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b\CRISPR\VpSp\VpCas9\CasMiner-BeCas9\07-Version\01A__core_fig\For-NSR\"/>
    </mc:Choice>
  </mc:AlternateContent>
  <bookViews>
    <workbookView xWindow="0" yWindow="0" windowWidth="22260" windowHeight="12650" tabRatio="682"/>
  </bookViews>
  <sheets>
    <sheet name="ST1-Pfam" sheetId="1" r:id="rId1"/>
    <sheet name="ST2-CasMiner-Prediction" sheetId="2" r:id="rId2"/>
    <sheet name="ST3-sgRNAcas9_report" sheetId="3" r:id="rId3"/>
    <sheet name="ST4-GradCAM_Matrix" sheetId="4" r:id="rId4"/>
    <sheet name="ST5-PSAP_Matrix" sheetId="5" r:id="rId5"/>
    <sheet name="ST6-Selected_Muts" sheetId="6" r:id="rId6"/>
    <sheet name="ST7-FEL_areas" sheetId="8" r:id="rId7"/>
    <sheet name="ST8-Editorial_efficiency" sheetId="12" r:id="rId8"/>
    <sheet name="ST9-off-target_efficiency" sheetId="13" r:id="rId9"/>
    <sheet name="ST10-Edited_Callus_Rate" sheetId="10" r:id="rId10"/>
    <sheet name="ST11-mutant_primers" sheetId="9" r:id="rId11"/>
    <sheet name="ST12-qPCR_primers" sheetId="7" r:id="rId12"/>
    <sheet name="ST13-Vector_primers" sheetId="14" r:id="rId13"/>
    <sheet name="ST14-callus_detection" sheetId="15" r:id="rId14"/>
    <sheet name="ST15-Off-target_detection" sheetId="16" r:id="rId15"/>
  </sheets>
  <definedNames>
    <definedName name="_xlnm._FilterDatabase" localSheetId="7" hidden="1">'ST8-Editorial_efficiency'!$A$1:$O$11253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8" i="13" l="1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O11189" i="12" l="1"/>
  <c r="O11182" i="12"/>
  <c r="O11124" i="12"/>
  <c r="O11102" i="12"/>
  <c r="O11047" i="12"/>
  <c r="O11040" i="12"/>
  <c r="O11002" i="12"/>
  <c r="O10966" i="12"/>
  <c r="O10788" i="12"/>
  <c r="O10776" i="12"/>
  <c r="O10763" i="12"/>
  <c r="O10748" i="12"/>
  <c r="O10740" i="12"/>
  <c r="O10666" i="12"/>
  <c r="O10648" i="12"/>
  <c r="O10614" i="12"/>
  <c r="O10612" i="12"/>
  <c r="O10560" i="12"/>
  <c r="O10556" i="12"/>
  <c r="H10525" i="12"/>
  <c r="H10275" i="12"/>
  <c r="O10192" i="12"/>
  <c r="H10085" i="12"/>
  <c r="H10054" i="12"/>
  <c r="O10046" i="12"/>
  <c r="H10032" i="12"/>
  <c r="H9935" i="12"/>
  <c r="H9797" i="12"/>
  <c r="H9558" i="12"/>
  <c r="H9493" i="12"/>
  <c r="H9490" i="12"/>
  <c r="H9471" i="12"/>
  <c r="H9437" i="12"/>
  <c r="H9429" i="12"/>
  <c r="H9403" i="12"/>
  <c r="H9391" i="12"/>
  <c r="H9383" i="12"/>
  <c r="H9378" i="12"/>
  <c r="H9374" i="12"/>
  <c r="H9359" i="12"/>
  <c r="H9355" i="12"/>
  <c r="H9326" i="12"/>
  <c r="H9306" i="12"/>
  <c r="H9294" i="12"/>
  <c r="H9273" i="12"/>
  <c r="H9269" i="12"/>
  <c r="H9268" i="12"/>
  <c r="H9258" i="12"/>
  <c r="O9254" i="12"/>
  <c r="O9237" i="12"/>
  <c r="O9232" i="12"/>
  <c r="H9184" i="12"/>
  <c r="O9049" i="12"/>
  <c r="O9002" i="12"/>
  <c r="O9001" i="12"/>
  <c r="H8998" i="12"/>
  <c r="H8992" i="12"/>
  <c r="H8925" i="12"/>
  <c r="H8915" i="12"/>
  <c r="H8890" i="12"/>
  <c r="O8878" i="12"/>
  <c r="H8871" i="12"/>
  <c r="H8866" i="12"/>
  <c r="H8859" i="12"/>
  <c r="O8855" i="12"/>
  <c r="H8852" i="12"/>
  <c r="H8850" i="12"/>
  <c r="O8841" i="12"/>
  <c r="H8839" i="12"/>
  <c r="H8771" i="12"/>
  <c r="O8725" i="12"/>
  <c r="O8717" i="12"/>
  <c r="H8667" i="12"/>
  <c r="H8660" i="12"/>
  <c r="H8618" i="12"/>
  <c r="H8586" i="12"/>
  <c r="H8579" i="12"/>
  <c r="H8575" i="12"/>
  <c r="H8518" i="12"/>
  <c r="H8496" i="12"/>
  <c r="H8432" i="12"/>
  <c r="O8287" i="12"/>
  <c r="O8250" i="12"/>
  <c r="O8248" i="12"/>
  <c r="O8215" i="12"/>
  <c r="O8205" i="12"/>
  <c r="O8147" i="12"/>
  <c r="O8145" i="12"/>
  <c r="O8144" i="12"/>
  <c r="O8139" i="12"/>
  <c r="O8087" i="12"/>
  <c r="O8043" i="12"/>
  <c r="O8040" i="12"/>
  <c r="O7948" i="12"/>
  <c r="O7947" i="12"/>
  <c r="O7945" i="12"/>
  <c r="O7890" i="12"/>
  <c r="O7844" i="12"/>
  <c r="O7819" i="12"/>
  <c r="O7803" i="12"/>
  <c r="O7784" i="12"/>
  <c r="O7780" i="12"/>
  <c r="O7775" i="12"/>
  <c r="O7706" i="12"/>
  <c r="O7692" i="12"/>
  <c r="O7526" i="12"/>
  <c r="O7523" i="12"/>
  <c r="O7517" i="12"/>
  <c r="O7492" i="12"/>
  <c r="O7466" i="12"/>
  <c r="O7451" i="12"/>
  <c r="O7308" i="12"/>
  <c r="H7246" i="12"/>
  <c r="H7232" i="12"/>
  <c r="O7179" i="12"/>
  <c r="O7152" i="12"/>
  <c r="O7148" i="12"/>
  <c r="O7125" i="12"/>
  <c r="O7118" i="12"/>
  <c r="O6954" i="12"/>
  <c r="O6738" i="12"/>
  <c r="O6737" i="12"/>
  <c r="O6736" i="12"/>
  <c r="O6735" i="12"/>
  <c r="O6733" i="12"/>
  <c r="O6732" i="12"/>
  <c r="O6731" i="12"/>
  <c r="O6730" i="12"/>
  <c r="O6729" i="12"/>
  <c r="O6728" i="12"/>
  <c r="O6727" i="12"/>
  <c r="O6726" i="12"/>
  <c r="O6725" i="12"/>
  <c r="O6724" i="12"/>
  <c r="O6723" i="12"/>
  <c r="O6722" i="12"/>
  <c r="O6719" i="12"/>
  <c r="O6718" i="12"/>
  <c r="O6717" i="12"/>
  <c r="O6716" i="12"/>
  <c r="O6715" i="12"/>
  <c r="O6714" i="12"/>
  <c r="O6713" i="12"/>
  <c r="O6712" i="12"/>
  <c r="O6711" i="12"/>
  <c r="O6710" i="12"/>
  <c r="O6709" i="12"/>
  <c r="O6708" i="12"/>
  <c r="O6707" i="12"/>
  <c r="O6706" i="12"/>
  <c r="O6705" i="12"/>
  <c r="O6704" i="12"/>
  <c r="O6703" i="12"/>
  <c r="O6702" i="12"/>
  <c r="O6701" i="12"/>
  <c r="O6700" i="12"/>
  <c r="O6699" i="12"/>
  <c r="O6698" i="12"/>
  <c r="O6697" i="12"/>
  <c r="O6696" i="12"/>
  <c r="O6694" i="12"/>
  <c r="O6692" i="12"/>
  <c r="O6691" i="12"/>
  <c r="O6690" i="12"/>
  <c r="O6689" i="12"/>
  <c r="O6687" i="12"/>
  <c r="O6686" i="12"/>
  <c r="O6684" i="12"/>
  <c r="O6683" i="12"/>
  <c r="O6682" i="12"/>
  <c r="O6681" i="12"/>
  <c r="O6680" i="12"/>
  <c r="O6679" i="12"/>
  <c r="O6678" i="12"/>
  <c r="O6677" i="12"/>
  <c r="O6676" i="12"/>
  <c r="O6675" i="12"/>
  <c r="O6674" i="12"/>
  <c r="O6673" i="12"/>
  <c r="O6672" i="12"/>
  <c r="O6671" i="12"/>
  <c r="O6670" i="12"/>
  <c r="O6669" i="12"/>
  <c r="O6668" i="12"/>
  <c r="O6666" i="12"/>
  <c r="O6665" i="12"/>
  <c r="O6664" i="12"/>
  <c r="O6663" i="12"/>
  <c r="O6662" i="12"/>
  <c r="O6660" i="12"/>
  <c r="O6659" i="12"/>
  <c r="O6658" i="12"/>
  <c r="O6657" i="12"/>
  <c r="O6656" i="12"/>
  <c r="O6655" i="12"/>
  <c r="O6654" i="12"/>
  <c r="O6653" i="12"/>
  <c r="O6652" i="12"/>
  <c r="O6651" i="12"/>
  <c r="O6649" i="12"/>
  <c r="O6648" i="12"/>
  <c r="O6647" i="12"/>
  <c r="O6645" i="12"/>
  <c r="O6644" i="12"/>
  <c r="O6642" i="12"/>
  <c r="O6641" i="12"/>
  <c r="O6640" i="12"/>
  <c r="O6638" i="12"/>
  <c r="O6637" i="12"/>
  <c r="O6636" i="12"/>
  <c r="O6635" i="12"/>
  <c r="O6634" i="12"/>
  <c r="O6633" i="12"/>
  <c r="O6631" i="12"/>
  <c r="O6630" i="12"/>
  <c r="O6628" i="12"/>
  <c r="O6623" i="12"/>
  <c r="O6622" i="12"/>
  <c r="O6621" i="12"/>
  <c r="O6620" i="12"/>
  <c r="O6617" i="12"/>
  <c r="O6616" i="12"/>
  <c r="O6615" i="12"/>
  <c r="O6614" i="12"/>
  <c r="O6613" i="12"/>
  <c r="O6612" i="12"/>
  <c r="O6611" i="12"/>
  <c r="O6609" i="12"/>
  <c r="O6608" i="12"/>
  <c r="O6607" i="12"/>
  <c r="O6605" i="12"/>
  <c r="O6603" i="12"/>
  <c r="O6601" i="12"/>
  <c r="O6600" i="12"/>
  <c r="O6599" i="12"/>
  <c r="O6598" i="12"/>
  <c r="O6597" i="12"/>
  <c r="O6596" i="12"/>
  <c r="O6595" i="12"/>
  <c r="O6594" i="12"/>
  <c r="O6593" i="12"/>
  <c r="O6592" i="12"/>
  <c r="O6591" i="12"/>
  <c r="O6589" i="12"/>
  <c r="O6584" i="12"/>
  <c r="O6583" i="12"/>
  <c r="O6582" i="12"/>
  <c r="O6580" i="12"/>
  <c r="O6577" i="12"/>
  <c r="O6576" i="12"/>
  <c r="O6575" i="12"/>
  <c r="O6574" i="12"/>
  <c r="O6573" i="12"/>
  <c r="O6570" i="12"/>
  <c r="O6569" i="12"/>
  <c r="O6568" i="12"/>
  <c r="O6565" i="12"/>
  <c r="O6564" i="12"/>
  <c r="O6562" i="12"/>
  <c r="O6560" i="12"/>
  <c r="O6557" i="12"/>
  <c r="O6556" i="12"/>
  <c r="O6555" i="12"/>
  <c r="O6553" i="12"/>
  <c r="O6550" i="12"/>
  <c r="O6548" i="12"/>
  <c r="O6547" i="12"/>
  <c r="O6546" i="12"/>
  <c r="O6545" i="12"/>
  <c r="O6543" i="12"/>
  <c r="O6542" i="12"/>
  <c r="O6539" i="12"/>
  <c r="O6538" i="12"/>
  <c r="O6537" i="12"/>
  <c r="O6536" i="12"/>
  <c r="O6534" i="12"/>
  <c r="O6533" i="12"/>
  <c r="O6529" i="12"/>
  <c r="O6528" i="12"/>
  <c r="O6527" i="12"/>
  <c r="O6525" i="12"/>
  <c r="O6524" i="12"/>
  <c r="O6523" i="12"/>
  <c r="O6521" i="12"/>
  <c r="O6520" i="12"/>
  <c r="O6519" i="12"/>
  <c r="O6518" i="12"/>
  <c r="O6517" i="12"/>
  <c r="O6516" i="12"/>
  <c r="O6515" i="12"/>
  <c r="O6514" i="12"/>
  <c r="O6513" i="12"/>
  <c r="O6512" i="12"/>
  <c r="O6511" i="12"/>
  <c r="O6510" i="12"/>
  <c r="O6509" i="12"/>
  <c r="O6508" i="12"/>
  <c r="O6507" i="12"/>
  <c r="O6506" i="12"/>
  <c r="O6505" i="12"/>
  <c r="O6504" i="12"/>
  <c r="O6503" i="12"/>
  <c r="O6502" i="12"/>
  <c r="O6501" i="12"/>
  <c r="O6497" i="12"/>
  <c r="O6495" i="12"/>
  <c r="O6493" i="12"/>
  <c r="O6492" i="12"/>
  <c r="O6491" i="12"/>
  <c r="O6490" i="12"/>
  <c r="O6488" i="12"/>
  <c r="O6487" i="12"/>
  <c r="O6486" i="12"/>
  <c r="O6485" i="12"/>
  <c r="O6483" i="12"/>
  <c r="O6482" i="12"/>
  <c r="O6480" i="12"/>
  <c r="O6479" i="12"/>
  <c r="O6478" i="12"/>
  <c r="O6477" i="12"/>
  <c r="O6476" i="12"/>
  <c r="O6475" i="12"/>
  <c r="O6474" i="12"/>
  <c r="O6473" i="12"/>
  <c r="O6472" i="12"/>
  <c r="O6471" i="12"/>
  <c r="O6470" i="12"/>
  <c r="O6469" i="12"/>
  <c r="O6468" i="12"/>
  <c r="O6465" i="12"/>
  <c r="O6464" i="12"/>
  <c r="O6462" i="12"/>
  <c r="O6461" i="12"/>
  <c r="O6459" i="12"/>
  <c r="O6458" i="12"/>
  <c r="O6457" i="12"/>
  <c r="O6456" i="12"/>
  <c r="O6455" i="12"/>
  <c r="O6454" i="12"/>
  <c r="O6453" i="12"/>
  <c r="O6452" i="12"/>
  <c r="O6451" i="12"/>
  <c r="O6449" i="12"/>
  <c r="O6448" i="12"/>
  <c r="O6447" i="12"/>
  <c r="O6446" i="12"/>
  <c r="O6445" i="12"/>
  <c r="O6444" i="12"/>
  <c r="O6443" i="12"/>
  <c r="O6442" i="12"/>
  <c r="O6441" i="12"/>
  <c r="O6439" i="12"/>
  <c r="O6438" i="12"/>
  <c r="O6437" i="12"/>
  <c r="O6436" i="12"/>
  <c r="O6435" i="12"/>
  <c r="O6434" i="12"/>
  <c r="O6433" i="12"/>
  <c r="O6432" i="12"/>
  <c r="O6431" i="12"/>
  <c r="O6430" i="12"/>
  <c r="O6429" i="12"/>
  <c r="O6428" i="12"/>
  <c r="O6427" i="12"/>
  <c r="O6426" i="12"/>
  <c r="O6425" i="12"/>
  <c r="O6423" i="12"/>
  <c r="O6422" i="12"/>
  <c r="O6421" i="12"/>
  <c r="O6420" i="12"/>
  <c r="O6419" i="12"/>
  <c r="O6418" i="12"/>
  <c r="O6417" i="12"/>
  <c r="O6416" i="12"/>
  <c r="O6415" i="12"/>
  <c r="O6414" i="12"/>
  <c r="O6413" i="12"/>
  <c r="O6412" i="12"/>
  <c r="O6411" i="12"/>
  <c r="O6410" i="12"/>
  <c r="O6409" i="12"/>
  <c r="O6408" i="12"/>
  <c r="O6407" i="12"/>
  <c r="O6406" i="12"/>
  <c r="O6405" i="12"/>
  <c r="O6404" i="12"/>
  <c r="O6403" i="12"/>
  <c r="O6402" i="12"/>
  <c r="O6401" i="12"/>
  <c r="O6400" i="12"/>
  <c r="O6399" i="12"/>
  <c r="O6398" i="12"/>
  <c r="O6397" i="12"/>
  <c r="O6396" i="12"/>
  <c r="O6395" i="12"/>
  <c r="O6394" i="12"/>
  <c r="O6392" i="12"/>
  <c r="O6391" i="12"/>
  <c r="O6390" i="12"/>
  <c r="O6389" i="12"/>
  <c r="O6387" i="12"/>
  <c r="O6386" i="12"/>
  <c r="O6385" i="12"/>
  <c r="O6384" i="12"/>
  <c r="O6383" i="12"/>
  <c r="O6382" i="12"/>
  <c r="O6381" i="12"/>
  <c r="O6380" i="12"/>
  <c r="O6378" i="12"/>
  <c r="O6377" i="12"/>
  <c r="O6376" i="12"/>
  <c r="O6375" i="12"/>
  <c r="O6374" i="12"/>
  <c r="O6373" i="12"/>
  <c r="O6372" i="12"/>
  <c r="O6371" i="12"/>
  <c r="O6370" i="12"/>
  <c r="O6368" i="12"/>
  <c r="O6367" i="12"/>
  <c r="O6366" i="12"/>
  <c r="O6365" i="12"/>
  <c r="O6364" i="12"/>
  <c r="O6363" i="12"/>
  <c r="O6362" i="12"/>
  <c r="O6361" i="12"/>
  <c r="O6359" i="12"/>
  <c r="O6358" i="12"/>
  <c r="O6357" i="12"/>
  <c r="O6356" i="12"/>
  <c r="O6355" i="12"/>
  <c r="O6354" i="12"/>
  <c r="O6353" i="12"/>
  <c r="O6352" i="12"/>
  <c r="O6350" i="12"/>
  <c r="O6349" i="12"/>
  <c r="O6348" i="12"/>
  <c r="O6346" i="12"/>
  <c r="O6344" i="12"/>
  <c r="O6343" i="12"/>
  <c r="O6342" i="12"/>
  <c r="O6341" i="12"/>
  <c r="O6340" i="12"/>
  <c r="O6339" i="12"/>
  <c r="O6338" i="12"/>
  <c r="O6337" i="12"/>
  <c r="O6336" i="12"/>
  <c r="O6335" i="12"/>
  <c r="O6334" i="12"/>
  <c r="O6333" i="12"/>
  <c r="O6332" i="12"/>
  <c r="O6330" i="12"/>
  <c r="O6329" i="12"/>
  <c r="O6328" i="12"/>
  <c r="O6327" i="12"/>
  <c r="O6326" i="12"/>
  <c r="O6324" i="12"/>
  <c r="O6323" i="12"/>
  <c r="O6320" i="12"/>
  <c r="O6319" i="12"/>
  <c r="O6318" i="12"/>
  <c r="O6317" i="12"/>
  <c r="O6316" i="12"/>
  <c r="O6315" i="12"/>
  <c r="O6314" i="12"/>
  <c r="O6311" i="12"/>
  <c r="O6310" i="12"/>
  <c r="O6309" i="12"/>
  <c r="O6308" i="12"/>
  <c r="O6307" i="12"/>
  <c r="O6306" i="12"/>
  <c r="O6304" i="12"/>
  <c r="O6303" i="12"/>
  <c r="O6302" i="12"/>
  <c r="O6301" i="12"/>
  <c r="O6300" i="12"/>
  <c r="O6299" i="12"/>
  <c r="O6297" i="12"/>
  <c r="O6296" i="12"/>
  <c r="O6295" i="12"/>
  <c r="O6291" i="12"/>
  <c r="O6290" i="12"/>
  <c r="O6289" i="12"/>
  <c r="O6288" i="12"/>
  <c r="O6286" i="12"/>
  <c r="O6285" i="12"/>
  <c r="O6284" i="12"/>
  <c r="O6283" i="12"/>
  <c r="O6281" i="12"/>
  <c r="O6280" i="12"/>
  <c r="O6277" i="12"/>
  <c r="O6276" i="12"/>
  <c r="O6272" i="12"/>
  <c r="O6271" i="12"/>
  <c r="O6270" i="12"/>
  <c r="O6269" i="12"/>
  <c r="O6267" i="12"/>
  <c r="O6266" i="12"/>
  <c r="O6265" i="12"/>
  <c r="O6264" i="12"/>
  <c r="O6263" i="12"/>
  <c r="O6262" i="12"/>
  <c r="O6261" i="12"/>
  <c r="O6260" i="12"/>
  <c r="O6259" i="12"/>
  <c r="O6258" i="12"/>
  <c r="O6257" i="12"/>
  <c r="O6256" i="12"/>
  <c r="O6255" i="12"/>
  <c r="O6254" i="12"/>
  <c r="O6253" i="12"/>
  <c r="O6252" i="12"/>
  <c r="O6251" i="12"/>
  <c r="O6250" i="12"/>
  <c r="O6249" i="12"/>
  <c r="O6248" i="12"/>
  <c r="O6247" i="12"/>
  <c r="O6246" i="12"/>
  <c r="O6245" i="12"/>
  <c r="O6244" i="12"/>
  <c r="O6243" i="12"/>
  <c r="O6242" i="12"/>
  <c r="O6241" i="12"/>
  <c r="O6240" i="12"/>
  <c r="O6239" i="12"/>
  <c r="O6238" i="12"/>
  <c r="O6237" i="12"/>
  <c r="O6236" i="12"/>
  <c r="O6235" i="12"/>
  <c r="O6234" i="12"/>
  <c r="O6233" i="12"/>
  <c r="O6232" i="12"/>
  <c r="O6231" i="12"/>
  <c r="O6230" i="12"/>
  <c r="O6229" i="12"/>
  <c r="O6228" i="12"/>
  <c r="O6227" i="12"/>
  <c r="O6226" i="12"/>
  <c r="O6225" i="12"/>
  <c r="O6224" i="12"/>
  <c r="O6222" i="12"/>
  <c r="O6221" i="12"/>
  <c r="O6220" i="12"/>
  <c r="O6219" i="12"/>
  <c r="O6218" i="12"/>
  <c r="O6217" i="12"/>
  <c r="O6216" i="12"/>
  <c r="O6215" i="12"/>
  <c r="O6214" i="12"/>
  <c r="O6213" i="12"/>
  <c r="O6212" i="12"/>
  <c r="O6211" i="12"/>
  <c r="O6210" i="12"/>
  <c r="O6209" i="12"/>
  <c r="O6208" i="12"/>
  <c r="O6205" i="12"/>
  <c r="O6203" i="12"/>
  <c r="O6202" i="12"/>
  <c r="O6201" i="12"/>
  <c r="O6199" i="12"/>
  <c r="O6198" i="12"/>
  <c r="O6197" i="12"/>
  <c r="O6196" i="12"/>
  <c r="O6194" i="12"/>
  <c r="O6193" i="12"/>
  <c r="O6192" i="12"/>
  <c r="O6191" i="12"/>
  <c r="O6190" i="12"/>
  <c r="O6189" i="12"/>
  <c r="O6188" i="12"/>
  <c r="O6187" i="12"/>
  <c r="O6186" i="12"/>
  <c r="O6185" i="12"/>
  <c r="O6182" i="12"/>
  <c r="O6181" i="12"/>
  <c r="O6180" i="12"/>
  <c r="O6179" i="12"/>
  <c r="O6178" i="12"/>
  <c r="O6177" i="12"/>
  <c r="O6176" i="12"/>
  <c r="O6175" i="12"/>
  <c r="O6174" i="12"/>
  <c r="O6173" i="12"/>
  <c r="O6172" i="12"/>
  <c r="O6171" i="12"/>
  <c r="O6170" i="12"/>
  <c r="O6169" i="12"/>
  <c r="O6167" i="12"/>
  <c r="O6166" i="12"/>
  <c r="O6165" i="12"/>
  <c r="O6164" i="12"/>
  <c r="O6162" i="12"/>
  <c r="O6161" i="12"/>
  <c r="O6160" i="12"/>
  <c r="O6159" i="12"/>
  <c r="O6157" i="12"/>
  <c r="O6155" i="12"/>
  <c r="O6154" i="12"/>
  <c r="O6153" i="12"/>
  <c r="O6152" i="12"/>
  <c r="O6151" i="12"/>
  <c r="O6150" i="12"/>
  <c r="O6149" i="12"/>
  <c r="O6147" i="12"/>
  <c r="O6146" i="12"/>
  <c r="O6145" i="12"/>
  <c r="O6144" i="12"/>
  <c r="O6143" i="12"/>
  <c r="O6141" i="12"/>
  <c r="O6140" i="12"/>
  <c r="O6139" i="12"/>
  <c r="O6138" i="12"/>
  <c r="O6137" i="12"/>
  <c r="O6136" i="12"/>
  <c r="O6135" i="12"/>
  <c r="O6134" i="12"/>
  <c r="O6133" i="12"/>
  <c r="O6132" i="12"/>
  <c r="O6131" i="12"/>
  <c r="O6130" i="12"/>
  <c r="O6129" i="12"/>
  <c r="O6128" i="12"/>
  <c r="O6127" i="12"/>
  <c r="O6126" i="12"/>
  <c r="O6125" i="12"/>
  <c r="O6124" i="12"/>
  <c r="O6123" i="12"/>
  <c r="O6122" i="12"/>
  <c r="O6121" i="12"/>
  <c r="O6120" i="12"/>
  <c r="O6119" i="12"/>
  <c r="O6118" i="12"/>
  <c r="O6117" i="12"/>
  <c r="O6116" i="12"/>
  <c r="O6115" i="12"/>
  <c r="O6114" i="12"/>
  <c r="O6113" i="12"/>
  <c r="O6112" i="12"/>
  <c r="O6111" i="12"/>
  <c r="O6110" i="12"/>
  <c r="O6107" i="12"/>
  <c r="O6106" i="12"/>
  <c r="O6104" i="12"/>
  <c r="O6103" i="12"/>
  <c r="O6102" i="12"/>
  <c r="O6098" i="12"/>
  <c r="O6097" i="12"/>
  <c r="O6096" i="12"/>
  <c r="O6095" i="12"/>
  <c r="O6094" i="12"/>
  <c r="O6093" i="12"/>
  <c r="O6092" i="12"/>
  <c r="O6091" i="12"/>
  <c r="O6090" i="12"/>
  <c r="O6089" i="12"/>
  <c r="O6088" i="12"/>
  <c r="O6087" i="12"/>
  <c r="O6086" i="12"/>
  <c r="O6085" i="12"/>
  <c r="O6084" i="12"/>
  <c r="O6083" i="12"/>
  <c r="O6082" i="12"/>
  <c r="O6081" i="12"/>
  <c r="O6080" i="12"/>
  <c r="O6079" i="12"/>
  <c r="O6078" i="12"/>
  <c r="O6075" i="12"/>
  <c r="O6073" i="12"/>
  <c r="O6072" i="12"/>
  <c r="O6071" i="12"/>
  <c r="O6069" i="12"/>
  <c r="O6068" i="12"/>
  <c r="O6067" i="12"/>
  <c r="O6066" i="12"/>
  <c r="O6065" i="12"/>
  <c r="O6064" i="12"/>
  <c r="O6063" i="12"/>
  <c r="O6062" i="12"/>
  <c r="O6061" i="12"/>
  <c r="O6060" i="12"/>
  <c r="O6059" i="12"/>
  <c r="O6057" i="12"/>
  <c r="O6055" i="12"/>
  <c r="O6053" i="12"/>
  <c r="O6052" i="12"/>
  <c r="O6050" i="12"/>
  <c r="O6049" i="12"/>
  <c r="O6048" i="12"/>
  <c r="O6047" i="12"/>
  <c r="O6044" i="12"/>
  <c r="O6043" i="12"/>
  <c r="O6042" i="12"/>
  <c r="O6040" i="12"/>
  <c r="O6039" i="12"/>
  <c r="O6038" i="12"/>
  <c r="O6037" i="12"/>
  <c r="O6035" i="12"/>
  <c r="O6034" i="12"/>
  <c r="O6033" i="12"/>
  <c r="O6032" i="12"/>
  <c r="O6031" i="12"/>
  <c r="O6030" i="12"/>
  <c r="O6029" i="12"/>
  <c r="O6027" i="12"/>
  <c r="O6026" i="12"/>
  <c r="O6024" i="12"/>
  <c r="O6023" i="12"/>
  <c r="O6022" i="12"/>
  <c r="O6020" i="12"/>
  <c r="O6019" i="12"/>
  <c r="O6018" i="12"/>
  <c r="O6016" i="12"/>
  <c r="O6015" i="12"/>
  <c r="O6014" i="12"/>
  <c r="O6013" i="12"/>
  <c r="O6012" i="12"/>
  <c r="O6011" i="12"/>
  <c r="O6010" i="12"/>
  <c r="O6009" i="12"/>
  <c r="O6008" i="12"/>
  <c r="O6007" i="12"/>
  <c r="O6006" i="12"/>
  <c r="O6005" i="12"/>
  <c r="O6004" i="12"/>
  <c r="O5999" i="12"/>
  <c r="O5998" i="12"/>
  <c r="O5997" i="12"/>
  <c r="O5996" i="12"/>
  <c r="O5994" i="12"/>
  <c r="O5993" i="12"/>
  <c r="O5992" i="12"/>
  <c r="O5991" i="12"/>
  <c r="O5988" i="12"/>
  <c r="O5987" i="12"/>
  <c r="O5985" i="12"/>
  <c r="O5982" i="12"/>
  <c r="O5981" i="12"/>
  <c r="O5980" i="12"/>
  <c r="O5979" i="12"/>
  <c r="O5977" i="12"/>
  <c r="O5976" i="12"/>
  <c r="O5975" i="12"/>
  <c r="O5974" i="12"/>
  <c r="O5972" i="12"/>
  <c r="O5971" i="12"/>
  <c r="O5969" i="12"/>
  <c r="O5968" i="12"/>
  <c r="O5967" i="12"/>
  <c r="O5966" i="12"/>
  <c r="O5963" i="12"/>
  <c r="O5962" i="12"/>
  <c r="O5961" i="12"/>
  <c r="O5960" i="12"/>
  <c r="O5958" i="12"/>
  <c r="O5957" i="12"/>
  <c r="O5956" i="12"/>
  <c r="O5955" i="12"/>
  <c r="O5954" i="12"/>
  <c r="O5953" i="12"/>
  <c r="O5952" i="12"/>
  <c r="O5951" i="12"/>
  <c r="O5950" i="12"/>
  <c r="O5949" i="12"/>
  <c r="O5948" i="12"/>
  <c r="O5947" i="12"/>
  <c r="O5946" i="12"/>
  <c r="O5945" i="12"/>
  <c r="O5944" i="12"/>
  <c r="O5943" i="12"/>
  <c r="O5942" i="12"/>
  <c r="O5941" i="12"/>
  <c r="O5940" i="12"/>
  <c r="O5939" i="12"/>
  <c r="O5938" i="12"/>
  <c r="O5937" i="12"/>
  <c r="O5934" i="12"/>
  <c r="O5932" i="12"/>
  <c r="O5930" i="12"/>
  <c r="O5928" i="12"/>
  <c r="O5927" i="12"/>
  <c r="O5926" i="12"/>
  <c r="O5925" i="12"/>
  <c r="O5924" i="12"/>
  <c r="O5923" i="12"/>
  <c r="O5922" i="12"/>
  <c r="O5921" i="12"/>
  <c r="O5920" i="12"/>
  <c r="O5919" i="12"/>
  <c r="O5918" i="12"/>
  <c r="O5917" i="12"/>
  <c r="O5916" i="12"/>
  <c r="O5915" i="12"/>
  <c r="O5913" i="12"/>
  <c r="O5909" i="12"/>
  <c r="O5906" i="12"/>
  <c r="O5905" i="12"/>
  <c r="O5903" i="12"/>
  <c r="O5902" i="12"/>
  <c r="O5901" i="12"/>
  <c r="O5900" i="12"/>
  <c r="O5898" i="12"/>
  <c r="O5897" i="12"/>
  <c r="O5896" i="12"/>
  <c r="O5895" i="12"/>
  <c r="O5894" i="12"/>
  <c r="O5893" i="12"/>
  <c r="O5892" i="12"/>
  <c r="O5891" i="12"/>
  <c r="O5890" i="12"/>
  <c r="O5889" i="12"/>
  <c r="O5888" i="12"/>
  <c r="O5887" i="12"/>
  <c r="O5886" i="12"/>
  <c r="O5885" i="12"/>
  <c r="O5884" i="12"/>
  <c r="O5883" i="12"/>
  <c r="O5882" i="12"/>
  <c r="O5881" i="12"/>
  <c r="O5880" i="12"/>
  <c r="O5879" i="12"/>
  <c r="O5878" i="12"/>
  <c r="O5877" i="12"/>
  <c r="O5876" i="12"/>
  <c r="O5875" i="12"/>
  <c r="O5874" i="12"/>
  <c r="O5873" i="12"/>
  <c r="O5871" i="12"/>
  <c r="O5869" i="12"/>
  <c r="O5868" i="12"/>
  <c r="O5867" i="12"/>
  <c r="O5866" i="12"/>
  <c r="O5865" i="12"/>
  <c r="O5864" i="12"/>
  <c r="O5863" i="12"/>
  <c r="O5862" i="12"/>
  <c r="O5861" i="12"/>
  <c r="O5860" i="12"/>
  <c r="O5857" i="12"/>
  <c r="O5856" i="12"/>
  <c r="O5855" i="12"/>
  <c r="O5854" i="12"/>
  <c r="O5852" i="12"/>
  <c r="O5851" i="12"/>
  <c r="O5849" i="12"/>
  <c r="O5848" i="12"/>
  <c r="O5847" i="12"/>
  <c r="O5846" i="12"/>
  <c r="O5843" i="12"/>
  <c r="O5842" i="12"/>
  <c r="O5841" i="12"/>
  <c r="O5840" i="12"/>
  <c r="O5839" i="12"/>
  <c r="O5838" i="12"/>
  <c r="O5837" i="12"/>
  <c r="O5836" i="12"/>
  <c r="O5834" i="12"/>
  <c r="O5833" i="12"/>
  <c r="O5832" i="12"/>
  <c r="O5831" i="12"/>
  <c r="O5830" i="12"/>
  <c r="O5829" i="12"/>
  <c r="O5828" i="12"/>
  <c r="O5827" i="12"/>
  <c r="O5826" i="12"/>
  <c r="O5825" i="12"/>
  <c r="O5824" i="12"/>
  <c r="O5823" i="12"/>
  <c r="O5819" i="12"/>
  <c r="O5817" i="12"/>
  <c r="O5816" i="12"/>
  <c r="O5815" i="12"/>
  <c r="O5814" i="12"/>
  <c r="O5813" i="12"/>
  <c r="O5812" i="12"/>
  <c r="O5811" i="12"/>
  <c r="O5810" i="12"/>
  <c r="O5809" i="12"/>
  <c r="O5808" i="12"/>
  <c r="O5807" i="12"/>
  <c r="O5806" i="12"/>
  <c r="O5805" i="12"/>
  <c r="O5803" i="12"/>
  <c r="O5802" i="12"/>
  <c r="O5801" i="12"/>
  <c r="O5800" i="12"/>
  <c r="O5799" i="12"/>
  <c r="O5798" i="12"/>
  <c r="O5797" i="12"/>
  <c r="O5796" i="12"/>
  <c r="O5794" i="12"/>
  <c r="O5792" i="12"/>
  <c r="O5791" i="12"/>
  <c r="O5789" i="12"/>
  <c r="O5787" i="12"/>
  <c r="O5786" i="12"/>
  <c r="O5785" i="12"/>
  <c r="O5784" i="12"/>
  <c r="O5783" i="12"/>
  <c r="O5781" i="12"/>
  <c r="O5780" i="12"/>
  <c r="O5775" i="12"/>
  <c r="O5774" i="12"/>
  <c r="O5773" i="12"/>
  <c r="O5772" i="12"/>
  <c r="O5771" i="12"/>
  <c r="O5770" i="12"/>
  <c r="O5769" i="12"/>
  <c r="O5768" i="12"/>
  <c r="O5767" i="12"/>
  <c r="O5766" i="12"/>
  <c r="O5765" i="12"/>
  <c r="O5764" i="12"/>
  <c r="O5763" i="12"/>
  <c r="O5762" i="12"/>
  <c r="O5761" i="12"/>
  <c r="O5759" i="12"/>
  <c r="O5758" i="12"/>
  <c r="O5757" i="12"/>
  <c r="O5756" i="12"/>
  <c r="O5755" i="12"/>
  <c r="O5754" i="12"/>
  <c r="O5752" i="12"/>
  <c r="O5751" i="12"/>
  <c r="O5750" i="12"/>
  <c r="O5749" i="12"/>
  <c r="O5748" i="12"/>
  <c r="O5747" i="12"/>
  <c r="O5746" i="12"/>
  <c r="O5744" i="12"/>
  <c r="O5743" i="12"/>
  <c r="O5742" i="12"/>
  <c r="O5741" i="12"/>
  <c r="O5740" i="12"/>
  <c r="O5739" i="12"/>
  <c r="O5738" i="12"/>
  <c r="O5737" i="12"/>
  <c r="O5736" i="12"/>
  <c r="O5734" i="12"/>
  <c r="O5733" i="12"/>
  <c r="O5732" i="12"/>
  <c r="O5731" i="12"/>
  <c r="O5730" i="12"/>
  <c r="O5729" i="12"/>
  <c r="O5727" i="12"/>
  <c r="O5726" i="12"/>
  <c r="O5725" i="12"/>
  <c r="O5724" i="12"/>
  <c r="O5723" i="12"/>
  <c r="O5722" i="12"/>
  <c r="O5721" i="12"/>
  <c r="O5720" i="12"/>
  <c r="O5719" i="12"/>
  <c r="O5718" i="12"/>
  <c r="O5717" i="12"/>
  <c r="O5716" i="12"/>
  <c r="O5714" i="12"/>
  <c r="O5713" i="12"/>
  <c r="O5711" i="12"/>
  <c r="O5710" i="12"/>
  <c r="O5709" i="12"/>
  <c r="O5707" i="12"/>
  <c r="O5706" i="12"/>
  <c r="O5704" i="12"/>
  <c r="O5702" i="12"/>
  <c r="O5701" i="12"/>
  <c r="O5700" i="12"/>
  <c r="O5699" i="12"/>
  <c r="O5698" i="12"/>
  <c r="O5696" i="12"/>
  <c r="O5694" i="12"/>
  <c r="O5692" i="12"/>
  <c r="O5691" i="12"/>
  <c r="O5690" i="12"/>
  <c r="O5689" i="12"/>
  <c r="O5688" i="12"/>
  <c r="O5686" i="12"/>
  <c r="O5685" i="12"/>
  <c r="O5684" i="12"/>
  <c r="O5683" i="12"/>
  <c r="O5682" i="12"/>
  <c r="O5681" i="12"/>
  <c r="H5677" i="12"/>
  <c r="H5673" i="12"/>
  <c r="H5672" i="12"/>
  <c r="O5671" i="12"/>
  <c r="H5670" i="12"/>
  <c r="O5667" i="12"/>
  <c r="H5666" i="12"/>
  <c r="H5662" i="12"/>
  <c r="O5659" i="12"/>
  <c r="H5654" i="12"/>
  <c r="H5643" i="12"/>
  <c r="H5642" i="12"/>
  <c r="H5635" i="12"/>
  <c r="H5632" i="12"/>
  <c r="H5631" i="12"/>
  <c r="H5625" i="12"/>
  <c r="H5621" i="12"/>
  <c r="H5620" i="12"/>
  <c r="H5619" i="12"/>
  <c r="H5617" i="12"/>
  <c r="H5614" i="12"/>
  <c r="H5612" i="12"/>
  <c r="O5609" i="12"/>
  <c r="H5600" i="12"/>
  <c r="H5599" i="12"/>
  <c r="H5598" i="12"/>
  <c r="H5597" i="12"/>
  <c r="H5588" i="12"/>
  <c r="H5587" i="12"/>
  <c r="H5586" i="12"/>
  <c r="H5585" i="12"/>
  <c r="H5584" i="12"/>
  <c r="H5574" i="12"/>
  <c r="H5570" i="12"/>
  <c r="O5569" i="12"/>
  <c r="H5568" i="12"/>
  <c r="H5567" i="12"/>
  <c r="H5566" i="12"/>
  <c r="H5562" i="12"/>
  <c r="H5561" i="12"/>
  <c r="H5560" i="12"/>
  <c r="H5559" i="12"/>
  <c r="H5558" i="12"/>
  <c r="H5557" i="12"/>
  <c r="H5556" i="12"/>
  <c r="H5555" i="12"/>
  <c r="O5546" i="12"/>
  <c r="O5538" i="12"/>
  <c r="H5518" i="12"/>
  <c r="H5517" i="12"/>
  <c r="H5515" i="12"/>
  <c r="H5514" i="12"/>
  <c r="H5513" i="12"/>
  <c r="H5512" i="12"/>
  <c r="H5510" i="12"/>
  <c r="H5508" i="12"/>
  <c r="H5504" i="12"/>
  <c r="H5503" i="12"/>
  <c r="H5502" i="12"/>
  <c r="H5500" i="12"/>
  <c r="H5499" i="12"/>
  <c r="H5493" i="12"/>
  <c r="H5492" i="12"/>
  <c r="O5487" i="12"/>
  <c r="H5477" i="12"/>
  <c r="O5473" i="12"/>
  <c r="H5472" i="12"/>
  <c r="H5470" i="12"/>
  <c r="H5466" i="12"/>
  <c r="H5465" i="12"/>
  <c r="O5463" i="12"/>
  <c r="H5454" i="12"/>
  <c r="H5452" i="12"/>
  <c r="H5451" i="12"/>
  <c r="H5450" i="12"/>
  <c r="H5447" i="12"/>
  <c r="H5444" i="12"/>
  <c r="H5442" i="12"/>
  <c r="H5440" i="12"/>
  <c r="H5439" i="12"/>
  <c r="H5437" i="12"/>
  <c r="O5436" i="12"/>
  <c r="H5434" i="12"/>
  <c r="H5432" i="12"/>
  <c r="H5431" i="12"/>
  <c r="H5429" i="12"/>
  <c r="H5428" i="12"/>
  <c r="H5427" i="12"/>
  <c r="H5425" i="12"/>
  <c r="H5424" i="12"/>
  <c r="H5423" i="12"/>
  <c r="H5421" i="12"/>
  <c r="O5420" i="12"/>
  <c r="H5418" i="12"/>
  <c r="H5406" i="12"/>
  <c r="H5405" i="12"/>
  <c r="H5404" i="12"/>
  <c r="H5403" i="12"/>
  <c r="O5400" i="12"/>
  <c r="H5396" i="12"/>
  <c r="H5395" i="12"/>
  <c r="H5393" i="12"/>
  <c r="H5392" i="12"/>
  <c r="H5382" i="12"/>
  <c r="H5373" i="12"/>
  <c r="H5365" i="12"/>
  <c r="H5364" i="12"/>
  <c r="H5363" i="12"/>
  <c r="H5362" i="12"/>
  <c r="H5361" i="12"/>
  <c r="H5359" i="12"/>
  <c r="H5356" i="12"/>
  <c r="H5355" i="12"/>
  <c r="H5354" i="12"/>
  <c r="H5353" i="12"/>
  <c r="H5350" i="12"/>
  <c r="H5349" i="12"/>
  <c r="H5348" i="12"/>
  <c r="O5338" i="12"/>
  <c r="O5337" i="12"/>
  <c r="O5336" i="12"/>
  <c r="O5335" i="12"/>
  <c r="H5332" i="12"/>
  <c r="H5322" i="12"/>
  <c r="H5318" i="12"/>
  <c r="O5307" i="12"/>
  <c r="H5303" i="12"/>
  <c r="H5301" i="12"/>
  <c r="H5299" i="12"/>
  <c r="H5298" i="12"/>
  <c r="H5295" i="12"/>
  <c r="H5294" i="12"/>
  <c r="H5293" i="12"/>
  <c r="H5292" i="12"/>
  <c r="H5291" i="12"/>
  <c r="O5289" i="12"/>
  <c r="H5284" i="12"/>
  <c r="H5281" i="12"/>
  <c r="H5278" i="12"/>
  <c r="O5272" i="12"/>
  <c r="O5271" i="12"/>
  <c r="H5254" i="12"/>
  <c r="H5253" i="12"/>
  <c r="H5246" i="12"/>
  <c r="H5239" i="12"/>
  <c r="H5236" i="12"/>
  <c r="H5234" i="12"/>
  <c r="H5232" i="12"/>
  <c r="H5230" i="12"/>
  <c r="H5227" i="12"/>
  <c r="O5203" i="12"/>
  <c r="H5187" i="12"/>
  <c r="O5170" i="12"/>
  <c r="O5166" i="12"/>
  <c r="H5135" i="12"/>
  <c r="H5128" i="12"/>
  <c r="H5124" i="12"/>
  <c r="H5122" i="12"/>
  <c r="H5121" i="12"/>
  <c r="H5119" i="12"/>
  <c r="H5115" i="12"/>
  <c r="H5113" i="12"/>
  <c r="H5111" i="12"/>
  <c r="H5109" i="12"/>
  <c r="H5107" i="12"/>
  <c r="H5105" i="12"/>
  <c r="H5103" i="12"/>
  <c r="H5100" i="12"/>
  <c r="O5098" i="12"/>
  <c r="O5097" i="12"/>
  <c r="O5096" i="12"/>
  <c r="O5095" i="12"/>
  <c r="H5094" i="12"/>
  <c r="H5093" i="12"/>
  <c r="H5090" i="12"/>
  <c r="H5083" i="12"/>
  <c r="H5080" i="12"/>
  <c r="H5079" i="12"/>
  <c r="H5076" i="12"/>
  <c r="H5073" i="12"/>
  <c r="H5068" i="12"/>
  <c r="H5066" i="12"/>
  <c r="H5065" i="12"/>
  <c r="O5060" i="12"/>
  <c r="H5058" i="12"/>
  <c r="H5053" i="12"/>
  <c r="H5052" i="12"/>
  <c r="H5051" i="12"/>
  <c r="H5049" i="12"/>
  <c r="H5042" i="12"/>
  <c r="H5041" i="12"/>
  <c r="H5037" i="12"/>
  <c r="O5036" i="12"/>
  <c r="H5031" i="12"/>
  <c r="O5019" i="12"/>
  <c r="H5016" i="12"/>
  <c r="H5015" i="12"/>
  <c r="H5014" i="12"/>
  <c r="H5012" i="12"/>
  <c r="H5010" i="12"/>
  <c r="H5009" i="12"/>
  <c r="H5008" i="12"/>
  <c r="H5006" i="12"/>
  <c r="O5000" i="12"/>
  <c r="H4999" i="12"/>
  <c r="H4996" i="12"/>
  <c r="O4995" i="12"/>
  <c r="H4994" i="12"/>
  <c r="O4993" i="12"/>
  <c r="H4990" i="12"/>
  <c r="H4989" i="12"/>
  <c r="H4988" i="12"/>
  <c r="H4986" i="12"/>
  <c r="H4985" i="12"/>
  <c r="H4982" i="12"/>
  <c r="H4981" i="12"/>
  <c r="H4980" i="12"/>
  <c r="H4976" i="12"/>
  <c r="H4973" i="12"/>
  <c r="H4971" i="12"/>
  <c r="H4970" i="12"/>
  <c r="H4969" i="12"/>
  <c r="H4966" i="12"/>
  <c r="H4963" i="12"/>
  <c r="H4959" i="12"/>
  <c r="H4956" i="12"/>
  <c r="H4954" i="12"/>
  <c r="H4953" i="12"/>
  <c r="H4951" i="12"/>
  <c r="O4948" i="12"/>
  <c r="O4937" i="12"/>
  <c r="H4932" i="12"/>
  <c r="O4927" i="12"/>
  <c r="H4916" i="12"/>
  <c r="O4915" i="12"/>
  <c r="H4913" i="12"/>
  <c r="H4911" i="12"/>
  <c r="H4910" i="12"/>
  <c r="H4907" i="12"/>
  <c r="H4905" i="12"/>
  <c r="O4898" i="12"/>
  <c r="H4895" i="12"/>
  <c r="H4894" i="12"/>
  <c r="H4893" i="12"/>
  <c r="O4886" i="12"/>
  <c r="O4878" i="12"/>
  <c r="O4877" i="12"/>
  <c r="H4876" i="12"/>
  <c r="H4873" i="12"/>
  <c r="H4872" i="12"/>
  <c r="H4871" i="12"/>
  <c r="H4869" i="12"/>
  <c r="H4868" i="12"/>
  <c r="H4867" i="12"/>
  <c r="H4863" i="12"/>
  <c r="H4862" i="12"/>
  <c r="H4861" i="12"/>
  <c r="H4852" i="12"/>
  <c r="H4851" i="12"/>
  <c r="O4849" i="12"/>
  <c r="H4846" i="12"/>
  <c r="H4845" i="12"/>
  <c r="H4843" i="12"/>
  <c r="H4842" i="12"/>
  <c r="H4838" i="12"/>
  <c r="H4835" i="12"/>
  <c r="H4832" i="12"/>
  <c r="H4829" i="12"/>
  <c r="H4822" i="12"/>
  <c r="H4819" i="12"/>
  <c r="H4816" i="12"/>
  <c r="H4815" i="12"/>
  <c r="H4813" i="12"/>
  <c r="H4812" i="12"/>
  <c r="H4810" i="12"/>
  <c r="H4809" i="12"/>
  <c r="H4805" i="12"/>
  <c r="H4804" i="12"/>
  <c r="H4803" i="12"/>
  <c r="H4802" i="12"/>
  <c r="H4801" i="12"/>
  <c r="H4800" i="12"/>
  <c r="H4787" i="12"/>
  <c r="H4784" i="12"/>
  <c r="H4783" i="12"/>
  <c r="H4782" i="12"/>
  <c r="H4781" i="12"/>
  <c r="H4777" i="12"/>
  <c r="H4775" i="12"/>
  <c r="H4772" i="12"/>
  <c r="O4761" i="12"/>
  <c r="O4759" i="12"/>
  <c r="H4752" i="12"/>
  <c r="H4751" i="12"/>
  <c r="H4744" i="12"/>
  <c r="H4740" i="12"/>
  <c r="O4739" i="12"/>
  <c r="O4738" i="12"/>
  <c r="H4736" i="12"/>
  <c r="H4734" i="12"/>
  <c r="O4728" i="12"/>
  <c r="H4725" i="12"/>
  <c r="H4722" i="12"/>
  <c r="H4721" i="12"/>
  <c r="H4720" i="12"/>
  <c r="H4719" i="12"/>
  <c r="O4717" i="12"/>
  <c r="H4716" i="12"/>
  <c r="H4713" i="12"/>
  <c r="H4710" i="12"/>
  <c r="H4705" i="12"/>
  <c r="H4704" i="12"/>
  <c r="H4700" i="12"/>
  <c r="H4695" i="12"/>
  <c r="H4694" i="12"/>
  <c r="H4692" i="12"/>
  <c r="H4688" i="12"/>
  <c r="H4687" i="12"/>
  <c r="H4678" i="12"/>
  <c r="H4677" i="12"/>
  <c r="O4676" i="12"/>
  <c r="H4669" i="12"/>
  <c r="H4664" i="12"/>
  <c r="O4663" i="12"/>
  <c r="H4661" i="12"/>
  <c r="H4658" i="12"/>
  <c r="H4657" i="12"/>
  <c r="H4655" i="12"/>
  <c r="O4652" i="12"/>
  <c r="H4647" i="12"/>
  <c r="H4644" i="12"/>
  <c r="O4639" i="12"/>
  <c r="H4637" i="12"/>
  <c r="H4636" i="12"/>
  <c r="H4635" i="12"/>
  <c r="H4632" i="12"/>
  <c r="O4629" i="12"/>
  <c r="H4625" i="12"/>
  <c r="H4623" i="12"/>
  <c r="H4620" i="12"/>
  <c r="H4618" i="12"/>
  <c r="H4605" i="12"/>
  <c r="H4602" i="12"/>
  <c r="H4601" i="12"/>
  <c r="H4600" i="12"/>
  <c r="H4597" i="12"/>
  <c r="H4592" i="12"/>
  <c r="H4590" i="12"/>
  <c r="H4589" i="12"/>
  <c r="H4587" i="12"/>
  <c r="H4584" i="12"/>
  <c r="H4583" i="12"/>
  <c r="H4581" i="12"/>
  <c r="H4579" i="12"/>
  <c r="O4578" i="12"/>
  <c r="H4577" i="12"/>
  <c r="H4574" i="12"/>
  <c r="H4573" i="12"/>
  <c r="H4572" i="12"/>
  <c r="H4571" i="12"/>
  <c r="H4570" i="12"/>
  <c r="H4569" i="12"/>
  <c r="H4568" i="12"/>
  <c r="H4565" i="12"/>
  <c r="H4557" i="12"/>
  <c r="H4556" i="12"/>
  <c r="H4555" i="12"/>
  <c r="H4553" i="12"/>
  <c r="H4548" i="12"/>
  <c r="H4547" i="12"/>
  <c r="H4545" i="12"/>
  <c r="H4539" i="12"/>
  <c r="O4537" i="12"/>
  <c r="H4536" i="12"/>
  <c r="H4535" i="12"/>
  <c r="H4534" i="12"/>
  <c r="H4532" i="12"/>
  <c r="H4531" i="12"/>
  <c r="O4530" i="12"/>
  <c r="H4529" i="12"/>
  <c r="H4526" i="12"/>
  <c r="H4517" i="12"/>
  <c r="O4516" i="12"/>
  <c r="H4514" i="12"/>
  <c r="H4512" i="12"/>
  <c r="H4510" i="12"/>
  <c r="H4509" i="12"/>
  <c r="H4506" i="12"/>
  <c r="H4504" i="12"/>
  <c r="H4502" i="12"/>
  <c r="H4501" i="12"/>
  <c r="H4499" i="12"/>
  <c r="H4497" i="12"/>
  <c r="H4495" i="12"/>
  <c r="H4494" i="12"/>
  <c r="O4486" i="12"/>
  <c r="O4485" i="12"/>
  <c r="H4484" i="12"/>
  <c r="O4480" i="12"/>
  <c r="H4466" i="12"/>
  <c r="H4461" i="12"/>
  <c r="H4460" i="12"/>
  <c r="H4459" i="12"/>
  <c r="H4458" i="12"/>
  <c r="H4454" i="12"/>
  <c r="H4452" i="12"/>
  <c r="H4451" i="12"/>
  <c r="H4448" i="12"/>
  <c r="H4446" i="12"/>
  <c r="H4443" i="12"/>
  <c r="H4440" i="12"/>
  <c r="H4438" i="12"/>
  <c r="H4435" i="12"/>
  <c r="O4434" i="12"/>
  <c r="H4433" i="12"/>
  <c r="H4432" i="12"/>
  <c r="H4431" i="12"/>
  <c r="H4430" i="12"/>
  <c r="H4428" i="12"/>
  <c r="H4426" i="12"/>
  <c r="H4425" i="12"/>
  <c r="H4424" i="12"/>
  <c r="H4416" i="12"/>
  <c r="H4414" i="12"/>
  <c r="H4407" i="12"/>
  <c r="H4403" i="12"/>
  <c r="H4400" i="12"/>
  <c r="H4399" i="12"/>
  <c r="H4398" i="12"/>
  <c r="H4396" i="12"/>
  <c r="H4395" i="12"/>
  <c r="H4394" i="12"/>
  <c r="H4390" i="12"/>
  <c r="H4375" i="12"/>
  <c r="H4374" i="12"/>
  <c r="H4373" i="12"/>
  <c r="H4372" i="12"/>
  <c r="H4368" i="12"/>
  <c r="H4364" i="12"/>
  <c r="O4362" i="12"/>
  <c r="H4361" i="12"/>
  <c r="H4360" i="12"/>
  <c r="H4359" i="12"/>
  <c r="H4358" i="12"/>
  <c r="H4357" i="12"/>
  <c r="H4354" i="12"/>
  <c r="H4352" i="12"/>
  <c r="H4351" i="12"/>
  <c r="H4350" i="12"/>
  <c r="H4346" i="12"/>
  <c r="H4340" i="12"/>
  <c r="H4339" i="12"/>
  <c r="H4338" i="12"/>
  <c r="O4336" i="12"/>
  <c r="H4335" i="12"/>
  <c r="H4334" i="12"/>
  <c r="O4331" i="12"/>
  <c r="H4330" i="12"/>
  <c r="H4329" i="12"/>
  <c r="H4327" i="12"/>
  <c r="H4326" i="12"/>
  <c r="H4324" i="12"/>
  <c r="H4318" i="12"/>
  <c r="H4313" i="12"/>
  <c r="O4312" i="12"/>
  <c r="H4311" i="12"/>
  <c r="H4310" i="12"/>
  <c r="H4309" i="12"/>
  <c r="H4308" i="12"/>
  <c r="H4307" i="12"/>
  <c r="H4306" i="12"/>
  <c r="O4305" i="12"/>
  <c r="O4304" i="12"/>
  <c r="H4303" i="12"/>
  <c r="H4302" i="12"/>
  <c r="H4301" i="12"/>
  <c r="H4300" i="12"/>
  <c r="H4299" i="12"/>
  <c r="H4298" i="12"/>
  <c r="H4297" i="12"/>
  <c r="H4296" i="12"/>
  <c r="O4264" i="12"/>
  <c r="O4157" i="12"/>
  <c r="O4153" i="12"/>
  <c r="O4089" i="12"/>
  <c r="O4087" i="12"/>
  <c r="O3995" i="12"/>
  <c r="O3984" i="12"/>
  <c r="O3923" i="12"/>
  <c r="O3919" i="12"/>
  <c r="O3903" i="12"/>
  <c r="O3884" i="12"/>
  <c r="O3834" i="12"/>
  <c r="O3820" i="12"/>
  <c r="O3806" i="12"/>
  <c r="H3780" i="12"/>
  <c r="O3750" i="12"/>
  <c r="O3666" i="12"/>
  <c r="O3610" i="12"/>
  <c r="O3565" i="12"/>
  <c r="O3549" i="12"/>
  <c r="O3507" i="12"/>
  <c r="O3480" i="12"/>
  <c r="O3445" i="12"/>
  <c r="O3374" i="12"/>
  <c r="O3277" i="12"/>
  <c r="H3188" i="12"/>
  <c r="H3183" i="12"/>
  <c r="O3068" i="12"/>
  <c r="H2816" i="12"/>
  <c r="H2778" i="12"/>
  <c r="H2660" i="12"/>
  <c r="O2373" i="12"/>
  <c r="H2312" i="12"/>
  <c r="H2309" i="12"/>
  <c r="H2011" i="12"/>
  <c r="H2004" i="12"/>
  <c r="H1872" i="12"/>
  <c r="H1860" i="12"/>
  <c r="H1794" i="12"/>
  <c r="H1778" i="12"/>
  <c r="H1722" i="12"/>
  <c r="H1717" i="12"/>
  <c r="H1678" i="12"/>
  <c r="H1661" i="12"/>
  <c r="H1660" i="12"/>
  <c r="H1635" i="12"/>
  <c r="H1622" i="12"/>
  <c r="H1600" i="12"/>
  <c r="H1570" i="12"/>
  <c r="H1563" i="12"/>
  <c r="H1559" i="12"/>
  <c r="H1514" i="12"/>
  <c r="H1505" i="12"/>
  <c r="H1489" i="12"/>
  <c r="H1483" i="12"/>
  <c r="H1478" i="12"/>
  <c r="H1469" i="12"/>
  <c r="H1468" i="12"/>
  <c r="H1442" i="12"/>
  <c r="H1388" i="12"/>
  <c r="H1382" i="12"/>
  <c r="H1381" i="12"/>
  <c r="H1371" i="12"/>
  <c r="H1337" i="12"/>
  <c r="H1323" i="12"/>
  <c r="H1298" i="12"/>
  <c r="H1264" i="12"/>
  <c r="H1253" i="12"/>
  <c r="H1251" i="12"/>
  <c r="H1250" i="12"/>
  <c r="H1211" i="12"/>
  <c r="H1185" i="12"/>
  <c r="H1176" i="12"/>
  <c r="H1118" i="12"/>
  <c r="H1117" i="12"/>
  <c r="H1116" i="12"/>
  <c r="H1115" i="12"/>
  <c r="H1114" i="12"/>
  <c r="H1113" i="12"/>
  <c r="H1112" i="12"/>
  <c r="H1111" i="12"/>
  <c r="H1108" i="12"/>
  <c r="H1107" i="12"/>
  <c r="H1106" i="12"/>
  <c r="H1105" i="12"/>
  <c r="H1104" i="12"/>
  <c r="H1103" i="12"/>
  <c r="H1101" i="12"/>
  <c r="H1100" i="12"/>
  <c r="H1073" i="12"/>
  <c r="H1057" i="12"/>
  <c r="H1052" i="12"/>
  <c r="H1000" i="12"/>
  <c r="H976" i="12"/>
  <c r="H687" i="12"/>
  <c r="H679" i="12"/>
  <c r="H674" i="12"/>
  <c r="H544" i="12"/>
  <c r="H441" i="12"/>
  <c r="H382" i="12"/>
  <c r="H283" i="12"/>
  <c r="C15" i="10" l="1"/>
  <c r="D15" i="10"/>
  <c r="E15" i="10"/>
  <c r="F15" i="10"/>
  <c r="G15" i="10"/>
  <c r="H15" i="10"/>
  <c r="I15" i="10"/>
  <c r="J15" i="10"/>
  <c r="K15" i="10"/>
  <c r="L15" i="10"/>
  <c r="M15" i="10"/>
  <c r="B15" i="10"/>
  <c r="T1333" i="6" l="1"/>
  <c r="S1333" i="6"/>
  <c r="U1333" i="6" s="1"/>
  <c r="R1333" i="6"/>
  <c r="T1332" i="6"/>
  <c r="S1332" i="6"/>
  <c r="U1332" i="6" s="1"/>
  <c r="R1332" i="6"/>
  <c r="T1331" i="6"/>
  <c r="S1331" i="6"/>
  <c r="U1331" i="6" s="1"/>
  <c r="R1331" i="6"/>
  <c r="T1330" i="6"/>
  <c r="S1330" i="6"/>
  <c r="U1330" i="6" s="1"/>
  <c r="R1330" i="6"/>
  <c r="T1329" i="6"/>
  <c r="S1329" i="6"/>
  <c r="U1329" i="6" s="1"/>
  <c r="R1329" i="6"/>
  <c r="T1328" i="6"/>
  <c r="S1328" i="6"/>
  <c r="U1328" i="6" s="1"/>
  <c r="R1328" i="6"/>
  <c r="T1327" i="6"/>
  <c r="S1327" i="6"/>
  <c r="U1327" i="6" s="1"/>
  <c r="R1327" i="6"/>
  <c r="T1326" i="6"/>
  <c r="S1326" i="6"/>
  <c r="U1326" i="6" s="1"/>
  <c r="R1326" i="6"/>
  <c r="T1325" i="6"/>
  <c r="S1325" i="6"/>
  <c r="U1325" i="6" s="1"/>
  <c r="R1325" i="6"/>
  <c r="T1324" i="6"/>
  <c r="S1324" i="6"/>
  <c r="U1324" i="6" s="1"/>
  <c r="R1324" i="6"/>
  <c r="T1323" i="6"/>
  <c r="S1323" i="6"/>
  <c r="U1323" i="6" s="1"/>
  <c r="R1323" i="6"/>
  <c r="T1322" i="6"/>
  <c r="S1322" i="6"/>
  <c r="U1322" i="6" s="1"/>
  <c r="R1322" i="6"/>
  <c r="T1321" i="6"/>
  <c r="S1321" i="6"/>
  <c r="U1321" i="6" s="1"/>
  <c r="R1321" i="6"/>
  <c r="T1320" i="6"/>
  <c r="S1320" i="6"/>
  <c r="U1320" i="6" s="1"/>
  <c r="R1320" i="6"/>
  <c r="T1319" i="6"/>
  <c r="S1319" i="6"/>
  <c r="U1319" i="6" s="1"/>
  <c r="R1319" i="6"/>
  <c r="T1318" i="6"/>
  <c r="S1318" i="6"/>
  <c r="U1318" i="6" s="1"/>
  <c r="R1318" i="6"/>
  <c r="T1317" i="6"/>
  <c r="S1317" i="6"/>
  <c r="U1317" i="6" s="1"/>
  <c r="R1317" i="6"/>
  <c r="T1316" i="6"/>
  <c r="S1316" i="6"/>
  <c r="U1316" i="6" s="1"/>
  <c r="R1316" i="6"/>
  <c r="T1315" i="6"/>
  <c r="S1315" i="6"/>
  <c r="U1315" i="6" s="1"/>
  <c r="R1315" i="6"/>
  <c r="T1314" i="6"/>
  <c r="S1314" i="6"/>
  <c r="U1314" i="6" s="1"/>
  <c r="R1314" i="6"/>
  <c r="T1313" i="6"/>
  <c r="S1313" i="6"/>
  <c r="U1313" i="6" s="1"/>
  <c r="R1313" i="6"/>
  <c r="T1312" i="6"/>
  <c r="S1312" i="6"/>
  <c r="U1312" i="6" s="1"/>
  <c r="R1312" i="6"/>
  <c r="T1311" i="6"/>
  <c r="S1311" i="6"/>
  <c r="U1311" i="6" s="1"/>
  <c r="R1311" i="6"/>
  <c r="T1310" i="6"/>
  <c r="S1310" i="6"/>
  <c r="U1310" i="6" s="1"/>
  <c r="R1310" i="6"/>
  <c r="T1309" i="6"/>
  <c r="S1309" i="6"/>
  <c r="U1309" i="6" s="1"/>
  <c r="R1309" i="6"/>
  <c r="T1308" i="6"/>
  <c r="S1308" i="6"/>
  <c r="U1308" i="6" s="1"/>
  <c r="R1308" i="6"/>
  <c r="T1307" i="6"/>
  <c r="S1307" i="6"/>
  <c r="U1307" i="6" s="1"/>
  <c r="R1307" i="6"/>
  <c r="T1306" i="6"/>
  <c r="S1306" i="6"/>
  <c r="U1306" i="6" s="1"/>
  <c r="R1306" i="6"/>
  <c r="T1305" i="6"/>
  <c r="S1305" i="6"/>
  <c r="U1305" i="6" s="1"/>
  <c r="R1305" i="6"/>
  <c r="T1304" i="6"/>
  <c r="S1304" i="6"/>
  <c r="U1304" i="6" s="1"/>
  <c r="R1304" i="6"/>
  <c r="T1303" i="6"/>
  <c r="S1303" i="6"/>
  <c r="U1303" i="6" s="1"/>
  <c r="R1303" i="6"/>
  <c r="T1302" i="6"/>
  <c r="S1302" i="6"/>
  <c r="U1302" i="6" s="1"/>
  <c r="R1302" i="6"/>
  <c r="T1301" i="6"/>
  <c r="S1301" i="6"/>
  <c r="U1301" i="6" s="1"/>
  <c r="R1301" i="6"/>
  <c r="T1300" i="6"/>
  <c r="S1300" i="6"/>
  <c r="U1300" i="6" s="1"/>
  <c r="R1300" i="6"/>
  <c r="T1299" i="6"/>
  <c r="S1299" i="6"/>
  <c r="U1299" i="6" s="1"/>
  <c r="R1299" i="6"/>
  <c r="T1298" i="6"/>
  <c r="S1298" i="6"/>
  <c r="U1298" i="6" s="1"/>
  <c r="R1298" i="6"/>
  <c r="T1297" i="6"/>
  <c r="S1297" i="6"/>
  <c r="U1297" i="6" s="1"/>
  <c r="R1297" i="6"/>
  <c r="T1296" i="6"/>
  <c r="S1296" i="6"/>
  <c r="U1296" i="6" s="1"/>
  <c r="R1296" i="6"/>
  <c r="T1295" i="6"/>
  <c r="S1295" i="6"/>
  <c r="U1295" i="6" s="1"/>
  <c r="R1295" i="6"/>
  <c r="T1294" i="6"/>
  <c r="S1294" i="6"/>
  <c r="U1294" i="6" s="1"/>
  <c r="R1294" i="6"/>
  <c r="T1293" i="6"/>
  <c r="S1293" i="6"/>
  <c r="U1293" i="6" s="1"/>
  <c r="R1293" i="6"/>
  <c r="T1292" i="6"/>
  <c r="S1292" i="6"/>
  <c r="U1292" i="6" s="1"/>
  <c r="R1292" i="6"/>
  <c r="T1291" i="6"/>
  <c r="S1291" i="6"/>
  <c r="U1291" i="6" s="1"/>
  <c r="R1291" i="6"/>
  <c r="T1290" i="6"/>
  <c r="S1290" i="6"/>
  <c r="U1290" i="6" s="1"/>
  <c r="R1290" i="6"/>
  <c r="T1289" i="6"/>
  <c r="S1289" i="6"/>
  <c r="U1289" i="6" s="1"/>
  <c r="R1289" i="6"/>
  <c r="T1288" i="6"/>
  <c r="S1288" i="6"/>
  <c r="U1288" i="6" s="1"/>
  <c r="R1288" i="6"/>
  <c r="T1287" i="6"/>
  <c r="S1287" i="6"/>
  <c r="U1287" i="6" s="1"/>
  <c r="R1287" i="6"/>
  <c r="T1286" i="6"/>
  <c r="S1286" i="6"/>
  <c r="U1286" i="6" s="1"/>
  <c r="R1286" i="6"/>
  <c r="T1285" i="6"/>
  <c r="S1285" i="6"/>
  <c r="U1285" i="6" s="1"/>
  <c r="R1285" i="6"/>
  <c r="T1284" i="6"/>
  <c r="S1284" i="6"/>
  <c r="U1284" i="6" s="1"/>
  <c r="R1284" i="6"/>
  <c r="T1283" i="6"/>
  <c r="S1283" i="6"/>
  <c r="U1283" i="6" s="1"/>
  <c r="R1283" i="6"/>
  <c r="T1282" i="6"/>
  <c r="S1282" i="6"/>
  <c r="U1282" i="6" s="1"/>
  <c r="R1282" i="6"/>
  <c r="T1281" i="6"/>
  <c r="S1281" i="6"/>
  <c r="U1281" i="6" s="1"/>
  <c r="R1281" i="6"/>
  <c r="T1280" i="6"/>
  <c r="S1280" i="6"/>
  <c r="U1280" i="6" s="1"/>
  <c r="R1280" i="6"/>
  <c r="T1279" i="6"/>
  <c r="S1279" i="6"/>
  <c r="U1279" i="6" s="1"/>
  <c r="R1279" i="6"/>
  <c r="T1278" i="6"/>
  <c r="S1278" i="6"/>
  <c r="U1278" i="6" s="1"/>
  <c r="R1278" i="6"/>
  <c r="T1277" i="6"/>
  <c r="S1277" i="6"/>
  <c r="U1277" i="6" s="1"/>
  <c r="R1277" i="6"/>
  <c r="T1276" i="6"/>
  <c r="S1276" i="6"/>
  <c r="U1276" i="6" s="1"/>
  <c r="R1276" i="6"/>
  <c r="T1275" i="6"/>
  <c r="S1275" i="6"/>
  <c r="U1275" i="6" s="1"/>
  <c r="R1275" i="6"/>
  <c r="T1274" i="6"/>
  <c r="S1274" i="6"/>
  <c r="U1274" i="6" s="1"/>
  <c r="R1274" i="6"/>
  <c r="T1273" i="6"/>
  <c r="S1273" i="6"/>
  <c r="U1273" i="6" s="1"/>
  <c r="R1273" i="6"/>
  <c r="T1272" i="6"/>
  <c r="S1272" i="6"/>
  <c r="U1272" i="6" s="1"/>
  <c r="R1272" i="6"/>
  <c r="T1271" i="6"/>
  <c r="S1271" i="6"/>
  <c r="U1271" i="6" s="1"/>
  <c r="R1271" i="6"/>
  <c r="T1270" i="6"/>
  <c r="S1270" i="6"/>
  <c r="U1270" i="6" s="1"/>
  <c r="R1270" i="6"/>
  <c r="T1269" i="6"/>
  <c r="S1269" i="6"/>
  <c r="U1269" i="6" s="1"/>
  <c r="R1269" i="6"/>
  <c r="T1268" i="6"/>
  <c r="S1268" i="6"/>
  <c r="U1268" i="6" s="1"/>
  <c r="R1268" i="6"/>
  <c r="T1267" i="6"/>
  <c r="S1267" i="6"/>
  <c r="U1267" i="6" s="1"/>
  <c r="R1267" i="6"/>
  <c r="T1266" i="6"/>
  <c r="S1266" i="6"/>
  <c r="U1266" i="6" s="1"/>
  <c r="R1266" i="6"/>
  <c r="T1265" i="6"/>
  <c r="S1265" i="6"/>
  <c r="U1265" i="6" s="1"/>
  <c r="R1265" i="6"/>
  <c r="T1264" i="6"/>
  <c r="S1264" i="6"/>
  <c r="U1264" i="6" s="1"/>
  <c r="R1264" i="6"/>
  <c r="T1263" i="6"/>
  <c r="S1263" i="6"/>
  <c r="U1263" i="6" s="1"/>
  <c r="R1263" i="6"/>
  <c r="T1262" i="6"/>
  <c r="S1262" i="6"/>
  <c r="U1262" i="6" s="1"/>
  <c r="R1262" i="6"/>
  <c r="T1261" i="6"/>
  <c r="S1261" i="6"/>
  <c r="U1261" i="6" s="1"/>
  <c r="R1261" i="6"/>
  <c r="T1260" i="6"/>
  <c r="S1260" i="6"/>
  <c r="U1260" i="6" s="1"/>
  <c r="R1260" i="6"/>
  <c r="T1259" i="6"/>
  <c r="S1259" i="6"/>
  <c r="U1259" i="6" s="1"/>
  <c r="R1259" i="6"/>
  <c r="T1258" i="6"/>
  <c r="S1258" i="6"/>
  <c r="U1258" i="6" s="1"/>
  <c r="R1258" i="6"/>
  <c r="T1257" i="6"/>
  <c r="S1257" i="6"/>
  <c r="U1257" i="6" s="1"/>
  <c r="R1257" i="6"/>
  <c r="T1256" i="6"/>
  <c r="S1256" i="6"/>
  <c r="U1256" i="6" s="1"/>
  <c r="R1256" i="6"/>
  <c r="T1255" i="6"/>
  <c r="S1255" i="6"/>
  <c r="U1255" i="6" s="1"/>
  <c r="R1255" i="6"/>
  <c r="T1254" i="6"/>
  <c r="S1254" i="6"/>
  <c r="U1254" i="6" s="1"/>
  <c r="R1254" i="6"/>
  <c r="T1253" i="6"/>
  <c r="S1253" i="6"/>
  <c r="U1253" i="6" s="1"/>
  <c r="R1253" i="6"/>
  <c r="T1252" i="6"/>
  <c r="S1252" i="6"/>
  <c r="U1252" i="6" s="1"/>
  <c r="R1252" i="6"/>
  <c r="T1251" i="6"/>
  <c r="S1251" i="6"/>
  <c r="U1251" i="6" s="1"/>
  <c r="R1251" i="6"/>
  <c r="T1250" i="6"/>
  <c r="S1250" i="6"/>
  <c r="U1250" i="6" s="1"/>
  <c r="R1250" i="6"/>
  <c r="T1249" i="6"/>
  <c r="S1249" i="6"/>
  <c r="U1249" i="6" s="1"/>
  <c r="R1249" i="6"/>
  <c r="T1248" i="6"/>
  <c r="S1248" i="6"/>
  <c r="U1248" i="6" s="1"/>
  <c r="R1248" i="6"/>
  <c r="T1247" i="6"/>
  <c r="S1247" i="6"/>
  <c r="U1247" i="6" s="1"/>
  <c r="R1247" i="6"/>
  <c r="T1246" i="6"/>
  <c r="S1246" i="6"/>
  <c r="U1246" i="6" s="1"/>
  <c r="R1246" i="6"/>
  <c r="T1245" i="6"/>
  <c r="S1245" i="6"/>
  <c r="U1245" i="6" s="1"/>
  <c r="R1245" i="6"/>
  <c r="T1244" i="6"/>
  <c r="S1244" i="6"/>
  <c r="R1244" i="6"/>
  <c r="T1243" i="6"/>
  <c r="S1243" i="6"/>
  <c r="U1243" i="6" s="1"/>
  <c r="R1243" i="6"/>
  <c r="T1242" i="6"/>
  <c r="S1242" i="6"/>
  <c r="R1242" i="6"/>
  <c r="T1241" i="6"/>
  <c r="S1241" i="6"/>
  <c r="U1241" i="6" s="1"/>
  <c r="R1241" i="6"/>
  <c r="T1240" i="6"/>
  <c r="S1240" i="6"/>
  <c r="R1240" i="6"/>
  <c r="T1239" i="6"/>
  <c r="S1239" i="6"/>
  <c r="U1239" i="6" s="1"/>
  <c r="R1239" i="6"/>
  <c r="T1238" i="6"/>
  <c r="S1238" i="6"/>
  <c r="U1238" i="6" s="1"/>
  <c r="R1238" i="6"/>
  <c r="T1237" i="6"/>
  <c r="S1237" i="6"/>
  <c r="U1237" i="6" s="1"/>
  <c r="R1237" i="6"/>
  <c r="T1236" i="6"/>
  <c r="S1236" i="6"/>
  <c r="R1236" i="6"/>
  <c r="T1235" i="6"/>
  <c r="S1235" i="6"/>
  <c r="U1235" i="6" s="1"/>
  <c r="R1235" i="6"/>
  <c r="T1234" i="6"/>
  <c r="S1234" i="6"/>
  <c r="R1234" i="6"/>
  <c r="T1233" i="6"/>
  <c r="S1233" i="6"/>
  <c r="U1233" i="6" s="1"/>
  <c r="R1233" i="6"/>
  <c r="T1232" i="6"/>
  <c r="S1232" i="6"/>
  <c r="R1232" i="6"/>
  <c r="T1231" i="6"/>
  <c r="S1231" i="6"/>
  <c r="U1231" i="6" s="1"/>
  <c r="R1231" i="6"/>
  <c r="T1230" i="6"/>
  <c r="S1230" i="6"/>
  <c r="U1230" i="6" s="1"/>
  <c r="R1230" i="6"/>
  <c r="T1229" i="6"/>
  <c r="S1229" i="6"/>
  <c r="U1229" i="6" s="1"/>
  <c r="R1229" i="6"/>
  <c r="T1228" i="6"/>
  <c r="S1228" i="6"/>
  <c r="R1228" i="6"/>
  <c r="T1227" i="6"/>
  <c r="S1227" i="6"/>
  <c r="U1227" i="6" s="1"/>
  <c r="R1227" i="6"/>
  <c r="T1226" i="6"/>
  <c r="S1226" i="6"/>
  <c r="R1226" i="6"/>
  <c r="T1225" i="6"/>
  <c r="S1225" i="6"/>
  <c r="U1225" i="6" s="1"/>
  <c r="R1225" i="6"/>
  <c r="T1224" i="6"/>
  <c r="S1224" i="6"/>
  <c r="R1224" i="6"/>
  <c r="T1223" i="6"/>
  <c r="S1223" i="6"/>
  <c r="U1223" i="6" s="1"/>
  <c r="R1223" i="6"/>
  <c r="T1222" i="6"/>
  <c r="S1222" i="6"/>
  <c r="U1222" i="6" s="1"/>
  <c r="R1222" i="6"/>
  <c r="T1221" i="6"/>
  <c r="S1221" i="6"/>
  <c r="U1221" i="6" s="1"/>
  <c r="R1221" i="6"/>
  <c r="T1220" i="6"/>
  <c r="S1220" i="6"/>
  <c r="R1220" i="6"/>
  <c r="T1219" i="6"/>
  <c r="S1219" i="6"/>
  <c r="U1219" i="6" s="1"/>
  <c r="R1219" i="6"/>
  <c r="T1218" i="6"/>
  <c r="S1218" i="6"/>
  <c r="R1218" i="6"/>
  <c r="T1217" i="6"/>
  <c r="S1217" i="6"/>
  <c r="U1217" i="6" s="1"/>
  <c r="R1217" i="6"/>
  <c r="T1216" i="6"/>
  <c r="S1216" i="6"/>
  <c r="R1216" i="6"/>
  <c r="T1215" i="6"/>
  <c r="S1215" i="6"/>
  <c r="U1215" i="6" s="1"/>
  <c r="R1215" i="6"/>
  <c r="T1214" i="6"/>
  <c r="S1214" i="6"/>
  <c r="U1214" i="6" s="1"/>
  <c r="R1214" i="6"/>
  <c r="T1213" i="6"/>
  <c r="S1213" i="6"/>
  <c r="U1213" i="6" s="1"/>
  <c r="R1213" i="6"/>
  <c r="T1212" i="6"/>
  <c r="S1212" i="6"/>
  <c r="R1212" i="6"/>
  <c r="T1211" i="6"/>
  <c r="S1211" i="6"/>
  <c r="R1211" i="6"/>
  <c r="T1210" i="6"/>
  <c r="S1210" i="6"/>
  <c r="R1210" i="6"/>
  <c r="T1209" i="6"/>
  <c r="S1209" i="6"/>
  <c r="R1209" i="6"/>
  <c r="T1208" i="6"/>
  <c r="S1208" i="6"/>
  <c r="R1208" i="6"/>
  <c r="T1207" i="6"/>
  <c r="S1207" i="6"/>
  <c r="U1207" i="6" s="1"/>
  <c r="R1207" i="6"/>
  <c r="T1206" i="6"/>
  <c r="S1206" i="6"/>
  <c r="U1206" i="6" s="1"/>
  <c r="R1206" i="6"/>
  <c r="T1205" i="6"/>
  <c r="S1205" i="6"/>
  <c r="U1205" i="6" s="1"/>
  <c r="R1205" i="6"/>
  <c r="T1204" i="6"/>
  <c r="S1204" i="6"/>
  <c r="R1204" i="6"/>
  <c r="T1203" i="6"/>
  <c r="S1203" i="6"/>
  <c r="R1203" i="6"/>
  <c r="T1202" i="6"/>
  <c r="S1202" i="6"/>
  <c r="R1202" i="6"/>
  <c r="T1201" i="6"/>
  <c r="S1201" i="6"/>
  <c r="R1201" i="6"/>
  <c r="T1200" i="6"/>
  <c r="S1200" i="6"/>
  <c r="R1200" i="6"/>
  <c r="T1199" i="6"/>
  <c r="S1199" i="6"/>
  <c r="U1199" i="6" s="1"/>
  <c r="R1199" i="6"/>
  <c r="T1198" i="6"/>
  <c r="S1198" i="6"/>
  <c r="U1198" i="6" s="1"/>
  <c r="R1198" i="6"/>
  <c r="T1197" i="6"/>
  <c r="S1197" i="6"/>
  <c r="U1197" i="6" s="1"/>
  <c r="R1197" i="6"/>
  <c r="T1196" i="6"/>
  <c r="S1196" i="6"/>
  <c r="R1196" i="6"/>
  <c r="T1195" i="6"/>
  <c r="S1195" i="6"/>
  <c r="R1195" i="6"/>
  <c r="T1194" i="6"/>
  <c r="S1194" i="6"/>
  <c r="R1194" i="6"/>
  <c r="T1193" i="6"/>
  <c r="S1193" i="6"/>
  <c r="R1193" i="6"/>
  <c r="T1192" i="6"/>
  <c r="S1192" i="6"/>
  <c r="R1192" i="6"/>
  <c r="T1191" i="6"/>
  <c r="S1191" i="6"/>
  <c r="U1191" i="6" s="1"/>
  <c r="R1191" i="6"/>
  <c r="T1190" i="6"/>
  <c r="S1190" i="6"/>
  <c r="U1190" i="6" s="1"/>
  <c r="R1190" i="6"/>
  <c r="T1189" i="6"/>
  <c r="S1189" i="6"/>
  <c r="U1189" i="6" s="1"/>
  <c r="R1189" i="6"/>
  <c r="T1188" i="6"/>
  <c r="S1188" i="6"/>
  <c r="R1188" i="6"/>
  <c r="T1187" i="6"/>
  <c r="S1187" i="6"/>
  <c r="R1187" i="6"/>
  <c r="T1186" i="6"/>
  <c r="S1186" i="6"/>
  <c r="R1186" i="6"/>
  <c r="T1185" i="6"/>
  <c r="S1185" i="6"/>
  <c r="R1185" i="6"/>
  <c r="T1184" i="6"/>
  <c r="S1184" i="6"/>
  <c r="R1184" i="6"/>
  <c r="T1183" i="6"/>
  <c r="S1183" i="6"/>
  <c r="U1183" i="6" s="1"/>
  <c r="R1183" i="6"/>
  <c r="T1182" i="6"/>
  <c r="S1182" i="6"/>
  <c r="U1182" i="6" s="1"/>
  <c r="R1182" i="6"/>
  <c r="T1181" i="6"/>
  <c r="S1181" i="6"/>
  <c r="U1181" i="6" s="1"/>
  <c r="R1181" i="6"/>
  <c r="T1180" i="6"/>
  <c r="S1180" i="6"/>
  <c r="R1180" i="6"/>
  <c r="T1179" i="6"/>
  <c r="S1179" i="6"/>
  <c r="R1179" i="6"/>
  <c r="T1178" i="6"/>
  <c r="S1178" i="6"/>
  <c r="R1178" i="6"/>
  <c r="T1177" i="6"/>
  <c r="S1177" i="6"/>
  <c r="R1177" i="6"/>
  <c r="T1176" i="6"/>
  <c r="S1176" i="6"/>
  <c r="R1176" i="6"/>
  <c r="T1175" i="6"/>
  <c r="S1175" i="6"/>
  <c r="U1175" i="6" s="1"/>
  <c r="R1175" i="6"/>
  <c r="T1174" i="6"/>
  <c r="S1174" i="6"/>
  <c r="U1174" i="6" s="1"/>
  <c r="R1174" i="6"/>
  <c r="T1173" i="6"/>
  <c r="S1173" i="6"/>
  <c r="R1173" i="6"/>
  <c r="T1172" i="6"/>
  <c r="S1172" i="6"/>
  <c r="U1172" i="6" s="1"/>
  <c r="R1172" i="6"/>
  <c r="T1171" i="6"/>
  <c r="S1171" i="6"/>
  <c r="U1171" i="6" s="1"/>
  <c r="R1171" i="6"/>
  <c r="U1170" i="6"/>
  <c r="T1170" i="6"/>
  <c r="S1170" i="6"/>
  <c r="R1170" i="6"/>
  <c r="T1169" i="6"/>
  <c r="S1169" i="6"/>
  <c r="R1169" i="6"/>
  <c r="T1168" i="6"/>
  <c r="S1168" i="6"/>
  <c r="U1168" i="6" s="1"/>
  <c r="R1168" i="6"/>
  <c r="T1167" i="6"/>
  <c r="S1167" i="6"/>
  <c r="R1167" i="6"/>
  <c r="T1166" i="6"/>
  <c r="S1166" i="6"/>
  <c r="U1166" i="6" s="1"/>
  <c r="R1166" i="6"/>
  <c r="T1165" i="6"/>
  <c r="S1165" i="6"/>
  <c r="U1165" i="6" s="1"/>
  <c r="R1165" i="6"/>
  <c r="T1164" i="6"/>
  <c r="S1164" i="6"/>
  <c r="U1164" i="6" s="1"/>
  <c r="R1164" i="6"/>
  <c r="T1163" i="6"/>
  <c r="S1163" i="6"/>
  <c r="U1163" i="6" s="1"/>
  <c r="R1163" i="6"/>
  <c r="T1162" i="6"/>
  <c r="S1162" i="6"/>
  <c r="U1162" i="6" s="1"/>
  <c r="R1162" i="6"/>
  <c r="T1161" i="6"/>
  <c r="S1161" i="6"/>
  <c r="U1161" i="6" s="1"/>
  <c r="R1161" i="6"/>
  <c r="T1160" i="6"/>
  <c r="S1160" i="6"/>
  <c r="U1160" i="6" s="1"/>
  <c r="R1160" i="6"/>
  <c r="T1159" i="6"/>
  <c r="S1159" i="6"/>
  <c r="U1159" i="6" s="1"/>
  <c r="R1159" i="6"/>
  <c r="T1158" i="6"/>
  <c r="S1158" i="6"/>
  <c r="U1158" i="6" s="1"/>
  <c r="R1158" i="6"/>
  <c r="T1157" i="6"/>
  <c r="S1157" i="6"/>
  <c r="U1157" i="6" s="1"/>
  <c r="R1157" i="6"/>
  <c r="T1156" i="6"/>
  <c r="S1156" i="6"/>
  <c r="U1156" i="6" s="1"/>
  <c r="R1156" i="6"/>
  <c r="T1155" i="6"/>
  <c r="S1155" i="6"/>
  <c r="U1155" i="6" s="1"/>
  <c r="R1155" i="6"/>
  <c r="T1154" i="6"/>
  <c r="S1154" i="6"/>
  <c r="U1154" i="6" s="1"/>
  <c r="R1154" i="6"/>
  <c r="T1153" i="6"/>
  <c r="S1153" i="6"/>
  <c r="U1153" i="6" s="1"/>
  <c r="R1153" i="6"/>
  <c r="T1152" i="6"/>
  <c r="S1152" i="6"/>
  <c r="U1152" i="6" s="1"/>
  <c r="R1152" i="6"/>
  <c r="T1151" i="6"/>
  <c r="S1151" i="6"/>
  <c r="U1151" i="6" s="1"/>
  <c r="R1151" i="6"/>
  <c r="T1150" i="6"/>
  <c r="S1150" i="6"/>
  <c r="U1150" i="6" s="1"/>
  <c r="R1150" i="6"/>
  <c r="T1149" i="6"/>
  <c r="S1149" i="6"/>
  <c r="U1149" i="6" s="1"/>
  <c r="R1149" i="6"/>
  <c r="T1148" i="6"/>
  <c r="S1148" i="6"/>
  <c r="U1148" i="6" s="1"/>
  <c r="R1148" i="6"/>
  <c r="T1147" i="6"/>
  <c r="S1147" i="6"/>
  <c r="U1147" i="6" s="1"/>
  <c r="R1147" i="6"/>
  <c r="T1146" i="6"/>
  <c r="S1146" i="6"/>
  <c r="U1146" i="6" s="1"/>
  <c r="R1146" i="6"/>
  <c r="T1145" i="6"/>
  <c r="S1145" i="6"/>
  <c r="U1145" i="6" s="1"/>
  <c r="R1145" i="6"/>
  <c r="T1144" i="6"/>
  <c r="S1144" i="6"/>
  <c r="U1144" i="6" s="1"/>
  <c r="R1144" i="6"/>
  <c r="T1143" i="6"/>
  <c r="S1143" i="6"/>
  <c r="U1143" i="6" s="1"/>
  <c r="R1143" i="6"/>
  <c r="T1142" i="6"/>
  <c r="S1142" i="6"/>
  <c r="U1142" i="6" s="1"/>
  <c r="R1142" i="6"/>
  <c r="T1141" i="6"/>
  <c r="S1141" i="6"/>
  <c r="U1141" i="6" s="1"/>
  <c r="R1141" i="6"/>
  <c r="T1140" i="6"/>
  <c r="S1140" i="6"/>
  <c r="U1140" i="6" s="1"/>
  <c r="R1140" i="6"/>
  <c r="T1139" i="6"/>
  <c r="S1139" i="6"/>
  <c r="U1139" i="6" s="1"/>
  <c r="R1139" i="6"/>
  <c r="T1138" i="6"/>
  <c r="S1138" i="6"/>
  <c r="U1138" i="6" s="1"/>
  <c r="R1138" i="6"/>
  <c r="T1137" i="6"/>
  <c r="S1137" i="6"/>
  <c r="U1137" i="6" s="1"/>
  <c r="R1137" i="6"/>
  <c r="T1136" i="6"/>
  <c r="S1136" i="6"/>
  <c r="U1136" i="6" s="1"/>
  <c r="R1136" i="6"/>
  <c r="T1135" i="6"/>
  <c r="S1135" i="6"/>
  <c r="U1135" i="6" s="1"/>
  <c r="R1135" i="6"/>
  <c r="T1134" i="6"/>
  <c r="S1134" i="6"/>
  <c r="U1134" i="6" s="1"/>
  <c r="R1134" i="6"/>
  <c r="T1133" i="6"/>
  <c r="S1133" i="6"/>
  <c r="U1133" i="6" s="1"/>
  <c r="R1133" i="6"/>
  <c r="T1132" i="6"/>
  <c r="S1132" i="6"/>
  <c r="U1132" i="6" s="1"/>
  <c r="R1132" i="6"/>
  <c r="T1131" i="6"/>
  <c r="S1131" i="6"/>
  <c r="U1131" i="6" s="1"/>
  <c r="R1131" i="6"/>
  <c r="T1130" i="6"/>
  <c r="S1130" i="6"/>
  <c r="U1130" i="6" s="1"/>
  <c r="R1130" i="6"/>
  <c r="T1129" i="6"/>
  <c r="S1129" i="6"/>
  <c r="U1129" i="6" s="1"/>
  <c r="R1129" i="6"/>
  <c r="T1128" i="6"/>
  <c r="S1128" i="6"/>
  <c r="U1128" i="6" s="1"/>
  <c r="R1128" i="6"/>
  <c r="T1127" i="6"/>
  <c r="S1127" i="6"/>
  <c r="U1127" i="6" s="1"/>
  <c r="R1127" i="6"/>
  <c r="T1126" i="6"/>
  <c r="S1126" i="6"/>
  <c r="R1126" i="6"/>
  <c r="T1125" i="6"/>
  <c r="S1125" i="6"/>
  <c r="U1125" i="6" s="1"/>
  <c r="R1125" i="6"/>
  <c r="T1124" i="6"/>
  <c r="S1124" i="6"/>
  <c r="U1124" i="6" s="1"/>
  <c r="R1124" i="6"/>
  <c r="T1123" i="6"/>
  <c r="S1123" i="6"/>
  <c r="U1123" i="6" s="1"/>
  <c r="R1123" i="6"/>
  <c r="T1122" i="6"/>
  <c r="S1122" i="6"/>
  <c r="R1122" i="6"/>
  <c r="T1121" i="6"/>
  <c r="S1121" i="6"/>
  <c r="U1121" i="6" s="1"/>
  <c r="R1121" i="6"/>
  <c r="T1120" i="6"/>
  <c r="S1120" i="6"/>
  <c r="R1120" i="6"/>
  <c r="T1119" i="6"/>
  <c r="S1119" i="6"/>
  <c r="U1119" i="6" s="1"/>
  <c r="R1119" i="6"/>
  <c r="T1118" i="6"/>
  <c r="S1118" i="6"/>
  <c r="R1118" i="6"/>
  <c r="T1117" i="6"/>
  <c r="S1117" i="6"/>
  <c r="U1117" i="6" s="1"/>
  <c r="R1117" i="6"/>
  <c r="T1116" i="6"/>
  <c r="S1116" i="6"/>
  <c r="U1116" i="6" s="1"/>
  <c r="R1116" i="6"/>
  <c r="T1115" i="6"/>
  <c r="S1115" i="6"/>
  <c r="U1115" i="6" s="1"/>
  <c r="R1115" i="6"/>
  <c r="T1114" i="6"/>
  <c r="S1114" i="6"/>
  <c r="R1114" i="6"/>
  <c r="T1113" i="6"/>
  <c r="S1113" i="6"/>
  <c r="U1113" i="6" s="1"/>
  <c r="R1113" i="6"/>
  <c r="T1112" i="6"/>
  <c r="S1112" i="6"/>
  <c r="R1112" i="6"/>
  <c r="T1111" i="6"/>
  <c r="S1111" i="6"/>
  <c r="U1111" i="6" s="1"/>
  <c r="R1111" i="6"/>
  <c r="T1110" i="6"/>
  <c r="S1110" i="6"/>
  <c r="R1110" i="6"/>
  <c r="T1109" i="6"/>
  <c r="S1109" i="6"/>
  <c r="U1109" i="6" s="1"/>
  <c r="R1109" i="6"/>
  <c r="T1108" i="6"/>
  <c r="S1108" i="6"/>
  <c r="U1108" i="6" s="1"/>
  <c r="R1108" i="6"/>
  <c r="T1107" i="6"/>
  <c r="S1107" i="6"/>
  <c r="U1107" i="6" s="1"/>
  <c r="R1107" i="6"/>
  <c r="U1106" i="6"/>
  <c r="T1106" i="6"/>
  <c r="S1106" i="6"/>
  <c r="R1106" i="6"/>
  <c r="T1105" i="6"/>
  <c r="S1105" i="6"/>
  <c r="U1105" i="6" s="1"/>
  <c r="R1105" i="6"/>
  <c r="T1104" i="6"/>
  <c r="U1104" i="6" s="1"/>
  <c r="S1104" i="6"/>
  <c r="R1104" i="6"/>
  <c r="T1103" i="6"/>
  <c r="S1103" i="6"/>
  <c r="U1103" i="6" s="1"/>
  <c r="R1103" i="6"/>
  <c r="U1102" i="6"/>
  <c r="T1102" i="6"/>
  <c r="S1102" i="6"/>
  <c r="R1102" i="6"/>
  <c r="T1101" i="6"/>
  <c r="S1101" i="6"/>
  <c r="U1101" i="6" s="1"/>
  <c r="R1101" i="6"/>
  <c r="T1100" i="6"/>
  <c r="U1100" i="6" s="1"/>
  <c r="S1100" i="6"/>
  <c r="R1100" i="6"/>
  <c r="T1099" i="6"/>
  <c r="S1099" i="6"/>
  <c r="U1099" i="6" s="1"/>
  <c r="R1099" i="6"/>
  <c r="U1098" i="6"/>
  <c r="T1098" i="6"/>
  <c r="S1098" i="6"/>
  <c r="R1098" i="6"/>
  <c r="T1097" i="6"/>
  <c r="S1097" i="6"/>
  <c r="U1097" i="6" s="1"/>
  <c r="R1097" i="6"/>
  <c r="T1096" i="6"/>
  <c r="U1096" i="6" s="1"/>
  <c r="S1096" i="6"/>
  <c r="R1096" i="6"/>
  <c r="T1095" i="6"/>
  <c r="S1095" i="6"/>
  <c r="U1095" i="6" s="1"/>
  <c r="R1095" i="6"/>
  <c r="T1094" i="6"/>
  <c r="U1094" i="6" s="1"/>
  <c r="S1094" i="6"/>
  <c r="R1094" i="6"/>
  <c r="T1093" i="6"/>
  <c r="S1093" i="6"/>
  <c r="U1093" i="6" s="1"/>
  <c r="R1093" i="6"/>
  <c r="T1092" i="6"/>
  <c r="U1092" i="6" s="1"/>
  <c r="S1092" i="6"/>
  <c r="R1092" i="6"/>
  <c r="T1091" i="6"/>
  <c r="S1091" i="6"/>
  <c r="U1091" i="6" s="1"/>
  <c r="R1091" i="6"/>
  <c r="U1090" i="6"/>
  <c r="T1090" i="6"/>
  <c r="S1090" i="6"/>
  <c r="R1090" i="6"/>
  <c r="T1089" i="6"/>
  <c r="S1089" i="6"/>
  <c r="U1089" i="6" s="1"/>
  <c r="R1089" i="6"/>
  <c r="T1088" i="6"/>
  <c r="U1088" i="6" s="1"/>
  <c r="S1088" i="6"/>
  <c r="R1088" i="6"/>
  <c r="T1087" i="6"/>
  <c r="S1087" i="6"/>
  <c r="U1087" i="6" s="1"/>
  <c r="R1087" i="6"/>
  <c r="U1086" i="6"/>
  <c r="T1086" i="6"/>
  <c r="S1086" i="6"/>
  <c r="R1086" i="6"/>
  <c r="T1085" i="6"/>
  <c r="S1085" i="6"/>
  <c r="U1085" i="6" s="1"/>
  <c r="R1085" i="6"/>
  <c r="T1084" i="6"/>
  <c r="U1084" i="6" s="1"/>
  <c r="S1084" i="6"/>
  <c r="R1084" i="6"/>
  <c r="T1083" i="6"/>
  <c r="S1083" i="6"/>
  <c r="U1083" i="6" s="1"/>
  <c r="R1083" i="6"/>
  <c r="U1082" i="6"/>
  <c r="T1082" i="6"/>
  <c r="S1082" i="6"/>
  <c r="R1082" i="6"/>
  <c r="T1081" i="6"/>
  <c r="S1081" i="6"/>
  <c r="U1081" i="6" s="1"/>
  <c r="R1081" i="6"/>
  <c r="U1080" i="6"/>
  <c r="T1080" i="6"/>
  <c r="S1080" i="6"/>
  <c r="R1080" i="6"/>
  <c r="T1079" i="6"/>
  <c r="S1079" i="6"/>
  <c r="U1079" i="6" s="1"/>
  <c r="R1079" i="6"/>
  <c r="T1078" i="6"/>
  <c r="U1078" i="6" s="1"/>
  <c r="S1078" i="6"/>
  <c r="R1078" i="6"/>
  <c r="T1077" i="6"/>
  <c r="S1077" i="6"/>
  <c r="U1077" i="6" s="1"/>
  <c r="R1077" i="6"/>
  <c r="T1076" i="6"/>
  <c r="U1076" i="6" s="1"/>
  <c r="S1076" i="6"/>
  <c r="R1076" i="6"/>
  <c r="T1075" i="6"/>
  <c r="S1075" i="6"/>
  <c r="U1075" i="6" s="1"/>
  <c r="R1075" i="6"/>
  <c r="T1074" i="6"/>
  <c r="S1074" i="6"/>
  <c r="U1074" i="6" s="1"/>
  <c r="R1074" i="6"/>
  <c r="T1073" i="6"/>
  <c r="S1073" i="6"/>
  <c r="U1073" i="6" s="1"/>
  <c r="R1073" i="6"/>
  <c r="T1072" i="6"/>
  <c r="S1072" i="6"/>
  <c r="U1072" i="6" s="1"/>
  <c r="R1072" i="6"/>
  <c r="T1071" i="6"/>
  <c r="S1071" i="6"/>
  <c r="U1071" i="6" s="1"/>
  <c r="R1071" i="6"/>
  <c r="T1070" i="6"/>
  <c r="S1070" i="6"/>
  <c r="U1070" i="6" s="1"/>
  <c r="R1070" i="6"/>
  <c r="T1069" i="6"/>
  <c r="S1069" i="6"/>
  <c r="U1069" i="6" s="1"/>
  <c r="R1069" i="6"/>
  <c r="T1068" i="6"/>
  <c r="U1068" i="6" s="1"/>
  <c r="S1068" i="6"/>
  <c r="R1068" i="6"/>
  <c r="T1067" i="6"/>
  <c r="S1067" i="6"/>
  <c r="U1067" i="6" s="1"/>
  <c r="R1067" i="6"/>
  <c r="U1066" i="6"/>
  <c r="T1066" i="6"/>
  <c r="S1066" i="6"/>
  <c r="R1066" i="6"/>
  <c r="T1065" i="6"/>
  <c r="S1065" i="6"/>
  <c r="R1065" i="6"/>
  <c r="U1064" i="6"/>
  <c r="T1064" i="6"/>
  <c r="S1064" i="6"/>
  <c r="R1064" i="6"/>
  <c r="T1063" i="6"/>
  <c r="S1063" i="6"/>
  <c r="U1063" i="6" s="1"/>
  <c r="R1063" i="6"/>
  <c r="T1062" i="6"/>
  <c r="S1062" i="6"/>
  <c r="U1062" i="6" s="1"/>
  <c r="R1062" i="6"/>
  <c r="T1061" i="6"/>
  <c r="S1061" i="6"/>
  <c r="R1061" i="6"/>
  <c r="T1060" i="6"/>
  <c r="S1060" i="6"/>
  <c r="U1060" i="6" s="1"/>
  <c r="R1060" i="6"/>
  <c r="T1059" i="6"/>
  <c r="S1059" i="6"/>
  <c r="U1059" i="6" s="1"/>
  <c r="R1059" i="6"/>
  <c r="T1058" i="6"/>
  <c r="S1058" i="6"/>
  <c r="U1058" i="6" s="1"/>
  <c r="R1058" i="6"/>
  <c r="T1057" i="6"/>
  <c r="S1057" i="6"/>
  <c r="R1057" i="6"/>
  <c r="T1056" i="6"/>
  <c r="S1056" i="6"/>
  <c r="U1056" i="6" s="1"/>
  <c r="R1056" i="6"/>
  <c r="T1055" i="6"/>
  <c r="S1055" i="6"/>
  <c r="R1055" i="6"/>
  <c r="T1054" i="6"/>
  <c r="S1054" i="6"/>
  <c r="U1054" i="6" s="1"/>
  <c r="R1054" i="6"/>
  <c r="T1053" i="6"/>
  <c r="S1053" i="6"/>
  <c r="U1053" i="6" s="1"/>
  <c r="R1053" i="6"/>
  <c r="T1052" i="6"/>
  <c r="U1052" i="6" s="1"/>
  <c r="S1052" i="6"/>
  <c r="R1052" i="6"/>
  <c r="T1051" i="6"/>
  <c r="S1051" i="6"/>
  <c r="U1051" i="6" s="1"/>
  <c r="R1051" i="6"/>
  <c r="U1050" i="6"/>
  <c r="T1050" i="6"/>
  <c r="S1050" i="6"/>
  <c r="R1050" i="6"/>
  <c r="T1049" i="6"/>
  <c r="S1049" i="6"/>
  <c r="U1049" i="6" s="1"/>
  <c r="R1049" i="6"/>
  <c r="T1048" i="6"/>
  <c r="U1048" i="6" s="1"/>
  <c r="S1048" i="6"/>
  <c r="R1048" i="6"/>
  <c r="T1047" i="6"/>
  <c r="S1047" i="6"/>
  <c r="U1047" i="6" s="1"/>
  <c r="R1047" i="6"/>
  <c r="T1046" i="6"/>
  <c r="S1046" i="6"/>
  <c r="R1046" i="6"/>
  <c r="T1045" i="6"/>
  <c r="S1045" i="6"/>
  <c r="R1045" i="6"/>
  <c r="T1044" i="6"/>
  <c r="S1044" i="6"/>
  <c r="U1044" i="6" s="1"/>
  <c r="R1044" i="6"/>
  <c r="T1043" i="6"/>
  <c r="S1043" i="6"/>
  <c r="U1043" i="6" s="1"/>
  <c r="R1043" i="6"/>
  <c r="T1042" i="6"/>
  <c r="S1042" i="6"/>
  <c r="U1042" i="6" s="1"/>
  <c r="R1042" i="6"/>
  <c r="T1041" i="6"/>
  <c r="S1041" i="6"/>
  <c r="R1041" i="6"/>
  <c r="T1040" i="6"/>
  <c r="S1040" i="6"/>
  <c r="U1040" i="6" s="1"/>
  <c r="R1040" i="6"/>
  <c r="T1039" i="6"/>
  <c r="S1039" i="6"/>
  <c r="R1039" i="6"/>
  <c r="T1038" i="6"/>
  <c r="S1038" i="6"/>
  <c r="U1038" i="6" s="1"/>
  <c r="R1038" i="6"/>
  <c r="T1037" i="6"/>
  <c r="S1037" i="6"/>
  <c r="U1037" i="6" s="1"/>
  <c r="R1037" i="6"/>
  <c r="T1036" i="6"/>
  <c r="U1036" i="6" s="1"/>
  <c r="S1036" i="6"/>
  <c r="R1036" i="6"/>
  <c r="T1035" i="6"/>
  <c r="S1035" i="6"/>
  <c r="U1035" i="6" s="1"/>
  <c r="R1035" i="6"/>
  <c r="U1034" i="6"/>
  <c r="T1034" i="6"/>
  <c r="S1034" i="6"/>
  <c r="R1034" i="6"/>
  <c r="T1033" i="6"/>
  <c r="S1033" i="6"/>
  <c r="U1033" i="6" s="1"/>
  <c r="R1033" i="6"/>
  <c r="U1032" i="6"/>
  <c r="T1032" i="6"/>
  <c r="S1032" i="6"/>
  <c r="R1032" i="6"/>
  <c r="T1031" i="6"/>
  <c r="S1031" i="6"/>
  <c r="U1031" i="6" s="1"/>
  <c r="R1031" i="6"/>
  <c r="T1030" i="6"/>
  <c r="S1030" i="6"/>
  <c r="U1030" i="6" s="1"/>
  <c r="R1030" i="6"/>
  <c r="T1029" i="6"/>
  <c r="S1029" i="6"/>
  <c r="R1029" i="6"/>
  <c r="T1028" i="6"/>
  <c r="S1028" i="6"/>
  <c r="U1028" i="6" s="1"/>
  <c r="R1028" i="6"/>
  <c r="T1027" i="6"/>
  <c r="S1027" i="6"/>
  <c r="U1027" i="6" s="1"/>
  <c r="R1027" i="6"/>
  <c r="T1026" i="6"/>
  <c r="S1026" i="6"/>
  <c r="U1026" i="6" s="1"/>
  <c r="R1026" i="6"/>
  <c r="T1025" i="6"/>
  <c r="S1025" i="6"/>
  <c r="R1025" i="6"/>
  <c r="T1024" i="6"/>
  <c r="S1024" i="6"/>
  <c r="U1024" i="6" s="1"/>
  <c r="R1024" i="6"/>
  <c r="T1023" i="6"/>
  <c r="S1023" i="6"/>
  <c r="R1023" i="6"/>
  <c r="T1022" i="6"/>
  <c r="S1022" i="6"/>
  <c r="U1022" i="6" s="1"/>
  <c r="R1022" i="6"/>
  <c r="T1021" i="6"/>
  <c r="S1021" i="6"/>
  <c r="U1021" i="6" s="1"/>
  <c r="R1021" i="6"/>
  <c r="T1020" i="6"/>
  <c r="U1020" i="6" s="1"/>
  <c r="S1020" i="6"/>
  <c r="R1020" i="6"/>
  <c r="T1019" i="6"/>
  <c r="S1019" i="6"/>
  <c r="U1019" i="6" s="1"/>
  <c r="R1019" i="6"/>
  <c r="U1018" i="6"/>
  <c r="T1018" i="6"/>
  <c r="S1018" i="6"/>
  <c r="R1018" i="6"/>
  <c r="T1017" i="6"/>
  <c r="S1017" i="6"/>
  <c r="R1017" i="6"/>
  <c r="U1016" i="6"/>
  <c r="T1016" i="6"/>
  <c r="S1016" i="6"/>
  <c r="R1016" i="6"/>
  <c r="T1015" i="6"/>
  <c r="S1015" i="6"/>
  <c r="U1015" i="6" s="1"/>
  <c r="R1015" i="6"/>
  <c r="T1014" i="6"/>
  <c r="S1014" i="6"/>
  <c r="U1014" i="6" s="1"/>
  <c r="R1014" i="6"/>
  <c r="T1013" i="6"/>
  <c r="S1013" i="6"/>
  <c r="U1013" i="6" s="1"/>
  <c r="R1013" i="6"/>
  <c r="T1012" i="6"/>
  <c r="S1012" i="6"/>
  <c r="U1012" i="6" s="1"/>
  <c r="R1012" i="6"/>
  <c r="T1011" i="6"/>
  <c r="S1011" i="6"/>
  <c r="U1011" i="6" s="1"/>
  <c r="R1011" i="6"/>
  <c r="T1010" i="6"/>
  <c r="S1010" i="6"/>
  <c r="R1010" i="6"/>
  <c r="T1009" i="6"/>
  <c r="S1009" i="6"/>
  <c r="U1009" i="6" s="1"/>
  <c r="R1009" i="6"/>
  <c r="T1008" i="6"/>
  <c r="S1008" i="6"/>
  <c r="U1008" i="6" s="1"/>
  <c r="R1008" i="6"/>
  <c r="T1007" i="6"/>
  <c r="S1007" i="6"/>
  <c r="U1007" i="6" s="1"/>
  <c r="R1007" i="6"/>
  <c r="T1006" i="6"/>
  <c r="S1006" i="6"/>
  <c r="U1006" i="6" s="1"/>
  <c r="R1006" i="6"/>
  <c r="T1005" i="6"/>
  <c r="S1005" i="6"/>
  <c r="U1005" i="6" s="1"/>
  <c r="R1005" i="6"/>
  <c r="T1004" i="6"/>
  <c r="S1004" i="6"/>
  <c r="U1004" i="6" s="1"/>
  <c r="R1004" i="6"/>
  <c r="T1003" i="6"/>
  <c r="S1003" i="6"/>
  <c r="U1003" i="6" s="1"/>
  <c r="R1003" i="6"/>
  <c r="T1002" i="6"/>
  <c r="S1002" i="6"/>
  <c r="R1002" i="6"/>
  <c r="T1001" i="6"/>
  <c r="S1001" i="6"/>
  <c r="U1001" i="6" s="1"/>
  <c r="R1001" i="6"/>
  <c r="T1000" i="6"/>
  <c r="S1000" i="6"/>
  <c r="U1000" i="6" s="1"/>
  <c r="R1000" i="6"/>
  <c r="T999" i="6"/>
  <c r="S999" i="6"/>
  <c r="U999" i="6" s="1"/>
  <c r="R999" i="6"/>
  <c r="T998" i="6"/>
  <c r="S998" i="6"/>
  <c r="U998" i="6" s="1"/>
  <c r="R998" i="6"/>
  <c r="T997" i="6"/>
  <c r="S997" i="6"/>
  <c r="U997" i="6" s="1"/>
  <c r="R997" i="6"/>
  <c r="T996" i="6"/>
  <c r="S996" i="6"/>
  <c r="U996" i="6" s="1"/>
  <c r="R996" i="6"/>
  <c r="T995" i="6"/>
  <c r="S995" i="6"/>
  <c r="U995" i="6" s="1"/>
  <c r="R995" i="6"/>
  <c r="T994" i="6"/>
  <c r="S994" i="6"/>
  <c r="R994" i="6"/>
  <c r="T993" i="6"/>
  <c r="S993" i="6"/>
  <c r="U993" i="6" s="1"/>
  <c r="R993" i="6"/>
  <c r="T992" i="6"/>
  <c r="S992" i="6"/>
  <c r="U992" i="6" s="1"/>
  <c r="R992" i="6"/>
  <c r="T991" i="6"/>
  <c r="S991" i="6"/>
  <c r="U991" i="6" s="1"/>
  <c r="R991" i="6"/>
  <c r="T990" i="6"/>
  <c r="S990" i="6"/>
  <c r="U990" i="6" s="1"/>
  <c r="R990" i="6"/>
  <c r="T989" i="6"/>
  <c r="S989" i="6"/>
  <c r="U989" i="6" s="1"/>
  <c r="R989" i="6"/>
  <c r="T988" i="6"/>
  <c r="S988" i="6"/>
  <c r="U988" i="6" s="1"/>
  <c r="R988" i="6"/>
  <c r="T987" i="6"/>
  <c r="S987" i="6"/>
  <c r="U987" i="6" s="1"/>
  <c r="R987" i="6"/>
  <c r="T986" i="6"/>
  <c r="S986" i="6"/>
  <c r="R986" i="6"/>
  <c r="T985" i="6"/>
  <c r="S985" i="6"/>
  <c r="U985" i="6" s="1"/>
  <c r="R985" i="6"/>
  <c r="T984" i="6"/>
  <c r="S984" i="6"/>
  <c r="U984" i="6" s="1"/>
  <c r="R984" i="6"/>
  <c r="T983" i="6"/>
  <c r="S983" i="6"/>
  <c r="U983" i="6" s="1"/>
  <c r="R983" i="6"/>
  <c r="T982" i="6"/>
  <c r="S982" i="6"/>
  <c r="U982" i="6" s="1"/>
  <c r="R982" i="6"/>
  <c r="T981" i="6"/>
  <c r="S981" i="6"/>
  <c r="U981" i="6" s="1"/>
  <c r="R981" i="6"/>
  <c r="T980" i="6"/>
  <c r="S980" i="6"/>
  <c r="U980" i="6" s="1"/>
  <c r="R980" i="6"/>
  <c r="T979" i="6"/>
  <c r="S979" i="6"/>
  <c r="U979" i="6" s="1"/>
  <c r="R979" i="6"/>
  <c r="T978" i="6"/>
  <c r="S978" i="6"/>
  <c r="R978" i="6"/>
  <c r="T977" i="6"/>
  <c r="S977" i="6"/>
  <c r="U977" i="6" s="1"/>
  <c r="R977" i="6"/>
  <c r="T976" i="6"/>
  <c r="S976" i="6"/>
  <c r="U976" i="6" s="1"/>
  <c r="R976" i="6"/>
  <c r="T975" i="6"/>
  <c r="S975" i="6"/>
  <c r="U975" i="6" s="1"/>
  <c r="R975" i="6"/>
  <c r="T974" i="6"/>
  <c r="S974" i="6"/>
  <c r="U974" i="6" s="1"/>
  <c r="R974" i="6"/>
  <c r="T973" i="6"/>
  <c r="S973" i="6"/>
  <c r="U973" i="6" s="1"/>
  <c r="R973" i="6"/>
  <c r="T972" i="6"/>
  <c r="S972" i="6"/>
  <c r="U972" i="6" s="1"/>
  <c r="R972" i="6"/>
  <c r="T971" i="6"/>
  <c r="S971" i="6"/>
  <c r="U971" i="6" s="1"/>
  <c r="R971" i="6"/>
  <c r="T970" i="6"/>
  <c r="S970" i="6"/>
  <c r="R970" i="6"/>
  <c r="T969" i="6"/>
  <c r="S969" i="6"/>
  <c r="U969" i="6" s="1"/>
  <c r="R969" i="6"/>
  <c r="T968" i="6"/>
  <c r="S968" i="6"/>
  <c r="U968" i="6" s="1"/>
  <c r="R968" i="6"/>
  <c r="T967" i="6"/>
  <c r="S967" i="6"/>
  <c r="U967" i="6" s="1"/>
  <c r="R967" i="6"/>
  <c r="T966" i="6"/>
  <c r="S966" i="6"/>
  <c r="U966" i="6" s="1"/>
  <c r="R966" i="6"/>
  <c r="T965" i="6"/>
  <c r="S965" i="6"/>
  <c r="U965" i="6" s="1"/>
  <c r="R965" i="6"/>
  <c r="T964" i="6"/>
  <c r="S964" i="6"/>
  <c r="U964" i="6" s="1"/>
  <c r="R964" i="6"/>
  <c r="T963" i="6"/>
  <c r="S963" i="6"/>
  <c r="U963" i="6" s="1"/>
  <c r="R963" i="6"/>
  <c r="T962" i="6"/>
  <c r="S962" i="6"/>
  <c r="R962" i="6"/>
  <c r="T961" i="6"/>
  <c r="S961" i="6"/>
  <c r="U961" i="6" s="1"/>
  <c r="R961" i="6"/>
  <c r="T960" i="6"/>
  <c r="S960" i="6"/>
  <c r="U960" i="6" s="1"/>
  <c r="R960" i="6"/>
  <c r="T959" i="6"/>
  <c r="S959" i="6"/>
  <c r="U959" i="6" s="1"/>
  <c r="R959" i="6"/>
  <c r="T958" i="6"/>
  <c r="S958" i="6"/>
  <c r="U958" i="6" s="1"/>
  <c r="R958" i="6"/>
  <c r="T957" i="6"/>
  <c r="S957" i="6"/>
  <c r="U957" i="6" s="1"/>
  <c r="R957" i="6"/>
  <c r="T956" i="6"/>
  <c r="S956" i="6"/>
  <c r="U956" i="6" s="1"/>
  <c r="R956" i="6"/>
  <c r="T955" i="6"/>
  <c r="S955" i="6"/>
  <c r="U955" i="6" s="1"/>
  <c r="R955" i="6"/>
  <c r="T954" i="6"/>
  <c r="S954" i="6"/>
  <c r="R954" i="6"/>
  <c r="T953" i="6"/>
  <c r="S953" i="6"/>
  <c r="U953" i="6" s="1"/>
  <c r="R953" i="6"/>
  <c r="T952" i="6"/>
  <c r="S952" i="6"/>
  <c r="U952" i="6" s="1"/>
  <c r="R952" i="6"/>
  <c r="T951" i="6"/>
  <c r="S951" i="6"/>
  <c r="U951" i="6" s="1"/>
  <c r="R951" i="6"/>
  <c r="T950" i="6"/>
  <c r="S950" i="6"/>
  <c r="U950" i="6" s="1"/>
  <c r="R950" i="6"/>
  <c r="T949" i="6"/>
  <c r="S949" i="6"/>
  <c r="U949" i="6" s="1"/>
  <c r="R949" i="6"/>
  <c r="T948" i="6"/>
  <c r="S948" i="6"/>
  <c r="U948" i="6" s="1"/>
  <c r="R948" i="6"/>
  <c r="T947" i="6"/>
  <c r="S947" i="6"/>
  <c r="U947" i="6" s="1"/>
  <c r="R947" i="6"/>
  <c r="T946" i="6"/>
  <c r="S946" i="6"/>
  <c r="R946" i="6"/>
  <c r="T945" i="6"/>
  <c r="S945" i="6"/>
  <c r="U945" i="6" s="1"/>
  <c r="R945" i="6"/>
  <c r="T944" i="6"/>
  <c r="S944" i="6"/>
  <c r="U944" i="6" s="1"/>
  <c r="R944" i="6"/>
  <c r="T943" i="6"/>
  <c r="S943" i="6"/>
  <c r="U943" i="6" s="1"/>
  <c r="R943" i="6"/>
  <c r="T942" i="6"/>
  <c r="S942" i="6"/>
  <c r="U942" i="6" s="1"/>
  <c r="R942" i="6"/>
  <c r="T941" i="6"/>
  <c r="S941" i="6"/>
  <c r="U941" i="6" s="1"/>
  <c r="R941" i="6"/>
  <c r="T940" i="6"/>
  <c r="S940" i="6"/>
  <c r="U940" i="6" s="1"/>
  <c r="R940" i="6"/>
  <c r="T939" i="6"/>
  <c r="S939" i="6"/>
  <c r="U939" i="6" s="1"/>
  <c r="R939" i="6"/>
  <c r="T938" i="6"/>
  <c r="S938" i="6"/>
  <c r="R938" i="6"/>
  <c r="T937" i="6"/>
  <c r="S937" i="6"/>
  <c r="U937" i="6" s="1"/>
  <c r="R937" i="6"/>
  <c r="T936" i="6"/>
  <c r="S936" i="6"/>
  <c r="U936" i="6" s="1"/>
  <c r="R936" i="6"/>
  <c r="T935" i="6"/>
  <c r="S935" i="6"/>
  <c r="U935" i="6" s="1"/>
  <c r="R935" i="6"/>
  <c r="T934" i="6"/>
  <c r="S934" i="6"/>
  <c r="U934" i="6" s="1"/>
  <c r="R934" i="6"/>
  <c r="T933" i="6"/>
  <c r="S933" i="6"/>
  <c r="U933" i="6" s="1"/>
  <c r="R933" i="6"/>
  <c r="T932" i="6"/>
  <c r="S932" i="6"/>
  <c r="U932" i="6" s="1"/>
  <c r="R932" i="6"/>
  <c r="T931" i="6"/>
  <c r="S931" i="6"/>
  <c r="U931" i="6" s="1"/>
  <c r="R931" i="6"/>
  <c r="T930" i="6"/>
  <c r="S930" i="6"/>
  <c r="R930" i="6"/>
  <c r="T929" i="6"/>
  <c r="S929" i="6"/>
  <c r="U929" i="6" s="1"/>
  <c r="R929" i="6"/>
  <c r="T928" i="6"/>
  <c r="S928" i="6"/>
  <c r="U928" i="6" s="1"/>
  <c r="R928" i="6"/>
  <c r="T927" i="6"/>
  <c r="S927" i="6"/>
  <c r="U927" i="6" s="1"/>
  <c r="R927" i="6"/>
  <c r="T926" i="6"/>
  <c r="S926" i="6"/>
  <c r="U926" i="6" s="1"/>
  <c r="R926" i="6"/>
  <c r="T925" i="6"/>
  <c r="S925" i="6"/>
  <c r="U925" i="6" s="1"/>
  <c r="R925" i="6"/>
  <c r="T924" i="6"/>
  <c r="S924" i="6"/>
  <c r="U924" i="6" s="1"/>
  <c r="R924" i="6"/>
  <c r="T923" i="6"/>
  <c r="S923" i="6"/>
  <c r="U923" i="6" s="1"/>
  <c r="R923" i="6"/>
  <c r="T922" i="6"/>
  <c r="S922" i="6"/>
  <c r="R922" i="6"/>
  <c r="T921" i="6"/>
  <c r="S921" i="6"/>
  <c r="U921" i="6" s="1"/>
  <c r="R921" i="6"/>
  <c r="T920" i="6"/>
  <c r="S920" i="6"/>
  <c r="U920" i="6" s="1"/>
  <c r="R920" i="6"/>
  <c r="T919" i="6"/>
  <c r="S919" i="6"/>
  <c r="U919" i="6" s="1"/>
  <c r="R919" i="6"/>
  <c r="T918" i="6"/>
  <c r="S918" i="6"/>
  <c r="U918" i="6" s="1"/>
  <c r="R918" i="6"/>
  <c r="T917" i="6"/>
  <c r="S917" i="6"/>
  <c r="U917" i="6" s="1"/>
  <c r="R917" i="6"/>
  <c r="T916" i="6"/>
  <c r="S916" i="6"/>
  <c r="U916" i="6" s="1"/>
  <c r="R916" i="6"/>
  <c r="T915" i="6"/>
  <c r="S915" i="6"/>
  <c r="U915" i="6" s="1"/>
  <c r="R915" i="6"/>
  <c r="T914" i="6"/>
  <c r="S914" i="6"/>
  <c r="R914" i="6"/>
  <c r="T913" i="6"/>
  <c r="S913" i="6"/>
  <c r="U913" i="6" s="1"/>
  <c r="R913" i="6"/>
  <c r="T912" i="6"/>
  <c r="S912" i="6"/>
  <c r="U912" i="6" s="1"/>
  <c r="R912" i="6"/>
  <c r="T911" i="6"/>
  <c r="S911" i="6"/>
  <c r="U911" i="6" s="1"/>
  <c r="R911" i="6"/>
  <c r="T910" i="6"/>
  <c r="S910" i="6"/>
  <c r="U910" i="6" s="1"/>
  <c r="R910" i="6"/>
  <c r="T909" i="6"/>
  <c r="S909" i="6"/>
  <c r="U909" i="6" s="1"/>
  <c r="R909" i="6"/>
  <c r="T908" i="6"/>
  <c r="S908" i="6"/>
  <c r="U908" i="6" s="1"/>
  <c r="R908" i="6"/>
  <c r="T907" i="6"/>
  <c r="S907" i="6"/>
  <c r="U907" i="6" s="1"/>
  <c r="R907" i="6"/>
  <c r="T906" i="6"/>
  <c r="S906" i="6"/>
  <c r="R906" i="6"/>
  <c r="T905" i="6"/>
  <c r="S905" i="6"/>
  <c r="U905" i="6" s="1"/>
  <c r="R905" i="6"/>
  <c r="T904" i="6"/>
  <c r="S904" i="6"/>
  <c r="U904" i="6" s="1"/>
  <c r="R904" i="6"/>
  <c r="T903" i="6"/>
  <c r="S903" i="6"/>
  <c r="U903" i="6" s="1"/>
  <c r="R903" i="6"/>
  <c r="T902" i="6"/>
  <c r="S902" i="6"/>
  <c r="U902" i="6" s="1"/>
  <c r="R902" i="6"/>
  <c r="T901" i="6"/>
  <c r="S901" i="6"/>
  <c r="U901" i="6" s="1"/>
  <c r="R901" i="6"/>
  <c r="T900" i="6"/>
  <c r="S900" i="6"/>
  <c r="U900" i="6" s="1"/>
  <c r="R900" i="6"/>
  <c r="T899" i="6"/>
  <c r="S899" i="6"/>
  <c r="U899" i="6" s="1"/>
  <c r="R899" i="6"/>
  <c r="T898" i="6"/>
  <c r="S898" i="6"/>
  <c r="R898" i="6"/>
  <c r="T897" i="6"/>
  <c r="S897" i="6"/>
  <c r="U897" i="6" s="1"/>
  <c r="R897" i="6"/>
  <c r="T896" i="6"/>
  <c r="S896" i="6"/>
  <c r="U896" i="6" s="1"/>
  <c r="R896" i="6"/>
  <c r="T895" i="6"/>
  <c r="S895" i="6"/>
  <c r="U895" i="6" s="1"/>
  <c r="R895" i="6"/>
  <c r="T894" i="6"/>
  <c r="S894" i="6"/>
  <c r="U894" i="6" s="1"/>
  <c r="R894" i="6"/>
  <c r="T893" i="6"/>
  <c r="S893" i="6"/>
  <c r="U893" i="6" s="1"/>
  <c r="R893" i="6"/>
  <c r="T892" i="6"/>
  <c r="S892" i="6"/>
  <c r="U892" i="6" s="1"/>
  <c r="R892" i="6"/>
  <c r="T891" i="6"/>
  <c r="S891" i="6"/>
  <c r="U891" i="6" s="1"/>
  <c r="R891" i="6"/>
  <c r="T890" i="6"/>
  <c r="S890" i="6"/>
  <c r="R890" i="6"/>
  <c r="T889" i="6"/>
  <c r="S889" i="6"/>
  <c r="U889" i="6" s="1"/>
  <c r="R889" i="6"/>
  <c r="T888" i="6"/>
  <c r="S888" i="6"/>
  <c r="U888" i="6" s="1"/>
  <c r="R888" i="6"/>
  <c r="T887" i="6"/>
  <c r="S887" i="6"/>
  <c r="U887" i="6" s="1"/>
  <c r="R887" i="6"/>
  <c r="T886" i="6"/>
  <c r="S886" i="6"/>
  <c r="U886" i="6" s="1"/>
  <c r="R886" i="6"/>
  <c r="T885" i="6"/>
  <c r="S885" i="6"/>
  <c r="U885" i="6" s="1"/>
  <c r="R885" i="6"/>
  <c r="T884" i="6"/>
  <c r="S884" i="6"/>
  <c r="U884" i="6" s="1"/>
  <c r="R884" i="6"/>
  <c r="T883" i="6"/>
  <c r="S883" i="6"/>
  <c r="U883" i="6" s="1"/>
  <c r="R883" i="6"/>
  <c r="T882" i="6"/>
  <c r="S882" i="6"/>
  <c r="R882" i="6"/>
  <c r="T881" i="6"/>
  <c r="S881" i="6"/>
  <c r="U881" i="6" s="1"/>
  <c r="R881" i="6"/>
  <c r="T880" i="6"/>
  <c r="S880" i="6"/>
  <c r="U880" i="6" s="1"/>
  <c r="R880" i="6"/>
  <c r="T879" i="6"/>
  <c r="S879" i="6"/>
  <c r="U879" i="6" s="1"/>
  <c r="R879" i="6"/>
  <c r="T878" i="6"/>
  <c r="S878" i="6"/>
  <c r="U878" i="6" s="1"/>
  <c r="R878" i="6"/>
  <c r="T877" i="6"/>
  <c r="S877" i="6"/>
  <c r="U877" i="6" s="1"/>
  <c r="R877" i="6"/>
  <c r="T876" i="6"/>
  <c r="S876" i="6"/>
  <c r="U876" i="6" s="1"/>
  <c r="R876" i="6"/>
  <c r="T875" i="6"/>
  <c r="S875" i="6"/>
  <c r="U875" i="6" s="1"/>
  <c r="R875" i="6"/>
  <c r="T874" i="6"/>
  <c r="S874" i="6"/>
  <c r="R874" i="6"/>
  <c r="T873" i="6"/>
  <c r="S873" i="6"/>
  <c r="U873" i="6" s="1"/>
  <c r="R873" i="6"/>
  <c r="T872" i="6"/>
  <c r="S872" i="6"/>
  <c r="U872" i="6" s="1"/>
  <c r="R872" i="6"/>
  <c r="T871" i="6"/>
  <c r="S871" i="6"/>
  <c r="U871" i="6" s="1"/>
  <c r="R871" i="6"/>
  <c r="T870" i="6"/>
  <c r="S870" i="6"/>
  <c r="U870" i="6" s="1"/>
  <c r="R870" i="6"/>
  <c r="T869" i="6"/>
  <c r="S869" i="6"/>
  <c r="U869" i="6" s="1"/>
  <c r="R869" i="6"/>
  <c r="T868" i="6"/>
  <c r="S868" i="6"/>
  <c r="U868" i="6" s="1"/>
  <c r="R868" i="6"/>
  <c r="T867" i="6"/>
  <c r="S867" i="6"/>
  <c r="U867" i="6" s="1"/>
  <c r="R867" i="6"/>
  <c r="T866" i="6"/>
  <c r="S866" i="6"/>
  <c r="R866" i="6"/>
  <c r="T865" i="6"/>
  <c r="S865" i="6"/>
  <c r="U865" i="6" s="1"/>
  <c r="R865" i="6"/>
  <c r="T864" i="6"/>
  <c r="S864" i="6"/>
  <c r="U864" i="6" s="1"/>
  <c r="R864" i="6"/>
  <c r="T863" i="6"/>
  <c r="S863" i="6"/>
  <c r="U863" i="6" s="1"/>
  <c r="R863" i="6"/>
  <c r="T862" i="6"/>
  <c r="S862" i="6"/>
  <c r="U862" i="6" s="1"/>
  <c r="R862" i="6"/>
  <c r="T861" i="6"/>
  <c r="S861" i="6"/>
  <c r="U861" i="6" s="1"/>
  <c r="R861" i="6"/>
  <c r="T860" i="6"/>
  <c r="S860" i="6"/>
  <c r="U860" i="6" s="1"/>
  <c r="R860" i="6"/>
  <c r="T859" i="6"/>
  <c r="S859" i="6"/>
  <c r="U859" i="6" s="1"/>
  <c r="R859" i="6"/>
  <c r="T858" i="6"/>
  <c r="S858" i="6"/>
  <c r="R858" i="6"/>
  <c r="T857" i="6"/>
  <c r="S857" i="6"/>
  <c r="U857" i="6" s="1"/>
  <c r="R857" i="6"/>
  <c r="T856" i="6"/>
  <c r="S856" i="6"/>
  <c r="U856" i="6" s="1"/>
  <c r="R856" i="6"/>
  <c r="T855" i="6"/>
  <c r="S855" i="6"/>
  <c r="U855" i="6" s="1"/>
  <c r="R855" i="6"/>
  <c r="T854" i="6"/>
  <c r="S854" i="6"/>
  <c r="U854" i="6" s="1"/>
  <c r="R854" i="6"/>
  <c r="T853" i="6"/>
  <c r="S853" i="6"/>
  <c r="U853" i="6" s="1"/>
  <c r="R853" i="6"/>
  <c r="T852" i="6"/>
  <c r="S852" i="6"/>
  <c r="U852" i="6" s="1"/>
  <c r="R852" i="6"/>
  <c r="T851" i="6"/>
  <c r="S851" i="6"/>
  <c r="U851" i="6" s="1"/>
  <c r="R851" i="6"/>
  <c r="T850" i="6"/>
  <c r="S850" i="6"/>
  <c r="R850" i="6"/>
  <c r="T849" i="6"/>
  <c r="S849" i="6"/>
  <c r="U849" i="6" s="1"/>
  <c r="R849" i="6"/>
  <c r="T848" i="6"/>
  <c r="S848" i="6"/>
  <c r="U848" i="6" s="1"/>
  <c r="R848" i="6"/>
  <c r="T847" i="6"/>
  <c r="S847" i="6"/>
  <c r="U847" i="6" s="1"/>
  <c r="R847" i="6"/>
  <c r="T846" i="6"/>
  <c r="S846" i="6"/>
  <c r="U846" i="6" s="1"/>
  <c r="R846" i="6"/>
  <c r="T845" i="6"/>
  <c r="S845" i="6"/>
  <c r="U845" i="6" s="1"/>
  <c r="R845" i="6"/>
  <c r="T844" i="6"/>
  <c r="S844" i="6"/>
  <c r="U844" i="6" s="1"/>
  <c r="R844" i="6"/>
  <c r="T843" i="6"/>
  <c r="S843" i="6"/>
  <c r="U843" i="6" s="1"/>
  <c r="R843" i="6"/>
  <c r="T842" i="6"/>
  <c r="S842" i="6"/>
  <c r="R842" i="6"/>
  <c r="T841" i="6"/>
  <c r="S841" i="6"/>
  <c r="U841" i="6" s="1"/>
  <c r="R841" i="6"/>
  <c r="T840" i="6"/>
  <c r="S840" i="6"/>
  <c r="U840" i="6" s="1"/>
  <c r="R840" i="6"/>
  <c r="T839" i="6"/>
  <c r="S839" i="6"/>
  <c r="U839" i="6" s="1"/>
  <c r="R839" i="6"/>
  <c r="T838" i="6"/>
  <c r="S838" i="6"/>
  <c r="U838" i="6" s="1"/>
  <c r="R838" i="6"/>
  <c r="T837" i="6"/>
  <c r="S837" i="6"/>
  <c r="U837" i="6" s="1"/>
  <c r="R837" i="6"/>
  <c r="T836" i="6"/>
  <c r="S836" i="6"/>
  <c r="U836" i="6" s="1"/>
  <c r="R836" i="6"/>
  <c r="T835" i="6"/>
  <c r="S835" i="6"/>
  <c r="U835" i="6" s="1"/>
  <c r="R835" i="6"/>
  <c r="T834" i="6"/>
  <c r="S834" i="6"/>
  <c r="R834" i="6"/>
  <c r="T833" i="6"/>
  <c r="S833" i="6"/>
  <c r="U833" i="6" s="1"/>
  <c r="R833" i="6"/>
  <c r="T832" i="6"/>
  <c r="S832" i="6"/>
  <c r="U832" i="6" s="1"/>
  <c r="R832" i="6"/>
  <c r="T831" i="6"/>
  <c r="S831" i="6"/>
  <c r="U831" i="6" s="1"/>
  <c r="R831" i="6"/>
  <c r="T830" i="6"/>
  <c r="S830" i="6"/>
  <c r="U830" i="6" s="1"/>
  <c r="R830" i="6"/>
  <c r="T829" i="6"/>
  <c r="S829" i="6"/>
  <c r="U829" i="6" s="1"/>
  <c r="R829" i="6"/>
  <c r="T828" i="6"/>
  <c r="S828" i="6"/>
  <c r="U828" i="6" s="1"/>
  <c r="R828" i="6"/>
  <c r="T827" i="6"/>
  <c r="S827" i="6"/>
  <c r="U827" i="6" s="1"/>
  <c r="R827" i="6"/>
  <c r="T826" i="6"/>
  <c r="S826" i="6"/>
  <c r="R826" i="6"/>
  <c r="T825" i="6"/>
  <c r="S825" i="6"/>
  <c r="U825" i="6" s="1"/>
  <c r="R825" i="6"/>
  <c r="T824" i="6"/>
  <c r="S824" i="6"/>
  <c r="U824" i="6" s="1"/>
  <c r="R824" i="6"/>
  <c r="T823" i="6"/>
  <c r="S823" i="6"/>
  <c r="U823" i="6" s="1"/>
  <c r="R823" i="6"/>
  <c r="T822" i="6"/>
  <c r="S822" i="6"/>
  <c r="U822" i="6" s="1"/>
  <c r="R822" i="6"/>
  <c r="T821" i="6"/>
  <c r="S821" i="6"/>
  <c r="U821" i="6" s="1"/>
  <c r="R821" i="6"/>
  <c r="T820" i="6"/>
  <c r="S820" i="6"/>
  <c r="U820" i="6" s="1"/>
  <c r="R820" i="6"/>
  <c r="T819" i="6"/>
  <c r="S819" i="6"/>
  <c r="U819" i="6" s="1"/>
  <c r="R819" i="6"/>
  <c r="T818" i="6"/>
  <c r="S818" i="6"/>
  <c r="R818" i="6"/>
  <c r="T817" i="6"/>
  <c r="S817" i="6"/>
  <c r="U817" i="6" s="1"/>
  <c r="R817" i="6"/>
  <c r="T816" i="6"/>
  <c r="S816" i="6"/>
  <c r="U816" i="6" s="1"/>
  <c r="R816" i="6"/>
  <c r="T815" i="6"/>
  <c r="S815" i="6"/>
  <c r="U815" i="6" s="1"/>
  <c r="R815" i="6"/>
  <c r="T814" i="6"/>
  <c r="S814" i="6"/>
  <c r="U814" i="6" s="1"/>
  <c r="R814" i="6"/>
  <c r="T813" i="6"/>
  <c r="S813" i="6"/>
  <c r="U813" i="6" s="1"/>
  <c r="R813" i="6"/>
  <c r="T812" i="6"/>
  <c r="S812" i="6"/>
  <c r="U812" i="6" s="1"/>
  <c r="R812" i="6"/>
  <c r="T811" i="6"/>
  <c r="S811" i="6"/>
  <c r="U811" i="6" s="1"/>
  <c r="R811" i="6"/>
  <c r="T810" i="6"/>
  <c r="S810" i="6"/>
  <c r="R810" i="6"/>
  <c r="T809" i="6"/>
  <c r="S809" i="6"/>
  <c r="U809" i="6" s="1"/>
  <c r="R809" i="6"/>
  <c r="T808" i="6"/>
  <c r="S808" i="6"/>
  <c r="U808" i="6" s="1"/>
  <c r="R808" i="6"/>
  <c r="T807" i="6"/>
  <c r="S807" i="6"/>
  <c r="U807" i="6" s="1"/>
  <c r="R807" i="6"/>
  <c r="T806" i="6"/>
  <c r="S806" i="6"/>
  <c r="U806" i="6" s="1"/>
  <c r="R806" i="6"/>
  <c r="T805" i="6"/>
  <c r="S805" i="6"/>
  <c r="U805" i="6" s="1"/>
  <c r="R805" i="6"/>
  <c r="T804" i="6"/>
  <c r="S804" i="6"/>
  <c r="U804" i="6" s="1"/>
  <c r="R804" i="6"/>
  <c r="T803" i="6"/>
  <c r="S803" i="6"/>
  <c r="U803" i="6" s="1"/>
  <c r="R803" i="6"/>
  <c r="T802" i="6"/>
  <c r="S802" i="6"/>
  <c r="R802" i="6"/>
  <c r="T801" i="6"/>
  <c r="S801" i="6"/>
  <c r="U801" i="6" s="1"/>
  <c r="R801" i="6"/>
  <c r="T800" i="6"/>
  <c r="S800" i="6"/>
  <c r="U800" i="6" s="1"/>
  <c r="R800" i="6"/>
  <c r="T799" i="6"/>
  <c r="S799" i="6"/>
  <c r="U799" i="6" s="1"/>
  <c r="R799" i="6"/>
  <c r="T798" i="6"/>
  <c r="S798" i="6"/>
  <c r="U798" i="6" s="1"/>
  <c r="R798" i="6"/>
  <c r="T797" i="6"/>
  <c r="S797" i="6"/>
  <c r="U797" i="6" s="1"/>
  <c r="R797" i="6"/>
  <c r="T796" i="6"/>
  <c r="S796" i="6"/>
  <c r="U796" i="6" s="1"/>
  <c r="R796" i="6"/>
  <c r="T795" i="6"/>
  <c r="S795" i="6"/>
  <c r="U795" i="6" s="1"/>
  <c r="R795" i="6"/>
  <c r="T794" i="6"/>
  <c r="S794" i="6"/>
  <c r="R794" i="6"/>
  <c r="T793" i="6"/>
  <c r="S793" i="6"/>
  <c r="U793" i="6" s="1"/>
  <c r="R793" i="6"/>
  <c r="T792" i="6"/>
  <c r="S792" i="6"/>
  <c r="U792" i="6" s="1"/>
  <c r="R792" i="6"/>
  <c r="T791" i="6"/>
  <c r="S791" i="6"/>
  <c r="U791" i="6" s="1"/>
  <c r="R791" i="6"/>
  <c r="T790" i="6"/>
  <c r="S790" i="6"/>
  <c r="U790" i="6" s="1"/>
  <c r="R790" i="6"/>
  <c r="T789" i="6"/>
  <c r="S789" i="6"/>
  <c r="U789" i="6" s="1"/>
  <c r="R789" i="6"/>
  <c r="T788" i="6"/>
  <c r="S788" i="6"/>
  <c r="U788" i="6" s="1"/>
  <c r="R788" i="6"/>
  <c r="T787" i="6"/>
  <c r="S787" i="6"/>
  <c r="U787" i="6" s="1"/>
  <c r="R787" i="6"/>
  <c r="T786" i="6"/>
  <c r="S786" i="6"/>
  <c r="R786" i="6"/>
  <c r="T785" i="6"/>
  <c r="S785" i="6"/>
  <c r="U785" i="6" s="1"/>
  <c r="R785" i="6"/>
  <c r="T784" i="6"/>
  <c r="S784" i="6"/>
  <c r="U784" i="6" s="1"/>
  <c r="R784" i="6"/>
  <c r="T783" i="6"/>
  <c r="S783" i="6"/>
  <c r="U783" i="6" s="1"/>
  <c r="R783" i="6"/>
  <c r="T782" i="6"/>
  <c r="S782" i="6"/>
  <c r="U782" i="6" s="1"/>
  <c r="R782" i="6"/>
  <c r="T781" i="6"/>
  <c r="S781" i="6"/>
  <c r="U781" i="6" s="1"/>
  <c r="R781" i="6"/>
  <c r="T780" i="6"/>
  <c r="S780" i="6"/>
  <c r="U780" i="6" s="1"/>
  <c r="R780" i="6"/>
  <c r="T779" i="6"/>
  <c r="S779" i="6"/>
  <c r="U779" i="6" s="1"/>
  <c r="R779" i="6"/>
  <c r="T778" i="6"/>
  <c r="S778" i="6"/>
  <c r="R778" i="6"/>
  <c r="T777" i="6"/>
  <c r="S777" i="6"/>
  <c r="U777" i="6" s="1"/>
  <c r="R777" i="6"/>
  <c r="T776" i="6"/>
  <c r="S776" i="6"/>
  <c r="U776" i="6" s="1"/>
  <c r="R776" i="6"/>
  <c r="T775" i="6"/>
  <c r="S775" i="6"/>
  <c r="U775" i="6" s="1"/>
  <c r="R775" i="6"/>
  <c r="T774" i="6"/>
  <c r="S774" i="6"/>
  <c r="U774" i="6" s="1"/>
  <c r="R774" i="6"/>
  <c r="T773" i="6"/>
  <c r="S773" i="6"/>
  <c r="U773" i="6" s="1"/>
  <c r="R773" i="6"/>
  <c r="T772" i="6"/>
  <c r="S772" i="6"/>
  <c r="U772" i="6" s="1"/>
  <c r="R772" i="6"/>
  <c r="T771" i="6"/>
  <c r="S771" i="6"/>
  <c r="U771" i="6" s="1"/>
  <c r="R771" i="6"/>
  <c r="T770" i="6"/>
  <c r="S770" i="6"/>
  <c r="R770" i="6"/>
  <c r="T769" i="6"/>
  <c r="S769" i="6"/>
  <c r="U769" i="6" s="1"/>
  <c r="R769" i="6"/>
  <c r="T768" i="6"/>
  <c r="S768" i="6"/>
  <c r="R768" i="6"/>
  <c r="T767" i="6"/>
  <c r="S767" i="6"/>
  <c r="U767" i="6" s="1"/>
  <c r="R767" i="6"/>
  <c r="T766" i="6"/>
  <c r="S766" i="6"/>
  <c r="U766" i="6" s="1"/>
  <c r="R766" i="6"/>
  <c r="T765" i="6"/>
  <c r="S765" i="6"/>
  <c r="U765" i="6" s="1"/>
  <c r="R765" i="6"/>
  <c r="T764" i="6"/>
  <c r="S764" i="6"/>
  <c r="U764" i="6" s="1"/>
  <c r="R764" i="6"/>
  <c r="T763" i="6"/>
  <c r="S763" i="6"/>
  <c r="U763" i="6" s="1"/>
  <c r="R763" i="6"/>
  <c r="T762" i="6"/>
  <c r="S762" i="6"/>
  <c r="R762" i="6"/>
  <c r="T761" i="6"/>
  <c r="S761" i="6"/>
  <c r="R761" i="6"/>
  <c r="T760" i="6"/>
  <c r="S760" i="6"/>
  <c r="R760" i="6"/>
  <c r="T759" i="6"/>
  <c r="S759" i="6"/>
  <c r="U759" i="6" s="1"/>
  <c r="R759" i="6"/>
  <c r="T758" i="6"/>
  <c r="S758" i="6"/>
  <c r="U758" i="6" s="1"/>
  <c r="R758" i="6"/>
  <c r="T757" i="6"/>
  <c r="S757" i="6"/>
  <c r="U757" i="6" s="1"/>
  <c r="R757" i="6"/>
  <c r="T756" i="6"/>
  <c r="S756" i="6"/>
  <c r="U756" i="6" s="1"/>
  <c r="R756" i="6"/>
  <c r="T755" i="6"/>
  <c r="S755" i="6"/>
  <c r="U755" i="6" s="1"/>
  <c r="R755" i="6"/>
  <c r="T754" i="6"/>
  <c r="S754" i="6"/>
  <c r="R754" i="6"/>
  <c r="T753" i="6"/>
  <c r="S753" i="6"/>
  <c r="R753" i="6"/>
  <c r="T752" i="6"/>
  <c r="S752" i="6"/>
  <c r="R752" i="6"/>
  <c r="T751" i="6"/>
  <c r="S751" i="6"/>
  <c r="U751" i="6" s="1"/>
  <c r="R751" i="6"/>
  <c r="T750" i="6"/>
  <c r="S750" i="6"/>
  <c r="U750" i="6" s="1"/>
  <c r="R750" i="6"/>
  <c r="T749" i="6"/>
  <c r="S749" i="6"/>
  <c r="U749" i="6" s="1"/>
  <c r="R749" i="6"/>
  <c r="T748" i="6"/>
  <c r="S748" i="6"/>
  <c r="U748" i="6" s="1"/>
  <c r="R748" i="6"/>
  <c r="T747" i="6"/>
  <c r="S747" i="6"/>
  <c r="U747" i="6" s="1"/>
  <c r="R747" i="6"/>
  <c r="T746" i="6"/>
  <c r="S746" i="6"/>
  <c r="R746" i="6"/>
  <c r="T745" i="6"/>
  <c r="S745" i="6"/>
  <c r="R745" i="6"/>
  <c r="T744" i="6"/>
  <c r="S744" i="6"/>
  <c r="R744" i="6"/>
  <c r="T743" i="6"/>
  <c r="S743" i="6"/>
  <c r="U743" i="6" s="1"/>
  <c r="R743" i="6"/>
  <c r="T742" i="6"/>
  <c r="S742" i="6"/>
  <c r="U742" i="6" s="1"/>
  <c r="R742" i="6"/>
  <c r="T741" i="6"/>
  <c r="S741" i="6"/>
  <c r="U741" i="6" s="1"/>
  <c r="R741" i="6"/>
  <c r="T740" i="6"/>
  <c r="S740" i="6"/>
  <c r="U740" i="6" s="1"/>
  <c r="R740" i="6"/>
  <c r="T739" i="6"/>
  <c r="S739" i="6"/>
  <c r="U739" i="6" s="1"/>
  <c r="R739" i="6"/>
  <c r="T738" i="6"/>
  <c r="S738" i="6"/>
  <c r="R738" i="6"/>
  <c r="T737" i="6"/>
  <c r="S737" i="6"/>
  <c r="R737" i="6"/>
  <c r="T736" i="6"/>
  <c r="S736" i="6"/>
  <c r="R736" i="6"/>
  <c r="T735" i="6"/>
  <c r="S735" i="6"/>
  <c r="U735" i="6" s="1"/>
  <c r="R735" i="6"/>
  <c r="T734" i="6"/>
  <c r="S734" i="6"/>
  <c r="U734" i="6" s="1"/>
  <c r="R734" i="6"/>
  <c r="T733" i="6"/>
  <c r="S733" i="6"/>
  <c r="U733" i="6" s="1"/>
  <c r="R733" i="6"/>
  <c r="T732" i="6"/>
  <c r="S732" i="6"/>
  <c r="U732" i="6" s="1"/>
  <c r="R732" i="6"/>
  <c r="T731" i="6"/>
  <c r="S731" i="6"/>
  <c r="U731" i="6" s="1"/>
  <c r="R731" i="6"/>
  <c r="T730" i="6"/>
  <c r="S730" i="6"/>
  <c r="R730" i="6"/>
  <c r="T729" i="6"/>
  <c r="S729" i="6"/>
  <c r="R729" i="6"/>
  <c r="T728" i="6"/>
  <c r="S728" i="6"/>
  <c r="R728" i="6"/>
  <c r="T727" i="6"/>
  <c r="S727" i="6"/>
  <c r="U727" i="6" s="1"/>
  <c r="R727" i="6"/>
  <c r="T726" i="6"/>
  <c r="S726" i="6"/>
  <c r="U726" i="6" s="1"/>
  <c r="R726" i="6"/>
  <c r="T725" i="6"/>
  <c r="S725" i="6"/>
  <c r="U725" i="6" s="1"/>
  <c r="R725" i="6"/>
  <c r="T724" i="6"/>
  <c r="S724" i="6"/>
  <c r="R724" i="6"/>
  <c r="T723" i="6"/>
  <c r="S723" i="6"/>
  <c r="U723" i="6" s="1"/>
  <c r="R723" i="6"/>
  <c r="T722" i="6"/>
  <c r="S722" i="6"/>
  <c r="R722" i="6"/>
  <c r="T721" i="6"/>
  <c r="S721" i="6"/>
  <c r="U721" i="6" s="1"/>
  <c r="R721" i="6"/>
  <c r="T720" i="6"/>
  <c r="S720" i="6"/>
  <c r="R720" i="6"/>
  <c r="T719" i="6"/>
  <c r="S719" i="6"/>
  <c r="U719" i="6" s="1"/>
  <c r="R719" i="6"/>
  <c r="T718" i="6"/>
  <c r="S718" i="6"/>
  <c r="U718" i="6" s="1"/>
  <c r="R718" i="6"/>
  <c r="T717" i="6"/>
  <c r="S717" i="6"/>
  <c r="U717" i="6" s="1"/>
  <c r="R717" i="6"/>
  <c r="T716" i="6"/>
  <c r="S716" i="6"/>
  <c r="R716" i="6"/>
  <c r="T715" i="6"/>
  <c r="S715" i="6"/>
  <c r="U715" i="6" s="1"/>
  <c r="R715" i="6"/>
  <c r="T714" i="6"/>
  <c r="S714" i="6"/>
  <c r="R714" i="6"/>
  <c r="T713" i="6"/>
  <c r="S713" i="6"/>
  <c r="U713" i="6" s="1"/>
  <c r="R713" i="6"/>
  <c r="T712" i="6"/>
  <c r="S712" i="6"/>
  <c r="R712" i="6"/>
  <c r="T711" i="6"/>
  <c r="S711" i="6"/>
  <c r="U711" i="6" s="1"/>
  <c r="R711" i="6"/>
  <c r="T710" i="6"/>
  <c r="S710" i="6"/>
  <c r="U710" i="6" s="1"/>
  <c r="R710" i="6"/>
  <c r="T709" i="6"/>
  <c r="S709" i="6"/>
  <c r="U709" i="6" s="1"/>
  <c r="R709" i="6"/>
  <c r="T708" i="6"/>
  <c r="S708" i="6"/>
  <c r="R708" i="6"/>
  <c r="T707" i="6"/>
  <c r="S707" i="6"/>
  <c r="U707" i="6" s="1"/>
  <c r="R707" i="6"/>
  <c r="T706" i="6"/>
  <c r="S706" i="6"/>
  <c r="R706" i="6"/>
  <c r="T705" i="6"/>
  <c r="S705" i="6"/>
  <c r="U705" i="6" s="1"/>
  <c r="R705" i="6"/>
  <c r="T704" i="6"/>
  <c r="S704" i="6"/>
  <c r="R704" i="6"/>
  <c r="T703" i="6"/>
  <c r="S703" i="6"/>
  <c r="U703" i="6" s="1"/>
  <c r="R703" i="6"/>
  <c r="T702" i="6"/>
  <c r="S702" i="6"/>
  <c r="U702" i="6" s="1"/>
  <c r="R702" i="6"/>
  <c r="T701" i="6"/>
  <c r="S701" i="6"/>
  <c r="U701" i="6" s="1"/>
  <c r="R701" i="6"/>
  <c r="T700" i="6"/>
  <c r="S700" i="6"/>
  <c r="U700" i="6" s="1"/>
  <c r="R700" i="6"/>
  <c r="T699" i="6"/>
  <c r="S699" i="6"/>
  <c r="R699" i="6"/>
  <c r="T698" i="6"/>
  <c r="S698" i="6"/>
  <c r="U698" i="6" s="1"/>
  <c r="R698" i="6"/>
  <c r="T697" i="6"/>
  <c r="S697" i="6"/>
  <c r="U697" i="6" s="1"/>
  <c r="R697" i="6"/>
  <c r="U696" i="6"/>
  <c r="T696" i="6"/>
  <c r="S696" i="6"/>
  <c r="R696" i="6"/>
  <c r="T695" i="6"/>
  <c r="S695" i="6"/>
  <c r="U695" i="6" s="1"/>
  <c r="R695" i="6"/>
  <c r="T694" i="6"/>
  <c r="U694" i="6" s="1"/>
  <c r="S694" i="6"/>
  <c r="R694" i="6"/>
  <c r="T693" i="6"/>
  <c r="S693" i="6"/>
  <c r="U693" i="6" s="1"/>
  <c r="R693" i="6"/>
  <c r="T692" i="6"/>
  <c r="S692" i="6"/>
  <c r="U692" i="6" s="1"/>
  <c r="R692" i="6"/>
  <c r="T691" i="6"/>
  <c r="S691" i="6"/>
  <c r="R691" i="6"/>
  <c r="T690" i="6"/>
  <c r="U690" i="6" s="1"/>
  <c r="S690" i="6"/>
  <c r="R690" i="6"/>
  <c r="T689" i="6"/>
  <c r="S689" i="6"/>
  <c r="U689" i="6" s="1"/>
  <c r="R689" i="6"/>
  <c r="T688" i="6"/>
  <c r="S688" i="6"/>
  <c r="U688" i="6" s="1"/>
  <c r="R688" i="6"/>
  <c r="T687" i="6"/>
  <c r="S687" i="6"/>
  <c r="R687" i="6"/>
  <c r="T686" i="6"/>
  <c r="S686" i="6"/>
  <c r="U686" i="6" s="1"/>
  <c r="R686" i="6"/>
  <c r="T685" i="6"/>
  <c r="S685" i="6"/>
  <c r="U685" i="6" s="1"/>
  <c r="R685" i="6"/>
  <c r="T684" i="6"/>
  <c r="S684" i="6"/>
  <c r="U684" i="6" s="1"/>
  <c r="R684" i="6"/>
  <c r="T683" i="6"/>
  <c r="S683" i="6"/>
  <c r="R683" i="6"/>
  <c r="T682" i="6"/>
  <c r="S682" i="6"/>
  <c r="U682" i="6" s="1"/>
  <c r="R682" i="6"/>
  <c r="U681" i="6"/>
  <c r="T681" i="6"/>
  <c r="S681" i="6"/>
  <c r="R681" i="6"/>
  <c r="T680" i="6"/>
  <c r="S680" i="6"/>
  <c r="U680" i="6" s="1"/>
  <c r="R680" i="6"/>
  <c r="T679" i="6"/>
  <c r="U679" i="6" s="1"/>
  <c r="S679" i="6"/>
  <c r="R679" i="6"/>
  <c r="T678" i="6"/>
  <c r="S678" i="6"/>
  <c r="U678" i="6" s="1"/>
  <c r="R678" i="6"/>
  <c r="T677" i="6"/>
  <c r="U677" i="6" s="1"/>
  <c r="S677" i="6"/>
  <c r="R677" i="6"/>
  <c r="T676" i="6"/>
  <c r="S676" i="6"/>
  <c r="U676" i="6" s="1"/>
  <c r="R676" i="6"/>
  <c r="T675" i="6"/>
  <c r="U675" i="6" s="1"/>
  <c r="S675" i="6"/>
  <c r="R675" i="6"/>
  <c r="T674" i="6"/>
  <c r="S674" i="6"/>
  <c r="U674" i="6" s="1"/>
  <c r="R674" i="6"/>
  <c r="T673" i="6"/>
  <c r="U673" i="6" s="1"/>
  <c r="S673" i="6"/>
  <c r="R673" i="6"/>
  <c r="T672" i="6"/>
  <c r="S672" i="6"/>
  <c r="U672" i="6" s="1"/>
  <c r="R672" i="6"/>
  <c r="T671" i="6"/>
  <c r="S671" i="6"/>
  <c r="U671" i="6" s="1"/>
  <c r="R671" i="6"/>
  <c r="T670" i="6"/>
  <c r="S670" i="6"/>
  <c r="U670" i="6" s="1"/>
  <c r="R670" i="6"/>
  <c r="U669" i="6"/>
  <c r="T669" i="6"/>
  <c r="S669" i="6"/>
  <c r="R669" i="6"/>
  <c r="T668" i="6"/>
  <c r="S668" i="6"/>
  <c r="U668" i="6" s="1"/>
  <c r="R668" i="6"/>
  <c r="U667" i="6"/>
  <c r="T667" i="6"/>
  <c r="S667" i="6"/>
  <c r="R667" i="6"/>
  <c r="T666" i="6"/>
  <c r="S666" i="6"/>
  <c r="U666" i="6" s="1"/>
  <c r="R666" i="6"/>
  <c r="U665" i="6"/>
  <c r="T665" i="6"/>
  <c r="S665" i="6"/>
  <c r="R665" i="6"/>
  <c r="T664" i="6"/>
  <c r="S664" i="6"/>
  <c r="U664" i="6" s="1"/>
  <c r="R664" i="6"/>
  <c r="T663" i="6"/>
  <c r="S663" i="6"/>
  <c r="R663" i="6"/>
  <c r="T662" i="6"/>
  <c r="S662" i="6"/>
  <c r="U662" i="6" s="1"/>
  <c r="R662" i="6"/>
  <c r="T661" i="6"/>
  <c r="S661" i="6"/>
  <c r="U661" i="6" s="1"/>
  <c r="R661" i="6"/>
  <c r="T660" i="6"/>
  <c r="S660" i="6"/>
  <c r="R660" i="6"/>
  <c r="T659" i="6"/>
  <c r="S659" i="6"/>
  <c r="U659" i="6" s="1"/>
  <c r="R659" i="6"/>
  <c r="T658" i="6"/>
  <c r="S658" i="6"/>
  <c r="R658" i="6"/>
  <c r="T657" i="6"/>
  <c r="S657" i="6"/>
  <c r="U657" i="6" s="1"/>
  <c r="R657" i="6"/>
  <c r="T656" i="6"/>
  <c r="S656" i="6"/>
  <c r="R656" i="6"/>
  <c r="T655" i="6"/>
  <c r="S655" i="6"/>
  <c r="U655" i="6" s="1"/>
  <c r="R655" i="6"/>
  <c r="T654" i="6"/>
  <c r="S654" i="6"/>
  <c r="R654" i="6"/>
  <c r="U653" i="6"/>
  <c r="T653" i="6"/>
  <c r="S653" i="6"/>
  <c r="R653" i="6"/>
  <c r="T652" i="6"/>
  <c r="S652" i="6"/>
  <c r="U652" i="6" s="1"/>
  <c r="R652" i="6"/>
  <c r="U651" i="6"/>
  <c r="T651" i="6"/>
  <c r="S651" i="6"/>
  <c r="R651" i="6"/>
  <c r="T650" i="6"/>
  <c r="S650" i="6"/>
  <c r="R650" i="6"/>
  <c r="T649" i="6"/>
  <c r="U649" i="6" s="1"/>
  <c r="S649" i="6"/>
  <c r="R649" i="6"/>
  <c r="T648" i="6"/>
  <c r="S648" i="6"/>
  <c r="U648" i="6" s="1"/>
  <c r="R648" i="6"/>
  <c r="T647" i="6"/>
  <c r="S647" i="6"/>
  <c r="U647" i="6" s="1"/>
  <c r="R647" i="6"/>
  <c r="T646" i="6"/>
  <c r="S646" i="6"/>
  <c r="U646" i="6" s="1"/>
  <c r="R646" i="6"/>
  <c r="T645" i="6"/>
  <c r="S645" i="6"/>
  <c r="U645" i="6" s="1"/>
  <c r="R645" i="6"/>
  <c r="T644" i="6"/>
  <c r="S644" i="6"/>
  <c r="R644" i="6"/>
  <c r="T643" i="6"/>
  <c r="S643" i="6"/>
  <c r="U643" i="6" s="1"/>
  <c r="R643" i="6"/>
  <c r="T642" i="6"/>
  <c r="S642" i="6"/>
  <c r="R642" i="6"/>
  <c r="T641" i="6"/>
  <c r="S641" i="6"/>
  <c r="U641" i="6" s="1"/>
  <c r="R641" i="6"/>
  <c r="T640" i="6"/>
  <c r="S640" i="6"/>
  <c r="R640" i="6"/>
  <c r="T639" i="6"/>
  <c r="S639" i="6"/>
  <c r="U639" i="6" s="1"/>
  <c r="R639" i="6"/>
  <c r="T638" i="6"/>
  <c r="S638" i="6"/>
  <c r="U638" i="6" s="1"/>
  <c r="R638" i="6"/>
  <c r="U637" i="6"/>
  <c r="T637" i="6"/>
  <c r="S637" i="6"/>
  <c r="R637" i="6"/>
  <c r="T636" i="6"/>
  <c r="S636" i="6"/>
  <c r="U636" i="6" s="1"/>
  <c r="R636" i="6"/>
  <c r="U635" i="6"/>
  <c r="T635" i="6"/>
  <c r="S635" i="6"/>
  <c r="R635" i="6"/>
  <c r="T634" i="6"/>
  <c r="S634" i="6"/>
  <c r="R634" i="6"/>
  <c r="U633" i="6"/>
  <c r="T633" i="6"/>
  <c r="S633" i="6"/>
  <c r="R633" i="6"/>
  <c r="T632" i="6"/>
  <c r="S632" i="6"/>
  <c r="U632" i="6" s="1"/>
  <c r="R632" i="6"/>
  <c r="T631" i="6"/>
  <c r="S631" i="6"/>
  <c r="U631" i="6" s="1"/>
  <c r="R631" i="6"/>
  <c r="T630" i="6"/>
  <c r="S630" i="6"/>
  <c r="U630" i="6" s="1"/>
  <c r="R630" i="6"/>
  <c r="T629" i="6"/>
  <c r="S629" i="6"/>
  <c r="R629" i="6"/>
  <c r="T628" i="6"/>
  <c r="S628" i="6"/>
  <c r="R628" i="6"/>
  <c r="T627" i="6"/>
  <c r="S627" i="6"/>
  <c r="U627" i="6" s="1"/>
  <c r="R627" i="6"/>
  <c r="T626" i="6"/>
  <c r="S626" i="6"/>
  <c r="R626" i="6"/>
  <c r="T625" i="6"/>
  <c r="S625" i="6"/>
  <c r="R625" i="6"/>
  <c r="T624" i="6"/>
  <c r="S624" i="6"/>
  <c r="R624" i="6"/>
  <c r="T623" i="6"/>
  <c r="S623" i="6"/>
  <c r="U623" i="6" s="1"/>
  <c r="R623" i="6"/>
  <c r="T622" i="6"/>
  <c r="S622" i="6"/>
  <c r="U622" i="6" s="1"/>
  <c r="R622" i="6"/>
  <c r="U621" i="6"/>
  <c r="T621" i="6"/>
  <c r="S621" i="6"/>
  <c r="R621" i="6"/>
  <c r="T620" i="6"/>
  <c r="S620" i="6"/>
  <c r="U620" i="6" s="1"/>
  <c r="R620" i="6"/>
  <c r="U619" i="6"/>
  <c r="T619" i="6"/>
  <c r="S619" i="6"/>
  <c r="R619" i="6"/>
  <c r="T618" i="6"/>
  <c r="S618" i="6"/>
  <c r="R618" i="6"/>
  <c r="U617" i="6"/>
  <c r="T617" i="6"/>
  <c r="S617" i="6"/>
  <c r="R617" i="6"/>
  <c r="T616" i="6"/>
  <c r="S616" i="6"/>
  <c r="U616" i="6" s="1"/>
  <c r="R616" i="6"/>
  <c r="T615" i="6"/>
  <c r="S615" i="6"/>
  <c r="U615" i="6" s="1"/>
  <c r="R615" i="6"/>
  <c r="T614" i="6"/>
  <c r="S614" i="6"/>
  <c r="U614" i="6" s="1"/>
  <c r="R614" i="6"/>
  <c r="T613" i="6"/>
  <c r="S613" i="6"/>
  <c r="R613" i="6"/>
  <c r="T612" i="6"/>
  <c r="S612" i="6"/>
  <c r="R612" i="6"/>
  <c r="T611" i="6"/>
  <c r="S611" i="6"/>
  <c r="U611" i="6" s="1"/>
  <c r="R611" i="6"/>
  <c r="T610" i="6"/>
  <c r="S610" i="6"/>
  <c r="R610" i="6"/>
  <c r="T609" i="6"/>
  <c r="S609" i="6"/>
  <c r="R609" i="6"/>
  <c r="T608" i="6"/>
  <c r="S608" i="6"/>
  <c r="R608" i="6"/>
  <c r="T607" i="6"/>
  <c r="S607" i="6"/>
  <c r="U607" i="6" s="1"/>
  <c r="R607" i="6"/>
  <c r="T606" i="6"/>
  <c r="S606" i="6"/>
  <c r="R606" i="6"/>
  <c r="U605" i="6"/>
  <c r="T605" i="6"/>
  <c r="S605" i="6"/>
  <c r="R605" i="6"/>
  <c r="T604" i="6"/>
  <c r="S604" i="6"/>
  <c r="U604" i="6" s="1"/>
  <c r="R604" i="6"/>
  <c r="U603" i="6"/>
  <c r="T603" i="6"/>
  <c r="S603" i="6"/>
  <c r="R603" i="6"/>
  <c r="T602" i="6"/>
  <c r="S602" i="6"/>
  <c r="R602" i="6"/>
  <c r="T601" i="6"/>
  <c r="S601" i="6"/>
  <c r="U601" i="6" s="1"/>
  <c r="R601" i="6"/>
  <c r="T600" i="6"/>
  <c r="S600" i="6"/>
  <c r="U600" i="6" s="1"/>
  <c r="R600" i="6"/>
  <c r="T599" i="6"/>
  <c r="S599" i="6"/>
  <c r="U599" i="6" s="1"/>
  <c r="R599" i="6"/>
  <c r="T598" i="6"/>
  <c r="S598" i="6"/>
  <c r="U598" i="6" s="1"/>
  <c r="R598" i="6"/>
  <c r="U597" i="6"/>
  <c r="T597" i="6"/>
  <c r="S597" i="6"/>
  <c r="R597" i="6"/>
  <c r="T596" i="6"/>
  <c r="S596" i="6"/>
  <c r="U596" i="6" s="1"/>
  <c r="R596" i="6"/>
  <c r="T595" i="6"/>
  <c r="S595" i="6"/>
  <c r="U595" i="6" s="1"/>
  <c r="R595" i="6"/>
  <c r="T594" i="6"/>
  <c r="S594" i="6"/>
  <c r="U594" i="6" s="1"/>
  <c r="R594" i="6"/>
  <c r="T593" i="6"/>
  <c r="S593" i="6"/>
  <c r="U593" i="6" s="1"/>
  <c r="R593" i="6"/>
  <c r="T592" i="6"/>
  <c r="S592" i="6"/>
  <c r="U592" i="6" s="1"/>
  <c r="R592" i="6"/>
  <c r="U591" i="6"/>
  <c r="T591" i="6"/>
  <c r="S591" i="6"/>
  <c r="R591" i="6"/>
  <c r="T590" i="6"/>
  <c r="S590" i="6"/>
  <c r="U590" i="6" s="1"/>
  <c r="R590" i="6"/>
  <c r="T589" i="6"/>
  <c r="U589" i="6" s="1"/>
  <c r="S589" i="6"/>
  <c r="R589" i="6"/>
  <c r="T588" i="6"/>
  <c r="S588" i="6"/>
  <c r="U588" i="6" s="1"/>
  <c r="R588" i="6"/>
  <c r="T587" i="6"/>
  <c r="S587" i="6"/>
  <c r="U587" i="6" s="1"/>
  <c r="R587" i="6"/>
  <c r="T586" i="6"/>
  <c r="S586" i="6"/>
  <c r="U586" i="6" s="1"/>
  <c r="R586" i="6"/>
  <c r="T585" i="6"/>
  <c r="S585" i="6"/>
  <c r="U585" i="6" s="1"/>
  <c r="R585" i="6"/>
  <c r="T584" i="6"/>
  <c r="S584" i="6"/>
  <c r="U584" i="6" s="1"/>
  <c r="R584" i="6"/>
  <c r="T583" i="6"/>
  <c r="S583" i="6"/>
  <c r="U583" i="6" s="1"/>
  <c r="R583" i="6"/>
  <c r="T582" i="6"/>
  <c r="S582" i="6"/>
  <c r="U582" i="6" s="1"/>
  <c r="R582" i="6"/>
  <c r="U581" i="6"/>
  <c r="T581" i="6"/>
  <c r="S581" i="6"/>
  <c r="R581" i="6"/>
  <c r="T580" i="6"/>
  <c r="S580" i="6"/>
  <c r="U580" i="6" s="1"/>
  <c r="R580" i="6"/>
  <c r="T579" i="6"/>
  <c r="S579" i="6"/>
  <c r="R579" i="6"/>
  <c r="T578" i="6"/>
  <c r="S578" i="6"/>
  <c r="U578" i="6" s="1"/>
  <c r="R578" i="6"/>
  <c r="T577" i="6"/>
  <c r="S577" i="6"/>
  <c r="U577" i="6" s="1"/>
  <c r="R577" i="6"/>
  <c r="T576" i="6"/>
  <c r="S576" i="6"/>
  <c r="U576" i="6" s="1"/>
  <c r="R576" i="6"/>
  <c r="U575" i="6"/>
  <c r="T575" i="6"/>
  <c r="S575" i="6"/>
  <c r="R575" i="6"/>
  <c r="T574" i="6"/>
  <c r="S574" i="6"/>
  <c r="U574" i="6" s="1"/>
  <c r="R574" i="6"/>
  <c r="T573" i="6"/>
  <c r="U573" i="6" s="1"/>
  <c r="S573" i="6"/>
  <c r="R573" i="6"/>
  <c r="T572" i="6"/>
  <c r="S572" i="6"/>
  <c r="U572" i="6" s="1"/>
  <c r="R572" i="6"/>
  <c r="T571" i="6"/>
  <c r="S571" i="6"/>
  <c r="U571" i="6" s="1"/>
  <c r="R571" i="6"/>
  <c r="T570" i="6"/>
  <c r="S570" i="6"/>
  <c r="U570" i="6" s="1"/>
  <c r="R570" i="6"/>
  <c r="T569" i="6"/>
  <c r="S569" i="6"/>
  <c r="U569" i="6" s="1"/>
  <c r="R569" i="6"/>
  <c r="T568" i="6"/>
  <c r="S568" i="6"/>
  <c r="U568" i="6" s="1"/>
  <c r="R568" i="6"/>
  <c r="T567" i="6"/>
  <c r="S567" i="6"/>
  <c r="U567" i="6" s="1"/>
  <c r="R567" i="6"/>
  <c r="T566" i="6"/>
  <c r="S566" i="6"/>
  <c r="U566" i="6" s="1"/>
  <c r="R566" i="6"/>
  <c r="U565" i="6"/>
  <c r="T565" i="6"/>
  <c r="S565" i="6"/>
  <c r="R565" i="6"/>
  <c r="T564" i="6"/>
  <c r="S564" i="6"/>
  <c r="U564" i="6" s="1"/>
  <c r="R564" i="6"/>
  <c r="T563" i="6"/>
  <c r="S563" i="6"/>
  <c r="U563" i="6" s="1"/>
  <c r="R563" i="6"/>
  <c r="T562" i="6"/>
  <c r="S562" i="6"/>
  <c r="U562" i="6" s="1"/>
  <c r="R562" i="6"/>
  <c r="T561" i="6"/>
  <c r="S561" i="6"/>
  <c r="U561" i="6" s="1"/>
  <c r="R561" i="6"/>
  <c r="T560" i="6"/>
  <c r="S560" i="6"/>
  <c r="U560" i="6" s="1"/>
  <c r="R560" i="6"/>
  <c r="U559" i="6"/>
  <c r="T559" i="6"/>
  <c r="S559" i="6"/>
  <c r="R559" i="6"/>
  <c r="T558" i="6"/>
  <c r="S558" i="6"/>
  <c r="U558" i="6" s="1"/>
  <c r="R558" i="6"/>
  <c r="T557" i="6"/>
  <c r="U557" i="6" s="1"/>
  <c r="S557" i="6"/>
  <c r="R557" i="6"/>
  <c r="T556" i="6"/>
  <c r="S556" i="6"/>
  <c r="U556" i="6" s="1"/>
  <c r="R556" i="6"/>
  <c r="T555" i="6"/>
  <c r="S555" i="6"/>
  <c r="U555" i="6" s="1"/>
  <c r="R555" i="6"/>
  <c r="T554" i="6"/>
  <c r="S554" i="6"/>
  <c r="U554" i="6" s="1"/>
  <c r="R554" i="6"/>
  <c r="T553" i="6"/>
  <c r="S553" i="6"/>
  <c r="U553" i="6" s="1"/>
  <c r="R553" i="6"/>
  <c r="T552" i="6"/>
  <c r="S552" i="6"/>
  <c r="U552" i="6" s="1"/>
  <c r="R552" i="6"/>
  <c r="T551" i="6"/>
  <c r="S551" i="6"/>
  <c r="U551" i="6" s="1"/>
  <c r="R551" i="6"/>
  <c r="T550" i="6"/>
  <c r="S550" i="6"/>
  <c r="U550" i="6" s="1"/>
  <c r="R550" i="6"/>
  <c r="U549" i="6"/>
  <c r="T549" i="6"/>
  <c r="S549" i="6"/>
  <c r="R549" i="6"/>
  <c r="T548" i="6"/>
  <c r="S548" i="6"/>
  <c r="U548" i="6" s="1"/>
  <c r="R548" i="6"/>
  <c r="T547" i="6"/>
  <c r="S547" i="6"/>
  <c r="U547" i="6" s="1"/>
  <c r="R547" i="6"/>
  <c r="T546" i="6"/>
  <c r="S546" i="6"/>
  <c r="U546" i="6" s="1"/>
  <c r="R546" i="6"/>
  <c r="T545" i="6"/>
  <c r="S545" i="6"/>
  <c r="U545" i="6" s="1"/>
  <c r="R545" i="6"/>
  <c r="T544" i="6"/>
  <c r="S544" i="6"/>
  <c r="U544" i="6" s="1"/>
  <c r="R544" i="6"/>
  <c r="U543" i="6"/>
  <c r="T543" i="6"/>
  <c r="S543" i="6"/>
  <c r="R543" i="6"/>
  <c r="T542" i="6"/>
  <c r="S542" i="6"/>
  <c r="R542" i="6"/>
  <c r="T541" i="6"/>
  <c r="U541" i="6" s="1"/>
  <c r="S541" i="6"/>
  <c r="R541" i="6"/>
  <c r="T540" i="6"/>
  <c r="S540" i="6"/>
  <c r="R540" i="6"/>
  <c r="T539" i="6"/>
  <c r="S539" i="6"/>
  <c r="U539" i="6" s="1"/>
  <c r="R539" i="6"/>
  <c r="T538" i="6"/>
  <c r="S538" i="6"/>
  <c r="U538" i="6" s="1"/>
  <c r="R538" i="6"/>
  <c r="T537" i="6"/>
  <c r="S537" i="6"/>
  <c r="U537" i="6" s="1"/>
  <c r="R537" i="6"/>
  <c r="T536" i="6"/>
  <c r="S536" i="6"/>
  <c r="R536" i="6"/>
  <c r="T535" i="6"/>
  <c r="S535" i="6"/>
  <c r="U535" i="6" s="1"/>
  <c r="R535" i="6"/>
  <c r="T534" i="6"/>
  <c r="S534" i="6"/>
  <c r="R534" i="6"/>
  <c r="U533" i="6"/>
  <c r="T533" i="6"/>
  <c r="S533" i="6"/>
  <c r="R533" i="6"/>
  <c r="T532" i="6"/>
  <c r="S532" i="6"/>
  <c r="U532" i="6" s="1"/>
  <c r="R532" i="6"/>
  <c r="T531" i="6"/>
  <c r="S531" i="6"/>
  <c r="U531" i="6" s="1"/>
  <c r="R531" i="6"/>
  <c r="T530" i="6"/>
  <c r="S530" i="6"/>
  <c r="R530" i="6"/>
  <c r="T529" i="6"/>
  <c r="S529" i="6"/>
  <c r="U529" i="6" s="1"/>
  <c r="R529" i="6"/>
  <c r="T528" i="6"/>
  <c r="S528" i="6"/>
  <c r="U528" i="6" s="1"/>
  <c r="R528" i="6"/>
  <c r="U527" i="6"/>
  <c r="T527" i="6"/>
  <c r="S527" i="6"/>
  <c r="R527" i="6"/>
  <c r="T526" i="6"/>
  <c r="S526" i="6"/>
  <c r="R526" i="6"/>
  <c r="T525" i="6"/>
  <c r="U525" i="6" s="1"/>
  <c r="S525" i="6"/>
  <c r="R525" i="6"/>
  <c r="T524" i="6"/>
  <c r="S524" i="6"/>
  <c r="R524" i="6"/>
  <c r="T523" i="6"/>
  <c r="S523" i="6"/>
  <c r="U523" i="6" s="1"/>
  <c r="R523" i="6"/>
  <c r="T522" i="6"/>
  <c r="S522" i="6"/>
  <c r="U522" i="6" s="1"/>
  <c r="R522" i="6"/>
  <c r="T521" i="6"/>
  <c r="S521" i="6"/>
  <c r="U521" i="6" s="1"/>
  <c r="R521" i="6"/>
  <c r="T520" i="6"/>
  <c r="S520" i="6"/>
  <c r="R520" i="6"/>
  <c r="T519" i="6"/>
  <c r="S519" i="6"/>
  <c r="U519" i="6" s="1"/>
  <c r="R519" i="6"/>
  <c r="T518" i="6"/>
  <c r="S518" i="6"/>
  <c r="R518" i="6"/>
  <c r="U517" i="6"/>
  <c r="T517" i="6"/>
  <c r="S517" i="6"/>
  <c r="R517" i="6"/>
  <c r="T516" i="6"/>
  <c r="S516" i="6"/>
  <c r="U516" i="6" s="1"/>
  <c r="R516" i="6"/>
  <c r="T515" i="6"/>
  <c r="S515" i="6"/>
  <c r="R515" i="6"/>
  <c r="T514" i="6"/>
  <c r="S514" i="6"/>
  <c r="R514" i="6"/>
  <c r="T513" i="6"/>
  <c r="S513" i="6"/>
  <c r="U513" i="6" s="1"/>
  <c r="R513" i="6"/>
  <c r="T512" i="6"/>
  <c r="S512" i="6"/>
  <c r="U512" i="6" s="1"/>
  <c r="R512" i="6"/>
  <c r="U511" i="6"/>
  <c r="T511" i="6"/>
  <c r="S511" i="6"/>
  <c r="R511" i="6"/>
  <c r="T510" i="6"/>
  <c r="S510" i="6"/>
  <c r="R510" i="6"/>
  <c r="T509" i="6"/>
  <c r="U509" i="6" s="1"/>
  <c r="S509" i="6"/>
  <c r="R509" i="6"/>
  <c r="T508" i="6"/>
  <c r="S508" i="6"/>
  <c r="R508" i="6"/>
  <c r="T507" i="6"/>
  <c r="S507" i="6"/>
  <c r="U507" i="6" s="1"/>
  <c r="R507" i="6"/>
  <c r="T506" i="6"/>
  <c r="S506" i="6"/>
  <c r="U506" i="6" s="1"/>
  <c r="R506" i="6"/>
  <c r="T505" i="6"/>
  <c r="S505" i="6"/>
  <c r="U505" i="6" s="1"/>
  <c r="R505" i="6"/>
  <c r="T504" i="6"/>
  <c r="S504" i="6"/>
  <c r="R504" i="6"/>
  <c r="T503" i="6"/>
  <c r="S503" i="6"/>
  <c r="U503" i="6" s="1"/>
  <c r="R503" i="6"/>
  <c r="T502" i="6"/>
  <c r="S502" i="6"/>
  <c r="R502" i="6"/>
  <c r="U501" i="6"/>
  <c r="T501" i="6"/>
  <c r="S501" i="6"/>
  <c r="R501" i="6"/>
  <c r="T500" i="6"/>
  <c r="S500" i="6"/>
  <c r="U500" i="6" s="1"/>
  <c r="R500" i="6"/>
  <c r="T499" i="6"/>
  <c r="S499" i="6"/>
  <c r="U499" i="6" s="1"/>
  <c r="R499" i="6"/>
  <c r="T498" i="6"/>
  <c r="S498" i="6"/>
  <c r="R498" i="6"/>
  <c r="T497" i="6"/>
  <c r="S497" i="6"/>
  <c r="U497" i="6" s="1"/>
  <c r="R497" i="6"/>
  <c r="T496" i="6"/>
  <c r="S496" i="6"/>
  <c r="U496" i="6" s="1"/>
  <c r="R496" i="6"/>
  <c r="U495" i="6"/>
  <c r="T495" i="6"/>
  <c r="S495" i="6"/>
  <c r="R495" i="6"/>
  <c r="T494" i="6"/>
  <c r="S494" i="6"/>
  <c r="R494" i="6"/>
  <c r="T493" i="6"/>
  <c r="U493" i="6" s="1"/>
  <c r="S493" i="6"/>
  <c r="R493" i="6"/>
  <c r="T492" i="6"/>
  <c r="S492" i="6"/>
  <c r="R492" i="6"/>
  <c r="T491" i="6"/>
  <c r="S491" i="6"/>
  <c r="U491" i="6" s="1"/>
  <c r="R491" i="6"/>
  <c r="T490" i="6"/>
  <c r="S490" i="6"/>
  <c r="U490" i="6" s="1"/>
  <c r="R490" i="6"/>
  <c r="T489" i="6"/>
  <c r="S489" i="6"/>
  <c r="U489" i="6" s="1"/>
  <c r="R489" i="6"/>
  <c r="T488" i="6"/>
  <c r="S488" i="6"/>
  <c r="R488" i="6"/>
  <c r="T487" i="6"/>
  <c r="S487" i="6"/>
  <c r="U487" i="6" s="1"/>
  <c r="R487" i="6"/>
  <c r="T486" i="6"/>
  <c r="S486" i="6"/>
  <c r="R486" i="6"/>
  <c r="U485" i="6"/>
  <c r="T485" i="6"/>
  <c r="S485" i="6"/>
  <c r="R485" i="6"/>
  <c r="T484" i="6"/>
  <c r="S484" i="6"/>
  <c r="U484" i="6" s="1"/>
  <c r="R484" i="6"/>
  <c r="T483" i="6"/>
  <c r="S483" i="6"/>
  <c r="U483" i="6" s="1"/>
  <c r="R483" i="6"/>
  <c r="T482" i="6"/>
  <c r="S482" i="6"/>
  <c r="R482" i="6"/>
  <c r="T481" i="6"/>
  <c r="S481" i="6"/>
  <c r="U481" i="6" s="1"/>
  <c r="R481" i="6"/>
  <c r="T480" i="6"/>
  <c r="S480" i="6"/>
  <c r="U480" i="6" s="1"/>
  <c r="R480" i="6"/>
  <c r="U479" i="6"/>
  <c r="T479" i="6"/>
  <c r="S479" i="6"/>
  <c r="R479" i="6"/>
  <c r="T478" i="6"/>
  <c r="S478" i="6"/>
  <c r="R478" i="6"/>
  <c r="T477" i="6"/>
  <c r="U477" i="6" s="1"/>
  <c r="S477" i="6"/>
  <c r="R477" i="6"/>
  <c r="T476" i="6"/>
  <c r="S476" i="6"/>
  <c r="R476" i="6"/>
  <c r="T475" i="6"/>
  <c r="S475" i="6"/>
  <c r="U475" i="6" s="1"/>
  <c r="R475" i="6"/>
  <c r="T474" i="6"/>
  <c r="S474" i="6"/>
  <c r="U474" i="6" s="1"/>
  <c r="R474" i="6"/>
  <c r="T473" i="6"/>
  <c r="S473" i="6"/>
  <c r="U473" i="6" s="1"/>
  <c r="R473" i="6"/>
  <c r="T472" i="6"/>
  <c r="S472" i="6"/>
  <c r="R472" i="6"/>
  <c r="T471" i="6"/>
  <c r="S471" i="6"/>
  <c r="U471" i="6" s="1"/>
  <c r="R471" i="6"/>
  <c r="T470" i="6"/>
  <c r="S470" i="6"/>
  <c r="R470" i="6"/>
  <c r="U469" i="6"/>
  <c r="T469" i="6"/>
  <c r="S469" i="6"/>
  <c r="R469" i="6"/>
  <c r="T468" i="6"/>
  <c r="S468" i="6"/>
  <c r="U468" i="6" s="1"/>
  <c r="R468" i="6"/>
  <c r="T467" i="6"/>
  <c r="S467" i="6"/>
  <c r="U467" i="6" s="1"/>
  <c r="R467" i="6"/>
  <c r="T466" i="6"/>
  <c r="S466" i="6"/>
  <c r="R466" i="6"/>
  <c r="T465" i="6"/>
  <c r="S465" i="6"/>
  <c r="U465" i="6" s="1"/>
  <c r="R465" i="6"/>
  <c r="T464" i="6"/>
  <c r="S464" i="6"/>
  <c r="U464" i="6" s="1"/>
  <c r="R464" i="6"/>
  <c r="U463" i="6"/>
  <c r="T463" i="6"/>
  <c r="S463" i="6"/>
  <c r="R463" i="6"/>
  <c r="T462" i="6"/>
  <c r="S462" i="6"/>
  <c r="R462" i="6"/>
  <c r="T461" i="6"/>
  <c r="U461" i="6" s="1"/>
  <c r="S461" i="6"/>
  <c r="R461" i="6"/>
  <c r="T460" i="6"/>
  <c r="S460" i="6"/>
  <c r="R460" i="6"/>
  <c r="T459" i="6"/>
  <c r="S459" i="6"/>
  <c r="U459" i="6" s="1"/>
  <c r="R459" i="6"/>
  <c r="T458" i="6"/>
  <c r="S458" i="6"/>
  <c r="U458" i="6" s="1"/>
  <c r="R458" i="6"/>
  <c r="T457" i="6"/>
  <c r="S457" i="6"/>
  <c r="U457" i="6" s="1"/>
  <c r="R457" i="6"/>
  <c r="T456" i="6"/>
  <c r="S456" i="6"/>
  <c r="R456" i="6"/>
  <c r="T455" i="6"/>
  <c r="S455" i="6"/>
  <c r="U455" i="6" s="1"/>
  <c r="R455" i="6"/>
  <c r="T454" i="6"/>
  <c r="S454" i="6"/>
  <c r="R454" i="6"/>
  <c r="U453" i="6"/>
  <c r="T453" i="6"/>
  <c r="S453" i="6"/>
  <c r="R453" i="6"/>
  <c r="T452" i="6"/>
  <c r="S452" i="6"/>
  <c r="U452" i="6" s="1"/>
  <c r="R452" i="6"/>
  <c r="T451" i="6"/>
  <c r="S451" i="6"/>
  <c r="R451" i="6"/>
  <c r="T450" i="6"/>
  <c r="S450" i="6"/>
  <c r="R450" i="6"/>
  <c r="T449" i="6"/>
  <c r="S449" i="6"/>
  <c r="U449" i="6" s="1"/>
  <c r="R449" i="6"/>
  <c r="T448" i="6"/>
  <c r="S448" i="6"/>
  <c r="U448" i="6" s="1"/>
  <c r="R448" i="6"/>
  <c r="U447" i="6"/>
  <c r="T447" i="6"/>
  <c r="S447" i="6"/>
  <c r="R447" i="6"/>
  <c r="T446" i="6"/>
  <c r="S446" i="6"/>
  <c r="U446" i="6" s="1"/>
  <c r="R446" i="6"/>
  <c r="U445" i="6"/>
  <c r="T445" i="6"/>
  <c r="S445" i="6"/>
  <c r="R445" i="6"/>
  <c r="T444" i="6"/>
  <c r="S444" i="6"/>
  <c r="U444" i="6" s="1"/>
  <c r="R444" i="6"/>
  <c r="U443" i="6"/>
  <c r="T443" i="6"/>
  <c r="S443" i="6"/>
  <c r="R443" i="6"/>
  <c r="T442" i="6"/>
  <c r="S442" i="6"/>
  <c r="U442" i="6" s="1"/>
  <c r="R442" i="6"/>
  <c r="U441" i="6"/>
  <c r="T441" i="6"/>
  <c r="S441" i="6"/>
  <c r="R441" i="6"/>
  <c r="T440" i="6"/>
  <c r="S440" i="6"/>
  <c r="R440" i="6"/>
  <c r="U439" i="6"/>
  <c r="T439" i="6"/>
  <c r="S439" i="6"/>
  <c r="R439" i="6"/>
  <c r="T438" i="6"/>
  <c r="S438" i="6"/>
  <c r="U438" i="6" s="1"/>
  <c r="R438" i="6"/>
  <c r="U437" i="6"/>
  <c r="T437" i="6"/>
  <c r="S437" i="6"/>
  <c r="R437" i="6"/>
  <c r="T436" i="6"/>
  <c r="S436" i="6"/>
  <c r="U436" i="6" s="1"/>
  <c r="R436" i="6"/>
  <c r="U435" i="6"/>
  <c r="T435" i="6"/>
  <c r="S435" i="6"/>
  <c r="R435" i="6"/>
  <c r="T434" i="6"/>
  <c r="S434" i="6"/>
  <c r="U434" i="6" s="1"/>
  <c r="R434" i="6"/>
  <c r="U433" i="6"/>
  <c r="T433" i="6"/>
  <c r="S433" i="6"/>
  <c r="R433" i="6"/>
  <c r="T432" i="6"/>
  <c r="S432" i="6"/>
  <c r="R432" i="6"/>
  <c r="U431" i="6"/>
  <c r="T431" i="6"/>
  <c r="S431" i="6"/>
  <c r="R431" i="6"/>
  <c r="T430" i="6"/>
  <c r="S430" i="6"/>
  <c r="R430" i="6"/>
  <c r="U429" i="6"/>
  <c r="T429" i="6"/>
  <c r="S429" i="6"/>
  <c r="R429" i="6"/>
  <c r="T428" i="6"/>
  <c r="S428" i="6"/>
  <c r="R428" i="6"/>
  <c r="U427" i="6"/>
  <c r="T427" i="6"/>
  <c r="S427" i="6"/>
  <c r="R427" i="6"/>
  <c r="T426" i="6"/>
  <c r="S426" i="6"/>
  <c r="U426" i="6" s="1"/>
  <c r="R426" i="6"/>
  <c r="U425" i="6"/>
  <c r="T425" i="6"/>
  <c r="S425" i="6"/>
  <c r="R425" i="6"/>
  <c r="T424" i="6"/>
  <c r="S424" i="6"/>
  <c r="R424" i="6"/>
  <c r="U423" i="6"/>
  <c r="T423" i="6"/>
  <c r="S423" i="6"/>
  <c r="R423" i="6"/>
  <c r="T422" i="6"/>
  <c r="S422" i="6"/>
  <c r="U422" i="6" s="1"/>
  <c r="R422" i="6"/>
  <c r="U421" i="6"/>
  <c r="T421" i="6"/>
  <c r="S421" i="6"/>
  <c r="R421" i="6"/>
  <c r="T420" i="6"/>
  <c r="S420" i="6"/>
  <c r="U420" i="6" s="1"/>
  <c r="R420" i="6"/>
  <c r="U419" i="6"/>
  <c r="T419" i="6"/>
  <c r="S419" i="6"/>
  <c r="R419" i="6"/>
  <c r="T418" i="6"/>
  <c r="S418" i="6"/>
  <c r="U418" i="6" s="1"/>
  <c r="R418" i="6"/>
  <c r="U417" i="6"/>
  <c r="T417" i="6"/>
  <c r="S417" i="6"/>
  <c r="R417" i="6"/>
  <c r="T416" i="6"/>
  <c r="S416" i="6"/>
  <c r="R416" i="6"/>
  <c r="U415" i="6"/>
  <c r="T415" i="6"/>
  <c r="S415" i="6"/>
  <c r="R415" i="6"/>
  <c r="T414" i="6"/>
  <c r="S414" i="6"/>
  <c r="R414" i="6"/>
  <c r="U413" i="6"/>
  <c r="T413" i="6"/>
  <c r="S413" i="6"/>
  <c r="R413" i="6"/>
  <c r="T412" i="6"/>
  <c r="S412" i="6"/>
  <c r="R412" i="6"/>
  <c r="U411" i="6"/>
  <c r="T411" i="6"/>
  <c r="S411" i="6"/>
  <c r="R411" i="6"/>
  <c r="T410" i="6"/>
  <c r="S410" i="6"/>
  <c r="U410" i="6" s="1"/>
  <c r="R410" i="6"/>
  <c r="U409" i="6"/>
  <c r="T409" i="6"/>
  <c r="S409" i="6"/>
  <c r="R409" i="6"/>
  <c r="T408" i="6"/>
  <c r="S408" i="6"/>
  <c r="R408" i="6"/>
  <c r="U407" i="6"/>
  <c r="T407" i="6"/>
  <c r="S407" i="6"/>
  <c r="R407" i="6"/>
  <c r="T406" i="6"/>
  <c r="S406" i="6"/>
  <c r="U406" i="6" s="1"/>
  <c r="R406" i="6"/>
  <c r="U405" i="6"/>
  <c r="T405" i="6"/>
  <c r="S405" i="6"/>
  <c r="R405" i="6"/>
  <c r="T404" i="6"/>
  <c r="S404" i="6"/>
  <c r="U404" i="6" s="1"/>
  <c r="R404" i="6"/>
  <c r="U403" i="6"/>
  <c r="T403" i="6"/>
  <c r="S403" i="6"/>
  <c r="R403" i="6"/>
  <c r="T402" i="6"/>
  <c r="S402" i="6"/>
  <c r="U402" i="6" s="1"/>
  <c r="R402" i="6"/>
  <c r="U401" i="6"/>
  <c r="T401" i="6"/>
  <c r="S401" i="6"/>
  <c r="R401" i="6"/>
  <c r="T400" i="6"/>
  <c r="S400" i="6"/>
  <c r="R400" i="6"/>
  <c r="U399" i="6"/>
  <c r="T399" i="6"/>
  <c r="S399" i="6"/>
  <c r="R399" i="6"/>
  <c r="T398" i="6"/>
  <c r="S398" i="6"/>
  <c r="R398" i="6"/>
  <c r="U397" i="6"/>
  <c r="T397" i="6"/>
  <c r="S397" i="6"/>
  <c r="R397" i="6"/>
  <c r="T396" i="6"/>
  <c r="S396" i="6"/>
  <c r="R396" i="6"/>
  <c r="U395" i="6"/>
  <c r="T395" i="6"/>
  <c r="S395" i="6"/>
  <c r="R395" i="6"/>
  <c r="T394" i="6"/>
  <c r="S394" i="6"/>
  <c r="U394" i="6" s="1"/>
  <c r="R394" i="6"/>
  <c r="U393" i="6"/>
  <c r="T393" i="6"/>
  <c r="S393" i="6"/>
  <c r="R393" i="6"/>
  <c r="T392" i="6"/>
  <c r="S392" i="6"/>
  <c r="R392" i="6"/>
  <c r="U391" i="6"/>
  <c r="T391" i="6"/>
  <c r="S391" i="6"/>
  <c r="R391" i="6"/>
  <c r="T390" i="6"/>
  <c r="S390" i="6"/>
  <c r="U390" i="6" s="1"/>
  <c r="R390" i="6"/>
  <c r="U389" i="6"/>
  <c r="T389" i="6"/>
  <c r="S389" i="6"/>
  <c r="R389" i="6"/>
  <c r="T388" i="6"/>
  <c r="S388" i="6"/>
  <c r="U388" i="6" s="1"/>
  <c r="R388" i="6"/>
  <c r="U387" i="6"/>
  <c r="T387" i="6"/>
  <c r="S387" i="6"/>
  <c r="R387" i="6"/>
  <c r="T386" i="6"/>
  <c r="S386" i="6"/>
  <c r="U386" i="6" s="1"/>
  <c r="R386" i="6"/>
  <c r="U385" i="6"/>
  <c r="T385" i="6"/>
  <c r="S385" i="6"/>
  <c r="R385" i="6"/>
  <c r="T384" i="6"/>
  <c r="S384" i="6"/>
  <c r="R384" i="6"/>
  <c r="U383" i="6"/>
  <c r="T383" i="6"/>
  <c r="S383" i="6"/>
  <c r="R383" i="6"/>
  <c r="T382" i="6"/>
  <c r="S382" i="6"/>
  <c r="R382" i="6"/>
  <c r="U381" i="6"/>
  <c r="T381" i="6"/>
  <c r="S381" i="6"/>
  <c r="R381" i="6"/>
  <c r="T380" i="6"/>
  <c r="S380" i="6"/>
  <c r="R380" i="6"/>
  <c r="U379" i="6"/>
  <c r="T379" i="6"/>
  <c r="S379" i="6"/>
  <c r="R379" i="6"/>
  <c r="T378" i="6"/>
  <c r="S378" i="6"/>
  <c r="U378" i="6" s="1"/>
  <c r="R378" i="6"/>
  <c r="U377" i="6"/>
  <c r="T377" i="6"/>
  <c r="S377" i="6"/>
  <c r="R377" i="6"/>
  <c r="T376" i="6"/>
  <c r="S376" i="6"/>
  <c r="R376" i="6"/>
  <c r="U375" i="6"/>
  <c r="T375" i="6"/>
  <c r="S375" i="6"/>
  <c r="R375" i="6"/>
  <c r="T374" i="6"/>
  <c r="S374" i="6"/>
  <c r="U374" i="6" s="1"/>
  <c r="R374" i="6"/>
  <c r="U373" i="6"/>
  <c r="T373" i="6"/>
  <c r="S373" i="6"/>
  <c r="R373" i="6"/>
  <c r="T372" i="6"/>
  <c r="S372" i="6"/>
  <c r="U372" i="6" s="1"/>
  <c r="R372" i="6"/>
  <c r="T371" i="6"/>
  <c r="S371" i="6"/>
  <c r="U371" i="6" s="1"/>
  <c r="R371" i="6"/>
  <c r="T370" i="6"/>
  <c r="S370" i="6"/>
  <c r="U370" i="6" s="1"/>
  <c r="R370" i="6"/>
  <c r="T369" i="6"/>
  <c r="S369" i="6"/>
  <c r="U369" i="6" s="1"/>
  <c r="R369" i="6"/>
  <c r="T368" i="6"/>
  <c r="S368" i="6"/>
  <c r="R368" i="6"/>
  <c r="U367" i="6"/>
  <c r="T367" i="6"/>
  <c r="S367" i="6"/>
  <c r="R367" i="6"/>
  <c r="T366" i="6"/>
  <c r="S366" i="6"/>
  <c r="R366" i="6"/>
  <c r="T365" i="6"/>
  <c r="S365" i="6"/>
  <c r="U365" i="6" s="1"/>
  <c r="R365" i="6"/>
  <c r="T364" i="6"/>
  <c r="S364" i="6"/>
  <c r="U364" i="6" s="1"/>
  <c r="R364" i="6"/>
  <c r="T363" i="6"/>
  <c r="S363" i="6"/>
  <c r="U363" i="6" s="1"/>
  <c r="R363" i="6"/>
  <c r="T362" i="6"/>
  <c r="S362" i="6"/>
  <c r="U362" i="6" s="1"/>
  <c r="R362" i="6"/>
  <c r="U361" i="6"/>
  <c r="T361" i="6"/>
  <c r="S361" i="6"/>
  <c r="R361" i="6"/>
  <c r="T360" i="6"/>
  <c r="S360" i="6"/>
  <c r="R360" i="6"/>
  <c r="U359" i="6"/>
  <c r="T359" i="6"/>
  <c r="S359" i="6"/>
  <c r="R359" i="6"/>
  <c r="T358" i="6"/>
  <c r="S358" i="6"/>
  <c r="R358" i="6"/>
  <c r="U357" i="6"/>
  <c r="T357" i="6"/>
  <c r="S357" i="6"/>
  <c r="R357" i="6"/>
  <c r="T356" i="6"/>
  <c r="S356" i="6"/>
  <c r="U356" i="6" s="1"/>
  <c r="R356" i="6"/>
  <c r="T355" i="6"/>
  <c r="S355" i="6"/>
  <c r="U355" i="6" s="1"/>
  <c r="R355" i="6"/>
  <c r="T354" i="6"/>
  <c r="S354" i="6"/>
  <c r="U354" i="6" s="1"/>
  <c r="R354" i="6"/>
  <c r="T353" i="6"/>
  <c r="S353" i="6"/>
  <c r="U353" i="6" s="1"/>
  <c r="R353" i="6"/>
  <c r="T352" i="6"/>
  <c r="S352" i="6"/>
  <c r="R352" i="6"/>
  <c r="U351" i="6"/>
  <c r="T351" i="6"/>
  <c r="S351" i="6"/>
  <c r="R351" i="6"/>
  <c r="T350" i="6"/>
  <c r="S350" i="6"/>
  <c r="R350" i="6"/>
  <c r="T349" i="6"/>
  <c r="S349" i="6"/>
  <c r="R349" i="6"/>
  <c r="T348" i="6"/>
  <c r="S348" i="6"/>
  <c r="R348" i="6"/>
  <c r="T347" i="6"/>
  <c r="S347" i="6"/>
  <c r="U347" i="6" s="1"/>
  <c r="R347" i="6"/>
  <c r="T346" i="6"/>
  <c r="S346" i="6"/>
  <c r="U346" i="6" s="1"/>
  <c r="R346" i="6"/>
  <c r="U345" i="6"/>
  <c r="T345" i="6"/>
  <c r="S345" i="6"/>
  <c r="R345" i="6"/>
  <c r="T344" i="6"/>
  <c r="S344" i="6"/>
  <c r="R344" i="6"/>
  <c r="U343" i="6"/>
  <c r="T343" i="6"/>
  <c r="S343" i="6"/>
  <c r="R343" i="6"/>
  <c r="T342" i="6"/>
  <c r="S342" i="6"/>
  <c r="R342" i="6"/>
  <c r="U341" i="6"/>
  <c r="T341" i="6"/>
  <c r="S341" i="6"/>
  <c r="R341" i="6"/>
  <c r="T340" i="6"/>
  <c r="S340" i="6"/>
  <c r="U340" i="6" s="1"/>
  <c r="R340" i="6"/>
  <c r="T339" i="6"/>
  <c r="S339" i="6"/>
  <c r="U339" i="6" s="1"/>
  <c r="R339" i="6"/>
  <c r="T338" i="6"/>
  <c r="S338" i="6"/>
  <c r="U338" i="6" s="1"/>
  <c r="R338" i="6"/>
  <c r="T337" i="6"/>
  <c r="S337" i="6"/>
  <c r="U337" i="6" s="1"/>
  <c r="R337" i="6"/>
  <c r="T336" i="6"/>
  <c r="S336" i="6"/>
  <c r="R336" i="6"/>
  <c r="U335" i="6"/>
  <c r="T335" i="6"/>
  <c r="S335" i="6"/>
  <c r="R335" i="6"/>
  <c r="T334" i="6"/>
  <c r="S334" i="6"/>
  <c r="R334" i="6"/>
  <c r="T333" i="6"/>
  <c r="S333" i="6"/>
  <c r="U333" i="6" s="1"/>
  <c r="R333" i="6"/>
  <c r="T332" i="6"/>
  <c r="S332" i="6"/>
  <c r="U332" i="6" s="1"/>
  <c r="R332" i="6"/>
  <c r="T331" i="6"/>
  <c r="S331" i="6"/>
  <c r="U331" i="6" s="1"/>
  <c r="R331" i="6"/>
  <c r="T330" i="6"/>
  <c r="S330" i="6"/>
  <c r="U330" i="6" s="1"/>
  <c r="R330" i="6"/>
  <c r="U329" i="6"/>
  <c r="T329" i="6"/>
  <c r="S329" i="6"/>
  <c r="R329" i="6"/>
  <c r="T328" i="6"/>
  <c r="S328" i="6"/>
  <c r="R328" i="6"/>
  <c r="U327" i="6"/>
  <c r="T327" i="6"/>
  <c r="S327" i="6"/>
  <c r="R327" i="6"/>
  <c r="T326" i="6"/>
  <c r="S326" i="6"/>
  <c r="R326" i="6"/>
  <c r="T325" i="6"/>
  <c r="U325" i="6" s="1"/>
  <c r="S325" i="6"/>
  <c r="R325" i="6"/>
  <c r="T324" i="6"/>
  <c r="S324" i="6"/>
  <c r="U324" i="6" s="1"/>
  <c r="R324" i="6"/>
  <c r="T323" i="6"/>
  <c r="S323" i="6"/>
  <c r="U323" i="6" s="1"/>
  <c r="R323" i="6"/>
  <c r="T322" i="6"/>
  <c r="S322" i="6"/>
  <c r="U322" i="6" s="1"/>
  <c r="R322" i="6"/>
  <c r="T321" i="6"/>
  <c r="S321" i="6"/>
  <c r="U321" i="6" s="1"/>
  <c r="R321" i="6"/>
  <c r="T320" i="6"/>
  <c r="S320" i="6"/>
  <c r="R320" i="6"/>
  <c r="U319" i="6"/>
  <c r="T319" i="6"/>
  <c r="S319" i="6"/>
  <c r="R319" i="6"/>
  <c r="T318" i="6"/>
  <c r="S318" i="6"/>
  <c r="R318" i="6"/>
  <c r="T317" i="6"/>
  <c r="S317" i="6"/>
  <c r="R317" i="6"/>
  <c r="T316" i="6"/>
  <c r="S316" i="6"/>
  <c r="R316" i="6"/>
  <c r="T315" i="6"/>
  <c r="S315" i="6"/>
  <c r="U315" i="6" s="1"/>
  <c r="R315" i="6"/>
  <c r="T314" i="6"/>
  <c r="S314" i="6"/>
  <c r="U314" i="6" s="1"/>
  <c r="R314" i="6"/>
  <c r="T313" i="6"/>
  <c r="S313" i="6"/>
  <c r="U313" i="6" s="1"/>
  <c r="R313" i="6"/>
  <c r="T312" i="6"/>
  <c r="S312" i="6"/>
  <c r="U312" i="6" s="1"/>
  <c r="R312" i="6"/>
  <c r="T311" i="6"/>
  <c r="S311" i="6"/>
  <c r="U311" i="6" s="1"/>
  <c r="R311" i="6"/>
  <c r="T310" i="6"/>
  <c r="S310" i="6"/>
  <c r="U310" i="6" s="1"/>
  <c r="R310" i="6"/>
  <c r="T309" i="6"/>
  <c r="S309" i="6"/>
  <c r="U309" i="6" s="1"/>
  <c r="R309" i="6"/>
  <c r="T308" i="6"/>
  <c r="S308" i="6"/>
  <c r="R308" i="6"/>
  <c r="T307" i="6"/>
  <c r="S307" i="6"/>
  <c r="U307" i="6" s="1"/>
  <c r="R307" i="6"/>
  <c r="T306" i="6"/>
  <c r="S306" i="6"/>
  <c r="U306" i="6" s="1"/>
  <c r="R306" i="6"/>
  <c r="T305" i="6"/>
  <c r="S305" i="6"/>
  <c r="U305" i="6" s="1"/>
  <c r="R305" i="6"/>
  <c r="T304" i="6"/>
  <c r="S304" i="6"/>
  <c r="U304" i="6" s="1"/>
  <c r="R304" i="6"/>
  <c r="T303" i="6"/>
  <c r="S303" i="6"/>
  <c r="U303" i="6" s="1"/>
  <c r="R303" i="6"/>
  <c r="T302" i="6"/>
  <c r="S302" i="6"/>
  <c r="U302" i="6" s="1"/>
  <c r="R302" i="6"/>
  <c r="T301" i="6"/>
  <c r="S301" i="6"/>
  <c r="U301" i="6" s="1"/>
  <c r="R301" i="6"/>
  <c r="T300" i="6"/>
  <c r="S300" i="6"/>
  <c r="R300" i="6"/>
  <c r="T299" i="6"/>
  <c r="S299" i="6"/>
  <c r="U299" i="6" s="1"/>
  <c r="R299" i="6"/>
  <c r="T298" i="6"/>
  <c r="S298" i="6"/>
  <c r="U298" i="6" s="1"/>
  <c r="R298" i="6"/>
  <c r="T297" i="6"/>
  <c r="S297" i="6"/>
  <c r="U297" i="6" s="1"/>
  <c r="R297" i="6"/>
  <c r="T296" i="6"/>
  <c r="S296" i="6"/>
  <c r="U296" i="6" s="1"/>
  <c r="R296" i="6"/>
  <c r="T295" i="6"/>
  <c r="S295" i="6"/>
  <c r="U295" i="6" s="1"/>
  <c r="R295" i="6"/>
  <c r="T294" i="6"/>
  <c r="S294" i="6"/>
  <c r="U294" i="6" s="1"/>
  <c r="R294" i="6"/>
  <c r="T293" i="6"/>
  <c r="S293" i="6"/>
  <c r="U293" i="6" s="1"/>
  <c r="R293" i="6"/>
  <c r="T292" i="6"/>
  <c r="S292" i="6"/>
  <c r="U292" i="6" s="1"/>
  <c r="R292" i="6"/>
  <c r="T291" i="6"/>
  <c r="S291" i="6"/>
  <c r="U291" i="6" s="1"/>
  <c r="R291" i="6"/>
  <c r="T290" i="6"/>
  <c r="S290" i="6"/>
  <c r="U290" i="6" s="1"/>
  <c r="R290" i="6"/>
  <c r="T289" i="6"/>
  <c r="S289" i="6"/>
  <c r="U289" i="6" s="1"/>
  <c r="R289" i="6"/>
  <c r="T288" i="6"/>
  <c r="S288" i="6"/>
  <c r="U288" i="6" s="1"/>
  <c r="R288" i="6"/>
  <c r="T287" i="6"/>
  <c r="S287" i="6"/>
  <c r="U287" i="6" s="1"/>
  <c r="R287" i="6"/>
  <c r="T286" i="6"/>
  <c r="S286" i="6"/>
  <c r="U286" i="6" s="1"/>
  <c r="R286" i="6"/>
  <c r="T285" i="6"/>
  <c r="S285" i="6"/>
  <c r="R285" i="6"/>
  <c r="T284" i="6"/>
  <c r="S284" i="6"/>
  <c r="U284" i="6" s="1"/>
  <c r="R284" i="6"/>
  <c r="T283" i="6"/>
  <c r="S283" i="6"/>
  <c r="R283" i="6"/>
  <c r="T282" i="6"/>
  <c r="S282" i="6"/>
  <c r="U282" i="6" s="1"/>
  <c r="R282" i="6"/>
  <c r="T281" i="6"/>
  <c r="S281" i="6"/>
  <c r="R281" i="6"/>
  <c r="T280" i="6"/>
  <c r="S280" i="6"/>
  <c r="U280" i="6" s="1"/>
  <c r="R280" i="6"/>
  <c r="T279" i="6"/>
  <c r="S279" i="6"/>
  <c r="R279" i="6"/>
  <c r="T278" i="6"/>
  <c r="S278" i="6"/>
  <c r="U278" i="6" s="1"/>
  <c r="R278" i="6"/>
  <c r="T277" i="6"/>
  <c r="S277" i="6"/>
  <c r="R277" i="6"/>
  <c r="T276" i="6"/>
  <c r="S276" i="6"/>
  <c r="U276" i="6" s="1"/>
  <c r="R276" i="6"/>
  <c r="T275" i="6"/>
  <c r="S275" i="6"/>
  <c r="R275" i="6"/>
  <c r="T274" i="6"/>
  <c r="S274" i="6"/>
  <c r="U274" i="6" s="1"/>
  <c r="R274" i="6"/>
  <c r="T273" i="6"/>
  <c r="S273" i="6"/>
  <c r="R273" i="6"/>
  <c r="T272" i="6"/>
  <c r="S272" i="6"/>
  <c r="U272" i="6" s="1"/>
  <c r="R272" i="6"/>
  <c r="T271" i="6"/>
  <c r="S271" i="6"/>
  <c r="R271" i="6"/>
  <c r="T270" i="6"/>
  <c r="S270" i="6"/>
  <c r="U270" i="6" s="1"/>
  <c r="R270" i="6"/>
  <c r="T269" i="6"/>
  <c r="S269" i="6"/>
  <c r="R269" i="6"/>
  <c r="T268" i="6"/>
  <c r="S268" i="6"/>
  <c r="U268" i="6" s="1"/>
  <c r="R268" i="6"/>
  <c r="T267" i="6"/>
  <c r="S267" i="6"/>
  <c r="R267" i="6"/>
  <c r="T266" i="6"/>
  <c r="S266" i="6"/>
  <c r="U266" i="6" s="1"/>
  <c r="R266" i="6"/>
  <c r="T265" i="6"/>
  <c r="S265" i="6"/>
  <c r="R265" i="6"/>
  <c r="T264" i="6"/>
  <c r="S264" i="6"/>
  <c r="U264" i="6" s="1"/>
  <c r="R264" i="6"/>
  <c r="T263" i="6"/>
  <c r="S263" i="6"/>
  <c r="R263" i="6"/>
  <c r="T262" i="6"/>
  <c r="S262" i="6"/>
  <c r="U262" i="6" s="1"/>
  <c r="R262" i="6"/>
  <c r="T261" i="6"/>
  <c r="S261" i="6"/>
  <c r="R261" i="6"/>
  <c r="T260" i="6"/>
  <c r="S260" i="6"/>
  <c r="U260" i="6" s="1"/>
  <c r="R260" i="6"/>
  <c r="T259" i="6"/>
  <c r="S259" i="6"/>
  <c r="R259" i="6"/>
  <c r="T258" i="6"/>
  <c r="S258" i="6"/>
  <c r="U258" i="6" s="1"/>
  <c r="R258" i="6"/>
  <c r="T257" i="6"/>
  <c r="S257" i="6"/>
  <c r="R257" i="6"/>
  <c r="T256" i="6"/>
  <c r="S256" i="6"/>
  <c r="U256" i="6" s="1"/>
  <c r="R256" i="6"/>
  <c r="T255" i="6"/>
  <c r="S255" i="6"/>
  <c r="R255" i="6"/>
  <c r="T254" i="6"/>
  <c r="S254" i="6"/>
  <c r="U254" i="6" s="1"/>
  <c r="R254" i="6"/>
  <c r="T253" i="6"/>
  <c r="S253" i="6"/>
  <c r="R253" i="6"/>
  <c r="T252" i="6"/>
  <c r="S252" i="6"/>
  <c r="U252" i="6" s="1"/>
  <c r="R252" i="6"/>
  <c r="T251" i="6"/>
  <c r="S251" i="6"/>
  <c r="R251" i="6"/>
  <c r="T250" i="6"/>
  <c r="S250" i="6"/>
  <c r="U250" i="6" s="1"/>
  <c r="R250" i="6"/>
  <c r="T249" i="6"/>
  <c r="S249" i="6"/>
  <c r="R249" i="6"/>
  <c r="T248" i="6"/>
  <c r="S248" i="6"/>
  <c r="U248" i="6" s="1"/>
  <c r="R248" i="6"/>
  <c r="T247" i="6"/>
  <c r="S247" i="6"/>
  <c r="R247" i="6"/>
  <c r="T246" i="6"/>
  <c r="S246" i="6"/>
  <c r="U246" i="6" s="1"/>
  <c r="R246" i="6"/>
  <c r="T245" i="6"/>
  <c r="S245" i="6"/>
  <c r="R245" i="6"/>
  <c r="T244" i="6"/>
  <c r="S244" i="6"/>
  <c r="U244" i="6" s="1"/>
  <c r="R244" i="6"/>
  <c r="T243" i="6"/>
  <c r="S243" i="6"/>
  <c r="R243" i="6"/>
  <c r="T242" i="6"/>
  <c r="S242" i="6"/>
  <c r="U242" i="6" s="1"/>
  <c r="R242" i="6"/>
  <c r="T241" i="6"/>
  <c r="S241" i="6"/>
  <c r="R241" i="6"/>
  <c r="T240" i="6"/>
  <c r="S240" i="6"/>
  <c r="U240" i="6" s="1"/>
  <c r="R240" i="6"/>
  <c r="T239" i="6"/>
  <c r="S239" i="6"/>
  <c r="R239" i="6"/>
  <c r="T238" i="6"/>
  <c r="S238" i="6"/>
  <c r="U238" i="6" s="1"/>
  <c r="R238" i="6"/>
  <c r="T237" i="6"/>
  <c r="S237" i="6"/>
  <c r="R237" i="6"/>
  <c r="T236" i="6"/>
  <c r="S236" i="6"/>
  <c r="U236" i="6" s="1"/>
  <c r="R236" i="6"/>
  <c r="T235" i="6"/>
  <c r="S235" i="6"/>
  <c r="R235" i="6"/>
  <c r="T234" i="6"/>
  <c r="S234" i="6"/>
  <c r="U234" i="6" s="1"/>
  <c r="R234" i="6"/>
  <c r="T233" i="6"/>
  <c r="S233" i="6"/>
  <c r="R233" i="6"/>
  <c r="T232" i="6"/>
  <c r="S232" i="6"/>
  <c r="U232" i="6" s="1"/>
  <c r="R232" i="6"/>
  <c r="T231" i="6"/>
  <c r="S231" i="6"/>
  <c r="R231" i="6"/>
  <c r="T230" i="6"/>
  <c r="S230" i="6"/>
  <c r="U230" i="6" s="1"/>
  <c r="R230" i="6"/>
  <c r="T229" i="6"/>
  <c r="S229" i="6"/>
  <c r="R229" i="6"/>
  <c r="T228" i="6"/>
  <c r="S228" i="6"/>
  <c r="U228" i="6" s="1"/>
  <c r="R228" i="6"/>
  <c r="T227" i="6"/>
  <c r="S227" i="6"/>
  <c r="R227" i="6"/>
  <c r="T226" i="6"/>
  <c r="S226" i="6"/>
  <c r="U226" i="6" s="1"/>
  <c r="R226" i="6"/>
  <c r="T225" i="6"/>
  <c r="S225" i="6"/>
  <c r="R225" i="6"/>
  <c r="T224" i="6"/>
  <c r="S224" i="6"/>
  <c r="U224" i="6" s="1"/>
  <c r="R224" i="6"/>
  <c r="T223" i="6"/>
  <c r="S223" i="6"/>
  <c r="R223" i="6"/>
  <c r="T222" i="6"/>
  <c r="S222" i="6"/>
  <c r="U222" i="6" s="1"/>
  <c r="R222" i="6"/>
  <c r="T221" i="6"/>
  <c r="S221" i="6"/>
  <c r="R221" i="6"/>
  <c r="T220" i="6"/>
  <c r="S220" i="6"/>
  <c r="U220" i="6" s="1"/>
  <c r="R220" i="6"/>
  <c r="T219" i="6"/>
  <c r="S219" i="6"/>
  <c r="R219" i="6"/>
  <c r="T218" i="6"/>
  <c r="S218" i="6"/>
  <c r="U218" i="6" s="1"/>
  <c r="R218" i="6"/>
  <c r="T217" i="6"/>
  <c r="S217" i="6"/>
  <c r="R217" i="6"/>
  <c r="T216" i="6"/>
  <c r="S216" i="6"/>
  <c r="U216" i="6" s="1"/>
  <c r="R216" i="6"/>
  <c r="T215" i="6"/>
  <c r="S215" i="6"/>
  <c r="R215" i="6"/>
  <c r="T214" i="6"/>
  <c r="S214" i="6"/>
  <c r="U214" i="6" s="1"/>
  <c r="R214" i="6"/>
  <c r="T213" i="6"/>
  <c r="S213" i="6"/>
  <c r="R213" i="6"/>
  <c r="T212" i="6"/>
  <c r="S212" i="6"/>
  <c r="U212" i="6" s="1"/>
  <c r="R212" i="6"/>
  <c r="T211" i="6"/>
  <c r="S211" i="6"/>
  <c r="R211" i="6"/>
  <c r="T210" i="6"/>
  <c r="S210" i="6"/>
  <c r="U210" i="6" s="1"/>
  <c r="R210" i="6"/>
  <c r="T209" i="6"/>
  <c r="S209" i="6"/>
  <c r="R209" i="6"/>
  <c r="T208" i="6"/>
  <c r="S208" i="6"/>
  <c r="U208" i="6" s="1"/>
  <c r="R208" i="6"/>
  <c r="T207" i="6"/>
  <c r="S207" i="6"/>
  <c r="R207" i="6"/>
  <c r="T206" i="6"/>
  <c r="S206" i="6"/>
  <c r="U206" i="6" s="1"/>
  <c r="R206" i="6"/>
  <c r="T205" i="6"/>
  <c r="S205" i="6"/>
  <c r="R205" i="6"/>
  <c r="T204" i="6"/>
  <c r="S204" i="6"/>
  <c r="U204" i="6" s="1"/>
  <c r="R204" i="6"/>
  <c r="T203" i="6"/>
  <c r="S203" i="6"/>
  <c r="R203" i="6"/>
  <c r="T202" i="6"/>
  <c r="S202" i="6"/>
  <c r="U202" i="6" s="1"/>
  <c r="R202" i="6"/>
  <c r="T201" i="6"/>
  <c r="S201" i="6"/>
  <c r="R201" i="6"/>
  <c r="T200" i="6"/>
  <c r="S200" i="6"/>
  <c r="U200" i="6" s="1"/>
  <c r="R200" i="6"/>
  <c r="T199" i="6"/>
  <c r="S199" i="6"/>
  <c r="R199" i="6"/>
  <c r="T198" i="6"/>
  <c r="S198" i="6"/>
  <c r="U198" i="6" s="1"/>
  <c r="R198" i="6"/>
  <c r="T197" i="6"/>
  <c r="S197" i="6"/>
  <c r="R197" i="6"/>
  <c r="T196" i="6"/>
  <c r="S196" i="6"/>
  <c r="U196" i="6" s="1"/>
  <c r="R196" i="6"/>
  <c r="T195" i="6"/>
  <c r="S195" i="6"/>
  <c r="R195" i="6"/>
  <c r="T194" i="6"/>
  <c r="S194" i="6"/>
  <c r="U194" i="6" s="1"/>
  <c r="R194" i="6"/>
  <c r="T193" i="6"/>
  <c r="S193" i="6"/>
  <c r="R193" i="6"/>
  <c r="T192" i="6"/>
  <c r="S192" i="6"/>
  <c r="U192" i="6" s="1"/>
  <c r="R192" i="6"/>
  <c r="T191" i="6"/>
  <c r="S191" i="6"/>
  <c r="R191" i="6"/>
  <c r="T190" i="6"/>
  <c r="S190" i="6"/>
  <c r="U190" i="6" s="1"/>
  <c r="R190" i="6"/>
  <c r="T189" i="6"/>
  <c r="S189" i="6"/>
  <c r="R189" i="6"/>
  <c r="T188" i="6"/>
  <c r="S188" i="6"/>
  <c r="U188" i="6" s="1"/>
  <c r="R188" i="6"/>
  <c r="T187" i="6"/>
  <c r="S187" i="6"/>
  <c r="R187" i="6"/>
  <c r="T186" i="6"/>
  <c r="S186" i="6"/>
  <c r="U186" i="6" s="1"/>
  <c r="R186" i="6"/>
  <c r="T185" i="6"/>
  <c r="S185" i="6"/>
  <c r="R185" i="6"/>
  <c r="T184" i="6"/>
  <c r="S184" i="6"/>
  <c r="U184" i="6" s="1"/>
  <c r="R184" i="6"/>
  <c r="T183" i="6"/>
  <c r="S183" i="6"/>
  <c r="R183" i="6"/>
  <c r="T182" i="6"/>
  <c r="S182" i="6"/>
  <c r="U182" i="6" s="1"/>
  <c r="R182" i="6"/>
  <c r="T181" i="6"/>
  <c r="S181" i="6"/>
  <c r="R181" i="6"/>
  <c r="T180" i="6"/>
  <c r="S180" i="6"/>
  <c r="U180" i="6" s="1"/>
  <c r="R180" i="6"/>
  <c r="T179" i="6"/>
  <c r="S179" i="6"/>
  <c r="R179" i="6"/>
  <c r="T178" i="6"/>
  <c r="S178" i="6"/>
  <c r="U178" i="6" s="1"/>
  <c r="R178" i="6"/>
  <c r="T177" i="6"/>
  <c r="S177" i="6"/>
  <c r="R177" i="6"/>
  <c r="T176" i="6"/>
  <c r="S176" i="6"/>
  <c r="U176" i="6" s="1"/>
  <c r="R176" i="6"/>
  <c r="T175" i="6"/>
  <c r="S175" i="6"/>
  <c r="R175" i="6"/>
  <c r="T174" i="6"/>
  <c r="S174" i="6"/>
  <c r="U174" i="6" s="1"/>
  <c r="R174" i="6"/>
  <c r="T173" i="6"/>
  <c r="S173" i="6"/>
  <c r="R173" i="6"/>
  <c r="T172" i="6"/>
  <c r="S172" i="6"/>
  <c r="U172" i="6" s="1"/>
  <c r="R172" i="6"/>
  <c r="T171" i="6"/>
  <c r="S171" i="6"/>
  <c r="R171" i="6"/>
  <c r="T170" i="6"/>
  <c r="S170" i="6"/>
  <c r="U170" i="6" s="1"/>
  <c r="R170" i="6"/>
  <c r="T169" i="6"/>
  <c r="S169" i="6"/>
  <c r="R169" i="6"/>
  <c r="T168" i="6"/>
  <c r="S168" i="6"/>
  <c r="U168" i="6" s="1"/>
  <c r="R168" i="6"/>
  <c r="T167" i="6"/>
  <c r="U167" i="6" s="1"/>
  <c r="S167" i="6"/>
  <c r="R167" i="6"/>
  <c r="T166" i="6"/>
  <c r="S166" i="6"/>
  <c r="U166" i="6" s="1"/>
  <c r="R166" i="6"/>
  <c r="T165" i="6"/>
  <c r="U165" i="6" s="1"/>
  <c r="S165" i="6"/>
  <c r="R165" i="6"/>
  <c r="T164" i="6"/>
  <c r="S164" i="6"/>
  <c r="U164" i="6" s="1"/>
  <c r="R164" i="6"/>
  <c r="T163" i="6"/>
  <c r="S163" i="6"/>
  <c r="U163" i="6" s="1"/>
  <c r="R163" i="6"/>
  <c r="T162" i="6"/>
  <c r="S162" i="6"/>
  <c r="U162" i="6" s="1"/>
  <c r="R162" i="6"/>
  <c r="T161" i="6"/>
  <c r="S161" i="6"/>
  <c r="U161" i="6" s="1"/>
  <c r="R161" i="6"/>
  <c r="T160" i="6"/>
  <c r="S160" i="6"/>
  <c r="U160" i="6" s="1"/>
  <c r="R160" i="6"/>
  <c r="T159" i="6"/>
  <c r="S159" i="6"/>
  <c r="U159" i="6" s="1"/>
  <c r="R159" i="6"/>
  <c r="T158" i="6"/>
  <c r="S158" i="6"/>
  <c r="U158" i="6" s="1"/>
  <c r="R158" i="6"/>
  <c r="T157" i="6"/>
  <c r="S157" i="6"/>
  <c r="U157" i="6" s="1"/>
  <c r="R157" i="6"/>
  <c r="T156" i="6"/>
  <c r="S156" i="6"/>
  <c r="U156" i="6" s="1"/>
  <c r="R156" i="6"/>
  <c r="T155" i="6"/>
  <c r="S155" i="6"/>
  <c r="U155" i="6" s="1"/>
  <c r="R155" i="6"/>
  <c r="T154" i="6"/>
  <c r="S154" i="6"/>
  <c r="U154" i="6" s="1"/>
  <c r="R154" i="6"/>
  <c r="T153" i="6"/>
  <c r="S153" i="6"/>
  <c r="U153" i="6" s="1"/>
  <c r="R153" i="6"/>
  <c r="T152" i="6"/>
  <c r="S152" i="6"/>
  <c r="U152" i="6" s="1"/>
  <c r="R152" i="6"/>
  <c r="T151" i="6"/>
  <c r="S151" i="6"/>
  <c r="U151" i="6" s="1"/>
  <c r="R151" i="6"/>
  <c r="T150" i="6"/>
  <c r="S150" i="6"/>
  <c r="U150" i="6" s="1"/>
  <c r="R150" i="6"/>
  <c r="T149" i="6"/>
  <c r="S149" i="6"/>
  <c r="U149" i="6" s="1"/>
  <c r="R149" i="6"/>
  <c r="T148" i="6"/>
  <c r="S148" i="6"/>
  <c r="U148" i="6" s="1"/>
  <c r="R148" i="6"/>
  <c r="T147" i="6"/>
  <c r="S147" i="6"/>
  <c r="U147" i="6" s="1"/>
  <c r="R147" i="6"/>
  <c r="T146" i="6"/>
  <c r="S146" i="6"/>
  <c r="U146" i="6" s="1"/>
  <c r="R146" i="6"/>
  <c r="T145" i="6"/>
  <c r="S145" i="6"/>
  <c r="U145" i="6" s="1"/>
  <c r="R145" i="6"/>
  <c r="T144" i="6"/>
  <c r="S144" i="6"/>
  <c r="U144" i="6" s="1"/>
  <c r="R144" i="6"/>
  <c r="T143" i="6"/>
  <c r="S143" i="6"/>
  <c r="U143" i="6" s="1"/>
  <c r="R143" i="6"/>
  <c r="T142" i="6"/>
  <c r="S142" i="6"/>
  <c r="U142" i="6" s="1"/>
  <c r="R142" i="6"/>
  <c r="T141" i="6"/>
  <c r="S141" i="6"/>
  <c r="U141" i="6" s="1"/>
  <c r="R141" i="6"/>
  <c r="T140" i="6"/>
  <c r="S140" i="6"/>
  <c r="U140" i="6" s="1"/>
  <c r="R140" i="6"/>
  <c r="T139" i="6"/>
  <c r="S139" i="6"/>
  <c r="U139" i="6" s="1"/>
  <c r="R139" i="6"/>
  <c r="T138" i="6"/>
  <c r="S138" i="6"/>
  <c r="U138" i="6" s="1"/>
  <c r="R138" i="6"/>
  <c r="T137" i="6"/>
  <c r="S137" i="6"/>
  <c r="U137" i="6" s="1"/>
  <c r="R137" i="6"/>
  <c r="T136" i="6"/>
  <c r="S136" i="6"/>
  <c r="U136" i="6" s="1"/>
  <c r="R136" i="6"/>
  <c r="T135" i="6"/>
  <c r="S135" i="6"/>
  <c r="U135" i="6" s="1"/>
  <c r="R135" i="6"/>
  <c r="T134" i="6"/>
  <c r="S134" i="6"/>
  <c r="U134" i="6" s="1"/>
  <c r="R134" i="6"/>
  <c r="T133" i="6"/>
  <c r="S133" i="6"/>
  <c r="U133" i="6" s="1"/>
  <c r="R133" i="6"/>
  <c r="T132" i="6"/>
  <c r="S132" i="6"/>
  <c r="U132" i="6" s="1"/>
  <c r="R132" i="6"/>
  <c r="T131" i="6"/>
  <c r="S131" i="6"/>
  <c r="U131" i="6" s="1"/>
  <c r="R131" i="6"/>
  <c r="T130" i="6"/>
  <c r="S130" i="6"/>
  <c r="U130" i="6" s="1"/>
  <c r="R130" i="6"/>
  <c r="T129" i="6"/>
  <c r="S129" i="6"/>
  <c r="U129" i="6" s="1"/>
  <c r="R129" i="6"/>
  <c r="T128" i="6"/>
  <c r="S128" i="6"/>
  <c r="U128" i="6" s="1"/>
  <c r="R128" i="6"/>
  <c r="T127" i="6"/>
  <c r="S127" i="6"/>
  <c r="U127" i="6" s="1"/>
  <c r="R127" i="6"/>
  <c r="T126" i="6"/>
  <c r="S126" i="6"/>
  <c r="U126" i="6" s="1"/>
  <c r="R126" i="6"/>
  <c r="T125" i="6"/>
  <c r="S125" i="6"/>
  <c r="U125" i="6" s="1"/>
  <c r="R125" i="6"/>
  <c r="T124" i="6"/>
  <c r="S124" i="6"/>
  <c r="U124" i="6" s="1"/>
  <c r="R124" i="6"/>
  <c r="T123" i="6"/>
  <c r="S123" i="6"/>
  <c r="U123" i="6" s="1"/>
  <c r="R123" i="6"/>
  <c r="T122" i="6"/>
  <c r="S122" i="6"/>
  <c r="U122" i="6" s="1"/>
  <c r="R122" i="6"/>
  <c r="T121" i="6"/>
  <c r="S121" i="6"/>
  <c r="U121" i="6" s="1"/>
  <c r="R121" i="6"/>
  <c r="T120" i="6"/>
  <c r="S120" i="6"/>
  <c r="U120" i="6" s="1"/>
  <c r="R120" i="6"/>
  <c r="T119" i="6"/>
  <c r="S119" i="6"/>
  <c r="U119" i="6" s="1"/>
  <c r="R119" i="6"/>
  <c r="T118" i="6"/>
  <c r="S118" i="6"/>
  <c r="U118" i="6" s="1"/>
  <c r="R118" i="6"/>
  <c r="T117" i="6"/>
  <c r="S117" i="6"/>
  <c r="U117" i="6" s="1"/>
  <c r="R117" i="6"/>
  <c r="T116" i="6"/>
  <c r="S116" i="6"/>
  <c r="U116" i="6" s="1"/>
  <c r="R116" i="6"/>
  <c r="T115" i="6"/>
  <c r="S115" i="6"/>
  <c r="U115" i="6" s="1"/>
  <c r="R115" i="6"/>
  <c r="T114" i="6"/>
  <c r="S114" i="6"/>
  <c r="U114" i="6" s="1"/>
  <c r="R114" i="6"/>
  <c r="T113" i="6"/>
  <c r="S113" i="6"/>
  <c r="U113" i="6" s="1"/>
  <c r="R113" i="6"/>
  <c r="T112" i="6"/>
  <c r="S112" i="6"/>
  <c r="U112" i="6" s="1"/>
  <c r="R112" i="6"/>
  <c r="T111" i="6"/>
  <c r="S111" i="6"/>
  <c r="U111" i="6" s="1"/>
  <c r="R111" i="6"/>
  <c r="T110" i="6"/>
  <c r="S110" i="6"/>
  <c r="U110" i="6" s="1"/>
  <c r="R110" i="6"/>
  <c r="T109" i="6"/>
  <c r="S109" i="6"/>
  <c r="U109" i="6" s="1"/>
  <c r="R109" i="6"/>
  <c r="T108" i="6"/>
  <c r="S108" i="6"/>
  <c r="U108" i="6" s="1"/>
  <c r="R108" i="6"/>
  <c r="T107" i="6"/>
  <c r="S107" i="6"/>
  <c r="U107" i="6" s="1"/>
  <c r="R107" i="6"/>
  <c r="T106" i="6"/>
  <c r="S106" i="6"/>
  <c r="U106" i="6" s="1"/>
  <c r="R106" i="6"/>
  <c r="T105" i="6"/>
  <c r="S105" i="6"/>
  <c r="U105" i="6" s="1"/>
  <c r="R105" i="6"/>
  <c r="T104" i="6"/>
  <c r="S104" i="6"/>
  <c r="U104" i="6" s="1"/>
  <c r="R104" i="6"/>
  <c r="T103" i="6"/>
  <c r="S103" i="6"/>
  <c r="U103" i="6" s="1"/>
  <c r="R103" i="6"/>
  <c r="T102" i="6"/>
  <c r="S102" i="6"/>
  <c r="U102" i="6" s="1"/>
  <c r="R102" i="6"/>
  <c r="T101" i="6"/>
  <c r="S101" i="6"/>
  <c r="U101" i="6" s="1"/>
  <c r="R101" i="6"/>
  <c r="T100" i="6"/>
  <c r="S100" i="6"/>
  <c r="U100" i="6" s="1"/>
  <c r="R100" i="6"/>
  <c r="T99" i="6"/>
  <c r="S99" i="6"/>
  <c r="U99" i="6" s="1"/>
  <c r="R99" i="6"/>
  <c r="T98" i="6"/>
  <c r="S98" i="6"/>
  <c r="U98" i="6" s="1"/>
  <c r="R98" i="6"/>
  <c r="T97" i="6"/>
  <c r="S97" i="6"/>
  <c r="U97" i="6" s="1"/>
  <c r="R97" i="6"/>
  <c r="T96" i="6"/>
  <c r="S96" i="6"/>
  <c r="U96" i="6" s="1"/>
  <c r="R96" i="6"/>
  <c r="T95" i="6"/>
  <c r="S95" i="6"/>
  <c r="U95" i="6" s="1"/>
  <c r="R95" i="6"/>
  <c r="T94" i="6"/>
  <c r="S94" i="6"/>
  <c r="U94" i="6" s="1"/>
  <c r="R94" i="6"/>
  <c r="T93" i="6"/>
  <c r="S93" i="6"/>
  <c r="U93" i="6" s="1"/>
  <c r="R93" i="6"/>
  <c r="T92" i="6"/>
  <c r="S92" i="6"/>
  <c r="U92" i="6" s="1"/>
  <c r="R92" i="6"/>
  <c r="T91" i="6"/>
  <c r="S91" i="6"/>
  <c r="U91" i="6" s="1"/>
  <c r="R91" i="6"/>
  <c r="T90" i="6"/>
  <c r="S90" i="6"/>
  <c r="U90" i="6" s="1"/>
  <c r="R90" i="6"/>
  <c r="T89" i="6"/>
  <c r="S89" i="6"/>
  <c r="U89" i="6" s="1"/>
  <c r="R89" i="6"/>
  <c r="T88" i="6"/>
  <c r="S88" i="6"/>
  <c r="U88" i="6" s="1"/>
  <c r="R88" i="6"/>
  <c r="T87" i="6"/>
  <c r="S87" i="6"/>
  <c r="U87" i="6" s="1"/>
  <c r="R87" i="6"/>
  <c r="T86" i="6"/>
  <c r="S86" i="6"/>
  <c r="U86" i="6" s="1"/>
  <c r="R86" i="6"/>
  <c r="T85" i="6"/>
  <c r="S85" i="6"/>
  <c r="U85" i="6" s="1"/>
  <c r="R85" i="6"/>
  <c r="T84" i="6"/>
  <c r="S84" i="6"/>
  <c r="U84" i="6" s="1"/>
  <c r="R84" i="6"/>
  <c r="T83" i="6"/>
  <c r="S83" i="6"/>
  <c r="U83" i="6" s="1"/>
  <c r="R83" i="6"/>
  <c r="T82" i="6"/>
  <c r="S82" i="6"/>
  <c r="U82" i="6" s="1"/>
  <c r="R82" i="6"/>
  <c r="T81" i="6"/>
  <c r="S81" i="6"/>
  <c r="U81" i="6" s="1"/>
  <c r="R81" i="6"/>
  <c r="T80" i="6"/>
  <c r="S80" i="6"/>
  <c r="U80" i="6" s="1"/>
  <c r="R80" i="6"/>
  <c r="T79" i="6"/>
  <c r="S79" i="6"/>
  <c r="U79" i="6" s="1"/>
  <c r="R79" i="6"/>
  <c r="T78" i="6"/>
  <c r="S78" i="6"/>
  <c r="U78" i="6" s="1"/>
  <c r="R78" i="6"/>
  <c r="T77" i="6"/>
  <c r="S77" i="6"/>
  <c r="U77" i="6" s="1"/>
  <c r="R77" i="6"/>
  <c r="T76" i="6"/>
  <c r="S76" i="6"/>
  <c r="U76" i="6" s="1"/>
  <c r="R76" i="6"/>
  <c r="T75" i="6"/>
  <c r="S75" i="6"/>
  <c r="U75" i="6" s="1"/>
  <c r="R75" i="6"/>
  <c r="T74" i="6"/>
  <c r="S74" i="6"/>
  <c r="U74" i="6" s="1"/>
  <c r="R74" i="6"/>
  <c r="T73" i="6"/>
  <c r="S73" i="6"/>
  <c r="U73" i="6" s="1"/>
  <c r="R73" i="6"/>
  <c r="T72" i="6"/>
  <c r="S72" i="6"/>
  <c r="U72" i="6" s="1"/>
  <c r="R72" i="6"/>
  <c r="T71" i="6"/>
  <c r="S71" i="6"/>
  <c r="U71" i="6" s="1"/>
  <c r="R71" i="6"/>
  <c r="T70" i="6"/>
  <c r="S70" i="6"/>
  <c r="U70" i="6" s="1"/>
  <c r="R70" i="6"/>
  <c r="T69" i="6"/>
  <c r="S69" i="6"/>
  <c r="U69" i="6" s="1"/>
  <c r="R69" i="6"/>
  <c r="T68" i="6"/>
  <c r="S68" i="6"/>
  <c r="U68" i="6" s="1"/>
  <c r="R68" i="6"/>
  <c r="T67" i="6"/>
  <c r="S67" i="6"/>
  <c r="U67" i="6" s="1"/>
  <c r="R67" i="6"/>
  <c r="U66" i="6"/>
  <c r="T66" i="6"/>
  <c r="S66" i="6"/>
  <c r="R66" i="6"/>
  <c r="T65" i="6"/>
  <c r="S65" i="6"/>
  <c r="U65" i="6" s="1"/>
  <c r="R65" i="6"/>
  <c r="U64" i="6"/>
  <c r="T64" i="6"/>
  <c r="S64" i="6"/>
  <c r="R64" i="6"/>
  <c r="T63" i="6"/>
  <c r="S63" i="6"/>
  <c r="U63" i="6" s="1"/>
  <c r="R63" i="6"/>
  <c r="U62" i="6"/>
  <c r="T62" i="6"/>
  <c r="S62" i="6"/>
  <c r="R62" i="6"/>
  <c r="T61" i="6"/>
  <c r="S61" i="6"/>
  <c r="U61" i="6" s="1"/>
  <c r="R61" i="6"/>
  <c r="U60" i="6"/>
  <c r="T60" i="6"/>
  <c r="S60" i="6"/>
  <c r="R60" i="6"/>
  <c r="T59" i="6"/>
  <c r="S59" i="6"/>
  <c r="U59" i="6" s="1"/>
  <c r="R59" i="6"/>
  <c r="U58" i="6"/>
  <c r="T58" i="6"/>
  <c r="S58" i="6"/>
  <c r="R58" i="6"/>
  <c r="T57" i="6"/>
  <c r="S57" i="6"/>
  <c r="U57" i="6" s="1"/>
  <c r="R57" i="6"/>
  <c r="U56" i="6"/>
  <c r="T56" i="6"/>
  <c r="S56" i="6"/>
  <c r="R56" i="6"/>
  <c r="T55" i="6"/>
  <c r="S55" i="6"/>
  <c r="U55" i="6" s="1"/>
  <c r="R55" i="6"/>
  <c r="U54" i="6"/>
  <c r="T54" i="6"/>
  <c r="S54" i="6"/>
  <c r="R54" i="6"/>
  <c r="T53" i="6"/>
  <c r="S53" i="6"/>
  <c r="U53" i="6" s="1"/>
  <c r="R53" i="6"/>
  <c r="U52" i="6"/>
  <c r="T52" i="6"/>
  <c r="S52" i="6"/>
  <c r="R52" i="6"/>
  <c r="T51" i="6"/>
  <c r="S51" i="6"/>
  <c r="U51" i="6" s="1"/>
  <c r="R51" i="6"/>
  <c r="U50" i="6"/>
  <c r="T50" i="6"/>
  <c r="S50" i="6"/>
  <c r="R50" i="6"/>
  <c r="T49" i="6"/>
  <c r="S49" i="6"/>
  <c r="U49" i="6" s="1"/>
  <c r="R49" i="6"/>
  <c r="U48" i="6"/>
  <c r="T48" i="6"/>
  <c r="S48" i="6"/>
  <c r="R48" i="6"/>
  <c r="T47" i="6"/>
  <c r="S47" i="6"/>
  <c r="U47" i="6" s="1"/>
  <c r="R47" i="6"/>
  <c r="U46" i="6"/>
  <c r="T46" i="6"/>
  <c r="S46" i="6"/>
  <c r="R46" i="6"/>
  <c r="T45" i="6"/>
  <c r="S45" i="6"/>
  <c r="U45" i="6" s="1"/>
  <c r="R45" i="6"/>
  <c r="U44" i="6"/>
  <c r="T44" i="6"/>
  <c r="S44" i="6"/>
  <c r="R44" i="6"/>
  <c r="T43" i="6"/>
  <c r="S43" i="6"/>
  <c r="U43" i="6" s="1"/>
  <c r="R43" i="6"/>
  <c r="U42" i="6"/>
  <c r="T42" i="6"/>
  <c r="S42" i="6"/>
  <c r="R42" i="6"/>
  <c r="T41" i="6"/>
  <c r="S41" i="6"/>
  <c r="U41" i="6" s="1"/>
  <c r="R41" i="6"/>
  <c r="U40" i="6"/>
  <c r="T40" i="6"/>
  <c r="S40" i="6"/>
  <c r="R40" i="6"/>
  <c r="T39" i="6"/>
  <c r="S39" i="6"/>
  <c r="U39" i="6" s="1"/>
  <c r="R39" i="6"/>
  <c r="U38" i="6"/>
  <c r="T38" i="6"/>
  <c r="S38" i="6"/>
  <c r="R38" i="6"/>
  <c r="T37" i="6"/>
  <c r="S37" i="6"/>
  <c r="U37" i="6" s="1"/>
  <c r="R37" i="6"/>
  <c r="U36" i="6"/>
  <c r="T36" i="6"/>
  <c r="S36" i="6"/>
  <c r="R36" i="6"/>
  <c r="T35" i="6"/>
  <c r="S35" i="6"/>
  <c r="U35" i="6" s="1"/>
  <c r="R35" i="6"/>
  <c r="U34" i="6"/>
  <c r="T34" i="6"/>
  <c r="S34" i="6"/>
  <c r="R34" i="6"/>
  <c r="T33" i="6"/>
  <c r="S33" i="6"/>
  <c r="U33" i="6" s="1"/>
  <c r="R33" i="6"/>
  <c r="U32" i="6"/>
  <c r="T32" i="6"/>
  <c r="S32" i="6"/>
  <c r="R32" i="6"/>
  <c r="T31" i="6"/>
  <c r="S31" i="6"/>
  <c r="U31" i="6" s="1"/>
  <c r="R31" i="6"/>
  <c r="U30" i="6"/>
  <c r="T30" i="6"/>
  <c r="S30" i="6"/>
  <c r="R30" i="6"/>
  <c r="T29" i="6"/>
  <c r="S29" i="6"/>
  <c r="U29" i="6" s="1"/>
  <c r="R29" i="6"/>
  <c r="U28" i="6"/>
  <c r="T28" i="6"/>
  <c r="S28" i="6"/>
  <c r="R28" i="6"/>
  <c r="T27" i="6"/>
  <c r="S27" i="6"/>
  <c r="U27" i="6" s="1"/>
  <c r="R27" i="6"/>
  <c r="U26" i="6"/>
  <c r="T26" i="6"/>
  <c r="S26" i="6"/>
  <c r="R26" i="6"/>
  <c r="T25" i="6"/>
  <c r="S25" i="6"/>
  <c r="U25" i="6" s="1"/>
  <c r="R25" i="6"/>
  <c r="U24" i="6"/>
  <c r="T24" i="6"/>
  <c r="S24" i="6"/>
  <c r="R24" i="6"/>
  <c r="T23" i="6"/>
  <c r="S23" i="6"/>
  <c r="U23" i="6" s="1"/>
  <c r="R23" i="6"/>
  <c r="U22" i="6"/>
  <c r="T22" i="6"/>
  <c r="S22" i="6"/>
  <c r="R22" i="6"/>
  <c r="T21" i="6"/>
  <c r="S21" i="6"/>
  <c r="U21" i="6" s="1"/>
  <c r="R21" i="6"/>
  <c r="U20" i="6"/>
  <c r="T20" i="6"/>
  <c r="S20" i="6"/>
  <c r="R20" i="6"/>
  <c r="T19" i="6"/>
  <c r="S19" i="6"/>
  <c r="U19" i="6" s="1"/>
  <c r="R19" i="6"/>
  <c r="U18" i="6"/>
  <c r="T18" i="6"/>
  <c r="S18" i="6"/>
  <c r="R18" i="6"/>
  <c r="T17" i="6"/>
  <c r="S17" i="6"/>
  <c r="U17" i="6" s="1"/>
  <c r="R17" i="6"/>
  <c r="U16" i="6"/>
  <c r="T16" i="6"/>
  <c r="S16" i="6"/>
  <c r="R16" i="6"/>
  <c r="T15" i="6"/>
  <c r="S15" i="6"/>
  <c r="U15" i="6" s="1"/>
  <c r="R15" i="6"/>
  <c r="U14" i="6"/>
  <c r="T14" i="6"/>
  <c r="S14" i="6"/>
  <c r="R14" i="6"/>
  <c r="T13" i="6"/>
  <c r="S13" i="6"/>
  <c r="U13" i="6" s="1"/>
  <c r="R13" i="6"/>
  <c r="U12" i="6"/>
  <c r="T12" i="6"/>
  <c r="S12" i="6"/>
  <c r="R12" i="6"/>
  <c r="T11" i="6"/>
  <c r="S11" i="6"/>
  <c r="U11" i="6" s="1"/>
  <c r="R11" i="6"/>
  <c r="U10" i="6"/>
  <c r="T10" i="6"/>
  <c r="S10" i="6"/>
  <c r="R10" i="6"/>
  <c r="T9" i="6"/>
  <c r="S9" i="6"/>
  <c r="U9" i="6" s="1"/>
  <c r="R9" i="6"/>
  <c r="U8" i="6"/>
  <c r="T8" i="6"/>
  <c r="S8" i="6"/>
  <c r="R8" i="6"/>
  <c r="T7" i="6"/>
  <c r="S7" i="6"/>
  <c r="U7" i="6" s="1"/>
  <c r="R7" i="6"/>
  <c r="U6" i="6"/>
  <c r="T6" i="6"/>
  <c r="S6" i="6"/>
  <c r="R6" i="6"/>
  <c r="T5" i="6"/>
  <c r="S5" i="6"/>
  <c r="U5" i="6" s="1"/>
  <c r="R5" i="6"/>
  <c r="U4" i="6"/>
  <c r="T4" i="6"/>
  <c r="S4" i="6"/>
  <c r="R4" i="6"/>
  <c r="T3" i="6"/>
  <c r="S3" i="6"/>
  <c r="U3" i="6" s="1"/>
  <c r="R3" i="6"/>
  <c r="T2" i="6"/>
  <c r="S2" i="6"/>
  <c r="U2" i="6" s="1"/>
  <c r="R2" i="6"/>
  <c r="M8" i="2"/>
  <c r="M110" i="2"/>
  <c r="M111" i="2"/>
  <c r="M112" i="2"/>
  <c r="M73" i="2"/>
  <c r="M105" i="2"/>
  <c r="M90" i="2"/>
  <c r="M42" i="2"/>
  <c r="M19" i="2"/>
  <c r="M50" i="2"/>
  <c r="M113" i="2"/>
  <c r="M114" i="2"/>
  <c r="M65" i="2"/>
  <c r="M115" i="2"/>
  <c r="M31" i="2"/>
  <c r="M116" i="2"/>
  <c r="M33" i="2"/>
  <c r="M21" i="2"/>
  <c r="M117" i="2"/>
  <c r="M3" i="2"/>
  <c r="M22" i="2"/>
  <c r="M118" i="2"/>
  <c r="M119" i="2"/>
  <c r="M120" i="2"/>
  <c r="M99" i="2"/>
  <c r="M121" i="2"/>
  <c r="M122" i="2"/>
  <c r="M76" i="2"/>
  <c r="M123" i="2"/>
  <c r="M124" i="2"/>
  <c r="M16" i="2"/>
  <c r="M66" i="2"/>
  <c r="M2" i="2"/>
  <c r="M15" i="2"/>
  <c r="M125" i="2"/>
  <c r="M87" i="2"/>
  <c r="M126" i="2"/>
  <c r="M127" i="2"/>
  <c r="M25" i="2"/>
  <c r="M58" i="2"/>
  <c r="M128" i="2"/>
  <c r="M129" i="2"/>
  <c r="M80" i="2"/>
  <c r="M61" i="2"/>
  <c r="M130" i="2"/>
  <c r="M131" i="2"/>
  <c r="M132" i="2"/>
  <c r="M133" i="2"/>
  <c r="M48" i="2"/>
  <c r="M13" i="2"/>
  <c r="M67" i="2"/>
  <c r="M77" i="2"/>
  <c r="M134" i="2"/>
  <c r="M135" i="2"/>
  <c r="M72" i="2"/>
  <c r="M36" i="2"/>
  <c r="M93" i="2"/>
  <c r="M106" i="2"/>
  <c r="M136" i="2"/>
  <c r="M62" i="2"/>
  <c r="M55" i="2"/>
  <c r="M137" i="2"/>
  <c r="M138" i="2"/>
  <c r="M139" i="2"/>
  <c r="M18" i="2"/>
  <c r="M35" i="2"/>
  <c r="M81" i="2"/>
  <c r="M107" i="2"/>
  <c r="M51" i="2"/>
  <c r="M20" i="2"/>
  <c r="M59" i="2"/>
  <c r="M52" i="2"/>
  <c r="M26" i="2"/>
  <c r="M140" i="2"/>
  <c r="M69" i="2"/>
  <c r="M141" i="2"/>
  <c r="M142" i="2"/>
  <c r="M88" i="2"/>
  <c r="M143" i="2"/>
  <c r="M144" i="2"/>
  <c r="M39" i="2"/>
  <c r="M12" i="2"/>
  <c r="M145" i="2"/>
  <c r="M96" i="2"/>
  <c r="M146" i="2"/>
  <c r="M147" i="2"/>
  <c r="M101" i="2"/>
  <c r="M148" i="2"/>
  <c r="M91" i="2"/>
  <c r="M149" i="2"/>
  <c r="M7" i="2"/>
  <c r="M150" i="2"/>
  <c r="M151" i="2"/>
  <c r="M152" i="2"/>
  <c r="M153" i="2"/>
  <c r="M102" i="2"/>
  <c r="M70" i="2"/>
  <c r="M154" i="2"/>
  <c r="M108" i="2"/>
  <c r="M24" i="2"/>
  <c r="M155" i="2"/>
  <c r="M156" i="2"/>
  <c r="M157" i="2"/>
  <c r="M82" i="2"/>
  <c r="M158" i="2"/>
  <c r="M159" i="2"/>
  <c r="M160" i="2"/>
  <c r="M45" i="2"/>
  <c r="M161" i="2"/>
  <c r="M71" i="2"/>
  <c r="M162" i="2"/>
  <c r="M74" i="2"/>
  <c r="M163" i="2"/>
  <c r="M34" i="2"/>
  <c r="M164" i="2"/>
  <c r="M165" i="2"/>
  <c r="M166" i="2"/>
  <c r="M167" i="2"/>
  <c r="M168" i="2"/>
  <c r="M4" i="2"/>
  <c r="M169" i="2"/>
  <c r="M83" i="2"/>
  <c r="M170" i="2"/>
  <c r="M89" i="2"/>
  <c r="M171" i="2"/>
  <c r="M172" i="2"/>
  <c r="M173" i="2"/>
  <c r="M40" i="2"/>
  <c r="M174" i="2"/>
  <c r="M56" i="2"/>
  <c r="M103" i="2"/>
  <c r="M175" i="2"/>
  <c r="M37" i="2"/>
  <c r="M176" i="2"/>
  <c r="M177" i="2"/>
  <c r="M178" i="2"/>
  <c r="M46" i="2"/>
  <c r="M23" i="2"/>
  <c r="M179" i="2"/>
  <c r="M180" i="2"/>
  <c r="M181" i="2"/>
  <c r="M182" i="2"/>
  <c r="M183" i="2"/>
  <c r="M43" i="2"/>
  <c r="M184" i="2"/>
  <c r="M92" i="2"/>
  <c r="M185" i="2"/>
  <c r="M186" i="2"/>
  <c r="M187" i="2"/>
  <c r="M188" i="2"/>
  <c r="M6" i="2"/>
  <c r="M189" i="2"/>
  <c r="M190" i="2"/>
  <c r="M32" i="2"/>
  <c r="M191" i="2"/>
  <c r="M29" i="2"/>
  <c r="M192" i="2"/>
  <c r="M193" i="2"/>
  <c r="M9" i="2"/>
  <c r="M194" i="2"/>
  <c r="M195" i="2"/>
  <c r="M10" i="2"/>
  <c r="M196" i="2"/>
  <c r="M63" i="2"/>
  <c r="M197" i="2"/>
  <c r="M84" i="2"/>
  <c r="M94" i="2"/>
  <c r="M198" i="2"/>
  <c r="M199" i="2"/>
  <c r="M104" i="2"/>
  <c r="M200" i="2"/>
  <c r="M201" i="2"/>
  <c r="M202" i="2"/>
  <c r="M203" i="2"/>
  <c r="M204" i="2"/>
  <c r="M205" i="2"/>
  <c r="M206" i="2"/>
  <c r="M30" i="2"/>
  <c r="M11" i="2"/>
  <c r="M100" i="2"/>
  <c r="M207" i="2"/>
  <c r="M208" i="2"/>
  <c r="M97" i="2"/>
  <c r="M209" i="2"/>
  <c r="M60" i="2"/>
  <c r="M210" i="2"/>
  <c r="M211" i="2"/>
  <c r="M212" i="2"/>
  <c r="M213" i="2"/>
  <c r="M214" i="2"/>
  <c r="M215" i="2"/>
  <c r="M216" i="2"/>
  <c r="M217" i="2"/>
  <c r="M75" i="2"/>
  <c r="M218" i="2"/>
  <c r="M219" i="2"/>
  <c r="M220" i="2"/>
  <c r="M221" i="2"/>
  <c r="M85" i="2"/>
  <c r="M222" i="2"/>
  <c r="M223" i="2"/>
  <c r="M224" i="2"/>
  <c r="M14" i="2"/>
  <c r="M225" i="2"/>
  <c r="M226" i="2"/>
  <c r="M227" i="2"/>
  <c r="M228" i="2"/>
  <c r="M229" i="2"/>
  <c r="M17" i="2"/>
  <c r="M230" i="2"/>
  <c r="M231" i="2"/>
  <c r="M47" i="2"/>
  <c r="M57" i="2"/>
  <c r="M232" i="2"/>
  <c r="M95" i="2"/>
  <c r="M233" i="2"/>
  <c r="M68" i="2"/>
  <c r="M234" i="2"/>
  <c r="M235" i="2"/>
  <c r="M98" i="2"/>
  <c r="M236" i="2"/>
  <c r="M53" i="2"/>
  <c r="M49" i="2"/>
  <c r="M86" i="2"/>
  <c r="M27" i="2"/>
  <c r="M5" i="2"/>
  <c r="M28" i="2"/>
  <c r="M237" i="2"/>
  <c r="M238" i="2"/>
  <c r="M239" i="2"/>
  <c r="M240" i="2"/>
  <c r="M241" i="2"/>
  <c r="M242" i="2"/>
  <c r="M78" i="2"/>
  <c r="M243" i="2"/>
  <c r="M244" i="2"/>
  <c r="M245" i="2"/>
  <c r="M44" i="2"/>
  <c r="M41" i="2"/>
  <c r="M246" i="2"/>
  <c r="M247" i="2"/>
  <c r="M54" i="2"/>
  <c r="M248" i="2"/>
  <c r="M249" i="2"/>
  <c r="M250" i="2"/>
  <c r="M251" i="2"/>
  <c r="M252" i="2"/>
  <c r="M253" i="2"/>
  <c r="M254" i="2"/>
  <c r="M79" i="2"/>
  <c r="M255" i="2"/>
  <c r="M256" i="2"/>
  <c r="M257" i="2"/>
  <c r="M258" i="2"/>
  <c r="M259" i="2"/>
  <c r="M260" i="2"/>
  <c r="M261" i="2"/>
  <c r="M262" i="2"/>
  <c r="M263" i="2"/>
  <c r="M38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64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109" i="2"/>
  <c r="U175" i="6" l="1"/>
  <c r="U183" i="6"/>
  <c r="U191" i="6"/>
  <c r="U199" i="6"/>
  <c r="U207" i="6"/>
  <c r="U215" i="6"/>
  <c r="U223" i="6"/>
  <c r="U231" i="6"/>
  <c r="U239" i="6"/>
  <c r="U247" i="6"/>
  <c r="U255" i="6"/>
  <c r="U263" i="6"/>
  <c r="U271" i="6"/>
  <c r="U279" i="6"/>
  <c r="U380" i="6"/>
  <c r="U396" i="6"/>
  <c r="U412" i="6"/>
  <c r="U428" i="6"/>
  <c r="U173" i="6"/>
  <c r="U181" i="6"/>
  <c r="U189" i="6"/>
  <c r="U197" i="6"/>
  <c r="U205" i="6"/>
  <c r="U213" i="6"/>
  <c r="U221" i="6"/>
  <c r="U229" i="6"/>
  <c r="U237" i="6"/>
  <c r="U245" i="6"/>
  <c r="U253" i="6"/>
  <c r="U261" i="6"/>
  <c r="U269" i="6"/>
  <c r="U277" i="6"/>
  <c r="U285" i="6"/>
  <c r="U317" i="6"/>
  <c r="U349" i="6"/>
  <c r="U171" i="6"/>
  <c r="U179" i="6"/>
  <c r="U187" i="6"/>
  <c r="U195" i="6"/>
  <c r="U203" i="6"/>
  <c r="U211" i="6"/>
  <c r="U219" i="6"/>
  <c r="U227" i="6"/>
  <c r="U235" i="6"/>
  <c r="U243" i="6"/>
  <c r="U251" i="6"/>
  <c r="U259" i="6"/>
  <c r="U267" i="6"/>
  <c r="U275" i="6"/>
  <c r="U283" i="6"/>
  <c r="U169" i="6"/>
  <c r="V2" i="6" s="1"/>
  <c r="U177" i="6"/>
  <c r="U185" i="6"/>
  <c r="U193" i="6"/>
  <c r="U201" i="6"/>
  <c r="U209" i="6"/>
  <c r="U217" i="6"/>
  <c r="U225" i="6"/>
  <c r="U233" i="6"/>
  <c r="U241" i="6"/>
  <c r="U249" i="6"/>
  <c r="U257" i="6"/>
  <c r="U265" i="6"/>
  <c r="U273" i="6"/>
  <c r="U281" i="6"/>
  <c r="U300" i="6"/>
  <c r="U308" i="6"/>
  <c r="U316" i="6"/>
  <c r="U348" i="6"/>
  <c r="U328" i="6"/>
  <c r="U344" i="6"/>
  <c r="U360" i="6"/>
  <c r="U376" i="6"/>
  <c r="U392" i="6"/>
  <c r="U408" i="6"/>
  <c r="U424" i="6"/>
  <c r="U440" i="6"/>
  <c r="U326" i="6"/>
  <c r="U342" i="6"/>
  <c r="U358" i="6"/>
  <c r="U320" i="6"/>
  <c r="U336" i="6"/>
  <c r="U352" i="6"/>
  <c r="U368" i="6"/>
  <c r="U384" i="6"/>
  <c r="U400" i="6"/>
  <c r="U416" i="6"/>
  <c r="U432" i="6"/>
  <c r="U318" i="6"/>
  <c r="U334" i="6"/>
  <c r="U350" i="6"/>
  <c r="U366" i="6"/>
  <c r="U382" i="6"/>
  <c r="U398" i="6"/>
  <c r="U414" i="6"/>
  <c r="U430" i="6"/>
  <c r="U451" i="6"/>
  <c r="U515" i="6"/>
  <c r="U579" i="6"/>
  <c r="U460" i="6"/>
  <c r="U476" i="6"/>
  <c r="U492" i="6"/>
  <c r="U508" i="6"/>
  <c r="U524" i="6"/>
  <c r="U540" i="6"/>
  <c r="U609" i="6"/>
  <c r="U663" i="6"/>
  <c r="U456" i="6"/>
  <c r="U472" i="6"/>
  <c r="U488" i="6"/>
  <c r="U504" i="6"/>
  <c r="U520" i="6"/>
  <c r="U536" i="6"/>
  <c r="U624" i="6"/>
  <c r="U629" i="6"/>
  <c r="U454" i="6"/>
  <c r="U470" i="6"/>
  <c r="U486" i="6"/>
  <c r="U502" i="6"/>
  <c r="U518" i="6"/>
  <c r="U534" i="6"/>
  <c r="U610" i="6"/>
  <c r="U656" i="6"/>
  <c r="U450" i="6"/>
  <c r="U466" i="6"/>
  <c r="U482" i="6"/>
  <c r="U498" i="6"/>
  <c r="U514" i="6"/>
  <c r="U530" i="6"/>
  <c r="U608" i="6"/>
  <c r="U613" i="6"/>
  <c r="U625" i="6"/>
  <c r="U654" i="6"/>
  <c r="U462" i="6"/>
  <c r="U478" i="6"/>
  <c r="U494" i="6"/>
  <c r="U510" i="6"/>
  <c r="U526" i="6"/>
  <c r="U542" i="6"/>
  <c r="U606" i="6"/>
  <c r="U640" i="6"/>
  <c r="U602" i="6"/>
  <c r="U618" i="6"/>
  <c r="U634" i="6"/>
  <c r="U650" i="6"/>
  <c r="U612" i="6"/>
  <c r="U628" i="6"/>
  <c r="U644" i="6"/>
  <c r="U660" i="6"/>
  <c r="U626" i="6"/>
  <c r="U642" i="6"/>
  <c r="U658" i="6"/>
  <c r="U1039" i="6"/>
  <c r="U729" i="6"/>
  <c r="U737" i="6"/>
  <c r="U745" i="6"/>
  <c r="U753" i="6"/>
  <c r="U761" i="6"/>
  <c r="U1055" i="6"/>
  <c r="U691" i="6"/>
  <c r="U708" i="6"/>
  <c r="U716" i="6"/>
  <c r="U724" i="6"/>
  <c r="U687" i="6"/>
  <c r="U706" i="6"/>
  <c r="U714" i="6"/>
  <c r="U722" i="6"/>
  <c r="U730" i="6"/>
  <c r="U738" i="6"/>
  <c r="U746" i="6"/>
  <c r="U754" i="6"/>
  <c r="U762" i="6"/>
  <c r="U770" i="6"/>
  <c r="U778" i="6"/>
  <c r="U786" i="6"/>
  <c r="U794" i="6"/>
  <c r="U802" i="6"/>
  <c r="U810" i="6"/>
  <c r="U818" i="6"/>
  <c r="U826" i="6"/>
  <c r="U834" i="6"/>
  <c r="U842" i="6"/>
  <c r="U850" i="6"/>
  <c r="U858" i="6"/>
  <c r="U866" i="6"/>
  <c r="U874" i="6"/>
  <c r="U882" i="6"/>
  <c r="U890" i="6"/>
  <c r="U898" i="6"/>
  <c r="U906" i="6"/>
  <c r="U914" i="6"/>
  <c r="U922" i="6"/>
  <c r="U930" i="6"/>
  <c r="U938" i="6"/>
  <c r="U946" i="6"/>
  <c r="U954" i="6"/>
  <c r="U962" i="6"/>
  <c r="U970" i="6"/>
  <c r="U978" i="6"/>
  <c r="U986" i="6"/>
  <c r="U994" i="6"/>
  <c r="U1002" i="6"/>
  <c r="U1010" i="6"/>
  <c r="U1046" i="6"/>
  <c r="U1023" i="6"/>
  <c r="U683" i="6"/>
  <c r="U699" i="6"/>
  <c r="U704" i="6"/>
  <c r="U712" i="6"/>
  <c r="U720" i="6"/>
  <c r="U728" i="6"/>
  <c r="U736" i="6"/>
  <c r="U744" i="6"/>
  <c r="U752" i="6"/>
  <c r="U760" i="6"/>
  <c r="U768" i="6"/>
  <c r="U1025" i="6"/>
  <c r="U1041" i="6"/>
  <c r="U1057" i="6"/>
  <c r="U1110" i="6"/>
  <c r="U1118" i="6"/>
  <c r="U1126" i="6"/>
  <c r="U1017" i="6"/>
  <c r="U1065" i="6"/>
  <c r="U1114" i="6"/>
  <c r="U1122" i="6"/>
  <c r="U1029" i="6"/>
  <c r="U1045" i="6"/>
  <c r="U1061" i="6"/>
  <c r="U1112" i="6"/>
  <c r="U1120" i="6"/>
  <c r="U1167" i="6"/>
  <c r="U1179" i="6"/>
  <c r="U1187" i="6"/>
  <c r="U1195" i="6"/>
  <c r="U1203" i="6"/>
  <c r="U1211" i="6"/>
  <c r="U1177" i="6"/>
  <c r="U1185" i="6"/>
  <c r="U1193" i="6"/>
  <c r="U1201" i="6"/>
  <c r="U1209" i="6"/>
  <c r="U1180" i="6"/>
  <c r="U1188" i="6"/>
  <c r="U1196" i="6"/>
  <c r="U1204" i="6"/>
  <c r="U1212" i="6"/>
  <c r="U1220" i="6"/>
  <c r="U1228" i="6"/>
  <c r="U1236" i="6"/>
  <c r="U1244" i="6"/>
  <c r="U1173" i="6"/>
  <c r="U1178" i="6"/>
  <c r="U1186" i="6"/>
  <c r="U1194" i="6"/>
  <c r="U1202" i="6"/>
  <c r="U1210" i="6"/>
  <c r="U1218" i="6"/>
  <c r="U1226" i="6"/>
  <c r="U1234" i="6"/>
  <c r="U1242" i="6"/>
  <c r="U1169" i="6"/>
  <c r="U1176" i="6"/>
  <c r="U1184" i="6"/>
  <c r="U1192" i="6"/>
  <c r="U1200" i="6"/>
  <c r="U1208" i="6"/>
  <c r="U1216" i="6"/>
  <c r="U1224" i="6"/>
  <c r="U1232" i="6"/>
  <c r="U1240" i="6"/>
</calcChain>
</file>

<file path=xl/sharedStrings.xml><?xml version="1.0" encoding="utf-8"?>
<sst xmlns="http://schemas.openxmlformats.org/spreadsheetml/2006/main" count="98674" uniqueCount="10719">
  <si>
    <t>Index</t>
  </si>
  <si>
    <t>Entry</t>
  </si>
  <si>
    <t>Pfam_num</t>
  </si>
  <si>
    <t>Pfam1</t>
  </si>
  <si>
    <t>PF_name1</t>
  </si>
  <si>
    <t>Pfam2</t>
  </si>
  <si>
    <t>PF_name2</t>
  </si>
  <si>
    <t>Pfam3</t>
  </si>
  <si>
    <t>PF_name3</t>
  </si>
  <si>
    <t>Pfam4</t>
  </si>
  <si>
    <t>PF_name4</t>
  </si>
  <si>
    <t>Pfam5</t>
  </si>
  <si>
    <t>PF_name5</t>
  </si>
  <si>
    <t>Pfam6</t>
  </si>
  <si>
    <t>PF_name6</t>
  </si>
  <si>
    <t>G3ECR1</t>
  </si>
  <si>
    <t>PF16593</t>
  </si>
  <si>
    <t>Cas9-BH</t>
  </si>
  <si>
    <t>PF16595</t>
  </si>
  <si>
    <t>Cas9_PI</t>
  </si>
  <si>
    <t>PF16592</t>
  </si>
  <si>
    <t>Cas9_REC</t>
  </si>
  <si>
    <t>PF13395</t>
  </si>
  <si>
    <t>HNH_4</t>
  </si>
  <si>
    <t>A0Q5Y3</t>
  </si>
  <si>
    <t>PF21069</t>
  </si>
  <si>
    <t>Csx12</t>
  </si>
  <si>
    <t>J7RUA5</t>
  </si>
  <si>
    <t>PF18070</t>
  </si>
  <si>
    <t>Cas9_PI2</t>
  </si>
  <si>
    <t>PF21574</t>
  </si>
  <si>
    <t>Cas9_PI_C</t>
  </si>
  <si>
    <t>PF18061</t>
  </si>
  <si>
    <t>CRISPR_Cas9_WED</t>
  </si>
  <si>
    <t>PF18541</t>
  </si>
  <si>
    <t>RuvC_III</t>
  </si>
  <si>
    <t>Q99ZW2</t>
  </si>
  <si>
    <t>Q927P4</t>
  </si>
  <si>
    <t>C9X1G5</t>
  </si>
  <si>
    <t>Q03JI6</t>
  </si>
  <si>
    <t>J3F2B0</t>
  </si>
  <si>
    <t>PF18470</t>
  </si>
  <si>
    <t>Cas9_a</t>
  </si>
  <si>
    <t>PF17893</t>
  </si>
  <si>
    <t>Cas9_b_hairpin</t>
  </si>
  <si>
    <t>PF18525</t>
  </si>
  <si>
    <t>Cas9_C</t>
  </si>
  <si>
    <t>PF17894</t>
  </si>
  <si>
    <t>Cas9_Topo</t>
  </si>
  <si>
    <t>PF01844</t>
  </si>
  <si>
    <t>HNH</t>
  </si>
  <si>
    <t>A1IQ68</t>
  </si>
  <si>
    <t>Q9CLT2</t>
  </si>
  <si>
    <t>Q0P897</t>
  </si>
  <si>
    <t>Q8DTE3</t>
  </si>
  <si>
    <t>Q6NKI3</t>
  </si>
  <si>
    <t>Q03LF7</t>
  </si>
  <si>
    <t>Name</t>
  </si>
  <si>
    <t>Pred_score</t>
  </si>
  <si>
    <t>Abb_Prod</t>
  </si>
  <si>
    <t>Product</t>
  </si>
  <si>
    <t>GCF</t>
  </si>
  <si>
    <t>Definition</t>
  </si>
  <si>
    <t>Fine_Cas</t>
  </si>
  <si>
    <t>Repeat</t>
  </si>
  <si>
    <t>Repeat_num</t>
  </si>
  <si>
    <t>Range_nucl</t>
  </si>
  <si>
    <t>Prot_Sequence</t>
  </si>
  <si>
    <t>UA</t>
  </si>
  <si>
    <t>unannotated protein</t>
  </si>
  <si>
    <t>GCF_000430665.1</t>
  </si>
  <si>
    <t>Yes</t>
  </si>
  <si>
    <t>None</t>
  </si>
  <si>
    <t>TAGAGCATAATTTTGTGCAACGGGTACGTGATGGGATTTATCTCGAATTTTCTGACGATTGTAAGATTAAAAACAACGTTAGTTCTCATAATATACGATATGGGCTTCATTTTATGTTTTCGAATAACGATAGTTATGAAAATAACACCTTCGAGAAAAATGGTGCTGGTGTAGCCGTTATGTTTTCGAAAAAAATAAAAATGTATCGTAATATTTTTAAAGAAAATTGGGGCTCTGCATCCTATGGAATGCTACTAAAAGAAATAAACGACGCCGAGATTACAGAAAACACCTTTGAAGAAAACACCATTGGTATTAATATCGAAGGATCTAACCGAATACAGTACTCTAAAAACAATTTTATTAATAATGGTTGGGCAATAAAAGTTCGTGGCGCTTGCTATACTAATACTTTTAAGCTAAATAATTTTTTAAACAACTCTTTTGATATCTCTTATAACAGTAAACTAAATGATAATCTATTTCATAACAATTATTGGAGTAAATATACAGGCTATGATTTAGATAAAGACGGTATTGGTGATGTACCCTATCGGCCTGTAAAATTATTTTCGTATATCGTAAACCGGACCCCTGAAACTATTATTTTATTGAGAAGCTTATTTATTGATATTATCGATTTTTCTGAAAAAGTATCTCCTGTATTTACTCCTGACAAACTATTAGATCATCATCCTTTAATCCATAAAATAAAATGGTAGTTATAGAAAATCTACATAAAACATTTCAGAAAAACAAGGTACTAACTGGAGTAGATCTTACAATAGACAAAGGTGGTATCTTTGCTATACTTGGTCCTAACGGATCTGGCAAAACTACTCTTATCAAAAGTATCCTGGGTATGGTAATCCCTACACAAGGTAGTATACAAATCATGGGAAAAAACATAAAAAACAATTGGCTTTATAGAAAAAAAATCGATTACCTACCCCAGATTGCTAATTTTCCTAATAACCTTAGAGTAAAAGAACTCTTTAAAATGATCAAGGATATAAGAGGTAATACCAATACCGATCAAGAACTCATAGAACTGTTTAAACTAAGCCCTTTTTTAAACAAAAAACTAGGTAATCTATCAGGTGGAACTAAGCAAAAGGTAAATATTGTACTTACTTTTATGTTTAATAGCCCCATTCTTATTCTGGATGAACCCACAACCGGATTGGATCCCATCTCTTTAATTCGCTTGAAGGAATTAATTCGAAAAGAAAAAACTAAAGGAAAAACAATCCTAATTACTTCGCATATCATGAGTTTTGTCGAAGAGATTTCTGACGAAATTGTATTTCTGTTAGAAGGTAAAATATATTTCAGAGGAAATATAACGCAGTTAAAAACCCAAACCGAGCAGCCTAATTTCGAACATGCTATTGCATCTATCTTAAAAAACACTTATGCTTAAAATATTAAAATACAGTTTTTATGATTTAATGCGTAGCCGCTGGAGTTATATATACTTTTTATTCTATCTACTGCTGGGTACTGTACTATTATTTCTTAACAATGATCTTTCTAAAGCCATAATTACTCTTATGAATGTGATTATCATCCTAGTACCACTTATAGGCACTATTTTTGGAGTTATGTATTATTACAATTCTAAAGAGTTTACAGAACTCTTATTAGCACAACCTCTAAAACGAAACTCAATTTTTCTAGGACAATACCTTGGTCTCTCTCTATCTCTTACCATGAGTTTAGTTCTTGGTATTGGGATACCATTTATATTGTATGGAATATTTAAATCCGATAGTATATGGAATTTTTCTTTACTACTCATAACAGGAGCGTTCCTTACTTTTATTTTTACGGCACTGGCTTTTAATATCTCTCTTTCTAATGAAAATAAGATCAAAGGATTTGGATATGCTGTATTACTCTGGCTTTTCCTCGCTATCATTTACGATGGGATCTTTTTGATGTCGTTAATACTTTTTGAAGATTACCCGTTAGACAAGCTATCCCTATTTGGCACGATGCTAAATCCTATAGACTTATCCAGAACTCTAATATTATTAAAACTAGATATTTCAGCATTATTGGGCTATACAGGTGCTGTTTTTAAAAAATTCTTTGGTACCAGTTTCGGATTAATTGTTTCGTTATTTATGTTGTTTGTTTGGATTCTTATACCAACACTTAGAATTATAGTAAAATCCAAAAAAAAAGATTTTTAATCTATAGTTTACTCTGAGTAAAATAACTACAATAAAATCACTTTTCAGTATAAAGGATCTTAATTGAAATATACTTCTAAATTGTTTTATTTCAAATAAAGAGTTTCAAATTATTTTCAACACTTTTCTTTTAAATCACATCTGGGGGAAAAAGTATCAGTCGATACTTTTTGTTTCGAAATTTCTAGTGATGTTTTTTCGCAAAAAACAATAAAAACCTGTCTTTTAAATGATTAAAACTTAAAAAACAGACTACTTTTTCTTTGGCACAACAATTGAAAATTGCCATAACTTAATAAAAATAAGGCAATTCTATTTTTTGATTTGCTGAAACCAAACCTATTTAGAAACTATGAAATACATAGGGATTGTAAAAGAACCTGATTTTGAAAAACGAATTTGTTTCTTACCCAAAGAAATCAGTGCAGCCATTAACCAATTAAACTTAAAAGTTTTTATCGAAAAAGGTATTGGCGAAAATCTAGGCATTTCCGATAGCAAATTCGAAAAAGCTGGTGCCATTGTACAAAATAGAAGCGAAATTTTGGAGAGATCTGATTTTATTTTATCTATTAATGAGCCTCAAAATTTTAATATTGGTGAAGCCGAAAAAACAATAATAGGATATTTCAATATGCTATTCTATCCACAAAGAACGGAGAAATATCTCAACAAAAGCATCTCTGTATTTAGTCTTGATTTATTACCAAGAACAACCTTAGCACAGTCTATGGATGTGCTTTCGTCTATGGCATCATTGGCAGGTTATAAAGCTGTTTTAAAAGCTACAAATTATTATAATAGTTCTTTCCCAATGTTTACGACAGCGGCAGGAACGCTGAGTCCTGCAAAGGTGTTAGTTTTAGGTGCAGGTGTTGCCGGATTACAGGCAATTGCCACAGCCAAAAGGCTAGGTGCTATAGTAGAAGCGTTTGATGTTAGAAAATCTTCAGAAGAAGAGGTTAAAAGTTTAGGAGCAAAATTTATTGAAGTAGAAGGGTATAAAGAAGGCAAAAATGCTGGAGGATATGCCGTCGAACAATCAAAAGAATATCTCGCAAAACAAAAAGAATTAATTCATCAGCATATTAGTAAAGCCAATATTGTTATTTCTACTGCAAATATCCCTGGAAAAAAAGCACCTGTATTGATAGATAGCAAAGCACTAGAAGCTATGCAACCTGCATCTGTAATAATAGATTTAGCTGCTGAACAAGGAGGCAATTGCATCGCTACTCAAAATGGAAAAATAATAAATCACAACTCCGTTACTATTATAGGAGATTCATTTTTATCAAGAGAAATACCACAAGCAGCCTCACAATTACTATCAAGTAATTACTTCAATTTTTTAAAACACCTCGTTAACTCTAACAAAAAAGAAGACCCTATTTTGAGTGGTTGTCAAGTTATTTATAACGGAAAAATCACACATCCTCAACTACTAACTAAATTTGAAATAGCTTAATATGGAATTTATTCAAAACAATCTCGAATTTATATATTTCGTCATTTTTTGTGTTTTTATCGGTATCGAAATTATAGCAAATGTACCTGCAATTCTACACACTCCATTAATGTCTGGTGCCAATGCTATTAGTGGTGTTATTATGGTAGGAGCAGTTATTATGATACTTCAAATACCATCTGACAATTACCTGTTATTAGCAACAGGTGGAATTGCTGTATTCCTAGGCGCATTAAATATCTCTGGAGGATTTTTTGTTACTGGTCGAATGTTAAAAATGTTCAATTCAAAAAACAATAAAAAATGAATATTATCGTAGAGGTTGGTTATTTAATAGCTACCGTTTCTTTTTTAGGTGGATTAAAATTCATGAGCTCGCCAAAAAAAGCAAAAACAGGAAACCTTATAGCAGCTACCGGAATGGTGCTAGCTGTTATATGCACATTTATAACAGTTACCACTAACACCATTCCAATACCTAACCTTATTATAGCTTTAACCGCTATAGCCATAGGAGGATTCTTAGGTAAACGTATGGCCTCAAAAGTTGAAATGACAGCAATGCCTCAATTAGTTTCATTATTTAATGCCACTGGTGGAGCTTGTGCAATGTTATTAGGTATTATTGAAGCATTTCTAACAGATACCAATACTACTCTAATAGGAATTCAAATTTTACTGTTATTAGGTCTAACAACAGGTGCTATAGCTGCAACTGGAAGTATAGTCGCATATAGAAAACTTGCGGGTAAAACCAAGGATAATCGCAAAGCAATCGTTATTTTATGGTCTAGAATATTACTGGTAACAATCATTTCTTTACCTATTCTATTTTTTCTAGAAACTTTACCTGTCAATTTTGAGATGTTTTGTCTAATAATGGCTCTAGTATCTCTTACCTATGGTATTTTATTTGTGTTGCCAATTGGAGGTGCAGATATGCCTGTTGTTATTTCGTTATTAAACTCTATTACGGGTATTGCAACTGCTCTAGCAGGGTTTGTATACGATAATAAAGCAATGATTGCAGGTGGAATTTTTGTAGGTTCAGCAGGAATTTTATTGACCCTTTTAATGTGTAAAGCAATGAATAGGTCTTTGTTAAAAGTACTAACTGGGAAATTTAAAAAAACTACTAATACAGGAGATACAGAAGAACAAAATATTAAAGATATTAGTGTTTCTGAAACCGTAATGCAGTTATCTTTTGCTAGTAGCATTGCTATTGTACCTGGATACGGTCTTGCGGTTGCTCAAGGACAACACTTATGTGGACAGCTTCAAAAAATGTTAGAAAACCGAGGTATTAAAGTAGATTTTATTATTCATCCTGTAGCAGGAAGAATGCCAGGACACATGAATGTCTTGCTAGCCGAAGCTAATATCGACTACGATCATCTAAAAGAAATGAATGAAGTAAATGATACTATGTCTCATTATGATGTAGTCCTTATTATTGGTGCCAACGATGTAGTTAACCCAGCGGCAGAAACCAAACCTGATAGTCCTGTTTATGGTATGCCTATTATCAAAGCTTACGCAGGCAAACAAGTTGTCGTTATGAAAAGAGGTATGAGTACAGGGTATGCAGGAGTATCAAACGATTTGTTTGGAATGGATAACTGTAATCTTTTATTTGGTGATGCGAAGGACTCTCTTCAAGAAATAGTTAATCAACTTAAGCTTATATAAAATTATTTATTTACTGACACCAGAACTAACTACAAATCACTTTACAAATTAAAAAAACCTTGTCATCAATAGATAACAAGGTTTTTAACTTAGTCGGGGTGGCAGGATTCGAACCTGCGACCTCCGCGTCCCAAACGCGGCGCGATAACCGGGCTACGCTACACCCCGAATACAGTTATCTTTTTGCGAGTGCAAATATAAAAAATATTTTCACTTATGTTGTAATAAAATTATAAAATATTTTTTTACCCTAATTTCACTAGTTTTTTTATAGCCTTATATTTTTATTAATAAAAATATAAGGCTATAAAAAAGCAAATTATTATTCGGCTGTTATTTTTTTCTAAAAATATAGCCAAAAGTTTTGTTATTTCTTCACAAAGCCAGCTTTGCGCCGTATCTTTATAGTTCAATATTTGAATCCAACTTCTTCTCTAAATCTTATCTATGGAAAATCTTGATGCGGCAAGACTCCAAATGGCATTTACTTTAATATTTCATATTGTTTTTGCTTGTATTGGTATGGTCATGCCTTTTTTTATGGTAGTATCTCACTATAAATGGTTAAAAACTCGTGACCAAATGTATTTAACTCTAACAAAATCATGGCAAAAAGGAGTAGCTATTTTTTTTGTAACTGGTGCTGTATCTGGAACTGCGTTATCTTTTGAGCTAGGGTTATTATGGCCAGAGTTTATGAAACATGCTGGTCCTATAATAGGAATGCCATTTTCATTAGAAGGTGCTGCTTTTTTTGTAGAAGCAATAGCTTTAGGATTCTATTTATATGGCTGGAATAAATTACCAGAAAAATTTCATTGGATCACAGGGATTATAATTGGAGTTTCTGGTGTAGCATCAGGAATTTTAGTGGTGGCTGCAAATGGATGGATGAACTCTCCCACAGGTTTTGATTATATAGACGGAAAATTCTTAAACATAGATCCTGTTAAGGCAATGCTAAATCCAGCATGGTTTACACAAGCTTTGCATATGACATTAGCGGCTTTTACAGCAACAGGATTTGCAGTAGCTGGTATCCATGCTTACCAAGTATATAAAAAAAGAAAAATAGAACTACATAAAAAAGCATTTAAAATAGCTATAACATTTGGAGCTATAGCAGCTATTTTGCAACCGATTAGTGGAGATATATCTGCTAAAGATATCGCAAAAAGACAACCTGTGAAATTAGCCGCTATGGAGGCACATTACAATACCGAAAAAAGAGCGCCTCTTTATATTGGTGGAATTGTAAATGCAGAAACCCAAGAAGTAAATTATAAAATAGCTATTCCTGGAATGTTATCTTTTTTAGCTTTTGGAGATTTTAATGCAGAGGTAAAAGGTCTAAATGATTTTCCTGAAGACGAACAACCAAATGTTCCAATTGTACACTATGCATTTCAAATAATGGTCGGAATAGGAACTTTATTACTGCTTGCAGGATTATTATATTTTGTTTCATTAAAAAAGAAAAAATGGCTTAGCAATAAAAAGTATTGGCTATTATTTGTGTTATTGGCTCCTTTGGGATTTCTAGCTTTAGAAGCAGGATGGATCGTTACCGAAGTTGGCAGACAACCTTGGATTATTCATAAAATAATGAAAACTAAAGATGCAGTGACACCTATGCCTGGGATTGTGTTTAGTTTTTATATGTATATAGTAGTATATCTAACTTTATCTGTAGCTGTTACCTGGTTAATGATTAGACAGATAAAGGTTTTAAATAATTCAAATTCTTAGAATATGTTATATGTAGTATTATTCTTTTTGATGTTCTCTTTGTATCTATATGTAGTTTTAGGAGGCGCTGATTATGGAGCTGGTATCATAGAACTTTTTTCCTCAAAAGAAAATCAAAAAATTACCAAAAAAACAATTTATCGAGTAATGGGACCAGTATGGGAAGCGAATCATATTTGGATTATTATTTTAATAGTAATCCTATGGATTGCATTTCCTGTGTATTATAATATTATGGTAGTACATTTACATATCCCTTTAACTATTATCTTACTTGGAGTAACATTAAGGGGAGTAGCTTTTGTTTTTAGGCATTACGATGCGGTTATAGATAATTCTCAAAAATTGTATGACGGCATGTTTATGGTATCTAGTTTAATTACACCTATATTTTTAGGAATTGTATTTGGCGCATTAATTAGTGGTAAAATTAATATTGTAGAAGACATAAGCACTTTAACCTTTTATGAAGCTTTTATCATGCCTTGGTGTAACTTGTTTAGTATATTGGTAGGTTTATTTTTTGCTGCACTTTGTGCATTTTTATCTTCTGTTTTACTAATAGGAGAATCTACAGGTAAAAATGCAAGAATTTATGTAAGAAAATCTATTATTGCTACTATAATTGTAGTACTTCTTGGATTGGTAACTTTTGGATATGGATATATTTCAGGAAACGTATTTGTAAAGGATTTTATAAGAAGCCCTCTTGCACTTATAGCTGTTATACTTTCTGGAGTATTACTATATCCATTAAAAAGAATGATAAAAAAAGGAAACACAGTATGGAGTAGATCTCTAGCTGGGATACAAGTTTTTTTAATCTTATTAGCAGCTATAATAGCTCACTTTCCAGATATTATAATAACAACTAACAGTAGTGTAAGTTTGATAGAAAAAATTGCACCAGATAGTGTTATAAAAGCATTGGGGATATCCCTTATAATTGGAGGAGCTGTAATTTTACCAGGATTATTTCATCTATTAAAATCATTTAAAATGATAAAAATTTTGGAACAGAATAATAATACTTCCACTTAATCTTAAGATTATTATATTTGTATTCTATTTTTTCGGGATGTGGCGCAGTCCGGTTAGCGTACACGGCTGGGGGTCGTGTGGTCGCAGGTTCAAATCCTGTCATCCCGACTAGTACAAACCGTTCATTTTCAGTAAATAATGAACGGTTTTTTAGTTCTACATGTCAGGGGTCGGCAGTAAAGTCGTCAGTTTGTAGTATATTTGGTCTAGTACCTAAATATACATACGAAGATATGCATACATTTAAAAAGGCTCGTTTAGTAAAGTCAAAAGCTGCAAAAGGCAACTACATAATGTACTATGTGTGGGATGTGCAGAAAAATGATTTAGTAAGACGTAGACTTTATATTCCTAAAAAATACAAATCAGATGCAGAACAAATAGCATTTGCCAAAGATCGAATTAAAGAGATTAATAGACTTCTAGCTGATGGCTTTCATATAGATCGAAAAAAAACGGTTAAGAGTAACTCAAAAACTAAAAATATTCGTTCAAAAACAATTTATTCTATACGAGAAGCGACAGCTACCTTCATTGAGATTAAAAAAGCTAAAAAACTTTATAAACGGGGTATAGGTTTTTACAGTAATAATTTAGAACGTTTTTTAAAATGGTTAGAGGAACAAGGTCAAGATAGTTTGTGGATAGGAGAACTAGATTATCAATTGATTCAACAATATTTTATGTATTTACTTATTCATAGAAAAAATAGTCCTAAAACGTACAATAATACTCTTGGTGTTCTTAAAACTTTCTATAATGAGTGTTTAAAACAAGAATGGGTAGAAGGTAAAAATCCATTTGATAAGATTGATAAGCAGCCAGAAGAATATGGCTCTAAAAATAAACCTTTCTCGAATGAGCAAATTAAAGATATAAAAGAATATGTTCTAGAGCATGATCCCTATTTATGGAAAATTATTTGTTTTATCTACTACTCCTTTATGCGCCCTTCAGAGATACGCAGATTAAAAGTACGAGATATTGACTTAAAAAAAGACTTGATTTGGGTGTCTGGTAAAATTAGTAAAACTAAAAAACGAGATGTGGTTCCTATTGTACCTGGACTAAAAAAAATCATCCTAGAAATGAATTTAGAAGAGTATCATCCAAGTGATTATTTATTTGGCGCTAATCAAACTCCTTCGACAACGAAAATGGGCGAAAATTATATGGGAAAGCATTTTAAAAAAGTGAAAGATAATTTCGAATTTGATGAAGACCACACATTATATGCTTTTAAACATACAGCTGTAGTGAACTGGTATGAAAAAGAAAAAGATATTCGAAAAATTCAAAAAATGTGTCGTCACTCTAGTATGTTAATGACTGAACGATATTTGAAATCTCTTGGTTTATTAGATGATAAAGATGCGGTTTCTGAGTTGCCAGAGATATAAAGTAAAGAATATTGTTATCTCTATTAGAATTTCACTAACTCCTTAAATTTTTTTTTTCATGTGTTTATCTTATCGTTTACTAGAGGTCAGACGGAATTTTACGATTTTATTACCTTATTAGTTTTATTGGAGAATGATATAGAAAGGATGGGTATTAGTTTCGGGTTGAGACGGTATTATTAAACATAAAAAAGAAAGCGATCTGTAAAGACCGCTTTAAATGTTTTCACAACGGAATAATCCTTATTGTGAATTGCTTTCAAAATTGTTTTATAAAAGTAGTAAAAAAAAATGAAAAAATTCCTTATTTCTAAATCATATCAAAAATTTAAAAGAATCTCCTTAGCTGTTCTATTCGGTTATCCTCAGAACTGATGATTTTTACAATAAATACGGAAATCCATAATCAAAACACGTTTAGGTTTCTTACTTTTCAAATAAATATATCACTTATGAAACAAATTTTGGGGCTGGATTTAGGAACAACATCTATTGGGTGGGCTTTTGTAAACGAGGCTGAGGACAGTACAGAAAAATCATCGATTATAAAAACAGGAGTTAGGGTAATCCCTTTAAGCACTGATGAACAGCAAGATTTTAAAAAAGGGGATAGTATTACAATTAATGCAGATAGAACATTAAAAAGAGGAGCTCGTAGAAATCTACAAAGATATAAGCAGAGAAGAAAAGCTGTTCTTCAAATTTTAAAACAAGTAAAGTTTTTGGATCAAATAAAATTCCTATCAGAAGATGGGGATTCTACGCATAGTACTTATGCTTTACGGGCAAAAGCACCTGTTCAAAAAATTTCTAAGCAAGATTTTGCAAGAGTACTTTTAATGATAAATAAAAAGAGGGGATATAAAAGTAGCAGAAAAGCCAATAATGCAGAAGATGGTCAAATAATAGATGGGATGACCGTAGCTAAAGAGCTGCATAATAAAAGCCTAACTCCAGGGCAATATTCTTATCAGTTACTGGTAGATGGCAAACAACAATTACCAGATTATTATCGATCCGACCTTCAAAATGAATTGGATAGTATATGGAAGTTTCAGAAAGAGTTTTATCCAGAAATTTTAAATGAGGAACACAAAGAAAATCTTACAGGGAAGAACAAAACTCAAACAGAAAGTTATATTAAAAAAACACTAGGCATTGACAAAGCAGAAAACAAAGGGAAAAATAAAAAACTGGAACAATACGAATGGCGAAATAAAGGAGTTTCAGAAAAAATAGAACTACGGGAATTAGCTTTTGTTCTTATCGAGATTAATAATCAAATCCATCAATCCAGCGGGTATTTAGGAGCTATTAGTGACCGAAGTAAAGAACTTTTTTTTGATAATCTTACTGTTGGACAATACCAATACAATTTCTTAAAAGAAAATCCGGGAAAACCTCTCAAAAATCAAGTGTTTTACAGGCAGGATTATATGGATGAATTTGATGCTATATGGAAAGAACAATCTAAACATTATCCCGAACTCACAGAAGAAATCAGAAAATCATTACGAGATATTACTATTTTTTATCAACGAAAATTAAAATCCCAAAAAGGTCTTATCAATATTTGTGAGCTAGAAGGAAAAGAAAAAGAAATATGGGTAGATGGCATGAGAAAAAAGAAATACATCGGACCACGGGTTGCTCCAAAGTCTTCTCCTGTATTTCAGCAAGCAAAAGTTTGGCAGAATATCAATGCCATTAGAATCACCAAAAAAGATAACCCAACAGAAGAATTTATTCTTGAAGAGGATACCAAACAACTATTATTTAAAGAGCTAAACATCAAAGACTCCTGGTCCTCTGCACAACTCCTGAAATGGATTTTTGAAGGATCATCGAATGCGCCCAAAGATTGGCAAGTAAATTTTGAAAAAATAGAAGGAAATCGAACACAAGCAACTCTTTTAAAAATATATCTCCAAATATTAGAAATAGAAGGATACAATAATATAGGGCATGAAAAAACGGAAGCACCAATCCTTTTAAAAGATATACAAACATGTTTTAAAGAAATTGGTATTACCCCAGATATTTTGACTTTGGACATGTATATCTCAGGAAATGAGTTTAGCAAGCAACAGGCTTATGAATTATGGCACTTGTTGTATTCCTATGAAGAGGATAAATCCCAAACAGGAGTAGAAAGTCTCAAAGAAAAACTACAAACTAATTTCGGATTTAAAGAAACACATACCAAGTTATTGACTTCTGTTGTTTTTCAACAAGATTACGGAAATTTAAGTGTTAGGGCATTGCGAAAGATATATCCGTTTTTAGAAAGTGGGCATACTTATGATCAAGCCTGTAGTCTGGCTAAATACAATCATTCTCATTCTTTAACGGCAGAGGAAAATGAAAACCGCTCTTTATCGGACTCTATAGAGATATTAAAAAAGAATTCCTTAAGAAATCCTGTAGTAGAAAAAATATTGAATCAAATGATCAATGTAGTAAATGCTATAATCGCTCATCCTGATATGGGAAGACCTGATGAAATAAGGGTCGAATTAGCACGAGAGCTTAAAAAAACTGCTGCACAACGTAAAGATATGACTATCTCTATAGCAAGAGCAACCAGAGAGCATGAAGCGTATCGAAATACCATAAAAAAAGAATTTGGATTATCCTATGTAAGCAGAAAAGACTTGATAAAGTATAAATTATATCTGGAATTAAAATCCATAGGATTTAAAACATTGTATTCTGGCACCTATATCAAACCAGAAGAATTGTTTACTAATAAGTTTGATGTAGAACATATTATACCACAATCGGTATTGTTTGATGATTCCTTTTCGAATAAAACGTTAGAATTAAGAGATGTAAATCTGGAAAAGGGAAATGAAACTGCTTTTGATTATTGTGAGCGAAAAGGTTGGCTAAATGATTTTGAGTCCCGAATACAGGAAATTTTTTCTAAAAAAGATATTACATACGGAAAGCGACAAAAACTCTTAATGACCAAAGCAGATATTCCTGATGATTTTTTAAATCGGGATCTGGGTAACTCTGCATACATTGCCAGAAAAGCTTCTGAAATATTACGGCAAATAACTAGAAATGTACACGCTACCTCAGGAAGCATTACAGCCAAGTTAAGATCCGATTGGGAATTGATACATGTATTGCAAGAACTAACATGGGATAAATATGAAGCACTAGGACTGACCTATTATGAAAAAAACAAAAAAGGAAAAGAACTCCCTCGTATAAAAGACTGGACAAAACGTAATGATCACAGACATCATGCCATGGATGCCATAACCGTTGCTTTTACGAAACCTGCTTATATACAGTACCTGAACAACATGAATGCAAAAGGAAATAAAGACGGTATTATATACAGTATTGAACAAAAGTATACCTACAGAAATGGTGACGGAGGAAGAAAATTTAAAAAACCTTTTGAAAACATACGGGAAGAATCTAAAAAACATCTGGAGACTATACTAATCTCACACAAGGCAAAAAACAAAGTAGTAACGCTTAATAAAAACAAAATCAAAGTAAAAGGTAAAGGCAATTTTATCACCAAGACAGAACTTACTCCCAGAGGACAATTACATAAAGAAACCATCTATGGGCGATCAAACTTTTATGAAATCAAAGAAGAAAAAATCAACGCTACATTTGATACGCATAAAATACAAGCTGTTACAAATCCAGATTATAAAGAAGCGCTACAGAAGAGACTCAAAGATCATGAAAATGACCCTAAAAAAGCCTTTGCAGGTAAAAATAGCCCGATCAAAAACCCTGTTTATATAGCTAATACCACCAATAAGGTTCCTGAAATCGTAAAAACAAAAACGATACAGTCGCAATTTACTATTCGTAAAGATATCACTCCAGATAATTTTAAAGACACAAAAGCAATACATAAGGTAGTAGATCTTGGAATAAGAAAAATATTACTGGAGCGATTAGCCCATTTTAACGGCAATGGCAAAGAAGCTTTTTCTAACTTAGAAGACCATCCTATTTGGTTTAACAAAGAAAAAGGAATTGTTATTAAATCTGTTAAAATAACAGGGGTTGCCAATGCAGAACCTTTACATCACGCAAAAGATCATCATGGCAAAGAAATAGTAGATGCCAATAATAAACCAATAGCAGTAGATTATGTAAGTACAGGCAATAATCACCATGTAGCTATTTACAGAGACGAAAAAAATAATTTGCATGAAGAAGTTGTTTCGTTTTATGAGGCTGTTGCACGAAAAAACCTTGGAGAATCCATTATTAAAAATACGCATGAAAAAGGATGGAACCTTCTTTTTACAATGAAACAAAATGAGATGTTTGTTTTTCCATCTGAAGATTTTAATCCTTTAGAAGTAGATCTACTGGATCCTGATAATATACATATAATAGGATCTAACTTGTTTCGTGTTCAAAAAATTTCGACCAAAAACTATGTGTTTCGTCATCATTTAGAAACGCAGTTAGTAGATAGTAAAGAATTGAAAGACATTACTTATTATAGTATTAGAAGCCTGGATAAATTAAATACAATACAGAAAATTAGATTAAATCATCTAGGAGAAATCGTTCAAGTAGGAGAATAATAAACAACCTTGGAGTACCCTCACGAGGTATGCTTATGAAAATATATTTTGTTTTTGAAGCAAGCCGAAGAATTAAACTCCACAATGTGGATTAAAGTTATGATTAAACGCACCCTTTTTTTTGGCAATCCTGCATATCTTAATACCAGAAGTGAACAATTGGTAGTTAATTTTCCGGATAAAGACAAAACAGAAGTCTCTATACCTATTGAAGATTTGGGATATATAGTTTTAGAAGATCCACAAATTACTATTACCAATGGTCTTTTAATGAAATTAGTGCAAAACAAAACTGCAGTTATTACCTGTGACAAACAACATTTACCATGTTCTTTTTTACAGCCTTTGGTCGGGCACAGCGAGCAAACCGAACGCATACGACATCAACTAAATGCAAGTCTGCCACTCAAAAAAAATCTATGGCAACAAACTATTAATAGTAAAATAAGCAATCAAGCTGTACATCTGGCGAAAATTGGTAAAAATGCATTAAAATTAAAACGATGGGCAACCGAGGTAAAGAGTGGGGATTCTCAAAATCATGAAGCTATCGCTGCTGCTTATTATTTTCAGAATTTATTTGACATAGAGGGTTTTAGTCGTAACCAAAAAGGTATAGCCCCAAATAATTTATTGAATTACGGATATGCGATTTTACGGGCAGTTACTGCCAGAGCATTAGTAAGTAGCGGTATGTTACCTTCTGTTGGGATTTTTCATCATAATAAATACAATGCTTTTTGTCTTGCAGATGATATTATGGAGCCGTATCGTATTTATGTGGATGCTATGGTATGTAGTATCACAAAAACCTCGAGCGATTATAAAGAATTATCTAGCGATTTAAAATCCTTATTACTTCAAATACCTGCAATAGATGTGGTAATTGATGGTAAAAAGAGCCCTCTTATGGTAGCTATGAGCAGGACTACAAATTCTTTGTATGAATGTTTTTTAGGGACAGGTCGCAAGATTTTATATCCTGAATATGAATGAAGAACATTTTTCACGCCTTAATCAATATAGAAGTATGTGGGTATTAGTGTTTTTTGATTTACCTACAGAAACAAGAATAGAGCGAAAAGTAGCTAGTCGGTTTCGTAAAAACTTGCTGAATGATGGATTTGCGATGTTTCAGTTTAGTATATACATGCGGTTTTGTGCTTCTCGAGAAAATGCAGAAGTACATATTAAACGAACCAAGAATGCGCTACCCAAAAAAGGAAAAGTGGGTATTATGCAAATAACAGATAAACAGTTTGGAATGATCGAACTATTTCATGGTCAAAAGGAAGTAGAACCAGAAAAGCCATCACAACAGTTAGAATTATTCTAATAGGCTACTTGATTTTTTAATCCTAAAAACCTATATAAGACACAGGATATTAGTCTTTTATGAGAAGTATCCTGTGAATCCTATATAAAAATACAATTTTGAAAGCAATTCA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GTGAATCCTATATAAAAATACAATTTTGAAATCGACTTTAGGAGATTCAGTGACTCTTAATAAAATAAATACCAAGAACTAAAGCAATTCACAAACAATATAAGCTAATTGAAATATGAAACGGAAGTGTCTTTTGTGAATACATTACAGATACAATAGAAAAACAACTGATCCTAAAATAATATACATATATACAATCATTCTAACCTTTTATTATCAATCAACAGTATAACAATATAAAATATCTACAAATCATCTTTCCAAAAAGATCTAAAAAAGCATTTTAAGGTCACTTTGTAATCATTTTTAAACGAATACAAACGACTAAATAAAATAATTAATAGAGTTACAAATACTATAAAAAGATAGTTTTCAAGTCGTAAATCTTATGTGTGTAGAGGACAAATAGATCAATAAAATAAATAATAAAATCTAGTATCAAGTATTTCTTATAAGAATGTCACGTGAGTTTTTACTAGTAATGACCAAGTATTTCCTATAGGGATGACACGTGAGTTTTTACTATAGCAATGACCAAGTATTTCCTATAAGGATGACACGTGAGTTTTTACTATAGTAATGACCAAGTATTTTCTATAGGGATGACACGTGAGTTTTTACTATAGTAATGACCAACTATTTCCTATAAGGATGACACGTGAGTTTTTACTATAGCAATGACCAAGTATTTCCTATAAGGATGTCACGTGAGTTTTTACTATAGTAATGACTAAGTATTTTCTATAGGGATGACACGTGAGTTTTTACTATAGCAATGACCAACTATTTCCTATAGGAGTAAAAGATCTTTTCTGCTTAGCAAAGAGCCAACTTTTCCTTATAGTGATGTGATGGAACTATTTCTATAGGGATAAGAGAATTTTTCTAGAATTTTTCCAAAAATAATATTAACTGTGCTAAGAAAAAGAAAGAAGGTTTCTGAATCCGTTTTGTGAGACCAGCATGATAAAACTATAGTGGGATACATGAAATAAAATATCTAAAATTATTTTTACTACGGTTGGGTTCATATCCCTATAAATTGGGAAGCCTTATTGTAGTTAGAGGATTAATGGTTTTATAGTACTTTCCATATTTAAGTTTTACTACGCTAAGAAGTATTTATACTCGCTTAAATAATTTTTTAGTTTGTGAATTGCTATATTTTTTCAGAAATTGCTCTCGATTCTTTCAATAAAACAATCCTAAAAACCGATGTGTTTTTAACCTTAGATTCCAAAATAACACTAAACCTAATATTAAAATAAACAACAAACAGTTTGGAAAAAAGAAGAAAAATAACACAAGAACAATCTCTAAAAAAGAAAGAACAGTCAACAGATGAAATAAAGAAAATGGCTAATCAAGTAAAAATACTTTGGGAAAATCCTTGGGTAAAAGGAATAGCTATACTAGGGGCTGTATATGGCTCTCTATTTATATCTAAGTACTTGATTAAAGAATATGCAGAAGTGGTAGCAGCTACAAAGAAATTAAGGGATGCACATAGATTATAATACACTATCCCTATGAATGTAAATACAATGAACAAAGTTTTTGGACAGGATAGTTCTACCGTAGATACTATTGTAACAGTTCTAAAGATTGTTACCGCAACTTATCTAGTCCTAAAAACTATTAAAACAGGGGTGGATTTATATTATCAAATTGAGGCTAGAAAAAAACGCTTACGACAATAGATATATCTATCTTTTATTAACCTCAAATTCATCATTGATAATCCCCCAAGTGTTGTTATCAAAATCGATATGATGAATATTGATGTGTATTAAATAACTTATTTGATAAATATCTAATATATTATGGTGGTTGGCTAACTTAAAACAAATTCTTATCAAAATTTCTTTTGAGGTTTCTTGTATTGGTTTTTCTAAACTATTGGAGGTTACCTTACCCATTGCAGGCATTTGGAAAGGACTCTTTGAACTAATAGAATACCAAAACCCCGATCCAGTAGCTTCAGGTAAAATATCCAGTAAAACATCATATTTTTCTGAAACTCTAATTTCAGGTTGTTTTTTGATGAAAATATCTAATTCTTGATTACAAATAAGTTTTTCGTTTTCGTCTAAAATTTGGATGAAAGATTTCTTTTTATCCTGTAGATATAAAGTATTTCCGATATGTAAAATCCCTTCTTCGACACCACCGATCATTCCTGATCTTGTATGTAAAGTATAATATTCAATACATACGGTGCTTTTATCACTGGATTTATTTTTGGTAACAAAGCATTTAATATCTGGGTGCAGTAAAGGTTGTATTTTTTGGTTTAATTGTTCGAAGTTCATATTATATTGAGTAATTCCAATTTTTTAATAATGAAAAAGCTAATAACTCCACAAAGAACCACTCTAAAACCAAAAACTCCAATAAATGTCAAATACTTCATTAATGATTATTTTTCTTTAGTTAATAAATAACTTTCATTAGGAGGGTTTAACATATAGATTTCATGACCACCCACATTAAAATAACCTTGTTTATCTTTGTATATTTTATAAATATCTCCTTTTTTATTTTGAAAGTGAATGGTATCTTTTGTAATATTTACTATTTCTATTAACTCTTCTTCTTTATTAAAATAAATTTTTGAAGACGCTTCTTTTATTTGAAACTTTACAGTTCCATCGAATTCTTCTCCCATATGCTCACCTCCATAATCAAAGGTATACACACCTATCCAGTTTTTAATATAAAATGATCCTTCTTTTTCTTGAAATATTTCTTGAGATTTTTTAGTAACTCTTGACTTTGAAGATTCTAATAAACCTTCTTTTTTCACTTCTTGCTTACAGGCGAATAAAAGGAAAACACTAAATATTAAAGCTACAATTTTAGAATTCATGATTTTAGTTTTTATAGTATTGATTTATAATTACCTCCTACATTTTTTTATTTCAAAAATGTCATAATTGTATATTTTATAGCAATAAGCACCATTCCATTTCGGATCGTACGTTATATAAAAACGAGAACCTACATTTTTTACTCCCTTATAATCTGTTTGATCCAAACATCAATTTATATAAAAACACACCTAGTGGAACAACCTAAATTAGGTTATTTATAAAATCCCTTAGAGAAATTAAAATTTAAACCTTTGGGACTTTTACTAACCAACTTTATTTTATCTATCCAGCTATCCCAGCAGATTCAACATAAATATTTTTTCCTTTTTTAGTTAGTTTGTACATGATATTTCTTTCAGAATAGTGAATTTCACCATCATCTTCATATTTTATCCTTTCCATAATATCAAGAATTATGTAATCATCACAGTCAATATTTTCATGTTTTAATTCAAAAGAATCAAAGTCATTTGATAAAAACAATTTTCTCAAGTTCGAGATATCCTCTTTTTTGAATTTTAAATTAGACGAATCAATTAAAGCTAAAGCAGGAGCAGAATCTTTACTAGAAATATACTTAAAGAATAAATTCAAATTTTCAATATCATTTTGAGTAAAGCAATTGGTATTATTTTGCGGCTTGTCATTTTTTGAATGCTTTGTTTCGTTGCTTTGTATTATTTCCGCTTTATTAACTTCTTTAGTCTTTTCATTTTTTACTTCTTGCTTACAAGCAAAAATTAAAAAAGAGGAGAGCATTAAAATTGTAATATTTGATTTCATAATTGTAAGTTTTTTATCGTGTGGATTTGTAACTACCATCTGCATCTTCTGACATCTCAGGGAGATCAAAGGATTGAACTTTAAATTTTTTAGGTTTCATTATTGCAAATTCTTTACCAATACTGACAGTACCATGTTTTATTTGTTGTGTTCCTGATTTTCCAGAACCTTGATTGCCTCCTATGTAGACATACTTATTTAATTTAGAATTTTTACCAACGATAAAGGCACAATGTGAATAATTTAATACGATTACTGCACCCACAAAAGGCTCTGTTTCTTCTCCATCCTTCCAACCATCTATTCCGTCTTTAAGACTTGTCTTTTTGCTTTTATATGGTCCCCAATCAAAAGCAGCTCCATTTCCTTTTGTATTAATTCCTTTATACTCTTCCACCTGATTAAAACACCAATTTATCAAAGAAGCACACCAAGCAGTATTGTGGTTCCATTGTTTTAGTGTACCATAATGGGCAGGGGCATAAGTAGTACTCATGTGATAATGTTCTGTAATTCTTTCTTTAAGAGGAGATTGATTTTCTTTAATTCCTTTATAGGTTTCATACTCCTGTAACGCATACTTCATCCAAGGAGCTCTTTTCTTATCTTCACCATCTGCAGAATTACTACCAAATTCGCAGGTACTTGCATCCTTTTTACATGTATTTTTTTTGGCAACCCCTCGGCTATACCAACCTTCTACCACCATTTTAACCTCCCATATATAGGTTTTTCCGTTTATAAATCCACGTCTTTTTTTACCTTTTATTTCTTTTTTTATTGTTTCCCATTCGCCTTCTTCTTTATGAAAAGCAGGGTTATTAAAATAGGCATTACGATTATGATCCCATAAAACTGCTTTTTCATTACTACCTAAACCTGTAGATTTGGGGTTTAGTACAGAAAGATACACATCAGTAAGTGTTTTTATCTTGTGTTTTTATCTTGTCTTTTTTACGGCTAATATGCTTTTCTACATAATCTAATTGCTTTAAAGCTGTCATTTTTTGTAGCTGTTTTTGTGTTGTCCCCATATCTTTAGCAGTACTCTCACCAAATTGTATTAGTCCAACGTAGCCGTCTTTATTTTTTATACTCGGGTCAAAAGTACCTTCTGTTTCCAATGCCATTACTGTCATAAGCCAATTAGCACCTTTGTTATTTTTTTGTGGTAAGCCAAGGTTTTTTGCTATTTCTATTACTCGTTTTCTAAAGGAACAGGTTACAAATTTAGAATTCTTTTTATTTCCCCAAATTAAACTTTCGTAAGCATTTGTAGTATCGGAAAGCACTAACTAATCCTCACATTTCACTAATGTTACAGGATTTTCTTCCCCAATAGTATTAAAGTCTGATACTAGATGTACGCGTTTTTGTTGTTTGGCATCATAAAAACCATACCACCATAATTTTAACTTGCCTTTACCTACTGCTTCAACCTTTGCGATTATACTGTCTTTGGATATTTCATTCCAGTTTAATTTATCATTATATCTTGTGATACCAGCTAACATATCATATTTATAGTAATATTTTTTATCGGTCGAATTTTTGTTTTTTAAAATAGAAGATATAATCCTAGCTTGCATATCTTCTTTATTAAATAAGTCTATATAACTAGAGTTTTTATCATAATTATAGATTAATGGATCAAATGTTTCATCTGTACAATTAATTTTATAAGTACCTCCAATAAAATTTAAGTCACTATTATCGATTTCAATTAAATCTAAATTAGGTGTTTTATTGTATTTGAAATTTAACTTAGAAGTTTCTTGGTTTATTATTTCTTTTACCCTATCGGAGTGAAATGTTTTTTCGATGAGTTGCCATTGTTTATTTTTTGCTTGTGAATAGTATATTTTATACTCTGTATTTTCTTTAATATCATTACATGAATTATCTGTTTCACTGTGATTTAAAAAATATTCATCAGTTATAACTATAGCCCACATATCAAAATTATTATACAGATACTCATTATCAAATTTCATTATATTTGTGCCATCTATAGATACAATATATTCCTCGTTTTTGTACCAGTGTTTATTTTTTTTCCATTTTAATTCATCATGATATTTTAAATAAATATCCGCAGAGAATTCCATCTCAAGATTGTCTTTTCTTTTACAAAAAGTAGAAGTAATAAACCAGTCATTAAAAACAGTAAATTCTTCTAAATAATTTTGTGCATCTAAAAAATCATAACCACTATAACTACTCTGACTTTGACCTTCTTTACAGCTACTTAATAATACTGTTAATAATATCACATATATATATCTCATAATTTTTTAGTATAATTAATCGGTCTAAAATACCCTATCCATCCTGAGTGGCTTGATAAAGCTCCTCCATTTCTTTTGTATACAGATGTTCTTGTACTATTTGTTATATTATCCCCTCCATTTGCTTTGCTAAATGATTCTCCACTAGCTTTAGTAATAGCTTCCAATATCCATACAGTATATTTCTTTTCTAACCTTTCACAGCACACCTAGCGGTAGCAGGGAGATTGGTTAATTAGAATAATCATGAATTGAAGTTAAATACCATTCATTATTTTGTTTATCTCTCATAAAGACATAGTGTAAAAGAATACCATTGTCAATACCGTACATAGAGTAGTTTGTAGAATCTTCTTTTATAACTGTTTCAACTCTGTATTTATCGTATTCTTTTTTATAAGCAAGAGTATCATCTCTAAAATCCATATATGAAATATCTTCTTTTGTGAATTTTAAAACTTCAAATTTGTCAATTTCTACTAGATTATGAAGATATAAAGTGTCTTTGACCCTATCTTTTTGAAAGATACTATCATTACTGAATTTTACAAAAAAGTTATTAAAATCTTCTTTTGAGGATTTTTGTTGCTTTACTAAATTCGCTGTTTTTTCAGTACTTACTTTATACTCTAGATTATTAGCTTTTTTACAGCTTAAAAATAAAAGTATTATTACAGAAAGAATATTCTTCATAATTATATCTAAATTAGTATTTAAACGAAGTAGGGTTGTTTACCCAATCTTGGGGGTCTATTAATTCTACAGGTTTTGTTTTAAATCCTCGACCTTCTGTAGGGTCAATCACACCGTCATAAGTGTTATTTTTAACTGTCCTAATTTCATAATGTAAATGAGCA</t>
  </si>
  <si>
    <t>MKQILGLDLGTTSIGWAFVNEAEDSTEKSSIIKTGVRVIPLSTDEQQDFKKGDSITINADRTLKRGARRNLQRYKQRRKAVLQILKQVKFLDQIKFLSEDGDSTHSTYALRAKAPVQKISKQDFARVLLMINKKRGYKSSRKANNAEDGQIIDGMTVAKELHNKSLTPGQYSYQLLVDGKQQLPDYYRSDLQNELDSIWKFQKEFYPEILNEEHKENLTGKNKTQTESYIKKTLGIDKAENKGKNKKLEQYEWRNKGVSEKIELRELAFVLIEINNQIHQSSGYLGAISDRSKELFFDNLTVGQYQYNFLKENPGKPLKNQVFYRQDYMDEFDAIWKEQSKHYPELTEEIRKSLRDITIFYQRKLKSQKGLINICELEGKEKEIWVDGMRKKKYIGPRVAPKSSPVFQQAKVWQNINAIRITKKDNPTEEFILEEDTKQLLFKELNIKDSWSSAQLLKWIFEGSSNAPKDWQVNFEKIEGNRTQATLLKIYLQILEIEGYNNIGHEKTEAPILLKDIQTCFKEIGITPDILTLDMYISGNEFSKQQAYELWHLLYSYEEDKSQTGVESLKEKLQTNFGFKETHTKLLTSVVFQQDYGNLSVRALRKIYPFLESGHTYDQACSLAKYNHSHSLTAEENENRSLSDSIEILKKNSLRNPVVEKILNQMINVVNAIIAHPDMGRPDEIRVELARELKKTAAQRKDMTISIARATREHEAYRNTIKKEFGLSYVSRKDLIKYKLYLELKSIGFKTLYSGTYIKPEELFTNKFDVEHIIPQSVLFDDSFSNKTLELRDVNLEKGNETAFDYCERKGWLNDFESRIQEIFSKKDITYGKRQKLLMTKADIPDDFLNRDLGNSAYIARKASEILRQITRNVHATSGSITAKLRSDWELIHVLQELTWDKYEALGLTYYEKNKKGKELPRIKDWTKRNDHRHHAMDAITVAFTKPAYIQYLNNMNAKGNKDGIIYSIEQKYTYRNGDGGRKFKKPFENIREESKKHLETILISHKAKNKVVTLNKNKIKVKGKGNFITKTELTPRGQLHKETIYGRSNFYEIKEEKINATFDTHKIQAVTNPDYKEALQKRLKDHENDPKKAFAGKNSPIKNPVYIANTTNKVPEIVKTKTIQSQFTIRKDITPDNFKDTKAIHKVVDLGIRKILLERLAHFNGNGKEAFSNLEDHPIWFNKEKGIVIKSVKITGVANAEPLHHAKDHHGKEIVDANNKPIAVDYVSTGNNHHVAIYRDEKNNLHEEVVSFYEAVARKNLGESIIKNTHEKGWNLLFTMKQNEMFVFPSEDFNPLEVDLLDPDNIHIIGSNLFRVQKISTKNYVFRHHLETQLVDSKELKDITYYSIRSLDKLNTIQKIRLNHLGEIVQVGE</t>
  </si>
  <si>
    <t>VpCas9</t>
  </si>
  <si>
    <t>type II CRISPR RNA-guided endonuclease Cas9</t>
  </si>
  <si>
    <t>GCF_001998885.1</t>
  </si>
  <si>
    <t>Vagococcus penaei strain CD276T chromosome| complete genome.</t>
  </si>
  <si>
    <t>GTTTTGGAAGCATTCAAAACAGCATAGCTCTAAAAC</t>
  </si>
  <si>
    <t>CTTTTTTGTAATCGACACATGATAATGTTCCCATAGTTGACCGCTCCTTTTTTATTTGTAGTCAAAGAATCCTTTACCTGTTTTACGCCCTAACCATCCAGCTTCAACGTATTTTTGGATAATTGGTGATACACGATATTTTGGATCTTTGAAGCCGTCATATAGAACATTCATAATTGCTAGAACAACATCCAAACCAATTAAATCAGCCAAAGCAAGTGGACCAATTGGATGATTTGCCCCTAATTTCATTGCAGCGTCAATTTCTTCAGCTGTCGCAACTGACTCAGATAAAACAAATGATGCTTCGTTAATCATTGGAATTAAAATACGGTTAACCACAAAACCATAAGAATCTTTGACTTCGACACCAGTTTTACCAATTGTGTCAACCGCTTCTTTAATGACCTGTTGCGTCTCTTCTGATGTTGTTAAACCAGAAATCACTTCAACTAATTTCATAATTGGGGCTGGATTAAAGAAGTGCATCCCAATCACTTTGTCTGGTCGATTTGTCGCTAATGCAATTTCAGTTACCGATAATGATGACGTATTCGTTGCTAAAATCGTATGTGGTGCTGCTAACTCATCTAGTTGCTTGAAGATCCCTAGTTTGATGTCTTTACGCTCAGTTGCAGCTTCTACTACTAAATCAGCCTCTTTAACCGGAGCGTAAGTGGCACATGGTTCAATATTGGCCATCATTTGCATTTTTCCTTCTTCTGTTAGGCGACCTTTTTCAACTAACTTCGCTAATTGCTTGTCAATACGGCCCACATTTTGTGTCACAATTTCTTCAGAAATATCATTTAAATAAACTTTCATCCCTGCCTTAGCAAATACTTGGGCAATCCCGCTCCCCATTTGACCAGAACCAACTACCATGACTGTTTTAATTGACATATTCGACACTCCATTTCTTTTTATCACATTTTTATTGTTCAACAATTAATGACACACCTTGACCGCCACCGATACATAAGGTTGCTAGTCCGGTTTTAGCCTCACGTTTTTTCATTTCGTGTAATAAAGTAACTAATACACGTGCCCCACTAGCACCAATCGGATGACCAAGTGCAATCGCTCCACCGTTAACATTGACAATCTCCGTATTTAAACCTAACTCTTTAATAACGCTTAAACCTTGTGCCGCAAAAGCCTCATTAGCTTCGACTAACTCTAAATCATCAACGGTCATATTAGCTTTCTCTAAAGCTTTTTTAGTCGATGGAATCGGACCTGTTCCCATAATTCGAGGATCAACTCCAGCAGTGGCATAAGACTTGATTGTTGCTAAAGGTGTTAAGCCTAATGATTTGGCTTTTTCCTTACTCATCACAACAATAATAGCTGCACCATCATTAATTCCTGATGCATTCGCTGCTGTAACACTGCCATCTTTTTTAAAGGCTGGACGTAACTTACTTAGTCCTTCTTTTGTTGTCCCAAAACGTGGAAACTCATCCGTTGTAACGACTACATCTTCACCTTTGCGTTGTGGTAATGAAATCGGCACAATCTCTTCTGCAAAACGATTTTCTTTAATCGCCTTTTCAGCTTTTTGCTGACTTGCAGCGGCTAACGCATCTTGTTCCTCACGAGTGAAGCCATATTTTTCTGCAATATTTTCCGCTGTAATGCCCATGTGAATGCCCTCAAAGGCATCGGATAGACCATCTTTAATCATCGTATCAATAACTTTTCCATCTCCCATACGTTGACCAAAGCGATAATGATCTAAGACATATGCAGCCTGACTCATATTTTCAGTCCCACCAGCAATCACAATTTCATTATCCCCACTAATAATCGATTGTGCTGCTAACATGACACTTCGTAGGCCTGAACCACAGACTTGATTAATTGTCAGTGCTGGAACTTCTTTTGGTAAGCCTGATTTAATAGCAATTTGACGCGCCACATTTTGACCTTTCCCAGCATTTAATACGTTACCTAAAATAACTTCATCCACTTGTTCTGGTTCTAGTTTTAAATTATCAAGCGACTGATGGATGACATCGACCGCTAAATCAATTGCTGAATAATCTTTAAACATCCCTCCGTACGAACCAATCGGTGTTCTTAAAGCTGATACTATTACAACTTCTGTCATTTGTTTTCGTCACCTTCCACTTTGAGTTGTGTCATTAAAATTTGTTTGCGCAAACCTCACTTATTACTTTAGTTTGTTTTGTAAGGGCTTACAATTAACTATCAGTTATCAACTTGTTAATTAAAACTAATACCTTAGATTTCATCTAGGTTCTATCACTTAATTTGTGAATAATATGTTCTACAATACGTATCTTTTATATAAAATAACTATCGTTTTAATGATAAGCGTTTTTTTATAAGCACTTAACGGTATAATAAAATAAAATAGACTTTTATAAGGAGCGATCTATATGGATATTTTTCAATTAGACTATTTTATCAAAGTCGTTGAATCTGGTGGTAGTTTAACCTTGGCTGCCAAAAAAATAAACATCTCTCAATCAGCACTCAGCCAGTTAATCTCTAATTTCGAAAAGGAAGAAGGCGTTGAACTTTTTTATCGTGAAAAAGGCCGTTTAACAGAATTAACAGACTGTGGACAAGATTTTTATGCCTATGCTTTGAAAATTACACAGTTGTATAACGACATGTACGAAATGGTCCGACGAGCCTCTTTAAAAAAGAAAGGTCAGCTAAGAATTGGGATTCCATCCCTAATTTTACGTCTATACTTCACGAGTTTTTTCACAAAATTTATTGTAAAAAACAATGAGGTGAAAATTGAAATTGTTGAGGGTGGCTCTAAACAACTAACCTCCTTACTCTTGAAAGGTGAACTCGATTTAGCCGTTTTAATTGAACCGACTTTTCTCAATCAAGATAAATTTGAAACCTTTCCATTAATGAGTGACCATATTGGGGCCTTTCTAAATGCATCACATCCCCTTACTCGCTTAAAACAACTTGAGTGGAAAGATATTGAGCAATATCCTGTTGCCTCATTTAATCAAAACTTTCTAAGTTATGATTTAATTCAACAAGCCATGAAAGCAGAAAAAGTTCAATTAGAAATGAAATTCACATCCTCATCTTGGGATTTTTTAATGCAAGTAACCAAAGAATCTTCAGCCATTGCATTACTTCCAACTCCTTTACATTATTATATTGATGATGACAGTACGATGATTCCATTTAAAAAGCCAATTCCATTTAAAACATCACTCTGTCGGCCGATAAAAGAGGACTATTCTAGTTTAGAAAGATATGTCAAAGGATCGATTTTAACGTGTTTTGCTAATCGACGAGCAACTCTTTCAACTTCAGACGAATCTGAACTATTAGGTATTTAAATCAAATTGACAATCAATAAAAATGCCCATTGGCTTATATACAAGCCAATGGGTATTTTTTAAAATACAATAATTATAAAAAAAGATTATATGTTCTTTTATAAGTTATTTATAGTGCTTAATTTGACTAAATGTTCATGTTTAGTTATAATACCTTTGAGAGGAGAGGAACATTATGTCGAGGTATTTAAAACAATTTTTTTTGAGTGTTGCTCTAATATTTAGTCTGTCGTCTTTGGTAACTATTTTTGTAAGCGCTGAACCTTTTGATGGTAACTGTATCTATCGAGAAACATTGGCGGAAGCAACGGATACAAAAATCTCAAGAGAAAATTGTCCAATTTGTCATTTACCTGAAGCACAACGTTTTTCACATTTTAATTCCTGTCAACTAGTTAACGGAACAAATACGCATCAACCTGCTAGAAAATATCAGCGATTTAACCGTCCAATCCAACGTGATTCTTCAATGGATACACAAAAAAAGGACAACAAACAGAAAATAAACCAACTGATTGTCCACTTCAAGACACTAACTCTGAACCCAATAGCAGACCACAAATGTCAGAATCTAACACATGTCAAAACAGGCAAAAAAATTGTCGTTATGACGGTACAAGACCAAGGCAACAACATGGCAAACAGCAGTGGCGAAGATAATATATAAAAAAAGAACTTATAATTTAAAGGATTGATGAATCAATTTTCGATTCATCAATCCTTTTTTAATTATTTACACACAGACTATGTCTTAATTTAATTATCCACAAAGGTCAAAGCTAAAAAGAGCAACAAGTTATGACTAAACATATAAAAAAGTATTATGAATTAAAAATAAAAACAGCATAATTATTATAGGAACTACATTTTCTATCCCTTTAACTAGTAGGAACTGTTTTTAATGATATCAGATTCAGAGAAATAAAAAATTAATAAAGAAAAACAAACCGCATGAGACAAATAAACAAAAAAAGATAATGAAGGTGAAAATAATCTCACATTCATCATCTTAAATAAATCAAAACAGCAATAGCTCTAAAACGACGCAGATATTAGAAAGCCTAAAAAGATGGTTTTGGAAGCATTCAAAACAGCATAGCTCTAAAACATATTGATAGTTTCGATTGTTTCTTTGCTAGTTTTGGAAGCATTCAAAACAGCATAGCTCTAAAACGAAATAGAAGGATTAGAAGATTGGCGAGAAGTTTTGGAAGCATTCAAAACAGCATAGCTCTAAAACTTGTCAGCAATGATTGAGACGTTATTGTTTGTTTTGGAAGCATTCAAAACAGCATAGCTCTAAAACGGATGCCCAGAAGAAACTTGTAGAAAAATAGTTTTGGAAGCATTCAAAACAGCATAGCTCTAAAACAGTGTACGTGGTATGACAGCGTACGGAGCGGTTTTGGAAGCATTCAAAACAGCATAGCTCTAAAACAAATCAGAATTTAGCACTTTCGAGCAGACAGTTTTGGAAGCATTCAAAACAGCATAGCTCTAAAACGCACCTTCTGTCTCTTTAGTCAATTTACGTGTTTTGGAAGCATTCAAAACAGCATAGCTCTAAAACTCCCTATCATCTATCCTTACTCCCCAACGGTTTTGGAAGCATTCAAAACAGCATAGCTCTAAAACATGTCGGTTTAACTCCAGGCGGTTGGATTAGTTTTGGAAGCATTCAAAACAGCATAGCTCTAAAACACATTTCGACTCATGCTTGCAATCTCGTTGGTTTTGGAAGCATTCAAAACAGCATAGCTCTAAAACGGAAGTCGCAAACACAAACCTTATGTAGCAGTTTTGGAAGCATTCAAAACAGCATAGCTCTAAAACGCTATGAGAATCAATTAAAAACTACAACTGGTTTTGGAAGCATTCAAAACAGCATAGCTCTAAAACAAATGTCGTAGCACTAACGTAGAGTTTATGCGTTTTGGAAGCATTCAAAACAGCATAGCTCTAAAACAAAGTGTTCACAAGCAAAGCGCAAGCTAGCGTTTTGGAAGCATTCAAAACAGCATAGCTCTAAAACTGCGTTGCTTCTTCACTAGCTCGATTAACAGTTTTGGAAGCATTCAAAACAGCATAGCTCTAAAACCAAGAATATGACAACATTAGACAATTAATCGTTTTGGAAGCATTCAAAACAGCATAGCTCTAAAACAAATGGTGTAGGAGTGCCTAAGAGCTCACAGTTTTGGAAGCATTCAAAACAGCATAGCTCTAAAACTCGGGCAAACGTTTAAACCACACGTCACCTTGTTTTGGAAGCATTCAAAACAGCATAGCTCTAAAACAAACTAGGTTCATCACCTTTTTTGAATTGAGTTTTGGAAGCATTCAAAACAGCATAGCTCTAAAACAGCTAAAGTGTGGGAAATCGAAGACGAGTAGTTTTGGAAGCATTCAAAACAGCATAGCTCTAAAACTAGTATTTTGTTCGTCTAGAAGTTTATTCGGTTTTGGAAGCATTCAAAACAGCATAGCTCTAAAACACGGAGATATCATCTTAGCTTTACGCTCAAGTTTTGGAAGCATTCAAAACAGCATAGCTCTAAAACCCTTCTCTTTAACTGATAACTCAAATAGATGTTTTGGAAGCATTCAAAACAGCATAGCTCTAAAACACCAGTTGCTGCACCTGTTTCCTCGTCTTTGTTTTGGAAGCATTCAAAACAGCATAGCTCTAAAACCTGTTTTAGTCGCTCTAGTAGCTCCTGTTAAGTTTTGGAAGCATTCAAAACAGCATAGCTCTAAAACTGTTAATGCCGACTATTTCCTCGCCAACATGTTTTGGAAGCATTCAAAACAGCATAGCTCTAAAACTGCTTGCTCAGCTTCCATTCCAAATGCTCTGTTTTGGAAGCATTCAAAACAGCATAGCTCTAAAACGTACGCACCAGCTCAAATTGAGTTACAACAGTTTTGGAAGCATTCAAAACAGCATAGCTCTAAAACAATTGAGCTGGATATTGTTTAGTGTTTGTTGTTTTGGAAGCATTCAAAACAGCATAGCTCTAAAACGACTAAACGTGTAACCATTTTCGGTCACATGTTTTGGAAGCATTCAAAACAGCATAGCTCTAAAACCAACTCCTGTAGCTTCACCATTAAATGCGTGTTTTGGAAGCATTCAAAACAGCATAGCTCTAAAACTATATTAACTGCTAATCTCAATCGACGCATAGTTTTGGAAGCATTCAAAACAGCATAGCTCTAAAACGGTTAGCCAAATTTGACGCTACAATAGTTAGTTTTGGAAGCATTCAAAACAGCATAGCTCTAAAACTCAAAATCTTGGAATAAATCCAACTCTTCCGTTTTGGAAGCATTCAAAACAGCATAGCTCTAAAACACTAGTACGTTCATGGCTGATTGAGACTCTGTTTTGGAAGCATTCAAAACAGCATAGCTCTAAAACGTTTAAAATTACCGTTTGCTAAAAGAGTAAGTTTTGGAAGCATTCAAAACAGCATAGCTCTAAAACACATAACCATACCACCAGTCGCATAGGACAGTTTTGGAAGCATTCAAAACAGCATAGCTCTAAAACTCTAGCGTTTGTATTTGCTCACTTAGTCGTGTTTTGGAAGCATTCAAAACAGCATAGCTCTAAAACTTTGCTCATAGTCTTGGCGGACAAGCAAATGTTTTGGAAGCATTCAAAACAGCATAGCTCTAAAACTTAAAAATTAATGCGGACGGCACTATCGATGTTTTGGAAGCATTCAAAACAGCATAGCTCTAAAACGGAGTTTTAAAAGGTGCTTGGGACGGTATCGTTTTGGAAGCATTCAAAACAGCATAGCTCTAAAACACGTTCCTTTAGCGATAGTAGTTTCTCCAAGTTTTGGAAGCATTCAAAACAGCATAGCTCTAAAACCGCTGCGCTTCTTTGACTTAAATATCTTTTGTTTTGGAAGCATTCAAAACAGCATAGCTCTAAAACGTTAAAACATCTTTAACTCGTTGTTTTTCTGTTTTGGAAGCATTCAAAACAGCATAGCTCTAAAACATCGTGATAATCAGTCCCCAAGTCCAACGAGTTTTGGAAGCATTCAAAACAGCATAGCTCTAAAACAAGCTAACTCTGGGAATTGCTTCACTCCATGTTTTGGAAGCATTCAAAACAGCATAGCTCTAAAACAGACGAGATGGTTATGAATGGCGTTTAAATGTTTTGGAAGCATTCAAAACAGCATAGCTCTAAAACTTCTCAGCAAAAACTTGCTGTAACCGAATTGTTTTGGAAGCATTCAAAACAGCATAGCTCTAAAACCCTTTGCTTACAGGAATAATGTGATCAATAGTTTTGGAAGCATTCAAAACAGCATAGCTCTAAAACGTACTCAACAGTCGATCTATTTATATTCGTGTTTTGGAAGCATTCAAAACAGCATAGCTCTAAAACATGTTAGCTTTAAGCATTTCGAGTCTCGACGTTTTGGAAGCATTCAAAACAGCATAGCTCTAAAACGTAAGGAGTGGTTAAACGCAACAGAACTAGGGTTTTGGAAGCATTCAAAACAGCATAGCTCTAAAACTGACATTTAGCACTACAAAATTTTTGCTTGGTTTTGGAAGCATTCAAAACAGCATAGCTCTAAAACAAGTGGTACTTGGCTACTGTATAGCAAGCAGTTTTGGAAGCATTCAAAACAGCATAGCTCTAAAACCTCGCAGAAAATTTCTCGGTTCCGTAATCGCGCCATTCATCCATAGCAAGATGTCTCTTTTGAATGCTAATTTAGTTAGTAGATTATTCTTTTTTCAAGGAACAGTCTTTAAGTTTATTATAACATAGTTTCACTTGTAACATAATAGTCTTTGTCGATAATAAATTGATTAACGCCTTCAATTTTATAGTGTTCCAAAAACAAAACATCGCTATCAAATAACGAAATATATTCACTTATTTTAATTAATTCTTCTTGATTAAAATACGAACAGACATTAATAAAAACAATGAATTTTTTCTTTGACAGGTACTTAAAAACCTGAATAATTTCTAACATTTTTTCAAATAGTGTGTCTGTTTTTGTTTCAATCTTAACGCCTAAGATTTTTAATAGTTCTAAAAAAGTAATATCGTCCAGTTCTAAATCTAACTCATGATTAAGTAACTCTACTTCAATTAGGCGCGTAATCCCCAGTGACAAGTCTTCAATCTGTGTCTTAACATCTGGTGACTCATTTAATTGTTGTTCCAAATCAGAATAGATGAGTTTTAACACGCTTGCTGCATTTATGTCAAAACCTAAGATATCCGTAATAACCAATAGTTCACTTTTATTGATGGACTGGTAATCCTGTTTATAGAGTTTCAGCTCTCCAGCTTCTTCATACTGATAAAATAAACGAATCAGTCTTGTAAATAAATCTCTCTCCTCTACTACTAAAAATGTGGCCTTGTTAATTGAGAGTGGCTCATCTAAAATAGGGAAATTAATGTGTCTCATAATTATCTCCTAAAAAAATAATTCTAGTATCTGTATTACTAACAGTTGTATCATACTCTCCATGTAAATAAAGCATTTTAGAAAATTGTTTTTCAGTCACCGTTAACGCAGTAATTAAGCCTTTTTTAGGATTATTCTTTTTCAATCGTGCTGTCATCGCTTGACTCGCTGAATTATTTAATAAAATTTTGCTATAGACAGAGTATTGATGCATAATAAACCCTTCACTGAGTAAAAATTTGCGAAATAAGCGATAGGCTTTTCTATCATCCGCCGTTTCTGTTGGTATATCAAACATAACTAACATTCTCATATATCGATAACTCATATCCTAAACATAGGAACTCCTTCCCTTTCTCCATTTAAAGCTTTTACTATTTTTTTTGTATAATCACTAACAATATTAGTTAAAAACATTTCTTTATTATCGTAATGATACGTGTCATTGAATAAATCAAATAGACATCGTTTCATTACATAGAATGGTTCATCTCGATTTTCATAGATGATAGCATCCACTAAGACACGAAATGGTTCCATCAAATCACTTGCCAAATTAAAATCATTAAACTGGTTGGCATGTTTGAGTCCAATTTGTGTCATACAACCATTTTTACTAATTTCTCTAGCAAACAAACTCATCAATAGTGTATATCCATAATTTAAACCGGCATTGATGTCATTTTCTGACTCTCTTGTAAATTTAGTACCAAATAACGTATTAAAATAAATTCTCGCTGCATGACCTTCACGATTTGTTGGGTCAAAAAGACCCAACGAATCATGTAAATACAAAATCGCATCTGATTTCTCATAAAAAGCCAAGTGTTTTAAAAAGTAACTTTGATTAATGATTTTTTGTGAAATAATGTCTGTCCAAATAGTTGCTTTTTGTTCATACGACCAATTAATTTGTTTTGGTAACTGGAGACTACTATTGTGACAACCAAAAAACGGCATCATTTTACCAATTGGCAACCGCTTATCATCGCAAAAAATCACTAAAATATTTTCGTCAATTAAGCGTTTCATCAACATAGTTGTAATCGTGATATTAGTGGTCTCTAACAATAGACTATCTATTTCCGATAAATGAATCATTTCTCGACTGTCAACAGATTTAAAAATAAGGTGATTATTTTGATAAGATAATTTCGAGTGTGTGTTGATAATCACTGTCCGCCATCCCATAATTGCTACCTCTTAATTTTCCAACGTGACTCATAAAGTCCCGTCACTGACTGATTGACAACACATCCGTCAAAAATAGCAGTGAAATCCGCTTTAGTTCGGTATCTATGCCTAGCTATCTTGCAATCATAAAAATTAAATTCCATAGCCGCTCCTATTTTAGTGAATTTTAGTAAATTGATAAAGGCTTCAGCCGTTTCAATGATAGTATTCTGGCGATTTATTTCGTAGGCCGCTTCAATTTTTTTCAGTACATTATCTGCTGCCAAATACTTTCTAGCAAATACTAATATGTCATTAAGTAATCGATCGTAGTCTTCTCGATGGGTGGTCACATAGTCTAAGCTATCTAAATTACCGGCGATGGCTTTTTTAGAGTGGGCAATCAACGCCATCATCTTATCTGATAAAACTAATTGGTTGCCTTTTTGTAACTCATCGGCACTAGCTAAGAAGCGTTTCGTCCCATCTTCTTGTAAGAACAAGGAAAATTTAGGTAATTCAAAATGAAGCGTTGGTGAGATAAATCCTAATGACTCTAGGTATGCTATTTTATCAGCTTCATAGGTTTTTTGTTTCAATAATGAAATACCTATCACGTCATAAGTGAGAGCTTTCTTCTTACCTTTTACATGTGAAATCAAGACAGAATAAACAATCGTAGGACTATTAAAACCACCATATACGGTCGAATCAAGCCCATTTTTACGTGGAATCAGCGTCCCTTGAGCTGCTTTAGGATAGATGGTTTCATTTGTTAGTTTGTCCGTTTGCTTCTCAACTTTTTTGACAATAGACATTTGCTTAGAAGATAGTGTGCGTTTAATCGTTTTTATCGTTGTAGGTGACCAGATAATTTCTCCATTAGCATCGGCTACTCGGTCATCTGTTTTTAAAAACTTCATGATATTGGTGTAGAGGTCTTTTTTTTGTGTCGCTTTGAACCGATTAATCAAACGGCCCTTCACAAATTTACCATACACAAACTCTGGTTTCAGTTGTGGATACTTACGTAAAAGCAATGACCCCACGACGGCATTCAAATACGCATCATGTGCATGATGATAGTCATTCAATTCCCTAATCTTGTAGAGATTAAACTGTTTTCTAAATTGGTTAGTCAGAGAGGACTTCAAAGTGACAATTTGTACTGCTTGATTGTCTTCCTGCCCGTCATTAAACTGACTATCTAAAATTTGGGCAACGTGTTTCGTTATTTGTCTTGTTTCAACCAATTGTCTTCTAATAAACCCCTCTTTATCCGCAGGTGTCAGTCCCCCACGTTCGCTCTTCGTCAAATTATCGTATTTTCGCTTACTAATAAGTTTCGCATCTAACAATTTTTTCCAAAAATATTTTTGTTTTTTAACAATTTCACTACTTGGGACGTCATCTGATTTTCCTCGGTTTGCCTTTGAACTCACTAACACACAATTATCTAATGAATCATCTTTAATAAAACTTTGCGGAATAATGTGATCCACATCGTAATTAGATAATGCATGAATATTTAAGTCGGCACCTGTATACATGTCTTTTCCAGCCTGTAGATAGTATAAAAATAACTTGTCATTTTTTAATTTATCATTCGATGTCGGGTACTCTTTCAATAAATCACTTTGAAAATCTGCTAACATTTTTTCTAAGGCTTTTAATCGAGAATTCGTTTTTTTACTGATTTCATTACTCCTAGCCATCTCAATGACAATTGACTGTGGCGGGTGACCCATGATACCAACAATTTCATTAACGATAGTCAAACTTTGAAGAATGCCTTTTTTGATAGCTGGACTTCCTGCTAAACCATGAATAACTTGACGGATGTCTTCTTCTTGTACTGTTGGTTGTGCTGCTGCGATATCTTCTTTAAAAGACAAAGAAACATCATTAATCAACTGCATGAAATTACGATTGATATTTTTAGGCATACCGTCGTCCTCAATCAAATAATCCATTATTGACTTACCAGTAGTCTTATCTTTTAAACCAACTAATAATTTTTGCGACAGTCTCCCCCAGCCAGTATAATGACGGCGTTCCATTTTTTTCAATGTCTCTTGGCTAAAGCACGTGTCATATTTTTTTAGTTGTTCACGGATCATTTTACGGTCTTCAAAAACCGTTAATAATTTCACCACATCTTCTAATGTATCTACATTGGCTTCATCATCAAGGAATTCTTGTGGAACACCTAATTTTACAAAGTCATGATACACCGTGTATTTAGCATTAAAGGCGGTTTCAATCCCATCAATTTGTGTGCTATCCAATTGGTAATAATTAGCAAAATAATCTTCTAGCAATTTACGTGTTACTTTTCGATGTTTTTTAAATAGATGATTGACTATCTCTCGTTTCTCATTGCCGGATAAGTTGAGACGTTCATTTTTTTCATTAGTATACGTCAGTTTAGTCAGCTCATTAAAAATCATGTATTTCTGATACAAGAAACTATTTTTAGGTAAGACTTTTTCAGTCGGTAAGTAACTGTCATTATTGGTCATCCTTTCAATAAAATCAACAGATGATTGGTATGTATCAACACGTTCAGTAAAATTCCATGGTCTAATCTCACCAGGGGACTTTCTAGTTAACCAACCAAACGAACTATTATGATTACTCAAAGGACCCACATAATAAGGAATTCTAAATGTCATAATGTCTATTATCTTATCTTTATTTTTTTCAATTGACGTGTAATACTTTGATTGATTTTCAAGAATGGCATTTAGCTCATCCAAATGAATTTGATGAGGAATCACGCCATTATCATACGTTCGTTGTTTTCGTAAAAAGTTTTCTTGGTCAATTTTGTCAATAAAATATGCCGCATCTGGCGTATTGTCTAACGTCTTTTTAACAAATTTATAAAATTCTTCCTCTGTTGCTTCACCATCAATGTACCCAGCATAGCCTTTTTTGCTACTATCCTTAAAGATAGTATCGTACTGTTTTGGTAGATATTCACGCACATATTTCTTAAACAATTTCAAATCGTTCTGATGCTGGGTATAACGTTCAATCATACTCGCGGATAATTTTGCATTTGTTTCTGTATCTTTTGTACTTAATATGCCTGATAATTCGATGGCATCGTATACATTTTTTGCCGCAACAAACACATCAGCAAAATCATCCCCTACTTCTGCCAAGAGTTCGCCCAGTTCTTCTTCGTATTCAATCTTGGAAAATTGTAGTTTGGCATCTGCCTCTAAAGCAAATGTCTTTTTAAAATTCCCTTGATTCCCTACAATTAATTTAATAAATTGGGCAAACGTACCCGTTGATTTTTCAGATGGAAAGAGTGCCAATATTGCGTCACTTTTTCGACTACGTGAGGTCTTAGCTGTAACAATTGACTCGACTAAAACAGTAGTATCAACTGGTGACAAAGCTAATCCAGGAACTTGCGTAATAAATTTTTCATTGTAATTGTTTAAGAATTGTTGGAATGTATTATTAATTGACGTATTGGCTGAATTCAACTGACCTTCAATTAGAAAATGGCCTCGATATTTAACGATATGGGCAATAGCTAAGTAAACTAATCGAATATCTGCTTTTTGTGTGGAATCAGCTAGTTCTTTGCGCAAATGATAAATTGTGGGATACTCATTGTGGTAGTTAATTTCCTCATCTAATGTACCAAAAATCGGATATTTAGTGTGGCGTTTGGCATCTTTCACTAAAAAACTATCTTCTAGTCGATGAAAAAAGTGAGCATCTAGTTGATGAATGTCATCTTTGAAAATTGTTTGTAAATAGTTTAAACGGTTACGCCTTCTAAGATAGCGACGACGAGTGGTCCTTTTGATGCGTCGACTCTCCGCCGTCTGTCCTTCATCAAATAAACGAACTCCCCAAAAATTTTTCTTTTGTGCCTTAACTGTCGTATCTCCATAAATCGGCATTTTCCGTCTAACAAGTTGGTAATCTTCTTTTATCACTGACCAACCCACCGAATTTGTTCCAATATCTAATCCAATTGTATAATTCGCTCGCATCTACTTCTCCTCCTATTTATCCGCACTCTTATTGCAGTCAACTCTTGCATAATTTTTCCAATATGCTATAATAACGTTGTTGGTAGCATTCAAAACAACATAGCAAGTTAAAATAAGGCTTAGTCCGTAAGCAACTATTCTAGTGGCACTGTCTCGGTGCTTTTTTTATTTACCTAAATTATAACATATTTTATATATATAAATAACAAATAATGATAAAAAGTCAAGAACACTACTAAGTAAGTGCTCTTGACTTTTTGTCATTATCAAATAAAAATTTACTATAATCTAATTGTAGTTCATGTAAAAAACTATCTACTTAAAAGATAGTCAATACTTCTTAATAATATTTAGATATTAATGTTTTACTTTCAGTGGCAACTCACGACGAGCTCTTAATGCGGAGAGAATGGATACCGTATCAACAACTTCTTGTAGGACAGCCCCAATCAATGCTGGAATGACACCAGTACTCGCAATTAGCATTAAAACAACACAAATCAGCAATCCAATTAAAACCGATTGTCGTGCAATACGCATGGTATCTTTAGATAGTCGCACAGCCTCTGCGACCCGAGTTAAATCATCCTTTAAAATAACAGCATCAGCACTCTCACTAGCTGCAGTTGATCCTGTAGCTCCCATTGCAATCCCTACATCAGCGACAGTTAGAGCTAATACATCATTGACCCCGTCACCTACCATAATAACTGGACGACTGGTTTGTTCTAATTTTTTAAGTACCTCGATTTTTTCTTCAGGCAAACAGTTAGCATGAATATCAGAAATACCAACTTGACGACCGATTTGTTCGGCAATTGATTGATGATCACCTGTTAGCATCACCGTTTGATGAATACCTAATTCATTAAGTTGTTGAATTGTTGCTTTCGATTCTGGTCGTACTGTATCTTTAAACGTAATATAACCCGCATACTCTTTATTAATCGCAATATATACAACTGTTTGGTCAACAGAAACTTCATTAGTAGTACCGGCGAATTTGGCTTTACCAACGTGTACACTTTGGTCATTTACAGTAGCTTCAATCCCTTGACCGGTGACTTCTTCTAGGTTTTTAACCGCAAATAAATCAACCTTATGACTCTTACCATACTCAACCAATGAACGAGCTAAAATATGATTTGATTCTTGTTCAGCACTAATTGCATATTGAAGTAACTGTTCTTCGGAATAACTATCTTTAGCAACATGAATCGCATCAACGAATAACTTACCTTCAGTTAATGTCCCAGTCTTGTCAAAAGCAATACTTTTTGCTTTAGCTAATTTTTCAATTGTTGTCCCTGTTTTTACCACGATACCATTACGACTCGAGCGACTCATGCCTGCAACTAAAGCAACAGGTGCAGCTAAAATTAAAGGGCATGGTGACGCAACAACTAGCACTTCTGCAAAACGGACCGGATCTTTCGATACAAACCACGCAACACCACCAATAAAATATGCTGTCAATGTAAACGGCACAGCATAGCGATCAGCTAAACGCACAAAATGCGCAGGTTTTGCTTCCGATTCACGAACTAATTTAACGAGTGATTGGTACTGACTATCAATTGCCCGCTTAGTTACTTTAAAACGAATAGCCGCATCACCGTTAATCGTTCCGGACATGAGCGTATCATCAACTTTTTTTTCAACGGGTTTTGACTCACCAGTTAAAGAAGATTCATCGACCATCGTTTCACCTTCAACAATGATACCATCGACTGGAACAATTTCACTAGGTTTTACTAAAATCAAATCATCTATCTCCACTTGGTCAACAGGAATATCTTCTACTTGATTGTCAACGACACGATGGGCAATTTGCGGAGAATTATCAAGTAATGACCGCAACTCACGACTAGCTTGACGACTGGCATAATCTTCTAAACTGTCGCCACCTGTCAGCATGATTAAAATCATTAAACTGGCCCAATACTCACCAACCAATAAGGTCGCAATAATCGCTGTTATGGCTAAGATATCGACACCATATTTTCCTGATTTCAACGTTTTAATCATACCAATAAACATCGAAATTGTTGTCATCCCACCAACTACAACAATTAACCAAAAAGCAATTTTCGGTTGATGAAACACAAATTCAGCTAAAAGTGCCACAACACCAACTAAAAGTGTACTCATAAACTTTTTGAAATTACTCATTTCTTCCACCTCATTCCACTTAATTTAATTCCTACTTTTACTTATATTAATGTGAAAATCAAATACCCCAATAGACATTACCACCTTTTTAGTTCATTAAAAAAATAGATAAATGCGTCATTAACTTAAACTTCTATCTTAAGAATAACATCATCATCTAGTAATTAACACTACTAACCACTAATTGAGAAATATACTCACTTATATTTAACAAGTTATCATAACTAGAAAGATTATAATCACTAGCTAACTATCAACTACATCTTATAACATAAAAAACGTTTAAATCTAATTCCTAATGCATTAACACATACTGATAAAGTGTACAAAAAATAATGACATCTTGATTAACCAAGATGTCATTATTTATGAACTAATTATTTTTATGTCTTGCTTGTTTAATTACATCACGCAACTCATCCATACTATCAATATTTTTTACTTTTAACCGGTTAAAATTCTGTAGCATGCGTCGTTGATTAAAATTAAGTCTTGGTAAATGCGTTAATTCTCCACGTTTTTCTCGCAGTTTTTGTAACAATTCAGTCTGACTAATCACCTGTTTGTCATGCGATTTTTGACGTTCCAGTGCAAATTGTTGACTAATCTCAGCTTTCGCTTTGTCAATCTCTTTCGACCAAGCAACCATTGCTTGCCGGAAAGCCACCATATTCACTACTGTATAAATTAAGTCACTCACCATAACGACAATAATGATAATTGGCAATATTAGACCAAAATGACGTTCTAATAAGTCAACAAACAGCATAACTTCTGGTTGCACAATTTTAACAACAAAGACACAAGCTAAGCCCCAAAATAGCGAGATAGGAATCGCAATCCGGCCATTAATATTTAGTGGTACATCATGATAATCCCACCAAGTTGCGTGAAAAGCTTTTTCTAAAACATAGCTTGTTAAATATTCTAAAACGGTCACTAAGACGGCTGAATAAACGTATAGTAAGACGATATTATTTTGATAGGGTTCAACAAAATAAAGGACACTCACCACACCAAATCCATAAATCGGACAATACGGTCCCGTTAAAAAGCCACGATAGTCAAACTTCTTATCTTTTAACGAACAGTAGACCGTCTCCCACAACCAACCTAGAACTGAATAAATGAAAAATAATAAAATTGCTTGATTAACACTAAACACAATACCACCTCTTTCAATAGACTTATTATAGCAAAGATACTGTCTGCCACACGACCGTTTTTGTCAATTCAAAAACATTATTTTGATAAAAAGTTAGCTAAATTCAACAAATTAAGACCTATTGCCATTAAAAAAACTGCCCTTAAATCTTATCACACAGGATAAGACCAGAGCAGTTAATTATTTCTAAAAATCAGTAAATTCGTCTTCTTCAAAATTAGTGACAACTGCCTCTGTTGCATTGGGAATTTTTCTTAATAACAACATTGCACCTGCAATAATTCCTAAAATACCAGGAATAATCCACAAGAAAGTTAATAAAAAGAATGGCACAATTGATAAGATCAAAATAATGATACCAAACAATACATTTTTTTGATTTTTCTTTAAAAAGAATGACAAGACAATCAAGACAATTGACATGACTAATGCTACCCCAGCAACAACTTGAACCCCGCTACCTAACACGTCTAGTGACGCTGAGACTTCTTCAAATGTCATTCCTTCTGGAAGTTCTGCTTCTGCCATAATTTCTGGATTGCTTGAGACAATCGATAATAATCCAGCACCTAAGAAAACTAAAACACTACTTAAAATGCCAAAAATACCACTTAAAAGAGTTAAAACAAATTCTGTTTTTCTTGGATTTTTTTTCATTTACTCTACTCCTTCATCCATTAAATTTGTTGTTTCCTGTTGTGCTTTTAATAAATTAATCGTCACAACACTTGTATTACTTAAAAAATCACCTACATGTTGCTTTTTAGGCGTAAAAGCCGCAACCAAATAACCGACCATTAAAATGCCAGTTTTCAAAATAAAGCGACAGGCTGTTTCACGGATTAATACCGTTTGCCAGCTTAGTTCTGTTTCATCAAAACTCACCACGCGAATGCCAAAAATCATTTTACCCAATGTTTGTCCATGGTTTAATTTAGTTAACAACGTGAAATAACCTAAATAAATAATTAATGATAAAATCCCGTAAATAGTAATAATCGATGAATTCTTTTCTAGTCCTGCTAGATGATACACAAGTCCAATCGTGCTACCCGTGACCAAACTAATACAGATTAGATCAATAATAAATGCATAAGCTCTAATCCAAAATCCCGCGTAAAAATAATGCGGTAAGTCGTTCACATGTTGCGGGCGACGTGGATAATCAGAGCCATGCAAGATGTAAGACTGTTCTTGCATGTTAAAAACCTCCATAATAGTACATTGGTTTTGGTGCCTCTGTCGTCCCTAGTTTTTCTACAATTCGTGTCACACGTTCCGTTTGTGTTGGTTTTAACCCTTGCCATTCTGCCAATTTCGCACCAAACCATGATGATCCAAAGCCAGTTGTACTGTTGCTATAAGAAATGACAGTCGCATTTTTTAATTTCTTGTCTTTTTTCAAAGCGGCTAAAGCATCGTCAGGGTAACCAATCGCATCAATTAAACCGTTTTCTAAGGCTTGTGAGCCATCATAAATTCGACCATCAGCTAATTTTTTCACTTTTTCAGTATCCATTTTACGGCCATCAGCCACTACTTTAACAAAGCGTTCATAGGCACTCATGACAAATGTCTGTAAAACTTCACTGTCTTCTTTAGTTGGTTTGCGACTTGGTGACATCATATCTTTCAAGGCTCCGCTTTTATATGTTGTATCGGATACACCTAATTTTTCTAGCAACCCAGCATAATTTAAGCCTGACATGATAACCCCAATCGAACCAGTTGTCGTTTCATCTGAAGCAAAAATTTTATCGGTATTTGCAGAAATATAATACCCTCCACTCGCAGCGACATTTTCAAAAACCGTATAAATTGGGATATCAAGTTTTTTAATTTTATTTAGCTCATGCGTAATTTCAGCACTTTCATACACACCACCACCTGGTGAATTTACTTGAAGCAAGACACCTTTAACGGTTTCATCTTCTTGAATTTGTTTTAATTGTTGCATAAAATTCTGATGATTATACTCAGATTGACTAAACAAACTGCCTTCACCAGTATCTGCAATCGCTCCTTGAACCGATAATTTCACGATTTTTTGGCTACTAGAGCCTTCTTCAATTATATCTTCCGTTAAGTCATTTGAGCCGTATAACAATTTATTTAAACCAACCAACGTTGATTCTTCAGACTCTTTATCCTTTTTAGTTGTGACTGCTGAAATACCAGATGTCACAATTGATAAAATCAATAATCCTACAGCGATAATGACCGCTGCCCATCTTCGTTTATCCATACCAACTCTCCTATTTTTAGCCATGCTACGATGGCTTATTTTTTATTATGACGTTAGATTATACCATTTCATTATAGAATAACACGTCATATAAAAAGTAAAACATGATATGTTTAAACAGTCAAATAAAAATGGTCTGGTGCTCACCAATTAAGCAAATTGCTAGATAAGAGATATAAGAAAGCAGTTTAGAGTCGCCACTCTAAACTGCTTCATGTTTAATCAATCGGTATGGCTTGTTTAATACGTCGTGATGACTGTTTTTTAGGTAATTTAATAGTCAAGATGCCATCCTCGTAATTCGCAGTAATCTGCTCTTTTACAACACCTTGTAGAATAAACTGACGCCTAATTTTTTGATAACTGCGTTCACTACGAATTAGGTTGCCTCGAGCATGATGTACTTGATTTTCTTCACAATACTGGCCTTCAATCGTTAAAATATTATCCTCATAATGAACGACAATATTGTCTTTAGGTATCCCTGGCAACTCAGCTTCAACCAGGTAGTCTGTAACTGTTTCGTGGATATCCGTCTTCACTTGATTTTCCCGCCATTCACCAAAAAACTGACGACCCATTTCCTCAAAAAAACGAATAGGTGTCATGTCCAACAAATTAGAATCACGGTAGAGTAATTCTCTAGTCATCTCAATCATCCTTTCATTTTTTTATTATTTACACTTATTATTATAATAAAAAAATGTGTTTTTTCAAGTAAAAACAGTTATTTTTGACTATTTTTGATTAATAAAAAAAACTAAACTAAAGTTAATTTAAAAGCAAATAAAACAATAAATAAATACTATTTACTACTCGCTTTTAGTTTCTTCTAGTTTTTTTAACGCTGCGGCGGGTACGTCTTTTTCAGTCACTTCTTCCCAACTTAAATTACCTTTATTGGGATTAATTTTTAGTTTTAAATAAGCCTTTAATTTTAATGGACGTTGTTTATTTGCATGAAATTCTAATTCTTTAGATTGACCATCTTTATCATAGCCAAGTTGATTGTATTCATAATCATCACCCATTGGCGTTCCATCTTCTTTAAACATATCGATTTGTTTACCTTCATTAATGACTTGCGTATAGTAATAGGTACCGCGGACGTAATTTTGGTAGAAGTAATAGCTACCGGCACCACCTAAAAGTATCACAAGCGTTAAAATAGTTAATCCGACTTTTTTCATTTTCCAGTACCTCCAATTTATTTTATTGACAGAACTATTATGGCTGATTTTTAATCTTTTGGTATCAATCTACGGTCTAAATCATACTCAGTCTTGAGATGTATTTATATTTTATCTGTACGAGGAATCTTCGCTAAAAGTAGAGCGGCAATCACCAATAAAATCAAGGCATGTAATCCAAATGGTACTCGTAAATCAGGGTTAACTATCGCGATTATCCCTAACAAAAGTGGTGCCGTAGCTGCTCCTAAATTAGATCCAACCAATACAATCGAATTAGCAGTATTTAATGCTTCCTTAGTAATATTTTCAGACAAATTATTAAACACACAGGACACACAAATTGTTAAGGCAAATCCAGCTAAAAAAGCACCTAACAGACTGAAAATGATTGTTTGCGAAAGGACTAATAAACCTAACCCAAGTGAACTAATCACTAGAAAAACTGGTAAAATATAGCGACCAAATTTAACAACAAAAGAGCCAAAACAAAGGCCAGCCAAAAAACCAGCAAACATAAATAGACTAAGTGTACGGTTTGCTACTAATACTGTACCAATATCTTGTTCAACAAGCAAACTTGGAATACGTAAAATCGTTGAGACGCTAATTGAAATGAGAATCCCCAAAAATAGGGTGTTTACCAACACATAGTTCACTTGTTTACGTGTCAATTTAGCGGCTGACTGCACCTCTGTGACTGGTAAGTCATCGCTTGCAGGTAATGTGTCTTTCGGTCCATAAACTAAGTATAATCCTAGGATTAAAAAGGCCGTCAGATAAATCAAAAATGGTGCTTGCCATGACACTAGTAATAATTGGCCTGCAGCTAAGGTTAAAACTGTCTGACCAATTGTTTCAGCTGACACACGAAATCCCAATAATTTTGACCGCATATTGCCAGAAAAACGCTCACCAATCAAACTAATTGCACGTGTATTTAAAAAACCGATGCCAACACCGATAAAAATTCGTGAGACAAGGATAACTGGATAAGAAACAATAAAGAATGGAATTACGCCCGCAATGCCAGTCAGTAATAAGCCTAAAATAACACTTTTACGTTCAGATATCACTTTTGATACAAGCGGATTGAGTCCTACCATAATTGTGGTGGCGATTGAAGTCACTGAGATTAACCATTCAACGGATGACCGTGAATAGTCATTAAAATATAGTAGCAACTCAGGAATTACTCCCGAAACTGATAGTGTTGATGTTAACATCAACGATAATGATAAAATAGCAATAATCTCCATAGTACGATGTGTTTGTTTCATAAATTTCCCCAATCTGGTCAGTTTATTGATCACATTACTACTAACGTGACAGACGAACCAACATAATCTAACTTTTTTGAAAATCCTTTCATTACTTTTAGTTTAAATGAAATGATGTCAAATTGATAGTGAAATTTTGTTTAAAGCTAGTCAATAAATGACAAAAAACGTTAGCACTAAACATAGGCTAACGTGTGATTAGTTACATTCTATTTGTCTAAGCGTTCACGATATTCGTTCTGTAAAAAGCCGTAATCATATTGATCAAACCATTGACCATCCCGATAGATTGCCTCACGATTAACCCCTTCACGGAGAAAACCAATTTTTTCATATAAATGAATTGCCCCTACATTATAAGCATGTACCGATAAATTAACTTTATGCAAACCCAAATGATCAAACGCATAGCGTAAAATTAAGCGAACAGCTTCATCGCCGTAACCTTTGCCACGATATTCTGGATTTAGAATACCAATGCCTAATTCTGCCCGACGATTTTTAAACAAGACCTCTGTTAATGAGACAAAACCAATGACTTGGTCAGTCGCTACTTGACGAATTGTAAAATAGAATGCCTCATTGGAATCTGATTCAGCAAACATTTTAGCCCAATCTTCCGCTTGAAAAGGATGAAAGACATCTGCTGAAATTCCGTTCATAAAATCAGTATCCCATTGCCATAAAACAAAATCTTCTGTATCGCCATCACGTAACTCAGATAAATAAACCTTATTTCCAATCAACATTATGTGTTAGCTCCTTTTATTCATTTAAAGACACGGTTAATTTTACTGGTTGATGGTCGGTATGCTTAAATCCTACGTCAATCACCTCAGTTTTTTTAACCTTAATATTATTTGATACGATAAACCCATCTACACTATACACTTGTGACGTCTCATAAGAACCGGTATATGGAGCGTTTAAGACTCGAACGGTCGGATGTTGAGTGTCGTAGGCAAAGCTAAAATTAGTTGGTAAATCTCTTGCTGACATCCGACCCGGCTGCCAACCATCTTGTTTTAACTCTGGAAATGACTGACTCCCCTCAAATACCTGATTGAAATCTCCACCAGCAATAACATAGTTGCCTTTTTGATACTCTTTTTCTAACACTGATGTTAATCGTTCACGTTGTGCTATCTTGCCTTCACCGTTATCATAAGCCTCTAAATGTAAATTAAAAACGACTAATTCATGTGGGCTATTTTTTAAAGGAAAACGTGTTTCCAATAAGGCGCGCTTTAAATTGCTCGTACTAACAGGCCAGGTGAACGGACTTGGTAGCGATAATCTTTTAGCTTCAGTCATTTTAGCATCAGTCATGGTCATTATCCCACTTGCTACTCGACCAATTGGCGGCCAAGGAAATGGGACAAAATCAACTTTAAAATTATAGGCAAACACGCTATCTAAGTTTAATTGCTCGCTCAGATACTTCTCTTGATTGATACCAAAAGAACGTTTTGATTGACGATCAACTTCTTGAAGTAAGTATATATCAGCTGGCAAATTTTTCAACGTGTCCGAAATACCAGTTAAATTGGTAGTAATCATTGTTTTATCTTTTGGTTGAACAGTTCGACCTCCGTCCATAAAAAAGTCTTCTGTTGCACCTAAGCCTCCATAACCAATATTATAAGTCACGAAAGACAAATCTTGTTTTTCGGCCAACTCATGCGTCCCTGCTGTTACATTAAGTGCTGTAACTTCCGCTGGTCGATACTCACGTAGGGTTAAAAAACCAACCAAACCTAGTATTAAAACAACAATAGTCACTAGCAAAAATAGACTATAGCGCAAGAATCGTTTCACCAAATAATCACTCCTCACAAACTTATTTGCTAATTATACCTTAATTAAACGGACTAAACAAACAAGTGATTAATGATAATAACAGCAAATCAACTTAAAATAGATTAGGCTTCTTGTTCAATCACACCTA</t>
  </si>
  <si>
    <t>MRANYTIGLDIGTNSVGWSVIKEDYQLVRRKMPIYGDTTVKAQKKNFWGVRLFDEGQTAESRRIKRTTRRRYLRRRNRLNYLQTIFKDDIHQLDAHFFHRLEDSFLVKDAKRHTKYPIFGTLDEEINYHNEYPTIYHLRKELADSTQKADIRLVYLAIAHIVKYRGHFLIEGQLNSANTSINNTFQQFLNNYNEKFITQVPGLALSPVDTTVLVESIVTAKTSRSRKSDAILALFPSEKSTGTFAQFIKLIVGNQGNFKKTFALEADAKLQFSKIEYEEELGELLAEVGDDFADVFVAAKNVYDAIELSGILSTKDTETNAKLSASMIERYTQHQNDLKLFKKYVREYLPKQYDTIFKDSSKKGYAGYIDGEATEEEFYKFVKKTLDNTPDAAYFIDKIDQENFLRKQRTYDNGVIPHQIHLDELNAILENQSKYYTSIEKNKDKIIDIMTFRIPYYVGPLSNHNSSFGWLTRKSPGEIRPWNFTERVDTYQSSVDFIERMTNNDSYLPTEKVLPKNSFLYQKYMIFNELTKLTYTNEKNERLNLSGNEKREIVNHLFKKHRKVTRKLLEDYFANYYQLDSTQIDGIETAFNAKYTVYHDFVKLGVPQEFLDDEANVDTLEDVVKLLTVFEDRKMIREQLKKYDTCFSQETLKKMERRHYTGWGRLSQKLLVGLKDKTTGKSIMDYLIEDDGMPKNINRNFMQLINDVSLSFKEDIAAAQPTVQEEDIRQVIHGLAGSPAIKKGILQSLTIVNEIVGIMGHPPQSIVIEMARSNEISKKTNSRLKALEKMLADFQSDLLKEYPTSNDKLKNDKLFLYYLQAGKDMYTGADLNIHALSNYDVDHIIPQSFIKDDSLDNCVLVSSKANRGKSDDVPSSEIVKKQKYFWKKLLDAKLISKRKYDNLTKSERGGLTPADKEGFIRRQLVETRQITKHVAQILDSQFNDGQEDNQAVQIVTLKSSLTNQFRKQFNLYKIRELNDYHHAHDAYLNAVVGSLLLRKYPQLKPEFVYGKFVKGRLINRFKATQKKDLYTNIMKFLKTDDRVADANGEIIWSPTTIKTIKRTLSSKQMSIVKKVEKQTDKLTNETIYPKAAQGTLIPRKNGLDSTVYGGFNSPTIVYSVLISHVKGKKKALTYDVIGISLLKQKTYEADKIAYLESLGFISPTLHFELPKFSLFLQEDGTKRFLASADELQKGNQLVLSDKMMALIAHSKKAIAGNLDSLDYVTTHREDYDRLLNDILVFARKYLAADNVLKKIEAAYEINRQNTIIETAEAFINLLKFTKIGAAMEFNFYDCKIARHRYRTKADFTAIFDGCVVNQSVTGLYESRWKIKR</t>
  </si>
  <si>
    <t>1235799.SAMN01731001.C818_01246</t>
  </si>
  <si>
    <t>C9</t>
  </si>
  <si>
    <t>CRISPR-associated protein cas9/csn1| subtype II/nmemi</t>
  </si>
  <si>
    <t>No</t>
  </si>
  <si>
    <t>MRDYYIGLDLGTGSLGWAVTDREYEIMRAHGKALWGVRLFDSANTAEERRGFRTARRRLDRRNWRIELLQELFGEDIGKVDSGFFLRMKESKYMPEDKRDVNGNCPKLPYALFVEDGYTDKDYHRQFPTIYHLRKWLMETEETPDIRLVYLALHHMMKHRGHFLFSGNIEKIKEFQETFRQYIGKIREEELDFHLCIEGEELRETENILKDKNLTRSAKKTRLIKLLGAHTACEKAALNLVAGGTVKLSDIFGNSELDACEKPKLSFADAGYDDYAGMIEDELGEQHVIIETAKAVYDWSVLADILGDYRCISEAKAAVYEKHQKDLRHLKELVKENLGRDVYKEVFVKTNEKLPNYSAYIGMTKKNGVKSEMEGKRCDRKAFYDYLKKTVVNAIPDESKTEYLRKEMETETFLPRQVTKDNGVIPHQVHLQELDAILENLSGRIPALKENGSKIRDIFTFRIPYYVGPLNGIVKGGERTNWVRRKKAGRICPWNFDEMVDTGASAEEFIRRMTSKCTYLIHEDVLPKNSMLYSKFMVLNELNNVRLNGEPISVELKQKTYEDLFQRHRKVTRRRLTDYIRREGIAGRDADITGIDGDFKGSLTAYHDFKEKLTGCELSQADKENIILNITLFGEDKALLKKRLGALYPALTEPQKKAICALSYKGWGRLSQRLLEGITAPAPETGEIWTVIRAMWETNDNLMQVLSEKYCFAAAIDEENAGEELKEITYKTVEQMNVSPAVRRQIWQSLQVIKEICKVMGGPPKRVFVEMAREKMESKRTESRKKRLIDLYKKCREEERDWIEELGNTEETRLRSDKLYLYYTQKGRCMYSGEVIELEELWDNRKYDIDHIYPQSKVMDDSLDNRVLVKKEYNADKTDEYPIRADIRGKMRAFWRILREEGFISKEKYNRLTRGTGFEPSELAGFIARQLVETRQGTKAVASVLKQVFPETDIVYAKARVASQFRQEFDLIKVREMNDLHHAKDAYVNIVVGNVYYTKFTSNAAWYVKEHPGRSYNLKKMFTSERDVARNGETAWRAGNSGTIATVKRVMGKNNILVTRRSYEVKGGLFDQQLMKKGKGQVPIKGRDERLADIDKYGGYNKAAGTYFMLAESEDKKGAKIRSVEYVPLYLCNCIEKDEEAAKKYLQKERGLKNPRVLIAKIKIDTLFKVDGFYMWLSGRTGNQLIFKGANQLILSEPDMRILKKVLKYVNRKKENKNAVLGEHDQLPETDLIRLYDVFLDKIENTVYHVRLSAQQGTLTKNKDTFCELSNEDKCIVLSEILHMFQCQSGSANLKLIKGPGSAGILVLNNIISKCNQVSIIHQSPTGIYEQEIDLKKI</t>
  </si>
  <si>
    <t>1450649.SAMD00038621.GCA_001293735_00788</t>
  </si>
  <si>
    <t>MKEYHVGLDIGTSSIGWAVTDSQFKLMRIKGKTAIGVRLFEEGKTAADRRGFRTTRRRLKRRKWRLHYLNEVFAPHLQEVDENFLRRLKQSNIHPDDPAKNQAFIGKLLFPDLLKKAERGYPTLIKIRDEAPEEERAHYPVTNIYKLREAMINEDRQFDLREVYLAVHHIVKYRGHFLNNASVDKFKVGKIDFAKSFNVLNEAYKELQNGEGSFAIDLDQIDEIGKLLLDTSKKKLDRQKEVAKLLAVKVADKDETKSNKKVATAISKLILGYKANFATDALVDDKANDWKIDLSSETSDDDIEKFSGELNDAQNDILTEITSLFSQLMLNEIVPNGMSISESMMDRYWTHQRQLAEVKKFLATQPSEVRKSFNSLYNQYIGQEPKTKGYDFEKGLKKLLKEMPNWKEIEGQLKAGEFLPKQRTSANGVIPHQMHQQELDRIIEKQAKYYPWLAKKNPATDDRDRHKAKYELDQLVSFRIPYYVGPLVTLKDQERTSGAKFAWAKRRAAGEITPWNLWGKIDRAESAEAFIKRMTVKDTYLLNEDVLPANSLLYQKYNVLNELNNVRVNNHRLSVGMKQDIFNELFESKKTVKASDVASLVMAKTRGVNKPMIEGLSDPKKFNSSLATYLDLKAIIGDKVNDNRYRDDLERIIEWRSVFEDGEIFADKLTEVAWLTDAQRSALGKKRYKGWGRLSKKLLTGLVDENGQRIIDLLWNTDQNFMQIVNQPVFKEQIDQLNQSAIAKEGTTLGDQVESILDDAYTSPQNKKAIWQVVRVVNDITKAVGNAPKSISIEFARNEGNKGERTRSRRNQLRSLFQNQARELVKDTSLLEELENTPDLSDRYYFYFTQGGKDVYTGEPINFDDIPTKRYEIDHILPQSFLKDNSLDNRVLVSQAENSKKSDRVPAKLYATKMRPYWEYLLKQGLITKQKFENLTLDIDQIVKYRSLGFVKRQLVETRQVIKLTADILGSMYRDAGTDIIETRASLTKQLREEFDLPKVREVNDYHHAVDAYLTTFAGQFLTRRYPKLRSFFVYGEYMKFTKGTDLNLRNFDFFHELVKDKHEKNNEDKKVYDDRGMLIISRSSLANYLNQIIRMKIMRVTKEIRIENGMLYKATINSTKNLGNVNIPLKKEMPVDLYGSYLSKETSFMSLIRIKGQRTARIVRVPVDALSKLSKYEKHSKEYLDELYKTIKNNNNIINDFIIILPQLGFNQLILDKVGGERVSYRLGGYDTKHLATELVLKKETLKKINNNFSEIKKSDNPSQEFDELFDEIIKTSAKYLPLLRKKILKIESNRRKFYEADVVKKERELNNILAAIHANNGTRHDLKTLNVSEFGRIRCAITLTKDAEVVFESPTGLFIRRLKISNI</t>
  </si>
  <si>
    <t>1262767.PRJEB815.BN591_00776</t>
  </si>
  <si>
    <t>cRISPR-associated protein Csn1 family</t>
  </si>
  <si>
    <t>MSQNIVDYCIGLDLGTGSVGWAVVDMNHRLMKRNGKHLWGSRLFSNAETAANRRASRSIRRRYNKRRERIRLLRAILQDMVLENDPTFFIRLEHTSFLDEEDKANYLGADYKDNYNLFIDEDFNDYTYYHKYPTIYHLRKALCESTEKADPRLIYLALHHIVKYRGNFLYEGQKFNMDASNIEDRLSDVFTQFADFNNIPYEDDEKKNLEILEILKKPLSKKAKVDEVMALIAPEKDFKSAYKELVTGIAGNKMNVTKMILCEPIKQGDSEIKLKFSDSNYDDQFSEVENDLGEYVEFIDSLHNIYSWVELQTIMGATHTYNASISEAMVSRYNKHHEDLQLLKKCIKDNVPKKYFDMFRNDSEKLKGYYNYINHPSKAPVDEFYKYVKKCIEKVDTPEAKQILHDIELENFLLKQNSRTNGSVPYQMQLDEMIKIIDNQAKYYPVLKEKREQLLSILTFKIPYYFGPLNETSEHAWIKRLEGKENQRILPWNYQDIVDVDATAEGFIKRMRSYCTYFPDEEVLPKNSLIVSKYEVYNELNKIRVDDKLLEVDIKNDIYNELFMNNKTVTEKKLKNWLVNNQCCNKNAEIKGFQKENQFSTSLTPWIDFTNIFGEINQSNFDLIEDIIYDLTVFEDKKIMKRRLKKKYALPDDKIKQILKLKYKDWSRLSKKLLDGIVADNKFGSSVTVLDVLEMSRLNLMEIINDRDLGYAQMIEAAASCPEDGKFTYKEVQRLAGSPALKRGIWQSLQIVEEITKVMKCRPKYIYIEFERSEETKERTESKIKKLENVYKDLDEQTKVEYKTVLEELKGFDNTKKISSDSLFLYFTQLGKCMYSGKKLDIDSLDKYQIDHIVPQSLVKDDSFDNRVLVVPSENQRKLDDLVVPSDIRVKMNSFWKLLFDHELISPKKFYSLIKTEYTERDEERFINRQLVETRQITKNVTQIIEDHYSTTKVAAIRANLSHEFRVKNHIYKNRDINDYHHAHDAYIVALIGGFMRDRYPNMHDSKAVYSEYMKMFRKNKNDKKRWKDGFVINSMNYPYEVDGELIWNPDIINEIRKCFYYKDCYCTTKLDQKSGQMFNLTVLPNDAHSPKGTTEAVIPVNKNRKDVNKYGGFSGLQYVIVAIEGKKKRGKKTKLVKKISGVPLHLKAASLDEKIKYIEEKENLTDVKIIKDSIPVNQMIEMDGGEYLLTSPIEFVNGRQLVLNEKQCALIADIYNAIYKQDCDNLDDVLMIQLYIELINKMKALYPAYQSIAEKFESMTEDYVAVSKEEKADIIKQMLIIMHRGPRNGKIQYADFNVGDRIGRKNKMSLDLERVTFVSQSPTGIYTKKYKL</t>
  </si>
  <si>
    <t>1348245.SAMN03568761.GCA_001005315_04134</t>
  </si>
  <si>
    <t>GCF_001005315.1</t>
  </si>
  <si>
    <t>Kordia jejudonensis strain SSK3-3 contig1| whole genome shotgun</t>
  </si>
  <si>
    <t>CTTGTGATTCCTCACGTAAAAATACAATTTGAAA</t>
  </si>
  <si>
    <t>TGAAAAAAATTCTTGGATTAGACTTAGGTACAAACTCCATTGGCTGGGCATTGGTCCATGAAGCTGAAAACAAAAATGAACTATCTGATATTATCAAATTAGGAGTTAGAGTTAATCCTTTAACCGCTGAGGAGAAAACAGATTTTGAAAAAGGACGACCACTTTCAACAAATGCAGATCGCACATTAAAACGTGGAGCAAGACGAAATCTACAACGTTTTAAATTGCGTAGAAAAAATTTGATAGAAATTCTTACTACGCATCGTATTATTGACACACATACAGTGCTTACTGAATTAGGCAATTATACTACACACCAAACATTAGCGCTGCGAGCAAAAGCTGCAAAACATAAAATTGAGAAGGATGAGTTTGCGCGCGTATTACTAGCTATTAATAAAAAAAGAGGATATAAAAGTAGTCGTAAAGTTAAAAATGAAGATGAAGGAATTGCGATTGATGGAATGGCTGTTGCCAAAGAATTATACAACCAACAACTCACGCCTGGTCAATATGTATATCAACTACTAAAAGAAAATAAAAAGTATATTCCTGACTTTTATCAATCGGATTTACAACAAGAGTTTGATGCTATTTGGGAATTTCAACAACAATTTTATGAATCGATTTTAACAGATGAATTGTACACTAAATTAAAAGGTCAAGGACAACAAAACTCAAGAAAACTATTTTTAGCGATTCATCAAATCTATACTGCTGAAAATAAAGGAAAACGAAATGATGTTCGATTACAACAGTATGCATGGAGAAATGAAGCACTTACCAAACAACTTTCAATTGCAGAAGTAGCATACGTATTGGTTGCTATTAATAATGAGATCAATAAATCTAGTGGATATTTGGGCGCTATTAGCGACCGAAGTAAATCACTTTATTTTAAAAATGTAACTGTTGGCGAAAATTTATATGCACAACTTCAAAAAGATCGGCATACTTCTTTGAAGAATCAAGTGTTTTATCGTCAAGATTATTTAGATGAATTTGAAAAAATTTGGGAAACGCAAGCACAATTTCATTCGGAGTTAACTGCTGAACTCAAAAAAGAAGTTAGAGATGTAATTATTTTTTATCAGCGGAAGCTAAAATCTCAAAAACATTTGATTTCCGATTGTCAGTTTGAAAAAGGACACAAAGCAATTCCTAAATCTTCTCCTTTGTTTCAAGAGTTTAAAATTTGGCAAAACTTGAATCATTTAGAATTTGAACATACTCAAACGAACGAAAAGATAAAATTTACAGAATTTGAAGATGAAGTCAGACAGTTTGTATTTGAAGAATTGAATCTTAGAGGTACTTTAAAAAGTAAAGAGCTCAAAAAATTACTTCAATTAAAAACTCCTAATTATTGGAAAGCTAATTTTGAAGAAATTGAAGGTAATAGAACAAATGAAGTGTTGTATAATGTGTATCAACGCATTGCTGAAATTGAAGGATATGGTTTTGATTGGAGTAAAAAAACTGCGGAAGAAATTCATACTGAATTAGCAATTATTTTTAAAGAAGCAGGAATAAATTCTGAAATTTTAACTTTTGATACTACGATTGAAGGAAATAATTTTGACAAACAAAAAAGTTATCAATTGTGGCATTTGCTCTACGCAGCTGAAGATGGTAAAAAAATAACCGAAGCAGATCGATTGTTATATGGAGATACGAATGTTGCGCTAAAAAAGAAGCTTCATGAAACATATGGTTTTAAGCCACATTATGCGAGTTTGTTAGTAAACGTATCTTTTCAGCAAGATTATGGAAACTTGAGTAGCAGAGCCATTCGCAAAATCATTCCTTTTTTAATAGATGGGCATGGTTTTTCGGAAGCTGCACGACTTGCGAAATACAATCATTCCCATTCCCTAACTGCGGAAGAACAGGAAAATAGAATTTTGAATGAAAAACTTTCACTGCTGAAAAAGAATGAGCTAAGAAATCCTGTTGTAGAGAAAATTTTGAACCAAATGGTAAATTTGGTCAATCAAGTAATTGAAACCTATGGAAAGCCAGATGAAGTTCGTGTAGAGTTGTCAAGAGAATTAAAAAAATCGGCAAAAGAACGTGCTGATATGACAAAACATATTAATGAAGCCACTGCAAAAAACCAAACGATTAGAAAGTTGCTTCAAAAGGGTTTTGGTATACAACATCCGACTAAAAGTGATATTGTAAAGTATAAATTGTATGAAGAACTGAGTCTGAATGGATATAAAACTCTTTTTACAAACACATACATTCCTAAAGAAAAATTGTTCTCAAAAGAAATTGACATTGAGCATATTATCCCAAAAGCGATTTTATTTGATGATTCTTTTTCCAATAAAACCTTAGCGTATCGAGAGGTAAATTTAGCCAAAGCGGATGCTACAGCTGTAGATTTTATTACAAATAAACACACGAGCGATTTGGATAGTTATATTGCACGTGTTGAAACATTATACCATTCAAAAAAAATATCAAAAGGGAAGTATAAAAAACTACTCATCTCAAGAAGCGAACTTCCCGAAGGTTTCATAGAACGCGATTTGCGAAACAGTCAATATATTGCCAAAAAAGCAACACAAATGCTTAAAGAGGTCTTTAGAACTGTACATTCGACTTCTGGACGGATTACTGATAAACTACGGAAAGATTGGGATTTAATTAATGTTATGAAAGAACTTAACTTGCCAAAATATCAAGCGTTGGGACTTACAGAAAAACAAATTCGTAAAAATGGAAATAGTGTTGAGATCATAAAAGATTGGACAAAACGAAATGATCATCGTCATCATGCCATGGATGCCTTAACAGTTGCTTTTACAACACACGATCATGTTCAATACCTGAATAATTTAAATGCTATTTATGGACTCAAAGATGAAGAAATAGATCATAACAAAAGTAACTTAAAAGGAATCAAAAATAAGATCACGAAAGTTTATGTGAAGGATGGAAACAAGAAGCGAAAATTTATTCCACCATTAAAAAATTTCAGAACGATAACAAAAGATCACTTGGAGCAAATTTTGATCTCTTTTAAAAATAAAAACAAAGTTGTTACCAAAAATAAAAACAAGACCAAAACAAGTCAGAAAGGCGTACTTAATGAAAAAGTGCAGTTAACACCAAGAGGTAAATTACACATGGAAACCGTATACAGTCACACCAAAAAAGTGATTGTAGCACAAGAAAAAGTTTCGAGTAAGTTTACTATCGAAAAGGTTCAACAAGTTACCAAACCAACCTATCGAGAAGCATTACTAAAACGTTTGGCGACATATGATAATGATCCCAAAAAAGCATTCGCTGGAAAAAATAGTCTTAGCAAGCATCCTATTTATTTAGATGAAACAAAAACAAAACTGTTACCAGAAATTGTTAAAACACAGTATTTTGAAGATAATTATACCATAAGAAAAGAAATAAATCCTGATAATTTTAAAGATGAGAAAAGTCTATTAAAAATCATTGATTTAGACGTGCAAAACATTTTAAAACAACGCTTGCAAAAACATAATGGAAATGTTAAACTAGCATTTTCTGAACTTGAAAAAAATCCTATTTGGCTAAATAAGGAAAAAGGAATTTCCATAAAACGAGTTCGGATCGATGGTATTAAAAATGCGGAAGCATTACATTCAAAAAAAGATCATTTGGGACAACCTATATTGACTAAAAATGGTAAAAGTATTGCTGTTGATTTTGTGAGTACAGGAAATAATCATCATGTAGCTATTTATAAAGACCAACAAGGAAAACTGCACGACGTAGTAGTTTCTTTCTATGAAGCGGTAGCACGTGTAAATTTAGGAATCCCAATCATTGACAAGACACTCAATGAAAATCTAGGTTGGAAATTTTTATTTACGATGAAGCAAAATGAAATGTTTGTATTTCCTTCAGAAAATTTTAATCCGAAAGCAATTCATTTAAAAGAACAAAAACATAATACGATCATTAGCAAACATTTATTCAGAGTTCAAAAGTTTTCATTCAGAGATTATGTCTTTAGGCATCATTTGGAAACGGAATTGATAGATAAAAAAGAATTAAAAGAAATTACCTTTTTTAGGCTTAAAAGTTTAAAGATAGTAGATCAGATAGTAAAAGTAAGAATTAATCATATTGGAAACATTGTACACGTAGGAGAATATTAAAAAACAAAAGTTATGATAAAGCGTACCATTTATGTTGGTTCCCCCGCTTATTTAAGACTCAAACAAAAACAATTAGTAGTAGAAGATCCAGAAGACAAAAGTATTAAAGGAACAATTCCTATTGAAGATATAGCTTTGTTGATGTTGGATCATTATCAAATTACGTTAAGTAATCAATTATTAATAAAGCTACAAGGAAATAATGTAGCTGTGGTAAGTTGTGATGCACATCATTTGCCATTTGGTATCATGTTACCGCTGTATGGACATACCGAACATTCAGATCGTATAAAGCACCAAATTGCAGCTTCTGAACCTTTAAAAAAACAATTATGGAAGCAAACCATAACGCAAAAAATTAAAAACCAACAAGCGCTATTAAAATCAAATAACAAGCCTTATGAGCAGATGGATTTGTATTGGCAACATGTAAAAAGTGGCGATACTACCAACTGTGAAGCAAAAGCGGCGCAACATCATTGGAAATATTTATTTGAAAACTTTACTAGAGAACGCTTTGGAAATGCGCCTAATAATTTATTAAATTTTGGATATACAGTACTACGAAGCATTGTGGCAAGGGCATTAGTCAGTAGTGGTCTATTGCCTGTTTTGGGTATTTTTCATCGCAATAAATATAATCCGTATTGCTTAGCAGATGATATTATGGAACCGTACCGACCTTTTGTTGATAAAATGGTATACAATTATATTTCGCTATACGGAGTTCCTGAAAAGCTAACCAAAGACAGTAAAGCATACTTGCTTAATATAGCTACGCAAGATGTATGGATTGATGGTGTAGAACGCCCATTAATGGTAGCTGTAACCACCACAACAGCTAGTCTGTACAAATGTTATTATGGAGAATTACGACACATAAAATATCCAATACTTGATTAATACACTACTATGTCATGTTATCAAATACAAATCGATTTAATGCCTATAGAATTATGTGGGTATTAGTATTTTTTGATTTACCCACGGAAACAAAAAAAGAACGTAGAGCTGCTTCGCTATTTCGCAAGAAGCTGATCGATGATGGATTTACGATGTTTCAATTTTCAATTTATCTGCGTCATTGTCCAAGTAGAGAAAATGCTAAGGTACATACAAAGCGAGTCAAAAGTATATTACCTAAACATGGGAAAGTTTGTATTTTGGAAATAACTGATAAGCAATTTGAGAAAATGGAACTCTTCCACGGTGTAAAGCCTATAGATATTCCACAGCCTGTTCAGCAACTAGAATTATTTTAGGATAAAAAAATGAGGTAATATTCAAAAAAAATGGTTTAAGAAGATTTATTTTTTTAATTGTAAAAAGTAATCCCGAAGTATTGATTTTATTCAACATTTCGGGATTGACCTTGTGATTCCTCACGTAAAAATACAATTTGAAAGCAATTCACAACGGGGCAGCCTTTTTTCAAAATAGTCTCTATCTTGTGATTCCTCACGTAAAAATACAATTTGAAAGCAATTCACAACGAAAGTGTAGAAAGTGCCTTAAGGCGAATGCTTGTGATTCCTCACGTAAAAATACAATTTGAAAGCAATTCACAACTGGGGAACTTAAAGGCTTCACATTAAGTGACTTGTGATTCCTCACGTAAAAATACAATTTGAAAGCAATTCACAACATAGCTAAAAAAGCTTTGAGCTGATCTGCTCTTGTGATTCCTCACGTAAAAATACAATTTGAAAGCAATTCACAACTGAGTATTCGTTTTCATAAATCGCGGCGGCTTGTGATTCCTCACGTAAAAATACAATTTGAAAGCAATTCACAACACCAAAGGCAAAATCAATTCACGCCTGTGCCTTGTGATTCCTCACGTAAAAATACAATTTGAAAGCAATTCACAACTGTCAAACATGTGTATATTGTGGCTGAAAACTTGTGATTCCTCACGTAAAAATACAATTTGAAAGCAATTCACAACTACCGTGACAACAACTATTGAAAAAAATGACTTGTGATTCCTCACGTAAAAATACAATTTGAAAGCAATTCACAACGGAATTTAAAGAGTACAATGTAACCTCAAACTTGTGATTCCTCACGTAAAAATACAATTTGAAAGCAATTCACAACAGGCGTTTACGGTTTAATATTCGATATTGGCTTGTGATTCCTCACGTAAAAATACAATTTGAAAGCAATTCACAACTTAGGCGGACTTAATGGTTTTGTTCCCACCTTGTGATTCCTCACGTAAAAATACAATTTGAAATCTGTGTTAGCATGCTACAATAATCAATACAGATACATTTTACAAAATACATCAATGATAATAAAATGTTTCTGAGATTCAGCGAAGCTAAAGCAATTCACAACCTAATATTTATTACTTCATCATCTTTTTTACTTGTGATTCCTCACATAAAAATACAATTTGAAATCTTTGTTAGCTTGCTACAATAATCAATACAGGTACATTTTAAAAAACACATCAATTGTTGTAAAATGTTTCTGAGATTCAGCGAAGCTAAAGCAATTCACAATACTTTCTCAATACAAATACGGAGCAGTCATCTTGTGATTCTTCACGTAAAAATACAAGTTGCCATACTTAAAATGTTAATTTAAGTAACATATTTAAAACAAAAAAAGCCTCAATTATATAGAAGCTTTTTTTGTTTAGAATAATTAGGATAGTACTGATATTACATCTTGGTAATGATAAATTCACTTCGTCGGTTTAAATCATGCTCTGCCTCAGTACATTTTACACCATCTTCACATTTGTTGACTAATTGTGTTTCTCCATAACCGTCGCCTGTGAGTCGATTTCTATCAATTCCACCAACATTTACGATGTAGTCGATGGTAGATTTATTTCGTCTTTTAGATAAATTAAGGTTATACCTATCACTTGCACGTGAATCTGTATGCGAACGTACATCAATGTGAACTTTTGGATACGTTTTCATAAACAAGATTACTTTTTGCAGTTCAGCTGTTGCATCGGGACTTCTAATAAAATCTTTATCAAAATCAAAATAAATAATATTAATTCCCAAGATATGTCGAATGTCATCGCCTACTTTAAATTCAACTATTGGCTCTGGAGATGTTTCAGGCGTTAAGTTCAAGTCCATACTTAAATCAAGTCCAAGTCCCAGATTTAGTTTTACATCTGTTTTTGGTGTAGTTATACTTTTTTCATCATAAGAATACTTTTGTTTTTCTCCTCGCACAAGATACTTTGTACTACAGTTTAGCTGAAATGTAAATGCAGCATCTTCTCCAACCAACACACTTTGTATTTCTTTTCCTGACTGATCATACAAAGATACTGTAGCAAAAGGAATGAGTTCTTTTGTTTTTTTGTTACGCACTACACCTTCTACAACTTGAGTACAACTTATTGTAGGATCAACAATAAATGAGTATATATCATCATCTCCTTTTCCTTCTAGTCTGTTAGAACATACAAAACCTTTGTCTTTATCTTTGTGTAGTATGAACCCAAAGTCGTCTAATTTACTATTTAATGGTGCCCCTAGATTTATAGGAATTTGAAAGGTTTCCTCCTTAATATCACTTTCAAATACATCTAACCCTCCAAGACCTAAATGTCCATCAGATGCAAAATACAATGTATTATCTGTGATAAACGGAAACATTTCTCTGCCCGAAGTATTTACGGTTGCTCCAAGATTTTTTGGCTGAGAATATTCATCATTGTCTAAAATATCTACTACAAAAATGTCTGTAGCACCAATTGATCCTGGCATGTCCGAAACAAAGTATAGTTTTTTACCGTCTACACTTATCGTCGGATGTCCCACAGAATATTCTTCACTATTGAATGGAAGTTCTTTAATGTTTGTCCAACGAGGAAGGCTATCATTATCCATACGATATTTTCCATTTTCAATAGCTTTTTTTCTTTCTTCATCATTTTCATAATCATCATATCTGAGATCAGCGCTATAAAGTTTTAAGTGATTTACACCTTCATCATCACGACCCAAATCGCCGTCATAATTATTTCTAGTGAAATATACTTTCTTTTGATTTAATGAGAATGCTAAGGTAGCTTCATGAAATTTGGTATTGATATTTTCTGAAAATTCTTCTATGAGTTGTACATCAGATTCTAATGCATTTAGTTCGCCCAGATACATATCTAGAAAAGGCTGTTCATTCCAATGATATATTCTGGTATGATATGTCATAGTATCTCTTGCAGAAGAAAATACGAGTTGATCTTGATAGTACATTGGTCCAAAATCTGAATATTTTGTGTTTATCGAAATATTTTTGAGTGTATATTTTGGTGGAATATTTAAGATGTCTTCAACAGTTACCCCTTCTTGGTTAAAGTTTTCTGGACGAATGTCATCATTTTTGGTGCGTTTGGCAAATTGTTTCATCCAACGTTTTGCTTGTCTATATTCTCCGACACCTTGTAACGCGTGTGCATATCTGAAGATGTATTCAGGATGCACTTCTTCTATAAATGAGGCAATAAGCATGTCATAATACACTACAGCGTTTTTCATATCTGTATTGAAATAGTATGCATCTCCAGTTTTTTGAAGTAGTATTCTGTATTGAATTGTTTTTTCAGAAGTATTTTTTCTGTTTCTATTATTTTTATGTTGCTTGCTACGCTCTTTTTCTACAGCATCTTTATAGATAGCTGCTGCTTCTTTGTACCACATACGTTCGAATAATCGATCTGCTTTTTTTGTGGTACTTTTTTGAATGGTATCACTTATGGATTGATTTTGCACGGTTTTTTGTTGACCTAACGCAAAGCTTATCACAAATACTGCTATTATAGTTATTGTTTTTTTCATAGTCGTTAGGGTTAAAAGAAACGTGGTGATTTTAGTTTTTTATCTCTAGTTATCAATTCGAATCGCAACATAATTTCGTGGGTTCCTGAGTTAAACTTACGAAGTTCCGTTGTGGTGTAATCATATGAATATCCTAACATGAAGCGTTCTGTTAGTTGAAATCCTATAAGTCCACTTACGGAGTCGTCCCATCGATAAGCTAATCCTAGCCGCAAGTTATCATTAAACATAAAGTTTGCAGATACATCGAATATTAATGGTGCTCCAACTACATGTTTTAGAAAGAATGCAGGTTTGAATTTCACAGTTTCACTAACATCCATGACTGTTCCTCCGATAAGGAAGAAATGCAATCGTTCTGCGGCGAGTGATTCTTGCACTTCGTCATAATGCTCGTTGGTTAAAAAATTAGGAATTGAAATTCCTAAGTAACTTTTATCGCTATGTAAATATATCCCTGCTCCTATGGTTGGTAGGAATTTATTATTGATGTTTTGTTGAAAGACAACATCTGGATTTTGAGTTGTTCCCCGTGACCAATCGATATTTAACAGACGACCTCCTAATTTTGCCCCGAAAGAGAGTCGTCTGTTATTGGATAGGCTAATTGTGTACGAAAAATTTCCATCTAAATAGGTTTCGTCAGAAGGTCCTAAGCGATCCGTTACCAGTGATAAACCGAGTCCTACATTTTTTCCTACAGGAGAGTCAATACTGAACGATTGTGATTGAGGTGCTCCATCAAGTCCAACCCATTGTGATCTGTGTAACCCAAATATGGTCAAATGTCCTCGTGAACCTGCATATGCAGAGTTGACACTCATGGTGTTGTACATGTAATTTGTAAACTGAGGATCTTGCTGTGCAACGCTTGTATAAACAGACATTATAATTAGTAATCCTACTATTTTTTTGATTTGTGATTTCATTTTCAAATTATGCTTTAAATTATCTGTTTATGTATAACCAACCTGCTCTTTTTCTTGAACCATCTCCTAAATCTAAGATGTAATAGTAAGTTCCTACTGGTAATTTTTCTTCCTTGTATATGGTAGCTCTACCATTTGAAGTTCCATCAAACGTATTGTTGTATCCTTTTTTACTGTACACAATGTTCCCCCATCTGTTATAAATTTCTAAGGTATTGTTTGGATAATTAGAGATACAATCTATCGTAAAGAATTCATTAGTGCCGTCTCCATTAGGAGAGAATTCATTGTAGATACCTAAACATTGCGGATCAATTGTTGCTTCTGCATTGTCATTATCATTATTTGCATCTACTTGATCTAATCCTGTTAATGAAGCTACATTTAGGTAATCATTTACATCTAATACTTTAACAGTCATGCTTAGCGTTTGTGATGTACTTGTAGCTACTAAAGGAATTTGCCACAATCCTGAACTTATATCGTATGTTCCACTACTTGTATCTGCTGAGATAAACTCATATCCTGTTGGTAGTATATCCATAATTTCAACAGCAGTAGCATTAAGACCTCCAAGATTGGTTACTGTGATTGTAAATATGATATTATCGCCTATGACTGGGTTTGTATTACTTACTGCTTTTAACACTTCAAGATCCGTTGAAGGAGTTGTAATACTTATAGCATCTTCATCATCTTGACTTTGATCTCCGTCATCATTTGCTGGCTGACTGTTTGGATCAAATTGATCACTTCTTGTAATTTGAGCAATATTGAGATATTCATCTGTTGCAAATGTTGGCATGTTTACAGTTACGTCATATGTGAGGGTTAATCCTGTTAAAGGAATATTTAATCCTGTCCACGTAATGATGTTTCCTGTGAGGATTCCACCGTTACTTATGTTTGTAATATTGCTATATCCTATTGGTAACACATCCTCTACTTCAACACCTGTGGCGCCAACTGAGCCTGCATTACTTACCGTTAATGTGAAGGTAATAACTTCTCCAACATTTGCATTTATATTACTTACTGTCTTTGCCAAACTTAAATCTGCTGTTTCAGTCATGATTAAAACATTGTCCTCATCATCTTCACTTTGATCGCCATCGTCATTATTAGGGTCACTGTTAGGATCTTCAATATCACTTGCTGTTATTTGAGCAATGTTGAGATATTCATCTACAACTCCTGAAGGTTGATTTACAATTACTTCTATAAACAGTGATTCAGTAAATCCGTTTTGAACTGTTCCTACTGTCCATAATCCTGTTGTTTCGTCATAAACTCCTGATGTTGAGTTGTATTGAACAAAATCAAATCCTGCTGGAAGTAAATCAACAACTTCAACACCTGTAGCGTCATTTGGTCCTGCATTGCTTACCGTAATTACAAATGTAATTTGATCTCCTGCATTTGGTGTAACCAAATTATTTTCAACAGTTTTGGAGAGAGATAAGTCTGCCATTGCATCTACTGGCGTTACTACTGCATTATCTTCATCATCTTCACTTTGATCGCCATTGTCATTGTTTGGCGCAGAATCAATATCAGCAATATCAGCGGCTGTAACTTGTGCAATATTGTTATAATCGCCTGTAGCGTTTACTAACACGTCGATAAGTAAAGTTTCTGTTGCTCCATTAGGAATGTTACCTATTGTCCACAATCCTGTTATTTCATCGTATGAACCTGTTGTAGAACTGTACAATACAAAGTCGTAACCTGATGGTAATAAATCTGTTACTTCAATACCTGTAGCGTCTTGTGGACCATCATTGGTTACCGTGATTTCGAATGTAATTTCTGATCCTACTAAAGGTGTTGTATCTCCATCGACAACTGTTTTTGTTAATGATAAATCCGTTACCATTTGTACTGGTGTCACAATGGCATTGTCTTCGTCATCTTCACTTTGATCGCCATTATCATTGTTTGGTGTAGAATCTATATCAAAAATATCGGCTGCCGTTACTTGTGCAATATTGTTGTAATCGCCAGAAGCATTTACTAACACATCGATCAATAAGGTTTCCGTTGCTCCATTTGGCATGTTACCTATTGTCCACAATCCTGTTGTTTCATCGTATGAACCTGTTGTAGAACTGTATAATACAAAGTCGTAACCTGATGGTAGTAAGTCTGTTACTTCAATACCTGTAGCGTCTTGTGGACCATCATTAGTTACTGTAATTTCGAATGTGATTTCTGAACCTACTAAAGGTGTTATATCATTATCAACTACTGTTTTGGTAAGCGATAAGTCTGTCACTACCTGTACTGGAGTTACCGATGCATTGTCTTCATCATCTTCACTTTGATCTCCATCATCATTGTTTGGTGCAGAATCTATATCCAAAATATCGGCAGCTGTAACTTGTGCTACATTTAGATAATCACCCGAAGCATTTACCAATACATCTATTAGTAAGGTTTCCGTTGCTCCGTTTTGCATGTTACCTATTGTCCACAATCCTGTTGTTTCATCGTATGAACCTGTTGTAGAACTGTATAATACAAAGTCGTAACCTGATGGTAATAAGTCCGTTACTTCGATACCTGTAGCGTCTTGTGGACCATCATTAGTTACTGTAATTTCGAATGTAATTTCCGATCCTACTAATGGTGTTGTATCTCCATCGACAACTATTTTTGTTAATGATAAATCCGTTACTATTTGTACTGGTGTCACAACGGCATTGTCTTCGTCATCTTCACTTTGATCTCCGTCATCATTATTTGGTATTGAATCAATATCTAAAACATCTGAGTCCGTAATTTGAGCTATATTATTATAATCGCCTGTAGCATTTACTAATACGTCGATAAGTAAAGTTTCAGAAGTTCCATTCATAATTGCTCCTATATTCCATACACCAGTTGTTTCGTTATAAGCTCCTGAAGTAGAGCTGAACAATACAAAATCATATCCTGATGGTAATAAGTCAGTCACTTCCACTCCTGTAGCATCTGATGGTCCATCGTTTGTAACTGTAATTTGGAATGTTATTTCTGATCCAACTAACGGTGTTGTATCTCCATCAACAACAACTTTTGTTAATGAAAGATCTGCTTGATTAGGAACAATTGTTACTTCGTCTTGATCATCTTCATTTGATACATTATTATTCACTGTACTATCAGGATCATACTGATCACTTGCTGTTATTTGAGCACTGTTCGTATATTCTCCAGCAGCTCCTGTCGGTGTATTTACTGTAGCCGTATACGTCAGTACTACTTCTCCATTATTTGCTGGAATCGTAATTCCACTCCAACTTGCTGTATTTCCTGTGAATGGCACGTTTGCTCCTGTACCGATTACATCTGTTAATGTATATCCTATTGGTAAAATATCTTCTACCGCTACATTCGTTGCTATGTCTGGTCCTGCATTAGTTACTGTTAACGTAAACGTTACGGTATCGCCTACGTTTGGACTACTGTTATCTATAGCTTTTACAATGCTCAAGTCAGCTAGTTGTGGAACTACTACTGCTGTATCTTCATCATCATCGGCAATACCATCGCCATTAT</t>
  </si>
  <si>
    <t>MKKILGLDLGTNSIGWALVHEAENKNELSDIIKLGVRVNPLTAEEKTDFEKGRPLSTNADRTLKRGARRNLQRFKLRRKNLIEILTTHRIIDTHTVLTELGNYTTHQTLALRAKAAKHKIEKDEFARVLLAINKKRGYKSSRKVKNEDEGIAIDGMAVAKELYNQQLTPGQYVYQLLKENKKYIPDFYQSDLQQEFDAIWEFQQQFYESILTDELYTKLKGQGQQNSRKLFLAIHQIYTAENKGKRNDVRLQQYAWRNEALTKQLSIAEVAYVLVAINNEINKSSGYLGAISDRSKSLYFKNVTVGENLYAQLQKDRHTSLKNQVFYRQDYLDEFEKIWETQAQFHSELTAELKKEVRDVIIFYQRKLKSQKHLISDCQFEKGHKAIPKSSPLFQEFKIWQNLNHLEFEHTQTNEKIKFTEFEDEVRQFVFEELNLRGTLKSKELKKLLQLKTPNYWKANFEEIEGNRTNEVLYNVYQRIAEIEGYGFDWSKKTAEEIHTELAIIFKEAGINSEILTFDTTIEGNNFDKQKSYQLWHLLYAAEDGKKITEADRLLYGDTNVALKKKLHETYGFKPHYASLLVNVSFQQDYGNLSSRAIRKIIPFLIDGHGFSEAARLAKYNHSHSLTAEEQENRILNEKLSLLKKNELRNPVVEKILNQMVNLVNQVIETYGKPDEVRVELSRELKKSAKERADMTKHINEATAKNQTIRKLLQKGFGIQHPTKSDIVKYKLYEELSLNGYKTLFTNTYIPKEKLFSKEIDIEHIIPKAILFDDSFSNKTLAYREVNLAKADATAVDFITNKHTSDLDSYIARVETLYHSKKISKGKYKKLLISRSELPEGFIERDLRNSQYIAKKATQMLKEVFRTVHSTSGRITDKLRKDWDLINVMKELNLPKYQALGLTEKQIRKNGNSVEIIKDWTKRNDHRHHAMDALTVAFTTHDHVQYLNNLNAIYGLKDEEIDHNKSNLKGIKNKITKVYVKDGNKKRKFIPPLKNFRTITKDHLEQILISFKNKNKVVTKNKNKTKTSQKGVLNEKVQLTPRGKLHMETVYSHTKKVIVAQEKVSSKFTIEKVQQVTKPTYREALLKRLATYDNDPKKAFAGKNSLSKHPIYLDETKTKLLPEIVKTQYFEDNYTIRKEINPDNFKDEKSLLKIIDLDVQNILKQRLQKHNGNVKLAFSELEKNPIWLNKEKGISIKRVRIDGIKNAEALHSKKDHLGQPILTKNGKSIAVDFVSTGNNHHVAIYKDQQGKLHDVVVSFYEAVARVNLGIPIIDKTLNENLGWKFLFTMKQNEMFVFPSENFNPKAIHLKEQKHNTIISKHLFRVQKFSFRDYVFRHHLETELIDKKELKEITFFRLKSLKIVDQIVKVRINHIGNIVHVGEY</t>
  </si>
  <si>
    <t>714313.SAMN02603515.LSA_08670</t>
  </si>
  <si>
    <t>GCF_000225325.1</t>
  </si>
  <si>
    <t>Fructilactobacillus sanfranciscensis TMW 1.1304| complete sequence.</t>
  </si>
  <si>
    <t>GTTTTAGAAGTACGTCATTCTAATGAGATTAAGAG</t>
  </si>
  <si>
    <t>TTATTTAGACATATTTAGGAAAAACAAGTATAATTTAGTTAATCTATTTGTTAATTTGAAAGGACGTATTTAATTGACTGAAAATAATAAACAAAACATGGAACGTGGTTTAAAAAGTCGTCACGTTCAACTAATTGCTCTTGGAGGAACGATAGGAACCGGATTATTCTTGGGAGCTGGTAAATCGATTCATCTTGCAGGACCATCAATCCTACTTGCATATTTGATTGCTGGGGTAGCTTGTTTCTTCTTGATGAGAGCACTAGGCGAACTATTATTGTCACATACAAGCAGTGTTTCATTTATTGATTTCATTGATAAGTATCTAGGCAAAAAAACAGGATTTGTTGCTGGATGGACCTACTTAATTTGTTGGATAACCATTGCAATGGCTGAAATTACAGCTGCCGGGTTATATATGCAGTTTTGGTATCCTCATCTTCCAATTTGGGTAACTGCTCTGTTCTTATTAATAATTTTATTTTTTATGAATTCGATTACTGTATCTGCATTTGGAGAAACTGAGTTCTGGTTTGCCATTATTAAAGTGGTTGCAATTTTAGTATTAATTGGCGTTGGGGTAATCCTCGTTGCAATTAATTACAAAACTCCCGTTGGAAATGCTTCTGTTAGTAATATTACTAATGTAAGTTTCTTCCCACATGGGTTTAGCGGGTTCTTCCTTTCTTTCCAAATGGTAGTTTTTAGTTTTGTTGGAGTTGAGATGATTGGAATGACTGCTTCTGAAACTAAAGATCCGCAAAAAATTATTCCTAAATGTATTAATGATGTTCCCGTTAGAATTATCCTATTTTATATTGGAGCGTTAGTCGCTTTAATGTGTATCTACCCTTGGACTTATGTATCACCAGATTCAAGTCCCTTTGTTCAAGTCTTTCAAGGAATTGGAATTAAATCAGCAGCCGCCATTGTTAATTTTGTCGTTTTAACCGCTGCCGCCTCTTCTTGTAATAGTGCGGTCTTTACAACTGGAAGAATGTTGTATTCTCTTACTTCAGGTAGCAAAAATAAGTTTGCAAAAAAATTAGGAATTCTTTCAAAACGAGGTCTTCCTACTAATGCCATTCTCTTATGTACTTTATTGATTGCTTTGTCAGTTATTCTTGATATCATTATTCCAAGTGGCGTGTTTGACTTCATTTCTAGTGTAGCAACGATTTGTTTCTTATACATTTGGTCACTAATTGTGATTGCTCATTATAAGTACCGGAAGTCATTGAGTGTTGAAGAAATCAAAGCATTACCTTTTAAAATGCCACTCTTTCCATATTCCAACTTATTTGTGCTTGCTTTTATGGTAATGGTTTCAATTGTGCTTCTTTTCCAATTATCGACTTTGATTGCGTTACTCGGTTCAGTAATTTGGTTTGTTGTAATGTATTTATTTGCCAATTATAAATTAAAATAATTTAAAATTATTAAGAGGCATCAGATGAAAAAATTATCAGATGAATGGTTAGCTCAATTACCACTAACAAATATAAAAAGTTTAAAACCAGTTGCTGGTGGGGACATTAACGATTCTTATGAAGTAATCAGTGACGAAGGACGTTTATTCTTAAAAGTTCAACCGAATCGAGGTAAAAGTTTTTTTGCTCACGAGGTTGAGGGAATTAAATTATTGTCACAGGCTGCTAATGTTCCGACTGTGATTGATTACGGAGAAATTGAGCATGATGGTTTTTTGCTTTTAGCTTGGATTGAGATTGGTACTGGTAATCAATACAATTTGGGTCAGATGGTTGCCCAAGTCCACCAAATTCATCAGCAAAAATTTGGGTTGGATCATAATTTTACAGCTAGTAAATTTCCTAAAATTAATACTTGGCAGACTAGTTGGTCTAAATTCTTTATTGAGCAACGGTTAGAACCCTTGATTAAATTTGCTAAAGAAAAGGGTCGTTGGAATCAATCACGTGAACAACATTATCAAATTTTAAGACAACAAATCATTGATTATGATAAAAACCACAAAATTGAACCTAGTCTTTTACATGGTGATTTGTGGATTGGAAATGCAATTTTCACTGCCAATCATCAACCAATGTTAATTGATCCAGATGTTTTTTATGGCGACCGTGAATTTGATATAGGAATTACAACCGTCTTTGGTGGGTTTAATAATGATTTTTATCGTGGGTATAACGATACATATCCATTAAGACCTGGATTTGAAAAAAGAGTTAGTTGGTATCAATTTTATTACGCTTTAATGCATGTTTATTATTTTGGTGAAAATTATGAGTCTTTATTAGATGGAATTTTGAGCTCATTTAATTAGTATCTAAAAATAAAAGCTTTCATTTGATTTTTTTCAAATGAGAGCTTTTTTGGTACGTTGGCCTTTTTGTCTGTTTAAATTTTTGAGAGATGGTAGAATTAAAATATATGTTAAGACGAGGGGAATGAAGATGAAAAATAAAGTAGCCATTTTACATACTAATGATTTACATTCACATTTTGAAAATTTCCCTAAGATTAAACGTTTTATGCAAAGTAAAACAAAAGAACTTGAATCCCAAGGATACACTATTTTTCGCGTTGATGATGGTGACGCAATGGATCGTTCTAATCCCTTAACAGATGTGACTAACGGTCAAGCAAATGTTGAACTTTTAAATCAACTTAATTATGACGTTGCAACCGTCGGAAATAATGAAGTTTTGACTAATTCTCATGACGACTTAGAACATCTATATGATAAAGCTAACTTCAAAGTTATTTTAGACAATGTTGATGAAAAAGAAACAGGCAAAAAACCACAATGGTCTGATTCATACGCTGATTATGTTTTACCGAATGGTTCTAAGCTTAGATTTATGGCCTTAACTTTTCCTTATCCCACCTTTAAAATGCTTGGTTGGAATGTTTATCCAGTCTACGAAACAATTAACAAGCAACTAAAAAAGTGGAGTGGAGATTATGACGTTTTGATTTTACTTTCTCATCTCGGTATTAATTACGATGGTGAAATTGCAAAACGTTTTCCAGAAATCTCAATAATTATTGGTGGTCACACCCATCATTTATTGAAAACAGGTAAGTTAGTAAACCAGACTTTGCTAACTGCTGCCGAAAAATGGGGACATTATGTTGGTGTGATTACTTTTAACGTTGACGGAAAACATGTCTCAAACCGTCAGGCGGAAGTAGTTAAAGTTAGCGAATTAGCTAGTCAGCCCGAGGACAAAGATTGGATCGAAGAAATTGATCAGCAAGGACACACGATGTTAGCTGATCAAAAAATTGCTGATTTACCTAAGCCCTTAACTACCTCATTAGAGTCTGATAATTCAATGATAGAGGTTGGATTGAAAGCACTTGAATCTTATACGAAAACTGAAGCGGCAATTTTGAATACCGGTTTATTTTTAAAAGATTTGCCAAAAGGAATTGTTGATATGAATCAAATTCAACAGGTCCTTCCACACAACATCCATGCCATGAAGACAACTCTTTGGGGATTTGATTTGGTTCGTTTAATTAAAGAAATGGAAAAGAATAAAAAGTTCTTGATTCATTTTGAACAAAAAGGAATGGGATTTCGTGGGAAATATTTTGGCTTGCTAGAGTACGATGGAGTTGAATATGATGATAAACGTAATCGCGTATTATGGCATGGAAAACAAATAATTTTATTTAAAAAATATGAAGTTGGATTAATTGATCATTATGATTTTATTCCATTTTTCCCAACTGTTGATATTGCTGGTAAAAATAAAATATATTTTGATGGAACTTTAAAACAAATTTTTGCTGAGTATTTAGCAAAAAAATATCCAATAAGGAATGAAAAGAATGAAGCATAGTGAAATTGAAGAATTAATTGATACTCGTAAAGATGCTAGAACGAAGCTTGCAGATATAAAGCGAGTTGATGAAAATACTTTAAAAATTAACGGTCATTTGTATAATTTAATTGTTAATAAAAATGATGGATTTGAGTTAGGACAGTTTGAGAATACTTTTAATCCTATTTTTACTCATTTTGATTATATTGTTGGTGATATTGGTTATGGACAATTACGATTAAAAGGTTTTTATGACGATCAACGTAATGTTGAAAGTGATTTAAAAAAGAGTTCAATTCAAGATTACTTAATTGATTATTGTAATTTTGGTTCGAGTTATTTTGTTTTACATAATCTTGAAGCAAGTAAAGTAAAGGAAAACAAGAAACCAATTACTCGTCCAAGAAACCGTAATCATCAAAAGAGTAATATCCAAAAGAATCACGAAAATAAACCCAAGCGACAACCGCAAAAGCAAACTAAACCTAATCATCATCGTAAGTTTACTATTCGCCAAAAAAGTGGGGACTAATATTCATGAAAAAATATAAAGGATATTTAATTGATCTTGATGGAACAATTTATCAAGGTAAAATTAAAATTCCAGCGGCCAAACGATTTGTCGAAAGACTTCAAAAGAACCAGATTCCATTTTTATTTGTCACCAATAATACGACTAAGCAGCCAGCTGACGTGGTTAAAAATTTAGCTGACAATCACGATATTTTTGTCAATGAAAGTAATGTGTATACTTCTGGACAAGCGACTACTGAATACTTACTAAATGATGTTGTTAAGCATGGGTTAACTAAAAGTGCCTATGTGATTGGTGAAAAGGGGTTAAAACAACTCCTTACTGAAAATGGATTTGATTTGTACTCATCCAATCCTAGTTATGTAGTAGTTGCCCTAGATCGGGATTTAACCTATCAAAAACTAGCGCAAGCTGTACTTTACGTAAATGCGGGGATTAAATTCATTGGAACAAATGCCGATACTTTAATCCCCAGTGAACAAGGTATGATTCCCAGTGCTGGAGCAATTATTGATTCTGTCCGTTACGCCACTCATACTAATCCCTTTATTATTGGAAAGCCCAATGATTTAATCGTGAATAATGCGGTAAAACGGATGGGATTACAAAAAGATGAAGTTGTGATGGTAGGGGATAATTATGATACTGATATTGCTGCAGGAATTAAAGCGGGAGTCGACACTCTATTAGTTTATTCTGGTGTTTCTAAACGGGATGAAGTTGCTAAATTACCAAATAAACCAACGAATGAGATTGATAATTTTGATGAATGGATTTTATAATAAACGTGATTACGTGCTTTTAATGATGATTATTTTATTTTCAATCACTATGAGCACTTTTTTGGTTATCAATGCAAATTTCATTTATGGGATTGTGATTAAATATTTAGATTTGAATGATAAATATCATGTTTCACTAAATGTTTTGCTACATAATTTGAAAGTGATGACGGATTTTATTCAGGATCCATTTATTAATGGCATGAATTTAACCCCTTATCACTTATCTAAAGGTGCGTATGAGCATTTTACGGATGTACGTAAGTTAGTTATGCTTGATTATCTAATTTTAGCGTTAAGCACTCTTTATTTGATAATTACTTGGTATAAAAAAATTATTCAACGAGAACTTTGGAAATTAACTGATTATTTAAAACGTACCATGATTATTTTATGGTTATTAATGTTAATTTGTTTAATCGATTTTAATGATATTTTTATCTATTTACACGAAATGATTTTTCCTAATCATAACTGGGTCTTTAGTCCAAAAAAAGATCCGATAATTAATGTATTACCGGATCAATATTTTTTATGTTGTTTTTCAGTGTGGTTTGGTTTAGTGTTTTTATTATTAATTGTTTTTTATGGTTATGGCAAATTACAAATAAAAACGAACAAGCATTAGGCTTGTTCGTTTTTACTATTTAGGTGACTTTTGATTATTCCAACGATGACTGGAATAAGTGAAATGAAGATGATTGAAATTACTACAATTGAGAAATGCTTTTGTACAAAGGGAATATTTCCAAAGAAATAACCACCACCACAGCAAAGGGTAACCCATGCAATACAAGCAGTTAAGTTGTATTTGATAAACTTACTATATTTGTAATCGCTACTTGCGGCAACGAATGGGGCGAAAGTTCTTACAATTGGCATAAAACGCGCGATAAAAATTGCAACCGCTCCATATTTATCAAAGAAAGTTCTAGCATGATCGAAATCCTTTTTCTTAATAAATTTACTAAGAAAGCGGTTTTCGGTAATTGCCATTCCTATTTTCTTACCGATAAAGAAGTTTAATGAATCACCACTTACCGAAGCAATTAGAAATAAAATTATAAAAATCCAAATGTTTAGTCCGTATTTAGGATTAGCTGATAAAGCAGCTGCAGCAAAGAGAAGTGAGTCTCCCGGAAGAAACGGAAGAATCACGGCACCGGTTTCTACCAATATTATTAGAAATAAAATTAGATAGGTCCAATCACCAAAATTATTAACAATGGTAATTAGATGCTTATCGATGTGTAAAACAAAATCAATCAATGTACTCATATTAGTTATAAATCTCCGTTCATAATGTGTTTTATGCAATACTTATATTCTATCAAACAATTGAAACGATAAAACTTTAAAATTGATTAAATTTAATTGAAAAAGATATTGACGCTTTTAATCTTTACTGGTAATATTATTAATGCCGGTAAGGGAGATTGAGAAATGATTTTGATAATTAATTTTAAATTATTTCTTGACGTTATATCGCTTATCGTGTTATTATTATGTAGTTGTCTGATAGGACAATTAATTTTTAGTTTTCATTCCGACATAGCTCAGTTGGTAGAGCACCTGACTGTTAATCAGGTTGTCGACGGTTCGAGCCCGCCTGTCGGAGTAGTATTATGGAGAGTTGTCCGAGCTGGCCGAAGGAGCATCATTGGAAATGATGTAAACGGATGAACGTCTGTTTCGAGGGTTCGAATCCCTCACTCTCCGTAAGAAATTTATTAATATGACCCGCTGGTCAAGTGGTTAAGACACTGCCCTTTCACGGCAGTAACATGGGTTCAAATCCCGTGCGGGTCATTTTGGAAGATTAGCTCAGCTGGGAGAGCATCTGCCTTACAAGCAGGAGGTCACAGGTTCGATCCCTGTATCTTCCATTATAATATGGTCCGTTGGTCCAGTCGGTTTAAGACGCCTGCCTGTCACGCAGGAGATCACGAGTTCGAGTCTCGTACGGACCGTTGTTGCAGGTTATACATGCAACTATAAAATTAAATAAACAGCATAAACATAAATGGCATGGCTCTGTAGCTCAGTTGGTAGAGCAACGGATTGAAGCTCCGTGTGTCGGCAGTTCGATTCTGTCCAGCGCCATTTATGGAGGGGTAGCGAAGTCTGGCTAAACGCGGCGGACTGTAAATCCGCTCCTTCGGGTTCGGTGGTTCGAATCCACTCCCCTCCATTTAATAGGGATGTAGTATAACGGTAGTACCTCGGTCTCCAAAACCGCTAGTGCGGGTTCGATTCCTGTCATCCCTGTTTATGATGTTATGGCGGTAGTGGTGAAGTGGTTAACACATCGGTTTGTGGTACCGACACGCGTGGGTTCGATTCCCATCTACCGCCCTTTTGATTGTCTTGCTTTAAAGCAAGAAGAGGGCAATTGATTCAAATGATTTATGGCGGTATAGCCAAGTGGTAAGGCAGAGGTCTGCAAAACCTTCATCGTCGGTTCAAATCCGACTACCGCCTTAGTATTGTCACAATCAAGCAAGCTCTTGCCGAGATGGCGGAATTGGCAGACGCGCTGGACTCAAAATCCAGTGATCATTGCGATCGTGCGGGTTCGACCCCCGCTCTCGGCATAACTAAATAATTAAAAGACTTTGTATAACGGTAAAACGTTAGTACTAAGTCTTTTTTTAATTTAAATTTTTTAAGATTAAGTGCAACTTATAATACAAAATAAAAGCGCCTGAACTATTAGTCCACACGCTTTTATTTTGTATTAAATTAATTTAAATAAATTAAGTACGCATTTTTTAAAGCTGTTACCAGTAATACCCAAAATAAAACATACATCGATTTTTCCATAAAACCACCAACTCTATAATGGAAAAAGTGCCTATGTTTGTTGGTATTTTTTAAAACGAAGGGGTACCAAATATCAACTTTGTTTGCTGAAAATCCATCTTCAATGATGTGAATTAGGATTCCAATTGAAATACCAAATATACATACCGCAATGTAAAAATGATTAGATTCCAATAAAAGACTAATATACATAAATAGAAAGACATTCCATAATGTGTGCGTGAATCCACGATGTTTAACGTTAATAAAAAAATGTTTATAAAATAAACCAAAGATTGTAGTTTTATTTAATTCACTATTACGAGAATCAACATCGGGAAGTAAACTTCCAAAACCAACTGAGGCGAAGATGATGGTAGTAATCACTAATGGTACAGTTACATGATTAGTTTGTGAGTAATAATTTACAGCAGTTAAAGATATCGCTTCAGATGATACCAAATGAGTTTTTCCTAACATGTTCTCTTCCTATATTAATTTTAAACCTTTATAACTATCATTAACTCTTATTATAGGCGGTATATCAACGTTTGTGTAGATTTTCCAAAATAAAAATCCCTAACAAAGCTAAATTTAAGGCTTTGTTAAGGATTTGATAATTAAATTACCCGTACGAGACTCGAACTCGTAGCTCCGCCTTGAGAGGGCGACGTCTTAAACCAGTTTGACCAACGGGCAATAAAGATATAACGTTTTAATTTTACTAATATAATGGTTTTATGTCAATGTTAATTTCAAATTGACATGGCTATTTAATCATTGTAAGATTATTAATGTAATTTATTGGGCATTAGCCAAACTGGTAAGGCAGTGGACTCTGAATCCATAATGTACAGGTTCGAATCCTGTATGCCCAATACTATATTAGTATGTTAGAAAAGTCGCTATTTAGCGGCTTTTTTTATTATGATAATTAATTTTAAACTATTATAATGAGTTTAATAGGGGTGATAAATATGAGTTTTGAAAAGGTTAAAGGATTAATTAATCAAATGATAAATGATGAGATTGTACCTGGTGCTTCTTATTCATTTATTACTGGTTTGAATGTTGAAGATCACGTTGCAGGATACAAGCAATTGAAACCAACGAAAGAAATTTTGCCACAAAATCAATTATACGATGTTGCTTCAATGACTAAAGTTATGGGAACTGTTCCAGTAATTATGCAACTATTACAAGAGGGTAAAATTGGCCTTGATGATTCAGTTACTAACTATCTACCAGAATGGAAATTTCCTAAAGTTACCATTCGTCATTTATTAACACATACTTCAGATATAGAAGGATACATACCTAATCGCAATGAAATGAATATGAACCAATTACGTCAAGCACTTTTAGGTCTTCATACAGGACATAACTTTGGAAAAGAAGTGAAATATCAAGACATTAATTTTATTTTTTTAGGGTGGATTGCAGGTGTTGTCACTGGATTGCCAATTCAACCACTGATTACTCATATGGTATTAACTCCATTAGGAATGATCGATTCAACTTTTCATCCAGATGCTAGAAGAACAGTGCCAACTACTTATGATGAAAAAACTGGCATGAATCGGGTTGCCAAAGTCCATGATCCCAAAGCTCAAATTTTAGGATCGAACTGTGGGTCAGCTGGTTTGTTTAGTTCCCAACGTGATTTTGATAAATTTGCACAATGGATGTTGCAATTAACACAACCTGGCAAAGTTTACACACCAAATATTTTTGATGCGATGTTCTGTAATCAAACTCCAATGCAAAATGGAACGCGGACTTTTGGCTGGAAATTAGAGGATTATGAAGGCCATTCATATATTTACCAAACAGGTTACACAGGAATTTTAATGATTCTAGTACGGGAAAGAAAGAGTGCTTTCACATTCTTATCTAATCGTGTACATCCTGATGTCAGTGAACGATTTATCGATGCTCGCCAAGATATGATTGATGCTTATTTATCGGATTTGTTTGATTAGAATAAAATTGTTAAATATTTATTAAGTTTTGACAGTATAGTAGAATTAAACTAACTGATTTTAAAAAATTACAATGAGGTAATTCTAATGAATAAACAACCATATAATATTGGACTAGATATTGGAACGAGTTCAGTTGGGTGGTCAGCCACTGAACTGGATAATCGTTTATTACATATTAAGGGACACAACGGAATCGGAGTTCGTTTATTTAAAGAAGGAGAATCGGCAGCTGATCGTCGTGGCTTTAGAACAACTAGAAGACGATTAGCTCGTCGAAAATGGCGGCTTCGGTTGTTAAACGAAATTTTTGCTACTGAAATTGCAAAAGTTGATCCAAGTTTCTTTGCCAGATTAAAACAATCAAACGTTTCGCCCAAAGATCCAAATAAAACAATGTTTGAGAATATCTTATTTGATGACGAAAATTTAGATGATCAAAAATTTCATCATGATTACAAAACAATTTATCATTTGCGGCAAGCAATTATTAATCATCCAGAACAAAAATTTGACATTAGATTAATTTACTTAGCCATGCACCATATTATTAAATATCGTGGTCATTTTTTGAATCAAGCAAATGTGCAAGATTTTAAAGGTGGAAAAATTGATTTAGAAAAATCTTTTAAAGCGTTGAATGACATCTTTGAAAATCAAGGACGTGATTTACGGCTTGTGACTGATAAGGCTAATCAATATGTAAAAGTACTTAGTGATAACGCCAAAACTAGATCTGATCGGAAAAAAGAATTATCGAAGTTATTGTATGTTCCAATTGATAAAGATACTGATAAGAATAGTAAGAAAGTTACGGGAGAAATCCTCAAGGCTATTTTAGGTAATAAAGCTAAATTTGATGTGATTTTTGGCATTGAGGTGGAAAATCCTAAAGAATGGGTCTTAACTTTCAATAGTGATGATTTTGACGATAAAATTGAAGGTTTATCATCCCAAATGACGGATGAAGATTCTGAAATTCTTTTAATTTTGAAAGAACTTTATTTTGCTTTGAACTTATCTGATATTTTAAATAACTCAGTTACTGATAAAAATGCAAAAACTTTATCAGAAGCGATGATTAACCGTTACGATGATCATAAAAATCAATTAGCAATGTTGAAAAAAGTAATTGATAGTTCTGATAAGAAACATGCAAAGGAATTAAAAGAAGCTTATTCAGCATATATTGATGGGGAAAATAATAAAAAGATTTCTTTTGAAGATTTAAAGAAACGAATTCAAAAGAACTTAGTTGATTCAGAATTATCACAAAAAATTAATGATTTATTAGATCATGATTACTTTTTACCTAAACAACGTTCTAAAGAGAACGGTGCCATCCCACATCAATTACAACAACAAGAATTAGATCAAATCATTGAAAGTCAAAAACAATACTACCCTTTCTTAGCAGAATTAAACCCGAACGAAAAACGAAGTCGTCAAGCTAAGTATAAACTTGATGAGTTAGTTGCTTTCCGAGTTCCTTATTACGTTGGGCCGATGGTTGAAGTTACCGATAGTAATCAAGAAAATAATGGTAAGTTTGCTTGGATGATTAGAAAAGAACAAGGTGAAATTACCCCTTGGAATTTTGACGAAAAAGTTGATCGGACTGAAACTGCTACCAAATTCATTACTAGAATGACTACGACCGATACTTATTTAATTGGTGAACCAGTGCTTCCTAAAAATAGTTTGTTATACCAAAAATTTGTAGTCTTAAATGAATTAAACAATTTAAAAATCAATCAAGAAATAATTACGCCTGGACAAAAGCAATATCTTTATGAACATGTAATGAAGAAAAACAAGCGGGTGACCTTGAAAAAGATTGCAGATGCCTTAGTAATTAAAGGTGACTATCCTTACGCTCCAGAAGTTAAGGGAACAACTGACCAAAAGAATTTAAATAACGGATTAACGACTTATATCGATTTAGCCAAAATTTTTGGTAATGAATTAGATGATGTTGATCGAGAAGCAGACTTTGAAAAAATCATCGAGTGGTCAACGATTTTTGAGGATCAACATATATTTGCCTTAAAACTTCAAGAGCTTAAATGGCTTACGGAAAAACAACGTAATCAAGTTGTTAAACTTCGATACCAAGGTTGGGGTAAATTATCTAAAGAATTACTTGCTGGTTTAGTTGATGATAATGGGCAACGAATTATTGATCTTTTGTGGAGCGATAATCAAAACTTTATGCAAATCGTAAACCAAAAATCATTTAAAGAATCAATTGCTGATCATAATGGTGCTCACTTAGAAGAGAAAAATTTAAAAGATGTTATCAATGATTTATATACTTCACCTCAAAATAAAAAAGCCATTCGTCAGGTTATTTTAGTGGTCGATGACATTATTAATGCAGTTGGTTATGAACCAGCTAATATTATGATGGAGTTTGCCCGTGAAGATTCTAACGACCATCGCTTAACTAATTCTAGAAGTCGACAATTAGAAAATGTTTATAAGGATATTACTAATAGTTGGTTTGACAATGATAGTGTTAAAGATGAACTAGAGGACAAAATTAAAAATAAAGATAAGTTTACAGACCGCTTGTATCTATACTTTACACAAGGCGGAAAAGATTTATATACTGGTGAACCATTAAATATTGATGATTTATCTAGTTATGACATTGATCACATTTTGCCTCAATCATTTATTTTAGATAATTCGTTAGATAATCGGGTCCTTACTTCTCAAAGAAATAATCGGGTTTCAAAAGAAGATCAATTGCCAGGTGAATTATTCGGTACTAAGATGCACGCATTTTGGAAACGATTAAAAGCAGCTCATTTAATTAGCAATAAAAAATACTATAATTTAACGCTTACACCTAATTCAATTAGTAAATTTAATAATCAAGGACGTTTTATTAATCGTCAGCTAGTTGAAACGAGACAAGTAATTAAATTAGCTGCTGAAATACTTCATAATCGTTATTCTGAAGAAAAAGGAACTAACATTGTGACAATTAAAGCAAATTTAACTCATCACATGCGGGAAAAATTCAATTTCTATAAGAACCGAAATGTTAATGATTATCATCATGCCTTTGATGCATATTTAACGGCTTTTGTGGGAAACTGGCTATTACAACAATATCCTAAATTGAAACCTTATTTTGTATACGGTGATTTTGCTAAAACTGAAATTAATAATTTGAAGTCATTTAACATGCTTTATAAATTTGAACAAGCTCACCAATTGAATGAAAAAGATGGGAAGATTGCTAAAGATGCGGATGCCTTATTAGGTTATATGAAAAATGTCTATCACTTTAAGAAGATGTTGGTTACTAAGAAATTGGAAACTAATCATGGGGCTTTATTTAAACAAACTTTGTACCCATCACCAGCTCATGATATTAAAAAACGGCAATTAATAAAACCAAAGGATAATCGGCCAACAGATATATATGGTGGTTATACACATGAAGAAAGAAAATATATGTCTTTAGTTAAAGTGATTGGGAAAAAAGATAACGAATATAGAATGGCGAATGTACCACTTTTAAAAATTAATAAGAATAATGATATTAAAGAAATTTTAAAATCACAATTTTCTAATAAGAAATTCGAAATTGTTTTACCTAAAGTTTTAAAAAATCAATTATTTAGTGAAAATGGTGCATTATTTGTGATTGGCAGTAAAGGATATAAATATAATGCTAATCAACTTGTTTTATCTGATCTTGATATGAAACTTTTAAATGATTTAAGTAACAATAAATCTATTGATGAAGTTACTATCAATCAATTATTTAAAAATATTGTTGATAGTACTAATAAATATATGCCATTATATGAAATTAAAAATTTAAATGAAGTAGTTGAAAAATTCAATAATCTAGAATTTAATGATAAGAAGAAAACGATAACTGATTTCTTACTGGCAACTCATGCTAATCCTACTATGAGTAATTTGAAAAATATTGGATTGCCATCTTACTTTGGTAGATTTACAAGTGGAAATGCTGGAATTAAATTAAGTGAAAATGCAAATGTAATTTACCAATCACCAACTGGATTATTTTCACGAAAAGTTAAAATTTCTGATTTTTAAATGCAAAACAAAAAGGAAGCTAGAAGATAGCTTCCTTTTCTTATATGTATGGCCCTTAAGGGCTCAGAAGATAAAACTTGGCACAAGACCTTGTTTGATTTTAACTCAGTACGTCATTCTAATGAGATTAAAATGCTGGCATTCCAACCAACAAAATAAATATAAACAATATCTGAGATATTGTCAAGGAGAAGAACATGGGTTGGAGGACAATTGTAATAACGCAGCACGCAAAAATTTCTTATTCAGGTAGGAGAATTATCGTTCAAACTAATAGCAAAATTAATGAAATTCCAATTGATGACATTGAAGTTTTATTAATTAGTACTACACAGGCAGTTATAACAGCACGAGCAGTTGCCGAATTGGCAAATAATTCAGCAAAAGTTATTTTTTCAGATAAGGTCGGACAACCAATTACAGAAACCAATAATTATCTTCCAAATAATCGATCATATTTGTTATTAGAAAAACAATTTAATTGGGATAATAATCGCAAAGAAATGTTATGGACTTGGATTGCTACTGAAAAAATGAAAATGCAGATTGAAGTTTTACAAAAGAAAAAAATTGATACAGAAGAATTGAACTATGAGTTTGCTAAAATTGAAATTAACGATTTGACTAATCGTGAAGCCGTTATTGCCAGAAAATATTTTCCACTACTTTTTGAAGATGGTTTTGGTAGACGTGATTTTAATCCATATAACGCCGCCCTTAATTATGGATATTCAATTTTACTTTCGTTTGTTGATTTGAATATTTCAGCAGCAGGATATTTAACTCAATTAGGAATTCATCATCATAGTGATGAAAATCAATTTAACTTAGGTTCTGACTTAATGGAACCATTTCGTCCGATTGTTGATTTGTGGGTAAGTCAACAAGATATTAAAGAACTAACTCCAGACATTAAGTACGGATTAGTTGATTTATTTAATCTAGAAATTAGGTTTAATGGAAAAAATACTATTTTGCGAAATGCCATTAAAAGTCACGTTCAGAATTGTTTGAAATATCTTTCTGAAGAAACTGATGAAGTTAAAATTGATTTGGAGGTTGGAAATGAGGTATCGGGTAATGCGATTAATCGTAATGTTTGATTTGCCAGTTGAAACAAGTGAAGAAAAACGAAATTATCGCAAGTTTCGTAAAGAACTAATCAATGAAGGATTTTTAATGATTCAATATTCGGTTTACGCTAAGGTTTGCGTGAGTCGTCAATCAGCGACTTTTACTGAAAATCGAATTTCTACATATTTACCTAGCAAGGGACTAGTCCAAACTTTAATGGTAACGGAAAAGCAATACAACAGTATGAATTTTTTGATTGGTGAGAAAAAAGATGATGTTCGAAATACTTCAGATCGGACGGTGATAATTTGAAACTTACATTTTATCCTTATAGCCCCTTTGAAATTGAAAAAGGGGAGCTTACTATCATTCAAACTACAAATAAAAAATTTTATTTTGATGTTATTAATGGTTTGAAAAATCTTGATCGTCTGGTTTTAAGTCAAGATGATGAAAAAATTGATGCCAAACTAAGTTTAGTTAATTTAGACGATGTAGTGACTGATACTGAGCAAACCCTAAAATTTAAAACAAAAATTAAAAATGATGTATTAAATAATCTAAATGATGATAATCGAAAACGGTTATTTCAACTCGATGCAGAAATGAAAGAGATTTTTTTAGGTGCCGCTTATTTAGATGATTTCCCCATCCAAGTTGATGAAGATTGGGATATTAATAAACAATATGCATATACAGGTACTAAATTGTTGAATGTGAATCATGATAATCCATATGATATAATTAAAGAAGTTCTTAATTTATATGCGAAATTTGATTCAAAAAAGTTGTTAGTTCTTAAAAATCTATTTAATTATTTGTATTCCAATCAGATTGAAAGTCTGGTTCAAATGATTAAAACTTTAGAATTGAACGTACTTATTTTAGATTTTTCAAGTGAAGATTATTCCACTTTTCTAGAAGAATGCCGTTATTACTGCATTGACAGAGACTTTGTGAGATGGGATTCTGCTGATAGGTGAATATTACAGACGGTTTTAGAAGTACGTCATTCTAATGAGATTAAGAGCGTGGTTCTGCAAGAGTCGGCTATGCCCTTTGTTTTAGAAGTACGTCATTCTAATGAGATTAAGAGCAGTGGATTGGCCCACAATTTACTTTGACGAGTTTTAGAAGTACGTCATTCTAATGAGATTAAGAGTAATAATGTTTAAATTTAATATTGATACATCTAAACACAAAAAAGAAATATACTTTAAAAATTTCTAATATTTTGATTTTAATAATAATTTTAGCAATAATTTGTTTTAAGTTAGCTATGCAATTATAATTGCATGATCAATAATAAGTTCACCATAATTAGGTGGACTTTTTTAATACTCAAAAATCACATCATATTAAAATCTTGGCATGCATCATAAATGTTACTTATGTAAACTATAGGAAAATTTAATAAATTTAGTAAAAACCATTTAAAAGAAGATTAAAATACAATATACTAAAACAATATAAGTGATTAATCACACAATGAAGGAGGAGTTTACATTTATGAATAATGAAAAACAAAACAGCTCAAGTTTAATTTCACGTTTAGAAAATTTTAAAATCGATGGTTTCGGTTTAGTTTTCTACGCTATTATTGGAATTATCTTTGTAGCTGCTGTTTTAATTCACGCTTTGCCTAATGATATTTTAGGAGCTTTATTTACCATGGTTGTCCTTGGTAATGTTTGCTACTTCCTAGGTTCAAAGCTTCCAATCTTTAGAAGTTATCTTGGTGGTGGTGCATTCTTTGCTTTAATGGCACCAGCTACTTTAGTATTTTTCCATCTCATTCCAACTTATGTTGTTAGTGATGTACATACATTCTTATCAACTGATAACTTCCTTAACTTTTATATTGTTGCCTTGATTACTAGTGCTATTTTGGGTATGAATCGTGACATGTTATTAAAGGCTGCAGTTCGTTTCTTACCAGTTGCAATTATTTCAGCTGCCATCGCGTTTGTAGCCGTTGGTTTAGTTTCAATGTTGATTGGTAAAGGTTTCAGCTATGGTGCGTTATACGTTGCTTTCCCAGCTATGGGTGGTGGTGTTGGTGCCGGTGCTGTGCCACTTTCAAAAATTTACGCTTCATCAATGCATGGGGCTGCTGCTGGATACTTCTCACATTTACTTCCAGCTGTAATCCTTGCTAATATCTTTGCTATTTTAGGCGCTAGTTGGGTAAGTAAACTCTTATCTAACAGTAAATACAATGGTCATGGTCAAATGCTCCCTGGTGAATTTAAAGCTTCTAAAACAGATGCATCAGCTTTTTCTTTCACTAAGTTAGGAGTAGGAATGGCCGTTGCTGGTACCATTTATCTAGTTGGTGAAATTCTTACCAAATTAGTTCCAATGGTTAACGACTTTGCCTTTATCATTATTTTAGTAATTGTTTTAAAAGCAACTGGTTTGATTCCTAAGTACTATGAAGAATCTGCTGTAACTTTTGGTCAATCAGTAACTAAGACATGTACTCATGCCTTACTTGCTGGAATGGGACTTGCTATGGTTGATTTAAACGTTTTGACTAGTTCAATTACTTGGCAATTAGTTTTATTAGTGCTTGTAAGTATCGTTGCAATTAGTACTTCAGCATTCTTCTTAGGTAAGTTATTTGGACTATATCCAGTTGAAGCTGCGATTACTGCTGGATTCATTGATAACTCAATGGGTGGAACTGGTAACGTTTCCGTTTTAGCTGCTTGTGATCGGATGCAATTAATTGCGTTTGCTCAAATGGGTAACCGTTTATGTGGTGCCATTACATTAGTTGTATCTGGTTTCTACATTGCTTTCTTTGGCTAAAATTTAAAATAAATTAAAAAATTAAAATTCTAGGATATCGGTCATTATGGCTGATTTTCCTAGAATTTTTTTGTTTTTTAGCTAATAAAAGAGTGTTTTAATTGTTACACGATATTTTGATTATGTTACATCATTACATAAATGACGTTTTCTTTAATCTTAACGTAATGTTTATGTAACATATTACCTTTAGCATTGTATTTGTTAACTGAAAGAAGTTAAGACAATATGTCATTACTATTTATCGAAAAATAAAGGAGTTTTCTATTTATGAAGAAAAGAAACATGATTAAGTCAATCGCAACTTTTGCTGCTGTATCTGCTGGTGTTTTATTTGCAGGTTCACAAAGTGCAAGTGCCAGTACTGTAAAACATACTGTTGTATCAGGTGATACTTTAAACAAGCTTTCTGCTCAATATGGCGTTTCAGTACAAGATTTAGCTCAAGCAAACAAAATTCAAGATATTAACAAAATTTATGTTGGTGAAGTATTTACTATTAGTGATGATGGTCAAGTATCTGTTTCAGATCAAAGTGCTGTTGCTGCAGCACCTGCACAAGCTGCAACTACTCAAGTTTCAGCACCAGTTCAACAAGCTGCTCCAGTAGCACAAGCACCTGCACAAGCTGCAACTACTCAAGTTTCAGCACCAGTTCAACAAGCTGCTCCAGTAGCACAAGCACCTGTACAACAAAGTGCTCCAGCTGCTAGTTCAGTAAGTGGTAGCGATGCTGCTGCTAAAGACTGGATTGCCGGTCGTGAATCTGGTGGTAACTACGGTGCTCAAAATGGACAATATGTTGGTAAATACCAATTATCAGCATCATACCTAAACGGTGATTACTCAGCTGCTAACCAAGAGAGAGTTGCTGATAACTATGTAACTTCACGTTACGGTTCATGGTCAGGTGCTCAATCATTCTGGCAATCACATGGTTGGTACTAAAATTAACTTATTAAAATAAAGTAAACAAAAAAGGAATTCCAATTGGAATTCCTTTTTTGTATTTAAAATTATTAATTATTATTAATGCTAAATTGTTCAGATCCCAAATTAGTACCATCAATACTTGAAGATTCATTGATACTGTTAGTGCTAATTCCTTCACTAGCATTAATTTTAATTGGATCTTTTTGATTATCTAATTCATAAACCACACTGTTTTTGGCAGAATCACCTTCAGCAAGGTTTTTATCAGGATTTGAATCAAGACGATCGTCAGTAAAACTAACTTTTTTAAGCGATTTACCTTTTTGGGTTATTTTAAAGGTATTATTCCAAGCAGTTAGTGGCGTAATAATTTTGTTTGATTTGTTAGTGGTTTTATACATGAAGACCACTAAAGGTTGACTATATTCTTGTGTATCTTTAATTGTTTTGACCCCAGTAATTTTAATTGTTTTATCATTTAATGTTGCTACATTATTTTTAAATGATGATCTAGTAGGAGTTTTGACTTGTTTAGTAGTTTGTTTTTTATCATTACTTGATTTTTTGTATTGACCATCTAATGATGAACAACTTGCTAAAGTCAAAGAACTAAGAATAACAATGCTACTGACTAAAAGTTTTTTCATCTTATTATCTCCTTTAAACATACTATTTATATTGTACCGTAAACTATCAAATTAACCAATCGGATTAGATTTACCTTGCATAATTATAATAATTAAATTTTAATTATTATAAAGTAACTCAGTCCTGCAAGGTTAATTTTTGCAAGACCTTTTAATTTAGGAGGAGAGATATATGAAAGTAGCAGTTGTAGGTTCATCACACGGTGGTTTTGAAACTGTAAGAGGAGTATTACACGATTTTCCCAATGCTGAGATTGATTGGTATGAAAAGGGCGATTTTGTTTCTTTATTATCATGTGGAATTGAATTGTATCTTCAAGGAGTCGTTAAGGATGTTAATTCCGTTAGTTATGCAACATTGGTGGAATGGAAGCAAAGGGCGTTCATGTTTATATTAATTCTGAAGTGACTAGCATTGACCCAGAACAACATTCAATTAAGGTTGTTGATGTTAATAACGGTGAAGAAACTGAAAGTAAATATGATAAGTTAGTTCTTTCGTTAGGAGCGGTTCCTTTTGAACTACCTGTGCCAGGAAAAGATTTAAAGAATATTTATGCTATGCGTGGATGTGACTGGGAAATTCTTTTAAAGAAAGCTGAAGTTGACCCTGATATTAATAATGTCTCAGTCATTGGTTCAGGTTATATTGGAATTGAAGCCGCCGAATCATTTGCAAAGGCCGGTAAGAAAGTTACTATTATTGATCAAAATCCAACTATTTTAGGAACTTATTTAGATTCAGAATTTACAGATATCTTAACTAAAACGCTTGAAGATCACGGTATTCAATTAAAACTAGTCAATCCGTTAAAGAATTTATTGGTAATGATGAAAATAAAGTAACCAGTTTGGTAACGACAACTGGTGAAACTATTCCTACTGATTTAGTGATTGAAGCTGCAGGAATTTGTCCAGCAACTGAATGGTTGAAAGATACTGTTAAACTTGATAGCCAAGGCTTAATTATGACTGATGAATATCAAGAAACTAGTCAACCAGATATTTTTGCCGTTGGTGATGCCACTAAAATTGAGTTTGCCCCAACTGGAACCAAAAAATTAATTGCGCTTGCACCAAATGCTCGTCGACAAGGTCGTTCAGCTGCTTATAATTTAAATGAAAAACGTCGCAAAACAACTGCTGTCTCTGGATCATCTGCACTTCATGTCTATAATTACAAGTTTGCTTCAACTGGATTAAAAGATGTTACCGCTAAAAAAATGGGTATTGACGTTGAATCAGTATTTTTAACTGATGATAAAGTACCAGCTTTTGTACCAGCTTCAAACAATGCAAAAGTATACTTCAAATTAACTTTTGATCCGCGTACTCGTGAAGTTTTAGGGGCTCAAATTATGTCTAAACAAGATGTAACGGCTAATATCAATGCAATTTCGCTAGCAATCCAAAAACACATGACAGTTGATGAATTGGCTTATGCTGATTTCTTCTTCCAACCAGGCTTTGACCGTCCTTGGAACGTTATGAATATTGCAGCACAAAAAGCACAAGATAAATTAAATAAATAATTTTTAAATCCTATCAATTTTAGTTGATAGGATTTTTTTGGATAAAATCTTAACAAAAGTAGCTTAATTTTATAAAACTTTGTCATTTTATTGATATTTTCTCAAATTACTATTATCATTGTAAATAAAATAAAACATATGTTTTAAAAATGTAGACAATTAAGGGAGTTTCAAATATGCCAAAATTAAATTCCAGACTTAGTGAGACGTATAATCATACTCTCGCCCAAATCACTCCAGCGCGTATTCGTTCGTTTTCTTTGAAAATAAGCGATGTTCCTGATTTAATCAGTTTAAATGTTGGAGAACCTGGGTTCAATACGCCAGAACACATTAAAAAAGCTGCCATTGAAAGCATTAAAGAAAACAAGTCACACTATTCTCCTCAACCAGGTTGGATGGAGTTGCGTGAAACAATTAGTCGTTACGTAAAAAAACGTCTTAATCTTGATTATGATGCTGCTACAGAGGTTGTGGTTACTGATGGGGCAACGGAAGCTCTATCCAGTACTTTTTTAGCAACAATTAATGATGGTGATAAAGTAATTGTTCCAATGCCTGCTTATCCAGCTTATGTTTCAGTAATTGAAATGGCACATGGTGAGGTAGTTTCAATTGATACCTCTGCAGATGCATTTAAATTAACGGCAGAAAAGCTCGAAGAAACTTTAAAAGCTAACCCAGATGCTAAATCAATTATTTTAAATTACCCAACTAATCCAACTGGGGTTGAATACACTGAAGATGAAATTAAGGCTTTAGCTAAAGTTTTAGACGAATATGGTTTGTTAGTAATTTCTGATGAAATATACGCTGAATTAACTTATGAAATGCCACACACTTCTATTGCACAATATTTACCTGAAAGTACGATTTTAATTAATGGTGTTTCAAAATCTCATGCCATGACTGGGTGGCGCTTAGGGTATATTACAGGACCAGCTGAAGTAATCAAAAATGTTAACAAGGTTCATGGATATTTAGTTACATCACCATCTAATCCAGCCCAGTATGCTGCACTAGAGGCCTTAGACAATGGTTGTGATGATTCTAAACCAATGCTTGTTAAATATCGTGAGCGTCGTGATTTAGTAACTGAAGCACTTCGTAAAGTTGGCTTCGATGTAATTAGTCCTGATGGTGCTTTTTATATCTTTGCTAAGATGCCAAATAAGTTCAATGAAACTTCAGAAGAGTTTGCTTTAAGACTTGCTCGTGAAGCTCATGTCGGAGTTACACCAGGAGATGCTTTTGGCGAAAGTGGTCAAGGGTATGTTCGAATTTCTTATGCAGCTGACTTAGATAACATTAAGGAAGCTATGAAACGAATTACAAAATTTGTTAATGAAAATTAAATTTTAAAAAGTCTATGAGAAATCATAGGCTTTTTGTAACTTTAGGTTAAGTTATGGTTAATGACCTTTGCGAATGCTAGATAAAACGATACACTTATACTATAAAAACAAATAAATTGGAGCGATAAAATGAACGTTGGAATTGATAAGATAGGATTTTTTACTCCTAATTACTATGTTGATATGGTTGATTTAGCAAATGCTAGAAATGAAAATCCTAATAAATATTTAATCGGAATTGGACAAACGGAACAAGCAGTAATTCCAAATACCCAGGACACAGTTACCATGGCTGCTAATGCTGCTTTACAAGTAATCGATGATAGTAATCGTGATAAAATTAGTTTAATTATTTTAGGTACAGAGACTGGAATTGATAATTCTAAGTCGGGGGCTATTTATTTACAAAATTTATTAGGGCTAAGTCGTCATGCACGAGCTTTTGAAATCAAGCAAGCGTGTTATGGAGCAACTGCTGGAATTCAAATGGCCAAAGAGTTTGTAAATCTTCATCCAAATCAACAAGCACTTGTGGTCGGAGCTGATGTAGCGCGTTATGGAGTTAGAACCGCTGGGGAAGTAACTCAAGGTGGAGGAGCAGTGGCAATGACGATTGCAGCTGACTCAACAATTCTTAAACTAAGCAAAAATAGCAGTGTATATTCAGATGATATTATGGATTTTTGGCGTCCTTTGAATCGAACTGAGGCCTTGGTTGATGGTCATTATTCGAATGATATTTACCAACAATTTTTTGTAAAGACGATTCATGATTATTTGCAAACTAATGACATGAATTTGACTGATTTAAGTGCTTTAGTATTCCATCTTCCATACACAAAGATGGGTCTTAAAGGGTTACGTGAAATTTTGCCTGAACTTTCTGAAACTGATCAAAAGCACTTCTTAAGTGAGTTTGAGGCTAGTCGTGTTTATAACAAACGAGTTGGTAATTTATATACTGGCTCGTTGTATCTCAGTTTGTTATCTCTATTGGATAATTCTGATGATTTGCATGCTGGAGATCAAATTGGAATCTTTAGTTATGGTTCAGGGGCCCAAGGTGAATTTTACACTGGTACTTTACAACCAGGATTTAAAAACAGCCAACGAAAAAAACAAATTAATGAAATACTTAATCAAAGAACTCGTTTAACAGTTCCAGAATATGAAACGATGTTTGCACAATGGCCTAAACTAGACGCTGGTGATTATCACCTTGATGATCTTAAAGATCATTCTCAATTTACTTTTACTGGAGTTAACGAAAGTAAACGTCAATATCAAACAAAAGCTTGACATTTATGACCATTGAGTTAAAGTTAATTTAACAAGAAATCTTTAATGACGGTACAGAGAGACTGCAAGATTTTAGCCGAAGCTTTAATGCTGTAAAATTAGACTAAAGGACTAACGTCACTGACGTTAGTCCTTTTTGCATAACAGGGGGAATTAAGCTGAGTAAAGAAAAAGATATTGTTTTAGATATTCACGAACGACCAAGTGGGATTAAATGGATTGGGCTATCTTTACAACATATGTTTTCGATGTTTGGTAGTACCGTAATCGTTCCGTTACTAGTTGGATTGAGTCCTAGTATTGCCTTATTTGCATCTGGGATTGGTACGTTATTACATATTTTAA</t>
  </si>
  <si>
    <t>MNKQPYNIGLDIGTSSVGWSATELDNRLLHIKGHNGIGVRLFKEGESAADRRGFRTTRRRLARRKWRLRLLNEIFATEIAKVDPSFFARLKQSNVSPKDPNKTMFENILFDDENLDDQKFHHDYKTIYHLRQAIINHPEQKFDIRLIYLAMHHIIKYRGHFLNQANVQDFKGGKIDLEKSFKALNDIFENQGRDLRLVTDKANQYVKVLSDNAKTRSDRKKELSKLLYVPIDKDTDKNSKKVTGEILKAILGNKAKFDVIFGIEVENPKEWVLTFNSDDFDDKIEGLSSQMTDEDSEILLILKELYFALNLSDILNNSVTDKNAKTLSEAMINRYDDHKNQLAMLKKVIDSSDKKHAKELKEAYSAYIDGENNKKISFEDLKKRIQKNLVDSELSQKINDLLDHDYFLPKQRSKENGAIPHQLQQQELDQIIESQKQYYPFLAELNPNEKRSRQAKYKLDELVAFRVPYYVGPMVEVTDSNQENNGKFAWMIRKEQGEITPWNFDEKVDRTETATKFITRMTTTDTYLIGEPVLPKNSLLYQKFVVLNELNNLKINQEIITPGQKQYLYEHVMKKNKRVTLKKIADALVIKGDYPYAPEVKGTTDQKNLNNGLTTYIDLAKIFGNELDDVDREADFEKIIEWSTIFEDQHIFALKLQELKWLTEKQRNQVVKLRYQGWGKLSKELLAGLVDDNGQRIIDLLWSDNQNFMQIVNQKSFKESIADHNGAHLEEKNLKDVINDLYTSPQNKKAIRQVILVVDDIINAVGYEPANIMMEFAREDSNDHRLTNSRSRQLENVYKDITNSWFDNDSVKDELEDKIKNKDKFTDRLYLYFTQGGKDLYTGEPLNIDDLSSYDIDHILPQSFILDNSLDNRVLTSQRNNRVSKEDQLPGELFGTKMHAFWKRLKAAHLISNKKYYNLTLTPNSISKFNNQGRFINRQLVETRQVIKLAAEILHNRYSEEKGTNIVTIKANLTHHMREKFNFYKNRNVNDYHHAFDAYLTAFVGNWLLQQYPKLKPYFVYGDFAKTEINNLKSFNMLYKFEQAHQLNEKDGKIAKDADALLGYMKNVYHFKKMLVTKKLETNHGALFKQTLYPSPAHDIKKRQLIKPKDNRPTDIYGGYTHEERKYMSLVKVIGKKDNEYRMANVPLLKINKNNDIKEILKSQFSNKKFEIVLPKVLKNQLFSENGALFVIGSKGYKYNANQLVLSDLDMKLLNDLSNNKSIDEVTINQLFKNIVDSTNKYMPLYEIKNLNEVVEKFNNLEFNDKKKTITDFLLATHANPTMSNLKNIGLPSYFGRFTSGNAGIKLSENANVIYQSPTGLFSRKVKISDF</t>
  </si>
  <si>
    <t>442899.SAMN05720591.SAMN05720591_104117</t>
  </si>
  <si>
    <t>CRISPR-associated endonuclease| Csn1 family</t>
  </si>
  <si>
    <t>GCF_900115465.1</t>
  </si>
  <si>
    <t>Halolactibacillus alkaliphilus strain CGMCC 1.6843| whole genome</t>
  </si>
  <si>
    <t>GTTTTGGAATCATTCAATTCAACACAGCTCTAAAAC</t>
  </si>
  <si>
    <t>TGTAAAAGCTTATGAGGAACTTACTGTTAAATCGGCTGCCGAGGGAAACTATGAGGCCGGATTACAGGCGTTAACGATACATCCACTGGTTGGTGATGTTACTAAGGCCAAACAAATATTTAAAGATATACTGTATGAGAACGCAAATTTTTTACCCCAATTCCATTAATAATAAAGAAATGAGAACGACTAATGTACTAAGAAATTTAAAAGTAGTAAATGACATCAAAATTATATCTATGATTAGTAAAGCATAAAAGTAAATTCAGTGTTTTTTCTTTATATAATTCGCCCGCTTTTTAATGTAAAAGCGGTAACAAAAAATATGAGGTGATTAAAATGAAAAAAAATTTATATTTATTCATAACTTTAGTACTCACGTTTTTCTTAACAGCATGCAACAATGGGCAAGAAAGCAGTGGGAGTTCATCCGTTAATCAAGATGATTCCCCTGAAAAAGTGGAGCTTACGTTTTGGGCATTCGGTAGTACGGGTTACGATGAATTAATTGAGGAATATGAGAGCATGAACGAGCATGTAGCTATTACTTTACAAAATGCAGCTCTTGCAGATCATCACGATAGTTTATTTACAACGATATCAGCCGGAAGCGGCGCTCCAGATATCACAATGATTGAATTAGGCTTTATTGAACAGTACAAAGAAGTTCCAGATCGATTTTATAATTTATTTGACTTTGGTGCAAAAGATATTAAAGATAGCTTTTTAGATTGGAAGTGGGATGTCGGAGAGATAGTAGACGAAGACTACTTAATTGGGCTCCCAACAGATATTGGTCCAACTGCTATGGTTTATCGGACTGATGTTTTTGAAGAAGCAGGATTACCTTCTGATCCAGAACAAGCGGCTAAACTCTTCGAAACATGGGAGGACTTTAGAAAACAGGCAAAAATAATTACTGAAAGTACTGGAAAACCAGTTACTGACAGTGTTACACAATTATATAATGCTCTTCGTGACCAAGCACCGGAGCAATACTTCAATACTGATAACGAATTAATTATTGAAAGTTCACCTTATATTAAAGAAGCCTATGACTACACAGTGACTTTAGTAGCAGATGGCGTAGTAGGAGATATTGCAGCGTGGACACCAGAATGGGGGACAGCAATGGATGAAGGTAGCTTCGCAACACTGCTTGCACCGTCATGGATGCTAGGTGTTGTTAAAGGGAATGCACCTGATGCATCAGGTATGTGGTCAATTATGACTTTGCCCGAAGGAGCAGGTAATTGGGGCGGCTCATATTTGGCAATTCCTAGCCAAAGCGAACATCCCGAAGAAGCCTATAAATTCATGGAATGGTTAACATCAAGTGAAAATCAATTGAAATCATTCGAGAGTATGGGATTATTCCCCTCAACACCCGAAACATATGAGCAACCCGGATTTTTAGAGTATAGCGATGAGTACTTTGGCGGTATAAATACGGCAGAAATTTATGCTGAGGCTGCCGAGCAAGTTAAAAGTGTCTACCTTGGACCTAATCATTCTATTGCGAATAATGAAATTATTGTAGCATTAGATAACGTTCTTAATGAAGGAGGAGATCCTGAAAAAGAATGGGAAGATGCCATTAAAAGAATGAAGGCTCAATTAGATAGACAATAAATTAACGTAAATAAACCATATGGGGTTAGCGACACTCATGTTAACCTCATATGGGTAAATAAGGAGTTTTAAACATGAAGCGCATTAAGTCAATTAAAGAAAAGAAAAAAGACTCCCTGTACGGCTATGCCTTTATTTCACCATTTTTCATTTTATTTTCAATCTTTGGTTTATTTCCAATTATATTTAGCTTTTACCTTTCATTTCAAAGATGGAATGGCCTTGGAGAAATGGAGTTTGTTGGTTTGCGAAATTTCGAACTTGTATTAGCAGACCCCTTTTTTTGGAAGGCAATGTATAATACATTTGTCATTGCATTAATGAGTACCTTACCACAATTAATTATCGCATTTTTATTGGCTTTTGCACTAAACTCAACCTATGTAAAAATGAAGGGGTTTTTCAGAGTTTCCTTCTTTTTACCTAATGTTACGTCGATTGTAGCAGTAGCCGTTGTTTTTGGTACTTTGTTTACTAACTCATCTACAGGGTTAGTCAATAGTTTCATCGGGCTTTTTGGATTTGAACCAGTGAATTGGGGAACATCTGAATGGGGGGTCAAGTGGGCTATATCTGCCATGATTTTTTGGCGTTGGGTAGGTTACAATACCATTATTTATTTAGCTGGACTTCAAAGTATATCTCAAGACTTATACGAAGCAGCTAAAATTGATGGTGCTTCTGTACGCCAACAAATTATGCATATTACTATACCTATGATGAAGCCAGTGATTATTTTCACCGTATTTATCTCAACTATAGGCTCTTTGCAGTTATTCACAGAACCTCTTGTATTTATAGGTACTACATTACGAGAAGAAGGTGTAACAGTTGTACTATATCTGTATCGAGAGGCGTTTTCAAACAATGCTTTTGGAACAGCTTCAGCTACTGCAGTCATCTTATTCTTTGTTATTATTGTAATGTCAGTTACAAATCTTTTAATTGCAAATCGACTTGGCAATTCCAGAAAGAAGGTGAGTTAGTATGAAAAATACAAAAGATTTGATATATAAAACTATTTTATACGCACTTTTAATGGGGGGGGCACTGATTGCTTTATTCCCTTTTTATTGGATGTTCATAATCTCGACTAATCCAAATCATGTTGTTAACTCGGTTCCACCTGCATTTCTTCCAGGAAATATGCTAGTAGATAATTTTAAAAATGTTTTAGCTAACATAGATTTCTTTGGTGCTTTATGGAATTCTATAATTGTATCAACATCCATTACATTAGCGACCTTATTATTTTGCTCTCTAGCTGGTTATGCTTTTGCTAAACTTGAATTTAAAGGTAAAAAGATTTTATTCATCGCCATATTAACGACCATGATGATCCCGCCACAGTTAGGGTTAATACCGTCTTATGTTATTATTACAAAATTGGGATGGTTAAATGAACTTAAAGCAGTTATTGTTCCTGGGATGGTTAGTGCTTTCGGTATATTTTGGATGAGGCAATACATTAAAGAGGCCATTCCAAACGAATTAATTGAAGCTGGTAAAATGGATGGCTGTTCTCAAATACGAATCTATTTTCAAATCGTTATTCCCTTAATCCTTCCAGCATTTGCAACATTGGGGATTATAACTTATATGGGGGTTTGGAATGATTTCCTTTGGCCTTTAATTGTGCTTAAAGATCAGTCTGTTCATACACTTCAAATTGCTATACGTTCATTGAATGACACCTACGTAAGAGATTATGGAATGATTATGTCTGGTACTTTTTGGGCAACCGTACCTCTAGTTTTAATCTTTTTAATTTTTAATAAATTTTTTATTGATAGTATAGTTAAAGGGGCTGTCAAAAATTAAACTAATCATTTTTAACTCAGCTAATAACCCTTTTCTCAAAATACTCGTTGATGACTATTATAGTTTAACGCCAGTTTTTCAAAAAATTTAAAAAGCACATCAGAACAAGCTGTTTCTTTTTAATAACTGATTTAGTACAATTATGATAGAGTAGATAGTTAAATCAATCCTATCTAGATTGAGAGGCAGTTTGGAGGAAAGTAATCATGCTAGAGAAAAAAAGCAAATTATTATATCACAACATCAAAAGAAACATTATCGAAAATATAGATTCTGGGAAATATATCCCCGGAGATAAATTACCGACTGAGCAGGCATTGTGTGAGATGCATAAGGTCAGTAGGACTACCGTGAGAATTGCTCTACAACAACTAGTAGCTGAGGGGTATATCTATAAAGAGCAAGGTAAGGGGACCTTTGTATCAACACCAAAAGTACAACAATCACTTACAGCCGCTCATAAAAAGTTTACAGATCAAATGGCTGAGCAAGGCTATGTAGCAAGAACAAAAGTCATTGAGTTAAGCGTTATTGAGGCAACAGAGAAACTTTCTAAGAAATTAGATTTAAAGTATAAAGATCCCGTTAATCGTCTCGTAAGAGTTCGCTATGCGGACCAAGAGCCGCTTCAATATGAAATAGCCTTTATACCTTGGAAACATGCACCTGGACTAATTAATGAAAAATCTGCGTGCGAGCAGTCTTTATTTAAGGTGTTAGAAGAGAAGTACAAACTAGTTATTCATCGGTCAATAGAAAAAATAGAGCCTGTTTTAATAAATGAGCACGTGAGTGATATTCTGGACGTTGAGGTTGGCTCCCCAGTTTTATCATTAGAAACAACAACCTATGATATTACTCAACAGCCCATTGAATATTGTGAAAGTATTTTTAGAGGTGACCGCTCAAAATTCACGATTGAACGCTTATATAAAAAAATTGAAAAGAGTGATATTGGTGAATCTAATCAATAATAGGTTATTAGATGCAGTAACAAAATTCTTTTTTCTTAATATGACCTGGATTTTATTTTGCCTACCAATAATTACAGTACCCGCCTCAACAACAGCAACATTTGCAATGGCAAGGGAATGGAGAACAGGACAAAGCGATTCTTTCTCCATTCCCGTTTTTTTTAACTATTTTACACACTTTTTCAAAAAAAGTATGTTACTTAGCTATAGTTGGTTAATTACCATAATTATATTATCTTTCTACTTTTATTTCTTTCTAGAAAATCAAATAACGATTCTTTTACCATTAATAATTACCCTGTTAATTTCATATTTTTTAGCTTCTATATATTTAATCCCGGTTCTAGTTCACTATAAAACTAAAGGTATAAACATCATTAAATTTTCAATCATTTTTGGTTACAGTCAGTTAGGAACAACTTTAAAATCAGCAATGATCTTATTAGCTTCTCTTATAATTGTTAACAGTTATCCTATGATGATGTTAATAAGTGGAAGTATAACAATTCAATTAATTTACAATAATTGCCATTACTCTTTTGAAAAAGTAGAGAACAGAGTTATAAAGAATAACTATTGAACCAACTACATGCATAATTCTAACCCTGTTTTCCCGCAAGCAAAATGTGGATTTATCCGTGACATCCCTAGAAATTAACGCGGCTTGACATCGAGCCTCTTCGAGCATGGTTCTTTCGTCAGAAAACGAGCTGAGTACATGTCAGCTCTTCCATACGGAGCTATCATGCCTGATGCTCGATGTAAAGCCTAATCCCCTAAAGTAATGGTTAATAGCTAGGCAAACAGCGGTACAATTGTATGGTATTTTAAGATTATTTGTATCTGTAATTAATTCAACTGATAAAAAGTCATCTATACATACTGATGCAGTGATTATTACACTTGAAAATGTAGGCATGATAGTCATATGGCTAGGCATTATAACGATGATTGTCGGTGTGATTGTAGCGCTTGAACAAGAAAAAATAGTTAGAATGCTCGCATATCATAGTGTAAGTCAAATGGGATATGTAATAATGGGGATAGGTGTAGCAGCTTATCTTGGCTTTGAAGGGGCTATGGGATTTGCAGGTGCTTTATATCATATGATTAACCACGGATTATTTAAAGCTTTACTATTTATGGTTGCAGCAGCTGTATTTTTCAAAACAAAAGAAAAAAACATGTACCGATTAGGTGGGCTTTATAAACAAATGCCTTTCACTGCAGCCGTTGGATTAATTGCTGTACTAGGCATTACCGGTATGCCATTCTTTAATGGTTTTGCTAGTAAATCTATACTACATCATGCAATTATTGAGTCTTATGAATACGGTCATCCAGTTTTCCGTTATGCAGAATATATGTTTACTTTAGTCAGTGCAGGAACAGCTGCATCATTTATAAAGTTGTACTCTAAAGTTTTCTTAGGTTACTCAAACGATAAATATAGACACGTTAAAGAAACTTACGGTTTCGGTACTTTAGCAATGGCTATCTTAGCATTCTTTATTATTATTGGTATATTTCCAAATGTATTAATGGATTTATTTATTATTCCAGCAGCTCATCAATTGAGTTATGATAACTATTTTATTAATAATTATTTAGGTGACATGACATTCTTTAATGTAGTTGATTTAAGTGGAATGATTACCGTATATGGACTAGGTTTATTAATCTATTGGGTTGGAATGAAATACAACTTGTTTCACTTACACTTACCAAAACAATTTGATCCAGAGAGTGACTTTTATACTCCAATATATGAAAAGTCCGGACAATCTATCAAGCGAGCGCTTGATATGATCGAGCAGTTCATCTCAAATTCTGATGTTTTTATCTATGGGACTATGCTTTTAGTAATCATTACACTCTTGTTAAACTATGTCTAAAAGGGCAGTTGAATTTTAACTTCCAAATCAAAATATATAAGAGGGATTATCTAGCTAATAGTCTTAGTTAAGTTTTTATATTTATAGATCATTAATAGTAAAAGTCTACATTCAAACTATTTTATCTAAAATAAAAATATTCGATATCTCATGCTAGTTAGTAGCCGAAATACTAGTGTGAGATATTAATAACTATTCATACTAAATTACATAAATGAATGTGTGGGTTATATAAGAGGATTATAAATAGAGACTAACTTTATTTATAATTTTAATCTAGTTTACATAATATATATTATAGGAAGTCACATTAAAAAGAATGCCTCTTATCTCATAAACAAAGTATACTTGAGATAGAGAGACAGAATGAAAAATCTTTATTTAAGACGCGCGTTAAAATCTTTCATTTTACGTAATCAATTAATATGTTACTCAGTCTTGTTTAATAAATACAAATGTTTCATCTGATGAATGTTCTTTACTAAAGCTAAAGTTCAGTCGATCAAATCCTTTAATAGCGTCAACAGCAGTCATTTGGTGTTCAGCCATAAATCTGACCATTTCACCACGCGCCATCTTGACTAATGTGCCTTTTTCTTTAACTTTATCATTATTTAATTCGCCAAATACGCACGTTATAATACGAGCTGACTCGTTATACTTCGTAATTGTTTGACTATATTCTTTAGATGCTAAATTAATGATCGTATCTGTCTCACTAAATAACTGTTTTGCTAATTGATCAGACCAAAAATGATACACTGATTTATATGTATCGTCATGCAGTTTTGCTTGCATTTCAAGCCGATATGGCGTCACGCCGTCAAATGGCCTTAAAACACCATAAAACCCCGACAGAATCCTCAAATGCTCTTGTAAGTAATCGAATTGTTGCTGCTCAAACACACCTGGCCCCATATGTTGATATTGAATACCTTCATACGATAAAATCGCCGGTGTTAGATTTGATTCTAAATCCATATGTTGAATGCGTTCATAATTTTCTGTCGATATTTTATCACTAGCTTTCCAGATCTTTTTTAACTCATCATAACTAAGTGTTTGTAAATGCGCTAACAATTCTTTCGTTTGTTCAAGAAATTGCGGAAATTGTTCATACGTAAATGCATCAGTATCAATTTTCATTTTCTTTGCTGGTGAAATAATTATACGCATACTACTCCCCCTCCCCTTTTTTGAAACTTTTATTTTGGAATCATTCAATTCAACACAGCTCTAAAACAAGACGAGCATGTATCGTGCATAATTAACTGTTTTGGAATCATTCAATTCAACACAGCTCTAAAACACTTGAAAAAAATCAGAAGGATTACCAAAAGTTTTGGAATCATTCAATTCAACACAGCTCTAAAACTCTCGCTTTTATTAAATCTTTATTCTTCTTGTTTTGGAATCATTCAATTCAACACAGCTCTAAAACTTAAATGCTCCACTTGGTCTTTGTTATACTGTTTTGGAATCATTCAATTCAACACAGCTCTAAAACATGTGAAGATCAATAGCTGTATTTCCAAGTGTTTTGGAATCATTCAATTCAACACAGCTCTAAAACACATTCCAAGGAAAAGGTGTTGCTACAGAGGTTTTGGAATCATTCAATTCAACACAGCTCTAAAACTCCTTTGATGCTTTAACCAAATCACAGTTAGTTTTGGAATCATTCAATTCAACACAGCTCTAAAACCTCGTAGAATAAAATTGAGATCTCGTAATCGCGCTATTCGCCCATGGCAAGACTTCAGAATTGAATGTTTTATTTTTGCATATTAAATTTTCAAGGCCCATTTTTTACAATTATAGCACATTTTCATAAGTAAGATAATAGTCTTCATCTAATATATATTGCCAAAAACCTTTCACCGTTCTAGGTTCAATAAACAGTGCGGTAACATTATTTAGTGATAAATAATTACGCGTTTCCTCTACTTGATCTTTTGTTAAATATGAGCATGCATTAACTAAGACCAATAGCTTTTTTCTTGATTGATATTTAAATAGTTGAATGATATCTGCGATTTTATCATTAATGGATGCCGCTTGATTATTGATTTTTATATTTAAGGCTTTAAATAATGCTGGAAAAGTAATATCTGTTGTTTGAATATCTAAGTCATGCTCTAGTAATTGATCGCTGATGATGTCATTAATGGACATCATCAGCTTTTCTAATTCTGTTTTGACCATTGGCTCATCATTTAATTGTGATTCAAGATCTGTATATATGTGCTTTAAAATTGTGGCTGAATTTAATTCGAATCCTAAAATATCCGTTATAACCAGTAGTTCCGATGCTTTTAACGACTGATAACTTTGGTCATATAGCTTTAAAGGGCTGTCTTCATAATTAAAAATCGCTTGGACAAAATCTGCAAACAACGTCGCATTGTCTAAAACTAATATCGGTGATTCTTCCAACGTAATAGATTCATCAAATATCGGATAATTAAGTTTCATCATAATCATCTCCTAAAAAGACAATGCGTTGATCTGTATTAGCGATAGAACTATCTCTTTCACCACTTAAGTAAATCATTTTGGCAAATTGCTTTTCCGTTACAGTTAATAATGTAATTAAACCGGACTTCGGTGCATGCTTATCTAAGCGAGCGACCATTCCCGCTTTTGCCGTACCGTTTAATAGTATTTTACTGTAAACAGAGAATTGATGCATGATAAATCCTTCGTCTAATAAAAACTTCCTAAATTTACGGTATAGCTTTCGTTCATCTGCGGTTTCCGTTGGCATATCAAACATTAGAATCATACGCATATAGCGATAACTCATATCTTGAAAACGGGAATATCAGTTAGTTCCGCTTCACCGTTTAGCACTTTAATAATCTTTTTTGTATAGTCTTGAACAATATTCGTCAAGTACATTTGTTGAAAATTATAGGCATAGTTGTTTGTAAACAAGGCGAATAGTTGCCTTTTAATCAATTTAAAATCTTTTTCTCTGTTCTCATAAACAATTTGGTCTACTAATGGCCGAAATGGTTCCATAATGTCACTCGCTAAATTAAAATCATTAAACTGATTCACATGCTTCATGCCTATTTGCGTTAAACAACCCGCCTTCACTATCTCACGTGCAAACACACTAAGTAGTAACGTATAACCGTAATCTAATGCGGCATTTACCGTCGTCTGTAGTTCACGAGAGAAGGAGTTATCAAATAGCGATTGAAAATAAATCCGCGCCGCATGTCCTTCACGATTAGTCGGATCGAACAACTCCAATCCATCATATAAATTCAAGATGGATTGTGACTTTTCGTAATGCTCGACCTCTCTCAAATAAAGGTGTTGATTCAAAATTTTTTGCGCAATAATCTCCGTCCACACTACCTGTCTTTTCTCTTCTTGCCATACCACTTGTTTAGATAGTTGTAAACTACTATCATGTCTTCCGAAATAAGGCATTAATTTTGCGGATGGTAACCGTTTGTCATCACAGAATATCACAAGGATATTCTCATCTACTAAGCGTTTTAACAACATCGTCGTTAACGTTATGTCTGTTGTCTCAAGAATTAAAATATCAATCTCTGATAAGTGAATAACTTCTTGTTTTTCAGAGGTTTTAAACAGTAACGCGTTATTTTTATATGCTAGTTTTGAATGCTGATTGACTACAACTGTTCGCCACCCCATAATCAAACCTCTTTTCTTGTTTCGTATAAGCCTGTAACTGATTGATAGATGATTTTAGCATTTAATAATTCTTTGAGGCTTGTATATCGTTTACGATCAATTTTTGTTTCAAAAAAAGTAAATGCCGAAGGTGCCCCCATTTTATTATAATCCATTAAGTTGATAAACGATGTGGCCAAGTCGCTAGCCTCCGCCTGATTAAACGCCCCCTCAAAAACAGCGGATATTTTTCTATCATTAACCTCAGCAAGTGTATACTGACGACTAAATTGAAGCACATAATCAAGAAGCTCATTAAACTTTTCTTTATTTTCCAAAATATATGTTTCATGATTGGCATTTTTAAATGATGAATCAATATATCTTCTACAATGATAAAGTAATAGCACTAAATGGCTTGGTAAAACCATTTGATTTCCTTTCTGAGCTTCATTTGCACTCGCAAGAAGACGACGTCTATTATTTTCCAATTCAAACACCGTGTATTTAGCCAACTTAAAATTAATTTTAGGATTGCTGTAGCCCTTGTTTTCTAAATACTTTATCTGATCCGCTTCAAATAATTGTTGATCCATAATAGTGATTCCAATGATATCTTTCATTACTTTTTTCTGCTTACCTTTTTCATGAGTGAAGATAATTGAGTACGCAACGTTAGGGCTATCAAAACCTCCATATTTTTTCGGATCCCAATCTTTTTTACGAGGTATCAATTTATTCGAAGTCCCTTTCTGTAAGACTGTTACTTTAGAGAAATTTCCAGTTTGCACTTCAACTTTCTTCACAATATTCATCTGATGATAATTCAACACACGATTAATCTTAGCTAAATCTCTAGATTTATCCCAAGCAATCTCACCATTGTCATCAGGTAATTTATCTTCTTTACTAAACCGCTCAATCAAGTTCGTATAAAATTGCTTTTTCGCCGTCGCTTTGTTTTCTTTAAACGCACTTGTCTTACGGTACTCGCCATACACAAAGTCCGGAATAAGCTGCGGATACACGCTCATGAGTAACCGAGCTACTACCGCATTTAAATACGCATCATGTGCATGATGATAGTCATTGATTTCCCGGACTTTATATAAATCAAAGGCTTGTCTAAATTGACTCGTTAACGCGGACTTTAGTGTCACAATTTTTACGGCTGGTTCATCTAACTCCGGATTGTTATAACGTTGATGCAAAATACTCGCGACGTGTTTTGTAATTTGCCGTGTTTCAACGAGTTGTCTTCTAATGAAACCAGCTTTATCATCATCAGTTAGCTTTAGCTTCGTTAAGTTATCAAATTTACGTTTACTGATGAGCTTAGATCTATACAATAATGACCAGAATGATTTCATGTTGCGAACCACTTCTTCGCTAGGAACATCATTCGATTTTCCGCGATTCAATTTTGATGATACTAACACTCGGTTATCGATCGAATTATCCGTCGTAAAGCTTCTCGGGATGATGTGGTCAATATCATAATTAGATAATTTATTAATATCAAGTTCTTGATTAGTATACATATCTTTGCCGTTCTGAAGGTAGTAAAGATACAAACGATCATTTTTAAGTGCTTCTTGGTCGACCGGATATTTTTTTAATAAATCACTTTTTAATTCTTTTAACGCACCTTCAATATTATTTAAGCGTTCTTTAGCATTTCGTTGACCTTGAGATGTTGTTTGGTTTTCTCGTGCCATTTCGATGACAATCGATTCTGGTTCATAGCCCATAATCTCGACAATCTCATCAACGATTTTTAAACTCTGTAAGATGCCTTTTTTTATTGCTGGGCTGCCAGGGATTTTATCGACCGCGTCTTTTAAATTATTTGACTCGAGTTTGAGACGCATCTCTTCAATCGTCTTTTTAAACGAAAGGTCATCATCATTAATCAACTGCATGAAATTACGATTAATGTTATTCTTCGGACGATCATCTTCAATTAAATAATCAAGAATCGTCTTCTGCGTTCGTTCATCTTTAATACCGTGAATGAGTTTTGCTGATAACCTTCCCCATCCGGTGTAATGGCGACGCTCTAACTTCTTAAGTATCGCTTGATCAAACAGATCACTAAACGATTCAAGTTGTTTACGAATCATTTCTCGGTCCTCAAATACGGTTAAGATTTTAACCAAGTCCTCAAGTCGCTCCGCGTATAACTCGTTATCTAAAACATCTCGCGACATTCCGAGTTTTAAAAAGTCATGGTATGTTTTTAAAGAAGCATTAAATTTTTTCTCAATCCCCTGTACTTTTGGGTTATCAAGTTGATACTCATTCTTTAAATACTCTTCAAATGTTATAATTGAAACCGTTCGGTTTTTTTCAGATTTAAAAAGGTTGTGATAAATTTCTTGTTTTTCCTTACCTGAGAAATTACGGCGTTGTCCTTGACTGTCTAAGTATTGTACTTTAGTTAATTCATTAAATACATTAAACTTCTGCAGCAACAAACTATGTTTTGGAAGGACTTTTTGTTCAGGTAAATAAGTGTCATCATTCGTCATCTTTTCAATAAACTTCTCAGCTGAACTAACAAGGTTAACTTCCTCTTTTATATTCCATGGTCTCACCGCCTCATGACCTTCACGTTCAATCCAGGCAAACTTACTTTGGCCTTTGGCAAGTGGACCAACATAATACGGAATTCTAAATGTTAAGAGGGAGGCAATTTTTTCTTTGTTTTCTAATAAGAACGCGTAGTACTGTCCTTGTTTTTCGATGATTGTTTTTAGTTCGTGTAAATGGATTTGATGAGGGATGACCCCATTATCATACGTCCGTTGTTTTCTCAGGAAACGTTCTTCATCGATTTTTTTAATAAAGGATTCTGCCCCGTCAACCTTATTTAGAACTTTTTTCAAAAACTTATAAAAGTCTTCTTCTGATGTTTTACCTTCAATATAGCCGGCGTAACCATCTTTCGCTGAATTTCTAAAAATATCAAAGTAGCGATCTGGTAGCTGAGCTTTAACAAGCGTTTTTAGTGCATGTAAATCTTGTTTATGATTATCATAACGGGCAATCATTGAACTTGACAGCGGTGCTTTACTACGTGCGTCAGCTCCCTCTAAAATGCCTGAGAGCTCAATCGCATCATGGACGTGCTTAGCAGAAAGAAATAGTTCTCGGTAGTCTTCACCAATTTCTTCTAGTAAAGCTTCTACATCCTCTTCATACTCCTCTTTTCCTATGTCTAACTTGCGATCTTCATCAAGTGAAAATGTTTTTTTGAAATTCCCTTGATTACCAACTATTAATTTTAAAAATTGATGGAATGTCCCATTTGACTTTTCTGTCTCAACTTTATGTAAAACACTTTCTGCTTTTCTTGATTTAGATACTTTGGCCGTTAATTCAGCTTCAACCGATAAATCTTCTGGGATAAGGTTAATGTATGCCTCATCTGGTTGCAAATGAAAGGCATGATTATAGTGATGTAAAAAGGCTTTGAATGTCTCACCAACCGCATCATTTGATGCGTGTTCCGTGCTTAACTCTCCGTCGATAAGAAAGTGACCACGGAATTTAATGATATGCGCAAGGGCTAAATAAACTAAGCGGAGATCTGCTTGTTCGTTACTATCTGCTAAATATTTTCGTAAGTGATAAATAGTTGGGAACTGTTTATGATACGCAACTTCTTCCTCCATCGTACCGAAAACCGGATGTCGATCATGATCTTTATCCATCGGAACAATGAAACTCTCTGTTAAGCGGTAAAAGAAGTTCTCATCGACTTTTTTCATTTCGTCCATAAAGAAGGACTGCAAGTAATGCAGACGGTTTTTGCGTCGACGTAATCGACGTCTCGTTGTACGGGTCACGCGGCGTTCTTCAGCAGTAACACCTTCATCAAATAACCGCACACCCCAAAAGTTTTTCTTCATCGATCCTTTATCATAATCCCCATTAATTTTCATTCGTCTTCTGATCAGGTCATGATTGTCACTTGTGACCGCCCAACCGACACTGTTTGTCCCAATATCAAGCCCAATACTGTATTGCTTCTTCATCCAAAACCACTCCTTTATTTTGAAATTTATCTATTTTTTAAAAAATCCTTTTCAAATATTTGTTTATTTGTTACAATGAATGTGTTGGAGTTATTCAATTCAACATGGCGAGTTAAAATAAGGCTTTGACCGAAATCAACTTAAAGTTGCGCTGTCTCGGCGCTTTTTTTATACCCTTTTTTAATTAAATAAATCTAGTTTCATACAAATATCTGTTGTATTATGATGAATTTTGACTATGTAATCCCTTTCATCGTAACATATTTTCAAATTTTTTCAAATATTATTCTAAATTTTAGTAAGTTTAACTGTTATAAAAGAACCTATTTGTTATTGTTAGATGGATCGGAGTGATCATGAAGAACTATTTTCTCAATTAAACACATAATAATCGCATATAAAATTTCAGAAACAGCTGTATTAAGTTGCCTCTAAATTAACATGGAGGTAATGATTGAAGATTGGATAGGTTACACTAAACTAGAAATGCAATATGAATAATGATGAAGCCATTCAATTAACCGTTTCCCTTATCGAAGTCGAAAAAATGGCATCTATTTACACTCTCACGCAACAAAAGCCTTTCTTACACTAAAACGTGTATGAAAGGCTTTTGTTTTGCTTGTATTGAGCGTTATATGACTCATGATCACACCGCTTCTTCAACATTTTGTTCCTCTACTCTTGTCTTCAATCTTATTATATATACAGTGACTGTTGATGCAATGCACACAAGCATCACCTTAACCGGAAACAAGGGAATGAAATAAAGGCTCACAATGATTGACGGCCAAAGAAGCACAAGAGCAAGTATTTTTGTTTTTAACGGGATACTGCGGTATTTGATATAGTCGTGAATGTACTTACCGAAGACTTTATGATTAACAAGCCAGTGATACAGTCTCTCAGAGCTTCTTAGATAGAAATAAGCTGTGAGAAGTAAGAATGGCGTCGTAGGTAAGACTGGGAGAAAAATCCCGATTGTCCCTAATGCAAGTGAGAATGATCCAATGATAATATAAATAACCTTTAATAGTTTATGTCGTGTCATGAAAAAACTCCTCTAGTGTTTAACCTTGTCTCATCATATAACGAAAACATTAAAAAAGTAAACCACAAATGACTCTGTTGGTTCACTTTTTTTAATGTTTAGATAGGTTTAAACACGATGAGCTTTATAGCTAATCCTACCAGAAATATAAAACCGTTCGTTACCGCATTTTTTTGATAATATCCGAAGCCACTAACTGTCCTGATAGGGTTACCATTGGTGTGCCACCACCTGGATGGGTTGAACCACCGGTAAAGTAGAGGTTACGATAGATAGGATCACGGTTCTCAACTCTAAAGAACGCTTGGGAAACACTATTTGAACTCATACCGTAAATAGCGCCCTTATAGGCTGCGGTCCGCTCCATCAAGTCCTTCGGTGTATAGAAGAACTCTTCTTCTATACGCTCTTCTAACTGTGTAAGACCAAAATGTTCAAGTTGCTGTTTGATGCGCCGCTTCATTTCACTTATAGTGTCCTCATTCCAGACTAACTGATCTGATAGATGGGGCGCATTTATTAAGATGAATAAGTTCCCTCCACCAGGTGTCGCGCGCTCAGGTTCTGACACACTCGACTGACAAATATAAATCGTTGGAGTTTCGGGCACATCTAAATCGCCAAAGATAGCTTCAAATTCTTGTGTATAGTCTACTGGGAAAAAGACATTATGGTGTTTTAGGACATCGTATGTCTTTTTGATCCCGACAAGCCAAACGAAGCCTGATAGTGACACTTCTTTTTTGCGTAAGGCGTAGCTCAGTGGATGGTGTCGCATAAACGTCTGATAAGCCGTTAACGCATCAGCATTCACAATGACAAGGTCGCTATCATAGAAGATATCTCCTACTTCCACTCCAATGACACGCTCATGTTTCGTTCGAATCTTTGTAACATGCTGATTGTATTTAATGTTTACCCCAAGTTCTTCAGCTAAACGAACAAAGGCCCTTACAATCTCATACGTCCCACCTTTCACACCCCAAATGCCTTGCGTACCCTCTAAATGTGCCAGCATAGCAAAAATCATCGGTGATTGATATGGATTTGACCCAACATATGTGGCATAACGTAGTAACATCATTCTAGTATAGGGATGCTCAAAGTAATCTTCGATGAGCGAGGCCAGTGTTTTGAATGGTTTAATCTTAATAAAGTGTTTAATAAGTGACGGCGATAATTGAGTCTTTAACGGATACATCAGTTGACTAAAAAATTGCTGGTCACTGATCTCATAGAGACGTTTGGCCTCTTCTAAAAACGCCTCATAGTTTTTGGCGTCAGCTACACTAAACGTAGCCAGTTGTTTTTTTACCGCTTCACGATCTGTTGAAAAATCGAGTTGGACTTCTGGTGAGAAAAAGTTGCGCGTTCCCTCTGGAATCGGGTAAAAATCAAGATAATCCTCAAGCTGTCTTCCAACAGAACGAAACACCGATTCAAACGCTTGCTTTAACGTAATTGTACTTGGGCCTAAATCAAATTGATAGTTCCCTCGTATTATTGGCCTGAGCTTTCCACCTGCTTCATCATTTTTCTCTAAAATCGTCACGTGATAACCCTCATGCGCTAACTTTATACCCGCAGATAAACCGCCCAGTCCAGCACCAATAATCAGACACTCTTTCACTCGTAACGCCTCCCCTTCCAAACGTAGCCCTTATGAGTAACGCTTTTGTACATTGAATCTATCCCTATCCCGATGGTGATTAACACACTTAATGGAATAAAAAAACTCACCCACATTGGTAGACCATTTTTCCTATCAATGACCCCTTTCATCAAAACCATCAAACAATAGCTAATAAGAATATAAATAAAAGGAACAGAGCCAACCAAACAAAACGGTGCGAGAAATATAATGAAATAATAACTACATAACACAAGTAACACTCGCGTATTCTTCTGCATAATACTAAACATGTTTTTCGAAAAACCTCTCCACACCGCGCAAGCATTCGTATACATACGCATCTCAACCATATCATCTACTTTTAGTAATCGAACAGGTTGGTGATGTAACTTCTGTGCCCGCATAAGAGACATATCATCTACCATAGAGTCTTTAATCGCTTCATGTCCGCCCGCAAGCAGATAGCTCGATTTCTTAATCATAATAAAGGCCACATGCCGCATCCGCAAGCTGCTGGCAGGCATAACTTTTACCAAGCCAACCTTTAGGCAATGTTTGACCTTGTATGACTTTTAATCTATCATACCTCTTCGCTAACTCCGTAACAACCAGCTCTGTCGCATCTTCTGAGTGATCATTTAACACAATGACCTCAAGAGGGGTAACGTCTTGCTGAAAAATCGAGTCGATACACGAAGTGATGGTCTTTTCTTCGTTTCTAGCAGGAATCAGAATACTTATCAGACACGGCACCGCATCTGTCCCAGCTTCTTTTGCGTCTGGCGCTTTAAAATAACGCAAATTTATCAATATAAATGCTAACTGTATGCACTGAATGAAGAGAATACCAACTATAAATAATGTCACCTCTTCCCCCGTCCCTTCCAACTATCAAACCAATCACTTGTAGAACGTGAAGAGGTAAATATCACTCGCTGATCGATTCGATTATAGAAATGAATGTCTTCTATAATTTGTTGTTTTTGTTCAGCATATTGCTGTGACATTATAGTTTCTGCACGATGTAACCAGACCGTTTTAGCGTCTTGGTTTTTATTCGCCACGAACGCATCACCAACTTTTATGGATACAACCGGCTTTTGTTCTTCTAAGAAAGCATAATGTAAAGTCACTGGCACGACGTGGATGTTATCCACTAACGTCATCATCCGTCCAACGCCTTTTTGGAACACATAAGGGACAGTATCTTGGTGCTCAACTTTTCCTTGTGGAAAGACCCATATCGGATGAAGCTGGTTAAATAAGTCCGTCATATATCGAAATGTCTGCACGAGGTCACGCGGCTTATTCTTGTTGACACTAAATGCTCCTAACTTTTGAAAGAAAGGATAGCGCCTTAGTCCTTCTTCGTCCATCATCACAGCATGTTGTTTATCGGACTGTGATTGAACAAAATAAAACAAGATTAAACCATCCCACCAAGCACTATGATTGATCAGATACAATGTAGGTGCGTCTCGCTCAACCCAGTTTCCATTGACCACAATTTTCCCTATCTGTTTTTTGAACAAATAGTATTTTAAATATAAAAAGAACCACCGTTTAAAACGCGGTTTATGATTGGCGACAATCATAGCGATATTTCCCTTCAGCCATTAAGATAAAAAGTAGACTTAAACTAAAAATAATGATTTCACCATGCTTCAAAGCTAATAAACCAAACATGAGTAACATCAATTGATAAATAAAAGCATTTGTGCGCTTTAACATTTTAGGACGCTGATACAAGGGAAAGAGCAAGCTTAATACCGCACCAATAATAAACCAACTAATGAAATTTGTGATAGGAATATTAAAATAATGAACAGTCCCGGGGTTATACCACGTCCAAAACGATTCAAAAATCGCCACTGGGTCTAGAATTAAATCGATCACAACAATCCAAAAACCTGTTTCCACCGCTCGCCGCCAACGATTTTTTTGAGATGACAACAATAAACTATTTAATAGAACACCTACCCAAGCCAACGCAATCGTAAACGGCACACCAAAAACAAGTGGCCCAAGAACCGTTGTATAGTCATATTCACCAAATGGGAATCCTGTCTCTACACTTAAGACCTCAATAAAGAAGGTGACGATAGCGACAATGGCACTTGCGACGATGAGGTGCCGGCCTTTTTTTTCGTAAAGCCATATAAGTTCCACTAAGCTAAACGAATAAAAAATTAAAAAGAGCGGCTTTGAAAAAGCTAGCACATCAGGTACAGTAAAAAAAACTTGAAGAATAACCCCTATCGTATACCATGCTAGGAAAACGGGTAAAAGGATAGGCTTTCTTTTCATAACAATCAGCTCCTCTACATATGTATAATACATTGTATAACTTACATGCCTCTTTACCCCTTTTCACGTGCATTCAATCGTTTTTTTATATACGAGAAAGCGCCTAAAATGAATACATCCTTCAGGCGCTTTCTTTATAGCATACATTTCACTTAATAGAAAGTGTAGTGTTCTGTTATCCCATCGTGTGTTTCAGCAACAATGATTACTTCAACCTCATCTAAACTAATATCTCGCAAAGCATCGATTTTGAGATGACCATCATAATAGTAATCAGATTTATCTTGGTCGTCAGCCATTTCTTCATAATAATATGAATCACTCACGGAAGCGCCTGTATAATACTCTTCTATTTCTGACGATCGCTCTAAACTCAACTGATCCGTCACAACCTCTTCAGCTACTTGGACACCATTATGCCAAATTTGAACACTGACTTCAGCAAGGCCTAAGTCATCTAATTGAAAATCCCTCACAGTTAAACCAAAGCCAACAGTAAGCTCATTATTGTTTAAACCATAATGATACTCTAGAAATTCCATACGACCGTGAATAAGGTCATCATAAATAGGTAAAAAATAGGCAGTTTCTGACATCATCCGCTTAGAACCATCTTCTCTTTCTTCAATCACAGTGAAATTATTATTTTGTTTACTATTAACGGATAAAGTCACATTGTATGTCGTGTCATCAACATATGTTAAAACATGACTTTCTCCCTCTTGCGGCTGCTCCTCTGATACTTTTAAATAATATATGGCATCAGTGAGCGATTCTTTTAAGATAACATTAACATCCACTATGACTTCTTGTTGATTACGATTCACCGAAAGATACTCAAAGTCTATTAAATGAATATTTCCATCTGATTCCAAAAGTGTATTCTCAAGTAAAAAGGGTATATTGTATTCTATGTTTGACAATTGATGCGTTAAGGACTGTATATTCATTTCCATTTTTCGATTAACCGTTCTTAAACCATCCAGTAGGAAAAAACTCACTATCGCCATCCAAATAAGACCGATAATGCACATATACATAACTACCTTATCTTTATTAAAACGCACGCCTACACCTCCGTATAATTATCTTTCAACCTATATTAAACCAATGTTCTTTTATAGCTCTTCACTTGAACCAACGCTTCGCTAAAGGCGTAAGGGTTTTACGCCCATCTCTACAAAATAAGCCGCAAAATATGTTAAAAAAGATCAACTCATAAAAATAGAACTTTCATGAAAAATTTAACATTATATTCTAGTTTATCAGTTGTGATTAGTATTATCAATACCATGATAATTTTTAAATAGCTACTGGACGCTTAAGTATCCACGAAAAAAAGCACACAATGACAATGTCTCATCGTGTGCCCATTATAGTAAGGCTTATTTTTGTTTACGCATCATATTTAAATATTCAACTGGTTGATCGACTTTGACTTTCGTAATCATCATGGCATGTTTCGCACGATCGATGGGTTCACCTTTTTCATCGTATAATTCCGTAATGGTTTGTTTAAAATGGAAGAAGTTCGGTCCAAAGAACTCCACTTCATCGCCAACACCAAAGTTATTACGTTGTTGAATGGTTGCCATTTGCGTTTCTTTATCATATTCCAATACAAGACCCGCAAAATCATATTTAGGTAACCGTTCAGGTTTACCATATAATTGATCTTTATGCGTCGGTTCATTGTAATAAAATGCTGTCGTTAAATTACGTTGTGCCGCTTTCCAAATTTCATCAATCCAGGCTTGGTCTAATTGATAATTTTCAGGGTCCTCGAAATACGTATCAATGATTTTACGGTAGACGTTCACCACTGTCGCCACATAGTGAATTGACTTCATCCGCCCTTCGATCTTTAATGAATCAACGCCCGCTTCGATTAAGTCTGGTAAATGTTCAACCATACTCAAATCTTGTGAACTCATCGTGTACATCTCATCTGACTCATCAGAAACTTCTGTATCATCATTTACACCGTTTTCAAATAAATCATATTTCCAGCGACAAGACTGTGCACAACCACCACGATTAGCGTCACGAGCTGTCATATGGTTAGATAACACACAACGCCCTGAGTATGAAATACACATCGCTCCGTGGATAAATGCTTCTATTTCTACATCCACTTTTTCTTTTATCTCACGAATTTCCTCAACGGATACTTCGCGGGCAAGTACTACACGAGGAATACCTTCATTTTTCCAAAATTCAGCTGTTTTCCAGTTAGCAATGGACGCTTGTGTTGAAATATGCACTTCTAAATCAGGTGCACCTTCACGACAGGCTTGAATAAGCGCTGGGTCAGCCACAATCACCGCATGAATGCCTGCATCATATAAGTTTTTATAATATTCTTGTGCACCGTCTAAGTTTTCATTATGGGCAATAATATTCGTTGCGACATAGACCTTTGAACCGTACTTTTCCGCAAATGCTACACCCTCACGCATTTCGTCAAAGGTAAAGTTTCCTGCATTTGATCTTAGCCCAAATTGTTTCCCACCGATATATACCGCATCAGCCCCATAGTGAATCGCAAATTTAAGTTTCTCTAAATTACCTGCAGGCGCAAGTAATTCAGGTTTCTTTAGCGTTTTTTGCATCGTAATTGCTCCTTCTTAATAAATCTGTTCTTTAAAGTAAAAGCCCGTATCAAGTTGACGATCAGCCGGTTGCAGCTTATAAATCGCCTGTTTAAATCGTGCTTTTTTCATTTGATAGGTAGCTTCATCTTCTAAACACGTATCAATGGCTTCTCGGTAAATAGCCACAATCTGTTCGTTGTATTCTGTTGACTTTAGTATGCCTTCTATTTTTAACCCATCAATTTTACCCGCTAAAATTTCATCAATATGATCAATCATCATCATATCAGAAGTACTCATAATATGCGTACCATTAGCGTCTTCAAAAATCGGGTAATGCGTTTCTGTTTTTTTGTCTTCCTTAATATACCGCGCCATTTGCTTGTCATAATCACGGTCAATATGTTCATAATAGTTTTTTAATAGCTTACGCTTGGATTGAAAAATACAACTCATGCCGTGTACTTGAATGTCAATAAAGCAATCAACGTGCGCTTTAATTTCAATGGATGCATCGAGACGTAATTCATTTGAAAGTGCCGCACGCGTCGCCCCGCGTTTATGCCAAAAGTTTAATGTTTGATAATTCGTTGATAAAGTGGCAGGGTTCCATATTAATGGTAACTGAAGATCTAAGTCTTGAATAATTTGGAAAATTGATTGATCTCCAGCCACGATACCATCGACACCAATCGCCTTTACAGCTTTTAAGTAGTCTGGTAGATCACGCAAGTGATTGTTATGATAAATCGCATTAACTAATACATAGACCTTCTTACCATGTTCATGGGCATATATTGTTGCTGTGTTTATCTGATCTAAAGTAAAATCACCCGCTACGCGGTTACCAAATTGTTGGTTCCCAACAAATACAGCATCCGCACCAGCAGAAAGCACACGTTTAACTTCATCTATATCTTTCGCTGTTACTTGTAATTCTGGTTGATAATTCGTCATGTTTGTCACCTCTAAAAATACAGTCTATGGCTAATTATAAAGGTTTCAACGAGAAATGTTGTGACATTTATCACACATAAACGTACTTTTTATTATAAATAATAATTTAACCGCTTACATCCATCCGCCGTTTTATTATGAGTGATATCGGGTAATGTTTTCTAAGAGCTTTAAGATAATGAAAGAGGAAAGAAAGGGGTTTTCAGACATGGGTAAACTACATGCACATATCATTGTCCATGGGCGTGTGCAAGGTGTTGGCTTTCGATATATGACAGAAATAAAAGCGCATGCTCTCGGTGTCTATGGCTATGTTAAAAACGTCTCCGACGGGACCGTTGAAGCAGAGATTGAAGGTGAAGCAAGCAAGGTCTATCAACTGATCGATGCGATGAAACAAGGTATTAGCCCTTCTGCAAAAGTGTCGGATGTTGAACTTGATGTAACAGATCAACTTATGGGCTATACACGCTTTAGAACAACCTATTAGTAAACACTAGGCGATGAATAAAAAGGCCCTAAGCAACTAACACTTAGGGCCTTTTATGTAAACATTAGTTCTCTTCAAAGAAGCGACGATTTAATGCGATGTACTCGTGCTCAGTTTCTGGTACTTCATCTTCCATAAAAACCGCATCAACAGGGCATACTGCCTCACATGCACCACAGTCAATGCAGACATCAGGATCGATGTAATACATATTTTCGCCTTCTTCAATGCAATCTACTGGGCATACTTCTTGACATTCTCCCGCTTTTTCATCAATACATGCAGATGTAATTACAAAAGCCATTGGTCTTCCTCCTTTTCATCTTCTCAATGGATTACCACACGTGTTTAACTACTTGATGCTCGCCATCAAAATGAATAATAAACACATCTGGATTCTTTAATACTTGCCAGTCTTTAAAATTAAAATCTGGATTAATTTCGTGTAAATAAAGCGCTAATAAATGACCGTGAGTAACAATCGCAATACTTGCATCTTCTTCACTGTATTCATTTATTACTTCTTTAAATCGACAGAGGGCATCTTTTGCGGATTCTCCTCCAGGAAGTTTGTAGTCTGGGTCACTAAAGGATGCTTTCACTACGCCGATATAGTCATCCACTGGTTGATCACTTAATACTTGTTCTTGCAGGCGTGGGTCTTTGATGACCGCAAGCTCATACTGTCTCGCATAAGGGCGAATGGTCTCAACTGCACGCATGTAGGGGCTCGACAACAACTTTTTAGGTTGAATACCTTCTTTGTCTAAATACTCGGCCAAGCGGCGCGCCTGATTGACCCCGAGGTTTGTCAGTGGTGAATCTTTATGTTTCCCGTCTGCGTGACAATGACGAATCAGTATCAGTTGTTTCATGCGATCATCTCCCTTGAGGCTAGTATCGTAAAAATTAAGTTCTTACCTAATCTATTACCTTAAATTGACCCTAGAAAACCACATTTATGCATT</t>
  </si>
  <si>
    <t>MKKQYSIGLDIGTNSVGWAVTSDNHDLIRRRMKINGDYDKGSMKKNFWGVRLFDEGVTAEERRVTRTTRRRLRRRKNRLHYLQSFFMDEMKKVDENFFYRLTESFIVPMDKDHDRHPVFGTMEEEVAYHKQFPTIYHLRKYLADSNEQADLRLVYLALAHIIKFRGHFLIDGELSTEHASNDAVGETFKAFLHHYNHAFHLQPDEAYINLIPEDLSVEAELTAKVSKSRKAESVLHKVETEKSNGTFHQFLKLIVGNQGNFKKTFSLDEDRKLDIGKEEYEEDVEALLEEIGEDYRELFLSAKHVHDAIELSGILEGADARSKAPLSSSMIARYDNHKQDLHALKTLVKAQLPDRYFDIFRNSAKDGYAGYIEGKTSEEDFYKFLKKVLNKVDGAESFIKKIDEERFLRKQRTYDNGVIPHQIHLHELKTIIEKQGQYYAFLLENKEKIASLLTFRIPYYVGPLAKGQSKFAWIEREGHEAVRPWNIKEEVNLVSSAEKFIEKMTNDDTYLPEQKVLPKHSLLLQKFNVFNELTKVQYLDSQGQRRNFSGKEKQEIYHNLFKSEKNRTVSIITFEEYLKNEYQLDNPKVQGIEKKFNASLKTYHDFLKLGMSRDVLDNELYAERLEDLVKILTVFEDREMIRKQLESFSDLFDQAILKKLERRHYTGWGRLSAKLIHGIKDERTQKTILDYLIEDDRPKNNINRNFMQLINDDDLSFKKTIEEMRLKLESNNLKDAVDKIPGSPAIKKGILQSLKIVDEIVEIMGYEPESIVIEMARENQTTSQGQRNAKERLNNIEGALKELKSDLLKKYPVDQEALKNDRLYLYYLQNGKDMYTNQELDINKLSNYDIDHIIPRSFTTDNSIDNRVLVSSKLNRGKSNDVPSEEVVRNMKSFWSLLYRSKLISKRKFDNLTKLKLTDDDKAGFIRRQLVETRQITKHVASILHQRYNNPELDEPAVKIVTLKSALTSQFRQAFDLYKVREINDYHHAHDAYLNAVVARLLMSVYPQLIPDFVYGEYRKTSAFKENKATAKKQFYTNLIERFSKEDKLPDDNGEIAWDKSRDLAKINRVLNYHQMNIVKKVEVQTGNFSKVTVLQKGTSNKLIPRKKDWDPKKYGGFDSPNVAYSIIFTHEKGKQKKVMKDIIGITIMDQQLFEADQIKYLENKGYSNPKINFKLAKYTVFELENNRRRLLASANEAQKGNQMVLPSHLVLLLYHCRRYIDSSFKNANHETYILENKEKFNELLDYVLQFSRQYTLAEVNDRKISAVFEGAFNQAEASDLATSFINLMDYNKMGAPSAFTFFETKIDRKRYTSLKELLNAKIIYQSVTGLYETRKEV</t>
  </si>
  <si>
    <t>888064.SAMN00215989.HMPREF9088_1992</t>
  </si>
  <si>
    <t>CRISPR-associated protein| Csn1 family</t>
  </si>
  <si>
    <t>GCF_000185365.1</t>
  </si>
  <si>
    <t>Enterococcus italicus DSM 15952 SCAFFOLD1| whole genome shotgun</t>
  </si>
  <si>
    <t>GTTTTAGAGCTATGTTGAATCGAATGCTTCCAAAAC</t>
  </si>
  <si>
    <t>AAAGGATATCGCCAATATTTTGAGCAATTGCTCGCAACAGAAACCGGAGGCGTATTGTTCCATTGCTTTGCTGGTAAGGATCGTACAGGAATGGCGGCTGTCTATGCGTTAGAATTATTAGGAATTTCTCGTGACGCGATTTATCAAGATTATTTGCAAACAAATATCCAGCGGGCAAAACCAAATGAGAGCATGTTTGCTGAGTTGGCGAAACAAGGAGCGACCAAACAGCAAATTGCAGGTGTCAAAATTGCGATGGAAGTATCGGCCAGTTATTTGGATCACGCGTATCAATTGATTAAAACGAAATATGGCAGTATGCAAGAGTATGCGAAGGAAGCGTTGCTACTAAGTACTCAAGATCAAAAAGACTTGCAAGCTTTGTATTTGGATTAGTAAAATCAAAAGGAGAAAAACGATGGGATGGCAAGACTTTCAAGATGACTATAATCAACCTGATACACGTTGGCACAAGGGTCCGTTGAATCTTCTGACCGATGTTCCTGGGATTACTGTCGGACATCAAACGGTACGGCTTGGCAAGGTTCAAACTGGTGTGACAGTGATTCAACCTGCAACAGGCAATGTGTTTCGTGAAAAATTACCTGCAGCTATGTATGTAATCAATGGTTTTGGAAAAAGTACTGGTTTTATGCAGGTGGAAGAACTCGGAACACTGGAGACACCGATTGTATTGACGAATACGTTGGCTGTCGGAACGGCTTATCAAGCGCTGGTACGGCGCCTGTTAGCAGAAAATCCAGAAATCGGGATCTCTACGGGAACGGTCAATCCAATTGTTATGGAATGCAATGATGGGCAAATCAATGCCATTCGAACACTATCAGTAACGGAAGAAACGATTCAGCAAGCATTTGCAGCTTGTACCGAAACATTTGCGGAAGGTGCTGTTGGCGCTGGGACTGGCATGTGCTGTTATGATTTAAAAGGTGGGATTGGTTCAGCATCTAGGCAAATTACCTTCGATGGTCAGACCTTTACGATGGGGGCATTGGTGCTTTCAAATTTTGGTTCGCTAGAAGATTTGGTTATTAATCATCGTGCTATTGGCAAAGAATTAAAAAAAGTCATTCAGGCAGAAAAAAAAGTAGAAAAAGGCAGTATTATCACTATTCTAGCAACTGATTTGCCTTTAGATGTAAGGCAATTAAAGCGACTTGCCAAACGGACGAGCGTCGGGATTACTCGAACTGGCTCGTTTATTGGCAATGGAAGTGGGGAAGTTAGTTTTGCCTTCTCTACTGCAAATCGGGTGGCACATTTTGCCGAATCTGCATGGTCAATGCGAACCGTTCTTGCTGAAAACCTCATGGACGATTGCTTTCGAATGACGGTTTCTGTTGTAGAAGAGGCCGTGGTGAGTTCTTTAATGCATGCACAATCGACATGTGATATCCATGGTAAAACAGTCTATTCACTGAGCGATGCACTTGCACGTCTGTAAGAATCACAAAAAAAGAGTCTAACTCACTTTGTTGGTTTCATCAGAAAACAAAGGAGAGACTCTTTTTTCGTGGAGATAGTTACTTAGAAAGATTATAATAATTTTCGATGCCAGCAAGGATGGCGTCTGCCACCATTTGTCGATAGTTGGCTGTATTCATAATTGCAAGGTCATTGTCGTTGTTTAAATAACCCAATTCCAATAGAATACCCGGGACGAATGTGTTTCGTAGGACCATATAGTTGGCGACTTGAACTCCTCGATCTGACAATGAATTGTTTGCAGCTAGTTGAGTATGAATAGTATTGGCGAACGCTTCGGAATGGTCATAGTAATAATAGGTCGTATAGCCCTCTGCTTGGTTAGCATAATCATAATTATCGTAATGAAAACTAATGAATAAATTGGCATTGGCATTATTGGTTATTTCAGCAACTTTGGCCAGACGCGTGTACTCACTATCTTTTGTCCGTGTCATGATTACATTGATACCGGCCGCTTCCAGTGTTTTTTTAACTGTTTTCGTCGTTGCAAGTGTTAGGGTCTTTTCATAAATCGTTTCCGTGTTGTCCAATGATCCGACATCATCGCCACCGTGTCCTGGATCTAAAACAACGGTCAATTCATCTAACGAGTTGATGGTAGTTTGTACTTTATAAGTTGCCTTTTTTCCATGCTCTTTTTCAATGTATCCAACTAGATTATCTGGTGTTTTTATTTTATAGAATGCCCCTTCTGTTCCATGATAATCTGACCATACGCCATCGTATGTTTGACCAATGACTGTACTTGAAGTTGAAGCCGTTTCATAAATTGGCACAGAGTAGTCAGCATCCGTAGCTGTGTTTACATCCAAATTGCTTGTATCCACTGTTGCCTGAACATATGGTGTTTTCGTAAATGTTCTTTTGATTATTTTTTTGGGGACAACAGTCGCCATCGTTGTTTGCTGCGTATCGGTAGAACGATTATTTAGTTGATAGACTACTACAAAACCAACAATGCCTAGAATGAGGATGAGTTGCAATCGTCTGCGGTATTTCTTTTTTAATCTACGTCGTTTTTTCTTCACAAAGTTTCCTCTTTTTTCTTTTATTCTATAAGGAAAGCTTGAAATTTATTTGAAGATTTCCTTAGCATTTTTTGAACATAGTGATATCTAAATAGTATAGCAAGAAAACAAAAAAAATCGTAGCATTGTTTATCCAATTGTTAAAAATATGGTAGATTAAAGAGTGTGCAAAATACGATAAGGAGTAGGTACATGAGAAATATAAAATTAATCATTGAATATGATGGAACCAGATACCAAGGGTGGCAACGATTAGGGGACTCGGATAAAACCATACAAGGGAAATTAGAGAAGATTGTCAGTCAACTAACGGGAGAAACCATTGAGTTGATCGGATCTGGTCGAACCGATGCAGGAACACACGCACGCGGTCAGGTCGCCAATTTTAAAACAAATTGCAATAAATCGTTGGAAGAGATGCATCATTTCTTTTTGACGTACTTGCCAAAAGACATTGTAGTGACCAGTATTGACGAGGTACCAGAACGTTTCCATGCAAGATACAATGCGGTGAGTAAGCAATATAGTTATTATGTACGACACGCAGAGCTTCCTTCTGCGTTTGATCGTAACTATCATTTTTATGTAGCAGAACCGCTTGATTGGGAGGCTATGACAGAAGCTTGTCTAAGATTAACTGGAGCGCATGATTTTCTTGGTTTTTCCGCTTTAAAGAAGTCTAAAAAATCAACCGTTCGAACGATTGAGTCCATCGAGATGGAAAAAGAAGAAGCGATGATTCGCTTTGTGTTCCGAGGCGATGGCTTTTTATACAAAATGGTGCGGATTATGATGGGAACAATCTTAGCGGTGGGGAAGGGTGAAATGACCGTCAATCAGATTGACGATATTTTTCAAGCCAAAATTCGCCAGGCAGCAGGGGAAACTGTACCTGCTCAAGGGTTGTTTTTAGATGGCGTCTTTTATGAAAAAAACTGAACTTTTAAATAAATACGAAAGGAGTCTTTTATGTCAAAACTACCAAATTGTCCAATGTGTAACAGTGAATACGCGTATGAAGATCGCGGCTTATTGATTTGTCCAGAGTGTGCTCATGAATGGGTTGCTGGTGAAGAACAAAAGGTTGAAGAGGGAGTAGTTGTCCTTGATCGCAATGGTGCCCGTTTAGCTGATGGAGACAATGTTATCGTGATCAAAGATTTAAAAGTGAAGGGCGCAAGTGGTTCCATCAAACAGGGGACAAAGGTGAAATCCATTCGTCTCGTTGAGGGAGACCATCAAATTGATTGCAAAGTAGATGGCTTTGGCGCGATGAAACTAAAAGCAGAATTTGTTAAAAAAGCAGATGCCTAGTGATGACTAGCTTGCAAAGTCGATAACTAAAAACCTATCCATTCATAACCAGTGCGTATCGTTCTTCGTCAAGAAACGATTTGAAAGAACGCAATAGTATGAATGAATAGGTTTTTTATCGATTATTCTCCCCAGTAAGCTTGGGCAATTTTTTGTCCTTGATTAATTTTTTGCCATTGTTGTTCTTGGGTCAACTCATTCCCGCAATCACAAGAGGCAAACCCACATTGATGAGAAAGATACAGACGTTCTTTTGGTAAAATGGTGCTGGCTTTATCCAATAATGCAACAACGCGTGTTTCATCATCTAATGTATTTGTTTTGCTTGAAAGAAGACCTAGAACAACTGAAACATCTGGACGATCTTTTAAGACTTCCAATGCAGAAATGTCGCCAGCTCGATCATCATCCCATTCTAAAAAGAAACGGTCGTAATGTTGATCACGTAAAAATTTTTCAGCAATTGCTGCATAGGAACCACCTGCAGCATGACGGCTTTGGTAGTTTCCGCGACAATTATGTGTCCAAACATGCAAGCCTAATTTATGACCATAATCTGCAATTTCATTATTGATTGCTACAAATTCGTCAGCTAAGTCTTCTAATCCACCATTACCCTCAGTAAAAAAACTGGAGTCGTTATCTTCAGCAAAAAGCTCCCATAAACAGTCATCAAATTGAATAATCTTTCCGCCGGCTGCTTGATAATCATCTAAAAATTCTTTGTATGCCTGAAGCAGACCTTCTTTTAAGGCTTCCTTTGTCTTGTAGACTTGATTTTCGCCATATAGTCCATCAAAGATTGCTAGTTCAGTGAAGGCATGCGCTGCTCCCCAAACAGTTAGTTTCACTTCGGTATCCCCAGCTTGTTCTTGTAGTTCTTTGAAAATGGTTAAGAAGTGATGGTCTTTTCCCGAAAGTGGTGCCGTGATTCGAATGCCAATATCTTTACGGGTTTCAAAATGCCCACCATCTAGATCTTTAAAGCTATAACCTTGATCTGCAATATAGCGTTCAATGCCCGCAAATCCCCATAGGAAATCCAAATGCCACATCGATTTTGAATATTCACCATCAGTTAAGACCGTGATTCCTTGATTTTTTTGCTCTTCAATCACATTTTTAATTGCAGCTTCCTCAGTTTCTTTGTATCCAGGGAAAGAATCATAAAATGGATAGCGGATATCTTCGCGTTGTTCAATTTGTTCTTTGTAAGTTAATAAATCATTTGAGCGTAATAACGATCCTACTAATTGGAAACGGTCTGTTTTTGTCATTTGAGTACCTCCTATTATTTCGTGCTACGATAGGCTCATTGTAACAAGAATTTTATTTTTGCGATAATAGCTATTTATTTGGTTATGTAATAGTTTAAAACTATTACATAAAAACTTGTAGCAAAGCTGTTATTATCAATTAAAAAATATAAATGAAAAAAATCCGTAGATGAAGAATAATATTCATAGATTTTTCTTATTTTTCTTGACTTAAAATTGTTTTAAGATAATAATTATTATTGAAAGGCACAATAGTATTGTACCTAGAAATAAAAAATTAGGAGGAATGAACAATGTCATTAGTTGGAAAACCAGTGGAAGAATTTCAAGCACATGCTTATCGTAATGGAGATTTTGTAGAAGTAAGTTCGGAAGATTTAAAAGGTCAATGGAGTCTTTTTTGTTTTTATCCTGCTGATTTTACCTTTGTATGTCCGACAGAATTAGAAGATTTACAAGAACAATATGAAACATTGAAAGGATTAGGCGTGGAAGTGTATTCTGTTTCAACCGACACGCATTTTACGCATAAAGCTTGGCATGATCATTCAGATGCGATTGGAAAAATAACCTATACAATGATTGGTGATCCAAACCACCATATTTCTCGTATTTTTGATGTTTTAGATGAAGAAGCTGGTGCTGCTCAACGTGGGACATTTTTAATTGATCCAGATGGCGTGATTCAAACAGTTGAGATTAATGCTGATGGTATCGGTCGAAATGCAGCGCACTACATTGATAAGGTAAAAGCTGCCGAATACGTTCGGACACATCCAGGAGAAGTTTGTCCGGCAAAATGGAAAGAAGGATCTGAAACATTAAAACCAAGCTTAGATTTAGTTGGGAAAATTTAAGGAGGGTCTCTCATGAGTTTAGATCAAGAGATTAAAGGCCAATTGCAACAATACCTTGCATTGTTAGAAAATAATGTGGTGTTTACGGCTAGCTTTGATACGAGTGAGCATTCAAAGGAAGTTCAAGCCTTCTTGGAAGAGATTGTTTCAATGTCTGACAAGCTTTCATTGCAAACAGAAAAATTGCACTATACGCCGAGCTTTCAAATAGACACAAAAAACGGCTCTTCTGGCATCGTATTTGCTGGGGTGCCACTAGGACATGAATTCACTTCATTTGTCTTGGCTTTGTTACAAGTGGGTGGACGTGCACCGAAAATAGATGAGGCAACTGCGAAACGGATTAAAAATATCGAGCAAGAATTTCATTTTGAAACATTTGTTAGTCTGACTTGCCACAACTGTCCAGATGTTGTCCAAGCACTAAATATTATGAGTGTATTGAACCCATCTATTTCGCATACGATGATTGAAGGTGGCATGTTCAAGGACATAGTTGAAGAAAAAGAGGTTATGGCCGTACCAACAGTCTTTTTAGATGGTAAGGAATTCGCAAGTGGCCGCATGTCCATTGAACAAATATTGGATAAATTACCAATCGAAGCGGAAGTTGAAGATGATTTGTCAACGCGAGATCCATATGATGTACTTGTTGTTGGTGCTGGACCAGCTGGCGTGAGTGCTGCGATTTATGCTGCGCGTAAAGGAATCCGCACGGGAATCATTGCCGAACGATTTGGTGGTCAGGTTTTGGAAACAGTAGGAATTGAAAACTTGATTGGTACGCCTTATACAGAAGGAGAAAAATTAGCCCAAGCGTTAGAAATTCATGCCAAGGAATATCCAATTGATATCATCAAAGCAAGAAAAGTTGCTTCTTTATCAGTGGAAGGTGACATGCATGTCGTGACGTTAGACAATGGTGCGACATTAAAAGCAAAGGCATTGATTATTGCTACGGGTGCAAGATGGCGTAATGTCAATGTTCCTGGTGAATCCGAATTCAAAAATAAAGGCGTTGCCTATTGTCCACATTGCGATGGACCTTTGTTTGCAGGCAAAGACGTTGCAGTTATCGGTGGAGGAAATTCAGGAATAGAAGCGGCCATTGACTTGGCAGGTTTGACGAAACATGTCACTGTCATTGAATTTTTACCAGAATTAAAAGCTGACGAAGTGCTTCAAAAACGATTGGCGACACTAACGAATGTGACAGTCATTAAAAATGCTCAAACAATGAAAATTTTAGGTGATAAAAAAGTAACGAGCTTAACTTATAAAGATCGCGCAACGGAAGAAATTCATGGCGTGGATTTGGCAGGTGTTTTTGTCCAAATCGGACTCGTACCAAATACCGAATTTTTGGATGAACGGTTTGCCAAAACAAAAATGGGCGAAATTGAAGTCGATAAGCGTGGTCAAACAAGTGTCCCAGGGATTTTTGCAGCAGGAGATTGCACCGACAGTGCCTACAAACAAATTATTATCTCGATGGGATCAGGAGCTACCGCAGCATTAGGTGCATTTGATTATTTGATTCGCCATTAAAGAACGTAGGAAGGAAGAGTGCATACTTGCCTCTTCCTTTTTTGATGGTGTTAGTAGATATTTCAGAAAATGATTGTTGTCTTTTTCATTACCTGATATGATAGAAAAAAGTTCATTTACTAAGGAGTAGATGCAATGCAAAATCGAACAAAAGGAATCGTAACAGGTGTCAGCTCTTATATTCTCTGGGGTGTGTTAGGGTTATATTGGTCACTGCTAAAAGAAGTACCAGCTCTTGATATTTTGGGGTATCGCTTTATTTTTTCTCTAGTTTTTATGGCGGTTATTTTGTCTTTTCAGAAACAGTGGACATCTTTTTTTGCGAGTGTCAAAACATTATGGCAATCAGGAAAAATTATTTGGGTCATTTTAAGTTCCCTTTTCATTGCCTTAAATTGGGGAACCTATATTTATATGGTTGGACATGGTCAAGCCACTGAAGCAAGCTTAGGGTATTATATTATGCCATTATTGAACGTGGTCGTGGCGGTGTTTTTTTTCCGGGAACCACTAACAAAGACAAGCGTTCTGGCTGTTTTGTTTGCGACAATTGGCGTGGTATTATTAACGATTCAGACAGGTTCGATTCCTTTCAATACGATGATTGTGGCATTTGCCTTCTGTTTTTACGGTGTTCTAAAAAAACAAATTGCACTACCAGCTAGTTTTTCGCTAACGTTAGAAACGATAGTCTGTTTTCCGTTGGCGGTGGGGTATTTCTTTTTCTCAAAGACACCCTCTCTCTTCTCTTATGATGGGTTAACGATTTCCTTACTCGTATTGAGTGGAGTCATTACAGCTGTTCCTTTGCTGTTATTTACAGTTGCCGCAAAATCATTGGATTTTTTGACTTTGAGTTTTATTCAATACATTAATCCAACAATTCAGTTATTGATAGCAGTGTTTTTTTTTCGCGAAGCATTCGATCCTCATAAATTGATTGTTTTTGTTTTTATCTGGATAGGCATTGCGATTTTTACCATTGGCAGTATTCACAGCTACCGACAAGCTATTTTTTATAAAAAATAGTTTGTCGGTTTTTTTATGAGCATGCTATTGTAGAAATAAAAAGGAGGGAAGGCTGATGGGAAAACGAGTCTACGTTTTGGCACCAGATTCATTTAAAGAAAGTATGACGGCACAAGAGGCTTGCCAGGCGATGGCAGTCGGGATTCGGCGTGTGCAGCCAGATGCGACGATTCTTCAGGTTCCTATGGCAGATGGGGGTGAAGGGACGATGGCTGTTTTGGTAGAGGCACAACAAGGACGCTATCAGTCAATGATGGTTCACGGTCCTTTAGAAAATCAAATGGTTCAGGCTTCTTATGGCATCATAAATAATGGCGAGACGGCTATTATCGAAATGGCTCAAGCAAGTGGTCTGGGACTCGTTCCAAAAGAGAAGCGACAGCCGTTGGATACGTCGTCTTATGGAACAGGGGAGTTATTCATGGACGCTCTCGCCAAAGGAGTAAAAACAATCGTACTGACATTAGGTGGAAGTGCCACGAACGACGCGGGTGCAGGAATGTTGCAAGCACTAGGAGGAAAACTAATGCGTCGAGATGGACAACCCATCTCTTGGGGAAATGCTGGACTTTCAGAATTGGCTCACCTTGATTTGATTGAAGTCAAAAGGCTGCTGGCAAATAAAACCATTTTGCTAGTGAGCGATGTCAACAATCCTCTTTTAGGTAAAACAGGAGCAACCGCGGTATTTGCAAAACAAAAGGGTGCAGTTGCAGCCGATTACACTCGCTTAGAAGAGAATATGAAACGTTTCGTAGCATTATTGGAAAAGAAGGAGAAAAAAGAATTCCATACCATTCCTGGCTCCGGGGCCGCTGGCGGACTAGCACTACCACTCCTGGCACTAGGCAACGCCACCTTTGTATCGGGTGTGCAGTATGTAGCAGAAAAAGTAAAGTTAAGTGCGGCTATTCAAAAGGCTGATTGGGTATTTACTGGTGAGGGGGGCATTGATTTCCAAACCAAATTTGGTAAAACTCCGTATGGTGTCGCTCAAGTAGCTCGTCAATATCATAAACCAACCATTGCATTTGCTGGAAAAATTGGATTGGGCATCGATTCACTTTACGCTGAAGGGTTTGATGCTATCTTCGGAATCCTCGGACAAACGGGTTCGCTAGATCAAGCATTGAGCTCTGGACCAGAGAACTTGGCTCGTACAGTTGAGAACATCGTACGCTTGTTACAAATTTCGCAAAAGGGATGAAAAATAGCTATATTAAAAAAATAAGAGGTGATATAATTTTTGTAAGCGATTTAATTTTATTTTTTGGATAAAAAAATAGCGCCGAGACAGCGCCACTAAAAAGTTGATTACGGTTAAACCTTATTTTAACTTGCTATGTTGAGTCGAATGCTACCAACAAATATAGTTTAACAAATATTTTTATTTTTGCAAGCGATTAATTTTAAAAATTAAATAGTAGGAGGGAAAAGAATGAAAAATGATTACACGATTGGATTGGATATCGGTACGAACTCTGTTGGCTATTCTGTTGTGACGGATGATTACAAAGTGATTTCAAAAAAAATGAACGTATTTGGGAATACGGAAAAGAAATCAATCAAAAAAAATTTTTGGGGTGTGCGATTATTTGAAAGCGGCCAAACAGCACAAGAAGCCAGAATGAAACGAACCTCGCGTCGAAGAATTGCGAGAAGAAAAAATAGAATTTGCTATCTTCAAGAAATATTTCAACCAGAGATGAATCATTTGGACAATAATTTCTTTTATCGGCTAAATGAAAGTTTTCTTGTTGCAGACGATGCTAAATATGATAAACACCCGATTTTTGGTACTTTGGATGAGGAAATCCACTTTCATGAGCAGTTCCCTACTATTTATCATTTGAGAAAATACTTAGCTGACGGTGATGAAAAAGCTGATCTAAGACTCGTTTACTTGGCTATTGCGCATATTATTAAGTTTAGAGGGAACTTTTTAATTGAAGGTGAATTGAATACTGAGAACAACTCAGTTATCGAGCTTTCCAAAGTTTTTGTTCAGCTATACAATCAGACATTAAGCGAGTTAGAAGGGTTTCAATTCATTGATGAGTCCATCGATTTTTCTGAAGTATTAACCCAGCAGTTAAGTAAGTCTGAACGAGCTGATAATGTTCTTAAACTTTTTCCAGATGAAAAAGGAACAGGAATCTTCGCGCAATTTATCAAGTTGATTGTAGGAAATCAAGGTAACTTCAAGAAAGTTTTCCAACTTGAAGAAGATCAAAAGTTGCAGCTATCAACGGATGATTATGAAGAAAACATTGAGAATTTATTAGCAATAATTGGTGATGAATACGGCGATATATTTGTAGCAGCACAAAATTTGTATCAAGCAATCTTATTAGCTGGAATTTTAACTTCAACGGAGAAAACAAGGGCAAAGTTGTCAGCTTCGATGATCCAAAGATATGAAGAGCATGCCAAAGATTTAAAGTTATTAAAAAGGTTTGTAAAAGAGCATATTCCAGATAAGTATGCTGAGATTTTTAATGATGCGACAAAAAATGGATACGCCGGATACATTGATGGAAAGACGAAAGAGGAAGAATTTTATAAATACTTGAAAACCACTTTGGTTCAGAAGAGCGGGTACCAGTATTTTATTGAGAAAATAGAACAAGAAAACTTTTTACGGAAGCAAAGAATATATGATAATGGTGTTATCCCGCATCAAGTCCATGCAGAAGAATTACGTGCAATACTGAGAAAACAAGAAAAATACTATTCATTTTTGAAAGAAAATCATGAAAAAATAGAACAAATATTTAAAGTAAGAATTCCTTACTATGTTGGTCCATTGGCGAAACACAATGAGCAAAGTAGGTTTGCTTGGAATATAAGAAAATCGGATGAACCAATTCGACCTTGGAATATGAATGATGTTGTCGATGAGAATGCTTCAGCAGTAGCCTTTATTGAAAGAATGACGATAAAAGATATTTATCTTAACGAAAATGTTTTGCCTAGACATAGCTTAATCTATGAAAAGTTTACAGTCTTTAATGAACTGACAAAAGTATTGTATGCGGATGATAGAGGTGTTTTCCAACGATTTTCAGCCGAAGAAAAAGAAGATATCTTTGAAAAACTATTTAAAAGTGAAAGGAAAGTAACAAAGAAAAAATTAGAAAACTATTTACGTATCGAACTATCAATATCAAGCCCATCAGTAAAAGGAATTGAAGAGCAATTTAATGCCAATTTTGGGACATATTTAGATTTGAAAAAATTTGATGAACTGCATCCCTATTTAGATGACGAAAAATATCAAGATACTTTGGAAGAAGTAATAAAAGTATTAACTGTCTTTGAAGATCGCTCGATGATTCAAAATCAACTTGAACAATTACCACTGAATTTATCGACAAAAACGATAAAAGCATTGAGCCGCAGAAAATATACTGGGTGGGGCAGATTGTCAGCTAGACTAATTGATGGAATTCACGACAAAAATTCTGGCAAGACGATTTTGGATTATTTAATTGAAGATGAATCTGATTCGTATATAGTAAATCGTAATTTCATGCAATTAATTAACGATGATCACCTATCTTTTAAGAAAATAATTGAAGACAGCCAACCGTATAAAGAACAGCAATCTGCTGAAGAGATTGTTTCCGAATTGAGTGGAAGTCCAGCAATAAAAAAAGGAATCTTACAGAGCTTAAAAATAGTAGATGAGCTTGTTGCTATCATGGGTTACAAGCCTAAAAACATCGTGGTAGAGATGGCCAGAGAAAACCAAACAACAGGTCGTGGAAAACAAAATTCCAAGCCAAGATTGAAAGGTATTGAAAATGGATTGAAAGAATTCTCTGACAGTGTTTTAAAGGGGAGTTCGATTGATAACAAGCAGCTTCAAAATGACAGACTTTACTTGTACTATCTTCAAAATGGAAAAGATATGTACACTGGACATGAATTAGATATCGATCACCTATCGACCTACGATATCGACCATATTATCCCACAAAGTTTCTTAACAGATAATTCTATTGATAATCGAGTATTGACTACTTCTAAGTCAAACAGAGGGAAATCTGACAATGTGCCAAGTGAAGAAGTGGTCAGAAAAATGGATCGCTTTTGGAGAAAGTTGCTAAATGCAAAACTTATAAGTGAGCGTAAGTATACAAATCTAACTAAAAAAGAACTAACGGAAAGTGATAAAGCAGGATTTTTGAAAAGACAGTTAGTTGAAACTAGACAAATTACGAAACACGTAGCGACAATTTTAGATTCGAAATTTAACGAAGATAGTAATAATCGAGATGTTCAGATAATTACATTGAAATCGGCTCTTGTTTCAGAATTTAGAAAGACTTTCAATCTTTATAAAGTGCGCGAAATAAACGATCTACATCACGCTCATGATGCGTATTTGAATGCAGTAGTAGCTCTATCTTTGTTGAGAGTGTACCCACAGTTGAAGCCAGAATTTGTTTATGGAGAGTATGGTAAAAATTCCATACATGATCAAAATAAGGCGACTATAAAAAAACAATTTTATAGCAATATCACAAGATATTTTGCTAGCAAAGACTATATTATCAATGATGATGGAGAAATTTTATGGAATAAGCAAGAAACAATAGCACAAGTGATTAAGACACTAGGTATGCATCAAGTAAACGTCGTGAAGAAAGTTGAAATTCAAAAAGGTGGGTTCTCTAAAGAATCGATACAACCAAAAGGTGAATCTCAAAAACTGATTAGAAGAAAGCAGCAATGGAATACAAAAAAATATGGTGGATTTGATAGCCCAGTAGTTGCCTATGCTATTTTACTTAGTTTTGATAAAGGGAAAAGGAAAGCTAGATCATTTAAAATAGTTGGCATAACAATTCAAGATAGAGAAAGTTTTGAGGGAAATCCAATTCTCTATTTATCAAAAAAAGATTACCATAATCCAAAAGTTGAGGCTATTTTACCTAAATATTCTTTATTTGAATTTGAAAATGGCCGTAGAAGAATGGTGGCAAGTGCTTCTGAAACTCAAAAAGGAAACCAGTTGATCATTCCAGGACATTTAATGGAGTTATTGTACCATTCGAAAAAAATTATTAATGGTAAAAATAGCGATAGCGTGAGTTACATTCAAAATAACAAAGAGAAATTTAGAGAAATTTTTGAATATATTGTAGATTTCTCAAGCAAATATATTTCAGCAGATGCAAATCTAAATAAAATAGAAAAAATATTTGAAAATAATTTTCACAAGGCAAGTGAACAAGAAATAGCAAAATCGTTTATTAACTTATTAACATTTACTGCTATGGGAGCTCCTGCAGATTTTGAATTTTTTGGTGAGAAGATACCTAGAAAACGATATGTCTCCATAAGTGAAATAATAGATGCGGTTTTTATTCACCAATCGATTACTGGACTATATGAGACAAGGGTACGTCTAACGGAGGTCTAACAATGGGATGGAGAACGATTGTGGTCAATACACACTCAAAACTATCATACAAGAATAATTATCTTATTTTTCGTAGTTCTAAGCAGACAGAAATGATTCACTTGTCAGAAATTGATACTATTCTACTCGAGACAACAGATATAACCATTACAACGATGCTGATGAAACGAATTGTTGATGAAAAAATCTTATTAATTTTTTGTGATGATAAACGGTTACCTATTGCAAAGATTATGCCTTTTTATGGACGACACGATAGTAGTCTCCAGTTGACCAAGCAACTTACATGGGTTGAAGATATGAAAAGTTGGGTATGGACAGAAATCATTGGTCAGAAAATTTTGAATCAAAGCAATCATCTCAAAAAAAGAGGACTTCTAGAAAAAGAGCAGGCTATTTTGTCGCTATATAACAATTTGCAAACTTATGATCCAACTAATCGAGAAGGACACGCAGCGAGAATATATTTTAATGCATTATTTGGAAATAAGTTTACTCGCAACCAAGAAAATGATATCAATGCAGCATTAAATTATGGATATACGTTACTAATGAGTATGTTTGCACGAGAAATTGTTTGCATGGGCTGTATGACTCAGTTTGGATTAAAGCATGCAAATCAGTTCAATGATTTTAATTTACCTAGCGATATCATGGAGCCTTTCCGTATAATTATTGACGAAATTGTGTTTGATAATAAAGATCAGGATTTTAAACATATCAAAACCCAATTGTTTGCTATTTTTTCAAACACATATATATATAATGATAAAGAAATGTTTTTGAATAATATCATTAGCGATTATACGAAAAAAGCTATAAAAGTATTGAATAACGAGCAGAAAGGAGTTCCTGTATTTAGGATATGAGTTATCGATATATGAGATTATTATTAATGTTTGATATACCTACTGATTCAGCAAGTGAAAGAAAAGCTTATCGTAAATTCCGTAATTTTTTACTCAGTGAAGGTTTTATTATGCATCAATACTCTGTTTATAGTAAGCTGTTGCTAAATGACACTGCAAACAAATCAATGATAGCAAGACTAAGAGAGCACAATCCGAATACGGGCTCTATAACAATTTTAACGGTGACTGAAAAACAATTTGCAAGAATGATTTATTTAAGTGGCGAAAGAGATACAGCCATTTCAAATACAGATACCAGACTAATTATTTTAGGAGAGAGTGAAAATGCTGAAGATTAACTTTACTCTTTTAGATCAACCAATTCAAATTGAGGATTTAACAATTTTAGTGATTGAAGATGTCATCATATTTTCTCAGATAATTAGGCAAGTATATCAATATGAATTAGATGGCGATTTTAAAATATATAATGATAGGTACGAATCACTAAAATCAAGTGAATTAGTAACTATTACAGATATTTTTGGATATGATATAAATTCTGCGGGGATTTTGAAGTTAATCTATGCAGATTTGGAAGATCAGCTGAATCAACAACCGGAAGTTAAATCGATGATTGACAAATTGACTTCCACAATAACCGAAATCATCAGTTATGAATTGATTGAAAATGAAATGGATTTAGAGTATGACGAAATTACTATACAGGAACTTTTTAAATCATTGGGGATTAAAATTGAGGTGAAGAGTGATACAATTTTTGATAAGGTAATTGAGATTATCCAAGTTTTTAAATTTTTGACTAAAAAGAAACTGCTAATTTTTATTAATGTGGGTACTTATTTAACGAAAAAAGAAATGAAATATCTAGACGAATATGTAAAATTGAATCATGTTAAATTATTGATGATAGAGGGACACAGAGTAGAGGGGATGCCACAGTATATTTTAGATTCCGACTACTATTTGGATTTAGATTTATAGATAAATAATTGTTCCTTGACAATTGAATATTTGATAAAATTTACTGCATTCGATTCTGAAACTTTGCTAGAGTGAATAGCGCGATTACGGAACTTTGGAGATAAAAAATATCTGCGAGGTTTTAGAGCTATGTTGAATCGAATGCTTCCAAAACCTCACTCCTTTTTTTGATGACTTTGACCTTGTTTTAGAGCTATGTTGAATCGAATGCTTCCAAAACTTATTTCTTGTATTGTGTTTCGCACACCTTGTTTTAGAGCTATGTTGAATCGAATGCTTCCAAAACGATGTTGTTTGATAGCCAACCAGTGTCCCAGTTTTAGAGCTATGTTGAATCGAATGCTTCCAAAACGTTAAATAGCGTGCTTATGGCGCTAGGGTTGTTTTAGAGCTATGTTGAATCGAATGCTTCCAAAACAAACTGCAAAAAAAGAATTTACAATAGTCAGTTTTAGAGCTATGTTGAATCGAATGCTTCCAAAACAATTTGATCTATGTTGAAGGTCGTAAGTACGTTTTAGAGCTATGTTGAATCGAATGCTTCCAAAACCCCCAGCATGACAAATCCTTTACCTTTCGTGTTTTAGAGCTATGTTGAATCGAATGCTTCCAAAACACTATACCCTTGTTCAAAAATGGTGATATATCGTTTTAGAGCTATGTTGAATCGAATGCTTCCAAAACTTACGGTGTCAGGAGTTACGCCGTACAATTGTTTTAGAGCTATGTTGAATCGAATGCTTCCAAAACCATAGCTAGTGAGAATATCCATATCGTATTGTTTTAGAGCTATGTTGAATCGAATGCTTCCAAAACCGACGAGTTGATTTTTCCTTCCGAAAACGGGTTTTAGAGCTATGTTGAATCGAATGCTTCCAAAACTGATAAAGCAAAGAGATCTAATTTTAAGATGTTTTAGAGCTATGTTGAATCGAATGCTTCCAAAACTCTGTAAAGGATATCCACGACACTGATAGTGTTTTAGAGCTATGTTGAATCGAATGCTTCCAAAACTCACGTTTTTAAACGCTTCATATAGACCTGGTTTTAGAGCTATGTTGAATCGAATGCTTCCAAAACAAATTTACGCTTTTTACGCACAATATGCCAGTTTTAGAGCTATGTTGAATCGAATGCTTCCAAAACTGGCGAAAAATTGTTGCCGGTTGTCACGCCGGTTTTAGAGCTATGTTGAATCGAATGCTTCCAAAACCGTTTTGTGTGCCTGTTTGTACATAAAAATGTTTTAGAGCTATGTTGAATCGAATGCTTCCAAAACAAGAAAAAGCAAGAATCATCCTCGAAAATAGTTTTAGAGCTATGTTGAATCGAATGCTTCCAAAACATTTGGATAAGCCGCCATCCATAGTGAGTTGTTTTAGAGCTATGTTGAATCGAATGCTTCCAAAACCGATTGTAGAGAGAGCAGAAAGACTTGCAAGTTTTAGAGCTATGTTGAATCGAATGCTTCCAAAACTGGAAGTATTTTCAAGATGGGCTTTGATACGTTTTAGAGCTATGTTGAATCGAATGCTTCCAAAACTATTGTGTGCTTACTATGACGAGTTTTACTGTTTTAGAGCTATGTTGAATCGAATGCTTCCAAAACAAATGCTTCTTCCAGTTGCACACGTTGGTCGTTTTAGAGCTATGTTGATTCGAATAGTGTTTTCTATAGACTTGAATACATAGGCTATGTAAAATATCTTGTATAATCAATACAGAGGATAGAATCTCTGAGAATAATCACCCTCAAAAAGGAGAATAATATGGATTATACGCGTTTATACAATATGTCATTTGCATCTGTTTATGATCTTTACCTAAAGAAAATTGAACGGAAAGAACGTACCAAAGAGGAATTGGATGCGGTATTGAGTTGGCTTACTGGTTTTTCAGATGAACAGTTTCAGACATTGATGACGGAAAAACACACGTTAAAAGAATTTTTTGAAGTGGCCGAGATTCATCCTTTAGCTGGATTAATCAAAGGAAAAATTTGTGGTGTGCAAATTGAAGAAATTCAAGATCCATTGATGAAAAAAATTCGTTACATGGATAAGTTGGTTGATGAATTAGCTAAGGGAAAAAAGATAGAAAAAATTTTGCGCACGAAATAAAGATGCCTCGAGTAGGACATATTTAATTTTTTGCTAAGAGACTGAATAAATAGCGAGACTAGTTGCTACGACAAACAGCCAAAAAATCCAAAAGTTTGAGAACTGCTTCTGGATTTTTTTGGCCTTTTTTTATCTTATAGGCTTGGTTAATTGATGGACTAGTTCACCTGTTGCTTCGATGCCGTTTTCTTTCAGCGATGCGACGATAGTCGATCCGACGACTGCACCGTCACAGCAGGTGAGGAAGGGACGGACGTGTTCAGGAGTGGAGATACCAAAGCCGGCAAGTAGGGTATAGGGCTTTCTTTAGTGACTTGCCGTAAATGTTCGTCTAGGGAGTTTTTATAAGATTGTCCAGTTCCTGTCGTCCCGTTTACGGTCACGGCATAGACGAATCCTTCTGCATCTTTGGTTAACTGATGGATGCGTGAGAGCGGACTGGTTAACGAAATAAGTGGAATCAACGCTATCTTACTCGTTTCTAAGAGAGGCAAGATCATTTGGCGATGTTCGCAGGGTAAGTCAGGGATGATGAATCCTTGGACATCGGTCGTTGCAAGATTGGCTACCAATTGTTCTAATTCGTAACGAAAGAAGGAATTGGTGTAGCCCATGAGAATCAACGGCACAGGTGAATGAATTTCTTGTAGGGCGTGCACAATTTTTTTCAAGGTGGTTCCTTGTTATCTAGCTGCTATGCCGGCTAACTGAATCACTGGGCCATCTGCAACAGGATCAGAAAAAGGTACACCGATTTCAATGGCAGTGGCACCGTTTGCTACGAGCAGGTGAGCTATTGGTGACATCGATGGACAAAGATGGTACCAAGTCGGGCTATGATTGTGCATTGTATCAGGCAATTTGTGCGGCTGTATCTGTGCCAGTCATCGCTTCTGGTGGTGCGGGGAACGAAGCAGATATTGTCGAAGTATTCCAAACAACACCTGTCACGGCAGCTCTCGCCGCGAGTATTTTTCATTATGGAGAATTAAGCATTGCCCAGACCAAACAAACATTAGCCAAAGCGGGTATTCCCGTGCGCTTATAAAGGAGTGAATGGATGAAGAGCAGTGAATTAGCATTTTCAAAGCAACATGGCTTACTACCAGTGATTGTCACCGATGTTGAGACGAAAGAAGTATTGATATTGGCCTATATGAATGAAGAAAGCCTAGAGCGAACACTGGCTTCGGGTCAAAGGTGGTATTGGTCGCGTAGTCGCCAAGAACTATGGCATAAAGGTGCAACGAGTGGACATTTCCAATATTTGCAAGAAATGAAAGTAGACTGTGATGCAGACACCTTATTAGCGAGTGTCAAACAAATTGGTGCCGCTTGTCATACAGGGGCACACAGTTGTTTTTATCGAACAGTGACAGCGAAAAGGGGAGAGACAGATGACTGTAATTGAAGAAGTATACCAAGAAATTTTGGCTCGTAAACAAGCACCGAAAGAAGGCTCATACACTTCTTATTTATTTGAAAAAGGTGACGATAAGATTCTAAAAAAAGTAGGTGAAGAGGCTATAGAAGTCGTCATCGCTGCTAAAAATGAGCAAGCGGAATTAATCAGTGAGACGAGTGATTTACTGTATCATCTATTGGTCTTATTAGTGGGAAAAGACGTGAGCTTGGAGGCAATCGAGCAAGAGATGGCCGGAAGAATCGGCAAAAAAAGTCGTATCCATGATCGCAAAACAGTTGAAGATTATTAATGACTCAAGCATACTAAAAGAGAAAGGGTGATTGTGATGAAAGTATTATTGAACGGGAAAATAATTGATCGAAAAGACGCGAAAGTCGATATCGAAGACCGTGGTTATCAATTCGGTGATGGAATCTACGAAGCAATCCGCGTCTATCAAGGACAGCTCTTTACATTTCAAGAGCATATGCAAAGACTTTATCGAAGCGCCGAAAAAATTGATTTAACAATTCCGTATACGCAAGAGATGTTTAAAGCTTGGTTTACGGAATTGATTGCAAAAAATCAATTGGAGACTGGGATGATTTACTTTCAAGTGTCTCGTGGGGTGCAAGCGCCACGCAATCATATCTATCAAGAATCTTTGACGCCAGCCATTATGGCAACTACGATGGCTGCACCACGTGATTTATCTGAACACCGCAAAGGGATTAAGACGATTACAGTCCCTGATACACGCTGGCTCCATTGCGACATCAAAAGTCTGAACTTACTCGGCAATCTAATGGCGACCAATCAAGCTGCAAAAGCAGGAGCGAAAGAAGCTATCTTCTACCGCTCGCCTGATACCGTGACTGAGTGCTCTCATTCAAATGTGTCCATCATCAAAGAAGGCGTCTTGATTACCCATCCTGCTAATGAATATATTTTAAATGGCATTACACGCCAAGTCATATTGTCATTGGCTAAGCAACTGAGTATCCCTTTTGAAGAACGGCCCTTTACCTTGGCAGAGTTAAAAGCAGCGGATGAAGTATTTATTTCGAGTATCTCGGCCGAAGTCACCGCCGTGGGTCAAGTCGATGACGTGACAATCGGAAATGGAAAAATTGGTCCAGTTTCTGAAAAAATCCTAACGGCCTTCACAAATGAAATTGAAAAAAATTGTGGAATCACGCTGCGATCAACAGCAAAATAAAATTTTCAATTAAAAATAGTTATTCCCAATTAAACGAGGATAACTATTTTTCTTTCTATAACTCGGATAAATTATTTATAGCCATTCTAATATATTGCCGAAGAAAACAAATATTTTGAGAGAAAGATTAAAATCATTTAAAAATAAAATGAAAAAAAGAGTTGACTTTGGTAGAAAGAAACTATAAACTGACAACAACTTACAAATTGACAGATAATTCAAACGTTAAAAAAGAATCCAGTTAGGAGCAGGGGCTATGAATAAGTATCCAAAAATTGAATCAGTCATTATCTTATTAATTAGCACCAGGGCTTAGAATGTTTTTCAGGTTTTTTACTGAGACAGTTCGAGTCCTATTCGCTTTTGATGGGATTCTGACTGACAGCATCCCACATGATTTTGTGGGATGCTTTTTTTGTTAAGTGAGGAAAGGAAGAGAGAGACATGCGAAGTGATCAAATAAAAAAAGGAATTGAAGCAGCACCTGCAAGAAGTTTACTATACGCAACCGGACACGTAAAAAGCGCACGAGATATGCAAAAACCATTTATAGCCATCTGTAACTCTTATATTGATATTGTGCCAGGACATGTGCATTTGCGAGAATTAGCCGATGTCGCAAAAGAAGCGATTCGTGAAGCAGGAGGGATTCCTTTTGAATTTAATACCATTGGCGTAGACGATGGGATTGCGATGGGACATATCGGCATGCGCTATTCATTACCAAGTCGTGAATTGATTGCCGATTCAGCGGAGACAGTCATCAATGCTCACTGGTTTGACGGTGTCTTTTATATTCCAAACTGTGACAAAATTACCCCAGGAATGTTATTAGCAGCGATGCGGACCAATGTACCAGCTATCTTTTGTTCAGGCGGTCCGATGAAAGCTGGGGTTGATCCACGGGGACATACAGCGACACTATCGACGATGTTTGAAGCAGTCGGTGCCTTTAAAGATGGTCAAATGACGGAAGAAGAATTTAAAGCTTTAGAACAAAATGCTTGTCCGACATGTGGCTCATGCGCTGGTATGTTTACGGCGAACTCCATGAATTGCCTAATGGAAATATTAGGTATGGCCTTACCGGGTAATGGGACGGTGCTTGCTGTCTCGGATGAACGTCGTGATCTTGTTCGTCAATCAGCGTTCCATTTAATGGACCTAGTGAAAAAACAAATTAAGCCACGGGACATTGTAACCAAAGAAGCCATTGATGATGCGTTTGCGTTAGATATGGCGATGGGTGGTTCGACAAATACGGTCTTACATACGTTAGCCATTGCCAATGAAGCTCAAATTGATTACCGCTTAGAAGACATCAACGAGATTGCTAAGCGTGTACCTTACTTATCAAAAATTGCACCATCATCACAATATTCGATGCATGATGTGCATGAAGCAGGTGGGGTATCGGCGATTATCAATGAGCTAGTCTCTATTGACGGCTGCATCCACCCAGATCGCATGACCGTATCAGGTAAAACGATTCGAGAAAATGTCGCTGAAGCAACCATTAAAAATCCTGAAGTTATTCATCCAAAAGAAAATCCATATAGTCCAGTCGGTGGGTTATCAATCTTATACGGCAACATCGCACCAAAAGGAAGTGTCATCAAAGTCGGTGGTGTCGATCCTTCAATCAAGGTCTTCAAAGGAAAAGCCATCTGCTTTGGCTCACATGATGAAGCCGTTGCGGCAATTGATAATAATACCGTCCAAAAAGGACATGTGGTGGTCATTCGCTATGAAGGACCAAAAGGTGGTCCAGGTATGCCGGAAATGCTCGCACCGACTTCAAGTATTGTCGGTCGCGGCTTAGGGAAAGATGTCGCATTAATTACAGATGGTCGTTTCTCAGGTGCCACACGAGGAATTGCTATCGGTCACATTTCGCCAGAAGCAGCTGCAGGTGGACCAATTGCTGCAATCAAAGATGGTGATGAAATAACGATTGACTTAGTGAACCGTACATTAAATGTCGCGTTATCTGATGAAGAAATCACTGAACGCATGGATCAAGTACCAAAATTCAAAGCAAAAGTAAAATCAGGTTGGCTCGCACGCTATACTGCGCTGGTGACATCTGCTCATACAGGTGGTGTGATGCAGCTACCTGAGGACTTAATTGATTAAGGAGGCCAATTATGGATCAGCAAAATCAGATGAAATCTGGTGCTCAGATACTTTTAGATAGCTTAAAAGCGGAAGGAACAGAATACATTTTTGGCTATCCTGGTGGTGCAGTCTTGCCACTGTATGATGCACTCTATTCTTACGAAGGAGTCAAACACATTTTGACTCGTCACGAGCAAGGGGCGACTCATGCGGCGGAAGGATATGCCAAAGTAACTGGCAAGCCCGGTGTCGTCTTAGTCACCAGTGGACCGGGTGCGACGAATGCAATTACCGGCATTGCTGATGCGATGAGTGATTCAGTGCCCATGGTCGTCATTACCGGTCAAGTAGCAACACCAGGAATCGGCAAAGATGCCTTTCAAGAAGCGGATATTACTGGTATTACCATGCCTATTACAAAGTACAATTATCAAGTACGCGCGGTAGAAGACTTGCCGCGAATCGTCAAAGAAGCCTTTCATTTAGCAACAACCGGACGTAAAGGACCAGTCGTGATTGATTTGCCAAAAGATATGAGTATTGCTCGGACGGTACCTGAAGCTGCAAAAAAAGTCCACTTGCCAAATTATCAACCTACGACACAGCCAAATCAATTGCAACTGAAAAAAGTGATGGAAGCACTAAAAGTAGCAGAAAAACCATTGGTACTTGTCGGGGCTGGAGTGATTCATGCCCAAGCTGCAAAAGAGTTACAAACCTTTGTTGAACGGTATCAGCTACCGACGTTAGCGACCTTGCTCGGTTTAGGTGTCATGCCGACAGAACACCCACTTTTCTTAGGGATGGGAGGCATGCATGGCTCCTTTGCTGCCAATATGGCGTTAACCGATTGTGATTTACTAATAAACTTTGGTTCACGCTTTGATGATCGTCTCGCCAGTTCACCAAAAGAATTTGTGCCAAATGCCAAGGTTGTACATGTGGATATTGATCCAGCCGAAATTGGAAAAGTCATTGAGACAACTATTCCAATTGTTGCCGATATTAAGCAGACCTTACAGGCGCTATTAGCGATGGACGATGAAATCGAACCTCGTCAGGATTGGCTGAAATTAAATGCATTGCGCAAACAGCGTCATCCATTTAACTTTGATCGGACACAAACAGAAGAAATCAAGCCACAACGGGTGATTGAAAAAATCGGTGAATTAACAAACGGCGAAGCAATCGTCGTGACCGATGTAGGCCAACACCAAATGTGGGCAGCGCAGTTTTATCCTTTCCACTATGATCATCAACTCGTTACGAGCGGTGGTCTAG</t>
  </si>
  <si>
    <t>MKNDYTIGLDIGTNSVGYSVVTDDYKVISKKMNVFGNTEKKSIKKNFWGVRLFESGQTAQEARMKRTSRRRIARRKNRICYLQEIFQPEMNHLDNNFFYRLNESFLVADDAKYDKHPIFGTLDEEIHFHEQFPTIYHLRKYLADGDEKADLRLVYLAIAHIIKFRGNFLIEGELNTENNSVIELSKVFVQLYNQTLSELEGFQFIDESIDFSEVLTQQLSKSERADNVLKLFPDEKGTGIFAQFIKLIVGNQGNFKKVFQLEEDQKLQLSTDDYEENIENLLAIIGDEYGDIFVAAQNLYQAILLAGILTSTEKTRAKLSASMIQRYEEHAKDLKLLKRFVKEHIPDKYAEIFNDATKNGYAGYIDGKTKEEEFYKYLKTTLVQKSGYQYFIEKIEQENFLRKQRIYDNGVIPHQVHAEELRAILRKQEKYYSFLKENHEKIEQIFKVRIPYYVGPLAKHNEQSRFAWNIRKSDEPIRPWNMNDVVDENASAVAFIERMTIKDIYLNENVLPRHSLIYEKFTVFNELTKVLYADDRGVFQRFSAEEKEDIFEKLFKSERKVTKKKLENYLRIELSISSPSVKGIEEQFNANFGTYLDLKKFDELHPYLDDEKYQDTLEEVIKVLTVFEDRSMIQNQLEQLPLNLSTKTIKALSRRKYTGWGRLSARLIDGIHDKNSGKTILDYLIEDESDSYIVNRNFMQLINDDHLSFKKIIEDSQPYKEQQSAEEIVSELSGSPAIKKGILQSLKIVDELVAIMGYKPKNIVVEMARENQTTGRGKQNSKPRLKGIENGLKEFSDSVLKGSSIDNKQLQNDRLYLYYLQNGKDMYTGHELDIDHLSTYDIDHIIPQSFLTDNSIDNRVLTTSKSNRGKSDNVPSEEVVRKMDRFWRKLLNAKLISERKYTNLTKKELTESDKAGFLKRQLVETRQITKHVATILDSKFNEDSNNRDVQIITLKSALVSEFRKTFNLYKVREINDLHHAHDAYLNAVVALSLLRVYPQLKPEFVYGEYGKNSIHDQNKATIKKQFYSNITRYFASKDYIINDDGEILWNKQETIAQVIKTLGMHQVNVVKKVEIQKGGFSKESIQPKGESQKLIRRKQQWNTKKYGGFDSPVVAYAILLSFDKGKRKARSFKIVGITIQDRESFEGNPILYLSKKDYHNPKVEAILPKYSLFEFENGRRRMVASASETQKGNQLIIPGHLMELLYHSKKIINGKNSDSVSYIQNNKEKFREIFEYIVDFSSKYISADANLNKIEKIFENNFHKASEQEIAKSFINLLTFTAMGAPADFEFFGEKIPRKRYVSISEIIDAVFIHQSITGLYETRVRLTEV</t>
  </si>
  <si>
    <t>1130798.SAMN02470226.LBLM1_07020</t>
  </si>
  <si>
    <t>CA</t>
  </si>
  <si>
    <t>CRISPR-associated protein</t>
  </si>
  <si>
    <t>GCF_000248095.2</t>
  </si>
  <si>
    <t>Limosilactobacillus mucosae LM1 chromosome| complete genome.</t>
  </si>
  <si>
    <t>GAGAATTACATCATTGATTTAACATCCATCTAAAGC</t>
  </si>
  <si>
    <t>CTTGGCAATCTTTTTCTGCTCTTCTTTTTCCATGTGCTGCTGCAGATACAAGATCAGATCCGTTTCCGTCTTAAAGATTCGCGGATGATGCTGATGATGCAGCCGAACATCAATCTCATTGATCTTTAAGCGACCCGTCCATGTATGGGAGTAGCGAACGATCACTCGGTTATTGAGCTTGTGCCGCCCAAAACGGAAAATATAAACGTGTTCCGGTGTCATCATCGGTCGAATATATTCACGTTTGTAATCCAGATCATTGTCGCGCATGAATTTTTTAGTTCGATTTAAGATGGCAATCCCTCCCCTACAATAGATTGGAAAAAATTTCCTTAACTAGTACTAACCATTTTATCATATTTAGCTTGACTTTGAACGTTTCAAGCCTAACAAAAATCAAACAATTAAAGTAATAGTCTATCATAAGTTGGAAAATAATAACAGAATATTTTTTTTGCTTTTTAAATGATCGAAATCTCGGAAATTTTCAAGCAGCATTATGGACAGTTTTTTCGTTTCGGAATTCCTTTGTTGATCTGGTTTGCGCAGGGTGGATCATCAAATCTAAATCTGCGTTTCCAGCAGCTGCTGCTTGTCAACTGCTATCACCTATCTTATTTATCAGATTAGATTAAGAAAGCATAAATACCAGGCCTTTTTGGTGCTTTGGCCGCTGTTGAAATGGTAAAATCAGTCATCATCAATTATCAATGGAGGAAAACACGATGGAACTGCTGTTAACGCTGGTCGGTCTGTGGCTGCTTTGGAAACTGTTCAAGCTTTCATTGCATCTGCTGTTTTGGATCGCCATCATTGCCGTCGCCGCTTTCTTTGTCAAAACGCTGATTCTGCCAGCTATTTTGCTGATCGGCGGCATTATCGGCTGGGGCGTTTTACGCGGCTAACGCAATTTTAGCTGAAATCAGTCATAAAATGATCAAAAACACAACTTTTTTATCATTTGCCTGGCTTTATTTACGCATTATTAACAAATTTCAAATCAGAATGCTATAATGAGTCTTGCAATATGCAATACTACTTTAAGGGAGACTTTACTTATGTCTAAGAATCATCAAAAAGTTGTCCTCGTCGGTGACGGCGCGGTAGGTTCAAGCTACGCATTTGCGATGGCACAACAAGGCCTGGCTGAAGAATTCGCGATCGTTGACATCATCAAGAAGCGTACGGAAGGTGACGCTCTTGACCTTGAAGACGCTACCCCATTCACGGCTCCAAAGGCTATCTACTCTGCTGACTACGACACCTGCAAGGATGCCGACCTGGTAGTTATCACTGCCGGTGCTCCACAAAAGCCAGGTGAAACTCGTCTGCAACTGGTTGACAAGAACCTGAAGATCATCAAGTCCGTTGTTGAACCAATCGTTAAGTCTGGCTTCAACGGTATCTTCCTGGTTGCCGCTAACCCAGTTGACATCCTGACCTACGCCGTTCAAAAGCTGTCCGGCTTCCCACGCAACAAGGTCGTTGGTTCCGGTACTTCTCTGGACTCCGCTCGTCTGCGGGTTGCTTTGGCCAAGAAGTTCGACGTTAGTCCAGTTGACGTTTCTGCCAACATCATGGCTGAACACGGTGACTCCGAATTTGCTGCCTACTCATCTGCTACGATCGGCGGCAAGCCACTGCTGGACCTGGCCAAGGAAAAGGGCGTTTCTGACGAAGAACTGCTGAAGATTTGAAGATGACGTTCGTAACAAGGCTTACGAAATCATCACCGCAAGGCGCTACCCTACTACGGTGTTGCTACTGCCCTGACTCGGATTTCCCGCGCTATCTTGCGTGACGAAAATGCCGTTCTGCCAGTTGGTGCCCCTGTTGATGGTGAATACGGTCTGAAGGGTATCTACATTGGTACGCCAGCCGTTGTTAACGCTTCTGGTGTCGCTCAAGTTCTGGAAGTTTCCTCTGAACGAACGCGAATCCAAGCYTATGGCTGACTCTGCCAAAGACCCTGCAAAGAAGTTGCCGAAAACGGTATGGCTAAGCTGATGGGCGAAAAACAAATCCGTTCTGGTATTGAATGCGAGAAAAGCTGCTGGTTATCCAGCGGGCTTTTTGTTGTACTAAAAAAGCCCGCACAGTGGCGAGCTTAAAAATTGGTATCTTGGCTTTAATGCTTTAGTGCTGAGAGCCCCAACTGGTAGCATCAGTGGTCTGCTGGTTCGGGAGCGTCCTCTGATGCGCCGGTCGTGGTGTCGGCAAGCGGCTGATTGTCGGCTTCATCTTCCACCGCTGGCCGCTGAAGCTCCTGAAGAAGGCGTCAATTTCCTTCGCCATGTGCTTCCTTAGCGCCTTTAAGAAGTAGCTAATGGTTTCAAAGGCTTGGGCCTGGTACTTTTCAACATATTCGTCACCCAGTTTTGGATCCTGAGTCCCTTGTCTAAGAACATGTTGGTTGGTCGAAAGCGGCATCTCATGGGTGAGCTTAACGTCCAATTTATACGGCAGATCCGTTCTGCTGAGCCTCAACCATGGCCGCTTTGAATTCAGCTTTGGTGCGAACCGTAAAGGCCATAGCACCCATCCCTTTGGCAACGGTTGCCCAGTCGGTTTCCGGCAGATCAACGCCTGACAGTGGCTGGTGCGAGTCATCAAGCTGTTCTGCCACAATGTAGCCCAGGCATTCATTGCTGAAGACCACGTTGATGATGTGCATGTGGTACTTAACCTGGGTCGGATTCTTCCATCAGCATCGCAAAGCCGCCATCACCAGAAAGACTGTAGACATCCGCGATCTGGGTAGTTGACCTTAGCTGAGATCGCAGCCGGCAGACCATAGCCCTCGTTGCGTACTGACCAGAAGTACACCACTTTTTGATCGTCGTGAATCATCAGCAGCCGCTCAAAGTTGATGTTGACGTTGCCGACATCAACCCCAAAGACGGCCTTGCTGGAAGCCATTTGATTGATCACGTCAAAGATCGGCTCTGGACGAACTGGCATCTCTTCGCTGTCATTAAAGCTGTTTTGCCAGTCCAGCCAGTTCTGCTTGTCGGCCAGTGCCGCATCATAAAAGGCAGATGGTGCTTTTTCATCTGCAACGTCGGCCAGCGCTGCCAAAGCCGTTTTAGCATCACACAGCAGCGGCACGTCGATGTGATGACGCTTGCCCATCTTCTCTGGATCAGTATCGATTTGAATAACCTTGGCATCCGGATTAAACAGGAAGATACTGAACGGAACGTCGGTACCAACCCAAACGATCAAATCAGTACTAAAACCAATCTCGGCACCAGGCTTAGGCGCAACCCGACCAGCCGAGCCCAGATAGGCGGGATACTTTTCATCCAAAATTCCTTGGCCAAAACTGAGGAAACCAGCGGCATCTTGTACTTTTCCGAAACGCGCTTTAATTCCGCAGCGGCATCCTTGGCCCCAATCCCAAAGTAGATCATTGGCGCCTTGGCATCCTTGATCAGCTTGCCGGCCTTAGCCAACAGATCCTGTCAACGACATAGTGTGCTTTAACGTGGTTGGCAACGTTAGGAACAAAGGTGTCAGGAATCTTGGCCCAGCCAAAGTCTTTTGGAATCGTAACCGTAGCTGGACCATGATGCTTGTAGGCCTGCCGAATCGCTTCATCAATCATGCGGGCAGACTTTCCGCCGTCATTGCCGTCTTGTTCCAAAACCGAAACGTCCTCAAATGCCGGTTCCTCATCCATTGCTTGGAAAAAAATCCAGATTCATACGCGTTGAAGGAACCTGAGCAATGATTGCCAAAACCGGAAATGGTCATGCTTGGCATCGTACAGCCCATTGAGCAGGTGAATGGCACCCGGGCCGGCAGAGCCAAAGCAGACCCCGATCTTGCCCGTTAATTTAGCATCAGCGGTTGCCGCCAAAGCCCCCGCTTCTTCATGCCGCACCTGGATGAATTCCAATTCTTTACGTTGGTTGTAGATTGCGTTCATCGTGGAGTCAAAAGAACCACCAGGATAACCGTAGATGTGCTTAACGCCCCATTGCCGAATTACTTTTAAGACTGCATCGGAGCCACTGATCATTTTTGCCATCTTAATCTTCCTTCCATACTTTAAAATCGCCTTGTCAGAGAATTACATCATTGATTTAACATCCATCTAAAGCAATAACTCACTTTGGAGCGGTGATCCAGTTGAGAATTACATCATTGATTTAACATCCATCTAAAGCTGGTACGAATACGCCAATTCACCCAAGTATAATTACATCATTGATTTAACATCCATCTAAAGCCAAACAGATTGAGCAGACTACTACCGTTGATAGAATTACATCATTGATTTAACATCCATCTAAAGCCAATGATTATGGAACTGCTAGCTATTTCGATAGAATTACATCATTGATTTAACATCCATCTAAAGCCAGCTTCCTTCAATGCGTCTAATTGTGTCTTAGAATTACATCATTGATTTAACATCCATCTAAAGCCGGGTTATGATAGGTTTGTATAGTTTCTTGTAGAATTACATCATTGATTTAACATCCATCTAAAGCAGCAAAGTTAGCTAAAACAGCTAGAAAGTGTAGAATTACATCATTGATTTAACATCCATCTAAAGCGAATTAAGAGGTGAAAAAATGGACCTTACGAGAATTACATCATTGATTTAACATCCATCTAAAGCAATTGAAGGAGCAGATTTTATGAATAGCCGGAGAATTACATCATTGATTTAACATCCATCTAAAGCGGGCTTATGCTAAGCCACTGCTAACGGCTAGAGAATTACATCATTGATTTAACATCCATCTAAAGCTTCAATGAAAAACGCTTTGCCGTTTGACCAGAGAATTACATCATTGATTTAACATCCATCTAAAGCAAAGTTTGGCACGCCAGCCACTCCACACGTGAGAATTACATCATTGATTTAACATCCATCTAAAGCTTTACATTTTGTCAAAATTTATTGAGCTTAGAGAATTACATCATTGATTTAACATCCATCTAAAGCTTTGACCCGCCCAACGTTCTGCTGGGCACGGAGAATTACATCATTGATTTAACATCCATCTAAAGCTAAAAGAAAAAGCCCTACACACGGCTAGTGGAGAATTACATCATTGATTTAACATCCATCTAAAGCGCCTCAACCCGTGAATGCTCATAACTGGGAGAGAATTACATCATTGATTTAACATCCATCTAAAGCAACCGTAATAAGCGGTTGCTGTGCAAGCTCGAGAATTACATCATTGATTTAACATCCATCTAAAGCAATACTGTTTTATATATTTTATGATACTTTGAGAATTACATCATTGATTTAACATCCATCTAAAGCCTTCAAGATCGTTCTCGCGATAATAGGCACGAGAATTACATCATTGATTTAACATCCATCTAAAGCAATCATCAACGCTCATGCCGTATTTCTTAAGAGAATTACATCATTGATTTAACATCCATCTAAAGCGCCATTTTCCTCATCGTTATCTGACGCGTTGAGAATTACATCATTGATTTAACATCCATCTAAAGCAAATGAAATTGAGAAGCTCCAACCTGTACAGAGAATTACATCATTGATTTAACATCCATCTAAAGCTTGCTGCTGCAATCATTGCCGTTGGTGCTGGAGAATTACATCATTGATTTAACATCCATCTAAAGCAGTCTTTGGTTACCAAGAAAACAAGCAGTCGGAGAATTACATCATTGATTTAACATCCATCTAAAGCACCGGCGCAAGATTTTCAGAAATTATTGCTGAGAATTACATCATTGATTTAACATCCATCTAAAGCTGCGATTTTCAAGGGCCTTCTTGTTTTTAAGAGAATTACATCATTGATTTAACATCCATCTAAAGCCCTTATCGCCAATGTTCACTCTGATTTGGCGAGAATTACATCATTGATTTAACATCCATCTAAAGCACAGCTTTGATCGTATTTACGGCTGTGTTGGAGAATTACATCATTGATTTAACATCCATCTAAAGCAGCAGCATGCCACTTGGCACTGCCAATGCTGAGAATTACATCATTGATTTAACATCCATCTAAAGCCAGTCGAGCCGACTTTAAGCTGGCTAAGCAGAGAATTACATCATTGATTTAACATCCATCTAAAGCTCGGCTTGATCCAGCCGTACAAAAATCAATGAGAATTACATCATTGATTTAACATCCATCTAAAGCAAGCCCGGAATCAGCAATTAGAAATCTTAAGAGAATTACATCATTGATTTAACATCCATCTAAAGCCGTCGCGATATGACGCCACCGCAACTTGTTGAGAATTACATCATTGATTTAACATCCATCTAAAGCTTAGGAATGAAGACCTCTTTTGAGCCTTCAGAGAATTACATCATTGATTTAACATCCATCTAAAGCCTTGATGACGCGCCGAACTTTGAATCAAGTGAGAATTACATCATTGATTTAACATCCATCTAAAGCATCCCTGCACGAGCTTATCTGCGGTAGATTGAGAATTACATCATTGATTTAACATCCATCTAAAGCAAAGTTTTATTGTAGTATATAAACATACCAGAGAATTACATCATTGATTTAACATCCATCTAAAGCCGTTATTTTCTAATCAAAAACTAACGATTTAGAGATGCCAATCAACGAAATCTTCATCAATCCAATAAACATCAGCGTTTTGATAATATGCACGCTGTTGTTTTTCTGAGAATTCCAATAGAAAGACTGCTAGGCCACTTTCTTCAACCAGCTGAAGAAAAGCCTTAAATTGTTCTGGCAACAAAAAATTAGCGATGTTCTTCATTGCTAAAACGCGGCAGTCGAGAGTGTCAATAATTTTGTGTACTTTTGAAAATCCTTCTCTGTATGAAATGCTTACTTAAATAAACATGGAATCCAAGGTATCCTTGCTTCCTCGAAATCCACGATGTGCTCGTTCTTCGAACTTGTCATTGTATTCTAGAATTTGAGTTGTCACGAATCGTTGAAGGGCATCCTCATTTGGAAACTGCTCCTTCTGGCGAATTTTCTTCTTCAACTTTTTGTTGAAAGCTTCAATCAAATTTGTTGAGTAAATTGATGCCCGAATGCTTGGCGGAAATTCGTAGAAGGTGAATAAGTTACTTAACTTACCCAATTTTCGCATCTGGTTGCTATATTTGCTTTTCCATTTCAAAATGAAGTTATCTAAAGCTTGTTTTGCTTCTTCAATTGATTCAGATTGGCGAATTTCTTTAAATTCGCTCATCAAATCTCGCATATCGCTTTTTCGCACATGTGATGTGAGATTACGAAGCACATGGACTAAGCAGCGCTGAAACTTAGCATTTGGATAAATTTCTGCAATCACATTTTCGAGCCCAATAAAACCATCGGCGATGAATAACTGAACCTGTTCAATTCCTCGATTGCGTAAACTTTCAAGTAGTTCACGCCATGCTTCACCATTTTCGTTTGGTGCTACCGAGAAGTCTAAGACTTCTTTACCGCCGTCACTACGAATTCCAATCGCGATATTAACCGCTTCGCGCTCAACAGTTCCGCGCTTGAGCGGAATATAAGTGGCGTCTAAGAACACGCAAACATACTGTGAGTGCTTAAAGGTCCTGTCATGAAACTCTTCAACCAAGTTGCCAACTTGCTTAGTAATATTTGAAACGGTAGTTGGTGAATAGTAGTCGCCATACATGCGCTCAACTAAATCAGCGATTTCACGAGTTGTGATGCCTTTGGAATACATTTTAATGATCATCGATTCCAGAGTATCTGTCCGCCGTGAATATGGTTCGAATAAAGCGTTACGAAATTTATTCTTACGATCGCGCGGAACCGTAATATTGATTGGTCCAAATTCAGTATCGATGGTTCGCTGATACGATCCGTTTCTGGCGTTGTCCCCATGAGCGGAACTGTCGTTACGCTCATAGGGTTGGTAGCCTAAGACTGCCGACAATTCTTCTTGAAGTAATGTATTGACGGTTTGTTCCAACTGATTGCGAAAGACATCTTTTAATGATGTTTTAGAGTCAGAAGATAGCGCGTCAAGAATTTCTTTGTTAAACTGGTTCATAGGGAAAGCCTCCGTTTTGATTGTGTTTAGCGATTTAATCATACGGGGAAGGCTTTCCCTTTTTCAATTTAATTTAGAAATTTACACAAAATATTTTACACTCCCCGGCAGTCATTCAACTCTAAATGAATATTTAAATCATTTTTTATTATATCATATGGTGTCGTATTTGCACTGCTGATGAAATGTGGGCGGGCATATTTGTATAATCTTTGAAAGCCATCATCAAGACTGACTTCCAAGGGTAAATCAATTGAAAACAGCGTATCTTGAATGGATGTCAGTAATTCTTGCTGCTTTACAAGCAATTGCTGCCTTTGATCAACCGTCAATTCATTGCTGATCTTTTTAATCAAAGCTGAGCCGTACTTGTCCATTAAATCAGGTGCTGAAGACAGATCCGCGTCCCAACATAAAGCTGTCGACAGATTCAGTTCCGAAAAATCATCATCAATTAAACGAAGCAAATCATTCTTTCCTGCCAGTGCTTGTGTCATTTCAAAGTAAACGTTCTGGTTATTGGTCATCAACACGGTCACACGACCATTTTCAAGTTCCATTGGCTGATGAGCTGCATATATCAAATTCATAATACAATCGTCCTTTTCGAGGTATTTCTAACATCCTGTACTTTCTTGCCCCGCAAAAAATGCATGTCATTATACTGCTTTTCAGTCATCATAAATGTCTGCACTACTCCCTCGTCAGGCAGAAAGGCTTTGATTCGCTGCTCCATGAAATTAGCCGACTGCCGACTAACGCATACTCGCGCGTAAACTGAATATTGAATCATTAAAAAGCCTTCTTGAATCAGCCTTTTATGAAATTTGCGGTATTCCCGACGCTGTTTACTGGTTTCTACTGGCAGGTCAAACATTACCATTAAGCGCATCATTCGGTACCTCACTTGTAAATTCCACCTCGATTCTCGTTTCGTCTTTGTCACCACTCAAGTAATTTAGACAGTCAGTTACATACCGAGAAATCGCATTGCGTAAAATTTCTTTTTTTCCGTTAAAAATAATCTCGATATTCATGCAATCAATCAAACCGATTTTTACTTCTGGCGTCAGCTCACGAAACTTTTGCCCAGCAACCCAGTAATCAATGATTGGTCGAAAGGGTTCCATCAGGTCGGAGCCCAAATTAAAATGATTGGCTTGATTACGATGATGGATACCCAGTTCTGTCAAATAGCCATTGCCAGCAATTATGCGATTGGTTTCAGACAATAAGATCGAATAGCCATAATCTAACGCGGCATTGATCGCACTGCCGTTATGCCTTGAAAAGTCATCATTATAAAGTAACGGAAAATACTTTCTGGCAACCACGGCCTCGCGATTGGTCTCATCACCAACCTCTAGTTGATCCAGTTCATTTTGCAGGCATTCAACGTCCTTATGAAAACATTTTAAAACCGAAATCTGATTGTTGATCTTGGCAGCCACTATCTTCGTCCATAAGACATCCTTACGCTGCTGCTGCCAATTAAACTGATTTTCTAACACCTTGCAGTCACGATTGGCAGATTGATAGCCATTCACCTCGCCAATTGGCTGATGAGCATGATCAACAAAAATCACCTTAATGTTGTTCTTTACCAAAGCACTGATTAAAGCCGAAGTAATCACTGCCTGTGTCGTACTTACCATTAGCAGTGCCATGTCATCAAGCGGTATTTCACTGGTTCCATCCATTGTTTGCACCACCATCAGACCAGCTGAATAGGACATTTTTGCATGCTGAGTTACAATGACTGACCGCCATCCCATAAATACTCCTCCTTGCCAATTTAAAAATTTAAGGTTATACTGTGTTTGTTGGGTAGCTCCCAACAGGAATAACATCATTGATTTAACATCCAGAGTTAAAGTCAAACAATGCATTCTGCAAAGTTATTTCTTCTGACCCATTTATTAATGGGCAATACATATTAAAAAGGAATGGTTCACCATCGATGAGCCATTCCTTTTCTTTTTGCTACAGATCTTTCAACAAAACTTCTCTGCTAAATAAGCCCGTTGGTGATTGATATACTAATTTTGCATTTTCTGATAATTCAATACCAGATGGCGACTGTAATTGCCCAAATGGGGTTGACACGCCCAAACACTTTAAGTTCGTTATAGCCGCATTGGCATGCAGTCCTCTCAATATGTTGATTATAGCCTCGGATTTGCCAATTGCCGTCTTCTTGTTGTTTTCAAACTGTGAAAAGGTTGGCAGCTTCAGATATTTATCTCGGCCTGCATTTAATTTTTCACGGAATTTATTTTTATCATACAGCGTAAAGTAGTGGTTGACCTGGTCAAGAATATCATCATAAAGCATTATCATCCGTTCATCAGCTTCATCAGGATGTTTTCTGACGTATTCAAAATTATTAGCTAACGTTTCTAATGAATGATTGCATAATACCAGCTGCTTGGCATTATGCTGATAAGTAGCACTCCCCAGTGTAAATTTGGTATCCCCGTCAATGACTAACTGATTATAGCGAACACAAGGAACCAGCACGTCAAAGTCTTTTACCACGGCTTCTTTTAATCCGGTTTTACGGTTCTTTTTAAGCGAAGTGAAGTTTCGCAATAAAACATCGTGCAGGGTCTGCATATACTGATCATGACCTTTTTGTTCAGCCATCTTCAGTCGCTGCAGCATTCTGACCGGTACGCTAACAACCTTATACTTAGGCTTTTTGCCGTTAACGCGAACGATTGCCATATAAGCAGCAACCTCATTGGTATAAGCACCGTAGATATCGACCGGTTTATCGTCCTTAATGCCAATTGGTGCTGAGATTTTATCAACCTGCGCAACTGGAAGAATCGTTGCCCCATAAAGTTGCCCGTGCTGAGTATAAACGGCTTTAGAAATCAGCATATATTTGAAATGCTGAATCTTGGATACATAATCGCTCAGCCAGTCGACATCCACGATTTTTTCCTTAGTTTCTGGATTTACCGCGGTTCCACTATTGTATTGATCTTTTTCCAAGTCATGAAAAAGATTAACCGAGCGCAACCGTTTCAAATCATCAGCATAAATTTTGGCATAGTCACCGTAGACAAACATCGGCCGCAGCTTTGGATAGCGTTGATACAGATAGTGGCCAGCAAACGCCGTCAAGTAAGCATCAACAGCGTGGTGATAGTCATTTACGTCACGTACTTTATAAAGGCTGAACTTTTCACGCAATTGCTTGGTAAGCTCGGCCCGCGTTTCAATCACGGCGCTGTCTGGATAAAGCGAACCAAAAATATTGGCTGCCAGCTTGATGATTTGGCGCGTCTCTACCAACTGCCGATGAACAAATCCCTGCATCTGATACTTGTCAACCTGTTCTGGATCGGTCGTCAGATTAAGATACTTGCGATTGCTGATCAGCTGGCTTTCTTTAAGTTGCTTCCAAAAGGCCCGCATTTTAGCTCCATAAAGCTTTGCCGGTACTCGATCCGACTTAGCCGCGTTTTCAGATTTCTTAACCAAGACCCGATTATCCAAAGAATTATCCTTCAAGAATGATTGTGGCAAAATGTGATCAATCTCGTAATGCGTGCTGATTTCATCGATATTGATTGGCGTGCCATCATACATATCACGACCAGCCTGGGTAAAGTAAAGATAATAGCGATCATTCAAATCCTTGACGTTTCCCAATTCTTCAAGCAGATTGGTTTGCTTGACCAGTTTTTCGGCCGTTTCATGATAAAGCTTTTCAATGCTGTGCCGTCGACTGTTTTTCAATTCCTTGTTGCGATCCTCATTACGAGCAAACTCAATTGAAATCGATGCTGGGGCATTGCCAACAGCCTTGACAACATCAGCAACGACTTTGACAACCTGGCGAATTGCCTTTTTATTTTGGGGCGATGTATACGCGTCAGCCAAAATATCGTCAACAACTTCCAATGGTGCCTTGTCAGCGTCTTGCAACAGCTGCTGATTAAGTTCAGCAATTTGTTCTTCAAAGACTGGTTGATGCACGATCTGCATAAAGTTTTTGCTGGTATCCCACATTAGATCAATAATGCGCTGACCATTTTCATCAGTGATCCCCGTTAACAGTTTCTTGGAGAGTCTCCCCCATCCCTGATAACGTTTCCGAACCAATTTTTCTCTTTGTTCGTTGGTCAGCCACTGGATTTCCTGCAGTTTGACGCCGTAAATCTCACTATCCTCAAATACGGTTGACCATTCGATAATCTTTTCAATATCATCACGATAGTTTAAATCATCAAGACTGTCTCCAAGTATCTTAGACATATCAATATAGGTACCAAGACTTGAATTAAAGCTGCGACCATTCGACAGTCCTTCGATTTTTGGCTTAGTCAGCGTTGGTTCGTGAATCGCCAAGAAATTCGTCAAAGTCTTAAGATTAACCGTCTTACGCTTCTGAAACAGGTCCGTATAGATAGCTTGCTTTAGTGCTGGCTGTAGTTTGCGACCATTCACGCGAATATTATTCAGCTCATTTAAAACCGTAAATTTTTGGTACAGTAAGCTTGATGCCGGCAAAACGTCCTCGCTTAACAAATAAGTGTCCTTATTCGTCATCCGTTTGATAAAATTATTGGCCGATTTCTCACGATCAATCATATCGTAAAAATTCCATGGCGTAATCTTGCCAGCTTTTTTTCTGACTGCCCATGCAAAAGAGGCCTTAGACGTCTTTTGTTGATCAGCCAAAGTGATCATTGGTCCGACATAATATGGAACACGGAAGCTGACTAACTGATCCAGCTTATATTTGGCATTCTTAATGTTCTTTTCAACTGGATTTGGTTCTGCCAGCCAAGGATAATATTCTTTTTGATTTTCAATTATTTGATCAAGCTCTTGTTGATGCATTTGGTGCGGAATTACACCGTTTGCAGATGTCCGCTGTTTCGGCAGGTAGTCGCCAGCCTCAATCTCGTCTTTAATCTTTTGTCCCAGGTCAGACTTGTCCATCAATTTTTTCAAATCTTTGGTAAAGTCAAATTTGCTGTCTTTAGGAATCTGGCCAATATATTCAGCATAAAGATGATCGAGCTGCTCACGAGTTTTTTTATCTTGGGCAGCACCATAATCTTTTAATTCTTTTAACTGACAGCGATGCTTGTAGTAACGGTTCAGCATTGATGCCGAAACGGTTTCGCCATTGGGTACGATTTCATTGAGCATGATCTGAGAATACAGCAATGACAGTTGATTAATCAGCTCCATCTGGTAGTCATCCAGTTCTTCGGCAATCTGCATCAACTGATCATCACTGTTTTCCGTACTCATATCCAGCGTCTGGTCAAGATTGTTTTGCAGGATCAAACCGACCTTTGCCTTGTATCCCAGGATTAATTTACTGATTTCACGAGCCGTTTGCTGATGAGCTTTAACGATCTCCTTATCAGTCCCATCTTCAATCAATGGCAATAGTTTGGCAACAGCCTTTTGACGATCAAGCTTCTTTTGCTTGGTATCCAATAAAAGCTTTCCCAATTCGTCTACCTTGGTCAAGTCAATTTGAAATGGGGCGATCGGCTGTACTTGACGGAATAAGTCATTTAGCGTCTCAAACGATTTATTGAAATCAATTTGATCGGCTTTAAACTTGTCAACGCTTGTATTATTTAAAAAATTCCCGCGGTACTTAACGATATGGTGAACAGCAAGATATATTTCACGTAGATCAAACTTACGCTTTTCATTCATCAGTGCATACCGCAGCTGGTAAATGTTAAAGACTGGAAAATCTGCTGCCTTTTCAGCTGGCATTGCTTTGCGCATTTGAATCAGCGTAGGATATCCATTTCCATCTGATGCAGCTTCCTGATCCGGAAACAGCAATTTCCCCATATATTCTTGATTTTTAGCAGGATCTTTTGCCGAGATATCAGATTGCTTGAGTCTTGCCAAAAAATTAGGATCTACTTCTGCTAAATATGGCGCAAAAAATTCATCCAAAAACTGAAGGCGCCAGCGACGTCGACTTAAGCGGCGCCGGGCCGTTCGAAAGCCGCGCCGATCTGCTGCCGTTTCCCCCTCTTTAAAAGTCCGGACGCCGATTGCATTTTTACCTTTAACGCGCAACAATGAAAAATGATCATCAATTGCGGTCCAACCGATTGAATTTGTACCAATATCCAAACCAAGATGATATCTACGCAATCCTTGCTTTGAACTGTCCATCGTAATTAACTCCTCCTATCCAATTTTAGCTATAAGCCCTCTTTATTAAAGGCAGCTTAACTGCTATCTTCTATTTTCCACCATTACCCGGCTTTTAAGCACTTTTTTCCAAAAAATTTTTTGACTTTTTTCGAAATCATCCAATTGACAGCGCTAAAGTTCTAAAAATTTATTGTTAAGAAACAATTATTTTTTCCTAGTAAACACATCACTAATCAAGGGCCTAATATGATAATTCACATTAATGCCTATCACCATGTCATCTCACGGAATTGCGACCAGGATCTATTAAAAGCTTTTTTCTATTCCATAATCTTTTTAGTGATAAACTGTTTATCAAAGAAGAAAAAATCATTGACTTAATCTTTGGCTTCACTAACCAAGCTTTTCAACATTTCCACTGAATCTGCTTAATTGCCTTTCTAAACTATAGAAATTAAATATGTAATTAGGAAAGAAAACTATGAAAAACTCTGAATATAAAGCACTACATGATTTACCCAAAAAGACCAAATCTACTCACCTGCTTTGTGCAGCCAATGGTCAACAGGCTAATTATGATGGTTTTGCATTGCTGGAACCATCGAATACCTTTAAAGTTATCCAAAATAGAAAAGGTCATCGGCGAACTAATTGCCTTAGCTACATGTTGTTTCATCACAAAAGCGAAAAAATGATCCGTATCGACTTAAACGGAAAACCGCATGAAGGCGTTGCGACACCACATGTACATATTTTTGATGACCAGCATCAAAATGGGCAACATGCAATTCCACTAACTAATTTGGTGAATTATAATTGTACTGATGAGATTGTTACATCGCTTATGGAATTTCTTAAATACAACAACTTTGAAATCAGTGATATCACTATTGAACAACCATTGATTTAGTAAAGAAGGTGAAATAAATGAATACCGTTAAATTGTTAGATAATTATTTTGAATGGTTAAAAAAAGGATATACGATTAATCATTTAGGAAAATGCGATGAAATAGTTACCCCTTTTGTCGATGATATAAACGATAACATCACTATTTATGTCGAGGAAGTATCCGACAAGCAAATAATGCTGACAGATGACGGCTATACTATCACTAATCTGGAATTCATGGGTATTAAGCTCACCCCAACCAGAAGACGTCTAATAGATTCAGTGTGCCAACAATTCCATATCAAAATAATTGAAGATGAAACTTTATCAATTGTCGGCACTCCCAAAGAATTTCCAATTATGAAATATCAATTGACATCTGCTATCTTACGAATTAACGATATTTCATTCACCCAAAAAGAAAATGTTAAAAACTTTTTTGCCGAGGACGTTTTAAATTACTTTGACACTAATAATTTCGGCGGTTTGCCAACCTCAGTTAGAGGGCAAAGCGGCGTAGAGTATAAATTTTTGTACGCTTTACCTAAACGTAAAGATAAACCGCTAATCCTTTTTAATATTCAGAATAATATTTCTGCAAACGAAATAATGCTTGATGCATTTAAACACAACGACATCAAAAAATCCGCCAATCTGTCTAATATGTATGCGCAAAGTCGTTATGTCGTCATATTTAATGAAAAACAAAAAAATATTAGTGAAAAAGCGGCAAAAATTGCCCAGGCCTATGATATTGACGTTATCTCCTGGGAAAATAAAGCTGCATTAGCTGAACTAAAAAACTAAAAAATCCCAACCTTTTATAAACATAGAAGATTGGGATTAATTTCTGTGCGTAAACCGAACATGCTTTCGTTAAGAAGCGGTGGATCTGCTCGTAAATTATTAGAAAAAACGGGAAACCCATCACTCCCATGTCGGTCAAATATATGTCTGATCGAATTCATGTAAAGTTAGGTTTCCCGTTTAATTTTCATAGTTTGAGGCATACCCATGCCACCATGTTGTTGGAAGCTGGTGCAAGCCCAAAAGAAGTGCAAGTGCGACTAGGACACAGCAGAATTTCAACCACACTAGATACTTATGTTCACCTAAGTGATAGCAAGAAACGGCAAACAGCCGATTTGTTCGATCAAGTATCTAGTTAATCTTGCCCACATTTGATTTTATGTGGGCAAATTGTGGGCAAATACCAAAAAATTGGTCTAGTTTTAACCATCCCTAAAACATAAATGCCGTCATAGCTACTTTTTCTTTTCGTCGATTTCCTCATCAGTCTTCAAAACGGCCATGAAGGCTTCTTGTGGGACCTCAACGCGCCCAACTGCCTTCATCCGCTTCTTACCGCGTTTTTGCTTGTCCAACAGCTTGGCCCGCCGATCAGGATCCCCAGTGTGAATCCGCGCCGTAACGTCCTTGCGGTAAGCCTTGATGTTGGTCCGTGCAATGATCTTGGAGCCAATGGCGGCTTGAATTGGAATCTCAAAGTTTTGCCGCGGAATAATTTTCTTGAGCTTGGTCGTGATTTCGCGGCCCCGTTCTTCGGCAAAGTCGCGGTGCGCGATGAAGCTCAAGGCATCAACCTTGTCGCCATTAAGCAGAATATCGATCTTAACCAGGTCACTAACGCGGTAGTCATCAATCTCATAATCCAATGAGGCATAGCCATGCGTGGAACTCTTCAGCTTATCAAAGAAGTCAAAGATGATTTCGGACAATGGAATGTGATAGATCACGTTGACCCGCGTCTCACTCAGATATTCCATCGTGTCGAACTCGCCCCGCTTGCGTTGGCAAAGCTCCATAACCGGGCCGACGTAATCGTTTGGCACCATGATTGAAGCTTTGACGTAAGGCTCTTTAATATCCTTAATAGAAGACGTATCCGGCATTTCAGCAGGGTTTTCAACTTCCTTCATCGTACCATCATGCAAGTCGACATGGTAGGTTACGGAAGGTGCCGTAGTGATCAGGTCTAAGTTGAATTCCCGCTCCAAGCGCTCTTGGACGACATCCATATGCAAAAGCCCCAGGAATCCACAACGGAAACCAAAGCCCAATGCTTGTGATGATTCTGGCTCGAACGTCAAAGCCGCGTCGTTTAACTGCAGTTTTTCCAAGGCATCCCGCAGATCGTTGAACTTGGCGTTGTCGGTTGGGTACAGCCCCGCGTAGACCATTGGCGTCATTTGACGGTAACCGGCTAATGGCTTATCAGTTGGGTGCTTGGCATCGGTAACCGTATCACCAACCCGCGTATCTTTAATGTCTTTAATAGCCGCGGTAATATAGCCAACGTCCCCCGCCATCAAAAAGTCGCGGGCCAGTGGCTTAGGCGAGTTGATTCCGACTTCAGCAACCTCGTATTCGGTCCCTGAGTTCATCAGCTTGATGCGATCGCCCTTCTTGACGGTTCCTTCAAAGACCCGAACGCTCAAGACCACGCCACGATAGTCATCGTACTTGGAATCAAAAATCAGCGCCTTTAGCGGAGCCGTCAGATCACCAGTTGGCGCCGGTACTTCGGCAACGATTTTTTCCAGAACCTTTTCAACGCCTAGACCGGTTTTGGCACTGACGTCACAAGCATCGCTGCAGTCCAAGCCGATTTCTTCTTCGATCTGCTTTTTAGTCCCCGCCACGTCAGCGGAAGGCAGATCGATTTTATTGATGACTGGCAGGATCTCCAGGTCGTTGTCCAATGCCAGATAAACATTGGCCAACGTCTGCGCTTCAACCCCCTGCGTCGCGTCAACAACCAGAATAGCTCCTTCACAGGCTGCCAAAGAGCGTGAAACCTCATAGGAAAAGTCGACGTGCCCTGGCGTATCGATCAAATGGAAAATATAGTCTTCTCCGTCTTTGGCATGGTAGGTCAGCGCCACGGCATTTAATTTGATGGTAATGCCGCGTTCACGCTCCAATGGCATGTCGTCAAGGATCTGGGCCTTCATTTCCCGCTTGGAGATCGAATCCGTCATTTCCAGAATCCGGTCCGCCAGCGTTGACTTCCCATGATCAATATGGGCAACAATCGAAAAGTTTCGAATGTGCTTTTGGCGTTCTTTCATTTCTTCAAGATTCATTGATTTTTCGTGCTCACTTTCTACGTTAAATGTCTACCTACCAGTATATCAAATCCCGTTGGCAACTCAAACTGGGTCGGTGCAAATACCGAAAAAAGAGCAATTCGCCGCGCACTGCAGCGTCTTGCTCTTTAAAATTTTAGGCTTATTTTTCTTCAAAGCGATCCTTAAGCTTATCAAAGAAACCGCCCTTGTAGCCGGCGACATGTTCGCCACTGGCTTCGGCAAAGGCCAGCATGGCTTCTTTTTGCCGTTTGTTAAGATTCTTAGGCGTCTTAACGTGGACCGTCACATGCTCATCGCCGTTGCCATTGCCATTAATGTGCGGTACCCCTTTGCCCCGCAACCGGAATGAGGTTTCTGATTCCGTACCCGCCGGAATCTTTAAATCAACATCGCCATGCACGGTCTTGACCTTGATCTTGTCACCCAACGCGGCTTGCGCAAACGAGATATCCTGATCAACGTAGATCGTGGAGCCATCCCGCTTAAAGTCGCGACTAGGCGTAACTCTAAAGACAATGTACAGATCACCGTATGGACCGCCGTTGGTACCCGCTTCACCTTGGTTTTGCAGACGCATCTGCTGACCATCATCAATGCCAGCCGGCACCTTGACCTTAAGCTTGTGTTTTTCTTGAACGTGGCCTGAGCCGTGGCACTTGTCGCATTGATCTTCCGGCTTGATTTCCTTACCGGTACCATGACAGGTTGGGCAGACGGTCTGGGACTGCATCATCCCCATCATCGTTTGCCGCCGCTGCATCACAACCCCGGAACCGCCACAGGTATGACAGGTCGAAGGTGACTTGCCCGGCTTGGCGCCAGAACCGTGACAGACATCGCATTCGGCTTCTCGATCATACTTAATCGTAGTTTCCTTACCAAAGATGGCATCCATAAAGTCCAGCGTCATATTGTACTGCAGGTCGCGTCCTTGTCTTGGTGCTGAAGGATCACGTCGCGCACGACCGCCACCAAACAGATCACTGAAGATATCGCCAAAGTCGCCAAAGCCACTCTGACTAAAACCGCCCTGACCAAAGCCGCCGAAGCCTTGACCGCCACCAAAGCCGCCTTGAGGGCCAGCGGAGCCAAACTGATCATATTGTGCCCGCTTCTGCTGATCATGCAGCACTTCATAGGCTTCATTGATTTTCTTGAATTTTTCTTCGGCTCCCGGCTCATGGTTGACGTCTGGGTGATACTTAGCCGCCAGCTTCCGATAGGCCCGATTGATTTCGGCGTCTGAAGCATCCTTTTTGACGCCTAAAATGTCGTAATAGTTTTTCTCTGCCATTTAAATCCCTCGCAACGCAATTTTTCTCTCTTACTTTATAGCATAGTCACGATAAATAAGCAAAAGCCAAAGTCCGTTATAGGGGCTTTGGCTTTTTTGCTTATCTAAATCGGCTTCGGCTGACTGGCCTACTTGTTGTCGTCGTCATTGACTTCAGTAAAGTCGCCATCAACGGTCTTGCCGTCGCCGTTGCCGTTATTGTTGTCAGCACCGCCATTGTTGCCGTCAGTACCATTTTGTTGGTTTTGTTGTTGAGCTTGTTGGTAGAGCTTGACTGCCAGGTCTTGGACGATCTTGTTCAGTTCGTCCTTCTTGGTCTTCATTGCATCGAAGTCCTTAGCGTCCTTAGCCTTTTGCAGAGCATCGCGGGCATCCTTGGCCTTCTTGATTTCGTCTTCAGAAACCTTACCGTCAAGTTCCTTGATGGTCTTGTCGGTTTGGAAGATCAGTTGGTCGGATTCGTTCATCAGATCAACTTCTTCCTTCTTCTTCTTGTCGGCTTCCGCGTGTTCTTCGGCATCCTTCTTCATCCGTTCAATTTCTTCATCGGACAGACCAGAACTGGACTTGATCGTAATGTTTTGCTTCTTGTGCGTACCTTGGTCTTCGGCAGAAACGTTAACAATCCCGTTCTTGTCGATGTCAAAGGTAACCTTGATTTGAGGAACCCCACGTGGTGCAGGTGGAATGTCCGTCAGTTGGAAGTTGCCAAGCGTCTTGTTGTCGGCTGCCATTGGACGTTCACCTTGCAGAACGTGAATGTCTACGGCTGGCTGGTTGTCAGCGGCCGTGGAGAAGATCTGACTCTTAGAGGTTGGAATCGTCGTGTTGCGGTCGATCAGCTTGGTCATAACCCCACCCATGGTTTCGATACCCAGGGAAAGTGGCGTAACGTCAAGCAAAACAACGTCCTTAACGTCACCAGTCAGCACACCACCTTGGATGGCGGCACCCAAAGCAACGGCTTCATCAGGGTTGATGGAGTGGTTTGGTTCCTTGCCAGTCAGGTCCTTAACCAGTTCTTGAACGGCTGGGATCCGCGTTGAACCACCGTTTAAGATAACTTCATCAATGTCGCTGAATTCCAGGCCAGCATCGTGCAACGCGTTCATAACCGGCTGCTTGGTCTTTTCAACCAGGTCGTTGGTCAGTTGGTTGAACTTAGCCCGCGTCAGCGTTTGGTCCAGGTGCACTGGTTGACCATCTTTTTGAGCGATAAATGGCAGGTTGATTTCAGCAGATTGTGAGCTGGAAAGTTCCTTCTTGGCCTTTTCAGCAGCATCCTTCAGCCGTTGCAGAGCCATCTTGTCTTGGGACAGGTCAATGCCTTGGTCTGCCTTAAAGCCATCGATCAGCCAATCCATGATCTTTTGGTCAAAGTCGTCACCACCCAGATGCGTGTCACCAGAAGTGGAAAGAACTTGGAAGACGCCATCGCCCAGTTCCAGGATGGAAACGTCAAACGTCCCACCACCAAGGTCATAAACCAGGATCTTTTCGTCTTTGTCCTTCTTGTCCAGGCCATATGCCAGTGAGGAAGCAGTTGGTTCGTTGATGATCCGCTTAACTTCCAGACCAGCAATCTTACCAGCATCCTTGGTAGCTTGACGCTGAGCATCGTTGAAGTAGGCTGGCACCGTGATAACGGCTTGAGTTACCGTGTCGCCAATGTAGTCTTCTGCATACTTCTTGATGTATTGCAGAATCATGGCAGAAATTTCTTGTGGCGTGTATTTCTTGCCATCAATGTCAACCGTGTAGCCTGGTTCACCCATGTGGCTCTTGATTGACGTAATCGTGTTGGGGTTGGTGATTGCTTGGCGCTTAGCCGTTTCACCAACTTGAACCTCACCATTCTTGAATGATACGACAGAAGGAGTCGTACGGCCACCTTCTGGGTTGGTGATAATCTTAGGTTCGTTACCTTCCATAACGGCAACGGCGGAATTAGTGGTACCAAGGTCGATACCGATAATCTTATTGCTTGCCATAAAAGTTTTCCCTCTTTTTATATTGGTTTATCTAAGTTATTGTGCAACAACGACCATTGAAGGACGCAGCACGCGATCCTTCATTTCATAGCCAGCTTGCAGAACCTGAACAATGGTGTCAGCTTTTTGATCATCCGAAGCTGGCGCGGTTTGAACCGCCTGATGCTTGGTCGGATCAAAAGGCGTGCCTGGCTCAGCTGGAATCTCAACAATCCCATGGTCCTTGAGCGCCTTTTCCAAATGGTCGTGAACCATTTGAATGCCTTTCTTGAACTCTTGGGCCTGCTTGTCATCCAGTTGAGTTGCCAAAGCCCGCTTCAAGTTGTCCAAAACCGGCAGGATGTCTTTAGCCAGCCCCTGACCATCGTATTTGATCAATTGCGCGCGCTCTTTTTTGAAGTGGTTGTTCATGTTTTGAATTTCCGCTTGCGCGCGCAGATACTGGTCGTCTTTTTCATCGAGCTGCTTTTTCAGATCAGCAATCTGTTGCTTGAGCGCGGCAGTTGGATCTTCCTTGGCAGCTGACTTGGCATCCTTGGCTTCTTCGGCATTCTTAGCCGCTTGGTCAGCCACAGTCGATTCAGCTGCTTGAGCCGCCTTTTCTTCCTTGGCAGCTGCTGATTTCTTTTCAGCCATCGAACCCCTCCTATAAATCGTAATAATTGTGATAGTAGTCGAGCAGTCGTTTAGCCAGCTCGCGTCTGAATGCGTCAACCAGGCCAATCGTCCGCGAATAAGGCATCCGCGTCGGTCCCAGCACGGCGATAATACCCTTGCCGTATTGGTTGACGTCGTAGGTAGCGGTGATCAGACTGTAGTCGTTGAGCACCTGATTGTTGGCAATCTCACTGCCAATCTTGACATTGACTCCATCATTTGGAGAATCGGAATCAATGATGCTTGACAGATTATCGCTTTGATCGAGCAGTCCATACAATGCCCGCAGCGCCTGAGGATTCTGCCGATCAGAATAGCCGAGAATGTTGAGCCGCCCGCCAACGAAGTATTTTTCGCGAGCCGCCCGCCCCAATACGCTGTCAAAGATCTGCAGAAAGCCGTCGGGACTGTGCAGATACTGACTGATCTTAATCGGAATGTCAGTCTGCAGATGCTTGACAACCACCGCCAGCGGCAATCCCACCAGCTGATCGTTAATCAAGCGTACCACGGCTTCCAAAGCCTGCGTATCCAGATTCTTAGGCAAGGTGAATGATTGACTTTCCACCTCGCCACTGTCCGTAACCAGAATGGCAATGACTTTTTGATTACCCAGCGGCACCAAACGAAAACCGCTCAAGTGCACGTCTTTTTGTTCTGGCTTCAGGGTAAACGCCGTGTATGACGTCAGCGCTGAAAGGATGTCGGCTGAATGTGAAACAATCTCGTCAATCTTGTGAAAATCGGCCCCCAACGAATTTTGGATTACCATCAGATCACTATCAGTAACGGCTGCCGGATCAAGCAGATGGTCAACGTAATAACGATAGCCCTGCTTGGAAGGAACGCGACCAGAGCTGGAATGCTCTTTTTTCACGAACCCTTCTCGCTCCAAGACTGCCATCTCGTTACGGATCGTAGCTGAGCTGACCTTAATCGGGAGCTTATCAGCCAAGACCTTGCTGCCGACCGGTTGACCAGTCGCTGTATATTGACGTACAATCGCTTGCAGGATTTGCTTTTGACGCTGTGTTAGCATTGGCATCACTTCCTTTTAGCACTCTAACTGCCTAAGTGCTAAACACAATTTATAATATACCAACCACACGACTAAAAGTCAATAATAGTCAAACTATTTTTCTAGAAAAATGTCAAGATTGGTCAAATTATTTCCAAACATCCATTAAAGGAGTCCAATTATGAACGAAGAAAACCGCTACGTCCAGCCTAAAAACGCCAAAGAAGCCATGGAGCTGATTCAAAAACTGTTCAACCAATACCGCAACGCGCCATTGACCGCCGAACTGCTTCAATACCACAATAATCTGATCATGCGCCTGCAGACAGATATCAAGCAGGCGGCCGAAGAAGAACATAACAAAGCGCTTTTGGCTGATCTGCATGACATGACCGAACTGATGCGGCGCTGGACCACGATTCGACTCAGTGGCCGACCATTTACCGGCAAGATGCGGCATTTTCATTTTGTTGCCAATAATGGTCAAAAATTTAAGCGTCAGGTCCACAAAATGGGCGGTAGCAGTGCGCACCGCGCCAGCCGTCATTAAAAATAGTCGCAAAAGCAGCGGCCGCTTTCCTAATCGGCCGCTGCTTTTATTTTAAGTATGAATCAAGATCAGCTGCCAATAAGCCTTATTCATACGGCAGAGCAAACGCTTTTTAGCAAGCAAAAGCACAGCCAATAAACTTATCAGCCGCGTTCCTTTTCTCGTAGCGAACGCGGTATTTCACCTTGCTGATAAGTCTGCCAGACATCAAGGCGGTCTTTTTCGTCCAGCTGGCGAAGCACGCGCGCGGTCACGCCGGCTACCAAAGAATTGGCTGGTACATCTTTGGTTACCACGGCACCGGCTGCCACAATGCTGCCCTCGCCAATCGTCACCCCGCCAGTAATCGTCGCATTGGCACAGATCCAGCAGTTTGGCTCAATCATGACCGGCTTGGCATATTCCAGATTATGATAGCCATCGGGATATTGAGCCGCCAAACGCTCCTTAGGCAAAAATGGATGACATGGCGTGCCAATCGTCACCCCACTGCCCAGCCAAACA</t>
  </si>
  <si>
    <t>MDSSKQGLRRYHLGLDIGTNSIGWTAIDDHFSLLRVKGKNAIGVRTFKEGETAADRRGFRTARRRLSRRRWRLQFLDEFFAPYLAEVDPNFLARLKQSDISAKDPAKNQEYMGKLLFPDQEAASDGNGYPTLIQMRKAMPAEKAADFPVFNIYQLRYALMNEKRKFDLREIYLAVHHIVKYRGNFLNNTSVDKFKADQIDFNKSFETLNDLFRQVQPIAPFQIDLTKVDELGKLLLDTKQKKLDRQKAVAKLLPLIEDGTDKEIVKAHQQTAREISKLILGYKAKVGLILQNNLDQTLDMSTENSDDQLMQIAEELDDYQMELINQLSLLYSQIMLNEIVPNGETVSASMLNRYYKHRCQLKELKDYGAAQDKKTREQLDHLYAEYIGQIPKDSKFDFTKDLKKLMDKSDLGQKIKDEIEAGDYLPKQRTSANGVIPHQMHQQELDQIIENQKEYYPWLAEPNPVEKNIKNAKYKLDQLVSFRVPYYVGPMITLADQQKTSKASFAWAVRKKAGKITPWNFYDMIDREKSANNFIKRMTNKDTYLLSEDVLPASSLLYQKFTVLNELNNIRVNGRKLQPALKQAIYTDLFQKRKTVNLKTLTNFLAIHEPTLTKPKIEGLSNGRSFNSSLGTYIDMSKILGDSLDDLNYRDDIEKIIEWSTVFEDSEIYGVKLQEIQWLTNEQREKLVRKRYQGWGRLSKKLLTGITDENGQRIIDLMWDTSKNFMQIVHQPVFEEQIAELNQQLLQDADKAPLEVVDDILADAYTSPQNKKAIRQVVKVVADVVKAVGNAPASISIEFARNEDRNKELKNSRRHSIEKLYHETAEKLVKQTNLLEELGNVKDLNDRYYLYFTQAGRDMYDGTPINIDEISTHYEIDHILPQSFLKDNSLDNRVLVKKSENAAKSDRVPAKLYGAKMRAFWKQLKESQLISNRKYLNLTTDPEQVDKYQMQGFVHRQLVETRQIIKLAANIFGSLYPDSAVIETRAELTKQLREKFSLYKVRDVNDYHHAVDAYLTAFAGHYLYQRYPKLRPMFVYGDYAKIYADDLKRLRSVNLFHDLEKDQYNSGTAVNPETKEKIVDVDWLSDYVSKIQHFKYMLISKAVYTQHGQLYGATILPVAQVDKISAPIGIKDDKPVDIYGAYTNEVAAYMAIVRVNGKKPKYKVVSVPVRMLQRLKMAEQKGHDQYMQTLHDVLLRNFTSLKKNRKTGLKEAVVKDFDVLVPCVRYNQLVIDGDTKFTLGSATYQHNAKQLVLCNHSLETLANNFEYVRKHPDEADERMIMLYDDILDQVNHYFTLYDKNKFREKLNAGRDKYLKLPTFSQFENNKKTAIGKSEAIINILRGLHANAAITNLKCLGVSTPFGQLQSPSGIELSENAKLVYQSPTGLFSREVLLKDL</t>
  </si>
  <si>
    <t>1328.SAMN03197043.GCA_001070115_00022</t>
  </si>
  <si>
    <t>GCF_001070115.1</t>
  </si>
  <si>
    <t>Streptococcus anginosus strain 1080_SANG 0_109331_4401222| whole</t>
  </si>
  <si>
    <t>GTTTTGGAACCATTCGAAACAGCACAGCTCTAAAAC</t>
  </si>
  <si>
    <t>GTTACTTTTTGCGCAAAACTAAGGCGATGCCAAATAAAACCAATCCGCTCTAGCAAGATCTTAGAGCCTTTATTAGGTGCCTTAGGTAACAATAATTGAGACGGCTTTTCTTTCAATTCTTTGTGAGCAATATAAAGGGCTGGTACAACGCCACACAAGACCGAGCACACGAGAGCAATGAGACTGATTTCCCAATAAAAGTCTAATCGCAAAGCTGGATAAGTTGATGTCTTAAAAATAGTTTTCCCTAAGATGTAGGGTAAGAAATAAGTACCTAACAAACTTCCCATTACTGTACCTAACAAACTTGAAACCAAGCCATAGACGGCAAATTTCTTAACGACATCTTGGTTCCGATAACCCAAAGCTTTTAAAACACCTGCATTTGTGCGTTCTTCGCTGACAAAACGCGTCATGGTCGTTACCGTTACAAGGGCAGCTACCAGATACAGTACAATCGGGAAAGCATTCCCTACAGCTGAGATGCCATAAGCACGATTGCCAGTTGTTGTGTACTCGTCAGCTCCTGGAAATGTCCGACGTGTATACACACGGTAGGTTGGCACAGACAAGCCAGCTACTTCCTCTTTTGCCTTTTGAATGTCTGCTTGCCCATTTTTTATTTTTGTTTCAGCATCTTTCTTTTGCTTTTCGTATTCAGTTTTTTTATCGTTCAATGTTGCCTGAGCTTGGTCCAATTGCGCCTGACCGTCTGCGATTTGTTGTTTTGCTTGCGCCAATTGGGCTTGACCTGCTTGGTACTCGGCTTGTTTATTTCTTAAGGTTGCCTGACCGTTTTGATATTGAGCCAAGCCTGCATCATATTCAGCTTGTTTCGCATTCAATGCCTCAGCTGCAGATTGGTATTGGGCAAGTCCTGCTTGATAAAGCGCTTCTTGGCTTTTGTACTGCGACAGTCCAGTTTGAAATTCAGCCTGCTTTTGCTCCAGTTCTGTACGGACAAGATTTAATTTTGCTTCTTCTTGTGCTAGTTGAGTTTGTGCTGCCACAATTTCAGGCACTGTTGCTGGATCAATTCCTTGTGCTTGTAGCGCAGCTATTTTGGTCTGCAAATCAGTTTTTGCAGCTGCAAGTTGCATTTGACCTTTTTCCAATTCTGCCTGCGCTGTAGCTAATGTAGCTTGAGCATTTGTTACATTTTCTTTTGCAGCAGACAACTGACTAGCTGCCTGATCTAATTGGGTTTTCATTTGGTTCAATTGTCCCCAACCTGAAGAAAGTTGAGCAGCGGCTGTATCCAATTTTGCTTTTGAGCTTGCTAAAGTTTGTTCAGCCTGTGCAATTTGAGCTGCGCCCTGTGCAAGCAAGTTTTCTTTTTCAGTTAGTTGACCTTGAGCAAGCTCTAAATCTGCTCTTTTTTGATCAATTTGATCCTGCGCATTCCTTAGTTGCTGCTGGGCATCTGCCAATGCTTGTTGAGAAGTTTGAATTTTTGCTTCTCCGTCCGCAATTTTTGTCTGTGCTTGTTTTTTTATCTCTGATAAACGATTTTTCCCATTATCAGCCACTAGCTTTTCCAGCTCATTTTCATACTGTTTTACCTTTTTTCGATAGGAGTCTCCAAAAGAATTAAGTGCTTTTAAATCGTCATACTTCAAACGAGCAACTGTATAGACTGAACTTTGAAATGTTTTTGGCATCACCACTGCATAAGCAGATAAGGTCCCACTCCCTGAGTTAGAATTGCCAAGAGAAATCGTCGAAGCCAATTCACTTGAATTGACGAATCCCGTCACCGTAAAGGTATGCTGCTTCAAAGCATAATCATTGGTTCCTTCCTCGTTTAAAGTAATGCTATCGCCAATCTTGTACTTTCCTTGATAAAAACTAGCCAAAGCCACTTGATTTTCCTTGCTTGGAAAATGACCTGAGACAAGCTTGAACTTAGAAATATTAGTTGTCTGAGAAAAAACTCGAACAGAAGTTGAGCTATCTCCAACCACCGTATCTGTAAAATAACCATATTCTACCTGTGCATTTGGAACTGCATTCAGTTCTTTTTGGTCAGCTTTGCTGATACCATAATCTGACATCACTGCCAAATCCATCATTTTCATCTGTGAAAGATAACGATTGGCTGAATTTTCAATGTCTGGACTGGCTGCTTTCAGGCCCACTAGCGCAAAAGAACCTAACATCATCAAAAACATAATGGACAGAAAGCGTCCTTTGGACTGACGAAAAGAGAGCCAGATGTCTTTATTTAGAATGGATTTTTTCATATCACCACTCCTCACTAATACTCTAGACTTGCAATATCTTGAGGATGTTCATTCAAAGTGACGGACTGAATCCGTGCATCATGCATACGAATCACGCGGTCTGCAATCGGAGCTAACGCACCATTGTGAGTCACGATAATCACTGTTGCTCTCTGTTTGCGTGACATATCTTGAAGGATCTGCAGCACTTGCTTACCTGTTTTATAATCTAGCGCACCTGTTGGTTCATCACAAAGCAAAATTTTAGGATTTTTTGCCACGGCACGCGCAATGGAAACACGTTGCTGCTCGCCACCAGACAATTGAGCAGGAAAATTATGCAGCCGATTTCCCAAACCAACTGCTGCTAGTGCCTCTGCTGCATCCTGTGCATCTTGAACAATTTCTGAAGCCAGCTCAACATTTTCTAACGCCGTCAGATTAGGAACTAAATTATAAAATTGAAAGACGAAACCAACATCATTTCTCCGATAGTCTGTCAGTTGATAAGCGTTGTAATGCGCTATATTTTGCCCATCAATCAGCACATCTCCCTCGTCATTACTATCCATTCCACCAAGAATGTTCAGAATCGTCGATTTCCCAGCACCAGAAGCTCCAAGAATGATGACCAATTCTCCTTTTTCGATGTCAAAAGAGATGTCATTGTTGGCAATGATTTCTGTGTCTCCCATTTGATACCGTTTGTAACTATGTTTCATTTCAATATAAGCCATCGCCTTTTCCTCTTTCAGTTTCCATGTCAAATTAAATAAACAAGCTGTTGATTTGTTCCTATCTTTATTATAAAATAGACTTAACGTAAAGGCAATCATCAATCATCAACAGAGTGTTCATTTAAGGAGTATTATGATGCAAAATCGGCAAACATCAACTAAACAACACATCAGAGAAGCTCTCATTCAACTCTTGTTAGAAGAAAAATTTGAAACAATTTCCGTTAGTAAACTCTGCCAGCGGGCAGGTATCAATCGTGGAACTTTTTACCTTCACTATCTTGATAAATACGATTTAATCGAAACGCTAAAAGGAGAAATTATCGCCCAATTGCGCAAAAATTTTGAAGAAACGACAAACACGCGCGACCTACTCATTGCCAATCTAAGCTATCTCCAACAAAACCATGACCTGATTTATGCCGTTTCTCAAAGCCATTACCTCAATTTCCGTGAAACAATCCGTGAGTTTATGCTTAGTATTTTAACGAACGAACAGCACAAAGTTCAAACCGAATACTTTTTAAAAGAAAATTTCACCATTTCTAAAAAATATGCGCTTGAAGTTTTTCTATCTAGTGTAGAGGGCATTATCTCACTTTGGATTTCAAGTGGCACTAAAGAAACACCTGAAGAAATGACGAATACGATTTTACAAACCTTTGATTACGATGCTTGGCGATTGTAAACTAAAAAACTCTATTTCTATAAAAGGGATTTCCTCAATTAGAAATAGAGTTTTTGATATACATTTTTTCTAAAGCTCAAAAATTGAAAGGTTGTAAAATGAGACGACAGCATACAGGATATGATGTTCTATTGCATATCTTTATAACCAGTCATGTCATCATTGCAACCTATCATCTACTTTTTAGCTTAGTTGTCCTTATCATCTATGCGTGATTTTCTAGCAATATCAGCCAAAATATGGTCTACAAATTCTGCAATTGTTTCTGTATGAGTTTGTTTGCTGCCATAACGACGGACATTCACCGTACCATCTGCTTGTTCCTTGTCCCCTACAATCAATTGATAAGGAACTTTATGGGTTTGACTTTGACGAATCTTGTATTGCATTTTTTCATTGCGTTCATCGACATCCACACGGACACCACGATTGCGCAGTTCTTTCGCTACTTTCCAAGCGTAATCAGCATGCGCTTCATTAGAAATTGGAATGACCGTCACTTGATGAGGTGCCAGCCAAGTTGGGAACGCACCTTTGTAAGTTTCAATCAAGTAAGCAATAAAGCGTTCCATCGTAGACACAATACCACGGTGAATCATGACTGGACGATGCTCTTCACCATCTGCTCCGATATAATGGAGATCAAAACGTTCTGGTAGCAAGAAGTCCAATTGAATAGTGGAAAGAGTTTCTTCATTTCCAAGAGCTGTTTTTACTTGAACATCCAACTTAGGACCGTAGAAAGCAGCTTCGCCTTCTGCCTCAAAATAGTCCAAACCTAAATCATCCATTGCTCCTTTTAGCATGTGTTGAGCATTTTCCCACATTTCATCATTATCAAAATATTTATGTTTGTCATTCGGATCACGATAAGACAGACGGAAACGATAGTCTGTAATATTGAAGTCTTTGTAAACGTCAATCATCAAATCCAGCACATGTTTAAATTCTTCTTGAATTTGCTCTAGCATGACAAATAAGTGAGAATCGTTTAGGGTCATTTCACGAACACGTTGGAGTCCTGAAAGTGCACCTGATTTTTCAAAGCGATGCATCATACCAAGTTCCGCAATACGAATAGGTAACTCACGATAAGAATGAACATGGTTTTTATAAACCTCAATATGGTGTGGGCAATTCATCGGACGAAGAACAAATTGTTCACCATCTCCCATATCCATCGGTGGAAACATATCTTCTTGGTAATGTTCCCAGTGACCAGAAGTTTTATACAATTCTACACTTGCAAGTGGTGGTGTATATACATGTTGGTAACCATCATTGACTTCACGGTCTGTAATATAGCGTTCTACGATACGACGAATAGTCGCACCATCTGGAAGCCAAAACGGAAGACCTTGCCCAACCTCAGGAGAAATCATGAAAAGATCAAGCTCTTTACCGAGCTTACGGTGATCACGTTCCTTGGCTTCTTCACGCATTTGAAGATAGTTTTTTAGGTCTTTCTTATCAAACCAAGCTGTTCCATAAATCCGTTGCATCATAGCATTGTCACTGTTCCCACGCCAGTATGCACCGGCCACGTTCAAGAGGTGGAAGATTTGAATCCGACCTGTAGATGGAACGTGAGGCCCACGGCAGAGATCCACATATTCACCCTGACGGTAGATGGTCAAACCACCTTCATCTTCTGAGTGCTCTTCAATCAATTCCAACTTGTAAGGATCGTTTTTGAAAATTTCACGGGCTTCATCCTTGGTTACTTCCTCACGGATGGATGGGAAATTTTCTTTGACGATTTTCTTCATTTCTTCTTCGATACGAGGCAGGTCTTCGTTTGAGATTTGCCCTGCTTCATTGTCTGTATCATAATAGAAACCGTCCTGAATAGCAGGACCAACGCCCAAATGAATATCTGGGAAAAGACGGCGAGCCGCTTGCGCAAACAGGTGGGCTGCAGAGTGACGCAAGATATCTAAAGCATCTTCGTGGTCAGGTGTCACGATTTCAATAGCACCATCTTCCGTGATGGCACGAGTAGTGTCAATCAATTTGCCGTTGAATTTACCAGCTAAGGCTTTTTTAGCCAAGGAATTGCTGATAGATTGGGCAATTTCAAAAGTTGTTACGCCAGATTCGAATTCACGCACAGCGCCATCTGGGAAAGTAATCTTAATCATAATTTTCTCCTTTAATATCTATTGTATTTGTATGGGGCAATTTTAAGAGCCTGGCAACCTCTTCCACAGTCTGCTTTTCTGATTGACTACCATCTGTCATGAGGCTAGAATAGCCTAATTTTATCGCTTCCTTCCGAACCATTTGGGCAAAAAGAATGTCTCGCTGCATCCAGTTTTCAAAAGCTTGCTCAGGATCGGTTGTTCCCTCTAAGACATAAGGAACCCATTCTCTCTGTTTATAATGCTTTTTCTGAAAATCAGCTGTCGGAGTCAAGCATAGATAGGAAGACGCTGACCATTCAAGCTCCTTTACCAAGTGAGGCAAAAGTCCTGCCCCCTCCACCAAGAGTGGTCTATCTTGATTTTTTATCAAGTAAGATTTTACATAAGGAAAAATCTCTTCATAAAAGCGCCATTCTTCATCTGCCATCTCTTCTGGATTTCTCATCCAGATTTGTTCCGGATTTCTGTCCTGTCTAAGAAGGCAAATCGGCCGTGAGTCTACACTTGCTTGACTCATCATCTCGTCTACCAAATCATCCAGCTTGATATGAAGCAGCTGATACTGTCTAGCGAGAAGTGAAGCAATTGTTGACTTCCCGCTGCAAGGCGATCCGCCAATCATATAAAGCATAATTCTTCCTCCTTCTGACAAAATAAAAAGCGGCATCCATAAAAGGACGTCGCAACGTGGTTCCACCTTCATTCGTGCATATCAAAAAGACCTACACCTCAGACTGGCTTTAACGTAGCCACCGTTTTATGTTTGCATAAAAGTTACTTTAGAGTAGTCCCAACTGCCTTCCTCTACACGCTTTCCAGCCCCACGCGCTCTCTAAAAAATTCCAACCAGCGGTATGTCTCTAAGAAATATTATAGCACGATTAAAAAAAATTGCAAGCTTTACAATCAGATGGGTTTGTGTCTGAATTTTTGGGAATTTTGGGAATTTGGAAGAAAAGAATAGGTTAGTTTTGGAACCATTCGAAACAGCACAGCTCTAAAACAAAGCGACGATTCCCCGTTACGTCTCGCAAGTTTTGGAACCATTCGAAACAGCACAGCTCTAAAACAATTTTCAATTGGCTATTTCAGAAAATACAGTTTTGGAACCATTCGAAACAGCACAGCTCTAAAACAATAAGTTGGGATTTTAAAATGAAACATTGGTTTTGGAACCATTCGAAACAGCACAGCTCTAAAACATTAAGACGATTGTCATTGTTATTGAGGGTGTTTTGGAACCATTCGAAACAGCACAGCTCTAAAACAAGTAAATCAGTTACAAACGCAATTCAATCGTTTTGGAACCATTCGAAACAGCACAGCTCTAAAACGTAGTCAGAGTTTAAATCCTTTGCGTCAAAGTTTTGGAACCATTCGAAACAGCACAGCTCTAAAACTTGACACGTGCTGAGCGTAAAATACTAATAGTTTTGGAACCATTCGAAACAGCACAGCTCTAAAACGCTTTACACTATATTAAAACAGGAAAACGCGTTTTGGAACCATTCGAAACAGCACAGCTCTAAAACAGCTGTGGAAGATGTTCCAGGAACTATTCAGTTTTGGAACCATTCGAAACAGCACAGCTCTAAAACTCAAACAGTGCATTGTTTCATCTGGCTTTTGTTTTGGAACCATTCGAAACAGCACAGCTCTAAAACTGAAAGCTACGAGGTTATGAAATTAAATCAGTTTTGGAACCATTCGAAACAGCACAGCTCTAAAACGTATCGACATTCATCATTTTGATTTTTTTTGTTTTGGAACCATTCGAAACAGCACAGCTCTAAAACTGAAATAGAAGACTACTTGAGAGAATGGAAGTTTTGGAACCATTCGAAACAGCACAGCTCTAAAACGAAAGCGTATCAATTGATAAGATGTATTGAGTTTTGGAACCATTCGAAACAGCACAGCTCTAAAACCTAAAGTATGTTCCAAATGAAAAAATTGATGTTTTGGAACCATTCGAAACAGCACAGCTCTAAAACCATCAATTAAGGATCCTAAAAAACTACAAAGTTTTGGAACCATTCGAAACAGCACAGCTCTAAAACATAGCATAGGCATGTAGTCCGTCACCTATCGTTTTGGAACCATTCGAAACAGCACAGCTCTAAAACTATATTTTGAAAATCATTATCATAACGTTTGTTTTGGAACCATTCGAAACAGCACAGCTCTAAAACAGAGGTGTGCATGGCTAATCTAAGAGCTGAGTTTTGGAACCATTCGAAACAGCACAGCTCTAAAACCTCGTGGACCAATTTTTGTCTCGAAATTTCGTAATCGCGCCATTCGTCCCAGCTAGACTTCAGCTCAAATGATTCCTTATATTTACTAATATTATACCATATTCTCACAAGATAAGAAATAGTCCTCATCCACTACATATTGAGGGAAGTCGTATACTTTTCTTGGTTCAACAAACAGTACATTTATATTATGAAGTTGAATATATTCTACCAATTTAGCTAGTTCATGTTCAGACAGATAACATGATACATTCACAAAGACAAGCAGTTTCTTTTTAGAAAGATATTTAAACACCTGAACAATCTCTAAACTTTTCTCAAAAACAGTGTCACTTAGTGTTTCAATTTTTACACCTAAAGCATCAATCAATTCCAAAATTGTTATTTCATCATACTCTAAATCCAGCTCGTTTTCTAAACATTCAAAAGCAATTAGTTCTGTAATAGTTGCAACTAGTTTTTCTAACATAGATTTCACTTCAGGCTTTTCATTCAACTGTTTTTCCAAATCCGCACGAATCAATTTTAACATTGCCGGCGAATTAATATTGTAACCTAAAATATCTGTAATAAGCAATAACTCGGATTCTTTCAAGGATTTCATCTTGTTATCAAATAATTTTAGCTCATCTTCTTCCGAATAGTGATATAGGTGTTTGACAACATCGGAAAATATCAGCTGTTCCTCTAAAATAAGGAAAGTAGCCTGTTTAATTTCAATCGGTTCGTCCAGAATCGGAAAATTAATTTTCATCTGTAAAATCCTCTCCTAGAAATACCAACCTTGCATCTGAATTGGCAATACTGGTATCCCTTTCTCCATTCAAGTAGATCATGCGAGAAAATTGCTTTTCTGTTACCGTTAAAAGGGTGATACTTCCCTTCTTAGGATTATTAACTTTTAACCGCTCAAGCATGGCATTATTGGCAGAATTATTCAAAAGCAATTTACTGTATACCGAAAACTGATGCATGATGAACCCTTCATTCATCAAGAATTTCCTAAATTTTCGATAAACTTTACGCTCCTCTGCAGTCTCAACCGGCATATCAAACATTAAAATCATTCGCATATATCGATAACTCATATCCTAAATTTAGGAACTCCTTTCCCCATTTGATTCAATGTCTTTATCACTTTTTTGGTGTAATCACTGATGATGTTAGATAAATACATTTCTTTTCCATTATAGAGAAAAGTATCAGAAAAAATAGTAAACAACTCTCTCTTAATTTTCACAAAGTCATCGTTCCTGTTTTCATAAACAATTCTGTCAATAATTGGACGAAACGGCTCCATTATATCACTTGCCAGATTAAATTGGTTAAACTGATTGGCATGCTTCAGCCCAAACTGAGTCATACATCCACAAACTACTACTTCCCGAGCAAACATACTTAGTATCAAGGTGTAGCCGTAATCAAGAGCAGCATTAATATCATTATCTTGTTCCCTTGAAAAATCATTTCCAAATAATGTATTAAAGTAAATCCGAGCTGCATGTCCTTCGCGGTTACTAGGATCAAACAGCTCCAACCCATTATACAAATCAATGACAGACTGTGATTTTTCAAAGAAACCACAATCTCCAAGATACATCGCTTGATTTAGAATCTTCTGTGCAATGATTGTCGTCCAGACTTCTGCTTTGACATCTTCTGACCAAGTGATTTGATTACTCAGCTGCAAACTGGAATCGTGACGTGCATAGTAGGGCATCAGCATAGCTGTCGGCAAACGCTTATCATCACAAAAAATAACTAAAATATTCTCATCAACCAGCCGCTTAATCAGCATGGTTGACAGCACAATATCAGTTGTCTCCAACAACAAGATATCCACCTCGGACAGATGAATCAACTCTGTCCGAGAGGCATCCTTGAAGATCAAGTGGTTATTCTTGTAGGAAAGTTTTGAATGTGTATTTACAACAACTGTTCTCCATCCCATCAATCTTCTCCTAACTTGCTCAAGTCAATCCGTGTTTCATAAAGACCCGTAATTGATTGGTGGATGAGGGTAGCATTTAAACATTCTGTAACGGAAGTATACCTTTTACGATCAATGTTCTCACCAAAAAAGTTAAAAGCTGCTGGCGCCCCAAATGCTGTAAATGTCAATAAACTGATAAAAGATTTAGCCAAACTTGATACTTCTGCATCTTTATTTTTAGAAAAAAGCATCTCGATTTTTGTTAAGTTGTTATCCGCCAACACATACTTTCTTGAGAATACTGATATATATTCAAGAAGCTCCTTGAATTCATCTTTATGTTTCTCAACATATTCTCTGTGTTCAGGTTCATAATCTTTTTCAATTCGATAAGAATGGTAAAGTAAAGTTGTAAAGCGCTGAGGAATCACTAACTCATTTCCTTTTTGAAGCTCTCTTGCGCTAGCTAGCAACCTTCTGCGTTTATTTTCTAATTCAAAAAGACTGTATTTCGGTAATTTTATAATTTTTTCCAACCGAACATTTCGATAACCTCTTTGTTCAAGAAAATCAACTGGATGCTTCTCAAATCGCTTCTTTTCCATTATGGTAATCCCTACCATATCTTGGACTTTCCTCAGCTTCTTTGATTTCCCTTTTTCCACATCAGCAAATACCAGAATAGAATAAGCCACAACCGGACTGTCAAAGCCACCATATTTTTTCGGATTCCAATAACTATTCTTTGTCTTTCTCGGAATCAATTTATCAGATTCACCCTTAGGAAGAATGGATTCTTTAGAAAAACCTCCTGTCTGCTCTTCTGTCTTCTTCACAATATTTACTTGCGGGTATGATAAGACTTTTCTTAGGATTTTAATATGTTTTTCTTTATTCCATGCAATCTCCCCATCCTCATTAGTTTGGATGTCTTCTTTTTTAAAGAAACGAAGAATATTTGAATAAAAAAGAAATTTTTCAGTAGCAGATTTTCTTGAACGGTAACTATTGTATTTAGGGTATTCACCATAAACAAATTCTGGTTCAAGCTGAGGGTATTTGAGCAATAAAGCATTTCCAACAACGGCATTCAGATATGCATCATGAGCGTGGTGATAATCATTTATTTCACGAACTTTATAGAGTTCAAATTCTTTACGGAAATTTGATACAAGATTAGACTTCAAGGTAATAATTTTTACATTGCGAATACGTCTTTGAGCCCCGTCAAATTCTGTATTAAACCGCTCATCTAAAATTTGTGCGACATGTTTTGTGATTTGTCTTGTTTCAACTAATTGTCGCTTGATAAATCCTGCTTTATCCTCTTCAGTCAAGCCACCTCGTTCTGCCTTGGTTAAATTATCAAATTTGCGTTGTGTAATCAGTTTTACTGAAAGAAGTTTGCTCCAAAATGACTTCATTTCATGAACAACTTCTATACTTGGTACGTCATCAGATTTACCTCTGTTTTTGTCAGAACGAGTCAGTACACGGTTATCAAGTGAATTATCCTTAATAAAGGCTTGCGGAATAATGTGATCTATATCATATTGGCTTAGATTGTTAATATCTAAAGTTTCTCCTGTATACATATCCTTGCCATTTTGGATATAGTACAAGAATAATCGATCATTTTGAAGTTGCTGATTTTCCACATTCTTAATATTTACAGGATTGTCCAAATTCTTCAATGAATCTTGTAATAATTTAAGACGTTGCTGAGAATTTCTACGCCCCTTATCTGTCGTTTGATTTTCACGCGCCATCTCTATGATAATATTAGCAGGGTTATGCCCCATTACTTTGACTAATTCATCAACGATTTTGACACTTTGTAAAATCCCTTTCTTGATAGCAGGACTTCCAGGTAAGTCATGCACTACATTTGCAATATCATCAACATCACCAATGATTTGTGCCCTAGCAATTTCTTCTTTAAAAGAAAGAGCATCATCATTAATCAACTGCATAAAATTACGATTAGCATAACCATCATCGATTAGATAGTCTAATATTGTTTTCTTATTCTCTTTATTTCGGATGCCATTGATCAACTTGTATGACAAGCGTCCCCAACCAGTGTAATGACGGCGTTCCAATTTTTTCAATTGCTGTGTTGTAAAAATATCACTATACTTTTGAAGACGCTGGCGAATCATTTCTCTGTCTTCAAACAGAGTTAGTGTTTGAATGATATCCTCAATTATCTTTTCATTTACTTTATCATCTAAGAATGATTTATCTAAAATCTTACGCAAATCGTGATAAGTTCCAAGACTTGCATTAAAGGCTTTATTTTCCTTATCCAGTCCAGTTAAGTTAACAATTCTAAATTCTTCAAACTCTTTATTCAAATAATTTAAAAGTTTATCTTTCGTAACTTTCCGATTTTCTTTAAAAACATGATCAAAAATCTCTTGTTTCATATTTGTATCAAAGAATTTAGCTTCACCCTGTTCATTAACATACTTAACTTTGGTCAACTCGTTGTAAACGGTAAAGGTTTCGTATAGAGGACTGTGTTTGGGTAAGACTTTTTCTTCAGGTAAATACAAATCATTTAAAGTCATGCGTGTGATGAATTTTTCTGCTGATTTTTCTTTATCAAGAATATCATCAAAATTCCATGGCGTAATTTTTTCATCCGCCTTATATTCTGCCCAGGCAAAGCGGCTGCCTTTTCGCGCCAAAGGACCAACATAGTAAGGAATTCTAAACGTTAAGATTTTTTCAATCTTATCTTGATTTTCTTTCAAGAATGGATAGTGTTCACCTTGGCGTCGCAAGATAGCATGCATTTCTTGCAGATGGATTTGATGCGGAATAGAACCATTATCAAATGTTCTCTGTTTTCTCAGAAAATCTTCACGATCAATTTTATCTAGAAAATAATCACTTCCATCGATTTTAGAAAGGGTATTTTTTAAATATTTATAGAATTCATCTTGTTTGACACCATTTTCAATATAACCTGCATAACCATTTTTAGTTTCATCTTTAAAAATGTCATCATATTGAGCAGGGGCATTCACCTTAATAAAATCTTTCAATTTTTTAAGATCTTTTTGATGTTCCTCATAGCGTTTAACCATTGAAGCAGACAAAGGAGCCTTTGTTGTGTTATCATCTACTGCTAAAATCCCTGATAGCAATATAGCATCATAAAGATTTTTAGCGGATGCAAACAGATCCGCATACTCATCTCCGATTTCCCCAAGCAACCCTTCTAAATCTTCTTCATATGTATCTTTAGAAAATTGTAACTTAGCATCTTCAGATAATTGGAAATTCGTTTTAAAGTTTGGTTGTAGCCCTAAAGATAAAGCAATAAGATTCCCGAATAGAGTATTTTTCTTCTCAGTTGGATAACATTCAACAAGATTTTCTAAACGACGAGATTTACTAACTTTTTCTGTTAAGATACTCAATGCATCGACTGTCATTTCTGATAAATGACTTTCTTCAACTGTCTTATCATATACTTCTACAAAATCCTTAAATAATGCTTGAACATTTGTGTTTTCAGCTTTTAGCTGACCTTCAATGAGAAAATGCCCACGGAATTTAATCATATGCGCCAAAGCTAAATAAACCAAGCGCAAATCAGCTTTTTGGGATATATCGACTAGGTGCTTTCTCAAGTGATATATTGTTGGAAAATCATCATGATATTTCACTTCTGCTGCAATATTTCCAAAAATAGGATATCTACTCCCTCGCTTATCTTCTTCAACAAGAAAAGAATCATCCAAGCGCTGAAAAAAACTCTCATCGACTTGCATCATTTCCTCAGCAAAAATTTCTTGCAAATAGCGTAGACGATTTCTACGGCGCGTATATCGGCGTCTTGCTGTCCGTTTCAAGCGTGTCGCCTCTGCGGTTTCACCACTATCAAATAAAAGAGCCCCTAGTAAATTTTTCTTGATAGATTGTTTATCAGTGTTCCCTAAGACCTTCATCTTTTTAGCCGGAACCTTGTAATCATCCGTTATAACAGCCCAACCAACACTATTTGTACCAATATCTAGACCGATAGAATATTCTTTCTTCATTATCATTTTCCTCCTGACGTAAAGATTAAAATATTTATATAAAAACAACTATGGGAACAGGAATCTCTAAAAATTAAAATGTTCATTTATCACAGTTGCTGAAAAGGTTATTTATCAAAAAATAAAAATCTTTAGAAGCCACTTATAAAATTATGAAACGAAAACCTTAACTATGTCAACAAGAACCTTCATAAGTTTTAACAATTCCGTTATAATAACAAGTTCGTCCTTTTTTAATCTAATTTTCTTCAAAATCAATTCCTTAAGATACAACTTTTATAATTTATGATTTGATTATATCACATATTTTTAAATTTTCAACAAAAATAATGATGAATTTCTATAAAAATGTGATAGAATTAATAGAAAGTTGTATCTTAGTTTTAGAGCTGTGTTGTTTCGAATGCTTCCAAAACTACATCAAATCTCTTAGATTTCCACAAAACTATATATTTTAAACAGATTGTTCACACTAAGTTTTTTCATATAACAATATGATTTTCTCAGTATATTAATATTTTATCAGAAAAACGTTTACATTTAAAGAAAAATATTGTATACTATCATTGTTGGAATCATTCGAAACAACACAGCAAGTTAAAATAAGGCTTTGTCCGTACTCAAGCTTGCAAAAGCGTGCACCGATTCGGTGCTTTTTTCTTTCTCTTCTTTCAATCAGGAACACAAAAAACAGCCTCACGACTGTTTTTACTTTTATCCTACAGAGCCTTCCATACTCATATTGATGAGCTGATTAAGTTCGACTGCATACTCCATTGGGAGTTCTTTGGTGATTGGTTCCATAAAGCCATTGATAATCATAGCAGTTGCTTCTTCTTCGCTAATACCGCGGCTCATAAGGTAATAAAGCTGATCCTCTGAAACCTTAGAAACCTTAGCTTCGTGTTCAAGTGCAACATTTGAATTGTGAATTTCATTAAATGGAATGGTATCTGAGCTGGATTCACCATCCATAAGAATCGTGTCGCACTCAATGTGAGACTTTGAACCAGCACTGTTCTTGCCAAAACGGACTTGACCGCGGTAATCCGTCTTACCACCGTCTTTGGCAACAGACTTGGAAATCAATGTGCTAGAAGTCTTTGGCGCATTGTGATAGACTTTACAACCCGCATCCAAATGCTGACCATAATTAGCAAAGGACATGGAAAGGACTGAAGTTCTTGCATTGCGGCCATTCAAAATGCTACAAGGATATTTCATATTGACCTTGCTGCCCAGATTTCCGTCAATCCATTCCAAAGTACCGCCTTCTTCAACCGTTCCACGCTCTGTCACCAGATTATAAACGTTGTCTGACCAGTTTTGAATCGTTGTATAGCGGAAAAAAGCATCTTTTTTGACAATAATTTCCACATTTGCAGCATGAAGACTATTGGTCGTATAAGTCGGCGCTGTGCAACCTTCAATGTATTGAATAGAGCCACCCTCTTCTACGATAATGAGCGAGCGTTCAAACTGACCGGCATTCTCTCCATTGATACGGAAATAGGTCTGAACTGGCACCTGACATTGAACATTTTTAGGAACATAGATAAATGTGCCACCTGACCAAACAGCACTGTTCAAAGCGGAAAACTTGTGCTCTGCATTAGAAATGACTGTTCCAAAGTATTTTTTGACCAAATCCGGATATTCTTGTACTGCCGTGTCGGTATCGGTAAAGATAATGCCCTGCTTGGCAAATTCTTCTTTCATATTGTGATAGACTACTTCAGATTCATACTGAGCAACAGTTCCTGATAAAAATTGACGCTCTGCTTCAGGAATCCCCAGACGCTCAAAGGTTTTCTTTATTTCATCTGGCACTTCATCCCAACTTCTAGCCCGATCCCCACTTAATTTTTGATAATAGACAATATCATCAAATCGTATGCCGGATAAATCTGGTCCAAAATCAGGCATGGGCAATTTATGGAACAATTCTAAAGAACGCAAGCGATAATCCAACATCCATTGCGGCTCATTTTTAATTTCAGAAATTTCACGAACAACCTCTTCTGTCAGACCTTTGCCTGTTGAGAACAAAGGTTTCACATCGTCATGAAATCCAAAAGCATAATCTCGTACTTTCGTCATCTCATTCCTCCCATTGATACAAATTATCTTCTCTTATTATACTATTCTATATTAGAAATGTCAGAATATATGCCTAAAATCGAATAAATTAAGCTAAAAAAGACTAGGAAAATTTCCCAGCCTTCTTACATGATTACCGTACTTTTTCGGCTAATGCTTCAGCGAACTTCTCCAGATTTTCAATATCTTCATCTTCTGCTGATAGATCGACTTTGACATTTTCAGCTCCTTTTTCAGCACCTGTCGCTGCAAAAGCGCGATCAAAGTCATCTACTGCCTTACAAAACTCATCATAAAATGTATCGCCTGACCCGACAACACCATAAATCTTTCCGGTCAAGTCAAGACTAGCTAAATCTTCATAAAAATCAACAATTTCATCAGGCAACTCGCCGTCACCGTATGTGTAAGAAGCAACGATTGCGATGTCTGCTTCTAGAAATTCCTCTGCATCAACCGTTGTGCATTCATCAATATCTACTTCTAAACCAAGTTCTTTTAATTTATCAGCTACAATATCTGCGATTTCTTCTGTATTTCCTGTCATACTCGCAAATACAATTTTTGCTAAAGCCATAATTTCCTCCAAAAAAATTCTATCAGTTTATTATAACACATTGAACAAATTGTTGCACTTCAAATCTCTTAAAGTTCCCTACTTTTCCCTTTTACTTTTTAAAATAATCATCTTATGATACAATGAATAAAAGGTAGAGCGGAGGTTATCATATGGAAATTTTCAAGCAAATTTTACATAAAATTAAAGAATATGATACAATCATCATCCATCGTCACATGCGGCCCGATCCCGATGCATTAGGAAGTCAAGTCGGTTTAAAAAAATTACTTCAAGTCAATTTTCCAGAGAAAAAGATTAAAGCAGCAGGAAAAACTGAACCAACTCTTGCTTGGCTGGCCAAAATGGATGATGTTTCAGACGATGATTACAAACATGCTTTAGTGATTGTTTGTGATACAGCAAATACTGCTCGGATTGATGACGAACGGTACAACAAAGGAGATTTTCTCATCAAAATCGATCATCATCCAAACGATGACATTTACGGAGACATTTCTTGGGTGGATACTAGCTCTAGTAGTGCTAGTGAGTTAATTGCTCTCTTTGCATTGGAAAATAAACTGAAACTAGATGATTATTCTGCTAAATTGCTTTATGCTGGAATTGTCGGTGATACAGGACGTTTCCTATATCCTGCCACAACTGCCCGCACAATGGCTGTCGCAAGTAAACTTCGCGAGTATCCCTTTGATTTTGCTGCTTTAGCTCGAAAAATGGACTCTTTCAGCTATCAAATCGCTAAACTTCAAGGCTATGTTTATGACCATTTAGAAGTCGATGAAAATGGTGCAGCTCGTGTCATTTTAACTCAGGAACTTCTCAAAGCCAATCATTTAACAGATGCTGACACTTCTGCTATCGTTTCAGCTCCGGGGCGTATTGACAGCGTTGAATTATGGGGAATTTTTGTTGAGCAAGAAAATGGCAATTATCGCGTTCGGTTGCGGAGTAAATTTATCCCGATTAATGAAGTAGCTAAAAAACACGACGGAGGCGGTCATCCTCTTGCCAGTGGTGCCAATGCTTACTCCAAAGAAGAAATCGAAGAAGTTTATCAAGAATTGAAAGAATTGGCAAAAAGAAAATAATTTGGTAGAAAAGGCTTGTCAAATCCGCTAGAATTTGGTAAACTATCAAAGTAACGAATCTATGGCTCGCAGAGAGACCATGGCAGAAAGGAAATTTTTAAAAATGAGAAAAGATATTCATCCTGAATACCGTCCTGTTGTCTTTATGGATACTTCAACTGGCTACAAATTCCTTAGTGGTTCTACTAAGTATTCTAGCGAAACTGTTGAATGGGAAGATGGAAACACTTATCCTTTGATCCGTGTGGAAATTTCATCAGACTCACATCCATTCTATACTGGACGTCAAAAATTCACTCAAGCAGATGGACGTGTGGATCGTTTCAACAAAAAATACGGTCTCAAATAAGAATCATATTCACATTACAAAAAATGTTAATATTAAGCCTTTTCCATTTTGGGAAAGGTTTTTTAGTACAATCAAAAAAACTTGGAATCTACGACAGTATGACTTCCAAGTTTTTACCTTTTTTCACATTCAGTATTTTAATTGCTGAATAACCAATACATGGTTATCTTTCACACCATATAAACTATGAAGTTCATTGGGTTCCATGGTTAAAAAACTTCCGGGAACAAGTTGAACGGTTTGACCAGATGCTGTAAAATCAACCTTTCCTTCTAGACAAACAACAGTCACCAAAACATCAGCCTTGTGTTCAGGAATCATTTTTCCTTCTCCTAAGTGAAGGTGACGGATGATACGACTAGTTTCTTCAACAGGTGTTTCCACGACATCAAATAGTAGGGTTCATTGTATAAATCTTCATGTGCATTGTCTCCTTGTGTTCAACTTTAATCCTTATAATCTCCCCCAGCAAAACCGTAATATTCTTCTAAAGATAGTCCTGAATCTGCAATCGCTTTCGCTTCTTTCCCAACATAACGAAGATGCCATTGCTCTGGCATATATCCAGTTTTGCTTTCTTTACCATTTAGATAGCGCACGACAAAACCATATTCGGCTGCATGTTTCAAAAGCCATCGACTTGCCTTTTCTTCTGTTACTAGATTTCCGTCTGTGCCAATCAAGTCAAATGCCAAGCCTGTTTGGTGTTCACTATAGCCAGGTCGGGCAGAATACCGATCTGCTGCTTCTTTCCCATCTTGAGTGACATAATTTTGATAAAGAGTAACCTGCGTTTGGTAACTACGGAAACCGCTATATTGATGACTGATAGGATAGCCTTCACTTTGCATGGCCGCAATCAACTCCAGCAATTTTGCTTTAGCAGTAGGATTTTCACCGGGATTATAATCTGAAGATAATGGATAATGTTTATTTGCGATAACAATTTCATCATATTTCCCTTTTACACTATAATAAGAACCATTATAATGAACTTTTGTTTTTTTCTTTGTTTGCTCAGAGGATTTAACTTTTGCAGATACAGCTTTTCCTTCTTGTTTCGTTTCCACATTTGTTTTCTTTCCTCCACAAGCTGTCAAAAGCAACAAACTCGCTAACAATAAAATGCCAATCCTTTTTTTCATCTGTATCGCCTCATTTATAGAATTTACTAATTTTCATTATAGGCGTAGATATACTATCTGTCAATTCAAAAAAGCATGCAATTGCATACTTTTAATTTTTTTTATAGTTAATTATTTAGTACAACCACTTTACCAAATCCCGCTTGACTTTCGATATAAGAATGGGCTGCTGGGATTTGCTCTAACGAAAAGATTCGTTGAGGAGATACATTGATTTTATAAGCATCAATATAGCTAAAAAGTTCATCAATAAGCTGCTGATGCACATTTCCTGAATAAAAACTAGTCAAATAACTATTGTTTCTTATTTCTACGATTGGATCAAACTCCTCTACATACCATTTGCCACCTAATTGACCAGTGTTACAGATAATTCCTGCACTTTGAATATGGTCAAATGAATTTTTTAGAGTAGCCGGACCGACTAATTCAAGAATTTTATCAAACTTTTCCTCAGTTTGCAAAACTCCTCTTTCATCTAAAATAATTTCATCAAAGCCTTGCTGTTGAAGCAAGTCTTTTTTAGCAAGAGAACGAACTGCACCAACTACACGATTCTGTGGGAATTGTGCTTTTACTAACTTTAAAAAGGCTAACCCAACACCACTCGTTGCAGCTCGGACTAAGATTGAGTCTCCCTCTTTTATCTGCATATTTTTGAAGGAGCCAAAAGCAGTATAGTAGGTCTCTGGTACTGCTGCTAATTCCGCCCAAGATAATTGACTGTCTACAGGGTAAATCTGCTCATTTGGAAGTAATACATATTCAGCATAAGAACCGTCATACGCACGTCCCATTTCGCCCATAATAGAAACAATTTTTTGCCCTTCCTGCAAATCTCTCCTTGTCGTTTCAACTACTTGTCCTACACACTCAATTCCTAAAATACGAGGGAATTGAACAGTTGGAGATAAACCTTTCCGAGTAAAAATTTCTGAATGATTGATACCAAAACCTTTGATTTTGACTAAGGTCCATCTTTCTTTTACAGATGGGATAGCTCGTTCTTCTAGAACAAATTTCTCTGGACCGCCTGGCTCATAAATCACCATTGCTTTCATTTTATTTCTCATTAGTTAAACCTCCTATTCCCTATTCGCAAACATAGATTTTAACTAGCTAATTCGAGCAATTTTCTTACAAATTCATTAGCTGGCTGTTGTTTGATTTCCTCTGGCGTGCCATATTGCTGAATTTCTCCCATATCTAACACCAAGATTTTAGTGCCTAATTTTAGAGCCTCTGCTATATCATGCGTGATAAAAATAACGGTAATTCCTGTTTCTTCGTGCAAGGATTTCAACTCATGCTGCAGTTGATAGCGCGTAATAGCATCCACTGCTCCAAAAGGCTCATCCATTAGCAAAATATTAGGAGTTGCAGCTAATGCACGTGCGATCCCCACTCGTTGAGCCTGTCCACCAGAAAGAGCAGACGGATAACGATTTTTCAAATCATTTTCCAAGCCTAGCATAGCTAATTTTTTATCTACAATCCGGTCAATGTCTGCTTGACTTTTCTTTTGCAAATTTAAGACGTAAGCAATATTTTCAGCAACTGTCAAATGCGGAAACAAGCCGTTTCCCTGAATAGAATAACCAATTTTCCGCCGCAATTCAATCAAATCCGTGTCTTGAACATCTTGACCATTGATAAGGATTTGCCCTTGGTTCGGCTTGACCAAACCATTTACCATCTTTAACAATGTCGTTTTGCCTGAACCAGAAGTTCCTACAATCGTCAGAAAGGCTCCATCTTCAATTTTTAAGTCTAATTGTTTGATAATGTCGCGGTTTCCGTAAAATTTGCTGACATTTTTATATTCAATCATTTCTTCAAAATTCCTTTCTCTACAAGATAGTCATGAGCAACTTTAGCAGGTTCTTCTTTATCATTTTCTACTTTGTGGTTCAATTCTGCCATTTTGCTATCGTTCAAAATACCATCTAATTTAGCTAGTGCTCTTTTCAATTGAGGGTATTTTTTAAGAGTTGTTGACCGAACAACTGTCCCTGCCTGATAAGAAGGATAGATTTTTTTATCATCTTTCAAAACCACTAGATTGGCACCATAAAGCTGTCCATCTGTGGTAAAAATATCAATCGCATCAACTTTTCCGGATTTGATAGCCTGATATTTCAATCCGCTATCCATATCCACTTGAGATTTGAACTTCATACCATAGGTAGATTGCAAACGTGCAAAACCGTCTTCACGACCAAAGAAGTCATACTCCGCACCAAAAGTTAAATTAGGACTAGCTTTGGCTAAATCACTAAAGGTTTTAATATTGTATTTTTCTGCTACATCCTTGCGAACGGCTAAGCCATATGTGTTATTAAAGCCAAATGTATTTGCCCATACAAGTTGATATTTCTTGCGGTATTGACTTTCAAGCGTCTTAAATTGACTTTCATCATACGAGCCTGATTTTTTGAGAATAACTTCCCAGATTGTACCGGTGTATTCAGCATAAATATCAAATTCACCTTTAACCATTGCTGGATGAATATTTGAGGTACCACCACCAACACCTTTGGTCATTTTGACCTTCAGATTGGTGTATTCTTCAATAACTTGCTTTTGCATTTCCCCTAAGATATAGTTTTCTGTCTGTGGCTTGGTCGCAATTTTGACCGTTCCACCCATTGGATTCATTTGGAAAAACGCTATTATTCCTGCTGTCAAAAAAGTTAGGAAACTTAAAACAACCAACCATTTTTTGGATACTTTTTTATGGTTTAAGATTGATTTTTCGACCAAAGAAAGGAGAAAATCAAAGGCTAGTGCCAACAAAGCTACTAAAACACTTCCGACTAAGGTCAAGGTTTGATTATTAGTGGTAATTCCACGATAGATTGCAACCCCCAGACCACCAGCACCAACGAAAGAAGCAATCCCGGCTAGCGCAATGGTCATCGTCACCATATTGCGAAAACCTGCCATCATGACCGGAAAGGCAAGCGGCAATTGCACTTTGGTTAAAATCTGCTTGCGAGTAGAACCCATTCCTTCGGCTGCTTCAACGAGAAGCGGATCAACACCTGTAATCCCTGTATAAGTGCTCCGTACCATGGGTAAAAGTGCATACAAGGTTAAAGCTACAATTGCTGTTTTGTTACCAATTCCTGTAATTGAAATCAAAATCCCTAAAAGGGCAATAGAGGGAATTGTATAAAGAATATTCACTATTCCGATAACGACACCAGCCCAGCTTTTTTTGAAACTGATGAAAATTCCAAGCCCAACTCCCAAAATTAAAGCAAGCAAGACAGACAAGCCCGATATCCAGATATGATCCCACACCAGACTAAATAGAAACTGCCATTGATTGGTAACTAATTTGATTAACTCGTTCATGCTTCATCCTTTCTTGGCTTGGTTAAATTTGTCACGATACGCTCCAAATAAGTCTCAAATTCATCAATTTCTAGGTCAGAAAATCCGCTGTAAAAGATTTCAATTATTTCCTTAGAAATCGCATTATACTCATCTTGCAGACCTTTGGCATAGCCCGTCAAGCGAATCATCTTTTTGCGCTTATCTTTTTCGTAAGAATACCGTTCTACAAGGTTCATGCTAATCATTCGATCAATCATTTTCGTAAGAGTATTGAGTGTCAAGCCTGTCTGCTCTGATAATTCGGTTTGACTTTGACAATCTTTTTTCCAAAGCGCATGCAAAATGCGCCCCTGCTCTCCATTAAAGGCGTGAATTCCTCGTTCTAACAAAATGTGATTCATCAGTCGATTGGACAAACGATGAATTTTCCCGATATAAAACCCACCATTGATTACTTTTTTACTCATTTTTCTTCTTTCTAAAATAAACGATATAGAAGTTTGTGCTTATTCTACTATATAGAACATTTTTTGTCAAAGATTTTGTTTTAAAAAAGAAGCTGGAAAAAATACCTAGCTTCTATTATTTATGCGTTATACTTGCAAAGCGCAGCGGTTTGGAGAAATTCATTAGGCGCTTCCGTACTAATGAACCACTGTGGAGCAACAAAATCAAAAACTTTTAAATGATTAACTTTTGCTCCACTCTATGAAATAATCTTTTGTACCCGTTCCCTTAAATCAGGGATTACGGTTTCTGCAAACCAAGGATTCTTAGCCAGCCAGATTTGATTTCGTGGTGAGGGGTGGACAAGCGGGAAAAATTCTGGCAAGTAGTCTTGATAATGTTTTACCGTATCAGTTAGTTTTACAGTTCCTTTTTGATGAAGGTAGTATTTTTGAGCATACTGACCAATAAGAACAGTCAATTCAAGATCTGGTAGCAAGTCTAAAATCGGCTGATGCCATTTTTCAGCAAAGCCCTTACGCGGCGGTAAATCCCCTGACTTTCCATGACCTGGGAAATAAAAGTCCATTGGAATCGCGGCAAAATAGCCTGAATGATAAAAAGTATCATAATCGACACCCATCCATTCACGCAAGCGATCACCACTCTTATCATTCCAGTACAAGCGCGTTTCCTGCGCTCTGATGCCCGGTGCTTGACCGACAATATTGATACGTGCCGTTTTAGGCGCTGCAAAAAGTGGCTCAATTCCTCGCTTTGTATATGCTTGATTTTGTGAATCAGCCATAATAGCTTTCTTAATGTCTTCTAGCGTTTCCATTTCTTGCCTCTATTTTTGATAATTCTTCTTCATGTAGCTTTTCAAATCAGTTGCCTGCCGTCCTGTGATTGTCCGAAAATCATCTGTCACAATATCCAGACAGCCTTG</t>
  </si>
  <si>
    <t>MKKEYSIGLDIGTNSVGWAVITDDYKVPAKKMKVLGNTDKQSIKKNLLGALLFDSGETAEATRLKRTARRRYTRRRNRLRYLQEIFAEEMMQVDESFFQRLDDSFLVEEDKRGSRYPIFGNIAAEVKYHDDFPTIYHLRKHLVDISQKADLRLVYLALAHMIKFRGHFLIEGQLKAENTNVQALFKDFVEVYDKTVEESHLSEMTVDALSILTEKVSKSRRLENLVECYPTEKKNTLFGNLIALSLGLQPNFKTNFQLSEDAKLQFSKDTYEEDLEGLLGEIGDEYADLFASAKNLYDAILLSGILAVDDNTTKAPLSASMVKRYEEHQKDLKKLKDFIKVNAPAQYDDIFKDETKNGYAGYIENGVKQDEFYKYLKNTLSKIDGSDYFLDKIDREDFLRKQRTFDNGSIPHQIHLQEMHAILRRQGEHYPFLKENQDKIEKILTFRIPYYVGPLARKGSRFAWAEYKADEKITPWNFDDILDKEKSAEKFITRMTLNDLYLPEEKVLPKHSPLYETFTVYNELTKVKYVNEQGEAKFFDTNMKQEIFDHVFKENRKVTKDKLLNYLNKEFEEFRIVNLTGLDKENKAFNASLGTYHDLRKILDKSFLDDKVNEKIIEDIIQTLTLFEDREMIRQRLQKYSDIFTTQQLKKLERRHYTGWGRLSYKLINGIRNKENKKTILDYLIDDGYANRNFMQLINDDALSFKEEIARAQIIGDVDDIANVVHDLPGSPAIKKGILQSVKIVDELVKVMGHNPANIIIEMARENQTTDKGRRNSQQRLKLLQDSLKNLDNPVNIKNVENQQLQNDRLFLYYIQNGKDMYTGETLDINNLSQYDIDHIIPQAFIKDNSLDNRVLTRSDKNRGKSDDVPSIEVVHEMKSFWSKLLSVKLITQRKFDNLTKAERGGLTEEDKAGFIKRQLVETRQITKHVAQILDERFNTEFDGAQRRIRNVKIITLKSNLVSNFRKEFELYKVREINDYHHAHDAYLNAVVGNALLLKYPQLEPEFVYGEYPKYNSYRSRKSATEKFLFYSNILRFFKKEDIQTNEDGEIAWNKEKHIKILRKVLSYPQVNIVKKTEEQTGGFSKESILPKGESDKLIPRKTKNSYWNPKKYGGFDSPVVAYSILVFADVEKGKSKKLRKVQDMVGITIMEKKRFEKHPVDFLEQRGYRNVRLEKIIKLPKYSLFELENKRRRLLASARELQKGNELVIPQRFTTLLYHSYRIEKDYEPEHREYVEKHKDEFKELLEYISVFSRKYVLADNNLTKIEMLFSKNKDAEVSSLAKSFISLLTFTAFGAPAAFNFFGENIDRKRYTSVTECLNATLIHQSITGLYETRIDLSKLGED</t>
  </si>
  <si>
    <t>1608583.SAMEA3312815.BN1356_01002</t>
  </si>
  <si>
    <t>MKKPYSIGLDIGTNSVGWSVVTDDYKVPAKKMKVLGNTDKEYIKKNLIGALLFDSGETAEATRMKRTARRRYTRRRNRILYLQDIFSPELNQVDESFLHRLDDSFLVAEDKRGERHVIFGNIADEVKYHKEFPTIYHLRKHLADSSEKADLRLVYLALAHIIKYRGHFLIDEPIDIRNMNSQNLFKEFLLAFDGIQVDCYLASKHTDISGIITAKISKSRKVEAVLEQFPDQKKNSFFGNMVSLVFGLMPNFKSNFELDEDAKLQFSRDSYDEDLENLLGIIGDEYADVFVAAKKVYDSILLSGILTTNNHSTKAPLSASMIDRYDEHNSDKKLLRDFIRTNIGKEVFKEVFYDTSKNGYAGYIDGKTNQEDFYKYLKNLLQKVDGGDYFIEKIEREDFLRKQRTFDNGSIPHQVHLDEMKAILRRQGEFYPFLKENAEKIQQILTFKIPYYVGPLARGNSRFAWASYNSNEKMTPWNFDNVIDKTSSAQAFIERMTNNDLYLPDQKVLPKHSLLYQKFAVYNELTKIKYVTETGEARLFDVFLKKEIFDGLFKKERKVTKKKILNFLDKNFDEFRITDIQGLDNETGNFNASYGTYHDLLKIIGDKEFMDSSDNVDVLEDIVLSLTLFEDREMIKQRLLKYEDIFSKKVIANLTRRHYTGWGRLSAKLINGIKDKHSRKTILDYLIDDGHSNRNFMQLINDDNLSFKDEIANSQVIGDGDDLHQVVQELAGSPAIKKGILQSLKIVDELVKVMGYNPEQIVVEMARENQTTARGRNNSQQRLGSLTKAIQDFGSDILKRYPVENNQLQNDQLYLYYLQNGKDMYTGDTLDIHNLSQYDIDHIIPQSFIKDNSLDNRVLTNSKSNRGKSDNVPSNEVVKRMKGFWLKQLDAKLISQRKFDNLTKAERGGLSAEDKAGFIKRQLVETRQITKHVARILDERFNRDFDKNDKRIRNVKIVTLKSNLVSNFRKEFGFYKVREINNFHHAHDAYLNAVVAKALLIRYPKLEPEFVYGEYPKYNSYRERKSATEKMFFYSNIMNMFKTTIKLADGRVVEKPVIEANEETGEIAWDKTKHFANVKKVLSYPQVSIVKKVEEQTGGFSKESILPKGGSDKLIARKTKNNYLSTQKYGGFDSPTVAYSIMFVADIEKGKSKRLKTVKEMIGITIMERSRFESNSVTFLEEKGYRNIRENTIIKFPKYSLFELENGRRRLLASAIELQKGNEMFLPQQFVNLLYHAQHANKEDSVIYLEKHRHELSELFHHIIGVSEKTILKPKVEMTLNEAFEKHFEFDEVSELAQSFISLLKFTAFGAPGGFKFLDADIKQSNLRYQTVTEVLSSTLIHQSVTGLYETRIDLSKLGGE</t>
  </si>
  <si>
    <t>44008.SAMN03202984.GCA_001318175_00242</t>
  </si>
  <si>
    <t>GCF_001318175.1</t>
  </si>
  <si>
    <t>Enterococcus cecorum strain CE1 chromosome.</t>
  </si>
  <si>
    <t>MNKYYLGLDMGSASVGWAVTDENYHLVRRKGKDLWGVRTFDVAQTAKERRVTRGNRRRQDRRKQRIQILQELLGEEVLKTDPGFFHRMKESRYVVEDKRTLDGKQVELPYALFVDKDYTDKEYYKQFPTINHLIVYLMTTSDTPDIRLVYLALHYYMKNRGNFLHSGDINNVKDINDILEQLDNVLETFLDGWNLKLKSHVEDIKSIYNRDLGRGERKKAFVNALGAKTKAEKAFCSLISGGSTNLAELFDDSSLKEIETPKIEFASSSLEDKIDGIQESLEDRFAVIEAAKRLYDWKTLTAILGDSSSLAEARVNSYQMHHEQLIELKFLVKEYLDRKVFQEIFVSPNVANNYPAYIGHTKINGKKKELEVKRTKRNDFYSYVKKQVIEPIKKKVSDEAVLTKLSEIESLIEVDKYLPLQVNSDNGVIPYQVKLNELTRIFDNLENRIPVLKEIRDKIIKTFKFRIPYYVGSLNGVVKNGKRTNWMVRKEEGKIYPWNFEDKVDLEASAEQFIRRMTNKCTYLVNEDVLPKYSLLYSKYLVLSELNNLRLDGRPLDVKIKQDIYENIFKKNRKVTLKKIKKYLLKEGIITDDDELSGLADDVKSSLTAYHDFKEKLGHLDLSEAQMENIILNITLFGDDKKLLKKRLAALYPFIDDKSLNRIATLNYRDWGRLSERFLSGITSVDQETGELRTIIQCMYETQANLMQLLAEPYHFVEAIEKENPKVDLESISYRIVNDLYVSPAVKRQIWQTLLVIKDIKQVMKHDPERIFIEMAREKQESKKTKSRKQVLSEVYKKAKGYEHLFEKLNSLTEEQLRSKKIYLYFTQLGKCMYSGEPIDFENLVSANSNYDIDHIYPQSKTMDDSFNNIVLVKKSLNAYKSNHYPIDKNIRDNEKVKTLWNTLVSKGLITKEKYERLIRSTPFSDEELAGFIARQLVETRQSTKAVAEILSNWFPESEIVYSKAKNVSNFRQDFEILKVRELNDCHHAHDAYLNIVVGNAYHTKFTNSPYRFIKNKANQEYNLRKLLQKVNKIESNGVVAWVGQSENNPGTIATVKKVIRRNTVLISRMVKEVDGQLFDLTLMKKGKGQVPIKSSDERLTDISKYGGYNKATGAYFAFVKYLRGKKIIKSFEYVPVYLAKKIDNDSKLLQEYLTTEKGLKDVKILVPKILINSLFKYNGSLIRIPGRYDKKSLVVNIDSPLLLDSTYISQLKVIESYMYKKRNAKSKDTEILLTKYALEQLQDLDSLFDVIAYKLNESIYCVVDDKYGKLMKCRDNFISLDKETKCEMIYELLRLFQCNSQLANLTKIGATSKFGSIIISKNLKDTDKMSIIHQSPSGIFEHEIELTSL</t>
  </si>
  <si>
    <t>1759399.SAMN04287214.ATM98_01990</t>
  </si>
  <si>
    <t>GCF_001587175.1</t>
  </si>
  <si>
    <t>Streptococcus sp. A12 chromosome| complete genome.</t>
  </si>
  <si>
    <t>GTTTTAGAGCTATGTTGTTTCGAATGGTCCCAAAAC</t>
  </si>
  <si>
    <t>ATTGACTTTAACTATGAAATACTAACCTTGCCATAGTGGCATCAAAAAGGAGAAATCATGAAAGAAATTCCATTTAATGACTTTGTAGAAAAGTACCAAGCAGGAGAAATTAACGTCGTCGATGTCCGTGAACAGGAGGAATATGATGCTCTTCATCTGGACGGAGTGACCTTACTTCCCTTATCAGTGTTGGCAGAACGCTATTCAGAGCTGAACAAAGACCAAGCCTATTATGTCATCTGCAAGTCTGGTCGACGCTCAGCCCGCGCCTGCCAATTTTTGGAAAAAGAGGGCTATGATGTTACTAACGTCCAAGGTGGCATGGATGCATTGGAATAGCTGGGATATCCTAGCTTGTGAATTCGGGTAGAACATTGAATTCTAGTGGAAATTTTTATATAATATATCTGTATTTTGTTTTATAAGGAGATTATTTTATGATCAAACAGGATTGGCTTGATTACTTTGAAGCTGTGAACGGTCGTTCAGCAACTGAAGCAGAGATCGCTCAAGCGTTGGCTGCAGGTGAGTTCCAAGAAGAACAGGTAGCCCAAGAGACTTCACAATTTGTAGGGGCTCCAGTAGCTCCAGACCAAGTAAACGCTGGCTTTGTTGCTGCTCCAGCTGCACCAGAAGAAGTGACTTCACAGTACGTTGTAGCACCAGAAGCACCAGTTCAAGAGGCACCACAATACACTGCTGCACCAGAAGCGCCAGCTCAAGAGGAACCACAATACACTGCTGCACCAGAAGCGCCAGCCTTTGGTGCTCAACCAAATAGCTTCCAACAAGCGCCTCAACAACAGCCACAACCAGGATTTGGTCAACCAGCTCCAGGTCAAGCTCCAGGTCAAGGATTCCAACAAGCACCTTATCCAGGTCAACCTCAACCAGGTCAATCTTATTATTCACAACCAAGTCAATTTGGTATAGCTGTTGGTGGTTATTGGAATTGGTTCCTTTCAGCCTTGAAACGTCCATCAGTAGAGTATAATACAAAAGCTCTCAATGGAATTTTGCACTATGTCTTGACAGCTTTTGTCTTGACCTTGGCAACTTTTTTCACAGCTAGTGGTTTTACAGGCGGATATGGAATGGACTTCCGTGCCTTTATGTTAACATTGATTTCAATGTTCTTTACTATTTATGCTTTCCAAGTAACAGGATTCTTTGTCCGTCGCGTGGTTCTTCAAGACAAGGAATATAGTTATGGTCGCTCATTTGAAGAGTTTGGACGCTTATCCGTCTACAATTTACCACTTGCTCTGCTTGCTTTCTTAACAGGACTTATTAAAGTTTATGAATTTTATGGATTAGTAAACTACCTCATTTTCTTATTATTCTTTGTTGGGACTTGCTATATAGTTCACCTAGGTTTGAACAAATCAAGCTTAAAAGCTGACAGATTTTTGCTTTTGGTGGCATCATCTATAATCGTGTTTCTCATTGCAATCTTTGTCCTTTATGTGAATGCTCGTATTTTAGAACAAGTAGCTGCAGGTTTTATTCCAAATACTCCAAGTTTCTCAAACTTTAGATTCTAGATATACCATGAAATGGAAGGTGGGAGATCCACTTTCCCTATTTTATAGTGAGGGAGAAAAGATTCATGCAAAAGAAATGGGTAGAATTATTTGAAAAAGTAATCGGTCGTAAACCGACTGCTGAAGAATTTATTGCAGGAAGAGAGACTGGCTTTGATTTTAAGGCAATCAAATCGATTGCAGGAGTGGCGATTGATCAGGTACCAACGGAACCTACAGGGCTAGGAAACCAGGAACCGGTAGAAGAGGTTGTAAATCCTCTTCAACAGGCATGGGAAGAGCATTTCGTTGCCCTCTATGGACGTGCACCGCTTCTAGAAGAGATCGAATCAGCACGTAGTCAGAACTTTGAAATCGTGGAAGCACCTGCTCCAACTATTCATTTGGATGAGACCAATCAAACAACACAGGTCTTCGCACCAGTGGAGAGCCCTTCAGAGGCACCAGAAATCCTGCCCCAGCCAGTTGAAACAATAGTGACAGCAAATGCGCTCGAACAAGAGGACTCTGTTAAGAAAGGCAAGAAAAAGGATAAGAAAAAGAAAGTCGTTCTCTTTAGTCTACTTGGTTTATTGGTCTTGATTTTGTCTGGTCTAGGTTATTACTTCTCGTCAACAACCGGCCCACAGGTTACAGTAGATAAATTGGTTACGGCTATTGAACATAAGGATTATCGAGAAGTAGCTAGCATTCTTTCTAGTGACAAGGATAAGTGGACCAAGGAAGAAGCTCAAAGCTTACTAGACTATATGACTTCTCAGAAGATCGATGTCATTTACGAATTAGATCATATCGCCCAGTCTTCGAAAACAGGTATTGTCAAGGATAAAAAACAGAATCTGCTGATTGGAATTGAGAAAGCGAATAAGAAATTTGGTATTTTTCAAGAATACCGCATTACGACTTATCCACTTGAAGTCACAGCAACTACGAATCTAGATGATGCCAAGCTTAAGACCAGCGAAAAAGAGTCGACAGTGCTCAAGAAGAACCAAACGACCAAGCTTGGAAAGGTTCACTTTGCTTCACGAGACATGCAACTAGATGGGAAGACTGAAGTTGGAAAAATCTCTAGTGGTGTGAAGTTAGATCCGGCTCAGGCCTCTAAAAATAAGCTGGACTTGACTTTTAATTCGGAGAAACGTCTTCTTGAGGTTGAATTCCCAGAAGAAGTCAGCAATCCAACTGACATTAAGGTTGCAGTTAATGGTAAGGAAGTCGGCACAAGCACCTTATTTGAAGTTGATGTAGTGGCCCATCAAGAAATAGAAGTTCACGCTGTCTTTAACTTGAATGGTGAGAGCTATACAACTGAAAAGACAAAAGTCACTATTGGAGAAACTTCAGATGATGATGAAGTCATCACTTTGAAACTTTCTAAAGATGTTATTAAACGATTGAAGGATGCTGAGACAGCACGCAAAGCTAAGGAAGAAGAAGCTAAGAAGGCTGAAGAGAAAAAGGCCTCTGTAACCTCCTTCCTTCAAGACTACCGCACAGATGTCTTCTCATCTGTCTCAAGTAGATCCAACACCTACTCCAAGTACTATGACACTTCAAGTGACGCCTACAAGGAAATGGTGGAGTGGACAACAGGTGGAGGAGTCAAGAAGGCTGAAATCGACTACTATACACCAGGTGTTTTCAACGTTCTCAGCGTTACCGAAGAGAACGGAATGATAATCGCGAAAACCCATGAAGAATATACTGTACACTATGTGACCAGCCGAAAAGATAGCCAGAGTAGTAAGGATAAGACCTATACACTAAAACCAGTAGGGGATACTTACGTGATTACGGCTATTACGGTCACAGCTGGCAATTAGGAGATTAATGATGAAATTAAGCATGAAAAAATTGACGCTTGCAGGCCTTCTCATATTGAGTCTGGGAGCTTGTGGCCAACAGAACGATTCAAAGAACTCGGTACAAAATGAGCCTGCTTCCAGTAAGCAAGTCGAGCAGTCATCCACTAGAAAAGAAAGAAGATCATCTGAAGCAAGTTCGTCTGATGATAACGAAAAGTCAACGAAGAAGGCTGGTGAAGTCACAGTAGACAAAGGTGTTTCCTTCCATGGTTCTTATTACAGTGTCCAAGGGAAGTCTGGAGATATCGTCATCGCCAACAAGCACTATCCCTTAGCTGCAGACTACAATCCAGGTGAGGATCCAACAGCTGTTGAGGCCTTGCACGAGTTGATTGCAGCCATGCAGGCTGAAGGCTATGCTATTAGCGATCAGTACAGTGGTTTCCGCAGTTATGAAACCCAGGTTGATCTCTACCAAAGCTATGTCAATCAAGACGGTGCAGCTGCAGCAGATCGCTACTCAGCTCGTCCTGGCTATAGTGAGCACCAGACAGGTCTAGCATTTGACCTCATCGATACTAGTGGCAATCTGGTCCAAGAAGCAGGCGCAAGCAAATGGTTGCTCAAGAATGCTGCCAAGTATGGCTTTATCGTCCGCTATCAAGAAGGAAAAGAAGCGAGCACAGGTTACATGCCTGAAAGCTGGCACCTTCGCTATATCGGAGAAGATGCAAAAGATGTCGCGGCATCAGGAAAAAGCTTAGAAGAATATTTCAACTTTACCGGTGGCGACTACGAATAACAAGAAAACCGCTCTTTCAGGAAGCCTGAAGGGGCGGTATTTTAGTGCTGAGAAGGACAAGAAAAAACCACTGCCAAGTGGAAGTGGTTTTGATTGGTTTCTTATTTGAGACCGTATTTTTTGTTGAAACGATCCACACGTCCATCTGCTTGAGTGAACTTTTGACGTCCAGTGTAGAATGGGTGTGAGTCTGATGAAATTTCAACACGGATCAATGGGTAAGTTTCACCTTCGAATTCAACAGTCTCGTTAGAGTACTTAGTTGAACCACTAAGGAACTTATAACCAGTAGTAGTGTCCATGAAGACAACAGGGCGATATTCTGGATGGATATCTTTTTTCATTTTGCAATAATTCCTTTCTGCCATGGTCTCTTTCCGAGCCATAGATTGTTACTAAGCTAGTTTATCAAAAACAAAAGAGTTTGGCAAGGATTTTTACCAAATTTTTCGCATTTTATAAAGAAAAAAGCGGGAGAAGCTCATCCTGTTAGGTAAGCTTTTCCCACTCTGTCTAACAGTCCGAGAAAGGAAATGTTAGACATGCAAGATCAATAGAAATCTTTTATTCTTGACCAGGTTCAGTAGTTGGCTGTTCTGGTTGCCAAGGTTGTTGAGGTGCTTGTTGGAAACCAGGTTGCGGCTGTTGAGGCGCTTGTTGGAAACCAGGTTGCGGCTGTTGAGGCGCTTGTTGGAAACCAGGTTGCGGTTGTTGAGGCGCTTGTTGGAACCCTTGTTGCGGCTGTTGAGGCGCTTGTTGGAATCCTTGTTGAGGCGCTTGTTGGAATCCTTGTTGAGGCTGTTGAGGTGCTTGTTGGAATCCTTGTTGCGGTTGTTGAGGTGCTTGTTGGAATCCTTGTTGCGGTTGTTGAGGTGCTTGTTGGAACCCTTGTTGCGGTTGTTGAGGTGCTTGTTGGAACCCTTGTTGCGGCTGTTGAGGCGCTTGTTGGAATCCTTGTCCTGGAGCAGGATGTCCAAACCCTTGTTGTGGTTGTTGCCATTGTTGTTGTCCAGGATGACCAGGTTGTTGAGGTGATTGGACAGATGAAGCAATAGACTGGGCAAATCCTTTAGTTGTTGATGCAAGTTCTTGGAATGTTCCTTTAGTGATTTTACCGCCAGACATAGCTAAGAGCCCAGTAGCTACAGTAGCAATGCCTGCTAGTAAACAAAGAATCAAACCAAAACCAAGTGAAATTCCAAAGCCACCAAAATTAACAGCATATTTATTTATATTGATTACATCAATAATTGAAATGATTGTTTGAATAGCTCCAATGACGATTACACCAATTGCAAAAGGTTTTTCCATAGGTTTTTTATAATTTTTTAAACAAGAAAGAACAATGGATACAATTGCAAGGAAAATAATTAACCAACCATCTCCTTGAGTACCACTGACAGTCATGCTACCTAATGCTCCAGCTGAAGCTGAGGCCCAAGGTAAAAAACTTCCTAAAATTGCAACTGCAGATGCAGCAATGATAAAAATACGATGCTTATGCATAAAAGGTCTCCTTTTTTTGTGATTATTATAACATAAATAAGCTCAAACTGGAATGGAGTTTGAAGAAATTGTTCACATTTTTCTAAATTTTATTAAGATTCATTCGTTTTTTGTTCAAAACGAAAAAAGTCAGTCGTCTCCACTAGAAACAACTGACCTACTTGATTGATTTTCATTATCTATTTGGCCTTGGCAACTTCCTGTAGTTCCCGATAGATTTGCTCGTTCTCTTCTAAGGAATAAGAATTGGCTCCACTAGCGAGTGGGTGGCCTCCACCATCGTGGCGTTTTGCAATCTCATTGATCACCAGAGCCTTACTTCTCATACGGACGCGGTAGTGGCCATCAGCTTGCTCGACAAAGATGGCCCAGACGCTGACGTCTTCGATCCGACCAGGTGCTGAGACGATCGCAGCAGTCTCGGCATCTGTGATTTGGTAGTGTTTGAGGAGCTCCTGTGTCAGGGTCACGCGACTAGCTCCATTTTCATCGATTTCGAGATTGTCATAGACATAGCCTTGAAGCTTGGCGATCTTAGAGCTCATGCTGTCCATCTGACGAGAAAGACTTGCAAAGTCAAAGTCAAAACTACGAAGGTGGGCAACCATATCGAAAGTCCGGCTAGTCGTCGAAGGATAGAGGAAGCGTCCAGTGTCTCCGACAATACCAGCATAGAGGAGACGGGCTGCTTCTGGACTGATCTCAAGCTGTTGTTCAAGAGCGAAGAGGGTAATAAGTTCACTCGTAGAGCTTGAATCTGTGTCTACCCAGAGGAGATCTCCGTAGGCATCGTCGTTGGGATGGTGGTCAATCTTGATCAGAAAATCGCCGCTTGTGTAGCGTTTGTCATCGATGCGAGGGGTGTTGGCAGTATCGCAGACAATGACCAGGGCGCCCGCATAGTCCTCATCTGTGACAGCATCCATGCTAGCCATCCAAGCAAGAGTTGGCTCGTTATATCCGGTAGCTAGGACTCTTTTGTCTGGAAAGTTGGTCTGGATAATTTCCTTCAGACCGACCTGGCTTCCAATCGCGTCAGGATCTGGATTCATATGGCGGTGAAGGATAATGGTATCGTAGTGGTTGATTTTTTCTAAAATGTCCTGTGTGATCTGCATATAGTACCTCATTTAATTCTCTTTCAATTTTAGCATAAGGCGGGCATTTGGAAAAGAAAAAGGTTGTCTAGCCTCAGGTGGACAATTTCCGAACAATGCCAGGCTCCCAGTACTTCCCTATGCAAAATGTGCGAGAAAGTGGTATAATGGCATAAGATTATTATTTGGAGGGAATTATGACATTAGCAAAGATTGTTTTTGCAAGTATGACAGGAAATACAGAAGAGATTGCTGATATCGTAGCAGATAAGTTTCGTGATCTTGGTGTCGAAGTAGAAGTCGATGAATGTACAACAGTAGACGCAGAGGACTTTCTTAAAGCTGATATTGCGGTCGTAGCGACCTATACCTACGGTGATGGTGAGCTTCCTGACGAAATCGTAGACTTTTATGAAGACTTAGCTGGTCTTGACTTGAATGGTAAGATCTATGGTGTTGTTGGATCCGGTGATACCTTCTATGACGAGTTCTGTAAGGCAGTCGATGACTTTGATCGTGTCTTTGCAGCGACTGGTGCGGTTAAAGGTTCTGAGTGCGTCAAAGTAGACTTGTCAGCTGAAGATGAAGATATTGAAAAATTAGAAGCTTTTGCAGAAGAAGTCGTAGCAAAAGTGAGCTAAACTATAGCTAAAAAAGGTGTTTGCATGTGGCAGGCACTTTTTTTATGGATGAAAACCTTCAATAGCTGGATAGGGCTAGTAAGATTGCCCGATTTTTGATAAAATGGGTAGCAAAAAGTAAGGAGGCCAGTGTATGGAACTAGAGAAGATTCGCCAAGAGATTGATAGCATTGATAAAGAATTGGTCCGTCTATTAGAACGACGGATGCACTGTGTGGAAGATGTCATTCGCTACAAAGAAACCCATCAAAATCCTGTCTTGGACCGGGCTAGAGAAGATGAGGTCTTAGCCAATGTAGCCAGCTTGGTCCAGGAAAAACGCTATGAAGAGACCATCCTTGCCACTTATCGGGATTTAATGAAGCGCTCCAGAGGCTATCAGGCTGATCAATTAGATGCGGACTAGGGTGCTGAGATGACGATGATTAAAAGAACCTTAGTGTATACCCTAGATGCCCTCATGATCGGTGCGATCGTTGGGGTGATTGATACCCTCTTTGGCCGAGTCTTGATCGGGATTGGAGAAGTTCGTACAGATTATCTACCCTATCTCTTGCCCTTTCTGGCTCTAGCAGGTATCTTGATCACCTATCTCAATCGCACCTATGGGGGCAAGAGTCAAAAAGGGATGGAGCTCCTCTTTGAAGTGGGTGAGGGAAAGGAGAGAGACATTCCCAAGCGCTTGATCCCCTTGACCATCCTCTCTACCTGGATGACGCATCTCTTTGGTGGATCCGCTGGTCGCGAAGGAGTGGCGGTCCAGCTCGGTGGGACAGTGGCCCATGCTCTACGAAGAGAGGAACTTGGCCCAGACGCTTCACGGGTCTATTTGGTCACTGGGATGGCAGCCGGCTTTGGCGGGCTCTTTCAGACGCCTCTAGCAGCTATCTTCTTTGCTATGGAGGTCCTAGTGGTTGGGAGATTGGAGTGGCGGGCTCTCTATCCTGCGACCATTGCAGCCTTTGTCGCTAGTTGGACCTCTCACACCTTGGGGCTAGAGAAGTTCACCCAGGTCATCTCAGATAAGCTCTCCCTATCGCCTCTAGTAGTCTTGCAGTTGCTGGTCTTAGGAGTCATCTTTGGTCTGACAGGTAAGCTCTTTGCCTATCTTTTGGGGCAGTTAAAAACTAGCTTTGCCAAGGCCTTTGTCAATCCTTATGTGCGGATCGGAGTGGTCGGTCTCGGACTGAGTATTCTCTTGTATCTGATTGGGACAGGTCGCTATACAGGACTGGGGACCAATTTGATCTCCCAAAGTTTTGCGGGAGCTGAAGGCAAGAGCTTGATCACTGGGGCAGACTGGATCCTCAAGCTCCTCTTTACGGTGACGACCATTGCTGCAGGCTATAAGGGAGGAGAAGTGACCCCGCTCTTTTCTATCGGGGCAAGTCTAGGTGTCTGGCTAGCTCCTTTCCTTGGACTGCCGGTTTATCTGGTAGCGGCCTTGGGCTATGCGGCAGTCTTTGCTGGGGCAACCTCGACGACGATTGGCCCTATCTTGATCGGGTGTGAGGTCTTTGGTTTCCAGCATTGGCCAGCCTTTCTCCTAGTCTGTCTGGTCGCTACGCGTCTTTTTCCAGCCTTGTCTATCTATGGTGGACAAAAAGTTGCGAAAAAGTTGCAATAATCCTTTACAAACGGACATTCTTTTGGTATTATAAACTTTGTGCGTAATGGAAGCACAAAAATACAGTTTATCCGCTGGGGGAGTAGCCCTCAAGATTGACGAAGATAGGAGAATAAAATGAATCCATTAATCCAAAGCTTGACTGAAGGTCAACTTCGTACTGATATCCCTGCATTCCGTCCTGGTGATACTGTTCGTGTACACGCGAAAGTTGTCGAAGGATCTCGTGAACGTATCCAGATCTTTGAAGGCGTTGTTATCGCTCGTAAAGGTCAAGGACACACTGAAATGTACACTGTTCGTAAAATCTCTAACGGTGTCGGTGTTGAACGTACATTCCCAGTACACACTCCACGTGTAGAAAAGATTGAAGTTGTACGTTACGGTAAAGTACGTCGTGCGAAATTGTACTACCTTCGTGCATTGCAAGGTAAAGCAGCTCGTATTAAAGAAATCCGTCGTTAAGACGAATAAGGAGGCGGGAGTGATCTCGCTTCTTTTTTTATAGGTCCCCTTAGTTCAATGGATATAACAACTCCCTCCTAAGGAGTAGTTGCTGGTTCGATTCCGGCAGGGGACATAAATTTATGACGATGAGGGATTTTCTATTTGAATAGAGATTCTTTTTTTCGAGACTTTCCTTACAGAAATATTTTTAAAAAGATTGTTTATCCACCTTTTAAAGGAACTCGTGATGCGAGTTCCTTTTTGTGTTTAAATTTAAAGTCAAAAAAATTGAATATCTCCATATAATGAATTGATTTTTTAGGAGGGAAGGAGTAAAATATAGTTAATATAATGACTGATTAGGGATAGTTAAAACAAGGCACAAAAAAAGCACCGAATCGGTGCGCACTTTTTCAAGTTGGATACGGACAAAGCCTTATTTTAACTTGCTGTGTTGTTTCGAATAATCCCAACACCATTATTCTACAACTTTATCATCGCAAATGCAAGACATAAAGGAGAAAATTATGAAAAAACCATATTCAATTGGCTTAGATATCGGTACAAATAGCGTAGGCTGGGCAGTTATCACAGATGATTACAAGGTTCCAGCAAAAAAAATGAAGGTTCTTGGAAATACCAATAAGAAGACTATTAAGAAAAACTTAATAGGTGCACTTCTTTTTGATGCAGGAAATACTGCTGCAGATCGTCGGTTAAAAAGAACTGCAAGACGTCGATATACAAGACGCCGAAATAGAATTTTGTATTTGCAGGAAATATTTGCTGCAGAAATGAATAAATTGGATGAGAGTTTTTTCCATCGCTTAGATGATTCATTCCTAGTTCCTGAAGATAAGGGAGGAAGTAAATACCCAATTTTTGGAACTTTAGAGGAAGAGAAAGAGTATCATAAACAGTTTCCAACGATTTATCATTTGAGAAAAAGTCTTGCAGATTCGAAAGAGAAAGCTGATTTGCGTTTAATCTATTTAGCTTTGGCACATATCATTAAATATCGTGGACATTTTTTGTATGAAGACACATTTGATATTAAAAACAATGATATTCAAAAAATCTTTAATGAATTTACAAGTATTTATAATAACATTTTCGAAGAAAGTTCACTTAGCAATGAAAATGCACAGGTAGAAGAAATTTTTACCGATAAAATTAGTAAATCTGCTAAAAAAGATCGTGTCCTAAAACTATTTCCTGATGAAAAATCAACGGGATTATTTTCTGAGTTTTTAAAATTAATTGTTGGGAATAAAGCTGATTTTAAGAAGCATTTTGACTTAGAAGAAATGGCTCCACTACAATTTTCTAAAGATACTTATGATGAGGACTTGGAAAGTTTGTTGGGGCAAATTGGGGATGATTATGCTGATCTTTTTGTGGTGGCTAAAAAACTCTATGATGCCATACTACTAGCAGGGATTTTATCTGTTAAAGATCCTGCAACCAAAGCGCCTCTATCTGCCTCTATGATAGAACGTTATGATAATCATCAAAATGATCTTTCAGCATTAAAACAATTCATAAGAAGTAATCTTCCAGAAAAATATGCTGAAGTTTTTTCTGATGATTCAAAAGATGGATATGCTGGATATATTGATGGTAAAACTACTCAAGAAGGATTTTACAAATATATCAAAAATCAAATCTCTAAATTTGAAGGAACAAAGTATTTCCTTGAAAAAATTGAACGTGAAGATTTTTTGAGAAAACAACGTACTTTTGATAATGGTTCTATTCCTCATCAAATTCATCTTCAAGAAATGAATGCCATTCTCCAGAACCAAGGGGGATACTATCCATTCTTAAAAGCGAACAAAGAAAGAATCGAACAGATCCTAACATTCCGTATTCCTTATTATGTAGGCCCATTAGCTCGTGGCAATAGTGATTTTGCTTGGCTGACTCGAAATTCTGACGATGCAATCAGACCATGGAATTTTGAAGAAGTGGTTGATAAAGCAAGTTCTGCGGAAGACTTCATCAATAAGATGACTAACTATGACTTATATTTGCCAGAGGAAAAAGTTCTGCCTAAGCATAGTCTATTGTATGAGACATTTGCTGTCTACAATGAATTAACAAAAGTAAAATTTATTGCTGAAGCAATGAAAGACTATGAATTCCTTGATAGTGGACAAAAAAGGAAAATAGTAGAAAATATTTTTAAAAATCATAGAAAAGTAACAGAAAAGGATATTATAAATTATCTTCACAATGTTGATGGTTACGATGGAATCGAAATAAAAGGAATCGAAAAACAATTTAACGCCAGTCTATCCACTTATCATGATTTACTCAAGATTATCAAGGATAAAGAATTTATGGATAATCCTAAAAATGGAGAGATTCTTGAAAGTATTATCCATACTCTCACAATCTTTGAAGATCGGGAAATGATTAAACAACTGCTTGCTCAATATAATTCTGTCTTTGATGAGAAAGTGATTAAGGCACTATCTCGTAAACATTATACTGGATGGGGCAAACTCTCTGCCAAATTGATTAACGGTATCAGGGATAAACAAACAGGTAATAGTATTCTTGATTACTTGATGGATGATGGTAAGAGCAATCGTAACTTTATGCAGTTAATAAAAGATGATGGACTTTCTTTCAAGGAAATTATTGATAAAGCACAAGTTGTGGGTGAAACTGATAATTTACGTCAAGTTGTTCAAAATCTTCCTGGAAGTCCTGCTATTAAAAAAGGAATTTTACAGAGTATAAAGTTAGTTGATGAACTTGTTAAAGTTATGGGGTCTGATCCCGAGTCTATTGTAATTGAGATGGCACGAGAAAATCAGACAACTAATAAAGGAAAAAGTAAGTCACAACAACGCTTGAAGACACTATCAGATGCTATTTCTGAACTTGGAAGTAATATTCTAAAAGAACATCCAACGGATAATATTCAACTTCAAAACGACCGTCTCTTCCTTTACTATCTACAAAATGGGAAAGATATGTACACTGGAGAAGCTCTTGATATCAACCAATTGAGCAACTATGATATTGACCACATCATTCCACAGGCCTTTATAAAGGATGATTCTCTTGATAATAGTGTTTTAACTAGTTCAAAAGATAATCGTGGTAAATCCGATAATGTTCCAAGTCTTGAAATAGTTGAAAAGATGAAAGGTTTTTGGCAACAATTATTAGATTCTAAATTGATTTCAGAACGTAAATTCAATAATTTAACCAAGGTTGAACGAGGTGGATTAGATGAACGTGATAAAGTTGGTTTTATCAAACGCCAACTAGTTGAAACACGACAAATCACAAAACATGTTGCACAGATTTTAGATGCTCGCTTCAATGCAGAAGTGAATGAGAAAAACCAAAAGCTTCGTAGCGTTAAAATTATCACTTTGAAATCCAATCTAGTTTCCAACTTCCGTAAAGAATTTGGATTATATAAGGTACGGGAAATCAATGACTACCACCATGCACATGATGCATACTTAAATGCAGTGATAGCTAAGGCTATTCTTAAGGAATATCCTAAACTAGAGCCTGAATTTGTCTATGGTGACTACCAAAAGTACGATCTTAAGAGATACATTTCAAGAACCAAAGATCCTAAAGAAATTGAAAAAGCAACAGAAAAGTATTTCTTCTATTCAAATTTATTAAATTTCTTTAAAGATAAAGTATATTATGCGGATGGCACTATCATTCAGAGAGGAAACGTTGAATACTCTAAAGATACTGGCGAGATTGCTTGGAATAAAAAGCGTGATTTTGCTATTGTCCGTAAAGTACTTTCTTATCCACAAGTGAATATTGTTAAAAAAACTGAGGAGCAAACTGGAGGTTTCTCTAAAGAATCTATATTACCTAAAGGGAATTCTGATAAGCTAATTCCAAGAAAAACTAAGAATATTCAATTAGATACTACGAAATATGGTGGTTTTGATAGCCCTGTTATTGCTTATTCTATTCTATTAGTTGCTGATGTAGAAAAAGGAAAATCAAAAAAATTAAAAACTGTTAAGTCTTTAATTGGCATCACTATAATGGAAAAAGTTAAATTTGAGGCAAATCCAGTTGCTTTCCTTGAAGGTAAAGGGTATCAAAATGTTGTTGAAGAAAATATCATACGGTTACCTAAGTATAGTTTGTTTGAGCTTGAAAATGGGCGGAGACGGATGCTAGCAAGTTCCAAAGAACTTCAAAAAGGAAATGAAATGGTGCTTCCATCGTATTTATTAGCCTTACTTTACCATGCTAAAAAAATTCAGAAAAAAGACGAACCAGAGCATTTGGAATATATCAAGCAACATCATAGTGAATTTAATGATTTATTAAATTTTGTATCTGATTTTTCACAAAAATATGTACTTGCAGAGTCCAATCTAGAGAAAATTAAAAATTTATATATAGATAATGAACAAACTAATTTGGAAGAGATTGCAAATTCATTTATCAATCTGTTGACCTTCACTGCATTTGGTGCCCCTGCCGTCTTTAAATTCTTTGGAAAAGATATTGAAAGAAAACGCTACTCAACTGTTACGGAAATTCTTAAAGCTACCCTTATCCATCAATCTATCACAGGCCTTTATGAAACTCGGATCGACTTGAGTAAATTAGGAGAAGAGTAAAGGGTTGGCGTACAGTAGTAGTGAATACTCATTCTAAACTAACCTATAAAAACAATCATTTGATTTTTAAAGATGCATCTCGGACAGAACTAATCCATCTGTCCGAGATTGATATCTTACTTCTTGAAACAACTGATATAGTCTTGTCTACCATGCTTGTAAAACGGCTTATTGATGAGAATGTGTTAGTGATCTTTTGTGATGATAAAAGACTTCCAACTGCCCATTTAATGCCTTATTATGGACGCCATGATTCAAGCTTACAGTTATCTAAACAGATTTCCTGGAATAAAGAAACTAAAGGTTTTGTATGGACAAGCATCATTTCTCAAAAGATATTGAATCAAGCAATATATTTAGGAAGTTGTGGTTTTTACGAAAAATCACAATCAATCATAAAGTTATATGACGGGTTAGACATTTTTGATCCAAATAATCGAGAAGGACATGCTGCGCGAATCTATTTTAATACCTTATTTGAGAATGATTTTAGTCGTGAGCAAGATAATGCTATCAATGCTGCGTTGGATTATGGGTATACTTTGTTAATGAGCATGTTTGCGCGTGAGATTGCGTTATCAGGCTGTATGACTCAGCTAGGATTGAAGCATGCTAATCAGTTTAATCAATTTAACCTCGCAAGTGATATTATGGAGCCGTTTCGACCCATTATTGATCGTATTGTATATGAAAATAGAGGTTCAGAATTTGTAAAGATCAAAAGAGAATTGTTCTCGATATTTTCAGATACTTTTATATACAATGATAAAGAAATGTACTTAACGAATATTGTCAGTGATTATACGAAGAAAGTCATTCAGTCATTAAATAATCCTGAGAAAGGAGTTCCTGAGTTTAGGATATGAGTTATCGATTTATGCGAATGATTTTAATGTTTGATATGCCAGTTGAAACAGCAGAGGAGAAGAAATCTTACCGTAAATTTAGGCAATTTCTGATTGACGAAGGATTTATCATGCATCAGTTTTCCATTTATAGCAAGTTGTTGCTAAATAATTCAGCAAATAATGCAATGATTGAACGATTAAAAAATCATAACCCTAAAAAAGGGAGTATTACATTGCTGACAGTTACGGAAAAACAGTTTTCCCGTATGATATATTTATGCGGTGAAAGAGATACAAGTGTAGCAAATTCAGATTCACGTTTAGTATTTTTAGGAGAGGAATTTTCAGATGAAGATTAATTTCCCTTTTTTAGATGATGCGATAACAATAACAAATGCTACCTTTTTAGTTCTTGAAGATCAACAAGTATTTTCAGGTCTCGTAAAACAATTTTATCAATACAATGTTGATAGTGATTTAAAGATATTTGACTCCCGCCTTACAGCATTAAAAGATTCTGAACTTCTGGTGATAACTGATATTTTAGGCTATAATTTAAATTCCACGTCTATACTAAAATTGATTCATGCAGATTTAGAAAATCAATTGAATGAAAAACCAGAAGTGAAGTCAATGATAGAGAAATTAGTCGTGACGATCACTGAATTATTAGCTTATGAGTGTTTGGAGAATGAATTGAATCTAGAATATGATGAAATCACTATTCTAGAGTTGATCGAAGCGTTAGGTGTTAAAGTAGAAACAATAAGCGATACTGTATTTGAAAAGTGCACGGAAATTGTACAAGTTTTCAAATATCTATCTAAAAAGAGACTCCTTGTTTTTATAAATGTTGCTGCTTACTTATCAGAGAAAGAAATTGAATGTTTAATAGAATATATTAGCTTAAATCAATTATCTGTCTTATTTTTAGAACCAAGGCAAGTATACAATTTTCCACAATTTATACTAGATAAAGATTATTTCTTAAATACTGAAAATATGCTATAATAGCAGTAATGACGGGATTCAGACGGACTGAAGTCTAGCTAGGACCAATAGCGCGATTACGAAATTTCGTAAGAAAAATTATTCTACGAGGTTTTAGAGCTATGTTGTTTCGAATGGTCCCAAAACATTATGGCCTAATCGGTCTGATATCTCTTTGTTTTAGAGCTATGTTGTTTCGAATGGTCCCAAAACGAAACTTTGGGCACACGCTAAAGGACAAATGTTTTAGAGCTATGTTGTTTCGAATGGTCCCAAAACAATTGGGATTGGGATAAAGTTATCTCAGAAGTTTTAGAGCTATGTTGTTTCGAATGGTCCCAAAACCGAGGCCTTGGCCTATAGAGCGACACTGACGTTTTAGAGCTATGTTGTTTCGAATGGTCCCAAAACGTCCAATAACTGTCCTACCAACCATAGAATGTTTTAGAGCTATGTTGTTTCGAATGGTCCCAAAACCAAACCCTGACTAACAAACTTATAGAGCAAGTTTTAGAGCTATGTTGTTTCGAATGGTCCCAAAACGGGTGGGAGCGGTGCTAGCACAGAATTAAAGTTTTAGAGCTATGTTGTTTCGAATGGTCCCAAAACCTCCATCCTCAGGAAAGTTACGTTTTAACAGTTTTAGAGCTATGTTGTTTCGAATGGTCCCAAAACAGCAAATTTTTCTTCATTAGCAAGTCTTTGGTTTTAGAGCTATGTTGTTTCGAATGGTCCCAAAACTAAGAATATGGACGGCATCTTAGCTGATCTGTTTTAGAGCTATGTTGTTTCGAATGGTCCCAAAACTGTACTCGCACTCGAGAAGCATTGGACGCTGTTTTAGAGCTATGTTGTTTCGAATGGTCCCAAAACCCAGTGAAGCCAAGCTAGCAGAATTTAGACAGTTTTAGAGCTATGTTGTTTCGAATGGTTCCAAAACAGAAATCTGGAAACGTGCGCGTAAATGGCAGTTTTAGAGCTATATTGTTTCGAATGGTCCCAAAACCCTAGATTTCTCCAAACCGTCGGCAATCGTGTTTTAGAGCTATGTTGTTTCGAATGGTCCCAAAATGCCTTCAATAATTTGCAGTACTCAGCAGCCTCTATTACCCGTAGTCATTTATTGTTTTTTTAAGCTTTTATTGTTACAATATCCATATAGACAAAAAGACTGGGATTCCAGCCTTTTTAATTGTTTTAAAGAAAGGTTTTTTATGAAACGCAAATCGATTTTGTTTCTATTTTTATTCTTGCTCTCGATTGGTCTGGCCTATGAGACGCAGTCTATCACAGCTGGTTGGATGACAGGCAGTCAGTATGGGATCATTGGTATCTCTGTCCTCTTGCTCCTAGTTTATGCGATTCCTGCAGTTTGGGCTCTCTTTCATTTCGCCAAGAAGTGGAAGTTGTCTTGGATTCCGGTTCTTTTTTCTCTTCTAGGTGGGGGCTTTATCGCAGGTTGGCTGTCAAGTTTTGCCAATACCTATTTCCACGAGATGATTCAAGCGGTAGCGCCAAATAGCGATTTTTGGAACCAGTATGAGAGTGCCATCGCAGGACCACTCTTTGAGGAACCCTTCAAGTTGATTCCGATCTTCTTTGTTCTCTACTTGTTCAATGTGCGTCGGATCAAATCCATCTTCCTTTTAGCGATTGCGTCTGGTCTTGGTTTCCAGATTGTGGAGGACTTTGCCTATATCCGTCAAGATATGCCAGAAGGTTTTGCTTACGCAGTATCTGGTATCCTAGGTCGGGTCATGAATGGGGTCGTATCACACTGGGTCTACACAGCCCTCTTCATGGTGGGTCTCATCTTAATCGTTCAAGCGACAAAAGGTCGCAAGGAGTTGATGTCCACTGGTTGGTTCTATTTTGTATCTGGTTTTGGCCTTCACTTTGTCGGCAATTCACCATTTGGTCAAATCGAGACAGAACTCCCTCTCGCTATTCCATTCTTGACAGCAGTAGGACTCTTCTTGATTTACCAAGCCTACCTCACTGTCCAAAGTCTGGACCAAGGAAATTAAGAGTAGAAAAATCGTATGTTTGCAACATACGATTTTTTTGAATCTTATTTTCCAAGACAGAACTGGCTGAAGAGTTGGGTGATGAGCTCGTCTGGAGCGGCATCCCCTGTGATTTCGCCAAGGATTTCCCAAGTGCGGGTCAGATCGACTTGGAGCAGGTCTACAGGCATGCCCATGGCCAAGCCTTCGTTGACGGCTTGGAGGCTTTCAACGGCTTTCTCAATGAGAGAAATGTGACGGGCATTGGAGAGGTAAGTAGCATCTTGCTCGACCAGGCCAGCATTTTCGAAGAAGAGGGCATTGATCCGGTCTTCGATCTGGTTGATATTTTGATTTTTAAGGACAGAAATTTTGATATGATCAGCAGGAATCTCGTCCAACTCGATTTGCTGCGGGAGATCGACCTTGTTGAGGAGGATGATGCGGTTGCTATCTTGAGAGATTTCCAGCAACTGGCGATCTTGATCGGTCAAAGGTTCACTGGCATTGAGGACAAGGAGGACTAGATCAGCTTCCTTGAGGGCTTTTTTAGAGCGTTCCACCCCGATGCGTTCGACGATGTCCTCTGTCTCGCGGATCCCAGCTGTATCGACCAGCTTGAGGGGGACGCCGTTGATGTTGACGTATTCCTCGATGACGTCCCGGGTGGTCCCTTCGATATCGGTCACGATGGCTTTTTCCTCACGTAGGAGGTTGTTGAGAAGGCTGGACTTACCGACGTTTGGTCGGCCGATGATAGCAGTAGAGATCCCTTCACGGAGAATCTTACCTCGGCGAGCTGTCTTGAGGAGATTGGTCAAGAGGGCTTCAAACTCAGTCGTCTTCTCACGGATGATCTCGGTCGTTGCTTCCTCGACATCGTCGTACTCAGGATAGTCGATGTTGACTTCGACCTGGGCCAGAGTATTGAGGATTTCTTGGCGCGTGTTGTTGATGAGATTAGAGAGGGATCCGTCCAATTGTTTGACAGCGATGTTCATAGCCTTGTCGGTCTTAGCGCGGATAATATCCATGACTGCCTCAGCCTGGGTTAAATCGACCCGACCATTGAGGAAGGCCCGCTTGGTAAATTCACCAGGCTCAGCTAATCGAGCGCCTTCGCGGATCACCAATTGCAGGATTTCATTGGTCACCGCAATCCCGCCGTGGGTATTGATCTCGATGATGTCTTCGCGAGTGAAGGTCTTAGGAGAGCGCATGGCTCCGACCATAACTTCGTCGAGGATCTCCTCCTTATCTGGATCCACGATATGGCCGTAGTTGAGGGTATGGCTAGCCACGCTGGTCAAGTCTTTACCCTTGAAGATCTTTTGTGCGATTTTAAAGCTGTCTGTTCCGCTCAAGCGGACGATTCCGATAGCCCCTTCACCGAGCGGAGTCGAGATCGCAGCGATAGTATCAAATTCTCTAGTAATCATGTATCTTCTCTTTTCCTGTGTATTCCCTTCTATTCTATCGTAAACTAGCAAGAGGGGCAAGATATTGCTTTTAGAAGGAGAAGTTGAAAAGGTTTTCAGTTAACTAGTGAAATCTGTCGGCCAATATGCTATACTAAATATGAATAGAAATGGAGGTCTATGATGGTAAACCTAAAAGAACAGGTAGGGATTAAGGCGGCTGAGTTTGTTACTGACGGCATGATTGTCGGTCTTGGTACAGGGTCAACTGCTTATTATTTTGTGGCTGAATTGGGGCGTCGCATCAAGGAAGAAGGCTTGAAGATTACTGCTGTAACGACCTCAAGCGTGACTTATGAGCAGGCGGAAGGTTTGGGAATTCCTCTCAAAGCCATTGACGATGTAGAAGTAGTAGACTTGACCGTAGATGGTGCGGATGAAGTAGACCCAGCTTTGAACGGGATCAAAGGTGGGGGCGGTGCCCTCTTGATGGAGAAAATCGTTGCGACCAACTCAAAAGACTGCATCTGGATTGTCGATGAGTCTAAACAAGTGGAGACGCTTGGTGCCTTTAAACTGCCGGTAGAAGTGGTTCAATACGGAGCAGAGAATCTTTTCCGTCATTTTGAGAAGAAGGGTTATTCACCAGCTTACCGTGAAAAGGACGGCCAGCGTTTTGTGACTGACCAAGGCAACTTTATCATTGATTTGGATTTGAAAGTGATCCCAGATGCTGAAGCCTTGGCAGAAGAGTTGGATCGGACTGTCGGTGTTGTCGACCATGGCCTCTTCTTAGGGATGGTTTCTAAAGTCATCGTAGGGACACCAGAAGGTCCAAAAATCATTAGCAAATCACTTTAAAAAGGGCATTTTGTCCTTTTTTCTGAGGATATGAAACTTATTTATAAAATTTTATATGAAAGCGTTACATTTTCAAAAATTTGTGTTATACTGTATTCAGTTTAAATTATAAAGGAGACATTCAAAATGCCAAAATTTAATCGTATGCATTTAGTTGTATTGGATTCAGTAGGGATCGGAGCAGCTCCAGATGCTAATAACTTTGTCAATGCCGGTGTACCTGATGGCGCATCTGACACACTTGGACACATCTCAAAAGCAGTTGGTTTGAATGTACCAAACATGGCAAAGCTTGGTCTTGGAAATATTCCGCGTGAACAACCCTTGAAGACTGTTCCAGCTGAGAGCAATCCAACTGGTTACGCAACGAAGTTAGAAGAAGTCTCTCTTGGAAAAGATACCATGACAGGTCACTGGGAAATCATGGGTCTTAATATTACAGAACCATTTGATACTTTCTGGAATGGATTCCCAGAAGAAATTATTACTAAGATTGAAGAATTCTCAGGTCGTAAGGTCATCCGCGAAGCTAACAAACCTTATTCTGGTACAGCTGTCATCGATGACTTTGGACCACGCCAAATGGAAACGGGCGAGTTGATCATCTATACATCAGCTGACCCAGTTCTTCAAATCGCGGCTCATGAAGACATTATTCCTTTGGATGAACTCTACCGTATCTGTGAATACGCTCGTTCGATCACATTGGAACGTCCTGCTCTTCTTGGACGGATCATCGCCCGCCCTTATGTTGGAGAGCCAGGAAACTTCACACGTACGGCTAACCGTCGTGACTTGGCTGTTTCACCATTTGCGCCAACTGTTTTGGACAAATTGAATGAAGCTGGTATCAATACTTACTCAGTTGGTAAGATCAGCGATATCTTCAACGGCGCTGGTATCAACCACGATATGGGCCACAACAAATCAAACAGCCACGGGATTGACAACTTGATCAAAGCTATGAAATCAGAAGACTTCAAACATGGCTTTTCATTTACCAACTTGGTAGACTTCGATGCCCTATACGGACACCGTCGTGATCCACACGGTTACCGTGATTGCTTGCATGAGTTTGACGAGCGCTTGCCTGAAATTATCTCTGCCATGAAAGAAGATGATCTCTTGATGATCACGGCTGACCATGGAAATGACCCAACTTATGCTGGTACAGACCATACGCGTGAATACATCCCATTCTTGGCTTACAGTCCATCCTTCAAGGGTAGTGGCTTGATCCCAGTTGGACACTTTGCGGATATCTCAGCTACAGTTGCGGACAACTTCGGCGTTGAGAAAGCCATGATCGGTGAAAGCTTCTTAGATAAATTGGTCTAAGATGATGCGTTTTGCTTTACTCGTAAGAGGAATCAATGTTGGTGGCAAGAATAAGGTAGCCATGGCGGATCTGCGTCAGCAATTGACCGACCTAGGACTTGGCCAAGTGGAAACCTACATCAATAGTGGCAATATCTTCTTTACGACGGATCTTTCTCGATCTCAGTTAGTAGAGTGCCTGTCGACCTTCTTTGAGAACCATTATCCCTTTATTGAGCGTTTTTCTCTGCTGAGTCGAGAAGACTATGAAGCAGAATGTGCGAACTTGCCGAACTGGTGGACAGAAGAGATGGCTCGCAAGGATGTCCTCTTTTACACCGAGGGCTTGGATAGGGAATCCGTAGAAGAGAAGCTGCTGGCTTTAGAATTGGGAGAAGAAGTGCTCCACTTTGGCAAGCTAGCGCTTTTCTGGGGGAAATTCTCAGAAGAAAGCTATGCTAAAACGGCCTACCACAAACATCTGATGAAGATGCCTTTCTACCGCCAGATCACTATTCGCAACGCCAACACCTTTGACAAAATCGGTACATTACTTAAGAAATAATAGGAGGAACACAATGACATTATTAGCAAAAATCAATGAAACAGCAGCATTTTTGAAGGGCAAAGGAATCGAAGCTCCTGAGTTCGGTTTGATCCTTGGTTCAGGTCTTGGAGAATTGGCTGAAGAAATCGAAAATGCAGTCGTAGTAGACTACTCTGACATTCCAAACTGGGGTCAATCCACAGTAGTCGGACACGCTGGTAAATTGGTTTATGGTGATCTTGCTGGACGTAAGGTATTGGCCCTTCAAGGTCGTTTCCACTTCTACGAAGGAAACCCATTGGAAGTGGTGACTTTCCCAGTTCGTGTCATGAAAGTTTTGGGATGTGAAGGAGTGCTTGTCACCAACGCTGCAGGTGGTATTGGCTTCGGTCCTGGTACCTTGATGGCCATCACTGATCACATCAACATGACTGGTCAAAACCCATTGATTGGTGAAAACTTGGATGACTTTGGTCCACGTTTCCCTGATATGTCGAAAGCTTACACTCCAGAATACCGTGAGACTGCTCATCAAGTAGCGGACAAATTGGGTATTAAATTGGATGATGGAGTTTACATCGGTGTGACAGGTCCTACCTATGAAACTCCAGCTGAAATCCGTGCATATAAGACTCTTGGAGCAGATGCTGTCGGTATGTCAACTGTTCCAGAAGTTATCGTTGCTGCTCACTCTGGTTTGAAAGTTCTTGGTATTTCATGCATTACTAACTTTGCGGCTGGTTTCCAAGAAGAGCTCAACCACGAAGAAGTCGTAGAAGTGACAGAACGTGTCAAAGGTGACTTTAAAGGATTGCTTAAAGCGATTCTTGCTGAATTGTAAGAACCTTGGAAAGAATTGTGAGATCTCTTCAAACAATTCCCAATAAACGAAGACTAGTCCTAGCAGCTTGTCTGCTAGGGCTTGTTTCGGGTTTAGCTGGTATCCTGCTTCATTACCTTTTAGAGTTAGTGGAAGGATTGGCTTTTGGTCGTTCAGAGCACCAGTCTGGCTTCTTGACGGATGGAGTGGCGCCTTCACGGATTTGGTTCAGTCTGTTTCTTGTTGGTGCCAGCTCAGCCTTGGTCTGGTATCTCCTACAGCGAAAGGGAAATATTCTCTCTGTTAAGGGCCAGATGAAGGAGGAATCTTCCCATCATCGTCTTCATTTTTGGAAACAGTTGCTCCATTCCACCTGGCAAATTATTGCTGTAGGAGCTGGAGCACCAGTTGGAAAAGAAGGGGCACCACGGGAGATTGGGGCCTTGTTGGCAACTCCGCTTGGACGAGCACTAGACTTATCGTTTCAGGACCGCATCTTTCTGATTGCTTGTGGGGCTGGCGCAGGCTTGGCAGCGGTCTACCAAGTGCCCCTAACCAGTGTTTTTTTTATCTTTGAAACCTTGGGGCTGGCTTTTTCGATGAAACGCTTTGTCTTGGCCGGGATTACCACTTATGTGGCTGCTTATACGGCAGGTTGGGTCATTTCAGACAGAGCCCTCTATCAAGTGCCCGAAATAACTTGGTCACCTACAGTCTTATGGCAGATAGTTATCTTCATTGCCTTCCTGACTCCAGTCGCCTGGCTCTTTGCCCGTTTCACAAAGAAGGCCGCCAATCATCGAATCAAGGACAAACGAATTCTTATCACTTTGCCATTAGCATTTGTTTTCCTAGCTTGTCTAGCAAGCTTCCAGCCCCACCTGCTTGGAAATGGGCGGATGATGGCTCAGGAAATCCTCAATGGGGCCACATGGCAGACAATCTTTCTTCTATTAACCCTAAAAGCTCTAGTCGTTCTGCTTACCTTTTGGGCAGGTGCCTATGGAGGGACTCTGACGCCTTCCTTTGCACTGGGAATGGCAGGAGCAGCCCTCATCTCTTTGGTACTTGGTGTTGGAAATACTCCAGCTTTCTTTCTCCTAGGTTCGGTTTGCTTTTTGACAGTGACCTTAAAAGCTCCCTTATCTGCAACTGGCTTGGTCCTTGGGTTTACGGGACAAGGGTTAACAGCT</t>
  </si>
  <si>
    <t>MKKPYSIGLDIGTNSVGWAVITDDYKVPAKKMKVLGNTNKKTIKKNLIGALLFDAGNTAADRRLKRTARRRYTRRRNRILYLQEIFAAEMNKLDESFFHRLDDSFLVPEDKGGSKYPIFGTLEEEKEYHKQFPTIYHLRKSLADSKEKADLRLIYLALAHIIKYRGHFLYEDTFDIKNNDIQKIFNEFTSIYNNIFEESSLSNENAQVEEIFTDKISKSAKKDRVLKLFPDEKSTGLFSEFLKLIVGNKADFKKHFDLEEMAPLQFSKDTYDEDLESLLGQIGDDYADLFVVAKKLYDAILLAGILSVKDPATKAPLSASMIERYDNHQNDLSALKQFIRSNLPEKYAEVFSDDSKDGYAGYIDGKTTQEGFYKYIKNQISKFEGTKYFLEKIEREDFLRKQRTFDNGSIPHQIHLQEMNAILQNQGGYYPFLKANKERIEQILTFRIPYYVGPLARGNSDFAWLTRNSDDAIRPWNFEEVVDKASSAEDFINKMTNYDLYLPEEKVLPKHSLLYETFAVYNELTKVKFIAEAMKDYEFLDSGQKRKIVENIFKNHRKVTEKDIINYLHNVDGYDGIEIKGIEKQFNASLSTYHDLLKIIKDKEFMDNPKNGEILESIIHTLTIFEDREMIKQLLAQYNSVFDEKVIKALSRKHYTGWGKLSAKLINGIRDKQTGNSILDYLMDDGKSNRNFMQLIKDDGLSFKEIIDKAQVVGETDNLRQVVQNLPGSPAIKKGILQSIKLVDELVKVMGSDPESIVIEMARENQTTNKGKSKSQQRLKTLSDAISELGSNILKEHPTDNIQLQNDRLFLYYLQNGKDMYTGEALDINQLSNYDIDHIIPQAFIKDDSLDNSVLTSSKDNRGKSDNVPSLEIVEKMKGFWQQLLDSKLISERKFNNLTKVERGGLDERDKVGFIKRQLVETRQITKHVAQILDARFNAEVNEKNQKLRSVKIITLKSNLVSNFRKEFGLYKVREINDYHHAHDAYLNAVIAKAILKEYPKLEPEFVYGDYQKYDLKRYISRTKDPKEIEKATEKYFFYSNLLNFFKDKVYYADGTIIQRGNVEYSKDTGEIAWNKKRDFAIVRKVLSYPQVNIVKKTEEQTGGFSKESILPKGNSDKLIPRKTKNIQLDTTKYGGFDSPVIAYSILLVADVEKGKSKKLKTVKSLIGITIMEKVKFEANPVAFLEGKGYQNVVEENIIRLPKYSLFELENGRRRMLASSKELQKGNEMVLPSYLLALLYHAKKIQKKDEPEHLEYIKQHHSEFNDLLNFVSDFSQKYVLAESNLEKIKNLYIDNEQTNLEEIANSFINLLTFTAFGAPAVFKFFGKDIERKRYSTVTEILKATLIHQSITGLYETRIDLSKLGEE</t>
  </si>
  <si>
    <t>1262996.PRJEB966.BN742_00418</t>
  </si>
  <si>
    <t>MNKNYYIGLDMGTNSVGWAVTDQEYNLIKLKGTHAWGARIFQEAKDKKGTRAIRSSRRRMDRRKYRIHLLNQLFAQEIQAIDSTFFIRLAYSAYWEVDKKDKGIGRNILFKTKQEESQFYKKYPTIWHLRKSLLENQPDAFSDLRYVYLAFHHIMKYRGNFLHEGEIKTNELQVQQIEQLNQFLINKYKEIYDNDVEERTFIANHQIDALKEILLNKNTNKTTKEKEIKKLFDYADCESLEPYISCFSKLAVGGKFDLSKLGYEGNIQFSDPSFEEKASILQDDFRLIAIAKEMYDFVILNDLLKDQPNLSTAMVHVYETHRQDLKKLKDIIIDIDANKGLQNNDRWYFKLFKDKNAPKNYSAFIHKNSNQKRPSIDEFNDEIKKILIEHRNDVSLEKQDDLKMLFEKVENKTLLKTIAIQSTSVIPHQLHLDELEKIIDNASTKYPFLSNIRDKLVLLFTFRVPYYYGPLNDKSPYSNVERKQFATVTPWNFDEIFDENKTREKFMKKLTNNCTYLSGETVMPKKALAYEDYLIYDRLNVLLVNGEYLSLQEKEKIYHYLISRPKTTLDQLKKELAKWHNQSPIDIIFSNIHEEIPFEASSHAHLMKSFDLEKQKEELERYITLATIYADDKKSLKELLKNESLLDENQKNVILTLPTKKWAPLSYKLLQNIVYTDDYGVVHSILDIMKETNQNFQMVLHNEQYHFKELIEQENQKFTQEKTIEDLIEEKLESIPSLTQRSIRQTLLIIDDIIKASHQKVPEKIFIEVTRNNDDKRKGQDGNQLARDKELNRFLTNLLKDEKANQFCDVSQLLKDLEEVDKVKLKGKHIYLYFKQLGIDLYTGKKIVLNQLLTSTKYDTDHIIPQSLIKDDSLDNLVLVEREVNLKVKGNHYPVPSRIQDEQKKLWHFLLQKKAISEKKYGNLTRTSKIKLEEVEDFVARQINVINYSNVIIRDILKLKYPHTDIIFSKSQYPSFIRKHLKIVKNRDVNDAHHAVDAYLNVVSGNLLSTTFSKAYIRKKYIQIQDGEKETFNMETILENYFKNNENQLKIKTNCLRRDALITFKVDYFSGEFYGQTRLPKGNENLIPITLNEDNPMSDTSKYGGYTNLAQAYLFAVSYQEDGEMKKAILRVPYLYDTLYKNDSDKLLSKVLDNPKATNIQILRKIHLNQKIRFNDGIYLLYTNEKDRNKYKMAYQNYIDNDYLYYLHWANKHLEELLDNQEKQTFIYNSKNDQFEVSKAKNKEIFQYLLQKTKAKVYDTCNYIVKARETNIEIFEQLTLKEQITMINQWIKMMSRDCEKVKFDARFTNFSNCLLRLSNNINPKDSITIIYESPTGLFKHEVKI</t>
  </si>
  <si>
    <t>28038.SAMN05300426.BCY75_06825</t>
  </si>
  <si>
    <t>GCF_001698165.1</t>
  </si>
  <si>
    <t>Latilactobacillus curvatus strain WiKim52 chromosome| complete</t>
  </si>
  <si>
    <t>GTTTTAGAAGAGTATCAAATCAATGAGTAGTTCAAC</t>
  </si>
  <si>
    <t>AATTAGGTGATGGGGTAATGCGTACTATTTCAATGGAATCAACTGACGGTTTACGTCGGGGGATGGCTGTTGAAGACACTGGTCGTGCAATTAACGTACCAGTTGGTAAAGAAACTTTAGGACGGGTATTTAACGTTCTTGGTGAAACAATCGATGGCGGCGAAGAATTTCCTGCAGATTTTAGACGGGACAGTATCCACCGTTCTGCACCTAAATTTGAGGAATTAAATACAAGTTCAGAAATTCTTGAAACAGGGATTAAGGTTATCGATTTACTTGCCCCTTATTTACGAGGTGGGAAAATTGGTTTGTTTGGTGGTGCCGGTGTTGGTAAAACCGTTTTAATCCAAGAATTAATCCATAATATCGCTGAAGAACATGGTGGTATTTCTGTCTTTACTGGTGTTGGTGAACGAACACGTGAAGGTAATGACTTATACTTTGAAATGAAAGAATCAGGCGTTTTGGAAAAGACAGCGATGGTTTTCGGTCAAATGAATGAATCACCTGGCGCTCGTATGCGAGTTGCCTTGACTGGTTTAACAATTGCTGAATACTTTCGTGATATTGAAGGCCAAGATGTGTTATTGTTCATCGATAACATTTTCCGATTCACTCAAGCTGGTTCAGAAGTTTCTGCCTTATTAGGACGGATGCCTTCTGCCGTTGGTTACCAACCAACATTGGCAACAGAAATGGGCCAATTGCAAGAACGAATCACGTCTACTAAAAAAGGTTCAGTTACATCAATCCAAGCCATTTATGTGCCTGCTGATGATTATACTGATCCTGCGCCTGCAACAACTTTCGCGCATTTGGATGCTACAACTAACTTGGATCGTAAATTAACACAACAGGGGATTTATCCTGCTGTTAACCCACTAGAATCAACTTCTAGTGCTTTGGATCCAGAAATTGTTGGCGAAGAACATTACGAAGTTGCTTCAGAAGTGCAACACGTCTTACAACGGTATCGTGAATTACAAGATATCATCTCGATCTTAGGGATGGATGAATTATCTGATGATGAAAAGATTATCGTTGCGCGTGCTCGTCGGATTCAATTCTTCTTATCACAAAACTTCCACGTTGCCGAAGCCTTCACAGGCCAAGCCGGCTCATACGTGCCAGTAAAAGATACAGTGGCAGGCTTCAAAGGCATCTTAGCGGGTGACTATGATGATGTCCCTGAAGAAGCATTCCGGCTTGTCGGGAATATTGATGCTGCATTAGCAAAAGCTAAAGAATTGGGTTATACACCATCCGAACAAGAAACGAAACAAGCTTAGAAAGGGGCGTTAATGATGGCAGAAGAACAAAAGGTATTAACCGTTAATATCGTGACCCCAAGTGGGATTGTCTATGATCATCACGCAACATTGTTGGTTGTACCAGCGATGGCCGGGCAACTTGGTATTATGGCTAATCATGAGCCAATTATTACCCCTTTAGAAATTGGTGAGATTCGCGTTAAACGGACTGATGATCCAGCACGTGAAGACGCAATTGCGGTCAATGGTGGGTTCATGGAAGTGAGCCATAACGTTGCTTCAATCGTTGCCGATAGTGCTGAACGGGCGCGTGATATTGATATTACGCGTGCGCAAAGTGCCAAGGAACGTGCTCAAAACGCAATTAAAACAGCGTCCGAACATAATGATACTGACGAATTACGCCGGGCTCAAATTGCACTGCAACGTGCGATAAACCGGATTAACGTTAAGAATCACTTATTGTAGGATTCAAAAAGCCTTAAACCTGAATGGTTTAAGGCTTTTTTTGTTTCTTAAGATTCAGTCTGGTGGGCAGACAAATCCTATTTCGGTATGTTACAATGTTTGCATATCACAAAAGGGGCGTTATTTAAGTGCAATCAATCGGGTTACAGGCAGTTATTTCAATTATTAGCCATATTGGTTTTATTTTAATCAGTTTTTATGGCTTACAATCAATCCGGTTTGAGCAATTTTTCAAACCGAATCATATCCGTCAAGTACAGATTGTCATAGTATTTCTCGCTATTGTGATGGGCTACACCGTTAGCCAATTCTTTTTAGAAATAATCGCGCAGGCTAAAAATGTGATTTTTTTAGTCCCATAAACTAGCAGTCTTATTCGGAGGGAAACTCTTGGAAAAATTGATTATACAAGGCGGTCAACGATTAGTTGGCGAAGTTCAAATCGAAGGCGCCAAAAACGCAGTATTACCAATTATGGCGGCTGCCTTACTAGCAACCGACGGACCCGTTCAATTAACGAACGTTCCTATTTTATCTGATGTCTTCATGATGCAAGATGTATTAAAGAGTTTAGATGCTAAAGTTGAGTTTGATGAACAACGGAACCAATTAACAATCGATGCCAGTGGTGATTTGAATTTTGAAGCAGCTTTTGAATATGTTTCAAAAATGCGTGCTTCCATCGTTGTGATGGGGCCGTTATTAGCGCGCTTAGGTCACGCACGAGTTGCGATGCCAGGTGGTTGTGCTATCGGTTCGCGGCCTGTTGATTTACATTTGAAGGGTTTTGAAGCACTTGGTGCAACCATTCATCAAAATCATGGTTACATTGAAGCTAAAGCAGAGCGCCTAGTGGGAACTAATATTTACTTAGATTTTCCTAGTGTTGGTGCGACACAAAACATCATGATGGCTGCGACAATGGCTGAAGGGACAACGGTGATTGAAAACGTTGCTCGTGAACCTGAAATTGTAGATCTTGCTAATGTCTTAAACAAAATGGGTGCGAACGTTTTTGGCGCCGGAACTGAGACAATTCGGGTGGAAGGCGTAACCGCTTTACACGGGACGGATCACAGTATCGTGCAAGATCGGATTGAAGCCGGAACCTTCATGGTAGCCGCTGCGGCAACACAAGGAAATGTCTTGATTAAAGAAGCGATTGCTGAACACAATAAACCACTCCTATCAAAATTAGTGGAAATGGGTGCGGAAGTGATTGACGAAGAAGCTGGTGTTCGAATTATTGGTCCCGCTGAATTAAAGGCATGTAATATCAAGACGCTACCTTATCCAGGCTTTCCAACTGATATGCAAGCACAAATGACGATACTTCAATTACTTGCTAAGAAGACGAGTGTTATGACCGAAACGGTATTTGAAAATCGTTTCATGCATTTAGAAGAACTCCGCCGAATGAATGCGGATTATCAAATTGAAGGTCAATCAGTTGTGCTTTATGGCGATACACATTTCAATGGGGCTGAAGTGGCTGCAACCGATTTAAGAGCTGCCGCAGCACTTGTCATTGCTGGGTTAGTAGCTAATGGTGAAACGTTGGTTACGAACCTTCAATACATGGATCGGGGTTACTATCATTTCCATCAAAAATTACGGGCACTTGGGGCACATATTAGTCGAGCTGATTTTGATGCTGCCGGTCACCGGATTAAACAAGCAAAACGTGCATAAAACAGACTGGCGGCGCCTGCTATTTCAGCGGACGTCGCTTTTTTATTTTGCCAAATCAGGATACTAAAGGTACCTGTCTTATGGTATAATGATTTACTGAATATAGTTCTCGGAAGGAGCAACACCAAATGGCTAAAGATATCGGGATTGACTTGGGAACTGCCAACGTCTTAATTAACGTTAAGGGAAAAGGCATTGTCTTAAACGAACCTTCAGTTGTTGCGATTGATACCCAAACCAAAAAAGTTTTAGCAGTTGGCTCAGAAGCGTATCGGATGGTTGGCCGGACACCTGGCAATATCCACGCTGTCCGTCCATTAAAGGATGGGGTCATCGCTGATTTCGACATTACAGAAGAAATGTTAGCGTATTTTATTAATAAATTAAATGTAAAGGGCTTCCTATCAAAACCTAATATTTTGATTTGCTGCCCAACAAATATTACATCAATTGAACAAAAAGCAATTGTTGAAGCTGCTGAAAAATCAGGTGGCGGCAAAGTCTTCTTGGAATTAGAACCAAAAGTCGCGGCTGTAGGTGCTGGCATGGATATTTTTCAACCACGCGGTAACATGGTTATTGATATCGGTGGTGGGACCAGTGACGTCGCTGTGCTTTCAATGGGTGAAGTGGTCACAAGTCGTTCATTGCGTCTTGCAGGCGATAAGATGAATAGTGAAATTGCCGCATACGTTAAGAAGAAACATAATCTATTAATCGGCGAACATACGGCTGAAACAATTAAGTTAACAATTGGTAACGTTTGGCATGCTGATGCGAGTGAGTCACTTGAGATTCGTGGCCGGGACATGGTAAGTGGGTTGCCACAATCTGTCTCAATTAGTGCAGATGAAGTTGAATCAGCCTTGCATGAAACAATGATGGAAATTATTGCGGCTGCCAAAGAAGTGTTAGAAGTAACACCACCAGAATTATCTGCAGATATTATTGATCGGGGAATCATGTTAACGGGTGGCGGTGCTTTATTACGCAATATCGCTAACTTATTCTCAGAACATTTGAAGGTTCCGGTGGTCTTAGCAGAAAATCCATTGGATGCTGTTGCTTTAGGGACTGGCATCTTATTAGATAATATTGAACATAAACGCGCTTATTAAGCCGCATTCTATTAAAGAAGGATTGTGATTGTGTGTATCAATCAAATTTTGACGAACACGTCAAACCCGTTTTAAAGAAAATTTTATTGGTTTTCGTGCTCATAATTATTGCGTTATTAGTTGGTCAGATGATTGGTTTTGCAATTGGCGGCCAGAATCCATTTGCCGTTTTCTTGCCTAGCACATGGAGTCATATTATTAATTTCTTGCAGTAGCATGCGCTAAAGTGAGGCAGATAAATTGAGGAAAATATTGATTGGATTGGTCCGTTTCTATCAGAAGGGAATTTCACCATTATTACCACCGAGTTGCCGATATTACCCAACATGTTCGAGTTACATGATTCAAGCAATCCAAAAACATGGTGCTATTTTGGGTTTAATCATGGGCATCGGTCGTATATTGCGTTGTCACCCGTTTGTACGGGGCGGCTATGATCCAGTACCAGATCATTTCACCGTTTTGCGCAATCGACAGCAAGACGAGTCACAAAAGTAAGTCAAAGAAGTTAGGGGTTCAACATAACTATGTCAAAAAAAGAACAAAAAATTACTGTCACAATTGATGACATCAAACGTAATGGCCAAGAAATGACAAGCGTCATGGTCGGCAAAAATGAAATTGGCGTGATTGTAGAAGATAGCGCTAAGAAACGTTTTGAAGCAACTGTTGAAGGGACTGGTCAAAGTATCATTACTAAGACCCACGACGATGCAGTTAACGAATTACTACGGGAGTACCACTTACACCAAGGTTAATTCTTAAGAATTAATTAGAATTACAGTAACCCGGCAGAATTCTGGCCGGGTTATTTATATAATGAGAGCAGAATTGATTGAAGGAGACTTAGCATGCCAAAGGAAGTAGAAACAACAGAAGATTCCTCGCGAGTTGATTATGGAATCGTCTTTTCAGTCTTTATGCTAGCGTTGATTGGCTTGATGTCAATCTATGTGGCAACATCACATGATACATCAGGTGCGAGTTCAACTCGAGCCGTTATTATGCAAGCTGCATGGTACGTGATTGGTGGAATTGCGATTGTCGCAATTATGCAGTTTGATTCAGAACAACTATGGCGGATTGCACCACTGGCTTATGGGTTAGGGATTTTCCTCTTGATTGCCGTTTTAATCTTTTATAATCGGGCAGTCGCCTTGCAAACTGGGGCAAAGAGTTGGTTCTCTCTTGGACCAATCTCATTTCAACCATCTGAAGTCATGAAACCGGCATATATTTTGATGTTGGGCAGGGTCGTTACTCAACACAATACGGCTTATCCAGAACACACGATTAAGACGGATTGGATGTTACTTGGACGAATGTTACTATGGACACTTCCAGTGATGGTCCTATTGAAATTACAAAATGACTTTGGGACCTTATTAGTGTTCGTTGCCATCTTAGGTGGGATTGTGCTTGTCTCAGGTGTGACCTGGAAGATTTTAGCCCCAGCCATTGCTGTTTTAGTCGCTGTTGGGGGCACGGCCCTTACACTAGCGGCGACGACCCCTGGCCGGGTAATCTTGACGCATCTGGGCTTTAAAACGTACCAATTCAATCGAATTGATGCTTGGCTGCATCCTTTTGATAATACTGCCAGTACCAGTTTACAATTATCGCAGAGTTTAAAGGCGATTGGGTCTGGTCAGCTATTTGGGAAAGGCTTCAATCAAGTGCAAGTCCATGTGCCAGTACGTGAATCCGATATGATTTTCTCTGTCATTGGTGAGAACTTCGGCTTTGTCGGTTCATGTTTTGTGATTCTTTTGTACTTCTTGTTGATTTACCAAATGATTCGGGTCACATTTGATACGAAGAATGAATTTTACGCGTATGTCTCAACTGGGATCATCATGATGATCTTATTCCATGTTTTCGAAAACATTGGGATGAGCGTTGGTTTATTACCATTGACAGGGATTCCATTGCCGTTCATCTCACAAGGGGGCTCGTCATTATTGGGGAACCTAATTGGCGTTGGGTTTATCATGTCGATGCGGTACCATTATAAGAGTTACATGTTCAGTGAAGCTGAAGATACTTTCTAGGAGTGAATGACGGATGACGATGAATAATAATGATTATTTTTGGACAGAGGAAATTGCAGCATCGATTAGAAGAATTGGGATCACCAAAGCCGCACAAAATGAGTTTGGGTTAATCAAGTTTGTTGATGTTCCAATCGTGGGGCAAAAATTGACGGCTAATGAAACCTTAGTGGCCATTGAAGCTGAGAAGATGGTACAAGATCTTGACAGTCCACTAGCTGGTGAATTAGTAAACGTCAACACACCGTTAGCTGATAATCCGGAATTATTAAATGCAGATAACGAAAAAGATGCGTGGATTGCTGACATTCGGGTCGATTAGGCCATTACTTAAACAATAATCTGATTTTTTTGAATAGTCTTGCTTGACTTTTAATTGAACTTTAATTATGATAGGTACTACTTAATACAAGCGATGAAAAGATGAGTAATTTAGTCAGTAGCATTTTAAGAGAGTCCGGTCAGGTGCAAGCGGATAATGTGAAAGCTAGATGAATATGGTCTTTGAGCAATTCATTTGGTAAGGTTTAACTGAGCCGAATGCGGGGGTTGCCCGATATAGCGAACGAGTATCAATCGGGTACTTTGTAAGGCGATTACTGTGAGGTAATCGTAAATTAAGGTGGTAACACGCATTTAGCGTCCTTTCTCTCATTTATTTGAGAGGAAGGATTTTTTTTTGGCATTTTTTAAAAGAAGAGGGAGCGATTAGTATGTTGACATTAAAACAAGTGGGTAAAACCTTTGAGCGAGAACAAAAAACATTCGCCGCACTAACGGATGTCTCGTTGAACATTGAAGCGGGCGAAATCTACGGGATTATCGGTTATTCCGGCGCTGGTAAGAGTACGTTGATCCGACTCTTGAATGGACTTGAAAAGCCAACGACTGGGGATGTGCTCGTTGAGGGCCAGTCAATTGTGGGGTTGAGCGAACAAGCAATGCGGCCGATTCGGCAGAAAATTGGCATGATTTTCCAACACTTTAACTTACTCTGGTCAAAGACAGTGTTAGAAAACATCATGTTGCCACTAAAATTAGCCGGGGTACCTAAGGCAGAACGACAAATCAAAGCCCGCGCATTATTAAAGATTGTTGAATTGACCCATTTAGAAACGGTCTATCCAAGCGAACTATCGGGCGGTCAGAAACAACGGGTCGCAATTGCACGAGCCTTGATTAGTGACCCGAAGATTCTGTTATGTGATGAAGCGACTAGCGCCCTTGATCCGAAAACAACGAATTCAATTTTAACGTTACTGGCTAAGATTAATCGTGAAATGGGGATTACAATCGTTCTTGTCACCCATGAAATGGATGCGGTGCGGCGGATTTGCCAACGAATTGCGGTCATGGAAAATGGGCGGTTAATCGAAGAAGGGACTGTGCACGAAATCTTTGAAAAACCACAAATGGCTGCAACTAAGGCATTTGTTGCTGAATCCTTAGTGGTGTCGCCAAGTGAAACGGCCGCTTCGATTGATCAACTGTTAGAACGGGTTCCAAATGGCACAATCGTCCAACTGCGATTTAACGAAGAACAATCGAATCAACCGGTGATCGGTCGCTTGATGCGTCAATACCCAGCAGTCGAAATCAGTGTCATCAGTGGGAGTTTACAACAAACCATTAATGGCGCACTTGGCTATTTATACATTCAAATTCAAGCTAATCCAAGTGATTTAAAGGCAGTCCTTGCAGAATTAGCACAACAAACAATCGAAGTTGAGGTGGTACGTCATGGATAACGTAAACGGATTTCAATCCTATTTTCAATTTAAGCAAGTGAACTGGCCAAGTATGTGGCAAGCAACTTTTGAAACAGTTTGGTTAACAATTGTCAGTGTTTTATTGGTGGCAGTTCTTGGATTCGCACTCGGGTTAGTTCTTTATCAAACAAACGCGAGTGGTGGTCGAGTGAATCGGCTGTTGAATGGCATTGTGGCTTTATTCGTGAACGTCTTTCGTTCCATTCCATTCATCATTTTAATCGTCTTGTTGATTCCATTGACAAAAGGTTTGATGGGCACGATGATTGGCCCGAAAGCGGCGATTCCAGCGTTAATCATCTCAGCCGCGCCCTTTTATGCACGACTCGTTGAATTAGCTTTTCGGGAAGTCGATGGCGGTGTGCTTGAAGCCACCCGTTCAATGGGCGCTTCAAAAGCCCAAATCGTCTGGCAAGTCCTTCTGCCAGAAAGTATGCCGGCGCTTGTTTCCGGCTTAACCGTCACCGCAATTTCACTTGTTGGTTATACCGCAATGGCGGGGGTGATTGGTGCCGGTGGACTGGGAAATCTTGCTTACCAAGATGGTTTCCAAGCTAACCAAAATGCGATTACGTTAGTCGCAACCGTCATTATTTTAATCATCGTCTTCATTTGTCAAAAAACGGGCGACTTGGTTGTTCAACACATTGATCATCGTTAATTTAAAAGGAGGAGTTTTCATGAAAAAACACAGTTTAGGATTATTAGCAGCAGTCTTTTTATTAGCGGGCGCACTTGCCGCTTGTGGTAACAAAGAAGCGAAGTCAGACAGCAACACAATCGTCGTTGGGGCATCCGCAATTCCACACGCCGCGATTTTGAAACACGTTCAACCGGAGTTGAAAAAAGAAGGCATCAACCTCAAAGTAAAAGTCTTCAGCGATTATGTTTTACCCAATAAAGCTTTAGCGAGTGGCGAATTAGATGCGAACTACTACCAACACAAACCCTTTTTGAAGAAGGCCAATAAAGATAACGGCTACGACTTAGTCAGTGTTGGCAGTATTCACTTAGAACCGCTCGGCTTATACAGTAAACAAGTTAAAAAATTGAGTGATGTGAAATCAGGTGCGAAAGTATTAGTTTCAAGCAGCCAGCCAGACTGGGGCCGTGTTTTAACAATTTTAAAAGACGGTGGCTTAATCACCTTGAAATCGGGCGTAAATGCTGAAAACGCAACGTTTAAAGACATCGCTAGCAATCCCAAACACCTCAAGTTTGAGTACACATTCGAACCAAAACTCATGCCTGAACTTTTGAAGAATGATGAAGGCACCTTAGTGGCGATTAACTCGAACTATGCTGTGCAAGCCGGTCTCAACCCTGAAAAGGATGCTGTGGCCCTTGAAAAGCAATCTTCGCCATTTGCCAACATTGTTGTGACAAATAAAAAAGACCGCAATAACCCAGCTATCAAGAAGCTCGTTAAAGTGCTCAAATCAAAATCAACGCAAGAATGGATTAAGAATAAATGGCACGGCGCAGTGTTACCAGTTGAATAATGATCAAAGACAAGTCATTAAGACTTGTCTTTTTTTGCTGTTAGCATGTGTAATTCTTAATTTAATTGGAAAAAGCGGGTTAAATTGGATATACTATCATTGAATATAAACTTTTAGGGGGAGTAAGAATGAGTCGTCCGTATAATATTGGTTTAGATATTGGTACTAGTTCAATTGGGTGGTCAGTGGTTGATGACCAAAGTAAGTTGGTCAGTGTAAGAGGTAAATATGGTTATGGGGTTCGTTTATACGATGAAGGACAAACAGCCGCAGAACGGCGCAGCTTTAGAACAACACGTCGCCGATTAAAACGACGTAAATGGCGGTTAGGATTGTTAAGAGAAATCTTTGAACCCTATATCACGCCAGTTGATGATACTTTTTTCTTGCGGCAAAAACAATCAAACCTAAGTCCGAAGGATCAGCGAAAGTTATATCCACAGACCAGTTTATTTAATGATCGAACAGATCGGGCATTCTATGACGATTATCCAACGATTTACCATTTAAGATATAAGCTAATGACCGAGAAACGTCAATTTGATATTCGCGAGATTTATTTAGCGATGCATCATATTGTGAAGTATCGCGGGCACTTTTTAAATGAAGCGCCCGTCTCATCCTTTAAGAGTAGCGAAATTAATTTAGTGGCTCATTTTGACAGACTAAACACGATTTTTGCTGACTTGTTCAGTGAATCTGGCTTTCAACTAGAGACGGATAAATTAGCGGAGGTCAAAGCGCTCTTATTGGATAATCAACAAAGTGCTAGCAATCGGCAAAGACAAGCATTATCACTGATTTATACGCCAAGTACGAATAAGGCAGTTGAAAAGCAGAATAAGGCGATTGCGACAGAATTATTAAAAGCAATCTTGGGGTTAAAAGCGAAGTTTAATGTGCTTACTAGGATCGAAGCCGAAGATGTTAAAGCATGGACACTCACTTTTAATGCAGAAAACTTTGATGAAGAAATGGTCAAGTTAGAGAGTAGTCTTGATGATAATGCCCATCAAATTATCGAAAGCCTACAGGAACTTTATTCTGGTATTCTATTGGCGGGAATCGTTCCTGAAAATCAATCATTGTCGCAAGCGATGATCATGAAGTATGACGATCATCAAAAGCATTTAAAAATGCTAAAAGCGGTACGGGAAGCGTTAGCACCTGAAGACCGACAGAGATTAAAGCAGGCTTATGACCAATATGTTGATGGTCAAGAAAATACGAAGGCCTATTCGAAGGAAGATTTTTATGGAGATATCACAAAAGCCTTAAAGAACAACCCAGATCATCCGATTGTGAGTGAAATTAAAAAATTAATTGAACTTGATCAATTTATGCCAAAACAACGGACCAAAGATAATGGGGCAATCCCGCATCAACTACATCAACAGGAATTAGACCGGATTATCGAGAACCAACAACAATATTACCCCTGGTTAGCGGAACTTAATCCCAATTCTAAACGGCAAACAGTCGCTAAATATAAATTGGACGAATTAGTGGCCTTTAGAGTACCATACTATGTGGGGCCCCTGATTACGGCTGAGCAGCAACGACAAAGCTCCGATGCGAAATTTGCGTGGCTGATTCGTAAAGCAGAAGGCCGGATTACACCGTGGAACTTCGATGATAAAGTGGACCGTCAAGCATCCGCTAATGAATTCATTAAGCGCATGACAACGACTGATACTTATTTATTGGCTGAAGATGTACTCCCTAAACAGAGCTTAATTTATCAACGGTTTGAAGTGTTGAATGAATTAAACGGACTTAAGATTGATGACCAACCGATTACGACGGAGTTGAAACAAGCAATATTTACGGATTTATTTATGCAGAAAACAAGTGTATCAGTGAAAAATATTCAGGATTACTTGGTATCAGAAAAGCGCTATGCAAGTCGTCCCGCAATTACTGGTCTATCTGATGAGAATAAATTCAATAGTCGATTAAGTACGTATCATGACTTAAAGGCGATTGTTGGGGATGCGGTTGAAGATGTTGATAAACAAGTCGATTTGGAAAAATGTGTTGAATGGTCAACGATTTTTGAAGACGGCAAAATATATAGCGCCAAATTGAATGAAATCGATTGGTTAACAGATCAGCAACGTGTGCAATTAGCTGCTAAACGCTACCGCGGTTGGGGTCGTTTGTCGGCTAAATTATTAACGCAAATCGTCAATGCGAATGGACAACGAATCATGGACTTACTCTGGGATACAACGGATAACTTCATGCGGATTGTGCACTCTGAAGACTTTGATAAATTAATTACTGAAGCTAATCAAATGATGCTAGCGGAAAATGATGTACAAGATGTTATCAATGATTTATATACGTCACCACAGAATAAAAAAGCGCTCCGCCAGATTCTGCTTGTTGTCAATGACATTCAAAAGGCCATGAAAGGCCAGGCGCCAGAACGGATATTGATTGAATTTGCGCGCGAAGATGAAGTGAATCCACGACTTTCGGTGCAACGTAAGCGCCAAGTTGAACAAGTCTATCAAAATATCAGCAATGAATTGCTAAATAATACTGAAATCAGAAATGAACTTAAGGATTTATCGAATTCTGCATTGAGCAATACGCGCTTATTCTTGTACTTCATGCAGGGTGGTCGGGATATGTATACGGGTGATTCGTTGAATATTGATCGTTTATCGACGTACGATATTGATCATATTTTGCCACAATCGTTTATTAAGGATAACTCACTAGATAATCGGGTATTAGTTTCTCAAAAAATGAATCGTAGCAAAGCAGATCAAGTACCGACCGACTTTACAAGCGTTGAACTTGGTAAGAAGATGCAGCTTCAGTGGGAACAAATGTTGCGTGCTGGGTTAATTACTAAGAAGAAATACGATAACTTAACGTTAAATCCTGATCACATCAGTAAATACGCCATGAAGGGCTTTATTAATCGGCAATTAGTAGAAACACGTCAAGTCATTAAGCTAGCAACGAATTTATTGATGGAACAGTATGGTGAAGATAACATTGAGTTAATTACGGTTAAGAGTGGGTTAACACATCAAATGCGAACAGAATTCGATTTTCCGAAGAATCGTAATCTAAATAACCATCATCATGCATTCGATGCTTATCTGACCGCATTCGTTGGTCTGTATCTATTGAAGCGCTATCCTAAATTAAAACCTTATTTTGTATACGGTGAGTATCAGAAGGCAAGTCAGCAAGATAAGTGGCGTAACTTTAATTTTTTAAATGGTCTAAAGAAAGACGAATTGGTTGATGAAAATACTGAAGCGGTTATTTGGGATAAAGAATCCGGTCTAGCTTACTTGAATAAAATTTATCAGTTTAAGAAGATTCTAGTGACTCGCGAAGTGCATGAAAATTCGGGAGCGCTATTTAATCAAACGCTCTATGCGGCTAAAGATGATAAAGCAAGTGGGCAGGGCGGCAAGCAATTGATTCCCGCTAAACAAGATCGACCAACTGCGCTCTATGGTGGGTACTCGGGGAAGACCGTTGCCTACATGTGTATTGTACGCATTAAAAATAAAAAGGGTGATCTCTATAAAGTCTGTGGTGTTGAGACAAGTTGGCTAGCGCAACTTAAACAACTGACGGATGAAGACTCACAAAAGGCATTCTTAAAGCAAAAAATTAGTCCGCAATTTACAAAAGTGAAAAAACAAAAAGGAACGATTGTGAAAGTGGTCGAAGACTTTAAAGTCATTGCACCACATATCCTAATCAATCAACGTTTCTTCGATAATGGTCAAGAATTGACATTGGGCTCTGCGACGTATAAACACAACGAGCAGGAACTGATTCTCGATAAAACGGCTGTTAAATTATTAAATGGCGCGCTACCTTTAACACAGTCTGAAGAACTCGCTGAACAAGTTTATGATGAAATCTTAGATCAAGTGATGCACTATTTCCCACTATATGATACTAATCAATTCAGAGCTAAATTATCTGCGGGTAAAGCAGCCTTTATGAAGTTGCCGTGGAAGAGTATATGGGATGGTAATAAGATGACACAGATTGGTCAACAGATCATATTAGATAGAATCTTGATTGGGTTACATGCAAATGCGGCAGTTAGCGACTTAGGGGTGTTGAAAATAAGTACGCCACTAGGTAAAATGCAGCAACCATCAGGGATTTCTCTTTCACCTGACACCCAAATTATCTATCAATCTCCAACCGGTTTATTCGAACGACGAGTAGCTTTAAGGGATTTATAAATAAATAAAGCTAGCCTGTCATTAGTGTAATGATGGGCTAGCTTTTTGGTTTGAAGGCATAAAAAAAGGCCTCATAAGAGGCTCAGAATAGAAAACTTGGTCCGAAGACCTTGTTTGATTTTAACTCAGAGTATCAAATCAATGAGTATTTCGATTGAGTGTATCAAGCTCAACAACAGCATTATAGCATGTTATCATTTTGAAAACAAGGATGTAGGGGGTAAATTTTTATGAGTTGGCGAACAGTTGTGATTTCACAACATGCAAAGGTTTCTTATTCTGGACGGAAGATTATTGTCCAGACAAAAGATGCAACACACCAAGTACCAATTGATGATATCCAAATTTTGTTAGTTGCGACTACCCAGGCCGTTTTAACGGCATCGGCGATTACTGAGTTGAGTGAAGCTGGCGCTAAGATTATTTTTACAGGCAAAGACGGTAATCCAACTTGCGAAACAATTGCGGATTATCCAGGAAATCGTAGTCTCGCGTCGATCCAGCAACAGGTTGAATGGGGAACGGGGTTGAAAGAAACCTTATGGACGGCGATTATTCAAGCCAAAATAGCGATGCAAATTCAATGTGCACAATTGTTAGGAAAGGATATTGAAGACTTAACAACAGAAGCTGATGCAATGGTATTTGCTGATCGAACAAATCGAGAAGCCGTGATTGCGCGCAAGTATTTTCAGTTAGTTTTTGATAAAGACTTTGTTCGAACGGAGTACAGTCCCATTAATGCAGCCCTTAATTATGGTTATAGTTTGTTGTTATCAGCCGTTAATCGCGAAATTGTTTGTAATGGCTATTTAACACAGTTTGGCATTCATCATCACAATGGCGTCAGTGATTTTAATTTGGGTTCCGATCTAATGGAACCTTTTCGACCAGTGATTGATTATTGGGTGGCACATCAAAAGTTTAATGAATTAACCCCTGATGTTAAATTTGGTTTAGTGGAGTTACTGAATCTTGAGCTAGAATATAATGGACAGATCACAATTCTTAGAAACGCACTCACTAAACACGTACAGAATTGTTTGAAATTCATGACAACTCCGAAAGAAGAGTTTGAAGTAAAGGTGGTAATGACTCACGAGGTACCGAATAATGCGCTTATTAGTCATGTTTGATTTACCAGTTGAAACGAGCGAGGATCGCAAGGCATACCGTCATTTTAGAAAAGCGCTGCTTAACGAAGGTTTTTTAATGATTCAATATTCTGTTTATGTTCGAGTTTGTGTCAGCAAACAATCGGCGCAGTTTATCGAGAACCGAATTGCTGGCTTTACTCCGCCTGCAGGCTTAGTACAAACGTTGATGGTTACTGAGCAACAATATAATAAAATGCATTTCTTAGTGGGCGAATCGAGTGATGACGTCCGTAATTCTGCTGAGAGGACGTTAATTTTATGAACATTACTTTTTATCCATACCACCCCTTTAGCGTTCAGAATAAGAAAATAACGGTTTGCAGTACAAGTAGTCCAGAAGTGTATACCAAACTCATTGCAGGGATGTCCGGCGCACAAGAGACCGTTAAATTTAGCAATGATCAATACGAATTAATGGATTATTCAAAGGCTGTTATTTGGGGTGGGGATGTGGCAGCAATTAATTTGAATCATCTATTTCAAAATCGGTTGATTAAAAAATTCGCCGCCGACTTAACGGATCAGCAACGCCAGAAATTAACTCAGTTAGATAGTGAGGTTCGTTCAACGATTTTGGATGCGGCCTTTATGTATGAATTGACCTTAGATGTCAATCAGGAATGGGATCTTCAAAGAATGATTAAGTTCTATAATTTACAATTTTCGACTGTCGTCCAACATGACCCATATGGTATAATTGAGAGTATAGTACAGACAGCAGTAGAGTTAAATGAATCAAAAATAATTACGTTGATCAACGTTTCGCACTATCTCAGTATCAACCAATTTAATGAATTGGTGAGGTTGGTGGCGACATTGAATGTGAAACTCTTTCTCATTGAATTTTCAGAAGAGGTTAAATCTGATCAGTACCAGAAATGTTGTTATTATCACATCGATAATGATTATGTCGAATGGCGCTATGAATAAAATGAAATTCTGATGAAAAAACGACGGTTTTAGAAGAGTATCAAATCAATGAGTAGTTCAACATTATCTTAGAGGTAGTAGCGCACTTGGGTGTTTTAGAAGAGTATCAAATCAATGAGTAGTTCAACCGATTGTACTATATGAATCAAGGGAGCTACGTTTTAGAAGAGTATCAAATCAATGAGTAGTTCAACTGGCCATCAAAAAAGCCTTCTCCTTATTGTGTTTTAGAAGAGTATCAAATCAATGAGTAGTTCAACTTAGCTTTGATAATCGCTTGGCACCCTTAAGTTTTAGAAGAGTATCAAATCAATGAGTAGTTCAACTACCGTTTTAGCAAAACGGTACAATTTAATAGTTTTAGAAGAGTATCAAATCAATGAGTAGTTCAACCAATTTGCAGCACTATTAGCAATCGTTTTAGTTTTAGAAGAGTATCAAATCAATGAGTAGTTCAACATATTGGATGAAAATATAGTCTGAACATTAGTTTTAGAAGAGTATCAAATCAATGAGTAGTTCAACAAGTGATTGAAAAGATTGTGAAACTTGCCAGTTTTAGAAGAGTATCAAATCAATGAGTAGTTCAACTGATGAAGATTTTACAAAAAGTTGGGAGTAGTTTTAGAAGAGTATCAAATCAATGAGTAGTTCAACAGCATCAAAATCGATTCTCGATTGAATTTTGTTTTAGAAGAGTATCAAATCAATGAGTAGTTCAACTTTCAGCTGACAAATTAATGGGTAAGTTAGGTTTTAGAAGAGTATCAAATCAATGAGTAGTTCAACTGTTGTTGCTTGTCGGTAACCACACCATCAGTTTTAGAAGAGTATCAAATCAATGAGTAGTTCAACCAACCAATTTAAACCAATTAACAGAAATCAGTTTTAGAAGAGTATCAAATCAATGAGTAGTTCAACAATGCTCCTAATTGCATATCTGCCACACTAGTTTTAGAAGAGTATCAAATCAATGAGTAGTTCAACTTTATGTCAGTCAGAATATGCCATACAACGGTTTTAGAAGAGTATCAAATCAATGAGTAGTTCAACTAGGGTATTATCTAGATTCAATGGATGTTGGTTTTAGAAGAGTATCAAATCAATGAGTAGTTCAACCATTAGCGTTCGAGTCATCAACAACACCTTGTTTTAGAAGAGTATCAAATCAATGAGTAGTTCAACTGTTCTTTGGTTGATCCCGTTAGTGAGTAGGTTTTAGAAGAGTATCAAATCAATGAGTAGTTCAACTGTTTGGCGTGATTTTTAGCGTAGGCGTCAGTTTTAGAAGAGTATCAAATCAATGAGTAGTTCAACATAAACCGGGCGCTGATGACTACACGGTTCGTTTTAGAAGAGTATCAAATCAATGAGTAGTTCAACAAACTCCAGCCGGTATGGCTGCGGTTGCTAGTTTTAGAAGAGTATCAAATCAATGAGTAGTTCAACTCTACTTTAAAGATACCAGCTATTACCGAAGTTTTAGAAGAGTATCAAATCAATGAGTAGTTCAACATGATGATGAAATTATCGAATATTTAAAAAGTTTTAGAAGAGTATCAAATCAATGAGTAGTTCAACATCGCTTAGATAGTCGGAAGGCTAGCACAAGTTTTAGAAGAGTATCAAATCAATGAGTAGTTCAACGCACAAATGGTAAACGATTCAAACAATTACGTTTTAGAAGAGTATCAAATCAATGAGTAGTTCAACTGAAGACGAAAACGTAATTATGACGTACGAGTTTTAGAAGAGTATCAAATCAATGAGTAGTTCAACCATGATCGTTAGACAAACATATCTCGCACAGTTTTAGAAGAGTATCAAATCAATGAGTAGTTCAACGTGACGATTGACGATGACCTTGTCCGCTGAGTTTTAGAAGAGTATCAAATCAATAAGTTATTTTTTACCTATTCCCCCAGGAAAGCTATTGATAAAGATCACGTCGCCTACGTGGTCTTTTTTCATGCATTCAAGCATTGAAAACAGTTCTCAATTAGCATAGAATTAAGAGCGTATAATAATTGCTAGAATGCGATTCTTGGAGGGTCATCTATGTCTAAATTAGAGATTATCGATTTGCACGTCGGCATCGACGGTAAGGAAATTTTAAAAGGTGTTAACCTGGAAATGAACACGGGTGAAATTCACGCGATCATGGGACCTAACGGGACTGGGAAGTCGACGCTTTCGGAAACGATTATGGGCAATCCCAAGTATGAGGTACTACAAGGTCAGATCAAACTAGATGGCCAAAATATTTTAGAAATGCCGGTTGATGAACGCGCCCGTGCGGGGTTATTTTTGGCGATGCAATATCCTGCTGAAATTCAAGGGGTAACGAACGCTGAATTCATGCGTGCGGCGATTAATGCACGTCGGGCTGAAGATGATCAGATTTCAGTGATGGCTTTCTTGAAAAAATTAGATCAACGGATGGCATTCTTGGATATGACGGAAGAAATGTCAGAACGTTACTTAAACGAAGGATTTTCTGGGGGTGAAAAGAAACGGAATGAAATTCTGCAATTGATGATGATTGAACCCAAATTCGCCATCCTAGACGAAATTGATTCCGGACTTGATATTGATGCCTTGCAAGTCGTTTCAAAAGGCGTGAACGAAATGCGCGGGGCTGATTTTGGCTCATTAATCATCACACATTATCAACGGCTCTTAAACTACATCGTGCCAGATTATGTGCACATCATGATGGGTGGCAAAATCGTCACGACTGGTGATGCGTCACTTGCAAAACGTTTGGAAGACGAAGGTTATGTCGGGATTCGTGACGAATTAGGCTTGGATATCAAACTGACTGACGACGAAAGTAAATAGGGGGCGATTCTGATGAAGAAAACATTAGCCATCACGCCTGAACAAATCGCGTCATTCTCACAATTGCATCAAGAACCGGCCTGGTTTGCTGAAATGCGTCAAGCAGCGTTTGCGCAAATTGAGCAACTCGAACTGCCTATCTTTGAAAAAATTAACTATAAACATTGGCCAGTGATGGCAGCAAATGCGCCAACAGCCGTTAAATCCGATTTGAGTTTAATGCCATCTGCGGCAGCGAATCTTTCAGCTGATCAACCGTACGCAGTACAGATTGGTCAGACAACTGCCAAGTTAAATTTACCGGCAGAATTGGCAGAACAAGGTGTCATTTTTACCGACATTTTCGCCGCGTTACAAGAACATCCTGATTTGGTACAACAATACTACATGCAAGTCACAGTGAAACCGAACGAGGATCGCTTAACGGCTTTTCACACAGCTTTGATGAACAGTGGGCTCTTCTTGTATGTACCGAAAAATGTGGTGATTAAGCAACCCATTACGGCTTATTATGTACAGGACAGCACTCAACCCGCTGATTTTATTCATCACGTCCTCGTAGTAGCCGAACAAAACAGTGAATTTAGTTATCTTGAAAATCTCCAAACAGCGGGTGACCACAAGAACTTAGCAAATGTTGTCGTGGAAGTGATTGCTAAAGATAACAGTCACGTTCATTTTTCAGCGGTTGATGCCTTTGGAAAATCCGTGACGACTTACTTGAATCGCCGGGGCCACTTGATGCGCGATGCGCGGATTGATTGGGCATTGGGATCAATGAATGATGGCAATATCATCGGTGACTTTGATTCTGATTTAGTGGGTGCTGGATCACATGCTGAAACGAAAGTGGTCGCCATCTCAACTGGTAAACAGATTCAAGGGATTGATACGCGTGTGACGAATATTGGGCCGCGTTCAATTGGGCACATCTTGCAACATGGCGTCATTTTAGAAGATGCGACGTTAACGTTTAACGGGATCGGGCATATTTTAAAAGGGGCTAAGGGTGCCGATGCCCAACAAGAAAATCGCGTCTTGATGTTATCGCGGACAGCACGCGGGGATGCGAACCCACTCTTATTAATTGATGAAAATGACGTGCAAGCTGGCCATGCTGCCAGTGTCGGGCGCGTTGATGAACAACAAATGTATTATTTAATGAGTCGCGGTCTTTCAAAAGAAGTCGCGCAACGACTTGTAATTCGTGGTTTCTTAGGCGCTGTTCTAAGTGAAATTCCGGATAAAAACGTGCGCCAACAATTAACGGACACGATTGAAAGGAAGTTAATCGATGGTCAACCAGTTAAATGATTATCGGTGCGACTTTCCGATTTTAGACCAAATCGTCAATGATGAACCACTTGTTTATTTAGACAATGCGGCGACCACCCAAAAACCACAAGCCGTGATTGACCGGTTGGTGGCTTATTACCAAAATGACAATGCGAACGTGCATCGTGGTGTGCATACTTTAGCTGAACGAGCAACCGCCCAGTATGAAGCCGCGCGCACGAAGGTCCAAACCTTCATCCATGCCGCTGCGAGTGCCGAAGTGATTTTCACAAAAGGGACGACGCAAAGTTTGAACTGGGTTGCAGGCAGTTTCGGCCCAACCGTGGTTGAAGCCGGCGATGAAATCGTGATTAGTGTGATGGAACATCATAGTAATCTCGTGCCGTGGCAACAACTGGCGCAGAAAACGGGCGCGAAATTGCGTTACATCGACTTATTACCGGATGGGCAACTCGATTTAGAGTCAGCACGCCAGGTGATTGGGCCTAAGACGAAAATTGTTAGTTTGGCGCATGCTTCCAACGTACTTGGGGTTGTCAATCCGATTAAAACAATTGCGGCTTTAGTCCATGCACAAGGCGGTTACATGGTGGTCGATGGTGCACAAGCCGTGCCGCACATGATGGTTGATGTGCAGGCACTTGATGCGGACTTTTACGCCTTTTCAGGGCATAAGATGCTTGGACCAACCGGCATTGGTGTGCTTTATGGCAAGCAAGCATTACTTGAACAGATGCCACCCGTGGAATACGGCGGCGAGATGATCGACTTTGTGGGCTTACAATCTTCAACGTTTAAAGAATTACCGTGGCGTCTTGAAGGTGGAACGCCAAACATTGCGGGGGCAATTGGCTTAGGGGCCGCCATTGATTATTTAACGCAAATTGGGATGGATCATATCCAAGCCCATGAACAAGCGCTAGTCACAATGGCTTTACCGCAGCTCCAAGCAATCGACGGCCTCACGATTTATGGCCCACAAGATGCCGCCCAACGCACCGGTGTGATTGCCTTTAATCTCGACAATTTACATCCACATGATTTAGCGACCGCCCTCGATATGGAAGGCGTTGCCGTACGTGCTGGTCATCACTGCGCACAACCGTTGATGCAATGGTTGAACGTTGCCGCAACCGCGCGCGCTGGTTTTTACCTCTACAATACCGAAGCGGACGTGAAAACGTTCGTGACCGCCATTCAAGCAGCAAAGGAGTTTTTCCAAAATGGCACTCTCTAAATTAGATAACTTATATCGGCAGGTCATTCTTGACCATTCGCAACATCCGCATCATCATGGTCACTTGACGACTGCCGATCATGAAATTGAATTACGCAACCCCACCTGTGGTGATGTGTTACAACTTGAACTGGTGCTCGAAGACGGGCAGATTAGTCAGATTGCTTTTTCAGGGGAAGGCTGTACGATTAGCCAGGCTTCTGCCAGCATGATGACCGATGCCGTGATGCATAAGACACCGGCGCAAGCGGAGGCGATGATCGAACGCTTTTCGGATATGATGATTGGTGATCGTGACGAAGACTGGTCATTGTTAGAAGATGCCGCGATTTTACAAGGGGTGCAACAATTCCCTGCGCGGATTAAATGCGCGACTTTAGCTTGGAAGGCGCTCCACAAAGCCTTAAATAGCGATGACCGACGTGCAACAACCGGTCAAATGATGAACCACGCAGAAACGGAGGAAACTAACGAATGACAGAAGAGACAACGATGCCCCAATTTGAAGAGTACGACTACGGCTTTAGCGACGATGTAGAGCCCGTCTTTTCAACTGGGCGCGGTTTAACGGAAGACGTTGTGCGCGCCATCTCGCGTGAGAAAAAGGAACCACAATGGATGTTAGATTTCCGCTTAAAATCATTTCACGCTTATGAAAAAATGCCAATGCCAGATTTCGGACCGGACTTATCCGATCTTGATTTAGAACACATGTTGTATTATCAAAAGGCAACGGACAAGCAATACCGCGATTGGGAAGATGTTCCCGACAAAATCAAAGAAACGTTTGATCGCTTAGGTGTGCCTGAAGCCGAACGTAAGTATTTAGCAGGTTCCAGTGCGCAATATGAATCAGAAGTGGTTTATCACAACATGCGTGAAGAATTCGAAAAACTTGGGATCATTTTTACCGATATGGATACCGGTTTACGCGAATACCCTGAAATTGTGAAGGAATACTTCAGTACGTTGGTCAAACCAACTGATAATAAATTCTCAGCGCTTAACTCGGCCGTTTGGTCAGGTGGCACGTTCATCTACGTTCCAAAAGGCGTGCGGACGGATATTCCAATCCAATCGTACTTCCGGATTAACGCTGAAAATTCAGGTCAATTCGAACGGACATTGATTATTGTCGATGAAGGCGCCAGCGTGAACTACGTTGAAGGCTGTACTGCACCAAGCTATTCAAGTGATAGCTTGCACGCAGCGGTCGTTGAAGTCTTTGTGAAACGGGATGGCTATTGCCGTTATACGACCATTCAAAACTGGTCAAAGAACGTTTATAGCTTGGAAACTAAACGGGCCCAAGCCATGGAAAATGCGACAATGGAATGGGTCGACGGGAATCTCGGTTCGAAGATGACCATGAAATACCCAAGTGTCTACCTCGATGGTGAAGGTGCCCGCGGAACCATGCTCTCAATCGCCGTCGCCGGCGAAGGCGTTGATCAAGACAGTGGCGCGCGGATGATTCACGCTGCACCGAATACGTCATCCTCAATCGTTTCAAAATCGATTGCCAAAGATGGCGGGGCCGTTGATTACCGCGGGACTGTTCGTTTTGAACGCGACAGTGACGGTTCGTTTGCCCATGTCGAATGCGATACGATTATTATGGATGACCGCTCCAGCTCTGATACGATTCCGTACAACACAATTCTAAACGGCAACGTTTCAATGGAACACGAAGCCAAAGTCTCTAAAATTTCAGAAGAGCAACTCTATTACCTGATGAGCCGTGGCATCTCGGAAGCCAAAGCAACCGAAATGATCATCATGGGCTTTGTCGAACCATTCACCAAGGAACTCCCAATGGAATACGCGGTGGAATTAAATCGACTGATTAGTTATGAAATGGAAGGCAGTGTGGGGTAACAAAAAGTCTGTAACCCTTTGATGGATGTGGGGTTACAACCTTTTTTGGTTTTAAGGTAGATTGTAAAATTAATCCGAACGCTGTTCGGACAAAAAGATCAGCTTCCTTTAAAATGGTGTTTACCACAAACCCATCTTTTAGGAGCTGATCTTTTGTCTAGTATAACCTATTCCGAACGAATTAAAATCGAAACCTTTTGTGAACTAGGGCTGTCCAATATCCAAATGGGCGTTCGGCTGAACCGATCACCGTCAACAATTTCTTATGAATTATCTCGATGTCAACCTTATCAGGCTGAATTAGCACAAACAGATGCCGAATACAAGCGATCACGATGTGGTCGGAAAACTAAGCTGAGCGATGAGTTAAAGCAAAAAATTCTCAACCATTTACGTCTAAGCTGGTCACCAGGAATGATTGCTCACGAATTTAAACTAGCTACTAAATCTATTTATAATTGGCTAAATCAGGGGAGAATTGGTTTCTCCTTGAATGATCTACCTGAACATGGCGTACGCCAACGATCCAAATATAATCAATCTTTGGGGCGATCAATTGAACAGCGTTCCATGATGATTAATCAACGTAAGCGCATCGGCGATTTTGAACTAGATACAGTCGTTGGTCCTCCTGGGCATAGTAAGGCAGTTTTATTAACTT</t>
  </si>
  <si>
    <t>MSRPYNIGLDIGTSSIGWSVVDDQSKLVSVRGKYGYGVRLYDEGQTAAERRSFRTTRRRLKRRKWRLGLLREIFEPYITPVDDTFFLRQKQSNLSPKDQRKLYPQTSLFNDRTDRAFYDDYPTIYHLRYKLMTEKRQFDIREIYLAMHHIVKYRGHFLNEAPVSSFKSSEINLVAHFDRLNTIFADLFSESGFQLETDKLAEVKALLLDNQQSASNRQRQALSLIYTPSTNKAVEKQNKAIATELLKAILGLKAKFNVLTRIEAEDVKAWTLTFNAENFDEEMVKLESSLDDNAHQIIESLQELYSGILLAGIVPENQSLSQAMIMKYDDHQKHLKMLKAVREALAPEDRQRLKQAYDQYVDGQENTKAYSKEDFYGDITKALKNNPDHPIVSEIKKLIELDQFMPKQRTKDNGAIPHQLHQQELDRIIENQQQYYPWLAELNPNSKRQTVAKYKLDELVAFRVPYYVGPLITAEQQRQSSDAKFAWLIRKAEGRITPWNFDDKVDRQASANEFIKRMTTTDTYLLAEDVLPKQSLIYQRFEVLNELNGLKIDDQPITTELKQAIFTDLFMQKTSVSVKNIQDYLVSEKRYASRPAITGLSDENKFNSRLSTYHDLKAIVGDAVEDVDKQVDLEKCVEWSTIFEDGKIYSAKLNEIDWLTDQQRVQLAAKRYRGWGRLSAKLLTQIVNANGQRIMDLLWDTTDNFMRIVHSEDFDKLITEANQMMLAENDVQDVINDLYTSPQNKKALRQILLVVNDIQKAMKGQAPERILIEFAREDEVNPRLSVQRKRQVEQVYQNISNELLNNTEIRNELKDLSNSALSNTRLFLYFMQGGRDMYTGDSLNIDRLSTYDIDHILPQSFIKDNSLDNRVLVSQKMNRSKADQVPTDFTSVELGKKMQLQWEQMLRAGLITKKKYDNLTLNPDHISKYAMKGFINRQLVETRQVIKLATNLLMEQYGEDNIELITVKSGLTHQMRTEFDFPKNRNLNNHHHAFDAYLTAFVGLYLLKRYPKLKPYFVYGEYQKASQQDKWRNFNFLNGLKKDELVDENTEAVIWDKESGLAYLNKIYQFKKILVTREVHENSGALFNQTLYAAKDDKASGQGGKQLIPAKQDRPTALYGGYSGKTVAYMCIVRIKNKKGDLYKVCGVETSWLAQLKQLTDEDSQKAFLKQKISPQFTKVKKQKGTIVKVVEDFKVIAPHILINQRFFDNGQELTLGSATYKHNEQELILDKTAVKLLNGALPLTQSEELAEQVYDEILDQVMHYFPLYDTNQFRAKLSAGKAAFMKLPWKSIWDGNKMTQIGQQIILDRILIGLHANAAVSDLGVLKISTPLGKMQQPSGISLSPDTQIIYQSPTGLFERRVALRDL</t>
  </si>
  <si>
    <t>1262734.PRJEB683.BN459_00011</t>
  </si>
  <si>
    <t>cRISPR-associated protein Cas9/Csn1 subtype II/NMEMI</t>
  </si>
  <si>
    <t>MKSILGLDLGTTSIGWALVKESENDNEKSEIVKLGVRLVPLTTDERTDFEKGKSITTNADRTSKRSMRRNLQRYKLRREALVSELKKEHWIDEGYRFSEDGPGSTFSTLRLRAKAAEEEISLQDLAKVLLQINKKRGYKSSRKLNSAEDGQAIDGMSVAKVLYDRGLTPGEYVYQRMLDGQYAIPEFYKSDLQAEFDKIWNLQKSYYPELTAELYDKLTDKNKSQTWAICRDELGVQGFKSSFTGKERLKEAYFNRQQASKQKVDLEVLTCVLQDINGQKASLSGLLSAISDRSKELYFNRMTVGQMLVRQIQEDPNRSLRNTVFYRQDYIDEFEKIWSVQSRFHPELTQERKKKLKDIIIFYQRPLKSQKGLISLCEFESREVDISVDGVIKKKKIGPRVCPRSSPLFQEFKVYQTVNNILVNGEPLDDNDREKLVGELAFREKMKGQDVLKLLYKTSKGMRINFEEVEGNRTMATILKACEKIVEGLGYDTRDLSKITASEKVSRIEEIFAKEGFKSDFLHFDSSLPSPEFESQASYSLWHLLYSYENDKSVSGNESLVEKIKKLCSMDEASAKILSGCTFLSDYGSLSARAMRKILPYMKDGLEYSAACAMAGYRHSKRSLTKEELDSRVYVDRLELLPKNSLRNPVVEKILNQMINVVNSVVDTYGKPDEIRIEMARELKKSASEREKAQKDIAAASKVNESIVATLKGSPFFIDSPSRNDIIRYRLWEELKPNGYKTLYSGTYIPKERLFSKDFDIEHIIPQALLFDDSFANKTIESRQCNIEKSNRTAMDYVKSKYDSFGVQAYIDRVKGLTGVSKTKITRLLMESKDIPEDFINRELRDSQYIARKAREILESMVKFVVPTTGSVTARLREDWQLVNVMRELNWDKYEKLGLTSFREDRDGREIPVIEDWTKRNDHRHHAMDALTIAFTRRQFIQYLNHLNAKIDTVDKTDIDLRDYNLEDISFDGLRDGDKFGIVKALQKKYLYKDDKQKYRFVPPMPLDEFRIEAKRQIEDVLVSFKAKNKVCTKNVNTTKVRGGQQRKIQLTPRGPLHEDTIYGKRLQYVTKEEKVGGSFDEAKIASVCKKSYREALMRRLMECGGDPKKAFTGKNSLEKNPVWVDEFHSGEVPLRVRTVSMASVYTVRKSVGQSLNIEKVLDKHIKEILRARLEEYGGNASKAFSNLDENPIWLNKEKGIAVKRVTIDSGKNPIPLRSKLDKDGQIIYGEGQNPQESDFVVPGGNHHAAIYRTPSGKLQDVVVSFYEAVSRKNLGLEVIDRNFKKDEGWEFLFTLKQNEYFVFPNPATGFSPEDYDLTDPANNAIISPNLYRVQTVSVGDYRFRHHLETTVEDNEKLRDIAWKRIGPSGLVGAVKVRIDNLGRILAVGEYD</t>
  </si>
  <si>
    <t>28134.SAMN05444288.SAMN05444288_1278</t>
  </si>
  <si>
    <t>GCF_900129435.1</t>
  </si>
  <si>
    <t>Hoylesella oralis strain DSM 20702| whole genome shotgun sequence.</t>
  </si>
  <si>
    <t>ATATTGCAAAGATAGTAATTTTAAAGCAAATCACAAC</t>
  </si>
  <si>
    <t>TCGAAAGTTTTCGTATCCACCACATTCACCAGTGCAGGGGCCTCTCTGCGCAATGTTTGCGAACGGTTTGCCGTGGTTACAACCTCATCGAGCGATATTGCATCGGCAGTCAGTTCGAAGTTAAGCTCTAAGGTTTTACCCGCAACTGTCGTTATTTCGCGCTTTGAAGTACGGTAACCCAGCAGTTTCACCTCAATGGTACACGTACCAATCGGCAGGTGTTTCAGAAAATAATGCCCCGTCGCATCGGTCGATGTTTCAAGTGTAGTGCCGTTCACCGCCACATATACGTAAGGCAGATGTTCATTTGTTTTGGCATCCACCACATGCCCGAATACATTGGCATCGGTACCTGTGTCGGTCGTATTGTCGTCTGCCGCCCATAGGGTCCCCGGCAAACACAAGAATAATGATAATAAAATGTAAAAAGTAGATTTATTCATATATAAAAATTAAGTAAATTAATTACTGCCTATGAGGCCTTTCACACATGCAAAGTTACACACTGTGGATTGTTCCCGCAATACCTAAAAGCCATGATTTGGAAAAATAAGAACGTCAAAAGACAATTTTGACAAACAAAAATGGTATTTGCAAAAACCATATTTCTATGTCTTACAGACTATTACCTTTACAACACGCTTTACAAACCGCCATTCTGTCAGTTTTACAAACTACCCATAAGTAGGCATGTAAAGCAACACAGATCATACGAACGCCTCCCCTATCTGTATTACACATGCTGCCTACGCCCACCGGACATATCATCTAACCCTTTTGGAACCACTATCTATATCGAATAAATATATGCCTCAACTAAATCGGCACACACGTTTCATATAGATAAAGGCATCTTGCGACATGCCCGTATGCATGAATATCGACAGAAATTCGCGCAACAATGCAATAATAAGAATAAATAATTAAACAGACGATCAAATGCACGAAAAGACAAGAATACCCTTATATCATCATACAAATGATATTTATATCCTATTAGCGAACAGCATTTTACAAGAATACAGGCAAACGACAGTAAAAAAATACAACTTGTCAGGTATTACAATAAATACCATCCGAATAATATCCGGTAACGAGAGAACATCCAGTATACGATACTCTATACAAGCCCATCCAGATGTATTTTCAAATCTTGCAATTGATCTCTTACAGATATCAACGTTTCCAAAACCTCGGAACTCTTATCTACACCCTGCCGATTTTCGTTAAGCATTTTTCTTGCAGCAGCAAGTTTAAAGCCGCGCACCTTCACCAAATTGTAGATAAGTCTTATTTGTTCAATATCTTTTTCGGTATATTGACGGATTTTATTCTGGACAGATGTCTTCGGCTTGAGTTGTGGGAATTCCGTTTCCCAATACCTAAGCGTGCTCTCGTTAATATCGAACTTTCGAGCCACCTCGCGTATCGAGTAATACAACTTCGTATTTTTATTTGCATTTAACGCCATAGACAGTAGCTTTTTATTGATTTATTTGCAAAAATAACGAAAACAAAGTATCTTTGCAACACTTTTAGATGAAATTTAAATATTAAAGCAGAAATAAAGATGATGACAGCGAACGAAATCCGTGATTCGTACAAGAAGTTCTTCGAATCGAAAGGACACGTTATCGTACCATCGGCACCTATGGTGATTAAAGACGATCCCACGCTGATGTTTACGAACGCAGGTATGAATCAATGGAAAGATATTATCCTCGGAACCAAGCAGCCCGAACCGCGTCGGCGCACCGACTCACAGAAGTGTCTGCGCGTAAGTGGAAAGCATAACGATTTGGAAGAAGTAGGACACGACACATACCATCATACCATGTTCGAGATGCTTGGCAACTGGAGTTTCGGCGACTATTTCAAAGAAGGGGCCATCGATTACGCTTGGGAATATCTTGTAGAAGTGCTGCATCTCGATCCAAAAGACTTGTATGTAACGATTTTCGAGGGTTCTCCCGAAGAAAATATTCCGCGCGACGATGAGGCAGCCCGATATTGGGCAAAACATTTGCCGACCGATCATATCATAGAGGGAAACAAACACGATAACTTTTGGGAAATGGGGGATACAGGCCCCTGCGGTCCATGTACTGAAATCCATGTAGATTCGCGTACTCCGGAAGAGAAAGCAAAGGTGCCCGGAAGAGAACTTGTGAATAAAGACAATCCGCAGGTGATAGAGATATGGAACGTGGTTTTTATGCAATTCAACCGCAAGGCAGACGGCTCTCTTGAACTGCTTCCCATGCATGTCATCGATACCGGAATGGGCTTCGAGCGGTTGGTGCGCATGCTTCAAGGCAAACATTCCAATTACGACACAGATATTTTCCAGCCCATCATTCGGGAGATATCGCGCCTGTCGGGCAAGAAATATGGCGAGCACGAAGATATCGATGTGGCCATGCGCGTGGTGGCCGACCATCTGCGTGCGGTAGCGTTCTCCATTGCCGACGGTCAGTTGCCGAGCAATGCCAAAGCCGGATATGTTATTCGCCGCATTCTCCGCCGTGCCGTGCGTTATTCCTACACGTTCCTCGACCAGAAAGAGGCATTCATGTATAAGTTATTGCCCGTGCTGGTTCGTGAAATGGGTGCCGCCTATCCTGAACTTTCGGCACAGCAAGAACTAATTGCACGGGTAATGAAAGAGGAAGAAGACAGCTTCCTACGTACCTTGGAGAAGGGCATCAATCTGCTGAATGCAGCCATGAACGAATTGAAAGCGGCAGGGAAAAACTGCCTTGATGGTGCGCAGGCTTTCCGTCTGTTCGATACCTATGGCTTTCCGCTCGACCTTACCGAACTCATTTGTCGTGAAAACGGCTTCACTGTAGATGAGAAACAGTTCGATAAGGAGATGGAGAAACAGAAAGCGCGTGCGCGTAATGCCGCCGTCGTTGAGAACGGAGATTGGGTTGTGTTACGCAAAGGAGAACAGCAATTCGTGGGGTACGACTACACAGAACACGAGTGCCACATTCTTCGCTACCGTCAGGTGACACAGAAAAAGAATACGTTTTTCGAACTTGTACTCGACTATACACCGTTCTATGGCGAAATGGGAGGACAGGTAGGCGACCAAGGTGTGCTGGTGAACGGGAACGAGAAAGTGGAGATTATCGATACCAAACGAGAGAATAACCAAAGCATTCATATCGTCAAACAATTGCCCAAAGAGCCCTCGGCAGACTTCATGGCATGTGTAGACACCGAGAAACGTGATGCCAGTGCGGCCAACCATACCGCAACGCACCTGTTGGATTATGCCTTAAAGCAGGTGCTTGGCGATCATGTAGAGCAAAAAGGTTCGTATGTTTCACCCGATACATTGCGCTTCGATTTTTCGCATTTCCAAAAAGTTACGGACGAAGAAATACGACAGGTAGAACGGATGGTCAACGAAATGATCCGTCAGGACTTCCCTCTCGATGAGCACCGAGACACTCCGGTGGAGGAAGCAAAGAAGATGGGGGCGGTGGCTCTCTTCGGAGAGAAGTATGGCGACAAAGTTCGAGTAGTGCGTTTTGGCCCGTCGTGTGAGTTCTGTGGAGGCATTCATGCCAAGAGCACGGGGCGCATAGGTATGTTCAAAATTATCTCTGAAAGCAGTGTTGCCGCCGGCATCCGGCGCTTTGAAGCTATGACAGGCAAGATGTGTGAGGAAACTTACTACGCACTGGAAGATACGTTGAAAGACATCCGTACGCTGTTCAACAATGCTAAAGACCTGCGAGGCGTTATCGGTAAGTATATCGAAGAGCACGATTTGATGAAGAAAGATATAGAAAAATTCCACGCACAGACTGTGGAACGTACTAAAGATGAGGTTATCAAGCGTGCTACGATAGTCAATGGAACCACGGTGGTAAGGTCTATTCTGCCCATTGAACCGTCTGCTGCCAAGGATTTGGTATTCAAAATTCGCGAGGCAATCCCGCAAAATCTCGTCTGTGTCATAGGCTCCACGGTTGGTGACAAACCACTGTTGAGCGTCATGCTCAGCGATGATATGGTAAAAGAACACCACCTGAATGCCGGACAGATGATCCGCGAAGCTGCCAAACTCATACAAGGTGGCGGTGGCGGACAGCCCCACTATGCGCAGGCAGGCGGTAAAAATATCGACGGAATTAATGCTGCTGTCGACAAGGTAATAGCATTGGCAAACTTGTAAACAAAATAATCTGTCAAAATAAATCGGTCGTATCTCTTCAGAAAGATACGACCGATTTATTATTTCAATATGGTTTCTATGAACAGCAAGAAGCCTTTCATAAAATCGAGTTTTATCTGAAAAATACCATTAATGTTGGTATTTGACATAAATTGTTATGGCAATCTCCTTCTCATCAAGCCTTAGGAAGTGAAAGTACATAGAAATATAATATGAGTCATATATGATATCTTACTGTTCTCCTCCCTTGGGATGAAAGGAAGAAGTTGCCTACTTAACAAGCCTATTTAACCACTCAAAGAGCTCGTTAAGTGCGTAGTCGCCGCTGTGAGGGCGGTTCCAAGGAAGTTTGAAATTTACATCTTTCCCCGCATTCTGCAACTTCATCGCCAAGTTGATAGGCACGGAAAAGGCGGTATCTCGGTCTCTCGCACCATGACGGATATACCAATGTTGCGCCACGGTCGACCGGTCGTCGCCGATAAAGTTCATAGGGTTCAGCAGTCTCACGTTCTCTTTCACGTTCTCTGCGATGGCTTTTCCTGTTTTAGAAGCCGCAAACACCGTAAAATTAGCATTACTCCCGCTGGCATCTCCGAACTCTCCGTTCTCGCCACTTGCAGCAGCTCCGCCCACCATATAGCTGTCGAATGCCGGCACCCCCTTCAATGCAGTAACGTCAGACACATAATTCAGGTACTTCGACATATCTAAATCGGTGATATACTCTCCTACTTGTTTCTTCTGTATAGCCGGCATCTTATTCCCTTTTGTAGGCAAACTGGGCATTACACCACCATTGAGCGGAGGCATCCAACCGGCTTCATTGCTGAAACGGAAGCCGATACTGTCGGGAATATCTGCCCCTGCATCCTTGGCAAATTGCGCACTCTCAATAAGCAACTGTTTGATGTATGCGAGATAGTTGTCGGCCGTAAGCGGCGTACCGTCGGGCTTATGCAGGGTAAGACTATTGACATAAACGGGAAACAACGCGGAAAGCTCCGCCGAAATCTGCTTTGCAGTGATATTGGCAAGTGCTTGTCGGCTTGACGTGTTCCCATAAAGCCACTCATAAGCCATATCGGCATGCTCTAAATCCGTAATCGGACAGAAACACACACTGGCAAACACGTCGTCTCGAACCGGCGCCGCACCCATTTCAACAAGATACTTTTCGTATGCCGGATTGTTACCCGTGGCGCCCAACAGTGCCGACATGGCGCCGCCGGCGCTTGTGCCATCGGTAATTATCTTCTCGGCATCGCCCGAGATTTCTTTATCGAAATATCTTAAATACCTTACTGCTGCCTTCAGATCGAGCAATGCCTTCGGTGCACGTCCCGTATAAACGGTCTTCTTACCTCGCTTTACAGTGGAGTTACGCCCGCGACTTCCGGGTATTACAACCACATAACCCTCCTGCAAGGCCCGCCCCGTGGCATCGCCAGCCTGCGGATATCCTGCCTCTGAAGCCATATAACCGCCCACATAGGTGCGCATGAAAATGGGTGAAGACTGGGTGGCTCCCTCAGGTACGAAGATGTTGAGATACTGATAGGTGGAGTCTTCTACTTGGGTAACAAAATAGAGTTTCGTGTATGCGGTGTACTTCAACTGCTGCCCTTGCGGCATGGTAAGCTCTCCGGACAGCCCTTTACCGGCATCGAACGTCAACTTCGGTGCAACTTTCTTTGCTGTTACGGCACCCGATATGCACGTTGCAGCAACAACAAACATAATAATTCTTTTCTTCATATTTCCACTATATATAATTTCACCTTGCGGAACAATGTTTACGGCATCCGGATACAATTTACATATCAGTACTGTTTTAGAACTTCACAGCGCGGATGATTCCACCATAACTTCTGTGAATAAGACGGCAAGAGCCCCTATTCGTTTAATGGTTAAACCCTTATTTTAACATCTTTTTCTTATATTCAGATTACATGGTAAAAAGGTATTATTATACTGTATTGGGGACAGAAAATAAAATAATGGGAATTCAACGAACTATAGATATTTGTAAATTTAAGGATTAAAGATAAATTGTAGTGTCGAGTTACAAAGAAATGTAAACGGAAACCGCTTTGTTTACAGGATATAAAATAAACGGGAATTTGATGGATTCCCGTTTATTTAGTTTCGTTTCCATCTCTGTTATAGACCTTTAATCCAGTCTTTTCAAAGTTTGAAAGACCATTCTTTCCTTTTATATAGAACTTAATAAGACACAAATTCGATGCACTTACGTTAAGTTAATATTGCACCACCTTAATATCTGCGAAATGGTCATTAACCCATCCATATACATAAAGCGTACGTCTTTTCCCTGTATGATTGGGAGTAGCCATTAGTTCTAATTGAGTATCAACAAATCTTTTACATTTTACTGTCAACCATTCATAAGTAACTTTTAACGAGTCAGCTTTGATACCCCCTTGAGGGCCGGCCCCTTCACCGTTATAGTTGGCAACTTCTATACTGTAACAACTGCTTGTTCCTGAACAAATTTTAGTTCCTCCTTCCCTTCCAAATGTCACTTTAGAAGGATAACCGAAATTATTTTCAGTATCACATGAAGCCAGCAGAAGCGGAACTAATAAAAACGCAATTAATATATTTCTTTTCATAATCATAATTGTTATATCGGTTTGGCATATCTTATTATACGCACATGATGGTTATATTTTGTCTTCTCCTTGCCCATCCAAGGGTAATCGTTATCGTCAGGCATCAGGGAAGTCAGCTACATATATCACATTGTCTACATCATTTGTTGCAGCTGTACGTGTAGCAATACAACTTCGTCATCTGAACTTTGACAAGCATTTACCCCCATCAACATTACCATCGCGAACGATAGATTAAATAACGATTTTGTTTGCATAATAATATTTTATTAAAAAGATAGAAATATCATTCGTTGCTACAAAAATAGAAAAATGTTCTTATAATCTTCAAAAATATTATAAAAAATTATACATATAAAAACGGATATTCGCAAATATTAACACAGCCTATTGGCGGAATTTATTCGGTGCATGCTTGACCTTCCCAACGAGTTTGCCATTAATAAAATGGACATATTGCAGCATTGTAAATGCATTAACTTTTTTATTCCGCCAACGGGTAGAAATAAAAAAAGAGAAAGACCGAAGCCTTTCTCTCATTACGTTTTGTCTTGAATGCCTGTAGAACCGCTTAATAATTCTGGGCTTCTATCTGGAAGAAGCTCTGCGGATGGTTACAAACGGGGCATACTTCTGGCGCTTTCTTGCCCACAACGATATGTCCGCAGTTGCGACATTGCCAGATACAAGAGCCATCACGGGCAAAAACAACGGCGTCTTCGATGTTTTTCAGCAGTTTGCGATAGCGCTCTTCGTGGTGTTTCTCGATGGCACCCACGGTACGGAATTTCACAGCAAGCTCCGGAAATCCCTCTTCCATGGCATCTTTCGCCATCTGATCGTACATATCCGTCCACTCGTAGTTCTCACCATTGGCAGCTTCGAGCAGGCATCCGGGTGTAGAAGGTATATCGCCTTCGTGCAGAAACTTGAACCATAACTTGGCATGTTCTTTCTCGTTATGCGCCGTTTCCATAAAGATGTCGGCAATTTGTTCATAGCCTTCTTTCTTTGCTTTCGAGGCAAAGAACTGATACTTGGTGTGAGCTTGACTCTCGCCTGCAAAGGCTGTCTGAAGATTTTTCTCCGTCTTGGTTCCCTTCAACGCCTTCGGATCGAAAACCTTGAACTTGTCTGATTTGGCATGGCATACCGGACATTCTGCCGGAGCCTCCGTTCCATCGTAGATGTACCCACATACGGTACAGATAAATTTTCTTTTCATAATGCTTTGTATAAATTAAATAAAATCTCTGATATCCTTTCTTAATCCGGCAGTCGGGGATATTCACATATCCCTGTCCGTGCATTCGGAGCGTCTTCTGCCTAAGTGTTACAAAGATAGGTATTTTAAGAAGAAACGCAAAATATATTTGTAATTATTTTCAAAACGGTAAGGTAATACCTTTTTTATATCAATTTCGGTATATTGCAAGGATATGTATATGGTACCACACCATACGCCATCTGCAAATTGAAATGCTATCTATTACTATCAAACGATATTCCTACCGACTTTACACAGTATGCCTATCTGCGACAGATACGCCGTTTGCCTGCGACTGTCATCACAATGCTCTCCGACATTTTTCTCCAATATTCGCCGTATCGGAAAAAAGTTGTATCTTTACAGCCGCATAACAGTTTAACAAAATTATATGATGAAACGAATTATTCTGATGCTTACGGCCGCACTGATCGTGGCCGGAGCGACCGCACAGAGCAGTATTTACGACATAAAAGTAAAAGATGCCGACTACAAAGAGGTAAGTTTGAAACAATACGAGGGCAAGGTGTTGCTCATTGTGAACACGGCCACCAAGTGCGGATTTACGCCGCAATACAAAGAACTCGAGGCTCTATACGAGAAATATGGCGACCGCGGGTTGGTAATCCTCGACTTTCCCTGCAATCAGTTCGGCAATCAGGCACCCGGAACCTACAGGGAAATCCACCAATTCTGCACGGCTAATTTCGACATACAGTTCCCGCAGTTCCAGAAAATCGACGTCAACGGCCCCGAGGAGTCGCCTCTATACACGTTGCTCAAACAGAAACAGGGCTTTAAAGGGTTCGGCAATGGCCCGAAGGCACAAGGCATGCACCGGATGTTGCTCGGTCAAGACAAGGATTATGCAACGAAGAGCAGCATTAAATGGAACTTCACCAAGTTCTTGGTAAACCGTAAAGGCAACGTAGTGCAGCGTTTCGAGCCTACGGAAAGCATTTCGGAAATAGAGAAAGCCGTCGAAAAACTGCTCTGACAATTACAACATTACGCTCTTATGGCATATACAATGACGCTGTTTAAAAACTGAACGGTGTCATTGTGTGTATCTTTTCGTTGTATAAATCGGCCGTTACGAGCTTCCCGCGCAGACTTCTTACCTGCGGGAAACCGAAAAAATAGTCATCCTGCGTGGTGTACCAACCGTAGTGTTTCAGTTCGGCTATACTGCGTATTCGGCGGTTCAGCACATTTACATAGCGCGGATTTACCACCGAAAGCATGCTCCTTCCGTCGGTCAGAGCAATGGCCAGCACGAGATATCGCTTGGGCTTTCGTGCCTGTTCGGCCACCTGTTTTCCTTGCATCCGTGTGCTTACGCTGATATTCCACCCGTGTTTTCGGTTCAGCGCCTCCATCATGCCGCGAAACACGGTGCCGTGGGGCGATGTATCGCGCAATCCGGTGTAGGCAATCGAGTAATGTATCATCTCATGAAACAGCACATTCTGGTAATCGCGCTCGCTCATGTCGTAGTAATTGCTTAGGTGTATGGCGTAATCATAGAAGCGTTTGCGCCCGAAAGAAAGTTGTCTTTTGCACGTCATGGAGCCCAGTCGGGTGCGTGAACGCGACAGAGAAAGGCGCGGCACGGGCAGTCCGCCGCCGAAATACTCGCGGTTGAACTCCGCGAACCACCGCTCCATCCACTCTACGGTTATCTGCATAAATATCCTGTTGGTTTTATATTTATCCCACAAACAGAGTTTACAAAAAAGTCCACCGTTAAGGACGATGGACAAACCTAATGTTTTCACAACGGAATAATCCTTATTGTGATTTGCTAAAATTAGTAATACAAAAATACAGTTTTATTTGTATATCGGCAAAACATTTCCGAATATTTTTCATATTTTTGTAAAATAATACTAATATTATACCATCATGAAAAAAATACTCGGCCTTGATCTTGGCACCACAAGCATTGGGTGGGCTCTCGTCAATGAAAAAGAAAACAATGAAGAACTGTCGTCTATTATTCGTTTAGGTGTAAGGGTAAACCCTCTGACGGTAGATGAAAAGTCGAATTTCGAAAAGGGAAAAGATATTACTACCAATGCCGACCGCACGAAATGCCGCAGTGCACGGCGAAATCTGCAACGGTTTAAACTGCGGAGAGAGGCTCTTGCCGACTGCCTGAAACGGCATGGACTGATGACAGATGAAACACCTTTATGCGAAACAAATAACAGCATAATATTTAAAACTTATAGTAACAGGGCCAAAGCCGTATGCGAGAAGATAGCTTTGGACGACTTTGTACGCGTGCTGTTCATGATCAATAAGAAGCGCGGATATAAGAGCAGTCGCAAATTGAATACGGATGACGAAGGCACACTGGTAGACGGTATGGACGTGGCCAAACTTCTCTATAACGAACAGATAACCCCGGGAGAGTATCTGCTGCGACTGTTCAAGAAAGGGAAAAAGACTCGTCCGGACTTCTACCTATCCGACTTGAAAGCCGAATTGGAACGCATTTGGGATTTTCAGCGCACATTCTATCCGGAAATTCTATGCAACGCATTAAAAGAAGACCTGAAAGGTAAGAGCCGCACACAGTCGTCGGCTATCTTCTATGCAAAGTATAAGGTGTCGACAGCCAAAATAGCCGGCAAAGACAAGCGCCTGCAGGAACTTACATGGCGCACGGATGCACTGCGCAAACAACTTACGATAGACGAAGTTGCATATGTAATCTGCAGCATCAATGGCGAGGTAAACGGTTCGAGTCAACGCCTAAGCATGATCAGCGATCGCAGCAAATTGTTGTATTTCAACCATCAGACAATCGGGCAATATCTGATGCAGAGATTAGAAGAAAACCCGAATGCCGGACTCAAAAATATCATATTCTATCGACAAGATTACGAAGACGAATTCAATGATATATGGAATAGTCAGGCTACGTACCATAAAGAGCTGACACCGGAACTGAAAAAAGAAGTAAAAGACATTATCTTTTACCAACGCGGGCTGAAGAGTTGTAAATGGCTTATTAACTACTGCGAGCTGGAACATGAGGAAATCGAGGTGAAGACACCCGAAGGAAAACTGCGCAAAATAACCATCGGAAGCAAAACATGCCCCAAATCTTCGCCGCTGTTTCAGGAGTTCAAGATATGGCAGGTACTGAATAATCTGCAAGTGAGTCCGCTGAATAGCCGAAGAAAAGCCAAAAGGAAAAAAGATGAGGAGCCGTCGCTATTCTCGGATGAAGATATGAACACGGCGTGCAGATATCTGAACGAGGAAGAGAAACTGACGCTTTTTAAAGAGTTAAGCATCAAAAAAGAGCTCAAAAAGAAAGACGCTTTGAAACTCTTGTTTGAGAATTATAAAGAGTTAGACCTTAATTATAAAGTCATCAGCGGCAACGTTACAATGGCAAACCTTTATAGGGCGTTTCAAGATATTATCAGTTTGACCGGAAACGGAGAGTTCGACTTCCAAGCCATGCCGGCAGAAGAAGCAGAGAAAACCGTAGAAGAAATTTTCGGTGGGCTGGGCTACAAGACGGCTTTCCTGCACTTCGATGCGAGCCTGCACGATAAAGAATTCGAGAGGCAACCTGCTTATCGTTTGTGGCATTTGCTCTATTCGTATGCGGGAGACCAATCGAAAACCGGCATCGAAGCATTGGTAAAGAGAATTCAAGAGCTGTGCGGTTTCGAACCGGAATATGCCCGCATACTGGCCAATATATCGTTTATACCCGATTACGGTAACCTAAGTTCGAAAGCAATGCGCAAAATTCTTCCTTACATGCAGGACGGATATGAATACAGCGAAGCGTGTAGCAAGGCGGGATATAGACATTCTGCAAGTTCTCTGACAAAAGAAGAAATCAATAAGAAGAACTATAAGACGCATTTAGACGAAATAAAACGTAACAGTTTACGTAATCCGATTGTCGAAAAGATATTGAACCAAATGGTAAATGTCGTAAACTCTGTTATCGACACTTATAGCAACATAGACGAAATAAGAATAGAAATGGCGCGCGAACTCAAAAAGAGCAAGCCCGAAAGAGAAGATATGTCGTTTGCCATCAGCAAAGCAACGAAAGAGACAGAACGCATAAAGGGAATACTCGAACAAGAGTTTAAAATACAACATGTTACGCGGAACGATATCATTCGTTACCGACTTTACGAAGAATTAAAGCCCAACGGATATAAGACTTTATACTCTAATACTTACATTCCACGTGAGGATTTATTCAGTAAAAAGTTCGATATCGAACATATCATCCCCAAGGCAAGACTGTTCGACGATTCGTATTCAAACAAAACACTCGAACTTCGAGACATCAATATCGAAAAAGGTAACCAGACGGCATATGATTTTGTATTGTCGAAATATGGAGAAGAAGGCCTTTATAAGTATGAACAACGTGTAGAAGAGTTCAAGAAAAACAATGAACAAGCGGGTACCAAATGCAGAAAGTTGCTTATGCGAGAGGCGGATATCCCGTCTGACTTTCTTAATAGAGACTTGAACGATTCGCAATATATCGCCAAAAAGGCACATGAACTGTTGCGGGAAATCGTTCCTACAGTAACTGCTACCACCGGCTCTATTACCAATAGACTGCGCGAAGACTGGAAACTGGTGAATGTTATGAAAGAACTTAATTGGGAAAAATATGATAAATTAGGTTTGACAGAAGAATATAAAGACAAAGACGGGAATACTGTACGGCACATCAAAGATTGGACAAAACGAAACGATCATCGGCATCATGCTATGGATGCACTCACTATAGCATTTACCAAACCGAGCTTTATTCAGTATTTGAATAATCTGAATGCGCGGAGTAACAGGGGTGGTTCGATCTACGGAATAGAACAAAAAGAACTGGAAAGAGAGAACAACAAGCTTGTTTTTATTCCTCCTATCGATCCCAAGATATTCAGGAAACAGGCAAAAGAGCATTTAAGTAATATTCTTATTTCTATTAAAGCAAAAAATAAGGTCGTTACAAAGAATGTAAATAAGACGAAATCTAAGAGTGGTACCAATAGAAAAGTACAGCTCACTCCACGTGGGCAATTGCATCTTGAAACTGTATATGGCAAGATAAGAACCTACAAGACAGAAGAGATAAAAGTCGGCACAAAACTGACAGAAGAACTCATTGCGAAAGTTGCCGACAAGAAAATCAGGGAAGCGTTGATGCAAAGACTGTCCGAATACGGAGGCAATATAAAGAAAGCATTCCAAAATATATCGAAACACCCTATATGGTTGAATGGTTCGCATACAAAACATGTGCCCGAGAAAGTGAAAATCGTGTTCTTTGAAGATGTATTTACAATCAGAAAAGCCATCACACCGGATATTAAAATAGATAAGGTTATCGACTCTAAAATACGCCGTATTCTTCAAGAAAGATTGAATGAATTCGGCGGTGAAGCATCGAAAGCATTCTCTAATCTTGATGAAAATCCGATATGGTTCAACAGAGATAAAGGAATTGCAATTAAAAGTGTTAAGATACGAGGCATTGCAAAAGGAACGGCAATCAGAGTGAAAAAGGATATTCACGGTAAGACTATTATCGGAAATAATGGCTATCCTGTAGCGAATGATTATGTGAACACCGGTAATAACCATCATGTTGCTATCTTCCGAGATAAAGATGGAAACCTGCAAGAACATATCGTTTCGTTCTATGAAGCAACGGCAAGAGCTATTCAGAACTTGCCGATTGTGGATAGAAACTATAATTCTGAAAAAGATTGGAAGTTTTTATTCTCCATGAAACAGAATGAATATTTTGTATTCCCTAATCCAAATACGGGGTTCAATCCATCTGAAATCAGCCTTAAAGACGAAAAGAATTATGCATTGATAAGCCCGAATTTGTTTAGAGTTCAGAAACTCAGTCATTATTATTATGTCTTTAGACATCATCTTGAAACGAATGTTGATACAAACCTTCAGCTTAAAGATATAACGTGGAAACGTATAACTGCAGTAAATAATCTGACAGGTGCGGTTAAAGTACGTATCGATCATTTGGGAAGAATTGTAGATGTTGGCGAATATAAATAAATCTATTGCAGTATGATAAAGAAGACATTGTATTTCGGTAACCCTGCTTATCTGTCGTTACGAGACTCGCAATTGATCATCAAGTTCCCAGAAATTGTGAAGCCGGATAATATTGCGGAAACGATAAAAAATGAGTCTGTTGTATCAAGACCTATAGAAGATATCGGTATTTTGGTGCTCGACAACAAACAGATAACGGTAACATCCGGCGCATTAGAGGCTTTGCTGGAAAATAACAGTGCGGTTATTACATGTGATTCCCGTTCTATGCCTGTAGGACTTCTGCTCCCTTTGTACGGAAACACGACGCAAAATGAACGATTTCGTCAACAACTTGAGGCTTCACTGCCATTGAAAAAACAGCTTTGGCAACAAACTGTACAGTATAAAATCAATAATCAGTCTGCTATATTGGCACAGTGTACGGGACACGTTCATAAGAATATGCGGGCTTGGATCAACGAAGTAAGAAGCGGAGATCCTGACAATATGGAAGCCAGAGCGGCAGCATATTATTGGAAGGTTCTGTTTGCAGACATAGAAGACTTTACCCGTGATCGCGACGGAATTCCTCCCAATAATTTTCTTAATTACGGGTATGCCATTCTTAGAGCAACAATTGCACGCTCTTTAGTGGCAAGCGGCTTGCTGCCAACCTTAGGTATTCATCATCATAACCGATACAATGCCTATTGTTTGGCTGACGATATCATGGAACCTTATCGTCCGTATGTTGACAAATTAGTCTATGATATCTTTCATGAGACGGGGAAAGAGGAATTGACAAAAGACATTAAGTCAAGATTACTTACAATTCCTACTCTGGATGTTATTATTGGAAGAAAAAGAAGTCCGCTTATGATTGCTGCCGGTCAAACTGCAGCTTCGCTTAATAAGTGCTTCAACGGAGAACTTCGTAAGATTTCTTATCCTGAAATAACATCATAATGGATAGACTGAGTGAATATAGAGTTATGTGGTTACTTGTTCTTTTTGATTTGCCGACAGATACAAAGAAAGACCTTCGGGCTTACACGCTTTTCAGGAAGAATCTAATAAAAGATGGCTTTACTATGTTTCAGTTCTCCATCTACGTACGTCATTGTGCAAGTATGGAAAATGCGGAAGTGCATAAAAAACGAGTAAAGTCATTCCTGCCTGAGTTTGGAAAAGTAGGCATAGTGTGCCTCACAGACAAGCAGTTTGGCAATATTGAATTGTTCTTTGGTAGTAAACCAACACCTCCAAATGCTCCCGGTCAACAACTGGAACTATTCTAATACAAAAGCGAATTCCATTTAAAATATGGAATTCGCTCCCTAAGAAACATCATTTTTTCTTTTTCCAATATCGTTATAAAACATTGAATCACACAATATTATGTAACTCCTGATGTTTCCGATATTGCAAAGATAGTAATTTTAAAGCAAATCACAACTCAATTGCCCAAGCATTTTGCGTACTAATTGATGTTTCCGATATTGCAAAGATAGTAATTTTAAAGCAAATCACAACACATCATCGCTGTGCCCGAACTCCTCGATAGATGTTTCCGATATTGCAAAGATAGTAATTTTAAAGCAAATCACAACAACCCTCGGTGAAATTGCAGCTTTCATTGGGATGTTTCCGATATTGCAAAGATAGTAATTTTAAAGCAAATCACAACTAGTTCTCCCCTTACTTCTATGTAACCATTGATGTTTCCGATATTGCAAAGATAGTAATTTTAAAGCAAATCACAACAGCGTGTGGCCGTCACCGTGGCCAATAAAAGATGTTTCCGATATTGCAAAGATAGTAATTTTAAAGCAAATCACAACACCTCACGCGCTATTCGCTTTCTCCGAAGAGATGTTTCCGATATTGCAAAGATAGTAATTTTAAAGCAAATCACAACCGATACACCTATATATATTGAGATACCATCGATGTTTCCGATATTGCAAAGATAGTAATTTTAAAGCAAATCACAACTGAAACACAATTCGTTGATATTCAATAAAGGATGTTTCCGATATTGCAAAGATAGTAATTTTAAAGCAAATCACAACTCCATTGCCTTCTTCGTATTGAAGCGGCGGATGTTTCCGATATTGCAAAGATAGTAATTTTAAAGCAAATCACAACCTGATGTTGCGCGGATAAAAACCGATAATGATGTTTCCGATATTGCAAAGATAGTAATTTTAAAGCAAATCACAACTTGCAATCGGTAATATATTTATAAGCGGTGATGTTTCCGATATTGCAAAGATAGTAATTTTAAAGCAAATCACAACTATTAGTTCTTTTACCCTATTCAGCAGCTTGATGTTTCCGATATTGCAAAGATAGTAATTTTAAAGCAAATCACAACACGGCTGCCGTAATACGCGCGGCCTGTAAAGATGTTTCCGATATTGCAAAGATAGTAATTTTAAAGCAAATCACAACATATGACCAATTAAAACCGCCAGCACTCCGATGTTTCCGATATTGCAAAGATAGTAATTTTAAAGCAAATCACAACTATAAAGCCCTTGTTTATAAGCATTGCGACGATGTTTCCGATATTGCAAAGATAGTAATTTTAAAGCAAATCACAACTGTTTTGGGATTTAAATGTTGGTAATCCTGATGTTTCCAATATTGCAAAGATAGTAATTTTAAAGCAAATCACAACACCTTTACCATGGTCTCATGATCGTCATATGATGTTTCCAATATTGCAAAGATAGTAATTTTAAAGCAAATCACAACTAAGGCTTTATCAACGCCTGGAGGGCATCCGATGTTTCCAATATTGCAAAGATAGTAATTTTAAAGCAAATCACAACTGCATCGATTTTTCACCTTTGCCGGACTTCGATGTTTCCAATATTGCAAAGATAGTAATTTTAAAGCAAATCACAACTTTCGCGCTATAATCTTACTTTTTAATTCGATGTTTCCAATATTGCAAAGATAGTAATTTTAAAGCAAATCACAACTTTCGCGCTATAATCTTACTTTTTAATTCGATGTTTCCAATATTGCAAAGATAGTAATTTTAAAGCAAATCACAACAGGAGATAAAAAGACGCACACAGGATAACAGATGTTTCCAATATTGCAAAGATAGTAATTTTAAAGCAAATCACAACATAAAACAAACATAATCATCAAGAGATACAGATGTTTCCAATATTGCAAAGATACTAATTTTAAAGCAAATCACAACTTTATCGTACTTGGAATAATTGCGAATATGATGTTTCCAATATTGCAAAGATACTAATTTTAAAGCAAATCACAACATAAACACGTATTAAGGCTAAGACAAAGATGATGTTTCCAATATTGCAAAGATACTAATTTTAAAGCAAATCACAACGAGTGGGACGATTGGATGAACACGTGGGAAGATGTTTCCAATATTGCAAAGATACTAATTTTAAAGCAAATCACAACGTTGGGCTTTTAATTGAATGAGATATGAAAGATGTTTCCAATATTGCAAAGATACTAATTTTAAAGCAAATCACAACGGGTAAAATGCGTACAACGAATTACACGAGTACATATGCAAATTGCATGGTCTTTCGGAGCCAAAGGGGTTGTTGTTCAGGCGGTGGCAATGCATGTAGCTATTATGGGGCTGATGACTGTTACTAGTGTAGGATTGGCTATAATGGCTGTATCAGCTATTATATCGGCATTTTCCGACAAAGCGGGGAATGCTACTGCAGAAATGAAAAAGGCCGAAACCACAATGAAAGACTACGCCACGGCCAATAACACCGAGACGGAGTCCGTTAAACAGGCAAGGGCTGCGCTTGAGATCAATATCGCTAAATTAAAGGATTTCCACGGCACAAAACAGCAGGAAAAGAAAATCGTCGAGGAAATGAACGACACCTACGGCGAGACGATGGGATACTTTTCAAAGGTATCTGAATGGTATGACGCTCTTGTCAAAAACAGCGAGGCATATTGTCGGCAGATGATTGCAGAGGCAAAAGCTCGTAATTTGGCAAATCAAATAGCACAAAAAGAACAAGAACAGTTTTACTTTTTAAAGATTTCATTCATTTCTGAGCGATGCCACAAGGTATTCCGACTGCGTGCCGATACGGAACTTACCGCCCCAAATGCCTATGCCGCTCGTCACGAAATATTGCGTCCGCCCCTTTTGTAACGGCCCATAAGCGTCTTCGTATATAGCATCTTCGATCCACGAGATGGGCCACACCTGCCCATAGTGCGTATGCCCGCTCAACTGAAAATCTGTACCTTGTCGCTCGGCATCCTCCAAATGATAAGGCTGATGGTCGAGCACGATAGTGTAACGTGAGTGGTCTACGGCTGCCATGAGGTCTTTTAACGATTTACGATGCACGTTGGTACGATCGTCGCGCCCCACGATATTAATGCCGTTAACCACAACCACACTGTCTACAAGCAGATGAATGCCGGCATCGTGATAGAACTTCTGTGCCTGTGTATTTCCCGCATAATACTCGTGATTGCCCAAGCAGGCGTAAACAGGTGCATTGAGCCGATGAAACTCTTGCGCCACATTCTCCTCTATGAGCGGGCGCATGTAGCGGTCGATAATATCGCCCCCGATCAATATAAGGTCGGCATGTTCGGCATTAACCATATCAACCCACCGCATAAACTCCGCCCTGCGATTGTGATACCCGAGGTGCAGATCGCTCATCATCACTATCTTCATGGGTTTCGGCAGCGCTTTCTCTGTTTTCAGTACAATGGGCATGCGCACTTTATTACGATAATTAAGATTGCCATACACGAAGATAATCGTGATGAGTACACCCACGAAAATGCTTCCGTGTACGCTGTTATGCAAGAACGAGGACGGCACAAGATGCACAAGCCGCCCCAAATCGAGCAACAGAAACAGCATGACCATGTAAAAAAGGATAAAAAGCGACGACGTGCCCACCTCATATACGAAAGTGGCAACAGATATGTGCCAATTCTCGATATTGGCCAAAAATGAGACGAAAAGCAGTGCTACCGACAGCAGCATTGCCCCCACAATCGTTACTTTATAAGGTATTGTCAACGGCAACAAGTGCCACACATGCCACAAAACATACGCTACCCCGACAAGAGGCAGCAGAAAAAACAGAATAGCCCAAATTTTCATAAGCGCAAAGTTACAGAGAATTTATTAAATAATCCTTGTTTCATACTCATTTAATTCATAAACCGTTATCGGAAAGTACCGCTATATAGTCGAACACTTACGCAGAACTCCTCCGTCAGTCATGCGGCAAAAGTACAATGAATTATCCCCATACCGACTAATCATTTTACAGATTATATGAATAGAATTACAGTTTAAGTCCGTCAGACAGTCTGTTTGACGGAAACAGGAATGCCCAATAACAACGATACACATACCGAATAATACCGAGGCACCGACAATATAATCTAATTACTTTTTAAGGAATCGACAATCGTACTACTTTCAAAAGAAACATTGCCGAAATCTATTTTTACATTAAAAACTCCGGAAAGTTTGACTCATTCTTAAACTTTGGGTATTTTTGCAAACAAGATACGTTTGCCCCGTTTAGCGTTTATTAACCTAACTCTTCGTAGATTGAATGCCAAGGCAGTGCTCGATAAAGCCGATAATCCTGTTACCGTGCTGAAAGAAAGCATAATCATCAAAGAAACAACTCCCAGTTTTTAGAATAAAGACAAACGCTCGAAATTACTAAAAATACATACTGAAGAACGAAACGATGCACTTGTTTTGAAAACGGATGTGAGGTTTAACACCCCGAGCGGGGCGGCCGACTTCTGTTTAGAAAGAGCAGTAAACGGGAAGACGGAATGGCACGATAAAGACAAGCGTCTGCTATCGGTTTATCTGTAGGATAAATAAATAATAAAAGGTGCATCCCTTTTCGGAGATGCACCTTTGACCTATTCTGTCTGAACAAAGCTCTTATTCTGCAGTTTCAACCTCTGCAGTACGGAAATTTACAAGGTCTTCAGCACAGAGGTTCTTGATATATGCGTAATGACCTGTCACCTCTTCTTCGGCATGCCGCACAAACACGTTGGCACTCTTGGCAAAGAGTTCGGGCGAATGGGTTGCATCATCGAGAATAAGCAGCGACATTATGATGTCTGCCGTCATGTTGAACAGCCGGCGGGCAACGAAGTCTTGCTTCTCCTGATTACCTTCTTCCTTCACTTCATTAAGCACTTCCTCGTACTGTTCTGCGAGTTTTGCCACGCGAGTCTGCAACGGTGTGAGGCTTTCTACCACTTCATTGCCAAGCATTTCGCGGATGATACCGAGGTAAGTGCCGTTGGTTATGTAGCGTATGGCGGCCACTACTTGCAGCTGCGTAGTACCCTCGTAGATAGAGAAGATACGCGCATCGCGGTAAAGACGCTGGCTCTTGTACTCCATGATGAAGCCTGAACCGCCGTGAATGGAGATGGCATCATAGGCTGCCTGCGACGCATATTCGGAGTTCATACCCTTGGCAAGTGGCGTAAAAGCGTCGGCAAGACGGGTATATTTCTTGAGTTCGTCGCGTTCTTCGGCAATGAGTTTGGTATCGCGCTGTATATCTTCGAGCGCTTTATAGATGTCTACGTAGCGTGCAGTCTGATAAAGAAGCGAACGACCAGCATCAAGTTTCGCCTTCATACGCGAGAGCATATCGTAAACAGCGGGGAAGTTAATGATCTTCTGCCCGAACTGTGCGCGCTCTTTTGCATAAGCCAAAGCCTCGTTGTATGCCTCTTGTTCCACGCCAACGCTCTGTGCTGCAATGCCCAGACGGGCACCGTTCATGAGTGCCATCACGTATTTAATAAGCCCGAGGCGGGTATTTCCGCAGAGTTCAGCCTTGGCATTCTTATAGACAAGCTCGCAAGTAGGCGAGCCGTGGATACCGAGTTTATTCTCTATATGACGCACATCTACACCACCGTTACGCTTATCGTAGATGAACATCGACAGTCCACGCCCATCGTGCGTACCCTCTTCCGAACGTGCCAGCACAAGATGGATGTCAGAGTCGCCGTTGGTAATAAAGCGCTTCACACCGTTCAGGCGCCAACAATTCTCTTTTTCGTCGAACGTTGCCTTTAACATAACGCGCTGCAAGTCCGATCCGGCATCGGGTTCTGTAAGGTCCATCGACATCGTTTCGCCTGCACAGATACGCGGAATATACTTCTGACGCTGTTCTTCATTGCCGAATTCGTAAAGCGTGTCGATGCACGACTGCAACGACCAGATATTCTGAAAACCCGAATCGGCGGCTGAAATCACCTCGGAAAGCATGGAGAACGTCGTATTAGGTAGGTTCAGGCCGCCATAACGGCGCGGCATCGAGATACCCCACAGCCCTGCCTTTCGCGTTGCGTCGAGGTTCTCAAATGTTTTCGAGGCATAAATCATGCGGTTATTCTCAAGGTGCGGCCCTTCCAGATCTACACTCTCCGAGTTGGGTTCTACTATGTTAGCAGCGATATCTCCCGCAATATCGAGGATGCGCTTATAGTTTTCGATGGCATCCTCATAGCTCACGGGAGCATCCTCAAACTTGTCTTTGTCAGCATAGTTACGCTCTTTGAGGTCGACTATGCGTTTCATCAGCGGATGATTCAAATGAAATTCAATCTCCGGATGGTCTGTATAATAATTTGACATGATGTTTACTTGCTATTCTGTTTATAATATTTAATCAGCTTCGGCACCACCTCTTCCACTGTTCCGGTGATGATATAGTCGGCAATTTGGTTGATCGGAGCATCGGGATCGCTATTTACTGAGATGATAATACCCGCATCCTGCATGCCTGCGATGTGCTGAATTTGTCCGGAAATACCACAGGCAATGTAGACTTTCGGATGAACTGTTATGCCTGTCTGCCCTATCTGTCGGTCATGGTCTATCCAACCGGCATCCACGGCAGCACGGCTTGCGCCCACTTCACCATGAAGTTCCTTCGCCAACTGGAAAAGTTGATCGAAACCTTCCTTACTCCCAACGCCATAACCGCCGGCAACAACAATGGCTGCACCCTTCAGATTGTTCTTTGCGGCCTCCACATGACGATCGATAACCTTCACTACATAGTCCACAGTAGGCACATATTTGGCCACTTCGGGATAGAGTACTTCGCCTTTATAATTCTCGTCGATCACCTCACGTTGCATCACACCGCTGCGTACAGTAGCCATCTGCGGACGATGATCGGGGTTTACAATCGTTGCAACAATGTTACCTCCGAATGCCGGACGAATTTGATAAAGCAGATTTTCATAGTGTTTTCCTGCTTTCTTATCGTCATAGTCGCCAATTTCGAGCTGTGTACAGTCGGCTGTAAGACCGCTGGTAAGCGAAGAAGACACACGCGGTCCGAGGTCTCGACCGATAACCGTCGCCCCCATCAGGGCAATCTGCGGCTGCTCTTCCTTGAAGAGATTGACCAAAATATCCGTGTGAGGAGCTGATGTATAAGGGAAAAGTCCCTCGCCATCAAACACAAACAATTTGTCTACACCGTAGGGAAGAATTTGCTTTTCAACCTTTCCTTTTATGCCGGTTCCTGCCACTACGGCATGAAGTTGCACTCCGAGTTGGTTGGCGAGCTTACGTCCTTTGGTGAGCAATTCCTGAGATACTTCGGCTACCTGTGTGCCTTCGATCTCGCAATATACAAATACGTTATTCATATTTCTAATGAGCAATGGGATAACAAGTACCCCCTACCCTATAATCTTTTCGTCCAACAATTCTTTTACCATACTCTCCACATCAGCATCAGAGCTCGTAAGCGTCTTGCTTTCCTTGGCTTGAAACACGATGTTCTGCACTGTTTTCACCTTTGTCGGTGAACCCGACAGTCCGCATTGTGCCGGATCGCCGTCTACATCTGCCACACTCCACTGGTTCAGCGTAAGATACGGACGCTCTTCATAGAGCGAACTATAAGGCTCATCCCCCTTACGTTCCATCGGACATGTGGCATACTTGTACTTCATTACGAGCTTGGCATTGCAAGGACGTGCGGGAGCTGCACTGCCATTTACAGTAATAACCACCGGTAACGGAGCCTCAACAGTCTCCACACCTCCATCGATATGGCGCCTAATGGTAGCCACACCGTTCTCTATTTTGAGTATTTCTTCGGCATAAGTTACTTGGTTCAAGCCCAATTTCTGAGCCACCTGCGGCCCCACCTGTGCCGTATCGCCGTCGATAGCCTGTCGGCCACCGATCACCACATCCACGTTTCCGATCTTCTTAATTGCAGTAGCCAAGGCATAAGAAGTAGCCAGTGTGTCGGCTCCGGCAAACAGACGGTCGGTGAGCAGCCACCCAGTATCAGCCCCGCGGTACAGTCCTTGGCGGATAATTTCACCAGCGCGTGGAGGCCCCATAGTGAGTACGCCAACGGTTGAGCCCGGGTTTTGCTCCTTTAAACGAAGAGCCTGTTCCAAAGCATTCAAGTCTTCAGGATTGAAGATTGCGGGAAGTACAGCACGATTTACGGTACCTTCTGCCGTCATGGCATCCTTACCCACATTTCTTGTGTCAGGTACTTGCTTGGCAAGTACAACAATTTTCAAACTCATATAATACTAATAAATTGTGATAGTTGCATTTATACGATCTTTCGTTCCAGCCGGTCGACTCATTTAAATTATTATTTTCTATCGGCCGAAGCACCATAATCCAGCGTGCAAAATTAGTGCTTTTTTACTTGTCAGCCAAAGAAATATCTCTAAAAATGCACAAAGCAAGGCTATATGTGCACAGAATAGATGTTTTGTGCAATACTTTCAATTTTAGCAAATAAATATAGCGACCAATATTTGCAACACAAGGTAAACGTAATATTCCTTCCTGCGAGAGGAGATGAAACGATATACGAGTTTAACGATATTAGACAAACTGACATTTTTATGCAAACATTTAATTCATAAATAGGGCATTCTTAAATGCATAATACGTATGTTCTTGTTATT</t>
  </si>
  <si>
    <t>MKKILGLDLGTTSIGWALVNEKENNEELSSIIRLGVRVNPLTVDEKSNFEKGKDITTNADRTKCRSARRNLQRFKLRREALADCLKRHGLMTDETPLCETNNSIIFKTYSNRAKAVCEKIALDDFVRVLFMINKKRGYKSSRKLNTDDEGTLVDGMDVAKLLYNEQITPGEYLLRLFKKGKKTRPDFYLSDLKAELERIWDFQRTFYPEILCNALKEDLKGKSRTQSSAIFYAKYKVSTAKIAGKDKRLQELTWRTDALRKQLTIDEVAYVICSINGEVNGSSQRLSMISDRSKLLYFNHQTIGQYLMQRLEENPNAGLKNIIFYRQDYEDEFNDIWNSQATYHKELTPELKKEVKDIIFYQRGLKSCKWLINYCELEHEEIEVKTPEGKLRKITIGSKTCPKSSPLFQEFKIWQVLNNLQVSPLNSRRKAKRKKDEEPSLFSDEDMNTACRYLNEEEKLTLFKELSIKKELKKKDALKLLFENYKELDLNYKVISGNVTMANLYRAFQDIISLTGNGEFDFQAMPAEEAEKTVEEIFGGLGYKTAFLHFDASLHDKEFERQPAYRLWHLLYSYAGDQSKTGIEALVKRIQELCGFEPEYARILANISFIPDYGNLSSKAMRKILPYMQDGYEYSEACSKAGYRHSASSLTKEEINKKNYKTHLDEIKRNSLRNPIVEKILNQMVNVVNSVIDTYSNIDEIRIEMARELKKSKPEREDMSFAISKATKETERIKGILEQEFKIQHVTRNDIIRYRLYEELKPNGYKTLYSNTYIPREDLFSKKFDIEHIIPKARLFDDSYSNKTLELRDINIEKGNQTAYDFVLSKYGEEGLYKYEQRVEEFKKNNEQAGTKCRKLLMREADIPSDFLNRDLNDSQYIAKKAHELLREIVPTVTATTGSITNRLREDWKLVNVMKELNWEKYDKLGLTEEYKDKDGNTVRHIKDWTKRNDHRHHAMDALTIAFTKPSFIQYLNNLNARSNRGGSIYGIEQKELERENNKLVFIPPIDPKIFRKQAKEHLSNILISIKAKNKVVTKNVNKTKSKSGTNRKVQLTPRGQLHLETVYGKIRTYKTEEIKVGTKLTEELIAKVADKKIREALMQRLSEYGGNIKKAFQNISKHPIWLNGSHTKHVPEKVKIVFFEDVFTIRKAITPDIKIDKVIDSKIRRILQERLNEFGGEASKAFSNLDENPIWFNRDKGIAIKSVKIRGIAKGTAIRVKKDIHGKTIIGNNGYPVANDYVNTGNNHHVAIFRDKDGNLQEHIVSFYEATARAIQNLPIVDRNYNSEKDWKFLFSMKQNEYFVFPNPNTGFNPSEISLKDEKNYALISPNLFRVQKLSHYYYVFRHHLETNVDTNLQLKDITWKRITAVNNLTGAVKVRIDHLGRIVDVGEYK</t>
  </si>
  <si>
    <t>1328.SAMN05771128.DK43_03390</t>
  </si>
  <si>
    <t>CRISPR-associated protein Csn1</t>
  </si>
  <si>
    <t>GCF_000831165.1</t>
  </si>
  <si>
    <t>Streptococcus anginosus strain SA1 chromosome| complete genome.</t>
  </si>
  <si>
    <t>GTTTTAGAGCTGTGCTGTTTCGAATGGTTCCAAAAC</t>
  </si>
  <si>
    <t>TGGCTTCTCTTTACCAAGCTGGAAGCCGAGGCTGTTTGGACATTGTGACAGATGATTTTCGGACAATCACAGGACGGCAAGCAACTGATTTGAAAAGCTACATGATGAAAAATTATCAAAAATAGAGGCAAGAAATGGAAACGCTAGAAGATATTAAGAAAGCTATTATGGCTGATTCACAAAATCAAGCATATACCGAGCGAGGAATTGAGCCACTTTTTGCAGCGCCTAAAACGGCACGTATTAACATTGTCGGTCAAGCGCCGGGCATCAAAGCGCAGGAAACACGCTTGTACTGGAATGATAAGAGTGGAGATCGCTTACGTGAATGGATGGGTGTCGATTATGATACTTTTTATCATTCAGGTTATTTTGCTGCGATTCCAATGGACTTTTATTTCCCAGGTCATGGAAAATCAGGCGATTTACCGCCTCGCAAGGGCTTTGCTGAAAAATGGCATCAGCCGATTTTAGAATTGCTGCCAGATCTTGAATTGACGATTCTTATTGGTCAATATGCTCAGAAATATTATCTTCATCAAAAAGGAACTGTAAAACTAACTGATACGGTAAAACATTATCAAGACTACTTGCCAGAATTTTTCCCGCTTGTCCACCCCTCACCACGAAATCAAATTTGGATGGCTAAGAATCCTTGGTTTGCAGAAACCGTAATTCCTGATTTAAGGGAACGGGTACAAAAGATTATTTCATAGTGTGGAACAAAAGTTAATCATTTAAAAGTTTTTGATTTTGTTGCTCCACAGTGGTTCATTAGTACGGAAGCGCCTAATGAATTTCTCCAAACCGCTGCGCTTTGCAAGCATAACGCATAAATAATAGAAGCTAGGCACTTTTGCCCCAGCTTCTTTTTTTAAACAAAATCTTTGACAAAAAATGTTCTATACAGTAGAATAAACGTAAACTTCTATATCGTATATTTTAGAAAGAAGGAAAATGAGTAAAAAAGTAATCAATGGTGGGTTTTACATCGGGAAAATTCATCGTTTGTCCAATCGACTGATGAACCACATTTTGTTAGAACGAGGAATTCAAGCCTTTAATGGAGAGCAAGGACGCATTTTACATGCGCTTTGGCAAAAAGATTATCAGAGTCAAACCGAATTATCGGAGAAGACTGGCTTGACGTTGAATACTCTTACGAAAATGATTGACCGAATGATTAGCATGAACCTTGTGGAGCGGTGCTATCATGAAAAAGATAAGCGAAAAAAGATGATTTGTTTGACGGGCTATGCCAAAGGTCTGCAAGATGAGTATAATGCGATTTCTAAGGAAATAATTGAAATCTTTTACAGCGGATTTTCTGACCTAGAAATTGATGAATTTGAGACTTATTTGGAGCGTATCGTGGCAAATTTAACCAAGCCAAGAAAGGATAAAGCATGAACGAGTTCATTAAATTAGTGACCAATCAATGGCAGTTTCTATTTAGTATGGTGTGGGATCATGTCTGGATATCGGGCTTGTCTATCTTACTTGCTTTAATTTTGGGAGTTGGACTTGGAATTTTCATCAGTTTCAAAAAAAGCTGGGCTGGTGTCGTTATCGGAATAGTGAATATTCTTTATACAATTCCCTCTATTGCCCTTTTAGGGATTTTGATTTCAATTACAGGAATTGGTAACAAAACAGCAATTGTAGCTTTAACCTTGTATGCACTTTTACCTATGGTACGGAGCACTTATACAGGTATTACAGGTGTTGATCCGCTTCTCGTTGAAGCAGCAGAAGGAATGGGTTCTACTCGCAAGCAGATTTTAACCAAGGTTCAGTTGCCACTTGCCTTTCCGGTCATGATGTCTGGTTTTCGCAATATGGTGACGATGACCATTGCGCTAGCTGGGATTGCCTCTTTCGTCGGTGCTGGCGGTCTGGGGGTTGCAATCTACCGTGGGATTACCACTAATAATCAAACCTTGACCTTGGTCGGAAGTATTTTAGTAGCTTTGTTGGCATTGGTCTTTGATTTTCTCCTTTCTTTGGTTGAAAAATCAATCTTACGTCATAAAAAAGTATCTAAAAAATGGTTAGCTGTTTTCAGCTCTATAGTTCTTTTGATGGCAGGAATCATCGCATTTTTGCAAATGAATCCAATGGGTGGAACGGTCAAGATTGCGACCAAGCCACAGACAGAAAACTATATCTTAGGAGAAATGCAAAAACAAGTCATTGAAGAATACACCAATCTGAAGGTCAAAATGACTAAAGGTGTCGGTGGTGGGACTGCCAATATCCATCCAGCGATGGTTAAAGGTGAATTTGATATTTATGCCGAATACACCGGTACGATCTGGGAAGTTATTCTCAAAAAGTCAGGTTCTTATGATGAAAGTCAATTTAAGACGCTTGAAAGTCAATACCGCAAGAAATATCAACTTGCATGGGTAAATACATTTGGCTTTAATAACACATATGGCTTAGCCGTTCGCAAGGATGTAGCAGAAAAATACAATATTAAAACCTTTAGCGATCTTGCTAAAGTTAGTCCTAATTTAACTTTTGGTGCAGAGTATGATTTCTTTGGTCGTGAAGACGGTTTTGCACGTTTACAATCTACCTATGGTATGAAGTTCAAATCTCAAGTGGATATGGATAGCGGACTGAAATATCAGGCTATTAAATCTGGAAAAGTTGATGCGATTGATATTTTTACCACAGATGGACAGCTTTATGGTGCCAATCTAGTGGTTTTGAAAGATGATAAAAAAATCTATCCTTCTTATCAGGCAGGGACAGTTGTTCGAGAAGCTACTCTAAAAAAATACCAACAATTGAAAAAAGCATTGGCAAAATTAGATGGTATTTTAACAGATAGTAAAATGGCAGAACTAAACCACAAAGTAGAAAATGACAAAGAAGAGCCGGCTAAAGTCGCTCATGACTATCTTGTAGAGAAAGGAATTTTGAAAAAATGATTGAATACAAAGAAATTAGCAAATCTTATGGAAATCAAGACATTATCAAAAATCTAAATCTAAAGATTGAAGACGGCACTTTTCTGACAGTTGTGGGGACTTCTGGCTCAGGCAAAACGACATTGTTAAAGATGATAAATGGTTTGGTCAAGCCGAATCAAGGGCAAATCCTTATCAATGGTCAAGATGTGCAGGACACGGATTTGATTGAATTGCGACGAAACATCGGTTATTCGATTCAAGGAAATGGGCTTTTTCCGCATTTGACAGTTGCTGAGAATATCGCTTATGTCTTGAATTTGCAAAAGAAAAATCAAGTGGAAATAGAGAAAGTTGTAGATGAAAAGTTAGCCATGCTTGGTTTGGATACTCAGCTAAAAAATCGCTATCCAGCAGCTCTTTCGGGCGGACAGGCGCAACGAGTGGGGATTGCCCGTGCACTCGCTGCGACGCCTGATATTTTGCTAATGGATGAGCCTTTTGGAGCAGTGGATGCTATTACGCGCTATCAGTTACAGCGTGAATTAAAATCACTGCATGAAGAAACCGGCATTACAGTTGTGTTTATCACACACGATATAACAGAAGCCTTGAAACTAGGCACGAAAATCCTCGTTTTAGATAAGGGAGAAATCCAGCAATATGGCACGCCACAGGAAATAAAAATGCAGCCTGCAAATGACTTTGTACGAAAACTACTAGAATTAGCAAGCTAAAGAGAAGTTCTATGAATCAAAAAATGAAATCCATGGTGATTTATGAGCCTGGTGGTCCAGAAAAATTTGTTCTAGAAGAATGAGAATTCCCGAATGTAAAAGAAGGCTGGACTCTAGTCAAGATTAAAGGTTTTGGGATCAATCATTCAGAAATTTTCACTCGGAAAGGTCTATCTCCAGATGTTCAATTTCCTCGAATTTTGGGGATTGAGTGTGTAGGACAAGTGGTTGAAACGACAAGGAGAGATTTACAAATTGGATAAAAAATTGTCTCTATCATGGGGTGAAATGGGACGTGCCCTTGACGGTTCTTATGCTGAATATGCTCTACTTCCAAATGAGCAGATTTATCCCGTAGATAGCCAATTACCTTGGTCTGAGTTAGCAGCAGTACCAGAGACCTATTATACCGCTTTTGGCTCCTTCAAAAATCTGCAGATAAAAGAAGGAGATTCAATCTTAGTCCGAGCTGCGACAAGTGGTGTTGGATTAGCTTTCTTAAAATTGGTAAAGGCGCAATTCCCACAGAATCGTGTAGTTGGCGCAGTTCGTTCTCTCGCTAAAAAAGATTTGCTTCAATATCGAGGTTTTGATGAAATTATTTTAGATGAAAAAGGAGTTTTGCAAACTGAGGAAAAGTTTGATAAAATCCTTGAATTAGTCGGTCCGGCTACTCTAAAAAATTCATTTGACCATATTCAAAGTGCAGGAATTATCTGTAACACTGGTCAATTAGGTGGCAAATGGTATGTAGAGGAGTTTGACCCAATCGTAGAAATAAAAAATAATAGTTTTTTGACGAGTTTTCATTCAGGCAATGTGAGCCAGCAGCTTATTGATGAACTTTTTAGCTATATTGATGCTTACCAGAAAAATGTATCTTCTCAACGAATCTTTTCGTTAGAGCAAATCCCAGCAGCCCATTCTTATATCGAAAGTCAAGCGGGATTTGGGAAAGTGGTCGTCTTAAATGATTAACTAGAAAAAATGAAAAGTGTGCAAATGCATGCTTTTTTGAATTGACATACAGTATATCTACGCCTATAATGAAAATTAGAAAATTCTATAAATGAGGCGATACAGATGAAAAAAAGGATTGGGATTTTATTAGTAGCGAGTTTGTTTCTTTTGACAGCTTGTGGGGAAAAGAAAACGAATGTGGAAACGAAACAAGAAGGAAAAGCAACGTCTGCAAAAGTTGCGTCCTCTGAGCAAGTAAAGAAAAAAGCAAAAGTTCATTATAATGGTTCTTACTATAGTGTAAAAGGAAAATACGATGAAATTGTCATCGCAAATAAACATTATCCATTATCTTCAGATTACAATCCCGGTGAAAATCCTACTGCTAAAGCAAAATTGCTGGAGTTGATTGCTACTATGCAGCGCGAAGGCTATCCTATCAGTCATCAATATAGCGGTTTCCGTAGTTATCAAACGCAGGTTACTCTTTATCAAAATTATGTCAATCAAGACGGGAAAGAAGCAGCAGATCGTTATTCTGCCCGACCTGGTTATAGCGAACACCAAACGGGCTTGGCATTTGACTTGATTGGTACAGACGGAAATCTAGTAACAGAAGCAAAGGCGAGCCAGTGGCTTTTGAAACATGCAGCTGAGTATGGATTTGTCGTGCGCTATCTAAATGGTAAAGAAGACAAAACTGGATATATGCCAGAGCAATGGCATCTTCGTTATGTTGGGAAAGAAGCAAAAGAGATTGCGGATTCAGGACTATCTTTAGAAGAGTATTTCGGCTTTTCCGGGGGAGATTATAAGGATTAAAGTTGAACACAAGGAGACAATACACATGAAAATTTACACAATGAACCCTACTATTGATGTCGTGGAAACACCTGTTGAAGAAACTAGCCGCATCATCCGTCACCTTCACTTAGGAGAAGGAAAAATAATTCCTGAACATAAGGCTGATGCTTTGGTGACTGTTGTCTGTCTAGAAGGAAAGGTTGATTTTACATCATCTGGTCAAACAGTTCAACTTGTTCCCGGAAGTTTTTTAACCATGGAACCAAATGAACTTCATAGTTTATATGGTGTAAAAGATAGCCATGTATTGGTTATTCAACAATTAAAATACTGAATGTGAAAAAAGGTAAAAACTTGGAAGTCATACTGTCGTAGATTCCAAGTTTTTTTGATTATATAAAAAAAACCCTTTCCCAAAATTGGAAAAGGCTTATTATCAACATTCTTTGTAATGTAAATATGATCTTTATTTGAGACCGTATTTTTTGTTGAAACGATCCACACGTCCATCTGCTTGAGTGAATTTTTGACGTCCAGTGTAGAATGGATGTGAGTCTGATGAAATTTCCACACGGATCAAAGGATAAGTGTTTCCATCTTCCCATTCAATAGTTTCGCTAGAATACTTAGTAGAACCACTAAGGAATTTGTAGCCAGTTGAAGTATCCATAAAGACAACAGGACGGTATTCAGGATGAATATCTTTTCTCATTTTTAAAAATTTCCTTTCTGCCATGGTCTCTCTGCGAGCCATAGATTCGTTACTTTGATAGTTTACCAAATTCTAGCGGATTTGACAAGTCTTTTCTACCAAATTATTTCCTTTTTGCCAATTCTTTCAATTCTTGATAAACTTCTTCGATTTCTTCTTTGGAGTAAGCATTGGCACCACTGGCAAGAGGATGACCGCCTCCGTCGTGTTTTTTAGCTACTTCATTAATCGGGATAAATTTACTCCTTAGCCGAACGCGGTAATTTCCATTTTCTTGCTCAACAAAAATTCCCCATAATTCAACGCTGTCAATACGCCCTGGAGCTGAAACGATAGCAGAAGTATCAGCATCTGTTAAATGATTGGCTTTGAGAAGTTCCTGAGTTAAAATGACACGAGCTGCACCATTTTCATCGACTTCTAAATGGTCATAAACATAGCCTAGAAGTTTAGCGATTTGATAGCTGAAAGAGTCCATTTTTCGAGCCAAAGCAGCAAAATCAAAGGGATACTCGCGAAGTTTACTGGCGACAGCCATTGTGCGGGCAGTTGTGGCAGGATATAGGAAACGTCCTGTATCACCGACAATTCCAGCATAAAGCAATTTAGCAGAATAATCATCTAGTTTCAGTTTATTTTCCAATGCAAAGAGAGCAATTAACTCACTAGCACTACTAGAGCTAGTATCCACCAAAGAAATGTCCCCGTAAATGTCATCATTTGGATGATGATCAATTTTGATGAGAAAATCCCCTTTGTTGTACCGTTCATCATCAATCCGAGCAGTATTTGCCGTATCACAAACAATAACTAAAGCATGTTTGTAATCATCGTCTGAAACATCATCCATTTTAGCCAGCCAAGCAAGAGTAGGTTCAGTCTTTCCTGCTACTTTAATCTTTTTCTCAGGGAAATTGACTTGAAGTAATTTTTTCAAACCGACTTGACTTCCTAAGGCATCAGGATCAGGTCGCATGTGACGATGAATGATAATCGTATCGTATTCTTTAATTTTATGTAAAATTTGCTTAAAAATGTCCATGTTATAACCTCCGCTCTACCTTTTATTCATTGTATCATAAGATGATTATTTTAAAAAGTAAAAGGGAAAAGTAGGGAACTTTAAGAGATTTGAAGTGCAACAATTTGTTCAATGTGTTATAATAAACTGATAGAATTTTTGGGAGGAAATTATGGCTTTAGCAAAAATTGTATTTGCGAGTATGACAGGAAATACAGAAGAAATCGCAGATATTGTAGCTGATAAATTAAAAGAACTTGGTTTAGAAGTAGATATTGATGAATGCACAACGGTTGATGCAGAGGAATTTCTAGAAGCAGATATCGCAATCGTTGCTTCTTACACATACGGTGACGGCGAGTTGCCTGATGAAATTGTTGATTTTTATGAAGATTTAGCTAGTCTTGACTTGACTGGAAAGATTTATGGTGTTGTCGGGTCAGGTGATACATTCTATGATGAGTTTTGTAAGGCAGTAGATGACTTTGATCGCGCTTTTGCAGCGACAGGTGCTGAAAAAGGTGCTGAAAATGTCAAAGTCGATCTATCAGCAGAAGATGAAGATATTGAAAATCTGGAGAAATTCGCTGAAGCATTAGCCGAAAAAGTACGGTAATCATGTAAGAAGGCTGGGAACTTTTCCTAGCCTTTTTAGCTTAATTTATTCGATTTTAGGCATATATTCTGACATTTCTAATATAGAATAGTATAATAAGAGAAGAGAAATTGTATCAATGGGAGGAATGAGATGACGAAAGAACGAGATTATGCTTTTGGTTTTCATGACGATGTGAAGCCTTTGTTCTCGACTGGTAAGGGTCTGACAGAAGAGGTTGTTCGTGAAATTTCTGAAATTAAAAATGAGCCGCAATGGATGTTGGATTATCGCTTGCGTTCTTTAGAATTGTTCCATAAATTGCCCATGCCTGATTTTGGACCAGATTTATCCGGCATACGATTTGATGATATTGTCTATTATCAAAAATTAAGTGGGGATCGGGCTAGAAACTGGGATGAAGTGCCAGATGAAATAAAGAAAACCTTTGAGCGTCTGGGTATTCCTGAAGCGGAACGTCAATTTTTGTCAGGAGCAGTTGCTCAGTATGAATCTGAAGTAGTCTATCACAACATGAAAGAAGAATTTGCCAAGCAAGGCATTATCTTTACCGATACCGACACGGCAGTACAAGAATATCCGGATTTGGTGAAAAAATACTTTGGCACAGTCATTTCTAATGCAGAGCACAAGTTTTCTGCTTTGAACAGTGCTGTTTGGTCAGGTGGCACATTTATCTATGTTCCTAAAAATGTTCAATGTCAGGTGCCAGTTCAGACCTATTTCCGTATCAATGGAGAGAATGCCGGTCAGTTTGAACGCTCGCTCATTATCGTAGAAGAGGGTGGCTCTATTCAATACATTGAGGGCTGCACAGCGCCGACTTATACGACCAATAGTCTTCATGCTGCAAATGTGGAAATTATTGTCAAAAAAGATGCTTTTTTCCGCTATACAACCATTCAAAACTGGTCAGACAATGTTTATAATCTGGTAACAGAGCGTGGAACGGTTGAAGAAGGCGGTACTTTGGAATGGATTGACGGAAATCTGGGCAGCAAGGTCAATATGAAATACCCTTGCAGCATTTTGAATGGACGCAATGCAAGAACTTCTGTTCTTTCTATGTCCTTTGCTAATTATGGTCAGCATTTAGATGCAGGCTGTAAAGTCTATCACAATGCGCCGAAGACTTCTAGCACATTGATTTCCAAGTCTGTTGCTAAAGACGGTGGTAAGACGGATTACCGCGGTCAAGTCCGTTTTGGCAAGAACAGTGCTGGTTCAAAGTCTCACATTGAGTGCGATACGATTCTCATGGATGGTGAATCCAGCTCGGATACCATTCCATTTAATGAAATTCACAATTCGAATGTTGCACTGGAACACGAAGCTAAGGTTTCTAAGGTTTCGGAGGATCAGCTTTATTACCTCATGAGCCGTGGTATTAGCGAAGAAGAAGCAACTGCCATGATTATCAATGGCTTTATGGAACCGATCACCAAAGAACTTCCAATGGAATACGCAGTGGAGCTCAACCAACTCATTAACATGAGTATGGAAGGCTCAGTAGGATAAAAGTAAAAACAGTCGTGAGGCTGTTTTTTGTTGAAACAAGAGAAAGAAAAAAGCACCGAATCGGTGCCACTTTTTCAAGTTGGATACGGACAAAGCCTTATTTTAACTTGCTGTGTTGTTTCGAATGGTTCCAACAATGATAGTATACAATATTTTTCTTTAAATGTAAACGTTTTTCTGATAAAATATTAATATACTGAGGAAATTATATTGTTATATGAGAAAACTTAGTGTGAACGATCTGTTTAAAATATATAGTTCTGTGGAAATCTAAGAAATTTGGTGTAGTTTTGGAAGCATTCGAAACAACACAACTCTAAAACTAAGATACAACTTTCTATTAATTCTATCACATTTTTATAGAAATTCATCATTATTTTTGTTGAAAATTTAAAAATATGTGATATAATCAAATTATAAATTATAAAAGTTGTATCTTAAGGAGTTGATTTTAAAGAAAATTAGATTAAAAAAGGACGAACTTGTTATTATAACGGAATTGTTAAAACTTATGAAGGTTCTTGTTGATATAGTTAAGGTTTTCGTTTCATAATTTTATAAGTAGCTTCTAAAGATTTTTATTTTTTGATAAATAACCTTTTCAGCAACTGTGATAAATAAACATTTTAATTTTAGTAACTTAGTTTTAGAGGCTCACGCTCTCAATAATTGCTTTTATATAAAAAATCAATCTTTACATCAGGAGGAAAAAGATGGATCAAAAATATTCTATTGGCCTCGATATCGGCACAAATAGTGTTGGATGGGCTGTTGTTACGGATGACTACAAGGTTCCTGCTAAAAAGATGAAAGTCTTAGGAAATACTGATAAACAATCTATCAAGAAAAATTTATTAGGTGCTCTTTTATTTGATAGTGGCGAAACCGCAGAGGCGACACGCTTGAAACGGACAGCAAGACGTCGATACACACGCCGTAGAAATCGTCTACGCTATTTGCAAGAAATTTTTGCTGAGGAAATGAACAAGGTAGATGAAAACTTCTTTCAACGCTTGGATGATTCTTTTCTTGTAGATGAGGATAAAAGAGGGGAACGTCATCCAATTTTTGGAAATATTGCAGCAGAAGTGAAATATCATGATGATTTTCCAACAATATATCACTTGAGAAAGCACCTAGCCGATATATCCCAAAAAGCTGATTTGCGCTTGGTTTATTTAGCTTTGGCGCATATGATTAAATTCCGTGGGCATTTTCTTATTGAAGGTCAGCTAAAAGCTGAAAACACAAATGTCCAAGCATTATTTAAGGATTTTGTAGAAGTATATGATAAGACAGTTGAAGAAAGTCACTTATCAGAAATGACAGTCGATGCATTGAGTATCTTAACAGAAAAAGTTAGCAAATCTCGTCGTTTAGAAAATCTTATTGCTCATTATCCAGCTGAGAAGAAAAATACTTTATTCGGGAATCTTATTGCTTTATCTTTGGGTTTACAACCCAACTTTAAAACCAATTTCCAATTATCTGAAGATGCTAAATTACAATTTTCTAAAGATACATATGAAGAAGATTTGGAAGGGTTGCTTGGGGAAATCGGAGATGAGTATGCGGACTTGTTTGCATCTGCTAAAAATCTTTATGATGCTATATTGCTGTCAGGGATTTTGACAGTAGATGATAACTCAACAAAAGCACCTTTGTCTGCTTCAATGGTTAAACGCTATGAGGAACATCAAAAAGATCTTAAAAAATTGAAAGATTTTATTAAAGTGAATGCTCCTGATCAGTATAATGCCATTTTCAAAGATAAAAACAAGAAAGGTTATGCGGGTTATATTGAAAACGGTGTCAAACAAGATGAGTTTTACAAATACTTAAAGGGAATTCTTTTACAAATTAATGGAAGTGGTGATTTTCTTGATAAAATTGATCGTGAAGATTTTTTGAGAAAGCAACGGACCTTTGATAATGGCTCCATTCCGCATCAGATTCACCTTCAAGAAATGCATGCTATTTTACGACGTCAGGAGGAACACTATCCATTCTTGAAAGAAAATCAGGATAAGATTGAAAAAATCTTAACGTTTAGAATTCCTTACTACGTTGGTCCTTTGGCACGAAAAGGCAGTCGCTTTGCTTGGGCAGAATATAAGGCGGATGAAAAAATTACGCCATGGAATTTTGATGATATTCTTGATAAAGAAAAATCAGCAGAAAAATTCATCACACGCATGACTTTAAATGATTTGTATTTACCTGAAGAAAAAGTCTTACCCAAACACAGTCTTCTATACGAAACCTTTACCGTTTACAACGAGTTGACCAAAGTTAAGTATGTTAATGAACAGGGTGAAGCTAAATTCTTTGATGCAAATATGAAGCAAGAGATTTTTGATCATGTTTTTAAAGAAAATCGGAAAGTTACGAAAGATAAACTTTTAAATTATTTGAATAAAGAGTTTGAAGAATTTAGAATTGTTAACTTAACTGGACTGGATAAGGAAAATAAAGCCTTTAATTCCAGTCTTGGAACCTATCATGATTTGCGTAAGATTTTAGATAAATCATTCTTAGATGATAAAGCAAATGAAAAGACAATTGAGGATATTATTCAAACGCTAACTTTATTTGAAGATAGAGAAATGATTCGTCAGCGTCTTCAAAAGTATAGTGATATCTTTACTAAGGCTCAATTGAAAAAATTGGAACGCCGTCATTACACTGGTTGGGGACGCTTGTCATACAAGTTGATCAATGGTATCCGAAATAAAGAGAATAAGAAAACAATATTAGACTATCTAATCGATGATGGTTACGCTAATCGTAATTTTATGCAGTTGATTAATGATGATGCTCTTTCTTTTAAAGAAGAAATTGCTAGGGCACAAATCATTGGTGATGTTGATGATATTGCAAATGTAGTGCATGACTTACCTGGAAGTCCTGCTATCAAGAAAGGGATTTTACAAAGTGTCAAAATCGTTGATGAATTAGTCAAAGTAATGGGGCATAACCCTGCTAATATTATCATAGAGATGGCGCGTGAAAATCAGATGACAGATAAGGGGCGTAGAAATTCACAGCAACGTCTTAAATTATTACAAGATTCATTGAAGAATTTGGACAATCCTGTAAATATTAAGAATGTGGAAAATCAGCAACTTCAAAATGATCGATTATTCTTGTACTATATCCAAAATGGCAAAGATATGTATACAGGAGAAACTTTAGATATTAACAATCTAAGTCAATATGATATAGATCACATTATTCCGCAAGCCTTTATTAAGGATAATTCACTTGATAACCGTGTGCTGACTCGTTCTGACAAAAACAGAGGTAAATCTGATGATGTACCAAGTATAGAAGTTGTTCATGAAATGAAGTCATTTTGGAGCAAACTTCTTTCAGTAAAACTGATTACACAACGCAAATTTGATAATTTAACCAAGGCAGAACGAGGTGGTTTGACTGAAGAGGATAAAGCAGGATTTATCAAGCGACAATTAGTTGAAACAAGACAAATCACAAAACATGTTGCACAAATTTTAGATGAGCGGTTTAATACAGAATTTGACGGGAATAAAAGACGTATTCGCAATGTAAAAATTATTACCTTGAAGTCTAATCTTGTATCAAATTTCCGTAAAGAATTTGAACTCTATAAAGTTCGTGAAATAAATGATTATCACCACGCTCATGATGCATATCTGAATGCCGTTGTTGGAAATGCTTTATTGCTCAAATACCCTCAGCTTGAACCAGAATTTGTTTATGGTGAATACCCTAAATACAATAGTTACCGTTCAAGAAAATCTGCTACTGAAAAATTTCTTTTTTATTCAAATATTCTTCGTTTCTTTAAAAAAGAAGACATCCAAACTAATGAGGATGGGGAGATTGCATGGAATAAAGAAAAACATATTAAAATCCTAAGAAAAGTCTTATCATACCCGCAAGTAAATATTGTGAAGAAGACAGAAGAGCAGACAGGAGGTTTTTCTAAAGAATCCATTCTTCCTAAGGGTGAATCTGATAAATTGATTCCGAGAAAGACAAAGAATAGTTATTGGAATCCGAAAAAATATGGTGGCTTTGACAGTCCGGTTGTGGCTTATTCTATTCTGGTATTTGCTGATGTGGAAAAAGGGAAATCAAAGAAGCTGAGGAAAGTCCAAGATATGGTAGGGATTACCATAATGGAAAAGAAGCGATTTGAGAAGCATCCAGTTGATTTTCTTGAACAAAGAGGTTATCGAAATGTTCGGTTGGAAAAAATTATAAAATTACCGAAATACAGTCTTTTTGAATTAGAAAATAAACGCAGAAGGTTGCTAGCTAGCGCAAGAGAGCTTCAAAAAGGAAATGAGTTAGTGATTCCTCAGCGCTTTACAACTTTACTTTACCATTCTTATCAAATTGAAAAAAATTATGAACCTGAACACAGAGAATATGTTGAGAAACATAAAGATGAATTCAAGGAGCTTCTTGAATATATATCAGTATTCTCAAGAAAGTATGTGTTGGCGGATAACAACTTAACAAAAATCGAGATGCTTTTTTCTAAAAATAAAGATGCAGAAGTATCAAGTTTGGCTAAATCTTTTATCAGTTTATTGACATTTACAGCATTTGGGGCGCCAGCAGCTTTTAACTTTTTTGGTGAGAACATTGATCGTAAAAGGTATACTTCCGTTACAGAATGTTTAAATGCTACCCTCATCCACCAATCAATTACGGGTCTTTATGAAACACGGATTGACTTGAGCAAGTTAGGAGAAGATTGATGGGATGGAGAACAGTTGTTGTAAATACACATTCAAAACTTTCCTACAAGAATAATCACTTGATCTTCAAGGATGCCTCTCGGACAGAGTTGATTCATCTGTCCGAGGTGGATATCTTGTTGTTGGAGACAACTGATATTGTGCTGTCAACCATGCTGATTAAGCGGCTGGTTGATGAGAATATTTTAGTTATTTTTTGTGATGATAAGCGTTTGCCGACAGCCATGCTGATGCCCTACTATGCGCGTCACGATTCCAGTTTGCAGCTAAGTAATCAGATCACTTGGTCAGAAGATGTTAAGGCAGAAGTCTGGACGACAATCATTGCACAGAAGATTCTAAATCAAGCGATGTATCTTGGAGATTGTGGTTTCTTTGAAAAATCACAGTCTGTCATTGATTTGTATAATAGGTTGGAGCTGTTTGATCCTAGTAACCGCGAAGGACATGCAGCTCGGATTTACTTTAATACATTATTTGGAAATGATTTTTCAAGGGAACAAGATAATGATATTAATGCTGCTCTTGATTACGGCTACACCTTGATACTAAGTATATTTGCTCGGGAAGTAGTAGTTTGTGGATGTATGACTCAGTTTGGGCTGAAGCATGCCAATCAGTTTAACCAATTTAATCTGGCAAGTGATATAATGGAGCCGTTTCGTCCAATTATTGACAGAATTGTTTATGAAAACAGGAACGATGACTTTGTGAAAATTAAGAGAGAGTTGTTTACTATTTTTTCTGATACTTTTCTCTATAATGGAAAAGAAATGTATTTATCTAACATCATCAGTGATTACACCAAAAAAGTGATAAAGACATTGAATCAAATGGGGAAAGGAGTTCCTGAATTTAGGATATGAGTTATCGATATATGCGAATGATTTTAATGTTTGATATGCCGGTTGAGACTGCAGAGGAGCGTAAAGCTTATCGAAAATTTAGGAAATTCTTGATGAATGAAGGGTTCATCATGCATCAGTTTTCGGTATACAGTAAATTGCTTTTGAATAATTCTGCCAATAATGCCATGCTTGAGCGGTTAAAAGTTAATAATCCTAAGAAGGGAAGTATCACCCTTTTAACGGTAACAGAAAAGCAATTTTCTCGCATGATCTACTTGAATGGAGAAAGGGATACCAGTATTGCCAATTCAGATGCAAGGTTGGTATTTCTAGGAGAGGATTTTACAGATGAAAATTAATTTTCCGATTCTGGACGAACCGATTGAAATTAAACAGGCTACTTTCCTTATTTTAGAGGAACAGCTGATATTTTCCGATGTTGTCAAACACCTATATCACTATTCGGAAGAAGATGAGCTAAAATTATTTGATAACAAGATGAAATCCTTGAAAGAATCCGAGTTATTGCTTATTACAGATATTTTAGGCTACAATATTAACTCACCGGCAATGTTAAAACTGATTCGTGCGGATTTGGAAAAACAGTTGAATGAAAAGCCCGAAGTGAAATCTATGTTAGAAAAATTAGTTGCAACTATTACAGAACTAATTGCTTTTGAATGTTTAGAAAACGAGCTGGATTTAGAGTATGATGAAATAACAATTTTGGAATTGATTGATGCTTTAGGTGTAAAAATTGAAACACTAAGTGACACTGTTTTTGAGAAAAGTTTAGAGATTGTTCAGGTGTTTAAATATCTTTCTAAAAAGAAACTGCTTGTCTTTGTGAATATGTCATGTTATCTGTCTGAACATGAACTAGCTAAATTGGTAGAATATATTCAACTTCATAATATAAATGTACTGTTTGTTGAACCAAGAAAAGTATACGACTTCCCTCAATATGTAGTGGATGAGGACTATTTCTTATCTTGTGAGAATATGGTATAATATTAACAAATATAAGGAATCGTTCGAGCTGAAGTCTAGCTGGGACGAATGGCGCGATTACGAAATTTCGAGACAAAAATTGGTCCACGAGGTTTTAGAGCTGTGCTGTTTCGAATGGTTCCAAAACAAAAGAAATTAAAGAAAAATTGGAAGCCTTGTTTTAGAGCTGTGCTGTTTCGAATGGTTCCAAAACGAGCTTAACGAATATGTCGATACTTATTATGTTTTAGAGCTGTGCTGTTTCGAATGGTTCCAAAACATCTAAGTGTTTTAATGCAATTAAGATTCTGTTTTAGAGCTGTGCTGTTTCGAATGGTTCCAAAACTTTGGATGAATTTTCAACCTAAACAACAACGTTTTAGAGCTGTGCTGTTTCGAATGGTTCCAAAACTTGCTGTTAGCGGTTACCCTGCCTTGCGCTGTTTTAGAGCTGTGCTGTTTCGAATGGTTCCAAAACGTCAGGCATTAGCATATCGCCAAAAGGATAGTTTTAGAGCTGTGCTGTTTCGAATGGTTCCAAAACAAGCTATCGGAAAAGAGTGGAACAAGCATTGTTTTAGAGCTGTGCTGTTTCGAATGGTTCCAAAACAATCCGAGAAGAGATTAGTAAGATTTCTGTGTTTTAGAGCTGTGCTGTTTCGAATGGTTCCAAAACAGACATTCTTTATTGTCTCGTTCTATTGCTGTTTTAGAGCTGTGCTGTTTCGAATGGTTCCAAAACGTCACATTGGTCGATATTGGCGATTTGATGTTTTAGAGCTGTGCTGTTTCGAATGGTTCCAAAACAAGATAAAGAACTAAAAAAAGCTATGAATTGTTTTAGAGCTGTGCTGTTTCGAATGGTTCCAAAACTTACACGAATATCTACAGATGGCGTTTTTAGTTTTAGAGCTGTGCTGTTTCGAATGGTTCCAAAACCGCGCTTTTTTGATATAATCATCTCAAAGGGTTTTAGAGCTGTGCTGTTTCGAATGGTTCCAAAACTATCCAGATGGTACGACTGTAGAATTTAGCGTTTTAGAGCTGTGCTGTTTCGAATGGTTCCAAAACTCCGCGCTGTTCTAAGAATCGAATTTGTTTGTTTTAGAGCTGTGCTGTTTCGAATGGTTCCAAAACACCATGCTATTCCAAGCATTTTGTGCACCTGTTTTAGAGCTGTGCTGTTTCGAATGGTTCCAAAACTTAGCCTGATTGAGCTTTTCCTCACCTTTAGTTTTAGAGCTGTGCTGTTTCGAATGGTTCCAAAACTATAATAGTGTTGTGAAATTTATAACTAAAGTTTTAGAGCTGTGCTGTTTCGAATGGTTCCAAAACTGATTTCCAAAGAGCAAATTGCTCACGATTGTTTTAGAGCTGTGCTGTTTCGAATGGTTCCAAAACATTGTGACACCGAAAGCAAATGCCGTCTATGTTTTAGAGCTGTGCTGTTTCGAATGGTTCCAAAACAAACGAATTACCACCAATTTCTAGTTTTCTGTTTTAGAGCTGTGCTGTTTCGAATGGTTCCAAAACATTCCCGTTTCCTAAACCGCTAAATAGTGAGTTTTAGAGCTGTGCTGTTTCGAATGGTTCCAAAACTAAACTGCTGTGATATTCAGTATCTTCGTTGTTTTAGAGCTGTGCTGTTTCGAATGGTTCCAAAACTAGTTAGAAAAGGTTAACGTGTTATTGTTTGTTTTAGAGCTGTGCTGTTTCGAATGGTTCCAAAACCTATTATCAATTTCCGAGAGCAGATAGCCTGTTTTAGAGCTGTGCTGTTTCGAATGGTTCCAAAACTCACGAAACAACCTGCAGACAAAATAGAAAGTTTTAGAGCTGTGCTGTTTCGAATGGTTCCAAAACAGCACGACCGCATGGAACGACAACGGAAATGTTTTAGAGCTGTGCTGTTTCGAATGGTTCCAAAACTAACAGCTGCAACCATCAAAGAAGATAAGCGTTTTAGAGCTGTGCTGTTTCGAATGGTTCCAAAACATCTTATTTGCTAGATTCCATTTACTACCTGTTTTAGAGCTGTGCTGTTTCGAATGGTTCCAAAACCACAAGGTAGCTTAAAACGTAGGCATTGGTGTTTTAGAGCTGTGCTGTTTCGAATGGTTCCAAAACATGAAATGTATTATGAATTTTATTGAGCATGTTTTAGAGCTGTGCTGTTTCGAATGGTTCCAAAACGACTGCGATTGAGATGCTTGTTCTAGCTGTGTTTTAGAGCTGTGCTGTTTCGAATGGTTCCAAAACAATACTCGGTTTGCGCGTGGGGAATACATAGTTTTAGAGCTGTGCTGTTTCGAATGGTTCCAAAACACAAGCGATTGAATCGATTCTCTTAATTTAGTTTTAGAGCTGTGCTGTTTCGAATGGTTCCAAAACTGCCGGCCAACTTTACAAATACAGTTAATGGTTTTAGAGCTGTGCTGTTTCGAATGGTTCCAAAACACAATACATTTTAATCATAGGGCTTGCAAATTTTTCCAATCGTGTTATAATACTTTTTAGAGACATATCACCTACAGGAAATCTTTCAGAGAGCGTGTGGAGCTGGGAATCACGCAGAGGATGTAGCTGGGACTACTCGATTTATTTTTATGCAAACATAAAACGGTGGCTACGTTAGAGCCAATCAGAGGTGTCAACAAACTTTTTTGTTGTACATGAATGAAGGTGGAACCACGTTGCGACGTCCTTTTAGGATTGCCGCTTTTTATTTTGTCGGAAGGAGGAAGAGTTATGCTCTATATGATTGGTGGATCGCCTTGCAGTGGGAAGTCAACAATTGCCTCCCTTCTTACTCAGCAGTATGGGCTGCTTCATATCAAGTTAGATGATTTGACAGACCAGATGATGGATCAAGCAAGAGCGAACGCAAAGCCGATTTCCCTTCTGAGACAGGACAGAAGTCCGGATCAAATCTGGCTGAGACATCCAGAGGAGATGGCAGGTGAAGAATGGTGTTTTTATGAGGAGATTTTTCCTTATGTGACATCTTACTTGCTAAATAATCAAGATAAACCACTCTTACTGGAGGGAGCAGGGCTTCTGCCTCACCTGGTAAAAAGTCTTGAAGAACCAGCGGTTTCCTATCTATGCTTGACTCCGACAGCTGATTTTCAGACAAAGCATTATCGGCAGAGAGAATGGGTTCCCTATGTTTTAGAGGACACATCCAATCCTGAGCAAGCTTTTGAAAACTGGATGCAGCGGGACATTCTTTTTGCCCAAATGGTGCGGAAGGAAGCAAAAAAATTAGGCTATCCTAGCCTCATGACAGACGGCAGTCGATCGGAAAAGGAGACCGCTGAAGAGATTGCTCGGCTCTTAAAATTGCCCAATACAAATAAAATAGATATTAAAGGAGAAAACTATGATTAAGATTACTTTCCCAGATGGCGCTGTTCGTGAATATGAATCAGGCAGCACGACTTTTGACATTGCCCAATCTATCAGCAATTCCTTGGCAAAGAAAGCCTTGGCTGGTAAATTCAACGGCAAACTCATAGATACCACTCGCCCTATCACAGAAGATGGTAGCATCGAAATTGTCACACCTGACCATGAAGACGCCCTGCCTATCTTGCGTCACTCTGCTGCTCACCTCTTTGCCCAAGCTGCTCGTCGTCTTTTCCCAGACATTCACTTGGGAGTTGGTCCAGCTATTCAGGACGGATTTTACTATGATACGGACAATGCTGCTGGTCAGATTTCCAACGAAGATTTGCCTCGTATCGAAGAAGAAATGAAGAAGATTGTCAAGGAGAATTTCCCGTCAATTCGCGAAGAAGTGACAAAAGATCAGGCACGAGAAATTTTCAAGAATGATCCTTACAAGTTGGAATTGATTGAGGAGCACTCAGAAGACGAAGGAGGGCTTACAATCTACCGTCAAGGAGAATATGTGGATCTCTGTCGTGGACCTCATGTACCGTCAACTGGGCGTATTCAAATTTTCCATTTGTTAAATGTAGCGGGTGCATACTGGCGTGGAAATAGCGACAATGCTATGATGCAACGGATCTATGGAACAGCTTGGTTTGATAAGAAAGACCTAAAAAACTATCTCCAAATGCGTGAAGAAGCGAAAGAACGTGACCACCGTAAGCTCGGTAAAGAGTTGGATCTTTTCATGATTTCTCCTGAAGTTGGACAAGGACTTCCATTCTGGCTTCCAGATGGTGCGACTATTCGTCGTATCGTAGAGCGCTATATTACAGACCGCGAAGTCAATGACGGCTACCAACACGTGTATACGCCACCGCTTGCTAGTGTGGATTTATACAAAACTTCTGGTCACTGGGAACATTACCAAGAAGATATGTTCCCGCCAATGGATATGGGAGACGGTGAACAATTTGTTCTTCGTCCGATGAATTGCCCGCATCATATTGAGGTCTATAAAAACCATGTGCATTCTTATCGTGAGCTGCCAATTCGCATTGCAGAACTTGGTATGATGCACCGTTTTGAAAAATCAGGTGCGCTCTCAGGACTCCAACGTGTTCGTGAAATGACGCTGAATGATTCTCACTTATTTGTCATGCCAGAACAAATTCAAGAAGAATTTAAACATGTGCTGGATTTGATGATTGACGTTTACAAAGACTTCAACATTACAGATTATCGTTTCCGTCTGTCTTATCGTGACCCGAATGACAAGCATAAATATTTTGATAATGATGAAATGTGGGAAAATGCTCAACGCATGCTAAAAGGAGCAATGGATGATTTAGGTTTGGACTATTTTGAGGCAGAAGGCGAAGCTGCTTTCTACGGTCCTAAGTTGGATGTCCAAGTAAAAACAGCTCTTGGAAATGAAGAAACTCTTTCCACTATTCAATTGGACTTCTTGCTACCAGAACGTTTTGATCTTCATTATATCGGAGCAGACGGTGAAGAGCATCGTCCAGTCATGATTCACCGTGGTATCGTGTCTACTATGGAGCGCTTTATTGCTTACTTGATTGAAACTTACAAAGGTGCTTTCCCAACTTGGCTTGCTCCTCATCAAGTGACAGTCATTCCGATTTCTAATGAAGCACATGCTGACTATGCTTGGAAAGTGGCGAAAGAACTGCGCAATCGTGGTGTCCGCGTGGATGTTGATGAACGCAATGAAAAAATGCAATACAAGATTCGTCAAAGTCAAACCCATAAAGTTCCTTACCAATTGATTGTAGGGGACAAGGAACAAGCAGACGGTACGGTGAATGTTCGTCGTTACGGAAGTAAACAAACACATACAGAAACAGTTGCAGAATTTGTAAATCATATTTTGGCAGATATTGTTAGAAAATCACGCCTAGATGATAGAGAACAATGATGACATGATTGCATATAAAAATATGCACCAGAGAATTATAACATGTATTCTGTCATTTCACTTTACAATCTTTCAATTTCTGAGCTTAAGCTAAAAAAGATATAAATCAAAAACTCTATTTCTAAAAGGGATTTTCCCGATTAGAAATAGAGTTTTTTAGTTTATCATTGCCAAGCATCGTAATCAAAGGTTTGTAAAATCGTATTCGTCATTTCTTCAGGTGTTTCTTTAACTCCACTTGAAATCCAGAGTGAGATAATGCCCTCTACGCTAGATAAAAAGACTTCCAGCGCATATTTTTTAGAAATGGTGAAATTTTCTTTTAAAAAGTATTCGGTTTGAAGTCTGTGTTGCTCGTTAGTTAAAATGCTAAGCATGAATTCACGGATTGTTTCACGGAAATTGAGGTAATGGCTTTGAGAAACAGCATAAATCAGGTCATAATTTTGTTGGAGATAGCTTAGATTGGTAATGAGTAGGTCACGCGTGTTTGTCGTTTCTTCAAAATTTTTGCGCAATTGAGCGATGATTTCTTCTTTTAGCGTTTCAATCAAATCGTATTTATCAAGATAGTGAAGATAAAAAGTTCCACGATTGATACCTACCCGTTGGCAGAGTTTACTAACGGAAATTGTTTCAAATTTTTCTTCTAACAAGAGTTGAATGAGAGCTTCTCTGATGTGTTGTTTGGTTGCTGTTTGCCGATTTTGCATCATAATACTCCTTAAATGAACACTCTGTTGATGATTGATGATTGCCTTTATGTTGAGTCTATTTTATAATAAAGATAGGAACAAATCAACAGCTTGTTTATTTAATTGGACATGGAAACTGAAAGAGGAAAAGGCGATGGCTTATATTGAAATGAAGCATAGTTACAAACGGTATCAAATGGGAGACACAGAAATCATTGCTAACAATGACACTTCTTTTGACATCGAAAAAGGAGAATTAGTCATCATTCTTGGAGCTTCTGGCGCTGGAAAATCGACGATTCTGAATATTCTTGGCGGAATGGACAGCAATGATGAGGGAGATGTGTTGATTGACGGGCAAAATATAGCGCATTACAACGCTCACCAACTGACGGACTATCGGAGAAATGACGTTGGCTTCGTCTTTCAATTTTATAATTTAGTTCCCAATCTGACGGCGTTAGAAAATGTTGAGCTGGCTTCGGAAATTGTTCAAGATGCACAGGATGCAGCAGAGGCGTTAGCAGCAGTTGGGCTAGGAAATCGACTGCATAATTTTCCTGCTCAATTATCTGGCGGCGAGCAGCAACGGGTTTCCATTGCGCGTGCCGTGGCAAAAAATCCTAAAATTTTGCTTTGTGATGAACCAACAGGTGCGCTAGATTATAAAACAGGTAAGCAAGTGCTGCAAATTCTTCAAGATATGTCACGCAAACAGGGAGCAACAGTGATTATCGTGACTCACAATGGTGCGTTAGCTCCGATTGCAGACCGCGTGATTCGTATGCATGATGCACGGATTCAGTCCGTCACTTTGAATGAACATCCTCAAGATATTGCAAGTCTAGAGTATTAGTGAGGAGTGGTGATATGAAAAAATCCATTCTAAATAAAGACATCTGGCTCTCTTTTCGTCAGTCCAAAGGACGCTTTCTGTCCATTATGTTTTTGATGATGTTAGGTTCTTTTGCGCTAGTAGGACTGAAAGCAGCCAGTCCAGACATTGAAAATTCAGCCAATCGTTATCTTTCACAGATGAAAATGATGGATTTGGCAGTGATATCAGACTATGGCATTAGCAAAGCTGATCAAAAAGAACTGAATACAATTTCAAACGCACAGGTAGAATATGGTTATTTCACAGATACAGTGATTGGGGATAGCTCAACTTCTGTTCGAGTTTTTTCTCAGACAAATAAAATTTCTAAGTTCAAGCTTGTCTCAGGTCATTTTCCAAGCAAGGAAAATCAAGTGGCTTTGGCTAGTTTTTATCAAGGAAAATACAAGATTCGTGATAGCATTACTTTAAACGAGGAAGGAACCAATAATTATGCTTTGAGGCAACATACCTTTACGGTGACAGGGTTCGTCAATTCAAGTGAATTGGCATCAACCATTTCTCTTGGCAATTCTAACTCAGGGAGTGGTACCTTGTCTGCTTATGCAGTAGTGACGCCAAAAACGTTTCAAAGTTCAGTCTATACAGTTGCTCGTTTGAGGTATGATGATTTAAAAACACTCAATTCTTTTGGAGATTCCTATCGGAAAAAGATAAAGCAACATGAAAATGAGTTAGAAAAGCTACTGGCTGATAATGGAAAAAATCGTTTATCAGAGATAAAAAATCAAGCGCAGACAAAAATTGCGGACGGAGAAGCAAACATTCGAACTTCTCAACAAGCATTGACAGATGCCAGACAGAAACTAACGGTTGCGCAGGATCAAATTGATCAAAAAAGAGCAGATTTAGAGCTTGCTCAAGGTCAAATAGTTGAAAAAGAAAGCTTGCTTGCGCAAGTAGCCACTCAAATAGCACAGGCTGAACAAACTTTAGCAAACTCGAAAGAAAAATTAGATACAGCCGCCGCTCAACTGTCTTCAGGTTGGGCACAATTGAACCAAACGAAAACCCAATTAGATCAGGCAGCTAGTCAATTGTCTGCTACAAAAGAAAATCTAGCAAACAGTCAAGCTACATTGGCTGCAACGCAGGCAGAATTGGAAAAAGGTCAAACGCAACTTGCAGCTGCAAAAGCTGATTTGCAGGTAAAGATAGCTGCGTTGCAAGCGCAAGGAATTGATCCAGCAACAGTGCCAGAAATTGTGGCAGCACAAACTAAACTAGCACAAGA</t>
  </si>
  <si>
    <t>MDQKYSIGLDIGTNSVGWAVVTDDYKVPAKKMKVLGNTDKQSIKKNLLGALLFDSGETAEATRLKRTARRRYTRRRNRLRYLQEIFAEEMNKVDENFFQRLDDSFLVDEDKRGERHPIFGNIAAEVKYHDDFPTIYHLRKHLADISQKADLRLVYLALAHMIKFRGHFLIEGQLKAENTNVQALFKDFVEVYDKTVEESHLSEMTVDALSILTEKVSKSRRLENLIAHYPAEKKNTLFGNLIALSLGLQPNFKTNFQLSEDAKLQFSKDTYEEDLEGLLGEIGDEYADLFASAKNLYDAILLSGILTVDDNSTKAPLSASMVKRYEEHQKDLKKLKDFIKVNAPDQYNAIFKDKNKKGYAGYIENGVKQDEFYKYLKGILLQINGSGDFLDKIDREDFLRKQRTFDNGSIPHQIHLQEMHAILRRQEEHYPFLKENQDKIEKILTFRIPYYVGPLARKGSRFAWAEYKADEKITPWNFDDILDKEKSAEKFITRMTLNDLYLPEEKVLPKHSLLYETFTVYNELTKVKYVNEQGEAKFFDANMKQEIFDHVFKENRKVTKDKLLNYLNKEFEEFRIVNLTGLDKENKAFNSSLGTYHDLRKILDKSFLDDKANEKTIEDIIQTLTLFEDREMIRQRLQKYSDIFTKAQLKKLERRHYTGWGRLSYKLINGIRNKENKKTILDYLIDDGYANRNFMQLINDDALSFKEEIARAQIIGDVDDIANVVHDLPGSPAIKKGILQSVKIVDELVKVMGHNPANIIIEMARENQMTDKGRRNSQQRLKLLQDSLKNLDNPVNIKNVENQQLQNDRLFLYYIQNGKDMYTGETLDINNLSQYDIDHIIPQAFIKDNSLDNRVLTRSDKNRGKSDDVPSIEVVHEMKSFWSKLLSVKLITQRKFDNLTKAERGGLTEEDKAGFIKRQLVETRQITKHVAQILDERFNTEFDGNKRRIRNVKIITLKSNLVSNFRKEFELYKVREINDYHHAHDAYLNAVVGNALLLKYPQLEPEFVYGEYPKYNSYRSRKSATEKFLFYSNILRFFKKEDIQTNEDGEIAWNKEKHIKILRKVLSYPQVNIVKKTEEQTGGFSKESILPKGESDKLIPRKTKNSYWNPKKYGGFDSPVVAYSILVFADVEKGKSKKLRKVQDMVGITIMEKKRFEKHPVDFLEQRGYRNVRLEKIIKLPKYSLFELENKRRRLLASARELQKGNELVIPQRFTTLLYHSYQIEKNYEPEHREYVEKHKDEFKELLEYISVFSRKYVLADNNLTKIEMLFSKNKDAEVSSLAKSFISLLTFTAFGAPAAFNFFGENIDRKRYTSVTECLNATLIHQSITGLYETRIDLSKLGED</t>
  </si>
  <si>
    <t>45972.SAMN03198126.GCA_001075645_01069</t>
  </si>
  <si>
    <t>MTNKTWYLGLDIGTASVGWTATDTEYKIIRKNKKRLWGVRLFEEATTAEERRGYRSSRRRLARKKSRLNLLEELFTQEIAKIDANFFLRLKESQYHYEDKTHQVPYAIFNDKHYTDKDYYKEYPTIYHLRTKLMTEENPDIRKVFLAIHHILKNRGHFLLQGQSFKDGNLNNLIKELLDLDILHIGFDVTEEVASKIATISLEKKTLTDKVNDLKKLYPKEKQLLEVFRLIFGGKTSLDKLFVIDEYKELDASVKSVSFKEKIYEEVRHDYEQVLSNYIELLDLAKLVYDSIILSDIKKEGKTLSESKVDLYNKHRDDLTKLKNLVKNDSKLSEDKKVELYSVIFKEDKDKGTNYVNYIRKSEEGKGCNYEDFKKFLVKELAKLEESTAKDEILRDLELELFLPLQRTKDNSVVPYQIHKEELVKILDNAAKYHSFLDEKDESGYSIREKVIQLLEFRIPYYVGPLNSSKKAKEDGFAWSVRNKGYENTPVTPWNYEKVIDESASAEKFITNLTNKCTYLKGEDVLPKSSLLYSEFALLNELNALKYDGNRISLEARNVIIEKLFKQQGKKVTKTSIKNLLKAEGYIDGKGEITGIDITVKNDLKSYRDFKKILGDKFNTKHVEDIILWITLYGESRKLIKAKIEAVYGDIYSKEEIAKMSRLVYKDWGRFSRKLLTELVSKKLYNEETGECLNIIGSMRQNNILFMELLADRFDYSQQIIDYNKELQKEVTEITPEILDDLYVSPSVKRSIWQTVRIVEELKKIIGCAPTKIFVETTRSNQEKKKPTDSRKKQLELFYKAVKKDVKELEKEIGSLNFDKLNERLSSVEPSKLKAKKLYLYYTQLGRCMYSGETIDITQLNTTAYDIDHIYPQSKVKDDSFTNTVLVKREYNAAKTDRYPLGSDIQTPSNRKFWKFLKEKGLITDEKYNRLVRTEEFSDEELTGFIARQLVETSQSVKAVASILGELNPETSICYSKAENVSSFRQNFGKIKDGNRKSENTEQLIKVREINDYHHAKDAYLNVVVGNVYDTKFTRNVFNFIKDKKDGRKYSLNNVFYENVSNSNTVAWEMNKTVHQVEKVMNNNNILVTRRTSEQKGGLFNATVYKAKVASKAKEGVYYPLKTSNNVIKDVTKYGGYTSIGIAYYSIFEYILVNKKGEEKITRIIPIPIYISQNIKDDSTLLEFGKTQINIKSNEEIKDFKLKYKKLCIGSIIFINNYPYYIGGKSGDTFYYDNAVQVILDKESEKYIKNISKYQNWKKENKDGELWESITKEKNIKLYNTLVEKMNSGIFTKKKPNKFEELNIDEVRNNFNNVSLDDQAKVLLEILNLLTNKKSIFDLKLINIALGRSRYNFNITSQSQFSIVEQSVTGFYEKEITIIGDKENDMENNNS</t>
  </si>
  <si>
    <t>1423735.SAMN02369374.FC15_GL001662</t>
  </si>
  <si>
    <t>HNH endonuclease family protein</t>
  </si>
  <si>
    <t>GCF_001435835.1</t>
  </si>
  <si>
    <t>Lapidilactobacillus concavus DSM 17758 NODE_1| whole genome shotgun</t>
  </si>
  <si>
    <t>GTTTTAGAAGAGTGTCATTTCAATAAGGTTAAGATC</t>
  </si>
  <si>
    <t>TGGATAAAAAATATAATATTGGACTAGATATCGGAACAAGTTCCATTGGATTCGTGGCGACCGATGAAGACAACCATGTGATTCGTGCGAAAGGCAAGAATGTGATTGGCGTTCGCTTATTTGATGAAGGTCAATCTGCTGCGGAACGACGCGGCTTTAGAACAACTCGACGCCGCTTGAACCGACGCAAATGGCGCTTGAATTTGTTGCGCGAAATATTCGAGCCACACATTTATCCCATTGACGCTTCTTTTTTCATGCGGCAAAAGTACTCAAACTTATCTAAACAAGATCCTAATCAGAAGATTGAGTTTAAGGATATTTTATTCTCGGATAAGTCGGATGCCGAGTTTTATCGCCAATACCCGACCATTTATCATCTGCGTCAGGCTTTGATGACTGAGAAACGACAATTTGATTTGCGTGAGATTTATTTGGCGATTCATCATATTGTTAAATATCGTGGGCATTTCTTGGATGAAACGCCGACAGATAAATTCTCGTTCGATCAATTAGATCTGACTCAAGAGTTTGAACGCCTGAATGTGTTGTTTTCGGAACAAAATCCGGAAGAACCATTTGAAATTGTCGTCAATCAAAATCAATCGATTGAGGACATCCTTTCTAATCAAAGTATGACTGCGAGTGATCGACGCAAGCAAGCGCTGGTTGTTTTCTATCAACAATCAGAGAACAAAGAGAACGAGAAGCAGTACAAAGCAATCGCCACAGAAATTCTAAACCTCTTGTTGGGTAACAAAGCCAAGTTAAATGTTATCTTGGCACAAGAGGTCGATAAAGAAGCAGCCAAGGATTGGTCATTGTCGTTGTCTTCCGAGACGTTTGATGATGATCTTGAAAAGGCTTCGAGTGGTCTAAACGACAGTCAACTGGAAATGGTCGGCATCTTTGAGCGCATTTATTCATCGCTAATTTTGAAGTCGATCATAGGGGATCACAACAGTTTATCTGCTGCCATGGTCGATAAATTTAAGACCCATGCACAGCATCGCGATTTATTAAAGGATGTCATCAAAAACAGCGATGCAACTAAAGGCGAGCAATTGCAGTTTGCCTACGATCACTATTTACAACGTCATTCTGCAGATGGTAAAGCTTACGGAAAAGATGATTTTTACAAGGAGGTTAAGAAAAATCTTGATGACTCCGATGCGGCGCAACAAATTCAGCAATTAATTGACACCGACCAGTTCATGCCAAAGCAGCGTACCAAGGCAAACGGTGCGATTCCTCACCAAGTGCAGCAGAAAGAGCTGGACTTGATTATCGAGAATCAGTGCCAATACTATCCTTGGCTAGCAGAGGAGAACCCCAACTCAGAACGTCATAACGTTGCCAAGTACAAACTGGACGAATTGGTCTCGTTTAGAGTGCCCTACTACGTTGGACCTCTAATTTCGCCGGCTGACGATGAGACAGATCCACAAGCAATTCAGAATACTAAGTTTGCGTGGATGATTCGCAAAGATGCTCAGGGTCGAATTACGCCTTGGAATTTCGATGATAAGGTCGATCGCGAAAAGAGTGCCGACAAGTTCATTAAAAGAATGACAACTACAGATACTTACTTGATTGGCGAAGACGTGTTGCCAGATCAAAGTTTGATTTACCAACGCTATAAAGTTCTGAATGAACTAAATAACGTTCGTATTAATGGCCGGCCAATAGAAGTTCAGATCAAGCAAAACATTTACACGGATTTGTTTAAGAAGTTTAAGTCAGTCTCGGTTAAAAAGCTACGCAGTTATTTGGAAGAAATGAGCTATTACCCTGGTTCTTTTAAAATTAGTGGTCTCACGAATCCGGGTAAATTTGATAATGGGTTGACATCATATCTTGATTATAAAAATATTTTAGGCGATAGCGTCGATGCCAATGATAAACGTGCTGACATTGAGCAAATGATTGAATGGTCAACGATTTTTGAAGACAACAAGATTTTTGCACAAAAATTGGAAAGTATGACTTGGTTAACCGCAGAACAGCGTAAAGCAATTTCCCGCAAGCGATACACTGGTTGGGGGAGATTATCGAACAAATTATTGACCCAGCTGAAGAATCAGGATAATCGCTCGATCATGGACTTACTCTGGGAAACAGAAGAGAACTTCATGAAGATTCAGTCCGCCCCAGATTTTTCAAAGATGATTGAAGCACATAACCAGCAATTCATTAAAAATGAAGCTAACATTCAACAAGTCATCTCAGATTTATATACTTCGCCACAGAATAAAAAAGCCATTCGCCAGATTTTATTAGTCGTTGACGATATTCAAAAAGCGGTGGGACACGCGCCCGAGCATATTGCAATCGAGTTTGCAAAGGGTGAGGATAAGAATCCTAGACGTACGATCAGTCGTGAAATGAAAATCCAAGATGTTTATCAACAAATCTCCGATGATATTCTCGTCTCGCCAGAGGTCAGAGCGCAACTTAATGAGAAAATTGAAAATCGTCATGGGCGTCTGAGTGATCGACTTTTCCTGTATTTCATGCAGGGTGGGCGAGATATGTATACTGGCAAGCCAATCAATATTAATAATATTTCACATTATGATATTGACCACATCTTGCCTCAGGCATTTATCAAGGACGACTCGCTGGATAATCGTGTACTTGTCAGTGACAAGCTTAATCGAGAGAAATCTGACACTGTACCACGTGATTTATTTGGTCGCGAAATGATGTCGACTTGGGAAAAGATGGCTGATCGTGGACTGATCACGAAACGTAAGTTGGCCAATCTGAAAACAATTCCAGGCAGTATTGACGCCCACAAGGCACAAGGCTTCATCAACCGTCAACTTGTTGAAACGCGTCAGGTGATCAAACTCGCTGTTGGAATTATGATTGATCAATATCCTGAAACTCAGATTGTTTCAGTTAAGGCTAATTTGACCCACGAAATGCGCGAAATGTTTGATTTGGTTAAAAATCGTGATGTTAATGACTACCATCATGCTTTTGATGCGTATTTAACCGCTTTTGTAGGTAATTATTTGCTGCAACGTTATCCTAAGCTTGAGCCGTATTTTGTTTACGACAAGTTCAAGAAATTAAAAGATCAAAACATATCCATGCGCGATTTTAATTTGTTGTATGACCTAAAGAAGAATGAAGACGTTTATGATCAGCGTACTGGTCACTCTGCACATAAAATCTGGGACCAGCACGGAAGCATCGACTACATTCGCCACTTATTCGCATACAAGAAAATACTCGTGAGCCATGAAGTGCATCAGAATGGTGGCGCGCTCTACAATATGACGGTTTACGGCAAAGCCGATGATGCCAAACGGAAATTGATTCCAATTAAAGCTGATAAACCAACGGAGCTCTATGGTGGCTACACCAGCCGGAAACTTGCTTACATGGCAATCGTAAAGACCAAGAAGGGAAAGAAAGAACAGTATCAAGTTACTGGGGTTCCGGTTTCTGCTTTGACAACATTACGCCAATTTAAGGAAGATTCACCAGAACAGAAACAAGCGCTCGAAGAAATCGTTCGACGTAATTTTGATGAAAAAACTGAAGTTGAAATAATTGTCCCTAAGGTATTGTTTAATCAGTTGATTGTTGACGAGAAGTGCAGGTTTATGGTCGGGAGCGATACGTATCGATATAATGCGCAGCAACTAGTTTTATCAGCTGATGATCTAGAGATTATTAATGCCTCACATAAAGACATTCAAACGATAGATTCAAGTGATTACTCTCAACAGCTTGATCAAGTTTATCAAAATATTTTAACAATAGTGGACAAGCATTTTCCGATGTATGATATTAATAAGTTTCGAACTAAATTACATGATATTTATGAACAATATATTGAACTTCCAAATGAGGATGTGTGGGAGAACAATAAACTAACAACTTTGGGTAAACACACTATAATCATTCGAATTCTTCAGGGATTACATGCTAATGCAACCGTAGTAGATTTAAAACAGTTGGGAATTAAAACTCCATTTGGATTCATGCAACAAGCTAGGGGAATAGTGGTTTCACCTGATGCCCAGTTAATCTATCAATCTCCGACGGGTCTTTATGAGCGGCGTGTTCGTTTAGGCGATTTATAAGATCTTTGAAATAAAAAAAGAGCTATTGGTTAAGCACCAATAGCTCTTTTGTCTTACATATGTAGTGGCTCGATAGCGAGCTCAAAAGGGAAAACTTGGCCGAAGCCTTGTTTGATTTTAACAGAGTGTCATTTCAATAAAGTTAAGATACTTCGAGTGTGTCGAACTCGATAAATTCATTTTACCACAATTAAAAATACTTGCAAGAGGTGTTTTAGATTATGAGTTGGCGAACAGTTGTGATCACTCAACATGCAAAAGTTTCCTATTCTGGACGTTGTTTAGCCGTACAAACACAAACGGATCTTAAACAAATTCCGATTACCGATATTCAAGTTCTGCTTATTAGCACGACTCGTGCGGTTATTACGTCCGCAGCAATTTGTGAATTAGCCAAAAATCAGACCAAGATTATCTTTACGGATGCAAAAGGCGAGCCAATCACTGAAACAATGGATTATACGCCTAATAATCGTAACGTGGATCTCCTCAAACAACAATTTATGTGGCCAGAAGAGCGAAAACAAACGCTTTGGACCGCCATTATCCAACAAAAGATTCAAAATCAAATCACTGCCGTTGGTTTTTTCAACCCGGATACTACGGACTTAACCGATGAGTTGAATCAGATGCTTTTTAACGATGAGTCCAATCGTGAGGCGGTCGTGGCGCGTAAGTATTTCATGAAGTTGTTTGATGACCAATTTGCCCGTCGTGACGATGACGTGGTCAATGCAGCCTTGAATTACGGCTATAGCTTGCTTCTATCTGCAGTCAATCGTGAAATTGTTGCGGATGGTTATCTCACGCAACTTGGTATTCATCATCACAGCAACGAGAATCAATTTAACCTGGGTTCAGATCTAATGGAACCTTTTCGACCATTTGTGGATGTGTGGGTCCGCGAGCAAAACTTTAACGAATTAACGCCGGACGTTAAATTTGGATTGATTGACTTATTGAATCTAGAAATTATCTTGAATGACCAACATATTATTTTGCGTAATGCCATCACTCGCTATGTGAAGACCTGCCTTAATTATCTGAGTGGCACCATTGACGAGCTCGCAATCGAGGTGAAATTTAATGAGGTATCGAATCATGAGATTAATGGTAATGTTTGATCTTCCAGTTGAGACCAGCCAAGAACGACGTAACTATCGTCATTTTCGTAAAACACTGCTAGATGAAGGCTTTCTGATGATGCAATATTCCATCTATGTTCGCGTCTGTGTTGATACGAAAAATGCCTACTTCATGGAAAAACGAATTATGGATTTTGTGCCTGAAAATGGGGTTGTGCAAACACTCATCGTCACCGAAAAGCAGTATAACGAAATGCATTTCTTGTTGGGCGAACCGAGTAAGGATATTCGCAACTCCTCTGAAAGGACGATTGTCATATGAATTTAACCTATTATCCGTTGGCACCATTTGAAATTAAGCAAAATAGATGCACGGTTATTCAGTGTGCCAATCCCAGAAGTTATACGGATCTGATTAACGGGTTGCGAGATTTAAGTGATAAAGTCGTTTTGACGGACGCAGAACACAACCGAGTCGAAATTTCTAAGGGAATTTGTTGGATTGGAGACTGTTTTCAAAGCCCAGAAATCAGCAAAGTCTTTCAAACAGGTATCGAAAAGAAAATTGTCAAAAATGTTGGCTCTGAAAGACTGAGTCAATTCATTCAGATTGATCAGCAGCTCAAGAGCCTGGTCATGGACGAACTTTTAACGTATGATCTTCCGCTAACAGTTGATGCGGAATTTTCACTTAGTAAACTGTTAAAAACCACGACTATTTCATTCGTTAGTGACTTGAAAACACAACCATATGATATAATAGAGACAGTATTAAAGTGTGCCTCTGATCTTGATGAAAGAGGCATACTCGTCTTAACCAACGTGCATCAATATCTCAGTGTCAGCCAATTTCAAGAATTGGTGAGATTAATTGAAACACTTGATCTGTACACTTTATTAATCGAGTTTTCAGAATTGAAAAGTGACGATTATTTTGCAAATTGCCAGTATTATTATATCGATCAAGATTTTGTTGATTGGCGCGCTGAGTAATCATGAATCAATAATGAGAAAACAACGGTTTTAGAAGAGTGTCATTTCAATAAGGTTAAGATCCTTCATTCCGCTATACATAATAAATTTCCCGTTTTAGAAGAGTGTCATTTCAATAAGGTTAAGATCGTGTGACCATTGAAGACAAACAGTTGTTCTGTTTTAGAAGAGTGTCATTTCAATAAGGTTAAGATCCTGTCAACTCCTTAAAGCCTCCTAGAACGGGTTTTAGAAGAGTGTCATTTCAATAAGGTTAAGATCTTGGTGTTAACGAGATTAGTAACCTCTCTCGTTTTAGAAGAGTGTCATTTCAATAAGGTTAAGATCCTAGAAAGGGGCGTTACCAAATGACGACGTGTTTTAGAAGAGTGTCATTTCAATAAGGTTAAGATCGTAACATTCACGGTTATACACCACTCTTTGGTTTTAGAAGAGTGTCATTTCAATAAGGTTAAGATCTTCTATGTAGAAGATCCAGCTACACAGGCAGTTTTAGAAGAGTGTCATTTCAATAAGGTTAAGATCTGGCGAGTTCGTGGGCGACTATGTATGATTGTTTTAGAAGAGTGTCATTTCAATAAGGTTAAGATCCAGTCAACTCTCAATAATTTAAATCAAGCGGTTTTAGAAGAGTGTCATTTCAATAAGGTTAAGATCTGACGTTGAAGCTTATCAATTGGAAGCCAAGTTTTAGAAGAGTGTCATTTCAATAAGGTTAAGATCGCTTCGTATGGTATCCAGTTAGAAGCGTTGGTTTTAGAAGAGTGTCATTTCAATAAGGTTAAGATCCCAACGCGTGTTGCGCTTCATCTGTGATGAGTTTTAGAAGAGTGTCATTTCAATAAGGTTAAGATCTGAATGACGCAATCACCTTACTACCACTCGGTTTTAGAAGAGTGTCATTTCAATAAGGTTAAGATCAACCGGACATCGTGAATATCCAGCCGCTTAGTTTTAGAAGAGTGTCATTTCAATAAGGTTAAGATCTTTGTATGTCAAGTAACGTGTTCTGTCATTGTTTTAGAAGAGTGTCATTTCAATAAGGTTAAGATCTGGCTTGCTGAACAGTGGTAGCAGTGCCAGGTTTTAGAATAGTGTCATTTCAATAAGGTTAAGATCCCGTAACGCCCATTCCGATCATCTGCTTAAGTTTTAGAAGAGTGTCATTTCAATAAGGTTAAGATCATTCGTGTGGCACTTTTCCACTTCCCTACAGTTTTAGAAGAGTGTCATTTCAATAAGGTTAAGATCCCAGGCATATATGTGCTGATGACATCGTCTGTTTTAGAAGAGTGTCATTTCAATAAGGTTAAGATCGTTTATTCGAGTCAGTTTTACTTGGCACCTGTTTTAGAAGAGTGTCATTTCAATAAGGTTAAGATCATTTAAAACAAGGCGACTGCCTTGAACTGAGTTTTAGAAGAGTGTCATTTCAATAAGGTTAAGATCGAACTGGAATAACATTATAGACTGGTGATTGTTTTAGAAGAGTGTCATTTCAATAAGGTTAAGATCAAAGGGCTATCTCCAATTGATTGTGCTATAAGTTTTAGAAGAGTGTCATTTCAATAAGGTTAAGATCTGATGCACTGGACGTCTACCGTGAGTCATCGTTTTAGAAGAGTGTCATTTCAATAAGGTTAAGATCCTCAACCCTTTTGGGGTAAGCAATGCACCTGTTTTAGAAGAGTGTCATTTCAATAAGGTTAAGATCAAAAAGTCATAGTTGTGAGCTGAAATGCTTGTTTTAGAAGAGTGTCATTTCAATAAGGTTAAGATCTGTCGCCAGGGTTAGAAACCGGCTCTTGTAGTTTTAGAAGAGTGTCATTTCAATAAGGTTAAGATCCTAATTTAGCTTTAAGAATATCTTGGTTAATGTTTTAGAAGAGTGTCATTTCAATAAGGTTAAGATCCTATGGAAAAGTGCAAGCATTGATCCACTTGTTTTAGAAGAGTGTCATTTCAATAAGGTTAAGATCCGTTAGGCCCAGTGGTATGAAAACTCAAAGGTTTTAGAAGAGTGTCATTTCAATAAGGTTAAGATCAATACGCACCATATCCACGCCCATATGTGGGTTTTAGAAGAGTGTCATTTCAATAAGGTTAAGATCTTTTGTGAGTGTGTTATAGTTTAGATACAAGTTTTAGAAGAGTGTCATTTCAATAAGGTTAAGATCACTATAAAGACACAAAAGCGTTTGACGATCGTTTTAGAAGAGTGTCATTTCAATAAGGTTAAGATCCAAGGAAATGCAAAGTTTGACAAGTATGAAGTTTTAGAAGAGTGTCATTTCAATAAGGTTAAGATCATTGCAACGACTGTCTTATCATCTTCATCAGTTTTAGAAGAGTGTCATTTCAATAAGGTTAAGATCTTGAATGACTTCAACATATGATCAAATCCGGTTTTAGAAGAGTGTCATTTCAATAAGGTTAAGATCGCAAGAGTAATGACAGCTATCTATATGTTAGTTTTAGAAGAGTGTCATTTCAATAAGGTTAAGATCGGGTCAACACCACTCATGAGCGTACTGCCGGTTTTAGAAGAGTGTCATTTCAATAAGGTTAAGATCGATCCAACTGTGATAACTACCAGTCGCAAGGTTTTAGAAGAGTGTCATTTCAATAAGGTTAAGATCATCCTTACTCAATGTCGTCGTTATTGTCCCGTTTTAGAAGAGTGTCATTTCAATAAGGTTAAGATCTATAAAGGCAGTGAGGTTTATATTGCAATGGTTTTAGAAGAGTGTCATTTCAATAAGGTTAAGATCAGTTGTTTTGGAAAGCGGACGTCGCTGGTGGTTTTAGAAGAGTGTCATTTCAATAAGGTTAAGATCTGGTCTCAAGCTGATTAATCAACTGACGTCGTTTTAGAAGAGTGTCATTTCAATAAGGTTAAGATCCTGGCATCATAAGCGGCTCGCTCAACGTACGTTTTAGAAGAGTGTCATTTCAATAAGGTTAAGATCTCAACGTATTGAGTCTCGATACCAATCAAAGTTTTAGAAGAGTGTCATTTCAATAAGGTTAAGATCTGAGATTACTTTCGTTTAGAATTGTATTGTGTTTTAGAAGAGTGTCATTTCAATAAGGTTAAGATCAGTTGGAGGTAGTTGATGACGCCAAGTTAGGTTTTAGAAGAGTGTCATTTCAATAAGGTTAAGATCCTGAAACAGAGCGCCTAATCGCGTCAACGTGTTTTAGAAGAGTGTCATTTCAATAAGGTTAAGATCTCTAACTCTTTACTACTCTTTAAGTATACCGTTTTAGAAGAGTGTCATTTCAATAAGGTTAAGATCGTACATCGGCAACAAAGGCCAAAAGGCACAGTTTTAGAAGAGTGTCATTTCAATAAGGTTAAGATCCCGAGTGCATTCGGTGAATTAATCCCACGAGTTTTAGAAGAGTGTCATTTCAATAAGGTTAAGATCTAACTAAGGAGGTTGAAGGATTGGAAGATGGTTTTAGAAGAGTGTCATTTCAATAAGGTTAAGATCTGCCTGTGAACGAAATCGAGCTTGACGGTGGTTTTAGAAGAGTGTCATTTCAATAAGGTTAAGATCTAGTTTAGCCTTTAGAATGTCTTGGTTAATGTTTTAGAAGAGTGTCATTTCAATAAGGTTAAGATCCTTCTTTTTGGCTAATTTCACCAATCTGGTGTTTTAGAAGAGTGTCATTTCAATAAGGTTAAGATCCCACAATGTGGACTGGAACGCAACTGTTCCGTTTTAGAAGAGTGTCATTTCAATAAGGTTAAGATCCCGGCTTTGAAGCTTGGTCCTGCCGCGGCAGTTTTAGAAGAGTGTCATTTCAATAAGGTTAAGATCGGTATCTTAAATTGGGCTGTCGATGGTGCAGTTTTAGAAGAGTGTCATTTCAATAAGGTTAAGATCTGTTAAGCTTTCGCGCCACACCTTCAATTGGTTTTAGAAGAGTGTCATTTCAATAAGGTTAAGATCAATAATTAATAACGGGGAATATAACATTTAGTTTTAGAAGAGTGTCATTTCAATAAGGTTAAGATCATAGGTTTAAATTATATTCTGTTGCGTCTTGTTTTAGAAGAGTGTCATTTCAATAAGGTTAAGATCTTCGGTGCGTTACAAGCACTCGATAGTGTTGTTTTAGAAGAGTGTCATTTCAATAAGGTTAAGATCGAAGTTTTTTACCAGCTAAGCAAATCGTCTGTTTTAGAAGAGTGTCATTTCAATAAGGTTAAGATCATAACAATAGGTTGAGTTGCCTTACTATCAGTTTTAGAAGAGTGTCATTTCAATAAGGTTAAGATCCAACTTTCTGCTGTTTTGCGCTTAAACCCAGTTTTAGAAGAGTGTCATTTCAATAAGGTTAAGATCCCAGCCTTGCCGATTTATGCTTACGCGTGGGTTTTAGAAGAGTGTCATTTCAATAAGGTTAAGATCTCGTGCCAACGTAATCTGAAACCTGGGTATGTTTTAGAAGAGTGTCATTTCAATAAGGTTAAGATCGCCCTTCAATAGTTTTGACTGTTTTGCCCTGTTTTAGAACAGTGCCATTTCAATCAAGTCAAGGTCCACATTTATTCAGCAAGTTTATAGAGAATATGAATCGCTGTTGAAATCTCCGCTGGTGTAAATTAAGTGAAAGATTTTTCATAGCTCTGAGCCTCGACGCGGTGCATCTCTTCGTGTAGTTTTTCAGCATAGCGGCCTTCTTTCGTAATCGAAAGTTGGACCGCTTTTTTCTACCATTAGTCAAGAGAATTCTTCTATATCAAGGGATTCCTTTTCTTAATTACGCAAAATAAGATTATTTATGGCGTTAAATCATATTTAATCTGATATTTTGCCATACTAAACAGCACCTCAGCTGTAATTTTTTTCGTAGGTGATATACTTTACTTAAATGAATGACGATTAGAGTTCGGCGAGGAACATCTTTGAATCGTACAATTCATTGTATTTGATTAGGTGATATATGGTTCTAATCAAGCGGCTCATAGCTGCTATGGCAATCTTCTTGGTGCGTATGGCACTAGAAGATCGCTTTTTTTGTTGTCGGGCAATTTGGTTTTCTCAATCGGTCTGACCTTCGCTAATAGGTTGACGTAGCGTGACAAAAGGCCTTGGGAAAAGTCAACGCTAGTCTGGAGATCTTTATAAAGTGTGAATTCAGAGCCAAGTTATTTCTAACTAGACACCTCGCCTCTTTTGGTGCGATAATCAAACAATATTGATGTGGAGGTGGCGGATTTGACTGACTTGATGGTCGCTTTTTTTGGCTTTTGGGGTGGCGTGGCGCGTTTATCTAGTGCTCGACTGCTGGGTTCCCCTTGGAATACCTTGCTAGTCAATCTTCTCGGCGCGTTTTTATTGCCACTTTGGAACAATTTTTTCGGCATTCGCTTGACTAAAAATCGTCGCTGGATTCTTGTGGGTGTGGGAACTGGTTTCTTTGGTGCTTTTACAACCTTCTCTAGTTTCTGCCTCGATTTCATGCGGTTGATGATGGCCGGCCGAACGACCCTGGCGTTGCTTTATCTGCTGCTAAGTATGGTTGGTGGGCTGATTGCGGCGTGGCTGGGCACGATTTTTGCACAACGTTTAAGTCTGAAAGGGATGAGCTATTGATGACGAATTGGCTCGTCATTGGCCTCGGTGCCAGCATCGGTGCGGTGGTGCGCTATCGCTTGACCGACTTGTCTAAAAAGTTTCGACCTCATTTTGGCCATCGTGGAACCATCTTAATCAACTTGAGTGGCGCGCTGATTCTTGGTTGGCTGTTTGCAATGACCGCCAGCGCAGACTTGAGTGCCAGGGGCTACGCGTTTCTTGGCACCGGTATCTGCGGCGGCCTCACTACTTTTTCAACGTTGAATAGTGAAGCTATCGGGCAGTGGGCAGGTAAAAATACTCGAGAGACGCTGATTTACTTAGGGCTGACCTATGGCTTGGGATTACCACTATGTGCGCTTGGTTGGTGGCTGGGGCACACATTTGGTGCATGATTCATGTTAGAATAGATTTATCGTCGCATCGAGATTATCCTGGGAGGAACTCATGAATCGTAGATCTTTAATAACGGGTATCACCACACTCATTGGCTTTGCTGTCGGCCTTTATCTGCACTCAATTTTCGTCTACACCATGGTGGGGTTGGCAGCCGGCTATGTGATTGTCTTTTGGGTACCATTTTTCGCCTCATGGTCGCAGAAGCGGCATCAGAAGTAGTCACTTTGATTAACACAATTGCTGTTGAGAAAAATAGTCCTGCTGTGAGGGTCAGTTGTTTGAAAACTGATCAGATACTTTTCACAGTGGGCTATTTTTTTGGCTGTTTTTCAGCCGAAGTTGCTAGGAAAAATGGTTGTTCCTGCTGTGGGGCCGGCTTCCGCCTTTTTGCTGCGCGCTTCGCTTGCTGCAAAAATGGCTTCAGCCTAAAATTGGAGACTTCAAAGTTCGAAGTCTTCAATTTACCCGTTCTGTAAGTCTGCGAAAAGCGTGCAGACCAACAAAACTTTCACAGCATCACAACCATTTTCCTTCGCAACTTCTGATTTAGTCTAAATAATTGAATAATCTGGTTAGCAATACATATTTGTTTCCCAGTCTTAATTTTAAACTTCAGCTCTGCCTTCACATCTGAGTCAGGGAACGGAGTGGAAAGTTGTTGCCGTGCTGTGAAAATGTTGTTAATCCGCGTGGGCCATGCGGATTTTACAACATGGGACAAACATTAGACTTCGCGTAGAGTGTGTAACACGTTTGCGAAGGCTAATGTTTAAGGCGGAAGATTTATTCGCCGAGTGCGAAGCACGAGCCGAATAAACCTGCAGCCGGCCCCACAAGCGAAGGCAACAACTTTCCACGCAGTGGACTGATGGGTCTAAATGGTTTAAAGGGTCTGAGGAGCTGAAAGAGTTTAAAGAGCTTCAAAACCTTGAAAAGCCCGAAATCCAGACCCCTCAAGCTATACACCAACCCAGAATTGTGATAAACTTGTTCAATACGTTTTTTCAAGGTGCAACCATTCACCGCCCCATTTTCAGCCGCATCATCGCTGGAAAAAAGCAGCGAAACGCACCCATTGATATCACACGAAGTTGATTTTCAGCAAAGGTTGTGGGAGATTGTCAAATTCACGAGAACCGATTCGTAATTCGCAGGCAGCAGAACAGCGATATTTAGATGATGTTGTCCAGAAGATCCGTCAAGCCGAAAAGAAGGCACAATCCTCGATTGAGCAGGCCGAAACAGATAAGCGGTCGATCAATAAGCAATTTGGGGAAGAAGTTAAACTCAACTACGGTGATTATGCAACAAACTTGGAAACGGCATTATCCATTCATCAGCAGCAACAAATGCTGGCCGAGCGCGAGAACAGTTGGCAAGAGTCGACGAAGCGTTTGTCGATTTTGCGGCGATTAATTGGGAACCCTTATTTTGCTCGTCTCGATTTTCAGGAGCATGGTGAGCCTAAGCGCGAGACGATCTACATTGGCTTGAGTTCATTCTCCGATAAGAATGATAAGTTCTTGATTTATGATTGGCGTGCGCCGATTTCGTCGATTTACTACGATGGTAAGTTAGGCGACGTGACTTATCAGACGCCGGATGGGGAACAATCGGTCAATATTTCACTGAAGCGTCAGTTTTTAATTAAAAAGGGTCAAATCGATTCGATGTTTGATACGGCCGAGACGATTGGTGATCAGATGTTGCTCGAGGTGTTGGGCGAGAAGTCCAGCACACAGATGAAGTCGATCGTGACAACGATTCAGAAGGAACAAAACAAGATCATCCGTAATACGAGCGCTGACTTGTTGTTCGTCCAGGGTGCGGCTGGCTCGGGGAAAACTTCGGCAATTCTGCAGCGGGTCGCTTATTTGTTGTATCGTTACCGCGGTAATCTGACTTCAAGCCAGGTCGTCATGTTTTCACCAA</t>
  </si>
  <si>
    <t>MDKKYNIGLDIGTSSIGFVATDEDNHVIRAKGKNVIGVRLFDEGQSAAERRGFRTTRRRLNRRKWRLNLLREIFEPHIYPIDASFFMRQKYSNLSKQDPNQKIEFKDILFSDKSDAEFYRQYPTIYHLRQALMTEKRQFDLREIYLAIHHIVKYRGHFLDETPTDKFSFDQLDLTQEFERLNVLFSEQNPEEPFEIVVNQNQSIEDILSNQSMTASDRRKQALVVFYQQSENKENEKQYKAIATEILNLLLGNKAKLNVILAQEVDKEAAKDWSLSLSSETFDDDLEKASSGLNDSQLEMVGIFERIYSSLILKSIIGDHNSLSAAMVDKFKTHAQHRDLLKDVIKNSDATKGEQLQFAYDHYLQRHSADGKAYGKDDFYKEVKKNLDDSDAAQQIQQLIDTDQFMPKQRTKANGAIPHQVQQKELDLIIENQCQYYPWLAEENPNSERHNVAKYKLDELVSFRVPYYVGPLISPADDETDPQAIQNTKFAWMIRKDAQGRITPWNFDDKVDREKSADKFIKRMTTTDTYLIGEDVLPDQSLIYQRYKVLNELNNVRINGRPIEVQIKQNIYTDLFKKFKSVSVKKLRSYLEEMSYYPGSFKISGLTNPGKFDNGLTSYLDYKNILGDSVDANDKRADIEQMIEWSTIFEDNKIFAQKLESMTWLTAEQRKAISRKRYTGWGRLSNKLLTQLKNQDNRSIMDLLWETEENFMKIQSAPDFSKMIEAHNQQFIKNEANIQQVISDLYTSPQNKKAIRQILLVVDDIQKAVGHAPEHIAIEFAKGEDKNPRRTISREMKIQDVYQQISDDILVSPEVRAQLNEKIENRHGRLSDRLFLYFMQGGRDMYTGKPININNISHYDIDHILPQAFIKDDSLDNRVLVSDKLNREKSDTVPRDLFGREMMSTWEKMADRGLITKRKLANLKTIPGSIDAHKAQGFINRQLVETRQVIKLAVGIMIDQYPETQIVSVKANLTHEMREMFDLVKNRDVNDYHHAFDAYLTAFVGNYLLQRYPKLEPYFVYDKFKKLKDQNISMRDFNLLYDLKKNEDVYDQRTGHSAHKIWDQHGSIDYIRHLFAYKKILVSHEVHQNGGALYNMTVYGKADDAKRKLIPIKADKPTELYGGYTSRKLAYMAIVKTKKGKKEQYQVTGVPVSALTTLRQFKEDSPEQKQALEEIVRRNFDEKTEVEIIVPKVLFNQLIVDEKCRFMVGSDTYRYNAQQLVLSADDLEIINASHKDIQTIDSSDYSQQLDQVYQNILTIVDKHFPMYDINKFRTKLHDIYEQYIELPNEDVWENNKLTTLGKHTIIIRILQGLHANATVVDLKQLGIKTPFGFMQQARGIVVSPDAQLIYQSPTGLYERRVRLGDL</t>
  </si>
  <si>
    <t>1423752.SAMN02369450.FC90_GL000954</t>
  </si>
  <si>
    <t>GCF_001436415.1</t>
  </si>
  <si>
    <t>Latilactobacillus graminis DSM 20719 NODE_102| whole genome shotgun</t>
  </si>
  <si>
    <t>TTAGAAGTGGCACTAGAATTAGGCGATGGGGTAATGCGTACTATTTCAATGGAATCAACCGATGGTTTACGTCGGGGGATGGCTGTTGAAGATACTGGACGTGCAATTAATGTACCAGTTGGGAAAGAAACTTTAGGACGGGTTTTTAACGTCCTAGGTGAAACAATCGATGGCGGTGAAGAATTTCCTGCAGATTTTAGACGGGACAGTATTCACCGTTCTGCACCTAAATTTGAGGAATTAAGTACAAGTTCAGAGATTCTAGAAACTGGGATTAAAGTGATCGATTTACTGGCCCCTTATGTCCGCGGTGGAAAGATTGGATTATTCGGTGGTGCTGGTGTTGGTAAGACCGTTTTAATTCAAGAATTGATTCATAATATCGCAGAAGAACATGGTGGTATTTCGGTCTTTACTGGCGTTGGTGAACGGACACGTGAAGGTAACGACTTATACTTTGAAATGAAAGAATCCGGTGTTTTGGAAAAGACAGCCATGGTTTTTGGTCAAATGAATGAATCACCTGGTGCACGGATGCGTGTTGCCTTGACTGGTTTAACAATTGCGGAATACTTCCGGGATGTTGAAGGTCAAGATGTGCTCTTATTCATTGATAATATTTTCCGTTTCACGCAAGCTGGTTCAGAAGTTTCTGCCTTATTAGGGCGGATGCCTTCTGCTGTTGGATACCAACCAACACTAGCAACCGAAATGGGTCAGTTACAAGAACGGATTACATCTACTAAAAAAGGTTCAGTTACATCAATTCAAGCCATTTACGTGCCTGCCGATGATTATACTGATCCTGCGCCTGCAACGACTTTCGCGCATTTGGATGCCACAACGAACTTGGATCGTAAGTTAACGCAACAAGGAATATATCCCGCAGTTAACCCACTAGAATCGACTTCTAGTGCTTTAGATCCAGAAATTGTCGGCGAAGAACATTACGAAGTTGCTTCAGAAGTACAACATGTCTTACAACGGTATCGTGAATTACAAGATATCATCTCGATCTTAGGGATGGACGAACTATCTGATGATGAAAAGATTATCGTTGCTCGGGCACGTCGGATTCAGTTTTTCTTATCGCAAAACTTCCATGTTGCCGAAGCCTTTACTGGTCAAGCTGGTTCATATGTACCAGTTAAAGATACTGTGGCCGGATTCAAGGGTATCTTAGCCGGTGACTATGATGATGTTCCTGAAGAAGCGTTCCGGCTTGTCGGCAATATTGATGCTGTATTAGCAAAAGCAAAAGAATTGGGATATACACCATCTGAAGCAGAAACGAAATCAGTTTAGAAAGGGGCATTAATGATGGCAACAGAACAAAAAGTATTAACCGTTAATATCGTTACTCCGAGTGGGATTGTCTATGATCACCATGCGACATTGTTGGTTGTACCAGCGATGGCCGGACAACTTGGTATTATGGCTAATCATGAGCCGATTATTACCCCTTTAGAAATTGGCGAGATTCGTGTTAAACGGACTGACAATCCGGCACGTGAAGATGCGATTGCGGTTAATGGTGGGTTCATGGAAGTGAGTCATAATATTGCCTCAATCGTTGCTGATAGTGCTGAGCGAGCGCGTGATATTGATATTACACGGGCGCAAAGTGCTAAAGAACGGGCGCAAAATGCTATTAAAACAGCATCTGAACATCATAATCCTGATGAGTTACGCCGGGCACAAATTGCACTACAGCGCGCGATGAACCGAATTAACGTCAAGAATCACCTATTGTAGGATTATAGCCTTAAACCATTTGGTTTAGGGCTTTTTTTGTTTCTTAAGATCCATCCTTATGGGCAGACAAATGCTATTTCTGTATGTTACAATGGCCTCATATCACAAAAGGAGCGTTATATAAGTGCAATCAATTGGATTACAGGCAGTTATTTCGATTATTAGTCATATTGGCTTTATTTTAATTAGCTTTTATGGGCTACAAGCGATTCGGTTTGAGCAGTTTTTCAAGCCGAATCATGTTCGCCAAGTGCAGATTATAATGATCTTCCTTGCGATTGTGATGGGTTACACTGTTAGTCAATTCTTTTTAGAAATAATCGCGCAAGCTAAAAATGTTATTTTTTTGGTCCCATAAATTAGCAATCTCATTCGGAGGGAAACTCTTGGAAAAATTAATAATACAAGGCGGCCAACGATTAGTTGGTGAAGTTCAAATTGAAGGTGCCAAAAATGCTGTGTTGCCAATTATGGCAGCAGCTTTATTGGCAACTGACGGACCAGTTAAATTAATGAACGTCCCCATTTTGTCGGATGTTTTTATGATGCAAGACGTATTAAAGAGTCTTGATGCTAAAGTCGTGTTTGATGAACAACGAAATCAGTTAAGTATTGATGCAAGTGGCGATTTGAATTATGAAGCTGCTTTTGAATATGTTTCAAAAATGCGAGCTTCGATTGTTGTAATGGGACCGCTATTAGCACGCCTCGGCCACGCTCGGGTTGCGATGCCAGGAGGTTGTGCTATCGGATCACGTCCGGTTGATTTACACTTAAAAGGCTTTGAGGCGCTGGGCGCTACAATCCAGCAAGACCATGGCTATATTGAAGCACGAGCTGATCATTTAGTGGGGGCCAACATCTATTTAGATTTTCCAAGTGTGGGCGCCACCCAAAACATCATGATGGCCGCAACAATGGCAGAAGGCACAACTGTTATTGAAAATGTTGCGCGGGAACCCGAAATTGTTGATCTTGCTAACGTCTTGAACAAGATGGGCGCACAGGTTTTTGGTGCTGGGACTGAAACGATTCGAGTGGAAGGCGTAACGTCCTTACATGGGACTAAACATACAATTGTACAAGATCGAATTGAAGCGGGAACTTTTATGGTGGCCGCTGCTGCTACCCAGGGTAACGTTTTGATTAAAGAAGCAATTGCGGAACATAACAAGCCACTCCTTTCCAAATTAGCTGAAATGGGTGCAGAGGTAGTCGACGAAGAAAACGGTGTGCGGGTGATTGGGCCAGCTAAATTAAAGGCTTGCAATATTAAAACATTACCTTATCCAGGGTTTCCAACCGATATGCAAGCGCAGATGACGACTCTTCAGTTGCTTGCACATAAGACGAGTGTGATGACTGAAACGGTTTTTGAGAATCGGTTTATGCATTTAGAAGAGTTACGCCGGATGAATGCTGATTATCGTATTGAAGGGCAATCGGTTATTTTATATGGTGATACACATTTTAATGGTGCTCAGGTGGCAGCAACGGATTTACGAGCGGCAGCAGCGCTTGTTATTGCGGGGTTGGCCGCTAATGGGGAAACCCTAGTCACTAACTTACAATATATGGATCGGGGCTATTACCACTTCCATCAGAAGTTACGCGCACTGGGAGCGCATATTAGCCGAGCTGATTTTGATGCTAGTGGCAATCGCATTAAACCGGCAAAACATGCCTAAAATGAAAAACAGCGGCATCCGCTAATTTAGTGAATGCCGTTTTTTTATTTGCCAAAACAGGATACTAAAGATTTTCGTCTTATGGTATAATGACATACTGAATATAGTTTTCGGAAGGAGCAACACTAAATGGCTAAAGATATCGGGATTGATTTGGGAACTGCCAACGTCTTAATTAACGTTAAGGGGAAAGGGATTGTCCTAAACGAACCTTCAGTTGTTGCAATTGATACCCAAACTAAAAAAGTTTTGGCAGTTGGCTCAGAGGCATACCGGATGGTTGGTCGTACACCTGGGAATATTCATGCAGTCCGGCCATTAAAGGATGGCGTCATTGCTGATTTCGACATTACAGAAGAAATGTTAGCGTATTTTATTAATAAATTAAACGTAAAAGGCTTCTTATCAAAGCCTAACATTTTGATTTGCTGTCCGACTAACATCACATCAATTGAGCAAAAAGCAATTGTGGAAGCTGCTGAAAAATCAGGTGGTGGCAAAGTTTTCCTCGAATTAGAACCTAAGGTAGCTGCTGTTGGAGCTGGAATGGATATTTTTCAACCACGTGGCAACATGGTAATTGATATTGGCGGTGGAACTAGCGATGTTGCGGTACTTTCAATGGGTGAAGTAGTTACTAGTCAATCATTGCGCCTAGCTGGCGATAAAATGAATAGTGAGATTGCTACGTATGTAAAGAAAAAACACAACCTCTTAATTGGGGAACATACTGCAGAAACCATCAAGTTAACCATTGGTGATGTTTGGCATGCTGATGCTAGTGAATCGATGGATATTCGTGGTCGGGATATCGTTAGTGGCTTACCACAGTCTGTCACAATTACGGCTGATGAAGTTGAATCAGCCTTACATGAAACAATGATGGAAATCATTGCAGCAGCTAAAGAAGTCTTAGAAGTGACACCACCAGAATTATCAGCAGATATTATTGATCGAGGCATTATGTTAACTGGTGGGGGTGCTTTATTACGGAACATCGCTAGTCTTTTTTCAGAACATCTGAAGGTTCCAGTAGTCTTGGCAGAAAACCCATTAGATGCTGTCGCTTTAGGGACTGGAATCTTATTGGATAACATTGAACATAAGCGGGCTTATTAAGTCGCACTTTATTAAAGAAGGATTGTGATTGTGTGTATCAATCAAATTTTGACGAATACGTTAAACCGATTTTAAAAAAGATATTGTTAGTGGTTGTACTTATAATTCTGGCGTTATTAGTTGGTCAGATGATTGGTTTTGCAATTGGCGGCCAAAATCCATTTGCTGTCTTCTTACCAAGCACATGGAGTCATATTATTAATTTCTTGCAGTAGTATGTCCTAAAGTGAGGCTGATAAATTGCGAAAAATATTAATTGCGGTAGTGCGATTCTATCAGATGGGGATTTCACCATTGTTTCCGCCTAGTTGTCGATATTACCCGACGTGTTCAAGCTATATGATTCAAGCAGTTCAAAAACATGGCGCGCTTTTAGGCTTAATCATGGGAGTTGGGCGCATTTTGCGTTGCCATCCCTTTGTTCGGGGTGGATACGATCCAGTCCCAGACCATTTCACCATATTCCGCAATAAGCAGCATGATAAGTCACCAAAGTAAGTCGAAGAAGTTAGGGGTTCAGGATAACATGTCAAAAAAAGAACAAAAAATTACTGTCACAATTGATGATATTAAACGCGACAATCAAGAAATGACTAGCGTAATGGTTGGTAAAAATGAAATCGGCCTTATTGTTGAAGATTCTGATAAGAAACGCTTTGAAGCAACTGTCACCGAAACAGGTCAGAGTATTATTACTAAGACTCATGATGATGCAGTTAACGAATTACTACGGGAGTACCATTTACACCAAGGTTAATTCTTAAGAATTAATTAGAATTACAGTAACCCGGCAGAATTCTGGCCGGGTTATTTATATAATGAGAGCAGAATTGATTGAAGGAGACTTAGCATGCCAAAGGAAGTAGAAACAACAGAAGATTCTGCACGCATTGATTACGGAATTGTCTTTTCAGTCTTTATGTTGGCGTTAATTGGCTTGATGTCAATCTATGTCGCAACGACTCATGACACTTCGGGTGGTAGTTCAACTCGGGCAGTCGTGATGCAGGCTGTCTGGTACGTGATTGGGGGCATTGCGATTGTTGCGATTATGCAATTTGATTCAGAACAATTATGGCGTATTGCCCCCTTAGCTTATGGGTTAGGTATTTTTCTCTTAATTGCCGTATTAATTTTTTATAATCGAGCTGTCGCAATCCAAACCGGGGCTAAGAGTTGGTTTTCATTAGGCCCCATTTCTTTTCAACCCTCAGAAGTCATGAAGCCGGCATATATTTTAATGTTGGGCCGGGTTGTAACCCAACATAATACCGCTTATCCAGAGCATTCGATTAAAACCGATTGGCTTTTATTAGGTCGCTTGTGTCTGTGGACGTTACCGGTAATGGTCTTGCTGAAATTACAAAATGATTTTGGGACCTTGTTAGTGTTCGTTGCTATCTTAGGAGGGATTATTCTGGTTTCAGGAGTGACTTGGAAAATACTCGCCCCAGCGATTGCGGCGCTTGCTGCAGTCGGTGGAACAGCTTTAACATTGGCAGCAACTGTCCCTGGTCGGGTGATTCTAACGCACTTAGGTTTCAAAACGTATCAATTTAATCGGATTGATGCATGGCTCCATCCGTTTGATAATACTGCTAGTACTAGCTTACAGCTTTCACAAAGTTTAAAAGCAATTGGTTCTGGCCAGTTATTTGGAAAAGGCTTCAATCAAGTACAAGTGCATGTTCCAGTTCGTGAATCGGATATGATTTTTTCAGTAATTGGCGAGAATTTTGGTTTTGTCGGAGCCTGTTTCGTAATTCTGTTGTACTTTTTTTTAATATATCAGATGATTCGCGTGACTTTCGACACGAAGAACGAGTTTTATGCATATGTATCAACCGGCGTGATCATGATGATTTTATTCCATGTTTTTGAAAATATTGGGATGAGCGTTGGCTTGTTACCTTTAACGGGAATTCCATTACCGTTTATTTCACAAGGGGGCTCGTCTTTGTTGGGCAACCTGATTGGAATTGGTTTTATCATGTCGATGCGGTATCATTATAAGAGTTACATGTTTAGTGAAGCTGAAGATACTTTCTAGGAGTGAATGACAGATGACAATGGTCAATAATGATTATTTTTGGACAGAGGAAATTGCAGCATCCATTAGAAGAATTGGTATTACAAAAGCGGCCCAAAATGAATTTGGATTAATTAAATTTGTTGATGTGCCTGTTGTGGGTCAAAAATTAACGCTTAACGAAACATTGGTGGCTATTGAGGCTGAAAAAATGGTGCAGGAACTTGACAGTCCCTTAGCGGGTGAATTAGTGAACGTCAATACACCGTTAGCAGATAATCCTGAATTATTAAATGCAGATAATGAAAAAGATGCTTGGATTGCTGATATCCGTGTTGATTAGCTCATGATGGGGTTAAATTATTTAGAATTTATAGCTTGACATTTAAGTCGCCTTTAATTATGATTAAAAACAATTAATCTAAGCGATGAAAAGATGAGTAGTCTAGTGAGTAATATTTTTAGAGAGTCCGGTTAGGTGCAAGCGGATAATATGAAAGCTAGACGAATATGGTCTTTGAGCAATTCATTTGGTAAGGTTTGACTGAGCTGAATGCGGGGGTTGCCCGATATAGCGAACGAGTATCAATCTGGTACTTTGTAAGGCGATTACTGTGAGGTAATCGTGAATTAAGGTGGTAACACGCATTTAGCGTCCTTTCTCTCATTGACTTGAGAGGAAGGATTTTTTTTTGCATTTTTAAAAGAAGAGGGAGCGATTAGGATGTTGCAATTAAAACAGGTGGGAAAAACTTTTATCCGCGAACAAAAAACATTCGCTGCATTAACCGATGTATCCTTGAACATTGAAGCCGGCGAAATCTATGGCATTATTGGTTATTCTGGGGCTGGTAAGAGTACGTTGATGCGCCTCTTGAATGGACTAGAAAAGCCAACCACTGGGGATGTACTCGTTGAGGGCCAATCAATTGTGGGGTTGAGTGAACAAGCAATGCGACCGATTCGCCAAAAGATCGGGATGATTTTTCAACATTTTAACCTACTCTGGTCAAAGACTGTCTTAGAAAATATTATGTTACCGCTAAAATTGGCGGGCGTTCCCAAAGCACAACGCCAAGCAAAGGCCCGTGAATTATTAAAGGTTGTTGAATTGACTCATTTAGAAGCGGCTTATCCAAGTGAGTTATCGGGTGGGCAGAAACAACGGGTGGCGATTGCGCGAGCTTTGATTAGTGATCCGAAAATATTATTGTGTGATGAAGCAACAAGCGCCCTTGATCCGAAAACGACCAATTCAATTTTAACGTTACTAGCTCAGATTAATCGGGAGATGGGGATTACAATCGTCCTTGTCACGCACGAAATGGAGGCTGTTCGGCGAATTTGTCAACGGATAGCCGTTATGGAAAATGGTCGGTTAATCGAAGAAGGGACGGTGCATGAAATTTTTGAAAAACCAAAAACTGAGGCGACTCAGGCCTTGGTGGCAGAGTCATTGATGGTCACTCCCAGTGAAACCGCTGCTTCGATCAATCAGCTGCTCGAACGGGTGCCAAATGGGACAATCGTGCAACTGCGTTTTAATGAAGCCCAATCAAGCCAACCGGTGATTGGCCGATTGATGCGACAATATCCAACCGTTGAAATTAGTGTTATCAGTGGGAGTTTACAACAAACCATCAATGGGGCACTTGGCTATTTATACATTCAAATTCAAGCCAATCCTAGTGATTTAAAAGCAGTGCTTGCAGAGTTAGCACAACAAACAATCGAAGTGGAGGTGGTTCGACATGGATAAATTAAATGGTTTTCAATCCTATTTTCAATTTAAGCAAGTGAACTGGCCGAGTATGTGGCAAGCAACTTTTGAAACAGTTTGGTTAACGATTGTCAGTGTTTTATTAGTGGCCATCTTAGGATTGGCCCTCGGGTTAATCCTTTATCAAACTAATGCAAGTAGTGGTCGCGTGAGCCGCATTTTGAATGGCATCGTGGCTTTATTCGTCAATATTTTTCGATCAATTCCGTTTATCATTTTAATCGTCTTATTGATTCCGTTAACCAAAGGGTTGATGGGGACCATGATTGGCCCGAAAGCGGCTATTCCAGCTTTAATCATGTCAGCCGCACCATTTTATGCGCGACTAGTTGAATCAGCTTTTCGTGAAGTAGATGACGGGGTGCTTGAAGCAACCCGTTCAATGGGCGCTTCAAAAGCCCAAATCGTCTGGCAAGTATTGTTGCCAGAAAGTATGCCAGCGCTTGTCTCCGGTTTAACGGTCACTGCGATCTCACTTGTTGGTTATACCGCAATGGCGGGTGTGATTGGTGCCGGTGGTCTTGGCAATCTTGCTTATCAAGATGGCTTCCAAGCTAACCAAAACGCGATTACATTAGTCGCAACTGTCATTATTTTAATCATCGTGTTCGTTTGTCAAAAAATAGGCGACCTTGTTGTTCAACACATTGATCATCGTTAATTTAAAGGAGGCATTTTCATGAAAAAAAGTCGTTTAGGATTATTAGTAGCCATTTGCTTATTAGGGGGCGCACTTGCTGCTTGTGGCAACCAGCAGCCCAAGTCGGATCGCAATACAATTGTTGTCGGCGCCTCAGCGATTCCACATGCCGCTATCTTGAAGCATGTTCAACCTGAATTGAAAAAAGAAGGGGTTAATCTCCAGATAAAAGTCTTTAATGACTACGTATTACCTAATAAAGCCTTGGCAAGTGGTGAATTGGATGCCAACTACTATCAACATAAACCGTTCTTGAAAAAAGCAAACAAAAACAACGGCTATAACTTGGTTAGTGCCGGCAGCATTCATTTAGAACCGCTTGGCTTGTACAGTAAACAAGTTAAGAAATTAAGTGATGTGAAATCGGGTGCTAAAGTCTTGGTCTCAAGCAGCCAACCCGACTGGGGCCGCGTCTTAACGATTTTAAAAGATGGCGGCTTAATCACCTTAAAATCGGGTGTGAATGCAGAGAATGCAACGTTCAAAGACATTGCCAGCAACCCGAAGCATCTCAAGTTCGAATACACTTTTGAACCTAAATTGATGCCGGAACTCTTGAAAAATGATGAAGGTACATTAGTCGCGATTAACTCAAACTATGCTGTTCAAGCCGGGCTCAATCCTGAAAAGAATACTGTGGCCCTTGAAAAGCAATCATCACCATTCGCCAACATCGTTGTGACCAATCAAAAAGACCGCAATAATCCAGCAATCAAGAAGCTCGTTAAAGCCCTCAAATCAAAGTCAACACAAGCGTGGATTAAGCATCAATGGCATGGGGCAGTGTTACCAGTTAAATAGGCAAAAAGACAAGCTAAGTAAAGGCTTGTCTTTTTTTGGGCAATATTTGTGTTATTTTTAATTTAATTGGAAAAGTCGCTCAAAATTGGATATACTGACATTGTATATTATTACTGGGGGGAGTATGTATGAAACGTTCGTATAATATTGGTCTAGATATTGGGACCAATTCAATTGGCTGGGCGATTGTTGATGATCAAAGTAAACTAATCAGTGTTAAAGGAAAATATGGTTATGGGGTTCGCTTATATGATGAAGGCCAAACCGCTGCTGAGCGCCGTAGTTTCAGAACAACACGGCGGCGCTTAAAGCGGCGTAAGTGGCGCTTGGGATTATTAAGAGAAATCTTTGAACCCTATATCACGCCGATTGATAGCACTTTTTTCTTACGGCAAAAGCAATCAAATTTAAGTCCCAAAGATCAGCGTAAATTATATCCGCAAACGAGTTTATTTAATGATCGTCCGGATGCCGATTTTTATCAGCAATATCCGACAATTTACCACTTGCGATATCAGTTGATGACTGAAAAGCGCCAGTTTGATATTCGTGAGATTTATTTAGCGATGCACCATATTGTGAAGTATCGGGGGCACTTCTTGAACGAAGCGCCGGTTGCCTCATTTAAAAGTAGCGAAATTAATTTAGCAGAGCATTTTGATCAGTTAAATACCATTTTTGCTGACTTATTTAGGGAGTCCGGCTTTCAATTAGAGACTGATGAATTGGTAGCGGTTAAGGCCCTTCTAATGGATAATCAACAAAGTGCTAGCAATCGCCAACGCAAAGCGTTACCAAAGCTATACACGCCAAGTGCGGATAAGTCGATTGAGAAGCAACGTAAAGCCATTGCAACTGAAATATTAAAAGCCATCTTAGGATTAAAGGCGAAGTTTAATGTGGTTACTGGGATTGAAGCTGAAGATGTTAAAGCATGGGCATTGACTTTTAACGCTGAAAATTTTGATGAAGAATTGGCTAAGCTCGAAAGTAGTCTCGATGACAATGGCCACGAAGTTATTGGTATCTTACAGGAACTTTATTCGGGAATCTTACTGGCCGGAATTGTCCCCGAAAACCAGTCATTGTCACAAGCGATGATCACAAAATATGAAGAACATCAAGCACATTTAAAAATGCTAAAAGCAGTGCGAGATGATCTAGCAACAGCAGATCAACAAAAACTAAAGAAGGCTTATGATCAGTATATCGATGGTCAAGAAAATACGAAGGCCTATTCGAAGGAAGCTTTTTATGACGACGTCACAAAAGCCTTAAAGGATTATTCAGAACAACCGCTCGTGAGTGAAATTCAAAAATTAATTGAGCTTGATCAATTTATGCCTAAACAACGGACCAAAGATAATGGGGCGATTCCACACCAGTTACATCAACAGGAATTAGACCGGATTATCGAGAACCAACAGCAATATTATCCATGGTTGGCAGAACTCAATCCCAATCCGAAGCGCCAAACCGTTGCTAAGTACAAATTAGATGAATTAGTGGCATTTAGGGTACCGTATTACGTTGGGCCGCTCATTACAGCTGAGCAACAACAACAAAGTTCAAATGCCAAATTTGCATGGATGATTCGTAAGACTGAAGGCCGCATTACACCATGGAACTTCGATGATAAAGTGGACCGGCAAGCATCGGCGAATGAGTTTATTAAGCGCATGACAACCACTGACACTTATTTATTGGCCGAAGATGTATTACCAAAGCAAAGCTTAATTTATCAACGGTTTGAAGTATTAAACGAATTAAATGGGCTTAAAATTGATGACCAACCGATTACTAATGAGCTTAAACAAGCAATCTTCAATGATTTATTTATGCAAAAGACAAGTGTATCAGTGAAAAACATTCAGGATTACTTGGTATCAGAGAAGCGCTATGCAAGTCGCCCCGCAATTACTGGTCTATCTGATGAGAAAAAATTCAATAGTCGATTAAGTACGTATCATGACTTAAAGGTGATTGTTGGGGATGCGGTTGATGATGTTGATAAACAAGCTGATTTGGAAAAATGCATTGAATGGTCAACGATTTTTGAAGACGGTAAAATTTATAGTGCTAAATTGAATGAGATTACATGGTTAACAGAACAACAACGGGGGCAACTAGCTACTAAACGCTACCGCGGTTGGGGTCGCTTGTCGGCTAAATTATTAACGCAAATTGTTAATGCAAATGGACAACGCATCATGGATTTACTCTGGGATACAACCGACAACTTCATGCGGATTGTTCACTTTGAGGACTTTGACAAGTTAATTACTGAAGCCAATCAAATGGTGTTAGCTGAAAATGATGTGCAAGATGTCATCAATGATTTATATACGTCACCACAGAATAAAAAAGCGCTCCGCCAAATTCTACTTGTGGTCAATGACATTCAAAAAGCCATGAAAGGGCAAGCACCAGAAAGAATATTGATTGAATTTGCGCGGGGGGCACAGAAAGATAAAAGTTTGACAGTTCGGCGTAAAAGAAAGCTAGATGAGATGTATAGCCAAATAAGCGATGCTGTACTTGCAGATGAAAGTGTTCGGCAAGAACTGAAAAGTAGTAATCAAGATGACTTAGTTAAAGAGAAAGTGTACTTATACTTCATGCAAGGAGGACGAGATTTATATACCGGGAATGCATTAAATATTGATCGTTTGTCGGACTATCATGTCGATCATATTATTCCCCAGGCTTACATTAAGGATGATTCCTTGGATAATAAGGCGCTAGTATCATCTAGAATGAATGAGATTAAAGCCGATCGAGTTCCTCTTCAGGTAGTTCAGAAGCAATTTGGCAAAAATATGGCTTCTGAATGGGGCTACATGCATCGAGCAGGATTAATTAGTCGGAAAAAATATGATAATTTAATGTTCAATCCTGAAAACCTAAATAAGTATCAGATTAATCGTTTTATTAGCCGTCAACTGGTAGAAACCCAACAAGTTATCAAATTGGTAGCAAACTTATTGAGTAACCAGTATGAAGGTGATAATGTCAAAATCATTACAGTCAAGAGCAAGTTAACACAGACGATACGTTCTGAATTTGATTTTCCTAAAAACCGAGAGGTCAATAATTATCATCATGCTTTTGATGCTTATTTAACAGCTTTTGTGGGGATGTATTTATTGAAACGCTATCCAAAACTAAGTTCATACTTTACTTATGGCGAATATTTAAAAGGAAATCAACAGGATAAGTGGAGTAGCTTTAATTTCTTAAATGATTTAAAGAGGGCTAAATTAGAAGATAAAACTAATAAGGAAATCTTTTGGCATAAAGAATCCGGCCTAGCTTACTTGAATAAAATTTATCAGTTTAAGAAGATTTTAGTGACCCGCGAAGTGCATGAAAATTCAGGAGCATTATTTAATCAAACACTCTATGCGGCTAAAGATGATAAAGCCAGTGGTCAGGGCGGGAAGCAATTGATTCCTGCTAAACAAGCCCGACCAACTGCGCTCTATGGTGGATACTCAGGGAAGACTGTTGCCTACATGTGTATCGTACGCATTAAAAATAAAAAGGGTGATCTCTATAAAGTCTGTGGTGTTGAGACAAGTTGGCTAGCACAACTTAAACAACTGAAAGATGAAGACTCACAAAAAGCATTCTTAAAGCAAAAAATTAGTCCGCAATTTACAAAAGCGAAGAAACAAAAAGGAACGATTGTGAAAGTAGTCGAAGACTTTGAAGTTATCGCACCACACATCTTAATTAATCAACGGCTCTTTGATAATGGTCAGGAATTGACATTGGGTTCTGCGACGTATAAACACAATGAGCAGGAACTGATTCTCGACAAAACAGCCGTCAAATTGTTAAATGGTGAATTGCCATTAGCGCAGTCTGAAGAACTTGCTGAACTAGTTTATGATGAGATTTTAGATCAAGTGATGCACTACTTCCCATTGTATGATACAAATCAATTTAGAGCTAAATTATTAGCGGGTAAAACGGCCTTCATGCAGTTACCATGGAAGAGTAATCCTGATGATAATAAGACAGTACAGATTACTCAGCCGATAGTGTTGAAAAAAATTCTACAAGGACTGCATGCTGATGCGGGACGTGTATCGTTAAAAGAATTGGGAATGACCACTGATTTTGGAATGTTGCAGAAGGCTACTGGTATTACATTCACACCTGACACCCAAATTATCTATCAATCTCCAACCGGTTTATTCGAACGACGAGTAGCTTTAAGGGATTTATAAGCAAATAAAGCTAGCCTGTCATTGGTGTAATGATGGGCTAGCTTTTTAGGTTTGAAGGCATAAAAAAAGGCCTCATAAGAGGCTCAGAATAGAAAACTTGGTCCAAAGACCTTGTTTGATTTTAACTCAGAGTATCAAATCAATGAGTATTTCGATTGAGTGTATCAAGCTCAACAAAAGCATTATAGCATGTCATCATTTTGAAAACAAGGATGTAGGGGGAAAATTTTATGAGTTGGCGAACCGTTGTGATTTCACAACATGCAAAGGTTTCTTATTCCGGACGGAAGATTGTTGTCCAAACCAAAGATGCGACACACCAAGTACCAATTGACGATATTCAGATTTTGTTAGTTGCGACTACCCAGGCTGTTTTAACGGCATCAGCGATTACTGAGTTGAGTGAGGCGGGCACTAAGATTATTTTTACAGGCAAAGACGGTAATCCAACTTGCGAAACGATTGCCGATTACCCAGGAAATCGTAGTCGCGCGTCGATTCAACAACAGGTTGAATGGGGAACGGGGTTGAAAGAAACGGTGTGGACAGCAATTGTCCAAGCAAAAGTTGCGATGCAGATTCAATGTGCGCAACTGCTAGGAAGAGATGTTGAGACCTTAACAACTGAAGCTGATGCAATGGTATTTGCTGATCGAACAAATCGAGAAGCCGTGATTGCACGAAAGTATTTTCAGTTAGTTTTTGATAAAGACTTTGTGCGAACGGATTACAGTCCTATTAATGCTGCCCTTAATTACGGTTATAGTTTATTGTTATCTGCCGTTAATCGCGAAATCGTTTGTAATGGCTATTTAACCCAATTCGGGATTCATCATCATAATAGTGTCAGCGATTTTAATTTAGGCTCCGATTTAATGGAACCCTTTCGACCAGTGGTTGATTATTGGGTTGCACATCAAAAGTTTAATGAATTAACCCCCGATGTTAAATTCGGTTTAGTGGAGTTATTGAACCTTGAGCTAGAATATAACGGACAAACAACGATTCTGCGAAATGCGCTCACAAAACATGTACAGAATTGTTTGAAATTTATGACAACACCAAAAGAAGCATTTGAAGTAAAGGTGGTAATGACTCATGAGGTACCGAATAATGCGCTTATTAGTCATGTTTGATTTACCAGTTGAAACGAGCGAGAATCGCAAGGCGTATCGTCATTTTAGAAAGGCATTACTCAATGAAGGCTTTTTGATGATTCAATACTCTGTTTACGTCCGTGTTTGTGTCAGCAAACAATCAGCGCAGTTTATCGAAAACCGCATTGCTGGCTTTACACCACCGACGGGTTTGGTGCAAACATTGATGGTTACCGAGCAACAATATAATAAAATGCATTTCTTAGTGGGCGAATCGAGTGATGATGTCCGTAATTCTGCCGAGAGGACGTTAATTTTATGAACATTACTTTTTATCCATACCAATCTTTTAAAGTTCAGAATAAGATAATCACGGTTTGTAGTACAAGTAATCCAGAGGTGTATACCAAGTTAATTGCTGGGATGTCTGGGACACAAGAGACCGTTCAATTTAGCAATGATCAATATGAACTGATAGACTATTCGAAAGCTGTCATTTGGGGTGGCGATGTGGCAGCAATTGATTTGAATCACCTATTTCAGAATCGGTTGATTAAAAAATTTGCCGCCGATTTAACGGATCAGCATCGGCAAAAGTTAGCCCAACTAGATAGTGAAATTCGTTCGACAATTTTAGATGCCGCCTTTATGTATGAACTGACGCTTGATATTGACCAGCAATGGGATCTTCAAAGAATGATTAAGTTCTATAATTTACAATTTTCGACTGTCGTCCAACATGACCCATATGGTATAATTGAGAGTATAGTACAGACAGCAGTTGAGTTAAATGAAGCAAAAATCATCACGTTGATCAACGTTTCGCACTACCTCAGTATCAACCAATTCAATGAATTGGTGAGGTTGGTGGCGACATTGAATGTGAAACTCTTTCTCATCGAATTTTCAGAAGAGGCTAAATTTGAACAGTACCAGAAATGTTGTTATTATCACATCGATAATGATTATGTTGAATGGCGCTATGAATAGAATGAGATTCTGATGAAAAAACGACGGTTTTAGAAGAGTATCAAATCAATGAGTAGTTCAACTGTAAATCCTGCTTGAATTCGAGCTCTGCCGTTTTAGAAGAGTATCAAATCAATGAGTAGTTCAACCAGATGGGCCTAACCATGCAACATACTCAAGTTTTAGAAGAGTATCAAATCAATGAGTAGTTCAACGAAATGGTGATCACTGGATAATCGGCTTTTGTTTTAGAAGAGTATCAAATCAATGAGTAGTTCAACTGCAACATTTGCAATGATTGAACGCAATCCGTTTTAGAAGAGTATCAAATCAATGAGTAGTTCAACAGAGAGCAAGTCTAGTGACGTTAAGTACCTGTTTTAGAAGAGTATCAAATCAATGAGTAGTTCAACCGCCAATAAGTTCTATTTGCGGACAGCCAAGTTTTAGAAGAGTATCAAATCAATGAGTAGTTCAACACTAAAACTATGCTGAATGTTGTTAGAATCGTTTTAGAAGAGTATCAAATCAATGAGTAGTTCAACTGTAGGAGGAATAGCATGGTTTGAGCAATGGTTTTAGAAGAGTATCAAATCAATGAGTAGTTCAACAAGTCCCGCGACTGTGTAGCCCCGAATTAAGTTTTAGAAGAGTATCAAATCAATGAGTAGTTCAACTAACTTAATTGGGTTCGTGGCAATGTCCTGGTTTTAGAAGAGTATCAAATCAATGAGTAGTTCAACAGCAGAAATGGTACAGCAATACAAGGCTAAGTTTTAGAAGAGTATCAAATCAATGAGTAGTTCAACTCACTTATCAAGAATTCGAGCCTGGTTCAAGTTTTAGAAGAGTATCAAATCAATGAGTAGTTCAACTTGAAGCACGACCAAATGGGGTAGAGGTGTGTTTTAGAAGAGTATCAAATCAATGAGTAGTTCAACAACTGCTATTATTTGCGAATATTAATTCGTGTTTTAGAAGAGTATCAAATCAATGAGTAGTTCAACTAGCGATTCAAAAAGATTTACCAACTTTGAGTTTTAGAAGAGTATCAAATCAATGAGTAGTTCAACAAAATTAATATTCAATGATGTCATGATATTGTTTTAGAAGAGTATCAAATCAATGAGTAGTTCAACATGAAAACGGTTGGAAACAAGCATCTAGAAGTTTTAGAAGAGTATCAAATCAATGAGTAGTTCAACAACACGTTGGTCAGGCGCTTAAATCTGGCAGTTTTAGAAGAGTATCAAATCAATGAGTAGTTCAACTCAGCTTCTTCAAAATCAGCTTCAACTGCGGTTTTAGAAGAGTATCAAATCAATGAGTAGTTCAACAGATTTGAGTGGTGTTGTTCAAGATGATGAGTTTTAGAAGAGTATCAAATCAATGAGTAGTTCAACGTACGTACTGAAGATGGATTCTTTGTTTCTGTTTTAGAAGAGTATCAAATCAATGAGTAGTTCAACAGAGTCAGCAAAAGTTTATCGATAAAGTTTGTTTTAGAAGAGTATCAAATCAATGAGTAGTTCAACTGGTGGTGTTGCTTCCTCGTCAGTCACATCGTTTTAGAAGAGTATCAAATCAATGAGTAGTTCAACTAGCATTTTTCTTCACAAATTCTATTATTCGTTTTAGAAGAGTATCAAATCAATGAGTAGTTCAACTAGCTTCCAAACGTTGCGAACGCTGCGTATGTTTTAGAAGAGTATCAAATCAATGAGTAGTTCAACTTGTTCTTTAGTAAATCAATAAGTTCATGTGTTTTAGAAGAGTATCAAATCAATGAGTAGTTCAACCATTAATATGACAGAACAAGCACAGAATACGTTTTAGAAGAGTATCAAATCAATGAGTAGTTCAACTTGGAGTGAAAAGCGAATATAATTTCCATTGTTTTAGAAGAGTATCAAATCAATGAGTAGTTCAACAATTGACCCGGCAGACTTTACGAGCGATTTGTTTTAGAAGAGTATCAAATCAATGAGTAGTTCAACATTATATCCAGATAAAAATATTGTAAATCGGTTTTAGAAGAGTATCAAATCAATGAGTAGTTCAACCATAATAATAATTAATACAACAGCAATGGTGTTGTAGAAGAGTATCAAATCAATGAGTAGTTCAACTACAACTTTGGAACAAGCTGTTGCTATCCTGTTTTAGAAGAGTATCAAATCAATGAGTAGTTCAACCATTGGCTTCAGCTGCCGCTGCTAAAGAAAGTTTTAGAAGAGTATCAAATCAATGAGTAGTTCAACAACTTCCTTAGGATCTAAGCCGAGGGCCTTGTTTTAGAAGAGTATCAAATCAATGAGTAGTTCAACAATATGACGGTAAATCAGTACCGCCAGGTTGTTTTAGAAGAGTATCAAATAATGTGTAATTAAATTTTAAGAGCATAGTTATGAATCAATTAAGAGAAAGAATAGGACTTTTAATTGTTAAAATGTTTTGCTATACTCAATGTGTATCAATTGACTATAGTAACGGAATGTAAACTTTATCAGAAAGAGGAATTCAACCAAACTTGCATTTGTAGGTTTGTAGTTTTAGAAGAGTATCAAATCAGTGGGTTTTTCATTGTATAAAAATATATTTTCATACAAACTTACAAAAGGAGTATCGTGATGTTCAATAAACAAAAATATCAACGTGATTACCAACGGAAATTAAGAAATAATCCAGAGAAAAAAGAGAGAGTAATGTACTATCAATTAAAATCACAGACAAAAAGATTTATTAATTGCTTCGCGAAAGATAAGGATATCCTAGAAATCCAAGAACTAATAGAAGGCAGAAAATAATAGAAATGCAAATTGAGAGCTTGTGAATTAAAATATATCATCGGCATTGAAAACAGTTCTCAATTAGCATAGAATTAAGAGCGTATAATAATTGCTAGAATGCGATTCTTGGAGGGTCATCTATGTCTAAATTAGAGATTATTGATTTGCACGTCGGCATCGACGGTAAGGAAATTTTAAAGGGTGTTAACCTGGAAATGAACACGGGTGAAATTCACGCGATCATGGGACCTAACGGGACTGGGAAGTCGACGCTTTCAGAAACGATTATGGGCAATCCCAAGTATGAAGTATTGCAAGGTCAGATCAAATTAGATGGCCAAAATATTTTAGAAATGCCAGTCGATGAACGCGCCCGTGCGGGGTTATTTTTGGCGATGCAATATCCGGCTGAAATTCAAGGGGTAACAAACGCAGAATTCATGCGCGCTGCCATCAATGCACGTCGGGCTGACGATGATCAGATCTCAGTGATGGCTTTCTTGAAAAAATTGGATCAACGGATGGCATTCTTGGATATGACGGAAGAAATGTCAGAACGCTACTTAAACGAAGGCTTTTCTGGTGGCGAAAAGAAACGGAATGAAATTCTGCAATTGATGATGATTGAACCCAAATTCGCCATCCTAGACGAAATTGATTCTGGGCTCGATATTGATGCCTTGCAAGTCGTTTCAAAAGGCGTGAACGAAATGCGCGGGGCTGATTTTGGCTCATTAATCATTACGCATTATCAACGGCTCTTAAACTACATCGTGCCAGATTATGTGCACATCATGATGGGTGGCAAAATCGTGACGACTGGCGATGCGTCACTTGCAAAACGTTTGGAAGACGAAGGTTATGTCGGGATTCGTGACGAATTAGGCTTGGATGTCAAACTGACTGACGACGAAAGTAAATAGGGGGCGATTCTGATGAAGAAAACTTTAGCCATCACGCCCGAACAAATCGCGTCATTCTCACAATTGCATCAAGAACCGGCCTGGTTTGCTGAAATGCGTCAAGCAGCGTTTGCGCAAATTGATCAACTCGAATTACCTATTTTTGAAAAAATTAACTATAAACATTGGCCAGTGATGGCGGCAAGTGCGCCAACAGCTATTAAATCTGATTCAAGTTTGATGCCAGGCGCGGCGGCCAACCTGGAAGCTGATCAACCCTATGTGGTGCAGATTGGGCAGACAACTGTCAAGTTGAATTTACCGGCAGAATCGGTAGACCAAGGGGTGATTTTGACCGATATTTTTACCGCGTTACAAGAGCACCCTGATTTGGTGCAACAATATTATATGCAAGTCACCGTGAAACCGGATGAAGATCGCTTAACGGCTTTTCACACGGCTTTGATGAATAGTGGGCTTTTCTTGTATGTGCCTAAAAATGTAGTAATTAAGCAACCGATTACGGCTTATTATGTGCAAGACAGTACCCAACCGGCTGACTTTATTCACCACGTACTGGTGGTCGCAGAACAAAACAGTGAATTTAGCTATCTTGAAAATCTCCAAACAGCTGGTGACCAAAAGAACTTGGCGAATGTTGTCGTGGAAGTGATTGCCAAAGAAAACAGTCACGTTCATTTTTCAGCGGTTGATGCTTTTGGAAAATCCGTAACGACTTATTTGAATCGGCGGGGCCATTTAATGCGCGATGCACGAATTGATTGGGCATTAGGCGCAATGAATGATGGCAATATCATTGGTGACTTTGATTCCGACTTAGTTGGCGCCGGATCGCATGCTGAAACCAAGGTAGTCGCTATCTCCACCGGTAAGCAGGTTCAAGGGATTGATACGCGCGTGACGAATGTCGGACCGCGATCAATTGGCCACATCTTGCAACATGGCGTGATTCTAGAAGATGCGACATTAACGTTTAACGGCATTGGGCATATTTTAAAAGGGGCCAAGGGTGCCGACGCCCAACAAGAAAACCGCGTGTTAATGTTATCGCGGACAGCGCGTGGCGATGCGAACCCCCTCTTATTAATTGATGAAAATGACGTGCAAGCTGGTCATGCTGCCAGTGTTGGGCGCGTCGATGAACAACAAATGTATTATTTAATGAGTCGCGGTCTTTCAAAAGAAGTGGCGCAGCGACTTGTGATTCGCGGTTTCTTAGGCGCTGTGCTGAGTGAAATTCCCGATAAAAACGTGCGTCAGCAATTAACGGACACGATTGAAAGGAAGTTAATTGATGGTCAATCAGCTAAATGATTATCGGCGTGACTTTCCGATTTTGAAGCAAATTGTCAATGATGAACCACTCGTTTATTTAGATAATGCAGCGACCACCCAGAAACCACAAGCGGTAATTGACCAGCTAGTGGCTTATTATCAAAATGACAATGCAAATGTCCATCGTGGCGTGCATACCTTAGCTGAGCGGGCAACCGCCCAGTATGAAGCAGCGCGCACGAAGGTGCAGAATTTCATCCATGCTACGGAAAGTGCCGAAGTGATTTTCACAAAAGGGACGACGCAAAGTTTAAACTGGGTGGCTGGTAGTTTTGGTCCGACCGTGGTTGAAGCAGACGATGAAATTGTGATTAGTGTGATGGAACACCATAGTAATCTTGTGCCGTGGCAGCAACTGGCACAGCAAACGGGCGCTAAGTTGCGCTACATTGATTTATTACCAGATGGCCGGCTTGATTTAGATTCAGCGCAGCAGGTGATTGGGCCTAAGACGAAAATTGTTAGTTTGGCGCATGCGTCTAACGTGCTCGGGGTCATCAATCCGATTAAAACGATTGCGGCTTTAGTACATGCCCAAGGCGGTTACATGGTAGTCGATGGCGCCCAAGCCGTGCCGCATATGAACGTTGATGTGCAAGCACTTGATGCCGACTTTTACGCTTTTTCAGGGCATAAAATGCTCGGACCAACCGGAATTGGCGTGCTTTATGGCAAGCAAGCGGTACTCGAACAAATGCCACCCGTTGAATATGGTGGTGAGATGATTGATTTTGTGGGCTTACAAGCGGCAACGTTTAAAGAATTACCGTGGCGCCTAGAAGGCGGTACACCGAACATTGCGGGTGCGATTGGCTTAGGGGCCGCCATTGATTATTTAACGCAAGTTGGGATGGCGAATATCCAAGCCCATGAACAAGCGCTAGTCACAATGGCTTTACCGAAGCTCCAAGCAATTGACGGCCTGACGATTTATGGCCTACAAGATGCCGCGCAACGCACCGGTGTGATCGCTTTTAATCTCGATAATTTACATCCGCATGATTTAGCGACCGCGCTTGATATGCAAGGGGTCGCCGTGCGTGCTGGGCATCATTGCGCCCAACCATTGATGCAATGGTTGAACGTTGCGGCAACCGCGCGTGCTAGTTTTTACCTCTACAATACCGAAGCGGACGTGGAAACGTTCGTGACCGCCATTCAAGCAGCAAAGGAGTTTTTCCAAAATGGCACTCTCTAAATTAGATAACTTATATCGGCAGGTCATTCTCGATCATGCACAACATCCGCACCATCATGGTCACTTGACGACTGCCGATCATGAAATTGAATTACGCAACCCTACTTGTGGCGATGTGTTGCAACTGGAGCTGGTGCTCGAAGACGACCAAATTAGTCAGATTGCTTTTTCAGGGGAAGGCTGTACGATTAGCCAGGCCTCTGCTAGCATGATGACCGATGCCGTGATGCATAAAACACCGGCGCAAGCCGAAGCGATGATCGAGCGCTTTTCAGATATGATGATTGGTGATCGTGATGAAGACTGGTCATTGTTAGAAGATGCCGCGATTTTACAAGGGGTGCAACAATTCCCCGCGCGAATTAAATGCGCGACTTTGGCTTGGAAGGCCCTCCACAAAGCTTTAAAGAGTGATGACCAACGTACGACAACCGGTCAAATTATGAACCATGCAGAAACGGAGGAAACTAATCAATGACAGAAGAGACAACGATGCCTCAATTTGAAGAATACGACTACGGCTTTAGCGATGATGTGCAGCCCGTCTTTTCAACTGGGCGCGGTTTAACGGAAGACGTTGTGCGCGCCATCTCGCGTGAGAAAAAAGAACCCCAATGGATGTTAGATTTCCGCTTAAAATCGTTTCACGCTTATGAAAAGATGCCGATGCCTGATTTCGGACCAGATTTATCCGACCTTGATTTAGAACACATGTTGTATTATCAAAAGGCAACGGATAAGCAATACCGCGATTGGGAAGATGTTCCCGATAAAATCAAAGCAACGTTTGATCGCTTAGGGGTGCCTGAAGCTGAACGTAAGTATTTAGCGGGTTCCAGTGCGCAATATGAATCAGAAGTGGTTTATCATAATATGCGTGAAGAATTTGAAAAACTCGGCATCATTTTTACCGACATGGATACCGGCTTGCGCGAATATCCTGAAATTGTGCAGGAATACTTCAGTACGTTGGTCAAACCAACCGATAATAAATTTTCAGCGCTTAACTCGGCCGTTTGGTCAGGTGGCACGTTCATTTATGTCCCCAAAGGTGTGCGGACGGATATCCCAATCCAATCGTACTTTCGGATTAACGCCGAAAATTCCGGTCAATTCGAACGGACATTGATTATTGTCGATGAAGGCGCCAGCGTGAACTACGTTGAAGGCTGTACTGCACCGAGCTATTCAAGTGATAGCTTGCACGCAGCGGTCGTTGAAGTCTTCGTGAAACGGGATGGCTATTGCCGTTACACGACCATTCAAAACTGGTCAAAGAACGTTTATAGTTTGGAAACCAAACGGGCTCAGGCGTTAGAAAATGCGACAATGGAATGGGTCGATGGGAATCTCGGCTCAAAGATGACTATGAAATACCCAAGTGTCTACCTTGATGGGGAAGGTGCCCGTGGAACTATGCTCTCAATCGCCGTCGCCGGCGAAGGCGTTGACCAAGACAGTGGCGCGCGGATGATTCACGCCGCACCGAATACGTCTTCGTCAATCGTTTCAAAATCGATTGCCAAAGATGGCGGGGCCGTTGATTACCGCGGGACTGTTCGTTTTGAACGCGATAGTGATGGTTCGTTTGCTCATGTGGAATGCGACACGATTATTATGGATGACCGCTCCAGCTCCGATACGATTCCGTACAACACAATTCTAAACGGTAACGTCTCAATGGAACA</t>
  </si>
  <si>
    <t>MKRSYNIGLDIGTNSIGWAIVDDQSKLISVKGKYGYGVRLYDEGQTAAERRSFRTTRRRLKRRKWRLGLLREIFEPYITPIDSTFFLRQKQSNLSPKDQRKLYPQTSLFNDRPDADFYQQYPTIYHLRYQLMTEKRQFDIREIYLAMHHIVKYRGHFLNEAPVASFKSSEINLAEHFDQLNTIFADLFRESGFQLETDELVAVKALLMDNQQSASNRQRKALPKLYTPSADKSIEKQRKAIATEILKAILGLKAKFNVVTGIEAEDVKAWALTFNAENFDEELAKLESSLDDNGHEVIGILQELYSGILLAGIVPENQSLSQAMITKYEEHQAHLKMLKAVRDDLATADQQKLKKAYDQYIDGQENTKAYSKEAFYDDVTKALKDYSEQPLVSEIQKLIELDQFMPKQRTKDNGAIPHQLHQQELDRIIENQQQYYPWLAELNPNPKRQTVAKYKLDELVAFRVPYYVGPLITAEQQQQSSNAKFAWMIRKTEGRITPWNFDDKVDRQASANEFIKRMTTTDTYLLAEDVLPKQSLIYQRFEVLNELNGLKIDDQPITNELKQAIFNDLFMQKTSVSVKNIQDYLVSEKRYASRPAITGLSDEKKFNSRLSTYHDLKVIVGDAVDDVDKQADLEKCIEWSTIFEDGKIYSAKLNEITWLTEQQRGQLATKRYRGWGRLSAKLLTQIVNANGQRIMDLLWDTTDNFMRIVHFEDFDKLITEANQMVLAENDVQDVINDLYTSPQNKKALRQILLVVNDIQKAMKGQAPERILIEFARGAQKDKSLTVRRKRKLDEMYSQISDAVLADESVRQELKSSNQDDLVKEKVYLYFMQGGRDLYTGNALNIDRLSDYHVDHIIPQAYIKDDSLDNKALVSSRMNEIKADRVPLQVVQKQFGKNMASEWGYMHRAGLISRKKYDNLMFNPENLNKYQINRFISRQLVETQQVIKLVANLLSNQYEGDNVKIITVKSKLTQTIRSEFDFPKNREVNNYHHAFDAYLTAFVGMYLLKRYPKLSSYFTYGEYLKGNQQDKWSSFNFLNDLKRAKLEDKTNKEIFWHKESGLAYLNKIYQFKKILVTREVHENSGALFNQTLYAAKDDKASGQGGKQLIPAKQARPTALYGGYSGKTVAYMCIVRIKNKKGDLYKVCGVETSWLAQLKQLKDEDSQKAFLKQKISPQFTKAKKQKGTIVKVVEDFEVIAPHILINQRLFDNGQELTLGSATYKHNEQELILDKTAVKLLNGELPLAQSEELAELVYDEILDQVMHYFPLYDTNQFRAKLLAGKTAFMQLPWKSNPDDNKTVQITQPIVLKKILQGLHADAGRVSLKELGMTTDFGMLQKATGITFTPDTQIIYQSPTGLFERRVALRDL</t>
  </si>
  <si>
    <t>649756.SAMEA3545238.ERS852387_00689</t>
  </si>
  <si>
    <t>Uncharacterized protein conserved in bacteria</t>
  </si>
  <si>
    <t>MNKKYYLGLDIGTNSVGWAVTDENYNLYKYAGKRMWGIRLFEAADTAAERRMKRSNRRRLSRKKQRIDLLQELFSEEIVKKDLTFFIRLNESRLHFEDKSTGEKYPLFVDKEYTDIDYHKQYPTMYHLRKELIENPEPHDIRLVYLACHHILKNRGHFLINGSISDVKNLSFVCGEMIKEFNSVSEYEISLTDIRELERILSDKKTAKSVKAKQVAQLFECTPAEDKEQQKCAKAIITNLSKLIVGLKGNISKMFHQPLEEISTKSFKFTEAKYEDEIMPAIEENYPDYASVIDRIKGVYDWSVLVEILDGEDYLSFAKVKAYEKHGKNLHILKNVMKKYCKDEVYQAFFNGINEKNGYGNYIGAIRKNGHTYKMDRCKSEEDFYKGLQKILSTIVPDQEDEELLEKLKAEVENQTLLPLARSKENGTIPNQVHLQELMKILDNAKEYLDFLKKEDEYGTIAEKIISIAKFRIPYYVGPLSRRHKEEGSNSWMIRKEEGRIYPWNFGDKVDVEQSNKEFIERMTNKCTYLIGEDVLPKNSLLYSKYMVLNELNNLKIRGNKISVELKQRIYKDLFCTMAKVTGKRILEYLKMEDPEIVQEDISGFDIDFKSALASYLDFKKQVVGNEIEKDHYKEIIEEIIKWKTIYDDDSKMMRRMIEREYPEVFDKEQIKKICQLKYSGWGNFSDRFLNGVRGADKETEESYTIIEALWKTNYNLMQLLSKQFSFKEEIDQINAEKAGDVGKINYENTVKDLIVSPSNKRAIWQTIQIAEEIKKVMKCEPERIFIEMARGGEKEKKRTVSRKTRLQELYAGCKDDTRNWMKEIGDREEREFNSRKLYLYYTQMGKCMYTGDEIDVDALMKGNSNWDIDHIYPQSRIKDDSLDNMVLVRKDVNNKKRNKILSPKIREDMKGYWTMLCQKGLISKRKYDRLTRTTDFTDEELSGFIERQLVETRQSSKAVAELLNRLYKDSEVVYVKAGLVSDFRHDNDLLKSRRVNDYHHAKDAFLNIVVGNVYHVRFTSNPRKWIKDNRDSNYSIRRVFNYDVKQGDKIVWHGSENGGHSIDQIKKIMSRNDILYTEYTYCEKGQLFNETLAKKGNEKAIALKKNLDPVKYGGYTTPKTSAFAFVEFDGKKKERKNHIVEIPVYVVNIAKREPDAVKKYLEERKGYSNVVIKKYPIKKNSLIKMDGYLARLRGANEKDIILKNAVQLILNKDLYEIVRKIEKYLEYNLQYQADAKFEGFTMKDLNMIYEELYLKLKESIFQKRPAQQMKTLEKGKEAFISIENLGEKAKVINEIIAMFRCDATTVANLKVINGSQNAGSMKVNKNTLTSKSLKLVHQSITGLFETEEELV</t>
  </si>
  <si>
    <t>1985173.SAMN06840505.CAP35_04795</t>
  </si>
  <si>
    <t>MAKKVLGLDLGTTSIGWAFVLEDESNTEKSEILKLGVRVNPLTTDEQLNFEKGKPVSINAERTLKRSMRRNLQRYKLRRNNLIAILKEHNIITDTSVLAENDKHTTHSTYALRAKAATEQLELEEFARVLLMINKKRGYKSSRKAKNQDEGQLIDGMAIAKRLYEENLTPGQLCYQLLKDGKKILPDFYSSDLQVEFNKVWDLQAKHYPAILTDDFKKEIQGKGQRATAAIFSKVHGMYTAENKGSFLNKKLQAYKWRSEAVTMQLDIREVAYVLAEINNNLSSSSGYLGAISDRSKELYFNNLTIGEYLYNHLKNNPHARTKNQVFYRQDYMDEFEKIWTVQAQHYSQLTDALKAEIRDVIIFYQRKLKSQKGLVSFCEFENKIIEVTGEDGKIKKKTVGAKVSPKSSPLFQEFKIWQTLGYIKAKNKITGVELTFDDSAKQTLFNELNVKNELSANQAFKLLGYKAEEWELNYKELDGNKTNKVLYDAYLKMMASEDDEESAISFSSTDLKDNVAAFFEKEGIDTSILFFDAELDGKDFEKQPSYQLWHLLYSYQEDSSPTGTEALYMLLNKKFGFKKEYATILANITLSGDYGSLSAKAMRKIYPYIKENTFSTACELAGYNHSKSLTKEELQNRPLSDKLEILSKNSLRNPVVEKILNQMVNVVNAIIAEPSLGKPDEIRIELARELKKNASERAEMTDSINKAKAEHDAIRIKLNNDFNIKNPTKNDIIRYKLYEELKNNGYHTLYTNMYIPPEILFTKDIDIDHIIPQAVLFDDSFSNKTLCFRNDNLKKANRTAYDYISTEYGEEALTAYEQRVKMIYEAKDGNGIKKAKYNKLLKKGSEIGSGFIERDLRNTQYIAKKAKQMLEDVCRTVVPTTGSITDRLREDWGLTNVMQELNIEKYRRLGLTEKVERRDGSFKEKIIDWTKRNDHRHHAMDALTVAFTKHSHIQYLNNLHARGDKSGSVYGIEQKETYKDKEGNRKFNLPIPSFREEAKKHLDSILISYKAKNKVVTKNKNKTSLKTGTHIKIELTPRGQLHKETIYGKIYQYATKEEKVGARFDESTILQVANKIHRDALLKRLVANSNDPKKAFTGKNSLNKNPIYLDEHLKIKMPEKVKLVCQEPDYTIRKDITPENFKDAKTIEKVIDVGVKKILLERLKKSNSNPKEAFSNLDKNPIWLNESKGIAIKRVTISGVKNAEPLHDKKDHLGDVIKDVDGNKIPVDFVSTGNNHHVAIYRDANGELQEKIVSFYEAVHKASISMPIIDKTYNQSEGWQFLFTMKQNEYFVFPSQDFDPSEVDLLNPANNKLISPNLFRVQKIATKNYFFRHHLETELVDKKEVKDIVYKNIQSLKPLEKMVKVRVNHIGQIVRVGEY</t>
  </si>
  <si>
    <t>717962.SAMEA2272068.CC1_00180</t>
  </si>
  <si>
    <t>MKQEYFLGLDMGTGSLGWAVTDSTYQVMRKHGKALWGTRLFESASTAEERRMFRTARRRLDRRNWRIQVLQEIFSEEISKVDPGFFLRMKESKYYPEDKRDAEGNCPELPYALFVDDNYTDKNYHKDYPTIYHLRKMLMETTEIPDIRLVYLVLHHMMKHRGHFLLSGDISQIKEFKSTFEQLIQNIQDEELEWHISLDDAAIQFVEHVLKDRNLTRSTKKSRLIKQLNAKSACEKAILNLLSGGTVKLSDIFNNKELDESERPKVSFADSGYDDYIGIVEAELAEQYYIIASAKAVYDWSVLVEILGNSVSISEAKIKVYQKHQADLKTLKKIVRQYMTKEDYKRVFVDTEEKLNNYSAYIGMTKKNGKKVDLKSKQCTQADFYDFLKKNVIKVIDHKEITQEIESEIEKENFLPKQVTKDNGVIPYQVHDYELKKILDNLGTRMPFIKENAEKIQQLFEFRIPYYVGPLNRVDDGKDGKFTWSVRKSDARIYPWNFTEVIDVEASAEKFIRRMTNKCTYLVGEDVLPKDSLVYSKFMVLNELNNLRLNGEKISVELKQRIYEELFCKYRKVTRKKLERYLVIEGIAKKGVEITGIDGDFKASLTAYHDFKERLTDVQLSQRAKEAIVLNVVLFGDDKKLLKQRLSKMYPNLTTGQLKGICSLSYQGWGRLSKTFLEEITVPAPGTGEVWNIMTALWQTNDNLMQLLSRNYGFTNEVEEFNTLKKETDLSYKTVDELYVSPAVKRQIWQTLKVVKEIQKVMGNAPKRVFVEMAREKQEGKRSDSRKKQLVELYRACKNEERDWITELNAQSDQQLRSDKLFLYYIQKGRCMYSGETIQLDELWDNTKYDIDHIYPQSKTMDDSLNNRVLVKKNYNAIKSDTYPLSLDIQKKMMSFWKMLQQQGFITKEKYVRLVRSDELSADELAGFIERQIVETRQSTKAVATILKEALPDTEIVYVKAGNVSNFRQTYELLKVREMNDLHHAKDAYLNIVVGNAYFVKFTKNAAWFIRNNPGRSYNLKRMFEFDIERSGEIAWKAGNKGSIVTVKKVMQKNNILVTRKAYEVKGGLFDQQIMKKGKGQVPIKGNDERLADIEKYGGYNKAAGTYFMLVKSLDKKGKEIRTIEFVPLYLKNQIEINHESAIQYLAQERGLNSPEILLSKIKIDTLFKVDGFKMWLSGRTGNQLIFKGANQLILSHQEAAILKGVVKYVNRKNENKDAKLSERDGMTEEKLLQLYDTFLDKLSNTVYSIRLSAQIKTLTEKRAKFIGLSNEDQCIVLNEILHMFQCQSGSANLKLIGGPGSAGILVMNNNITACKQISVINQSPTGIYEKEIDLIKL</t>
  </si>
  <si>
    <t>1354.SAMN04892752.A6P53_11615</t>
  </si>
  <si>
    <t>GCF_001641305.1</t>
  </si>
  <si>
    <t>Enterococcus hirae strain R17 chromosome| complete genome.</t>
  </si>
  <si>
    <t>GTTTTGGAAGCATTCAAAACAACATAGCTCTAAAAC</t>
  </si>
  <si>
    <t>CAAGATGATCAAGTTGATGACTCCTGCCCCTTTGCTACAATGAATGAACTGTAACATCGTGACCAACGGACTTTCTTTTAAATCTAAAGATTGCCAAGGAACGACTAACAAAACCGCCACGATCGTTCCAATATAGAAAAAGAGGATACGTGCGGGTAAGCATTGGATCGCTTTTTTAAGGTTTTTCTGTGGATCTGCTGTTTCGCCCACCGTTAAACCGATCATTTCAACTCCGGCAAAACTAAATAAAACCATTGGAAAAGCAGCAACTAAGCCGGTTAGTCCAAATGGAAAAATGGTTTGGAGCTGATCAAAATTTTCTCTAACACCAATTCTTGGTGACTTGAAGTACAAAAAGCAAACGCCAATCCCTAAAAGAATAAATAATAAAATCCCAAAAATCTTGATAGTTGAAAACAAGGATTCCAACTCACCAAACCAACGAACCGCAACTACGTTAATGATCACTAAGGCAATAAGTGCGAAGATCCCACTGATTAAGGGAGAGAGTGCTGGTAACCAAAAGCGGATATATAAACCAATCGCTGTCAATTCGGTCAATCCAGCACCCATCCAACATAACCAATACGTCCAGTTGACTAAAAATGCCCATCGTTCGCCTAAATAGTATTGGATAAAATCGCCGATCGATTGAAACTCATTATTGGATAAAAAGAGCTCACCCATCGCATACATCAACCCATAAATAGCGAGACCACAAACAAAATAAGTAAGCAAGACAGCAGGTCCCGCCAACTTGATTGCTTTGGCAGAACCTAAGAATAGTCCAGTCCCGATCGCACCTCCTAGCGCAATCATCTGGATATTCCGGTTCGTCAAAGTTTTCTTCATTGTGGTTCTTTCCATCTTACTCACCTTTTCTTTATTCTTGATTCAATTTTTGTTGGACTTCTTGTTCCCATGATGGTTTTCTGATTTTATCAATACATAATGGGGCAATAAATAAGATCAAACTAATCAACGTTACTGCGATAAAGTTGATCAACGTTCCAGCTTGCATCGTCAAGCCTACCGAACAGCCAATTGCTGCAAAAAGAACAAGTACAACGATCCATGCACCTAAATCACCCTTGCCACCTTTTTTACCGATTCTAAATGGTCGGGCAAGTTCAGGTTTGGCTTTTCTTAATTTCAAAATAGCAATTCCCATAATGACATATACAATACAATAAATCACTGTCGTGGAGTTCACTAACATCAGAAATGCCTGATTGACACCTGGTATCAACAAATAAAACAAAGCAAAGATCGAAATAATCGTTGATTGTGTTAAGATCACTGATTTTGACACATCAAATTGGTTCGTTTTCCAAAAATTGAATTTTGGTGGATATGCTCCTTTTCTCGCACTTGCAGTGACTGTTTTGGCTGGTCCTGAAGCCCATGCAGATAATTGGACAGCTACACCTACAAAGACTAATAAACTGAAAATATTAACGATGATATGTGGTAATCCTAGAATCTGACAATAGATTGAAATGGATTGCGCAATATTATTCAACTCCATTTGGCCTTTAGGTACCACATTTGCTACGACTAACGCATTCAACGTATTCACAAAGAAGAGAAAAATCAATGCAGCAAAGATCCCTTTAGTATAAGTTTTTACAGGATTTTTCAAACGGGTGATGTAGACAGATGACATCTCGATCCCCGTAAAGATAAACATGATTGGTGCAAAGTAAACGAATGATTTCGCTGTTTCGGCATCAGGGATCAATTTAGCCCAAGAAAAATGACCTAATGTTGCATGTGGTTGGATACCGACTTTGATCCATGAAAAAATACCTAAAAGAAGCATAATTGCTAATGGAATATATAGACCTAACCAAACACCGATCTTCCCACCAATTTTAGCCATATCAAATTTCAAATTTAATAATGTAATGATCCAATACACGACTAGAATAACGATCAAAGTAAATTTACTGTTCAACCCTAAAGGAACGTTATCAATCATATTACCCAATAAAGGTGCTAGCGCTGAAGCGACCATCACCATCCCTGGAAACATTTGGACCCATAAAAGCCATGAGACAACAAAGCCCCATTTTCGTCCTAAAGAATTTGAGACCCAGAGTTCTGGTCCACCTTTTTGGGGAAACATCCCAGCAAATTCACCTGAGATCAACGAAATAGGAAAAGCATAAAATAATACCGCTACAAGCATATAGAAAAGCATCGTCCAACCCGTGGCTGCAACATCAGGAATGTTCCGAACACTAGCAACTAAGGCACAAGTCATACCGATGAATGTCAGTGTAGTGATTTGTGAAGTTTTCGAATCTGTCATTGTTATTTTCCTTCTTTCCATCAACACAGAATAAACTATCTAATTTGAACGTTACAGGGGGGAAAAGCTAGGAACGAAAAAAATTAATGGCAGTATTTCATTTTGAAAAAGAACTGCTTGCGTTTATCCGATTACTCACTAGTCTTCAACTATCTGAGTTTGACATAATCTTGATATCTTGAATCGGAAAAGCGTTTGAACATCCACTCTTTCTACTCTGAATACAACAATTCAACGTACATCATCTATCTTCTTTGATCATAGCTTCCTGTAACACCGTTCTTCACTAGACAGTTTATCGGTTAATTTTTATTGTTATATGATTTCATTGAGTGTCTTTTCCATGGCTTTGGTAATGCCTTGCGTATAGAACTCGAAAATCTTGTCATCATTAAGATATGGTGTCATAATTGCCGCTCTTAGCAATGTCACTTTTTGTTCTTTTTGCCATTCTTCTTTCGAAAGACCTATCCGTTCAATGAAAGGAAGTGGGGAATCTCCATATTCTTCTTTCATAAAGGTCGTATGTGAAGTAATGAAATGTTCACTATAAACATCCCCTTCCATATAAGAAGAACGATTGAACATTTTTTCATTCAATTCATTGATCGTTTTTAAATCCGTGCATCCTTTGACTTTAAATACCCAATTGACCATATTAAAATCTGGATGATTCAAAGGATAAACTTCAATCGTTTTCCCTTTGATGGTAAAGCTCAATTGTTCTAAAAATGCTCGGAAACGTTGAGCTGCTTCAATCGAGGCACCAATCAATTGACCATAACCAGTAATGTTCAATGGCAATACACGATGAGCAGTCCAAACAGCAGCAGCCGTTGCCCCGGCTTTTGATCCTTCTAAAATATAGGCGCCTAACATGTCCGGTGCTTTTACTGATTTTTCAAAAACATAAGGAGCAAAATAGGAAATAATGTTACGCATTTCTTTGTGTTTGATTACGATACCTCCAGCAGCATAAGGAACATAGCCCATTTTATGCGGATCGATCGTGACCGAATCTGCCTCAGAGATTGCTTTGAACCCATCGTAAACACTTTGATCAATGGAAACATCATAATTAAATACATGATGTTCTTCAAAAAAGTCTGGCAGAGATTCATAAGGTACAAACTCGCCTGCTTCATTTAAGAACAATGCACGTGCATATCCGCCATAAGCTGCGTCAACGTGAAGATAGAAATAAATTCCTTCTTTGTATAATTTTTCTCGCAATTCGACGATTTTATCTACACTATCCACTTGGCCTTCTTCCGTAGTCCCAACGACCGCTACCACACCTAGGACTGGAATCTTTTGTGCGGCTAATTCACGGATCGTTTTTTCTAAAATAGCAACATCCATACGATAATCTTCTTGAACTGGGATAGCGATCATTTGATCTAACCCAATCCCGCAAATGTCTAAAGCTTTCATCCATGAATAATGCTTCGTTTGTGGCACTAACCATTTACCAAGTTCTTGGAGGTGTTTCCCACTACGAGATGAAGCTGCTTTGACAGCATCTAATTCTTCATCACTGAAGGTTCCAACCATTTCTAAGATTTCTTCGACAGAAAGATTCAATAGTTCCCAATCTGTTTTATCTTTGACTTTTTCAGGATAAACTTCCTTCACTGCAAGGGGAATAGATTTGATACAACGTGCATACCAAAGACCTTCAAGGTTTGCGATCGAGCCATCTGCTGTAATATGGCCCCAGCCACCGGTCATATTGAATAAATCAGCAAAATCTTGCCCTACTTCTGCCTCCATTTGTGAAGTTGCCATAGAAGATTCCAATGCCACATTATTCGGATTCCAAAGCATAGCAAAGTTATAAGCAAGCAAGGCAGGCATCAATGTCTCAGCGTTCATTTGCCCCCAATAACGCCCAGCAGAATGCCAAGGGATTGATCCTGCACGCATCCGTTGACTGACTTCATCCAAGACTTCCACCATATGCTCACGAGTGGCGATATATCGAGGTGCTTGTTTGTCGGCTTCACTAATGGCTGCAACGTCACCAGGAAGATAATTCTCTCTCCAGCCTAAATGTTCATCGACCATCTTGTTCAATTGCATTTTGTAAAATGCGCCATTTTCTGATTTGTCGCCAATAAAGACGGCTTTGATATCCATATCTTTCATGTCTATTACCTCCATATTGTTCTCGTTGGCCAACGATTTTGTAACTGCAGATGAAACCATCCATCTGTATCACACTACTGACTATAGAACAAAAAATGAGATAATTTTTTTTATAACATTGTAAAATAACCCCTTTTTTTAGAAAAAAATAAAGAAAGTCTGATTTTTCAGAATTTTCTACTCATAATAACGAATATTTTATAAAAACGTGAGATAAAAAACTGTCGTTTCTTAAGTGTGTTTAAAAATAAATACGTATATTAAAAAAATAATTATTTTATTTATCCGTTTACTCATCCATTTTTTACTTTTATTGTATTTTTTTCACAAGAATCTTTTCTCTTTATATTTTTATAAAACATCGTTTTATAACAAAAAAGCTTGTCAACACAAGCTTTTTCATTCATATGAAAAAAAATAAAGGTGTTTTAAACTTTAAATCATGGCATAATGAATGGTACATTGTTCAACCATCTACAAAGCGGAGGAGTTTTAATGTTTGAAGACTATTTGGAAAAAAATATTTTACGCCAGTTATTTCTTTGCGGTCAATTCTATCACAAAAAAGAAATCGATTTAGACGAACTATCCCATTTATTACAAGTCTGCAAAACAACGTTACTCAATGACATCAAAGCGATTCGAACTGAACTCAAGGATGAGATCATCTATAGCCAACGAGAAAAAGATACTTGTTCCTTGTATTTTGATCCTACGATCCCTCGTTTTCGCCTGATACAAAAATTAGCACGCCCTTCTTTATTTCTTAAAACTTGTCAGTTATATCTTGAAAATGAACCTGATTATCTCCAACTGACTGAAATCGAGTATATTTCTGTTAGCAAAGCGTATTCATTAAAAAAACAAGTACTTGCTTATTTTGAAGATTGTGACATTCAAATCCAACACCACTCTCCACGATTTAGGGAGATCGAACGTCGTTTATTATTATTGAATGTGACTTATCGAACGGGCACCTTGAAGATCCCAACACTTCCAGCAGACTACTTCCTGGCAATAGATGAATTTATCGAATCGGTAACCTTTAATAGTAGGCGTATCTACGATAAAGACAATCGTGAGATCTTACGTATTGGATTGTTGATCAGCTATTTGTCTCAAAAAAAGCATCCCTTATCGATTGAACAAGATTTTATAGCCGAACTTCAAAAACGCCCCATTTATCAATATGTGATGGATGCATGGCATACAACTAAACTAAAACATTATTATCAAGAAAATGAAGTATACTTTGCTTTGATCTTATTTAATCTCAGTGATTATGGCTTCAATTCTTACCAAGCAATCGAAGAAGACTTCTGTCACCTCCATCAAGTTTTCATTGAAGATAGCCAATCAATCAAGCAACTGATTACCCAGTTTGAAAGCTATTTCAATCGAAAATTCATCGGTAACCGAGCATTCGAACGCGCTTTAATTCGTTTGATGCGCACCGCATGGGATAATTATCAACTCTTTGTACCTGAAAAATTTTATCTTTTGTCCCCAGAACAGCAATCCTTATTAGCCGAAATACAGCCTTTATTCAACCAATGGTTAGCCCAATTACCTTATAGACTACGACTTAAAATCAATTGTTTGGACGCTTTCGTTATTGAATTAAGTGGCATTTTACGCATTAATAAAACAAAACTCCACGTCCGTATCGTTACCAACTCAGACGTAAAATATCTGATTTACCGAGAAGCCTTAGAGTCCGTCACTACTTTCGATATGGAAGTCGATCCCGTTGTTTATCAGCACTTAGACGAAGCGATAAAAAGTGCTGCACAACAAGAAAACACTCGGATTTTATGTGAAAAAACTCTATATACACCAGAAGCAGAACAGTTTCCGACAATTGTTCCCGTTTCAGTAGACACAATTGAAAAATCGATTGTCTGGGCAGTTCAAGCAGTTCGATAAGCCGTGCTGGAAAAAAACGGCATATGCTTCGCTGAAAGCCAGCTTCCAGTGAAGAAACCAAGTTGTTAGCACAACTGTTTAATAACGTTCGTTCTATAAACTGGCCGATGTTAGGCAATTAAAAAGCAAAACAAAAAATCTCAAAACATGGAAAGTCGTTTTGAGATTTTTTCTATATTGCAAATGTTTCTAAGTTGGCGCACCATAATAAACTAATTGAGTGATACTTATAACTTATTGTCGTGCATCCGAGCCGATTTCTTTATTTAAAAAGAACGAAATGATCGTTCGGATCACAACCAAAGCAGCTAACTGGAAGACATCTTCCAAGGTTGGTTTGATAATGGACTCAATGATACCAGCTGAGATCAGGACTTCTAAACTTAACAAGATATAGCCACCTAACATTTTTTTGATTGCATTGTTTTGGTTAATCCGCTCTGCTTTGATTCTTCGTTCCGTAAAAGAAAAGTAGAGAAAATCTTTGATAGCTAACCAAGCACCCCAGAGAATGATTAAAATAGCAAAAACGTCTAATACGATGACTAATTGTTCCAAATAAGGGGCAAGTTTCTCGATCAAATTAATTTCCATTATGTGTTCCTACCTTTACTTGCTTTTTATCTTGTGTTTCTAAATTCAAGAAATAGGAAATAATCGTTCGAATAATGATGATCACTGCTAATTTTAAAATATCTGTCCAAGTTGGTTTGATAACTGATTCAATGATATCTGCTACCACTAGCACCTCTAGACTCAGCAAAATATAACTAGCCAATAATTTGCGTACTTCCGCATTTCGGAAATTACGCTGTTCGTAGTCTTTTTTCAGTGGGTGCCAGTCAAAAAGATTTTTTAAGACTAAAAAAATCCCTACTAGCAAAATAATGATTGAAGCAATATTTAAAATTGCGATCAACCAGTCCAAATAAGTTATCAAATTTGTATCAAACATCTCACTGTCCCCTCTCACATTCATTTTAGTTCACGAACAAATGCCTACTGTTTGATGATAGAGAAAAAGCACGAAATTAGCAACTCATCTTTTCTTTGAGATAATGAATTCGTTTCAATGTTGATAAGACTGAACAATTGTGTCCTGTTCCGTAAACATACCCATTCATTTTTAAAAGGCACGATTCCCCCTTTCAATGATCAAAACTTAGCAGATTCAACAACTGAAGACACTTTCCTATATATAAGTAAAAAAAGAGCCTACTTTTCATGATAAAGTAGACATCTTCATTCATTCAAAACAACATAACTCTAAAGCTACCTCTTATCATAGTTGATGAGGTCAGCACTCAAAATAACACAAAACTAAAACAGCGATCGAGTAAAGCACAACGCTTCTACATTTTGGAAACATTCAAAACAACATAGCTCTAAAACTATTTGCTAGCTTTATATCAAAGTATTCCTGTTTTGGAAGCATTCAAAACAACATAGCTCTAAAACCCGCTTGTTCAATATGTCTTCTGGTGCAATGTTTTGGAAGCATTCAAAACAACATAGCTCTAAAACTTATAAATAAGGTTGTATAAGGAGTGTGTAGTTTTGGAAGCATTCAAAACAACATAGCTCTAAAACAATGCCGCATTTCAAGATAAATCCAAGCGGAGTTTTGGAAGCATTCAAAACAACATAGCTCTAAAACCTCGCAGAAAAATTTTTTCTCACAAGATCTCGTAATCGCGCTACTCGTCCATAGCAAAACTTTCGTCTTGAATGCTTCATTCATGCTGTTTTTTTGTTATTTTGATTGTTCTTATTTTACCACATTTCTTCACACAAAAAATAGTCTTGATCTAAAACAGTTTGCTTCAATCCTTTTATTTTTCGTGGTTCGATAAAAAGGACAGGCATATGACACAAAGAAATATATTCCTGTAGTTCAGCCATTTCTGTGATTGTTAAGTACGCTCCAACATTAATAAAAACCAAGTATTTCTTTTTCACTAGATACTTATAAATCTGTAAAATCTCCATTATTTTTTGAAAAATTGATTCTGGTTGCGTCGTAATTCTTATTTTTAATGCTTTGAATAGCTCAACCATACTCATTTCTTTACAGACTAAATCTAATTCATGTTCTAAGAGTTCCTCACTAATCCATTCCTGAACCTTGGTGGTTAATTGATCAATCCTTGATTTTAGTTCGATGTTTTCATTTAATTGTTGCTCTAAGTCAGCATAGATCAGCTTCAATGTAGTCGGAGCTTGGCTATCAAAACTTAAGATATCCGTCACAACCATCAATTCTGATGGTTTGAGTAGCTGTAATTTATCATTGAAAAACTTTAACATGCTATTTTCACCATACTGGTAAACTCCATGAACGACTTTTGAAAAAACTTCCACATCTTCAATTACAAAAATCAGCGTTTTTTCAAAGCTTATCGGTTGTTCTAATAAAGAAAAGTTAAGGTTCATCCTCCACATCCTCTCCTAAAAAAATGACTCGTTCGTCTGAATTAGCTGGACTCAGGTCTTTTTCCCCACACAAATAAACCATTCGTGAAAATTGTTTTTCAGTGACCGTTAGTAAGGTAACTAAGCCCTTTTTAGGATGATGGGCTTTTAATCGACCGAGCATCGCTTGATTAGCAGTACCGTTCAACAACAACTTACTATATACTGAAAATTGATGCATGATAAAGCCTTCACTCAGTAAAAACTTTCTGAACCTTCGATAAACTTTTCGATCATCGCTCGTCTCTGTCGGCAGATCAAACATTAATAACATTCTCATGTAACGATAACTCATATTCCGAAATAAGGAACTCCTTTCCCTTCATTATTCAATGTTTTAATCGTTTTATTGGTGTAATCCGTCACGATATTCGTTAAGAACATTTCTTTTTTCCCATATAAATACTTTTGTGAAACCAAATCAAACAGCCTTCTTTTGATAATTGGGAAAGGTTGATCACGATATGTATAAACAATTTGATCAACTAGCGGACGAAATGGTTCCATCAAGTCACTTGCTAGATTAAAATCATTAAATTGGTTCGCATGTTTTAAACCGAATTGTGTCATACAACCATTTTTAACGATTTCTCTTGCAAACAAACTCATTAGCAGCGTATAACCATAATCTAACCCCGCATTGATTTCATTCGACTCCTCCCGCGTGAATTGATTACCAAACAACGTTTGAAAGTAGATTCTTGCCGCATGTCCCTCACGATTTGTCGGATCAAATGTTTCCAATTCTTCTGATAACTTGGAAAGCGCAGATGCCTTTTCAACAAAATCATTTTCTTGTAAAAAACGACATTGGTTATGGATCTTTTGGGCAATGATCGTTGTCCAAACTACGCCCTTCAAGTCCGATTCCCACTGAATTTGTTTAGATAACTGCAAACTACTATCATGTCGCCCATAATAGGAGAATAATTGCGATGACGGCAATCGCTTGTCATCGCAAAATATCACTAAGATTTTTTCATCTGTTAAACGCTTCAACAACATTGTCGTGATCGTGATATCGGTTGTTTCTAAAATAAGGATATCGATCTCAGACAAATGGATTTTTTCCGTTTGTTGCGCATTTTTAAACACCAGATGATTATTTGCATAAGTCAGTTTAGAATGGGTATTGATTACTACTGTTCGCCAGCCCATAAGTCACCCATCCTTATCCTCGTTTCGTATAAACCAGTGACCGACTGGTAAATGATCGTAGCATCCCAAATCTCCGTTAAGCTGGTATAACGTTTTCGAGGGATCGTTACTCCGAAAAATTTAAAGTCTGCTGGAGCACCTATCGCATTGAACTGTAACAACTGCAAAAAGGATTGTGCGATCATCGAAATCTCTCCATATTTGTTTTCTTCATAGAGTTCTTGAATTCGCTCTATATTTTTATCCGCAAGTGTATACTTTTCTGCAAAAGCGAGAACTTCGGTTAAGATGGCTGAGAAATCAGAAAGATGAGTATTGACGTAGTCAAAACTTTCTTGATAGGTGATTTTGTCATAATGTTGCGCATGGTATAACAAGGTTACTAATTGGTCCGATAAGATGAAAGGATTCCCTTTTTGCGACTCCTTGTGACTTGCCAGGAATCTTCTGCGCCCATTATCAAACTCAAACAAGGTATATTTTGGCAATTTGATAAACTCTGTCACCTGAGGAAAGCCTTTGTCTTTTAAAAATGTAGTCGGATCTTTTTCAAAAGCCGCTTGTTCCATGATGGTAATTCCTTCAATTGCCCTGGTTTTCTTTTGTGTCTTCCCTTTGGCATAAACAAACGCAATGGCATAGGCAATGACTGGACTTCCAAAACCACCGTACTTCGTCACATCCCAATTATTTTTCCGTTCGATCAGTTTATCAGGTTTTTCTTTTGAATTGACCGTTTCCTTATAGAAACCGCCTTTTTGTTGTTCGACTTTTTTCACTACATTCACTTGATGGGAGCTAAGAACTTTTTTGATCCGTGGGAGATGATAGCTTTTTTCCCAATAAATTTCCCCATTTTCATCGCAAAACGGTTCGTCTGATTCAAGAAACTTTAAAATATTGGAATAAAATTCTTTTTTAGCGGTAGCTTTATTTTCTCTTGCTAAACTATATTTGACATACTTTCCATAGACAAATTCAGGTGCTAATTTAGGGTACCGTTTTAACAAAACATTCGCAATGAAACCATTTAAATACGCATCATGCGCATGATGATGTGGATTGATCTCACGTACTTTATAAAGCCCAAAAGTTTGTCTGAATTGGCTCGTCAATGTTGCTTTTAGCGTAATGATCTGTACCCCATCACAATCTGTTCCTTCCTCTTCCTGATGAAAAGATTGATGTAAAATATTCGCAACATGTTTCGTGATTTGTCTCGTTTCGACTAATTGCCGCTGAATAAAACGGGCTTTATCCTCTGGTGTCAGTTCAATTTTGGTTAAATACGCATATTTTTTGGGACTAATCAATTTGGCTTCTTTCAGTTGATTCCAAAAGATCCGTTGCTCGTTGACTATTTGTTTATTCGGCACATCGTCGCGCTTCTTTTGATTTTGTTTACTAGCAACTAACACCTTGTTATCAATTGAATTATCCACAATAAAGCTTCTCGGTATGATATGATCCACTTCGTATTGGTGAAGATTCTCGATGTCTAGCGGTTCTCCCGTATATATATCTCTGCCATTTTGCAAATAGTACAGGTACAACCGTTCTTTTTGGAGCGCTTTGTTATCTGTTGGCTGTTCTTTTAATAACGTGCTTCCTATCTGTTTCAACCCATTTTCTAAAGCTTTAAGACGTGGTTTCGTCCGATGCGTTTTTTGGTTTTCTCTTGCCATTTCGATCACGATATTCTTTGGTTTGTATCCAATGATCGCAATCAGTTCTTCCACGATTTTAAGACTTTGCCAAATTCCTTTTTTGATCGCCGGACTTCCTGGTAAGTCTTGTATGACGTCAACTAATGATTTATGTTTAGAAAACACCGTTGCTTTTGCAATTTCTTCTTTAAAAGATAAATGCTCATCATTGATCAGCTGCATTAAATTACGGTTACGGTTAGCCGGAACGTCATCATCGTTGATTAGATAATCAAGGATCGTTTTATTCGTTTTTCGATCTCTGATGCCATGGATCAATTTAGCTGAGAATCTTCCCCAGCCAGTGTAATGTTTTCTTGCAAATTCTTTGAGCAACTTTTCACCGAAGACCTCTTGATACTTACTTAATTGATGTTTAATCATTTGCCGGTCTTCAAAAATGGTGAGTATTTTTACGATATCCTCAAAAATCGGTTCCATTTCGGGCTGTTCCAACCACTCTTGCATGGATTTTTGGTTTGTTTTTGCTAATTTCATAAAATCATGATACGTGCTATACGAAGCATTAAATGCTTTTTCAATACCAAAAATATGGGCATTTTCAATATGGTAATGCGTATACAAAAAGTTTTGTAATTTTTTGACAGTGATTTTCCCTCGCTCTTTTTGAAACAACTGTTTAAAAATCTGCTGTTTCTCATCACCGGAAAAATACTGTTTCACACCTCGTTCATCTTTATAGCTCACTTTGGTTAGTTCATTGAAAATCATATATTTTTGATAAAGTAAGCTATTTTTAGGAAGTACTTTTTCTGTCGGTAAATACGTATCTTGCTTTGTCATTCTTTGAATAAAACGCATCGCTGATTTTTCGATATCTACAACTTCTGAAAAATTCCACGGATGGATTTTTTCAGCTGTTTTCCGCTCGATCCAAGCAAAAGAACTAGCCTCTTGTTCTTTTGCCAAAGGACCGACATAATAAGGGATTCGAAATTTGAATAAGGCAATGATTTTTGGTCCTGCTTCTTCTAGAAATGGATAATGTTGTTTTTGTTGATCAATGATCGCTTTCAATTCTATTAGATGTACTTGATGAGGAATAACCCCATTGGTATAAGTACGTTGTTTCAATAAAAAGGTTTCTTGATCGATTTTTTCTAGAAAAGGTTCACTTCCTACTACCCCACTTAGCTCTTTTTTGACGAATTTATAAAATTCTTCTTGGGTTGTTTTTCCTTTGATATAACCAGCATAACCATTTTTGGTGGTATCTTTGAAAAAAACCGTTGCTTTTTGCGGTACGTTTTCTTTCACGAATTGTTTGAATTTTGCCAAATCAGCTTTATGCCGTTCATACCGTTCGACCATCCCTGAAGACAGTTTTGCTTGCGTATGTTTGACAGTTGAAGAAATAATCTCTGATAATAAGATCGCATCATGGACTTTCTTCGCTTGCAAAAAGATATCTAGGTACTCATCACCGATTTTTTCTAACAAAGACTCCAGATCTTCTTCATAGGTTTCCTTTGAAAATTGGAGTTTTACTTCTGCTTCCAAATCAAATATACGTTTAAAGTTCGCTTGATTCCCAACGATCAATTTTAAACATTGAGCAAAAAAGCTGTTGATTTTTTCTGTAGGATAATATTTGAGGATTTCTTCCACTTTTTTCGTCTTCGATAATTTATCTGTCAAAATAGTTAAAACGGGTTGGTGAACGATTAGTGGTTGATCTGATTGTTTGCCATACTGTTCTAAAAAAACACGAAAACTTTCTTCAATAGAGGTATTCTCCGTATCCAAGTATCCTTCAAACAAAAAATGACCACGATATTTCAATAGATGAGCCAATGCCAGATAAACCAATCGGAGATCTTCTTTTTCCGTTGAATCGACTAACTTTTGGCGCAAATGATAGATTGTCGGATATTTTTGATAATATTCTTTTTCTTCCTCTAACGTGGGGAAGATCGATGCTGGTTTGTATTGTTTTTCTTCTGGAACTAAGAAGCTTTCTTCCAAACGTACAAAAAAGCAGTCATCTTGTTTGCAGAGTTCTTCAGCAAAAAGATCTTGTAATTTGCTGAGTCGATATTTTCTGCGAGCCAATCTTCGGCGATTCGTTCGCTTAGTTCTTCTAAACTCCGCTGTTTGACCTTCATCAAATAATCGTGCGCCCCAAAAATTTTTTTTGATTTTCTTTTTTTCAGTATTTCCGTGAACGCTCATTTTCCTTTTCATTAATTGATAATCATCTGTTAGTACCGCCCAGCCCACAGAATTGGTTCCTATATCTAAACCAATCGTATAGTCCTTTGTCATTCACTATCCACCCCTTCTTTTAACATTTACACAACTTAGCAAGTTGTCTTCTTTACAATTGCCAACCATCATGAATAGTTAGACAAAGTGATTTTCTTTTTCCACTTGTAACTCTTTGGTATTATGCTATAATCAATTTGTTGGTAGCATTCAAATCAACATAGCGAGTTAAAATAAGGCATTGTCCGTTATCAGCTTTTAAAGCAAGCACTGTCTCGGTGCTTTTTTATTTTGCCTTTTTTTGTTATATATAGGATTTTTAACAGTTTTACTATAACACAAAATTTTTATGCGATTTTTATTTTTGAAAGCATTTTATTTAGAATTTTGATTTTAAAATCAAATCTAATGAAACTTTTTTTAAAAAATAATTCTAATTACCTAATGATTCATCAGATATAAAATAACGAAAATTTCTTACATATCCTTTCATTGCTATCTGGCAAACCATTCTTTCCAGACTTTCTGCCAATCTTGATTTTCCTCCCAAGCTTTCCATTTTTTCAGCTGACCAACTTTTCGATTCCATTGACTTACTTTTGCTCAAAATTAGACACTCTGTTCAATCTGTCCAAAGTTTGGATATTTGGTTACCCTATCATTTGGCAATTAGAATGAAAGGTTCTATCCTTTTACATAGAAGGACGAGAGAAAAAACAAAGGAGGAACATCTTATGAGTAAAAAATGGATCAAACTAGGTATTGGACTAGGCATATTAACATTGGGTGCTGTTTATCTTGGTAAAAAGACAGGCTTGTTAGAAGATGATCGTCATTTGTATGATGAATTTGAATCGATCTAGTCAAAGAAACGAATCGTCAGACTGTTCACTTGTAAAATACTGGAGGAATCACAATGAGAAAAAGTAAAGCAATAATGATTGGCGCTGGAATCGCCAATATGGCAGCTGCTGTTTATTTGATTCAAGAAGGAAACTGGCGTGGTGATCAGATTACGTTTTATTCTTTAGATGACCATGGCTCCAATGATGGTGCCCCAACGGATACCGTTGTCGATGAATATTGGAATAAAAATCATCCCTTAGAAAACAAAAAGGGCTATATCGCCCGTGGTGGACGTATGCTCAATTATCGAACATACGTGGATTTGATGGATCTCTTAAGCCGAATCCCCTCTGTCACCGAACCAGGAATGACTGCGGCTGAAGATACTAGAGATTTTGATGCAAAACACCGAACATTTGATAAAGCACGTTTGATGGAAGGCGGCAAAGGAATTATTGACGGAGGCAAACTAGGATTTAACAATAAAGATCGTTTGTTATTGACTAAGCTGATCGCCATGCCTGATTCAGAAGAAGAAAAATTAGATAATGTCACAATTGAAGAATACTTCAAAGATGATCCTCACTTCTTTGAGACAAACTTTTGGTTTATGTGGGAAACAACTTTTGCTTTTCGTACTCGTAGTTCTGCCCAAGAACTTCGTCGCTATATGCATCAAATGATTTATGAATTTACACAAATCGAACATTTGGTAGGAGTAAACCGAACTCGCTACAATCAGTATGAAAGTATCATGTTGCCATTGATCAATTATTTAAAAGACCAAGGATGTCAAATCATTTTGAACCGCCGCGTAGTCGATTGGGAATTCAAAGAAACTCCGATGCAAGATGAAATTACAGTGACTGGCTTAAAAATGATCAACACGTTAACCAATGAGGAAGAACACGTCGTGGTTGATGGTGATACAGGTGTGCTTTTCACTAACGGATCAATTACTGATTCGGCTACACTAGGTGACTACGATACACCAGCTGTTGAAAATATGGATTATGGTGCTGCTTCTAGCTTGTGGAAGAAAGCCAGTGAACGTTTCTATAATTTAGGTAACCCTGACAAATTTTTTGCCGATCGTGATGCCAGCGAATGGGTTAGTTTCACTTTAACAACTAAGGATCATTTGCTTTTAAATGAAATTACTCGGATCACGACACAAGTCCCTGGTAATGCATTGAATTCATTTATCTCCACTACACCAATCACGCCACTCGGACAAAAAGATGTCAATATGTCGATCGTCGTTCATCACCAACCACATTTTACTTCACAAAAACCAAACGAAACCGTCATTTGGGGATATTTCTTATACCCTCGACGTCGTGGAGAATTTGTGGATAAGCAATATATCAAGATGACTGGGAAAGAAATGTTAGAAGAATTGATCGGACAACTTTCGAAAGTCGATCCTGGTCCTGAAAATATTCGAACGAAGGAAACCGAGATTTTTGATAGCGTTGTGAATAATATTCCTGTGTATATGCCTTATGCTTCTGCATTATTTAATAATCGAGCAAAAAGCGACCGACCAAAAGTGATTCCTCAACACTCAACGAACTTGGCATTTACTGGAGAGTTTGTCGAACAACCTTATCAAATGATCTTTACGGAACAAAGTGCCGTACGCTCTGGCGAGATCGCTGCTTTCCATTTTGCTGGTATTCCAATGTCACGTCTTGTTAAAACTCCAAGATATGACAAAGATATTCCTACATTGATGCGTGCTGCTAAGAAAATGTTTGAATGATCGATGCAACAAGCTATCAACAAGGAACAACCGCAACAAAAAATGACTGTCACTTCCTAGTAACGGGAGTGACAGTCGTTTTTTAGTATGTCATCATTCAACGAATGATTTTTATTTAGCTATTATCTTAGGCTTTTTTTAAGGTACTGCTTCCAGTTTTCAGCCACTTTTTACTTTGCCGTTTCTGCAGAAGCTTACTTCCCCCACCGAATAATACAGCACAAAACAAAAGAATGCCCCCAATAATCGCTGGATACATCAGTAGATCTTGCACGTAATGTGTCATTAATTGCAAAGTCGCTTGTGAATGAAAAGCTATATTATGTAAAACGTCTTGTATATAAAGCAATCCTGCTAAAACGCAAAACATACTTCCAGTCGTTCCCAAAATAAACATACCGTAACGCGGGAAAGAAAAGGGTGTTTTGTTAATTAACCGATATAAATAGACTAGCCAAAAAACCAATAGACCCAGACAGATGTAAAAAAGAGGTACCACTATTTTTCGAGCAGACACGATGTTTTCGATAAAAATAGTCAAGTATCGATCACCTAACGCACTTTGGAAGTGATACATGTAAATAAAGATCATTGTCTCGATTTTATTTTTTTCCTCTTTATCGATAGTCAGTTGTTTTTTTGTTGCAATTGTAGCCACAGCCTGAGCAATTTTCTCACTCACCTCATTGCTGTCTCTTAGCTCATAATTTGTTTCTTCATATGTATGTTGGATAAATGGTCGAAGGGCTTCTTCGACAAAACTTGGTGAAAGTGCCGTTGCAACGACCTCTGAAAATTCACTTTCTTCTGTGTTTTCTTTCCGAAAATTCTGAGCAGCTTCTGCGAGGATCAATTCGCTATACTTTGTTTTTTCGATTTGACCGAGTAAATACGCCTGATCAAAAAACGTCACTTGAATGATTCCTACGGAAATAATCACAAACAAAGTCACTGAACAAGCAAATGTGACCATCAGTTTTCTGATTTGTTCTCCCTTTTTTTCTTTTATCACAAATAACCTCCCTTTTGATCTATTTTTTAATCTGTTATTTACTTAACCTAAGAAATCAACATACTTTAATTATACTTCTAACTATAGAGCTTCTCAATGTAAACCAAATAATACACTAGTTATTTTAAAGTGATTTTCCCTTTACTAAAAGCGTTTCACTACTCAAAAGCCAGCTCCTCCTTTAGAATGAAATTAGCTGTTCGTTCAAAAAATGACATGTTATAGGGTTTGAAGAAAGGAGTTTTATTTCATGAAAGCTGTTACCTGGCAAGGAAACCAAAAAATGGAAATCAGAAACGTAGATGATCCAAAAATCGTGGAACCGACAGATGCTATTATTCGAATTACCGCTACTGCGATTTGCGGATCGGATCTTCACCTCTATCATCATGGGGAGGCTGTCTTAGAAAAAGGATATGTCGTTGGTCATGAACCAATGGGGATTGTTGAAGAAGTAGGTCCTGCAGTAAAAAAACTAAAAAAGGGACAGCGGGTCGTTATTCCTTTTAATATTAGTTGTGGGCATTGTCATTTCTGTACCCATGAGATGGAAAGTCAATGTGATCGCTCAAATCCAGATCAACTTTATGGTGGTTTATTTGGCTTTGGCCGTTTAAATGGGAATCATTGGGGTGGTCAAGCTGAGTATCTTCGGGTACCGTTTGCTGATAGCACTTCGTTTATCGTACCTGACAATGATCTTGCAGACGAAAAAGTCCTTTTCTTATCTGATATCCTTCCAACTGCTTATTGGAGCGTTCAAAATGCCAACGTAAAAAAAGGCGACACTGTAGTGGTCTTAGGGTCAGGACCAGTTGGATTGTTTGCACAAAAATTTGCCGCTATGGCAGGAGCAGAGCGAGTGATTGCTGTCGATCCGGTCCAACATCGTATTGATAAAGCCGCTCGTTACAATCATGTAGAAACTTATTTGTTAGAAGATACTCAGTCTGCTGGGAAAGAACTTTACGAATTAGCAAAAGGTGGCGCTGATGTCATCATTGATTGTGTAGGGATGGATGGATTGGAACCAGTGAAAGAAAAAGCTAAGAATCTCGTTAGTTTGCAAAGCGGGACGATTTCACCGATCCAAATGGCTGCGCAAGCTGTCAAAAAATTTGGAACCGTACAAATCACTGGTGTTTATATGACCCCGGCTTCTTCGTACCCACTACAAGAATTTTTCATGAGAGATATCACAGTGAAGCATGGTCAGGCACCGATCGTTCATTTGATGCCTAAAATTTACGAGATGATTGCTGCGGGTCTGTTCGATCCAACCCAAATCATCACACATGCGATGCCTTTAGCTGATGCTGCCCGAGCATACGAGATTTTTGACAAAAAAGAAGATAAAAATATCAAAGTTGTTTTGAAACCTTAGCTTTGTTCACAGATAGGTGAGTGAGAGATGCCAGAAATAAAACGAAAAAGCCATGAAATAGATATTGGGAAAGAAGAAGATATCGAAATTGCTGGACAACGTTTTCGTCTTTATTTCCAGAACCGCTATACATTATTGTCTCTTGCAGTTGATTTATTAACAGGGATTTTTTATATTTTTGGAAGCGTAGCGTTGTTAACAGATATTCCAGACCGTTATAGTACCTATTGTTATCTAGTAGGAGCGATCTTTTTGACTGCACGACCTATTTTGAAAATAGTACGTAATGTCTTCATCTATGACGAGAAAAAAAAACAAAAAAAGAGCGAAAAAAAGAATGAATAAGAAAGCTTCCTAATTTTTCGGTAAAAAGACGGAACGCCTATTTAGGACAGCGAGCTCATTCATGCTTTTCCAACAAATCAACCATTCTAAATTCCAGGACTGATAGAACTTTCTATTGCTCCTGGAATTTTTTTGAAGCTAAAAAATGGGACCGTCCACTAATAATACTCGAATAACCAATATACCAACAAAAATAGCATCAAGAAACAATTTCCGATTTTTCTTGGCATTGCTCACCAGAAACAAAAGATTACTGATCAGATAAAGAACCCTTTTGAGTAATCAACTCCGATCACGTTGTAAAAATCGCTAGTTGATATAAATAAACCGGGATACCTTCATTATCTTGTACCGTCGTCAGATATTCCCACTCATATCTTTCATAAAAACCTGTATGGTCAGTCGCTACATAGAGCTGCGAAATCCCAAGCGCTCCCATATCCTCTCGAATAAATGATAAAATCTCTTTGGCAATTCCTTGATTACGATACTCTTTTTCAACAAACAACGCACAAACATTCGGAGTCAAATCTGGGCGATCATGAAAATCATTCGCGATGACCCCTGCTCCAGCGATAATTTTTTGTTCTGACGTCACGACTATATACCATTGAGGAACAGCGTTAGATGATTGAAGAGAATCTTCCATGCTCTCTTGGTAAAAGGAAAGCGGAAGATGCCATTTTGACGTAAACCATTGCGCTGCCTGTTCCAACCATTCAGGTCTTTCTCTGATCTTAACCAACTCATAACCTTTCATTTCGTCCTTTCACTCCCCTATACATTTGCACTATTATAGCACGCTTGTTATCGAAATGGTTTTTTTTAAACTCCAAAAAAACCTCCTTTTATCCTTCTTTTTCGCTAATAAAAAAGAAAGCAATCCTTGAGCCATTTATCCAAAAAAAAACAGTTGTCATGACCTCTGTCAGACAACTGGTTTTTTTGATCGCTCATTAAACGAAACAAGATCTTTTCACTAAAGAATAGCTACTTTTGATTGTATGTGCTGTTTCTTTCCTTTATGTGCTTTTAGCCGTTTAATGCTTCTTTTCTTTTTTCTTGAACTGTCGCTACTTTCACAAATGGTAGGTAAATCAAGACAGATAAGATTAAGTTGATAGCAGCTAAGACACCGCCAGCGATACTTTTTGTTGCTAATACCCCACCGATTACTGGTGGTGTTACCCATGGTGGCATCACCGTTGCAGCTGGAACTAGTCCGGTAGCAGTAGCAAAATAAGCAACAGATACTAAAACCATTGGGGTTAAAATAAACGGAATAAACATAATTGGGTTCAATACGATTGGTAAACCAAACATTGTTGGTTCATTGATATTGAAAACACCTGGTGCGATCGACAAGTTCGTAACAACCATATAAGGTTTATTTCTACGTCCCACTAAATAAATCGCTAGTAACAGACCTAATGTTGCCCCTGTACCACCTAAGTTGACAAAGCTATCAAAGAAAGGTTTGTTTACAATGTATGGTGCGCTATGACCAGCAGCAATCGCATTAACATTCGCTTCGATTGCTGGTGCATTGATTGTTTGCATCAAAGGGTCTACCATATTTGCTCCGTGTAATCCAAAGAACCATAAGAATGGTGTAATGAATGCTAACAACAAAGCTGAAGGATAAGAATTGGCTAGTCCCATGAATGGTTCTTGGACAATTGTATAAAACGCGCCTACGATATCATCTACACCAAATGCAGCAAAGATCGCAGCAATCAAAGCAAAGAATGAGATCGTGATCATTGCAGGTAATAATGAAGCAAAGGCTTTAGCTACAGCTGGTGGCACGCCATCAGGCATTTTAATGATTAATTTTTCATTTCCACTTAAACGAACAAAGATTTCTGTTGAAATAATCCCAACAATAATTGCAATAAATAAACCATTTGAGCTCATGCCCAACGCTCCGCCTAATGCGAAGAATGAACCTAAAGAAATTACTCCAGCAGAAACGCCGTCTTTACGATAACCATTTGCCAAATGATACGCAAGTAGAAAGGCGATCAAAACTGAAAGAATCGCAAATGTACCATTCCAAGCAGCTGCGCCAAATCCTTTCCAAGCTTCGCCACCAAAAATTTTATTCATTAATTCTTGGAAACCAGGAATAGGCAAGTTATTGATCATTACTGCTAACGCACCTAAAATCATCAAAGGCATACTGACCATAAATGAATCACGAATCGCTACTAAATGACGTTGAGCACCAATTTTTGATGCCACAGGTATAAAATGTTTCTCCATAAATGCAACAAATTTATCCATGTTTCTTTCCTCTTTTCTATTTCACCAGTTTACTTTAAGCATCTAAACGTCGATATAAATCAATGATTTCTTTTGCTAAATCTGTAAATGCAATCGAAGTCATCAGATGGTCTTGGCTGTGAACCGTTAATAAAGTCACTTCCATATGATTACCTTGTGCTTCTTGTGTTAACATTTCTGTTTGAGAGTGATGAGCTTGCACTAAAGATTCTTCTGCATCTTTGATTTTTGCATCAGCTAACTCAAAATCTCCTTTTTTCGCTGCAGCAATCGCTTCCATTGCATCGCTTTTTGCATTTCCGCCAAACATGATCAAACCCATGATTGCTTCAAGATTTTTTTGCTCTTGCATTGTTGGTTTCCTCCATTATTTATTGATTAATGATTCTGCTTGTTCTAATACTTTGGCACCGTTCATCATACCGTAATCTTGCATATTGATTACATCTAAAGGAATTCCTTTTGGTGCTAATTTTTCAGCAAATTGATTTTGCATAAAACGTACTTGTGGACCTAAAAGTAAAACGTCTACATTTTTTGATTCTAATTGATTGTCTGCATCTGAAGCAGATACTGCAAAGATATCAGCCTCGATTCCTTTTTCTTCTGCCGCTTTTTGCATTTTTGTTACTAATAAACTAGTACTCATTCCAGCTGAGCATACAAGCATGATTGTTTTCTTTTCCATTTTCTACACTTCCCTTTCTTGTATCTTACACTTTTATATAAAGCAATTACCGTGCCAACTTTTAAAGCGCTTTAATCCCTTGTCGTGCTAACGCTTTCAAGAGGACACTGTATAGATGCACACTTCTTTTTTCTTTGCACACTAAAATTAGTGTGCAAACGTTGATCATTTCTCTGATAACTTTATGTAGCTCATTCATGGTATCAAAAAAAATAAGCCGTAGTTTCGCAAAAATGACTCCTTTGAGCGAATTCCAGCTTATTTTTCATCTGCTTGTCCTACTATTCACTTTTTGTCGTTTCTTGAAATTTTTTGTTTAATTGGGTTAATAACTCAATTTGTAATTGTTGTAATTCTAGCATTTGTTGCCATTGCTGTGACATCAAATAATCGATTTTTTCATGCAACAAACTAATTTCTAACTCAGCTTTTAGGTTTGTTTGATAATCATGGTCGGCTGCTATCCGATCTCTAGCTGCTTGTCGGTTTTGACTCATCATAATGATCGGTGCTTGGATAGCAGCTAAACAAGAAAGCACTAAGTTCAAAAGAATGAACGGATATCGATCAAATGATAGACCAAAAAAATGTAACGTATTCAACAAGATCCAACTACCTAAAATCACTACAAATAGAAAGATAAACGGCCAACTACCACCAAACTTGGCAATTGCATCTGCTGATTTTTGACCAAAAGTCGCTTTTTGATTAATCGTTGTATTTAAATTTTGACTAATGATTTGCTTATTTTTCAACTGCTCTAGCATTTCTTGATTAATTTTTTTTGTTTCATTCTGGTCTTGAATGATTTTTTCTTTTATATACTCAAAATGATAATTCATAAAAGTAATAAAAGGGATTTGGGACTCTATGGTCAGTTTCTTATTTTTTTGTAAAATAAATGAACGAATATCTGTATCAATTGTTTTCAGATGAACGTAATCTTGATGAGCCACGGCAACTCCTCCTTTACGTTATTTTTCTGAGAAAAAGGAAAAAACAGCTTTCATTAGTGTCCTAAGATTTGTTCAATTTTCTGTTCTTCTTCAGGTGAGAAGGAAAGATTATCCATCATCCGAACACTTTCTTCTAATTGACTAAGTCGACTAGCGCCTACAAGCACACTGGTCACTGACTCTTGTCGTAGATTCCATGCTAAAGCCATTTGTGCTAACGTCTGTCCACGCAAATCAGCTAAATCCTGTAATTGCTTGATCTTACCCAATGTAGGTGTCACTTGATCTTCTGATAGAAAAGGAATTTCTTTACGATGGGCTCGAGAATCTTCTGGAATCCCATGTAAATAGCGTTTAGTTAATAACCCTTGCGCTAAAGGACTAAAAGTAATAGCTCCCAGACCGGTCTCTTCTAAAACAGGTGCTAAATCTTCTTCTAATAACTCTCTTGAAAACATATTGTAACGCATTTGGTGGATAATAAATGGAGCGTTCATTTCACGTAAGATAGCAGACATTTTCTTCGTGTCTTCCCCGTTGTAGTTGGAGATCCCAATATACAGTGTTTTCCCTTGACGAACTAATTGCATAAGCGCTTCTGCCGTTTCTTCCAAAGGTGTATCTGGATCAGGACGATGATGATAAAAGATATCTACGTAATCTAACCCCATCCGTTTGAGGCTTTGATCACAACTAGCAATGATCGATTTACGGGAACCCCATTCTCCATAAGGCCCTTCCCACATGTGATAACCTGCTTTGGTTGAAATAATCATTT</t>
  </si>
  <si>
    <t>MTKDYTIGLDIGTNSVGWAVLTDDYQLMKRKMSVHGNTEKKKIKKNFWGARLFDEGQTAEFRRTKRTNRRRLARRKYRLSKLQDLFAEELCKQDDCFFVRLEESFLVPEEKQYKPASIFPTLEEEKEYYQKYPTIYHLRQKLVDSTEKEDLRLVYLALAHLLKYRGHFLFEGYLDTENTSIEESFRVFLEQYGKQSDQPLIVHQPVLTILTDKLSKTKKVEEILKYYPTEKINSFFAQCLKLIVGNQANFKRIFDLEAEVKLQFSKETYEEDLESLLEKIGDEYLDIFLQAKKVHDAILLSEIISSTVKHTQAKLSSGMVERYERHKADLAKFKQFVKENVPQKATVFFKDTTKNGYAGYIKGKTTQEEFYKFVKKELSGVVGSEPFLEKIDQETFLLKQRTYTNGVIPHQVHLIELKAIIDQQKQHYPFLEEAGPKIIALFKFRIPYYVGPLAKEQEASSFAWIERKTAEKIHPWNFSEVVDIEKSAMRFIQRMTKQDTYLPTEKVLPKNSLLYQKYMIFNELTKVSYKDERGVKQYFSGDEKQQIFKQLFQKERGKITVKKLQNFLYTHYHIENAHIFGIEKAFNASYSTYHDFMKLAKTNQKSMQEWLEQPEMEPIFEDIVKILTIFEDRQMIKHQLSKYQEVFGEKLLKEFARKHYTGWGRFSAKLIHGIRDRKTNKTILDYLINDDDVPANRNRNLMQLINDEHLSFKEEIAKATVFSKHKSLVDVIQDLPGSPAIKKGIWQSLKIVEELIAIIGYKPKNIVIEMARENQKTHRTKPRLKALENGLKQIGSTLLKEQPTDNKALQKERLYLYYLQNGRDIYTGEPLDIENLHQYEVDHIIPRSFIVDNSIDNKVLVASKQNQKKRDDVPNKQIVNEQRIFWNQLKEAKLISPKKYAYLTKIELTPEDKARFIQRQLVETRQITKHVANILHQSFHQEEEGTDCDGVQIITLKATLTSQFRQTFGLYKVREINPHHHAHDAYLNGFIANVLLKRYPKLAPEFVYGKYVKYSLARENKATAKKEFYSNILKFLESDEPFCDENGEIYWEKSYHLPRIKKVLSSHQVNVVKKVEQQKGGFYKETVNSKEKPDKLIERKNNWDVTKYGGFGSPVIAYAIAFVYAKGKTQKKTRAIEGITIMEQAAFEKDPTTFLKDKGFPQVTEFIKLPKYTLFEFDNGRRRFLASHKESQKGNPFILSDQLVTLLYHAQHYDKITYQESFDYVNTHLSDFSAILTEVLAFAEKYTLADKNIERIQELYEENKYGEISMIAQSFLQLLQFNAIGAPADFKFFGVTIPRKRYTSLTEIWDATIIYQSVTGLYETRIRMGDLWAGEQ</t>
  </si>
  <si>
    <t>1262848.PRJEB1042.BN818_00031</t>
  </si>
  <si>
    <t>cRISPR-associated endonuclease Csn1 family</t>
  </si>
  <si>
    <t>MKDFYIGLDMGTDSVGWAVADEDYNLCKFKGKAMWGVRLFDESATAAERRGFRTARRRAQRKRQRILWLQMLFNEEISKKDIAFFQRLNESKLYLEDKSTNVPYAVFADESFTDVDYHKLYPTIYHLRKELVQSDEPHDVRLVYLALHHLIKNRGHFLFENVGSDFEKESSFEVLFKNLQNYILGEYELALECISPLQIADILKDKSKRKTTKSSEICKLLGISKKGQPRLNAIVLLMCGQSVKLADLYGDENYNKEEKSSISFEKGYEDNEETYRELLLERFELIEKIKALYDWAILADILKGETYISFAKVKTYDEHRHDLQQLKAFVKERCRSDYNEIFRETSDKLNNYTAYCGKFKENGRNGVILHSANQTDFCKYLKSKFDKLDKSGYEDMFEKIENGSFMPKIVVKDNGVIPMQVNESEVRAILKNASGYLDFLNNQDKDGITVADKILQIFEFRIPYYVGPLNVHSDNSWLVRKDGKIYPWNFNKIVDVDKSAEEFINKLTAKCTYLPDRDVIPKNSILYSRYMVLNELNNLKLDGKKPDVSFKQAVFNDLFMHRRKVTQKALREYIKAQTGTEPEITGIDGDFKANMRPAIELAGYNLSEPDKEEIIKAITIFGDDKKLLKRRIKDKYSEMLSEDEIKKICKLKYKDWGRLSREFLTEIFDVDTATGECKDNIINTLWNTNDNLMELLGAKYNFTQSIEQAISKSTHKASIEKMVEDMYVSPKVKRTVFQSLKIMKEIVKIKGHAPKKVFVEMTRHDGTKGDNGRTKSRKKQLEELYKKCKEDSTELWDELEKTDDDEFRQDKLFLYYTQMGRCMYSGERIELRDLFNKNLYDIDHIFPRSKVKDDSIDNRVLVKKQINSHKDNDYPLDSTVREKMRGHWQYLLRHGFISKKKYDRLTRVTPLTDDELADFIARQLVETSQSTKAVATLLKTLYPTTEIVYVKAELVSRFRTEYKFIKCREVNDLHHAKDAYLNIVVGNVYNVRYTHSKAIFIKGLQTKKYSLNRMFAFDTPGAWNIENEKSLSIVKKTVMKNNILYTRYSYMKKGGLFKIQPLKKGNGQAPLKKDLPLSDIGKYGGYDKPTASYFSYIKYEGKKGKECRQLVAIDNYLKKYYEENPIEYLTNRLGLKNPAVLIPVIKYNSCIEIDGFRMNISSKSNEGKTIVYKPAVQLVLGAEKEAYVKKISKVLSKPEEQKITSYDGVSAEENIELFDALTAKMTNTIFKIKLEDIGNKIKSGRDKFVTLDVKKQCYVINEILKIMHCNVVTGDLSLIGAAKKAGIVSTNSALSEIKKVSSIMLINQSVTGLFETKIDLLNI</t>
  </si>
  <si>
    <t>391587.SAMN02436147.KAOT1_02362</t>
  </si>
  <si>
    <t>GCF_000154725.1</t>
  </si>
  <si>
    <t>Kordia algicida OT-1 1103813601120| whole genome shotgun sequence.</t>
  </si>
  <si>
    <t>TTTCCTATTTCAAAGAAGAAAATTACAATGATTAAAGCTAAATATTAAAAAAAACACGTCGTGAACAATAACTTTTTTTATATCCTTACTTGCACTTTACCGAATACGAGTGTAATAATTCAAGACGTGTTTTATGTAGGATTTAAGGCAAATCCTGCTGTTTAGGGCAAAGCGGTTCTTTCAATTGGTTAGTTAGTCCGCTTTGCTACCTAAACAAAAATAACTAAAAATTATATCTATGAAAAAAATTGATCGTTTCGGTTGGTTCGTTGCGGGTTTTTGTTCCGCAGTAATCATCGAAGTAGTATTTTTTTTAATAGCCTATTATTTTTATTTAAAGTAACAGAATAATTTACCTAAAATCCCTCTATATTATCGTAAAACTAAAATTATTCTGAAAGTGAAAACCTCAATTGTAATGATTGAGGTTTTCTGTTTTGTTGCAGTTTTGTTGCAAACTGTTGCGGGATTTACATTGATTCTTGTTGCAAGTTGTTGCGAGTTTTTATTGGTGTTGTCCTAAAATGAATCCACAGTAAAAAGTAGATTTATGGGTAACAAAAAGAGAAGAATTCGAAAGAACAAAAAAAGATAAATCATTCTTTTCTAATAGATGTAAGCTTTCGGTAAAACCCGTATTGCGAGATCAAAAATGATTTTGTATTCGTGTATTTTAACATATAAGATATTATGTTAAAATAGATCCTAATAAATCTACATCAAATATGGGATACGGGGTGTAGAATGCTTACAATAGACCACCGTATGAGTTATATTTTAGTATAATTGTTTTTCTTATTTTTAATTAGTAATTTACCCCCTTAAATTATACTGCATGCAATCAAAATTACATCACTTATTTGTTTTTTTTTTCTTTCTAAATTTTTCGACAGTACAAGCTCAATTAACACTAACCGAACATATTGTTATTGACGAAACTAACTCTGGAAAACCCAATAAAGTCAAATTTGCTGATATTGATGGAGACGGAGATTTAGATTTGATTTCTACTAATAAAAACCCTCTAGAATTGGTTTGGTTTGAAAATTTGGATGGTACTGGCAATTATTCCGAAAAACATTTTGTAGGGGCTGTTGGTTTTAATTCATCGGTTTATCCTGGCGATATAGATAATGACGGAGATATTGATCTCGTTACTGCGTCAAATATTTCTTCTCCTGTTAAAATTCAAGCTTTTATAAATCTAGATGGATTGGGTACGTTTAGTGCGCCAATTTTGATTCAAGATATCAGTTCAGATCCTTCAAGAGATGTTTATTTAGCTGATATAGATGGAGATAATGATTTAGATGTAATTACTGCTTATGGAAGTGGCGGTATCGCATGGATTGAAAATCTGGGTAATAATACATTTTCTTCAGGTTTAAATCAATTTTCTTTGGGTTTTTATGGGGTAGATAAGATCGTCGCTGCTGATATAGATAATGATGGTGATATGGACATTATTGGCTCTAGAGAAACAGATAATAGAATTGCTTGGTTTGAAAATTATGATGGTCAAGGGAGTTTTGGATATAACAATCCGCAATACATTCATACTGGACCAGGCTCGTCACAAAATAAAGCAGATTTTTGTGTTATTGATGTAGATGGAGATACGTATAAAGATCTAGTGATTAGTTCTTCCACTCAAAATAAAATTTCATGGTATAAAAATTTGGATGGTCAAGGAAATTTCGGCAATGAAATTGTCATTAATTCTACACTTCTAGGAATTTCATCTTTTTATTGTGGAGATATTGATAATGATGGAGATATTGATATTGCTGGAATAAGAAGAGTGTATAACGACGTATTTTGGATTCGCAATCTAGATGGATTAGGTAATTTTTCAGATACGAACGAAGTTCACACACAAACTTTATACCCTAAACAACCTTTACTGGCAGATCTTAATATGGATAATTCGCTAGATATCGTTTTTATATCTGATGCATCAAACCAGATTGTATGGATGAAGAATCAAAACAGCACAGGAAATTTTGTAACACCTACGAACCTTTATTATAGTATTGACGAACCTGAATATGCCAACGCTCATGATCTGGATGGGGATAATGATTTAGATATTTTGGTGTGCTCGTATGATGACGGAAAGATTTCTTGGTTTGAAAACTTGGACGGAACTGGGAATTTCGGAGCTCAAAAAATCATTACTTCCATTGCTGAGAATTTAACATATCTGGCTGTAGGCGATTTAGATTCTGATGGTGATTTAGACATTGTTTCTATCACTACATTTACTGGTAGTCGCGTTTCTTGGTATGAAAATTTAGATGGTCTTGGAAATTTCGGAGAAGAAAATATTATTTCAACCAGTATTGTTAATGGCTCAGCTGTATTAGTGGCTGATTTGGATAATGACAATGACTTAGATGTGATTTCTGCATCTAATGATGATGATAAAATCGCATGGTATGAAAATTTAGATGGCTTAGGAAATTTTGGAACTCAGAATATAATTACAAATTTTGCAGGTGGGGTTACTTCTATTTCTTTAGGAGATTTTGATAATGACGGTCTTATTGATATTGCCTCTTGTGAAGCACAAGATAAAGATATAATGTGGTATAAGAATAATAACAACGCTACCACTTGGAATGCATTTGGAATATATTTAAGTAATAGTAGTGGTAGTGCAATTGGCAGTTTTATTCATACAGAAGACATGAATAATGACGGCTATGATGATGTCTTAACTGCGAGTAATTTGCTTGGTGCTAATCTTTTTGCTAACAATCAAAATCAAGTGTTTTTAGGAAGCTATCTGAATTTTCCAATTGATGAAAATAATACTATTTGTGCAACCGATCTAGATAGTGATGGAGATCAGGATATTTTAACACTAGACACATATGGTACTTTGAATGAAGTTGTTTGGTATGAAAACCTAAATCCTTCATCACTGACTTTTGGAAACAAACAAATTATATCGCAAAATTTAGATAGACCAAAAATTGTAAATAGTGCAGATATTAATGGAGATGGAATTGATGATATTATTGCTACTTCTAGATTTCACAAAATTGTTTGGTATGAAAACACTACAAATTTATCAGTTAATAAATTTAATAAAGATAGTTTTGCCTTATATCCTAATCCAGCAAAAAACTTATTAAATATCAAAAGTAAATCTTCTATAAATGATATTACTGTTTTTGATATAAATGGTAGAGTTATAAGTTCTAAAAAACTTTCAAACTTTACTAAAGAATTCCAACTAAATATAAAAGAATTGACTGAAGGAATTTACTTTGTAAAAATTCAAACTTCTTTTGGTACTCAGACTCAAAAACTTATTAAAGGCTAAAAAAACACATTTTTTTCAGTACTAATTAAAAAGCTATTGGTTCTAGAAGCTTATACTTGAGGTTCGTGCGAAATTGGTTCTTCGTAATATTTGGGTGAAGATCAGTCAGTTTGGTAAGTGCACCATCTTGAACTTATATGAAATTTCAGATTCCAGATGGTTTTGTTATCAAAATGCCATTTTCTTAACACTTTTCAGTGCTATTATTTTTCCAGTTTTGTGGCAGTAATCGTGTAGTTTATTGGCTTTGTGTTCAGGAAGTCTTTTAAAAACATCATGCAACCACTCATACGGATTTACATCATTAATTTTACGGGTTGCAAAGAAAGAATACATCATGGTTGCATTTTGGTAATCTTTCGGTAAAACTCGTATTGCGAGATCAAAAATGATTTTGTATTCGTGTATTTTACATAAAGATGGTTATGAAAATTTGTAATCTACTGACAAGAAGAAACCTAGAACTTTATAGTTCTTGGATAGTTGTCTGATTTTAATGTATTCTTTGTGTTTGGAAGGTTTTATTAAGAAAAAGGTATTTTTTTAACAATTTAATCTACTGCTGGATTTTTCCAATTTTGTGGCAGTAATTCTTCTAATTTATTAGCTTTATGCTCTGGTAATCTCTCAAAGACATCATGTAGCCACTTATACGGATTTACATCGTTGATTTTACAAGTAGCAAAGAAAGAATACATCATAGCTGCATTTTGTGCTGCTTTATGAGAGCCTGCGAAGAGGTAATTCTTGCGCCCAAGTGCCAAGGGTCTAATTGCATTTTCTATTAGGTTGTTATTAATCAGATACTTTCCATCTTGTGTGTAAGCGCTTAGCTTATCCCACAAGTTTAAACTATACGCAAAAGCTTTTCCAATGGCACTTTTAGGCAGTACTTTAGGATACTCTTGTTGCATCCAAACATGTAGTTTTTTTAAAATTGGCTTTGCATATAATTCTCTGTAACGCTTTATGGTCTGCGTGTTTAGAGAACGCTCTTTTATTTTTCGCTCTATGGCATATAGTTGTTGGATTTGCTCCATAGCATAGCTGGCTCTTGATTTATCATTATCAAGTGCTTTTTCAAAATAGCGTCTAGCATGTGCCATACAGGCTAAGAGTTTTATGGGATGTTTGGTACTTAGATTTTGGTACGCTTTATAGCCATCTGTTTGTAATGTTCCGCTAAATTGTTGTAAAAAATCTTTTGGAACTTTAGCAGACCTACTAGAATCATACTTAAATAATACCAACCCATCTACAGGTGCATGGAATACCCAATGATATCCTGTATGCAAACTTCCTTTTTTATGATTGTCTTGAACTTTAATGGGACTTTCATCTGCTTGCAGATACTGACTCTGTAGTATTAATTTTTGAAGCACTTCATATAGAACTCCCAACTGTATTACTCCTTTAGAAAACCAGCCTGTCATCGAAGACATTGCTACAACAACGCCTTCTCGTTTTAAAATTTGTATTTGTCGATAAAAAGGAGTGTGATCCACGAACTTACTGACACAAATATGGGCTAATAATCCAGCTCCAACATTGGATTTTGGTAAAATCAGACTTGGAAGTGCGGCAATAGCAATTCCTGCTTGGTTTGGTAACGCATATTTTGGACGAATAATTCTACGAACATATACTTTTGATGGCTTGTATTCTAATATTTCTGTAATTTCTTCGCCTATTTTAATACTACCATCTACAATATTTTTTGGTTCAATAATTTCTTCAACTCTTGGTAAATGCGAAGCTAATGGTAAGCGTACTGGGTGTTTTTTAGTTTTTGATCGATGATAACTAATCTGTGTTTGTTCAGACTCATTAGTAACTTTAGACGCTTCTGTGAATAATCCTAATTGAAGTGCATCTGTGTTAGGAACAAACCGTTCACTTTTACTACCAAAGATAAGCCGCTTTAACTCTGCTAACTCTCGCTTTAACTGTTCATATTGCGAGCGTTTCACATAAAGATATTCTGTAGAAGATTCCTTGGTTATTGGCATACTTAAAAATAAGTATTTATCTTCTAACTAACAATATTTTTTACACATTATATCGCTAATTCATATCGTTTTTTACGGTCTATATTTGTAATGGCGATACCATCTATTAACAACACCAATTGGGAATAACTCAAAGACAGGCTTTGCACATTAGCATCATACACAGGAAGATCAAAACGACCAGACTCTAAGCGTTTGTAATACAAGACAAAACTTCCGTTTTGCCATTGCAATAGCTTCACTTTATTACGATACCTGTTTACGAAAATATAAACAGTACCATTTACAGGGGAACTCGCTAACTCCTGTTTAATCAATCCGCATAAGCCGTCAAAACTTTTACGCATATCTGCGGGTTGACTATACAACTCAAAACGATGGGAAATGCCTAGTCCAAACATGAAAGTATATTTATTAAGTTTCGTAATTCATTAGTAGCGATAGCCGAATTCAAACGAAGAGAAACCCCATTGGGATACTGAATCTCAATAGGCGAAGAAATAGAGGATTCTGAAATGACCTCTAAAGAGATAAAATTGGATGCTTTAGATAAAGAATCTTCCTTTTTTGAAGTAGCAATAGATTGATCTAGCTTGTATTTTGCAAGCCAATATCTATAAGCACCATAATTCATCTCATGTCTTTTACAATAGCTGTAGGGCTTCTCTCCACTTGAAAGACAAGCGGTAATAAAAGCATACATTTCTTGTTTTTTTAATTCCTTCTCAATCATGCAACAAACTTAAAAACCTTTTCTGAAATATGAAATACGCAGTTTGCCGAATGCTTACTAATAGATGCGGCAACCATGAAAATAATCTACCTAGAAATAGTGAGAGCAACCAAGAGTTGGAAAAAACCAATAAAACAAAGGGGAATGATTATCAATCAATTCTTGATTCTTTATAAAGATAGAATGCAGATGTAGGAAGAAGTAGAAAGTTAAGATTAAGTTTGGACGAGGCTATTCTAATATAAAAGACTTCGTCTTAAATTCTTAATTTTCCTAAGTGTCATTTTATCGACATAATGTGCATTTTATCGATATTCACTTTTGAATTAACACTTTTCATTGTAAAAATTTTTTGAAGTAATGTTACTTTGTTAGTAAAAGATTAAAATTATGAAAACTATACTACCATTACTCTTTTTTCTTATTAGTCTGTATTCTTTTGCTCAAACTGGACCAGGAGGAGTGGGAACTAATGATGGAACTTCGAGCCTTGTTAGTTGGTATCGTCCTGATAATGGAATTTCAGTAACAGGATCTTTAATTGATAGTTGGACAAATTCTGCGGGGATTTCTGCTTTAGACATAAGTGAAACAGGAACACAAAGACCTACTTTAATTACAAACGCAGTTAATGGGTATGACGAGGTTAGTTTTAATGGAAGTAATAGATTAAGGACTGGGTTAACGTTAACAACATCTAACTTTGTAACGAATCAAGCATCTTCATTTATAGTTACCAAAGCAGATAATACAACTCAAACGTCATCTGTTTATACTACAGATCCTTTAGTCGGTAGTACTCGTTTTTCTAATCATATTCCGTGGGCAGGAACTGTTTATTATGATATAGGGACATGCTGTGGTAGTTCAGCAAGAATACAAGTTGGTAGTTTAACAGGATTAACCTCATATTCCATTTGGTCTTACGATGCACATCCAAGCTCAGGAAAACAATTGTATAGAAATGAAAGCCTTTTACAAAGTAGAGCGAATACTTCTACCTATAGTTCTCATGCTTCTCAACGCTTTAATTTAGGAGCAAATACTTCAGGTTCAAATGGATTTGCTGGTGATGTTACGGAATTAATTATTTTTAGAACTAAAGTAAATACTGCTCAACGATTAATTATTGATAATTATTTAGCTGCCAAATATGGAGAAACATTATCTGTAAATGATTTATACACCCAAGACGATTCTGGAAATGGAAATTTCGATCACGATGTAGCAGGAATTGGTCAGGCAATGGATGGAACAAACCATACAGATTCACGAGGAACAGGAATTGTACGGATGAATACACCTTCCGCGCTATCTAATGGAGATTTTCTATTTTGGGGAGAAGAAACTAAAGATCCTACCTATGTTTTTTCAAATGACCCTATAAATTACACAGAGCAATTAAGCTCAAAATGGCGTGTAAGTAAAGTAAATGATTTAGGAACGGTTACTGTTGCCTTTGATATTACGGGAATGGATTTATCAGGAAAACAAAGTTGTCAACCATTACAATTGGTTGTTGATAATGATAGTGATTTTAGTTCTCCTGTTGTATATGATTTAACAATAGTTGGAACAACAGCAATAGCAACAGGAGTTTCGTTTACAGATGGAGATTATTTTACACTTCGTTACTTAGATCAGATCGTTTGGAATGGAACTTCTTTTTTCAATGGCTCAGGAACAGCCAATGCGCCTGATAACACAGATGAATGTTTGAAATTTACAGTAAAATCAGGAGCTACAGGTACACTAACATTCGATGCACATGTAAGAGAAGTAGAAGTAGAAAGTGGAGGAACTATTACCGTTTCTGATGATATATTATTAGAAGTAGAAAATCAAATAGAAGTTAATGGAACTATTGATCTTTTAGGAGAAGCTCAATTAATTCAAAACCATACAAGTACAACTTCTAATTCAGGAACAGGAGAATTAAGAATACGTCAGCAAGGAACTGTAAATCTTTATAATTATAATTATTGGAGTGCTCCTGTAAACAGAAGTGGAAACTGGCAAATAGGTATTTAGAAGATGCTAATGGAGTTGTAACTTTACTTCAGCTTTTGATGCAAAC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AGACATTCATAATGATATATACTACAATTTGTCAAACTCAGATGCTACAATTTGGTTAGATGCTGTAGTAGAAGCTACAAGATTTAGTATTGTCTTTCAGGAATCAACAACACTAGGAATAAACGAAGTGTTTTTAAGTGATGTTCATTTAATTTATGACGACACTACAAACATACTAACCATCAAAAATCTTGAAGTAAATGAAATAGAAAAGCTGTCCATCTATAATTTAATTGGGCAAGAAGTCTTTAAAAAAACAAAAAATGATGCTCGTTTAACAGTAAACATTAGTGAGTTGAAAAATGGAGTTTATGTTCTAAAAATCGAAACTGATAGAGGTATTAAAAACTTTAAATTCATCAAGTACTAAATATTTGATGAATTAGTCTTGGGCAATATTTAGAGAGGTAATTTTAACTAAAGACCTCTCTTTTTTATTAAGCTAATTTCATACCTTAAAATATCTCTAAGAAAGATTCTACACTTACACAGTTTATGCGACACTACTGGATTCTTGTTGCAAACTGTTGCTGATTTCATGGTTGCTTTTATGAACTATTTAAAAGTCAAGGGTAAAGAAAAAAGCGACATCGATGATGCCGCTTTAAATGTTTTCACAACGGAATAATCCTTATTGTGAAATGCTTTCATTTTGTATTGGCAATATACATAAAAAAAAGTTTAAAAAAGTATGGTTTTCCGTAAGGATAGTAATAACTTTTACTTCATTTTTATAAAATAATTCTTCATGTTCAGTGAAGTAGAATCGAGAAAAAAATTAAAGCATTTCACAAAATACACTTCATTCAAATCAATGATGTGTATAAAATAGCCAAACAAACTTATTTGCCAGAAATTCGCTTTGGACACGAAATTCGAAACCTCATGCATTAGGTTCTTAACTATTTTCAACAAATATATATAAATTATATATGAAGTGTATGAGTTTTTTAAATTATTTTTTTAAATTGTTAAAAATTATATTACATGAAAAAAATTCTAGGGTTAGATTTAGGAACGAATTCCATTGGTTGGGCGTTGGTAAACGAAGCAGAACATGAACATGAGCAATCAAGTATTGTAAAATTGGGTGTTCGAGTTAATCCTTTGTCAGTTGATGAAAAAACAAATTTTGAAAAAGGAAGGCCATTATCTATAAATGCTGATAGAACAAGTAAAAGAAGTGCCCGTAGAAATTTACAGCGTTTTAAACTCAGAAGAAAAAATCTTATAAATTTATTATTGAAACATCATATCATCAGTAATGAAACAATATTAACCGAAGTTGGTAAGAACACAACACACCAAACATTAAAATTGCGTTCAAAAGCTACTCAAGAAAAAATATCACTAGAAGAATTTGCTCGTATACTATTATCTATTAATAAAAAAAGAGGCTATAAAAGTAGTAGAAAAGAAAAAAATGAAGATGAAGGCTTTACGATTGACGGAATGGCTATTGCGAAGGAATTATATGACAATCAATTAACACCTGGACAATATGTATATAATATCCTTCAAGATGGTAAAAATTACATTCCAGACTTTTATCGATCGGATTTGCAAGCAGAATTTGATGATGTTTGGCAATTTCAAAAGAAGTTTTATTCTTCAATCTTAACGGATGAGTTCTACTTAAAGTTAAAAGGACAAGGAAAAGAGAATACTCGCAAACTGTTTTTAGCAATTCATCAAGTATATACCGCAGAAAATAAAGGAAAACGGGATGCCGTAAAATTACAATATTATAAATGGAGAAGTGAAGCTGTAAAAAAGCAGCTCTCTATTGAAGAAGTAGCGTATGTATTGGTTGAAATTAATAACAATATCAACAAGTCAAGTGGATATTTAGGAGCAATTAGCGATCGTAGTAAAGCCTTGTATTTTAATAATGAAACGGTTGGAGAATATTTATATGGTCAGTTAGTAAAAAATCGGCATAATTCACTAAGAAATCAGGTGTTTTATCGTCAGGATTATTTGGATGAATTTGAAAAAATTTGGGAAACACAAGCTAAATTTTACGATGAACTTACCAACGAATTAAAGCAAGAAATTCGAGATGTTGTGATATTTTATCAACGTAAATTAAAATCACAAAAACACTTAATTTCTGACTGTCTATTTGAAAAACATCACAAAGCAATTCCAAAGTCTTCTCCGTTATTTCAAGAATTCAAAATATGGCAAAACCTTAATTATTTAGAATTTGTACACACGCAAAGCAAAGAAAAAATCTTTTTTAGTGAATTGGATGATGAAACAAGGCAGTTTGTTTTTGCAGAATTGAATATAAGAGGTACGTTAAAAATAAAAGAAATTAAAAAACTAATTGGTCTAGAAACGCCAGTATATTGGAAGTCTAATTTTGATGAAATTGAAGGAAATCGAACCAATCAAGTGTTGTATAATGTATACCAAAACATTGCAGATGATTTAGGTTATGGTTTTGATTGGTCTAAAAAACATGCCTTTGAAATTAATGCGGAATTACAAGCAATTTTTAAAGATGTTGGTATTGATACTGCTATTCTAAATTTTGACGCATCAATTGAAGAAAATGATTTCGATAAACAAAAAAGCTATCAATTATGGCATTTATTATACTCGGCAGAAGATACTGACAAGGCAACTGAAGAAGATAAATTGATATATGGAAATATCAATACAAAACTAAAAAAACAGCTTCATCAGAAATATGGCTTTGAAGCCAAGTATGGTAATTTATTAGCTAACATTTCTCTACAACAAGATTATGGAAATCTTAGTGCGAAAGCTATTAAAAAAATACTTCCATACTTGGAAAGTGGAAATAGCTTTTATGAAGCGTGTACTATTGTAGGTTATAATCCTTCTAATTCTTTGACCAAAGAGCAACAACAAAACAGAAAATTGAAAGATAAATTAGAACTATTACCTAAAAATAGTTTACGTAATCCTGTAGTCGAAAAGATTTTAAATCAGAAAGTAAATTTAATTAATCAATTGATTGATGAATATGGCAAACCTGATGAGGTTCGTATAGAATTGGCACGCGAACTCAAAAAATCAGCTAAACAACGTGCAGACTTATCAAAACATATCAATGATGCTACATTAAAAAATCAAAACATTCGGAAAACTCTCCAAAAAGATTTTGGGATACAAAATCCTTCTAAAAATGATGTAATTCGTTATAAACTATATGACGAACTAAAAGATAATGGATACAAAACTTTGTTCACAAATAAATATATACCTAAAGAGCAATTGTTCTCTAAAGATGTTGATATAGAACATATTATACCTAAAGCAATTTTATTTGACGATTCTTTTTCTAACAAAACTTTAGCTTACAGAAATGTAAATTTAGCTAAAGCAGACGCTACCGCTTTTGACTTTATCTCTAGTAAACACTTGGATGATTTAGATAATTACAAAGCAAGAGTAGAAACATTATTTCAATCAAAGCGAATTAGTAAAGGGAAATACAAAAAGTTACTGATGACACGGCAAAATTTGCCTGAAGATTTCATTGAAAGAGATTTAAGAAATAGTCAATATATTGCTAAAAAAGCAACAGCAATGCTCAAAGAAGTATTTCGATCAGTCGTTCCTACAAGCGGAAGAATCACTGACAAACTTCGTGAAGACTGGGACTTAGTTAATGTAATGAAGGAATTGAATTTGCCTAAATATAGAACTCTAGGATTGACCGAATTCATTGAACGTAAAAATGGAAATAAAATAGAGCAAATCATTGATTGGACAAAGCGAAACGATCATCGTCATCACGCAATGGATGCTTTAACAGTGGCTTTTACTACGCATAATCACATACAATACTTAAATAATTTGAATGTAACTCATGGATTGAATGGAGTTGATACCGATCATGAGAAAAGCAGACTATATGCTATAAAACAAGCCATTACTAAAGTATATATAGTAGGAAAAACTAAGAAGCGAAAATTTATTCCTCCAATGGAGAACTTCAGAAGTCATGCTAAAAATCATTTGGAAGGAATATTAATCTCTTTCAAAAACAAAAATAAAGTAGTAACAAAAAATAAAAACAGAACCAAGACAAAAACGAAAGGAGTATTTAATGAAAAAATTCAGTTGACGCCAAGAGGTCAGTTACACAAAGAGACTATTTATGGTCACGCAAAGAAAGTAATTGTGACTAAAGAAAAAGTGTCAAGTAAGTTTACACACGAAAAAATACTACAAGTAACTAAACCAGCTTATCGAGAAGCTTTATTAAAAAGATTAGCTAGTTTTAAAAACGATCCAAAAAAAGCTTTTTCAGGAAAAAATGCGTTGAGTAAAAATCCTCTATATTTTGATATAACAAGTGGAAAAAAAGTTCCCGACACAGTTAAATTAAGTTATTTTGAAAACTCATATGTAATACGAAAAGAAGTAAATTCTGATAATTTTAAGAATGAAAAAAGTTTACAAAAAGTTTTAGATGTAGGTATTAGACGTATACTAGAAAAAAGACTTGCTGACTATAATGGAAATGCTAAAGAAGCCTTTTCAAACTTGGAAAAAAATCCTATTTGGAAAGATAAAGAAAAAGGAGTTTGTATAAAAAAAGTTCGCATTGAAGCTCTCAAAAATGCAGAACCATTACATGTTAAAAAAGATCATTTAGGAAAAATAATTTTAGATGATGAAAATAAAAGTACTCCAGTTGACTTTATAAGCACAGGAAACAATCATCATGTTGCTATCTATGAAGATAAAGACGGAAAACTGCACGACAAAGTAGTGTCATTTTATGAAGTTGTTTCACGAGTTAATTTAGGTTTACCAATAATTGACAAATCATTTAATTCACATTTGGATTGGAAATTTTTATTTTCAATGAAGCAAAATGAAATGTTTGTATTTCCGTCGGAAGATTTTAACCCGAAAGAGATTGATATAGGAAATCCAAAAAACAATGAGCTTATTTCTAAATACTTATTCAGAGTTCAAAAGTTTTCAAAAGTAACTTATGGTAACTCTGCTGTTAGAGATTATGTTTTTAGACATCATTTAGAGACTGAATTAATAGATAAAAAAGAATTAAAAGGAATAACTTATTATCAATTAAAAAGCATAGGAATGCTCGAAAAATTGGTAAAAGTAAGAATCAATCACATCGGAAAAATTGTACACATAGGAGAATATTAAAAAAGTTAAGTTATGATAAAGCGTACCATTTACATTGGTTCCCCCGCTTATTTAAAACTCAAACAAAAACAATTAGTAGTAGAAAATCCTGAAGACAAAAGCATCAAAGGCACGGTTCCTATTGAGGATATGGCATTACTGATGCTCGACCATTATCAAATTACACTAAGTAACCAATTAGTAATAAAACTTCAAGGAAATAATGTTGCCATCATAAGTTGTGATGCGCATCATTTGCCATTTGGCGTAATGCTTCCTTTACATGGACATACAGAACACTCAGATCGTGTAAAATATCAATTAAAAGCTTCTGAACCGTTAAAAAAGCAATTATGGAAGCAAACAGTGGAACAAAAAATAAAAAATCAACAGACACTTTTAAGATTGAATGAGAAGCCATACGAACAAATGGATTTGTATTGGCAAAATGTAAAAAGTGGAGATACGACCAATTGTGAAGGGAAAGCAGCACAACACCATTGGAAGCATCTATTTGAAAACTTTACTAGAGAGCGTTTTGGGCATTCACCTAACAATATGCTAAATTTTGGATATGCTGTATTGCGAAGCATTGTAGCGAGAGCGTTGGTGTCAAGCGGATTGTTACCTGTATTGGGAATTTTTCATCGTAACAAATACAATCCGTATTGCTTGGCAGATGATATAATGGAGCCGTACAGACCTTTTGTAGATAAAATGGTATACAACTATGTCACACAGTATGGAGTTCCCGAAAAACTTTCAAAAGATTGCAAAGCGTATTTATTAAATATAGCTACTCAAGATGTATGGATTGATGGTTTAGAAAGACCACTGATGGTAGCAGTAACCACGACGACAGCTAGTTTATACAAATGTTACTACGGAGAATTACGGCAAATAAAATATCCTGAACTTGATTAATAACTTATGATATGTTACTTGAAGCAAATCGTTACAACGCATACAGAATTATGTGGGTATTAGTATTTTTTGATTTACCAACAGAAACCAAAAAAGAGCGACGAGCTGCATCTCAATTTCGTAAAAAATTGATCGATGACGGTTTTACCATGTTTCAATTCTCTATATATCTTCGTCATTGTCCTAGTAGAGAAAACGCTAAAGTTCATACAAAACGAGTCAAGCAGATGCTACCCAAACAGGGGAAAGTCTGTATCTTAGAAATAACCGACAAACAATTTGAAAAAATGGAGTTATTTCATGGTGTAAAAGAAGTTGACATCCCACAACCCGTGCAACAATTAGAGCTATTTTAGGATTAAAAAAATCAATTAGTTTTTAATGTATTCATAACAAAAAAGGTTTTTTTTAAATTCTAAAAAGTAATCCCGAAGTATTGGTATTACTCAATAATTCGGGATTGACCTTGTGATTGCTCACGTAAAATTACAAAATGAAAGCAGTTCACAACAATAATCACTTCACAGGCTGAATGGTTTTTCTTGTGATTGCTCACGTAAAATTACAAAATGAAAGCAGTTCACAACCAGACGAAGAATTGGAACTTCTAAATAATTCTTGTGATTGCTCACGTAAAATTACAAAATGAAAGCAGTTCACAACTATTTTTATTCCTTTCGATAAAAGAAATACCTTGTGATTGCTCACGTAAAATTACAAAATGAAAGCAGTTCACAACACTTAGGTAGCATCAATATGGATTATCTATCTTGTGATTGCTCACGTAAAATTACAAAATGAAAGCAGTTCACAACCAATACCAATTTCCAAACGAGAATTACAACCTTGTGATTGCTCACGTAAAATTACAAAATGAAAGCAGTTCACAACTGCTCAGATTGGAATCATGTCGATTTATCACTTGTGATTGCTCACGTAAAATTACAAAATGAAAGCAGTTCACAACAAATAAACATGAAGTGATTTGTGATTTTGTCTTGTGATTGCTCACGTAAAATTACAAAATGAAAGCAGTTCACAACATGGAGTTGGATAACGAGATTAAATCGGCACTTGTGATTGCTCACGTAAAATTACAAAATGAAAGCAGTTCACAACAAAAGGGATTTAATAAAAATAGCTAGTGAACTTGTGATTGCTCACGTAAAATTACAAAATGAAAGCAGTTCACAACAGAAATTAAAATAATCAATTAAAGGTCTTTCTTGTGATTGCTCACGTAAAATTACAAAATGAAAGCAGTTCACAACCCTCCTAGTGTTACTTTATTCATTTTCTTTCTTGTGATTGCTCACGTAAAATTACAAAATGAAAGCAGTTCACAACTCCTGAGTACTAACCTTACTATAATAATTTCTTGTGATTGCTCACGTAAAATTACAAAATGAAAGCAGTTCACAACTCTTACTGCCAGTTTTGCAATAGCGTTATCCTTGTGATTGCTCACGTAAAATTACAAAATGAAAGCAGTTCACAACGACGGATACAATCGTATTTCGTAAGGTTTCCTTGTGATTGCTCACGTAAAATTACAAAATACTTACTCATACAAATCAAATTCCTTATTAGTTTCAATCTCTATAAATCTAGGAACTTCACTCACAAAGTAATTCGGAATGCCTTTGTTGGTCTCTATGTAAGTATAAATTTGTGGTAATGTGATTTCGTCTTTTATATATTGCTTAATTTTATCACGCACCTTTTCTTCATTGGTTTTCTGTTTTCTTCTTGCACCTGCTTTTGTTGCTCTTTGTTGCTTTCTTGTTGCTCGTAAATCTTTATATTTTTGATACTGTTTGAGCCATTGAAGCGTATACGCAAATCCGCCTTCACTTGCTTTTTTTCGTGTTGGGTCAAAATAAATACATGGATAGTGAATACGATATACTTTTTTACTGTTAAAGAAACGTTTTGCACGATTTATTCGGTAGACTAAAAAGCCAAACATGTACAATAAGGTTTCTTTTCTTGGAATGCTTCCGTTTGGATTACGCAAGTATTCATCATCAATATGAATATATGCATTATGCCAACTTCCATAATACACATTCATGTCTTTCCAAATAGGTGCTGCCATTTTCAAAAATAGTTGTAACAGTAATTCTCTATATTCTTCTCTTGACATAGCTCCTTTGATCGCTTCTACTTCCAAGCGTTTATTCATATTGGAAGCTGAAAAGCTGTAAGTATCGTAATGATTTGCTGTTAATGCTTGAAACAATTCACTTCTATACTGTATTTGACTCCGTAAGTACTCGGATAAGCAGTTTTTGGGGAAAATTTCGCCGCCTAGTTTGCCTGCGTTTTCATTGGAAAATTTTATGCGATCATCCTTTTTGGGGATCTTGTGAGGGTTCTTGTTTTTGCTACTATTTTCAGTAGCAAATGAAAATACTTCCGAATTTTGGGAATGGTTATCAACATTCCCTACTTTCTTTATTATTTCTTTAGTAAATGTTCTTGTATCTTCACTTTTATCACGAACTTTTTTCGTTAAAAAATCCGTAACAGTTTGATTGTCATCTGAAGTCAAAGATTTATCATGCATTTGAAAAATGGCTTCATTGATAAAGAAATGAACAGGTTTTTTAGTTCCGTGAAAACTGTAATCGGTAATAATTCCTGCATCACGTAAACGATATATATGATTTTGGACTGTACGAGAAGAATATAAAATTCTACGTTCTCCGTCATTGGTTAAATGTGCAATCGCTGTAGCGGTAATTTTGACTTTTGGAAAGCTAACTGCAAGATTGGTATCTAATGCTGTTAAATGCTTTCTAAGTTCACTTAACTGATTTCCATATAACCATAAGATAACTTCAAAAGTACGCTCATGCATGGCTTTTATTTTAGAATACTTTCTTTTAGGAAGTAATAACATATTTCCGTTAGTAGATGCTACTAAGGAATTATAATCTTTAATAGAAAGCCATTTCACTTTTGAATTCTGTTGCTGTCTATTCTCAAAATTAAATTGAGCAGTAACGGCTTGTTGTTTTAAATTATAGGTTGCAATAAATTCTTGAACGCTTTTGTTGTAAACAGAAACTTCTTTGTTCAGTTCTTTTACTGAGTCATTATAAGAATTCACAAAGCTTCTATAACGTTTCAACATCTGTAAACGATCTTCACTTAATATATAAGGACGTAATGTTTTCTTTGGAATTCGATCTTTAATGATAATGAAGCTACTACCATTTTGAACTGTTGCTGTACTATTATGAGCATGCTTCATTATTAATATCTTATGAAGCGATTAATAATGAAGCATGCTCATTTACAAACAGGCTAATTTCTCTTAAATCTTCGATCAAAAAGTTCGAGCTTTGAAAGTTCGGGGTCACAAGACAAAGCCTTACTAGAAATAGTAAGGCTTTCTTGTTTTTATAAGCTTTATATATTAAACGGGGAACTTTACTTTTATTTTTTTTAAGCATAAATTATGAATACTACCAATGTGCGAATGCTTTTTAGAAATTTCTGAAGAATATGTTCCGTCTTCTACTTGTTTTCCAATTTTCTTGTAGGCTTCTCTAAAGGAAACACCATTCATTACCAAATTATTAATACTATCTACGGTAGTAAGATACTTGTACTTTTCATCAGTAAAGTCAATTTCCTTAAGTTGTACTTGCTTGATGGAATGATTTAAGATTTCTAAAACATTTTTTAGGTCTTCAAAAGCAGTAATCATATGTTCTTTTAAGAGCTGAAAATCTCTATGATAACCACTTGGCAAGTTATTTGTAATGAGTAATACCTCTGTATATAATGCCTGAATTTTGTTGCATTTTCCGCGAATTAATTCAAAAACATCAGGATTTTTTTTATGTGGCATAATGCTACTTCCAGTTGTCAATGCATCAGGGAAAGCAATGAAATCAAAATTTTGACTCATATACAGGCAAACATCCATAGCAAATCGAGCTAAAGTATTTGCTAAACTTCCTAAAGCCATTGCCACAGTTCGTTCACTTTTTCCTCTGCTCATTTGTGCGGCAACAACATTATATTTTAAAGTGTGAAAACCCAATACTTCTGTGGTAAAATTTCGATCAATCGGAAATGAACTTCCATAACCTGCCGCTGAACCTAACGGATTTTGGTCTACAGTTTTCAAAGCTGCATCTAACAAATATACATCATCAATTAATAATTCTGCATACGCAGAAAACCACAATCCAAATGAAGAAGGCATAGCAACTTGTAAATGTGTGTAACCTGGCAAGAGAGCTTCTTTATATGCGTCTGCCAATTGTAGCAAAGTATCAAATAATGTGTGGGTTTTATTTTTAATACTATTTAAATTGTCTTTGTAAAACAAATGTAACGCCACCAAAACCTGATCATTTCTAGAACGTGCCGTATGAATCTTTTTTCCAACATCGCCGTATTTTTGAATCAGCTCATATTCAATCTTAGAATGTACATCTTCAAAATGTGAATCGATTACAAAAGTTCCATCGTTTATTTGTGCAAGTAAAACCTCCAACCCTTCAAGAAGTTGTTGTAATTCTTCTGATGAAATAATTTCAATCTTTTCTAACATTTTGGCATGTGCTATTGAAGCCAATATATCATATTTGGCAATGTATATATCAATCTCTCTGTCGTTTCCCACCGTAAATGCTTCTATCGTTTTATCGATATCAATTCCTTTATCCCAAAGTTTCATATTTTTTTGATTTTAATAGTTGGTATTGAATATTGAGAAATGTTCTTTTGAAAAATCTCAATATTAATAGCTCACAGCTCAACACTACTTTTATACAATTTCTTTCAATATTTTAATATATAGCTCAATGCCTTCCTCAATTTCCTTCAAATAAATAAATTCATCTGCAGTGTGCGATCGCGTACTATCGCCTGGACCTAATTTTAAAGACGGACAAGTTAATACAGCTTGATCTGACAGCGTAGGAGAACCATATGTTTCTCTGCCTAATTTTATTCCTGCTTGCACCAACGGATGTTTCTCTGGAATGGAAGAAGAATTCAATCGTAAACTTCTCGGAATAATTTCAGAACAAGGCGATTTTTTCTTCAATATATCCACAACTTCTTGATTTGTATACGCATCATTTACACGAACATCTACAACCAATTTTACATTTGCAGGAACTGCATTGTGTTGTTTTCCTGCATTAATTTGCGTTATGGTCATTTTTACATCGCCCAAAACCGAAGAAGATTTCTCAAAAGTGAATTCTTGAAACCATTTCAAAACGTCTATGGTATTATAAATGGCATTATCTGTATTTGGATGTGCAGCGTGACTTGGTGTTCCTTTTACAACAGCATCAAAAACAACCAACCCTTTTTCAGCAATTGCAAACTGCATCAATGTAGGTTCGCCAACAATTGCTACATCAATTTTAGGAATGATAGATAACATACTATTTAAACCATTTTCTCCACTACTTTCTTCTTCTGCGGAAGCGACAATCACAAGATTGTATTGCAAATCCGATTTCGCATAAAAATAAGTGAATGTAGCGATAAGAGAAACCAAACAGCCGCCAGCATCATTACTTCCCAAACCATAGAGTTTTCCGTTTTCAACAATGGCTTTAAACGGATTTTTTGTGTATCCATTGTTTGGTTTTACGGTGTCGTGATGTGAATTTAATAGCAACGTTGGTTTGTTTTCGTCAAAATGTAAATTAGTTGCCCAAATATTATTATTCTTTCTTTTAAAAGGAATTTCATGCTGTTGAAACCAATTTTCAATATGCTTCGCCGTACCTTCTTCTTCAGAAGAAAAAGAAGGTGTTTCGATAAGCTTTTTTAGCAATACAATTGCCTCGTTTGTTAGTGTTATAGAGTTCATTTTTGAATTGTTGTGTGTTTTGTATTTGTATGTAAAAGCATTGCCGATTTTCCAATGTGGACTTTTTTAACTTGATGCGCTATTGCATGAAAACAATTGGTGAGTTTAGGGAGCATTCCTTCAGAAATATTATTGCCTTCAAGTAAGGTTTGATAGGTTTTAGAATCAATTATTTCAATCACAGAATTATCCTTATTGACATCTTCTAAGACACCATTTTTTTCAAAACAATAATACAATTCTGTTGCATAGGCATTCGCGAAAGCAATCGCCAACTCAGAAGCTACTGTATCTGCATTGGTATTTAATAATTGACCATTTTTATCATGTGTAATCGCGCAAAAAACAGGTGTGATTCCGTGATTTAAAAGTAGTTTTAGAGTTTTAATGTGTACTTTTTGAATATCGCCTACAAAACCATAGTCAATCGTTTCTACAGGACGTTTTATAGCTGTAATACTATTGCCATCTGCGCCAGAAAATCCAATAGCATTGGTGTTTCTAGCTTGCAATTTTGCGACAATTGTTTTATTAATTTTTCCTGCATATACCATTGTAATAATATCTAATGTTTCAGCATTTGTAATGCGTCTTCCATTCATTATTTGTACTTCAATATTCATTTGTTGTGTAAGAGTTGATGCAGACTTTCCGCCACCATGTACTAAAATTTTAGGTGTATTTAATTTAGAAAAATCATCCAAGAAAGCATTCAAAGCAGTTTCATCATTAATAATATGTCCGCCAATTTTTACAATTTTTAATCGTTCCATAATTACAAGTTTTCCAAGATTTTTTTCAATACAATTTGTGCAGAAAATACTCTGTTAGCTGATTGTTGAATGACAACAGAATTTTCACCATCTAACACAGCATCTTCTACAATAATATTTCTTCTCACAGGCAAGCAATGCATAAATTTTGCTGTCTTTAGTTTTTCCTTTGTAAGCATCCAATCGGAGTCTTGATGCAATACTTTTCCATACGATTCATAACTGCTCCAGTTTTTTGCGTATACGAAATCAGCATCTTTTAAGGCTTCTTTCTGATTGTAATAAATAGGAGTGTTCTTAGTAATTTTTGAATTGAGTTCATAACCTTTTGGATGTGTGATACTAAAATTGGTTTCTAACGACTGCATCATTTTCACAAACGAATTTGCAACTGCTTGTGGCAAGGCTTTTGGGTGCGGCGCCCAAGATAAAACTACTTTGGGTTTTTGGATTATTTTCAACTCTTCAATAGTAATAGCATCTGCTAAGGCTTGTAACGGATGCATTGTGGCGCTTTCCATGTTTATAATTGGAACTGTTGCGTACTTTAGAAAGCTATTTAAAATCCATTCGGAAGTATCTTTTTCTTTATCGGTTAAACTTGGAAAAGCTCTAACAGCAATAATATCTGCATATTGCGAAATCACTTGTGCAGCTTCAATTACATGTTCTGATTTGTTTAAATTCATGACAGTGCCTTCTTCAAATTCTAAATTCCAAGTGTCGTTTACATTTAAAATCATCACATTCATTCCTAGATTTTTTGCCGCTTTTTCTGTACTTAATCGCGTTCGTAAACTTGCATTAAAAAAAAGCATTAACAATGTTTTATCGACTCCTAAATTTTTGTGTGAGAATGGATTTTCTTTCAACTGAATGGCTTCCTGAATAGTTTCGGGAATGTTTGCCACATCGTGAATGTTTGTATATTTATTCATGTATTTCCTTTTTTAATGCTTCAAAAAGTTGCTTAATGTGTTGTTTCGTAATCGTCAACGGAGGAAGTATTCTCAATACATTTGGATTGGCGGCACTTCCTGTAAAAATATGATGTTTATAGATTAGTTTTTTGCGTAATTCTGCCACAGGAAAGTCAAATTCTAATCCTAACATCAGACCTCTTCCTTTGGTATTTTTAAGTTTGGGTAGTTTTTTTGCTTCCGCTAGAAAGTACTCAGAAATTTTAGTCACATGCTGCATTAATTGTTCCTTTTCTATAATATTTAGCACTGCCAAAGAAGCACTACATGCTAAGTGATTTCCTCCAAATGTAGTTCCTAACAAACCATAAGAAGCTTTAATTTTTGGGTGGATTAAAATACCACCAATAGGAAAACCATTTCCCATACCTTTTGCCATTGAGATGATATCTGGCGTAATGAGATGTTTTTGAAATGAAAAGAAATCGCCCGTTCGTCCAAAACCAGCTTGAACTTCATCTGCAATCAATAAAGAGTTGTATTTCTTACAAAGAATTTCCAATCCTTGATAAAATAAGGTAGTACTTTCGTCCAAACCGCCAACACCTTGAATACATTCTATAATTACGGCGCAAGTGTTGCCTTGTTTCAGGATATTCTCTGCGGCTTCTAAATCGCCTAATTCAATAAAATTTACTTTTTGCTGTGCGTTTATTGGTGCTATAATTTTAGCATTATCTGTTGCAGCAACAGCTGCTGAGGTTCTTCCGTGGAAACTATTTTTAAAGGCTAAAACACCTTTTTTCTGTGTATGAAAAGAAGCTAGTTTTAGAGCATTTTCGTTTGCTTCTGCTCCAGAATTACATAGAAATAATTCATAGTTTTTACAATTAGAAAGTTGTATTAGTTTTTGGGCTAACTTTTCTTGTAACGGATTTTGAACAGAATTGCTATAAAAGCCTATTTTTTGCAGTTGATTCGTAATAGAAGAAATGTATGTTGGATGTGAATGTCCAATAGAAATTACCGCATGACCACCATACAAATCAAGATATTTAGTGTTGTTTTTATCATACACAAAAACATCTTTTGCGAAAATAGGAGTGATGTCAAATAAGGGATATACGTTAAATAAACTCATGATTTTTGTTGTTAAAAAAAGTTGGCTTTCAGTTGTAATCCTTCTGTTTCTTCAAAGTCAAAAAGTAAATTCATATTCTGAATTGCCTGACCAGAAGCACCTTTTAAAAGATTGTCAATGGTACTTGTGATTAATAATTTATTTTCGTGTTTGTGAAGATGTACTAAGCATTTATTGGTGTTTACCACTTGTTTTAAATGTACTTGCTTTGAACTAACATGCGTAAATACAGCATCTTTATAGAAATTGGTATATAGTTTTTGGGCTTTTTCCAAGCTTCCTTCAAATTTGGTGTACGCTGTGGCGAAAATACCTCTGCTAAAATTACCTCTATTTGGCATGAAATTAATTGCAGCATCAAAACCAGTTTGTAATTGTTGTATGGTTTGATGGATTTCTCCTAAATGTT</t>
  </si>
  <si>
    <t>MKKILGLDLGTNSIGWALVNEAEHEHEQSSIVKLGVRVNPLSVDEKTNFEKGRPLSINADRTSKRSARRNLQRFKLRRKNLINLLLKHHIISNETILTEVGKNTTHQTLKLRSKATQEKISLEEFARILLSINKKRGYKSSRKEKNEDEGFTIDGMAIAKELYDNQLTPGQYVYNILQDGKNYIPDFYRSDLQAEFDDVWQFQKKFYSSILTDEFYLKLKGQGKENTRKLFLAIHQVYTAENKGKRDAVKLQYYKWRSEAVKKQLSIEEVAYVLVEINNNINKSSGYLGAISDRSKALYFNNETVGEYLYGQLVKNRHNSLRNQVFYRQDYLDEFEKIWETQAKFYDELTNELKQEIRDVVIFYQRKLKSQKHLISDCLFEKHHKAIPKSSPLFQEFKIWQNLNYLEFVHTQSKEKIFFSELDDETRQFVFAELNIRGTLKIKEIKKLIGLETPVYWKSNFDEIEGNRTNQVLYNVYQNIADDLGYGFDWSKKHAFEINAELQAIFKDVGIDTAILNFDASIEENDFDKQKSYQLWHLLYSAEDTDKATEEDKLIYGNINTKLKKQLHQKYGFEAKYGNLLANISLQQDYGNLSAKAIKKILPYLESGNSFYEACTIVGYNPSNSLTKEQQQNRKLKDKLELLPKNSLRNPVVEKILNQKVNLINQLIDEYGKPDEVRIELARELKKSAKQRADLSKHINDATLKNQNIRKTLQKDFGIQNPSKNDVIRYKLYDELKDNGYKTLFTNKYIPKEQLFSKDVDIEHIIPKAILFDDSFSNKTLAYRNVNLAKADATAFDFISSKHLDDLDNYKARVETLFQSKRISKGKYKKLLMTRQNLPEDFIERDLRNSQYIAKKATAMLKEVFRSVVPTSGRITDKLREDWDLVNVMKELNLPKYRTLGLTEFIERKNGNKIEQIIDWTKRNDHRHHAMDALTVAFTTHNHIQYLNNLNVTHGLNGVDTDHEKSRLYAIKQAITKVYIVGKTKKRKFIPPMENFRSHAKNHLEGILISFKNKNKVVTKNKNRTKTKTKGVFNEKIQLTPRGQLHKETIYGHAKKVIVTKEKVSSKFTHEKILQVTKPAYREALLKRLASFKNDPKKAFSGKNALSKNPLYFDITSGKKVPDTVKLSYFENSYVIRKEVNSDNFKNEKSLQKVLDVGIRRILEKRLADYNGNAKEAFSNLEKNPIWKDKEKGVCIKKVRIEALKNAEPLHVKKDHLGKIILDDENKSTPVDFISTGNNHHVAIYEDKDGKLHDKVVSFYEVVSRVNLGLPIIDKSFNSHLDWKFLFSMKQNEMFVFPSEDFNPKEIDIGNPKNNELISKYLFRVQKFSKVTYGNSAVRDYVFRHHLETELIDKKELKGITYYQLKSIGMLEKLVKVRINHIGKIVHIGEY</t>
  </si>
  <si>
    <t>1777878.SAMN04324329.STRDD10_00286</t>
  </si>
  <si>
    <t>GCF_001578805.1</t>
  </si>
  <si>
    <t>Streptococcus sp. DD10 scaffold00001| whole genome shotgun</t>
  </si>
  <si>
    <t>GTTTTAGAGCTGTGTTGTTTCGAATGGTTCCAAAAC</t>
  </si>
  <si>
    <t>CGAGAAAACAGCCATGGTCTTCGGTCAAATGAATGAACCACCTGGAGCACGTATGCGTGTTGCTCTTACTGGTTTGACAATTGCGGAATACTTCCGTGATGTCGAAGGTCAAGACGTGCTTCTCTTCATCGATAACATCTTCCGTTTCACTCAAGCAGGTTCTGAGGTTTCTGCACTTCTTGGTCGTATGCCATCAGCCGTTGGTTACCAACCAACACTTGCGACTGAAATGGGTCAATTACAAGAACGGATCACATCAACTAAAAAAGGTTCTGTTACCTCTATCCAAGCCATTTACGTACCAGCAGATGACTATACTGATCCAGCGCCAGCTACGGCATTTGCACACTTGGATTCAACAACTAACTTGGAACGGAAATTGGTACAATTGGGAATCTATCCCGCAGTTGACCCACTGGCATCTAGCTCGCGTGCTCTTTCACCAACTATCGTTGGTGAAGAACATTACGCTGTCGCAGCCGAGGTAAAACGTGTCCTTCAGCGTTATCAAGAATTGCAAGATATCATTGCTATCCTTGGAATGGATGAGCTATCAGATGACGAAAAAACTCTAGTAGCACGTGCGAGACGAATTCAGTTCTTCTTATCACAAAACTTTAACGTTGCAGAACAGTTTACTGGTCAGCCTGGTTCTTATGTTCCAGTAGCAGAAACTGTACGTGGTTTTAAAGAAATTCTAGAAGGGAAATATGATCATTTACCAGAGGATGCTTTCCGAGGTGTTGGTTCGATTGAAGATGTCATTACAAAAGCTGAAAAAATGGGATTCTAAGAGGTGATGTATGACTCAAATGACAGTACAGGTAGTTACACCGGACGGTATTTGCTATGACCATCATGCAGCCTTTGTTCAGGTTCGTACAACTGAAGGTGAACTTGGGATTCTTCCTGGGCATACCTCACTAATTGCTGTATTAGCAGTTGATGAATTGAAGGTAAGAAGGCTTGATGATGAGCATCATGTTGATTGGGTCGCAGTAAATGGTGGGGTAATCGAAGTGTCAAATGATACTATTCAGATTATCGCCGATTCAGCCGAGCGACAACGAGATATCGATGTAAGTCGTGCAGAAAGAGCCAAACAGCGTGCAGAACAGGATATTGAAGAAGCACATAATAAGCATTTGATAGACCAAGAAAAACGTGCCAAAATAGCGCTTCAACGTGCCATCAATAGGATTAATGTTGCTGGAAAATAGCTTTAAAATATCTTATTTTGTCTCAGAACATTTATAGTACTTTGTTGGGAATTATTAGTTTCAAATTCTTTGTCAACTGTAGTGGGTAAACGAAAAGCATAGATGTTAAAGGAGCAGAGTCATCTGCTCCTTTTTTTAAAATTTTAGCCGTCAAAACGGACATCTTAGAAAAAATGATCTATTCATGCATTCTTTCTGCCATACTAAATTTAGGAAGAAGGGAGATTGTTATGATTGAAGAAGTTTACACAGAATACAGAGAATATTATTCCACTTTAGAGGTAGCATATGGTTATCTAAAATTGGACCGATATGAGTGGAAAAGTTTGCACTTGCGCTACTTCATATACTATTTGCGCAAGTATGACATTCACAGTATGGAGTGCTTCACAAGCTATCATTACAAGGTTTCTTACAGGGGATATTTGGAGGAAATAGTAAGAACTATGATTCATTAGCATCGTGAGAGGACGGATTTCGTTTTTTCTTTTTTTATGTTAAGAGCTATCAAAACCTATTTTTGAAATTATCAAAGTTGCGAAAAGCAAAGGAATTGCGTTTAATAATTTTGATTAGATTACTAGTTGCTTCGAGTTTTGCATTTGAAAAGAGGAGTTTGATGGCGTTGATAAACTTCGTCTTTTTTCTTTTTAATGATTTTTTAAAAGATAA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TTTATCAAAAAAAGATTCAAGCTAAGTGCTTAGGTTGGTATGCTATAAAAAGACTTTCATTTTTTTAAAAAAAGTAGTATAATACTAACATTACACAAACTTTTAGAAAATTCCGAATGAGGTAAGTTATGGGATATACAGTTGCTGTTGTTGGTGCCACTGGTGCTGTTGGTGCTCAAATGATTAAAATGTTGGAAGAATCCACACTTCCAATTGATAAAATTCGTTACCTTGCTTCTGCGCGTTCAGCAGGCAAGACCTTGAAATTTAAAGACCAAGACATTACTATTGAGGAAACCACAGAAACTGCTTTTGAAGGAGTAGATATTGCTCTCTTTTCAGCAGGTGGGTCAACCTCTGCTAAGTATGCTCCCTATGCTGTGAAAGCTGGAGCAGTAGTGGTGGATAACACTTCTTATTTCCGCCAAAATCCGGATGTTCCCTTGGTGGTACCTGAGGTGAATGCCCATGCTCTTGATGCCCACAATGGAATTATTGCATGTCCTAACTGTTCAACCATCCAAATGATGGTGGCCTTGGAGCCTGTTCGTCAGAAGTGGGGCTTGGATCGTATCATCGTTTCAACCTATCAGGCGGTTTCCGGTGCGGGTATGGGAGCTATCCTTGAAACCCAACGGGAACTACGTGAAGTTTTAAATGATGGTGTGAACCCACGAGACTTGCATGCAGACATCCTTCCTTCTGGTGGGGACAAGAAGCACTATCCAATCGCCTTTAATGCTCTTCCACAAATCGACGTCTTTACAGACAACGACTACACTTACGAAGAGATGAAGATGACCAAGGAAACCAAGAAAATTATGGAAGATGACAGCATTGCTGTTTCAGCAACCTGTGTCCGTATTCCAGTCTTGTCAGCCCACTCAGAGTCAGTTTACATCGAAACCAAAGAAGTAGCTCCGATTGAAGAAGTGAAAGCAGCTATTGCAGCTTTCCCAGGTGCCGTTCTTGAGGATGATGTAGCTCATCAAATCTACCCTCAAGCTATCAATGCAGTTGGTTCACGGGATACTTTTGTTGGACGTATCCGCAAGGACTTGGATGCGGAAAAAGGTATCCACATGTGGGTTGTTTCAGATAACCTTCTTAAAGGTGCAGCTTGGAACTCTGTTCAAATTGCAGAAACTCTTCACGAACGTGGCTTGGTTCGTCCAACAGCTACATTAAAATTTGAATTAAAATAAGCAAACTTTAGGTGCTGGGAGGTATCTCAGCACCTTTTTGTATCCAAAATAAACTAGAAGGAGAGCGTCACCATGTCTTATCAGGATTTGAAAAATTGTAAAATGATTACTGCCTTTATCACTCCGTTTCATGAAGATGGGTCCATTAACTTCGAGGCTATTCCTGCCTTGATTGAGCATTTATTAGCGCATCACACAGACGGCATTCTCCTAGCTGGAACAACTGCTGAAAGTCCGACCTTGACCCATGATGAGGAATTGGAAATTTTTGCTGCTGTTCAAAAGGTTGTAGCTGGTCGTGTTCCTCTGATTGCAGGGGTCGGAACCAATGATACACGAGACTCCATTGAGTTTGTCAAGGAAGTAGCGGACTTTGGTGGTTTTGCTGCTGGTTTAGCCATTGTTCCTTACTACAATAAACCATCTCAAGAAGGCTTGTATCAGCATTTTAAAGCCATTGCAGATGCTTCTGACCTACCAATCATTCTCTACAATATCCCAGGTCGGGTTGTGGTTGAGTTAACGCCAGAAACCATGCTTCGTTTAGCTGAACATCCCAATATTATCGGTGTTAAAGAGTGTACCAGCTTGGCCAATATGGCTTACTTGATTGAGCATAAGCCAGAAGAGTTCTTAATTTATACAGGTGAAGATGGAGATGCCTTCCATGCCATGAACCTTGGTGCGGATGGGGTTATTTCTGTTGCATCTCATACAAATGGAGATGAGATGCACGAGATGTTTACTGCCATTGCGGAAAGCGATATTCAAAAGGCGGCAGCTATTCAACGGCAATTTATTCCCAAAGTCAATGCCCTCTTCTCTTATCCAAGTCCTGCACCGGTCAAGGCAGTTCTCAATTATCTGGGACTTGCTGCTGGACCAACTCGCTTGCCGTTGGTGCCAACACCAGAAGAAGATGCCAAACGCATTATCAAGGTTGTCGTAGACGGCGATTACGAAGCGACCAAGGCTACAGTAACCGGTGTTTTAAGACCAGATTATTAAGTTGACCTGCATTTTATTTTGAACAAGTACTGTAACTATAAGTTTATTTTAAGAATTTTATTATACTTTCATGAGTGAGATTTTTATCATTAAAGAAAAGTAGATACAAAATGAGGTTCAACTATGAAATTTAAAAAAATACTTTTTACATCTGTAGCGATTGTAGTAGCGGTATCAAGTTTCTCTCGTGTTTCTGCTGATGCAACTGTTCAAAAAGTAATTGACGAGACGTATATTCAGCCAGAGTATGTTGTTGGTTATTCGTTAGACGATAGTCAGCGCAGTCAAACTTTGGGGACTTTGGGCTACAATGAAAATGTAGATACTAAACCAGTAAAAACTATGACACCTGATATCTACTCATCGATTATGAATACTGCAAATGATGCAAGTTTACAACTATATTCATCTGTCAAAATAGAAAAATTAGGAAATAATGAATCTTTGCAAGTCAATATTGTAACGCCTCAAAATATTACAAAGGTTACCCAGGATATGTATCGTAATGCAGCTGTTACTCTAGGAGTTGAACATGCTAGAATTACGGTTGCAGCACCTATAGCTGTAACAGGAGAGAGCGCTCTAGCAGGTATTTATTACTCTCTTGAGGATAATGGGGCGACTGTTCCTCAAGAAAACAAGGAACTTGCTCAAGAAGAACTCAAAACCCTTTCGGATATTAACCAAGCAAATCAAGGGAAAGAGGGTTATGATGAGAATAAACTAAACGTTGCACTAACTGATATCAAGACAGGTGTTGCAGAAGCTAAAAAAGGAAATAAAAATCTAACAGAAGCAGATGTAAGAAAAATCGTTGAGGATACACTTGCAAATTATAATCTAAAGACTGTTCTTTCTGCTGAACAAGTGAATTTAATTGTTAATTTTGCTATAAATCTATCTAATAGTGCAGTTATCTCAAGTGATAATTTTGTATCAACCTTGAACAATTTGAAAAATAGTATTGTTTCACAAGCAGGTGACTCTTTTAAGAATATAAACCTTCATTTTGACGCCAGTCAGGTTTTGGAGCAAGGAGGTAACTTTTTCAGCACTATTTGGAATGTTATTGTGAATTTCTTTAAAGGATTGATTGGTTAAACGGTTTCTATTTGTTCTAAATAGTAGAAGAGGACTATAAGCTTAGTAAAAGAAGATTTTCTACTTTTGCTAAGCTTTTTGTGATATAATAATAGAATACCTGATTAAGAAGGAAATAAACATGAACATACAACAATTACGTTATGTAGTAGCTATTGCGAATAGCGGAACTTTTCGTGAAGCGGCTGAAAAGATGTATGTCAGTCAGCCCAGTCTTTCCATTTCCGTCCGTGATTTGGAGAAAGAATTAGGATTCAAAATATTTAGAAGAACTAGTAGTGGAACTTTTCTGACTAGAAGAGGAATGGAATTCTATGAAAAAGCTCAAGAACTTGTTAAAGGTTTTGATATTTTTCAAAATCAGTATGCTAATCCCGAAGAAGAGAAGGATGAGTTTTCAATAGCTAGTCAACATTACGACTTTTTACCTCCTTTAATTACGGAATTTTCAGTAAGTTATCCCGAATATAAAAATTTTCGTATCTTTGAATCTACGACTGTTCAAATTTTAGACGAGGTGGCTCAGGGACATAGTGAGATTGGAATTATCTATCTTAATAATCAAAATCAAAAGGGAATTAAACAACGGGTAGAAAAACTAGGATTGGAAATTATAGAACTAATTCCGTTTCAAACTCATATCTATCTTAGGGAAAATCATCCTTTGACAAGAAAAAAAGAACTGGTTATGGAAGATTTAGCTGATTTGCCAACGGTTCGTTTCACACAGGAAAAAGATGAGTATCTCTATTACTCTGAAAACTTTGTCGATACTAGTGCCAGCTCTCAAATGTTTAATGTGACAGATCGTGCGACACTGAACGGAATTTTGGAAAGAACGGATGCGTATGCTACAGGCTCAGGTTTTTTAGATAGTAATTCAGTAAATGGAATTACCGTTATTAAAATGATTGATAAATTGGAGAACCGTATGGTCTATGTCAAACGAGATGATGTAGAATTAACTACTTGTGGAGCGGCTTTTGTAGAAGTGATGCGGGATTACTTTAACAAGAAAAAAGAGGATATTTGATGATGCGAAAATTTGGAATTCCTTTTACTATCCTCATGTTAACTCTGTTTGACCAAATTTTTAAATTTTGGATTGTAGCAAATATACAGCTAGGTGAAATACAATCTTTCGTTCCGGGATTAGTTAGTTTAACTTATCTACAAAATACAGGAGCAGCCTTTTCCATGTTGGAGAACCAGCAGTGGTTTTTCATCGTGGTAACGATAGTTGTTTTAAGTGGTTCAGGTTACTATCTTTATAAAAATAGAACCGGTTCTTTGGGGTTGGTGACTGCTTTAAGTCTTGTGATTGCAGGCGGTTTGGGTAACTTTATTGATAGATTGCGGCTAGGTTACGTAGTGGATATGTTTCATCTTGATTTTATGAATTTTGCTATCTTTAATCTAGCCGATGCTTATCTAACGATAGGAGTACTGGTCTTGTTTCTAGTGATATTTAAGGATGAAATGAATGGAAATAAAAATTGAATTAGGTGGTATCCGTCTAGATAAAGCATTGGCAGATTTGACGGAATTGTCAAGAAGTTTAGCCAATGAGCAGATAAAATCAGGACAAGTCTTAGTAAATGGTCAATCTAAGAAAGCAAAATACACTGTTCAAGTTGGAGATTTGATTAGTTATCAAGTTCCGGAACCAGAAGTACTAGAGTATGTTGCGGAGAATCTTCCACTAGAGATTCTATATCAAGATGAAGATGTTGTTGTGGTGAATAAACCACAAGGTATGGTTGTTCATCCCTCTGCGGGACATCCTTCTGGGACCTTAGTAAATGCACTCCTATATCATGTTAAAGATTTGTCTGGGATTAATGGTGTAGTGCGTCCTGGAATTGTTCATAGGATTGATAAAGATACTTCAGGTCTTTTAATGATTGCCAAAAATGATGAGTCACATCTAGCACTGGCTAAAGAATTAAAAGCTAAAAAGTCGCTTAGAAAATACTGGGCAATTGTCCATGGGAATCTCCCAAATGATCGTGGTGTTATTGAAGCCCCAATTGGTCGGAGTGAAAAAGATAGAAAAAACAAGCTGTGACAGCTAAAGGAAAAGAAGCTGTAACGCGTTTTCAAGTCTTAGAGCGCTTTGGAGACTATAGTTTAGTGGAGTTACAATTAGAAACAGGGCGTACGCATCAAATTCGTGTTCATATGGCCTATATTGGACATCCTGTTGCAGGAGACTTAGTTTATGGTCCTCGTAAAACATTACATGGAAATGGACAGTTTCTTCATGCACGTACCTTAGGATTTACACACCCTCGAACAGGTAAAAATTTGGAATTTTCTGTAGAGGTACCGGAAATATTTAAAAAAACATTGGAATATTTACGTCACTAAAGTAGAAAGTGATACTTTGGAAAATAAAACCACTATTTTTCTTTTTCTACTTTGCTAAACTAAAAGAAAAAAGGGGAGAATTCAAGAAATTCCCACTGAATATAGTGAATTTTAGATTTCAAAATCGTGATGTTTTATTTTAGATTTCAAGTATATTTGTGATAAAACTGCACTTTCGTCGATGGCGGATTTTGGTTATGATTCTTGAAATTTTCACTGATGTATCTTTCTTCTGTAACCAAATTGACTTAATTTGATATAAAAAAATGTGATATAATAGTGAAAAAAGGAAGTTATGGAGTAATTAGATTGAAAAGAACTCAGAATGTATTGGTTTTAGCAGCTGTTGGTTTAACTGCCCTTGCCTTGGTAAATTCTATTGCAAATCGCTCCTTCACCGCTGGAGCAAATGAGAGTCAATATCAATCAGGAACCAATCAAACAGAGGTGTTTATTTCTCAAGTTGGTGAAACTGCTCGTCAAATTGCACAAAACAATGATTTGTATGCATCTGTTATGATTGCACAAGCCATATTAGAAAGTAGTTCTGGGGGGTCTGGTCTTGCAGCAGCACCACACTATAATCTATTTGGTATTAAGGGGCAGTACGCTGGGCAATCAGTTACCATGTCGACTTGGGAAGATGATGGCTCAGGAAATGCTTATACAATCAATGCAGTCTTTCGTTCCTATCCTAGTTATGCAGAATCTTTAGCGGACTATGCTAGTTTGATTAGGCAACCCCTCTATAGTGGTGCTTGGCGTAGTAATACAAATTCTTATCAAGATGCAACTGCAGCCTTAACTGGACTATATGCTACTGATACTAATTATAATACCAAATTAAATTCACTTATCCAGCAGTACAATTTGACTCAATATGATACGATTTCTGCTCAAGGACTTGAAAATGCAACTGTAAGTGGGCTTGTTTATAACACTTATCGTGGAAGTTATACAAGTCAAGAGGTATTGGACATAGATATTGCTTGGGCGAATCGAACTCGTCAATAAGAATATAAAGACTCTTTGTCAACTGTTCGGGTTTGATGAAAAGAATAGATGTTAAAGGAGTAGAGTCATCTACTTCTTTTTTGACGCCTGAAATATCAAAAATGAAAGCTCCGTAATTCCTATAGCGGATTGACTCAGTACAGAAATTATAGAGCCGAAACTTCTGCAGCTAGAAACTGTAGAAGTTTTTTATCACATAATAAAAAAAACACCGAATCGGTGTTCACTTTTTCAAGTTGTGTACGGACTGGATCAAAGATCACTGCCTTATTTTAACTTGCTGTGTTGTTTCGAATAATTCCAACAAACATATTATAACCTATTTTAGTTTAAATGTAAACGTTTTTGTGTTAAAATATTGGTGATATTAAAATAATTTAGGAGAATGATATGAAAAAGCCTTACTCTATTGGTCTTGATATTGGAACGAACAGTGTTGGTTGGGCTGTTATCACAGAGGATTACAAGGTCCCTGCAAAGAAAATGAAGGTTCTAGGGAACACAAGTCGGGACTTCATTAAGAAAAATTTACTAGGTGCCCTGCTCTTTGATTCAGGTGAAACAGCAGAAGCTAGACGGCTCAAACGAACGGCACGTCGTCGCTATACCCGTCGCCGTAACCGCCTGCGTTACCTGCAAGAGATCTTCTTAGATGAAATGAACAAGCTAGATAGTGGCTTTTTTCATCGCTTAGATGATTCATTTTTGGTGCCTGAGGAGAAGAGGGGGAGTCGGTATCCTATCTTTGGAACCCTGCAAGAAGAGGTTAACTATCATGAAAATTTCCCAACCATTTATCACTTGAGAAAAAAACTGGCGGATTCAAAAGAAAAAGCCGATTTACGTTTGATTTATCTAGCCTTGGCGCATATGATAAAATATAGAGGCCACTTCTTATATGAAGAATCCTTCGATAGTAACAATAACAGTATTCAAGAAATTTTCAATGAATTTACAGCTGAATATCATAACACCATTGAAGGCAGTTGTCTAAGTGGCCAAATTGAGCAAGTTGAAGCTATACTTACAGATAAGATCAGCAAATCTGCGAAAAGAGAACGAATTCTGAAACTATTTCCTGCTGAAAAATCTACTGGCTTATTTTCAGAATTCCTCAAGTTGATTGTTGGGAATCAAGCTGATTTTAAGAAGCATTTTGACTTAGAAGAAAAAACGCCACTCCAATTCTCTAAAGATACCTATGAAGAAGATTTGGAAAATTTACTGGAGCAAATTGGAGATGAGTTTGCGGACCTCTTCCTTCTTGCAAAAAAACTCTACGATGCCACTCTCTTAGCTGGGATTTTAACAGCCACAGATGTTTCCACCAAAGCACCATTATCAGCATCGATGATCAATCGCTATGAAACGCACCAACAAGACCTTGCTGCTTTAAAACAATTCATTAAAAACAAGCTTCCAGAAAAATATTCTGAGGTTTTCTCTGATCTATCTAAAGATGGCTATGCTGGTTATATCAATGGGAAAACGACTCAAGAAGCCTTTTATAAATATATCAAGAATCTTCTTATAAAATTTGAAGGAGCAGTCGATTTCCTTGAGAAAATTGAACGCGAGGATTTTTTAAGAAAACAACGGACTTTTGATAATGGTTCCATTCCTCATCAACTTCATCTTCAAGAGATGAATGCCATCCTGCGACGTCAAGGAGATCATTATCCATTTCTGAAGGAAAACAGAGAAAAAATTGAGAAAATCTTAACCTTCCGTATTCCTTACTACGTTGGTCCTTTAGCGCGTGGCAATCGTGACTTTGCTTGGTTGACTCGAAATTCTGACCAAGCCATCCGTCCATGGAATTTTGAAGAAGTGGTTGATAAAACTAGCTCTGCAGAAGATTTTATAAACAAAATGACCAATTATGACCTGTACTTACCAGAAGAAAAAGTTCTACCGAAGCACAGTATTCTTTACGAGACGTTTGCTGTCTATAATGAATTAACAAAAGTAAAATTTATTGCAGAAGGATTGAGAGACTATCAATTTCTCGATAGTGGGCAGAAGAAGCAGATTATCAATCTTTTATTCAAAGATAAAAGAAAAGTAACCGAAAAAGACATTATCCATTATCTACACACTGTTGATGGCTACGATGGAATCGAACTAAAAGGAATTGACAAACAATTTAACGCTAGTCTTTCTACTTATCATGATTTGCTTAAGATTATCAAGGATAAGGACTTTATGGATGATGCTGATAATGAAGCAATTCTTGAAAATATCGTCCATACGCTGACTATCTTTGAAGATCAGGAAATGATCAAACAAAGTCTGGCTCAATATGACGCTATTTTTGATAGGAAAGTCATGAAGGCTCTGACACGTCGCCACTATACGGGCTGGGGGGAACTCTCTGCTAAGCTGATTAACGGTATCCGTGATAAACAAACGGGCAAAATGATTCTTGAATATCTGAAGGATGACGGTGAGATCAATCGGAATTTTATGCAGCTCATCAATGATGACAGCCTTTCTTTCAAGGAAACCATTCAAAAAGCCCAAGTCATTGGCGAAACGGAAAATATCAAACAAATCGTCCAAGAACTCCCGGGAAGTCCAGCCATTAAAAAGGGAATTTTACAAAGTATTAAGATTGTTGACGAACTTGTCGAAATAATGGGATACAACCCTGAGAGTATCGTGGTCGAAATGGCGCGTGAAAATCAGTTTACAAATCAAGGACGGCGCAATTCACAGCAACGATTAAAGAAACTGACAGACTCTATTAATAAGTTAGGAAGTTCTATTTTAGAAGAACACCCAGTTGATAATTCGCAGTTACAGAATGATCGATTATTTTTGTACTACCTACAAAATGGGAAGGATATGTATACAGGAGAAGCTTTAGAACTGTCTAAGCTTAGTTCGTATGATGTTGATCATATTATCCCACAAGCCTTTATCAAAGACGATTCTTTAGATAATCGTGTCCTGGTTTCCTATGCTAAAAATCGTGGAAAATCAGACGATGTGCCAAGTCTAGAGATTGTTCAAAAAAGAAAAGCTTTTTGGAGACAATTGTTGGATTCCCAATTGATATCAGAACGTAAATTTAACAACCTAACCAAAGCTGAACGTGGTGGGCTCACAGAGGACGATAAAGCTGGTTTTATCAAACGTCAACTAGTTGAAACACGACAAATCACCAAACATGTGGCACAGATTTTAGATGCTCGTTTCAATACGGAAGTAACTGAGAAGGGGAAGAAAAAGCGTGCCGTCAAAATCATTACTTTGAAATCCAATCTCGTTTCCAATTTCCGTAAAGATTTTGAACTCTATAAAGTTCGAGAAATCAATGATTACCATCATGCACATGATGCTTATCTGAATGCTGTCGTTGGAACAGCTTTGCTAAAGAAATACCCTAAACTGGAACCAGAGTTTGTCTATGGTGACTATCCAAAGTACAATAGCTACCGAGAACGAAAAACGGCTACCGAGAAAGTTTACTTTTATTCTAATATTATGAACTTTTTCAAAACGACCGTCAAACTCGCAGATGGTTCGGAGAAAAAGAGACATCAAATAGAAACGAATGAGGAAACTGGAGAAATTGTTTGGGATAAAACAAAACATTTTGAAATTGTCCGAAAAGTACTCTCTTACCCTCAAGTTAATATTGTGAAGAAGACAGAGGAACAAACCGTTGGACAAAATGGTGGTCTGTTTGATAACAATATTGTGTCCAAGAATAAAGTAGTTGACGCAAGCAAACTAATTCCTATCAAATCCGGTCTATCACCTGAAAAGTATGGCGGTTATGCAAGACCTACAATCGCTTATTCCGTCCTTGTTATAGCAGATATTGAAAAGGGAAAGGCTAAAAAATTAAAGCGGATTAAAGAGATGGTTGGAATAACCATTCAAGATAAAAAGAAATTTGAAGCAAATCCAATTGCCTATCTTGAAGAATGTGGTTTTAAAAATATCAATTCCAATCATATTATAAAATTACCTAAGTATAGTCTCTTTGAGTTTGATGATGGTCAGCGAAGATTATTAGCAAGCTCTATTGAGTTGCAAAAAGGTAATGAATTGATTTTACCTTATCATCTCACTGCTTTACTTTACCATGCACAGCGAATTAATAAAATTAGTGAACCAATTCATAAACAGTATGTTGAAGCACATCAAAATGAATTTGAAGAATTACTTACAACAATCATTTCTTTATCTAAAAAATACATCCAAAAACCAAATGTTGAATCGTTATTACAACAAGCGTTTGACCAAACTGATGAAGATATTTATCAGTTAAGCGAATCTTTTATCTCGCTTTTAAAACTGATTTCATTCGGAGCTCCTGGAGCATTTAAATTCCTTGGTGTTGATATTAGTCAATCAAATGTACGGTATCAATCTGTGTCTTCTTGTTTCAACGCCACTCTCATCCATCAATCGATCACAGGCCTTTATGAAACTCGGATTGACTTGAGTAAGCTGGGAGAAGACTAATGGGTTGGCGAACGGTTGTGGTTAATACACACTCTAAATTGACCTATAAAAACAATCACTTGATTTTTAAAGATGCTTCTCGGACAGAACTAATCCATCTGTCCGAGATTGATATCTTGCTATTGGAGACTACGGATATTGTTTTATCGACCATGTTAGTGAAACGGTTGGTGGATGAAAATATCCTCGTCATCTTTTGTGATGATAAACGCTTGCCGACAGCTGCCTTAATACCCTACTATGGCCGGCACGATTCCAGTTTACAGCTTTCTCGACAGATTGCTTGGCCTGAATCGTTGAAAGCACAGGTTTGGACCAGCATTATTGCACAGAAAATTCTCAATCAAGCCCTGTATCTGGGAAATTGTGGATTTTTAGAAAAATCTCAGTCGATCATCGATCTTTATCATGGTTTGGAACTTTTTGATCCTAGTAATCGTGAAGGACATGCAGCACGGCTCTATTTCAATACCTTGTTTGGAAATGATTTTAGTCGTGAGCAAGATAATGATGTCAATGCAGCTTTAGACTATGGTTACACCTTGATTTTAAGCATGTTTGCGCGTGAGATTGTCTTATCAGGCTGTATGACGCAGTTGGGCTTGAAACATGCCAACCAGTTCAATCAATTTAACCTAGCTAGCGACATTATGGAGCCTTTTCGTCCAATCATTGACAGGATCGTCTATGAAAATCGAACCAGTTCTTTTGTTAAAATCAAACGTGAACTATTCACGATTTTCTCTGATACTTTTTCCTATATGAACAAAGAGATGTATCTGACCAATATTGTCAGTGATTATACAAAGAAAGTCATTCAGTCATTAAATAATCCTGAGAAAGGAGTTCCTGAGTTTAGGATATGAGCTATCGATATATGCGGATGATGTTAATGTTTGATATGCCTGTAGAGATAGCAGAGGAGCGCAAGGCCTATCGGAAATTTCGAAAGTTCCTCATAGATGAAGGATTTATCATGCATCAGTTTTCGATTTATAGCAAGCTCTTGCTGAATAATTCTGCCAACAATGCTATGATCGAACGGTTAAAAAGTCACAATCCAAAAAAAGGGAGCATCACGCTTCTGACGGTGACAGAAAAGCAATTCGCTCGAATGATCTACTTGAGCGGTGAGCGCGATACTAGTGTAGCCAATTCTGATGCACGATTGGTCTTTCTAGGAGAGGATCCTAGTGATGAAGATTAATTTCCCCATTTTAGATGAGCCATTGGAATTGACTCAGGCGACTTTCTTAGTTCTGGAGGACCAGCGCATCTTTTCAAGGATTGTCAAACAACTGTATCAATATCCTGAAGAAGGAGAAATCAAATTATTTGATAAAGATTTAAAAGCTCTAAAAGAGTCGGAATTGCTTCTGATAACGGATATCATGGGCTATAATCTGAATTCGCCTGCCATGCTCAAGTTGATACATGCTGATTTGGAGAATCAACTCAATGAAAAACCTGAAGTCAAGTCCATGATTGAGAAATTAGTTGTAACGATTACGGACTTGTTGGCCTTTGAATGTTTGGAAAACGAATTAGACCTAGAATATGATGAAATCACCATTCTTGAGCTGATTGATGCTCTTGGTGTCAAGATTGAAACTGTTAGTGATACCCCTTTTGAGAAGGTTTTAGAAATTGTTCAAGTCTTTAAATACCTTTCTAAGAAAAAGTTGCTCATTTTTATCAATGTAACTGCTTATTTGTCAAAGGAAGAAGTTGCATGCTTGGTAGAGTATATCCAACTCAACCAGCTGACAGTTTTATTGATCGAACCTCGAAAAGTTTATGATTTTCCTCAGTATGTCTTGGATCAGGATTATTTCTTAAATTCGGAAAATATGGTATAATAAAGTAAATAATTGGAATCAGACGAACTGAAGTCTAGCTGAGACGAATAGCGCGATTACGAAATTTCGGAAGAAAAATTATTCTGCGAGGTTTTAGAGCTGTGTTGTTTCGAATGGTTCCAAAACCGCCCAACCATCGCCACGGACTTTTTTTGTGTTTTAGAGCTGTGTTGTTTCGAATGGTTCCAAAACGGTAAACTCATTATACTGTAAAGCGCCCTTGTTTTAGAGCTGTGTTGTTTCGAATGGTTCCAAAACGGAGATGTGTTTGTTTACTTTACGAATCAGGTTTTAGAGCTGTGTTGTTTCGAATGGTTCCAAAACAAAAATAATATCGTTATAACTAACTTGAAAGTTTTAGAGCTGTGTTGTTTCGAATGGTTCCAAAACTCTTCCTTGATAGCCGTATAGATTCCCTTGGTTTTAGAGCTGTGTTGTTTCGAATGGTTCCAAAACTAAAGATGTTCAGTATAGACTAGGACATTCGTTTTAGAGCTGTGTTGTTTCGAATGGTTCCAAAACTGAAAAGACGGTTTTTTGGACCAAGGAGCGGTTTTAGAGCTGTGTTGTTTCGAATGGTTCCAAAACCCTGTTATCCAGTGAAAAGTAACCACAGCGGTTTTAGAGCTGTGTTGTTTCGAATGGTTCCAAAACCGCCTTCTTGAGTTGGTACTTGTTCGGCGTGTTTTAGAGCTGTGTTGTTTCGAATGGTTCCAAAACCAAGTACCAACTTCCATCATAATCACGTTTGTTTTAGAGCTGTGTTGTTTCGAATGGTTCCAAAACTATTTAAATATTGTTTTTTTCTAAATTCTAGGTTACTGAAAAGGATTAATTCCTGTATAATTCTAAAAAAGGAGTTTTAGAATGACAGCAAAAAAAGTTTCAGCAGCACGAAGAAGAGCGAATGACAAATGGAACAAAGCGAATCCAGAGACAACGAAGTATATGCAATATAAATCAAAAGCGAAATCGTTTATTTTATGTTCAAAAGATGATGATGTAAATCAAATCGAAGCATGGTTAGATGAACGAAAATCAAATGGGCAAAAAAAAGATGGGCCGATCCAGTAAAATGGACTGGTCCATTTTTTTGTGGTGAATTTTTAGAACTAAAACACGATCCTATTTGAGTTCATCTGACTTTGAGAGTGAATTCACCTCACAGGCTATTCAAATAATGGAGTGAAATAGTCTAGTGGACTGTTTTTCCTGACTTTAAAATTGTGAAGATAGTTCAGAACAATCATAGCTGATGGAGATAATAGGGCTAAACATATCCATTGTGATGATTTTGTTTTTGTGCTTTGGAATCATTACTCTTTCTTATATGTACGTAGGTGAACGTTTGAAATATTTAATTTTTTATAAAAAATTTCGAATAGTGGTTTAAAGGAGTGAAAAAATGGATAATTTTGATATTTACAAACTTAAAAAAGCTGGCTTAAGTAATAAACATATTTTAAATATCTTGCACCATGTTAAGTCAACTAAAGAGAAACTTAGTTTACGCAATCTTGCAATTATTTCAGAATGCAGAAATCCTGCGATTTTTATAGAGAATTATCGTCAGCTTGATGAAGATGTCATGAGAAAAGAATTTAAACAATTCCCATCTTTTTCAATACTGGATGATATTTATCCTTTGGAGTTAAGTCAAATTTATAACCCGCCTGTCTTGTTATTTTATCAGGGTGATTTAGATTTATTACAGCAAACCAAGTTAGCAGTTGTAGGAAGTAGAGATTGTAGTAAAGTAGGACTGCAGGCAGTTCAGAAAGTGATAAGTGAATTGGGAAATGAAACCGTTATTGTTAGTGGTTTAGCTCGAGGGATTGATACTAGTGCTCATATGTCTGCTTTAAAAAATGGTGGTAAAACGATTGCAATCATAGGAACAGGATTGGATATTTATTATCCAAAAAGCAATCAGAAATTACAAAAATATATAGGACAACATCACTTGGTTTTGACGGAATATGGACCAGGGGAACAACCTTTAAAATTTCATTTTCCAGAACGCAATCGTATCATAGCTGGTTTGAGCCGTGCTGTTCTAGTCGCTGAAGCTAAATTACGTTCTGGTAGTTTAATCACATGTGAACGTGCAATGGAAGAGGGGCGAGATGTATTTGCTATTCCTGGGTCAATTCTAGATGGACGGTCAGATGGATGTCATCATTTAATACAGGAGGGAGCTAAATTAGTGTATACAGGAGCAGATGTATTATCAGAGTTGCAGTATACTGTTTAGTTAAGCTTTATAAATGGTTACCATAAAAATAAATTATCTTAAGTCGTTTATCAGTAATGAACTATGCTGAAATACCAAGACTTAGAAAATTACGAACTTTAAATGAAAATTAAACTTTTAAATTGACAAAATAAAAACATTGGTGTAAAATGATTTAGGAAACATCGGAAAACGGTGTAGTGATGCGTCAGCATAGGTAGGTTATTAATTAAGAAATGAGAATAATATGCTAAACGAATTTCCTATTTTTGACTACGAAGATATTCAACTAATCCCTAATAAATGTGTAATCAACAGTCGTTCAGAGGCAGATACTCGTGTAACTTTAGGAAAGTATACCTTTAAATTGCCAGTTGTTCCTGCTAATATGCAGACAATTATAGATGAAGATGTCGCTAATCAATTAGCAAAAGGTGGTTATTTTTATATCATGCATCGGTTTGATGAAGCAGGTCGAATTGATTTTATCAAGAAAATGCATGATCAAGGATTGATTGCATCGATTTCTGTTGGAGTTAAGAATTATGAATATGATTTCGTTAGTCAACTAAAGGCAGATGCGCCTGAATATATCACAATTGACATCGCTCATGGTCATGCAGATAGTGTAATTTCTATGATTCAGCATATAAAAAAAGAACTTCCTGAGACTTTTGTGATAGCTGGAAATGTAGGTACTCCAGAAGCGGTACGTGAATTGGAAAATGCTGGTGCAGATGCGACAAAAGTTGGTATTGGACCAGGAAAAGTATGTATTACTAAAGTAAAAACAGGTTTTGGAACAGGAGGTTGGCAACTAGCAGCGTTACGTTGGTGTGCTAAGGCAGCGCGAAAACCGATTATTGCTGATGGCGGGATTCGAACACATGGTGATATTGCTAAGTCCATTCGCTTTGGAGCAAGCATGGTGATGATTGGGTCTCTTTTTGCAGGTCATATTGAAAGTCCTGGGAAGACAATTGAAGTTGACGGAGAGCATTTTAAAGAGTACTATGGTTCAGCATCCGAGTACCAAAAAGGTGCTTATAAGAACGTAGAAGGCAAGAAAATCCTACTTCCTACGAAAGGTCTTCTACAGGATACGTTAACTGAGATGGAACAAGACTTGCAAAGTTCAATTTCTTATGCAGGTGGACGTAAGGTTGCAGATCTTAGACACGTGGATTATGTTATAGTGAAAAATTCTATTTGGAACGGTGATAGCCACTAGTACACGTTAAACAAGAGATAGAACAAAATTCTAAGGTTATTGATTGAGAGAGTTGCTTCAAAAATCAGAAGTAACTCTTTTTTAGGGTATTAAAACACAATTTTAATAAATCTATAGGAGATATGTAACTATTCACTTACTTACTGCCATCAATTTTGTCGAGGAATAGTATATTTTTTTATTTGGATACGTCTCGATTTATTTTTTTGATTATGATAAAATGAAGAAAATCAATATATTTGGAGGAGTCATGACATTACTTGAAGAACGAATTTTAAAAGATGGTAAAGTAATAGGGGAGAATATTCTAAAAGTTGATTCTTTCTTGACTCATCAAGTGGATACTGCTCTTATGAGAGAGATTGGAAAAGCTTTTTCTTCTCATTTCAAGAAACCAGACGTGACTAAAGTTGTAACAATTGAAGCATCTGGAATAGCACCTGCACTTTACGTTGCTGAGGCTCTTGATGTACCTATGGTTTTTGCAAAGAAATCTAAAAATATTACTATGCAGGATAATATTTTCACTACAGAAGTTTATTCTTTTACTAAGCAGGTGAATAGCACGATATCTATATCAAGTCAGTTCTTGAATGCTGATGATAGGATTTTGATTATTGACGATTTTCTTGCAAATGGTCAGGCAGCTATGGGATTGATCCGCATTATTGAGCAAGCTGGGGCAGAGGTAGTTGCAGTAGGTGTCGTGATTGAAAAGTCTTTTCAGAATGGTCGTAATCTTTTGGAAACAGCTGGTTACTCGGTCTACTCGTTAACTCGTTTACAGGAATTTAGTGAAGGGCAGCTTATATTTGGTCAAGCGGATATCTAACATGTAAAGGATTCGATTCAAATAGGATGAAATTGGAATGACGTTAAAGCCGGTATCTAATAATGGTGTTTCGAAATTGAGGAAAGAGAATGTATCAAACTAGAAATCTTCGTGAAAAAATAAAGCTATTTTTTAAAATATTTATTCCTATCTTAATTTATCAGTTTGCTAATTATTCAGCTTCATTTATTGATACAACTATGACAGGTCAATATAATACCTTGCATCTAGCTGGAGTTACAATGGCAACCAACCTATGGAGCCCTTTTTTTAGTTTTTTAACAGGAGTTATTGCTGCTCTGGTTCCTATTGTAGGTCATCATTTAGGAAATGGGGGGAAAAATAGAATTGCTTCAAATTTTTATCAATTTCTTTATTTATCGCTCGGTTTGTCCTTTTTTCTATTGGTTTTTGTGATTGGTTTAGCACCTCTCATATTGGCTAAACTGGGTTTAGAGACAGTAGTTGAAAAAGTTGCAGTACAGTATCTTTGGTATTTAGCTTTAGGTATCGTTCCATTGTTACTTTTTAGTGTTGTACGTTCCTTCTTTGATGCCTTAGGTCTAACCCAACTTTCTATGTATTTAATGCTTCTCCTTTTACCCTTAAATGCTGGGTTTAATTATATACTAATTTATGGACAATTTGGAATACAGGAAATGGGAGGAGCAGGAGCTGGTTTAGGGACTTCTTTAGCATATTGGTGCTTATGTATTCTAGCTTTTCTTGTTTTATTTAAGGACAAGAGAATGCAAGAATTTCAATTATGGAAAGTGAGGAGTTTTAATGCTTCGGCTCTTATTGAGGGACTTAAACTTGGTTTACCGATCGGAGGGGCTGTTTTTGCGGAAGTTGCAGTTTTTTCTCTTGTTGGACTCGTGATGGCTAAGTTTCCTTCTTTAGTTATAGCTAGCCATCAGTCTGCAAATAACTTTTCTTCACTCATGTATGCCTTTCCTTTGAGTATATCTATGGCAATGGCTGTAGTAGTTTCTTACGAAGTGGGAGCTGGGCGTTTTGATGATGTCAGACAATATTGTCTGTTAGGGCGTCTCACAGCGCTTTTTATGGCACTTTTAACTTTTCTCTTTCTTTTTCTATTTCGTCAGCAAGTATCCTCTCTTTATGGTAATAGCGGAGACTTCATAAAGATGACTTCTATTTTTTTAACGTATAGTCTCTTTTTTCAGTTAGCTGATACTTTCGCAGCTCCTCTTCAGGGGATTTTAAGAGGGTACAAAGATACAAGTATTCCTTTCGTTTTAGGAGTAGTGAGTTATTGGGGCATTTCTTTACCTCTTGGGCTTGCTTTAGAACGTTTTACAATTTTAGGACCTTATAGTTATTGGATTGGATTAATCGCAAGTCTTTTGGTTAGTGGTATTCTCTATCAATTGCGCTTAAATCAAGTTATCAGAAATTACAAACGCTTGTCTCGTTCAATGTAATCTATTCAGGAACAGACTTGTAATTGGAAATTAATTGAAATAATTTAGAGCTCTTTGTCAACTGTAGTTGGGAGATGAAAAGCTCACACCAAGAGAAGACCAAGTTAGTCTTCTTTTTTATATTCAGTGTGTTCAAAATCCTTTTTTGAAGTTGTCAAAGTTCTGATGGCCAGAGGCATTCCGTATAGTAGGAAAGAAGTTTTTCGACAATTTCTTTTTATGTTAAATGAATGCGAAAAGTAGGGTGATAAAAGCGTATATTACTGAGTTTTTGGATGAATTTCCAGCAGTACTTGAGTGCCCGATACTAGTGTGATTTGTGGTCAAATCGATTCATGATTCTGATGCGAAAGCAGTTCATAGCCGGATCATATATTGGAGTAAAATAGTCCGGTGGACTGTTTTAGCCTGAACCTTAAAAATGGAGAGCGTGTTTCGATAACTAATTTTAATGATGGATTTCTCCTTTTCGTAATAGTTCTTATGGGAATTTTTTAGAAAAAATGAAAGAAAAAGGAGCAAATTGCTCTGCTCCTTTAACATTTACTTTTTTTATCAATCCACTATAGCTGACAAAGAGCCAAGTATCTAGAAGTAAGAATACTTAAGAAATGAATTTTATTTTAATTTTTAATCAAACTCATATTTTTGATAGATGGTGCAAAATATGAAAATTCCAGTGAAGATAGCCATAAGTACGAGATAGAGTGGAAGACTGTTGCTTGTAAGTGTAGAAATTTCAATGAAGTTCTGTAAGACGATAGCAGATGTGAAGAAACCAATCACACTAAAGGCTACGAGAAGTGCACGCCAGATATTAAATGGGAGGCAAGCACGTATAACAGACAAGAATCCAATAGAACCTAGTAAATAATAGCTGAGAGTTGAAATTTCTATATTTGTCCATCCCCAATAAGCTCCCCAAAAGCGAACAAAAAGTACACTAAAAACTACCATAAGTGAGCTAGGAAGTGCTAGTAGTAGAGAACGTTTAAGGAAATGCTTTTCTACTGGTTTGATGTTGCGCTCAAAAGTAAGAACAAATGGTGGGAATCCTTCTACAAATTGGTCAATCAGAGTAATTTGAATAGGGATAAATGGGAATATCAAGAGGTAATCTACATTAAGAAGTGCTGCACTTGCAATACAAATGATAGCAAGAACAAAGGAATAAATTGTTTTGATAAAGAATATTGGTGCAATGCGACCAATATTATTAACTACTCGACGTCCTTCGAACAAAATTTCAGGAACATCGTTAAAATCAGAATTAAGCAAGACAAGATTTGCGATCTGACGGGTAGCAGGATCGCCTTCTGCCATTACAATAGAGCAATCTGCTTCTCGTAAAGCTAGGATATCATTCACTCCGTCTCCTGTCATAGCAGTAGTACGTCCAGCTTCTTTTAGAGTCTGAATAAGTAGTCTTTTTTGGTGTGGAGATACGCGACCAAAGATAGCAGTTGTTTCAGCCATTACAATTAATTCTTGATCTGTAATTTTTGAACAATCCACGTAGCTTTCATAGTTTGTAAAACCTGCTTGTTGGGCAATATTTGAGACAGTGACAGGATTGTCTCCTGAGATGATTTTAAGATCAATCCCTTGAGTACGAAGATAATCAAGAGTTTCAGCGGCTCCTTCACGAATTGGGTCAGTAATTTCTAATACAGCTATTGCTCGTACATCGGATGGTAGATGCATGTGATGATTATCAATGGTTTGACTGCTATGAGCAAGAACTAGGACGCGAGAACCGCGGTATTGAGCGTCTGTAACAGCTTGTGGATTTTCGCTAAGGAGCATTTCAGGTGCTCCGACAAAGATAGTTCCAAGATTGCTTAAATGCATCGCGCCCCATTTACGGTCACTTGAAAAGGGAATGACATTACTTGCCGTATAGGTATTCTCTATTTGAGAATATTTCTTATGAATTGCTTGGGCGGTTGGATTATTATCATCACTAGCATTTGTATATGCTGCAAGAATTTGAGAAAGTTCTTGATCTGTAAACTCATCAGTTAAAGTGTGAAGAGCTTCAACAGTCATTTTTCCTTGCGTGATTGTTCCTGTTTTATCCAAACAAAGAGTATCAACACGTGCTAATGTTTCGACTGAATACATTTCTTGAACTAAAACCTTACGCATTCCCAATTTTATAACAGCAGTGAGTAGAGAAGTAACTGTCAATAGCGCAATTCCTTTGGGCAACATTCCTAGCAAAGCAGTTGATGATGTAACAACAGAGTCTTTGAGGGGAAGCATTTTAAGAAGTAAAGCTTCTAATAAAAGTGCAATTCCAAAGGGAATGATAATTTTTCCAGTGAAGTTTGAGATTTTTTCGAGGCTAGATAAGATTTGCGAATTGATAGGTTTGAGAGTCTTAGCTTCCATCAT</t>
  </si>
  <si>
    <t>MKKPYSIGLDIGTNSVGWAVITEDYKVPAKKMKVLGNTSRDFIKKNLLGALLFDSGETAEARRLKRTARRRYTRRRNRLRYLQEIFLDEMNKLDSGFFHRLDDSFLVPEEKRGSRYPIFGTLQEEVNYHENFPTIYHLRKKLADSKEKADLRLIYLALAHMIKYRGHFLYEESFDSNNNSIQEIFNEFTAEYHNTIEGSCLSGQIEQVEAILTDKISKSAKRERILKLFPAEKSTGLFSEFLKLIVGNQADFKKHFDLEEKTPLQFSKDTYEEDLENLLEQIGDEFADLFLLAKKLYDATLLAGILTATDVSTKAPLSASMINRYETHQQDLAALKQFIKNKLPEKYSEVFSDLSKDGYAGYINGKTTQEAFYKYIKNLLIKFEGAVDFLEKIEREDFLRKQRTFDNGSIPHQLHLQEMNAILRRQGDHYPFLKENREKIEKILTFRIPYYVGPLARGNRDFAWLTRNSDQAIRPWNFEEVVDKTSSAEDFINKMTNYDLYLPEEKVLPKHSILYETFAVYNELTKVKFIAEGLRDYQFLDSGQKKQIINLLFKDKRKVTEKDIIHYLHTVDGYDGIELKGIDKQFNASLSTYHDLLKIIKDKDFMDDADNEAILENIVHTLTIFEDQEMIKQSLAQYDAIFDRKVMKALTRRHYTGWGELSAKLINGIRDKQTGKMILEYLKDDGEINRNFMQLINDDSLSFKETIQKAQVIGETENIKQIVQELPGSPAIKKGILQSIKIVDELVEIMGYNPESIVVEMARENQFTNQGRRNSQQRLKKLTDSINKLGSSILEEHPVDNSQLQNDRLFLYYLQNGKDMYTGEALELSKLSSYDVDHIIPQAFIKDDSLDNRVLVSYAKNRGKSDDVPSLEIVQKRKAFWRQLLDSQLISERKFNNLTKAERGGLTEDDKAGFIKRQLVETRQITKHVAQILDARFNTEVTEKGKKKRAVKIITLKSNLVSNFRKDFELYKVREINDYHHAHDAYLNAVVGTALLKKYPKLEPEFVYGDYPKYNSYRERKTATEKVYFYSNIMNFFKTTVKLADGSEKKRHQIETNEETGEIVWDKTKHFEIVRKVLSYPQVNIVKKTEEQTVGQNGGLFDNNIVSKNKVVDASKLIPIKSGLSPEKYGGYARPTIAYSVLVIADIEKGKAKKLKRIKEMVGITIQDKKKFEANPIAYLEECGFKNINSNHIIKLPKYSLFEFDDGQRRLLASSIELQKGNELILPYHLTALLYHAQRINKISEPIHKQYVEAHQNEFEELLTTIISLSKKYIQKPNVESLLQQAFDQTDEDIYQLSESFISLLKLISFGAPGAFKFLGVDISQSNVRYQSVSSCFNATLIHQSITGLYETRIDLSKLGED</t>
  </si>
  <si>
    <t>1852364.SAMEA4519250.GCA_900104595_01110</t>
  </si>
  <si>
    <t>MGKDYTIGLDIGTNSVGWAVLRDDLDLVKKKMKVFGNTDKKALKKNFWGVSLFDEGQTAADARMKRTMRRRLARRHQRIVFLQEEFFQKAMNEKDANFFHRLNESFLVEEDKEFNRHPIFGKLEEEKAYYKKYPTIYHLRKELADSTQQADLRLVYLAMAHIIKYRGHFLIEGKLSTENTSVSETFKVFLDKFNEASKIADNELKLDTTIDVEKVLTEKSSRSRKAENVLNFFPTEKKNDTFDQFLKMIVGNQGNFKKTFDLDEDAKLQFSKEDYDTELENLLGMAGDGYGDVFEAAKNAYNAVELSGILTVQDSLTKAKLSAGMIKRYDDHKEDLALLKKFFLNNLGYEEYVSYFKGDGKKDNNGYASYIDGHTKQDDFYSYTKKMLDKVEGADYFLAKIDQEDFLRKQRTFDNGVIPHQIHLEELKAIMEHQGEFYPFLKENFQKIVDLFNFRIPYYVGPLASKENHGRFAWLERNSDEPITPWNITEVVDMNKSAEKFIERMTNFDTYLPNEKVLPKHSMLYEKFTVYNELTKVSYTDEQEKTHNFSSIEKEKIFKELFCKNRKVTKDRLQKFLYNEYNLENVTINGIENEFNAKLATYHDFLKLNVSPEMLNDPENEDMFEEIVKMLTIFEDRKMLAKQLASFKSYFDEKTMKELVRRYYTGWGRLSAKLINGLYDQQTGKTVIDFLVMDDAPGKNTNRNFMQLINDNMLSFKEEIQKAQKEVGTKNDLNQIVQELAGSPALKKGILQSLKIVDEIVDIMGYAPTNIVIEMARENQTTGRGKINSQPRYKNLEKSLNEMQSKILKDYPTDNKAIQKDRLYLYYLQNGRDMYTGHDLDINNLSNYDIDHIIPQSFIVDNSIDNRVLVSSKENRGKSDDVLNIDIVKSRKGFWEQLLHSKLMSKKKFDNLTKAERGGITEDDKAGFIKRQLVETRQITKHVARILDERFNTEKDQTGKKIRTVRIVTLKSALTSQFRKNYQIYKVREINDYHHAHDAYLNGVVANTLLKIYPQLEPEFVYGEYHRYDSFKENRATAKKNMYSNIMQFTKKDVTLDKEGNGEILWDNKSVAMVKKVIDYRQMNIVKKTEIQRGGFSNETVLPKGPSDKLIPRKNNWDPAKYGGVGSPTEAYSIIISYEKGKSKKVVKEIVGITIMQRKAFEENELGFLKTRGYENPKVLAKLPKYTLFEFADGRRRLLASSKESQKGNQLVLSKDLNELVYHAKNSDKKSESLEFVTNNSTMFFDFLEYVDIFAQKYIIATKNSERIQIVAENNKDSEGKDLATSFFNLLQFTAMGAPADFKFFNETIPRKRYSSTSELLNATIIYQSVTGLYETRRNLGD</t>
  </si>
  <si>
    <t>39498.SAMN02745115.SAMN02745115_00320</t>
  </si>
  <si>
    <t>CRISPR-associated endonuclease Csn1</t>
  </si>
  <si>
    <t>MENKQYYIGLDVGTNSVGWAVTDTSYNLLRAKGKDMWGARLFEKANTAAERRTKRTSRRRSEREKARKAMLKELFADEINKVDPSFFIRLEESKFFLDDRSENNRQRYTLFNDATFTDKDYYKKYKTIFHLRSDLINSDEKFDVRLVFLAILNLFSHRGHFLNASLKGDGDIQGMDVFYNDLYESCVEFEIDLPQISNTDNFEKILSQKGKSRTKILEELAKEMSISKKDKTKYAILKLICGMKIKVGDIYADEDIQDEDKKKDLGFRESNYEERALEVKEIIGDEYFDLLEKAKAVHDKGLLSNIIGNSKYLCEARVEAYENHHKDLLKIKELLKKYDKKAYTDMFRKMTDKNYSAYVGSVNSNIAKERRSVDKRKIEDLYKYIEDTALKNIPDDNKDKIEILEKIKLGEFLKKQLTASNGVIPNQLQSRELRAILKKAENYLPFLKEKGEKNLTVSEMIIQLFEFQIPYYVGPLDKNSKKDNKVNSWAKIKQGGRILPWNFEDKVDIKASAEEFIKKMVRKCTYLSDEHTLPKQSLLYEKFMVLNEINNIKIDGEKISVEAKQRIYKDLFMKGKKVSQKAIKQELISLNIMNKDSVLSGIDTLCNAYLSSIGKFTGVFKEEINKQSIVDMIEDIIFLKTVYGDEKRFVKEKIEEKYGDEIDKDKIKRILGFKFSNWGNLSKSFLELEGADVGTGEVRSIIQSLWETNFNLMELLSSRFTYMDELEKRVKKLEKPLSEWTIEDLDDMYLSSPVKRMIWQSMKIVDEIQTVIGYAPKRIFVEMTRSEGEKVRTKSRKDRLKELYNNIKEDSKQWVKELDAKDESYFRSKKMYLYYLQKGRCMYSGEVIELDKLMDDNLYDIDHIYPRSFVKDDSLDNLVLVKKEINNRKQNDPITPQIQASCQGFWKVLHEQGFISNEKYSRLTRKTQEFSDEEKLSFINRQIVETGQATKCMAQILQKSMGEDVDVVFSKARLVSEFRHKFDLFKSRLINDFHHANDAYLNIVVGNSYFVKFTRNPANFIKDARKNPDNPAYKYHMDRFFERDVKSKSEVAWIGQSEGNVGTIAIVKKTMAKNSPLITKKVEEGHGKITKETIVGVKEIKFGRNKVEKVDKTPKKPNLQAYRPIKTSDERLCNILRYGGRTSISISGYCLVEYVKKRKTIRSLEAIPVYLGRKDSLSEEKLLNYFRYNLNDGGKDSVSDIRLCLPFISTNSLVKIDGYLYYLGGKNDDRIQLYNAYQLKMKKEEVEYIRKIEKAVSMSKFDEIDREKNPVLTEEKNIELYNKIQDKFENTVFSKRMSLVKYNKKDLSFGDFLKNKKSKFEEIDLEKQCKVLYNIIFNLSNLKEVDLSDIGGSKSTGKCRCKKNITNYKEFKLIQQSITGLYSCEKDLMTI</t>
  </si>
  <si>
    <t>1423803.SAMN02369473.FD13_GL002020</t>
  </si>
  <si>
    <t>GCF_001436675.1</t>
  </si>
  <si>
    <t>Levilactobacillus senmaizukei DSM 21775 = NBRC 103853 strain DSM</t>
  </si>
  <si>
    <t>GTTTTAGTTCAGTGACAAATCAATAGAGTTAAGAAC</t>
  </si>
  <si>
    <t>TGGGAATGTCGTTACGGTGGATACCACAATCGCCGTCGATGCGCACATGGAAGTCCAAGATAGTTATCGGTTGAGCGAGGATATTGAAGGCACACTACGTCGGAAGTTTGGGATTGTGGATACCAGTGTAATGGTCGTGCCCACAGAAAAAAATTAAATTAATTTGGCCGTCAAGATGGGTTATTCACAAGCTGGGCGGTTTTTATGAGGGGGACTATTCTCACCTGTTCACAAAGATCAGTTCCGATGGCTTCGCCGGTTTATAGTTACGATCCCGCAGGATATACAAGCATCATTGAAATTATGCAGGACAAGTTGCGTCGGAATTTCATGGTTACCCAAAAGTGCCTACTACCCAAAATAGCCCGTAAAGGGTAAACTGATCAAAAAAGCGGGAGGTCGACTTGTGAAACAGACATTTAATAATGGCGTTGAAGCCACGTTAAAAGTTATTAGTGGTAAGTGGAAGCCGCAATTGCTCTGCCATTTAGGCAATCGGCCGCAACGAACCTGTGATCTGCGGCAAGCGCTCCCAGATATTTCGCAAAAGGTTCTGACGCAACAATTGCGGGAATTAGAACGAGATGGGATTATCGATCGTCAGATTACGGGTGAACAAGCACCGTTTAAGGTCACTTACTCCTTGACTCCCCTGGGTCGTTCATTAGGACAAATTTTGGTGCAAATGTCCATCTGGGGCGAGCATCGCGCCAGTGAATTGCCCGATGTGGAGATTACCAATGACCACGGTGGGTTTAGCCGCTTACTTGAAAATTAGACGGAAGGCACTTTAAAGTGCCTTCTTTTTTTGTGGCCGAAGACCAGGTATGCTGAGCGTATTGTTTAAGGAGGTGGCCGATGGAAACTCAAATTCGGGGACTAAAAACAACCCAATCCATGGTTAATCATCCCGTGGAATGGCGGTTGATGTTAGCCCTACTGGCGGGGCCGCGGACCCTGTCACAGCTACGACAGCCCTTTCATGGATGGCAATGGTGGCAAGCTTATCCTCGGTTATGGCGCCTGCAACAGCGACAACTGGTGGTGGTCGATCACCAACATCATTTGTGGCGATTGACGGCGGCGGGTGAGAGTTTATCCCCTGTCTTAACAGCACTAGCGACCTGTATGGCCTCGCAGAAAGAAGGAATAACGGATGAAGTATAAATTTATGGAACCCTATACGTTTAATAAGGGTGTGACTTTGAAGAACCGGATGGTCATGTCGCCTACCACTACTATGTCTAGCTTTTATGATGGTCAGGTGACGAATGATGAGATTGCCTTTTACGGCGCTCGCGCCGGCGGTATCGGTCTGATCATCGGGGAAGTGGCGAATGTGATTGCCAGCGGGAAAGGCTTCGAAGGCGAACTATCCATTGCGGACGACCGCGATATTGCCGGGTTGAGCAAGCTGGCCGCGGCGATGAAGCAAAATGGGACGAAGGCTATCCTACAGATTTTCCATGCCGGTCGCAAGTCGAACGACCAGATTTTGCGGGGGAAGCGACCGGTCAGTGCTAGTGCGGTTAAAGCCGTGTTTCCACCCGATTCGCAGGAGCCACGGGCGTTGACGGTCGCTGAAATCGAAGACATTATTGTGGCGTTTGGGGCGGCCACTCGCCGAGCGATCGCAGCGGGCTTCGATGGCGTGGAACTCCACGGCGCCAACACCTATTTGTTACAACAGTTCTTTTCTCCCAATTCCAACCAACGAACGGACAAATGGGGCGGCGATCGCAACGGTCGGATGGCCTTTGCCAAGGCGGTGATTAACCGCGTGGCTGCCACAATTGATGAGAGTGCCGATCGACCATTCCTGCTGGGCTACCGAATCTCACCGGAAGAAATTGAAACGCCCGGGATTCGCCTCGAAGATAGCTTAGCCTTTGTGGATCAACTGGCCGAATCGGCCGTTGATTACGTCCATGTTTCCATGGGGTCGGCCCACCGGACCTCGTTGAATAATCCGGCAGATCATGAATTGATCATGACCAAGTTAGTTAAGCAATTGGCCGGCCGTAAGCCGTTGATCGGTGTGGGATCGGTTGAAACACCGGCCGATGCCGAGGCAGTTCTCGGGATGGGTGCTGAATTGGTGGCCATGGGTCGAGAAATGATTCGGGAACCGCAATGGTTTGAAAAGATTGCCGATGGTGATGAAGCCAGCATTCGTTACCAACTGTCACCATCCGAAATGGATGAACTGAAGATTCCGCGTGCCATGCAGGGGTATTTGAAGACGGCTTTCTACTCGGTCATGCACTTTACCACCGATCCTGAGGCGGCGGCCGACTATCAAAATCAGGCGGCACCGATGGAAGGTTTCGAACAAAAACTCTAAAATATTAATTTCGCGAATAGAAATGACTTAATCGCAAAAATGGACGGCTCCCTTGGGATAGCCGTCCATTTCTTATTGGGATACGCTCACCTGACCAGAACCGCTAGTGATACGCAAGGGTTGGTAGCCAGATTGCTGGTAATGGCGGCCAGTTTTTTGGCCGTTCAGCTTGAATTGGCCGGTCCTAATGGTAACGGTCAACCCATTGCTGGTGAGGTGTTGAATGGTTGTTCGGCCATTGTCTTTAGTCACCTCGCCAGCACCGGTGAGGGTCAAGTTCTGGGCAAAGGTGGTGCCGTTGTGATGATGAATTGCCAGGTTATTGGTGGTCAGGTCATTCAGGTTTAGAGTGCCATTGAGTTGGTTAATGGTCAGTTGTTGGATCGCCTGAGGATCGGCTAGGGTCAAGGTAATGGTTGGCGACTGGCCGATTTCAAGTTGGTGACGGTTAGCTTGTTTTTCCGTGAGTGACCAGGACGTGCCAGTCTGATTAACTTGGTATTGATTTTGGCCGGCATTGGTTAGCTTGAGTTGGTTAGTCCGGCCGGGTTCGATCTTGATGACCGCGGTCCGTAAGTCAAAACGGATTTGTTTGGGCGACTGAGAAAGTATTTGGGTCTGGGTGGTTAACGGTGTTGCAGTGAAGTGGTTGAGGTTAAGCCGCCGATGGGTGCCAGATGCCCAGGCGGTCAGGCCGCCGCCAATAAAGGCGATGGCGACAAGAACGATAAGGACCGCGATAATGATTTTTTTCATGGTTAGGTCTCCTTCGGGGTGTGAATGAATAAAATTAAAATTCATTCATTAATAATTAAAAAAATAGCCATTCCTGGTTATTTTAGAATTTTTAATAGGATCGCGTCGATGAGGTCGCCAAGTAACTGAAAATAGTCGTCAGTTTGCAGCTCACTCTGGTGGAAATCTACGACCGTTAAGGCATTGAAGAGGCTGAGAACTCGGCTCTTAGTCATTGTCGGCTTGAGTAAACCGGCCGCTAACCAACGATCGATGAGGGTGACCAGTGTGGCATAGATGAAGCTGTTTTCGACCGTGAGGGCATTGGTCTTAGCGATGATGCCATTCAATTTGGCGTTGGTAAACCATTCCTGAAGAATCCGGTTATTAGCAGACTGGTCAAGGATTTGTTTGAGAATGGTCTTGATGAGAGGATTAGGGGCCTGATCAAAGTCAACATTAGCAAGAATGGCTCGTTTAACCCGGTCATTCTCGGCGTTGTAGACCTGGACGAAGACGTCCGTCTTGGACTGATAGAAGTTGTAAAAGGTTCCCACGGCCACGTTGGCTCCCGCGACAATGGCGGAAATATTGGTGGCTTTGAAGCCTTGCGTTAGAAATAAATCATGAGCTGCGTTAAATAATCGTTGCTGTTTTTTTTCCATGGGGGCCCCTCCTAATTGGCTATGAATGAATATTATAATAATTCATTCACCTTGTCAAACCAAAAATCCGATTACAAAATATGCAATCGGATTGGATAGTTATTCAGATGGTTCTTCGACAACGGTGGCCGCCGTTTTAGCCTGGAGCTCCTGGTCAAAGTGCCGCGCACTGGGCATGATCCACATGGCGAAACCGCAGACGAGCGATCCGATACCGCCAATAATGAAGAGCTTTTCCACGCCAATGGTATCGGCCAGTGGACCGGCAAAGATTAAACCCACGGGACCTGTGATACTCATCATCGAGTTCAGCACACCCAAGATGCGACCGAGTTGTTCGGCCGGAAAGCTCTGTTGAATCATGGACATTAGCAGGGTGCTGTAGAACGGTGTGACCACGCCTGCCAAGGAATTTAATACCACGAACCAAACAAAGCCGGTGTGGTTACCTGGTAATAGGCCGCTGCCACCAAAGGTGATTCCCATGGCAACCGTGGCCCACAGGATGGGTTTCATTCGATCTGGCCAGTTACCGAAGAGACCGATGATCGTTCCGCCAACCAACATCCCCACGGAGTAAATGGCCTCGATCAGGCCGGCTTGACCAACGTTACCATGGAAGTAGCCCATGGTCATCAGAGGATACAAACTGGCAGCCGGCATGAACATCAAGGTGAAGGCGGCACCGGTCATGGTAATGGCCCAGAGGCCCTTGGTCTGACGAAGCTTATCCAGACCAAATTTGGCGTCGGCCAGAACGTGAACCTTTTCGTCAATGACGGGGTGTTCAGGGATGGTAACGAACACCAGTAAGGTAATCCCGATGGCGGCTCCCAACACATCTAATAGGATCAGCCAGTTGATCGGTACACTGGCGAAGAGAAATGCCCCCAGTGCCGGGGCAATGACCATGTTGGCTGACTGTACCATGCCCAACTGGCCATTGATCTTAGTCAGCTCTTTCTGGGGGACCATTATCGGTAAAATCGACTGAATGGTGGGCATTTGAAATGTTTGAGCAATCGACCGGACTAGCAGTGAGATGAAGATGAGCCAGAGGGGGTAGCTGGGTAGGAGTGTCCCAGTGATCGACAGAATGATGGCAAAGATTGCCGCGATTATGTCTGGAATAATTAGTAGGGCTTTCTTGTTCCAGCGATCGACGAATGGGCCCACAAAGGGACTTAAGAGCACCATTGGTAGCATACCCAGTAGCGTGGCAAAACTCAGTACTGTGGCCGACCCGGTCTGCTTGGTGAGGTACCAGACGATGGCGTATTGGACGACCATGCTGGTGATTCCCGACAGAAATTGACTGGTTAGAAATAAATAAATGTTACGCCGCCAGTGCGGCAATGGTGTCGTGTCCAAATAACAGGCCCCCTTTTAAAATCAATGAGCTTATTATATTAGCATATCGTCAGTGTTATATCAAACGCTTACATTAAAAAGCTGATCCTCGCAACAAAAAGGCTCGGGATGCGGGTCCTGAGCCGGTTAATGGTTAATTGTTGACGGGTGTTTGGCGAAGGTTACTTGGAACAAAACTGTCCGGCTCGTGGGAGTCCATCAGACCAGCATAGTGGTCAACCTTGAAGTTGATAGTTGATAGATGCTCTTGCAGCTGATTAATCTCTTCAAGTGTTCGTTCCTGTTGGACCTTCATCATCTCATAGCGTTCCGGAACCGTCGATTTGCCTTCTTGGACTAACTCGATGTAGTGGCGAATCCGTTCGACCGGCATCCCGGTGGCCCGCAGGCAAACGATCATATTCAGCCATTCCAGATCACTGTCGCTGAAGACCCGATTGTTATTCGCGTCTCGTTGAACAAATGGGAGCATTCCGTGGTCGTGGTAGTAACGAATACTATAAGTAGAAATCCCCGTCTTTTGGGCAACTTCATGAATGGTGTAAGTCATGAGAACCTCCTAATGAGTTGGCGTTAGACCAACTCTAAGTAATAGGTGTATTTTACCCGTTCCTCGCCGGCCTAACAAGCATTTGCCTTGTGAAAAGAACCAGGGCGTTTGTGAAATGAATTGGTTTGAGCAACGAACAATAATCGAATTTAATAACTATAATTATAGTTAATGTTCGTGAGAGCCGATAAAATTAGTGACTTAGTCGCCGGATTACCTTATGATTTAAATTGAATCACGAATAATGAGCTTACAATAAAGGGGAGAATTGAGTTATGCACTGGGTAGCTGACTTATTAGCGGCCATTGGGGTAGTGTTAAACGGTATTCCACAAGGAATCATGGCGATGTCGCTGGGATTTGCTATTTTTCCAACCATGTTTTCTTTTATTTTTGCTTCAGCGGTTAACGGTGCCTTTGGAGCGGTTGCGCCGCTTTCCTTCCAGGCTGAATCGTTGGCCCTGACGGGGAATCTTGGGCGCAATCTACGTGAACGAACCTCCATTATCCTTGGCGGCTCGATGGTGATGCTGGTCATTGGGGTGACCGGTACGCTGACTAAGATCGTGGACGTCTTGGGTGCCAACATCATGGCCGGCATGATGGCTGGTGTGGGGATCATGTTGGCGAAGATTGCCCTAGGAATGGCTAAAGGCCAACGTTTGACGGGGTGGTTGTCGGTTGCTTTAGCGGCCGTGACGTACTTTGTTAGCAAGGATCTGGTCTGGACCATCGTGATTTCTGTGGTGGGTTCAAGTCTGGCGGCGGTATTCATCGAACATTACCGCGCCGAGTTATCAGAACATGTCACCGCCCGCCGATTCATTTTTACGAAGCCAATGCTGAGTGTGCGAGTGGTTCGGGGAGCCCTAAGCTTGGCCTGCTTGAATATTGGGGCGAACATTTCCTATGGTTTGATTACGGGTCAGATGACGGGTCAGAAGCCCAATCCGGTTAACCTGAACCTACTGACGATTACGCAATCAATTGCCGATATGGGAACCAGCCTGCTGGGTGGGGCGCCGGTTGAGGCAATTATTTCCGCCACGGCTAGTGCACCGGAACCGGTCGTTGCCGGTATCATGATGATGTTAATCATGGCGGCCATCTTAGCGGTTGGCTGGTTGCCAAAGCTTGGGAAATATGTGCCTAGTGCGTCGATTGCCGGGTTTCTTTTTATTCTAGGAACGGTTGTGATCTTTCCGGTTAACGCCACGGCGGCCCTGCAAGGTTCGTCCGGCACCATTGCGGCCATTACCATGGTTATCACGGCGGTTGCCGATCCGTTTGCGGGGTTGCTGACGGGGCCTGCTTGAAATTCATTTTGCCACTTCTTGGATTGGGGGTATAACGAATGCTTAAAACCTATCAGCTTCAAATTGGTCCCATGACGCGACAGTTACCCGTCATGGCAATCAACGATACGACAGCGATCGCGTCCTTCGTTTTACTAGGGGATGCCGAACTCACAGATTACGCGGCTCACGAATTGGTGCAGCGGATGCCCACTGAATTTGATTTTTTGGTAACACTAGAGAGTAAAGGAATTCCGTTGGCACAGGAACTTAGTCGATTGACGAATCATACCCAATATGTGGTCCTACGCAAGAGTGTGAAGGACTACATGCGGGCACCCCTGACGACGCCGGTAAGTGCCATCACCACGAGTGCGCCCCAGCGCCTGGTGTTGGATGGGACCGATGCCGATCGATTGGTCGCCAAGCGCGTGGTCATTGTGGACGATGTTATCAGTTCCGGTGGTTCCTTGTCGGCGGCGGAAGAACTGGTCGAGAAGGCTGGGGCGAAGGTCGTCGGCCGAATGGCAATCTTGGCAGAAGGGGATGCCGTGAAGCGCCAGGACATCAGCTATCTGGCAGAACTGCCGTTATTTCCCGTTGATTAAATAGCTAACTTTTTCGCGGTCTCGTACGCAGCTATCAGTCACCAATGACGGCGGTCTTCGATTGATCAGGAATTGTAAAAATGGGGCTAAAAAATAGGACTCGACCGAGGCACTTAGACGTGTCGGTTGAGTCCTATTTTTTCATTATGAGTCAAAACGACGGGGTTAATTGATTCCTACTTAGCAATATAGGTTGTCTTGAAGTCGTATGGGACACCGGCGGGATTGTAAATGATGCCCTTGACGTTGTTGCGAAGTAGTTGGGACTTGGCCGTCTGGAACAAGGGAATCGTTCCTTGGTCGTTCATCAGGATCTTTTCGGCCTGGACCAGCTTGGCCCACCGCTTACTGGGTTGGTTACCGTCCTGGTTTTCCGCTGCCGCCAATAACTTGTCGTATTGGCTGTTCTTCCAGTGGCCGGTGTTGTAACTGGAGTTGGATTCGAAGACGTCCAGGAAGTTAATGGGGTCGGCGAAGACGGATTGCCAGTTGGCCAGGGTCAGTTCGTAGTTGCCGTTGTTTTGTTGGTTAATCAGTTGGACGTAAGGGACCGTCTTGATGGTGATCTTAACGTTGGGGAGCTTTTCGAGGGAGCTTTGAACAAATTCGGCCGTTTGCTTACTGGTGTCGGTGTCCGAAACGGAGAGGGTCAGGTCTAATGGCTTCTTGCCGAGTCCCTTGGCGAGTAAGGCTTTGGCCTGCTTGAGGTCGTAAGACGTCCCGGTCGCGGTGGCCGCCTCTTGATTGAAGGCCTCACCCGTCTTAGGATTGTTGCCCATGCCGGCTGGCACGTAGCCCTTGGCGGCCACTGAGCCGTCTTGCAGGACGTCGGTAACCAGCTGATGCCGGTCGATAGCCAGGGATAAGGCCTTGCGGACATCGGCATTCTTGAGCGCGGCAACCTTATTTTCATTTAGGTCTAGTCGTTGCGACCCGGTTGGCAGACGCTTTACGAAGTCCTGACTGTTGCTATTGTTCTTGATTTGTTGGCCGCTGAGTAGCGTCTCATCGGTCTTCTTAGCGTTGTAGAGGTTATAGCTGGTGGTGGTACTTTCGGTCACGGCGACGTTAATCTTATCGAGGTGGACGGATTGCTTATCCCAGTACGTTGGGTTCTTGGCCAACGTCCACGACTTACCGGTACCATTCCATTTGCTGAGACGGTAGGGTCCGTTATAGACGGTGTTGGCGGAGCTCGTGCCATATCGCTTGCCATATTGGTCGACGGCCTTTTGATTCAGTGGGTAAAAGAGGGGCCAGGCCAGTAATTTCTTAAAGTAGAGGACGGGCTTGGTCAACTGAACGGTCAGCTTGTAATCGCCGTGGGCCTTGATACCCAGGGCGCTGAGCGGCTTCTTTCCCTGGTTAACGGCCTCGGCATTCTCGACTTGGTAGAGGTAAAAAGCATCTTGTGACGCCGTCTTAGGGGCCAGCGTTCGTTGCCAGGAATAGACGAAGTCCTTAGCGGTCACGGGTTGGCCATTCGACCATTTGGCATCTTTGCGAAGCTTAAAGGTGTAGGTCTTACCGCCGTTAGTAATCTTGGTACTGGTGGCTAAAGCGTTGGCTGGCGTTCCCTTACTGTCTAATCGGTAGAGACCTTCTTGAGTGTTTTGCAGAACGGTAAAGCTTAATGTGTCAGTAGCCTGAGCCAGGTCGGAGGAAGCGAGTTCGGATGGCTCCGTCCAATTTAGTTCCTGCTTGGCGGCATACTTGCCGTTGCCCGTTTGCCCGCTCGCCTGGCTACCACATCCGGCCAGGATTAATACACTTAGTGCTGCAATAGTTAGAATTGTTCCCTTACGTTGCATCCCCAAACATCTCCTTAAATAAAAATCGTCCTTATGTGATTAGACATAAGGACGATTTTACTCGCGGTACCACCTTGCTTTATGGGGAGCTCACGCCCACCATCTCCGTAACTTCTGTTGCCAAAAGTCGGAAGCGGTAACGGGCTTCAGGTCGAGTCGTCAGCTTGCACCGATGACTTGCTTCCAGGTTCATCTTCGCGGTTCCGTTGTAAGCCACCTTTTCAGCTACCGGTGGTCTCTAAACTTAGCGGGAAACGCTACTCTTCCTGGTCAGGCGTTCGTGTATGTTTAATATGGCTCCAATCATAACCAGGCGGTTGGGGTTTGTCAACAAAGAAAATCGGGATTAGTTCGACGGTGTTTGAAAATTATTAATGACAAATAGTAGAAGGGATAATCGGGAAAAGGGTGGAAAATAAATATAATTATAACGATTGGGATTTATAATAGGAATGAATAAATATACATAATTGAATATCCGAAATATAGTAAACGCTAATTATATATTTATGATTGAAATTGTTTGTAGACAGAAGAATCTCTCTTAAGTAAAATGAACTTAACTGCCTGTCACTTTGGGGTCAAAGAACGACAGGACGGGAGAGGAGACGTTATCGCCTATGGTTGAAAAATATGGAATTGGATTAGACATTGGGACCAGTACCCTGGGCTGGACCAGTGTCGATGAGAATGGCAAGATTCAGCGTCTAAAAGGTCAAACGGCGCTGGGGACACGGTTATTTAACGAGGGACAAACGGCTGAGGAACGCCGTGGGTTCAGAACAACCCGCCGTCGCATCCAACGTCGTCGCTGGCGGCTACGGTTACTGCGAGAAATATTCGACGAACCAATTGGTTCCGTTGATGCGGGATTTTTTGCTCGTCAGAAGATGTCGAGCCTATCACCGCAAGATGACCGATTCGAAGATACTTACCGATTATTCAATAATCAAACAGATAAGGCCTTCCATGACGAGTATCCAACGACTTATCATCTGCGTCAGGCGTTAATGAATTCCGATCGACAATTCGATATTCGGGAAATCTATCTGGCCATTCATCATATTGTTAAATATCGCGGAAACTTTTTGCGCTCAGGTAAACCAGCCGACTTTAAAACGGGGAAGCTTGATTTAAAGGAAAAGTTTGAAGAGATTAATGCAGACTGGCAAACGTTAATTAGTGAAGATGCCCCACAATTACCAGTCGATGATTTGACAACCATTAAGGCCGTTTTGGTTGATGGTTCACGAAGTCGGTCAGATCGACAACGCGGATTAGTAAAGCTCTGGATGGCCAATGAGACCGTTGAGAAGAATTGGAAGCCAGTCATGACTGAATTGGCCAAGGCCATTTTGGGGCTGAAGACAAAATTGTATCTGTTGACTGGTCTCGATTTGCCCAAAGAGGACCAAAAGGCTTGGACCTTCAGTCTGGATACCTTGGAAGACCATCAGGGAGATATTGACAGTTTCTTCGATGACCATGCTCAGCAGTTGATCGATCGGTTAGCCGAGCTACGGGCAATGATTCAGTTAACGGAAATTATTCCCAGCGGCCTCAACTTTTCACAGAGTATGGTTCAGCGGTATGAAGCACATCGGTCTCACTTAGAGATGTATAAACAGTATGCCCTGGATCAGACGGATCCTAAGCGTACCAAGGCGTTGAGAGCAGCTTATAATGCATACATAGATCAACATGAAATTGCTGATGATTTTTATACGGCGGTTAAGCGAGTTACTAAGGATGACCAGAGTGAAACGGCCGAGGAAATTAACCGGCTAATTGGGTTGGAACAGTTTATGCCCAAGCAAAGAACGAAGGAAAACGGGGTTATTCCATATCAAGTCCATCAACAAGAGTTGGACCAAATCATTGCCCACCAGAAGAAGTATTATCCTTTTCTTGGGACGGAAAATCCCGTAATCGATCACCGAGAATCTCAGCCCTATATGCTGGATGAATTGGTGAGTTTCCGGGTCCCTTACTACGTGGGCCCAATGGTTGCCGCCAATCCTGAGCTCAAGACGACCGAGAATCCGTTTGCCTGGATGATTCGTAAAGCTCAGGGTGAAATTACGCCTTGGAACTTCGATGAGAAGGTCGATCGTAAGGGTTCGGCGACGGCATTTATCGAACGGATGAAGACTACCGATACCTATTTGTTGGGCGAGGATGTTTTGCCACAGCAGAGTCTCCTTTACCAACGGTTTATGGTCTTAAATGAATTAAATAATATTCGGATTGATGATGAGTTGTTGACGACCAATCAAAAACAGTGGGTATTTGATCGTGTCTTTAAAGGAAAGGGCACCATTTCAGCTAAGCATCTACAAGATGCCTTGAAGCATCATGGCGAAACTGATGGTTTGCCCAAGATTTCCGGACTAGCAGATCCTACCAAGTTTAACAGTGCTTTGACGTCGTACCGTGATTTTCAGAAATGGTTACCAAATGATATCGATCGGAAAGACAGAACTGCCGATATTGAAACAATTATCAATTGGTCAACGGTATTTGAAGATACGCATATTTTTGTGGAAAAGTTGAAGGAAATTGAGTGGTTGACGGCAGATCAACGGCGACGGATTGCCAGCAATCGTTATCGAGGTTGGGGCCGCTTATCTAAGCACCTACTAACAGAAATCAAGGATGAACAGGGCCTGTCGATTATGGACCAGCTTTGGCGAACTCAACATAACTTTATGCAGATTGTGCATGAACCAGACTATGCGAAGCAAATTGAAGCGGCTAATACCGTGGGTATGGCCAAGCAGGACATTGGAACTGTTATTAATGATTTGTACACGTCACCACAGAATAAGAAAGCCATTCGGCAAGTACTGGCAGTTGTTAAGGATATTCAAAATGCCCATCATGGCGTAGCCCCTAGCTGGATTTTCATGGAAGCCGCTCGCGGTGCTGACCAGAATCCGCAACGGAGTCGGCAACGTCAGCGTCAACTTCAAGACTTATACGCCAAGACTGCCGCAGATCTGGTTGATACCGAAGTTCAACAGGAATTGACGGATAAGATTAAGGATAAGGCGAACTTCACCGATCGGTTGATGCTGTATTTCTTGCAAAATGGTCAGGACATGTACTCGAAGGAAAAATTAAATATTGACCGACTGTCGGAGTATGACATTGACCATATTCTGCCGCAGGCCTTGATCAAGGATGATTCTTTGGACAACCGCGTATTGGTTCACCAGAGTATTAATCGAAATAAGAGCGATACATTTGCTTCCGAAAAATATGGTGCGAAGATGCAAGGCGCCTGGCACCAATGGCGAGCAGCGGGTTTAATTAGCGCTCGTAAGCTTCGTAATCTGGAGATGCGTCCGGATGAGATAAGTAAGTATGCGACCGGATTCATTCGTCGTCAGTTGGTCGAAACCCGTCAGGTCATCAAGTTGGTTACGGAAATTTTGAGTCATCAGTATAATCCAGAAGAGACCAAGTTGGTTTCGGTTAAGGCGGGGCTGTCGCATGAGCTGCGACGCGAGGCCGGTTTGCCAAAATTACGGGATCTGAATGACTATCACCATGCCATCGATGCTTATTTGGCGGCACGGATTGGTACGTATCTTCTAAAACGATATCCACGACTGGAACGGTTCTTTGTTTATGGCCAATTTCAAACGAGTCGTTTGGATCTACGGCGATTTAACTTTATTCATGATTTGGTCAAAAGCAAGCAAGGCGTTATTGTGGATAGCGATACTGGGGAAATTCTCTGGGACCGTCAGAAAGATATCGACTATATTAAGCACTTGATGGGCCTGAAACATTTGCTGGTCACACATGAAGTTTATGATAGCGCTGCGGAAATGTATGCACAGACAATCTTCAAAGCTTCTGATAACGACAGTAAGGTTTTGATTCCGACAAAGAATGATCGGCCGACGGCGATTTATGGCGGCTACACGAAGCGACGGAATGGGTACCTAGCTATCCTGAAGATTACTGAAAAAAAGGCAGAAACTTATCGTGTAGTTGGGGTGCCGACTCTGTATATGAGTCAACTTGCAACGGCCCGTTCGCACAGTGTTGAAGCTGAGAAAGCGTTGCTGAAATCGTTGATGGCGCCAGAGATTTTAAGCGAGTCCAAGGTAGTTAGTTTTGAGGTCGTTGTGAGCCATGTTCATTTAAACCAGTTGGTTCGGGATACAGTATTCGGACCCGCCCATTACTTTGGGCTGGGACCATTCCGCTATGTACGCAATTTCCACCAGTTGGTTTTACCATTCAAGGATCAGGAGATTTTAGTTAAGCGAACCCCGACTGATGAGGAATTAAATACAGTTTTTGAAGATATTTGTTGGCAAGTTGAGAATTACTTCGCTGTATTCGATATTAATGGGTTTCGTAATGCCTTGAAAAAATCAATCGATAAGTTTGAACAATTACCGATTGAAAATGTTTTTAAAGACAAAAAACTAGTCACACAAGGAAAAAAAGAAGTCTTGGCGTTTGTAATGCAGGGACTGCACGCAAATGCAAGTTATCGGAATCTAAAGGTGTCATTAGGTATTAAGACACCGTTGGGCCAACTACAATTAACAAAATTCATGTTATCAAGGGATGCTGAGTTAATTGATGAATCACCGACGGGCTTGTTTCGGCGAATTCGGCGTCTAAAGGATTTGTAAACATATAGTTAATAAAAATAAAGGAAAACATTGTTAAATGTTTTCCTTTATTTTTATTGGCTGGTTATGGGATAATAAAAACGGCCCTTCCACATGACTGGAAGGGCCGACTATGTATGGCTCGATACCGGGCTCAAAAAGTAAAACTTGGCACAAGGCCTTGCTTGATTTTAACTTTCAGTGACAAATCAATAGAGTCAAGCGTGTCTACCTGACTTCTTAAGATTAACATGCTAGTTTTCAGAAAGCAAGGAGGAATAGATTATGGGATGGCGGACTATTATGGTCAGTCAACATGCCAAGATTTCATTAACCACAGGGAATATTGTGATTCAAACGGATCGAGACAGGTATCACACGCCAGTCAGGGATATCAATGTTTTGCTGATCCAAACGTTGCAGGCTGTCATTACGACGGCTGCAGTCGCGGCACTTGCGGAGGTGCATGCGCGAATCATCTTTACGGGGAAGGATGGGCAACCAACTTGTGAGACGACAGGCTGTTATCCAAGGGCCAGAACGGCAGCATTGATTGAATCACAAGTTAATTGGGATGAAACCAGGAAAAGTCATCTTTGGACAAAAGTTGTTTCAGCTAAACTGGCTAACCAGGTGAAAGTAGCTCAATTATGTGGGGTGGATCCGTCTGGGATGGCTAATGAAATTGATAAGTTGGAACTGAACGATGTCACCAATCGGGAGGCAGTTGTGGCTAGACAATACTTTCCACTGATCTTTGGTGACGGTTTTTCTAGATCTGATTTGGTCCCTATGAATGCGGCTCTAAATTATGGTTACGCGTTATTGTTATCATTGATTGATCGTTCGGTAGTCAGTCACGGCTATTTAACCTGCTTTGGTATTCACCATGATAATGCCGAGAATGGATTCAATTTAGGCTCAGATCTAATGGAACCCTTTCGACCAATTGTAGATTATTGGGTTGCGCAGCATAAGATTAATGATTTGACGCCAGATATCAAGTTAGGATTGGCTAGATTGCTGGATTTAGAAATGAATTTTGATGGCCGAACTGAAATCCTCAGCCATGTCATTGAAAAACAAGTGGGCCAGTGCTTGAATTACTTGAATGGAGAGACTGATCAGATTCAAATTAAAGTGGAGGTTCCAGATGAGGTATCGAGTGATGCGATTAATGATTATGTTTGATCTACCAATGATAAGTAGTAGAGACCGTCGTAACTATCGCCGTTTTCGTAAACACCTGATTCAGGAGGGCTTCTTGATGATGCAGTTTTCGATTTATGTTCGGGTTTGCTCAAACACGCAAAGTGCCAAAGCGATTGAAAGAAGAGTCGCAGCTTTGACTCCAGAAGCGGGTCTGGTTCAGTCCGTCATGCTGACGGAAAAGCAATATCAGGCTATGCACTTTATTTCTGGTGAACCTAGTACAGATATCTTAAACTCGGCAGAGAGGACCATTATGATATGAATTTAACCTATTATGGTTTTGAACCCTTTGAAGTGGCAGCCAGTAAGATCACGGTGATGGATGTTGGGACGCCGAAACTTTATCGAGATTTAATTTTGGGGCTTCGCGATGGTGCAGATACAATTTCTCTCAGCAACGAAGACTTTGAATCTGTTTTATTGAGCAAGAGTATCCAATGGTACGGTGATCCGATGCTAACGGTAGATTTGAATGGTTTGTTTCAACGTAAGCTTCAAGCCCAACTCGAAAAACTTGTGGATGATGCGCAAGTTGTTAAAATATCCGATGACATTCGGGCTTTGATGACGGAGGTATTGAGTGCGAGTTATATGATGGATGTCCCATTGGAGTTACCTGAGATTCCAGAACTGAAGAAGTTAATCAAGTTTAGTGGAATTCAGTTGTCACCAGAGGTTGGTAATGATGCCTATGGTATAATTGAGGCACTGATTAAGGTCGTCATTGAACTCGGCGACCATCGAATGATTGTTTTAACAAACGTTAGTCATTATCTCAGTGTCAACCAGCTGCAATCACTGGTGCGATTGATGGCTACGGTAGATTTGCCATTACTTCTAATCGAATTTTCAGATAGTCATCGAGTTGAGTATTTCCAGGGATGTGAGTATCACTACATTGATAGGGACTTCGTCCTCTGGTAGGTATATAACAATGAGATTGTCGTGTGGAAATAACGGTTTTAGTTCAGTGACAAATCAATAGAGTTAAGAACAATATTTGGGTCTAAGTAACCGAGTCCGTAGTTTTAGTTCAGTGACAAATCAATAGAGTTAAGAACTACCCAGACGCTATACGTGGCCACAGTCACGTTTTAGTTCAGTGACAAATCAATAGAGTTAAGAACGGTAATTTCGGAAACAAGGAAGGCAAAGCTGTTTTAGTTCAGTGACAAATCAATAGAGTTAAGAACCCGGTCGGGGATAACGTCGCCGTTCACTTGGTTTTAGTTCAGTGACAAATCAATAGAGTTAAGAACTTTCGGCGTTGGCTACTCCCATTCGGTTAAGTTTTAGTTCAGTGACAAATCAATAGAGTTAAGAACTAACTATCGCCAGAAGCTCTTGCAGCTTGTGTTTTAGTTCAGTGACAAATCAATAGAGTTAAGAACAAAACTATTAAGATACCCAGTTCTTACTGTGTTTTAGTTCAGTGACAAATCAATAGAGTTAAGAACTAAGAATGAACAAATTCGTTCAGCATTCGCGTTTTAGTTCAGTGACAAATCAATAGAGTTAAGAACTCGTTGGAGGTATCTTTAGCTGGATTTCTCGTTTTAGTTCAGTGACAAATCAATAGAGTTAAGAACTTGAAATAGAACGGATGCTAACCGAAGCCCGTTTTAGTTCAGTGACAAATCAATAGAGTTAAGAACTACCAGTCATGGTACCGGCGTTAAGCAACCGTTTTAGTTCAGTGACAAATCAATAGAGTTAAGAACTGTTTGTACTTGCTGTCATTGCGGGCGCGTGTTTTAGTTCAGTGACAAATCAATAGAGTTAAGAACCTAAGTACCGCACTCACGTTGTTAAGTCTGGTTTTAGTTCAGTGACAAATCAATAGAGTTAAGAACGGCTGATGGAGCCTCAACCACAGTCGTAATGTTTTAGTTCAGTGACAAATCAATAGAGTTAAGAACTAAGGATGTAGGTGCTTTACCTCACTTTGCGTTTTAGTTCAGTGACAAATCAATAGAGTTAAGAACAGCGGCAATATCGGAATTGTCGTTATCACCGTTTTAGTTCAGTGACAAATCAATAGAGTTAAGAACAGCTGATGGAGCCTCAACCACAGTCGTAATGTTTTAGTTCAGTGACAAATCAATAGAGTTAAGAACTAAAGGTATGTAGCAAAATTTAAAGAAACTTGTTTTAGTTCAGTGACAAATCAATAGAGTTAAGAACCGAGTCGCGAGGACTTGATCAGAAAATATAGTTTTAGTTCAGTGACGAATCAATAGAGTTAAGAACCCAAAACATAATCAAATTTAGTTTCAGGTTGTTTTAGTTCAGTGACAAATCAATAGAGTTAAGAACAGAATGAAGAGAAGAAACCTAGTGTTGATGGTTTTAGTTCAGTGACAAATCAATAGAGTTAAGAACCAAAGGTATGTAGCAAAATTTAAAGAAACTTGTTTTAGTTCAGTGACAAATCAATAGAGTTAAGAACCGTCCACGGCGCAGCCAGGAAGCCGCCGCAGTTTTAGTTCAGTGACAAATCAATAGAGTTAAGAACGAAGTCGCGAGGACTTGATCAGAAAATATAGTTTTAGTTCAGTGACGAATCAATAGAGTTAAGAACCCAAAACATAATCAAATTTAGTTTCAGGTTGTTTTAGTTCAGTGACAAATCAATAGAGTTAAGAACAGAATGAAGAGAAGAAACCTAGTGTTGATGGTTTTAGTTCAGTGACAAATCAATAGAGTTAAGAACCAGGTTAAGGCCGAGGCAATGCAGGCCATCGTTTTAGTTCAGTGACAAATCAATAGAGTTAAGAACTCGGGCAACGACAGCGTTACAACTTCATCTGTTTTAGTCCAGTGACAAATCAATAGAGTTAAGAACCAGGTTAAGGCCGAGGCAATGCAGGCCATCGTTTTAGTTCAGTGACAAATCAATAGAGTTAAGAACTCGGGCAACGACAGCGTTACAACTTCATCTGTTTTAGTCCAGTGACAAATCAATAGAGTTAAGAACCCATGGGTATTACAGTTCACCTTTCTACATAGTTTTAGTTCAGTGACAAATCAATAGAGTTAAGAACTTAAGAGATGACATTGGAATCAGTAAGGAGGTTTTAGTTCAGTGACAAATCAATAGAGTTAAGAACACCGACAATGTGAATGATGGAGCGTTAGCTGTTTTAGTTCAGTGACAAATCAATAGAGTTAAGAACCAATGTCACCCGGTATCGTGACAAGGGGTTGTTTTAGTTCAGTGACAAATCAATAGAGTTAAGAACATGAGTTTAGTCATGCTTGGAAGTAGGCGAGTTTTAGTTCAGTGACAAATCAATAGAGTTAAGAACTATGCTTCTCCTCAGTCGATTCAGCCACAGGTTTTAGTTCAGTGACAAATCAATAGAGTTAAGAACAAGACATCTTTATATCGCGTCTCCTTATCCGTTTTAGTTCAGTGACAAATCAATAGAGTTAAGAACAACAAATGCCATTCATTGACGATCCTGACAGTTTTAGTTCAGTGACAAATCAATAGAGTTAAGAACAAGAGGTCTGGCAAGCAGATTCTTCAGCTGGTTTTAGTTCAGTGGCAAATTAATAGCGTTAATCTACTAGTGTTTCCCAATATGACGATCAAACAGGGGAGAAGCAAATTGAAAAAAGACAATGACAATTACCATGGTGCCTTCGAGGGAGACCATTTCGGTTGTTTCGCGTTTCTAGTAGTGGGCACCGTTGCCATTATTGCCGCCGTACTATGGTTCGGCATGGTGACTTATTAGTCAGATCAAAGCACTAGGCAGTTTACATAAACGGTAATCCAAGGAAGCTATTCTCACGACTAGCTTCCTTTTGTTTCCCCTCACCAATGCCAGTTACAATTAGACAGATAACTTACAATTTCATCATTTGAAGGATCATCGCGTAAAGGACCGATAATAGCCAAAGATCCAGGAGGTCAAATACGGAGGTGATCGTGATGGAAATATTGAAAGCTATCAGTGCAACGTTTTCCAATGCAGCAATCATGAGTTCAATTACGTCTACGATCTTTATTATTCTGTTAGGTTTCTTCTTGCGGCGCAAAGGGATTCTGGGCGATAATGTTGGTAAGATTTTAACCAACGTGGCCCTAACCGTGGCCATTCCTGCCTTGGCATTCAATTCGTTCATGCAACCCATGAACGGGGATGCTTTTCAACAAGGGATGGGTGTCTTAGTCTGGGGGATTGTGATCTACATTCTTCTCATTTTCGTCACGCCGTTCATGTACCAACGTTACGTGAAGGGTGAACGCGAAGTCTTAGCCATTCTGACTACCTTTGGGTCCACGACATTCTTTGGAATTCCCATTGTTGGTGCGGTCTATGGAGTCAAAGGGGTTATGTACAGTTCCATCTTCAACATTGGTTACCGGATCTTCCTGTATTCATATGCCTACATCAAGATGTCTGGTCTGAAGATGGCCGGCAAGAATATTAAGAAGATGTTCCTGAACCCCATTGTCATTGCGACCTTCTTAGGTCTGTTTATGTGGCTTGGTCAACACCTAGTTCCCCAAGTCACCGTGCCCGTGGCGGTCAACGGGGTTGAAACGGCTAAGATGGCCTCGGTGGCCTTCTATCGGATTGACCAAACGGCACTGTGGTTGTACAAGCCACTGAGCTACCTGGCCAACTTGGCCTCACCACTCGCTTGGTTAGCCATTGGGACCACGCTGGGGTCCATCTCGATTAAGGATGCTGCGGCCGACAAAACGCCATGGTATTATTCTCTTAACAAGGTCATTATCGTGCCCCTGATTAACCTGATACTCCTGATTCTCTTGGACATGACTGGCCTGTTATCTCTGAACTACATTGCGGTTGCCACCATCGTTGTCATGATGGCGACGCCAACGGCAGCGGTGGTTTCCGCCTATGCCATTAGCTTCGACCGGGATGCCGTTATGGCTTCGAATGCGTCATTCATCTCTACCATTTCCGCCGTGGTGATGATGCCAATCTGGATTGCCATCATGGAAGTTATCAGTAGCTTAGGCATGTTGAAATAAAGAAGGAGTGACAACCTATGGTTAAAATTGCAGCTTATGGCGTTCGGCCACTCGAACGTCCCTACTTTGACCGTTTGAATAAATATAATTATGACTTAATTTATATCGAAGACTTATTAACGCATGACAATGCCGATTTGGCGAAAGACGCGGATGCCGTGCTGGTACGGGGCAACTGCCTCGTAGATCGTGACAACCTGGAAAGGTTTGCCAGCTGGGGGATCAAGTATGTCTTCACCAGAACCGTGGGCTATAACCACATCGACCTGGTTGCCGCCGCAGACCTGGATATTGCGGTGGCCCGGGTCCCGGGTTACTCGCCATACGCGGTGGCCGAATTGGCCTTCACCCTAGGGATGACGCTGTTCCGTCATGTGAACCTAGCCATCAATGACACACGCCGTGGTGATTTCCGCGTAACCGACGGGATGTTTAGTCACGAGATTCATCGCTCAACCGTGGGGATCGTGGGAGCTGGCCGGATTGGATTTACCGAAGCTAAGCTGTACCAAGGACTTGGTGCGGATGTCTTGGCCTATGATCCGTATCCTTCGCCGGCCGCCAAGGAAGCGCTGGAATTAGTCGATCTCCCAACGTTGTTAGCGACTAGTGACATCGTCTCAATTCACGTGCCTTATTTTCCCGGGAAAAATGAAGACCTGATCGATGCCGACTTCGTCCATCGTATGAAGGATGGGGCGGTCTTGGTCAACACGGCTCGGGGCGAATTGGCCAACGTTCCGGCCATCTTGGCGGGCATCGACAGTGGTCATCTCAGTGGCTATGGCGCCGACGTCATTGTGGACGAAGCCACGATTCTTGGCAAACACTTTGACGATGTGGCCGATGTTCCTAGTGCGCCGGTCCGCGACCTCTTGGCTGCCAATCCACGGGTCCTGATCACGCCCCACATTGGGTCCTATACGGAACCCGCACTGGAAGATATGATCAGCATCAGTTACGACAATTTCAATGAAATATTAACCACGGGCAGCACCAAGAATGCGATTCACGCCTGACAAAATAGCGTTCCGACAAGTTAACCGTCGGAACGCTATTTTTAATGGTTGTTAGTCGTCGTCTTTATCACGGTGAGTGTCTTTAATCGTGGTGGAGCCGGACACGCTGGTAATTTCGTAACTCAAGTTAGCAGAATTATCATGGCTGGTGTCCTTCATGTTGGCGGTGTACCGCAATGTTTGGATGTGATGGGTATCTTCGAGTTCGAAGTCGTACTCAACATCGAAGGTTACCACGCTGGTGCCATTTGGACCGGGCTTGATAGCTGCGATAGAAGTTGTCATCTCGGTACCGTAGATATCGTCGTCATCATAGTAACCAGAAGCCATCTTTTGGAGTTGATTGTAGAAACTACCCGTCGAGCCTTCGGAGAAGAAGTCGGACATGTCGTCCCCGTTGTCGTCGGTTTCGTCATCGTTCCCGTTGGCGACGGCCTGGACCGTTTCAAACAGGTTGGAATAGAAGTCATCGGCATCGCTATTACTGATCAAGTTCGGGAACTTCAGGTCGATGTTATTACCGTCATCGTTCTTTTGTAATTGGACGGCGTTGGACACGGCCTTGCCGGCGCTGGAAGTGTAGTGAGCGGAAACGGACATGTCGGAAGACCAAGGTTCATCCTTCAATTTGTAAGTCCCGGAATTGTCGACCGTTCCAATCTTCTTGCCGTTCAGGTAGATGTCGGAGCCGGGCACGGTGTTCAGGTTGGCGGAAATCGTGGTCAAGTCCAAGTCATAGGACTTACTACTGGTAATGTGGTAGTCACCACTGTTGACCAGGTTATGCTTGCCAATCTTGCCACTAGCCTTCAGGTGATATTGGCCAGGAGCCAAGGCGCTCAGCCGCTTAGAGTAGTTGTCGGACGTCGCCGTGGCGATTTGCTTGTTATCCAAGGTGATCTTGTTACCGGTATGATTGGTCGTGACGGTTGGGTATACTGGGCTCACGATGATTTGGTACTTCGGGAAGAATAGCATGTGCCGACCGTTCGTCCGGAAACTAAAGTTCCCATTATCGCTGCGACCGGAGGCGGCCAATTGGTCCTTCAGGCTGCTAAGGTCGCCGGCGTGGGCGCTGTAGTAACGGTTAATTGGCAAGAGTGAGCTCTTGGTAATCTTGAGATCGGGGCTGGAACTAGTGAAATCATTGGTCATATTCTGACCCTTTTGGATGTCCGTGATGGCCCGATCTAAAGTGACCTGCCGGGAATAGTGGTGAAAGCCCCAAACAAAGAAGATGATCAGGAGTAAAACGACCACGCCGATACTGGTCCACTTGCGCCGGTTCTTCTTAGATGCGGGTGATTGATTCTTGCCGCCTCGTAAGCGCTCACGCAGGGATGGCTTAGTCGTCGTTTGGTTGGTGGTAGGGGTTGGGGTAGTCGGTTGGACGGGAGCCGCTTGGCTACCGTCTAATTGGTACCCACAGTTAGGGCAAAAGGTATCACTAGCTGATAATGAATGCCCACAATTAGGGCAAAAATGGCTTTGGCCGCCGGGTTGATTATCGGCAGGCGCGGCAAAATGGGATAAGTGCATGTAGATTCCTCCAAGGATTATAGCTGATTATTAGGAACAAAGGCTTCACCGGTCAAGAATAGTTGTCCCGGTTGGGCTGGCTGCGGTTCAACACTGACACGAGCAACGCCAGCGTAATGTTTAGCTAACATGAGACCGTAAAGACGCTTCATGAGGTCTTCCCAGACAGGCTTCATGCCAGACTGAGCAGAGACACTACTTTCGGCGAAAACTAACCCAGCACTCCGGTAGCCGGTAGGGATGGTGTCAGATTTCGTGATCATGAAATCTTTCGTTTCGGCGAGCTCTTCGGGCGTCAGTTCCAAGTCGAAGAGGGGAAAGCTCTTGTCGGCGGCATAAGGCGTGAAAATGTAATCGTCATCGGTGGTTAGGGTCGTCCCACATTGGAGACAGAAGTTGGCATCTGCCGTGTTTTGGTGGCCGCACTTAGAACAGATGCGGTAGATATTTTGCTTCATAGGTCAAGTTCCTTTCTATTATGCCGGGTCGAATTTGCCCGTGTCGGTATTATATTCTGAGTAAACGTTGTGAATGTCATCGTAACGGTAAGTGCCAAAGAGAGAGTGATCGTTAGCATTGTCGTAGACCTTCACTTGGTAAACGTCGGTGTAGGGTTCGGAGACCTTGAAGTCAAAGTCATCCTCGGGATAATCGAATTCATCAGACACCGCATCGATGGCGTCTTGCTGATCGTCATCGACATCGTCTTGATCAGTATAATCCGAGGCCTTCGTATTATCACCGGTGGGTTGTTGAATCTGACTGTTGTTAGTGGCATTATCGTTGTTGCTGTCGCTGTCGTTGCTACTGGACTTCTCGGCCTTGAGCGACTTGGCAATCAAATCAATCTGGCGGTCATTGTCGCCATTAGAGATCAGGTTCACGGACTGGGAAGCCTTGGAACGACTCCCCGACAGTTTGAATTTGTAATGACCAGGGAAGAGTGGACCAGCCTTGTAGACATAATGGTCACTCTTTGAGGTCACGAGGTCAACGCCATTGGCAACGATCGTCGCGTTGTCTACGTTGGTGGCCACCGTAGGATGCAACGTGGTGACGCGTAACTTGTAGATTGGGAAGATTAGGAAGTTGTGGCCGTCGGTAACCAACTTGAAGATCTGATCCGTGGTTTCGCCGGATTGTTTGAGGCTGGCCTTCATGCTATCGATGTACTTCGGGTGAGTCCGGGCATATGTCAGAAATGGTTGGACGGTATCCCCATCAATTTTTAAATTGG</t>
  </si>
  <si>
    <t>MVEKYGIGLDIGTSTLGWTSVDENGKIQRLKGQTALGTRLFNEGQTAEERRGFRTTRRRIQRRRWRLRLLREIFDEPIGSVDAGFFARQKMSSLSPQDDRFEDTYRLFNNQTDKAFHDEYPTTYHLRQALMNSDRQFDIREIYLAIHHIVKYRGNFLRSGKPADFKTGKLDLKEKFEEINADWQTLISEDAPQLPVDDLTTIKAVLVDGSRSRSDRQRGLVKLWMANETVEKNWKPVMTELAKAILGLKTKLYLLTGLDLPKEDQKAWTFSLDTLEDHQGDIDSFFDDHAQQLIDRLAELRAMIQLTEIIPSGLNFSQSMVQRYEAHRSHLEMYKQYALDQTDPKRTKALRAAYNAYIDQHEIADDFYTAVKRVTKDDQSETAEEINRLIGLEQFMPKQRTKENGVIPYQVHQQELDQIIAHQKKYYPFLGTENPVIDHRESQPYMLDELVSFRVPYYVGPMVAANPELKTTENPFAWMIRKAQGEITPWNFDEKVDRKGSATAFIERMKTTDTYLLGEDVLPQQSLLYQRFMVLNELNNIRIDDELLTTNQKQWVFDRVFKGKGTISAKHLQDALKHHGETDGLPKISGLADPTKFNSALTSYRDFQKWLPNDIDRKDRTADIETIINWSTVFEDTHIFVEKLKEIEWLTADQRRRIASNRYRGWGRLSKHLLTEIKDEQGLSIMDQLWRTQHNFMQIVHEPDYAKQIEAANTVGMAKQDIGTVINDLYTSPQNKKAIRQVLAVVKDIQNAHHGVAPSWIFMEAARGADQNPQRSRQRQRQLQDLYAKTAADLVDTEVQQELTDKIKDKANFTDRLMLYFLQNGQDMYSKEKLNIDRLSEYDIDHILPQALIKDDSLDNRVLVHQSINRNKSDTFASEKYGAKMQGAWHQWRAAGLISARKLRNLEMRPDEISKYATGFIRRQLVETRQVIKLVTEILSHQYNPEETKLVSVKAGLSHELRREAGLPKLRDLNDYHHAIDAYLAARIGTYLLKRYPRLERFFVYGQFQTSRLDLRRFNFIHDLVKSKQGVIVDSDTGEILWDRQKDIDYIKHLMGLKHLLVTHEVYDSAAEMYAQTIFKASDNDSKVLIPTKNDRPTAIYGGYTKRRNGYLAILKITEKKAETYRVVGVPTLYMSQLATARSHSVEAEKALLKSLMAPEILSESKVVSFEVVVSHVHLNQLVRDTVFGPAHYFGLGPFRYVRNFHQLVLPFKDQEILVKRTPTDEELNTVFEDICWQVENYFAVFDINGFRNALKKSIDKFEQLPIENVFKDKKLVTQGKKEVLAFVMQGLHANASYRNLKVSLGIKTPLGQLQLTKFMLSRDAELIDESPTGLFRRIRRLKDL</t>
  </si>
  <si>
    <t>1915004.SAMN05969983.BMI76_06845</t>
  </si>
  <si>
    <t>GCF_001937065.1</t>
  </si>
  <si>
    <t>Streptococcus sp. 'caviae' strain Cavy grass 6</t>
  </si>
  <si>
    <t>ATACATCCCTAATGCAGACCGTGTCATTGAAGAAGCAGCTGAATTGATTGATGACTTGAAGGCCTAGAAGGGGGGATAATATGGCAACAGAAATTGTGATGCCTAAATTAGGTTTAACTATGTCAGAAGGGCTGATTAACCAATGGCTCGTCAAAGAAGGCGATACCGTTGCTGCGGGCGATCCCGTGTTGGAAATTAGCTCTGAAAAATTAACAAGTGAAGTTGAAGCTCCGACAGCCGGCGTCATTTTGAAGATTGTCAAAGGCGAAGGAGAAACTGTCCCTTGCAAGCAAGTCATTGCCTGGGTCGGTCAAGAAGGTGAAGCTGTTCCTGATGCAGAAAGTACAGAGACTGAGCCGGATCTGACAGCAGAAGAAAGCAGCAGTTCTCCAAACGAAACTGAAACTGCCCAAGCGGCTCCTGCAGCAGCAGCTGTCAAGCATGAAGGCGGACGCATCTTTATCACGCCTCTGGCGCGTAAAATTGCTGAAGAACGTGGTTTGGATATTTCCTATATTAAAGGAACGGGCGGAAATGGCCGCATTACACGGCGGGACGTTGAAGCCTTTAATCCGGCAAGTGTTCCAGCAGCTCAGCCTGCAGCTGTTCAAGCAGCTGCTCCTGTGTCTGCTATATACGGAGCTGGTTTGACAGGCATGCGCAAAGTTATTGCTGAGCGCATGATGAACAGCCTGCAGACAAGTGCGCAGTTAACCATTCATCGTAAAGCTGATGTGACATCTTTGCTGGCCTTTAGAAAAGATATTCAGTCTAAGGTTAAAGAACCGCTGGAAAATGGCGAAATTGGAATTACCACACTCTTAACCAAGGCAGTTACTAAGGCCTTGAAAGATCACCCAGAAGCCAATGCTTGGTATGCTAACGGCCAGTATCAAGTGCAGTCAGAAATCAATATTGGTATAGCAACTGCCTTGAGCGATGGTTTAGTAGTGCCGGTCATCCATAACGCAGACAAGCGGACCTTGTCGGATTTGGGCCGGACTATTAAAGAACAGGCGGCACAGGCTAGAAAGGGAACCTTGGATAGTTCTCTTTATTCTGGTTCAACATTCAGTATCACTAGCCTGGGCGGTCAGGGTGTTGAATACTTCACTCCAATTTTAAATGCGCCAGAAGTGGTTATCTTAGGTGTTGGTACTATTCAAAAAGCCCTTGCTTTGGATGAAGAAGGACAAGTAGTAGAAAAACAATACCTGCCGCTTAGTCTGAGCTTTGACCATCAAGTTTTGGACGGTGCACCTGCTGCTGAATTCTTAGGAACGATTGTTTCCTACTTAGAAGACGCTTATAGCTTGATATTCTAGTCAACTGCACAGTTTACAGCTGACAAATTAAAGAACCTGAGATGTTTTTGTCTCAGGTTCACTTTTTTCTAGGAATAAACTCTTAAGGCAGTATCTGGTAGTAAGCCTGATTGGCTCTGCCCAGTGCAGTCTTCCCCTGCACCGTTCATTGAATATTGTAGGAGCGTCAGCCACCGCTGGCTGGGTTTCCCATATCTTTCGAACAGTTTGTTTGGCTGTCGGGTTCTGTTTTCTATAGGCTGCTGGCTGTCTGAGCGATTTTATCCAGCAGTTTTTGCCGCTTATCAGTGGAAATTTTTTCGATGCTGGTTAACTGCGTTAGTTTCACTGGTGAAATGCCGCAGGTCTTCAGTACCTGTCGCTTTAAGACCTTGCCATAATCCTGAGCAAAAGGTGTTATAAAGGCTGGCGTATTATGCGTGGTAATAATCCAGGCAGATTTCCCCTGTAAATGTCCTTCCATACCGACCTTTTTGTAAGAGTAAGCAAAACCAGCAGTAAAGACGCGGTCGATAAACCCTTTAAGAATGGCTGGCATGCCGCCCCACCAAAGAGGAAAAATAAAAATCAGCTGATCCGCCCAAGTAATTAGGCGGCGGTAAGTTTCCATTTCAGGGATCTTGTCCAAATCACGGCGTTTATGCTTCTCGTCGAATTGCAGTAGCGGATCAAAATGTTCGGCATACAAATCCAAGGTTTTAAAATTGTGATTTTTAGAAAGGCTGCTTTGAACTTGCTTTAGGACTGCCGCGTTAAAACTGGCTGGATTTGGGTGTGCATAGATGATTACAATATTCATGAGCGTTCTCCTTTGATATAGATATCAAGCATATGATTGATTGTTGTCTGGATGGCCTCATTATCTAAGTCCGTGCCAATTGGACTCTTGGCTAAAATCGCTAAGCCCGAAATAAAACTCCAAAAATGGAAAAGGGTTTCCGTTTTGCTGTTTGAAAAACCTTCTTCTTTGCGAAGCTTGATGACAATGGTTTTAAAAGAATCAAAACCCGGCAAGTCAGAGGTTGTCACGATTGTTTCCTGAGTGACTTCCATATACTTAAAAGGAAATTTGATAAAGAGAGCCTCAAAGAAATAGGGATAGTCCTGAGCAAAAGCAATGAAATTAAATCCCATTTTTGCCAGCTGACTGCGGGCAGACTGTTCTTGCTGCAGACCTTTTTCCATCTCCTGACCGAGAAAGACCGAAAGACGCTTCAAAACAACCCTCAGGTAGTCTTCTTTACTTTTAAAATGGCGGTAGGGAGTGGCGTGAGTAACACCGCAAGACTTGGCTACTGTCCTTAACGAGAGCCTGTCAATGCCGTGTTTTTTTATCTCAGTAACACCAGTTTGTATCAATTTTTCTTTGAGTTCTGCCGTGTTTCGTTTCATCGTAAATCCCCCCAACCAAGCACAGGCAGCAGCTTGTCGTTATCAGTACAACTGATAAGGATGTTTATTTTTTGGGCTGTGCTGTGATTCAGATCTTCCAAAGTTTTTAAAAGTAGACAATGTCTACTTTTAAAAAAAGTTTACACTGTCTACTTTATTTTGTCAACTTATGGCTGTAAAAAATCGGGATTTTCTGCTATTTCAGGCTAAAAATGGTAAAATAATATCATGCATTTAAAACCAAGATCAGCCTATGTGCATATTCCATTTTGCACACAGATTTGTTACTATTGTGATTTTTCAAAAGTTTTCATCAAGAATCAGCCGGTTGATGCGTATCTGGAAGCTTTGATTAAGGAATTCAATGAGTATTACCGGATCAAAGAGCTGCGAACGCTCTATATCGGCGGCGGGACGCCGACAGCCCTTTCAGCAGAGCAGCTGGACTATCTGCTGAGCCACTTATCCCAAAATCTTAACTTGGACGCGCTGGAAGAATTTACCATTGAAGCGAATCCCGGAGACCTAACGCCGGATAAAGCAGCAGTGCTAAAAGAATCAGCTGTTAATCGTGTTTCTCTGGGAGTACAGACCTTTAATGATAAACATCTCAGGCAAATTGGCCGAGGGCATAATGAAGCGCAGATTTATGAAAGTGTTGACAGTCTGAAAAAGGCCGGATTTGACAACATTTCCATCGATCTCATTTACGCTCTGCCTAATCAAACCATGGCTGATGTCAGAGAAAATGTTGCTAAAGCGCTGGCCTTAGATATTCCCCATCTCAGTCTTTACAGTTTGATTTTAGAGCATCATACCGTTTTTATGAATAAGATGCGCCGCGGGAAACTCAATCTGCCGACAGAAGATTTGGAAGCCGAGATGTTTGAGTATATCATTTCTGAAATGGAAGCCCACGGCTTTGAGCACTATGAAATCTCTAATTTTACCAAACCCGGCTTTAAAAGCCGCCATAATCTTATGTACTGGGACAATGCGGAATATTTTGGCTGCGGCGCCGGTGCTTCAGGCTATGTTGATGGTGTTCGCTATCGGAACCGCGGACCGATTCAGCATTATTTAAAGGCCATCAAAGAAAGCAGACATGCCAGATTTCAGGAGGAGAGACTAAGCCAGTCAGAAAAGATGGAAGAGGAGCTGTTTCTAGGCTTGCGCAAGAAGTCAGGTGTCTCTCTTAAGCGGTTTGAAGAAAAATTCGGCCGGACACTTCAGGAAGTCTATGGGCCGGCTCTTCATGATTTAGAAGAAAGCGGCCTGCTTGTGTCGGACAAAGACAGGATTAGAATGACTAAAAAAGGTCTTTTTCTAGGCGATACTGTTGCTGAAAAATTTATTTTGGAGTAAAAATTATGGGGAAAAAATATAAAACACATTATCAAATACCCTTTTATGAATGCGATGTCAATCATAATGTTAAGCTGCCGCACATTTTATCAGTTGCCCTGCAGATTGCAAGCAGCCAGTCTGTAGAGTTAAATATTGGTGATGAGAAGCTGCTTGAGGACTATAATCTGGTCTGGGTGGTTTCAGAACATGAAATCATTATCAAGCGGCTGCCGCAGTTTGGCGAAACTGTGGAAATTGAAACGGAACCTATTTCTTACAACCGTTATTTTTGCTATCGAAAATTTAGGCTTTTTGATGCCCGAGGTGAGACGATTATCGATATCCTTTCAACTTTTGTTCTCATGGACTATGATACGCGCAAGGTGCATGATGTTCCTGAGGAACTTATTGCGCCTTATGGGTCAGAAAAAATCCGAAAAATTTTGCGGGGGCCTAAGTACAGACCTCTGGAAAATGCCGACAGCACTCTCTACCATGTCCGTTATTTTGATCTTGATATCAACGGTCATGTCAACAACAGCCGCTATCTGGAATGGATGTATGATGTGCTTGACTTTGAGTTTTTAAAGAACCATGTTCCTAAAAAAATCAATCTCAAGTATGTCAAAGAAGTTCAGTATGGCCACGATATCAATTCACGCTTGGAACAAGAAGGTCTTTTGACCAAGCATGAAATCACGTCAAACGGCGGTATCAACGCCCAAGCCATTACAGAGTGGGCAAGCATCTAATAAAGAGCAGCCGCCCTAACAGCGCTCAGCTGTTTTACAGGTACAAAAAATACAAAAGAAAAAACGGAAAGAGAGCAGAAAAACGAATGGCATATAAGGGTTATCTGATTGACCTAGATGGAACGATTTATAAGGGTAAGGACAGAATTCCTGCAGGAGAGGACTTTGTTAAACGATTGCAGGAGAAGCAGCTCCCTTATGTTTTAGTTACTAATAATACCACGCGCACACCTGAAATGGTGCAGGAAATGCTGGCAACGTCCTTTAATATTCAAACACCGCTGGAAACTATTTATACAGCGACACTGGCCACCATTGATTACATGAATGATATGAACCGAGGTAAAACAGCCTATGTTATTGGAGAGACTGGTCTTAAGACAGCAGTGGCTGAAGCAGGCTACCTTGAAGATACCGACAATCCGGCCTATGTGGTCGTGGGCTTAGATACAGAGCTGACCTATGAAAAGCTGACAGTAGCGACCTTGGCCATTCAGAAAGGAGCAGTCTTTATCGGCACCAACCCTGACCTTAACATTCCTACTGAAAGAGGATTGCTGCCGGGAGCAGGCTCCATTTTGTCGCTTTTGGAAAGAGCCACACGGGTTAAGCCGATTATTATTGGTAAGCCTGAGGCTGTCATCATGAACAAATCACTGGAACGCCTGGGCGTCAAGCGCCACGAAGCTATCATGGTCGGTGACAACTATCTGACGGATATCACTGCCGGTATCAAAAACGATATTGCAACGCTTTTAGTGACGACAGGATTTACCAAAGCAGAAGATGTGCCCAATCTGCCGATTAAGCCCGATTATGTCTTATCCAGTCTTGCGGAGTGGGACTTCGATGAAAGATAAACTGCATTTTAGCCTAACAGTCCTTTTTCTGCTGTCTTTTTCCATTCTGGCAACGATTTATTTAGTCTGGCTTTTTTACCCGTTGGAAATTTCTTGGCTGCACTTAGAACAGGCTGTCTATATGAAAAGCAGTCAGATTTACTATAATTTCAACCGCCTCATGCTTTATCTAACAAATCCCTTTAACTGGCGGCTGACCATGCCGGATTTTCCGTCTTCTAAAGACGGTCTTCATCACTTTAAGCAGGTAAAGCTGCTCTTTCATCTGGTTCAGCTGACTGCTCTTATAAGCCTGCCTAGTTTTTTCATTTTCGTGAAAACTATCATTCAAAAAGGTTATGGCCTTTTGTATCGACGGGCACTTAGAATTTGCGCCCTTATCCCTGCAGTGCTGGCTTTAGTCGCAGGACTTATTGGTTTTAATACCTTTTTTACGCTTTTCCATCAGGTTTTATTTGCCGGAGACAGCACCTGGCTTTTTAATCCTTATACCGATCCTGTGATTTATATTTTGCCTGAGACCTTCTTTTTGCATTGTTTTCTGCTGTTTTTGTTTCTTTATGAATTATCTTTTGGCGCTCTGCTCTGGCAAATCAGATGCAAAAACAAACGGGACAGAACCCTATAAAAATAAGCGAGCTTCTAAGGGCTTGCTTTTGTTTTTTCAGCAAATTAAAAAATTCATTTCGACGTTTTTTCTTTGCAGTTTTAGCCGTAAAATTCTAAAATAAGAGTTACTATATATATTGCTGGGAGTTATGAATGTTAGAGCTAAAGAACATTACCAAAATCTATGACACGGCGGGAATCAAGCGGACGGCCTTGGACGATGTCAGTATCAATTTTCGGGCCAGTGAATTTGTTTCTGTTTTAGGGCAGTCTGGATCCGGAAAAACGACCCTGCTTAATATTGTGGGGGGCTTAGACCAATATACATCCGGTGATCTACTGATTAACGGTAAATCAACCAAGAATTTTAAGGATAAGGACTGGGATCGCTACCGCAACAATACGATTGGTTTTGTTTTTCAGTCCTACAATCTCATTTCACACCAGACAGCGCTGGCTAATGTTGAATTGGCACTGACCCTGTCGGGCGTTTCCAAAGCAGAGCGCCGCAGCCGGGCTTTAGAGGCCTTGAAGCGTGTAGGGCTGGAAGACCATATCCATAAAAGACCCAGTCAGATGTCAGGCGGTCAGGTGCAGCGGGTCGCCATTGCGCGTGCTTTAGTGAATAATCCGGATATTTTACTGGCCGACGAGCCGACTGGAGCTCTGGACTCTGAAACGTCTTTGCAGATTATGGATCTGCTCAAAGAAATCGCTCAAGAGCGTCTGGTGATTATGGTAACGCACAATCCGAATCTGGCAGAAAAATACTCTAACCGCATCATTCGGGTTTTGGACGGCCGGATTATTGATGACAGCAATCCCTATCACGATAAGGACCTTGACCAGTCAGCAGTTGATTTTAAGAAGACCAAGATGTCTTTTATGACGGCCCTGTCGCTGTCTTTTAATAATTTACTGACCAAAAAAGGCCGAACCTTTCTGACCGCTTTTGCAGGTTCTATTGGTATCATTGGGATTGCCTTGATCTTATCCCTTTCAAACGGTGCTCAAAAATACATCTCAAAGACCCAGGAAGATACCTTAGTTGCCTATCCCCTGTCCATTGAAAAATCTTCGAATGAAAACTTTATGGGCTTGTTTGCGGCCGGCAACGAAGACAGCAACAGCAGCAAGAAAAGCTCTGACAAGAAGACGCTTAAAACCGATAATATTCTGAAAAACATGATTTCAACTCAGGTTGTAGATAATGACCTAGCCTCCTTCAAAGCTTATATTAAAAAGCATTCGCGCAAATTCCGCAAGGTAACTAAGGACATCCAGTATTCTTACAAGCTGTCACCAAGAATTTATCAAACAGATACTTCTAAGGGCGTCAGACCGGTTAATCCCAGCAATCTGAGCAAGGAAGTGAAAAATGCCGGCAGCAATATTCAGGTGCTGCTTTCCAATCTCAATGTTTGGCAGGAATTATCATCAAGTGCGAAAATGCTGTCTTCTCAATATCAGGTTGTTGACGGTCATCTGCCGAAAAAATACAATGAAGTTGTCCTGATAGCAGAGGAAAATAATAAAATCGATGACTATGTTCTCTACAGTCTGGGGATTAAAGACGTCAGCGAATTAAACAGCAGCAAACAGCTGAAAAGTACTAAAGAAAGCAGCTATAAGTACTCAGATTTAGTCGGCCGAACCTATAAGCTGGTAATCAATTCAGATGTCTATCAAAAAGAAGGAGGAATCTGGGTTGATCGCTCTGACAATGACGCCTACATGAAAAAGGTAGTCAATGCAGCTGAGACGATTAAAATTGTGGGTATCGTAAAACCTCAGGAAGGAACTGCTTCAGGCAGTTCAAATGCCGGAGTCGGCTACAGTCAGAAATTGACCAGCTATCTCTCTGAAAAGATCAATGCCAGCAGTGTTGCTAAAGAACAGCTGGCTAATAAGAAGCGCAATATCTTTACCGGTCAGGACTTTTCAAGTTCCAGCAAGCCCTTCTCATCTGCTGGTCTGAGTGCCGAACAAAGCGCCGCTTTGGCTTCAATGTCAGCAGAGGAGATGGCAGATTATGTGAATCGTTATAATGAAAATGCGACGGCCACCTACGATGACAATTTAGAAAAAATCGGCATTATAGACACAGCCAATCCTGAAACCATAAATTTCTATGCAGATTCTTTTGAAAATAAAGAAGCTCTTAAAGATTTGATCAGTGATTACAACAAGCAGGTAAAAAAAGACAAGCAAAAATCAAAAGTTATTAATTACACGGATACTATCGGCCTGATGATGTCATCGGTAACCACAATGATTAATGCCATTACTTATATTCTGGTTGGTTTTGTTGCCATCTCACTGGTTGTATCATCTATTATGATTGGTATTATTACCTATATCTCGGTTCTCGAGCGGACCAAGGAAATTGGTATTCTGCGTGCCATGGGGGCTTCTAAAAAAGATGTTATGCGCATCTTCACTGCAGAAACCGTTATTGAGGGAGCCATTGCAGGTATTCTCGGCATTCTAATCACCCTTTTGCTCAATATTCCTATCAATATGGTTGTCAACAATCTGCTGGATATCAGTAACATCTCTTCTCTGCCTGTCTGGTCAGCAGCAGTGCTGATTGCTATTTCCATCTTGCTGACCGTTTTTGCAGGCATTTTGCCATCGCGGGTTGCAGCCAAAAAGGATCCGGTAGAAGCACTGCGAACCGAATAAAGACAAAAAGCGAAACATTAGATTAGCATCTGCTGTTTCGTTTTTTTATCTCAAATCAAATGCTAGAAGCTGGTAAGGTTTTTGTGTATAATAAAACAATCATTGTGCAAAGGAGAAAAGACATGAAACTGCTGGGGATTGTTGATACGAGTACTTCCTTTTCCTACAATCGCTTGTTGATGGCCTTTATTCGAGACCGGTTTGGCTTAGCTTTTGATTTTGAATTGATTGAAATAGAAGAACTTCCTCTTTTCAATCAAGATGAAAGCCGAGAACAATACCCTATCTTACAAGAATTAACAGAGAGCATTTCAGCTGCAGACGGCATTATTTTAGCCATAGAAGAGCACAACCATAGCCTGACACCCAATCTCAAGTCCCTCTTAGAATGGTTTTCTTATCAACAGAGCCCCTTTAAAAATAAGCCGATTATGCTTGTTGGAGCTTCCCTCAATGAGCATATTCCGCAAAAGGCGCAGGAAGACCTGAAACAAATCCTCGCAGCTCCCGGTTTAAAAGCCTGGCTCATGTCTGATAAGCCTTTCTTTCTAAAAAGTGCCCCAGCAGCTTTTGATGAAAACGGTCAAATCAACGAATATGATCTCATCACCCGCCTAGCTAATAACCTGCAGCACTTTATTCGTTTCATACATCTGGCTGACAGTTTCACGGAAAAGTAGATATACCTTTTAAAGCTTGCTCAATATATCTCATTGAAAAAATACAGAAATATTTCTGTATTTTTCTTTTGTATTGTTATAATGTTTCACAGATAGTGGTATAATAGAAGCGCTTACAAAAATAAAAGGGAGTTTCTTATGACAAACGGAAAAATTTTAGGCTTAGATATTAGAATAGAACCGATGGGATGGAACATAAAATAAAAAACACCCGAATCGGGTGTCACTTTTTCAAGTTGAATACGGATAAACCTTATTTTAACTTGCTGTGTTGTTTCGAATAGTTCCAACACACATATTGTACAATTTTTAGTTTTATTTTGCAAGACATTTTTAAAAGGAGAAATTTATGACAAAATCTTACTCTATTGGACTTGATATTGGAACAAATTCTGTCGGCTGGGCTGTTATAACAGATGATTACAAAGTTCCATCTAAGAAGATGAAAATATTAGGAAATACTGGCAAAGATTATATTAAAAAGAATTTACTTGGAGCTTTATTGTTTGATAGTGGGAATACTGCGGAAGACAGACGTCTGAAACGCACGGCTCGCCGCCGCTATACCCGCCGCAGAAATCGTCTTTTATATTTGCAAGACATTTTTTCGGAAGAAATGAATAAAGTGGATGAGGGTTTCTTTCGTCGGTTAGAAGATTCTTTCTATGTTCCTGAAGATAAAAGAGATGCAAAACATCCAATTTTTGGAACACTTGACGAAGAGAAGGCTTATCACAAGAAGTTTCCGACTATTTATCACTTGAGAAAACATTTAGCGGATTCTTCAGAAAGAGCTGATTTACGTCTGGTTTATCTAGCCTTGGCACATATCATTAAATATCGTGGACATTTTTTGTATGAAAATTTAGAAGAGAGTAATTCAGGAGTTCAAGAAGTGTTTGAAGATTTTGTCAAAATTTATGATAAAACCTTTGAAACGCATTTGAGTAAAATCACGGTTGAAGTTGAACCAATATTATCTGAAAAACTCAGTAAATCAGTTAAGAAAGAAAGGGTATTAAAATTATTTCCAGGAGAAAAATCTAATGGTCAATTCTCAGAGTTTTTGAAACTAATTGTTGGAAATAAAGCAGATTTTAAAAAGTATTTTGATTTGGAAGATAAGGCACCGTTACAATTTTCAAAAGATACTTTTGAAGAGGATCTAGAAACTCTGCTCTCGCAGATTGGAGATGACTATGCAGATCTTTTTGCGTCAGCTAAGAAACTCTATAATAGTATTCTTCTTTCAGGAATTTTAACAGTTACGGATAAAAGTACCAAAGCACCTCTGTCAGCCTCTATGATTAAGCGTTACGATGATCATCATTCAGATTTGGCCAGACTTAAATCATTTATTCGTCAACAATTACCGGATAGGTATAACGAAGTTTTTTCTGATGCTTCAAAAAATGGTTATGCGGCTTATATTGATGGAAAAACCAGTCAAGAAGATTTTTACAAATATTTGAAAAAATTATTGGAAAAGGTAGCTGGCGGTGCAGATTTCCTTGATAAAGTAGAACGTGAGGATTTTCTGAGAAAACAACGTACTTTTGATAATGGTTCTATTCCGCATCAGATTCATTTTCAAGAGATGCATGCCATCATTCGCAGACAGGCTGAATTCTATCCGTTTCTAGCAGAAAATCAGGATAAGATTGAGAAAATATTGACTTTCCGTATTCCTTACTATGTCGGTCCCTTAGCGCGAGGAAATAGTGATTTTGCTTGGTTAAGCCGGAAATCAAATGAAAAAATTACACCTTGGAATTTTGATGATATTGTTGATAAGGAATCTTCTGCTGAAGCTTTTATCAATCGCATGACCAATCATGATTTGTATTTGCCAGATCAAAAAGTTCTTCCTAAGCACAGTTTATTATACGAGAAATTCACTGTTTACAATGAATTAACAAAGGTTAAATATAAGACAGAGCAAGGGAAAACATCATTTTTTGATGCCAATATGAAGCAAGAAATCTTTGATGGTGTATTTAAGGCTTATCGAAAAGTAACTAAAGATAAATTGATGAATTTCCTTGAAAAAGAATTTGATGAGTTCCGTATTGTTGATTTAACAGGTCTGGATAAAGAAAATAAAGCATTTAATGCCTCTTATGGAACTTATCATGACTTGCGTAAAATTTTAGATAAGGATTTTCTCGATAATCCGAAGAATGAACAGGTTTTAGAAGATATTGTACTGACCTTAACGCTATTTGAAGATAGAGAAATGATTCGGAAACGTCTAGAAAATTACAGTGATTTACTGACCAAAGAACAAGTAAAAAAACTGGAAAGACGTCATTATACTGGATGGGGACGTCTTTCAGCTAAGTTAATTCACGGTATTCGAAACAAAGAAAGCAGAAAAACAATTCTTGATTATCTCATTGATGATGGCAATAGCAATCGTAACTTTATGCAGCTGATTAACGACGATGCTCTTTCTTTCAAAGAAGAAATTGCTAAGGCACAGGTTATCGGAGATGCAGATGATTTAAATCAAGCTGTCAGTGATATTGCTGGCAGCCCTGCGATTAAAAAGGGAATTTTACAAAGTATTAAGATTGTTGATGAATTGGTCAAAATAATGGGGCACACCCCTGAAAATATCGTGGTTGAAATGGCGCGTGAAAATCAATTTACGAATTATGGTAGACGTAACTCACAACAGCGTCTAAAAGGCTTAACAGATTCTATTAAAGAATTAGGAAGTCAAATTCTTAAAGAACATCCGGTTGATAATACCCAGTTACAAAATGACAGATTGTTCCTGTATTATTTACAAAATGGCAGAGATATGTACACTGGGGAAGAATTGGACCTTGATTATCTGAGTCAATATGATATCGACCATATTATTCCGCAGGCTTTTATCAAAGATAATTCCATTGATAACCGTGTGTTGACACGTTCTGACAAAAATAGAGGTAAATCTGATGATGTACCAAGTGAAGAAGTTGTTCATAAAATGAAACTATTCTGGAGTAAACTTCTCTCTGCCAAACTCATCACACAACGTAAATTCGATAATTTAAGCAAGGCAGAACGAGGTGGCTTGACTGATGATGATAAAGCTGGTTTTATTAAGCGTCAGCTAGTTGAGACGAGACAAATTACCAAACATGTAGCACGTATCCTTGATGAACGTTTCAATACAAAATTAGACGAAAATAATAAGAAAATTCGTCAAGTAAAAATTGTGACTTTGAAATCAAATCTCGTTTCTAATTTCCGTAAAGAATTTGAACTCTACAAAGTGCGTGAAATTAATGATTACCATCATGCGCATGATGCTTATTTAAATGCAATTGTAGGAAAAGCTTTACTAGGTGTTTATCCACAGTTAGAGCCTGAATTTGTCTATGGTGAATATCCTCATTTTCATGGACATAAAGAAAATAAAGCAACTGCTAAGAAATTTTTCTATTCAAATATTATGAATTTCTTTAAAAAAGATGGTGTCCGTACCGATGAAAATGGTGAGATTATTTGGAAAAAAGATGAGCATATTTCTAATATAAAAAAAGTGCTTTCCTACCCGCAAGTTAATATTGTAAAGAAAACGGAAGTGCAGACGGGGGGATTTTCAAAAGAATCTATTTTACAAAAAGGTAATTCTGATAAACTTATTCCTCGAAAAACAAAAAAATTTTACTGGGATACAAAGAAATATGGTGGATTTGACAGCCCAATTGTTGCCTATTCCGTTTTAGTTATTGCTGATATTGAAAAAGGTAAATCTAAGAAGTTGAAAACAGTCAAGGACTTGGTTGGTATAACCATTATGGAAAAGGTTGCTTTTGAAAAAAATCCAGTTGCTTTTCTTGAACGTAAAGGCTATCGAAATATTCAAGAAGAAAATATTATCAAGTTACCGAAATATAGTTTATTTGAACTGGAAAATGGGCGGAGAAGGTTGCTAGCAAGTGCTAGAGAACTACAAAAAGGAAATGAAATCGTTTTGCCGTATCACTTAGTAGTGTTACTTTATCATGCTAAAAATATCCATAAAGTTGATGAGCCGGAACACTTAAATCATGTTGAAAAACATAGAGATGGATTTAAAGAATTGTTAGATATTGTATCAAACTTTTCTAAAAAGTATACTTTGGCAGAAGGAAATTTAGGAAAGGTAGAGGAATTATATGCACAAAATAGTAGTAAAGATATTAATAAGCTGGCAAGTTCATTTATCAACTTATTAACATTTACTGCTATCGGAGCACCAGCTGCTTTTAAATTTTTTGATAGCAATATTGATCGAAAACGTTATACATCAACTGCTGAAATTCTCAACGCCACCCTCATCCACCAATCTATCACTGGTCTTTACGAAACGCGGACTGACCTTAGTAAATCAGGAGGAGACTGATGGCAGGATGGAGAACAGTAGTTGTCAATACGCATTCTAAGTTGTCTTATAAGAACAATCATCTAATTTTTAAGGATGCATATAAGACAGAGATGATTCATCTGTCTGAAATTGACATCTTATTACTTGAGACAACAGATATTGTTTTATCAACTATGCTAATGAAGCGCTTGGTTGATGAGAATATTTTGGTCATTTTTTGTGATGATAAACGTCTGCCAACAGCTATGCTTATGCCTTACTATGCGCGTCACAACTCCAGTTTGCAGCTGAGTCATCAGATTTCTTGGGCAGAAGAGGTGAAATGTGATGTTTGGACGACAATCATTGCTCAAAAGATTTTAAACCAATCTTGTTATTTGGGAGAATGCTCTTATTTTGAAAAATCTCAGTCGATTATGGATTTGTATCATAGCTTAGAGCCTTTTGACCCTAGCAATCGGGAGGGGCATTCTGCGCGAATTTACTTTAATACCTTATTTGGAAATGATTTTTCTAGGGAACAAGACAATGATATCAATGCAGGTCTGGATTATGGTTATACCTTGCTTTTAAGTATGTTTGCGCGTGAAGTTGTGGTGTGCGGCTGCATGACACAATTTGGTCTCAAGCACGCCAATCAATTTAATCAGTTTAACTTTGCCAGTGATATTATGGAGCCTTTTCGTCCGATTGTTGACCGTATTGTTTATGAAAATCGAAACAGTTCTTTTGTCAAAATAAAACGTGAATTGTTCAGCATATTTTCAGATACCTACCTTTATAATAATAAGGAGATGTATCTGACAAACATTGTCAGCGATTATACCAAAAAGGTGATTAAGGCGCTGAATAATGACGGGAAAGGAGTTCCTGAGTTTAGGATATGAGTTATCGATATATGCGAATGATTTTAATGTTTGATATGCCAACAGATACTGCCGAAGAACGCAAAGCTTATCGGAAGTTTCGGAAGTTTTTACTGAGTGAAGGTTTCATCATGCATCAGTTTTCCGTTTACAGCAGGCTGCTTTTGAATAACTCTGCTAATACAGCAATGATTGCTCGTCTGAAAGAGAATAATCCCAAAAAAGGCAGTATTACCCTGCTGACAGTAACTGAAAAGCAGTTTGCCCGCATGATTTACCTTAATGGCGAGCGCAATACCAGCGTTGCTAATTCAGATTCACGTCTGGTATTTTTAGGGGAGGCATTTTCGGATGAAACTTAATTTTCCGATATTAGATGAACCGATTGAGCTTGAAAAATCAACGATTTTAGTCATAGAAGATGTGCAGATTTTCGCTCAGTTGGTGAAAAATTTTTATCAATATGAAGAGGACAGTGAACTTAAATTATTTGATGATAAATTGAAGAGTTTAAAAGTATCTGAGCTGATGCTGGTGACAGATATTTTAGGCTATGATGTCAATGCACCATCGCTTTTAAAGCTAGTTCACGCTGACTTAGAAAGCCAATTTAATGAGAAACCAGAAGTGAAGTCTATGCTTGATAAGCTTGCTAACACTATTACAGAGCTGATTGCTTATGAATGTTTAGAAAACGAATTGGATTTGGAATATGATGAGATTACTATTTTAGAGTTGATAAAGGCTTTAGGTGTTAAAATTGAAACACAAAGTGATACCATTTTTGAAAAAATGTTTGAAATCCTTCAAATTTATAAGTATTTGAGCAAAAAGAAAATTCTGGTTTTCCTTAATTCCTTGTCCTATTTTCAGAAGGAAGAAATAGGACAAATTCTGGAATATATTCACTTGTCTAATATAACTGTTCTGTTTCTTGAACCGCATCAAATTGATGGGTTTTCTCAATATATTTTAGACAGGGATTATTTCTTAATCACAAAAAACGGCAGTTAAATACGAATAATAATAAGACAGTTCCTAAATGAGAACTGTCTTTTATTATTAATTGACAAATACGTATAATGCGTATAAAATAAGAAATGAGGTTATCGGTTTGCCCTTGACTGGAAAAGAGTTGGCCAAACTGGCTGTAAAAAATGGATGGAAAGAAGTTAGAGTGAAAGGAAGCCATCATCATTTTAAGAAAGATGGCCTGCCTTATATTGTGACAATTCCGATTCATGGGAATCAATCGGTTAAAACTGGCCTTGAAAAGAAAATTTTAAAGGATCTAGGATTACTATGATAGAGGAGGAATTCTTATGTTGAAAACATATCCAGCAATTTTTCATAAGGAAGAAGAAGGGTACTGGGTTGAATTTCCTGAATTTGGCGGAGGTACGCAAGGGAAGGATTTAGAAGAGGCCATGAAACATGCGCGTCAAATGCTGGAAAGTGTATTGGCATCTTATCTGGACGAGGGAATGCAACTGCCTGCTCCAAGCGATATTCGTAAACTATCTGCAGAGGATGGTTTTGTTAGCCTGATTCAGGCTGATCCCAGTCCTTACCTTAGAAATAATAAAGCTATCCGAAAAAATGTAACAGTTCCTGAATGGCTGGTGCGATTGGCAGATCGCAATCAAGTGAATTATTCTGAAGTGCTGACCAAGGCTTTAGAAAAGAAACTGCAATTGTGAAATAGTTGAAAGTGCTAGAAAGATTGATTTCTAGCGCTTTTTGAGGTATAATATAAATAATTAAAACGTTTAAAAAGGAATCATTTTGAAACTGAAATCTGGCTGAGATGAATGGCGCGATTACGAAATTTCGAGACGAAAATTGGTCCACGAGGTTTTAGAGCTGTGTTGTTTCGAATGGTTCCAAAACTTAGCATTTTTTTGCAACTCTTGGATAAGTGTTTTAGAGCTGTGTTGTTTCGAATGGTTCCAAAACTTCTGGCTTGTCAACAACAGGATAAGTGTTGTTTTAGAGCTGTGTTGTTTCGAATGGTTCCAAAACAGCACACTAGATGATGTATCTGACGGACTGGTTTTAGAGCTGTGTTGTTTCGAATGGTTCCAAAACATGTTCATCTGCCGTCCATTGTATGCTTCCGTTTTAGAGCTGTGTTGTTTCGAATGGTTCCAAAACCCGGTTTCATCTGCGTACTTGATATAAAACGTTTTAGAGCTGTGTTGTTTCGAATGGTTCCAAAACTACGGAAGCGCACCAACTTTTAATTGACTAGTTTTAGAGCTGTGTTGTTTCGAATGGTTCCAAAACCACTCGGTGAGTTTGCAACGCTTGATAAGTGTTTTAGAGCTGTGTTGTTTCGAATGGTTCCAAAACCCGTCATCAAGACCGTTTACTGTGATGGTTGTTTTAGAGCTGTGTTGTTTCGAATGGTTCCAAAACGAAACAGCGCTTTTTGACACAGGTTATGCAGTTTTAGAGCTGTGTTGTTTCGAATGGTTCCAAAACTCTCCGAAATTAAGACTTTCCCCCGTCTTCGTTTTAGAGCTGTGTTGTTTCGAATGGTTCCAAAACAGCTTTTGATGCAAAAAAACACCTATTCATGTTTTAGAGCTGTGTTGTTTCGAATGGTTCCAAAACTTGTGTGCATTTATATTTGTTAGCTACAACGTTTTAGAGCTGTGTTGTTTCGAATGGTTCCAAAACTATGGATAAGAGAGATGCGGATATGTTGGCGTTTTAGAGCTGTGTTGTTTCGAATGGTTCCAAAACACCCAGACTATGTAACAGCTCAGCCAGAGGGTTTTAGAGCTGTGTTGTTTCGAATGGTTCCAAAATCTAAATTTGAAATTGATTTGTTGATTTATAACCTTTTAGGTTAGATCTGTGATAGGGGGAGAATCTACAGATTCTCTTTTTTAGTTTTGTTATTAAAAAACTGCAGCGGGTTCGCTGCAGTTTCCATTATATAGCTTTCAGTCCGTTTCGCGTCCTTTGGTGCGAAACAAATACCACCCGCTATGCGGGTGGTTGTTAGACATGATAGTGTCAGGTGATAACAGTACCGATAATTTCTATGTCGTCATCTTCTTGCAAAATAATATCGTCATAATGAGGATTGAGCGAAATCAGCCTGATCTCATGGTCTTTTTTGTATAGTTTTTTGAGATAAGCTTCATTGTTGACAATGACAACGATAAATTGACCGTGGTAAATTTCCTGTGTTTTCTTTACAAAGATAACTTCACCGTTATAAAACAGAGGTTCCATACTGTTGCCGTTGACCCTGAGAGCAAGATCGTGTTTAGGAATAGGTGCCGGATACTCGATGGTCTCTGGCTTTTCATGGCCAACCCAAGTACCGGTGCCAGCTGAGACCTCACCATAAAGCACGATCGATTTATAACTGTGCCCCAAGGCTTGGTAGAGATCCTTGGCTTTTTTGATATTGTCCAAATGAATAGTATCCTGATGTTTTTGTTCATCCGTAATAAATTTATCGACAATTTCTTGATACTTAGCACCGCCGCCAACACCTGAACCTTGGCTGTCTGCCAAGTGTTTTTGAGCAGCTAATCCTGTAGCTTGCTTTTGATCAGCCAGCTGCCGCTTGCCGAAATCAAGGAGTTTTTGCTGCCTTGTACTGTCCAGCTGCCGAGCTGTGTAAGTAATTTGTTCAAGCACAGAAGAGCTGGATCTTTTAGAAAACCTTGGATCAATATCAGATTTCTGCAAGCCAAAATAATCCGCAATCTTTTGAATATTCCCGGCTTTTGGCAGTGTCCGCCCTTTGACGTATTCATTGAGACTGCTTTTAGGAATATTGAGAACAGATGCCAGCTGAGATTGCTTCATGCCGCTTTCTGTCAGCAGGCGCTGGATATTGGAGGAGATCACTTTCATGTCTTCTAAATCTTGTGGTGTTAATTTTCCGCGTCCCATATTTCACCTTCTTTAGAAAAAATACTATTTACATAATACCGCTTTCAACCGCAAAAGTAAATAAAAAAAGCAAAGGCTTGACTTTCGTTTTAAAACGAATTATAATGTTCCTATTAAAAATAGTTTTCATTGGGGCCAAGTTTTGACGATATAAAATCTTCACCTCAGCATTATTTCAAAATTTCAAAATCTTTGTTTCCGTCAAAACGGCTGACTGGTTTCCCTTTTTCTAAGTCAGTCCCCCATCTGAAAGTCAAGAGCGTTACTGTAACGCTGCTATTTTTGACCATGCTCCTAAAATCGGGCTGTATGGGAATGTTGGTGAGATGAAAGGGGATGGAACAGTGGAGAAGTTGACATTGCGCGCTCTCAGAGTGAACTATAGTTTAAGTCCTAAAGAGGTGGCTGATTGTCTGGGCATTGAACAACAAACTCTGCTGAAGTATGAAAATGATAGCTCGGATATCCCCATTCATCTGGCTAACGCTTTGGCTGATTATTATGATGTCAATCTGGATTCTGTTTTTTTAGGTCCGGAATCCGATTTAAAACAGAAATTTAAAGAACGTAAGCTTAGAAATGTTCATTAGGCTGTGTGTTTTAAAGTTTAGAATTATCTCATCTTTATCATGCAAGTATATGTGTAATTTTCAGAAAATGTTAATTTTATGGTTAAAATGCTTGAAAATACATTTTATCTTGTTATAATGAAGTTGTATTTTATAATTAGAATCAATACAATAAGGAAGGTTTTTTATGAAATCGAAAACTGCTAGGATTACTTTATTGAGCGGGCTGACTTTAGCCGCATTTGTTGGGACAACCAATGTATTGGCCGAAGATGCAGCAGCCAGCCAAGCACCTAGTACAGCTGCAAATACCGCTGTTAACAGCAGCAGTGCCGGGACAGCACCTGCAGCCACCAGCCAGCAGGCACAGTCGCCGTCAGTGACTGTCACCAAAACAGAGACGGTTGGCAATACGACAGTAACAACGTCTGATGTTGCTTCTCAAGAATTGGAAGATGCGAAAGCAGCAGCGCAAAATGCTAATTTAACTGTTACTGAAACTCCTGCTGTAGAGCAGCCTTCTGTAGCAGCGGCAGATGCTGACAACAAAGCTCAGGCGCAAAAAATTAATCAAGCAGTAGCCGATTATGACAAGGCTAAGACTCAGTATGCTCAGGAGCAAAATCAGTATCAACAAGATTTAGCGTCTTATAATGCACAAAAATCTGAATACGATGCTAAAAAGCAAGCCTATGATGATTATCAGCAGCAGGTTTCTTCTGGTCAGGGTGCCGGCAGAGTTGAAAGGGCTCAGGGACTTATTTTTGAAAATGAGCCCAAAGCTACAGTGACCATTCAAGGGGTTACTGACTATTTGGACAAAGCGGCTCGGGCTGCTCACCAGACAGATGATATTCTGGAACAGTTTAACACAGATAAGTATGCTGATAGCGAATTTACCTTAAACAATCCTTACGATCCCAATGAAGACACCTGGTTTAAAATGGCTGTTGGTGACACAATTGCGGTCACTTATGAAAATATTGTCAATTCAAGCTATAATAAACAAAAAATCAGTAAGATTGTCACCACTTATAAGCTGAACAGTTCAACGAATAATGATGGAACTGCTATTGTTGAGCTTTTCCATGATCCGACAAAAACGATCTTTATTGGTGCACAGACATCTAACGCTGGCAGAAATGATAAGATCAGCGTTACAATGCAGATTACCTTCTATGATGAGAATGGCAATGCCATTGATCTGAGTGATAACAGATCGATTATGAGTTTGTCATCGCTTAACCACTGGACAGCAGATTATGGTGATCATGTTGAAAAGGTTGAATTGGGAAATAACGAATTCATTCAAATTCCGGGGTCATCTATTAGCCTGCATGGCAATGAGATCTACTCAATTAATGATAACCAATACAAGGACAATGGTGCAACCTTTGATGGTGACGGCGATGATGGCTGGGATGCAGTCAATGCAGACGGTGATCCTCGCTCTGCCACAGCTTATTATGGAGCCGGTGCCATGACTTATAAGGGCGAACCTTTCACCTTTACTGTCGGCGGCAACGATCAAGGACTGCCAACATCTATTTGGTTTGCGACTAACTCCACAGTTGCGGTTCCTGAAAATCCAGGCGAAGAGCCCCAAAAACCAAGCGAGCCAAAACTTGAAAAGCCAACGGTTGTTTGGCATAAAAACTTTGTTGTGGAAACACAGGGAATTCCGCCGGAAGTTCCGGAAGATCCTGAATCACCTACACCGGAACCACCAATGCCGCCGTCTCCTCAGACACCGCAGCCGCCAACGCCGCCAAGGGCAGAGCGTCCCAGCGTAATGGTATCTGCTAAATCAAGGCAATTTAGGCAGGCTCGAAAGGATGAGACACGTGTCAGAGAGCGCAGCTATCAGCCAACACTCCCTCAAACTGGTGATGACCAGCATAAAGGTTTAAGTGCTATTGGTTTGGTTTCTGCCGCCTTTGCCGCAGCTACCTTATTGGTTGCTAAAAAACGTGAAGAATAATGATATGATATAAAAACTGAGAAATTTTTCTCAGTTTTTTGCTTTTGATACCAAGATTGAGTTTTTAAATAAAAAAAAGGAATTTTAAGTATCAATCAGTTTTTGGCTGTTCCTGCTTTCCCCAATAAATCTATGGTAAGGGTTCTCCTTTTTTGTTATAATAAAGCTACTGATTAATTTTGACAAGGACAACAAATGGATACTGAAAAACTTAAAAAACGTCAGGAGAAAATTAGGAATTTCTCGATTATAGCCCATATTGACCATGGGAAATCCACTCTGGCGGATCGTATTTTAGAAAAAACAGAAACAGTCTCCAGCCGGGAGATGCAGGCTCAGCTTTTGGACAGTATGGACTTGGAGCGTGAGCGCGGTATTACCATTAAACTGAATGCTATTGAGCTTAATTACACGGCTAAAGACGGTGAGACTTATATTTTTCACCTGATTGATACACCGGGGCATGTGGACTTTACCTATGAGGTTTCCCGCTCTTTAGCTGCCTGCGAGGGAGCGATTTTGGTGGTAGATGCTGCCCAGGGAATTGAAGCGCAGACCTTGGCCAATGTTTATTTGGCACTGGACAATGATCTGGAAATTCTGCCGGTCATCAATAAGATCGACCTGCCGGCTGCGGATCCCGAGCGTGTGCGGGCTGAGATTGAAGATGTCATCGGCCTCGATGCCAGCGAAGCTGTTCTAGCCTCTGCCAAGGCAGGAATTGGTATTGAAGATATTCTTGAACAGATTGTCGAAAAGGTTCCGGCTCCTGCCGGTGATGTTGAAGCTCCGCTTAAAGCGCTGATTTTTGATTCTGTTTATGATGCCTATCGCGGGGTTATCTTGCAGATCCGTGTCATGGATGGTATGGTTAAGCCTGGAGATAAGATCAAGCTGATGAGCAATGGCAAGACCTTCGATGTAACAGAGGTAGGTATCTTTACGCCTAAGGCGATCAGCCGTGACTTTTTGGCAACCGGAGATGTTGGTTATTTGGCTGCTTCTATCAAAACAGTAGCTGATACGCGTGTCGGTGATACGGTAACGCTGGCCAACCGTCCGGCTGCTGAGCCGCTCCATGGTTACAAGCAGATGAATCCTATGGTTTTTGCGGGGATTTACCCGATTGATTCCAGCAAATACAATGATCTGCGTGAAGCTTTGGAAAAACTGCAGCTCAATGATGCCAGCCTGCAGTTTGAACCGGAAACCTCTCAGGCTCTGGGCTTTGGTTTTCGCTGCGGTTTTCTGGGATTATTGCACATGGATGTAATCCAGGAGCGCTTAGAGCGTGAGTTTAACATTGATCTTATTATGACGGCGCCATCGGTTGTTTATCATGTCAATACGACTGATAATGAAATGCTGGAAGTGTCCAATCCATCTGAATTTCCAGACCCGACCAAGGTTGATACGATTGAAGAACCCTATGTCAAAGCGCAGATTATGGTGCCGCAGGAATATGTCGGCAGCGTTATGGAATTAGCGCAGCGCAAGCGCGGTGATTTTGTGACCATGGATTATATTGATAATAACCGTGTCAATGTTATCTACCAGATTCCTCTGGCTGAAATTGTTTTTGATTTCTTCGATAAATTAAAATCATCAACACGCGGCTATGCCAGCTTTGACTATGAAATTTCGGAATACCGGAAATCACAGTTGGTTAAAATGGATATTCTTCTTAATGGAGACAAGGTTGATGCCCTCAGCTTTATTGTGCACAAGGAATTTGCCTATGAACGCGGCAAGCTGATTGTTGAGAAGCTCAAGAAAATTATTCCGCGTCAGCAATTTGAAGTGCCTGTTCAGGCAGCTATCGGTCAGAAAATTGTGGCTCGTTCAGACATCAAAGCCCTGCGCAAGAACGTTCTCGCTAAATGTTATGGCGGTGATGTTTCCAGAAAACGCAAACTGCTTGAAAAGCAAAAGGCCGGTAAAAAACGGATGAAGTCTATCGGGTCGGTTGAAGTACCGCAGGAAGCCTTCTTAAGCGTGCTTTCTATGGACGATGATGACAAGTAAGACCGAAAAATCGTCTCCCAGTTAGGCTCAGTCTTTCTAATTTCCAGCAAAGACTAGGGAGATGCTGTGACAGAAGCAGGAGACAAGCTTGAACGTTAAAGCTATAGAGCTGAATTTTCAGGCTGTCGGCTGTCAAATTTACAGTCAAGAAGATTGAACAGCAGATTGTATCTGCAGCTAAGATCAATAGCAGATTGTTATAAGATTTGGCGGCAGAAGGTTAAATGGTTAAAAGTTTGTTTGGTAAAAAATAAGACAGTCAGAAAGGGAGCGGATTGTATGCCGATTAGATTAGCTCAAGCAAAGGATATTCCGGCTATTGAGAGACTTTTGCAGCAGATATTTCAAGTTCATTATCAGGTGCGGCCGGATCTTTTTAGGGAAACTGAGACAGGAAGCAAGTATTCTGCAAAAGAGCTAGAAGAACTCTTGCAGGATGTTTCCAGACCGATTTTTGTCTATGCTGATGATCAGGGGCATATTTTGGCCCATCTGTTTTTAATACTGAAAGAAACCAATGATTCTCCTGTTTCTAAACCGATGAAGACACTCTTCATTGATGATTTGTGCGTATCCGAAGAAGCCAGAGGCCAAAAGATCGGACAGGAATTGTATGAATTTGCCCTCAAGTATGCTAAAGATATGGGCTGCTATAATCT</t>
  </si>
  <si>
    <t>MTKSYSIGLDIGTNSVGWAVITDDYKVPSKKMKILGNTGKDYIKKNLLGALLFDSGNTAEDRRLKRTARRRYTRRRNRLLYLQDIFSEEMNKVDEGFFRRLEDSFYVPEDKRDAKHPIFGTLDEEKAYHKKFPTIYHLRKHLADSSERADLRLVYLALAHIIKYRGHFLYENLEESNSGVQEVFEDFVKIYDKTFETHLSKITVEVEPILSEKLSKSVKKERVLKLFPGEKSNGQFSEFLKLIVGNKADFKKYFDLEDKAPLQFSKDTFEEDLETLLSQIGDDYADLFASAKKLYNSILLSGILTVTDKSTKAPLSASMIKRYDDHHSDLARLKSFIRQQLPDRYNEVFSDASKNGYAAYIDGKTSQEDFYKYLKKLLEKVAGGADFLDKVEREDFLRKQRTFDNGSIPHQIHFQEMHAIIRRQAEFYPFLAENQDKIEKILTFRIPYYVGPLARGNSDFAWLSRKSNEKITPWNFDDIVDKESSAEAFINRMTNHDLYLPDQKVLPKHSLLYEKFTVYNELTKVKYKTEQGKTSFFDANMKQEIFDGVFKAYRKVTKDKLMNFLEKEFDEFRIVDLTGLDKENKAFNASYGTYHDLRKILDKDFLDNPKNEQVLEDIVLTLTLFEDREMIRKRLENYSDLLTKEQVKKLERRHYTGWGRLSAKLIHGIRNKESRKTILDYLIDDGNSNRNFMQLINDDALSFKEEIAKAQVIGDADDLNQAVSDIAGSPAIKKGILQSIKIVDELVKIMGHTPENIVVEMARENQFTNYGRRNSQQRLKGLTDSIKELGSQILKEHPVDNTQLQNDRLFLYYLQNGRDMYTGEELDLDYLSQYDIDHIIPQAFIKDNSIDNRVLTRSDKNRGKSDDVPSEEVVHKMKLFWSKLLSAKLITQRKFDNLSKAERGGLTDDDKAGFIKRQLVETRQITKHVARILDERFNTKLDENNKKIRQVKIVTLKSNLVSNFRKEFELYKVREINDYHHAHDAYLNAIVGKALLGVYPQLEPEFVYGEYPHFHGHKENKATAKKFFYSNIMNFFKKDGVRTDENGEIIWKKDEHISNIKKVLSYPQVNIVKKTEVQTGGFSKESILQKGNSDKLIPRKTKKFYWDTKKYGGFDSPIVAYSVLVIADIEKGKSKKLKTVKDLVGITIMEKVAFEKNPVAFLERKGYRNIQEENIIKLPKYSLFELENGRRRLLASARELQKGNEIVLPYHLVVLLYHAKNIHKVDEPEHLNHVEKHRDGFKELLDIVSNFSKKYTLAEGNLGKVEELYAQNSSKDINKLASSFINLLTFTAIGAPAAFKFFDSNIDRKRYTSTAEILNATLIHQSITGLYETRTDLSKSGGD</t>
  </si>
  <si>
    <t>1423739.SAMN02369444.FC85_GL001808</t>
  </si>
  <si>
    <t>GCF_001434255.1</t>
  </si>
  <si>
    <t>Lentilactobacillus diolivorans DSM 14421 NODE_10| whole genome</t>
  </si>
  <si>
    <t>GTTTTAGAAGACTGTTGAATCAATGATGTTTAGTCC</t>
  </si>
  <si>
    <t>CGGCATTTAAACAGATTGAGCAGATCGCTTTGGATGAGAAGGTTGATGGCGTGATCATTGCCGGCGATTTATACGATCGAAGTCTGCCGGCTGAATCCTCCGTTGCTCAGCTAAACGCAATGCTGCAGCAGTTGAATTTAACTGACAAATTACCCATTTATGCGATTTCCGGTAACCATGACAGCGCGACTCGATTGGCAACCGGAACGCCTTGGTTTAAGGACACACATTTTTATATGCATACTGATTTAAAACAGGCATTTACGCCGGTTGAATTACCGGATACACAACTTTTTCTATTACCCTATTTTGAACCATTTGCGGCCCAAGAATACTTCCATGATGAGTCGTTACGAACGTTGGAACTTGCGTTTAAGCCAATTGTCGAAAAAATGGTTGCCCAATTTAATCCAGCTAAAAAACATTTATTGGTGGCGCATTTCTTTGCTGCCGGCAGTGAGCAGACCGAATCCGAAACCAAGTTAACTGTCGGTGGTTTAGCAGCCATTCCGGTGTCAATGCTTCAGGATTTTGACTATGTTGCGCTGGGACATTTACACGGAAAAGATGCCCTGCACGCGAAAAAAGTTCGATACAGCGGGTCACCCGTGAAGTTTTCCTTATCCGAAGCCAATCAGCAAAAGGGCATTTGGATTGTGGACACCGATCCGTTTGAACTCACCTTTAAACCATTAAAACCTTTGCGTGACGTCCAGCAGCTGACCGCTTCTTTTGCTGAATTAACTGATCCGACCTTCTATCAGCCTCTGGATCGCGATAACTTCTTTGGAATGACCATTACTGATAACAAGCCCATTCCTAATTTACTAACCAGTCTGCGGAAAATTTATCCCAATATTGTTTCATTAGCCCATACCGATGATTATGATACCGGTGTTGGCTACAAGGGAGAAAGCGGCGCCCAAATACGCAAGCAGGATCCAATGGATTTATTGAGCCATTTTTACGAATCAGTCGCCAAGGAACCATTGACAGCTGATCAACGGAAATGGGCCACTGACGCTTTGAAGATCGCTAACGAAGGGAAGCAATAGCCGTGAAACCACTAAAATTAACGCTGAAGAATTTTGGCCCTTACGAAAATGAAACGATTGATTTCACCAAATTAAGCGCGGCATCGGTCTTTTTAATTTCTGGTAAGACTGGAAGTGGAAAAACGACGATTTTTGATGCAATTACGTTTGCCCTGTATGGTAATGGTACAAATAATGACCGTGAAATAGACATGATGCGTTCTGATTTTGCCGATCCTGATCAGCCGACAGAAGTCGATTTAAGATTTGAACATCAAGGAAAGGTTTACGAAGTTGATCGTCAACCTAAGCAAACTCGAAACAAACAGCGTGGAGAAGGCCAAAAAGAATATGCCAGCAAAGGAAAATTAGCGATTTTTGATGCTGATAAGAAAATTGATGAAATTACCAAGCTGCAATTAATTAACATTAAAATAGAAGATATTTTACAGCTTAGCCGTGATCAGTTTATTCAAATTGTGTTACTGCCGCAGGGTGAATTTCGTCACTTTCTAGACTCAGATAGTAAAGATAAGGAAATTGTCCTTCGAAGAATCTTTCGGACCCAGCTGTTTCAGCGATGGAGTGATGCGCTTAGTGACAAGTTAAGGCAACAGAATACCAAGACCAGTGAGGCCCAGGACGCGATTACTCGGGATTTGTCAGCTGTTCAGTGGTTGGACGGTGCGCCAGAAGATATTCAAAAGCAAAATACGGAAACCCAGATTGATGTGCTTAGTGACCAGCAAAGTGACGTTAACCGTAAGTTGAAGCAACTCGAAAAACAACAACAGGACGCGCAACAGGCGGTTGAAGTTCAAACTCAAAAATTAAATGACGATCAAAAGATGAATGCAAAAATTGATGAGTTAAATCAGCAGCTGAAAACGCAAGCTGACTTGCAAAGCCAAAAGAAAAAATATGAGCACTTACAAAAGCAGATCGATCAGTTGACGTGGGTAAAGAATTATCAACCGAAGTACCATGATTTTCAACGATTACAGGGAACCATAACTGATTATCAAGCGCAACTAAAAGATAATGCAGACCAATTAAAGCAGCAAACGATTAGCGAACAAGCTGCCAAGGATAGCCAAACCCGGTTGCAGGATCAAAAAGATAACCAGAGTCAACGGCAAACTGAAAAATCAGTGTTGCAACATCAACGGCCGGCTTTTGAAAAGGCGACTGAGCTGGAAAGGCAAGTCGAGCAGGCGGCTAGGGTGACGGCCAATCTTCAGCAGGAGTTAAAAAAACAACAGGCTCAAGTTGATGACCTGACCAGCCGAGATCGAAAGATTAGTGACGATCTTAAACAGCAATCAGCGCTAAACCAGCAGCTCACCCGATTAAATCAAGAGCAAAACAATCTGGAAAGTGCCAAGAAGCAACTTAACCGGTTATTTAAAGATCAAAAGAACAATCAGCGGTTAGCCGATCAGATAAAAACGGAACAAGCTGAGAATCAACAACTGACAGTGCAGGTGACCCAACAGCAACAGGATTATGATCAGTTACGTAATAACTGGCTACGTAACCAGATTGCCAATTTGGTCAGTCAGCTTAAGCCGGGTACACCCTGTCCGGTCTGCGGCAGCCCGGAGCATCCTAATCCCGCTGTCGTCGCTGATTTACCAAGCGTTTCAGATGAACAGATGAAGGCGGCCGAAAATGACCTGCAAAAGGCCAAGACCCGGTTGAGTCGGCAACAAGCGTCAGTCACAGAACAGACCGATCTTTTAGGCCGCCAGCAGCAACAGTATCAAGCAGCCTTTGATGACACCGTTCGTGATTTGGCGGCTCAAAAGTTAATTGACGCGGACCAGACTGAACTAAATGAGGTCATCAAACAGGTCAAGGATTGCATTGCTCGTTACCAAGCAACCAGTAAGGACGTTGAAACTTCTGTCAAAGCGCTAAATGAAGAGGCCAACCAGCAAACCAAAATCCAAGAAGAATTAACTGCCAATACGGCGGCCGCTAAGCAAGCGCAAGATCGGTATTATGCTGCCCAAAGTCAACAACAAAAGTTGGCCGGCCAATTGGAAACGGCTAAGGGAAGTTTGCCGACTCAGTTTAAAGATTTGGCGACCCTGGATCAGCGAGTGGCCGAGTTAACCAACTTAATTGAAAAATACGACGCTGAAGTTGCCGCTAACAATCAGCAGCTTCAAAAAATTGAAAATAGGATTTCGGCATTGCATGCAACCGAGAAGACCGTTAATCAGGAACTGGAAAATACCAGCAATGACTTGGGTAAAGTCCAAACTGAGTTAACGGCAGCTATTCGGGCGCATTTTGAAACCGAAGACTGGTCTGTCTTTACAGCACTGTTACCGGAACTAGCCAAGTTATCCCAGTACCAACAGGCCATTCAGGATTACCATGAGCAACTTCAGCGGATCGAGACAATTATTGCCAAAGATCGGCAGGATATTGGTGACCATCAAGTCGTTGATTTAGCAGCCGAAAAGGACCGCTTGTCGGGATTGGCAACAACTCGAGACGAGCTGAAAAAACAATTTGGTGAGCAACATGACCAGGCACTGCGCAATAATGATAATTTGAAGCGGATTAAACGGAACTTTAAAAAGATTCACGATCAACAGGAAATGATCAATCAATTGCAATTATTGGTTCAAACGGTTAACGGGAGTGGGGATGCTAAGCTCGGTTTGGAGCGCTATGTTCTCCGGGCGCAATTAGTCGAAATTCTCAGAGTTGCCAACCAACATTTAAAACAACTGAGTTCAGGCAGATACACATTGAAGTTGCACAAAGAGGCCGGTTCCTATCAAAAGAATACCGGCTTGGAAATTGATGTGGACGATTTTAATGTTGGTCAAACCCGTAGTGTTCATACGTTGTCCGGCGGTGAAAGCTTTATCGCGGCACTTAGTTTGGCACTTGCACTGGGTGAAGTTATCATGAGCGAGTCCGGTGGGATCAGTATTGACACGTTATTTGTTGACGAAGGGTTTGGCTCTCTGGACCAGGAATCATTGAGCATGGCAATGGCGGCACTGGAAAATATCGAAAGCAGCAGCCGGATGATTGGGATCATTAGCCATGTCACCATGCTCCAGGAACAAATTCCCTATCAGTTGCAAGTGAAACCGGAAGGCCAGGGAAAGAGTAAGACGAAGATTGTGGTGCCATAAAAATGGTCGTCGGAATTAATGAGGACAGTTAAATGAGTAAACATCGTGAAGTTATTCAAAAATTATATTTTACCGATTTGGCGAATCACCGTTATCAATTTAATGGGCTTTCAACAACGGCGCCCAGCTACTATGACGATTTTCAACAGACAGAAACACAAAATACGAATGGCCAATTTTCTTTAAACGTTTATACGGTTCAAGAAGCCCGGCTATACTTTGAGACGGATGATGACCGCAGTGATTTTATTGAAATCTTGGATCGCTTTATTGGCATGGATTTTATCACTGAAAAGAGTGATGAGCGTGGCATGATTGGCGTTGGGGATGGTTGGCAGCCGCAACAGCAAAAGGATGGCAGTTTAGTCATTAGAGTTAGGCTACGATAGTTGTCAACCGGTTTCTTTCACATGTTTTTCAGGGTGCGTTGATGTTTACGAATTTTCTTTATAGCCCAGTCATAGTGACTAGCGGTTGACGAAACACAGTAGCTGCCAAGCGAGGTAGTTCCAGTCCAATCGAAAAATTGTTTGGTAAACAGTGCTTCGTTGGAAAACTGATCAATTTCTACCATGACAGCTGCATGACTCTTTGTGACAAGGTCTTTAGCTTCTGTCAATGGTGTGGTTTGGTGCTGCTGCCAAAAAGTCACGTTCATGGTACCATAGGTTTTCCATGTATATGGTTTTGGAAGAAATGGCGTGGGGCGATGGTCATAAAAGTTGGCATTAATCCACTTAATGAGCAACTGGTGCCATTCATACAGGTGGATGAGAACATCACGGACATTGCGATCCCGGTCTTCAAATAGGAAGGTTGCTTGTTGCTGTTCGGGGGTTAACTGATCAATGAGTGTTGTCAATTTCTTAAATTTAAACTCGGATTGTTGCAGTAATGCGGCTTTATTTTGGGGGCGGGACATCATTATCACCTCGTTGTTTGTTTTGATTGTTTGTTAGTTATTATGTTTATGATACTAAAACGCCTGTTTGAGGGCAATTAAATCGGATGGTGTTGGCCGAAAAGTAGTAGGCTTAAAAGCGAGAAACTCATTCGGATGTTCAGGTCTTGAGTATTTGGATAAGGTTCTTACAAGGCTGACAGTTGCTTTTCAATAGGGAATCATTGTGATTACAAAAATGGGATCAAGACTGGATAACATGATCGTTATCTCGTCTCGATCCCATTTTTTGTTAATTTAAAATTAAATTTCCAGATGATTATTAACCATCAATATCACTAAAGAAGCCTAATAATTCTTCTTTGGTCATGTTGTCCTTTTCATCGCCAGAGACATCGTATGTGATTTTTCCGTGATCCAAAACGATTAGCCGGTTACCATATTTGAGGGCATCATCCAAATGGTGGGTGATCATTAAGCAAGTCAGATGATTTCGGGTAATCTGGTCGTTGGTGGCCGTCATTAATTCCTGCGATGTTTGGGGGTCAAGCGCAGCAGTATGCTCATCGAGCAGCATCATTTCCGGCCGTTTAATCGTAGCCATTAAGAAGCTCAAGGCCTGGCGCTGACCACCGGATAATTTACCGGTCGCCGTGTCCAGCCGCTGTTCAAGACCATTGTTCATGACGGATGTAATTTCTTTGAACTTTGCCATATTTTGTTTTAAATGACGAGGGCCTAAGCCCCGGTGTTGACCACGTTTCTCGGATAATAGAAGATTTTCGGCAACTGTCATCCGGGGGGCAGTCCCCATTTTAGGATCTTGGAAGACTCGGCTTAGAAAACGGGTTCGGCGTTCAACTGACATGTTGGTAATATCTTTACCATGCAGGAGAATTTGACCTTCCGCAATTTGAAGGTTACCGCCAATCACGTTGAACAAGGTGGATTTACCGGCACCGTTGGAACCAAGAATTGTAATAAAATCTCCTGGGTAAATTGCCAGATTGACGTGATCCATAATATTGATCTGTTCAGGCGTTCCTTGATTAACGGTGACGACAATGTCTTTTAGTTCAAAAATCGGCTCAGTCATGATTACTTAACCCCCTTTGCAACGTATGGCGGATGCGGAACCGCTTTTCCAGAACTGGGAACATCATGAAGATGGCCAGGACAATCGCTGAAATTAAGTTCAGGTCGTTGGCGTTGAAGCCCAGCTTGAGCACAATTAAGATAACAAAGCGGTAGAGAATACTCCCAATTGTAACCGCCATGAGTCGTTCGTTCATGGTTAAATCGCCAAAGATGACTTCACCAATAATGATGGAAGCCAAAGCCACCACGATAACACCGATTCCCATGTTGACATCTGAGAAACCGTTGTTTTGAGCCACCAGAGCACCGCCTAAAGCAATTAAGCCGTTGGAAACGCTAAGCCCCATGATCTGCATGGCATCCGTGTTAATTCCAAGTGAACGCGCCATGGTTGGGTTATCACCAGTGGCAATGAAAGCTTGACCCAAATTGGTTTGTAAGAAATAAATAATCAATAACGTCACAACCACAACGAAGGCAATGCCAAGAACGACACTGTCAAAGTAAGGGGGCAGTGATTCTAAAAATGAATTCTTTAACAGGGAAGATTTACCAAATAATGATAAGTTTGCCCGTCCCATAATTCGGAAGTTGATTGAGTAGGCAGCGGTCATTACCAAGATTCCTGCCAAGAGGACCGGAATGTGACCCTTTGTGTAAAGAATCCCGGTGACAAAGCCCGCAGCCATGCCGACGATGAACGCAATTAAGGTTGACGTAAATGGTGAAAATCCTTGATAGATTGCAGAGACACAGGCGGCTGCCCCCATTGGAAAAGTGCCTTCAACGGTCATGTCGGGAAAATCGAGAATTCTAAATGTTAAAAATAGTCCAATACCGACAATGCCCCAGAGGAGCCCCTGGCCGATGGCAGATACGATGATACTCATTTGACTAATTCTCCTTTAGATTGGGCTTCTTTTAACAGGTTGGCTGGAATCTTAATGTTTAACTTCTTAGCCTGCTTTTCGTTGATAATTAATTTACCATGACGGAAGAATTTGATTGGCGTAGTGGCTGGCTTTTGGCCCTTCAAAATTTTGGCACTCATCTTACCGGTTGCAACACCTAATTGATATTGATCAATCCCGTAAGTAGCGATTCCACCGGCTTTAACCATCGTATCAACGGCTGGAAAGACCGGCACTTTAGCTTTATCAGCTGCTCCAATCAAGGTTGGCATGGCACCGGCAATTGTGTTGTCAGTTGGCACATAGATCGCATCAACGGCTGAGGCAGCTTGTTCAGCAACCTGATTCAAATCGTTGGTATTAGCAATCGAGTAGGCCTTCAGTGGAATCTTTTCTTGTTTGCAGAGTTGAACGAATTTTTTGTATTGGGCAACGGCTGAATCATCGCTGGATGTGTAAATAATACCCAATCGTTTTAGCTTTGGCATGAATTGTTTAATTAAACCAAGTTGTTCCTTTAATGGTGCTTGATCAGAAACCCCAGTGATATTGCCGCCGGGCTTTTGGTTATTCTTCACTAAGCCGGCACCCTTAGGATCGGTAATGGCACCTAAAATAACCGGTGTCTTGCCCATTGTATTTGCCAATGATTGTGCTGATGGTGTGGCAATCCCAATCGTTAAATCAGCATTTTCATTGGCAAACTTGGAACTCATTGTCTTCAAATTACCTTGGTCGTTTTGTGCATTTTGAAAATCAATCTTGATATTCTTGCCGGGTTTATAACCTTCATCTTTCAAACCAGCAAGGATGCCTTTATGAATGGCGTCTAAAGCAGGGTGGGACATCAGCTGTAAAATCCCGACGGTTGGCTTTTTCTGGGTCTGTTTCTTAGCGGTTCCTTGAAATAGGGCAAATCCTAAAATTGCAAATAACACGACAATTACTGAAAGAATCAAATATTTTTTCTTCATTGCAAACACTCCTCAAATAATTTATGAATCAAATAACACCTCAATAAATAATGGCGAACAAAAAACGAGCATTCCGGATTTTGACCGAAATACTCGTTAATAACATCGGCCTGTCCGGAATCATCTGCACAGACCGTTTCGTTTTCCGAAAAGATTGCCGGCACAGATGCGTTCATGATCGCATGCTTAAGATCAAGTCGCATCTATGTCGATGTGACTTGTTACCGGCTTTGCCAAATAAGATAATGCTTGACTGTCATCGCAATCTTTCCTTTCGTGTAGAATGACTTAATTCTAAATGATTGACGTGAATCCGTCAAGAAAATCCCGTTGAATTGGTTATTTTAAGAAGGCATGGTATTTACTGAGAACCCGATCAACTAGTTCAGCTGATGCTCCGCTATATTTCTCGGGATTGAGCATTTCTCGAAGAGTTGGTTCATCAACGTCAGCCGTGACTCGTTTATCGGCCAGCAGTAAGTCCAAAAGCGGCTTCTTTTCTTCGAACGCCTTCATGGCATTTTCATAGATGACTTCGTGGGCATTTTGACGACCAAGGTAACGACCCAGATCGAGCATCACCCGTTCCGAAACAATCAGGCCCTTAGTTTCAAAGAGATTATTTTTGATATTATCTTTATGAACGATCATTTGATTCAGCACGTCATTTAACATTTTCATCGCGGTGCTCAAGTTGATGCAAATTTGCGGCAGGTATGACCAATCTGATTGCCAAAATGTCATGTCGCGTTCGTGTTCCTGCATCATCGAAGAAAAGCCCAACGTTGCGTTTGCTTGAATAATCCGGGTGAGCGATACGATATTTTCACACTTCATTGGATTTCGTTTTTGTGGCATTGTGCTGGAGCCGACTTTTCCCATTGTGAATCCTTCTTCAATCTCACCAATTTCGGTTCGCTGGAGATTAATGATTTCATTGGCAACTCGAGCGATGGTTCCGGCAATCATGCTGATGATACTGGCAAATTCCGCAAAGCCGTCCCGCGAAACGTGCCAGGTAATTGTTGGCGTTTCTAACCCTAACAAATCGCAGAAAGTTTTTTGAACGGCTAATCCTTTGTCACCAAGGGAGGCCAATGTTCCGGCTGCGCCGCCAAGTTCCCCAACCAGATAACGTTTTTGCCCATCCTTAATGCGATCCAAGTGATTACCAAATTCGTTTGCCCAGATCGCGATCTTATAGCCTAAGGTGATGGGAACAGCTGGTTGTCCGTGCGTCCGACCAGCCATGATAAGGGTGCGATACTTTTTAGCCTGTTTAAGACTGGAAGTCAGTAATTCCTGAAGTTGCTTAACGATAAGCTGCTGGGCGTCCTTTAACTGTAAGACCAGCCCGGTATCGGTGATATCCTGAGTGGTTGCACCCCAATGGACATAGCCGCCTGCTTCTGGTGAAAGTGATTTTGCAAAGCTTCTAATTTGAGGCATTAGGGGATGGGCAGTTTTCTTAAAGCCTTCGCGGACCTCACTCATATTAATATTTTGATAGTTTGCTTTCTCAGCAATCTCCTTGGCAGCTGCTTTGGGGATAATCCCCTCGGCCGCTTCAGCTTCTGCTAATGCTGCCCAAGTGTCGAGCCACTTCTGAATTTGTGCTTGATCGGAGAAGATGTGGCGCATTTCTTCTGTGCCGTATTGATCCTTGAATAATTCTGAATCAATCATGCTGGATGCCAAAATTGTCACTCCTTTATTATTATCTCACTAGCCATGAAACTCTTATTTCAAGGTAGTTCAACAAGTAGGGGTGAGTCAAGCTCGCGACTCTGAAAAATGGATAGTGAATTTGTGCACAAAATCTTTAAAAAGTTATTCCAATTGTATAAGGAAGGGTTTATGATGATATTAATTGATGATCATCTAGGCATCAATAGTTAATATTAATGGAGGATTCAAGTTATGAGAGGAAATTATCACATCGGTCTCGATATCGGGACATCTTCAATTGGTTGGGCGGTAATCGATGACAACGCCAAGGTCATGCGTGCCAAGGGGAAAACAGCGATTGGCGCGCGACTGTATAATGAAGGTCAAACTGCCGCGGATCGTCGACTGTTTCGGACAACCCGCCGTCGACTCAATCGGCGAAAGTGGCGACTAAAGCTGTTGGATGAAATTTTTGATCCATACATAACACCGGTAGATGCGGCCTTTTTTGCTCGGTTGAAGCAATCAAACTTATCACCCAAGGATCAGAACCGCGACTGGACGGGATCAATGTTGTTCCCAGATCGCACTGATCGTAAATTTCACAAGGATTATCCGACAATTTATCATTTACGTCACAAATTGATGACTGAAGATCACCAATTTGATATTCGTGAGATTTATTTAGCGATTCATCACATTGTTAAGTATCGGGGAAACTTTTTAAACACTACGCCTGTGAGTTCATTTAGTGTCTCAGACGTAAAATTCGATGAACAATTTGACCGGTTGAACGAATTATACGCGGCGGTTTCACCCGACGAACCGTTTGCGATTAATGGCGATAACAGTAAAGCAATTGAAACCCTGCTTCTTAGTGACGAGACAAAAAAGTTCGACAAGCAGAAACAGTCAGCTAAGTTGATCTTGTCAGAAACCGGCGATAAAGCGCTCGATAAAGAAAATACAAAAGTGGCGACTCAGATTAGTAAGGCCATTCTTGGCTATAAAACGCAACTCGACGTCCTGCTCAAATACGATGCAATTAATTCTTCGGCTTGGAAAATTGAGCTGGACGATGAAAACATTGACGATACGTTGCCTGGCTTGTTATCCCAGTTGGATGAGAATCGTCAGGAAATGGTTTCAATCATTCAGAATCTCTATGCGCAAGTTACTTTAAATCAGATTGTGCCCAATGGGATGTCATTGTCTGAATCAATGATTGAAAAATATAACGCTCACCGTGATCACTTGAAGCTACTCAAACAGCTCGAGGATAAGATTGACGATCCGAAAAAGAAAAAGGGCTTGGAAGCCGCCTATGACGCTTATGTTGGTAAAAACATGAAAGTGGCCAATCAAGATGTCTTTTACGCCAGTGTTAAAAAGAACTTGGATGATTCAGATCTTGCTAAGCAAATTGCTGACCTCATTGAGGCACAAAAATTTATGCCAAAGCAGCGAACTTCGCAAAATGGGGTTATTCCGCATCAGCTTCATCAACTTGAACTGGATCAAATTATTGAAAACCAGAGTAAGTATTATCCATGGTTGACGGCTGCTAATCCAAATCCAAAACGAATTCACCAAGCTAAATACAAACTTGATGAGTTGGTTGCGTTCAGAATTCCATACTACGTCGGCCCATTGGTAACCCCTGAAGAGCAGGAGAAGTCGGCAAATCAGGTGTTTGCCTGGATGAAACGCAAGCAGCCCGGCACGATTACGCCATGGAACTTTGATCAAAAAGTTGATCGAATGGCATCGGCTAACCGATTTATTCGCCGAATGACGACCAAAGATACTTATTTGATTGGTGAGGACGTGTTGCCGGACGCCAGTTTAATTTACGAACGGTTTAAGGTCTTGAATGAGCTAAACTTGGTAAAAGCTAATTATCATCGGCTGGCACCTGCTCAAAAGCAGGCTGCTTACCGCGATTTGTTTGAGAATCAAAAATCAATTAGTACGAAGAAACTTCAAAATTACTTGGTTGACCAAGGATATTTTACAGCCAAACCAAAAATTACCGGTTTATCTGATCCAGAGCGATTTAATTCATCATTGGGAACCTATATTGATTTCAAAGAAATTTTCGGTGATCAAGTGGATAATCCGGACCGTCAAGATGATTATGAGAAGATCATTGAGTGGTCAACGGTATTTGAAGACCGCCAGATTTATGAAGCCAAGCTGCGAACACTGGACTGGCTCACCGAAGATCAAATTCAAGCGTTGAAGACAAAGCGATATAACGGCTGGGGTCGGCTTTCCAAGAAATTGTTAACGGGGATTGTTGACGAAAATGGTGAGCGAATTATTGACGTTCTCTGGAATACCAACCAGAACTTCATGCAGGTTCAATCACAGGAATCATTTGCTAAACGGATTCATGAAGCCAATGCCAAGCAAATGAAAGTCACCGGTGTTGAGGACATTTTGGCTGATGCCTATACTTCACCACAAAATAAAAAAGCCATCCGACAGGTTATTCGGGTGGTTGATGATATTCAAAAGGCAATGGGTGGTGTCGCGCCAACGTCGGTTTCAATTGAGTTTACTCGGTCGGAAGATCAAAATCCGCGTCGAACGCAATCACGTGAAAGTCAATTGCAAAATACGTTTAAGGTGGACGCCAAAGAAATCGTTGATAGTGATTTGGTAACAGAGTTGGAGACGGTTTCTAAGAGTAAAAAAGGACTAACTGATCGGCTCTATCTGTACTTCACCCAGCTTGGTAAAGATATGTATACGGGCGATCCATTGAATATCGATGAATTGAGCACTTACGATATCGATCATATTTTGCCACAAGCCTTTATTAAAGATGATTCTTTGGACAACCGGGTTCTCGTCAGTAAAGCGGTCAATAACGGTAAGTCCAACAATGTACCAGTTAAGCTGTTTGGCGGTAAAATGGGTGGCTTCTGGAAAGAATTAGCGGATCATCGACTGATCAGCAAACGAAAATTGAAGCATCTGCTGACGGATCCAGACACAATTGATAAATACACCATGCGTGGCTTCATTCGTCGGCAACTGGTTGAAACAAGTCAGGTTATCAAACTGGTTGCTCAAATTTTGGGTGATAAGTACCAAAATGATGACACCAAGATCATTGAAGTGACCGCAAAAATGAATCATCAGATGCGGGAAAACTTTAAGCTAATCAAGAATCGTGAAGTCAATGATTATCATCATGCTGTGGATGCTTATTTGACAGCCTTTGTGGGCCAATATTTGTATAAACGATATCCTAAGTTGCGGCCATATTTTGTTTATGGCAATTTCAAAAAATTCAACGAAGATCACGTGTCGTTCCGTTACTTTAACTTTTTGCATGAGTTAATGGACGAGAATAATAAGCGGATTGTGGAGCCGGAAACCGGCGAGGTTGTGTTGGAACGCGAGCCGGCAATTGCCTATATGAAGCGGGTCTATCACTTTAAGTTTATGCTGATTTCGCAGGAGGTGTATACGCGAAGGGATGCTATGTTTAATCAGACGATTTATCCGGCGAAGGAAGCGAATAGAAGAAAATTAATTGCGATCAAGCATGGCAAACCAGTTGATGTTTATGGTGGATACAGTGGTAGTGTGGACGCTTATATGGCGATAGTTCGAATTCATGATAAGAAAGGAGACAAGTATAAAGTTGTTGGGGTTCCGATGAGAGCGTTGGAAATTTTAAATGCGACTCATGATAAAAAGGACTATGACGCCAAGTTAAAACAAATTCTTGTTCCGAAGTTTACCAAGGTTAAGAAGAGTCGGAAGACCGGTGAGATTACTAAGAAGGTTGAAGATTTCGAGATTGTTCTTGGCAAAGTGATGTATCGACAGCTGGTAATTGACGGTGATAAGAAGTTTATGGTGGGCAGTTCAACTTATTTGTATAACGCAAGGCAACTCGTACTTTCAGACAGTTCTCTTGACACTTTGGCAAGCAAAGGGACTCTTGATTCTGATGCAGATTCTAAAAGGCTAGTTGCTGTTTATGATGAAATAGTCGAAAAAGTTGATAAATATTTTCCACTTTATGATAAAAATGCGTTCCGAAGTGGTCTGCATAAAGGACGCGACAAGTATTTGCTGTTGCCAAATCGAAGTACCTTTAATGGCGCAAAAAAGGTCCATAGTGGCAAAAGAGAAATACTAAACGAAATTTTGAATGGATTACATGCAAATGCAACATTGGGAGGTTTGAAAGATTTGAAAATTTCAACTCCGTTTGGAAAAATGCAAGGTCAAAGCGGAATTCCATTGTCATCCAATACTATTATTTGTTATCAATCACCAACTGGTCTTTTCGAACATCGAGTTTCGTTGAAAGATTTGTAAGCAAAAAGGAATCGTTCATCGATGAAGATGAACGATTCCTTTTCTTTATGTACACCCATAAGGGTTTCACCAATAATGGTGTGTAGAAACTCCGCGCTTACACGCATTGCTTGATTTTAACTCAGACTGTCGAATCAATAATGTTTAATCTGTTGGGAGCGACCCAACAAAGTCATAATAACTCGTTTCAAAAGTTTTGACAAGGGGATGTTTTTATGGGATGGCGTTCAGTCATTATTTCACAGCACGCAAAATTGTCGTATTCATCGAGGAATATGGTTGTTCAAACAGACGATGGAATTAATCAAATTCCACTTGATGATATTGATTTATTATTGATTTCAACGACTCAGGCCGTTATAACGACTATGCTAATTAGTGAATTAGCTAAAGAACAAGTAAAAGTCATTTTTACAGATAATGCTAACGAACCAGTTAGCGAAACGGTTGATTATTATCCAAATAATCGAAATGTTGATTTATTAAAGAAACAGTTCAACTGGGACAAAGGACGGGAGCAATTACTTTGGACAAAGATTGTTGCCAGCAAGATTATCAATCAAATTAATGTATTGGCAATTTATGGGGTTGATAACAGAGAACTGATTGATGAATTGAATAAGCTGGAAGTTGATGATGTTACTAACCGTGAAGCCGTTGTTGCCCGCAAATACTTTCAACAATTGTTTGATAAAAGTTTTAACCGACGTGACTTCAATCCCTATAATGCGGCCATGAACTACGGCTATTCAGTTTTGCTGGCTAATGTGAACCGGGAAATTGTTTCAAATGGTTATCTAACATATTTAGGCATTCATCATCACAGTGACGAGAATCAATTTAATTTGGGGTCTGATTTGATGGAGCCGTTTCGACCAATTATTGATTACTGGTTAGCGAACCAGAAGTTTAAGGAGTTGACGCCCGACGTTAAATTTGGATTGGTGGACTTGCTTAATCTAGAATTGAAATTTAATGGTAAGCAAACCTTATTTCGAAATATGATTACTGACCATGTTCGAAATTGTCTTAAATTTTTGAGCGGCGAAAAGGATGAAGTCCAAATTGAGGTGGAATTGAAAAATGAGGTACCGAATAATGCGATTAATGGTAATGTTTGACCTGCCGGTTGAAACGAGTGAGGAACGGCGAGCTTATCGGAAGTTTCGCAAAGCATTAATAAACGAGGGTTTTCTAATGATTCAGTTTTCAGTTTATGTCCGTGTTTGTGTGACTAGACAATCCGCTGATTTTATGGAAAAACGGATTGCAGCCATTTCGCCGGATTCTGGGATCATCCAGTCGTTGATGTTAACCGAGAAGCAGTATAACGATATGCATTTTATTTTAGGAGAGCCCAAGAAAGACGTTCGAAATTCATCGGAAAGGACGATTATTCTATGAAAATTTCGTACGCTTCTCATAAACAAATTGAGGTCGCTGATGACAAGCCAACCGTGATTGCGACAAACAATCCAACTGTCTATTATGATTTGCTGACAGGTCTAAGCAGTTTTAATGAAAAGGTTAAAATCTTTGATACTGCTTATAATGAACTAGAAGTTAAGAAAGCAATTGACTGGCATGGGGATGTTGTCACTTCAGAAAATCTGACCGAGCAATATGGCTCATTATTAATGAAACAACTTGAGAAAACGTTAACTGATGATCAGCGTAAAACACTTAGCGATCTAAATGACAAATTGTATACGGCAGTTCAAGAGTCGCTGTTTATGATTGATTTACCACTAGAAGTCAAAAAAGATGATGACCTAAAACGAATGTTCAAATATTGCAAAATTCACTTTAACGCTGATGCAATGCGGGATCCCTATGCTATAATTGAATCAATTCTAAAGGTTCACTTGGAGTGCGGCGAAAAGTCATGTATCGGATTAACTAATGTCGCTCATTATCTTAATCAGGATAAGATGCATGATCTGGATACACTCATTAGCACAGTAAAAATTCCAGTGATTATGATAGAATTCACAGAAATGAAGTTTCAGACGCTTTATGGAAATGCTGAATTCTACTACTTCGACGAAGACTTCGTTGATTGGCATTCTTGATTCTTAAAATACGATTATAAAAAATCGGTTTTAGAAGACTGTTGAATCAATGATGTTTAGTCCTGGCAAACCGGTTTCTGCTTTCAAAACTGCGTTTTAGAAGACTGTTGAATCAATGATGTTTAGTCCCCTCAAGATTCGAATATTTTCCATCATACCGTTTTAGAAGACTGTTGAATCAATGATGTTTAGTCCCTGACGATAATGATGGTAATACTTACTTAGGTTTTAGAAGACTGTTGAATCAATGATGTTTAGTCCACTAACCAGCTTAAAAGAGGGTCAGTGGACGTTTTAGAAGACTGTTGAATCAATGATGTTTAGTCCGGCATCGCAGCCATTTTCTTCAAATGCATGGTTTTAGAAGACTGTTGAATCAATGATGTTTAGTCCTGATCAAATTAGTGATGACGCGTTAGCAAGGTTTTAGAAGACTGTTGAATCAATGATGTTTAGTCCCAATACGTCAACTTTAGTGTTGCGGTTAGAGTTTTAGAAGACTGTTGAATCAATGATGTTTAGTCCAAAAGATTGACGATAAGAAGCTGAGTGAATGTTTTAGAAGACTGTTGAATCAATGATGTTTAGTCCATAGAAGTGCTTATTGGCCCGGTTATGATCGTTTTAGAAGACTGTTGAATCAATGATGTTTAGTCCTCCTTATCTGTTGATTTTGTCGTTAATAATGTTTTAGAAGACTGTTGAATCAATGATGTTTAGTCCGAAAAGAAAGTTACGGGTAATCAATCACCAGTTTTAGAAGACTGTTGAATCAATGATGTTTAGTCCAACATCACTAATAAACTCGGCAAATTCAGCGTTTTAGAAGACTGTTGAATCAATGATGTTTAGTCCTTCGCTTCCGTGTGATTTTTGGGTGTACACGTTTTAGAAGACTGTTGAATCAATGATGTTTAGTCCATGAGCCATTTGTGCATAATACGGAGGTAGGTTTTAGAAGACTGTTGAATCAATGATGTTTAGTCCTTTCTCCAGAGGAAATGGCCTCTGGAGGCGGTTTTAGAAGACTGTTGAATCAATGATGTTTAGTCCAACCGGACTGCTTAAAAAGCCATCTGGCAAGTTTTAGAAGACTGTTGAATCAATGATGTTTAGTCCAAACAACTCGTGCACCTGGTGTAGAGCATCGTTTTAGAAGACTGTTGAATCAATGATGTTTAGTCCAATCTATTTATGTAACAAAAAAGCAGTCTTGTTTTAGAAGACTGTTGAATCAATGATGTTTAGTCCATGATGTTTCTGGTGCAATGGTCAAGCTAAGTTTTAGAAGACTGTTGAATCAATGATGTTTAGTCCTGACCAGATTTAGCCATTCCTGTTAGCTTAGTTTTAGAAGACTGTTGAATCAATGATGTTTAGTCCACGATATGAAGCAAGGCTTAATCAAAACATGTTTTAGAAGACTGTTGAATCAATGATGTTTAGTCCTATTCCTCCTAAAAATCAACTTTGTAAGCTGTTTTAGAAGACTGTTGAATCAATGATGTTTAGTCCGCCGTTGTCGTCCATAAAAACAGTGCCTTCGTTTTAGAAGACTGTTGAATCAATGATGTTTAGTCCAATATTTTAGCAATTCTTCCATCTCTGCTGGTTTTAGAAGACTGTTGAATCAATGATGTTTAGTCCTTAGTGAACATTAATATTGCTGAATTGCTTGTTTTAGAAGACTGTTGAATCAATGATGTTTAGTCCGAAAGTTGTTAATAATATAACTAAAATAAGGTTTTAGAAGACTGTTGAATCAATGATGTTTAGTCCCAAGCTTGTCCGCAACATAAGCGGCAGTAAGTTTTAGAAGACTGTTGAATCAATGATGTTTAGTCCCAAGACGTTTATCACAGTATGGATTCTGCAGTTTTAGAAGACTGTTGAATCAATGATGTTTAGTCCAACGTGAGAAAGATGCCCTCAACGCTGCTAGTTTTAGAAGACTGTTGAATCAATGATGTTTAGTCCATCTGTTGTATCTGGTGTGTTAGTGTCTTTGTTTTAGAAGACTGTTGAATCAATGATGTTTAGTCCATGGGAAAGTTTCTAATCAATCTGGCAAGAGTTTTAGAAGACTGTTGAATCAATGATGTTTAGTCCGCAGACCGGGTTCACTACAGCCAGCGAAACGTTTTAGAAGACTGTTGAATCAATGATGTTTAGTCCAGATTTAAAGATTCAAGAAGCAGAGTTAGAGTTTTAGAAGACTGTTGAATCAATGATGTTTAGTCCGTAAGCAAATAGCATAATTGTATTCCAGCTGTTTTAGAAGACTGTTGAATCAATGATGTTTAGTCCTTCTCATTTTTGATAATTGGAATCTGTTCAGTTTTAGAAGACTGTTGAATCAATGATGTTTAGTCCCCTCAAATGCCAATGAGATTGTTTCACTGAGTTTTAGAAGACTGTTGAATCAATGATGTTTAGTCCAATATAGGTATTGACTGGTAGTTAATGTACGTTTTAGAAGACTGTTGAATCAATGATGTTTAGTCCAAAGGTCAGGTGAATTGTAGAGCGACGTTAGTTTTAGAAGACTGTTGAATCAATGATGTTTAGTCCAGTTCGGCAAGATTTAACTGTTGGCTTACCGTTTTAGAAGACTGTTGAATCAATGATGTTTAGTCCCTTATCGGACATAGAATTCACCACCCTTAAGTTTTAGAAGACTGTTGAATCAATGATGTTTAGTCCTTAAATCTGCAATCATCGGATGGCACCCAAGTTTTAGAAGACTGTTGAATCAATGATGTTTAGTCCACGGAAAAGAGTGATCCAAATGCCTAAACTGTTTTAGAAGACTGTTGAATCAATGATGTTTAGTCCTTAAATATAAAAAAACAACTTCATCTGCCAGTTTTAGAAGACTGTTGAATCAATGATGTTTAGTCCGAGCAGAAGATTCGTGCCATTGCATTCCCAGTTTTAGAAGACTGTTGAATCAATGATGTTTAGTCCATTGGTGCTGGTAGTCCGATAAGAACTTTAGTTTTAGAAGACTGTTGAATCAATGATGTTTAGTCCTTTGGTTTTCAGACATTTTTCTTACTTCACGTTTTAGAAGACTGTTGAATCAATGATGTTTAGTCCAGTAACCAATGTGGATAAGGAGGTGTCACGGTTTTAGAAGACTGTTGAATCAATGATGTTTAGTCCAGTGGAGTGTTGCTTGATTCAATTACATTAGTTTTAGAAGACTGTTGAATCAATGATGTTTAGTCCAAATGTCAATTTAGTTTGAGTAAAATGCCGGTTTTAGAAGACTGTTGAATCAATGATGTTTAGTCCAGTCGAAGAATTGCCATGCTTAGTATCCTTGTTTTAGAAGACTGTTGAATCAATGATGTTTAGTCCGCTGCCCTTTTTATTTTTGGCTATGGGGTAGTTTTAGAAGACTGTTGAATCAATGATGTTTAGTCCAAGACAATTCTGATGAGTTAACTCCCCAACGTTTTAGAAGACTGTTGAATCAATGATGTTTAGTCCGTGGTGAAAATGTTGGTTAAAAACGTGATTGTTTTAGAAGACTGTTGAATCAATGATGTTTAGTCCGAATATCATCTGGGATACCAACGTATATCTGTTTTAGAAGACTGTTGAATCAATGATGTTTAGTCCCATTAATATCTTCGCCAACAAAAACACGTGGTTTTAGAAGACTGTTGAATCAATGATGTTTAGTCCTCATGTGGGACTATCCAGTGCCACCAGCGTTTTAGAAGACTGTTGAATCAATGATGTTTAGTCCGTTTTGGACAATTACAGCAACAAAAAGAGGGTTTTAGAAGACTGTTGAATCAATGATGTTTAGTCCGAGAAACGTTGCTTGAGGATCCCAGAGTTGGTTTTAGAAGACTGTTGAATCAATGATGTTTAGTCCACTGATGATATTAATCAAGCTATCTTCATTGTTTTAGAAGACTGTTGAATCAATGATGTTTAGTCCGGTCAGCACACTATTTACTATCATATCTGAGTTTTAGAAGACTGTTGAATCAATGATGTTTAGTCCTGCTAGTGGTTTCGGGTCGGCTTGCGGTGCGTTTTAGAAGACTGTTGAATCAATGATGTTTAGTCCAAGTAAAGCAAGGGTTCCTAAGTAACGATTGTTTTAGAAGACTGTTGAATCAATGATGTTTAGTCCCGATCCTTGAAATATAATCATAGTCCTTTAGTTTTAGAAGACTGTTGAATCAATGATGTTTAGTCCTCGAACCAATTATCGAAGTGGCGGAGAATGGTTTTAGAAGACTGTTGAATCAATGATGTTTAGTCCAGGCAGACGCACTCGCTTTGGCCGACATCAGTTTTAGAAGACTGTTGAATCAATGATGTTTAGTCCAAAAAAGCCATGGAAGAAAATACCAAGGCGGTTTTAGAAGACTGTTGAATCAATGATGTTTAGTCCAGTGGTCTAGGAACAGTTGTCGGGGTTGTTGTTTTAGAAGACTGTTGAATCAATGATGTTTAGTCCCTAAGGATAACGACATTAGTTCATTCTCTAGTTTTAGAAGACTGTTGAATCAATGATGTTTAGTCCTCATTTATTAAAATGGCGACTAATGACGACGTTTTAGAAGACTGTTGAATCAATGATGTTTAGTCCCCCGCTTTGACAATGATGCTGTCATTACGTGTTTTAGAAGACTGTTGAATCAATGATGTTTAGTCCCTTAATGGCTAATAGACTTACCGATCGCCAGTTTTAGAAGACTGTTGAATCAATGATGTTTAGTCCACCTCAGCACTCCAGCACGTGCATCCGGAAGTTTTAGAAGACTGTTGAATCAATGATGTTTAGTCCAGTGTAAGCCATATGAATTACTCAAACCAAGTTTTAGAAGACTGTTGAATCAATGATGTTTAGTCCTTTTCAATAAAAAATTAGGTTATCAGAATGTATTAGAAGACTATCGAATCAATAATGTTTAACCAGTCGGTTTAGCGAACCGATATTTAGAAGTAAAAGTACCATTTCATTTATTTTCAACCAAATTCATTCCATCCGAGGCCACACCCATGAAAAAAATCATCCAAGCCATCCTACTAACAACAATCACCATACTATCAATCATCCTCACAGCCACCACCACCCACGCCGCCAATCTCCAACCCTACATGATCCACGACCAACGCCACATTCTCACGCCAGTCCAAAAGCAACAAATCATCCAACAGAATGAGCAATGGTCTCATCAGCGTCGGCGCCAGCAAATCTGGGTTTACACGTTTAAGCAGATGCCAAGTACCATCAAGGATGACCTCAGCGACGATGATAGTACGGGCGAAATTTCAGACGATGTTTCCACGTCAATTCTGACCAAAGCCGTTAAAAGTTATACACCGGCCGATGGTGATTATGATCGGGACACAATGATCGATCAGCGGCTTTCATCTCTAACCAATCAAGTCTCAATCTTGGTGGTTTATCCACGAGGTGGTGGACAACGGGTACTTTTTATCAAAAGCGGGGATTTGCGGAGTGCGGTATCGGATTTCCAAAATTGGCGCATGAATTTGGGATTGTCTAAACAAGTTGATAGTAATACCGCATTAATGAAATATGTTCATGTTTATACGCCGTTTATTAATAAACACGTCGCCAATACTGCCATGATCAAGCAAGGGATCAGTTGGGATAATATATGGGAAATTATTTTTGGAATCTTAATTGTTTTGGGATTCATCGGAATTGTTCGATTTGTTCGGCATACACCGGGCGGTGGTGGCGGTGATAGTGATAGCAGTTTTGATGATGGTTATGTTATGGGTCGATGGATGAGGTAAGTAAAAGTCTATTTGAATCGATCACTGGGTGAATTTGTCATTCGCTTGGATAGAAAAGATTTGACCAATAGTCGTTTAATGTAATACAAACTTTTTCGTATTATATTAAACTGCCGCAGTGATAGTTCCAAACAATAACCAAAAGGGACCAATCCTTTCGAAATGGGTTGTTCGTCAACTGTTGTTGGTGAATTCAAATATTAAAGTTCTAATCATTTCGT</t>
  </si>
  <si>
    <t>MRGNYHIGLDIGTSSIGWAVIDDNAKVMRAKGKTAIGARLYNEGQTAADRRLFRTTRRRLNRRKWRLKLLDEIFDPYITPVDAAFFARLKQSNLSPKDQNRDWTGSMLFPDRTDRKFHKDYPTIYHLRHKLMTEDHQFDIREIYLAIHHIVKYRGNFLNTTPVSSFSVSDVKFDEQFDRLNELYAAVSPDEPFAINGDNSKAIETLLLSDETKKFDKQKQSAKLILSETGDKALDKENTKVATQISKAILGYKTQLDVLLKYDAINSSAWKIELDDENIDDTLPGLLSQLDENRQEMVSIIQNLYAQVTLNQIVPNGMSLSESMIEKYNAHRDHLKLLKQLEDKIDDPKKKKGLEAAYDAYVGKNMKVANQDVFYASVKKNLDDSDLAKQIADLIEAQKFMPKQRTSQNGVIPHQLHQLELDQIIENQSKYYPWLTAANPNPKRIHQAKYKLDELVAFRIPYYVGPLVTPEEQEKSANQVFAWMKRKQPGTITPWNFDQKVDRMASANRFIRRMTTKDTYLIGEDVLPDASLIYERFKVLNELNLVKANYHRLAPAQKQAAYRDLFENQKSISTKKLQNYLVDQGYFTAKPKITGLSDPERFNSSLGTYIDFKEIFGDQVDNPDRQDDYEKIIEWSTVFEDRQIYEAKLRTLDWLTEDQIQALKTKRYNGWGRLSKKLLTGIVDENGERIIDVLWNTNQNFMQVQSQESFAKRIHEANAKQMKVTGVEDILADAYTSPQNKKAIRQVIRVVDDIQKAMGGVAPTSVSIEFTRSEDQNPRRTQSRESQLQNTFKVDAKEIVDSDLVTELETVSKSKKGLTDRLYLYFTQLGKDMYTGDPLNIDELSTYDIDHILPQAFIKDDSLDNRVLVSKAVNNGKSNNVPVKLFGGKMGGFWKELADHRLISKRKLKHLLTDPDTIDKYTMRGFIRRQLVETSQVIKLVAQILGDKYQNDDTKIIEVTAKMNHQMRENFKLIKNREVNDYHHAVDAYLTAFVGQYLYKRYPKLRPYFVYGNFKKFNEDHVSFRYFNFLHELMDENNKRIVEPETGEVVLEREPAIAYMKRVYHFKFMLISQEVYTRRDAMFNQTIYPAKEANRRKLIAIKHGKPVDVYGGYSGSVDAYMAIVRIHDKKGDKYKVVGVPMRALEILNATHDKKDYDAKLKQILVPKFTKVKKSRKTGEITKKVEDFEIVLGKVMYRQLVIDGDKKFMVGSSTYLYNARQLVLSDSSLDTLASKGTLDSDADSKRLVAVYDEIVEKVDKYFPLYDKNAFRSGLHKGRDKYLLLPNRSTFNGAKKVHSGKREILNEILNGLHANATLGGLKDLKISTPFGKMQGQSGIPLSSNTIICYQSPTGLFEHRVSLKDL</t>
  </si>
  <si>
    <t>1229756.SAMN02603178.C269_06470</t>
  </si>
  <si>
    <t>CRISPR associated protein</t>
  </si>
  <si>
    <t>GCF_000298875.1</t>
  </si>
  <si>
    <t>Leuconostoc gelidum JB7| complete sequence.</t>
  </si>
  <si>
    <t>GCTTCAGATGTGTGTCAGATCAATGAGGTTTAAACC</t>
  </si>
  <si>
    <t>GAGATGGTTAATTTGGAGAAAGTTTGGTTGGATGTGCAAACTGATAACTTAGTGGCGACACATCTTTATGATAAGTTTGAGTTTGAAAAAGTTGGATCTGAAGTCAACCTCACACTACCAAATGGTCGCGTGACCAAATTACAACGTATGGTTAAGTTTTTAGTTAAGGAGAACACGTCATTATGAATTTTATAGCCATGGATTTTGAAACAGCAAATCACGAAAAATATTCGGCCGTATCAATTGCAATTGCAATAGTCCGCGATAATCAAGTTATTGATAAATTCTATAGTTTGATTAAACCAGAAACGTATTTTAGTTCACGTAATACTGCAGTCCATGGGTTACGTGAAAGTGATGTGATTGATGCGCCCAAGTTTCCAGAGATTTGGCAAATTATTTCACCATTGTTTAGAGACAATAAATTAGTTGTAGCGCATAATGCAGCATTTGATAATAATATTTTGAAGGGCACTTTGGCTCATTATGGGATTGAAGAACCACATTATATGCTACTTGATACTGTACGAACAAGCCGTAAACTCTTTCCTAAATTTGAAAATCACAAATTAAATACTGTTGCAAATAATCTAGGTATAACACTAGACCATCATCATAATGCACTTGATGATGCTGTTGCAGCAGCTAACATTTTAATATATGAAGCCGAACATTTTGGCGTTGATAGTTTAAAACAGTTTGTACAAAATAAATGACCTATCCTAAAGAAAAGGACAGGTCATTTATTTTATAGGTTAATTGTTAGTGAGATTGGGGCATGATCTTGACGCAAACCAGTATCTAAAACACCAGTATTTGAAACGTTTTCTGCAATACGGTCACTGACTAAGTAGTAATCAATTCGCCATCCAGAATTATTAATTTTACTAGTTTTGCTGATTTGAGCCCACCAAGTATAAATATCTGGTGTGTTAGGATTTTGCATACGCAAGGTATCGGTAAATCCAGCATCAAGTAAGGCAGTAAATTTTTCACGTTCTTGATTAGTAAAACCAGCAGAATTATGATTTGTTTTGAAATTTTTAAGATCAATTTCTTCATGGGCAACATTCATATCACCACTAAAAATTACAGGTTTTTTGGCATCGAGCGTTTGAATGTATGCCCGATAAGCATCATCCCATTCGCCACGAGCCGATAAACGAGCAAGAGCTGATCCGGAATTTGGCGTGTACACTGTTGAAACATAATAATTATCAAATTCTAGTGTAATAATGCGCCCTTCAATATCCATCGTGTCTGGTGCAGCAATTTTTGGAAATTCGATACTTAGTGGTTCGATGCGTGTTAACATCATTGTACCAGAATAACCAGAACGTGCTGTACTGGAATCTAAATAGACATGATAATCAGGGAACAATTCAGCGATTGCTTCTGATTGCTTTTTTGTCATGCCTGTTGCTTTAAGTTTAGTTTCTTGAATGGCGAATACGTCTGGCTTGCGCGCAGCAATAGTTGTCAGTACGTCCCATGTCATTTCACCACGCGCTGATTTGTGTTCAACAGCTGCATTGATTGAATCGATGTTCCAAGATATGAGTTGCATGTATAGGGTCCTTTTTTAGATGACGTGTATGAGATCAAGCATTTTCTGTTTTGTGGCACTGTTGACTAATTAGCATATTTTTTCATGAAAGTTGGTAGAGCCTGGCTTATTTGTGTTGGCAATGTCACATATTGCGTTTTGGCAAGTTCATCAGCAATAGCTGAATGTATATAAACCGCAGCTAATACTGTATCTGATAGTGTAGCTGTTTTGAATTGGGCAGTGAAACCCGCAATAATACCCGCTAAAGTATCTCCCATACCACCAGTTGCTTGGTACGGTCCACCAATAGGTAGTTCGTAAATACCATCATCTGTATATATTTGAGAATGAAACTGTTTTAGAACAATTATTGGTTTGGTGGTGAACTTGTTACGAGCCAGTAAATTAAAGGCTTCAAAGGGCTGTTGGGCAATCGGAACACCACTAACGCGCTGCCACTCCATTTGATGTGGCGTTAAAATTAATTGTCCTTTTGGCCAAGATAGGTGTTTTTCAGCAGCTAAGGTGAGAGCAGAACCATCTATGATCGTTATTTGTTTTTCTGAAATAGCAGAAAAAGCCGCTTGAACAAGATCAACACGATTACCAAGTCCGGAACCAATTAAAATCACGTCGCTCGTATTTATATAGGCAGTGAGATCGTCGTTAAAATTAATAACCATTGCCTCAGGTTTGTGACTATGAATTGCTGTGAAATTACTCGGGTCAGTTGCCACGGTGACTAATCCAGCACCAGCATTGATCGCTGCTATAGCATTCATGATCACTGCACCGCCGAACTGTGAGGTACCACCAATGATTAATACACGGCCATAAGTGCCTTTATGTGACTGATTGAGACGTTTATTAATAACTTTATACAGTATTTCTTCTGTTAGTGATTTCATCATTTGTTACCTCATGGACCTAATTTCTTATAGGCAATGTGTTACTGATGTATTGATGGTGTCTCTATTTGGTCAGGTGATTACGATTATCCCAAAGTACAGCCACAGCGAGAATAAGAACACCTAAATTAGCGGACAGTATGGCAAACGTCATTTGATTGACAATCCAACTGACTAGCGAGACAAACATTAATATGATCGCAATAATAGTGACATAAAGTGTTGTTTTATTCATGATTAACTACCTTAATAATATCCGATTTATATTTTTCAAAACATTGAATGATCAGGATATTTGCAACGTTAGGTAATAGATTATGTATGTTGTTTATAACCTAACGATACTCACACTTAATTTTATATGATTCAACCAATATTTACAAATAAGGTACGATATTTTAGTATGTTTGTATCACTTGATATGAGTTGTAAATTAGCAACGTCTAACAAATCTATGTGCTTGCTATAATCGAGACAAACAGTATAATAAAGTTATATATCATCATTGAAAGGTTTTTTAACTATTATGACAATTGATTGGAAACAAGAAACGGCTTCACGACAAAATGCCTATATTGAGGACTTGAAGTCTTTACTGGCAGTTAAATCAGTCCGGGATGATTCGCAGGCAACAACGGGTGCGCCATTAGGTCCAGGCCCAAAAGAAGCATTACTCAAAATGCTGTCCATCGCTGAACGTGATGGCTTTACAATAAAAAATATTGATAATGTGGTCGGTTATATCGAAATTGGCCCTAAAGATGCTGGCGAATATGTTGCTATTTTATCTCACGTTGATGTCATGCCGGCCGGTGAGGGCTGGGAGACAGAACCATTTGAACCAGTAGTTACTGCGGAAAAAATTATTGCACGTGGTGCCTCTGATGACAAAGGGCCTGGTATGGCTGCTTATTATGCTTTTAAAATCTTGTCAGATTTGAATGTACCGTTGAAGCGACGCGTGCGTTTGATTTTTGGTACTGATGAAGAAAATGATTGGCTTGGCATGACACGCTATTTTGAAGTGGAACCTGAGCCAGTGTTTGGATTCTCTCCAGATGCAGAGTACCCAATTATCAATGGTGAAAAGGGAAATGTTCAAGTTCTTATCAATGGCAAGGCCACTAATGGTGGTTCAGATACTTTGTTGTCATTTGATTCAGGTTTGCGTACCAATATGGTGCCTGGTTTGGCTGTTGCATCAGTAAAATCACCACAAGTAGCAGAAATAGCACTTGAATTTGAAGCCTTTTTGTCAGCGAATAAAGAAATTTCAGGTTCTTTGGAAACTGATAACGATATTATTAAATTGACTCTCAATGGCAAGCAGGTTCATGGTGCAATGCCTGAAACAGGTGAAAATGCCGGAACTTATTTGGCTAATTTTTTGCAAAAGTTTTCATTTGGCGGTACAGCTAAACATTACTTAACATACCTGGGAACTCCTGCGCACCAAGATACAATTGGTAAAAAATTTGGCATTAATCATACTGATGATGTGATGGGTGCACTATCAATGAACGTCGGTATTCAAAAATTTGAAACTGATGGTGATTTATTTATCAACTTTAACTTTCGTTATCCAAAAGGTATTCTACCGGAAGAAATTGTTGCTGGGTTAACAGCACAATTAAATGGGTGGGATGTCATACCAACTATAGGTGGTCATGCACAAGTACCACACTATGTCGCACCATCTGATCCTATCGTAAAAACATTGTTAAAAGTTTATCATGAACAAACTGGACTACCTGCACATGATCAAGTGATTGGCGGTGGCACATATGGCCGTTTGATGGCACGTGGTGTTGCTTTTGGTGCGTTATTCCCAGATTCACCTGATACCATGCATCAAGTTAACGAATTCGCGCTTTTAGATGATTTATATCGGTCAATCTCAATTTATGCCCAAGCGATTGCTGAGATTACAAATTTAGACTAGGTCAATATGATGAGATTAGAACGCATGAGTGTTCTGGTCTCATTTTTACAAGGCATGTCATGTTTAATAAGGAAGGTATAAAATTATGGAAAAATATACGGATGAGGCACTCAAAAAGCGGTTAACACCAGAAGCCTATCAAGTAACGCAACATGCAGCAACTGAACGTGCATTTACGGGTGAATATGATCAATGGTGGGAAGCAGGTATTTTTGTGGACATTGTTAGTGGGGAACCACTATTTAGTTCAACCGATAAATACGATGCCGGCTGTGGCTGGCCATCCTTTACACAAAGTATTGATGATCAACATATCAAGCGACACGTTGATCAATCATTTGGTATGACGCGAACAGAGGTGACATCGCGCGATGCGAACTCACATTTGGGACATCTATTTACTGATGGACCAACTGAAAAAGGTGGTTTACGTTACTGTATTAACTCAGCTAGTTTGAAGTTTGTTCCGAAAAATGAATTGGTAGCAGCGGGATACGGTAAGTATTTGTCGTTATTTGAATAACATTTTTCTATCATTTATTTGTTCTAGTTTGTTATAATGTAGGGAAATACTTTTTTGGAGAATAGCAAACGATGGAAAATGTCCGCAAAAATGATTTTTGGAGATATTTTAACCCTGTAAACATTGTGAAAGAATTATTATTAGGATGGACGATACCTGAGGCAATTTTATTGATTGTGTTAGTGTTTTTGCAAGGTGCGGTGTGGGGATTGGGCGTCATGCACACGCACAATTTTGACTGGTTCGGCTTAGCGACTGGATTGATGAACATTATTACGGTTGTGTTGGTAGCAAAAGGACGAATTACTAACTATTTCTGGGGATTAGTTTATTCTGTCATGTATATGCCGCTAGCATTTCAATCGCAGCTGTTCGGTGAAGTTGCACTTAGTGCGTTTTGGGTTGTTATGCAATTTGTTGGTATTATCGCATGGTTAGGTTTTATGAAGCGTGATACGAGTACTGAGAAAAGTGATCAAGCAGTTGTTACAACAAAATACATGTCGCGAAAACAGTGGCTGTTTGTGATACCCGTCTTTCTTGTCCTTTTGGCGATTGTCGGTTTGATTCTAGAACAGGCGGGCTCAAGACAACCATATATGGATGGCATGACAACAACGATTTCTATGGGGGCACAAATATTGCAGACAGCAAAATTTGCTGAATCTTGGTATGCTTGGTTACTTTTTGATATCGTTGAACTTATTTTATGGGGACGGGCTTGGACTGGCCATGCAGACCCTAGTGCATTTGCCATGCTTGGTATGAATCTAGCACTGACAGTTAATGCGATTTATGGTATTGTTCAGTGGCGGAAGTTAACAAAGAAAGAGTGAGAGGATAAGCTATCATTAAAAAGTGGTAGCAAAGCGCGTTTATAAACATGAGAACTTTTGCAGGTAATTTATTTAAAGATGATTTAGAAGGCGAAAAAATTGGTGTTTTTTTTGGTACATTAGCACCAATGCACGTGGGTCATCAAGCAGAAATTTATAAGGCTGCTGCCCTAAATGATGGGGTTGTGGTTATTGCGTCAGGATATACAGGTGATCGTGGTGATCAAATGGGGCTTTCTGTCGAAAAGCGATTTCGCTATTTACGAGAAGCATTTAGTGATGAAACGGCGATTAAAGTAGATTATATTAATGAGGATAATATTCCTCAAATGCCAGCAGGATGGGATGAATGGACCAAAATTTTAGTGCAAACCGTCAAACGCAATGTCGTTAATCAGAATGCTAAAATTACTTTTTATACGGGTGAAGCAGAGTATAAATTGAATTTAGAGAAACGTTTACCTCAAACTGGACAATTTACTGTTAGTTTGATGGATCGCACGGTCTTGAAAATCTCGGCAACTGACATTCGTAAAAATCCAATAGGCAATTGGGATTATATTAATCGTGTTTTTCGGCGCCATTTTACAAAAAAAGTCACTGTCATGGGATCGGCATCTACAGGAAAATCGACTTTAGTACGACGATTAGCACGTACGAGCAATTCACCATTTTCCGAAGAATACGCACGTGAATATCAAGAACGATCAAATGTGAGTGATGACGAATTAGTAGTCAAAGATTACATTCGTTTGATTCAAGGGCAGTATGATGCTAATTCTAAAGAAATTAATTCACCAGCTAACAACGGTTTGACAATTTTTGATACGGATGCCATGGTAACTAAAGTTTATGCTGATCTGTGGCTGAGTAAAGAGGATAGTAGACAATTACAGCCACTGTTTGACAATACAATTAGTGAAGAATTGATTGATCTCATCTTGATTATTCCACCAGTGACACCCTATACTCATGATGGTTTTCGTAACATGAATAATACTGATGATCAGTCAAGGTGGGCATTTCATAATGAATTAGTGCGTGTTATAAAGCATTATGGTTTCATGGACAAAGTAGTGCTACTTGATGCTAAGGGTGAAGGTGAAGATCCTTATGGTTATTATGCCCGATACTTACAGGCTTTAGATGCGATACAGGAAAGAACAGGGTTTAATATTAAACATTTATAATAATGAATTGGCCAATCTATTGAGATTGGTTTTTTTTATTGACTAGACAACTTGAGTGTGCAGTTCTTTGTATTTTCCATTGACATACAGCACATAAACTCCTACAATGAAATTGTTAATAAAATCACAAAATAAAAGTTAGGAGACTATCATGTCAGAAAAAGTAGCGATTGTAACAGGTGGTGGACAGGGAATTGGTGAAGGAATTGCACTACGATTGGCCAAAGATGGTTATGCGGTTATTGTCAATGGCCGTACAGAACATAAACTTACCAAAGTTGTTAATAAAATTGAGGCTGCTGGCGGTCAAGCGTCACTGTTTGTTGGAGATGTTCAGTCTCGTCAGGTTAACTTTGATTTGGTCCAATTTGCCATGGAAAAATATGGCCGTTTAGACACATTTATTGCAAATGCGGGTATTGATTGGGTAGACACGATTGAAGAAACACCTGAAGAACAAGTTGATAACATTTTAAACATTAATTTAAAATCACAAATATGGGCTTTACAAGCAGCACCGACGGCTTTACGAAAAAACGGTAAACAGGGTGGCACAATCATTTTAGCATCTTCAATTGCTGGTATGGAAGGCTTTGAAATGTTAGGTATTTACTCAGCAACAAAGTTTGCTGCCCGAGGCTTAATGCAAGCTGCAGCCAAAGAATTAGCTGTAGATAATATTCGAGTTAACGCTTATAACCCAGGTATTGTCCTAACACCAATGTGGGATGAAATAGATGCCCGATTCGCAGAGCGCAAGAACGTGCCAGTTGGATCAACACGTCAAGCGTTTATTGATGGTATTTTGTTGGGTCGTGGTGAAGAACCAGAAGATATTGCGAAGTATGTGTCATTCTTGGTATCAGATCAAGCGGATTATATTACCGGACAATCACTAGCAGTTGATGGTGGGATTAAGTTTCAATAATAACATAGATGATATAGACTAGAAATATTAAAATTACTGTCGAATTGCTTTTTATGACTTGATCTCAATCACATTTTGATCCACAATTAAGATCAAAAAACTTGACGTGATAAAGGATCCGGCCCATGATTAGCAACAAGCAACAAGCAACAAGCAACAAGCAACAAGCAACAAGCAACAAGCAACAAGCAACAAGCAACAAGCAACAAGCAACAAGCAACAAGCAACAAGCAACAAGCAACAAGCAACAAGCAACAAGCAACAAGCAACAAGCAACAAGCAACAAGCAACAAGCAACAAGCAACAAGCAACAAGCAACAACTAGCTGAATTACGACCTTTTATAAAGTGGGTCGGTGGAAAAAGGCAACTGTTACCAGAATTGGCGAAGTATGTTCCAGAGCACTTTGGAACATATTTTGAGCCGTTTTTAGGTGGCGGTGCCTTTTTGCTTGCTTTATCACCTGAACACGCGGTAATCAACGATTTTAATCCAGAATTAGTTGTTTCGTGGATGATAGTGCGAGACAGGCCAGAAGAATTATTAAAACAACTTAAACAACATCAACTTAATCATAGTAAAGAATATTATTTGCATTTACGTGCAGCAGATCGTGACGGCAGATTAGAAAAAATGACTCTAGTTCAACGCGCGGCTAGATTTATTTATATGAATAAGACCGGATTTAATGGTTTGTGGCGCGTTAACAAAAAAGGTCAAAATAATGTACCATTTGGTAGTTATAAAAATCCAAATATTTCAGATAAAGATACTATTAAACCAGCATCTAGATATTTAAATGATGCAAAAATAGCGATTACAAATTCAGATTTTGAAAAAGTCATTTTAGACGCTCAGACAGGTGATTTTGTTTACTTTGATCCACCCTATATTCCAATTTCTGAAACAAGTAGTTTTACAGCTTATAGTTCAGATTTTGGTTACGATCAGCAAGTCAGATTGCGTGATGTATTTGTAGCACTTCATCAAAAAGGGGTACATGTGATGTTATCGAATTCGGATGTACCATTAATTGAAAAATTATATGGTCATATCGATGGTATAGTCATCGAGCATGTGAGTGTTACTCACATGGTTGCTGCAAAAGCTTCTTCACGTAAAAAAGTTGGGGAGGTTATTGTGCATGGTAAGTAAAATGAATGTATATGAATATCGTAATTTACCGATCAATCAACGCTTAGAGTATTTTGTTTCAACATTGTCAAATATAGAAAAGTTTGCTGATTATTGGGTTAATTTTGATAACGTTTATAAAAATGTACCTCAAAAATTAGCGCCTGATCTATTTACGCTAGATTACCTAATAGGTAAAGATCAGATGGAAATTGAGTCTTTTTTCCATGAAAGACCATACTTATTGATGTTAGTACCTCTATTATTAGGTATCCGAAAAGATAAACTAGACCAGTATGGTAATCTTTCAGTTCAGGATATTCAAGAAAAGTATCAACTAAATTTTAATGACATTAATACCGAAAATATGAGCGCTTACTTTGATTTTTTAACTCATTCTGGTTTGATGAACTTACTATCTCAAGGATTAAAGAAAAGTGTCTTTGACTATTCTGTTGGTGTTCAGGCAGGTATGGATTCGAATGGTAGAAAAAATCGATCTGGAAAAATTGGTGAAAAATTTTTAGAGGAAAGGTTATCCGCTATTGCTTCTAAAAATGATTTGAAATGGATGGGGCAATCAACACCTAGTAAGATAAAAAAAGAATTTGATGTTGACATTGAACAAATTTTTGAAAATCGTCGATTTGATGGCGCACTGTATAATCCAAGAAAATTAAAAATTATTTTATTTGAAATAAATCTATTTAATGCTAGTGGTAGCAAATCAAAATCTGCTTCTACAGAATTTCAAACATTGCGTGATAGACTAGCTAAAACAAATCATGAATTCATTTACATTACTGACGGTGAAGGGTGGTTGAAAGATAAATCTCATTTGAAAGAAGCATTAGAATATATTGGAAATGTTTTTAATGTGAGTATGGTCGAAGATGGCTATATTGAATCTGTTTTAGATTTAAAACGATAAGCTGTGCTTTTTGACAGTTTATTGTGCTATTCTATTTATAAAATAATAAGGAGTATTTTATGACATATTCAATTGGTTTAGATATTGGAACAGGTTCTGTTGGATGGGCTGTTATTGGGGATGATTATCGTTTAAAGCGTGCTAAAGGTAAAAACTTAATTGGCGTACGACTATTTGACTCAGCAACAACAGCAGCTGAAAGGCGTGGTTATCGTACGACGCGTCGACGTTTATCACGCCGCCATTGGCGTTTGCGTTTGTTAAACGATATTTTTGCATCAGATTTAGCAGAACAGGATGAAAATTTTTTGCCACGACTCAAATATTCATGGGTCAACCCAGATGATGAGCAAAATCCGCAGTTGAATAGCGATGTTGCAAACGGTGCGTTGTTTGGATCAAGCGAGACAGATAAAGCATTTCACAAAAATTATCCAACGATTTATCATTTGCGACATGAACTTATGACAGATACGGCTAAACATGATTTACGTGAAGTTTATTTGGCAATTCATCATATCGTAAAATATCGTGGTAATTTTTTAAATACAGCAGATAAAATTAACGCAGAGAATTCGTTCAATGTTGACCTATTTATAGCAGCGTTAGACGAATATAATGAATTTCTAGAAACACCTATTACATCAATTAAGGATGCGCAATTATTTTCAGATAAGCTAACTGACATAAACGCTCGTAACAAATCTGTCCGTGTAGAAAATGCAATGTCAGAAACTTATGATGATAAATCTAAAATATTTAAAGCTATATTGACAGCACTAGTAGGTAATACAGCTAACTTTCAAACTATTTTTGACTTATCTGATCTTGAAAAAGATGAAGCTAAAAATTTCAAATTTAAACTTGACTTAGAAGATGTCGAGACAAAACTAGATGTTGTGCGAGCAAAACTTTCAGATGAACAAAATGCTTTTCTAGAGGCTGTTTTAATAGCGTATGATGGTATCACTTTAAAAATGATTTTGGGTGATTATAAAAGTATTAGTCAATCAATGATTGAAAGTTATAAGTCACATCAACGTGATTGGAAGTATATTAAAAATAATGTGCGATTAAACGAGCAAAAAATTGAACCAGACAAAAATAGTGTTAAATTTTTTAAATTAGATCCAAAAAAATTGATATATCCATCAAATTTGGCTTATTTACAGGTGATTTCGTCAAATGAAGATGAGCATAGAAAGGGTTTGGACTATTTTAAAACAGCTATTCAAGATGCGGATATTTTACAACGTATTGAGAATGATACTTTCTTACCAAGACAACGTACAAAACGGAATGGCGTTTTGCCATATCAATTACATTTAGCAGAGTTAGAACAAATTATTAAAAAGCAGAGCAAATATTATCCATTTTTAGCTAACATATACACGCAAGACAATAAAACAGAAAACAAATTGATCGGGTTATTGAAATTCAGAGTACCATACTATGTCGGGCCACTTGTTGAAGCAGAAAAAGTTACAGGAGATGGTAAAAATCATTGGTTAATTAAAAAAGAACTGCAAGAAAACACACCAATTACACCCTTTAATTTTGATGACGTTGTAGATAAAGATAAAAGTGGTGAGCAGTTTATCAAACGCATAACTGGTACTGATAGTTATTTAATTGGAGAACCAACGTTACCAGAAAATTCTCTTTTGTATCAAAAGTATAACGTGTTACAAGAGTTGAACAATGTGCGCAATGAAAGACATCAACGGTTACCGATTAAAGTGAAACAAGATATATTTGAACATGTTTTTAAAATTGATAAAAATGTTAATGCTAAAAAAGTGATGGCCTATCTCAAATTAAATGGATATGGTGATTTTCAAATAGCTGGTTTATCTGATACACGCACAGGCAAGTTTAATAGTAATTTGTCAAGCTATAATTACTTTGTTGACCTACTCGGTCGCGAAAAAACCGAAAAAATTAGGGAAGATAGATTAGAAGAAATTATTGAAATACAAACTGTGTTTGAAGATAAAATTCTCGTCGCTAAACGACTATCTAATCTAGACTTTTTAACGCCTCAAGAAAAAAGCAAGCTATCAGCAAAGCATTACACTGGGTGGGGCAGGCTATCGCAGAAATTACTCACAACGCAATTTATAAAAACGGCTCTATCTGAAGCAGGGGATATCATACCACAGTCACACAGTATAATAGACTTGCTCTACTATACTGATAAAAATTTAATGGAAATTTTGAATGATAAAACATTCAATGTACGAAATTGGCTGACAGAACAGAATAAAGGAACAGAGTCTGGCAATAGCCTCTATGATCAAATTGATGCTTTGGCAGGTCCAAAGGATATTAAGCGTGGTATTACACAAGTGTTTAGTATTATTGATGATATTAAAAAAGCAATGGGTAGCAATCCAGAAACAGTGTATTTGGAGTTCGCCCGTGAAACACAAACTTCACGTTTAACAAATTCTAGGTTAAATCGTGTGCAAGAAATATACAACAGTCCAGAATTAAAGACTGAATTTGCATATCTAGCCAAGAAATTAGAAGCTGAAACAAAAGAGTCAATTCATGATGATAGATTATATCTATATTATCTACAAGAAGGGCGGGATATGTACACTGGAAAAGAAATTCCGTTTGATCAAATAAGCAGTAACTATGATATTGACCATATTATTCCACAGGCATTTACGAAAGATGATTCACTTGATAATCGTGTACTGGTCAACCGTGCAACAAATGCGAGAAAGTCTAACTCGCCAACCTTTACGAATGATATTATTGATAACCGGAAATCTTGGTGGCAATCATTGGTCAAACGTGGTTTAATGTCAAAAGAAAAATTTGAACGTTTGACTGATAAGCGTAAAACCTTTAGCGAGAACCAGACAAATCATTTTATTGCCCGGCAATTAGTTGAAACGCGCCAGATTATTAAAAATGTTGCTGACTTGATTAAGAATAACTATGATGGCACTCAGGCAGTCGCAATTCGAGCATCATTAACTGGTGAAATGCGCCGTTATTTGGATTGGCCAAAAAATCGTGACATGAATGATTATCATCATGCACATGACGCGTTAATGATGGCAACTGTTGGGAAGTATGTTGATAGGCGTGGCTTTTTTGATAATGGCAGTGTCAGTGATGGTGCTGGAAATGCCTATAACTTATATACTAAAGATTGGTTAGTCGCAGCTCGTGTAGGAACTAGAAATGATAGTCAACGTGTTAATCCTTATGGTTTTATTGTTGGGTCAATGAATTCAAAAGCAGTTCGACAACAGGTAAATAAAGAAACCGGCGAAATAGTCTGGGGTAATGAAAACTTAGATTATTTACGTCATGTGTTGAGTTATAAAAAAATATTAGTTACACGACGATTAAGTGGCTCATCTGGCCGATTGTATGCGGAGACGTTGTTCAGCCCAAATCCCAAAGCTAAATTAATTGCACAAAAAGCTAATCGTTCGGTTGCATTATATGGTGGTTTCACAAAAGCTGAATCTGCCTATACGGCGCTGGTGGAATTTAATAAGAAAGGCGACAGGTCGTACAAGCTGATAAAGGTGCCTATGGCAATAGCCAATCGTGTTAATGATAAACAAATAACTGTAACGGCATACATTGCATCTTTAAATTTACGTGATTTTAGTCGCGTTGTTCTTGAACATTTACCGCTCGGCACTTTGATTCGAGAATCTGATGGTAGTGAATTTTATGCAGCTAGTTCAGAATATAAACATAATGCGAAAGAACTTTGGGCGCCTAAAGAAATTTTGAGAAGTTCAAAAAAATTAGATAAAGCAACTGCTGATAATTTAATTGATATTTTTGATTTTTTGACCAATGATAAAACAATCAGTAATTTTAAATTTTATGAGAAAGATTTATTACACTTGAAAAATGTTCGTGATAAATTTGTTGAAGCAAGTGATGAAATCAAGATTAAAGTTTTATCGGATGTTATTTATGAATTGCATAATGATGCTGGGTGGCGCGATCCGTTTAAACATATTCAGGAGAAACCTGCTTGGACTATGTTACAAGTCAAGGGTGGGATCAAGTTGTCTGAGAAAGCGGCAATTGTATATCAATCACCCACAGGGTTATTTGAAACAATCACCATTGTTGGTGAATAAAAAGAAATCCCGTGCTGTTTTGTAACAACACGGGATTTTATGTACGGCCATAAGGCCACTCTTGATGAGTAATTAAGCTTGGCATAAAGCCTTGCGTTACTTCAATATTGTGTATCAGATCAATGAGGTTAAACCTCTAAGGAACGACTAATTCCTTAAACACTATTTTAGCATAGATATCCGGAGGATACAAGATGGCATGGCGTACGGTCGTGGTAACAAAGCATAGCAAACTGAACTACAAAATGAATCATTTAGTGGTTCAAACTGCTGAAAAAACGTATCAGATCCCAATGGAAGATATTCAAATTATTTTAATTACGACCACACAAGCAGTTGTCACAGCCTATGTTATTGCTGAAACAATCAAAAGAAATATTAAAATTATTTTTTCAGATATTAACGGTCAACCAATTGGTGAAATTAATCAGTATCACACAAATGGTAGGCATAACCGTAACATCAGTGAACAAATTATTTGGACATTGCAAAGAAAAAATTTGTTGTGGGGTGAAATTGTAAAACGTAAAATTGAAAATCAAATGCAGGTTCTCTTTGCTTATCAGTCGGCAGATAGAGAAAAATTTCAGGCTTTAATTGCTGGTATTAAAGTGGGTGATGAAACTAATCGAGAAGCAGTAGCTGCGAGAATGTACTTTAACCGATTATTTGGTAATGAGTTTGTGAGACATGAGGCAGGCATTGTTAATGCTATGTTGGATTATGGTTATCAAATTTTGATGGCCGCAGTTGCCAGAGAAATCGTGTTACAAGGTTATTTGTCAGAATTGGGCATTCATCATAATGGGGCACAAAATGATTATAATCTGGCTTCCGACTTAATGGAGCCCTTTAGGCCATTAGTTGATGCAGTCGCAAAAAAACATGAACACGAAACGGCACTAAACTTAGACATTAAATTAGCTTTGGTAGATATCATTAATCAAGTTATTGAAATAAATGGGCAGCAAATGTTAGTTGTAAATGCGATTACTATTTTAGTGCGTGATGCAATGAATTATTTAAATAGTGGATTAAAATTACCAGAATGGCGGTTTGAAATTTGAGGTATCGAATAATGAGAGTGATGATTTTCTTTGATTTACCAACTTTGACTGACGCTGATCGGCGAAATTATCGCCATTTTCGGAAAAGCTTAATTAACGAAGGTTTTTTGATGATCCAAGAGTCTGTTTATGTACGCGTAACGACTAATCGTCAAGCAGCAGCACTGTTGGAAAAACGGATTCAAACGATTACACCAGTGGATGGCTTAGTACAATCTTTAATTGTGACAGAAAAGCAATATACGATGATGAAATTTCTTTCTGGTACACCCAGTGATGATGTCAGAAATTCAGATGAAAAGATGGTGGTGATATGAATTATTCGATTGTTTGTTTTCCTAATAATCCTATAAAAATAGATTCAGGATTGACTATGATTTCAATTGCTAATCATGAGTTATATTGGCAATTGAGTACAGGATTAAAAGAGACTAGTGAAGACGTAACATTAGGCCAAAATGGCCATATTGTTGATGTTAATAAAACTGTCATGTTTATTGGCGATATAGGTGCGCAACTTGATGTGAATAAGTTGTATCAAAAAAATATCGTTAATACAATGAAAAATTATGCAGATGATCAAGCGTTAGAAGTGTTTTATAAAATAAATTCCGAATTAAATCATGTCTTAGAAAACATTATATTAGAGAACAATCTGCCCTTTTATTTTCAAACAGAATTCAATATTGTCGAATTAATAAATGAGAAAAAAATTAGGATAGAAACACTGACAAACAGCTCTGGATTTGGTAAAATAGAAGATGTAGTAAGCGTTGCTGGTGAGTTTTCAGAGCAACGTTTAATCGTTTTTACGAATTTGTATTTGTTGTTATCGGTTGATCAGATTGACTATCTGAATAATCTAGCGAAGACAATGAATTTATGTTTAATTTCTCTTAATTTGACACAAAACCCTGTTATGACTAAACAGGGTCTACCTCCAGAAATCTTTATTGATGAGGATTTCGTTCAATTTGGTGCTGACTAGCTGATGCGAACAGGCGGTCTGCTTCAGATGTGTGTCAGATCAATGAGGTTTAAACCTAGTTTTGTCTAGTGCTTACGCCTATCGTTGCTTCAGATGTGTGTCAGATCAATGAGGTTTAAACCGGGGACACAGGTAGCGCTCCCATGGTACTAGCTTCAGATGTGTGTCAGATCAATGAGGTTTAAACCAAACTGTCCAACTGAGATACTACCACTCGAGCTTCAGATGTGTGTCAGATCAATGAGGTTTAAACCAGGTAAATAAATATGTCTATTGAAGCATTAGCTTCAGATGTGTGTCAGATCAATGAGGTTTAAACCCCATTGTATATGTTTGTCGGTCGGCGGTAAGCTTCAGATGTGTGTCAGATCAATGAGGTTTAAACCTCCGTTGATTAGTCGATTCCAAACAGCACGGCTTCAGATGTGTGTCAGATCAATGAGGTTTAAACCCTTTGCTAATTCCAGATTGAACAGAAGACGGCTTCAGATGTGTGTCAGATCAATGAGGTTTAAACCTTGATGATTTAACTTCTGTGGCTATGTTGTGCTTCAGATGTGTGTCAGATCAATGAGGTTTAAACCTAGTGTGATTTGTGGGTCGAATGTATCATCGCTTCAGATGTGTGTCAGATCAATGAGGTTTAAACCTGCTAATACATTAGAATCAACGCCGTTATTGCTTCAGATGTGTGTCAGATCAATGAGGTTTAAACCAGTCAATTGTCAAACTTTGGCAAGGATACAGCTTCAGATGTGTGTCAGATCAATGAGGTTTAAACCTAGTGTGGCTTCAGGGTCAAACGTATCATCGCTTCAGATGTGTGTCAGATCAATGAGGTTTAAACCTATAGACCACTTTACCATACCCATAATCTTGCTTCAGATGTGTGTCAGATCAATGAGGTTTAAACCTTCATAATAACCGAGGGAAGTTTGAGACATGCTTCAGATGTGTGTCAGATCAATGAGGTTTAAACCAATAACTAATCTTGACGAGATTATCTTATTGCTTCAGATGTGTGTCAGATCAATGAGGTTTAAACCAATCGGTAGTGTTACAATGACAGCAGTTGAGCTTCAGATGTGTGTCAGATCAATGAGGTTTAAACCTAAAACATATTATCTTGAGCAGTACATTGTGCTTCAGATGTGTGTCAGATCAATGAGGTTTAAACCAGAAATAAGCAATCTGTCCTACCTTTGCATGCTTCAGATGTGTGTCAGATCAATGAGGTTTAAACCTATCATGCATAGCTTGATACAACTGCCTAGGCTTCAGATGTGTGTCAGATCAATGAGGTTTAAACCTCAACGCGCGAGACTAGAGTTTATAATTCTGCTTCAGATGTGTGTCAGATCAATGAGGTTTAAACCAGAAATAAGCAATCTGTCCTACCTTTGCATGCTTCAGATGTGTGTCAGATCAATGAGGTTTAAACCTATCATGCATAGCTTGATACGACTGCCTAGGCTTCAGATGTGTGTCAGATCAATGAGGTTTAAACCTTAACTTTAGGAAAAAATCAGTGAGCATTAGCTTCAGATGTGTGTCAGATCAATGAGGTTTAAACCCCGTTTCTGTATACAAGCCCCAGAAACGGGGCTTCAGATGTGTGTCAGATCAATGAGGTTTAAACCGCCAATATTTTAAAAATCTGCCTAGTTGTTGCTTCAGATGTGTGTCAGATCAATGAGGTTTAAACCTTCACGCGTGGTTGAAGCTGTTTATTAGTAGCTTCAGATGTGTGTCAGATCAATGAGGTTTAAACCAAGCTGTTAATCCACTACCAGACACTTGAAGCTTCAGATGTGTGTCAGATCAATGAGGTTTAAACCTGCAATATATATTAGAGCCTATAATTCTAAGCTTCAGATGTGTGTCAGATCAATGAGGTTTAAACCCAACATCAATCAGTGGAGCGTTGACTTCTTGCTTCAGATGTGTGTCAGATCAATGAGGTTTAAACCAGTATAACGGTAGCTCCGTGATAATCTCATGCTTCAGATGTGTGTCAGATCAATGAGGTTTAAACCAATTATATTAAACTTACTAAGTTTCATACAGCTTCAGATGTGTGTCAGATCAATGAGGTTTAAACCTTTAAACCGCGAACTTCTAGCAAAGCACTGGCTTCAGATGTGTGTCAGATCAATGAGGTTTAAACCCACGGCTAAAGCCAACAGTGACGCTAGTATGCTTCAGATGTGTGTCAGATCAATGAGGTTTAAACCTAGTAGCCAACAGTTCTATTACCAACTTGAGCTTCAGATGTGTGTCAGATCAATGAGGTTTAAACCACTCAACTGGCTTTGAGCCATCAATCACGTGCTTCAGATGTGTGTCAGATCAATGAGGTTTAAACCGATCACGTATTGTGCTTCTTCGATTGAATAGCTTCAGATGTGTGTCAGATCAATGAGGTTTAAACCTAATACATTAGGTCAAGTGTATAAGTCTACGCTTCAGATGTGTGTCAGATCAATGAGGTTTAAACCGCAAACGGATTGGACTTCAAGGCAAATTGCGCTTCAGATGTGTGTCAGATCAATGAGGTTTAAACCTCTAACATCTTCAACGTTTTCATTGAGCATGCTTCAGATGTGTGTCAGATCAATGAGGTTTAAACTCATTGGTCGCATCAGCAAGAACACCATTCGGCTTCAGATGTGTGTCAGATCAATGAGGTTCAAAACTTATATACATGGCAATCTATATTGAAATTAAATACCATATTAATAAGATTAAAGCGCTTAGGCGCTTTTTATATGCCATACATGTCAAAAAAGAAGTTTACGCGAATAACGATTATGGTATGATATATTATGTTATAAATAATCACGTCAAACGTGAGATGGAGAAAGGGAGATTTTCCTGTTTTGGTAAATAAAAAATTGCAAGTGAAAGAATTACTTGTTTCAACAATAATTATTGGTGGCGTTCTGGGCACGATGTCTACGGTTAATGCTGCTGAAAATACAGCACATGTATCGACACAAGTGTCAAGTACAACCGTATCAGGTTCGAGTGCTGTATCACAAGCGCCAAGCACTAAGGCATCAAGTTCAACAATAAATGAGTCTAAAAAAAATGATAGTTATAATGTAACGCCGTCAACTCGATCTATTCAAATATCTCCAGCCAAATTTAAAACCGGTTCTGTAATCGCATTGACTAATTCAGCAAAAACGTCCAATGGCACACAACTTCAAAATTATGGTGATCAATCAGGCGTGGTGACAAATGTCATATCGCCAAAGCATGCAAATTTAGATTATACATATGATGTTAAATTAGATAATGGCATGGTAGTTTCTAGTGTCTTAGAACAAGGCGTTGTTTCTTTTGATAAAATAAGTGTATTTAGTATCAATAATCACGTCGCGATAAAAAAAGACGCGACTCATGATCCTGATGGCAAAAATATTTCTGCTTATCGTGGCTTTAGTGGTACGATAACCAAAGTCACACGATACCACCAGTTATCATCAAATTTCTATTACCAGATTACTTTGGACAACGGGGTTGTTGTAGCTAAAATATTGGAACAGGATTTACAACGATACACGAATAAACCTGTACATAAAGATGGCTGGTCCAGTGAAAATGGTGTGACCAAGTACTATGTTAATGGCGCATCTATCGTTGGTGAAAAGAAAATTGATGGGCATTGGTATAATTTTGCCAGCAATGGGGTGCAATCAAAAGGTCTGACGACACTTGCACATAAAACTGTATTTTACGATATGAAGTCTGGTCAAATGGCATATGGTTATGTTTGGACTAATGGCACGCTGATGTTTTTTGATACATCTGACGGACACGCTTTAACTGGTGTGAGACACTATAGCGGTGGCGTGGAAGTTTATGGGACTGATTTCAAGCAAATTCGTAATAATTATGCAACCGTTGGTAGTTCAAGATATTACTTGACTGGCAATGGTGACGCGTTTAAAGGCTCACGAGAAACAAACGGTCAGTTAGAGTTTTATGGCACTAATTATGTTCAAGTACGCAATAATTACACTTGGTTAAATGGCTCATTGATGTTCTTTGATAGTAATGGTCATGCCGTGACAGGTGTGCGTTATTATGGCTCGAATATGGAGTATTATGACGCTAATCACAAACAGATTCGAAATAGCTATATGCGAACAGGTAACACTTATTATTATTTGAAAGCTAACGGAGATGCGTTTAAGGGTCTACGCCAATATAGTGCAACGGGGCTTGAGTGTTACGGTTCTGATTTTAAACAAATCCGTCATAACTACGCTACGACTAATGGTTCAACGTACTATTTCAATGGAGATGGAGATGCCATTAAGGGTACACGGATAGTCAATGGCAAATTGGAATATTATGATGATAATTATAAGCAGGTGCGCAATAATTACGCTTGGTTGGATGGGTCACTGATGTTCTTTGATGGTAATGGTCATGCCATGACTGGTATACGTTATTATGGTTCAAATATGGAATATTATGACGCCAATCACAAGCAAATTCGAAATAGCTATGTGAAAACAGGCAACACGTATTATTATATGAAGGCTAATGGAGATGCGTTTAAAGGTCTACGTCAATATAGTACAACGGGGCTTGAATATTATGGTTCTGACTTCAAACAAGTCCGTAATCAATCAGTGACTATTGGGGATAAAATTTATCATTTCAATAAAGATGGAGATGCTGATTCAATCCAATCTAAAAATCCAACTACTGCTAGATATGCAAAAAATACGAGTGTGTATATCACAAACAATGCTGACCAATCAGTTAATGGTAATCATAATTTAAAAAAATACGCTGGACAAAATGTTAAGATAATTAGCGTAACAGCTAACAAACAGTCAAACTGGCTGTACACGGTTGAACTTAACAATGGCACTATTATAAAAGATGTACTCGAACAAGACCTGCAGGAAAGTAAAGTTAATTTTAAAGTGAACACGAATAAATTAATTGATTGGTTCGAAAGTCGTAAGGGAAAGTTAACTTATTCAATGTATGGTTCTCGTAATGGAACAGATGGGACAGCTGATTGCTCCGGATCTGTTGTACAAGCCATTCGTGATGCTGGTGGTACACCATTTACATGGTTGTATAATACCGAGGCAATTCATGCTTATTTAAAAGATAACAGCTACCAGCTCATTGATAACAATGATCCTTATGGTTGGCTGTCAAGGCGTGGTGATATTGTTATCTGGGGTCAACAAGGACATAGTGACGGTGCTGCTGGACACATTGGTATTATCACAAATAACTTAGATAATCCACTGTTCATCTCAACATGCTATATAACGCAAGGACAAAAAGGGACAGCAGTCCAAGAAGTACAATACAATCAATTTGCTTCCAAAAATGGCTATCCATATTATTATGTCTATCGCTTAGCACAATAATATCAAAAAATAATTTTAACAAAACCGCTTGAATTAGTTATTTCTATTCAAGCGGTTTTTATATAGAAATCGGTGCTTAAATGAACTTTACAAAGTGTGATAATTGAAATGATCATACTAATATATGGATGACTTTTAACAAATAAGATAAAATTGTTGTGATTTAGTCGTATTTAAGATAAAATTAAAAGGTATTTAAAACATTTGGAGGACTTACAATGTCTAACTGGACAGTAGCTGAGGATCAAAAGAACCAAGGCACATTAGAATTTAAAATTTCCCGCGCACAAGTTGAAGCAGGCTTAGAAAAAGCTTTTCAACAAAACAAGAATGACGTTTCTATTCCTGGATTTCGTAAGGGAAAAGTAACCAAGGCTCTCTTTTTCTCAAAGTTTGGGGAAGAAGCCTTGTACCAACAGACAATGGATATTGTTTTACCAACTGCATATGAAGCAGCTGTTGATGAATCTGGTATCACACCAGTCGGACGTCCTAATATTGAACCAGTGTCAATGAACAAAGGCGAAGACTGGACAATGAAGGCTGAAATCACAACTGCACCTGAAGTGAAGTTGGGCGAATACTTGAACCTTGAAGTTGAAGCTGCTGATACAGAAGTAACAGATGCTGATGTTGAAGCAGAAATTAAGCATTTACAAGATGGTCAAGCTGAATTGGTTTTGCAAGAAGCTTCAGTTAAGGCTGAAAATGGCGATACTGTTATTATTGATTTTGATGGTTCAGTAGATGGTGACCATTTTGATGGTGGTCAAGCTGATGACTTCTCATTAGAATTAGGTTCAGGTCAGTTTATTCCTGGATTTGAAGAACAATTAGTTGGTCATTCAGCAGGTGAAGATGTTAACGTAACTGTAACATTTCCAAAAGACTATCAAGCAGCAGACCTTGCCAATAAGGAAGCCTTGTTTGAAGTTAAAATACATGAGTTGAAGCGTAAGGAATTACCTGAAATTGATGATGAATTTGCCAAGGATGTTGACGAAGAAGTTGAAACTTTAGCTGAATTGAAAGAAAAGACAGCTAAGAAATTGACTGAAGATAAGGCAGAATCAGCACAAGCAGCTTTTGAAGATGCAGTGATCAAAAAAGCAGTTGATAACGCATCAATTGATGGTGATAAAGTGCCTGAAGCAATGATTGATGAAGATGTTCACCGTCAAATTGATCAGTATTTGGCACAATTACAACAACAAGGGATTTCACGTGAGATGTTCTTCCAAATTTCAGGTCAAACTGAAGATGATTTGCACAAGCAATTTGAAGAAGGTGCAGAAACACGTGTTAAAACTAATCTAGTTCTTGAAGCAATTGTTAAGGCAGAAGCTATTGAACCAAGTGAAGACCAAATTAATGAAGAAGTAACTAACTTGGCAACACAATACAAGATGGAAGCTGCTCAAGTGCGTGCAAACTTGTCAGATTCATTATTGAAGCATGACATTGCCATGCGTGAAGTCATTAAGAGAGTGACTGACTCTGCAAAAGCAAAGTAATATTATTTTTAAAAGCCGTCAGGCTTTTTTTTAATAACTAAGGTTAGGATACATCAAAACGATATTGTGATGATGACTAGCTTTCATACGATAAAATTTGTACTAAAATTATTGTGTAATCTGTTAGAATAGAATAGTATTTAAACTTGACATAATTGTATGATTTAAATGAAATTAAAAGGAAGATAGTATGGCACAGACACCAGATTTGGAAGAAGAAATTTATTGCAGTTTTTGCGGCAAATCTGCGAGTGAAGTACGACAAATTGTTGCTGGACCAAGTGGCATTTATATTTGTAATGAATGTGTGGATTTAGCAAAAAACATCATGAGTGAGGAATTAACAGTGGATCAAACAGTAGCAAAACCGATAACACTAGCATTACCTACACCACATGAAATCGTTGCAGAATTAAACGATTATGTGATTGGACAAGATGATGCCAAAAAGACGCTTGCAGTTGCAGTATATAATCATTATAAACGTATCAATGAAAACTATACACCAACAACTGATGTTGAATTACAAAAATCCAATATTGCTTTGATCGGGCCTACTGGTTCTGGTAAAACATATTTAGCACAAAGCTTAGCTCGTATTTTAGATGTACCTTTTGCGATAGCTGATGCCACAACATTAACAGAAGCTGGTTATGTGGGAGAAGATGTTGAAAACATTGTATTGAAATTGTTGCAGTCAGCTAATTTTGATATCGATGCGGCACAACATGGTATTATTTATGTTGATGAAATTGATAAGATTGCAAAAAAATCTGAAAACGTTTCAATTACACGGGATGTTTCGGGTGAAGGTGTCCAACAAGCACTTCTAAAAATGCTAGAAGGTACGATTGCTAGCGTACCACCACAGGGTGGTCGAAAACATCCACAGCAAGAGTTGATTCAAGTAGATACGACTAATATTTTATTTATTGTTGGTGGCGCTTTTGCTGGAATAGATACAATTATTAAAGAACGTTTAGGTGAACGAGTTATTGGATTTGGGTCGGATGCAAACGATA</t>
  </si>
  <si>
    <t>MTYSIGLDIGTGSVGWAVIGDDYRLKRAKGKNLIGVRLFDSATTAAERRGYRTTRRRLSRRHWRLRLLNDIFASDLAEQDENFLPRLKYSWVNPDDEQNPQLNSDVANGALFGSSETDKAFHKNYPTIYHLRHELMTDTAKHDLREVYLAIHHIVKYRGNFLNTADKINAENSFNVDLFIAALDEYNEFLETPITSIKDAQLFSDKLTDINARNKSVRVENAMSETYDDKSKIFKAILTALVGNTANFQTIFDLSDLEKDEAKNFKFKLDLEDVETKLDVVRAKLSDEQNAFLEAVLIAYDGITLKMILGDYKSISQSMIESYKSHQRDWKYIKNNVRLNEQKIEPDKNSVKFFKLDPKKLIYPSNLAYLQVISSNEDEHRKGLDYFKTAIQDADILQRIENDTFLPRQRTKRNGVLPYQLHLAELEQIIKKQSKYYPFLANIYTQDNKTENKLIGLLKFRVPYYVGPLVEAEKVTGDGKNHWLIKKELQENTPITPFNFDDVVDKDKSGEQFIKRITGTDSYLIGEPTLPENSLLYQKYNVLQELNNVRNERHQRLPIKVKQDIFEHVFKIDKNVNAKKVMAYLKLNGYGDFQIAGLSDTRTGKFNSNLSSYNYFVDLLGREKTEKIREDRLEEIIEIQTVFEDKILVAKRLSNLDFLTPQEKSKLSAKHYTGWGRLSQKLLTTQFIKTALSEAGDIIPQSHSIIDLLYYTDKNLMEILNDKTFNVRNWLTEQNKGTESGNSLYDQIDALAGPKDIKRGITQVFSIIDDIKKAMGSNPETVYLEFARETQTSRLTNSRLNRVQEIYNSPELKTEFAYLAKKLEAETKESIHDDRLYLYYLQEGRDMYTGKEIPFDQISSNYDIDHIIPQAFTKDDSLDNRVLVNRATNARKSNSPTFTNDIIDNRKSWWQSLVKRGLMSKEKFERLTDKRKTFSENQTNHFIARQLVETRQIIKNVADLIKNNYDGTQAVAIRASLTGEMRRYLDWPKNRDMNDYHHAHDALMMATVGKYVDRRGFFDNGSVSDGAGNAYNLYTKDWLVAARVGTRNDSQRVNPYGFIVGSMNSKAVRQQVNKETGEIVWGNENLDYLRHVLSYKKILVTRRLSGSSGRLYAETLFSPNPKAKLIAQKANRSVALYGGFTKAESAYTALVEFNKKGDRSYKLIKVPMAIANRVNDKQITVTAYIASLNLRDFSRVVLEHLPLGTLIRESDGSEFYAASSEYKHNAKELWAPKEILRSSKKLDKATADNLIDIFDFLTNDKTISNFKFYEKDLLHLKNVRDKFVEASDEIKIKVLSDVIYELHNDAGWRDPFKHIQEKPAWTMLQVKGGIKLSEKAAIVYQSPTGLFETITIVGE</t>
  </si>
  <si>
    <t>864565.SAMN00120458.HMPREF0379_1981</t>
  </si>
  <si>
    <t>MENKQYYIGLDVGTNSVGWAVTDTSYNLLRAKGKDMWGARLFEKANTAAERRTKRTSRRRSEREKARKAMLKELFADEINRVDPSFFIRLEESKFFLDDRSENNRQRYTLFNDATFTDKDYYEKYKTIFHLRSALINSDEKFDVRLVFLAILNLFSHRGHFLNASLKGDGDIQGMDVFYNDLVESCEYFEIELPRITNIDNFEKILSQKGKSRTKILEELSEELSISKKDKSKYNLIKLISGLEASVVELYNIEDIQDENKKIKIGFRESDYEESSLKVKEIIGDEYFDLVERAKSVHDMGLLSNIIGNSKYLCEARVEAYENHHKDLLKIKELLKKYDKKAYNDMFRKMTDKNYSAYVGSVNSNIAKERRSVDKRKIEDLYKYIEDTALKNIPDDNKDKIEILEKIKLGEFLKKQLTASNGVIPNQLQSRELRAILKKAENYLPFLKEKGEKNLTVSEMIIQLFEFQIPYYVGPLDKNPKKDNKANSWAKIKQGGRILPWNFEDKVDVKGSRKEFIEKMVRKCTYISDEHTLPKQSLLYEKFMVLNEINNIKIDGEKISVEAKQKIYNDLFVKGKKVSQKDIKKELISLNIMDKDSVLSGTDTVCNAYLSSIGKFTGVFKEEINKQSIVDMIEDIIFLKTVYGDEKRFVKEEIVEKYGDEIDKDKIKRILGFKFSNWGNLSKSFLELEGADVGTGEVRSIIQSLWETNFNLMELLSSRFTYMDELEKRVKKLEKPLSEWTIEDLDDMYLSSPVKRMIWQSMKIVDEIQTVIGYAPKRIFVEMTRSEGEKVRTKSRKDRLKELYNGIKEDSKQWVKELDSKDESYFRSKKMYLYYLQKGRCMYSGEVIELDKLMDDNLYDIDHIYPRSFVKDDSLDNLVLVKKEINNRKQNDPITPQIQASCQGFWKILHDQGFMSNEKYSRLTRKTQEFSDEEKLSFINRQIVETGQATKCMAQILQKSMGEDVDVVFSKARLVSEFRHKFELFKSRLINDFHHANDAYLNIVVGNSYFVKFTRNPANFIKDARKNPDNPVYKYHMDRFFERDVKSKSEVAWIGQSEGNSGTIVIVKKTMAKNSPLITKKVEEGHGSITKETIVGVKEIKFGRNKVEKADKTPKKPNLQAYRPIKTSDERLCNILRYGGRTSISISGYCLVEYVKKRKTIRSLEAIPVYLGRKDSLSEEKLLNYFRYNLNDGGKDSVSDIRLCLPFISTNSLVKIDGYLYYLGGKNDDRIQLYNAYQLKMKKEEVEYIRKIEKAVSMSKFDEIDREKNPVLTEEKNIELYNKIQDKFENTVFSKRMSLVKYNKKDLSFGDFLKNKKSKFEEIDLEKQCKVLYNIIFNLSNLKEVDLSDIGGSKSTGKCRCKKNITNYKEFKLIQQSITGLYSCEKDLMTI</t>
  </si>
  <si>
    <t>1077464.SAMN06705629.B7726_01440</t>
  </si>
  <si>
    <t>GCF_002096355.1</t>
  </si>
  <si>
    <t>Streptococcus oralis subsp. tigurinus strain OD_326128_08</t>
  </si>
  <si>
    <t>TCTGGTCCATGCATTTCACCTGATACTGCAATACGAATCGGCATGAAGAGGTTTTTCCCTTTAATACCTGTTTCTTTTTGAACTGCTTTGATTTGTGGGAAGATGTTTTCTGTTACAAATTCTTCATCTGTCATTGCTTCTAGTTTCGCTTTGAAGGCTTCTAGAACAACAGGAACGGTTTCTCCTGTCATGACCTCGCGCTCAGCGTCTGTCAACTCTGGGAAATCTGAGAAGAAAAGATCTGTCAATGGAACGATTTCATCCACTGACTTCATTTGTGGTTTGTAGAGTTCCACCATTTTTTCAGACTTGTCAGTCAAACGCCCTGCTTCTTCTAAGTATGGTTTGGCCATTTCAAAGATAGTAGCGAAATCTGCTCTCTTGATGTAGTCGTTGCTCATCCAGTCTAGTTTCTTCTGGTCGAAGGCTGCTGGAGACTTGCTGAGACGGTTTTCATCAAAGAGTTTAATCAATTCCTCACGAGAGAAGATTTCGTCTTCCCCACCAGGGTTCCAGCCAAGAAGGGCGATAAAGTTAAAGACGGCTTCTGGAAGATAGCCTTTTTTACGGTAGTCTTCGATAAACTGAAGGGTGTTGGTGTCACGTTTAGACAATTTTTTACCCGTTTCAGAGTTGATGATCAAAGTCATGTGACCGAACTCTGGAGCTTCCCAACCAAGAGCCTCATAAACCATAAGCTGTTTGGGTGTGTTAGCAATATGGTCATCACCGCGGATAACGTGAGAGATTTGCATATCGTGATCATCGATAACAACGGCAAAGTTGTAAGTTGGGTAGCCATCTTTCTTTTGGATAACCCAGTCACCACCGATGTTGCCACCTTCAAACTCGATATCACCTTTGACTATATCGTGCCATTTGTAGATACCAGACTCATTGACAGCCAAACGAACCGTTGGAATCACACCCGCTGCTTCACGTTCTGCGATGTAAGTTGCTTTTTCTTCTTCGCTCATGCCAAGATACTCATTGATGTAGCGTGGTGTTTCACCAGCTGCTTCTTGGCGTTCGCGCTCAGCCGCCAACTCTTCTTCTGTAACGTATGATTTGTAGGCTTTTCCTTCAGCTAGCAGTTGGTCGATGTATTTTTGATAGAGTTCCAAACGCTCAGATTGGCGGTAATTTTCATGCGTCTCTGGACTTTCATCCCAGTCCATGCCCAACCAACGAAGGTTTTCAAGCTGTGAACGTTCACCATCCTCAACATGGCGTTTACGGTCGGTATCTTCGATACGAATAATAAAAGTTCCACCATGATGGCGTGCGTAAAGGTAGTTGAATAATGCTGTACGGGCATTTCCGATGTGTAGTAGTCCTGTTGGACTTGGTGCGTAGCGTACGCGGATATCTTTTGACATAGTTTCTCCTATAAAGTCTCTAGGCGTCTGCCTTTTTACTTTCTATATTATATCACAAGTCTCGCCTGAGTCCAATGTCTACGAATAAAGAGAGTAAAAAAGAGTGGACAAGCCACTCTTTTCTTCTATTATAGACGTGCGTTAAGCTCTTTGCTCAATTCTTCAAATCCTGGTTTTCCAAGAAGGGCAAACATGTTACGTTTGTAGGCTTCAACACCTGGTTGGTCAAATGGGTTGATAGCATTCAAGTAACCTGAAAGGGCGATGGCCAATTCGAAGAAGTAGATAGTGTAACCAAGAGTGAAGGCATCTTGCTCAGGAAGAGTCACGTACATGTTTGGCACGTCACCGTCAGTGTGGGCAAGAAGAACACCGTCAGTTGCTTTTTTGTTTACAAAGTCAACGTCTTTTCCTTGAAGGTAACCAAGTCCGTCAAGGTCTTCTTCCAAAGTAGGGATGATCACGTTCTTACGAGGTTTGTCAACGCGGACAACTGTTTCAAACATGATACGAGTTCCTTCTTGGATAAATTGACCCAATGAGTGCAAGTCAGTTGAGAAGTTTGCTGAAGTTGGGTAGATCCCTTTTTGGTCTTTCCCTTCTGACTCACCAGCCAATTGTTTCCACCATTCTGAGAAGTATTGAAGTGATGGCTCGTAGTTTACCAAGATTTCAGTAGCGTAGCCTTTACGGTAAAGGATGTTACGAACGGCTGCATATTGGTAAGCTTCGTTTTCTGAAAGTTTGTCTGAAGTATAGTCTTTACGAGCTGCGTTAGCACCTTCCATAAGGGCTTTGATGTCAGCTCCTGATGCAGCGATTGGAAGCAAACCAACTGCTGTTAATACTGAGAAACGTCCACCGATGTCATCTGGAACTACAAATGTTTCCCAACCGTTAGCATCTGCTTCAACCTTAACAGCACCTTTTTGGCGGTCAGTTGTGGCATAGATACGTTTGTTAGCTTCTTCTTGACCGTATTTCTTAACCAAAAGTTCTTTGAAGACACGGAAAGCGATGGCTGGTTCAGTTGTTGTACCTGATTTAGAAATCACGTTTACTGAGAAGTCTTTGTCTGCTACGTACTCTACCAGGTCAGCAAGGTAAGTAGATGAAATTGAGTTTCCTGCGTAAAGGATTTGTGGCGCTTTGCGTTCTTCTTTTGTTTGCAAGTTCGCAAAGTGGTGGTTCAAGAAGTCAATAGCTGCTTTGGCACCAAGGTATGATCCACCGATACCGATCACGACCAAAACATCGCTGTCTGATTTGATTTGCTCAGCAGCTTTCAAGATGCGGTCGAATTCTTCACGGTCATAATTTTCAGGAAGGTCCAACCAACCCAAAAAGTCGCTACCAGCACCAGTTCCTTTACGGATCAATTCGTCTGCTGCTGTTACTTGTGATTGCATGTATTCCACTTCATGTGGGGCAACAAATTTGTCCAAAACTTTTGAATAGTCAAATTTAATATGTGACATGATATTCCTCCAATATTTCTTCTTTTCTATCATAACGCTTACCTTCGATTTTTTCAAGTTTTTTTATTGAATTTGCCCAATTTTTATCAGAATTCAAACGTTTGCGTAAAAATGCCAAAATACAAAAAATCTGAAAGAACGAATAAAAACGGCTAGAGTCTCTAACCGTTACAATTCATTTAATAAATACTCAAATAGTTCTAAATTGCCGTCTTCTTCATTGACCAGAAACTCTGGATGCCACTGCAAACCAATGATACGGTGCTCGTCGATAGACTCAATCGCTTCAATGGTCTGGTCTCTTGGATCAATAGCAGTTACACGGAAATTAGGCGCCAGATCTTTAATACTTTGACGATGGACTGAGTTGACCCGACTTTCTTTTCCAAACAACTTAGCCACCACGCTTCCTTCTACTGTCTCAATAGAATGTGATGTCCCAAAAGGCAGGCCTTGCCAGTGACCTTCAATTTCTTGGTGAAGAGTGCCACCAAAAGCAACATTGACCAGCTGAACACCGCGGCAGATTGCCAAAATGGGCTTATTCTGATGGAGTGCTTCTCTCAAGAGTGCCAATTCAAACTCATCGCGTACAAGGTTGTAATCATCGCTCTCAATGGTCTTTTTCTCTCCATAAAACTGAGGATGGACATTTTGCCCGCCTGTCAAGATGAGTTTGTCAATCATTTCCACATAATCGCGAACAATGGACTCATCCCCTACAGGAATTACTAAGGGAAGACCACCGACTTGACGAATGCTCTCTGCAAATTTACAGGATACAGATGAGTGAATGTTTTTTCCTTCTGCATCTACAGGACATAGATTCGCAGCAACTCCTACAACCGTTCTAGCCATGATGTGTCTCCTTTCGATTTTCTTGCGACAGTCTTATCTTATCACTCCAACCCTTTCCTGTCTAATATGTTTTTTTAAAGACCGTGATAAGTATTTTTTATGGATAAGAAAAAGCTGCCCAATGAGGACAACTTCTTTCTTATTCGAAGACAAATTGGTTGTGATAGAGTTCTGAGTAGAAACCGCCGAGTTTGAGCAACTCGTGATGATTTCCACGTTCAATGACCTCTCCATCTTTGAGGACAATAATCTGATCGGCATTGAGGATGGTCTTCAAACGATGGGCAATGACAAAACTGGTTCGACCTGCTACAACTGCCTCCATGGCATGTTGAATCTTGCTTTCTGTTACGGTGTCCACATTGGAAGTCGCCTCATCTAAGATTAAGACTTGAGGATCTGTCATCAAGGTCCGAGCGATGGAAATCAATTGTTTCTGCCCAGTCGAGAAGATATTTTGCTCATCATCAATAAGGGTATCATACTTATCAGGCAGGCTTTCAATGTAGTCATGAATATGAGTTGCCTTGGCAGCTGCTTCGACCATTTCCTGACTGGCATCTGGCACACCGAAGCGGATATTATTCCGAATCGTTCCACTAAACAAGACCGAATCCTGCAAGACAATACCAACCTTGCTCCGCAGGCTGTCCAAGTCGTAGTCACGAATGTCTTTGCCATCAAAGGAAATGCTGCCTGCATCTACATCGTAGAAACGATTGATGAGGTTCATGATGGTCGTTTTCCCTGAACCAGTCGGACCGACAACTGCTACCATCTGCCCCTTAGGAGCTGAAATGCTGACATCTTTTAAAATCGGCTTGTCTGGCACATAAGAGAAATCAATGTGACTGATTTCAACACCTTCTCGTAATTCTGTAAAGGCTGGTGCATTTTGCGGGCGAATCTCTTCTTCTGCATCAAACATTTCTTGGATACGATCCGCCCCAGTAAAGGCCAACTGGAGGCTACCCCAACTCGCAGCCACCTGGATAATCGGCTGGTAGTACTGCTGAGAAAATTGGGTAAACATGACGATCAAACCTAGGGCTGTCGTTGTTTCGATACTTGGATCGTTCAGCAAGACAGCCGAACCTGCAAAAATGACGATAGCCGTATTGACCAAGCTCATCCCATTCATAACAGGAAAGAGGATTCCTGAGAACATTCTCCCTTTAAAGGTTGCCTTACGCACGCGCTCATTTTGCTCCACAAAGCCTGCTACGATGTCATCTTGAATTCCTTGTACGATAACAGCTTTCTGCCCAGAAATACTCTCGTCCATGTAGGCGTTGAGTTTTCCAACCTCTTTTTGCTGGAGATTGGTGTACTTGCGGGCCATTTTCACGATGAAGACCAGCATGAGAAAGGCCACTGGAGTGCTGGCTACTGTTATCAGGGCTAGCGTCACATTTTTTGAAAACATGACAAAAATCAAACCGATGTAAAGAGCAATATTGCTCATGACCTGAACTAGGCTTTCATTGAAGGCTTGAAGAATGTTATCCAAGTCACTAGTGAAGCGAGAAAGGATATCCCCATCCTGATGGCGGTCAAAGAAAGAAACCGTCAAACGGGAAAGTTTACCAAAAAGGCCCTTACGCATCTCATTTGTCGACTCGGCAATCACACGGGTCATCAAGGTCATGTAAATCAAGCTAGACACCACCAAGACAAGGACAACCAGGGCTAGATTCAGCATCAGAGCTGATAAACTCTGCCAGGCTAGTTCGGAAGTTCCATTTTGATAAGCCAGAACTAGGTTAGCGAGCTCTGTTACTGCTTGACCTGAAAAAACTGGAAAGAGGGCTTGGGCAATCGTCGCAACTGCAACCATCAGAATCACAATGACAAAGGAGAACTTGTAAACTTTAAAATAATTCCAGAAAAATCGAACAGTTTTCATTTTATTCCTCCTTTCCCTTTTGTGTTTCGTAGATTTCGCGGTAGACAGCATTGCTAGCTACCAAGGCCGCATGCCTTCCTTCTCCAATCAAACGTCCTTGGTCCAAGACTAAAATCTTGTCTGCATGGACGACTGAACTGATTTTTTGAGCGATGATAATGGTTGTCGTCCCTTTCAGGTCTTTGTTCAAAGCTTCCTGCACGAGTCTCTCTGACTTGGCATCCAAGGCCGAAGTCGAATCGTCAAAAATCAGGATACGGGGATTGCTGACAATCCCACGGGCAATGGACATCCGTTGCTTTTGTCCACCAGAAAAGTTGGTGCCACGTTCTTCAACCTGACTCTCAAATTTGTTTTCCATGCGTCCGATAAATTCGCTGGCTTGGGCAATCCGTGCTGCACGTTCCATTTCTGTCACACTAGCATTGCCTTTCCCTTGACGAAGATTATCTGCAATGGTTCCGCTAAAGAGAATAGCACGTTGCAAGACTATGGAAACTGTTTTACGCAAGGTTCCCTCGCTGACGTCTCGAATATCCTTGCCACCAATCTTGATAGATCCCTCCTGTGGATCAAAAAGCCGTGGAATTAACTGAGCTAGGGTGGATTTCCCTGCTCCAGTCGCCCCAACCACACCAACCATCTGACCAGGCGCAATTTCAAAGGTTACATTCTTCAGCATAGGCTCATCGTCATTAGGATAGGTGAAGGTTACATTTTCAAAAGAGAGACTTCCTTCTAACTCTTCGTCCGGGAGATCTTTAAAGGTCATTGCTGGCTCGGTATTTAGAATCTCGCGGATACGACGCAAGGAAATCATGGCACGACTGACAGAATTTCCTAAAAATCCAACCATGATAATGGTAAAGATAATCTGGCTGAGATAGTTGACAAAGGAAGCAATCGAGCCCACAACAGATGGATCTGACTGAGCCATTCCAGCCACCAGCCAGATAGAGAGGAAGACCGCCCCATAGCCGACTAGCATCATGAAGGGTTCCACTACCGAGAAGGCGTAGCCAATATAGAGATTTTGACCGAGAAGCTCGTCTGAGACTTCGGTAAACTTGGCAAACTGCTCTTTTTCCTGCACAAAGGATTTAACTACACGCACACCACGTAGATTTTCCTTGGCGATAGCATTGATCCGTTCAAGAAGGGTTTGAAACTTAGCAAATCGTGGTCCCATCATCCCCATCATGATGGCAGTTAGTGCAAAGATTAGGAGCACCATGAGGACAATCACCCACCAAAGTGACGGAAGAGTGTGAACCGCCAAGATAAAGGAACCGATAAAGAGAAGAGGGAGACGGAAGAGAATTTGAAAAGCCATCATCACCACGTTCTGAATTTGGTTAATATCATTGGTCATACGGACGACAAGGTTACCCGCATTAAACTGCTCGATATTGGCATAAGAAAAAGTCTGGATCTTGCGAAAAGCGTCTTCCCGAAGGTCCGAAGACACTCCTTGAGCAATGTAGGCTGCAAGCGTTACATTGACCCCACCTGCAACCAGACCGACTAGGGCTACTCCTATCAGCCAAGCGCCAATACTATAAATAGCCTCATTTTGCCCGGCCAACAAAGCCTCTAACACCTCTTGCAAATAGCGCGGTTGCAAGAGCGAACTCGCAACCATCAAGCCTGTCATCATTAAGGATGCCAAGGCTTGCCATTTATAGGTTTTTATTTTTTTAATGAGCATATTTCCTCCTAATAAAATAGATAAAGGGAGCGACATCTTGCGTCAGCTCCTTCTCATTCGTTCATATTGATGCTATTCTAGCAAAAAAGAGGAATCTTGTCAAAGAAGTCTCCTTATTATAAATTAGTGCGCTTTCATATACAGGTGATGCATGAAAAGGCTTTTTATGGTAAAATGAAAGGAAGAACTCTTACAAGGAGGAAAAGATGAAGAAACAAACCATCGCTGTCTTGGGTCCTGGTTCTTGGGGAACTGCCCTTTCGCAGGTCCTAAACGACAATGGACACGAGGTCCGAATTTGGGGAAATATTTCTGACCAAATTGATGAAATCAATAACCAACATACAAACAAACGCTACTTCAAAGATATCCTACTCGACGAAAAGATCAAAGCCTATCATGACTTAGAAGAAACACTAAAGGATGTGGATGCTGTTTTATTTGTAGTCCCAACAAAAGTAACGAGACTGGTTGCCCAACAAGTAGCAAAGGTACTTGATCACAAAGTTGTCATCATGCATGCCTCCAAAGGCTTGGAACCAGATAGCCACAAACGTCTATCAACCATTCTTGAAGAGGAAATTCCAGCTGACCTTCGCAGTGATATCGTCGTTGTTTCAGGACCGAGCCATGCTGAGGAAACTATTGTACGGGATATTACCTTGATTACTGCAGCCTCTAAAGACCTCAAAACTGCTCAGTACGTCCAAAATCTCTTTAGCAATCACTACTTCCGTCTCTATACTAATACGGATGTTATCGGGGTTGAAACCGCTGGTGCTCTCAAAAACATCATCGCAGTTGGCGCTGGGGCACTACATGGACTAGGATTTGGCGACAATGCCAAGGCGGCTATCATTGCCCGTGGCTTGGCTGAAATCACCCGTCTAGGGGTCGCTCTGGGAGCTAATCCTCTGACTTATAGCGGTCTTTCTGGAGTTGGAGATTTGATTGTAACGGGGACATCTGTCCACTCTCGTAACTGGAGGGCAGGTGATGCTCTCGGTCGTGGAGAATCCCTCGCAGACATCGAAGCTAATATGGGCATGGTCATTGAAGGCATTTCAACAACTCGAGCAGCTTACGAACTGGCTCAGGAATTGGGTGTCTACATGCCGATCACACAGGCTATTTACCGAGTTATCTACGAAGGTGTCAATATCAAAGAAGCAATCACTGACATCATGAGCAATGAATTTAAAGCAGAAAACGAGTGGTCGTAGACCTTTATAGAAAGGAACATTTATGAAACAAAAAGTCAGAAAAGCAGTCATCCCTGCCGCTGGATTGGGAACTCGTTTCCTCCCAGCAACTAAGGCCTTAGCCAAGGAAATGTTGCCAATCGTGGACAAGCCAACTATCCAGTTTATCGTTGAAGAAGCCCTCAAATCTGGTATCGAAGACATTTTGGTTGTTACTGGTAAGTCAAAACGTTCTATCGAGGACCATTTTGATTCAAACTTCGAATTGGAATACAACCTCAAAGAAAAAGGGAAAACAGATCTTTTGAAGCTAGTTGATGAAACAACTGGCATGCGCCTGCATTTTATCCGCCAAACGCATCCACGTGGTCTCGGAGATGCTGTTTTGCAAGCCAAGGCTTTCGTTGGAAATGAACCCTTTATCGTTATGCTTGGTGATGACTTGATGGATATCACCAACGAAAAAGCTGTCCCGCTCACCAAACAACTCATGGATGACTACGAGCGTACACACGCGTCCACTATCGCTGTTATGCCAGTCCCTCATGACGAAGTATCTGCTTATGGGGTTATTGCTCCGCAAGGCGAAGGAAAAGACGGTCTTTACAGCGTTGAAACCTTCGTTGAAAAACCAGCGCCAGAGGATGCTCCTAGCGACCTTGCTATCATCGGACGCTACCTCCTCACACCTGAAATTTTCCAAATCCTCGAAAACCAAGCTCCAGGTGCAGGAAATGAAATTCAGCTGACAGATGCAATCGATACCCTCAATAAAACACAACGTGTATTTGCTCGTGAGTTCAAAGGGGCTCGTTACGATGTCGGAGATAAGTTTGGCTTTATGAAAACATCCATCGACTACGCTCTCAAACACCCACAAGTCAAAGATGACTTGAAAGACTACCTCATTCAACTCGGAAAAGAGTTAGCTGGGGGGAAATAAAAGAACCGTTCATATAAAAAAGAACTAGGATAATTAATTATCCCAGTTCTTTTTATTTTGTATTGCTATCATCCCGAACATATATACTCTCAAAAGGAAATCGTATTTCTCGGTTCGCCTACTTAAAAGCTCCATCGAATTGATCTCGAATTTTATGAAAGCGCTACGATATTATTTGTTTTTTTATAAAAATAGGAGTACAATGAGTTAGTATAATAAAATAAAAAGCACCGAATCGGTGCGCACTTTTTCAAGTTGTGTACGGACAAAGCCTTATTTTAACTTGCTGTGCTGTTTCGAATAGTTCCAACACTTGTATTGTATACCATTCTTTTAAAAATTGCAAGAAGAAATCTATATGAAATAGAATAACATTCCATTTTATAACGATTTAAAAATTTACACAATGAAAACGTTTTACAATTTTTTGATTTTAATAGCCAAAAGATATATAATTTAGCTAAAGTTAATATATTAGCTATTACTAATTAGAACATAAAGAGTATAACTCAAAGGAGAACACTAAATGAGCAATAAACCTTACTCTATCGGACTTGATATCGGAACAAACAGCGTCGGATGGGCCGTCATTACGGATGACTATAAGGTGCCATCGAAAAAGATGAAGGTTCTGGGCAATACTGATAAACACTTTATCAAGAAAAATCTGATTGGAGCTTTATTATTTGATGAAGGGACTACTGCTGAAGATAGACGTCTAAAACGAACCGCGCGCCGTCGCTATACACGTCGAAAAAATCGTCTTCGCTATCTTCAAGAAATCTTTTCTCAGGAAATAAGCAAGGTGGATAGTAGTTTCTTTCATCGATTAGATGACTCCTTTTTAGTTCCTGAGGATAAAAGAGAAAGTAAATACCCTATTTTTGCTACCTTGACAGAAGAGAAAGAATACCATAAGCAATTTCCAACTATTTATCATTTTAGAAAGCAACTGGCGGACTCAAAAGAAAAAGCTGACTTGCGCTTGATTTATCTAGCATTAGCTCATATGATTAAATACCGTGGGCATTTTTTATATGAAGAAGCTTTCGATATTAAAAACAATGATATCCAAAAAATCTTTAGCGAATTTATAAGCATTTACGATAACACCTTTGAAGGAAGTTCACTTAGTGGGCAAAACGCACAAGTAGAAGCAATTTTTACTGATAAAATTAGTAAATCTGCAAAGAGAGAGCGCGTTCTAAAACTCTTTCCTGATGAAAAATCCACTGGTCTCTTTTCAGAATTTCTCAAGTTAATTGTAGGAAATCAGGCTGATTTTAAAAAACATTTTGACTTAGAAGAAAAAGCCCCACTACAATTTTCTAAAGATACCTATGATGAGGATTTGGAAAACGTGCTCGGACAAATTGGAGATGACTTTGCAGACCTTTTCGTGGCCGCTAAAAAACTCTATGATGCGATTCTTCTATCAGGCATTTTGACTGTCACAGATCCTTCAACCAAGGCTCCACTGTCAGCCTCTATGATTGAGCGCTATGAAAATCACCAAAAAGACTTGGCAGCTTTAAAACAATTCATCAAAACCAATCTTCCAGAAAAATATGTTGAAGTTTTTTCTGACCAATCTAAAGATGGGTATGCTGGGTATATTGATGGCAAGACCACACAAGAAGCATTTTACAAATATATCAAAAATCTTCTCTCTAAATTCGAAGGAACAGATTATTTCCTTGATAAAATCGAACGTGAAGATTTCTTGAGAAAACAACGCACTTTTGATAATGGTTCTATTCCTCATCAAATTCATCTTCAAGAAATGAATGCCATTCTCCGTCGGCAAGGAGAACATTATCCATTTCTGAAGGAAAATAAAGAAAAGATAGAGAAAATCTTAACCTTCCGTATTCCTTATTACGTTGGACCATTGGCTCGTGGCAATCGTGATTTTGCTTGGCTTACTCGAAATTCTGACCAAGCAATCCGACCTTGGAACTTTGAAGAAATTGTTGATAAAGCAAGCTCTGCGGAAGACTTCATCAATAAGATGACTAACTATGACTTGTATCTGCCAGAAGAAAAAGTTTTGCCTAAACACAGTCTCTTGTATGAAACATTTGCTGTCTATAATGAATTAACAAAAGTAAAATTTATTGCAGAAGGATTGAGAGACTATCAATTCCTTGATAGTGGTCAGAAGAAGCAAATTGTCAATCAATTATTCAAAGATAAAAGAAAAGTAACTGAAAAAGATATCATTCATTATCTACACACTGTTGATGGTTACGATGGAATAGAACTAAAAGGAATTGAAAAACAATTTAACGCCAGTCTATCTACTTATCATGATTTACTCAAAATTATCAAGGATAAGGAGTTTATGGATGATTCTAAAAATGAGGCAATTCTTGAAAATATCGTCCATACTCTCACAATCTTTGAAGATCGTGAGATGATTAAGCAACGCCTTGCTCAGTATGACTCTCTCTTTGATGAAAAAGTAATCAAAGCACTAACTCGTCGACATTATACTGGTTGGGGGAAACTCTCTGCTAAGCTTATTAACGGTATCTGTAATAAACAAACAGGGAATACGCTTCTCGACTACTTGATTGATGACGGTGAAATCAATCGCAACTTTATGCAATTAATCAACGATGACGGACTTTCCTTCAAAAAAATTATACAAAAATCACAAGTGGTTGGTGAGACCGATGATGTGAAGCAAGTTGTCCGAGAACTTCCAGGAAGCCCTGCCATTAAAAAGGGAATTTTGCAAAGTATCAAGATTGTTGATGAACTTGTCAAGGTTATGGACCATGCTCCCGAGTCCATTGTGATTGAAATGGCACGAGAAAATCAGACTACTGCCAGAGGGAAAAAGAATTCCCAACAGAGATATAAGCGCATTGAAGATTCATTAAAAAATTTAGCTTCTGGACTTGATTCAAACATATTAAAAGAAAATCCAACAGATAATATTCAACTTCAAAATGACCGTCTCTTCCTCTACTATCTCCAAAATGGGAGGGATATGTATACTGAGAAACCTCTTGACATCAACCAACTGAGCAGCTATGACATTGACCATATCGTCCCACAGGCCTTTATAAAGGATGATTCTCTTGATAACCGTGTATTGACTAGTTCAAAGGATAATCGTGGTAAATCCGATAATGTTCCAAGTTTAGAAGTTGTTCAAAAAAGAAAAACTTTTTGGCAACAATTGTTGGATTCCAAACTGATTTCAGAACGTAAATTTAATAATTTAACCAAAGCCGAACGTGGCGGGCTAAATGAGCTTGATAAGGTTGGCTTTATCAAACGTCAGTTAGTTGAAACACGTCAAATCACAAAACATGTTGCACAGATTTTGGATGCTCGCTTCAATAAAGAAGTGAATGAGAAGGATAAGAAGAACCGTAATGTCAAAATCATCACTTTGAAATCCAACCTGGTTTCCAACTTCCGTAAAGAATTTAGGTTATACAAGGTGCGGGAGATCAATGACTACCACCACGCGCATGACGCCTATTTAAATGCAGTAGTTGCTAAGGCTATCCTTAAGAAATATCCTAAACTAGAACCTGAATTCGTCTATGGTGACTATCAAAAGAACGATCTTAAGAGATACATCTCAAGATCCAAAGACCCTAAAGACATTGAAAAAGCAACTGAAAAATATTTCTTCTACTCAAACTTGTTGAACTTCTTCAAAGAAGAGGTGCATTACGCAGACGGAACTATCGTAAAAAGAGAGAATATCGAATACTCCAAAGACACTGGAGAAATCGCTTGGAATAAGGAAAAAGATTTCGCAACCATCAAAAAAGTACTTTCCTATCCACAGGTGAATATTGTTAAGAAGACAGAAGAACAAACCGTTGGACAAAATGGTGGTCTGTTTGATAACAATATTGTGTCCAAGGAAAAAGTAGTTGACGCAAGTAAACTAATCCCTATCAAATCTGGTCTATCACCTGAAAAGTATGGCGGTTATGCAAGACCTACAATCGCTTATTCAGTTCTGGTAACATACAAGCAAAATAATAAAATTAAAAACACAATGGTCGGCATTCCAGTGCTTACTAAATTAGAATTTGAAAGAGATCCTAATTTATATTTAAGAAATCTAGGAATCAACAATGTTTCACATGTAATAAAATTAGTTAAGTATACTGTATTGGAATTTAAACATAAATACGGAACCTATAGGAGATTTATAGTTAGCAATCAAGAATTGAAACGTGCAAATCAGATTTTTGTCACTACTAAACAAATGAAACTGATTTCTCAATATACCACTTTGGATAAAAATGAGCACGATAGCTTGTTAAAAAACAATCAACAACTTATACAATCAATTTGGAATCAATTTCTAGAATTTATGTTAACAACAGACTTGGTTAATAAAAAACAGTATGATGAGCTTATTTTAACCAATAACCAAACTATTGAAGAATGTAGAAATATTATGAATAGGGTCATCACCACTTTATCTTTTACTAATATTAATGCTGGACAGAAAAAAATAATATTCGATGATACGTTATCATTACCTATAAAAAGATGGCAATTCACTGACAGCGATAAAATGGTTAAAAAAATAATAGAATCCACCCTCATCCACCAATCCATCACTGGTCTTTACGAGACTCGAATTGACTTAAGCAAACTGGGAGAAGACTAATGGGATGGAGAACCGTTATAGTCAATACACACTCTAAACTCTCCTACAAGAACAATCACTTGATCTTTAAAGATGCCTCTCGGACAGAGTTGATTCACCTGTCCGAGGTGGACATCCTTCTTTTGGAGACGACAGATATCGTTCTCTCCACCATGCTGATTAAACGTTTGGTGGATGAAAATATTCTGGTCATCTTTTGTGATGATAAACGCTTGCCAACGGCATACTTAATGCCTTACTACGGTCGGCATGATTCCAGTTTGCAACTCTCTCGTCAAATTTCCTGGAATGAAGATGTAAAGGCGGAAATCTGGACGACGATTATTGCACAAAAAATTCTCAATCAGGCTTTTTATCTGGGGAGTTGTGGTTTTTTAGAAAAGAGTCAGTCCGTCATCGATCTCTATCATGGGTTGGATTTATTTGATCCTAGTAACCGAGAAGGGCACGCAGCTCGGATTTATTTTAACACCTTGTTTGGAAATGATTTTAGCCGTGAACAAGACAATGATGTCAATGCTTCCTTGGACTACGGTTACACCTTAATTTTGAGTATGTTTGCGCGTGAGATTGTGTTGTCTGGCTGCATGACTCAGTTTGGATTGAAACATGCTAATCAGTTTAATCAATTCAACCTAGCTAGCGATATTATGGAACCTTTTCGTCCGATTATTGACAGAATCGTCTATGAAAATCGAAACAGTTCTTTTGTCAAAATCAAGCGAGAACTTTTTACCATTTTCTCAGACACCTTCCACTACAATGGCAAAGATATGTACCTGTCCAATATCGTCAGTGACTATACTAAGAAAGTCATCCAAGCTCTCAATCAACCTGAGAAAGGAGTTCCTGAGTTTAGGATATGAGTTATCGATATATGCGTATGATTTTAATGTTTGATATGCCCGTTGATACCGCAGAGGAACGCAAGGCCTATCGGAAATTTCGGAAGTTCCTCATAGATGAGGGATTTATCATGCACCAATTCTCCATCTATAGCAAACTTTTGCTCAACAACTCTGCTAATAACGCCATGATTGAACGCCTTAAGACGCACAATCCTAAAAAAGGGAACATCACTCTCTTAACCGTTACAGAAAAGCAGTTTTCTCGCATGATTTACTTAAATGGTGAGCGAAATACTAGCGTAGCAAACTCCGACGCACGTTTAGTTTTTCTAGGAGAGGAGCCTAGAGATGAAGATTAATTTCCCATTATTGGATGAACCATTAGCTATTGAAAATACAACTTTTTTGGTTCTGGAAGACCAGTTTACCTTTTCAACTATCGTCAAGCAGTTCTACCAGTACACTGATGATGGAGAGTTAAAGTTGTTTAATAGAAATCTAAAAGCTCTGAAAGAATCTGAATTACTACTGATAACGGATGTCTTAGGATACAATCTAAACTCACCTGCTATGCTCAAGCTGATACATGCAGATCTTGAAAATCAGCTCAATGACAAGCCCGAAGTCAAATCCATGATTGAAAAGCTGGTTGCTACGATTACAGAATTGCTGGCATTTGAGTGCTTGGAAAATGAATTGGACTTGGAGTATGACGAAATCACCATTCTAGAGTTGATCGATGCTCTAGGGGTCAAAGTTGAAACTCTAAGTGATACACCTTTCGAAAAAATGTTAGAAATTGTCCAAGTTTTTAAATATCTTTCGAAAAAGAAACTCCTTGTTTTCATCAATGCGATCGCCTATCTATCAAAGGATGAGTTGGTAAATCTGATAGAGTATATCCAACTCAATCAACTAAGGGTTTTATTTATCGAACCTCGAAAAGTCTATGATTTTCCGCAGTATGTGATGGATCAAGACTATTTCTTGAACCCTGAAAATATGGTATAATAAGAGTAACAATTGGAACCTAACGAGCTGAAGTCTGGCTGGGACGAATGGCGCGATTACGAAATTTCGTGAGAAAAATTTTTCTACGAGGTTTTAGAGCTGTGTTGTTTCGAATGGTTCCAAAACCGTATTAGCTCGTTTATTGAGAATGTTATAGTTTTAGAGCTGTGTTGTTTCGAATGGTTCCAAAACAGCTCTGCCTTTGTCTTGTTATAAACTTCCGTTTTAGAGCTGTGTTGTTTCGAATGGTTCCAAAACTTCGTGTATAATATATATGAGGCAGTTTTGGTTTTAGAGCTGTGTTGTTTCGAATGGTTCCAAAACCTCTTATTGACAATGATTACACACCAGAATGTTTTAGAGCTGTGTTGTTTCGAATGGTTCCAAAACTCATGGCTAGTGATAACTACAGAGAGCAACGTTTTAGAGCTGTGTTGTTTCGAATGGTTCCAAAACTTTCCAAACGTCCCTGAAATCATTGAGATTGTTTTAGAGCTGTGTTGTTTCGAATGGTTCCAAAACAGGTTGTCGAGATCAAGAGCGAACTCTGGAGTTTTAGAGCTGTGTTGTTTCGAATGGTTCCAAAACTTACTCGTATAGAGTAATGGACTAGTCAGAGTTTTAGAGCTGTGTTGTTTCGAATGGTTCCAAAAAAGCTACTCATTTTTTGAGTAGCTTTTTAACTATTCCATCCCTACACATAGCTCATTCCCTTATAGCAAAGGAAAACGGCTAGTGCAATAAAAAGTACGGTTGCTCCAATTCGCTGGCTGGTACTATACATCCTTTTTTCCCATTTGACTGGAAAGATGATCGCTAGAAAAGCCCCGCCTACTGCGCCACCAATATGCCCTGCTAGGCTGATTCCTGGGATCAGAACACTTCCAATGATATTTATCACGAAAAGTGTCAGATAGGATTGCCCCAACTGCTGAATATAGGGGTTGCGAGTTGCGTAACGCAAGACGATAATCGTAGCAAATAGTCCGTAAAGAGAAGTGGAGGCCCCTGCTGCTACAACTTTCGGTGTGAAAGCAAAAACAAAGAGATTGCCCATCATTCCTGATAAGAGATAGAGAAAGAAGAACTGCTTAGAACCGAAAATCTCCTCCACTTGTCGTCCAAGAAAGTAGAGCGAAATCATATTGACAATGAAATGCTCCCATCCAATATGCACAAATATAGCCGAAAAAAGGCGCCAAATCTGCTCAGGGAACAGGCGAATTATTGGTCCATACATAGCTCCAAACTGAAGCAAGGTATCTGCTCGTTCAAAATTTAAACCTGTAAGAACCAACATCAAAAGAAATACCAATGCCGTTACTAGGAGGAAGAAACTAGTCACAGGATAGCGTTTATCAAAGATTTCCTTCATAGATTAGCACCTCCTGGACGGGAATATCATGGTCTTCCAAGTTAAACTCCTGAACCTGACAAGGATAGATTGTACTCAGGCTCTGCCCAACAAAATGTTCCAGATAGCGGTCGTAGTAGCCTCCACCATATCCAATCCGATAGCCCTCTATTGTAAAAGCCAAGCCCGGAACATGAATTAAATCAATCTGAGAGGCATCCACCACTTCCATGTTCCCTTGCGGTTCCAGTAAGCCAAAGGAAGTTTTTACCAACTGCTGCGGATGATAGACCACAAACTCCATTCGCCCCTTGGGATAGGTTTTGGGTATCAGAACTTTTTTGCCATCCTTCAGCGCCTGCTCGATCAATTCTTGCGTTTGAAATTCATGAGGGAAGGAGAGATAGGTTGCGATGGTCTTGGCTTCTTGGTAAAAGGGGTGATTCAAAAATCGTTTTGTTAAAGCTCGATCCATAGCCTGTTTTTGTTCTTGAGATAAAGCCTTCATTTCTTGCAAGACTTGCTTGCGTAATTTCGATTTCATAGCTAAGCCCTCTACTCCGCCGCTTTCTTTTTGAGAAAACTAGAAACCGCCTCAACACCAATGGCTAGGGCTTCTTCCTTGGGACTCATCTGAGGATGATGAAGAGCATAAGGACTGTCGATACCTAGCCAAAACATAACCCCATCAACCTTTGAAAGAAGATAACCAAAGTCCTCACCAGTCATAGCAGGCTCGATATCAATCAACTCGACTCCCTCTTTTTCTTCAAAGAAGTCCATCAGTTCACGCGCCAAGGCTGGATTGTTCTCAACAGGTAGGTAGCCTCCTTGCTTGAGTTCCACTTCAACTTCCATATCAAAGGCTGCTGCAACTCCTTCTGCGACTGTCTTGACTCTTTTTTGTACCAAGAGGCTCATGTCCTGAGTCAATGCCCGAATAGTTCCGTGTAAAAATGCTGTGTCTGTAATGACATTGTTGGTTGTTCCAGCTTGGAAAAGACCAAAGGTCACCACCGCTCCCTCAATTGGATTGACATTGCGGCTGACAACTGACTGTACTTGGGTTACAAAGTAACTAGCAGCCACCAAGGCGTCATTGGCTTCATGCGGAAAAGCTGCGTGTCCTCCTTTTCCTTTGAAACGAATCTTCACCTCACAAGTCCCTGCAAAGAGTGTATGAGTATTGGTCGCGATCTGTCCGACCTTCAAATCTGGACGAACATGGAGTCCATAAAACTGGTCTGGTAGCCAGTCCTCAAAAGCGCCATCCTCATACATGAGCATACCACCGGCTTCATTCTCCTCAGCAGGCTGAAATAGGAAGAGCAGATTATTCTTGGGTTGCTCCTCAAGGGCGCGCTCAAGACAGCCTAAGGCAATAGTCATATGAAAATCATGGCCACAAGCATGCATGCGACCTTGGTGTTGAGAAGCAAAAGGCAGGCCTGTTTGTTCGACGATAGGCAAGCCATCAATATCTGTCCGCCAACCAATGGTCCGCTCCGGCTGACTTCCCTGCAAATAGACCAAAATTCCTGTTCGCCAAGTACGAACTTGAACAAAGTCCTTGCCCGCAATCAATTTCTCAATCACATCCAGCAAATAAGCATGAGTCTCGAACTCCTCCAAGCCAATCTCTGGAATCTGGTGTAAATCTCGTCTAGTCTGAATCAAATCTAACATCTATCTATCCTCCGATATAGCAGAAAGAGGCTGGAAAAAGGATTCCGCCTCTTTTTTTACTTTTACAATTACAAGGTACGAAGCGCATCCTCAAGCGCTGTTTTTTGTTGGGTTTGGGCATCAATCTCTTTGATGATACGAGCTGGAACACCTGCTACCACTACATTTTCTGGGACATCTTGGGTAACGATGGCTCCTGCAGCAACGACTGAACCACTACCGATTTGGACTCCTTCAATAACTACTGCATTGGCACCGATAAGAACATTGTCTCCGACACGGACTGGATCAGCACTAGCTGGCTCAATCACACCTGCCAAAACTGCACCTGCACCAACGTGGCTGTTTTTCCCAACAATGGCACGGCCACCAAGGATAGCCCCCATGTCAATCATAGTTCCTGCACCGATTTCTGCTCCGATATTGATGACAGCTCCCATCATGATAACAGCATTGTCACCAATTTCCACCTGGTCGCGGATAATAGCACCTGGTTCGATACGAGCGTTGATATCTCGTTTATCTAGCAAGGGAACGGCAGAATTACGAGCATCTTGCTCAACAACATAGTCTTGATTTTCTACCAAGCCTTCGAGAAGCGGAGCGATATCCTTCCAGTCTCCGAATAAAACATTTCCTAGTTTGACAACAGAGCTTGGTACAGCAGTTGCGAGTTCTCCCTCAAAGGTTACTTTGACACTGGTTTTCTTTTCAGCATTGGCGATAAATTGGATAATCTCTTGAGCGTTCATTTTTGTAGCAGTCATAGGCGCCTCCTGGTTCGTTATAATGATACCTATTCTACCAAAAAAGGCTTCAAATTTGAAGCCTTAACTATCAAATAATCATCTTTACTGGGCTTGTTTTGCTTCTTCTACAGATAAGAAAATCATCGGAACGATAATCAACACCATAGCCAAGGCCAAAAAACCATCCATGACCAATCCCAGAAAAAGAACACTTAATAAAGCTGAAGAAAGCGGTTCGCTAGCACTCGCCACCGATACAACCAGCGGGGAAACGAGTGACACAGCCTTCATAGATAGGAAGAAGGCAAAAGCGGTGCCAAACACGGCAATCGTCAGACAAATCAGCACACTTACCAAATCCACTTGAAAACTTATCTGATAAATAGGGTATAGGAAATTACTAAAGAGTCCTGCCAAAATCATCCCCCAACCAACAGTGGGTACAAAACCATAGTGGCGGGCAAATCGTTGAGGCAAGATGACATTAAACATGACGCCTACTGCACTGAGCAAGCCTGTCACTAGAGCCAAAGGTGTCATGGACAACTGGGACAAGTCCCCTTTTGTGGCCATCAAAAAAACACCTAGCATGGCAATCAAAACATAGAGAATCGCTGTAATCGAAGCCTTCTTCTGGTAGACAATGCGATTGTAAAACAAAATAAAAACGGGGCTGATAAATTGCAAAATGGTCGCCGTCGTCGCATTGGAATACTCAACGCAGAGATAGAAGAAAAACTGCACAGAAAAAATACCTAGAATAGCATAGGCTAAAAAAGGTAGATAATTTTTCTTATCACGCCAGATATCCAATAATCGAGTGCGCAACTGAAAGGCCGATAAGCCTAAAACCAAACTCCCCGCTACCAGTAAACGCATAGAAGTAATCCATCCAGAAGACACTGGATAATGAGTGAAAAAATACTCTCCTAAAATCCCACAGATCCCCCAGATTAGGCCTGAGAGTAGCGAGTATAGTGTTCCCTTAACAATCTTTTTCTGATAATGATTCATACTCCTATTGTAACACGAAACCAACCAAGAAAAAAGTAGCAACAAGGGGAAATTACTAACCTTGCTGCTACTCTATCTTAGCGATTAAACAGACGTGAACGTCCTGAAGAGCCACTCTGAGTATTTCCACTCGAACTTGTTGTTCCCGAACTGCTACTTGAGCTTGGAGAAGTTACTGCAGGAATACTTCCTAGAATATTCTTCCAAGCATTCTGATAATCTGCATCGCTTCCTCCAATAGCGAAGCGGTAGGCGGTTACTGGCGCCCCTTCTTTAGTAGCCCAGTAACTTGTTACGGTAGAACCGGAAACGTTAACTTCTTTACCATTGATTGAAACCTTGCCAGGTTTCTCCCCCGTTGACTTGAGAACTTGTGACTTGGTCACACTTGAGTCAAGATTAAAGCGCTCATTCCCCCAAATTCCAGGTTTTGCTTGTTGAATAGCATTCACCAAGTGGGCCATATAGTTGGCATTTCGGTAGTGGCCTGCTCCTTTGGCTAGCGGTCGGTTGTCATCGTGACCTAGCCAGCCACCCAAGGTCAAGCGAGGCGTAGAAAGCATGAGCCACATGTTTTCATCTTCATTGGTTGTACCAGTTTTTCCAATCCAGTCGGCGCTAGCGAGGCTTGGATTGATGGTAGCCAAGTCTGTCTGGAAACTTGTGGTAATCCGAGATGAAATGACATCGCGAAGCAAACTTTGCATGATGGTCGCTGTCGCTTTTGAATAAACTTGGACAGGTTTATCCTTGTGCTCGTATACCACTCGACCATCTGTTGACTCGATCTTCGCAATCATATGTTTCTTATGGTAAACTCCGTTGTTGGCCAGAGTCTGATATCCGTTGGTATGCTGGGCAACTGTAACATCAATTCCTCCGCCCATCGGTAAACTCTCAATACCATATTCTGGGATTTCGTAACCCATTTTTTCCATATAGCCTTTAACATCAACACCCTTCTCTCGAAGTGTACGATAAGTCCAGTAGGCTGGGATATTCCATGAGTAGTTGAGGGCCTCCCCTAACGTCATCATCCCTGTACCAGGACTATTGACATACATGATAGGATTGCCGTTTGAGAAGTTTGTCGGATAGTTTGATAAGATACTTGCACTTCCCATCAGACCTTGATCAATGGCAATACTGTAAGCCAATATCGGCTTAGTAGTCGAAGCAGGAGAACGTTTTGTGTCGATAGCGTGGTTATTCTGATTTTTTTGATAATTGCGACCACCGACAAACCCAAGAATAGCTCCTGTTTGGTTATCCATGAGGACATTCCCCACCTCAGGCTGTCCTGTCGAATCATCTAGCAGATAGCCGTAGGTTGCCACCGCATTTTGCATCGCAGCATGAACATTTTTATTGATAGTTGTCGTAATCTTATATCCACCATTTTCAATTTCCTTAGTCGCTAAATCACGATAAGCTTTCTGGATGGATTCATTCTTTTGCTCTTGTACAGAAACATTATCTCTCTGAATCAGGTAGTCATACATCCGATCAGTAGCTTCTGCCAAGGTTGCGAAGTAGAGATAGTCACGCGAAGTACCACTGACACTACCAGATGGTAGGAAGTCTTTCTTAAAGTCATAATCCTTGTACTTGTCGTAATCTTCCTGACTTAGAGCCCCTGTCCGGTACATATTATAGAGAACATCTCTAGCCCGTTTGACCCCCAGAGCCAAATCCTCCTCGCTCTTCATACTACCGTCAGATTCATAAGGGGAGTAACTAATTGGACTCTGTGGCAATCCTGCAATAAAGGCTGCTTGAGGGACCGTTAGATCCGAAGCCTTAACCCCAAAGATCCCTTCTGCAGCCTGCTGGGCACCTGCAATATTCTGACCTTTGTGATTGCGACCAAACGGAGCTATGTTGAGGTAGGTTGTTAAAATCTCATCCTTGCCCATAGCCCGCTCTAAAGCTAGAGCATCAATGATTTCTTTGGCCTTACGAGCTAGAGTGGGAGCATCCCCCACCACTTGCTGCTTGATAACCTGCTGAGTCAAGGTCGAACCACCACTGGATGACCCCAGACCGACAAAAGTTCCCAGGGTCGCACGAATAACGGCCTTAGGCACGACTCCCTTGTGCTCGTTGAAATTCTCGTCCTCTGTCGCAATGATAGCCTTCTTAAGATTGTCTGAGATAGCATCTGAAGCGACTGAAGTGCGCAACAAATCGCCCTCGATCGAGGCAATGGTACTGCCGTCAGAATAAGTGATTTCTGAGATAGAGGCAATATCCTTCACTTGCTTGACCAACTCTTCTGCTTGAGGTACCTGGGCCTTGTCAAATAGAGCGACTCCATAACCCATAGCCACCCCAGCACCAAACAGTCCACCGATAAAACCTAGGATAAAGAGAGTATTAAAAACTATTTTAAACCCACTCAAAACCTTAGCAAAATTAGATCCTGCCCTTCCAACTTTGTCAGAAGAGGTCCCCTTTTTACCGGTTTTCTTATTAGCCAGTTTTTCTGCTAGTCTTTTCTTCCATTTTGCAATTCGTTGCATTAGCTGCTGGAAAAAATGCAGCATTTTTGTTTTTAATTCATTAATTCTTTCTTTCATGAATGTCCTCGCTTTCTCTATTATACCATAAAAGGAAAACTTTCAATAAAATAGCCACTTTCTTCCCTATTCTACTAGGCTATTAATCAAGTTTGTGATACAATAGGTAGAAACAATATTTTATAAAGGAGAAAAGACACATGCACATTTTTGATGAGCTAAAAGAGCGTGGTTTGATTTTTCAAACGACTGATGAAGAAGCTTTGCGCAAAGCCCTAGAAGAAGGTCAAGTTTCTTATTATACTGGCTACGATCCAACTGCTGACAGCCTTCACCTAGGCCACCTTGTCGCAATCTTGACAAGTCGTCGTTTGCAACTAGCAGGTCACAAACCTTATGCGCTCGTTGGCGGTGCTACAGGTCTCATCGGAGATCCGTCCTTCAAAGATGCTGAGCGTAGTCTCCAAACAAAAGACACAGTAGAGGGCTGGGTCAAGTCTATCCAAGGACAACTTTCTCGTTTTCTTGACTTTGAAAATGGGGAAAATAAAGCTGTCATGGTCAACAACTACGACTGGTTTGGCAGCATCAGCTTCATTGACTTCCTCCGTGATGTCGGAAAATACTTCACTGTCAACTACATGATGAGCAAGGAGTCTGTGAAGAAACGGATTGAAACAGGGATTTCTTACACTGAGTTTGCCTACCAAATCATGCAAGGGTATGACTTCTACGTCCTTAACCAAGAGCACAACGTAACGCTACAAATCGGTGGTTCTGACCAGTGGGGCAATATGACAGCTGGTACCGAATTGCTT</t>
  </si>
  <si>
    <t>MSNKPYSIGLDIGTNSVGWAVITDDYKVPSKKMKVLGNTDKHFIKKNLIGALLFDEGTTAEDRRLKRTARRRYTRRKNRLRYLQEIFSQEISKVDSSFFHRLDDSFLVPEDKRESKYPIFATLTEEKEYHKQFPTIYHFRKQLADSKEKADLRLIYLALAHMIKYRGHFLYEEAFDIKNNDIQKIFSEFISIYDNTFEGSSLSGQNAQVEAIFTDKISKSAKRERVLKLFPDEKSTGLFSEFLKLIVGNQADFKKHFDLEEKAPLQFSKDTYDEDLENVLGQIGDDFADLFVAAKKLYDAILLSGILTVTDPSTKAPLSASMIERYENHQKDLAALKQFIKTNLPEKYVEVFSDQSKDGYAGYIDGKTTQEAFYKYIKNLLSKFEGTDYFLDKIEREDFLRKQRTFDNGSIPHQIHLQEMNAILRRQGEHYPFLKENKEKIEKILTFRIPYYVGPLARGNRDFAWLTRNSDQAIRPWNFEEIVDKASSAEDFINKMTNYDLYLPEEKVLPKHSLLYETFAVYNELTKVKFIAEGLRDYQFLDSGQKKQIVNQLFKDKRKVTEKDIIHYLHTVDGYDGIELKGIEKQFNASLSTYHDLLKIIKDKEFMDDSKNEAILENIVHTLTIFEDREMIKQRLAQYDSLFDEKVIKALTRRHYTGWGKLSAKLINGICNKQTGNTLLDYLIDDGEINRNFMQLINDDGLSFKKIIQKSQVVGETDDVKQVVRELPGSPAIKKGILQSIKIVDELVKVMDHAPESIVIEMARENQTTARGKKNSQQRYKRIEDSLKNLASGLDSNILKENPTDNIQLQNDRLFLYYLQNGRDMYTEKPLDINQLSSYDIDHIVPQAFIKDDSLDNRVLTSSKDNRGKSDNVPSLEVVQKRKTFWQQLLDSKLISERKFNNLTKAERGGLNELDKVGFIKRQLVETRQITKHVAQILDARFNKEVNEKDKKNRNVKIITLKSNLVSNFRKEFRLYKVREINDYHHAHDAYLNAVVAKAILKKYPKLEPEFVYGDYQKNDLKRYISRSKDPKDIEKATEKYFFYSNLLNFFKEEVHYADGTIVKRENIEYSKDTGEIAWNKEKDFATIKKVLSYPQVNIVKKTEEQTVGQNGGLFDNNIVSKEKVVDASKLIPIKSGLSPEKYGGYARPTIAYSVLVTYKQNNKIKNTMVGIPVLTKLEFERDPNLYLRNLGINNVSHVIKLVKYTVLEFKHKYGTYRRFIVSNQELKRANQIFVTTKQMKLISQYTTLDKNEHDSLLKNNQQLIQSIWNQFLEFMLTTDLVNKKQYDELILTNNQTIEECRNIMNRVITTLSFTNINAGQKKIIFDDTLSLPIKRWQFTDSDKMVKKIIESTLIHQSITGLYETRIDLSKLGED</t>
  </si>
  <si>
    <t>272626.SAMEA3138320.gene:17567131</t>
  </si>
  <si>
    <t>MKKPYTIGLDIGTNSVGWAVLTDQYDLVKRKMKIAGDSEKKQIKKNFWGVRLFDEGQTAADRRMARTARRRIERRRNRISYLQGIFAEEMSKTDANFFCRLSDSFYVDNEKRNSRHPFFATIEEEVEYHKNYPTIYHLREELVNSSEKADLRLVYLALAHIIKYRGNFLIEGALDTQNTSVDGIYKQFIQTYNQVFASGIEDGSLKKLEDNKDVAKILVEKVTRKEKLERILKLYPGEKSAGMFAQFISLIVGSKGNFQKPFDLIEKSDIECAKDSYEEDLESLLALIGDEYAELFVAAKNAYSAVVLSSIITVAETETNAKLSASMIERFDTHEEDLGELKAFIKLHLPKHYEEIFSNTEKHGYAGYIDGKTKQADFYKYMKMTLENIEGADYFIAKIEKENFLRKQRTFDNGAIPHQLHLEELEAILHQQAKYYPFLKENYDKIKSLVTFRIPYFVGPLANGQSEFAWLTRKADGEIRPWNIEEKVDFGKSAVDFIEKMTNKDTYLPKENVLPKHSLCYQKYLVYNELTKVRYINDQGKTSYFSGQEKEQIFNDLFKQKRKVKKKDLELFLRNMSHVESPTIEGLEDSFNSSYSTYHDLLKVGIKQEILDNPVNTEMLENIVKILTVFEDKRMIKEQLQQFSDVLDGVVLKKLERRHYTGWGRLSAKLLMGIRDKQSHLTILDYLMNDDGLNRNLMQLINDSNLSFKSIIEKEQVTTADKDIQSIVADLAGSPAIKKGILQSLKIVDELVSVMGYPPQTIVVEMARENQTTGKGKNNSRPRYKSLEKAIKEFGSQILKEHPTDNQELRNNRLYLYYLQNGKDMYTGQDLDIHNLSNYDIDHIVPQSFITDNSIDNLVLTSSAGNREKGDDVPPLEIVRKRKVFWEKLYQGNLMSKRKFDYLTKAERGGLTEADKARFIHRQLVETRQITKNVANILHQRFNYEKDDHGNTMKQVRIVTLKSALVSQFRKQFQLYKVRDVNDYHHAHDAYLNGVVANTLLKVYPQLEPEFVYGDYHQFDWFKANKATAKKQFYTNIMLFFAQKDRIIDENGEILWDKKYLDTVKKVMSYRQMNIVKKTEIQKGEFSKATIKPKGNSSKLIPRKTNWDPMKYGGLDSPNMAYAVVIEYAKGKNKLVFEKKIIRVTIMERKAFEKDEKAFLEEQGYRQPKVLAKLPKYTLYECEEGRRRMLASANEAQKGNQQVLPNHLVTLLHHAANCEVSDGKSLDYIESNREMFAELLAHVSEFAKRYTLAEANLNKINQLFEQNKEGDIKAIAQSFVDLMAFNAMGAPASFKFFETTIERKRYNNLKELLNSTIIYQSITGLYESRKRLDD</t>
  </si>
  <si>
    <t>1122226.SAMN02440658.GCA_000423405_02299</t>
  </si>
  <si>
    <t>GCF_000423405.1</t>
  </si>
  <si>
    <t>Mesonia mobilis DSM 19841 G551DRAFT_scaffold00001.1_C| whole genome</t>
  </si>
  <si>
    <t>TTAACTTTATTAGAAACCGGCGTAAACCATATTCCTTTTTCGGTAAATGCAGATGATGAAAGTTCTCAGGAATACCGAATGGCATTAGTATTTAGCAATGAAGAAAACTTAGGAACTCAAATCACAGAAGAAAATTCTTTAGTAATGTATCCTAACCCGATTAAAAATGAAAGTCTACATATAAGACTAACACAAAATTTCGCCTACGAAGACTTAAAAATCAAGGTGACTAATATGATGGGACAACAAGTTTACACCTCTGAAATTAATGCATCAGGACTTCGTCAAATTCAAATTAACGAAGCAAATACCTGGGAAAGTGGTGTTTACATGATCTCTTTAGATAACGGTAAGAATACTATTACTAAAAAGATTATTAAACAGTAAAATTTTAAATAGTATATTTAACTAAAAGCCTTGCTCAAATAAGCAAGGCTTTTTTATTCCCAATCTTGTTGTTCTAACTCAAAAATATCTTCTACTCTAACCTTAAAAATATAAGCTAACTTTAAGGCAAGAACGATACTCAAGTTATAGCGCCCTTTTTCAATGGCGTTTATGGTTTGGCGACTTACTCCTACTCTTTCTGCCAGATCGGCTTGTGTAAAATCGTTTTTAGCTCTCTCGACTTTTAAACTAGTTTTCATAAGCTTCAAATTTAGAAGATTTAGCTAACACCCAGTAAAATCTGATAATAAACAACAATAAGATCGTAATCATATTGGCGACCAATACATAGAAAAAACTTAACCAGTAAATAAATAAAATTGAAAAAATTAAAACTCCGTAATTAATATAGGTTGCCCATAACAAAGAATCTAGCCGTAGTTTCGAAATAAATTCATCTTCATTTTTATGTTTCGAAAATGCAATACATAAACCACCTATGATAAGCAAAAGCTCAACAATTTCATCAAAGATATTGTTCTCTATAAACTTAAAATAAGTTGTCGTTTCTGTCTCTCCTAGCTGAATTACTTTTGCGGCTAATGCAAAAACTTCGGTATTTAAAAAATCAGGTTCTTCTGTTCGTGTAATTAAAGCAAAACCAAGTAAAAATAGTCCCAGTAAAAATAGAACCCAACCCACAAATTTTAATCGATACGGTAAAAGAAATTTAGTTATCATAATTCTGGATTATTAAAAGTTCATTTCAAATGTAAACAAAATTATATTAAATGTAAAACAAACTTTACATTAAGTAAACCATACAATACTTTATTTCTCATGTTTTTAGAGTATATTTCAACTAAAAAGATGAATAATAAAGATCAAGAATATATTCGTAGAGCTATTCAATTAGCAAAAGAAGGAATGGATAACAATGCCGGCGGACCTTTTGGTGCCGTGATCGTGAGAAACGGAGAAATTGTTGCCGAAGGTTATAACAAAGTAACCTCAACCAACGATCCAACTGCTCACGCAGAAGTTACTGCGATAAGAAATGCTTGTAAAGAATTAAAAACTTTTCAGTTAGACGATTGCATACTTTATACTTCTTGTGAACCTTGCCCTATGTGTCTTGGAGCAATTTATTGGGCTAGATTTAAAAAAGTATTTTATGCGTTAGAACAAACCGATGCGGCAACTATCGGTTTTGACGACCAATTTATTTATGATGAAATCGATAAAGATAAAGATGCTCGTAAAATTCCGTTTAAGCAAATTGGTCGCGAAGAGGCGCTACCGGTTTTTCAGGAATGGGATCAAAAAGAAAATAGAACAGATTACTAACCCAATTCTTGCCAAACACTCACACTACGTTTAATTTCGTTATCAAGTTGCTCCCACTCTCTCGAATTTCTCGGCGGCGTGCTGGGAGCCAAGTGTGGCAAGACAACCTCAATAATTACAGGTCCGTTAAAGTTTATCGATTGTAAGGTTTTAAAATGCTGAATAAAATCTATATGACCGCTACCAATGCCTCCTCTATTTGAATCTGAAATATGATAACTCGCCAATTGATCTCCTGTTTCCTGAATTGCTTTTACGGCGTCTGCTTCTTCAATATTCATATGAAAACTGTCTAAAACAATTTTTATCTCGTGATGTTCTAATTGATCGAGAAAATTTCGACATTCTAATGCCGTATGCATGATAGAAGATTCGTATCGGTTCACAGCTTCGTAAACCAATTTTACTTTCTTCAATTTTGCGTAAGCATCTAATTTTTTACAAGCTTCAGCTAAAAACGTATATTTTTCAGCTTCAGAAGAGCAGTTAACTGTCCATTTTGGTAAAGCTTGCAAAGTAACCCAAGGTGAATTTGCTTCAACAGCAAAATCGATCACTTCAGAATAATAAGAAATTGCATTTGGTAATGTAGCTTCTGAAGAATTTTCTGGCTTTGCGTAAAAAGGATCGATCGCAAAGATTTTTAAGCCATAACGTTCGGCGATTTCTTTAACATCGATAGGCGAATAATCGGTAAGCTTTTCACAAAAATGCAAACCGTCTAAACCTAAACTTTTTACTTTCGACATCAACTGTTCTAGATCTTTTAAACCTAATGTCCAAGAACACGTACCTAACTCCATTTTTTAATTTAAAGTTATTAAATACTTCAGGTATAACTTCAGGAGAAACGATTTTTAGTTTTATTTTAACCAAATAAAAATGCTTATTTAAACACCTCGAACCTTATGAAGTTGATATCTAAAAAACGATTAAAGAGATTTCTATTATTACTTTTAGGCTTCTTTGTAATAACTATAATAAGCGTTTTGAGTATTGACTATTATGTAAGCAAACAAACTTCAGAAAAGATTTATACTCAAGTAAACAAAATTCCACCGAATAAAGTAGGCTTACTTTTAGGAACTTCTAAATACTTGAGTAGCGGACACATCAATTTATATTATAAATACAGAATTGAAGCCGCAACTAAACTCTATCGATCAGGAAAAATAAAATTCATTTTAATAAGTGGTGATAATGGCTCTAAATCGTATAACGAGCCAGAATTAATGAAACAGGATCTTATTGAAAACAATATTCCTGAAGCTAATATCTTTCTTGATTATGCCGGTTTTAGAACATTAGATTCTGTATTACGCGCACAAAAGATTTTTGGTCAAAACACATTTACCGTGATCTCTCAAGAATTTCATAATGAACGCGCGCTTTATTTAGCGCAATACTTTAATATTGAAGCGGTAGCTTTCAACGCAAAAGATGTAAAACTTAATTACGGACTTAAAACACAACTCAGAGAAAAATTAGCACGCTGTAAAATGATGCTCGATTTACTTTTTAAAGTTGAACCTAAATACCTAGGCGATCCTATTAAAATTGAATAAAACAATAATTTTATATATATTGAAGTTATACTTTATATGAAAACAGACATTATAGATACAAACTATATTAATAACCTAGCAATAATCAAAGTTTGGAAGAGAATCATCTTGGTTTATGGAATATGGTTAATCTACCTAACATCCTTAAATGGAGTAGAAAAAATCTACGAATACGAATCAATCATCTCAATCACATCCAACATATTTATCATTTCTGGATTAGTCATACTTTTACTAAATACAGTAGTTTATTTAAGAATTGGCACATTTGTTTTAAATGAAAACGTATTAATTTTAAATCAAAAGGAAAAAGTACTTGAAATTGAACTTGACGCTATTAAGACTATAGTTTTTGGAAAAGAATATGGTAAATTCTATTACTTAAAAGTCGATCAATCGGATTTCATAATTGAATTAAACGAATCTCAACTATATGATTTTAAGAAAATTATTGATGATTTAAATATCAAAATAATTAATAGAAATTTTACAGATAAACTAAGAGAACGCTTTAATAAAAAGTTGGAGTTTTATAACAATAGAAAAGTATAATTTAGGCTTTATGATCTTTATAAACAGAAACTTCTGCGTAAAAGTCAGTTCTTTTCTCTATATTTATTTATCAAACTACCTTGGTGATCTAATTCTATAATATTGTTACTATAAAATTAACTATCTAAAACCAATTTTTATGAAAACATTTGCTAAAGCCCTATTTGCAATTTGTATTCTTGGTTGTTTTGCGTTTGCAAAAACTTCGACCACTTCCACTAAAGAAACTGTAAAAATCGTGATTGATGCCGGTCACGGTGGTAAAGATTCAGGGCAAAATATTGAAGGAATTAAAGAGAAAGAAGTTGTTTACCAAATCACTCAAAAAATAAAAGAGCTTCATCAAAATAAAAATGTAGAGCTATATTTCAGCAGGCCGAATAATGAATTTGTGTCTTTAGATGAAAGAGTTGAATTTATAAATACTATTCAACCCGATCTAGTGATCTCTTTACATGCTAATGGTCATCCGCAAGATGAAACAAAAAAAGGAATGGAGATTTACTTTTCAAAAAAAAATAAGTTTTCTAAAGAAAATTTTGAATATGGAGGTCAGCTTTCTGGTATTTTTATATTCTCTTCTGCTCAACAAGTAGAAATTAAAAGTGCTAATTTCACAATACTTTCTAAAGTAAATGCGCCCGCACTAATGTTAGAATTAGGGTTTTTAACCAATCCTGAAGAAAGAACCTATCTAAGTTCAAAAGAAGGTCAAACCAAAATTGCCAATAACATTCTCAAATTTATAAATGAAATTTAACGTTATTTTTTTTCGAATAGAAAAAACGTCTGATTTCTAATCAGGCGTTTTTATTTATTTATCATAATTAAGGCTCGTTTCTGTTTTAATCGAAACCATACTAAAAATGATAAACTCAGCCCTAAAGAAACTAAAATAATTACCGCCAACGGAATCATACTCGGCCCCGTATATTTACTGATAATAAATGAGGCAATCGCACCAAAAATCATTTTTAAGCTACCTACTAACGCAGAAGCTCTTCCTGCTCTTTTCGTAAACGGAAATAAAGATAAAGCTGTGGTATTTGGGTTTTGAAATCCTAATAAAAATAAAATTAGAAACAGTAAAACGACCGTCGTATAAAAGTTACTGCTTGCCCAATAACTGTTCGCTAAAAATAAAACTCCCAAACCAAGCAGTAAAAAACCAATGATTAAGGTAATATTGAAGGTTGTATTTCTTTTCAACACCAATCGGTTTAATTGACTGCCAACAATTAATCCGGCAGCATTCATCCCAAACAACCACCCGAACTGAGTTTCAGAAAGATGAAAATTATCCATAAATAAAGTTGGAGCATTACTTATATAGGCAAACATTGCTCCGATGGTTAAGCTTCCCGCAAACGAAAAGGTTAAGAACACTTTATCTTGCAAAATACCTTTATACTTTCTTAAAACTTGCCCTATTTTAAGATTTACAGTCTTATCGGGTTCAATACTTTCCGGTAAAAATTTATAAACGCTTATAAACATTAAACCCGCAAAAACCGCTAAGATCAAAAATATGGTATGCCAAGAAAAATGGGTAATCACAATACCACCTACGGTTGGAGCAATAATTGGAGCGCCACCCATAATTAACATTAAAAAAGAAATTGCTCTTGCTACTTCACTCGGCGGAAAAATATCTCGCACTACTGCTTTTGAAGCTACCATCCCTGCAGAAGAACCAGCCGCTAAAAAGAAACGAGAAATAATTAACCAATATAAATTAGGCGAATAAAAACAACTAAAAGCAGCAATTATGTAAATAACCAAACCGATAAGTAATGGCTTTTTTCGACCGAATTTATCCATAATCGGTCCATAGGCTAATTGTCCAAATGCTATCCCAATAAAATAGCTGGTTAATGAAAATCCAACACGCGCTTTTGTTGTTGAAAATTCTTCAGCAATACTCTCAAAGCTGGGTAAATACATATCTATTGAAAAAGGTCCTAAAGCAATGAGCGTACCCAAAACCAATAGAATTATCTTTTCTTTTTTCTTATCTCTAACGGAAAAATCTTCTTGCATTCGGCAAATTTCGGGCAACAAAAGTTCTTGAAATAGCCTAAAATTTCATTTAACATTTTATTAATACACTATTACGATATCGGAATTATTTCTTCAGAAAATTTAATCGAATAACTTCTTTTTTTATATTCGCACCATTCAAAATTCGGGATGTAGCTTAGTCCGGTTAAAGTGCGCGTCTGGGGGGCGCGAGATCGGAGGTTCGAATCCTCTCATCCCGACAAAGAATACAAAATTAACAAACAGAACAAATTACAATCTTTTGATTTTCAGTATTTTAATAAAAATTGAAGTCAAAAGATTTTTTTTATTATCAAAATTCAGGTGACCTATACGGTTACCTATTCGGTTACCTAAAAAAATATTATCTTTCGATTTATAATGCCGTTTTAGGCACATTGATTTGACTTTCGTTCTATTCATCTTTAAAACGAAAGTATATGCAGACTATCAAAACATTCAGTATTCATTTTTGGATCAATAAGTCCAAAAGAAAAGACTCTAATGCTCCTTTATATGCAAGGATAACCGTAGAGAAAAAGAGAGTCGAAATTAGTTTAAAACAAATGGCTCCTATTGAAAAATGGGATAAGCGCTCTCAACAGGTAAAAGGGAGGAGTTTCGAGAGTAAGCAAATTAATAATTATTTAGATCAATGTAAAGCGCAATTATTTAATTGCTACAGTGATTTGAAATCTAGAAATGAGCTTATTACAGCCAAAAAAATTAAAGCTACTTTTTTAGGAGAAGATAACGATCATAAAAGTTTAATAGAACTTGTTACTTACCACAACGATAAAATGCAATCTAAATTAAAATGGGGTACGCTTAAAAATTATTACTCTACAGAAAAATATTTGAAAAATTTTCTTAATGAGAAAAAACACACCTCAGATATTTATTTATCTGAATTAGATTATAAGTTCATCGTAGATTTTGAGCATTATCTAAACTCCGGTAAGTATTTGAAAAAAAGTCAACCCTTATCTAATAATGGAGTAATGAAACATTTAGAAAGACTAAAGAAATTAACTAATCTAGCCTTAAAATTAGAATGGTTGGATAAAGATCCATTTTTTCAATTTAAATTAAAGTTTCAAAAGTTTGATAGAGTTTTTCTTAATCAACAAGAACTAGAAAAATTAGAGACTTCATATTTAGAAAAAAGAGTTCACCAGATAGTTAGAGATATTTTTGTTTTCTCTTGCTACACCGGACTTTCTTACATTGATGTGAAAAACCTCACAAAAAGTCATTTAACTAAAGGAATGAATGGCAAAGATTGGATTTTTACCCAAAGGGCGAAAAGCGAAGAATATGTAAAAATTCCTTTGTTACCTAAAGCTAAACAAATTTTACAGCAATATGAAAGTGATTCCATAAAAGAAGGTAAATTACTTCCTGTGTATTCCAATCAAAAAATAAATAATTATATCAAGGAAATATGTAAGCTTGTAGGAATTCCTAAAAGCATATCATTTCACTCTGCCAGACATACTTTTGCCACGACGGTAACTTTAAATAATGGTGTTCCTATAGAAACAGTTTCAAAATTATTAGGTCATTCAAAACTATCTACTACACAAGTTTATGCTAGAGTATTGCAATCAAAAATAGGGATGGATATGGATAATTTAGAAGAAAGATTAAAAGCCATATAATGCGGAAAATCTAAGTGAAAACTTTATAGGACTTTATTTTTAATTTTTTAGTTTGAAGGTATTACAACCGAAAGGGATGGAATAGCAAGAGGATAACACGCTACGCGATGTTATAGTATTCCAATCCCTTTAGATATAGGCTATACTTAAATTCAATCTTTCTTTATACCAAGTTTTTTGCAGCAAAAACTTTCATTACTACTATAAACAGGGAAATTTTTACAGCAAATAAAACATTTTAGTTATATTATAATAAATCTTACTTTCCCGCTCCACCCTATTTTTCTCCATTACATTACTAAAAATAAGGTTCACTAAAATCGATCTTGAACCCAAGCTAAAAGAAATTTAATGTGTAATATTTCTATAAGAAATTTACTTTTAACTTAAGTTCGCTTGATTAAAATGAACTAAATAATCTTCTAAGACTTAAAAATCCTACTGACCAATACGCCTTACTTTTTTGATAACGAAAAAACATGAATTAATATTAACGAACGCATAAATCAGTTCGCTTCTCTTCCTTTTTTATAGTTCTTTTTAATATTAATTCATGTAAAAAATAAGTATCAAAAAGGTAATGCGAAGGCACTAAAGGAAGTAAATTAAAAAAGGTAGCTATTAAGGATTTTCAAAATTTAATCTTTCGGAAAAGGCAAATGCTCCAGATAAATAAAGTAAATAGTTTATTGAGTTTCTTTTATATGATGTAGCTTTTTTAATTGGGATAATCTCTTTTTTCCCTCTTCTTGGGATTTTTCTAAAAATAAATAGGCTAACTTATGGGCATCATATCCATCTTCTATACTAATATCATTTTCTGATTTATAGTTCAGGTTATATTGAGCATGGCATATAGCATTATAAATTCTTTTAGAACGGAAAGATTCTTTTGGCAACACAATCTCTGTACTTCTGCTAAAATTCTGACATAGTCTAACCATATAGTTAAGATCGAAATATGATGGCTTATATTCCCAATAAATCCAAAGTAAGGAAGCACAAACTTGAGAAATAGCTTCATGAACTAAAACTAATTTTGCTGCTTCACAAGAAATATCTTCACCCGTATCTAATTTACTTATCAAATACTCTGCTTTACGAATTCTAGATTCCCAGGCTTTTTTTATTCTTTTGTACATAATGGGGTGTTTCATGTATCTCGTAACAACTAAAGTTTTCTCTTGAAATATTATATTTTCAGACAACAAGGTCTGACTCAAAAAATTATCTCCTTCACTCAAACGTGTTGTAATTTCATTATAAGTATAGTGTATGCTATATAATCGTACTTTTTTTTTCATTTTAGAAAAAACCTTTTCCATAAATTCTTTAGGGTCTTTTACATAAGAATTACTTATAATAATTAAAGTAATTTCAAAAAACTCCTTAGATTCAATGGTTTCTGAGTTATTAAAATGGTAAAAACTACTGAGTTGATGAGACCTTATTCCTATCTGGTAGATAGAGTGTACAGGTAGTATTGATTTTATAACTTTTAATAGCATCTTAAAAATATCTTCAGGTAAATGGTATACATTCATATCAGTTGATTTTAATACATAAATTGAGTTTTATTCTATTAGGTACGCATACAAATTCAATAACCTCAAATCATAAAAAAATAAAATGAAAAATTTGCTATTGAATATGTTCTTGAAGTTGCAGAATAACATTACTGTACCCCACCAATAGTATTAGTAAAAAACAAATACGGAGTTGTATTTTACAAGGAAGCGTTATTAATCATATTTATAAAATATTTCATTATCTTTGAGACTATGAGTACAGCAACTAAAACAAGCCACATCGGCAGAAAGATTAGCCGAATTAGAGAACTTCGTGGAATGAAGCAAGAAGCCTTAGCAGCAGAATTAGGAATTAGTCAACAAGGCGTCTCTATTTTAGAACAAAGTGAGAACATTGATGATGAGAAACTTGATAAAATAGCCAAAATATTAGGAGTAAGTAAAGAAGCTATTGAAAATTTTTCTGAGGAATCTATTTTTAATAATATACAGAATAATTATGAAGGGTCTACAATTAATGCAGGTCCTACCGTCCATCATCAATGTACATTTAATCCATTAGATAAACTTGTTGAAAGTTATGAGGAAAATAAAAAGTTGTATGAGCGTTTGCTAGAAGCTGAGAAAGAAAAGATTGCCTATTTAGAAAAATTATTTGATAAATAGCAAAACATTTTTTTAAACAGATAAAAAAGCCATTAGCTCTAAAAAGTTAATGGCTTTTATAATTTCTAAAACTAAAAAAGGCGACAATAAAATTGCCGCCTTGAATGTTTTCACAACGGAATAATCCTTATTGTGAATTGCTTCAGAATTGTAACACAAATATAAAAAAACATTTTAATAAAATTTTACGGATAACCGTAATCTGTCTAAAATTTTTATCTCTATATTTAAAATGTTAAAATTTTAAGAGCATATGAAACGTATTTTAGGATTAGACTTAGGAACAACGTCTATCGGGTGGGCTTTTGTGAATGAAGCTGAAAAAGACAATGAAGAATCTTCTATAATAAAGACTGGAGTTCGGGTTGTTCCCCTTTCAACAGATGAAGAGAACGACTTTAAAAAAGGAAATAGCATTACAATCAATGCTGATAGAACTCTAAAAAGAGGAGCACGAAGAAATAAATTCCGATATCAACTCAGAAGAAAAGCACTTATTAAGGAGTTAAAAAATATAGGTTTTATTAATGAAAACACTAAGCTCACTGAAACCGGAAATAACTCAACACACGAATTATTAAGGTTAAGAAACCGTGCAGTAATCGAAAAAATGGAAAAAGATGAGTTTGCACGTATTCTTCTATCCATAAATAAAAAACGTGGTTATAAAAGTAGCCGTAAAGCTAATAGTAGCGAAGAAGGTGAACTTATAGATGCTATGGGCATCACTAAAAAGCTCTACGAACAAAATTTAACGCCCGGAGAATTTTCATATCAGCTTTTAAAAGAAGGAAAAAAAGCTATACCTGATTATTACAGATCAGACTTAGAAAATGAGTTTGATAAAGTCTGGAAAAGGCAAAAAACATTTTACCCCGATATTTTAAATAAAATATTACGCAAAGAACTCGTAGGTAAAAATAAAAATCAAACTTGGAAAATATGCGAAAATCCTTTCGATATAGAAGGTATTAAACTTGAAGGCAATAGAGATGAAAAAAAATTGGAAAAGTTTAGGCTTAGAAAAATAGCTCTAACTGAGCAAATTGATTTAGAACATTTAGCAATTGTACTCCAAGAAATTAATAATGAGATCAATAAATCGAGTGGTTATTTAAGCGAAATTAGTGACCGAAGCAAAGAGCTACATTTTAATAATTTAACAGTAGGACAATACCTATACAATCAAATTGCACAAAATCCACATAAAAGTTTAAAAAACCAAGTTTTTTATCGTCAGGATTATTTAATTGAATTTCAAAAAATTTGGGATAAACAGGCAGAGTTTTATCCTGCATTAACTGAAAAGTTGAAAGATAAAATTCAAAATGAAATTATTTTCTACCAACGAAGGTTGAAATCACAAAAAGGACTCATTAGTTATTGTGAATTCGAAAGTTGGGAGCAAAATGCCACTGTTGATGGTCAGGTAAAACATAAAACTGTAGGTCATCGTGTTATTCCAAAATCTTCTCCATTATTTCAGGAGTTTAAAGTTTGGCAAAATTTAAATTCTATCAGAATTATTCATATAAAAACCAATGAGGTTTTTCATATAGAAGAAGATTCGAATACTGAGTTATTTCAAAAACTAAACTGGACAGATAAATTAACGAATAAACAAGTTTTAAAAGAATTTAATTTAAAACCAGAGGATTGGAAAATAAATTTTCAGCAAATCGAAGGCAATAGAACGAACTACAATCTTCTTGCAGCTTATAAAGAAATATTAAAGATCGAAGGTTATGACAATATCAACTTCTCTAATATTGAACCTGATGAACTGCAAGAAATCCTAGAGAAATGTTTTGGTGAAATTGGTATCGATAAGCAAATATTAGATTTTAATGCAACATTAGATGGAAATGAATTTTCAAAACAAAAATCCTATGAATTATGGCATCTACTCTATTCATATGAAGATGATTTTTCAAGAACAGGAACAGAAGCCTTAGAAAATAAACTCAAAAATAACTTTGGCTTTAAAGATGAGCATTTACCCTATTTAATAAACATTCGTTTTCAGGATGATTATGGCAATTTAAGTGCAAGAGCCATTCGTAAAATAATGCCGTACCTTCAAGACGGAAAAATCTATTCTGATGCTTGTGAATTGGCTGGTTACAATCATTCTAATTCCGTAACCAAAAAACAAAATGAAAAGCGAGTATTAAAACCAAAACTCGAAATACTTAAGAAAAATAGTTTACGAAATCCCGTTGTAGAAAAAATCTTAAATCAATGTATCAACGTGATAAATACTATCATTGAAGATGAGAAAATGGGGCGTCCAGATGAAATAAGGATTGAGCTTGCTCGCGAACTCAAAAATACCAAAGAACAACGCGACCGGATGACCAAAGCCATTGGCAGAGCTACACGAGAACACGAGAAATACCGTGAGGAAATAAAATCTAAATTTGGATTACCACACGTAAGCCGAAACGATTTAATTCGATATAAACTTTATAAAGAATTAGAATCTAATGGTTACAGAACGCTTTATACAGACGAGTACATCAAACCGGAAGATTTATTTTCCAAAAATTATGATATTGAACACATCATACCAAAATCCAGATTATTTGATGACTCTTTTTCAAATAAAACCCTAGAAACAAGAGAAAGTAATTTAGATAAAGGCGATGAAACGGCCTTAGATTTTGTTGAAAGAAAATTCGGTAAAGAGGGCTTAGATAACTATAGGAATCGAGTTGAAGAACTTTATAAAGCAAGAAAAATAAAAGGTTCAAAACACCAAAACCTTTTAATGTCATTAAAAGATATTCCTGAAGACTTTTTAAATCGGGATTTAGGTAATTCAGCATATATTGCCAAAAAAGCAGCCGAAATCTTACTTGATGTGACTAAACGAGTTAGCTTAACTTCAGGGAAAATAACCAGTAAATTACGAGATGATTGGGGTTTAATTCAAATAATGCAAGAATTGAATTGGGATAAATATGAAAAAGTGGGATTAACCTATTACAAGGAAAATAAAGAAGGAAAAAAACTCCGAAGAATCAAAGAATGGACAAAACGAAATGACCATAGACACCACGCTATGGATGCTATTACGGTTGCATTTACTAAACCAGGAATGATTCAGTATTTAAACAATCTGAATGCGAAAACCAATAAGGAAATCTACAAACTTGAAAATACTTATACCTATAAAGATGATAGAGGCAAACGTAAATTTAAAGCACCTTTTCCTAACATCAGAAAAGCATCCAAAAAGCATTTATCGCAAATTTTGATTTCGCATAAAGCCAAAAATAAGGTTACTACAAAAAATAAAAATAAAATCAATGTAAAAGGAAAAAATACTTTTGTTTATCAAACTGTTGAAACGCCACGTGGTCAACTCCACAAAGAAACCGTTTATGGCAAATCGAAATATTACGAAACCAAATTTGAAAAAGTCAGTGGAAAGTTTGATGAAGATCGCATTGAACTTGTCGCTAACCAAAGTCATAAAAATGCTCTGTTAAAACGATTGGAAGAATTCGAAAATAATCCCAAAAAAGCATTTACAGGCAAAAATTCATTAGCTAAAAATCCGGTTTATTTAAACGGCACTCAAGAAACCCTTCCGGAAAAAGTAAAGTTAGCTTGGTTAGAAGACCGATTTACCATTAGAAAAGAAATAACACCTGACTTGAAAACAGATAAAATTTTAGATAAAGGTGTAAAAAAAATATTAGAAGAAAGACTAAAAGAATTTAACAACAAACCCAAAGAAGCCTTTGCAGATTTAGATAAAAATCCCATTTGGTTAAATGAGGAAAAAGGCATAAAAATTAAACGCGTTAAAATTACAGGCGTTTCAAATGCCGAAGCCTTACATCATTCAAAAAATCATTTAGGTAAGCAGGTTTTAGATGATAAAAATAGTCCTATTCCAAATGATTATGTAAGTACAGGAAATAATCATCACGTCGCTATTTATGAAGACGAAAAAGGTAATCTACAAGAAGAAGTCGTTTCGTTTTATGAAGCAGTTGCAAGAAAAAAAGAAGGATTGCCCATCATTAATAAAAAACATGAAAAAGGCTGGATGTTTTTATTTACGATGAAACAAAATGAAATGTTTGTTTTTCCAAACGAAGAAAAAGGTTTTAATCCAAGCGAAATTGATTTATTAAATCCTAATAATAAAGTTTTGATTAGTGAAAACTTGTTTCGCGTGCAAAAAATAGCTACTAAAAATTACTTTTTCAGGCACCATTTGGAGACTCAACTAATAGATCATAAAAAAACAAGAACTATAACTTGGGAAAATATTAGAAGCTGTAATGGATTAAAAAATCTAGTAAAAATACGATTAAACCATCTGGGAGAAATAGTACAAGTCGGAGAATATTAAAATTTTTAAAATGATTAAACGTACCTTATTTTTCAGCAATCCAGCTTATCTAAGTACCAAAAATGAACAATTGGTGGTAAATTTCCCCGAAGAAGAAAAAGAAGATAAAACAATTCCTATAGAAGATTTAGGCTTTGTAGTATTAGAAAATCCGCAAATAACCCTCACCAATGGGTTACTTATGAAACTAGTACAAAATAAAACTGCCGTTATTACTTGCGACAAGCAACACCTCCCCTGCTCTTTTTTGCAGCCTTTGGTAGGTCATACTGAACAAACGGTACGCTATAGACATCAATTAGATGCGAGTGTTCCACTTAGAAAGCAGTTGTGGCAACAAACCGTTATGGCAAAAATAAATAATCAAGCAATGCATCTTAAACGTTTAGGCAAATATAGCCTTAAACTAGAGCGGTGGGCAACAGAAGTTAAAAGTGGGGACACGCAAAATCATGAAGCCGTTGCTGCGGCTCATTACTTTCAAAATCTATTTGACTTAGAAGGATTCAGCAGAAATCAAAAGGGCGTACCCCCAAACAATTTATTAAATTACGGATATGCCATTTTACGAGCGATAACAGCCCGTGCCATTGTAAGTAGCGGGATGCTTCCTTCGGTAGGTATTTTTCATCACAATAAATACAATCCATTTTCTTTGGCCGATGACGTGATGGAACCTTACCGACCTTATGTAGATGCTTTAGTTAATGATCTGGTGCAAAGTGGTTGTAATCTAGAAGAATTAACAACGAAAATTAAAGTAGAACTTTTACAGATACCTGCTATGGATGTAGCTATTGATGGTAAGAAAAGCCTGTTAATGAATGCCGTTAGCCGTACTACCAATAGTTTATATGAATGTTTTTATGGGAGTAGCCGAAAAATATTATACCCGGATTTTCAATAAAGCTTTAAGAATATAAATACGTTAGTTGTAAAAAGAATAGAGTTAAATAAAAACTCAAGTGAAAACCATAAAATGGATTAATACTATGGAAAATTCACGTTTTTCAAGACTAAATCAATACAGAAGCATGTGGGTACTTGTATTTTTCGATTTACCAACCGAAACCAGAATCGAGCGGAAAGCTGCCACTAGATTTCGCAAACAACTTCTAGATGATGGTTTTGGAATGTTTCAATTTTCTATTTACAGTAGATTCTGTGCTAGCCGTGAAAATGCAGCAGTACATATTAAACGAACAAAAAACAATCTACCCAAAAAAGGAAAAGTAGCCGTGATGCAAATAACCGACAAGCAATTTGGTATGATCGAACTTTTTCACGGAAAAAAAGAAATAGAGCCTGAAGTACCTCACCAGCAATTGGAACTTTTTTAATTGAAAAAATAGCATTAAAAATAACTTATCAAGCAAAGCAAAAGGCTTACTAAAAAGCCTAGTTTTTTATTTCTAATTATACATTTAAAATACAGCATACCA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AAGCTTTGTATATCGCTGTAAATCATGATTAAGATTACAATTCTGAAAGCAATTCACAACGGGTAACATTCGTAGGCAAGTACGATCGATACCGTAAATCATAATTATACATACAATGTTAATTAAAATTAATTATAAAGTAAATAAGAATTTGTAATTATTTCTTATCTTAGTATAAATTAAGTCAAATAAAATGTGACCTATTCGGTTACCTCTAATTTACGAATAGACTTAAAATACTGAAATCACTAAGACTGCTGAAGTGTATTCTAGTTCTCTCATCCCGACTTTTAATTTCTATTTTTTCACCTCAACTTTATTCGCTTCAAGAAAATGCAATCACTGGATTTCTTTCAATCTTCTTATTTAAAATAAATAACGTATACTTATATAAAAATTATATATTTACGTCTTATCTTACCTAACTATATTTTTATTAATTATATAATCTTTCCGTAAAAAATGATCATCTTTGGTACTAGAGCAGCACATATTAAAATCTGTTCTTTCTAAGCAAGCGGTATGTCCAAATTGTAATGAAAAAGGTTCTATTATAATTAGTGTTTTTAGAAAGCACGCTCATATTTTTTGGATTCCTATGTTTCCTATTGGTAAAAGAGGTATTTCTCAATGTCAAAATTGTAAAAATGTATTATCGACTAAAGAAATGCCTAATTCTATATGAAATGAGTATATAAAGCTTAAAGATGAAAACAAAGGCCCCTTATGGCAGTTTTCTGGTCTGGCATTATTTGCAATCTTAATTAGCTGGGCATTTTACCAAAGTGGTGAAAATGAAAAATTAGAGCAACAATACTTATCATCTCCCAAAAGTGGAGATGTATATGAATATAAAATTGAAGGCGGGTTCTATTCTACTCTAAAAGTAATCGAAGTAAATAATGATAGTTTGCTCGTAGTTCCTAATGACTATGAAATTGATAAAATGAGTAAACTCTATAAAATTCATAAAGACGAAAATTATTCTGAAGAATTTTCTTTTAAAATAGATAAAAAAGAAATCGAAACAATGTATAATTCAGGAGAGATCTTTGATATTAACAGGTAATTTGAGAAGTCCTAATAACAAAAAAACTACTCCATAAAGAGTAGCTTTTTTGTTATAATTAAAATCTATTTCAACCTTATGCAGAAACTTCTTCTTCACTTTCTACAGTTGCTAAGTAACGTTCTGCATCTAAAGCAGCCATACAACCTGTTCCGGCGGCAGTAACGGCTTGTCTGTATTCTTTACCAAATACCTTTAGGTAAATCGGTAATATTGACGTCTTGTTTTTTCTTCTAACTTTAAAGCTATAAAAACAGTTGATCATGATTATTAAAATAGTTAGAGAAGATCATTCAACACACAACAAATCTTCCCACTGCGTCGTATACCTCGGACTCCGTTCATTTTTGATCAATTCCCATTGTTTCACTTTTCTAGCATCCATTAAAGCCGGCGCTAAAGTGGTTTTCCCGAATTTCTGATTAATACGATCGAAAGCTTCCATAAGGCCGACCTTTTCATCGGTGGCCGCAAATAAATTGGTTTGTACATATTCTTTCGGTACAATTCCGCTTAAACAAACGCCCACTTTTTTATAACGATAACCCGGTTTAAAGATTTTATGCAATGCTTTTTTTCCTTCCGCATTTAAAATAAACGTATTGTTGGTCGGTACTTCTAAAGTTACTGTAATGCTTTTGTAGTATTGCTTATCACGTTCGCTATGGTAATTGGTCTGTAAGAAGATTTGTAGATAGTTAGCACAACAATTTTGGTTACGCAAAACTTCACTTACCTCATTAATATAATACGAACAAGCTTCTTCAATCAGCGCTAGCTTTTCCAGCTTTTTACCAAAAGATTTGGCGGTTCCGATCGCTTTTTTAGGTTTGGGAGCTCGTTCTAAAGGCAAACAACTTTCGCCTTGCAACTCTCGCCACGTACGTTCACCTACTACCGTCATATGTTTTCGTACCCAACTTAAAGGCAATTGCGTAAAATCGAAAGCAGAATTTCTTCCCGTTTCTTGGATGCGCTGCGCGTGCTTTCTGCCAATACCCCAAACATCTTTAATTTTTGCCCAATGCAAAGTGTCAACACGTTTTTCTTCAGAATCAATTACAAATACGTGATCGTTTCCGGCCTCTTTTTTAGCACGTCGATTGGCTAATTTTGCCAAAACTTTTGTCGGTGCAATTCCAACACCAACCGGCAAACCGGTATAACGTTGAATACGTTCTTTAATCGCAATACCGTAAGCTCGCAAATCTTGATGTTGCATTCCCGTAAGATCGATAAACGACTCATCAATGCTGTAAATTTCTACTAGAGGTGAAAATTCTTCCAGAATCCGCATCACCCGATCAGACATTTCTCCGTACAAAGTATAATTAGAAGAAAAAAAGGTCACCCCATTTTTAATCAACTGATCTTTAATTTTAAATACCGGCTCAAACATCGGGATATGGCTTAAAGCTTTCGCTTCACTATTGGCGGCGATCACACAACCATCGTTATTGCTCAGCACCACCACAGGTTTCCCTTTCAGATCTGGGCGAAAAACCTGCTCGCAAGAAGCATAAAAACTATTACAATCGATCAACGCAATCATAACGAATGTATCACATAAGTAATTACGCCCCAAAGTTCAAAAGCGTCAGAATTCATTTTTTCTTTTTCTTGAGGAGTTGGGAATTTCATCACTTCAAAAGCACCATCCTTCACCACCAAAGCAATCTTCCCTCGTACAAATTCTAACGAACGGTCGATAATCAACACATCGTTTTTTAAAATTCCTAAATCTTCCCAAGCGCTTCCGCCAATACGCACAAAAAATGTCGCTTCTTTGTTCTTTACCAATACTTCAGACAAATCGATCGTTCGCTCTAAATAATGCGTCGCCGGACTCGGAAAACCGGTTTGCATCGATACTTCTGCCCGATGTTTAGGTTTCGCTCGTTTAATCTTTCCAAATTCTGTCACTTCCATAATTCAAAATTAGGAAATATTCCTTTCGATAGGAAAATTTCCAATGTTAAAGTTTAAATTTTATTTTCTATCTTTGTCATAATGAAAGTTTTCCATCAAATAGCAGCTATTCTTATGGCATTTTTAGTGCTGTTCTCTACTTCGGCCTTTGCCGTAAGTATGCACTATTGCGGGAAAACCTTGGTCGACTATTCATTTGCACAACAAGCAAAATCTTGCGGAATGGCGATGGAAGCCACCCAAACTCCAAAAGAAACGCCCGCTACGTGTAGCATTCAGAAAAAAGGTTGCTGCACCAACAAAAAGATCACAAAGCAACAAGACGACGTTAAAAACAATTCGAAATTGCAATTAGACCAACAGGTTTTTGTAGCCAGTTTGGTGTATACTTATATTCAACTTTTTGAGGTAAAGAAAACGCAGCACATTCCTCACCGAAACTATTCTCCTCCGCTGCTCGTCTACGACCTACTCGTGTTAGACGAAACTTTTTTAATTTAAAATTTTAATCTGGGCGCAACCCTATCGGGTCGGGCTATCCGTTATATCTTTTTCAACTTCCTGCGCAGGCAGGAATCTAAAAAAGGATGCCACTCCTATCCCTTGCGCAAACCAAATCCTTCTTTCAAAATACCGTTAAGCTATAAGATTCTCCACTTTTAAAGTGAGATGACAACGACAAAGGAGGATTTTTCAATTTCAGTTTCAATTTTATCATTTAAATCACTAAAAATTATGCTGAACAAAGGCATTAAATTTTTAATCGAAAATAAGATCGTTGCTGGGCTCCTACTTGTACTTCTTGTAGGTTGGGGACTCACCAATTCTCCGTTTAATTGGGATCTAGGTATTTTACCCAACAATCCCGTAGCGGTCGATGCTATCCCGAATATTGGCGAAAATCAACAAATCGTTTTTACCAAATGGGAAGGTCGCTCACCGCAAGATATCGAAGATCAAATCACCTATCCGCTTACGACTTCATTATTAGGTATTCCCGGAGTAAAAACCATTCGAAGTTCTTCGATGTTTGGGTTCTCTAGTATTTATATCATTTTTGAAGAAGACATCGAGTTCTATTGGAGCCGTAGCCGAATTCTCGAAAAACTCAACTCACTACCGGCAAATTTACTTCCGCAGGGCGTCAATCCTAGTTTAGGACCCGATGCTACGGGACTCGGACAAATATTTTGGTACACGCTCGAAGGTCGCGACCAAAACGGAAACGTGACCGGCGGTTGGGATTTGCAAGAGCTGCGAAGCATTCAAGATTATTACGTAAAATATGCGCTTTCAGGAGCAAGTGGTGTTTCAGAAGTTGCTTCTATTGGTGGCTACGTTCAAGAATATCAGATCGATGTAAATCCTGAAAAAATGCGCCAATATAATATCGGTTTGCAACAAATCGTAAAAGCAGTAAAAGAAAGTAACCGCGATATTGGCGCCCAAACCCTAGAAATAAACCAAGCTGAATATTTAGTACGTGGTTTAGGTTATGTAAAGTCGATTGAAGACCTAAAAAATACGGTGGTAAGTGCTAAAGATTACACTTCGCTCCGCATTAAAGATATTGCCAACGTACACTTAGGTCCCGAAACCCGCCGCGGAATTCTCGATAAAGAAGGTGCAGAAGTGGTTGGTGGCGTTGTGGTTGCCCGACACAGAGCTAACCCAATGGAAGTAATTACTAATGTAAAAGCGCAAATTGAAAAAATTAAAGGTGGTTTACCTTCTAAAGAGTTAAAAGATGGTAGAACCTCGCAACTTACGGTGGTTCCGTTTTACGATCGCACACAATTAATACAGGAAACTTTAGGAACGCTCAACGAAGCTTTATTAATGGAAATTCTCATTACTGTTTTGGTCATTATCATTATGGTTTATAATCTTAGAGCTTCCTTATTAATTTCTGGTTTGCTTCCTGTTGCGGTGTTAATGGTTTTTATTGCGATGAAGTTTTTCAACGTGACGGCGAATATCGTTGCCCTTTCAGGAATTGCAATCGCTATTGGAACCATGGTCGATATGGGTGTGATTCTCTCTGAAAATATTATTCGACATCTTGAAAAAGCCAAAGAAAAATTTAACATCAACGCTATTGTTTACCAAGCGACTTCAGAAGTTTCCGGAGCTATTTTAACTGCCGTTTTAACAACGATCATCAGTTTTATTCCCGTGTTCACGATGACGGGAGCTGAAGGAAAACTCTTTCGTCCGTTGGCATTTACCAAAACGATGGCTTTGGTGGCTTCACTAATCGTGGCGCTTTTTCTTATTCCGCCATTTGCAGCGATATTATTCAAGAAAAGAAATCGTAGAAAAAAAGCTGGTTTCATCATCAACATAGCGATGATTATTCTAGGGATTGCAGCAATGATTTTCGGTTATCTGTTAGGAATTATTTTAATTACTTTTGGAATCGTTCAATTACTT</t>
  </si>
  <si>
    <t>MKRILGLDLGTTSIGWAFVNEAEKDNEESSIIKTGVRVVPLSTDEENDFKKGNSITINADRTLKRGARRNKFRYQLRRKALIKELKNIGFINENTKLTETGNNSTHELLRLRNRAVIEKMEKDEFARILLSINKKRGYKSSRKANSSEEGELIDAMGITKKLYEQNLTPGEFSYQLLKEGKKAIPDYYRSDLENEFDKVWKRQKTFYPDILNKILRKELVGKNKNQTWKICENPFDIEGIKLEGNRDEKKLEKFRLRKIALTEQIDLEHLAIVLQEINNEINKSSGYLSEISDRSKELHFNNLTVGQYLYNQIAQNPHKSLKNQVFYRQDYLIEFQKIWDKQAEFYPALTEKLKDKIQNEIIFYQRRLKSQKGLISYCEFESWEQNATVDGQVKHKTVGHRVIPKSSPLFQEFKVWQNLNSIRIIHIKTNEVFHIEEDSNTELFQKLNWTDKLTNKQVLKEFNLKPEDWKINFQQIEGNRTNYNLLAAYKEILKIEGYDNINFSNIEPDELQEILEKCFGEIGIDKQILDFNATLDGNEFSKQKSYELWHLLYSYEDDFSRTGTEALENKLKNNFGFKDEHLPYLINIRFQDDYGNLSARAIRKIMPYLQDGKIYSDACELAGYNHSNSVTKKQNEKRVLKPKLEILKKNSLRNPVVEKILNQCINVINTIIEDEKMGRPDEIRIELARELKNTKEQRDRMTKAIGRATREHEKYREEIKSKFGLPHVSRNDLIRYKLYKELESNGYRTLYTDEYIKPEDLFSKNYDIEHIIPKSRLFDDSFSNKTLETRESNLDKGDETALDFVERKFGKEGLDNYRNRVEELYKARKIKGSKHQNLLMSLKDIPEDFLNRDLGNSAYIAKKAAEILLDVTKRVSLTSGKITSKLRDDWGLIQIMQELNWDKYEKVGLTYYKENKEGKKLRRIKEWTKRNDHRHHAMDAITVAFTKPGMIQYLNNLNAKTNKEIYKLENTYTYKDDRGKRKFKAPFPNIRKASKKHLSQILISHKAKNKVTTKNKNKINVKGKNTFVYQTVETPRGQLHKETVYGKSKYYETKFEKVSGKFDEDRIELVANQSHKNALLKRLEEFENNPKKAFTGKNSLAKNPVYLNGTQETLPEKVKLAWLEDRFTIRKEITPDLKTDKILDKGVKKILEERLKEFNNKPKEAFADLDKNPIWLNEEKGIKIKRVKITGVSNAEALHHSKNHLGKQVLDDKNSPIPNDYVSTGNNHHVAIYEDEKGNLQEEVVSFYEAVARKKEGLPIINKKHEKGWMFLFTMKQNEMFVFPNEEKGFNPSEIDLLNPNNKVLISENLFRVQKIATKNYFFRHHLETQLIDHKKTRTITWENIRSCNGLKNLVKIRLNHLGEIVQVGEY</t>
  </si>
  <si>
    <t>257758.SAMN03198051.GCA_001074565_01672</t>
  </si>
  <si>
    <t>GCF_001074565.1</t>
  </si>
  <si>
    <t>Streptococcus pseudopneumoniae strain 843_SPSE 105_10838_197946|</t>
  </si>
  <si>
    <t>GTGTCTGGTAATTCTGGTCCATGCATTTCACCTGATACAGCAATACGAATCGGCATGAAGAGATTTTTTCCTTTAATACCTGTTTCTTTTTGGACTGCTTTGATTTGTGGGAAGATGTTTTCTGTTACAAATTCTTCATCTGTCATTGCTTCTAGTTTCGCTTTGAAGGCTTCTAGAACAACTGGAACAGTTTCTCCTGCCATGACCTCGCGCTCTGCATCTGTCAACTCTGGGAAGTCTGAGAAGAAAAGATCTGTCAATGGAACGATTTCGTCAACTGATTTCATTTGTGGTTTGTAGAGTTCTACTAATTTCTCAGCCTTATCAGTCAATCGTCCTGCTTCTTCAAGGAATGGTTTGGCCATTTCAAAAATGGTTGCTAAGTCAGCTCTCTTGATATAATCATTGCTCATCCAGTCCAGTTTCTTCTGATCGAAGGCTGCAGGAGACTTGCTGAGGCGGTTTTCGTCAAAGAGTTTAATCAATTCCTCACGTGAGAAAATTTCATCTTCACCACCTGGGTTCCAACCAAGAAGGGCGATAAAGTTAAAGACTGCTTCTGGCAAATAGCCTTTCTTACGATAGTCTTCGATAAACTGAAGGGTGTTGGTGTCGCGTTTAGACAATTTTTTCCCCGTTTCAGAGTTGATAATCAAGGTCATGTGACCGAACTCAGGTGCATCCCAACCAAGCGCTTCATATACCATGAGCTGTTTTGGTGTGTTGGCAATGTGGTCATCTCCACGGATAACATGAGAGATTTGCATATCGTGGTCATCGATAACAACGGCAAAGTTGTAAGTTGGGTATCCGTCTTTCTTTTGAATCACCCAGTCACCGCCGATATTGCCACCTTCAAACTCGATATCACCTTTGACCATATCATGCCACTTGTAGACACCAGACTCATTGACAGCCAAACGAACAGTTGGGATAATGCCTGCTGCTTCACGTTCTGCGATGTAAGCTGCTTTTTCTTCTTCGCTCATACCAAGGTATTCGTTAATGTAGCGTGGTGTTTCGCCAGCTGCTTCTTGGCGTTCACGTTCTGTTGCTAATTCTTCTTCTGTAACATAAGATTTGTAGGCTTTTCCTTCAGCTAGCAATTGGTCGATGTATTTTTGATAGAGTTCCAAACGCTCTGATTGGCGATAGTTTTCATGAGTTTCTGGGCTTTCATCCCAGTCCATCCCCAACCAACGAAGGTTTTCAAGCTGTGAACGTTCACCATCCTCAACATGGCGTTTACGGTCAGTATCTTCGATACGAATGATAAAAGTTCCACCATGACGGCGTGCGTAAAGGTAGTTAAACAATGCTGTACGGGCATTTCCGATGTGTAGTAGTCCTGTTGGACTTGGTGCGTAGCGTACGCGGATATCTTTTGACATAGTTTCTCCTATAAAGTCTCTAGGCGTCTGCCTTTTTGCTTTCTATATTATATCACAAGTCTCGCCTGAGTCCAATGTCTACGAATAAAGGGAGTAAAAAGAGTGGGCAAGCCACTCTTTTCTTCTATTATAGACGTGCGTTAAGCTCTTTGCTCAATTCTTCAAATCCTGGTTTTCCAAGAAGGGCAAACATGTTACGTTTGTAGGCTTCAACACCTGGTTGGTCAAATGGGTTGATGGCATTCAAGTAACCTGAAAGGGCGATAGCCAATTCGAAGAAGTAGATAGTGTAACCAAGAGTGAAAGCGTCTTGCTCAGGAAGAGTCACGTACATGTTTGGTACATCACCGTCAGTGTGGGCAAGAAGAACACCGTCAGTCGCTTTTTTGTTTACAAAGTCAACGTCTTTTCCTTGAAGGTAACCAAGTCCGTCAAGGTCTTCTTCCAAAGTAGGAATGATCACGTTCTTACGTGGTTTGTCAACACGAACAACTGTTTCAAACATGATACGAGTTCCTTCTTGGATAAATTGTCCCAACGAGTGCAAGTCAGTTGAGAAGTTTGCTGAAGTTGGGTAAATCCCTTTTTGATCTTTTCCTTCTGACTCACCAGCCAATTGTTTCCACCATTCTGAGAAGTATTGAAGTGATGGTTCGTAGTTTACCAAGATTTCAGTAGCGTAGCCTTTACGGTAAAGGATATTACGAACGGCTGCGTATTGGTAAGCTTCATTTTCAGCAATCTTGTCTGAAGTATAATCCTTACGAGCTGCGTTGGCACCTTCCATAAGGGCTTTGATATCTGCACCTGATGCAGCGATTGGAAGCAATCCAACTGCTGTCAATACTGAGAAGCGTCCACCGATGTCATCTGGAACAACAAATGTTTCCCAACCGTTGGCATCTGCTTCAACCTTAACAGCACCTTTTTGGCGGTCAGTTGTGGCATAGATACGTTTGTTGGCTTCTTCTTGACCGTATTTCTTAACCAAGAGTTCTTTGAAGACACGGAAAGCGATCGCTGGTTCTGTTGTTGTACCTGATTTAGAAATCACGTTTACTGAGAAGTCTTTGTCAGCTACGTACTCTACCAAGTCAGCAAGGTAAGTAGATGAGATTGAGTTTCCTGCGTAAAGGATTTGTGGAGCTTTGCGTTCTTCTTTTGTTTGCAAGTTAGCAAAGTGGTGGTTCAAGAAGTCGATAGCTGCTTTGGCACCAAGGTAAGATCCACCGATACCGATTACAACCAAGACATCGCTGTCTGATTTGATTTGCTCAGCAGCTTTCAAGATGCGGTCGAATTCTTCGCGGTCGTAGTTTTCAGGAAGGTCCAACCAACCCAAAAAGTCGCTACCAGCACCAGTTCCTTTACGGATCAATTCGTCTGCAGCTGTTACTTGTGCTTGCATGTATTCCACTTCATGTGGGGCAACAAATTTGTCTAAAACTTTTGAATAATCAAATTTAATATGTGACATGATATTCCTCCAAAATTTCTTCTTTTCTATCATAACGCTTACCTTCGATTTTTTCAAGCTTTTTTATTGAATTTGCCCAATTTTTATCAGAATTCAAACGTTTGCGTAAATTTGCTGAAATATAAAAAATCTGAAAGGACGAATAAAAACGGCTAGAGATTCTAACCGTTACAATTCATTTAATAAATACTCAAATAGTTCTAAATTGCCGTCTTCTTCATTGACCAGAAATTCTGGATGCCACTGCAAGCCGATGATACGATGCTCGTCGACAGACTCAATCGCTTCGATGGTCTGGTCTCTTGGATCAATAGCAGTCACACGGAAATTAGGCGCCAGATCTTTAATACTTTGACGATGGACTGAGTTGACCTGACTTTCTTTTCCGAACAACTTAGCCACCACGCTTCCTTCTACTGTCTCAATAGTATGAGATGTCCCAAAAGGCAAGCCTTGCCAGTGACCTTCAATTTCTTGGTGGAGAGTACCACCAAAAGCAACATTGACCAGCTGAACTCCGCGACAGATTGCCATAATTGGTTTATTCTGACGGAGCGCTTCTTTCAAGAGAGCTAGTTCAAACTCATCGCGTACAAGGTTGTAATCATCGCTCTCAATGGTCTTTTTCTCTCCATAAAACTGAGGATGGACGTTTTGCCCACCTGTCAAGATGAGTTTGTCAATCATTTCTACATAATCGCGAACAATGGACTCATCCCCTACAGGAATTACTAAAGGAAGACCACCGACTTGACGAATGCTCTCTGCAAATTTACAGGATACAGATGAGTGGATGTTTTTCCCTTCTGCATCTACAGGACATAGATTTGCAGCAACTCCTACAACCGTTCTAGCCATGATGTGTCTCCTTTCGATTTTCTTGCGACAGTCTTATCTTATCACTCCAACCCTTTCCTGTCTAATATGTTTTTTTAAAGACCGTGATAAGTATTTTTTATGGATAAGAAAAAGCTACCCAACGAGGACAACTTCTTTTTTATTCGAAGACAAATTGATTGTGATACAGTTCTGAGTAGAAGCCACCAAGCTTGAGCAACTCGTGATGATTTCCACGTTCAATGACCTCCCCATCTTTGAGGACAATAATCTGATCGGCATTGAGGATGGTCTTGAGACGATGGGCAATGACAAAACTGGTTCGACCTGCTACAACTGCCTCCATGGCATGTTGAATCTTGCTTTCTGTTACGGTATCCACATTGGAAGTCGCTTCATCTAAGATTAGGACTTGGGGATCTGTCATCAAGGTCCGGGCGATGGAAATCAATTGTTTCTGACCAGTTGAGAAGATGTTTTGCTCATCATCAATAAGGGTATCATACTTGTCAGGCAAGCTTTCAATGTAGTCATGAATATGAGTTGCCTTGGCAGCTGCTTCGACCATTTCCTGACTGGCATCTGGCACACCAAAGCGGATATTGTCCCGGATCGTTCCACTAAACAAGACCGAATCCTGCAAGACAATACCGACCTTACTCCGCAGGCTGTCCAAGTCGTAGTCACGAATGTCTTTGCCATCAAAGCAAATGCTGCCTGCATCCACATCGTAGAAACGATTGATGAGGTTCATGATGGTCGTTTTCCCTGAGCCAGTCGGACCGACAACTGCTATCATCTGCCCCTTAGGAGCTGAAATGCTAACATCTTTTAAAATCGGCTTGTCTGGCACATAAGAGAAATCAATGTGACTGATTTCAACGCCTTCTCGCAATTCCGTAAAGGCAGGCGCATTTTGCGGACGAATCTCTTCTTCTGCATCGAACATTTCTTGGATACGATCCGCCCCAGTAAAGGCCAACTGGAGGCTCCCCCAACTCGCAGCCACCTGGATAATCGGCTGGTAGTACTGCTGAGAAAATTGGGTAAACATGACGATCAAACCTAGGGCTGTCGTTGTTTCGATACTTGGATCGTTCAGCAAGACAGCCGAACCTGCAAAAATGACGATGGCCGTATTGACCAAGCTCATCCCATTCATAACAGGAAAGAGGATGCCTGAGAACATTCTCCCTTTAAAGGTTGCCTTGCGCACGCGCTCATTTTGCTCCACAAAGCCTGCTACGATGTCGTCTTGAATTCCTTGTACGATAACAGCTTTCTGCCCTGAAATACTTTCGTCCATGTAGGCGTTGAGTTTCCCTACCTCTTTTTGCTGGAGATTAGTGTACTTGCGGGCCATTTTCACGATGAAAACCAACATGAGAAAGGCTACTGGAGTACTGGCTACTGTTATCAGGGCGAGCGTCACATTTCTTGAAAACATGACAAAAATCAAACCGATGTAAAGAGCAATATTGCTCATGACCTGAACTAGGCTTTCATTGAAGGCTTGAAGGATGTTATCCAAGTCACTCGTAAAGCGAGAGAGGATGTCACCATCCTGATGGCGGTCAAAGAAAGAGACCGTTAAACGAGAAAGTTTGCCAAAGAGGCCCTTACGCATCTCATTTGTCGACTCAGCAATCACACGAGTCATCAAGGTCATGTAAATCAAACTGGATACCACTAAGGCGAGGACAACTAGAGCTAGATTCAGCATCAGAGCTGATAAACTCTGCCAGGCTAGTTCGGAAGTTCCATTTTGATAAGCCAGAACTAGGTTAGCGAGCTCCGTCACTGCTTGGCCTGAAAAAACTGGAAAGAGGGCTTGGGCAATCGTCGCAACTGCAACCATCAGAATCACAATGACAAAGGAGAACTTGTAAACTTTAAAATAATTCCAGAAAAATCGAACGGTTTTCATTTTATTCCTCCTTTCCCTTTTGTGTTTCGTAGATTTCGCGGTAGACGGCATTGTTAGCTACCAAGTCTGCATGCCGTCCTTCTCCAATCAAACGTCCTTGATCCAAAACCAAAATCTTGTCTGCATGGACGACTGAACTGATCTTTTGAGCGATGATAATCGTGGTCGTCCCTTTCAGGTCTTTGTTCAAAGCTTCCTGTACGAGTCTCTCTGACTTGGCATCCAAGGCCGAAGTCGAATCGTCAAAAATCAGGATACGGGGATTGCTGACAATCCCACGGGCAATGGACATCCGTTGCTTTTGTCCACCAGAGAAGTTGGTGCCACGTTCTTCAACCTGACTCTCAAATTTGTTTTCCATGCGTCCGATAAATTCACTGGCTTGGGCAATCCGTGCTGCACGTTCCATTTCTGACATGCTGGCATTGCCTTTTCCTTGACGAAGATTATCTGCAATGGTCCCGCTAAAGAGAATAGCACGTTGCAAGACGATGGAAACTGTTTTACGTAAGGTTCCCTCGCTGACGTCTCGAATATCCTTTCCACCAATCTTGATAGATCCCTCCTGCGGATCAAACAGTCGTGGAATTAACTGAGCCAAGGTAGACTTCCCTGCTCCAGTCGCTCCAACCACACCCACCATCTGACCAGGCGCAACATCAAAGGTTACATTCTTCAGCATAGGCTCATCGTCATTAGGATAGGTGAAGGTCACATTTTCAAAAGAGAGACTTCCTTCTAACTCTTCGTCTGGGAGATCTTTAAAGGTCATCGCTGGCTCGGTATTTAGAATCTCGCGGATACGACGCAAGGAAATCATGGCACGACTGACAGAATTTCCTAAAAATCCAACCATGATGATGGTAAAGATAATCTGGCTGAGATAGTTGATAAAGGAAGCAATAGAGCCCACAACAGATGGATCTGACTGAGCCATTCCAGCCACCAACCAGATAGAGAGGAAGACCGCTCCATAGCCGACTAGCATCATAACGGGTTCTATAACTGAGAAGGCATAACCGATATAAAGATTTTGGCCGAGAAGTTCATCAGAAACCTCGGTAAATTTATCAAATTGTGCTTTTTCTTGTACAAAGGATTTGACTACGCGCACACCACGTAGATTTTCCTTAGCGATAGCATTGATCCGTTCAAGAAGGGTTTGAAACTTAGCAAATCGTGGCCCCATCATCCCCATCATGATGGCAGTTAGTGCAAAGATTAGGAGCACCATGAGGACAATCACCCACCAAAGTGATGGAAGAGTGTGAACCGCCAAAATAAAGGAACCGATAAAGAGAAGAGGGAGACGGAAAAGAATTTGAAAAGCCATCATCACCACGTTCTGAATTTGGTTGATATCATTGGTCATACGGACGACAAGGTTACCCGCATTGAATTGCTCGATATTGGCATAAGAAAACGTCTGGATCTTGCGAAAAGCGTCTTCCCGAAGGTCCGAAGACACTCCTTGGGCAATATAGGCTGCAAGTGTCACATTGACCCCACCTGCCACCAGACCGACTAGGGCTACTCCTATCAGCCAAGCGCCGATACTATAAATAGCCTCATTTTGACCAGCCAACAAAGCCTCTAACACCTCTTGCAGATAGCGCGGTTGCAAGAGCGAGCTCGCAACCATCAAGCCTGTCATCATTAAGGATGCCAAGGCCTGCCATTTATAGGTTTTTATTTTTTTAATCAGCATATTTCCTCCTAATAAAATAGATAAAGGGAGCGACATCCTACGTCAGCTCCTTCTCATTCGTTCATATTGATGCTATTCTAGCAAAAAAGAGACATCTTGTCAAAGAAGTCTCCTTATTATAAATTAGTGCGCTTTCATCTACAGATGATGCATGAAAAGGCTTTTTATGGTAAAATGGAAGGAAGAACTCTTACAAGGAGGAAAAGATGAAGAAACAAACCATCGCTGTCTTGGGTCCTGGTTCTTGGGGAACTGCCCTTTCGCAGGTCCTAAACGACAATGGACACGAGGTTCGAATTTGGGGAAATATTTCTGACCAAATTGATGAAATCAATAACCACCATACCAACAAACGCTACTTCAAAGATATCCTACTCGACGAAAAAATTAAAGCCTATCATGACTTAGAAGAAACACTAAAGAATGTGGATGCTGTTTTATTTGTGGTCCCAACAAAAGTAACGAGACTGGTTGCCCAACAAGTAGCAAAGGTGCTTGAGCACAAGGTTGTCATCATGCATGCCTCCAAAGGATTGGAACCAGATAGCCACAAACGTCTATCAACTATTCTTGAAGAGGAAATTCCAGCTGACCTCCGTAGTGAAGTCGTTGTTGTTTCAGGACCTAGCCATGCTGAGGAAACGATTGTACGGGATATTACCTTGATCACTGCAGCCTCTAAAGACCTTGAAACGGCCCAGTACGTCCAAAATCTCTTTAGCAATCACTACTTCCGTCTCTATACTAATACGGATGTTATCGGGGTTGAAACCGCTGGTGCTCTCAAAAACATCATCGCAGTTGGTGCAGGTGCATTACATGGTCTAGGGTTTGGCGACAATGCCAAGGCAGCTATCATTGCCCGTGGCTTAGCTGAAATCACCCGTCTAGGGGTCGCTCTGGGAGCTAACCCTCTGACTTATAGCGGGCTTTCTGGAGTTGGTGATTTGATCGTAACGGGGACATCTGTCCACTCTCGTAACTGGAGAGCCGGTGATGCTCTCGGCCGTGGAGAATCCCTAGCAGACATCGAAGCAAACATGGGTATGGTCATTGAAGGCATTTCAACAACTCGAGCAGCTTACGAACTGGCTCAGGAATTGGGTGTCTACATGCCAATCACACAGGCCATCTACCGAGTTATCTATGAAGGTGTCAATATCAAAGAAGCAATCACTGACATCATGAACAATGAATTTAAAGCAGAAAACGAATGGTCTTAGACCCTTATAGAAAGGAACATTATGAAACAAAAAGTCAGAAAAGCAGTCATCCCTGCCGCTGGATTGGGAACTCGTTTCCTCCCAGCAACTAAGGCCTTGGCAAAGGAAATGTTGCCAATCGTAGACAAACCAACTATCCAGTTTATCGTTGAAGAAGCCCTCAAATCTGGTATCGAAGATATCTTGGTTGTTACAGGTAAGTCAAAACGTTCCATCGAGGACCACTTCGATTCAAACTTTGAATTGGAATACAACCTTAAAGAAAAAGGGAAAACAGATCTTTTGAAGCTAGTTGATGAAACAACTGGCATGCGTCTGCATTTTATCCGCCAAACTCATCCACGCGGTCTCGGAGATGCTGTTTTGCAAGCCAAGGCTTTCGTCGGAAATGAACCTTTTGTCGTTATGCTTGGTGATGACTTGATGGATATCACAGACGAAAAGGCTATTCCACTTACCAAACAACTCATGGATGACTACGAGCGTACCCACGCGTCTACTATCGCTGTCATGCCAGTCCCTCATGACGAAGTATCTGCCTATGGGGTTATTGCTCCGCAAGGCGAAGGAAAAGACGGCCTTTACAGTGTTGAAACCTTTGTTGAAAAACCAGCTCCAGAGGATGCTCCTAGCGACCTTGCTATTATCGGACGCTACCTCCTCACGCCTGAAATTTTCCAAATCCTCGAAAACCAAGCTCCAGGTGCAGGAAATGAAATTCAGCTGACAGATGCAATCGATACCCTCAATAAAACACAACGTGTATTTGCTCGTGAGTTCAAAGGGGCTCGTTACGATGTCGGAGACAAGTTTGGCTTTATGAAAACCTCCATCGACTACGCTCTCAAACATCCACAAGTCAAAGACGACTTGAAAGACTACCTCATCCAACTCGGAAAAGAGCTGGCTGGGGGGGAATAGAAGAAAATTCCATATAAAAAGAACTAGGATAGTTAATTATCCTGGTTCTTTTTTGTATTGCTATTCTTTAAAACATCTACTTAAAAAGGAATCTGTATTTCTCAGTTCACTTACTTATAAACTCCATCGAAACGGTCTCAAACTTCATGAAAGCGCTATGATATTATTTGTTTTTTAACAAAAATAGGAGTACAATGAATTAGTATAATAAAATAAAAAGCACCGAATCGGTGCGCACTTTTTCAAGTTGTGTACGGACAAAGCCTTATTTTAACTTGCTGTGTTGTTTCGAATAATTCCAACACTTGTATTGTATACTTTTCTTTTAAAAATTGCAAGAATAAATTGTTATAAAATAGAATAACACTTCATTTTATAAGATTAAAAAATTACATGTTGAAAACGTTTTAGAATTTCTTGATTTTAATATTCAAAAGATATATAATTTAGCTAAAGTTAATATATTAGCGTTTACTAATGAGAACTTAAAGAGTATAACCCAAAGGAGAAACCTAAATGAGCAACAAACCTTACTCTATCGGACTTGATATCGGAACAAACAGCGTCGGATGGGTCATCATTACGGATGACTATAAGGTACCATCGAAAAAGATGAAAGTTCTGGGCAATACTGATAAACATTTTATCAAGAAAAATCTGATTGGAGCTTTATTATTTGATGAAGGGACTACTGCTGAAGATAGACGTCTAAAACGAACAGCACGTCGTCGCTATACTCGTCGGAAAAATCGTCTTCGTTATCTTCAAGAAATCTTTGCTGAGGAAATGAACAAGGTGGATAGTAGTTTCTTTCATCGACTAGATGACTCCTTTTTAGTTCCTGAGGATAAAAGAGGAAGTAAATACCCTATTTTTGCTACCTTAGCAGAAGAAAAAGAATATCATAAAAATTTCCCAACTATCTATCATTTGAGGAAACAGCTGGCGGACTCAAAAGAAAAAGCTGACTTGCGCTTAATCTATCTAGCATTAGCTCATATGATTAAATACCGTGGGCATTTTTTATATGAAGAAGCTTTCGATATTAAAAACAATGATATTCAAAAAATCTTTAACGAGTTTATAAACATTTACGATAACACCTTTGAAGGAAGTTCACTTAGCGGACAAAACGAACAAGTAGAAGCGATTTTTTCTGATAAAATTAGTAAATCTGCAAAGAGAGAACGCGTTCTAAAACTCTTTCCTGACGAAAAGTCCACTGGTCTCTTTTCAGAATTTCTTAAGTTGATTGTAGGAAATCAAGCTGACTTTAAGAAACATTTTGACTTGGAAGAAAAAGCTCCACTACAATTCTCTAAAGATACCTATGATGAAGATTTGGAAAACTTACTCGGACAAATTGGAGATGGTTTTGCAGACCTTTTCCTAGTTGCTAAAAAACTCTATGACGCCATTCTGCTATCAGGTATCTTGACTGTCACAGATCCTTCAACCAAGGCTCCACTATCGGCGTCTATGATTGAGCGCTATCAAAATCACCAAAATGATTTGGCATCTTTAAAACAATTCATCAAAAACAATCTTCCAGAAAAATATGATGAAGTTTTTTCTGACCAATCTAAGGATGGGTATGCTGGGTATGTCGATGGCAAGACCACACAAGAAGCATTTTACAAATATATCAAAAATCTTCTCTCTAAATTCGAAGGAGCAGACTATTTCCTTGAGAAAATTGAACGTGAAGACTTCTTGAGAAAACAACGCACCTTCGATAATGGTTCTATTCCTCATCAAATTCATCTTCAAGAAATGAATGCCATTCTCCGTCGGCAAGGAGAACATTATCCATTCTTGAAGGAAAATAAAGAAAAGATAGAAAAAATCTTGACCTTCCGTATTCCTTACTACGTTGGTCCATTGGCTCGGGGCAATCGTGATTTTGCTTGGCTGACTCGAAATTCTGATCAAGCAATAAGACCTTGGAATTTTGAAGAAATTGTTGATAAAGCAAGCTCTGCAGAAGACTTCATCAATAAGATGACTAACTATGACTTGTATCTGCCAGAAGAAAAAGTTTTGCCTAAGCATAGTCTCTTGTATGAAACATTTGCTGTCTATAATGAATTAACAAAAGTAAAATTTATTGCAGAAGGATTGAGAGACTATCAATTCCTTGATAGTGGGCAGAAGAAGCAAATTGTCAATCAACTATTCAAAGAGAAAAGAAAAGTAACTGAAAAAGACATCATTCAGTATCTACACAATGTTGATGGCTACGATGGAATCGAACTAAAAGGGATTGAAAAACAATTTAACGCCAGTCTTTCTACTTACCATGATTTGCTCAAGATTATCAAGGATAAAGAATTTATGGACGATTCTAAAAATGAAGAGATTCTTGAAAATATTGTCCACACGCTAACAATCTTTGAAGATCGAGAGATGATTAAGCAACGCCTTGCTCAGTATGATTCTATCTTTGATGAAAAAGTAATCAAGGCTCTAACCCGTCGACATTATACTGGATGGGGGAAACTCTCTGCCAAGCTGATTAACGGTATCCGTGATAAACAAACTGGCAAAACGATTCTTGATTATCTGATTGACGACGGCTACAGCAATCGTAACTTTATGCAGTTAATCAATGATGACGGGCTTTCTTTCAAAGAAATTATCCAAAAAGCTCAAGTGTTTGGGAAGACAAATGATGTGAAGCAAGTTGTCCAAGAGCTTCCAGGAAGCCCTGCTATTAAAAAGGGGATTTTACAAAGTATCAAGATTGTTGAGGAACTTGTCAAGGTTATGGGACACGAACCTGAGTCCATTGTTATTGAAATGGCTCGCGAAAATCAGACAACTACCAGGGGGAAAAAGAATTCTCAACAAAGATATAAGCGAATTGAAAATTCATTAAAAATCTTAGCATCTGGACTTAACTCCAAAATTCTAAAAGAACATCCAACAGATAATAATCAACTTCAAAATGATCGCCTCTTCCTTTACTATCTCCAAAACGGGAAAGATATGTATACTGGAGAAGCCCTTGATATCAACCAGCTAAGCAGTTGTGACATTGACCACATCATCCCACAGGCCTTTATAAAAGATGATTCTCTTGACAACCGTGTCTTGACTAGTTCAAAAGAGAACCGTGGGAAATCTGATAATGTCCCATGTCTTGAAGTAGTTGATAAGATGAAGGTTTTTTGGCAACAATTGTTGGATTTCAAATTGATTTCCTACCGTAAATTTAACAATTTAACCAAGGCTGAACGTGGCGGACTAGATGAGCGGGATAAAGTTGGCTTTATCAGACGGCAACTAGTTGAAACACGACAGATCACAAAACATGTTGCGCAGATCTTGGACTCTCGCTTCAATACAGAAGTGACTGAGAAGGATAAGAAGAACCGTAATGTCAAAATCATCACTTTGAAATCCAACCTAGTTTCCAACTTCCGTAAAGAATTTGGGTTATACAAGGTGCGGGAAATCAATGACTACCACCACGCGCATGATGCCTACTTAAATGCAGTAGTGGCTAAGGCTATCCTTAAGAAATATCCTAAACTAGAGCCTGAATTCGTCTATGGTGACTATCAAAAGTACGATCTTAAGAGATACATCTCAAGATCCAAAGATCCTAAAGACATTGAAAAAGCAACGGAAAAGTATTTCTTCTACTCAAACTTGTTGAACTTCTTTAAAGAGGAAGTACATTACGCAGACGGAACTATCGTAAAAAGAGAAAATATCGAATACTCTAAAGACACTGGAGAAATCGCTTGGAATAAGGAAAAAGATTTCGCAACAATCAAAAAAATTCTATCACTTCCGCAGGTGAATATTGTGAAGAAGACAGAAGAACAAACCGTTGGACAAAATGGTGGTCTGTTTGATAACAATATTGTGTCCAAGAAGAAAGTAGTTGACGCAAGTAAACTAATCCCTATCAAATCTGGTCTATCACCTGAAAAATATGGTGGCTATGCGAGACCTACAATCGCTTATTCAGTTCTTGTTATAGCAGATATTGAAAAAGGAAAGACTAAAAAGTTAAAGAGAATCAAAGAGATGATTGGAATTACCGTTCAAGATAAAAAGATATTCGAATCAAATCCAATCGCATATCTTGAAGAATGTGGTTACAAAAATATCAATCCTAATCTTATTATAAAACTACCTAAGTATAGTCTCTTTGAGTTCAATGGTGGACAACGAAGATTATTAGCAAGCTCTATTGAGTTGCAAAAAGGTAACGAATTGATTTTACCTTACCATTTCACTGCTTTGCTTTACCACACACAGCGAATTAATAAAATTAGTGAACCAATTCATAAACAGTATGTGGAAGCACATCAAAATGAATTTAAAGAATTACTAACAACAATCATTTCTTTATCTAAAAAATATATCCAAAAACCAAATGTTGAATCATTATTACAACAAGCGTTTGAGCAAGCCGATAAAGATATTTATCAGTTAAGCGAATCCTTTATCTCGCTCTTGAAACTCACATCATTTGGAGCTCCTGGAGCTTTTAAATTCCTTGGTGTTGAAATTAGTCAATCAAGTGTAAGATATAAGCCAAATTCACAATTTTTAGATGCCACCCTCATCCACCAATCCATCACTGGTCTCTACGAGACTCGGATTGACTTAAGCAAACTGGGAGAAGACTAATGGGATGGAGAACCGTTGTTGTCAATACGCACTCTAAACTCTCCTACAAGAACAACCACTTGATTTTTAAAGATGCCTCTCGGACAGAGTTGATTCACCTGTCCGAGGTGGACATCCTGCTTTTGGAGACGACGGATATCGTTCTCTCCACTATGCTAATCAAACGATTGGTGGATGAAAATATTCTGGTTATTTTTTGTGATGATAAACGCTTGCCGACGGCATACTTAATGCCTTACTATGGTCGACACGATTCCAGTTTACAACTCTCTCGTCAAATCACATGGTGCGAGGAGACTAAAGCACAAGTTTGGACCACCATTATTGCACAAAAAATTCTCAATCAGGCTTTTTATCTGGGGAGTTGTGGTTTTTTGGAAAAGAGTCAGTCCATCATCGATCTCTATCATGGGTTGGATTTATTTGATCCTAGTAACCGTGAGGGACACGCAGCTCGTATTTATTTCAACACCTTGTTTGGAAATGATTTTAGTCGTGAGCAAGATAGTGATGTCAATGCTGCCTTGGACTACGGTTACACCTTGATTTTGAGTATGTTTGCGCGTGAGATTGTCTTGTCTGGCTGCATGACTCAGTTTGGCTTGAAACATGCAAACCAGTTCAATCAATTCAACCTAGCTAGTGATATTATGGAGCCTTTCCGTCCGATTATTGATAGAATTGTCTATGAAAATCGAAACAGTTCTTTTGTCAAAATCAAGCGAGAACTTTTTACTATTTTCTCAAATACCTTTCACTACAATGGTAAAGATATGTACCTGTCCAATATCATCAGTGACTATACTAAGAAAGTCATCCAAGCTCTTAATCAACCTGAGAAAGGAGTTCCTGAGTTTAGGATATGAGTTATCGATATATGCGTATGATTTTAATGTTTGATATGCCCGTTGATACAGCTGAGGAACGCAAAGCCTATCGGAAATTTCGGAAGTTCCTCATAGATGAGGGATTTATCATGCACCAATTCTCCATCTATAGCAAGCTCTTGCTCAACAACTCTGCTAATAACGCCATGATTGAGCGACTCAAGACTCATAACCCTAAGAAAGGAAACATTACTCTCTTAACCGTTACAGAAAAGCAGTTTTCTCGCATGATTTACTTAAATGGCGAGCGAAATACCAGCGTAGCAAACTCCGACGCACGCTTGGTCTTTCTAGGAGAGGAGCCTCGAGATGAAGATTAATTTCCCGCTATTAGATGAACCATTAACTATTGAAAATGCAACTTTTTTAGTGTTGGAAGACCAGTTTACCTTTTCAACCATTGTCAAGCAGTTCTACCAATATACTGATGATGGGGAGTTGAAGTTGTTTGATAGAAATCTAAAAGCACTGAAAGAGGCTGAGTTATTAGTGATAACGGATGTCTTAGGATACAATCTCAACTCACCTGCCATGCTCAAGCTGATACATGTTGATTTAGAAAATCAACTCAATGACAAGCCCGAAGTCAAGTCCATGATTGAAAAGTTGGTTGCTACGATTACAGAATTGCTGGCATTTGAGTGTTTGGAAAACGAGTTAGACCTAGAGTATGATGAAATTACCATTCTAGAGTTAATCGATGCACTTGGTGTCAAAGTCGAAACCCTGAGTGATACACCTTTTGAAAAAATGCTAGAAATTGTCCAGGTTTTTAAATATCTTTCTAAAAAGAAACTCCTTGTTTTCATCAATGCATCCGCCTATCTATCAAAGGATGAGTTAGTAAATTTGATAGAGTATATCCAACTCAATCAACTAAGTGTTTTATTTGTCGAACCTCGAAAAGTCTATGATTTTCCCCAGTATGTGCTGGATCAAGACTATTTCTTGAACCCTGAAAATATGGTATAATAAGAGTAACAATTGGAACCTGACGAGCTGAAGTCTGGCTGGGACAAATGGCGCGATTACGAAATTTCGTGAGAAAAATTTTTCTACGAGGTTTTAGAGCTGTGTTGTTTCGAATGGTTCCAAAACTAGATACCCTCGTCCATAATCTGTCGCTACGTTTTAGAGCTGTGTTGTTTCGAATGGTTCCAAAACTTTTGACTTGCTTTTCCATGTCCCCTTTAGGTTTTAGAGCTGTGTTGTTTCGAATGGTTCCAAAACGTGACACAATCCGCTTAACTCGTAAGGGTAGTTTTAGAGCTGTGTTGTTTCGAATGGTTCCAAAACTAAGACTGTCGGTAGATGTGACAGCCTTAAGTTTTAGAGCTGTGTTGTTTCGAATGGTTCCAAAACTTTCTTAGAACAGGTTCCTGAGATGGTTGGGTTTTAGAGCTGTGTTGTTTCGAATGGTTCCAAAACTGTTTTTTCAGTTTGACCCATTTACCTTTTGTTTTAGAGCTGTGTTGTTTCGAATGGTTCCAAAACCTTCTTCCGTGCCGTCTCCTTCTCCCATTTGTTTTAGAGCTGTGTTGTTTCGAATGGTTCCAAAACAAAAGTACAAGAATCGGCGCCAACTGGACTGTTTTAGAGCTGTGTTGTTTCGAATGGTTCCAAAACACTCAGCGGTTTCGAAAAGTAACGCAGACGGTTTTAGAGCTGTGTTGTTTCGAATGGTTCCAAAACCAGTGCGGTAGTAAATGCCATGGCTGGTGTGTTTTAGAGCTGTGTTGTTTCGAATGGTTCCAAAACACTAGTAGCCTATACTTCAGAGATTAGAGAGTTTTAGAGCTGTGTTGTTTCGAATGGTTCCAAAACATAACAGAGTAGTAATTAGAATAGAGGACAGTTTTAGAGCTGTGTTGTTTCGAATGGTTCCAAAACGATTTACTGGTGACATTGAGAAACTTAATGGTTTTAGAGCTGTGTTGTTTCGAATGGTTCCAAAACACACACGATGAGGGATTTTACTGGTACGGCGTTTTAGAGCTGTGTTGTTTCGAATGGTTCCAAAACACCTGCTGGGGTTTGTTCCATCATCAATTTAGTTTTAGAGCTGTGTTGTTTCGAATGGTTCCAAAACCTCGTTCGAACTTTGCGGATTTGACCTTTTGTTTTAGAGCTGTGTTGTTTCGAATGGTTCCAAAACCCTTCTTCATGTTCCTTTATGAAACTATCAAGTTTTAGAGCTGTGTTGTTTCGAATGGTTCCAAAACCTTGGCCAGACGATAAACTACTACTAATGCGTTTTAGAGCTGTGTTGTTTCGAATGGTTCCAAAACAACAGATTTTTAGAACCGTGCCGTCCCAAAGTTTTAGAGCTGTGTTGTTTCGAATGGTTCCAAAACAACTGTCGTAACCACAGTACCTATGGCAAGGTTTTAGAGCTGTGTTGTTTCGAATGGTTCCAAAACAATATCTTTTGTTGAATTCTCCTGAACACTGTTTTAGAGCTGTGTTGTTTCGAATGGTTCCAAAACTACCGCTTCTTTCGGTTGTGTAACCGCTCCGTTTTAGAGCTGTGTTGTTTCGAATGGTTCCAAAACTGATTTCAAGGTTATTCTCAATAACTCCGAGTTTTAGAGCTGTGTTGTTTCGAATGGTTCCAAAACCAAAAGTACAAATTGAAGATTTTACAAAACGTTTTAGAGCTGTGTTGTTTCGAATGGTTCCAAAACTCAGGATCTCTCTTCTCAGCAATCACTTTGGTTTTAGAGCTGTGTTGTTTCGAATGGTTCCAAAACTTTAAGCAATTCATTGATAATCCAACACATGTTTTAGAGCTGTGTTGTTTCGAATGGTTCCAAAACTTGCATTATATCTATGATGGTAATGTCAATGTTTTAGAGCTGTGTTGTTTCGAATGGTTCCAAAACTAACGCCCCCATGAACCATAATATCTTGTCGTTTTAGAGCTGTGTTGTTTCGAATGGTTCCAAAACGTTCATTTGAACTATCCTTGCTGAATTTTTGTTTTAGAGCTGTGTTGTTTCGAATGGTTCCAAAACTTTTTCAATTTGACTTGGGTAAATTTTATCGTTTTAGAGCTGTGTTGTTTCGAATGGTGCCAATCTACATAAAAAGCTACTCATTTTTTGAGTAGCTTTTAACTATTCCCCCTTACACATAACTCATTCCTTTGTAGAAAAGGAAAACGGCTAGTGCGACAAAAAGTAGGGTTGCTCCAATTCGCTGACTGGTACTATACATCTTTCTCTCCCATTTAACTGGAAAGATGACTGCTAGAAAGGCACCGCCTACTGCGCCACCAATATGCCCTGCTAGGCTGATTCCTGGAATCAGAACACTTCCAATGATATTTATCACGAAAAGCGTCAGGTAGGATTGCCCTAACTGCTGGATATAGGGGCTGCGAGTTGCGTAACGCAAGACGATAATCGCAGCAAATAATCCATAGAGAGAAGTGGAGGCACCTGCTGCTAGGACTTTCGGTGTGAAAGCAAAAACAAAGAGATTGCCCATCATTCCTGATAAGAGATAGAGAAAGAAGAACTGCTTAGAGCCGAAAATCTCCTCCACCTGTTGTCCAAGAAAGTAGAGTGAAATCATATTGACAATGAAATGTTCCCAACCTATATGCACAAATATAGCCGAAAAAAGGCGCCAGATCTGCTCTGGGAACAGGCGAATGATTGGTCCATACATAGCTCCAAACTGAAACAGAGTTTTGACCTGATCAAAGTTGATACCCGTAGTAATCAGCATCAGTAAAAATACCAAGCCAGTCACTAGGAGGAAAAAACTAGTCACAGGGTGACGTTTATCAAAGATTTCCTTCATAGATCAATACCTCCTGAACGGGAATATCGTGGCTATCTGGATTAAATGTTTGGATTTGACAAGGATAGATTGTACTCATGGTCTGACCAGCAAAATGTTCCAGATAGCGGTCATAATAACCTCCGCCATATCCAATCCGATACCCCTCTCTTGTAAAAGCCAAGCCTGGAACATGAATCAAATCAATCTGAGACGGATCCACAACTTCCAAGTCCCCTTGCGGTTCCAGTAAGCCAAAGGAAGTTTTTGCCAACTGCTGCGGATCATATACCACAAACTCCATGTGCCCCTTGGGATAGGTTTTGGGTATCAAAACTTTTTTGCCGTCCTTCAGCGCCTGATCAATCAGTCCCTGTGTTTGAAACTCATGCGGGAAAGAGAGGTAGGTTGCGATAACCTTGGCTTCTTGGTAAACAGGATGATTCAAAAATCGTTCTGTTAAAGCTCGATCCATAGCCTGTTTTTTCTCCTGAGATAAAGCCTTCATTTCGTGTAAGACTTGCTTTCGTAGTTCTGCTTTCATAGCCAGCACCTCTACTCTGCTGCCTTCTTTTGAAGAAAGCTAGAGACCGCATCCACTCCAATAGCTAAGGCTTCTTCCTTGGGGCTCATCTGAGGATGGTGCAGGGCGTAAGGACTATCGATACCTAACCAAAACATAACGCCGTCTACCTTCGAAAGAAGATAACCAAAATCCTCACCAGTCATAGCAGGCTCGATATCAATCAACTCGATTCCTTCTTTTTCTCCAAAGAAGTCCATCAGTTCACGCGCCAAGGCTGGATTGTTCTCAACAGGGAGGTAGCCCCCTTGTTTAAGTTCGATTTCGACTTCCATCCCAAAGGATGCTGCAACTCCCTCCGCTACTGTCCTAACTCTCTTTTGCACCAAGAGACTCATGTCCTGGGTCAAGGCGCGAATGGTACCATGTAAAAAGGCTGTATCTGTGATGACATTGTTGGTTGTTCCAGCTTGGAAAAGGCCAAAGGTCACCACTGCTCCCTCGATGGGATTGACATTACGGCTAACCACTGACTGTACTTGAGTTACAAAGTAACTAGCAGCCACCAAGGCGTCATTGGCTTCATGCGGAAAGGCTGCGTGCCCACCTTTTCCTTTGAAACGAATCTTCACTTCACAAGTCCCTGCAAAGAGAGTGTGTGTATTGGTCGCAATCTGTCCAACCTTCAAATCCGGACGAACATGGAGTCCATAAAACTGGTCTGGTAGCCAGTCCCCAAAAGCACCATCCTCATACATGAGCATACCACCAGCTTCATTTTCTTCAGCAGGTTGAAACAGGAAGAGCAAATTATTCTTGGCTTGCTCCTCAAGAGCACGCTCGAGACAGCCCAAGGCAATGGTCATGTGAAAATCATGTCCGCAGGCATGCATGCGACCTTGATGTTGGGAAGCAAAAGGTAGACCTGTTTGTTCGACAATAGGCAGACCATCAATGTCTGTTCGCCAACCAATGGTTCGCTCCGGCTGAATTCCCTGCAGGTAGACCAAAATTCCTGTCCGCCAAGTACGAACTTGAACAAAGTCCTTGCCCGTAGTCAATTTTTCAATCACATCCAGCAAATAAGCCTGTGTCTTGAACTCCTCCAAGCCAATCTCTGGAATCTGGTGTAAATCTCGTCGAATCTGAATCAAATCTAACATCTATCGATCCTCCTTTTGATAGAAGAAAGAGGCTGGAAGAAGTATCCGCCTCTTTTTATTTTTACAAGGTACGAAGCGCATCTTCTAGCGCTGTTTTTTGTTGGGTTTGGCTGTCGATTTCTTTGATAATACGAGCTGGAACGCCTGCTACCACTACATTTTCTGGGACATCTTGAGTCACGATAGCTCCTGCAGCGACAACTGAACCACTACCGATTTGGACACCTTCGATGACCACTGCATTAGCTCCGATAAGAACATTGTCCCCGACACGAACTGGATCGGCACTAGCTGGCTCAATCACACCTGCCAAAACTGCCCCTGCACCAACGTGGCTGTTCTTCCCAACGATGGCACGACCACCAAGGATAGCACCCATATCAATCATGGTTCCTGCACCGATTTCTGCTCCGATATTGATAACCGCTCCCATCATGATAACAGCATTGTCACCAATTTCCACTTGATCGCGGATAATAGCACCTGGTTCGATACGAGCGTTGATAGTACGCTTGTCTAGCAAGGGAACTGCCGAATTACGAGCATCTTGTTCGACAACATAATCTTGATTTTCTACCAAGCCTTCGAGAAGCGGAGCGATATCCTTCCAATCTCCAAATAGGACATTGCCTAGTTTGACAACAGAGCTTGGTAAAGCAGTTGCAAGTTCTCCCTCAAAAGTTACTTTGACACTGGTTTTCTTTTCCGCATTGGCGATAAATTGGATGATTTCTTGGGCATTCATTTTTGTGGCAGTCATAGGCGCCTCCTGGTTCATTATAATGATACCTATTCTACCAAAAAAGGCTTCAAATTTGAAGCCTAAACTATCAAAATAATCGTCTTTACTTCCCTTCTTTGGCTTCTTCGATAGACAAGAAGACCATAGGAACAATGATTAAAATCATGGCCAAAACTAGAAATCCATCTAGGACGAGACCGAGAAAGAGGACGCTCAATAGCGCTGAGGAGAGAGGCTCGCTAGCGCTCACTACAGAGACAACTAGAGGAGAAACAAGAGAGACGGCCTTCATAGATAGGAAGAAGGCAAAAGCTGTTCCAAATACGGCAATAATCAAACAAATCAACAGACTGGTAGCATCCAACTGGAAGGTGATATGATGGACTGGATAGAGCAGATTGCTAAAGAGCCCTGCGAGAATCATCCCCCAACCAACAGTGGGTACAAAACCATAGTGGCGGGCAAATCGTTGGGGCAGGATGACATTAAACATGACGCCTACTGCACTGAGCAAGCCTGTCACTAGAGCCAAGGGTGTCATGGACAACTGGGACAAGTCCCCTTTTGTGGCCATCAAAAAAACACCTAGCATGGCAATCAAAACATAGAGAATCGCTGTAATCGAAGCCTTCTTCTGGTAGACAATGCGATTGTAAAACAAAATAAAAACGGGGCTGATAAATTGTAAAATGGTTGCCGTCGTCGCATTGGAATACTCAACACAAAGATAGAAGAAAAACTGCACAGAAAAAATACCTAGAATAGCATAGGCTAAAAAAGGTAGATAATTTTTCTTATCTTTCCAGATATCCAACAAGCGACCACGCAACTGAAAGGCAGATAAAGCTAAAACCAAACTCCCCGCCACCAGCAAACGCATAGAGGTAATCCAACCAGACGATACTGGGTAATGAGTGAAAAAATACTCTCCTAAAATCCCGCAAATCCCCCAAATCAGACCTGAGAACAGTGAATACAAGGTTCCCTTAAAAATCTTCTTTTGATACTTATTCATTCCCTTATTGTAACACGAAATAGAAAAAGAAAAAAGTAGCTAAGAGAAGAAAAATTGCCTCTTGCTACTTTTTTTATTATCGATTAAATAGACGGGAACGACCTGACGAACCACTTTGAGTGTTGTTGTTCGAATTTGCCCCTGAGCTACTGCTTGAACTTGATCCTGATCCACTGCTTGAACTTGGAGGAGTCACTGCAGGTAGGCTTCCAAGAATGGTTTTCCAAGCATTCAGATAGTCTGCGTCGCTGCCTCCGATGGCGAAGCGGTAAGTGGTTACTGGCGCCCCTTCTTTGCTAGCCCAGTAGCTTGTCACTGTAGAACCAGAAAGTTCGATTTCCTTACCATTGATGGAAACTTTGCCGGGCTTTTGACCTGTTGATCGGAGAACTTGGGACTTAGTCACACTTGGGTCAAGATTAAAGCGATTATTTCCCCATATTCCAGGTTCAGCTTGCTGGATAGCATTGACCAAGTGGGCCATATAATTAGAGTTATTGGAATAACCAGCTCCACGTGATAGTGAATGATTATTATCATGCCCAATCCATCCACCTAGAGTTAATCTAGGTGTCGAAAGCATGAGCCACATATTTTCATCTTCATTAGTCGTACCAGTTTTTCCGATCCAGTCAGCACGAGCTAGGGATGGATTGATAGTCGTCAAGTCTGTCTGGAAACTTGAAGTAATCCGAGATGAAATGACATCGCGAAGCAAGCTTTGCATAATGGTCGCTGTCGCTTTTGAGTAAACTTGGACAGGTTTATCCTTATGTTCATAGACCACTCGACCATCCGTTGACTCAATCTTCGTAATCATATGTTTCTTATGGTAAACTCCGTTGTTGGCCAGAGTCTGATACCCGTTGGTATGCTGGGCAACTGTAACCTCTATTCCTCCACCCATCGGTAAACTTTCAATGCCATATTCTGGGATTTCGTAACCCATTTTTTCCATATAACCCTTGACATCAACACCCTTCTCTCGAAGTGTACGATAAGTCCAGTAAGCTGGGATATTCCATGAGTAGTTAAGGGCTTCTCCCAAGGTCATCATGCCCGTACCAGGACTATTGGCATACATGATGGGATTGCCGTTTGAAAAGTTGGTTGGATAGTTTGATAAGATACTTGCACTTCCCATCAAACCTTGGTCAATCGCGATACCATAGGCCAGTATAGGTTTCGTGGTTGAAGCTGGAGAACGTTTGGTGTCAACGGCATGATTGTTCTGATTTTTTTGATAATTGCGACCACCGACAAACCCAAGAATAGCTCCTGTTTGGTTGTCCATGAGGACATTCCCCACCTCAGGCTGGCCTGTCGAATCATCTAGCAGATATCCGTAGGTCGCAACCGCATTTTGCATCGCAGCATGAACATTTTTATTAATAGTCGTGGTGATCTTATAGCCACCATTCTCGATTTCCTTCGTCGCTAGATCGCGATAAGCTTTCTGGATCGATTCATTTTTTTGTTCTTGCGCAGAAACATTATCTCTCTGGATGAGGTAGTCGTACATCCGATCCGTTGCTTCTGCCAAGGTTGCATAGTAGAGATAGTCGCGCGAAGTACCACTGACACTACCTGATGGTAGAAAGTCTTGCTTGAAGTCATAATCCTTGTACTTGTCGTAGTCTTCCTGACTCAGAGCTCCTGTCCGATACATATTGTAGAGGACATCCTTGGCACGCTTAATTCCCAAAGCCATATCCTCATCGCTCTTCATACTGCCGTCAGATTCATAAGGGGAATAACTAATAGGACTTTGTGGCAAACCTGCGATAAAGGCTGCTTGAGGGACCGTTAAATCCGAAGCCTTAACCCCAAAGATCCCCTCTGCAGCCTGCTGGGCACCTGCAATATTTTGACCTTTATGATTG</t>
  </si>
  <si>
    <t>MSNKPYSIGLDIGTNSVGWVIITDDYKVPSKKMKVLGNTDKHFIKKNLIGALLFDEGTTAEDRRLKRTARRRYTRRKNRLRYLQEIFAEEMNKVDSSFFHRLDDSFLVPEDKRGSKYPIFATLAEEKEYHKNFPTIYHLRKQLADSKEKADLRLIYLALAHMIKYRGHFLYEEAFDIKNNDIQKIFNEFINIYDNTFEGSSLSGQNEQVEAIFSDKISKSAKRERVLKLFPDEKSTGLFSEFLKLIVGNQADFKKHFDLEEKAPLQFSKDTYDEDLENLLGQIGDGFADLFLVAKKLYDAILLSGILTVTDPSTKAPLSASMIERYQNHQNDLASLKQFIKNNLPEKYDEVFSDQSKDGYAGYVDGKTTQEAFYKYIKNLLSKFEGADYFLEKIEREDFLRKQRTFDNGSIPHQIHLQEMNAILRRQGEHYPFLKENKEKIEKILTFRIPYYVGPLARGNRDFAWLTRNSDQAIRPWNFEEIVDKASSAEDFINKMTNYDLYLPEEKVLPKHSLLYETFAVYNELTKVKFIAEGLRDYQFLDSGQKKQIVNQLFKEKRKVTEKDIIQYLHNVDGYDGIELKGIEKQFNASLSTYHDLLKIIKDKEFMDDSKNEEILENIVHTLTIFEDREMIKQRLAQYDSIFDEKVIKALTRRHYTGWGKLSAKLINGIRDKQTGKTILDYLIDDGYSNRNFMQLINDDGLSFKEIIQKAQVFGKTNDVKQVVQELPGSPAIKKGILQSIKIVEELVKVMGHEPESIVIEMARENQTTTRGKKNSQQRYKRIENSLKILASGLNSKILKEHPTDNNQLQNDRLFLYYLQNGKDMYTGEALDINQLSSCDIDHIIPQAFIKDDSLDNRVLTSSKENRGKSDNVPCLEVVDKMKVFWQQLLDFKLISYRKFNNLTKAERGGLDERDKVGFIRRQLVETRQITKHVAQILDSRFNTEVTEKDKKNRNVKIITLKSNLVSNFRKEFGLYKVREINDYHHAHDAYLNAVVAKAILKKYPKLEPEFVYGDYQKYDLKRYISRSKDPKDIEKATEKYFFYSNLLNFFKEEVHYADGTIVKRENIEYSKDTGEIAWNKEKDFATIKKILSLPQVNIVKKTEEQTVGQNGGLFDNNIVSKKKVVDASKLIPIKSGLSPEKYGGYARPTIAYSVLVIADIEKGKTKKLKRIKEMIGITVQDKKIFESNPIAYLEECGYKNINPNLIIKLPKYSLFEFNGGQRRLLASSIELQKGNELILPYHFTALLYHTQRINKISEPIHKQYVEAHQNEFKELLTTIISLSKKYIQKPNVESLLQQAFEQADKDIYQLSESFISLLKLTSFGAPGAFKFLGVEISQSSVRYKPNSQFLDATLIHQSITGLYETRIDLSKLGED</t>
  </si>
  <si>
    <t>1077464.SAMN03334904.TZ95_01710</t>
  </si>
  <si>
    <t>CRISPR-associated endonuclease Cas9</t>
  </si>
  <si>
    <t>GCF_000960105.1</t>
  </si>
  <si>
    <t>Streptococcus oralis subsp. tigurinus strain UC5873</t>
  </si>
  <si>
    <t>GTTTTAGAGCTGTGTTGTTTCTAATGGTTCCAAAAC</t>
  </si>
  <si>
    <t>AGTCAACGTCTTTTCCTTGAAGGTAACCAAGTCCGTCAAGGTCTTCTTCCAAAGTAGGAATGATCACGTTCTTACGTGGTTTGTCAACACGGACAACTGTTTCGAACATGATACGAGTTCCTTCTTGGATAAATTGACCAAGTGAGTGCAAGTCAGTTGAGAAGTTTGCTGAAGTTGGGTAGATCCCTTTTTGGTCTTTCCCTTCTGACTCACCAGCCAATTGTTTCCACCATTCTGAGAAGTATTGAAGTGATGGTTCGTAGTTTACCAAGATTTCAGTAGCGTAGCCTTTACGGTAAAGGATGTTACGAACTGCTGCGTATTGGTATGCTTCGTTTTCAGCAATCTTGTCTGAAGTGTAGTCTTTACGAGCTGCATTCGCACCTTCCATGAGGGCTTTGATGTCTGCACCTGATGCAGCGATTGGAAGCAAACCAACTGCTGTCAATACTGAGAAGCGTCCACCGATGTCATCTGGAACCACAAATGTTTCCCAACCGTTGGCATCTGCTTCAACCTTAACAGCACCTTTTTGGCGGTCAGTTGTTGCGTAGATACGTTTGTTAGCTTCTTCTTGTCCGTATTTCTTAACCAAAAGTTCTTTGAAGACACGGAAAGCGATAGCTGGTTCTGTTGTTGTACCTGATTTAGAAATCACGTTTACTGAGAAGTCTTTGTCAGCTACGTACTCTACCAAGTCAGCAAGGTAAGTAGATGAGATTGAGTTTCCAGCGTAAAGGATTTGTGGAGCTTTGCGTTCTTCTTTTGTTTGCAAGTTTGCAAAGTGGTGGTTCAAGAAGTCAATGGCTGCTTTGGCACCAAGGTAAGATCCACCGATACCGATTACAACCAAGACATCGCTATCTGACTTGATTTGCTCAGCAGCTTTCAAGATGCGGTCGAATTCTTCACGGTCATAGTTTTCAGGAAGGTCCAACCAACCTAAAAAGTCGCTACCAGCACCAGTTCCTTTACGGATCAATTCGTCTGCAGCTGTTACTTGTGCTTGCATGTATTCCACTTCATGTGGGGCAACAAATTTGTCTAAAACTTTTGAATAATCAAATTTAATATGTGACATGATAATCCTCCAAAATTTCTTCTTTTCTATCATAACGCTTACCTTCGATTTTTTCAAGTTTTTTTATTGATTTTGCCCAATTTTTATCAGAATTCAAACGTTTGCGTAAATTTGCTAAAATATAAAAAATCTGAAAGGACGAATAAAAACGGCTAGAGACTCTAACCGTTACAATTCATTTAATAAATACTCAAATAGTTCTAAATTGCCGTCTTCTTCATTGACCAGGAACTCTGGGTGCCACTGTAAACCAATGATACGATGCTCATCAATAGACTCAATCGCTTCCACCGTCTGGTCGCGAGGATCTACAGCTGTCACACGGAAATTAGGTGCTAGATCTTTGATACTTTGTCTATGGACTGAGTTGACTTGGCTTTCTTTACCGAACAACTTAGCAACAACGCTTCCTTCTACTGTTTCAATAGAATGAGATGTTCCAAAAGGCAGACCTTGCCAGTGTCCCTCAATTTCTTGGTGGAGAGTACCGCCAAAAGCAACATTAACCAGCTGGACACCACGGCAGATTGCTAAAATGGGCTTGTCCTGACGAAGAGCTTCTTTCAAGAGGGCCAGTTCAAACTCATCTCGCACTAGGTTGTAATCATCGCTCTCGATGGTTTTTTTCTCTCCATAAAACTGAGGATGGACATTTTGCCCGCCTGTCAAGATCAGTTTATCGATCATTTCCACATAATCACGCACAACGGACTCATCACCAACAGGAATAACCAAGGGGAGACCTCCGACCTGACGAATGCTCTCTGCAAATTTACAGGATACAGATGAATGAATGTTTTTTCCTTCTGCATCTACAGGACATAGATTTGCAGCAACTCCTACAACCGTTCTAGCCATGATGTGTCTCCTTTCAATTTTCTAACGATAGTCCTATCTTATCATCCAATCCCTCTGCTGTCTAATATGTTTTTTAAAAGACCGTGATAAGTATTTTTTATGGGTTAAAAAAATTGAATTAGGAATATAAAAAGTTCTAGTATTTGTACTAGAGCTCAGACGGGCTTCTTTATTTGCTATGATTTTTAACAAAAAAACTCTCGTTTTGCCAATAAAAGATGCTTGAAAGTTGGACAAGAAGGCTCTATAATGAGTTAAGGAAAAGAGGTAGGAAAAGTATGATTAGTGAAACGATTGCTCTGCTAAGGAAAAAGTCAGGTTATTCTCAGGAAAAATTAGCTGAAAAAGTAGGCGTATCTCGTCAGACTCTCAGTAAGTGGGAATTGGGCGACAGTTTACCGGATATTATTTCTTCAAGTCGTTTGGCAGAAATTTTTGATATCAGCTTAGATGAGTTGGTTAATGGGGATGTCTCTCCTTTTGCTACTAAAGCCAAAGAAGGGAAGTATATTTTTGGAACGGTAACTGTTGGTGAAAAGGGACAAATCGTCATTCCTGCACGAGCGAGAAAAATTTTTAACATCCAAAAAGACGACAGCCTTATGGTTTTAGGTGATGTCAATCAAGGCTTGGCCTTGTTGAAGAGCGATTTTTTTATTCAAGCTTTTGAAGAAATGGGGTTAATGAAATGAAAAAAATTACTGGCTTTGGTCTTAGTTTTGCAGTGTTTATATTTTTCTTGAATTTGATAGGCTGCTATGATTTTGTCATGGTAATGACGCGTAACCAGACTTATTTTGCAGAACATTATAATTCAGCTATTATGGTTTACTTTAGCCATTATCCTGTTGTCTTTGTAATTGTGTGGTTTAGCCATTTGTTAGCTGCTACCTTGAGTCCGATTTTCTATTTTTTCAGAAGAAAATTAGCCCTTACTTTGGCTGGTCTTGCTTTCTGGGGAGATGCTCTGCTGATTCTATTGACCAGTCTTTTTAGGAATCGCATTCAGGTTTTTGGTTGGCAATTTTTCGTTGATTTGGTTGTTCTAGGATTGCTTGGCCTTTATTATCTGTATTTGCGTAAAATATTTCTTAGCACATCAGGAAAAATCTAGGATTTTAAAATAATCCTAGGTGTTTTTTGGTTATTTATGTATATTGTCTATAAAGATTAATGGAACACGACAAGAAAGTGAGAGAAGTGATTTTTAACTAAGAATCTGCTTCTGTCTCACTGCCTTTTTTGTTATAATAAGCTTTTGAAAGGAGAGAGTCTATGTGGCACATTTTAGGAAGTTATCCATTTTCCCAAGCAGGTTTGCACAAACGTTATGAACAAGCTAAGCAACTGCTTTTATGGGAAAGTGCGGGCTGGACTAGAAAAGATCTAAAGAACCTTGCTAAAAGAGATTTACAGCTATCTGATTTTTGCATAGGCTCTCAGGCTTTTAATCTCTTATGGCAAGATGCTTACGCTGCTCAAAAGCCATCATCACACTGAAAAACAATGGACGGAAAGCAAGTGATATTGAGGCCTCCATTAATCAATGGTTGTCTCAAGTCTCCAGCCATCTCTTTAAGTCGATAACGTTTGATTGTGGGAAAGAATTTTCTAATTGGAAATCTATTTCGAATGCACATGACATTGATATTTTCTTTGCAGATCCAGGATGCCCTGGTCAACGAGGTCTAAATGAACATTCTAATGGCTTATTAAGACGAAATGGACTTCCGAAACAAATGGATTTTATGAATATTTCTAAAAATTATTTATCAGCTATAGCTGATAAAAGAAATAGAATTCCTAGAAAATCATTGAATTATCAATCACCCTACCAAGTTTTTCTGAGTTACTTGAAAAGTCTAACTTAATTTGACAATTTAGGGGGCAAGAAAAAGCTGCCCAAGAGGACAACTTTTTTCTTATTCAAATACAAATTGATTGTGATAGAGTTCTGAGTAGAAACCGCCAAGTTTGAGCAACTCGTGATGATTTCCACGTTCAATAACCTCTCCATCTTTGAGGACAATAATCTGATCGGCATTGAGGATGGTCTTGAGACGATGGGCAATGACAAAACTGGTTCGACCTGCTACAACTGCCTCCATGGCATGTTGAATCTTGCTTTCTGTTACGGTATCGACATTGGAAGTCGCTTCGTCTAAGATTAGGACTTGAGGATCTGTCATCAAGGTCCGAGCGATGGAAATCAATTGTTTCTGACCAGTTGAGAAGATATTTTGCTCATCATCAATAAGGGTATCATACTTATCAGGCAAGCTTTCGATATAGTCATGAATATGAGTTGCCTTAGCAGCTGCTTCGACCATTTCCTGACTGGCATCTGGCACACCAAAGCGGATATTGTCTCGGATTGTTCCGCTAAACAAGACCGAATCCTGCAAGACAATACCGACCTTGCTTCGCAGACTGTCCAAGTCGTAGTCACGAATGTCTTTGCCATCAAAGGAAATGCTACCTGCATCCACATCGTAGAAACGATTGATGAGGTTCATGATGGTCGTCTTCCCTGAGCCAGTTGGACCGACAACTGCTATCATCTGCCACTTAGGAGCTGAAATGCTAACATCTTTTAAAATCGGCTTGTCTGGCACATAAGAGAAATCAATATGACTGATTTCAACACCTTCTCGCAATTCCGTAAAGGCAGGTGCACTTTGCGGGCGAATCTCTTCTTCTGCATCAAACATTTCTTGGATACGATCCGCCCCAGTAAAGGCCAACTGGAGGCTCCCCCAACTCGCAGCCACCTGGATAATGGGCTGGTAGTACTGCTGAGAAAATTGGGTAAACATGACAATCAAACCTAGGGCTGTTGTTGTTTCGATACTTGAATCGTTCAGCAAGACAGCTGAACCTGCAAAAATGACGATGGCCGTATTGACCAAGCTCATCCCATTCATAACAGGAAAGAGGATGCCTGAGAACATTCTCCCTTTAAAGGTTGCCTTGCGCACGCGCTCATTTTGCTCCACAAAGCCTGCTACGATGTCGTCCTGAATCCCTTGTACGATAACAGCTTTCTGCCCTGAAATACTTTCGTCCATGTAGGCATTGAGTTTCCCAACCTCTTTTTGCTGGAGATTAGTGTACTTGCGGGCCATTTTCACGATGAAAACCAACATGAGAAAGGCCACTGGGGTGCTGGCTACTGTTATCAAGGCTAGCGTCACATTTTTTGAAAACATGACAAAAATCAAACCGATGTAAAGAGCAATATTGCTCATAACCTGAACTAGACTTTCATTGAAGGCTTGAAGGATGTTATCCAAGTCACTAGTGAAGCGAGAAAGGATATCCCCATCCTGATGGCGGTCAAAGAAAGAAACCGTCAAACGGGAAAGTTTACCAAAAAGGCCCTTACGCATCTCATTTGTCGACTCGGCAATCACACGGGTCATCAAGGTCATGTAAATCAAGCTAGACACAACCAAGGAAAGGACAACCAGAGCTAGATTCAGCATCAGAGCCGATAAACTCTGCCAGGCTAGTTCGGAAGTTCCATTTTGATAAGCCAGAACTAGGTTAGCAAGCTCTGTTACTGCTTGACCTGAAAAAACTGGAAAGAGGGCTTGGGAAATCGTCGCAATCGCAACCATCAGAATCACAACGACAAAGGAGAGCTTGTAGACTTTAAAATAATTCCAGAAAAATCGAACTGTTTTCATTTATTCCTCCTTTCCCTTTTGTGTTTCGTAGATTTCGCGGTAGACGGCATTGCTAGCTACCAAGTCCGCATGCCTTCCTTCTCCAATCAATCGTCCTTGATCCAAGACCAAAATCTTGTCTGCATGGACGACTGAACTGATCTTTTGAGCGATGATAATGGTTGTCGTCCCTTTCAGGTCTTTGTTCAAAGCTTCCTGCACGAGTCTTTCTGACTTGGCATCCAAGGCCGAAGTCGAATCGTCAAAAATCAGGATACGGGGATTGCTGACAATCCCACGGGCAATGGACATCCGTTGTTTTTGTCCACCAGAAAAGTTGGTGCCACGTTCCTCGACCTGACTCTCAAATTTGTTTTCCATGCGTCCGATAAATTCGCTGGCTTGAGCAATTCGTGCTGCACGTTCCATTTCTGACACGCTGGCATTGCCTTTTCCTTGACGAAGATTATCTGCAATGGTCCCGCTAAAGAGAATAGCACGTTGCAAGACGATAGAAACTGTTTTACGCAAGGTTCCCTCGCTGACGTCTCGAATATCCTTGCCACCAATCTTGATAGATCCCTCCTGTGGATCAAAAAGCCGTGGAATTAACTGAGCTAGGGTGGACTTCCCTGCTCCAGTAGCCCCAACCACACCGACCATTTGACCAGGCGCAATTTCAAAGGTTACATTCTTCAGCATAGGCTCATCGTCATTAGGATAGGTGAAGGTTACATTTTCAAAAGAGAGACTTCCTTCTAACTCTTCGTTCGGGAGATCTTTAAAGGTCATTGCTGGCTCGGTATCTAGAATCTCGCGGATACGACGCAAGGAAATCATGGCACGGCTGACAGAATTTCCTAAAAATCCAACCATGATAATGGTAAAGATAATCTGGCTGAGATAGTTGACAAAGGAAGCAATCGAGCCCACAACAGATGGATCTGACTGAGCCATTCCAGCCACCAACCAGATAGAGAGAAAGACAGCCCCATAGCCGACTAGCATCATAATAGGTTCTATAACTGAGAAGGCATAACCGATATAAAGATTTTGGCCGAGAAGTTCATCTGAAACCTCGGCAAATTTGTTATATTGTGCTTTTTCTTGCACAAAAGATTTGACCACGCGCACGCCACGTAGATTTTCCTTAGCGATAGCATTGATCCGTTCAAGAAGGGTTTGAAACTTAGCAAATCGTGGCCCCATCATTCCCATCATGATGGCAGTTAGTGCAAAGATTAGGAGCACCATGAGGACAATCACCCACCAAAGTGATGGCAAAGTGTGGACCGCCAAGATAAAGGAACCGATAAAGAGAAGAGGGAGACGGAAGAGGATTTGGAAAGCCATCATCACCACATTCTGAATTTGGTTGATATCATTGGTCATACGGACGACAAGATTGCCGGCATTGAACTGCTCGATATTGGCATAAGAAAAAGTCTGAATCTTGCGAAAGGCGTCTTCCCGAAGATCCGAAGACACTCCTTGAGCAATATAGGCTGCAAGCGTTACATTGACACCACCTGCAACCAGACCCACTAAGGCTACTCCTATCAACCAAGCGCCAATACTATAAATAGCCTCATTTTGACCGGCCAACAAAGCCTCTAACACCTCTTGCAAATAGCGCGGTTGCAAGAGCGAACTCGCAACCATCAAACCTGTCATCATTAGGGATGCCAAGGCCTGCCATTTATAGGTTTTTATTTTTTTAATGAGCATATTTCCTCCTAATAAAATAGATAAAGGGAGCGACATCCTGCGTCAGCTCCTTCTCATTCGGTCATATTGATGCTATTCTAGCAAAAAAGAGGAATCTTGTCAAAGAAGTCTCCTTATTATAAATTAGTGCGCTTTCATATACAGGTGATGCATGAAAAGGCTTTTTATGGTAAAATGAAAGGAAGAACTCTTACAAGGAGGAACAGATGAAGAAACAAACCATCGCTGTCTTGGGTCCTGGTTCTTGGGGAACTGCCCTTTCGCAGGTCCTAAACGACAATGGGCACGAGGCTCGCATTTGGGGAAATGTCCCTGAACAAATCGATGAAATCAATAGCCAGCATACAAACAAACGCTATTTCAAAGATATCCTACTGGACGAAAGAATCAAAGCTTATCACGACTTAGAAGAAACACTCAAGGATGTGGATGCTGTTCTATTTGTAGTCCCAACAAAAGTAACGAGACTGGTTGCCCAACAAGTAGCAAAGGTACTCAATCACAAGGTTGTCATCATGCATGCCTCCAAAGGATTGGAACCAGATAGCCACAAACGCCTCTCAACCATTCTTGAAGAGGAAATTCCAGCCGATCTCCGTAGTGAAGTCGTTGTTGTTTCAGGACCTAGCCACGCTGAGGAAACGATTGTACGCGATATTACCTTGATCACTGCAGCCTCCAAAGATCTTGAAACTGCCCAGTACGTCCAAAATCTCTTTAGCAATCACTACTTCCGTCTCTATACCAATACGGATGTTATCGGGGTTGAAACCGCTGGCGCTCTTAAAAACATCATTGCAGTTGGCGCAGGAGCATTGCATGGTCTAGGATTTGGCGATAATGCCAAGGCAGCCATCATCGCTCGAGGATTAGCAGAAATCACCCGTCTAGGGGTAGCTCTTGGGGCTAGTCCCCTAACTTATAGCGGTCTTTCTGGAGTTGGTGATTTGATTGTAACTGGTACATCTGTCCACTCTCGTAACTGGAGAGCTGGTGACGCTCTTGGTCGTGGAGAATCCCTGGCAGACATCGAAGCCAACATGGGCATGGTCATTGAAGGCATTTCAACAACTCGGGCAGCATATGAGCTTGCTCAGGAATTGGGGGTTTACATGCCAATCACACAGGCCATCTATCGAGTTATCTATGAAGGTGTCAACATCAAAGAAGCCATCAATGACATCATGAACAATGAATTTAAAGCAGAAAATGAATGGTCATAGACCCTTATAGAAAGGAACATTATGAAACAAAAAGTCAGAAAAGCAGTCATTCCTGCTGCTGGATTGGGAACTCGTTTCCTCCCAGCAACTAAGGCCTTGGCCAAGGAAATGTTGCCAATCGTAGACAAACCTACTATCCAGTTTATCGTTGAAGAAGCCCTCAAATCTGGAATCGAAGACATCTTGGTTGTTACTGGTAAGTCAAAACGTTCCATCGAGGACCATTTTGATTCAAACTTCGAATTGGAATACAACCTCAAAGAAAAAGGGAAAACAGATCTTTTGAAGCTAGTTGATGAGACAACTGGTATGCGTCTGCATTTTATCCGCCAAACTCATCCACGCGGTCTCGGAGATGCTGTTTTACAAGCCAAGGCTTTCGTTGGAAATGAACCTTTTGTCGTTATGCTTGGTGATGACTTGATGGATATCACGAACGACAAGGCTGTTCCGCTTACCAAACAACTCATGGATGACTACGAGCGAACCCACGCGTCTACTATCGCTGTCATGCCAGTCCCTCATGACGAAGTGTCTTCCTATGGAGTTATTGCTCCGCAAGGCGAAGGAAAAGATGGCCTTTACAGCGTTGAAACTTTCGTTGAAAAACCAGCTCCAGAGGATGCTCCTAGCGACCTCGCTATTATTGGCCGCTATCTCCTCACACCTGAAATTTTCCAAATCTTGGAACACCAAAAACCAGGTGCTGGCAATGAAATCCAACTTACCGATGCAATCGACACCCTTAACAAAACACAGCGTGTTTTCGCTCGTGAATTCAAGGGCGCTCGTTATGATGTTGGAGACAAGTTTGGCTTTATGAAAACATCTATTGATTACGCACTAAGACACCCCCAAGTCAAAGACGACTTGAAAGACTACCTCATCCAACTCGGAAAAGAGTTAGCTGGGGGGGAATAGAAGAATATTCCATATAAAAAGAACTAGGATAGTTAATTATCCCGGTTCTTTTTATTTTGTATTGCTATTCTTCAAAACATCTATTACCTAAAAAGAAATCTGTATTGCTCAGTCAACCCACTTAAAAGCTCCACCGAATTAGTCTCAAACTTCATGAAAACGCTATGATATTATTTTTTATAAAAATGGGACCACAATAAGTTTGTATAATAAAATAAAAAGCACCGAATCGGTGCTCGCTTTCTCAAGTTGTGTACGGACAAAGCCTTATTTTAACTTGCTGTGTTGTTTCGAATAGTTCCAACACCTGTATTGTATACCATTCTTTTAAAAATTGCAAGAAGAAATCGTTATAAAATAGAATAACATCCCATTTTATAACGATTTAAAAATTTACATATTGAAAACGTTTTACAATTTCTTGATTTTAATAGTCAAAAGATATATAATTTAGCCAAGGTTAATATATTAGCGTTTGCTGATAAGAACTTAAAGAGTATAACTCAAAGGAGAACACTAAATGAACAATAAACCTTACTCTATCGGACTTGATATCGGAACAAACAGCGTCGGATGGGCCGTGATTACAGATGACTATAAAGTTCCATCGAAAAAGATGAAAGTTCTGGGCAATACTGATAAACACTTTATCAAGAAAAATCTACTCGGGGCTTTATTGTTTGATGAAGGGACTACTGCTGAGGATAGACGTCTCAAACGAACAGCACGTCGTCGCTATACTCGTCGGAAAAATCGTCTTCGCTATCTTCAAGAAATCTTTACTGAGGAAATGAGCAAGGTAGATATTAGTTTCTTTCATCGATTAGATGACTCCTTTTTAGTTCCTGAGGATAAAAGAGGAAGTAAATACCCTATTTTTGCTACTTTGGAAGAAGAAAAAGAATATCATAAGAATTTCCCGACTATCTATCATTTGAGAAAACATCTGGCGGACTCAAAAGAAAAAGCTGACTTTCGCTTGATCTATCTGGCATTAGCTCATATAATTAAATACCGCGGGCATTTTTTATATGAAGAATCTTTCGATATTAAAAACAATGATATCCAAAAAATATTTAACGAGTTTATAAGCATTTACGACAACACCTTTGAAGGAAGTTCACTTAACGGACAAAACGCACAAGTAGAAGCAATTTTTACAGATAAAATCAGTAAATCTGCAAAGAGAGAACGCGTTCTAAAACTCTTTCCTGATGAAAAGTCCACTGGTTTGTTTTCCGAATTTCTCAAGTTAATTGTAGGAAATCAGGCTGATTTTAAAAAACATTTTGACTTGGAAGAAAAAGCTCCACTACAATTCTCTAAAGATACCTATGATGAGGATTTGGAAAACTTACTCGTACAAATTGGAGATGACTTTGCAGACCTTTTCCTAGTTGCTAAAAAACTCTATGACGCCATTCTTCTATCAGGAATCTTAACTGTTACAGATCCTTCAACCAAGGCCCCACTATCAGCATCTATGATTGACCGTTATGAAAATCATCAAAAAGACTTGGCTGCTTTAAAACAATTCATTAAAACAAATCTTCCAGAAAAATATGATGAAGTTTTTTCTGACCAATCTAAAGATGGATATGCTGGATATATCGATGGCAAGACCACTCAAGAAGCATTTTACAAATACATCAAAAATCTTCTCTCTAAACTCGAAGGAGCAGATTATTTCCTTGATAAAATTGAACGTGAAGATTTCTTAAGAAAACAACGCACCTTTGATAATGGTTCTATTCCTCATCAAATTCATCTTCAAGAAATGAATGCCATTATCCGTCGACAAGGAGAACATTATCCATTTCTGCAGGAAAATAAAGAAAAGATAGAGAAAATCTTGACTTTCCGTATCCCTTACTACGTTGGCCCATTGGCTCGTGGCAATCGTGATTTTGCTTGGCTAACTCGAAATTCTGACCAAGCAATCCGACCTTGGAATTTTGAAGAAATCGTTGATAAAGCAAGATCTGCAGAAGACTTCATCAATAAGATGACTAACTATGACTTGTATCTACCAGAGGAAAAAGTTTTGCCCAAGCACAGTCTCTTGTATGAAACATTTGCTGTCTACAATGAATTAACAAAAGTAAAATTTATTGCGGAAGGATTGAGAGACTATCAATTCCTTGATAGTGGGCAGAAGCAGCAAATTGTCACTCAATTATTCAAAGAGAAAAGAAAAGTAACTGAAAAAGACATCATTCAGTATCTACACAATGTTGATAGCTACGATGGAATCGAACTAAAAGGAATTGAAAAACAATTTAACGCTAGTCTATCTACTTACCATGATTTGCTCAAAATTATCAAGGATAAGGAGTTTATGGATGATTCTAAAAATGAAGCAATTCTTGAAAATATCGTCCACACGCTAACTATCTTCGAAGATCGTGAGATGATTAAGCAACGCCTTGCTCATTACGCTTCTATCTTTGATGAGAAAGTTATTAAAGCACTAACTCGTCGACATTATACTGGTTGGGGAAAACTCTCTGCCAAGCTGATTAACGGCATCTATGATAAGCAAAGTAAAAAAACAATCCTTGATTATCTGATTGATGACGGTGAGATCAATCGCAACTTTATGCAGTTAATCAACGATGACGGACTTTCCTTCAAAGAAATTATCCAAAAAGCACAAGTGGTTGGTAAGACAAATGATGTGAAACAAGTTGTCCAAGAACTTCCAGGAAGCCCTGCTATTAAAAAGGGAATTTTGCAAAGTATCAAGCTTGTTGATGAACTGGTCAAAGTTATGGGCCATGCCCCTGAGTCTATCGTGATTGAAATGGCGCGTGAAAATCAAACTACTGCAAGAGGAAAAAAGAATTCCCAACAAAGATATAAACGCATTGAGGATGCACTAAAAAATCTAGCACATGGACTTGATTCAAATATATTAAAAGAACATCCAACAGATAATATTCAACTTCAAAACGACCGTCTCTTCCTTTACTATCTCCAAAACGGGAAGGATATGTACACTGGGAAATCTCTTGATATCAACCAACTAAGCAGCTGTGACATTGACCACATCATCCCTCAGGCCTTTATAAAGGACGATTCGCTCGATAACCGTGTCTTGACTAGTTCAAAGGATAATCGTGGTAAATCCGATAATGTTCCAAGTTTAGAGATTGTTCAAAAAAGAAAAGCTTTTTGGCAACAATTATTGGATTCCAAATTGATTTCAGAACGTAAATTTAATAATTTGACTAAGGCTGAACGAGGTGGACTAGATGAGCGAGATAAAGTTGGCTTCATCAAACGCCAACTAGTTGAAACACGGCAAATCACAAAACATGTTGCTCAGATTTTGGATGCTCGCTTCAATACAGAAGTGACTGAGAAGGATAAGAAGGACCGTTCCGTCAAAATTATCACTTTGAAATCCAATCTAGTTTCCAACTTCCGTAAAGAATTTCGGTTATACAAGGTGCGGGAAATTAATGACTACCACCACGCACATGATCCCTATTTAAATGCAGTAGTTGCTAAAGCTATCCTTAAGAAATATCCTAAACTAGAGCCTGAATTCGTCTATGGTGACTATCAAAAATACGATCTTAAGAGATACATCTCCAGAACCAAAGATCCTAAAGAAGTTGAAAAAGCAACTGAAAAGTATTTCTTCTACTCAAACTTGCTGAACTTCTTTAAAGAAGAGGTGCATTACGCAGACGGAACCATCGTAAAAAGAGAGAATATCGAATACTCCAAGGATACTGGAGAAATCGCTTGGAATAAGGAAAAAGATTTCGCTACAATCAAAAAAGTTCTTTCACTTCCGCAGGTGAATATTGTGAAGAAGACAGAAGAACAAACCGTTGGACAAAATGGTGGTCTGTTTGATAACAATATTGTGTCCAAGAAAAAAGTAGTTGACGCAAGCAAACTAACCCCTATCAAATCCGGTTTGTCACCTGAAAAGTATGGTGGCTATGCAAGACCTACAATCGCTTATTCAGTTCTTGTTATAGCAGATATTGAAAAAGGAAAGGCTAAAAAATTAAAGAGAATTAAAGAGATGGTTGGAATAACCGTTCAAGATAAAAAGAAATTTGAAGCAAATCCAATCGCCTATCTTGAAGAATGTGGTTATAAAAATATCAATCCTAATCTTATTATAAAACTACCTAAGTATAGTCTCTTTGAGTTTAATAATGGACAGCGAAGATTATTAGCAAGCTCTATTGAGTTGCAAAAAGGTAACGAATTGATTGTACCTTACCATTTCACTGCTTTGCTTTACCACGCACAGCGAATTAATAAAATTAGTGAACCAATTCATAAACAGTATGTGGAAACACATCAAAGTGAATTTAAAGAATTATTAACAGCAATCATTTCTTTATCTAAAAAATATATCCAAAAACCAAATGTTGAATCGTTATTACAACAAGCGTTTGACCAATCCGATAAAGATATTTATCAATTAAGCGAATCATTTATCTCGCTTTTAAAACTGATTTCATTTGGAGCTCCTGGAACCTTTAAATTCCTTGGTGTTGAAATTAGTCAATCAAATGTACGATATCAATCTGTGTCTTCTTGTTTCAACGCCACCCTCATCCACCAATCCATCACTGGTCTCTACGAGACTCGGATTGACTTGAGCAAACTAGGAGAAGACTGATGGGATGGAGAACCGTTGTTGTCAATACACACTCTAAACTCTCCTACAAGAACAACCACTTGATTTTTAAAGATGCCTCTCGGACAGAGTTGATTCACCTGTCCGAGGTGGACATCCTGCTTTTGGAGACAACGGATATCGTTCTCTCCACTATGCTGATTAAACGCTTGGTGGATGAAAATATTCTGGTCATCTTTTGTGATGATAAACGCTTGCCAACAGCCTACTTAACGCCTTACTATGGTCGACACGATTCCAGTTTGCAACTCTCTCGTCAAATCACATGGAACGAGGAAACTAAAGCACAAGTTTGGACTACCATTATTGCACAAAAAATTCTCAATCAAGCTTTTTATCTGGGGAGTTGTGGTTTTCTAGAAAAATCTCAGTCCGTCATCGATCTCTATCATGGGTTGGATTTATTTGATCCTAGTAACCGGGAGGGACACGCAGCTCGTATTTATTTCAACACCTTGTTTGGAAATGATTTTAGTCGTGAGCAAGATAGTGATATCAATGCTGCCTTGGACTACGGCTACACCTTGATTTTGAGTATGTTTGCGCGTGAGATTGTCTTGTCTGGTTGTATGACTCAGTTTGGTTTGAAACATGCTAATCAGTTTAATCAGTTCAACCTAGCTAGTGATATTATGGAGCCTTTCCGACCAATTATTGATAGAATTGTCTATGAAAATCGAAGCAGTTCTTTTGTCAAAATCAAGCGAGAACTTTTCACTATTTTCTCAGACACCTTCCACTACAATGGAAAGGATATGTATCTGACCAATATCGTCAGTGACTATACTAAGAAAGTCATCCAAGCTCTCAATCAACCCGAGAAAGGAGTTCCTGAGTTTAGGATATGAGTTATCGATATATGCGTATGATTTTAATGTTTGATATGCCAGTTGATACCGCAGAGGAACGCAAGGCCTATCGGAAATTTCGGAAGTTCCTCATAGATGAGGGATTTATCATGCACCAATTCTCCATCTATAGTAAGCTCTTGCTCAACAATTCTGCTAATAATGCTATGATTGAGCGACTCAAGACTCATAACCCTAAAAAAGGAAACATTACTCTCTTGACCGTTACAGAAAAGCAGTTTTCTCGCATGATTTACTTAAATGGCGAACGAAATACCAGCGTAGCAAACTCCGACGCACGCTTGGTCTTTCTGGGAGAGGAGCCTAGAGATGAAGATTAATTTCCCACTACTGGATGAACCATTAGCTATTGAAAATGCAACTTTTTTAGTGTTGGAAGACCAGTTTACCTTTTCAACTATCGTCAAGCAATTCTACCAATATACTGATGATGGGGAGTTGAAGTTGTTTGATAGAAATCTAAAAGCACTGAAAGAGTCCGAATTACTAGTGATAACGGATGTCTTAGGATACAATCTCAACTCACCTGCCATGCTTAAATTGATACATGCTGATTTAGAAAATCAGCTCAATGACAAACCCGAAGTCAAGTCCATGATTGAAAAGTTGGTTGCTACGATTACAGAATTGCTGGCATTTGAGTGTTTGGAAAACGAGTTAGACCTAGAGTATGATGAAATCACCATTCTAGAGTTAATCGATGCACTTGGTGTCAAAGTCGAAACTCTGAGTGATACACCTTTTGAAAAGATGCTAGAGATTGTCCAGGTTTTTAAATATCTTTCTAAAAAGAAACTCCTTGTTTTCATCAATGCATCAGCCTATCTATCAAAGGATGAGTTAGTAAATCTGATAGAGTATATCCAACTAAATCAACTAAGGGTTTTATTTGTCGAACCTCGAAAAGTCTATGATTTTCCGCAGTATGTGCTGGATCAAGACTATTTCTTGAACCCTGAAAATATGGTATAATAAGAGTAACAATTGGAACCTAACGAGCTGAAGTCAGGCTGGGACGAATGGCGCGATTACGAAATTTCGTGAGAAAAATCTTTCTACGAGGTTTTAGAGCTGTGTTGTTTCTAATGGTTCCAAAACCAACGCAACCTCATCACAGAAGATCCCAGCGTTTTAGAGCTGTGTTGTTTCTAATGGTTCCAAAACCACTGCCTGCGCACGTTCCACCTGGCTTGTGTTTTAGAGCTGTGTTGTTTCTAATGGTTCCAAAACACGACTTTGGGAAGACGAGCTTACGGAATTGTTTTAGAGCTGTGTTGTTTCTAATGGTTCCAAAACAAATTATTCCAAATGTTCTAAAATTGTGCTGTTTTAGAGCTGTGTTGTTTCTAATGGTTCCAAAACAGAACGAAATCAAAGACGTTACTCAAGAACGTTTTAGAGCTGTGTTGTTTCTAATGGTTCCAAAACTAGGCACTTGGTTTGGTGAGCGCTGGGCCGGTTTTAGAGCTGTGTTGTTTCTAATGGTTCCAAAACAATAGTAAGGATTTTAGTTCCCCAGTGATAGTTTTAGAGCTGTGTTGTTTCTAATGGTTCCAAAACGCTTACTATACAGAATGTTATCATATTCCAGTTTTAGAGCTGTGTTGTTTCTAATGGTTCCAAAACTATTTTTTTGTAACGGTATCAGGGACGAGCGTTTTAGAGCTGTGTTGTTTCTAATGGTTCCAAAACGAAATTAGTGAGATCTTTTCAAGTCAGAATGTTTTAGAGCTGTGTTGTTTCTAATGGTTCCAAAACTTTGCGAACATTTTTTGATGGACTTTAAAAGTTTTAGAGCTGTGTTGTTTCTAATGGTTCCAAAACGCGATACAGGTTTTTTAGTTTTAGGTCCATGTTTTAGAGCTGTGTTGTTTCTAATGGTTCCAAAACCGAACAATCGGAGCAAGTGATGATGACATGGTTTTAGAGCTGTGTTGTTTCTAATGGTTCCAAAACCGTTGTAGATTCGCTGATGAAGTAATCAGCAGTTTTAGAGCTGTGTTGTTTCTAATGGTTCCAAAACCTATCCATCAAAGAAATATCCATATCGTCAGTTTTAGAGCTGTGTTGTTTCTAATGGTTCCAAAACTAGGGTTGAGTCCAAAAATTGTTCGAACAAGTTTTAGAGCTGTGTTGTTTCTAATGGTTCCAAAAAAGCTACTCATTTTTTGAGTAGCTTTTTAACTATTCCAACTCTACACATAGCTCATTCCTTTATAGAAAAGGAAAACGGCTAGTGCGATAAAAAATAGGGCTGCTCCGATTCGCTGGCTGGTACTATACATCCTTTTTTCCCATTTGACTGGAAAGATGATTGCTAGAAAGGCCCCACCTACTGCGCCGCCAATATGCCCTGCTAGGCTGATTCCTGGAATCAGAATACTTCCAATGATATTTATCACGAAAAGTGTCAGATAGGATTGCCCCAACTGCTGGATATAGGGGCTGCGAGTTGCGTAGCGCAAAACGATAATCGCAGCAAATAGTCCGTAAAGAGAAGTGGAGGCCCCTGCTGCTAGGACTTTCGGTGTGAAAGCAAACACAAAGAGATTGCCCATCATTCCTGATAAGAGATAGAGAAAGAAGAACTGCTTAGAGCCGAAAATCTCCTCCACCTGTCGTCCAAGAAAGTAGAGAGAAAGCATATTGACAATAAAATGCTCCCAACCTATGTGCACAAATATAGCCGAAAAAAGGCGCCACATCTGCTCAGGGAACAGGCGAATGATCGGTCCATACATAGCACCAAACTGAAACAGAGTTTTTACCCGATCAAAGTTGATGCCCGTAGTAATCAACATCAAGAGAAATACCAAAGCTGTCATTAGGAGAAAAAGACTAGTAACAGGGTAACGTTTATCAAAGATTTCCTTCATAGATTAGCACCTCCTGAACGGGAATATCATGGTCTTCCAAGTTGAAATTCTGGATTTGACAAGGATAGATTGTACTCATGGTCTGACCAGCAAAATTCTCCAGATATCGGTCGTAATAGCCTCCCCCATATCCAATCCGATAACCCTCTGTCGTAAAAGCCAAGCCCGGAACATGAATCAAATCAATCCGGGAGGTATCCACCACTTCCAAGCCCCCTTGGGGCTCCAGTAAACCAAAGGAAGTTTTTTTCAACTGCTGCGGATCGTAGAGCACAAAGTCCATGCGTCCCTTGGGATAGGTTTTGGGTATCAGAACCTTTTTGTCGTCCTTCAGCGCCTGCTCGATCAGTTCCTGCGTTTGAAATTCATGAGGAAAAGAGAGATAGGTTGCGATGGTCTTGGCTTCATGGTAAAAGGGGTGATGTAAGAAACGCTCGGTTAAAGCTAGATCCATAGCCTGTTTTTTCTCCTGAGATAGGGCCTTCATTTCTTGCAAGACTTGCTTGCGTAATTTCGATTTCATAGATAAGCCCTCTACTCTGCTGCTTTCTTTTTCAGGAAACTAGAGACTGCTTCCACCCCAACGGCTAAGGCTTCTTCATTAGGGCTCATCTGAGGGTGATGAAGAGCGTAGGGACTATCGATACCTAGCCAGAACATAACGCCATCTACCTTCGAAAGGAGATAACCAAAGTCCTCACCCGTCATAGCAGGCTCGATATCAATCAACTCGATTCCGTCTTTCTCTTCAAAATAGTCCATCAGTTCACGCGCCAAGGCTGGATTGTTCTCAACAGGTAGGTAGCCCCCTTGCTTGAGTTCCACTTCGACTTCCATATCAAAGGCTGCTGCAACCCCTTCTGCGACTGTCTTGACTCTTTTTTGTACCAAGAGACTCATTTCCTGAGTCAAGGCGCGAATGGTTCCATGCAAAAAGGCTGTGTCTGTAATGACATTGTTGGTTGTTCCAGCTTGGAAAAGGCCAAAGGTCACCACCGCTCCCTCGATTGGATTGACATTGCGGCTAACAACTGACTGTACCTGTGTCACAAAGTAACTAGCAGCCACCAAGGCGTCATTGGCTTCATGCGGAAAAGCTGCATGCCCTCCTTTGCCTTTGAAACGAATCTTCACCTCACAGGTCCCTGCAAAGAGAGTGTGTGTATTGGTCGCAATCTGTCCAACCTTTAGATCTGGACGAACATGAAGGCCATAAAATTGGTCTGGCAGCCAGTCCCCAAAAGCACCATCCTCATACATGAGCATACCACCGGCTTCATTTTCTTCAGCAGGCTGAAATAGAAAGAGCAGATTATTCTTGGGTTGCTCCTCAAGGGCGCGCTCGAGACAGCCCAAGGCAATGGTCATATGAAAATCATGGCCACAGGCATGCATGCGACCTTGGTGTTGAGAAGCAAAAGGTAGACCTGTTTGTTCGACGATAGGCAGACCATCAATGTCTGTTCGCCAACCAATGGTTCGTTCCGGCTGACTTCCCTGCAGGTAGACCAAAATACCTGTCCGCCAAGTACGAATTTGAACAAAATCCTTGCCCGTAATCAATTTTTCAATCACATCCAGCAAATAAGCCTGAGTCTTGAACTCTTCCAAGCCAATCTCTGGAATCTGGTGTAAATCTCGTCTAGTCTGAATCAAATCTAACATCTATCGATCCTCCTTTTGATAGAAGAAAGAGGCTGGAAAAAGGGTTCCGCCTCTTTTTTACTTTTACAATTACAAGGTACGAAGCGCATCCTCAAGCGCTGTTTTTTGTTGGGTTTGTTCATCAATTTCTTTGATGATACGAGCTGGAACACCTGCCACTACCACGTTTTCCGGAACATCTTGGGTAACGATAGCTCCTGCCGCGACAACTGAACCACTACCGATTTGGACTCCTTCGATAACCACTGCATTAGCACCGATAAGAACATTGTCTCCGACACGGACTGGTTCAGCACTAGCTGGCTCAATCACACCCGCCAAGACTGCACCTGCACCAACGTGACTGTTTTTTCCAACGATAGCACGGCCACCAAGGATAGCACCCATGTCAATCATGGTTCCAGCACCGATTTCAGCACCGATATTGATAACAGCTCCCATCATGATAACAGCATTATCACCAATTTCAACCTGGTCACGGATAATAGCACCTGGCTCGATACGAGCGTTAATCGCACGTTTATCTAGCAAAGGAACTGCAGAATTACGAGCATCTTGCTCAACAATATAGTCTTTATTTTCTACCAAGCCATCAAGAAGAGGAGCCACGTCCTTCCAGTCTCCGAATAAAACATTTCCTAGTTTGACAACAGAGCTTGGCACAGCAGTTGCGAGTTGCCCTTCAAAGGTTACTTTGACACTGGTTTTCTTTTCAGCATTGGCGATAAATTGGATAATTTCTTGAGCGTTCATTTTTGTAGCAGTCATAGGCGCCTCCTGGTTCGTTATAATGATACCTATTCTACCAAAAAAGGCTTCAAATTTGAAGCCTCAACTATCAAATAAACATCTTTACTGGGCTTATTTTGCTTCTTCTACAGATAAGAAAATCATCGGAACGATAATCAACACCATAGCTAAGGCCAAAAAACCATCCATGACCAATCCTAGAAAAAGAACACTTAATAATGCTGAAGAAAGAGGTTCGCTAGCACTCACCACCGATACAACCAGCGGGGAAACGAGTGACACAGCCTTCATCGATAGGAAGAAGGCAAAAGCAGTCCCAAACACGGCAATCGTCAGACAAATCAGCACACTTACCAGATCCACTTGAAAACTTATCTGATAAATAGGGTAAAGGAAATTACTAAAGAGTCCTGCCAGAATCATCCCCCAACCAACAGTCGGAACAAATCCGTAGCGCCGTGCAAAACGCTGAGGCAGGATAACATTAAACATGACCCCTACTGCACTGAGCAAACCTGTTACTAGAGCCAAAGGTGTCATGGATAACTGGGACAAGTCCCCTTTTGTAGCCATCAAAAAAACACCTAGCATGGCAATCAAAACATAGAAAACTGCTGTAGTCGAAGCCTTCTTCTGATAGATGATTCGATTGTAAAACAGGATAAAAACTGGGCTGATAAATTGCAAAATGGTCGCCGTCGTCGCATTCGAATACTCAACGCAGAGATAAAAGAAAAACTGCACAGAAAAAATACCTAGAATAGCATAGGCTAAAAAAGGTAGATAATTTTTCTTATCACGCCAGATGTCCAACAAGCGGCTACGCAACTGAAAGGCAGATAGACCTAAAACCAAACTCCCCGCCACTAGTAAACGCATAGAAGTAATCCATCCAGAAGACACTGGATAATGAGTGAAAAAATACTCTCCTAAAATCCCACAGATCCCCCAGATTAGGCCTGAGAGTAGCGAGTATAGTGTTCCCTTAACAATCTTTTTCTGATAATGATTCATATTATTATTGTAACACGAAACCAACAAAGAAAAAAGTAGCAACAAGGTCAAAATTAAGAGAACCTTGCTGCTACTCTTTCTTAACGATTAAAGAGACGTGAACGTCCTGAAGAGCCACTCTGAGTATTTCCACTCGAACTTGTTGTTCCCGAACCGCTACTTGAGCTTGGAGGAGTTACTGCAGGAATGCTTCCTAGAATATTCTTCCAAGCATTCTGATAATCTGCATCGCTTCCTCCAATAGCAAAGCGATAGGTGGTCACTGACGCCCCTTCTTTAGTAGCCCAGTAACTTGTTACGGTAGAACCGGAAACGTTAACTTCTTTGCCATTGATTGAAACCTTGCCCGGCTTCTCCCCTGTCGACTTGAGAACTTGTGACTTGGTCACACTTGAGTCAAGATTAAAGCGCTCATTCCCCCAAATGCCAGGTTTTGCTTGTTGAATGGCATTAACCAAGTGGGCCATATAGTTGGCATTGCGGTAGTGGCCCGCCCCTTTGGCTAGTGGTCGGTTGTCATCGTGACCTAGCCAGCCACCCAAGGTCAAGCGAGGCGTAGAAAGCATAAGCCACATGTTTTCATCTTCATTGGTTGTACCAGTTTTTCCAATCCAGTCGGCGCTAGCGAGGCTTGGATTGATGGTAGCCAAGTCTGTCTGGAAACTTGAGGTAATCCGAGATGAAATAACATCGCGAAGCAAACTTTGCATAATGGTCGCTGTCGCTTTTGAGTAAACTTGGACAGGTTTATCTTTATGTTCATAAACCACTCGACCATCTGTTGACTCGATCTTCGCGATCATGTGTTTCTTATGGTAAACTCCGTTGTTGGCCAGAGTCTGATATCCGTTAGTATGCTGAGCAACTGTAACGTCAATTCCTCCGCCCATCGGTAAACTCTCAATACCATATTCTGGGATTTCGTAACCCATTTTTTCCATATAGCCTTTAACATCAACACCCTTCTCTCGAAGTGTACGATAAGTCCAGTAGGCTGGGATATTCCATGAGTAGTTAAGGGCCTCCCCTAACGTCATCATGCCCGTACCAGGACTATTGACATACATGATAGGATTGCCGTTTGAAAAGTTGGTCGGATAGTTTGATAAGATACTTGCACTTCCCATCAGACCTTGGTCAATGGCAATACTGTAAGCCAATATCGGCTTAGTAGTCGAAGCAGGAGAACGTTTTGTGTCGATAGCGTGGTTATTCTGATTTTTTTGATAATTGCGACCACCGACAAATCCAAGAATAGCTCCCGTTTGGTTGTCCATGAGGACATTCCCCACCTCAGGCTGGCCTGTCGAATCATCTAGCAGATAGCCGTAGGTCGCAACCGCATTTTGCATCGCAGCATGAACATTTTTATTGATAGTTGTCGTAATCTTATATCCACCATTTTCAATTTCCTTAGTCGCTAAATCACGATAAGCTTTCTGGATGGATTCATTCTTTTGCTCTTGTACAGAAACATTATCTCTCTGAATCAGGTAGTCATACATCCGATCAGTAGCTTCTGCCAAGGTTGCGAAGTAAAGATAGTCACGTGAAGTACCGCTGACACTACCAGATGGTAAGAAGTCTTTCTTAAAATCATAATCCTTGTACTTGTCGTAATCCTCCTGACTTAGAGACCCTGTCCGGTACATATTATAGAGGACATCTCTAGCCCGTTTGACCCCCAGAGCCAAATCCTCCTCGCTCTTCATACTACCGTCAGATTCATAAGGGGAGTAACTAATTGGGCTCTGTGGCAATCCTGCGATAAAGGCTGCTTGAGGGACCGTTAAATCCGAAGCCTTAACCCCAAAGATCCCTTCTGCAGCCTGTTGGGCACCTGCAATATTTTGGCCTTTATGATTGCGACCAAAAGGAGCAATGTTAAGGTAGGTTGTTAAAATCTCATCCTTACCCATAGCCCGCTCTAAAGCTAGAGCATCAATGATTTCTTTGGCCTTACGAGCTAGAGTGGGAGCATCCCCCACCACTTGCTGCTTGATAACCTGCTGAGTCAAGGTCGAACCACCACTGGATGACCCCAGACCGACAAAAGTTCCCAAGGTCGCACGAATAACGGCCTTAGGCACAACTCCCTTGTGCTCGTTGAAATTCTCGTCTTCTGTCGCAATGATAGCCTTTTTAAGATTATCCGAAATAGCATCAGAAGCGACTGAAGTGCGCAACAAATCACCCTCGATCGAGGCAATGGTACTGCCGTCAGAATAAGTGATTTCTGAGATAGAGGCAATATCCTTCACTTGCTTGACCAACTCTTCTGCTTGAGGGACTTGGGCCTTGTCAAATAGGGCAACTCCATAACCCATAGCCACCCCAGCACCAAACAGTCCACCGATAAAACCTAGGATAAAGAGAGTATTAAAAACTATTTTAAACCCACTCAAAACCTTAGCAAAATTAGATCCTGCCCTTCCAACTTTGTCAGAAGAGGTCCCCTTTTTATCGATTTTCTTATCTGCTTGTCTTTGTTTCCATTTAGCAGTTAGCTGCTGGAAAAAATGCAGCATTTTTGTTTTTAATTCATTAATTCTTTCTTTCATGAATGTCCTCGCTTTCTCTATTATACCATAAAAGGGAAACTTTCAATAAAATAGCCACTTTCTTCCCTATTCTACTAGGCTATTAATCAAGTTTGTGATACAATAGGTAGAAACAATATTTTAAAAAGGAGAAAAGACACATGCACATTTTTGATGAGCTAAAAGAGCGTGGTTTGATTTTTCAAACGACTGATGAAAAAGCTTTGCGTAAAGCCCTAGAAGAAGGTCAAGTTTCTTATTATAGTGG</t>
  </si>
  <si>
    <t>MNNKPYSIGLDIGTNSVGWAVITDDYKVPSKKMKVLGNTDKHFIKKNLLGALLFDEGTTAEDRRLKRTARRRYTRRKNRLRYLQEIFTEEMSKVDISFFHRLDDSFLVPEDKRGSKYPIFATLEEEKEYHKNFPTIYHLRKHLADSKEKADFRLIYLALAHIIKYRGHFLYEESFDIKNNDIQKIFNEFISIYDNTFEGSSLNGQNAQVEAIFTDKISKSAKRERVLKLFPDEKSTGLFSEFLKLIVGNQADFKKHFDLEEKAPLQFSKDTYDEDLENLLVQIGDDFADLFLVAKKLYDAILLSGILTVTDPSTKAPLSASMIDRYENHQKDLAALKQFIKTNLPEKYDEVFSDQSKDGYAGYIDGKTTQEAFYKYIKNLLSKLEGADYFLDKIEREDFLRKQRTFDNGSIPHQIHLQEMNAIIRRQGEHYPFLQENKEKIEKILTFRIPYYVGPLARGNRDFAWLTRNSDQAIRPWNFEEIVDKARSAEDFINKMTNYDLYLPEEKVLPKHSLLYETFAVYNELTKVKFIAEGLRDYQFLDSGQKQQIVTQLFKEKRKVTEKDIIQYLHNVDSYDGIELKGIEKQFNASLSTYHDLLKIIKDKEFMDDSKNEAILENIVHTLTIFEDREMIKQRLAHYASIFDEKVIKALTRRHYTGWGKLSAKLINGIYDKQSKKTILDYLIDDGEINRNFMQLINDDGLSFKEIIQKAQVVGKTNDVKQVVQELPGSPAIKKGILQSIKLVDELVKVMGHAPESIVIEMARENQTTARGKKNSQQRYKRIEDALKNLAHGLDSNILKEHPTDNIQLQNDRLFLYYLQNGKDMYTGKSLDINQLSSCDIDHIIPQAFIKDDSLDNRVLTSSKDNRGKSDNVPSLEIVQKRKAFWQQLLDSKLISERKFNNLTKAERGGLDERDKVGFIKRQLVETRQITKHVAQILDARFNTEVTEKDKKDRSVKIITLKSNLVSNFRKEFRLYKVREINDYHHAHDPYLNAVVAKAILKKYPKLEPEFVYGDYQKYDLKRYISRTKDPKEVEKATEKYFFYSNLLNFFKEEVHYADGTIVKRENIEYSKDTGEIAWNKEKDFATIKKVLSLPQVNIVKKTEEQTVGQNGGLFDNNIVSKKKVVDASKLTPIKSGLSPEKYGGYARPTIAYSVLVIADIEKGKAKKLKRIKEMVGITVQDKKKFEANPIAYLEECGYKNINPNLIIKLPKYSLFEFNNGQRRLLASSIELQKGNELIVPYHFTALLYHAQRINKISEPIHKQYVETHQSEFKELLTAIISLSKKYIQKPNVESLLQQAFDQSDKDIYQLSESFISLLKLISFGAPGTFKFLGVEISQSNVRYQSVSSCFNATLIHQSITGLYETRIDLSKLGED</t>
  </si>
  <si>
    <t>76595.SAMN05660313.SAMN05660313_02303</t>
  </si>
  <si>
    <t>GCF_900119145.1</t>
  </si>
  <si>
    <t>Cellulophaga fucicola strain DSM 24786| whole genome shotgun</t>
  </si>
  <si>
    <t>TGCATTATCTCCTTGTTCAAAAACAAATTCAATAGCATTCTTAGAGTTTACTGACTCTTTCAGCTTACTTCCTTTTTCTACAACAGAAAAAGATGTTAACGGCTGCTGACTATGCTTTATTAAATCTTCTGTAAATTTAAAATTTAAAGACTCTTTGTTTTCACTTAAAACACCTAAAGACAAAGAATTTATAGGTTTTACAGTTCCGTCATTTGCCGCTATCATAATTACACCTTTGTATTTTTTTAAAACAAAATCTGTAATATGATCACCTATAACATTAATCATTTTAGGCTTTCTTTTTCCTAAAACAATTATGTCTGGCTGTTGCTCTTCAATCTGTTTTGCTATTTCACTTTTAACGTTTCCAAAAGAAAAACTATGCTTAATTTTTACATCTGTAGCCTTAGAAATTGGCTTAATAATTTTACTAATTATACTGTCTGTACTATTGTACTGCTCGTTAATAGAACGCATAGCAGACAGTTGATTGTCCCTAAGAACTACATCTGAAGGTTTTTTTACGTAAAAAAAAGACACTTCACCACCTATCATTTTTGCAAGATTAACAGTACTTTTTAATGTAGAAACTGTTGTCTTTTTTAAATCTGATAGCACTAAAATTTTATATTTATTTTTTTTCATAGATCCTAACTTAAACTAATGTTAGATTTAGGTCTTAACTTGAAAAATTCTATAAAACTTTCTGGGTTCTCTACTATTCCTCTTTTTGAAATTAATTTGATATCTATATTTCGTTCTTTCGCCTTAAAAGCAAAATCTTCTAAAATTTCAATAATATCATAATCTAGATATCTTGTTTTAGTAACATCAAATTCAAAATAAGTATCTCTAGGTAAACTATCTAACTCTTTTAAAATAGCTCCTTTGTTAAAAAAGGTAACTTCTTCTGCAAGTGTCATTTTTATTTTATGCTTTCCGTTACTGTTGTCTTCAATATGAAGAAAATGCGAGTTCTGGTAACTTTTTAAAAGTATAACAACAACTCCAACAGCTAATCCTAAAGCAATGCCAATTAATAAATCTGTAAAAACAATACCTACCACAGTAACAAAAAATGGTATAGATTGTTTCCAACCTAACTTGTACATCTTAAAAAACAATGCCGGCTTTGCTAGTTTGTAACCTACAATTAATAAAATTGCTGCCAATACAGATAACGGAATCATATTTAATAACGTTGGAATAAGAACAACAGAAATTAATAGTAGAAAACCGTGTAAAATTGCAGCCATTTTTGTTTTTCCGTTAGATTGTATGTTTGCAGAACTACGAACAATAACCTGAGTAATTGGCAAACCACCTATTAAACCAGAAATAATATTACCTGTACCTTGAGCTAGTAATTCTCTGTTAGTTGGTGTTACACTTTTTTCTGGATCTAGTTTATCTGTAGCCTCTACACATAACAAGGTTTCTAAACTTGCAACTAATGCAATAGTAAATGCTATAATCCAAACTTCAGGATTTGTAATAGCAGAAAAATTAGGAAAACTAAATTGACCTATAAAAGAATCGAAACTATCTGGCACAGGAACACTTACTAAATGAGCCGTAGAAACACCAAAAACATCGCTAGTTTTAGTTAATGCATAAAAAATAATACCTACAGCAACAGCTACTAAAGGACCTTGAATAACTTCAAAAATCTTTCCTTTTTTCACTAAAACATTGCTCCATAATAATAAAATTGCCAAACTTATAAGTCCTACTACTGTTGGACCAACAGCTATATTATCAAAAATACTAAAAATAGCAGAAAAAGTATTTTCACCTGAAGCTTCTATAAAACTATCTGCCCCTTCTGGCTCAGAATCGTAACCAAAAAAGTGTGGAATTTGTTTTAAAATAATAATAATACCAATACCTGTTAGCATCCCTTTAATTACAGATGATGGAAAATAATAACCAATAATACCTGCTTTTAAAATACCAAAAACCAATTGTATTACACCTCCTAAAACAACTGCAACTAAAAAGTTTTCATAACCACCTAAAGTCCCAATTGCAGTTAAAACAATTGCAGCTAAACCAGCAGCTGGTCCACTTACTCCAACTCTAGATCCACTTAAAGCACCTACAACTACACCACCTATAATACCTGCAATTACACCTGCAAATAAGGGTGCGCCACTTGCTAATGCAATACCTAAACATAATGGTAATGCAACAAAGAATACGACAATACTCGCTGGTAAGTCGTTTTTTAAATTTTTAAACATATTAAATAGAATATTAGCCTCTTTGACTTATTTTTTTGTCTAGAGGAGTTAATAAATTAATAGTAACTACACGTAAATGCATAGTCACAAAAAAGTCTAATTATAATATGTAAAAATCGGGAGGTGGTGAAACAAGGTTTATAAGAGGTCTTGGGTATTTTTTAGAAGAATACTCTTGCTTGTTTTTCTTTTCTACAAAAGAAATATCTATATCTGAAAAATTATCTGCTGTCAAAAACTTTTTTGCACTATGACCTTCTTCCTCTTCAGAGATTGAATAAAAAACAGAAATATCTATAGAATCATTAACCATCTTGATAATCGTTGGCGCAGATAAAAACGCAACGAAAAGCACAGTAAAAAATATGGAAATAATTTTTTTAGACATTACATTTAAAATTCGGAAAGTTGCAAAGATAACAATCTACACATTTAATAATATAGTAATAGTATATTAAAAAATTGTTAAGTTTTTAACAATTTTAAGCATCTTTCTGATTACCAATTAATTACGCAAAGAACCCAGATATAAGTTATACTCATCGTAATTTAATCCTACTAAAAACAATACAGGTTAAATACAATAGATTAATTTATGATATTTTGATGCGTTATTATAATTCTTCTTTTAGGCTAAACTTTTAAATCTAGTACCCAAGAAAAATAGATAACCACACAAATATATAACTATATAGAACTAGCTACTTTCTCTTATATTTTTTACTGTTTTTAACTCGGTTAAAAACATAAACTGCTACTACAAATAATGCTAATAATGGAAAAACTAAATCCCCTCCCATAGTTTAAAAATTTTATTGTTTTTTATTTTTTAAGGCAAACGAAACTATTGCTGCCGTTACTACTCCCATAGATAACGCAGTAAATATGCCCTGTCGTATATAATTGTTTAAATTAAAAAACTCAAGTGCCTTATCTTCTTTCATTCTACCTGCCTCTACAATGTATGCTACAATATTAGAAAAATACTCTGGAGAAATATAAACCTGCGTTATATATTGCGTAGCCGGACTTAACAAAGCTACAACTGCACTTAATACAATACCGCTAATAAATCCTTGTTTCCAAGTCATTTCTCCCTTAAGATCGTTCTTTTTTTTATCTAACAAGGCCAACACAAATACAACTATAGCTACTAAAGCAAAAAGATTTGTATACATTAATTGTTTACCAATAAGCTCTGAGTGCCAACCCATTTGCTTTTCAAACAAAGCCCATAAAAGCGCACAACCAGAAAAGATAAAACCCCATTTTATCTCAGTTTTAAACTTATTCATATCTGCTTATTTTCTATATTTTGATAATGCATTTCTTGTAAAATCTGACAAGACTAATTTTCCGGAAATTGTTGCTCTTTCTTTTAGTAAAGCATCCCATTTTTCTGTTCCTTGCCACAATATCGTTTTCATTTCTTGCAATGCCTCTGGATTGTATGATGCTAATTTTTCTGTAAAAATTGCTATCTCTTTATCCATATCTTTACTAGACTCAAACACTTTTGCAAACAATCCTTTGTCTTTTGCCCAATATGCACTTTGCCAATCTGTAGCTGCTAAAGATAGCTCTGCCAGACCGCTTTTTCCTATTTTACGCTCTACCGCTGGCGCAATTACAAAAGGACCAATACCAATTGCTAATTCTGATAATTTTATAGATGCGTGTTCTGTAGCAAAAACATAGTCGCACGCAGCTGCTAAACCAACACCACCGCCAACAGTCTTACCTTGCACACGACCAACTATTAGTTTTTTACACATACGCATTGCATTAATAACGTTTGCAAAACCACTAAAAAATTGTTGTCCTTCTTCCAAGTTGGTTACTTCCATTAACTCATCAAAAGAAGCCCCTGCGCAAAAAGCTTTTTCTCCTTCAGACTTTAAAATAATTACAGCAACGTTATTATCCACAGATAATTTCTGTATCTCTTTTGTTAACCTATCTAACAATTCTGCTACAAAAGAATTACTAGCCGGGTGACCAAACTCTATTGTTGCTATTTTATTATCTATATTGGTGTATAAACTACCGTTTGCTCTAGCTGTGCCCATAAAGGTGTTATTAATTTTCTAAGATCAAAATTACGTTTTTTGTAACAGGGGACGAAACTTTGAGTTGAATTTAAACACTAATGCAGCTCCTCTTATTAGCATCCAAACCGTAAAAGCAATCCAAATTCCTGTAAAACCCCAACCTAAATATTTACCCAAATACAACATAGGCACAAAGCCTAAAAAGGTCGCCCCTAAAAGTGTATTTCTTAAATACTTCATTTCTCCCAAACCTTTAAATAAGCCATCAAAAACAAAGGCGATAGAGTTTATAGGTAAGCTTAAAATTATGATGTAAAAAACCGAATAAAAGGTATCTAATGCCACTTGTTCGTTAGAAAAAAGTCTTCCTATAGGATGATAAAACACAAAGCCTAAGACCGTTAACATTAGACTAACTATTACTCCATATTGTATAATTTTCTTTGCTAAATTCCATAAATTAGGATAATCCTTAGCCCCTAGCAATTTACCTCCTAGAATATTACCTGCAGCACCATAACCATCTATAAAAAAGGAAGAAAATAGCCATACATTTATAGCAATTGTATGCGCACCTATAAACCTATCTCCCAAATCTGTAGCCTCGCGTACCGCTAATATTAATGCTATATTTAAAGACAAAGCACGTACAAATAAATTTAAACTCATTATTACCAAACGCCCTAATTCTGGATGAAGAGGAAAACGCAGTTTTAAACTAATATCTGTTTTTAAAACCAGTAAGAAAAATGCAATTATTGCCATTACTCCTTGCGATAGTAAACTTGCCCAGGCAGCACCATCTAAATACATTGGCTCCAAAACACCTTCTATGCCATACACAAAAATATAATCTAATAATATATTTAAAACTGCACCAATTAACGCAATTACCATTGGCCAACTTGTATTCTGTAACCCTCTAAAAATACCCATTACCGCAAACGTAAATAAGGTTAACGGAAAACCCCAAACTCTAATACCGTAGTATGATACGCAAAACTCTAAAATTTTATCTTTTGCTTTTAAAAACATAAATATTTCTTCTACAACAAAAACAGTAGACAGTAGAATTATAATACTTAATAGAATATTAAAAAAAATAGCTTGTACAGGCAGTGTTTTAACCTCATCTAAACGACCAGCTCCTAAATACTGAGAAATTATAGCAGAAATAGCACTTCTAGTTTGTCCTAATATCCAAATAAGCATAGACAAAAAAGACCCTACAATACCTGCTGCCGCTAAAGATTCTAATCCGTATTCTGGAATATTGCCTACAATGGCAGCATCTGTAATAGACAACAACGGCTCAGATATACCTGCAATTGTAGCTGGTATAGCTAGCTTATTTATATTTTTAAGGTTTACAATTGTTTTCAAAAAAAAGTGACTTTATAAAACTAGTTCGTAACAAAGAAAAGGATGTTCGCTTTGCTTTGGAAAATAAATATCTGCTAGTCTTTTATAACCCCTAGCTTCGTAAAAACGCACATTGCGTTTGTTTACACTAAACGTATCTAACCTAACTGAGGCAAACTTATTTTCTTTTGCATAAGATTCTGCAAAGGTCATCATTTTTTGGGCATATCCTTTACCTTGATGCTCCGGATGTACAGATAATCTGTGTATGTACAAATTAGTATCACTCTTAGTTAACCACTTTATAGGAATGTACTCATTATCCATATGGGTAGACAGTACAATGGTTCCTTCTATTTTTTTATCAACCTCTAAAACATAAAGTTCTCCTTGGGCAATATCATTTAAAAAAGCCTGTTTACTTGGGTAATGTTCGTTCCATTGGTAAATACCATTTTCTATCATAAATGCAGCACAAGCTTTAGTTACCGTAAGTATTTCATTTATTTCTGATATTTTTGCTAGACGAATCATAAGAGGTTTAAATTAAATTGTAAATTTAGAGTATAAAATACAACTTATAAAATGTGTTATTCTACTTAAGATTACTTTAACCAAGAATCTAAATAACATATTATTAATAACCATATAAAACTATAAAATAGAACAGATGAAAAACATATTGGTTCCTATAGGGACATCTCCAGAGAGTTATAAAACATTACAATATGCCGTAGATTTTGCTAAAAACTTTGATGCAACTATATATGTAATGGAAATTTTTAATGTAATCTCTGCTGGTGCTGGTAGTTTAGCTAACGCTACAGAGAAGATTGAAAAAAATAACAGAGAGCAATTGTTAGAAATTGTTAATAAGGTTGATAAAAAAGGAATTGATATAAAAATTGTAACCTACCAAGGTACTATTATTGAAGGCCTTAAAAAGATTGACAAACAATACCTAGGCATAGATTTAATTATAATGGCACCAAGAAGTAACGATATTAACGAGGGCACTTACCTTGGCAATACTTCTGGAAAAATTATAAAAAGAACAGATATACCAACACTTATTGTACCAAAAGAATACCAGTTTAAACCTGTTACAACTATACTTACAGCATTTAAATCTGGAGTTTTAAAACGCAAAAGAATACTTAATCCATTAATTACTATAAAAAAGAAGTTTAATAGTAATGTAAGTTTGTTATTGGTCAAAACTCCAGGCTATACAGATGATGATTTAGGTGTAAATAGTGCTTTATTAGATATTAGTTCTAAAATGACAATAACAGAGAATGTGACTACGTATTTAGGTGTTTTAGAACATTTTCGTACAAAAGAACCAGATATGCTTTGTGTTTTTAGAAGAAAGCGTGGTTTTTTCAAGAAATTATGGGAAAAAAACACCATTTCTAAATCGGAATTTTACGCACCAGTACCAGTATTGGTTTTAAGTGTTAAAAAAGACTAAGCTCTTTTTGGGGGATTAGCTCAGCTGGCTAGAGCGCTTGCCTGGCAGGCAAGAGGTCACCGGTTCGACTCCGGTATTCTCCACCATATTGCTTTACAAACAAAAACCCCTTTAGAGTTTTCTAAAGGGGTTTTGTTTTGCTTTCGTTTTAAAGAAAAAAAGTTACTTAATTAAACTATTCTACAATAAAGAGGTCATAGATATATCTAAATTAAATCTATGAAAAAGTTTGCCCTACTAATAGCTGTAGCAACAATAGTAAGTTGTAGCCACGATGACGATTCTAAAAAAGCAGAAACAACTACAACAACTAATGCATACAAAGCAGAAGGCTTTGTTACCATTAATGAAGGACAAGCAGGATTTACTGCAGGCTTAGAAAGTGGAGATAGATTTGGAAGAGATCATGACAAAATAGGAGATGTTGATGGAGATGGAGTAACAGATTTTATTGTTGGCGCTCGTTCTGACGATGATGGAGCTACAGATGCAGGAGCAGTTTATATTTTATTTATGAACAATGACGGAACAGTAAAATCTAATCAAAAAATATCTATGCTTGCTGGTGGCTTTACAGATACATTAAATGCTGGCAACTTTTTTGGTTATGGCGTAGCAGGTATTGGAGATTACAATAACGATGGTATTCCAGATATAGCCGTTTCTTCTCCTGTAGCTCCAAACAATTCGCTATACATTATACATTTAAACACCGACGGCACCGTTAAGAGTTTTGTTAAGAATGAAAATATTATTGCTAATGGCTTAACTGCTATAGGCGATTTAAACGGAGATAATAGAATAGATTTAGTTGCCTGCGTTCCTGGATCTAATGATGGCGGAAATAATCGTGGTGCTATAGATATATTGTTTTTAAATGATGAGTCTAAAGTTATGTATGGCAATACAGTAACCATTAGTGACACTCAAGGAGGCCTAGGAGCAGGGCTAGGAGATGATGACCAATTTGGCGGTAGAGAAGTTGCTATGCTAGGAGATATAGATAATGACGGCAACAAAGAGTTAGCCGTTGGTGCTTTTATGTCTAACGGAGGTAAGGGAGCAGTTTGGATACTCTCTTTAGACAATACTACCTACAATGTAATCTCTAAAATTAAAATTACTGAAGGCCTAAACGGCTTTACAGATGAATTAACATCTGATGTTAACCCTAATGGTACTTATGGCGCAAATTTTGGACACGCTATGTGTGCTGCAGGAGATATAGATGGCGATGGTATTCCAGATTTAATTACTGGGGCTAACCAACAATATGAAGGCTGGGGCTATATTTTGTACCTAAATGAAGATAAAACGGTTAAATCATTTAGCCGAATTAATAATGATGATGGTGGTTTTGAATTAAATTTAGAATCGGAAGAACGTTTTTCTCGTTCTATATCTTTTGCTGGCGACTTAAAGGGTGATGGTTCTATTGCTGTAAATTTTGGCGGAGGAGCAGGAGGAACAGGAACTTTATATACTTTATTTTTTAGGCCTCAGTAAATAACATATTAAACTTAGAAATAATAAAGCCCCTTTAAAATTAGTAAAGGGGCTTTATTATTTATTTTGCTTACACTATAAATTATGAGTCCTAGCTTCTCTTTTTTCTATCTCCTCAAGCATAGTTTCTTTTTTAGAATAAGACCTAATTGTAATTGCAGTTACAATAGCCAACACAACACCTAAAATAGAATTCACAATTTCTATTAAAGTACTATTTAAAAACCCTTCTATAGTTTGTGACTTAGAAACCACTTTAAAAAGATATTGTCCTATATAATTAGATACAATCCATAATGCCCACCACAAACCAATAACAGTTACATCACTTTTTAACTGGTTATTTGTTTTAGAGTTTATAAGATTTGTTGTCTTCGCATCCATTTCTTTCATTATCTGATATGGTCTAAATAATGAAATGATAGGGACAAACCAGGCCCCTGCAGCCCACCCTTCAGAATGACTACAATTTACTCTAATATTTAAATTATAATAAGCTCTTCTAAACCATCGTAAAAAAGTAACTATTGAAACTACAAAAGCACCTAAGTACATAATAGCTATTATTTGCTCCCTAAAATCATTAGAGTCTAATACCTGATCTGAAACATATTCTTCATTTTTAAGCAAAAGCAATAAGTTATACTGTAGGTAAGATGAAAATGCTGAAACGGCATCTAACAACATAACAATCCAAATCAGTACCTGTGCAATTTTAGCTCTTTCTAAATTTGGTCTTATAGCTTCTATCTTATTTTTAGTACCAACAATAACATTAGAATCCAAAATAAAATCTACGCAAGAATCTTCAAAGTCTAAGTTCTTGCCTTTTATGTTGCAAATATTTTCTTTGTTATTTACAGATCTTTTCCGATTTAAACATTGTTTACACTTCTCGAATTGAGCATTTGTCATCTATTCAATTTGGTTTCTTATAAATGTAAACTAATAACTACATTTATTTGGTTACAAAATAGGTAACGACGCATAAAATAGGATATTGTTAAAAGTAGTTTTCAAAAATTAAAAGCCCCTTTAAAATTAGTAAAGGGGCTTACTTTTTTATTTTGTAAAAATTACAAAAAACAACTTGCTTTATACTTAAATAAGTTTTTATATTAGAGTTTAAATTCTACTTTTTAAATAAGCCTACCCCCTAAACTTCTTAAAAAGATTTAAACAGAGAGCATAAAAAAGCCCCGAATTGGAAGTCGAGGCGGCTTAAATGTTTTCACAACGGAATAATCCTTATTGTGAATTGCTTTCAGTACTGTAAATATATAAAAAGAATATAATAAAGCAAATACGGATTTCCGTAATAGAAATAAAAAAGAATCTTTTAGTTTTAAAAAAAAGTATACAAATGAAACGAATTTTAGGATTGGATTTAGGAACCAATAGCATTGGGTGGGCATTAGTAAACGAAGCAGAGAATACGAGTGAGCAATCAGAAATTATAAAATTAGGAGTACGCGTAAACCCTTTAACAGTAGATGAAAAAACAGACTTTGAAAAAGGAAGACCTCTTTCTGTAAATGCTGATAGAACATTAAAAAGAGGAGCTCGCCGTAATTTGCAACGTTTTAAGTTACGTAGAAAAAATCTGATAGAAATTCTTTTAAAGAGTAAAATTATTTTTGATGATACATTTTTAACTGAAATAGGCAAGAATACCACGCATCAAACATTAGGGTTAAGAGCCAAAGCTGCCAATGAAAAAATAGAACTGCTTGATTTTGCAAAAGTATTACTCGCCATAAATAAGAAAAGAGGTTACAAGAGCAGTAGAAAATCTATTAATGAAGATGAAGGAGTTGCCATAGATGGTATGTCTGTTGCTAAAACGTTATATGAAAACAACCTTACACCGGGTCAGTATGTTTTAAACCTACTAGAAAATAATAAAAAGTATATTCCTGAATTTTATCGCTCTGATTTACAAAGCGAATTTGATATGGTCTGGAATAATCAAAAAACATATTATCCTGAAATTCTAACAGAAACATTATATAAAGAATTACAAGGTAAAAACAAGGGGGCTACATGGGCAATTTGTCAAAAACCTTTCAATATCGCTGGTGAAAAATTAGAAGGAAAAGCACAAGAGCAAAAACTTAAAAAATACCAGTTACGTGTTCAAGCCTTAACAGAAAAATTAGATTTAGAACATTTAGCTATTGCTCTACAAGAAATAAATAATGATGCCAACAAATCTAGCGGTTATTTAGGCGCAATAAGCGATAGGAGCAAGGAATTGTATTTTGATAAAATTACAGTTGGTCAATATCTGCATAGTCAAATCAAAATAAATCCACATACTTCTTTGAAAAACCAAGTGTTTTATAGACAAGATTATCTAGATGAATTTGAACAAGTTTGGGAAACACAAGCTAAACATCATCCAATTTTAACCAACGCTTTAAAAGAAGAAGTTAGAGATGTAATTATATTTTATCAAAGAAAATTAAAATCTCAAAAACATTTAATTTCTAATTGCCAATTTGAAAAATACCACAAAGCTATTCCTAAATCTTCTCCTTTGTTTCAAGAGTTTAAAATTTGGCAAAATCTCAATAACCTACAATTTAAACAAACTAATAAAAAAACGAGTGGCATACCTACTCAAGAACAAGGAGCTGATTATGAACTAGATGAAGAAACAAAAACTTTACTCTTTAATGAATTAAATGTTAGAGGTGACTTAAAAGCAAATGAAATACTGAAATTTTTAGGTAAGAAACCAAAAGAATGGAAATGTAATTTTGAAAAAATTGAAGGAAATAGAACCAACCAAGCATTATACGCCATTTATAAGGAAATAGCAGATATTGAAGGTTATGGTTTTGATTGGAGCAAAAAATCAGCTTTAGAAATTAAAGAAGAACTAAAAGCTATTTTTACTGAAATAGGAATAAAACCAGAAATTTTAGATTTTAATGTAAATAAAGAAAGTACTGATTTTGACAAGCAATCCAGTTACCAGTTATGGCACTTGTTATATTCTGCCGAAGACGACCATAAAATAAATGAAGATGATAAATTGGTTTATGGAAATTCTAGCGTTGCATTAAAAAAGAAATTGCATAATAAGTATGGTTTTAAACCTGAATATACAAAATGGCTAGCTAACATAAAGCTACAACAAGATTATGGCAGTTTATCATCAAGAGCAATACGTAAAGTTTTACCTTTTTTACAAAGTGGCAATGAGTTTTCGGAGGCTAGTAAGTTAGCAGGCTACAACCATTCCAACAGCTTAACCAAAGATGATTTAGAGAAACGAGTTTTAAAAGATACTTTAGAACTTTTGCCTAAAAATAGCTTGCGAAATCCTGTAGTGGAAAAAATATTGAACCAAATGGTAAATTTGGTAAATCAAGTTATTAAAACTTACGGGAAACCAGATGAAGTAAGAATAGAACTCGCTAGAGAACTTAAAAAATCGGCATCAGAGCGTAAAGATGCAACCTCCTTTATAACAAAACGTACTAAGGAAAATGAGGATATTAGAAAATTAATATCCAAAGAATTTGGTATTCCTAACCCAACAAAAAACGACGTTGTAAGGTATCGTTTGTATGAAGAATTAAAAGGTTTAGGCTATAAGACAGTTTTCACAAATGAATACATTCCTAAAGAAAAACTTTTTTCTAAAGAAATAGATATTGAGCACATTATACCAAAAGCTATGTTGTTTGATGATTCATTCTCAAACAAGACATTAGCTTACAGAAAAATAAATCTCCAAAAAAGAGATAGAACAGCGCTAGATTTTATTGAAAATGATTTTAATGCTGATTTAGAAAACTATAAAAACAGAGTGGAGGCTCTTTATAATAAAGGTAATGGTATTAGCAAAGGCAAGTATAAAAAACTGTTAATGAGCCAGCAAAATTTACCTGATGGTTTTATTGCGCGCGATTTAAGAAACTCACAGTACATAGCTAAAAAAGCCAAAACTATGCTGTTTGAAGTGTGTAAAAACGTTGTTTCTACAACAGGTAGCATTACTGATAAATTAAGGGAAGATTGGGATTTAATTAATGTAATGAAAGAACTGAATTTACCTAAATACAAGGCTTTAGGTTTAACTGAAATTCAAGTAAGAAAAGGCAATAAAAAAATTGAAGTTATTAAAGATTGGACTAAACGTAATGACCACCGCCATCATGCAATGGATGCTCTAACGGTTGCATTTACAACACATAACCATATACAATACCTTAATAACTTAAATGCTAGAAAAGACGATAATCATAAAAAGCATTCAAACATAATTGCGATAGAAAAAGTAATAACACATAAAAACACTGAAGGAAAGAAAAAGTTTGTAGCGCCAATGCCAAATTTTCGTACTCAAGCAAAACAACATATTGAGTCTATTTTGATTTCTTTCAAGGCTAAAAATAAAGTAGTAACTAAAAACATAAATAAAACTAAATTAAAAGGGAAAGACAATTTTAAATCTAAAGTACAACTTACCCCAAGAGGGCAATTACATAAAGAAACTGTTTACGGTAGATCTAAACAACCTATGGATAAAACCATAAAAATTAGTAAGAAAATTACATTAGAACAGATTTGTAATATTATTAACCCTCAAATAAAACAATGTTTACTAGATCATTTAGCTAAAAATAACAATGATCTCCTTCAAGCTTTTGACAGTAAAACACTTAAGAAAGACCTGTTAATTTATAACAACGAGCCCATAAAAGAAGTGCATTGCTATGAAAATGTTTATACCATTAGAAAAGAAGTAAGTGCAGATAATTTTAAAAACGAAAAGAGTTTAGATAAAGTTATAGATAGACAGCTAAAAGAACTTCTTAAAAAACGCTTAAAAGCATATAAAGGCAATGCTAAATTAGCTTTTTCAGACCTAGATAAAAATCCAATTTGGTTAAATAAAGAAAAAGGTATTGCGGTTAAACGAGTTACCATTTCCGGTGTAAGTAATGTAGAAACACTTCATGAAAAAAGAGATCATGTCGGTAATTTGATACTAGACAAAAAAGGGAAAACAATACAAAATGACTTTGTAAGTACAGGAAACAATCATCATGTCGCAATTTACAAAGATGAAAAAGGTAAACTTCAGGATAAGGTAGTATCATTTTATGAAGTTGTACAACGTGTTAATTCTGGGCTTTCAATAATTGATAGAGATTTCAACCAACATCTTGGTTGGCAGTTTTTATTTAGTATGAAACAAAATGAATTATTTATTTTCCCTTCTGAAGGCTTCAATCCAATTGAGATTAATTTATTAAACATAGAGAATTCAAAGATGATAAGCAAGCATCTATATAGGGTTCAGAAGTTTTCAAGAGTTGAATATGGTAATTCAGTTGTCAGGGATTACGTTTTTAGACATCATCTAGAAACTCAAATAAACGACCAAAAAGAGCTAAGAAATACAGCATATAAGATCTTTAAAAGTATCTCGGAATTTGAATTTTTAATAAAAGTTAGAACAAACCATTTAGGTCAAATTGTTCAAGTAGGGGAATATTAAAATTGATATGTAATGATAAAACGTACTCTTTTTTTTGGCAACCCTGCATACCTCAGCACTAGAAATGAGCAATTGGTAGTTAGTTTTCCTGAAAGCACTAAAAAGGATAAAACCATTGCTATAGAGGATTTGGGGTATGTAGTGTTAGAGCATCCGCAAATTACACTTACCAATGGCTTATTGCGCAAACTAGTACAAAACAAAACTGCTGTAATAACTTGTGACAGCCAACATTTACCTTGTTCTTTATTGCAACCTTTGGTAGGGCATAGTGAGCAAACCGAGCGTATGCGCCACCAACTAAATGCTAGCTTACCCTTAAAAAAGAATTTATGGCAGCAAACCATAACTTACAAAATAAACAACCAAGCCAATCATTTGTTACAACGCAAAAAAAACGCATTAAAGTTAAAGCGCTGGGCAAAAGAGGTTAAAAGCGGCGACAGTGGCAATCATGAGGCTATTGCTGCTGCTTTTTATTTTCAGTCTCTGTTTAGTAGCATTGCAAATTTTAGCCGCAACAAAAAAGGAGTGCCACCCAACAATTTACTAAACTATGGCTATGCCATTTTACGTGCCGTTACCGCAAGAGCTTTGGTAAGCTCTGGTATGTTGCCCAGTGTTGGTATTTTTCATAAAAATAAATACAATGCCTTTTGCCTGGCAGATGATGTTATGGAGCCTTACCGTATTTATGTAGATGCTTTAGTGTATAGTTTGGTAGAAGCTGGTGGTAACATTAGTGAACTAAACCAACAATTAAAAGCACAATTACTAAGTATACCTGCTTTAGATGTGTATATAGATGGTAAATACAGCCCACTTATGGTGGCAATGAGCCGCACTACAAATAGTTTGTATGAATGTTTTAATGGCAATAGCCGTAGAATATTATACCCAGAATACATGTAATAATGTTTGCAGATAATTATAGCCGACTTAACCAATACCGTAGTATGTGGGTACTTGTTTTTTTTGATTTACCAACCGAAACCCGTAAAGACCGTAAAGCTGCTAGTGGTTTTAGAAAAAAATTGTTAGATGATGGTTTTACTATGTTTCAGTTTAGTATTTACTTGCGTTTTTGTGCTAGTAGAGAAAATGCTGCTGTACATATAAAACGCACTAAGCTTAATTTGCCCAAGCAAGGCAAAGTGTGTATTATGCAAATTACAGACAAGCAGTTTGGGATGATGGAGCTTTTTCATGGCGCCAAAGAGGTGCCACCAGAAAACCCAAGCCAACAACTAGAACTTTTTTAGAACAGAAAAAAAGGGTTTTTAAATTACTAAAAACCATACAATTACAGTTTATTTTACAATGCTACAAACACAGTTAAAAAGCAGTATACCAGC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CTGCGAATCATCAATAAAATTAATGAACTGACCGAGCGGAGCGACCGATGAATTCCTATAAAAAAACAATAGTAAATATATGAATAAAGCAATTACTCACGCCATAGTTATTTTTTTTGGTGTTCATGAAGCTCATTCTTCGCTTTCACAACTACTAAACGTAAAACAATACTATAATTTACTAAAAAACATCAATAAATCAATAAACTGACCGAGCGGAGCAACCGATGAATTCCTATAAAAAACAATAACAAATATATGAATAAAGCAATTACTCACTTTACATCTATTTTTTTAAATGTGTTCGTGAAGCTCATTCTTCGCTTTCACAACTTGTAACAGCTACCAATAGTATTTTTTTTTACTGAAAACACCTATAAAATTAAAAGGTAGGACAACTAGTCGGCTTATAAAAAACTAATGCTTTGTTATTAACTTCTGTTGATCTCTAAAGTAACTAGGGGTATACCCCATTTTACGTTTAAAAGTTCTATTAAAGTTAGATATGTTATTAAACCCACTATCAAAACAAATTTCGTTTATAGAGCGTTCTGTTTCTATAAGCAACCTTGCCGCGTGCCCTAAACGCAAATCACTAACATAGTCAGAGAATGAAGAGTTTGTGCTTTTTTTAAAAAAGTGACTAAAGGCAGATTCAGACATATTAACCAAACTAGCAACATCTTTTAAAAGTATTTTCTGATGCAAATTCTCTTTAATATAATTGTTTACTTTTTCTATTCTACGGCTTTTATGTATGGTATAATAATCTACATAAGAATGAGATGCTAACATTTTAGTGTTGCGAGCAATAGACAAATCGTACAAGATTGATAAAAAATTAAGAAGTGAATCAAAATCCTGAGACTCGGATAAACGCAATATTTTAGGTTTTAATACAGCTAAAGTTTCTTTAGAAAACAAAATACCTCTTTTAGATTTTTCTAACAAGTCCCTAATAGGCAACATTAGCTTTCTTTTTAATGCCAATTCTGATAAAAACTTCTCATGAAACTGCACTGTTACAACATGTGCTTCTGTGTTTTCATCTACTCCTGTCCACGCGTGTGGTGTATTAGAACCTACCAATACCAAATCGCAATTTTCATACTCCTGTATAGAGTCTCCTATAATTCTTTTTCCAGATGAATTTAATACCAAGTTAAGCTCTAGCTCGGGATGAAAATGTATGGGAAAATCGAACTTAGCCGAGTGATGGTTTAATACAATGAAGAAATCATCTTCAGATATAGGCACTAATTCCCTTAAAATACGCGCTTCTTTATTCATAATAGTATCATAAGGTGTTTCATCAAAATTACGTCTCAATTATATTAAATTGTAAATAAAAAGCTACAATTATTATCAAATTAAATAAAAATAACTTAAAAAAACACTACAACGGACACTAATATTTCGTAAAAATATCACATTTTACCACCTAAATTCATATAAGTATCATTATTTAACATCATTTACAAAATCATTGTTAACGATATGTTATTCTTTTGTAAACAACTTAATTACTAACTAATTAAACTTATGAACTAATGAAATATAAATTTCAAAAAAGCATAATTTTTATTGTTTTCTTAATTTTAAGCTTCTCAGGAGTTGCGCAAATTAATGTAACCGGAACAGTAAAATCTAACGACGGAGTTCCTTTACTTGGTGTCACCATTATGGAAAAAGGTTCTGCCACAAACGGTGTAACAACAGATTTTGACGGAAACTTTTCTATTGACGTTAATAGCACTAAAGACCTACTTGTAGTTTCTTACATTGGCTTTGTTACTAAAACGATTTCGATACCAGAAAACAAGGTTGTAACTGTCCTCCTAGAAGAAGACCTGCAACAATTATCAGAAGTTGTTGTGGTTGGTTATGGATCTGTTAAAAAGAGTGATATTACCGGTTCTGTTACTTCGGTAGAAATGGACAACATACCCTCTAAACCGGCCAATTCTATTGATGGTTTGTTACAAGGACAGGTTGCTGGTGTGCAAGTAACAACACCGTCTGATAATCCTGGAGCCGGTGCAGTTATAAGAATTAGAGGTGGTAGTTCTTTACGCGGTGGTAATGATCCGCTTGTTGTGGTAGATGGCTTTCCTATTGGGTACGCAGGTGATTTAAAACAAATATCTCCGCAAGATATTGCTTCTATGGAAGTGCTTAAAGATGCTTCGGCTTCTGCAATATATGGCTCTAGAGGTGCCAATGGTGTAATTATGATTACAACAAAAAAAGGCGCTAAACATACTACAGAGGTTACCGTTTCTCAGCAAAATACCTACTCTAGCTTTACATCTGATTTGAATTTATGGAGAGATCCTGTATTAATGGCAGAATTAAGCAACGAGAGCAGAACTAACGGTGGTTTTACTCCAATTTACATTGGGGCTAAAGATGCAAATGGTGTGTATTACCCATCTGTAAGCGAACTTAAAAGCGGAGATTGGAAATACAACACTCGCTGGGACGATGTTGTTTTTCGCGACCCTGTATCTAACAACACTAACGTTGCTATACGTAGCCAAACAGACCGCACACAGTTTAGTTTAAGTACTACATATTATACTAACGAAGGTGTTTACATTAATAACGATTATGAAAAACTAAACATTAACTTAAATGTAATTCATAAAATATTTAATGACAAAGTTACTGTTGGCGGTAATGTTATATACTCTAAAGGAAACCAGAACAATAATAATGATTTAGCATATTGGCGTAATCCTATTTTTCCTATTTACCAAGATGGCAACCCAATTAACGACTACTTTTTAGCTGGCTCTCAAGATTACTCTCACCCTATTGCTTTAATAGAAAACAGGACTAATAAAAATAAATTTTTAGACTTTATAGGTTCTGCTTTTATAGAGATTGATTTTACAAAGACTTTAAAATTAAAAACTCAGGTTAACCATAAATACGGGCGTTCTATAACAGATTATTACAATCCAAAAATTTATACAGAAGACGGTACCTTTAACAATGGTTCTGGAGGTATAAACAACTGGGAAAATAGTGAAACTGTTGCAGAAACTTTTTTAACCTATAATGATACGTATAAAGAAAAGCACAACTTTACTGCAATGGCTGGTTTCTCTTACCAAGGGTACGAGGCTAGGACGTCTGACTTAAAAGCGTATGATTTTTTAAACGAATCTCTAGGCAATGGTAACCTTGGTGCTGGCAACCCAGAAAAGCAATCTGTTGCCAATAGCTTATCTGAAACCGTAATGTACTCGGGTATTGGTCGTTTAAACTATGGGTATGATGATAAATACCTAGCAACATTTACTGTGCGTACAGACGGTTCTTCTAAATTTGGAGAAAACAACCAATGGGCTATGTTCCCTTCTGGCGCATTAGCTTGGAAACTACACAAAGAAAGTTTTATAGACAACCTAAATGTTTTTGACGAGCTTAAGTTACGTGCTAGTTATGGTATATCTGGTAATCAAGGTATTTCTCCATACCTAATTAATAGTAGGTACGGACAAGACCAATACTATGTAAACGGTCGTTGGCAAACAACAATTGGCCCTGGCTACGTAGTTGGTCAAGATAGTCAAAGTGGTAAAAAAACGTGGGGAGGTATTCCTAATCCAGATTTAAAATGGGAAACTACAGAGCAGTTTAACATTGGTGCAGATTTTGCCTTTTTTAATAACAGATTAAAAGTTACTGCAGATTACTACAAAAAACATACATCAGATTTATTAAGAGAACGTTTGCTTTCTCCTTCTTCTTCTTACGATAAAATGTGGGTTAACGATGGTGAAATAGAAAACCAAGGAGCAGAAGTAACTCTAGATGGTACTATGGTTAATAAAGAAGATTGGGGATTAAACGGTATGTTTATTTTCTCTAGAAACAAAAACAAAGTGGTTAGCCTAGGAGATGCAGTATCATCTGGCCTAAATACTGATGCTTTAACAGGTATTAAATATGAGTTCTCTGGAAACCAAGTTGAAGCTTTCCGTTCTATACCAAACATCTTAGCTGTTGGGCAACCAATAAATGTGTTCTACGGTTATAAAGTAGATGGTATTGTACAGTCTGAAGCCGAAGGTTTAGCTGCCGGCTTAAACGGAGATTTAGCACAACCAGGAGAATTTAAATATGTAGATTTAAATGAAGACGGAGTTATAGATGAAGATGACCGTGCAATAATTGGTAATCCTAATCCAGATTTTACTGCAAGTTTAAATCTTAATGGTCGTTATAAGAATTTTGATGTATCTCTTTTCTTTAACGGTAGTTTTGGTCAAGATATTTTTAACACCAAAGCATTTAGTGAGCCTAGCAACACACCTTTACGTTGGACACAGGATAATAATACCAACAACTATCCTAGTTTAAGAGATGGACGCACACTTTATATGTCTGACTACTTTATAGAAAAAGGAAGCTTTGTACGCCTACAAAACGTATCTATTGGTTATAACATAAAAGATTTAAAAACGGCTTGGTTTAAAAAAGGTAGAATTTTTATGAACGGAACCAACCTATTCACCATAACAGATTTTAAGGGTTATGATCCTGAATTAGGCGGAGATGGTATTTACTGGGGTGGTTACCCTAAGTTAAGAAACTGGACTTTAGGTGTAGAATTAACCTTTTAAAAAAAATTCAGCTACAATGAAAACATTTACAATAATAAACGAATTGAAAATGAAGCACTTTAAAAAATTAATAGTAGCGCTCGCTCTTGCTGCAGGTGTTACTTCTTGCGAAAGTCTAGATGTAGAACCTACTGGTTTTTATTCTGATGAAAACTTCTATAAAACAATAGAAGACGCAGAAGCATCTATTTTATATGCTTATGATGCACTTACACTTGTAAGTTATGCTCCTGTAACGTATTACTTTACAGAATTAGCATCAGACAACTGTAATGTAAAAGCAGACGAAGGTGCAGATGCGCAAGCATTTGTAAACTGGGAGATTACGGCTCAAAACCAATTATTAACACAATATTACAGATCTATTTACATTGCTGTAAATCGTGCCAATGCTGTTATAGAAAACATAGAAGGCAAAGGGTTTAATCCAGAAGACGAAAAACGCATTTTAGGTGAGGCCTTATTCTTAAGGGCTTATAACCATTTTAATGCCGTAAAAGCATTTGGTTTAGCGCCATTACAAAAATCTCTTATAGATAAGCTAGACGAAACAACAGCTACACTACCTGCAGATATGCAAGAGGTTTATGCCTTTTTAATAGACGATTTAACTAGAGCTATAGACAATTTAGAGGTAAACAGAGTTACTGGTCGTGCAGATAAAGTTGCTGCACAGGCATTACTTTCTAAAGTGTACTTATTTGCTGCTTCTGCCAAAGAAAGTGGTGTCCCTAAGTACAATGCTATTACAGAAAGTGTAGATAATTTATATGCTAAAGCTGCTGAGTATGCAGGTATGGTTCTAAATAATCAAGGGGAATATAGTCACGATACGGATCTTCAAAACATTTATAATATTGACTCTCCTAACGGACCTGAGCATATTTTTATATTATCGTTAGACAGGTCTGGTACGCAAGAAGGAGATTACTCTAAACTATCTAAATACTTTATTCCTTATATAGATGGTGCAACAGTATATCTAAAAAACACAGATGGTACATTTTCTCCAACACATGATGGGTGGAGTGTTTTTCAAACCTCAGATAAATTGTTCTCTTCTTATGCTGCAGATGACAAACGTAAAACCGATTTATTTGTTTCAGAAATATACGATCAAGATGAGGTAGCTATAGGTTCTGTTGCAGATGGCACTGTAATTTATCCTTTTACAAGAAAATACATAGATCCTTTATTTGAGGGTGATAAAACAAGTACAAGACCATACTTAATTCGTTATTCAGACATACAGTTGGTATATGCAGAAGCTACTGCCAATGCAGATGGTTTAGCACAATACAACCAAATTAGAAATAGGGCCAATGCTACAGAGTTAGCTAGTATTGGTGGTTTATCTAAAGTAGATTTTAGAAAACTAATTGTAGAAGAACGCCAAAGAGAACTTGCTTATGAAGGAGACCGCCTATGGGACCTTAGACGCACAAATACAGTGCAAAGCAATGTAACCAATGCCGCTGGTTTATCTCCAGAAGCAGTTGCTTTTTATCCTATTCCACAACGTGAGATCGATTTAAATCCTAACATCAACTAAACTAAAGCGTAATGAAAAAATTATATAACATATACTTTATAGTACTGGCATTGTTTTTTGTTGCTTGTACAGAAAACCCTCTTGAAGATGTAGAGGGCACAGATTGGCAAAAAGAACGTAATGTGGTTTCTATTTTAGTCGAAGGTCAAATAGGTACAGCTATTATAGAGCGTAATTTTGATGATGCAAAAATTAAAATATATGCTAAAGTTGAGAACATAGCTGACTTAGCAAATGTAGAAATTAAAAACATCGCGTTTTCATACGGAGCTAGCTCTGCAAATGAGAAAGGCACAACCTTAGATTTAAGCAGCGGTACAGCTACAATTGCTGTTGCATCTGGCGCAGGAGAAAGCTTAAACTGGGAGGTTTCTTTATTACCTTTTAAATCTGACTTAGAAGGTACTTGGTATATTGGTGATGTGCGTATGTATTGTGATATGTTTACTAACGAAAGTTGGGGCTGGGAAAAGAATGAAAGTATGTTTAGTTACTTAGCAGAATTAAACCCTGAGTTAGACAACAAAATTACTTTTACTGTGGAAGGTGCAGATGCTAAAGGAAATCCTTTTGGCAAGTATGAACATAACGTTGGTGATGATGGTGCTTATGGCAGCTATACAGATGCTAACAAAGGATGGGACTTTAATTCTAGATTCAGAAAAATACCAACAGGGAATGGTACTTGGCTGCGCGACTTTGAACGTAATAAGGTAATTATTACTGATGCTAATAAAGTTGAACACGAACTAGATTTAGAACTACTTACTGCAACTAACGAGGTTAATTTAAAAACTGAA</t>
  </si>
  <si>
    <t>MKRILGLDLGTNSIGWALVNEAENTSEQSEIIKLGVRVNPLTVDEKTDFEKGRPLSVNADRTLKRGARRNLQRFKLRRKNLIEILLKSKIIFDDTFLTEIGKNTTHQTLGLRAKAANEKIELLDFAKVLLAINKKRGYKSSRKSINEDEGVAIDGMSVAKTLYENNLTPGQYVLNLLENNKKYIPEFYRSDLQSEFDMVWNNQKTYYPEILTETLYKELQGKNKGATWAICQKPFNIAGEKLEGKAQEQKLKKYQLRVQALTEKLDLEHLAIALQEINNDANKSSGYLGAISDRSKELYFDKITVGQYLHSQIKINPHTSLKNQVFYRQDYLDEFEQVWETQAKHHPILTNALKEEVRDVIIFYQRKLKSQKHLISNCQFEKYHKAIPKSSPLFQEFKIWQNLNNLQFKQTNKKTSGIPTQEQGADYELDEETKTLLFNELNVRGDLKANEILKFLGKKPKEWKCNFEKIEGNRTNQALYAIYKEIADIEGYGFDWSKKSALEIKEELKAIFTEIGIKPEILDFNVNKESTDFDKQSSYQLWHLLYSAEDDHKINEDDKLVYGNSSVALKKKLHNKYGFKPEYTKWLANIKLQQDYGSLSSRAIRKVLPFLQSGNEFSEASKLAGYNHSNSLTKDDLEKRVLKDTLELLPKNSLRNPVVEKILNQMVNLVNQVIKTYGKPDEVRIELARELKKSASERKDATSFITKRTKENEDIRKLISKEFGIPNPTKNDVVRYRLYEELKGLGYKTVFTNEYIPKEKLFSKEIDIEHIIPKAMLFDDSFSNKTLAYRKINLQKRDRTALDFIENDFNADLENYKNRVEALYNKGNGISKGKYKKLLMSQQNLPDGFIARDLRNSQYIAKKAKTMLFEVCKNVVSTTGSITDKLREDWDLINVMKELNLPKYKALGLTEIQVRKGNKKIEVIKDWTKRNDHRHHAMDALTVAFTTHNHIQYLNNLNARKDDNHKKHSNIIAIEKVITHKNTEGKKKFVAPMPNFRTQAKQHIESILISFKAKNKVVTKNINKTKLKGKDNFKSKVQLTPRGQLHKETVYGRSKQPMDKTIKISKKITLEQICNIINPQIKQCLLDHLAKNNNDLLQAFDSKTLKKDLLIYNNEPIKEVHCYENVYTIRKEVSADNFKNEKSLDKVIDRQLKELLKKRLKAYKGNAKLAFSDLDKNPIWLNKEKGIAVKRVTISGVSNVETLHEKRDHVGNLILDKKGKTIQNDFVSTGNNHHVAIYKDEKGKLQDKVVSFYEVVQRVNSGLSIIDRDFNQHLGWQFLFSMKQNELFIFPSEGFNPIEINLLNIENSKMISKHLYRVQKFSRVEYGNSVVRDYVFRHHLETQINDQKELRNTAYKIFKSISEFEFLIKVRTNHLGQIVQVGEY</t>
  </si>
  <si>
    <t>439219.SAMN02910293.SAMN02910293_00168</t>
  </si>
  <si>
    <t>GCF_900104235.1</t>
  </si>
  <si>
    <t>Streptococcus henryi strain A-4| whole genome shotgun sequence.</t>
  </si>
  <si>
    <t>TCCTTTATTTTATCTAAAATGATAGAAAAAACTGCTGGACTTGTCCAACAGTTAAATACTTTTAGAGTGAGCTGGCGCTAAAGGTGTCACCGTGTTCAATATCGCCGTATTCAAAGCCACGATTAAACCAACGTTTACGTTGCTCCGATGTGCCATGAGTGAAACTATCAGGATATGTTTTCCCATAAGCTTCTTTTTGCAAGTGATCATCACCAACAGCATGGGCAGCAGTCATGGCTTCTTCAAAATCCCCTTCTTCAAGAAGTCCCTCCCCTTGAACATAATTTGCCCAGGCTCCTGCATAGTAGTCTGCTTGAAGTTCGAGGCGGACATTAAGGGCATTAGCATCCTTTTCAGACAGGCTTTGGTATTTTTTATGATAAGCGGACATGGTACCAAGTTCATTCTGCACATGGTGTCCCACTTCATGTGCAATAACATAAGCCATGGCAAAGTCTCCAGCAGCACCATACTTTGTAGACAACTCTTCATAGAATGATAAATCTAGATAAACTTTTTTGTCAGCTGAACAATAGAAAGGACCAGATGATGCTTGTCCTGTTCCACAACCAGTCTGAGTAGAGCCAGTATAAAGAACTAAAGTCGGTGCTTGATAAGTTAGGCCTTCATCTTTAAAGGTTTGATCCCAATAGTCTTCGGTTGAAGCAAAAACCTTGCTAACAAAATCAGCATCCTCATCTGAAACTTCAAGATCGCTAGTAGTTGTGATATTGGCGGATTGATAAGGATTAGATGTATTACCACCTGTTAAAATCCCAGAAAAACCACTACCACCGATAACAAAAAGTAAGATAAGAATAATCAGTTTAGTCTTCCATCCTGTGCGGGATAAAAGAAGTTGTAGCAACATCCCAGAGCCAGCGGAGCCCCCACTATAGCCCCCAGAACTTTGCCCACGACGGTCTTCAATATTTTTGCTTTTACGAAAATCATCAATTTTCATGACGCATCCTCACAGTTTTTTTCTTTTATTATAAAAGATTTTGAGCCAAATTGCATGCTCTTTTACTTGTTTTTTGGGACATAGCAGAGCTATAATTTTTATATTCTCTTTTAGTGTTCTCATCAATTACCATCACTAGAGGTTGTCCAAAGCACTGACTTGAAAATGAGAGTAATAGGTCATTTTTTGATATAATGTGAGTAAGAGAAATACATTTTACTAAGTAAATCAATGATTGGAGGGGACAATGACATTAAATTTCTGGACAATTTTCACAAGGATCCTCATGGCAATTCTTGTCGGAGGAATTATCGGTTACGAACGTGACCAAAATACCCAGTCAGCTTCAATTCGAACATATATGTTGGTCTGTCTGGGTGCTAGTCTTGTTATGATGACCAATCAGTATATTTATCACTACTATGGAGCCGGTGATCCAACTCGTATGGCAGCTCAAGTAGTTAGTGGTATTGGTTTTCTGGGTGCGGGTACTATTTTGGTTACCAAGCAAAATCAGGTACGTGGATTAACCAGTGCTGCAGGTATATGGGTGTCAGCTGCATTAGGCTTAGCTATAGGTGTCGGTTTTTACATAGCTGCGCTTGTCAGCTTTTTCTCTATAATTGCTATTATGTCAATTCTCTACCCTGTCCTTGATTATTTTCGTCGAAGATCACAAAATCTAAATGCCTATGTCGTTTTCTGCAATTTAGAATCTCTAGACAAACTTTTACAGTATTTGATTATTAACAATATCAAGCTTAAAGGCATGCATAATGATTTAATGGAATATACGCCACTCTATCAGGCTAATAGTGACAAGGACGAAATTGGTTGCGTTATTAAGGTAAAACTACATTCCCGTATCAATCATGAAGAATTCATTAACAATATCCGCAAGGAAGCTGGGATTCGTTACGCCGAAGAATTGAAATAAAGAATATATATTGAACAGAACTGGGAAAATCTCAGTTCTTTTTTTGACATAGCAAAGCAAAAAGGTAATTCCAGACTCAATTAACAGAATTATGTCAGCTATCTTAAATTGTCAGGAAAGCCTTTGTATTTCATGCTGATTTATCACCGTTTAGCCTATTCAATGATATAATAGTTTCTAAGAAACTCTTTCAAGGAGAAATAATGAAATTACTTTATAGCGATATTCAGTATAATATGACACAGATTCTGGCTAAGGAGGCGACAGAAGCAGCTGAGGCCGGCAAGCGAGTCTTCTATATTGCCCCAAACTCTCTGTCTTTTGAAAAAGAACGTGCGGTCCTAGAGGCATTACCTCAGCAGGCCTCTTTTGCCATTACTATTACACGTTTTGCTCAGATGGCTAGATACTTTGTACTCAATGCTCCCAACCAAAAGGAGAGTCTTGATGACAAAGGGCTTGCCATGATTATTTATCGTGTTCTGGCTAATTTATCAGATACAGACCTCAAAGTATTTGGTCGTCTAAAGCAGGACAGCAATTTCATCAACCAATTAGTGGACTTGTACAAGGAATTGAAGGCTTCCAATATGACTGTTTTGGAGTTGACAGAATTGAGCTCACCTGAGAAGCAGGAAGACTTAATCACGATTTTTACAGCTCTTGAAGACATTTTAAGGGCAGGTAATTACGACAATCAAACCAAGACAGCCTTTTTTGCGGAACAGGTGGCATCCGGTCAGCTAGATAGTGAACTCTCTAATCTAGTCCTTATTGTTGATGGCTTTACCCGCTTTTCTGCAGAGGAAGAAAATCTGATTAGTCTTCTTCATGAGCATGGGACAGAGGTTGTCATTGGGACTTATGTTAGTCAGAAAGCCTATAAATCAACTTTTTCAGCTGGTAATGTTTATCAGGCAGGTCTTGATTTTTTACGTAACTTATCAGGAAAATTTCAGGTAAAACCTAACTTCGTGACCTCTGAGGAGCAAGGTCTAGAAGCCTTTGCTAAATTATCAAAACTCTTTGAGGCCAAGCATGACTTTAGCCAGACAGACCTTGTCCTAACTGAAGACGATAAGAAGCATTTTCAAATCTGGGATGCTATTAATCAAAAAGAAGAAGTGGAACACCTCGCCAAGGCCATTCGTCAGAAACTCTATGAAGGCCATCGCTACAAAGACATCTTAGTCCTTCTGGGTGATGTGGAGTCATACAAGTTACAGGTTGGGAAGATTTTCGACAAATATGAGATTCCTTATTATTTTGGTAAGGCTGAGTCTATGAGTGCCCATCCCCTTGTCCATTTTATGGATTCTCTGGAGCGGGTTAAGCGCTATAATTTCAGGGCAGAGGATGTCATTAACCTGCTCAAGTCAGGTCTCTATGGAAAGATTAGCCAAGACCAACTGGATAAGTTTGAGCAGTACCTGACCTATGCTGACATTAAGGGCCAGTCAAAGTTTTTCAAAGATTTCACCATCACAAATGGTAAGTATAACTTAAAAGCTCTCAATAGTCTTCGTACAGAACTTATGGCTCCCCTACAAGACTTGGTCAAGGCCAGAAAGCAGTTAGGATCAAGTTTGCTCAAAAAAGTGACCACATTTTTAGAAGCTATTTCCTTTTCTGAGAACATGGCAGAGCTATCAGCTGGTTTATCCGAGATTGAACAAGAAAAGCAAGAGCAGGTTTGGCGGTCTTTTACATCTATCCTGCAACAATTCCATACCATTTTTGGAGACCAAAAAATTTCTCTGGATGACTGTTTGTCTCTTTTAAGGTCAGGAATGCTGTCAGCTGACTACCGCATGGTTCCAGCAACAGTAGATGTGGTGACTGTTAAATCCTATGATTTGGTAGAACCCCATACCAACAAATTTGTTTTCGCACTTGGTCTGACTCAATCTAACTTTCCAAAAATTGCACAAAACCGCAGTCTGATTTCAGATGAAGAGCGTGCAAAAATCAATGAAGCGACAGCAGATGGTCATCATTTTGACATTCCAACGCGAGACAATCTCAAGAAAAATCATTTTGCGGCTCTCTCCCTCTTTAACTCTGCTACTCAAGAGCTGGTTTTGAGCATGCCTCAAATTCTCAACGAGGCTGAGGATAATATCTCCAGCTACTTATCGGAACTCCATCAGTTTGGCGTGCCAGTGGTAGACAAGGGCCGCAACCGTCTTTCAAGACAGGCTGAGGACATCGGCAATTATAAGGCTCTTTTGTCTCGGGTAATTGAGCTTAACCGCTCTGCCATTGTCCAAGAAAGGAATATGAGTCAGGAAGAGCAGACCTTTTGGTCGGTAGCGGTTCGTTATTTACGCAAAAAGCTGGCGCAGGAAGGAATTGAGATTCCGCAAATTACCGATACCATGGCAACCAAGCAGGTGGCTTCCGAGGTTATGGCTGCGCGTTTCCCAGAAGATGAGCCTATTAACCTGTCTTCATCTGGTTTGACAACCTTTTACAATAATCAATACCTCTACTTCTTGAACTATGTTCTGGGTTTGCAGGAGCAGGAGTCTATCCATCCTGATGCTAGAAATCACGGGACTTATTTGCACCGTGTCTTTGAGTTGGTTATGAAGGACCAGTCTGAGCAAGATTTTGATGACAAGATGAGTCAGGCCATTCAGAGGACCAATCAAGAAGAAACCTTCAAAGCCCTTTATGAGGAAGATGAAGAGAGTCGTTATGCCCTTGAGGTTTTGGAAGACATCGCCAAGACCACAGCAACCATTTTACAACGTGAAAGCCAGATTGAGGTTGAGAGCCAAGAAGAGCGCTTTGAGCTTATGCTGGATAATGCTGTCCGCATCGATGGGATTATTGACCGTATTGATCGCATGGCTGACGGCAGTCTGGGAATTGTGGATTACAAATCAAGTAAGAATACCTTTGATATTCAGAAATTCTATAATGGATTGAGTCCGCAGTTGATAACTTATATGCAGGCTGTTCGTGACAAATGGGAATTGTCTGACAGCGATAAAATCTTTGGTGCTATGTACTTGCACATGCAGGAGCCTAAAGCTGATTTGTCACGTGTTAAAACCTTGGAAAAAATTCCTGAGATCTTACACAAGGAGTTAACTTATCGTGGTCTCTTTTTAGAAGATGAGAAAGAACATTTGGCAGGAGGTGCCTATCATTTGAATGACTCTGTCTACAGTCAAGAAGAGATGGCAATCCTGCTCGCTTATAATAAGCAACTTTACCAAGAAGCAGCGCAAGCCATTCGCCAAGGAAAATTTTTAATTAACCCCTATAGCCAGGATGGCAAGTCAGTCCAAGGGGAACAGCTTAAGGCTATTACCCGTTTTGAGGCTGACCGCCATATGCCCTATGCAAGACAACTCTATCACTTGCCACGCAAAGAAAAACGCCAAGGCTTTTTGAACCTCATGCAGGGCAAGAAAATAGATACAGAGGAGGAAGACAATGAACTTTAAGAATTGGACATGGACAAGAGCAGCAAAATCTTACACGATTGAGGAAGATAAGATTGAAGTGGTTACCAATCCCTTTAGCGATTTATGGCAAAGAACTTATTACCACTTCCGCAATGACAATGCCCCTGTTTTTCAAATGGAAACTGAGGAAAAATTCTTCTCTTTCGTGGTTAAAACGGACTTTACAGAGAGTCACCATCGCTTTGACCAGTGCGGGATTGTTATGTATTTGGACAGTGACAATTGGCTCAAGGCTTCTGTTGAGTATGAGAATGACAGCTTCCAACATTTAGGTAGCGTGGTTACCAATGGCGGCTACTCTGACTGGGCAACAACTGAGATTCCTAGAAGCCAAAAGACCATGTGGTACCGTCTCAGCCGCCGCGAGGATGATTTCTGCATTGAAAATTCCTATGATGGCATAAACTTTCAGCAGATGCGTATCTGCCACATGACTAAGGCAACAGATGCTGTTCGATTTGGTATCTACGCTTGTTCTCCAGAAGACTCATCCTTTAAAGCTATTTTTAGCAATTTTGCCCTCTTGGATTGCCAATGGAAAGCTCACGATGGACAAAAACCCGATGGAGAAGACAATGACCTTTAAACCCTTTTTATCACAAGAAGAGATTGCTTCCTTACAGGTGGCAGAAGCCCAATCTGATAAGAAGCAGAAGCGGACCCCCGAGCAAATTGAGGCTATCTATAGCTCAGGAACCAACATCTTAGTCTCAGCTTCAGCTGGTTCTGGTAAGACTTTTGTCATGGTTGAGCGCATTATCGACAAAATCTTGCGTGGAGTTACTATTGATCAACTCTTCATTTCAACCTTTACGGTTAAGGCTGCGGGTGAACTCAAGGAACGTTTGGAGAAGAAAATTGCAGAACAGCTCCAGCTTGCCTCAGATCCTGCACTCAAACAATTCTTATCTGAGCAATTAAGCGGGGTTCAAACTGCCGATATTGGAACCATGGATGCTTTCACCCAAAAGCTGGTTAACCAATATGGCTACACTCTGGGCATTTCTCCCTCTTTCCGTATTATGACTGACAAGAGTGAACAGGATATCCTCAAAAATGAAGTTTTTGCGGACCTTTTCACTTCCTATATGCAGGGCAATAGCAGAGCTGATTTTACAAGATTGGTCAAGAATTTCGCGGGCAGTCGCAAGGACTCCCTTCCTTTTAGAGGACTGATTTACAAAATCTATGACTTCGCTCAGGCAACCGACAGCCCTCAAAAATGGCTGCAGGACAAGTTCCTCAAGGGAGCTCGAACTTTCACAGATTTCTCAGCCATTCCAGATCAAGAAATCAATGATTTTCTAGCCTGTCTTCATGACACTGCAGACAGTCTGCGAGATGTCACAGACTTGGAAGATTATAAACAAGTAACAGCCAAGGGAGCTCCAACAGCAGCATATAAGAAACACTTGGCTATCATAGAAAATCTTCATGACTGGGCGCTTCATTTTGAAAGCCATTATGGACGCCAAGGACTTGGCAAGTGTGCTAATGATGTGGCCAATTTACTTCCCTCAGGTGATTCGGTAACGGTTGCCGGCACAAAATACCCTGTGTTCAAGACTTTACAAGGCCGGCTGACAGGACTCCAACACCTAGAGACCATTTTCAAATACCAGTCTGAAAGTCTGCCTTTGCTTGAAACCCTGCAGGCCTTTGTCCTAGATTTCTCTAACCAATACTTGCAGGCCAAGATGCAGGAGAATGCTTTTGAATTCTCTGATATCGCTCACTTTGCTATTGAAATCTTAGAGAAAAATCCTGACATTGCGCAGCTTTTCCAAGAAAAGTACCACGAGGTTATGGTGGATGAGTATCAGGACAACAACCATACGCAAGAGCGGATGCTGGAATTGCTGTCAAACGGTCATAACCGCTTCATGGTGGGGGATATCAAGCAATCTATCTATCGTTTTCGTCAGGCAGATCCTCAAATTTTTAACCAAAAATTCAATGATTTTCAGCAAGATCCAGATCAAGGCAAGCTGATTTTACTCAAGGAAAATTTCCGCAGCCAGTCTGAAGTTTTGGATAGCACCAACAGTGTTTTTAAACATTTGATGGATCAGGAAGTGGGGGAAATCCTTTATGATGAAATCCATATGTTGGTAGCAGGCAGTCCGGCTCAAAAGGAAGCCCATCCTGAAAATGAAACCCAGCTCCTTCTTTATGACAATGATGCTTCCGAGGATTTCGAAGTCGAAGAGGATCAAAGTCAAATCAGTCCAGCTGAGGTTAAACTCGTGGCCAAGGAAATCATTCGCCTCCACAATGAGGAGAAGGTCAAGTTCGAGGACATCACCCTCTTGGTCTCTTCAAGAACCCGCAATGACGGCATCTTACAGACCTTTGATCAATATGGGATTCCGCTAGTTACTGATGGGGGTGAGCAGAACTACCTCAAGTCTGTTGAAGTGATGGTTATGCTGGATACCCTGCGCGCCATCGACAACCCTCTTAACGATTATGCCCTAGTTGCTCTCCTACGCTCCCCAATGTTTGGTTTTGACGAAGACGACCTGGCTCGTCTAGCCCTGCAAAATAAACCTAAGGCTCACAAACAAAATCTCTATGAGAAGCTTCAAAATGCGCGTGCTAAGACTGGCGAAAATGCTGAGCTGCTGACAGCAGACTTAGCTGTCAAACTAGATTCCTTCTTTGAAACCTTCCTTTCTTGGCGTTCTTTTGCAAAAATGCATGCGCTCTATGACTTGATTTGGAAGATTTACAATGATAGGTTCTATTATGATTATGTCGGAGCCCTTCCAAGAGCAGAGCAGAGACAGGCTAATCTTTATGCCCTAGCCCTACGTGCCAACAGCTATGAAAAATCAGGCTTCAAAGGCCTGTCACGATTTATTGGAATGATTGACAAGATTTTGGAAAGTCAAAATGATTTAGCAGATGTCGAGGTTGCCCTTCCCAAAAATGCGGTCAGCCTCATGACCATCCACAAATCCAAAGGCTTGGAGTTTAAGTATGTCTTCATTCTTAATATTGACAAGAAATTCAGTATTCAGGACATGACCTCACCCTTAATCTTGTCACGGGAGAATGGTGTTGGTATTAAATATCTTGCTGATATGAAGTCTGATTTGGATGAAAAGCTCCTGCCTTCGGTCAAGGTATCCATGGACACCTTACCTTATCAACTCAACAAGCGTGAGCTCCGCCTTGCAACGCTCTCAGAACAAATGCGTCTCCTCTACGTTGCCATGACAAGGGCTGAGAAAAAGCTTTATCTAGTCGGAAAGGCAAACGCATCAAAATTAAGTGATAAATACAGCGGGAAATCCGTCAATAATCACCTTCCTGTGGCAGAGCGAGAAAGCTTCTTAACCTTCCAAGATTGGCTTTTAGCTATTCAAGAAGCCTACAGCAAAGAGAATCTTCATTTCAAAACCACTTTTGTTTCTGATGAGGATTTGACAGAAGATAGGATTGGCCAGATTATTCAGCAACCAAGTTATGATGCTGATAATCTCAAAGATAATCGTCAGTCAGAGGACATTGCGCATGCCTTGGACATGTTAGAAGCAGTAGATGTTATTAACACACGCTTCAAAGCAGCCAGTCAATTGCCAACAGTCCGCACACCAAGTCAGATTAAGAAATTCTATGAACCAATCATGGATGCCGACGGCGTCGAGGTTATGGATAAGACCTACCAAACCAAGCCACAGTTCAAACTGCCTGATTTCTCTAAAAAAGCAGCAGTAGAAGCTACGGCCATAGGCTCTGCCGTTCACGAACTCATGCAACGCCTCAAGCTATCTGAAAAAGTAAGCCTGGTGGATATCACAAGTGCAATGGATCAATTAGCAGTAGCAGATGAAGTTAAATCAGCAATCCAGACTGAGAAAATTCTGGACTTCTTTGAAAACAGCCCACTGGGACAACTTATCCAGAGCAACGTTGATAAGGTTTACCGCGAAGCCCCATTTGCCATGCTTATGGAAGACCCTGAAAGAAAGGAAGATTTCGTAGTCCGCGGAATCATTGACGGTTACCTCCTCTTTGAGGATCGCATCGTCCTCTTTGACTACAAAACAGACAAGTACACTAACCCAGAAGACATCAGGCACCGCTACACAGGCCAAATGGCCCTCTACGCCCAAGCCCTCAGCAAGTCTTATGGAATCCCAAGTGACAAAGTCGAAAAACACCTAATCCTACTAGGCGGAGAAAACTTACAAGTGCTTTCACTGTAAAACCTGAAAATGAAAACAAGCGCCCTGAAAGCGCTTGTTTTCTTGTGCATAAAGGAGTAGAATAGAGAAGTAAATGTTTGAATATTGAAATTATTTGGAAAATAAAAAAACACCCGAATCGGGTGCCACTTTTTCAAGTTGGATACGGACTGGGTTAAAACCTCTGCCTTATTTTAACTTGCTGTGTTGTTTCGAATAGTTCCAACACATTTATTTTATAATATCAATTAAAAAAATACAAGTGTTTTTTACAATTAAAACAAAAAACAGCTGTAAAACTTAAAATATATCCAGCTGATATCTTAGCAAATATTTTTTAATAAATAAAGTAAAAGTATATTTTTAGTTGAATTATTCTTCAAAAGTTATATAATTATCTTAAATATATTTTAAGGGAGATAATAAATGAAAAAATCATATTCTATAGGCCTTGATATCGGCACTAATAGCGTCGGATGGGCTGTGATTACCGATGATTACAGGGTTCCTGCTAAAAAGATGAAAGTTTTAGGGAATACCGATAAAGAGTACATCAAGAAAAATTTACTTGGAGCTCTGCTATTTGATAGTGGTGAAACTGCCGAGACTACTAGGACGAAACGTACTGCTCGCCGTCGTTATACGCGTCGTAGGAATCGGATTCTTTATTTGCAAGAAATTTTTGCTGAAGAAATGAGTAAAGTAGATGAAAGTTTCTTTCACCGTTTAGATGATTCGTTTTTGGTTGAAGAAGATAAGCGTGGGGAACGTCACCCGATTTTTGGAAATATTGCTGATGAAGTGAAGTATCATGAGGATTTCCCAACCATATACCATTTGAGAAAGTATTTGGCAGATAGTGCGGAAAAGGCTGATTTACGTCTTGTCTATTTGGCTCTTTCGCATATCATTAAATATCGTGGTCACTTTTTAATTGATGAACCAATTGATATTCGTAATATTGATAGTCAAGTTTTATTTGAAAAGTTTTTGGATGCGTATGACTCTGTTGTAGAAAATAGTCATTTATCAGAGGAAAAAACAACTATTTCCGATGTAATCAATTTAAAAGTCAGTAAATCTCGCAAAGTTGAGGCTCTTTTAGCACAATTTCCTCAACAAAAGAAAAATTCATTTTTTGGGAATCTTGTATCCTTATTCTTTGGACTAACTCCAAATTTTAAATCAAATTTTGATTTATCAGAGAATATGAAATTGCAAATTTCTAAAGATTCTTATGATGAAGATTTAGAAAATTTATTAGGTATGATTGGTGATGAATACTCAGATGTTTTTGTAGCGGCAAAAAATCTATACGATAGTATTCTTCTTTCAGGGATTTTGACGACGAAAGATTTAAGTAGTAAAGCATCATTATCTGCATCAATGATAGAGCGTTATGATGAGCATAAAAAAGATAAACAATTGTTAAAAGACTTTCTTCGTGACAATATCGGTAGGGACGCTTTTAAAGAAGTGTTCTATGATGATTCAAAAAATGGTTATGCCGGATATATCAAAGGCAAGACAAGCCAGGAAGATTTCTACAAATATCTTAAAAACAAGCTTGGAAAAGTAGCTGGAAGCGAATATTTTATTGAAAAAATTGATCGAGATGATTTTTTGAGAAAACAACGTACCTTTGATAATGGTTCGATTCCAAACCAAGTTCATTTGGCTGAGATGAAAGCTATTTTACGACGACAAGGTGAATTTTACCCATTTTTAAAAGAAAATGCTGAGAAGATTCAACAGATTCTGACCTTCAGAATACCTTATTACGTTGGACCACTGGCTCGCGGAAATAGTCGATTTGCTTGGGCATCATTTAATTCTAAGGAAAAAATCACACCATGGAATTTTGATGATGTAATTGATAAGAGTACTTCAGCACAAGCCTTTATCGAGCGTATGACTAATAATGACATTTATTTACCTGATGAAAAAGTCTTACCTAAGCATAGTTTGCTTTATGAGGAATTTACGGTATACAATGAGTTGACAAAAGTTAAGTATATTACAGAAGGTATGCAGAAGCCAGAGTTTTTATCTTCTGGTCAAAAAAAAGAAATAGTAAACCTACTCTTTAAGAAAAATCGCAAGGTCACTATTCAGCAACTGAAAGAAGGTTACTTTACAAATGTTGAATGTCTTGATAGCGTTGAAATTACAGGAGTAGAAGACAGGTTTAATGCTTCTCTGGGGACTTACCATGATTTGAAAAAAATATTAGGTAAAGAGTTTTTAGATGACGAAGTTAATGAAGAAATTCTTGAGGATATAGTCTTAACTCTAACTCTATTTGAAGATAGGGAGATGATTAAGCAACGCTTGCTAAAATATGAAAACTTATTTGATAAAAAGGTTATTGATAAGCTAAGTCGCCGTCATTATACTGGCTGGGGTCGTTTGTCAGCTAAATTAATAAATGGTATCAAGGATAAGCAATCAGGAAAGACAATTTTGGACTACCTAATTGATGATGGTTTTGCTAATCGTAATTTCATGCAACTTATCAATGATGACAATTTGACATTTAAGGATGAAATTACTAAAGCTCAAGTAATTGGTGATGGTGAAGATTTACATCAAGTTGTTCAAGAATTAGCAGGCAGCCCAGCTATTAAAAAAGGAATTTTGCAAAGTCTCAAGATTGTCGATGAGTTAGTTAGAGTGATGGGGACAGATCCTAATAATCCTAAACATATAAATCTTCCTGAAAGTATCGTTATCGAAATGGCTCGGGAAAATCAGTCTACTGAAAGAGGGCGTCGAAATTCTCGGCAACGTATTGATATACTAAAAGAGGCATTGCAAGAAATCGGTAGTAACATATTGAACGAAAATAAACCTGCAAATGTTTCTGAAGTTAAAAATATACATTTACAAAGTGATAGATTATATCTTTATTACTTACAAAATGGAATTGATATGTATACTGGCGCCCCCTTGAATGTTGATAGATTAAGTGATTATGATATTGATCATATTATTCCTCAAGCTTTCCTAAAGGATGATTCGCTTGATAACCGGGTGCTAGTTTCATCCGCGAAAAATCGTGGAAAGTCTGATAATGTTCCAAGTCAAGACGTTGTGAAATTGATGAAGAACCATTGGTCCAGATTACTAAATGCAAAACTTATTTCTCAACGAAAATTTGATAATCTAACAAAGGCAGAACGTGGCGGCTTATCGGATGATGATAAAGCAGGTTTTATCAAACGTCAATTGGTTGAAACGCGTCAAATTACCAAACATGTGGCCCGTATTTTGGATGAACGTTTTAACAGAGAGTTTGATGAGAATAATAAACGCATTCGCAAAGTAAAAATTGTGACATTGAAGTCGAATCTTGTCTCAACTTTCCGAAAAGATTTTGAGTTTTACAAAGTTCGTGAAATCAATAATTATCACCATGCTCATGATGCTTATCTCAATGCAGTTGTTGCTAAAGCACTTTTGACAAGGTATCCCAAATTAGAACCTGAATTTGTTTATGGAGAATATCCAAAATATAATAGCTATCGTGAACGCAAATCGGCAACTGAGAAGATGTTCTTTTATTCAAATATCATGAATATGTTCAAATCAACAATCAAATTTGCAGATGGTCGAGAGATGGAAAGACCGATGATTGAAGCAAACGAGGAAACAGGTGAGATTGCTTGGGATAAAACAAAACATTTTGCAATTGTTAAAAAGGTACTTTCCTACCCTCAAGTTAATATCGTGAAGAAAGTTGAAGAACAGACAGGTGGTTTTTCGAAAGAATCAATTTTACCAAAAGGAAATTCAGATAAACTTATTGCTCGAAAGACGAAAAATAATTATTGGAACACTCAAAAATACGGTGGATTTGATAGTCCAACGGTTGCATTTTCTGTTGTTTTTGTAGCTGATATTGAAAAAGGAAAAAATAAGAAGTTAAAGACAGTTAAGGAAATGATTGGTATTACAATCATGGAAAAATCTCGATTTGAATCTGATTCTGTCGCGTTTTTGAAGGATAAAGGTTATCAAAACATTCGTGAACACACGATAATTAAGTTGCCGAAGTATAGTTTGTTTGAACTTGAAAATGGTCGTCGCAGATTATTGGCAAGTGCTAAGGAACTCCAAAAAGGCAATGAAATTGTAATTCCGTTAAACTGGGTGAAATTTTTATATTTGGCTGAGCGTTTTGAATCACTGAATGGTAAGTCAGAAGATATTGAAAAAAAGAGAAGCTTTGTTATGCAAAATAGTGACTGCTTTACTGATATTATGAGACGAATAAAAGATTTCTCTGAAAAGAATATTCAAGCTGCATCAAATTTAGAAAAAATCATAAAGACTTTTGATGAATCAGAAGAGAAATCGATCAATGAAAAAGCTGAGCAATTTAAATCTCTTTTTACATTTACTTCTCTTGGTGCACCAGCAGCATTTAAATTCTTTGATAAAAACATTGATCGAAAACGTTATACATCAACTACTGAAGTTCTGACCGCTACCCTCATCCACCAATCTATCACAGGTCTCTATGAAACACGTATCGATCTAAGTAAATTAGGAGAAAAATAATGGGGTGGAGAACAGTTGTCGTTAATACACATTCCAAGTTGTCATATAAGAATAACCATTTGATATTCAAGGATGCATTTCAGACAGAATTAATTCATCTGTCTGAAATTGACATCCTATTACTTGAGACAACAGATATCGTTTTATCTACTATGCTGATGAAACGCCTGATAGATGAGAATATTTTGGTCATTTTTTGTGACGACAAGCGACTGCCAACTGCAATGCTTATGCCATATTATGCAAGACATGATTCAAGTCTGCAATTGAGCAACCAAATCTCTTGGCTAGAAGATGTCAAATCTGAAGTCTGGACAACTATTATTGCACAAAAGATTTTAAATCAATCATGTTATTTGGGGGAATGTTCCTATTTTGAAAAATCACAATCAATCATGGAACTGTATCATGGTTTAGAACCTTTCGATCCAAGTAATAGAGAAGGACACTCCGCAAGAATATATTTCAATACACTTTTTGGAAATGATTTTTCTCGTGAATTGGATAATGATATCAATGCAGGACTAGATTATGGCTATACCTTGCTATTAAGTATGTTTGCGCGAGAGGTTGTTGTTTGTGGTTGTATGACTCAATTTGGTCTCAAACACGCTAATCAGTTTAATCAGTTTAATTTTGCTAGTGATATCATGGAGCCTTTCCGACCAATAGTTGATCGAATTGTTTATGAAAATCGTAACAACTCTTTCGTAAAAATTAAACGTGAGTTATTTACCATGTTTTCGGATACTTATCTCTATAATAATAAGGAGATGTATCTAACTAATATTGTCAGTGATTATACTAAAAAAGTAATCAAGGCACTAAATAATGGTGGGAAAGGAGTTCCTGAATTTAGGATATGAGTTACAGATATATGCGAATGCTTTTAATGTTTGATATGCCAACTGACACTGCAGATGAGCGCAAAGCCTATCGAAAATTTCGAAAGTTTTTGTTAAGTGAAGGATTTATTATGCATCAATTTTCTGTTTATAGTAAATTACTTTTGAATAATAGCGCAAATACAGCGATGGTAGCTCGTCTAAAAGAGAATAATCCTAAAAAAGGTAGCATAACTCTTTTAACAGTTACTGAGAAACAATTTTCAAGGATGATTTACTTAAATGGTGAACGAAATACCTCTATTGCCAATTCAGATAATCGCTTGGTCTTTTTAGGGGAGGCTTATGATGTTGAAGATTAATTTTCCAATTCTTGATGAACCTATTTCATTAGATAAGACGACAATTCTTGCTATTGAGGATGTTACGGTTTTCTCATCAATCGTAAAACACTTATATACATATTCGGAAGAAGATGACCTTAAAATTTTTGATGAAAAACTAAAATCATTGAAGGCGCCTGAATTGATGTTAGTTACTGATATTCTTGGATTTGATATTAATGCTCCTGCTATGCTAAAACTCGTTCATGCAGACTTAGAAAATCAATTAAACGAGAAACCAGAAGTCAAATCCATGATTGAGAAACTATCTTCAACAATTACAGAACTGATTTCTTACGAATGCTTGGAAAATGAACTTGACTTGGAATATGATGAAATTACGATTTTAGAGTTAATCAAAGCTTTGGGAGTGAAAATTGAAACGCAAAGCGATACACTCTTTGAAAAATGTTTTGAGATTCTTCAGGTTTATAATTATTTGACAAAAAAACGCCTTTTGATTTTTGTAAATAGCGGAGCTTATTTAACTAAAGACGAAATGGATAAACTTATTGAATATATTGAATTATCAAATCAGACAGTCCTATTTTTAGAACCGAGAAGGTTATATGATTTTCCACAATATGTTTTAGATGAAGATTTTTTCTTATTGGCTGAAAATATGAATTAAATACGAATAAATAGGTATCTGCAGTTTGTAGATGCCTTTTATAATTGACAAATGCGTGTAATGCGCATATACTTAAGGAGTAACAGATGCCACTAACTGGAAAAGAATTAGCAAAACTTGCTTTAGAAAACGGTTGGAAAGAAATACGCGTTCGAGGAAGTCACCACCATTTTAAAAAAGAGGGAGTTCCCTACTTAGTATCAATTCCAATCCATGCAAATAAGGATTTAAAGCCTGGTTTAGAAAAGAAATTATTGAAAGATTTAGGTTTATAGAGGTGAAAGTAATGAAAAAAACATATCCAGCAATTTTTCATAAAGACGAAAACAACGGCTATTGGATTGAATTTCCTGAATTTGGAGGAGGTACAGAAGGAGAAGATTTAGAAGATGCTATGAAGAATGCTCGAGAAATGCTAGAAGGAATACTGGCTTCTTATCTAGATGAAGGAATGGCTTTGCCAATCGCTAGCGATATTCAAAAAATTAGCGTCAATGATGGATTTGTGACTATGATTCAAGCTGATCCAACACCTTTTCTAAAAAATAATAAAGCGATTCGAAAAAATGTTACCGTACCAGAGTGGTTGGTAAGATTTGCAGATCGAGAACAGGTGAACTACTCAGAAGTATTAACTCAGGCACTCGAGAAAAAGTTGCAATTATAATTATTGTAGAATTACAAAATATCTGAAAACATTGAATTTAAGCGGTTTTTGAGGTATAATAGAACTAATAAAAGGAACTATTCGAAGCTGAAGTTTAGCTGAAACGAATGGCGCGATTACGAAATTTCGTGACAAAAAATGGTCCACGAGGTTTTAGAGCTGTGTTGTTTCGAATGGTTCCAA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TTAGAGCTGTGCTGTTTCGAATGGTTCCAAAACTAATTTTATTCTTTTTTCTTAGGCACTAAGTAGATCTTGGTGTCTAAAAATTATCCCCCTCGGAGGTTCTATGTCTCAAACTAAGGATCGCATTCTGTTGCTTAGGGATGCTTTATCTGATGAAACACGTGGCGTTTATTTGTCTATGTTGCCCGAGTATCAGCAGTCTTATGCGGATTATGTCTATAGTGCGGATAAGGAGATTACAATTAACAAGCGTATCAAGAATCTGGAGAAGTCCTTTGGGAAGCTTCTGACAGAGGTTTATTATTATCTGACTCCAATGACTCAGGCGACTGCGGAAGAAATTGCCAATACTTGGAAATACCAGCCTCCCTATGATTTTTACGACATGACGGCTGATCCTGAGGATTATGCAGAGCTCATATCCAGTCAGGCGCGCGGACATCATTATTTCCAAGTCATTCGTAATGGTGCTCTGGTTGGTTTTGCTTCTTTTTTTGAAAATGGGGCAGAGCTGACAGTCGGTTTGGGGATGAAGCCAGACTATGTCAGACAGGGCTGGGGTTGCCCATTCTTTCAGGCCATTGAAGACTTCGCAAGGGAAAAGTACAGCTTTCAAAAGCTGGTGCTGGAGGTAGCTGCCTTTAATCAACGGGCTCAAAAACTCTATCGGAATATGGGATTTGAAGCGCAAGCCCATTTCCAGCAAAAATCAAATGGCGGCATTTATGACTTTGTCAGAATGGAAAAATCATTTCAGAAATAGCACGTTATTTTCCGTGAATTTTCAGGGTCAAAATGTTAAAATAGTAGCATGTTAAAAAAACCAACATCTGCTTATGTGCATATTCCATTTTGCACACAAATCTGCTATTATTGTGACTTTTCAAAAGTTTTTATCAAGAATCAGCCTGTAGATGCCTATTTGCAGGCTCTTATTGCTGAGTTTGAAGCTTGTCAAATTGATCAATTACGTACCCTCTATATTGGAGGAGGAACGCCGACTTCTATTACGGCTGAACAACTGGATTATCTGCTCAGCCATTTAACCAAGAACCTTGATTTGTCAAAACTTGAGGAATTTACTATTGAAGCTAATCCTGGAGATTTAACCCCTGATAAAATTGCTGTGCTGGAAAAATCAGCGGTCAATCGCCTATCTTTGGGCGTACAGACTTTCAATGATAAGCACCTTAAACGCATTGGTCGCAGCCACAATGAAGAACAGATTTATTCGACCATTGATAGTCTGAAAAAAGCTGGTTTCGATAATATTTCAATTGACCTGATTTATGCTCTTCCAGGTCAGACCATGGAAGACGTTAAGGAAAATGTGGCCAAGGCCCTAGCCTTAGATATTCCTCACCTTAGTCTTTATAGTTTGATTCTTGAGCACCACACGGTCTTTATGAATAAGATGCGTCGAGGCAAGCTCAATTTGCCAACTGAGGATTTGGAAGCAGAGATGTTTGACTACATTATTGCTGAACTGGAAAAGAATGGTTTTGAGCATTATGAAATTTCCAATTTCACCAAACCAGGTTTTGAAAGTCGCCATAACCTCATGTACTGGAATAATGACGAGTATTATGGTCTGGGAGCTGGGGCTTCTGGTTATGTCAATGGCGTACGCTATCGTAACCGAGGACCAATTCAGCATTATCTTAAAGCCATCGCAGAGGACGGACATGCTAGATTGTCTGAGGAAGTGCTGACTATGGAAGAAATGATGGAAGAAGAGTTATTCCTAGGTTTGAGGAAGAAATCTGGCGTATCCATCAAGCGTTTTGAAGACAGGTTCAATTTATCTTTTAATGAACGTTATGGTCAGATTGTTGAAGATTTATGTCAGCAGGGCTTGTTACAGGTAGATGGAGATAGGATTCGTATGACCAAGAAGGGCCTCTTCTTGGGTGACACCGTTGCAGAGAAATTTATATTGGAGTAAATATGGGTAAAAAATTCGCAGTAAAGTATCAAGTTCCTTTTTATGAAACAGACGTCAATCAAAACATAAAGCTTCCGCATTTGTTATCCTATGCCCTGCATGTCTCAGGTCTTCAATCTTTAAGTTTAGGTGTCAGTGATGAAGAGATTTTCAAAACTTACAATCTGGTTTGGATTATTACGGATTATGATATCGAGATTGACCGTCTTCCCAAGTATGGAGAGACTATCACGGTTGAAACGGAAGCAACAGCCTATAACAAACTCTTTTGTTATCGTGATTTTAATATCTACGCGGAAAATGGCGATAAAATTATGGCAATTCATTCGACTTTTGTCCTTATGGACTATGAAACCCGCAAGGTTCACCCAGTCGTTGATGATTTGGTTGCTACATATGGCGTTGAGAAAATCAAGAAAATTTTACGAGGTCCAAAATATGAGGATTTAGAAAATCCAGAAGAAACAATCTATCACGTTCGCTACTTTGATTTGGACATGAATGGTCATGTCAATAATAGCAAGTACTTGGAGTGGATGTATGATGTTCTGGATGTTGATTTCCTGCGCCAGCATATTCCCAAAAAAATCAATCTCAAATATGTTAAAGAAATCCATTATGGACACGATATCCAATCTCGTTTAGAACTGGATGGACTTATCAGTAAGCATGAGATTTCTGGCGACGGTGTCCATGCCCAAGCTCGAATCGAATGGAAAGAAAAAGAATAGTTACCCATAAAATAATTAAAACTAGGCAAAATTTGCTTAGTTTTTTAATGTTTTTCATTGTAAACGCTACCATATTATAGTATACTTATCTTGAGGAGGAAACCGATTACAATGAAATAGTTTCCTAGAATTATGGAGGATATTGGTATGGACTCAAGAGAACTATGTTTAGAACAAACTTTGCTAATACTTTCAGAACGTGGACTTAAGTTTACTATGAGTGAACTTGCTAGTCAATTAGGCATGAGTAAGAAAACAATTTACCAACTTTTTGTTAGTAAGGAGGCCTTACTATCAGAAGTGGTTAAAAATACTTTTGCAAAAATTAAAGAAGAGGAGCAGATTATACTGTCTGACGAGTCACTTGATATTATTCAAAAAATCAAAGCTCTTACGATTGTCTTGCCAGATTCCTATAAAAGTTTAAATTGGCAACGAGTTGGAGAATTGGCAGACAAGTATCCTAAGATTTATGCCCAAATTCAAGAAGGTCTCGAATTAGATTGGGAAAGTACGTTGTCTCTATATGAAGAAGCGATTGAACGAGGATTGATAAAACCAACTAACCTTGCCGTCGTGAAAACGATGATAGAGGCAAGTATAGAGCATTTTTTGTCAACTCACGATTTAGAAGAGGGGCAAATTTCATACATCGAAGCCCTGGAAACAATGATGGATATTATATTATATGGTATTACAACTGATGGTAATGCTACAAACGGAGGTAAATAGTGATTAGTGCTTTTAATGAAGAGTGGTATTTTTCAGAGCGTTTTTCTGAAGAATGGCTGAGCTGGCAAGTTGAAGACTTGCTTGATGAGAATATCTCACAAGTCTTTACTAATCAAGGTTTTGATAAAGTAAGGTTGCCGCACACAGTCAAAGAATTAGAAAGTAACTATTGCAATGAGGAAGATTATCAACTCTTAAGTACTTATTGCCATGTTATTGATGCTCCTCTTGACTGGCAAAATAAGCATGTATTTGTAAATTTTGGAGCGGCAGCGCATCTTGCTCAAGTTTATCTAAATGGTCAATTACTTGGTCAACATAAAAATGGTTACACAGCATTCACAGTGGAACTGACAGAAGCTCTGCGATTTGGCCAGAAAAATCTCTTACTTGTGCAACTTGATAGCCGTGAGTCAAACAATATTCCACCTTTTGGTAAAGCTGTTGATTATTTAACCTATGGCGGACTTTACCGCGGGGTTAGTCTAGAGGTCAAGGAGACCTCTTATTTTGAGAATGTTTTTGTAAACGCTGACAAATACGGTATCTTGAATTTGAAGCTACAAGCCCATCAGGCTGATATCTGCACAATCGAGGGTGGTGTTTACGATTCTAGTGGGCAGA</t>
  </si>
  <si>
    <t>MKKSYSIGLDIGTNSVGWAVITDDYRVPAKKMKVLGNTDKEYIKKNLLGALLFDSGETAETTRTKRTARRRYTRRRNRILYLQEIFAEEMSKVDESFFHRLDDSFLVEEDKRGERHPIFGNIADEVKYHEDFPTIYHLRKYLADSAEKADLRLVYLALSHIIKYRGHFLIDEPIDIRNIDSQVLFEKFLDAYDSVVENSHLSEEKTTISDVINLKVSKSRKVEALLAQFPQQKKNSFFGNLVSLFFGLTPNFKSNFDLSENMKLQISKDSYDEDLENLLGMIGDEYSDVFVAAKNLYDSILLSGILTTKDLSSKASLSASMIERYDEHKKDKQLLKDFLRDNIGRDAFKEVFYDDSKNGYAGYIKGKTSQEDFYKYLKNKLGKVAGSEYFIEKIDRDDFLRKQRTFDNGSIPNQVHLAEMKAILRRQGEFYPFLKENAEKIQQILTFRIPYYVGPLARGNSRFAWASFNSKEKITPWNFDDVIDKSTSAQAFIERMTNNDIYLPDEKVLPKHSLLYEEFTVYNELTKVKYITEGMQKPEFLSSGQKKEIVNLLFKKNRKVTIQQLKEGYFTNVECLDSVEITGVEDRFNASLGTYHDLKKILGKEFLDDEVNEEILEDIVLTLTLFEDREMIKQRLLKYENLFDKKVIDKLSRRHYTGWGRLSAKLINGIKDKQSGKTILDYLIDDGFANRNFMQLINDDNLTFKDEITKAQVIGDGEDLHQVVQELAGSPAIKKGILQSLKIVDELVRVMGTDPNNPKHINLPESIVIEMARENQSTERGRRNSRQRIDILKEALQEIGSNILNENKPANVSEVKNIHLQSDRLYLYYLQNGIDMYTGAPLNVDRLSDYDIDHIIPQAFLKDDSLDNRVLVSSAKNRGKSDNVPSQDVVKLMKNHWSRLLNAKLISQRKFDNLTKAERGGLSDDDKAGFIKRQLVETRQITKHVARILDERFNREFDENNKRIRKVKIVTLKSNLVSTFRKDFEFYKVREINNYHHAHDAYLNAVVAKALLTRYPKLEPEFVYGEYPKYNSYRERKSATEKMFFYSNIMNMFKSTIKFADGREMERPMIEANEETGEIAWDKTKHFAIVKKVLSYPQVNIVKKVEEQTGGFSKESILPKGNSDKLIARKTKNNYWNTQKYGGFDSPTVAFSVVFVADIEKGKNKKLKTVKEMIGITIMEKSRFESDSVAFLKDKGYQNIREHTIIKLPKYSLFELENGRRRLLASAKELQKGNEIVIPLNWVKFLYLAERFESLNGKSEDIEKKRSFVMQNSDCFTDIMRRIKDFSEKNIQAASNLEKIIKTFDESEEKSINEKAEQFKSLFTFTSLGAPAAFKFFDKNIDRKRYTSTTEVLTATLIHQSITGLYETRIDLSKLGEK</t>
  </si>
  <si>
    <t>306541.SAMN05421668.SAMN05421668_11176</t>
  </si>
  <si>
    <t>GCF_900116255.1</t>
  </si>
  <si>
    <t>Halolactibacillus miurensis strain DSM 17074| whole genome shotgun</t>
  </si>
  <si>
    <t>GTTTTAGAGCTGTGTTGATTTGAATGATTCCGAAAC</t>
  </si>
  <si>
    <t>GCAAGTACTGAAGAATCCTGACGTGTTTATTGTCCATATTGATGGTGATCATCAAGAACTGAAACACGTTTGGTGATAAATGGCGTCAACATTGAAGAGGAGGAGAACAAATGGCTTTTGTAATTACATCTGAGTGTATTGATGAGAAAGCAGGCGAATGTCAAGAAGTGTGTCCTGTGGATTGTATAGAAGAAGGAAAAGATATGTACTATATTGACCCCGATATTTGTATTGATTGCGGGGCATGTGAAGCGGTCTGTCCTGTTGATGCGATATTCATGGAAGATGAAGTACCAGAATCAGAACATGACTATATTGCCCTGAACCGTCGTTTCTTTGAAGAAAATGAAGGATGACATAAAAGGTCGTAAGCTTTAAAGCTTACGACCTTTTGATATTGAAAATAATTTTTAACCCCCTTATTATCTGTGATGAATCGTTTAGTTGCGGCTTTAATAGGTTGTTCGAAAACGGCTATAGCCCGTTAGTTCTTCTGTTACCTCAACGTCCACATCTGTCACTTTAGCTGAAGGACTTATACCGCTTTTAATTTCATCGATGAGTTGATAGACTTTGCTTGCCTCACCTTCTATTTCAGTCTCAACCGTTCCATCAGGTAAGTTCTTAACATAACCAAAGACGCCAATCTCGTTTGCTTTCATTTCCGTCATATAACGAAAGCCTACGCCTTGGACGCGTCCGTGGACAATGACGTGCGCATGTAGTTTTCCCATCGTCAATCTCCTTTCTAGCTTGTTTATCTTCAAGTGCTGATCCATTTGTGCTCTATAGATTTAATACCCGATAGCCGGTAACGTTAAACGAAGGAGGCATGTGTAACCGCTTAAATATAGTATTTATAACAAAAAGTACGTTTAACTGTGATAAAAATCACATCATTTTCAGATGAAACCTTTATAATTAGCCATAGACTGTATTTTTAGAGGTGACAAACATGACAACTTATCAACCAGAATTACAAGCAACCGCTAAAGACATGGATGAAGTCAAACGTGTTCTAAAAGCTGGAGCTGACGCCGTATTTGTTGGCCACCAACAATTTGGTAACCGCGTTGCGGGTGATTTTACATTAGAAGATATCAAAGCGGCCACGGCTTATGCCGCGTCGTTAAATAAAAAAGTTTATGTGATGGTCAACGCCATTTATCATAATGATCATTTACGTGACTTACCTGATTACTTAGGGCAACTAAAAGAAATTGGCGTCAACGGTATTGTCGCAGGTGATCAAGCGATTTTTCAAATTATTCATGACTTAGACTTTGACTTACCACTTATTTGGAACCCAGCCACACTTTCAACGAATTATCAAACACTAAACTTTTGGCATAAACGCGGGGCTACGCGTGCTGCTCTATCGAATGAGTTACGCCTCGATGCTTCAATTGAAATTAAAGCGCATGTGAAGTGTTTGATTGATATTCAAGTTCATGGCATGAGCTGTATTTTTCAATCCAAGCGGAAACTTGTCAAGAACTATTATGACCATATTGAGCGCGACTATGATCCAATGGTTGCGCGCTTTATTAAAGAAGATCGTAAATCAGAAACACATTATCCGATTTTTGAAGATGCCAACGGCACCCATATTATGAGTACATCGGATTTAATGATGATTGATCATTTAGATGAGATTCTAGCTGGTCAGATTGACGGGCTCAAAATCGAAGGTATTCTAAAACCTACCGAATACAATGAACACATTGTCGCGATTTATCGTGAAGCGATTGATACATGTCTAAAAGACAAAGACGCTTATCAAATGAAAAAAGCGCGATTTAAACAAGCGATTTATCAGATTCAGCCTAAAGACCGACAGCTTGATACGGGTTTCTATTTCAAAGAACAGATCTATTAAAAAGGGGTAAGGACGATGGAGCATACACGAAGAAAACCAGAATTACTTGCGCCAGCGGGTAATTTAGAAAAGTTAAAATTTGCGATTCATTACGGTGCCGATGCCGTTTATATCGGGGGAAAACAATTTGGCCTGCGTTCTAACGCGGGAAACTTTACATTTGAGGAAATGCGTGAAGGCGTTCAATTTGCGGAGAAATACGGCTCGAAAGTCTACGTGGCAACAAATATTATTGCCCATAATGAGAACTTAGAAGGCGCACATGAGTACTTTAAGACCCTTTATGATGTCGGGATTCATGCGGTCATCGTGGCTGACCCAGCGCTTATTCAAGCCTGTCGTGAAGCGGCACCGGACTTAGAAGTGCATATTTCAACCCAAGCCTCGATCGCCAACTGGAAAACGGCTGAGTTTTGGAAAAATGAGGGTATTCCACGCGTCGTCTTAGCCCGTGAAGTATCGGTTGACGAGATTCGTGAGATGAAAGAAAAAGTTGACATTGAGATAGAAGCGTTTATTCACGGGGCGATGTGTATCTCATACTCAGGTCGTTGTGTGTTGTCTAACCATATGACCTCACGTGATGCTAACCGCGGGGGATGTGCCCAGTCGTGCCGGTGGAAATATGATTTATTTGAAGACGGTACAAAGGATGCAACAGAAGTATCAGATGAAGCGGATGAAATGTATACGATGAGTTCACAAGATTTAAGTATGGTGGAACATTTACCTGACTTAATTGAAGCAGGCGTTGATTCATTAAAGATTGAAGGTCGAATGAAGTCAATTCACTACGTCGCGACGGTTGTGAACGTCTACCGTAAAATCATTGACACGTATTTTGAAGATCCTGAAAACTATCAACTAGATCCTGCTTGGGTTGAGGAGATTTGGAAGGCCGCCCAGCGTAACTTAACGACCGCCTTTTACTATCATGAACCGACGCATAAAGATCAATTATACGGTAAACCAGAACGCTTACCGAAATATGATTTTGCGGGACTTGTGTTAGATTATGATAAAGAGACTCAAATCGCAACGATCCAACAACGGAATAACTTTGGCGTTGGCGATGAAGTCGAATTCTTTGGTCCGAACTTCTCACACTTTAAACAGACGATCACAGAGCTATATGACGATAAAGGCGAACCCGTTGACCGGGCGAAGCATGCGATGATGATCACAAAAGTCAAAGTCGACCAACCAGTGGAATATTTAAATATGATGCGCAAACAAAAATAATATAACTTTTTAGGCATACGATGACATCACTGTTGTCGTGTGCTTTTTCATTGTGAGGAAAGAAAAATCATTGAAGGTATTATGAGAACAAACTAAATACTTTTTTGTATCTCAATAATTAGACGTTTAAATCGCTTAGTTTGGAATGTTTTCTAATAATTTGAAAAAAGTGTTGATAATCGTCATGTAAATTGATACGTTAGTATATAATGTTAAACATTATAGAAGGTGAGTTTCGTTTGAAAAATCATCAGACTGAGGTGAAAGAATGAAGGATAATAGAGATAAGCTTATTGTGTTGTTATTGATGGTTGGTCTCGTTGTGGTCATGACCTTTGGCTTTAGCATCATCAATAGTGTCAATCAGACACATCAACAGTTAAATAACGAGGTCCAATTTTTACACCAACTCGTTAGAGACATGGAATATAATATCTCAGAGACAATCAATCGTGACTTAGAAGAAGTAAATAGTGATATTCATTCAGTAGACGTTCAATACTTATCGGCTGAACTTGACAGTCAAGAGGTCACCGCCGATATCTTTGTGACGTTAAAAGAAACGAATCCTGATGCGACTTATGCGCTAAAATTAATTGACGCACAGTCGCAAGATAATAAGCCTCACGTATTAACGTATGTAAGTGATACGACCTATAAAGTCACGTTATCACTTCCGGTCACGAACAATTATACGTTCAATGTCACTGAAGAAAGCACAGATGGGTCAAAAAGGCTGATGTCGACGGTTGAAAGTGATTTGCCTATACATGATGAACTGTCGTATAATCGCTTTGATTTTTTACAGCATCACATCGGTTTAGATAATGGTAAACTTACTGCTGGATTTGAACTTAATATCAAAGATTTTCAGTTAGCTGATTTTGGACTTCAAAGTGTTACGCTAGAAGTTTGGAGTCATGAGGGCCAAGTGGTTAATCAAGATATTACGGAGCAGTTGACGAGAGAACTTTCACCAGCAATGGAAGAGTATTATACCGGCGCATCCATGGATGCGGAAGGCTACGCCTATGATAATACAGCATCTTATCATTATGAAGAGCCTGTCTATGAAGAAGAGCGAACACGTTATTATTATGATGCCTCTTTAGATGTTGAGGCGTTAAAGGAAACGAACTTAGAACAAATAGAAGTATTCATTACTGTGAAAATGAATGATGGCGTGTTTGAGACGTTTACACTTCATTGGTAATGTCTATATGCGCTATAACAGAGCGGATAGTCACATATAAGCGGCAGGAGAAAAAGATAGGATTCTCCTGCCATTTATTTTTTAAGGAGGATTTGTACCTAATCAATACCGCTCGATTTTAACGGACAAAAGTGAGGGATTAACAGGCTTGATAAAAGGGTATATAAGCATGTAACTTAGACGTTTTTATACATAATAGGGAGTGAAAGCATATGAAAAGAAAACCGATACTCTTACCTGTTTTTTTAGTATGGTATACGATTGGTGTTATTCTGCAAGTCTTTTTCACCGTACCTGACGCGCTTGCTTTTTCTAAGTCATTATTTCTCATCTTTTACTCAGTTAGTCTCATCGAGTTGATTTGGGTATTTGAACAAAAAGGGAAGGCATTACTTGTTGGGAGTGCTATTGTAGGTGTCGTAACATTTTTTATTGAAGTACTTAGTGTCGAGACGGGTTTTCCGTTCGGGGAATATGATTATACGTCTGTTCTCGGTCCGCTCGTGTTAGGTGTGCCGTTTACGATTGCCCTAGCTTGGGTGGGGGTCTTATTAAATAGTTTATTGATGGCAAGTCAAACAAGTAAATGGCGCCGGGCGATTGAGACGGGTATATGGGTTGTGATAATTGATTTGATTTTAGATCCGGTCGCGATCTTCGAATCATTTTGGACGTGGTATAACCCAGGGACCGTTCATTACTTCAATATTCCCATTACGAATTTTGTTAGTTGGTTTGTGATTGGGGCAGGACTTAGTCTACTATTCCCACTGTTCGAGCGTCCAAGACCATTAGCCCGAACGAATACATTGATTTTTGAGCTGATGTTGTTGATGTTTGGTTTGTTGTCGTTGAAGCATGACGAGATTGTCGTCTTTGGCTTAAGTGTTCTTTTCATCCTATTAGCTGAAGGGAAATACCGTTATGATTACCGCTAAACATGCTTCCCTGTTTAAGTCGGTGTTCTATCGCTATCTTAAGTTTTATTTATTGAAGAAGCAGTTCGGGAAAATTGTTGTACATGGTCAGTTAACACCAGTGGAAAAGCCAGTGTTGTATTTGATTAATCACAGTTCTTGGTGGGATGGTTTGATTTTATTTTATTTAGTTGAAACATTAACAAAACAAAATCATTATGTGATGATGGATGAAACCGGGCTGAAACGTTACCCGTTTTTCCGTAAATGTGGGGCGTTTAGTGTGAATAAATCAAAGCCTCGGTCATTAGTCGAGACGTTTCAGTATATGGATCAACTCATGACGCAGCAACAACCTATTTGGGTGTTTCCTCAAGGAAAGGTCGAACACCAAGAAGCGGTGCCATTTGTTTTTGAACCAGGACTCGGTCGCATCATGACATTAAAAGAACACGTCCATGTCGTACCCGTCACATTACAATATGTCTTTTTAGAAGAACAAAAACCAGTGGTATCGGTTATGATTGGTAAGGGTTTAATCACCGCTAAAAAAGACAAATCGAAGCGAGAATATCTAAAACAAGCTGAGGCATTGATGACGAAGCAATACGGGATTCAAAAACAGATGATGATTGATGATCCTCACTTTTATAAAGCTCCCACATGGCAGTCAATCCTGAAGTCTTCGCGCTCAACGAGTGATTGGCTGGATGCCTTTAAGAGGACAAAGCGATGACAACGGCTATTTGTCTCATTATCATCATTCAAGTCATTCAATTATGGTTTGTTGTGGTTAATCTGCGTTATTTTTTACCACCTGAAAAAATCGTGAGTGCGAACGTACCTTTAGATGACTTACCGACGATCAGTGTCCTTATCCCAGCACGGGATGAGGAAGATAATATTAAAGCGTGTATAGAATCCGTCTATAATCAATCAATCCTTCCACTTGACGTACTCGTATTAAATGATCACTCTGTTGATAAGACCGGGGAAATCTTAACGGACTTACAATCCGTCTATCCTACCCTTAAGGTCTATGAAGGTAGAGAACTACCAGAAGGCTGGCTAGGAAAGAGTTTTGCCTGTCATCAATTAGCAGAACGAGCGCAAGGCGATTGGTTCTTACTATTAGATGCGGATGTGCGACTCATGCCGTTGGCGATTGAAAGCATTTTACCGGTGTTAAAGGCACAGAAAACAGGCATGATTTCAGGTTTTCCGAAACAACATGTGGTCACTTTAGCTGAAAAGTTGATGGTGCCGATGATGTTGTTTACCGTGCTCATGCACTTGCCACTTAAATACGTGACCCAATCGCATAAGCCGAGATTCGCGGCAGCACATGGTGGCTTTATCGCGATTGAAAAAAATAGTTATCAAAAAGCTGGGGGCCATGAAGCGATTAGAACGTCGTTATTAGATGATATGTCACTGATGAAAAAACAAAAAGCACTGAATCAACCGGTTCGCCTACTAAAAGTAGACCCATTCGTTCAGATGCGTATGTATCATTCTTTTCAATCCGTCTGGCTGGGGTTTCAAAAGAATATGTTTAGCTTGTTCAATAAGAAAGTAGGCTATATGTTAGGGTTGATGAGCTATTATACGGTGCTATTTCTTTTACCGTTTTGTTTCCTTCCATGGGTAGATGTTAGATATGTTTTATTCAGTTACGGTTTGATGGTTTTAACGAAGCTAGTCATTGACTGGAGAAACGCAGTGCCTAAATGGCTGAGTTTCTTTATACCCCTTAGTATTCTATTTATGATCGGCATCGGTGTCGATTCAATGTATAAAAGTCTCACGCACCGAGGTTACATCTGGAAAGGAAGGCGATATCAATGAAAGATTGTTTAGTCATTGGCGCAGGGTTAGGCGGCTTATCAGCTGCCATAAGGTTAGCACATGCAGGTTACAACGTGACGATTCTAGAAAAAAACGAGGAAGCGGGAGGGAAACTACGTCCTATTACCTTAGGGCCTTATCAGTTTGATTTAGGTCCAAGTACGATGACGTTAAAACACGTGTTTGACATGGTTTTTCAATCTGTTGGACGAAAGCCTGAAGATTATCTTGATTTTTATCCGATTGACAGCGGAACGAGAAACTTTTTCTCACCGGATGTTCACTTAGATTTTTCTCGTGATGAAGCGGCAGTGAAAAAACAAATCGCTGAATTTAGTAGACACGATGCCGATAACTATGAGGCATTTTTAGAAGAGGCAAAGCGCCTCTATGACATCAGTCATCGGCAGTTTTTTAGTCAACTGATGTATCCACTTACGACGCAATTATCACCGTCATTGATCAAAGATTTTATTAAAATCAAGCCGTTTAAAACATTAGCATCATTACTAGATGACTACTTTGAGCATCCTTATACGAAGAAGATGTTTTTACGCTATGCGACGTATGTCGGCTCAAGTCCATACCAATCACCGATGATATTCGCCATGATGGCGCATTTAGAAGGCTCACAAGGTATTTGGGGTGTAAGAGGAGGCACATACGCCATTGTCGATGCGTTTGTCCGTCTAGCAGAAGAACTTGGCGTTGTCATTAAATACAATCAAAACGTGACGAAGATTCGAAAGAAACATGACCGTGTCATTGGCGTTGAGGTAGGAGATATCTTCTATGATAGTGATGTTGTCATTGTGAACGCCGATGCGTTAACGGCCTATCAGACGTTTATGTCACACCATCCACTGAGCTACGCCTTACGTAAAAAAGACGTGTCATTGTCAGGGTTTGTTTGGCTTGTTGGGATCAATCAGACATACGATGTCTTAAAACATCATAATGTCTTTTTTCCAGTAGACTATACACAAGAATTTGAAGCCATCTTTGACGATTTAGATGTACCTGAAACACCGACGATTTATATTTGTCAGTCAAGTGTGTCAGAACCGGAGCGCGCGACACCTGGTGGAGGCAATCTTTTCATCTTAATCAATGCGCCCCATCTTTCAGACAAGTTGGTCTGGAATGAGGCAACCATACATGGGATGAAGCGGCGCATCATCCAGCAACTTGAACATTTTGGTCTCGTGCAGTTAGAAGAGCGGATAGAAGAAGAGTTTTTCTATACACCGAAGGACTTGATGGAGCGGACAGCGGCCTATAAGGGCGCCATTTACGGTATGAGTTCAAATAGTGTTTCACAAGCATTTTTCAAAGTTGAGAACCGTGATCCTATCTATCGTAATCTTTACTTTACCGGTGGCTCCACTCATCCAGGTGGAGGCACACCGATGGTCACCCTATCAGGGCAGTTAGTGGCAGCGGATATTATTAAAAAGATGTAGTAACGAACTATTTTATGTATCTGGTGGGATTAGTTGTATAGCCCATCTTGTTTTTAACCTATCTAAACATGAAAAAGGTGAACCAATGAAGTCATTCATGGTTTACTTTTTTCATGTTTTCGTTATATGATGAGACAAGGTTAAATACTGAAGGGGTTTTTTCATGACACGCCATAAACTATTAAAGGTTAGTTATATCATCATCGGATCTTTTTCACTGGCTTTAGGGACGATTGGGATCTTTCTCCCGGTCTTACCGACGACGCCATTTTTACTGCTTACAGCTTATTTCTATTTAAGAAGTTCAGAGCGACTGTATCACTGGCTCCTTCATCATAAAGTCTTCGGTAAGTACATTCAGGACTATATCAAATACCGAAGCATTCCGTTAAAGACAAAAATACTAGCACTTGTGCTTCTTTGGCCGTCAATCATTGTGACGCTTTATTTCATTCCGCTGTTACTGGTTAAGGTGATGCTTGTCTTAATCGCCTCAATAGTTACCGTGTATATAATAAGACTGAAGACGAGAGTAGAAGAAGAGGGTGTTGAAGAGACGATGTGTGTGAATGAATAACAGAACGCTGATTATAATTAAAACAAAAAGCCTTTCCTGCCTTGTTGTGTAGGAGAGGCTTTTGTGCGTTATCGTATATACTGATCGTGATAATAAAAATATAGTAAATCAGGTCGTATATCTTAAGTGTTATTCCAGATGGTTTAAGTCAAGGTCATGTGCATGATGTTTTTGAACAAGTGCTTCATCGTCTTTTGCGTTATCGGTAAGGGAAATGGTTGTTTGTGTTACTTCGTCATTATTAATTTGGATCTGTAGATGAAATAAGGTTCATCTTCAAAGGTTACTTCCACGCTAAAAACAGGTAACTTGGACAATCTACCGCTGATAGATTTTATGTCATTTTCATCATATGCCTGTGCATTGGAAAATATAAAATTATACCAAGTATGAGTAATGGCATAATCCAAGCGAATAGTGCAGCCGACTTTTTGCTGATTTTAGTCATGTAAGCCTCCTAAAAACAACTGATTCTTATGTTTAAATGTGAAATTAGTCCTTCTTGATAAATACAATCCACCTAACAGTAAAAAAAGGGGGCTTTTGTGGTGGTTGAACTTACTATAATTAGAAAAAGATTTGAAAATACTTGAAAATATGTTACGATGGAAGGGATTACATAGTCGAAATTCATCACGATATGACAAATGTTTGCATGAATGTGGGTTGCTTTAATTAAAAAAGTGTACAAAAAAAGCGCCGAGACAGCGCAACTTTAAGTTGATTTCGGTCAAAGCCTTATTTTAACTCGCCATGTTGAATTGAATAACTCCAACACAATCATTGTAACAAACAAAAAGAATTTTGAAAAGGCTTTTTTAAAAAATTAACTATAATTCACAATAAAGGAGTGGTTTTGGATGAAGAAGGCATATAGTATTGGTCTTGATATTGGGACAAACAGTGTCGGTTGGGCGGTCACAAGTGACGATCATGACTTGATCAGAAGACGGATGAAAATTAATGGCGATCATGATAAAGGATCGATGAAGAAAAACTTTTGGGGTGTCCGACTATTCGATGAAGGTGTCACCGCGGAAGAGCGCCGTGTAAACAGAACAACGAGACGTCGGTTACGCCGACGTAAAAACCGCGTGCATTACTTACAATCTTTCTTTATGGACGAAATGAAAAAAGTTGATGAGAACTTCTTTCACCGTCTAACAGAGAGTTTTATTGTGCCGATGGATAAGGATCATGATCGACATCCGGTTTTTGGTACGATGGAAGAAGATGTCGCCTATCATAACCAATTCCCAACCATCTATCACTTACGAAAATATTTAGCAGATACCGATCAACAAGTAGACCTGCGTTTAGTATACTTAGCGCTTGCGCATATCATTAAGTTCCGTGGGCATTTCCTTATTGAAGGTGAATTAAGCACAGAACATGCATCAAATGATGCGGTCAGAGAGACGTTTAAATCGTTTCTACATCAATACAACCAAGCCTTTCATCTGCAACCTGATGACACTTACATTAATCGGATCCCAGAAGATTTATCGGTTGAAGCGGAATTAACAGCCAAAGTATCGAAATCAAGAAAAGCAGAAAGTGTCTTACATAAAGTTGAGACAGAAAAGTCGAACGGGACGTTCCATCAATTCCTGAAATTAATGGTTGGCAATCAAGGGAATTTTAAAAAGCCATTTTCACTTGATGAAGACCGTAAGTTAGACATGGGAAAAGAAGATTATGAAGAAGATGTTGAAAGCTTGCTTGCAGAAATCGGTGAAGATTACCGGGAGTTATTCCTTGCTGCCAAAGACGTTCATGATGCGATTGAACTGTCGGGTATTTTAGACGGCGCTGAACCACATACAAAAGCACCACTATCAAGTTCAATGATCGCGCGTTACAACGAGCATAAACAAGATTTACAAGCACTGAAAACGCTAGTGAAAGCCGAGCGACCAGATCGCTACTTTGATATCTTTAGAAATAAAGCAAAGGATGGTTACGCCGGCTATATTGAAGGAAAAACAACTGAAGAAAGCTTTTATAAGTTTATGAAAAAGGAATTGAGTAAGGTTGACGGGGCCGAAGCCTTTATTAAAAAAATTGATGAAGAGCGTTTCCTAAGAAAACAGCGCACATATGATAACGGGGTCATTCCTCATCAAATCCATTTACACGAACTAAAAACAATCATCGAAAATCAAGGACAGTATTATCCGTTCTTATTAGACAACAAAGAAAAGATTGAATCGCTATTAACGTTCCGTATTCCGTATTATGTTGGTCCACTCGCCAAAGGACAAAGTGAGTTTGCCTGGATAGAGCGAGAAGGCGGTGAAGCGGTTCGACCATGGAATATAAAAAATGAAGTTAATCTTGTGGGTTCAGCTGAGAAGTTTATTGAAAAGATGACGAATAGTGACACATATTTACCTGACGAAAAAGTGTTACCGAAGCATAGTATGTTGCTGCAGAAGTTTAATGTGTTTAATGAATTGACGAAAGTAAAATACTCAGATGAACAAGGACAAGTATGTAACTTCTCAAGCAAAGAAAAACGTGACATTTATCAAAACTTGTTTAAACTACATCGCACGGTCTCACTGAAAGTATTTGAAGATTATTTAAGAAATGACTATCAACTTGAAAACCCGAAAGTACAAGGGATTGAGAAGAAATTTAATGCGTCATTAAAAACCTATCACGACTTGTTAAAACTGGGTATTTCTCGTGACACCTTAGATAACGAGGCATATGCCGACCGACTTGAAGACTTAGTTAAAATCTTAACGGTCTTTGAAGATAGAGAGATGATTCGTAAACAGTTAGAAGGGTTTAGTGATCTGTTTGATCAAGCGACACTTAAGAAGTTAGAGCGTCGCCATTATACCGGGTGGGGACGACTATCGGCAAAACTGATTAACAGTATTAAAGATGAACGGACGCAAAAGACGATCCTTGATTATTTAATCGAAGACGATGGTCCGAAGAAAAACATTAATCGTAACTTTATGCAACTGATCAATGATGACAATCTTTCGTTTAAAAAGACGATTGAAGAAGCACGTCTCAATCTTGAATCAAATGATTTAAAAGACGCCGTCGACCAAATCCCTGGAAGTCCAGCAATCAAGAAAGGCATCTTACAGAGCTTAAAAATCGTTGACGAGATTGTGGGGATTATGGGGTATGAGCCAGAGTCAATTGTGATTGAAATGGCACGTGAGAACCAAACAACATCTCAAGGGCAACAAAATGCAAAAGAACGATTAAATAACGTTGAAGGTGCATTAAAAGAGTTAAAAAGTGATTTACTGAAAAAACATCCCGTTGACCAAGACATGCTTAAAAATGATCGCTTATATCTTTACTACCTTCAAAACGGCAGAGATATGTATACCAACCAAGAACTCGATATCAACAAATTATCAAGTTATGATATTGACCATATTATCCCGAGAAGTTTTACAACGGATAACTCGATTGATAATCGCGTATTAGTGTCATCAAAATCAAACCGTGGTAAATCAGATGATGTCCCGAATAAAGATGTAGTCCAAAAAATGAAACCATACTGGACCTCTCTTTATCGCTCAAAACTGATTTCTAAGCGTAAATTTGATAACTTAACGAAGATAAAACTTACTGCTGATGATAAAGCTGGTTTTATTAGAAGGCAACTCGTTGAAACGCGGCAAATAACAAAGCATGTCGCAAGCATCTTACATCAACGTTATAACAATCCTGAGTTAGATGAACCAGCTGTTAAGATCGTGACATTAAAGTCAGCCTTAACAAGTCAATTTAGACAAGCTTTTGGTTTATATAAAGTCCGGGAAATCAATGATTATCATCATGCACATGATGCGTATTTAAATGCGGTAGTAGCCCGGTTACTGATGAGCTTATATCCACAACTTATTCCTGACTTTGTGTATGGTGAATACCGTAAGACAAGTGCATTTAAAGAAAACAAAGCGACGGCGAAAAAGGAATTTTACACGAACTTGATTGAACGGTTTAGTAAAGAAGATAAACTACCTGATGAGAATGGTGAGATTGCCTGGGATAAGGCGAGGGACTTAGCGAAGATTAATCGGGTGCTAAGTTATCATCAGATGAACGTTGTGAAGAAAACAGAAACAAATAGTGGTCAATTTTTTGATATAAATATAAAAGCTAAAGGTGCAAATAATAAATTGATACCAATCAAGGATCATTTAGATGTAACTAAATATGGGGGCTATGGCTCTCCGAATATTGCCTACTCGATTATTTTCACTCATGAAAAAGGGAAAAAAGCAAAAGTTGTGAATGAAATTCTAGGTATAAATATAATGGATCGCACTGTCTTTGAGAAGGATAGAGAGAAATATTTGAAAGATCGAGGATATGTCAATCCTATCTTTAAATATAAAGTACCACTTAATACATTATTTGAATTTGAAGATGGTAAGCGCAGAATACTTACTGGTGCAAGCGAACTACAAAAGGGAAATCAATTTATTCTACCAAAACATCTTGTCAATTTAATTTATTACTGTAATAAATACGTAAATTCACAATTTAAAAATGTTGATTATGAGAACTATATATACGATCATAAACATCAATTTTCAGAATTACTGAATTGTGTTCTTGAATTCGGTCAGAAATATGTACTTAGTTTGTCCAAGGTAGAAAAAATAAGGAACGCTTATAAAGAATCATTCAATCAAGCAGAAATCAAAGAAATAGTAGCTTCGTTTATAACATTGATGGATTTAAATAAGATGAAACCTTCTGCAGATTTTAATTTTTTCGGAGTGAAGATTGGAGAAACACGTTACAGAAGTACAAAGGAAGTACTAACTTCTAAAATCATTTATCAATCAGTCACAGGTCTATACGAAACAAGGAAAGAGGTCTGATTATGGGATGGCGAACAGTTGTAGTCAATCAGCATTCAAAACTAGCCTATAAAAATAACGCGTTACTGTTTAAAACCTCTGAAAAGCAAGAAGTGATTCACTTATCAGAAATTGATATCTTAATTCTTGAGACAACAGATATAACGTTAACGACGATGTTGTTAAAACGCTTAGTAGATGAGAATATCCTTGTGATATTCTGTGATGACAAACGGTTACCATCCGCAAAATTGATGCCTTACTTTGGTAGACACGATAGTAGTCTGCAACTTGCAAAACAAGTCATATGGGAAGAAGAAACAAGACAAACAGTCTGGACAGAGATCATCGCGCAAAAAATTCTCAATCAACATCTATATTTAAGAGAGATTGAACATTATGACAAGTCCCAATCGATTTTAAGATTATATGATGGATTGGAGTTGTTTGATCCAACAAATCGTGAGGGACATGCGGCGCGGATTTACTTTCAATCGCTATTTGATAACTCCTTCTCTCGTGAATTACAAACAACAGTTAATGCCGCATTAGATTACGGTTATACGTTACTACTTAGTGTGTTTGCGCGAGAAATCGTGAAAGCGGGTTGTTTAACGCAGATCGGTATGAAGCATATGAATCAGTTTAATGATTTTAATTTAGCCAGTGACATCATGGAACCATTTCGGCCATTAGTGGATCAAATTGTCTTTGAACATAGAGAAAAAGAATTCATGCAGATCAAGCGGCAGCTCTTTAAGCTGTTTACGAATAACTACGTCTATAATTTCCAACAGATGTACTTGACTAATATCGTCCAAGACTATACGAAAAAGGTCATTAAAGTACTAAACGGTGAAGCGGAACTAACGGATATTCCTGTGTTCAAGGTATGAGTTATCGCTATATGCGGATGATTCTTATGTTTGATATGCCAACGGAAACCGCCAATGATCGAAAGCTTTACCGTAAATTCAGGAAATTTTTAATAGACGAAGGATTTATTATGCATCAATTCTCTGTTTACAGCAAGATCTTATTAAATGGCACGGCTAAAGCGGGAATGGTCGCTCGCTTAAAAAAGCATACACCGAACGCCGGTTTAATTACGTTATTAACCGTAACAGAGAAACAATTTGCCAAAATGATTTACTTAAGTGGGGAAAGAGATAGTTCAATTGCGAATACGGACCGACGCATTGTCTTTTTAGGAGATGATTATGATGAAACTTAATTATCCGGTGTTTGATGAGTCCATCACATTAGAAAATTCACCAATTTTAGTACTAGACAATGCGACGTTATTTTCAGATTTTGTCCAAGCAATTTTTAATTATGAAGTGAGTCCATTAAAATTATATGATCAAAGCTATCAATCGCTAAAATCATCTGAACTGCTTGTTATTACTGATATTTTAGGATTCGAATTAAATTCAGCGACAATTTTAAAGCACATATATACAGATCTTGAATCACAATTAAATGATGACCCAATAGTCAAAACCGAATTAGAGAAGCTGATGATGTCCATAAATGACATCATCAGTGATCAATTACTAGATCATGACTTAGATATTCAAATAACAGAGATTACTTTTCCAGCATTATTTAAAGCCTTAAATATAAAAATCAATAATCAAGCGGTATCTGTAAATGACAAGATCGCAGATATCATCCAGCTATTTAAATATCAATCAAGAAAAAAGCTATTGATCTTTGTTAATACGTGTTCATATTTAACAGAAGAACAAGTAAAAGAAACACGAAATTATTTATCGCTGAACAATGTTACCGCTTTGTTTATCGAACCAAGAACGGTGAAAGGTTTTTGGCAGTATATTTTAGATGAAGATTATTATCTTAGTTATGAAAATGTGTTATAATTGTAAAAAATGGTCCTTGAAAATTAAATGTTTAACCATAAATCATTCAATTCTGAAGCTTTGCCATGTGCGAACGGCGCGATTACGAAACCTCGAATTTTTGTCTGCGAGGTTTTAGAGCTGTGTTGATTTGAATGATTCCGAAACCGTTGTCTACTCATTTGCATGGTTTTAAGCGTTTTAGAGCTGTGTTGATTTGAATGATTCCGAAACACGAGATCGCACGTGTGAAACCTATAAAAGGTTTTAGAGCTGTGTTGATTTGAATGATTCCGAAACGAATCCTAACAACCGACCTAAGTTTAAGAAGTTTTAGAGCTGTGTTGATTTGAATGATTCCGAAACTTAAATTTTGGAATGGTGTAAGGGGTATTCGTTTTAGAGCTGTGTTGATTTGAATGATTCCGAAACGGGGTAGAGAGCCTTATATTATGATTGACAGTTTTAGAGCTGTGTTGATTTGAATGATTCCGAAACCTACTGTAACGATTACTAGCGGTATCGGTGGTTTTAGAGCTGTGTTGATTTGAATGATTCCGAAACACAACTTTGATTTCCTATCAACTTTCTGTTGTTTTAGAGCTGTGTTGATTTGAATGATTCCGAAACTGGTATGATGCTGATAAACGTGTGTTGTTTGTTTTAGAGCTGTGTTGAATTGAATGATTCCGAAACAGAGTAACAATGTTACCAAAGAGTTACCGAGTTTTAGAGCTGTGTTGAATTGAATGATTTATTAAAAAACAGAAGAATTAAACAGGGAAGGGGAGTAGTATGCGAATAATTATTTCACCAGCAAAGAAAATGAAAGTAGATACCGATGCCTTTACATATGAACAATACCCGCAGTTTTTAGATCAAACGAAAGAGCTGTTAACGTATTTAAAATCGCTTAGTTATGAAGAGTTGAAAAATATCTGGAAAGCTAGTGACAAAATATCGACAGAAAATTATGAACGAATTGAACATATGGATTTAGAATCAAATTTGACACCCGCAATTTTATCGTATGAAGGTATTCAATATCAACATATGGGGCCAGATGTGTTTGAGCAGCAACAATTTGATTACTTACAAGAGCATTTAAGGATTCTGTCAGGCTTTTACGGTATCTTAAGGCCATTTGATGGTGTGAAGCCATATCGTCTTGAAATGCAAGCGAAACTGCATGACGATACATATAAATCAGTGTATCATTTTTGGTCTGATCAATTAGCAAAACAGTTGTTTAGTGAGACAGATACCATCATTAATTTAGCTTCTAAAGAATATAGTCAAACAATTACGAAATATAACGAATCAGCGCGAATTATTACGTGTGTATTTGGTGAATTAAAAGATGATAAAGTTAAAGAAAAAGGCACATTAGTCAAGATGGCGCGTGGTGAAATGGTTAGATTTTTAGCTGAAAATCAGATAAATGACGTTGAAAAGATTAAAGGATTTAATGGTTTAAACTTTAGTTTTAGTAAAGAACATTCATCAGATGACATGTTTGTGTTTATTAAACAAGACTGATCAGCATGTGTATGCGATGAAGTTAAAAGTTCATATATATAACTGATTTTGTTGTAGGTCTTAAAAAGCTTTAAAATTTTAATTTTGTCTCACTATCTCAAGTATACTTTACTTATGAGATGTGAGATTATTCTTTTAATACAACTTCCTATAATATATATTATGTTAACTAGATTGTTTTATTAAATAAACATGCTGTTGATTTTTAAATAGTCGCTGCTCCCTTCCGCTGAACCGAATTAATGATAAGGTCATTTCTTTATGAGTATGCGTATAACTGTTTGGCTACTTTCTCGCCAGTGTTGTCACTATTCTTTTATTATTGGTGTGTGGATTATGTATTTATACCAGTTAATCTTATCAATCCATTAGCATCTAAACGAACGCTTTTAATTGATTTACATATAACTAGCTACTTTATGTTATTATCATTATTGTACATATTTCTAGCTACATTATGCTCTCATCACGGTAACTACTATAACAATCGTATTTTGGAGGTTCTTTATGACGCAACAAAAAAACTTGAAATCAACTGTCAATGCTGATGGATTTGAACAGATAAATCATACCTTTTATCAACTTCCCCTTCAGTTATCATCCCACAGCATGTCAATCGCTAAAGATTCATACCAACCGTGTTATTTTCATCAAGAAGTTGAATTTATCTACATACTGGATGGCGCGATGGTTATCTATATAAATGGGGCTGTGTGTCACTTAAATAAAGGTCAAGGTTTATTTATCAATACTGAGCGACTGCATGTCATAGCCTCAACTGGGGGTTCAAGGTGCTCATATATGACGATGATCTTTGATTCTGAATTGGTACGTCCCTCCTTCCCTTTTACATATGATGTTATTGAACAAGTAACAAATGAATCTGCGCCTGATTATGTTCACCTAAGGCCAGGACAAGTTAAAGAATCACAATTGCTACAACTCATTATGCGAGTCTATCGTTTAAAAGATAAAACATCTGTGACCGTCGAACTTGATATGATGCGGATTGTGTTATCCGTGTGGTCTATTCTTATTGACTTAGTTGAGCCGCTTCAAGCAGAGTCAGACAGATCAAATAAAACAATTGATCAATTAAAACAGATGCTGACTTACATCCACTTGAATTATCAAAATAAGCTAAACCTTGATCTGATCTCAAAAAGTGCAGACATTTCAAGAAGTCATAGCTGTGACATCTTTCGAGAAGAATTACACAGTTCACCAATTCAATACCTGCAGCATTACCGACTATATAAGAGTCTTGATCTGTTGCTGACAAATGATTTATCTGTCACAGAGATTGCTTATAGTGTAGGTTTTAATTCACTGAGCTACTATACCGAAACATTTCGTAAGGTGTATGATGTGACACCGTCACAGTACCGAAAAGATCATCGATAATAGTGGAATAATTGTGTTATAATCCAGTTGGATTATAAATTTAACAACTTACATAATGGAGGTAATATTATGACGTCCCCTTTAGATAAATTTTATAAAAAATCGATTAATGAACGTATTGAAAGCTTAATGAGTGCTGGATTTATTGAACATGAGCATATCAGCAACTTTAAACAGTCTTTCTCTCTTCCTGAAGGTGTCAGTAACCATATGGTCGAAAATGTCGTAGGTACTTATCAATTGCCTTTAGGATTAGGGATGAACTTTTTAATTAACAGCAAAGACTATTTAGTGCCGATGGCAACAGAAGAACCGTCCGTTATTGCGGCCGCAAGTTTTGGTGCTAAAACGGTGCGTGCGGGTGGTGGATTTACGACAACACAAGAAAAACGTTGGATGATTGGTCAGGTCATTCTAAAGAATGTCGAAGACCCGGAAGCGATGAAAGAAAAAGTCTTAGCACATTATGATGACTTAGTGGAACGTGCTCATGCGGCTCACCCATCGATTGTGAAGCGTGGCGGTGGCGTGAAAGACATAGACGTACGGATCATTGAAAGTAATCCAGAAGAACATACACCAGAATTTTTTGTGGTGCATTTATATGTGGATACAAAAGAAGCGATGGGGGCAAATATCGTCAATACGATGGCGGAAGCGATTAAAGATGCGCTCGAGATTATTACCGGTGGAACTGCCTTAATGGGGATTTTATCAAACTATGCGACCGAAGCCCTTGTGACCGCGTCATTTCGGTTAGACCCCTCCCTCCTGTCACGTAGCGGTTTAGAAGGTACCGAAGTACGTGACAGGATTGTAGAAGCGTCACAAATTGCGAGTGTCGATCCTTACCGGGCTGTCACCCACAACAAAGGGATCATGAACGGGGTAGAAGCTGCGGTGCTTGCGACCGGTAACGATACCCGGGCAACATCTGCTGGGATCCATGCCTATGCGAGTCAGTCGGGTCAATACCGATCGTTATCGAAATACTATGTTGATGAACATGGCTACCTAGTAGGAACCCTCACGATTCCACTTGCGATTGGTACTGTTGGCGGCTCGATTTCGATTCATCCAGGGGCACAGTTCACTCAACATATTTTAGGTGACCCTGATGCGAAGACATTAGCGGGTATTGTTTGTGCAGTTGGTCTTGCGCAAAACTTCTCTGCTCTGCGTGCGCTTGTGACAGACGGGATTCAGCGCGGACATATGGCGCTCCAAGCGAAATCTCTGGCAATGACCGCAGGGGCCGTTGGGGTTGAGATTGATGTCATTAGTCGTAAGTTAAGACGATCGCAACCAATGAACTTAACCCAAGCGGAAGCCTTACTTGAAGAATATCGGAATCAGTCATGATGAAAGAAAAAAAGCGGGTTAAGACGTTACTGATCAATGTTTTAATTGCGGGACTTGCTATAGTGAGTTTTTGGTATACAAATCAAGAGCCACTTAAAGAGAGTGCGTATGATGTTGAAGTTACTGATGAACATGTCATTATCGATCTTGAATTCACGGTGACCAATAAACACTTTTCAAAGCGATATGCGGTAATTAACTATCAACCTTTTATCCATAATCATGCGATTGATATTGTTGAAATTGATCCAAAGTTATTAGGAGCAAATGAGTCCTTACATGGCTCACATACCATCTATCTAAATAAAGAGAACATGAGTGACGCAACGATTAAACAATTGATTAATAAAGACATCAGTCCCATCCAATCTGTCACATTAGGTAAGCGGCATCGATAACGTATAAAATCGCCCATCTACTCAGTAAAATGATGAGAAGATGGGCGATTTTGATTGGTTGTTAAGGGATTAAGACTACTTTGCCTAGTTTGCCTTCTTCCCTAGGATGGATTCATTGTCAGCTTTCCCCGTAATATCTGATCATTGAATCCTCAGGAAAGTAATGGCTCTGGATCGCCAACCAGATTGCTCTCCGGTACCAAAACCTCCCTAACTAAAGCTTAATAAAACTAGTCGCATGAATTACCACGCACAACGTCAATTTTAAAACTATCAAGAAAAAAATGCTGATGATCAATAAAAAAATTAAAAAAATATTACCTGCAAGTCGATAGTCTTCAGTAATAATATAGCTAAAAATAATCATCCCTAATAAAATTGATGACACTCGCACCAAGATTAAGAGTTAATATCTATTTATTATTTAATATTTGTATTTACTCTCACTTCCTGCAACTTTATAGGCTGAGCTCCATTTCAATGAATGTATATACTGCGTTATTAGTCTTTTGAGAGTACTTCTTCGTTTTTGAAAAACCTAATCTATCGTATACTTTTTGTGCTCTAGTATTAAATTCTGCTACACCTAATCGTATTGTTGAGATATTGTAATTATCTTTTATGAATTCGATTATGATTTTAATAAATTCTTCGCCAAGACCTTTACCTGTGTACTCAGGTTTAATTCCGATACCTATTTCAACAATACTTTCAGTCAAGGATAAAGTGAAAAAGCCAAACAGTTCATTATCATTTAGCACTTGAAAATAATTGTCCGCTCTTAATGATGGTGTTGTCATTTCTTCATAATCTTCAGGATCTTCTGTCATATTATAAAATGAATACGGGTCTGGATACTTCCAATTATCAGCAATATCTTTAGCGTTTTCATCGCTCAATAGATCTATTTTATGTTGCATGATTAACCTCCAAACTTTCAAATGTATTTAAATATTTTACGGTAAAGCATAGCTACTCATTTAAGAGTGATCAATAACATCGATCTTAAAACTATGAAAAACAAATATGTCTATGATTATTAGAATCAAACGATAGCTGAGGAGTGAAATAAACGATTTTTCTATAGCACCTAAAATGAATAAAAGTATAGCCGAAATTATTTTTACTGTATACCAACGTGTTGCCGTTATTTCGAGTGTGCCATGGTTGTTTACTTTCACTTCCCTACTTTTCAGTCCAAATTGGCTAACTTTTAATGAAGTGTCTTGTTCCGGAATATTCACGTAAACCGTTTCATTTTCAGCTACTTTAGCGATAATGTTCCTGACTATTTTATGTTAATAGGTGAAAATGAACCAATCTGTCTTTTAAACTTTAGTGTCATTGATTTACTACCCTCTTTTACATAGCAATCGAGACGTAAAATAATAAATTACGGTAAAAACGAGGACGTATAAACCGAAATCTAACAAAAGCTTGATACCAAGACCATCACGAAACGGCGTGTAATCAAAGTTTAAGACCGCTTTGATGACGCTTGATACAATGTAACTTAAGGTAATGGTAACAATCATAACAATTGATTGTTTCGTCTTTGTTTGCACATGTTTCACCTCACTTTTATCATGTTTTATTCTTTCAATAGCAAAGCGTTGTTTCACAGTTTCTCTCTTGCTTTTATGTAAGTGCGCATGATGTTACCCCCATTATACATGAGTCTCTTTCCTTTTATAACATAAAATGTCTATTTATCCGATTTTTCAAAGAAGACCGATGGTTGACTTTTTAAGCGACAAGTTTACACACAAAACTATTTGCTTTTGTTTTAAACGTTAGATATCATTTCGTTATAGAACGCAATACTATGTATAAATTGTACTTATTTGTACAATGTAAAAAAGCTACTAGTGCGTCAACACTAACAGCCTTATAGACTTACTCCCTTCAAGGGGGGACAGTACTGCGATGGAATAATCCGCCGAGACCTCAACTCATAGGCGGATTATTTTTTTGCGTTGTTTAAGGCAGTGTCTGCGAGAATCAACACGGAAACATTAATCATGATGGTTAATGTTTCGAATACCGTCACCTTGAAAGGCAAAAATCCAGAGGACTCACCTCTGGACTTTAAATATTACGCTTGACGTTTATATTGACGCATGTGTTCCGTCACACCTGTAAAGACAAAAGGTGCGGGATCTTTCGTTGTATCAACCGTATAATCTTTCTCACCGACTGGGAGCTTTTCTTCAAAAATTTGTTCATATTCTTCAACGGTAAGTGCCGTACGGTTCTTTAACATGGCTGTATGATGGTCAGTATTTAAGTATTGTTCATAACCAGGTACTAAAACACCGGTAAAGAACTCCCCTACAGAACCTGATCCATAGCTAAAGAGACCAATTCGGTCACCCGCTTCTAGTGTTTGACTATTTTCAAGGAGGGATACGAGCGATAAGTACAGTGAGCCTGTGTAAATATTTCCGACAATCGCGTTATAATATTTACTAATGTCAAAACCATTGAGTAACCGTTCTTGGTCTTCTAACTCTGCCGCTTCAACAGACTTTCTGAGTGCTTTTAAGCCCATTTTTGTATACGGTAAGTGGAACAGTAACGCATCAAAGTCTTTTAATGAGCGGTTAGTTTTCTCGTTATAACGCTCTAATAAATCTAAGAAGAAGTTAATATATTGATCCACTGAGAATTTCCCTTGGACAAAAGCGGTCTCAGAATACAGCGGACGCCAAAAGTCCATCGCTTCTTCTGTCTTATAGACACTCGTTGGTTCGATCGAAAGAATCTTCGGCTCTTTTGCGACAACAAAGGCAACAGCCCCGGCACCTTGTGTGATTTCACCGGCGGTGTTTAATCCGTAACGAGAAATATCACTGGCAAGAACGAGCACTTTACTGTCTGGGTTTAGTGCAATATGTCCGCGTGCGGCTTGGAGTCCTGCCGTAGCGCTGTAGCAGGCTTGTTTCATTTCTACGGCGCGTGTATAAGATGGTAATCCTAATAAGTTATGAATGTATGTGGATGCCGCTTTTGAGTGATCGACACCTGATTCTGTCGCGAAAATAACGTAATCAATCGCTTGTTTATCTTCCTCAGTTAAGATAGACAAAGCAGCATTGGCTGCAAGTGTCACCGCATCTTGAGAAGTTGGTGCGACGGCCATTTTTTCTTGGCCAATGCCAATCGTGAATTTTTCTGGTTCTACCCCGCGTTTAACAGCTAAGTCCTTTGTTTCCACATACAGATGTGGGGCAAAGAAACCAATTTTATCAATCCCTATATTCATATGTTTTACACCCTCTTTTCTTCTCTATTCGTTGTTTTTCATCTTGTGGTGTCTTGTTTAACACCAATCCCCAATACCTACTATAACATTTTTTGATCAAAATCATGTAGATTAATTTCACAATTTGTTATACTAATGTAGTCCTACTATAGCAAATTCCTCTTTAGTTTGTCATTTAGTATGACTAAATT</t>
  </si>
  <si>
    <t>MKKAYSIGLDIGTNSVGWAVTSDDHDLIRRRMKINGDHDKGSMKKNFWGVRLFDEGVTAEERRVNRTTRRRLRRRKNRVHYLQSFFMDEMKKVDENFFHRLTESFIVPMDKDHDRHPVFGTMEEDVAYHNQFPTIYHLRKYLADTDQQVDLRLVYLALAHIIKFRGHFLIEGELSTEHASNDAVRETFKSFLHQYNQAFHLQPDDTYINRIPEDLSVEAELTAKVSKSRKAESVLHKVETEKSNGTFHQFLKLMVGNQGNFKKPFSLDEDRKLDMGKEDYEEDVESLLAEIGEDYRELFLAAKDVHDAIELSGILDGAEPHTKAPLSSSMIARYNEHKQDLQALKTLVKAERPDRYFDIFRNKAKDGYAGYIEGKTTEESFYKFMKKELSKVDGAEAFIKKIDEERFLRKQRTYDNGVIPHQIHLHELKTIIENQGQYYPFLLDNKEKIESLLTFRIPYYVGPLAKGQSEFAWIEREGGEAVRPWNIKNEVNLVGSAEKFIEKMTNSDTYLPDEKVLPKHSMLLQKFNVFNELTKVKYSDEQGQVCNFSSKEKRDIYQNLFKLHRTVSLKVFEDYLRNDYQLENPKVQGIEKKFNASLKTYHDLLKLGISRDTLDNEAYADRLEDLVKILTVFEDREMIRKQLEGFSDLFDQATLKKLERRHYTGWGRLSAKLINSIKDERTQKTILDYLIEDDGPKKNINRNFMQLINDDNLSFKKTIEEARLNLESNDLKDAVDQIPGSPAIKKGILQSLKIVDEIVGIMGYEPESIVIEMARENQTTSQGQQNAKERLNNVEGALKELKSDLLKKHPVDQDMLKNDRLYLYYLQNGRDMYTNQELDINKLSSYDIDHIIPRSFTTDNSIDNRVLVSSKSNRGKSDDVPNKDVVQKMKPYWTSLYRSKLISKRKFDNLTKIKLTADDKAGFIRRQLVETRQITKHVASILHQRYNNPELDEPAVKIVTLKSALTSQFRQAFGLYKVREINDYHHAHDAYLNAVVARLLMSLYPQLIPDFVYGEYRKTSAFKENKATAKKEFYTNLIERFSKEDKLPDENGEIAWDKARDLAKINRVLSYHQMNVVKKTETNSGQFFDINIKAKGANNKLIPIKDHLDVTKYGGYGSPNIAYSIIFTHEKGKKAKVVNEILGINIMDRTVFEKDREKYLKDRGYVNPIFKYKVPLNTLFEFEDGKRRILTGASELQKGNQFILPKHLVNLIYYCNKYVNSQFKNVDYENYIYDHKHQFSELLNCVLEFGQKYVLSLSKVEKIRNAYKESFNQAEIKEIVASFITLMDLNKMKPSADFNFFGVKIGETRYRSTKEVLTSKIIYQSVTGLYETRKEV</t>
  </si>
  <si>
    <t>1612202.SAMN05421734.SAMN05421734_102363</t>
  </si>
  <si>
    <t>GCF_900096905.1</t>
  </si>
  <si>
    <t>Pelagirhabdus alkalitolerans strain S5| whole genome shotgun</t>
  </si>
  <si>
    <t>GTTTTGGGATCATTCAAAACAACATAGCTCTAAAAC</t>
  </si>
  <si>
    <t>CTGTAAGTGTGAAATTATTCATTATATTAATCTTTGTTTTACTGACGAACCCGACAGGTGCACATATTATCGCAAAATCAGCTTATTACAAAGATCAAACGAGAGAAGAGGAGGCTAATGATGCAAATTCTTAATGTCTTTTTGGTTATATTTCTAATTGTTGCAGCGATTATGGTTGAACGGACAAAAGATTTGCTCAGCGCTGTTATTATTTTTACGTCTTACAGTTTAATGATGGCACTGTTATGGCTTCTCTTACGTGCTCCAGATGTCGCGATGACTGAAGCTGCTATTGGAGCAGGTATTACGACAAACTTATTTGTCGTCGTGATCAGTCGGACAAGGAGGACTGAAAAATGAGGAAAATCTTTACATTTATTATGTTAGGTGGCTTACTAGTCGTCCTTTTAAGCAGTATTTCTGAATTACCTCCGATGGGGAATGGTGACAATCCATCATTTAATGAAATATCAGAATACTATATTGATGAAGGGGTAGAGGATACCCATGCGCCTAACTTAATTACAGCAATCATTACCGATTATCGTGCGTTTGATACACTAGGTGAGGCAACAGTGTTGTTCACTGGAATTGCGGCTGTTGTTTCACTTATTGGCATCACACATCACAGTAAAAATAAAGAAGATGAGGAGGATGATCTACATGGATGATTTGTTTGTTCGTATAACGACTAGAATGATATTGCCATTTATACAAATCTATGGTCTTTATGTCATTATTCATGGTCATCTTTCTCCGGGTGGCGCTTTTTCTGGTGGTTCTATATTTGCAGCGAGTATCGTTTTATATACATTGGCTTATGGGTTAAAACCAGGTCAAAAAAGACTGCCTCACCACATTTCATCTAAAATTGAAACAGGTGGGATTCTATTCTTTATTTTGATCGGTTTGATCGGTGTTGCACTTGGTTATACATTCTTAACGAATCAAGAAGCGGGATTTCCAATGGGTGAAATTGGACGCGTCTTAAGTGCGGGTCTCATTCCAGTGGTCACATTTGCACTTGGTTTGAAAGTTATGAGTACGGTCGTCACCTTATTCCATACGATGATGGAGGAAGAATGATGAATTTAAATATCGATTTAATTGTTAATAATATTAATTATATAGGGGCTATGATCTTATTTGTAATCGGCCTGTATACAGTTTTGACACACCCGAATTTAATTAAGAAAGTTATCGGTTTAAATATTATGGAAACCGCGATCTTTTTATTCTTTGTATCAATTGGATATGTACAAGGTGCTGTTGCGCCGATTGTTAATCCTGAGACGGGTGAGCAAATGTTTGTTAACCCATTACCTTCAGCTATGATTTTAACAGGCATTGTAGTTGCCATTAGTATTACGGCTTTTGCACTTAGTTTAATTGTTAAAATTCATGCAGCTTACGGTACAATTGAATTAGATGAAATTATGAAAATAAGGAGTGTGGAATTAGATGATTAGTTACCATTTTCCGGTTTTCATCCTCATGCTCCTTTTAGGATTTGCTGTAGTCATTCCACTACACAGAAAGCCATTTGGTAAATCCTTTGTTGTGAAGATGTTTTCCGTTCTCGGTCTAGCATTTATATTGGCGTTTGCCGAATTGTTAGTCGTTATTTATGGTGAGGCATATAGTTATACATTTGGCTCTTACCAAGGCGGAATTGGAATTGAATTTTTAGTTGATGAATTCTCAGCGCTTATGACGCTTGTTGTAATCACATTATCTATTTTAATTTTGGCTTATTCTGTTAAGGATTTAGAACATGAAATTGCTTCAAGTAAAATGTATAGTTACTATACGTTAGTCTTTTTAATGCTTTTTTCAATTATCGGTATGATTTTTACGAATGACATCTTTAACTTATATGTATTTGTTGAAGCCTTATCGATTACATCAGTAGCCATTATTGCCATCAAAAATAAAAAAGATACATTAATGGCGAGTATGAAATACTTATTAATGGGCGCGATCGGTTCTGTAACAGTTTTAATGGGCTTTGCGCTGATTTACATGGTTACAGGTCACTTAAACATGTCTCTCATTTTCGCAGAAATAAATGAAGTGTGGGAGCAATACCCGATCAATATTTTATTAGCAATGGGCTTTATTTTAACTGGGTTTGGTATTAAAGCTGCCATTTTCCCACTTCATAACTGGTTACCCGATGCACACTCTAGTGCACCGACACCGTCCAGTGCACTATTATCTGGACTTGTTGTGAAGGCATATGTCTTTTCGATTGCTAAAATGATGTACCGAGTCATTGGTCAAGAAATTACAATTAATATCGGGATCTCTGACTATATTTTAGTCTTTGCTGTACTCAGTATGGTGATGGGGTCATTGTTTGCTTTATCCCAAACAGATATTAAACGACGACTAGCGTACTCGAGTGTTGCTCAAATCGGTTATATCTTTTTAGGTTTAGGACTAGGAACTGAACTCGGTTTATCAGCGGCGCTTTTCCACGTTATTTCACACGCATTTATGAAATCAGCGCTGTTTTTAAGTGCAGGTTCCATTATCTATTATACGGGGAATCGTAATGTGAGAAAGATGGATGGTATCGGTTATAAGATGCCAATCACAATGGCCGTATTTACAATTGGCGTTCTTGGTATGATTGGTATTCCAGGTACAAGTGGATTCATGAGCAAATGGTATTTAGGTTTAGCTGTTTTAGACGGCGGACATCCAGAGTTATTGATTGTCATTCTATTAAGCAGTTTCTTAAATGCATTATATTATTTACCTGTTGTCGTGAGTGCCTTTCTACGAGAAACACCACTTGAAATGCACCGTAGTAGTTTGCCACAGTCTATGAAAATCTCGATGGCTGTTGTTGGTTTAGGTAGTGTCGTAATTGGTTTTTATCCAAGCATGATTATGAATATTATTGAAGCAGCTGTTTCGACATTCATTGGTATATAGTCATCGGTTATGCAACTGTATTGACCGACATGTAATTAAAAGAGGAGGGAGAACATGAACATTACAAGAACAATGATCGAAGTTGCATTGCCGATTATATTATTAACGATCGGTTTGTTAGAAATCCTTCTCATTCCTTTTTTAGGTGAAAGACAGAAAAAGAGAAGATTCCGTAGGGTAACAGTTCGTATCGTTATCCTATTAACAACTTTAATTATGATTGTGATTTATCCAGAAGTTTTAAATCAACCAATGGAATGGCATATTGCGAATATATTTGGTAACGGGATTATTTTCCGAATTGATTTATTAAGCTTACTGTTCATGATTTTTGCAGGATTTATCTTTTTCGTTGTCAGCCTTCATACAGCAGTAGATATTAAAGGTTGTGGGCGAGAGAGAAGCTTTTATTTATTCTTTATGTTAACGTACATTTCAACAATTGGAACATTAATGGCTGGGGACTTATTAAGCTTTTTCATGTTCTTTGAAATTATGACGTTCTCATCATTTGTTCTAATGGTTCACCAGCGAGGGCAAAAAGTAATTGAAGCCGGTGCGACATACATCTACTTTGGGATTTTAGGTGGTTTGTCGATCCTTGCCGGTATTCTTGTCCTTTCCGCATTCACACAGAACTACGAATGGGTGACTTTAGGTGAGAAATTTGGTGAACTTGGTAATATTAAGTATGTATCAGCCGCGTTATTTATTATCGGATTTGGTATTAAAGCGGGTATGGCACCACTTCACCACTGGGTTCCTGTCATCTATCCTAAAGCCCACTTGTCTGTAAACGCGCTTTCATCTGGTATTTTAATGAAAGTGGGGGGATACGGGATATTACGCTTGATCGTATCTGTATTAGCATCAACAGAAGGGCAAAATGATGTCGTCGTTAATGCGATTACCGTATCTCTTGAAGACATTGGTGCTATCGTGATTTGGTTAGGTATTATTACGATGGTCGTCGGTGTTATATCAGCACTTGAACAAGAGAAGATGGTCCGAATGCTTGCTTATCATAGTGTTAGTCAAATGGGCTATGTCATTATGGGGATTGGTGTTGCCGCTTATCTCGGATTTGACGGAGCGATGGGCTTTGCCGGTGCTTTTTATCATATGATTAACCACGGGATCTTTAAAGGGCTACTCTTTTTAATGGCAGGTGCTGTCTTCTTTAAAACAAAAGAGAAGAACATGTATAAACTTGGCGGTTTGTATAAACAAATGCCATATGTTGCAACAGTCGGACTGATTGCTTCATTAGCCATTACAGGTATGCCTCTATTCAATGGTTATGCAAGTAAGACAATTCTTCACCATGCGATTGAAGAGGCGCATATTTATGGCCATCCTGGACTCGTTTGGGCTGAATATATCTTTACATTTGTTAGTGCTTGTACAGCAGCATCATTTATTAAACTGTACAGCCGTGTATTTTTAGGTAGTACACCGAAAAAATATCAGCATTTGAAAGAAGAATATAACTTAGGAACGATTGCAATGGGAATTATGGCTACTGTGATTTTAATCATCGGACTATTCCCGAATGCCTTGTTGAATCATTTTATTATTCCAGCAGCAAGAACATTGCATTTTGATGAATATTTCATCGACAACTATTTAGTAGGGATGGAATTATTCAATTCATATGATTTAACGAATATGATTATTGTCTATGCGTTAGGTATGCTGATTTATACAGTCGGTATGAAGTTTAATTTATTCCATATTCACTTACCAAAACAATTAGACTTAGAAAGTGATTACTATACACCGATCTATCAGAAGACAGGACGTTCATTTAATCGCTATGTACATGCGATTGAAAACTTCATTTCAAAATCTGATGTATTTATTTACGGGTCGATGTTACTTGTATTAATCCTGATGTTGTTGAATTTCTTATAATGATGAAAAGAGGAGGAGCTTATCCAAAAGACAATCAAGTCTTGGATAAGCTCCTCCTTAAAAATAATTTATCCTAGTTTACATAATATATATTATCGGAAGTTATATGTATAATTCAATCTCACATCTCATAAGTAAAGTATACTTAAGATAGTGAGATGAAATTAAAATTACAGTGCTTTATTTATCAATTTTTTTAAGGTTTGTTTTTGCTGGTCCATTTAACATTTCACCATCAATTGAAAATCTGGATCCATGACAAGGACAATCCCATGATTTTTCAACCTTATTCCAATTAACTTCACATTTCATATGTGGACACGTTGTATCGAGTTTACCTAGATTTCCATTTTGATCACGATAAACACCAATTCTTTTTCCGTTTTCTCGGATTACCATTCCTTCATTATTCTCTAGATCTATGTTATTTTCATCCATGTTACCCAATTTACCTTCAATCATATGTTTAGCTGTATCTGAGTTCATCTGAATAAAATGCTTTACATCTGGGTCAAAATCAAAGCGTGACGGATGAAATAATGACGCGTAAGGATTTTCTTTATCTAACAATTGATCAGAAAGCAATATACCGGCAATGACACCACTTGTCATCCCCCACTTTCGATAACCTGTCGCAACGAGCGCTTTAGGCTTACCATCTGTAATAGGCCCAATATACGGTAGTTTATCGACTGTTGTAATGTCTTGAGCAGACCAACGATGCATATAAGACTCAATACCGAATAGTTGATCGGTAAATAGCTCTAATGGCTTGTGATGATCAATAGATACTTTTTCATGTCCTGTTCGATGTCGTTCGCCGCCAATTAGCCAGACTTCTTCATCGTTATCTGTTGTTGATCGAATCGATCGTGTTGGTTCTTCGGCGTTAATGTACATGCCACCGGGAAATTTAGTATTCGTTTTAACAGCAATTAAATAAGATCTTTCTTGATACATACGAGAAAAATATAGCCCGCTTTTATCATGAAATGGATAATGTGAGGCCATGATTACATGTTCACACTCGATTTCTTTATTGGTGTTTGTTGTTATTGTGATCGTGTCTCCATAATCCATTTTGACAGCCGTTGTCTGTTCATAAATTTTAATATCTGCTTCCACAATCTTGTTTATTAAAGGTTTTAGAAATGCTAATGGATTAAACTGTGCTTGACCCTTCATAACTAAGGCCTTTTTGAACGGGATATCTAAAGGCATTTCCGTTACAAGCTCACCGTCAATTCCTAACTTTTTATATGCTTCATGTTCCTTATCTAAATTTTTCAATTCTTCTTCATCATTTGTATATAAATAAGCATCTTCTATACTAAATTGACAATCAAGTTGTTCCTTTTTAATCGTGTCTTCAATCCATTGTTTAGCATCCTTTGCTGCTTCATAATATTGCTTAGCTTTGTCTACACCAAAATGTTGGATCAGCTCATGATAAATCAAACCATGCTGCGCAGAAATTTTAGCTGTTGTATACTCCGTTGTTCCACTTAATATGGTGTTTGATTCAATTAATGTTACAGTAAATCCTTGATTTCTAAGTAAATATGCTGTTGTTACACCTGTTATCCCTGCACCGACAATGAGAATATCTGTTTTAATATCCTCTTTTAGTGGCTCAAAGCTAGGTAGAGACGTGTTGTTTTTCCAGTAAGATGATGTTTCTTTAGGTACTTGATAATTTTTATTAGCCATAATCCAGCCTCCTGTAAAAAGCTACCACTAGTATGGCCAAAGGTCTTAATATTATGTACAATAAATCAGTCATTCTTTAAACTTGATAAAAAGAAGGTATTTCATAAAAATTAATGAAATACCTTTTTAATTTAATACCATTTGAAATAGAGCTTAAGTAATAGAAACAACTATATTCTCAGTATAAAAGGAATAGCTATAATCAACACAATAATTATAACAAGTGTAAAATAAATAATATTTGTGATTTTAATGCCAGACTGAATTTGTTCTGAATTCATAGATGAACTATTCTTTATAATATTCACTATCTGAGACTTGATCATATAACCCGCAATAATCATAATGAGAAGAACAATTAAATGAAAAACATACATACCCATTACACCAAACATTTATGTACCTCTCCTCTCTTCCAGATATTTCAGTTTGGAATCATTTAAAACAACATAGCTCTAAAACTTGCTGACCTTATGAGAGATAAAGACGTACGTTTTGGGATCATTCAAAACAACATAGCTCTAAAACAAATGGCTTTATCTAGATAATGATGAACTTGGTTTTGGGATCATTCAAAACAACATAGCTCTAAAACGGAGTGTTTTAGAAGAACGATGGCTGCAAAGTTTTGGGATCATTCAAAACAACATAGCTCTAAAACCCTTAAAATTATTGATAGAGAAGAACAAGCGTTTTGGGATCATTCAAAACAACATAGCTCTAAAACACAGAAACGCCATCCTCATCGATCGAATAAGTTTTGGGATCATTCAAAACAACATAGCTCTAAAACATGATTCGAGCATTCTCACTGTCGACTAAAGTTTTGGGATCATTCAAAACAACATAGCTCTAAAACGGACGGCTCACACCTTCTGCGTAGCCTGGTGTTTTGGGATCATTCAAAACAACATAGCTCTAAAACAAATGGCTTTATCTAGATAATGATGAACTTGGTTTTGGGATCATTCAAAACAACATAGCTCTAAAACTTCAACAGCTTTTCAATATCCTCGTAAGTGTTTTGGGATCATTCAAAACAACATAGCTCTAAAACCCCTCATCAACATAAAACATTCTTTTTTCGGTTTTGGGATCATTCAAAACAACATAGCTCTAAAACACAAGTCGATTTTAATATTGATTTTAGAGAGTTTTGGGATCATTCAAAACAACATAGCTCTAAAACTAGTATAGTGATCGGTAATGCAATAAAAAAGTTTTGGGATCATTCAAAACAACATAGCTCTAAAACTTACAAGTAACTTTTTCAGATAATACAAAAGTTTTGGGATCATTCAAAACAACATAGCTCTAAAACTTGGTTTAACTGATGATATGGCGGAAGCTTGTTTTGGGATCATTCAAAACAACATAGCTCTAAAACGATAAATCGCAATCCAAAAACGAAGTCGTTGTTTTGGGATCATTCAAAACAACATAGCTCTAAAACCTCGCGGAAATAAATTTTAACGAAATTTCGTAATCGCGCTACTCGCTCATAGCAAAGCTTTAGTTTTGAATGATTGATTTTATTAATCTTTTAATTATCAAGGATCTTTTTCAATAATTATAACACATTCCCATAAGTTAAAAAGTAATCTTTATCAAGAATGTATTGAGTGGCACCCTTAACAACTCGTGGCTCAATTAATATTGATGTGATATCATTCAGCGATAAATATCTAATTGTTTCTTGTATTTCTTCTTTTGTCAAATACGAACAAACATTAACAAAAACAAGTAACTTCTTTTTCGATAGATATTTGAAAACTTGAATAATATCGGTGATTTTCTCATTAATTGATTCACTATTACTATTAATCTTAAGATTTAATGATTTAAATAAAGATTGCAGCGTCATATCCGATGTCTGTAAATCTAATTCATGATCCAAAATTTCATTACTAATAATATCGTTTAGAGACATCATCACTTGCTCAATTGCGGTTTTAATGCTCGGATTATCATTTAGATACTCTTCAAGATCTGTATAAATGTGTTTTAATACAGTTGTTGAATTTAATTCGAATGAAATTATGTCAGTAATAACAAGGATTTCTGACGCTTTAATTGGTTTATATTTTTCATCGAAGATCTTTAAATTACAATTTTCATAATCGTAAAATGATTTAACCATATTCGCAAATGTTTGAACTTCTTCAAGCACTAAAACTGTTGGTCGTTCAATTTTTATAGATTGCTCTAATATTGGAAAATTAAGTTTCATCATAATCTTCTCCTAAGTAAACAATACGATTATCAGAATTGGCAACAGAAGTATCACGATCTCCACTTAAATAGATCATTCTCGAAAACTGTTTTTCAGTTACAGTTAACAATGTAATTAAACCGGATTTAGGCGCATGACTTTCCAATCGTGTGATCATAGCCGATTTAGCAGATCCATTCAGTAGTAATTTACTGTAAACAGAGAATTGATGCATAATAAACCCTTCGTCTATAAGGAATTTTCTAAATTTACGGTAAAGCTTTCTATCTTTTGCAGTTTCTGTTGGCATATCGAACATTAGTAATATTCTCATATAACGATAACTCATATCTTGAATTCAGGGATCTCACATAAGTCCGCTTCACCGTTTAATACTTTAATTACTTTCTTTGTGTAATCTTGGACGATGTTGGTTAAATACATCTCCTGATACTTATAGACATAATTGTTCGTAAATAACGTGAATAATTCACGCTTGATTGATGGAAATTCCTTTTCTCTGTTTTCATATACAATCTGGTCAACAATCGGCCTGAATGGTTCCATAATGTCACTCGCAAGGTTAAAATCGTTAAATTGATTAGCGTGTTTAATCCCGAATTGCGTTAAACATCCAGATTTTACAATCTCTCTTGCAAATAAACTCATAATTAATGTATAACCATAATCTAGTGCTGCATTCACTACAGTTTGCAATTCTCTGGAAAAGGAGTTATTGAATAATGATTGGAAATATAAGCGAGCAGCATGTCCCTCTCGGTTCGTTGGATCAAATAGTTCTAAACCATCGTATAAATTTAATATAGATTGAGACTTTTCGTAATGTTCTAATTGACGGAGATAAAGGTGTTGATTATAAATTTTTTGCGAAATGACTTCCGTCCAAACTACTTTTCTCGTCTGTTCGTTCCAAAAAACTTGTTTTGATAATTGTAAACTACTATCATGCCTAGGGTAATATGGCATTAATTTAGCGGATGGTAATCGTTTATCATCACAAAATATAACAAGTATATTCTCATCCACTAGCCGTTTTAGTAGCATTGTTGTTAACGTAATATCAGTTGTTTCAAGTATTAAAATATCAATTTCTGATAAATGAATCACTTCTTGTTTCATTGATGTTTTAAATATTAGAGCATTGTTTTTATAGGCTAACTTTGAGTGTTGGTTAACTACAACAGTTCGCCATCCCATAATCACACCTCTTTTCGAGTTTCGTGTAATCCAGTTATGGATTGAAATACAATGGTTGCATCTAATAATTCTTTAATACTTGTGTACCTTTTTCGTTCAATGTTTGTACCAAAGAACTTAAACGTCGATGGAGCCCCCATACGATTTAAGTCCATTAGATTAATAAATGAGGTAGCTAGTTCCCCGACTTCAGCTTGATCAGATTTTTCAATATATAACTTTTTGATTTTCTCTTCGTTAGCAGATGCTAGTGTATACGCTGCGCTGAAGTTCAATACATGGTTCAACAATTCCGAGAAATGATGTCTGTTATCATTTAAATAGATTTCATAATCGACATTTTTAAATCCTGAATCAATATATCGATTACAATAGTGCAGTAATTTCATCAGGTGTGTAGGAATAACGAGCTGATTACCCTTCTGAGCCTCGTTAGCACTTGCTAATAAACGTTGTCTTCCGTTCTCCAATTCAAATAGTGAATATTTAGGGAGTTTGAATTTTAAGATAGAATTAACATAGCCTTTTTCTTCTAAATATTTCGTTTCATCAGCTTCAAAAATTGATTGATCCATGATGGTAATACCAATCATCTCTTTGACTTCTTTTTTCTTTTTCCCTTTTTCATGAGTGAAGATAATTGAGTAAGCGATGTTTGGACTATCAAATCCTCCATATTTTTTAGGATGCCACCCTTTTTTACGAGGGATCAATGAAGAAGATTCCCCTTTTGGTTGTACGGTTTCTTTTGAAAAATTACCCGTTTGAATCTCTACTTTTTTAACAATGTTTATCTGGTTATAACTCAATACACGTTTAATCTTTTCAACATGCATATTCATATCCCAAACGATTTCTCCGTTTTCATCAATAATTTGGCCTTCATGTTTGAATCTTTCGATTAAGTTCGAATAAAATTGCTTTTTTGCTGTCGCTTTATTCTCTTTAAACATATTGGTTTTACGATATTCACCATAAACGAAACCCGGTTCTAAATGAGGGTATACTTTGAGCAATAAGTTAGCTATAACCGCATTCAAATAAGCATCATGTGCATGATGATAATCATTAATTTCTCTTACTTTATATAGATCAAAAGCCTTTCTGAACTGATTTGTTAACGCTGATTTTAAAGGTATAATTTTTACATTATGGTTTTCTTCTGTATTCTGCTCATTATATCTTTCGTTTAAAATGCTTGAGACATGTTTAGTTATTTGTCTTGTTTCAACGAGTTGTCTCTTAATAAAACCAGCTTTATCATCTGCAGTCAGCCTACCTCTTTCAGCTTTTGTCAAATTATCAAATTTTCGTTTGCTAATCAGGTTTGAGCGATATAGAGATGACCAAAATGGTTTCATGTTCTTTACGACTTCAAGGGTAGGCACATCATCTGATTTCCCTCTGTTATCTTTAGATGAAACTAAGACTCGATTATCAATTGAATGATCAGTTGTAAAGCTTCTAGGGATAATATGATCGATATCATAATTTGATAAATTATTAATGTCTAACTCTTGATTACGATACATATCACGACCATTTTGTAAATAATACAAATATAAGCGGTCATTTTGTAAAGCATCTTGTGTAACAGGTTGTTTCTTGATTAAATCGCTCTTCATATCTTTTAAAGATTCTTCAACCCGTTTCAGGCGTTCTTTCGCATTTTTTTGACCTTGAGTCGTTGTTTGGTTTTCTCTTGCCATTTCAACTACAATCGCTTCTGGTTCATAGCCCATTATATAAACAATTTCATCTACTATTTTCAAACTTTGTAATATCCCTTTTTTTATAGCCGGGCTCCCTGGAATTTGATCAACAATGTCTTTCAATTTATCTGATTCTGTTTGGAGCCCTGCTGTTTCTATAATCTTCTTAAATGATAAATCAAGGTCATTAATCAACTGCATAAAATTACGATTAATATTTTTATTCGGTGCATCATCATCGATAAGATAGTCTAATATAGTTTTTTGTGTATGTTCATCTCTGATCCCATCAATTAACTTTTGGGAGAATCGTCCCCAACCTGTATAGTGACGACGTTGTAGTTTTTTTAAAATATCGTAGTCTAAAACATGTGAGAATTTTTGAAGTTGTTGACGAATCATTTTTCGATCTTCAAATACTGTTAATATTTTCACTATCTCTTCAAGTTCATTTTCATAATTGTCATTATCTAATACAGCCCTTGGAACACCTACCTTGATAAAATCATGATAAGTTTTTAAAGATGCATTAAATTTGTTCTCAATGCCTTTGATACTCGGGTTTTCTAATTGATATTCATTAATTAGAAAGTCTTCTAAATCTTTTTGAGATACCGTTCGTTTCTCTTTAAATAAATTCTCATATATTTCTTTCTTTTCATGACTTGAGAAATTGCACAACTTTCTTTGATCATTAACGTATTGAACTTTTGTTAACTCATTATATACATTGAATTTTTGAATTAAGAAACTATGTTTAGGTAATACTTTCTCGTTCGGTAAATACGTGTCATAGTTTGTCATCTCATTAATGAAGGATTCAGCTGAACCAATAAGGTCAACTTTTTCTTCTATGTTCCAAGGTCTGATCGATGTATCATCAAGACGTTTTATCCAAGCAAATTTGCTCTGTTCTTTTGCCAAGGGGCCTACATAATAGGGAATTCTGAATTTCAGTAAAGACTCGATTTTTTCTTGGTGATTTAAAAGATCAGGATAGTAAGCTGATTGTTTCTCTATGATCGCTCTTAGTTCTTCTAAATGTATCTGATGTGGGATCACACCATTATCGTAAGTACGTTGCTTTCTCAAAAAGCGTTCTTCATCAATTTTTTGAAGGAACATACCAGCTCCCTCTACGTTATCCAACTCTTTTTTAAGATATTTGTAGAAATCCTCTTCAGTAGTTTTACCTTCAATGTAACCTGCATATCCATTTTTTTTAGGGTTTCTGAAGAGATCGTAATAACGATCTGGAATATTTACTTTTATAAAATTCTTTAAAGCGCTTAAATCTTGTTTGTGTTCTTCATAGCGTTTGACCATTGAACTTGATAAAGAAGCGTTCGTTTTATCATCTGAAACACTAAGAATATCTGATAGCTCGATAGCGTCATGTGCATTTTTAGCTGCTAAAAACAGTTCTCGATAATCTTCACCTATATCTACCAATAACTCCTCTAGGTATTCCTCATATGTTTCTTTTGTCATGTTCAATTTTCGATCTTCTGTTAATGAGAAGACTTTTTTAAAACTACCTTGGTTACCTACAATCAATTTAAGGAATTGATGAAGCATTCCATTTCTCTTTTCCGTACCAAATTTATTTAATACATTTTCTGCGCGAAGACTACGTGACGTTTTCTCTGTTAGATCGTACTCTACTGATATGTCTTCACTTAATGGGTTAATATAACTACCATCATCTTGTAGTGAAAACATTTGATTATAATGGTTCAGAAAATCGGCAAATGTTTCTTCAACAGAAGAGTTTTCGGTATTTAATTCACCCTCGATTAAAAAATGACCCCGGTATTTAATAATATGCGCAAGGGCTAAGTAAACTAAACGAATATCAACTTGCTCATTTGAATTGGCTAAGTACTCTCTTAAGTGATAAATGGTCGGAAATTGTTTGTGATATGCATGTTCTTCATCAAGCGTTCCAAATATAGGATGACGATTATGTTCTTTATCAATCGGAACATAGAAGCTTTCGTTTAATCGATGTAAGAAATTCTCATCTACACGATTCAACTCATCCTTTAAGATAGACTGCAAATATTGAACTCGATTTCGACGACGGCGCAATCGGCGTCTAGTTGTTCTTCTAATCCTACGATCTTCAGCAGTCTCCCCTTCATCAAATAGACGGACACCCCAAAAGTTTTTCTTCATTTTCCCCTTTTCATGATCACCATTAATCTTCATACGTTTTCTAATCAAGTCATAGTCATCTCTTATGACGGCCCATCCAACACTGTTTGTACCAATGTCTAAACCGATCGTATACTTCTTTTTCATAGTGACACACTCCTTAAATTTTTATTTTTTATAAAAACACTTTTCAAAATAATTTTAATCTGCTACACTTAAGTTGTTGGGGTTATTCAACACAACATAGCGAGTTAAAATAAGGCTTTGTCCGAAATCAACTGAAATGTTGCGCTGTCTCGGCGCTTTTTCTTTGTCTTATAATGGATAAAAATGTCATAACTTAGAATGAAGTATGACTATGTATCTATATCTAACGTAACATATTTCCAACTTTTTTGAAATATATTTCAAATTATTAGGTCGTTTTTCAACATTTATATAACAAAAAAGACATGAGGTGTTAAAAATCTCATGTCTTTTTCTGATATAACTTAAAATTGTTATTTTATAAACACATAATCATCCAACGTAACATTTAAATTACATAGAAACAGTATAGTTTTGGGATCATTCAAAACAACATAGCTCTAAAACTAGTTTTCGTACACTTACGTCATAATTTATGTTTTGGGATCATTCAAAACAACATAGCTCTAAAACACAAAAAACATTAAGGAGTAAACACATGTGTTTTGGGATCATTCAAAACAACATAGCTCTAAAACTTTAGTAAAATCTCATCATTTACATGATCAGTTTTGGGATCATTCAAAACAACATAGCTCTAAAACAACGATTTGAAAAAATAAACAGATAAGCGCGTTTTGGGATCATTCAAAACAACATAGCTCTAAAACGAATTTAAAGAATTACTACAAGCCGTATTTGGTTTTGGGATCATTCAAAACAACATAGCTCTAAAACCTATTATCTACTCCATATAAAAAATCTTTGGTTTTGGGATCATTCAAAACAACATAGCTCTAAAACTGTTCTATCTAAGGTTTAAACGTGAAGGTGAGTTTTGGGATCATTCAAAACAACATAGCTCTAAAACTGTTAAAATACCAAACAAAACTAACAAAGCGTTTTGGGATCATTCAAAACAACATAGCTCTAAAACCCTTTCAATTAAAACAATTATTCATAAAATGTTTTGGGATCATTCAAAACAACATAGCTCTAAAACCTCGCAGAAATAAATTTTCGCGAAATTTCGTAATCGCGCTACTCGCTCATAGCAAAGCTTCAGTTTTGAATGACTTATTTTTATTAATCATTTAATTCTCAAGGACCTTTTCAATAATTATAACACATCTTCAAAAGTTAAAAAGTAATCCTCATTAATATTGTTTTGTTACCTACATTTCTTTTTTTCAAATAAATAAAGTACGAACGTCATAACGAAGATCAGGACAATCAGATAGATGATAATACCTGCATTGACTTCCATTGGGATGCCAAAGCCAAGATTACCAAATGCATTGATTCCAGCATGCAATAGAATAGCTAAAAGCACGCTTTTCGTTTTGTGAACGATCAACGTCAAAATGAGCGAATAAACGATTGTTGTCAGTAAGTAGGTTGAAAAATCGTAATGATAATGGGCGAAGACATCAATTAAAAATAGTGGTCCATGCCAGACACCCCACAATAACCCAATAACGACACCTATTGTAGGGAGTGAGAATTTTTTTGACATGTTATCTTGTAAAATGCCTCTCCACCCCAACTCTTCCATACCACCTGCAAAAATCATCACACCAAACGCCAGCGGAAATGCAATAAGCTGTCCGATTTCTATTTCAGGATTCCACCAGCCACCGTGATGAATGATATTCGCAACAAAACCGATTAACAAAGGTGAAAGCAAGCTGATCGGCCACCAAATCCAATTGACTTTATGTCGGTATACACTTTCCCAGTAATCTTTTTTCTCTTTTTCAGTATACATTTTATGTACCATAAATATTGCAGCAAAAGCAGGTGCGCCACCACCAATAATACCTAGCGCATTAAAGGGGAAATCATCCCACTCTATGGAAGTTGTTTCAAGTAAATATGCAATGATACCATGTGATACATACATTAATAAAAATGTGAGCATTAGAAATAGCCAAATTCTTTTTGTATTTTTAGTCATCAAAACCCTCCTCTCAGAGATCATATCAAATATGAGTGAAATTACAAGACATTTATGTGAAATTATGAACAAAATGCATAAAAAAACATGCGATACAATCATCACATGTTTTCTCTGACCCAATTTATTAAATTCTTGACTTTATTGTTTTATAAACACATATTCATCTTTCGTTGAGTGTTCTTCACTAAACTCAAAATCTAAGTGATTGAAAGCTTTTAATGCTTCTGGTTCCTGTACTTGATTTTCAGCCATAAAACGAACCATCTCACCTCGAGCCATTTTCACTAACGTACCTTTTTCTTTCACTTTTCCATCTTTCAATTCTCCAAACTTACATCGTATGATCTGAGCTTGTTCGTTGTATTTCGTGATCGTTTTACTATATTCTTCCGATGCTAGGTTAATAATCGTATCTGTTTCACTAAAGATTTGTTTGGCTAATTGATCACCCCAAAAAGAATAAACTGATGGATACGTTTCATGATTCAATTTAGCTTGCATTTCTAAACGATAAGGCACTACACCATCAAAGGGGCTTAATATGCCATAAAAGCCTGAGAGGATCCTTAAATGCTCTTCTAAGTAATCATAATGAGCGGTTTCTAACACGCTAGGTGCCATATGCTGATATTGAATACCTTCATATGCGAGGATCGCTGGAGTAAGATTTGAACGGAGCTGCATATTTTGAATGCGTTCATAGTTTAATGTCGTAATCTTGTCGCTCGCTTTCCAAATCTTTTTCAATTCATCGTAAGTCAATGTTTGCAAATGGTTAAGTAAAAACTCGGTTTGATCAATAAATTGTGGTAACTGGTTGTGAGTGAAGCTGTCATTGTCTATATTCATTTTCTTTGCTGGTGAAATTATAATTCGCATAAGAACCACCTTTCTATCTTTCTGTCCATCTAACTTAATATAGCAATCTAAGCAACGTATGAAAAGTTAAGTATCTGTGTGAATCGTCCCGTATATTCCAATGATATCGCTTGCGACCAATTGCCCCGATAACGTTACCATCGGCGTCCCCCCACCTGGATGTGTTGAACCTCCTGCGAAGTAAACATTAGATAAGACAGGATCTTTGTTTTCAATTCGGAAGAAGGCTTGTTTAATAGTATTTGAAGACAAGCCATAGAGTGAACCTTTAAATGCACCTGTGCGCGTTTCAATGTCTTTAGGTGTCATACAATACTGTTCATCAATTCGTGTTGATAAACCGTCTAAACCGTATGACTCTAATTGATTGATAACACGCTGCATCATTTTTTCTTTCGTTTCTTCATTCCAAGTCAAGTTAGAACTTAAGTAAGGTGCATTGATCAATATAAATAAATTACCTCCGCCTTCTTTTGCTCTTTTTGGTTCTGAAACACTCGATTGACAAATATAAATCGTCGGTTCTTCTGGTACTTGTTTATCCTTGAAAATCGCTTTAAATTCCTGTGTGTATTCTTTAGGGAAAAAGACATTGTGATGTTCCAATTCTGGATAGGTTTTGTTGATCCCTAAAAGCATCGCAAATCCTGATAAAGAGACTTCTTTTTTCTCTAATTTTCTATTTAGTGGATGATGCTTTAATAAGTTTTGATAAACTGTTAAGGCATCTGCATTGAAGACAACATAATCCGCAGCAAATGTTTGACCGTTTGCTTGAACACCCACAATTCGATTCCCTTTTTGTATCGTGTTTTCTACTTCATGCTCCATAAAAAATTCAACCCCAAGTTCACGCGCTAATCGTTCAAATGCACGGACAATTTGATAGCTGCCCCCTTCTACTCCCCAGATACCTTGTCCACCTTCAAGGTGCGCCATCATTCCAAAAATCATAGGGGCTTGATACGGACTTGAACCAATGTAAGTTGCATAACGGTTAAACAACATGCGTGTGTTTGGATGTTCAAAGTAGCTTTCAACTAAAGTATTTAAGGTCGTTAAAGGTTTAATTTTAATAAAGTCTTTTAGTAAAGAAGGGGATAACTTGGTGCTCAGAGGATACATTAGCTGACTAAAAAACTGCCTATCACTAATCGTATATAAGCGCTTTGCTTCATCTAAGAATAATGGATAGTTGTTGGCATCCGCTTCAGAAAAAGCACTTATCTGCGTTTGTACATGCTCCACATCATTCGAAAAGTCAACGACATGACCATCCTTGAAAAAGTTACGCGTCCCTTTTTCAATCGGATAGAACGTTAAGTAGTCTTGTGGGTCTCTACCTACAGATTTAAACACATTGTCAAATACATGCTTTAACGTGATAGTACTCGGTCCTAAATCAAATTGATAATCACCTAATTCAACTGAACACAATTTACCACCACACGATTCTTCTTTTTCCAATACCGATACGTCAAATCCGTGATGAGCTAATTTAATCGCAGCACTTAAACCACCTAAACCAGCTCCGACAACGATGACCTTTTTCAACTATAACGCCGTCCTTTCCAATTGTATCCCTGCTTTGTTAAGCTTCTGATCATCGAATCAACACCAATTGCGATAAACAGTAACACACTAATCGGCATGAGAAAGCTAATCCAAAACGGTACTTTATTTGTTACATCAATAAGCATTTTGATAATGACGCCTAAGAGGTATAATAAAGCAATCAGTGTCAGCGATGCTTGTCCAATAAACATTAACGGTAAAATAAACAATACAAAATAATAGACCATGACGACCACTAATAGAAAGACGCTTCGATTGACACCAGCGAACATATTTTTTTGATAGCCCAACCAGACTGAACGAAAACCATGATACATACGCATCGAAACGATGTCATCGACCTTCAATAGCCTCGCCGGATCATTTGATTTTTTAATGAGCTTAAAGAGTTCCATATCGTCAACTAATGACGACTTAATCGCTTTATGCCCCCCGCTGTTCTGATAACTCGCCTTCTCTACAGCAATAAATCCACCGTGAGCTGCAGCAAATCGATAATCCTGGCGTGTCTGCACCCATTTGATCGGTAAATGTAACATAATCGTGACCATCATCATCGGGACGACTAATTTTTCAATTAGCGTTTTAGTTATTTGACGTGGAAAACCAGATACAATTCCTTTTTGTTGTTGATCTAGTACAGGTAATAGTGATGCAATCGCATGTTCTTCAATTCTCGTATCCGCATCTAAAAATAAAAACCAGTCACCGGATGCTTCTTGAGATAATTGATAACATGCGAAGGATTTGCCGAGCCAATCTTCTGGTAAGCTTTTTCCGTCCAATACTTTAAGTTTGTCTTGTTTATTTTGCCAATCATCTAAAATTTCAGATGTTTGATCGGTTGAGTGATCATTTAATACAATCACTTCATATGGCATTTTGCTTTGTTTAAACACATGTGTAAGGCATGCGTCAATATTGGCCTCCTCATTTCGAGCAGGAATCAATACACTAACTTTTAAATGAGAAGTTGAATCATCATGCTGAGGGGCACCTATAAAATAGCGTTTATTCCACAGAACTAATATCAACTGTAAGACCAATAAAATACTAATGACTATCAAAATAGCTTCGATCATTTAAACACCTTCTTTACGCGATCTAACCAATCACTAATTGACGAACTTTGTTTTTTCAATTGGATTAGATCCTCTCTTTTATGGTAGTTTATATCATTAACAATGGCTTTTTTATGTTCTGTATATTGTTTCGTTAAGACCGCTTCAAAATAAGAGGTCCATTCACTTCGAGAACGTTCTTGATTTTTCGCTAAAACTGGATCCCCTGCTTTGATCGATAGAACTGGTTTTTGTTCTTCAGGAAAGTAATAGTGAAAAGTAATCGGTTTAACAGTTACTGTTCCTCTCATTTTAATAATACGACCGATCCCCTTTTCAAATTGATAAGGTAGCTTTTCTTGGTGTTCGACTTTTCCTTGGGGGAAAATCCAAACGGGATGCCCCTGATCAAATAGTTTATCCATATACTGAAAGGTTTGAATTAAGTCCCTCGGTTTACGGCGATTAACACTAAATGCGCCTAATTTTCTAAAAAAAGGATAACTTGTTAACCCCTCTTCATCCATCATCACATAGTGATCCTGTTGCGATAGACTTTCTGTTAAATAATAGAGCATGAGCCCATCCCACCAGGAGCTGTGGTTGATGATATAGATAGTCGCCTCAGGGGTTGGAACATCTAGCGCGCCTTCAAATGTGACCTTTCCGAAGTGTTTTTTGATTAATACACGTTTTAAGTAAGCGTAAAAGACCCGTCTAAACATGGGGCGTTTATTTGCGGGTATCATAACGAAACTTCCCTTCAGCAAGAACGATGAATGCTAGACTCATGATGAAAATCGAGATCACACCATGCGTCACAGCGAGTGATCCGAATAATAACAACATCAATTGATAAACAAATGTGTTCACCCGGTGCATCCTAAACGAGCGTTTATACAACGGGAACATATAACTGAGTAACGCACCTAGTATAAACCACGTTATAAAATTCGTTAATGGAATATCATAATAACTAAATGTCCCTGGATTATACCAAGTCCAATACCCCTCTAGAACTGCGACTGGATCAAGGATTAAGTCAATAATGACAATCCATAAGCCCGTTTCGAGTGCGCGTTTTGTTTTATTACTTTGGGTGGACATGATCAGTGAATTAAATAAAACACCGACCCACGCGAGCGCAATTGTAAATGGAACACCAGCGACAAGTGGACCAAGTATATTAGAATAACTGTATTCGCCGAACGGAAAGCCTGTTTCAACGCTTAAAATTTCAACAAAGAACGTCGATAATGCAACAACGATGGACCCAATCACTAATGGTTTCCATCTGCCTTCTTTTTTCCAAATTAACTCTACTAAACTTAAAGAATAAAAGATTAAAAAAGCAGGCTTTGAAAAAGCTAATCCTTCCGGTACAACAAAAAACACCTGTAGAATAAAGCCAATCGCATACCAAAAGAAAAATATCGGCAATAAAATAGGTTTGTTTCTCATAAATAATCCCCCGCTATGTATATTAAATGTATCGTGCATAGCGTACTATACCCGATAGTTATGACGCTTAACCATTCTTAAGATTGAATCAAACAAACGATAACTATTAAACATTTCTATTAAAAATCAGCCCATAAATGAGCTGATTTTTAAAATAGCCGCTGATGAGCTAATCTCTTTTTTAGTTGATAAATGATCGTAAGTTGGCATCCTACAATAAATATCGATTCAAGAAAGATGATCGCAACGTATATGCTGATTATATGGTTACTAAGCTCTAGCATCATGGAATGAATGGGCACTTGAAATAACCACTCTGTTAACATCAAACTAACGATCAAACTAAACATGACAGAAACGATCGTTAATGCAAAATGAGTTTTAGTTATTTTTCGTGAGAATAGTGGTTTGTAAAGGTTAGTGAGCAGGATATAGGTTACAGCGAATATCAGCTGTGTTTGTGCCACTAATAGAACGACGATAAGAAAAGCCGTCATTAAAATCCGCTTCATTAATTTATTTTGACTAAAATATGCAAGAATAACCGGTATAAGGATAAAAGATACAATACTAGTCGTACCTCTGAACAATACTAGACTTATAATAGTCAAAGCTAATCCAATACTCGCATGGATTAATTGATTCGTCCGTGATATACAACTAGTCATCTATAAACTTCCCCGATTTCGGGATGATTTTTGATATAGGATTGCATCGAAGCATTCAAATGTATGTTTCCCCTTTCGCTTAGCTTGATACATAGCAAAATCAGCAAAATCAATTAACTGATACACATGATTAGCATCTTGGTTGTAAACGGCTAAACCTGCACTGAAATGAATCTGAAATTCATGAGAGCCAATCTTGATTGGCTCATTAAAGAGGTGTTGATCTAAGTACGACCAAACCGATTCCATCTCAGCATTTGTTACAGAGGAATAGCCGTGTCTATAAACACCAAACTCATCTCCTGAAATGCGCATCACGATTGTATCAGATCGGTCGAGGGTTTTGAGACGTTTTGAAAATTCAATTAAATATTGATCGCCCATTTGGTGACCGTATTGATCATTAATTTGTTTAAAGCCATCAAGGTCAATAAAAACAAAGATCCCTTTGGCATGTGGATCCTGGTTTATGACCCGTGTCATTTCACTCTCGTATTGATAACGACCAATTAAACCTGTTAATTCATCTGTAACTAAGCGATTGTTAAGTTTATTATTCACTTGTGTTAAATGTTGATTTGCTTTCGCTAATTGACGTTGTGTATTAGTAAGGTCGTTATTTAAACGTTGAATCTGTTCAAACTGGGCTCTCATAATATGTTCAGTATTCGTGTTTAGCTGTTCGCTCTCTCCTAAAATTAAGTTGAAAAAAGGTTGTAGCATAACGGCTACAGCTACTGTTTCGTTTTTAGATTCCGTACCGTACAGTAATACTTGTTCCCCGCGCACCAGAACATATAATGAAATCCATGTGTCTGGTGCGATTAAACGAATAGAATGAGCCTCAATCACTTCATTTGGATGTTTGATCGCTTCATTTAAAGCATTTTCTACAGCTAGATACGATTCATGATGAAAAAAGTGACTAGCTTTTGTTTGAATCGGTGACAATAAATAGACAGGAGATTGCCAATACGTCTTTATAAAACTCAATTGATGATCTGCTTCAATTAAAAAAGAGAGCAATTGTTCATTCACTCGCACCACCTCCAACATCATCAACGCTATCATTTGCCCAAGCGATGGTTGTTCTTGCATCTGTTGAATAAAAATCAACAGGCCACCTTTCCCATAATCGATCGGTGTAACTAAATGCTTGTCCACCTACTGCAATGTTAAGTGTTGGATATTTAGTTCTTACCTGATTAATGACCGCCTCACAAATCCCCAAATATGGCGGCATCGTTACAGATAATGCGAGTACATCTGGTTTATGTGTATCAATGGCTGAGAGAATTGAATCTTGAGATAGTGATGATCCTAAATAAAATGTATCCCAACCATCGTACTCAAATAGATCTGACAACATGCGTATGCCTAACTCATGAAGCTCATCTCCTATAGTGCATGAAACAAGCGTATGATTTTTGCGAGGCATTTGAAATATGTCATCATAAAACTTCGCCATAACATTTTGCGTCACCGATGTTGCAAAGTGTTCACGATCAACTGTAATGTCATTCTGGTGCCATAAAACACCAATTTCATGCATCGTTTTCTTCAAAATAGACTCATATATAATTGGAATTGAAATACCGTCATGATAAGCGTTTTGAATCAATTCATGTGCACGTTCAATGTCACTACATAATAGTGCGTCTAAATAATCTCGTCTATATTCATAAAAAGGGCCTTCTTCAAATGAAGTAGACACCGCTACATTTGTTACGGCAGCTCTTGTTACCTCCGATGCAGCTTTAAGATATGCTTGTGCTAATTCTTTCTCTGAGTCAGTTAATAAGTCTGTCATCATTAAGGTTTTTGATAATATCATATAATGATCAATCATTTGTTGCATAATTCGATCACGATCTAGATCGGGCATGAGATGCGTTAACAGTTCATATAACCAAACGGCGTAATGTTCAAATATATCCTTATCTTCAAACTGAATGGCAGTCATAAGAAAGCTAATATTGTATACCACATCGTCATACATCGCTTTTTGTCGACGTTCATTCATTTCTTCATATAATTGTGGGTCCATCTTAAACTGCTCTTTAAACACGTATTGTGCTATTTTAATAAATGATGGATCCGTATAATTTGTTAACAGACTCATGGTGTTGCCTCCGATAGGTGTGGTTAATTCATTGAAAGCCAATCATCTACAAATGGCTAACTTAACTAAATGTAATACACTTTAATTAATAATTCAACTAACATGTTGTATATTACATTCGTACTAACATTACACGAGTATGAAAAGCCATTCATACTTTTAATAATTCAAGTAATAGGCTTATTACTTAAAAAATAAACAACCGGATGATAATAGATTTTCTATTATCATCCGG</t>
  </si>
  <si>
    <t>MKKKYTIGLDIGTNSVGWAVIRDDYDLIRKRMKINGDHEKGKMKKNFWGVRLFDEGETAEDRRIRRTTRRRLRRRRNRVQYLQSILKDELNRVDENFLHRLNESFYVPIDKEHNRHPIFGTLDEEHAYHKQFPTIYHLREYLANSNEQVDIRLVYLALAHIIKYRGHFLIEGELNTENSSVEETFADFLNHYNQMFSLQDDGSYINPLSEDISVEYDLTEKTSRSLRAENVLNKFGTEKRNGMLHQFLKLIVGNQGSFKKVFSLTEDRKLNMTKETYEEYLEELLVDIGEDYRELFLAAKNAHDAIELSDILSVSDDKTNASLSSSMVKRYEEHKQDLSALKNFIKVNIPDRYYDLFRNPKKNGYAGYIEGKTTEEDFYKYLKKELDNVEGAGMFLQKIDEERFLRKQRTYDNGVIPHQIHLEELRAIIEKQSAYYPDLLNHQEKIESLLKFRIPYYVGPLAKEQSKFAWIKRLDDTSIRPWNIEEKVDLIGSAESFINEMTNYDTYLPNEKVLPKHSFLIQKFNVYNELTKVQYVNDQRKLCNFSSHEKKEIYENLFKEKRTVSQKDLEDFLINEYQLENPSIKGIENKFNASLKTYHDFIKVGVPRAVLDNDNYENELEEIVKILTVFEDRKMIRQQLQKFSHVLDYDILKKLQRRHYTGWGRFSQKLIDGIRDEHTQKTILDYLIDDDAPNKNINRNFMQLINDLDLSFKKIIETAGLQTESDKLKDIVDQIPGSPAIKKGILQSLKIVDEIVYIMGYEPEAIVVEMARENQTTTQGQKNAKERLKRVEESLKDMKSDLIKKQPVTQDALQNDRLYLYYLQNGRDMYRNQELDINNLSNYDIDHIIPRSFTTDHSIDNRVLVSSKDNRGKSDDVPTLEVVKNMKPFWSSLYRSNLISKRKFDNLTKAERGRLTADDKAGFIKRQLVETRQITKHVSSILNERYNEQNTEENHNVKIIPLKSALTNQFRKAFDLYKVREINDYHHAHDAYLNAVIANLLLKVYPHLEPGFVYGEYRKTNMFKENKATAKKQFYSNLIERFKHEGQIIDENGEIVWDMNMHVEKIKRVLSYNQINIVKKVEIQTGNFSKETVQPKGESSSLIPRKKGWHPKKYGGFDSPNIAYSIIFTHEKGKKKKEVKEMIGITIMDQSIFEADETKYLEEKGYVNSILKFKLPKYSLFELENGRQRLLASANEAQKGNQLVIPTHLMKLLHYCNRYIDSGFKNVDYEIYLNDNRHHFSELLNHVLNFSAAYTLASANEEKIKKLYIEKSDQAEVGELATSFINLMDLNRMGAPSTFKFFGTNIERKRYTSIKELLDATIVFQSITGLHETRKEV</t>
  </si>
  <si>
    <t>1895794.SAMN05660561.BGO48_06240</t>
  </si>
  <si>
    <t>GCF_001898335.1</t>
  </si>
  <si>
    <t>MAG: Mucilaginibacter sp. 44-25 SCNpilot_cont_1000_p_scaffold_1|</t>
  </si>
  <si>
    <t>TGAGGAACGAAGCATCTATCTACGCTATAATTGTTTGAAGGATGATCCGCTTTCGCTCAGCATGACAAGATGTAATTACCTTTCGTATATAGAAGGCATCAGGCCGCTACTTCTTCGCTATCCTGTAAAATTTACCGCTATCGGTTAAGCCGTACAGGGCGCCGTCCTTGCCGGTAACCAATGCCCGCCAGCGTTCGTTTTTATCGCGCAGCAAACGCTCCTCGCCTACCACTTTATTGTTCCTGATCACCAGGCGCGCGATGTGCGAGCCGCTTAAGCCGCCTACAAACAGGTTGCTCTTCCACTCGGCGATATTCCCGGTGTAAAAAGTAATGCCACCGGGCGATATGGTAGGGTCCCAATAATAAATGGGCTGCGTCATGCCTTCTTTTTGCTGTATACCATCGCCCACCTTTTCGCCGCTGTACTCAATACCGTAGGTAATTACCGGCCAGCCGTAATTATGGCCGGGCCTAATAATATTGATCTCGTCGCCGCCGCGGGGGCCAAATTCCGCTTCCCACAGGTCGCCGGTTGCCGGGTTCCAGGCCAGGCCGTCGGGGTTGCGTAACCCATAAGCATATATTTCGGGTAAAGCACCTGCCTTACCCGCAAACGGCCCACCGGGTACCGCCTTACCTGTTTTGGTGATATGGATGATCTTACCTATACCCGCCCCAAGGTCCTGCGCTTTCATGCGGATATCTGCGCCGCTGCGCTCGCCTGTGCTCACAAACAAATCACCTTTCTTATCAAAAACAATACGGCAGCCGTATTGCAGCGTGCCCTTGTAAGCCGGCTCGGCCCGGTAAATTACCTGTACATTTTCCAGTTTTGTTTCGTCAGCCGATAACTTGCCTTTGGCGATGGCCAGCAGCGAGCCGCCGGGGGCTTCTTCGGCATAACCCCAGTAAACCATGCGGTTATTAGCAAAAGCAGGGTCGATAGTTACATCCAGCAAACCACCCTGCGCTTTAAACAATACCGGCGGGAAACCGGTGATCTGTTTGTCAAAAGCACCGTTGGCCTTTAATATCCGCATGGAGCCCGCTTTCTCCGTGATCAGGAACCGCCCGTCGGGCAGTACGTGTATGCCCCAGGGGTTCTTCAATTCGTTGTTGATCACCGTTGCCGTATAAGGCGTTTTTGTTTTGATCCCGCGTATGCGTGTTTGCCCGCGAAAGGCCGGTTTGTAATTGGTATTGGGCTTTTGCGTTTCAACCGGGGCCAGGGCGGTATCGCGTTGCAGATCATGGGCATTAGCGCCGGCGCAGCACACGGCAAGGCCTGCTGCCATAAATAATTTTTTTGATAGCGTAAACATAAGTAGTTGGTAATGTATGCGGTACTTGTTGCTTCTATGGGGTAATAGAAGCAATATTAAAAAATTAATATTTGTTTGCACCGCCTGTTAAAAAACAAATTAGCCGTCACTTTGTATAACTCTCAATTTACCGCGTAATTGCCGCATAAACACACCGGCGGCACAACAATTTTACGCTGCATCAATACTGCTTTTTGTAACATTGCACAAATTTTAATAGTTGACAGTAGCCGCTAAAAAGATATTCTCGTACCTGTTAAAGGCATCAATACTTGTTTTAACGGTATTATTTGTCTACCATAAACTGCTTAGTAAGAACGATAGCCTGCAGCAGTTTAAAAACCTTACTTCGGTTATCAGCCGGGCCGAGGTGGTGTATACCATGGGCGCCGTTGTAGTACTCATGGTGGTTAACTGGGCGCTGGAAAGCTTAAAATGGCAATACCTGGCTAAAAAGCTCACACGCCTGAGTGTATGGCAGGCCGTTGAAGCGGTATTTTGCGGCCTTAGCTGGGCCATATTTACCCCTAACCGTATTGGCGAATATGGCGGGCGGGTAATGTTTCTGCCAAACCGCAAGCGCATACATGGCGTATTCGCTATGGCTGTAGGCGCGTTTGCTCAAAATGTGATCACCAACCTGGTGGGCATTATGGCTTCTCTATGGTTTATTTACCATTTTCTGCATTTAAATACCTGGCTATTTCTTGGCATCACGCTGTTGTCTGTCGCGTTTTTAGCATTGTTCCTGCTGCTGTATTTTCGCATAGGCCTGCTGGTAAAATGGCTGGACAGGATCAGTTTCCTCAAAAATTTCCGCAGGTTCTTTGATATTATGGGCCGTTACAGCCAGCGCGAGCTACTGATAGTTTTTGCCTACAGCCTGGCGCGGTTTTTCGTTTTTTCGTTCCAGTACTACCTGGTCATTCACCTGCTGCTGCCGCAACTGCCCATGTTCAGCATGATCATGACGGTACTGGTGTTCATCTTCATCCAATCGGCCATGCCCTCGCTTGACCTGCTCGATATAGGCGTACGCAGTTTTACGGCCATGCATTTATTTTTATACATTACCAACCAGCAAATAGCTATAATTGCAGCGGTATCATCTATCTGGCTCATCAACCTGATCATACCGGCCATTATCGGCTCTGTATTTGTTTTTAAACTGAGATTCTTTGATCGCACTGCATAGTATTATTTCGTTATTGCTTACCGGCCTTTACCTGCTGGTGGTTGGCTACCTTATTAAAGGCTGGGCGGCGCTCAAGCGCGCGAGGCTTACACAAAGCACGTTTATTACACCGGTAACCATATTGATAGCCGCCCGCAACGAGGCCGAGCGTATTCACCTTACCATTGAGGATATCCTGGCGCAGGACTACCCCAAACATCTTACCGAAATTATTATTGTTGACGACCACTCTACCGATGATACCGCCAACATTATACGCGGCTATGCCGGCAGGGGTGTTAAGCTACTACAGCTCAATGAGGATAAGCCCCTCAATTCCTATAAAAAGAAGGCCATTGCCGAAGCCATAGGCATGGCAACCGGTGAGTTAATGGTTTGTACTGATGCCGATTGCCGCATGGGGACCCAATGGCTTTCGTCAGTAGTTAGCTGTTATGAAACCCTGAAACCGGTCATGATCTCGTCGCCGGTAACCTACTTTGAAGAACGCTCTTTGTTTGAACGCCTGCAAACGCTGGAGTTCTCTTACCTTATTGGCATTGGCGCCGCCTTTATTGGCAATGGCAGGGCATCAACCTGTAACGGGGCTAACTTTGCCTATCGCAAGGATGTATTTTACGAGGTAGGTGGCTTTAAAGGTATTGACGACCTGGCATCCGGCGATGATGAGCTGCTGCTGCAAAAGGTGGCCGAAGTATATCCACACCGGATAGCTTTCCTTAAAAACCGCGATGCTGTGGTATATACGCATGCCAAACATACCTTGCAGGAGTTTTTGCAACAAAGGCGCAGGTGGGCCTCCAAATCAACCCGGTATAAGGATAAAAAGGTAGTTGCCCTGGCAGTTTGCATTTGGCTGTTTAACCTTTCGTTACTGGTAAATGCCGCGCTGGGCTTTTACAGTATTACTTTTCTTGAGCTTTTCCTTGTGCAGTTTCTGTTGAAATATTTGATCGAAGTAGCTTTTCTTCTCCCTATTACCGCCTTCTTTAAAAGGCCGGGGCTGGTGAGCCTGTTAATTATATTGGGACCTATACACATTATTTATTTTGTGTACGTAGGTTTACTGGGCAATACCCGCAAGTACGCCTGGAAAGGCCGCGTGGTACGTTAATCGTTGATATAAATACGCATTTACATTATTTTATAAAATAACTTCCTTGCGCACTATTAAACAGATTATTTATCTATTTTAGGCTGCCTGTTACCAAAGTAATGCAAAACTATCATGAAAACTCCGGCGAGGATGAGCTGATACGGTTGCTTTTAAAGCGACAGTCGGAACTTAACTCCCTACTGGAAGTTACCCGTGCCATCAACAAGAACACACCTACCACTACACTGTTCCAGATGCTGGAGGTGATCCTGAAAAGCTACCTGCAAATAGGCAAGTTCAGGTTCATGATAGAAAAGGGTGGCAATTTTAGCTGCATATCTAAATTTGGCGGCATTGCCGAATCGCCCATCGTTTTAAACAACACCTGGAAACACTTAAGCAAGATCAAATCGCCCTCGCCACTTAACGGTCACGCCGACAAGATCTTAAGCACCTATAACTATTTTATTCCTATCTATCATAAGAACAAGGCGCTGGCCTTCGCCCTCATTGGCGACTTTGATACCAGCAGCGCCATGCTCAATAACGACCTCAACTTTATACAAACCCTTATTAATGTAATTGTAGTGGCTTTGGAGAACAAGCGGCTTTTTCGCGAACGCCTCCTTGCCGAACGTATGCAGCGGGAAATGGAACTTGCCGTGGAAGTGCAGAACATGCTGGTTCCGCTGCGCGAATACCGTGAGGACGGGATAGAAGTAGACGCCAAGTACCTGCCGCACCAGGACATCGGCGGCGATTACTTTGACTTTTTCAGGCTCAACGAGAACGAATTTTTATGGTGTGTGGCCGATGTATCGGGAAAGGGGATATCGGCAGCGCTGCTGATGGCTAATTTCCAGGCCAGCCTGCATGGCCTGGTAGCCATTGAGGACGACCTGACCACCGTAGTTGAGCGCCTCAATAAAATTGTGATACGCAACACTAAGGGCGAGCGCTTTATTACACTCTTCCTGGCTAAATACAACCAGAAAACGCGCCGCCTTAATTATATCAATGCCGGGCACAACCCCACTATTTTATGTGCCGATGGCGAAGCCGTACAACTAAAACTGGGCACTACCATGATCGGCGCGTTTGACGAGCTGCCATTTTTAAATGAGGGCGAAATTGACGTAGAGCCCGGAAGCCTGCTTTTTAATTATACTGACGGCTTAATGGATATTGAGGCGCAGAACAGTAAAAACTGGAACGAAGAAAAAATGGTGGAATACGTAGTGTTTAACGGTGATAAAACCCCCGACCAGTTTAACGAAGAATTGATGCACCACATTAATAACGTGGTAAAAGGCCGCCTGATAGACGATATCACCCTCCTTACCCTGCGCCTGTACTAACCCTTAGCCAAATAGTAAGGTAAATACCTCTTCGATACGACCTACCGGCCTTACATCTATAGCATACCGTGTGAGATCCAGCTTCGCTTTGTCTTTAGCTGCTGATGGCATATTGTATTTGGAGATAAATATCTGCTCAAAACCCAGTTTCTGCGCCTCGGCTATGCGCTGCTCCACACGGTTAACCGCGCGTATCTCGCCTGACAGGCCTATTTCACCGGCAAAGCAGGTTTTGGCAGAAATAGGGATATCCTCGTGCGAAGATATAATGGCTACAGCCAGGCCAAGGTCAATAGCCGGGTCCTCCACGCGTATACCGCCGGTAATATTCAGGAAAACATCCTGTGTGCCCAGCCTGAAACCGCAGCGCTTTTCCAGCACGGCCAGCAGCATGCTCATACGTTTGGTATCAAAACCGGTAGCGCTGCGTTGCGGCGTGCCGTAAGGCGAGGGGCTAACCAACGCCTGAGTTTCTATCAGCATAGGGCGCATACCTTCCAGCGTGGCCGAAATGGTGATACCGCTTAAACCATCCTCCCGCTGCGACAACAGGATCTCCGAAGGGTTAGATACCTCCCGCAAGCCTTCGCCCAGCATCTCGTAAATACCCAGTTCAGACGATGAGCCAAAACGGTTTTTTATCGTGCGCAAAATACGGTAAACATGGTGGCGATCGCCCTCAAATTGCAGTACGGTATCTACCATATGCTCCAGTATCTTTGGCCCGGCTATCATGCCGTCCTTAGTAATATGGCCGATCAGGAATACCGGCGTTGATGTTTCCTTGGCAAAACGTAACAGTTCCGCGGTACATTCCCGCACCTGCGATACACTTCCCGGAGTCGATTCCACGTGCGCCGAGTGCAGGGTTTGGATAGAGTCGATCACCAGCACATCGGGCTGCAGTTCCTCTATTTGCTTAAATATGTTTTGGGTAGAAGTTTCCGTAAGGATATAGCATGCCCCTTCGCTTCCTGAAGGTTGTGTAGAAGCACCTTGCTTATTAAAAGCTCCCCCTTCAGGGGGTTGGGGGGTTAATCTTTCCGCCCGCATCTTTATCTGGTGGTCGCTTTCCTCGCCCGATACGTAGAGTACTTTTACATTAGGCATGTTAAGCGCCAGTTGCAGCATCAGGGTTGATTTACCGATACCCGGCTCGCCGCCTATCAGCACCAACGAACCCGGTACCACGCCACCGCCTAAAACCCGGTTAAATTCTTTATCGGGCGTAAGCAGGCGCTGCTCCTCCCGGTAGGTGATATCCGCCACCTCAACCGGCTTGTTGGCCCGCTGCATGGAGGTAGAAGCGCTGGCTTTCCAGTTAGGTACACTGGCATTACCTTTTTCCAGTATCTCCTCAACAAAAGTATTCCATTGCTGGCAGCTTGGGCATTTGCCCAGCCATTTAGGCGACTCATAGCCACAGCTCTGGCAGAAATAAGCGATCTTGGTTTTAGCCATTATTCAGATATGCAGATTACAGATGTGCAAATATGCAGATTTTTTGCTATTAAAATTAGCAAATATTAACAGATAACCTTTAACTTATCTTGATATCTTGGGAGTTCTTTGACAACTGATATTTGGGACAACTTCCTTTTTGTGTAGCCCAGATTGCCATTTGTTGTGATTTGCTTTCAATTCTTTGACAACTGATATTTGGGACAACTTTTATTGTTTACATCAAAAAGAACTCTACGTTGTGATTTGCTTTCAATTCTTTGACAACTGATATTTGGGACAACGACCACAAAACGGATCGATACGAATTATTTGTTGTGATTTGCTTTCAATTCTTTGACAACTGATATTTGGGACAACCATTAGTTACGTTTGCCTTTAAGAATAGCGGTTGTGATTTGCTTTCAATTCTTTGACAACTGATATTTGGGACAACGGTATGCCATGGGATTTAGAAGTGTTAATAGTTGTGATTTGCTTTCAATTCTTTGACAACTGATATTTGGGACAACGTGCGGAATGAAGCCTGAATATTGCGAATGGTTGTGATTTGCTTTCAATTCTTTGACAACTGATATTTGGGACAACTTTATCGTATTCATCCCCGTTAGGTACCGCGTTGTGATTTGCTTTCAATTCTTTGACAACTGATATTTGGGACAACAAGGCCATGAACCCTAATGCTACTCCGGAGGTTGTGATTTGCTTTCAATTCTTTGACAACTGATATTTGGGACAACTCGTTAACGTTACGGCCAACAACGGTGCCTGTTGTGATTTGCTTTCAATTCTTTGACAACTGATATTTGGGACAACTCGCTAACACCAGTATTTGTATCAGTTTCTGTTGTGATTTGCTTTCAATTCTTTGACAACTGATATTTGGGACAACGTAAAAAAGCCCGATAATGTAACACTACCGTTGTGATTTGCTTTCAATTCTTTGACAACTGATATTTGGGACAACTTTGATACCAATGGCATTAGAGGATGATATGTTGTGATTTGCTTTCAATTCTTTGACAACTGATATTTGGGACAACTAGATAATTTGCGATCAACCAATAAGATTAGTTGTGATTTGCTTTCAATTCTTTGACAACTGATATTTGGGACAACGATCTGTTCGTTATGGCGGGTGGCTGAATAGTTGTGATTTGCTTTCAATTCTTTGACAACTGATATTTGGGACAACGCGGGCAAGGTAAAGGGCTTTTCGATTGAGTTGTGATTTGCTTTCAATTCTTTGACAACTGATATTTGGGACAACTGATCTTAGCCGCAGCGTCTCGGTAGTATTGTTGTGATTTGCTTTCAATTCTTTGACAACTGATATTTGGGACAACTATATTTCGTTGTTTACAACTCATCAGACGTTGTGATTTGCTTTCAATTCTTTGACAACTGATATTTGGGACAACCCACTGGTTTTAGTGATGATAACCTTATGCGTTGTGATTTGCTTTCAATTCTTTGACAACTGATATTTGGGACAACGCGTTTGTTGCCCTTACCAGTGAGGGGGGCGTTGTGATTTGCTTTCAATTCTTTGACAACTGATATTTGGGACAACATACCCCAAATTAATTAACACAATATCAATCAGTTGCACCCAATTTTAGAATTAAAAAAATCCGGATGCTCAAACATCCGGATTTAAATTCTAAAATAATTCTAATTGCTGCGGCGTTTCCGGAAGCGGTTTTTCTTCTTTACCGTAATATAATTCCATCATGCCAAATTGCTTATCGGTAATGGTCATGATACCTACATGCCCCTTTGCAGGCAATATCTTTTTCACCCTTTTAATATGCACATCGGCGTTTTCGCGGCTGCTGCAATGCCGCAGGTATATCGAAAACTGGAACATACCGAAGCCATCCTTCATAATATTCTTACGAAATGTGGCATATATCTTCCTGTCCTTTTTCGTTTCGGTAGGTAAATCAAAAAACACTAATATCCACAAGGTCCGGTATTCATTTAAACGCATTCGTTAAAAAGGTAATTCATCATCCTCATCATTTGGGTTGCGTGTATAATCCCCCTGTTCTTCTGCCGCGTCGGCCAGGAAACTTTCATCCGCAGTTTGGTAAAACATGCCCTTTTTCTGGTTAAAGTTCTTCATCAGCGGATAAACCAGTTTCCTGCTACGGCCTTCGTAGCAACGTGCCAGCGAAGCGGTTGTACTTTGCAGGCCAACCATTAGCGGGCTGCGGCCTTTCTCAAACTGCACATCAACCGTGGCAATACCCAAAAGCTGCGCTTTAATAGAATTCCCCAGTTCCAGGAAATTTTCTCCGTTATCAACAATCCGCAACACTATTTTATCTACATAAGGCCGGTATGGCTCCATCATATCATCGGCAAGGCAGTAAGCATTGTACTTATTACGGTGGTGGATACCCAGTGTGGGCAGCAGGCCCGAGCAAACCAGGCTGCGCGCCACAATAGCCCGGAGTATGGCATACCCATAGTTCAGTAAATTATTAGGCGGGTTACCCTCCCGGTTCCTGAAGAACACTACTTTAGGTGGGAACACGTTTTTCCAATAATAGGCAGCGGCCCGGCCTTCATAATTATCGGGGTCGCCGGAGCGTACCGATTTAGCCCAATACAACATATTATCATGCTCAATGCCACGCTCGGCAAGCACGGCGGCCTGGTTTAGTATTTTGGCCTGCACGGTTTGCTGCCATAGCTGCTTTTTTAAAGGTTGCGAAGCATTGATCTGGTGCCTGAAACGCTCGCTTTGGGTATCGTTACCATCCAGAGGAAGCAGCATCCCTGTAGGGTGGTGGCTGCTATCACAGGTAATAATAGCGGCATTGTTATCCAGCAGCGCTGCCATACAGCCATGCGTAATGGTAATTTGCTGATGATCGAGCACCACCACACCTATATCTTCTATAGCGGCGTACTTTTTTGATTCCTCATCGCCTAAAACCTTTAAATGGGGCAAATCAATCACCATCTGGCCGTTTTTAAGGCTCAGATAGGCGGGGTTGCTAAAGTGCAGTGTTCGTTTGATCATAACTATCTGCTTGTAATTGACCAATCAATCCGCAGAATAGTAACCTTTACACCACCATAGCTCACATGTAGCCATCCCTTTGCTCAATACCCATCCACCTTGCATAACATTGAAAAGGCACCCTTAAAAAAACATGACCTAATAAGTGCTTTACCCGTATGCAATTGCCGGTACACTTTTAAGAAAAATAAAAAGACCTGGTGATGATGTTTGCTTTTTCTCTGTTGTATTTGATTGATAAAGTTTAGTTAATCAAGTATATACAATTTTTCTGAAAAAGAAAAGAAGTTTAATTGACGGGTAGCGGCCCAAATAAGGGCAAAAAAAATGCCCCGTATGGTAAGACGAGGCGCTTAATGTTTACACAACGGAATAATCCTTATTGTGATTTGCTTTTTCTTTGAACTCAAATTTATAATTTTTTAAATTAAATCCAAACAAGTAATAAAAAATCCCGCCATCAATAGTTGTAGCAAAAAGCTAAAATTTGTAGTTTTAGAAACACCGCTTTCAATTTAAACCTTTTACAAAATGAAGAGAATCCTTGGCGTTGATCTTGGCACTACCTCAATTGGCTGGGCGTACGTGCATGAAGCAGAAACCAAACAAGAACAATCCTGCATCATAAAATTAGGCGTACGGGTAAACCCGCTGACTACCGATGAAAAAGACGATTTTAGTAAGGGCAAGCCGGTATCTGTAAACGCTGACCGCACGCTCAAACGTACCGCGCGCCGCAACCTGCAGCGTTACAAGCTGCGCAGGCAAAACCTGATTGAGTTACTGCTACAGGCCGGGCTTATACAGCCGGGCACACCCCTGGCCGAAACTGACGAAGGCTCTACTCACCAAACCTACGCCCTAAGGGCCAGGGCTGCTACCGAACGGATAGAAAAAGAAGAGTTGGCCCGTGTGCTGCTCATGATAAATAAAAAACGCGGCTACAAAAGCAGCCGTAAAGCCAAAAACGAGGACGAAGGGCAGCTGATAGATGGTATGGAAATAGCCAAAAGGCTGTACCATGAAAATTTAACACCGGGGCAACTGGCTTACCGGTTATTACAAGAGGGCAAAAAAAGCCTTCCGGATTTTTACCGGTCTGACCTAATGGCCGAGTTTGATAAAGTTTGGCGGTTACAGGCTACGTTTTACCCCGAAATATTTACTAACGAATTTCGGAAAGATATTGAGGGCAAAGGGCAGCGGGCAACATCGGCCGCCTTCTGGACCAGGTATGGCTTTAACACCGCCGAAAATAAAGGCAACTGGCACGAGCGTAAGCTAAGAGCCTACCAGTGGCGTGCCGCGGCCACCGGCACCCGGCTTACAGAAGCCGAAGCCGCTTACGTAATAGCCGAGATCAATAACAACATCAGTAACTCCAGCGGCTACCTTGGCGAAATTAGCGACCGCAGCAAAGAGCTGTACTTTAACAACCAAACCGTTGGCCAATATCTTTATCATCAGTTACAGCAAAACCCGCATGCAAATACCAAAAACAAGGTATTTTACCGGCAGTATTATTTAAACGAGTTTGAAACCATATGGCAAACGCAGGCCGTTTACCACAGCGAGTTAACACCCGAGCTTAAAAATGAGGTAAGGGACGTGGTGATCTTTTACCAGCGTAAGCTGAAATCACAGAAAGACCTGGTAAACTTTTGCGAGTTTGAAAGCAAAATAGTGGAGTATGAAAAGGATGGCAAAAAGGTTAAGTACCAGATGGGTGCTAAAGCTATCCCAAAATCTTCGCCCTTGTTCCAGGAGTTTAAAATATGGCAAAACCTGGGCAACCTGCAGGTGCAGCATAAAAAGCTCAGGCAGCCCGAATTTCTGTCAACCGAAGCCAAAGAGCTGCTGTTTGCCGAGCTAAATATTAAAGGCAACCTGCCCAAAGAGGAGATATTGAAACTGCTGGAGCTTAACCCCAAAGAATGGGAGCTTAACTTTACCACCGTTGAAGGCAACCGCACCAACCTGGCATTTTATGCCGCCTTTTTTAAGGCCATGGAAAACGAGGGACACGATGAAACAGACTGGCTTAAGCTGCCCGCGGCGGAGATTAAAAATAGCATTACCGATTTTTTTAATTCGCAGGGTATTGATGCCCGCATACTTGATTTTGATGGCTTACAACTCAACACCCCTGCCGAGCAACAACCGGCCTACCTGTTTTGGCATTTGCTGTATGCCTACGAGGGCGACGATTCTCCAACAGGCAACGAAAAGCTGTACCAATTGCTACAAAGCAAATTTGGCTTTAAAAGAGATTTTGCTCAAATACTGGCCCGGGTGGGTTTACAGGCCGATTATGCCAGCCTGAGCGCCAAGGCTATTAAAAAAATATTCCCTTACATACGCGAGAATAAGTACAGCGAGGCCTGCATGTTAGCCGGCTACAACCACTCGCATTCGCAAACGGCCGAAGAAAATGCCAACCGCCCGCTAAAAGAGCAGCTTGACCTGCTGCCACGCAACAGCCTGCGTAACCCGGTGGTTGAGAAGATACTTAACCAAATGGTAAATGTGGTTAACGCCATAATTGCCGACCCGGAACTGGGCCGGCCTGATGAGATACGGATTGAACTTGCCCGCGACCTTAAAAAGAACGCTAAAGAGCGGGCTGCCGCAACACTGCAGATCAACAAAACCAAAGCCGAGCATGATGCCATCAGGGCCTTGCTCATTAAGGAGTTTGGCCTCAAAAACCCCACCCGTAATGATATTATACGCTATAAACTTTATGAGGAACTGAAGTTTAACGGCTATAAGGATATCTACACCAATGATTATATATCAAGGGAGGAGCTGTTTACACACAAGTATGATATTGAGCACATCATCCCGCAGTCGCGCCTGTTTGATGATAGCTTCTCCAACAAAACAGTGGTATTGCGAAGCATCAACCTCAGGAAAGGGAATGCTACCGCCATAGATTTTATTAAGGACACCTATGGCGAGGCGGCCTTAAGCGAGTACAAAACGCGCCTGGATGCCTATATTAAATTTTACCCCGAGCGTAAAGCCAAATACAACAAACTACAGTTGCATGGGGCGGCCATAGGCGAAGGGTTTATTGAGCGCGACATACGCGATACGCAATATATAGCCAAAAAAGCGAAAGCCATGCTGCAGCAGATTGTACGTAATGTAGTGACTACCACAGGCAGTATTACCGACCGCTTGCGCGATGATTGGGGGCTGGTGAACATTATGCAGGAACTAAGCCTCGAAAAATACCGCATGCGCGGCCTTACAGAAATGCAGGAAACAAAAGATGGCAACCTGAAAGAACGTATTATTGACTGGAGCAAACGGCATGATCACCGGCACCATGCCATGGATGCTTTAACCATAGCGTTTACCCGGCATAGCTATATCCAGTACCTTAACCACCTTAACGCCCGTAGCCACGAAGACGAGTTTACAGAAACGGTACTACGCATACAGGCAAAGGAAACAAAAGTAGGTACGGATGGTAAGCGGCGCTTTAACCTGCCGGTGCCTCATTTCAGGGAGCAGGCCCGGCAACACCTCGAGGCTACACTGGTTTCTATTAAAGCCAAAAACAAGGTGGTCACCAAAAATAAAAACAAAATTAAGACCGCCACTGGCGAAAAAGTGCAAATTGCGCTTACACCACGCGGGCAGATGCACAAAGAAACCGTATATGGCAAAGTGCGCCGCCAGGTAACAGCCGAAGAAAAGGTAAGCACCAAATTTACAGCGGAAGTGATAGCGCAGGTAACCAACCCGGCATATCGAGCGGCACTGCTAAACCGCCTTAACCAAAACGGTAACGACCCGCTAAAGGCCTTCGGTGGTAAAAATGCCCTGACCAAAAACCCACTGTATATAGATGAAAGTAAAAAGATACCGATACCCGAAAAGGTAAAGCTAAGCTGGCTGGAGGATGACTACACCATCAGGAAAGATATAACGCCCGATAACTTCAAGGATAAAAAAAGCATTGAGAAGGTGCTGGATGGCGCGGCAAGGAACATTATGCTGCAGCGTTTGGAAGAGTTTAACAACAATGCTAAAGATGCTTTTTCTAACCTGGATAAGAACCCTATATGGCTTAACCGGGAAAAGGGCATCAGCATAAAACGGGTAACGATAAGCGGTGTTAAAAATGCCGAAGCCCTGCATTTTAAGAAAGACCATTTGGGCAAACTTATATTGCAAAATGGCAAACCAGTACCTGCCGATTTCATTAGTACAGGCAACAACCACCATGCGGCTATCTTTCGCGACGAAGATGGCAACCTGCAGGACGAGGTAGTATCACTGCATAAGGTAATTACAGAGCGCGTAAACGTAGGCCTGCCTATAATAGACAGAACTTACAACCAGCACCTGGGCTGGCGTTTCCTGTTCTCTATTAAACAAAACGAATACTTTGTTTTCCCCTCGGCAGATTTTGACCCATCAGAGATAGACCTGTTTGATCCGGCCAATTACGCGCTCATCAGCAAGCATCTTTACCGGGTGCAAAAATTCTCGAAATTAACTTACGGTAATTCGGCAGTGCGCGAGTATGTATTCCGCCATCACCTGGAAACCTCCGTGGATGATAAGAAGGAGCTCAAAGACCTTACCTACAAAAGTGTTAAAAGCCTGCCTTACCTGGAAAACATTGTTAAAGTAAGAATAAACCACCTTGGTAAAATTGTAAAGGTTGGTGAGTATTAACTTGTAAAACGTTTACTGCTAAAAGCCCGGGCCTCTAAAAAACCCGGGCTTTTATATGAATAACGAATGCTTAACATTGAACCAAGAGGATGCGTTTACTACCTTATCCCGCCCAACCCTCTCTGTCCAAACTGCGGAAGTGGATGGCTTCGGCAAGGTGCTCCAGTTGTATATCTTCACTGCCGGCGAGATCGGCTATGGTGCGGGCTACTTTCAGGATACGGTCATAGGCCCGGGCGGACAGCCCAAGTTTTTCCATTGCTTTTTTGAGCAGCATTTGGCCGGCCGCGTTTATTTTACAAATATCCCTTACCATTTGCGGGCTCATCTGCGCGTTGGCATGCAGATCGGGCCGCTCACCAAACCTTGCCGACTGTACTTCACGCGCTTTTACCACCCGCTCGCGTATCTGGTCGCTTTTCTCGGCCAGCCTTTCGGATGACAGTTCGCTGAAGTTAACAGGCGTTACCTCCACATGCAGGTCGATACGATCAAGCAGCGGGCCCGATATTTTGCTCAGGTACTTTTGTACCATACCCGGCGGGCATATACATTCTTTTTCGGGGTGGTTGTAGTAACCGCAGGGGCAAGGGTTCATGCTGGCTACCAGCATAAAGCTGCTGGGGTAATCAACCGTGAACTTGGCGCGCGATATGGTCACGCGACGTTCTTCCAGCGGCTGGCGCATTACCTCAAGGGCGGTACGTTTAAACTCGGGCAGCTCATCCAGAAACAGCACACCGTTATGGGCAAGCGATATTTCGCCCGGTTGCGGGTTACTGCCACCGCCTACTAAAGCCACATCGCTAATGGTGTGGTGCGGCGACCGGAATGGGCGGGTGGTTACCAGCGCGTCGGCCGCGGAAAGCTTGCCGGCCACCGAATGTATCTTGGTGGTCTCTAATGATTCATGTAAACTTAGCGGCGGCAATATAGAGGGCAGCCTGCGCGCCAGCATGGTTTTCCCGGCGCCGGGCGGGCCTATTAAAATTACATTATGCCCGCCTGCCGCGGCTATTTCCAAAGCACGCTTAATGTTTTCCTGGCCGCGTACATCGCTAAAGTCGCTGTCGTAATTGGCAAGGCTGTCGTAAAACTCCTCGCGGGTATTTACTACCTCAGGCTTGAGGCTTTGGTCGCCGTTGAAAAAGTCGGCCACCTGTTTAATGTTCTCTACACCGTAAACCTCCAGTTCGTTCACAATAGCCGCCTCACGCGCGTTTTGCTTCGGCAGGATAAAGCCTTTGAAACCCTCTTTGCGGGCCTGTATAGCTATAGGCAGCGCGCCTTTTATAGGCTGCAAGCCGCCATCCAGTGATAGTTCGCCCATGATGAGGTAACGGTCAAGATCGGTAGCCTCTATCTGGCCCGATGCCGCCAATACGCCGGTAGCGATAGTGAGGTCATACGCCGAGCCTTCCTTTTTAATATCGGCAGGAGCCATATTTACTACCACCTGCTGGCGCGGCATACGATAGCCGCAATTCTTCAGCGCCGATTCTATCCGGAAATAACTTTCCTTAACGGCAACATCGGGCAAACCCACAATAAAATATTTGGTGCCGGCGGCAATATTCACTTCAATGGTAATGGTGATAGCCTGTATCCCATAAACTGCGCTTCCAAAGGTTTTAACTAACACGTGACAGGTTATTTTTAAGCGAAAGATAGACATTTTAACCTATCGGAGATATAAGCGTACACAATTTGCTACCCGATAAGGCATCTTTATTAAGCAGATTATAATTTGGAAGTACGGATGTAACCGCTTACATTTGGGCTTATTTATAATTAGTCTTAATAATAACTACATGTCGCCACTTAAAAAGTTTATCCTTTTCTGCCACCGCTGGCTGGGTTTTATCACCGGGATAATTGTTTTTATAGTGAGCATTACAGGTTGTATATTCTGTTTCCAGGACGAGATACAGGACGCCATACATAGCTACAGGAACGTGACGGTGCAAAACAAGCCCTACTTAACACCGTCAAAACTGGAAGCCTTTGTTAAAGCCAACCACCCCGGCGCCGACCCGTCCTACATTTATTATTACGGTAAAGACCGACCCGCGGTAGCACTAAGCAATATAGGAAAGGAGGGCTTTTACAGCACTTACCTGAATCCCTATACCGGCCAGGTAACCCACGAAGAACGGCTGCAAAGCAACTTTTTTGTAATTGTAGAATATATACACCTTTACTTACTGCTTCCGCCGGCTATTGGCGGTGTGGTGGTAGGTACATCAGTTTTGCTTTTTGTGGTGATCATGATCACGGGGATCATCCTGTGGTGGCCTAAACGCAAAACCGACCGCAAACGCAGTTTTACCATTAAATGGAACGGCCGCTGGCGAAGGGTAAATTACGACCTCCACAATGTACTTGGCTTTTATGCTACCGCTATTGCACTTATACTGGCGATAACCGGCTTGTCCATATCTTTTGACTGGGTACGCAAAGGGATTTATAACACGGGTAATTTGGGCAGGCAATACGCTCATGAAAAGCAGATCGTAAAATCAGATTCACTGCAAAAGGGTTTTACAAGCAGCATTCCTGTAGCCGACCGCGCGCTGGCCATCGCACAACAACGTTCGCCAAACGCGCAAATGTTTTTGGTTTACATGGATAAGGTAAGCGCCGCAGGCACTATCGGCGTTACCGCGTATGCCAAAACACTGCACTTCTACAACAGCGACACCTACACCTTTGATAAATATACCGGTAAATTACTACACTACCTGCCCCAGCAAAAGAAAAGCCCCGGGCTAAAGCTCAACGAAATGAACTACGATATACACGTAGGGCAAATTGGCGGGTTAACCGGCAAGATCATCGCTTTTTTGGCCAGTTTGATCTGCGCCAGCCTGCCCGTCACAGGCCTTATTATCTGGCTGGGTAAACGCAATAAATCAAAAGGTAAAAAGATACGGACAGCAGTGCATCACAAAACACATAAAAGGCAAACACGGGTGCCGGCTTAACGCGTTGTTAAACTATAGGCTATTTCCACATCATCGGTTAGGGCATGCCCTGTGCAGGTGAGTATTAAACCCCTGGCAATATCCTCATTGGTAAGTACTTCGTTCTTCACCATTTCAACCTTGCCCGTTTTACAGAAGGCCACACAGGCCGAGCATATACCGCTGCGGCAACTGTAGGGCAGCATTACCTTATTTTGCAGCGCGGCCTGTAATATCGACTGGTTTTCGCCCGCCATTACATCATGCACCTTACCGCCTATATGAATTCGGATCTTTTGCGGCGGATAAACGGTTTGGCTTCCCGTAACCGGTACGGTTTCCAATACAAAATTTTCCTTGCGTATGTTACGGTCGGGTATGCCCATATAGTGCAGGGTAAGCCTGATGGTACGCATGTAGCTGAAAGGGCCGCAAAGATAAAACAGCGCTTTTTGCTTATCACCGGCCAGTTGCTGGTTCACCAGGCGCTCTACCACCGCGTTGCTCATACGGCGGCCTTCGTCACTTATGAGGTAGGTGATGTCCAGGCGCAAAGCATATTCGCTTTGCAGTCGGTTAAGCTCATCATAAAAAAGCACGTCGCGGCGAGAGCGGTTGCTGTAGATTAAATGAAGCTTGCCCGTTCCGGGGTGGTTGAGCAGATATTTCAGCAAAGCAAATACCGGCGTAATGCCGCTGCCCGCCGCGAAAAATACTACATCGGCTTCACCGGCACGATTATCAACTGTAAAAACGCCGGCAGGATCCGCCGAATAGATAATATCCCCCACGTTTACCTTACTTAATAAAAAGCGCGAGATCTCGCCATTGGCTACCCGTTTAACAGTAATAGCCAGCAAAGGCTCGTCCGGAGAGGAGCTTAACGAGTAGGAACGCCTGATCTCCTCCTGATGATGATTAAAAATAAGCGTTAAGAATTGCCCCGCCTTGTAAGCTATACGCTTACCATTACGCTCCGCCAGGTAAAACGTAGCGGCATCGGGCAGTTCTCTAACAATACGTTCAACCCTGAGTTCAAGCATTTACCAATACAATTTTACCAAACTGCTTTGAAGCGCCCATTTTTTCAAAAGCCGTTTTAGCATCGGCAAGCGGCAGTACCTCGTCAACAACCGGTACTATTTTGTGCTCATTGATGAATTGCAGCATAGCTTTAAACTCTTCCTGCGTGCCCATGGTGCTGCCCAGCAACTGCAGCTGCTTCCAGAACAATGGCCTGGCGTTAAGCTCGGGGATATTCCCTGCCGTGCCGCCAAAGAAAACGATACGGCCACCGGGGTTACACAGGTCGGGTATCTTTGCAAAATCGGGGCCCAGCGCGCTGTCCACAACAATATCAAAGCCACCGGCAAGGTGCTTTAATTCCTGTGCCCAATCCTGCGCCTTGTAATCTACACCCGCTGCCGCGCCCAGTTGCCTGGCCCGCTCAATTTTCTCACTGCTGCCCGAGGTTACAAACACCTGCGCCCCGGCTGCTACGGCCCATTGCAACAAAAAGGTGCCGGTGCCTGCGCCAACCCCAACAATCAAAACCTTATCGCCCCTTTTTAAATGCGCTTTGCTAAACAATGCACGGTAAGCCGTTAAACCCGCCAAAGGGATGGCCGCCGCCTGCTCCCAATTCAAATGCGTTGGTTTGGGATACAAGTATTCCGTCTTTACCAAAACATATTCGGCCAGGGTACCATCATCAGGCAAGCCTAATATCTTAAAATCCTTACCCTGATATTCCGGGTGATCGCCCCAGTTGTGCGAAGGATTGATGATCACCTCTTTACCCATCCAGCTTTCAGCGCCTTCGCCCGCTTCGGCCACAATGCCGGCGCCATCGGCTCCTAAAATGGTAGGATATTTAATGCCCGCATACTTGCCTTGCGTTATCCACCAGTCGCGGCGGTTTAAGGCCGCTGCTTTTATTTGCACCAATACCTCTCCTGCGCCCGGCACCGGTTTGGCAACTTCTTTAACAACTATCGGGTTCTCTGCCGATTCAAGTACGACTGCTTTCATTGGAATAAAAATGATTTTTGCCTCACCCTGCCCTCTCCAGGGGAGAGGGTTCTATAACAACATCCTTGTAAAGTCCTCTCCTCTGGAGAGGATTTAGGTGAGGCCTATACTACTAAATAAAAAAGCGGCAGATTGTTTACCTGCCGCTTTTTTATTTAAGCCTTCTCCTTTGGAGAAGGTTTGGATGAGGCTTTATGCTATCGCTTTAGCATATAGTTCAGAAACGTGGTTCCAGTTGATCACGTTCCAGATAGCGGCTAAATAATCAGGGCGACGGTTTTGATATTTTAAGTAGTAAGCATGTTCCCAAACGTCGATACCCAGGATAGGTGTACCTTTAACTTCGGCAATATCCATTAATGGGTTGTCCTGGTTAGGTGTTGAGGTTACGGCCAGTTTTTTATCGGCACCAACAATTAACCATGCCCAGCCAGAACCAAAACGGGTTGCGCCGGCTTCAGATACTTTAGTTTTAAAGTCGGCGAAAGAACCAAAAGTGCTTTTTATCGCGTCAGCCAACGGGCCTGTAGGCTCGCCGCCGCCGCTTGGAGATAACAGTGTCCAAAACAGGGAGTGGTTATAGTGGCCACCACCATTGTTGCGCACAGCAGCCGGGTATTTAGAGATATTTTTTATGATATCCTCTATCTTGGCATCCGCCTCTGGCTTGCCTTCCAATGCTTTGTTAAGGTTGGTTACGTAAGCCTGGTGGTGTTTGCCATGATGAATTTCCATGGTAGCTTTATCAATATGCGGTTCAAGAGCATCAGTAGCGTATGGTAACGCCGGTAGTGTAAATGCCATAATATTTCAAATTTATTGGTTAAACAATTTATATGTGACGTAGCAAATATAAGCGCAGATATTACTTTTTGTTCTAATGAAATGTCATTTAATCATATGTTAATACCGGGCTGTTGCCAATCTCATTAGTACTGCCCCACTGAAAGCAGAACCAGCGTACAGGCATAATCGGTTTCAATGCCGTTATCTGCAGCCATGCGTCGCAGTTCCTCGTTCTCGGTGCCCGGGTTAAAAATTATCCGTTTGGGTTTTGTTTTTAAAATGTAGTCGTACAATGGTGGCTGGTTTTGCGGCCCAATGTATAAAGTAACGGTATCTATATCCGTGTGGACGTTTTCCGGTTTCTCAATAGGCACACCGGCCACCTCACCGGTTTTAATGCCTACATTCACAATGCTGTGCCCATGGCTCACCAGGCGGTTAGCGGCAAGGTAGGCATAACGCGAAGGGTCGGGCGTGGCGCCTAATATCAGTGTTTTCTTATCTGCCATATGTATATAACGTGCAAGTTATAAAAATGATTTATTGGCAGGCTTAATGCTCCGGTAATTACATTCAAATGGAATTTACGTTACCTTTGGCTATCCACACCGGTGGGATAAAATAGAAAATGTCATCACACCACGTTATCCGCGAAAAGCAGGAACCAGCATTACTGGTAATTAGCCTAATTAACTTCAGCGATGAACTGCTGGGCCAGCTACTGGAATGGAGCCCTACGGTTGTTGCGCTGCCGCACACGGCCGAAGAATTAAACAGCCTTGGCATTAAAGTAGACGTGGTGGTTGGGCATGAAGTAACCGCTCATTTACAAGAGCATGTAAAGCTTATTTTCACAGGAGCAGAAAATCCTATCGCCGCGGCATTAAACTACCTGGCAAACGAGGGTTACCCGGCAGTGAATGTAGTGACGGACGATGTGGAAATAAACCAATACGAACAATTTATTGAGCGCATTAACCTGGTAATTTACAGCGGCACCCAAAAAATTTATCCCGTAAGTAGCGGGTTTAGTAAATGGAAGCCCGCGGGCGAACGGGTAAGGATATTATCGTTATGTGCCGACCTGCAAACTACAGGCCTTTTAGCACAGCCCGATGGAGATCATATCACCCTTGCCGATGGCTTATTTTCGCTTACTTTCACCGGGCCATACCTGTTTATTGCCGAGGAGCTTTAAAAATAATTACGGCCTGCTTTTTGTATAAAAATAATTTATTAAGGATTAAACCGTTAGGATTTTTTTCAGTCATACATACAATTCAGCGCGAAAGCGCTGGCGCTTTATTACTTTCAAGATGAAAACAGCATATAAAAAATTATTAACAGTGGCCCTCAGCGGAATGATGTTCCTGGGTATGGGCCTCAACGCTGATGCACAACGGGGCGCTCGTGGCGGTGGCGGTGGCGGATTTAGTGGCGGCGGTGGCCGTGGGTTTAGCGGTGGTGGCGGAGGCGGTTTCAGCAGGCCATCAGGAGGCTCTTTCAGCCGGCCTTCGGGCAGCTTTAGCCAGCCATCAAATGGATTTGGCAGGGGCTCGGCAGGCGCGTTCAGTCGCCCATCAGGTAGCTTTAGCAGGCCAAACGGCACTGCGATAGCCCCAAACAGTAATGGTTTTGGCCGGGGTTCGGTAGGCGTAGCCGGAGGCAGGGGCTATGGTTACAGCAACCGTGGCGCTTTTGCCGGCAGCCCGTACTCTGGCTTTAACCGCGGCAGCGGCTATACAAGAGGTTATTATGGCGGCCGTTACGGCTATGGTTATGGCAGGCCTTATGCAAGGCAGTATTATGGCCCGCGTTATTTTGGCTATGGCTATTATAACCACCTTGGCTACTATAATTCATATTACTTGCCACGCATTGGTTTCAGCATAGGTGTATTGCCTTTCGGTTACTATCCGTTCTGGTGGAACAACTACCAATACTACTACGCCGATGGCTTGTATTATCAGTATAATGATAACCAATATACTGTAGTAGAACCACCAGTGGGCGCGGCAGTAAATTCATTGCCATCAAAAGCACAGCCTATCACTATTAATGGCGAGCAGTTCTATGAGTCAAACGGTGTATATTACCGTGCGGTAACCCGCGATGACGGTACTGTAGTGTACGAAGTAGCCGGTAAAGACGGTGAACTGAATACCAGTAACGGCGGTTCTGACGATGGCAGCTACCAGGCTTACCAGGTAGGCGACATCCTGACCTCGTTGCCTGAAGATAGCCGCAAGATTAAAGTAAATGGCGAAAAGCTTTGGGTATCTCCTGACGGGACTTATTTCCAGGAGCAGCGCGATGAGAATAATAAAAAAGTTTACCGTGTTGTTGGAACAGCCGACGAGGACCAGGCTGATGATAACAATAACCAGTAATAGGGTTTAAAAATTAGCTTCATAAAAGCGGGGGTTGTAAAAAGCCTCCGCTTTTTTTTATGCCTGCTCCGCAACCTAAGGCATTTTAAATTTACCGAAACATTTTTAACTCCAGCGTATTGATATAGTATAACTAATATCAAATACCATGGAAAATCATGATCATACAGCATTAATTGCAAAACTACTGGCCTGTGTAGCCGCTTGTGAAAATTGCGCCACAGCCTGCCTTAATGAAGATGAAGTAAAACCGATGGTGCGCTGCATTAGCCTGGACAGGGATTGCGCCGATATTTGCGCTCAGGCTGCAAGGATGTTGCAACGGCAATCAGAAATTGCCCACCAGTACCTGGTACTTTGCGAGGAAATATGCCGCATGTGCGCCGAGGAATGTGGCATGCACGAGCATGAGCATTGCCAGCAGTGCGCCCGGGCCTGCCGCGAATGCGCCGATGCGTGCCATGCCCACCACCAACCTATTACGCAGGATTAATACATTATGAAAGCATTAGTGCTCAACTGCACACTCAAACCTTCGCCCGAAACTTCCAATACCGAAGCGCTGGCCAAAGAAATGATCAGTGAGATGGAAAGGCTGGGCGTACAAACCAAAATGATACGTGCGGCCGACCACCATATCATCACCGGTATAAAATCCGACCTTGGCGAAGGTGATGAATGGCCGGCCATTTTGGATGAATTGCTGGCATCAGATATCTTGATATTTGCTACGCCAACCTGGGTAGGCACCATGTCAAGCATGGCGCTTAAAGTTCTTGAGCGCATTAATGGCCTTTACCCTGCCCGCGACGAGCAAAACCGGCCCGTTACCTTTAATAAAGTAGCCGGCTTTGTAGTTACCGGCGAAGAGGATGGTGCCAGGCATGTGGTAACAGAAATAGCGGGGGCTTTAATGGATGTAGGCTTTACCATTGCGCCGCAATCATACACCTACTGGAACAACGGCCCCGGCCCCGGCGGCAAGTATCTGGAGAGCGATTATCGTAAAGATTGGTCGGTACAAACGGCTAAGGCCGCAGCTAACAACGTAGTAGCTGTTGCCAGAGCATTACGGCAAACCCCCATACCCGGCAGTGCCTGATAATGGCGATGATATTATTACCTTTGCGCCATGATTGATGTTGTACTTAAAAAAGGCAAGGAAAAAGCGGTTTTACAAAGGCACCCCTGGGTATTTTCGGGCGCTATTGAACAGGTAAAGGGCAAGCCCGCCAACGGCGAGGTTGTGCGCCTGCTTGATGGTAAGAAAACCTTTATGGCCTATGGCTTTTACAACAATCAATCGCGCGTGGCCGTACGGCTGCTGGAGTGGGACGAAAATATCGCCATTGACGACGACTGGTTCCGCGATAAGGTAAGGATGGCCGTTGCAGGTCGTGCCGATGTACTTGAGAGCGGTGAAACAGATACCTGCCGTCTTGTCTTCAGCGAATCTGATTATTTACCGGGGCTCATAGTGGACAAGTATGCCGATCACCTGGCCGTGCAGGTACTCACCTCGGGTATACAAAACGTATTGCCGGTAATTATTGATGAACTCAATAACCTGTTAAAACCGGCCAGCATATTTGATAAAAGCGACGCTGCCTCCCGCGCGCACGAAGGGCTGGAAACTTCTAACACCTTGCTTGCCGGCACGCTCCCGCCGGAGCTGGTAATGGTAAAAGAAAATGGCATTACCTATGGCATCAACATCGCCGAAGGCCAAAAATCGGGCTTTTACTGCGACCAGCGCGATAACCGACGCATACTGGCCCATTACGCCAAAAACCGCAAGGTGCTCGATTGCTTTTGCTACACCGGGGGCTT</t>
  </si>
  <si>
    <t>MKRILGVDLGTTSIGWAYVHEAETKQEQSCIIKLGVRVNPLTTDEKDDFSKGKPVSVNADRTLKRTARRNLQRYKLRRQNLIELLLQAGLIQPGTPLAETDEGSTHQTYALRARAATERIEKEELARVLLMINKKRGYKSSRKAKNEDEGQLIDGMEIAKRLYHENLTPGQLAYRLLQEGKKSLPDFYRSDLMAEFDKVWRLQATFYPEIFTNEFRKDIEGKGQRATSAAFWTRYGFNTAENKGNWHERKLRAYQWRAAATGTRLTEAEAAYVIAEINNNISNSSGYLGEISDRSKELYFNNQTVGQYLYHQLQQNPHANTKNKVFYRQYYLNEFETIWQTQAVYHSELTPELKNEVRDVVIFYQRKLKSQKDLVNFCEFESKIVEYEKDGKKVKYQMGAKAIPKSSPLFQEFKIWQNLGNLQVQHKKLRQPEFLSTEAKELLFAELNIKGNLPKEEILKLLELNPKEWELNFTTVEGNRTNLAFYAAFFKAMENEGHDETDWLKLPAAEIKNSITDFFNSQGIDARILDFDGLQLNTPAEQQPAYLFWHLLYAYEGDDSPTGNEKLYQLLQSKFGFKRDFAQILARVGLQADYASLSAKAIKKIFPYIRENKYSEACMLAGYNHSHSQTAEENANRPLKEQLDLLPRNSLRNPVVEKILNQMVNVVNAIIADPELGRPDEIRIELARDLKKNAKERAAATLQINKTKAEHDAIRALLIKEFGLKNPTRNDIIRYKLYEELKFNGYKDIYTNDYISREELFTHKYDIEHIIPQSRLFDDSFSNKTVVLRSINLRKGNATAIDFIKDTYGEAALSEYKTRLDAYIKFYPERKAKYNKLQLHGAAIGEGFIERDIRDTQYIAKKAKAMLQQIVRNVVTTTGSITDRLRDDWGLVNIMQELSLEKYRMRGLTEMQETKDGNLKERIIDWSKRHDHRHHAMDALTIAFTRHSYIQYLNHLNARSHEDEFTETVLRIQAKETKVGTDGKRRFNLPVPHFREQARQHLEATLVSIKAKNKVVTKNKNKIKTATGEKVQIALTPRGQMHKETVYGKVRRQVTAEEKVSTKFTAEVIAQVTNPAYRAALLNRLNQNGNDPLKAFGGKNALTKNPLYIDESKKIPIPEKVKLSWLEDDYTIRKDITPDNFKDKKSIEKVLDGAARNIMLQRLEEFNNNAKDAFSNLDKNPIWLNREKGISIKRVTISGVKNAEALHFKKDHLGKLILQNGKPVPADFISTGNNHHAAIFRDEDGNLQDEVVSLHKVITERVNVGLPIIDRTYNQHLGWRFLFSIKQNEYFVFPSADFDPSEIDLFDPANYALISKHLYRVQKFSKLTYGNSAVREYVFRHHLETSVDDKKELKDLTYKSVKSLPYLENIVKVRINHLGKIVKVGEY</t>
  </si>
  <si>
    <t>1262886.PRJEB787.BN563_00577</t>
  </si>
  <si>
    <t>HP</t>
  </si>
  <si>
    <t>putative uncharacterized protein</t>
  </si>
  <si>
    <t>MGKEYYLGLDIGTDSVGWAVCDTNYKIPKFKGNAMWGIRLFEKSNSAEERRGFRSSRRRTQRKRERLKLLEMLFDEEISKIDPAFFIKLRESNLYLEDKSTKIPYCVFSDENYTDKDFHRDYPTIYHLRNELIKSNKPHDVRLVYLALHHIIKNRGHFLFDYSYKNDKSGDFMPIYNDLKNYFYDNYEIELDCSDVDEFANTLKDKSKGKTKKNAEIAELFGVSKKYDKVLYSALSLLSGSSVKLFDIFDDEALKDVEKKSVSFSSGFDDNANDFQSYLGERFELLEKLKAVYDWAVLADILDGKEYISEAKVAIYEKHKRDLKTLKKYIKIYMPEKKAEIFNISSKDNNYVAYSKHIKTSNGTGVLISTCTQEEFCAYLKKTLGICKDASYEEMFKEIENSTFMPKQVTKDNGVVPMQVNEKELVAILDNAKEYLPFLLNKDNDGKTVYDKIKALFEYRIPYYIGPLNTHSTKSWLVRSNEKIYPWNIEDVVDFDKSAEKFIENLTSKCTYLPQYDVIPKHSLLYNKFCVLNELNNLKIDGEKISVQLKQDIYNDLFKKYYKVTNKKLCDYLKSRNIAFDEISGIDNDFKSSLKSYKDLVAYNLTDEQKEEIVKAITIFGDDKKLLKKRLKNEFGGCLSDDEIKKICKLKYTGWSKLSREFLTDVTAVYKETGELINIICALWETNYNLTSLLYSDEFCCDDKENKTFNDKINELNSFGNDKTLNQIVEELYVSPLVKRPIYQSLLITKELEKIMKCPPKKIFVEVARGAEEKKRTVSRRNKLLDLYKSCKNDYPLLFDELQNNTTDDELKSDKLYLYFTQFGKCMYTGENIELGDLFNKNLYDIDHIYPQSKIKDDSLDNRVLVKKTTNAKKDNEYPLSSQIREKMTPHWKALLDKGLINKKKYERLVRNYPLSDEELSQFISRQLVETRQSTKAVANILEQLYPRPDTEIVYVKAALASEFRHQYDMLKCREVNDLHHAKDAYLNIVVGNAYNGKFTHNKANFIKGLQNNDKAYTVKLDSMLKHNIDGAWIADNNESLNIVKSTMNKNNIRYTRYAFEKKGGLFKVTILKKGNGQASIKKNDKRNSIEKYGGYNQVSSTYFSCVEHGKDNNRMISMFSVNLYDKNKYEENPIAYLIENYGLINPIIKVKKVKIQSCISFDNMLCHLGGKDSGGSQISYRPGVQLVLGYDNERYIRNVIRCAGGDLHLQTSKNEKDIVTAEKNIELFNLLIEKMKNNIYGVLYSNLGDKLYCSKEKFEKLDIVEQCNVIKNVLTILKNNASKGDLKSIGIKANGAIRLNNNISEIKKVKSIKLINQSVTGLFEQEIELLNL</t>
  </si>
  <si>
    <t>1423747.SAMN02369428.FC69_GL001629</t>
  </si>
  <si>
    <t>GCF_001435065.1</t>
  </si>
  <si>
    <t>Latilactobacillus fuchuensis DSM 14340 = JCM 11249 strain DSM 14340</t>
  </si>
  <si>
    <t>TATAAATCTTTCAAAGCCACACGTCGTTCGAACAGACCGGTCGGTGATTGGTAGATGATTTGGGTCTCAGGGCTAAGCGATATCCCATTAGATTTTTGAAGTTTTCCAAACGGCGTAGACATATTTAGTGCTTTTAAATCCCCCATCGCTGCATTCGCATGTAATCCAATCAAAATTCGATCTAAAATTGTCTTTTGTCCCACCTGAATTAATTTATGATTCTCCCATTGATCCTGCCATGGTAATTCGTTAAATTTATCACGTCCTACAAATAATTTCTCTCTAAAACTATTCATGTCATACAGTGGGAAATATTTCTGAACTCGTTCTAATATTTGATCATAAACAACTGTTGCCTGTGCCTCCAACTCAGCCTTTGGCAATTGGCCATTTAACACTTGCACGGCTTTTTTATCAAGTACTAACTCTTGCGCATTATTTTTATAAGTTGCCGATGCCAATGTTAGTTCTTGGCCACCGTCGTAGAACCGTTGATTAATTAAAATTTTCGGTAAGAGCACTTCGAATGGTTTAACGACTGTCACAACTTCATCTTTTTGCTTTTTAGTCGCGGAAAATTGAGGCGTTAATAATGCAGTCAATCTTTGCAGCTTAATCGTTGCGTCTTCAATGTGTTCTAGCTCATCAACCCAAGCTGTTTGCACCCCACAAATACGATAAAAATCACCCTTTTTTTCAGTAATTCGCACTAAACACATATAAGCGACTGTTTTACCAGAATAACCACCATAAATTGCCGTTGGTCGGTTTTCTTTAGCTGCAATCAATTGACGACCACCTTGACCACTCGCTTTGTCATCTTTAGCTTTATAGAGCGTCTGATTATACAACGCGCCGTGATTAGTATGCACTTCACGCGTCACCAGAATTTTCTTGAAATCATAGATTTTATTCATATAAGCTAAATCATGGTCTTTTTGCCAAATAAGCTCACCCGTTTCAGCATCGACCTGTTGCTCTTGACGTAAACCATTTAGAAAATTAAAGTTACGCCACTGGTCATTGGCCTTAAAACCTTGTTGGTATTGACCGTAGACGAAATAATGGGCCAATTTAGGGTATTTCTTCAGTAAATAGAGGCCCACAAAAGCCGTTAGATACGCATCAAAAGCGTGATGGTAATTATTTAAATTTCGATTCTTAGGAAAATCAAAATCTTCGCGCATTTGGTGGGTTAAGCCACTTTTAACCGTCACTAACTGCACGTCTTCATCGGCATATTGATCGACTAATAAGTTAGTTGCGAGTTTAATCACTTGCCGGGTTTCAACTAATTGGCGATTGATAAAGCCACTCATGGTATATTTATTGAGACTATCTGGATTTAACGTTAAATTATTATATTTACGGCGCGTCAGCAAACCGGCCCGTAACATTTGTTCCCACTGACTGCGCATTTTTTGCCCAAATCGTTCTTCAGTAAAATCAAGCGGTACGTGGTCTGATTTACTCCGATTCATTTTTGCCGATACTAATACCCGGTTATCCAACGAATTATCTTTGATAAAGGCTTGCGGTAAAATATGATCAATATCATACTCCGATAACCGATCAATATTTAACGACTCACCCGTATACATATCCCGACCGCCTTGCATGAAATACAAGAATAGTCGATCTTTCGATAAATTAGCATACTGTGGATCGGCCAATTCTTTGTTGAGCTGATCATTATTTAGCTCTTGATAGACTTGTTCAACTTGGCGACGCCGTTGTGTTGATAATCGCGGATTAGCTTGTTTTTCACGCGCAAATTCGATTAAAATCCGAGCCGGTGCTTGCCCCTTCATCGCCTTTTGAATATCGGCCACGACTAGTAATATTTGTCGTAGAGCTTTTTTATTGGAAGGTGACGTGTATAACTCGTTAATTACATCTTGCGTATCATTATCCGCTAATAACATTTGGTTAGCTTGAGTCACGGCCTGATCAAAATCATCAGAATGAATAATCCGCATAAAATTGTCATTGGTATTCCAAAGAATATCGATAATCCGTTGACCATTTTGATCGACAATTTTGGTTAATAGTTTAGTCGATAATTGGCCCCAACCACGGTACCGTTTATTCGATAGTCGCTGGCGTTGTTCGTCTGTTAACCAATTAATTTCACGTAATTTATCAGCAAATATTTTGCCATCCTCAAAAATCGTTGACCATTCAATCATTTTTTCAAAATCGGTTTGCTTATTAGGGTCATCAATCATATCCCCAAAGATTTTCTTAAGATCATGGTAAGTACTCAAACTACTATTAAATTTCTCACCATCTGACAAACCCGTAATGTTTGGTCGACTCGCATACTGCCCCTCAGAGACGAGATAAGCTTGAATATTTTTAACCGTAACATGCGCTTGTTGCATGAATTTATCGTTAAAAATGGCTTGCTTTTGTTCGACCGTAATCGGTTGATCATCAATTTTAATGCCATTCAATTCATTTAATACTTCAAACCGTTGATACAACAAACTTTGCTTTGGCAAAACATCTTCGGCCAACAAATAAGTATCAGTGGTTGTCATTCGTTTAATGAATTCATTCGCGGAAGCTTGGCGGTCGACTTTCTGATCAAAATTCCACGGCGTAATCGCGCCTGGTTCTTTACGAATCATCCATGCAAATTTTTTATTAGAAGTTTGGAACTGTTCTTCAGCCGTAATCATCGGGCCGACGTAATAAGGCACTCTGAATGTCACCAACTCATCTAATTTATAGGGCGCCATTTTTTGCCGTTGTTCATTGGGGTTAATGTCCGCCAACCAAGGATAATATTGTTTTTGATTTTCAATAATTTGATCCAATTCCTGTTGATGTAACTGGTGTGGAATGGCGCCGTTGTCCTTAGTGCGTTGTTTAGGCATAAACTGATCCAATTCAATCAATTTTAGAATTTCGATAATATTTGTATCCTCTGAATCTTTTTTTAATACTTTCGTGATTGCCGCATAGAAATCCTCACGTGAACCGTGCTGCTTATCTTCCGGATGATCAATATAGTCATCATATGCCTTTTCAAGTGCTTTATTTTCTTTATCAGATAATTGTTCGCGAATTGACCGCAACATTATCAGATGTGCTTTATGCGCTTCATACTTATCAATCATCGCCTGTGAAATTGATTGTCCCTCAGGCACAATCCCAGTCAGTAAAACACCTGAATAAAGAGCTCGTAAAATTTCAATGATTTGTACGGCGTCATCATTATCCGCAATATTTAAGTCGCTCAACTTAGCATCAAAATCTTCAGCATTAAAACTTAACGTCCACGCTTTGACATCTTCGACTTCGATACCTGTGATGAGATTAAATTTCGCCTTTAAGCCTAGAATCGCTTTCAATAATTCAGTTGCAATTGCTTTATATTGCTTTTCCGAATCTTTTGAAGCAGCGGTTTGGTAAATTAACGGTAGTGCTTTGCGTTGGCGCACACTAGCGCTTAAATTGTTATCCAACAAAATTGATTTAATCTCATCTAAATTGCTTTCTGATAAACTGAAGCCGACTTCACTAAAGATTGTTCCAAAAATCTGATTTAACGCTGCGAAATCCTTAGCTAAATCAATTTCTCCGCTTTTAAAAGATGACGCGGCAGCTGCGTTCAAAAAATGCCCCCGGTATTTGACAATGTGATGCATCGCCAAATAAATTTCGCGTAAATCAAATTGCCGCTTTTCAGTCATTAACGCGTAGCGCAAATGATAAATTGTCGGATATTGATAGTGAAAATCGCTGTCCAAACGATCATTAAATAAACCAATTTGTGGCTGCTGTTTTTGTAAATCCTTGGGGCTTAAATTCGATTGTTTCTGTCTTAAGAAAAAAGTCGCATCTTGCGGTGTGATGTAAGGTTCAAAAATTTCGCGTAATAAACCTAAGCGCCATTTACGCCGTTTTAAGCGGCGGCGCGTCGTTCTAAACAGTCGTCGGTCTTCAGCTGTTTGACCTTCATCGTACAGTCGAACACCGTACCCTAATTTTCCCTTAATTCTGACTAACTGACTTTGATCATTAACCACTGACCAGCCGATAGAATTGGTCCCAATATCTAATCCAATATTATATCGCTTATTCATATTATCTGATCCCCCTAATCACTTAATAAGTTTAGTATAACTATTTTGTAAAGGCTTTACCACTCAAATTAAAGTTTGCACAAAGGCTCACAATAAAAAAGACGCCACCTGAAGGTAAACGTCTTAATACTATTCTATTCGACTGGTAAAACTGCCCCGTGCCATTTATTTTTGATCCAAGTTTGCGTTGATTTTGATTTCAAGGCCTTAACCAGTTTCTTAATCGCTGGTTTGTTTTGATCACCTTTGTTGACTGCCACGATATTCGCGTATGGTGACGATTGTTTTTCAAGCGCGACCGCATCTTTTTCGGGATTCAATCCCCCTTGAACGGCGTAATTCGAATTAATCGCGACCAAGGTGCCTTCATTATTTTTCAAGAGTTCGGGCATGAGTTTGGGTTCGAACGTGTATTCAAACTTGAGATGTTTAGGATTAGTGGCAATATCCTTGAACGTTGCATTCTCAGCATTCACATCGGCCTTTAAGGTGATCAAGCCCCCGTCCTTCAGAATCGTCAAGACGCGACCCCAATCAGGTTGACTGCTGGAGACCAACACTTTAGCGCCGTCTTTAACTTCACTGAGTTTCTTAACCTGCTTGCTGTACAGCCCTAATGGTTCCAGATGAATACTGCCTGCACTGACGAGATGATAACCATTATCCTTGTTGGCCTTCTTCATAAAAGGGACATGTTGATAATAATTGGCATCCAATTCACCGCTGTCCAAGGCTTTATTCGGTAGCACGTAATCGCTGAACACTTTAATCTTAAGATTAACGCCCTCTTTTTTCAGTTCGGGTTGAATGTGTTTCAAGATTTCAGCGTGGGGCATTGCTGAAGCCCCCACGGTAATCGTATTACTATCGGCTTGCTTTTTCTGACCACAACCGGCTAAAGTAACTCCGGTTAATAAGACAGCTGCGACTACAAATAAACTTTTTTTCATAATTAATTCCTCCTAATTTTTAACGGTGATCGATGTGTTTGACCACTAAATCCCCAGCTTTTTGACAAATGAAAACGATGATTAAAATAATGACGGTCGCGACCAATGTAATCGTATTCTGATTGGCTTGAAACCCATCTTGATACGCGAGATTCCCGAGACCACCCGCGCCGATGACCCCGGCCATTGCGGTGTAGCCAATCAATGAAATCGCGGTGACCGTTAAACCGGACACCAGTGCTGGCAAACTTTCAGGTAGCAATACTTGCCAAACCAATTGCCATTTCGATGCGCCCATTGACCGAGTCGCTTCGAGCACCCCGCCGTCGACTTCGTGAAACGCTAATTCGACTAACCGCGCGTAAAAAGGTGCGGCGGAAATAATCAGTGCGGGGATTGCAGCTTTGGGACCAATCATCGTCCCCATGATGCCCTTAGTCAACGGAATCAATAATACGATTAGAATGATAAACGGAATAGAACGGAAAACGTTGACGCATAATGCCACGATGCCATTCAATACGCGACTCATTGGTCTTTGGCTTTGACCCGTTTGGTATAACATCAATCCGAGTAGGAACCCGAGAACGGCGACTAAAATGACGCTCATCGCTGACAACCAAACTGTTTCAAAAGTCGCTTGCCACATGGTTGCCCAATCAACCTGATTAAATTGAAAATACGATTGAAACCCATTCACATTAGTCATGACGAATCACCTCCACTTCGATTGTTTGTTGCGCTAAATCGGCTAGAACCGCTTTTAAATCAGTTGGATCAGCTTGAATCTGGATATAGAGATAGCCGAGTGCTCCGTTAACGGTTTGCTGTAAACTCCCACTAATCACGCTGATTTCAATTGCTTGATAGCGGCGCATCAGTTGACCAATCACGGGTTGAACTGATTGTTCCTCGTTGAACCGTAATTTAACGATGCTGCCATTGGGGACGCGGTTTAGTAATTGGTCAATTGACGCTTGGGTTTCGCTCGGGGTCACGACCAATGATTCCGAAACGAAAGCTTTGGTGGCCGCTGTTTGTGGTCGTTCGAAGATATCGTGCACGCTACCTTCTTCAATCAGTTGGCCATTTTCCATCACCGCAATTCGTTGACAGATTCGCCGCACCGCATCCATTTCGTGGGTGACTAACACAATCGTAATCCCTAATTCGCGATTGATCTTCGCTAGTAACGTTAGAATCGACGCCGTTGTTTTCGGATCCAGTGCGCTAGTCGCTTCGTCACACAATAGAATCGCTGGGTCGCTAATCAAAGCGCGCGCGATTGCCACCCGCTGTTTCTGACCACCCGATAACTCACTAGGATAAGCGGCTTCGTAATCGGTTAACTCAACAAGCTTTAATAATTGACGTGCTTTGGCAAGGCGCTGCTTTTTATTAACGCCGATTAATTTGAGTGGTAACATGATATTATCAATCACCATTTTCGACCAAAGTAAGTTGAAATGTTGAAAAATCATTCCCATCTTTTGCCGAACCGGTCGCATCGCTTGTTCACTTAAACCGATGATCGATTGACCATTGACTAAGACATCACCACTCGTTGGCTTTTCCAAACCATTGAACAAGCGGATTAACGTACTTTTACCCGCCCCTGAATAACCGATGATGCCGTAGATTTCGCCATCCTGAATTTCAAGTGACACGTTTTTCAAAGCTTGAAAGGTCTCCCCTTCACGCGTAAATTGCTTATTAACTTGCTGAACTGTTAACATTGAATGCCCTCCTCGTATGCCTAGCGCTGAAAAAATGAGTAAAAAAAAATCCTTCCTCTCAAAAATCGAGAGAAAGGACGCCAAAATGCGTGTTACCACCTTAATTTACGATGACTTCACAGCCATCGCCTTACAAAGTACCAGATTGATACTCGTTCGCTATATCGGGCAACCCCCGCACCGGCTCAGTAAACCTCACCAAATGAAATGCTCAAAGACCATATTCAACTAAGGTTCACATTATCCGCTTGCACCTGACCGGACTCTCTAAGAATGTTACTGCTTAATCTACTCATCTTTTCATCGCTTGTTATTAATTGTCTTTTATCTTATCCAATTCAAATTAATAAGTCAAGCTTATTAATCTAAAAAAATTTTTTCACGATTAAAAATCGACCTAATCAACCCGAACGTCGGCGATCCACGCATCTTTTTCATTATCCGCGTTTAATAATTCGGGACTATCAGCTAATGCGGTGTTGACGTTGACTAGCTCACCTTTGATTGGACTATCTAAATCTTGGACCATTTTTTCGGCTTCGATTGCCACTAATGTTTCATCCTTCGTGACGGTCTGACCGACTGCTGGTACATCAACAAACTTAATTTGGCCAAATTCAGATTGCGCCGCTTTGGTAATACCAACGCGTCGAATCGAAGCCGCAATTTCCTCTGTCCAAAAATAATCATCGTTACTCATTGCCACTTTGTCTTCACTCCTAGAAAGTATCTTCTGATTCACTAAACATGTAACTCTTGTAATGATACCGCATCGACATCATAAAACCAATCCCAATCATGTTCCCCAGTAATGAAGAACCCCCCTGTGAAATAAAGGGTAGCGGAATCCCCGTTAATGGCAATAGTCCGACACTCATCCCGATGTTTTCGAAAACATGGAATAAAATCATCATAATGACCCCGGTTGAAACGTAAGCGTAAAATTCATTTTTCGTATCAAACGTAATCCGAATCATCTGATAAATCAGTAGGAAATACAACAGGATTACAAAACAAGAACCGATGAAACCAAAATTTTCACCAATCACGGAAAAAATCATATCCGATTCACGAACCGGGACATTGACTTGAATATTATTAAAGCCTTTACCGAATAATTGACCAGAGCCAATCGCCTTTAAACTTTGTGACAATTGCAAACTGGTACTAGCCGTATTGTCGAACGGATGTAACCAAGCGTCAATTCGGTTAAATTGATACGTCTTAAAACCGACATGGGTCAAGATTGCTCGACCCCAAGTCGTGGCCGCTAATGACAACGCGGTCCCCCCGATTGCGCCTGCGACCGCGATTGTTGGTGCTAAAATCTTCCAAGTGACACCGGAAACTAAAACGACGCCCCCTAAAATTGCAAAAAAGACCAACATTGTCCCAAAATCATTTTGTAGTTTTAACAAGACCATGACGGGCAATGTCCATAGTAATAATCGGACTAATAATAACCAATCAGAACGCATCGTGTGTTCTGAATATTCGGTGTTATGCTGGGTGACGACCCGCCCTAACATTAAGATGTAGGCCGGTTTCATCACTTCGGACGGTTGAAACGAGATTGGTCCTAAAGCAAACCAACTTTTAGCACCCGTCTGTGTAGCGACTTGTCGATTATAGAGGAACAAGACAGCAATCAGCAAGAAAATCCCGACACCATAGACCAGTGGTGCAATTCGCCACAGTTGTTCAGAATCAAATTGCATAATAATGACAATCGCAATCCCACCAATCACGTACCAGACAGCTTGCATAATTACAGCTCGGACGGGATCACTGCCACTTGTATCGTGTAAGACGGCGACATAAATCGACATTAATCCGACTAATGCCAACATAAAGACCGAAAAGACGATTCCGTAATCGATTCGCGACGTCTCTTCTGTTGTTTCTAATTCTTTTGGCATGTTAAATCTCCTTCAATCAATCTGCTTTTATTATATAAATAACCCGGCCAAAATGCCGCCGGGCTACTTAAAACTAAGCAATTCTTAAGAATTAACCTTGATGTAAATGGTATTCCTTAAGCAATTCATTGACTGCATCATCGTGTGTTTTCGTGATAATTGATTGATTAGTCCCAGCAACCGTTGCTTCAAAGCGTTTTTTGACGCTGTCTTCAACAATCACACCAATTTCATTTTTACCAACCATAATGCTCGTCATTGCTTGACCATCACGAGTGATATCATCAATAGTAACTTCAATATTTTTTTCTTTTTTTGACATAACTATTTAAAACTCCTCTGTTTAACGCTGCGCCTTGTTGCGACGTACCGTAAAATAATCTGGCACGGGGTCATAACCGCCCTTAATGAACGGATGACAGCGTAAAATGCGCCCAGTACCCATAATCAGCCCTTTGAAGGCGCCATGCTTTTGAATCGCTTGAATCATGTAGCTCGAACAAGTTGGATAATAACGACAACTAGGCGGTAACAATGGCGAAATCCCTTGCTGATAAAACCGGACCAACATAATTAACCCTTTTTTCATCTAGACCCACCTACTATCGAACTATTGTAAGAAATTAATAATGTGACTCCAAGTACTTGGTAAGAAAACCCCAAACGGATTCTGACCGCCCATCGCAAAACCAATCATCTCACCCACTAGGAGTGCAAGGATGATCAAGACAATGACTAAGAGTATTTTCTTAAGTACCGGTTTAACATGTTCATTAAAATTTGATTGATACACGATTTTTCACAATCCCTTACTGATATTCCGATGCACCTTAATGCGCCCGTTTATGTTCCATATTATCCAATAAAATACCCGTCCCGATTGCAACGGCATCTAACGGATTTTCAGCTAAGACCACTGGCACCTTGAGATGTTCAGCAAATAAGTTCGCGATATTCCGCAATAGTGCGCCACCACCGGTCAACATAATCCCACGGTCAATAATGTCCGCTGATAATTCGGGAGGTGTCACTTCTAAGACTTCTTTAGCCGCTGCGACAATTTCCATCATGGTATCGTGTAAGGCTGATTCAACTTCATCCGCTGCAATCGTGACTGATTGTGGTAAACCAGTCACCATATCACGGCCCCGGATTTCAAGGGTTTCGCTAGCATCTGCGTGCCAAACGTTCCCAATGGTTAACTTGATGGTTTCGGCACTGTGTTCACCAATCAGTAAACCATGTTTTTTCTTAACGTAAGCGGCAATTTCAGTATTCATCTTATCACCAGCTAGGCGCAATGAGCGACTCGTCACGACTTCACCCATTGAAAGTACGGCAACATCACTGGTCCCGCCACCGATATCAATCACCATGTTACCACGGGGTTGGAAAATATCCATACCCGCTCCAACGGCCGCCACTTTTGGTTCTAATTCCAAAAAGACTTTGCCGCCGCCAGATTTTTCAGCTGCTTCAATAATTGCTTTTTGTTCAATTGACGTAATATTAGTTGGACAACAAATTAAGATATTTGGTTTCGATAAAAACCCTTTAACGTTTAATTTATTAATAAAATAAGCTAACATTTCTTCTGTAATATCAAAATCGGCAATCACGCCATCCTTTAAAGGACGCACTGCGTGAATGTTGCCGGGTGTCCGACCCACCATGCTGTAAGCTTCTGAGCCGACTGCTAAAACCTTTTTCGTTTGTGTATCAATCGCAACAACTGAAGGTTCGTTAAGGACAATCCCCTTACCTTTTACATTAATTAAGACGTTGGCTGTCCCTAAATCAATCCCGATATCTTTAGCCATTTAGCGTTGCTCCTTCCGAAAACCATATTCAATACTAAATTATACCACACGGTACTTTGCAATAACATATAAGATTTATTAACGCTTCTGCCACAAAAAAACTGAATCAGCAAATGCTCATCCAGTTTAAAGTCGTCTCTATTAAGCTAATTTCGCTTCATTCTTAACGATTATTTGGCCTTTAGCGTCAAAATCAGCACGGCTAATGTGCGCGCCTAATGCCCGTAATTTCTGATGGAAATGATAATAGCCACGATCCATATATTGAAGATTAGTCACTAAGGTTTCACCATTCGCCACTAAACCGGCAATCACCAATGCAGCAGCCGCACGTAAATCAGAAGCCGCGACTTCAGCACCGTTAAATTTCGTCGGCCCATAAAGCAGGACAGATTGGCCTTCAATTTGATAATCAGCCGTCATCCGACGCAATTCTTCTAAATGCATGAACCGATTTTCAAACACCGTTTCGGTCATGACACTCGTGCCGTCCGCCATCAATTGCAACGCCGTCATTTGGGCTTGCATATCCGTTGGAAAACCAGGGTAAGGCAGTGTTTTAACATTGCTGGGTTTCAAAGTCGCTGGTCCGATGATGCGAATACCCGCATCTTCTTCAATCACTTCAGCGCCCATTTCAGTTAATTTAGATAATAATGGTTTATTATGTTCAGCGATGGCTTCTTGAATCAAGACGTTCCCGTGAGTCGCAGCTGCGGCTACCATGAAAGTCCCGGCTTCAATCCGATCTTGAACAATACTATGTTCAGTCCCACTTAAACGGGTCACACCTTCGATCCGGATTGTTTCAGTCCCGGCGCCAAAGACCTTCGCCCCCATTTTATTTAAAACGTTGGCCAAATCAACAATTTCAGGTTCACGAGCGACGTTGTCAATCGTCGTCGTCCCCTTCGCCATCGTAGCGGCCATCATAATATTTTGAGTCGCACCGACACTTGGAAAATCTAAATAAATTTCAGTTCCGACTAATTGATCCGCTTTTGCTTCGATATAACCATTACTCTGGGTAATCGTGGCACCGAGTGCTTCAAAGCCCTTCAAATGTAAGTCAACTGGTCGTGAACCGATTGCGCAACCACCTGGCATTGCAACGCGGGCATGACCCAAACGGGCTAAAAGTGGCCCCATAACGACGATTGAAGCACGCATTTTAGAAACATATTCAAAAGCGGCTTCAAAATTCAAAGGTTGTGTGGCATCAATCACAAGTTTGTTATGCGCTTCATCAAAGTTAACTTGCGCTTCTAAACTCTTTAAAACGTCTTGCATCATAAAAACGTCCGATAAAATTGGCACGTTGGTAAATTCAACTGGACCGTCTTCTGCTAATAAAGCTGCTGCCATAATGGGTAGAACAGCATTTTTGGCACCTTCAATGTGCACATCTCCGACTAAAGGTTGTCCACCTTGTATGATTAATTTTTCCAAGAGTTTCCCTCCGCTAAATTGGCTTGTTTAATTAAACTAAGAACATGATGTTCCTAGCCTGTGAGATAATTTCTAAAAAGAATTGACTGACTGAATAACCCATCACGATTGCTAAAAACATCATCACAATCTGAACTTGTCGCATATGATTCGGTTTAAAGAACTGCTCCAACCGAATGGCTTGTAACCCATAAAAACTAATCACGATAAAGCCCATATGACTAATAATTGTAACGACTGCTTGTAATCCAATTGATTGCACTGAACTGATGCTCCTTTTGTGATATACGGACATTGTAACATATCAAAACCGGATTTGTCTGCCTCTCCGCAGCAATCTTAAAATATGTAAAAAAAGCGGTCATCACCTTATCAGTGACAACCGCTTTAATTGAATTGCTTATAATAAATGATTTTTAACGTTAATCCGGTTCATTGCACGTTGTAATGCAATTTGAGCACGAAGTAACTCATCAGTATCATGTTTTTCTGAAGCGGTCTTAATAGCCGTTTCAGCACGTTGCTTAGCACTTTGAGCACGATCAATATCGATATCACGAGCACGTTCAGCACTGTCAGCGACGATTGAAGCAATATTATGACTGACTTCCATAAAACCACCGTTAACGGCAATCGCGTCTTCATGTCCTTGATTATCTGTTCGTTTGACACGAAGTTCACCAATCTCTAAAGGGGTAATAATTGGCTCATGATTAGCCATAATACCAAGTTGCCCAGCCATCGCTGGCACAACGACCATTGAAGCTCGGTGATCATAAACGATCCCACTAGGCGTCACGATATTAACGGTTAATACGTTTTGTCCTTCTGCCATTCATTAGCACCCCTTCCTAAGCTTGCGTTGATTCTTGTTCGGATTGTGTATAACCCATATCCTTTGCCTTTGCTAAAACGGCATCCATATTCCCAACTAAACGGAACGCTTCTTCGGGAACATCATCATATTTACCAGCTAAAATATCTTTGAAACCAGTAACGGTTTCTTTAACGGGTACGTATGATCCGGGTTGGCCAGTAAAGGCTTCGGCAACGTTAAAGTTTTGTGACAAGAAGAATTGAATCCGACGTGCGCGGGCAACGATGATTTTTTCATCGTCTGACAATTCATCCATCCCTAAAATTGAGATGATATCTTGTAATTCACGGTAACGTTGTAAAACGTGTTGAACTTCTGATGCAACGTCGTAATGTTCTTGACCAACGATTTCAGGATCAAGCGCACTAGAAGATGACTCTAGTGGGTTAACAGCTGGGTAAATCCCTTGTTGCGTTAACTTACGATCCAAGTTGGTTGTGGCATCCAAATGGGCAAACGTTGTTGCAGGTGCAGGATCGGTATAATCATCGGCAGGCACATAGATGGCTTGGATAGATGTCACTGATCCTTTTTTAGTGGATGTGATTCGTTCTTGTAATTGACCCATTTCAGTCGCCAATGTTGGTTGGTAACCAACGGCTGAAGGCATCCGACCTAAAAGGGCAGAAACTTCTGAACCGGCTTGTGTGAAACGGAAAATATTATCAATGAACAATAGTACATCTTGGCCTTCAACATCACGGAAGTATTCGGCAATTGTTAAACCAGTCAAGGCAACACGCATACGTGCACCAGGTGATTCATTCATTTGACCGAAAACCATGGCAGTCTTTTCCAAAACGCCTGATTCTTTCATTTCAAAGTATAAGTCATTACCTTCACGTGTTCGTTCACCAACACCAGTAAAGACGGAAATACCACCATGTTCTTCGGCGATATTATGGATTAATTCTTGGATTAAGACGGTTTTACCGACACCGGCACCACCGAACAAACCGATTTTACCACCACGCACATAAGGGGCAAGTAAATCGATTACCTTAATACCAGTTTCTAGAATTTCTGAACTTGTATTTAATTCCTCAAACTTAGGCGCTGAACGGTGAATACTGTCGCGTCTAAAGTCTGCAGGAAATTCTTCACCGCCATCGATTGTTTCACCTAAGACGTTAAATACCCGTCCTAGGGTTTCCTTACCAACTGGTACGTTAATTGAACGACCAGCATCTTCAACGTCCATCCCACGACGTAAACCGTCGGTTGAATCCATTGAAATGGTACGCATTAC</t>
  </si>
  <si>
    <t>MNKRYNIGLDIGTNSIGWSVVNDQSQLVRIKGKLGYGVRLYDEGQTAEDRRLFRTTRRRLKRRKWRLGLLREIFEPYITPQDATFFLRQKQSNLSPKDLQKQQPQIGLFNDRLDSDFHYQYPTIYHLRYALMTEKRQFDLREIYLAMHHIVKYRGHFLNAAAASSFKSGEIDLAKDFAALNQIFGTIFSEVGFSLSESNLDEIKSILLDNNLSASVRQRKALPLIYQTAASKDSEKQYKAIATELLKAILGLKAKFNLITGIEVEDVKAWTLSFNAEDFDAKLSDLNIADNDDAVQIIEILRALYSGVLLTGIVPEGQSISQAMIDKYEAHKAHLIMLRSIREQLSDKENKALEKAYDDYIDHPEDKQHGSREDFYAAITKVLKKDSEDTNIIEILKLIELDQFMPKQRTKDNGAIPHQLHQQELDQIIENQKQYYPWLADINPNEQRQKMAPYKLDELVTFRVPYYVGPMITAEEQFQTSNKKFAWMIRKEPGAITPWNFDQKVDRQASANEFIKRMTTTDTYLLAEDVLPKQSLLYQRFEVLNELNGIKIDDQPITVEQKQAIFNDKFMQQAHVTVKNIQAYLVSEGQYASRPNITGLSDGEKFNSSLSTYHDLKKIFGDMIDDPNKQTDFEKMIEWSTIFEDGKIFADKLREINWLTDEQRQRLSNKRYRGWGQLSTKLLTKIVDQNGQRIIDILWNTNDNFMRIIHSDDFDQAVTQANQMLLADNDTQDVINELYTSPSNKKALRQILLVVADIQKAMKGQAPARILIEFAREKQANPRLSTQRRRQVEQVYQELNNDQLNKELADPQYANLSKDRLFLYFMQGGRDMYTGESLNIDRLSEYDIDHILPQAFIKDNSLDNRVLVSAKMNRSKSDHVPLDFTEERFGQKMRSQWEQMLRAGLLTRRKYNNLTLNPDSLNKYTMSGFINRQLVETRQVIKLATNLLVDQYADEDVQLVTVKSGLTHQMREDFDFPKNRNLNNYHHAFDAYLTAFVGLYLLKKYPKLAHYFVYGQYQQGFKANDQWRNFNFLNGLRQEQQVDAETGELIWQKDHDLAYMNKIYDFKKILVTREVHTNHGALYNQTLYKAKDDKASGQGGRQLIAAKENRPTAIYGGYSGKTVAYMCLVRITEKKGDFYRICGVQTAWVDELEHIEDATIKLQRLTALLTPQFSATKKQKDEVVTVVKPFEVLLPKILINQRFYDGGQELTLASATYKNNAQELVLDKKAVQVLNGQLPKAELEAQATVVYDQILERVQKYFPLYDMNSFREKLFVGRDKFNELPWQDQWENHKLIQVGQKTILDRILIGLHANAAMGDLKALNMSTPFGKLQKSNGISLSPETQIIYQSPTGLFERRVALKDL</t>
  </si>
  <si>
    <t>29394.SAMN06236401.BWX42_01730</t>
  </si>
  <si>
    <t>MQKNYTIGLDIGTNSVGWAVMKDDYTLIRKRMKVLGNTDIKKIKKNFWGVRLFDEGETAKETRLKRGTRRRYQRRRNRLIYLQDIFQQPMLAIDENFFHRLDDSFFVPDDKSYDRHPIFGSLEEEVTYHNTYPTIYHLRKHLADNPEKADLRLVYTALAHIVKYRGHFLIEGELNTENTSISETFEQFLDTYNDIFKEQLVGDISKVEEILSSKQSRSRKHEQIMALFPNENKLGNFGRFMILIVGNISNFKPVFDLDDEYKLKLSDETYEEDLDTLLGMTDDVFLDVFMAAKNVYDAVEMSAIISTDTGNSKAVLSNQMINFYDEHKVDLAQLKQFFKTHLPDKYYECFSDSSKNGYAGYIDGNTNQEDFYKYIEKVMKTVKSEEKDYFLDKIDREVFLRKQRSFYNSVIPHQIHLQEMQAILDRQSQYYSFLAENRDKIESLVTFRIPYYVGPLTASDQSEFAWMERQSDEPIRPWNFDEIVNKERSAEKFIERMTNMDTYLLEEKVLPKRSLLYQTFEVYNELTKVRYTNEQGKTEKLNRQQKSEIVETLFKQKNRVREKDIANYLEQYGYVDGTEIKGLEDKFNASLSTYNDLVKIDGAKAYLDDPEYADMWEEIIKILTVFEDKAMRKKQLQTYSDTLSPEILKKLERKHYTGWGRFSKKLINGLRDEGSNKTILDYLKSDEGSSGPTNRNFMQLIRDNTLSFKKKIEDAQTIEDTTHIYDTVADLPGSPAIKKGIRQALKIVEEIIDIIGYEPENIVVEMARESQTTKKGKDLSKERLEKLTEAIKEFDGPTDIKVKDLKNENLRNDRLYLYYLQNGRDMYTNEPLDINNLSKYDIDHIIPQSFTTDNSIDNKVLVSRTKNQGNKSDDVPSINIVHKMKPFWRQLHKAGLISDQKLKNLTKAEHGGLTEADKAHFLNRQLVETRQITKHVANLLDSQYNTAEEQRINIVLLKSSMTSRFRKEFKLYKVREINDYHHGHDAYLNAVVATTIMKVYPNLKPQFVYGQYKKTSMFKEEKATARKHFYSNITKFFKKEKVVNEETGEILWDAERHLSTIKRVLSWKQMNIVKKVEKQKGQLWKETIYPKGDSSKLIPVKEGMDPQKYGGLSQVSEAFAVVITHEKGKKKQLKSDLISIPIVDQKGYEQHPTAYLEEAGYNNPTVLHELFKYQLFELEDGSRRMIASAKEFQKGNQMVLPLELVELLYHANRYDKVKFPDSIEYVHDNLAKFDDLLEYVIDFSNKYINADKNVQKIQKIYKEHGTEDVELTVESFVNLMTFTAMGAPATFKFYGESITRSRYTSITEFRGSTLIFQSITGLYETRYKLEDN</t>
  </si>
  <si>
    <t>1218493.SAMN03271965.JF76_03310</t>
  </si>
  <si>
    <t>CRISPR-associated protein cas9</t>
  </si>
  <si>
    <t>GCF_000967195.1</t>
  </si>
  <si>
    <t>Lactobacillus kullabergensis strain Biut2 Biut2_scaffold1| whole</t>
  </si>
  <si>
    <t>GTTTTAGATGATTGTTAGATCAATGATGATTAGAAC</t>
  </si>
  <si>
    <t>ATATGAATCTATATGACATATTAGATTCCCGTGGTGAAAATAAACTTAAGAAGTGGCTCTCTCCTTATCTAACTCCAGGACAATTGGAAAGCTTTAATAATCAATTGTTGCGTTTCTTTTCAAAGGAAGGAATTTCAGAAAGGCTTAGTTTTTTAAATCCAGATGTAGTACTTGGAGAAGTGGAAACTATTAATAGGAAATACGAAGACTATTATAATTTAAAATTAGATGGTAAAGTCAAATTGAATCTGTACATGCACATAGCGCTTATGATTGAACGCACAATGATGCGTAACACTTCAGAAGTTCCTGTTAAACCAAAGTCAGAAAAAGAAAGGAACTTTTACAAAATTACCAAAAGTATATTTCAACCTATTGAAATCAAATATAATATTAAAGTTTCTACATACGAGATGTCCCTTTTATATGAATTGTTTAAACAGTTTATTTAAAAGAGTTTAAAATTTTACTAAGAAGTGTTTACTGGCTTAAACACTTCTTTTTTTATGCTTTTAAACAGCACTTGGCATTATATTTGCTAAATATTAGTGAAATGGTAAATAACTAAAGGAGTGACAAGATGACAGATATATTGATTGCAAGTCATGGGCATTTTGCCAGTGGCTTAAACAGCTCTATCGAAATCTTAACGGGTATGAGCAAGAAAATTAAAGTTATCGATGCCTATGTTGATAAATCAGACTATATAAAACAAATAGATGATTTTATTGCAAAGTCTAAACGACCAGCTGTGATTTTTACAGATTTAAAAGGGGGCAGTGTAAATCAAAATGTAGTCTTAAGAGTTGCTAAGGAAAAAGATATATTTGTAGTTACTCAAACTAATCTTGCAGTTGTATTAGCAGTGCTTTTAGATACCGAAAAGCTAACTAAACAACATCTACAGGATTTGATAAATCAGAGTCAAGTAGAATTGTTCCAAATTGACGATGATAATAATAGTTTGTCAAATCAAGAAGAAGAATTTTTTAAATAAGGAGAGAAAAGATGATTGCGGCATTAAGAGTAGATGAAAGACTGATTCACGGTCAGATTTCAATGTCATGGAGTAAAGCTTTAAAACTGCAGGGGATTGTGGTAGCTAACGATAAAGCGGCATCAGATAATATGCAAAAAATGATGCTCAAAATGGCAGCACCGTCAGATATTAAGACGATCATTTCATCAGTAGACAATGCAATTAAGTTGCTTAATGATGAGCGTTCTCACAACATGCGTTTACTAGTCATTACGACCACTGTCAAGGATGCCCTTACTATTGCAGACAATGTCAATGAAAAACCGGAGCAGGTCAACATTGGTAATGCCGGTAAGATGGATGCAAAGGGTGATGAGGTCACTCTCACAAAAGAAGTACGGCTGTCACCAGAAGAGATTGAATATTTAAAGAAATTAGTAGCAGAATATCCTGATACTTATTTCCAAGGTACACCAAATATGGAAAAACATATGGGTAAAGATCTTTTAAAGAAACTAGAAAAATAGGAGGTAAAAAATGTTTTATGATGCTTTAATGACTGCTATTGCGGTTTTTGTAGGCACTGCAGGACATGAATTTTTTGGAAATGCCATGCTTAGCAGACCCATTGTAGTAGCGCCTTTACTGGGATTTTTATTAGGTGATATACACACAGGACTACTAGTAGGAGCTTCAGTTGAAACTATTTTTATGGGTGTCGTCAATATTGGTATTTCCAGCACCGCAGAGCCGGCATTAGCTGCGGCTTTGGCTACAGTGTTTACAATTCAGTCTGGAAATATGGGCGCCAATATTACACTTGCATTTCCACTAGCAGTATTAGGCTTACAGTTTTTAAACATGATTCTTTCGTTTGTAATCGGGCCTTTTGCTCCTTTATTCGCTAAATTTGCAAGAAAAGGCGAAGATAAAAAAATGGTAGCACTACACTATGGCTTATGGTTCTTACACTATGGTTTATATTCGCTGATCCCGTTTTTTGCTGTTCTTTTTGGTTCAAAGGCAGTGCAATTTGCTCTGCAAGCAATTCCTAAGTCAATTATGAATGGCCTAACAGTTGCAGGTAATTTATTACCAGCAGTCGGAATGGCAATGTTACTACTACTGTTATGGGACAACAAGTTGGCACAATATTACTTTTTAGGAGTCGTATTAATGGCTTACTTAAAATTGCCATTAATGGCTATTGCGGTCATTGCGGCTATTGTAGCTGTAGCTATTGCTGAACGTGATATGAGTGAAATAAAAATTTCTAAAAATAAGGCAGTTACTAGTTCTGTATCTGATTCAGATCAAAAGGATGAGAAAAAATCATTTAGTCAAGAAGAGGAGGACTTTTTCGCATGAAATTAACACAAGGTTTGTCTAAAGATGAAAAGAAAATGATTCGCAGTATGTTCTGGCGGTCCTCAACCATGTACATATCTGTTAACCCAGTTTTGATGGGTGGAGGCGGTTTCTGCTACTCACTAATGCCTTTCATTAATAAATATTATAAAAATGATGAAGCTGGTAGACGTAAAGCTTTGGAACGTGAAACTTCTTACTTTAGTACCACTGTACCAATGTCTACATTTGTTATGGGTATTGCCGCTTCAATGGAAAAGGAAAACAGTAAAGAACCTGATTTCAATGCTGATTCAATTAATGCTGTTAAGACCAGCTTGATGGGGCCTTTAGCTGGTATTGGTGACTCTTTATTTTGGGGAGTTTGGCGTGCAGTTTGTGCTGCTTTGGCTATTAATTTTGCTAAAAATGGCAATTTCCTCGCACCAATTATATTTTTAATCATGTTTAATATACCTAATTACATTATTCGTTATTATGGCGGTTTCTTGGGCTATTCTTTAGGCTCAAGTTATGTTAAAAAACTTTATGAAAATGGATTAATGAATGTATTGACCAAGGCTGCAAGCATTCTAGGACTTGTAATGGTCGGTGCTATGACTGTGCAAATGGTAATTTTTAAAACTACGATTAAATGGACAATGGGTGGCAAAACGATAATGGATGTCCAATCGGTCCTCGATCAAATATTTAAAGGTTTGTTACCTGTGGCAATTACTTTAGTATGTTACAAACTTTTAAAAGACAAGAAAATCGGTGTGATCAGCCTAATTTTTGCAATTGTTGTGCTATCGATTTTAGCGTCATTAATCGGAATAGTCTAATATGAATCCTTCAATTAAAAAAATTGTCGAAGAAGCTTGGCAAACACCAGAAAACAATTTTTATAACATTACCTCCTTGCAAAACAAAGAAGCAAGCACTAATAAAGAAAGTTATTATGAACATTTGCTTCCTGACAAGGACTTTTCAATTGATATTAGTAATCAAAAAATGCTTGCTAGCTTAGATGAAAAAGGCACTATAAAAAGTATCAGCTTTTTTAGAGACTCGTATTATACTGAAGATAAACCTGGTACTTGGGTCTCTAATGGCTTTGTTCAAGAAGAGAATATTACTTCTGAAATTGAATTTAATAACCAAAGATTTTCTTTGGCAGAGGGAACTCACACAATAAGATATGATCTTATGTATAATTTGTTTCCTAGGTATATTCATAATTTTGGCAGTTTTAAAGTTTTACAACTATTTTTACCAATCTATTTAGAGTCAGGTGCTTCTGTTAGTGGACTAATTGAAGTTTGTGCTTTGACAGGTAATGATAAAGCACATTTAATTTTCCCCAGATGTTTTAATCGAAAATTTTCCGATCGTCATAATGTAGAATTTAATTACTGTGCGGGGAAACGTACCATGCATCAAGGTATTAGTTGGGTATTTATAACTGATCCCAATGCCACATTTAATGTATCTAAAAAAGCAATGGAAAATATTATTATTTCTTCCTACGATCATATTGCGCAAAAGTATGGGCAATTGGAAATACCTGAAAAGCCACAATTGGCAGCACTAATTATTAGAAAAACAGATAGTGCCTTAAATAGTATTTCTTGCGCTACTGATAATAAAGTTGTTGGTGCAAATTGGGGCTCAAGTCCAGTAATTAATCGTACCTGGTTGCGGGATATGTATTATGCCAGCTTGCCAGCCATTTATTTTGATCACGGATTGGCTAAAAGAATTATTTTGTGGTTTTCACAATATGAAATTAAACCACAAGGTGACAAATTTGCTGGAGGGGTTGAGCATTCTGTAGTAAATTCATTGAATTGTGCAAACTTGTTGTCATTTTATTTGGCACAAACAAATGATTTTGAATTTATTAGAAATAACCCTCAAATGTGGCAACATGTTTTATATGTCGTTAATTACTTAATTGCACATTTAGATCAAAAATACGGATTGATAAAATCACAGTGGATTTCTGATGGCCTGGCTTTAGGAGAATTTCATACTGGAACTCAGATAACTCTATGGTCGGCTATAAATAGTATCAGTAATATTTATAATAAAATTTTGGGCCAACCAAAAGAGGCAAAGTATTATAAAGAAGTTGCCGATAAATTGAAGAAGAATATTGATGAATATTGCTTAGTTGAAAATGAACAAGGTAGAAAAAAATATCTTGAAGGTATAAATCCAGGCAATCACAAACTAAGTGTAGATTCCAAGCAATATGAAACAGGACTGTTAAAGCAGGGACTTGACTTTCTAACCAGAGTAAATCACCACGGGCAAATTACTTTAGAATTCCATGATGGTGAAGAATCCGATACAACACTTGCACCATTTTATGGATTTTGTAACGTAATTAATGAAAATTATCTTTCTACTATGAAATTTGCTGGAAGTAAGCAAAATCCTAGTTATAGTTCATTAAGCAAAGGAATTTCATGGGGAAACCAATCAGAAGCAACTTTTCCCGGGTACATTACTTTGCTAATGGGTACAGTTGATAATAGTAATGAATTTAATAAGAGATTAACTTTGCTTAATAAGCTTGCAGATTTAGATGGCAGCTGGTGGTGGTGGCCATACGAGGTTGGTCACAGTCAGGAAGAAGTTAGTCGCTTTAATCATTGTGGTAAATGTGGTTGGAGCGATGGAACTTTTAGTGCTTTAATGATAAAAAATATATTGGGCATTCAGTTTGATGCACCAGAAAATAAATTATGGTTAAGACCGCTAAAAATTACTCCTGATTTTACTTGGCAGCAATTTCCGTTAGCTCAAGGATTGAAAGTAAACCTAAATTATCAAAAAAACGAAATGGAGAAAAAAATCACAGTATCTTTAACTGGATCTCTAAAGAAAGAAATAGAGGTTATTTTCCAGCCACAGAATTGTGACCATTTAATAAAGAAGAGTTTAAACACTAATAATAGTGTTCAACTTGAAGAAAGGAACGTTTAAATGTTTAGCAGTTTAACAGAATATAATTCTTTTGCTACCAGAGCCATAACACCAGAGAATCCAACAGGAACCAAAGGAAAAGCAGCTATGACGGCAAGCGAACTGGGACCAAGTCGTAAGGGCAAAGCCAGCATTACTTTACCTGTAAATGAAGAAATAACCATTGCCGATATTAATGGTTCTGGTGAAATAAAACATATGTGGTTTACTATTCGTGATCATACCGAACAAGGCAGTTTTATTATGCGTAATACAATTTTACGAATCTATTGGGATAATGAAACAGTTCCAGCTGTGAATTGCCCTTTGGGAGACTTCTTTTGCAATGGATTTGGGGAACGCTATGATGTTAATTCTGCACCAATTGTTGTTGCTCCCACTGGTGGTATGAACTCATATTTTGAAATGCCTTTTAAAAAACATGCACGTATAACTATCACAAACTTGTTCAGGCAGGATATTAGATCATTTTTCTATACTATTAATTATGAACTGCATGATCAAGTTGATGAAGCTCATAAATTATATTTTCATGCATACTGGAACAGGGAGAGACAAACCCAAATTCAACAAGACTATACATTGTTGCCTGAGATCTCTGATCATGGCTACTATGTTGGAACTTTCATTGCATTAACTGCTTTGGAACGATACTGGTGGGGTGAAGGAGAATTTAAATTTTATCTTGATGGAGACCATAAATACCCTACAATTACTTCTACAGGGATGGAAGATTACTTTGGTGGAGCATGGGCTTTTCACAAGTATAATGAAGATGGTACAACATATCCTGCTACTTTTTGTACACCTTACCTTGGATTCCCTTACCATAGTAATGTAGACCATTCACGAGAACACTTCAGTACTGGTAAACCGAATTCGCCTCATGCATTTGGTAATGATGGTTTGCCGCAGAATGCTTTATACCGCTGGCATTTAGTAGATCCTATTTCTTTTGATGACAATATTCATGTTACTCTGCAACAAATTGGTAACGATGATGTGGGATTATTTGAAAGAAGTGATGACTTATCTTCAGTAGCTTATTGGTATGGTGCTAATCCAAATGGAATAACAAATAGTCTTCCTGCAAAAGAAAATTTACGTCCACGATAGAAAGTTTTTTCCTATAAATATAATTTGGTATAATTGTATTTAAATAAGAGGAGGAAAAGTCGATGACGCGATTGCAAAAAATGGTATTAAAGCCGAAAGAGCAGTTAGTGACACGGCTTTTTTTGTCACCAAAATTAAAGCAGAATTTAACCGTTCTTTCCTACAGTACTCATGACTTAATAAATGCTATGAAGGAAATGAGTGCTAGCAATCCCTTTGTGACTTTGAAAGAACCTAAAGGCGAGATGCAAAATTTGGAATGGCTGCGCTCGCCTGAAACAGAAAATTTAATAGATCATTTATTGATGCAAGTGGATTTAAGCGACTGGCACAGTTGGGAAAAAAGTGCAGTCAAAGCTTTGATTTATCATCTTGATGAAGATGGCTACTTGAGAATTGATTTGGCTAAAATTGCGGAACAAACTGAGTTTACGCTTGAAAAATTATTACAGGCAAAAAGCCTGCTTCAAAGTCTTGACCCCTGTGGGATCGGAGCTGCGAATCTGGCAGAATGTTTAGCACTTCAGGCAAAGCAAAAAGACAATTTTAATCCTGTAGCCCTTGAAATTTTGCTTAATAATCAGTTGGAAATGCTAGCTGACCCTAAAAAATGGCCTCACTTCAAGTTTTCAGTATCCGAATTAAATGATGCCCTTGCCAGCATCCAAACATTGAACCCGACTCCAGCCAGCGATTATATAGTTGACAGTAATGTTCAATATTTGTTACCCGATTTGATTTACAAGGTAACAGATGGACGTATAACGGTAGAAAACTTTCAAGCGCAAATACCAGAGATGGTTTTTGATGAAAAATCATATCGTGAATTAAAAGATCAATCTAATGAAAGTAAGTATTTTTCGGAGCAAAAGCAGCGTTTTCTTGAAATGAAAAATGCGATTACAGAGCGTCAGAAAACTATCATGAGATTGGGTAAATATGTGGGCCAGTTTCAACATGGTTTTTTAACTACAATGCAAAAGCAGAAATTAAAGCCACTTGGTTTAAAAGAAACCGCTCAGGCTTTGGGTCTGGCACCAAGTACAATTAGCAGGGCGATTAAAGATAAATACGTCCAGTGTCAGAATAAGGTTTTCAGTTTGAAAATTCTTTTTCCGCGTAAAGTAACTACTGATTTATCCCAAGCACGCATAGAATACGACCTGCAAAAGATCATAAAAAAAGAAGATGTCCGTGCTCCCTTAAGTGATCAGCAATTAGTAGAAATTTTTGCAGCGCATGATGTGACTTTAAGTCGACGAGTAATTGCTAAATATCGTAAAAAACTCAATATACCTAATAGTTATAGTAGAAAATCCAAGTCAATTGATTAATATTGGCAAAAAAAATCCTAACGTAAAATTGCGCTAGGATTTTAAAATTTAGTTAGTTAAATTTTTAAGGCAAATCATTACCTGCAGCAAGATAAATATCATACCATTCCTGAGCAGTAAGTGAAATATCTGCTCCCTTGGCACTGTCGATGATATGAGCTGGTGTCATCGTACCGATAATAACTTGTGTATTTGCCGGATGCCTTAAAATCCATGCAGCAGCAATAGCATTTTTAGAAACACCTTTTTGCTCAGCTACTTTTTGTAAAGCTTCGTTGACTTCTGGAAACTTAGGATTACCAATGAAATTGCCTTCAATTTGACCGTATTGGAAAGGCGACCATGCCTGAACGGTCATATTGTGCAAGCGTGAGTAATCCAAAACACCACGGTCATGATCAATACTCCGCTCATCCGTCATATTAGTGTGAATATTGAAGTCAATTGGACCAGTGTGCATGACACTTAATTGCAGTTGATTAATTAACAGCCTTTGGCTGACTCCACTTTGCAGTAGGTCTACTTGCATCGGGTTGAAGTTGGAAACTCCAAAGTGCCGCACTTTGCCGTCTCTTTGCAATTCATCAAAGGCAGCGCCAACTTCAGCTGGATCCATTAAAGCATCTGGTCTGTGGAGCAGCAAGCTGTCTAAATAGTCAATTTTCATCCGGGAAAGAATACCATCTACGGCATTAATCAAATACTTTTTAGAAAAATCATACCTGGTTGTCTTGTAGTCCAATTTAGGATTTTCATAAATCCCCGTCTTAGATTGAATGTAAAAATCGTCGCGTTTTAAGGATGATTTTTGCAATGCTTCTCCGAAAATTTCTTCAGATTTACCATGACCATAAACATCAGCTGAATCAATATAGTTAATCCCAGTTTCATGGGCAGTTTCTAATACCCTGACTGCTTCTTCTACGGTCAATTTATTCATGCGCATAATTCCCAGTGCAATGGCTGAACCAGTAAAGTTAGTGTTACCAATTTTAATTTGTCTCATAATGTACCTCCTTTCTTTAGTATACGCTTTCTTAGAGGCAAAAATTTAAAAACAGGGAGTTTTAATTTATATTTAGCAATAATTGCAAAAAACTAATATTTTTTTAAAAATAATTTTATTTTTATCATTATTTTGTATATAATAGATATTACATAATTTTGAAAAAACAAGTAGGAGGGAAAATTATGAGTAATAAAATAGGAGTTATCGGTGACGGTCACGTTGGCAGTACGGTAGCGCAACAGTTAATATTAACAGGTTTAGTAGATGACCTCGTTATGATTGATGTTAATGAAGCAAAGGTTAGAGCAGATCAGCTTGATTTTCAAGACGCGATGGCAAATTTGAAGCATCACACTACTATTACGATCAATGATTATTCCGCCCTCAAGGATGCAGACATTGTCATTAGTGCTTTTGGAAATATTGAGTTGGAAGCAGGCGGCGAGCGCTTTGCAGAATTGAATTATAACCGTGAGCGAATTGGAGACATTGCGGAGTCAATCAAGAAGAGCGGCTTCAATGGTATTTTGGTTGCCATTACCAATCCAGTAGACGCAATTACTAATATGTATCAAGAGCTAACTGGTTTACCGCGCAAGCATGTCATTGGTACTGGTACTCTATTAGATACGGCTCGTATGAAGCGTGCTGTTGGTGAACGGATGAATGTAGATCCTCGTTCAGTTGAAGGTTTTAACTTGGGTGAACACGGTAATTCACAATTTACTGCTTGGTCAACCGTTAAAGTTTTGGAAAAGCCAATTACTGAAGTAGCTGAAGCAAAACACCTTAAGCTTGAAGACTTAAACGATGAAATTAAGTTTGGTGGTCAAACAGTTTATAAGGGTAAGCAATATACTAACTACGGTATTTCAGCTGCTGTGACTCGTTTGGTAGAAACCATTCAAAGCGATGCTCACACTGAAATGCCAGTTTCAAATTACCAAGAAAAATATGGTACCTACTTATCTTACCCGGCAATTGTTGGTCGTGACGGTATTGTCCAAACTGTTGAATTGACACTGACAGATGAAGAAGAAAAGAAATTACAGGCATCTGCAGAAACAATTAAAGAAAAAGCAAACAAATAGTTCTAGTTTATTTAGTAAAAATGGTGGTCACAAAGATCATCATTTTTTTATTATATAAAAAAAGATAGTGAATTCTATTGTTATAAGGGGTATTCTTATAGTAATGAAAGCGTATAAAGGAGAAAATAGATGAAAAGAGTTAATGAAGATTATATTTTAGGTCTCGATATCGGGACCAATTCTTGCGGCTGGGCCGTGACTGATAAGAAAAATAATTTATTAAAGCTCAGAGGAAAAACAGCAATTGGCTCACATTTATTTGAAGAAGGTCATACTGCGGCTGATCGTCGCGGTTTTAGAACTACCAGAAGACGGCTTAAGCGTAGAAAATGGCGCTTAAGATTGCTGGAAGAAATATTTGCGGAACCAATGGCTAAGGTGGATCCGGGATTTTTTGTGCGCCTGCACCAATCATGGGTTTCGCCACTTGATAAAGATCGCAAAAAGTATAATGCGATTGTGTTTCCAACTGCTAAGGAAGATCAGGCATTTTATAAACATTATGCTACAATCTATCATTTGCGTGATGAATTGATGACGCAAGACCGTCAATTTGATTTGCGGGAAATATTTTTAGCCATCCACCACATTGTTAAATATCGCGGTAATTTTTTACAAGATACTCCTGTTAAAGATTTTGAAGCTTCCAAAATTGAAGTAGGACCAATTTTATCGCATATCAACAACGCTTTTGCGGAAAAGATAGTTGAAGACCAAGATCCGATTGAATTAAATGTCGCAAACGCTGCCGATATTGAGGATGTTATACGCGGTAAAGATGCAGAAAAAACCGTTTATAAGCTGGACAAGGTCAAGAAAATTGCCAAGTTATTAACGGATTCAACTGCTAAGGAAGAAAAAAATGTAGCCAAGCAGATTGCTAACGCCATCATGGGCTACAAAACGCAATTTGAAACTATCTTGGACAAAGAAATCGATAAAAGTGACAAGGCGCAATGGGAATTCAAACTTTCGGATGCAGATGCAGATGATAAGCTTGATGCGTTACTGCCAGATCTTGATGAAACTGATCAGACTGTTGTCGCTGAAATCGAAAAATTGTTTAGCGCGATTACCTTAAGTACTATTGTTGATGAAAACAAGAGCTTATCACAGTCAATGGTGGAAAAATATAAAAAGCATAAAAAAGACTATAAAAAGTTAAAGAAATATATAAATACTTTACAAGATCAGACCAAAGCTAAAAAATTGCTTTTAGCCTATGATTTATACGTTAATAATCGTCATGGTCGTTTGCTGGAAGCAAAAAAAACATTTGAAGATAAAAAAAAGAAAAAAGCTTTAACCAAAGATGAATTTTATAAAATAGTTAAGGATAATCTTGACGATTCCGATCTTGCTCATGAAATACAGCAAGAAATAGCTGCAGATAACTTCATGCCTAAACAGCGAACAAACAGTAATGGCGTAATTCCGTTTCAGCTGCATCAAATCGAACTGGATAAGATTATTGCTAATCAAGGTAAGTATTACCCCTTCTTAGCTGCAGAAAACCCAGTAGAAGATCACCGTAAACAAGCACCTTACAAGTTAGATGAACTGGTTAGATTCAGAGTACCTTATTATGTAGGTCCGATGATTACAGCTGATGAACAGGAAAAAACTTCCGGTAAGAGTTTTGCTTGGATGGTCAGAAAAGAAGATGGTCAGATTACGCCTTGGAATTTTGAGCAAAAAGTAGACCGGCAAGAATCTGCCAACAAGTTTATTAAGCGCATGACTATTAAGGATACTTATCTTTTAAGTGAAGATGTTTTGCCAGCTAATAGTTTGCTTTATCAAAGATTTGAAGTTCTAAATGAGCTTAATAATATTAGAATCAATGGTAGTAGAATCAGCGTCGACCTTAAGCAACAAATTTTCAATGATCTTTTTGAAGAAAAGAAAACTGTCACAGAAAAATCTTTGACAAGTTATTTGAAGCAAAATCTCCATTTGCCAACTGTAGAAATTAAGGGGCTGGCGGATCCAACTAAATTTAATTCAAGTCTTGCGAGTTATTATCACCTCAAAAGCTTACATGTGTTTGATAAGGAATTAGCAGATCCACAATATCAAAAAGACTTTGAAAAAATAATTGAGTATTCATCTATTTTTGAAGATAAAAAGATCTTTCAAGATAAGTTGCATGCTGAATTTAAATGGTTAACGCCTGAACAGTTTAAAGCTATTTCAACTTGGCGCTTGCAAGGCTGGGGTAGATTATCACGTAAGCTCCTTGTTGAATTGCATGATACAAATGGCCAAAACATTATGGAACAACTGTGGGATAGCCAAAAGAACTTCATGCAAATTGTGACTGAACCAGATTTTAAAGATGCAATTGCTAAGGAAAACCAAAATGTTACTCGAGCAAATGGTGTTGAAGAAATTCTGGCTGATGCTTATACCTCTCCTGCTAACAAAAAAGCTATTAGGCAGGTTGTTAAAGTAGTAGCTGATGTTGTAAAAGCAGCTGGTGGTAAGAAACCCGCACAATTTGCGATTGAATTTACCCGTGATCCGGATAAAAATCCCCAATTATCACATATTCGTGGCACGAAATTGCTCAAGGCATATCAGGAAACTGCCGGCGAACTAGTGGATCAGAAGTTAACGGATAGTTTAAAGGAAGCGATGACCAGCCGTAAATTGCTAAAAGATAAGTACTTTTTATACTTTATGCAGGCTGGAAGGGATGCCTATACGGGTCAAAAAATTAATATTGATGAAGTATCGACAAATTATCAGATTGATCATATTTTGCCACAGTCATTTATTAAAGATGATTCCTTTGATAACAGAGTATTAACTGCTACGCCGCTAAATGCAGAAAAATCAGATGATGTGCCATATAAGCGCTTTGCCAACAATTATGTTTCAGACATGAAAATGACAGTTGGTGAAATGTGGAAACACTGGCAAAAAGCTGGCATCATAAATAAACATAAGCTAGGTAACCTATTACTTGATCCAGATAGGCTAAATAAATTTCAAAAGTCTGGTTTTATTAATAGACAACTTGTAGAAACAAGTCAAATTATTAAACTAGTGTCAGTTATTTTGCAGAATAAATATCCTGATGCTGAAATTATTACGGTTAAAGCCGGAGACAACTCGGCTCTGCGTCAGCGTCTAAACTTGTACAAGAGTCGTGACGTAAATGACTATCACCATGCCATTGATGCCTACCTTTCAATTATTTGTGGCAACTTTTTGTACCAGGTTTACCCTAAGTATCGTCCCTACTTTGTTTATGGCAAGTATAAAAAGTTCAGTCAAGACCCGGACTTGCAGAAGGAAGTCATCAAACACTTCAAAGGCTTTACGTTTATGTGGCCATTATTGCAAAAGGATAATTCTGAGCGTAAAGCTCCAGAAAAAATTAAAGAAAATAATAGTGATCGAATTGTATTTTACAAGCATCCTGATATTTTTGATAAATTACGTAAAGCATACAATTATAAGTATATGCTGGTTTCAAGAGAAACGACTACTGAAAATAGTGGCCTTTTTGATGTAACTATTTATCCACGCGGTGAACGTGACCTTGCGAAGACTAGAAAGCTGATTCCTAAAAGTAATGGACTCGATCCGAAAATTTACGGTGGCTATAGCGGCAATACTGATGCATATATGGTAATTGTCAAGATTGATAAGGGCAAAGAATCTATTTATAAAGTTATTGGCGTTCCGATGCGCGCTCTTGCAAGCTTAAACCGGGCTAAAAAACAAGGAAATTATAAGGAAGAACTCCACCAAGTGCTAGAACCGCAGATTATGTTTGATAAAAACGGTAAACCTAAACGTAGCGTTAAAGGCTTCAGGATAATAAAAGATCATGTACCTTTTAAGCAAGTTGTCTTAGACGGTGACAAAAAGTTTATGTTAAATTCTTCAACTTATGAAATTAATGCTAAACAATTAACACTTACCCCGGAAACTATGCGAATAGTGACAGACAACTTGAAAAAGGGCGAAGATCAAGATCAATTATTGGTAAAAGCATATGATGAGATTCTGCAAAAAGTTGATCAGTATTTACCATTATTTGATGTGAATAAGTTTAGAAATAGTTTGCATCTAGGTAGAGCAAAGTTCCTTGATTTGGCGGTTAATGATAAGAAAATTACTTTAACCAATATTTTGAATGGCTTACATGATAATCTAGTAACTCCAGATCTAAAAAATATTGGAATTAAAACTCCACTTGGTAAGCTTCAAGTTCCTTCAGGAATTGTTTTATCATCAGAAGCAATACTAATCTTTCAGTCACCAACAGGACTTTTTGAAAAGCGGGTTAGGATAGCTGATTTGTAAACAAAAATAGGGAAGCGCAATAATCCGGTTCCCTATTTTTATGCATAAAAAAACCTCCGCTATAGAGCTGAGGCAGGACGGTAATAATACCGCGTTGAAACTTAGTATCAAAGATACATTGTTTGATTTTAAAATCTGGTTGTTAGATCAATAATGATTAGATCGTTGGTAGCTAACCAACAAACATAGTATAACATTTATTTTTTAAAATACAAGGAGGAATTATGGGATGGAGATCGGTAATCATCACGCAACATGCTAAATTGACTTATTCAATGCAAATGATGATTGTACAAACTCGTGATGGCATTAATCAGATTCCAATTGAGGATATTAATTTATTGCTTGTTTCAACTACACAGGCAGTGATTACCAGCGCCCTCATTAGTAAGTTGGCGCAGAATCAAACCAAAGTTATATTTGTTGATGAAAAAGGAAATCCTATCGTTGAAACAGCTGTTTATTATCCGGGAGCAAGGAATATGGCCAAATTAACGCAACAATTTAGTTGGGATGATCATTTAAAAGAATTATTGTGGACAAGAATTGTTAGTCAAAAGATCAAAAATCAGATTGCGGTTTTAGCTAATTATCATTTGAATAAGGACGAGGTTCAGAGTGAACTTGATCAGTTAGAAATTAATGATGAAAGCAATCGAGAGGCAATTGCAGCCCGTAAATACTTTATGCTTTTATTCGATAAGGACTTTGTCAGGCGTGATACCAGTGCCATTAATGCAGCATTGGATTATGGCTATGCCATTTTGCTTTCTAGTTTTAACCGTGAAATTGCAATGAATGGCTATCTGACCTATTTTGGCATTCACCACTGTTCACAGGAAAATCAGTTTAATTTAGCTTCGGATCTAATGGAACCATTTCGTCCGTTTGTAGATTATTGGGTTAAGGCTCATGAAAAAATTAAAGAACTAACGCCAGATATTAAGTATGGCCTAGTTGAACTTTTAAGTTTAGAAATAAAATTTAATGGTAAAAAGACGCTTTTAACAAATGCTATTACAGTTTATACGAGAGAATGTTTAAAGTTTCTGAGTGGGGATAGTAAGGAATTACCAGAAATGGAGATGAGTTTAACCAATGAGGTACCGAATAATGCGCTTAATGATAATGTTTGATTTACCAACAGAAACAGCTGAAGAACGAAAAGAATATCGTCAATTTCATAAAAAGTTGATTAATGAAGGTTTTCTGATGGTCCAATTTTCAGTATATGTGCGAGTCTGTGTTACTAGACAAACAGCTAAGTTTTTGGAAAATCGTATTAGAAAATTTTTGCCTCGAGGAGGATTAGTACAGTCATTAATGGTTACTGAAAAACAATATAATGACATGCATTTTTTAGTCGGTAAGCCAATTGATGATGTGCGTAATACATCAGATAGGACGGTAATTTTATGATTTTAACTTATGCGACTCATAAAAAATGGATATTTAAGGATCCTGGAATAAAAGTAATTGGTTTACAAAGTTCAATTGCTTACCGTGATATAATTCAAGGCTTTCAAGGAAAAATAAGCTGTTAATTTGTTCAGAGGATGACTATAGTCCCCTTGATGTAAATAAAACTTTTGATTTTATTGGTGATCCAATGCTTAGTGGGGATATTACTAAAAAGTATATGCCCCATATTGTAAGTAGTTATCTGAAAAATTTAGACGAAGAAAATCGTAATAAAGTGATTAAGTCTTTTTATAATTTAGAGTCAACCTTGCAGAATTCACTTTTACTTGAAGACTTACCTTTAGCAATTAATTTTGATGAAGACTTAAAAAAATTACTTAAATTTACAGAAATTCATTTAGATAAATCAATGTTGCTCAGTCCATATGGTATAATAGAAACAGTTTTAAAAATTCACCAAACGTGTAATTTAAAATCAGTTCCTGTTATTTGTAATGTAGCTCATTACTTGGAAGAACGGGAGTGGCAAGAGTTAGCTAGTCTTGTCACAGAAATGAATTTAATTTTGGTTGTAATTGAATTCACCACAAAAGAAAATTTGGCAATTTCTAAAGACATACCTTTTTACTATATTGATAAGGATCTAATCGATTGGTACTAGCAACAATATTAAAATCAGATTATAAAATATCGGGTTTTAGATGATTGTTAGATCAATGATGATTAGAACCTAAAAAGTATCGTGGAAGAATTAGCAAAGGTTTTAGATGATTGTTAGATCAATGATGATTAGAACAAATAGCATTAGGGTCTAAATCGGCAGTAGGTTTTAGATGATTGTTAGATCAATGATGATTAGAACTGTATACCCTCTGTATGAGCCTGAGATGCCGTTTTAGATGATTGTTAGATCAATGATGATTAGAACTCTTGAATGTGTTGAAGAAAAGCGTGAGCAGTTTTAGATGATTGTTAGATCAATGATGATTAGAACAAAAATTCTTCTGGAATAAAAGGTGGTAAAGTTTTAGATGATTGTTAGATCAATGATGATTAGAACTTGGAATTAATTCAAAGTAAAGCTAAGCCTGTTTTAGATGATTGTTAGATCAATGATGATTAGAACTGTGTCTTGTGGCACAGCGTGATTTAGCGAGTTTTAGATGATTGTTAGATCAATGATGATTAGAACATGGTCACAGTCGCTCAAATTCCAGAAATCGTTTTAGATGATTGTTAGATCAATGATGATTAGAACAACAAGCACATAGCCTACTATCAGTATCTTGTTTTAGATGATTGTTAGATCAATGATGATTAGAACGCTATTAAACAATTCAACGATCAATACAAGGTTTTAGATGATTGTTAGATCAATGATGATTAGAACAATGAATCCAAAGGCGGCAACACGTCAACAGTTTTAGATGATTGTTAGATCAATGATGATTAGAACATTTAATTCCAACGTTTTCAATGCAAGCTGGTTTTAGATGATTGTTAGATCAATGATGATTAGAACATTTAATTCCAACGTTTTCAATGCAAGCTGGTTTTAGATGATTGTTAGATCAATGATGATTAGAACTATCATCGTTTTCAGCATTCGCCCAATCGCGTTTTAGATGATTGTTAGATCAATGATGATTAGAACATCTTTTGCATGATTTTTACCATAGCCATTGTTTTAGATGATTGTTAGATCAATGATGATTAGAACATTTAATTCCAACGTTTTCAATGCAAGCTGGTTTTAGATGATTGTTAGATCAATGATGATTAGAACATTTAATTCCAACGTTTTCAATGCAAGCTGGTTTTAGATGATTGTTAGATCAATGATGATTAGAACTAGTTAAAGCTAAGATCAAGACTTCTATCGGTTTTAGATGATTGTTAGATCAATGATGATTAGAACTATCATCGTTTTCAGCATTCGCCCAATCGCGTTTTAGATAATTGTTAGATCAATGATGATTAGAACAGGATATGCAACAGACTTTGCCAGAAAGACGTTTTAGATGATTGTTGGATCAACGATAATTAAAGCATAATTAATTGGGCTAAAGAAAGCGCAATTTAAAATGAAAAAAATCAGTCAAATTAAAGAAATGGGGCAACTCTAGGGCTGCTATTTGTTCATATGAAAAACATACTAAAAAGTAACAACAACAAACTATACCTTTTGTCAGTGATCACCGATAACTTGGGCAGCTCTTTAATGTCATTTGCATTGCCGTTGATGGTTCTTGATATTACTAAAAATGGTATTCACTTATCAATAATTTCTATTATTGAAACATTGCCTATTTTGGTTTTAGGTCTTCCGGCAGGTGCTTTAACGGATAAATTAGATGTTAAAAAGATTCTCATTTTTAGTGATTTGATTAGATTAATCAGCTACTTGATTCTTTCCGCATCATTTGCATTCCAGATAACGGTGAATTGCATGATTTTAATTATTTATGCGGTATCACTTGTCGTCAGCGTGACAAACACAATTAATACGGTGTCAGAAATTACTTTTGTTTCTTTTTTAGTAGAAAAGAAGGATTTTTCAGAATTAAACAGTCTGATTTATGGCATACAATATGCAGCTAATTTTGCATTGCCTATTGTAGGCGGAATATTATATCAATATATTTCGCATAGTCTTTTAATTGTTATTTGTGCAATTTTCTACCTAATTAGCCTTTTACTGGAAAAAAGTATCAGCCTGAAAACTAAATCTACCGCTTTTACCGGCTTTACAGCTCTTAAATCTGCACTTAAAACGGTAAAAACAGATATAAAGGAAGGTCTGCAATATACCCTTAATCTTCGTTCTGTTTTGTATCCGTTAATATTAGCTGCATTAGTTAATATTGTGTCAGCTAATTTTGATAATGACAGCCTCATAATATTACGTACGCAATTAAAACTTTCCTCTCAAAATATTGGAATAATTTCAGCGATTGCAGCTGTCGGTGCCTTAATTGGTACTTTTGTGGTCAATTGGTTGAATAGGCACATTAAGTTTAATCTATTGTTTGTATTGCTAATTTTTGCAGGTGCTCTTTTTCGTGCCCTTTTTGCGCTGTACCAAAATGTACCAACAATGGTTCTGACCATTGCATTTGTTTCTATAATTGAATCAATTATTAATATTAGTATCATCACGAATAGGCAACAGCAAGTTGAACAAAAATACCTTGGACGAGTAACGAGTATCTATAAAACAGTGCTAATTGGAGTAAACTCTTTGGGCTATCTTTTAGGCGGTCTTGTTGCTAAAAAAATAGGTTCAAGATCAGGCATTGGAGTTTCAGCTATTGAACTTTTGCTAGTTACAGCAATTAGTATTTTTTTACTGGCACCTGAAATCAAGCATGATAACGAGTCTTAGCATCAAAAATTTGGGCAAAAATAGTAAAAAGTAAGAATTTATAGGCAGGTTGGGAAACTATAAATTCTTTTTTTGTTTATATATGCAGGTCATTTGTTTAAAGTAGCAGATAGATTAATAATGATTATAGTCTGTGACTTAATAAATTAATGAGGAGATATATAAATGACTACAGTGCATAATAATAGTCGTGAAATTAAACCAGATTGGTCTTCAGTGATTGTGGAAGAAGAGCAAATGCCCTGGTCCCAAAATGGTGCCAAGACCATCTGCGCAAGGTATAAGGATCCAGTTCTTAGAGGCTATTCTGCTGTAATTGTTAAAGATTCAATTAACAGAGAGTTTTCTGAGAATGAAAACTTAATTACACCAGAAAGAGTCACAACTATGATTGTCAGGTTTCCCAGATTTATTCTTCCCGAGTGGAATACTCATCGGGTTTTCAGCAGAAACAGTGCCTCTTCTAGAGCCAGAAGCATAAAGACTACCGTCAAGCCAGTAATGAAGCAACCAGTGATTCCACTCTGGACTATTAATCACAAGGGCATGACAGGGCCATTTGCCGATTCGGAAAGGGCGAAGAGATCTACTGCAAATTGGCTGCACTCCCGAGATAAAGCCGTTCTGGGTATGTTTCGACAGCTAATGAATGAAGAAGAAGTCCCTTACGATGCTGAAGCTAGTGACTGGGAAAAATTTGCTGACAAGTATGATGAAGCATATAAAAATGATGCAGTTCCAGCTTCATGGAATGATGCTCATAAACAAGACTGCAACAGATTGATTGAACCATGGATGTGGCATGAAACTCTGGTAACATCAACTTACTGGCAAAATTTTCTGGATTTGCGAATTGCTGCTGGCGTCCAGCCGGAAATGGAAGCTACAGCAATTTTGATTAAAGCGGTTCTTAAAGCAAGCCCCAAGTATGGAACGCTGAAAAAAAGAGTAATGCATGTCCCGTTTGTTGATGTTGAAGAGAATGATCTGTTATCATGGGAAAGGCTTGAGCCAGTGCTTCTGCAATCGGCTTCAGAATGTGCCCGAATTTCCTATCATGACCGTTCTCAAATGAAAAACAGAAACGGCTCAAATTTGGGCAAAAGGCTGCTTACTGAAAAGCATATGAGTCCGTTTGAACACATAGCATGGTCAGCTAAAAGCAGTGATTGGGAAAAAATTTCCGCATTAAAAGAAAAGATGACAGATTTACTTGAAAAACATCCTGATTGCCCTCCCGACAAGATAGCTGGTTCGCTGACTTCAAATCTTAGTGAGAACTGGCTGCAATTTAGAAGAGTCATTGAGAATAGAGAACAGTAAGACAATTAACTGTGTCTAATTACATAAAATTTGCAGATAGCAAAAGACTAATAGATTGGGTTATCAATACTCAAATTTATTAGTCTTTTTGAATGTAAATATTTAAAAATAGAAGTTAATTCCTTTTTCTGCCTTGTTAAGTATGAGAAGTTTTTGACCAGGACTGATTGCCAACTAAAATTCGTCCCAAAGCTTTATATGGAACTATGGCTAACGACCATCTGTAAAAATCAATCAAAAACAATATTTTCAGCAAATAAGAAGTTTTTAGCGGTTCATCAAATCTAGCTTCGCGATATTGCTTTAGTATTAACATTGTATTTGTCAAATATTCTATTACCAGCAAACTTGCAATAATTGAAATGCTAATCCAGGCATTCGTTTTGACATAAAGCAGTAAAACTATCAATGAAATTGCAGAAGCAGGTGTTGTGACCATTGAAAGTACTGGAATAAGCAGGAAGAGCAGTACAAAAGTTTTAACCATTGACGGAATAGATTTAGACTTAACAATCTTTTTGCTATATTTGTCTAAACATTGAAAACCGCCTTGGCACCAGCGAGTACGTTGCTTGATCAGTTTCTTATATTTTGTAACTCCCTCTTGTCCAATGCTGACGGTATTTAAAAAAGTACCACGGTAACCCTTTAATAAGCCTTTTAAGGAGAATTCGCAATCTTCCAATAATGATGATGACCAGCCAACGTTATTGGTCATTTTTAAGGTCATGAATTGACCATTGCCTGAAGCTAAAGATGAACCCCAATCAGTTCTTGCCATTTGTAAAAGAGAATTATAAATAGTGAATTCAAAATTTTGCATTGCTGCAATATTATGATCCAGATTATAGATATTTACTCTTGTTTGAAGCAAGTCGCAATTTGAATGGTTAAAAGCATAGACCACTTGCCGTAAGTAATTCGCATCTAAGTGGCTATCAGCGTCTATGACTCCAATAATAGTTTTATCCTCAGAATAGTTCATTTTGGCAATACGTTCGGCTGCTTCTTCTAATGCTGGCCCCTTACCTTGTTGAGCATTAGGTTTTACGCGATGTACAACTATGACATTAGGATGATAAGCATATTTTTGTAATAAAGTGGTTGTTCCATCACTAGAATCATCATCGATAAAGACCAGCTTGAGTTTGATAAAACTATCACATTGTTTTTGCAACTCCATTAAATAAGGTATGTTTTTTCGTAAGGATTGAAATTCATTCATTGCTGGGATTAACAAGAACATAGTATCGAAGTCTCGACAGCGGTCACCATAATGATCTTGCTTAACATTATTGCTAAATGTCAGATAAAGAGTCCAAATTAAATCAAAAATGAACGAACAGCCACCCAAAATTAAAATGATGGCTATTAATAATTTCATTTTATTATCTCCAAGTTATTTATTCCATATTCTAAATATACATCAACTTTATAATAACATGAATTGGTCTAGACGAAAAATATATTCTTTTAAAATTTATAAGTTTAAACTTTAATAAAAAATATATACCCTTATAGGCATTGCTTTAATCACGGAAAACCTAAAATTTAAATAAGTGAAAAGTATACTAGATTATTTTTCATATAGTTTTTTTATTGTTGCTAATTAATAAGTAAAGCAAAATATTTTATTGTTATTTTTTAAAAAAGTCATATTATTGTAAACTGTTATTTTATACAGTCTCAAAATATAGTGAAAAAGTCATTATGTTTGCAAAAAGTAATTAGCAGGTAAGCTTTTTTTAAGTGAACAAAAAAACAAGCAGTTGAGTGCTTGTTTTTCAGATGCTTTTACTTGCATAAAAATAATTGGACTTGTTATTCTCCTTTAAAAGTCCCTGCTTCAACTTGACGGATAAAGTCTGCTAAATGCTTGTAATAAACATCAGGGTTATCGACCATATGATGATGGCCACCATCAGGAGTTGTAACTAAGCGGGAATTCGGAATTTCTTTTTGCATAATTTTAGCCGTAGCGATTGGCATTGTTTCATTTTCACCAAAGGTTAACAAAGTTGGTACTTTAATATTTTTAAGTTGGTCTCTAAAGTGCCAGTCTTTTAGTTTGCCAGTAATCACAAATTCATTGTCACCCTGAAAGGCTTCGTATACAGCAGAACCACCAATATCCTTTAGATGATATAACTTAGACGGCTGTTTGCGGTCAACAAAGTTAATGTTGAGAATGTTGACATCTTCTTGATAGCGGTCATTGCCATAATCGTTATTGTCTTCGCATTCATGCATGAAGTCAATTTCAGTTTGAGGCAAGACTTCTTGGCGGCGACGGTTCACGGCTTTAACATAATCATCAATGTCATCCACCATTGAGGAAATAATTGCTCCTTTCAGGTGCTGACCATATTTAACGGCATATTCTTGTACTAGAAGACCGCCCCAGCTTTGACCAATCAAATAAAAATTGTCTAAACCCAGTTTTTCACGTACCTTGTCAACTTCATCCAGGAAGTATTCGTATGTTAGATACTTTTTAGCAATTTCCGGATCAGAATAATCGGGTTGATCGGAATAAAGGGAACCAAGCTGATCATACATCGTTACTTGCACATCCAAGCCCTGCTTTTTTAATTGCTCGGCAGTATCTTCCCAATATTCATGGTTTCCTCCGGGGCCTCCATGTAGAGCCAGTAAATGAATTTTGCCTTGACCCTGAGTGTTTGTCCATAAATGATAGCCATTATCCAGCGTAATAATTTTGGTACCTGTTTTCATATTTTTCTCCTTTAATTGTTATCAACTAGTTTCTATTTTAGCTCATTATAATAGAAAGAAAAACCAATCCCAAAAATGAAAAGTAATTTAAGGTAATGCCTAAAATTAAGCGATTACATGTTACAATTAGTTTAGTATGTTAGATGAAGATTAAGGAGAACAAAATGGCTGAACCCAAATGGTTAAAAGACATGGATGCTAGCGAGTATTTAAAAGAAGAGGCTTAAGCAGAAGCTGAGTCAGATGCAGCAACAGGTGCTTTTCAAAACTAGAAATAAATTGAATATTAATAAGCAGTAGTTAGACAGGTTCTAACTACTTTTTTGTTATACTGATAATAGGTGAGCTTATAAACACAGTTGAAGTAAGCTTATGGGAGGAATTAAATGTTTTAGCTATATTTGGTAATAATTAAGGTAGTTAATATTAAATTTCTTAAAAAGTATTGACTACAGTAAAATAGAATAAATTGTTTTTTATAGAGGTAATTATGTCATGACTTTTTACACACTTAAATATATTGAGCAAAATCAAAATACAAGTAAAACCATTCTCTATGTACTGATTGCGGTCGCGGCGTTAACGATGATTGCTTTTACAGTTCTTTATCTCAGGCATAGATTCGATACGCGCTACCGAGACCTGGGCATTATTGCACTTTTGTTTTTGCTTTTATTTATGGGAACACAATACGAAAAATACGTGCAAACCAATGTGGTAAAATCCCAATCCGAGCAGATTGCGCCTTTTATTAAATCAGTTGCTAAAGATCATAAGGTTCCGGTTTCGGACGTCATGGTCAGTTCTACAACTTTGCAAAACGGCTTAATTGTCAGAGTTGATTCCAAAGATATTGACTATCAACTGGAACTAAATGACGATAACAATTCATATTCTTTAAAGCAGGCTCACGTGATTAACCACACGGTCGACGTAAAGAATTAGGAGGAAAATAATAATGAATTATACGCAGCTTTTTATTAAATTCGTATTAGGTGTGTTAACTTTAATTTTTCAAATAAATGTGTTTGGCAAGAGCAATATTGCTCCCACAACGGCTCTGGATCAACTGCAAAATTATGTTTTGGGTGGTATTATAGGAGGCGTTATTTATAATGCCAATATTTCCGTATT</t>
  </si>
  <si>
    <t>MKRVNEDYILGLDIGTNSCGWAVTDKKNNLLKLRGKTAIGSHLFEEGHTAADRRGFRTTRRRLKRRKWRLRLLEEIFAEPMAKVDPGFFVRLHQSWVSPLDKDRKKYNAIVFPTAKEDQAFYKHYATIYHLRDELMTQDRQFDLREIFLAIHHIVKYRGNFLQDTPVKDFEASKIEVGPILSHINNAFAEKIVEDQDPIELNVANAADIEDVIRGKDAEKTVYKLDKVKKIAKLLTDSTAKEEKNVAKQIANAIMGYKTQFETILDKEIDKSDKAQWEFKLSDADADDKLDALLPDLDETDQTVVAEIEKLFSAITLSTIVDENKSLSQSMVEKYKKHKKDYKKLKKYINTLQDQTKAKKLLLAYDLYVNNRHGRLLEAKKTFEDKKKKKALTKDEFYKIVKDNLDDSDLAHEIQQEIAADNFMPKQRTNSNGVIPFQLHQIELDKIIANQGKYYPFLAAENPVEDHRKQAPYKLDELVRFRVPYYVGPMITADEQEKTSGKSFAWMVRKEDGQITPWNFEQKVDRQESANKFIKRMTIKDTYLLSEDVLPANSLLYQRFEVLNELNNIRINGSRISVDLKQQIFNDLFEEKKTVTEKSLTSYLKQNLHLPTVEIKGLADPTKFNSSLASYYHLKSLHVFDKELADPQYQKDFEKIIEYSSIFEDKKIFQDKLHAEFKWLTPEQFKAISTWRLQGWGRLSRKLLVELHDTNGQNIMEQLWDSQKNFMQIVTEPDFKDAIAKENQNVTRANGVEEILADAYTSPANKKAIRQVVKVVADVVKAAGGKKPAQFAIEFTRDPDKNPQLSHIRGTKLLKAYQETAGELVDQKLTDSLKEAMTSRKLLKDKYFLYFMQAGRDAYTGQKINIDEVSTNYQIDHILPQSFIKDDSFDNRVLTATPLNAEKSDDVPYKRFANNYVSDMKMTVGEMWKHWQKAGIINKHKLGNLLLDPDRLNKFQKSGFINRQLVETSQIIKLVSVILQNKYPDAEIITVKAGDNSALRQRLNLYKSRDVNDYHHAIDAYLSIICGNFLYQVYPKYRPYFVYGKYKKFSQDPDLQKEVIKHFKGFTFMWPLLQKDNSERKAPEKIKENNSDRIVFYKHPDIFDKLRKAYNYKYMLVSRETTTENSGLFDVTIYPRGERDLAKTRKLIPKSNGLDPKIYGGYSGNTDAYMVIVKIDKGKESIYKVIGVPMRALASLNRAKKQGNYKEELHQVLEPQIMFDKNGKPKRSVKGFRIIKDHVPFKQVVLDGDKKFMLNSSTYEINAKQLTLTPETMRIVTDNLKKGEDQDQLLVKAYDEILQKVDQYLPLFDVNKFRNSLHLGRAKFLDLAVNDKKITLTNILNGLHDNLVTPDLKNIGIKTPLGKLQVPSGIVLSSEAILIFQSPTGLFEKRVRIADL</t>
  </si>
  <si>
    <t>1250004.SAMN02841244.GCA_000799465_00152</t>
  </si>
  <si>
    <t>GCF_000799465.1</t>
  </si>
  <si>
    <t>Psychroserpens sp. Hel_I_66</t>
  </si>
  <si>
    <t>ACTAAAATAGTATTCTGAAAGCAATTCACAAC</t>
  </si>
  <si>
    <t>AAAATGAGAAAAATGATGTTATGGACTTTTATCGTAATACTTTATCAAAAAACAAAACCTTAAACGAGATTGACCTACAAAATTTTCCTACTCTTTGGACAACAATAAGGAAACTAAACGGTGAATTTATATTATATCAAAGATGTGATGGAATCGACAAAAGAATAGAAATCACAAAAAATGCAATCTATTTTTACGGTCCACTAGAATCTCATGCTGATGCAATAAATCAATTAATAAGATTATCTGATGAGGACATAAAAATTGAATTAAAAGCTAAAAGGCAAAATGGCGAAAAAAATGCGATGTTTTCAATTACCAAAACAGAACATGAGAACATCTATTATTTACAATATTACAGCGAAAACGGTTTGTTTCAAGAGTTAATTATTCCAACAAATAAAGCGTCCGAATTTGATTTAATAGTAAACAATTGTGTTCAAATGAAACGAACAGAATTTAAGGGATTCGATAGAATTGAATACAATGAATAAAAAACGGTGTACAACATTGTGTATAATTCATTGCTTGGTCTGTGTGTAATTGGAAAATCCTCACGGATTTTCTATTCGGTTTTTATTTGCTAAATTACGTGCTTAAACCAACGCAACAAACCATACACAGAGACGTTAGCGGTCATTGAAAAGAACATTTCAATTAACCTTTAATATAAAACACAGAAAAACTATTCAACTGACATTTTATTATATTTATTTCTATATTCAATTGGAGTAAGACCAGTAATTTTTTTGAAAATGGTTCGAAATGCTTTTGTATCTGAGTAACCCACGTCATACATCACTTCATTAATATTTTTTCGACTGGTTTCAAAAAATCGTTTGGCAGTTTCAATCTTAACTCTATTAATATATTGCAATACCGAATTACTTGTAGCGATTTTAAAACGTCTTTCAAAACTTCGTCTGCCCAATGAGACCAAATCGGCCAGCTGGTCAATCGTGATTCTTTCTTGAATGTTAGCTTCAATATATTCTTGAACTAATTTAATAGATTCATCAGTATGGTTTTTTTGACCTTGAAACATGGCAAAAGTAGCTTGACTATCCCTGTCAATATCAATGGCAAAATATTTTGAAGCCAATATTGCCGTTTCCCTATCCGTATATTTTTCGGTTAAATAAAGTAATAAATTCCAATACGAGTTTGCGCCACCGCTAGAATAAAGTCGTTCTTCTTCGGTTATAATATGCCCTTCTACGACTTCAACTTCAGGGAACATTTCACGAAATTCATTTTGAAAACCCCAATGTGTCGAACATTTTTTACCGTTTAGTAAACCTGTAGAAGCCAACAGAAATGCACCCACGCATAGCGAGGCTACTTCTGTACCTTTTTTATACTGGTCCTTTATCCAAGGTAGAAGTTTGCTATTGGATGCAATAGCGGTTTTCATATCACCGAATAGTGCGGGGATTATTATTAAATCTGTTGTCTCAATATCCTTTAAGAGTTGAGAAGTGTTTACAGAAAACAAACCTTCGTTTAATTTTACTTGCCTTTTTAAACCAACTAATTGCACATCAAACAATGGCTTTCTACCACTCACAACCATAAATTGATTGACTGCCGAAAATAGATATTGTGGATCTGCTATGGCCTGCATAACAGAATTTTCAGGGACAAGGATGCTAACTCGCTTCATTTTTCAACCTATTTTAAGTAAAATTACAAATACAAGTTTAAAACATGTCGTAAATCACCCTTTAGTTGTCATTATTCTACATCATCTATTTTTAAAGAACGGTGCATCTTTGTATTATTAATTTTAAAAATAAATATAATGAGCAATTCAAAAATTAAAGTTACAGAAATCATTGACGCAGAAATAAACAAAGTTTGGGATTATTACAATGAGCCGAGTCATATTGTAAACTGGAACTTTGCAGACCCAAGTTGGCTTTGCCCATCTGCAGAAAACAATTTGAGTGTAGGTGGTACATATAAAGCCAGAATGGAGGCCAAAGATGGTAGTTATGGTTTTGACTTTGAAGCAGTTTATACTGAAATTTCAAAACGCAAGAGCTTTACTTATGAGTTTGGGGGAAGAACTGCTACTGTAGAATTTAACGATATGGGAGAACAGACAGAAGTCATAATAACTTTTGACCCTGAAGAAGAAAACCCTATAGAAATGCAAAGAGAAGGTTGGCAGGCTATCTTAACAAATTTCAAGAATTATACAGAAAACAATTAATAATGAAAATCAATTCTTATCTCACATTCGATGGCAATTGCCGCGAAGCGATGACGTTCTATAAAGAATGTTTGGGTGGTGACTTAATGCTACAACCTGTAGAAAGTTCACCAATGGCAAACAAAATGCCACAGGAAATGAAAAAATGTATTTTGCATTCCACTCTCACAACTGATGCGTTTGTAATTATGGGTTCTGATATGACACCAGAAACAGGACTTGTTAAAGGCAATGCAACTTCTATGGTAATTAATTGCGGCAGTGAAGCAGAAATCAGAAACACTTTTGAAAAGCTGTCAAGAGAAGGAGTAGCACATCATAAAATTGAAACTACTTTTTGGGGAGCTTTGTTTGGCGACCTAACAGATAAATACGGCAACAATTGGATGTTAAACTATGATGAGAAAAATCAATGTAATAGCCTAAAAAATGAAAAAAAATAAAATAATATTTTGGACAGCGACAATAATCATCGCTTTATTTGAGGGAGTAATGCCCGCATTGACTTCGCAAACAGAATTAGCGAAAGAAGGAATAAGACATTTAGGGTATCCTGAATATTTTGGAATGGCATTAGTTATCTTTAAAATTTTAGGCGTATTGGCGTTAATAATTCCACAGGTTCCTAAAAGATTGAAAGAATGGGCTTATGCAGGTTTTACTTTTAACTTCCTCTTTGCAACCATAAGTAACGGAGCAGTTGATGGGTTGAGTGGACAGACCTTTTTTCCATTAGTTATACTAGCAATTTTAGTCGTTTCTTATATTTACTATCATAAACTAAATACAAATTTAAATTAGATATCATGTCATTTCTAGCATAAACACACAATATAAAAACCAAGAAAGGAAAGACGTCTGGAGATTTTAAAAAATTTGCATAGCAAAATGAGCTTGTTATAGACAGAAAACTTAATCCTAAAACGAAAGCACAGAAATTACGAATTGACTCAGAGGATTTGAATTAGGACACGGACACCCAATGGTAATTTATGAAACATTCAAAGGTAAAATAGAATAACAAGAGAAACAACGAACCGCTAACATTGTATATAAAAAATTGCTATTTTGTGCTTAACCAATGTGAGTTGCTTTGATTGCTTGCATCTGATTTTCCTTCGGAAAATCCTCGTACTCAAACACGCAACATTTCATATACGTAACCGTTAGCTGTAATGGTAAAAAAGGTCCGTGCAATCTTCAAACTTTAGGCAAAAACCTCATTTCGGTTACAAGACAACTTGATATAGTTACATTTAGTTTTTAATAATCTGTGAAATTTGCAGAGAACAAAAACGAAAAAAAAATGAACTATAAAATTTTAGGAAATACAGGATTAAAAGTTTCAACACTTTGTTTGGGAACTATGAATTATGGCGGAAAAGGATTTTTCAACTATATGGGCGATTTAGGTCAAAAAGAAGTTGACGAGCAAATTAAAACGGTAGTCGATTCAGGAGTAAATTTTATCGATACTGCCAACATTTATTCAGAAGGACTTTCAGAAGTAATGATTGGAAAGGCAATCAAAAACCTTTCTATTAAAAGAGACGACCTCGTTTTGGCTACAAAAGTTAGAGGTAGTATGGGCAAAGGAGAAAACGATAGAGGTTTGTCAAGAAAGCACATTATACAGCAAGTTGATGAAAGTCTAAAACGACTGAATACTGATTATATCGACCTTTACCAATTACACACGTCTGACCCACTAACTCCAATTGAAGAAACCTTAAGAGTTTTGGATGATTTAGTGCGTAGCGGAAAGGTTCGTTACATTGGCGCAAGTAATTTTATGGCTTGGCATTTAATGAAAGCATTAGGTCATTCAACCTATAATAATTTAGAGAAATTTGCTTCTTTGCAAGCTAATTATTCACTTGATAACAGAGATTTAGAACGTGAAATGATTCCGTTATTACAAGACCAAAAAGTAGGATTAATGGTTTGGAGTCCCTTAAGTGGTGGACTTTTAACCGGAAAGTACAAAAGAGACGGAAATAACGAGAAAGGGCGTTTGAACGATTTCCCATTTGAGCCTTTTCATAAAGAAAGAGCGTTTGATGTTTTAGATATTCTACATCCAATGTCAGAGAAGAAAGAAGTTTCAGTTGCTCAATTAGCTTTGGCTTGGTTGTTACACCAGCCAGTTGTTTCGAGTATAATTATTGGTGCTACAAAAATGACACAACTTCAAGACAATTTAAATGCTGTGGACATTGAATTTACCGCCGAAGAATTACAGAAATTGGATGAAGTGAGTACTTTGCCAATCGAATATCCAAGGAATGTGGTTGAAGTAATGACCGCAGACAGAAGTAACGGACAAGATTTTTTATCGTAGCTAAAAATTATGGAAAATAATAACAGACCAAAAGTCGTAAATTCAATAACAGAATTGCATCAGATTTTAGGATTACCAAAACCTACAAATCCCTTGATAACTTTAATTGACCATTCCCTAGAAAGAGAACAAACGGAATTAGGCAATCAAAAAATGGTGCTTAACTTTTACAATGTTACAATCAAAAGAAGTTTTCAAGGTCAATTAAAATATGGGAAAAGTCATTACGATTTTGACGAAGGTACAATGTCCTTTCTTTCGCCAAATCAAGTCTTGTCGATAGACGAAAAAGGCGAAAGAAATAAAGACGGTTGGTCGTTATTGTTTCATCCAGAATTAATTGCAAATTATGGTTTGTCCAAAATAATTAAAAATTATGGTTTCTTTTCCTATGGTGTAAACGAGGCTTTGCACCTTTCAGATAAAGAAGAACAAATCATAGAAAATTTAGTGAAAAACATTCAAGAGGAATATAATTCTACGATTGATTTATATAGTCAAGATGTAATTGTTTCAAATCTTGAGTTATTACTCAATTATTGCAATCGCTTTTATAATAGGCAATTTATCACTCGAAAAATGGCGAGTACAGATTTACTCGCCATTTTCGAAAATAAGTTATCAAAAAAATTTGATGAAAATTTACAAGCTCAATTACCAACTGTGAAAAGTATTGCGAGCGAAATGAACGTTTCACCAAATTATTTGAGTGATATGTTAAGAACTGTAACAGGACAAAATACGCAACAGTATATTCATTCTAAACTTATCGAAAAGGCTAAAGAATATTTAACCACAACTTCAAAATCGATTGGCGAAATTTCTTTTCAACTTGGTTTTGAACATTCTCAATCTTTCAATAGATTGTTCAAAAGCAAAACAGATTTATCGCCTTTAGAATATCGAAATTCATTTAATTAAAAAAATGCGAAAACTACTATAGCTAACACCGTATAAAATTAATTGCTGGTTTCTGCCAATTTACGAAAGTCCTCGCGGACTTTCTATCTGTAATTTATTTGCTAACTTTAATGTGACACGTCCTGAATAAAGGCTACATAATTTAACACAACTATATACAAAAATGACAAAGTAATCAGACGGTATTCAAGACTTTTAAATTAAAAATCCAGTTTATTTTTTTCGGTTTTTTTTTGAGATCTACAATAAAAAAAACAAAAAATCGTCTATCCCATTTTTTTGAATTAACACCATGAACAACTCAAACAACAAAACCAATTTTATATTTTGTATCACATAATACAAACACCATTGTTTCTTGTAGCTTAAAATAGCCAGTACCTTTATGAACCATTTTATAGCACTATCTGTTATCAAAAACAATATTTAAAGTCGTTTTTTGTATTTGTGATATTTTCGTATTACAAAATTATCACAGGATTTATTACAAATAATTATAGCATCTTATCATATTAGAATACTTGGTTTGGGACTCCCTCCCCATTCAATAAAATCTTCCAACACGTTTTCATTCAATAAAAATTTCTCCAACTCATCGCAATTGAATTTTTTGTCATTATTGTAGGACTTATGAAATTCAAAATGATCCCCATCATAACCCACCCCAACTCTAACAAAAAGCAAATTATTCAGAACTTTATCAAACTCCCGCACTAAATTTTCAGGAAGGTACTTATCAATTCTTTTTAATGTTTTGACATAACCTTCTAAACTATTTTTTTCTACTTCACGCTTACTATTTTCGCGTTTTTTATAGATCCAGACTATCAACTGTAAAAACTCCCTTGAAAACAAAAAGTCTTCTCGTTCCGATCTTAGTTTATATTGGTCACAATAACTTCCATCGTGGACAGATTCCAATAGATCACGAAGATATTTGGAACTGGTTACATTCTCTTTCTCAGCCTTGGCTATAATTTTCGCTTTTAATAATTTCGAAATTCTAAAGTTAAGCGTTGTATCTTCATCCGCGATTGATTTTTTAGTATTCATTTATGTCGATTTAGATTACTATAATTGTAAGTTAAACACAGTTTTTAGGAGGAACCTCTCAGCCTCATCTTCTGTAATAAGTATTTTCTTTTCGTTGCTTTTCGGTTTCGCTAGCTTCTTGAATATACGCTCTGTCCGTGACTTGTCACCAGTTACAAAATCAGGTATATCAAATATATTTTTTATGTTTAATTGAGGGTCATTAAAATAATCTTTTGTTTGATCCTGAACAGGGAAATGCTCCTGAATATAATCCCAATGTTTGTCAAATGCTTCTTTCTGGATCTCAAATGATCTTATGGTTTCTTCACTACAATTGAGAACATCCTCCTTGAGGTGCTCTGCCATCCAATTAGACACATGTCTGTAAAATGCAGCGCTCAGGGAATATCTTTCGGAAAGAAAATGGAAAGCTTTAGGGCTTAGCTCAGCTTTCATATCCAGTAGCTCATAGATGTTTTCATCCAAGGATGAAGTTTTGCCCAACACATAAAAACTTGACGCACCATTATCAAGTATATAATTATCCCCGTTCTCACGCATTATGATGACAGTATCGAAAACGGAATCGAATTCCTTATCCATCCACTTGATATCCAGATCAGCCCACAGCTTCCGAGGTAAGTAGAATATGAGTGGCTTATACAATTTATGTATTAATTCACCGTGCTTATCTTTTAAGGGCTTTTCCAATATACTGATTTAGGATTTTATTAATTCAGAATAATCATCAGGAAACTCAGCATCAATATCACGCAGGTATTTTTCAAGTGCCTTCATGGAAGAATGTCCTGTTATCTGCATCAGTTTACTCTTGGCCTCAAATGGTGACGAGCCCTTTACGAGTTCCCTGTATAATTTTGTAATATATGTATGCCTGAAGCTATACAGGCCATAATCCGCTCCCAAATTAAATGGGTCTTTGACGACCCGCTTGAACCGTTTGGAAAAGTAGTCCCTTTTATTGCTCAGCTCTGCATCCCATACTCCACCTATGCCATCTGGCGTAAAAAAACTGTGCTCCTTGTTCATCTTGGAAAGATCTGGGAGATCCCGTAATAGAATATCGGGAATGATCTTCGTTTTCAATGGACTGTTCTTTGCCTTGAACTGTATGCGCTTATTTTTGATGTCCAAATCGCCCACACGCAATCTACAGGCCTCTATGGGTCTCAAAAAATTGTAGGAGATGAACTTTATAAAGAGCAATAGGGTTTCGTCCGTTTTTTCTAGATGTTCGAAAATAGTTCTCTGTTCTTCCCGTGAGTATGTTCTGTTTCGTTGTGGTACAGATTTTAGAACAGGTATTTTTTTTATAAAATTAGACTGTATGATGTCATTGTCCTCCAATCCCTGCATGATACTGCTTAAATCTGTTCTGTAATTATTACGGTTTCTGGGACTGGTCTTGTCCAGGATATGGTTCAAAAAATCAATTACTATTTTTTTATCAATGTCCGTAATTGTCTTCACTTCGGGATGGTTCTTCTCGACCCACAGCAAAAAATTCTTCAACCGATTCTCGTAGCTCCGCCTTGTTGTGTCACTGATAAGTTTTTCCTTATATTTTAAACCTATTTTGAACGCTTCATCATAAGGCATTGCGACCGTAATAGATTCATCTACTGTTTCAGGATCAACTGGTTTCTTAGGCGTTTTGTTACCGTTTACCGGGCCTTTGTTCGACTTTCCATCCTCACGCTCTTGGTATCGCTTTGTGTTATCTTCGAAGGGATTAAAACCTTCTTTCAATAAACTTAAGAGTTTGGACCTGTAAACGTTCAAAATGGCGAGGCGGTCTTCTTTAGTAGTATATCTATTGGCACCGCCATAGATATTGTTCATGCGCTGGAGTTTTCCGGTATCTGGATTTCGATAAGAGTAATGGACGTGCCAACGCTTATTTAAATTCCCATTGGCAATATAGATTTTTGGGGACGAAAAATTTTTCTTTTTTTGCAAACTGTGTTCTGAACCGTGTTCGTTTCCGTGTTCATTTGCAAGATAACAATTTAAATTAAACATAAAAAAAATGGTTTTGAATAAACAAAACCATTGATTTGAAACGAATTACATCTAGTAGCGGGAACTGGACTCGAACCAGTGACCTTCGGGTTATGAGTTTGAAAACACCTCGAATTTTACGCTATATTTACCCTATGACACTAAAATCGTGTACGGAATCGTGTACTGCGATTAGTATATTTCTTTTCAAAAATAACACAAAATATCATATTGACGCATGGATTATTCTGAATATTAAATGCGCTATCAAATTCTTAAATATTTCAAAATACGCTTTTCCTATAATTCCTATTTCAGATTTGATACGCATAATGGCTTCTTTCTAATCTAAAATTAATCCGACCTCTAAAATTACTTTCCTGAACAAGGTTATCTTTTATAACTAACAACTACTTATTAAATCATAGAAAAATGCAATTAGTTAAAAATAATTGTCAAAAAAAAAATCTTTAAAAGAATTAAGTTCTCCTACCAATCAAAAAGAATGTAAAGACAGTAAAGAGCTTTGCAACTTATAATTACAAAAGATCATGATCAAATAGCGGAGATGCAACAGTATTCAAAACATGGTTGATTTGGATTAAAGATAGATATATGGTTGAAGAGAATTACGACGAACAAGAACACTGAAAAAACTCAAAGATATTTAGTCTAAAATTGAAGGTGAAAAAAGAATAAAAGTTTTTTTTTAAAATTAGGAGGATATGAAAGACGCCTTATGGGTACGAAATTGATCATATTATTATATTATCGATAGGAGGAAGAACTGACCCTTCCAATATGCAGCTATTAATCATTAAACGACATAAAGGAAAAACCCTTACCGTGTCTGTATCTGTTTTTTGAATAAGTACTTACACGGATGCTTAAAGTTGATACAACTAAGACATTATATTAAAAGGATTACCTATGGGTGCTTTTAAGTGAACTTTGGATCAAGTAGGACGTTTTAGGATTAGAGAACATTTTAAGACAGATGTGTCTCCAGTCTTTTCTTCTTTCTATTTGCCACTTAATTTTTTTTTAAAATTTACTTGGTTTTTAACTCAAAAGACCTACTTTTATTTTCTATCCCTAGATTAATGGCCTTTTAAGTAATTTTTGACTCATCAAAATATGAGGTTATTGACTGTAGCATTTGTTTTAATAAGCACCTGTTTCTTTAGTTTCCTTTTTGGTTAAGCAATAATAATTATGAAATATTTACGCTATTTCGAATAATGAAGAGCTAGCTATAAAATACTATGAACAAAATTTTTTAAGCGATATTAAATAAAAAAAAGCGACCCACAACAAGTATGGGCCGCTTTGAATGTTTACACAACGGAATAATCCTTATTGTGAATTGCTTTCAGATTATAAATATAAGCATTTGATTTTTATTAAGCTTGAGCCATCACTCATTTTCAATAAAAAAAACATCAATATTACACAAAACACATATTATGAAGAGAATTTTAGGATTGGATTTAGGGACTACAAGCATAGGTTGGGCACTTGTAGAAGAGTCTAAAAACAAAGAAGAATCAAACATTATAAAGCTAGGAGTGCGGGTAAATCCACTAACAGTTGATGAAAAAATTAATTTTGAAGGAGGTAAACCTATCACTACAAACGCTGATAGAACTTTGAAGCGCGGTGCGCGTAGAAATCTAGACAGGTATCAACTACGTCGTGATTTTCTAATACATGAATTAAAAAAGCAAAACTTTATAACCGAAAATACGCCCCTTACAGAAATAGGAAAAGACACTACACATCAAACAATAGCATTAAGGGCATTAGCCGCTAGGAAAAAAGTCTCTTTAGAAGATTTGTCTAAAATTTTATTGGGCATTAATAAAAAAAGAGGCTATAAAAGTAGCCGAAAATCTAAAGATGAAAATGATGGTGTTGCTATTGATGGGATGGTTGTTGCAAAAATTCTTTATGATAATAAATTGATGCCAGGACAGTATGTGTTCAACTTATTGACCCAAGAAAAAAAACATATCCCTGACTTTTACCCATCTGATTTAAAAACTGAATTTGATGCAATCTGGACAAAACAAAAAGAATATTACCCAGAAATTCTTACCCAAATACTCTATCAGGATTTAAAGGGCAAAAATAAAGGGCAAACATGGACTATTTGTTCAAAACCATTTCAAATTGAAGGCATAAAATTAGAGGGAAACCGAAATGAACAAAAAATCAAACGCTACGAACTGCGTAAAGATGGGTTATCTAAAAAATTAAGTCTAGAGCACCTTGCTATCGTGTTTCAAGAAATCAATAACGATATCAAAGGTACAAGTGGTTATTTAGGAAAAATAAGCGACCGAAGCAAAGAGCTTTATATCGATAAGCTCACAGTGGGAGAATATCTCTACAACCAAATAAAGAAAAACCCGCATACTTCTCTTAAAAACCAAGTATTTTACCGTCAGGACTACTTAGATGAATTTGAGCAGATTTGGAATACCCAAGCAGAGTTTCATCCAGAATTGAGTGATGAATTAAAAGCTAAAATTAGAGATATCATCATTTTTTATCAGCGACCTCTTAAATCTCAAAAGGGACTGTTGAGTTTCTGTTTGTTTGAAAGTTGGCAACAAGAATACTTTGATGAAGTAAAACAAACGAAACGAAAAAGAACAATTGGACAAAGAGTTATACCAAAATCATCCCCTCTTTTTCAAGAGTTTAAGATTTGGCAGAACATCAACAATTTAGAATTTAAATACTTTGGCAACCCTAAAGATGGATCGGACAAAGATGCCGCCAGTTTTAAACTTGATGAAGAGGACAGAAAACTACTATTTTTAGAAGCGAACTTGAGAGGAGATTTAAATGAAACTTCAGTTTTGAAATTATTAGGCCTTTCAACAAAAGAATGGAAAACCAACTTTAAAGAAGGAATAAAGGGCAATACAACTAACGAGAAACTTTTTAATGTTTACCAGGAAATCGCTACTAGAGAAGGTTACGGCATTGATTGGAAAGAAAATTCTGCAACAGAAATTCTTGAAGAATTAAAAGCCGTTTTTCCTAGCATTGGTATTGATGCATCTTTATTAGAGTTTGACGGAACTCTACAAGGAAATACTTACAGCAAACAGACAAGTTATGAATTATGGCACTTACTCTATTCCGCAGGTGATGATACGGTCATTTCAGAAGAGGATAAATTAATTTACGGAAACTCTGATGTGAGCCTTAAAAAAAAGTTACATCAAAAATATGGTTTTGAGCCAGTATATGCTGCTATGCTCGCTAATATTAGTTTTCCCAATGATTATGGGAATCTTTCTGCAAGAGCCATTCGAAAAATCCTACCTTATCTTCAGGACGGTTTTAATTATTACGAGGCTTGCGACAAAGCGGGATACAATCATTCCAATAGCATAACTTCCGAAGAAAATAAAAAAAGAGAACTTAAGGAGCGATTAGAAATTTTAGGAAAAAATAGTCTGCGTAACCCAGTCGTTGAGAAAATACTTAATCAAATGATTCACGTGGTAAACCAAATTTGCGATACTTACGGAAAACCCGATGAAATCAGGATTGAGTTAGCGAGAGATCTAAAAAAATCAGCAAAAGAGCGTTTAGAGACAACAAAGTACATTAATTCTGCCACTAAAATCAATCTAGACATTGCCAAAACCATCCAACAACAATTTGGCTTTACGCCTACCAAAAATGATATTGTTAAATATAAACTTTGGAACGAGCTCGCTCCTCGAGGACACAAAAGTCTGTTTTCAGATGAGCAAATTAAATTACAGGATCTATTCAGTAGTAAAATTGACATAGAACATATCTTACCCAAAGCATTGATATATGATGACTCTTTTTCAAACAAAACATTGGCCTATCGCCACGTCAATTTAAAAAAAGCCAATCGCACAGCGATTGATTTTATTACACAAGATAAAAATACAGAGTTAGAAAACTATATTGAACGTGTAGAAGGACTTTATGATAAAGGTAAAGGCCCTATAAGTAGAGGCAAACGAGACCGTCTTTTAAAAAGCGCTAAAGATATCAAAGAGGGTTTTATAGAAAGAGACTTGCGCAACAGTCAGTACATCGCAAAAAAATCACGCACAATGCTTCTAGAGGTTTTTAAAGAGGTAACACCTACTACAGGAAGAATCACGGACAGGCTTAGAGAGGATTGGGGAATCATAAATGTGCTTAAAGAACTCAATTTACCAAAATATAGAGCGATAGGGCTTATAGAAATTGAGGAACGTAAAAATGATAAAAAAATTGAGAAAATAAAAGATTGGACAAAACGCAATGATCATAGGCATCATGCAATGGATGCTTTGGCAGTAGCCTTCACTACTCACAATCATATTCAATATATCAATAATCTCAACGCTCGTAGGGACGAAACTCACGATAAGCATAAAACTATCCAGAATATTGAAACCCTAATTACACAAAAGTTTGAAGATGACAAAGGGAACTATAAGCGAAAATTCATAAAACCAATGCCTAAATTTAGAAGTGAAGCCAAAAGGCACTTAGAAGATATTTTGGTTTCATTTAAAACTAAAAATAAAGTGGTCACTCGAAATTTAAATAAAACCAAAAAGGATGGTGGTTTCAATACTGCTTTAGAATTAACGCCAAGAGGGCAGCTTCATGAAGCAACCATCTATGGCAAATCTAAAGCGCCCAAACAAAAGCCGACCAAAATTAACAAGAATTTTTCTATTGGAGAGGTACAACAAATTATTCATTTTGGACAACGCGAATTGGTTTTGAAACATTTGTCTCAATTTGAGAACGATCCTAAAAAGGCTTTTGATACAAAAACGCTCAAAAATCAACCTCTTGCTTGGAATGATGAGCCTTTAAATGAAGTACTCTGCTTTGAGGATATTTTTACAATTAGAAAAGACGTTTCGCCAGGGTTGAATATTGATAAAGTAGTTGACCTAGGCATCCGAGAAATTCTTAAACAACGCAAAGCAAAACACAACGGCAATGAAAAAGAAGCCTTTTCAGATTTAGATAAAAAACCTATTTGGCAGAACAAAGGAAAAGGAATTGCCATTAAAAGGGTCACCATAACCGGTGTAAGCAATGCCGAGCCACTCCATTATAAAAATGATCATGTCGGAGAAGTGCTTCTTGATGAACTCGATAAAAAAATCCCCGTAGATTATGTGAGCCTTGGTAACAATCATCACGTCGCAATTTATGAGGATGACAAAGGCAAGTTACAAGAGAAGGTTGTATCACTCTATGAAGCCGTAGAAAGAGTTAATCAAAATTTACCGATTATAGCTAAGGGGTACAACGCTCATTTGAATTGGAAATTTAAGTTCACAATGAAGCAAAATGAAATGTTCATTTTCCCATCTAAAGAATTTAATCTGAATGAAATTGATTTGATTAATGGTATAAATAGTTCTATGATCAGCCAATGTCTATTTAGAGTCCAAAGCATTTCCACCAAAGATTATAGGTTTAGACATCATCTTGAAACCAGTTCTGATAATAATTTAGATTTTACTTATCAAAGGATTCGTTCGCCAGAAAGATTAAGAGATTTAATTAAAGTAAGACTAAATCACTTAGGTCAAATTGTTCAAATAGGAGAATACTAAAAAATGATCAAACGCACCCTCTTTTTCGGTAATCCCGCCTACCTCAGTACCCGTAACGAGCAACTGGTGGTCAACTTTCCTGAAGAAAACAAAGAGGAAGCCATTATTCCTATAGAAGATTTAGGCTATGTGGTACTAGAAGATCCGCAAATCACCATTACCAACGGTTTAATGATGAAGCTAGTTCAAAATAAAACGGCAGTTATTACCTGTGACAAACAGCACCTCCCCTGCTCCTTGTTACAGCCTTTGGTGGGACATACAGAACAAACTGAGCGCATGCGGCATCAACTCAATGCCAGTCTTCCGCTAAAGAAAAACCTTTGGCAACAAACCGTAAGTGCCAAAATCATGAACCAAGCTCTACATTTAGAAGCTAGAGGGAAGAATGCCTTAAAGCTGAAACGATGGAGCACTGACGTCAAAAGCGGTGATAAAGGTAATTTGGAAGCTGTTGCCGCGGCATACTATTTTCAGAATTTATTTCATGAGGTGGATGGGTTTAGTCGTAATCAAAAAGGGGTACCCCCCAACAATCTTCTCAATTACGGCTATGCCATTTTAAGAGCGGTGGTTGCTCGAGCTTTGGTAAGTAGCGGTATGCTGCCCTCTGTGGGCATCTTTCATCGTAATAAGTACAATGCCTTCTGCTTGGCAGATGATATTATGGAGCCTTACCGTATTTATGTGGATGCAGTAGTCTTTGATCTTGTAGAAACTGGATGCGACTTGACCGAGCTCTCTACAAAGCTAAAAACAGAACTTTTAATGATTCCAGCTTTAGACACGCTTGTAGATGGCAAATGGAGCCCGTTGATGAACGCTGTAAGCAGAAGCACCAGTAGCCTTTATGAGTGCTTTTTGGGAACGAGTCGTAAAATACTGTATCCCGAATATACCAATAGTCGACTCCATATATGAGTGAACACAGCAACTTTTCAAGACTTAACCAATACCGATCTATGTGGGTACTTGTATTTTTTGATTTACCAACCGAGACGCTTACAGAACGTAAAACCGCTGCTCGGTTTAGAAAAAACTTATTAAAAGATGGTTTTGCCATGTTTCAATTTAGTATTTATATGCGTTTTTGCGCTAGCCGAGAAAATGCCAGTGTTCATATTAAGCGCACCAAAAGAAGTTTGCCAAAAAAAGGAAAAATTTGCATTATGCAAATTACAGACAAACAATTTGGGATGATGGAATTATTTCATGGGCAAAAAGAAGTAGAGGCAGAAGCTCCTAGCCAACAACTTGAATTATTTTAGAAAGCGGAATATAAGGTTGAGTAAAAGAACATCTTAAAGACGATCCATATTTTTTATATCCTATTTTTTGATATAAAAAACAGGATATCAGCTTTTTATAGCTGGTATCCTGCGAATCCACTACTAAAATAGTATTCTGAAAGCAATTCACAACAGTTCCTTATAACATCCTGTATTTATACACCCTGCGAATCCACTACTAAAATAGTATTCTGAAAGCAATTCACAACTATGATTCATCTTTTAGAAATAATATTACTCCTGCGAATCCACTACTAAAATAGTATTCTGAAAGCAATTCACAACACAAAAAGCTTTTTCCTGTATTATTTTGACCCTGCGAATCCACTACTAAAATAGTATTCTGAAAGCAATTCACAACCAATAAAAAGAATTGGGAAAATCGTGCTGACCTGCGAATCCACTACTAAAATAGTATTCTGAAAGCAATTCACAACAATCTGCTGTTTCCAATGGTTTTATTAGAGCCTGCGAATCCACTACTAAAATAGTATTCTGAAAGCAATTCACAACTAGCGGTCAATACGATATTATAAATAACGTCCTGCGAATCCACTACTAAAATAGTATTCTGAAAGCAATTCACAACGATTCTTTTAAAGTTATAGCAGATGGGACACCTGCGAATCCACTACTAAAATAGTATTCTGAAAGCAATTCACAACATAACTCAGGTGATGCTGTTTTAACAGCTGCCTGCGAATCCACTACTAAAATAGTATTCTGAAAGCAATTCACAACCAACGTCTGGCTGTCCTGTATAACCACCGTCCTGCGAATCCACTACTAAAATAGTATTCTGAAAGCAATTCACAACTCTAATTGGTTAGCGCAATTGGTGGCGATGACCTGCGAATCCACTACTAAAATAGTATTCTGAAAGCAATTCACAACATAAACGCCGAATAATCAAAGAAAACCTAACCTGCGAATGCACTACTAAAATAGTATTCTGAAAGCAATTCACAACACGGCCAATTCATCATTGGTTTGTTCCACACCTGCGAATCCACTACTAAAATAGTATTCTGAAAGCAATTCACAACCCAAATGATGGAGGTGACTGGTAACATTAACCTGCGAATCCACTACTAAAATAGTATTCTGAAAGCAATTCACAACACTAACCTATCTCACGACACAAAACTAATACCTGCGAATCCACTACTAAAATAGTATTCTGAAAGCAATTCACAACCAGTACAATAGATTGGATTTTAGACAGTCCCCTGCGAATCCACTACTAAAATAGTATTCTGAAAGCAATTCACAACTCATGTGTAGATCAATAAGCCTGGGCAATGCCTGCGAATCCACTACTAAAATAGTATTCTGAAAGCAATTCACAACAACAAGAGATTCACGCACCGCAGTGGTTTGCCTGCGAATCCACTACTAAAATAGTATTCTGAAAGCAATTCACAACACGAGGTTATTCTTTATAAATAATTAAACCCCTGCGAATCCACTACTAAAATAGTATTCTGAAAGCAATTCACAACAATATACGTGAAGGTATCTATACCAAAACCCCTGCGAATCCACTACTAAAATAGTATTCTGAAAGCAATTCACAACTCTCTGCCTTTTGGTCGCGCACGCGCTGTTCCTGCGAATCCACTACTAAAATAGTATTCTGAAAGCAATTCACAACGATAATAACTTCGGAAAAGAAGCTGTTATGCCTGCGAATCCACTACTAGAATAGTATTCTGAAAGCAATTCACAACGATAAAGTCTAACTGCTTTTGCCTGTAAAGCCTGCGAATCCACTACTAAAATAGTATTCTGAAAGCAATTCACAACTATGTTACTGGACTGGGGTAAAGGCGTAGCCCTGCGAATCCACTACTAAAATAGTATTCTGAAAGCAATTCACAACGTATTATGGTGCTTTAAAGAATATTACCATCCTGCGAATCCACTACTAAAATAGTATTCTGAAAGCAATTCACAACTAATTTTATGAGGACCAGATATTCACCTTTCCTGCGAATCCACTACTAAAATAGTATTCTGAAAGCAATTCACAACTGATGTGCAGATCAATAAGCCTGGGCAATGCCTGCGAATCCACTACTAAAATAGTATTCTGAAAGCAATTCACAACGTTAAAAACTTCGATCTTGGAACAAAAAGTCCTGCGAATCCACTACTAAAATAGTATTCTGAAAGCAATTCACAACGAAAAAACGTGTTTCAAAAAATTACAAGTCCTGCGAATCCACTACTAAAATAGTATTCTGAAAGCAATTCACAACTAATTCATGCTCGTAGATGATAATGTTTACCCTGTGAATCCACCACTAAAATAGTATTCTGAAAGCAATTCACAACAGATGCGTTTTTCTCCAATGGGTGTTACGCCCTGCGAATCCACTACTAAAATAGTATTCTGAAAGCAATTCACAACAAAAAGCCTCTTAAAACAGCGAGTAAAAAGCCTGCGAATCCACTACTAAAATAGTATTCTGAAAGCAATTCACAACATGATCAAGACTGTCAATTTCCTTTAGCCTCCTGCGAATCCACTACTAAAATAGTATTCTGAAAGCAATTCACAACGGAATAATTAAAGGTCTTTTTACTCCCTGACCTGCGAATCCACTACTAAAATAGTATTCTGAAAGCAATTCACAACACGATATTGTGCGCTCTATATCAATGAGGACCTGCGAATCCACTACTAAAATAGTATTCTGAAAGCAATTCACAACACTAGAGCTTCTTTGCCTAAAGACCAAGGACCTGCGAATCCACTACTAAAATAGTATTCTGAAAGCAATTCACAACTGGATAAGTGTACGGTAAAATTTGAGGTCACCTGCGAATCCACTACTAAAATAGTATTCTGAAAGCAATTCACAACTAGTGTATCATTTATTTAACCTCTTTAGCGCCTGCGAATCCACTACTAAAATAGTATTCTGAAAGCAATTCACAACCAGTACTCTACAGTAATATGTATAGTTTCTCCTGCGAATCCACTACTAAAATAGTATTCTGAAAGCAATTCACAACACAGGAGTAGGAGTCATCACGCATGCAGTCCTGCGAATCCACTACTAAAATAGTATTCTGAAAGCAATTCACAACATACGTTGACTATCTGAAACATCTTGTTGACCTGCGAATCCACTACTAAAATAGTATTCTGAAAGCAATTCACAACACTAGAGCTTCTTTGCCTAAAGACCAAGGACCTGCGAATCCACTACTAAAATAGTATTCTGAAAGCAATTCACAACCTATAATCTCTTGTTACGTCGCTATTTGGCCTGCGAATCCGCTACTAAAATAGTATTCTGAAAGCAATTCACAATACCTAAAGGCATCGCTACTTTACGAGATTCCCTGCGAATCCACTACTAAAATAGTATTCTGAAAGCAATTCACAACCGACTTCTTTATAAGGTTAAAGAAATGGACCTGCGAATCCACTACTAAAATAGTATTCTGAAAGCAATTCACAACTAACGACCTCTTTGTTCTCTACGTAATTTACCTGCGAATCCACTACTAAAATAGTATTCTGAAAGCAATTCACAACATAAGCAATTAATTTTACACCCGATTTGTTTTTGAGCATTTCAAAAAAATTAGTGTTGGCTAGTTGATTTCAAGATAATTTAAAATTAAAAAGAGCACTTGAAGAACAGACCCTATTTACAACTATTTATCAATTTTGTTAAATTAGTACCCTGTGAGAAACCACCAAATCAACCAAATCATCTCCTTCATCCAAATCTTTACCCTCAAGCATACCGCTGCAAAGTATGTTATAACCTTGCTTTTTTAAATTCTCTGTTTTAGTATTCCAATCAACAAATTCCGTTTTGTCTGGAAACATGATAATTTTAAATTGTTTAACAGGTCTCAATAATTGCTCTTTAAAATTGTTTTTAGACCCTGTCGCCAACCACAATTCACCAGGAAACAAAATACTCATAATGATTGCTGTCTTTTCTGATTCAACAATACAAATTGTATGGATTACACTGTAATCACACAGGTTGTGCAAGCCAAACAAACATTGTTGTTGCACAAATCCTTGTATACACAGCACTTTATGCATCCATGAAATATGTGTATACGGTCTTTTAACCCTTTTACCAGTGCTTGTATCATACAACATTACTTTACCACAATACACCTCCATATATTCATTAACCTGCCAAAATATGGTAGCGCCATTCCAATGTGTTGATGTTCCAATAAAATATTTCTTAATAGCCTTTATAATATCTACATTACAAAAATGTCTGGTTAAATAAGTGATAAAATTATTGTTGTTGTAGTGCACACCAAAACTCGAAAGTACATTAATGTCATGATGACTAGGTTGTTTAACAACTGATCCTGTTAAAGAAACCAATGAAACGTTGCCATTTGGTTTTAAATGGTATTGGCATTTTGATTCGCGATCACATCTCCCCACATTTGCTTCCAAATAACATTGTTCTTCGTTGTCGGTATAACGAACAAAGGATTTTTTATGACAGGAGGGGCACGAGAATTTCTTACTGCTTTTGTCTAGACTATATTTAAACTGATTCATTTTTATATCTTATTGAAAGATTTACTCGTACTTCTCGTACCTATCGTACTTTTTATAGAAAGTACGAGAGGTACGAACTCAAACATTACCTTATCTTTTATTGAAAACATTATCAAACAAATACTGAATAGCTTCGCTGTCAGTCAAAACATCCACTTGATTTTCTATTTTCTTGAATTTTCTTTTCAGGTTGACATTACCCTGCATTAGCATAAATAACTGCATATACTCCTTTTCAGGAAGAGCTTTCGCTATAGTATGTACAGTATTTGCATCCATTTAAGAGTCTACTGGTTCATTCTTATTAAGAATTTTACGTATACCTCCCTCACTCAAGCCATATTGAGCGGCAATTTGTGTATTGGGCACACCTTTCTTATGCAGGCCTATTATTTCTTCATTTCTCACCGCATGGTTTGGTGAGGATGCTCTTCCAAGATGGTTTGCTTCACTATCAAAATCAACAAGTTGAAATTTTAAAAAATTATGATCTTGAAGTATCTCACAAACCACTACATTCTCCTCGTTGTATACACATCCTGTATTACGTTGTTTAATTTGTTTCAAATAGCGTAGACTGCTATCGGATGCACTTTCACCAATGGCAAATGCACTATCGCAGAAGTTGATGAGCATTTTGCTGCCAGCCAAATCGTTTTTTGTCAACGGTTTTGAAGAGTCCCTTTTTGGTGTATGTGCCAAAACCAAAATTGATATACCGTATTTCTTACCAATGGATTTTAGTTCTTTCATTAACGGTAATGCGTCTTTTGCCTTTTCGTTATCATTCCTCAAATAGGTGATATTATCCACCACTAATATGGTAGCTTTAGTATCTTCTAAGATTTGCACAACAGAATGAATCAAAAACTCTTCAAAGCTCTTGAACTGCTTTGGGATTTCCATCTCTGGATTAATTTCTGCTCTTAGGAAATTGTTTGAAAACTTATAATGATCCGAATAATTATTGGAATATCGTTTTTCAAACTGCTTGTCGGATAGTTCAAAATCAAGATAGATAACCTTTTGGGATCTTGCCTCTAACTCAAAACCAGTAATAGGAAGCCCTTTGGAAATACTCTCGCTAATTTGCATGCCTAATATGCTCTTACCTACATTGGTGTCAGCAAACAGAATGCATATTTCACCCTCAAACCAAAATACACCAAACAACATTTTGGGTATTGGTCTTTTTTTGGCAATATCAATCCATTCATTGGCTGTTTTCACTACAAAGCATTTGCTCCCATGGGCGGATTGTTCCAATACTTTGATGCTTCCATCAATTTCCTCTTTAACAGCCTTATAAGCAATTTTATCTATAAAAGGTTCAGAATGTGTTTTCATGTCTATAGGTTTTGTATTGTACATATTTCGTTATACATAATATTACAATCCAATGAAAACATATTATTTGGAACGCAGAACCAAAACTGTTTTCCTGTTCCGTCTGGTTGGTACAAATAATTGTTAAGATCATTTAAAACCTTCAGCAATTCAAAACGAAAATCGTTGGAAAATACTTGATCCTTAATAGCAAGCTCCAACATCCGTTTTATGCTTAAAACCTGCTGGTTGGATTCGTATACATAAGGATTCACAACCTTGCTGTATAACCATGTGATAAGAAATACATACTCTTTAGTTTCATGAAAGGGTGTTGAAACATACATTGTCATTCTTATAGGTATCACATTTTCCGTGTTTTCACCTTGATTGAAGTCAAAGTACCCTTCCAAGATATTTCTTGTATATTCGGAAGCGGTCATACCCTCATCCTGTGCAGCTAACTCAATTTGTTTCTTAAGAAGCTCGTCTATCCTGATGTTTAAAATCGATTTCATAATTAGGAATTTTGAGTTATGAATTGAACAACATCCGATTGTCGGAATCTGATGTTTTTATCGAATTTTAGAAAGCGAATTTTCTTGTCACGACGTAGTTTCCATAAAGTGACGCTACTGCATTTTAGCATCATACATACCTCCTTAGTATTAAGGAAGATGTCAGGGTTCGATTCTGAAGATGTGAGAAATGGACTGTTGTTGTATTCACGAATCAATTTTTCCAATAAGTCATTGTTCTGACTTATTAATACTATTAAGGTTTTCAGCAAACCTTTTAATGAGTGTTTATTCATAGCAATTAATTTAAATTAAAATTAATCACAATAAACTGATTATTAACTAATTATACTATGAGGAAAGGAGTATTTGTTAGGTGGAAACCCTGTAAAGTTAGGTGGAAGTGTGTATGTTTTAAGAGGGCATGTCAAATTAGCTTCTAGCCAACAGAAATGCGGTTAGATTTTTTTCATATTCTTGCAATCTTATTTTGTCGATATGATTACCCGATATTAAGGGATCTCTAATTTCTCCAACGGTAAAAGAAAGGCTAAAATGTTTATTTAATAAATTTGAAAATCGACTTTTGGAATTTTTGATTAGTTCCCTTTCATTAAGGACGTGAAAGAGACAGCTTAATTTTGCGAGATTGAGGTCATTCTCTGATTTTATAAACAAACCTAAAAATTCAAACCCATTTGGTGAACTAAATAATTTATCTTTAAACTCGTTATACGCATAATCCCAATGCGGATACATTGTAAAGTGCTCATTAGGCTGGAAATTATATATAGTGTTATATGACACCAAAGTCTTTAACTTAACTTCAAATTGAATGACCTCATATAAGTACTGATTTGTATTAATCAACATATCTGTAAAATAATTTTTATTTCCAGTTACGTAGTTTATTATTATTTCACGTTGATGAATAAGTTTGTATATGTAAGCGTTTCTTTTCCGTAGCAATAAATCAAAATAACTTTCAGGTCTTAATTCTTGTATGGAGGGATCATAAGCCATCTGCAGCTGGATGTCCTGTTGTAATTCCGTGAAGTGTTTTTTAAAATAATGAAGTGTGATCTTCCTTTTTTCTGCACCCTCACTTATACCCACAAACTCTCCAGAATACTTCAGATTATCGATAGAAGCTAAAAGTATTAATGTTTGTTCATAGTGTTCTAACAGAAAAAAGTATAGTTCGTTTTTGAACTTTTCAGTTAGAACCACATTGGGTTCAGGTCTTAAAACTGTTCTACTCCCTAGTTCTATAAATTTAAAATCTCGATTCTGTTCGTCATCTTGACTAGGAGACTGGACAGAAGGAAAGTTGAGTGGAGCCGCATAAACGGTAGTCATAATTTTCCTTTCAATCAATAAAGCGTTCTGATCATTAAAATTCATTTCTTCTAAATTGGATTCCTTTAATTCTCCGAAATATCTCATAGTCATTTTTTTTATTTTATGTATTCTGAATAATCTTCTGGCAGTTCGGCATCGATATCCCGAAGATACTTTTCCAGTGACGACATGGACGTATGCCCTGTAATCAACATGAGTTTTGATTTGCTCTCATAGGGTGTCATCGCTTTTCTGATCTCCCTATATAATTTCGTAATGTATGTATGCCTAAAGCTATATAAACCATAGTCATGTGACAAGCCAAAATGATCCTTGACCTTTTTGAATTGTTTAGAAAAATAATCCCTCTTGTTACTGTCAGAACCTGACCATTCCATACCTATACCAAATGGGGTGAAGAGATAATGTTCTGGATCAATTTTAGAAAGGTCTGGGATGTCCTTCCATAGAATTTCAGGAATGATCTTTACCTTTACAGGTTTGTTCTTTGCCCTGAAATACAGTTTTTTGTTTACCATGTCCACATCACCTATTTTGAGTCTACAAACCTCTATAGGTCTCAAAAAATTATAGGATATGAATTTTACAAACAACAACAAGGTTGCATCGTTTGATTCCAGATATTCCAATAACTGATCTTCCTGTTTTGGTGTATAGGTCTTATTGCGTGTTGGGTTTGATTTAAGAACGTTGATTCTTTTAACGAAATTGTCTTTGATAATGTCATTATCCTCCAATACTTGAAAAAAGGAGCTGATGTCTGTCCTTGTGTTGTTCCTGTTCCTTGCACTGGTAAGCTGCAATACTTCATTCAGATATGAAATGATCGTTTTCTTATCAATAGCATCGATTGGTCCAGTTAATTTATAGCCTTTGGCTAACAACCAAACCTTAAACCTATTGACCCTACTTTTATATCTGGAGTAGGATGTGTCCGCTAGCATAC</t>
  </si>
  <si>
    <t>MKRILGLDLGTTSIGWALVEESKNKEESNIIKLGVRVNPLTVDEKINFEGGKPITTNADRTLKRGARRNLDRYQLRRDFLIHELKKQNFITENTPLTEIGKDTTHQTIALRALAARKKVSLEDLSKILLGINKKRGYKSSRKSKDENDGVAIDGMVVAKILYDNKLMPGQYVFNLLTQEKKHIPDFYPSDLKTEFDAIWTKQKEYYPEILTQILYQDLKGKNKGQTWTICSKPFQIEGIKLEGNRNEQKIKRYELRKDGLSKKLSLEHLAIVFQEINNDIKGTSGYLGKISDRSKELYIDKLTVGEYLYNQIKKNPHTSLKNQVFYRQDYLDEFEQIWNTQAEFHPELSDELKAKIRDIIIFYQRPLKSQKGLLSFCLFESWQQEYFDEVKQTKRKRTIGQRVIPKSSPLFQEFKIWQNINNLEFKYFGNPKDGSDKDAASFKLDEEDRKLLFLEANLRGDLNETSVLKLLGLSTKEWKTNFKEGIKGNTTNEKLFNVYQEIATREGYGIDWKENSATEILEELKAVFPSIGIDASLLEFDGTLQGNTYSKQTSYELWHLLYSAGDDTVISEEDKLIYGNSDVSLKKKLHQKYGFEPVYAAMLANISFPNDYGNLSARAIRKILPYLQDGFNYYEACDKAGYNHSNSITSEENKKRELKERLEILGKNSLRNPVVEKILNQMIHVVNQICDTYGKPDEIRIELARDLKKSAKERLETTKYINSATKINLDIAKTIQQQFGFTPTKNDIVKYKLWNELAPRGHKSLFSDEQIKLQDLFSSKIDIEHILPKALIYDDSFSNKTLAYRHVNLKKANRTAIDFITQDKNTELENYIERVEGLYDKGKGPISRGKRDRLLKSAKDIKEGFIERDLRNSQYIAKKSRTMLLEVFKEVTPTTGRITDRLREDWGIINVLKELNLPKYRAIGLIEIEERKNDKKIEKIKDWTKRNDHRHHAMDALAVAFTTHNHIQYINNLNARRDETHDKHKTIQNIETLITQKFEDDKGNYKRKFIKPMPKFRSEAKRHLEDILVSFKTKNKVVTRNLNKTKKDGGFNTALELTPRGQLHEATIYGKSKAPKQKPTKINKNFSIGEVQQIIHFGQRELVLKHLSQFENDPKKAFDTKTLKNQPLAWNDEPLNEVLCFEDIFTIRKDVSPGLNIDKVVDLGIREILKQRKAKHNGNEKEAFSDLDKKPIWQNKGKGIAIKRVTITGVSNAEPLHYKNDHVGEVLLDELDKKIPVDYVSLGNNHHVAIYEDDKGKLQEKVVSLYEAVERVNQNLPIIAKGYNAHLNWKFKFTMKQNEMFIFPSKEFNLNEIDLINGINSSMISQCLFRVQSISTKDYRFRHHLETSSDNNLDFTYQRIRSPERLRDLIKVRLNHLGQIVQIGEY</t>
  </si>
  <si>
    <t>53444.SAMN04505733.AYR59_00710</t>
  </si>
  <si>
    <t>GCF_001702135.1</t>
  </si>
  <si>
    <t>Fructilactobacillus lindneri strain TMW 1.481 chromosome| complete</t>
  </si>
  <si>
    <t>GTTTTAGAAGTACGTCATTCTAATGAGATTAAGAAC</t>
  </si>
  <si>
    <t>TAAGTTTATAATGGCTGCTTCTGGTACTGCGATTACAAAGAATAGTTTGCCATTACAACTTTGTAACGATCAGGGACCAAACGGGTCATATTCTATTTATCATAATCCTAATCCCAATGCAGCAGGAGCAGAAGGTGGAGATGGAAATTCGTATTGGATTGGATATTTGACGATTGACGGTAAAAAACAACGAGTATTAGCTTGTTACCAAAGACAAGGTGTTTTTGAAATCTATACGTCTCAACCAACTAGTTCGAGTCAATGGATTTCCAACACTGGAAAAGATTATATGGATCAAATTGGGAAACCTGATTTAGATGCTTTAAAGGCGAAAGCTGAGTCTGACACAGATAATTCTGCCGATAATACTAATAACGATGATAAACAGAATGATAATTCGGGTGAGAATGACAGTTCAAACCAGACTGATATGAATGACGATTCCGATACGAATAGTACGGATGCTAATCAGGATAATTCTGATGGTAGTTCGCAAAGTGGTAGTAATAATGATGATGATAATTCAAGTAGCGATGTTAGTAGTAATTCACAAGATGATTTGAATTAAATAGATGTTTAAATAATAAATAAAAACTTCTCAAGTTGGAATTTACTAACTTGGGAAGTTTTTATCATTTCTTAGACTAAATTAATATTGTGTTTATTTTCTCTGAGCCTTTAATAATTCTTTTCTTAAAGCATCATCAACAGCATAAATATATAATCCATTAACACCACGTGTTAGTAAAACATTTAGTTCATTAGGAATTAATTCATCAGCTAACTTTTTCTTAGATTTATCTGACATAGTACGATTTTGCGTAGCATTTTTATCTTTACTTTCAGATGGATCATAGATTATTTTTCCATTTCTAAATTTTACAGATGGTCCAATAATTACGCCACAATAATTTAAATCAAAACCTTGTACTGTGAAAGTTGATCCAATCTCATTAATAGTTTGTTTTTGTTCTGCCCAAGCTAATTTTTTACTTACACCTTTGGGACGAGGTAATTGTAAATTCCAAGGCTTTGAAAAATTACCAATTGTAACATCATATAATTGTCCGTTTTTCTGAGATTTTTGTGAATAAGGCCAATCGAAAGTTGCAACAACACGTGAAAGTCCATTATTTTTGTTATCATTTTTTGCTTTAATTTGATTGAACATTTCATTTACATCATCAAATATTTTAAGTTCGTATCCATCATTTTTAGAAGGAATATTGTATAATTTTCTACCATATACTAATTCATTTAGCCAATACATTTTTTCTGGTGATGCATTCATCCTCATTTGTGTATCTAAATGAATTAGATTGCCTTGTTTTTCTGAAATTTCTTCTAATTTATTGAGTTGTTCTTCCTCAACATAACTTTGGGTTCTTAAAATTTGGTGTTTATCAAAAATTGCAATAGTTATTTTTGATTTTTCTATAATGTCATTTAATTGGTTTTTACCTTGATAAGCTTGTTTTCCTTGCGTCCACAAAAGATGAGATTCGTCAATTAAAGTAACATCGGATCTAGCATTACCATTAATAAACTTAGTTGGTTTTTCTACAATGTTTTTATTATTCTCATTTAATTTAAGTCTTTTTACGATTTGCTCATAAACCTTTACCTGCTCATCGTTATTAACTAGTAAGTGAGTATCAATGTTATTAAGGTTTTCTTTATCTGTATATTTATCTAGGTTATTTAATAAGTAAAAAATGGTACTTAGAAGAACAGTTTTACCTGATCCAGCGTCACCTTCAACAAGGATCAATTGATGTTCTTGTTTTTTGCTATCTAAAATTGTAGCAACTTTATTAATTATTTTATCTTTTGCGACATTTTGTTGTCTATTTAGTTTGTGGAAAGGAGAAGACTTGAAAATAGCTGAGTTTTCTACTTCAGATTGGAGCGGAAATAGTATTGGGTTATGTTTATGCAATCCATTCCAAATATCCCTAAAAATATCAGTCATTTCCTCAGAGGTATAGTATTTGTTTTGAGGATTATCTCTTCGATTATCTAATGAGTTAACAGTGTCAACACTGGATAAATAAAGCATTAATTGATTTTCAATGTCTAAGGTTAGGGATTTGTTAAAATGGGAATTCCCAATAACAAACATTTTAGAGTTAGAAGAATTTTTAAATCTACTCATATCTTCTCTGTCTTCAATAAAGTGTTGTTTTGTTCTTTGAATAATATTATTACTTTCGCCAACGTAAACATTGAAATCTTTTGATTTTTTATCATTAATTACATACACAGTTGGATATTCTAATAAGTATTCTTTAATTTCACTATTATTTTGTGATTTTAATTTTTTTAAACCATCATTATTATATGGAATATCTTTGATTATTAATTTCTGATTATTCATATACCATTAGTCCATTATTGTTATTTTCAATAATGATACTACTTTTTTAATATTTTTTGATATGCTTAAGAAAATTAATTTTATATGTTGGTAAAGATGATCGATTTTATAAACCATTTAAATAGCAAAAAACTCGCTTTCGTTGGAAGTCGAGTTTTTCATTAATTAATGAAACATTTTTATTAGTTATTAAGTTATAATACTAATAGGCTTGATTTTTAAGGATTGATCCCCTTTTAAATTTTGCTTAGCAAGGTATGTGGTTTTACAAATCACCCTAATCACTGACTTTAAATCAAAGGAGTGATTTAGTGAAATCATCATTTTACAGAGGGAATCTGTGGTGTATATTGCTGTAATCAGCATATACATATTATCTAAAGCAGCAATTAACTTTGCTAAAGCCTTTATGATAATAAAAAAGACTAATCATAAAGATTAGTCTAACCACAAAACCACACTGACTTGCAATCGGGAAGAGATGCTGCCACATCTCTTCCTTTTTTGTTAGGTATATTTTAACATATTTTTGAATGAAAGTGATTTAAAAACAGCAAATTATTTTATTACCTATAATTTTAACAATTCTTCTTTCTTTTTATCAAACTCTTCTTGTGTAATGATGCCCTTTTTAAGTAGTTTTTGATATTTGATTAGTTCTTTACTTACATCCGGAGATGCTTTCTTTTTCTTGTAACGAATGTAAACGATAATTCCAATTATAATGATAGTTGCAGTTATCATAAAATACTCCTTTTATTTTAATTTCAGTAGTTGTTTCTTTTTAGCTTCAAATTCTGTTTTGGTAATGATACCATCATCCAGCAATGATTTATACTTTCTGATTTCATCAGGCACAGATTCGACTTTTTGATTTTCATGAGCGAAAAATGAAGTGATGGTACTGGTGAGCATCCCAACAAAACCAATTCCGACTAACATTAGTACCACGGCAACTAGTTTTCCAATTGTTGTTGTGTGACTGATATCACCATAACCAACCGTAGTCGTGGTTGCCATTGCCCACCAGAGAGCTTTAGAGAAAGAAATATTTTCCGATAATGAATAAATTCCAGCCGAAATGATTAAAATAATGCCACAAATGATAGCTAGGTAAATGAAACCGTTCGTTTTTAAAAATTTAGTAACTCGGTCTTTTAATTTACCAGTAACTCCAACTAGGCGAAGCAAGCGACTTAGTTTGGTTAATTTTGCTAATCTAAAGACCCTGGTAAAGCGGAAGGTTTTAAAAATCATGAAAAAAGAATTAACTGGAATAATCGCAAGCAAATCAAAAATATGATGTTTAATAAACAACTTTTTATTTTGAGCCAAAATTAGTCCGCCAAAATAATCAAAGATAAAAATAATCCAAATTGAAATATCAATTTCATAGTAAGGATATTTGGTGAGATTGATAATATTATTAAGATCTAAAATTGCCATCGTGATTGAGACGATTGCTAAAATAATAATGATGGGGTTATAGACGGATTTAAGATATTTGTTGTTTAACTTTTTCATTAGTGAACTTCATTTCTTTGAGTTAGAGTTACCAACAATCATAGTTTAATAAACATTATAAGATTATGAACCTCTTAACAACGTAGAAAAGGATAATTTTTGACATCGAGCTTGATACCGATAATATATAGTAGGTAGAAAGGGGTAAGGATATGTCATTAAACATCATTTACTCATTATTATTTTCGATAAATAAAATCATTTATTTAGCTAAATATGGTTTACATGGTCGCAATAGTCTATTTGTGTTGATTGCGTTATTGCTTATTATTATTACGACTGTACTGTACGAAATTGCTAAGCATACTAAAGGAAGTAAGCGAGAACAAGCCTATCGAAATGCACATCAGGCAGGGTGGATTAAACGAGTATTGAATCAGCTGATGCGTTTTATACGATAAAATTATTTAATTCATAAAATAACAAAAGGAGTAATGCATCATTGTGCATTACTCATTTTGTTGATATTAGTTATTAGTGGAATCATTGGTATTCTCTTGATTAGCTGTTGTATCAGATGAAGGCTTTACAACGAATTCTTCATTAGCTTGTGGTTTTGCAGTATTGTCGTCACTATTATCGTCAGATTGTGGCTGAGGATTATTATCTTGCGGAGTCTGTTTAGACTGATCTGGCTGCTTACTATCATCGCTGGATTTTTGTGAATTATCTGTTGGTTGTGAATTGTTTGTAGCAGGTGCTTTAGGTTGTGGCTGATTATTAGGTTTCGTAGTAGCAGGTTTTGCTGTTTTTACTGGTTGCGAAGTATTTGAACTCGTTGATTTGTTTGGTTGGTGATTAGAAGTGCTTGTTTTAACAGGTTGTGAAGTGCTTGTTTGATTATTATCGTTACTATTCGATTGAGCATTTGACTGGTCATTATTAGAATCAGCTTGGTCATCAGCTGAATTTTCATCAGTTTTATGTTTCTTATGTTTATGTGTTTTACTGGTTTTATCTTTGGTATCAGAAACATTTTTATGACTTGAATTTTTGCCAATCATTGCAAGACCAACAATTGAAATCAAAATTATAATTATTAACCAGACCCAAATTCTTGAATACCAATGTTTTTTGTATTTTTGTACTCTATTCATGTTCATTAATCTCCATAATTATTTTTTATCAAACTTCGGATTGCAATAAGTATACGACCAAATAGTAAGTCCAATCATTGATGCAGCACCTAAAATTAATGATCCAACTAATAGTGGTGTGTCACCATAATATTTTTTATCTTTCAAGTTAAATTCTCCTTCATTCATTTTACTTTGTTTATTTTAGCACAATAAAATTGTCAGGAACTTGGTGTTACATATCTTCTGATTTGTTGTTATTAAATCCCTAGCTAATGCGCCAATATTAATTTATTATAAAAAAGAGTTGTTTTTAGCGTATAATTTGGTTATTAATCGAAGGAGTAACGCTGATGTTAAGAAAATCAAAAGCTTATCGTATTTCAATCCTGGCATTATTTATTGCCATTATTATGGTTCAAAATTTCGTTCCACTATTTGGATATATTCCTGTGGGACCACTTAGTTTAACGACAATTCACATTACCGTTATCATTGCGGCTGTCATGTTAGGTCCGCTAGACGGAGGAATTGTCGGCGGAGTCTGGGGCTTATTATCATTTATCCGAGCTTTCACGGCTCCAACCAGCCCCGTTGAACCGTTGATTTTTACTAATCCATTGATTTCCATTTTACCGCGGATTTTAATTGGAGTGGTTGCAGGGTATGTCTTTATTGCGTTAACGAAGACTAAAATTAAACCAGTCCTTTCATTAGTAATTACTGCGGTAGTGGGTAGTTTGACTAATGCTCTTTTAGTTTTAGGAATGATTGCCATTTTTTATCGAACACCAGCCGTTGCACATGCATACGGAGTGAGTGACCCCAGTTTAATTACTAAAGTTTTAATGGCTACAGTTGGAACCAACAGTATTCCAGAAACAATTTTAGCTGCCATTGTGGTTCCGTTAATTTGTTTACCGTTATTAAAACATCGTCAAGCAAAAACAAAATAGCAACATGGTAGAATAAAGAGGACCTCTAAAAAAGAGAAATCCTCTTTATTTTATTTGGTAAAGGATTTTATCATGACTGAAAAAATAATTGAAATTAAAAATTTAACGTATCATTATCCAGAAAAAAACCAAAATAGTTTAAAAAAGATTAACTTAACGATTCATCAAGGCGAGTGGGTGTCTTTGATTGGCGCTAATGGAAGCGGAAAATCAACGTTAGCTAAGCTGATAGTTGGTTTGTTAGAAGACAAAAGTAAACAGATCCAAGTATTTGGGAAAACGATGAATTTGGAAAACGGTAACGAATTGCGTGCGCAGATTGGAATGGTCTTTCAAAATCCAGAGAATCAATTTGTAAGCTCAACGGTATTAGATGACGTGGCTTTTGGGTTAGAAAACCAGGGAATGTCGCGGGAAAAAATGAACACCCGCGTTCATGAAGCTTTGCGAGCAGTTGAAATGGAAAATTTTATTAATCATGCTCCGAGTCAGTTGTCCGGGGGACAAAAACAGCGAGTTGCTTTAGCTGGTGTGTTGGCACAACGACCAAAGTTAATTATTTTAGATGAAGCAACGAGTATGCTTGATACAACTACGCGTGGGAAAATTTTAAAAGTAGTACGTAAGTTACATGAATCCCAAAACACTACGGTATTGGCAATTACTCACGATATTAATGAAACAATGTGGTCTGACCGGATTATTTTATTAAATAAGGGAGAGATTCTGACGCAAGCTGAACCTCGGCAGCTTTATTCACAAGCTGAATTGTTAAATCGTTGCGGGTTAACAGCCCCATTAACTTATCAAGTTCAGCAAGCTCTCACTAAGCGCGACATCGCTTTACCACAGCAATATTTAGATGAAGAGGAGTTAATCAAACAGTTATGGAAATTAAATTAAAACACGTTGGTTATACCTATTCTTTAAATAGTCCATTAGAATTTACCGCGTTGCAGGATATTAATTTAGCTTTTCCGACTGGCAAGTTTACTGCAGTAGTTGGTAAAACCGGTAGTGGAAAATCAACGCTGATTAAACTGTTGAATGGGCTGGAATTGCCAACTACTGGGGAAGTTACGGTTGGGGATCAGGTAATTACTAATCGGACTAAAGCTAAACAATTAAAACAGGTGCGTAAAAACGTTGGAATGGTATTTCAATTTCCCGAAAATCAATTATTTGCTGAAACGGTTTTAAAAGATGTGATGTTTGGTCCGCTTAACTTTGGTAAATCAGAAAATGAAGCTAAGGAGTTAGCAGAAAAATGGTTGGCTGAAGTTGGAATTCAAGCATCCTTATTTGAACAATCACCCTTTGAACTATCTGGAGGACAAATGCGGCGGGTTGCACTAGCAGGAGTATTGGCTTGTGAACCTGAAGTTTTGGTTTTAGATGAGCCGAGTGCCGGCTTAGACCCAGCTGGGAATCAAAACTTGATGCAGCTGTTGAAAAAGTTACAAACAGAACGTGGGATGACCATTATTATGGTGACGCATTCGATGGAAAATGTGGCTGAATTTGCAGATCAAGTGTTGGTAATGAAAAATGGAAAAGTGATTGCCGATGAAACTCCGCGCGAGTTATTTTCGGATTCACAATCATTAGTGGAATTACCCGAAGCATCCCAATTTTATCTAAAATTAATGAAAAGCCGCCAATTTAATAATGAATTGCCAATTACTAAAAATGAGTTAATTAAAACTTTAGTAAAGCAATTCGGGCAGAAAGGAGACCAGTATGAATAAGTTTATTTTTGGTCAATATCTGCCAGGGACGACTTTAATTTACCGATTAAATCCGCTTCTAAAATTAATTACGGCTGTGTTATTAATCATTGCTAGTTTTGTTAATCATAGTTGGATTGGTTTTGTGATTTTACTGGTAATTTGTGGATTGCTGATTCGAATGTCTAAAGTCGGTTGGAAATTTTTTCTTAAAGGAACTAAATTTTTCATTTATATAATCTTATTAACCTCAATAATTCAAGTATTGTTTAGCAAAGGTGGTCAAGTTTACTGGCATTGGGGCATTTTTACAATTTCTAGTTTTGGGATTCATATTGCAACGCTGGCCTTTTTCAGATTTTTAATTGCGATTGTAGTTTTAACCATCTATTTAATGACGACTGATCCAGCGGATATTGCTCAAACAATTCAGGGAATTTGCTATCCGTTAAAATTTGTAGGCGTAAATCTTGATGATATTGGTTTGGTAGCGGCAATTGGCTTACGGTTTGTACCAACTTTAACTGATGAAGTTACTAACATTAAAAATGCGCAAAAAGCACGTGGCATCGACTTTCAGAAACAGTCGATTTTTAGTCGAATCAAGAGTAGTGTGGCGATCTTTGTGCCATTATTTATGAATGTTTTTCGGCGCGCAGAACAGTTGGCATCGTCTATGATTTTGCGGGGTTATACGGATGGTAAAAAACGGACTCATTTACGTCAATTGAAATGGAGTAAATTTGATAGCTTAGCTTTAATTGGTGTAATGATTGGATTTTGTGGTTTTATATTAATATTTTGTATTTAAAAAGATCTTGATGATGTCGTCATCAAGATCTTTTTGGATGAAACGTTATTTAATTTGTACTAGTACTTTTACTGGTTTCTTTTACTCGCATTGAACCATTATCAAATTGGATTGTTTGTTTGCCATAGTTAAATTGCATTAATCCGCTTTGTGACGTGGTTAATGAATATTCATTGGATTTATCTAATTTTTTGCCATCGGCTTTTAATTGATAACCGTTTTTAGTTTTTTCTTTTACTTTAAATTTATATATCCCTTTTTTGTTACCATGTTTGACCTTCAAAGTAGCCTTAGAATCTTTGATTTTAAAAGTATCTCCAGCTTGATTATTCCATTTACCTTGAACCTCTTTTGAAAATGATTTAGTTGAGGCTTGCACATTAGGTTGGCTAAGAGTTGCAGTTGAAACCCCCGTTAGTGCAATGGTACTAGCACTAAGGATTGTTAATAAAACTTTCTTTTTCATGATTTCACCTCATTAAAATAGAATTAAATCGTTAGGCACATTATAACAAAATTTTGTTGTTTTATAGCAAATATTAAATCATTAATGATGCTAAAAAAGATGAAAAATACATATAATAAGCTTCATTTCTAACCAGCTAATTAATAGACAGACACTGATTAAAATAAATAAGACTAACCAAAATGCGATGCTTAGCAACACAAAGTGATTCAAAAAATAGTTTAGGTCAGGACGATAATAAAGAATGATGCTGGCAATGATTGCTAAAACGAGAACTAATATTAGATAAACTTTTGCACCTTGCAGCGAACTTTTGAGGTCGGCATTGGAAAGGCTAAAGGTCGTGGTACTGATTAAACCAATCAGGATTAATAGTATAATTTGATTTACCAAGCCACAAGTTAGAAAAGCTGTAAAAATATTAGTTAGCCATCCATAAGCAGTTTTTAAAGCAAAATCTACATAATTTATAATAGAAAAATTTTGGTTCAGAAGTGGAGGAACTGAAATAACCGAATAAAATGGATGACATAAGAATTTTAGTAGTAACCAAATGACGAAAATCCCGCTAAACATTGGAGCTAATCCAATGAAAAAGTTTCCGACTGCTTGATACCAGTTACCCTTGTCATGAGATGTTATTACGCTTCCAAGCGAGCCGTCTTCGCGATGGGAAAAATTTAAAAGAGTCAGCTTTTTGATTCGATGGAAAAATAACAATGAAAAAAATAGATGGCCAAGTTCATGAATGATGACACCTAAGCCGCCGAGCCAGTATTGTGCTTTGTCAGTGAATCCTCTAACTAAGGTTCCTTGCGTGAATTTACCTAATTTGGCAGTTAAAAATCCGGTCAAGAGTGGCAAACCAATCAAAGAGACTGATAATAATAAGAAAAGTTGGAAAGTTTGCCAGGTTAGTTGATAAATAGTTGTAGATGTCATTGGTGGACCTCTCGTTTATAGGAATAGTTTTATTATTGCATGGATGTATCGTTTTATTGGAATATTGGTGTAATAAATTGTAAATGTTATAATAACGGTATTAATCTTTTGGGAGGTCGTCATGACACAGAAAGTAATACCGTATAACATAGGGTTAGATATTGGAACTAATTCAGTAGGTTGGGCAGTTACTGACAATGAAAATAAATTATTACATATTAAAGGACACAATGGAATTGGTGTTCGATTATTTAAAGAAGGACAATCAGCGGCTGAAAGATGTGGTTTTAGAACTACAAGAAGACGATTATCCCGGAGAAAGTGGCGGTTGCGTTTATTAAACGAAATTTTTGCTGATAAAATTGCAAAAGTTGATCCTAGCTTTTTTGCAAGATTGAAACAATCAAATGTTTCACCAAAAGATCCGAACAAAACTATGTTTGGAAATATTTTATTTGATAATGGAAATTTAAATGATAAGTCTTTTCATGATGAGTATAAGACTATTTATCACTTGCGACAGTCAATTATTGATCATCCAGAAAAGAAGTTTGATATTAGATTAATTTATTTAGCAATGCATCATATTATTAAATATCGTGGTCATTTTTTGAATCAAGCAAATGTTCAAGATTTTAAAGGTGGAAAAATTGATTTAGAAGAATCTTTTAAAGATTTAAATAGTATTTTTGAAAATCAAGGTCGTGACTTACGATTGGTTACTGAAGATGCTAATAAATATGTAAAAGAACTTAGCGACAATTCAAAAACTAGAAATGACCGGCAGAAAGAATTATCAAAAGTTTTGTACATTCCAATTGATAAAAATTCTGATAAAAACAATAAAAAGGTTACCACTGAAATAATAAAAGCTATTTTAGGTATGAAAGCAAAATTTGATGTTATTTTTGGGATTGATGCTGAAAATGCCAAAGAATGGAGCTTAACTTTTAATAGTGATGATTTTGACGATAAAATTGAAGGATTATCAGCTCAAATGACCGATGAAGCTGGGGAAATCCTTTTGATTTTAAAAGAACTTTATTTTGCTTTAAACTTATCTGATATTTTAAATAACTCGGTTACTGATAAAAATGCTAAAACTTTATCTGAAGCGATGATTAATCGTTATGATGATCATAAGGAACAATTAACCATGTTGAAACAGGTTATTGATAACTCTGACAAAAAGCATGCTAAAGCATTAAAAGCTGCCTATTCAGCTTATATTGATGGTGAAAATAATAAAAAAATTTCTTTTGAAGATTTAAGAAAACGAATTCAAAAGAATTTAGATAATTCAGAAACCTCAAAGAAAATAAATGATTTATTGGAACATGATTATTTTTTACCAAAGCAACGTTCTAAAGAAAACGGTGCAATTCCACATCAATTACAACAACAAGAGTTGGATAAAATTATTGAAAGTCAAAAGCATTATTATCCCTTTCTGGCTGAATTAAATCCTAATGAAAAACGTAGTCGACAAGCTAAATATAAACTTGATGAATTAGTTGCTTTCCGAGTTCCTTATTATGTGGGTCCGATGGTGAAAGCCACTGAAAATAATCAGAGTAATAACGGTAAGTTTGCCTGGATGATTAAGAATGATAATATTTCAGATAAACTTAAAAAAGAAGAAATTACTCCTTGGAACTTTGATAAAAAGGTTGACCGAACTGAAACGGCGACTAAGTTCATTACTAGAATGACTACAACTGATACATATTTAATTGGTGAGCCAGTTTTACCCAAGAATAGTTTGTTATACCAAAAGTTTGTAGTTTTAAATGAATTGAATAATTTAAAAATTAATAAACAACCAATTACACCCGAACAAAAGCAATATGTTTATGAGCATGTTATGAAACAAACTAAACGTGTCTCATTGAAAAAAATTGCGGATGCTCTAGTGATTAAAGGTGATTATCCTTATGCACCAGAAATAACGGGAACAACAGACCAAAAAAATATGAATAATGGTCTATCAACATACATTGATTTAGCTAAAATATTTGGCGATGAGTTAGATGATATTGATAGAAAAGAAGATTTTGAAAAAATAATTGAATGGTCGACTATTTTTGAAGATCAGCATATCTTTGCTTTAAAACTTAAAGAGATTAAATGGCTTACCGAAGACCAACGTAAACAAGTAGTTAAACTTCGTTACCAAGGTTGGGGTAAACTATCTAAAAAATTACTTGCCGATTTAGTTGATGATAATGGTCAGCGTATTATTGACCTTTTGTGGGATTCAAAGCAAGACTTTATGCAAATTGTAAATCAAAATTCATTTAAGCAAGCCATAGCAGAACACAATGGCGCTCATTTAGAAGAAAAAGATTTAAAAGATATTATTAATAATTTGTATACATCTCCACAAAATAAAAAAGCTATCCGACAAGTCATTTTAGTTGTTGATGACATCATTAGGGCTGTTGGGTATGAACCAGTTAATATTATGATGGAATTCGCTCGTGAAGATTCTAAAGACCATCGCTTAACCAATTCTCGAAGTCGTCAATTAGAAAAGGTTTATAAAGATATTACTAATAGTTGGTTTGATGACGATAATGTTAAAGATGAATTAAAAGATAAGATTAAAGATAAAGCTAAATTTACTGATCGTTTATATCTCTATTTTACCCAAGGGGGAAAAGATTTATATACTGGTGAACCTTTAGATATTGATAATCTATCTAATTATCAAATTGATCATATTTTGCCACAATCATTTATTTTAGATAATTCTTTAGACAATCGGGTTCTTACTTCTAAGATAAATAATCAAATTAAAAAGGATAACTTGCCGGGTGAATTTTTTGGTTCTAAAATGCATAATTTTTGGAAACATTTGAAAGAATTACATTTAATTAGTAATAAAAAATACTATAATTTAACGCTTACTCCTAACTCAATTAGTAAATTTAATAATCAAGGACGTTTTATTAATCGTCAGTTAGTCGAAACAAGACAAGTGATTAAATTAGCTGCTGAAATACTCCATAACCGTTATTCTGAAGAAAATGGAACTAACATTGTGACAGTTAAAGCTAACTTAACTCACCATATGCGAGAAAAATTTAATTTTTATAAGAACCGAAATGTTAATGATTATCATCATGCGTTTGATGCATATTTAGCTGCCTTTGTAGGGAATTGGCTCTTACAACAATATCCTAAGTTAAAACCATATTTTGTGTATGGTGATTTTGCTAAAACTGAAATTGATAATTTGAAATCATTTAATCTGATTTATAAGTTTGAACAAGCTCATCAATTAAATGAAGAAGATGGAAAAATTGCTAAAGATACGGATGCTTTATTAGGTTATATGAAAAATGTCTATCACTTTAAGAAAATGTTGGTTACTAAAGAATTGGAAACCAATCATGGCAATTTGTTTAAACAAACTTTATATCCCTCCCATGGTAAGATGAAAAATTTAATTAATCCAAAAGAAAATAGGTCAAGTGATATTTATGGTGGATATTCTTCAGAAACAGGAGCTTATGTTTCTTTAATTAAAGTATTTAAAAAGAATAAAATTGAAAACAAGATTATCAAAATTCCCTTACTGTATATTGATAAATTGAATAGGCAGGCAAACGCTAAGCAATTTATAAGAAATTTTATAATTAAAGATGATTCAAATAAATTTGATATCTTATCAGAAAAAATATTTCTTAATCAATTAGTAATTGATGGTGATGAGTTGTTTACAATTTCTGGGAGTGGAGATAGACAAAATGCTCAGCAATTAATTTTATCTGATAAATCACTGAAAATTTTATCTAAAAACATTAATGTAATTAGTAAGAATGATTTAATTATTATTTTTAATGAAATTATTGATGATATTTGTAAATATATGAAAATGTATGAAGTTGAGAATTCAGATGAAACAAAAGCTAAGTTTGAAGAAATTAATGATAAAGATCGTATGTTAAAAATAATAAATGATTTATTACTAGGTTTACATGCAAATGCTTCTAGGTCTAATCTATCTTCTATTGGTCTATCTCCAAGTTTTGGTAGATTTTTTAGCGGTAATGCTGGAATTAAATTAAGTGAAAATGCAAAATTTATTTATCAATCACCAACAGGTTTATTTTCAAGAAAAGTTAAAATTTCTGATTTGTAAAATGAAAAAGACAGCTATCAGATAATTGATAGCTGTCTTTTGTATATGTATGGCCCTTAAGGGCTCAAAAGATAAAACTCAGCATAAGGCTTTGTTTGATTTTAACTCAGTACGTCATTCTAATGAGATTAAAATGTTGGCATTCCAACCAACAAAATAAATATAACTATTATTAGTTAAAAAGTCAAGGAGAACATCGTATGGGATGGAGAACAGTAGTAGTTACTCAGCATGCAAAAATATCATATTCAGGAAGAAGGATTATCGTTCAAACGAATGCTGCGATTAATGAAATACCGATTGATGATATTGAGATATTAATGATTAGTACAACTCAAGCAGTAATTACTTCACGAGCAATTAGTGAATTAGCAAAAATGTCGGTAAGCGTAGTTTTTTCAGATACAACTGGGGAGCCAGTTTGTGAAACCGTTGATTATATGCCAAATAATCGGAGCGTTTCATTATTACATAAACAATTTGAATGGGATAAAAGTAGGAAAGAACTTTTATGGACTTGGATTGTTACTGAAAAAATTAAAATGCAAATTGAAATTTTGCAAAAGAAAAGAATTAACACTGAAGATTTAGATTATGAATTTCGAAAAATTGAAATTGATGATCTTACGAATAGAGAAGCAGTCGTTGCTAGAAAATATTTTCCATTATTATTTGAAGAAGGCTTTGAGCGAAGAACATTTAATCCATATAACGCTGCTTTGAATTATGGATATTCCATTTTATTATCATTTGTTAATCGAAATATTGTTACTAATGGATGTTTAACTCAATTAGGAATTCATCATAAAAATGATGAAAATCAGTTTAATCTTGGTTCTGATTTAATGGAACCATTTCGTCCAATTATCGATTGGTGGGTTAGTGAACAAGAAATTAAAGAGCTTTCATCTGACATTAAAATAGGATTAATAGATTTATTTAATCTAGAAATAAAATTCAATGGTAAGAGAACAATTTTACGGAATGCCTTAAAGACTCATGTTGCTAATTGTATAAAATATTTAAATGGTGAAAAAGACGAAGTAAAGATTGAGGTGGAATTAGGAGATGAGATATCGCGTAATGAGATTAATAGTAATGTTTGATTTGCCTGTTGATACAAGTGAAGAAAGACGAAATTATCGCAAATTTCGTAAAGAATTAATAAATGAAGGATTTTTAATGATTCAATACTCAGTTTATGCTCGAGTTTGTGTTAGCAAACAATCTGCTAAATTTACTGAAAATCGAATTAGAACTTTTTTACCAGCTAAAGGATTAATTCAAACTTTAATGGTGACAGAAAAACAATATAACAGTATGCACTTTTTAATTGGTGATAAAAAAGACGATGTTCGTAATACATCGGATCGGACGGTGGTAATTTGAAACTTACTATTTATCCACAAAAACCATTTGTCATTGAAAATGGAATATTAACTGTTTTACAAACAAACAATTCAAAATTTTATAGTGATTTAATCATAGGATTAAGTCGTCATAATAATATCATTGTTAGTGATAATGACGGAATTATTGATACACAAGAAAATTTAGTATATTTAGACAATGTTATTTCTAATCCGAATTTGTTTTTACCATTCAAATTAAAATTAGAAAATTTAATTATTGAAGATTTAAATGAAAATGAAAGACAGAGACTTTTTCAATTGGACAGAGAAATTAAAAGTATTTTTTTAGGTGCTTCATATTTAGAAGATATTCCAATGTCGATTGACGAAGAGTGGAGTTTAAAAAAGCTGTATAAATACAGTGGAATCGACGTTTTGAAATCGGCAATCGATAATCCATATGATATAATTAAAGTAGTTCTTAATTCATATAAAAAGTTTTATCCTAAAAAACTAATTGTTCTTAATGTTTTATTTAATTATCTCGATTCCAGTCAAATTAGTAATTTGATTCAGATGATTAAAGATTTAGATTTGTATGTATTAATATTAAACTTTTCTAGTCAACCATATTCCAAGTTGTTTGAAAAGTGCCGTTATTACAGTGTTGATAGTGATTTTGTGAGATTTGATCGCTAGATAGGGTAATATTACAGACGGTTTTAGAAGTACGTCATTCTAATGAGATTAAGAACGAAGCAATTCTATGATGTTTTGATCGCAGCGTTTTAGAAGTACGTCATTCTAATGAGATTAAGAACCTTATACTGCTGAGGTTATCAAGTCCCCAGGTTTTAGAAGTACGTCATTCTAATGAGATTAAGAACTATGCTAAAGCATACTCAAAGACTGCTGATGTTTTAGAAGTACGTCATTCTAATGAGATTAAGAACCCCTCAAGGGTCAAAGAATATTACAATTAAGTTTTAGAAGTACGTCATTCTAATGAGATTAAGAACTGAATCAATTTGAATTCATTTACAAGATACGTTTTAGAAGTACGTCATTCTAATGAGATTAAGAACCTGATTGTTTTCCAATTCGACCAAGAAGTGGGTTTTAGAAGTACGTCATTCTAATGAGATTAAGAACCCCTTAAATAATCTATGATGAATGTCCTTAGTTTTAGAAGTACGTCATTCTAATGAGATTAAGAACTGAATTCGACCCATTTGTTGTTCCAGTAGGGTTTTAGAAGTACGTCATTCTAATGAGATTAAGAACCAGCCACCAAATCATAATTCAGGTGGGAGCGTTTTAGAAGTACGTCATTCTAATGAGATTAAGAACTAATGAACGTTTCATTAATTCATCAGCTTGTGTTTTAGAAGTACGTCATTCTAATGAGATTAAGAACCTAACAGGATCTACAACAGCTTGACACATTGTTTTAGAAGTACGTCATTCTAATGAGATTAAGAACTGGGCGGACAGCAATTTTAGTCCGGAGACGGTTTTAGAAGTACGTCATTCTAATGAGATTAATAACTACGTTAACAACTAATGAAGCTATACGCAAGTTTTAGAAGTACGTCATTCTAATGAGATTAAGAACAAATTAAGTAAAGAGATCAACTTACCGCAAGTTTTAGAATTACGTCATTCTAATGAGATTAAGAATTTACATTAAATTAACAATAATGTTTTTTCTATAAATGTTATAATTATATTATTAATCTTTGAATGTTACATCATTGATTAAAAAATCATCATTTAATTTAAGGAGCTTGAACATGTCTACTTTAACCACTATTGCTGGTATTTTAATCATACCGCTTTCATTTCGTTTATAGTTTGGTTAGTTAAGAAAGTTATGAAAAAAACAACTAAATATTCTGGCTGGTACGCCTTGATTGTAGGGATTGTTGGAATTATTATGTGGGTTATTGCAAATCCAATTTAAGTAGCGTTATTCATTTACGGTACACATTCTATTCTAGATGTGTATCGTATTTTTATTTGAAGATTAAAAATTAGGCACCCTTGAGCAAAGAACAAGAATCGTGTTTTATAAATATGGTATTCTAGTATAAATAAAAGTAGCTTATCACATAATGATAAATCCAAAAGGAGTTTTAAAAATGGCTGACAAACAATTTATTGCTAACAAAGTACTAGAAAAGGAAAGACAAGTAATTGGTACGACTCCAGACGAAAACAAAGATACGGTTGATTTTAGAGTGGCAGTAGCTCTAGGTAACAACAGTTCATACTATTTAGACTCTACTAAATGTTCTAAAAGTAGTTTGGGTAACTTATATACTTCTTGGTTAACAACTTACATTAACTCTCCAGCGATTATTAAATCGAGCAACAAAATGGTCACTAGTTTTATCAATGACTATGATTTTCGTGATGATGTTGATGACGCTTTTAATGAAACTTTCCAAAAGTATCTGAATGGCGAAATGAGTATTGATGATATTAAGCAAACTTTGATGGATTAATTTTTATGCGTCGAAGGATTAAAAATATTATTTTTGACCAGCGTATCAAATATTTATTTTGGGGTGTTTTAACCACTCTGGTGTATTTTGTTGTCAGAATTATTTCAATGTCATTTTTCTCGAATCCTGAAATTCCAGTTGTGATTTCAGAAACTGTTTCTATCATCTTTGCTTTTTTAGTGAATAAGTTTTTCGTTTTTAATACTGAAAAACAGTCTAAAGAGCTAACTAGCCAGATAGTTGATTTCTTTATTGGCAGAGGGATTGCATTTGGAATTGACTTTGTTTTGACTTACTTACTGATTCAAAAATTTGCTGATTTTTTCATAAAATTAATTGGATTAAATCGAATTGATTATCATGCTCAAATTTTTCAAATACCCTTGATTCATAATCATCTTGGTAGTCCAGAGTTAATAAACAGTTTTCTTGTGATTATTTTCATTCAAATTGTTATCATCATTTTTAATTACTTTATATCTAAATATTGGGCATTTAAATAGTGTCCAATCGTTTTACTCATGCTAAAATAATTTGATATGTATGAAAAACAAATTAAAAGGATGAGATAGCATGCAACTGGAATTATATCTAAAGCAATTTTACGCAGGTTTTCGCAAAACCTTTAGTATCAAAAATAATTTTCATGATATTAAATCGTTTCAAAAAAGTACTAAGATTATTTTAATGATTAATCTGCTTGTGACTTTCATAACATTTGGAGTTAGTCATGAGTTTTCGAGCTGGATTGGCTGGGTTTCGTTATTTGCTAGTATTTTTAGTTTAGTTAATCTAATGCTGTGCGATGAAGGCAAGATTACTAATTATAGTTGGGGTTTGTTAGAATCTCTGTTATTTTTACTGATTGATGTTGAAAATCGATTAATTGGTGATTTAGCTACCAATATTTATTATCTAATCACGCAAACTCTGGGGATTTTCTTTTGGGGCAACTTATTAAGCCAACAAGATCAGCAAACAAAAATTAATCCCCGCAAACTAACTAAATTACAATTGTTTCTGTTAGGAATTGGGTTAGTGGTTATTTATGTCGTTGTCATTATAATTAGCAAAAAGCTGAATGGGACCCAGATTTATTTAGATGCCACGATATTACCACTTAGTATTGTCGGCATGATTTTAATGATTGGTGGCTATCGATTTCAGTGGGTGATTTGGATTGCGTGGGATATCGTTTCTTTAATCATTTGGTTTCGACAATTCCAAAGCTTGAGTCCCGCGTCAGCTTCGATGTTAGCATTAGAAGTCATGAAATTAGTTAACGGTTTTTATGGTGCCTACATGTGGTTTTTCAAAAACAAAGCGGCAAATACTGATTAAGAACGGAGCAAGTTATTATGGTCACTTTTTTTGCAATTCTGCTATTGTTAATTTTATTTGGATCTTGGTTTATTAAATCGGATTGTTGTAGTTCGATTATCTTTTTGATTGTTTTCTTATTCCTGATTAGTTTGTTCATTAATCTAGTATGGTTATGGCTGCCAATTATTTTGATTCTGATTGTGTTGGCTTTATTTACAGGTCGGCATGGTTAATTAAATAAAAGGATGACAGAAAAGGTTAGTTACCTAACTAATTTCTGTCATCCTTTTTGTTTATGATTAGTTTATTGAGCAGTGTATCCGCCATCGACTACCATTTCAGAGCCAGTAGTAAATGCTGATTCATCCGAAGCTAAGTAAACACAGGCATAAGCGATATCGTCCGGTTTACCAAGATGTCCCATCGGAGTTTTACTTCTTTGTGACATATATTGATCAAGTTCGTCAGAGATCATGGGAGTTTTGATATAACCGGGATTGACACAGTTAACTCGAACTCCATAGTCTTTTAACGCACAATCAAGGGCAGCTGATTTCGACATCATTTTTACTCCGCCCTTAGAAGCATTATAAGCACCTAAAATAGGATCGCCGACGATTCCTTCAATTGATGAAATGTTGATGATTGAAGCACCATTGTTTTTATTTTTCATTTGACGAATTCCTTCGCGGATGCCATAAAAAGTTCCTGTTAAATCAATGCCAATTACTTTTTGCCATTCTTCATCAGTTGTCTCTTCAATTGATTTGCCAATTCCGATTCCGGCGTTATTGACTAAGGTAGTTACGGGTCCAAAATCATCTTTGGTTTCGGCAAAAATTTCTGTCCAGCGTTCCGAATTTGATACATCTTGTTTTTTAAATTTAACGCTATCAGGAAATTCTTGATTGATAGCAGTTGCAGCCTTGTTACCTTCAGTTTCATTTCTTGCAGTAATCACTACTGCGGCACCTTCTTGAGCAAATCGACGTGCTGTTGCAAAACCAATTCCTTTGGAACCACCAGTAATAATTGCAACTTTTCCTGTTAATCTCTGACTCATTTTCAACGAACCCTTCTAATTTTAATACTATATTTACAATCTTAATTGTAAACTTATTAATGAACAATGATATTTTTTTGCTCAGTATACTAGCATTATTATGAATAGTGTTACTTTAATTGACAGATTAAAAGGTCAATGGTAATCTAGTGACACGGTGTCACTTTTGAAAAGAATAGGAAGCGAAGTTATGCCAAGTCAAACATTTGATAATTTATCACACGAAAAACAGATTCGAATTCAAAAAGCCTTGCTAGATGAATTCTCGCATTATTCATTAGCAGAGGCTCAGGTAGCACGGATTGTAAAGGAAGCAAAGATTGCTCGTGGCGCTTTTTATAAGTATTTTGCTGATTTAACTGATGCTTATCAATACGAATTTAAAATGGTCATGCGTGAGATTCATCGGCCATTGAAAGGCGGACAAACTAAACTTAGTCCAAATGCAATTTTAACTATGATTAGCGATTTCATTAATGAAAGTGAAAACGCTCATGTTCGTGAGTTTGTGACCCTATATTATCAAAAGAATCGTTACTTATTGTCACCTTCGCAAGCAGAACTGGAGTTATCTGGTTCTAAATGGGGAGTCAGTATTTTAATTCATCAGACGATTCGCGATATTTTATTGCAGCCGCAGCAGCAACCCTTTTTTTTACGACGCCTCAAAGAAAATTTAGAAAAACTTTCATAAGGAGTAGGTTATGTTTTTAGCATTAAAAGAGATTAAACACTATAAGTTAAGGTATGGCTTGATTGTAACAATGATTGTTTTAATTAGTTATTTAATCTTTATTTTGACTAGTTTAGCAGTCGGGCTTTCAACCCAGAATACGAAAGCCATTGATTCTTGGAAACCACAGCGGATTGTTTTGAATAAAGATTCAAACATTAATATTAGTCGTTCTGTTATTACTAAGGAACAGGGTAAGAATTTAAAAATTAATCCGAAACAAGATGCCTATGTGGAAAACGCTCCCGTGGTTTCATCTGCTAAAGATCGATCTCGGGTTTCAGCACAGTTTGTTGGACTTGATCCACATCAATATATTTATCAGAATTTGAAATTAACGTCTGGACATAAGGCTCAGAAAAATCATCAAGTAGTAGTTGATACCCAGTTTCAACAAAATGGATATCATTTAGGCGACAAAATCAAACTTAATTCTGATAATCACTCTTACGAAATTGTTGGGTTTACTAAGAATGCTAAATTAAGTATTGCTCCCGTCGTGTATGGAAGTATGGATGATTGGCGACAACTGCACAATTTAACTAGCGACTTTTTATGTAGTGCAGTGATTAGTAAAAATGCTGATTACAAGGCACACAATAGTGATTTATATGCTTATTCGGCTAAAAAGGTAATTGATGAATTACCTGGTTATCAAGCGCAAAACTCGATCTTTACGTTTATGATTGCCTTTTTAATGATTATTTCGCTGATTGTGATTGCTGTTTTCTTATATATTTTAACGATGCAGAAACTAGAAAATTATGCAGTGTTAAGGGCTCAGGGAATTCCTGCGGGAGTTTTAGTACGAGCAACTTTATTTCAGACTTTTATTTTAGTAATAAGCGGGATTGTGATTGGAGTCGTATTAACCTTGCTTACTACTATGGCATTAGGAAACTCGGTCCCAGTTGCTTGTGATCCGCTGATTATGTCGACAACTGTGATTGGATTATTAGTTACCTCAATGTTAGGTGCTTTAATCCCATCGATTATGATTCTAAAAGTCGACCCGGCAGATGCGATTGGAGGTTAATAATGGACGCAATTAAATTAACAAATGTTAGTAAAAGTTTTGGTCAAGCAGATAATCGGTTTCAAGTGCTTGATAATATTAATTTCACTAGTAAACGAGGGGAAGTAAACATTATTACTGGTCCGTCTGGATCAGGGAAAAGTACACTACTTACCATTATGGGAGCTTTGCGTGATCCCGATGAGGGCACAGTTTTATTGGAAAATGAAAAGGTTGCTAATCTAAGTGCAAAGGCTCGGGATCAGTTTCGTTTAAATCAAATTGGTTTTATTTTACAGGCACATACGCTGGTTCCTTATTTGACGGTTCGTGATCAGTTTGTCTTAGTTGATAAGGTTCGACCAGAAGGAAATATGTCAGCTGCGGAATTGCAGAACTTGACTGATCGATTAGGGGTTAGCCGAGTAGTCGATCATTTCCCCAACGAATTGTCTGGTGGACAAAGTCAACGAGTCGCAATTATTCGTGGAATTTACACAAAACCCAATATTATTTTAGCTGATGAACCAACGGCGTCATTAGATGAACAACGGGTGACTGAAGTTTGTCAATTATTGTCAGATTTAGCTAAAAAAGAAAATAAAACAGTGGTGGTTGTGACACATGATGAGCGAGTAAATCAATATGCTGACCATATTTATGAATTGGTAGATGGTCATCTTTCAGAAAAATAGTAAAAAAGCGTTCTAGCTTATTAATTAAGCTAGAACGCTTTTTGTATGTGATGAATTATTTATTTCGTAATGTAATCCCCAATAAATTGATAACCAAAACCGCGCACAGTTTTAATGATGGTTGGTTTCTTAGGATCTTTTTCAATTTTATCACGAAGATGACTGATATGAATATCGACCATCCTTGTCGTTTGAGAAATATCATAATAATCTCCCCAAACACCTTCTAGCAACTGTTGCCGACTTAATACTTGAGAATCGTGTTTAATCAAATATAGGAGTAATTTTAGTTCTTTGGGAGTTAAACCTAAGTCTTTGTGATTTTTAAAAGCCTTATATTTTTGTTGGTCGATAACTACATCATCAATAATGATTTTGGGCTGTGTGGGTAATTTTGGTGCGTTTTCAGGAACAACTAATTGTTGATATAATTTTTGTTTTTGCTCTAGGCGTGCGATTAATTCTAAGTATGAATAGGGTTTGATTAAATAATCATCAAAACCGGCTTGTAATACCTGTAACACGTTGTTTTTGTCATTATCTAACATTAGGATTGGAATCTGATATGTATTTCTGATTTTAGTTAGTTCAGCTTGATAATCAGCATAAGGAAAAGTTGTTAAATCCCAAAAAATCCCGACGCTTTTCTTTTGCAGCATCACGGTTTTAAAATGTTTCATTGAATCAAGTGTATCGACGAAATATTCCTGTTCATTAAAAGTCTGACTAAAATCAATTGCTAAGCGTAAATGGCTTGTTACTAACGTTACGTGCTGCAAGTCGTCACCTCGGATTTTAATTTACGTAATCTTTACATAAAGTCAACATTAACTTTACATGAAGTAATTATACTTAGTTTTGTAATTAAATAAAGCAATTACTAGGAGGTTGCTGATGCATTACCAAAGATTATTGCCAATATGTTTGGCGGCAGTTGGAATTTTGATGTTAACCGGCTGTGGCAGCAAAAATAAACAAAATACGGTTACTGCCGTAGGATCAACAGCAATGCAGCCGCTGGTTCAAAAAGCCGGTAGCGATTATCAGGCTGAACATCCCAAAGTTAGTATCACAGTTCAAGGCGGTGGTTCTGGAACTGGCTTAAGTCAGGTTGAAACTGGGGCCGTTAATATCGGCGATTCTGATATTTTTGCCGAACAAAAAGATGGAATTCATGCCAAGAAGCTGATTGATCATCAAGTAGCAGTCGTCGGAATTGCGCCAATTACTAATCCAAAAAATGGGGTTAATAATCTTTCGGAAAAACAATTGGAAAATATCTTTCTTGGAAAGATCAAAAATTGGAAAGAA</t>
  </si>
  <si>
    <t>MTQKVIPYNIGLDIGTNSVGWAVTDNENKLLHIKGHNGIGVRLFKEGQSAAERCGFRTTRRRLSRRKWRLRLLNEIFADKIAKVDPSFFARLKQSNVSPKDPNKTMFGNILFDNGNLNDKSFHDEYKTIYHLRQSIIDHPEKKFDIRLIYLAMHHIIKYRGHFLNQANVQDFKGGKIDLEESFKDLNSIFENQGRDLRLVTEDANKYVKELSDNSKTRNDRQKELSKVLYIPIDKNSDKNNKKVTTEIIKAILGMKAKFDVIFGIDAENAKEWSLTFNSDDFDDKIEGLSAQMTDEAGEILLILKELYFALNLSDILNNSVTDKNAKTLSEAMINRYDDHKEQLTMLKQVIDNSDKKHAKALKAAYSAYIDGENNKKISFEDLRKRIQKNLDNSETSKKINDLLEHDYFLPKQRSKENGAIPHQLQQQELDKIIESQKHYYPFLAELNPNEKRSRQAKYKLDELVAFRVPYYVGPMVKATENNQSNNGKFAWMIKNDNISDKLKKEEITPWNFDKKVDRTETATKFITRMTTTDTYLIGEPVLPKNSLLYQKFVVLNELNNLKINKQPITPEQKQYVYEHVMKQTKRVSLKKIADALVIKGDYPYAPEITGTTDQKNMNNGLSTYIDLAKIFGDELDDIDRKEDFEKIIEWSTIFEDQHIFALKLKEIKWLTEDQRKQVVKLRYQGWGKLSKKLLADLVDDNGQRIIDLLWDSKQDFMQIVNQNSFKQAIAEHNGAHLEEKDLKDIINNLYTSPQNKKAIRQVILVVDDIIRAVGYEPVNIMMEFAREDSKDHRLTNSRSRQLEKVYKDITNSWFDDDNVKDELKDKIKDKAKFTDRLYLYFTQGGKDLYTGEPLDIDNLSNYQIDHILPQSFILDNSLDNRVLTSKINNQIKKDNLPGEFFGSKMHNFWKHLKELHLISNKKYYNLTLTPNSISKFNNQGRFINRQLVETRQVIKLAAEILHNRYSEENGTNIVTVKANLTHHMREKFNFYKNRNVNDYHHAFDAYLAAFVGNWLLQQYPKLKPYFVYGDFAKTEIDNLKSFNLIYKFEQAHQLNEEDGKIAKDTDALLGYMKNVYHFKKMLVTKELETNHGNLFKQTLYPSHGKMKNLINPKENRSSDIYGGYSSETGAYVSLIKVFKKNKIENKIIKIPLLYIDKLNRQANAKQFIRNFIIKDDSNKFDILSEKIFLNQLVIDGDELFTISGSGDRQNAQQLILSDKSLKILSKNINVISKNDLIIIFNEIIDDICKYMKMYEVENSDETKAKFEEINDKDRMLKIINDLLLGLHANASRSNLSSIGLSPSFGRFFSGNAGIKLSENAKFIYQSPTGLFSRKVKISDL</t>
  </si>
  <si>
    <t>926559.SAMN02261416.JoomaDRAFT_0891</t>
  </si>
  <si>
    <t>CRISPR-associated protein Cas9/Csn1| subtype II/NMEMI</t>
  </si>
  <si>
    <t>GCF_000260115.1</t>
  </si>
  <si>
    <t>Galbibacter orientalis DSM 19592 Joomascaffold_1| whole genome</t>
  </si>
  <si>
    <t>GCTGTAAATCATGATTAAAAATACAAT</t>
  </si>
  <si>
    <t>ATTTACCTCATTAGCCTGTATTTCACATACAGGTTGTAAATCATAGTTATATGAAAACAATACCATACATAAGGGTTGGTACTACATTTTATAAATTGGTGAAAGCACCCACAATAGCAGGACATTTTGATGAATTACTTGTCCCCTGGAATGAGCATTCCATTTTTTAAAGAACCGTAAACTTCAAAATAGTCAAACAACTCGGATGTGGTTTACACCAAAGGATATTTACACCCCTGCGCTTCATAGGTTGATTAAGCATAACAGAAACAGAGTAGAAAAAGAATTGGCGAGTATTCTTTTAAGCGCCATGGATAAGTATGAACTCGATTCCATTGCTATATGTCCTATTGATGCCTTGCACATGTTAAACAAGACAAGAGTAAGAACAGATCTTACACAATTAAGGAGGTTGCTTAAAAGAGAGTGGAAACTGGAGAACCAGAAAAATTCCAATAGCTATCAAAGAATTACCATTTGGAGCAATGGCGATATCAATATGGAAGATGCAAAAGGAAGGTACTTCACGGTGGAAAAAGAATTTTTAATTAAAAATTTTGATGATTTGATGACAGAATAAGCGAATGTCAGGTTTCATAAGGGCTACGGCTGTCATCAAATTGTCATCATTCTTTCATCAAAATAAAAAGTGATGACAGGAATTTAGGTATTACAATTAAAAATGATGAAATGATGAAAAATTGATGAAGCTGTGAGGTCAATCTATTAAAGGGATGAACGTGTTTTTTCATCAAATCATCAAAAAAACTTACAAAATAAAGCATATGAAAAAAGAACTATTGAATTGTGAAACAGCCCGCAATATTTGCATTGTTCAAACATTGGCAAAACTAGGACATTTTCCCACTCGGAAGTCGGAGAAAGAAGCTTGGTTTTTAAGTCCTTTTCGGTCTGAATCAAAAGCCTCTTTTAAAGTGTCTTTACGTTTAAACCGATGGTATGATCATGGAGCTGGTATTGGAGGCAATGTTATTGACCTTATCTGTCTGATAAAACAATGTTCGGTTAAAGAAGCTTTGGAGTTATTGGATCATGAAGCTTTTAATTTTTCTTTTCATCAGCCGCCTCGTCTAGAAAAAGAGTCTGGAATTGAAGTTGTTCAAGTGAAGCCCATCCACCACCCTGCCCTACTCGATTATCTTAAATCACGAAGAATTAAACCGTCAGCAGCACGGTGTTATTGTAAAGAAGTTCATTATAAGCTGGAGGATAAAAAGCACTTTGCCATTGGACTCAAAAATGTTTCTGGGGGTTATGAGCTTCGAAACAAATTATATAAAAGCAGCGTTTCTCCCAAAGATATTACCCTTATCAAAAATCAACAGTCCAAACTCCTCATATGTGAAGGTATGTTTGATTTGCTTTCCCTGGCTTGTTATGACCCTACCCTTTCTAAAAAAGCAGACCTCCTTGTTTTAAACTCGGTGGCATTTGTTAAAAGAGCTGCTGATTACTTGAAAGATTACAAGCAAGTAGCCCTCTATTTGGATCGGGATAAGGCAGGTAAAAAAGCTACCGAATTTTTATTGGGTGCGCATTCAAGAGCTGTCAATAAATCTGAATTATATAAAGGCTATGAAGATGTAAACCAGTGGTGGATAACTAAAGCGGATGGGTAATTGCGAAGCAATTTCAAGATGTGTTTTTGTTGCCACAAAAACCATCTTGCTTTACTCCCGAAGGTCGCAAAGGGTGCAGCATTAAAAAGTGAAATACTCCCTCATATAAATAATTAAATCATGGCAAAAGCCAAAGTAAAAATAAAAGCAACCTATATCAAATTTCGGTGTACCCGATTTGAAAAGAGATTGTTACAGGTCAAAGCAAAAAGAGCGAACCTCAGTTTGAGTTCTTATTGTCGGATGACGGCTTTGGATGACAAGATCATTGAGCGATTTACCGAAGAACAAATAGAGGTTTATAAAACCCTTATTCAGTACCATCATCATTTTAAACGCATTGGGAACATGTTTAAAAAAAGGAATCCCAAGCTAACCGATGAAGTTTACCAACTCGCTGAAGAAATCAAAAACCATTTGCAAAATTTTAAAAAATGATAGGAAAAGGAATGGCTATAGCACATACAGGGGCTTCCATGCGTTACGGAATGAATCAGGAAAAAATGTCAGAAGTGGTCTATAAAGCACACTTAGCTGGAGAGACTCCTTCAGCGGTAACTCAGGAATTTAAGATTATACAAGATACCAATTCCCGTTGCCAGAAAAACACCTTGAGTTTTGTGCTCAGTCCAACTGTGGAAGATGGAAAGAAATTGAGTGTAAAAAAGCTAGAAGAGCTCACCGATAGGTTTGTAAAACAAATGAAACTACAACAGCATCAAGCAATGGCTTTTGTACACCGAGATAAAAAACACCTTCATGTTCACCTGTATGTAAATCGTATTGGGTTTGATGGAAAGGCTTATAATGACAGTTATATAGGAAAGCACAGTCAATTGGCAGCAGAGAAAGTGGCTAAAGAAATGCATTTAACCACCACTAGAGAGGTGCAACAAGTAAAACAACAATCGCTATTACACATTCGGGCACTTATCAAACAACAACACTTAAAAACTTTACAAACCAGACCCAAAACCGTAGATCAGTATATAAAACGCATGCAGAAACAAGGAGTTAAAGTGATTCCTGTGATTAATAAATCCAAGCAACTGCAGGGATTTCGATTTACCTATAAATCGCATAACCTAAAAGGAAGTGCTGTCCATAGAGAAATGTCAGGAGGTAAAATACTACAAGCGATTTCTTATAACAATGCAAAAGGATTAAAACTATCAAAAGAGAACACCCTTAAAATAGTAAATCAAACAGTAACCCTTAATGCTAATCTTGCAGCATCCATCGCTAAAAAAGTGGCAAAACATGTTATTAAAAAAGCTATTGACACGGGGATTGGGATTGGTTATTAAAATAGAAAACAATGGCAAAATTAGAAGAAATAGCAGCTTTGCTGACGGAGGAAATTGAAGAATTTAATGTATCGGTAGCTAAATTAGAGGGGCTGTCAAAAAAACTTCGTGAAGTAAAAGTGAAAGCTGATACTTCACAAATTGAAGATCTGTTGGAAACACATCTAAAAAGGCAAGCGCAATTTGAAAAGGTGCAGGCTACAAATACAAGAGACTTAATTCATAGTATGGATAAGTCCAAGCTATTTCCGAAATGGATAGTAGTATGTAGTATTATATACATCGTGCTTTTATTAGTATTGGGTTTTAGTACGCTAAGTTACCGACATACGAATCAGCAATTAAAAGATAAAAACGAACGTATAAAAAGACATTATCAAAGTTTTATAAAGGCATCTCCTGAAGTTGAAGCACACTACTTGAATTGGATGAACCCTCCTGAAAACCAAGCGAAATAGTATTAGTTCTGGTAAGATTTGGGGGTATGATAGGTTTATTAATGATGCTATGTAATCTGTAGTTTTGAAATGAAAATAGGTGTACTCTTTTAAGGTAGCTATATGCAAATACATATAGTTTTATTGCAATCGCCGTTATTATATGCCTATGCATATAATATCAAAAAAATGCGATTATTTGATATGTGTCCTAGAAATGAGGTTGACGATAACTTTAATCATCATATCCTTTTCATTTGGGTTACTTTCCGCTATTAATAACGTTAATGCCACCAATGCATTATCGGGAATGATTTTGCTACCATATTTCGTAAATAATATATTGTTCCTATCCAAAAACCATACAAATAGATAGGCAGCAATTCTTTTATTGCCATCGGAAAAAGAATGGTTTTTCACTACAAAATAGAGTAAGTGTGCAGCTTTTTCTTCAGTAGTTGGGTACAAATCTTCTCCACCAAACGTCTGATAAATATTTTCCAGAGAACCTTTAAAGGAGTCGTCTTTTTCCCTTCCAAAAAGTCCTTCGAACTTAGTTTGTCTTCCTAATTCATCAATTGCTTTTCGGGCTTCCTCATAAGTAATCTTATACACCTCATAACTTCCCTGTTCTGGCAAACTCAAGCGTTGATGGTCGTAATCATCCAACAAATCTAGCGCCCTAGAATACTGTGCTATGATTTTTATAAGACCCGCTGATTCATCAGTATTAAGCGGATATTCAGAAATTACTTTTTCCTGTAACTGCACCACATTTTTAAGTTCTTGTAACTGTTGGGTTCGCTCCTGAAGTAGTTTTTCATTAATGGCAAACCCTTGTAATAAATACTCTTTTAATATTTTTGTAGCCCATTGTCTAAATAAAATTCCTCTTTTGGAATTGACTCTATAGCCTACGGATATAATCATATCAAGATTATAATGAAGCCTGCTTCTAGTTACTTCGCGATTCCCCTCTTTTTGAACTGTTCGGAATTTCCGAACAGTTGCCGCTTCCTCTAGTTCACTGGAGCTTAAAATATGTTTAATATGCTCACTAATATTTGCTTTACTAGAGTCAAATAGTGTTATCATTTGTGTCTGAGTTAACCATACTGTTTCCGCTTTTAACGTAACATCTATCTGTGTTTGACCATTTTCAGTCTCGTATATAAGTATTTGTTCTTTTGCCATCGTAAATACAATATTATAAAATATAAATAAGATGTGGACTTATTTCATATCCCAGTAATTAAAGGTTATCAAAATAAAGAAAGCCCACGCCATTGCATATGCTATAAACATTTAGTGAGCGCTTTAGATAAACCTCACCCCTACGGGTGTACAAGCACCCTCTAAATTAAATAATTAAGCTGTAATAAGCTCAATACCTGCCTTATCGCTTCACCTAATCGTAACTCGCTCTATTGTATTATCATCAATATCCATTGAAAGTATATTTAAGTTTCCACTTCCCTCATTATGTACAAAATCTCCTCCACCTCCATCAGCAGTAAACTCAAAATCAAATTGAACTTCATGATGCGTTTTACTTAAAGAGATAACGTAATCGGATCCATCATAATATGTTTCAGTAAAAGATTGGCTAAACACTTTTGTCAATCCAATAAATAAAAATAACAGAAAAAGTAAATACTTGATTTTGGGACAGTAATATTGATCCATAATAGTTGATACGTTAGTTGGTTTTCTAGGTTAGGAGATATTTAGTAGTTCAAACTTAAAATGGATTTTTTTTTGATTTATTAAACTTCAACATTTGATGCTTCATTTATAGATAAATAGACACATTTATTCGTTCTATAACTAAAAAAAGAGGATTTAATCAGTGCTGATTACTGCTTTTTAAATTCATTCCAATCATGCATCTTTATACAATATCTAATTTTCATTTATTAAGAAAAAGAAGGACATGATTTATCCTTTACATATTTTATAATTGAATTTTTAGTTTAAATTTGCCTCTCTAAACCTTAATAAATTTACTATGTTTAAAAAATTACTATTTGTAGGTACTTTATTAACTGCGATGGCATCTTTTGGTCAAGAAGTAAGCTTTGGTGTTCAGGCCGGTTATACCAATCTGGAAGGAAAATCTTCTAATTCTTTTGAAGATGTCTCTTATTCCGGAAATTCATCTGGCTTTTATGTTGGAGCTTTAGCTGACTTTACCTTATCAGAGAGCTTTCATTTACAACCTTCCGTAAACTATGCCAATGCAGAGGAAACAAATTTTCTGATTGTTCCTGTGATGGCTCAATATCACATTGAAAATTCAGGTTTTTATCTGCAAGCAGGACCGCAGGCAACCTTTATGTTGGAAGATACCTCAATACAAGGAATAGACGTCATGAATACCTTTGGTCTGGACTTGGCTTTCGGGCTAGGCTATGCGATTAATTCTAATTTCTTTGTGGAAGCAAGATATAGCTTTGAGCTGACCAACAGGTACTCAAAAGATATCAAAGATGCTGCTGATGCCCAGGACATAGACGTAGATTCACATATTAACGCCTTAAGTATTGGATTGGGATATAAATTCTAATGTATATATGCAATTGATTTAAAGGGAAGCAAATCGCTTCCCTTTTTTATGTCTTTAAATGATATCCATACTAATATCATCAAAAAAGCTTACTGCATACACTAATTGAACTTAAAGAGTCACCTCAATAATTTTTTTTTAAAAAAACATAATGAAAGTAGTTTATCTGATTACAGAAAATATAATTTCTCGAGAGTGGAGGGAAGTGTCAAATTTCAGTTATTTACTTTTCTTTCTTTCAGGGTTTTGCCAAGTGTTGAATACTGAATATATAATCACTTTATCTTTTGAAGTTTCATAAATGATTAAGAATGGAAAACGTTTTATAAATGCTTCTCGATAAGGCTTACGCTTTGAGGAGAGTGTTTTGGATTCGCTGTAATCCTATCAAAATAAGTGTCAAGATGCTTTAAAAATTCTTCTCCCAATCCAACACGTTTTAATTCGTAATAAAGATAAGCTTCAATGATTTCTATATTGGCTTCGTCCTTAACTTCTAAGATATATGCCATCTATTAACCGGCGTTTCTTGCATTTTGTTTTACTTGTTCCCAAGTAAAGGATTTGCTTTCTCCTTTTAAATGGGCTTCTCTGCGTTTATCGATCTTACGATATTGTTCTTCGCTTAACATAAGCTCCTGCTCGTCGTTCTGATAACTTTCAGCCAACGCCTTTATCATTTTTAAAAGTCTTATATCTGCAGTATCTATGTATTCCTTGACGGTATTTCTTAGATCTACCGTTGCCATAATATTTTCCTTGTTCTTATTGTAAATATACAATTTCTGTTGCATAAATTTTGTTTTTAGGTGGTCGAAATTTGTGGCATTCCAGTTTTTAAGATACATTTTATGAACTAGATATTGTCTCTGAATCACATTGACCATGAGTCATATATGCTATTTCTGCATATTTACCCTTATAAGAAATAATAGAATCTAATTTAGAACATAACTTCCGAACTATATATAATTATTTGTTCTTGTTCTTTTGCCATCGTAAATACAATATTATAAAATATAAATCAGATGTGGACTTATTTCATATCCCAGTAATTAAAGGTTATCAAAATAAAGAAAGCCCACGCCGTTGTATATGCTATAAGCATTTAGTGAGCGCTTTAGATAAACCTCACCCTACGGGTGTACAAGCACCCTCTAAATTAAATCATTAAGCTGTAATAAGCTCAATACCTGCTTTATCGGCTTTGTATTTTATTTTAGTCATTAACTCATAATAACTCCAATTCCTAAGGACAAAGTCTTCCTTTTTAGCAATCTCGATTTTGTCCTCTTGATTTATTAAAATCAGTGTTCCCGCTTGATTTTTTACACAAAAATCAATCAGTTTTCTACTGTATAAATGTAAGCGATGGGATACATAATTAGTTTCTGCATCTCGAAGCTTCTCCACAGCCTTTAATTTTCGCTTCCTCCCTTTTCCTGATTTACAATAAGTAATTCCTTCTTGTGTTCTTTTATAGGCGGCTTGTATAGCTAGCCTTCGGTATAAAAATTCTTCTCGACTTCCAATAGTTAGTTTTGTTTTGCCTGTTTTAACCACTATAGGATACTCAAGAGAAAGCGAAGCTTCTGCGATAACTTCAGGTTTAAGAGCATGCTCTTCTTTCTCAATTTCAAATACCGCTAGCCAAAAGATTTTACCATCCTTTAATTTAATCTTTGAAGTACACAGTTTCATATCTCCTTCAACCAAACGCTCTAATAATTTTCGTTTATCAGTATAGTCTTTTCCTAAATACGTTTTAAACGGTATGGAAAACAAACGGAAACAAAATGCCTTTTTATCAGGATTATAGGAGATTCGACTCATTGTTTTCGCAGGGAACGGAAATGCCATGTCCCTCTTGAAATTTCGAAGGGAACAGAGCCCTTTCCAGTAATCCGATTTGTTCTTGTTAAAAGTGGACAACAAGGTATTGTTCAGGCTCGATAGAATATCGGTTGGTATTTCTCCTTTAAACTTGTCACACACCACTCGGAAAGTTGTATTCATACGAGAACGCTGCAAAATACCATCTTTATCTTTTTTCTCATCTGCTAGTTTATACTTAATTCCTTCGGAGAGGTAAAAAAAGTCTTTAATCATTTCCTGCACATACATATGAGACATCATAATATTCGCTGCTCTAAAGCACCGATTCTGGTATTGATATAATTTGTCTAGTTTCTCCTTCCGCTCTTCTTTGGTTGGTAGGTCTACTAGTATCTGAATTTTTCGAGTGAGTTTCAGTGTTGATTTCCCCATAACTATGCTGATTTTAATTGCTGCTTATGTTGCTCTTGCATTAACTTATAGGCGGTCACAAATTCTTTGTGGACTTCCTTTTGGGATAGTTTAAGTTCATTGGCAATAAATGCAAAAGATTGTTTCTCTTTACATCGTAACTCCAATACTCTTTTTTGTTCTTCGGTCATTACACCTTGCATCTTTATCCCAATAGCTGGTCTTTTCTTAACTGCCTTCATACCTCCCTGATGGATGATGGTTTTTAAATCTTCTATGGCTCTTTTTACCTCATTACTGGTCTCTGTAATACCTTTCCCCATCACCGCACCAATTGCTTTATATTGAAAACCGTATTTTAAACAGAGTTCTATTAGGTGTTTTCTCTCATTACTTAATAGGGGTAATACTTTTTTGAGCTTTTCAAACTGCTGCTGATCGAATTGCTGATCTTGAAGATGCGTATCAACTTTTTCTGGATCATAGCCTACCATATAATCTTGGTAATTATTGAAATTATCTAAGGAATAAGTTTTTCTATAAAATTTATTTCTGGGCTTGCTATAGTAGGAGATACATTCTCTTTTCATCACAAATTTTAAGAAAAAGTAAATATGTTTTGGCGTTTCTATCCTGTCTCTACAAACCCACAGTTTTAAAAAAACATTTTGAACCAAGGTCGCTATCACAAATTCATCATTGAGCCATCGTTTTCCCACCCAGAAGATACTCCTGTTATATTGCGCATGAATTTTAACCAAAGCAGCGGGATCATTATTTTTTAATAATTCAAAGTTTGTGTGTGGCATAATAGATTTTGTTTTATTAAATGCTAAACCCACTTGAAATTATCAAAGCCATGCAATTGCCTAGCCTTCTAAAGACAAGAAAGAATCCACATTAAATCTTTATTAATAGAAGCATGGCCGGATACCATGAAAAATGAAGTATGTGAATTATAGGATTAAAATTATCGATTACCGGAATTAAAAAAGTGCAACTGGGTATCCTATAATTAAAAATATCATATTGGGTTCTTTGGTTTTTTCTTAAATAGAATGTCAAATACAGTTACTCCATCCCCATAACGGAAAAAACCAAACATTTTAATTTCTCTCTTAAATATCCTAAAAAGCATTTGTTATAGATAACTTTTTATATGGGGTCTATATTTATTAGTATGCCCTAAAACAATGTTAAGCACAATGATTTTAATGCTAATTCATTAATTGATAGTCAAATATAACAAAAAAAAACATCTGTAATCCAAATGGCTTACATAAAATATAATAAATATGTGAAAATTGCAGTATGGCAAAGCTTTCGAAAGAAGATATAGAGTTAAATATTAAAATCGCAAAAAGGATTAAAATCCTTCGCATGGATATTAGTTCTAAGCCTTCACAATTTGCTAAAGAACATATGATTGATCGTCAAGTCCTACATCGTTGGGAAAGCACTACCGATAATCGTGGAATCTCAATTCATACTATATACAAATTCACCAAATTAATTGGGATTTCTTTAAAAGATTTTTTTGACGATCCTCTATTTAAATAATAATATATACTTTGAAACTCCATAACTTCTCTTAAGATGGAGTTAAGGGTTAGACTTCCTTTAAAATAAAGAAGGCGACACAAGTGCCGCCTTAAATGTTTTCACAACGGAATAATCCTTATTGTGAATTGCTTTCAGTACTACAAATATATATAATCCAAATTTAATCTCATTACGGTTTTCCTCATCGAGGTTAGATAAAATCCTTGTATATTTATTTTTTCGACATCAATAATAGCATTATGAAAAAAGTTTTAGGTTTAGATTTAGGTACAAATAGTATTGGGTGGGCGCTGGTCAACGAAGCCACGAAAGAAGAAAAAAAAGAAGGGAAATCCTCTGAAATTATAAAACTTGGAGTTCGGGTAAACCCGTTAACTGTTGATGAAAAAACAAATTTTGAAAAAGGTCGTCCACTTTCCACTAATGCCGATAGAACCTTAAAACGATCAGCTCGAAGAAATCTACAACGTTATAAATTAAGAAGGAGAAATCTCATCGAGATTCTGATAAAAAATGGTTTCATTACAAAAGACACTCCGCTAACAGAAACTGGTAAAGACACTACACATCAAACCTTAAAATTAAGAGCTAAATCAGCTAAAGAAAAAGTTGATTTAAAAGATTTTGCTAAAATTTTATTGACAATCAACAAAAAAAGAGGATATAAAAGCAGTCGTAAAGTAAATAGTGATGAAGATGGTCTAGCCATAGACGGGATGGCCGTGGCAAAACATTTATATGAACAGAATTTAACACCAGGACAATATGTGCTTAATTTGCTTCAAAAGAATAAAAAATATGTTCCAGATTTTTATCGTTCTGATTTACAAGAAGAATTTAAAAACATCTGGAACAATCAAAAAACATATTATTTCGATATTTTAACCGATACTCTTTTTGAAGAGCTAAAAGACAAAAACAAAAGTCAAACTTGGGCAATCTGCAAAAAACCTTTTGATATTGCAGGAATTAAACAAATTGGAAAAGCTTCCGATAAACGGTTAGAACGCTATAAATGGCGGACAGAAGGCTTAACCCAAAAACTTAATTTAGAGTACTTAGCCATTGCTTTACAAGAAATCAATAACGATATCAACAAATCGAGCGGTTACCTTGGAGCAATATCTGACCGAAGTAAAGAACTATTTTTCAATAAAGAAACGGTAGGCGAAAACTTGTATAGGCAACTAGTAAAAACCCCACATACTTCACTTAGAAATCAAGTATTTTATCGCCAAGATTATTTAGATGAATTTGAAACCATATGGGAAACCCAAGCCAAATTTTATCCACAATTAACCCATACATTAAAAGAAGAAATTAGAGATGTTATCATTTTTTACCAACGAAAATTAAAATCTCAAAAAAGCTTAATTAGTTTTTGTCAGTTTGAAAGTTGGGAACAAACGTATATAGAGAAAGAAACTGGAAAGTCTAAAACAAGAACTGTTGGCAGAAAAGTAATTCCAAAATCGTCTCCATTATTTCAAGAGTTTAAAATATGGCAAAATTTAAACAGTTTAGAATTTAGAAATTCTGATGAAGGCGAAATTATTGAATTTATAAAGCTTGACGAAGACATTCGACAAACTGTTTTTGAAGAATTGAACTTACGTGGTAATTTAAAACCAAATGATGTTTTAAAAATATTAGGTAATTACATCTCTTTAGGTAAAGTTTCTCAATGGAAATGCAATTTTGAAGAAATTGAAGGCAACCGAACCAATGCAGCACTTTATAATGTCTATCAAATCATTGCTGAAAATGAAGGTTACGGATTTGACTGGGCAAAGAAAACTGCCAGCGAAATTAACAAAGAACTTAAAAACATTTTTCCTCAACTAGGTATTGATGCTTCCATTTTAGATTTTGATTTTACCCAAGCTAATTTTGACAAACAAACCAGTTACCAACTGTGGCACTTACTATATTCCGCTGAAGAAGATTTTAAAATTTCAGAAGAAGATAAAGTGTTATATGGGAATTCAAGCGTATCGTTGAAGAAAAAACTACATCAGAAATACGGATTTAAACCTGAATACACAAAACTACTCACAAACATAAGCTTACAGCCCGATTATGGTAATTTATCTGCAAAAGCTATCTGCAATATACTTCCTTATTTAAAAGAAAACAATGTATATTCTGAGGCTTGCGATTTAACAGGCTACAACCACTCCAATTTTTTAACCGCCGAAGAGCAAGCCAAAAGGCCATTAAAACCTATACTTGAACTTCTAAAAAAGAATAGTTTACGAAATCCAGTAGTTGAAAAAATCCTTAATCAAATGGTCAATGTAGTTAATCAAGTTATTGAAACCTACGGAAAGCCAGATGAAATAAGAATAGAACTTACTAGAGAACTCAAAAAATCAGCAAAGGAACGTGCCAATATGACCAAAAGCATTGCTGATGCCACTAGGCGAAATGACGATTATAGAAAAACCATTATTAAAGAATTTGGAATTCCAAATCCTACCAAAAGTGATGTGGTTCGTTATCGATTATGGCAAGAATTAGCATCTCGAGGATATAAAGATATTTTTACGGATACAGAAATAAAACCTCAAGAATTATTCAGCAACAAAATAGATATCGAGCATATTATTCCTAAAGCATTGTTGTTTGATGATTCGTTTTCTAACAAAACCTTGGCGTTTAAAAAAGATAATCTTAAAAAAGCCAATCGAACTGCTTACGATTTTATAGCCAACGATTATGCACCTAATTTAGAAAATTATATCGAAAGGGTTGAATCACTGCATAAAGATAGAAAAATTACAAGAGCCAAACGCAACAAGCTCCTAATGCTGCAAAGTAAGTTACCCGACGGCTTTATTGAACGTGATTTGCGAAACAGTCAATACATCACTAAAGAAGCTAAAAAAATGCTTTATGAAGTATGTAGAACTGTTGTTTCTACTTCTGGAAGCATCACAGATAAACTTCGTGAAGACTGGGATTTAATTAATGTAATGAAAGAGCTAAATTTTCCAAAATATAAAGCTCTTGGTCTTACTGAAAAAATTGAACGCTATGATATTGGTGCCGAAAAAATGAAAGAAGTTGAAATAATTGAAGATTGGAACAAACGAAACGACCATCGTCATCACGCAATAGATGCATTAACGGTTGCTTTCTCTACACATAGTCACATTCAATACCTAAATCATTTGAATGCACGAAGAGATGAAGGCCATAAAAAACACGCTGCCATTATTGCCATAGAAAGTACCATTACCGAAAAAGAGGGTAATAAAAAACGACGGTTTATTGCTCCTTTGCCAAACTTTAGATTGCAAGCAAAAGAGCATATCGAATCAATTTTGGTTTCTTTTAAGAATAAAAATAAGGTAGTTACTAATAATATTAACAAAACCAAGCGTATAAAAAAAGACAAATTTAATACTAAAGTACAACTCACTCCTCGCGGGCAGCTTCATAAAGAAACTATTTATGGTAAAATAAAGCAACCGTTGGAGAAACACATTAAGCTTAATAAAAGCTTTACACTTGAGCAAGCCAAGTTAATTATTGACAAACGACAAAGAGAAAAAGTTTTAAATCACTTAGAAAAATATGCCCATAATAGTGACATTGCTTTTAACAGTAAAACGCTAAAAAAAAATCCTCTACTGATTAGTGATGAACCGCTTAAAGAAGTACTTTGTTTTGAAGAGGTTTTTACTATTAGAAAAGACATTTCATACGATAATTTTAAAAACGAAAAACAGTTAGATAAAGTAATTGACGAAAAGGTAAAACAAGCTCTCAAAGAGCGAATCAATCAATACAATGGCGATTTTAGAGAAGCCTTTTCCGATATAGAGAGAAACCCCATTTGGCTAAATAAAGCTAAAGGAATATGTGTAAAACGAGCAACCATAAAAGGGGTAAGCAATGCAGAACCCCTGCATACAGCAAAAAATCATTTAGGCGAAGAGGTTTTAACTGAAAATAAAGAACAAATCCCTGTAGATTATGTTAGTACAGGAAACAACCATCATGTTGCTATTTATGAAGATGAAGATGGCAACCTACAAGAAAAAGTGGTTTCTTTCTATGAAGCGGTCATTCGAGTCAATGAAGGCTTACCTATTATCGATAAAGAGTATAATAAAAGCTTGGGTTGGACATTTAAATTTACAATGAAGCAAAATGAAATGTTTGTCTTTCCTTCAGAAGATTTTAATCCGACTGAAATAGATTTACTTGACCAAAAAAATGCTTCTTTAATTTCACCAAATTTATTTAGAGTTCAGAAATTCACCATTAAGGACTATTTTTTTAGACACCACCTAGAAACTACTGTTGAAAATAACAATACATTAAAAAATACTACATGGAGAAGAGAGGGATTGTCTGGTATATATGGTATTATAAAAATACGCTTAAATCATTTAGGTGAAATTGTTCAAGTTGGCGAATATTAAATTTTAAAAGATGATTAAACGCACCCTATTTTTCGGTAATCCAGCCTATTTAAGCACCAAAAACGAACAATTGGTGGTCAATTTCCCTGAGGAAGAAAAAGAAGAAAAAACCGTACCTATTGAAGACTTGGGGTTTGTGGTGCTTGAAAATCCACAAATTACTATTACCAATGGTTTGCTAATGAAATTGGTGCAAAACAAAACCGCCGTAATTACTTGCGATAAACAACATTTACCCTGCTCTTTTGTACAACCCTTGGTAGGTCATACAGAGCAAACCGTACGTTACCGATACCAATTAGATGCTAGTGTTCCTTTAAAAAAGAACCTTTGGCAACAAACCGTAAGTGCTAAAATATACAATCAGGCATTACATTTAAAATCAAGAGGTAAATACAGCTTAAAATTAGAGCGTTGGAGCAAAGAAGTAAAAAGTGGCGACACTCAAAATCACGAAGCCATTGCTGCTGCTCATTATTTTCAAAACCTGTTTAAAAACTTAGACGGTTTTAGTCGAAACCAAAAAGGTTTACCTCCCAATAATCTTTTAAATTATGGCTATGCTATTTTACGAGCTATAACCGCCCGTGCCATTGTAAGCAGCGGTATGCTGCCATCGGTAGGTATTTTTCATCATAACAAATATAACGCCTTTTCGTTGGCAGACGATGTAATGGAACCTTACCGCCCTTATGTAGATGCATTAGTATATGATATTGTAGAAAGCGGATGTAATATAGAAGAACTAACCACAAATATTAAAGCAGAATTATTAATGATTCCTGCTTTAGATGTGGTCATTGATGATAAACAAAGCCCCTTGATGGTTGCGATGAGTCGAACAACCAATAGTTTATACGAGTGTTTTGAAGGAATTAGCAGAAAAATACTGTATCCAGAATTTGAGTAATTCGCGACTTCAATACGCTCATTAATGTGAACATTCAGTAACCTTGTATTTAAGTAGTCGTGGCGGTAGTTGACTGATTTCGACTTAAGGAGAACCGTATCGAAGCCATGCTATTACTAAAATTAACTAACTATGGAAAATTCACGTTTTTCCCGATTAAACCAATACCGAAGTATGTGGGTACTTGTTTTTTTTGACTTACCAACCGAAACCAAAACCGAACGAAAAGCAGCCAGTCGTTTTCGGAAACAACTATTAGACGATGGCTTTGCGATGTTTCAATTTTCTATTTACAGCCGTTTTTGCGCCAGTCGAGAAAATGCAGCTGTACATATTAAACGAACAAAAATAAATTTACCTAAAAAAGGAAAAGTAGCTGTAATGCAAATAACCGACAAACAATTTGGGATGATCGAGTTATTTCACGGACAAAAAGAAATAGAACCCGAAACCCCAACCCAACAATTAGAACTTTTCTAGGAAAAGAAAAGTTTGATATCCTCTATACGAACACATTAAAATCGCTTCTGTTTTTTTATCCTACAAAGCTACTTAAAAAACAGCATACCAACCTGTTAGGGCTGGTATGCTGTAAATCATGATTAAAAATACAATTCTGAAAGCAATTCACAACCTATAAAGTGTTTTGCCTGCGGATGATTAAGCTGTAAATCATGATTAAAAATACAATTCTGAAAGCAATTCACAACATTGAATATAGATCGATATTATGAAAGTAGCTGTAAATCATGATTAAAAATACAATTCTGAAAGCAATTCACAACAGAAAAGAAATGGTTGCCTACTAATGATGCGCTGTAAATCATGATTAAAAATACAATTCTGAAAGCAATTCACAACTACTTCCAGCTGCATCCGTCAACGCTCCCCGCTGTAAATCATGATTAAAAATACAATTCTGAAAGCAATTCACAACGCGCCATCATACACAAATCGTTCAATTGAGCTGTAAATCATGATTAAAAATACAATTCTGAAAGCAATTCACAACGCTATAACATTTAACTGCATTCCTAACAGGCTGTAAATCATGATTAAAAATACAATTCTGAAAGCAATTCACAACCATGCTGTAGTATTGCTTTAATCTCTGCGAGCTGTAAATCATGATTAAAAATACAATTCTGAAAGCAATTCACAACCGTACTGATAAGCAAATACAGAAAATGCAGCTGTAAATCATGATTAAAAATACAATTCTGAAAGCAATTCACAACCTTCTTCCATCATTCTAGCCAATTCCTGTTGCTGTAAATCATGATTAAAAATACAATACTGAAAGCAATTCACAACTAGCTGTTCTATAGGGCTAACCTAAATAAGACTATAAATCTCGTTTAAAATACATACTTGCACCCATATTTTAAGAAGTATAAAGTTAAATAATTGTTAAAATTTTTAATTCGGATGCACTCCTAAATTGAAGCTTTAAAACCATTATTAATTCCGAGCTTTCTAGAATACCCTAACTACCACCTCGAGTACATAAAACCTCTGTAAAACACCGTTTTTACAGGGGTTTTTTATTTTTTACTTACAGATTTACTGACAATTTTATAATTCAGAAACTCTCTAAAATTATCTCGATTGACAATTTGAATCTCGGTATTATAAGTTTCCATAAATTTCTTTGGTAGTTTTACTTTCGCTTTTGAATTCAATTTTATCTCAAAGCCATAAATTTTTCCTGAATTATCCTCTACATAATCAATCTCCTGTTGCTGCACTGTTCTCCAAAAATAAGGTTTTGCCAAACTGCCTTGATATTCTATTTGTTTAATACGTTCAGCTATTAAAAAATTCTCCCATAGTCTGCCTTTATCCTGACGCACTTCTAATGGATTGAAATCACCTATTAACATATTCCGAACCCCTGTATCGTAGAAATATATTTTCTGATTTGTTTTTATTTCATTCCGTAGATTTCTGCTAAAACTCGGAAGTTTAAAAACTACATATGCCTGAATAAGAATATCGATATAACTTGAAATGGTATTTTTATCAACCCCTACTAGTTGAGCGAGTTCGTTATAACTTACTTCACTTCCTATCTGAAAAGCTAACGCTCGCAACAATTTCTCTAAAATTTCAGGTTTTCTAATACCTCCAAAAGCAAGAATATCTTTATATAGATAACTATCAGTAAGTTGTTTTAAAACAGCCTGCTCTTCTCTAAAGCTATTAATTATATCTGGATACATCCCATAAAGAACTCTTAGCTCCAATTGTTGTTCCGCCTTTAAATACCCTACATGATTCTCGAATTCACCCCATGAGATTGGGAATAACTTATACTCCCATTTCCTTCCAGTTAAAGGCTCTTGAATATGATTACTTAATTCGAAAGCAGACGAACCACTAATAAGAAGCTGAACCTCCTTTATTTGATCTGTTATCAACTTTAAGGTGAGGCCTATATTTTCAATCCGCTGTGCTTCATCTATAAATACAATCGTATGTTTTCCGATTATATTTTTAAGCTGTTCGATATTAGGACTCGTTAGGATTATTCGAACTGTTGGATCATCTCCATTCAAAAACAAAAAATCCTTCCCGTCTAATATTTGATTGAATAAAGTAGTCTTTCCTACTTGCCGAGGACCAATAAGAAATATAGCTTTTCCTTTTCCAAATCGCTTTTCTATAGATTTTTTAATGGATCTTTCAATCATATTAAGTGAATGTATTCACCAAATATAATGTTTTTCAGTGAATGTATTCACCAAATATTAAAAATAATTACTATGCATCAAAGCTTCGTGATGATGTTCAAAAATTGAAAAAGGTTTATGATGAAGGAGAAAGTCTAAAAGAAACAAAATTGCGGTAAAAATTTACGGATAGTAGTTTTACAAGGTTTTTTGAAACAGAATTACAACTCTACTATTGCCTACAACATAAAAAAGTATCTGAAGTTCATCCAGAAACATGCTAAAAGTGGAATGGGAAGCTTAAAAGTCTTGTCTCCTTTAATAAAAACCTTACTTAAACACATTTTATGCTGTTTTTAGAAAACTAAAGGCTTGTGCAACGATTACCAGCTTAGATACAATTTTTTTTGTTTTTCAAACTAATTATATTTCGGATAATCATAATTATAAAACTTAAGTTCCATAAGTAAAATCCGATTTCATATCCTGTGATTTCTCCATAGTGCCCTGCTTCATTTATTATAATTTCATCAAAAAATAAAAAACTTATCCCAAAAGAGAAGGCAAGGATACTCATTATTAGAGAAAATTTAGTTTTTCTATATGTCAGCCAAGAAATAAAGATTAGAGGATTTGCGAGCCAAGTTATACAAGCTCCACCAATAAAAACTCCAAATATCCCAGAAATTAAAACAGCCAATCCACTCCAATTTTCTCCGCAATTGCCATTTGTACAATATATTCTTTGGCTACAAGCTATAATGAAAATTAATATACTAATAAGTATTAAGGTATTCCGACTTTTCAGTTTCAAATTCAATTCAGTTTTATTTTCTTCTTTTCAAAATATGAGTGAGTAATTGTAGTTAACGTCTTTGTAGTCGAGTAGGAAAAGGGGAGTTCCAACCTTCCCCTCTCACAAAACCGTACGAGATAGTCTCCCATCATACGGCTCTTATTATACAAATCTAATATACTAATTTACCAAACACATCCCATTTGCCAATGGTAAAATAAGTTAGAATAAAGTCTTGTCTCCTTTAATAAAAACCTTAGTTAAACATATTTTATGCTGTTTTAAGTTCCCCTAATTTTAACGTACAACTTAATTAAATCGTAAAATAAAAGCTCTTAAAAGGGCATAAATCTATCTTATTTTTATAAAATTAATGGCTTGTGCAACGGTTACCGGTGTTGCCCACAGTACTTTTCCATTATGCTATTTCAATATTCAAATGTTTGCCAAGTCCTAACTCAATTAACTTGTAATAAGTCGAAACTTGAATATCACTTAATCCACGTTCAATTCGTGAAATGTAGCTTTTTTTCGTTCCAGTTTTTTCGGCAAGTTCCTCTTGAGTTAAATTTGCTTCTTTACGAGCTTCTTTTAGCATAACACCTAATCGAAATGCAAGAGAGTCAGCGTCATATTTGTCACGCTTTTCAGTTCCTTTTTTTCCGTATGTTCCGATGAGGATGTCCTCAAAATCTGTTACATTTTTCATATCAGTTATTTTTGTCTTTTAGATATTCTTTTTTCAGTTTCTCCGCAAGTTTAATTTCTTTTTTTGATGTCTTTTGAGTTTTCTTTACAAAGCAATTTGCAAGAACAATTAAGTCACCATCATCAAAAAAGCATAAAATTCGAATGCTTTTAAAGGTAGTAATCACACGTACTTCATAAATTCCGTCTGTGTTTTCGAGATACTTGAAGAATTTTTTCGAGACTTGTCTTTCAAATCTAACCAAGTCCAAAACGTATCCTATTTTTTCTCGTACTTTTTCGTCTTGAGCTTTATAAAAGTCCGCGAAATATTCTTTATATACTATTACTTTCCTTATCACCCGACAAAGTTAACTAATTAGTGTACAAATTCCAATAAAACTTACAAAATTTTGTCGATTTCACGATTTTTCACGTATTGAGGGCAACGGTCTCGTAGTCGAGTAGACAAGGGAAGTTCCAACCTTCCCCTCTCACAGAACAGTACGTAATGGTCTCCTATCATACGGCTCTTATTATATATATCTATATATGCTAATTTACCAAACATATCCCATTTACCAATGGTAAAATAAGTTAGAATAAAGTCTCGTCTTCTTTTTTAAAAGCCCTTCAAAAACATATTTTATGCTGTTTTAAGTTCTCTAATTTTAACGTACAACTTAATTAAATCGTAAAATAAAAGCTCTTAAAAGGGCATAAATCTATCTTATTTTTATAAAATTAATGGCTTGTGCAACGGTTACCGGTGTTATCTACAGGCTTTTATGTTCTGTTTCTAATAATTTTAGTTTTCACTTTTGTATCATTTTCAAGATATGTAAAGTCACTTTCCCACTTTAAATCGTCAAGGTCAACATCTTTATTTACTAATATTCCAAAAATTAAAACTCGGATATTTGGGTGTTGTTTATAAAAGTCTTTTAAGCCACCTAGAATTTTTACAATATTTCTTTTGTCAGTATCGTTTTTGATATGTTTTAATTCAATTACGATTTGGTTATTAAACAAGTTAAAGTCAGACACTTTTTTATTTCCATCGTATGTGAGTTCTACTTCTTCACGTCCTAATCCTGGTAACCAAGGTCTGGTCGTTATCCAAAATAAGTTTTGAAAATCATATTCATTGATTAAGTTATTTGTCCAACCAGTTTTAGCTTGTCCGTGACCTGTAACTCTTTCGCTTGAATCTATAAGTCTCTCCATTACTGAAATCAACATTTCAGATGCTTCGTCAGCATCTTGTCCTATGTATGGTTTCGTAGGAAGTCCTTTTCTGTCGGCCGTTTCAAAATACTTAATTAAAGCTTGAATTTCATATCCGTCATTCGGTAAATTAGGAAGAGTAGATAGTTTATGATTAACTCTACTATCCAATGGCATTATTGCGAAATCTTTCATTTCATCTGTAAAACCAGTGTTTCTTTCGTATAGTTTTACTGCATTTAGTTTATCAAGTAATTTGAGTTGAGTATCATCATCAATATAACTTTCATTGGCTATACTAATAGCTTTATTATCGTCAAGTATGAATAAATCTAACGCTGTACAACTTTCTAAAGTGTGGTCTCTTAATACAGACTGTTTTATTCTTTTTGTAGTTGTTATAAGTAAGTCAATATCTGACCTTGTGCTTTCCGTTTTATATCTTCTTGAACCAAAAATATATACTGTATCAATATCGGAAAATTTCCCAGCAAGTACAGAAATTGCAGTTTTTAAATCTATGTTGTCTGTTGTTGGCATTTCGTTTTTTTAGCTTGTAGATAACGGCCTTGGCTATGGTTTGTTGCGTAAAAATCCGCAAGGATTTTCTGTTATAAACCAAATATAGTAAAAGTACAAGGAATTTTCGGTAGAAAATTCCGGAGCAATGAACTATAGCCGTTGCTACCTAAAGTACCGAAACATCCTGCTTGGTACGTTTTGCTATTCATTCCGTGGTTTTTCCGCTCAGTTTTTTTCCGTTAGTTAGAATTATAGAGTTTAAACGGGACTTTTAGTCATCGAAAAAATCAGCGTATTGCTTTTAAAAGAAAAATTAGCCGTTGTGCTTTTCAATCGGCAGAGTGCTTTTCTAATCTTTTTTTCTTTTTCTTTAATTTTCTAAGTTTAGTTTAAATTGATTTTAGGAGTAGGAGTTTTTTTATTTATTCGCTCTGCAATTCAATCCGTTTTATTTTAAACTAAATTTTCGGATTTTGCTGTAATTTTTATTCTAAACCCAAGCCAATTTTATCCGCTCTGTAAATCAGTCCGCTACTTTTTTTAAAGAAACCCAAACATTAATTTTTTAACTTTAGTGTTTATTGAAAGTCGTATCAATTCTTATCCGCTGTGGTTTTTATGAGGTATTTTAGGTAACATGTGGTATGTTCATTTTCATTATATACATTCAAATATACAGAAATACACAGAAACCTCATGGGTTTATAGAATTGTAGCTATTACAGATTCTTGAAAATAGTATTGGTTGAACTATATCGTACAGGTGAATTTCCTATCCTGAATCATGGTTTTATATAAATTATACTTACTTTCCACCAAATAGACTCAATATGCTTGTTTAAAGAAACTTGCGAATAAAAACTTCTGTTTTACAAAGTTTACTTCATCTTTATTTCTACTTTTATTTCAAGAATTCAATTAAAAAAATAAAGCGCTTTGTTAATTACTAATCTTTAAAACAGATATAGTTAAAAGTACAAAACATACAAGCCCCAAAAATAAGAACCATTTACAATGCCAAATCCTCTTCATCCTTTCTTTTTGTTAGTTTGTTTCTTCTTGCCAAAATAGCTAGTCCGAAGGTGAGTATCCCAAGTCTCCCTACAAACATTACAAATATGAGTACCATTTTTCCAAAAGATGATAAATCTGCTGTAATACCAGTGCTTAAACCAACTGTTCCAATAGCCGATGTTATTTCAAATAGAATTTGTTGTAGTGAGAAATCTTCAGACATTGCTAAAAGTATGGTTGACACAAAAATTACCAATGCATAAAGCATAAAAATGGAAGTCGCTACATAAAGTCGCTCTAAAGGAATTGATTTTCCTAAAAATGTAACACGTTTGTTATTACGAATCCTATTCCACATTATAGCAATTAAGGCGGTAAGGGTTGTTGTTTTCATTCCTCCACCTGTACCTGAAGGCGATGCCCCAACGTACATTAAAAAAATAATAACCAACAAAACAGCCAGTGAAAAACCTCCTAAAGGAACTGTATTAAAACCCACCGTAGTAAGTGCTGTCATTGCCTGAAAAAAGGAAATCATTAATTTATGTTCCCCTAATTGATTCACAGAGGGTTCAAAAAAATAAATCATAAATGTCCCAACAGTTAGCAATAGTATCATTGACCCTAATATAATTTTTGTGGTATAGGTAACCTGCTTTGTTTTTCCCGAAAGTCTGTTCCAGAAGTCAGTAACCACAATAAAACCCAAAGAACCACAAATAGCCAATACTGAAATAATTGTGTTAATAGCTGTATTACCTGCAAACTGCTCAAAACTATTGTTATACAACCCAAAACCCGCAGTACAAAATGCTGAAACACTATGAAAAATACTACTCCAAATAGCAAAATTATGTTCTACTCCTGCATTGGTAAACGCTATATAAAAGCACAAAGCTCCCAACGTTTCAATAGTAAATGTAAAAATGATAACAGATTTTAGAAAATCTTTAATCTGAAAGCCTTTTGGCATTGTAAACTCTGCATTAAGAATTCGTTGATGCCAGTGGGTTAGATCACTTTTCTTTGAGAGCAGTATAAAAGATGTAAACGTCATATAACCAATCCCACCTATTTGAAACAGAAGCATCACAATAAATTGCCCAAATCTATTGTACGTATCAAATATGCTTACTGTTACTAGCCCTGTGGTAGAAATAGCAGAAGTAGCAATAAACAAATTATCTAATAAGGGAACCATTTGCTTTTGTACTATAGGCATGCACAATAAAAGCCACCCTAATAAGGTATAAATTAAAAACCCGTAAAGTAAGTTTTGTTGTGGTGATAAAGAAAGTTGAAACTTTCTGTATTTTTTTATTATCTTTTTCATTTTAATATTTATAATTGATGGGAAATAAGTTTCCCCAATATTTTTAACCGATTTTCAATAACTTTAAGAGTCTGCAGTGTTTGGCCTCTGCCTCCATAATCTATTGGGAGCACTTTATACAGCTTTAAAGAACTTTTTGTAAATCCTTGTAATTCTTTAATTTTAATAAGCATTACTCTCGTGTTTGTCGCTCTTAATATTTCATCCATTTTATTCTTTATATCCTCATAGTTTTTAAAACAAATGTGTTTCTCTTTATCATGAGACTTACAATACTTTTTTAATTCATTGATACTAAGACATAATTTTATAATAAGATTAGCTATTTCTTTGTTTAGCTTTATTCCACTTTCCATTTACTGAAAGATTAAATGAAAATGAATTTGAAGAATCTAAAAAAGAGGATTCCAAATAGAACTATTAAAAGGAAAGGATATCTTAAGTGCTTGATTTCATTATACCAATCTTGTATCGATTGATAAGGTTTTCCACTACTTTCATCATAAAAAAAATCCCACTTCATCTGTAATTTTTATTTACATATTAGCTATGAAACACACGAAAGTGCATTTCATCTTATAATTTTTTAACCGTACAAAGGTCTGATGAAATGGATATGTAAAAAATCAAGAACTATAGAGAAAGGATAAATATTTTATAAAGAAAAAAGAGGCTTACTCTGGAAAATTATTTGATTGCCAAGTTTTTAATTTTCCATCCTTTTGAAATATTAAAAAACCCTCTATTTCTGGTGTTTCTTCAATAAATGTCATGGCCTGTTTTATGCCCATCGACATGCAGGCAGTAGCCAAAGCATCTGCAGTAGTTGAAGATTTTGA</t>
  </si>
  <si>
    <t>MKKVLGLDLGTNSIGWALVNEATKEEKKEGKSSEIIKLGVRVNPLTVDEKTNFEKGRPLSTNADRTLKRSARRNLQRYKLRRRNLIEILIKNGFITKDTPLTETGKDTTHQTLKLRAKSAKEKVDLKDFAKILLTINKKRGYKSSRKVNSDEDGLAIDGMAVAKHLYEQNLTPGQYVLNLLQKNKKYVPDFYRSDLQEEFKNIWNNQKTYYFDILTDTLFEELKDKNKSQTWAICKKPFDIAGIKQIGKASDKRLERYKWRTEGLTQKLNLEYLAIALQEINNDINKSSGYLGAISDRSKELFFNKETVGENLYRQLVKTPHTSLRNQVFYRQDYLDEFETIWETQAKFYPQLTHTLKEEIRDVIIFYQRKLKSQKSLISFCQFESWEQTYIEKETGKSKTRTVGRKVIPKSSPLFQEFKIWQNLNSLEFRNSDEGEIIEFIKLDEDIRQTVFEELNLRGNLKPNDVLKILGNYISLGKVSQWKCNFEEIEGNRTNAALYNVYQIIAENEGYGFDWAKKTASEINKELKNIFPQLGIDASILDFDFTQANFDKQTSYQLWHLLYSAEEDFKISEEDKVLYGNSSVSLKKKLHQKYGFKPEYTKLLTNISLQPDYGNLSAKAICNILPYLKENNVYSEACDLTGYNHSNFLTAEEQAKRPLKPILELLKKNSLRNPVVEKILNQMVNVVNQVIETYGKPDEIRIELTRELKKSAKERANMTKSIADATRRNDDYRKTIIKEFGIPNPTKSDVVRYRLWQELASRGYKDIFTDTEIKPQELFSNKIDIEHIIPKALLFDDSFSNKTLAFKKDNLKKANRTAYDFIANDYAPNLENYIERVESLHKDRKITRAKRNKLLMLQSKLPDGFIERDLRNSQYITKEAKKMLYEVCRTVVSTSGSITDKLREDWDLINVMKELNFPKYKALGLTEKIERYDIGAEKMKEVEIIEDWNKRNDHRHHAIDALTVAFSTHSHIQYLNHLNARRDEGHKKHAAIIAIESTITEKEGNKKRRFIAPLPNFRLQAKEHIESILVSFKNKNKVVTNNINKTKRIKKDKFNTKVQLTPRGQLHKETIYGKIKQPLEKHIKLNKSFTLEQAKLIIDKRQREKVLNHLEKYAHNSDIAFNSKTLKKNPLLISDEPLKEVLCFEEVFTIRKDISYDNFKNEKQLDKVIDEKVKQALKERINQYNGDFREAFSDIERNPIWLNKAKGICVKRATIKGVSNAEPLHTAKNHLGEEVLTENKEQIPVDYVSTGNNHHVAIYEDEDGNLQEKVVSFYEAVIRVNEGLPIIDKEYNKSLGWTFKFTMKQNEMFVFPSEDFNPTEIDLLDQKNASLISPNLFRVQKFTIKDYFFRHHLETTVENNNTLKNTTWRREGLSGIYGIIKIRLNHLGEIVQVGEY</t>
  </si>
  <si>
    <t>1505723.SAMN04487792.SAMN04487792_1350</t>
  </si>
  <si>
    <t>GCF_900112665.1</t>
  </si>
  <si>
    <t>Lactobacillus bombicola strain R-53102| whole genome shotgun</t>
  </si>
  <si>
    <t>GACCAACAAAAATACTTAAATATTGCTTATATGAAAGCAGAACAAATGAAATCATTAGCACATGATTTACTTGAGTATACAACGTTGAAATCAACTAATATTAAACTGCAACTTGCGCCCTTACATATTTATTCAATGTTGGAACAAGTTGCAGCTGGCTTTGAATTTGAAGCGCACGAAAAGGGGATAACTTTTAATATTGAAACTAGACCTAAAGATTTGACAATTCAGGCAGACCCAGAAAAATTGGTACGGGTCTATAACAATTTAATTGCTAATGCCTTAAAATATGGTACAGATGCAACTCAAATCAATTTGATTGCTAATTTAGTTAACAATAATGAAGTTGAGTTACGTGTTGAAAATAATGGTGCAGCAATTCCTGCAGATTCCTTGAAAAAAATTTTTGAACGATTTTATCGGGTAGAGCCTTCACGTAATACACAGACTGGTGGCACTGGGTTAGGCTTATCTATTACTAAGAGTATTGTTGACTTACATCATGGTAAAATTGTTTGCGAATCTAATGATAAATGGACGCGATTTATCATTTATTTACCATTAAATCCAAAGAATACAAAAAACTGATAGTTAGCTGTGTTATAATTTTGACTAAGACAAAAATGAAGGGGCATAACATGAGTATTTCTTTAAATACCTGTATTTTAATTTTAAAAGAACATCATTTACTTAAATCAAGTGCAGTTCAAGATACGGTTAGAACCAAGATGGAATATGTTTCCTATGATTCACGTGACATTAAAACGGACACTTTATTTTTCTGTAAGGGGGCAGGTTTTCGTCCCACATATTTATCAATGGCTAAAACTAATGGGGCTAATTGTTATGTAGCTGAACAACCTTACCCAGAAGGCAAGGGCATGCACGCGTTAATTGTACGTGATGTTTCCAAGGCAATGGCATTATTATCTGCTGCTTTTTTCCGATTTCCGCAAGATGACTTGTATGTGGTTGCAGTAACTGGTACAAAGGGCAAAACTACTACTGCCTACTTTTTAAAAGGGATGCTAGATCAAATTAATGATGGCAAAACGGCTTTAATTTCTTCTGTTAACAACGTTGTGGGTCAAAAAAAAGTTGATACGTTTAAATCAAGCTTAACAACTCCAGAGTCTTTAGATTTATTCCGTGATATGCGCACAGCAGTAGATAATGGGATGACTCATCTAGTTATGGAAGTTTCTAGTCAGGCTTATAAGAAGAATAGGGTTTTTGGTTTAACCTATGATTTAGGCTTTTTCTTAAATATTTCACCAGATCATATTGGTCCCAACGAACATCCTAATTTTGAAGATTATTTACACTGTAAGTTACAATTATTGGTTAACGCGCGTAAATGTATTATTAATGCCCAGACCAACAACTTTAATGAAGTATATGCAGCAGCCACCACTACTACTGCACCAGATAGTATTTACTTATTTGCTGATGAAGAATATACTAATCCAGAATTAAAACATCCGATTGATTTTCGTTACTCTTCGGAAGAAATTGATATGGCTCGGACTAAATTTAAAGTACTTTGTGTTAGTGATAAGGCTAAAGAATTACCAATTGCTGGTGAATATCAGTTAAAGATGTTAGGTGATTTTAATGAGTCGAATGGGACAGCAGCTGTAATTGGTGCGGGATTAGCTGGAATGGCACATGATGACGCTGCTAAAGGAATTAGTACTGTAACAGTTCCGGGAAGAATGCAAACGGAAATTACTGCAAGTCATGGTGTGGTTGTGGTTGATTATGCGCATAATGAGGCATCAATGATGGCCTTAATGGGCTTTATGCGCCGAGAATTTAATAATCCTAAGATTATTGTGGTAGTTGGAGCTCCTGGAGATAAAGGAGTATCAAGACGACCAGGTTTTAGTAATAGCTTAAATGCGTTTGCTGATAAAGTATTTTTGACAACTGACGATCCTGGATTTGAGGATCCTAAAGAAATTGCTGAAGAAATTGATGCAGGAATTGATCATACCAAAGTAGATGTAACAATCGAATTAGACCGACTTAAAGCAATCAATGATGCTATTAGTATGGCAAACAAAGGTGATGTCGTGCTAATTTGTGGTAAAGGAGAAGATGGTTTTCAAAAAATTCGAGGTGTGAATACGCCTTATCCATCGGACATTACGGTTGCTCAGCAAGTGATTAATGAATTAGAAGACCAGAATGGTCACTTTTATAGTTAGAGAATAGTAAAATGAAGCATTTTTTTACCATTATTGGTGGAATGGGAACGATTGCAACAGAAAGCTTTATCCGTTCAATTAATCATCGAATGGAAATTACTTGTGATCAGGATTATTTGAATTATATTTTAGTTAATGATGCGCAAGTCCCTGATCGAACAACTTATATTAAGGATCATACTAAACCGAACTTTTTTACTGCTTTGCAGGAAGACTTTTTGCAACAGGCCACATTGCAACCTGATTTTTTCGTAATGCCATGTAATACGGCACATTATTTCTATGATGACTTAGCTAATTTAACTGATATTCCATTTTTACATATGATGAGAATTGCGGTACACAATTTTGTGGAAAAATTTCCTGAGCAAAAGAAGATTGGACTCATTGCAACTGAAGGATCAATTTATGACCACCTTTATGTAGATGAGCTAAATAAAGTGAATCGTAGTGCTGAACTTGGTGGCCCTGAAATTCAGCCGCTAGTTACGAAACTAATTTATTCTAATATTAAACAAAAAGGCGTAGTTGATACTGAATTGTATCATTCCATCTTGCGCAAGATGCATGATGAATATAGTTGTAATGTTATACTACTGGGTTGTACCGAGCTTTCTTTAGCACAGGAACAGGCTCCCAATCATCCATATCAGGTAATTGATCCGCAATCAATTATGGCCGATGTCGTAATTGAACTTGAACTGAAAATTCGTTCAGGTGAGGATCCTAAACAGGTTATTCAAAAATATTTATATTAATTAAAAAGATAGATAAGGCATCCATAAAAGCTTTAACAATAAAAAATGGCTCCTAAAAGTATTACTTTTAGGAGCTATTTTTTATCTAAGTAACATTGCATCATCTTCTAGTTTAGAGCCAACTTGCTTTTGGAACAGGTCCATTAATTTGGAAACAGTCAAACTTTGTTTTTCTGGTCCAACTAAGTCTAAAGCTACGCGTCCTTGATGGAGCATGACTAATCGATTGCCATAATGAATAGCATCTTCCATGTTATGCGTCACCATAAAGGCAGTTAATTTTTGTTCGCTAATTAATTTTTTGGTAAGTTCCATGACTGTAATTGAAGTCTTAGGATCAAGAGCCGCGGTATGTTCATCTAATAATATCAAATCAGGACGTTGCAGGGTAGCCATTAAAAGGGTAATGGCTTGTCGTTGTCCCCCAGAAAGTAACCCGATTTCAGTTCCAAGTCGATTTTCAAGGTTTAAATTAAGTTGTGCAAGTTGTGTTTTAAAAAATTCACGATCCCGCTTGTTAACTCCATTATGAAAACCGCGGCGTTTTCCCCGTTTCATTGCCAAAGCGAGATTTTCTTCAACTGTTAACCTAACTGCTGTCCCCATTTTGGGATCTTGAAAAACACGGCTAATATTTTTTGAACGCTTAGTTACAGTTAGCTTACTGATGTCAATGTCATTTAGAATAATTTGTCCCTTTTGCACGGGTATAGTTCCAGCAATACTGTTTAGTAAAGTTGACTTACCAGCACCATTACTACCAATGATAGTTACAAAATCACCAGCATTTAATTCAAGATTAACACCACGTAAGACCGGATTTTCATTTACAGTGCCGCGACCAAAAGTTTGATGAAGATTCTTAATTTGTAATACTTTAGGCATTTTTCTTTTCCCCCTTAAGATTGCGTGGTAAGTGAAAATTAGGCAAAATTAAGCAAATTACTAAAACCAATGCTGAGGCCAGTTTGGCATCAGAAGGTTCAACATTCATTTGAAAGACTAGTGCTAAAATGAAGCGGTAGATAATGGCACCTAAAACCAATGTAATTAGCCGCTTTCCCAGTGGCAAGTGGTGCAAAATAACTTCAGCAATAATAATTGAAGCAAGTCCAATAACAATTGTTCCAACACCTGAATTAAGGTCGGCAAAGCCATTATTTTGAGCTAAAAGAGCACCGGAAAGAGCAATACAGCCATTGGAAATCATATAACCTAAAATTTTCATTCTTTGTGTTTTAATTCCGTTAGCAGCACTCATTTCAGGGTTATCACCCGTGGCTCGCATGGCAAGACCAATCTCAGTTTTAAAAAAAATAATTAAGAGGCTAATGATAATTAATGCGATAATTAGCCCCATAACAATAACAGCATTATTACGAGATAGACCCCAATTCTGGGCGATAGTAAAGAGGGTCTTTTTACCTAAAAGTGATACGTTGGCCGCATTGTTCATTACGCGAGAAGTGATAGAATAGAGCCCCGTCATGGTAATAATCCCTGCTAATAGGGAAGGAATTTTTAATTTAGTATTTAAAAATCCTGTGACAAAACCCGCAATCATCCCACCAGCAAATGCCGTAATTGTAGCTAAGATTGGGTTAATCCCATTAATTAAACACATTGTGGCGATTGCTCCGCCTAAGGGAAAACTACCTTCAGCCGTCATATCAGCTAAATCTAAAATTCGAAAAGTTAAATAAACACCAACTGCCATTAATGACCAGAGCAAACCTTGTGAGGTGGATGAGAGAAATAAATCCCAAAAAGTATTTAACATAATTATACGTTCACGTTACCTTCCTAATTACTTGGGAGCTTTAATAGATTTAGGATTAATACCTAAGGCTTTAGCCATCTCTTTATTAACGACTAAATTCAATTGATTGGCTTTTTCCACTGGCATATCACTTGGCTTGGCTTTGCCATCTAAAATTTTAGCTGCCATTTTTCCCGTTTGCTTACCTAATTCTTCATAATCAATACCGATTGAAGCTAAGCCACCCTGCTTAATTTGATCAGTCGAACCGGCAACAAGTGGAATCTTTTTTTCTTTTACTACTTTACCAATGATTGAAGCTGCAGAAGCAAAAGTATTATCTGTTGGGACATAAATTCCTTGAACTTTATTTGCTAATGTTTCAGTAACTTGTTGGACATCGTTAGTAGTATTAGCAGTTTTAACTAAAACTTTAACCCCAGCCTTCTTTAAGGCAGCAATGGCTAAATCAGCTTGAATTTTTGAATTTGATTCACCAGCGTTATACATAACTCCGATTGTTTTAGCTTTAGGCACAATTGATAGTAATAGCTCAATTTGTTTGTCAATTGAAACCATATCAGTTGTGCCAGTAACATTTCTGCCAGGCTTAGAATTAGAATTAACTAGTTTGGCTGCCTTTAAATCAGTTACTGCAGTGACAACTGTTGGGATATCTTCAGTGGCATTGGCAATACTTTGTGCTGCTGGAGTAGCAATTCCTAAAATTAAATCAGATTTTTCGTTAATCAATTTTTCACTCATACTTTTAAGATTATCTTGACTATTTTGTGCATTTTGATAATCAATTTTTAGATTTTTACCCTCGATGTAGCCGCCCTCTTTTAGTCCTTTTTTGAAACCTTTGTAAGCTTTATCTAGCGAGGGATGTTGCACCACTTGTAGTACACCAACATGTTTAACTTGTGAATGATTATGAGCTTTTTTACTACATCCACTTAAGAGTAAAAGTCCAGCTAAACTAATACCTATTACTATTTTTCTAAATTTCATCTGATTTCCTCCGAATAATAATTAACAATTAAGATAATAAAAAATACCCACTAATTCTGAGTGGGTATACATTAATTATCTTTTATTAAGTAATCAATTGCGGTTAACCACTCAGAAGTTATGTGGCTAACCGTAATTAAAAGGGCTTTAGCCATCATAGATAAATTCAAACTAGAACTGTGTTTGAATTCATCTAGATGAATTCAAACTTTATCTAAAATAGCTAAAGTAATAACGGTTATTCAGCTGTAAGTTACAATTTAAATTAATTTTCATTAAAAAATACCTCCAACTTTAAGGAAAAGTATAAAATAACTTTAAAATCTTGTCAAGACAATATTTTATTTTGAGGCCAATAAATAATAAGAAAAAACAAATTATAATATACTATTTAAATGATACATGTATAGCATATTTCATTATACAAACCTAGACGTAAACACAAAATTGTATAGAAAATGAATTTATAATTAGCTATAATTATAAATAAAGAGAACAATTTTGGAGAGATGGATAAATGAGTTGGGCTGAAGAAAGAGTTTTAAATAAGATAAAAAATTTGCCTGGTAATGATGTAATTAGTACTAGTGAACTGGCAGCAGAATTAAATTTATCTAGATCTGTTGTTAGCCATTATCTAAATCAACTTGCCAAAGAAAATAGAATACAAAAAATCAAGGAGCGACCAGTTAAATGGCGCAAAAATTCGATTAATAAAACAACTGATTTATCATTTGCCAGTGTTATCGGTAGTCAGGGATCATTAAAAAGAGTAGTAGAACAGTTGTGTGCTGCTGTAATTTATCCACCAAATGGCTTAGATGTATTAATTACTGGTAATGCTGGCGTAGGCAAAAGTTATTTAGCTGAAAGATTGGTCGCATATGCCAAAGAAGTAGGAAGTATTAAAGCTAATGCGCCATATTTATATCTAAATTGTGCTAGTTATGCTGGTAATCCTGAGCAAATTACTACTTTATTATTTGGGTCTACTAAGGCAAGTGCTACACAAGCGAAAGGTTTAATTGAAAAGGCAAATGGGGGCTATTTATTTTTAGACCAAGTTGATCGATTGAGCAATGTTAATCAAGAAAAAATTTTGAATTTTATTGATTCAGGCCAATTTTATAAAGTAGGCGATAATATTCATCATGTTAAATCTAATGTTCGTTTAATAATGGCAACAACAAAAGATCCGGAAAGAGTATTGTTGCATTCTTTTTTAAGAAAAATACCTGTTCAGGTTAATTTGCCTGATTATGCTAAAAGACCAATTGATGAGCGTTTAGAAATATTGCGATCACTCTTTTATGATGAAGGACAGAGAATTAATAAGAAAATAGTAGTCGATAAAGAGGTTGTTTCAGCACTATTACAAATTAATCATAAAGACAATGTTAGCTATATAAAGAATATAGTTCGGGCGTCATGTTCGGCGGCTTATCATGATTGGTTTAGTTCGAATACAATGTATTTAAAGCTAAAAAACCTTATTCTTGATTATTTACCACCATTTAAAAACTATGGTTCAATTGTTGTTGATCCTGCACTCGTTATTAAATATTCTGAAAGTAAAAGCTTAAATAAAAAATTAACCAATATTTCTCAAGAACTAAAAAAGTTAATTAATGCATTTTCAGATACCACTTTAAGTAATTGCCGTTTAAGAATCGAAGCAATAAACAAGCTAAATAAAACAAGTTCCCAAGCGTCAGGATTACGTGTGCAGCATAAACAACTATTTGCTGAAATAATTGAAAAGAAATATGGGCTGGCTAAGGCTGCATATTTAGAATCAACAATTTACTATTTATATGAGCATCATTTTAAACCAGATTGTGATATTGAGAAATTAAGAGCAGTTGTTCTCAAAAAACTACCACGAGCATATCATGTGGCTCGAAGTTTTTATAGCAAATTACCAATCTTAGATAAGGATAGTCATCAAGGAATAGCATATATATTTGCTATTCTATTAAGCGAATATATCGATGAAAATGTTAAATTACATGGTCTATTAGTTGGTCATGGTGAAAATACAGCTACCAGTATTCAGGCAGTTGTTAATTCGCTTTGTGGTAACTATATTTTCGATGCAATTGATGTTGCAATTGATGCTGATACAACTGCCATGATTAATGCGATTAATAACTTGATTTTAAATTATAATGCGATAAATGGCCTGGTCTTAATGGTCGATATGGGCTCTTTAAATAAGTTATATAGTGAAGTTGGTTCGAATTTAAATTGTGATTTACTGGTAGTTAATAACTTAACAACTGTAACCGCATTAGATTTAGCTTCTAAAATAAAACGAAATTTAGATTTTACTAGAATTGCCAGTAATGCTGAGCGGGAATATCAAATAAATGTAAAGTACTATAATGGTTTTTCCAAAACAAAAAATATTCTGGTATCTTGTATTTCTGGTTTAAAAGTTGCTGAACAAATAAGTGAAATTCTGCGACAATATTTGCCAGCGGATATAAAAATAATTCCTTTAGGGTACAATGACTTGAAGGAAAAAATTGTTACTAAGCAGTGGGCTTATTTTGAGCAAACATTATTTTTGTTAACCACTTTTGATATAACAGAAAAAATCAAGTTTAAATATATGAACTTATACGATATTTTAGCAATTAGTGGTGAAAAAAAATTAAAACTTTGGTTGCAACCATATTTAAACCAACAACAATTAACAGATTTAAATAATCAATTATTGTGTTTCTTTTCTAAGGAAGGAATTGCTGAACGCTTAAATTTCTTGAATCCAAGTGTAGTAATAAAAGAGGTTGAAGAAATTAATAAAAAATATGAAGATTTCTATAATTTGAAATTAGACGGCAAAATTAAATTGAATCTTTATATGCATGTTGCCCTGATGATTGAACGAGCTGTCATGCGAAATAATGTAATTGAGGTTCAGCCTAAATCTGAAAAAGAAAAAGCTTTCTTTAAAATAACGCGTAACATTTTCCAACCAGTTGAGTTAAAATATAACGTCACAATTTCAAATTATGAAATTTCTTTATTATATGATTTGTTAAAGCAATATATTAAATAGATGATAATGAGGTTTGGTTATTAAAAAAGTCATAGTCGAATTTGACTATGACTTTTTTTAAAAATTATTTATGGTAAATCGTTGCCAGCAGCTAAATAAAGGTCGTACCACTCTTGGGCACTTAGTTCAATATCAGCTCCCTTGGCACTATCAATAATATGTTCGGGTGTCATGGTACCAATAATTACTTGAATATTAGCGGGATAGCGCAAAATCCAAGCGGCTGCAATTGCATTTTTAGAACACCCTTTTAACTTGGCTAATTTCTCTAAAGTATCATTAACTTGCGGAAATTTTGGATTACCAATAAAGTTACCCTCGATTTGACTGTATTGAAAGGGCGACCAAGCTTGAATAGTCATTTGATGCAGTCTTGAATAATCAAAGATACCGCGGTCATGGTCAATACTACGATTGTCGGTCATATTAGTATGAATATTAAAATCAATCGGTCCGGTATGCATGATACTGAATTGTAATTGGTTGATTAGTAATTTTTGGCTGATACCAGCTTGTAATAAGTCAACTTGGCGGGGATTGAAATTTGAAACTCCAAAATGACGCACTTTCCCATCTTGTTGCAATTCGTCAAATGCAGCCCCGACTTCTGCAGGATCCATCAAGGCATCAGGACGATGCAAAAGTAAGCTGTCTAAATAATCAATTTGCATTCTAGATAAAATGCCATCGACTGCTTTTATAATGTAGTTTTTTGAGAAATCATAACGTGTAGTTTTGTAATTAAGCGTGGGCTCTTCATAAATACCAGTCTTTGATTGAATATAAAAATCTTCTCGCTTAAGGGAAGAATTCTTTAAGGCATTTCCAAAAACTGTTTCCGACTTTCCATGACCATAAACATCGGCTGAATCAATATAATTAATACCAACATCATGCGCTGTCTCTAATGTCTTGACCGCGCTATCAATATTTAATTTGTTCATCCGCATAATTCCTAGTGCAAGCGCTGAACTAGAAAACTCCGTATTACCAATTTTAATTTGTTTCATAATTTGCCTCCTTTCTTAAGTATACGACAAATTTGCTTAAATAATTTGGAAACGATTGCAAACAACTATCAAGTAAAGTAAAAATAATTGCTGTTTTTCAAAAATTAATAGTGAATGCGTTATCTTTCAGAGTTATTATAATAAAAGCAAATAAATTAAATGTGTTTTTAAAAGGGGGTCTTGTAATGACTAAATTAAATGATGATTATATTTTAGGTCTCGATATCGGGACAAATTCTTGTGGTTGGGCTGTTACTGATAAAAAAAATAACTTATTGAAATTGCGCGGCAAAACTGCTTTGGGTTCGCACTTATTTGAGGAAGGTCATTCAGCAGCTGATCGGCGTGGTTTTAGAACAACCAGAAGACGACTTAAACGTAGAAAGTGGCGTTTAGGACTATTAGAAGAAATTTTTGCTGAGGAAATGGCACAAGTAGATCCGAGCTTTTTTGTACGATTACATAAATCTTGGATTTCACCATTAGATAAAATGCGTACCAAGTACCCAGCAATTGTTTTTCCAACGGCAGAGGAAGATAGCGAGTTTTATAAGAAATATCCGACGATTTATCATTTACGACATGCTTTAATGACTGAGGATAAGCGCTTTGATTTGCGTGAGATTTTCTTAGCGATTCATCATATTGTTAAATATCGTGGTAATTTCTTGCAAGACACGTCTATTAATAACTTTAATGCTTCAAAGATTGATGTGGGTCCTGTTTTAAGTGATTTAAATAATAGTTATCGTCAATTAACAGATGAGAATCTGGATTCAATTCAGTTTAAAATTGAAAATGCAGGACAAATTGAAGCTGTGATTCGCGGTCAAGATGATGAGCGTACTCTGTATAAGTCAGATAAGGTTAAGAAGATCGCACAGTTATTAGTTGATTCAAGTGACAAAGCAGCTAAGAATGTTGCTAAGCAAGTTGCCAATGCCATAATGGGTTACAAGACACAATTTGAGACAATTTTAAATAAAGAAATTGATAAAATCGATAAAGGAAGTTGGGAATTTAAACTAACCGACGCAGATGCAGATGACAAATTGGAATCGCTTTTAACTGAGCTAAATGAGCAAGAGGAAACAATTATTGCCGAAATTCGTAAGTTGTTTGGCGCAATTACATTAAGTAATATTGTCTATGAAGGGATGACCTTATCACAATCCATGGTGGAAAAATATAACCAGCATGGTAATGATTACAAGCTACTTAAAAGTGTGGCTAAGAATCATCATGATAAGCAAAAAGCTGAAAATCTAAGACTTGCCTATGATTTATACGTTAATTATCGTCATGGACGGTTGCTTAAAGCTAAAACAACATTAAAAAAATGGCATAAGGGTAGTGGTGTTTTAAGTAAAGAGGAATTTTATAAAATAGTCCAAGATAATCTCGATGATTCTGAAGCATCTACCCAAATTATCCAAGAAATTGAACAGGATAAGTTTATGCCTAAACAGCGAATTAACAGTAATGGTGTAATTCCTTATCAGCTTCATCAAATTGAGCTTGATCAAATTATTGCAATGCAGAGTAAATACTATCCATTTTTGGCTGAATCCAATCCAGTTGAAGGGCATCTAAAGCAGGCGCCCTATAAACTTGATGAGTTAGTAAGATTCAGAGTGCCATATTATGTTGGTCCAATGATCACTACTGATAAACAAAAAGAAACATCAGGTAAAAATTTTGCATGGATGATTCGCAAAAGCGATGACACGATAACACCGTGGAATTTTGAACAAGTAGTAGATACTCATCAATCAGCCAGAAAATTTATCACGCGGATGACAATTAAGGATACTTATTTACTTGGTGAAGATGTTTTACCTGCTAATAGTATGCTGTATCAAAGATTTGAAGTCTTGAATGAACTTAATAATGTTAAGGTCAATAATAAGCGACTTGATCCGCAACTTAAGCAGTCAATTTATGAAGATCTGTTTATGCAAAACAAAACAGTTAGTTCCAAGAAATTAACCGATTATTTGAAGCAAAATTATCACCTTAAATATATTGAAATTGAGGGTTTAGCAGATCCCAAAAAATTTAATTCTAGTTTATCTAGTTATTATCAGCTTAAAAAAATGAAGCTTTTTGATAAGCAACTTGATGACCCTAATTATCAAGCAGATTTTGAAAAAATAATTGAATTATCTTCGATTTTTGAAGATAAAAAGATATACCAAGCAGAACTGCATACAATTAAGTGGTTAACAGAAGAACAAATTAAGACTTTAGCCAAATGGCGTCTAAAAGGTTGGGGGCGTTTATCAAAGAAATTATTGCAAGAACTACGTGATAGCAATAAGAAAAATATCATTGAATCATTGTGGAATAGTCAAAAGAACTTTATGCAAGTTGTTACACAGCCAGACTTTAAAGCAGCAATTACTAAAGAAAATGCCCAAGTTACTGAAGATAATGGAATTGAAGCTATTTTAGCTGATGCATATACTTCATCGGCTAATAAGAAGGCGATTAGACAAGTAATAAAAGTAGTTGATGATGTTGTCAAAGCAGCTGGCGGCAGGGCTCCAGCACAGTTTGCAATTGAATTTACACGTGAGCCTGATAAAAATCCAAAGTTGTCCCAATTAAGAGGTAGTAAATTACTCAAAGCTTATCAAGATACTGCAAAGGAAATTGTAGATAAAGACCTAGTTAATTCTTTGAAGAATAACATGACTGCTCGAAAACTGGATCAAGATAAGTATTTCCTCTATTTCATGCAGGGTGGCAGGGATGCATACACTGGTAAAAAAATTAATATTGATGAAATTACATCACGCTATGAAATAGATCATATTTTACCGCAGTCATTTGTCAAAGATGATTCACTGGACAATCGTGTTTTAACTTCTAAGGCACTAAATGCAGCAAAATCTGATGATGTGCCATATAAGCATTTTGCTAATAAAAGTATAGCCGATCTTAACATGACCGTAGGTGAAATGTGGAAAAAATGGCAGGAAGATGGCTTAATTACTAAACGTAAGCTAGGGAACCTTTTACTAGATCCTGACCATATGAATAAATACCAACGTTCTGGATTTATTAATCGACAATTAGTTGAAACAAGCCAAATTATTAAACTGGTTTCAGTTATATTGCAAAGCAAATATCCTGATTCTGAAATTGTTGTGGTTAAGGCCAGTTATAATTCTGCTTTACGTAAAAGGTTACAGTTATATAAGAGTAGAGCGGTTAATGATTATCATCATGCACTTGATGCTTATCTGTCAGTTATTTGCGCTAACTTCTTGTATCAAGTTTATCCAAAATTACGACCGTTCTTTGTTTATGGAAAATTCAAAAAGTTTAAAGAAAGTGAAAAAGTACAAGATGAAACTATTGAACAGGTAAAGACTTTTAGTTTCATTTGGCCATTATTGCAAAAAGATACTAAAGAGCGAAAAGCACCGGAAGAGATTCGAGAAAACAAAAGCAATCAGATAGTCTTTTATAAACATCCAGATATTTTTGACAAATTACGAAAAGCTTATAATTATAAATATATGTTAGTATCACGTGAAACCACTTCAGAAGATCAAGCAATGTTTAATATGACTATTTATCCACGTGCTGAGCGCGATACTGCTAAAACTAGAAGCCTAATTCCGAAAGGTGAAGGATTAGATACTAAAATTTATGGTGGTTATAGTGGCAATACTGATGCCTACATGGCTCTTGTTAAAATTACTAGTATAAAAGATACTATCTATCGGGTAGTAGGAGTACCGATGCGCGGTCTTGCGAATCTTAAGAAGGCTAAAAAAGTTGGAAATTATAATGAGGTTCTTAAGCAAATCTTAGAGCCCTTAATAATGTATGACAAAAAAGGAAAACCTAAACGTGGTGTGAAAAGCTTTACCATTCTTGCTGGGCATTTATTAAATAAACAAGTAGTCATTGATGGTGATCGAAAATTTGCACTGTCAAGTTCGGCGTATATGTATAATGCAAAACAATTAACTTTGTCGCAAGAAACAATGCGGATTGTTTCCGGCCACATTGAGAAAACTGAAGACAAAGATACACTATTTATCTCTGCTTATGATGAAATCTTAGCAAAAGTTCATAAATATTTACCATTGTATAATATTAATAAGTTTATAGAAGGTTTAGACCAGGGGCGCGAAAAATTTATTAATCTCGAAACTAACGATAAAGCGAAAATTTTGAAAGAATTGTTGAATGGATTACATGACAATTCTCAATTTGGTAATCTTAAAGTAATTGGAATTAAAACTCCATTTGGTATGATGCAAATAGCGAATGGTATTATACTTTCATCTAATGCTAAGCTAATTTTTCAATCACCAACTGGTTTATTTGAAAAGAGAGTTAAAGTTACGGATTTATAAAGCAAAAAAAGGGAACCGAAAAATCCGGTTCCCTTTTTTGTGTATAAAAAAGCCTCCGCTATAGAGCTGAGGTAGGACGATAAATATCGCGTTAAAACTTACATCAAATGATGCTTGTTTGATTTTAAAATTTGGTTGTTAGATCAATGATGATCAGAAATCATCTGTCAGGAGCTACCTGACAGATAAATTATAACATTTTTGGTAAAAGATGCAAGGAGGACTTCTATGGGATGGCGTTCCGTAATTATTACCCAACATGCGAAATTAACTTATACAATGAACATGATGGTTGTACAAACGCGTGATGGTATTAATCAAATACCAATTGAGGATATTAATTTACTACTAGTCTCAACGACACAAGCAGTAATTTCAAGCGCATTGATTAGTAAACTAGTTCAAAATCAGGCAAAAGTAATCTTTGTGGATGAGAAGAGTAATCCAGTAACTGAGACAGTTGATTATTATCCGGGTGCTAGAAAAATGAAAAAATTGGTTAAACAAGTTAATTGGGATAAGGATCGCAAAGAAAAACTTTGGACAATGATTGTTAATAAAAAAATCACAAATCAGATAAAGGTTTTAGAAAATTATCACTTGAATACCCAAACTGTTTATGATGAACTGAATCAATTGGAATTAAATGATTGCAGTAATCGTGAAGCGGCTGCTGCAAGAAAATATTTTATGATATTGTTTGACAAGACCTTTGTTCGCCGTAATCCATGTGCAATTAATGCTGCTCTTGATTATGGTTATGCAATTCTACTGTCGAGTTTTAATCGTGAAATTGCAATTAATGGTTATTCTACTTATTTAGGAATTCATCACTGCTCTGAAGAAAATCAATTTAATTTGGCATCAGATTTAATGGAGCCTTTTAGACCATTTGTCGATTATTGGGTTAAGGCTAATGAGAAAATCAAGGAGTTAACGCCAGATATTAAGTATGGGTTAGTTGAACTATTGAGCTTGGAAATTAATTTTAATGGTAAAAAGACGTTGTTAACTAATGCAATTGCAGACTATACTCGCCATTGTTTAACTTTTCTAAGTAATGATGATTGCGGGTTACCAGAAATGGAGATGAGCTTAACAAATGAGGTACCGAATAATGCGTTTAATGATAATGTTTGATTTGCCAACGGAAACAGCGCAACAAAGAAAAGAATACCGACAATTTCGTAAGAAGTTAATTAATGAGGGGTTCTTGATGATACAGTATTCTGTTTATGTTCGCGTTTGTGTAACGCGGCAGACTGCCCAATTTTTAGAAAAGAGAGTTAAAAAATTTTTGCCTAAAGGTGGTATAGTACAGTCATTAATGATTACGGAAAAGCAATATAATGATATGCATTTTTTGGTAGGGAAACCTATAGAAGATGTGCGCAATCTGTCGGATAGGACGGTGATTCTATGATTTTATCGTATTCGACGCACAAGAAATGGATATTGACTAATTCAGGCATAAAAATCATTGCCACGCAAAGTCCAATTGCTTTTCGTGATTTAGTGCAGGCATTTCAGTGTCAGAATGAGATGATAATTTGTACGAATGATAGTTATGATTCACTTGATATTGCTAAAACATTTGATTTTGTTGGTGATCCACTTTTGAGTGGCGACATAATTAAAAAATATATGTCAAATATCTTGAATAGTTATATTGCTAATATTAATGAAAATAATCGAAACCGAATTTTTACTGCATTACAAAATTTAGAAGTAGCTATTGATGATTCACTAATGCTGGAAGACTTACCATTAATAATTAAGTTTGATGATGATTTGAAAAAACTATTGAAATTTTTTGATTTACATATAGATTATGAAATTACTAAGAGTCCCTATGCTATAATAGAAATGATTTTTAAAATTTATCAATCATGTAACTTGAAATCGATCCCTGTGATGTGTAATTCAACACACTATTTAGAACAGGATCAATTGCTAGAGTTATCAAGTTTAGCCAAGCAAATGAAGATGATGGTAGTTCTTTTAGAGTTTGCTTCCCCAGATTTATTGGTTGTACCTGAGGGTGTGCAATTTTATTATATTGATCAGGATCTAATCGATTTGTACTGACATCTATATTAAAACTTT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AACGTTTTAAATGGTAGTCAGAGCATATTAAAAGAACTCAATTCGCAATGACGGAATTGAGTTTTTTTAACTGATTTTATTTACCTAAAAACTGATTACTTTCAACTTCACGGATAAAGTCGGCCAGGTGCTTGTAATAAACATCTGGATTATCAACCATGTGGTGGTGCCCACCATCTGGCGTAGTTACAAGTTGGGCGTTAGGAATTTCTTTTTGCATAATTTTGGCTGTTGCAATTGGCATTGTTTCATTCTCACCAAAAGTAAGTAAAGTTGGTACTTTAATATTTTTTAATTGCTTTCTAAAGTGCCAGTCTTTCAATTTTCCAGTAATGACAAATTCATTATCGCCTTGAAAAGCATTATAAACAGCACTACCGCCAATATCTTGTAAATGGTAAAGTTTTGATGGCTGCCGCCGATCAACAAAATTAATATTAAGAATATTAACATCTTCTTGGTAACGTTGATTGTCATAATCATTGCTAGCTTCACATTCATGCATAAAGTCAATTTCAGTTTGGGGCAAAATTTCTTGACGACGGCGATTAACAGCGGCAACATATTCATCAATTTCATCGACCATTGACGAAATAATTGCTCCCTTCAAGTGTTTACCATACTTAACTGCATATTCTTGAACCAGCAGACCGCCCCAACTCTGACCAATTAAGTAGAAGTTATCTAAGCCTAATTTGTTGCGAACTTCTTCTACTTCATCTAAAAAATATTCATAAGTTAAATATTTGTTAGCAATTTTGGGGTCTGTATAATCTGGTTGATCGGAGTAAAGCGAGCCCAATTGATCATACATTGTAATTTGTACATTAAGACCCTGCTTTTTCAGTTGCTCAGCCGTGTCTTCCCAATATTCGTGATTACCGCCCGGTCCACCATGTAGAGCTAATAAATGAATATCGCCTTGTCCTTGCGTATTGGTCCATAAGTGATAACCATTATCTAACGTAATAATTTTAGTGCCAGTTTTCATAGTTTGCTCCTTTATTTTTATAATTTTACTTTTAAGCTTATCATAATTAAGATAAAAAGCACGAAGCTACAAATCAAATTGCTATGTATACCATATATTAGCGCTTTCATGTTATAATTGCTTTAAAAAATAGTTACTTGTCGGGAGGAAAAAAGAAAAAATGACCGAACCCAAATGGCTTAAAGACATGGATAGAGCTGAATATTTAGAGGAAGATTTTGCGGCTAGTGATAAGAGTAGGTATACTGTCAGTGGAATTGATAAAGATGATCCAGATTGGTTAGAAAAGGCAGCAGCAAAAACTAATGCGGCAAGTGGTGACGATTACGTCAAACTTGATTGTGGTTTATTAACAGTTAATCAACTTAATTGGATGTTGCGGAATACGATTGGTGAACTAACTTTTGTTGATGATAACAACCAATTTTTATGGTATAACCGTCCAGTTGATGAGCAGGCTAAGATGAAGGCTAAACGAGTACCAGCACAAGTAGGGAGTTCAATGGGCGCGGTGCATCCGCATATTGGTGAGGTAATTCCTGCAGCTAAAAAAGTAGTCCATGCTTTACGTCATAAACAAGCTGGACATGATACGGTTTATATGCCTGTACCGACTGGTAATTTACAAGAACTTATTTTGCACTATTATAAGCGAGTTGAGGATGATGAGGGACACTACGTTGGCATTTATGAATGGGTACAAGATATATACCCCTTAGTTAAATACTTTTGTGAAACTACTGGTCAAAAATTAGTGATTGATGAAGATGCAAATACAGGTGCAACTTACCGGAATAATTCAAAGCCAGATGGTCATACCGGTGCATCAACTAAGGCTGGTAATTAAAATTAAATATTTCTGAGTAGTGAGCAGTACCTGTCTGCTCACTTTTTGTTATACTATTACTATATGTGATTATTAACTTGGCTAATCAAACTTAAATAACTATAGGCTTTTAGAGATGGTTAAATAGTAAGATTAGTTTTAAGCGTATTATCGGGAGTTATCTAGAGAAAATTTTAGCAGAGGTGGAATTATTATGGTTTTTTACACGCTTAAGTATATTGAACAAAATCAAAATACTAATAAAACAATCTTATATGCGTTGATTGCGATTGCAGCACTTACTTTAATTGCTTTTACTGCACTTTATTTGCGCCATCGTTTTGATACGCGTTATCGTGATTTGGGGATAATAGCTTTATTGTTTCTCTTATTATTTGTGGGTACTCAATATGAAGAGTACGTACAAACTAACTTAGTTAAATCACAGTCGGAACAAATTGCTCCATTCATTAAGTCTGTAGCTAAAGATAATGGTGTGGCTGTTTCTGATGTTTTGGTAAATTCAACAACATTAAAAGATGGCATAATTGTAAGAATTAATTCTAAAGATATTGACTATCAGTTAGAACTGAATAATGATAACAATACATATTCTTTGAAACAAGCTCATGTAATTAACCACGACGTTAATATAAAAGACTAGGAGGCAATCAGGATGGATTATACGCAACTTTTTATTAAATTTGTTTTAGGTGTGGTAACATTAATCTTTCAAATTAATGTTTTCGGTAAAAGTAACATTGCTCCAACTACTGCCTTAGATCAACTGCAGAATTATGTTTTAGGTGGCATTATTGGTGGCGTAATTTATAATGCCAATATTAGTGTATTGCAGTTTTTATTAGTTTTAATCGTATGGACACTAGTAGTCTTTATTTTAAAATTTGCCCGTGAGCATAGTAACTTTGTGCGAACAATAATTGATGGCAAACCTATCCAAATTATCAAAAATGGCAAAGTATTGGTTAAAAACTGCTTGACAGTTGGAATATCTGCCAATGAGCTAATGTTTAAGCTTCGTAGTCAAGGAATATATTCTGTGGATAAGGTTAAAAACTGTATCTTTGAAAAAAATGGACAGCTTACTGTAATTAAAAAGGATGAAAAAAATCTTCATTTTCCGCTTATCAATGATGGCCAAGTTAATGAAGATGCATTAGAATTTTTGAATAAGGATGAAGCTTGGTTAAAACGAAAGATTAAAGCAGCAGGCTACCAGGACTTTAGTGATATCTTTTTAGCTGATATTGAAGATGGTGAGGTTTCTTTTACTGATTACAAGCAAAAATAGAAAAGAGCTCTGAATGGAAAATTTGATTAAAGCGCAACAGCTAGTTAACGAGGCCGAAGTAATAATTGTTATTGCTGGAAATAAGTTTGCTAAATTAGAAGGATTGGATTTGTTAGGACAAGATAGCTTTGACCAAGACTTTCCGTTAATTGCCAAAAAGTATGACGTTCATTCAATTGGTTCAGCATTAGATTTAAAGGAATTAGCCTGGTCTGAAAAGTGGTTTATTTGGAGTCAGTTAATCAATAAGTATTCGCTCATGTATAAACCAAGTGCGACAATGAAACAATTAAAAGAGCTTCTGAACAAGAAAAAGTACTTTATTGCTACTGCTTCATTTGGTAATTTTTTTGAAAAAGCGGGTTTTAATCAAAATCGAATCTTTAACATTTTTGGTAATTGGACTAACATGCAGTGTTCTAGTGGAATTAATCATGGTTTAAAAAATGCGACCAAAGTTACTACCCAAATTGCGGCAACTACAGTTTTAACAGATATTGAAAAACTTATACCTAAGTGTGCTGTTTGTGGTCAACCGCTGGAAATTCATCTGCCAATTACTTCACATTTCTATCCTGATAGTGATGCTAACGCTCGTTTTCGTTGGTTTTTAACTGGAAATGAAGCTACAAAAACTGTTTTTTTAGAGCTCGGCGTTGATGAAACAAGTCCGCAATTATTTGAACCAATTATCCACTTAGTGGACGAATATAAGCAATGGTCATATGTTGCAGCAGATTATACTCAAGCTATGTTGCCGTTAACATTGCAAAACCGTAGTGCCGCTGTTAATACTGATTCAGCTAGCTTAGTTCAGGCTTTAATTGAGGGGAACAAGTAATGAGTATCTTTATTACGAATGGTATTTTACATGTTGCAGATGCCCAAAACAAATTGCGGGCTAAAGGGCAAGAACAGCCAGCATTTATTGATGATTATACTTTACTAGATATTGAAACCACTGGGCTTAATCCATACCGTGATCATGTAACCGAACTTGGGGCAATTAAAGTTAGAAATAACAAAGTCGTTAATCAATTTAGCCAATTAGTGGTTTATCCGCGGTCTAATCATGTGCCCACTTTTATTACTAATTTAAATGGAATTACCGAAGAATTGCTATGTAGTAAAGGTATACCAGTAAAGACAGCGATGGCGGAGTTTCGACAATTTATTGGTGAGGACATTATTGTGGGCTACAATGTTAATTTTGATTTAAATTTTCTGTATGATTTAACCCAAAAGTTTAACTTGCCGCGCCTCAGTAATGATTATGTTGATGTTTTACGTTTAGCTCGTGTTTACTATCCCTTTAAACGTAATCGATTGTTAGATTGTATGCAGCGAGCAGGAATTGCAGAAGTTGAAGAGCACCACGGTTTGGCTGATTCGCTTGCTACCAAAAAAGTTTATGATGACTTTCGCATGCACTTTACTGATCAATTATTAATGAAGGCACAAGCTAAGCTAAAAAATATTGATTTATTAGGACCTAAATTAGCACCAGCGGATCTAGGAATTCATCCTCCAATTAATAATAAAAAAATTGTATTTAGTGACGAGATAAGTATGAGTAAGTCTGAGGCTATCCAGATGGTTAATAATTTGGGTGGCCAAGGGCAAATTGCAGTTCAAGCTGATACGAACTATGTAGTTTTAGCAGATAAAGGATTTTTTAGTAAAAATAATTTTTTGTGGCAGCAAGCACAGAAATATAATCGAGCAGGAGCTAAAATTAAGCGCTTGTCTGAAAGCTACTTTTTAAATATGATTGATGAATGGGCTAGAAGTTAACTAAAAAGCAAAGCATTGCAGCTTTGCTTTTTTGCTGTTGCAAACAAAGGTTCGATTAGATATACTTAACTATTATTAGTTCAGGGAGTATTTGAATGGCACGTAGGCGAAAAAAAAATAGTAGTAATAATAATGACTTTTGGGCTCTAGTAATTATTATCCTATTTTTAGTTTGGTTTGTTATAACTAAGGGCGGGACCGATCCTAGTGGTCACCAGACAATCAACCAATTTACTCAAAATGAGCAACCAAGTGATAATAAAATTGACCATACCAAACCCGCAGCAAAGGCATATGGAGGTTTAGCTAAAGAAGATTATGATAAGTTAGCAAGGATTGATTTTAAAAGTGGTACAGCAGCTTATATACCTGTCAACGGCAATCATTCGACGTTAATTAAGGAGGCCTGGAAGGTCAATCGAGTCATTTATTCAAATTTAGATGATTTAAATCGCACTTCCCACTCTAATACTGCTTTTTTAGAAAAAAGAAACATTGCCAATGGTGAATTTCGGACGCGGCAATTTGTGGCGCCAACCGGTTGGCATTACAATCGCCGTAACGGCAGTCAAATTTATAATCGGGGGCACTTGATTGCTTATTCAATTTCTGCTGGAATTGACGCAGAGGGAAATTATAATCCTGATACTATGACTGGTGATCAAAATAACCCTAAAAATTTATTTACCCAATCAGCTTTTTCAAATCAAAAAGTGCAAACTATTTTTGAAAGTAAGGTTAGACAGGCGTTAAGGCAAAGGAAACGTGTTATATATCAAGCAACGCCGATTTTTCGTGGCGAAGAATTAATGGCTCGCGGTATCAATTTACAAGCTATTTCTACCGATAATAGTTTAGATTTTAACGTTTATTTGTTTAATGTTGAGCCTGGCTACTCCTTTGATTATAGCGATGGACGAGCAAGGATAAATCATGAAATGCAAGTGAGACAGGTATATTAATTATTTTTATAATTTTATTTTTGCTAATTTCTGTGAAAATAATAAAAAGATAGTAATTGTTCGGATAATCTGACTAATAATAAATAAGCGTAAAAATTAAAGCAGCATTATTGGATGTTGCTTTTTTTGTGTATTTTCATGTAGCAAAAATCAGAACATTTACTCCAAAAAAATATTAATAACTCCCTGTTTGAGAAGTTAAAACGAATATTATTAATAGGTGTTGGCAATTTTTGGGGGTATAAAACGAACTATTAATGCAAAGCCTTAGTTGTATTAAAACCGATTTTATTTTAAAATTAAGTAAAGAAGAGAATTAATATGATACAAATTGATAGTGGTACAAATTAATGGATAACAACAAATTCGTTGAAGTAAAAAATCTGAGAAAGGTTTATGATAATGGTCACGAGGCGATTAAGAACGTAAGCTTTTCTGTTAAAAAAGGTGATTTGGTCTGTCTTCTAGGACCTTCAGGCTGTGGGAAAACTACTATCTTAAATATGTTAGCTGGCTTACTTAATCCAACTGCTGGTGAGATTCTTTTTGATGGTAAATCGATGGTTAAAGTTGCACCAAAAGATCGCCATATTGGGTATGTTTTCCAAAACTATGCTTTATATCCTCATATGACAGTTTTACAAAATGTAATGTTTCCTTTAACAGTTGGCAAGAACAAGCGCTCTAAAGCTGAAGCTAAAAAAGTGGCACAAAAGTATATGCAATTGACGCAGATTATGGATCTTGCTGATCAAAAGCCAGGTAATTTGTCAGGTGGACAGCAGCAGCGTGTTGCTATAGCTCGGGCTTTAGTTCAAGAACCAAAGATTCTTTTAATGGATGAGCCATTAAGTAATTTAGATGCTAGATTACGTTTAAAGATTCGTGAGGAAATTCGCTCATTAGTTAAATCAGTTGGTATTACTACTTTGTTTGTAACTCATGATCAAGAAGAGGCATTGTCAATAGGCGATAAGATTATCTTATTTAATGATGGGATCATTCAACAAGATGATTTAGGGCAAAATTTCTATTTGGAACCAAATAATTACTTTGTCGCAAATTTTATCGGCAACCCAGTAATTGATAATTTTAAAGTTATTAAAACAGATCAGGAATTGCGTTCAAGCCAATTCACCATCCCACTTGCTTTGCTTGATG</t>
  </si>
  <si>
    <t>MTKLNDDYILGLDIGTNSCGWAVTDKKNNLLKLRGKTALGSHLFEEGHSAADRRGFRTTRRRLKRRKWRLGLLEEIFAEEMAQVDPSFFVRLHKSWISPLDKMRTKYPAIVFPTAEEDSEFYKKYPTIYHLRHALMTEDKRFDLREIFLAIHHIVKYRGNFLQDTSINNFNASKIDVGPVLSDLNNSYRQLTDENLDSIQFKIENAGQIEAVIRGQDDERTLYKSDKVKKIAQLLVDSSDKAAKNVAKQVANAIMGYKTQFETILNKEIDKIDKGSWEFKLTDADADDKLESLLTELNEQEETIIAEIRKLFGAITLSNIVYEGMTLSQSMVEKYNQHGNDYKLLKSVAKNHHDKQKAENLRLAYDLYVNYRHGRLLKAKTTLKKWHKGSGVLSKEEFYKIVQDNLDDSEASTQIIQEIEQDKFMPKQRINSNGVIPYQLHQIELDQIIAMQSKYYPFLAESNPVEGHLKQAPYKLDELVRFRVPYYVGPMITTDKQKETSGKNFAWMIRKSDDTITPWNFEQVVDTHQSARKFITRMTIKDTYLLGEDVLPANSMLYQRFEVLNELNNVKVNNKRLDPQLKQSIYEDLFMQNKTVSSKKLTDYLKQNYHLKYIEIEGLADPKKFNSSLSSYYQLKKMKLFDKQLDDPNYQADFEKIIELSSIFEDKKIYQAELHTIKWLTEEQIKTLAKWRLKGWGRLSKKLLQELRDSNKKNIIESLWNSQKNFMQVVTQPDFKAAITKENAQVTEDNGIEAILADAYTSSANKKAIRQVIKVVDDVVKAAGGRAPAQFAIEFTREPDKNPKLSQLRGSKLLKAYQDTAKEIVDKDLVNSLKNNMTARKLDQDKYFLYFMQGGRDAYTGKKINIDEITSRYEIDHILPQSFVKDDSLDNRVLTSKALNAAKSDDVPYKHFANKSIADLNMTVGEMWKKWQEDGLITKRKLGNLLLDPDHMNKYQRSGFINRQLVETSQIIKLVSVILQSKYPDSEIVVVKASYNSALRKRLQLYKSRAVNDYHHALDAYLSVICANFLYQVYPKLRPFFVYGKFKKFKESEKVQDETIEQVKTFSFIWPLLQKDTKERKAPEEIRENKSNQIVFYKHPDIFDKLRKAYNYKYMLVSRETTSEDQAMFNMTIYPRAERDTAKTRSLIPKGEGLDTKIYGGYSGNTDAYMALVKITSIKDTIYRVVGVPMRGLANLKKAKKVGNYNEVLKQILEPLIMYDKKGKPKRGVKSFTILAGHLLNKQVVIDGDRKFALSSSAYMYNAKQLTLSQETMRIVSGHIEKTEDKDTLFISAYDEILAKVHKYLPLYNINKFIEGLDQGREKFINLETNDKAKILKELLNGLHDNSQFGNLKVIGIKTPFGMMQIANGIILSSNAKLIFQSPTGLFEKRVKVTDL</t>
  </si>
  <si>
    <t>1122983.SAMD00004645.GCA_000613945_00767</t>
  </si>
  <si>
    <t>MKRILGLDLGTTSIGWALVNEAESDNEKSSIVRLGVRVNPLTVDEKSNFEKGKAITTNSDRQLRHGARINLQRYKLRRQNLRDCLQKQGWLGAEPIYEEGKASTFETYELRAKAAEEEISLHEFARVLFMLNKKRGYKSNRKANNKEEGQLFDGMTIAKKLYEEHLTPAEYSLQLLNNGKKFTQGYYRSDLNAELERIWDEQKKYYPEILTDEFKQQLEGKTKNNTSKIFLAKYGIYSADLKGLDRKIQPLKWRVEALQQQVDKDVLAFVISDLKGQIANTSGLLGAISDRSKELYFNKQTVGQYIRASLKENPHISIKNKPFYRQDYLDEFEKIWETQATFHKQLTSELKQEIRDIIIFYQRPLKSKKGLISVCELEQRKVKATIDGKEKEITIGPKVAPKSSPVFQEFRIWQNLNNVLLIDNDANTKRPLYEEERNSLYEELSIKAKLSKTEALKALNKKGKQWDLNYKELEGNRTQAILFDCYNRIITLTGHEECDFKKLKASEIRHYVKTIFKNLGFNTDILDFDPLLEKHELEQQPMYQLWHLLYSYESDNSRTGNEALLRKLETTFGFPEEYATVLCDVVFEDDYGNLSVKAMREILPHLQAGNDYSQACVEAGYNHSRRSLTKDELDRKMYKERLELLPKNSLRNPVVEKILNQMINVINAVIDEYGKPDEIRIEMARELKSSADERDKATRAISQGNAENQRIREILEKEFALSYISRNDIIKYKLYKELEPNGFKTLYSDTYIPKDKLFSKDFDIEHIIPKARLFDDSFSNKTLEARDINIAKSNKTAFDFVHEKYGEQGAEAYKKKLDMLLAEGVINKTKYRNLLMIEANIPSEFINRDLRNTQYIAKKAYEILGELVRTVIPTTGKITDRLREDWQLVDVMKELNFEKYEKLGLTEIVEDRDGRKIKRIKDWTKRNDHRHHAMDALAIAFTKHAFIQYLNNLNARSNKGDSISTIEKKELHYEDGKLRFNAPIPVNEFRAEAKRHLSAILVSIKAKNKVMTQNVNKIKTKYGIIKKIQLTPRGELHKETIYGTKMRPIIKMVKVGAALDEATINKVSSPVIREALLKRLNEYNGNTKKAFTGKNTIDKNPIYLNTERTKTVPALVKTVEWEMYHPIRKAITPDLKVDKVIDKGIREILKARLEEFNGDTKKAFSNLDENPIYLDQAKNITLKRVSIEGVLSAIPLHTLKDQAGKPITGKDGKPVFGNYVQTSNNHHIAFYCDEEGNLQDNAVSFFEAAERKSQGIPVVDKDYNRDKGWRFLFTMKQNEYFVFPNEATGFVPSEVDLMDEANYGIISPNLYRVQKVSRIEKGVSVSRDYWFRHHLETILNDDLKLKNLAFKRITSLKPLEGIVKVRINSTGKIVAVGEYD</t>
  </si>
  <si>
    <t>1423796.SAMN02369383.FC24_GL001742</t>
  </si>
  <si>
    <t>GCF_001436505.1</t>
  </si>
  <si>
    <t>Loigolactobacillus rennini DSM 20253 NODE_1| whole genome shotgun</t>
  </si>
  <si>
    <t>GTTTTAGAAGAGTATCAAATCAATGAGTTTATCAAC</t>
  </si>
  <si>
    <t>TAACTGCCTTGGTGGTTGTGTCACCACTAAAAAAGCTAAATCACCAGTTGCTAATTGTTGGGCCTCATGAAAAACTAACGTTGCTTTAAATTGTGTTAATAAATCAGCTAGCAATTGTTTAAACACGCCATGTATTTGCGTTCCCGTTTTCACTGGACCCGGAACTCGTAAGGTCACAGAAATCAAACTAGTTTGCGGATAAGTTATTAACAATTCCTTTTGGCGTGCAACCCGCTGATCTCGTGCCGCTAGCATTTCCATTAAGGTAATGGCAGGTCCATTTAAAACGGCTTGCTCAGACATGATTAACCACATCGATTAAAGTGCCATCCCGGTATTCGATCAACGCCACTGGCCGGTCGCCATAGTGAATCTTGGCCGGTGTGCCTGTGACTGCGTAAGCTTTATCGCGTAACTCTTGAATGGTAAATTGTGGTACGTTTAAATCTTTAAACATGGCCATTAAGTCTTGTCGTTTAGGATTAATCGCAATGCCAACTTCAGTGACCACAACATCCACGGAAGCACCCGGTGTGACAACAGTATTCACATCATCAACAATAGTTGGAATCCGACCGCGAATTAACGGGGCGATCACCAAACTCATTTTACAAGCTGCTGCAGTATCGCTGTGACCACCACTAGCACCGCGGATAACACCGTCAGAACCGGTAATCACGTTCACATTATACTTGGTATCAACTTCTAAAGCTGACAAAACCGCAACGTCTAACTGATTGATCACACTGCCTTTAGATAACGGACTAGCATACATTTCTGCATCGATTTCATAATGGTGCGGATCTTCTGCCAACGATTCTGCACTAGGGTGATCAAAGTCTTGGACATCTAATAAGTTATCGACCAGCCCCGCACGCATCAGCGAAACCATTGCGCTAGTAATCCCGCCTAAAGCAAAGCTGGCGTGCACGTTTTGTTTTTCCATGGCCTGTTTCAAATAACGGGTGACCGCTAACGATGAACCGCCACTACCGGTTTGAAATGAAAAGCCTGGTTTGAAATAGTCAGAAGCTGTAATCACTTGTGCAGCGTATTGTGCAATCAATAATTCTTTTGGATCTTTTGTAAAACGAGCCGCGCCTTTAGCAATCCCTTTAGGGTCACCAATGGCATCGACCTGAACGACATAATCTACATCTGTTTGTGGAATCGCAATCGGCGTATTCGGGTACGGAACCAAAGTATCCGTGATCGCCACAACTTTGTCCGCGTACTTAGCATCAATTTTAGCGTAGCCTAAAGAACCACAAGTCGCTTTACCATTAACACCATTAATATTGCCGTACTCATCAGCCGATGGCGCGCCTAAAAAAGCCACATCAATGTGAATGTCGCCACTGGCAATTGCTCGTGCCCGGCCACCATGAGAACGAATCACCACTGGGTTTGCCATAATGCCGTTAGAAATTGCCGCACCTAATTTATCCCTTAAGCCACTAGAAGTAATATTAGTCACCACGCCACTTTTAATGTAATCAATCAAAGGCGCGTGAACGTTAGAAATGGAGCTAGGTGCTAACGAAAGATTTTTAATCCCCATTTTGGCAATTTCTGCCATGACCATGTTCATGACATAATCACCTTCACGGAAATGATGGTGGAAGGAAATGGTCATCCCATCTTTCAGCCCTGTCGCGACAATGGCATCATGAATTGATTGCATCAGTTTAGGTTGCCGTGGCTTAACCGGTTGCACTTTAGCAGCAGCCCGCTGATAGTGTTTGATGTGGGTAAACTCACCTGTATAGACACCATATTGACTAGCATACGGTTCCGGAATTTGCCGGCCTAATTTATTTTCAACCATTAGTCTACCTCCGTTTCCATATTCGATGCTTTTGCTAATTCCAGCGTGAATTGTGCCCGCTCAACAACTGGTTTATCAACCATTTGGCCATTGACGGAAACCACACCAGCACCTTTAGCTTCCGCTTCCTTTAAACCAGCGACAATTTTTTGCGCTTTGACCACTTGTTTTTGTGTCGGCGCAAAAATTTGGTGAATCACAGGAATTTGCCGTGGATTAATCACAGATTTACCATCAAAGCCTAATTGCTTGATCAATTTTGTTTCCCGGATCAATCCCGCTTCATTATCCAAATCAGTATAAACTGTATCGATTGCTGCAATTCCGGCTTCCCGAGCTGCATGTAAAATAAAATTACGGGCAAAGGACAATTCTGCCCCATCTTCATGACGGTAAGTTTTCTGTGATGTTAAATAATCCTCTGCACCTAAGGCAATCCCAATCATCCGTGGTGAGGCTTGGGCGATCTCGCGGGCATTAAGCACACCAGCAGCACTTTCAATTGCAGCCATCATGTGGGTGCGCCCAACTGGAATGTCATAAGCTTTTTCAACTTTAGTGATCGCGGCATCAACAGCCTTAATATCTTGAGCGGTTTCTGTCTTTGGCAAACGAATGACTTGAATGCCACCTAAAACCATCGCGGTAATGTCTTGCACACCCCCAAAATCCAGCGCATTGATTCGGACAACCGTTTCAACACTGGAATAATCAAAGGTTTTTAAGGCAGAATAAACTAACATCCGGGCAGTATCCTTTTCTTTCATGGACACCGCATCCTCTAAATCAAACATGATTGAATCGGCACCATATAGCGTACAATCCCGGAGCATCGCGGCATTGGCACCTGGCACAAACATCATCGTGCGTCTTAATTTATCCATGAGTTGATCTCCTCCCAATCATAATCGGTTTTATCCGCTGCCCGGTAGGCGGCAACAATGGTCCGCGCTTTGATGGTACAATTCAATGCACCTTTGTCATTAACCTTGACAGTAGCAGCTTGAATGCCTGATTTTTGTAACGTTACGGTAACCACCTGCTTGATCTGGTCGCCAAATTGCTTGGCCACACTACTGGTTAACGCAATTGAAATTCCTGCAGTCGCTGGCTGCAGTGTAACAGTTAAATCACTTGATTCTAACGTTCCTGCATGCGCTGAATGTTTAATTTCCATGATCGTAACACTCCTTTACATCATTTATCGTTGTTGGGGGAATCAGTTTTTCTAAGCTATTAAAATCCCGAGTTTGTAAAGCGCGCCGGGCCGCCGAAGCAGAAATGACTTGGCCAGCACACGTCAAACGCGGTACGATTTGCAATTTTAATGTTGGCGCTAGGGTGGCTTTTAATACTTGATTATAAATCGCAGTCACTGGTGAATGTGGCTCTGTTCCCACATAGCGCTGATTAATTTGTAAAACCGGCGCTAATTTATACTGAAATAGTTGAGCATCCACCAACGCTTGTTGCTTCGCTAAATTCAAATCAGCTTGATCCTTTAAAAAATAACTAGGAAAGGTAGCTGGCGATACCAAATAACCACGTGTAGGCAGCACGACAACATTAGTTAAAGTTGCTGTTGCCTGCTTAACCATCGCTAAACGCTGCTCAGCCGTAAAAAAAGCCTGCTGGGAAGAAAGGACAAAAACATAAACTGTTGGATTCGCTTGAGCAGCTTGTTCAATTAAATAAAGGTGCCCTTTTGTCATTGGATCAGCATTCATGACAATTGCCGCTGCCGACCCAGGGCGTTTATGCTGCCTTAAAAAACTTAAATAGTCATTAAAATCAGGATAACCGTATTCCAACAAGCTAATTTGCCCGGTTTGCACCAAATTTTGAAAACCCAGCGCGCTAAAATACCGGCTGGTAGCAGGCTTGGTGTACACAAACGCATGGGTTTGCTGCAGCGTATCCAATCGATCTAACAAGCCTTGAATGATTGGGGTCAATAAATTTTCAGCACGATGGGTAGGCGCAACGGCGACTGCTTTGATAATTGAACCAAATAGTGACCCTGTCGCCAGTAACTCGCCATTTTCAAATAAACCTAAAGTATAATTGACTTGCCGATCGACTGTTAAACCGGCTTGCTTAAGCAACGCTTCCCAAGCTTGAGCAGCTTGGGGGTTAATTGTCAGCCAAATGCGCTTTAGTTGCGGCATTATCACTGCTCCTTTTCTGGTGGAAAAACTTTTAACAATAATTTGGCCACTAAGAAAATGACAAAGAGGACGAAGAAAACGCCGCCCATACCGACACCCATCAATTCAAATGCTTGTTTGATTCCGGTCCAATTCACTGCCATGACCACATTCCTCCTAACTGAAAAAGGCAAGTAACAGGCCACCTGCGATTACCGAGGCAATTTGCCCAGAAACGTTGGCGCCCACTGCATACATTAAAACAAAATTTTGTGGGTCTTCGTCAGTTGCCATTTTTTGAATCACCCGGCTAGACATTGGAAAAGCTGAGATCCCAGCTGCGCCAATCATCGGGTTAATTTTTTGCTTACGGAACAAATTCAATAACTTGGCAAACAAAACGCCGCCGACAGAATCCATAATAAAGGCCACTAACCCAAAGCAGATGATCAATAACGTTTGGACATTTAAAAACAAATTGGCTTGTAATTTCACTGCAATGGTTAAGCCTAATAAAATGGAAACAATGTTGACCAACTCATTTTGTGCGGTTTGTGAAAGTCGGTCTAACACACCACATTCACGCAGTAAGTTACCAAACATCAAGAAACCGACCAATGGTAAAGCCGTTGGCGCAATCAAACCAGCCAATACAGTAATGATGATCGGAAACAAAATTTTAGTGGTTTTAGAGACGTTTTCAGCACGGTAAGTCATGCGGATCCGACGTTCTTTTTTGGTCGTCACTAACTTAATCGCCGCTGGCTGAATAATTGGGACCAAGGCCATGTATGAATAGGCGGCTACCGTAATCGCACCTAATAAATTAGGGGCTAACTGGTTGGAAACAAAAATTGAAGTCGGCCCATCTGCCGCACCGATAATCCCGATGCTAGCTGCTTCTTGAATGTTAAAGCCAAAAAAGACAGCGACCAACACGGTGAAAAAGATGCCAAATTGCGCCGCAGCGCCAAATAATAACATGAATGGCTTTTGCAACAAGGGGCCAAAGTCAATCATCGCGCCGATCCCAATAAAGATCAACAATGGAAATAATTCCGTATCGATACCAGCTTTAAATAAGACATCTAAAACGCCGATCGCTTTGGTACCGCCGGTTACCTGTGTCAACACACCCGTTTTAGGAAAATTAACCAAAATGGTCCCCAAGCCCATGGGAACTAACAAAGTCGGCTCGTATTCTTTTTTGATTCCCAAATAAATGAGCAGCAAACCAATCAAGATCATGATGATCTGGCCACCTGTAATGCTGGTAATGCTCTCTAATAAGGTTGCCATTTGTGCTCCTCCTACTGTAATTTAAACAACAATGCGCCAGAATCAACTTTTTCGTTTTTATCCACTTGAAGCTGGGTGATCACACCTGCTTTAGGTGCAACGATTTCGTTTTCCATCTTCATCGCTTCCAGTACCATTACTGGTTGGTTTTTGGCTACCTGTTCACCAGGTTGCACCATTAATTTAATGATGGTGCCTGGCATCGGCGCCGTTACTGCTTGGCCCTCTCCAGCAGACTGCGGTTTAGCTGGCTGCGGGGCGGGCTGAGCTGCGGTAGCTTGCGGAACTGGTTGCGGTACCGGCTGAGCAGCAGGTTGCGGCGCTGATTGCAGCTGACTAGCTGGTGTGCCACCCACTTCTTCCATTTCCACTAAATATTCTTGTCCATCAATTTTTATTTTAAACTTTCTCAGCATGATCTGAGTCACTCACTTTCTTTTTAATCGACTTCACAACAAATTGCTGGCCGCTGGTGGCCGCTGCTAAAGCAGTCGCAATTAAACTGACCCGCTTAGCTTCCGGATTTTGTTGGTAAAGTCGTTTAAACTGTAATTTTGAAGTCGTTGCTTGACTGGCGACAATGGCACTTGCAGCCAGTACTACCGGTAAATGCTGCCGTGGATCCACTGGTAAATAATGGGGAACCGGCTGCCACTGTTTTGCTTTCACGGCGACTTTAGTGACTTTTGCCGAATCATCTACAGCTGGCTTTGATCGTTTAACGCGCCGTTTTAAAAAACCAAACATACTTTACCTCCTCATTAGCTTTGTGGAATAAACGCTGGCATGTGGCCTAGCAACAATACGGTGACAATAAAGATCACAAAAATCCAAAACGCATACTTACCAGATTCCCGTTGCCATTTACCCATATCTAAACCAGTCAACCTTAATAACAGGTAGATGAACGCAGTTAATGGTGACAGTAAATGGAACGCTTGGCCCATTAAAGATGCCAGTGCCATGTTCATGTTGGTGAAGCCATAAGCTCGGCCAGCTTCTGCTAACACCGGCATGACGCCAAAGTAAAACCCATCGTTAGATAAGAAGAACGTCCCTGGCGCAGAAATCAACGTGACGATGATTCCCCAGAAACCAGCAAATTGCTTCGGTACGATTTCCGTAAAACTATTCGCTAACGCATCGGCCATCCCGGAACCTTGGAAAAGTCCCATGAAGATGCCGGCCGCAAAAACTAAAATCACCACTTGTACCGCGGCACCGCCATTAGCACCAATCCGCTTTGACTGATCAGAAAGGTTGGGATAATTGTAGATCAAGGCTAAAACAGTCCCCACAGCAAATAACATCAACGGCGGGACATAGATGGCTTTAATAAAGGAACCAGCAACTAACCAACCGATTAAGATCAAAGTCAAGATCCCATTCATGGCAAAATGTTCTGGCCGGCGCATGGCTTCTGTTTCTGGATCGCCATCATCAAACATCGCATCGATTTCGGCATTGGACAGATCTTTAATGCCCAGCCGTTTCCGTTCCGCGCGTCCCATGTGCGGTGCCACCCAAAAGGTGACGTACAGTAGCGACAACACCATGCCCGGTGCTAAATAAGCTAAAATACTGGCATCAACGTGCAGTACCGCCATGGCCCGCGCAGTGGGACCGCCCCAAGGCAATAAATTCATGATCGTATTTTGTAAAATTACCAAGACCCCTAAGTTCATCATCCGCATGTTCAACTTTTTATAAATTGGAATGAAAGCTGAACAACAAATTAAAGTGGTGGTGGTGCCATCACCGTTTAACGAAACCGCAGCGGCAACAATCGCTGTTGCCATCAACACCTTCATCGGGTCTCCTTTGGCAAAATGCACCATTTTTTGGGTGATCGGGTCAAATAACCCAGCATCTAACATGATGGAAAAATAAAGGATGGCAAATAGCAACATAATCCCAGTATTGGAGGTGGTGGCTAAGCCATCCATCACCCAATCACCGATGCCACCTTTAGTCGATGACACTCCAGCGACTACAGCAACCAAGGCAAAAATCAATGGGACCATGATTAGCGACGTTAATGGCGACATTTTCTTTTTCATGATCACGAACATAAAAACAATGATCATGCCATATGCGAGAATCGTTAAGAACATCATTTCCACCTCTAACTATGTATTCGTAATGACTTATCCTACAAATTAATCATAAGCGCATTTACTTTTTGATGGAAGCGTTTACTAACAGAAGTACACTAAAAGAACAATTTACTGGCGACCATAAAAAATAACCCACGTCGATATAGCGTGGGCTGTCATACTTCACTATCCTGGTTCAATTAACTAGTTACCAATCACTGAAACGTTGTTCTTCTAATTTCTTTAGTAGTGCTTTGTATTCTGCACGATCGGGATTTTCCGAAAAAGTCGTATTTTGTAATTGATTGAACCGTTCTGCCAAATAATAGGCCGTCAAAAAAAGTGTTAATTTGCGTTTTACGATGGCTTCTGGATCCTGTTGATCAGAGACTTGGTGTGACTTTACCACTAACTGCGCAAATTTACGCGGATCTAGTCGTAAGTCGTCTTTTTTATCCATTAACGCTACCCTCCAGTTTGAATTTAATGACACTATAGCACCAGTGTAGCACACTATCACAGCGCATTAGCCAAAAGCAAAACGCTTCCATGATCGCAGCAAAACCGATATAATGTTTTATATAACTTAAATTAAGGAGACGAATGATATGCAAATTGGTATCCCAAAAGAGATTAAAAATAATGAAAATCGTGTTGGGATCACACCATCTGGCGTCATGAATTTAATTCATGCAGGTCAACGTGTGGTTGTTGAAAAAGGTGCTGGCATTGCGGCAGGTTACCCCGACCAAGACTACATTGACGCCGGTGCGAAAGTCGCAACAGCAGATGACGCATGGCATTCAGACCTTGTCATGAAAGTTAAAGAACCACTAGCAGAAGAATATCACTATTTCCATCCTGGTTTAATTTTGTACACTTACTTGCATTTAGCCGCAAACCCTGATTTAACCAAAGCCTTATTAGAAAATAAAGTGACCGCTATCGGTTATGAAACCATGACCGCACCTGATGGCAGTCTACCAGCACTGATTCCAATGAGTCAGGTTGCAGGTCGGATGTCCATCATCACAGGTAGCCAGTACCTACAAAAACAATACGGCGGCAAAGGCGAATTAATTGCCAGTGTTCCCGGCGTTGCCCGGTGCAACGTGGTCATCGTCGGCGGTGGGACAGTCGGCTACAACGCTGCTAAAATCGCAGTGGGCATGGGCGCTCAAGTGACTATTTTAGACGTTAACCCGCAAACCCTAACTCGGATTGATAACGAATTTGACGAAAAAGTGCAGACCCTCTTTTCTAACCACCATAACTTAGCCAAAGCGATCAGGGACGCTGATTTAGTGATCGGTGCTGTTTTATTACCGGGTGCTAAAGCCCCTAAACTGATTTCTAAAAAAATGGTCCAGTCCATGGAGCCAGGCTCTGTCATCATTGACATTCCAATTGACCAAGGTGGGATTTGTGAAACAACCACTCACGCCACGACTTTTGATGACCCCGTGTATGTCGTTGAAGATGTGATTCACTATGCCGTCGCTAACGTACCAGGCGCAGTACCGAAAACTGCAACAGATGCATTAACTAACATCACTGTCAAATATGCTAGTGAAATTGGCAAAGCTGGCGTTAAAGCAGCCATTCAAGCCGACTCAACTATCAGCAGCGGTGTCAACACCATCAACGGCCAATTAGTTGAAAAAGCTGTGGCAGATAGTTTGGATTTGCCATATAAAGATTTAAAGGCTAGCTTATAATTAATATTTCCTAAACTGATCTGTATTAGTCATTAAACTATGGAATAATTGTATATTGTTATACAATGATAATGCTTAGCGCAAACGCCGCTAGTCATCAGCTTGATTAGTTGATTACTAGCGGCTTTTTCTACATAAATTCCACTCATAAATAATTGTGTTAGCTACTTTAATTGCGCTAAAATAACCGTATACAATCATCACATTCTGAAAGGAAGTTTCAGTATGAAAATCGCAGTCCGTTATTATTCACGCGCTGGTAGCACCAAAAAACTAGCAGAAGCCCTAGCCCAAGGTATTGGCGTCAAAGCTGCCAGTACCGCCACACCTTTAGCCGAACCCGTCGACCTATTATTCATTGGTGGTGCGCCCTACATCGCATCGCAATTAGCGCCGCAACTACGACAATTTCTCCACCAACTTACAGTAGATCAAGTCAAGCACATTGCCGTTTTTAGCACCTCGAACTGGAAAATGGCCATCCGCAAACAAGCGCAACGCAGTTTAGCCGATCCCAAAATTGATCTCTTAGAAGACAGTTTTCAAAGCCGCGGCTCTCTAGGTGCAATTAATAAATCCCATCCTACCGCGGAAGAATGTGATCAAGTCGTTGCTTTTGCAAAACGGGTGATTGCGCAGGTGCAGGAATAGGAAAATAATCTTAGCTTAAAGAATGAACCGCAGCGAGTGCTACTTAGCTTCTGCGGCTTATTTTAATCGGTTAATTTTACCTTAATTTGTTGATTACAGTAAGACACTACATCTAGCTCGTCGTTTAACATGTTATTATGCAGCCAGTGAATCATAAGTTTTGCTTATTTAAATAATATCAAAAAACTGATACCACTTTGTAGATAAATGCGCATACATTCGGTATAATTAACTTATCAAAGAATTAGAAGGAGTGGCATAATGGATAAGCCCTATAATATCGGCCTTGATATCGGTAGTCATTCAATTGGCTGGACCGTGGTCGATGATAACAGTAAACTGGTTAGAATTAAAGGTAAATTAGGTTATGGCGTGCGCCTCTTTGATGAAGGCAAAACAGCCGAAGAAAGACGCCAATTCAGAACAACACGGCGCCGTTTAAAACGGCGTAAATGGCGTTTAAGATTACTGCGTGAAATTTTTGAACCTCATATAGCACCACTGGACGAAACATTTTTCCTTCGCCAGAAACAATCTAATCTAGTTCCCACCCAAAAAAAGCTACCGCAACTAAGTTTATTTAACGATCGGTCAGATGCTGAATTTTACCACAAGTATCCTACCATTTATCATTTAAGAAACGCTTTAATGACCGAAAAGCGGCAATTTGATTTACGCGAAATTTATCTGGCAATCCACCACATTGTGAAATACCGCGGTCATTTTCTAAATGCGGCCCCTGCGGCATCTTTTAAAAGTGGCAAATTTGATTTAGAAAATAAGTTTGATCAGCTTAATTTGCTTTTTGCGAGCGCTTATAGTGATTTAGATTTCACTTTAAGGACTGACAACGTTGATCAAGTTAAAGCAATCTTACTCAACGAAGATCTCAGTGCCAGTACACGGCAGCGCCAAGCATTACCACTGATTTATCAAACATCAGCTGATCAAAAAGCAGCAAAAAAGCTAACTAAATCACTTGCCACTGAATTATTAAAAGCCATTTTAGGTTTAAAAGCTAAATTTGACGTCTTAACAGGAATTGAGACCGATGACACTAAAGCTTGGCGTTTGACCTTCAACGCTGAAGATTTTGACGATAAATTAAACGAGTTAAACGTCACCGACAATGAAGCAGCAACGCAAATCATCGAAATTTTACGCGAACTTTATTCCAGCATTTTATTAGCTGCCATTGTGCCGGAAAATTACACGTTATCCCAAGCAATGATGGCGAAATACAACGCACACAAACAGCACTTATCATTATTGCGACAGGTTAAAACAACCTTGCCAGCAAAAAAGCAAAAAGAGTTGCAAGCAGCCTATGATGACTACATTGACCAGCACCTTCCCCTAGATAAATTCTACGCAAAATTAACTAAAGTTTTACCAAAAGAAAAAGACACTGATAATCCGCAAATTATTCAAATATTGAATTTGATTGACTTGGATCAATTTCTACCAAAACAACGGACTAAAGACAACGGTGCAATTCCTCATCAATTGCACCAGCAAGAACTCGATCAAATCATTGACAATCAAAAAGCCTACTATCCTTGGTTAGCCCAATTAAATCCAAATGAAAAACGCCAAAAGATAGCCAAGTATAAATTAGATGAATTGGTTGCATTCAGAGTCCCTTATTACGTTGGCCCCTTAATTGAAGCCAAAACGCAACAAAAAACTTCCGGTGCCAACTTTGCTTGGATGATCCGCAAAGAACCTGGTACCACTACCCCCATTACCCCTTGGAACTTTGATGAAAAAGTGAACCGACAAGCTTCAGCCAATGAATTTATCAAACGGATGACCACCACGGATACTTATCTGCTAGGTGAAGATGTTTTACCTAAACATAGTCTACTATATCAACGGTTTGAAGTTTTAAACGAACTTAATGGCATTAAAATCGATCAAAAACGCGTGACTGTACGGCAAAAACAAGCGATTTTCAATGATTTATTTTTAAAGCAACCTAACGTTACGGTTAAAAAATTGCAGCAATATTTACAAGCTAAAGGCGAATACGCCAGTGCACCAATCATCACCGGTTTATCTGATCCTAAAAAATTCAACAGCCAATTAAGTACTTACCATGAGTACAAAAAAATTTTTGGCGGATTAATTGACGATCCTGATAAACAAGCTGACTTTGAAAAATGCATTGAATGGTCCACCATTTTTGAAGACAGTCAAATCCTTAAAGATAAACTAAAAGAAATTAACTGGCTAACCCCTGAACAACGGCACAAAGTTGCCAATAAACGTTATCAAGGCTGGGGTCGACTATCTAAAAAATTATTAACACAATTGGTCGATTACAATGGTCAGCGGATTATCGATATTCTTTGGAATACAACTGATAATTTTATGCAAATTGTCCACTCAGAGGCGTTTGATAAAGCAATTATCAAAGAAAATCAAGCTTTATTGACGCAATACAATCCGCAAGCTGTAATTGATGATCTGTACACATCACCGCAAAACAAAAAAGCCTTGCGCCAGATTTTATTAGTGGTTAACGATATTCAAAAAGCACTAAAAGGCCAAGCGCCAAGTCGGATTTTAATTGAATTTGCCCGAGAAGGTCAGGAAAATCCACGCCTGTCAACGCAACGGAAACAACAAGTTGAAAACGCGTATAAAGAAGCAAGTGATGCCTTGCTCAGCAGTGCAGAAGTCAGACAAGAACTCAAGGGCTTAGACAATAAAGCTCTCGCGAACACCCGGCTCTTCCTTTACTTTATGCAAGGCGGCCGTGATATTTACACAGGCAAGAGCCTAAATATCGATGATTTATCCAAATATGATATCGACCACATTTTGCCGCAAGCATTCATTAAAGACAATTCCTTAGATAACCGCGTGCTAGTTTCTGCTAAAATGAACCGGAGTAAATCTGATCAAGTCCCATTAAACGACTTTGCGGAGATTCGCTATGGGAAACAAATGCGGCAACAATGGGAAAAAATGCTACGGGCAGGCTTAATTACGCGGAAAAAATACCATAATTTAACACTAAATCCTGAAAGCATTAATAAATATACTGCTAAAGGTTTCATCAACCGGCAATTAGTTGAAACCAGACAGGTGACTAAATTAGCCACAAACCTTTTAGTAGATCAGTATGCTGAAGACGATGTCCAACTAATTACCGTCAAAAGTAATTTAACCCACCAAATGCGGGAAGAATTTGACTTTCCTAAAAACCGGAACGTCAATAACCATCACCATGCCTTCGACGCTTACTTAACTGCTTTTGTCGGACTTTATTTGCTAAAACGTTATCCAAAATTAGCCCCTTACTTTGTTTATGGTGACTACCAAAAAGGTGCCAGTCAAAATTCAAAGTGGCGCAATTTTAACTTTTTAGGCAACTTACACCGAGAGAAAGTGGTTGATAAAAATACCGGTGAAATTATCTGGCAACGTGATGCTGGGTTAGGTGAACTAAATCGGATTTATAACTTTAAAAAGATTTTGGTGACCCGCGCACTACGCGTTAACCGCGGTCCAATGTTTAAACAAACCATCTATAAGGCAGAGGAAGATAAGTCCAGCGGTCGTGGCAGTAAACAACTAATCCCAACCAAGAAAAACCGGCCCACTGAGTTATATGGTGGCTACACGAACAAAGAAACTGCCTACCTCTGTTTAGTTAAAGAACCACACAAAAAAGGCGACATTTATCGAATTTGTAGCGTTTTAAATATGTGGCTCACAGAACTAGATCGGATTGCTGACCCAATCGCTAAAGCACAAAAATTAACAGAATTATTGACCCCCCAATTCACAACTACCAAAAAGAAGCAAGGACAGAAAATTCCAGTCGTTAAACCGTTTAAGGTTGTCATTCCTAAAATTTTAATTAATCAACGCTTCTTTAGTCGTGGTCAAGAATTAACCGTTGCTTCTCCCATGTATATGCATAATGAGCAAGAACTCTTTCTCAATAAAAAAACAATTAAATTATTAAACGGTCAATTAGCTAAAAACGAGGCTCACGAGTTAGCACCTAAAATTTATCAACAAATTTTAGATCAAGTAAATGATTATTTTCCACTTTATGATATGTATAAATTCCGTGACACCCTTAACGCAAGTAAAGAAATTTTTGTTAATTTACCTTGGCAAGACCAACGGCAGGACAAAAAAATTAGCCAATCTGGTCAGAAATCTATCTTAAATAAAATTCTAATTGGATTACATGCTAATGCTGCTCGAATTAAATTAACTGAATTAAATTTCAAAAGTGATTTCGGTCTCTTATCACAAAGATCTGGTATTGCCTTCTCACCTGATGATCAAATTATTTATCAATCCCCTACTGGTTTATTCGAAAGAAGGGTTACGTTAAAAGATTTATAAGCAAAAAAAGCTGGTCCATCGTCATGATGAACCAGTTTTTTATAAAAATAAGCATAAAAAAAGGCCCCATACGAGGCTCAGAAGTAAAAACTCACCCGAAGGTTTGTTTGATTTTAACTCAGAGTATCAAATCAATGAATCTTTCAATTGGGAGTATCAAACCCAACAAATTAAATATATCATGCTTAATAAATAAAAGCAAATTATTTTTAATGAGGTGAATGTGATGAGTTGGCGCACCGTTGTTGTTACCCAACACGCTAAGATTTCTTACTCAGGGAGGCGAATAATTGTTCAAACTAACGAGACGATCCACCAGATTCCCATTGATGACATTCAAATTTTACTAATCTCAACCTTACAGGTAGTGCTCACAGCTCCAGCGATTACTGAACTAAGTCAAGCTGGCGCAAAAATTATTTTTACCGGAAGAGACAGTAATCCAACTTGCGAAGTAACTGAACTTTATCCAGGCAACCGGAATTCAATTTCAATTCAAAATCAAGCTCAGTGGCCACGAGAATTAAAGGAAACACTTTGGGATGCAATTGTTCAAGCTAAAATTGACATGCAGTTACAAAGTGCAGCTTTGCTAGGCCATAAGATTATAGCATTAAAAAAAGAAGCCACACAAATGCAGTTTGCAGATAAGACCAATAAGGAAGCAGTGATTGCACGCAAATATTTTCAGCTTATTTTCGGAAAGGATTTCATTCGTACAGACTGCAGCCCAATTAACGCCGCATTAAATTATGGCTACAGTATTTTATTAGCAGCAGTTAACCGTGAAATTGTTGGTAATGGGTTTCTAACCCAACTTGGCGTACACCATCACAATGCCATGAGTGATTTCAACCTTGGCTCAGATTTAATGGAACCTTTTCGGCCGATCATCGACTACTGGGTTGCCAGCCAAAAATTCAATGAATTAACACCGGACGTTAAATTTGGCTTAATTGAGTTATTAAATTTGGAAATTAAATACAATGGTAAAAATACCTTGTTGCGTAACGCACTAACTAAACACGTCCAAAATTGTCTCAACTACACAACCCATCCCCAAGAAAAACTAACGGTAAAGGTGGCATTAATTCATGAGGTACCGCATCATGCGCTTATTAGTAATGTTTGATCTTCCAACCGAAACTAGCGCAGACCGTAAAGCTTATCGCCACTTTAGAAAAGCATTATTAAATGAAGGCTTTATGATGCTGCAATATTCCGTTTACGTCCGCGTTTGTGTTAGCCGTCAATCCGCAAAATTTATCGAAAGAAGAATAACTAATTTCCTACCTGATAAAGGATTAATTCAAAGCTTAATGGTGACAGAACAACAATACAATAAAATGCATTTCTTAATTGGCAAGCCAAAAACTGATGTCCGTAATTCATCAGAAAGGACACTGATTTTATGAACATAACCCTCTACCCATTCCAACCTTTTACCATTACACCAAATAAAATTACTGTTTTTAGTACCAATGCCGTTTCGGTTTACACTAAACTGATCACTGGCCTAAAAACAGAGCAGGAAGCGCTTAAAATAAGTAACGAAGATTACCAATTGGTGGACTTTAATAAAAGTATTCTTTGGATTGGCGACTTAGCAACAGCAGATCTAAACCAACTATTTCAAAAACAATTACTTAAGAAAATTTCAAATGATTTAAACGATACCCAAAGACAAACACTGGTTCAGTTGGATAATCAGATCCGTACCGCAATTTCAGATACCATTTTAATGTACGATTTATCGCTTACCGTCGGACAAGAATGGAACATCAGTAAATTGCTGAAATACATTAGCGTGAAATTTTTCAATAGCATCCAAGCTGATCCCTATGGTATAATAGAGAATATAGTAAAGACTGTTTTAGAACTCAATAATAATAAAATAATTATTTTGATGAACGTTTCGCATTATCTTAGTATCAGCCAGTTCAATGAATTAGTAAGATTAATTGCGTCATTAGATGTGAAACTCTTTATCATCGAATTCTTAGAAAAGGCAATTCCACAGAAGTATCAAGATTGCCGGTATTATCACATTGATCGTGACTACGTTGAATGGCGTTATGATTAAATGAAAAATAACTGAGAATTTGGCGGTTTTAGAAGAGTATCAAATCAATGAGTTTATCAACACTTAAAAATGAAAGGAAATGGTAAAAAAAGTTTTAGAAGAGTATCAAATCAATGAGTTTATCAACATTATCAGAAATACGAAAAGCTGATTTAGTGTTTTAGAAGAGTATCAAATCAATGAGTTTATCAACATTTGATGTGACAGCAAAGTCAACGTCTGAGTTTTAGAAGAGTATCAAATCAATGAGTTTATCAACAAAAGAATCGAGAAAAGATTGACCCATTAAGTTTTAGAAGAGTATCAAATCAATGAGTTTATCAACAATGGGCTTTAACCGAGCTAAATATTTGTTGTTTTAGAAGAGTATCAAATCAATGAGTTTATCAACCGGCATTCCGCAACCTGACCCGGGCTTTTTGTTTTAGAAGAGTATCAAATCAATGAGTTTATCAACAAAAAACACTAAGAAAATTGCTGTCCGTAAGTTTTAGAAGAGTATCAAATCAATGAGTTTATCAACAAATTGTACAAACTGCTCCCGCTTTAACCGGTTTTAGAAGAGTATTAAATCAATGAGTTTATCAACTGCCGTAAACAAGGGTCGGATTACCAGAGTGTTTTAGAAGAGTATCAAATCAATGAGTTTATCAACGGGAGACACTAAAACTAAACAGGTTACTCGGTTTTAGAAGAGTATCAATTCAATGAGTTTATCAACCGTCTAATTATACAAATTGGGCCCAGCACAGTTTTAGAAGAGTATCAATTCAATGAGTTTATCAACTACGACAATCCCAACATGTTAGACGATGTCGTTTTAGAAGAGTATCAATTCAATGAATTAAATTTCAAAATATCCAATGATAAAAGAAGCCTGCAATTAGCGCTCAAATAAATCGTTAACTGTAGGTTTTTTATATGCTCTATTCTTCTAGAAATCAGTCCAGTCTTCATCCTTAACTGCCTGCTTCTGTTGTGGTAAATCTTTACGTTTGATTTTTAGCGTTCTCTCTTTTTGAAAAACCTGGTGAATCTTTGCTTTTTTAACATCACGCTTGTGTAAGTAATGAGCAATCATAAATGAGGTTGATTCGCTAGGTGTTTGCTCTCCTATTTCATCCTTCTGATTGGTAAATAATATCATTGGCGGAAATGGGATTAAAAAAGGCAAGAAGCCAGTGAACCATAAAAAAGATGCAGAATCACCTGATTCTTTTGCCCAGTGTAACCCTATAACAGTCATAAGTAGTAAAACAATAGTTATCACAGCTGTTATTTTTAATTTAAATGCCTTAACTCGATACTCTGACGGCATTTTAATCTGCTTTTCTTTTGGTTGTGGTTTAACATAAAATTTTCGTCTGACTGCACCTGAATTGACGTTGCTGCTCTTCACAGTATAATGCGGTGTTTGGGCAAAAGCTCGGGGAACTATGATTTGTTTTTGTGTTTGTGTTGCCCCCTTGCCTTGATTTGATTGCACCAACTCATCATTTGAAGTAAAACTTACTTCCTGTTTTTTGCCAATTTTAAAATTAACGTCAGTAACGGTTGCTTCATAGGTCTTTAAAGCTTTTCGCTCCAATGTATATTTCAACTCTTCAGGGAATTCATTCCGATCATCAATGATTTCAGGTTGTTTTATAATCAAATCGTCTAACTTTTTTTGATAATTAACACTGGCTGCAGCATCTAACTCGTAAGCAATTGCAAAGCACAGTTGTTTAGCACGCTCATGATCATAACCAACTCGTGCTAAATATTTTTCTGCTGCATCAACCGCTTTTGTCACCAACGAAACGGTTACCGTAAATGGCGCAAGCTTTTTTTCAATCTTTAATCGTTCTTGTTTAATTGCCGTTAGCTTATCCAGTTGGATTGCATATTCACTGGCCGTTTGATATTCTAAGCCCTTTCGTGCAAAAAAATTACTAACACGCAGTTTATGCAATTTTTCAGAAGTAATGTCTGGGATGACTTGGTCACCTTTATAAATGACTACTTGGCGCTTTGCATCATAACGGTACATATTTTTATTCATCGCTTGAACTTCATGATACTGCTCATCAAATAAATAAAGTGCTTTTTTAAAAGCAAATAAAGTCCCCAATTAATCATATCAGGTACTATTGTTCTCAGCTGGTAGCAAAACTTTAACCCATCATGTGTGGTGACTTTAAATTTCTCAGCATGATTAAGCATGAAAATTAAGTACTTCAAATAAGCTTGATTATTTTGATCTTTATCAGCCACTAATTGTCGGTATTGCTGTAAATCTTGCTGGCTAAATTGCGATTGTGACTTAAACATAGCTGCATAACGGCTAGGGATAAACTGTAAGGTCTGCTGAGTTTGCCAAATCCGTTTTCCATAATCTTTTTCGTGCTCGGGAATGCCAATACCATCTGCGTTATCCACACCAGCAACTCGGTTTAAATTATATTTTTTTGGTAACTGACTAGTTAGCTTAAGCTTTTCTGCAATAATTTGGTCTCTACCAGAAATTTCACGAATAAAAATACGACTGGTATCTTTGGCACCAAACGCTTCGATTGGCATCACTGGACCTGCTGTTATTTGCTTAACCGATGGTTGTGTCCGCCAATGCTGACAAATCTTATTTTTAAACGAAACCGCCGTTGCGCCTAAATAAAGTGCCCGGTACTGATCTAGCACTAATACATATAACCCTGTCTTACCAAATAATTGGGTTAAATTACTAACTTCATGAAATTGCTGATCTGCTAAAAAATCTTGTACAGTTTCATTGAATGTTTGTTTATCACGACTTTGAAAATCTTCTAAATTCCATCCATAAAAAATGTCGCTCCTAGTCTGCTGGCTGAATTCGCGATCTATCTATTATAAATATTATCTATAATTTATTATTCGGTCAAGTAAAGCTAAATTTGAGCCGATATAAAAAAACTAACTAGAATTTTTAAACCTAGTTAGCCTTTTTGTGATAACCATTTAACGGACCGAAATTATCAATTATCTTTTAAAATGCTGTAAATAACGTTGAGCGATTTGATTTGCTGTAAAACCATTCGTTTGCATGATGTCATCAGCGTCACCACTGGCGCCAAATTCGTCTAAGCCAATTCGCAGGCCATCAATACCAGTATATTTCCCCCATGATAGCGTGGATCCTAATTCAATGGACACCCGCTGACGTACAGTTGGTGGCAACACTTGATCACGATAACTTTGCGGTTGTTGTTCAAACAATTCCATGCTAGGAACTGAAACAACTTGAACATCTTGGCCATGCTCGTGCAATAATTTTTTAACTTCAATTGCTAAGGAAACTTCGGAACCAGTTGCTAAAAGAATGCCACTTGGTTGCGCACCAATACTAGGTGAAATCACGTAAGCCCCTTTCAACGTGCCAGCTTTACCATATGCAAGTGAACCTGCTAAAACTGGTAATTTTTGGCGTGATAATGCTAACATAATTGGTCCATGTTTTTCGTTTAACACATATTGCCAGATTTGTGTTGTTTCGACTGCATCTGCTGGTCTAAATACAGTTAATCCAGGAACTGCGCGGAAGTTATCAAGTTGTTCAATCGGTTGGTGCGTTGGGCCATCCTGTCCCAGCGCAATTGAATCATGACTGAAAATAAACAAAGATGGAATGTTCATTAACGCTGCCATCCGCAGCGCATTTTTCATGTAATCAGCAAACACGAAGAATGTACTACCAAAAGCTTGGCTCCCTCCATACAACATAATCCCGTTTACTGCTGCAGCCTGTGCAAATTCACGCACACCAAAGAAAATGTTTTTCTGGCTATAGTCAGTCGGTTCAAAGCCGGTATCCTGTTCAAAATAAGTTTTATTACTACTGGATAAATCTGCCGAGCCACCCCAAAAGTTTAATTCAGTGTCTGCAGATTTTTGAATCAATTGATGAACAGTTGTCCGAGTTGCTTCCATATCTCCGGCTTGATAATTTGCCACAAATGTAGGTACTTTGGCATCACTACGTTTATTTAAACTGAAGCTTTTCGCTAGTTCTGGATATCGCGCTTGATAAGCAGTAAATTGCTGCCGCCATTTTTTATATTGTTGCTCACCATCAACACTAATTTCCGCAAACCGTTGGTAAATTTCATCTGGAATTATAAAGGGAGCATGCTCCCAGCCTAATTTATGCATCGTTTCACGGCATTCAGTTGCGGTTAGTGGGTTCCCATGAACACTGTGCTGCCCTGCATATGGTGAACCATAGCCCAAAGTCGTTTTAACTTCAATTAAGGTAGGCCGTTCACTTTCATTGTCAGCATCCGTCATTGCTTGATCTAATGCAACTAAATTATTACCGTCTGCAACACGGGAATAATGCCAGCCATAAGCTTTGAACCTTCCCCCTACATCATCACCTAATGCCATTTTGGCAGAAGAATCCAAAGTAACACCGTTGGAATCATACAAAACAACTAAATTAGCTAACTTTAAATGTCCCGCAAGACTGGCTGCTTCATGGCTGATTCCCTCCATAAGGTCACCATCACTGACAATCACATAAACTTTATTATCAACAATTGGAAAATCTGCTTGATTATATTTAGCAGCTAAATGTTTTTCAGCCATCGCCATACCAACAGCCATCCCCAAGCCTTGTCCTAAAGGCCCAGTAGCAGCGTCTACGCCCGGTGTTTTTAATTCAGGGTGCCCTGGTGTCTTGCTGCCTAGCGTACGAAATGCTTTCAAATCAGACATTGTTAATGGATAGCCTGCAAGATGAAGCAATGCATATAACATTGAAGACCCATGACCAGCTGAGAGAACAAAACGATCACGGTTAAACCACTTAGGATATTTAGGGTCGACCTTTAAATGATGTTTGTAAGCAACATATAACATCGGTGCAGCGTCTAATGGCATTCCTGGATGTCCTGAATGTGCATGCTGAATCATATCAATACTTAAGGCACGAATGGCATTAACAGCATCTCGGTCTATTTGATCAAATTTCATTTACATTCACCTTTCTTTTTATTTAGCTGCTTTTTTTACTGCTGCCCGCTTGCTAGCAATAATTGAAGCAACAATGAAGACAACAAATGAAATTAAAATTGCAGCGGTAATCGCCATTACACCACCTGCATGTCCAGACCAACCAACAATTGAACCGACAATCCCAAAATCAGAATCTGAAAACATTGCGTTGCCTAATCCAATTTGTCCAAGCACAGGAATTAAAGCTAGCGGTAGAAAACTAATAAAAATGCCTTGAACAAAAGAACCGATAATCGCACCGCGGCGTCCACCAACCGCATTACCGATCACACCAGAAGTAGCCCCACACATAAAGTGCGCAACAACACCCGGAATAACAATAACGGTGTGTAAAGCAATCATAATGAACATGCTGACAATTCCGCCAACAAAACTGGAGAAAAAGCCCACAATCGTAGCATTAGGCGCATAGGGGAAAATAATAGGGCAATCTAAAGCAGGCACCGCATTAGGTACTAGCCGTTGTGAAATTCCTTTAAATGCTGGAATAATTTCGTTCAAAATTAAACGAACGCCTGTCAAAATGACATAAACACCAGCAGCGAAAGTCCCAGCTTGAATGAGTGCGTAAACAATGTAGTTCACATCGCCACTCATTTTACCAACGAAATCAGAGCCCGCGAAAATTGCTAAAATCACATAAATAACTGCCATTGTAATGGTAATCGCAACTGTTGAATCTCTTAAAAAGGAAACGCTTTTAGGAATTTTTAAATCTTCAGTTGATTTATTTTTATTCCCGGTTAATTTTGCCATCACACCAGCTAACCAATAACCAAAATCCCCTGTATGTGCTAGCGCCACCGTATTACTTTTAGTGACTTGGCGCATAAAAGGTTGTAACAAAGCAGGCATTGCCGTATTGGCTATTCCAAGCATTAAGCCGCCAAGTAGGACTTCTGGAATAAGTTCAAATCCAGCGACTTCCATTAAAACCGCAATCATTGCAGCCATATATAACATGACGTGTCCGGATAAATAAATGTATTTAAAATGCGAAAAACGTGCTAATAAAACATTAATAATCATACTAACTAACATAATTAAGGCAGTCGCAGTCCCAAATTTAACCAAAACCGTTGCCACAACAGCTTCATTATTTGGGATTACCCCCTGGACATTAAAAGCATGAATGAACATTTTCCCCATCGGTGTTAACGCATTGGTCACAATGCCTGCGCCACCAGTGAGTACTAAAAAGCCAATGAACGTTTTAATTCCGCCACTAATGATGTCCGGACCAGATTTTTTCTGCAACGCTAAACCCAAAACCGCAATGAGTCCGACTAAAATAGCAGGTGTCCGGACAATACTTATAATAACGTTAAGTGTACTTTGCATTACTTTTCACTCCTAAAGTTTAAATAATCTGTTGTGATTTAAGGTATTGAGTCACTTTTGTTTTTAATTCATTTTTATCAATGATACTGTCTAACACAGTGACATGATTCCCGAAACGATCTTTAGCAGCATCCGCTAAATCTTTACCCACGAAGAATTGATCAGCGGATTGCTGATTAGCACTCCCCATATCCATATGGGTAGATTCAACTTGATCATCAACGCCTAAATCTTTTAAAATTTCTTGAATATTCATATCAACCATGAAACTGGAACCTAATCCAGTACTACATACAGCTGCTAATTTCATATTATTTCTCTCCTTCCAAAATAATAGCTTCAACTTGTTGGGCGGTTGTTGCAGCCAGCAATGCATTTAACCTTTGCTGATCACCTAGCATTGTGGCTAATTCTGATAGCGCTCTAAGATGGGAATGATCGTCCACTGCAGCTAGAACAAAAATTAGTTGAATTGGATGCTGAGGATTAATCAGATCAATTGCTTGATCTAATCTTAGAAAAGACATCCCTAGCTGTTTAACCCCTTTTTCTGGCCGTGCATGTGCGAAAGCAACTTTATCGCCAATATTAATGTATGGCCCATTTTGCTTCACATTTGTGATCATGGCATCGATATAATTTTGATTAATTTTTCCTTCTTCCTGTAGTGGTTTAGCTGCTAACGCTATGGCATGCTGCCAATCCACTGCATTAGCAGAAGCAAATTGAATAGTTTTTTTATTGATTAATTCACTAAGCAACGGTTGATACCTCTTTTTATGATTTACAGATGATTTGGCAGAAAAAGTGAGCACTTCTTTAATGCCATTAATTAAAGCAGATTGATTAATAATTTTAGTATTATCAGAAATAACATCTAATAACGCCGACAAACGATCAGTTGAAACGTGCGAACGGATCACACCTTGTACCACTAAACGTTTGCGTAACGCATCTAATTCTTGGTGGTTTAATATGGGATGCACCACAATCACATCCTGATTATGGCGTTTCAATGGAATTGTAGATAAAACAACATCCGCATTAACCTTGGTTTGTAAATTGTAATCACGTTTTGTGATCGGTCCAATTAGTTGTAAATCTGGAAAATTAGCTTCAAGTTGACTTTTTAATAGCCGTGATGTTCCAATTCCAGTTGAACAAACTAATAATGCACGTGGTGTTTGTGTGTTTTCATAATAAATTTGGGAACCAAAATAAATGGCAATTAAAGAAATTTCACTCTCATTTAACGGCTGCTGGTTTAACTGAACAAAAGGACGAATAGCCATTTTGGTATAAATATAAATGTTAAAATAATTAGCTTTAATACTATCTGCCATACCTTCATGGTACTGACGGTTATATTTCACTCGGTAATACGTCGAAATTAGATGTACATATAACTCATCGGCTAACTGATCTTCATTGTGAAAATGAATCCCAGCCAATTTTTTAAAATTAGTAATCACTTGTTTAGTCGCTGCCATTACATTTTCTTTTATCGTAGTTTGATTTTTTGTATCAACAGCATTTAATTGGCC</t>
  </si>
  <si>
    <t>MDKPYNIGLDIGSHSIGWTVVDDNSKLVRIKGKLGYGVRLFDEGKTAEERRQFRTTRRRLKRRKWRLRLLREIFEPHIAPLDETFFLRQKQSNLVPTQKKLPQLSLFNDRSDAEFYHKYPTIYHLRNALMTEKRQFDLREIYLAIHHIVKYRGHFLNAAPAASFKSGKFDLENKFDQLNLLFASAYSDLDFTLRTDNVDQVKAILLNEDLSASTRQRQALPLIYQTSADQKAAKKLTKSLATELLKAILGLKAKFDVLTGIETDDTKAWRLTFNAEDFDDKLNELNVTDNEAATQIIEILRELYSSILLAAIVPENYTLSQAMMAKYNAHKQHLSLLRQVKTTLPAKKQKELQAAYDDYIDQHLPLDKFYAKLTKVLPKEKDTDNPQIIQILNLIDLDQFLPKQRTKDNGAIPHQLHQQELDQIIDNQKAYYPWLAQLNPNEKRQKIAKYKLDELVAFRVPYYVGPLIEAKTQQKTSGANFAWMIRKEPGTTTPITPWNFDEKVNRQASANEFIKRMTTTDTYLLGEDVLPKHSLLYQRFEVLNELNGIKIDQKRVTVRQKQAIFNDLFLKQPNVTVKKLQQYLQAKGEYASAPIITGLSDPKKFNSQLSTYHEYKKIFGGLIDDPDKQADFEKCIEWSTIFEDSQILKDKLKEINWLTPEQRHKVANKRYQGWGRLSKKLLTQLVDYNGQRIIDILWNTTDNFMQIVHSEAFDKAIIKENQALLTQYNPQAVIDDLYTSPQNKKALRQILLVVNDIQKALKGQAPSRILIEFAREGQENPRLSTQRKQQVENAYKEASDALLSSAEVRQELKGLDNKALANTRLFLYFMQGGRDIYTGKSLNIDDLSKYDIDHILPQAFIKDNSLDNRVLVSAKMNRSKSDQVPLNDFAEIRYGKQMRQQWEKMLRAGLITRKKYHNLTLNPESINKYTAKGFINRQLVETRQVTKLATNLLVDQYAEDDVQLITVKSNLTHQMREEFDFPKNRNVNNHHHAFDAYLTAFVGLYLLKRYPKLAPYFVYGDYQKGASQNSKWRNFNFLGNLHREKVVDKNTGEIIWQRDAGLGELNRIYNFKKILVTRALRVNRGPMFKQTIYKAEEDKSSGRGSKQLIPTKKNRPTELYGGYTNKETAYLCLVKEPHKKGDIYRICSVLNMWLTELDRIADPIAKAQKLTELLTPQFTTTKKKQGQKIPVVKPFKVVIPKILINQRFFSRGQELTVASPMYMHNEQELFLNKKTIKLLNGQLAKNEAHELAPKIYQQILDQVNDYFPLYDMYKFRDTLNASKEIFVNLPWQDQRQDKKISQSGQKSILNKILIGLHANAARIKLTELNFKSDFGLLSQRSGIAFSPDDQIIYQSPTGLFERRVTLKDL</t>
  </si>
  <si>
    <t>208435.SAMN02604013.SAG0894</t>
  </si>
  <si>
    <t>protein of unknown function</t>
  </si>
  <si>
    <t>GCF_000007265.1</t>
  </si>
  <si>
    <t>Streptococcus agalactiae 2603V/R| complete sequence.</t>
  </si>
  <si>
    <t>GGATTGGACCGTGAAAGTATGACCCAAAAACATTCTTATAATGAACCCCTTCAGTACCATCTTCTTTGTTATTCCCATTTCCATAAATGACGGTTCCTAAAGGTTTTTCGTCTTCTGATAAAAAGGTACGTCCTTGATGATTCTCAAAGCCATAATATGTTTCATTGAATTCATCGTTGTGAATCTTGATATCACCAATATAGCGATTATTATTTTGGTTTAGCGTATAGTGTCCCATAACGCCAATGCCCTCTATTCGTTCTCCATTAGCTTGAATATAGTATTGTCCTAAAAGTTGGAAACCTCCACAAATAGCAAGTACTACACCATTATTTTGAATGAATTTGTTAATGTCTTCTTTCTTACTGGGAAGATCGCGTGCAACAATGGCTTGTTCGTAGTCTTGTCCACCACCAAAAAATGCCATCTGATAATAGTTGGGATCAAATCTATCTTCTAATGAAACGATATCAAATGTCATTTGACATCCTAGTTTTTCTCCCACATATTTCATCATTAAGATATTTCCGTTATCGCCATAAGTATTTAATAGGTTACCATAAAGATGAGCTACATTAAGAGTGTATTTATAATCTTTGGTAGTAGGAGATTTTAGTGAGGTATAAGTCATTAATTCATCTCCTTTCTGATAGCGTTGTGGTTAGCAAGAATTTCACGAAACTCCAGCATAGCTGTATATGTTGCTAAAATATAAGCATGCTCAGTCTCTTGCTGCTCAATCATTGTCATAATATCTTGCAGTTTATCAGCTTGTTTTATGCGTTTCTCATCATAACCAGTTACACGTAAGCGACGAGCAATTTCAGAGTGGCGAACACCACCAGCAAATATTTCTGGGATATTCATCGTGAGAATAGTTTCAAAATTAGCGTCCCAAATCCAAGAAGTATCAATACCGTCAGCATAATTGGCATTCAGTAGTACTGAGAGAGAGAACGGGTATGGAGCAAGTTTAATCATATCAAGAGCTTGACTAGCTCCTACCGGATTTTTAATCAGAACTAAAGTACATTTTTTATTTCCAATTGTAAAGGTTTCTTGACGACCAAAAACGGCACGGCTTTTATCAAATCCATCCTTAATTTGACTTGGTTCTACACCAAAATATTCAGCAACAGATACTGCCGCCAAAGCATTGTAAATATTATAAAGGCCACCCACGTTGATATTATATTGTTGGCCATCAATAACGAAACCTGATGAAGTATTTGTCAGATGTGTTAGCCTTGTTAAGGCATAATCAAGGTTTGGACGTTCAAAATCACAATTAGGACAAGTGTAGTCACCAAGGTTGGCATATGTGTTCAATCGATAAGTTAAAATTGCTTGACACTTTGGACAGAGAATACCCTCAGTATTATAGTGTGCTAATCGTGGCTCATGTTTGTCGGTATTAAATCCATAGAATTGCACAGGGTTAGTCACGCTTTTAGAATTAAAAAGTGGACTGTCACCGTTAGCTAAGATAGTAGCTTGCGGAGCGTTAGCAGCTCCATCTAAAATCATTTGATAAGTTGTGTAGATTTCGCCATAACGGTCCATTTGATCACGGAAAATATTGGTAAAGACGAACAAACTAGGCTTTATATACTGTGTAATACGGGGTAAACTCGCTTCGTCTATTTCAAGGACAGCTATTTTTTTACCAGATTTACTTTTCTTAGCTGTTAGGAAGGTCGAAACAATACCTGTAATCATATTTGCTCCACTTGGGTTGGTTACCACCTGACCGAAGGCTTCCTTTAAAATACCAACTGTTAAAGCTGTTGTTAAGGTTTTACCGTTAGTACCAGTCACAACTACAATTTCATAATCTTTGGCAATTGTATCTAGTATATCTTTATCGAATTTGAGTGCTAAACTACCCGGATAAGTAGAGCCACGTCCCATTTTACTTAAAAGGTAATGAGCAGACTTACCGGCAGCCACTCCTAGTGCTGTATTTATTTTCATAAAGATATTTTATCATAAAAAGATGCTTTCTTGCTAAAGAAAATATTATGAAAACATGGTATAATGTAGACGATGGAAAATAAGAAATCAAGGAGTTAAGCAAGAAACTCTTCGACAGGCTACCAGTAGAGAGGAAGATATGGATATTTTTTCAGCTATTGATTCAAAGTTTTGGGCGAGCATTATGGAAAATCCATGGATGATCCTTATTCATCTCATGGATATTATCATAGTAGCTGTTCTGATTTATAAATTTATCAAAGCGCTAGCAGGCACAAAAATTATGTCCTTAATTCAGGGCGTTATTTTGTTTATCATCATTAGATTTGTGTCAGAATGGATAGGGCTAACAACGATTACATTTTTGATGAATCAGATTGTTACTTATGGTGTAATTGCAGGTGTTGTCATCTTTGCTCCAGAGATTAGAACAGGTCTCGAAAAATTTGGGCGAACACCACAACTATTTACGCAACGTTCTCAATTAAGCAGTGATGAAAAGCTAGTAGATGCCCTTGTTAAGGCAGTTGCTTATATGAGTCCGCGTAAAATAGGAGCCTTGATTTCAATTGAACGTACCCAAACTTTGCAAGAGTATATAGCTACAGGTATCCCATTAGATGCAGATATTTCCAGTGAATTGTTAATTAATATTTTCATTCCTAATACACCACTGCATGATGGTGCTGTTATTGTAAAAGATAAAAAAATTGCTACAGCATGCTCGTACTTACCTCTATCAGAATCATCTTCGATTTCAAAAGAATTTGGAACACGCCACAGAGCAGCGATTGGTCTATCAGAGAATTCAGATGCACTAACAGTTATTGTTTCTGAAGAGACTGGTGGTATTTCTGTTGCTTTGAAAGGTGAATTTTTACATGATCTTTCTAAAGATAGCTTTGAAGCAATTCTGAGAACTCAGTTGATTCAAAATCAAGAGGAAAACTCAAAATTAGCTTGGTATAATCAACTATTGAGGAGGAAGTAGACATGAAAAAATTTTTTACAAATAAATTTTGGTTAGGCGTTGTCTCACTCTTTCTGGCTATTTTATTATTTTTAACGGCAACTGCAACAAGTATGAACCATCAAGACAATAGTAAGATTGCAGGAGCGTCTGAGACATATACACATACCCTAACAGATGTGCCAATAGACATCAAATACGATAGTGATGATTACTTTATTAGTGGATATTCTTATGGGGCAGATGTCTATATGTCATCGGTTAATCGTGTTAAGTTAGATTCTGAAATAAATGAGGATACACGAAAATTTAAAGTAGTCGCCGATTTGACAAATATGAAACCAGGGACTCACAAAGTCCCACTAAAGGTAGTAAATTTGCCATCTGGTGTAAATGCTACGGTTTCTCCAACAACAATTACAGTAACTATGGGTAAAAAGAAAACAAAAGAGTTTCCGGTTTATGGACATGTTAATGATAAGCAAATTAAAGCTGGTTATGCAGTCGATAAGATGTCAGTTGATGTGTCAAAAGTTAAAGTTACTAGTGATGAATCTATTATAGATCGTATTGACCATGTCGCTGCCAATATCCCTGATGATAAAGTTCTTGATGATGATTTTAACAAGACAGTTACTTTACAAGCTGTAACAGCAGATGGTACAGTATTAGCAAGTATTATTCACCCTTCTAAAGCAACTTTATCTGTCAAAGTAAAAAAATTGACCAAGACAGTACCGATTAATTTGATACCAGTAGGACAATTCAGCGATAGTATTTCAAAAATTAACTACAAGTTGAGTCAAGAAAAAGCAGTAATTTCAGGAACAAAAGAGGCTTTAGAAGCTATTTCTGTTATTAATGCTGAGGTAGATATTTCAGACGTAACTAAAAATACAGAAAAGAAAATTAATCTTTCTGCAAACAATGTTTCAGTTGATCCTGCTCAAGTAACAGTTCAATTGACAACTACTAAAAAATAATAGATAATAAAAACGAAAAAAATGGAGGTAGCGTTTTTCGCTAGAAAAAAATTATGGGAAAATATTTTGGTACAGATGGTGTTCGCGGTGAAGCTAATGTTGAACTGACGCCAGAATTGGCTTTTAAATTAGGACGTTTTGGAGGATATGTTCTAAGTCAACACGAAACTGATCGTCCGAGAGTTTTTGTAGCTCGTGATACTCGTATTTCTGGTGAAATGCTGGAATCTGCTTTGATTGCTGGTCTACTTTCAGTAGGTATTGAGGTTTATAAACTTGGTGTTTTAGCCACTCCTGGAGTGTCTTACCTTGTCCGTACAGAAAAAGCTAGTGCAGGGGTTATGATTTCAGCAAGCCACAATCCAGCACTTGATAATGGTATTAAGTTCTTTGGTAGTGATGGTTTTAAACTTGATGATGATCGTGAATTAGAAATTGAAGCTTTACTTGATGCGAAGGAAGACACTTTACCACGTCCATCAGCACAAGGTTTAGGTACTTTAGTAGATTATCCTGAAGGACTTCGGAAATATGAGAAGTTTATGGAATCAACTGGTATTGATTTAGAAGGTATGAAGGTTGCGTTGGATACAGCAAATGGAGCAGCAACAGCCTCAGCTCGGAATATCTTTTTAGACTTGAATGCTGATATAAGTGTTATTGGTGATCAACCAGATGGTTTGAATATCAATGATGGTGTTGGTTCGACACATCCTGAGCAATTACAAAGTTTAGTTAGAGAAAATGGTTCCGACATCGGTCTAGCTTTTGATGGTGATAGTGATCGTTTGATCGCTGTTGATGAAAATGGAGAGATTGTAGATGGTGATAAAATTATGTTTATCATTGGGAAATATCTCTCTGATAAAGGGCAGCTTGCTCAGAATACAATCGTAACAACGGTTATGTCAAATCTCGGCTTTCATAAAGCGCTCGACCGTGAAGGAATTCATAAAGCGATTACCGCTGTAGGAGACCGCTACGTGGTTGAAGAAATGCGTAAATCAGGATATAATCTTGGCGGAGAGCAATCAGGCCACGTTATTATCATGGATTACAATACTACAGGGGATGGACAATTAACAGCCATCCAATTGACTAAGGTCATGAAAGAAACTGGTAAGAAATTATCAGAGTTAGCTAGTGAAGTGACGATTTATCCTCAAAAATTAGTAAATATTCGTGTTGAAAATAACATGAAAGATAAAGCGATGGAAGTTCCTGCAATTGCGGAAATTATTGCTAAAATGGAAGAAGAGATGGATGGCAATGGTCGTATTCTAGTACGTCCTAGTGGTACTGAGCCTCTTCTTAGAGTTATGGCAGAAGCGCCAACAAATGAAGCGGTTGATTATTATGTTGATACTATCGCAGATGTCGTTCGTACAGAAATTGGTTTAGATTAAAACGGCGTTATTCTGCTATAAAGTCGTCAATGTTATAAAATAATAAAGAGATGGAATTGGAGTGGAGCATCAAGCATACGCCTTTCTCTCTCTTTTTGATTTGAGAAGGGAGTTTAGAGAAAATGACTAAAGAAGCAGAATTATTATGGGCTAAACACAAGTATTTAGTCTTAAGTAAATCTCAGAAAATTTATTTGGATATTAGACAAACTTTGAAATCACCAAATTGTACCGTTTTAGACGTTCAGTCACTCATTGACCAAGCAGTGCTTTTAGAAGAATCACCATCACAAGTGACTAATGCTTATATGCATATATGGGGCTATTTTAAAAATAAGGCAGAGCGTCAAGAAAAAGAAGAATTTTTAACCTTGCTGGAAAAATACAGGAAAACAGGTTATCAACGAAGAAAACTGTTAGCTTTTCTAAAACAGCTATTAGCTAAATACCCAAATTCTTATTTACAAAACTCTTCTATTTTCGAAGAAGAGTAAAAGATTGATAGTTGAGGTATATAAATGAGATTATGGCATCAAGATATTATTGAGTTATTGCCTAGGCAGCAACTTTTAGGACAGCATAGAGAGTGTTGTGCATTGAGAGGGAATGGGTGGGGGAGAAAACATGAGACTGTTGATTATGTTTTTCGATATTCACCTTATAGGTTATTTGCATATCATCAATTAGTTATGGAAGAAATGATGGAGCGTGGGTATCGTGTATCTAAAGAATGGCTAATTGCAGAATATAGGGGAATGAAGTGCCCAAGATATGATACACTTAATCCTGTTGACTTGGAGACACCTATCTATCCCGAGCACAATCAAGACTATCTACAAGAATGTCTATGGAATTTAAAAGCAAAAGGAATTGACCTTCCTATAAATAAGATAAAATAGAGATTTATCTCTATTTTATTTTGGAATAAAAAGCTATATTATCAAGTTTTAGAGGAGTGTTTTTTTAAGGGCAAAGTGGTAAAATAGAAACATGTTAAAGAAACCAACCTCAGCATATGTACACATTCCATTTTGTACCCAAATATGTTATTATTGTGATTTTTCAAAAGTTTTTATTAAAAATCAGCCTGTAGACGCTTATCTTCAGGCTCTTATCCGTGAATTTCGGTCTTATGATATTACAGAATTGCGCACCTTATATATTGGAGGAGGGACACCTACATCTATAAGCGCTGTGCAACTGGACTATTTATTGACGGAGTTAAGTAGAGATTTAAACTTAAATACTTTAGAGGAGTTCACTATCGAAGCTAATCCAGGAGATTTAACCGTTGATAAAATAGAGGTGCTTCAAAAGTCAGCTGTCAATAGAGTTTCTCTAGGAGTTCAGACCTTTAATGATAAACATTTAAAGCGTATTGGACGCAGTCACAATGAGGCACAAATTTATTCTACAATTGATGCTCTTAAAACAGCTGGTTTTCAAAATATCTCTATTGACCTAATTTATGCCTTACCTGGACAAACGATGGATGATGTTAGAAGTAATGTAGCCAAAGCTCTCTCTCTAAATATTCCTCATTTGAGTTTATATAGTTTAATTTTAGAACACCATACTGTATTTATGAATAAAATGCGTCGTGGGAAATTACATTTGCCAACAGAAGATTTAGAAGCCGAGATGTTTGAATATATCATTTCTGAAATGGAAAGAAATGGTTTTGAGCATTATGAAATTTCTAATTTTACAAAGCCGGGTTTTGAAAGTCGTCATAATTTGATGTACTGGGATAATGTAGAATATTATGGTGTTGGTGCAGGCGCTTCTGGTTATCTTGATGGTATTCGTTATCGTAATAGAGGGCCAATACAACATTATCTAAAGGGGGTTTCAGAAGGTAATGCAAGGTTATCTGAAGAAGTATTATCAAAAAATGAAATGATGGAAGAGGAGCTTTTCCTCGGTCTTCGTAAAAAAGAGGGTGTTTCCATCGGAAAATTTGAACAAAAATTTGGAACGTCCTTTGAGAAACGTTACGGTCAGATTGTTCAAGAACTCCAAAGTGATGGGCTTTTGAAAGAAAATAATGGTTTTATCCAGATGACTAAAAAAGGTCTCTTCTTAGGAGATACGGTTGCCGAGAAATTTATTGTGGAGTAAAAAATGGGTTTATTATATCGAGAAACTTACGAAGTGCCTTTTTATGAATCAGACACTAATCATTATATGAAATTACCGCAGTTGTTGGCTTTAGCGTTACAAATTTCAGCCAAACAATCTTTAAAATTAGGAATAGGCGATGACATCGTTTTTAAAAGATACGGATTGGTTTGGGTCGTTACAGATTATATTATTGATATTGAGCGTTTACCCAAGCATGCTGAAAAGATAGTCATTGAGACTGAAGCCAAAGCTCATAATAAATTATTGTGTTACCGCTATTTTTATATTTATGGTGAAGACGGGCAAAAAATAATAACGATTTCATCTGCTTTTGTCTTAATGGATTTTAAAACACGGAAGATTCATCCTGTTCTTGATGATATTACTTCAATTTACCAATCCCAAAGAATCAAAAAAGTTATTCGAGGGCCGAAATATCATCCCATTGGAGATAGTAAAGTTAAACAATACCATGTTCGTTATTTTGATTTAGATATGAATGGACATGTTAATAATAGTAAGTATCTAGAATGGATGTATGATGTGTTGGACTTAGATTTTCTAAGTAGCCACATTCCTAAAAAAATTGATTTAAAATATATTAAGGAAATTCAATATGGAACGGATATTAAGTCTCATTGGTATCAAGATGGTCTTGTGACACGTCATGATATTATTGGTGGCGATGCTATTCATGCTCAAGCTAGGATTGAATGGCAGGAAAAAAAGGAGGATTAAATGGCTTATAAAGGATATCTTATTGATTTAGATGGTACTATTTACAAAGGGAAAAGTCGTATCCCAGCAGGAGAGCGTTTTATCGAACGTTTGCAAGAAAAAGGCATTCCTTATATGTTAGTAACTAATAATACGACTCGTACACCAGAAAGCGTTCAGGAAATGCTTCGAGGCTTCAATGTTGAAACACCACTTGAAACAATCTATACCGCAACTATGGCTACGGTTGACTATATGAATGATATGAACCGTGGAAAAACAGCTTACGTTATTGGTGAAGAAGGGCTTAAAAAAGCTATTGCAGATGCAGGTTATGTGGAGGATACAAAAAATCCAGCCTATGTGGTTGTTGGTTTAGATTGGAATGTTACTTATGATAAATTGGCAACTGCTACGTTAGCAATTCAAAATGGTGCTTTATTTATTGGAACCAATCCAGATTTGAATATTCCTACTGAACGTGGTTTATTACCCGGTGCTGGCTCCTTAAATGCTTTATTAGAAGCCGCAACGCGTATAAAACCAGTCTTTATTGGAAAGCCAAATGCCATCATTATGAATAAGGCACTTGAAATTTTAAATATTCCTAGAAATCAAGCAGTCATGGTCGGTGATAATTATTTGACAGATATCATGGCTGGTATTAATAATGATATTGATACTTTGTTAGTAACAACGGGTTTTACAACAGTTGAAGAAGTACCAGATTTACCAATTCAACCAAGTTATGTTTTAGCAAGTTTAGATGAATGGACATTTAATGAAGGATAAGTTATTAGTAGTTTTAACTTGGATTTGGATTATATCGTTAGCAACTCTAGCTACAATTTATATTGCTTGGTTGATCTATCCTATAGAAATTCAGTTTTTAAAATTAGAAAAGGTTGTGTATTTAAAGGCTGAAACAATTTATTATAATTTTAATAAGTTGATGATATATCTGACTCATCCTTTTATCTCTGATTTAAATATGCCCAGCTTTCCTTCTTCAGAGGATGGTTTAAAGCATTTTGCGGATGTAAAATATCTTTTTACTCTAGCGCATGGGCTTTTTGTTATACTAACTTTTCCAGTTATTTATTTTTTAAGACGTGGATGGAAGCAAAAAAGTATCTTTCTATATGAAGGCTTTTTCAAGATAGCTATTATGTTGCCTATTTTTATTGTAGTATGTGCCTTTCTGTTGGGTTTTGACCAGTTTTTCACTCTATTTCATGAGGTGCTTTTTCCAGGAGATTCTACTTGGCAATTTAATCCTCTAACGGATCCAGTAATTTGGATACTTCCTGAAACTTTTTTCCTCCATTGTTTCATCATTTTTTTGTTAATCTATGAAACAATAACTATAATTCTTTTGATAATAGGTAGAAAACATTTAAAATTAAGAAAATATAAAAACAAAATGCAAGCCTTATAATAGCGCTTGCATTTTGTTTGCTATTTTTTTATAATACAAATATGAGAAATGTCGGAATTATAACAATGACATAAAAAAGCACCGAATCGGTGCTCACTTTTTCAAGCTGAATACGGACTGGATTAAAAATCACTGCCTTATTTTAACGTGCTGTGCTGTTTCGAATAATTCCAACAAAATTATTATATGTTATTTTAGTGTAATAATCAAGTAAAAAATAAAAATCAGCAAAGCTTTAAAACTTAAAACATACTTTAGGATATTTTAACAAATAACAGATGAAAGATAAAGATAATGCTTTTAAAATTCAAAAAAATAATATATAATTAAAGTATGTTTTAAAGGTGTTGTTTTTAGAATGGTGTTTTAAATAAAAGGAGAAAAGTTATGAATAAGCCATATTCAATAGGCCTTGACATCGGTACTAATTCCGTCGGATGGAGCATTATTACAGATGATTATAAAGTACCTGCTAAGAAGATGAGAGTTTTAGGGAACACTGATAAAGAATATATTAAGAAGAATCTCATAGGTGCTCTGCTTTTTGATGGCGGGAATACTGCTGCAGATAGACGCTTGAAGCGAACTGCTCGTCGTCGTTATACACGTCGTAGAAATCGTATTCTATATTTACAAGAAATTTTTGCAGAGGAAATGAGTAAAGTTGATGATAGTTTCTTTCATCGATTAGAGGATTCTTTTCTAGTTGAGGAAGATAAGAGAGGGAGCAAGTATCCTATCTTTGCAACATTGCAGGAAGAGAAAGATTATCATGAAAAATTTTCGACAATCTATCATTTGAGAAAAGAATTAGCTGACAAGAAAGAAAAAGCAGACCTTCGTCTTATTTATATTGCTCTAGCTCATATCATTAAATTTAGAGGGCATTTCCTAATTGAGGATGATAGCTTTGATGTCAGGAATACAGACATTTCAAAACAATATCAAGATTTTTTAGAAATCTTTAATACAACTTTTGAAAATAATGATTTGTTATCTCAAAACGTTGACGTAGAGGCAATACTAACAGATAAGATTAGCAAGTCTGCGAAGAAAGATCGTATTTTAGCGCAGTATCCTAACCAAAAATCTACTGGCATTTTTGCAGAATTTTTGAAATTGATTGTCGGAAATCAAGCTGACTTCAAGAAATATTTCAATTTGGAGGATAAAACGCCGCTTCAATTCGCTAAGGATAGCTACGATGAAGATTTAGAAAATCTTCTTGGACAGATTGGTGATGAATTTGCAGACTTATTCTCAGCAGCGAAAAAGTTATATGATAGTGTCCTTTTGTCTGGCATTCTTACAGTAATCGACCTCAGTACCAAGGCGCCACTTTCAGCTTCTATGATTCAGCGTTATGATGAACATAGAGAGGACTTGAAACAGTTAAAACAATTCGTAAAAGCTTCATTGCCGGAAAAATATCAAGAAATATTTGCTGATTCATCAAAAGATGGCTACGCTGGTTATATTGAAGGTAAAACTAATCAAGAAGCTTTTTATAAATACCTGTCAAAATTGTTGACCAAGCAAGAAGATAGCGAGAATTTTCTTGAAAAAATCAAGAATGAAGATTTCTTGAGAAAACAAAGGACCTTTGATAATGGCTCAATTCCACACCAAGTCCATTTGACAGAGCTGAAAGCTATTATCCGCCGTCAATCAGAATACTATCCCTTCTTGAAAGAGAATCAAGATAGGATTGAAAAAATCCTTACCTTTAGAATTCCTTATTATATCGGGCCACTAGCACGTGAGAAGAGTGATTTTGCATGGATGACTCGCAAAACAGATGACAGTATTCGACCTTGGAATTTTGAAGACTTGGTTGATAAAGAAAAATCTGCGGAAGCTTTTATCCATCGTATGACCAACAATGATTTTTATCTTCCTGAAGAAAAAGTTTTACCAAAGCATAGTCTTATTTATGAAAAATTTACGGTCTATAATGAGTTGACTAAGGTTAGATATAAAAATGAGCAAGGTGAGACTTATTTTTTTGATAGCAATATTAAACAAGAAATCTTTGATGGAGTATTCAAGGAACATCGTAAGGTATCCAAGAAGAAGTTGCTAGATTTTCTGGCTAAAGAATATGAGGAGTTTAGGATAGTAGATGTTATTGGTCTAGATAAAGAAAATAAAGCTTTCAACGCCTCATTGGGAACTTACCACGATCTCGAAAAAATACTAGACAAAGATTTTCTAGATAATCCAGATAATGAGTCTATTCTGGAAGATATCGTCCAAACTCTAACATTATTTGAAGACAGAGAAATGATTAAGAAGCGTCTTGAAAACTATAAAGATCTTTTTACAGAGTCACAACTAAAAAAACTCTATCGTCGTCACTATACTGGCTGGGGACGATTGTCTGCTAAGTTAATCAATGGTATTCGAGATAAAGAGAGTCAAAAAACAATCTTGGACTATCTTATTGATGATGGTAGATCTAATCGCAACTTTATGCAGTTGATAAATGATGATGGTCTATCTTTCAAATCAATTATCAGTAAGGCACAGGCTGGTAGTCATTCAGATAATCTAAAAGAAGTTGTAGGTGAGCTTGCAGGTAGCCCTGCTATTAAAAAGGGAATTCTACAAAGTTTGAAAATTGTTGATGAGCTTGTTAAAGTCATGGGATACGAACCTGAACAAATTGTGGTTGAGATGGCGCGTGAGAATCAAACAACAAATCAAGGTCGTCGTAACTCTCGACAACGCTATAAACTTCTTGATGATGGCGTTAAGAATCTAGCTAGTGACTTGAATGGCAATATTTTGAAAGAATATCCTACGGATAATCAAGCGTTGCAAAATGAAAGACTTTTCCTTTACTACTTACAAAACGGAAGAGATATGTATACAGGGGAAGCTCTAGATATTGACAATTTAAGTCAATATGATATTGACCACATTATTCCTCAAGCTTTCATAAAAGATGATTCTATTGATAATCGTGTTTTGGTATCATCTGCTAAAAATCGTGGAAAGTCAGATGATGTTCCTAGCCTTGAAATTGTAAAAGATTGTAAAGTTTTCTGGAAAAAATTACTTGATGCTAAGTTAATGAGTCAGCGTAAGTATGATAATTTGACTAAGGCAGAGCGCGGAGGCCTAACTTCCGATGATAAGGCAAGATTTATCCAACGTCAGTTGGTTGAGACACGACAAATTACCAAGCATGTTGCCCGTATCTTGGATGAACGCTTTAATAATGAGCTTGATAGTAAAGGTAGAAGGATCCGCAAAGTTAAAATTGTAACCTTGAAGTCAAATTTGGTTTCAAATTTCCGAAAAGAATTTGGATTCTATAAAATTCGTGAAGTTAACAATTATCACCATGCACATGATGCCTATCTTAATGCAGTAGTTGCTAAAGCTATTCTAACCAAATATCCTCAGTTAGAGCCAGAATTTGTCTACGGCGACTATCCAAAATATAATAGTTACAAAACGCGTAAATCCGCTACAGAAAAGCTATTTTTCTATTCAAATATTATGAACTTCTTTAAAACTAAGGTAACTTTAGCGGATGGAACCGTTGTTGTAAAAGATGATATTGAAGTTAATAATGATACGGGTGAAATTGTTTGGGATAAAAAGAAACACTTTGCGACAGTTAGAAAAGTCTTGTCATACCCTCAGAACAATATCGTGAAGAAGACAGAGATTCAGACAGGTGGTTTCTCTAAGGAATCAATCTTGGCGCATGGTAACTCAGATAAGTTGATTCCAAGAAAAACGAAGGATATTTATTTAGATCCTAAGAAATATGGAGGTTTTGATAGTCCGATAGTAGCTTACTCTGTTTTAGTTGTAGCTGATATCAAAAAGGGTAAAGCACAAAAACTAAAAACAGTTACGGAACTTTTAGGAATTACCATCATGGAGAGGTCCAGATTTGAGAAAAATCCATCAGCTTTCCTTGAATCAAAAGGCTATTTAAATATTAGGGCTGATAAACTAATTATTTTGCCCAAGTATAGTCTGTTCGAATTAGAAAATGGGCGTCGTCGATTACTTGCTAGTGCTGGTGAATTACAAAAAGGTAATGAGCTAGCCTTACCAACACAATTTATGAAGTTCTTATACCTTGCAAGTCGTTATAATGAGTCAAAAGGTAAACCAGAGGAGATTGAGAAGAAACAAGAATTTGTAAATCAACATGTCTCTTATTTTGATGACATCCTTCAATTAATTAATGATTTTTCAAAACGAGTTATTCTAGCAGATGCTAATTTAGAGAAAATCAATAAGCTTTACCAAGATAATAAGGAAAATATATCAGTAGATGAACTTGCTAATAATATTATCAATCTATTTACTTTTACCAGTCTAGGAGCTCCAGCAGCTTTTAAATTTTTTGATAAAATAGTTGATAGAAAACGCTATACATCAACTAAAGAAGTACTTAATTCTACCCTAATTCATCAATCTATTACTGGACTTTATGAAACACGTATTGATTTGGGTAAGTTAGGAGAAGATTGATATGGCAGGTTGGCGAACCGTTGTTGTAAATACACATTCTAAGCTCTCTTATAAAAATAATCATCTGATTTTTAAAGATTCTTATCAGACGGAAATGATTCATCTATCAGAGATTGACATTCTAATCATGGAAACAACAGATATCGTTTTGTCGACCATGCTGATTAAACGTTTGGTTGATGAAAATATTTTAGTTATATTTTGTGACGATAAACGCTTGCCAACAGCTATGTTAATGCCGTACTATGCCAGACATGATTCGAGTTTACAATTATCTAGGCAGATGTCATGGATTGAAGATGTCAAAGCAGATGTTTGGACATCAATTATTGCACAAAAAATTTTGAATCAGTCTTTTTATCTCGGTGAGTGTTCTTTCTTTGAAAAATCCCAGTCTATTATGAATCTCTACCATGACTTAGAACCTTTTGATCCTTCTAATCGTGAGGGGCATGCTGCTAGGATTTATTTCAATACACTTTTTGGAAATGATTTTTCAAGAGAGCAGGATAATCCAATAAATGCTGGTTTAGACTACGGATATTCATTGCTTTTGAGTATGTTTGCGCGTGAAGTTGTTAAGTGTGGTTGCATGACACAATTTGGCTTGAAGCATGCTAATCAATTTAATCAGTTCAACCTAGCAAGCGATATTATGGAACCATTTCGCCCAATCGTTGATAGGATTATTTATGAAAATAGGCAGAGTGATTTTGTCAAAATGAAAAGAGAACTCTTTTCTATGTTTTCAGAGACATACAGCTACAATGGTAAAGAAATGTATCTCTCAAATATTGTCAGCGACTATACCAAAAAAGTTATTAAGTCGCTAAATAGTGATGGGAATGGAATTCCGGAGTTTAGGATATGAGTTATCGGTATATGCGAATGATTTTAATGTTTGATATGCCTACTGAAACAGCAGAAGAACGGAAGGCGTATCGTAAGTTTAGAAAGTTTCTCTTGAGCGAAGGCTTTATCATGCATCAGTTTTCTGTTTATAGTAAATTATTACTCAATAATACAGCTAATAATGCTATGATAGGTCGGCTTAAAGTGAATAATCCTAAAAAGGGTAATATCACACTCTTAACAGTTACGGAAAAACAATTTGCGAGAATGGTTTACCTCCATGGAGAACGCAACACAAGTGTTGCCAACTCTGATAGTCGCTTGGTTTTCCTAGGAGATTCTTATGATCAAGATTAATTTTCCAATTTTAGATGAACCATTAGTGTTAAGTAATGCTACGATTTTAACGATAGAAGATGTTTCAGTTTATTCTTCATTGGTGAAACATTTTTATCAATATGACGTAGATGAACATTTGAAATTATTTGATGATAAGCAGAAAAGTCTGAAGGCAACAGAGTTAATGCTGGTTACAGATATCTTAGGATACGATGTCAACTCAGCACCTATTCTAAAGTTGATACATGGTGACTTAGAAAATCAATTCAACGAAAAGCCAGAAGTGAAATCAATGGTAGAAAAATTAGCAGCTACTATTACAGAACTTATCGCATTTGAGTGTCTAGAGAATGAGCTTGATTTAGAATACGATGAAATTAAGATTTTAGAACTCATTAAGGCACTGGGAGTCAAAATTGAGACACAGAGCGACACTATCTTTGAAAAATGTTTTGAAATTATACAAGTTTACCATTATTTAACGAAAAAGAATCTCTTGGTTTTTGTTAATAGCGGAGCTTATCTTACCAAAGATGAAGTTATAAAATTATGTGAATACATCAATTTAATGCAAAAGTCAGTACTCTTTCTAGAACCTAGAAGACTCTATGATTTACCGCAATATGTTATTGATAAGGATTATTTCTTGATAGGCGAAAATATGGTATAATATTAGTAAAAGCACAGTAATAACAAGGAATCATCGAAACTGAAGTCCTGCTGAGACGAATGGCGCGATTACGAAAGCTCAAAAGAAAATTTTCTACGAGGTTTTAGAGCTGTGCTGTTTCGAATGGTTCCAAAACTAATTGCCAATGCTTACAATATCTTCGTCAGTTTTAGAGCTGTGCTGTTTCGAATGGTTCCAAAACATGTTCTGAATTACCTTTCTCGACACTCCGGTTTTAGAGCTGTGCTGTTTCGAATGGTTCCAAAACACCATCAAGGCTCTTATCTGCAGATTGTTAGTTTTAGAGCTGTGCTGTTTCGAATGGTTCCAAAACAAATGGTTGCCAATGACTTTCTAGAGTGATGTTTTAGAGCTGTGCTGTTTCGAATGGTTCCAAAACACAAAATCTTTTGTTGCTCCTGGACGTATTGTTTTAGAGCTGTGCTGTTTCGAATGGTTCCAAAACATGTAAGGTATTGTAAAACTTCTTCTTGCGGTTTTAGAGCTGTGCTGTTTCGAATGGTTCCAAAACACTGTTCCTATAATTAAAATAAAAGAGGTAGTTTTAGAGCTGTGCTGTTTCGAATGGTTCCAAAACTGTTCCAGTAAAAAGTAATTTTAAAGCATTGTTTTAGAGCTGTGCTGTTTCGAATGGTTCCAAAACCGCTCGATTGATGCTATCAACTATATTGAAGTTTTAGAGCTGTGCTGTTTCGAATGGTTCCAAAACTTCTTCAAGAGAACTTGTAGAACAGCTTCAGTTTTAGAGCTGTGCTGTTTCGAATGGTTCCAAAACAAGGTACTTTTAGCTTGTTCTTGTGGTGTTGTTTTAGAGCTGTGCTGTTTCGAATGGTTCCAAAACACAGCTACTGTAAATTCTGCTTTTACGGTTGTTTTAGAGCTGTGCTGTTTCGAATGGTTCCAAAACTAGTGCAGTTGTCAAGGAGATTGTGAGCGAGTTTTAGAGCTGTGCTGTTTCGAATGGTTCCAAAACTTTAACCTTTGAAAATGTGAAAGGCTCGTAGTTTTAGAGCTGTGCTGTTTCGAATGGTTCCAAAACGCGATGATGGTAAGTCATCATGGACAGCGTGTTTTAGAGCTGTGCTGTTTCGAATGGTTCCAAAACTTTTACACACGATGTCAGATATAATGTCAAGTTTTAGAGCTGTGCTGTTTCGAATGGTTCCAAAACAGTACTGCACTAGGAATTGTAGAGATCAAAGTTTTAGAGCTGTGCTGTTTCGAATGGTTCCAAAACCGTACCATCTATCAATTTACCGCAAGCTGTGTTTTAGAGCTGTGCTGTTTCGAATGGTTCCAAAACTTAAAAGATTTAAACTATCAAGCGTCAATTGTTTTAGAGCTGTGCTGTTTCGAATGGTTCCAAAACTTCTAAATGCTGGTGACTGCTTTGCATAAAGTTTTAGAGCTGTGCTGTTTCGAATGGTTCCAAAACTTGCTGCTAGACCCAAACAGTTTATTTTTAGGTTTTAGAGCTGTGCTGTTTCGAATGGTTCCAAAACTCCTTTTTTAGATAATGTGCGATCACGGACGTTTTAGAGCTGTGCTGTTTCGAATGGTTCCAAAACTTTTACCAATGCTTCCATATCGCTTATATGTTTTAGAGCTGTGCTGTTTCGAATGGTTCCAAAACTGGTTATACATTTACTAATCCATCAGCATTGTTTTAGAGCTGTGCTGTTTCGAATGGTTCCAAAACAAGCTAATTCTCATCTCACCGAGATGGATAGTTTTAGAGCTGTGCTGTTATTATGCTAGGACATCATTGTGGTGTTCTAGTTTTTTGTTATACTGAAATAAATTTTCAGAGAATGTGGGGGAAGGCGGTAATTAGATTAATTCAAGACGTAATTCAGAACTTAGTTGGCCAAGCTAACGAAATCACCCCAATTTATCAGTTTGATTGGGAAACTTATATATTGGCGACTAAAAAATATGAACGTCATTTAGAGGTGTGTCTATTAGTAGAAAATTCGAATTGTTTTTCGGATTCAAAGATAATGTGTCAATAAAAGAGATATGAAAGGCTATAATTCCAACCTTATGGTTAAAGGGCTAGGTTGTTCTACGCTTTACTTAATTATTAGTTTGACAGCGTTGGTTCTTTTAGTGATTGCTGGTGTTTTCTTTGTCATTAATACTTGCAAGCTTACAAGGAAAGCAGTGGAGAACCTATCCATAATCAACTAACAGCTATGATGGATCTCACCTATTAATATAGTTAAGGAGTGTCCAATACTCCTTTTTTGAAATACAGTTGGAAGTTACAGAAAACATATTTTCATGTTATAATAGTGGAGAAAGAAATGAGGTGCTAATATTATGGAACAAACCTTTTTTATGATAAAACCTGATGGTGTAAAACGTGGTTTTATTGGAGAAGTTATTAGTCGTATTGAGCGTCGAGGCTTCTCTATTGATCGCTTAGAGGTTAGATATGCAGATGCAGATATTTTGAAAAGACATTATGCAGAACTGACGGATAGACCATTCTTTCCAACATTAGTAGATTATATGACTAGTGGTCCAGTAATCATTGGAGTTATTTCGGGAGAAGAGGTCATTTCAACTTGGCGCACCATGATGGGGAGTACTAACCCCAAAGATGCCCTTCCAGGAACTATTCGAGGAGATTTTGCACAAGCTCCCTCTCCAAACCAAGCGACATGTAATATTGTTCATGGGTCAGACTCACCTGAATCTGCAACTCGCGAGATAGCCATTTGGTTCAATAACTAATAGACTTAATGAAGATTGATGTTCAAGTGTTAATTCTCTTTTACATCGGTCTTCTTTTTGATATAATATTCTAGAGTCTATAGGACTGTTTTAATACTTTAGAAGTTAAACATATCAAATTGTATAGGAAATAGAATGAATATTGAAGATTTGAAGAAACGTCAAGAAAAGATTAGAAACTTTTCGATTATCGCTCATATTGACCATGGAAAATCAACCTTAGCAGACCGTATTTTAGAGAAAACAGAAACGGTTTCTAGTCGTGAAATGCAGGCGCAACTGTTGGACTCTATGGATCTAGAACGTGAGCGTGGAATTACTATAAAGTTAAATGCTATTGAGCTTAATTATACTGCTAAAGATGGTGAAACTTACATTTTTCACTTGATTGACACGCCAGGGCATGTTGACTTCACATATGAAGTATCACGTTCATTGGCAGCTTGTGAGGGTGCTATACTGGTTGTTGATGCAGCCCAAGGAATTGAAGCTCAAACTCTGGCAAATGTTTATTTGGCTCTAGACAATGATTTAGAGATACTACCAGTTATTAATAAAATTGATTTACCAGCAGCAGATCCAGAACGTGTACGTGCAGAAGTAGAGGATGTTATTGGTCTAGATGCTTCAGAAGCTGTGCTTGCCTCAGCTAAGGCAGGGATTGGTATTGAAGAAATTTTAGAGCAGATCGTTGAAAAAGTTCCTGCACCGACTGGGGAAGTAGATGCTCCTCTTCAAGCTCTAATTTTTGATTCTGTTTATGATGCTTATCGTGGAGTAATTCTTCAAGTAAGGATTGTAAATGGTATGGTTAAGCCAGGAGATAAGATTCAAATGATGTCTAATGGTAAAACCTTCGACGTTACTGAGGTTGGTATTTTCACTCCCAAAGCAGTTGGACGTGATTTTTTAGCAACTGGAGATGTAGGGTATATTGCTGCCTCAATTAAAACGGTTGCTGATACACGTGTTGGTGATACCATTACCCTTGCTAATAACCCAGCAATAGAACCCTTGCATGGCTATAAGCAAATGAACCCAATGGTTTTTGCCGGTCTTTATCCAATTGAATCAAATAAGTATAACGATCTGCGTGAAGCCCTTGAAAAATTACAATTGAATGATGCTAGTCTACAGTTTGAACCGGAAACATCACAAGCATTAGGGTTTGGTTTCCGTTGTGGTTTCTTAGGACTTTTACATATGGACGTTATCCAAGAGCGCTTGGAACGAGAGTTCAATATTGATCTTATTATGACTGCACCATCAGTAGTTTATCATGTTAATACAACTGACGGTGAAATGCTTGAAGTTTCGAATCCATCTGAATTTCCTGATCCTACTCGTGTTGACAGCATTGAAGAACCATATGTTAAGGCGCAAATTATGGTTCCTCAAGAATTTGTCGGTGCTGTAATGGAGTTAGCACAACGTAAACGTGGTGACTTTGTAACAATGGATTATATTGATGATAATCGTGTTAATGTTATTTACCAAATTCCTTTAGCTGAAATTGTGTTTGACTTCTTTGATAAGCTTAAATCATCAACACGTGGCTATGCTAGTTTTGATTATGAAATTTCCGAATATCGTCGCTCACAATTAGTTAAAATGGATATTCTTTTAAATGGTGATAAAGTGGATGCTTTAAGCTTTATTGTTCACAAAGAATTTGCCTATGAACGTGGTAAATTGATCGTTGATAAGTTGAAAAAAATCATTCCTCGTCAGCAGTTTGAAGTTCCTATCCAAGCAGCTATTGGACAAAAAATTGTGGCCCGTTCTGATATAAAAGCACTACGTAAAAATGTCTTAGCAAAATGTTATGGTGGTGACGTTTCACGTAAACGTAAGTTGCTTGAAAAACAAAAAGCTGGTAAAAAGCGCATGAAAGCAATTGGTTCCGTCGAAGTTCCTCAGGAAGCTTTCTTAAGTGTTTTATCAATGGACGATGATGACAAAAAATAATTCAGAAAGATGATATCATTTATCTATTTTAAAGTAACTTAGCTTCGTGCTTAAGTTACTTTTTCTTTGTCTGCAATTATCAAATAATATGGCTTTATAATATATTTGTTTAAATATAAATGAGCTATAAATGAGTTTTTGTTAGTAACTAAATAATAAAAAGATGGCAAATAGTATTGCAAAAAGAAAAACATCTGATATAATTAACTAGTTAACTAAAACGAAAAAAACATTTATGGAGGACTCATGAAAGGTCAAAAAATTATTGCTCTAGCTGGTCTTGTCCTGTCATGCCATTTTGCTCTTACGGCATGTCATACTCAAGAACACAAAAATTCTCATCATATTAAAACAAAGCAGGTTGCTAAGAAAAAAGCTAATAAAAAGAAAGTCTCTGTTAAGGAAAGTCATAAAAAACGCAAGGGTGTTGCAGGGGTTGACTTTCCAACTGATGATGGCTTTTTACTGACTAAAGATTCGAAGATTTTATCTCATACAGATTCTGGAATCGTTGTAGCACATGGAAATCATTCTCATTTTATTTTTTACTCTGATTTAAAAGGTTCAAAATTTAGCTATTTAATCCCTAATGCTAATACAAAAACTAATAAAAATCAAGCGGTAAGAAACTTTAAAGCAGGGGCGGTAGCTGTTAATACATTAAATGATGGCTATGTTTTTAATCCCGCAGATATTGTTTCAGAAGATGCTAATGGCTACGTGGTCAGACATGGTGATCATTTCCACTATATTCCAAAAGCAAGTTTATCTCAGCAAAAGCAAGTACAAGCAAGTAGAGCTGTTTCACGTTTAGGAAATCAAAGTAATAGCCATTACAGGGTTAATAGTTCTAAAATTGCAGGGCTTCACTACCCAACAAGTAATGGTTTCTTATTTAATGGACGAGGAATAAAAGGCACTACCCCAACAGGTATTTTAGTAGAACATCATAATCATCTGCATTTTATTAGTTTTGCTGATTTAAGAAAAGGGGGGTGGGGATCAATTGCTGACCGTTACCAACCACAAAAGAAAGCTGATTCTAAAAAACAGTCACCATCAAGTAAAAAGCCAAGAACTGAAAATACTTTACCTAAGGACATCAAAGATAAGCTAGCTTACCTTGCTCGTGAATTACATTTAGATATTTCACGTATCAGAGTCCTTAAAACACTAAATGGTGAAATTGGATTTGAATACCCACATGATGATCATACACATGTTATTATGGCCAAAGATATTGATCTAAGTAAGCCAATTCCAAATCCACATCATGATGATGAAGATCATCACAAAGGTCATCACCATGATGAGTCCGACCATAAGCATGAAGAACACGAGCACACTAAGTCAAATAAATTATCTGATGAAGATCAAAAGAAATTAATTTATTTAGCAGAGAAGCTTGGTTTAAATCCTAATCAAATTGAAGTATTAACGTCAGAGGATGGAAGTATCATCTTTAAGTATCCACATGATGACCACTCACACACCATAGCAAGTAAGGATATTGAAATTGGGAAGCCTATCCCAGATGGACACCACGATCACTCTCATGCAAAAGATAAAGTTGGTATGGCAACTCTAAAACAAATTGGTTTTGATGATGAGATTATTCAGGATATTCTGCATGCAGATGCTCCAACACCATTCCCATCAAATGAAACTAATCCTGAAAAAATGCGTCAGTGGCTTGCAACTGTTACTAAGATTAACATTGGACAAAGAACCAATCCATTCCAGCGTTTTGGTCTATCATTGATGCCTAATATTGAAGTTCTAGGAATTGGGTTTACTCCGATTAATGATATGACGCCAGTTTTGCAATTCAAAAAACTTAAACAGCTTTGGATGACAAATACTGGTATTACAGATTATTCTTTCCTTGATAAGATGCCACTATTAGAAGGATTGGATATTTCACAAAACGGTATTAAGGATTTATCTTTCCTTACAAAATATAAACAATTAAGTCTTATTGCTGCAGCTAATAATGGCATTACTTCGCTAAAACCATTGGCTGAATTACCAAACCTTCAATTCTTAGTTTTGAGTCATAACAATATCTCTGACTTGACACCGTTATCAAACTTGACAAAACTCCAAGAATTGTACCTTGATCATAATAATGTGAAGAATTTAAGTGCACTTTCTGGTAAAAAAGATTTGAAAGTTCTAGATTTATCAAACAATAAATCCGCAGACTTATCGACTCTAAAAACAACTAGTCTTGAGACGCTTCTTTTAAATGAGACGAATACAAGCAATCTAAGTTTCTTAAAGCAAAATCCTAAGGTATCTAATTTAACAATTAATAATGCGAAATTAGCATCATTAGATGGTATTGAAGAGAGCGATGAAATTGTTAAAGTAGAAGCTGAAGGGAACCAAATTAAGTCACTAGTATTGAAAAATAAACAAGGTTCGTTAAAATTCTTGAATGTGACTAATAATCAGTTAACATCACTTGAAGGTGTTAATAATTATACTTCACTTGAGACCTTAAGTGTTTCTAAAAATAAACTTGAATCTTTAGATATTAAAACACCTAACAAAACAGTTACAAATCTTGATTTTAGCCATAACAATGTTCCAACATCACAATTGAAATTGAATGAAAAAAATATTCCTGAAGCAGTAGCTAAGAATTTTCCAGCAGTTGTAGAAGGTTCAATGGTTGGAAATGGTAGTCTTGCTGAAAAAGCAGCTATGGCTTCTAAAGAGGACAAACAAGTTTCAGATAATACTAATCACCAAAAAAACACTGAAAAATCTGCTCAAGCGAATGCTGATAGTAAAAAAGAAAACCCTAAAACACATGATGAACATCATGACCATGAAGAAACAGATCATGCACATGTAGGTCATCATCACCATTAATCTTTTACAGAGCTAATATATAAAATCCTTCAAGAATTTCTTGGAGGATTTTGCATTTATATGCTAAATCATTTATTTTTTTAGAAAATTAGCTATAATATGACTATGGTTAAAAGAGAAGATGTGATTTTAAATGCAACTGAAAATATGGTTCACCATAAATTAAAAAATGATCCAAGTGGCCATGACTGGTTTCATATTGTTAGAGTAAGAAATCTTGCGGTAGAATTAGCACACAAAGAAGGGGCTAATACCTTTATTTGTCAAATGGCTGCACTTTTGCATGATATTATTGATGACAAAATCTGCCAAGATAGTAAGCAAGCGTCGTATGAATTGACTCAATGGTTATATAGTCAAGATCTTGCCATAGCAGAAGTAGAACATATCCTTGATATTCTTGAAAATATTTCATTCAAAGCAGGAACTGGATTGACTATGAAAACATTGGAAGGTCAAATTGTTCAAGATGCAGATCGCCTAGATGCTATGGGGGCTATTGGTATTGCAAGAACGATGGCTTATTCAGGG</t>
  </si>
  <si>
    <t>MNKPYSIGLDIGTNSVGWSIITDDYKVPAKKMRVLGNTDKEYIKKNLIGALLFDGGNTAADRRLKRTARRRYTRRRNRILYLQEIFAEEMSKVDDSFFHRLEDSFLVEEDKRGSKYPIFATLQEEKDYHEKFSTIYHLRKELADKKEKADLRLIYIALAHIIKFRGHFLIEDDSFDVRNTDISKQYQDFLEIFNTTFENNDLLSQNVDVEAILTDKISKSAKKDRILAQYPNQKSTGIFAEFLKLIVGNQADFKKYFNLEDKTPLQFAKDSYDEDLENLLGQIGDEFADLFSAAKKLYDSVLLSGILTVIDLSTKAPLSASMIQRYDEHREDLKQLKQFVKASLPEKYQEIFADSSKDGYAGYIEGKTNQEAFYKYLSKLLTKQEDSENFLEKIKNEDFLRKQRTFDNGSIPHQVHLTELKAIIRRQSEYYPFLKENQDRIEKILTFRIPYYIGPLAREKSDFAWMTRKTDDSIRPWNFEDLVDKEKSAEAFIHRMTNNDFYLPEEKVLPKHSLIYEKFTVYNELTKVRYKNEQGETYFFDSNIKQEIFDGVFKEHRKVSKKKLLDFLAKEYEEFRIVDVIGLDKENKAFNASLGTYHDLEKILDKDFLDNPDNESILEDIVQTLTLFEDREMIKKRLENYKDLFTESQLKKLYRRHYTGWGRLSAKLINGIRDKESQKTILDYLIDDGRSNRNFMQLINDDGLSFKSIISKAQAGSHSDNLKEVVGELAGSPAIKKGILQSLKIVDELVKVMGYEPEQIVVEMARENQTTNQGRRNSRQRYKLLDDGVKNLASDLNGNILKEYPTDNQALQNERLFLYYLQNGRDMYTGEALDIDNLSQYDIDHIIPQAFIKDDSIDNRVLVSSAKNRGKSDDVPSLEIVKDCKVFWKKLLDAKLMSQRKYDNLTKAERGGLTSDDKARFIQRQLVETRQITKHVARILDERFNNELDSKGRRIRKVKIVTLKSNLVSNFRKEFGFYKIREVNNYHHAHDAYLNAVVAKAILTKYPQLEPEFVYGDYPKYNSYKTRKSATEKLFFYSNIMNFFKTKVTLADGTVVVKDDIEVNNDTGEIVWDKKKHFATVRKVLSYPQNNIVKKTEIQTGGFSKESILAHGNSDKLIPRKTKDIYLDPKKYGGFDSPIVAYSVLVVADIKKGKAQKLKTVTELLGITIMERSRFEKNPSAFLESKGYLNIRADKLIILPKYSLFELENGRRRLLASAGELQKGNELALPTQFMKFLYLASRYNESKGKPEEIEKKQEFVNQHVSYFDDILQLINDFSKRVILADANLEKINKLYQDNKENISVDELANNIINLFTFTSLGAPAAFKFFDKIVDRKRYTSTKEVLNSTLIHQSITGLYETRIDLGKLGED</t>
  </si>
  <si>
    <t>210007.SAMN02604090.SMU_1405c</t>
  </si>
  <si>
    <t>conserved hypothetical protein</t>
  </si>
  <si>
    <t>GCF_000007465.2</t>
  </si>
  <si>
    <t>Streptococcus mutans UA159| complete sequence.</t>
  </si>
  <si>
    <t>CCAGAAGAAGTACCTGCTTTGCCAATTCAGCCTGATTTTGTTTTATCCAGTCTTGCGGAGTGGGATTTCGATGAAAGATAAGTTTCACTTTATTTTTAGCCTTCTTTTTTTGCTGGCTTTTTCAGTTCTTGCCACCATTTATTTAGTCTGGCTTTTTTATCCTTTAGAGATATCTTTGTTGGGTTTGGAAAAAGTGGTTTATATGAAAAGCGGTCAGATTCAGGATAATTTCAATCGTTTAATGCTTTATTTGACCAGTCCTTTTCATTGGCAGCTGGTTATGCCTGATTTTCCTTCTTCCAAAGATGGTTTGCACCATTTTGAGCAAGTGAAATGGCTTTTTCATTTAGCACAAATCTGTTTTCTTTTAACCCTGCCTAGTTTTCTTTTTTTTATGAAAAATGTCGTTCAAAAAGGTTATGGTGTCTTGTATCAACGATCTCTAAAGTTTACAGCACTTATCCCTCTTATTTTGACTCTAATCGCTGTGGGAATAGGTTTTGATAGTTTTTTCACACTTTTTCATCAAGTCCTTTTTGCAGGGGATGAGACTTGGCTTTTTAACCCAAACACAGACTCTGTTATCTATATTTTTCCTGAAGCCTTCTTTTTACACTGCTTTTTGCTTTTTCTGATTCTTTATGAGGTTTCATTTTGCAGCCTTTTGTGGCAGATTAGAAGGAAAAACAAAGAGAACAGAGGCAGTACAGAAGAGACAAACCGGTTCTGATAACTGGTTTGTTTTCTTTTTTACGTTTTTCCTTTGCAGTTTTAGCAGTAAAATTCTAAAATAATAATTATTATCTTGTTGCTAGGAGTTAAGAATGTTAGAGTTAAAGCATATTACTAAAGTATATGAAACTGCGGGTATTAAGCGAATGGCTTTGGAAAATGTTAGTGTCAACTTTCGTGCCAATGAATTTGTTGCGGTTTTAGGGCAGTCCGGCTCAGGGAAAACGACCTTGCTTAATATTATTGGCGGTTTGGATCAATACACGACTGGTGATTTATTAATCAACGGAAAATCGACCAAAGATTTTAAAGACAAAGACTGGGACAGCTATCGCAATAATACTATTGGTTTTGTTTTTCAGTCTTATAATCTCATTTCGCATCAAACAGCGCTGGCTAATGTTGAATTAGCCCTAACCCTATCAGGTGTTTCAAAAGCTGAACGCCGAAAACGTGCTTTGGATGCTTTGAAGCGGGTTGGTTTGGAAGATGAGATTAATAAAAAGCCCAACCAAATGTCAGGTGGTCAGATGCAGCGGGTTGCGATTGCGCGTGCCTTAGTTAATAATCCTGATATCTTACTGGCTGATGAACCAACAGGGGCTTTAGACTCAGAAACATCCTTGCAGATTATGGATTTGCTAAAGGAAATTGCTCAAGAGCGTTTAGTCATTATGGTAACTCATAATCCCGATTTAGCAGAAAAATATTCTAATCGCATTATCAAGGTTCTTGATGGTCATATTATTAATGACAGCAATCCATATACTGACGATGAGATCAGAAAAGCAACTGTTGATTTTAAAAAGACTAAAATGTCTTTTACAACAGCTCTTTCGCTTTCTTTTAATAATTTATTGACCAAGAAGGGACGAACCTTGCTAACTGCCTTTGCAGGATCTATTGGGATCATTGGGATTGCTTTGATCTTATCGCTGTCAAATGGTGTGCAAAAATATATTGCTAAAACGCAAGAAGATACGCTGGTTGCTTATCCTTTATCTATCGAAAAGTCTTCCAATAAAAATTTTATCGGACTTCTTGCAGCTAATAGTAATGAAAACAAGAAGTCTGATAAGAAAAAGACAAACAAGAAGATTGGAACCAATAGTATCCTAAAGAATATGATTTCAACGCAGGTCGTTGATAATGATTTGGCTTCATTTAAAACTTATATCAAAAAACATCAAAAGAAATTTGCTGCTGTTACCAAAGATATTCAATATTCTTATAAAATAACACCTCGAATTTATCAGTCTGATACTTCAAAAGGAGTCAAAGCTGTCAATCCTAATACTTTAAGCAAAGATCTGAAAGATACCAGCACAAGTATTCAAACAGTCGTTTCTAACCTTGATATTTGGCAAGAATTATCTTCTAATGAAAAAATGCTGTCTTCACAATATCAAGTTATTTCAGGGCATTTGCCAAAGCAATATAATGAAGTTGTGCTTATGGCTGATGAAAACAACAAAATTGATGATTATGTTCTTTACAGTTTGGGAATTAAAGATGCCAAGCAATTAAATAGCAAAACGATTAAAAAAGTCAAAGCCAGCAGTTACCATTATAAAGATTTGATTGGCAGAACTTACAAGCTCGTTATCAATTCTGATCTTTACCAAAAAGAAGGTAATGCTTGGATTGATCGTTCTGATAATGATGCTTACATGAAGCAAGTCATCAATGCTGCTGAAAATATTAAGATTGTTGGTATTGTCAAACCACAAGAAGGAACAACAAGCGAAAGTTCCAGTGCCGGTGTTGGTTACAGCCATGATTTAACTGATTATCTTGCTAAAAAAATCAAGAGCAGCACTATTGCCAAAGAGCAGCTGGCTAATAAGAAATTGAATGTCTTTACCGGTCAATCCTTTTCAAGCGGTAACAAAACTTTCTCCTCAGACAATTTGAGTGTTCAGCAGCAAGCTAGTATGGCTTCGATGTCAGCTGAAGAATTAGCTGATTATGTCAATCGTTACAATGAAAATGCCAATGCAACTTATAAAGATAACTTGGAAAAAATTGGTATCATTGATAACAATAATCCAGAAACCATCCATTTTTATGCCTCTTCTTTCAAAGATAAGGAAGCTCTGAAGGATTTAATCAGTGACTATAATAAAAAAGTCAAAAAGGATAAGCATAAGTCTAGAGTAATTCGTTATACAGATACAGTTGGTTTGATGATGTCATCAGTAACAACAATGATTAATGCCGTCACCTATATTTTAATTGGTTTTGTTGCTATTTCCTTGATTGTATCGTCTATTATGATTGGTATTATTACCTATATCTCTGTTTTAGAACGCACCAAGGAAATTGGTGTTTTGCGTGCTATGGGGGCTTCTAAGAGGGATGTAACCCGTATTTTTACAGCAGAGACCATTATTGAAGGTGCTATCGCTGGAGTACTTGGAATCTTGATTACCCTTTTACTAAATATTGCGATTACACTTATTGTGAAAAATTGGCTGAATATCAATCATATCTCTTCCCTACCTATTTGGTCAGCAATTGTTCTCATTGCTATTTCTATCGTACTCACTGTCTTTGCAGGTATTCTGCCATCACGTGTAGCAGCTAAAAAAGATCCCGTCGAAGCCTTACGGACAGAATAAAGACAAAAGCGAAACAAAAAGATAATAAATTGTTTCGCTTTTTTATGCACCATTATCTAATAGTCCTTTTAAAAGACTCAATTAAAAATAGTTAAGGTTTGTTTTAAAAGGATGATAAAAATTTTAATGGCAAGCATTTTCCATATTTTAACTTTTAATTTTAAATTTATGAAACTTACGTTCTTTGGTTGAAGAACGTATAAAGGTATTCTAATATAGCCAAAAGAGCAAAGCCCCAGCCACACATTGCTAAAACTGATGCAGCCGTTTTATTTCCTAAAAGATTAGCAACAAAATTAACAATTGAAGGAGAAAGAAAGGCACCTAGATTGATTCCCATTAGGATAACTGAAGTTGTCAATGTTCCACCCTCTTTGGGGCCAACCTGTGCTGCTCGGAGAAAAGCTTGTGGAAAAACCCAACCAAAGAAAATTCCAGCAATAATAACTCCAAAAACAACCATAGCTGCATTACTGGCACTGGCAACAATGAAGAAGCCCATAGCTATACCTGTCAATGAGATGGGTAGCATAAAATTACCAACGCGCTTACTTAATTTTCCAAAGGCAATAGCTGAAAACATAGATGATAGCCCTAATACTGCAAGAATAGAAGAGGCTGCTGAAGCAGAAATGAGGCCAGTTTCAGCTCCAAAAAGTGCCATCTTAATGGTCATCATCATAAACATGCCAAAGATAATGAGAAAAAGCAAGGCCAAGAGAAGGATATGTCCATTAATAGAATCCGCCAATTTTGGTCTTTCTTTTTTAATAGTTGGTTGATCGTCAGGAATAACAACAAAAGCGCCGAAGAGAATAAGCGGAATAAGAGCAATAAAATATCCCATAAAGGCAACTTTCCAACCAGCTAATACCAAGGCTCCTAATAAGAAACCAAAACCAGCATTTCCAAGATTTTGACCAGTATTTTGAAATCCTAACATATCGGATAATTCTTGGTCTTTATAAAAACGATACATTAAACTAACTGAAAAAGGATTAAATAAACCAATTCCACAGCCCATAAGGAAACGTAAGAAGACAATAGCATAATAATTAGGAATAAAAGAAGGTAAAACACCACCTAAAAGGTACATCAACAAACCAGCCGTAATAGTACGTTTAATACCAAATTTATTAGCAATCGTATCTGCAAAGAGAATGAGCAGAAGCACTCCGAAATTTGGAAGAGTTGAAATCATCTCAATTTCTGCTGTTGACTGTTGAGTAAAAGTCTTTTGCAACAGATTATTGGCAATAGAAATCGAAGGAGCTGTCATGGCTAGAATGGATAGAGACAAGACTGAAATTTTAAAAAGCCAAGAACTTGGACTGAGATTTTTTTGATTCATGAGAACCTCCTAATTGTATTTTTTAATATCGTTAGCGGCAGCTAGACCAGCTAAACGTCCAGATGTCTATGAGAAGCCTGAAGCTAAACCTTCATAAGCAGGATAATTGCGAGGGGCATAATAACCACCAGCATTAGCTCCGCCAGTATAAAGTCCAGGAATTGCTTTCATATAAGCATCAAGAACGCGAAGATCTTTATCAACACGGACACCGCCAACTGTTCCTAAATAAATCACTTGAGCGATAAAAGCATAAAATGGTCCTTTCTTGACATCATATTTAAGTGATGATGCAGATTTACTGAATATTTCATCGTTTTGGCTTGCAATGGCCTTGTTGTATTCTGCCACGGTTGCCTTAAAAGCGATAGGATCCATTCCGGAATTCTGAGCTAGCTCTTCAAGACTGTCTCCTTTAAAAGCGATGCCTTGTTGGACTGCTTGCTCAGCTAAGCTTACAAAATCTCCCTTAGCCTGAGAAGCACCCGGTCCGGATTTGGAAATAGTAAGCAGTGGCTGCTTCGTATAACTTTCAAGTGTTGCTGTGTCCATGACATAGTAATATTTACTACCTACACCATAGGCAGCGTTGGCCCATTGAACCGTATCATAAACGACATCTTCATTGGTAAAACGAGAACCATTTGGATCTACCCAAAGCAAAGGTGAAAGCAAAAGTTGTGTTAGAGGTGAATCATTAAAGCCCGCTAATTGCTTGCCTTTGGTTTCTTGGGTAACAGTGGATTGAGCCATTTGCGCTGCATGAATAAGAGCTGATCCATCAATATTAACTCCTCCAGCAGCTTCCATAGCTGACAAGCCTTCTCCCATATTAGGAACACCTAAAGTGCGAAGATTTAAAGTTCGCATAACCTTGGCTACACGTCTTTTATCACCGCCAAAGCCACCTGTAGTAATAATGCTAGCTTTAGCATGCACTGTCATACTTTCTCCTGCATCATTGAGAGCTTTCAAACCACGGACATGTCCATTAGAATCTTGAAGGAGTTCCGTCATTCTGACACCAAAGATAAAGGTTACTCCCATTGCTTCCAACGATTTTTGAATTTGCAGATAACTAGAGTCCTTATTCATATACATGTGATAAGAACCACCTTGGTAATCATTACCAAAATGTGCAAATTGAGTAGAATTCTTAGTTGGATTGAGCTTAATTTCCATTCCCAATTTTTCAATTTCCTCTAAAGTTTCTTTAGCATGTTCGATGATGTTTTTTAACAAAGCACCATTACTTAGAAAATGATTATGTTCTTGCAGTTGTCTGATGGCTTCTTGCGTAGAAAGCTTTAAACCTGCAGCGTTTTGCTCTTTAGTGTTAATGGCAAAAAAACCTGAGGAAATTCTAGTATTCCCACCAATTTGTTTTAATTTTTCGAGAACCAAGACTTTAAGTCCATTTTGAGCGGCAGCATGAGCAGCAGCTAAACCAGCACCGCCAGCTCCAGCAACGACGACATCAACTTTGTATTCTTTTTCCATATGACAGTTCCTCGCATTTTTAATTTATGTTATAATTATAAGTGAAAAACATCACATTTGAAAAGCCTTACAAATATCTTAAAAAATGACTTTTTATGACTTTTAGATGGGAGGTTTGCTTAGTATGGTCCGTTTTATTTCAAATACCTTATCGCAAACTCTAAATGAACCCTTTCAGCAATCTCATAAATCTTGCAAACATCTTTATATTTTGGAAATTCTTTCGCAGGTGGTTATTGTTTCAGACCAAAAACAAGTCCCTTTACAACCTTATGATATTATCCTCGCTCAATCTTTTAATCACTTGCAGATAGACTCTCTAGATAGAAATCCCATTTTACTGCGTTTATATAGTCTTGATTTTGACCTACCGTCACCGCTCAATCAATATACTGTGGGCGACAATCCTCTCATTCATGATTTAATGAATGATCATACAAGTGAAGATGCTTATATTCTTTTTACAAATCTATCCGATTTAATTTGCCATGCCTATCTTGATGCCCTTGAAAAATTAGAAAATCTAAGAGACAATAATGATGAACAAGTCTATATTGATTTTCAAAGGCAAAAGCTAGCAGGTTTGTTATTTACGGAGCTCCTGCGTCAACATGATGCTAAAGTATCTAAATTTGCCTCTCGCTTTCCTTCAGTAAATGTTAAGTATGCTTCTAAGGATAGCCAATCAGGTGCTATTATGAAATACGTTTCAGATAATGTTCATCATATTAGCTTAAAAGAAGCGGCAGCTCATTTTTTTTATCAAGCCAATTATTTTTCAAGGCTCTGCCACGAGCTTTTTGGTATTTCTTTTAATCAATTAAAAACAACCATTCGTTTAGAAATTGCTAAAGAACAATTGCGACTGACAACTAAAAGTGTAGAAGAAATTAGCCAAGAATTAGGCTACAAAGCTGTTTCAAATTTTCATCGTAATTTTAAAAGTCAGACGGGCATGACACCAAATGATTATCGACAAGATAAACAATAGAAAGATACTTAAATAAAAGTTAAAAAAAGTCATTATATTGAACTGCACCCCAAAAGTTAGACAGAAAAAATCTAACTTTTGGGGTGTTTTTATTATGAAATTGACTTATGAAGATAAAGTTCTCATCTATGAACTGAAAAACCAAGGGTATAGCTTAGAGCAGCTTTCAAATAAATTTGGGATAAAAATTTCTAATCTTAGCTACATGATTAAATTGATTGATCATTACGGAATAGAGATCGTCAAAAAAGGAAAGAATCGTTACTATTCTCCTGAACTAAAACAAGAAATCATTGATAAAGTTCTTCTTGAAGGTCGTTCACAAATAAGGGTGTCTCTAGATTATGCTCTTCCAAGTCATGGAATGTTGCCTAATTGGATAGCACAATACAAGAAAAATAGGTATACTATTGTTGAGAAAACAAGAGGGAGACCACCTAAAATGGGACGTAAGCCAAAGAAGAAATCGGAAGAAATGACAGAGCTAGAGCAACTTCAGAAAGAATTAGAATATCTGAGAGCGGAGAATGCTGTTCTAAAAAAGTTGAGAGAACTCCGATTGAGGGAAGAAAAAGAGCAAGAAGAAAAACGGAAATTGTCCGAGGATTGGTAACGGAGTTTTCTTTAGACATTCTTCTAAAGATTATTAAGCTCGCTCGTTCAACCTATTATTACCACTTAAAGCAGCTAGATAAAAGCAATAAAGATCATGCTATTAAAGCTGAAATTCAAGCTATTTTTACTGAGCACAAAGGAAATTATGGTTATCGTCGAATGACTCTTGAATTGAGAAATCGTGGCTTCTTGGTAAATCATAAAAAGGTTCAACGTCTAATGAAAGTTCTTGGTTTGGAGGCTCGTATTCGTCGCAAACGGAAGTATTCTTCCTACCAAGGAGAGGTGGGCAAGAAAGCAGACAACCTTATTCAACGCCAATTTGAAGCATCAAAACCAATGGAAAAGTGCTACACAGATGTGACAGAATTTGCCATTCCAGCAAGCGGTCAAAAGCTCTATTTGTCACCAGTTTTAGATGGTTTCAACAGTGAAATTATTGCTTATAACCTTTCTACGTCACCGAACTTGATACAAGTGAAAGCTATGCTAGAACAGGCTTTCACAGAGAAACATTACACAAATACTATTCTTCATAGTGACCAAGGCTGGCAATACCAGCATGATTTTTATCATCAATTTTTAGAGAACAAGGGGATTCAGCCGTCCATGTCACGTAAAGGAAACAGCCCAGATAATGGCATGATGGAATCTTTCTTTGGCATTTTGAAATCCGAAATGTTTTACGGTTATGAGAAGACATTTAAGTCACTTAAGCAATTGGAACAAGCTATTGTAGACTATATTGATTATTACAACAACAAACGTATTAAGGTAAAACTAAAAGGACTTAGTCCTGTACAGTACAGAACGAAATCCTTTACTTAAATTTTTTGTCTAACTTTTTGGGGTCAGTACATATAAGATATGACTTTTTTTAATCGCAAGATGCATTTTTCTGTATAATAGAGATAGAATAATCAGAAAAAGAAAGGAACTATCGATGAAATTAGTTGCTATTGTTGGTTCTAATGCCTCCTTTTCCTATAATCGTTTATTGTTGCAATTTATTAAAGAGCGGTTCGGTCAAGCTTTTGCATTGGAGATTTTGGAAATTAAAGAGCTCCCTCTTTTCAATCAAGATAGTAGTGCTGCAGATTGTCCTCTTATTCAAAAGCTTAATGAAGATATCTTAAATGCAGATGGCATCATTATTGCGACAGCAGAGCACAATCAAACCATTACAGCCAGTTTAAAATCCATGCTTGAATGGTTATCTTACCAGCTTCATCCCTTTAAAAATAAACCTGTCATGATTGTCGGAGCTTCTTATTATAATCAGGGAACTTCTCATGCACAAGAGCACTTAAGGCAAATCCTAAATGCTCCCGGTCTTGATGCTTGGGTCATGCCCGGAAATGAATTTTTTCTAGGGAATGCCTCAGAAGTCTTTGATGAAAATAATCAAATAAAAGATGATGATACCGTTATTTATCTTGCGCAATGTTTACAACGTTTTATTCGCTATGTCACTGTTGTTCAGGAGTTAAAGGGAGATTCCATTCAACTTAGTGATGCAATTTCAGGAGCATCAGAATCAGTCCAAGAGGACTCTGCTGCATCTGCTATGCTAGAAAAGCGATTGTCACTACAAAAGAAAGAGACCAATACTCCCTTTGAAAGAGCACTAGATAAAACTTATGGACCGGCTTTGAAAGATACACTTGAAGATCCATTTGATAAGGATTTAGATGCCCAATACAAAGCAATCAAAAAACAACCAATACCTTTTGAAAAAGCCTTAGACAATATCTTTGGAAAAGATTTAGGTATCGAAACAACCGATCCGCTGGATAATTTATTAAGATAAGAACAGTAACTGTCAGATTGATGAAATAGTTTATTTTAGACTGGTTTCATCAATTTTTTGATTTGATAAACTAAAAATTTTTAAACGTTTTTTCTTGAAATCGGACAAAGCTTAGTTACATTTTAAAAATACAGAAATATTTCTATATTTTTTCATTTATATTGTTAAAATATTTCGTAGATAGTGGTATAATAGAAACGCTTACAGTAAAGCAAATAAAAAAGCACCGAATCGGTGCGCACTTTTTCAAGTTGTGTACGGACTGGATTAAAAATCACTGCCTTATTTTAACTTGCTGTGTTGTTTCGAATGATTCCAACACAATTATTGTATAATACTTATTGCTTTTTTGCAAGGACATTTTTTCAAAGGAGACATTTATGAAAAAACCTTACTCTATTGGACTTGATATTGGAACCAATTCTGTTGGTTGGGCTGTTGTGACAGATGACTACAAAGTTCCTGCTAAGAAGATGAAGGTTCTGGGAAATACAGATAAAAGTCATATCGAGAAAAATTTGCTTGGCGCTTTATTATTTGATAGCGGGAATACTGCAGAAGACAGACGGTTAAAGAGAACTGCTCGCCGTCGTTACACACGTCGCAGAAATCGTATTTTATATTTGCAAGAGATTTTTTCAGAAGAAATGGGCAAGGTAGATGATAGTTTCTTTCATCGTTTAGAGGATTCTTTTCTTGTTACTGAGGATAAACGAGGAGAGCGCCATCCCATTTTTGGGAATCTTGAAGAAGAAGTTAAGTATCATGAAAATTTTCCAACCATTTATCATTTGCGGCAATATCTTGCGGATAATCCAGAAAAAGTTGATTTGCGTTTAGTTTATTTGGCTTTGGCACATATAATTAAGTTTAGAGGTCATTTTTTAATTGAAGGAAAGTTTGATACACGCAATAATGATGTACAAAGACTGTTTCAAGAATTTTTAGCAGTCTATGATAATACTTTTGAGAATAGTTCGCTTCAGGAGCAAAATGTTCAAGTTGAAGAAATTCTGACTGATAAAATCAGTAAATCTGCTAAGAAAGATAGAGTTTTGAAACTTTTTCCTAATGAAAAGTCTAATGGCCGCTTTGCAGAATTTCTAAAACTAATTGTTGGTAATCAAGCTGATTTTAAAAAGCATTTTGAATTAGAAGAGAAAGCACCATTGCAATTTTCTAAAGATACTTATGAAGAAGAGTTAGAAGTACTATTAGCTCAAATTGGAGATAATTACGCAGAGCTCTTTTTATCAGCAAAGAAACTGTATGATAGTATCCTTTTATCAGGGATTTTAACAGTTACTGATGTTGGTACCAAAGCGCCTTTATCTGCTTCGATGATTCAGCGATATAATGAACATCAGATGGATTTAGCTCAGCTTAAACAATTCATTCGTCAGAAATTATCAGATAAATATAACGAAGTTTTTTCTGATGTTTCAAAAGACGGCTATGCGGGTTATATTGATGGGAAAACAAATCAAGAAGCTTTTTATAAATACCTTAAAGGTCTATTAAATAAGATTGAGGGAAGTGGCTATTTCCTTGATAAAATTGAGCGTGAAGATTTTCTAAGAAAGCAACGTACCTTTGACAATGGCTCTATTCCACATCAGATTCATCTTCAAGAAATGCGTGCTATCATTCGTAGACAGGCTGAATTTTATCCGTTTTTAGCAGACAATCAAGATAGGATTGAGAAATTATTGACTTTCCGTATTCCCTACTATGTTGGTCCATTAGCGCGCGGAAAAAGTGATTTTGCTTGGTTAAGTCGGAAATCGGCTGATAAAATTACACCATGGAATTTTGATGAAATCGTTGATAAAGAATCCTCTGCAGAAGCTTTTATCAATCGTATGACAAATTATGATTTGTACTTGCCAAATCAAAAAGTTCTTCCTAAACATAGTTTATTATACGAAAAATTTACTGTTTACAATGAATTAACAAAGGTTAAATATAAAACAGAGCAAGGAAAAACAGCATTTTTTGATGCCAATATGAAGCAAGAAATCTTTGATGGCGTATTTAAGGTTTATCGAAAAGTAACTAAAGATAAATTAATGGATTTCCTTGAAAAAGAATTTGATGAATTTCGTATTGTTGATTTAACAGGTCTGGATAAAGAAAATAAAGTATTTAACGCTTCTTATGGAACTTATCATGATTTGTGTAAAATTTTAGATAAAGATTTTCTCGATAATTCAAAGAATGAAAAGATTTTAGAAGATATTGTGTTGACCTTAACGTTATTTGAAGATAGAGAAATGATTAGAAAACGTCTAGAAAATTACAGTGATTTATTGACCAAAGAACAAGTGAAAAAGCTGGAAAGACGTCATTATACTGGTTGGGGAAGATTATCAGCTGAGTTAATTCATGGTATTCGCAATAAAGAAAGCAGAAAAACAATTCTTGATTATCTCATTGATGATGGCAATAGCAATCGGAACTTTATGCAACTGATTAACGATGATGCTCTTTCTTTCAAAGAAGAGATTGCTAAGGCACAAGTTATTGGAGAAACAGACAATCTAAATCAAGTTGTTAGTGATATTGCTGGCAGCCCTGCTATTAAAAAAGGAATTTTACAAAGCTTGAAGATTGTTGATGAGCTTGTCAAAATTATGGGACATCAACCTGAAAATATCGTCGTGGAGATGGCGCGTGAAAACCAGTTTACCAATCAGGGACGACGAAATTCACAGCAACGTTTGAAAGGTTTGACAGATTCTATTAAAGAATTTGGAAGTCAAATTCTTAAAGAACATCCGGTTGAGAATTCACAGTTACAAAATGATAGATTGTTTCTATATTATTTACAAAACGGCAGAGATATGTATACTGGAGAAGAATTGGATATTGATTATCTAAGCCAGTATGATATAGACCATATTATCCCGCAAGCTTTTATAAAGGATAATTCTATTGATAATAGAGTATTGACTAGCTCAAAGGAAAATCGTGGAAAATCGGATGATGTACCAAGTAAAGATGTTGTTCGTAAAATGAAATCCTATTGGAGTAAGCTACTTTCGGCAAAGCTTATTACACAACGTAAATTTGATAATTTGACAAAAGCTGAACGAGGTGGATTGACCGACGATGATAAAGCTGGATTCATCAAGCGTCAATTAGTAGAAACACGACAAATTACCAAACATGTAGCACGTATTCTGGACGAACGATTTAATACAGAAACAGATGAAAACAACAAGAAAATTCGTCAAGTAAAAATTGTGACCTTGAAATCAAATCTTGTTTCCAATTTCCGTAAAGAGTTTGAACTCTACAAAGTGCGTGAAATTAATGACTATCATCATGCACATGATGCCTATCTCAATGCTGTAATTGGAAAGGCTTTACTAGGTGTTTACCCACAATTGGAACCTGAATTTGTTTATGGTGATTATCCTCATTTTCATGGACATAAAGAAAATAAAGCAACTGCTAAGAAATTTTTCTATTCAAATATTATGAACTTCTTTAAAAAAGATGATGTCCGTACTGATAAAAATGGTGAAATTATCTGGAAAAAAGATGAGCATATTTCTAATATTAAAAAAGTGCTTTCTTATCCACAAGTTAATATTGTTAAGAAAGTAGAGGAGCAAACGGGAGGATTTTCTAAAGAATCTATCTTGCCGAAAGGTAATTCTGACAAGCTTATTCCTCGAAAAACGAAGAAATTTTATTGGGATACCAAGAAATATGGAGGATTTGATAGCCCGATTGTTGCTTATTCTATTTTAGTTATTGCTGATATTGAAAAAGGTAAATCTAAAAAATTGAAAACAGTCAAAGCCTTAGTTGGTGTCACTATTATGGAAAAGATGACTTTTGAAAGGGATCCAGTTGCTTTTCTTGAGCGAAAAGGCTATCGAAATGTTCAAGAAGAAAATATTATAAAGTTACCAAAATATAGTTTATTTAAACTAGAAAACGGACGAAAAAGGCTATTGGCAAGTGCTAGGGAACTTCAAAAGGGAAATGAAATCGTTTTGCCAAATCATTTAGGAACCTTGCTTTATCACGCTAAAAATATTCATAAAGTTGATGAACCAAAGCATTTGGACTATGTTGATAAACATAAAGATGAATTTAAGGAGTTGCTAGATGTTGTGTCAAACTTTTCTAAAAAATATACTTTAGCAGAAGGAAATTTAGAAAAAATCAAAGAATTATATGCACAAAATAATGGTGAAGATCTTAAAGAATTAGCAAGTTCATTTATCAACTTATTAACATTTACTGCTATAGGAGCACCGGCTACTTTTAAATTCTTTGATAAAAATATTGATCGAAAACGATATACTTCAACTACTGAAATTCTCAACGCTACCCTCATCCACCAATCCATCACCGGTCTTTATGAAACGCGGATTGATCTCAATAAGTTAGGAGGAGACTAATGGGCTGGCGGACAGTGGTTGTTAATACGCATTCCAAGTTGTCTTATAAGAACAACCACTTGATTTTTAAAGATGCTTATCAGACAGAGATGATTCATCTGTCTGAGATTGACATCTTATTACTTGAGACAACAGATATTGTTTTGTCAACTATGCTAATCAAACGCTTGGTTGATGAGAATATTTTGGTCATTTTTTGTGATGACAAACGTCTGCCAACAGCCATGCTCATGCCTTACTATGCGCGTCACGATTCCAGCTTGCAGCTGAGTCATCAGATTTCTTGGACAGAAGAAGTGAAATGCGATGTCTGGACAACAATCATCGCTCAAAAGATTTTGAATCAGTCATGTTATTTGGGAGAATGTTTTTATTTTGAAAAATCTCAGTCAATTATGGATTTATATCATGACTTAGAGCCTTTTGACCCTAGTAATCGAGAAGGACATTCTGCGCGGATTTATTTCAATACCTTATTTGGAAATGTTTTTTCCAGAGAACAAGATAATGATATTAATGCAGGTCTTGACTATGGTTATACGCTGCTGTTAAGTATGTTTGCGCGTGAAGTGGTTGTATCTGGCTGTATGACACAATTTGGTCTCAAGCATGCCAACCAATTCAATCAGTTTAACTTTGCCAGTGATATTATGGAGCCTTTTCGTCCAATTGTTGACCGTATTGTTTATGAAAATCGAAATAACTCTTTTATTAAAATAAAACGTGAGCTATTCAGCATGTTTTCAGACACCTATCTTTATAATAATAAGGAGATGTATTTGACAAATATTGTCAGCGATTATACCAAAAAGGTAATCAAGGCGCTGAATAATGATGGGAAAGGAGTTCCTGAGTTTAGGATATGAGTTACCGATATATGCGAATGATTTTAATGTTTGATATGCCAACAGATACTGCTGAGGAACGCAAAGCTTATCGTAAATTTCGGAAATTTTTACTGAGCGAAGGTTTCATCATGCATCAGTTTTCAGTATACAGCAAGCTGCTTTTGAATAACTCTGCCAATACAGCCATGATTGCCCGCTTGAAGGAGAATAATCCAAAGAAGGGCAATATCACCTTGTTGACCGTGACTGAAAAGCAGTTTGCCCGTATGATTTACCTGAATGGTGAGCGTGATACTAGCATTGCTAATTCGGATTCACGACTGGTCTTTCTAGGGGAGGCTTTTCCTGATGAAACTTAATTTTCCTATATTGGATGAACCAATAACTCTTGAAAAATCTACGATTTTGGTATTAGAAGATGTGCAAGTTTTTGCTCAAATGGTGAGAAATCTTTATCAATATGATGAAGATAGTGAACTTAAATTTTTTAATAGAAAATTTAAGAGTCTGAAACCATCTGAGTTAATGCTTGTGACAGATATTTTAGGTTATGATGTCAATGCCCCGTCCTTGCTGAAGTTGGTTCACGCTGATTTAGAAAATCAGTTTAATGAAAAACCAGAGGTTAAGTCTATGGTTGAAAAACTGGCAAATACCATTACGGAATTAATTGCTTATGAATGTTTAGAAAATGAATTGGACTTAGAATATGATGAGATTACTATTTTAGAGTTAATCAAAGCTTTAGGCGTCAAAATTGAAACACAAAGTGATACCATTTTTGAAAAAATGTTTGAAGTCCTTCAAGTTTATAAGTATCTAAATAAAAAGAAGCTTCTCGTTTTTATCAATACTTTATCCTATTTTAAAAGAGAAGAAATCGCGCAAATTCTAGAATATATTCACTTATCCGATATGGTTGTTTTATTTCTTGAACCCCGTAAAATTGATGGTTTTGCTCAATATATTTTAGATGAAGATTATTTCTTGATAACAGAAAGCAACAACTAAATACGAATAATAAGATAGTTTCTAAATCAGGGGCTGTCTTTTATTATGGATTGACAAATGCGTATAATGCGTATAAAATAAAAAGAGAAATGTTATTTGCCATTAACAGGGAAAGAATTAGCTAAATTAGCGATAAACAATGGATGGGAAGAAGTTCGGGTGAGAGGAAGTCATCATCATTTCAAGAAAGATGGAGTATCTTATATTGTGACGATTCCTATTCATGGAAATAAAGTGCTTAAAATTGGTCTTGAAAAGAAACTCTTAAGGGATTTAAATTTATTATGATAGAGGAGGAAGTCGTCATGTTAAAATCATATCCTGTAATTTTTCATAAGGAAGAGGAAGGGTATTGGGTTGAATTTCCTGAATTTGGCGGTGGTACGCAAGGGGAAGATTTGGAAGAAGCCATGAAGAACGCTCGTCAGATGTTAGAAAGTGTGTTGGCATCTTATCTTGATGAAGGGTTGGTTCTACCCATTTCAAGCGATATTCAGAAAATATCTGTTGAAGATGGTTTTGCGACCATGATTCAAGCTGATCCTAGTCCTTATCTCAAAAATAACAAAGCTATTCGGAAAAATGTTACCGTGCCTGAGTGGTTGATACGATTAGCAGACCGTGACCGAGTAAATTATTCTGAAGTATTAACAAAGGCTTTGGAAAAGAAACTACAATTATAAAACAATAAAATCGCTAGAAAGATTGATTTCTAGCGATTTTTTAGGTATAATATAAGCAATCAAAACCTTTTAAAAAAGAATCATTTTGAAGCTGAAATCTGGCTGAGATGAATGGCGCGATTACGAAATGTCGAGACAAAAATTGGTCCACGAGGTTTTAGAGCTGTGTTGTTTCGAATGGTTCCAAAACAAAAGGAAACGCCATTAATTAATATGGTGAGTTTTAGAGCTGTGTTGTTTCGAATGGTTCCAAAACGATTGAACCAGCTAGCGCAGTTAGTGCTCTGTTTTAGAGCTGTGTTGTTTCGAATGGTTCCAAAACCGCTAAAAGCTGTTGTGTCATCATAGTTAGGTTTTAGAGCTGTGTTGTTTCGAATGGTTCCAAAACTAAATATTTTCAATTAGACAATAGACAAACGTTTTAGAGCTGTGTTGTTTCGAATGGTTCCAAAACTGCCTATGTATTCGGACATGACTTGCCACAGTTTTAGAGCTGTGTTGTTTCGAATGGTTCCAAAACATGTGAAAAGAAAGTAACTACTACATTTGAGTTTTAGAGCCATGTTAGTTACTGATTTACTAAAATGCATTATGCGAAAGATTTTTAAATAAGCAAAAGACACTTGAAGCAATAATTCAAGTGTCTTTTATGGGACTTTCTTTAATTTTTAGGTAATGACCGTTCCGATGACTTCAATTGTATCATCTTCTTTTAAAATGATGTCATCATAATCTGGATTTAATGAGATGAGTCGAATTTCTTTGTTTTTTCGGTAGAGTTTTTTGACATATGCCTCATTATTTACAATAACAACGATAATTTGTCCGTGATGGATAGCTTTAGTCTTTTTAACAAAAATAACGTCACCGTTGTAAAATAAAGGTTCCATACTATTACCATTGACAATAAGAGCAATATCATGTTCTGGAATTGGTATTGGGTATTTAATGGTTTCTTGTTTTTCATGTCCAACCCAGATACCAGTACCAGCTGAAACTTCACCATAAATCTGAATGTTTTCGTATTGACGTCCAAAGGTTTGATACAAATCCTTAGCTTTTATCACATTATCCCAATGAATAATTGTCTGATCGTTTAATTCTTTGGCAATAAAAGAATCAACAACCTTTTGATACTGCGTATGATTTGATTTGTCAGCAACTTTATCCTCAGTCGTTTCATCACTGGCAGACAAGCTTGCTGTTTCATCTTGTTCTTTTGATTGTTGGTAACAGAAATCTAAGACTTTTATCTGTCTCTTCATTTCTAATTGTTTGGCAATATGATTAATTTTATCAAGAGTAGAAGAGTCCTTTTTACTTGCAAATCTAGGGTCAATATCGGATTTTTGTAAACCAAAGTAATCTGCGATTTTTTGAATATTCCCTATTTTTGGCAAACTCTTTCCCTTAACATATTCGTTAAGACTACTTGTAGGAATGTTAAGAATAGTAGCTAAGTGAGATTGTTTCATTCCGCTCTCAGCTAGAAGTCTTTGAAGATTGGCAGAAATAGCCTTCATTGCTTCTAAATCTTGTGGAGTTAATTTACCGCGTCCCATGCTTCACCTTCCTTAAAGTAAAATCATTTAATTACATAATATCGCTTTCATCTATAAATGTAAATAGAAAAATAGTTTTTAAGAAAAAATACTTGACTTCCGTTTTAAAACGAATTATAATATTCTTATTAAAAATAGCTTTCATAAAGGTAAAATTTTAACTACAATATAATCTTCACCTTATTAATTTCAAAATCTTAAAATCTGTGGTGGTTAAGATGATTGATTAGGTTCCCTTTTTCTTAATTAATCTGCCTTTTGAAATTAAAAGTATTTCATATGAATAATACTGCTATTTTTAGGTAATGATTCCTATGCAGTTTGTATGGGAATCAAATGGTAAGTTGAAAGGGGATGCAGAAGTGGAGAAGTTGACATTGCGAGCTCTCAGAGTGAATTATAGTTTAAGTCCCAAAGAGGTGGCTGATTGTCTAGGAATCCCTCAACACACTCTGCTAAGCTATGAAGAAGATAGTTCTGAAATTCCCATTCAACTGGCCAATGATTTGGCCAATTACTATGATATCAGTTTAGACTCTATTTTTTTTTGGTAAAAATTCCGATTTAAAACAGAAATTCAAAAATAAGAATAATAGATAAGAGAAAGCACTTTGGTTTCAATTGGAACTATTTTAAGTGAAAATTTGTAATAAAAAAGACATTATTTTTTAATTTATGAGTCTTATTCTTTGAAAAAATGTCTTTTTATTGTTATAATTAAAATTGTATTCTTATGAATTAATAATATAAAGGATGGTTTTTATGAAATCGAAAACTGCTAAAATTACTTTGCTAAGCAGCCTTGCTTTGGCGGCTTTTGGAGCAACGAATGTTTTTGCAGATGAAGCATCAACTCAATTAAATTCTGATACTGTTGCAGCACCTACTGCTGATACACAAGCATCAGAACCGGCTGCAACAGAAAAAGAACAGTCTCCTGTTGTAGCTGTTGTCGAAAGTCACACACAAGGAAATACAACAACGACAACATCTCAAGTTACTTCTAAAGAATTGGAAGATGCTAAGGCTAATGCTAATCAGGAAGGTTTAGAAGTCACTGAAACTGAAGCTCAAAAACAGCCTTCGGTAGAAGCTGCAGATGCAGATAACAAAGCACAGGCACAAACAATTAATACAGCGGTAGCTGATTATCAAAAGGCAAAAGCTGAATTTCCTCAAAAACAAGAACAATATAATAAAGATTTTGAAAAGTATCAGTCTGATGTCAAGGAGTATGAAGCTCAAAAGGCAGCTTACGAGCAATATAAAAAAGAAGTTGCACAAGGTTTGGCATCTGGGCGTGTTGAAAAAGCCCAAGGACTTGTGTTTATTAATGAACCTGAGGCAAAACTTTCTATTGAGGGTGTTAATCAGTACCTAACAAAAGAAGCACGTCAAAAACATGCAACTGAAGATATTCTTCAGCAATATAATACTGATAATTATACAGCTTCTGATTTTACCCAAGCAAATCCATATGATCCAAAAGAAGATACTTGGTTCAAAATGAAAGTGGGAGATCAGATTTCAGTTACCTACGATAATATCGTTAATTCAAAATATAATGATAAAAAGATTAGTAAGGTAAAGATTAATTATACTCTCAATAGTTCAACGAATAATGAAGGCAGTGCACTGGTCAATTTGTTCCATGATCCAACTAAGACAATTTTCATTGGTGCACAGACATCTAATGCTGGCAGAAATGATAAAATCAGTGTGACGATGCAAATTATTTTTTATGATGAAAATGGCAATGAAATCGATTTAAGCGGCAATAATGCCATTATGAGTCTCTCATCGTTAAACCATTGGACGACTAAGTATGGCGATCATGTGGAAAAAGTAAACCTTGGGGATAATGAATTCGTTAAAATACCGGGCTCATCTGTTGACTTACATGGCAATGAAATCTATTCGGCTAAGGACAACCAATATAAAGCTAATGGTGCAACCTTTAATGGTGATGGAGCAGATGGCTGGGATGCTGTCAATGCTGATGGAACGCCACGTGCTGCGACGGCTTATTATGGTGCAGGTGCTATGACTTACAAGGGAGAACCCTTCACCTTTACTGTTGGTGGTAATGATCAAAACTTACCAACAACCATTTGGTTTGCGACTAATTCAGCTGTAGCTGTGCCTAAAGATCCGGGAGCTAAACCAACACCGCCAGAAAAACCAGAGTTGAAAAAACCTACTGTGACTTGGCATAAAAATCTTGTTGTTGAAACTAAAACTGAGGAAGTTCCTCCAGTGACACCACCAACAACTCCTGATGAACCAACGCCAGAAAAGCCAAAAACACCAGAGGATCCTCAATCACCTGTCGTAGCTAAGTCAGTAAGCTTTAGAACGGCAAGAAAAGGAGAAATGCGTGTTAGAGAGCGTGATTATCAACCGACTCTTCCACATGCTGGGGCTGCTAAACAAAATGGTTTAGCTACTCTTGGTGCTATTTCAACTGCATTTGCTGCGGCTACTTTGATTGCAGCTAGAAAAAAAGAAAACTAGAGTGTTAATTTCTATAAAAAGAGGTTGGGACAAAAAAGTGTTCCGCCCTTTTTATTGTATAGTAGTTGATTAGATTAGACTCAAGCCTTTAACAGTCTACTGAACTGTTGAAGGCTTGAGCAGCAGTTCTTGTTAATACCTAGTCAATTTTGCGGAGGTGGGACAGCAGAATTGAAATCACAATTTCATTACGATCTACCGATTTTTATTCCGCTCTTTGTGGTTTTTGTGATGGGTAAGTTCACTATAAGTATTATGGAACTTTTGAGTTCACCAAAAAGATCCTATGATTTTATAGTGAGGTTAAATGGGCTATCGTTGTTTGATATGCAAAATATAGGAATTTTCAATAATAATTGAAAAATATTAGTAGGTGAAGCTAGAGGAAAGTATTATGACAGATCAAGAATTAGAACATTTGATAGTGACTGAACTTGAAAGTAAAAGATTAGATTTCACTTATTCTAAAGATATAACAGAATTTTTTGATGAAGCATTTCCTGAATATGATCAGAACTACTAATGATTTATAAAATGATTTATAAGATATGCTCATTGCTTTTTCAATCTTGTAGGGTTAAGGTTATAAGTCAAAGCGTGAGAATTCCAATTAATTACTGCGTCAAACTGCTAAGTCTAATAGATTTAAAAGAGACTGGATTTTTGTCTTAGAACAACTGTTAGATAATATAAAGACAGGATAAGGTTATGGTAAGCCCCTGTCTTTTTTGTTATAATAAAGCTACTGATTAATTTTGACAAGGATAAAAAATGACTATAGAACAACTTAAAAATCGTCAGGAGAAAATTCGTAATTTCTCTATTATTGCCCATATAGACCATGGGAAGTCAACGCTGGCAGATCGTATTTTGGAACAGACAGAAACTGTTTCTAGCAGAGAAATGCAAGCTCAGCTTTTGGACAGCATGGACTTAGAACGTGAGCGTGGTATTACCATTAAATTAAATGCGATTGAGCTTAATTATAAGGCTAAAAATGGTGAAACTTATATTTTTCACTTGATTGACACGCCAGGACATGTTGACTTTACTTATGAAGTGTCACGTTCTTTGGCAGCCTGTGAAGGTGCCATTTTGGTGGTAGATGCTGCACAAGGTATTGAAGCGCAGACCTTAGCCAATGTTTATTTGGCTTTAGATAATGATCTGGAAATTTTACCTGTTATCAATAAAATTGACTTGCCAGCAGCTGATCCTGAACGTGTGCGCACTGAGATTGAAGATGTCATTGGACTGGATGCTAGTGAAGCTGTTTTGGCTTCCGCCAAAGCAGGCATCGGGATTGAAGAGATTTTGGAGCAAATTGTGGAAAAAGTACCAGCTCCAAAGGGGGATGTTGAAGCCCCACTCAAAGCTCTTATTTTTGATTCTGTCTATGATGCTTATCGCGGCGTTATTCTGCAAATTCGGGTCATGGATGGTATGGTCAAACCCGGAGATAAAATTGAACTCATGAGCAATGGCAAGACTTTTGACGTGACAGAAGTAGGAATTTTCACTCCTAAGGCTGTTAATCGTGACTTTTTGGCAACGGGTGATGTAGGTTATTTAGCTGCTTCAATCAAGACAGTGGCAGACACTCGTGTTGGTGATACAGTGACTCTGGCGGACTGCCCTGCCGAAGCACCTTTGCATGGTTATAAGCAGTTGAATCCCATGGTTTTTGCAGGAATTTATCCTATTGATTCCAGCAAATATAATGACATGCGTGAAGCCCTAGAGAAATTACAGCTTAATGATGCCAGTCTTCACTTTGAACCTGAGACTTCTCAAGCCCTTGGCTTTGGTTTTCGTTGTGGCTTCTTAGGTCTTTTGCATATGGATGTCATTCAAGAGCGATTGGAGCGTGAGTTTAATATTGATCTCATTATGACAGCGCCATCTGTAGTTTACCATGTTTATACCACAGATGGGGAGAGGCTTGAGGTTTCTAATCCATCTGAATTTCCTGATCCAACTAAGGTTGATAGTATTGAGGAACCTTACGTTAAAGCCCAGATTATGGTGCCGCAAGAGTATGTGGGAGCTGTCATGGAATTATCACAACGTAAGCGCGGCGACTTTGTGACTATGGATTACATTGATAATAACCGAGTCAATGTTATTTACCAGATCCCTTTGGCTGAAATTGTTTTTGATTTTTTTGATAAACTAAAATCCTCTACCCGTGGTTATGCTAGTTTTGATTATGATATTTCTGAGTATCGCAAGTCTAAGCTGGTAAAAATGGATATTTTGCTCAATGGTGATAAAGTTGATGCGCTTAGCTTCATTGTCCATAAAGAGTTTGCCTATGAAAGGGGGAAATTAATTGTTGAAAAGTTGAAGAAGATCATTCCGCGGCAACAATTCGAAGTTCCCATTCAAGCAGCGATCGGTCAAAAAATTGTGGCGCGTTCTGATATTAAGGCCTTGCGGAAAAATGTTCTTGCTAAATGTTATGGCGGAGATGTTTCCAGAAAGCGTAAACTTTTGGAAAAACAAAAGGCTGGTAAAAAGCGGATGAAATCAATTGGTTCAGTTGAGGTCCCTCAGGAAGCCTTTCTCAGCGTTCTGTCCATGGATGATGACGATAAGAAAAAATAGTTTTTAATAGTGGCAGCAGGAGATTGCAATGGCAGCACTTAATAAAGAAATGGTTAATACTTTGCTTGGTCCGATTTATACTTGTCATAGAGAGGGTAATCCCTGTTTTGTCTTCTTAAGCGGTGCTGGTTTTTTCAGTACGGCTGACAATTTTGCTAATATTATTGACAAATTGCCTGATAGCATTGGCATATTAACCATAGATGCCCCCAATAGTGGCTACAGTCCTGTTAGCAATCAAGCGAATGTTGGACTCAGAGATTGGGTCAATGCTATTTTAATGATTTTTGAACACTTTAAATTTCAATCGTATCTTTTATGTGTTCATAGCATTGGCGGTTTTGCAGCTTTGCAAATAATGAATCAATCATCAAAGGCTTGTTTAGGCTTTATTGGGCTGGAACCAACGACTGTTATGATTTATCGTGCGGGTTTTTCTTCGGATCTTTATCCTCAATTGGCTCTGCGGCGGCAAAAATTAAAAACAGCAGCTGATAGGCTTAACTACCTTAAAGATCTCAGTCGTTCTCATTTTTCTTCTCAACAGTTTAAGCAGTTGTGGCGGGGCTATGATTATTGTCAGAGACAATTAAATGATGTTCAGTCTTTGCCTGATTTTAAAATAAGGCTTGCTTTAGGAGAAGAGGATTTTAAAACTGGTATTTCTGAAAAAATTCCTTCTATTGTTTTTTCGGAGTCTTTTCGTGAGAAAGAATATTTAGAATCTGAATACCTAAATAAGCATACACAGACAAAACTTATTCTCTGTGGTCA</t>
  </si>
  <si>
    <t>MKKPYSIGLDIGTNSVGWAVVTDDYKVPAKKMKVLGNTDKSHIEKNLLGALLFDSGNTAEDRRLKRTARRRYTRRRNRILYLQEIFSEEMGKVDDSFFHRLEDSFLVTEDKRGERHPIFGNLEEEVKYHENFPTIYHLRQYLADNPEKVDLRLVYLALAHIIKFRGHFLIEGKFDTRNNDVQRLFQEFLAVYDNTFENSSLQEQNVQVEEILTDKISKSAKKDRVLKLFPNEKSNGRFAEFLKLIVGNQADFKKHFELEEKAPLQFSKDTYEEELEVLLAQIGDNYAELFLSAKKLYDSILLSGILTVTDVGTKAPLSASMIQRYNEHQMDLAQLKQFIRQKLSDKYNEVFSDVSKDGYAGYIDGKTNQEAFYKYLKGLLNKIEGSGYFLDKIEREDFLRKQRTFDNGSIPHQIHLQEMRAIIRRQAEFYPFLADNQDRIEKLLTFRIPYYVGPLARGKSDFAWLSRKSADKITPWNFDEIVDKESSAEAFINRMTNYDLYLPNQKVLPKHSLLYEKFTVYNELTKVKYKTEQGKTAFFDANMKQEIFDGVFKVYRKVTKDKLMDFLEKEFDEFRIVDLTGLDKENKVFNASYGTYHDLCKILDKDFLDNSKNEKILEDIVLTLTLFEDREMIRKRLENYSDLLTKEQVKKLERRHYTGWGRLSAELIHGIRNKESRKTILDYLIDDGNSNRNFMQLINDDALSFKEEIAKAQVIGETDNLNQVVSDIAGSPAIKKGILQSLKIVDELVKIMGHQPENIVVEMARENQFTNQGRRNSQQRLKGLTDSIKEFGSQILKEHPVENSQLQNDRLFLYYLQNGRDMYTGEELDIDYLSQYDIDHIIPQAFIKDNSIDNRVLTSSKENRGKSDDVPSKDVVRKMKSYWSKLLSAKLITQRKFDNLTKAERGGLTDDDKAGFIKRQLVETRQITKHVARILDERFNTETDENNKKIRQVKIVTLKSNLVSNFRKEFELYKVREINDYHHAHDAYLNAVIGKALLGVYPQLEPEFVYGDYPHFHGHKENKATAKKFFYSNIMNFFKKDDVRTDKNGEIIWKKDEHISNIKKVLSYPQVNIVKKVEEQTGGFSKESILPKGNSDKLIPRKTKKFYWDTKKYGGFDSPIVAYSILVIADIEKGKSKKLKTVKALVGVTIMEKMTFERDPVAFLERKGYRNVQEENIIKLPKYSLFKLENGRKRLLASARELQKGNEIVLPNHLGTLLYHAKNIHKVDEPKHLDYVDKHKDEFKELLDVVSNFSKKYTLAEGNLEKIKELYAQNNGEDLKELASSFINLLTFTAIGAPATFKFFDKNIDRKRYTSTTEILNATLIHQSITGLYETRIDLNKLGGD</t>
  </si>
  <si>
    <t>1423759.SAMN02369452.FC92_GL000539</t>
  </si>
  <si>
    <t>GCF_001434845.1</t>
  </si>
  <si>
    <t>Liquorilactobacillus hordei DSM 19519 Scaffold1| whole genome</t>
  </si>
  <si>
    <t>GATCTAACATTATTGGTTTAACGTCTTTCTAAAAC</t>
  </si>
  <si>
    <t>ATATAAACAACCAATAGCCAATAATTCCAAAAAGAACTGGCCCAATCAATTCTAAAAAAAGATTCAAATAATTCTGAGTTGTAATTGCATCAACCATTGTCGATCCAACTCCTAGTAAAAGAACAAAATTAACAATCACTACTATCGTCACATATTTCCATTTAACTTTAAAAATCTCATAGGGTTTCGCAATTTTTTGATTGTGCTTAAAAAAGATAAAAGCACTCACCAAAAATAAATAAGGCAAAGTAGACGAGACATTGTCCATTAAAGTTAAAATTTCATAAAAAGCTTTTGCAGAATTATTCCCAAATGATGTTAATGCGATTAACACACAGACAATCAATGCCTGCCACCACATAGCATTACTAGGCATTCCGAAACGATTAAGTGCTGGAAGTGACTTTGGCCATAATTTTTTGGGAGTACCAAGAATAAATGATTTTATTGGCATATAAACAATCACAAAAAATGATCCTAAATAACTTAGCAACATTGTAAAAGAACCAAAGCGAGCGAAAAAGAAACTGAGTTTTTCGGATTGATTGGCCGATAAACCAACCGTATTCCCAATACTATATCCCAAATTACTCATCAAAACATAGGTTGTATTACCTAAATTCACACCTTTTCTCTGAAACACTTCATGCCAATTCGCAGATGTGCTCCATAGAAAAATGATAAGCGCATAAGCTGATGCAATCAATAATGCACTTATACCTAATGCAATTGGAAAATTTCTTTTTGAATTTTTCATTTTATCCGAAATACCACCTAGTGCTTCAATTCCAGCATATGCATAGACAGCATATATCAAAAAAGAAATCATTTGGCTAGTTGACTGATAGCTTGGTCGAGGCGATTCAATGAAACTTTTAGGAAAGTTAATTGGTTCTGCGAGCTTGAAACCATTCAGAACAAGAAAAAAAAGACTTGCCGATATAAAAAACAATACCAAAACAATTGCTGCTATTCCCCCAATTGCAGCCAATCCAGATACCTTATCTAATCCTCTTGAGGAGATAGCTGTGACAACAATAATAAATATTATGCTGATTAAACCAATTGTCTCAGTTGAATTCAGACCCAAAACATGCCATTGTCCTGTTTTATCCGCCCCACTAATTGTTGTAGATAGCATTATCCAAATCTTAGAAACAGTTGAAACTGTTAAAATTATCCAAGATGCAATCCATATGAAGCCTCCGATGAATGCCCATTTTAGTCCTAAAGACTTTTCTAACCACGAGAAAACTCCACCAGGTTCATCACGCATTGCGACCCCAAATTCTGAAAACATTAGTGTTGATGGTACAAAAAAGAAAAGAGCAGCCAAGATGTACCAGATAATCCCAGCATCCCCCATAGTGTAATACGCAATCGATGTGTTATCGAATGAAAAAGTCGAAGTAAATATCATGAGCATGACGCTCATTAATGTAAGCTGCCTTTTATCTGTCATCTTTATTCTCCATAAATCCTAATTAATCTTATTAAAATACTATTCAAAAGTAACATTTTGAAACTACTTGTCAAGTGGTATAAGTATCTATTGCTATTCAATTTACTTTATAAAAAGTGCCTTCCATATAGCAAACAATTAAGGAAGCAAAGTTTTCTATAGCATTGTATTTTCATAGTAAATAAGTTAAAATTAGTTTATTAATTTATTATGAGAAAGATATATTTTTAATTTTCTTAATCGTGATTAAAAGTAATTTCCAGCTATAAATTATTTTGTTTTACAATCGTTTAACATCATCAAGATTTAATTAGTCACACATGGTTAATTGATAATACGCATTTATTGCGTAAATTAGCAGAAAAAAGCCGTGGCAAAATTTTTTGTCGTGGCTTTTTTCTGTAAGAGGAGTGTACATAGTGAAAAGAAACAACAAAGAATTAAATCGTGCTTTATCTTCGCGTCAAATGCAGATGATCGCACTAGGAGGAACGATTGGAGTTGGGCTGTTTATGGGATCTTCCGCTACAATCAAGTGGACTGGTCCATCTGTCTTATTAGCGTATGGATTAGCCGGATTAGTGCTATACATAGTAATGCGTGCACTAGGAGAAATGCTTTATGTTGACCCTTCAACGGGTTCTTTTGCAAATTATGCTTCGGAATATATTCATCCTCTTGCAGGTTACCTTACTGCTTGGAGTAACGTCTTTCAATACCTAGTAGTTGGTATCAGTGAAGTGATCGCTGTTGGCCAATATTTAAATTATTGGTGGCCCAATCTTCCAGACTGGATCTCAGGAACAATTGTAATTGTTACACTATGTATTGCAAATCTTGTTTCTGTAAAAGCATATGGAGAACTAGAATTTTGGTTTGCACTGATTAAGGTCTTAACAATTATCTTTATGCTAATTTTGGGAGCCCTCGTAATCCTATTAGGTTTAGGAAATAACTGGCATCCACTTGGCTTTTCTAATTTATGGTCTCACGGTGGCTTTTTTACAGGTGGATTTAAAGGATTTATCTTCGCGCTTTCAATAGTAATTGCCTCCTATCAAGGGGTTGAAGTCATTGGAATTACTGCAGGTGAAGCTAAGAATCCCCAAGTCACAGTTATTAAGTCAATTAAGTCGATTGTTGCCCGCATCTTATTATTTTATATTGGTTCAATTTTTATCATTGTCACAATCTATCCATGGAATCAGCTTGCTAATGTTGGTTCACCATTTGTCGAAACTTTCTCACGCGTAGGAATTTCAGCCGCTGCAGCCATCATCAATTTTGTGCTTGTAACTGCCGCAATGTCTGGTTGCAATTCTGGAATATTCAGCTCAAGTCGAATGCTTTATACCCTTGGTCTAAAAAAAGAAATTAATGATAAGTTCACAAGATTATCTTCCAAAGGTGTTCCAGTTTTACCAGTTCTCACAATTTCTACAGGGATTTTACTTGGATTATTATTAAATGAAATTTTGCCTTATTTTGTTAAAAGTAGTTCTAACATTTTCGTTTTGGTCTATAGTTCCAGTGTCTTACCTGGAATGGTACCTTGGTTTGTAATCTTATTTAGTCAATTGAAATTCCGTAAAATAAAAAAAAATGAGTTAACGGATCACCCCTTCAAATTACCGTTATATCCTTTCAGTAGCTACTTCGCAATTTTAGCATTATCTCTAACTTTATTATTTATGTTCTTCAATCCTGAAACTAGAGTTTCTGTAATTGTTGGTGCAATTTTCTTGATTATTATGTCTTTAATATTTTGGAGGACGCATCGCAATAACTAAGCCAACTCAAAATCAGTATAATATTAAAAAAGGGCTGTAGAAAATTCTACAGTCTTTTTAATATAGAAATATAAATTGGCTCTTCCACAAAAAGCCTTGTTGCATTTTAACGCCTGCTTGATGAACCATTGTTCTCATTTTTTCAGAATCAATTCCTTCAATTACAAGTTCTACCTTTGCTTCATTAGCAACTAACTTCCAAAATTTAATTAATAATACCAATGATTCCATACTCAGTGTCTTAAAGGGCACTATTGATAATTTTAATCTTTTTATGTGATTAGTATTTGCTAATACAAATGCCAGTGTATTCATCCCCATTCCTACATCATCAAGCGCTATTTCGTATCCCATTTCTTTTATCTTGGATATTCGTTTTATTGTTTCTCCTGTTTCATTAGAAGCGCTTTCAGGAATTTGCTCTGGATTCTTAATATTATGTTTATACTTCAATTCATGTTCTAAACTAGCCCAGGAGTCCATGGCAATCGTTCTCAACTGAATCTCTGCATAATAATCACCTGGAACATGCCCATTAATATCTGGATATGAAGTATTAAATTTTATAATTAAGTGATAACTTCTATAGCCATTGGGTTTTGACTTTGACACGTAATCCTTTTCCTTAATTACATCACACCAGTCTTGTTCCTTTAAAAGACCAACTAATTTGTAAATGTCATCAATAAAGTTGCATACAACTCTAATCCCAATTGCATCCTTACAATCATTAAGTGCACTTCTAGGGGTCAGATCCAAACCTTTTCGCTGACATTTCTCAATCATACTTTCTTCTTGTTTAACTCTGCCACTTAGATGTTCGTATAGTTTCTCTTCATCTCGTTTTTCAATTTGATGACTAAGCTCGCTGATTTTGTGCATAATTTCGTTTTTTATTTCTGGAAGATACTTGCCATAAGCACCATATATTTCCATATTGTTCATTCCTTCAACTGCTAATTTGATATTTTCACTTCGCAAAATTAAGAATTGATTTTTCCATACTGTCTTATATTCTTAAAATAACACACAAATATTAAGTAAATATGGATAAAATTTGAAAAAGATCTTTAATTATTATTTTTCTTACTTCTTTATTGATATTAAAATTATTATTTCATACTAGCCGCCATCTTGATAGCCGTTGTAATATCATGTGCGTTTAACTGATATATCACATTGTTTTGCTGCCACATAATTAATTGATTACGACTACCATATGAACTATTCACATCCGCTTTAATTACCCCATATTGCGAAGGTGCTGGTAATCTGTAGGACTCTAGCATATTCACTATTTGAACGGCCAAAGTCTTAGGATCTTGTTGATTGACAGCCGTTGCATGGACTGTTAACGACCAATTTCCTTCATACCACGAAAGATATCTCTGCCCTGCGCCTGCATCTTTATACCCTGTTATGTTGTGCCCTAAATCTATGGTAGGCAAACCATTTAAATCATTTTGTTTAATATAATCAATTTGCGCACTCGCTTCACTTGAAGTTCCATATGATGTTTTTTTAAACTGAACATAAGGAATTTCTTTTGATACTGCTTCATCATTTAATTGATACGCGGTATTCCCCACACTATAACTGATTGTATAATTAGCTTGATTTCCTTCATAGCGCACATTTAATTTATTGCTCCCATTTTCTAACCCATCAGTAGTTGGTAAGATAACATTTCCTAGAGCATTACGTAGTTGCTGATTAAAAACACTCAACCTAGTTACCGTAGATGAATTGTTGCTATTAGATGCAGTTGAATTTGATGTTGTCGTACTCGAGCTAGTCAGTCCTTGACTAGAAGATGTTGATGTTGACTCAACAGCAGAACTTTTTTCACTGCTGCTCTTTTGTGAAGATTTAGAGTGCTTTTTTACTGAAGTCTGCTCTGAAGTTGCTTTTTTACTAGAATTTGCTGCTTGCTTTTGACCTCCACATGCAGTTAGTAAGCCTGCCATCAATATTGTTAATAATAAAGCTGTCTTTTTCCCCTTTTTCATGATGATTCCCCCAATTTTAAATTGTTAGTTCTCGCAGACAATCTCCCTTAATTATTTGCTGAAACTTCAATCATCTTTCGAAATATCTTGTTTACACTTTTAACACTGTCAATTAACATTTCTGGATGAAATTGAACTCCTAAAAAAAACTCCAAGCTGGGGTCTTCGAGGACTTCTACAACACCGTCAGAAGTGGTTCCTGTAATCTTTAGACTCTGTGGCACAGATTTAACCAACTGATGGTGAAACGAATTAACAACCAAGCTGTCTTTTTGAATAACCCTATCCAACAATGAATTCTCTGCAATTTCAATCTTGTGCGTTGAAATTGGCGGATCTTGAAGTTGGAAATGTCGCAATGTATGCTCAGCACGGTAAGAAATATCCTGGTATAATTTTCCTCCACGATAAACATTAATTATTTGTGCACCACGACAAATACCCAATATCGGAATTTTTTTTGTTTCAGCTGCTTCCAGCAACGCAAATTCAAAATCGTCTCTCTCAGGAAAAATTGCACCACATTTTTGCTGAATCTCTTCGCCATAATTAAAAGGATTCACATCCTGCCCACCTGAAAGAATCAAACCATCCACCGAGGCAATAATTTGCTTAGCCGTTTCAGCTGGACTTGTTGGTAAAATCAGTGCAACTCCCCCATTATTATTTACAGCTCTAATATAATCATTATTTACGTAAGCACGCTGGTAGCCTGGAAATATTCCTCCCTGATCTTTGATGATGCTTCCTGAAATACCAATAATTGGTTTTTTAGTCATATTTCTCCTCCAATCAAATTCGATAAACCGCTCTTTTTATTATCGGATTCAAAGGTTCTAATTTCTATCATTATAACAAAAAAAGGGGAGACTGAGTCAAAAGTTAAATTTGTTCTATTCTCACTATCGATTGCAAATACAAATATTTTGCAAAAAAAAGGAAGAGATTGGTCAAAATGATTTTTTGATAGTCTCTTCCTTTTTTTCAGTTAAGTAAGGTTACTTTTTTGTTACTCAATTCAATAATAATTATCTACAAAAATTAGCAATCATTTAATTTATTTTCTAGTAGGGGATGTGCCAAACGTTAAATTTTGTCCCAGTTTCGCTAATTATTTTGTATAAACGTGTTTCATAAGTTTAAATTCTACCAACTTATGAAACACTCCCATTAACTATTTTTCTTTGAGGATTGAAGTGCAAGCACTTCGCTCAAGCTCGGTGCTTTCGAATCTTTTTCAGATATCTGCTCACGATTATTTGGATCTATACTGATTGGCCATTCAATACCTAATTCAGCATCTAGCGGAGTCAATGCAACCCCAGACATTCCTGGAGCCCACTCGTTGTCAAAGAAATACAAATATTCCGTGTTCTCATCAAGTGCCTGAAATCCGTTGCAGACCCCTTGTGGAACAAATACTTGGACTCCTGGAGTTAGTTTAACTGTTACAACTGCCCCAATTGTCTTACTATTTACTCTCGTATCCACATAAACACCATAAGCAGATCCATAGGCTACTGTTACCAACTTTGACATTGCCTCACCATGAAGTCCGCGAACTGCACCGCGTTGAGTCCGTGTTAAATTCACTTGACTCCATGCAGAAACAGTATTTGGAAGAAAACTTGAATAGCTGCTTTGACGATAAAGTTCACGAACAGTACCGCGACCTTCAGTTACCATTTTAGCATTAATAATTTGTAACCCTTCAATTTTTGAATCTGTGACAGATAATTTATCAATATGTAAACTCAACTTAATCCCTCCATTGGCTTTTTATAGCATTATCAATAAAGATTTCAAAAAGACAAATACTTCACCAAGTATTACTGTCTAAATCAATTTCAATATTTAAGTCATACCACTTAAACAAAATTGATTCAAGTTCTTAAAAATTACGTTCTTCATTTAAATGATTACTTTTTAAAAACTCATTGCAAGACATTATTTCTATCCTAATATTTGGTATATAAATACTTAGACATTTATGACCTAATTAAATAACTAACATAGGAGTTTTTATATATGAAACGATATACCAGCGTTTTTAAAGCGAGTGTTATGTTATTAAGATGCAAAATACGGAAAAAAATCAGTTCGTTTCGTTCTCTTTCAGAAGAATTATGAATTACCTCCTGCATCAAGATTAAAGATGCAAAATTGCTGAAATTATAATGGAACTGAAGTTATTCCTAAAGAATTTAAAAAATTAAAAATAGGGAACCACACCCCAATCTGATTAAAAACAAACCAAAAACTAGTGCTTGGCGGGCTGATATCACTTATCTTAAGCTTCAATATGAAACTTGGGTATATCTTAGTTCAGTACATAAACCAAAGATTCATAGGATGCTCGCATATAAATAGGAGGATAGCTGATTAGTAGCTACAGTTAACCAAGCACTTGAATATCATAAAAAACCAGCAGCTTTCACTAGCTGCCTAGATCTAACATTATTGGTTTAACGTCTTTCTAAAACTAACTTCGCCTTTAATCTCTCCGTTTCTAAGGATCTAACATTATTGGTTTAACGTCTTTCTAAAACCAGCCGAATGCAGCTCCTGGCACATCGCTTGGATCTAACATTATTGGTTTAACGTCTTTCTAAAACCGTTATTTTCTAATCACGATCTCACAAAGAAAGTATCAACACAATAATATTATTCATACCAATCGACATAATCCTTGTCAATATAGTAAAAATTGCAATTTTTATAAAATTCATTTGCTTTATTATCTGTGAATTCAATGAGAGCAAGTGGCAACATCACGTCTTGTAGGAATGCTGCTAAATCTTCCATTTGTTCAATTGTTATGTAATGAGCTACATTACAAATAGTTAAACATGATTTCATTTCACATATTTGATGAATTTTAAGAACTGTTTTTATTATATCATATGGTTGTTTCAAAATATCATCATCAAAATGTGTATGCGCAAATTTTAACGATTTTCTCAAATCAAAATCATAAGTAACCTTAATTGGAAAGTCTGCTAAATACAGACCCTCTTGAATAGCGTTATCCAGATTTTGAGTTGCCAGATGAATTCTACCTCTTTGTTCATCTGGCATATCTGCGAACATCTTTTTAAAAATAGCCGGCAAATACTTCTTGTCAAGATTCTGCGTTATCATCAAGTCTCCCAACCAATCAATCGCCCCGGTTACTTCCACTGCATTAAATTCATCATCATAAGCTTTTACTAGGTCACTTTGATCTCTGCATCCTAGAATAAAATCTCGGTAAACTATCGGATTATCAGTAGCAATCACATTGATCTTCCCCCGCTCAATATTGAACAATTTATGCGTGGCGTATGATATCTTCATAAAATCACCGTCCGATCTGAAGAATTACGCACATCCTCAACAGGGGCCCCCACCAGAAAGTGCATATCATTATATTGTTTCTCTGTTAATACCAATGATTGAACCAGTCCACTCTCAGGTAAAAATGTTTCAATTCTATGTTCCATGAACAAAGCAGATTTTTTATTCACACAAACTCTAACATATACGGAATACTGCACCATAATAAAGCCCTCATTTATTAATGACTTTCTAAACTTCCGATAGTCCTTTCGCTGCTTACTTGTTTCTACAGGTAAATCAAACATTATCATTAACCGCATTATTTGGTACCTCATTTGTTAACTCCACCTCAATTTCGACATGATCTTTCTCACCATTCAAAAACTTTAAAGAATTTCTGACATGCTCAATAATGGCATTTTTAAAAAGCATTTTTCTGCCATTGAATTTAATCTCTAGACTTAACAATTCTACTAGTCCATACTTAATATCTGGTGTAAATTCAACAAATCTTTGGCCAGCAACCCAATAATCAATTACTGGTCTAAACGGCTCCATCAAATCTGAGCTTAGATTAAAAGAATTATTTTCACTATGATGGTGGATACCAATATAAGTTAAATACCCATTGGTCACCACTTCTTGATTAACCGTCGATAATAAAATAGAATACCCATAGTTAAGGGCTGCATTAATTGGTGAATTATTACGCCTTACAAATTTTGTATCAAAAAGCAGTGGAAAATATTTTCTGGCAACTGTTGCTTCTCGATTAGTAAAGTCATTAATTTCAATTTTCTCTAATTCTGTACCAATATCAGTAATATCTCTTTTATATAAAGATAAAACATTCAGTTGATTTTTAATTTTGCTAAAAATTATTTTTGTCCATAATATTTCTTGTGTTTGGACAGACCAGTTAATCTGCGTTGTCAATAGATCGATATCGCGATTATTAGGATAGTAACTAACTGTTTCACAAATCGGTTCATGCATACTATCTGAAAATATGACTTTCACTTCATGTGCCGCCAAATGACTGATCAATGCCGAAGTTATTACTGCTTGAGTCGTTGCAATCAACAATAGGCTAATATCATCCAGAGGAATTTGATTAATTCCATCCCTAGTCTGAACAGTCATCATGCGAGAAGCATATGAAAGTTTTGCGTGTTGTGTAATGATAACAGATCTCCATCCCATCTTAAAACCACTCCTTGTCAAAATAATAATAGTGTTATATAATTACGGCGCTGGGTAGCTCCCAGCGGATTAACATTATTGGTTTAACGTCTTGTTTTAAAATCAAACAAAACACTTTAGTGTTGAGTTTTAACTTTTGACCCACTTTATTAGTGGGCAGTACATAAAAAAGGAATCACTCTTATAATGAGGAGTGATTCCTTTTTTATTAATACATCTACAAATCTTTAAGTGTCACTCTTCGCTCAAAAATTCCTGTTGGAGATTGATAACATAGAATTGCGTTTTCCGAAAGTATAATCCCACTTGGATACTGTATCATTCCAAGTGGTGTAGAAAATTTAAGGCTTTTTAAATCTTTCTTAGTTGCATTTGCATGCAATCCTTCCAATATTTCATTCAACGTCTCACGTTTGCCGCTTTTTAATAATTTTGTTCCTGAGAATAAATTATTTATTGGTAATTCAGTAAAAATCTTTCTACTTTCATGTAATTTCTGGCGAAATTTATTTTTGTCATATAAAGAAAAATATTTGTCTACCTGTGCAAGAATTTCATCGTAAACATTATCTAAATCAACAGTTGTGTATTCTTTTTTTTCAAAAATACTTCTATCTAAAACTTCCAATGCATACTCAGATAAGACCAGTTGCTTAGCATTATATTTATACGCTGAACTTCCCAACATATATTTCTGATCACCATCAATAATCAGCTGTCGATATAGAGTTTTGGAAACCACGATTTCAAAATTCTCTAACTTTTGTGTAATTTTACCGGTTTTTCTATCTTTCTTTTTCTTAATAAATTGTGGTTTTATAACATTGTATAAAACTTTTTGGTATGCTTTACTACCTTGCTTTGCGGCATCATTCAGTTTAACTACTGCTCTTTGTGGTATACCAACTACCATATATTGCTTTTTCTTAGTAACTTTAACGATTGCCAGAAAAGCATCATTATTATTGGTGTATCCTCCATAAATATCAATTGGTCGATCCTCTTTAACAGGAATCAATTTTTTGCTTCCTGCTACTGCGGCCGAGTATACAGTTTGCTTAAACATCGCACCTTGTCTAGTCAAAACTTCATGCGTTACCAGCATATATTTAAAATTATAAATTCTTTTAAATCGTGCAATTCCTTCATCACGATGCCAGAGAATTTCTCCTGTATCATTATCCTTAATGATCTTTTTCTTATCATCTTCTATATCATGCAAAAAATTAAAATACTTTAATTGGGAATCATCAACCTTTTTAAAGCATCCATAAGTGAAATATGCACGCAATTTTGGATAACGCCGATAAAGATAATTTCCGATAAAGGTAGTTAAATAGGCGTCCAAGGCATGATGATAATCATTGACATTTCGGTTTTTGATTAATCCAAAATCCTTACGTAACTGTGAATTCATTTTAGCTCGAACTTCAATGATCTCACTTTTACTCTGATATTTGTTATACAAAAACTCAGCAACTAGTCGGATAACTTGGCTTGTTTCAACCAATTGTCGTTTAACAAATCCTCTTGCAGTAAATTTATTAATAGAATCAGGATCAGTTATCAAATTATTAAATTTTCGTTTGGATATCAACCCCTGATCATACAGTCTTTGCCCATGTTCTCGCACTTTATACCTATCATTTTTTGTGGGAACATTATCAGATTTGCCATTATTTACGGCTGCACTCACTAAAACACGATTATCAAGCGAATCATCTTTAATAAATGCTTGCGGTAGAATATGGTCAATTTGATAATTACCAATCTGATCAATGTTAATTGACTTACCAGTATACATATCTTTGCCAAGCTGGGTAAAGTACAAGAAATATTTATCAGTTAAAGTCTGTTTTCTGTCAGAAAAACGTTGTAACTCATCCTTTACTCCAGCGTTCTCGACCTCATTTGCAACGCTTTTATAAATTTTTTCAATTTGCTGCTGTCGCTCGACAGAACGACGCGGTTTTTCTTCGGGCGCTCTAGTAAATTCAATTGATATTTTTTGCGGAGCTATTCCGCCCATAGCTTTTTGAATATCTTCAATAACTTTAACTACTTGTCGAATAGCTTTTTTATTTTGCGGAGATGTATAGGCATCTGCCAAAACTTCTTCTAAAGTATTTCCTTTTAAATGCTGATTATTTTCTTCTTGAATTCGTTGTGCGAAATCTTCTTCAGCTTGAACTTGCATAAAGTTTTGTTGAGTATTCCACATATGCTCAATAATTGAGCATTCATCAGAATCTCTTAAGCCTTTAAGTAGCTTGGCTGATAATTTACCCCAACCATGGTAATTTTTATTTTTTAATTCTTTTTTTTGCCTATCGTTTAACCATTTAATTTCATTTAATTTTTCACTGTAAATATTTTTGTCTTCAAAAATAGTTGCCCATTCAATCATACGTTCAAAGTCATTTTGTCTAGCAGGATTATCAATATCTTCGCCAAAAATTTTTTTTAAATCAATATAGGTCGCTAGACTGGAGACAAAATGCTCTGGTTTTGATAAGCCACTAATCTCAGGAGTAGTTAAAAAGCTGCACTCAGCTTTTAAATAATTTTGTAACTTAACTATTGTAATAGTTTTTTGTTGCTGAAATAACTCTTTAAAAACTTTCTGCTTAACAGAAACTTTTAGTTTACGCCCATCAGCTCGCAAGTTATTTAATTCATTCAACACTTTAAACTTCTGGTAAAGAAGGCTTTCATCAGGTAAAACATCTTCTGCAATTAGATAACTGTCTTTTGTTGTCATACGTCGAATAAAAGTATTTGCTGACTCCATTTTGTTAACTTTCTCATCAAAATTCCATGGTGTGATTCTACCAGGCTGTTTACGTACCATCCAAGCAAATTCTTTCCCTGAAGTTTTCTTTTGGTCAGTTGCTGTAATAAGCGGTCCAACGTAATATGGCACACGAAAGGCTACTAACTCATCCAATTTATACTTTGCAACCTTACTCCGTTTTTCATTCGGATTAGTTTCTGCCAAAAACGGATAGTACTTTGCTTGATTTTGAATAATTCTGTCTAATTCTTGCTGATGTAACTGATGTGGGATCACACCATTAGCAGATGTTCGCTGTTTAGGCATAAAATTCTCAGCATTAATCAATTCTAGAATTTCATCCGTAATCAAAGATGATTCTAGATTTTGCTTAACCTTAGAATAAAAATCTGCTTGATTTAGTTTCTTGTTATTATTTCCATGTACATATTCGTTATATGCCTCATGTAAACCATGTGCTTTCTTTTTATCTTTAGTATTATTAATCTGCTGTTTTAAAAGTGCTAGATGCTCTTTATGTAGTTCATAGCTACTAATCATTGCTTCTGAAATCGATTTTCCATCGGGAACAATTCCGTTCAAGGAAATCTGTGAATACCATTGATGAATAATATTCAAAGCTTCCTGCTGTGGGGTATTTAATTCTTCCAGCAAAACGACGATTTTTTCGTCTGCATCCTCATCTTCTAACTTAAAAGACCAATCATTCGAACTATCTGTAGTAACATTTAAAATGACATCAAATTTAGCTTTATTTCCCAGAATTGCCTTACTGAATTCCGTTGCAATTTTTTGATGCTTTTTAGCGACAGATATATCATCTACCTTTTTTGCTAGTTTTTTTAAACTTTCACGCTGACGGTCAAGTCTAGTTTTGGAGTTATCAAGTAATAATTCACTAATTTCATTCATGTCAGCAGTATTCAATTGAAAAGAATCGTTAATATCAGAAATATAAAATTGCTCAAATAAATCGTTTAATATATCAGCATCTTTCTTAAAATCAACTGCTTTGGAAGAAAATTCATTTATCAAAGTATTAATTAAGAAGTTTCCTCGATATTTAATAATATGATGCACAGCCAAATAAATTTCTCTAATATCAAACTTTCTATCCTCTGTCATTAAGGCATGTCTCAAATGATAAACTGTTGGATATTTATCATAAAAAACGGTATCATCAGAAAAAAGTAGTGAACCATAATACTTTTTGCGTTCATCTCGTGGTGAAATATTTGATTCCTTCATACGTGCTAAAAAATATGGATCCCCCTGTGCTAAGTATGGTGCAAATATTTCCTCCAAAAGGCCTAAACGCCATTTTCTCCTTTTTAGTCTTCTACGTGTTGTTCGAAAGCTACGCCGTTCTGACGCAGTTTGACCTTCCTTAAAAAGTCTTACTCCAATATAATTTTTTCCCTTAACCTGTACTAACTCATCTTGTTCATCTGTCACAGCAAATCCGATTGAAGATGTCCCAATATCCAAGCCAACATTATATCTATTATTTTCCACGCTATATCTCCCTCTATATAATAATTACAGCTTACTAATTATATCTTTTTAACAGTTTTTTTTGACTGATTCTTTATAAGTGTATTTTACTACTTTATATCTAATTTTAAGGCTTTTTTTATACGTAATATATAAAAAAAGAGCAGCAACATACTTTCTTCGTTGCAACTCCCATGGAACCTTAGTAATTATAAATTCTCTAACTTGTTTTTCTTTTCGTTTTTCGCTAAACAAACTGCAACTGCATAGATTGACCATGCCCAAACAATATGTCCAAAAAATTCAGAAAAATGTTCGTCAAATGGTTGGTTCCAAGCTGCTGGAACAGTCCCCATTGCAGGCATAATAATAATATGGAAAGCAATCCAAATTACAATCCCGTATGCAGCACCTTGCCACATTGTTGTTTTCTTCCAATATTGTGCCAAAAAAATGAATAATGCAGCAAAAACAATTGAAAATGCAAAATGAATAATTAGTGCAACAAAGAAAACCTTCTGATCAGTAGAATAATAAACGAATGCATGAACTGTTTTTGAAGACATTCCGAACTGTTCTAATAAGTGCTGTGGTGGATTCGTGGCATTTCTAGCCAATGTACGTGGTGGTAAAATATTTTCCCATCCGATTTTGACCATACCTGAAATCATACCAGCAATAAAGCCATACCAGATACTCTTCCAAACAATTGTTTTAAAAGCTATCTTAGGCTTTGATAAACTTAACATTACCTATTCCCCCTTCTTACGGTTAAATATCATACTATTTGTGAATGATTTTTCAGATACATCGTGTACCATAATCTCTCAATATTAAAGGTATTAATGTCTTAAAAGTAGAAATAATTGCCCTTTTTTGCTCATAATTAGCACATTAAAGCATAATTTAGATTTGTAATTTATTTTTAATTTTCAACCCATCTAATTTCCGAATTTACTTTTAAAATCAATTAAAAACTTCTCTGGTTAGTCATAAAATATCCTTATTAACTTCATTCTTCCTTACTATAAACAAATAAACCTTATGTTAAGATATTTGTGTAATTTTCCATAAAATGATCTGGAAAGGTGAGTAATTATGATCAGAAAATACGATAGTCAAAGAATGTATCGATTAATACTCAAAATCTATGAAGCTTATGGCTTTTCCACTAGTGATAGCGAAAAAATTGCGCATATACTAATTTATACTGACATGCACGGCATCGAATCACATGGTGTTCAGCGTATGTCTATGTACGATAAATTTATTCAAAATGGCAAAATTAAAATTAACAGCTCTCCTGAAATCATAAAAGAAACTAGTGTTAGTGCTGCTGTTGATGCTCACTTTGGAATTGGTCAATTAAATGGTATCTACAGCATGAATCTTGCAATCAAGAAAGCAAAAGAACACGGTGTAGGAATTGTTACTACCAAAAGATCTGGTCACTATGGCATAGCTGGCTTCTATGCAAACATGGCTGCGAAACAGGACATGCTCGGAATATCTTCAACTAATTCTCGACCTGGAATGGTCCCAACCAACTCAACTCAGCCTTTTTTAGGAACTAATCCAATCGGTTTTGCAATGCCCGCTCATCCTCACAACTTCATTCTTGATTTTGCAACCACTACTGTTCCGCAAGGAAAAATTGAAGTTTATCGTAAACTAGAAAAGAACTTACCTGAATTTTGGGTGGCCAAAGATGGTATTAACCCCATTCATGATCATAATGACAAAAAAGATCTAGATTTACTTCGAGTACCAAAATCAAATGTTGGTCTGACTCCACTAGGAGGTATCTCTGAATTAACCGGTGGTCATAAAGGCTTTGGATTAGGAATAATAGTAGAGATCTTCACCTCGATTCTTTCACAAGGAGACACCTCATCTGAAAATGATGGCAGCAATCCAGCAATTGGTCCTTGTCAAAGTTTCATTTCAATTGATCCAGCGATTTTTGGAAGTAAGCAAGCAATTATCAACCGTTTTTCTGATTATTTACAAGAAATTCGTGAACTACCTGCTGTTCCTGGTCGGACAATCTATGTTCACGGGGATAAAGAACAACTTAGATACATTGATGCAAAGAAAAATGGAATTCCGGTTGATGATGCTACAATATCTGAAATTAAATTAATTGCCACTCGTTTAGGCGTTCCTTTTAAAGAATACTTATTGTAAATTAACTCTAAACTAAAGTTCTCAATTTCGTATAACAGGAGTTTTTTTACAATTATTAATATATTGTTTTGATCATATGAACTCTACAACTTGTCTTTTCTCGGTTTCAATTTATTTTTGCGCAAGTAAAGAGGCATTGCAAAAGTTAACTTTTGCAGTGCCTCTCTCTTTATTTATTCTGGAATCAACTTTGAAGCCACTATTGCCAAAGCCACACCTGCACCAAGCGGTAAAAAAGCAGAGTAATTTAGATGGCTGATTTCAATTATCATCATCAGTGCCATCAGTGGTGCTTGCTGTGACGCCGCTAATAATGTGCACGCACCTAATAAAGAACACTGCCAAATCGGAACAATAGTAAAAAAGGAATGGAATATAATACCTAAAACTGTCCCAATAACTGCCCCAATTGCAATTGATGGTGTCAGTGTTCCACCAGAGGCACCAGCTCGAATAGTAAATACTGTGATAGTAGCTTTAACAATTGCACCCAGAAGTAATGCCCAAATCATCTGCTGATTAAAAGTATCAATGGATAATTGTGCCAGTGCTCGTCCATTCCCCATAATTTGTGGAAAGGATAAGGCAAATATTCCAGTTATTAATCCCATCAGTGGCAACTGCCATAAAATCCCACTACCTTTTGGCTGGTGCTTCCCTGCCCACTTAAAACTCCTGCGGAAAATCCCACCTAATATTCCACATAAGGGTGAGACAAGAAGCACAAATATCAGAAAAGTCATTGAAAATTGTTGATTTCCTACCAAATAATAAGGGCCAAATCCCTTAACAATTGTGCCAATCAGCATTGCTATTGCAGACATAATTATACTTACCACAACTGCTTTTTTAGTTACCTTCTTAAGCAAGATTTCTATACAAAAAAGCATTCCTGTAAATGGAGTACTGTATATTCCAGCAAATCCAGCACCAGCAGCAGCAGCCATTAGTAACTTTGAGTCATCGTCAGATAATGCAAGATGCAGTTTACCCAAAAAAGTATTCCAACATTGCGCCAACATTGCCCCAGCTTCACGTGGTGCAAGTTCTCGACCAACAGAACCACCCGTGCCTACATAAAAAATTTGTGTCATTACATGTATTGCAGTTTGAACCGGAGGCATTTTCTCGCCTGACAGTCCTTTAGCGATCGTCACTGGTTTATTAATCCTTGTTCTAATAAACCACCAAATAATTGCTGCAATTATTGCACCAATAAAAACAGATACCATCCGATGGGCTGGAAGAATTTCCAATGAAGCTGGGTTTGCTGCATTTTCTTGAAAACTAAGAAATAATCTTTCTACACCATCTAATAACAGACTTAACAGCAACGAGCTAGTTCCAACTATAATTCCAAGAACAATTGTTGAGAGCAAAAGAACAAAATTCTCTTTTTTTAAAAACTTATTCACGTGATACACAACCTAACTGACATATAATTTATTATTATGGATAGTCCTAAGTCCCCATTATAATAAACTATAAAATACATCTCAAATTTAAATAGCATAAATCTGTTAAAACTTGTAAGTTTCATTTCTGATAAATAATATAGCAAAATATTCAACTGCTACTTGCTTTAATTATTTTTTCGTAAAACTTATTTGATTGAAATATCAATAAACTTTCCTTCAACAAAGTCATATAATCCTTGATCTGTTAATTTAAGTGAAGGGATCACAGGTAATGTTAAGAATGACAACGTTATAAATGGATCAAATTCTAAATTATTGCTATTACTTATTTCCTGAAATGCCTCAATAATATTGTGTAAGTCTTTGGCAGCTTCTTGATATGGCTTATCTGACATCAGTCCTGCTATGGGTAACGGCATATCTGCCAATACTTTGCCAACTGAAGTTACTGCTATTCCCCCGTTAAGTGCAGTAATATGTTGAATTGCAGCGTAAATCGAATCGTCATCACTTCCAACCGCAACAATATTATGCGAGTCATGTCCAACCGTTGTTGCAACCGCACCATTTTGGATGTTAAAGCCTTGTACCAAGCCTATTCCGTATGTCCCTAGATTTTTGTGGCACTCAACCACAATCATTTTTGAAATATCTTGTTCAAAATCATTAACAAATTTACCATCTTTTATTGGAACCTTCTTCTTAAGATGGATAGTCTCAATATGATTAGGGATAATCCCAATTACATTACATAAAGGATTGGATAATGATAACGCCAAATCTTTAAGCCTTAATCGCTGATGTACTGTTTTCTGTCCAAACTCAAGCGTTACAGTATCATTTTCATCAATCCATTTACCAGTCTTCATTACTTTTTCAATCTTGACCTCATTCACATCTGATAGAATTAACAAGTCTGCAACGAATCCTGTGCTAAGTGCTCCAAAGTTCATTAACTTATGTGCCTGTGCAGCATTATAACTAGCAATTGTATATGCAGTTTCCGGTCTAATTCCATTTTGAATTGCTAATTTAATAGAATAACTTATCCCCCCCTGCTTTATCAAATCACTAATCAATTTATCATCAGTACAAAAAGCAAACCTTTGCGCATTTTCTTCGTTCACGGCCTTAATAACTTGTTTAAGATCTCTTTCAACAGATCCCTCTCTAATAAAAGTCCAAAATCCCGCAGCAACACGTTCAAGAGCCTGTTGCTTGGTCGTACATTCGTGATCAGTGTCAATCCCGACCTGACGATAAACATCTAACTGTTCAGTATTTAAGCCCGATCCATGTCCATCAGCATGATATCCTAAAGATTGTGCATCTTTAATTTTTTGCATCATATCGTTATCACGCCGCGCAACTGCAGGATAATCCATCACCTCTGCCAAGCCTTTTACTTCTGATTCCTCATACAAAGGTTTTAAATCTTTTGCATCTAATTTTGCACCATTATGTTCAAAACTGGCACATGGTACAGAAGACGGGAGCATAAAGGAAATATCAAGCGGTGTTTGGCGTCCATCACAAATCATATATTTGATGCCCTCAGTTCCACAAACATTCGCGATTTCATGCGGGTCAGTTACAATTGAAGTTGTTCCCGCAGCTAAAAGAACTTTCCCCAATTCACTGGGTGATACCATTGAACTCTCAATATGTACATGCGCATCAATCATTCCAGGCACTATATAGCGATTCTATGCATTAAAATATTCTGCTGCATCTAGCTTAGCATTGCCAGTTGCTACTATTTTCCCATTATTAATCCATAACTTTTTTTCTTCAAATTGACGACTATAGACATTCAAAACCTTTCCATTTTCTATACATAATTCAACTTTCCCACTCATCACTATCAATTCCCCCCGTACACCAATAAAAAACTCTTGTGTTACATACTATTCTCCCAAAAATATAAGTTGCAAGACTGTAACAGTAATACTTTACGATAATTTTAAATTTATTGATTTTAGCTGGCAAAAAAAACAAAAGTCAGTAAAATTTGTACACTAATACGAAACTATGAACATGTTCTGGTTTACTATGATTAATTTTGAGTTGAGAATAGAACAACGATTTATCTAGCACGTTTATCTGGAATAAAAATAGAGGTCAGATCAAAATTTAACTTTTAATCCAGCCTCCAATATATTAAACATATCTCAACAAACAAAATTGTAATACTTTTAGTACTCGCCCCAGTACTTCTCTATTGTCGTCTTACCGACACCGGGATTAAAACTATTTGTTGGATCATTCTTCTTATAATGTGCTACTAATGCCGGTGCTGCTTTATACAAGTGTCCAACATTATGCTCTGCAGGGTAGATCGCACCCCTTTTATCCAATAACTTCAACATTTCTTCCTTTAATTCATGTGGATCCACACCAGGTTTTAAAATATAATCTTGGTGCATAACATGGTCCAAGAAATGCCCGTAATATAACTTGTGTTCAATCTTATCTTCAATTTCTTTTGGCAACTTTTCAAACCAATCATACTCATTGCGTCTCAATGCAACATCAATTGGTAAAATATCAGTAATCGTGTCTTGGAAGACTTCTTGATAGCGAATTGCAATTCCAGCGGTTACATAACGATGTAATTCAGCACGCTTCGTTTCTTTCGCAGTAGCTTCAAAATAATCTCCTTCAGCAGTTTGAAAATACGTCTTTAAATATTCACGCGCTTCTTGAATACCATCACCTTCCATTTTTAGAATAAGGTAATGTTCATATTTTTCGTGAAATTCTTCTAGGCGTTTCGGAAGTTGATTTGGGAATATCATTCCTAACTTCTGCAAAACTCTATCTGGTAAATATGGTTTAATGAAGTGAAAATGCCCCAAAATTCTTTCTGCTGTCGCTTTTAATGAAAACAAATATGGTAAGAAATCCGTTCCCAATCTATCAATAACTATTAAGGAATCTTTTCCATATTTTTTTGCCAGAGTATAGGCTTCACTGTGCATATATTCACCCGAAATCGGTAAATTCTTAAAGTTTTTCATGATATGGCGTCTGAGATCTTCCAATACATTAGGATGATTGGTTCCTATATAGAAAACTTGTGATGCTCCATCCTTAGGGAATGTATCAAGACGAACTGCAAAAGTTGCAACTTTACCTGCTGAACCAGAAACCTCATACAATTGGTGTGGATCGGCGTTATAACGTGCTGGTGTATCAGCCTCAACATCACGTACACGTGCCTGATAATTTGGAATATGTCCATAATGTTCAGCCTTCTTTACATTATCAACATCAAAATTACGCTGTTCTAAATTAGTTAAGATTTCCTCTGGAGTTGTTCCTAAATCAATCCCCAAATGATTGACCAAATGCAGTTCATCATTCTCGTCAATTCTTGCATATAAGGATAATTCAGTATAAGCTGGTCCACGTCGAATCAATGCACCACCAGAATTATTGCTGACTCCTCCAACTACAGAAGCACCTAGAGTTGACGAACCAATTACTGAATGTGGCTCACGATTAATTGGCTTCAAAGCATTTTCCAACTTAAATAGTGTCGTACCAGGAAATGCTAGCACCTGTTCTCCATGGTTAATCAGTTGCAAACTCTTGATACGATGACCACTCACAACAACAACTTCACGATCATATCCTTCTGCAGGTATAGATCCTTCTGTTAAACTTGTATTAGAAGCTTGCATGATAATAATAATATCATGCCGATGCAGTATTGTTAGTACCTGCCAGAGTTCTACTAAATTTGCTGGAAATACGACAGCCAAGGCATCGCCCTTACCTGAACGATATCCCTTTCGAAAACGGAGTGACTTTGCTTTATTTGTAATAACATGTTTTTTCCCGACAACTGTGTTTAATTCTTCTACTGTTGACATTTTTTCTCCCTCACAAAACAAAATTTATATCAAATACCTATATTTTAATATCTGTGTAAAAAACATCTTATAGGATATATTATTAGTAAGTGTATAATCAAATTTGATAAAAGCTATAACCATATGTTATAAAAAAGGAGTACTGGTGACTATGAACATTCAAGATATCCAATATTTTAGAAAACTGTATGTATTAAGAAATTTCTCAAAAGTCGCTAAGTTCTACAATGTTAGCCAACCTGCTATTAGTAATTCAATCAAGCGCTTAGAAGTTTTATTTGATGCAAAACTAATGATTCGTGAATCGTCCCGTAAAGAACTTCTTATCACACCTGCAGGGGAGCAACTCTTTCAGCATTCAATTAGAATTATCAATGAATTTGAAACGGCTAAAAAAGAAATTAACCGATTGAATGCAAAAGTCTTTAATCTAGGCTTGGCCTCTGTAATTGAAAATACATATTTTTACAAAATCGCCGAGAGACTTAATGATAAAGGCTTGTTAAACCACATTAAAATCTATGAATCAGGATCTAACAGTCTTCGAAAATCTCTTCAAAATGGTAAAATTGATGTTGCCTTAATTGGTTCTCTAAATACTGAAAAGCTCTCTGAAATCACACAAAATGACTTAATAATTCAAAATTTTGCTACAAGTAATTTCCATATTTTCTTATCAAAAAAGCATCCTTTAGCACAAAAAAGAGGAATTTTCTTTTCCGAGTTAAAAAATGAAAACTTCGTATTATTAAACCAGAACTTTGTCCATTTGAAAGTCGCACAGATTTTATCTAAAGCTAATAATTTCAAGCTAAATGTCGTCCTCGAAACCAATAATGTAGGTTTTCTAATGGATATGGTCTCTCAAAACGTTGGCATCACTATACTCTCTGAAGTTGCACAAAATAATCATCCAGGTATCGTAAGCATCCCATTGCTAGATAAAATTCAACCACAACTAATTGCAAGTATCGCTTATCGACGCAATCATTATTTTACAAGTGAACAAAATAAATTATTAAACTTCATCGCAAGCGAACTAGGAACCGAAGTTGATCTTTAATAATCAATCTCGCTGTTTAAAAAATTAAATTTCAATTCATTCGTCTATTTATTACCCATGGCCACGTTTTATAAGTTAAAATTCTGCGTCTGATTTTGAAGTACTCATAACAAAATACTTGTCACGTTCATAATTTTTGATTATTCCTCTAATTTCCCCTATTTATGTTACGTGTTTATTTTGCTTACTACTTTTAGCTTCAGCATATGTATAAATGTTTAAATATTTATTTGCATATGTCCCCAAATATACATCTTTGACTTCCAAGTTTTTACCTACTAATTGTTTTTGGAGCCATTCAATACTGTGTCCTGTTTCTTCCAAAATGGCTTCATTTATTTGTCCATCCAAAATTAAGGGATATTTGATTGTTTCATCCCCATACTCAGTAATTGTTAATTGTCCATTTTGCTCAAGAATAGCTAACTTTACTTGCTTAATATCTGAAATCCCCTCAGTTCGCAAACGAAATGTTAAATCGTTAGCACTCATTCCATTTTTCAGTGCGGTGGCGACAATTAATTCTCCGTTTTTAATCAAGGTCTGTGGTTTCCCGTCAATTAACCACTTCATATATTTATTATGCTTTGTGATAAATCTCAAAACTGTTACTAGTAACGTCCAAATCAATAACACTAAAATATATTGCAAAACAGTAATGCTTTCATTGTAAATCATGCCTCCAACAATTCCGCCTAGAACATAATTTTGAACTTGGTCAAGGGCATTAATAGGAGCTAAGTTACTTTTTCCAGATAAATTGATTTGCAAAATAATTGTTAACAATCCAATTGCTAACTTAATTGTTATATCCGTATAGGATAACATTTTAATTTTTCACCTCACCTTCACGTAATGAATTGTACGATTAATTAAGACAGACTTAGACATTGTAAAGCTACTGCTATCATCGTTCACTTCTATTTTATAGAAGCATTTTCTAACTTTAATCAACATCCCACTAGTAACATTAGTTGTACTTGCCCATACTTGGTCTCTTTTTACATGTTTTTCTTTTGCCACGCTCTGAACAATTCGAATTACTTGTGATTTTTGACTATATTCATTTCTTACGTTCTGCCATTCATTTACCTGACTTCCAATAACTAGAAAAAGCAACAGCATCATTATCACAAATAAATCACGATATTTTAATTCTGTCCGCTGCCGCCACCAAAGTACCCCCATAATAATAGCAATTATTGCTACGGTGGCAATACTAATAAGATAAAAAATATTTTGCTGATTATTTTGATGAACTAGGTAATCATAAGAATAAAAATTCATTGCAAATTTTCCTTTTCTTTTATTGATAATTTTTATGATATTCTGAGCTACTCTGATACAATTGCACTTCAACATTTAATTATCACAATTGTTCATAAATTCAATTAATGTTCGCTTTAATTCAAAAACACTAATTAATACAAAAAAGGAACTTCTAAATCAGTTCCTTCATTTTAAATATTCTATAC</t>
  </si>
  <si>
    <t>MENNRYNVGLDIGTSSIGFAVTDEQDELVQVKGKNYIGVRLFKEGQTASERRSFRTTRRRLKRRKWRLGLLEEIFAPYLAQGDPYFLARMKESNISPRDERKKYYGSLLFSDDTVFYDKYPTVYHLRHALMTEDRKFDIREIYLAVHHIIKYRGNFLINTLINEFSSKAVDFKKDADILNDLFEQFYISDINDSFQLNTADMNEISELLLDNSKTRLDRQRESLKKLAKKVDDISVAKKHQKIATEFSKAILGNKAKFDVILNVTTDSSNDWSFKLEDEDADEKIVVLLEELNTPQQEALNIIHQWYSQISLNGIVPDGKSISEAMISSYELHKEHLALLKQQINNTKDKKKAHGLHEAYNEYVHGNNNKKLNQADFYSKVKQNLESSLITDEILELINAENFMPKQRTSANGVIPHQLHQQELDRIIQNQAKYYPFLAETNPNEKRSKVAKYKLDELVAFRVPYYVGPLITATDQKKTSGKEFAWMVRKQPGRITPWNFDEKVNKMESANTFIRRMTTKDSYLIAEDVLPDESLLYQKFKVLNELNNLRADGRKLKVSVKQKVFKELFQQQKTITIVKLQNYLKAECSFLTTPEISGLSKPEHFVSSLATYIDLKKIFGEDIDNPARQNDFERMIEWATIFEDKNIYSEKLNEIKWLNDRQKKELKNKNYHGWGKLSAKLLKGLRDSDECSIIEHMWNTQQNFMQVQAEEDFAQRIQEENNQHLKGNTLEEVLADAYTSPQNKKAIRQVVKVIEDIQKAMGGIAPQKISIEFTRAPEEKPRRSVERQQQIEKIYKSVANEVENAGVKDELQRFSDRKQTLTDKYFLYFTQLGKDMYTGKSINIDQIGNYQIDHILPQAFIKDDSLDNRVLVSAAVNNGKSDNVPTKNDRYKVREHGQRLYDQGLISKRKFNNLITDPDSINKFTARGFVKRQLVETSQVIRLVAEFLYNKYQSKSEIIEVRAKMNSQLRKDFGLIKNRNVNDYHHALDAYLTTFIGNYLYRRYPKLRAYFTYGCFKKVDDSQLKYFNFLHDIEDDKKKIIKDNDTGEILWHRDEGIARFKRIYNFKYMLVTHEVLTRQGAMFKQTVYSAAVAGSKKLIPVKEDRPIDIYGGYTNNNDAFLAIVKVTKKKQYMVVGIPQRAVVKLNDAAKQGSKAYQKVLYNVIKPQFIKKKKDRKTGKITQKLENFEIVVSKTLYRQLIIDGDQKYMLGSSAYKYNAKQLVLSEYALEVLDRSIFEKKEYTTVDLDNVYDEILAQVDKYFSLYDKNKFRQKLHESRKIFTELPINNLFSGTKLLKSGKRETLNEILEGLHANATKKDLKSLKFSTPLGMIQYPSGIILSENAILCYQSPTGIFERRVTLKDL</t>
  </si>
  <si>
    <t>119224.SAMN03955537.AKK44_08325</t>
  </si>
  <si>
    <t>GCF_001302265.1</t>
  </si>
  <si>
    <t>Streptococcus phocae strain ATCC 51973 contig_1| whole genome</t>
  </si>
  <si>
    <t>CAAGATTTCGTACTCGCGCCATTTGTCTCAGCTAGACTTCAGCTTTAAATGATTCTCATATTATTAAAACGATTATACCATTTTAAGCCTTATAAATCAATGATTTCTAAAGGTTATTCTTTTATCAGTTGGTGCTAAATCTGAAACTTACTTATTCCTGTGGCTGTGGTGAGAGCGGTTATATTATTAAAGTAAAAGAAAATTTAAAAAACTCTTGCATTAATGCATTATTAAAGATAAAATAGTGGCATAAAAGCGTCAATATGGCGCTTTCTATTACTGGCTAGGAAAAATTAGGTATTCTTCTTAGCTGCTTAGACAAAAATGATTTTATTAAAATCATCTCAATTTTTAGGTGTTGTCAAAGGAGACCGCTATGGTAGAGAAAAAATCGTACTCAATTGGATTAGACATCGGTACAAATAGTGTTGGCTGGGCTGTTATTACAGATGATTATAAAGTACCCGCCAAAAAAATGAAAGTTCTTGGTAATACTAGTCGTCAATCGATTAAAAAAAATATGATAGGAGCATTGCTTTTTGACGAAGGAGGTCCTGCAGCATCGACTCGTGTAAAGCGTACCACTCGCAGAAGATACACTCGCAGAAAAAATCGTCTGTGCTATCTCCGGGACATATTTGAAAGTGAGATGCATACCATTGACAAGCATTTTTTTCTTCGCTTAGAGGATTCCTTTCTTCACAAGAGTGATAAGAGATACGAGGCACATCCTATTTTTGGGACTTTACAAGAAGAAAAAGCCTATCATGATAACTACCCAACGATCTATCATTTGCGAAAAGCACTAGCAGATAACACTGAAAAAGCTGATTTGCGTTTGATTTATCTGGCCCTTGCTCATATCATTAAATTTAGAGGACATTTTTTGATTGAGGGAGCATTAAGTGCAAACAATACAGATGTTCAACAATTAGTTCATGCATTAGTTGATGCCTATAATATAATGTTCGAAGAGGATCAGTTAGACATTGAGGCAATTGATGTTAAAGCAATATTAACAGAGAAAATCAGTAAAACAAGACGCTTAGAAAATCTCATTTCAAATATACCTGGTCAAAAGAAAAATGGCTTATTTGGCAATCTTATCGCACTTTCCTTGGGACTAACCCCTAACTTTAAATCACATTTTAATTTACCTGAAGATGCCAAATTACAATTAGCAAAAGATACTTATGATGAAGAGTTGAACAATTTGCTGACTCAGATAGGCGATGAGTATGCTGACCTTTTCTTATCTGCTAAAAATTTATCAGATGCTATCTTGTTATCCGATATTTTGACCGTAAATGGAGATGGTACCCAAGCACCGTTGTCGGCATCTCTGATTAAACGCTATGAAGAACATAGACAAGACTTGGCATTGTTGAAACAAATGTTCAAAGAGCAACTTCCAGATCTTTACCGAGATGTTTTTACAGATGAAAATAAAGATGGTTATGCAGGCTATATTTCTGGAAAAACTAGTCAAGAAGCGTTTTACAAATACATCAAACCAATTTTAGAAACCTTAGATGGCGCTGAAGATTTTCTGACCAAAATTAACCGAGAAGATTTCCTAAGAAAACAAAGAACCTTTGATAATGGTTCTATCCCACATCAGATTCACCTGGGTGAGTTACAGGCTATTTTGGAGAGGCAACAAGCATATTACCCATTTTTAAAAGATAATCAAGAAAAAATTGAAAAGATTTTAACCTTTAGAATCCCTTATTATATAGGTCCTTTAGCAAGAGGTAATAGCCGTTTTGCTTGGTTGACGCGAACATCTGACCAAAAAATCACACCATGGAATTTTGATGAGATGGTTGATCAGGAAGCATCGGCTCAAGCATTCATTGAACGCATGACAAACTTTGATGAGTATCTGCCACAAGAAAAAGTTCTTCCAAAGCATAGTTTGACTTATGAATATTTTACGGTTTATAACGAATTAACAAAAGTTAAGTATGTGACCGAGGGAATGACCAAACCAGAGTTTCTTTCTGCAGGTCAAAAAGAGCAAATTGTTGAGTTGCTTTTCAAAAAGTATCGTAAAGTAACGGTTAAACAGTTGAAAGAGGATTTTTTTAGCAAAATCGAATGTTTTGATACTGTTGATATTTCGGGAGTTGAAGATAAATTTAACGCTTCGCTAGGGACTTATCACGATTTACTCAAAATTATTAAAGATAAGGCGTTTTTGGACAACAGTGAGAATGAGAATATCATTGAAGACATCATCTTAACCTTAACACTTTTTGAAGATAAGGAGATGATAGCGAATCGTTTAGCAGTATATGAAGATTTGTTTGATCAAAATGTTCTAAAACAATTGAAGAGGAGACATTACACTGGGTGGGGACGTTTGTCGAAACAATTAATCAACGGAATGAGAGACAAACATACTGGAAAGACCATTTTAGATTTTTTAAAGGCTGATGGATTTATCAATCGAAATTTTATGCAGTTGATTAACGATGATAATTTGAGTTTTAAAGAAGAGATTAAAAAGGCACAAGAAGGTGGTTTAAAAGATAGTATCAACGATCAAATCCGTGATTTGGCAGGTAGTCCAGCAATTAAAAAAGGAATTTTACAAACGATTAACATTGTAGATGAAATTGTAAAAATCATGGGGAAAGCTCCTCAACATATTGTTGTTGAAATGGCACGTGACGTTCAAAAAACTGATATAGGGGTGAAACAGTCTCGTGAACGCATGAAGCGTGTGCAAGAAGTCTTGAAGAAACTTGGGAGTCAACTGCTCAAAGAGCATCCTGTTGAAAATTTCCAACTTCAAAACGAGAGACTCTATCTTTACTACCTTCAAAATGGGAAAGATATGTACACTGGCGAAGAATTATCAATTTCAAACTTGAGCCATTATGATATTGACCATATTATTCCACGCAGTTTTATCAAAGATGATTCCATTGATAATAAAGTGCTTACACGCTCTGAGCATAATCGTGGAAAAACAGACAATGTGCCAAGCATAGAGGTTGTGAAGCGGATGAAGCCATATTGGCAAAAACTACTTGATACTAAGGTGATATCACAGCGAAAATTTGACAACCTAACTAAAGCTGAGCGTGGTGGATTGCAAGAAAGCGATAAAGCCAACTTTATTCAGCGGCAATTAGTAGAAACTCGTCAAATTACCAAGCACGTTGCACAAATTTTAGACAGTCGATTTAACACAGAGCGCGATGAAAAAGACAGACCTATTCGTCGTGTTAAAGTCATTACCTTAAAATCCAAATTTGTATCAGATTTCCGACAAGACTTTGGTTTTTACAAACTTCGTGAAATCAATGACTATCATCACGCCCACGATGCTTACCTTAATGCAGTTGTTGGAACAGCTCTTCTCAAAATGTATCCTAAATTGGCTTCGGAATTTGTCTACGGGGATTATCAAAAATACGATTTGAAAAGAATGGTTGGAAAATCAGGAAAAGCCAGCGGTCATGCGACTGCTAAATATTTCTTTTATTCTAATCTTATGAATTTCTTTAAAAGCGAAGTGAAATTAGCAAATGGCAACATTATTAAACGCTCACCTATTGAAGTAAATGAGGAAACCGGAGAGATTGTGTGGGATAAAACCAAAGATTTTGGAACTGTTCGAAAAGTTCTCTCTGCTCCCCAAGTTAACATTGTTAAAAAAACAGAAATCCAAACAGGTGGATTTTCAAATGAAACGATTTTATCTAAAGGCAAATCAAGTAAACTGATTCCAAGAAAAAATAAATGGCGAGATACTACAAAATATGGAGGTTTTAATACCCCAACCGTGGCTTACTCTGTTTTAGTAGTTGCCAAGGTTGAAAAAGGCAAGGCCAAAAAATTAAAACCAGTGAAAGAACTCGTTGGCATCACCATTATGGAGCGAACTAAATTCGAAGCTAATCCAATAGCCTTTTTAGAGTCCAAAGGCTATCACGACATTCAAGAACATCTTATGATCACATTGCCTAAATATAGTTTGTTTGAGCTAGAAAATGGCAGAAGGCGTCTATTGGCAAGTGCTACGGAGTTACAAAAAGGGAATGAGATGGTTCTACCTCAACACTTAGTAACTTTTCTTTATCGTGTTTCTAAAAGAGATAAAGGAACTCAATCGGAAAACATGGAGTATATCTCAAATCATAAGGAAAAATTTATAGAGATTTTCCATTACATTATACGATATGCTGAGAAGAATGTTATCAAACCTAAGGTTATTGAACGATTAAATGATACTTTTAATCAAAAATTTAATGATTCGGATTTAACTGAGTTGTCTATTTCGTTTCTCAATTTATTCAAATTCACATCTTTTGGTGCCCCCGAAAAATTTACATTTTTGAATAGCGAGATTAAGCAAGACGATGTTCGATATCGATCGACAAAGGAGTGTCTCAATAGTACGCTCATTCACCAATCGGTTACCGGTCTATATGAAACACGGATTGATTTAAGTCAGTTCGGAGGTGACTA</t>
  </si>
  <si>
    <t>MVEKKSYSIGLDIGTNSVGWAVITDDYKVPAKKMKVLGNTSRQSIKKNMIGALLFDEGGPAASTRVKRTTRRRYTRRKNRLCYLRDIFESEMHTIDKHFFLRLEDSFLHKSDKRYEAHPIFGTLQEEKAYHDNYPTIYHLRKALADNTEKADLRLIYLALAHIIKFRGHFLIEGALSANNTDVQQLVHALVDAYNIMFEEDQLDIEAIDVKAILTEKISKTRRLENLISNIPGQKKNGLFGNLIALSLGLTPNFKSHFNLPEDAKLQLAKDTYDEELNNLLTQIGDEYADLFLSAKNLSDAILLSDILTVNGDGTQAPLSASLIKRYEEHRQDLALLKQMFKEQLPDLYRDVFTDENKDGYAGYISGKTSQEAFYKYIKPILETLDGAEDFLTKINREDFLRKQRTFDNGSIPHQIHLGELQAILERQQAYYPFLKDNQEKIEKILTFRIPYYIGPLARGNSRFAWLTRTSDQKITPWNFDEMVDQEASAQAFIERMTNFDEYLPQEKVLPKHSLTYEYFTVYNELTKVKYVTEGMTKPEFLSAGQKEQIVELLFKKYRKVTVKQLKEDFFSKIECFDTVDISGVEDKFNASLGTYHDLLKIIKDKAFLDNSENENIIEDIILTLTLFEDKEMIANRLAVYEDLFDQNVLKQLKRRHYTGWGRLSKQLINGMRDKHTGKTILDFLKADGFINRNFMQLINDDNLSFKEEIKKAQEGGLKDSINDQIRDLAGSPAIKKGILQTINIVDEIVKIMGKAPQHIVVEMARDVQKTDIGVKQSRERMKRVQEVLKKLGSQLLKEHPVENFQLQNERLYLYYLQNGKDMYTGEELSISNLSHYDIDHIIPRSFIKDDSIDNKVLTRSEHNRGKTDNVPSIEVVKRMKPYWQKLLDTKVISQRKFDNLTKAERGGLQESDKANFIQRQLVETRQITKHVAQILDSRFNTERDEKDRPIRRVKVITLKSKFVSDFRQDFGFYKLREINDYHHAHDAYLNAVVGTALLKMYPKLASEFVYGDYQKYDLKRMVGKSGKASGHATAKYFFYSNLMNFFKSEVKLANGNIIKRSPIEVNEETGEIVWDKTKDFGTVRKVLSAPQVNIVKKTEIQTGGFSNETILSKGKSSKLIPRKNKWRDTTKYGGFNTPTVAYSVLVVAKVEKGKAKKLKPVKELVGITIMERTKFEANPIAFLESKGYHDIQEHLMITLPKYSLFELENGRRRLLASATELQKGNEMVLPQHLVTFLYRVSKRDKGTQSENMEYISNHKEKFIEIFHYIIRYAEKNVIKPKVIERLNDTFNQKFNDSDLTELSISFLNLFKFTSFGAPEKFTFLNSEIKQDDVRYRSTKECLNSTLIHQSVTGLYETRIDLSQFGGD</t>
  </si>
  <si>
    <t>1616.SAMN02797804.IV73_GL000096</t>
  </si>
  <si>
    <t>GCF_001438705.1</t>
  </si>
  <si>
    <t>Weissella kandleri strain DSM 20593 Scaffold1| whole genome shotgun</t>
  </si>
  <si>
    <t>GCTTCATATCTCTGTCAAATTAATGAGTTGTTTAGC</t>
  </si>
  <si>
    <t>CGCGAAAAATGGCAACCTGATTCTATACCGGCACCGTTAACCGTTGCACAGTCAAAAAATTTGCATGCTCATCGGTTAGGGGCCCAACGTTTCACAACATCAGGTAACACTAATGCACAAAAAGGCGCTGGTCTGATAGGTGTTTTGGGGCTGCTTTTGGTTTTATTAGGTCAGTGGTCACTTTTAGGTGGGGTGTTAATGGTGAGTGCCGGTTTGTATTGGGGATGGCGTTATTGGCAGCATAGGACAACAGATGATCAACAGATTAGCTTGCCAGGATATGAAAATTGGGATGTAGCAACCATCGAGCTGATGCAGCCTGATGCCCAACAACAAGCTTTATGGCAACAACAGAGGCGTCAGTTAAAGGAAGAAGAAGAACAGCTTATCGTCCGTCAGCAAAAGGTATTGACGGAATTACGTAACTTAAGTCGACAACCGCAAGCGGATGTCCAACAGTTACAAAAGATTCATGCTAAATGGCAAATGCAGGTGCAAGTTCAGCAGACGACGCAAGTGCAACGTCAAGAATATCAAGCGCTTTTGCAAAGTCAGTTGAACCAATTAGGCTTAGCCGATGTGAAAGATTATCGACAACGTAAATTGGTTGATCAACGTACGCGAGCCTTACAAACGCAGTTGCAAACATTGGAACAACAATTAGGGGATGTCGATCAGGCGACATTAGCAAAGTTTTCAGCCCTGCATCCAGCTCATGCTGATACAGCTGAGGAACAAAAAGCTAGCGGGGATGAAGCGTCTGACAAGCAAGCGCAACAATTGCAAGCGGAATTAGCCCGTGTAAATTATGAGCTAACGGCGTTTGAAACTGATACTAGTTTGGAAACGTTAAATCAAAAAATTGCCACGCAGCGCAGTTTATTACAAAATGAAATGCAAAAATATTTTGTAGAGCAATTGAGCGCGACTTGGATTCAACAAACCGTTGAGCACTTGACGCAAATGCAGTTACCGCAGTTATTCAAGGTAGCGAGTGGTTATTTACAACGTTTGACCCAACAGAAATACATCCAAATTGTGGATCAACAAGGACAATTAAAATTAAAGGATCAGTCAACACATTTTTGGACGTTGGACGAAGTTTCGCGGGGAACGGCGGAATTGGTTTATGTCACTTTGCGTTTAGCATATGCGTGGCAATTAAAAGCGCAGTGGATTGGACCCGTTTTGATTGATGATGCGTTTGTGGATCTTGATGCGTCACGGCGCCAAATTTTATTTGAAATTTTAGGTGAATTTGCGGCAGAAGGGTATCAAATTTTATATTTCACAGCGCACGATAACTTGACGTTGCAACCGACTTTAGATTTAAATTAAGAAAGATTGAGGACTAAGATGATGCAAGGACGTAAATTAAGTGATTATAAAAATGATGAAAATGTCCAGACGTATGCTGTCTTAAAACAAGTCGAATTACGCAAGACTAATGCGGGCAAGCCATACTTAGCGGTTGTTTTAGAAGATAGTTCGATGGAATTAGCTGGTATGAAATGGGAGATTACTGAAGAAGAAGCCCAAACGTTTCAGGCGGGGATGGTGGTGGCAGTTAGCGGGATGCGACAGACATATCGGGATAAACCACAGTTGAAAATTTTTGAAATTCGGCCGACCCGGATTGATGAACCGCAAAATCCAAATGATTTCATGCCGCATGGTCCCATGAAAGCCGATGAAATGGAAGCTGAAGTTAACCGGCTATTTTTAAAAATTTTAAATCCCAAATGGCAACGCATTGTCCGGTATTTATTAGCAAAATATCATGATGAGTTTTATCGTTATCCAGCAGCTAAAACCAATCATCATGCCTTTGCTGGTGGATTAGGGTATCATACGATTTCAATTGCACGGTTGGCCGATCAAGTGGCTAATTTATATTCATCAGTAGATCGAAGTCTTTTACTGGCGGGGGCGTTATTGCATGATTTAGGTAAAGTGATTGAGCTTTCTGGACCGGTCGCAACCAAATATACCCGGTCTGGGAATTTGATTGGGCATATTGTTTTGATTGATGAACAAATTGTGTTAGCAGCTCAAGAGTTGAAACTTGATTTGTTCGATGAAGATCTAATTTTATTACGACATGTTGTCCTGGCGCATCATGGACAATTAGAATACGGTTCACCGGTTCAACCATTGGTCCGCGAAGCGAATGTTTTACATCAATTGGACGAATTAGATGCTAATATGCAAAGCTTTGATCAAGTACTTAATCAAACGGAGCCAGGCGATTTTGCGACACGGAATTGGGCTTTAGATAACCGGGCTGTTTATCGTCCTGAACATGATAAAAATTAATTCATGAAACTACAGCTTTACAAAAAATACAGCTTTACAAAGCTAAAAATCCAGTGTATTATTTAACTTGTAAACTTATTAAAAGTAAGCTTTCTTTCAGATTAAAATTAACGGGAGATTTTTTGATATGACAAAGTATGGAGTGTTAGTTGGTTCATTACGTAAGGGTTCATATAGTGCTGGAGTGGCTGAAGCATTAGTTAAGGGATTACCTGAAGATGCTGAAGTGACGCAATTGCGCATTGATAATTTGCCTTTGTACAATCAAGATTATGATGCTGATTCACCGGTTGTTTATACTGAATTTCGAGAGTTAGTGGCTCAACAAGATGCATTTATTATCGCTACTCCAGAGTATAACCGGAGCATTCCAGGCGCTTTAAAGAACGCCTTGGATGTTGCTTCACGTCCTTACGGCGAGAGTGTATGGGACGGTAAGCCTGTTTTGCCAGCCTCACAATCAACTGGTGGAATTGGTGGAATTGTGGCTAATCATACTTTGCGGCAAACCTTACAATTTTTGAATATGCCAATGATGACTCAACCTGAGTTATATATTGGGGGAACACCATCCTTGAGTGATGAGAATGGACACATCACTAATGAGGATACCTTAAACTTCTTAGCTGCAACAGCTGGGCAATTTGACCGATTCGTTAAAGCCCGCAAATAATATTACTTGAGATAAAACCACTTGTATTATGAGTGGTTTTTTGTTATATTATTTATTGGCTGTAAATGCCATATCAACGATGTTCCGCTGGTCGGATGATGTAAGAACATCGATTAGGAGATTTGCTATGCGTCAAAATGCATTGTTAGAAAAGTTAACTGAATCACAATTGCGGTCAGATATTCCTGATTTCCGTGCCGGTGATACAATCAAGGTTTATGCTCGAATCGTCGAAGGTTCACGTGAGCGTATCCAATTGTTCGAAGGTGTGGTCATTAAGCGAAAGGGTAGCGGAATCCAAGCTACTTATACTGTTCGTAAGATGTCAAGCGGGGTTGGTGTGGAACGGACTTATCCAGTTCACTCACCACGTGTTGATAAGATCGAAGTGGTTCGTCATGGTCGCGTTCGTCGTGCCAAGTTGTACTACTTGCGTGCTTTGCACGGTAAGGCTGCTCGTATTAAAGAAGCCCGGCGCGGTTAATTTTAATATTAGTAGACTGAAAGCTCGTATCATTTGTGATACGGGCTTTTTTGTTTATCTAAATTTAGCAAGTTTCCTGGTAATCCGCGGTGCAGGAAGGCCAATTATCTTGTATAATGGAAGAGACAATTAAACGAAAGTGAGCGCATTTAAATGAATTTAAAAGAGTTAGAAGAGCGCCAAAAACATATCCGAAATTTTAGCATTGTGGCCCATATTGATCATGGGAAATCAACCATTTCCGATCGAATTTTAGAAGCGACCCATACGGTGGCTTCACGGGATATGCAAGCCCAACTGTTAGATACGATGGATTTGGAACGAGAGCGTGGAATTACGATTAAGATGAATGCCGTTGAAGTGCATTATGTGGCCAATGATGGTGAAACTTATATTTTTCATTTAGTTGATACACCAGGGCACGTGGACTTTTCATACGAAGTTTCACGTTCATTAGCTGCCGCGGATGGGGCCATCTTAGTTGTTGATGCTGCTCAAGGGGTAGAAGCCCAAACTTTAGCGAATGTTTATTTGGCTTTAGATAATGATTTGGAAATTTTGCCTTTAATTAATAAGATTGATTTGCCCGCTGCTGAGCCAGAAAAGGTTCGTGCGGAGATTGAAGATGTAATTGGCTTAGATGCTTCAGATGCCGTTTTAGCTTCGGCTAAAAAAGGGATCGGGATTCCGGAGCTATTGGAACAAATCGTGACGAAATTACCAGCACCAGAGGGCGATTTGGAAGGGCCGTTGAAAGCTTTGATTTTTGATTCGACCTACGATGCTTACAAGGGGGTCATTTTAACGATCCGGGTTAAAGATGGAATGGTTAAGCCGGGTGATAAAATTAAGTTTATGAATTCTGGTGCTGAATATGATGTGACGGAAGTTGGGGTTAATTCTCCTCATCCGATTAAACGTGAATATTTGGTGGCAGGAGATATTGGTTATGTGGCGGCATCAATTAAAAATATTCGCGATGCGCGCCCAGGTGATACGATTACGACTGTCCAAAATGGAGCCGCTGAACCGTTAGCTGGTTATAAACCAATGACGCCAATGGTCTATTCTGGATTGTATCCTTCTGATAATGCCAAGTATAATTATCTGCGTGAAGCCTTGGAGAAGTTACAGTTGAATGACGCTTCTTTGGAATTTGATCCTGAGACTTCGCAAGCCTTGGGCTTTGGGTTCCGGACAGGTTTCTTGGGGATGTTGCATATGGATGTGATTCAAGAACGCCTGGAACGTGAATTTGATCTAGATTTGATTACCACAGCACCTTCTGTGACGTACCATGCTTTTTTAAAGGACGGGACAATGGTAGAGGTGGATAATCCATCCGAATTGCCAGAAGTAGGCGAGATTGAGCATATTGAAGAGCCATTTGTGTATGCGCAAATCATGGTTCCAAATGATTATGTTGGAGCGGTGATGGATTTGGCGCAGCGTAAACGTGGTGAATTTGATACGATGGATTATCTGGATGCTAATCGAGTGAATGTGAAATATTATCTACCGTTATCAGAAATTATTTTTGAATTTTTTGATATTTTGAAATCAACTACGCGGGGTTATGCTTCATTAGATTATGAAATGTCGGGATATCGCCCTTCAGATTTGGTTAAAATCGATATTCTATTAAATGGAGATAAGGTTGACGCTTTGAGTTTTATTGTGCATCGAGATTTTGCGCAGGAGCGGGGACGTTTAATTACAATTAAGTTGAAAGATTTAATTCCACGGCGTAATTTTGAAATCCCTGTGCAAGCAGCAATTGGTTCAAAGATTATTGCGCGGTCAACGATCAAAGCTTATCGGAAGGACGTTACATCTAAGATTCACACTGGTGATCCAGATCGACGGGCTAAGCTGTTGGATAAGCAAAAGCGTGGAAAAGCACGCATGAAGTCAGTTGGTACGGTTGATGTCCCACAGGAAGCCTTTATGGCCGTATTGAAAACGGGCGATGACGAAGGTAAAAATTAATTTGATGTCTATAGTTAGCGCTTGCGTTATTTTGCAAAATAGTGACTTTTAGGTAACTTTTTGCAAATAATTCGTGATGGGGTACTGTATTCTAAAATTGGATATGTTATACTAGTTTAGTTAATAAAACTGACTCTGGTTGACCGAGTTTTGATCAGGGCTATAAGGAGACTATTATGCAAGCAGGAATTCACCCAGAATACCGTGACGTTGTATTCGTTGATACCACTACTGGCGCAAAGTTCTTGGCAGGATCAACTGTTAAGACTGACGCTACTGTTGAATTTGAAGGAGAGACTTACCCAATGGTTCGTGTCGAAACTTCATCAGATTCACACCCATTCTACACTGGGAAGGCTAAGTTTACGCAAGCCGACGGAGCCGTTGATAAGTTCAACAAGAAATATGGTCTTAAGTAATCATATTTTGACTTTAAATCCTGATATGCCAGCAAATCCGTTGGTATGTCAGGATTTTTTGTTTGCTAAAAAGGTTTTTATGGGTCATGATTGATTGTGATTTGTAGTTAATTTTGGGCACCTTTTGGGCACTTTTTTAGGATTATTTTACATTTGGGCACCTTTAAAAAAGTTATTTTATTTGGGCACCCAGTATTTTTATCGCAATATATCTAATGTTTTATCTGCTTCTAGACCTCTTTTGGTATCTAACAGATGAGTATATACAGTTTGAGTTATTGATACATTTGAATGTCCTAGTCGCTCAGATACATATGCAATATCAACACCATGGCTGTTTCAAATAGAATTGTGTATGTGTCTAAGGCCAAGGAGTGAATTGAAAAACGGGCACAATTGATAAGAAATCGGTCGACAATGAAAATGAACATGGCATTTATTGATTATGAATTAACGGATAACCCCCTCGCAAGAAATTATTGATAGCATTAATGAATTAATGTTTTTGTGGAGCATCGACAAAGAATATTAGGTAATTATTGTATAAGTTAGCTACTCACTGATAGTAATTAATTGTGAAATTAACTGTTTTGGTGGGAAGTTTTCACAGATACTATAGTTAGTTATGGTTTTAATATATATCCTGAGACAATGATTAATCAATATAAATTAGCTTCATTATGGAATTTATGCATATTATCTTATAATTACAAATATATCATTTTGATTAATTAATACTGATATAATAGTAGATGCTTTGATTACGTAGATTTTTTATCTGTGATATTTCATTAAATTAGATAAGTAAAACAATAGACACGATTCAATTTAAAAAATGATAAAAGAAAGAGGAGGTTAAATGAAGGTAATAAAAAATTGTGAATGATGCAATTTTGGTCATACTTCGTCTTATTAGAATTAGCATGGGAAAATATATGGTTAATATAACGGTAATTAACAAAGGAAATAAACGAATAACTAAAATATTTAAGATGCGAAAAAGCGTCTATAAACTTTTTGCAAAGATAGGTTGGCTAAATCCTGAAGGGTGGGAAGATAAAATTGAATGAATTTTTAATTGGTGCATTGTTATTGAGTGCCATAATAGTAAGTTCATCTTATTTTTATAAAAAATATTGGAAAATCAGAGCGACTAAAATAAAAGATGATGGCCGTAAAAACAAATTGAATTGATGATAATATCTATTATCGATTACTCTGACTATGATTTGGTACTCTGACTATGATTTGGAAGAATTAAAAGAGGACAGCACACGTTGTTGTGTGTTCAAACATATTTTTTAAATAAAGATAACTTGATATTTTCGAACTTAACAAGGGAAATAACATATATGAATAATAATTATAAGAAAATTTCTGATTCAATAATTAAGAATACAATTGATGGGATTGATGAGTATATGGTCTTGTGGGCTGTGGGCTTGGGAGAGAGTCTTTCCATGTTGATCTTTATCCTGCCAATATTATTGTTATTGCAATACTTACATGCGCCGATGCTATTTCAATGGATCTGTACGTATGTATTATTGGTAATTTGTTTTATTTTTTGGAGTCTTGTTGGTTGGGTTCAAAGTAAATTTACTGGTATAGTTATGGCTATACTAAATATGTCATTACTGGTCTTAATAATCATGCAAGATTGATTTAAAAATTAACAATATAGATTAAAATATCATGAATGCGAAAAAATAGTACGAGCGCTACAAATAGTGAGGTATATATGTCAATCTGATAAATGATGAACGATACTTTAACAGGAAGCTTTAATAAAGTATCCTGTAAAAAATGATATAAGATTATTTGGTGTTGGATATATTTTCTAACATCAATTGTTTATATAGAGTCTTATTTGTTAAAGTATTAGTGAATACTACAAATACAGTGTATATAGTGTTAAAATTGATAGATGTTTTAGCTAGATTAATTGGTGAGGTAGATATTATGAAAATTATTTCTGAATTCAAAGAGTTTATTATGCGTGGGAATGTCTTGGACTTAGCAGTAGGGGTTATCGTTGGAGGTGCCTTTACTAGCTTGGTCAAGTCATTAACTGTTAATTTAATCAATCCAATTATTGGATTGTTTACAGGACAGGTTTCAAGTTTGGATAATTTGAAATTTGTGGTATCGGACCAATTAACGTTTAACTATGGTGCCTTTTTAGGGGATGTGATTAATTTCTTGATTATAGCCTTTGTTTTGTTCATCATTATTAAGATGATTAACAAAGTGTCAATTAAAAAGGATAAGGAAGAAGGATCAGAAATAACTGAAATTTCAGTGCTAACTGATATCCGTGATATGTTGGCAAAACAAGAGGCCAATCAAAAGTAATGTTAATCTACCTTGAATAACTAAATATTAAAATCAATAATAAGTGTTAATTGACATATATGGTAGGGTAGTTGGTAAAAAAACGTTAAATGAATATGATATAATTATCAGTATTAAAAGAGTATAATTTTACTAATAATTGATGATGGGAGATATATCATGGCATATTCAAAAGATGAAGTTGTAGCGTGGGTTGAAAATTTACATTTAAGTACTTGGGGACCTACTACGGTGGACTGGAATGATCAAATCCATCGTGTGCACGTGACGGTTGCCGATGGAGGTAGCGAAAAGGTCCGAAAAGAAATTGAAAAGGCAGTTCAATCGGAAATTGATAATCATACGACCAATCCAGATGATGCTGAAGACTTTTTGGCACACCTATATGTGACTGATTATATGCCAGAAGATTAAGTGTTGTAAAATATAATATAATATAAAAGACGAATTAACTAGCCATTGATACTTGGTAGTTAATTCGTTTTTTTTAATAACTAATTCCATCCCGTAAGTTTTAATGCTGTAAAAATAAGCATTAAGATTAAAAATAAAATGGCAAAATATTTATTTGAATTTTTATGGTCAGTTTTGTATAAATAAATTTCATATACAAAGAATACGCCACTCATCACCGGGTATAACCAATCAGCATCATAAACTAAGTTTAGAATTACCGTTAGCAATAAAAATCCAAGCATCGTGTAATCAATAATGTGTTTCAAAATATAATTCCTCCCGAATAAAACAAATAATAACATATTAATTTACATTAAATTGACATTGTATCATGATCGATTGGTTTGTTGAGCATAAAAGATGAGATACTTAATTGAGAATTATATATCCGCATTTTATAATAAATTACAAAGTGTCGTTTAGTCTGAGTTCTAGTTGAAAAATTATTAAAATAATCGTATTCTTAGAGGAACAGTCATTAGGTACAAAGAGGAGATTAAACATGTTATCTGAAAATGAAGTGATGGAAAAGTTATTTGAATTAGAAAAAACAGTTGTTCAACCAGAAAAATTACCCGGGGCTCGTTCAGTTTATTTTGCGCATTCATGGTGGACTGAGACACAGATTGAAGCTACGTTGGCAACGTATGAAGCGCTTTTGAAGAACCCAATGGTGGCCCATATTCATGTCCCGTTGATGCATCAATATAAGGGCTTGGCAGTCTCCGAAGGTAGCGATTTTGAACCAGATTTTGAGTGGGCGACGATGACATATCGTGCCGATATTCGAGCTATTGATAATTCTGATTTAATTGTAGCAACATATCCTGCTGATGCCCCGGATATGGGAGAAGCATTAGAAATTGGTTATGCTATTGGGACTAATAAACCCGTTGTGATGGGGTATTATGGTGATATTAATGAAAACCCGGTTAACTTAATGATTAGTTTTGGAACGGATAGTTATGTCTATGATCCAGCTGAATTTGAAACTTTTGATTTTTTGGATATTGAATCAAAAGCCTTCGAAGCTAAAATTATTTAGTAGACAATTTGATTAATAATAAGTCAATTAACGGTAGTAATAGCGGTTAATTGACTTTTTTATTGGGTTAATCTTATATCAATACATATGGACTAAATCTTTATATTTTAAATTATATTAAATTGTTCATAGATATAAAATCAATGAAGTGTGTTTATTATTTGTCAATGATTTTAAATTTTGATAAAATTAAATGTAAACGTTTTAGTTTAGTAAGTTAAGTGACTAAGTGGAACATTTGAATTATTTTAAGGAGAAGTAAATGGAAAAAAATAAAGAGTACGTAATTGGATTAGATATTGGGACTGGTTCAGTGGGGTGGTCAGCGATATCCACGGATAATTATCAATTGATTCGGCAAAAGGGTAAGAATTTAATTGGGGTGCGTTTATTTAATAGTGCTGAAACGGCTGAAGAACGACGTGGGTATCGGACTACCAGACGACGTCTTTCACGGCGGCGTTGGAGAATGAGTTTACTGAATGATATTTTTAGACCTGAGTTAAATGAAATTGATGAAAATTTTTTGGCACGTTTAAAATATTCATGGGTTAGTCCACTAGATCAGAAAAATCCGCAATTAAATGAACAAGGAACGAATGCTAGTTTATATGGTGATATAGAAGCTGATCAAGCCTTTCATCGAGCTTATCCTACTATTTATCATTTGCGTAAAACATTGATGGAAGATAATCAAAAACATGATTTACGCGAAGTTTATCTAGCAATTCATCATATTGTGAAATACCGAGGCCATTTTTTAACACCAGATTTTGATGCTAATAGTCAGACTATTGATATCAAAGGATTATTTAAGCAATTAGGTGATGTGAGTGGTTCTATTGAGTTACAAGCTGATCAAACATCAACGGTAATAGCGGCTTTTCAGTCGATTTTGTTAGACTTCACTAAGACCCCTACTGAGAGTGGACGATTAGCAGGACAACTTTTTAGTGATCAAAATAAGGATAAACAGGCTAAGAAGCAAGTTGAAGAGTTGTTTAAGTTATTAAGAGGTGGCAAGGGTTCACTGGCAGACATGTTTTTATTAACCGATTTGGATAAGGTAGTAAAAAATCAATTAAAATTTGCTTTTGATGATGCAGTTGATGAAAATCTAAATCTTATTTCCAATCTGATTAATGAAGAACAATATGAACTGTTATTAAACATTCAGAAATTACGTGGGACTATTATTTTAAAGCAAATTTTAGGTGATGATGAGACGGTGAGCGACGCTAAAGTGCGGAGTTATGAAGAACATGCTCATCAGCTTAAGGAGCTAAAGGCACAAGTACTGACGAAAGATAATAAAGAGAAATTTGAAGAAGCTTATCAACTAATTCAAAAAGGGGATGCATCACGTATTGATGGTCTTAAGAAATTGAAGACGATAATTAATCAAGAGCACGAAGCCTTACGATTAGATAAGTATGAGGCTGATAAACTTTTGAAATTAATTGAGCTTGACCAATTATTACCAGTGCAACGTTCTAAGCGAAATGGTGAAATTCCTCATCAATTACATGAATTTGAATTAAAGAAAATAATTGAAAAGCAAGGCCGATATTATCCTTTTTTGCGAGAAACGTTTGAACGCGATGGTCAGGAATTTAATAAGATAGGACAGCTGGTTAATTTTAGGATTCCTTATTACGTTGGGCCCTTGGTTGATCCAAGGTTGGCTGGTATTCAATCGGGTGATCAGACGAATCATTGGATGACGCAAAAGAAAGCGGGAAAAATTACGCCGTGGAATTATACGGAATTGATTGATATTGATAAATCTGCGGCTGAATTTATTAAACGCATGACGGGGACTGACACGTATCTTGTAGGTGAGCCATCATTACACAAGGCCAGTTTAATTTATCAAGACTATAACGTTTTGCAGGAACTTAATAATTTACGTTATGACGGTAAGCCCTTGCCGGTTGATGCTAAGCAGGAAATTTATTCAAATTTGCAAGTGTCATTAAAGAATGCAACGAAGAATAAAATTAATAGTTTCCTTATCTCTGAGGGGTATTTGCAGGATGGAGAAGAATTAACTGGTTTTGCAGGAAAAGAATTGAAGAATAAATTAAGCTCGTTCCATTATTTTAAAAATATTTTCGGCCCTGAACGGATGAACACTCTGGGGACAGATAATTTAGAGAAAATTACTGAATTACAGACCGTGTTTGAAGATCGCCATATGTTAAAACGCCAACTTCAAAAATTAGGATTTTTAGATGATGATGAATGTGAAAAGTTAGCTGGTAAGCATTTCACTGGTTGGGGGAATTTATCAAAGAAATTGTTAAATACGCCGGCCATTATAGATCCAGAGATTAATGAAAATAAAATTAGTTTAATTGATGCTTTATATAAAGGGCAACGGAATCTTAGCTTTTATGTTAATAATATGGATGATAAGTATCAATTTCGTGATTGGATTGAAAGTGAAAATCAAAGTCAACAGGTTGAAATTAGTTTAGATGAAAAAATTAAAAATTTAGCAGGATCACCAGCTATTAAACGTGGGATTACACAAAGTATGGCAGTGATTCAAGACATTATCAGAGCTAATAATGGAATTTCACCAAAAAGAATTTATTTGGAGTTTGCGCGTGAATCGCAGAATTCGTATCAACCTAATTCACGGATAAAACAGATTGAGAAAATTTATGATCAGAATAAGAAAGAGTTAATGAAGGTATATCCAGACGTTTTTAAAGATGTACAAGGTGTATTGAATAACGTTGATGAGAATAATTCTCTATCAGAAAAAGCATTTTTATATTTCATGCAATTAGGTAAGGATATGTATACCGGGGAAGCTTTGGATTTTGACAAATTATATACTTATGATATTGATCATATCATTCCGCAAGCTATGACTAAAGATAATTCATGGGATAACAAGGTATTGGTGACAGCAATTAAAAATCGTGAAAAGTCTAATCAAGTTTTAGATAATGCTATCCAAGCTAAGATGCATAATTTTTGGTTGCAGTTAAAGAAAGTGAATTTATTGAGCCAACGTAAATACGATACATTAATGAAGACCAACTTCAGCAAAGGAGACGAAAAGAAATTTATCGCGCGTTCGTTAGTGGAAACACGTCAGATTATTAAGAATGTTGCAGAATTAATTAAGAGTGAGTTTGATCATGTTGAGGCAATTCCGATTCGACAAGAGTTAACAAGCGATATGCGTCAGTTAATGGATTATAAAAAGAACCGATTAGTGAACGATTATCATCATGCCCATGACGCTCTGCTTATTGCGACGGTAGGAGAGTTTATGCAAAAACGCGGATTTATGCAAGGAATGAATCCATCTCAAAATGTTTATCATGGGTATACGCAATATGTTAAAAAGTGGTTGAGCATGGCTAAAAAAGCAAGGTCCGCTGAAAAACCTGAACGCATTTTTCCATTACAATTCGTGGTTGGATCAATGCGGATGGCTGTACGTGATGGTCAAGTTGATAAGGTTACTCATCCAGCTACCGGAGAGATATGTTGGACAGCTGATAATGAAGCATATTTGAGAAAAGTTTTGGGTTATAAAAACATTTTGGTGACACGTAAGGTTAAAAATGCTGGCAAGTTATATCAAAGAGTCACGGTGAAGCCTAAAGGTAGTGGTGAAGCACCAGTTAATCATCAAAAATCAGATATTAATATTTATGGTGGGGTCACTAGTGAACAGGCAGCAGAGTTGGTTTTGATTCGGATAAAAGCAAAGAATAATGCTAAAAATATGGTGATTAAAATTCCAACAGCTATTGCTAATCAGGTTGCAAATAAGACCACTACGTATGATGCGTACGTTCGAAGCTTAAATATTCCAAATTATGCTGGAATTATTTTGGATCAGATTCCTTTAGGTCAACTGGTTTTTGATGAAAGAACAAGTTTTTATCTGGCTTCTGCAGAGATTAAGCATAATGCTCGTCAACTATGGGTGAATCAACACATTAATAACGTTTTAACTAAAAAGAATATCAATGACGAGGAAAGAGATAATATTTTAAATTTATTGACCAATGAGAAGAATTTAGAGCGATTTAAACTATTAGAACCTGATTTGAAACGGGTGAAGGCAGCTAAACAACAGTGGGCGAGCTGTGACGATCAAGAGCAGATGCAAATATTGAGGATTATTATCAATAAAATGCATGATGATGCTAGTCCGCAGATTCCAGGAAAAATAGACCCATTTAAGAATTACCTAGATAAGCAAGGGAAGGGGTGGCGTGATTTAAGAACTAAAAAAGGAATGAAACTTAGTGATAATGCAGAGTTTGTTTACCAGTCACCAACTGGTTTATACCATCGGAAAATATCAATTAACGAGTTATTAAAACAAAAGCAATTAGAATAGTTGGTTAAATAAAAAATAAGCAATCGGTCATTAGACTGATTGCTTATATACATAATATGTATTGGCCATATAAGACCCAATAGAATGAAACTCAGTGATATAAGTATCACGTTGTGTTACTTCAACTCTCTCTGTCAAATTAATGAGTTGTTTGTCGAATTAGACAAATGTTGAGGTGATGACTCAACATTAATATTATAGCACAGGAGAAGTTATATGTCATTTAGAACTATATATATAACTAAGCATAGTAAGGTTAGTTATAAAATGAATCTGATTTTAGTGAAGACTAATGAAGATATTATTAAGATACCGGTTGATGATATCAACATACTTATTTTTGAAACACCACAAATTGTTATTACGGGAGTAGCGATTATGGAAATGGTCAAAAGAAATGTTCGCATTATCTTTAGTAATCATAAGGGAATGCCAGTAGGTGAGGTTAATTCATATTATGGTAATGCTAAAAGAAATTTGAACATAAAAGAGCAAATCGATTGGAGTGGAAGCAAAAAAGGTAGATTATGGCAGATTGTTGTAAAGGAAAAGTTATTACAGCAAAAGTTAAATTTGCAGGGATGTAATTTGGATACAACAGGCTTTGATGATCTTATTAATGACACACAGTTGGGTGACCAGACCAATCGGGAAGCCGTCGGAGCTAGAATGTATTTTCGACGGCTATATGGAAATAATTTTGTGCGGCAAGATATGGATAATGACCTAAATATTAAACTTAATTATGGTTATCAGATTTTATTGGCAGCTGTTACCAGAGAAATTAATCATTTTGGTTATTTAACTGAGTTAGGAATACATCATGATAATGCAACTAATGAATATAATTTAGCCAGTGATTTGATGGAACCTTTACGTCCATTAATTGATAGAATCGTCTACAATGACTTAGAAATCGAATTTAATACAGCGTTTAAAATTAAAATGGTTAATGTTTTAAATCAAGAGATTAAATTTAATCATAAATCAATGTTAGTGGCGACTGCTGTTCACGATATGGTTCGGTTGGAGCTACAAGCATTATCGGAAGATGGTGAAATAGAATTAGGATTTGAACTATGAGGTATAGGATGATGAGATTGATTGTTTTTTTCGATTTACCTGTAACAACAGACAAAAATCGAAGAGATTATCGACAGTTTAGAAAAAATTTGTTGAACGAAGGATTTTTGATGATACAAGAGAGTGTTTATGTCAGAGTAGCAGTAAATAAACAATCCGCAGAATTTTTAGAAAAAAGAGTAGGTGAGTTTTGTCCTTCTCAAGGCTTAATTCAAACTTTAATTGTTACGGAAAAACAATACACCAGTATGCATTTTTTAAGTGGCGAAGCAAAAAAGGATGTTAGAAATACGAATGACAGGTTGGTAGTAATATGAAGAAATTAACGATTTATCCCTTGTCACCTATTGAATTATCCTCAGGAATCACTATCTTAAAAATTGCCTCTACAAAATTAATGCTGCAAGTTATTCAATCATTACAATGTGCTAATGAAGGAGTGGTTTTAAGCCAAGATGGTGAGATGATTACATCTAAAAGTGTTAATTATATTGGCGATATTTTACAGCCAATAGATTTTAATAAAATTTTTGAAAAAATTCTTATCAAGAATCTTTTAAAACAAATAGATGATTTTGAATTAAATGAGCTACGTGAATTAAATAGTACACTTCAATCAAAACTTAATTTAATTTTATTTGAGTTAGATTTACCGGGGATTGTACCAGGCAATTGGGATTTGAGTAGGTTATTAAAGTACTTGGATTTACAAATAGAAGAGCCAATTTATGATGATTTATATGGTATAATAGAAAGCATAGTTGTTATTGCATCCAGGTTGGGCGACACTAGATTAATTGCGTTTTGTAATGCCGCTTTATATTTGAGTGATGATCAAATTAAGGCGTTAGATTGCGAGATGAAAATTAACAATATTGAAGCACTATTCTTTGAATCTGCTACTTTGCGAGAAAGTATAGGTGAAAGTGTACTAAATGTTGTTGAAATTGATGATGATTTTGTAAAATTCGAAGATGACTTGGTTGATTAACGGAATATAGAAGCGAACATGCGTACAGCTTCATATCTCTGTCAAATTAATGAGTTGTTTAGCTTGATAGCAAGTTTGATGGTTATGAATATGGCTTCATATCTCTGTCAAATTAATGAGTTGTTTAGCTATTTGGCATCATTTCGTCAGTCTTTCCTAGCTTCATATCTCTGTCAAATTAATGAGTTGTTTAGCCCGTTTGTGCGTTCAAGTTCATCTGGTGATGCTTCATATCTCTGTCAAATTAATGAGTTGTTTAGCGGATTAGTTCTTCAGTATTTTGAAAATACAGCTTCATATCTCTGTCAAATTAATGAGTTGTTTAGCACCAGCGTTAGCCATTCTAACTAAATCAGAGCTTCATATCTCTGTCAAATTAATGAGTTGTTTAGCACTAATAACCCTTTAGCTAGTTTTCAGATGGCTTCATATCTCTGTCAAATTAATGAGTTGTTTAGCAAAAAAATGGGTGATCCATACGACTTTATGGCTTCATATCTCTGTCAAATTAATGAGTTGTTTAGCCTGGGTGAGAACTATGTAGCTTATCATTCCGCTTCATATCTCTGTCAAATTAATGAGTTGTTTAGCCAGTGTGTTTTCATTCTTTTTTGTCCAAACGCTTCATATCTCTGTCAAATTAATGAGTTGTTTAGCATTAATTGGGCCTGCGTAATTTGGTCTTGCGCTTCATATCTCTGTCAAATTAATGAGTTGTTTAGCGTTAATGATATTGATGATAATCAAGTGTATGCTTCATATCTCTGTCAAATTAATGAGTTGTTTAGCGGTTTTTGTTGTTGTTATTTCTGCCGTTCGGCTTCATATCTCTGTCAAATTAATGAGTTGTTTAGCCAAGATTATAACAGCGGTCGAAAAAATGATGCTTCATATCTCTGTCAAATTAATGAGTTGTTTAGCTCAATATTTGTGTACCCTTGCCGTAATAATTGCTTCATATCTCTGTCAAATTAATGAGTTGTTTAGCTTGATTTGTATTATCCTAACGTTTGTTTTTGCTTCATATCTCTGTCAAATTAATGAGTTGTTTAGTGAGTAAATTCATTGTTGTCGCGGATCTATACCGTAATCAAATATGAGGATGAGCTAAATTACCTCAGATTGATAATCTAATACTGGTTAAAATTTATGTTGAATGGATGCCAATTTTCTGAAAAGATGATTGGCATTTTTCTGTAGTATGAATATTATTATAATTAAGATATTTAAAATAATATATTTTAATTAGTATATACCTAAAAATATTAATCATAATTAATTGATTGTATTAAAGGGCATTGGTGTGGATCATTTCAAATGGATTATGTTGAAAATTATAAATTTTCTTGTTAATTTCAATATTAAAATTCAAGACGCATATGAATTATTGTGGTTTGGAAGTGTTAGGTGTATATTGAACATTATGTCATTTTATTAACACATATAAAGAGTGAGATTATAATGTCAAGTAGTTAAAGAATGCTGTAAAAAATAAGTATTGGAAGACTACCTTTGAATGTTTGAATATTAATGTGTACCCGTTTCTTAATCAGCTATATCTGATAAAAAATTTAAATGCTGATGAATGTTTAGTAGTTATTGAAATATTATGTAAGCAAAATTAAAATATTGCCACTATGGACTTGAAAGATATTGTAATTAAAAATTTTAAATTAATTTTGTTTATTGTTAAATATCATTCGATTATGTTTATTTTAAATATCATCTATAGTATTTTCCGATATTTGCGACATAGTTCCGCTTATTTGTATACTTGTAATTCATAAATGCAGCGATGATAATCTTTCAACAATAGTAGATTTTTAATTAATTTAATAAAGTACATAGAAGTAGCGCTCATATCAGAATATTAGCGTTTTTATTTATCTAATTTTTAGGACAAATAAAAAATCCAATTATCCAGTTGGAAGTGTAAGTAAATTAACTTTTAGCTTTGGTTAATGGGGTGCGAAGGAAAAAATAATGATAAAGAAATTATTTATAATTTAGAATCAATCGAAGCGCTAATGACATTACCGAATATAACTGAAGCGACAGCAAAACTCTATATTGAGTTATACACAGATGCTCCGTTCCAAGAGGTTAATTGGAAAATCAAACGACAACTTGATGAAGTAGCCAAAAAACATTCGGAATTTGTGTTATATGATAATAAAATTTATAAAATAGTTGATAATCATGGACCAGATTATAAGACTGGAGTGTTGCGCTGCCTTATGAAAGGGCTACTCAAGTATTTGGAATGTTTTCGAACAATGAGCTTGAGACTAGGGAGAAGATTCTGGCTGTTTGGGACACAGAACATTAACTTCGGCAACACCGAAAGAGACGATATAATTGCTATTAAAAAATCTAATTATGTTCTGGAAGACGCCGCATTGAACGATTTTGGGGTGTTCACGAATTTTATGGATGGGTGGCACAGATACTTTGCGCGCATATAAAATAGTAAATGATATGTTGAAACTACGTGGTAAAGCAAATATTAATAAATAAGTTGATAAAGTCGACGTGGCAGACTTGTTTATTGATCAGAAAGAAGCGGTACAGAAGATTATTAATAAGCCAATTTCGTCTTTAACTGGTTATGACGGCACTGGTAAAACTTATGTTCTTAAAAAAGTGTTGCAGTCTTAGGCTACGAACATTACCATGCAGATAATTATACGGTAGTTATAGCGTTGGCTGGTAAGGTTGTTAAAAATTTTGTCGGCAGTGTTGGTTGAAGGCTGAAATTGGTCTTTTGACCAAATGTTATTCAGCAAAGGATTTAGTTGATGTAATCAACAGCTGGATGTTGTACTATAACAACACAAGAATTCCAGTGAAATTAAATGGCCATTCACCGGGAGAATACCGACAAATGACCGCTTAATCAATAAAAATACTTTACTTGAACTTTTTGGGTACACCGCATAGTTAGTAGGCTTTTTTATTTGCACTTATATAGTAGAAAAAAGCTATTTCTCCAGCTGGGATACTATTAATGTAGTGTGTATTTTGATATGTATCTAAATAATTTAATTCTTTTGAAACGCTGATGTACCAATGTTTTAAATATACAATAAGGAGACAACGGGATTCGAACCCGTGCGCCGGCTCTACACCGGTTCGGCGGATTTCGAGTCCGCTGCATTACCACTCTGCCATATCTCCAATTACTTGTTTAAATATAAATGATTTTAGCGAAAAAAGCAAATGTTAATACTAAGTTAAAAACATGCTATAATTTCACATTGTTTTCACAAAAAACAATTTCAACTCTGTTATATTTAGATTATCAAATAATAAAGAGGTGGAAATATGAAGATTACGATTAAGTACAAATCAGTTACAATTTTATCAACAATATTTAGTGTTAGCCTATTTGGATCAACAGTAGGAGAGGCAAATAGTAATGTCAGCCCTATTGCAAAGGAAAATATTTTATTACATCCCTTAAAAATGGAGGGAAATAATAAAATTGTTTTAACGAAAACAGTTGCTTCGCTCCAACAATCAATTAAAGAACAAGAGGAAATTATAACAGATGAAGAAACCAAATTAAATCTGTTGACTGAAGAAAATAAAGCCTTCAATATCAATCAAAAAGAACAACTAAGCAATATTAAAGGGGAGCTAGAAGTTACATTAGCTAAGTTATTAGCAGAAAATAGACAGCTTATCGCAGGTTTCAACCAAGATTTGAAGCTGTTAATGTCAAACCCTGATATATCAGATCAAAATAAAACATCAGCTAAGGCAAAAATTTTGTCACAAATTGACGAAGTGAATAAGCGAAGATATCTTACAGAAAGGCAAGCTGTGGATAAATTTGAGCGAAAAGAGCAAGAAATTCTAGCCTCGACAAAGCAAACTAATGAAGATTACGAAGATAAAGGATGGCAGCATGAAAGGAACATTATTAATGCTAAAAATATTAAGGCCCAATTGGTAGAAGAAATAAATTCAGTTTTAAAAGATAAATCGAGTAAATCTGAGCCAGTTAAAGTAGAAAATCTTGAATTATCAAACAATATGGCGATACCTGTTCGATCGTTAGATGAAAATAAAAAAGAAGTAAATGAAGCAGCGGAAAAAACGGCGAATAATCTTAACGATGAAGCTAAAACTGTCCAGAATCTTAATCAAAGGGATAAATCAACGCCTGAATTTTCTAATAATAACACATTAAATACAGCTGAAAAAGTGGCGAACAATGGAAAATCACTTAGTGCTACTATTCAAAATTTAGGAGTACAAGAAAACGATGATGACGTATTTAATGCTTTATCTAATAATTTTTCTGATATTTGGAATATTCTGGGAGAAGCTAGCCAAGCTTTAAATGACAATAATCATAAATTAGTTAATGACTTGAGCAATATTTTAAGCCAGGGAATTGATGAACTCAGTGCAATAGTGGACAAATCTTTGGCTCCGCAAGCTAATTTTAATGTAAAGACTCAAGATACTCTAAATGATGAAGAACTCTATAATAATAGTTTGCCTAAATCGACCAATAGAGGAGGTGAAATCAATCAAAGTTTAAATCATAAAGCAATACCAGTTAATATTATGCATGATAAGACAGAAATAATAGTGAAGGAGGATAAAAAGCAGGAATCAACGGAGATATCTAATCAACCAGCTTCAGTAAGATCATTAATTACTAATCCCGGGAGCGTTGTTGAACAGATTGCGCCTATTGTAAATGAAATACCAAAAGCATTAAACAAACCAGCTGTTGTTAAAGCTGAGTCTGGCGCCAAGGTAAAGACAGATAACTATAATGAAATGAATGGAAAAACGGATCCGTTGGTCAAAGAAAATGGGAATGGGGAAGCTAATGGAGTGGATAAGACCGAAGTAAAAGCCTCTGTAAACGTGTTGCAGGGGATGAAGCCACTTATACAAGAAGTTCAAAACAAGGGAAAGCAAGTGCAAAACTTGGCATCGATGCCTGTTGATTTACCAGAGACGGCAGTAAAAGAAAAGAGTGATCGCATATTAGCATTACTAGTTTGTATTGGTGCATTATTTGTTTTGATGAGTAGCAAATTGGTTGATTTAAAAAATAAACAAAAATAATAGAATAGGAAATTTAAAAGATTGATTCAGCCTCTGAATTTTAAAATAATATTGTAAATCTTTTTACACTAAATGAGCGATATTAAATACTAGATATGGATGGTAGCCAGCATGATATATCTAGTATTTTTTGTCTTTAAAAATTGAAAAATAGGCAACTAGCTAGTTGCCTATAAAAATTAATTTAGATTATTATTTTTGGGTACTGTCTTTTAAATGCTGGACCGTGTCCTGTAAATGATCTAAACGAAATTGATTTTTATCTATAGTTTGTTGAATAGATTGTTGTATATCTTGCGTTGTCTGTTCAGCTAATGGTAGTTGATCGATTAAATTTGTTTTGGCCGATTGAAAATGTTGACTAGCAGCACGGGTAGAATTAATAATTTGTTTCCAACTATTAACTTCGGTAGTCAGTTTGTCTTTTAATGACATAGGCTAATCCTCCTGTAGATGAGAAGTGATAGAATTGGCAATCTTTTGGTATTGTTCGTCAGAATATTGGGCAGCGTTATTAAATTCGGTGATTGAAAAATTGTCGCCGGCATAGCGTGGGACAATATGAAAATGAGAGTGTGGAACGACTTGACCAGCACCTTCGCCGTTATTAGAAAAAATATTTACGCCAATAATATCTGGATTGGAATTCTGAACAGCGCGCGCAATAACAGGTAACTTTGATAACACTTGTGCGGCGGTATCTTCATCATATTCAAAGATATCTTGCAAATGCTTTTTAGGAATTAAAAGAGTATGCCCTGGCGTAATTTGTGAAATATCTAAAAATGCTAAAACTGCATCATCTTCATAAATTTTATACGCAGGAATTTCACCATCAATAATTTGATCAAAAATATCCGTCATTACAACCTCCATTAAACGTTTATATTATTTAGCATCATTATAACATGAAACTGACGGGCTGATATATTAACGAAGTTTTGTTTGGTAAATCTGTTGTACAGGATTTTTGATATCGAGTGAAGTTTTGTTTTGCTTTTAAACTTATTTTTTTAATTTATCAATAAAAAATTATTTATTAGGTAAAGGGTTGATTATTATGGGGTAAGCTTGGTAAGCTAGATAGGATTTTAATAAGCCGATTGATAATATATAAGAAAATAACACAGAGGTGAAGAAATGCGTTTGAGAAATAAAAAATGGGCCGCCGCGTGGTTGAACGAGCATGACGAATTAGTCATTACGCAGGATCGGGCGACTGGGTTACAGGGTAATTGGCAATCTTTATTTGAAAATAATGCCCCTTTGCATGTTGAAATTGGAACTGGAAAAGGACAATTCATCATTGGAATGGCAAAAAAGTATCCAAATATTAATTTTATTGGAATGGAATTGCAAGAATCAGCAGTCGCCGTGGCGGCACGTAAAGCAGACGAAGATGAACAATCTTTACCTAATCTACGTTTTATTTACGGGGATGGGGCAGGAGTGGAAACTTATTTTAGTAAGGGCGAAGTTGCTAAAATTTATTTGAATTTTTCTGATCCATGGCCTAAAACTCGACATGAATCACGCCGCCTTACGTATAAAACTTTTTTGGAAGGGTATCGGGCTGTTTTACCAACGGGTGGGGAGATAGCCTTTAAAACAGACAATCGTGGACTATTTGAATATTCATTATATAGTTTTGCGGAATTTGGGGTGAAATTTAACCCAAATGGAATTTCATTGAATCTGCATGAAGATTCCGATAAGATGTTAGACAATGTGGAAACAGAATATGAACAGAAATTTTCAGGAGCTGGTTTCCCCATTTATCAATTTATTGGACATTTCTAAATTGATGAGCTATGTTAAAGTGAACTTTTAAAGAGTTATAGTTCGGCTTTTAAGTGAACGCACCCTTATTAAAAGGCGTGCGTTTTTTAGCGCCACTATTTTAAAATTAGTATTTTCTGATAAGATAAGTTATAGTAAGCAGTTAAAAACGAAAATGAAATTAACAGAAACAGGAGAAATTCCTTGGCAACAGAAACAAAGACCAAAAAAACAAACCCCAAACGGGCTACTTCGAAACGAAAAAAAAATTTAGTTATTGTTGAGTCACCATCTAAGGCCAAAACCATTGAAAAATATCTGGGAACAGGGTATAAGGTGGTTGCTAGTATCGGACATATCCGGGATCTGCCAAAGTCACAGATGGGTGTAGATACAGAACATAATTATGAGCCAAAATATATCAACATTCGTGGGAAAGGCGATATAATTAAAGGCTTGAAAAAAGAGGCTAAATCGGCTAAGCATGTTTATCTTGCATCCGACCCGGATCGTGAAGGTGAATCAATTGCTTGGCATTTATCTCATGCTCTAGACTTAGATGTTGACTCAGATGAGAATCGTGTGGTGTTTAACGAGATTACTAAAGATGCTGTGAAAGATGCGTTTAAACATCCCCGCAAGTTGGATATGAACCTCGTCGATGCCCAACAGGCTCGGCGAATCTTAGATCGGTTGGTGGGCTACTCAATTTCGCCATTATTGTGGAAAAAAATTAAAAAAGGTTTGAGCGCAGGAAGGGTTCAATCAGTTGCATTGGGCTTGATTATTGACCGTGAAAATGAAATCCAGGCGTTTCAGCCCGAAGAATATTGGGAGCTGCCAACAACTTTTAAAAAGTCGCGGAAAAAGTTCCACGCTGGTTTCTATGGATTAGACGGGAAAAAGGTTGCACGGATTCCTGATAATGAAATGGTGCAAAAAATTCTTGCACGATTAGATCAAAAAGCTGATTTTAATATAACTGAAGTGGTTAAAAGTGAGGGAAAGAATAATCCGAGCCCAGCTTTTACAACGTCAACTTTACAACAAGCTGCT</t>
  </si>
  <si>
    <t>MEKNKEYVIGLDIGTGSVGWSAISTDNYQLIRQKGKNLIGVRLFNSAETAEERRGYRTTRRRLSRRRWRMSLLNDIFRPELNEIDENFLARLKYSWVSPLDQKNPQLNEQGTNASLYGDIEADQAFHRAYPTIYHLRKTLMEDNQKHDLREVYLAIHHIVKYRGHFLTPDFDANSQTIDIKGLFKQLGDVSGSIELQADQTSTVIAAFQSILLDFTKTPTESGRLAGQLFSDQNKDKQAKKQVEELFKLLRGGKGSLADMFLLTDLDKVVKNQLKFAFDDAVDENLNLISNLINEEQYELLLNIQKLRGTIILKQILGDDETVSDAKVRSYEEHAHQLKELKAQVLTKDNKEKFEEAYQLIQKGDASRIDGLKKLKTIINQEHEALRLDKYEADKLLKLIELDQLLPVQRSKRNGEIPHQLHEFELKKIIEKQGRYYPFLRETFERDGQEFNKIGQLVNFRIPYYVGPLVDPRLAGIQSGDQTNHWMTQKKAGKITPWNYTELIDIDKSAAEFIKRMTGTDTYLVGEPSLHKASLIYQDYNVLQELNNLRYDGKPLPVDAKQEIYSNLQVSLKNATKNKINSFLISEGYLQDGEELTGFAGKELKNKLSSFHYFKNIFGPERMNTLGTDNLEKITELQTVFEDRHMLKRQLQKLGFLDDDECEKLAGKHFTGWGNLSKKLLNTPAIIDPEINENKISLIDALYKGQRNLSFYVNNMDDKYQFRDWIESENQSQQVEISLDEKIKNLAGSPAIKRGITQSMAVIQDIIRANNGISPKRIYLEFARESQNSYQPNSRIKQIEKIYDQNKKELMKVYPDVFKDVQGVLNNVDENNSLSEKAFLYFMQLGKDMYTGEALDFDKLYTYDIDHIIPQAMTKDNSWDNKVLVTAIKNREKSNQVLDNAIQAKMHNFWLQLKKVNLLSQRKYDTLMKTNFSKGDEKKFIARSLVETRQIIKNVAELIKSEFDHVEAIPIRQELTSDMRQLMDYKKNRLVNDYHHAHDALLIATVGEFMQKRGFMQGMNPSQNVYHGYTQYVKKWLSMAKKARSAEKPERIFPLQFVVGSMRMAVRDGQVDKVTHPATGEICWTADNEAYLRKVLGYKNILVTRKVKNAGKLYQRVTVKPKGSGEAPVNHQKSDINIYGGVTSEQAAELVLIRIKAKNNAKNMVIKIPTAIANQVANKTTTYDAYVRSLNIPNYAGIILDQIPLGQLVFDERTSFYLASAEIKHNARQLWVNQHINNVLTKKNINDEERDNILNLLTNEKNLERFKLLEPDLKRVKAAKQQWASCDDQEQMQILRIIINKMHDDASPQIPGKIDPFKNYLDKQGKGWRDLRTKKGMKLSDNAEFVYQSPTGLYHRKISINELLKQKQLE</t>
  </si>
  <si>
    <t>1338.SAMN04875570.A6J72_08615</t>
  </si>
  <si>
    <t>GCF_002073355.2</t>
  </si>
  <si>
    <t>Streptococcus intermedius strain FDAARGOS_233 chromosome| complete</t>
  </si>
  <si>
    <t>CTGATAAGTATCCGATTCCCTATCAGATTTCTAAAGAAGCGGTTGATATATATCGAGAACGAATATTGGATAGTTTTCCGGATGATGAAATTAGTCGGATTGCCTTTCATTTTATCAATGCAGAAGGAACGACAAGCACAGTTGGACAACAGCATCTAGATCAGCGCAAAGAATTATTAATTTTGGTTGAAGCAGAATTGAGACGAAATGAAATTAGAAGAACAAAAGAGAATAGTAACTTTTATGATCGTTTCATGATTCATCTGAATTATTTCTTGGATTCTTTGGATAGAAGTCGGGATGATAATCGATCTTTGAGGGAAATGGAAACTCAAATCAGGCTCACCTATCCTAAGGCATATAAAATTGCGACAGGGATTTATGATATTATCTCTCGTGAGACAGGAGTTGATTTGTATCAAAGTGAGCGTGTATATTTAGTTTTACATATTCAAAGATTGCTATAACATAAATCTATTAAACATAGGAAAGGAAATATACGAATGAATAGGGAAGAAACAACATTACTTGGCTTTGAAATCGTAGCTTATGCAGGCGATGCTCGTTCAAAATTATTAGAAGCTTTAAATGCTGCTCAGAAGGGTGAATTTGAACAGGCAGAAAAGTTAGTAAAAGAAGCAGATATCTGCATTGCAGACGCGCATCGTGCACAGACTGATTTACTGACAAAAGAAGCGGCTGGAGAAGATTTGGCTTATAGTGTTACCATGATGCACGGACAAGATCATTTAATGACAACATTATTATTGAAAGACTTAATGAAGCATTTCATTGAACTATACAAAAAGGAGGCAACAAGATGAATACTTTAATTGCACAGATTGAAAAAGCAAAACCTTTATTTGAGAAGATTTCTCGAAATATCTATTTGCAAGCGATACGTGATGGTTTTATAGCCAGCATGCCAGCGGTTTTGTTTTCCAGTATTTTCTTGCTGATTGCTGCTGTACCAAATATATTTGGTTTTAAATGGGCGCCTGCACATCTAGCACTCATTATGAAACCTTATAATTATACGATGGGATTTTTGGCAGTTTTAGTTGCAGGAACAACTGCTAAATCTTTAACGGATTCAGTCAATCGTAAATTGGAAAAGACCAATCAAATTAACTTTCTTTCAACGATGTTAGCTGCAGTCTGCGGTCTGTTGCTGTTGGCGGCGGATCCAATTAAGAATGGTATTGCAAATGGCCTTCTTGGGACTAGAGGTTTGCTGACTGCTTTTCTGGCTGCTTTTATCACAGTTAATATCTACAAGGTATGTATAAAAAATAATGTCACTATTCGTCTTCCGGAAGAAGTACCACCAAATATTGCACAGGTATTTAAAGATGTGATTCCATTTGCTTTATCTATTCTGTCTCTTTATGGACTTGATTTAATTGTTCGGCAAACATTGGGAACTAATGTTGCAGAATCTGTTGGTAAAATCTTAGCACCACTGTTTTCTGCTACAGATGGCTATATTGGCTTGGCGATTGTGTTTGGTGCCTATGCTTTCTTTTGGTTTGTTGGAATTCACGGGCCTTCAGTAGTTGAACCTTTGATAGTAGCAATCAGTTATGCAAATATTGAAGCAAATGTTAAGCTTGTACAAGCGGGTATGCATGCAGATAAAATTTTGAATCCAGTAACACAGACTTTTATAGTTACTATGGGTGGTACAGGTGCAACACTGGTTGTTCCGTTTATGTTCATGTGGTTATGTAAATCAAAACGCAACAAGGTGATTGGACGTGCGTCTGTTGTGCCAACGTTCTTTGGTGTAAATGAGCCAATCTTATTTGGGGCTCCAATCGTTTTGAACCCAATTTTCTTTATTCCATTTGTTTCTGCACCAATTATCAATGTTTGGATTATGAAGTTCTTTGTAGATGTTTTGCGGATGAACAGCTTCAGTATTATCCTACCTTGGACAACACCAGCACCAATTGGTATTGTCATGGGAACAGCACTCGCACCGTTGTCATTTGTTTTAGCGATTACTCTCATTCTTGTCGATATTGCTATCTATTATCCATTTGTTAAAGTTTATGACAATCAAATTTTAGAAGAAGAACTCAATGACAAAGTTTCTGATGATTTAAAAGAAAAGGTTTCTGAAAAATTTGATACGAGAAAAGCAGATGCGATTTTGGAAAAGAGTTTTGACAAGCAAGCAAAATCTAATATTTCAAAACAAACCAATGTTCTCGTTTTATGTGCTGGTGGTGGAACGAGCGGTCTTTTAGCAAATGCTTTGACAAAAGCAGCGAAAGAATACAATGTCCCTGTGACAGCGGCGGCAGGAAGTTATGGTTCTCACCGCGATATTTTACCAGAATATCAATTAGTCATTCTTGCTCCTCAAGTTGCTTCTAATTATGAGGATATTAAAATTGAAACTGATAAATTAGGAATTAAACTTGCTAAGACAGAGGGTGGTCAGTACATTAAATTGACCCGTGATGGAAAAGGTGCATTAGCCTTTGTCCAAGAGCAGTTTGAGCAAAAAGGAGAATAGCATGACGAAAACATTGCCTAGAGATTTTATATTTGGTGGTGCTACGGCTGCTTATCAGGCAGAAGGTGCAACACACACCGATGGGAAAGGCCCAGTTGCGTGGGATAAGTATCTAGAAGACAACTACTGGTACACAGCAGAACCTGCCAGTGACTTTTATCATAAATATCCTGTTGATTTAAAGTTGGCAGAAGAGTTCGGTGTAAATGGGATTCGTATTTCAATTGCTTGGTCTCGTATTTTTCCAGCTGGGTATGGTGAAGTCAATCCAAAAGGTGTTGAATTTTATCATCGGTTGTTTGCGGAGTGCCATAAACGACATGTTGAACCATTTGTTACCTTGCACCATTTTGATACGCCAGAGGCGCTTCATGCAAATGGTGATTTCCTCAACCGTGACAATATCAAATATTTTGTAGATTATGCAGCATTTTGCTTTGAGGAATTTTCTGAAGTTAATTTCTGGACAACTTTCAATGAAATTGGTCCGATTGGAGAAGGACAATACATGGTAGGGAAATTTCCTCCAGGCATCACCTATGATTTTGCTAAAGTTTTCCAATCTCATCACAATATGATGGTGGCGCATGCTCAGGCAATCAAGATATATAAAGATAAACAGTATAAAGGAGAAATTGGTATTGTACATGCCTTGCCAACAAAATATCCTTATAATCCTGAAAATCCTGGCGATGTACGAGCAGCAGAATTGGAAGACATCATTCATAACAAATTTATTTTGGATGCCACTTATCTTGGTCACTATTCAGTAAAAACAATTGAAGGTGTCAATCATATTCTTGCTGTCAATGGTGGAGAACTAGATTTGCGTGATGAAGATTTTACTGCTCTTGAAGCAGCTAAGGATTTGAATGATTTTCTAGGAATTAACTATTATATGAGCGATTGGATGCGTGAATTTGATGGAGAAACTGAAATTAGTCATAATTCTAAAGGAGATAAAGGTGGCTCAAAATATCAGTTAAAAGGTGTTGGTCGTCGTGAATTTGACGTAGATGTTCCTCGTACAGATTGGGATTGGATGATTTATCCACAAGGTTTATATGACCAAATTATGCGAATTAAGCGAGATTATCCAAATTATAAGAAAATTTACATCACAGAAAATGGTTTAGGCTATAAAGATGAGTTTGTAGATAATACGGTTTATGATGATGCTCGGATTGACTATGTTAAAAAACATTTGGAAGTTTTAGCTGATGCTATTGCGGACGGCGCCAATGTAAAAGGCTACTTCTTATGGTCGCTGATGGATGTATTTTCTTGGTCAAATGGCTATGAGAAACGTTATGGTCTCTTCTATGTTGACTTTGAAACACAGGAGCGCTACCCTAAAAAGAGTGCTTACTGGTATAAAGAACTATCGCAAACGCGAGAAATTCGTTAATGAAGTTGAATGGCAGTATTGATACTTATCAGTCAAACTGCCATTTCTTATTATCGCATATTACTTTATATATTTTTTGTAACAATTTCCTATGGTCCGTGTGATATTTTTGGAATCTATTGACTTGAAAAAATTCCTCTTTATATAATGGAATAGAACATTTTTATAAGGAGGTCATATGACTTTATCAGGACTCATTGTTTTGGCGGTATTTATATTTCGGTTGGTATTTTTGAAACGATCTATTAAAAACGAAAAGGCGATTCTGGCAAATGGTGGCCGCGAATATGGCGTTCAAAATACCAAATATATCACCATCCTTCATATTTTATTTTACCTTTCTTGCTTTGCAGAAGCCACAATACGTCAAGTTCATTTTGATACGCTCGGTGTTATGGGGCTAGGGCTCTTAATATTTGCGATGTTTATGCTCTATGTTGTGACAAAACTTTTAGGGGAAATTTGGACTGTAAAGCTGATGTTGGTTAAGAATCATCAATTTGTTGACCATTGGCTTTTCCGTTATGTCAAACATCCAAATTACTTCTTGAATATCATTCCGGAGTTGATTGGTTTAGCACTTCTTTGCCACGCTCTCCTTTCATTTTGCATTTTGTTTCCGTTCTACATTATTGTTCTATACAATCGTATCAAGGAAGAAGAACAGCTCCTTCGAGAAGTCATTATTCCAAATGGAATTGTTGAAAAATAATATTGGAATAACTGCTATTGTTTAAATAGCTGGAAATATAAATGATTCAACCTACAAATAGATAGTATAAAAAGAGGCGAGGCTAGGACGAAAGTCTTTAGTTTAAAAGTGTGCAGTTTAATAAAGTAAAGAAGCTCTCTCCAATTGCTCAAAGCATAGCTTTGAGCAATTGGAGAGAGCTTCTTTAAATTTCAAGGTTATCGCTTTTCAGGTTCTGAAGAATACTTTTGATGAAAACCTCGTTTCCTTTATTGGGCACTTCAACAGTCTATCAGACTGTCGAATAAGCTTGTAGGAGTGAGACTATGAGCTCAAAAATTTTCTATCTTGAGCATAATCTCACCCCTTTTTCTTATGCTCGTTGATATAGGCTAATTTTTGTTGGCGTGTTTTCCTTTTAAAGAGTGCCTCAGCTGACATGGCAGAGGGTTTATTGGAGAATTCCTCTTGGTATAAAAGAGTAACAGGTAATCGTGCACGTGTATATTTGGCGCCTTTCCCAGCATTGTGTGCGGTCACTCGTTTTTGGACATCGGTCGTGTAACCTGTATAGAGAGAACCATCAGCACATTTTAGGACGTACATATAGGCTTTATTTTCCATAGTAGATCTCATGAATTTCGGGAGTGTAACTGCCATCTTGGTTGTGAATGAACAGTGGTGGTAAGATTTTGAGTCCATCGTGGGAGCCATCTTTGATAGCTTCAATAAGGAGCATATTGGCTTCTCGATTTGCCTTGGGATAAACAAACCGAATGCGCTTTGGTGCTAAATTATGAGCTGTCATAGTGTCCATAATGTCAAGAAATCGTTCAGGACGGTGCACCATTGCCAAACGCCCATTAGATTTCAAAACTCGCTGAGAAATTTTGCAGATTTCTTCAAGATTTGTCGCAATTTCATGCCGTGCAAGCAGATAATATCGACTTGCGTTGAGGTTGGAATGCTCATCTACTTTAAAATAAGGTGGATTACAGAGAATCATGTCTACTTGGTTACCACTAATGTATTTGGTAAGGTATTTCAAATCATCTTGAATCACCTGCATTTGACTAGTCAAGTTATTTAGCTCAATGGAGCGCTGAGCCATATCTGCCAATCGTTCTTGAAGTTCTACAGCAATGATTTGAGCTTGTGTGCGCGTGCTTGCAAAAAGGCCGACAGCACCATTACCGGCACATAGGTCAATAATCAATCCACTCTTAGGTAATTTTGGAAAACGTGAGAGGAGAACGCTATCCACTGAGTAGCTGAAAACCTCTCGGTTTTGGATAATTTTGACGTCAGTGGAAAAGAGCTGATTGACCCGCTCCCCGTCTTTTAAAAAAATTTCTGCCATACAGTCTTATTATATCATGTTTTATAAAGGATGCAGCAATAAAAATAGGTGGTAAGGAAAAAGTGGAAACAACAAATTTGAAAAAGTCATTGCAAAATTTGTAGATTTTTTGGATAGTGTAAAAGATTAGTTTTCCAAGATGGTACCCAAAACGGTACTAAAAGTAAAAAAGCCAATTCCAATTTCTTGGAAAAGGCTTTGTATCAACGCTTTTAAGCAAGCAATGCGGTTGATTATTTGAGACCGTATTTTTTGTTGAAACGATCCACACGTCCGTCTGCTTGAGTGAATTTTTGGCGTCCAGTATAGAATGGATGTGAATCTGATGAAATTTCCACACGGATTAGTGGATAGGTATTTCCATCTTCCCATTCAACAGTTTCGCTAGAATGCTTAGTAGAACCACTAAGGAATTTGTAACCAGTTGAAGTATCCATAAAGACAACAGGACGGTATTCAGGATGAATATCTTTTCTCATTTTAAAAAATTTCCTTTCTGCCATGGTCTCTCTGCGAGCCATAGATTCATTACTTTGATAGTTTACCAAATTCTACCGATTTTGACAAGTCTTTTCTCTCAATTTTAATGTCTTTTTGCCAATTCTTTTAATTCTTGGTAAATTTTTTCGATTTCTTCTGTAGAGTAAGCATTGGCACCGCTGGCAAGTGGATGACCGCCTCCATCATGTTTTTTAGCCACTTCATTGATAGGGATAAATTTACTCCGTAGACGAACTCGGTAATTGCCATTTTCTTGTTCAACAAAAATTCCCCAAAGTTCAACACTGTCAATCCGCCCTGGAGCTGAAACGATAGCAGAAGTATCGGCATCTGTTAACTGATTGGATTTGAGAAGTTCTTGAGTTAAAATAACACGAGCTGCACCATTTTCATCGACTTCTAAATGATCGTAAACGTAGCCTTGAAGTTTAGCGATTTGATAGCTGAAAGAGTCCATTTTCCGCGCTAAAGCAGCAAAGTCAAAAGGATATTCGCGAAGTTTGCTGGCGATAGCCATAGTTCGGGCGGTTGTGGCAGGATATAGGAAACGCCCAGTATCACCAACGATTCCAGCATAAAGTAACTTAGCAGAATAATCATCTAATTTCAGATGATTTTCTAATGCAAAGAGAGCAATTAACTCACTAGCGCTACTTGAGCTAGTATCTACCCAAGCAATGTCTCCATAAATATCATCGTTTGGATGATGATCGATTTTGATGAGAAAATCTCCTTTGCTGTAGCGTTCATCATCAATTCGTGCAGTATTTGCTGTATCGCAAACAATCACTAAAGCATTTTTGTAATCATCATCTGAAATCTCATCCATGGTAGCTAGCCAAGCAAGACTAGGTTCAGTCGTTCCTGCTACTTTAATCTGTTTCTCAGGAAAATTTACTTGAAGTAATTTCTTTAAACCGACTTGGCTACCCAAGGCATCAGGATCAGGTCGCATGTGACGATGGATAATGATCGTATCATATTCTTTGATTTTATGTAAAATTTGCTTAAAAATTTCCATGTTATAACCTCCAATCTACCTTTTATTCATTGTATCATAAGATAACTATTTTAAAAAGAAAAAGTGGAAAGTGACAGGCCTTGGAGAGGTTTGAAGTGCAACTATTTGTTCAATGTGTTATAATAAGCTGATAGAACTTTTTGGAGGAAATTATGGCTTTAGCAAAAATTGTATTTGCTAGTATGACAGGAAATACAGAAGAAATCGCAGATATTGTAGCTGATAAATTGAAAGAACTTGGTTTAGAAGTAGATATTGATGAATGCACAATGGTGGATGCAGAGGAATTTCTGGAAGCAGATATCGCAATTGTTGCTTCTTATACATATGGAGACGGTGAATTACCTGATGAGATTATTGACTTTTATGAAGATCTGGCAAGTCTTGATTTGACTGGAAAGGTTTACGGTGTTGTCGGGTCAGGTGACACATTCTATGATGAGTTTTGTAAAGCAGTAGATGACTTTGATCGTGCTTTTGCAGCGACAGGTGCTGAAAAAGGTGCTGAAAATGTCAAAGTTGATTTATCAGCAGAAGAGGAAGACGTTGAAAATTTGGAGAAATTTGCTGAAGAGTTAGCTGCTAAGGTGAGGTAATCATGTAAGAAGGCTAGGGAATTTCCTAGTCTTTTTTAGCTTAATTTATCAGATTTTAGGCATATGTTCTGACATTTTTAATATAGAATAGTATAATGGGAAAAGATGATTTGTAACAATGGGAGGAATAAGATGAAGAAAGAACGAGATTATGCTTTTGGATTTCATGATGATGTGAAACCGTTGTTCTCGACTGGTAAAGGTCTGACAGAAGAGGTTGTTCGTGAAATTTCTGAAATTAAAAATGAACCGCAATGGATGCTGGATTATCGTTTGCGTTCTTTAGAATTATTCCATAAATTGCCTATGCCTAATTTTGGTCCAGATTTATCCGACATACGATTTGATGATATTATCTATTATCAAAAATTAAGTGGAGAACGAGCTAGAAGTTGGGATGAAGTACCAGATGAAATCAAGAAAACCTTTGATCGTTTAGGCATTCCTGAAGCAGAGCGTCAATTTTTATCAGGAACTGTTGCTCAGTATGAATCTGAAGTAGTCTATCACAATATGAAAGAAGAATTTGCCAAGCAAGGGATTATTTTTACAGACACAGACACGGCGGTGCAAGAATATCCTGACTTAGTGAAAAAGTATTTTGGAACAGTAATTTCCAATGCAGAGCATAAGTTTTCTGCTTTGAATAGTGCTGTTTGGTCCGGTGGGACATTTATTTATGTACCTAAGAACGTTCAATGTCAGGTACCAGTTCAGACTTATTTCCGCATCAATGGAGAGAATGCTGGTCAGTTTGAACGTTCCCTCATTATCGTAGATGAGGGGGCCTCTATTCAATACATAGAAGGCTGTACAGCGCCGACTTATACAACCAATAGTCTTCATGCTGCAAATGTGGAAATTATTGTCAAAAAAGATGCCTTTTTCCGTTATACAACGATTCAAAATTGGTCAGACAATGTTTATAATTTGGTGACAGAGCGAGGAACGGTTGAAGAAGGTGGGACTTTGGAATGGATTGATGGCAATCTAGGCAGTAAGGTCAATATGAAATATCCATGCAGCATTCTCAATGGACGCAATGCAAGGACTTCGGTTCTTTCCATGTCCTTTGCTAATTATGGTCAGCACTTGGATGCAGGTTGTAAAGTTTATCATAATGCACCAAAGACTTCTAGCACCTTGATTTCCAAGTCTGTTGCAAAAGATGGAGGTAAAACGGATTATCGGGGGCAAGTCCGTTTTGGAAAGAATAGTGCGGGTTCTAAGTCTCACATTGAGTGCGATACTATTCTTATGGATGGTGAATCTAGTTCAGATACTATTCCATTCAATGAAATTCACAATTCAAATGTTACACTTGAACATGAAGCTAAGGTTTCAAAGGTTTCAGAAGACCAACTTTATTACCTCATGAGTCGTGGCATTAGTGAGGAAGAAGCCACTGCCATGATTATCAATGGCTTTATGGAGCCTATTACTAAAGAACTCCCGATGGAGTACGCAGTTGAACTCAATCAGCTTATCAACATGAGTATGGAAGGATCTGTAGGATAGAAGTAAAAACAGTCGGTAAGACTGTTATTTTTGTCCCTGATTAAAAGAAGAGAACACAAAAAGCACCGAATCGGTGCTCCCTTTTTCAAGTTGAGTACGGACTGGATTAAAAATCACTGCCTTATTTTAACTTGCTGTGTTGTTTCGAATGATCCCAACAAAATTATTATACAATAAATTTTGTTGAAATACAAGTCATTTTAGATAAAAAATCTAATAACACAGCTCTAAGACTTAAAATATATCCAAACAATATTTTACCAAATAATTATGGACAAATAAAGTTAATAATTCATAATTATTTTATATCTAGAATTTGTTGCAATATTTAATTAAAGTGATATACTATAAACAAAAATATATTTTAAGGGAGTTAATTTATGAAAAAACCTTACTCTATTGGACTTGATATTGGAACCAATTCTGTTGGTTGGGCTGTTGTGACAGATGACTACAAAGTTCCTGCTAAGAAGATGAAGGTTCTGGGAAATACAGATAAAAGTCATATCAAGAAAAATTTGCTTGGCGCTTTATTATTTGATAGCGGGAATACTGCAGAAGACAGACGGTTAAAGAGAACTGCTCGCCGTCGTTACACACGTCGCAGAAATCGTATTTTATATTTGCAAGAGATTTTTTCAGAAGAAATGGGCAAGGTAGATGATAGTTTCTTTCATCGTTTAGAGGATTCTTTTCTTGTTACTGAGGATAAACGAGGAGAGCGCCATCCCATTTTTGGGAATCTTGAAGAAGAAGTTAAGTATCATGAAAATTTTCCAACCATTTATCATTTGCGGCAATATCTTGCGGATAATCCAGAAAAGACTGATTTACGTTTAGTTTATTTGGCTTTAGCACATATAATTAAGTTTAGAGGTCATTTTTTAATTGAAGGAAAGTTTGATACACGTAATAATGATGTACAAAGACTGTTTCAAGAATTTTTAGCAGTCTATGATAATACTTTTGAGAATAGTTCGCTTCAGGAGCAAAATGTTCAAGTTGAGGAAATTCTGACTGATAAAATCAGTAAATCTGCTAAGAAAGATAGAGTTTTGAAACTTTTTCCTAATGAAAAGTCTAATGGCCGCTTTGCAGAATTTCTAAAACTAATTGTTGGTAATCAAGCTGATTTTAAAAAGCATTTTGAATTAGAAGAGAAAGCACCATTGCAATTTTCTAAAGATACTTATGAAGAAGAGTTAGAAGTACTATTAGCTCAAATTGAAGATAATTACGCAGAGCTCTTTTTATCAGCAAAGAAACTGTATGATAGTATCCTTTTATCAGGGATTTTAACAGTTACTGATGTTAGTACCAAAGCGCCTTTATCTGCTTCGATGATTCAGCGATATAATGAACATCAGATGGATTTAGCTCAGCTTAAACAATTCATTCGTCAGAAATTATCAGATAAATATAACGAAGTTTTTTCTGATGTTTCAAAAGACGGCTATGCGGGTTATATTGATGGGAAAACAAATCAAGAAGCTTTTTATAAATACCTTAAAGGTCTATTAAATAAGATTGAGGGAAGTGGCTATTTCCTTGATAAAATTGAGCGTGAAGATTTTCTCAGAAAGCAACGTACCTTTGACAATGGCTCTATTCCACATCAGATTCATCTTCAAGAAATGCGTGCTATTATTCGTAGACAGGCTGAATTTTATCCGTTTTTAGCAGACAATCAAGATAGGATTGAGAAAATATTGACTTTCCGTATTCCCTACTATATTGGTCCATTAGCGCGCGGAAAAAGTGATTTTTCTTGGTTAAGTCGGAAATCGGCTGATAAAATTACACCATGGAATTTTGATGAAATCGTTGATAAAGAATCCTCTGCAGAAGCTTTTATCAATCGTATGACAAATTATGATTTGTACTTGCCAAATCAAAAAGTTCTTCCTAGACATAGTTTATTATACGAAAAATTTACTGTTTACAATGAATTAACAAAGGTTAAATATAAAACAGAGCAAGGAAAAACAGCATTTTTTGATGCCAATATGAAGCAAGAAATCTTTGATGGCGTATTTAAGGTTTATCGAAAAGTAACTAAAGATAAATTAATGGATTTCCTTGAAAAAGAATTTGATGAATTTCGTATTGTTGATTTAACAGGTCTGGATAAAGAAAATAAAGCATTTAACGCTTCTTATGGAACTTATCATGATTTGCGTAAAATTTTAGATAAAGATTTTCTCGATAATTCAAAGAATGAAAAGATTTTAGAAGATATTGTGTTGACCTTAACGTTATTTGAAGATAGAGAAATGATTAGAAAACGTCTAGAAAATTACAGTGATTTATTGACCAAAGAACAAGTGAAAAATCTGGAAAGACGTCATTATACTGGTTGGGGAAGATTATCAGCTGAGTTAATTCATGGTATTCGCAATAAAGAAAGCAGAAAAACAATTCTTGATTATCTCATTGATGATGGCAATAGTAATCGGAACTTTATGCAACTGATTAACGATGATGCTCTTTCTTTCAAAGAAGAGATTGCTAAGGCACAAGTTATTGGAGAAACAGACAATCTAAATCAAGTTGTTAGTGATATTGCTGGCAGCCCTGCTATTAAAAAAGGAATTTTACAAAGCTTGAAGATTGTTGATGAGCTTGTCAAAATTATGGGACATCAACCTGAAAATATCGTCGTGGAGATGGCGCGTGAAAACCAGTTTACCAATCAAGGACGGCGAAATTCACAGCAACGTTTGAAAGGTTTGACAGATTCTATTAAAGAATTTGGAAGTCAAATTCTTAAAGAACATCCGGTTGAGAATTCACAATTACAAAATGATAGATTGTTTCTATATTATTTACAAAACGGCAGAGATATGTATACTGGAGAAGAATTGGATATTGATTATCTAAGCCAGTATGATATAGACCATATTATCCCGCAAGCTTTTATCAAGGATAATTCTATTGATAATAGAGTATTGACTAGCTCAAAGGAAAATCGTGGAAAATCGGATGATGTACCAAGTAAAGATGTTGTTCGTAAAATGAAATCCTATTGGAGTAAGCTACTTTCGGCAAAGCTTATTACACAACGTAAATTTGATAATTTGACAAAAGCTGAACGAGGTGGATTGACCGACGATGATAAAGCTGGATTTATCAAGCGTCAATTAGTAGAAACACGACAAATTACCAAACATGTAGCACGTATTCTGGACGAACGATTTAATACAGAAACAGATGAAAACAACAAGAAAATTCGTCAAGTAAAAATTGTGACCTTGAAATCAAATCTTGTTTCCAATTTCCGTAAAGAGTTTGAACTCTACAAAGTGCGTGAAATTAATGACTATCATCATGCACATGATGCCTATCTCAATGCTGTAATTGGAAAGGCTTTACTAGGTGTTTACCCACAATTGGAACCTGAATTTGTTTATGGGGATTATCCTCATTTTCATGGACATAAAGAAAATAAAGCAACTGCTAAGAAATTTTTCTATTCAAATATTATGAACTTCTTTAAAAAAGATGATGTCCGTACTGACAAAAATGGTGAAATTATCTGGAAAAAAGATGAGCATATTTCTAATATTAAAAAAGTCCTTTCTTATCCACAAGTTAATATTGTTAAGAAAGTAGAGGAGCAAACGGGAGGATTTTCTAAAGAATCTATCTTGCCGAAAGGTAATTCTGACAAGCTTATTCCTCGAAAAACGAAAAAATTTTATTGGGATACCAAGAAATATGGAGGATTTGATAGTCCGATTGTCGCTTATTCTATTTTAGTTATAGCCAATATTGAAAAAGGTAAATCTAAGAAATTGAAACTGGTCAAAGACTTGGTTGGTATCACTATTATGGAAAGGACGATATTTGAAAAGAATCCAGTTGCTTTTCTTGAACGAAAAGGTTATCGAAATGTTCAAGAAGAAAATATTGTGAAATTACCAAAGTATAGTTTATTTGAATTAGAAAACGGACGAAGAAGGTTATTAGCAAGCGCTAGAGAACTTCAAAAGGGAAATGAAATCGTTTTGCCGAATCATTTAGGAACCATGCTTTATCACGCTAAAAATATTCATAAAGTTGATGAACCAAAGCATTTAGACTATGTTAAGAAACATAAAGATGAATTTAAGGAATTGTTAGATGTTGTGTCAAATTTTTCTAAAAAAAATATTTTAGCAGAAAGTAATTTAGAAAAAATAGAAGAACTGTATGCTCAAAATAACAATAAAGATATTACAGAATTAGCAAGTTCATTTATCAACTTATTAACATTTACTGCTATAGGAGCACCAGCTGCCTTTAAATTTTTTGATAACAACATTGATCGAAAACGTTATACCTCAACTACTGAAATTCTCAACGCCACCCTCATCCACCAATCCATCACTGGCCTTTACGAAACGCGGATTGATCTCAGTAGATTAGGAGGAGACTAATGGGCTGGCGGACAGTAGTTGTTAATACACATTCAAAACTTTCCTATAAAAACAATCATTTGATTTTTAAAGATGCCTATCGGACAGAACTCATCCATCTGTCCGAGGTGGATATCTTATTGCTTGAGACAACGGATATTGTTTTATCTACCATGCTGATAAAACGCTTGGTAGATGAAAATATTTTAGTCATTTTTTGTGATGATAAACGTTTGCCAACAGCCATGCTCATGCCTTACTATGCGCGTCATAATTCTAGTTTGCAGCTGAGCAATCAGATTTCTTGGTCAGAAGACGTGAAGCGTGATGTTTGGACGACAATCATCTCCCAAAAGATTTTGAATCAGTCTTGTTATTTAGGTCAATGTTCTTATTTTGAAAAAGCTCAATCTATTATGGATTTGTATCATGGATTAGAGCCTTTTGATCCGAGTAATCGAGAGGGTCATTCTGCGCGGATTTACTTTAACACTTTATTTGGTAATGACTTTTCGAGGGAACAGGAGAATGATATTAATGCAGGGCTTGACTATGGCTATGCTTTAATTTTAAGTATGTTTGCTCGTGAGGTAGTTATATGTGGTTGTATGACACAATTTGGTCTCAAACATGCCAATCAGTTTAATCAATTTAATTTTGCTAGTGACATTATGGAGCCTTTTCGTCCAATCGTTGACCGTATTGTTTATGAAAATCGAAATAATTCTTTTGTTAAAATAAAACGTGAGCTATTCAGCATGTTTTCAGACACCTATCTTTATAATAATAAGGAGATGTATTTGACAAATATTGTCAGCGATTATACCAAAAAGGTAATCAAGGCGCTGAATAATGATGGGAAAGGAGTTCCTGAGTTTAGGATATGAGTTACCGATATATGCGAATGATGTTAATGTTTGATATGCCAACGGATACTGCTGAGGAACGCAAAGCTTATCGTAAATTTCGAAAATTTTTACTGAGCGAAGGCTTCATCATGCATCAGTTTTCAATATACAGCAAGCTGCTTTTGAATAACTCTGCCAATGCTGCTATGATTGCCCGTCTGAAAGAAAATAATCCAAAGAAGGGCAATATTACTTTATTGACAGTGACTGAAAAGCAGTTTGCCCGTATGATTTACCTGAATGGTGAGTGCAATGACAGTATTGCCAACTCAGATTCACGTCTTGTATTTTTAGGGGAGACATTTGATGTTGAAAATTAATTTTCCTATTTTGGATGAACCACTAGAAATCAAACGCTCTACCTTTTTGATTTTAGAAGAGCAAAAAGTTTTTTCAAATATGGTGAGATATCTTTATCAGTATTCAGAAGATAGTGAGTTGAAAATTTTTGATTCTAAATTAAAATCTTTGAAAGAATCTGAGATATTACTTGTTACAGATGTATTAGGGTATAATATCAATTCGCCAGCAATGTTAAAGTTAATCCATGCTGATTTGGAAAATCAATTAAATGAAAAGCCTGAAGTGAAGTCAATATTGGAAAAGCTTGTTTCAACGATAACAGAGTTGCTTGCATTTGAGTGCTTAGAAAATGAATTGGATTTGGAATATGATGAGATTACGATATTAGAACTGATTGATGCTTTGGGAGTCAAGATTGAAACGGCTAGTGATACCGTGTTTGATAAAAGCTTAGAAATTATTCAAGTTTTTAAATATTTATCGAGAAAGAAGTTGCTGATTTTTGTGAATGTGTCGGCTTACTTCTCCGAAGATGAATTGGTCAAATTAATCGAATATATTGAATTAAATAATATCAATGTTTTGTTCATAGAGCCAAGGAAAGTTTATCAATTTCCGCAATATGTCTTGGATCAAGACTATTTCTTAAACGGCGAGAATATGGTATAATAAAAATGATAATAAAGAGCCATTTGATCTGAAGTCTAGCTGAGACAAATAGCGCGATTACGAAATTTCGAGACGAAAATTCGTCTACGAGTTTTAGAGCTGTGCTGTTTCGAATGGTTCCAAAACTAAAACCAGTGACATTCTCCATGTAGGTATGTTTTAGAGCTGTGCTGTTTCGAATGGTTCCAAAACAGACGCCTTGTGAATCATCATTTGACTTGTGTTTTAGAGCTGTGCTGTTTCGAATGGTTCCAAAACACCCCTAAGTTATAAGCGATAAGCCCTGTTGTTTTAGAGCTGTGCTGTTTCGAATGGTTCCAAAACTTTTAAATTTTTTGTTATAGGATTTAACTAGTTTTAGAGCTGTGCTGTTTCGAATGGTTCCAAAACCGCGTTTAGCTTGTCTCAGTAAGCGATAGTGTTTTAGAGCTGTGCTGTTTCGAATGGTTCCAAAACATCATTGAGTTTTTCCAGTTGCCATACATAGTTTTAGAGCTGTGCTGTTTCGAATGGTTCCAAAACTTCTACCTAGACCATCAATAACCTGTTTTCGTTTTAGAGCTGTGCTGTTTCGAATGGTTCCAAAACCTTTTTCTCCAGCTAATTGAGTGATTTTTTGTTTTAGAGCTGTGCTGTTTCGAATGGTTCCAAAACCCTGTCGAAGAATTAATTCTAATTTTATTGTTTTAGAGCTGTGCTGTTTCGAATGGTTCCAAAACTCCCTCTAGCACACGGTCGTAAGCCGTATAGTTTTAGAGCTGTGCTGTTTCGAATGGTTCCAAAACGTTTTTTTCCTATGGTTGCTATTGATGTATGTTTTAGAGCTGTGCTGTTTCGAATGGTTCCAAAACCTATATCATCTGTAGTGAGTTAATGAATAAGTTTTAGAGCTGTGCTGTTTCGAATGGTTCCAAAACCATGCAATCAACAGGTCTTTTTGATAAAAAGTTTTAGAGCTGTGCTGTTTCGAATGGTTCCAAAACCATGCAATCAACAGGTCTTTTTGATAAAAAGTTTTAGAGCTGTGCTGTTTCGAATGGTTCCAAAACAACAGCTGTTGATGCAGGTGCTAGTCAAGGTTTTAGAGCTGTGCTGTTTCGAATGGTTCCAAAACGATTGCAGGCGGGTTATATTTCCAAGCCTCGTTTTAGAGCTGTGCTGTTTCGAATGGTTCCAAAACTCCAGAAGCTCTTAAAGGGCCACTTCTCATGTTTTAGAGCTGTGCTGTTTCGAATGGTTCCAAAATATATATGCAGTTTTTTTAATTATTCACAAAGTATTACTCTTTCTTCAAGAATTTTTTAGTGAAAAATGCTACAATTAGATAAATAAAGAAAGGGTTGTCTGTATGGAACATAAAAAGAAGGATTTTAGCCTATCATGGTTTTTTCGATGGTTTTTGGATAACAAAGCAATCACCGGTTTTTTGGTGACTTTATTATTGGGGTTGAATATTTTTGTATTAAGCAAAATTAGTTTTATTTTCCTTCCTGTCTTAGAATTTATCGGAGTTATTATGCTGCCAGTTATTCTAGCGGGTCTTTTGTATTATTTATTAAATCCAATTGTTGATTTTATGGAAAAGCATAGAATCAACCGCTTAGTCGCGATTACGATTGTCTTTATTTTGATTGCATTACTTTTAATTTGGGGATTAGCTGTGGCTATTCCGAGTTTGCAGCATCAGATAGTTAGCTTTGCAAAAAATTTGCCAGCTAATTTGAAAAAATCGAATAAAATTATTCAGGATTTTTTAGAAAATCGGATTTCTGATGATGTCAAGCCCCAATTGGAAGAGATTGCAAATAATTTTTCAAATCAAGTGACAACTTGGGCAAGTCATTTTTCATCGAAAGCAGTGAATTGGGTTAGTACATTGATTAGTACGGCTTCGCAGGTGATTGTAGCGATTATTATCATGCCCTTTATCCTTTTTTATCTTTTACGAGATGGAAAAAATTTGAAATCTTATTTGACAAAATTCATGCCAACAAAGTTTCGTGACCCTGTTGGTCAAATTTTGACAGACGTCAATACACAGCTTGCTAATTATGTTCGTGGTCAGGTGACTGTTGCTATCATTGTAGCGATTATGTTTATCATTTTCTTTAAGATAATAGGCCTTCGTTATGCGGTTACGCTTGGAGTAACTGCAGGGATTTTAAATTTGGTTCCCTACTTAGGAAGTTTTCTCGCGATGTTACCGGCTCTTGTCTTAGGTTTGATTGCTGGGCCAATTATGCTATTGAAAGTTATTGTTGTCTTTATTGTAGAGCAAACGATTGAAGGGCGGTTTGTATCCCCATTGATTTTGGGTAGTCAATTGAATATCCATCCGATTAATGTCCTTTTTGTCCTTTTGACAGCTGGTTCTATGTTTGGTATTTGGGGTGTTTTACTGGGAATTCCAATTTATGCTTCTGCAAAAGTTGTGATTACTGCTATTTTTAAATGGTATAAAAAAGTTAGCGGTTTGTACGAAGAGGAATTAGGAAATGAAACAGGAGAGAGAATTGAACAACAGTAAAAAAATGGTTGCTTCTCTACAAAAGCAGGATTTGGCGCATGCTAATAAATATTTTGAGAGAGCCCTAACAAATGATACAGAAGAAGAATTACTTGAATTGGCCGATTACTTAGAAAGTATCGGCTTTTTCCCTCAAGCTAAGCGAATTTATGAAAACTTAGCTCCCCACTATCCAGAATCCTATATTAGTTTAGCACAGATTGCTAGTGAAGATGGGAAAGTGGAAGAGGCCTTTGCTTATCTAGAAGAAATTAAGTTTGATAGTGATTGGTACGTGACAGCTCTATTGGTCAAAGCCGATTTGTACCAAATGGAAGGGTTGCCGGACGTTGCAAGAGAAAAATTAGCCGAGGCAAAGCAATTGTCCGATGAACCCTTAGTAACTTTTGGTTTGGCTGAAATAGATTTTGAATTGGGAAATTTTAATCAAGCCATTAAAGAGTATGCTAGTTTAGACAATCGTATCATTTATGAGCAGACAGGTATTTCTACTTATCAGCGAATTGGCGTTTCCTATGCAAGTCTTGGTAAATTTGAGGCAGCGGTTGAATTTCTTAAAAAAGCCTTAGAGATTGAATATGATGATACGGTGGCCTTTGAACTAGCAACTATTTTATATGATCAGAAAGAATATCAAAAAGCCAATCTGTACTTTAAGCAAATTGATACGATTTCGTCAGAATTTGAGGGCTATGAGTACGGTTATGCTTTGTCGCTTCATGCAGAACATCAGACAGAAGAAGCATTACGCCTCACGCAGCAGGGCTTATCGAAAAATCCGTTTGACACTCGTCTTTTGCTACTGGCTTCACAACTTTTTTATGAGTTACACGATGAGCAAAAGGCAGAAGAATATCTGCTGCAAGCGCAAGAAAATGCTGAAGACGAGGAAGAAATCGTATTACGTTTGACGAATCTTTATGTGCAGCAAGAGCGTTTTGATGAAGTTTTAGAATTTGAAAAGCGAGATGTAGACAATGTTCTGACGAGATGGAATATTGCGCGTGCCTATCAAGCGTTGGAACATACAAAAGCAGCTGTAGAGCGCTATCGTCTGTTGCTCTCAGACTTAAAGGAAAATCCAGAATTTTTAGAGCAATATATCTATCTACTTCGTGAAACCGGTGACTTTGAAGAAGCAAAATACCAAGCAGAGCATTATCTTCGCCTCGTTCCAGATGATGGTATCATGCAAGAATTGTATGCTAGTTTGTAAAAAGAGTAACAAGCACTATCCTATAAGGCGTATGAGAATTATGCTATAATGATGAGCGTGATATTTAGAAAGGATCAAGAAAATGGCTGAAAAATTTGGTGCGGATTTAATTGTGGATAGTTTAATCAATCACAAGGTGGATTATGTATTTGGGATTCCTGGCGCAAAGATTGACCGTGTGTTTGATACATTAGAAGACAAAGGACCACAGCTTATTGTTGCTCGTCATGAACAAAACGCGGCTTTTATGGCGCAAGGGATCGGACGGATTACTGGAGAACCGGGAGTGGTGATTGCAACGAGCGGACCAGGAGCTTCAAACTTAGCTACAGGCTTGGTAACAGCAACAGCAGAAGGTGATCCAGTGCTAGCTTTAGCCGGTCAGGTCAAACGAGCTGATCTTCTCAAACGTGCACATCAGTCCATGGATAATGCTGCACTGTTTAAGCCGATTACCAAGTATTCTGTCGAAGTGCAAGATGGCAATACTCTTTCAGAAATTATTGCTAATGCTTATCGTCATGCTAAGTCCGGAATGCCGGGGGCAAGTTTCATTTCCATTCCGCAGGATGTGGTGGATAGTCAAGTACGGGTAGAAGCAATCAAACCGCTGACGGATCCTCAACTGGGGTCTAGCTCTGTGGCAGATATCAACTACCTAGCGCAAGCAATTAAAAATGCTGTATTACCCGTTCTTCTCTTGGGGAATGGGGCTTCAAGTGCCAAAGTGACAGCTTCGATTCGTCAGTTGTTGGAGCAAGTACAGTTACCTGTTGTGGAAACATTCCAAGGTGCTGGGATTGTTTCTCGTGAATTGGAAGAAGCAACTTTCTTTGGTCGTGTCGGACTATTTCGTAATCAGCCAGGAGACATGCTGTTGAAGAAATCTGACCTAGTAATTGCTATCGGTTATGACCCTATTGAATATGAAGCGCGCAACTGGAATGCGGAAATTTCTGCTCGTGTTATTGTTATTGATGTAGAGCCGGCAGAGATTGATACTTACTTTCAACCGGAGCGTGAGTTGATTGGAGATATTGCCAATACTTTAGACTTATTGTTGCCAGCGATTAACGGTTATCAATTACCGGAAGGATCGAGAGAATATTTGCAAGTATTACATAATAAGATGGCTGGTGATGTGAAATTTGACCGCAGCCAAACTGAAACAGGACGACTACACCCGCTGGATATTGTCGAAGTCTTGCAGGAAAATACGACAGACGACATGACGGTTACTGTAGATGTGGGTACGCATTATATTTGGATGGCGCGTTATTTCAAAAGCTATGAACCACGGCACTTGCTCTTTTCAAATGGGATGCAAACGCTAGGCGTGGCATTGCCTTGGGCAATCTCAGCAGCCTTGGTTCGTCCTAACACCAAGATTATTTCTGTGTCTGGAGACGGTGGCTTCCTCTTTTCGGCTCAGGAGCTAGAGACAGCGGTTCGCCTGCACTTGCCAATTGTTCATCTCATTTGGAACGATGGTCATTATAATATGGTGGAATTCCAAGAAGAAATGAAATACGGTCGTTCATCTGGAGTGGACTTTGGGCCTGTTGATTTTGTTAAATATGCAGAGAGTTTTGGTGCAAAGGGATTTCGAGCAACATCTCCAGTGGAATTAATGCAGTTACTTAAAAAGGCCTTAATGGAGAAGGGGCCTGTTATCATTGATGTCCCGGTTGATTACAGAGATAGTAGCACGCTGGGAGAAACAATTCTGCCAGATGAGTTTTATTGATACTGGATGGAACGACTATAAGAAATAGCGATAAGGAGGAGAAATGGCAGAGTTTGTAACATTATTTCAGTATAATACTTTGGGAGCCTTCATGGCGGGGCTTTACAAGGGGACGATGACGATTGCAGAATTACTTCAACATGGTGACTTAGGAATTGGTACTTTAGACTCCATTGATGGAGAACTAATTGTGCTTGATGGAAAAGCTTATCAAGTTAAGGCGCTAGGAGAAAAAACTGAAGTGATAGAGGTTTCAATGGATATGATGATTCCGTATGCTGCAGTAGCTTTCCATCAAGCAGAAGTACATTTCTATCAAGATCTTGAATGGACTGATGAAGCGTTGAAGAAGCGCATGGAAGCTTATTATGCTGGGGAAAATCTTTTTCACTCTATCAAGATTCATGGGGAATTTAGGCATATGCATGTGCGCATGGCTCCAAAATCCTCTCCAGGGAAACGGTTCGCAGAAATCGCAGCTCATCAGCCAGAATATTATGCAGAACACATTTCTGGAACAATTGTTGGTTTTTGGACACCGGAGCTGTTTCATGGTGTCAGCGTAGCGGGGTACCACCTTCATTTTTTATCTGATGACCACCAATTTGGTGGGCATGTCATGGATTTTGTTATAAAAAATGGTGAGATTGAAATCGGAACAATCGCGACATTAGAGCAACGTTTCCCCGTTCAAGACCAAGATTTTCTATCGGCTAAGCTAAATGTGGCGGAGCTAAAGGAAGATATTGAGAAATCTGAATAAAATAGCAGTTAGATAAAAACTCAAATTCTACTCAAAATTCAAGAAAAATGATACTAAAAAGACTTAAAATCAATTCTTTATCCAAGATGATTTTGAGTCTTTTACTATTAGCGAATTTGTGTTTAGTCTCTTATCATGAAAATTCCTGCGTCATCTTGGTCAATGGGCTGAATCAAAACGGTGTATTTTATTGACTACGGTAACAATCTTCCTGAGATGCGACTGGCTGTATCTGAGTGTTAGGCGTCCTAGTAAACACCTATCCATCTGATGAACGAAGAATAGTCCGAAAAAGGTGTCAGTTAGTAGACACCTTACATCTTCATGGATTTAATTTTGACTTCATCAGGAGTAACGCGTAGGGTCTTTTGCCCTGTGTAGGTTACAAAACCAGGTTTACCACCTGTTGGCTTGTTAAGTTTTTTGACTTCAATCATATCCACCTGAACGAGATTGGACAATCTCGCCTTAGAAAAGTATGCCGCCAATTCCGCAGCATCTGTCTTGACATCATCACTTGGATGTAGGTTGCCCGTGATAACGACGTGACTGCCGGGAATATCCTTGGCATGAAACCAAAGTTCCTCTTTTTTAGCCATTTTAAAGGTCAGCTCATCATTTTGCAGATTGTTTCGTCCAACCAGAATAATTGTCTGTCCATCAGTAGACAAATATTTCTCAGGTTTCTTCCGTTTTTGGATTTTTTCACGCTGACGTCGACGAATAAAGCCTGTCTGAATCAATTCTTCGCGGATTTCTGTAATTTCTGTGAGATTAGCTTGCGACAAAGCTGTTTCTACGCTCTCCAAATATTGAATGGTTTCTTTAGTTTCTTCAATCAGTCCCGTTAAATGCTTGACTGCTTCTTTTAGCTTTTGGTATTTCTTAAAATAGCGCTGAGCATTTTGGTTAGGGGTCAAAGCTTTATCCAACACAATAGTAATTTTCTCGCTTGTGTAGTAATTGTCCAGTTCTACTTGGTCTTGATTGTTGGGAACTTGGTGCAAAAAAGTAGTGAGGAGTTCTCCCTTTTGTCGAAATTCTTCAGCATTTTCAGTCGCGACTAATTCCTGCTCTTGTTTTTTTAATTTCTTGCGGTTTTTTTCTAATTCATTCTCCACTCGATGAATCAGTTCACTGGCTTGTTGATTAACGCGATCACGTTCCGCCTTGTCTTGATAGAAAGCATCTAACAATTGTGATAAACTAGGAAATTCTTTCTGACTATCCGCAAAGAGAATGGGGGTAAATGACTTGCTAGTCAGGGTTGCCTGAGTGGACTTAGCGAAGAAGGCGCGGAAGGTTTTTAACTTATCATTTGTTAAGCGCTGGCTGAGTTCAGCTGCTGTATCGTGTCCCAATCCTTGAAATAAGTTTTGTAAAGAACGGGCTGACAAATCCTCTGTATGCAGAATTTCAAATAATTTTTCATCAGAAATGGTAAAGGGATTGCGCTTATCTGTTTGAGGTGGAGTGACATAGCTTGAACCAGGCAGAATCGTACGGTAACTATTTTGAGAAAAGCCGACATGTTTAATAGCTTCAATAATATTGCCGCTTGCCTTATCCATTAGGATGATATTGCTGTGCTTGCCCATGATTTCGATGATAAGAGTTGCTGCCACGTTATCTCCGATTTCATTTTTATTGGAGACAGAAATTTCTAAAATTCGGTCATTCTCGATTTGTGAAATGTTTTCAATGGTAGCGCCTTGTAGATATTTTCGCATAACCATGATAAATGTGGTAGGCACTGCTGGATTTTCAAAGGTGGTACGGGTTAGTTGAATGCGACTAAAAACAGGGTGAGCAGACAAGAGTAATTTATGATTTTGTCGATTACTGCGAATTTGTAGTACTAATTCCTGATTAAACGGTTGATTGATTT</t>
  </si>
  <si>
    <t>MKKPYSIGLDIGTNSVGWAVVTDDYKVPAKKMKVLGNTDKSHIKKNLLGALLFDSGNTAEDRRLKRTARRRYTRRRNRILYLQEIFSEEMGKVDDSFFHRLEDSFLVTEDKRGERHPIFGNLEEEVKYHENFPTIYHLRQYLADNPEKTDLRLVYLALAHIIKFRGHFLIEGKFDTRNNDVQRLFQEFLAVYDNTFENSSLQEQNVQVEEILTDKISKSAKKDRVLKLFPNEKSNGRFAEFLKLIVGNQADFKKHFELEEKAPLQFSKDTYEEELEVLLAQIEDNYAELFLSAKKLYDSILLSGILTVTDVSTKAPLSASMIQRYNEHQMDLAQLKQFIRQKLSDKYNEVFSDVSKDGYAGYIDGKTNQEAFYKYLKGLLNKIEGSGYFLDKIEREDFLRKQRTFDNGSIPHQIHLQEMRAIIRRQAEFYPFLADNQDRIEKILTFRIPYYIGPLARGKSDFSWLSRKSADKITPWNFDEIVDKESSAEAFINRMTNYDLYLPNQKVLPRHSLLYEKFTVYNELTKVKYKTEQGKTAFFDANMKQEIFDGVFKVYRKVTKDKLMDFLEKEFDEFRIVDLTGLDKENKAFNASYGTYHDLRKILDKDFLDNSKNEKILEDIVLTLTLFEDREMIRKRLENYSDLLTKEQVKNLERRHYTGWGRLSAELIHGIRNKESRKTILDYLIDDGNSNRNFMQLINDDALSFKEEIAKAQVIGETDNLNQVVSDIAGSPAIKKGILQSLKIVDELVKIMGHQPENIVVEMARENQFTNQGRRNSQQRLKGLTDSIKEFGSQILKEHPVENSQLQNDRLFLYYLQNGRDMYTGEELDIDYLSQYDIDHIIPQAFIKDNSIDNRVLTSSKENRGKSDDVPSKDVVRKMKSYWSKLLSAKLITQRKFDNLTKAERGGLTDDDKAGFIKRQLVETRQITKHVARILDERFNTETDENNKKIRQVKIVTLKSNLVSNFRKEFELYKVREINDYHHAHDAYLNAVIGKALLGVYPQLEPEFVYGDYPHFHGHKENKATAKKFFYSNIMNFFKKDDVRTDKNGEIIWKKDEHISNIKKVLSYPQVNIVKKVEEQTGGFSKESILPKGNSDKLIPRKTKKFYWDTKKYGGFDSPIVAYSILVIANIEKGKSKKLKLVKDLVGITIMERTIFEKNPVAFLERKGYRNVQEENIVKLPKYSLFELENGRRRLLASARELQKGNEIVLPNHLGTMLYHAKNIHKVDEPKHLDYVKKHKDEFKELLDVVSNFSKKNILAESNLEKIEELYAQNNNKDITELASSFINLLTFTAIGAPAAFKFFDNNIDRKRYTSTTEILNATLIHQSITGLYETRIDLSRLGGD</t>
  </si>
  <si>
    <t>1520812.SAMN02910398.SAMN02910398_00330</t>
  </si>
  <si>
    <t>GCF_900112195.1</t>
  </si>
  <si>
    <t>Butyrivibrio sp. YAB3001| whole genome shotgun sequence.</t>
  </si>
  <si>
    <t>ATCGGTCCGCCGGTAGGATAAACTGTCATATCTTTGCACAGTCCCTCACTTGGCGCAAGCATGATGCAACGCACTACATCTTCACCGATATGCTGTGATACTTCCATCACCCTCTTTTTATCTTCAACATAAACTATAAGCGCATCACTGATAAAAGGAAGGTCACCATCTTCAAATCTTACATCCACTACAGGTCCCATGACCTGCGCTATCTTTCCAGTATTCAATAGAGTTTCCTCGTTTCATCTATCATCTTGGCATCAGGACTTATCCTGGCCTTTTCAGCAGCCTTAGCCATTTTGGCTCTCTTAAGCGCCTTGGCTCCACTTACAACCTCAGTTATCTCCTGGGTTATCATAGCCTGCCTTTGCCTGTTATATGTTCGCTGAAGATCATCAAGCATCTTCTGTGCATTCTTGTTGGCTGAATCCATTGCCATCATTCGTGAACTCTGTACACTACAGAAAGCCTCAACCAAAGCCCCGTAAATATATCCCGTAACATAGTTTGGAACAATGTTATCAAGAATCGCCGATGGACTTGGTTCCATCAAGAATTCTTCAAGGATTGCTCCTGGAAGTGGCTGTTCCCTCCGAATATCAGTAATGATATCAAGAGGCAAAAGCTTTTCAAACTTGGTCTCACAGACATTTCCATGTACAGTTGTGTACACGATATAAAACTCATCTATTTCTCTGTTATAGTAGTATTCAAGAATTTCCGCTGCAATTTTCCTTGCCCTGTGAAGCGTTGGATTATGCGATGTGAACATGAATGATTCCTCAATATTCATGTCCTTGGATAAAAAATAAAATCTTCCAACCTCACCGATAACGAAAAGTTTCCACTTATCGCTGTCATTTAAGATATGTTCCTCTGCAACCTTAAGTACATTGTGGTTGTACGCACCTGCAAGGCCCTTATCATCTGTAAAAATGATGTAACCTTTTCTTCTCTGCTTTTCCGGAATATCCGATCTTGTCTCCAAAAAGATATTCTCTACACCGGGAGGCAGATGCCTTACAACTCTTGATATCATAGCCTGGGTAGCAAAGAAAAATGGTTCGGTATCAGTCAGCATCTTTTTGGCTCGTCGCAGTTTTGTAGATGAGATTAGATACATTGCATTTGTAATTTTTCTTGTATCGTTGACGCTGTTAATACGGTCACGGATTTCTTTTATCGTAGCCAATTATATGACCTCATACTTTTTGCTTTTGCATTTCTTCAACTTCATTTTTGAGCTTTTTGTTCTCAATGTCATTGAAAGTATCTACAGCTTCGATAATCCTCTTTCTTAGCTGATCTGACAGATCTCCGCTCTTTTCAAGTTCTTCACAGATTTCTGTCTGTTCAGTATTAAAGTAATTAAGAAGCTTCTGCTTGTAATCCTTAACCTGTTTGATTGGAAGCATATCAAGACGCTTTGCGCCTGATGCAACCAGAATAATTACCTGCTCATGCATAGCAAGAGGATGCTCGAGAGGCTGTTTTAACAATTCCATTAGCACATTTCCATGTGCAAGCTGATTCTTGGTAGTCTCATCAAGATCAGAACTAAACTGTGTAAACACAGCCATTTCTCTGTACTGAGCAAGATCAACTCTTATACTGCCGGCAGCTTTTTTCATAGCCTTAGTCTGCGCTGCGCTACCAACTCTGGAAACAGAAAGTCCTACATTTACCGCAGGTCTCATACCCTCAAAGAACAGATCACTCTCAAGGAATATCTGTCCATCTGTGATAGAAATAACGTTGGTAGGTATATATGCAGATACATCGCCTGCAAGAGTTTCAATTATAGGTAGTGCTGTGATTGAACCACCACCAAGTTCTGAAGAAAGCTTACTTGCTCTTTCAAGAAGTCTTGAGTGCAGATAGAATACATCTCCCGGATAAGCTTCTCTTCCCGGTGATCTTTCAAGAAGTAATGAAAGAGCTCTGTATGCAACGGCATGCTTGGAAAGATCATCATAAACAATAAGAACATCTTTTCCTTGATACATGAAGTATTCTGCCATTGCAGCTCCCGAATAAGGAGCGATATACTGAAGTGGCGCCATATCTGCAGCTGTAGAACTAACTACTATTGAATAGTCCATAGCGCCATTATTTTTCAAAGTCTGTACAATTTTGGCAACTGTAGAAGCCTTCTGACCTATGGCAACATAGATACAGATTACATTCTTGCCCTTTTGGTTAATTATGGTATCAAGGGCAATCGATGTTTTACCGGTCTGTCTGTCACCGATAATAAGCTCCCTCTGTCCTCTTCCAATCGGGAACATAGTATCAATGGACAAAATTCCGGTCTCCATAGGTTCATTGACCGACTGCCTCTCAATGATACCTGGTGCAGGCTGCTCAACAGGTCTGTATCCTGATTCCTTGATACTTCCAAGCCCGTCGATTGGCGCGCCTAATGCATCAATTACTCTTCCGATAAAGGCTTCACCAACAGGAATTCCGGCTTCCTTATAAGTTCTTACAGCCTTTGTTCCCTGTCTGATACCTGTATCATTACCAAAAAGGATACATCCTATATGATCTTTTCGAATATCCTGAGCCATGCCCTTGGTTCCATCTTCGAACTCAATGATCTCACCATAAAAAGCATGTTCAATACCATCTACATTGGCGATTCCATCACCAACCCAGACTACGGTTCCAACCTCTCTGTCTTCAAGAGAAAGGCTGAAATTCTCGACTTTTTCACTAAACATGGAGATGATCTTATTTGTATCATTAGCTCCACTGACATGCTTAAGATTTTCCAGTTCTGCCCGAAGCTGCCTTACTCTACCGGCGTCACTCCAGTCATATTCAAAATTACCACAAGATACAATAAAGCCACCACCAATTGATTCATCAAGCTTTACTTCAAGCTCAATATCAGTGGTATCAAATTTCTGACATAAAACATTTTTTATTTTAGAAATCTGCTCTTGGCTCGGCGCAGTACTTGCATATCTTAATAATGCATTTACTTTTTCACTCATTATCTGCTCCAGCTTCAATTATAAACTTGTCATATAGTTCTTTGTCATCACTAGCATTATGTTTTGTAGCGGCAATCTTTGAGGCAGCATGTATAACCATATCTGTAAGTTCGGTTGCATATGCCTCTTTTGCCCTCTCATTTTCAACTTCTGCATTATGTTTAGCCTCGAGAAGTATCTGCTCGCCCTTTTTCTTGGCATCGTCTACAATTTTCTCGTACTCTTCGTATCCTTTTTTCTTGATGTCTGCAAGTATCTGCTCTTTTTCTTCCTCTGCATGAGAAATCTTCTCTTCATATTCTCTCTTGGTATCAAGCGCAGACTTGGTCGCAATATCAGCAGCTTTGGTTGCCTCGTCAATCTCATCACGTCTTTGCGCCAAAATAGCATCTACTTTTTTGAATAAGAAGATTTTAAAAATAAGATACAAGATCAGTAAATTGGCTATAATGCATATTATATTTATAGGACTAAAATCTAACACTATTTTTTCCTTCCTTCATGGAGTATATGCTTTAAGTAAACAAAATCATTATAGCTACTACAAAGCCATAGATAGCGGTTGCTTCTGCAAGGGCGCATCCAAGAAGCAAAAGCTTCATGATCTTGCCGTCCGCCTCAGGCTGTCTTGCTACTGCATCTGTTGCCTTAGATGTTGCCAGACCGATTCCTAAACCTGCACCTAATCCTGTAAAAACTGCAATAGCTGCTCCAATTGCTGATAAATCCATATAATTTTTCCTCCTTGTTTTTGTTAAGGTTGATAAAAAATTGTTAAAATCTGATTTATATGATCTGCCTTCTCATTACTCAACAGCTTCTTTTATGTAAAGAGAAGTAAGAAATACAAAGACGTATGCCTGGATAAGTCCGTCAAATATATCAAAGTACAGACAAAACGGCACAGGTAAAATAAGTGGAAATACATGCTTGATAAGTTCCATAATAACCGTCGCACCGATAATATTACCGAACAATCGCATGCACAAAGAAAGAGGTCTGATTGCAAGTTCTAAGATATTCATGGGAGTCACAACAGCCATTGGCTGTGCAAAGCTCTTTAGCCATCCCCTGAATTTCTTTTTCCTGATGCCTGCAGCTTCTACAAGAAAAATACTCATTAAAGATAACGCAGCAGTAACATTGATATCCATGGTCGGAGGCACAAAGCCAAACAGGCCAATCATGTTTGATACTGCAAGATATACCAGGACTGTAAAAATATAGTCAGTATATCGCTCACCCTCTTCGCCAAGCATTCCACCCACAAGGCCTCTTAGCCAAAGCACAAAGCCCTCTACCGCAGCTTGCCTCTTAGAAATATTATGAACCTTAAAGCCACGTGTCAGGATCAGAAGCGCAACAAGAATAATAGCCATAATGATCCATGTGACTACCACTGATTCATAAATATCAAATTTCCCATCACCGAACGGTAGATGAATGAAAGCCTTATCCTTTAAAAGGATTTCGTTTAGTAGTTCCTTAATATCCATATCCACACCCCATCATTTTTCAACTACTATTATAAAAAATGAAATAATATTTTACAACAATATATATTTCTTTCTACATAATTACAGTCAAGCAAAATAATGTTTTTTATTACAAGCTTTGCCATATCTCCGGTTGGTGCAACACCCTTACTGTGGTCAGCATAGTATGTTCCGTAGTCTCCATACCACTCAGCTGCCTGCGCGATAGGTACAAAGCCTTTTAACGGTGCGCACTGTGAAGGGCTAAGGAAACCTTCTGAGGTGCGAAGTGATATTTCCTGGCGGTCAACACAGATTGACATTGCCTGACGAAATTCACTTTTTGCAAAAATGATGGCGATTACTGAGGAAAAATGACAGGTATCAGAAAGAATGCGGTCAATTTTATCCTAAGACTATACAACTTTCCCATTGAGTAAGTCTCCTTTCCCATTTAAAAAGCCATTATAACTCTGTCATTTTATCATAACATTATTGTGTTAAAAAACGATAAAGCCTTAATTATATATAGATAAACAATCAATTATAATCATATGCTTAGCTATTTTTTAAAGTGCGATTTTACTTTGTTATTTTTGTAATCTAAAAGGCTGACCATTCTACGGGTCAGCCTCATATAATAAAATGTTTTTATTTATAAATTGTTATGCATTCTTGTATTTTTCCAGCTCTTCTTGAAGCTTCTTAATAGTAACGTCCTTATCTGCAAGAGCCGCAATATTATCGGCAATGACTTTATCTTTATCAGCTAGCGTAGCTGTTGCAACATCAAGTTTCTCTTGAAGTTCATCAATCATGTATCTTACAGTGTTCTGGTCTAGTATCTGAAGTTCTTTTGAAAACATGCTCATCACCCCTTCCACATTTAGACACATCTCATAAATATCATCATAGAACTTTTTAAAATACGGATATTTCTGAATTAGCTCCACAATGTATTCTGGTTCATCACAGCCTAAGAATGTCAGCCATGCATCAAGTTCATTATTTATACCATTATTATGGAGTTTCTTCAGGAAAATATCAATCGGGATAAACATAAAATTTTGAAGCATATTTAGCTTAAGACCTGTGTTTGACACATAATTGATATTGTGGATATACGTATTCATGAACGCATGAAATTCATCTGAACTCTTTTCCATAAAGACTATGGTATAAACAGGTGCAACGTCCTTATATGTAAACTTCTTCTTTTTCTCATCGCGAATACGCTTATACTGCCTAAGCAGCAAATCTGCCGAATAGCAGGAAGCTCTTTCTCCGGTAAAAGCATATCCCAGCTTTTGTACTTCAACATTTGCTATTGTCCCGTCCTCAAGTTCAACCACAATATCAGTTATAACAAGAGACAATTCATCTCCAAGGCGAGTGGTATCATTGGGAAGTATGAATTTAAACTTAACCTTTCTGCCCATTAGTGTACTTAGCAGATTGGATAGTCTCTCCGGATCATACTCAGGATTAAATACCTCTTTAAAGAAGCTGTCATAAAGCATTTTTATTCCTTTTGCACCCGAGCAAATGTTTAAGAATTCTTCCTGCTGATACCTCTCCCAAGAATTAAAAAGCTTGATAAGCTCCTCATTTGAGTAAATTTCTTCCAATATTTCCTGCTTAGTTCTAAGCATAGGAAAATACTGCCTTAAATTATTATTTTTCATTTGGTTCCTCTTAAGTCTTCATATTTGCTACAATTCTGAATTTTTCAGCCGGCCGGCTTTGGAAAATAAGATGTAACAGAAAAATCTGTGCCCTGGAACAGGCACAGATTCTAGTGTAGCACTAAATTCTTAAGATTTACCGTCGAAAATTATTAATTCTTCTAAAGAATTATCTATCAAAACAGTAAAAAACAACTCTTTCTTTGCATACAAGTACATCCTACCGCACCGGTACACAATGCTTATCATTTATGTCACATACTTTTTGCACACGTCTGCGGTACTTCTCTTCCATCAAAGGTTCAGTGTTAAGCCAGGTCTTAACGATTTCCATGCTCATAAGACCGCCTATTATCTTCGCGCCAAGGCAAAGAATATTTGAATCCGTATGCTGTCTTGCAAGTGTGGCACAGAGTGGATCCTGACATACTGCAGCATAGCAGCCACTTATCTTGTTTGCAATCAGGGCGCTTCCATACCCTACTCCATCACAAAAGATTCCTCTATCACATTCACCCTTTGCAACAGCAAGTGCCGCTGGATAAACAAAATCTGATAAATCACAGGATTCATTATCAAAGGTTCCAAAATCCTTCACTTCATAACCTTGAGAAATAAGATATGCCTTAATCTCATTTTTCATTTCAGTGCCTGCGTGATCATTTGCCATTGCAATAGTCATAATAATCCTCCATTTCTATTTTTCATGCTCTAACAAGATTCTCAAACAGTTATATCGGTATGAAATCTGTAACTTATGTTTTACATTCTTATGATCTAACAAGGTTCTCAAACTGACTGGAAGTCAATCCGTGTATTGCTTTATGTTTTACATTCTTATGATCTAACAAGGTTCTCAA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GTTTTACATTCTTATGATCTAACAAGGTTCTCAAACCTCAAATTTGTTCTCACCGAATCTTGTTATTTCAGAATGATTATCAAACTTTCCAAAAGCACAAGGTTTCATCAAGTATATAGTGCACAATACCTTCTGCCATATACCTATTCTTATCCTGTGTACTAATATCTATTATACTCACTTTATCATATTGTGCCTCCTTAAAAACACTAATCATTTCCTCATCGGAAAGAAATCTGCCCATATCATTAAAGAAAACTGCTCTAACACCACACGCACTAGAGAGAAGCTTGATATAAATGCATATCTTTTCTGCCAACGATTCATACTTATAATCAAGTTCAACTGCTTCCGCCTTAAATAACTCATCCACTACAATACTACTCTGATAAGCAATTGAATATGGAACTTCTATAAGTAGCTTTTCCATAAACTCTTGAAGTTGTGAACATATGTCATTGTATTGCAAAAAATGGTTTTGCAATGCAATTGTAGATAATTCCTGATATACTTTTCCTTTAATCTTACGATTATTAAAATCAATTGAAAATGGTTCCAAAATCACCTCAGTGCTTTTCTTGATATCAATGCATTTTTCACCATCTGATAAAATTGCCTCACCCTCTCCATGATAGATTTGTGAATATAAATCAGATAACAGATCAACGTACACCTTTTTATTCTCAATCTGCAAAATACAGTTTTCATGTTCTTCCCATGCCATATCTATTGAATAAGGGCTATAAATAAATCTCATAAAATTACCAGTCTTTCATCAGTAGTAAGAGTATCTGACTTAAATTCACCTACTATGTATTCTATTTTTGCAAATTGTTTTTCTGTAATACTCAGCACCTGAACAATGCCTTCCGGCGGACTATTTTTTGATAGAGCATTCGTAACAGTCTCAACTCCAACAGCATTAGCAACTATTTTTGTGTAAATGGATTCCTGCATCATGATAAATCCGCTTTTTACGAGATATTTGCGGAAAGCAGCATAATCTTTTCTTTGTTTAGCGGTTAATACCGGTAAATCAAACATTACAATCATTCTCATATACCTATAACTCATGGCACCTCATATAGTTTTATAAGAGAAACATCTTTATCATTCAATGCATTGAAGACACTTTTACAATATATCTTTATTGCATTTGCCACAAACTCAGAACGCGCTCCAATTATCACTTCATCATTAAGTATATTCACAAGTTCCATTTTCTTTTCATGATTAAACTCAGTATGGTCCATGTTATAAACTGTTCTATCCACAATTATTCTAAATGGTTCCATTAAATCTGACGCCAGATTAAACTGATTAAACATATTGTCATGAAAAAGCCCTAATTGCGTGATATATCCATTTACAACAATCTCCCTTGTAAATGCAGAAAGAATAATACTATAACCGTAGTTAAGGGCCGCATTAATAGGATTATCAGAAGTTCTTGTAAATTCTTTACCAAAAAGCGCATTAAAATATACTTTTGCAGCATGTCCTTCCCTATTAGATTCATCTGCAAACTTGATTTCTTTAAGATAATTACCTAGCAATTCTGCCTCAGATTTGTTCAAGTAATCCAAAAACTCCTTTTGTTTTCTAATCTTATCTGAAACAATCTCAGTCCATACAGCACTTTTTGTATCTTCTGACCACATAATTTGTGACCGCACCTTCTCGCTTGTATCATGTGATCCATAATATGGCACAAGTTCAGAAGAAGGGTTACGCTTTTCATCACAGAAAATCACTTTTACCTTCTTCTTTATAAGCTCAGATAATAATGCCGCTGTTAAAGAGACAGCTGTAGATTCTATAAGTAGTGTCCCTATCTCATTAATAAAAATCTTTGTTGTTTCAGCGCTTCTAACAACCAGATATCCCATCTGAAAATCTAGCTTTGCGCTATTTGAAATAACCACAGTTCTCCAACTCATATTTCCAATAGATTGACCCTCCTTTCAAACAAACCTGTAGGAGACATCTCAAGTAAATATGCAGAAAAAAGATTTGTAATATTACTATTCATCTTATAAAAACCTGCTGCTTTTTTACCACCAATTTTAGTAAAGTCAACATCCTGTACAGCTGAATTCACCCATAACACAATTTGCATAAGAACTAAACACTGTTCTTTAATTGATAATGCCTTAAACGGTTCAAATCCTTCTTTAAGTGGTTCATAAATACTATTACTCCTACCACTGAATGCAGAACAACATAGTTTGCTCATTAATTCTGTATATAATGCAACATTTCTTTGAAGTGTAATAACAAGTTCTCCTTCACTCATTTCCTGATAATCATCAAGTTTAACTGCTTTCTCCACTTTTCCTAAATAAGCAGTATTCTTCACACTTAGATATAATGGCGAAAAGCTTTCAAGTGCAATACTATCTCCAGTTACTCCCCTTATAAGACACTTATGCTCATTTATAATAGCTGTAGAACCAAATTGCACAGGATACTTTCTAATTGATACATTTTCTACCTTTGCCTTATGGCTCCTTCTTACTCTTTCCTCAACATATTCAATCATTTTTTCTTTAAAACCAGATATATTTAAATAGATAGGAATACTAATAAGTTGCCTGACTTTTTTATCCTTTTCATCAGTTTTTCCCTTGATTGTATATTGTACTAAAGCATATGAAGATGTTGCTATATCACTAATGCCACCATATTTTGAAACATTTGATAACCTTGCATCATTTGTTTTGACAGGATAATAAGCGTCAGGATGCTTTTTGGCAACATCAGCACTCTTAATAGTAACCTTACGAAAGAGACACCCATGTGTTATCTCTGCTTTGTATGTCATAATAACTGATGCTTTACTCAACATACGTTTCACAGTCTTTATAGTTCCGGGATTATTATCGTTTTGAGGAATCCATGCAGTTTCACCGTTGCGCTCAACGACATAATCAAATACCTTATCCATATGATAATGATAGAATGGATCACGCCATTTTTTTCCTGCCTCCTTAATAAAATTCAACGGATTAGCGGTAAATTTAATATAATAAGTATTGCCAACAACAATATTCAAATAGGCATCATGAGCATGATGACATGAGTTAAGACATCTCACCTTGGGAAGATCATATTTCTGTCTAAAAGAGCTAACAACTCCTGCCTTTGAAAAAATAATCTTTGTCTCAGGAAATGCCTGTTTAAGTATATGGGTAACAGCTTTTGTTCCCTGTCTGGTCTCTACAAGCTGCCTTGCAATAAAGTCAGCCTGCTCCTGCTCTGTAAACTCTATTTTTCTTACAAGTCTGTTAAATTTTTCCTTGGTTATAAATCCTTTCTTTAGAAGCCCTCTCCAAAAAGCCCCCATTTTTTCTTGTATATTTGGCGCAAGCGGATAATCTCCACCTTTAATATCGTTATTTATTTCTTTTTCAACTAAAACAAGGTTATTATCAAGACTATCGTCTTTTATGTAATGACGAGGATAAATATGGTCAATATCATATTTACTATTATTGCTCAAAAGGTCATCTAAATCTATTGCTTTGCCCGTATACATGCTCTTGCCATTCTGCAGATAATACAGATAAAGCTTCTTTTGCTTAAAATCACGTTCTTCATATTGTGAAATTTCATTAAGGAACTCTTTTTGTCCTTTATAGAGTTCTTCGAGCTTTTTCTTTCTTGACTGTGTCCTCTTCCCCTTTTCTCCATCCTCACGTGGCATTTCAACAAAAATTTTATCAGGCGCAGTTTCACTTACTGAGTAAATATCTTTCAAAATTCGCAAAGTCTGCCACACCATTCTTTTTACAGAGGGTGAAAGATACATGTCATCAAGATCTTCAATTATCCATTCACATATTTCTTTCTGACTTTTCTGCACACGCCGTTCAAGTTCTTCTCTATATGAATGCGTTCCACCAAGTAGCTCCATCAGATTTTCGTTATTCTCCCATAAAGAGATAATGATTGATCTGTCTGCCTCAAAGGTTCCTTCTTTTCCGGGCATCTCAAGAAATTCTTTTGAAAGATTCCCCCATCCTGTAAAAGAGAAACCTGATATTCGCTTTATTTTTTCATCATCAAGAATTTTGCCATATTCTTCCTTAAGCTTCTTTTTTATGTACTTCTTGTCATTGCCAAAGACAGTTCCCCAAAATATGATTTTTTCAATCATATTTCTGTCCTTGCCATATACATTCTCTGCACCAAATATAGGCGCGAACTTGTTTATAGAAGAAAGTGAACTCTTAAAGTCTCCATCAATTCCGCTAATCACAGCATCCGGGGAATCTTCTTTATTCATAAGGCCATTAGCAACCAGATAGTTCACCAACTGCTTACAAGTTACTCTTTTTCCCTTCATGAATAGTTTCTCATATATATCTTGTTTCTGGGTAACAGTTATCTTCTCGCCATTGACTTTTAAATTATTTAATTCATTAAGTACAAGAAATTTCTCATAAAGGAGCGATTGTTTAGGGAGTGTCTCCTGATTCTGTAGATATGTGCACTTTCTGAGCATTCTCGTAATAAAATCTTCCGCCGCCTTATCCATGTCAATTTTTTCTGAAATGTTCCATGGATAAATCTTTCCGGGAGCCTTTCTTTCCGCCCATGCATTTCTACTATTTTCTTCACCCGGTGTTTTTCCAAGCGGTCCTACATAATACGGAATATGATACATAAACATCATAAGAATTCTCTCTGAAACAGTCAGTCCGGATTCGTCTCTCTCATTTAAAAATGGCAAGTATGTACCAGCATTCTCAAGAATCTTCTTCATTTCTCTGGCATGCACCTGATTAGGTATTACACCATTTGAACCGGTGAGCTGTTTGCTCAAGAAAATTCCATTTTCCATTCGAATACGCACTTCGGCTATATCAGGATCTTCATTAGCTTTTTCCGGAAGCTTTTTTAATATATCATTTATAGTTTTGTAAAGTTCGTCCTGTCCTCTACCTTTATTTCCATTTCTCCTTACTTTCTCTTTATCTGAATTTACGCTGCCAACATAGGCACTATAATTTCCATCACTCATTTTTCTAAAAAATGATTCATAAGCTGATTTACTATATTTCTTTAAAATCTTTTTTAACAAAATCAAATCCTCGTGATGGCTGTTATATAAATTAACTCTTGCAATAGAAAGGTATTGCTCGCCTTTCATAATGTTCGCAAGTATACCTATGTCATATATTTCCTTGGCACCAGCAACCAATTCATAATATTCATCGCCAATAATATCTATAATCTCCGCAACCTTTTCTTCGTAATTGCTATCAGAAAAAGCAAATGAATAATTCTTATTCTCCTCATCAACCACATCACCAAAAATGTTGAAAAGTTTCCCTTTCATTCCACAACATAATTGAAGAATTTCATAAACTTCCGGACTTTCCTTCTTTGTAATTCCAACAGTCTTTAAAAGCAGCTCTAACTTTTTCTTTTTCGAGATATCTGTTCTACTTAATGTCTGCTCAATTTCAGAAGCCTCAACAATTTCAGGAACACTAATATCGAAAAGAGATGCTGTTTCAACAAGATGTCTATAAGCATCGTTCATAGACGCTTCCTTACCATCCACACTTAAAGATTCGTTTAGAAAGTTCCCTCTATGTTTGAACAAATTTAGTAGTGCAAGGTACACTAACCTTACATCATGAGGTTTAATTGGATTGCTATCCAAAAGCTCTGCTCTAAGATGGAATATCGTTGGATATTTTTTCAAATAATCCGTATCATTAAAATCCTTGTCATTGAAGATAGCATACTTCTGCTTATTATCTTCACTTCTATCCTCAAAGTGATATTTACTTTCTTTTAAACGTAGTAAAAATCCAGAATCCACCGCTTCTATTGCCTGCGCAAAACACATAGTAAGATAATTTATTCTGGCAACCTGTCTTTGCCTACGCCTCCGGCCTATTCTTGCAGTTCTTCGATCTTCTGCTGTTTTTGCCTCACTAAAAAGGCGTACTCCCCACATATCTTTCCCTTTAGCTCGCTGCAAGACATAACTATCATCTGTTACAGCCCATCCGACAGAACTTGTGCCCATATCAAGACCTACATAATACTTACCAGTGTTCATAGTTAATCCTTCCTCTTGTCTACGTTTGACAATATGTTTAGTAATGCTATAATGATAATATCTAACAAGGTGAGTGCAAATAAGGCTTTAGCCGATATCGTTTGCCCGCATTGTGCGGCACTTAAGTTAGTAAAAAAGGCTTTGAGAAATCAAGGTCTTTTTTAGTTTACCTAACTTATACACAATAATTATATCAACGTTTTATAAAACTTTTCTTAACGCATAATTATATTTCAATCAACTATAATCCGTAAAAAAATAAAGAAGCTATACCATCTCTAGATATAACTTCTTTATCAAATGATAATATGTCTATTTTTCTTATTACACAGTGATTTTACTGTTCCGCAATCTTTTTACTCATGCGATGTAACCAAAAACTAATGCATATTGCCACTAAAGCAATTGCCAGACAGGTATAGAGAACAGGTCTTAGTGCTGTGGCATACTCTGAAGGATCAAATATTCCTTCTCTATGGAGTTTGACTGAAAAATAAATCCAATATGCTGTCGAAGCAAAGGCCACGATCCATAGACAGAAACGTATTATAAAAAGCTTTTTCTTTGTATTCATTAGTATTTCCCCCTTTAATTAAAGTCGTATCTTTTAATTTCGCAATTTTTTATACCGCAGGATGAAAATTCTTCGTTATCCATTTCTCTGAAATATGATTCCACCATGCGGACTATGCCATTGTGAGCAACAAGGATTACTTCCTGATCACCCGCTTTTATGTCATCAAGAAGATTGTAAATTCTCTGGGCCAGCTGTAGCATAGATTCCCCTGTGCCAAATCTGCTTGCCATATCCTTTTTAGCTTCATGGAACTCTTTACCATCCCTTGGCGTAGACTCATATCTTCCAAAATTCTGCTCGATAAGTCTTGGTTCTATTTTCATGGGAATGCCTGTGATCTCAGAAATGTGTCTTGCTGTTTCTTTTGCCCTGACAAGAGGTGACGAAAGTATTACATCAGCTTTTATCCCCATATCAATAACTTTTTTGCCGGTCTCAATAGCCTGATCATGACCTTTTTGTGTTAGTTCTATATCCGTAGCTCCACATATTTTGTTTTCGACATTCCAGATAGTTTCTCCGTGTCGTATAAAATACACATGATCCATTTCTTTTTCCTCTCATTTCATTTTCCCGAAAAGGCTTCCCATTGATATTTACAACTTGGATTCCATATGATCCAGGAATACACGCCGTTATCATTTACAGCCTTTATCTGCTCCTTTACTTCAGCAACTCCATACTTTCTGTATTTCTTAAGGTAAGATGCTGTAAAGCCCTGAAGCCATGGTCTAACCTTTGCCTGGATTCTGTCGCCTCTTGGATTGACTGTTTCAAGCTCTGTAGCAGAATACTTCATTGCAGCATCTATAGTCTCGTATGGATATAGGTCCGGATAATCTTTTCCCATAGTACCTTCATAGTAATGGGATGGATAGATCATCGGAGAAAGACATTCACAGTTCATTGAAAGCCATGAATACTCCTGTCCCACTATGTTTCTGTCAACTTTTGAATTTATGACGGTTCCAAAAACATCCAGTGATAGCGGCATCTGACTTGCCTTAAGCGAAGCATGAGCATCTCTTACAAACTCATATATGGCACGCCTTCTGCCATAGCCATTCATTCCTATATCTTCCTCTTTTATCCCGGTTGGAAACCTTACATAATCATATTGGACTTCATCAAAGCCTGCTTCCTTACAGCCAAGAGCTACCTCTATCAGGTACTCTTTTGCCTCCTCATTTCTTGGGTCAATCCAGTTAAAACCTTTATTATCCTCATATATCGCGCCATCTGCAGTTCTAAGCATCCATTCAGGCTTAACCTCATCAATGAACGGATCCCTGAATGCAACGCACCTGGCAATAACATATATATCATGGTCATGGAGTTCTTTTAAAAGCCCCGGCATATCTTTTACCAGAATGCTCTCTGTTCCGAGGTTATCAATGAGTTCAGAATCCATGTCAAAAACAATATTTCCCTCATCATTCTTAACATCAATGACCACAGCATTTATATTTGTTTCATCGACATGTTGTATTATCTCATCCATAATGCTCTTGGTCCCGGCAACATATGCGCTGACATAGATTCCATGAATATCTTTTTCTTCTTCGGGCGCTTCCTGAGCATTTACTTTGCATTCATATCTGAATACCACACATATAAGGAGCATAACTCCAATAAATAATCTAATGTACCTGTTTCTTTTCATAAGCAAATATATATTTCCTTACCTTTTATCATTTTAACGGCATTTGATGATGTTTTCCTATTACCACGCTATATTTTACTACATTTACATCTCCATTTGTTTTGAAATGTAATATTTTCTCGCTAATATGTCCTTATGATCATTAGCAACACTCAATGTAACAAGCAGAATACTATGTTTACATTTCCCGGACTTATTCTGTATAATTGTTTTCATTATGAATAAAGAAAAAAACAAACAGATAAAAAGTTCACTACTACTTCTTTTAGCATCAGTTGTATGGGGTGCCGCCTTTGTTGCACAGTCCGTAGCAAGCAACAATGTTGGAACATTTACATTTAATGGCATCCGCTTTATCATCGGAGGAATATGCCTGCTTCCTCTGCTCAAAGGCCATCAGCTTTCACCTGTAAAAATACCTCCGGCCAAACTGCGCGGAGGTATAATATGCGGAACGGCTCTTTTCCTGGCTTCTACATTTCAGCAGGCAGGAATTGCCCTTGGCGCTTCAGCAGGAGAGGCTGGTTTTCTTACCGCCTGCTATATTGTGCTGGTTCCCATCATAGGTCTTATTATAGGAAGAAAATGCTCTTTTCTTATATGGCCTGCCGTATGCATCGCACTGATTGGCTTGTATCTTCTTTGTATTCCGGAAGCAACTGCGGTAATTAAACTTTCCGGTGCCGATACTGCTCTTTTAATGTGTGCTCTTCTTTTTTCAGTGCAGATACTCTGCATCGATCACTACGCGCCACTTATGAATCCGGTCTCACTGGCATGCGTGCAGTTTATTGTAAGTGGAGCATTATCCTTTGGCGCAGCAATTATATTTGAATTATTGCCAAATCCAGCCTTATGGCTTAGTGCACTCTGCACACCAAAAGCCTGGATTGCAATTCTTTATACAGGAATCTTCTCCTGCGCTATCGGATATACTCTGCAGGCAGTTGGTCAACGCTCTCTCAATCCTGCCATTGCTTCACTGATAATGAGTCTTGAATCAGTATTCTCTACATTATTTGGTTGGATAATCCTTCATCAGACAATGACAGGTAGAGAATCAGTCGGATGTATACTGATTTTCGCTGCAGTAATACTAGCACAAGTCCCTCGTAAAAGATAAAAAAAGAAGCTCTCTATTCACTTTTTTCATGAATAGAGAGCTTTTTTGAATTCAGTTATAGACTCGATTATTTCCAGGAAATTGTTCCAATACGACCTGTTGCATATCTATTATTAAACAAACCGCTTCCAGGATAGCAATGGATATAATATGTACCCTTCTTAAGCTTAGCTGTCTTGTATGTTCTTGTACCACCTGTAGTATTTGAAGTAGTATCATAGCTTACAAGCTTACCGTTTGAATTACGGAACTCAAAGAAGATTCTGCTGTAGTCTTCGTCCAAAGTCTTTGTTGTAATTGTGACAGCCTGATTCTTTGTAAGACAAACTTTATACCATCTGTCATACTCATTTCCCCAAGTATAAACAAGAGTCTGGCTCTTTTTCTGAGCGAGTGTTGCTGCAAGATTTCTGCTGTAGTTAGTAGGATTAACTGCTTTTGAGAATGTATACTTAATATTTGTATCTTTGTCAGAATAAGGATTGCAGATATAATATGTTCCCTTAGAAAGAACATAATAATATGTATTCTTCTTAGAACTGAAATATGTAATTGGCTCATTCTTTGAAAGTCTGACATCTTTTTTGAATGACTTCAAAAGCTTCAGACCAACAGTTGCATCACTTGTCTCCAACTTGATATATCCATCTGAAGGAAGAGTGATCTTGTAAAGGTTGTAGTTATAATAATACTTCCTGTCGGTCCTATTCCAAGCGCTAGAGCAGCGTTTTGCTGTTACCAGAGTTTTAGCCTTAAGTGCAGTTACATTATAATTATAAACCTCATCAGTAGCTGCCTTAGTCTCCTTAGGGAAGAATCCCAGTGATAATATCAGCACGAATAACAGTGCCAAAAATAGTTTTGCTCTTTTTTTCATTATTTTCCCTCCTTATAAAAAAGCATTGACAATTTATTTCAAAATTGCCCCAAAACATACTAATATATTTTCACACAAATGCCTTTATAAATCAAGGCACACATTCCATCGACAGGCGTGGCCTAATTTGTGCAACATATTCCTATTCCACAAAAAGAGCCCCTCATCCACTATCACAAATCTGGATAAAGAGCTCTTTACAATTCAGTTATAAATCATCTTATTTCCACGAAAATGTTCCAAGACGTCCCTTAGAATATTTACTCTGAAAAAGAACTTCTCTAGGGTAGAATCTAACATAGTAAGTTCCCTTCGTAAGCTTATCTGTTCTTACCAACTTACTACTACCCGACTTTGTTACTGCCTGAGTCTTAACTGTCTTCCCTCTTGAATCTCGCATATCAAAAAGCATGCTACAATTATTATCATCTAAGACCTTAACATCCAATGACAAAGTCTTATTCTTAGTGAGTTTTATCTTGTACCACCTGTCAAATTCGTCATCATAACTGTAGTTGATCACTTCTTTTTTACCGGCTGCAAGTTCTGTTGCACGGCCTTTACTGTAATTAAAAGGTGCCTGTGTCTTTACAAACTTCCAACGAATCTGTGTATCGTTTATAGAATCATTATTAAAAATATAATATGTTCCCTTAGGTAATACAGCATAATATGTACTAGCACCTTTGCAATTATTCACAACAGTATTAATACCAATTTTTCCGGATTTATTCAAAGATTGGTATATACGAAGCTGAGAATTTTGATTTTTAGAATCAATTTTTATATATCCTGATTCAGGAACTATTATCTCGTACAAACAATAATTATAAGTACATGATTTTCCGGAACGTGTATAAGATTGCTTTTGAGCATTTACCCAGGTGTTCTGGTTGAATGAAGCTATATTATAACTATAATTATAATCTACAGCATCAGCTTTTGATGGGAATACACCCAATGAAAGAATTAGCACGAATGCAAGTGCTATCAGTTTTTTAGTAAATTTCTTCATATTTTCCTCCTGATAGAACAACGCATCGACAATTATATTTAAAACAAACACATACAAGCGTCTATTATCACACAAATTCCTTCATAAATCAAGCCACTCTAATTATAAAAAAGCTTATCTCACTTATGTCAAAAGCAACACTTAAATCATTTCACCTCAGTTTTTCATATGAACATCAACCTGTGGAAATGGAATCTCTACGCCTTCCTTATCAAATGCTTTTTTAATCTCCTCATTCATTGACCACTTTGCCAGGAGATATTCTGATGGCTTAACCCATCCCCTTACGCGCAGTACAACACTACTATCTCCAAGTTCATCTACAAATACTTTTTTGTCATATTTGTCAGAGATATAAGCATTCCCATCAAGAACTTTCAATGCAACTTCTCTAGCTTTATCAATGTCAGCGCCATAAGAAATGCCAACCATTGTATCAAGGATTCTCATGGTGTTTCCTGTATTGTTTGTTATTATTGTAGAAGCAAGATTTCCGTTAGGAACTATAACTTTTCTGCCATCTCCGGTTAAAAGTTTGGAATTGATAAGAGCAATTTCCACAACTGTTCCTTCTATTCCTGAACCATTGACAACAATGTAGTCGCCTGCTCTGAAAGGCTTGGCAATAAGGATCAGAATTCCTCCGGCAAAGTTTGAAAGTGTACCCTGCACAGCAAGACCTATTGCAACACCGGCTGAACCAAGAAGCGCTACTATACTTGCAGTGTCCATTCCAAAGGCAGCCGCTATAGTAAACAAAAGAACTATCTCAAGTCCTACTTTTACAAGCTTTGCAAGAAATTTTGAAGTGGCAGTTTCAAGCTTTGTTTTCTCAAGTGACTTCTCAATAATGTTTGAAATAAGCCTTATGACCTGCCACATTACAACTAGAATAACTATCGCAACAGCCGCTTTAAATAGTAATGGAACCAACTTATCTGGCAGCTCTTTAAAGAATTTCTCAAAAGCTCCAGGATTCAGGTTCTCGACATTTACGGCCTCAGCAAAAGTCTCGATTGTTTCTTCTGCACTAGAAGCCAGATTAGTAAGTAATAATGAATTAAACATTTTTCATCCTTATCCTTCAAAAAATTTTTCCAATTAATTTTAGCACAATCAGAATAAATTTAAATATTTAAAGAAGAAAAAGGTTATCACAAAGTGATAACCTTTTCCTTCTTCGCATCTGTTCTATAGGTGATTTTATTTACTGTCTTTCTGTCTTCCTGTACTTTGTAGGCGACACCATCTATAACAATAAATGTCCCCGCATAGATAATCGAAGTAACAACGACCCTAGCATTACTTCCTTTCTTTATTTCCTCATCAAGTCCCTCTTTCTTTTTATTAAGCTCCTTGATCTTACTTTCCTTAACACCTACTGCAGCATTAATTTTGATTTTCCACTGCATGAGTTTTTTATCTACAACACCAATCTCCTGAAGCCTGTTCTTCTCTACCGTAAGTGTCTTAAGATCTTCCTGTTCACGGGAAATCTGTTTTTGAAGATCCCCATACTCTTTTAATATAGCAGCACTCGCGCCAAGATTTATTATCGTCCTACCACCTGACTTATTTCCCAAAATAGCAGACTCAACACCTTCAACGCTCTGAATATTGCCGCCGTAGATCATGCCCTGTCTGCCAAAAGTCTTAACCATACCTTTAGCATTTATCTTGCAGTTTATGAAATAGTTGGCAGAAATTTCATTTCCCGTTATAGTAACGCCTTCACAAAACTTGGCAGTAACATTTCCCTTAGCATTTATACTGCCTCGTACAGGACAGTTGGCACCACCGGCAATTACTACATTCCCGCCGCTTGTGATGTAAGAGCTCTCCATGTAACCACCAATAATAACATCACCTGTTGCCACAATCTCACTGCCTGAACGAACATTTTCCTGAACAAAAACAACACCGTCATAATTGATCTTTTTATCAGTTATCTTAACTTCAGGTACAACCATGACTTTCTTTATGTTGATGATATTATCCTTAAGTGTTATCGCACCTGTATACTTAGCAACATAAGTAACACGATCATTCATGATCATGAAACCATCACCTTTTAAGATAGGTATTTCTTTTCCATGCGCGGCTTTTATTACTTCACCATATACATTGAATCCGTCAGAGCCTTTGTTTGCCCTATGATAAATAGCAATTTTATCACCAACATGTACCTGCTGAACCATGTCAAGCTTTGAAAAATCTATCTCTCCTTCTGAATCAAAAGAAATCTCCGTCTTATTCTCAGGATCAAAAGAGTATTCATAATAACCATCTGAGCCATTCACCACTTCTTTTCCGGCCGCCACGAGATATTTAAGTCCCGGTTCAGGATTTGCAAGCATCTTCTTTATGAGTGTCCTGTCGATTCCTTTTTTTACTCCAATCTTTATAAGAAATGCTACTACAGCATCCTCTGTGTAGTTTATTCCATCTGTCCTCTTCGGTAATTTGACCCAGCACATCATTTTATCCGGAGAAATTTCCACATAGTCATTCCTGTTAAGAAGCATGGAAGATAAAAGAACCGCATTATCCGATACGCCACCGGTCCTGTCAAGTACTGATCCTTCAAGACCATCATCTGAGATCATAGTCTGAATATCGCCCATTACAAGCTTTTCTCTGATGCGGCGCATATCCTTTGCCGTGTACATCATGCTCGAATACTTTGATATATCAAGACCACCTTCAAGGCCCAGACGTATCTCGCGCATCTGATCAGCTCTGTAAAGAGGCTTACAGTACGGGGTTATATCAATCTGATTTTCAAGGCCCTGACGCATCTCACGCATCTGTTGCCAGCCATAGGCAGCATCTGCGTATTTTTTAACATCTATCCCTTCCTCTAAACCAAGCCTTACTTCTTTTATTGCATCACCACGCATATCAATTGTGATATAATCATGAATCGGGATATTCTCTTTAAGTGCCAGGCGTATTTCCTCAAGCTGCTCAGCATCATATCTTTTTCTGACATAACCGCTTATATCAACCTGATCCACATATGCTTTATGCATCTGATCAAGGATACTTGCCGTGTACTTACCAATACTTGTTTCATCAAAAAACAGTCCATCTTCTGCGCTTTCTCTTATAGCGCGCATTTTAAGATAGGACATATTTACGTCAGCGTAACCTGATACATCAAGACCTGCCTGAAGCCCCTTTCGTATCTCACGCATCTGAAGCGAATCAAATTGAGGATCCTGGAAAAAAATGACCGGAACACCGTTTCGTCTATTTAGGCCATGACGAAGTTCACGCATCTGATCAGCAAGATATTCCTTTTTCGCATAAACAGACACATCTACGCCCTCAGCAAGACCTGTTCTTATCTGATAAAGCTGCTGATTATCAAACCCCTGTGCCCTGTACATTGTCATATCGATTCCCTGAGACATCTCAAGTCGCAGTTCCTCCATATCAGTCCATGACATTTTTGGATTTATATATCTTTTGACATCTACGTTGGGATCTTCCAGACCTTTTCGTATCTCCGCAAGCTGCAGCGAATTAAAGCCAAGATTTCTTAGCATATTTGCATCTAAACCAAGCTCAGCGCAACGCTTTAATTCTTTCTCTGTAATATTGCTGTTAAAAGAATCCAATCCGGAATAAACATTAAGCTCATTAATAAGATCAAGTTCCTGAGTCGCCATTCATAAGCTCCTTTTGTCACTTTCTAACATAAAGATACAAATTAATTTTATCACTTTAATGTTTCTTGCTCAACGTTTTACAGATATGTGCAATTATTAAAAAACAAGAAAAAAGAGCCATATCACTTTATGACATGGCCCTTGTTGAAATTCATTATTATAATGCAAACTTTGCGACAAAGCTCTGCAGTTCCTGAGCATTTTCTGCAAGTCTGTCAGAAGCTTCTGCTACTTCGTGAGTTGATGCCGTCTGTTCCTGTGATGCAGCAGATACGTTCTGAGTTTCATCTGCAACATTCACACTCATATCCTCAATCTGGCGGATGTTCTCTGCGATAGTATCTGTACCATCAGAAAGATGTTTAACAATCTCACTCATTCTAGCAGACTGTTCAGAGATTGAATATACCATATCAACAATATTGTTAAAGGTATTTCCAGCTTCATTTACAGTCTCTGTACCTTCTACAACGCTTTGTGCGCCTGCTCTCATCGCATCAACTGCTTCATTAGAATTCTTCATGATCTCAGCAATGAGTTCAGTAATATTTGATGCTGCATCGTTTGACTGATCAGCAAGTTTACTGATCTCACTTGCAACCACAGCAAAGCCTTTTCCCATCTCTCCAGCTCTTGCAGCCTCAATGCTGGCATTAAGAGAAAGAAGGTTTGTCTGGCTGGCAATCTCTGCAATTGTATCAACAAAGCTATCTATATTCTTGAGCTGTTCACCAAGAGCATCTACTACTCCTGCTGTGTTCTCAACTGATACCTTGATTGTCTCCATCATATTTGTAGCATTGGTCATGTCTGCTGCGCCCTTTGTTGCAGCTTCATTAGTTGTCTGAATCATTTCTGTAGTTCTGCTTATAGCATCCTGGAATTCCTGCATGTTGCTTACGAAGGACTTAGTCTCTTCGCTTGCTCCTGATACTGCATTAATCTGACTTGCGCAGGAATCAGCCACAGTTGTGCAGGAATTTGCAACCATCTCACTAGCTTCAGCAGACTGAGACGCGCTTGCCGATAATTCCTCTGATGCAGATGCTACTGAAGAAGTAGTATCAGAAA</t>
  </si>
  <si>
    <t>MNTGKYYVGLDMGTSSVGWAVTDDSYVLQRAKGKDMWGVRLFSEAKTAEDRRTARIGRRRRQRQVARINYLTMCFAQAIEAVDSGFLLRLKESKYHFEDRSEDNKQKYAIFNDKDFNDTDYLKKYPTIFHLRAELLDSNPIKPHDVRLVYLALLNLFKHRGNFLNESLSVDGKEASMNDAYRHLVETASLFDISVPEIVEASEIEQTLSRTDISKKKKLELLLKTVGITKKESPEVYEILQLCCGMKGKLFNIFGDVVDEENKNYSFAFSDSNYEEKVAEIIDIIGDEYYELVAGAKEIYDIGILANIMKGEQYLSIARVNLYNSHHEDLILLKKILKKYSKSAYESFFRKMSDGNYSAYVGSVNSDKEKVRRNGNKGRGQDELYKTINDILKKLPEKANEDPDIAEVRIRMENGIFLSKQLTGSNGVIPNQVHAREMKKILENAGTYLPFLNERDESGLTVSERILMMFMYHIPYYVGPLGKTPGEENSRNAWAERKAPGKIYPWNISEKIDMDKAAEDFITRMLRKCTYLQNQETLPKQSLLYEKFLVLNELNNLKVNGEKITVTQKQDIYEKLFMKGKRVTCKQLVNYLVANGLMNKEDSPDAVISGIDGDFKSSLSSINKFAPIFGAENVYGKDRNMIEKIIFWGTVFGNDKKYIKKKLKEEYGKILDDEKIKRISGFSFTGWGNLSKEFLEMPGKEGTFEADRSIIISLWENNENLMELLGGTHSYREELERRVQKSQKEICEWIIEDLDDMYLSPSVKRMVWQTLRILKDIYSVSETAPDKIFVEMPREDGEKGKRTQSRKKKLEELYKGQKEFLNEISQYEERDFKQKKLYLYYLQNGKSMYTGKAIDLDDLLSNNSKYDIDHIYPRHYIKDDSLDNNLVLVEKEINNDIKGGDYPLAPNIQEKMGAFWRGLLKKGFITKEKFNRLVRKIEFTEQEQADFIARQLVETRQGTKAVTHILKQAFPETKIIFSKAGVVSSFRQKYDLPKVRCLNSCHHAHDAYLNIVVGNTYYIKFTANPLNFIKEAGKKWRDPFYHYHMDKVFDYVVERNGETAWIPQNDNNPGTIKTVKRMLSKASVIMTYKAEITHGCLFRKVTIKSADVAKKHPDAYYPVKTNDARLSNVSKYGGISDIATSSYALVQYTIKGKTDEKDKKVRQLISIPIYLNISGFKEKMIEYVEERVRRSHKAKVENVSIRKYPVQFGSTAIINEHKCLIRGVTGDSIALESFSPLYLSVKNTAYLGKVEKAVKLDDYQEMSEGELVITLQRNVALYTELMSKLCCSAFSGRSNSIYEPLKEGFEPFKALSIKEQCLVLMQIVLWVNSAVQDVDFTKIGGKKAAGFYKMNSNITNLFSAYLLEMSPTGLFERRVNLLEI</t>
  </si>
  <si>
    <t>1262791.PRJEB812.BN588_00731</t>
  </si>
  <si>
    <t>cRISPR-associated protein cas9/csn1 subtype II/nmemi</t>
  </si>
  <si>
    <t>MENKYYVGIDLGTSSVGWAATDENYNFLRLKGKTAWGARLFDGANTCQKRRERRSKRRRMARRKYRLLLLNQLFAEEMAKVDKTFFLRLANSTYWAEDKAKDDKGNDLGKNIIFKTWKEESEFYNNYKTIWHLRNELVKNNDNAFSDLRLVYLAIHHIIKYRGNFLTEGDNFNEKPTVELIRELNSILSKLDEENSNDFLLDDEESIIEDENNKYISEDKLDKLLEILKSDEYKSKKDKQNDIDKLFVKNRSQLIKKYIDMYKVLVTGGSFKISRIDKELGDLEIDFNNGFDENLDEIKSKLGNAIDLVFNAKKIHDYNSLSKLFGDKNANKNLSQIMVDVYDNHKKDLRNLKKVIRSVDVKLDKKGKESLYYSIFRPIKLTKEDNKRDENNKKTKKSQTPNYASFVQGDDINFKYVTLEKLNDNLKEVLEKNKQYIDDEETYIDLHDKAEKGILLQKPANVSTSLIPHQSHLQELKIILKNASDRYPFIKEIEDKIIKLFMFKVPYYYGPLSTSKSHPYAWVETKEEGTKITPWNMYDVVDEEKTRNKFMKRLINSCSYLDGEPVLPKVSLCYEEYLVLDSLNKMMLNGQFLSPSVKESVLKYILSRSKTTIGNIKTFLKKENELYQNELKDDDISISNIKSDIIFNASSHALLSKYFDLEKDKEMVESLILLATIYAGDSKSLIEAINSNKNYKELTKEQVNAISKLPTNKWGRLSKTFLCGGKDGEMYWVDESIGRCCSILEIMQETNKNLQEVLFDKTYRFQDKINKFNADLRGNKTVKDQIDDIYDEMPSVFVRSVTQTIAVLDDVVRAAKCAPNKIYIEVTRADQEKKETKSRYDALKEVIKKELKDEADRRDSLLEKLEYANNSRKLRSINVYLYFLQLGIDFYTGEPIKDLNDVINGIYDKDHIVPQSLRPDDSIDNLVLVNKDYNEKVKRDIYPIVAPIRNEKTLKLWKSYHKRKLISDKKYNSLIRTTELTYEEINDFVNSQINVVNFSNVQLKRILELKYPDTKVCFTKAIYASSLRQKLSIAKMRDLNDSHHAVDAYLNIVGGDILSNLYTDVFYLYDEKKNKKKNVSFDMEKRLHNYIEDNNLKDKIRTNCFRHDALITYKPKFSTSKKAGDLYKETIFEKADKDSVNLIPCHTKGPMKDTKKYGGYSQINQSYILAVEYTSGKKTVKKLLRVPTMYLNLYGNNEEELLKLIVNDEKAKDIKILRKIYINQKIKYNGCYYRIFTKGKNNIYKMAYQNYIDNNIVLYLNKSLKLSDDLIDKTIDSQTFIINNKGEKFIISKEKNKIIFDTIKERMFNKRYDECSYFEKAREMKFEIFNNLSLKEQISTLINMLKLLSCSTESVNINAEFKVEKRLLFVNSPDITKEEIYIVNESPSGLFKGKEELI</t>
  </si>
  <si>
    <t>1071918.SAMN05421544.SAMN05421544_1126</t>
  </si>
  <si>
    <t>GCF_900101995.1</t>
  </si>
  <si>
    <t>Riemerella columbipharyngis strain DSM 24015| whole genome shotgun</t>
  </si>
  <si>
    <t>TTATCGGCGGTTAGGGTTTCCTCTTCATCCCAGTCAAAATAAAGATTTTCTAAGGGTTTATATACTGGAGATAGTTTTACCAATAACGGAATCAGCTGTTTATTGACAATAGATTTAACCCAAATCCTATCCGAAGTAAAACGGGCATTCGCCAGCTCGTACTGCACTTCCACAGAACCTACAAAGCCTTTTTCATCGGTCAAACCTGTGCCACCAAGATAGCGTTTGGATATTTCGTTATCGGCCCTTTTGATTAAAGTATCGAAAGTCTCCCCACTATTGGCGTTGGAGAGGTTAGGAATATCAAATTTTTCACCCCCACGCGCAATCATAAAGCCATTGCGCTTGAAATGCGTTGCCATCTCAAAAAGTTCCATCATACGGCTGTCGTCCTCTCGGTCAGTGGTTATAAATAAAGGCGGAACACCGTATTTGTCTATAAAATCCAGCCAAGAACCCAAACCTTTTGACACCATCAATTTTATTGAGCATTTAATAGAAGAGAAAACATGTAATAAAGACGATATAGTAATCTATATCGGGGACAGTTTAACAGAAAATGGATATGATTTTTTTTAAATGATTTAGTAAAGATTATTCTTTTTTGGTAATTAAAATCCCCCAATATTATTATCTATTGTTCAAAAATTTCAAGAGAATTATTTATATATATCATTTAAAAACGAAATAGAGTATGGTGAAACATTTTAATAGAGGAACTATATTTATAAGAAAAAAAATGATTTATCAATAAAAAAACACCAAATAAAAATAGAAATTTATACACAATATTGACTTTCAAATAGTCTTTTTTTTAACATCTGTTCGGATTAAATCTACTGCTGTTTCCATTGAAAAGTATCTATCAAATGCTGAAGATCATTTTTAATGTAATCTACCGCTGGTGCCAAAGAATCTGGTTTGGGTCTGGTATTAAAACTCAAATCTCCGGTAACGAAATATTTTGTACTATCCGTAATATAAAACTGTACATTAGAGGCAGTAGGACCACTTAGTATATAAAAATTACCATAAACTTTTTTCTTGGGAAAACTAAAAGATTGCGTTTGTATGGAAGTTGCTTTTATTGTGTGTTTATAGACCATTTTTTCGGACTCTTTAATGTGTGCCTCCAAATCATTTTTCAGATTAAAAAAAGTCATAAAAACATAAGCATTCATTTTAGGATAAGAAATATTATACCAGCCGGTATTTTTACCTTTCGCTACTTTAGCAAAATGAGAATATTCAAAAACAAAAGGCAATTCTCCGTCAAAAACCTGATATTCCGGTTTTGGATACTCCAGCCTAAGCTCACCTTTAGGCTTCGGAAAGGGCTTTTCGGAACACCCCGCCACCAAAAACATAAATAGTAAAAAAGCACCATACTTTAGCATTTTGCAAAGATAACGAATACCGTGATATATACCAACGGCATAATATAAAAAGAATTTCATTTATGTTTCCTAATTCCCATCTGTTTTCATCAACATAAACAGCATATAATATCTTCCTTATTTATATAATTTATATTTTTGTGGTATGGCAATAAAAATACTTTTCCAAACAGAATCCGTAGAATGGATAGATGTGAAAGCTCCTACCAGAGAAGACCTCCACACACTACATTCTAAATACAACATAAATAGGATGTTACTGGAGGATACCATCGACCCCAATCACTTTCCAAAATATGAAGAAGTAGACGGCATAAAATTTTTCCTCACCCGAGAAAATGTGCGATTAGAGCGAAAAACACTGAACGGCATTAACGACATCAGCACAAAATTGGGCTTTTTTTTGGTAGAAAAAACCATCATTACCGTTCATAGAATCAAAAGCAAAAGCATATCGGAGCTTCAAGGAGAAATTGCACAAAAACAAAATTTGTACAAAACCATCACTCCTGAAAAACTTGCACTGAAACTCGCACTGAAAGTAATGAAATCATACGATGATGAGAGCAAGAAACTAATGTCTAATATAGATAAAATAGAAACCGATATATTCCTTAAAAATAAATCTCAATATAACCCCATTAGACCTCTTTATAAAATAAAAAGAAAGGCAGGTCTCAATATGAGGATTCTCAGTATGTCTTCCGGCTGGATTAGCAGCTTCCGAAAACTGAATTTGGAAGATGTAGAAATAATGGACCTAATAGACAAACAAAATGATGTAATACAAGACTTTGACCATATTAACAACCAAACAGCCAACCTCATTTCTATGTATATTGCACTATCTGACCAGAAAGCCAATCAGGTAATGAAGCTGCTCGCGATATACTCTGTTTATTTTCTTCCTATTACCTTTATAGCAGGAGTATACGGAATGAATTTTGAGATAATGCCAGAGCTTCATACCCGATATGGTTATTTTATCACTCTGGGAGGTATGCTGCTAATTGTTTTAGCAACATTTATCTATATTAGACGAAAAAAATTTTGATATTCTAAGTTCTCTTTTATAGCTTGTTTAAAAATTAAATTCTAATAATTTGTATAATATAAGATTTTATTAAAAACTGATTACCAGTTTTTCAATATTGATTTTTCATAGCCACATATAAATCAATAAACCAAACTGTAGCAACAACAAAAAAATACCCAATAAATATTACTAAGATATGGTAGTATTTATATAATAATATACTTTGAATTTTAACAATAGAAAATAAAAAAACATCTGGAATATCATTATACATATCGTAAAAACAGCCTTGGCGGATACTCCTAAATGATTTTTCAAATTGAAAACTCGTTTATTACTACAAGTAAATGTAAAAAAGTTTGATTTATTCAAAATTAAAAAAAAGATTACAAAGCGTATTTTTTAATGATTTGATAAAGACAGAATACTATCCAGTAATTACGAGCTTATGATAAAAAATTCAGAAAATAAAGATAAATTATCTTGAACTCAAAATTTAAACAGGCTCTTAGTTTTTTTGAAATCATATAAAAATAAAGACTTTATCAATAAGATAAAGCCCTTCTATTTTCAATATTTATATCAAATCAAGTATTAATATCTATACACAATGGCATTGATATTCATTCCTGCTCCTACAGAAGCAAATACGATATTATCTCCTTTCTTGAAACTATGCCCTTCCATTTTCCCTCTTTTGATAAGGTCAAACATTGTAGGAATAGTTGCTACTGAAGAATTTCCAAACTCCTGAACCGTCATAGGAGATATATTCTGGTCGTAAGATTTAATTCCATAGAGCCTGTGCAGGCGGTTGATAATCGCGTGATCCATTTTTGCATTTGCCTGATGGATAAGGATTTTGCTAATATCGCTGATGGTAAGTCCCGCTTTGTCTATCGTATTTTTGATGGCATTGGGAACATATTTGAGTGCAAATTCATATATCTTGCGTCCCCTCATTCTAACAAATTGGCGTTCCACACAATGGTTCAAGTTAAGAGAAGGTCCTGTCTCTAGGTATGAAAGTTCCTCTCCATTGAAACAGATTGTACTCTCGGAAATAATGCCGTTGTCACTATCCTCAGAAGCCGTAACTACTACCGCACCCGCTCCGTCTGCAAAAATCATTCTGTCCCGATCATAAGGATCCACCGTTCTGGAAAGTACCTCCCCTCCTACTACCAAAATGGTTTTTGCTTTACAGGCTTTGATTAAAGTATCGGCTAAGCTCATTCCCTCTACCCAGCCCGGGCATCCAAAAATCATATCATAGGTGATACAATTTAGGTTTTTGATACCTAATTTATTTTTAAGTCTTGCCGCAGTATTAGGCATAAAGCTCGGTATTCCATTTGAGGTAACCTCTCCAAAATTAGTCGCATAGATAATATAATCTATCTTTTCTCTGTCTATGCCCGCATCCGAAATAGCAGCCTCCGAAGCCTTTGCTCCCAAATCAGAATTAGATTCAAAATCTTCGGCATAGCGTCGTTTTTTTATTTCTGTTATTTCTATAAATTTATTTACAATTTCATCATTCGGCTTATCTATACGCTGATGATTATCATCATAAAAAACAGCATCCATAAACGACGAAGCATCTATCACCCGCTGCGGAACATAGCTTCCGGTACCTATTATTACAGTATTTGGCATATTCATTCTAAATTGATGTGCAAATTTAATCATTTTAATATTAATATATAAAATCATCTCTACTTTCATTTTGCTTACCTCGTCCTTTTCGTTTACCTTTGCAAAAATTTTTGTATGAAAATGTCAGCTTCACAAAAAGGTCTTTTCATTGCTATTTTAGCTTTTATAATGGCTTTTGCAATCTATTTTTTATTCCTAAAAAAGAAAAACGATTACTTAGTGGACAATCCCACGCCGAACACCTATTATTTCAAAATCAATAACGGTGGAGAAATAGTAATCGCCGGCGGACAGTCTGTAAAAGTGAACCTAAAAAACGGAAAAAATAATATCGCCGTATTTAACGAACAGAAAAAACGTCTTTATGATTCTTCCTTTGATGTAAGCTCCGTGAGAGGGCTACTCAATATAGCACATCAAGATTACTATGTAAATCGCCAGTACTATGGATACGGTCTCAACAAAGACTCTCTGATAATGTCTATGAACAAAGTAATAATAGACGGAAAACCCTATCACAGTGACGTGAAACATTACAACAAACTCTATATAGAAGATTTTTACTATAATGTGAACGAAGACTATGATGCCGTTATAAAAAATATACAAAAAATAGAGTCCCGAACTAAAATATTCAGGAAACAAGACTTCATAGACTACTACAAAGAAAATATTAACCTATAAAATAAAAAAACATTTATTTTGAAACAGCAAATAACTCCCTATAATACAGATGCCGGAAAAAAAAGAGAGGTAGAAAATATGTTTGACAACATCGCACCTAAGTACGATATGCTCAACCATCTTTTCTCTATGAAAATAGACACCCTATGGCGGAAAAACCTCGTAAAATGGATGGAACAAGACCACCCGAAAGAAATATTAGATGTGGCTACCGGTACAGGTGATCTAGCTTTAGCCCTTTGCAAAGGACTGAAAACAAAGGTAGTAGGACTGGATTTATCCAAAAAAATGCTGGATATAGGAGTAGAAAAAGTAAAAAAACAAAAACTGGAAGACAGCATCACGATGATAAAAGGCGATGCCGAAAATCTGAGTTTTGAAGATAATAGGTTTGATGCGGTATCATCGGCTTTCGGCGTAAGAAATTTCGAAGACCTGGAAAAAGGTCTGTCCGAGCTTAGGCGTGTGGTAAAGCCAGGCGGTAGCGTCTATATCTTAGAGTTTTCAAAGGTAGAGGGTATCCTCAGTCCGTTCTATATGTTTTATTTCAAAAACATTCTTCCTGCCATAGGAAGAGCTGTATCTAAGGACAGCCGTGCCTATACTTATCTTCCGGATTCTGTGAACGCATTCCCTTACGGCGAAGGATTTAAAGAAATACTACTATCCTTAGGTTTCAAAAAAGTAGAATACAAAAAACAAAGTTTCGGCATTGCTACAATCTACAAGGCTACAAAATAAAATAAATAAAACGTAGTTATTAGAATCAAAAAGAAGTGTTATGAAAAAAATATTTGTTTTAATATCATTGGCAGGTTCTTTCTATGCCTCGGCACAGCTGTTCAATATAAAAGACCGTATGGACAATTTAGAAAATTTTGACAATCAAAAACTAAGCTGGGGATTTTTTCTAAATTTTGGACAAAATGATTATAAAATAGTACTCGACCCTAAATATGGAAGCCGAGGTAATAAAAACTTAGTTTCTTCTAAACCTACCTATAGCTTTGGAGCCGGACTAATGGGGAAAATGAGAATCAATGATAATTTTGATTTAAGATTGGAACCTGGTCTGCAATTCATCGAAAGAGAACTAAAATTTGACACTCAAAGCAATGACCAATACGCCGCCAATGATTCTTTCGAAACAAGAGTTTTATCCAAAGAGGATATGGAAAAACGCGTAAAAGCCACTACTATAGATGTCCCACTATTATTAGAATATCATATAGACAGGTGGTACAACTCCCGCCCATATATGGCCGCAGGATTGAACTGGATGGTCAATCTGCAATCCAACGAAAAAGATGAAGACGACAACCAAACAGCTTCTGTATTTCGAAGTACTACACAAAACTTTGGGTATTCTGCAGAGATAGGTGTTCAATTTTATTTTGATAAATTTAAGCTCACTCCTGCATTTAGAGGTACTTTTACTATCAATAACGAACTGGTGAAAGACAACCCTGGTACGCCGCCTTATTGGGCATCAGCCATCAATACAGCCAAGGGAAGAAGCTTTATGTTTATCTTAAAATTTGAATAAAAAAACAGCAGCTTTCGTATAGTCTATATTTTAATTTCATCGGATATAAATAATAGAAAACAATACGCTGAAGGTGAGGCTTATACCTGATAGAAAAATAAATAGGTATCTCTAAATATTTCTTGTCTCTATCGTTTCGTAATATTATTTATCTACCACAGAAACAACGACTTGGAAACCTCAGAAGAAATCGCAAAAAGGAATATTATCTAAATATTTCCCTGACTATTAGCCATCATAATTTTCTATTTGTTTAAGCTAAAAACAATTTAACTTTTATTTTCATTAATAATAAAATTGTATATTTGCATAGATAACATAAAAATTATATTTAACCTTATTATTAAAATTATGAAATCAAAAGTTAAAATTTTTGCCTTAGGCATTTCATTAGCTTCCTTGACGAGCTGTGCTTTAACAAATTCTGTAAAAACAGATTAATTATCAACCAAATTTAAAAATTGACAACAAATTATCCCATAGTAAGATTATTGATGTCCAAGAAATTAAAGATGCAAGAGGCTATTCAGATGAAAAAGTAATTTTTTACAAAAAAACCTTTATAACCAAACAATGTCCGGCGCATATGTAGCTGAAAAACCAGTTGCTGAAATTTTGACAGAAGCTATAAAAAAAGGATTTAAAGAAAAAAACATTTCTGTTGGCAATAATAATGATTATATTTTAAAATCTGAGTTAGAAAAACTAGACTATGAAGCTATTTCTGGATTTTCTACCGTTCAGTTAATTCCACAAATTACTGTTAAATTTCAACTTGTTGACAAAGATGGAAAAGTTGTTTGGACTGATATAATAACTGGAAAAGCAAATACTAAAAGTATTAAATTTGAAAAATTTCTACCTCCAGCAATTGATAATCTTATAGAACAACTTGTAAACAATCCCGAATTTTTGAATGCTATAAAATAATTCACTTAAAAGACAATTTTATTTAACCTCAGTTTTTGATAAGCGTATTCTATATATTTTTCAAGGACTGAGGTTATATATTGAATCTTTATATCAGTAAATAAGAACACTTATAACAAAATGATTAAAATGGGACGGGCTATCTAAACCTTACCATTTGTATTCTGCATGCATTGAAAACGGCTAACAAAGCTACGCCTACATCTGCAAACACAGCCTCCCAAAGTGTAGCCTCTCCAAATGTTCCCAGCGTAAGGATTATAATCTTGACACCAAAAGCTAGTCCTATATTCTCCCAGATTATATTTCGGGTTGTTTTTCCTATTTTCATAGCGGTTGCCAGTTTAGAAGGCTCATCATTCTGTATCACCACATCTGCCGTTTCTACTGCCACATCACTGCCCAATGCCCCCATAGAAATACCTATGTCTGCCGAAGCTATCACAGGAGCATCATTTATCCCATCCCCCATATAGGCTGTATTTCCGGCAGATTGAGCTTTTATTGTTTCAAATTCTTTGAGTTTGTCCTCTGGCAATAGATTACCTATGGCTTTCTCTATGTGGAGTTCTTTAGCTATTTTATTTGTTACTTGATGATTATCTCCGGACAACATTACAAAATGCTTAATCCCTATCCTGCGAAGCTTTGTGATACTTTCCTTTGCATCCGGTTTTATTTTATCTGCTATCGTGATATACCCTACATAGCTTCCGTCATAAGCGATAAATACTATTGTTTCTACCATTTTTTCAAAAAAAGATGGCGTAGCCACTCCTTGCTTGGAGAGCAAGTCCTTATTTCCTATACAAAGAAGCTTCCCTTCTATCATTCCCAAAAGCCCGCTTCCGGGAATTTCTTTAACCTCGTCTGCCATAGGGATATTCCACTCTTTTGTTTGTACGAAAGCTGTTATAGCCTTCGCAATCGGATGAGTAGACTTCTCCTCTATTCCGGCTATCATTCCCATCATCTTTGCTTTATCATATTCTGATGAGATTTCTATTTTGTTAATCGCAAAAACTCCCTTAGTAAGGGTTCCCGTCTTATCCACTACCAAAGTGTCTACATTTACAATTTTCTCTAAATATGAAGCTCCCTTGAACAATATCCCATTCTTTGAAGCCGCTCCCAATCCCCCAAAATACCCCAATGGAATAGATATAACCAAAGCACAAGGACAAGATATAACCAAAAAAATCAAAGATCTGTAAAACCATTCCGAAAACTGATAATTGCTAACCAAAAACAAAGGAACAATACTAATCATTACCGCCAAAGCAAAAACTATAGGAGTATATATTTTAGCTAACTTTCTCACCATAAGCTCCGTACCTGCCTTTCTATGAGATGCGTCTTCTACTATCTTTAATATTCTTTGTACGGAAGAATCTTCATAAGCTGTCGTAGCCTCCATCTGAATGACATTCTCCAGATTGATTACTCCGGAAAATATTTTTTCGCCCTTTCCTACAGAGATTGGTTTACTTTCTCCCGTAATGGCAGCCGTATTCAGCCTTGCCTTATCTGATACTAATTTGCCATCGATAGGAATTTTTTCCCCTACCCTTACCTCCAAAATATCTCCTATGTTCACTTCTTTGGGCGGAATACTTTGCCACCCTCCATCACGCCAAACTCTTGCCTGAGTAATTTTAACACTCAATAAATCTTTAATGCTCTTCCTCGCCCTTTTTACAGCAATACTTTGCAAATATTCTCCACAAGTATAAAACAGCATTACTCCTAATGCTTCGGAATATTCTCCGAGAGCAAAAGCACCTATACAGGCTACGGACATCAGCGTAAATTCATTAAAGAAATTTTTATTTTTAATTTCTTCTATTGAGGATTTCATAACCGGATAAGCAACCGGCAGCGTAGCTATAAAATAAAATAAAAACCTCAATAGTCCATAGAAAACAGAAACACTAATGTGTTGACTAACAAAACCTTCTACCTCTTCGTAATAAGGAAGATTTATAGTATAAAACTTAGAATAATAATCAATGAACACTCCAAACCCTAAAAGGACAAAAGAAAATATAATCCAATTATTAAATGCGTGTGTGTTATTCTGATGCTGCCCTGTTGAACAGCAATGTTCTTCATTTTGGCACATAGAAACTTATTTTATGATAAAAATATCGTAAAGCAAAACAACTATCACTAAGACTTCCGCACAAATTCTGATTTCAGAGCCATAGAGCCAAATCCATCTATCTTACAATCTATATTATGGTCGTTATCAAAATTGAGTCTGATATTTTTGACTTTGGTTCCTGCTTTTATAGGTTTAGGAGCACCTTTTACAGGCAAGTCTTTGATTACAACTACAGAATCTCCATTCTGAAGCTCGTTGCCGTTAGCATCTAAAATTTTCTGTACATCATCTTGCTCTTCTTGCGGATTCCATTCGTAGAAACACTGTGTGCAAACCATCAATGCTCCGTTTTCGTAAGTATATTCGGAATGACATTTAGGACAATTCATAATCTTTTATTTTTTTTGCAAAAATAATTATTTATTTACGAAACAGCATCATCCGTACCTCAAAATAAAATGCAATACTCCCTTAAATAAAAAAGCCCCGAAGAATAGTCGAGGCACTAAATGTTTTCACAACGGAATAATCCTTATTGTGAATTGCTTTCAATTGGGACAAATGTACATATTTTTTTCTAAATTGACAAAAATATTTTTTGTATATTTGTAAAGTGTTAATCAATTTAAACCTAAACACCTATTATGAAACCCAAAAGAATCCTTGGATTAGATTTAGGCACCAACTCCATTGGTTGGGCTTTGGTAGAAGAATCTGCAAGTATAGAACAACCTTCTAAAATAGTCAAATTAGGCGTCCGGGTAAATCCGCTCACTACGGACGAAAAAAATAATTTTGAGGCAGGAAAACCGCTTTCCACGAATGCCGACAGAACAACGAAAAGAGGGGCTAGACGCAATTTGCAACGCTATAAACTCAGAAGAGAGAACCTAATCCAACTTTTGATTGAACATCATCTAATTAACAAAAACACGCCTCTGACCGAAATCGGCAAGGGCTCCACCTATGAAACCCTTTCTTTAAGAGCGAAAGCCACGAAAGAGAAAATTTCATTGGAAGAGTTTGCCCGTGTTTTACTCGCCATCAATAAAAAAAGAGGATACAAAAGCAGCCGAAAAGTGAATAATGAAGAGGAAGGACAAGCCATTGACGGTATGGCGGTGGCGAAAAAACTCTATGACGAGCAGCTTACGCCCGGGCAGTATGTCTATTCGCTTTTGAGCCAAAATAAAAAATATGTTCCCGACTTCTACCGTTCCGACTTAAAAACGGAATTTGATAAAGTATGGCATTTTCAGAAACAATTTTATCCCGAAATATTATCGGACGAGCTATACAAAGCATTGCAAGACAAAAACAAGACGCAGACTTGGGCGATCTGCAAACATCCCTTTCAAATAGAAGGCATTACCCTGAAAGAAAAAGGAGCAGAACTGAAAAAGAAAAAATATGAACTTAGAAGTCTGGCGTTATCCGAGCAATTTGACTTGGAACGATTAGCCATTGTTTTGCAGGAAATTAACAACAATCTCAATCAGTCCAGCGGCTATCTGGGGGCTATTTCGGACAGAAGTAAGGAATTGTATTTCAATAAAGAAACCGTGGGGGAATATTTATGGAAACAAATTCAAAAGAATCCGCATACTTCGCTGAAAAACCAAGTATTTTATCGTCAGGATTATTTAGATGAATTTGAGCAAATATGGGCGACACAAGCGAAATTCCATTCACAACTTACCGATGAATTAAAGGAACAGGTCCGCGATGTGGTGATTTTTTATCAAAGGAAATTAAAGTCCCAAAAAGGATTGCTCAGCTTCTGCCAATTTGAAAGTCAAATACAGAAATACACAGACCCCGAAACCGGAAAAGAGAAAAAAAGAACCATCGGAAGACGCGTGGCACCTAAGTCTTCGCCCCTATTCCAAGAGTTTAAAATATGGCAAAATTTAGCCAACTTAACTTTTGAAAAAACTAAGGCTTCTGATGAGAAATCGCCTTTGGCACAAAAAGAAAAAAATATTTATGTACTGAATGAAGAAGACCGCCAAGCACTCTTTGAAGAATTGAACTTACGCGGAAATCTAAGCCAAAAAGAAGTGTTTAAATTTCTGGGGCTGAGAGAAAAAGAGTGGCGGACAAATTTCCCGCAAGGCATACAAGGCAATCGTACCAATGCAGTGCTGATGAATGCTTATAAAAATATTTTGGAGGCAGAAGGCTATGCTTTTGATTGGGAGAAAAAAACAGCTCCTGAGATTAAAGAAGAAATAAAATCCATTTTTTCATCGGTGGGAATCAATCCCGAAATCATTTATTTTAAAGCTTCTTTGGAAGATACGGCGTTTGAAATGCAGCCAGCGTACCAACTTTGGCATCTGCTCTACGCTACCGAAGAGGATGACAAAATCAGCGAAGAAGACAAACTCGTCTATGGAAACAGTGCCGTAAGGCTTAAAAAAAAATTAGTGGAAAAATTCGGCTTCACACCGGAGCAGGCTAAATGGGTGGCGAATGTCCCTTTGCAAGATGATTACGGAAATCTTTCCACCAAAGCGATGCGTAATATTATTCCGTATTTGGAAGCCGGACACGAGTATTCCGATGCCTGTGAGTTAGCAGGATACAATCATTCTAACAGCCTTACCAAAGAAGAAAATGAGAACCGCGAGCTAAAAGAGGCGTTGGAGCTTTTACCGAAGAACAGCCTTAGAAATCCGGTGGTAGAGAAAATTCTCAATCAGATGGCCAATGTCGTCAACCAAATCATCGCAGCATACGGAAAGCCGGATAAAGTCCGCATAGAATTAGCCCGAGAGCTTAAAAAAAGCGCCCAAGAGCGTGAAAAAATGACCAAGCAAATCAATGCGGCGACCAAACAAAACGAAGAATACCGAAAAATATTAACCAAAGAATTCGGCATTCCGAACCCGACACGGAACGATGTTATCCGCTACCGCCTCTGGCTGGAGCTTGAAAACAATGCTTTCAAGGATATTTTCAGCAATAAGCAAATCAAAAAAGAGGATTTGTTCTCTTCAAAGATCGACATTGAGCATATCATTCCAAAAGCCTTGTTGTACGACGACTCTTTCTCGAACAAAACTTTAGCATTCAAGGACATTAACCTAAAAAAAGCCAACCGTACGGGCTATGATTTCATTTCCGAAGATTACCATGAAAATCTCGACGATTATGTGCAGCGTGTGGAAATGCTTTACAATGGGGGAGCTATCTCAAGAGCCAAGAAAGAAAAGCTGCTGAAACCTCAAAAAGATTTGAGTGAAGGATTTATTGAAAGGGATTTAAGAAATACGCAATACATCGCCAAAAAGGCAAAAAATATGCTTTTAGAAGCGTTCAGAGAGGTGGAGGCCACTTCGGGAAGTGTTACCGACAAGCTAAGAGAAGACTGGGGGCTTATCAATGTAATGAAAGAACTGAATCTGCCCAAATACAAGGCTTTGGGCTTAACCCAAAAGGAACAGCGATTTGACATAGGCAGAGGAGAAACCAAAGAGGTAGAAGTCATCACCGATTGGACCAAGAGAAACGACCACCGACACCACGCAATGGACGCTCTCACGGTTGCCTTTACCAAGCTAAACCACACCCAATACCTTAACCGCGTAAATACCGCCAATGACGATTCCATAGACAACGAAAAAATCATAGAACGGGTAAATGGCAAAAAACAGTTCATTCCACCAATGCCTCACTTCCGAAGCGAAGCGAAGAAGCATTTAGAAGAGGTTTTGGTTTCTATAAAAAATAAAAACAAAGTCTTTACAATTAATAAAAACCACACCAAAGGCGGCAAGAACGAACCGCAAAAAGTGAAAACCCCTCGCGGACAATTGCATAAAGAAACTGTTTACGGCAAGGCGAAAGTTCCGATGTCAAAACCAACTAAAATCAGCAAAAAGTTTCCTTTGGAACAAGCAAAATTGATCATTAATCCAAAAGAAAAAGAAGCCGTACTAAAGCATCTGGCTTTGTACGACAATGATCCTCAAATCGCTTTTGACACCAAAACACTTAAGAAAAATCCTTTGCTCTTGAGCGATGAACCCTTAAAAGAGGTGCTTTGTTTTGAAGAAATATTTACCATCAGAAAAGAAATCTCTCCAGATCTGAAGATAGACAAGGTGATGGATGAGAAAATCCGACAGATTTTAAAAAAGCGTTTATCGGCTTATGACAACGACGCTAAAAAAGCTTTTTCGGACTTAGACAAAAATCCGATTTGGCTCAACGAAGAAAAAGGCATCTGCATCAAGCGGGTTACCATTACCGGAGTGAGCAACGCCGAAGCACTGCATTATCAAAAAGATCACTTGGGGCAAGAAATTTTAGATGAAAAAGGCAATAGAAAGCCTATTGATTTTGTCAGCACCGGAAACAACCACCACATTGCCATTTACGAAGATACCGAAGGTAAATTACAAGAAAAAGTAGTTTCGTTCTTTGAAGCCATTGCAAAGGCCAATCAAGGATTGCCTGTCATTGATAAGGAGTTCAACAAAGACTTAGGCTGGAAGTTCTTATTCACAATGAAACAAAACGAAATGTTTGTCTTCCCTAATGATGATTTTGACATCAACGAAATAGATTTACTGGACGACAAAAACGCTTCTTTGATTAGTAAGCATTTATTTAGAGTACAGAAGATTGGCTCTAAAGACTATACATTCAGACACCATTTGGAAACAACAGTAGATGCTAAAAGCGAATTAAAAGATATTGCTTATAAAAGAATCAATAGTTTAGAGCCATTACACAATATCAAAAAAGTTCGCATCAATCATATCGGCAAAATAGTACAAGTAGGAGAATATTA</t>
  </si>
  <si>
    <t>MKPKRILGLDLGTNSIGWALVEESASIEQPSKIVKLGVRVNPLTTDEKNNFEAGKPLSTNADRTTKRGARRNLQRYKLRRENLIQLLIEHHLINKNTPLTEIGKGSTYETLSLRAKATKEKISLEEFARVLLAINKKRGYKSSRKVNNEEEGQAIDGMAVAKKLYDEQLTPGQYVYSLLSQNKKYVPDFYRSDLKTEFDKVWHFQKQFYPEILSDELYKALQDKNKTQTWAICKHPFQIEGITLKEKGAELKKKKYELRSLALSEQFDLERLAIVLQEINNNLNQSSGYLGAISDRSKELYFNKETVGEYLWKQIQKNPHTSLKNQVFYRQDYLDEFEQIWATQAKFHSQLTDELKEQVRDVVIFYQRKLKSQKGLLSFCQFESQIQKYTDPETGKEKKRTIGRRVAPKSSPLFQEFKIWQNLANLTFEKTKASDEKSPLAQKEKNIYVLNEEDRQALFEELNLRGNLSQKEVFKFLGLREKEWRTNFPQGIQGNRTNAVLMNAYKNILEAEGYAFDWEKKTAPEIKEEIKSIFSSVGINPEIIYFKASLEDTAFEMQPAYQLWHLLYATEEDDKISEEDKLVYGNSAVRLKKKLVEKFGFTPEQAKWVANVPLQDDYGNLSTKAMRNIIPYLEAGHEYSDACELAGYNHSNSLTKEENENRELKEALELLPKNSLRNPVVEKILNQMANVVNQIIAAYGKPDKVRIELARELKKSAQEREKMTKQINAATKQNEEYRKILTKEFGIPNPTRNDVIRYRLWLELENNAFKDIFSNKQIKKEDLFSSKIDIEHIIPKALLYDDSFSNKTLAFKDINLKKANRTGYDFISEDYHENLDDYVQRVEMLYNGGAISRAKKEKLLKPQKDLSEGFIERDLRNTQYIAKKAKNMLLEAFREVEATSGSVTDKLREDWGLINVMKELNLPKYKALGLTQKEQRFDIGRGETKEVEVITDWTKRNDHRHHAMDALTVAFTKLNHTQYLNRVNTANDDSIDNEKIIERVNGKKQFIPPMPHFRSEAKKHLEEVLVSIKNKNKVFTINKNHTKGGKNEPQKVKTPRGQLHKETVYGKAKVPMSKPTKISKKFPLEQAKLIINPKEKEAVLKHLALYDNDPQIAFDTKTLKKNPLLLSDEPLKEVLCFEEIFTIRKEISPDLKIDKVMDEKIRQILKKRLSAYDNDAKKAFSDLDKNPIWLNEEKGICIKRVTITGVSNAEALHYQKDHLGQEILDEKGNRKPIDFVSTGNNHHIAIYEDTEGKLQEKVVSFFEAIAKANQGLPVIDKEFNKDLGWKFLFTMKQNEMFVFPNDDFDINEIDLLDDKNASLISKHLFRVQKIGSKDYTFRHHLETTVDAKSELKDIAYKRINSLEPLHNIKKVRINHIGKIVQVGEY</t>
  </si>
  <si>
    <t>28131.SAMN04529095.BWX40_09440</t>
  </si>
  <si>
    <t>GCF_001953935.1</t>
  </si>
  <si>
    <t>Prevotella intermedia strain 17 chromosome I| complete sequence.</t>
  </si>
  <si>
    <t>CCAATGCAAAGATACTAATTTTAAAGCTAATCACAAC</t>
  </si>
  <si>
    <t>ATTCTTTACGTTTCCCCAAAGTTTAGTTTGTACTGTCTGACTATATAATGAACAAGGCACAAACAATAAGAATAACATATAAAGACGCTTTCTTCCCATTTTTCTTATTTGCTTAGATTTCAACAGATTGTCTTTTTTGTATATCTGTAGACAAATATAGGGAAAAACCACTACTATTCCAAAATTGTCTGCATCTTTTTCACAGAATTTGCCTTTTTTCAATTTTATTGTCTTTCTGCTTACTTGCGCAGGTAATGCTATAAGAAAATGTACGATGAACAACTTTCTTTTCTACTTTTTACCTAAACTGGAGTATGATTGCACGCTGCTGGAGTAGCATTGCACCCTGCAACTACGAATTTATGCCGTAACCAAACAGTGCGAAATCGCCTTTCAGTGGGTCGTCGGGAAAAACTTTCAGCAAAGCATCGGTCAGTCGGCGTGCTACCGACATTGTTGCCGACGAGGTATTCAGCAACTTCAAGTGGGTTGCTTGCTGCAATATGTGTGTGTCTAATGGAATTATAAGCGACCGTTTGTCGATGAAATCGTGCCAGATTCCCAAATCAACGGGAGAGTCGTTGCGCACCAACCAACGCAGAAACATACAGATACGTTTGCACGACGACGAGGTGTTTTTAGGCACAATGCCCACCACCTGCCGTTCTGCAAAGAATGCGCACAGTGCCTCTATGGCAACAATGGCTTCTATTTTATCGGTTGTTATGCCGTTTTTCTTGCTTGCAAAATGTTTTATATAGTCGGCAATACAGCCATAGTGGTTCAGCATTTCGGCAAGTACAGAGAAAAACAAGTGCATGGTATGGTTGGTATAAAGGCGATAAAAGCAAGCGGAATTGTCGGGAATATCTCTCAGAAAACCTTCTTTGACAATCCACTCGTAGGGATTTCCTTTTGCACAATCGAGAAGGAACTGAATACGCGGCATAAACACCTTGCGCGAACCGTAGCTTAAACACGCTGCCATGAAAGCCATAACTTCCTTGTTTTGCCTGCCATCTACTTGGTGCATAAACCACGACGGGTCGCCGTCAAGGAAGTTCTCGTTCTCGTATAAAGCAGCAAAAGCTACGAGTTTCTCCTTCGTAGCTTTGCTTATTCGTTGTGCTTGTTTCACAATTATGCCTTTATTCCGCCCCTAACTTCAAGATTTGTTCGGCGTGTTCCTTCACCTTGATTTGCTTCGGAGTGAAAATTTCTTCTATCACACCCTCTTCGTTTATAATAAAGGTGGTGCGATAAGTGCCCATATAGGTGCGGCCGCACATTTTCTTTTCACCATAAACGCCAAACGTTTCGTTCAGTGTCTTGTCTACATCGGCTATCAATGGGAAAGGAAGATTGTATTTCTCGATGAACTTCTTGTGCGATTTCTCGTCCTGAACACTCACACCTATTACGGCGTAGCCACGCTTCTGCATCAGCTCGTAGTTGTCGCGAAGGCTGCAAGCCTGCGATGTGCAACCAGGCGTAGAGTCCTTTGGATAGAAGTAAAGCACAATCTTCTTGCCTTTATAGTCGCTTAGTTTAATTTCTTTTCCGTCTTGGTCGGTTCCCAACAGTTCGGGAGCCTTGTCGCCTATATTCATACTTTAATGTGTTTAAATTGTTTTATTGAATTACTACTGTTGCAAAGTTAGTCATTATTTTTGTATTTATTCCATTTCTCGAATATAATCTATATAAAATTAAAGAGTCAGTATTATGGCTTCGGAAATTAAGTTGTAATTTACAAACGATTTGTTCTTATATGTTTTGATATCTTTTGATAACCTATACAACATTTTTTATAGTATTTTGGTAGCGTTTTTGACCAACATTTAAACAATTTTGTTAAAAGATAATAACAAGAAGGATGTTTTTGTCAATAAAAGCACCAACCATAGTATAAAAATCTTATTTTTGCATTAATACAATACGAAAACAAACGAAAACAGTATAATGGAACTTATAGTAATTGCAGAATTACTCGTGGTTTTGGCTATGATATTTATCGGCGCACGAGTGGGAGGAATTGGATTAGGTATTTATGGCATGATTGGCGTGTTTGTCCTTGTCTTTGGTTTCGGACTTAAACCAGGCTCGGTACCAATCGACGTCATGATGATTATTGTTGCTGTAATTACGGCTGCTGCAGCTTTGCAGGCATCTGGTGGCTTGGAGTATTTGGTGGGAGTAGCGGCCAAATTTTTGAGAAAGCACCCTGAACAGATTACTTACTTCGGTCCGCTGACCTGTTGGCTCTTCTGTATTGTTGCAGGAACAGCACACACATCTTATTCGTTGCTGCCTATTATTTCCGAAATAGCACAAGCCAACAAGATACGCCCTGAACGTCCGATGAGTCTGAGCGTTATTGCAGCCTCGTTGGGAATAACGGGAAGCCCCGTCAGTGCAGCTAACGCAGCCTTAATCAGTCAAGATATTCTCGGCGCAAAAGGCATCGAGCTGGGCACTATCTTGATAGTCTGTATCCCAGCATCGCTCATTGCTATCTTAGTAGCAGCCTTTATTCAGAACCGCGTAGGCAAGGAATTGGAGGACGACCCTGAATACAAGCGCAGAGTGGCAGAGGGTATTATCAACCCTGAAGAAGACAAACGCAACCTTGAAATTGCAGAAGAACAACCTAACCCACACGCAAAATACTCTGTTTGGGCATTCTTTGCAGGCGTTATCTTGGTGGTCATCTTCGGTTTCTTCCCCAAACTGCGCCCTGAAGGCGTTACAATGAGCCAGACAATCGAAATGGTAATGATGTCAATTGCTGCAGTCATACTCCTTGTCGGCAAGGCAAAGGCAAGCGATGCAGTGAATGGAAACATATTCAAAGCAGGTGTGAATGCCGTTGTAGCCATCTTCGGTATTGCGTGGATGGGAAGCACTTTCTATCTGGGCAACCAAGAATACTTGAACAATGCACTGTCGGGTATGATTTCAACGGCACCTTTCTTGTTCACAGTGGCGTTGTTCATCATGAGCATTATGCTTTTCTCTCAAGCCGCAACCGTAACTACCCTCTACCCTGTGGGCGTAGCCTTGGGTATCAATCCTATGTTCTTGGTGGCAATGTTCCCCGCTTGCAATGGCTATTTCTTCTTGCCAAACTACCCTACCGAGGTGGCGGCACTCGACTTCGACCGCACGGGAACAACGCGCGTGGGCAAGTATGTAATCAATCACAGCTTCCAGTTGCCTGGCTTTGTTACAACCGTCGTTTCTATTGGTGTGGCTGCAATCATCGTGCAGTTCCTTTAAAGAATAATGAAGGTAAAAAGAAAACTAAACATTAACAACTTATTAAAATTCAATTTATTATGAGAAGATTTAAGATTTCAGTTCTATTGGTATTGACACTGTTGGTGTCTTCAGTGGTATTAGCACAGAAACCTAAGATTCGTATTTTGGCAACAGGGGGCACAATCGCAGGTGTTTCTACATCGGCAACAAGCTCTGCGTATGGCGCAGGACAAGTTGGCGTTCAGACTTTGATAGACGCCGTGCCTCAGATAAAGGACGTTGCAAACGTTTCGGGCGAACAGATTGTAAACATCGGCAGCCAAGATATGAACGACACAGTGTGGTTGAAGCTGGCAAAACGTATCAATCAGCTGTTGAACGAAGAAGGTTACGACGGTGTATTGGTTACTCACGGTACCGACACAATGGAAGAAACTGCTTACTTCCTTTCGTTGACGGTTCACTCTGACAAGCCCGTTGTTTTGGTGGGCTCTATGCGCCCATCTACCGCTATCAGTGCAGACGGTCCCGCTAACCTCTACAATGGTATCTGCGCCGTAGCTGACCCATCTTCAAAAGGACAGGGTGTAATGGTTTGTATGAACAACGAACTGTTTGAAGCTAAATCGGTATTGAAGACCCATACCACAGACTGCGCAACTTTCAAAGGCGGTATTTACGGCGAAATGGGTTATGTTTACAATGGCAAACCTGTTTATTTGCACAAGCCAATGGCAAAGCAAGGTCTTCAATCAGAGTTCGATGTAAAGAACTTAACTTCACTTCCAAAGGTGGGAATCGTTTACGGCTATGCCAACTGTTCGCCACTTCCGATGCAAGCTTTCGTAGATGCCAAGTACGACGGCATTGTTTTGGCAGGTGTGGGCGACGGCAACTTCTATAAAGATGTGTTCGATGTTGCTTTGAAAGCTGTCGGCAATGGCATCAATGTCGTACGTGCAAGCCGTGTTCCGTTCGGTCCTACCAACCTCAACGGCGAGGTAGACGATGCGAAATACCACTTCATTGCATCTTTGAACCTTAACCCACAAAAGGCTCGCGTGCTTCTGATGCTTGCCTTGACAAAGACGAAGGATTGGCAGAAGATTCAGCAATACTTCGCTGAATACTAATCGCTGCATATAAAATCGTAAAGGAGCGAGAAGGAAATATCGCCCCTTTACGATAGTAACATTGAGAGAAAACCACTTTTCCCACTCACAACATAAAGACAAAGAATTATGAAAAAGACGATACTTTTAAGCGCATTGTTGGCAATTGCAACAAGCGGAATGGCACAAGACAACCACAGCTATGGTGCTGGAGACGGCGATTTCAAGTCGCTTTCTGAAGAAGTTGCGAAGCTGAAGAAGCACAACGACATGTTCAACGTTTATTTCAACTACGCTGCTTCGGGTCAGATTTCACAAGATGCAAACAAGGACTGGGGCACAAGATTTGCCAACAAGCAGTTACGCATCGAAATAAAAGGTAACCTGACCGACAAGCTTTACTACCGTTTGCGCCACCGTTTGAACAAGGCGAACGGCGCACAGAGCGAAGACAACTTCGCCAAGGCTACCGACATCATGATGGTTGGATACAAGTTCAACGACAAACTGAAGATTGAAGCAGGTAAGATGTGCCAGATTTGGGGCGGCTTCGAGTTCGACGAAAATCCAATGTACATCTACCAATACTCCGATATGGTAGACAATATGGACAACTTCATGGCGGGTGTGGTACTCAGCTACAAGCCAGTACCCACACAAGAGCTTGCCTTTGAGGTGAGCGATGCCCACAACAACAAATTTGCAACAGAGTATGGAAGCAACCCCGTATCGTTGGAGAAGAGCGGAGTCCGCCAATTAAAGGCTTCAAGAAATCCGCTCACCTACATTGCCAACTGGAACGGAAGCTTCTGCGACAATAAGTTGCTCACACGTTGGTCTTGGGGAATACAGACGCAGGCTGAGCACAAATACTCTCGCATGTTGGTTTTAGGTCAGCAGCTAAACCTTCCGAAAATGCAATGGTACTTCGACTATATGGGCGCATTCGACGGTTTAGACCGTTTGAAGATTGCATCAAGCGAAGCAACGGCAGTGCCTGCACATACAGGAGAATCGTATTTCAGCGACGTTCACTACAACTCATTCATCACAAAGATGAACTGGCAGTTTGCTCCTCAATGGAACTTAATGCTGAAAGGTATGTACGAAACAGCAAGTGTAACAAAGATAGAGCAGATGAAGGACTATCGCAAGAGCTACGCCTATATGGGCAGCATAGAGTACTACCCTGTAAAAAGTCAGGACTTCCGCATCTTCTTGGCATACATTGGCCGCAAATACGACTACAGCAAGGCTTCAGGATTGAAGGATTACAACACGAATCGCATTGAGATTGGATTTATGTACAGAATCAAAGCCTACTAAAATCTAAAATAGGAAATAGAGTATGTCGACTTCCGCATACTCTATTTTTACTTTATGACACTGGGTAAAATAGTATCATAAAGCTAAGTAAAACAGCACTTATTCAGCCTGAATGAGATGTTTTCCGTCCGAAACGAAACGATTAGTTTCTCAGATGTAAGATAATGCGTACAGAATGGTGGTTTTGCGTCTTTTAAACCATTCGTTAAATATTGCTAACTTTAAAATGTTTCGCACTAAAATTTCCCCCACCAACTAATAATTTGCTACATTTGCATTGTTAAGCAAAGATGGAAGACTGAACTGTAGACAACTTCTTACCAGCACTATTCTATCTGTGAAAAAGACAGAGTACAACGAACTTAAACACAATATCTAATTAATAAAATTTGCATACAATATGGCAAACGAGACAAACAACAAGGAATTCCGTATTGAAAGCGACCTCTTGGGCGAGCTTCAAGTACCAGCTAACGCATACTACGGTGTGCAGACACAGCGTGCAGTGAACAACTACCATATCTCTGGAAAGAGAATGTGCGACTACCCAGACTACGTTATCGCAATGGCTTACGTTAAGTTGGCTGCTGTTGAAACAAACCGCGAGTTGGGCGAAATCAACGACGAAATCTGCGATGCTATGGCACAGGCTTGCCGCGAAATCATCGACGGTAAGTTCCACGAAGACTTTGTTACCGATATGGTACAGGGCGGTGCAGGTACATCGGTGAATATGAACGCCAACGAAGTTATTGCTAACCGTGCTTGCGAAATACTCGGTCATCAGAAAGGCGAGCACAAATACTGCGCTCCTAACGACCACGCCAACTGCGGTCAGTCTACAAACGACGCATATCCTTCGGCTATCCACTTGGCTCTAATCCGTATGAACAAGACGTTTGTCGAGAAATTGGCAAAGCTTGTTGCTTCTTTCCGCAAGAAGGCAGAAGAGTTCAAGAAGGACATCAAGATGGGTCGTACACAGCTTCAAGACGCTGTTCCTATGACAAGCGGTCAGGAATTCAACGCATTCGCCAACCTGCTCGAAGCTGAAATCGCCAACTTGAACAAGAGTGCAGAAATGTTCCTCGAAATTAATATGGGTGGTACTGCAATCGGTACTGGCTTGAATGCAGCACCAGGCTTCCCTGAAATCTGCGCAAAGAAACTCAGCGAACTGACAGGTATGCCATTCAAAGCAAGCGAAGACCTCGTTGCAGCAACTCCAGATACCACAGACCTCGTGAACTATAGCGGCGCAATGAAGCGTTTGGCTATCAAGCTTTCTAAGATTTGCAACGACCTCCGCCTTATGGCTTCTGGTCCACGTTGCGGTCTCCACGAGATTAATCTTCCTCCAATGGCACCGGGTTCAAGCATCATGCCAGGTAAAGTGAACCCTGTTATCCCAGAAATTACCAACCAGACTTGCTTCAAGGTGATAGGTAACGATACAACCGTAACACTCGCAGCAGAAGCTGGACAGTTGCAGTTGAACGTTATGGAGCCTATCATCATGCAGTGCTTAGTAGAAGACATTACATGGTTGGGCGAGGCTTTCGACACTCTCCGCGAGAAGTGCATCGACGGCATCACCGTAAACAGCGAGCACAACGCAGCTACCGTAAAGAACTCTATCGGTATCGTAACTGCTCTTAACCCATACATTGGCTATAAGAACAGCACGAAGATTGCCAAGGAAGCACTCGAAACAGGCGGTTCTGTTTACGACCTCGTACTCAAAAACGGTGTCCTCACAAAGGAACAACTCGACAAGATTCTTTCTCCAGAGCACATGCTCGATTCAGAAGAAAAGGTAAAGTAAGGCGAAAACCTTATCATACATAAAGCTTTAAAAACTCTGTGCAGCTTTGCACAGAGTTTTTTTATGCGCTTATACAACATAATACCCTATCTTTCTTTGACAGTATACCATAGTGAACACGACCGAAATTTATTGGAAATAATGATTAATCTTAAAGTATTGAAACAAAAGTATCAATAGAAAAGTGTATTTTTAAAGCTCTAATTTTATAGGAAAAGTGTATTTATGCTTGCTTATTTCAAAAGAAAAGTGTATTTTTGCCACAACAGAAACATTGAAAAAGTGTATTTATGCTGTATAGAAAGATAGAAAAGTTTATAAAAAGCCATCTACAATCGTCTGATGACAAGATACTCCTGATAGATGGAGCACGACAGATAGGTAAATCGTATATCATTCGCTATGTTGGACAAAAGGAGTTCAGCAATTATATTGAAATCAATATGGAGGAAGATAAACTCGGCGACCGTTTGTTTGCCGACGTTCGTACCGTGCGTGATTTCTATCTTACACTAAGCATTAACTTTGGCAATAAGATGGGAGACAAACACAACACGCTGGTGTTTATTGACGAAATACAAGCATACGACCACTTGTTCACACTCCTAAAGTTCCTCCGTGAAGATGGCAGATTTACCTATATTGCCAGTGGTTCGCGCTTAGGAATTGCTCTGAAGCAAACAAGTTCACTGCCATTGGGCAGTATACTCATCAAGCATATGTACCCATTGGATTTTGAAGAGTTTCTCATTGCAAATGGTGTTGGGCAGATAATACTTGATACACTATACGACAACTTTGCAAAAAGGAAACCTATGCCCACCGCTATCCACAATAAACTAATGAGTTTGTTCAGACATTATCTTCTCTCAGGTGGTCTTCCCGACGCTGTAAATAAATTCATTGAAGAAGATAACATACAGACAACCCGAGCTTCGCAAGATGCCGTTTATCAAAATTATGGTATTGATGCTGCAAAATACGAGCAGATGACAAACCGCCGATTAAGCATTCAACGCATCTACGAAATGATTCCTTCTAATTTAGAGAAAACCAAGAAGCGTATCATTGCTAAAGATATTGAGGGAAAAACAGGTAAGCGAATGTCCAATTATGCAGAAGAGTTCGAATATCTGATTGCGTCTGGCATTGCTTTAGAGGTTAAAGCAATTAGCACACCTACATTCCCTCTGATACAAAACAGCGGTAAGAATCTTCTGAAACTATATATGAACGATGTTGGTCTGCTAACTTCCATCTATTATCGCAACAATCCAAAAGCAGTGCTCGATGATGTTCCAAGTATCAATCTCGGCTCTGTTTACGAAACTGTTGTTGCACAAGAGCTAAAGGCACACGGCTTCTCGCTTTATTACTACGACAACAAGCAGAACGGAGAAGTAGACTTCCTTATAGATGATGTCGAGCATTTGAGCATTACACCGATAGAAGTTAAATCGGGAAAGGATTACAAAATACATAGTGCCTTGAATAAATTTGTTTCCAACAAGCATTACAATATCCACCGTGCATACGTCCTTTCAAACGAACAAGAAGTGAGCGTTGCCGATGGCATCACCTATATGCCCATCTATTATATAATGTGTTTCAAAAACGAATAACCTCAATCGGTAGTTAAATTGCGCTGTCTTTTGCTGTAAATGCCAATTGCTAAACGTTACTATGACAGTATCTATCTTGCCCCACCTATGTAAAGATAATGATTTTAAAGCTAACCACAACCAACGACACTTCCGATTTATTGTTCTAAAATCAAGTAAATGGGGCAATAAATTTAACACAAGCGGAAAGGGTGAAATAGAGAAAAAGAGAGCTGGAAAATAGGGATTGAAAAGTGAAAGTACCGCTTTTGCAATGCAAAACAATAGATTTTACCGTGCAAAAGCGGCTCTTTTGGATTGCAAGAACGGCTCTTTTGCAGAGCGAAAAGATGATAATAGAGCGCAAAATATAGCCTATATGCGAATAAAAGTGTTCGTTTTACAACACAAAAGGCATGGTTTCGTTGCACAACACTACCCTATAAGTTTGCAAGAAGCTATGAACGAAGCACTTATGGTAGCACGCAAATAATGGCGTTATTTGCAAATAAATAATTTAAAGTGCAGAAAAGTGCCCGTAATTCCGAAGTTGAGGCTTTGGATTTTAACAAATTCGGAGTCGTTTTAACAAAAGTTCAAAAATAAAGAATTACCCTTCTGCAGCCACAAAAAATCTATTGAACCTACTACATTGCTCACAAAAGCTAAAATGCAGACATAAAAAAAGCCCCGTTATAAGGACGAGGCAACCTAATGTTCTCACAACGGAAAAATCCTTATTGTGAATACTTTAAAATTAGTAATGCAAAGATAAGGGTTTATTACATAACGTGCAAGTTTTTTCAAATTAATTTTCTCCGAATTAAAATATTTTTTGTAACTTTACACAAAATATCGAAATAACCTTATTAATATGAAAAGAATATTAGGATTAGATTTAGGAACCACGAGTATAGGTTGGGCTTTGGTAAACGAAGCCGAGAACAATAACGAAGCATCTTCTATTGTTCGTTTGGGTGTAAGAGTAAATCCACTAACCGTAGACGAAAAAAGCAACTTTGAAAAAGGAAAAGCCATAACGACCAATGCTGACAGGCAGTTGCGTCATGGCGCAAGAATAAATCTTCAACGCTATAAACTTCGCAGGCAAAACCTTCACGACTGTCTGCAAAAACAAGGTTGGTTAGGCACCGAAGCAATGTACGAGGAAGGCAAAGCCTCTACCTTTGAAACTTATAAACTTCGCGCAAAAGCAGCCGAAGAAGAAATATCGTTGCACGAATTTGCCCGTGTTTTGTTTATGCTGAACAAAAAACGTGGCTATAAAAGTAACCGAAAAGCAAACAACAAGGAAGACGGACAGCTTTTCGATGGTATGACCATCGCAAAAAAGCTCTACGAAGAGCACCTTACTCCTGCTGAATATTCACTTCAGCTGCTTAATAAAGGCAAGAAGTTTACGCAAGGTTATTATCGTTCCGACCTAAATGCAGAGTTGGAAAGAATATGGGACGAGCAGAAAAAGTATTATCCCGAGATACTCACAGACGAATTTAAACAACAGTTAGAAGGCAAGACAAAAACCAATACAAGCAAGATTTTCCTTGCCAAATATGGTATTTATTCTGCCGACTTAAAAGGTTTGGACAGAAAATTTCAGCCTTTGAAATGGAGGGTTGAGGCGTTACAGCAACAAGTTGATAAAGAGGTTTTAGCCTTTGTTATCAGCGATTTGAAAGGACAAATAGCCAACACAAGCGGACTGCTCGGTGCTATCAGCGACAGAAGCAAGGAACTTTATTTCAACAAACAGACGGTTGGACAATATCTCTGGGCTTCGTTAGAAGAAAATCCGCATATCAGCATAAAGAACAAACCTTTCTATCGCCAAGACTATTTAGACGAATTTGAGAAGATTTGGGAAACGCAAGCCGCTTTCCACAAGCAGCTAACGCCAGAGCTGAAGCAGGAAATAAGAGATATTATCATTTTTTATCAACGCCCATTGAAGAGTAAGAAAAGTCTTATTTCTGTTTGCGAACTTGAACAACGCAAAGTAAAAGCGACAATAGATGGCAAGGAAAAGGAAATAACAATAGGTCCGAAAGTTGCTCCAAAGTCATCGCCTGTATTCCAAGAATTTAGAATTTGGCAAAACTTAAACAATGTTCTGCTCATTGATAACGATACGAACGAAAAGCGTCCGCTCGATGAAGTCGAAAGAAACTTGCTCTATAAGGAGCTAAGCATTAAAGCGAAACTAAGTAAGACTGAGGCTCTGAAAATACTGAACAAGAAAGGCAAGCAATGGGACTTGAACTATAGGGAATTGGAAGGTAACCGCACACAAGCTATTCTCTTCGATTGCTACAATCGTATCATAACACTGACAGGACACGAAGAATGCGATTTCAAAAAAATAAAGGCTTCCGAGATTCGCCATTACGTTTCCACCATTTTCAAGAATTTAGGTTTCAGCACCGAAATTCTCGATTTTGACCCATCGTTAAAAAAGCACGAGTTAGAGAAACAACCTATGTATCAGCTTTGGCATTTGTTGTATTCTTACGAAAGCGATAACTCGCGAACAGGCAACGAATCATTATTAAGAAAGTTGGAAACAACCTTTGGCTTCCCTGAAGAATATGCTACTGTGCTTTGTGATGTTGTTTTTGAAGAGGATTATGGCAATCTCAGCGTGAAAGCAATGCGCGAAATACTGCCTTATCTTCAAGCAGGAAACGATTACAGCCAAGCATGTGCATACGCAGGTTATAATCATTCACGCCACTCGCTCACGAAAGAAGAGTTAGACCAAAAGGTTTATAAGGAAAGGTTGGAACTGTTGCCAAAGAATAGTTTGCGCAATCCTGTTGTTGAGAAAATCCTCAATCAGATGATTAATGTTATCAACGCTATCATTGACGAATACGGAAAGCCTGACGAAATAAGAATAGAAATGGCGCGCGAACTAAAGAGCAGTGCTGCTGACCGAAAGAAAACCACACACGCAATTAGTCAAGGTAATGCTGAAAACCAACGTATCCGTGAAATTCTCGAAAAGGAATTTTCACTTTCATACATCAGTAGAAACGACATTATAAAATATAAATTGTACGAGGAACTTGAACCGAACTATTATAAGACTCTATATTCAGATACATACATTACTAAAGATAAGCTTTTTTCTAAAGACTTTGATATTGAGCATATCATTCCGAAAGCACGCTTGTTTGACGATTCTTTCTCAAACAAAACACTTGAGGCACGCAATATAAATCTTGAAAAAAGCAATAAGACAGCTTTCGACTTCATCAAAGAAAAGTATGGCGAGGATGGGGCTGAAGCGTATAAAAAGAAACTTGATATGCTTTTAGAGAATGACGCTATAAGCAGGCCAAAATACAATAACCTATTGAGGGCTGAAGCTGATATACCTTCTGATTTCATCAACCGCGACCTTCGCAATACACAATACATAGCAAAGAAAGCGTGCGAAATCTTGGGTGAATTGGTAAAAACCGTTACACCAACAACAGGAAAGATAACTAATCGCCTACGTGAAGATTGGCAACTGGTAGACGTTATGAAAGAACTGAACTTTGAAAAGTACGAGAAATTAGGCTTGACCGAAATAGTTGAAGACAGAGACGGAAGGAAAATCAAACGCATAAAAGACTGGACAAAGCGCAACGACCACCGCCACCACGCAATGGACGCACTGGCAATAGCCTTTACAAAGCCTTCTTTCATTCAGTATCTGAACAACCTTAACGCACGAAGCAATAAAGGCGACAGCATTTATGCAATAGAGAATAAAGAGTTACATTACGAAGAGGGCAAGCTCCGCTTCAACGCTCCTATCCCTGTCAATGAATTTCGTGCAGAAGCAAAACGGCATCTTAGCGCAATTTTAGTTTCAATTAAGGCGAAAAACAAGGTGATGACGCAGAATGTAAACAAGATAAAAACAAAGCACGGAATAATAAAAAAGATTCAACTTACACCGCGTGGACCACTGCACAACGAAACTATCTACGGCACAAAGATGCGCCCTATAATAAAAATGGTGAAAGTTGGAGCTGCGTTAGACGAAGCTACGATAAACAAAGTGAGTAGCCCTGCCATTCGTGAAGCATTGCTTAAACGTCTCAACGAATACAGCGGAAACGCTAAAAAGGCGTTTACAGGAAAGAATACATTAGAGAAAAATCCGATTTATCTGAACGCTGGGCGAACAAAAACAGTTCCCTCATTGGTCAAAACGGTAGAATGGGAGTCTTTCCACCCTACCCGTAAGCTAATTGATAAAGATCTTAACGTTGATAAGGTTGTTGATAAAGGCATAAGAGAAATTCTGAAAGCCCGCTTAGAAGAATTTAATGGAGATGCGAAGAAAGCTTTCAGCAACTTGGAGGAGAATCCTATTTACCTTGACGAAGCGAAGAAGATAGCTTTAAAACGTGTCAGCATTGAAGGCGTTTTAAGTGCCATTCCTCTGCATACACTAAAGAATCAAGCGGGCAAACCTATTACTGGAAAAGATGGAAAACCTGTATTAGGCAATTATGTTCAAACAAGTAACAACCACCATATCGCGTTTTATTACGATGAAGATGGCAATTTACAAGACAATGCAGTATCGTTCTTTGAAGCTGCCGAACGTAAATCGCAAGGTATTCCCGTCATTGATAAAGACTACAACCGCGATAAAGGTTGGCGTTTCCTATTCACTATGAAGCAAAACGAATACTTCGTGTTCCCTAATGAAGCGACAGGATTTATCCCTTCTGAAGTGGATTTGACGGACGAAGCTAACTATGGCATTATAAGTCCAAACTTATACAGAGTTCAAAAGGTATCAAGGATTGATAAAGGAACATCTGCTTCAAGAGACTATTGGTTCAGACATCACTTAGAAACCATTCTTAATGATGATGCAAAACTTAAGAATCTTGCATTCAAACGAATAAGAGGATTATTGGAACTAAAAGATATTATCAAGGTACGTATTAATTCTACTGGTAAAATAGTAGCAGTAGGTGAATACGATTAATATAGTTGGCTTATGATAAAGAAAACATTATGTTTTAGCAATCCAGCCTATTTAAGTTTGCACAATGCACAGTTAGCTATTCGTTTGCCCGAAGTAGAGACTTGCAACGATTTGCCTGACAGTTTTAAAAAGCAAACCGAGCGTACAATTCCAATAGAAGACATTGGAGTTGTACTGCTCGATAACAAACGGATAACCATTACATCGTCTGCATTAGAAGCCCTGATAGAAAACAACTGTGCGGTGATTACCTGCGACAGCAAGAATATGCCCATCGGACTTTTGCTACCTTTATGTGGTAACACAACGCAAAGCGAACGTTTCCGCACTCAAATAGAAGCTTCGCTACCACTTAAAAAACAATTGTGGCAGCAAACTATTAAGCAGAAAATAAGCAATCAAGCAAAACTTCTAAGCATATACACTAACACTGATGTAGGCTGTATGTACGCCTGGGCAGACAAGGTTAGGAGTGGCGACCCCGAAAATCTTGAAGCTCGTGCAGCAGCTTATTATTGGAAAAATCTCTTTTCTGATATTCCTGACTTCATAAGAGGACGCGAAGGCGAGCCACCCAACAACCTATTGAACTATGGATACGCCATATTACGCGCCGTGGTAGCACGCTCTTTAGTTGCCAGCGGATTGCTCCCAACATTGGGTATTCACCACCACAACAGATACAATGCCTATTGCCTTGCCGACGATATTATGGAACCTTACCGTCCTTATGTGGATGGATTGGTGTTAGATGTAATGGCATCAACCACCGATTACAGTGAACTTACAAAAGAAATCAAGATGAAACTCCTTGCGATTCCTGTACTCGATACAACAATTGGAAACAAGAAAAGTCCATTGATGATAGCCACACAACAGACAACTTCTTCTCTTTATAAGTGCTTTAACGGAGAGCAAAGAAGAATGGTTTATCCTGAATTATAAAGCCTATTAGTGAAAGCTTATAGATTTAGTCAATATAGAAGTATGTGGTTAATGGTATTTTTTGATTTACCCACAGATACAAAGAAAGAACGAAAAGCAGCTTCACTCTTTCGTCAAAACTTGCTGAAAGATGGATTTACAATGTTTCAGTTCTCCATTTATATACGCCACTGTGGTAGTAAAGAAAATATGGAAGTACACATTAAAAGAGTTTCCACCTTTATTCCAGCATACGGAAAAGTTGGAATAATGGGCATTACAGACAAACAATTTGAAGAAATAAAGCTATTCTATGGCAAGAAACCACAAAAACCAAATGCACCAGGAGCACAGTTAGAACTCTTTTAATCCTCCTTTTAGAAACAATAAAGTTCCATTCTTGACGAGTGGAACTTTATTTTGCTTGCATTTTTCTTTCTCTCTAAGCTTTCGTAACAATACTGATGTTCATTACTTTAATCTACTTGAGTTGTATTTGCCAATGCAAAGATACTAATTTTAAAGCTAATCACAACATAAAATTTAAAATTATGCAAACTTTTTTGTTGTATTTGCCAATGCAAAGATACTAATTTTAAAGCTAATCACAACGGACAACTTCAAAAAGTTATCTTTCAGCGGTTGTATTTGCCAATGCAAAGATACTAATTTTAAAGCTAATCACAACCGCCCTATCGTCATTTCAATGCCACCGAGTGTTGTATTTGCCAATGCAAAGATACTAATTTTAAAGCTAATCACAACCAAAAGCGGTCGTAAGGGCTTTTATCCCGGTTGTATTTGCCAATGCAAAGATACTAATTTTAAAGCTAATCACAACTGGTGCAACCAAGTGGAGCGTATATTGTAGTTGTATTTGCCAATGCAAAGATACTAATTTTAAAGCTAATCACAACTATCAAATACAGGCGCATACTCCTTGTACAGTTGTATTTGCCAATGCAAAGATACTAATTTTAAAGCTAATCACAACTTTCTTCAAATAATTTCCTGTGCCTACGTTGTTGTATTTGCCAATGCAAAGATACTAATTTTAAAGCTAATCACAACTTTTTCGTTTCGTTCACACGTTGATATTCGTTGTATTTGCCAATGCAAAGATACTAATTTTAAAGCTAATCACAACCCTGCTCTACTTGTTGTATAGTTTCGTTCTGTTGTATTTGCCAATGCAAAGATACTAATTTTAAAGCTAATCACAACAGGAAAGAATAAACAGTGCTTGGAAATAATGTTGTATTTGCCAATGCAAAGATACTAATTTTAAAGCTAATCACAACCGCCTCAACATTGCCAATATCCTCTCTCTAGTTGTATTTGCCAATGCAAAGATACTAATTTTAAAGCTAATCACAACCTTAGGTATGTTAGTTAGTGGTGCTGTTGGGTTGTATTTGCCAATGCAAAGATACTAATTTTAAAGCTAATCACAACGGCTATGCGCTCGATGCATATAATACTAAGTTGTATTTGCCAATGCAAAGATACTAATTTTAAAGCTAATCACAACCACAGACACATCAATAATAGTAACTTTCTCGTTGTATTTGCCAATGCAAAGATACTAATTTTAAAGCTAATCACAACGCGGGTGCAGCACTTGCCTACTTATACACAGTTGTATTTGCCAATGCAAAGATACTAATTTTAAAGCTAATCACAACTTGAAAATTATTGACATTAAAGGAAAGGGCGTTGTATTTGCCAATGCAAAGATACTAATTTTAAAGCTAATCACAACATTTAATCTAAAAACTTTCATATTTATTTAGTTGTATTTGCCAATGCAAAGATACTAATTTTAAAGCTAATCACAACCACGTGTAACGATAGCACAGTTTCCGTCCTGTTGTATTTGCCAATGCAAAGATACTAATTTTAAAGCTAATCACAACCTGCCACCGTAACAACGTTTGAGCCATTAAGTTGTATTTGCCAATGCAAAGATACTAATTTTAAAGCTAATCACAACAATAAACTGTAATACTTCTTTTAGGTCTACGTTGTATTTGCCAATGCAAAGATACTAATTTTAAAGCTAATCACAACTATACGACCAAATATTGAAGCAGAACCTTAGTTGTATTTGCCAATGCAAAGATACTAATTTTAAAGCTAATCACAACTGACGCTATGGGTTACGAACTTACCCCAATGTTGTATTTGCCAATGCAAAGATACTAATTTTAAAGCTAATCACAACGGAAAGATGTTGTTGTATTGCTTGCTGCAGGTTGTATTTGCCAATGCAAAGATACTAATTTTAAAGCTAATCACAACCAACAACGTTAAAAAGTGGCAACCCATTTAGTTGTATTTGCCAATGCAAAGATACTAATTTTAAAGCTAATCACAACGCCCGTCAAATACTCGGCTTAGCTTATCAAGTTGTATTTGCCAATGCAAAGATACTAATTTTAAAGCTAATCACAACCCACTCGAAAAAGGTAGTATCGGACGAAGAGTTGTATTTGCCAATGCAAAGATACTAATTTTAAAGCTAATCACAACAAGCTCAAAGCCTTTACAATGCTGCTATTAGTTGTATTTGCCAATGCAAAGATACTAATTTTAAAGCTAATCACAACAGGGGATTTAATAATGACATACCACTAGGTGTTGTATTTGCCAATGCAAAGATACTAATTTTAAAGCTAATCACAACCGATTGTTTTCTCGTCGCCTTTCACGAGTGTTGTATTTGCCAATGCAAAGATACTAATTTTAAAGCTAATCACAACGGAAACATAAAACCTAAATTCATATCCTTTGTTGTATTTGCCAATGCAAAGATACTAATTTTAAAGCTAATCACAACTGTCAGCCTTTCCGTATTTGTCCTTTGGCAGTTGTATTTGCCAATGCAAAGATACTAATTTTAAAGCTAATCACAACTTCTATTTGGTCTGATAATTTAAATTATGGGTTGTATTTGCCAATGCAAAGATACTAATTTTAAAGCTAATCACAACGGTTATTCTCTCGACCCTAATTGTCAGAATGTTGTATTTGCCAATGCAAAGATACTAATTTTAAAGCTAATCACAACATGCCGAAGATGTAAGTAATGGTAGTGCCAGTTGTATTTGCCAATGCAAAGATACTAATTTTAAAGCTAATCACAACTAAAAATTTATATTGAAAAGATATGATAAAGTTGTATTTGCCAATGCAAAGATACTAATTTTAAAGCTAATCACAACAAACAGTCTTTGAAAATCTTGTGAAAATGCGTTGTATTTGCCAATGCAAAGATACTAATTTTAAAGCTAATCACAACGACTATGGTATCTTCGTTATCGTCTACTTGTTGTATTTACCAATGCAAAGATACTAATTTTAAAGCTAATCACAACAACCTCCGAGCACATTACGAAATGCCTACTGTTGTATTTACCAATGCAAAGATACCAATTCTAAAGCAATCACAACTAACGACACTTCCGATTTATTGTTCTAAAATCAAGTAAATGGGGCAATAAATTTAACACAAGCGAAAAGGGGAAAATAGAGAAAAAGAGAGCTGGAAAATAGGGGTGGAAAAGTAAAAGAGCCGCTTTTGCAATGCAAAACAATAGGTTTTACCGTGCAAAAGCGGCTCTTTTGGATTGCAAGAACGGCTCTTTTGCAGAGCGAAAAGATGATGACGGAGCGCAAAATATAGCCTATATACGAATAAAAGTGTTCGTTTTACAACGTAAAAGGTATAATTTCATTGCACAACACTACCCTATAAGCTTGCAAGAAGCTATGAACAAAGCACTTATGGTAGCACGTAAATAATGGCGTTATTTGCAAATAAATAATTTAAAGTGCAGAAAAGTACCCGTAATTCCGAAGTTGAGGCTCTGAATTTTAACAATCCCGGAGTCGTTTTAACAAATATTCAAACTTTAAGGAATAAAGGTATGCAACCACTGAAAATAAAACACGCTACACTCAAAGCTGCTTATATGGCGAAAGAAGATAATTAGGTAGTAAAACTTGATTAATCCTATTTTTTGCCGTACCTTTGTCCCCAAAGTATAGAAAATGAATGTTTTAAGCGTTGTTTCCAAAGTTTTAGAGAAAGTAAGCTACCCGATTAGGGGCAATTTCTGCTTTTTCTTCTTTATGTATCTCGTTGGTATCGTTGTTTCTTATGCGGAACTTCCTGCCAATCGAGAGGATGCATCGGTATATGGAAACTTATGGTTGGAACTGTTTTTCGACCTATACATCGTCTGCATTCTTCTTTCACTGATACCCAAACGTGTGCGCCGCTGGGTGGTTGGAACGTTTTATATCATCGCCTACGCCACAAGCATAGCCGACCTTTTCTGTTGGGTTAAATTTCAATCGTCCCTCAATCCGTCGATGTTGCTATTGGTAGCAGAGACCGACAAACGCGAGGCAAGCGAGTTTTTCAGCAGCTATATCAATTCCGAAGTGCTCGCATCGAGCGTCGGTTTGCTGCTGCTCATCATTGTAATGCAGTGTTTGGTCGCAGTATGGAATATCTACCGCAAGCGCAAAGGCATAAAATACCCAGTACAGCTAAACATATTGAAAGACAAAAGTACCCATTTCATCGGGATAATCGCACTCGTCTTCTTCGTTGTTTCGGCAATTTCGTCGTACCACAACAAGCGTGAAATGGTGCAAATGTTCTCGTTGAAAACGATTGGTGAAGTGGAACACGAACTTACAACACCCGATTGTGCAACGTTCTACACGCCTGTTTATCGACTTGTATTCAGTCTTTATGCCAATCATTTGGCAGCACAGCAAATCGACAGATTGGTAGAAGCGAAAGACCGCACTACGGTTCAGAGTTGCACCTTCGATGCAAAAAACATCGTGTTAATCATCGGCGAAAGTATGGGTCCGCATCATTCGCAACAATATGGCTACTTTATGAATACCACACCACGCCAAGTTGCCTTGGAAAAATCGGGACTTCTTGTGCCTTTCAGCGATGTTGTAGCCCCATGGAATCTTACGAGTTTCGTATTCAAGAATATTTTTTCGATGCACGTTGTAGGGCAGAGAGGCGAGTGGTGCGACTATCCGCTCTTCCCACAGCTGTTCCGCAAGGCGGGCTACCACGTGTCTTTCATTACCAACCAGTTCCTTCCGCAAGCCAAAGAGGCAGTCTACGACTTCAGTGGCGGTTTTTTCCTGAACCACAAGGAGTTGTCTGAGTCAATGTTCGACACACGCAACACACGCCTGCACACATTCGACGACGGATTGCTTGCCGACTACGACAACAAGCTGAAGGCAGAAAACAAAGAAAATAACTTGATTATATTCCATCTCATCGGCAGCCACGTGTCGTACAACCGACGTTATCCGAAAAGCCGAAAGCATTTCAAAGCCGCAGATTATGAGCAAAAACGCCCAGAACTAACGAAGCAACGCCGCTATATGCTGGCACACTATGACAATGCAATCTTGTACAACGACTCGATAGTAGACCAAATAGTGAAACGCTTTGCCAACGAAGAAGCAGTGGTTATCTATATGCCCGACCACGGCGAAGAGTGTTTTGAAGGCAACCGAGGCATTATATGCCGCAACCATTCTGCCGAGATTGATTACGATTTGGCACGCTACGAGTTTGCAGTTCCGTTCTGGATATACTGCTCGTCAAAATATATTGAAAAACACCCGAAGGTGTTTAAACAAATAAAAGCGGTAAGGCATAAACGCTTTATGACCGACGCCTTGCCCCACTTGCTGCTCCATTTGGGAGGCATAAAGGCGAAAGACTATCGCAGCGAGTACGACATTCTGAGTCCGCAATACAACGAGAAGCGTCCACGAATACTTAAAAACCAAACAAACTACGACGATTTGGTGGCTGAGCATAAACGAAAAGCAGCGATGAAACCGTAGATTTTTAAAGATTACAAGCAATAAAAATGGATAGCAACACTAACAGTTCTGCCCGCAAAGGTATGGTCGATAAGATGCTGAACCGCACGGAATGCAACATCTTGCGAGGCGTTGCCATTGTCGGGATAGTGCTTCATAACTACTGCCATTGGCTTCGCCCTATCGTAAAAGAGAACGAATACCAATTCAACCAACACAATGTGGACTGGTTCAACAACGTTATGGCGCACGGTTTCAACGAACGCACGTTTTTCCATCTGCTATCGTTCTTTGGTCATTACGGCGTGCCCATCTTCCTTTTCCTATCGGCTTACGGCTTGGTAATGAAGTATGAAGGTAGAAAAACGCAAAGCCACTCCGACAACGGCAACACAAACGAACCAAATGCGCTTAGCTTTTTGCGCTACCACTGGCTGAAACTCTTCCGTATGATGATAGTTGGCTTTGCAGCTTTCATATTAATCGATGCTATGACCGAAGGACAACATCATTATGAAGTGATGGACATTGTGACACAAATGGGGTTGTTCAACAACCTTCTGCCCAATCCCGACGACATTATATGGCCTGGTCCCTACTGGTTTTTTGGCTTAATGCTTCAGCTATACATCGTTTACCGCTTGTTTTTATACAGAAAAGGCTGGACACGAGTGGTGGTTTTCATTGCTGTTTGCACCATTATCGAACTGCTGTGCGAACCTAATGGAGAGCCATTAAACCGTTGGCGGTACAATTTTGTCGGTGGAATGCTGCCTTTTGGCTTGGGTTTGCTTTATGCAAAGTATATGCGAAGCGTTTCTTTGCGCATTTATGGGGCAACGTTTATAGTCTCGCTACTTCTCATTCGGTTTGGCAGCAGTCACTTTTTCACGTGGCTTTTCGTGCCTATGTTTGTGTGTTCGGCAAGTGTCAGCTTTGTCAAGTTGCTTTCGTATTGGAACACACGCTATCCCAAATACACTTTTGGAATAACAAAAACTTTCGATTGGTTAGGCGTTATATCGGCAGCACTGTTTATCTCGCACCCCATTACACGAAAAATAATTATCCCTATATCGCGCGGTGGCGACTATTGGACGGGGCTGTTGCTCTACATCATTGCTTCCATCTGCGTGGCGTGGTTGTTCAAGGAAATAATGAGGCGTGTGCCTTCACCAAAATTGTGAAATGAAAAGAAAAGAAATAGAACTTGCAAACATTAGTCGGTTTCGTGGCGAACTGATGGGCTTAGCGATATTGTTCGTTATGCTTTTCCACGTTGGAGTGCCACGCACGGATATGTTCTTTGGTCTTCGGCGTATGGGAAACATCGGTGTCGATATGTTTTTCTTCCTTAGCGGTGTCGGACTTTGGTATTCGTGGACGAAGAATGCCGACGCTATGCAATTCCTCAGGAAACGACTTCTGCGCATTTATCCTGCGTGGTTTATCGTGGCATCGCTGTATTACATACCCGATTTTCTCTCTCTTGCCTGGGTACAACACAGCGGACACAGCACAAATATCATCGATTTAATCGGCGATATTGCGATAAATTGGGACTTTTGGCTGCACGACGAACTTACATTTTGGTACATTCCTGCAGCCATGATGCTGTATTTGGTTACACCTGCTTATCTGTCGCTCATCATAAAGCACCCAACCTACCGATGGATTCCTGCACTTATGATAGCTTGGTGTGTAGTTGTTCAGTACGTTTTGCCTATCCACGAGGCTGTTGGACACATCGAAATATTCTGGAGTCGTATACCTATTTACTTCATCGGGCTGAACTTTGGAGCAGCAGTAAAAGAAAAAAGAACACTGGAAGGCAGTTCCATTTGGCTCATACTATTGACGTTTGCAGGTATGCTTGCAACTTGTATCTATTTGGAACAGGCACGACACGGACGCTTTCCGCTATTCTTAGAACGTATGTTGTATATTCCGCTCACCATAACAGGCATACTGTTGCTTTGCATTGCATTAGACAGGTGGTCAGGCAAACGCCTGCACAAGGCTCTTATATTCGTGGGCAGCATAAGTTTAGAAATATACTTGCTGCACAACCACTTCATACTTATCTACATCGAACAGCTTGGGTGGCACTATTGGGCAAAGTTTCTTGCAACGCTTGCAATAGTTTTACCCTTCGCATGGCTTCTGCACAAAGGAGTGGAGAAGATAACAATGAAAATAGAAAGGAGTTAGGAAAATGAAGGAAATTATCAGGTTAATACGACCGCATCAGTGGATTAAAAACCTCGTTGTGCTGTTTCCCATCTTCTTTGGCAAAGCTTTGGGAAACATAGAATCGCTCTACGAAGGTTGCATCACGATGATTGCATTCTCGTTTATCGCTTCTTCTATCTATTGTCTGAACGATATTGTTGATGTAGCCGACGACCGTCGCCACCCTAAGAAGTGCAACCGTCCTTTGGCATCGGGCAAGATAAGCATCGCACAAGGTTATGCCATTATGAGTATAATGGTGATTTTATCGATGGTTTCGCTACTTTTTCTACCCCAACAGCGCATAGAAACGGGCGGAGTCATCGGCTTTTATTGGGCTTTGAACGTTGCCTACTGTTTGTATTTAAAGCAACACGCCATTATTGATGTTTGTATTGTGGCGTTTGGTTTCGTACTGCGTATTCTGGCAGGAGGTATGGCAACCGACATACGACTGAGCAAATGGATTGTGCTGATGACCTTCCTGCTTATGCTTTTCCTCTCGTTTGCCAAACGCCGCGACGATGTCTTGCGCATGAACGAAACAGGCGAGGCACCAAGAAAGAACACTATTCGCTACAATCTGACGTTCATTAATCAAGCCATTACCATAACGGCAAGTGTTACTTTGGTGTGCTATATTATGTACACGGTAAGCCCTGAAACAATTGCGAACTTCCATACAGAGAACCTTTACTTAACAAGTGTCTTCGTTCTCTTGGGACTGCTGCGCTATATACAGATTGCCGTGGTGGACAAGAAAAGCGGCGACCCGACGAAAGTTATCCTCCACGACCGTTTCATACAGTTCATTGTATTGGGCTTTGGACTTACGTTCCTCATTATAATATATTTCTTGTAGT</t>
  </si>
  <si>
    <t>MKRILGLDLGTTSIGWALVNEAENNNEASSIVRLGVRVNPLTVDEKSNFEKGKAITTNADRQLRHGARINLQRYKLRRQNLHDCLQKQGWLGTEAMYEEGKASTFETYKLRAKAAEEEISLHEFARVLFMLNKKRGYKSNRKANNKEDGQLFDGMTIAKKLYEEHLTPAEYSLQLLNKGKKFTQGYYRSDLNAELERIWDEQKKYYPEILTDEFKQQLEGKTKTNTSKIFLAKYGIYSADLKGLDRKFQPLKWRVEALQQQVDKEVLAFVISDLKGQIANTSGLLGAISDRSKELYFNKQTVGQYLWASLEENPHISIKNKPFYRQDYLDEFEKIWETQAAFHKQLTPELKQEIRDIIIFYQRPLKSKKSLISVCELEQRKVKATIDGKEKEITIGPKVAPKSSPVFQEFRIWQNLNNVLLIDNDTNEKRPLDEVERNLLYKELSIKAKLSKTEALKILNKKGKQWDLNYRELEGNRTQAILFDCYNRIITLTGHEECDFKKIKASEIRHYVSTIFKNLGFSTEILDFDPSLKKHELEKQPMYQLWHLLYSYESDNSRTGNESLLRKLETTFGFPEEYATVLCDVVFEEDYGNLSVKAMREILPYLQAGNDYSQACAYAGYNHSRHSLTKEELDQKVYKERLELLPKNSLRNPVVEKILNQMINVINAIIDEYGKPDEIRIEMARELKSSAADRKKTTHAISQGNAENQRIREILEKEFSLSYISRNDIIKYKLYEELEPNYYKTLYSDTYITKDKLFSKDFDIEHIIPKARLFDDSFSNKTLEARNINLEKSNKTAFDFIKEKYGEDGAEAYKKKLDMLLENDAISRPKYNNLLRAEADIPSDFINRDLRNTQYIAKKACEILGELVKTVTPTTGKITNRLREDWQLVDVMKELNFEKYEKLGLTEIVEDRDGRKIKRIKDWTKRNDHRHHAMDALAIAFTKPSFIQYLNNLNARSNKGDSIYAIENKELHYEEGKLRFNAPIPVNEFRAEAKRHLSAILVSIKAKNKVMTQNVNKIKTKHGIIKKIQLTPRGPLHNETIYGTKMRPIIKMVKVGAALDEATINKVSSPAIREALLKRLNEYSGNAKKAFTGKNTLEKNPIYLNAGRTKTVPSLVKTVEWESFHPTRKLIDKDLNVDKVVDKGIREILKARLEEFNGDAKKAFSNLEENPIYLDEAKKIALKRVSIEGVLSAIPLHTLKNQAGKPITGKDGKPVLGNYVQTSNNHHIAFYYDEDGNLQDNAVSFFEAAERKSQGIPVIDKDYNRDKGWRFLFTMKQNEYFVFPNEATGFIPSEVDLTDEANYGIISPNLYRVQKVSRIDKGTSASRDYWFRHHLETILNDDAKLKNLAFKRIRGLLELKDIIKVRINSTGKIVAVGEYD</t>
  </si>
  <si>
    <t>546269.SAMN02463683.HMPREF0389_00210</t>
  </si>
  <si>
    <t>GCF_000163895.2</t>
  </si>
  <si>
    <t>Filifactor alocis ATCC 35896| complete sequence.</t>
  </si>
  <si>
    <t>GTTTGACTACCATATGAAATTACACTACTCTCAAAC</t>
  </si>
  <si>
    <t>CTATAATAATTTAAATTTTAATTTTTTACCAACTTATACTCCTTGTATTGTACTATCCCATCATTTTATGAAGAAAAGCAGTATATGTTAATATCAAAATAACATTAGTAATTAATATTACTGCAAATATCACTTTTTTACATGTAGGCGAATTTGGAAAGTCATATTGAAAAAAATATGGCAATACAGAAAACAATGGAAATACCAAAATAATAATCATTGAATAAACATGGAAACTTGAATTTAAAAAACGTGAGTTTTTAACCCAATATCCCCATCTTGGAAATAAAAAACAACTTACTGTAAAAAATATACAAATAACATGTAGACATATCAAGTACAAAAGATATTTTATTTTTCATCTTTATGACCTCACTCATTCCAGTCACGTGCTACTTCAGTTGAAATCTCAAATTCAGTCATATGATTGCTCTCATCAAAATGAATGTAGGCATAATACTCATTCCAAAAAAGATGATCACTCCCTGATGACCATTTGATCCCATAATGCAATTGAGTAACATCTGTCGGATTGCTCGGTGGAAATAACCATAATTTCTTATCAAATGTCTTTTGCAATGTTTCCAACTTTAACGGATTGAGCAACTCCATATTATCAAGACGATAATGCATAGCTTTTGCTCTTGCCGCAGCAACACAATCTTCATCACATTTAAAATGGATAATTTTACAGTCTTCCAATGCAATATCCTCAGTTTTGTGCCCATACAGACCTATACTGCCAATCACAACACCATCTTTTACAAGAAGATAAGGAGAATAGTATATAGAATCACTATTTCGTCGAAACCCTTTTTCAACAAGAACACTCCTATCACAAGGATATTTTTGAAAAATACCGGAAGAAAGTAATGTACCATAATCTCTGTGAGGAGAATCACTCTGCTTGATATAGATATCAAATCCATCTGCTACGATATCAGAAACAGTTGTATGTGCCATCGTGATTTCCGTATCATTAATCGTAAGCACCGGCGCTTTTACCGGAACACCGATTATGATATATACCATAAACATATAAAATGAAAATATCACAGCGCCCATAATTACAAACACTGATCTTCCGGTACGCTTTCGTGCATTAAAAAATGCCATAACCGGAGGCAAAACAATAAATTTTGCCAAATTAGCAAATCCGGAGCCTCCCCTATCCATCAATCTAACAGCAAATAGCAATGCCACAAGGATAGCAGATACATATACCAACAACTCTCCAAGTGTCATCCTCGAAGTGTTTTCTTCCATGTTTACCGCTTCGTCCAACAATGATTTTCCGCCTGAAACAGTTCGTTTCATATAAAAATACATTCCTGCTATAATTGCTAAAAAACTAATTCCCAAAAAAGAAATCAATGAAATAAAAATTAATCTTCCTCCCATCCGTGTCCCTCCTTATTTTTTATATATTCTAAGTAAATCCTCCTGTACTTCTGATAATCATTGTTACCTAATTACCTCAAATAACGAAAGATTATTGTGTATATCTACATTACTATATACTTTTTCACTGTATCTTACCATAATCATTTAAGTCTATCCGTCTGTATCGTATTACACAATCTTCAAAGATCTGCTGTTACTCATAAGGATTATGAATTTTTTTGATAATCTCATCCTATTGTAGTGATTCCATTCAACTGAAAATATTGGATTAGGATAGAATTTCCTTAAATAATCAGTTATAAATGACAGATTCGATTTTTAATCAATATCTCCTATCACCGCTACACCTTTTTCCGGAGGAAAGAGGAAACAAAGTTTCTCTATAAAAACATCCAAATCATGCATATCACGACTTTTTAAAATAATTTCTTTATTCTCCCTAAGTGTAAAAGCATATCCAAAGTATTTCCCCTTTACAAAAAGTGAATTTATCAGTAAAGGTTGTATCGCATATATTTCATAAAAAAAGACTGTTTTCTCTCTTCTATTTCGTTTTAAAACAATACCATTTTCAAATAAATCAGCTTGTGTCCACAAATCAAACTCCCAAGGTAATATCAGCTTACTTCTTGACTTTGATGTAAAAATATGACTACCAAGTTCTGTTGTTTTTAGCCGTTCCTCAGCTTCTATTGTAAACATAATCATTTTAAATTTATAGCGAGGTCCGATAGGCGGATTAACCATCTTCTTAATGAAAAAAACTCCCAATATTATAAGAATACTTAAATAAATAATCTTTGTTCCATCCATCCTCTTCATCCTCCTGATTTCCTAAAAATATCACATAGTAACAATGACCATATACCATGAGTACAAATTTACCTAAATGAATTCATGCAGATTTTATCATACCACTCAATATCTTTTTTGCTATATCCTGTATAGTTTTGCTAACAAAAGCTTCAATACCAAAACTGCACCAAACCCTAAAATTTTAATGATTCAGCCAATAAGCTGAGTGTATTGATATAGCAACTGTATCATAACTTAAAAGAAACATCAAAAAAGTAAATACTTATTCATTTCCGGATATATCAAAATTTTTAATTATCTATTAAGAGTTACACCTTAATCAAAATTCCAGGTTTAAAATCCAATGTAGACACTCACAAATGACTGTTCAAATATTGTAAATTCTCTGTAATTACGAAAAATACATTAACTTCAGTATTTTTCATTTTTAACTTTCACTACTGAAAGACTCTATGGAATACAATTAGATACTGTTTCAAATAACATACAGATAGCAGCATATCAATTTTATTCACTCATTTTAAACATCAGCCGGTTCTGAACGTATTTCAATAAATTCATCCTTAGTATTATCATAGTTAAAATAATGCAACATCCACTCTCTACCTGCAAAATCCGGACTGTCAATATCCTTAAAAAAGCTTGTCGTACCAACATACAGTCCATCTTCCGATATTGCAAAATCCTCAACTTCACCTGAAATATTTGTTCTAAAATACTTTCCATCTTTTACACCAAAGACATGTGCCAACGAGCCCGGACCACCGAAATTTTCTATCCAAACAAAGAACTTTTCATCGTCTTGTCCTACTATTTCTCCGTCTCCCACAAAATCATTTTTAACCCATGTTTCTACTACAAAATCTTCCTTTTTAGGATAAGGAATCTCCTCACAGTTTCCTTTACCATTTATAAAATACAACTTTGCTACACGTTCATCAGCAGCAGTACTCTCATCTGCGGATACCCCAAAAGCTTCAAGAGTTCCATCATTATCATAATCTGCACAAAGAAAACTAAGCTCCCTGTTCCCATTCACTATATTTTTTTGAAAAATTTTATGTAAATCTGCTTCCTGAATATTTTTATCTTCTTGAGCAACTTGATGTACTGCTATATTATTTTTGCTACCGGAATCATCTTCATAAGACGCATCGCTATTCTTAGATAAATTATTACATGCACCAAAAATTACCGGTATTGTCATCAATGCCGTAATAAATATCCATTGTTTTTTCATCATAATCTCCCCCAACACTATATTCAAATCAACCCATACTTCCTTTCGGCATATACCATATAACACTAACAAAAACATTATAACACTACTCTGTAGAAAAATAACCATATCTTGCTAAAAAACTAATGTACTACATTAACCATAGTTCTCTATTCTGTATATTGTGATGTGTTATATCATTTAACAACCTCCCACGCAATACTTATAATCCGATACTTGACTAAAACAAAAGATTATTTTATACTTCACTGTGGTAGATACAATTGCAAATTAATTGGTATGGACTTTTTTTATCATAAGAACACCATGACAAGGGAAATCAATCGGTTTTATGTGTACAAAATATCCTATCTAAATAATTTGTATTAATTTTTTCGAAATGGTAACAATTGAGATTCTTAAAATTTCAGTTACATATAATAATTCTATAACTGTTTTTCACAGATTATTACACAACACACCATATTCAAAAAATTTCTACCATACAATTTCATACTTAAATTATATTGGAGGTCAATTTATGGAAAAGAAGATGTTTCAAACAGGAAGAGGTTTTGCAATTATAAAGGCAATACTTCTGGCGATTATCATTGTATTTTTTAGTGTTTTGGGAATGTTTATGGTAAAACTTAATTTTACAGGAGAGCATGTTGAAGATGCACACACATTCGGAGACTATGTGTACTTGGATGCAGTTTATGCAAGTGATCTATTCGGAACAGATCATGCAGGAAACCGATATATGTTTGTATCCATAAAGGATGAAGAAAAAGATGAGATGCATGATTATATGTTTGGTATTTCTGAAAAAGATTTTGTCGAAACAGGACTTGACAAACTTGTAGAGGCTACCTATTCAAAAGAACCGATAGAAATCCAACCTATTCACCTGACGGCTTATATAGAAAAATCAGATGCAGAATTGGATAAACTTGCATCAGAAGCTTATATCCATTATGTTGGAGATGAAACGATAACAGATCCAATGGAATATCTTGGAAATTTTTGTTTAGTGTACTCAAATGACAGCGCGCTTCAACGTATGGGATTTGGAGACTGGATAATGTATCTATTCGTTGCAATCATAATTATTATGTCTGCTTTCGAGATGGTTAAAATCATAAAAAAACAAATGAAAAAAGAGAATAAAATTGCACTTTGCAAAGAACTCTATGAACGGGATAAAGAATATGCGCAAGGATTGTCTGAAGTTGATATGTCGGACACTGTATTCTATAAACAGCTGAAATGCTACATTACTCCAAATTATATTGTGACATTTCAAGATGGATTGGAAGTATTCCGAATTGAAGATATTAAAGAACTATATGGCTATGATGAAGTAAATCACAGTGTGTTATTGGGAATTTTGTTTGGATGGTTTGCAAGTCGTAGATCAAACCACTATTTGGCAGCTGTTACATCTGATAATGAACTTCATCTTTTTGCAAAAACATCAATGGTAGGAAAACTTCATAACCAAGTAGTATCACACTTGATACAAAAGAATCCTGAAATTCTTTTAGGAAGAAAGGGTGTTGCCGTTTCTGACTTAGAACAAGATTTAACTAACTTAAAACTCTCTAAAATATCCGGATTTTATGGAGATTCCAGTGTTTGGAAAGGACGTGTAAAAGAAACATTTATTTCTTAAATACTACAATAGACTACACTATCAATTTTTGATTCTGTCATAAACTTGATAAACTGAGAAAGCCCCCGCACAAATGCGGGGACTTTTCACATTTTAAGGTAACCTTTCTTTACATTTTCTTCTGTATCATCACTTTCATCAAAACCATCATAAGGAGCTTTCGAATCGTGAACTTTTGGTTTTCTCCTTAATGCATTGCAAATTTCATCTGTATGAGCAAAAGCAAAGTCAATATCATCAGTCCACCCGGTATGTCCCGTAATAATCTTTAACTTAAGATTTCTTTTTCTAAGTATTTCTTCCAATCTTTTAAGAGATTTCACCTGCAGTTTTCTATCTTCTGCAAGCGTATTTAAAAATGCATATCCGCCATCTGCTCCAAACCAAATGGTATCTCCTGTAAATAAATAAACATCATCAATCAAATATACAAGGTGTCCCCAACTATGTCCGGGAACAAGAAAAGCTTCTATCTTAATATTCCCAAGATAAAATACTTGTCCATCGTCAATTAAAACTTTCTTGTTATCAATGTTCACTTGAGGCAATTTATGCAATCCCCAAAAAACTTTACGACATTTACGACCTTCTAAATACTCATTTTCAATTTTTCCAATATATATTGTTGCTTCACTGAATAATCTGTCACTATCTGTTTCAATAGCTCCAACATGGTCCGTATCCTGATGGGTAATTAAAATATCCTTGATATCTTTCGGATTGATATGAATCCAACGCATCTTTTCCGCAAGTCTGTCATAGTTATAACCTGCATCAATCATAATCGTATGACCATCTTTTGTATAAAAATAAACATTAGCCACATATTCCCTAATACAACCCACTTTTTCATCAATAAAGCCTGTATTCAAAGGTTTAAATATTTCTTTTCCACGAAATACAAAAGACATAAATTTTACTTGAAAATTTGAATCTTTTTTTGCCATGATAATTCGCCTATATTCCTTTCTGAACTGAACTATAATAGATGAATACACCATCATCACAAACTTACCCAGCTATCCTGTAACAATGCAACTACAGAAAAATAGATATCATCTGATGTCTAATATAACTTGCAATAGATATTGATAATTTTTTGAGAACAAATTGATAAACCACTATGACTTTGTCAAAAAGTTAAAAGTTATTAGAAAAGAAAGTCTAACATCCTACTCATCCAACTTCTCTCTATATTCTATGTAAAATAAGTTAATATGATGCATAACATTACAAAAATTTTTATATTCCACTACTCTCAAACAAAATTTATGACGCATATGATTATTTTTATGTTTGACTACCATATGAAATTACACTACTCTCAAACAACAGCACAGGCGGAAGCGTTGAAGAGTTAGTTTGACTACCATATGAAATTACACTACTCTCAAACCATCACTCAAATTCTTAGCTTTATGTTCAAGTTTGACTACCATATGAAATTACACTACTCTCAAACGGTTATGTTTTTAGGCATCTACTTTTGATTGGTTTGACTACCATATGAAATTACACTACTCTCAAACCCATTTTAGTAGGATTATCTTTTAAACTACAGTTTGACTACCATATGAAATTACACTACTCTCAAACGGTGGATGTCGTTGCCTAAATTACCGAAATGTTTGACTACCATATGAAATTACACTACTCTCAAACAACCGCTAAATATTTTACGATTATACATCAGTTTGACTACCATATGAAATTACACTACTCTCAAACAACCGCTAAATATTTTACGATTATACATCAGTTTGACTACCATATGAAATTACACTACTCTCAAACTTCGTCTGTTCATCACATTTTAGAAAGCTTGTTTGACTACCATATGAAATTACACTACTCTCAAACGAAAGATTAGAATATCTGACACAACATTTTGTTTGACTACCATATGAAATTACACTACTCTCAAACATTCCACAAGTCTGGCGGTGCAAAGGTGCAGTTTGACTACCATATGAAATTACACTACTCTCAAACTGCGTTCCTGCTGCAATCCCTAATACGAATGTTTGACTACCATATGAAATTACACTACTCTCAAACATGAAATAGGGGTATCGGTTCAAGAGCAAAGTTTGACTACCATATGAAATTACACTACTCTCAAACTTGCCACAGGAGATTAGACCAAACCACAGAGTTTGACTACCATATGAAATTACACTACTCTCAAACAACTACACCCGTATGATTAAAAGTAAAAGGGTTTGACTACCATATGAAATTACACTACTCTCAAACATTGGGAAAAGAATTAATAAACCAACCAAAGTTTGACTACCATATGAAATTACACTACTCTCAAACACATAATAAAAGACTTGCTTGAAATCGTGGGTTTGACTACCATATGAAATTACACTACTCTCAAACTTACAATTCCATCTTTGTTAGAATCATATTGTTTGACTACCATATGAAATTACACTACTCTCAAACAAAAGAAAGCTTGTCCGTCATAGCATTTGTGTTTGACTACCATATGAAATTACACTACTCTCAAACAAAAGAAAGCTTGTCCGTCATAGCATTTGTGTTTGACTACCATATGAAATTACACTACTCTCAAACTACTTGATGAGCCCACTCCAGCTGCATTGGGTTTGACTACCATATGAAATTACACTACTCTCAAACAATATCGATTGACTTCCGCTTCTTACCAATGTTTGACTACCATATGAAATTACACTACTCTCAAACGACAAGGAGTTGCGTTAAATATTACTGGAAGTTTGACTACCATATGAAATTACACTACTCTCAAACAAAAGAAAGCTTGTCCGTCATAGCATTTGTGTTTGACTACCATATGAAATTACACTACTCTCAAACAAAAGAAAGCTTGTCCGTCATAGCATTTGTGTTTGACTACCATATGAAATTACACTACTCTCAAACCATCATCCGCTCCGGCATAACCGCCGATTTGTTTGACTACCATATGAAATTACACTACTCTCAAACTCAATTTGAAAATAAACGCCACTACTACGCCCGTATTACATATGGTAGTTTCTTTATATTTCACATAAATCTATATCTATTATAGTTTGTTTCTTAGGACTTTCCAAGTCAATTTGATGACTTTCCACAAACAAAAATAATATTTTTTGTGAGAATTGATGTTGCCTCAAATATTCGAAATCTATCTTTGTTAAAAAGCCTGAACATCCTACCAAAATAAAGATATTCTTATGTAATAATTCAAACATTGTTTTGCTATAATCAATCAACCGTTCAACAAATCGTCCTTCTTCCTCTTTCAACCGGATATCCATCAGTTTCAAAATATCCTCTACTTCAACATAATCAAGATACTCTATATCATATTCCAACTCTAAATATATTTTAGAACATAAAGACACAAGGCTACCGGAAATATCAATAAAGTCTTCTGCCAAATAGGAATCTTGAACCTTTTCTAAAACATACTCCAGTAGTTTTTTCTGAATTTCCTTTGTATGATACGAAATACTCATCGGAGAAAATAAAATATCTACTTGTTTGGCAAAATTTATTTTCTCAAACTTTTCAAAAATAGAAACATCCTCTGTTATTTTTTGTTTTGCAGAATGGATTGACAAAACAAAATCTTCCAACTTAACAGGATTCTCTATCACTAAAAAGTTTAATCTTTCTTCTTCTAATTCAATATCCATATTCAAGTCATAGTACACTAAGTTCACAAAATCACCAACCTATCATCTGAATCTACAACATTACTTCGCTTCTCTCCACACAGATATTCCATCTTTGCAAATTGTTTCTCTGTCACCATAATCATTTGAACCAGTCCTGATTTAGGTTTATGCTTTCGGATAGAACTTAACACGGAACTTGCTACGGTTTGGTTTAATACTAATTTACAATAGACGCTTTCCTGCATCATCAAAAAACCTTTTTTTATTAAAAATTTTCGAAAATCTCGATAGTCTCTTTTATCTTCTAAGGTAATTGTAGGCAAATCAAAAAATACTATAATTCTCATATATCTATAACTCATTGGTATAAAATTTGATATATGAAGTATCTTCATAATGTAATGCTTCAAAAATGCTTTTGCAATATAACTTAATAGCATTGTTTACATAAGACACCTTACTATCAATTCTTACTTCTCCATTTAAGATACTTACTAATTCATATTTATTGTGACTATCGAAATTTTCTAAATTTAAAGTGAGCACTTTTCGATCTACTATAATACGAAACGGTTCCATCAAATCAGAAGCTAAATTAAACGAATTAAACCGACTGCTATGCCATAATCCAATCTGTGTCAAATAACCGTTGGACACAATTTCACGATTAAAACAGGACAATAAGATATTGTATCCATAATTCAAGGCAGCATTAATTGTATTTTCATCATTTCTTGTAAAGTCAATCCCAAACACTGTATTAAAATATACTTTTGCAGCATGGCCTTCACGATTATTTTTATCACCCGGTTCCATTTCTTCAATATAAGTTTTTAACAATTCCGCTCTGTCAAAGTTTTGGTATTCTTCCAAAAGTTCCATCTGATTTTTAATTTTTTCTTTTACGATTTCTGTCCAAACAAGTTGTTTGATTTCATCACTCCAACTCACTTGTTCTCTTACTTTCAGACTTGTGTCATGACTTCCATGATAAGGTAGCAGTTCTGACTGTGGATTATGATTGGCATCGCAGAATATGATTTTGACTTTATTTTTCACTAATTCAGAAATCAGTGTCGTTGTCAAGGAGACTCTCGTAGACTCAATCATCAAAAAGCCAATATCCGGAATATAGACTCGGTCTGTCCCATCCTGCTTACGGACTACAAGATAATCCATCTTGTAGTCCAGTTTTGCATGACCTGTAATAATTACTTCTCTCCAACTCATAGCTCTCTCCTATTTTCATATAATCCTGTAACCGATTGATTCACCAAAATAATCTTGCTCTTTCCAATCGTATTTTTTTTGACTACAAAACTACCTGCATTTTTAGGTAATTCTATTAGGGATAAATCTGCTTTAGTATCATTATCGCATCTTAATAAATTTAACATCTTATTAATTACGTTTATTTTATCAATCAGGTCTTCCAATTTTATAAATTTCGGTTTGGACTTTTCTATCCTATCAGACGGATCTGCCATTCCTTTTTTATTAAATTTTTTCATTTTGGATAACAATACTTCATAGAGTTGATTCATTTTTTCATGAGTAATATGATCCCTGTTCTCATCAATCGGATAATTGCCCTTCTTTTCAACATACTTTTCAAGGAATTTTTCAATATTTCGTACCAATTCATAATTTTTTTGATCCAATTTTAGTTGTATCGCTCTTTTAAATGAAGTATCTACCTCATTTTCTCCTCTGATTCTCAATGGATATCCGTTGATAATCAAAAGAGAATTCTTTTTAATTTTTTCAACCAATATTCTGACATTTTGATATCCCTTCTGTTCACAGTACTCCAAAAATGCAGAAGGAGAATGCTCTAACATATTTGCAATATAGATAGGCACCCCGATGATATGTCTTGCCCTATCTCCTTTCTTATCCTCAAATTCAATCAATGAAAAATAGGAAGTGTTTGCACTGAAATATCCTCCATATTTTTTTACATCCAAACCTTTCTTTAATGAAACGGTCGAATTTCCATTTTTGTTTTGTATTGTTGCATTAAATAACTCTCCTTTTTCACAGTAAGCATATTCTGTATACAAGATATTGTCACGTTCTACAATCTTTCTTATTCTGTCTAATGTTCCTCCATCATAGGTATTTGTGTCCTCATGATACGTGCATTTTTCCCAAATCACTTCTCCATTTATAACGACATCATGCTCGAACACTTTATTTAAACTGTAGTTAGTATCCCTATTCTTTTTCATCCACTGAATCGGATTAGATGTAAATTTTTTGTTGTATACATTTCCAACAACAATATTCAAGTATGCATCCTTCGCATGATGATAATCGTTTACTCTTCTGGACTTCAAATAATTTAACGGTTTTTTTCGAAAATCTGACACCAAAGAAGATTTCACATAAACTACCTCTGAAGAATAGATCTGCTTGAATATATCTGCAATTGCTTTGGTGGACTGTCTTGTTTCTACCAACTGTCTTGCAATAAAACCACTTAACTCCTCATCTGTAAAATCGCCTTTTCGAGTCAATCTATCATACTTTGACTTGGTAATTAATTTTTTATTTAATAAAGAGAGCCAAAAACTGTGCATCTTCTTTTGAATATCTTCAGACAATAATTCATTCGATTTTTTTGCGTTATATGTTTTATTAACCAACACTAAGTTATCAATACTATCGTCTTTTATCTTGGATTGAGGATAAATATGATCCCGATCCCACTTTGAATTTCCTCTAATTAATTCATTGATATCAATATCATCACCACTATACATACACTTTCCAAATTGAGTATAGTATAAAAATAATTTCATACTGTTAAAATCTCTTTCATCTCTATCTTCAATCTCTTTTATAAGTTCTCTACAATCTTCTTCACAAGCAGCATAAAGTTCTAACAATTGAGCTTTTCTGGATTTTGTTCTCTTCTTCACCTTCTCGCCACCACGAGCCATTTCAATAAAAATTTTTTTCGGTTCACAACCCATTACTTTTTTGATTTCTTCGGCAACTTGAATTGTTTGCCAAACTGCTCTCTTATTCTCCGGTGACAGAAACATTTCTTTTACCGTAGAATCATAAGTAATCTTATCTATTTTTCCTACTTTACCACTATTAAAGTCTTCAACATTGTCCATAAACGTAAATTTTTTGCTTAAAATCTGCATTAAGTTATTATCTGTTTCCCACATCGCAGTAATAATATCAAATGTTTCGCCTGTTGAAACATCACTTCCTGATATTCCTTTCAAAAACATTTTCGAGAAGTTTCCCCATCCGGAATATTGAAACCCTGTTATTTTTTTCATCTGTTCTTCGGTCAATTGATTCGAATAATTAGCCCGAATGACTCTCTTCAACATTTCTTTATCATTTCCATAGATTGTAATCCATTTAATAATATCCTCTATCATATTTTGAATGGATTCTTTTTCTATTTCTTCTCCAAAAATTTGTTTTTTAAAATCCAAATATGATTTTAAAGAAGTCTTGAAATCTTTGTCAAATCCGCTTAAATCATCAATTTGAATGTCTTTATCCTGAATTTGTAAATACTCTAACAAATTTTTTCCCGTTACTTTGGATTTGTTTTCAAATAAATCTTCAAATACTTTTTGTTTTAAAGACGTTGGTAATTTTTTTCCTCTTACTTTCACATTATTCAATTCATTCAAAACCATATATTTAGAATATAGTAGAGAGTGTTTCGGAAGAACATCTTCTCCTATTAGATAGGTACATTTGTTCGTCATTCTCGTAATAAAGTTTTCATTTGATTTTTCAAAATCTATGATTTCTTCCATATTCCAAGGATAGATTCTATCTTCTCTTCCCGGTTTTCTTACCATCCATACATTAGAACCTTTTTCTTGATGTCTTGTACTCAAAGGTCCTACATAGTATGGAATTCTAAATCTAAATATACTCTCTATCTTTTGCACAACAGAATATCCATCTTTATCTGTTTCTGTCAAAAAAGAATAGTATTTTTTGGCATTTTCCAATATTTTTTTCAATTCTACTTCATGAACTTGATGTGGAATAACTCCGTTATCCTTATTTTTTTGAATAGGAAGCAGTGTGTGATTCTTACATTCTTCTATCATCATAGTAAGGACTTCTAAATCTTCTTTTAATGGTTCTATTTTGTCTAACAATTTTCCTAAAGATTTATAAAACTCTTCCGGATTTCTTTTTTTCTCAATCCAATACTTTTTATTGTTCTTTTTTAACTTCCCGACATACGCAGTGTAGGAACCTGCTTCTTTTTCGTCATTAAACATACGATTATATTCATCTTTTGTACAATATTTTAAAATAATATCTCTTAGCAATCTCAAATTCGTTTTATGCTTCTCATACTGTTTTACCTTAGCAAAGGAAATATACTCCTCTGTTTCTAAAATATCTACCAAAATATTCCAATCATACATTGCCTTCATTTGTTCAAAAAGATATACTTTTTCAGGAACTTTTTCTTCTAAATTCTTTACAATATCGTCTTCATACTTTCCCTCTGAGAAAGAAAAGGAGTCTATCTCTAATTCTTCTTTACTTACTCTCAAAAATTTGCAAACATCTCCCTTGTTACCGACAATAAATTTACAAAAATTCTCAATTACTGCACTTTGAGCTTTTTTTTCTTCTTTTTCTAACTCATCACTTATTTCAAATAAATTCTTTAATTTTTTTACTTTTTCACTTTTTGCAATCGATCTATTTTTTAAGATTTCTTCATATTCATCTTTCTGATTTTCAGACAAACTTACAGAAAGATTTTGTTCTTCTTGTAAACTCAACAAAAAGGTATCTAAGATAGGTCTGAGTTGTTTTGCACTTTGCAAATCTCCATCAATTAAAAAATGACCTCTCGTTTTAATAATATTATGTAGTGCAAGATATATCAGCCTGATGTCCTGTTTTTCCTCTGATTCTATCAAATGCTTTCGTAAATGAAATATAGTAGGAAATTCTTTGTAATATTCTATATCAGAATAGTCTTTTTCGATGAACAACGGATATTTAAAATCATTCGACTTATCTTCCAAATGTAACCTACTCTCATTCAATCTTATAAAGAAGGTAGGATCAATTTTACAGATTTCAGGAGAAAAAATTTCTTGTAATAAATCGATTCGTTGTTTTTTTCGCTCAAGTCTTCTTCTGTTTCCTCTTTGTAGTCTTCTATCTTTTGCTGTATTTGCTGATTCAAATAATCTAATTCCCCACATATCTTTTTTCTTGAATTTGCATAGGTTGTATTGTGAATCGGTAACTGCCCAACCTACAGAATTAGTGCCTACATCCAGTCCTAAATAATATTCTTTTGTCAAAATATACTCCTCCTTCAACATCTAAGTACTTGATTTGTTTGTAATAGTGTAGTATAATAAGTCTAATCTCAAGTTGACTACCATATGAGATTACACTACACGGTTCAAATAAAGAATTTTTCTAATCGCCCAATGGGCCCATATTGATATGGATGAAACTCGCTTAGCGAGTTTTTTTATGCGAAAAAATCATATCATGTCAAACAAAATCAAATTCTCATAAAATATTTCCGTTACCAATTGATACTCTTTATATTTGTCATTATAACATAAAATTAATATTAAAAAGCACAAATTCAATTTCTATGAATACAAAAATGAAATAACCTGATCCCTAAATCTCATTAATAATAAGGAGAATATTCTATATTCTCTATAATCTATTAATACTACAAACTAATTAAACAATTGAATCCATCAAAACTCTACAAGTGATGCTTCTAATTGTTCCGATAATTAACTTATGTGAAGTTTCAAAAAGTTTGTACATAGGTAGCTAAATCTATGAAACAGTCACTTTTTATAGAATTATGAAGTATTTCTATTGAGTTTTAATACAAATTATTTCCTTTGCATGTTCCATTAAAATAGCGGTATGAGTTGAGTCATACCGCTTTAATATTAATTTTTATAACTGGAATTATTTTTCCATATCAACAATTTTTGTCATACAGCAACAAAAATTAAAAATAGCTTTTGACAAACAATAATTATTCAATCTATCAAGTAGTATTTTTTAACATTATTGTCTTCTATTTTTACCAAATTCTATAGTTCCTGTCCTTCTTCTTCCTCTTCTTTTTTAACGATAGGTTTCATCGTCGGGAATACTTTTTTACTCAACATATTATCACCCAATATCCTATATTATTAGTATTTTCAGCAATTCGATAAAAGTACTATCAAGTACTATTCATTAGTATAATTTGGAAATTTGTTGTCTTTTTTGTTGTCATCAGACTTTCTTGTTGTCTTTCAAACCACAAATTCAACTTCTATTTTCATTTAAAATATATCCAAATTCTTTGCTAAATTTTCTATTGATTCTTTCTTCTTATCGCTATTTGCCTCGGCATAAATATCCATTGTAGTCTCTATACTTGCATGCCCCATGATTTCCTGAATCACCTTTATATTGGTTTCATTTTCACAAAATCTCGAACAAAAAGTATGGCGTAAATGATGGCAAGAGAAGTGAGGGATCATTATTGGCTCTCTTTTTTCTTTCTTGGCTTTAACAATTTCCTCAGTATTATGAGCTTCTAAAATCCTCCTAATAACCCTATTGATAGCAGCGGGATTATGTATCATACCAAAACGATTTGAAAATACAAAACCACTCATGCCATCAACAACCGCTGTACAAAACCCTTCTTCTTTCTGTCTTTCATACTCCGTTTCTAAAGCTTCATACACAGGCTGCATCATCGGCAAAATTCTGACGCCTGCCTCCGTTTTAGGTAGAGAAACCTTAAATTCACACTTATATGTGTCGGTTTTTCTTGGATAATAGGTCATGCTGTGATTTATATCAATGGTTCTTTTTTCCATATCTATATCAGACCATCTAAGTCCAACTACCTCTCCAATTCTACAACCTGTGCCAAGTAGTACCGTAAATATTGGATTCCAATGGACAAATACCGGACTTGAAGCTATATAATTCATGAAAGCTCTTTGTTGTTCAATAGTCAATGCATGCCTCATGTTCTTCTTTTTGGTATTTTTCTTTTTAATCTCCGCCATTACCCCATCACTTGGATTGTTTCGGATAATATCATCCCTGACAGCCAATTGAAAAGTTGGATGAAGTACTGTATGAATAGTTTCCAATGTATTTACCTGAAGTTCTCTGTTATTCAACAAATCATAATAGAAATAAAGTACATCAGAATATTTGATTTCTCCAATTTTTTTCTTTCCAAAGCCTTCTCTTACAAAATGATTATACATATACATGTAATTGGTGTATGTTGTTTCTCTTAATTCGGATTTTGTAGAAATATACCTATCAAAAACGAAGTTAAGCGAAGCATTCCCAGCTACATATACATCTAAACCATCTAATTGATCCTTAATAAGTCGTTCTTCTCTTTCTCTTAATTTTTTTAAGTCCTTTGAGTAGATAAACTTTCTATTTCCATAAGGATCTACATAGCCATAAGCATATCTCCCATCACTTTCTCGATAGATTTCTCCTTTCCTTAAAGCTCTACCTTTGTTGTCTTTTCTTGCGGACATCTCCAATTCTCCTTTCTATACCAAAATATAGAAGTGAGAACTTTCGTCATTTTTTCAGAGAATTGCAATACAGCTTTTTTATCCCTGATTTAACCGCCTGCGACATGGTCAAATTATGAGTTTTTGCATATTCTTTAAGTTCTTGATATTCACCTTCTGTCATTCTAACCGTTACTCTATGAAATTTCGGGTCATCAACCAGAGGGCGTCCCATCTTTCCCATATTATGCTCCTTTCTCATAATTTAACTACATTATACTTTTTGTCCGACATTTTGTCAATACATTTCACAATTTAATACGTCTATGTCTGGTACGGTATCAAACGAAAGGTCTCTAAATACTCATCTAAAATATCGCAATTTACCAAAACTAATTTGTTTAGCTTATAAACTGCTCCTGCTTCTTTTGCCATTTCTTCAAACTTTGTCTGACACATCGAATACAGTTCCGCGCCCTCTTTATATCTAACAAATCTTTTATGATTGACTTTATTTTTCATTAAATTCACCCCCTAAAAATCTATATTTATGTCAACAGCTTGCTTTTTATTTTATTTAAAAGTTTTATGACATTAGTAGGTGTCTTGGCTGACAACATAGGAATCTCACCTCCGCCTCTTATTCCAGACGAGCCGGCATAAACTATTGAAGTATCATTATCACTGCTTGTATCAACGAACAGACTGCCACATCTGTTTTTTATGTTTTCTTATTTGTCGCTCACTTTCTTATTTCCTTGGTTTAACCAGTATTCATAAAACCGAAATCTTTCAGCAGAAAGGTCTTGGCGTAAGTCATAATTCTCCACAAGCAGATAAAGTCCTACCTTGGTCTATTCAGTTGTCAAAGAACAATTGCTTAACAGCTTTTTAAAAAAGGGGACTTTAAGTTCTATTCAATGTCAAACTCTCTATTGAGTAAAAATAAAAAGACAGATCTCCCTTTACTTTATAAAGGAAAATCTGTCCTCATCTACAAGGCGATTATCTCAAAAAATCTTCCAACAACAACTTCAGTTTTTTCAATATATTATTCTTACGCCATTGTATAGCTTGATAACTCACTTTCTTTCTTCTTGCAATACTCGAAAGAGTTTCGTCCTGAAAGTACAACCGCTCTATGATGTCCCTTTCTTCTGCATTTAACCTTGATATAGCGTTTCTGACCGCTTCAATCATCATCTGCGTTTCCACAATTTTTTCAACATCAACGCTTTCATCAATGATATTCTCTGCGAAATGTCCATCCTGATCCAAGGACGAAAAAAAGAGCAAGTGGTTTTTTCTGTCCACCTGCTCTAAATACTTTTCATGTTCTCTTTCCCGCCAGTAGACTTTGTATATCTCCTCACTGACTTTTACCTTTTGTCCGTTTACATATAGATAAAATTCTTTTTTCATTTTGAAGTCCTCCGTTTCTTTTGACTGACTGTTTTCAGGCAAAAAAAGGAGGACTTCTACACTCGGGCATAAGAAGTCCTCTAAAATATAAAAAATATTCTCTTTTCTTAAATTTATTTAATTGCTCTAAAAAGTTTATATGATCGCAAACAAATGTACATATTATTATAGGAAAAACAACAATTTTTCCTATCCAGATTTTTCTTCTTATTATAGGAAAAACAACAATTTTTCCTATCCAGATTTTTCTTCGCTAAGTATAAAGGGATTTGCATTCTTATTCTCCTCCATTCCATATAGCTATTTATTTAAGTGATTATGCTCTATTTTGCCAACTAAACATTTTAGGAATTACTACTGCTATCAATAAAAATATTGGAATTGATACTAACATTGGCCATACAACAAATTGATATTTAAACATTATCATTTGTCCAGCAATCATATTGACTATTGTGCGGTTTAATCCAATTCCAATTGTAAATACAGCTATAAAAGTAAAAATTATTCTTATCACACCTTCAGCAGAAAGCATATTTTTTATCTGCTTGTATGTCATCCCTACTGCATGAAGCGTCATCAGTTCTCTACTTCGTTCATTTATTGATGTATATGTTAGGTTAATAAAATTTAAGATTCCTATTAGGGCAAGTATTAAACTCATCGCACTTCCTATCAATAGAAATGTTTGCTGCATTTCCTTAAATCCTTCTTTATATTTATTTCTCGATTCAAAATCAAGAAGCGGTTTTATATTTTCGCAGTACTCAGTTAAAGACGCTTCCACCTTATCAATATTATCATCATCAACATTCATGAAAAGTTTCATCGCCCCCTTGCTCTGTGAATGTGCCAGATATTCTTCAGAGGGAAGCATGATATTGATATCTATCGTAAATGAATACCCCGACCCCATGGCATAAGGAATTTTTCCAATCCCTATCACCTCGTATGACTTTGTTGAACCATCTGGCATTTCAACATTGATATTATCACCAATTTTGTAAAATGCTACTTCAGCATCATCTTTAGAACCTTCTATTGGAGCTGATATAACAACGTACTTTCCTGTTTTAAACTTTTCCCAATCAAGTTTTCCTGCATCCATTTCAAGTTTGTCATAAACAATCTGATCTATTCCATATACGCAGCTATATATCTCATGACTGTCAAAAATACGAGTTTCAAGCTCTTTTGCTTCGTCGGAATTGATTTTATTTTTGATAGTCTCGTAAAAATTTAGTACCTTCTTTAAAACTGAACCATCTACCTTATGAAATCCCGTCGACATATACACCGCACCTATGTCCTCTATGCCATTCATTTTTTTGCAATATTCGATGTTACTTTCGCTTACCCCTTCATTTTCAACTGCCTTTAAATATCTATCAAACAGCGAAGCATCCGCAACGGTAAAATCCGAACTCGCAAAGCTGCTCACATATTTATCTTCATCAAAACTTGCAACTAAAGATACCGTTATATTCAACATAATAATACTCAGAGCCATAGAAAGAATGACAGAAATTGTCTTTTTTTTATTACGTCCTATATTTTGCCAAGCCATCGTTACTGGTGTGACTTTATGAGTTCTTTTATTTTTTCTCTTGATTGAATTCGAGTACCCTATGTACCTTACAGCTTCAACCGGGGATATTTTCTTTACAATTCTACATGGTCTTATGCAGCTTATGCGAACAGTTATCCATGAAAAAATCCCACTTACTACAAAGAACCATATATTGAACTTCATTGTAACAGGAATACTAATCATATTACTGATAATCAATGGAATCATTATCATTGAAGCAAGATAGCCAATGAGCAAACCAATTGGTATTGCAATAATACTGATCATAATTGCTTGCCTAATTACAATCTTTTTCAATTGTATGTTTGTCGTTCCAATAGTTTTAAGCAAACCATAATGGTGAATATCTGCTGTTATCGATATATTAAAAATATTACTGATAATCAGATATCCTGAAATCATAATTATAAAAAGTAAGAATATCATAAGAGCCATACTTGTTGGATCTATCGATGATGTAGAATACGCCCAATTCACGCCTTCATTAATTTCTTTTCCGAAATCAAGACGCATTTTTAACTCATCCATTTTACCACTGATATTAAATGCATTATTAAAGTTAAATCCGGGATTAATAGATCCAGCATAGGAGTCTACATCCATAAACTTCTTCATATCTACTTCATTTTGCCAAGTCGGAGAGAACTTCTCCTGAAATTCTTTAGACACATATATTTGATTAGCCAATGTTGCGGTAGGCTTTTTCCAAATTCCACTGACAAGGAATTCTCCTTCATATGTATCAATTCCATTGTCTATTTGCAAGCGAATCGTTTGACCTATTTCATGTGAAAGCCCAAAGTCATCAAGCACATTTATACAAGTTGCAATTTCATTTTCTTTTTGGGGAAGGGTTCCAATTTCAGGAAAAGAAAATGAATGCTTGGCATTTCCTTCACCCGTGTATCTGATTTCGGTATAATCCTCACGAAGTTCTTCATTGGTAGACTGCCCCACGATAATGCTATAGCTGAGTTCACTTATTTTATTGTCCCTTGAAAGCTTATCATATTGCTTTTGTGTTAAGAACTTAAACCCTGCGTGAAAGTCACTTCCTACCTGATACATCGTAGACTTTTCCATGCCGGTTATCATGCTTCCTGCAACGGTAAATACTGCAGTCACCATGAAAGCTGTGAGCGAAATAGCAAGGATCAATATTAAATTTCGTTTCCTATTAGCCTTCATGCTCTTTTTACTTATATTCGAAATCCATTTTCGATTATTTATATTACGCATCAAAACCACCGCCCTTTGAAACAACACGACCGTCTTCTATTCTGATAATGCGATCCGCTGTTTGAGCAATCTCCTCATTATGAGTGATTATAACTACTGTCTGATGGATTTTTTTACTTGTCACTTTCAAAAGTCCGATGACATCTTGACTCGTTTTTGAATCTAAATTCCCGGTCGGTTCGTCTGCAAGTACGATAGAAGGTTTCGTAGCAAGTGCTCTAGCAATCGCTACTCTTTGTTGCTGTCCTCCTGATAACTGATTAGGCATGCTGCTTACTTTTTCACCCAGACCTAATGCATTAATAATTTCATTTACATAATCTTCGTCTACCTCATTGCCGTCTAGTTCTATCGGAAGAACAATATTTTCATAAACATTAAGCACCGGAACAAGATTAAACGCCTGAAAAACAAATCCTATTTTTCTTCGCCTAAAGATAGTTAGCTCTTCGTCTTTAAATGAAAATATATCCTTTCCATCAACCAGTACGGATCCATCGGTTGGTCTGTCCAACCCTCCAAGCATGTTAAGCAAAGTAGATTTACCGCTGCCACTGGAACCGACAATCGCCACAAATTCTCCATGAGACACTGAAATATCCACTCCATCAATAGCCTTTACGATAACCTCGGATGGACTATAATATTTTTTTAGTGATTTTGTTTTTAATACTTCCATATTCATCCCTCCATATAAAAAGAAAATGCTAAGCACCTATATACTTAGCATAACTCTTTATTCTTTCCAGATTATTTCGTCAATCTTTCATTATTGAAAGATTTGGAAAACAAATATCAAAAGTACTGCCAACGCCTACTTTGGATTTAACCTTAATATATCCGCCATGACCTTCTATAATATTGCGTGAGAGAAACAACCCGACACCGATCCCTTCCTTATCCCTTGCAAGACTTCCTCTGTAAAATCTGGAAAAAATCTTTGGGATCTCATCTTCCGATATTCCTTGACCTTGATCCGTAATACTTATTCCACAAAACATTTCATAACAAAATGTATGAATCTTGATCTTCGTGTTATCTTCAGAATACTTAACGGCATTATCTAAGATATTGAATACAGCTTCTATCACCCATTTTTCATCCGCTTTTATCATTAAACCCGAATCGACATCAAGGTCTATTTTTATATTTTTACAAGAAGCTTTTGGATAAGCTTGATTCATTACATTTGTAACTATCTGCTTAATTAAAACATCTCTTTCTTTAAACTGAAACATTCCGCCCTCAAGCCTTGACATCTTTGTTAATGCATTTATTAGTTCTCCTAATTTTTTACTATGAAAACTGATTTCCATCGCATACTCTTTTATTCCGATATCTTCCGCCACTTCATTAAGCAATTCAGAATACATAATAATATTTGTTAACGGAGTCTTCGTCTGATGAGAGATATCTGTAATTAATTGTTTTAGTTTGTCCTTTTCTTCTCTAATTTTCTTTTCGGACATGGACGACCCGGTGAGGTAACGCATAAACTTAGTTTGAAATTTTGACAGCTCCGTTTCATCAAAACGTTCTTCCTTAAAATCACCGCTTATCGCAGAATCCAACATTTTATTTAAAGCATCATATTCATTTTTCCCAAACATTATCTACTCCAATCTGAAAACATATCCTAACCCATAAACAGTATGTATCAATTTAGCTTCTCCATTATCAATCTTATCACGAAGTCTTTTTATTGCTACCGAGAGTGCATTTTCATCTACAAACATCTGATTCTGCCACACATGGTCAATCAATTTTTCTCTGGATAAAATAACACCTTCATTTTCAACTAAATATTTCAGTAATCGAATCTCTGTTTTACTGAGTTCAAACTCAATGCCATTGCTCTTAAATACAAACGAGTCAAAGTCTAAATCCAAGCCATATTTCCGGTATGCATTATCACCTGTACTTCTTGATAGGAGTTTTTCTATTCGTAGCCTTAATGCCATTAGAGAAAACGGCTTCGTCACATAATCATCGGCTCCCAATTGAAGACCTTCTACTTCGCCAATTTCTGTATCATTTGCAGTCAGAATTAGCACTGGTTTTCGTGAGTATTTTCTAATTTCTTTAAGAAAATCCAATCCATTCCCATCTGGAAGGTTGATATCCAATATTATAAGATCTGCACACTGTATATCTTTAACATCTGATAAATTATAAAAATTTACAAAATCATATTCTTTACTTCCAAGCGTCAATTCTATCCCTCGATTTATTGAACTATCATCTTCAATAATATATATTTTTCTTTTCATATCTCAATTATCTCCTTAAAATTATTCGAACATTTATTTTTTCTTTCACATTCATTCCGCTTTATATATCTCAGCTCTATATCATAACCTAAGGCTTCCATTATTTTTACGAATGTGTTGTTAACAATAGTTTCTTTATTACGAATTACTCGATTTACATATGGAGCAGATGTATTAATTTGTTTCGACAACTTTGCCTGTGTAATTTCTGCTTCAATACATTTTGTTTTTACATCGAGTTCTATATTATTCTTTATCACGTTAAGCTCCTTCATGTTATTATTCTTTAATAAATAAGATAATTTATTATACCAAATATCATGGTTTTATGCTATAATATTCCCAATAGAGACAATTATATGCTTAGAGTTGCTCTAGTACTAATAGTATAGGAGCAAGCACAGTAAGTGCATATGCACTTACGAAAAAATTGACTTAACCCTTGCATCGGCATCGGGCTATTTTGTCAATTTAGCTTGTTGGGGAAATCCCCCAAACCCCTTTCATTACATTGTAAAAATTCAAATAATATTGTATAATATTCATATAAAATATGAGTAAAGGATAATTTATTATTATGAGTGGTAGGATGAAATGAATGTATGTTATAACATAAAAAACGCATCTAGAGCCAAACAATCCGATTTAATAAAGGCTTTAAGTATATATTCAAAAACAGTGGATAAGTTTGCCCAGACCGATACAAATCAAATTATGGATTATATTTCAAAAAGGTATGACGAAAATAGAATTATGTTTTTTTTCGTATTGTATCTTAATGGAGAAGTGTGCGGATTTGCAGAATACGCATATCTAAAGAAAAATAAAGTATTAATGCTAGATTATCTGTGTACGGAAAGTAGAAATCACACACTATTTTATAATTTTTACCAGATGATTTTTGAAGAAATAAATAGGACTTTGAATTCCAAACAGCTATTCATAGAATTTATTGTGACCGAATTATCTTTACTTAAACATGGAAAAAAACTCATTGAAACGGATAGCAATTATTTTAGGCAAGTTTTATCATTTGAACAATTTCATATATTAAACATACCGTATAAACAACCATGTATGGGCAAAACATTAGAGTTCTTTGAATATAGCCTAGCTATAAAAAAAGCAGACTCATGTGAAGATAACTCATATGTATATAATAAAAATTTTTATATGTCCTTAATATCAGAAATATATGAGGAACACTATTTGCAGTGGTATTTGCATTATACAGATAATAAAAAAGAAATTATAGAAA</t>
  </si>
  <si>
    <t>MTKEYYLGLDVGTNSVGWAVTDSQYNLCKFKKKDMWGIRLFESANTAKDRRLQRGNRRRLERKKQRIDLLQEIFSPEICKIDPTFFIRLNESRLHLEDKSNDFKYPLFIEKDYSDIEYYKEFPTIFHLRKHLIESEEKQDIRLIYLALHNIIKTRGHFLIDGDLQSAKQLRPILDTFLLSLQEEQNLSVSLSENQKDEYEEILKNRSIAKSEKVKKLKNLFEISDELEKEEKKAQSAVIENFCKFIVGNKGDVCKFLRVSKEELEIDSFSFSEGKYEDDIVKNLEEKVPEKVYLFEQMKAMYDWNILVDILETEEYISFAKVKQYEKHKTNLRLLRDIILKYCTKDEYNRMFNDEKEAGSYTAYVGKLKKNNKKYWIEKKRNPEEFYKSLGKLLDKIEPLKEDLEVLTMMIEECKNHTLLPIQKNKDNGVIPHQVHEVELKKILENAKKYYSFLTETDKDGYSVVQKIESIFRFRIPYYVGPLSTRHQEKGSNVWMVRKPGREDRIYPWNMEEIIDFEKSNENFITRMTNKCTYLIGEDVLPKHSLLYSKYMVLNELNNVKVRGKKLPTSLKQKVFEDLFENKSKVTGKNLLEYLQIQDKDIQIDDLSGFDKDFKTSLKSYLDFKKQIFGEEIEKESIQNMIEDIIKWITIYGNDKEMLKRVIRANYSNQLTEEQMKKITGFQYSGWGNFSKMFLKGISGSDVSTGETFDIITAMWETDNNLMQILSKKFTFMDNVEDFNSGKVGKIDKITYDSTVKEMFLSPENKRAVWQTIQVAEEIKKVMGCEPKKIFIEMARGGEKVKKRTKSRKAQLLELYAACEEDCRELIKEIEDRDERDFNSMKLFLYYTQFGKCMYSGDDIDINELIRGNSKWDRDHIYPQSKIKDDSIDNLVLVNKTYNAKKSNELLSEDIQKKMHSFWLSLLNKKLITKSKYDRLTRKGDFTDEELSGFIARQLVETRQSTKAIADIFKQIYSSEVVYVKSSLVSDFRKKPLNYLKSRRVNDYHHAKDAYLNIVVGNVYNKKFTSNPIQWMKKNRDTNYSLNKVFEHDVVINGEVIWEKCTYHEDTNTYDGGTLDRIRKIVERDNILYTEYAYCEKGELFNATIQNKNGNSTVSLKKGLDVKKYGGYFSANTSYFSLIEFEDKKGDRARHIIGVPIYIANMLEHSPSAFLEYCEQKGYQNVRILVEKIKKNSLLIINGYPLRIRGENEVDTSFKRAIQLKLDQKNYELVRNIEKFLEKYVEKKGNYPIDENRDHITHEKMNQLYEVLLSKMKKFNKKGMADPSDRIEKSKPKFIKLEDLIDKINVINKMLNLLRCDNDTKADLSLIELPKNAGSFVVKKNTIGKSKIILVNQSVTGLYENRREL</t>
  </si>
  <si>
    <t>1545702.SAMN03067541.LACWKB8_0354</t>
  </si>
  <si>
    <t>GCF_000761135.1</t>
  </si>
  <si>
    <t>Lactobacillus sp. wkB8 chromosome| complete genome.</t>
  </si>
  <si>
    <t>GTTTTAGATGGTTGTTAAATTGATGATGATTAGAAC</t>
  </si>
  <si>
    <t>TTTTTCGACCGGCATATTCGCTGGTTTAGCCTTGCCAGATAAAATTTTGGCAGCCATTTTGCCAGTTTGTTCTCCTAGTAATTCGTAATCAATTCCGATTGAGGCCAAACCACCAGTTCTAACTTGGTCAACTGAACTTGCTACTAGAGGAACTTTCTTTTCTTTAACTACTTTGCCAACTACTGAAGCTGCTGAATCAAAGGTGTTATCAGTAGGAACGAAAATGCCGTCAACTTTTGAAGCCAGAGTTTCTGTTACTTGTTGGACATCGTTAGTCGTATTTGCCGTTTTAATTAAAACTTTCACTCCTGCCTTCTTCAGTGCAGCTGTTGCTAAGTCAGCCTGAATTTTGGAGTTTGATTCACCAGCGTTGTACATGATACCGATAGTTTTAGCCTTCGGAACAATTGACAGGAGCAATTTAATCTGGCGTTTAATTGATACCATATCTGTTGTTCCCGTAATATTCCTGCCCGGTTTCTCATCTGAATTAACGAGTTTGGCTGCTTTTAAGTCTGTAACTGCGGTGACAACAGTGGGAATTTTTTGAGTAGCATTAGCCACACTCTGAGCAGCTGGTGTGGCAATACCTAAAATCAAATCGGACTTTTCGTTGACTAGTTTTTCACTCATACTCTTTAAATTATCTTGATTATTTTGCGCATTCTGGTAATCAATCTTGAGATTTTTGCCTTCAACGAAACCTTCTTCTTTTAATCCTTTTTTAAAACCTTTGTATGCCTTGTCTAAAGAAGGGTGCTGCACTACTTGCAACACACCGACATGTTTAACTTCGGTGGCAGATTTGTCCGCTTTTTTACTGCTGCAACCGCCTAACGTCATTAATCCTACAATTGTAATTCCTGCAACTAATTTTCTCAAATGCATCTTGTGCCTCCATAAAAAATACCCACTTACTTCTAAGCGGGTACACAGGAATTAAATTGCCAAAATGATTGGGTGTGGTTAGCCACTTAGAAAGCTATGTGGCTAACCATACTAAAAGAGCCTAGCCATCATAGATAAATTCAAACTTGAGTTTCGTTTGAATTCACCTAGATGAACCCAAACACTTATCTATAGTAGCTAAGGTAATAACGATTATTTAGCTGTTTACTAAAAGTAATCATTAAAACTTACCTCCAACTTCGATAATCGCATTATAAAAAAATAAAAATTTAAAGTCAAGGTCTAATTTAGCTTTTATCTAGTTTGAAAATAAAATCTTGCTAGATATTGGAGCAAAAAAGTTCTAGTGATATAAGTAGTAAAATTTTGCCGCCGATTTACGAAACCTGCTATAGAAGCATTTTTTAACACTTTTCAAGTAGCAGGTTCAGCAATAGCTAAAACAATTCTACTTTATGAACTTCTGCCAAAATTGATTAGTAAGCGCTCTTTTTAATCGTTATAATACAGATAATGAAAACATGGGGGAAATAAAAATGAAGGCAGCTAAAGAAAGAGTACTAAAGCAAATAGATGAGTTACCGGATAATGTGACAATTGCGACCAGCGAGCTAGCTGAGAAACTAAATTTGTCCAGATCAGTAGTTAGTCACTATTTAAATCAATTGCTTGAAGACAAGAAAGTACAAAAAATTACTCAAAGACCAGTTAGGTGGGCTAAAATTTCTGCTGCCAATTTTTCTGAGCAAGCAGCTTTTAAGAACGTGATAGGAAATAGTGGCTCGCTTAAAAAGGCAATCGCACAAATTAGTGCGGCAGCAGCTTATCCACCTGCTGGGTTGAACGTCTTAATTACCGGTAGGTCAGGCGTAGGAAAAAGCTTTTTGGCCAGTAAATTATACACGTATTCTAAGGAAATAGGTGTGATTGGCAAAAAGGCTCCGTATATCGTTTTAAATTGTGCCAATTATGCCAATAATCCTGAACTTGTGTCCAGTATGCTCTTTGGCTATGTTCAAGGAGCTTTTACCGGGGCAGACACGGATAAAGAGGGATTATTAAAAGAGGCGGATGGCGGCTATTTGTTTTTAGATGAAGTACACAGGCTGAGTAGTGAAAATCAAGAAAAACTCTTTAGCTTTATTGATTCTGGCGAATTTTACAAAATGGGTGATAATGCTCACGCTTGTAAAGCAAGTGTCAGGTTGATTATGGCAACAACCGAAAAGCCGGAAGCTGTTTTGTTGCCCACATTTTTGAGACGTATTCCTGTTCGCATAAAATTACCGGATTATATTGAGCGTCCAATTGATGAACGGCTGCAACTAATTAATTCGCTGTTTTTGCATGAAGCGCATAAGATAAATAAAAAAATTGTAATTGACCAAAAGGTAGTTTCAGCACTTTTACAGCTAAAGCATACTGGTAATATCGGCTATTTGAAAAATATTGTGAAAGTTTCTTGTGCCACCGCCTATCATGACAGCAGTAGTTCGAAAACAATCGCTCTAAAACTAAGAGACTTGGATTTGGCTTCTTTGCCACATTTTAAAGATTATGGTGCCTTGACAGTTGATCCCAATGAAAAAGCCCAGTATGTACCACGTATCAGTTTGACAGCGAAACTATTAGAAATAACTTCTTCTTTACAAAAACTCAGCACGGATTTTACCAATGCCAATTTAAATGCCTGTCGCTTACAGATTCAGGCGCTTAATAAGTTTATTACGCAAGGGATGCTGGCATCAGGATTGCATGTGCAACACAATTATCTTTTTAAAAAAATCATCACCAACCAGTACGGCTTGAACAAAACGGACTATTTGGAACCAGTCATGTATGTTCTGTATGAGCGTCATTTTAAACCCAACTGCGACAAAGAAAAACTCACAGAAGTTATAACTGCTCATTTACCAAGATCGCTGCATGTTGCCAGTAAATTTTATGAAAAATTATCCGTTCTTGATGAGGAAAGTCAAACCAGTTTAGCGTTAATTTTGGCACTACTTTTAAGTGATCACGTGGATGAAAATATTCAGCTGCGCGGATTAATGGTGGCACATGGAGAAAGCACGGCAACCAGCATTCAGGCTGTGGTAAATTCCCTATGTGGCAATTATGTTTTTGATGCGATTGATATGCCTATTGATGCTGACATTGCGACAATTATTAATGAAGCTAATAAGTTGATCAGCAGTTTTAATACCACTAATGGTTTCATATTAATGGTTGATATGGGATCACTGAGCCAGCTTTATGGTCAAATCAGTGCGCAATTAGATGGTGATTTATTAGTCGTCAATAATTTGACGACTTTAACTGCTTTAGATTTAGCACTCAAAATGAAGCAGAATTTACCTTTTAAACAAATTGCAGAAAAGGCCGATAAAGACTATGACATTGGGGTGAAATATTACGAAGGTTTTTCTCAGTCAATGAACATCTTAGTCTCGTGCATTTCGGGCTTGGGTATAGCTGAGAAAATTAGTGATATCATTCGGGACTATTTACCTGCCAGCATAAAGGTGATCCCCTTAGGCTATAATTCACTAAAAGAAAAAATTGCCGGCAAAAAATGGTCCTACTTTGACCGAACTTTATTCGTGTTGACTACTATTGATTTAACGGAAAAAGTTAAATTTAACCACATGAATCTGTATGACATACTGGATTCCAGTGGTGAAAACAAGTTGAAAAAATGGCTCTCTCCTTATCTGACCCCAAAGCAAATGGAGAACTTCAACAACCAATTACTGCGGTTCTTTTCTAAAGAGGGTATTTCTGAACGTCTAAGCTTTTTAAACCCCGATGTAGTTTTAAGTGAAGTGGAAACCATTAATAAAAAATACGAGGACTTTTATAATTTAAGATTAGATGGCAAGGTAAAATTAAACTTATACATGCACATTGCCCTTATGATTGAACGTTCAATGATGCACAATACGACTGAAGTCGAAGTTGAACCCAAGTCAGACAAAGAAAAAGGCTTTTTTAAAATAACCAAGAGTATTTTTCAACCAATTGAAATCAAATACAACATTAAGGTTTCTAGTTATGAAATGTCATTGTTGTACGAATTGTTTAAACAGTTCATTTAAAAGTGTTTAATACTGCAAAAAGAAGTATTTAGATTTTAAACACTTCTTTTTTATTGCCTTCATTTCGGGCTTCACATTACTTGGCACGTCTTTTGCTAAAGAGTTAGTGATGATTGATTTAGGAAAAGGAGTGACAAGATGACAGACATATTAATTGCCAGTCACGGACATTTTGCCAGCGGCTTAAAAAGTTCCATTGATATTTTAACGGGAATGGCAAAAAAGATTCAGGTGATTGATGCGTATGTTGATAAATCTGATTATACGAAGCAAATAACGGATTTTATTCAAAACGCTAAACGTCCAGCCGTCATTTTTACTGATTTAAAGGGAGGTAGTGTAAATCAGAAGGTTGTTTTAAAGGCGGCCCAAGAAAAAGACATTTTTATTGTTACTCAAACCAACCTTGCAGTTGTATTGGCAGTCTTTTTAGACAACGAAAAGCTTACGAAAGAACATTTGCAGGATTTAATTAATCAAAGCCAAGTTGAACTGTTTCAACTTAATGATGGTGATGAGTCGAGCACTCAAGAAGATGAATTTTTTGGATAAGGAGAAATAAAATGATTGCACAACTTAGAGTAGATGACCGTTTAATTCACGGTCAAGTTGCATTAGTTTGGACCAAAGAACTGAATACACCAGGAATTATTGTAGCTAACGATAATGCAGCTAATAATCAAATGGTCCAGATGACGCTAAAAATGGCAACGCCAACGGGTAAAAAACTGCTAATTAGAACAGTTGATGATGCTATTAAAGTTTTTAACAATCCTAAGGGCGCCAATATGAGAATTTTTGCTCTGACCAATAGCGTTAAAGATGCACTGAAAATTGCCCAGAACGTTAAGGATATTGAAGGAATAAACGTTGCTAACGTTGGCCGCTTTGCCAAAGACGCCAATGATGCGGTTCAGCTTTCTTCAACCTTAATGCTGTCGCAAGATGAATTGGAGTCTTTAAAAGAACTGGCTAGTTTAGATATTCCTGTCTTTAACCAAGTGGTGCCAAGTAATGCCAAGACACCAATTAAAACCTTATTGAAAAACAAATAATGACTTGACTTTGAAGGAGGTAAATTATGTTACAAACAGCCTTTCTGGCAGCCCTCTGTGTTTTTATCTGCTTAGGCGGAAACTGGCTCTGGGGTCAAACAATGATTGAGCGACCATTAGTGGTTGGTACAATTATGGGCTTAATTATGGGAGATATGAGAACCGGTATCTTAATCGGAGCATCTCTTGAAGCTATTTTCATGGGCGCCGTTGATATTGGTGGTGCGCTCTCGGCTGAGCCTGTTACTGCTACAGTATTGGCAACTACTTTTGCAATTACTTTAGGGGTTAACACGAAAGCAGCCTTGGCTTTAGCAGTGCCCATCGGAGTTTTTGCGGCATTTATCTTAATGTTTATGAAGAACGTAGTGATGAATATTTTTGCGCCGCTGGTTGATAAAGTAGCTAGTGATGATAATTCTAAGGGCTTAACCAGACTTCATTTTGGGATGTGGTTTTTGAATTATTTTATCTTTTCATTAGTTACATTCTTCGCAGTTTTAGCCGGTGCTCGTCCAGTGCAACAATTAGTTGCGAAAATTCCTGCCAACCTAATGGCTGGTTTGGCAGCAACCGGTGGATTGCTCCCTGCTGTTGGTTTTGCTATCTTGATGAGAATGTTATGGAGTAAGCAACTTTCACCATACTACTTTTTAGGTTTTATCTTAGCTGCATATATGAATTTGCCATCAGTCGCTGTGGCTGCGGTCGGCATCATTATTGTTGTTATTCAATGGATCCGTGATAAGCAAATCATGGACATTGAAAATAAGCAAAAAGAAATGGTGGCTATGCCCCATAATGAAAATCAGACCAAGAGTACTGAAACAGCTGCTGAACAAGAAGAGGAGGACTTTTTCTCATGAAATTAACTAAAGATGTATCACCGACAGACAAGAAAATAATTAATCGAATTTTTTGGCGTTCATTCACAGTTTTTGCCAGCCGGGTAGGAGCAACTAAAGCCCATGCCCCTGGTTTCATGTATTCAATCATGCCCGCTCTTGATGAATACTATAAAAATGACAAAGAGGGTCACCGTAAAGCAATGATGCGCCATACAACTTGGTACAATATTACGCAAAATGTGGGTACTTTTGTAATGGGACTAGTTGCTTCAATGGAAAAAAAGACTGCCCAAGACCCTAATTTTGACCCTGAAACCACGGTTGCGATCAAAACTTCCTTAATGGGGCCATTATCTGGTATCGGCGATTCAATTTTCTGGGGAGTATTGAGAGTTATCGCTGCCGGTGTTGGTATTAGTCTGGCCAGTCAGGGCTCTATCTTGGGACCACTTCTTTTCTTAATAATTTATAATGTACCGTCAATTTTAACTAGGTATTACTTAACTTACATGGGCTTCACTTTGGGTGACACCTTTATTCAAAATATGTATGAAAGTGGCAGTATGAAGTTACTGAATAAGGCTGCTTCAACTTTAGGATTAATGATGATCGGCTGTATGACGGCAACAATGGTGCAATTTAAGTCTAAGTTAAGTATTCCGATTACTGGCGGCAAGCCAATTTTAATTCAGACATACCTTGACCAATTGTGGAAAGGGTTAGTACCTTTGCTGGTTACTCTTGGCTGCTACTGGCTTTTGTCTAAAAAGGTTAATGTTAACTGGATTTTATTAGGAGTACTTGTTTTAGCAATTATTTTAGGATTAATTGGAGTGGTTTAATTGGATATAGCCGTGACACTGCCGGAAATTATTGCTAGATTAGCTTTATCTATCGTAATTGCAAGTGTTATTGGTTTTGATCGAGAACATAAAAATAGACCAGCAGGAATAAAAACCCATGTTTTAGTTTGTGTTGGTGCTTGTATAATCGCTTTAATTCAAAAAAAGATTGGTTTTGATGCTCTGCAGATAGCAAACGCACAGCCCAAAATGGCAGGTGTTGTCAGGGCAGATGAAGCCCGTTTAATTGCACAGGTTGTTTCGGGAATAGGATTTTTGGGAGCAGGAACTATTTTGGTTCAGCACCGGACTATCTTAGGACTGACTACCGCTGCCAGTTTATGGGCAGTTGCTGGAATAGGATTGGCTTTAGGTATGGGTGATTATGCAATTGGAGTAGTAGGAGCAATAGCAGTAATTATAGTTTTGGTTTTTTCAAAAAGATTGATCCACATTCATCCAATGAAAAAGCTAGAGATAAAATATAAGCACAAAGTAGAGACAAAAGAATTTATCAACGATTATTTTAAGAAACATAATATTACTGTTGTCAACGTAAATTTTAAAGTCACGCAAAACTTAAATGATATAACCTATGTTAATATATATGATATAGAAATCCCACGTTCTATTGATTATGCAAATATAATTGAAGATCTGTCTATGAATAAGAATGTCATGGAAATTCAATTAGTAAGTATTTAGGTTCATTAAGGAGAAAAGCCGATGACACGATTGCAAAAGATGGTATTGAAACCAAAAGAGCAGTTAGTGTCACGGCTTTTTTTGTCGCCCAAGTTAAGGCAGAATCTGACGGTTCTTTCATATAGTACCCATGATTTAATTAAGGCAATGAAAGAATTAAGTGCCAGCGATCCCTTTGTTTTTTTACGTGAACCGCAAAGTGACGCGATGCAAAATCTGGAATGGTTACGTGCACCTGAGGGAGAAAATCTCGTGGACCATTTGCTGATGCAGGTTGATTTGAGTGATTGGCATGATTGGGAAAAACGTGCGGTCAAAATGTTGATCTATCATTTGGATGAAGATGGTTATTTAAGGGTGAGCTTGACTAAAATTATTGAGCGTAGTGAGTTTTCGCTTGAAAACTTAACTAGAGCGAAGAAATTGCTTCAAAGTCTTGACCCATGCGGCATTGGCGCTGCCGACCTAAATGAATGTCTCTTGCTTCAAGCGCGGCACAAACCTCACTTTAATCCTGTTGCCCTTGAAATTTTGCTCAATAAACAGTTAGAAATATTAGCTGATCCAGATCAATGGCATAATTCTGTATTTTCGGAGACGGAATTAACTGCGGCATTAGCTAGTATTCAGACTTTAGATCCTACACCGGCAAGTGATTATGTGACCGGAAAAAACACGCAATATTTACTTCCTGACCTTATTTATAAAGTAAATGACGGGCACTTAATGATTGAAAATTTACAAAGTCAGATACCGGAAATGGTTTTTGATGAGCAATCTTTTAATGAATTAAAAGAGCAGGCAGATGAAAATAAATATTTTTCCCAGCAAAAACAGCGTTATGAGGAAATGAAGAATGCAATTGCGGAACGGCAGAAGACTATTATGCGGCTGGGTGAATTTGTTGGTCAGTTTCAGTATGAATTTTTGACAACAATGCACAAAAAAGAATTAAAACCGCTGGGCTTAAAAGAAACCGCACAGGCGTTGAACCTAGCACCAAGTACGATTAGCAGGGCTATCAAGGATAAATACATCCAGTGTCAAAATAAAATTTTTAGTTTTAAAATGCTATTTCCGCGGGAAGTCACTACCGATTTATCACAAGCACGCGTAGAATATGACTTGTGCAAAATTATTAGAAAAGAGAATACCCGTGCGCCACTTAGTGACCAGCAGTTAGTGGAAATTTTTGCTAAACATGATGTCTTTTTAAGTAGGCGCGTCATAGCGAAGTACCGTAACAAGCTCAAGATACCCAACAGTTATGCCAGAAGAGCAAAATAAATAAAAAATCCTAACGTAGAAACGTTAGGATTTTTGTTTTAGATAACAGAGCTTATGGCAAATCATTACCGGCAGCTAAATAAATGTCATACCATTCTTGAGCTGTAAGGGAAATATCTGCCCCCTTGGCGCTGTCAATAATATGGGCTGGCGTCATCGTTCCGATAATAACTTGGGTATTTGCGGGGTGGCGTAATATCCAGGCAGCGGCTACCGCATTTTTCGAAACTCCTTTTTGATCAGCTACTTTTTGCAAGGCTTCGTTGACTTCCGGAAACTTCGGGTTGCCAATAAAGTTGCCTTCGATTTGACCATATTGGAAAGGTGACCATGCCTGCACAGTCATGTTGTGTAAGCGTGAATAATCTAGCACGCCGCGGTCATGATCAATGCTGCGCTCATCTGTCATATTGGTGTGAATGTTGAAATCAATTGGACCGGTGTGCATGACGCTAAGTTGCAATTGGTTAATTAACAGTCTTTGGCTGACTCCACTTTGCAATAAGTCTACTTGCATCGGGTTAAAGTTTGATACACCAAAGTGTCTTACTTTGCCGTCTCTTTGTAATTCATCAAAAGCAGCAGCAATTTCTGCAGGATCCATTAAGGCATCAGGTCTGTGGAGTAGCAGACTGTCCAAATAATCAATTTTCATACGGGAAAGAATGCCGTCGACTGCTTTAATCAAGTACTTTTTAGAAAAATCGTACCTCGTCGTCTTGTAATCTAATTTAGGATTTTCATAAATGCCAGTTTTAGACTGAATATAAAAATCTTCTCTGCTTAATGATGACTTTTGGAATGCTGCACCAAAAACTTCTTCGGATTTGCCATGACCATAAATGTCTGCCGAATCAATATAGTTAATTCCTGCTTGATGGGCAGTTTCTAATGTGACTGCTGCATCATCAACGCTCAATTTATTCATGCGCATAATTCCTAGAGCTATCGCTGAAGCAGTAAAGTTTGTATTGCCAATTTTTATTTGTCTCATAATGTACCTCCTTTTCTTAGTATACGCTTTCTTAGCGTGAAAAATTTAAAATAACTGAGTTTTAATTCATATTTAAGTTGGCAACTGGACTTTTCTTTTCCTATATTTTATTTGCGATTTACGTCAAAAATTTGTTTAAAATAAAAAATAATTTTGCTGAAAAATATAAAAATATTAATTATAGTATTTGAAAATTTTAGTGAATTAAACTTTTGTTTGGGGTATTCTTATAGTAATAAATGATGTAAAAAGGAAAAAACTATGAAAACTATTACTGAAGATTATATTTTAGGACTTGATATTGGGACCAACTCTTGTGGTTGGGCTGTAATGGATAAGAAAAATAGGTTGTTAAGATTAAGAGGCAAGCGTGCCATTGGTTCACATTTATTCGAAGAAGGGCATTCTGCTGCAGACCGGCGTAGTTTTAGGACTACTAGAAGGCGCCTCAAGCGCAGAAAGTGGCGTTTAAGATTGCTGGAAGAAATATTTGCGGAACCAATGGCCAAAGTAGATCCAGCCTTTTTTGTGCGATTACATCAATCTTGGGTGTCGCCATTAGATAAGGATAGGAAAAAATACCACGCTATTGTCTTTCCGACAGCTAAGGAGGATCATGAATTTTATCACGATTATCCGACGATTTATCATTTGCGTGACGCACTAATGAGGGAAGACCGTCAATTTGATTTGCGTGAAATATTTTTAGCTATCCATCACATTGTTAAATATCGCGGAAATTTCTTACAAGACACACCTGTAAATAGTTTTGTCGCCTCAAAAATTGATGTGGCTTCCTTTTTGACTAATGTTAACCAAGCCTATGCGGACAAATATGGCGAGGAGCAAAATTTTATTGAATTAAACGAGAATAATGCTGCTGCAATAGAAGCTGTAATTCGTGGCAAAGATAAAGACAAAACGACTAAACAGTTAGATAAAGCCAAAAAAATTACCAAGTTATTGCAAAGCTCCACAAATAAATACGAGAAAAATGTTACTAGGCAGATAGCTAATGCCATTATTGGTTATAAGACACAGTTTGAAACTATTTTAGGTAAAGACATTGATAAAAATGACAAAGCTGATTGGGAATTTAAACTTTCTGACGGGGATGCCGATGACAAGCTTGAAAACTTGCTGCCAGAATTTGACGACAATGATCAATACATTGTGGCTGAGATCAAAAAATTATTTGGTTCGATTGCTTTAAGCCAGATAGTCTATGAGAATATGACTCTGTCACAGTCCATGAAATGTAAATATAAAGATCATGGTGATGACTATCATTTATTAAAGCAGTATATTGCAACTCTATCTGATCACGGCCAGGTAAGGAAGCTGCTTTTAGCTTATGACTTGTATGTCAATAATCGTCATGGTCGCTTGCTGGAAGCAAAGAAAGAGTTTAAACAGGATAAAGCATTAACGCAAGACGAGTTTTATAAAATAGTTAGGGAAAATTTGGATAATTCCCAACTAGCTCAGAAGATTTTGCAGAAAATTGAAGAAGAGAAGTTCATGCCCAAGCAGCGGGTTAATAAAAACGGCTTTATTCCCTATCAATTGCACCAAATAGAATTAGATCAAATTATTGCCAACCAGAGTAAGTATTATCCATTTTTGGCAGAGGAAAATCCGGTAAAAGAACACCGCAAGCAAGCACCCTACAAGTTAGATGAACTGGTTAGATTTCGCGTTCCTTATTATGTAGGACCTTTGATTAGTCCAGATGATAAAAGAAAAGATAAGCAACAAAATAAAAACCATGAAATGTTCAAGTTTGCGTGGATGAAGCGTAAAGATAATAACGGTGCAATTACCCCTTGGAATTTTGCCCAAAAAGTAGATCGCGAAACCTCAGCAAATAGATTTATTAAGCGCATGACCGTTAAAGATACCTATCTAATTGGAGAAGACGTATTGCCTGCACGCAGTCTGCTTTACCAAAAATTCGAAGTCTTAAATGAGCTGAACAATATTAGAGTTAACGGTAAACGGCTTGAACCAAAGTTTAAACAAAAAGTATTTAATGAACTGTTCAAACAGAAAAATAAGGTAACAAAGAAGGCGTTTAAGGAATTTATTTTACAAAATACCGGTATGAAAACGGCTGAGATAGATGGCTTGGCTGATCCCACTAAATTTAACTCTAGTTTGTCAAGCTACTATCACCTTAAGAGTACGAAAGTGTTTGATAAGCAGTTAGATGATCCAGAATATCAAGCAGATTTTGAAAAAATAATTGAATATTCATCTATTTTTGAAGATGCAGAGATTTATCAAGAAAAATTACATAAAGAAATTAAGTGGTTAATACCCGCACAATTTAAAGCAATTGCAAACTGGCGTTTACAAGGTTGGGGCAGGTTGTCTCGCAAATTGCTGGTAGAGCTGAAAGGTAAAGGTGGGGAAAATATTATATATCAGCTCTGGACTACGCAAAAGAATTTTATGCAAATTGTGAATGAACCGGAATTGAAAAAAGCAATCGTTAAAGAAAACCATCAAGCAACAGAAGAAAAAGGCATTGAAAAAATTCTTGATGATTCCTTTACTTCCCCTGCTAACAAAAAGGCCATTAGACAGGTTATTAAAGTGGTTGATGATGTAGTTAAAGCAGCTGGTGGTAAAAAACCTGCCCAATTTGCCATTGAATTTACAAGAGAGCCAAAGTGGAATCCCCAATTATCGCATATTCGGGGTACTAAACTTTTGCAAGTTTACGAAGATACTGCCAAAAAATTGGTAGATCAAAGTCTGACAGACAGTCTTAAAGAAAATATGACCAACCGTAATTTACTTAAAGATGAGTATTTCTTGTACTTTATTCAGTGTGGTAGGGATGCTTATACAGGTAAAAAAATTGATATTGCCGACATCCATAAAAAATATCAAATTGATCACATCTTACCCCAGTCGTTTATTACAGATGATTCACTAGATAACAGAGTACTGACTGAAATCGAAATAAATCAGAAAAAGCATAAAAAGTATGCTTCCCATCTTTTTGCTACAAAACCTGCTTTTGGGTTAAATCAATCAATCAGTGAAATGTGGAAGACATGGCAAAAAGCTGGATTAATTAGCCAGCGTAAATTGAATAATTTGTTATTTGATCCAGATTTAGTGAAAGATAAGCAGAAAAAAGGTTTTATAAACAGGCAATTGGTTGAAACCAGTCAAATTATTAAATTGGTTTCAATTATTCTACAAGATAAATTTCCAGATACAGAAATTATCACAGTCAAGGCAGGTTATAACACCGCTTTGCGTAAGGAACTAAAACTATACAAGAGTAGAGAAGCTAATGATTATCACCACGCAATTGATGCTTATTTAACAGCAATTAATGACAATTTTCTTTATCAGGTATACCCTAATTTTCGACCGTTCTTCGTTTACGGACAATTTAAAAAATTTAGTCAAGATACGGATAAGCAAAAAGAAGCTATTAAATATTATGGTCTTAAAAATTTCTTGGAGCCATTGCTAGATGACAGTACTGGTGATGAAGTTATGGTAAATCATACTAAGCATGTGGTCTTTCATAAACAGCGTGACATTTTTAACAGATTGATTCAAGCCTATAATTATAAGTATATGTTGGTGTCTCGCGAAACTACAACTGAAAACAGCAACATGTTTAATATGACAATTTACCCGCGTGGAGAACGGGATCGCAAAAAGACTAGAAAATTGATACCCAAAGGCAAAGATCTAGATCCAGCTATTTACGGTGGCTATAGCGGCAATACGGATGCGTACATGGTAATTGTCAAAATTGAAAAAACAAAAGAAACGCTTTATAAGGTAGTTGGGGTTCCAATGCGGGCTTTAGCTAGTCTAAAGAAGGCTCAAAAGGAAGGTAATTACGACCAAGAGCTGAATAAAGTGCTTGAACCGCTAATAATGTTCAATAAAAATGGTAAAAGTAAAGCTGGCATAAAAGGTTTTACAGTAGTTAAAGATCATGTTCATTTTAAGCAGGTTGTTATAGACGGCGACAGCAAGTTTATGTTGTATTCAGCACAATATAGAGCTAACGCTAAACAACTAACTTTGTCTCAGGAAACGATGAAAGTTGTAACTGATAATACTGATGATATGGATCAAAAAAATGCTGATAAAGATCAGCTTCTCCTGAATGCCTATGATGAAATTCTTGAAAAAGTTGATCAATACTTACCGCTCTTTGATATTAATGGTTTTAGACAAGGGCTACATGACGGCAGAGCAAAGTTTGCTGCACTAAAAACCAGTGAAAAGAAATATACATTAAAAAATATTTTAAATGGTTTGCATGATAATTTAGTTACCCCTAATTTGAAAAACATAGGAATTAAGACCCCATTTGGGTTGATGCAGTCATCAAGCGGGATAACTTTGTCTCCTAATGCTAAATTGGTTTTCCAGTCACCTACCGGATTATTTGAAAAACGCGTTAAGCTAACTAATTTATAAAGTGCATACAAAAAAGAGAGCTAGATTAATCGCTCTCTATTTTTGTGTATAAAAAAAGCCTCTGCTATGGAACCTAATATATAGAAATAATTAGAGCCTGAGGCGTGACGATAATAAATATCGCGTTGAAACTTGTACAAAAGTACATCGTTTGATTTTAAAATCTGGTTGTTAAATCAATAATGATTAGAAGTTGGTAGCTAACCAACACTTATAGCTTAACATTTTTTCAAAAAAAAACAAGGAGGAATTATGGGATGGAGATCAGTAATCATCACGCAGCATGCAAAATTAACATATTCAATGCAAATGATGATTGTTCAAACTCGTGATGGGATAAATCAAATTCCAATTGAGGATATTAATTTATTGCTTGTTTCAACTACACAGGCAGTGATAACTAGTGCACTTATTAGTAAGTTGGCGCAGAATCAAACCAAAATTATATTTGTTGATGAAAAAGACAATCCAGTTGTTGAAACAGCTGTTTATTATCCGGGAGCAAGAAATATAGCTAAGTTAAAGGAGCAGTTTAATTGGGATGAGCATTTAAAAGAATTATTATGGACAAAGATTGTTAGTCAAAAGATCAAAAATCAGATTGCAGTTTTAGAAAATTATCATTTGGCTAAAGATGATGTTCAAAATGAACTAGATCAGCTGGAAATTAATGATGAAAGTAATCGCGAGGCAATTGTAGCGCGTAAATACTTTATGCTTTTATTCGATAAAAATTTTGTTAGACGTGATACTAGTGCGGTCAATGCAGCATTAGATTATGGTTATGCTATTTTGCTTTCTAGTTTTAACCGTGAAATCGTAATGAATGGCTATCTGACATATTTTGGTATTCACCACTGTTCGCAAGAAAACCAGTTTAATTTAGCTTCGGATCTAATGGAACCATTTAGACCATTTGTTGATTATTGGGTTAAAGCTCATGAAGGAATTAAAGAACTAACTCCAGATATTAAGTATGGTTTAGTTGAACTTTTAAGTTTAGAAATAAAGTTTAATGGTAAAAGTACTCTTTTAACAAATGCCATTACGGTTTATACGAGAGAATGTTTAAAGTTTCTGAATGGGGATAGGAAAGAATTGCCAGAAATGGAGATGAGTTTGACTAATGAGGTACCGAATAATGCGCTTAATGATAATGTTTGATTTACCAACAGAAACGGCTGAAGAACGAAAAGAATATCGCCAATTTCATAAAAAGTTGATTAATGAAGGTTTTCTGATGGTTCAATTTTCAGTATACGTGAGGGTGTGTGTTAGTAGACAAACAGCTAAATTTTTAGAAAATCGTATTAGAAAATTTTTGCCTCGCGGAGGACTAGTGCAATCGCTGATGGTAACAGAAAAGCAATATAATGACATGCATTTTTTAGTTGGAAAGCCAATTAATGATGTGCGTAATACTTCAGATAGGACGATAATTTTATGAATTTGTCTTATTTAACTCATAAAAAATGGGTTCTAAAAAAATTTGGCGTAAAAATCATTGCTACAGGAAGTCCAATCGCATACCGTGACTTGATTCAAGGCTTTCAGGGGCAAAATCAACTCTTACTTTGCTCAGATGATAACTATGATGCACTAAATATTTCTGAAACCTTTGATTTTATAGGCGATCCGCTACTTAGTGGCAACATTACTGAAAAGTATATGACTCATATTGTAAGTAGTTATATTACAAACTTGGATGAGGAGAATCGCAATAAGGTTATTAAATCTTTTTATAATTTAGAAACTACTTTGCATGATACGTTATTACTTGAAGACTTACCTTTAGAAATTACTTTTGATGAAGACCTGAAAAAGTTACTTAAACTAACTGATGTTCATTTGGACAAAACTATTTTAAATAGTCCGTATGGTATAATAGAAACAGTTTTAAGAATTCACCAAGTTTGTAATTTGAGGACGATCCCCGTTATTTGTAATGTAGCACATTACATAGAAGAACGGGAGTGGCAAGAATTAGCTAGTCTTGTTACGCAAATGAAATTGATTGTGATTTTAATCGAATTTACTGATGCTAAAAATTTGCAGATACCTGAAGACATACCTTTTTATTATATTGATAAGGATCTAGTTGATTGGTATTAACTGTATTATTAAAATCAGATTATAAAACATCGGTTTTAGATGATTGTTAAATTGATGATGATTAGAACCTTTTTCTGGCCGCCTGAGTGGACTCTTTTGTTTTAGATGATTGTTAAATTGATGATGATTAGAACTGTACTATTCATAACAACGCATCCCCTTTTGTTTTAGATGGTTGCTAAATTGATGATGATTAGAACTAGTAAGGTAAAAGGAACTCTATCTGAATTGTTTTAGATGGTTGTTAAATTGATGATGATTAGAACATAATTAATCATAATATAACTAGCCTTGATGTTTTAGATGGTTGTTAAATTGATGATGATTAGAACTTATAATCAGCATGCAGAAGTTCACCCATCGTTTTAGATGGTTGTTAAATTGATGATGATTAGAACATTCACGCAGGTGAGAACAGTTGGTTAAAGGTTTTAGATGGTTGTTAAATTGATGATGATTAGAACGTTGCAGTCCTTCATAAAGATGATGAATTGGTTTTAGATGGTTGTTAAATTGATGATGATTAGAACTGAAACACGTTTAGCATCTTTAACTAGTCAGTTTTAGATGGTTGTTAAATTGATGATGATTAGAACTAGCCAGAGCAGACTCCGGAACACTGACAAGTTTTAGATGGTTGTTAGATCAATACTCGTTTAATATCTTAAGAAAAGTACCCTAAAATAAAGAAAGGTTTTTGTTTGTTTACATGAAAAATATACTAAAAAGTAAAAACAACAAACTATACCTTTTGTCAGTGATCACAGATAACTTGGGCAGCTCTTTAATGTCATTTGCGTTGCCGTTGATGGTACTTGATATCACTAAAAATGGTATTCACTTATCAATAATTTCTATTATTGAAACATTGCCTATTTTGGTTTTAGGTCTTCCGGCAGGTGCTTTAACGGATAAATTCGATGTTAAAAGAATCCTTATTTTCAGTGATTTAATTAGATTAATCAGCTATTTGATTCTTTCCGTATCCTTTCTATTCCATTTAACAGTCAATTGCATGATTTTCATTATTTATGCGGTATCACTTGTTGTCAGTGTAACCAACACGCTTAATACGGTGTCGGAAATTACTTTTGTTTCTTTTTTAGTAGAAAAGAAGGATTTTTCTGAATTAAACAGTCTGGTTTATGGCATACAATATGCAGCTAATTTTGCATTGCCTATTTTAGGTGGGATATTATATCAGTATATTTCACATAGCCTTTTAATTGGTATCTGTGCAGTTTTCTATTTAATTAGCCTTTTACTAGAAAAAAAGATAAGCTTGCAAACTAGGGCTGCTGCTTTTAGCGGCTATGCGCTTCTCAAATCTGCACTTAAAACGGTAAAAACAGATATAAAAGAAGGACTGCAATATACGCTTAATCTTCATTCTGTTTTATATCCGTTAATATTAGCTGCACTAGTTAATATTGCTTCAGCAAATTTCGATAATGATAGTCTCATAATATTACGCACACAAATAGGACTTTCTTCTCAAAATATTGGAATAATTTCAGCCATTTCAGCTATCAGTGCCTTAATTGGTACTTTGGTGGTCAATTGGTTGAATAGGTACATTCAGTTTAATCTATTGTTTGTGTTGTTAATTTTTGCAGGTGCTCTTTTTCGCGTAGTTTTTGTGCTGAGCCAAAATGTACCAACAATGGTTCTAGCAATTGCATTTGTTTCTATAATTGAATCAATTATTAATATTAGTATCATCACGAATAGGCAACAGCAAGTTGAGCAAAGATATCTTGGACGGGTAACGAGTATTTATAAAACAGTGTTAATTGGGGTAAACTCTTTGGGCTTTCTTTTAGGTGGTCTTGTTGCCAAAAAAATAGGTTCAAGATCAGGCATTGGAGTATCAGCAATTGTACTTTTGCTAGTTACCGTAATTAGCATTTTTTTGCTGGCACCTAAAATAAAGCAGGATAATAAGTCTTAATAGAAAAAAGAATTTAGAGGTAAGTGGGAAACTGTGAAATTTTTATTTATGCAGGTGGTTTGTTTAAGATGACAGATGTATAAAAGACTATGATTCATAATAGCTGTGAGGTTAAACCTAATTGCTGTTAAGGCGGCTGACTGTAATTTAAAAAAATATTGCAAATAGAGAATAGTAGCACACTTAATTTGGATTAATGCGATAATTTCATATCCAGCAGAAAAAAAGACTAATAAATTGCTTGTCACTGTACAAATTTATTAGTCTTTTTGAATGTAAAAATTTTTAAAAAAGTAAATAATTACAATTTCTGCGAATTTAGTTATGAGATGTTTTTGACCAAGACGTATTGCCAACTATTATTCGTCCCAATGCCTTGTAGGGCACGATAGCTAGAGACCATCTGTATATATCAAGCAGAAAAATAATTTTTATTAAGATAGAAAATGATATTGGTGCATCAAATTTGGCTTCCCGCCATTGCTTGATGATTAATAAACTGTTTGACAAATACTGTACTAATAGCAAACCCACAATAATTGATATACTAAGCCACGGATTAGTTCTGGCGTATATTAACAATACTATTAAAGAAATGGCTGCTGCTGGTGTGATAATGATTGAAAATACAGGGATTAATAGGAAAAACATTACAAAAGTCTTGACCATAGTCGGAACAGAATTTGAACGTACGATGCGAATACCATAATTATTGAGACACTGAAAACCACCTTGGCACCAACGTGTTCTTTGGCGTATCAATTTTTTATAATGGATAACACCTTGCTGGGCGATGCTGACAGTGTTGAGAAAGGTGCCGTGATAGCCTTTTAGTAATCCCTTCAAGGAAAATTCACAATCTTCTAGCAAGGATGATGACCAACCCACGTCTTTAGCCATTTTTAAGGTCATAAACTGTCCGTTGCCAGAAGCTAAGGATGAGCCCCAGCTTGTCCTGGCCATTTGTAAAAGGGAATTATAAATGGAAAATTCAAAATTCTGCATTACCGCAATATTATGATTGAGATTGTATATGTTCACTCTCGTTTGCACTAAATCATAATTTGAATAATCAAAAGCATGTACTACTTGCTGCAAGTATTCTTTACTAGGGTGACTATCAGCATCTACTACCCCGATAAGTGTTTCGTCTATTGAATAATTCATTTTAAAAATGTGATTAGCAGCATCCTGTAGCGCTGGACCTTTTCCCAATTGCGCGTTAGGTTTAATGCGATGAATGACTATGATATCAGGATGATAAGCATATTTTTTTAATAAAGAAGATGTGCCGTCACTTGAATCATCATCAATAAAGACGAGTTTAAGTCTGATAAAATCCTCGCACTGCTTTTGTAAATCAATCAATTTGGGAATATTTTTGCGTAAAGCTTGATATTCATTCATTGCCGGTATCAATAAGAACAGGGTTTTAAAATTGCGACTGCGTTTGCCGTATGGGTCCTGCTTGACATTACCACTAAATGTCAGGTAGAGCATCCAAAACAAGTCAAAAACGAATGAACAGCCACCCAAAATTAATACAATATCTATAAATGATTTCAATTTAGGGTCTCCGATAATTTTTCCATAATTCTAAATATATTTCAGGTTTATAATAACATTAATTGGTATAGACGGTAAATATATAATATCTCAATTATTACTTAAATATTTATATCACAATACACATACACTTATAAATATCGCTTTAATAGCAGGAAATTTAAAATTTTAAAGGATAAAAATACTTGTCATCTTATTAATATTGTTATTCATTTATTTTGATTAATGATAAAAACATAAAAATTATTTTAGTGTTATTTTAATAAGGGAAATATTTTAGGGAATACTGTTATTTTTTACGCTTACTATTTATAAGTAGTTAGGATGAGGGGGTGTCTGTTCAAACTACAATTTTTGCACTTGCTGTAATTTTAACGAGTGAAAAAAATAAAAAAAACAAGCAGCTATCTGCTTGTCTGAAATTTTTTTGCCTGAAAAATATTATTATTCGCCTTTAAAAGTGCCGTTTTCTACCTGACTAATGAAATCAGCTAAATGTTTGTAATAAACGTCCGGATTATCAACCATGTGGTGGTGACCACCATTAGGAGTCGTAACTAAACGGGAATTAGGAATTTCCTTTTGCATAATCTGTGCCGTAGCGATTGGCATTGTTTCATTTTCACCAAAGGTTAATAGTGTAGGCACTTTAATATTTTTGAGCTGATTTCTAAAGTGCCAGTCTTTTAATTTACCAGTGATAACAAATTCGTTGTCACCTTGGAAGGCTTGGTAAACAGCGGAACCACCAATATCTTTTAGGTGATACAACTTAGACGGTTGTTTCCGGTCAACAAAGTTGATGTTTAGAATGTTAACATCTTCTTGGTAACGGGCATTGCCATAGTCGTTATTCTGCTCGCATTCGTGCATAAAATCAATTTCGGTTTGGGGTAAAACCTCTTGGCGTCGGCGATTAACGGCTTTGACATAGTCGTCAATATCATCAACCATTGAAGAAATAATTGCACCTTTTAAGTGTTGCCCATATTTGACGGCATATTCTTGTACCAAAAGTCCGCCCCAGCTTTGTCCAATCAGGTAAAAATTGTCTAACCCCAATTTTTCTCTGACTTCATCAACTTCATCTAAGAAATAGTCGTAGGTTAAATACTTGCTGGCAATGGCTGGATCTGAGTAATCTGGCTGGTCGGAATAAAGAGAACCCAGTTGATCATACATTGTTACTTGAACGTTCAAGCCTTGTTTTTGCAGTTGTGCCGCGGTGTCTTCCCAGTATTCATGGTTGCCTCCGGGTCCACCGTGCAGAGCTAGTAAATGAATGTCTCCTTTACCCTGGGTATTTGTCCATAGATGATAGCCGTTATCAAGCGTAATAATTTTTGTACCTGTTTTCATATTTTTCTCCTTTTTATTATCAGTTAGACTCTATTTTAGCTCATTATAATTGAAAGAAAAACAAATCAAAAATGAAAAATGTTTTAAAGAAACAGCTTTTATTAAGCGCTTACGTGTTACAATGAGATTATTACTTTAGATAAAAATTAAGGAGAATGAAAATGGCTGAACCCAAATGGTTAAAAGATATGGACAAAGACCAATATTTAAAGGAAGATTTTGATGCGCAAGGCAAAAGCCGGTATACTGTAGCAGGCCTGACGAAGAACGATCCAGATTGGCTTGATAAGGCGGCAGAAAAAACACATGCTGCTACGGGCGACGATTATGTCAAGCTTGATAGTGGGCTGTTAACGGTTAACCAAATCAACTGGATGCTGCGCAATACCATCGGTGAACTAACTTTTGTTGACGATAATAACCAATTCTTGTGGTACAACCGACCGGTTGATCCTAATGTCAAAATGAAGGCTAAAAGGGTACCGGCACAAGTAGGCAATACGATGGGTGAGGTTCACCCCGATGTACGTGATGTCATTCCGGAAGCTAAAAAAGTTGTCCATGCTTTGCGGACCAAAGAAGGAGGACACGACACGGTTTACATGCCAGTACCAACTGGCAACCTTAAGCAATTGGTTTTGCATTATTATAAGCGTGTTGAAGATGATGAAGGCAATTATGCCGGTATTTATGAATGGGTGCAGGACCTTTATCCGTTAGTAAAATACTTCTGTGAAACAACGGGACAAAAGCTGGTAGTTGATCCAGACGCTACAACAGGAGCTACATATAGGAGAAATTCCGATCCTGATGCTCAGACCGGAGCTTCAACTAAGGCTGCAGCAGCTGCAGAAGAAGAGGCCAAGGTAGTTGAGCCGGACACTGCAACAGGAGCTTCTCATAACTAAAAATAAATTAAATATTTGCAAGTGGTAGTTAGACTGGTTCTAACTACTTTTTTGTTATACTGATAATATGTAGGCTTATAAACACAGTTAGAGCCTAGAAGGAGGAAAATAGCTATTCTTAACTATATTTGGTAGATATAAAACGATTAATAGCAGCTTTTATAAGCGTATTAATTATAAAAAATAGGTTGAATTATTTTCATAGAGGTAATTATGTTATGACTTTTTACACACTTAAATATATTGAGCAAAATCAAAATACCAGTAAAACTATTCTATATGTTTTGATTGCAGTCGCAGCTTTGACTATGATTGCTTTCACCGTTCTTTATCTCAGGCACAGATTTGATACCCGTTACCGTGATTTAGGGATTATTGCGCTATTATTTTTATTATTATTTATGGGAACGCAATATGAGAAATACGTACAAACCAATGTAGTAAAATCGCAGTCGGAACAAATTGGCCCCTTTATCAAATCAGTGGCTAAAGATCATAAGGTCCCAGTCTCTGATGTGATGGTCAATTCTACCACGCTACAAGATGGCTTAATTGTCAGAGTTGATTCAAAAGACATTGATTACCAGTTGGAATTAAATGATGACAATAATTCATATACATTAAAGCAGGCACACGTAATCAATCACAAAGTCGATGTCAAGAATTAGGAGGAAGCAATAATGAATTATACGCAGCTTTTTATTAAATTTGTTTTAGGTGTGTTAACTTTAATTTTTCAAATCAATGTTTTTGGCAAGAGTAACATTGCTCCCACAACCGCTTTGGACCAACTGCAAAACTATGTTCTTGGTGGCATAATTGGTGGTGTTATCTATAATGCCAATATTTCCGTTTTACAGTTTCTGCTGGTTTTGATAGTTTGGACATTAGTGGTCTTTATTTTGAAGTTTGCCCGGGAACACAGTAACTTTATTCGCAGTTTAATTGATGGTAAGCCAATTCAAATAGTTAAAAACGGTCAGGTTTTACCACGTAATTGCTTATCTGCTGGACTTTCGGCTAATGAACTAATGTTTAAATTACGCAGTCAGGGCATCTATTCTGTTGATCAAGTGAAAAATTGTATCTTTGAAAAGAATGGTCAATTAACCGTAATCAAAAAAGATGAAAATAATGTCCGTTTTCCTTTAATTAATGATGGTCAAATCAACCAAGATGTGCTTGAATCTATTAATAAGGATGAAGATTGGCTGAATGAACAGGTCAAAAAAGCTGGATATAATGATCCCAGTGATATCTTTTTGGGTGAATTTGAAAATGGTCAAGTTTCTTTGACGGGTTATAATCAAAAATAGAAAAGAGCAGTAAATGGAAAATTTGGATAAGGCGCAATACTTAGTGCAAAACGCAGACACTGTGGTGGTAGTTGCTGGTAATGGCTTAGCTAAAGCTGAGGGGCTTGACCTTTTAGGTGAAGAAAATTTTGAGCGGGCATTTCCGGACATTGTGCAAAAATATGATGTCCACTCTGTAGGCTATGCACTTGACCAGCACCTTTCTTCCTGGTCTGAAAAGTGGCAGTTATGGTCCAGCCTTATTCAAAAATATTCTCTGGCGTATCGTCCCAGTGAGACATTAAAACAATTAAAGCAGTTAATTGGTAACCGACAATATTTTATTGCTACCTCAACTTTTGGTCATTTTTTCGAAACTGCAGGTTTTAACGAAAATCGTATCTTTAACGCTTTTGGGGATTGGACTAAGATGCAGTGTTCCAGTGGTATCAATCATGGTCTGCAAGACTCTCACAATGTGGTGCAAAAATTTGTTGCAGCTGAGTCAAGAGCAGCTTTAGAACATCTGGTTCCCAAGTGTGAAGTTTGCGGACAGCCATTGGAAATTCACATGCCTTTAAACGATCATTTTTACCCAGATACCGACGCCAATAGCCGTTTCCGTTGGTTTTTGACTGGCAATGAGGACAAAAATACGGTCTTTTTAGAACTGGGTGTTGATGAAACCAGTCCGCAATTGCGTGAGCCAATTGAGCATTTGGTTGCCGAATACCCGCAGTGGTCGTACGTTGCTGCAGATTTCCCGCAAGAAACGTTACTGCCCGAAATTCAGGAGCGTAGTGCCGGCG</t>
  </si>
  <si>
    <t>MKTITEDYILGLDIGTNSCGWAVMDKKNRLLRLRGKRAIGSHLFEEGHSAADRRSFRTTRRRLKRRKWRLRLLEEIFAEPMAKVDPAFFVRLHQSWVSPLDKDRKKYHAIVFPTAKEDHEFYHDYPTIYHLRDALMREDRQFDLREIFLAIHHIVKYRGNFLQDTPVNSFVASKIDVASFLTNVNQAYADKYGEEQNFIELNENNAAAIEAVIRGKDKDKTTKQLDKAKKITKLLQSSTNKYEKNVTRQIANAIIGYKTQFETILGKDIDKNDKADWEFKLSDGDADDKLENLLPEFDDNDQYIVAEIKKLFGSIALSQIVYENMTLSQSMKCKYKDHGDDYHLLKQYIATLSDHGQVRKLLLAYDLYVNNRHGRLLEAKKEFKQDKALTQDEFYKIVRENLDNSQLAQKILQKIEEEKFMPKQRVNKNGFIPYQLHQIELDQIIANQSKYYPFLAEENPVKEHRKQAPYKLDELVRFRVPYYVGPLISPDDKRKDKQQNKNHEMFKFAWMKRKDNNGAITPWNFAQKVDRETSANRFIKRMTVKDTYLIGEDVLPARSLLYQKFEVLNELNNIRVNGKRLEPKFKQKVFNELFKQKNKVTKKAFKEFILQNTGMKTAEIDGLADPTKFNSSLSSYYHLKSTKVFDKQLDDPEYQADFEKIIEYSSIFEDAEIYQEKLHKEIKWLIPAQFKAIANWRLQGWGRLSRKLLVELKGKGGENIIYQLWTTQKNFMQIVNEPELKKAIVKENHQATEEKGIEKILDDSFTSPANKKAIRQVIKVVDDVVKAAGGKKPAQFAIEFTREPKWNPQLSHIRGTKLLQVYEDTAKKLVDQSLTDSLKENMTNRNLLKDEYFLYFIQCGRDAYTGKKIDIADIHKKYQIDHILPQSFITDDSLDNRVLTEIEINQKKHKKYASHLFATKPAFGLNQSISEMWKTWQKAGLISQRKLNNLLFDPDLVKDKQKKGFINRQLVETSQIIKLVSIILQDKFPDTEIITVKAGYNTALRKELKLYKSREANDYHHAIDAYLTAINDNFLYQVYPNFRPFFVYGQFKKFSQDTDKQKEAIKYYGLKNFLEPLLDDSTGDEVMVNHTKHVVFHKQRDIFNRLIQAYNYKYMLVSRETTTENSNMFNMTIYPRGERDRKKTRKLIPKGKDLDPAIYGGYSGNTDAYMVIVKIEKTKETLYKVVGVPMRALASLKKAQKEGNYDQELNKVLEPLIMFNKNGKSKAGIKGFTVVKDHVHFKQVVIDGDSKFMLYSAQYRANAKQLTLSQETMKVVTDNTDDMDQKNADKDQLLLNAYDEILEKVDQYLPLFDINGFRQGLHDGRAKFAALKTSEKKYTLKNILNGLHDNLVTPNLKNIGIKTPFGLMQSSSGITLSPNAKLVFQSPTGLFEKRVKLTNL</t>
  </si>
  <si>
    <t>1123307.SAMN02256435.GCA_000380065_01777</t>
  </si>
  <si>
    <t>GCF_000380065.1</t>
  </si>
  <si>
    <t>Streptococcus massiliensis DSM 18628 A3I3DRAFT_scaffold_0.1| whole</t>
  </si>
  <si>
    <t>CTGTGTTGTTCTGAATGGTTCCAAAA</t>
  </si>
  <si>
    <t>TCCTGGTCTTAAAAAATTAGGGATTTTCACTTGAAAGTTGAGTGAAATTTCGTTATAATAAAGACACTCAAGGGAGTAGCTGGCGGAATATCCGCGTCAAGGTCGTCAATACGAAAGCAATTTCCGGCCTTGGATGAAATAGCGAGACTTGTTACAAACAGGTCTCTTTTTTGTATTCTAAAGACAGTTTTGGGATAAAAAAGATGCCTTGGAAATATAGGAGGACTACATCGTGTCAAAAGAACAAAAACACGAAGCATTTCACACGCAGGCACCCGAAGAAGTTTTGCGCCAAGTTGATAGCTCAGAGCAGGGCTTGACCTCAAGCGAAGCCGAAAAGCGTCTGACTGAGTACGGTCGCAATGAGTTAGATGAGGGTGAAAAGAGAACTCTCTTGATGAAATTCATCGATCAATTCAAGGATTTGATGATTATCATCTTGTTGGCTGCTGCGCTTTTGTCCGTTGTTACGGAGGGAATGCATGGTTTAACAGATGCTATCATCATCTTACTGGTCGTTGTCCTAAATGCTGCCTTTGGTGTCTATCAAGAAGGGCAAGCTGAGGAAGCCATTGAGGCGCTCAAGTCCATGTCAAGTCCCCTCGCCCGCGTGCTACGCGACGGGCATGTGGCAGAAGTGGATTCTAAAGAGCTGGTTCCAGGTGATATTGTCATCTTGGAAGCAGGCGACGTGGTTCCAGCAGATATGCGTCTCTTGGAGGCCAATTCTCTCAAAATTGAAGAAGCAGCTTTGACAGGAGAATCCGTGCCAGTCGAAAAGGACTTGACGGTTGAAGTCGCAGCTGATGCGGGAATTGGTGACCGCGTCAATATGGCTTTCCAAAATTCAAATGTGACCTACGGTCGCGGGACTGGGGTTGTTGTCAATACGGGAATGTTCACGGAAGTCGGTCATATTGCAGGTATGCTGCAAGGGGCGGATGAAACGGACACACCGCTCAAGCAAAATCTCAATCAACTGTCTAAATTCTTGACCTATCTGATTTTGGTCATTGCTGCCATTACCTTTGTCGTCTCTGTATTTGTTCGCGGGGAAAATCCTTTGAGCGGCCTCATGACCAGTGTGGCTCTGGCGGTTGCAGCCATTCCAGAAGGGCTGCCAGCTATCGTTACCATTGTCCTTGCCTTGGGAACGCAGGTTCTGGCTAAGCGCAATTCCATTGTTCGGAAATTGCCGGCCGTTGAAACTCTCGGTTCCACAGAAATTATCGCTTCTGATAAGACGGGAACCCTGACCATGAACAAGATGACCGTGGAAAAAGTCTTCTACGACGGCAGCTTACATGCGTCTGCTGATGAATTATCGCTGGGGCTTGATTTGCCAGTTCTGCGCTCAGTGGTGCTTGCTAACGACACCAAGATTGACCAAGAAGGCAAGCTCATCGGTGACCCGACCGAGACGGCTTTCATCCAGTTTGCCTTGGACAAGGGCTTGGATGTCAAGGCTTTCTTGGAGAAATATCCGCGTGTAGCGGAATTGCCATTTGACTCAGAGCGCAAGCTCATGTCGACCATTCATCCGCTGGAAAATGGGAAATTCTTGGTCGCTGTCAAGGGTGCGCCAGACCAGCTCTTGAAGCGCTGTGTGTCTCGTGATAAGGCAGGAGAAGTCGCTGCCATTGATGAAGAAATTTCGCAACTCATCAAGACTAATAACTCGGATATGGCTCACCAAGCGCTGCGTGTGCTTGCAGGAGCTTACAAGATTGTTGATGAAATTCCAGCCGATTTGACTTCTGAAACGGTCGAAGCTGATTTGATTTTCGCTGGTTTGGTCGGCATGATTGACCCTGAGCGGGCAGAAGCGGCAGAGGCTGTTCGTGTGGCTAAGGAAGCAGGTATTCGCCCAATCATGATTACGGGTGACCACCAAGATACAGCAGAAGCCATTGCCAAACGTTTGGGTATCATTGAAGAGGGCGACAGTGAAGACCATGTCTTGACAGGTGCCGAGCTCAATGAATTAAGCGACGAGGAATTCCAAAAAGTGGTCGGTCAGTATTCTGTCTATGCGCGCGTGTCGCCAGAGCACAAAGTACGGATTGTCAAGGCTTGGCAAAATGAAGGCAAGGTCGTTGCCATGACGGGTGACGGTGTCAACGACGCGCCAGCCCTTAAAACGGCGGACATCGGTATCGGTATGGGAATTACAGGTACAGAAGTTTCTAAGGGGGCCTCTGATATGGTTCTTGCCGATGATAATTTTGCGACCATTATCGTAGCGGTTGAGGAAGGGCGCAAGGTCTTCTCGAATATTCAAAAGACCATTCAGTATCTTCTTTCTGCAAACACTGCCGAAGTGCTGACCATTTTCCTTGCCACTCTCTTTGGTTGGGACGTCTTGCAGCCGGTTCACCTGCTTTGGATTAACTTGGTAACGGATACTTTCCCAGCGATTGCTCTAGGAGTTGAACCTGCTGAGCCAGGCGTTATGAGCCACAAGCCGCGTGGACGCAAGTCTAGTTTCTTCTCAGGCGGTGTCATGAGTTCCATTATTTATCAAGGTCTTCTGCAAGGGGCTCTAGTCCTAGGTGTCTATTGGTGGGCGATTAGCAATCCTGTCCATGTCGGTGACAATTCAGCCATTCATGCGGATGCTTTGACTATGGCTTTTGCAACTCTGGGTCTCATCCAGCTCTTCCACGCTTTTAATGTCAAGTCGGTTTACCAGTCTATTTTGACTGTTGGCCCATTCAAGTCTAAGACCTTCAACTGGTCAATCTTGATTTCCTTTGTCCTGCTAGCTTCAACCATTTTGATTGAGCCGCTGGAAGGAATTTTCCATGTGACCAAACTTAACCTATCCCAATGGGCAGCTGTTCTCTTGGGTAGTTTCTCCATGATTATCATCGTTGAAATTGTCAAATTTGTCCAGCGCAAAATGGGCTTGGATAAGAATGCGATTTAAAAAAGAAAAAGTGTTGAATGAATTTACATTTGGCACTTTTTTATCTTTAGTGTTCCTTTGACTTTCTTTTATTGAGAGCTTAAAATAGAATAAAAGAGAGGTTTTGCTATGAAGAAAATCGATGTATTTGCTCATGTTTTACTGCCAAATTTTTATCAGAAAATGCTTAAAATTGAGCCGCAGTTACCAGAGCTTTTTCCCTTTATTCAACATCCACATTTACAAGATTTTGAACTTCGGCGGAAATTTTGGGATGGTGAGACCAAACAGATCATATCCTATGTCAATGTCAATCCCGAGGATTATCTTGAACCAGATGATGCTGCGAAACTGTGTGCTTTTGCCAACCAAGAAATGCTAGAAGCAGTTGATCATCACTCGGATATGTTTCTTGCAGGCGTGGCCATGGTGCCAATGAATAACCAAGAGGCTGCTTGTGCCATTGTTGAGCAAGTTTCTAAAAGCACTAGCATAGTCGCTATTCAGCTCTTTACGCGCGCTTTGGGAAAGAGTATTGCAGATCCAAGCTTTCGTCCTGTTTTTGAAACCTGTGCTCGTCTAAACGTGCCTATTCTACTGCATCCAGTATTTGATGAACGCAAACCTGACAATAACATCGTTTTTAGTTGGGAATATGAACTAACACAAGCTATGCTCCAGTTAGTACAGGCTGGAATGTTTAAAGAATTCCCTAATCTTAAGATTATTGTTCATCATGCGGGAGCCATGGTGCCATTTTTCGCTGAGCGGATTCATCATATTTTACCAGCGGAGCAAGCACTGGATTTCAAAAAATTCTATGTAGATACCGCTATCTTGGGCAATCCAAAGGCGTTGGATTTGGCTGTTGATTACTACGGAGCAGAACATGTTCTGTTTGGAACAGATGCTCCTTTGGGAATTGCACCAGCCGGCTCAACAGAAGCGATTTTGCAGGCCATCGACCAAATGGATATTACGAGTGAAGAACGCTTATCTATTTTGTCTGGCAATGCTGAACGTATTTTCTTTTAGGAGGTCATCATGAAACCAACCATCCATTTTTTTGAGTTAACGTATGATGTAGAACATTATCCAATGTTTAAAGAAGTAGGAAAAGAAAATCTTCTCACTTCACATGAAACAGAGCCTGGAACCCTTGCTATGTATGCAAGTCACCTTGCTACTGATAAAAATTGCGCCCGAGTTTTTGAAATCTATGAAAACGAGGCAGCCTACGAAAGTCATCGGCAATCTCCACAATTTCAAAATTATGTCAAAACAGCTGGTTCACTTTTGATGGAGCGGCTAGCCTATGACTTAGTACCCGAACTTTTACTTGAAAAAGACCAGCCTTTAGTTGAAACGACTGATCGTGAACTAACTGTTAAACTGGCCAAGCTAACCTTGAAAGCAGATCAAGTTGATCAGTTCCGTAAAGTCGTTTTTGCAGAAATGAAGGCTGCCATTGATAAAGAAGCAGGAGTCCTTGCTATGTATGCTACTCATGTGGCAGGACAAGAAGAACACTGGATTTTCTTTGAGGTTTATAAAAATAGTGCAGCTTACGATTTTCACCGTGAAACGCCTCATTTTAAAGAATATATTTCAAAAACAGCCGATATGGTGCTAGATAAATGTTTGATCAACCTTGTCAATGAAACAGCTGTTAGTAAGGGTGGATTGCGGCTCGAAAGAGGTAGTTAATGAAAGAAGAATTACTACATAAATTAAGCAGTAAATCAGCTCCTTATACCATGGACGAACTGGCTTGGCTTTTGGAGCATATCGGTGATCCTGATCCAGAAGTGAGAGATGAGCTGGTTTATCAGAGCCTGACCAAAGGAATCATAGAAGCATATTTTACGATTGACCAGCTGCGATTTTTAATGGCTGAAAGTCGTAAGCGTGAACTGTTAAGAGCTAGAAGTGTTTTGACCCGATCTTTTACTTGTCTTCTGTATTCAAATCTTTTGGAGGTAGATGGTGATGTAACCACTCCCTTTGTTGGATTTTTAGAAGCTGATGACCGCAATTTTCTCTTTGCAGCAGCTATTTCTTACTTAGTAGATGAAAAAGATTGGGTGGGTTATGATGCAAAAAATGGCTGGATTCACGCCCATGCACATGGAGCAGATTTTTTAGTCGCTGCGGTAGTTCACCCTGACTTTCCAACTGAAAAGTGGACTTCTATTATGACAATTTTGAAAGAGACTTTTCTGAATTTACCTTTGCGTCCTACAAATGGAGAAGAGTGGCGTTTAGCGCGTGTACTTTATTTACCCATTTATCAAAAAAGGTTGGAACAAGAGCTAGTTGTCACTTGGCTTGCGAGCTTAAATTTTCCACTTGTTACACCTCTAGATTATCAACGATATGAAACTTTTTGCTCTTTTTTACTTGATATTTATCTTCAAGTTAATAAAGAAAATCAACTTTCAAAAAGTCTAAAAATAGGAATCGAGAACTTTATTCAGTATTGAGCTGATACTTCAAAAGTGATATAATCACTCTGTAAAGATAAAAACACAGAGCAGAGCTCTCTGGTTGGTAGTCCAGAAGTACATAAAGATGTACTAGTAACCTTCCTCCTTGGTCGTCCCTTCTTTACAGTAACTTTAAGGAGGCTTCATGACAATGAAGAAGGTGAGTATGAAACTCAGTGTGTTTTTCGAAAATCCTTTTTGGGTTGGGCTGTTTGAGCGCGAAGAGGCTGGGAATTTGTCTGTTTGTCGTTATGTTTTTGGTGTAGAACCCAAAACAAATGAGATTTATCGATTGATTTTACAAGATTTTGTGGATTTAGATTTTAGTCCGACAGTTGAAGTGACTGCCAAGGAAAAGCGAGTGAATCCCAAACGCATGCAAAGGGAAAATCAAAAGGCAATGCAGCAGATGACAACTAGCACTAAAGCGCAGGAGGCATTGCAAGCTCAATTAGCTTTTAAAAAGAAAAAGAAGCATGAGCTTAGTAAAAAGCAAAAACAGTGCGAGAAAGACCATCGATTTCAACTCAGACAAGAAAAGAAAAAAGAGAAACACAAGGGGCATTGACCTTTATGCTTCTCTTTTTATATTTCAAAAGTTGACAATGCTTCTTTAAATTCAGTTGCCAGGTGTTTTTCTTTGTAGGTTTTAAATTCAGATAAATCTCTGATAGCTTTAAAGCGTTTGGGCAAGTGATACATCTTATCAATCTGATACTGTGGATATTCTTTAAAGAAGTCAGAAACTAGTTGCCATTCGCGTTGATAGCCGAGAGGTCTACAGTGATAGTTTATGCCGTCAATTGTAGTTAAGGGGAATCGGTGATGAGTGTGGCCAAAAACCACATCTGTGATAGGATATTTTCGGAAAAGATCATGCCAATGTGAGCTACCTAAAAAGGCATTGAAACGCTCAAAATAAGGATGTTGAAGGGTAAACCGTTCATGTGGAACGAAGTGAGTAGCAAGAATGATCGGGCCCTCGATTTGTTTTAGTTGCTCGTCTAATTCTCGCAAGAGGCGTTCGGTGATTTCCTTATCTGTTCCCACACGCTCTAGGCGTCTATCAAACCAATAAAGTTGTTTATTTTTTAGGTGTTGTTCTTCAGAAAGTGTAGGAACAAAAGTGTAATCATACCAACCAGTAAAACTGACCAAACTAAAGTGAGGAAATTTTTTTACAGAAAATTCTTGCGAACGAATCTGGTTTTCAGTCATTCCTAACATATCGTGGTTTCCAATATTGAAGGAAAGCTCAAAATGCTGGTTCAAGGTCTGCAAGAAATCTTGGCTCAACCTGTAGAAATCATTTGAAATGTCGCCGGCTAAATGCAAATGCTGGATATTCTCTGCCTGCAAGGTTTCTATCAGGATTTCCGTCTCAAAATTTTTAAACTGATTGGAATCAATATGTAAATCACTCATAATTGCTAGTTTGGTCATGGCTCTAGTGTAGCATAAATTAGACTGAAAAGCTTGTAATTTGACAGGTGGATGATTGTGATAGAATAAGTCAGAAGATTACAGGTTAAAGACAAAGTTAACAATTCCCTAACGTGAAGCCTCAATGCTTGTTCATTTGTGAAAATTATTTTAGAATAGATAAATGATTTGCTCTTAGCAGTCGCAAAAACAGTTAATTTATGATAGAATAAAATGATACTAGAAAAGAGGTACTTTATGGATAACGCAGAAATTCGCCAAAAAATTGATGCTAACCGTGAAAAATTAATGTCCTTTAGGAGGTCTCTTTGACTTAGAAGGCTTGGAAGAAGAAATTGCTATCTTGGAAAATAAGATGACCGAGCCTGACTTTTGGAATGATAATTTGTCAGCCCAAAAGACCTCGCAAGAGCTAAGTGAACTCAAGCAGACCTATCAGAATTTTCAGCAGATGACTGACCTTTTTGATGAGTCAGAAATTCTCTTGGAATTCTTGGCAGAAGATGATTCTGTCAAAGGAGAGCTAGAGGAAAAATTGCTGGAGCTAGAAAAGCTGATGACCAGCTATGAGATGACCTTGCTGTTATCAGAGCCTTATGATAGTAACAACGCCATTCTGGAAATTCATCCCGGCTCAGGCGGGACAGAAGCTCAGGACTGGGGCGATATGTTGCTGCGCATGTACACGCGTTTTGGCAATAGCAAGGGCTTTAAAGTGGAAGTCTTGGATTATCAGGCTGGTGATGAAGCAGGAATTAAGTCTGTCACCTTGTCCTTTGAAGGACCACATGCTTATGGTTTGCTCAAGTCAGAAATGGGCGTGCACCGCTTAGTGCGTATCTCACCTTTTGACTCAGCAAAGCGCCGTCACACCTCCTTTACATCAGTCGAAGTCATGCCAGAACTGGATGACACGATTGAGATTGAAGTTCGTGACGAAGATGTAAAAATGGACACATTCCGCTCGGGTGGAGCTGGTGGACAAAATGTCAACAAGGTCTCAACAGGTGTTCGCCTAACCCATATTCCGACAGGAATTGTGACCCAGTCAACGGTCGACCGCACTCAGTATGGCAACCGTGACCGAGCTATGAAGATGTTGCAGGCTAAGCTCTATCAATTAGAGCAAGAAAAGAAAGCTGCCGAAGTGGATTCGCTCAAGGGTGATAAAAAAGAAATCTCTTGGGGAAGCCAAATTCGATCTTATGTGTTCACGCCTTATACCATGGTCAAAGACCACCGTACCAACTACGAAGTAGCGCAGGTGGACAAGGTTATGGACGGAGAGTTAGACGGCTTTATTGATGCCTATCTCAAATGGCGAATTAGTTAATGTTAGAAAGGAAAATGATTTCAAATATGGCAATCATTGATATGAGAGATGTTGTCAAAAAATATGACAACGGAACAACAGCACTTCGCGGAGTGACTGTTACCATTCATCCAGGAGAATTTGCCTATATCGTAGGACCTTCTGGGGCGGGAAAGTCGACTTTTATTCGTCTGCTTTATCGTGAAATTAAACTGGACAAGGGGAGTTTGCAAGTAGCAGGTTTCAACCTTGCGAAAATCAAAAAACGGGATATTCCTATGCTTCGTCGTAACGTTGGCGTAGTCTTTCAGGATTATAAATTGCTTCCTAAAAAGACGGTTTATGAAAATATTGCTTACGCTATGGAAGTTATCGGAGAACGCCGTAGCCACATAAAAAAACGTGTTATGGAAGTTTTAGATTTAGTCGGTCTAAAACATAAAGTTCGTTCTTTCCCCAATGAACTTTCAGGTGGAGAGCAGCAACGGATTGCCATTGCGCGTGCCATTGTCAACAATCCAAAAGTGCTGATTGCCGATGAGCCGACAGGGAACTTGGACCCAGATAATTCTTGGGAAATCATGAATCTCTTGGAGCGGATCAACCTGCAAGGAACGACCGTTCTCATGGCGACTCACAACAGCCAAATTGTAAATACACTTCGTCACCGCGTTATTGCTATCGAAAATGGGCGCGTGGTGCGCGATGAAGCGGAAGGAGAATACGGATACGATGATTAGTAGATTTTTCCGTCACTTGCTAGAATCGCTCAAAAGCCTCAAGCGAAATGGTTGGATGACCGTTGCAGCTGTCAGTACGGTGATGATTACCTTGACCTTGGTTGGAATTTTTGTATCAGTTATTTTGAATACAACAAAGTTAGCAAGCGATATTCAAAAAAATGTTCGTGTAGTTGTTTACTTGCGAGCTGATACAGCAGATAATAGCAAAACGATTGTTAAGGACGGGGTAGAAGGACCTAATGAAAACTACCATAAAATTTATGATGCACTTAATAAACTTTCAGACGTTGATAAGGTGACTTTTTCTAGCAAAGAAGAGCAGCTTAAAAAGTTAACAGAGGTCATGGGTGATGACTGGAAACTATTTGGTGGTGATGCAAATCCGCTCTACGATGCTTATATCGTTGACGCGACGTCGCCAGAAAAGGTCAAGTCCGTCTCTGCTGAAGCTAGAAAGATTGAAGGCGTTTCTGAGGTTCAAGACGGTGGAGCCAATACTCAAAAACTGTTTGCCTTGACCAACTTTATCCAAGTTTGGGGAATGGCTTTGGCAGGTTTATTGGTATTTGTTGCAGTCTTTCTCATTTCAAACACTATTCGAATTACGATTATTTCGCGCAGCCGAGAAATTCAAATTATGCGTCTGGTGGGGGCTAAAAACAGTTATATCCGTGGTCCATTCTTGCTAGAAGGAGCCTGGTTGGGTCTGCTTGGAGCAGCCATTCCAGCAACACTAGTTTTCTTCCTTTACGACATGATTTATAAATCCTTTAATCGTCCGCTGATTGAGCAAAATCTATCCATGATTAAGCCTGATTTATTTGTACCACTCATGATTGCCTTTTTGTTTGTAGTCGGAATTATCATCGGTGCAATTGGCTCCTCAATTTCCATGCGACGTTTCTTGAGGATTTAGATAGAAGCAATAAACAAAATTTGGGGATAAATAAGCCTGCAACTTATTTATCCTATTTTTTATATCTGAATTCTTAATCAAAAGGTAGACGAGTATTATTTTATGAACTTTTAATGTATTTTTACAATATGAAAGCGTTTTTATGTTATAATATTATTATCTAATATAAATTTATTCAAGAGGACAGTTTTATGAAAAAACCATATTCAATCGGTCTTGACATCGGTACAAACAGTGTGGGTTGGGCAGTTGTAATGGAAGATTACAAAGTACCTTCCAAAAAAATGAAAGTTTTGGGAAATACAGATAAGCAATCAATCAAGAAAAATCTGATTGGTGCTTTGTTGTTTGATAGTGGTGAAACGGCAGTAGAACGGCGTTTGAATCGTACTACAAGTCGGAGATATGATCGACGCCGCAATCGTATTCGTTACTTGCAACATATCTTTGCAGAAGAAATGAATAGAGCGGATGAAAACTTTTTTCACCGTTTGAAAGAAAGTTTCTTTGTAGAAGAAGATAAAACCTATTCAAAATATCCAATTTTTGGTACTCTTGAAGAGGAAAAGAATTATCATAAAAATTATCCAACTATTTATCATTTGAGAAAGACATTGGCTGATACACCTGATAAAATGGATATCCGTCTCATCTATCTTGCCTTGGCTCATATTATCAAATACAGAGGTCATTTTTTAATTGAGGGGGATTTGGATATTGAAAATATTGGTATTCAAGATTCTTTTAAGTCCTTCATAGAAGAATACAATACTCAATTCGGGACAAAACTTGACTCGACTACTAAAGTCGAAGCAATCTTTACAGAAAATTCTAGCAAGGCAAAAAGGGTAGAAACGATTTTAGGCTTGTTCCCAGATGAAACTGCTGCAGGTAATTTGGATAAATTCTTGAAACTGATGCTTGGCAATCAGGCGGATTTTAAGAAAGTTTTTGATTTAGAAGAAAAAATAACTCTCCAATTTTCAAAAGATAGTTATGAAGAAGATTTAGAACTATTACTATCTAAGATTGACGAAGAATATGCAGCTCTATTTGATTTGGCAAAGAAAGTTTATGATGCTGTACTATTATCTAATATTTTGACTGTCAAGGAAAAAAACACAAAAGCTCCACTCTCTGCCTCTATGATAAAGCGCTATGAAGAGCATAAAGACGACTTAAAAGCCTTTAAACGTTTTTTCAGAGAGCGGTTACCTGAAAAATATGAAACAATGTTTAAAGACTTGACTAAGCCGAGCTATGCAGCTTATGTCAGCGGTCTGTATAAAAAAGATGCTAAGAGAGGTTTGGTGCCAACTTCCAAGAGAGTAACTGAAGACGATTTTTATAAATTTAGCAAGGGATTATTGATAGATGTAGAAGGAGCAGAGTATTTTCTTGAAAAGATAGAGCGAGAGGATTTCTTACGCAAGCAACGTACCTTTGACAACGGAGCTATTCCAAATCAGGTGCATGTAAAAGAATTGCAAGCTATTATTTTAAATCAAAGTAAATATTATCCTTTTTTAGCAGAAAATAAAGAAAAAATTGAAAAAATTTTGACTTTTAGAATTCCTTATTATGTAGGGCCTTTAGCAAGAGGAAATAGTTCTTTTGCCTGGCTTCAAAGAAAGTCAGATGAAGCCATTCGTCCTTGGAATTTTGAGCAAGTTGTTGATATGGAAACTTCAGCTAGTCGCTTTATTGAACGGATGACTTTGCACGATCTTTATTTGCCAGATGAGAAAGTGCTACCGCGCCACAGCCTTATTTATGAAAAATATACAGTCTTTAATGAATTGACCAAAGTACGATTTACACCAGAAGGTGGCAAAGAAGTCTATTTTTCAAAAACAGACAAGGAAAACATTTTTGATTCATTATTTAAACGCTATCGAAAAGTTACTAAAAGAAAATTGAAAGATTTTATCGAAAAAGAACTAGGATATGGTTATATAGATATTGATAATATTAAAGGAGTTGAAGAACAATTTAATGCTTCTTATACAACCTATCAAGATTTACTGAAAATTATCGGTGACAAAGAATTTCTAGATAACGAAGAAAATAAAGATTTATTGGAAGAAATCATCTATATTCTGACAGTCTTTGAAGACCGGAAAATGATAGAAAAGCGCTTGAGCGAACTTAATATTCCTTTTGAGAATAAGATTATTAAAAAATTAGCTCGGAAAAAATACACTGGTTGGGGCAATTTATCAAGGAAATTGATTGACGGTATTCGGAACCGTGAAACAAATCGAACAATTTTAGGGCACTTAATTGATGACGGCTTCAGTAATCGTAATCTGATGCAGTTAATCAATGATGATGGCTTGGATTTTAAAGAAATCATTAGAAAAGCACAAACGATAGAAAATATTGATACCAATCAGGCGTTAGTGAGCTCACTTCCGGGCAGCCCTGCTATTAAGAAAGGGATTCTCCAAAGTTTAAATATTGTAGACGAAATTATTGCGATAATGGGATATGCTCCTACTAACATTGTTATAGAAATGGCTCGAGAAAATCAAACAACTCAAAAAGGACGGGATAATTCCGCCCAACGTTTGAAAAAAATCGAAGACGGAATTAAGCTTTTAGGTAGTGATTTACTGAAACAAAATCCGATCCAAGACAATAAAGACTTACAAAAAGAAAAACTTTTCTTGTATTATATGCAAAATGGAATTGATTTGTATACAGGTCAACCTTTGAACTGCGATCCAGATAGCCTTGCCTTTTACGATGTTGACCATATTGTTCCACGAAGCTATATCAAAAACGATTCCTTTGACAATAAAGTTTTAACAACTTCAAAAGGAAATCGCAAAAAACTTGATGATGTTCCTGCTAAAGAAGTGGTTGAAAAAATGGAGAACACATGGAGAAGGCTTCATGCTGCTGGACTGATTAGCGATATTAAATTATCTTATCTGATGAAAGGAGAGTTAACGGAAGAAGATAAGGCTGGATTTATCAGGAGACAACTTGTTGAAACGCGACAAATTACCAAGCATGTTGCAAGACTATTAGATGAGAAACTCAATCGCAAGAAAAATGAGAACGGTGAAAAGTTACGAACTACAAAAATTATCACTTTAAAATCCGTTTTTGCTTCTCGTTTTAGAGCCAATTTTGATTTATATAAACTTCGTGAGCTAAATCATTATCACCATGCACACGACGCTTATTTGAATGCTGTTGTAGCGCAAGCCCTTCTTAAAGTCTATCCAAAATTTGAAAGGGAATTAGTTTATGGAAGTTATGTAAAAGAAAGTATTTTTAGTCGTAAGATTAGTGCGACCGAACGAATGAGAATGTACAATAATATCCTCAAATTTATTTCTAAAGACAAAAAAGTCGATCAGGAAACAGGAGAAATTGTTTGGGATAAAAAAGAAATTGAAAATATCGTTAAAAAGGTTATTTATTCTAGTCCGGTAAATATTGTCAAAAAACGAGAAGAACAATCAGGCGCTCTCTTTAAGCAATCCAATATGGCAGTAGGTTATAATAATAAACTTATTCCACGCAAGAAAGATTGGTCTGTTGATAAATATGGGGGCTTTATTGAACCAGCTGAAAGCTACTCTTTAGCCATTTTCTACACAGATATAAACGGTAAAAAACCTAAGAAAAAATCTACAATCATTGCCATTTCAAGAATGGAGAAGAAAGATTATGAGAAAGAACCAGAACGATTTTTAGCTCAAAAAGGTTTTGAGCGAGTTGAGAAAACAATTAAACTTCCTAAGTATAGTCTGTTTGAAATGGAAAAAGGGCGTCGTAGACTTTTAGCAAGCTCAGGAGAATTACAAAAAGGCAATCAAGTTTTGCTTCCAGAGCATTTGATACGACTTTTATCTTACGCTAAAAAGGTTGATGTGCTCGTCAAATCAAAAGATGATGACTATGATTTGGAAGAGCATAGAGCAGAATTTGCTGAATTATTAGATTGTATAAAGAAATTTAATGATATGTATATTTTGGCGTCTAGCAATATGAGTAAAATTGAAGAAATTTATCAGAAAAACATTGATGCTCCGATTGAAGAAGTGGCTAGATCTTTTGTTGCTCTTTTGAATTTTACAATGATGGGAGCCGCTACCGATTTCAAATTCTTTGGTCAAATAATTCCTAGGAAACGCTATCCTTCAACAACTGAATGCCTCAAATCCACTCTCATCCACCAATCGGTTACGGGTTTATATGAGACACGAATTGATTTGAGTAAGTTGGGGGAAAACTAATGGGTTGGCGAACGGTTGTCGTAAAGACACATTCAAAACTTTCTTACAAAAATAATCATTTGGTTTTTAAAGATGCCTATCAGACAGAGTTAATTCATCTGTCTGAGATTGACATCTTGCTTTTGGAGACGACTGATATTGTTTTGTCCACCATGCTCATTAAGCGATTAGTTGATGAGAATATCCTAGTCATCTTTTGTGATGATAAGCGTTATCCGACGGCTTACTTAATGCCCTATTATGCCCGCCATGATTCTAGTTTGCAATTAAGTAAGCAAATTGCTTGGCCAGATGAGATAAAAGCCGAAGTTTGGACAAACATTATTGCTCAAAAGATTATCAATCAATCTATGTATCTTGGAGAGTGTGGCTTTCTTGAAAAATCTCAATCAATTATTGATTTGTATCATAGTCTAGAATTATTCGATCCTAGTAATCGGGAAGGTCATGCGGCGCGTATTTATTTTAATACATTATTTGGAAATGATTTTAATCGTGACCAGGATAATGAGATTAACATTGCTTTGAATTATGGCTATACCTTGATATTGACGATGTTCGCTCGTGAAATCGTGGTTTCTGGTTGTATGACTCAATTTGGTTTGAAACATGCGAATCAGTTTAATCAGTTCAACTTTGCTAGCGACATAATGGAGCCTTTTCGTCCAATCATTGACCGCATTGTTTATGAGAATAGAAACAGTCCTTTTACAAAAATAAAAAGAGAATTGTTGACGATTTTTTCAGACACCTTTATTTATGACGGTAAGGAAATGTACCTTTCCAACATAGTCAGTGACTACACTAAAAAAGTAGTGAAAGCTCTCAATAATGAAGGGAAAGGAGTTCCTGAGTTTAGGATATGAGTTACCGATATATGCGAATGATTTTAATGTTTGACATGCCTGTTGATACGGCAGATGAGCGAAAAGCCTATCGAAAATTTAGAAAATTCCTTATTGATGAAGGATTTATCATGCACCAATTTTCAATTTATAGCAAATTGTTATTGAATAATTCAGCAAATACGGCTATGCTTGCTCGTTTGAAAGAACACAATCCCCAAAAAGGGAGTATCATCTTGTTGACAGTGACCGAAAAGCAATTTTCAAGGATGATTTATTTAAGTGGTGAAAAAGATATGTGTATCGCTAATTCGGATTCCCGCTTGGTCTTTTTAGGAGAGGATTTATCGGATGAAACTTAATTTTCCCTTGCTCGATGCACCGATTTCGCTGGATAAGACAACTTTTTTGGTGTTGAAGGACCAAGTTGTTTTTGCAAATATTGTGAAGCAAGTCTATCAATATTCTGAAGAGAGTGAACTTAAAATTTTTGATAAAGATTATCAGTCCTTAAAAGAATCAGAAGTGATGCTTGTCAGCGATATTTTAGGTTTTGAAGTTAATTCTAGTTCAGTTTTAAAAATCATTTATAGCAGTCTAGAAGAGCAGTTGAACGAAAAAACTGAAATCAAGTCAGAAATTGAGCGGTTGAGCTCAAAAATTACCGACTTAATTGCTTTTGAATGTTTAGAAAATGAATTGGATTTAGCATATGATGAAATAACGCTTTTAGAACTAGTTAAAGCTCTTGGGGTCAAAATAGAGACCCAAAGTGATACTATTTTTGAGAAATGTCTTGAAATTATTCAAGTTTTTAAATATTTAGCTAAAAAGAAATTGCTCATTTTTATAAATAGTTGTTCTTTCTTTTCAAAAGAAGAAATGTCGCACATAGTTGAGTATATTCAGTTAAACAATATACATGCTTTGTTTATTGAACCGAGAGAAATCTATGATTTTCCGCAGTATATCATGGATGAGGATTATTTCTTAATGGCAAAAAATATGATATAATTATAATAACTAAAAGTTTATTGGGACTAATTCAGGCTGAAGTCTAGCTGGGACGAATAGCGCGATTACGAAATTTTGTAGAAAAAATCATTCTACGAGGTTTTAGAGCTGTGTTGTTCTGAATGGTTCCAAAACCACAAAACTCGCAAACACTTTCCAAGTTGCGTTTTAGAGCTGTGTTGTTCTGAATGGTTCCAAAACTGGA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GTGTTGTTCTGAATGGTTCCAAAACAATCTAAGGCAGGCCTTGACTGCTAAAGAGGTTTTAGAGCTGTGTTGTTCTGAATGGTTCCAAAACAAGCTATCTGAATGTATTTTTACAGTTGGTGTTTTAGAGCTGTGTTGTTCTGAATGGTTCCAAAAGGATATTTTCTGGAAACTTTGTTTTTGAGGTGAAAGCCTCCTTTCTCTCAATCATAAAGATAAAATAATACAAAGAAGTACTGAACTTCTTTGTATTTTTAAGTTTTTATTGCATTTGCAATAAAAATAAGTTATACTATATAGGTGAGGAGGTTCTATGACTATTTTACGAGAGATTGGAGTGATTGCTCGGGCGCTGGATGCCATGGCAAATATTGAGTTTCGCCATGTGGATTTGGCAAAAGGGCAGTATCCTTACTTGGTTCGTATCGTGGAAAATCCGGGCATTATCCAAGAGGAGCTTTCAGACCTGCTCAAGGTCGACCGCTCAACTGTGGCACGTTCGGTTAAAAATTTGGAAAGAAAAGGCCTGATTGTGCGCAGGAGCGCCGAGGGCAATCTGAAGAATAAGGAACTTTTTGCGACGGAAGCAGGAGAAAAGGTTTATCCGCTGATTATCGCTGAGCACAGCTATTCCGAGCAAAAGGCATTGACAGGATTTTCAAAAGAAGAAGCGGAGCTGCTAGAGGGCATGCTAGCCAAGGTCAGAGAAAATATCACCAGCGACTGGGAGCCGGTCAAAAAAGGACAAAAAAGAAAGTACACAGAGGTAACAACATGAACATCACAATTGAACAAGATTTTTGGGATTTGTTTCCTGGGGCGCAGATTAGCCTGATGATTGTCAAGGGCTTGGACAATCGTGTGGATGAGAGCAAGGATCCCTATTTTAAGGAGCTGCTGGACAAGGGGAGGAAGAGATCTGAGGATTTTATCCTAGATGAGAATTTCACGCAAAATGAGGTCATTCAAGAGTGGCGTCAAGCCTTCAGCAAGTTTAAAACCAAGAAGGGCGCACGTTCGTCCATTGAGGCTTTGCTCAAGCGGGTCAGTCAAGGGCGGGAATTTCACCCAATCAATCCTTTAGTCGATATTTATAATAGTATTTCTCTTTCCTATGCCGTGCCTTGCGGCGGAGAGGATTTGGCGAAAATTGAGGGTGGTTTACACCTAGGAAAAGCAAAGGGTGGCGAGCCTTTCTTTCCACTGGGGGCTGAGAGTGACGCGCCAGCTTTGCCCGAAGAAATTATCTACTTTGACAATGCGGGCACAGTTTGTCGCTGCCTCAACTGGCGGGAAGCGCAGCGTACCATGCTGACAGAGGAAACCACGGACGCGGTTTTGGTGATTGAAGCGATTAACGCCGAGCAAAGCGAGCGGGCACAGAAAGCCATGCTGGAAATGCAGAAGCTAGTTGAGGATTACTTCGGTGTGACAGGAGAAATTACGCATTTGACTGCGGAAAATCCAAGTTTGGACTATTAAAAAGAGCTCATTTGAGCTCTTTTTTGCGATTTTTAAAGACGAAAATCTTACTGAAGACATAGTTGAGGACAATGATGAGAACCTGAGCAATCAAGGTTTCAATGGTATTGACTGCCTTTATATCATTGTTGACGAATTGTCCAATGAGCCCCGGAAAGGTTGTAACAAAGAGAAAAGTTAGGGCGACATCGAGAAAGAGAGTGGTCAAGCGAGCCGTGATAAATTTGAGCAGGCGGGGCAGCCAGCCCTGTCTTTTTTGCTTAAATACAATCGTATCATTGGTTACAAAGGCAAAGAGGATACCAGCCACATTGCCCAAAATCGTCGAGAAAATCTCGTTGCCACTGAGCTCGTAGGCCAGCATGCGCGTAAGGACAGACACGACAGTCGTCGCTACTCCGAAAAAGAGGTAGGACAAAACTTCATTGTCAAAAAATTTTTTAATGTATCTTTTCATAAATTCAGTCTACCATATTTTGCCTTTTTGTGCTATACTAGAGGAGCTCTTAAGATAAAAATGCAGGATTAAAGTTAGTTGCATATATAAACAAGTTTTGTTTCTTGTTTTTTATGTAATTGATACGAACGCCCTTTGTATCTTATGTAACTGAATTCGAGCTAAAAGCTCGGAAAAAAGATAAATCTTCCTAGGAGCTTGAGGCTTCGTCGTCACATTTTCTATTTTTTCTGCGTTTTCTTAACGCTCTCGTATCTTAAGTGCCCTTGACGCTTAGCTTCTTTCGTCAAGCATATTAAAGGCGGTAAAACCGCTAAAGGAGAAACAATGAAAAAATTAACTGTTCGTGATATGGCTCAAATCGCCCTTGTGGCAGCGATTTATGTTGTGCTGACTATAACGCCGCCGCTCAATGCGATTAGCTTTGGCGCCTATCAATTTCGGATTTCTGAGATGATGAATTTTACGGCTTTTTACAATCCTAAATACATCATCGGTGTGACCATTGGCTGCATGCTGGCAAATTTCTTTAGCTTCGGGCTAGTTGATGTCTTTGTCGGTGGTGGTTCGACCTTGGTCTTTCTGTCTCTAGGAGTTTTCCTCTTTAGAAAATACATGAAAGACTATCTCTTCAATGGTTTCATCAATAAGGCTTTCTTTTATTTTGCCCTATTCTTTTCACTGTCCATGTTCACCATTGCCCTAGAACTCCACATTCTGCAAGGTTTGCCTTTCTTTCTGACTTGGTTTACCACAGCCGTGGGAGAATTTGCTTCGCTTCTGGTCGGTGCCGTGATTATGGACAAAATCGGCAAGCAAATCAATCTGAAAAACTAAACATCAATAAACTGGGAATTTCTCAGTTTTTTTTGTGGCAAAATTTCCCAAAATAAAGGGAGAAAAACAGAAGATTTTTTCTTTTTGTGTTAAAATAAAGATATGAAGGAAAGAATGTCCCAATTAGTCACTTTGCTCAATCGCTATGCTCACGAATATTACACGAGCGACAATCCCAGCGTGTCAGACAGCGAGTATGACGCTCTTTATCGCGAGCTGGTTGAGCTTGAGAAAGACTATCCGCAAGAGATTTTACCAGATAGCCCGACCCACCGCGTGGGCGGAAAAGTTTTGGAAGGTTTTGAAAAATACCAGCACCAGTATCCGCTTTATAGTTTGCAGGATGCTTTTTCACGTCAGGAGCTCGATGACTTTGACAATCGCGTGCGCAAGGAATTTCCCAAGGTTTCCTACTTATGCGAGCTGAAAATTGACGGTTTGTCCATTTCTTTGACCTATGAAAATGGGGTGCTAGTGGTGGGAGCGACCCGTGGCGACGGCTCTGTCGGTGAAAATATCACGGAAAATCTCAAGCGTGTCAAGGATATTCCTTTGACCTTGCCAGAAGCGCTCAATATAACGGTGCGCGGTGAGTGCTATATGCCGCGCAGCTCTTTTGATGCGGTCAATCAGTATCGGCAGGAAAATGGTGAGCCAGAATTTGCCAATCCGCGCAATGCGGCAGCAGGAACCCTGCGCCAGCTGGATACTTCTGTGGTGGCAAAGCGCAATCTAGCGACCTTCCTTTATCAGGAGGCTAGCCCGACCAATGAGCCCAGCCAAGAAGCTGTGCTGGAAAAGCTGGGGAAGCTAGGTTTTACGGTCAATGCCAATCGTATCCTTGCTCAGTCTATGGAGCAAGTTTGGGCTTTTATCGAAAAAATCGAGCAGGAGCGTGAACACTTGCCCTATGATATTGACGGCGTTGTTATCAAGGTCAATGATTTGGAGGTGCAAGAGGAGCTTGGCTTTACTGTCAAGGCGCCTAAGTGGGCCATTGCCTACAAGTTTCCAGCTGAGGAAAAGGAAGCACAGCTCTTGTCGGTCGATTGGACCGTAGGGCGGACAGGGGTTGTCACACCGACTGCTAATCTGACTCCCGTGCAGCTAGCAGGGACGACAGTCAGTCGAGCAACCCTCCATAATGTCGACTATATCGCTGAAAAAGACATCCGCCTCCATGACACAGTCATCGTCTACAAGGCGGGCGATATTATTCCAGCGGTTTTGTGCGTGGTGGAAAATAAGCGTCAGAACCAAGAAAAACTAGAGATTCCTAGCAAGTGTCCGAGCTGTGGTAGCGAGCTGATCCATTTCGAGGATGAGGTGGCGCTGCGCTGTATCAATCCGCTCTGTCCCGCTCAGATTAAGGAAGGTTTGATTCATTTTGCCAGCCGCGACGCCATGAACATCACGGGCTTGGGTGAAAAGATAGTGGAGAAGCTCTTTGTCGAAGAGCTGGTCAAGGATGTCGCAGGTATTTACCGCTTGACGGTGGAAGATTTGCTGGAGCTGGAAGGTTTCAAGGAAAAGTCAGCGAATAAGCTCTACACGGCCATTCAAGCCTCTAAGAGCAATTCGGCCGAGCGGCTCTTGTTTGGCTTGGGTATTCGTCATGTGGGCAGCAAGGCCAGTCGTATTTTGCTGGAAAAATTTCACGATATAGAGAATTTAGCTAAGGCCAAGCAGGAAGAGATTGCGGCTCTTGATAGCTTGGGCATGGTGATTGCCGAAAGTCTAGAGACTTATTTTGCGCAGGAAGGCTCGCAAATTCTTTTGGCAGAGCTAAGAAAAGCGGGTGTCAATCTGGCTTATCTGGGCGAAAAAGTAGCGGCAGATGCAGCTCTTTCGGGCATGACCGTTGTTTTGACAGGAAAATTAGAGAAATTAACACGTACTCAAGCCAAGGAAAAATTGCAAAGTCTGGGCGCCAATGTAGCAGGCAGCATTTCTAAAAAGACCGACCTAGTGGTGGCGGGGAGCGATGCAGGCAGCAAATTGACCAAGGCTCAGGAATTGGGGATTGAAATCCGCGACGAAGCTTGGCTTGAGAGCTTGTAGAGGCAAAAGATGAATGATGTAAGAAAAAGAGCAAGGCTCATCTATAATCCGACCTCTGGTCAGGAAATCATGAAAAAAAAGATAGCAGAAGTGCTTGATGTTCTAGAAGATATTGGCTATGAAACTTCTGCCTACCGGACGACGCCAAAACCTCTTTCAGCACAGAAAGAGGCCGAGCGTGCGGCTAAGGCAGGTTTTGACTTGGTCATTGCTGCTGGTGGGGACGGTACCATTAACGAAGTGGTCAACGGCATTGCTCCCTTGGAGGAACGTCCGAAACTGGCAATAATTCCAGTTGGGACAACCAATGACTATGCGCGTGCCCTTAAAATTCCGACTGGTAATCCTGTAGCAGCAGCACGTATTGTTGAAAAAGGAAAGCCTGTTTTTCTAGATATTGGGCGAGCTTATGGTGATAAATATTTTGTTAACATTTCAGCGGCGGGAACTTTAACCGAGCTGACTTACAGCGTTCCCAGTGAAGTCAAGACACGCTTGGGCTATTTTGCCTATGTAGCTAAGGGTGCAGAAATGCTGCCACGGGCACAATTTCGTCCTGTGCGTATTACCCATGATAAAGGAATTTTCATCGGGAAGGTTTCTTTGATTTTTGTTGCCTTGACAAATTCTATCGGCGGCTTTGAGCAATTAGCGCCTGACGCCAAGTTGAACGATGGCAATTTTACACTAATACTTGTAAAAACAGGTAACCTTTTTGATATTTTGTCGCTCATGATTCAGGCCTTGAATGGTGGACAGCATATTACTGACCCCAAGATTGAATACATCAAAACGAGCCATCTCAAGTTAGAAATTTTAGATGAAAATTCACCTTTTATGATTAATCTTGATGGTGAATACGGGGGTGATACGCCAGTGGAGCTAGAAGTTCTTCACAATCATCTAGAATTTTTCGCTAATGTGGATGAGATAGCAGACGAAGCGCTTTTAGATTTTAATAATGATGCTATTTGAGGCTCTTTGTCAACTGTAGTGGGTTGATGAGAAGTTATAATCTGAGCCTGGGACAATAGTCCCTTATCTCCAAAAAAAGCAACGGCAAATCCGTTGCTTTTTTGCATGGTTGCGATAGTCTTGGTAAAATAGAATTGCACAATAAACCATTTAGAAAGGCTATCCCATGCATATTCACTATAACACAAATCAAACAACTTTACCACTAGAAATCAGTTCTTTCTTGCCACAAGACCATCTCGTCTTTACGATTGAAAAAGTGGTGAATACTTTGGAGGATTGTCACTTCCACGCCTTCTATCAT</t>
  </si>
  <si>
    <t>MKKPYSIGLDIGTNSVGWAVVMEDYKVPSKKMKVLGNTDKQSIKKNLIGALLFDSGETAVERRLNRTTSRRYDRRRNRIRYLQHIFAEEMNRADENFFHRLKESFFVEEDKTYSKYPIFGTLEEEKNYHKNYPTIYHLRKTLADTPDKMDIRLIYLALAHIIKYRGHFLIEGDLDIENIGIQDSFKSFIEEYNTQFGTKLDSTTKVEAIFTENSSKAKRVETILGLFPDETAAGNLDKFLKLMLGNQADFKKVFDLEEKITLQFSKDSYEEDLELLLSKIDEEYAALFDLAKKVYDAVLLSNILTVKEKNTKAPLSASMIKRYEEHKDDLKAFKRFFRERLPEKYETMFKDLTKPSYAAYVSGLYKKDAKRGLVPTSKRVTEDDFYKFSKGLLIDVEGAEYFLEKIEREDFLRKQRTFDNGAIPNQVHVKELQAIILNQSKYYPFLAENKEKIEKILTFRIPYYVGPLARGNSSFAWLQRKSDEAIRPWNFEQVVDMETSASRFIERMTLHDLYLPDEKVLPRHSLIYEKYTVFNELTKVRFTPEGGKEVYFSKTDKENIFDSLFKRYRKVTKRKLKDFIEKELGYGYIDIDNIKGVEEQFNASYTTYQDLLKIIGDKEFLDNEENKDLLEEIIYILTVFEDRKMIEKRLSELNIPFENKIIKKLARKKYTGWGNLSRKLIDGIRNRETNRTILGHLIDDGFSNRNLMQLINDDGLDFKEIIRKAQTIENIDTNQALVSSLPGSPAIKKGILQSLNIVDEIIAIMGYAPTNIVIEMARENQTTQKGRDNSAQRLKKIEDGIKLLGSDLLKQNPIQDNKDLQKEKLFLYYMQNGIDLYTGQPLNCDPDSLAFYDVDHIVPRSYIKNDSFDNKVLTTSKGNRKKLDDVPAKEVVEKMENTWRRLHAAGLISDIKLSYLMKGELTEEDKAGFIRRQLVETRQITKHVARLLDEKLNRKKNENGEKLRTTKIITLKSVFASRFRANFDLYKLRELNHYHHAHDAYLNAVVAQALLKVYPKFERELVYGSYVKESIFSRKISATERMRMYNNILKFISKDKKVDQETGEIVWDKKEIENIVKKVIYSSPVNIVKKREEQSGALFKQSNMAVGYNNKLIPRKKDWSVDKYGGFIEPAESYSLAIFYTDINGKKPKKKSTIIAISRMEKKDYEKEPERFLAQKGFERVEKTIKLPKYSLFEMEKGRRRLLASSGELQKGNQVLLPEHLIRLLSYAKKVDVLVKSKDDDYDLEEHRAEFAELLDCIKKFNDMYILASSNMSKIEEIYQKNIDAPIEEVARSFVALLNFTMMGAATDFKFFGQIIPRKRYPSTTECLKSTLIHQSVTGLYETRIDLSKLGEN</t>
  </si>
  <si>
    <t>51663.SAMN03876484.ADU72_1307</t>
  </si>
  <si>
    <t>GCF_001611135.1</t>
  </si>
  <si>
    <t>Pediococcus damnosus strain TMW 2.1535 chromosome| complete genome.</t>
  </si>
  <si>
    <t>GTTTTAGAAGAGTGTCGAATCAATATAGTTAAGAGC</t>
  </si>
  <si>
    <t>CGGATACTAGTGAAACCGGAATTGGACTGTTTTTGATGACGGAAATATTTTTAGTGCTGATTGATCCGTCCGGACTTAACAAGGTATTATCCATGTCTAAAAAAATATGTTGAATCATAATGATTTTCTCCCTCTTTTAGTTGATACTTAGAGTGTAGCATTAAAGCGCTACCAGTGGAATGAATTCTATATCCTTTTAATGGGCAAATCGTTCGCATTAACCGATTTGCGCTCGTTATAATTGAGCTACAAATGAATTTAACTCAACTCAAAATAAGGAGACTATTATGGCTTACAAATCAGTTAATCCCTACACGAACGAGACGTTAAACGAATATGAAAACGCAACGAGTAATGAAATTGAAGCTGCTCTTCAAACGGCGACGGATTTGGCCCAATCTTGGGAAACTGTTTCTATCAGTGAACGGGCAACCGTGCTCCATGCAGTAGCCAGCCAATTACGTGATGAAAAACAAGCGATGGCCGAAACAATGACCCGTGAAATGGGAAAATTGATTGGTGAATCTGAAGATGAAGTCGATTCATGCGCCTCAATTGCCGATTATTTTGCGGATCATGCAGAAGAATTCATGCAACCAACTGAAATTGAAACGAAGGACGCCAAGGCAACCGTTTTAAAACAGGCTTTTGGCCCAATTTTGGCGTGTGAGCCTTGGAATTTTCCGTTGTATCAAGTAATGCGGATTTTTGCCCCTAACTTTATGGTCGGCAACCCAGTTATTTTAAAACATGCGTCGATTGTACCGGGTTCGGCACGAAAGATTTCGCAAATTGTGGATGATGCCGGTGCTCCTGAAGGCAGTTTGATTAATCTTTTTTTAGACTATGATCAAATTGCTGATATGATTGCTGACCCAAGAATCGCAGGAGTAGCCTTAACGGGATCCGAGCGGGGTGGTAAATCAGTGGCCAAGGCGGCTGGTGAAAATTTGAAAAAGTCGACATTGGAGTTAGGCGGTAATGACGCGTTTGTCGTTTTAGAAGATGTGGATCGAGAACTTTTATATAAAGTGGCACCAGCGGCTCGTCTTGCCAACTCTGGCCAAACTTGTACAGCATCTAAACGATTTATTGTCCCCGATGCACTTTACGACGATTTTATGGATGCGTTAATTGTGAGCTTTTCTGAAATGAAGATGGGAGACCCACTGGATCGCACCACAACCTTAGCTCCGATGTCGTCTGAACATGGGAAAGAAAAGCTTCAAAAACAAGTTGATGAAGCAATTGCCAATGGTGCAGAAGTTGTCTATGGTAATGAATCCGTGCAAGCGGAAGGGCAATTCTTTATGCCGACGATTTTGACGGATATAACTCCAGAAAATCCCATTTTTGATCAAGAACTGTTTGGACCGGTTGCCCAAGTTTTCCGAGTTCACTCAGAAAAAGAAGCAATTCAGCTCGCTAACAATTCGCAGTATGGCTTGGGAAGTGTGGTCATGTCCTCTGATTTGAAACATGCCGAAGAAGTTGCCAGTCAAATTAAGGCCGGCATGACGTTTGTAAATCACGGTTGGACCAGTTTACCAGAATTACCATTTGGCGGAATCCGCAATTCAGGTTATGGGCGTGAGTTAAGCAAACAAGGATTGATGACTTTTGTAAATGAACATTTAATTTATACAGCAGAAAATAAAGAATAGGATATGGACGATTGCAATAGGTAAACTCGAAGAAAGTAGAGTTTGCCTATTTTTTATTCGAATAATTTAAAAATTACAAATTAATTAATATAACCATAATTAAAATCAATGATCATAACATAAAATTGATGATACTATGATATAATATTTTTAGCTACAGTCATGCAGGCAGTGAGTTAGCCAACTTAAAGTGAATTTTTTTGAGTGTGAATAAATTTACTGTGGCAGTAAAGATGTGAAATATAGAGGAGACTAATTATGGATGACAAAAAAATGTTTTGTCCAAATTGTGGCGCAGAAACCGCAAAGAGTGCTCATTTTTGTAAGCAGTGTGGATTCAATATTGCAGATTATCTTGCTAAACAAACAAGTGAAGTACATACACAACCAGAACAATCTGGTGAAACACCAACCAATAAAACTAATGCTGGTACTGACAATGATTCTGTAGGTCAGAAATATAATGAAAATGAGGAACAGACCCGGGCGGCTGCAAATTATCAGACAAAACCGCAAAAAAAATTACCAAAATGGGCAACGATTCTAATTGCGTGTGTTGTGGTTCTCTTAATCGGAGGATATATGTTTGGGTCTGATTACTATCAAAAATCCAAACAATTAGATCGGACAATTTCTGCAATTCAGGGCGACAAAAATGTGGCTCATTACTTTACGACCACGGATCCTAATTTAAAAATCACAAATAAAAACATGGAACCCTTTGTCAAAAGCATGACTGATAACAAACAAAAATTAAGTATCTTAAAGTCCCAATTAGGTAGTATAAGCGGGATGACCACCAATCAGAAATTTATTTTTAAGTTGGACGGAAAAGCATGGTTACTATTTCCAAAGTATCAGGTGTTTGTAAAGCCAGTCTATCCAATCGTCTCAACGAATCACACTGATGTAACTTTATCAGTTGATAAAAAGAAAGTGCTCAACACAACTGCGACAAAATTGTCTAAAAAAATCGGGCCGCTTGTGCCCGGATTGTATAATCTAAAATCAACCGGGACAGTAAATGGGCATGCAATGACCAACAGTGCAGACTATGAAGTTGATAGTAATAAGGCCTATGATCTGTCGTTAAAGACGATTTCTTTTGATGTAAAAGGATATGCAAATTCCAAAATATACTTAAACGATAAATATAAGGGAACGATTGATAGTTCAGGCGTTTACTCTTTTAATAATATTCCTTGGTCCAGTGTGATGAAACTGCAATTGAGGTATAAGACGGGTCAGGGAACAATTTCGTCAACCACAAAATCAATCAGTGAAAGCGATGATGGAACGGAAATTAGTGTTGATTTTCCGGGAATTATGACTAAGTCTGATGCCAGCGATGAGCTGGATAGTATTTTCTCTGGATTTGAAGCAGTAGCTGCAGATGGCGAGGAAAGTGACGCGACTGATTATAATGGGAACAAACTTTCCGAAAGTTTTATAAATGGGTCTTCAAATTCGCAATATCAAGATCTGTTGAAAATGTCTAAAGGCTATTACAAAGATGATGATATTAACAGTGTTAGTTATGATCCTGAAGTGAAGAGTATTGTGCCAAGTGGCCGAAATAGCGCGGATGTAACTTACGATGTAACTTTTGATTTCGATGATTCCGATAATGAACGAGTTCAAATTTATCGGTATGTCGCAACGTTTGTACAAAATTCTGATACAGACGAGGGCTATCAGGTTAAAACAATTACGCCTTCGAAATTGATTAGTGATAAAAAAGAAGACAATGATTAACAGATAGATAATCTTAAAGTGTTGGAAGGGTTTAAACAAACCTTTCAATTCTTTTTTATTAACTTGGGATTATTAATTGACTAATGATTTGTTTTTTGGTTTCATTAGGTTAAATACAAATCAATATTTTAAGGAGTAGCCATGACAAATCAAGTGACGGTTGTTGGCAGTTTGAATATGGATATCCACATTCCGGTTGACCATATCCCTTTGCAGGGAGAAACATTGAGTTTATTAAGGCCAAGTAGTCAAGCTGCCGGAGGAAAAGGAGCTAATCAGGCTGTCGCAGCCCAACGATTAGGTGCTTCGGTTCACTTCATTGGAACAATTGGTAAAGACGATGCTGGTCAGTTCTTGTTGAAAAAATGTCAAAATGAAGGCATTGATATTAGTGGCGTTCGGGAATTATCAGCGGCCAATACAGGTCAGGCGTTTATCATTTTAGAACCAGACGGACATAACTCCATTATGGTGGAGGGCGGTGCCAATAAACTGGGAACGGTTGAAAATGTGACCGATGACCGCGCAAATATTCAAAGCTCACAAATTTTGATTGCCCAATTGGAAACAAATTTGGAACCAGTCATTGCGGCGTTTTCCATGGCTAAAAAAGCTGGCGTCCTGACAATTTTAAATCCAGCACCGGCTTTGCCAAAGTTACCAGAAGAGTTAATCAAGTTAACGGATGTCATCACGCCAAACGAAACGGAAGCGGGGACTTTGACTAATTTGAAGGTGGAAACCAAAGCGGATTGTGAGGAATCTGCAGAAAAGTTTCGTGAAATGGGGATTGCCAATACGGTGATTACCCTCGGATCACGCGGCGTCTTCTATCAAGTTAACGGTAAATCGGATTTGATTCATGCTCACAAAGTAAAACCGGTGGATACAACGGCCGCCGGTGATACTTTTATCGGCGCTTTGGCTGCCAAAATGGTCCCGGACCTAAGCAATATTGCCGAGGCGATTGAGTTTGCCAATTTGGCCTCATCACTAACGGTCCAAAAGGCGGGCGCTATGGATTCAATTCCGGATTTAGCGAGCGTAGAAAACCAGTGAGTAAATTTTGATTTCACGTCAATAACCGTTTTTAAAAATCGAGATAAAAATAGCTAGAGAAAACTGATTTAGTATAATCAAGTTTCCTCTAGCTTTTTAAATTTTATTGAATGCGTGACATTTTGACAAAGGTCACGGGTTTGCCAAATGATTGGCCTTCTCGTTCGCCTGTTTTGTTAAAACCTAGGATATGAAAAAGATGAATAGCACGCTGATTGAAAGAGGCAACTTCTAGCGTGACTTTCCCAAAGTAATGATAATGTTGCTGGGCAAACGCAAGACACTGTTGAACAAATTGGGTACCAAATCCTTTTCCAGTATCTTTCGGGCGAATACCTAAACCAATTTCTAAAATGCCATTATGAAATTGATATTCATAAATTCCAAATAACTGATCAGCATCATCTAAAATGGCATAGTAATCGCTGATCCCTGCGAGCAGTTCGTTAAGAAGATCTATGCGATTAACAGAAGTCGGAAAATTATAAAATGTGTAAGGTTCTGAATATTGCCAATCAAGATATTCATTTGCTTGTTGGGTGGTCATTTTTACAATGCGAGCCATTGCTATCAATCCCTCTTTACACGACAAGCATACGCCATATTTATGGATTTTAATAGCGTTAACGGGTGCTTATACGTGTTCTTGATTACTTTTATGTTGGCCAATTATAATTGTTAGAACAATTAAAGCTGCACCTAAAATAAGACAGAGTGTGTTAGCCCATTGCATTGGAAACGGCCGGCTGATCCCAATAACGATAATTAAGATAGCTGCAGCAATCATACGTTGATACATTTTGCTAGACATTAAATCACAATCCCTTCTAATACTTATATTTTAACAGGTTGAAGCTTATTAATCGACCCATCTAAAGAAAACGCGTACAATTTATTTGAGTGCAATAAAATTAATAGAAATGAGGAAAAACAATGTCAGTTTTAACAGATACATTTGAATTAGCAAACGGCGTCAAAATTCCTAAAGTTGGATTCGGAACTTGGCAAACCCCAGCCGGCGATGTGGCGTATCAAGCAGTACGGAATGCGTTAAAAGTTGGGTATCGGCACATTGATACAGCGAAGGCCTATGGGAACGAAGAGGATGTGGGTCGTGCAGTTCGCGATTCTGGAATTGCCCGGGATCAAATTTTTGTCACATCAAAACTTCCTGCACATAGTAAAACGTATGATGAGGCAATGGCAGATTTTGAAAGTACGTTCAAAAAGCTGAATATTGATTATGTTGATCTTTATTTGGTCCATGCACCATGGCCATGGGATGAGATTGGTAAAGATTGTGATAAAGGAAATGTTGAAGTTTGGCGGGCAATGCAAGATATTTATGCTAGTGGCCGAGTTAAGGCAATTGGGGTTTCAAACTTTAATGTGCATGATCTTAAAAATGTGCTGGCTGATGCAAAAGTAAAGCCAATGGTTAATCAAATTCAGTATTATGTTGGGTATACTGAGCCTAAGATTACAAGCTTTGCGAAACAAAACGGAATCCTAGTTGAAGCTTATTCACCATTGGCAACTGGTGGTTTGCTGAAGAACGATCAAATGTTAGCTTTAGCAAAGGAAAACAAGGTTAGCGTCGCTCAATTGGCGTTACGTTTCTGTTTACAAAATAATATCTTGCCGTTACCAAAAGCGGTTGGTCAATCACATATTGAGGATAATGCCAAATTAGACTTTGAAATTAGTGATGAAGATATGGAGAAGCTTAATGGAATGCCAGATACAGCACCTGAACATTCTCATAATAAAACCCAAGGATAATAGTAAAATCCACGCAGACTTGTTAGCTTGCGTGGATTTTTGTATGAATTGGAAAATTATAAATTAACGGATAAAATTTTCACTTGATAAGTTTCCTCTGGGGCATGGATTGTAACGATATCGCCAACGGTTTTATTTAATAATGCTGATCCCAATGGTGAAACCAGGGAGATTTTGTTTGTCTTGATATCTGCTTCCTGTTTTCCCACTAGTTGATAGTCCATTTGGTCATGATCATCCACAAATTCAATGGTAACTTTTTTACCAATTTCGACAATTTGATTATTAGTTGGTTGGACAATCTTGGAATATTGCAGTTGTTTATTTAAAAAATGAAGTCGACTTTCCAGTTGACGAAGGTCTCGTTTTGAAAAAGTATACTCAGCATTTTCGGAACGATCGCCCAAAGCAGCTGCAGCGGCCAGGCGTTTAGTTAACGCAGGACGTTTAGCTTTTAATTCTTCAATTTCTTTTTCAATTTCATGATATCCAGTTGCAGTAATTTTATTAAAATAAGGTTCTGACATAGTTGCCTCTCTTACTAGTTTAATTGCCTCCATTCTACTATTTTGAGGAGTGAAGAGCTGGTTTTTGGGCAGTTTCTTGAAACAAGCTTAGAGATGTAAACACGTCTAACCGCGGGATGCGATTCCGCTACCGACGCTCTTATAGCTCTATAGCTCCCGTTTCAATCCACTCACTGTTTTTAGGACAGCTTGGCAAAACAAGAGGCCGATCATAAGCACGACTCCCGTGGGATTGCGATCCCACATCCGTCGCACTTATGATCAGCCTCTTATCGTTTTACCTCACTCACTGTTTTAGGACAGCTTGGCAAAACAAGAGGCCGATCATAAGCACGACTCCTGTGGGATTGCGATCTCGCTTCCGTCACACTTATTTATCACCTTTTTAACGCTTTATCTCACTCACTTTAATTACCGTTCGCACTCCACTTGGAACTGGTTTTTGCCAGTCAATATCTTTGGCCGCGTCTTCTAACGAAATCGTTTTGACAGTCGTTTTAATTTTGCCCGTGCCCAATAATTTCCAGACGGCTTGATAGACAGCTTGTTGATTTTGCATCACTTTTGGTGTTTGCATACCGATGATTTGCAAGCCTGATGTGCGCAAAGCGGTCGACGGTAAGGTGATGTTTTGGCCGGCAATTGCTCCAATGGAAACAAGCGAGGTTGCCCTTTTCATCTCTAAACTAGTGGGGACGATTGATTTTAGAATCAGTTCAATGGGATGGCCCCACAAGTAATCTAAAATAATTAAATCACCTTTGATTTTCATGTTAGACAGGTTATTTAAAATTGTTTCGTCATCGTCAGCTAATGAAATTGTTTGAGTGGCTCCGAGATCTTTCAATGCGGCCAATCGTTCTGGGTTTCGACCAGTGCCAATGATTTCTGCGGCGCCCAACGCTTTGGCGGCCTGAATTGCCAATTGTCCTGCAAATCCAGTTGCACCGTTGATTAAAACGGTGTTTCCAGGTTTCATTTCTAAGCTAAATTGCAGAGGAGCAATGCTGGTTGTTAGTGAAGAAGCTGCGGCCGTGCTTGAATAAATATCAGTATCTTCAGGAATTTCAAAAAGTAATTTTGAATTGGCAACTGTCTGTTCTGCAAATGAGCCGAAGCGTGGTTTCAATGTACGAGCGGGAAAGGCCACTAGCTTACCATTATCCACGCGGCGCCCGATACCACTTGCGCCAGGGATACTTGGAAATGCAGGATGCCAATAGGTACTTGAATAATGGCGGCCAGTCGCATTGGCCTTGTCAAAATTTTCAATTGGCGCTGCTAGGACATCAATTAAGGTATCAAATTTGGTGTCAGCGACGGGAGTAGGAACGTTCAAATCAATCATTGGGGCTGTTTTAAAATCTTTTATTATTAATGCTTTCATAGTTTATTATCCTTTTTTATTTTTTTATATTACCGGTAATCAATATTTTAAATATAAAGCAAACCTTTCCTGTTGTCAACTATTAATTACTGGTAATATATAAGTGGAGGTGTAATTATGGACGAAAAGCAGTATCAAACAATTACACAGTTATTAAAACAACTTAGTGCAACCGAAAATCATAATCAACATGAAGCGTGGATTGCCAAACAAGCAGCAATTAAGGAAAATCCACAAAAAAACCATCTGACCCATAATGATTTGGATATTTTGGGTGTTCTGTTACAAGGAGAAAAAACGGTCAGTGAAGTAGTTGAGGCGGTTCAAATCACGCAGGGAGGAACTTCACGACGGATTAATCATTTGGAAAAATTAGACCTGCTAGAAAAATTTAAGCGGCCCACTAATAAAAAAACGGTTTATTTGAAACTGACGGCTGATGGTCAAAAATTGGCAACGGCCCACATTGCCCTTCATAAACATTTGCATGAAGAGACTGTGCAAGCATTGGCAGAGTTTTCGGATTCGGAGCTGGCAGTAGTGACGCGGTTTTTGCGCAAACTGGCGGATGCACAAAAGGATTTTGAGACACGTTACTAAAAACGATAACTATTAGTGGTTCTTAAATTATCGTTCTTATAATCGTTTTTGAAATGTTTAAGTGTTTAAAGGGACTAACCAATCTGAATCGATCAATTGGTTTAACGTTTTGTTGATGGGTAACCAGAGTTTTGCTTTAATAATATCCTTAAGTGATTGCCAAAATAAGGGATCATCTTTTTGAGTTTGAGTGGGATAGACGAAGAGACATTTGCCAGAAATGGTTTTGACCTCAATTTTTGCTTGATAAATACCCAATACTTGAACTTCTAAAACGGATAAGTTTTTACTGTTTAATAACATAATCATCGCTCCTTACTTTCTTTTGAATGAATATTCTAAGTATGCAGGGGTTAGATTAAATCGAATTTAAAAATCTGTGATCATTATGTGGTGTTTAAAGTAAGAAAAACTAAAGGCCTTAACCAAAAGATAAACACAGCTAAATGAAAATTAAATTGCTAAACTAAAACAGGCATAAATTGCGATGTCACACAATTTATGCTTGCTTTTTTGAATTAAGCTCGACTGATAATGCTGAGCCTTTGTTTGCTAATAATATGACCCTTTGCGGCATGGTAAAACTCATTTAACCAGAAACCATTCTGCAAACTAAGGGTGGTATCTAATGCATAAATACTCAACCAGTAATCATGATTTTTGTCTGGTGGCGTAGGACCGATGTAATGACGAGTAGTTAGTGGATCCGTTGCGCCGATTAGTGAACCAGCCGTGCTGTTATTGCCCTGAATAAAGTCAATAACATTGCTCTGACTGGCATTTTCTGGAATTGTGACCGATTTGTCAGCTGGAATGTTGACCGCAGTCCAATGAATCCATGGGAAACCACAAACTGGAACGGCATCGAAATCCAGTAATGTTAACGCCAGCGTTGTAGCATTGTCTGGAACATCCTGAATGTCAATCGGAAATGAAATCGAAGGATTGCCATTGTAAATTTGCTCTGGAGCGGCATGCTTACTGTATTTATCTAGTAATAATCCATTTGATGTCGGAACTGAAATTTTCATTATATAAAACCTCCTCGGATTGCTTGATAGCTTTACTCTACAGCAAAATTAGGGCGATATAAACTCATACGTCTCTTGACGGTAAGAAATCATGTGTTCGCGGACATTTTTGCTTAAAAATTTGCAAAAATATATGAAAGCGCTAAACAAACCTGTATTATATAAATATAGAAGTTTTAAATGGAGGAATAAGAATGACAAATGAAAAATATAGTATCGGTTTAGATATTGGAACAAGTTCAATCGGATTTGCGGTAGTCAACGATAACAATCGAGTAATCCGTGTAAAAGGAAAAAATGCAATTGGGGTGAGACTTTTCGATGAAGGAAAAGCCGCTGCAGACCGCCGTAGTTTTCGAACCACTCGCCGTCGCTTAAGTCGTCGTCGCTGGCGTTTGAAGTTATTACGGGAAATCTTTGATGCATACATAACCCCCGTAGATGAGGCGTTTTTTATCCGTTTGAAAGAATCTAATTTATCTCCTAAAGACAGTAAAAAACAATATTCAGGAGATATCTTATTTAATGATCGCTCTGATAAGGACTTTTATGAAAAATATCCAACAATCTATCATTTGCGTAACGCATTAATGACTGAGCATCGAAAATTTGATGTGCGTGAAATCTATTTGGCAATTCATCATATTATGAAATTTAGAGGCCATTTTTTGAATGCGACCCCTGCCAATAATTTCAAAGTTGGCAGACTAAATTTGGAAGAAAAATTTGAAGAATTAAACGATATTTATCAACGTGTTTTTCCTGATGAATCAATAGAATTCCGAACAGATAATTTGGAACAAATTAAGGAAGTTCTATTAGACAATAAAAGAAGTAGGGCTGATCGCCAACGTACGTTAGTTAGTGATATTTATCAGAGCTCCGAAGATAAAGATATTGAAAAACGAAATAAGGCTGTTGCAACAGAAATTTTAAAGGCATCTCTGGGCAATAAAGCAAAATTAAATGTCATTACTAATGTGGAAGTGGACAAAGAAGCCGCAAAAGAATGGTCGATTACTTTTGATTCCGAAAGTATTGATGATGATTTGGCAAAAATTGAAGGCCAAATGACGGATGATGGGCATGAGATTATTGAAGTTTTGCGTAGTCTGTACTCCGGAATTACTTTATCCGCAATTGTCCCTGAAAATCATACGTTATCTCAATCAATGGTGGCAAAATATGATTTGCATAAAGATCACCTTAAGTTGTTTAAAAAATTGATTAACGGCATGACAGATACTAAGAAAGCCAAGAACCTTCGTGCGGCATACGATGGCTATATTGACGGTGTAAAAGGCAAAGTTTTACCTCAAGAAGATTTTTATAAACAGGTTCAGGTTAATTTAGATGATTCCGCAGAAGCTAATGAAATTCAAACTTATATCGACCAGGATATCTTTATGCCTAAGCAACGCACGAAGGCAAATGGCTCGATTCCACATCAATTGCAACAACAAGAATTGGATCAGATTATTGAAAATCAGAAGGCTTACTATCCTTGGTTAGCGGAATTAAATCCCAATCCTGATAAAAAACGGCAGCAGCTTGCTAAATACAAATTGGATGAATTGGTTACATTTAGGGTGCCATATTATGTTGGACCGATGATTACGGCCAAGGATCAGAAGAATCAATCAGGGGCTGAGTTTGCCTGGATGATTCGTAAGGAGCCTGGAAATATTACGCCATGGAATTTTGATCAGAAAGTGGATCGGATGGCAACGGCTAATCAGTTTATTAAACGAATGACCACTACGGATACCTATTTATTAGGTGAGGATGTTTTACCAGCACAAAGTTTGTTGTATCAAAAATTTGAGGTTTTAAACGAATTGAATAAAATTCGAATTGATCACAAACCAATTTCTATTGAACAGAAGCAGCAAATTTTCAATGATTTATTTAAGCAGTTCAAGAATGTGACGATTAAACACCTGCAAGATTATTTGGTTTCGCAGGGACAATATTCTAAGCGACCACTTATTGAAGGCTTGGCAGATGAAAAACGATTTAATAGTAGTTTGAGCACTTATAGTGATCTATGTGGAATTTTTGGAGCAAAATTAGTCGAAGAAAATGATCGCCAGGAAGATTTAGAAAAAATTATTGAGTGGTCGACAATTTTTGAAGATAAGAAGATTTATCGAGCTAAACTAAACGACTTAACCTGGTTAACAGATGACCAAAAAGAAAAGTTGGCAACTAAGCGTTATCAAGGTTGGGGCAGACTATCAAGGAAATTATTAGTTGGATTGAAAAATTCGGAGCACCGTAACATCATGGATATTCTCTGGATTACCAATGAAAACTTTATGCAGATTCAAGCTGAACCGGATTTTGCTAAATTAGTGACAGATGCTAATAAGGGAATGCTGGAAAAAACGGACTCACAAGATGTCATTAATGATTTGTATACCTCTCCCCAAAATAAAAAAGCAATCCGCCAAATTTTGTTAGTTGTCCACGATATTCAAAATGCGATGCATGGGCAAGCACCGGCCAAAATCCATGTCGAGTTTGCACGAGGCGAGGAACGCAATCCTCGTCGATCTGTACAACGTCAAAGACAGGTTGAAGCTGCTTATGAAAAAGTGTCAAATGAATTGGTAAGTGCTAAGGTACGCCAAGAATTTAAAGAGGCAATTAATAATAAACGTGATTTTAAGGATCGTTTATTCTTGTACTTTATGCAGGGCGGGATCGATATTTATACTGGTAAGCAACTTAATATTGATCAACTTTCTAGTTACCAGATTGATCACATTTTGCCACAAGCGTTTGTTAAAGACGATTCATTGACTAATCGGGTTTTAACAAATGAAAATCAAGTAAAGGCAGATTCGGTGCCGATTGATATTTTTGGTAAGAAGATGCTTTCTGTTTGGGGAAGAATGAAGGATCAAGGTTTAATTTCGAAAGGTAAGTATCGAAATCTGACAATGAATCCCGAAAATATTTCTGCTCATACTGAAAATGGATTCATTAATCGTCAGTTAGTGGAGACGCGCCAGGTTATTAAGTTGGCTGTAAATATTTTGGCTGATGAATACGGAGATAGTACACAAATCATTTCTGTGAAGGCTGACTTGTCTCACCAAATGCGCGAAGACTTTGAGTTATTGAAAAATCGGGATGTAAATGATTATCATCATGCATTTGATGCTTATTTGGCAGCATTTATTGGAAATTATCTTCTGAAACGTTATCCAAAACTGGAGTCCTACTTTGTTTACGGTGATTTTAAGAAGTTTACTCAAAAGGAAACGAAGATGCGACGGTTTAACTTTATCTATGATCTGAAACATTGTGATCAAGTGGTTAATAAGGAGACCGGTGAAATTCTATGGACTAAGGATGAAGATATTAAATATATTCGTCACTCATTTGCTTACAAGAAAATTCTCGTGTCTCATGAAGTACGTGAAAAAAGAGGAGCTTTATATAATCAAACTATTTATAAAGCAAAAGATGATAAGGGTAGTGGTCAAGGAAGTAAAAAATTAATTCGTATAAAAGATGATAAGGAAACCAAGATATATGGCGGATACTCTGGAAAAAGTCTTGCATATATGACTATTGTGCAAATTACAAAGAAAAATAAAGTGAGTTACAGAGTTATTGGAATACCAACACTTGCGTTAGCTAGACTGAATAAGCTTGAAAATGATTCCACCGAAAATAATGGTGAACTTTATAAAATTATTAAACCACAATTCACTCATTATAAGGTTGATAAAAAAAATGGTGAAATTATTGAAACAACTGATGATTTTAAAATAGTTGTATCAAAAGTTAGATTCCAACAACTTATTGATGATGCTGGTCAGTTTTTTATGTTAGCAAGCGATACTTACAAAAATAATGCTCAACAGCTAGTGATTTCTAATAATGCACTTAAGGCTATTAACAATACAAACATTACCGACTGTCCAAGAGATGACCTTGAACGGTTAGATAATCTAAGATTGGATTCGGCTTTTGATGAGATTGTGAAAAAAATGGATAAATATTTCTCAGCATATGATGCCAATAATTTTAGAGAGAAAATTAGGAATAGTAATTTAATTTTTTATCAGTTACCAGTTGAAGATCAGTGGGAAAATAATAAAATTACAGAGCTTGGTAAGAGAACCGTACTAACTAGAATCCTTCAAGGATTGCATGCAAATGCAACTACAACAGATATGAGTATTTTTAAAATAAAAACTCCATTTGGACAATTACGTCAAAGGAGTGGTATTTCTCTGAGTGAAAATGCTCAGCTTATATATCAATCGCCAACGGGACTATTTGAACGAAGGGTTCAGCTAAACAAAATTAAATAAACGAAAAAAGCTACTGCAGGTTTTAACAATCTGCAATAGCTTTTCTTAAATGACATATGTATGGGCCGATAGCGGCCTCAAAAGATAAAACTCAGCCGAAGCTTTGTTTGATTTTAACTCAGAGCGTCAAATCAATATAGTTAAAATGTTGAGTGTGTCGAACTCAATAAATGAATAATATCATATTAACGCTTTCAAAACAAGGAGAAACCTTTTATGTATGTGTCAAGTTTTCCTAGGTGCCTTATAATCAACCAAATATTTATACACAATAATTAGTTTGAAAATATTTTTGCCATTGCTCCGATAGGGCTACTTGTTGGGGCATCAACTGGTATTTTACCTGAAAGAACTCCAATATGCTTAGAATGGTGCTTGTTGCTCAGCTGAGCTGAACTCAACGTCTTCAATGATTCCGTAGCGATCTCAATCGTTAGCTCTTGTAACTTTCTTAAACCACCACGTAAGTATTTATCTAGCTTACCGTTTACCCGAGCTTCAATTAATTTCAACATAGCCTCAAGGCCCTTTTCGGACCATACTTTGCCTTGCTTTTTCATTCGATACGTGTACGCTCTGTGTGAGCTTTCAACGGATCCCAATTTGCCGACCCTCATGAAGCCACGATCGTGTGGAGACTTTATAAACTGCCAATTTCTTGCCAAATATTGTCTTAGGACCCTTAGGCTCTCAAGTTCCTTATCAGTTTTAATTTGCGACTCAAATGTATCTAAAATAACGTTTAACTGATTCTGATCATACAGGCTAACGCTCTTAACGGCCTTATCAACCAATGGATTAAATAAACCAAAGGTTTGTTTAATCTTTTTGACAAAGTGATACCGATCGATAGTAAATTCAACTCTTTGAGCACTCGGAACTATTTCTCGCATACTTTTCGGGTTATACCCTGGGCCACCATCACTTGCTGTAAACACGGTCATTTCACTGATTTTATAATACTTCTCAATGTAGTCAGTTACTCGTTTTTGAACCTTTTTTTGATTGATACCAACAAACTCAACTTTGTTTGATCTTGTTCCATCTAATCCTGATTCAAAAACAATGTAATGGTGGACGTCTTGTCTTCGTCGATTAATTTTGTGTATCTCAAAGGCATCGCCTTCAACCACTAAGTTTTCAACTTTTCGTTTCTTAACTAGTTTCTCTTCGGACGATTTTTCTTCTGTCTTCACGGTATCTGCCATGTCTCTGATAATTCGGTCTACTGACCAGGCACTAATATCCGTCTGACTTGCCAGATTGATCATTGCGGCCGTATTTCTCATCGTTGTCGTTTGCCCAATTTTGGCAACGACACTTTTAAAATAAGGTGAAATTCTTTTTCTTTCTTCCAACTGAAGTTGTTCATCCAACGGGAAGTAATAACTTCCATTGGGTCGAAGATAACATCTTCTTTCAAAATTCACGGCGCCAAACATAAACTCAATTGTTCTGGCCTGTCGATTAATGAATGTATTTTCTGCCGGAATTGATGGAACGAGTGTTTCATCTAATTGCCTCAGATATTCAGCTACAACCAGCTGGAATGACTTCCTAAGATGAAGAATTACCTGCTCCTCTAAATCAAATAAACTGTCTAAATTTCCCAATGATTCAATAAAATCTGCTAAAATATACATGAAAGACCTGTATCCTTTCCTTTAATCTTCGTCGATTAAAAGGCTACAGGTCTTTTTCTATATATTCAACTCAAAATGAATATTCCTAGAATTTTATTGACCATCTAGGAAAACCTTACACTAACCCTTTTATGGGATGGCGGACGGTGGTTGTGACCCAACATGCTAAGATTTCCTACTCTGGTCATTGCGTGGTTGTTCAAACGCAAGATAGTACTAATCAGATTCCGGTTAGTGATATCCAGATTCTATTGATTAGCACGACTAGAGCAGTAATAACTAGTGCAGTGATTAGTGAATTGGCCAAGCATCAAAGTAAAGTGATTTTTACGGATAACAGTGGTGAACCGGTAACTGAAACTATGGATTATTATCCAAACAATCGTGACCCACAGTTATTGCAGACACAATTTAATTGGAACGAAGAGCGAAAAACCTCTTTATGGACGAAGATTATTGTGCAGAAAATAACTAATCAAATTTATGTAACTGAGGCTTTAGGTATTAATGCGCAAGATTTAAAAGATGAACTTGCTAAGTTAGAGATCAACGATGTTACGAACCGTGAAGCAGTAGTAGCACGCAAGTATTTTTCGTTATTATTTGAATCTGAATCTTCACGGCGAAATTTCAGTCCGATAAATGCAGCCTTAAATTATGGATATGCCATTATTTTATCGGCTGTGAATCGTGAAATCGCCGCAAATGGTTATTTGACGCAATTGGGCGTTCATCATCATAGTCAAGAAAATGATTTTAATTTAGGGTCAGATCTAATGGAACCCTTTCGACCAATTGTTGATTGGTGGGTAAAACAAAAAAAGTTTAACGACTTTACGCCAGATATTAAATTTGGGTTAGTTGATTTGCTGAACTTAAAAATGAAATATAATGGCCAGAATACTATTTTAAGAAATGCTATTACTAAGCACGTTGATAATTGCTTAAAGTATTTGAGCGGTGAAATCGATAAAATTAAAATTGAGGTGGAAATAAGTGAGGTATCGAATAATGCGATTAATGGTCATGTTTGATTTGCCGGTTGAAACAAGTGAAGATCGACGTAATTATCGAAAATTTCGAAAGGCTTTATTAAACGAAGGGTTTCTAATGGTGCAATATTCAATTTATGTGCGTGTCTGCGTGGATAAGAAGAGTGCTAATTTAATGGAAAAACGAATCGCAACTTTTTCACCAGCCAATGGCTTGATTCAATCTTTGATGGTGACTGAAAAACAATATAATAGTATGAATTTTATTGTTGGATAATCTAAACAGGATGTTCGAAATTCAGCAGATAGGACCATCATTATATGAATATTACTTATTACCCATTCAAACCAATTATTATCAATACAACAAAGCCAACGTTGATTGAGACCAGTAATCAGAAAGTGTATACCGATTTAATTTCAGGACTTAAAGGATATTCAGATGTTATTAAAATTAGTGATGATGATTTTAAATTAGTAGAATGTGAAAGAGCAGTGAAGTGAGTTGGGGATGCATTTGTTGAAGCAGATTTAAATAAAATGTTTCAAGGACAATTACAAAAAAAGATCGTTTCGAAATTAGATGATGATACAAGATTGCAATTAACGGATCTTAATAATAAATTAAAATCACTTATTTTTGATGCTACGTTTTCGTTAGACCTTCCGTTAAAAGTAGATAGTGAATTTGATCCAGTTAAATTAGTTAAATACTGTAATGTTGGGTTTGTAAGTGCTTTAAATAGGGATCCTTATGATATAATTGAAACTGTATTAAAAACTGCTTCTGAATTAAAAGAAACAAAAATATTAATCTTAACTAATGTGCGCAATTATCTCAGTGTCAGCCAATTTAATGAATTGGTGAGTTTAATTAGCACGCTTGATTTGAACATTCTGTTTATCGAATTCTCAGATAACAGATAATCACGAAGAATTCGATAAATGCCGTTATTGCTACGTTGATCAGGATTTTGTTGATTGGCGTTATTAATGTCTATGAGAGTAGCATTATAAAAAAACGGTTTTAGAAGAGTGTCGAATCAATATAGTTAAGAGCGTGATACCAGTGCCGTTTAACGCTGACATCGTTTTAGAAGAGTGTCGAATCAATATAGTTAAGAGCACTTTCCAAAAGCCAAGAAAGCTGGTTGAAAGTTTTAGAAGAGTGTCGAATCAATATAGTTAAGAGCCACTTCCACATTTTTGGCACCATCAAACGCAGTTTTAGAAGAGTGTCGAATCAATATAGTTAAGAGCCATAAAACATGATAAAGACGTTCAGCATGAGTTTTAGAAGAGTGTCGAATCAATATAGTTAAGAGCTATTATATGCAGATCCTAATGTTGAACTAAGTTTTAGAAGAGTGTCGAATCAATATAGTTAAGAGCCACTGATTAGTTTGGTCTCACAATCCAAGCGTTTTAGAAGAGTGTCGAATCAATATAGTTAAGAGCACGCAAGACCAAATTGATTCTGGCCCAGCAGTTTTAGAAGAGTGTCGAATCAATATAGTTAAGAGCATGGACGTTCATGTATGGCTCATTCTCAAAGTTTTAGAAGAGTGTCGAATCAATATAGTTAAGAGCGCCCGTTTGGGTTTGGCCTTGAACATAATCGTTTTAGAAGAGTGTCGAATCAATATAGTTAAGAGCTGTATTACAGGGTTTACATTGCCTACGCGGGTTTTAGAAGAGTGTCGAATCAATATAGTTAAGAGCAAAAGTTTGTGCTGCCAATGGCAGGAACGTGTTTTAGAAGAGTGTCGAATCAATATAGTTAAGATCCATTAACAATCGCAAACTCACCATTTCCTTGTTTTAGAAGAGTGTCGAATCAATATAGTTAAGAGCGTTTGTCCGAACCGTGCGTCATGCACATCTGTTTTAGAAGAGTGTCGAATCAATATAGTTAAGAGCTACTCAATCGCAAATTGATTCCGCACCGGAGTTTTAGAAGAGTGTCGAATCAATATAGTTAAGAGCATCTTATCTGGCATTTCATCACACATACGTGTTTTAGAAGAGTGTCGAATCAATATAGTTAAGAGCCTGACCATAAAGCTGTATCAGCAACCACCAGTTTTAGAAGAGTGTCGAATCAATATAGTTAAGAGCCCGGTCGTCGTCGGTTAAGTACCACTCATGGTTTTAGAAGAGTGTCGAATCAATATAGTTAAGAGCGTGTGGCGTTGGCTAACGTTGTTGAGGGCAGTTTTAGAAGAGTGTCGAATCAATATAGTTAAGAGCTAATGTAAAAAAGCTTGACTGTATACACATGTTTTAGAAGAGTGTCGAATCAATATAGTTAAGGAATCAGGAGCGGCTTGACGCATTGAGGTAAAATAGTTTTAATTATTATCGTATATATAAAATAAATGAACCTCAATTGCACCAAAATCTGAACTTCATTAAAACAGAAAAGAACTACACAAGGAGCCAAGTATGCAAGTAACAGTAAAATCATTTTCAGAGTTATCCAATACAGAACTATTTAAAATCTACAAACTCCGTACCCAAGTCTTTGTTGTTGAACAATTATGTGCCTATCAAGAGGTAGACGATGAGGATCTCATCGCCCAGCATTTACAATTTACAAACGAGGCCCAACAGTTAGTGGCCTATTTACGAATCATCCCTGAAACGAACGAAACGATTGTTCATATTGGTCGGGTGGTTGTTAATCCACTCTTTCGCAAACAAGGGTATGGACGCAAACTCATTACGAGTGGACTTGAAACGATTAAAAAAGATATGCCAAAGGTCACAACGGTAAAGATTCAGGCCCAGGCTTATTTACGATCCTTTTATCAATCGTTTGGATTCAAACCTGTCAGCGATGTTTATCTGGATACAGGTATCCCTCATCTGGACATGATTCTTGAATTACAAGGCAATAAGAAATAATTGTCGCGCATCCTAGCTTATGTTGGTATGCTTTTTCATAAGTGTTTTTCGTGAGACAAGTGTAAAATTGCTTAATAAACGGGGGAATTATAATGGACGAAAAACTAGTTAATTACGTAATCAATACATTAATTGAAGAAAACTTGTCAATTACAGCTGCTGAAAGTTTAACGGGTGGTCTGTTTCAATCAGAAATTACTACAGTGCCAGGCAGCTCAGCCGTTTTTAGTGGCGGTTTTGTGACGTATGCGGATGAAGTTAAAACGCAATTGTTGAGTGTCCCCAAGGAGCTTATTCAACAATACGGCGTGGTCAGCTATGAAGTGGCGGTTGCCATGGCCCAAGGCGCCCAGAAAGTCTTGAAGACCGATTTGGCGATCTCATTTACTGGTGCAGCCGGTCCAACTGGTTTGGAAGGTGAGGACGCCGGAACTGCATGGATTGGTATCACTTTTCATGGCCAGACGGATGCTTATGACCTTCGAAAGCCAGAGTTGGAGCGGAATGCGTTTCGCGAGGCATGCTGTCAATTTGCGTTTCAAAAGATTAGTGATTTGTTGGTTTAAAAAGAGGCGTTTTTTAAGTTTAATTAATGTCTTAAAAAATAATTTTTGTCTTAATGCGGTTCATGATAAACTAGGTAGGTTGATTATATGAACAAGGTTTAAAAAAGATTCAAGCATGAGATGAGAAGGAGGACCATTTTTTGAGAAGACATGTTTATCCTGCCTATCAGCAATTATATTTTGGTGCTTTTTTGGCGGCCATTGCAGGTGGTCTGGATGCTTACACATATTTACAACATGGCGGGGTGTTTGCGGGACTGCAAACCGGAAACTTGATTTTACTGGGGGTTAGCTTGAGCAAAGGACAGTTTGTCAAGGTTGGTTATTATCTGATTGCGATTATCGCGTTTGGATTAGGAACCATTTTTATTCGCCACATGCAGCATTTTTTTAAACAGAATTATTTAAAACGAGCGTATTTTGTATTAGGATATGAATTTGTTTTGATGGTACTGGTAGCAATGATCAGTCAACGGGCTCCTGATGTGATCACCGTGATGTTGCTGGCCATCACTGCAGCGGCTCAGCTACAGGAATTCCGAAAGTTGCAAGATGGACCATTCACATCTCTCATGATGACTGGAAACATTCGGACAACTGCTGAAAACTTGTATACGGGTTATGTGCATCATGATGTAACGGCCCAACAAAAAGCGACGGATACGGGAATTGTGATTGGTAGTTTTGCTGCTGGTGCATTTTTATCCGGAATATTTGTTCCTTGGTTGAAGGATGCCGCAATTTTGGTCCCAGCTGTCTTAGTCTTAGGAGCGGTGTTCTATCTAGCCCAACATTCTAAATCTACGCCTAATCGAAAAGATCCACAGAGTGATTCCAACGAAAAAGCTTGGTCAGAAACAACTCGTGCTAGCGTTCATCCTCACACGTCTGAAGATGACACGAAAACTGATTCAGAGCCAGAAACGCGAAGTAGTCGGCGAAGACGTAAATTATAAATAGTGTAAGAGTCAAATATCTGATTTCGGATGTTTGGCTTTTTTGTTTTGCTCACTTTTGAGGACAGCTCCACAAAACAAGCCCAACAAAATAAGTGAACCTCTGAGCGGGATGCGATCCCGCTTCCGGTCCCCTTATTTCATTGGGCTTTACCGTTTTGTTCCACTCACTATTTTAGGACAGCTCCACAAAGCAAGCCCAATGAAATAAGTGAACCTCTGAGCGGGATGCGATCCCGCTTCCGGTCCCCTTATTTCATTAGGCTTTACCGTTTTGTTTTGCTCACTTATTTTTAGGACAGCTACACAAAACAAGCCCAACAAAATAAGTGAACCTCCGAGCGGGATGCGATCCCGCTTCCAGTCCCCTTATTTTGTTGGCCTTTACCGTTTTGTTCCACTCACTCATTTTTAGGACAGCTCCACAAAGCAAACCACAAAATCTAAGTGCGCCTCTGGCGGGATTACGATCCCACCGCCGTCACCCTTAGTTTTTGTGTTTTAATCGCTTTGTTCCGCTCACTTCCATATATCCCACAAATCTTCTTCCCGCCTGGGTTAATTCTCCCTGTGGATACACGAGTTGCAACTTGTTATAAATTGGAGTTTCAAACGAACGACTCACAAACTGATCCGTCATGAAAGGTTCTGCTGATTTTTCGAACAAGAAAGTGACGCGTTCCGATTTGGCAATGATTCCCAACAACGTTTCAATGTGAGTGGAAGTGAAACGAATATTTGGTGTGAATCCCGCTTGTTGATAGAGATTGCCGACCTGTTCGTAAATACCAGAACCTGGATTTAATGAAACGACCTCAATATCCCGCAGATTGTTCATTGAAATCCTCTTTTGTTTTGCAAGGGGGTGCGTAATGGGCAGGATGATTTTAAGTTCATCTTGGTCAATATCAATAAATTGAAACTGGGATTTATTCAAAAGTTGCGACTGCATATTGCGTAAAATACCGAGATCTAACTGCTTTGTTTGCAACATTTCGAGCAGTTCTTCACCTTCCAATTCTTCTAGTCGAATGTTAATTTGCGGGTAGTCAGCCATGAATTGGCTTGTCTTTTCCATTAATCCATATTGTGACATCACTGGAACGCTGCCAATGTGCAGGGTTCCTTTTTTGAGTTCCCGATATTCTGCAAGCTCATTTGTCAGCAAGCCATACTGGGTCAAAATGGTTTTTGCGTATCGGAAGAAGACCTCACCACTTTCGGTAATAACCAGGTGGCGTTTATTTTTGGTTGAAATTAGTTTGGTAGCTAATTCGTTTTCCATGGCCTGGATGCGCTTGGAAAGTGCCGACTGGGTCATCATCAATTCAACCGCGGCATCAGACACATTGCGCGTTTGGTATAAGGTGACAAAATCTTTTAAATCATCAATAGTCATAATGAGTCCTCATTTTCTAATATTCCTGTTAGGCATAATGCTAGTCGAAACGCGATTTGTTCGCAAGAAATCGCGCTTATATAATGAAATTATCGTGTATGAACGTAAGAAACACGCATAGTTACTTGAAATTAGGAGGTCATTATTATGGCAAAAAAAGATGTTTATGATTTGCGTAAAGTTCTTGATGAACTAAAAAAAGAACCTGGTCAATATCATGAAACGAATGTTGAAGTTGATCCTGACGCCGAATTATCAGGTGTTTATCGTTACATTGGTGCTGGTGGAACCGTTCAACGGCCTACTCAAGAGGGACCAGCAATGATGTTTAACAACGTCAAAGGCTTTCCACATACCCGAGTTTTAATGGGATTGATGGCCAGCCGCAAACGCGTTGGGAAGATGTTTCATCATGACTACCACACCCTTGGTCAATTTTTGAATGATTCAGTAGAGAATCCGGTTGATCCTGTGATGGTTAAAGAAGCCGACGCACCCACCCATGAAGTTGTGCATAAGGCAACTGACCCGGATTTTGATATTCGTAAATTAGTGGCAGCTCCTACAAATACACCCCAAGATGCTGGTCCTTACATTACAGTTGGCGTGGTTTACGGCTCAAATCCAGATAAAACCATGAGTGATGTGACTATTCATCGCATGGTCCTTGAAGATAAAGATAAACTCGGAATTTACATCATGCCTGGTGGGCGTCACATTGGGAAGTTTGCTGAAGAATACGAAAAGATGAATAAACCAATGCCAATTACCATTAATATCGGTTTGGATCCAGCCGTAACGATTGGCGCAACTTTTGAGCCTCCGACAACGCCACTTGGCTACAATGAATTAGGTGTTGCGGGTGCCATTCGTCAAGAACCAGTTCAATTAGTTGATGGTTTGACTGTTGATGAAAAAGCAATTGCGCGTTCTGAATATACTTTGGAAGGCTACATCATGCCTAATGAGCGCATTCAAGAAGATATTAATACGCATACTGGTAAAGCAATGCCAGAATTTCCTGGATACGATGGTGATGCCAATCCAGCTCTGCAAGTAATCAAAGTTACGGCTGTTACGCACCGGAAAGATCCCATCATGCAAAGTGTCATCGGACCTTCTGAAGAACATGTCAGCATGGCTGGAATTCCAACGGAAGCAAGCATCTTGTCCTTAACGAATCGCGCAATTCCTGGCAAAGTTTTGAATGTATATAATCCCCCAGCAGGTGGTGGTAAGTTGATGACCATCATGCAAATTCGTAAGGAAAACAAAGCGGATGAAGGGATTCAACGACAAGCAGCCTTATTGGCCTTCTCATCATTTAAAGAATTGAAAACCGTCTTTTTGGTAGATGAAGATGTTGATATTTTTGATATGAACGATGTGGTGTGGACAATTAATACGCGTTTTCAAGCCGATCAAGATATTGTGGTGTTACCAGGAATGCGAAATCATCCATTAGATCCATCGGAGCGGCCTGAGTACGATCCAAAATCAATTCGAACCCGCGGCATGTCATCGAAGTTAATCATTG</t>
  </si>
  <si>
    <t>MTNEKYSIGLDIGTSSIGFAVVNDNNRVIRVKGKNAIGVRLFDEGKAAADRRSFRTTRRRLSRRRWRLKLLREIFDAYITPVDEAFFIRLKESNLSPKDSKKQYSGDILFNDRSDKDFYEKYPTIYHLRNALMTEHRKFDVREIYLAIHHIMKFRGHFLNATPANNFKVGRLNLEEKFEELNDIYQRVFPDESIEFRTDNLEQIKEVLLDNKRSRADRQRTLVSDIYQSSEDKDIEKRNKAVATEILKASLGNKAKLNVITNVEVDKEAAKEWSITFDSESIDDDLAKIEGQMTDDGHEIIEVLRSLYSGITLSAIVPENHTLSQSMVAKYDLHKDHLKLFKKLINGMTDTKKAKNLRAAYDGYIDGVKGKVLPQEDFYKQVQVNLDDSAEANEIQTYIDQDIFMPKQRTKANGSIPHQLQQQELDQIIENQKAYYPWLAELNPNPDKKRQQLAKYKLDELVTFRVPYYVGPMITAKDQKNQSGAEFAWMIRKEPGNITPWNFDQKVDRMATANQFIKRMTTTDTYLLGEDVLPAQSLLYQKFEVLNELNKIRIDHKPISIEQKQQIFNDLFKQFKNVTIKHLQDYLVSQGQYSKRPLIEGLADEKRFNSSLSTYSDLCGIFGAKLVEENDRQEDLEKIIEWSTIFEDKKIYRAKLNDLTWLTDDQKEKLATKRYQGWGRLSRKLLVGLKNSEHRNIMDILWITNENFMQIQAEPDFAKLVTDANKGMLEKTDSQDVINDLYTSPQNKKAIRQILLVVHDIQNAMHGQAPAKIHVEFARGEERNPRRSVQRQRQVEAAYEKVSNELVSAKVRQEFKEAINNKRDFKDRLFLYFMQGGIDIYTGKQLNIDQLSSYQIDHILPQAFVKDDSLTNRVLTNENQVKADSVPIDIFGKKMLSVWGRMKDQGLISKGKYRNLTMNPENISAHTENGFINRQLVETRQVIKLAVNILADEYGDSTQIISVKADLSHQMREDFELLKNRDVNDYHHAFDAYLAAFIGNYLLKRYPKLESYFVYGDFKKFTQKETKMRRFNFIYDLKHCDQVVNKETGEILWTKDEDIKYIRHSFAYKKILVSHEVREKRGALYNQTIYKAKDDKGSGQGSKKLIRIKDDKETKIYGGYSGKSLAYMTIVQITKKNKVSYRVIGIPTLALARLNKLENDSTENNGELYKIIKPQFTHYKVDKKNGEIIETTDDFKIVVSKVRFQQLIDDAGQFFMLASDTYKNNAQQLVISNNALKAINNTNITDCPRDDLERLDNLRLDSAFDEIVKKMDKYFSAYDANNFREKIRNSNLIFYQLPVEDQWENNKITELGKRTVLTRILQGLHANATTTDMSIFKIKTPFGQLRQRSGISLSENAQLIYQSPTGLFERRVQLNKIK</t>
  </si>
  <si>
    <t>1850246.SAMN05726020.LPB138_02820</t>
  </si>
  <si>
    <t>GCF_001761325.1</t>
  </si>
  <si>
    <t>Urechidicola croceus strain LPB0138 chromosome| complete genome.</t>
  </si>
  <si>
    <t>ACTGCGAATACTAAGTAAAAATACAATTTTGAAA</t>
  </si>
  <si>
    <t>TTTTTATAATCTTTATCAACCGATTTCCAGTCAGTTGTGTACTTTGTAATTTTCCCATCAAATCCAGTAAAAGTTGACAATTCGAATGCTATTCGAGAAATAAAATTGTCTTTTGTTGTCAAGTAATCTTCTTCTACAAAAGCGGGGATATCTTTCATACTATAAGTTAAAACTTCACAATTTGCGGAACCAGCAATTCCTTCAATTCTAAAGCAATCTTTTTTTACTTGAACATCATTGACCGCTAACTTAAATGGACCAGTTAATTTTCGATTATAAAAATAATTACCAGGAATTTTTGCCTTAAAAACACTTTCTACTTTTGGAATATCTGATTGAAAATCCCAACCTTTAAAATTGAACTTAAACGGAGATTCTATTATGTAGTAATACTCTACAACACTTCCTTCTTGTAAATCTGGCAAAGCAAATTTCATTTCTGACCATCTTTCATTTATTTTTTCATAGTATATATTACTTTGCTTTAAATGTGTATTACTTGTTTTATTATGAGTTATTGCCTTAACATGAACAACTTTTTCTTCGAGATTATCATTGTTGTGTATGGGTATGGAAACATCAGCATGTTCAAATCCGTTTGTATTAAAAAGTTTTATTTTTTTATAAATAACTGTTCTTATATAAACGTAATAATTTCTCACAACAAAATCAGAATCACTATGTTCATAAAGTACAACTGCATTGGCTGTTGAATCTTTGTCATATACAGTCATTGACTTTTCCTGAAGAGTAACAATTCCGTAATTGTAATCGCTTGATTTTTTTTGACTAAATAGTGTGAAGATGTTAAAAAGGAGTAGGGGTATTAAAATCTTTTTCATAGAGTTTTATTAGAATCGAATTATTTTTCGACTTTATATTTGAGTAAATGGTTTGTAATTAGAAACCTATTGTATAAGTTGTTTGTAGAGACAATTTATAATTTATTTTTAAGTATTATTGGTTCTGTTTGTGAAATTATCATTTGCTTAAATAATTCTTTTAAATTTTCATATTCATTATTGTAAAAATAATATTTATTCAAAGAATAATTAAAAGTGATTTCTATTTTATTGTTAATATATACTATAGTATAATTGTAATCCCCACCATTATTTGGTAGTGTAACCGTCTTATTTTGTGGTATCGATTCAATTTCGTAATTCTCTGGTAAATATAATGTCAGCAGAAAATCTACTTTTCTTGAATAGCCAAAATCAACAGGATATTCTCGTGAATCCAATTTAAATGGATTTTCTTCTATTTTATCTATAAAAAATGGATTTAAATATATTTTATCTCCAACACTTAAATCATTTTCAAAAGTAATTTTAAATTCTTCAATGAGAGGCACTTCAATTTCTTCTAAATATTTATTGATATATGATTTTATTTCCAATCCTTCACTGGCGTCCTCAAAGTTTGTTAGATATTTTTCTTCTGAAAGATCTTGTAATTTCTCCCGTGTATTGATAGCATTGTAACCAGTATTAGTCACGCGTATATTCCCTTCGAAATTTCCTTCTGGATTTAGTTCGAGTATCATTACCACTTCCTTTTTGCTATCATTTATAGGAATAATTTCTTCCCAATAACTTCCGTTTTTAAAATCCATTACTCTTGCATCTTTATTAAGACATCTGTATGGTAATACACCAAAAGGCAATGATTTATCAGTAGCGTCGAGAAAATATGTTATGCCATCAATTACAACTTTTGCAACGATATAATTAAATTCTGAAATTATTGGATGAGTCTTTGTTGGAGTTCCATTATTTCTAGTGGAAAGTAAAACTAATTTAGCATCGATGTCAATAGCATTTAGACTGTTGATAAGTGATATATTTATACCTCCAACAGTTCCAACACGTTTTTTAAATACACTTTTTAAATTTATATCTGAAAATAATTTATAATCTCCATTCCATGAATAATGATTTTGAATGAAATAGTATGCTTTTTTTGCTTTTTCAAGATCATTACTCTCTTCTTTAATTTCATTTGGAATGATATTTTCAAAAAAGGATATTCTTTCTAATTGTCCACCAATGTTATCATCTATTTTAAATTCTTCATCAACTGTTTCCCAAGTTTTAGTGTATTTTTTACTATTAATAAAATCGAAACTTCTATATTCTGAAAGTTCGAAAGCAATTCGAGAAATGAAATTTTCTCTTGAAGTCATGAAGTCTTCTTCAATAAATATAGGGACATTTATCATTTCATATGTTAGTATTTCGCAATCTGATGAGCCAATTCCAGAAATTCTAAAACATTTTTTTTTAATCTCTGCCTTATTTTTTGATAGTTTCAAATAACCTTTTAAGTGTCTATTGTAATAAAAATTACCAGCAATTTTTGCTTTAAATACACTCTTTATTTTTGGAATTGATGATTGAAAATACCAGCCTTTAAAATTATATATAAAAGGGGATTCAGTGGTATATTCAAATTCAATGATACTTCCTGCTTTAATATTTGGCATTGTAAATTTAACTTCACTCCAACGATCTGATATCCTAGTTGTATATATGTTTTTATGATCTAATGGTGTTATATCATCATTATTAATAGTCGTAGCTTTTATTTTTTTTAATTTTTCTTTTTTGTTGTCATTATGATATAGTGGAATAGTGATGGTTGCATGATTATTTCCATCCTTATTAAAAATTTTAATCTTTTTATAAATTGTAGTTTTTAATTTATATCCTCCGCCTTTATAAATAAATTTTGTAAAACCTTGTTCATAGAGAACTACTGCATTAGCAGTTGAATCTTTATCATAAAACTTCATAGATTTTTCTTCTGGAGTAACTAATCCGAATTTATAATCTGTTTCTTGTTTTTGACTAAATATTTGTAATGCTATTAAAAGGAGTAGGGGTATTAAAATCTTTTTCATAGAGTTTTATTAGAATCGAATTATTTTTTCGACTTTATGTTTGAGTAAATGGTTTTTAATGATGAATCTGTTATGTGAGTTGTTTCCTAAGGTTGATACTAATGATTTTAAAATTTCTAAGTTATTTATTTGATATTCTAAATCTACATAGCAATAGCCTAAAAGTTTATTATCTTCAATTAAAATAACTGACTTTTCATTGATATTTCTACCTTTATCAATCAATAAGAGATTGTTATTGCTAAATTTAATTTTAGCCACCTTTTTTGGATAGTAATAATTGAATTTTGGTTTATTTAATAAGACTTCATTATGGTATTTCAAATTACTTATTAGTTCGTTACCTGTATTTTCGTAACTCACATTATTAAGTATTTCATGAAGTAATTTTACTTTTTTAGAAGTTTTTAAAAATAATTTATTTACACTTTTTTTAATATCATTTCCTTTACCAATGTAGAGAATATTTCCTTTATCATCATGAACATAATACAAACCAAGGCTTGATGGTAGTGAATCTAAAATCAATTGAAATTTTGGTGCCAATTCACGATCAATACCATTTTTAATATTACTTTTTATGATAATTTTTTTTGAGTCTTTATCAATTAACATCTTAAAAAGTTTGACTGTAGCAAGAGCATCACCTTCTGCACGATGTCGATTGGATACAGGAATGCATAAGGTTTTACATAATTTACCTAAACTATAAGATTTTAAATCAGGTATTAATTCCTTAGTCAATTCAACAGTACAAAGTGTTTTTCTTTCAAAATCATAACCAAGTCTTCGAAATTCTGTGCGAAGTATTCTATAGTCAAAAGTTGCATTATGAGCGACAATTATAGAGTCAGTTGTTAGTTCAATTATTCGCTTAGCAATGTCATAAAACTTTGGTGCACTTTTGAGCATTGTAGCATTTATACCAGTAAGTCTTTCAACAAAAGGTTGAATATCTCTTTCTGGATTAACCAAAGTAATTAACTGATCAACTATTTTATGACCGTCATATTTGTAGATAGCAATCTCAGTAATTCCTTCTTCGTTATACTTTCCGCCTGTAGTTTCTATGTCTAAAATTGCGTACAATTTCTCTTTCTAGTGTTTTTTTTATAAAATGTTATTGGGATAATAATTTAGGGATGGTAGCAATTGATTATTGTAATGTACTGTAAAAATAATAAAATTATTTGTATTATCGAGTACCAAATATTGCACTACCAACTCTTATCATATTACTACCTTCATTTATTGCAGTAGTATAATCTCCACTCATGCCCATTGATAGAACCTTTATATTTGAATTATTTGATTTAATATGGTCAAAAAATGTTTTGAGTGATTTAAACTCTTTTGTTATTTGGTTAATATCGGATGTAAAACTTGCCATTCCCATAAATCCAATAACATTGATGTTTTTTAACTGATTATATTCTTCTGAAGTTATAATTTCTTCAACTTCTTTCTGAATTAGACCAAATTTTGTTTCTTCAGTTGCAATTTTAACTTGTAATAGGCAGTTAATAATTCGGTTATGCTTTTTTGCTTGCTTATTAATTTCTTTTAAAGTTTTAAAACTATCAACTCCATGAATTAGATCTACAAAATGAGCCATATATTTGACTTTATTACTTTGTAAATGTCCTATCATATGCCATTGAATATCTTTAGGTAATTGATGGTGTTTTTCAACCATTTCTTGTATTTTATTCTCTCCAAAAATCCGTTGACCAGCATTGTAAGCATCTAAAATATCTGAAACCGGTTTTGTTTTAGAAACTGCAACAAGCGATACATTTTCTGGTAAGTTTAATTTTATTTTTTGCAAGTTCTCAGCAATATTCATATTTAAAATTAATTAAAATTCATATAAAGTTAAGGCGCTTCTTAGTTTAGGTTCAATATACGTACTTTTTGGCGGCATTTTTAAATTGGCATCGGCTATTGTTTTCAATTGATTTACTGATGCTGGAAACAAGCCAAATGATACTTTAAACTTACCAGAGTCAACTTCTGATTTAAGTTTGTTATCTAAATTAATAGCAGGTTTATATTCAATTTTATTACTGTTTTTTAAGTTTTTAATACCTAAAATTGGTTTTAAAACTGTATCAAATAATAATTGAGCATCTAAGTCACTTAATGGATTTTCAATTTTATACGTACTTTTCTTTAGATATAAAGAATAATAGTCTCCATCTAAATACATACTAAAATGATGTTTTTTAGAAGGTGTGTATACCCTTTGACCAAGATTTTTTATTTTGAAGGTTTTATTTAGTTTATCTAAAAACTCATCTTTAGAGAGCCCATTTAAATCTTTTATAAATCGATTGAAAGATGATATTTTAAGACTAGATTCGGGAATTAAATAACTCATAAAAAAATTATAATCTTCCAATCCAGTATGATTTGGATTGAGTGATTTTAACTCTTGGCTAAGTAAAAATGAAGATGCAGACCTATGATGACCATCAGCAATATATATAGACTTCATTTTTTGAAATTCTTTTTTAATTACATCAATATCATCTTTATTTGTAATTAACCATAAAAAATTCGAATTATTTTGGCTTGAATTAAAAGAATATTCAGGTTCGGTTTTTTGATACACATTCATTATTTGTGAAATAGCATCATTATCAGGGTAGGTAAGTAGTACTGGTTCAGCATTAAACCCAACTGATTTTAAATAATTTTTGAATAGATTTTTTCTACTTTTTATAGTGTTTTCGTGCTTTTTGATTACATCATTTTTATAGTCGTCTGTTGATGTAGCAGCAATAATTCCACAGTAGGTAATTCCGTTTTTTATTTTTTTATAGATATAGAAACAAGAAATTTCTTCTCGAAGAAATATTTTTTGTTCTTTAAACTTTAAATAATTACCCTTAACCTCATTAAATCTTTGTTCAGCAGTTAAATCACCATCAATATCTCTAAATGTGGGTTTTATTATATTGAGAAAGGAATATGGGTTGGTAGCCAAAATTTCATCTACTTCTTCATTAGTATAAAAATCAAAAGAGCGGGACGAAACTAATGAGACAATGTCTTTATTAGCACGTACCGCTCTAAATGGTTTTATGTTTGCCAAAATTTATTTTAAAATTGAAATAATTTGATCAGCTAATTCTGATCCAATTCTATCTTGTGCTTCGGCAGTTGCTGCTCCAATATGCGGAGACAATGATAAAGAAGGATTCATTAATAATTGTATTTCTGGTGTTGGTTCATTTTCAAAAACGTCTAATGCTGCTTTTGAAACTTTACCATTGTTAATTGCTTCAACAAGTGCTACTTCATCAACAACTCCGCCACGTGCGGCATTTACTAAAATTGCACCATCTTTCATTAAATCAAATTCAGGTTTTCCAATTACATATTCTTTTTGAGCAGGAACGTGTAGTGTAATAAAATCAGCTTGTTTTAAAACTTCTTCTTTTGAAATAGTTTCAATTTCAAAATTTACAGTTTGACCATCAAAAAATTCTAATTCAAGATTTACACTGTCCATAAAAGGGTCAAAAGCAACAACTTTCATACCAGCACCTAAAGCAACTTTTGCTGTAGCTTGACCAATACGTCCAATACCTAAAACCCCAAGAGTTTTACCTTTTAACTCAACACCTTTAGCATATGCTTTTTTCAATCCTTTGAAGTTTGAATCACCTTCAAGTGGCATATCTCTATTTGCATTGTTTAAAAAACGAGCCATTCCGTATAAATGACCAAAAACAAGCTCGGCAACAGAGTGAGAAGAAGCAGCAGGAGTATTAATAACTTTTAATCCTTTTTCACGAGCATATTCTACATCAATATTATCCATACCAACACCACCACGACCAATAATCTTTAATGATGGACAACCATCAATAATATCAGTTCTAACTTTAGTAGCACTTCTTACAAGTAGTACTGTAATTTCATTTTTATTGATATAATCTACTAATTGGTTTTGAGCTACGGTTGTTAAAATCACTTCAAAACCAGCATTTTCTAATGCAGTAACTCCGCTTTGAGCGATACCGTCGTTTGCTAATACTTTCATTATAATATTTTTATTATTTATTTAATTTTTTCATTACATCAACTAATGCCTGAACGCTTTCAATTGGCATTGCATTATAAATACTAGCTCTATACCCACCAACTGATCTATGCCCATTTATACCACTTAAGCCAGCCTCTTTAGCTAGTGAATCAAATAATTCTTTCTCACTTTCATCGGCTAATGTGAAAGTGACATTCATTAACGAACGATCTTCTTTATTTGCAACACCATTAAAATGCGGATTATTATCAATCTCGTTATATAGCAATGCTGCTTTTTCTTCATTTATTTTTTCAATTGCATCAATTCCTCCAAGAGCTTTAACCCATTCAAGAGTAAGCATTGATGTGTAGATTGCAAATACTGGTGGAGTGTTGAACATACTATCTTTTGAAGCATGTACTTGGTAATCTAACATTGAAGGTATTTGTCTTCCAGATTTTCCTAATGCTTCATCTTTAACAATGACTAATACTGTTCCAGCAGGTCCCATATTTTTTTGAGCACCAGCATAAATTAAATCGAATTTTGAAACATCAATTTTTCTTGAAAATATATCAGAACTCATATCACATACCAACGGAACATTTGTTGTTGGAAATTCTTTGATTTGAGTTCCAAAAATAGTATTGTTACTGGTTAAATGCAGATAACTTGCATCAGCAGGAATTTCATATCCTTTAGGAATGTATGTGTGATTTTTATCTTTGCTTGATGCTACAATTTCAACTTCACCAAATAACTTAGCTTCTTTCAATGCTTTTGCACTCCAGGCACCAGTGTCTAGATAAGCAGCTTTACCATCAACTTTTAATAAGTTGTATGCTACTGCTAAAAATTGTGTACTTGCACCACCTTGTAAGAACAATACGGAATAACCATCAGGAACACTTAGAAGTTCTTTAACTAGATTTTGTGCTTTTTCCATGATTGAAACAAAATCTGCACTTCTGTGAGAAATTTCAATTAATGAAAGGCCAGAATCATTTAAATTTAATACTGCGTCTGCAGCTTTTTTTATAACTTCTTGAGCTAATATACTTGGACCTGCGCTAAAATTGTGTTTTTTCATTTTTTGGTTAAATTTAAGTGACAAAGTTGGAAAATTTATCACGAATAAACACAATTAAAATGACAAATTATTCACGATGTTTTTAACAGATATTAAAAATGTATTGCCTATTTAATTAGAATATTAAAAACCTAGTATTTTCTACGTATTATTACTTATGTTTTTTTAATGTATTGGTGCTAATAATTTACTGAAGAATTACTAATTTAATTCCCTTGTTCATGTCAATTCTAGAATAAATTTAATAATATCTACATCATCTGCATAGTCCCATAAATTAGGGGTTTGTGTTTTACCAAAATTAACTTTAGATGGTAGGTCTAAATTACTGACTATACATTGAATTTTATCAGTATCGTTCTTTAGTAATTGTAACAATTGCGCTTCAGAATCATAATACTCATAAAAAACGGTTGCTATAGGTGATGAGTAACTTTCATCTTCTTTAAGCATTAAAAAACCATTTTCTTGTAATTTAAATAAACTCATTAAATATACGGCTTTATTATAGTCGTAATTATTTTGATACTTTTTGTAGTTTATTATTTCGTTAAAATTATATAGTGCCTTAAATAAATTATCAAAATCATATTCTCTTGGAACTAATAATTTAGAAACATTGCGACAACCCAAACCAAAATATCTAAATATATCTTCACCTAAACTTTCTAATTCTTCATGAGTTTCACTTCCTGTTAATATGGCAACTGAATTTCTATTTTTTCTTATAATACTTGGGTATTTTCCAAAATAATATTCAAAATATCTCGCAGTATTATTACTCCCAGTAGCTATTACTGCATCAAAGTTTGATAATTCTTTATCAGTGAAAGTAATTTTACCCTTAAAACTTGGTTCAACATATTCTAAATATTTGGCAATTAAGGGTAGAAAATGCTTGTCATTTGAAGATAGTTTAGCAATGATATTATTTCCTGTTATTAGCACAGATAAAAAGTCATGAAATCCAACTAATGGAATATTTCCAGCCATAATTACAGCAATAGTTTTTGGCTCACCATCGGTAATATTATAATGAGATATCCACTTTTCTAAATTTTCTTTTGTTAGACTTTTACCCCAATTTTCTAGTGAAAACAAGACATTTTCATCATTAAACCACCCGTTGTATTCCTTTGCTCGCTTAATTTGAGTTTTAAAAATATCAAAGAAAATATCATTGTGTAAAATATTCTCTACCTTTTTTGTAGACTTTTCAGAAAATTGGCATAAAAATTGCCCTAAATTTACAAATGCGGATAATCGTTTGTCTAATGACATATTTTAAAACTTTTACTGTATTTTTGTAGCAAATTTAATGTAAAAAAAGAAATGGCAATAATAATAACAGATGAATGTATCAATTGTGGGGCTTGTGAACCAGAATGTCCAAATAACGCTATCTATGAAGGTGCAGAAGATTGGACATATGCTGAGGGAACAGAACTAACAGGAAACGTAGTTTTGCCAAATGGTAATGAGGTAAATGCCGATGAGGCACAAGAACCAGTTGATGATGAAGTGTATTTTATAGTACCTGATAAATGTACTGAGTGTTTAGGATTTCATGAAGAACCACAATGTGCGGCAGTTTGCCCAGTAGATTGTTGTGTTCCAGATGAAGATCACGTAGAAACAGAAGATGAATTATTGGCTAAAAAAGCTTTTATGCACGATGAATAAAATAGTTATGTAGTCCTTCAGACTACCGCTGAACTTTAAAAATCTCAAAACTTATGTTTTGAGATTTTTTTTTATATTTATAAAAAATTGCTAGGTATTTTTTAATTCTAAAGAAATACTTTAATCAAAAATAGATAAAATAAAAAAAGCGATTCGATAAGAACCGCTTTAAATGTTTTCACAACGGAATAATCCTTATTGTGAATTGCTTTCAAAATTGTGTAACAAATATATACAAAAATATTTTATACGCAATTTTTATATATATATACAAAAAAAATAATAAATATGAAGAGAATTTTAGGATTGGATTTAGGGACTGCTTCAATTGGATGGGCTTTAGTAAATGAATCAGAAAATGAAAAAGAAAAATCTGAAATAATTAAATTAGGTGTTAGAGTTAACCCATTAACTACAGATGAACAAACCGATTTTGAAAAAGGAAGACCGTTATCGGTAAATGCAGATAGAACATTAAAACGTGGAGCAAGAAGAAATTTACAACGCTTTAAACAACGAAGAAAAAATCTAATTGAGATTCTTATTAAAAAAGGTTTCATCACTAATATATCATTGTTAACTGAGATTGGAAGTAATACAACTTATCAAACATTAGAATTAAGGGCAAAATCTGTAAAAGAAAAGATAGAGAAAGAAGAATTTGCAAGAGTTTTATTAACCATTAATAAAAAAAGAGGTTATAAAAGTAGTAGAAAGGCTAAAAACGATGAAGAAGGAAGTTTAATAGATGGGATGTCTGTTGCTAAAGAGTTATATGATAATAATCTTACTGTAGGGCAATATGTGTATCAATTATTAGAAAAAGGAGGGAAGTATATTCCAGATTTTTATCGTTCAGATTTACAAAATGAGTTTGATGTAATTTGGAACTTTCAAAAAGAATTTTATCCAAATATTTTAACAGGTGAATTGTATAAAAAACTTCAAGGTCAAGGACAGCAAAATAGTAGAAAGTTATTTTTAGCAATTCATCAAATTTATACAGCAGAAAATAAAGGAAAACGAGACACTGTAAAAAAACAACATTATAAATGGAGAAATGACGCTATTAATACACAGTTACTAATTGAAGAAGTTGCTTATGTTTTAGTAGAAATTAATAATAATCTAAATAAATCAAGTGGTTATTTAGGAGCAATTAGCGATAGAAGTAAAGAACTATATTTTAATAAAGAAACTGTTGGTGAAAATTTATATAAACAAATTCAAGAAAACCCACAAACAAGTTTAAAAAACCAAGTGTTTTATAGGCAGGATTATTTAGATGAATTTGAACAAATATGGGAAACTCAAGCCAAATTTTATTCAGAATTAACAAAAGAATTAAAAGAAGAAGTAAGAGATGTTGTAATTTTTTATCAACGTAAATTAAAATCACAAAAACATTTAATTTCTGAATGTGAGTTTGAAAAGCATCATAAAGCAATACCAAAATCGTCTCCATTATTTCAAGAATTTAAAATTTGGCAAATTTTAAATAATATAGAGTTTAAACATAAAAAAACAAAAGAACTTAAAATACTAAGTGAAGAACTAAAAGAAACTCTTTTCGAAGAATTAAACATTAGAGGAAATTTTACTTCAGATGCAGTATTGAAATTTGTAAAATTAGATAAAAAAGAATGGGAACTAAATTACAAAAAAGGTATTGAAGGTAATCGTACAAATGAGGTTTTATACAATGTATATCAAAAAATTGCAGAATATGAAGGTTATGGTTTTGATTGGTCAAAAAAATCAGCAGTAGAAATAAAAGAAGAATTAAATACAATTTTTTCCGAAATAGGAATCAACTCTAAAATTTTAGATTTTAATCCTGAAATAAGTGGAAATGATTTTGATAAGCAAGAAAGTTATCAATTATGGCATTTACTATATTCCGCAGAAGAAGATGGATTTTTGAAGCAGAAATTACAAGATAAATATGGTTTCAAATCAGAATATGCCAATATGTTGGCTAACGTTTCTTTTCAATCGGATTATGGAAGTTTAAGTGCAAGAGCTATTAAAAAGATACTTCCTAATTTAATTGCAGGACATGAATTTTCGGAAGCTTGTAGTTTGTCAGGATATAATCATTCTAATTCATTAACCAAAGAAGAATTAGCAAATAGACCATTAAAAGGTAAGTTAGAATTACTTAAAAAGAATAGTCTAAGAAATCCTGTTGTTGAAAAGATTTTAAATCAAATGGTTAATTTGGTTAATCAAGTAATTGAATCCTATGGAGAAATAGATGAAGTACGAATTGAATTAGCTCGTGAATTAAAAAAATCTGCACAAGAACGTGCATTAATGACTACGAATATCAATGCTTCTAAAACTAAATATGAAAGTTTTAGGAAGTTACTTCAAAAAGATTTTGGTATTAAAAATCCAACTCGTAATGACATTATTAAGTATCGTTTATATGAAGAATTAAAAGCAAATAAATATCACACTATTTACACTAATAAATATATACCTCGAGATAAATTATTTTCAAAAGAAATAGATATTGAACATATTATTCCAAAAGCAAAACTATTTGATGATTCATTTTCAAATAAAACATTGGCTTTCAGAAAACCGAATCAAGATAAAGGAAACATGACAGCTATTGATTATATACTTTCTTATCAGAGTAAAGATATAGATAACTATAAATCAAGAATTGAGAATCTATTTAAAAATGGAAAAGGGGATATTAGTAAAGCAAAACGAAATAAATTATTAATGGAAGAAAAAGATATTCCAGATGGTTTTATTGATAGAGATTTACGAAATAGTCAATACATAGCAAAAAAAGCAAAACAATTATTAGAAGAAGTTATACGAACAGTAAACACTACAACAGGAAGTGTTACTAACAAATTACGTGATGACTGGGGCTTAATTAATGTGATGCAAGAATTAAATATGCCAAAATTCAAAGCGATTGATGAAAGTTTAATTGAACAAATAGAGAAAAAAGACGGAACGTTTAAAACAAGAATTAAAGATTGGAGTAAACGAAATGACCATCGTCACCATGCTATGGATGCTTTAACTGTTGCTTTTACAAGATACAATCACATTCAGTACCTTAATAATTTAAATGCAAAATCTGATAAAAAAGGAGCAATTTATGGTATTCAAGAATTAGAAACTTATGTTAATTCCAAAGGCAAACGAAAATTTATTAAGCCAATGCATAATTTTAGAGAAGAAGCCAAAAAACATATTGAAGATATTTTAATTTCATTTAAAGCAAAAAATAAAGTTGTAACCAAAAATATTAATAAGATTAAATCAAAAGATGGTTTTATTAAAAAAGTACAGTTAACACCAAGAGGGCAATTACATAAAGAAACAGTTTATGGAAAAATAAATGAAGTTGTTGTTAAAGAAGAAAAAATTAACGCAAAGTTTGATTTAGAAAAAATTAATAAAGTTACAAAACCTATTTATCGTAATGCTTTACTTAAACGATTACAAGAGTTTAATGGAGAGCCAAAAAAAGCATTTACAGGAAAAAATTCGTTGAGTAAAAATCCAATTTATTTAGATGTAGCACAAACAAAAACACTTCCTGAAAGTGTTAAAGTTCAATTTTTTGAAGAAAATTATACTATTAGAAAAGAAATATCACCTGATTTAAAAATAGATAAAATAATTGATAAAGGTATTCAGCGTATTTTATTGAAGCGTTTAGATGAATTTAATGGTAAACCAAAAGAAGCATTTTCAAACTTAGAAAAAAATCCAATTTGGTTAAATAAAGAAAAAGGTATTGCGATAAAACGTGTTAAAATAAAAGGGGTAAAAAATGTTGAGTCTTTGCATAATAAGAGAGACCATTTAGGAAATGAAATTTTACAAAAAGGGAAGAGTGCTCCAAATGATTATGTAAGTACAGGAAATAATCATCATGTCGCTATATACCAAGATAAAAATGGTAAACTTCAAGAAAAAGTAGTATCTTTTTATGAAGCAGTAGCACGTGTAAACAATAAATTACCGATAATAGACCAAGATTTCAATAAGGATTTGGGTTGGAAATTTTTATTTACAATGAAACAAAATGAAATGTTTGTATTTCCTTCAGAAGATTTTAAACCTCTTGAAACTGATTTAATGGATAAGAAGAATAACTCAAAAATAAGTAAAAACTTATTTAGAGTTCAGAAGTTAGGAAACAAAGATTATACCTTTAGGCATCATTTAGAAACAAAAATTGAAGATATAAAAAAGTTAAGAGATTTCACTTATATAAGAAAAAGAAACCCAGAATCAATAAAAAATATTATTAAAGTTAGAATTAATCATTTAGGTAATATTGTTCACGTAGGAGAATATTAATATGTAAAAAAATAATATGATTAAAAGAACCCTATTTTTCACTAATCCAGCATACTTAAGTACTAAAAACAATCAATTGGTTGTCAACTATCCCGATGATGATAAACCAACCAAAACAGTACCTATTGAAGATATTGGCATGTTGGTTTTAGAAAATCAACAAATAACAGTTACCAATGGTTTAATTTCTAAACTGGTTAAAAATAAAGCAGCAATAATCAATTGTGATTCCTTTCATTTACCAATAAGTCTATTACAACCTTTGATAGGTCATAGTGAACAGACTGAACGAATTAAACATCAATTAAATGCTAGTATTCCCCTAAAAAAGAATTTATGGCAACAGACTATATCTGCCAAAATTTATAATCAGGCTCAGTTTCTTGAAGAAAAAAACATTCCAAATCGTAAAATGTATAAATGGGCTACAGAAGTAAAAAGTGGTGATATTGAAAATCATGAGAGTAGAGCCGCAGTTTATTACTGGCAACACATATTGGGAATAGAAAATTTTACTAGAGCTCAAAAAGAAGTCGCACCAAACAATTTATTGAATTATGGATATGCTATTTTAAGAGCTATTACCGCACGAGCATTAGTAAGTAGTGGTATGTTGCCAAGTGTAGGTATTTTTCATCATAATAAATACAACGCTTTTTGCCTTGCCGATGATATTATGGAGCCCTATCGCATATATGTTGATGTTTTGGTAGATACTATTGTTGCTTCAGAAGAGAATTATGAAGAATTAACTACTCAGTTAAAAATGAGTTTGTTGCAATTGCCTACAATGGATGTTGTAATTGATGGTAATAAAAGTCCGTTGATGGTTGCAATGAGTAGAACAACCAATAGTTTATACGAATGCTTTGCAGGAATAAGTCGTAAAATTTTATATCCTGTATATTCATTTAAATAAAATGTTATTCCTGCGAAGGCAGGAATCTTTTTTCTTTAAAATAAATCAAATGGACAATCATTTTTCACGTTTAAATCAATATAGAAGTATGTGGGTTTTAGTATTTTTTGATTTACCAACCGAAACAAAAAAAGATAGAAGAGCCGCAACTAGGTTTAGAAAATCTTTATTGGATGATGGTTTTACGATGTTTCAATTTTCTATTTATATGCGTTTTTGTGCAAGTAGAGAAAATGCTGATGTACATACAAAGCGTGTAAAAGTGAGTTTACCAGAATTAGGAAAAGTAGGAGTAATGCAAATAACAGATAAACAATTTGGAATGATGCAATTATTTTACGGACAAAAACCTGCTGAATTGGAAAAACCTTCTCAACAATTGGAATTATTTTAATTAATAATAGTAATAAAATATTAATTCGAGGTATTCAAGAACAGTCTTTTTTTCGTGATAAAATAAATTTAATACTATTTGAAATGTCAGTTCGAGCGGACTTGAGAACACTATTTTATGATGAATAATAATATTGAAATATCAGTTAATGAGGAGTCGAGTCGAGAATGCTATTTTTTGATGTATAATAATATTGAAATGTCAGTTCGAGCGGAGTCGAGAACACTATTAGGAATAATAAACCATAACTAATTGGTAGTAATTCATTTGAACACTTATTAAAAATCCAATCCTGATACTTTACTTAATTCACAGTATATCAGTTTTTTAGATTTAAGTATACTGCGAATACTAAGTAAAAATACAATTTTGAAAGCAATTCACAACCAGAGGGTTATAGAACTTTAGAGCGACAAAACTGCGAATACTAAGTAAAAATACAATTTTGAAAGCAATTCACAACTTTTTTGTCCGCATAAAATCAATAAATGGACTGCGAATACTAAGTAAAAATACAATTTTGAAAGCAATTCACAACTTCATCCAAGGGCAATGAAAAAGGTAGTGACTGCGAATACTAAGTAAAAATACAATTTTGAAAGCAATTCACAACGAAGAAACATGATGGCCTTTGTAAAAACTACTGCGAATACTAAGTAAAAATACAATTTTGAAAGCAATTCACAACACATATTCAATAATTACTGCTCCAAATTCTACTGCGAATACTAAGTAAAAATACAATTTTGAAAGCAATTCACAACGATAAAGAATTAGCACAAATTGATGAAAAAACTGCGAATACTAAGTAAAAATACAATTTTGAAAGCAATTCACAACTTGTCATGCGTGTAGTTATTGTCTCCACTTACTGCGAATACTAAGTAAAAATACAATTTTGAAAGCAATTCACAACTGTTCTGCAAATCTAATTGCCCTATTAATACTGCGAATACTAAGTAAAAATACAATTTTGAAAGCAATTCACAACGATGCGTTAATTTCTGTTTCATTATTATTTACTGCGAATACTAAGTAAAAATACAATTTTGAAAGCAATTCACAACCCAAACAGTACAGGAGACTCTAATTTTACACTGCGAATACTAAGTAAAAATACAATTTTGAAAGCAATTCACAACGCACCAAGAACTATCACTATTTACAGTTCACTGCGAATACTAAGTAAAAATACAATTTTGAAAGCAATTCACAACAGAGCTGTCCTAGAATACCCCTGTCCGTTTACTGCGAATACTAAGTAAAAATACAATTTTGAAAGCAATTCACAACGAACCTATTAATATAAATAAAGTTGCTGTAACTGCGAATACTAAGTAAAAATACAATTTTGAAAGCAATTCACAACCTACTTGTGATATCATAATATCCGTCGTTGACTGCGAATACTAAGTAAAAATACAATTTTGAAAGCAATTCACAACATGCCACCGCAGCCATAATTGCAGTAGTATACTGCGAATACTAAGTAAAAATACAATTTTGAAAGCAATTCACAACTACTATATGGCTTATATTTTTATTCCAATAACTGCGAATACTAAGTAAAAATACAATTTTGAAAGCAATTCACAACACGGCTCAAACACGTAACAATTATCTATTTACTGCGAATACTAAGTAAAAATACAATTTTGAAAGCAATTCACAACGATTCGATCGCGTGTTTCACTTCTTTCATACTGCGAATACTAAGTAAAAATACAATTTTGAAAGCAATTCACAACGGATAAAGTAAACGGAACAACTGATTTTGACTGCGAATACTAAGTAAAAATACAATTTTGAAAGCAATTCACAACGCCTATAAAATATCTTACTTTCAACAAGCAACTGCGAATACTAAGTAAAAATACAATTTTGAAAGCAATTCACAACATGTCGTCAATTGGGTCTTCTCCATCTTCACTGCGAATACTAAGTAAAAATACAATTTTGAAAGCAATTCACAACCTGCTGCCGAAAGCACAGATAAAAAAGTACACTGCGAATACTAAGTAAAAATACAATTTTGAAAGCAATTCACAACAATAATAGATGTTTATACAACTCATCAATAACTGCGAATACTAAGTAAAAATACAATTTTGAAAGCAATTCACAACTTGTTAATTTTTGTTACTGGTGTCATCCTTACTGCGAATACTAAGTAAAAATACAATTTTGAAAGCAATTCACAACAAGCCATTTATTGTCTAAAAATATTTTTGGACTGCGAATACTAAGTAAAAATACAATTTTGAAAGCAATTCACAACTAAAATCAATTCGATTTTAACTTTGTCCATACTGCGAATACTAAGTAAAAATACAATTTTGAAAGCAATTCACAACACGCACGTTCTATTTTAGTTTTAACAATCCACTGCGAATACTAAGTAAAAATACAATTTTGAAAGCAATTCACAACTTGTTAATTTTTGTTACTGGTGTCATCCTTACTGCGAATACTAAGTAAAAATACAATTTTGAAAGCAATTCACAACAAGCCATTTATTGTCTAAAAATATTTTTGGACTGCGAATACTAAGTAAAAATACAATTTTGAAAGCAATTCACAACGAAAAACGTGCTGATGGTCAAACTGTTGGTACTGCGAATACTAAGTAAAAATACAATTTTGAAAGCAATTCACAACTACGGTCAAACTTTAATGTACGATTCTTGCACTGCGAATACTAAGTAAAAATACAATTTTGAAAGCAATTCACAACTTATAGAGAATAGTATTTATGATGAAGATAACTGCGAATACTAAGTAAAAATACAATTTTGAAAGCAATTCACAACTCTCGTATTGCAAGAAATAATTTACATACTACTGCGAATACTAAGTAAAAATACAATTTTGAAAGCAATTCACAACTTAAAAGGAATTTTTAAAGTAAATGAAATACTGCGAATACTAAGTAAAAATACAATTTTGAAAGCAATTCACAACGGTTATTTTAATATTTATTTTAATTCTTACACTGCGAATACTAAGTAAAAATACAATTTTGAAAAGCAATTCACAACATGAACAGCTAGATACAGCATTAAACAAGATTTCGAGTATTTTATAAAAATAATATTGAAAATTAATTTAATTTTTGTAATTTTGAAATATTAAAAGCACAATTTCTTCGACTGACGGCAATCTATCTGAACCGTCTGAAATTGTGCTTTTTTATATTTTTAAAACTAATGTTGATTTATTCAATATTGCATTAGTGTTTGTTTTATAAAAATTAAAAACCCATCGATATTTAAATATTGATGGGTTTTTGAGTATCTATAGTTTGTTATTTTTAGAAACTAAAGTTTAAACGAGAGAATAAGTACATCCCATCAGATCCCATTTGTACTGAATCTGCAAAACCACCTTGATCTGTCCAACCATCAAATTGTGGAGTAGGGTATACGTTAAACAGATTATTTGCACCTACTGTTAATTTTAATTTGTCAGTAAATTGATAACCTACATTAAAATCTGTAGTTAATACTGCTTCATAAACGTCTGTAGCTATTGGGTATAAAGCATCTGCTTCTGCTTGAGTAGTTGCAGGAGTATCTACCCATTGAAAATCTTGAAGTTCTACTTCGCTAAATTGTGTTAAGGTTACTGAGGCATCAAATTTATCTTTAGAATATCCTAAGTTTAATCCAAATTTATAGTCAGGAGCAGCAGCTTCTAAATAAGCCTGAGAAAAAGGTCCAAAGAATGTAAATTCATTTAAATTTCCACTGTTAATATTTTTAATCTCAAGATCATTGAAATTTCCTATTAAACCTGCTCTAATCTTACTATCATCTCCAAGAGTTGTTTCATAATTTAAAACAATGTCAAGTCCAGTAGTTTTAGTATCAACACCATTTGCAAAGAATTGTGCTGCATCAACATTTAATGGGCCTAAAATTGCTTGGTCAGTAAAATTATCAGTTAAAATAATTCTATCATCAACAGAAATAGTATATGCATCTACAGTTGCTGTAAATCCACCTTTTTTATAGGTAAAACCTATACTCGCATTGGTTGCTTTTTCTTCTGACAATTGACCAATTCCAAAGGCTTGAGTAACTGTACTATTATTTGCCGATAATAATGAAGGTACAGATTCTCCAGCAACAATATTTGTAAATATTAAATTGTAATAAAGTTGTGCAAGTGAAGGCGCTCTAAATCCTGTAGAAACAGAACCTCTAAATGCTAAATCATCATTAACTTTTAATCTACTTGCTAATTTGAAATTAAATGTGTTTCCAAAATCACTATAATCTTCATAACGAATAGCACCTGCAAGCATAAAACTTTCACTTACGTTTAATTCTGTATCAAAATAAAGGCCATAATTTGTTCTACTTCTATCAACTTCGTTTGCAGGACTATACCCAGGAAAACCTTGTGAACCTCCAGGTAAATCATCACCATTTGAATCAAATGCGACAGTTTGTGTAGCAGGATTTGTAATTGGAATACCATTTACATCATACAATGCATATGATGCTACTTCACCTGCAAAAATTCCAAAGTTTTCAGTTCTATATTCCATCCCAAAGGCTAAATTTAAACCTGAAGCAACATCTTCTAAATATTTAGTAAAATCTAAACCTGTTGTGTTTTGCGATAAATAATGTCCACCAGCATCAAAATCAGTTGGAGAAGCATTTTGCATAGAAGCATTATTACTACCTTTTATATAATAATGGAAAAAGTTTTTTCCATAAGTGTTGTTAAAGTCAACATTCCATCCATTAGCCATTTCATGTCTTACACCTGCTGAAACTGAAACATCTGTAATTTGTGATGTAATTCGAGGTGTAAATCCATTTGGGTAAATACTTGGTACAGATCTGTTATCACCATCTTCAAAACTATCTCTTGAAAAAGCATTTGCATTAGTATCTCTAAAGTTTCTTCCTCCAAAAGCATAAATTTCAGTATTATCATCAACAGGTACAGCGGCATTTATCATAAAATTGAATCCGTCAACTCCTGCACTACCATAGCCTTTTCTCCAAGAAAAACTAGGCCTCAGTGTATTTTCTTTAGATAAAAGTTCTGTTGTAAAGTTTATAAAACCACCATTTTTTCCAATTTCAACACCATAGTTTAGGTCTATTTGTACAGTTTCTCCATCAAATGATTTGTCTTTACCATCTAATCTGTTTTTACCTTCTATGTTGAATAATTCTGGATCCCAACCATCTTGAGTATCAAAAATTTGTTGTGCAAAATCTCCGCCTACTTTTGTACTATACGCACCATAAGTAATTCCACCTGTTAACCCATCAGTTTTATCTTTTAAAACGATGTTTATTACACCTGCTATTGCATCTGAACCATATTGAGCAGAAGCACCATCTCTTAAAACTTCAATTCTTTTAATAGAAGCAGCAGGAATTGCATTTAAATCAGTACCAGAATTTCCACGTCCTCTAGTTCCAAAAATATTAACTAATGAAGATTGATGTCTTCGTTTTCCATTAATTAGAACAAGTGTTTGATCTGGACCAAGTCCTCTTAATGAAGCAGGAACGATATGATCGGCACCATCAGAACCCGATTGTTTTGTTGCGTTAAATGAAGGTGCAGCATATTGTAAAATATCATTAACTTCAACTTTACCAGTGTTTGCTGCTATTTCAGAAACGTCAATTACGTCAACCGGAACTGGAGTGTCAATTGCAGTTCTTTTAGGACTTCTCGAACCTACAAGTACAATTTCATCAAGGCTTACACCTTCTTCTAGTATAACGTTTATGGTTGATTGCCCATCAACACTTACTTCTTTTTCCGAAAATCCAACAAAACTAAAAACTAATACAGCCTCAGAATTTACATCAATGGAATATTTTCCTTCAAAATCTGTTGTAACTCCGTTTTCTGTGCCTTTTTCAATAACATTAACTCCAGGCAATGAAGATCCTGAGTCATCTGTAACTGTTCCTGTAACAGTTTGGCTAGTGGCCGAAATTGTTAAAAGAAAAAATAAAATAATTGAGTAAAAATGTTTCATATATTATTAATTTGATAATTATATATACAAATGTATGTAGAATTTGATAATGATTATAAAATTTTATCAATAAAAATACAAATGGATTGAAATGTTAATTTAGTAATTTATATATTTTTTTTAATCCTTGTGAAGCCATATCAGAAATTATATTAAGATTATCGAATTGATTTTTATTAATATTTGGTTTAGGATCAATAAAATATATTGGAATATCTTTTTGTGCAAAATGAATTAAATTCGCTGCAGGATAAACTTGCATAGACGTACCAATAATAATTAAAATATCAGCGGTTTGAGTTATTTCTTCTGCAATGGTCAAATTAGGTACTTCTTCACCAAACCATACTATATGTGGTCTTAATTGAGAATTACATTCACAGTGATCTCCAATATTAAGGTCTTTATCCCAATTGTAAATCAAATATTCATCAATAGTACTTCTAACTTTTCTTAATTCGCCATGTAAATGAGTAACTTTTGTACTTCCTGACCGCTCATGTAAATCATCAACATTTTGAGTAATGATATTAACATCATATTTTTCTTCTAATTTACTCAATAATAGGTGTGCATCATTAGGTTTAACTTGAAGTAATTGTTTTCTTCGTTGATTATAAAAATCTAAGACTAATTCTGGATTTTTATACCAACCTTGTGGAGTCGCTACATCTTGAATATTATGGCCTTCCCATAATCCATTTGAATCTCTAAAAGTTTTTATCCCAGATTCAGCGCTTATTCCAGCACCAGTTAATACCACAATTCTTTTTTTATGAAGCATATTGAATTATTTTCCTTGATAAAATTACAATTATTTATAAAAGGATGCAGTATATTTGCACCTCAAAATTTTTATCAAATGAAAGCAGGAATTGTAGGATTGCCTAATGTTGGAAAATCAACTTTATTTAATTGTTTATCAAATGCAAAAGCACAAAGTGCAAATTTTCCATTTTGTACTATTGAACCAAATATTGGTGTGGTAAATGTACCAGATTTACGTTTAGAAAAATTAGAAGAATTGGTGAATCCCGAAAAAGTTGTTCCTGCAACTGTAGAAATAGTTGATATTGCAGGATTGGTTAAAGGGGCAAGTAAAGGAGAAGGATTAGGAAATAAATTTCTTGGTAATATTCGTGAAACTGATGCTATTATTCATGTATTACGTTGTTTCGATAATGATAATATTATTCATGTTGATAATAGTGTTGATCCTGTAAGAGATAAAGAAACTATTGATGTTGAATTACAAATAAAAGATTTAGAATCAATACAAAAGAGACTTGAAAAGGTTAAAAAAGCAGCGAGAACTGGAGATAAGAATGCTCAAAAAGAGTTGGATGTATTAACTAAAGTAGTTAATGGTTTAGAAGGATTCAATTCTGTAAGATCAATAGATTTAAGAGAGGATGATAGAGAAGAGTTCATTAAACCTTTGCAATTATTAACAGATAAGCCAATATTATATGTTTGTAATGTAGATGAGTCATCAGCTGCAAAAGGTAATACTTATGTAGATGCAGTTCGTGAAGCTGTAAAAAATGAAAATGCAGAAGTTATTGTTTTGGCAGTGGCAACAGAAGCAGATATTATTGAGTTAGAAGAATATGAAGAACGACAAATGTTTTTAGAGGATTTAGGTTTGGAAGAACCAGGAGCATCAGTTTTAATTCGTGCAGCATACAAATTATTAAACTTACAAACCTATTTTACTGCAGGTGTTAAAGAAGTTCGTGCTTGGACAATTAATATTGGAGATACAGCTCCACAAGCAGCAGGAGTGATTCATACTGATTTTGAAAAAGGTTTTATCCGTGCCGAAGTAATTAAATATGACGATTTTGTTCATTATGGAAGTGAAGTAAAAGTACGTGAAGCAGGAAAACTAGGAATTGAGGGAAAAGAATATATTGTTCAAGACGGAGATATGATGAACTTCCGTTTTAATGTATAATCACAATTTGAACATCGTAATTTCTTAGAATTCCAATAATTAAATAATTCTTTTAGGATTACATTTGAATATGAAATATCCTAAAATATTTTCTTCTGGGGTTTTAATTGCAATTGTAGGCATCGTTATGTTTTCTGCAAAAGCGATAATGGTAAAATTAGCATATCAATATGAAGTGAGTTCAATTCATTTATTATTGTTTAGAATGCTCTTTTCGCTACCTTTTTATATTGTTATTCTAATTTATTTTAAACCTGTAAAACCAAATAAAATAGACAAGAAAGACTACGTTTGGCTTTTCTTTTTTGGTTTTGTAGGTTATTATTTGGCTAGTTATTTTGATTTTTTAGGATTGCAATATATTAAAGCGGGTTTAGAGCGAATCATACTTTTTGTGTATCCAACTTTAGTAATAATAATTTCAAAAATATTTTTAAAAACTAAAATAACTACACAGCAAATAATAGCAATATTGATTACCTATTTTGGAGTTGTCATTACATTTTGGGGCGAAATACAATTAGAAAGTAATAATACTATTTTAGGTGGTTCATTAATCTTTTTAAGTGCATTAACCTATGCTGCATATTTAGTTGGAAGTGGTTGGTTGATTCCAAAATTTGGAGTTATAGTTTTTACTGCATATGCTATGATAGTTTCATCGTTTTGTGTAATTGTACATTACTTTATTTTTGATAGAGAAAATATTTT</t>
  </si>
  <si>
    <t>MKRILGLDLGTASIGWALVNESENEKEKSEIIKLGVRVNPLTTDEQTDFEKGRPLSVNADRTLKRGARRNLQRFKQRRKNLIEILIKKGFITNISLLTEIGSNTTYQTLELRAKSVKEKIEKEEFARVLLTINKKRGYKSSRKAKNDEEGSLIDGMSVAKELYDNNLTVGQYVYQLLEKGGKYIPDFYRSDLQNEFDVIWNFQKEFYPNILTGELYKKLQGQGQQNSRKLFLAIHQIYTAENKGKRDTVKKQHYKWRNDAINTQLLIEEVAYVLVEINNNLNKSSGYLGAISDRSKELYFNKETVGENLYKQIQENPQTSLKNQVFYRQDYLDEFEQIWETQAKFYSELTKELKEEVRDVVIFYQRKLKSQKHLISECEFEKHHKAIPKSSPLFQEFKIWQILNNIEFKHKKTKELKILSEELKETLFEELNIRGNFTSDAVLKFVKLDKKEWELNYKKGIEGNRTNEVLYNVYQKIAEYEGYGFDWSKKSAVEIKEELNTIFSEIGINSKILDFNPEISGNDFDKQESYQLWHLLYSAEEDGFLKQKLQDKYGFKSEYANMLANVSFQSDYGSLSARAIKKILPNLIAGHEFSEACSLSGYNHSNSLTKEELANRPLKGKLELLKKNSLRNPVVEKILNQMVNLVNQVIESYGEIDEVRIELARELKKSAQERALMTTNINASKTKYESFRKLLQKDFGIKNPTRNDIIKYRLYEELKANKYHTIYTNKYIPRDKLFSKEIDIEHIIPKAKLFDDSFSNKTLAFRKPNQDKGNMTAIDYILSYQSKDIDNYKSRIENLFKNGKGDISKAKRNKLLMEEKDIPDGFIDRDLRNSQYIAKKAKQLLEEVIRTVNTTTGSVTNKLRDDWGLINVMQELNMPKFKAIDESLIEQIEKKDGTFKTRIKDWSKRNDHRHHAMDALTVAFTRYNHIQYLNNLNAKSDKKGAIYGIQELETYVNSKGKRKFIKPMHNFREEAKKHIEDILISFKAKNKVVTKNINKIKSKDGFIKKVQLTPRGQLHKETVYGKINEVVVKEEKINAKFDLEKINKVTKPIYRNALLKRLQEFNGEPKKAFTGKNSLSKNPIYLDVAQTKTLPESVKVQFFEENYTIRKEISPDLKIDKIIDKGIQRILLKRLDEFNGKPKEAFSNLEKNPIWLNKEKGIAIKRVKIKGVKNVESLHNKRDHLGNEILQKGKSAPNDYVSTGNNHHVAIYQDKNGKLQEKVVSFYEAVARVNNKLPIIDQDFNKDLGWKFLFTMKQNEMFVFPSEDFKPLETDLMDKKNNSKISKNLFRVQKLGNKDYTFRHHLETKIEDIKKLRDFTYIRKRNPESIKNIIKVRINHLGNIVHVGEY</t>
  </si>
  <si>
    <t>1071400.SAMN02603054.LBUCD034_1964</t>
  </si>
  <si>
    <t>GCF_000298115.2</t>
  </si>
  <si>
    <t>Lentilactobacillus buchneri subsp. silagei CD034| complete</t>
  </si>
  <si>
    <t>GTTTTAGAAGGATGTTAAATCAATAAGGTTAAACCC</t>
  </si>
  <si>
    <t>ATTTTGAGGCTTGAAATATTCATGGTCAAATGACCAGACGCTTCATCTTCGACATCACCAAGCAAATTGGTACCGGTAGCGTCCTCTTGGAATTTCTTGCCAAAGAAGTCGAGTACGGGGCTGTCAAAGACGTCGTCCAAGGCAATTGCCAACCGCAGGACTGCATTGGTGCCTTGAGGGGCGTTCATAGCATGAACCGCTTTACCAACGACGGTGATGCCATCAGTGCCATGGTCTTCGTATTTGAAGCCGTGTTTGTCCAGGGATGCCTTGACTTCATCCAGCTTTGGCCCGTTGTAAGGGGCTTTGGCAGGAACGGCGTTAAAAGCATTTTCCAAATCAAGGGACAGATCATCCATCCCGGGACCAACCAGGTAGGACTGCTCCAGCCCCTTTTCAGCGTAAATCAGTGGGAATTCGGCATCGGGTGCGATTCCAAAATCGATTGGAGATTCCTTTTGGTTATACACAGCAATCCCACGCCAAAGGGTCTCTTCGTCGGTGCCGAAGATAAATCGAATGCGGCAGTTGAACTTGTACCCACGATCAACTAGGGCTTTGACGGCGAACATGGCTGCCATCGAAGGGCCCTTGTCGTCTTGGGTGCCACGGCCGTAAATGTAACCGCCTTTGATGGTTGCGGTAAACGGATCGGAATCCCAATCATTTGGATCACCGGCCGGGACGACGTCCATGTGGCCAATAATCCCAAAGATCTTCTCGCCGGAACCAATTTCAGCATAGCCATAATGGCCTTCAGGATCTTTAAACGTCTTGAAGCCATTTTCTTCAGCAATCTTTAAGACTTCGGTTAATGCGTCGTCGATTCCTTGACCAAATGGCGTCGTTTTGGAAACGGTGGCTGGATCATTGACTGAAGGTTTGCTGACCAGGCGTTTTAAGCCTTCAACAGCTTCGTTTTGTTCTGTTTCTGTGACTAATTTTTCAGACATTTTTGTTGGTGCCTCCTAAGTTGAATTTTTTGGTTTTTTGGTTGTTGTTAGTGGTTTTTGTTTGAGGTAGATGGGTGTTTGTGGTTTTCTTTTTACCTAGTGGAAATGCGCTCCGACGGCCCTAACCCCTACTGTGTAAGCCAAAAAGTTTAATGATGGACCAAAAACGTCCATCATCAAACTTTCTGGCTTACACTCCGGGGCCACCCAGGTCTCGTCGCGCTCTGATTGAAATGCGTTCCGACGGCCCAGATGCTAACTTCTAAGTGCACTTTAACTAAAATCCCAAGACCAGGGATTTCAGTCAAAGTACCCTTAGAAACCGCATCTCCCGTGCCTCGTCGCGCTCTCTACAACAGTGCCATTACCCCCAGGAAAATCGCAGTCGCCAAGAACAAGTAAACCATCAATTTGAACATGAATTTCCACCAAGTGGTGATGTTGACGTGGGCAATTGTCAATGCTCCCATCACAACACCTGACGTTGGTGTGATCAGGTTAACCCAACCGGATGCACTCTGGTAAGCTGTTACAACCAAGCTTGGGTCAACACCGGCGAACTTACCCATTGGCCCGATGATACCCATCGTAGCGGCTGCCAGGCCTGACGTTGATGGAATCAAGAAGGACATTGGGATGTAGAAGATGTATGCCAAGATGATGAAGACAACCGACCCGAGGTTGGACAAGCCCATTTCACCCCAGTGGAGAACAGTTGCGGTGATGTTTCCATCATTCATGACAACTTGAATTCCACGGGCAACAGCAACAACAATTGCTACACCCATGAAGTCACTCATTCCGGCTAAGAATGATTCGATAAATGTGGATTCCTTCATATGGAAGACGAACATCACCACGATTGCCATCAAGAAGAAGAGGGTCGTAATTTCAGTGAAGTACCAGGAACCAAATGGTACCAGGTTGGAACCAACCAGACTACCTAAGAATGGCACATCTTGAACCCATTTGGTGAAACTGGTAAAGAAGGTCCAGTTCTTGTTGATCTGGTCCCATGGAATCAAGCCCATGATCATAACCAGGAATGTCAAACCAAACATCCAGAGAACAGCTTTTTGTCGGCCGGTCATCTTAGTGCCGGGTTGGTCTTCATGGTTCAACGCAAATCGTTTCAAATCTTCCTCACGCTGTTCAAAGACGTAAGACCTTGAAGGATCCTTTTCAATTTTGGCAGCGTATCGGTAAACAAACAGGATACTGATTGCCACCACGATGACAAACAGGACCGCCCGGGAAATAATCCCATCTCCGGGTGAAATGTGCAGCGTTTGTGAGGCAACACCGGTCGCAAATGGGTTAACCGTGGATGCCAAACATCCGACCTGCGAACCAACCAGGACAATTGCAACGGCCACTAGTGAATCGAAGCCGACCCCAATCATGACTGGAATTAACAGTGGGTAAAAGGCAATAGTTTCTTCAGCCATGCCGTAAGTTGACCCACCAAGTGCAAACAAAATCATCAGCAGGGGAATCAAAACTTTTTCCTTGCCTTTGTATTTTGACACAACAGTCGCAATTCCATCATCAAGCGCCTTAGTTTGATTGACGACTCCCAAGAAGCCCCCAATCACCAGGATGAACAGTGAAACGGAGATCGCGCCTTCCGTCGTATCATTTCCGACCATTCCATAAATCGGGGCGGAGAAGACGTCCCAGATTCCCTGCGGATTAGAAGCCACCGCTTTGTAAGTGTGGGCAATGATATTGCCGGCTTTGTCGGTGCTGTACTGTCCGGCAGGGATGATCCAAGTTAAAATAGCAACAAAAATAATGATCAGAAATAAGATGGTGTAGGCTGAAGGCATCTTAAATCGACGTTTCTTTGGAGTTGATTGTTGATTTTGCATAATGTTCACTTCCTTTTCCTTTACTGACTATAGTTTACAAAAAATCTATAAAGATTCTGTGAAGAAAAATCGAATTATTTACATAAGTTAAAATTATATAGAAAATTCACAATCACAAATGATTATAGACACTTTGTACGCCCTCATTATAAATAGGAAGATATAGAATATACAAAGAAAGCGCTTTAAAATTTCTCATAAACCGAATGCCAGGTCTCATTTTGCTCAGATTTTAAAGGATTTGAACTTTCTCTCAAAAATAGAAGCAAGAAAAAAGGCCGGTACATGCGGATTCGCATGCACCGACCAAGTTGACATTTTAATTATAAAAGCAATCGTGCGTTACTCTTCAATATCATTAAAGAAACTCAGCAACTCTTCCTTGGTGAGATTATCCTTCTCGTCACCGGAGATATCGTAAGTGATTCGACCGTTATCCAAGACAATTAACCGATTTCCGTATTTCAGGGCATCATCCAAATGGTGGGTGATCATCAAACAGGTTAAATGGTTGCGGGTAATTTGATCGTTCGTGGCAGTCATCAATTCTTGCGAAGTTTGCGGATCAAGGGCTGCGGTGTGCTCATCCAATAACAGAATGTCGGGGCGCTTGATGGTGGCCATCAAGAAACTCAAGGCCTGCCGTTGGCCACCGGAAAGTTTACCAGTTGCCGTGTTCAGCCGATGTTCCAAACCGTTATTCATCACTGAGGTGATTTGCTTGAATTTATCCATGTGTGTCTTGAGATGCCGCGGTGCAAAGCCGCGACGCTGGCCACGTTTCTCAGACAGCAGCAGATTTTCTGCCACCGTCATCCGTGGCGCAGTTCCCATTTTGGGATCCTGAAATACTCGGCTTAAGAACCGGGTCCGCTTTTCAACCGACATGCTCGTGATGTCCTTGCCGTTCAGCAGAATTTGGCCGCTGGTCACAGGGAGATTGCCGCCAATGACGTTGAACAAGGTCGATTTACCGGCCCCGTTGGAACCGAGAATCGTAATGAAGTCGCCAGGGAAGACGGATAAATTCACGTGATCCATGATGTTAATCTGCTCAGGTGTGCCGTGGTTGACCGTGACCACAATGTCATTTAATTCGAAGATTGGTTCAGTCATGTTTGGTCATCCCCTTTGCTAAAGTATGGCGGATTCGGAAACGTTTTTCCAAAACCGGGAACATCATGAATAATGCCAAGACGATAGCTGAAATCAGGTTCAAGTCGTTGGCATTGAAGCCGAGTTTGAGAACCAGCAAAATAACAAATCGGTACAAGATACTCCCGATGGTCACTGCGATCAGCCGTTGGTTCATCGTCAAATCGCCAAAGACGACTTCACCAATAATGATGGAAGCCAAGGCAACCACGATGACACCGATTCCCATATTGACGTCGGCAAAACCATTATTTTGAGCAACCAAGGCGCCACCAAGGCCAATTAAACCGTTAGAAACACCCAAGCCCATAATCTGCATTGCATCTGTGCTGATGCCAAGTGAGCGGGCCATGTTGGGATTATCACCGGTGGCAATAAATGCTTGGCCGAGGTTGGTCTGGAGAAAGTAAACAATGAGTGCTGTGACGATCGCAACCACGACGATCCCAAGAACGACACTGTCAAAATAGGGTGGTAAGGATTCCAAAAAGTGGTTCTTTAACATGGTGGGTTTGTCGAAGAGCGATAAATTGGCTCTGCCCATGATTCTCAGGTTGACTGAGTAAGCAGCGGTCATCACCAGAATTCCGGCAAGTAATACCGGAATTTTACCTTTGGTATACAGAAAACCAGTCACCAAACCAGCCAGCATGCCTGCCACAAAGGCAATCAAAGTTGCGACTAGTGGTGAGGCCCCTGAATAAATGGCGGCGACACAGGCAGCTGCGCCCATTGGGAAGGTTCCTTCAACGGTCATGTCGGGGAAATCCAGAATTCTAAAAGTCAGGAATAAGCCGATACCGACAATTCCCCAGGTCAATCCTTGGCCGATGGCTGAGACGATAATACTCATTTGATCAATTCTCCTTTTTGTTGGGCTTCTTTTAAGAGGTTGGCAGGAATCTTGATTCCCAACTTGTTAGCCTGCTTTTCATTGATAATTAGTTTTCCATGACGGAAGAATTTAATGGGAGTGGTTGATGGCTTCTTTTTACCCTTCAAAATCTGGGCACTCATCTTACCGGTTGCAACCCCTAATTGATATTGGTCGATGCCGTAAGTTGCCACGCCGCCTTGCTTGACCATCGTATCAACAGCTGGGAAAACCGGGACTTTGGCATTATTGGCAGCGCCAACCAGTGTCTGCATGGCTCCGGCAATCGTGTTGTCAGTTGGGACATAAATGGCATCCACTGAACGAACCGCTTGTTCAGCAACCTGGGTCAAATCGTTGGTGTTGGCGATTGAGTATGCTTTGAGACGGACGTTTTCCTGTTTGCATAATTTGACAAACATCTTGTATTGGGCAACTGCCGAGTCATCACTGGAAGTGTAGATAATTCCCAAGGTTTTCATTTTTGGCATGAATTGCTTGATCAAATTCAGCTGTTCTTTTAAAGGTGCCTGATCGGAAACGCCGGTGATGTTGCCGCCGGGTTTTTCGTTGTTCTTAACCAAGCCAGCGCCTTTAGGATCAGTGATGGCCCCCAAGATGACCGGTTTGTGGGTAATGGTGTTGGCCAATGCCTGAGCAGATGGGGTGGCGATCCCAATTGAAAGATCGGCGTCCTCGTTGGCAAACTTGGTGCTCATGGTCTTCAAATTACTTTGATCATTTTGGGCATTTTGAAAGTCAATTTTGATGTTCTTACCAGGTTTATAGCCCTCTTCTTCAAGACCGTGGATAATCCCTTTATGGATGGCATCTAAAGCTGGATGGGACATCAACTGGAGAATCCCCACGGTTGGTTTGGCCTGGGGCTTTTGCTTCTGTTGCCCTTGGAAAAATGCCACGCCCAAGATTACGACAAAAATTAACACGACACCTGAAATTAAATATTTTTTCTTCATAATAGCTGTCTCCCTCAATTTGAATAAATATGTAACGCCATCAGTTAGTTATGCGAACAAAAAACGAGCATTCCGGTCTGACCGAAATACTCGTGATAAGTCGGCCTGCCGAAATCATCTGGCCAGACCGTTCGTTTTCCGAAAGATTGCCGGCACAGATGCGTTCATGATCGCATGCTTAAGATCAAGTCGCATCTGTGTCGATGTGACTTGTTATCGGCTTTGCCAACTGCGATTAACAAGTGAACTCATAGCAATCTTTCCTTTCGTGATAGAATACCTATAATTTTAAATGATTGTCTACCTTTCGTCAACACACCAATCTGAATCCATCATGAAAATGAATGCATTATTTAACACAGCAGTAACTTAATCATGATATTCTATTATTGAAAGAGGGGGTTTCATTCATGAAAAAAATCGTTAAGCTTGTCGGTGTGATGCTGGCTTTTGTCGTATTTGCTGTGGTGGCCAGCCCACAGCCCGCACAGGCAGCCCACGATAATTATCGGGTGAAGACGCTGAAAACTTATCAAAATTACAGCAACTATACTGAAGATGTTGCCTTTCACGCGAAGGCCAAGACCAAGGCGTCAGTGTGGAATAACCAGGAATTTGACAACAACATCAAGGCGAATGCTTTCTACAAAAAAGGTTACAAGCTCGCTAATCACAAAACAACCACGTGGTTTGTCGAGAAAAAGGTCCGCATCTATCACAAATTGAAGAGTGCGACTTATTATTACGTTGCCAACCGACTTGGAAACATGCAGGGGTATGTTCGGACAAATGCTTTGACACCCGGATTTAGCCCATATGGCTATCAAATTATCAGCACAAAGTGGTATAACAAGTACGATTATTTCCACGTAAAGGATTCGTACAAAGCAAAAAATGTTTACGTATGGAATTATACCCATACTAAGAAGCGGGCGAACCTGAAGGATTATCCTGGTGCTGTGTTCCAGAAAACCCATACAGTTGTCATGCGGCACAATGGAAAAGATACCAAGTACGTCTACCTGTCCGGGACTTTAAACGGCACCACCAAGAGTACCAGGGGGTACATTGCAGAATCCGCGATCACCGGTGGGCTGAATCCAGATCATACCGGAATGAATTATGTTAATATGCGTTATTTCGTGAATAACACAGATTTTAATCAGTATCTTCAAACCGGGAAAAATCAAAAACTCGCCAGAGAAATTATTAAGTTATTCCCTAACTCTCAGCCGGATTTGGGGTTATCAAAGATCGCTGCCTATAATTATGACAGCTTTGATAACGATATTGATGGTGATCCGAGTCCGATCAGCACAACCGGCTACACCGACATCAAGACTTTCCCGGCAATTCAAAAGTGGCTGTACACCAACCACAACGCGTCTAATGCAACCAAGATTGCCGGTGTTAAGAAATTGCTGAATGCGGAGGGCTACACCGACAGTAAGCGGGCTTCCTTATCCGGATACAAACTCGGCATTCACATTATCAATAACATTGTCATGCCAAGTGGTGAATCTGGTGATTTGGCAAGTCGATATGGCTATGTGTTTATTCTTGGAAGAGTTGATAATTAAATCATGGTCGACTAAAGGCATTAACCTCAGTGACGTTTTGTCACGTAGGTTAATGCCTTTTTGATGACGAACTCATTTCAGCAGGCCAAATTTGTCCATGCTTTGAAGAGTGGCCAGAATCGTTTCCTCAATACTGCCGATTGGCTGCCAACCCAAGAGTTTGCGAGCTTTTTGATTACTGACATTCCGGTTCATGTCCAGTAATAGTTGGCCTTCTTTTGCCTGTTGGTTGAATAGGGAACCGACCCTCACCATCCAGTTGGGTAAAATTTTATCGGCAACTTTGTTTTCTAGTTGGGGGTAATGCTGTCGGATAATCGCTGCCATTTCCGGCATTGTAATCTGGCCGTCGGCGGTGGCGATAAAACGTTCTCCGGCGGCATTTGGATTTTCCATGGCGCGAATGTGCAAATCGGCAACGTCTCTGACGTCAACAATGTTGAGCGGAATATTGGGAATGCGTTTCATGCTGCCATTCATCAAGTTTTCCAAAATACCGAAACTCCCTGATATATGCCCGTTCATTGCCGGTCCAAGAATGGCGACTGGATTGATGGTTGTCAGGGCCATTGAATTGTCAGACTCATTCACCAGCTTCCAAGCTTCTTTTTCAGCGAGTAATTTTGATTTCTCATATAGGGAAAGGCCCTTTTGATCCGGATTGGTCCAGTCATTTTCATCCGTGATACTATTTTTGTCCAGATTGCTGAAACCAACGCCGCCAAAATTGGCAGTCATGACAAGTCGCTCTACCCCTGCATTTTGTGCAGCCCCGATGATTCGGGTGATGCCATCGATTGCAGGTCGCATCGCCGCATTTTTATCTTTGGTGTTACCGAAGAATACGGGGGATGCGACGCTCATGACATCTGTGATGCCGTTCATCGCTTCCTGCCAGCCTTCATCTCTAGATAGGTCAGCTTGTACAAAATCCAGTTGATTGACATTTGCAATGTTGTTGGCGGCTAACGTATCCAATACCAGTGATTGCTTGTCGAGAGAACGCAGCGTGGTTCTGACGTCATAACCTTTAGTCAACAATTGCGAAATAATTCGGAGGCCCAGAAAGCCATTCCCGCCAGTTACCAATATTTTTTTAGTCATTTATATTCTCCTCATTAATTTAATATCTTTATCCTAAAGGCTAGAGTATACTCTAGTGCAAGACATTAAACTTAAAAGGGATGATGAGATGACTTATTCAATTAAAGAGGTCGCCGAAAAGACAGGCCTTTCCATTTACACGCTGCGGTATTACGACAAGCAGGGACTGCTGCCGTTTGTTTCCCGAAACGAGGCCGGATATCGTGAGTTCACCGATTCTGACTTGAATTTTATTCACACCATTTGCTGTTTGAAGAACACTGATATGAAGATTAAGGACATTAAGAAATACATTGGTTATTGTATGCAGGGAGCTGCCTCGATTGATAACCGCAAACGGCTGTTGTTAAAGCATCGCCAAGAGGTGTTGGCAAAGCAACGGCTGTTGGCAGATAATCTGAAAGAAATTGATTATAAGCTGCACGTGTATACTGATCCAAATTCTCAGGCAATTATTGACCGGGAAGTCGCCTATGTGCAAGATGAGAAGGCTCAGAATCATTTGGCGGATCCATTCGCTGTGAAATAGGGACATCCCTGTGAGTGCATTCTTTGTTGTGGTGGAAACAACGCCGTGAATTTTAGAAGAAAATGCCTCTTTAGTGGTTACTAAACTCCAGTGGTTGGGACGTTTCTCCTTCAACCTCAGACAAAGTGTGTATTGATTAACATTCATTAAAGTGCATTGTCTCGTTTCCGTTGGGGTTGTATGCTATAGATACTTATTTTCCTATAACCAAATTGCTTGGTAAAAGCACGTAAAATAGCAGGAGGACAGTCGTAAATGAACGCTGATAAGCTTAAGCGAGTTAAGAAAAAATATAAACAGTCAGGGCATCATAAACTCCAAACTAGAATTTTCAAGACAAATGACCCCCGCCTTCGCCTCTTTGATTTTGACTATGGGGTAGTGATGGGTCTAACTTCGAATACAGAAGGCCTGTCAAATGTTGAAATGAGTGATGCGATCGGCTACAATTCTTCTCAACTTGGTTATGATGTTTATCGAATGCCCGATGGTCAATTCTTAATCGATGGTGTTGAAAAGGACCAAGTATTTTCCCAACATGATGGGTGCCCAGTCTTGTTACTGGCTCCACCAACGTTGCCTGAAAAAAGCCGAATTGCTCTTGCAAACAAAATATTTGAGCACAGAAACGAAGGGCCACATCCATTTTATTAGACGAGGGTGTAATGATGAAATGGATGGATAAAATGAATTCCTTTTGAGTGGACCAGCAGGTGACGCTTGTCTACTCAAAAGGAGTTTTTTGTGGGCTTAAGGCGGGGATCGATGGTTCTAAAGATGCGGTATTCTACATTAAATATTTTTATAAGACCTTAACTGCATGCAAGATGAATAATTGGATCGAAAATTCCCAACCAATCTATGCCAAAAGGGTTTCGGATAATTGCCGGTTAATGCATAATAGATGATGTGCCAAGGCGATTTCCAGGGCAACAATATTCCAAGGAGTTTACGAGCATGAAAGTTAATAATTATCATATAGGTCTCGATATTGGGACCTCATCAATTGGTTGGGTCGCAATTGGCAAAGACGGAAAACCGCTGCGTGTTAAAGGGAAGACAGCGATTGGCGCCCGGTTGTTTCAGGAAGGCAACCCCGCTGCCGACCGCAGGATGTTTCGAACCACTCGACGGCGTCTGAGTCGACGGAAGTGGCGATTGAAGTTATTGGAGGAAATATTTGACCCATATATTACACCTGTCGATTCCACGTTTTTCGCCAGGTTGAAACAATCCAATTTGTCACCAAAAGATTCACGCAAAGAATTCAAGGGTTCCATGCTTTTCCCGGATTTGACCGACATGCAGTACCACAAAAATTATCCAACCATTTATCATTTACGTCATGCATTAATGACGCAAGATAAAAAATTTGATATTCGGATGGTTTACTTGGCCATTCACCACATTGTGAAATATCGCGGCAATTTCTTAAACTCTACACCAGTAGATTCCTTTAAGGCATCGAAGGTTGATTTTGTTGACCAATTTAAAAAGTTAAACGAGTTATATGCCGCAATTAATCCTGAAGAGTCATTTAAAATTAATCTTGCAAATAGCGAAGATATTGGCCACCAGTTCCTCGATCCATCAATTCGTAAATTTGACAAGAAAAAGCAAATTCCAAAGATTGTTCCTGTCATGATGAATGATAAAGTAACGGACAGACTTAATGGTAAAATCGCGTCAGAAATTATTCATGCTATTTTAGGCTATAAAGCAAAACTTGATGTTGTCCTACAGTGCACCCCAGTTGATTCCAAACCATGGGCACTTAAATTCGATGATGAGGACATTGATGCCAAACTTGAAAAGATTTTACCTGAAATGGACGAAAATCAACAATCAATTGTTGCTATCCTACAGAACTTATATTCTCAAGTAACTTTGAATCAAATTGTTCCTAATGGCATGTCATTATCAGAATCAATGATCGAAAAGTACAATGATCATCATGACCACTTGAAGTTGTATAAAAAGCTAATTGATCAACTCGCTGATCCGAAGAAGAAAGCCGTCTTAAAGAAGGCATATAGTCAATACGTGGGTGACGATGGTAAAGTCATCGAACAAGCCGAGTTCTGGTCAAGCGTGAAGAAAAATTTGGATGATTCCGAGCTCTCAAAGCAAATTATGGATCTGATCGATGCAGAAAAATTTATGCCAAAGCAACGAACATCGCAAAATGGGGTGATTCCTCATCAACTGCACCAAAGAGAACTTGATGAAATCATTGAACATCAAAGCAAATATTACCCATGGCTTGTCGAGATCAATCCCAATAAGCACGATCTCCACCTTGCAAAATACAAGATTGAACAATTGGTTGCTTTTAGGGTTCCATATTATGTTGGGCCAATGATAACGCCAAAAGACCAGGCTGAATCAGCAGAGACTGTTTTTTCTTGGATGGAGCGTAAGGGTACAGAAACTGGGCAGATTACCCCTTGGAATTTTGATGAAAAGGTTGACCGGAAGGCATCCGCAAACAGATTCATCAAGCGAATGACCACCAAAGATACTTATTTAATTGGTGAGGATGTTCTTCCAGATGAAAGCTTATTATATGAGAAGTTTAAAGTCCTCAATGAGTTGAACATGGTCCGGGTTAACGGCAAATTATTGAAGGTTGCTGATAAACAAGCGATATTCCAAGATCTTTTCGAAAACTACAAGCATGTCTCGGTCAAGAAGCTGCAAAATTACATTAAAGCCAAAACAGGATTACCCAGTGATCCGGAGATTTCAGGTTTATCAGACCCTGAGCATTTCAACAATTCTTTGGGAACATACAATGATTTCAAGAAATTATTTGGTAGTAAGGTTGACGAACCAGATCTTCAAGATGATTTTGAGAAGATTGTTGAATGGTCAACTGTATTTGAGGACAAAAAAATCCTGCGGGAAAAGCTTAACGAAATTACCTGGTTATCTGATCAGCAAAAAGATGTTTTAGAATCCAGTCGTTACCAAGGTTGGGGCCGGCTTTCCAAGAAACTGTTAACTGGAATTGTCAATGACCAAGGCGAACGAATCATTGACAAACTTTGGAATACCAATAAAAATTTCATGCAAATTCAGTCTGATGATGATTTTGCCAAACGGATTCACGAAGCGAATGCTGACCAAATGCAGGCAGTCGACGTGGAAGATGTGTTGGCAGATGCGTACACTTCTCCACAAAATAAGAAGGCCATCCGCCAAGTGGTTAAAGTCGTTGATGATATCCAAAAGGCCATGGGCGGAGTTGCGCCTAAGTATATTTCTATTGAGTTTACCCGTTCAGAGGACCGTAATCCACGTCGGACAATTTCACGACAACGGCAACTTGAAAATACCTTAAAAGATACTGCTAAATCTTTGGCTAAATCAATCAATCCCGAGTTACTTTCTGAACTGGACAATGCAGCAAAGTCTAAGAAGGGCCTGACTGATCGGTTGTACTTGTACTTCACGCAACTTGGGAAGGATATCTACACTGGAGAGCCAATCAACATTGATGAACTTAATAAATATGACATTGATCATATTTTGCCACAGGCATTTATTAAAGATAATTCACTGGATAACCGTGTACTAGTTTTAACGGCGGTTAACAATGGTAAATCGGATAACGTTCCTCTAAGAATGTTTGGTGCCAAGATGGGGCACTTCTGGAAACAGCTTGCTGAAGCAGGCTTGATTAGTAAGCGCAAACTCAAGAACCTTCAAACAGATCCCGATACCATTAGTAAGTATGCGATGCATGGATTCATTCGTCGACAGTTGGTTGAAACCAGCCAAGTTATCAAACTGGTCGCGAACATTTTGGGAGACAAGTATCGCAATGATGATACCAAGATTATTGAAATTACTGCCCGGATGAACCATCAGATGAGAGATGAGTTTGGGTTTATCAAGAATCGTGAGATCAATGACTATCATCATGCGTTTGACGCCTACTTAACAGCCTTTTTAGGTAGATATTTGTACCATCGATACATCAAGCTTCGTCCATACTTCGTCTATGGTGATTTCAAGAAGTTTAGAGAAGATAAAGTCACTATGCGAAATTTTAATTTTCTCCATGATTTAACTGATGATACTCAAGAAAAGATCGCTGATGCTGAGACTGGTGAAGTAATATGGGACCGCGAAAATTCAATTCAGCAGTTAAAGGATGTTTACCATTATAAATTCATGCTGATTTCACACGAAGTTTATACGCTTCGCGGCGCAATGTTCAATCAAACTGTTTATCCTGCATCAGATGCCGGCAAACGAAAATTGATTCCGGTAAAAGCTGATCGACCGGTCAATGTCTATGGTGGATATAGCGGCAGTGCGGATGCGTATATGGCAATTGTCAGAATTCATAATAAGAAGGGCGATAAATATAGGGTTGTCGGTGTTCCAATGCGGGCACTGGATCGTTTAGACGCCGCGAAAAACGTCAGTGATGCGGACTTTGACCGGGCTCTCAAAGATGTATTGGCACCACAGCTCACGAAGACTAAGAAGAGTCGGAAAACGGGAGAAATCACCCAAGTCATTGAAGATTTTGAGATTGTTTTAGGAAAAGTAATGTACCGACAATTGATGATTGATGGTGATAAGAAGTTCATGCTTGGAAGCTCAACCTATCAATATAACGCCAAGCAATTGGTCCTCTCCGATCAATCTGTCAAGACACTTGCAAGCAAAGGAAGATTAGATCCTCTGCAAGAAAGTATGGATTACAATAACGTCTACACTGAGATTTTAGACAAGGTTAATCAGTATTTTTCTTTATATGATATGAATAAATTTCGTCACAAGTTGAATCTTGGTTTCAGCAAATTTATCTCATTTCCTAACCATAATGTCCTTGATGGGAATACTAAGGTGTCTTCTGGCAAACGGGAGATCTTGCAAGAAATATTGAATGGGCTACATGCAAATCCAACATTCGGGAATTTGAAGGATGTCGGCATCACAACGCCATTTGGTCAATTACAACAGCCTAATGGAATTCTGCTGTCAGATGAAACAAAGATTCGTTATCAGTCACCAACAGGCTTATTCGAAAGAACCGTCAGTCTGAAGGACTTATAACAAAAAAAGGAACCATTCTCCAACTGAAGAATGGTTCCTTTCGCATATGTAATGCCCATATAATGGGTCAAAAGTTGAAACTCCGCGCAAAGCGCTTTGCTTGATTTTAACACAGGATGTTAAATCAATAAGGTCAAACATGTTGGGAGCTACCCAACAAAAATAATAATACCCCAATTCATTAATTGAGGCAAGGGAGATTTTATTATGGGATGGCGATCAGTTGTCATATCACAGCACGCAAAGATGTCATATTCGTCACGAAATATGATTGTCCAAACGATGGACGGCATTAATCAAGTGCCAATTGAAGACATTGATTTATTACTGGTATCAACTACTCAGGCAGTCATTACCACTGCTTTGATCAGTGAGTTGGTGAAAAGTCAGGTCAAAATTATTTTTACAGATAATGCCAATGAGCCGGTTTGCGAAACCGTTGGGTATTATCCGAATCGTCGGGATGTTGATTTGATTAAGAAACAATTTTGTTGGGATGAGAAGCGCCAACAGTTTCTTTGGACGAGGATTGTTGCAAGCAAAATCGTCAATCAGGTTAATGTTTTATCGATTTATGGCGTTGAAAACAGTGATTTGATTGCTGAACTTGATAAATTGGAAATTGATGACATCACCAATCGGGAGGCGGTGGTTGCACGGAAATATTTCCCGCTGTTGTTTGATAATAAGTTTAGCCGGCGTGATTTTTCGCCGGTGAATGCTGCCTTGAATTATGGCTATTCAATTTTGCTATCCAACGTGAATCGAGAGATCGTTTCCAATGGTTACCTCACATACTTAGGAATCCATCATCACAGCAATGATAATCAATTCAACTTAGGCTCTGACCTGATGGAGCCTTTTAGACCAGTTATCGATTACTGGCTGGCAAATCAAAATTTCAAGGAATTGACGCCAGATGTCAAATTTGGCTTGGCGGACCTGTTAAATCTTGAGATGAAATTTAATGGCAAAGAAATGTTATTTCGAAATATTATTTCCGAACACGTCCGGAATTGTTTGAAATATTTAAGTGGTGAGACTGACGAAATTCAAATTGAGGTGGAATTGAAAAATGAGGTACCGAATAATGCGATTAATGGTAATGTTTGATTTGCCGGTTGAAACAAGTGAGAATCGTCGGAATTATCGGAAGTTTCGCAAGGCTTTGATCAATGAAGGCTTCTTGATGATCCAGTTTTCTGTTTATGTAAGAGTCTGCGTCAACAAGAAATCCGCTGATTTTATGGAGAAGCGGATTGCAGCAATTGCCTCTCCTGAAGGGTTGATTCAATCGTTAATTATGACCGAGAAGCAATACAACGACATGCATTTTATTGCCGGCAAACCAAAGGAAGATGTTCGAAATTCTTCTGAAAGGACGATTATTCTATGAAAATTTCGTATGCCGGTCATCAAGAAATTGAGCTGAATTCAAAGTATCTCACGGTTATTGCCACGAACAACCCAACCGTCTATCATGATCTGGTTGTTGGACTAGGATCTTTTAGCGACAAGATTAAAGTGTTTGATGACAATTTTGAGTCAGTGGAAGTTAAAGATGCAATTGATTGGCAGGGAGATGTCGGACTCAGCGATGGTGTCAGTGACAAGTATAATTCTGGCATTTTTAAGCAATTAGAGGCTGTGTTGACTGATGATCAGCGTAAATCGATAACTGATATTAATAATCAATTGTATACGGTCGTCCAGCAGTGTTTGTTTATGATCGACTTACCTCTGGAAGTCACTTATGATTGGGATTTAAAGAGGCTGTTTAAATACTGTAAAATTCATTTTAACGCTGATACCATGCTGAATCCTTATGCTATAATTGAATCAATTATCAAAATTCATTTAGAGTGTGGATTGAAGTCGGCTGTTGGTTTAACTAATGTCGCTCATTATCTTAATCAGCAGCAATTAATTGATCTATCCAAGCTCACAAGTTCCGCGGGGATCTCGACATTATTAGTAGAATTCACAGATATGAAGTCACAGGAGCTTTATACCAATTGCGACTTTTACTACATCGACGAGGACTTTGTTGATTGGCATTTATAATGCATTAAAATTCGGTTATAAAAAATCGGTTTTAGAAGGATGTTAAATCAATAAGGTTAACCCCCCCAATCTTTTGCGCTTTCGTCATTCGCCGGTTTTAGAAGGATGTTAAATCAATAAGGTTAAACCCAAACAATTGGGTTGGTTTAATATTGAATTGGTTTTAGAAGGATGTTAAATCAATAAGGTTAAACCCTGCAAGAATCAACAGGTTTCAGTCATCGCTGTTTTAGAAGGATGTTAAATCAATAAGGTTAAACCCCTTCAGGAAAAGGAATCAGTTCAGCGGTTGGTTTTAGAAGGATGTTAAATCAATAAGGTTAAACCCTTCCCGTGCACCTTTTTCGCTGCTGTAAAAGTTTTAGAAGGATGTTAAATCAATAAGGTTAAACCCACGGGGGTGGCTTTTTGTATGCCGCAACCCGTTTTAGAAGGATGTTAAATCAATAAGGTTAAACCCCTGAAGATTATTTGCTAATGATATAATATGGTTTTAGAAGGATGTTAAATCAATAAGGTTAAACCCATTGATGGATGGTGGTCAACCATCTGTCTTGTTTTAGAAGGATGTTAAATCAATAAGGTTAAACCCTTGGCAGCACAAATCAAAGCATTGACACCGGTTTTAGAAGGATGTTAAATCAATAAGGTTAAACCCTATCGAACAATAAAAGGCGGTGTAATTATGGTTTTAGAAGGATGTTAAATCAATAAGGTTAAACCCGGAAATCAATTGGAGGGTATTACAATGAATGTTTTAGAAGGATGTTAAATCAATAAGGTTAAACCCCAAATCAAATCTACATACTTCCAAATCATTGTTTTAGAAGGATGTTAAATCAATAAGGTTAAACCCATGGATGAATAAATAGTGTCCATTTTAGACGTTTTAGAAGGATGTTAAATCAATAAGGTTAAACCCTTAATGTATAAGTGGATCCCGAGATTGTGGGTTTTAGAAGGATGTTAAATCAATAAGGTTAAACCCATGACAGTTCTGATGATGATTCAGTTAATGGGTTTTAGAAGGATGTTAAATCAATAAGGTTAAACCCCCGACGATCCACTAGCTGTGGAAAATGTGAGTTTTAGAAGGATGTCAAATCAATCAGGTTAGAGATGGCTTCTCAACAGATCATTCATTCTGGATCATCTTCCACCACTAAAAAATAAGTTCTCCGCCTAGTATTTGCTAAGCAGGGAACTTATTGTGTTTATTTATTTAACAATTGACTTAGCCAACGCATACCCCAGCTTCTGAGCCGTTTGGGCAGTTGGATGAATCTCATGATCCTTCAAAGTGACATCCTTGTTGCTGTTAGTGATAATGTTGGGTGCGATCTGTTGGAAATTGACCACTTTGGCGCCCATTGACTTGTAGAGCCTTGCTTCAGCTGCCCGCAAGTCGTGGTAGGTGTAGCCATACATATCACTCATGTTGTCACGATTCATGCCATTGGCGTCAAACCGTGAAATTGGCAGGATGCCGTAAATCTTGGCGGACGGATTCAACTTTTGAATCATCTTAATGTTATAGCGCAGGTGGCGCATGACATTCTTCAAACTTCCCGAACCGGAATAGTTGGTGTAATCATTGGTCCCGATATGAACGAAGATGACGTTCATCTTCTTGATGTCATTTCGGTGAGCCTTGATTGCGGCTGACAAATCTTGTGGGACCAAGGTTGTTCCCAGATAAGCATATCGATTACCAACAATTCGGCCACTTGGGCAGGCGAAGTTTTCAACCGCAGTGTTGGTGCCGAGATACTTGGCTGTCCAGTCAGGGTAAGAACTGTTCAAATAGAAGTGATAGCCGTCCCAACCTGCAGGAATTGAATCACCAAAGACGCCGATCTTTTCGCCAGCGTATTTATTGCCGGCGGATGCCAATTTGACGTTATATGATTTTGACGTAATATCGGTAACAGCTGAATTCAATACCCAGAATTTGTACTTTTGGTTAGAACTGCTGATCCGATAGACGATCTTGCTCTTGCCGCCACAAATCAATTTGGCAGCTTGACTCCGATACCAGGCCGTCTTCAAAAACTTCTTGGCGCTGACTGATTTAGCCAAATGAACATCCGTGTACAGCTTGGCGTTCTTCTTCAGCGCAAAGGCATGCGGATGCGTCTGCGTTGTGTATTCAACTTGAACACTTGCTTTGTCTGCGGTGGGGTGGCTATAAATTCCAAACGAAATTGATGCCACAACGAAGGCCGCAAAGAACAGCTTGATGTGTCTATTAAAGAAATTAATCATTGAATTTTCTCCCCAGAAAATTGATATTTAGGAACCATTCGAATTACGATTAGATACCGCTCCCCGTACCTATAATAATATACCTACTATTAACTTTCTAATTATACGACAAAATACTTTTGAAGGTTATAAAAAATTGCAATAAGCAAATAAAATATTCCAATGTGTGGGTCAACCCCACGTATATCAAGGAAATCACCAATAATAAATTGTTTTTTCAATAGCAATTTTGCCGGTCACCACTTATCATAGAAGAAGAGGTGATTGTATGAATTTTAAACAAGTTGTATTTGATAAAGACAAAGAGATTAAATTAGACATTTACGATGCTGATAGTGACGTTGCACTGCCTGGAATCGTGGTAATCCCCGGTGGTAGTTACAAAACATTTAAAGAACGGGATGCTGCCCGGGTTGCCCTGACTTTTCTAACCAAAGGTTACCAGGCATTCGTTGTGGAGTATCCGGTTAACGAAAAGAAAAATTATCAAGATGCCAAGCAAAGCATCTCCATGGCCTTTGATTATATCACAGACCATGCCAAAGATTTGAATGTCGACACCGATAAATTAGGGGTAATCGGCTTCTCTGCCGGCGGCCAACTTGCCGCAGCATACTCCAATCAAAAGGATACCAAAGCTAAGTTTGCCATCTTGGGCTACCCTGTATTAACACAGGCCCTTGATGAAAAAATTGGCATTCACAGTGAAGATGTTACTAAGCAGGTTACTAAAAACACACCACCAACATTTCTCTTCGGTGCCAGAAGTGATGGCTTGGCACCATACATCGACCACATCTATCCATACACCGAAGCACTGTTTAAGAATGATGTTAACTTTGAAGTCCATGAATTTGCCACTGGCGGTCATGGCTTCAGCCTAGCCAACCAATTTGTCGGCGTCGTTAATCGCGACCGGACCGATGAACACTTTGCCAAGTGGTTCCCATTGTGTCTTGAATGGCTTCAGTCTTTATAATAGATTTTCTACCTTAAGTGGATATTAAACGAGCATCAAACTCAGCGATTGATTGAGTTTGGTGCTCGTTTTAGTTAGTGCGATTTAATCATCATAACTATTTTCGATCAAAAAGCGCCTTGATAATTCGACCAAGATCGGCGTCATTGGGGTTGAAAGTTCGTTCCAGTTGCGATCGACGAAGGGTTTGAATTTGTTTAAGGCACCTTTGTCCAGCTTTTTCGTGTCAGTTAATAAATGCCTTAACTCTAAAGCAAATTCCTGCAGTGTGAGGCGTTCCGACTGACTCTTCATTGATTTTACGACTGACATTAGTTGAGATAAATAACCATCAAATTCAGTACTTTCAGTTTGGGTATCGTCCTTTGGAAAATCAATGGTTTCAGCTTTGCTTTGGGCCCGTTTTAATTCCTGAATATAGGCTTTGCCTTTGTCCGTCAACCACTTGGTTGCATGATTGTTGAAGAGCTTGACACCATCAATAAAATCAACGTCAAAGGTGACTGTCAGGATTTTTTCGTGAGCATCGTCCATTTGATTGAGCTGAGTTAATAACATTGGCGCAGTATATTTGTTGTTCTTACCATAATCGATCAATTTCTGGACTGTTTTTAGATCAACATGGTTAGGCTGCGTGTCTAAAAAGCTTAAGATAAATTCCCGCATTCGATCCTCAAATTCCATTAAATCTCGCCATCCATTCTATATATTATTAACTGTGAAATAGCTTCATTTGAATATCTTGATCATAATTGCCAAATCCTTGACCAAAAATGGTGCAGCCACCTTTGTGCTTCGCACTATCTTTAATCGCAAATCTAACCGTGAACGTTGGCTTCTTCCAATCAATGTCATCAATGGAAACGTCGGTAAAGGGTTGACCGTCCAGATAACTACCATGATCGGTGATGCGAACCACTTTAAGCTGACCATATTGGTTAACGTTGTCGGGAACCCACGCGGGCGTGTACTTACCCCGAATATCGGAAAAGTCACCTGGACTGGTCCACGTACCAATTTCAACATCATTGATGTAAAACGTGATGTCAGAAGGCCAGACATTGTTGGAGAAAGGGAATTCCGACCCGAGTTCCATGGACAAATCCAACATTTCCAGTTTGTCCTTTTCTTCTAAGTAGTTCGGGAACTGGTATTCCACGAAGCCGTTCGTCCACCAAATCATTCCAGCCTTAATCCGCTCAGGGCTCATAAAGTACTTGGGATTGTCGACCTTGCCAATATAGTCATTTTTACCAGCCAGACCGCACGAAGGGGTTACTGAGTAATCAGTGAATTGACCGACAGGGACTTGTGTCTCATATTCTGCAAACGCGGGATAAATGGTCGTCGGAAAGTGGACGTTGATATTATCAACTTTTAAGTAGGAAATTTTACTGTGACCTTCACGTTCAAATCCGATGATTCCGGCATCTTCCAGCTTACTCAGATGCATCAGGATAATGGTGCTGCTTAATTTTAATTTTTTTGACAATTCTTGAACACTCATCCGCTTTGATGAAAGTGTTTGGATAATTTGAATTCGAACTGGACTTGCCAAGGCTTTATATACCTCAAGCGAATCTTGAGAAATATCTAAATCCATCTTTGTGACCTCACTCTCAATCTGACTGAATCAACCAATTAACATTTATTGATTGATTAGCAGTAAAAACGTTTAAATCAATATAAATGTTAATCTTATTTTTGTAACCGGTTACTAATCGTCTTTATATTAGCAAAACCACGGTTTTAAGTCAAAAGTTAATTGAACATTTATGTTATGGCTTGTAACCGTTTTACTGAAGAAATATCATAAAGATGTGCACAAGGGATATCAATACTACGTAGTCAATCAAGAAAAGAGGAGTTTACTTTGACAGTTTATACGAATCCGCTCATTGTTCAGCGGGCTGATCCATACATCTACAAACACACAGACGGATACTATTACTTTACTGCCTCTGTACCGGCATATAACCTGATTGAAATTCGTCGTGCTAAAACACTGGAAGGACTTGCTCATGCAGCTCCACGGACAATTTGGCGGAAACATGAAAGCGGTCCCATGAGTCAATTGATTTGGGCACCGGAGATTCATTACATTGATGGCAAGTGGTTCATTTACTTCGCGGCGGCAGAAACCACAGCCTTGGATAAGAATGGCATGTTCCAACACAGAATGTTCTGTATTGAATGTGACAATGCTGATCCAATGCGCAGTGAAGACGATTGGTTTGAACATGGTCAAGTGAAGACAGGTATGGATAGTTTCTCACTTGATGCAACCTGCTTCGAAGCTAATAACAAGCTTTACTATGTTTGGGCGCAAAAAGATCCTGACATCAAGGGTAATTCCAACTTGTACATTGCTGAAATGGAAAACCCTTGGACGCTCAAAACGAAGCCGGTCATGCTGTCAAAACCTGAATTTGATTGGGAAACGATTGGTTTTTGGGTTAATGAAGGACCAGCCGTCATTCATCGTAATGGTCGCTTTTTCCTGACATATTCTGCCAGCGCCACCGATGAACATTACGCAATGGGGATGTTAAGTATCCCGGATGATCAAGATTTGTTGGACGCAAGCAACTGGACCAAGTCCAAGAAGCCGGTTTTCCAAAGTGATATGGCAACCCATCAATATGGACCTGGCCACAACTCCTTTACGGTTGGGGAAGACGGCAAGACCGATATTTTGGTTTACCATTGCCGTGATTACACAGAGATTAAAGGTGATCCACTGTACGATCCAAACCGTCACACCAAGGTTCAGCCATTTACTTGGAATGAAGACGGGACGCCTAACTTTGGCAAGCCTGTTCCTTATAATTATGATTAATAAATTTTAATAGGAGGCACATGTTATGGATAACAGTGCAAAAATGCCTGAAAAGAAAGAGAAGAAGGATTTTTGGGGCTTTCCATTTACTCATTTTACCTACTTCTTTAACTGGCAAATTATTAATGGTTATTTAACCCTTTGGCTGGAACAAGTTGCCCATTTAAATGGGGCAGAAGCCGGAGTTGTATTCTCAATGATGGCCGGAATGTCATTACTGTTCCAACCAGCATTTGGTGTTATTTCAGATAAGCTATTATTCAAAAAGAACTTAATTATCACAATTGCGATCGCCGCGATCTTTATTGGACCATACTTCCAGTGGCTGTTTATACCATTTGCTCACATAAGCAATATGTTTGCAGCCGTTATTACTGGTATCTTCCTTAGTTTCATCTTCAACGGTGGTGTTTCAGTAATTGAACAGTATGTTCAACGTGCAAGTTTGGCTAACGGATTTGAATATGGTCACTCACGAATGGGTGGCTCCTTAGCCGGGATGTGTGCTTCATTCCTGGGTGGACAATTATTCATCTGGAAACCATACTCAATCTTCTGGGCATGTACCGTTTCAGCAATTATCCTAACTGGACTACTGATCTTCAGTGATAAAGTTCACTTGGAAAATGCATCTGCAGCCGGTAACACTTCAGACAAGATTGACTGGGGTCAAATCGGTAAGATCTTTAAAATTAAGAACTTCTGGTACCTATCAATCTTCTACATTGGTGCTTCAGCCATTTACGATGTCTTTGATCAACAGTTCATCATCTTCTTCAAGACATTCTTTAATACTGCAGCTCAAGGAACTCAAGCATATAGTTACATGACCACTGCTCAAATTGGTCTGGAATTCCTGCTCATGTTCCCAATGCCATGGATTATCAACCGGATTGGTTCACGAAATGGTTTGATCGCTTATGGCTGTATCTTAGCTATTCGGATCATTGGTAGTGCATTGTCACCAAGTTTGATTTGGGTCATTGTTCTTCGACTCTTAGCCGGACTTGAAATGCCTTTGGTTCTTGTATCAATTATGAAGTATATTGCTGGTGCTTTCGATATTGGTGTATACGCAACTGTGTATGCCTTAGCGTCGAACTTCGCCAAGCAAATATCAGTCTTCATCTTCTCAAGTGTTGCCGGTAACTTATATGATGCAATTGGTTTCCATCAAACATACCTGATTCTTGGTGCCATTGTAGCTGTTGTTACTGTCTTTGCGGCATTTGCTTTGAAGAAAGAAAATCCTGTTCAAGCTGGTGAACGTGACGAAAGCGGTAAACCTAAAGAATAAGCAAGATTTTCTAAATCTGTGAGCACCCTGTTAAAACCCCATAAAAAAAGACACTCAGCTGAGTGCCTTTTTTGTGTCCTAATACACCTGTTCTCCACCCATCCAAGTCTCAGCAACACGAATATCTTTCAACTCCTCATGCGGTACGGAGAAAATATCCCGGTCAAGCACAACAAAATCCCCGGCATATCCAGGAGTCAGCTGGCCGTTCTCACTAAAACCGCCAATCCTAGCCGGCCAATTGGTGTAGGCAAGCACAGCATCAGGAACCGGAATGGCTTCTTCAGGATTAACGACGTCACCATTGACCGCGGTTCGAGTGACTGCGGCGTAAATGTTCACAAATGGGCTATCCGGTTCAGCCCATGGTGTGCAGGGGGCATCGGAGCTCAGGGCAAACTCGGCTTTGGTGTTCATCATTGATTTCACACGGTAGGCTTCATTGAACTGCTGCGGGGAAAGATAGTGACGGTACGATTCATCCTCGGCAAAGAAGAAAATCGGTTGGGTCACCAGGGCGTAGTTCATGGTTGCCATGTTGATTTGTTTCAGCAT</t>
  </si>
  <si>
    <t>MKVNNYHIGLDIGTSSIGWVAIGKDGKPLRVKGKTAIGARLFQEGNPAADRRMFRTTRRRLSRRKWRLKLLEEIFDPYITPVDSTFFARLKQSNLSPKDSRKEFKGSMLFPDLTDMQYHKNYPTIYHLRHALMTQDKKFDIRMVYLAIHHIVKYRGNFLNSTPVDSFKASKVDFVDQFKKLNELYAAINPEESFKINLANSEDIGHQFLDPSIRKFDKKKQIPKIVPVMMNDKVTDRLNGKIASEIIHAILGYKAKLDVVLQCTPVDSKPWALKFDDEDIDAKLEKILPEMDENQQSIVAILQNLYSQVTLNQIVPNGMSLSESMIEKYNDHHDHLKLYKKLIDQLADPKKKAVLKKAYSQYVGDDGKVIEQAEFWSSVKKNLDDSELSKQIMDLIDAEKFMPKQRTSQNGVIPHQLHQRELDEIIEHQSKYYPWLVEINPNKHDLHLAKYKIEQLVAFRVPYYVGPMITPKDQAESAETVFSWMERKGTETGQITPWNFDEKVDRKASANRFIKRMTTKDTYLIGEDVLPDESLLYEKFKVLNELNMVRVNGKLLKVADKQAIFQDLFENYKHVSVKKLQNYIKAKTGLPSDPEISGLSDPEHFNNSLGTYNDFKKLFGSKVDEPDLQDDFEKIVEWSTVFEDKKILREKLNEITWLSDQQKDVLESSRYQGWGRLSKKLLTGIVNDQGERIIDKLWNTNKNFMQIQSDDDFAKRIHEANADQMQAVDVEDVLADAYTSPQNKKAIRQVVKVVDDIQKAMGGVAPKYISIEFTRSEDRNPRRTISRQRQLENTLKDTAKSLAKSINPELLSELDNAAKSKKGLTDRLYLYFTQLGKDIYTGEPINIDELNKYDIDHILPQAFIKDNSLDNRVLVLTAVNNGKSDNVPLRMFGAKMGHFWKQLAEAGLISKRKLKNLQTDPDTISKYAMHGFIRRQLVETSQVIKLVANILGDKYRNDDTKIIEITARMNHQMRDEFGFIKNREINDYHHAFDAYLTAFLGRYLYHRYIKLRPYFVYGDFKKFREDKVTMRNFNFLHDLTDDTQEKIADAETGEVIWDRENSIQQLKDVYHYKFMLISHEVYTLRGAMFNQTVYPASDAGKRKLIPVKADRPVNVYGGYSGSADAYMAIVRIHNKKGDKYRVVGVPMRALDRLDAAKNVSDADFDRALKDVLAPQLTKTKKSRKTGEITQVIEDFEIVLGKVMYRQLMIDGDKKFMLGSSTYQYNAKQLVLSDQSVKTLASKGRLDPLQESMDYNNVYTEILDKVNQYFSLYDMNKFRHKLNLGFSKFISFPNHNVLDGNTKVSSGKREILQEILNGLHANPTFGNLKDVGITTPFGQLQQPNGILLSDETKIRYQSPTGLFERTVSLKDL</t>
  </si>
  <si>
    <t>1423817.SAMN02369498.FD38_GL000773</t>
  </si>
  <si>
    <t>GCF_001434115.1</t>
  </si>
  <si>
    <t>Levilactobacillus zymae DSM 19395 NODE_1| whole genome shotgun</t>
  </si>
  <si>
    <t>GTTTTAGATGAGTGGTAAATCTAGAAGGTCAAAAGC</t>
  </si>
  <si>
    <t>GTGGCGACTGGCGCCCCAATGGAATTAGCAACGGGTGGGGCGACCATGAAGGCCGCGATGGCCCGCGCCCGGTCCTGACTGCGAATCCAGTAGGTGATGTATAACGTCATGCCCGGAAAAAGTCCGGCTTCGGAAACGCCCAGTAAAAACCGGAGAATTACCAACATTGGGATGGAGTTAACAAAGCCCGTGACCAGGGTGACCGTTCCCCAGAAAATCAGGATGAAGGCCATCCACCGGCGCGCCCCAATGCGTTCGAGCATCATGTTGCCGGGGATGCCGAAGATGAAGTAACCGATGAAGAAGATGCCCGCGATAAAGCCGTAGGTGGTCGCGGTTAGGCCAAGGTCTTGGTCCATCCCCCCGATCGAAGCGTACGTAATACTACTGCGGTCGAGAAATGCGATAAAATAAATGACAAATAAGTATGGCAGAATGTGCCAGGTGACTTTTCTTAATGCGTTTGCTTGTGGTCCAGCCATAGGGACCGCCCCCGTTTCGTGTAATCGTCAAAGTCATTCAAGCAGCGGATATATCCTTAACTCACGGGTAAGTGTATCCTAAATTAAGCGCTTACATTTAACGTATATTGCACGATTTTCTGGAAAATATCACACTCATGGAAAGGCGGTCACAAGCATGGAACCCTTGCGTGATTCCCAATTAACGGTCTTGTGGATGAGCGGACGGACCTATCAGCGCGGCGAGGCCGTGGCACTGCACCAACACGAGTTCAACCAACTGCAACTGGTGTTGAGCGGCGAAGAACACGTGCAACTCGCCGACCGGCCCTACACCGTCTTCGGGGGGCAACTCTATCTGGTCACGCCGCGGACCCCACACGCCTTTAAGTTTAATCACGACGCGGTGATTATCGACATAAAGTTCACGACGAGCCCGGACTTACAACGGTTACTTAACCAAGTCGCCCAGCCGCCGATTTTTCCCGTCAGCGACCGCGAAAGTTTTCGCCGGTTGTTGACCCAGGCCCTAGCGGCGCAACGCCAGCCGACGCCCTACGGCATGCTGCGGGTCGATGTGCGCTTGAAGGACCTTCTATTAACGTTGGTCGTCGATCAAAATGGCCTGGTGACGCCGATTCCCGAGGCCACTTACATGAGCCCGGACACCAGTTTTGCGCCGCTACGCTACCTGCAGCAGCACTATGCGACCCCGCTTCGGCTGGCGGATTTAGCCCGGCACTTTCACTACAGCAAGAATTACATGATTGAAATCTGTAAACGTGAAACGGGTGTCACCCCCAACACGCTATTGCAGCTGATTCGGATTCGCCACGTCAAAAATTTTTTGGCGTATACTGAACTCAGTATCAACGATATCGCAATCCACGTGGGCTTAGATGCCAACTACCTGACCCGCTTGTTTAAGCAACAGGTCGGCCAAAGTCCCTTGAAGTATCGGCAGACGATCCAAGCGGAGCGCCGCCAAAACATCACGTTGCTGCGCAGCTTTGATCATCAGCAACAACCCAAGATTCACCAATCGAAACAGTAAAAGGAGTTTTTCCGTGACCCAACCCATAGCCATGATTTATGACGACCAGCTGCCCACCTTATTAGTCGCGTTGCATCCCGACGCGACCACGGCGGTCTTGTCCGGTCATAAGATTTTAGAATTTCGCAAGCGGTTCTTTGCTAAACCCTTCCAGGCCTTCGTCTACACCACGGGGCGGGGGATTCAGTTCTTCATGCGCTGCGGGGCGGCCTACCAGGGCAGCCCGGCCACAATCGCCAAGCTGGGCACATTGGTTCAGCACAGCGATTTTGCGGCGACCATGCGGTACCTGGGCCCCCAGAAGAGTGGGGTGGCCGTGCCGATTCAGGCGACCTACCGTCTGACCAGCACCGTGACGTTGGCCGATTTGCGAGCGGTCGCGCCGCAAGTGGCGATTCCCCAGACCTACACGTTTTTGGACCAGCCCCAACGCGCTAAGTTATTGACTTACCTAACCCGCCAATCCTACGACCTGCACCATCAGGTGGATTGGCGTCGCCGGCAACCCATGGTGGACACCCTCTTTTCGTAACGCCCCTCATTTTTTGAAACGGCTTGCATTTTAGGGATGAATGCGTTATTCTTAACTTGTCAGTTAAGAATCATTCTAAACTAGAGGAGGCTTTTGTTCGATGTCAAAAGAACGAATCGTGATTGTTGGGGCTTCACATGGGGGTCACCAATCAATCTTAGAATTACTGAGTCGCTACAATGATGTTGATATTACGTTGTTTGAAGCGGGGGATTTCATTTCCTTCATGTCTTGTGGGATGGAATTGTACCTGGAAAACAGTGTTACGGATGTCAACGACGTGCGCAATTTCAGCGCTGATGATTTTCCACAACCCAACGTCCACATCCTGGATCGCCACGAGGTCACCAAGATCAACGCCGATGCCAAGACCGTGACGGTGGTGGATCACGCCACTAACCAAACCACGGACCAACCGTACGATAAGTTGATCTTGAGTTCTGGTGTGACGCCGAAGTCCTTACCCGTGCCCGGGGCCGACCTGGACAACGTGTTCTTAATGCGGGGCAAGGATTGGGCGTTGAAGATCAAGGAAAAGCTCGCCGACCCAGCGGTCAAGCACATGACCATTATCGGGGCCGGTTACATCGGAATCGAAGCGGCTGAAGCCAGTCGGAAAGCCGGCAAGGAAGTTACCTTGCTCGACGTGATCGACCGGCCATTAGGCACGTATCTGGACGGCGAATTGACCGATATCTTGGCCAAGAAGCTGACGGCTGAAGGCATCAACGTGCAAATGAACGCCAAGATCACCGCCTACACCGGCGACCAAGCCGTCAAGGCCGTCAAGACTACTGACGCCGAATACCCAAGTGACGTGGTCATTCAGGCCGCCGGCGTTCAACCGAACACCGACTGGTTGAAGGGGACCGTGGACTTGGACGACCGGGGCTGGATCAAGGTCGACAACTACCTGCGGACCAACCTGCCCGACGTTTACGCCATTGGGGATGCCACGTTGGCTTACTCCATTCCGGCGCAAACCAAGGTGCCGATTGCCTTAGCGACGGTCGCCCGGCGCGAAGCCCGTTACGTGGTCAAGCACCTCTTCGAAGCCAACCCAGCCGAACCATTCAAGGGCTTGGTCGGGTCTTCGGCTCTGAGTGTCTTTGACGAACACTTCGCACAGAGTGGCCTGAACTCCTTTACCGCCAAGCGCGCGGGCGTCACGGTAGCCAAGGACTTCTACCACACCACCTTGCGGCCGAAGTACGTGCCAAGCGACAAGGGCAACCCGGACGTTTACGTTCAATTGTTCTTCAACCCAACGACCCACGTCTTATTGGGTGGCGCGGTCTTATCGACCTACGACGTGACGGCTCAAGGCAACGTATTAGCCTTAGCCATTCAACACGGCTTACGCCTCGAAGACTTAGCCGAAGCTGACTTCTTCTTCCAACCTGGCTTTGACCGGCAATGGAGCCTGCTGAACCTGGCTGCCCAACACGCTTTGGGTGAAGAACCATTCACTTACTAAATCTAAAATTAAGCTAAATGAGTTTCAAAAATCGGGCGTCATCAGCCTTTATGGTTGGTGGCGCCCGATTTTTGCGTTGATTTTTGGCGTTTCCTGTGGGGAAATTGTAAGGCGGAGGCCTTTCAATTTCGACCCCTTGAATTGCAAACTTAGAGGGGATTTACTTAGTGACAATAAGCGCTTTCATTGTTACGCTAGGGACGTATCGGATTACATATTTTTGAGGAGGATTTGTCATCATGACAATAGCTCACCATCATCATAAGCTACTTTATAGTTTGTTAGTGCCCTTATTAGTTGCCGGCAGTGCGTCGACGCTACCGGGACTGGACGATCATTCGGCACACGCCGCGGCCCAGAAGGTCACCACGCAAACCGATAAGTACAGCACTCCGACCAGCCAACCGGGGTTTAAGAAGTTGGCCAAGAAATACAAGACCGCCATTCCGATTCAGGTCTTAGGCATCAACGACCTGCACGGGGGCCTGGAAACCACGGGGACCGTGAAGATTGGCGACCAGACTTATAGCGACGTGGGGACCGTTGCGCGGCTCGGGGGCTCGTTAGACCAAGCCCAAAACCAGTTCAAGAAGACCCAACATGCTAAGGCGGCCAACACCTTCCGGGTGGAAGCCGGGGACATGGTCGGGGCTTCACCGGCCAATTCGACCCTGCTGGCCCACGAATCGACCATGCACACCTTGCGGGCCATGAAGTTCCAGATCGGGACGCTGGGGAACCACGAATTTGACCACGGTTTGGGCGAATACAACCGGATTTTGAAGGGCAATAAGCCGGCCGCTAACGCCGATTCGTTGGTCAAGGCCTACCCGCACCAAGCCTCGAAGATCAACCTGGTCGTGGCAAACGTGGTCAAGAAATCCAACAACAAGATTCCTTACGGCTACAAGCCCTACACCATCAAGACGGTCAAGGCCCACGGCAAGACCGCTAAAGTTGGGTTTATCGGGATTGAAACCACCGACCTGCCTCATTTGACGTTACTGAAGAACTACCAAAACTACAAGATCTTGGACGAAGCCAAGACCATCGCCAAGTACGATAAGGTCTTGAACAAGAAGGGCGTTAAGGCCGTGGTCGTGATGGCCCACACTGGGATCGCCTCCCAGGACGGCAAGACGGCCGGTAGTGCGGTCGATATTTTGAACAAGGTCAACAAGCTCGACAAGAAGAACAACGTTGGGCTGTACGTGGCCGGGCACTCGCACCAGTACGCCAACGCCACGGTCGGCAAGACCCATGTGGTCCAAGCCGTTTACACCGGCAAGGCCTACAACGATACGCAGGGGTACATCAACCCGAAGACCGGGAAATTCATGCACCTCGAATCTCACGTGTACCCCGTCTTACCAGCCAAGGCCAACCCCAAGGCTAAGACCAACGCCAAGGTGGCCGCTATCGTGAAGGACGCCGACAAGCGCGTGGCCCCGAAGGTCAATGCCGTGATTGGCAAGGCCGCCACTAACGAACCGATCACCGGGCGGAACAACAACAGCAAGACCATGGAAAACGCCGCGGGTGAATTAGTGGTCGATGCGCAACGTTACGAAGCCCAAAAGAACGGGACTAAGCCAGACTTTGCCATGACCAACAACGGTGGGGTCCGGGCCGACTTGGCCGTTGCCAACAACGGGGACATCACCTGGGGTGCGGCCGTGGCCGTACAGCCATTTGGGAACATCTTACAGGTGGTTGAAATGACCGGTCAGCAAATCAAGGATGCGCTGAACCAACAGTATGACGAAAACCAAGCCTTCTACCTGCAAATCTCCGGGTTGAAATACACCTACACGGACAACAACGATGCTAAGCAACCGTACAAGGTAGTCGACATCAAGAAGGACGATGGCACGCCGGTCAGCATGACGGCGACCTACCGCGTCGTGATCAACGACTTCCTCCACGGGGGCGGGGATAACTTCTACGCCTTCAAGGACACGCCAATCAAGGCCTCCATTGGCTCTGATACCGACGTCTTCGTTCAGTACTTCAAGGACATGGCCGCCGCAAACACGCCGGTCAAGGCCCCAACGCTGGACCGCAAAGTCTACCAGCCCGCTGGGAGCGTGGTCGCTACGAGTACTCAACCCGTGAACCAGGTTCAGGTGGCGTTAGGGTAAGCATTGATTTGGTCCTCCAGCTTACGATGGTAATGACAGTCACTTTAAGGCTATCCGTTAAATGGATTATCACTGGGTAGTTTCCCTGATTAGCCGAAAACAGATTTTAGTCTCCCTCCAAACAGAAATTTGCCGGCTAAAAGTGATGAGCGGTTTAACTAGGGACGAGCTGAATAAAACTCAAAAAATGAGGATTGCCGGGTCACGGCAATCCTCATTTTATCTGCAATCGTTATGGTTTAAAGAAACGCTTGGTACAAAACCGTGGCCGCGATGGCGCCGGCGATGGGAGCCACGATTGGCACCCAACTGTATTCAAACTGCGAACTGCCCTTGTACTTGAACGGCCAGAGGGCGTGTAACAGCCGTGGGCCAATGTCCCGTGCGGGGTTCAAGGCCGGTCCGGTGGGCCCCCCGAAGGAGACGACCAGACACATTACCAGAAAGCCTAAGCCCAAAAAGTCGGCCCGGGGGTCTAACTTATCGGCCGTCATGAAGACCGCGCCCAAGACCAATAAGAAGGTCCCGATAAATTCGTTCAGGAACCCGTTCAACTTGCTGTCGGCCGCGTCGATCGTGGAGAAGGTCCCCAGGATGGCTTCGGCGTCCGTGGTCTTGTCGTAGTACGGCTTGTAGGCCAGGACCACGGTCAGTTGACCCACGATGGCGCCCAGCGTTTGGGCGATGACGTAGGGCAGGACTTCGGCCCAAGGGAAGTTGCCGACGACGGCTTGGGCGATGGTCATGGCCGGGTTGATTTGCGCCCCGGAGATGGTGGCGAACATCAACGCGGGAATCATGACCCCGATACCGTACCCGAACCCAATCAGGACCCAGCCCCCGTGGTAGCCCTTGGTCCCCTTCAATTCGACGTTAGCGACGGAGCCGTTTCCTAAGGCCACCATGATGGCCGTCCCGATAAATTCCGCGAGACACCGGATGAACAAAGTATAATGCATTAAACTCTACCTCAAATATGTATTTTTTCGACTGCCAACCAGCGAGTATTCGTGGAAATAGCAGCACTCATAATCATACGCTTACTGGCATAAGTTTTCAGTAATATTTTCATCTTGAATAGCTTATTAAAACTTAGCGGTAGGGAGTCGTTCGGCGGATTTACGGCAACGGAAACGGTTACAGGATGGTCGCCAACGGATCCTAAATTTTTCGGAAAAAATTGCCCCCAGAAATCATCAACGGGGGGCGACCTGTAGTACAATAATCCTGTAAACAAATGTAAGCGTTTTAACTAAAATGAAAAGGAGGTCTTGCTGTTGCAAGCAGACTTAAAATGGCTGGACGACCCGCAAACGTTTCGGGTCAACCAGTTGCCCGCGCACAGCGATCACCATTATTACCGGACGGTCGCCGAGATGCAGGCGCACCAGAGTAGTTTTGTGCAGAGCCTAGATGGGACCTGGCAGTTCGCCTTTGCCCAGACGCCGCAAGAACGGCCCGTGGGCTTTGAACAACCGGACGCCGACCACCAGAACTTTGGGGAAATCCAAGTACCCGGCCACATCGAACTCGCCGGTTACGGCCAGCTCCATTACACCAACACCTTATACCCCTGGGAAGGTAAGCTGTATCGGCGGCCGGCCTACGCACTGGGCGACACCACCGGGATGCCGGGGATGTTTAGTGAAGGGCCCGACAACACGGTCGGTGCCTACCTGAAGACCTTTACCCTGAACCCCGAACTACGCGACCACCGCGTCGTGATCCAGTTCGACGGGGTCGAAGAGGCCATGTACCTGTGGCTCAACGGGCACTTCGTGGGGTACGCCGAGGACAGCTTCAGCCAGTCGGAATTCGACCTGACGCCTTACCTGCAGGCCGGTGAAAACTTGCTGGCGGTGGAGGTCTTCAAACGCAGTACCGCGGCCTTCTTGGAGGACCAGGACTTCTTCCGGTTCTCCGGGATCTTCCGTAGCGTGCGCTTAGTGGCCCAACCGACCGTCCACGTCAACGACCTGACCATTCGGGCCAACGTCCTCGACGATTTGACCACCGGTGACTTTAACGTCACGTTGAATCTTAATGCGGACGCCGCCCAATCCGGGGCGCAGGTCAAAACGATTCTGCACGCCGGCCAACAGGTCCTGTTGAACCAGACCGTACCGGCTCAGGCCGAGCTCACTATCCGACACGTGCCCGTGCCCAACGTCCATCTTTGGGACCACCACGACCCGTACCTGTATCAACTTCAGGTCGAAGTCCTCGACGCCAGCGGTCAATTGCTGGAGGTCGTGCCCTACGACGTCGGGTTTCGGCGGGTCGAACTCAAGGATAAGGTGATGTTGCTGAACGGTCACCGGCTGATCTTAAACGGGGTCAACCGCCACGAATGGGACGCCAAGCGCGGCCGTAGCGTCACGCTGGCCGACATGCAATACGACCTGCAAGTCTTCAAGCAACACCACATCAACGCGGTACGGACTTGCCATTATCCCGACCAGATTGCCTGGTACGCCCTGTGCGACCGCAACGGCATCTACATGATGGCCGAAAATAACCTAGAAACCCACGGCACCTGGCAGAAGATGGGCGCCGTCGAACCCTCGTATAACGTTCCCGGATCGCTGCCGCAATGGCAGGGGGCCGTAGTAGACCGGGCTCGCAGTAACTATCAAACGTTTAAGAACCACCCGGCCATCCTCTTCTGGTCGCTAGGTAACGAATCCTACGCCGGCGACGACATCGCGGCCATGGACCAGTACTATCACGACCACGACGAGGGCCGCCTAACCCACTATGAAGGTGTTTGCCGCAACCGGGTCTACGCCGACCGGATCTCCGACATGGAAAGTATGATGTACGATCCACCGAAGGCCATCCGCGATTACCTAGACAACGACCCGCAAAAGCCGTTCGTTAACTGTGAATACATGCACGACATGGGCAATTCGCTGGGCGGCATGAACAGTTATACGGATCTGATCGACCAGTACCCAATGTACCAAGGCGGGTTCATCTGGGACTACATCGACCAGGCCTTGTTGGTCAACGACGAGGTCACCGGCCAACTGGTCCTGCGCTACGGCGGGGACTTCGACGACCGGCATTCCGACTATGAATTTTCCGGTGACGGCCTGCTATTCGCGGACCGGACGCCGAAACCCGCACTTCAGGAGGTGAGCTACTACTATGGCAAATACGACCGCTAAACTACACGTCGTTTATGGCGACGGGACCTTGGGCCTGCACGGCGAGGGGTTCCAATACATCTTTAGTTACGAACGGGGCGGCCTGGAGTCGCTCAAACGCAATGGTAAGGAGTGGCTCTACCGCGTGCCGAAACCCACGTTCTGGCGGGCCACGACCGATAACGACCGGGGCAACCACTTTTCCGAAAAATCGGCGATGTGGCTGGGGGCCGACCTGTTCAGTCCCTGCACGCACATCGAGGTGGCTGTAAACGGCCAGGACATTACCCTGCCGATTGCGCCGGAAAACAACCGCTATTCGGACCACGAGACCGCCGAGACCGTGACGCTGCGCTTCACCTACACCACGACCACGGTGCCGGCGACCACCGTGGTGGTAAGCTACACCGTGGACGCCACGGGCGCAATTCGGGTCCACACCCATTTCACCGGCCAGGCGGGCTTACCGGAATTACCCGCGCTGGGACTGCGGTTCGTGATGCCGACGGCCGCGCAGCAATTTAGCTACCGCGGCTTATCCGGGGAAACCTACCCGGACCGCATGGCGGGCGGCCAACTGGGCGACTACCAAGTCACCGGGTTGCCGGTCACGCCGTACATGGTCCCGCAGGAGTGCGGGATGCACATGGCGACCGAACACGCCACGGTGACCCGGGCCATTACGTTGAACAACGCGGACCCGGACACCGAACCGTTCAGCCTGACGTTTACGCAGGCCGACCAGCCGTTTAACTTCAGTTGCTTGCCGTACACGGCCGAGGAGCTAGAAAATGCGACCCACATCGAAGAACTGCCACCGTTACGGCGGACGGTCTTCACGGTCTTTGGCGCCGTCCGCGGTGTCGGCGGAATCGACAGCTGGGGCGCCGACGTGGAAGCTAAGTACCACCTGCCCGCCGACCGGGATTACGACTTCGAGTTCGTGATTGCGGGGACGCAGGAGTAAGACGAATTAAATTTGATAGGAAAAGGCGTTGCTTGCGAGCAACGCCTTTTTTAGGCCAACTGATTATTTTGAAGACGACAACCGGTAATAATTATGATAATTACGAATTTTGACAATGGGTGACATAGTTCTGGACGATGATTAAATGGGTACGCTAGAATAAAATAATTGAAACAAGTTGCTTAACCCTAATTCGGCTATAGAAGGGATTTATTAATTTGTACAAAAAATACGGTATTGGATTAGATATTGGAACCAGTTCAATTGGCTGGTCCGTGGTGGATGAGTACGGTCACATCATCCGGGTCAAAGGGCAAACCGGGTTAGGTGTTCGGCTTTTTCGGGAGGGGCAACCCGCAGCGGACAGACGAACCTTCCGGACGACGCGGCGCCGTTTGGGGCGGCGCCGGTGGCGGTTACGGTTGCTACGTGAGATTTTTGACCCATACATTGCCGCCCAAGATCCAAACTTTTTTGCGCGGCAAAAGGCGTCTGCAATTGCCCCGGGCGATTCGCGCTTCAAGGCCGTTTATCGGCTTTTTAACGACCAAACCGACCGGCAATTCTACGATAAGTACCCGACCGTCTATCATTTGCGCCAGAAGTTGATGACCGAAAAACGTCAGTTTGATATCCGGGAGATTTATTTGGCCGTTCACCACATCGTGAAGTACCGGGGCCACTTTTTAACTGGTGGTGCCGCGAAAAACTTTAAACCAGGGAAGCTGGATTTAAACACCTATTTTGCAACGATTAACGCCCAATTAGCGGCAATTTTCATGGATTCACAGGTGGAGCTTCCCCAATTGGATTGGGATGCGGTGGTGTCATTGTTGACCAACGACCAGGAATCGCCCAGTGACCGGCAGAAGGCGTTGACTAAAATGCTGGTGGCTCAGGGTGATGCGACGCAAAAACGGTTCTATACCGAGTTTTCGAAGGCCCTGCTGGGGTTGAAAGCTAAGCTTTACGTTTTAACGGGATTCGAGGGGGATAAGACTGACCAAAAGGCCTTAACGTTAAGTTTGGAGACTTTAGATGACCATCAAGATGATGTTACTCAGTTATTGGGGGATGAACAGCGTCAGTTGGTAGAATTATTGGCCAGGGTGCAGTCTGCAATCCAGCTTGCCATTATTATTCCCAACGGCAAGACGTTCTCTGGCCAGATGGTTCAGCAGTACCAAACGCATTATGACCAATTGCGGCTCTTAAAAGACTATCGGGAACAATTAACGGATCAAAAACACCGGCGGGCCCTGAAACAGGCTTACGCCGACTATCTGGCAAATGATCAAGATCAGGATGCCCTAGTCAAGGCGGTAGAGAAAGTTTTAAAGCAGAATCAGCCGCTTAGTACCGTGGGCGTACGGTTACAAACTGCCATTGACGCGGGGGACTTTCTGCCCAAGCAGCGAACCAAGGCGAATAGCGTGATTCCGCATCAAATTCATCAGCAAGAGTTGGACCGAATTATCGAAGCTCAGTCCGTTTATTATCCTTGGTTAGCTGAGGAAAATCCGGTGGCAGCCCATCGCAGCTATGCCCCATATAAGTTGGACGAATTAGTTGATTTTCGGGTTCCATATTACGTGGGGCCACTAGTACAGCCGCAAGCGGATAAAGCGGCTAAGGAAACCAAGTTTGCGTGGATGACGCGCAAGGAAGCCCAGTCGACCACGCCCATCACGCCCTGGAACTTTGAGCAAGAGGTGGACCGTAACGCCTCGGCGAACGCATTCATTCAACGGATGAAGACCACGGATACCTACCTATTAGGCGAGGACGTGTTACCAAAAAATAGCCTGTTATATCAACGCTTCGAGGTATTAAATGAATTAAACAATGTTCGCGTGGACGGTAAGCTATTGACGATTGCCGAAAAACAACGACTTTTTCAGGACCTATTTGTTGACCGGTCACAAGCGTCAGTCACCATCGCGCAATTACAAGCCAATCTCATCGCGCACGGTGCCGCTAAGGACCGGGTCGAAATCAAAGGGTTGGCTGATCCTAAGCGTTTCTTGAGCAGTTTAACAACGTATCACGATTACGCTCAAATCATTCCGGAAGCCTTGGAACAACCGGACAAGCGTGCCGATATTGAAAAAATCATCAACTGGTCGACCATTTTTGAAGATACGTCGATCTTTAAAGAAAAGCTGCAGGAGATTGCTTGGCTCACACCAGACCAGCGCCGCCAGTTAAGCCAAAAGCGGTACCGCGGTTGGGGGCAACTCTCTGATAAATTATTAACTCAGCTGCGCGATGCGACGGGGCAGTCCGTGATGGATTTACTATGGACTGAACCGAATAACTTTATGCAGATCATTCGTCGAACGGAATTTCAGCAGGCGATTGCGAGAGTGAACCAGACCGACCTGAAGCAACAGGACTTAGCGACAACAATCAATGATCTGTATACGTCACCGCAAAACAAAAAGGCGATTCGCCAGGTCTTATTAGTGGTCGCCGATATTCAAACGGCGATGCACGAAGTGGCGCCTAGCTGGCTATTCATCGAAGCGGCACGCGGGCCGGAACAGAATCCTAAGCGTAAGTTAGCCCGCCAACAGCAACTGCTAGAAGCCTATAAAACGAGTGCTAAAGAAATTGTTAACGAAGCCGTTAAGGAAAAGTTACTGTCGGCAATTGACGACCATCAAAAATTCGAGGATCAGGTAGTCCTGTACTTCCAACAAAATGGGCTCGATATGTATACGGGGAAGCCGTTAGACTTTGAGCGCTTGTCGAAGTACCACATTGACCACATTATTCCCCAGTCGGTGGTTAAGGACGATTCACTGGATAATCGGGTGCTGACCACGCCAGAGGAAAATGAACGAAAGGGTGCCCGGGTCCCCGGACCGTTGTACGCGAGTCAGCAAGGCCGGTGGCGGTTATTGCAACGGGCCGGCTTGATTTCCCAACGGAAGTTGGACCACCTACTCTTACGGCCGGAGGAATTAGACCAACAGGCTACGGGCTTTGTTGCTCGGCAATTGGTGGAGACTCGTCAGGTGATTAAGTTGATTACCAATATTTTGAGCCAACAGTATGATCCGGAACAAACGAAATTGGTCTCGGTCAAAGCGGGATTGTCGCATCAATTCCGGACCAGGTTAAACCTACCCAAGCTACGGGAACTCAATGATTATCACCATGCGCACGATGCCTACTTAGCAGCACGAATTGGGACCTATTTGTTACAACGGTACCCCAATCTAGAACGGTTCTTCGTTTATGGGCAGTATCAGAAAACACGGTTTGACTTAAAGCGGCATTTTAACTTTATTGGGGAGATGTTGAAAGGCAAGCCAGAGGATGCGGTGATTGTTAAGGCACCACACTCGGAGACCGTTATTTGGGATAAGCAGGATGAAGTCAAACAGCTGAAAAAAATAATGGAATACAGGCATTTATTAGTTACTCATGAGGTTTATGATAACCATGGCGCACTATTTAATCAAACCATTCATCCGGCTAAAAATCCTAAAAACAGAAAGTTAATTCCGCGCAAAACCACTCAATCTACAGAACTGTATGGTGGGTATAGTGGTGAAACAACCGGCTATTTAGCCATCGCACGGACGGTTACTAAGAACAAGATAAGCTATCAAGTATTGCGGGTCCCGACGCGTTTGGTGGGGCGCCTGCAACGAAGTAGTGAGTCCGCACAACGACAGATTCTGACGGACTGGTTTGCACCTAGCTTTGTTTCCCGGGGTAAACAACAGCCGTTTGAAATTGTCTTACGCCATGTATTTAAAAATCAGACAGTGATTGATGATATTCATGAACAATCACATCGTTTTGGATTGAGATCAGATACTTATTATTGTAATCAGCAGCAACTGGTTTTGTCGCTAGAACAGCAAAGAATGATAATTGATCAGAAATTAAATAATACGAATAAGTTGATGGTGGTTTATGAAGCTGTTTGTGATCAAGTGGCGAAATATTTTCCACTTTATCGAATGAATCACTTTAAGGAAAGTTTGTTAGAGGCGGGCCCGAAATTAGCCGAGTTGCCAATTAATACCGTACAATCTAAAAACGGAAAATTGAAATTAGGGCAAAGAAGTGTCCTTCTACAGACAATGCAAGGATTACATGCTAATCCTGAGACAAAGGATTTGTCCATTATTGGATGCCCTAAGTATTTTGGAAAGTTGCAAGTTTCATCAGGTATTAAGTTAACTGAGAATGCCGTGTTAATTCATGAATCACCAACTGGATTATTCCAACGACGCGTTCGTTTAAGTGATTTATAGTAACTAAAAATGACCAACTCATTGGACTGCCAGTGAGTTGGTCGTTTAATTATGTATTGGCTCGATAACGAGCTCAAAAAGGAAAACTTGATACCGCAGTATCTTGTTTGATTTTAACACTGAGTGGTAAATCTAGAAGGTCAAGCAGGTCAACTTGACCACTAACAATATAGCATTTTTTGCCGCAATCGACAAGGAGGATGATTTTATGGGATGGCGAACCATAGTAGTGACGCAGCATGCCAAAATTTCGTTAATGACGGGTAACCTAGTGGTTCAGACGGATACGGACCGGTACCACATTCCCGTTCGGGACGTGGGAGTGCTGTTGATTCAGACCGTACAGGCCGTGATTACGGCGGCCGCTTTAGTTGCGTTAGCAGAAGTTCAGGCCAAGGTTATTTTCACGGGGCGGGATGGCCAACCAATTTGCACCACTACGGGAGATTACTCAAACGCACAATCGGCGGTGACGGTGCAAGAGCAGGTCGCCTGGCCCCAGGATCGCATGATGAAGCTTTGGACGCGAATCGTGGCGAGTAAGCTGCAGAATTAGATTCGAGTGGCGCAGTTTGTCAAAGCACCCATTGAAAATTTGCAACAGGAGTTGGACCAATTAGAATTTAACGACATCACCAATCGGGAAGCGGTAGTCGCTCGTCGTTATTTTCCGTTAATATTTGGGGATGATTTTTCACGGTCAGATTTAACCCCCATCAACGCAGCGTTGAACTACGGGTATGCCATTTTACTGTCAATCGTTGATCAAGCAATCGGTGTGCGGGGATACTTAACGTGCCTGGGAATTCACCATGTGCGAACGGATAACGCGTACAACTTAGGTTCCGATTTGATGGAACCCTTTCGGCCGATTATTGACCAATGGGTGTCGCAACAAAAAATCCGAGATTTTACTCCGGATATTAAGTATGGCTTGGTCGACTTATTAAACGTTGCCATGACTTACAACGGGCAACAGACGATATTACGAAATGCAATTCCTAAGTACGTGGGGCACTGTCTGGACTATTTAGCAGGAGCGGTGGAGACAATTCAAGTCGAGGTGGAAATTCCAAATGAGGTATCGAGTCATGCGCTTAATGGTACTGTTTGATTTACCGATGACGACCAGTAAGAATCGACGAAATTACCGGCAGTTTAGGAAAACGTTGATTCAAGAAGGATTCTTCATGATGCAATATTCGGTTTACGTGAGGGTGTGTGCCGACTCAAAAGCGGCTCAAGCCATCGAGCGCCGTTTAGCGCGCTTGGTTCCCACGGATAGTCTCGTGCAAACGGTGATGATGACGGAAAAACAATATCAAAATATGCACTTTATTGCGGGAGAACCCAGCCAAGACGTTTTGAATTCAGCGGCGAGGACGGTGATTATTTGAAGCTGACCTACTACAGTTATGCGCCGTTTGATGTTCCGACCGGTAGAATCACAGTGTTGGACACGGGGGCGTTAAACATTTATCACGATTTAGTCCGGGGTCTCAGAAACGATGAAGAGACGTTGCACGTCGCTACGGATGAATACGACTTAAAAGAAGTTAATCAGCTGTGTCGGTGGTATGGTGACCCGCTACTGGAGTTGGATTTAAATGCGGTATTTCAACGGAAACTGCAGGTACAGTTGTTGAAAGTCTTGTCTGACCAGCAGACGGTTCAATTGACGGATCAAGTTCAACAATTATTGACACAAATTCTGGGGGATAGTTATGTTTTGGATGTGCCGTTGGGGATTCCGGAGACGCCCGAACTAGCAAAATTAATGAAATTCAGTGGTCTCAAGATTGACGGCATAGCCGATATGGGGATTCATGGTATACTGGAAACGTTAATTAAGGTATTAGTTGAATTAAACGATCGGCACACGGTCGTGTTGACCAATGTTAGCCACTACTTACAGGTCGCTCAATTTAAATTATTGAGTAAAGCGGTGGCGGACGCAGGTTTACCACTCCTTATCATTGAATTCTCAGAAATCCGCCGTCAGCAAGTATTTGAAGATTGTGACTATCACTACATCGATAGTGACTTTGTTCTCTGGTAGCTGATTTAGTATGAGAGAAGCATTATAGAACAATGGTTTTAGATGAGTGGTAAATCTAGAAGGTCAAAAGCGACGCCGACACCATTAGCGCCATTCAAGCCGTTTTAGATGAGTGGTAAATCTAGAAGGTCAAAAGCAATCCGGTAAGAACATGGCCCGCCCGCAATGTTTTAGATGAGTGGTAAATCTAGAAGGTCAAAAGCAAGGACGACCAACCCGACGACGCGGCCATCGTTTTAGATGAGTGGTAAATCTAGAAGGTCAAAAGCAACTGGTTCTCGCGGCCGTAAGTGCCAGTTGTTTTAGATGAGTGGTAAATCTAGAAGGTCAAAAGCGGCCACCGTGGCCCGCGGGGCGGTAAGGCCGTTTTAGATGAGTGGTAAATCTAGAAGGTCAAAAGCCAATTTCACCGATAGCCAAAACCCACACTAGTTTTAGATGAGTGGTAAATCTAGAAGGTCAAAAGCAATGTCGGGATGTTCCTTGCACCACACGGCGTTTTAGATGAGTGGTAAATCTAGAAGGTCAAAAGCGGGCCTATGCCAGTCAGTCCGGCACGTCTAGTTTTAGATGAGTGGTAAATCTAGAAGGTCAAAAGCTTTGCGGAGTATCGCTATAGCGGCAAGTACGTTTTAGATGAGTGGTAAATCTAGAAGGTCAAAAGCGTCTTCGTCGTCCATGATGTCCAGGGCGGTGTTTTAGATGAGTGGTAAATCTAGAAGGTCAAAAGCGGTCGGTGGCGTCATTGGCGATGACCTTAGGTTTTAGATGAGTGGTAAATCTAGAAGGTCAAAAGCGATCGTGATTTCCCAGTCTTCCAGCGGGTTGTTTTAGATGAGTGGTAAATCTAGAAGGTCAAAAGCATGAAGATGATCGGCACGGTCAGGCCACCAGTTTTAGATGAGTGGTAAATCTAGAAGGTCAAAAGCGCCGGGGACCCGTCCACGCTACAGCCTGAGGTTTTAGATGAGTGGTAAATCTAGAAGGTCAAAAGCAGCGATTGAACCTAGCTATTCGGGTCTCAAGTTTTAGATGAGTGGTAAATCTAGAAGGTCAAAAGCGTCACGGCCAAGTGTAACCGGCCGGTGTCCGTTTTAGATGAGTGGTAAATCTAGAAGGTCAAAAGCATGACAACAACGACCATTGCCGTCGGTAACGTTTTAGATGAGTGGTAAATCTAGAAGGTCAAAAGCGTACGAGCCCCCACTGGGTGACGAACTCGTATTTTAGATGAGTGGTAAATCTAGAAGGTCAAAAGCGTAAAACCGCGCCCCTTGCAAGGCGCGCCCGCTTTAGATGAGTGGTAAATCTAAATAGTTACGCATCAATCACAAAGTCTTAAAGTAGTTCTAACTCTAGACCAAACGAAAGTCCCGCACTTCAAAATCGGTGCGGGACTTTCGTTTGCTCTAAAAATCTAACTCGGTTGATACGCCTGCGCCACCTCTTCGGCCGTGGGGTAGGACTTCTGCGTCCCACGCCGGGTGACCGTTAACGCCGCGTAAGCGTTGGCGTGGTGCAGCGCGGTCGGCACGTCCTCGCCCTGGGCGAAGTAGTGAGCGAATGACCCGATAAACGAGTCGCCAGCCCCGGTAGTGTCCACCGCCTGGACCTTGACGGCGTCGATCAGTTGGCAGTCGTTGGCGCAGACCCACAGCACCCCCTTGGCACCCAACGTGACCAGCAAGTTTTTGACACCCAGGTCAATTAGATGGTGGGCGGCGGCCTTAATTTCGGTCAGGGTCGTGGTCGGCATGCCGGTCAGCGTCGCAAGTTCCGTTTCGTTCGGCGAGAAGAAGTCGACCCGACTGACGTGCGCCAAATCCAGGTCGCGGTTCGCCGGCGCCGGGTTCAACAGGACCGGCACGTGATACTGGTTGGCCAGGTCAATGGCGTGGTAGTTGGTGGCCAGCGGGATCTCCTGTTGGAGCACGATGAGCTTGGTGTGTTGAAGCAGGTCGACGTGTTGGTCGAGAACCGCGGGCGTCAGTTCGCTGTTGGCGCCCTTGATGATCAGGATGCGGTTATCCGAAGACGGGTCGACGAAAATCGGGGCCGCGCCACTGTTCTTCTGGCCCACGCCCACACCGGTGACGTCGATGTGGTTGGCCTTGAAATTGGCGAGTTGCTGTTGCCCAAAGTTATCGTGGCCGACCATGGAGATGAAGCTGACGCGCGACCCCAACCGGGCCGCCGCGACCGCCTGGTTGGCCCCTTTACCGCCGAAACCCATGGCAAAGTCGGGCGCTTCGATGGTTTCACCTTCGACCGGCATCCGGTCCACGTAAGTGATTAAATCGATCATGTTAGAACCAATGACTAGAACATCGCTATCTTGCATATCTGACACTCCTCGTTTCAGTCTTCTCTTTTAACCTAGCACAAAACCGATTAAATGTAAACGCTTACAGAAAACGATTACAAGAAGGGCATGCCGTGAAAAGCCCACCGCGGTCTAGGCGTCGTGGTGGGCTGAGGTGACTGGTTGGATTTCGTTGAGATAAGTCCGTCCCCAACGATTGAGTGCCAACAGTAACGGCACTAAGGAACGTCCGGCGCGAGACAGGGAGTAGCTAGTCGGGGCTGCGGGGCCGTTGGTGGCGACCACCAGTTGGTCACGCACTAACTGGGTGAGTTGGGTGGTCAACGTCGCTGGGGGACAGGCCGTCAGGGTCCGCTGTAATTCGGCGAGCCGGTAGTCGTGGTCCGCCAAACGGTGGAGAATCAGGGGTTTCCAAGGACTATCCAGCAGGCTTAACGCCGTGTTTAGTGGGCGCAATTCCGTGGGTTGGGGCTGGGCGATGGTCGCGGTCATGGTCAGGACCTCCTCGTGAGTTTGGGGCCAGTGTAGCATGAACGCTAGGCAAGACGGGTGCGCCACCCCTCGAAACGGGGCACTAAGGACGGTTGCTTCTCTTATTAATTAATGGGTAATGATTTTAGCAGACAAACGGAATTCTTCGGCGGGGAGGTCGGGCTGGTTGATGCGAGCAATCAGTCGGTCCACCGCCGTTTTGCCGATTTGCGCGATGGGTTGCTTGGCCGTGACGATGGGCTGGGGCAGGAAGTCGAACCAGTCCTGATCGTCGAAGCTCCCCAGTTGAAACGGGGGTAGGTCGAGGTCGGGCAACTTATGCAAAACGGCGTCCATGATGGTGTTGTCCGCCGCCAACAGGCCGTCACAACGCTGGTTGATCAGCAGTTGGCGGGTCATCTGGGCGACGTTACTGTTATCGGTGCGGGCGGTGGCTTCGATGGCGGGATCGCGTTCCTGGCCCGCCGCAGCCAGAGCTTGGTGGTAGCCTTGGAGCCGTTCGGTGGCGGTCATCGACACGGCGCTGTTGATGATGCCGACGCGTTTGGCCCCACGGTCGATCAACTGAGTGACCAAATCCTGGGTGCCGCGGACGTTATCGACCAGGACCCGGTCGTACTGGGTCGCGATACCCGCGGGCGGCATCCGGTCGACGAACACGGCGGGCGTGTTGCCCAGCTGGGCGGCGTAGTCGGTGGGGCCCCCGGCGCTGGTGATGATCACGCCGGCCGCCTGTTTCTCCAGCATCAGGTTCAGGGCGCTGACTTCCCGGTCGTCCTGTTCGTCGGTGTTGACGATGAGGACGTCGTAACCGGCCTGGGCCGCGGCGTCTTCGATGGCCCGAATGATGTGGGTGAAGAAATTATTGAGGATGTCGGGAATGATGACGCCCAACGTGTTGGTTTTTTGGACCCGAATGCTCCGGGCGAGGCCGTTGGGGTGGTACCCGAGATTTTGCGCGATCTTTTGAATGCGTTGACGGGTCGCCGGTTTGACCTGCGGGCTATCATTGAGGGCCCGTGAAATCGTGGCTTCTGAGACCCCCGCTTCGGCGGCCACGTCTTTAATGGTTATTTTTCTGGACAACTTCAGTCACCTACTCCTTGTTAATTATAACTAATAATCTTTGATTGTAACTTCCCCGATAAATGATCCGATAATGTGGGACCCTATCTATCCTAGCGTTAAATTGGCGAGCCGGTCAACTAATTCATCCGCGGAAATTTGCCGGGGAGCCCGGTTGATTTTGCCCGTTAAGTAAAAAAATCGCAAAAAAGGCTTGCGTCCGCTGGGGGTTAAATGCTAAAATTATTACCTGTTGAGTCAGTGATGACGCAATTATTGGGCTATAGCCAAGTGGTAAGGCAACGGGTTTTGATCCCGTGATGCGCTGGTTCGAACCCAGCTAGCCCAATCAGGATAGTCGTTGAAGCCGAGTGCTTCAGCGGCTTTTTTTTGTGCGTTTTTTTAAAAATTGCGTCACGAACCGTGCCATCCTAGGCAGCGGGCGGCGGGTTTGCTACCCTAAGAGCATAGAGTAGGGGGAAAGTGACATGCAGAAGTGGCAGATTGGCCTGGAATGGGGCGTTAACGCCCTGGCGGTAAGCTTACCGTTAGCGTTGTTAGGCAACGGTTTTAAGGGCGTCATTGACCAGAGTCCGCTGCATCCGGATGCGGTCATTGTGTTGGGGAGCATCGGGTTAGTGGCCGTCAGTCTCGGTGGCTTGGCGGTTTACCATCGCCACCGCACACAGCGCTATCAGCGGTGGTTAGGTTGGGGATACGGCGGCCTGTTAGGGGTGGGCGTGGTCCTCGGTGACCTGGCGTTAAACCCACCGGACTGGCTGCTACGCTTACTGATTCCGGGATATTAATTAATTGATAGGAACTTTCGCTAAATTAACACTTTAGTCTGTTCACCATCCCCAATTTCGAGTATACTCAATGGGCAGAAAGTTTTAGGGGAGGTACGAGATGAAGACGATTCGCGAAAACGGTCTGGACGGGGTCTCCGGGCTCATTATCCTGTACGGGTTGGGGCTGCTCTGTCTGCCCGTGTGGGTGTTGACCGGGTTTCACCTGGCCTGGCTGATTGCCGCTGGGATTTACCTGATATTGGGGAGCATCTTTCTACATACCACGTTGGTGGGCAAGGCCCACATCTGGGACCGGTTATTGCGCGAGGTGCCATTGGATAAACACACCCGGGCGCTCGACATCGGGTGCGGGCACGGCCTGGTGATGTTCAAGATTGCCCAACGGTTACCGCTAGGGGGGCACATCACGGGCATCGATATTTGGCGCCAACTCGATCAAACCAACAATTCCCAGTCGGCGGTGGAACGGCGCTTGGCCGTTTCCGAATTGACGCAGGAGGCCACGGTGCAGACCGCCGATATGCGTCAGTTGCCGTTTGCCGACCAGGCGTTTAACCTGGTGGTCTCTAGCCTGGCGATCCACAACGTCAAACCCAAGGCCGGCCGCCTGCAGAGCCTGCAAGAAATCAGCCGTGTCTTGCAACCGGGCGGCCGGGTGGTCTTGGTCGACCTGGGCTTCTCCTGTCAGGAATACAAAGAAGCGCTCCAACGGTTAGGCTTCACGGACATTCACGTGAGCGGCAACGGTCCTAACGGCTGGTGGGGCGGTCCCTGGATGCCGACGCTGACGTTGCGGGCCACTAAACTTAACTGAATCATCGTGAGGCGCGGGTATCCGGGCCTCTTAGTCTATGGTACGATGAAAGCGTACCCATTACACTAGGAGGCTTCTGTATGTCCACTAAAATTATTCTCGATTGTGATCCCGGCCACGACGACGCGTTGGCCATGATGCTGGCGCTGGCCAATCCCGAAATTGACTTGTTGGCCGTGACCACCTCGGCCGGTAACCAAACGCCCGAAAAGACGCTCCATAATGCCATGCGGCTATTAACGCTGATGCACCATCAGGAGATTCCCGTGGCGGGGGGCAATCGGACGCCGCTGTTGAAGCCGCTGGAGACCGCGGGAAACGTCCACGGTAAGAGCGGGCTGGACGGTGCCGAATTGCCCGAACCCGATTTCGACGTCCAACCCCTGACCGCCATCGAACTGATTGCGCAAACGCTACGGGCTAGCGCCGACCCGGTCACGTTGGTGGTGACCGGCCCGATGACCAACATCGCGCTGTTCTTGCGGGTGTACCCCGACCTGAAAGCCAAGATTGCCCAAATCGTCTTCATGGGTGGGGCCATGGGGCTGGGGAACTGGACGCCGTCGGTCGAATTCAACATCTACGTCGACCCGGAAGCCGCGAAGATCGTGCTCAACGCTGGCATTCCGCTGGTCATGGCGCCGCTGAACGTGACCCACAAGGCTCAAATCATGAAGCCCGAAATCGAAGCCATCGGCCACATCGACAATCCCGTGGCCCACGCCTTTACCGGCCTGCTGAACTTCTTTGAAATTTATCACGAGAATCCCAAGTGGGGCTTTCAGGGCGCGCCGTTACACGACCCCTGCACGATTGCCTGGTTACTCCATCCCGAATGGTTCCAGACCGAAAAAATGGCCGTCGACGTGGAAACCGCGGGTGAGTTGACCCGGGGCGAAACGGTTTGCGATTACTACGAACTGACCGGTCAACCCAAGAACACGGAAGTTCTCCTGAACCTGAACCGCGAAGCCTTCATTCAACTGATTGCGGACTCGTTGAAGACCTTCTAGTTAGGAACTGGAATCTGAATTAGTTTAGACTTGAGAACCCTTTTAAAGTTAGTTAATCTCGACCCAAACAAAAAACGCGTAACCCTTACGGTTGCGCGCTTTTCTAGTGGTTAAACTTAACGATTATTTCGTCGCGTCAAATTGGTAACTGCCGCTGTAGAACGGTACCCGGTAAGCCCGGTAGGCGTAAGCCTTGGAGCCGGCGTTCTTCAGCGTGACGTTGAAGACTTGTTGGCCGGACTTGGTGACTTCGATGACGTTACTTTCTTGACCGCCATTCTTGAACCCGAAGTCGATCAAGACGTTGCCGTTGCTTTGCTTTTCGGCGTACCCGATGACTGGCGTGAAGTTGGTCTTACCCAACGACTTCCCGTAGGCCCAGGTCTGCTTGATAGTCATGTTCTTGGTATCCACGTGGTACTGAACGGCCTGCGAGTACTTGCCCGAGGTCTTCTTGTTCCCGTTGGTGACGGCAATGTTGTTGTCGTAGAGCAGGAAGTCTTCGCTGGAGGCCTTGGCGCCGTTCCCGTTGTTCAACAGGTAAAGGCCGTGTTGGCCCCCGGTGATGGTGGTGCCCTTGGTTGGCTTCAACAGGTATTGCCGGTAGGCTTTTGGCCAGGTCTTGGCCTTCTTCCCACTGTAGATCCACTTGATGTGGTCGGTCTTGTAGTCCAACTTCATGATCATGTCTTGGTTCCGACTGGAAATCACGATACTCTTGTCGTTCTTGTCGTAGTCGACGGCGTTTTGGTGCAGCCAATCGACCTTGTTGTCGCCACCCTTTTTGTAGGTGGACCACATCGACTTCGGCAGGAGTTTCTTCATATCAATGACCTTCACGATCTTCCCCGTATTGTGGTCGACTTCGATCATGGTGTCTTCCTTGTACTTGGACCCGTCGGACACGGTGGCTAAGAAGTTATGGTTGGGCAGTTCGACCAGGTCGTGGTGAATGACCGTGGTTTCGGTGTTGGCCTTGGCGGCCTTCTTGCTAACGCTGGAGGAGTCCGAACTACTGGTCTTGTTGGCAAACCCGTATTCCTTATAAACGCGGCCCAAGTAGTCGGTTTCAATCAGGTCGTTATACACGTCGGAGTCCACGTTCTTCTTGGACAGCAACATGATGTGCCCGTTGGACCACTGTTCGATGGTGTGTTGGGAATAGTTGGTGTCGTACCACCGAACGTTACCGTCGGCGTCAATGGCCAGCGGTTGTTTGGTGGTCCGGTTGAGGATGGTCAATTTATTCTTACCAATACTCATTTTGGACTTGTCGTTTTTGGTGACGGTCAGCGTGGCGTCCTTGATGTACTTAGGCAGCGCACCGGTCTTCATGGATAGGGTCTTGGTCTTGGTTTCTCCGTTTTTGTTGGTCGTGGTGATCTTGACCGTGTTGGTGGTGTCGGCGTACAGGCCAACCAC</t>
  </si>
  <si>
    <t>MYKKYGIGLDIGTSSIGWSVVDEYGHIIRVKGQTGLGVRLFREGQPAADRRTFRTTRRRLGRRRWRLRLLREIFDPYIAAQDPNFFARQKASAIAPGDSRFKAVYRLFNDQTDRQFYDKYPTVYHLRQKLMTEKRQFDIREIYLAVHHIVKYRGHFLTGGAAKNFKPGKLDLNTYFATINAQLAAIFMDSQVELPQLDWDAVVSLLTNDQESPSDRQKALTKMLVAQGDATQKRFYTEFSKALLGLKAKLYVLTGFEGDKTDQKALTLSLETLDDHQDDVTQLLGDEQRQLVELLARVQSAIQLAIIIPNGKTFSGQMVQQYQTHYDQLRLLKDYREQLTDQKHRRALKQAYADYLANDQDQDALVKAVEKVLKQNQPLSTVGVRLQTAIDAGDFLPKQRTKANSVIPHQIHQQELDRIIEAQSVYYPWLAEENPVAAHRSYAPYKLDELVDFRVPYYVGPLVQPQADKAAKETKFAWMTRKEAQSTTPITPWNFEQEVDRNASANAFIQRMKTTDTYLLGEDVLPKNSLLYQRFEVLNELNNVRVDGKLLTIAEKQRLFQDLFVDRSQASVTIAQLQANLIAHGAAKDRVEIKGLADPKRFLSSLTTYHDYAQIIPEALEQPDKRADIEKIINWSTIFEDTSIFKEKLQEIAWLTPDQRRQLSQKRYRGWGQLSDKLLTQLRDATGQSVMDLLWTEPNNFMQIIRRTEFQQAIARVNQTDLKQQDLATTINDLYTSPQNKKAIRQVLLVVADIQTAMHEVAPSWLFIEAARGPEQNPKRKLARQQQLLEAYKTSAKEIVNEAVKEKLLSAIDDHQKFEDQVVLYFQQNGLDMYTGKPLDFERLSKYHIDHIIPQSVVKDDSLDNRVLTTPEENERKGARVPGPLYASQQGRWRLLQRAGLISQRKLDHLLLRPEELDQQATGFVARQLVETRQVIKLITNILSQQYDPEQTKLVSVKAGLSHQFRTRLNLPKLRELNDYHHAHDAYLAARIGTYLLQRYPNLERFFVYGQYQKTRFDLKRHFNFIGEMLKGKPEDAVIVKAPHSETVIWDKQDEVKQLKKIMEYRHLLVTHEVYDNHGALFNQTIHPAKNPKNRKLIPRKTTQSTELYGGYSGETTGYLAIARTVTKNKISYQVLRVPTRLVGRLQRSSESAQRQILTDWFAPSFVSRGKQQPFEIVLRHVFKNQTVIDDIHEQSHRFGLRSDTYYCNQQQLVLSLEQQRMIIDQKLNNTNKLMVVYEAVCDQVAKYFPLYRMNHFKESLLEAGPKLAELPINTVQSKNGKLKLGQRSVLLQTMQGLHANPETKDLSIIGCPKYFGKLQVSSGIKLTENAVLIHESPTGLFQRRVRLSDL</t>
  </si>
  <si>
    <t>1335616.SAMN03351325.WDC_1366</t>
  </si>
  <si>
    <t>GCF_000876205.1</t>
  </si>
  <si>
    <t>Paucilactobacillus wasatchensis strain WDC04 contig00001| whole</t>
  </si>
  <si>
    <t>GTTTTAGAAGGTCAGTAAATCAATGAGTTTTGGTCT</t>
  </si>
  <si>
    <t>TGAAAAAACGTAACTATAATATCGGATTAGATATTGGAACAAGTTCAATCGGGTGGACGATTGTTGATGATAACGCACAAATAATGCGTGCAAAAGGTAAAAATGGATATGGGGTGCGTATTTTTGCCGAAGGAAAGACTGCGGCCGACCGGCGGGGCTTCCGAACGACGCGGCGTAGACTTAAACGCCGCAAATGGCGCTTGAGATTGTTACAGGAGTTTTTTGAACCGTATATTTTGCCAATTGATGAAAATTTCTTTATGCGGCAAAAAGAATCGAATTTAGTACCGCAGGATCCCAATAAACATTTTAAGGGCAGCATTTTGTTTAACGATCGTACTGATCAAGAATTTCATGAACAATATCCGACGATTTATCATCTGCGCTATGCACTGATGACTGAGCATCGACAATTTGATGTGCGTGAAATTTACTGGGCAATACATCATATTGTGAAGTATCGAGGGCACTTTTTAAATTCGACGCTTGCATCTAAATTTAAGGGCGGTGAATTAAGATTAGCCGATAAATTTGAATCGCTGAATAAATTATTTCTACGTGTACAGGCTGAAACTGGCTTTGAGTTATCCGAAGATAATGTCGATAAAATTAAAACAGTTTTGTTAGATAATGGTAAATCAAGGTTGGATCGACAACGAGAAGTTTTAAAAATTGTGTATCTCACATCTGAAGATAAAGATACAGAAAAAAAGCGTAAAGCAGTTGCAACGGAATTTATCAAAGCAGTATTGGGACTAAAAACTAAATTATTTATAGTTTTAGCTAAAAATCCCACGGCTGAAACTGATTGGAAGTTTTCTTTTGATGCTGAAGATATTGACGATAAGTTGGATTCAATTAGTGAACAACTTACAGATGACGATCATGAAATTGTGGAACTTATTAGTGAAATTCATTCGATCATTACGCTTACTGGCGTTGTTCCTGAGGGAATGGGACTGTCAGAGTCGATGATTGCTAAATACGATCAGCATCAGCTCGATCTAAAGAAATTGAAATCGCTTATGAGAGATTTAGACGTAAAACAAGCACGTAAATTGCAAGATGCATACGATGAATATATTGATGGGTTAAAGCCCAGTGAAGAGGCATTTTATAGTGCTGTTAGTTCTGTTATCCAAAAAATGGATGATCCTCGAGCAAAGAAAATAACAGCTGAAATTGAATTAGAAGAATTTATGCCAAAGCAGCGAACTAAAGCGAATGGACAAATTCCACATCAATTACATCAGCAAGAATTAGATCAAATTATTGAGAATCAAAAAGAATATTATCCGTGGCTAGCAGAAGAAAATCCAAATAAGAGAGAACATAATGCGGCTCCACACAAGCTGGATGGCTTGGTGACGTTTAGAGTGCCTTATTATGTTGGACCACTAATTGAAGCAAGTGTGCAACAAAAAACCTCAAACAGTAATTTTGCTTGGATGGAACGTAAAGTTAAAAATGATACGAGCAGGATTACACCGTGGAATTTTGAAGAGAAAGTTGATCGTAATGCATCGGCGGAAAACTTTATTAAACGAATGACGACTAAAGACACTTACCTGCTTAATGAGGACGTCTTGCCACAACAAAGTTTGCTATATCAACGATATGAAGTACTCAACGAATTGAATAATGTTCGAGTTAATGATAAAAAATTAGAAAATAATTGCAAGCAGGATGTATATAAAGACCTGTTTAAAAATAATACGACTGTCAGCATTAAGAAATTCAAGGATTATTTAGTTGCTAATTGTGAATATGCAGATAATCCCAAAATTGAAGGATTAGCTGATGAATCAATTTTTTTGAGCAGTTTAAGTACTGAAAATAAATTCAAAGATATTTTTGGTGCGCAAATAGATGATCCAAATTATTTTGAAGACTTCGAGCACATTATTGAATGGGCAACAATTTTTGAGGATAACAAGATCTTACGAGCCAAATTGGACGAGATTTCTTGGCTAAATGAAAGCCAGAAAAAAGAACTAGCTAAATTGAGAATGCGAGGATGGGGACGGCTTTCTAGAAAATTAATAGCTGAAATAACAGATGAAAATGGCAGTCGAATCATTGATTTACTATGGGAACATATGGATAACTTCATGGTAGTTGTTAATCAGGATGTTTTTAAAGAAAAAATTGTTGCAGAAAATAAACAAGTTTTTAAAGAATTAAATCCATTGGATATTATTAATGAACAATTTACATCGCCGCAAAACAAAAAAGCTTTGCGTCAAATCTTATTGGTTGTGGCAGATATCCAAAAAGCAATGAATGGTGTTACACCTTCGAATATTTTTATTGAGTTTGCTCGAGAAGATGAACGAAATCCTCGTCGCTCTATTCAACGTCTCCGACAAGTTGAGAATATGTATAGAGATATTAGTGATACAGTTTTGGCTGATCCAGAAGTCCGTAATGAATTGAGTAATATTAAAAATACGGAGCTAGCTAGGGATCGTGTTTTCTTATATTTCCTTCAAGGCGGAAGAGATGTATACACCGGGGAACCGTTAAACATTGACAAACTTTCAGAATATGATATTGATCATATTTTACCGCAGGCATTTATCAAAGATAATTCATTAGATAATCGAGTTTTGGTTTCTGCTTCATTGAATCGCAGTAAATCAGACAGTGTGCCATTGGATGATTTTACAAGTGAAATGTTTGGCAGAAAAATGGAACCATTATGGGAACAAATGCAGCGAGCAGGATTGATAAGTAAAAAGAAACTTGCCAATTTAAAGTTCAATCCTGAAAATATAAATAAGTATACTAGGAATGGGTTTATTAATCGGCAGTTAGTGGAAACACGGCAGGTTATCAAATTAGCGGCTAATATTTTGAAGGATCATTATGGTGAAGAAACAGAAATTGTGAATGTAAAGGCTGGGTTAACTCATCAATTTAGAAAGGATTTTGATTTTCCAAAGAATCGGAATGTCAATAATTATCATCATGCATTTGATGCCTATTTAACTGCTCTTGTGGGGACTTATTTATTGAAGAAATACCCTAAGTTAGAATCTTACTTTGTTTATGGTAAATTCAAAAAAGGTGATGGAATTACAAATTTAAAAAATTTCAACTTTTTACACGGTTTTAATAAGCCTGGTAAGATTATTAATAAGGAAACCGGCGAAATACTGTTCGATAGAGATAAGCAATTGGGATACATGAATAGTATTTACGATCTTAGAAAGGTCATAGTTACGCACGAGTTAAGTACGCGACATGGGGCTATGTATGATCAAACACTTTATAAAGCTAGTGATGATAAAGATAGTGGGCGCGGTGGTAAGCAATTAATTCGTAAAAAAGATAATTTACCAACAGAAATATATGGTGGCTACACTGGGTCGACAGATGCGTTCATGTCAATTATCAGAATGAAAAAGAAAGATAAGTTATATTATAAAGTGATTGGTGTACCAACTAGAGTAGCCCATGAAGTTTTACAAAGTGATGGAAAAATTAACATCTTTACGTTGAATAAATTTATTGAACAGAAGTTAACTAAAGAAAAAGTAAATAAGAAGACTGGAGCAATAACGAGAATAACTGATTGGTTTGAACTAGTCATTGCTAAAGTTATGTACGGACAGGTAATTGATGATGGCGGTCAACCATTTATGCTGGGTTCTTCGACATTGCCTTATAATGTTAGAGAATTATACCTTGCTAAGGATCTAGTTAAGGTAATAAATAAAGGATCCACGTCTAAATCTAGTTATCTCGATGTTTACGATGAACTGGTAAAATCACTAAATAAATATTTTCCGATGTATGACAGAAATATGTTCAGACAGAAAATAACCGATGCGAGGGATAAATTTGAGAAGTTGCCAAAGCGAGACAAGGTTAGCAACGGTAAACTACAACAGATTGGTCAAGTAACAATAATTGACAGAATTTTAATTGGCCTTCACACCAACGCAGGTGTATCTAACCTAAAGGATTTAGGCATAGCCACTCCGTTTGGTTTTATGCAACAAGGTAACGGTATAAGTTTAACAAGTACAGCTAAAATTATTTACCAATCTTCAACTGGCTTATTTGAAAAAAGTAAAGCACTAGACGATTTAAATCCCTTGGCATAGGGAAAATGAAGCAGAAAAAGAGCAACTGATGAAAGGGTATCAGTTGCTCTTTTTATTATGTATGGGCACCTAAAAGGTCGCCTCAGGTAAATAAACTTGGCCGAAGCCTTGTTTGATTTTAACGCAGATCAGTAAATCAATAAGTTTTGATCGTTGGTGAGTTATGCCAACAACTGAATTATATCATGTTTGAATTCGATTACAAGGAGGAAAATAAAATGAGCTGGAGAAGTATTATCGTAACTCAGCATGCAAAGATATCATACTCTAGTCGGCAACTAGTGGTACAAACGAGGGATGGTGTTAACGAAATTCCTATTGATGATATTCAATTATTACTTGTGAGTACAACAGCGGCAGTAATTACAACGGCTGCAATTGCAGCACTGGTTGATGTAAATGCAAAAATTATTTTTACAGGTCGAAATTCAGAGCCAATTTGTGAAACCATAGGATATTATCCAAACAATCGAGATAAGGCATTAATCGAAGCGCAATTTACATGGAATGATGAACTCAAGCAAATTTTATGGACAAAATTAGTTATTCAAAAAATACGAATGCAGATGCAAGTATGTGATTTTATGCAAAAGGATACAGTAGATCTAGCAGATGAACTCAACAAAATGGAGGTAGGAGATGCATCAAATCGGGAAGCGGTTGTTGCTCATAAATATTTCACATTAATTTTTAATAAAAAATTTGTACGACGAGAGTTCGATCCGGTTAATTCGGCACTTAATTATGGCTATTCAATTTTACTAGCAGCTGTTAATCGGGAAATTGTTGTGAATGGATATATGACCCAGTTAGGGATTCATCATCATAGTGAAGAAAATGATTTCAATTTGGGCTCTGATTTGATGGAGCCATTTCGACCCATTATTGATTTTTGGGTAGTAAATCATAAATTTAAAGAATTTACACCTGATATTAAGTATGCACTGGTAGATTTATTAAATTTTGAAATTGAATATAACGATAAGAAAACCATTTTGAGGAATGCGCTAACTAAACATGTAGCAAATTGTGTTAATTTTTTAAGTGCTAAAAATGATTCTATTGATGTGAAAGTGGGTTTAACAAATGAGGTACCAAATAATGCGATTAATGGTCATGTTTGATTTACCGGTTGAAACAAGTGAGCAAAGAAAAAATTACAGGAAATTCAGAAAAAAACTGATAAATGAGGGTTTTATGATGATTCAATATTCAATTTATGTTCGAGTTTGTGTAAGCAAACAAGCAGCGGGATTTATGGAAAAGAGGATTACCGAATTTGCACCGAATGAAGGAATAATCCAAACAATGACAATAACCGAAAAACAATACAACGACATGCATTTTTTAGCTGGTGAATTTAAAAAAGAGGTTAAAAACTTATCTAATCGGACGGTGATATTGTGAAATTAGCTTATTATCCATTTGAACCATTTATTTTTGCTGACGATAAAATAACCATGATAGAAACTGGAAATCATGACATTTATCAGAATTTAATTCTTAATTTTAAAGATTTAAAAGAAGATCTGCATTTCAGTGATAATGATTCAAATTTATTAGATACATCAAAAGCGCTGCACTGGTTTGGCGATGCTTTTATTCAAGTTGATTTAGACAAGTCATTTCAAACTCATCTGTATAAAAAGTTAAAAGAAAATATGACAGAATCTCAAACTAAACAAATTTTTGATTTAGCACAACAATTAAAAACCAGTATTTTAGAAGCAACTTATATTTTAGATTTACCATTGCAGGTAGAAGAACAAACTGAAATGAGCAAGATATTTAAGTTCAGTGATTTACATTTCAGCTCTACTTTGGTATCAAATTCGTATGGTATAATAGAGGCAATTCTAAAAACTGCAAATGAGTTAAATGATGATAAAATTTTGGGCTTTATGAACGTTTCGGACTATTTAACCGATGATGAGTTAGTCGAGTTAAATGAATTAGTCCGATCATTGAAATTAAAGGTCCTTCTCATTAAATTTTCAGAAATTGAGAGACGCGAGAAGTTTAATGGATGCCGTTATTACTACATTGATAGCGATTATGTTGAGTGGAAGTAATTTTACTTATGAGAGTAGTATTAGTAAATAACGGTTTTAGAAGGTCAGTAAATCAATGAGTTTTGGTCTCACTTAAAACTTTATCAAACGTGGTTTTGTGTTTTAGAAGGTCAGTAAATCAATGAGTTTTGGTCTTATCCCACACAATGACATTCTTCACTTCAAGTTTTAGAAGGTCAGTAAATCAATGAGTTTTGGTCTAACTCGATACCGTTATTTACTGTTGCCATAGTTTTAGAAGGTCAGTAAATCAATGAGTTTTGGTCTTCGATACAGTTATTAACTGTTGCCATAATTGTTTTAGAAGGTCAGTAAATCAATGAGTTTTGGTCTGTGGCTGACCAGCTTAACCTGCAAGCACAAGTTTTAGAAGGTCAGTAAATCAATGAGTTTTGGTCTACGGCTGCTTCAGCTAATGGTGTCAATGCGGTTTTAGAAGGTCAGTAAATCAATGAGTTTTGGTCTACGGCTGCTTCAGCTAATGGTGTCAATGCGGTTTTAGAAGGTCAGTAAATCAATGAGTTTTGGTCTTCTGATAAAATGTCTAGCAATTATTCATCAGTTTTAGAAGGTCAGTAAATCAATGAGTTTTGGTCTCTTGAAAACATTATACTGGTTGCTATCGGTGTTTTAGAAGGTCAGTAAATCAATGAGTTTTGGTCTACTAATCCCCAAGAAATCGTAGACATGTTAGTTTTAGAAGGTCAGTAAATCAATGAGTTTTGGTCTAATGTTCAATTAAATCTTGCCCATCTTTTGTTTTAGAAGGTCAGTAAATCAATGAGTTTTGGTCTATATGGTCTTTCCAACTGTTCGGCTATTTCGTTTTAGAAGGTCAGTAAATCAATGAGTTTTGGTCTCCGTTACTACCTGAGCCAATACAAGGTACTGTTTTAGAAGGTCAGTAAATCAATGAGTTTTGGTCTCAAGAATCAAAGGAGAAGACAAACATGAAGGTTTTAGAAGGTCAGTAAATCAATGAGTTTTGGTCTTCAAACATTTTCTAACACTTTTTCTAACATGTTTTAGAAGGTCAGTAAATCAATGAGTTTTGGTCTTTGCAAGTGATTCGGTTAGGCTTATCCGGTGTTTTAGAAGGTCAGTAAATCAATGAGTTTTGGTCTAAGTTCAATTTCCGTGCGTTGTTCCGTGCCGTTTTAGAAGGTCAGTAAATCAATGAGTTTTGGTCTCGCCTCCTATGCGTATAGATTTTGGAAACCGTTTTAGAAGGTCAGTAAATCAATGAGTTTTGGTCTAAGTCCAAAGCCGAGGCCGACATCATGGAAGTTTTAGAAGGTCAGTAAATCAATGAGTTTTGGTCTATGATTTTAAAATTGAGCCGTTAAAATCACAGTTTTAGAAGGTCAGTAAATCAATGAGTTTTGGTCTAGGCGAAACTAGATACAAAAAATAGGGTCGTTTTAGAAGGTCAGTAAATCAATGAGTTTTGGTCTGCGATTTATAATTTAGGTAAAGGTTCCGCCGTTTTAGAAGGTCAGTAAATCAATGAGTTTTGGTCTCTATCGCCAACTTCATTATAGTTGCGATCTGTTTTAGAAGGTCAGTAAATCAATGAGTTTTGGTCTACCGGTATAACACAGTATATAGTATATATAGTTTTAGAAGGTCAGTAAATCAATGAGTTTTGGTCTAGGTAGTGTCGGCTACCATCAAGCTTTTCAGTTTTAGAAGGTCAGTAAATCAATGAGTTTTGGTCCTTTTTTCGTGTGTCATTGGCGCTTGTCCTTGTTTTAGAAGGTCAGTAAATCAATGAGTTTTGGTCCTTGTTTTGCTGTATAGATTGTTTTCAATGCGTTTTAGAAGGTCAGTAAATCAATGAGTTTTGGTCCGATATTTTTAGACAATCTGATCTAATGCAAGTTTTAGAAGGTCAGTAAATCAATGAGTTTTGGTCCGACTAATGTAGACATGAGTCGTAGCGTCTAGTTTTAGAAGGTCAGTAAATCAATGAGTTTTGGTCCTGTGCATTAGTCATACTGGTTTTGATACCGGTTTTAGAAGGTCAGTAAATCAATAAGTTTTGATATAATATATACTCAAAGAGTAACAGCAAAAATTGATACAGCAAAATGTCTAACAGAGGCAAGGCATGGATTATGAGCATATTCAAGCGTAAAGAAAAAGAAATTTATATTGATCTTACACCAGGTCTTACTGGAACTTTTGAACCAAAAACATCCCCAAAAAAGGTGGAGCAACCAGAACCTGTAGCAAAGCAGGAACCTAAGATGTACAGATTCCATGAATATTCTAGTAATCAAGATTATGCGTATGAAGTTGGTAATGTTGACTATTATAATGATATTTACGGTGGCTATGGTCAGCCAATCCATTTTATTTTAAAGCCAATGGGCGAGGATACTCGGCATGGAACCTTGAGCTTTAAGATTGTCGGTCAATACGCTGATGATGCAAATAATGCTGGTAAAGTTACTTCTAGAATGGAATCTATTACTGATTATGATGAAGCTTCCAATACTCGTTACATTAACTATGCTTTTCAGGCAATTATGGACGAATTAGAAGCTCGGACACTAAGAAATATTAATAGATAACGTTATTAAATGGTTCAAGGGCAATGAAAATAAATAACTGTTGCTAAGTCAAATTTTTTCGAAAAGTTGCCTATCATATTTATTTTCTCATAAAACTTTAATCATCCTCATGTATAATATGCCATTGATTATTATTAAATTGTCGGAGGATTATCATGCAACAAACCAACTCACAGCCGCAAAGTATCACAAAGGGGTTGCTTTGGGCCACCTTAGCATCTGGTTTATGGGGTATTTCCGGGACCGTACTTCAATATATTTCGCAAAATCTGGCCATTCCAGCAACTTGGTTTCTGTCAGTCCGAACGTTGAGTGCGGGCATTGTATTATTGATCATTAGCGCAATCATTGAAGGTAAAAAGATGTTTAGTATTTTCACCAATTGGCGGCTAGTCGGTTGGCTGATAGCTTATAGTCTGTTTGGTCTAATGGCCAATCTATATACCTTTTACATGAGTGTGCAGACAGGTAATGCTGCAGCAGCCACCATTCTCCAATACCTTAGTCCGCTATTTATTGTGGTTGGCAGTCTGGTACTATTACGACAACGCCCAATGCGTAGCGACCTGATTGCATTTACAATTTCACTAATTGGACTATTTTTAGCCATCACAAAAGGCAATATTCACGAACTCGCCATTCCGATGGATTCGTTAATCTGGGGGATATTATCAGGTGTGACGGCTGCGTGTTACGTTGTTTTGCCACGGCAAATTGTCAAAGAGCATTCACCGATTGTCGTGTTAGGATGGGGGATGTTCATCAGTGGCGTGCTTTTCAACTTATGGCATCCCGTGTGGCACAATGCGCCTCAATTGAATTTTAATCTGGTAGCCGCTTTAGCAGTGGTTGTGATTGTGGGTACAATTTTGGCGTTTTCGGTCTTACTGCACAGTTTGAATTTTGCTCCCTCGGCGGTAATCAGCATTGTGGATGCGGTTCAGCCCGTGGTAACATTTATTCTAAGCGTCATCTTCCTGCATGTTAAATTGAGCTGGATTGAAGTACTCGGCTCGGCGCTAATTATTTTAGCAATTTACGTTTTACAACATTTCCGTGAAGGATAAATAAAAACGTTCGGCTCGCAATTGAGTCGGACGTTTTAAATTACAACTGATAATCATTTGGATCCGCGCTTGCAGGACCGTAACTATCCATGTCACTATCGCGATAATCCCACCATTCTTCGCTGTAGCCAACAAAGCCAGCAGCAGTCATGGCATCATTCAAAATACGATAATTATGTTCCTGATATGGTTTGCGTGGATAATTACGCTTAGCACTCTCACCGAATTCATCGAACTTACTTTGCATCGGAATTTCTGTGCCATCAGGTTCACACAAGGTAATATCAAATGTAACCCCTTTTTGATGACTTGAATTCGGATTGGGTGGTAAAACCCAATTGGGATCCGGGTAAACATCGAATAATTTTTTTTGCGCCGCCACTGGACGGTAGGCGTCCCATACTTTCAATCGAAAGCCTTGTTCCTTTACTAATTTGCTCGCCGCGGCTAATTTTTTAACGGTGCCAGTCCGCGCAATGGCGGTGGTGAAATTATAAATTTTTTCACCCGTAAAATTATTCTCAGTAGCGTAACGGAGCTCGACAAAAATATCGGGATCCAACGCTTGAACATTTAAAAAATCGTTGTTCGAACTAGGTGCTTCGTTCATATTTTTCCTCCTAAAATGCTAATACAGTGCGGTCTTGCTCCATTGCCAGCAAAGCTTCCTTCAATAGCAGTCCACCACGATAGCCGCCCAGATTATGATCGGCGCGTAATACTCGGTGGCATGGGACCACAATCAGCCACGGATTGCGGCCCACGGCGCTGGCAACGGCTCGAATTGCAGTCGGATGATCGGTGGTGGCGGCTAGTTGGCTATAGGTGGTTGTTTCACCATATGGAATTGCGGCGAGAGCATGCCAGACCTGCTGCTGTAATGGTGTCCCGAATAATGGATCAAGGTTAATGGAGAAATCTGTACGGGTGCCTGTCATGAATTCTGTTAATTGCTGTTTGATTGGTGCTATTTTGGCTTCGTTTTGCGTTAATTCATCTGTAGTGAAAAAGTGATTAACCTCTGACAAAGGTGCATCCGGCGAGCCGACAAAACAAAGACCGGTTTCGCTTGCGATTAAATAAAATTGATGGTGGTCAAATTCAAGCACGTCATAGTAAAGTTGCATCGCGATTACCTCACATTTTGAATTGATTTAACACCTTGATTATACCCTAGAAACACAAAAAAAAGATGGCGGGGAAGCCATCTTTTTGAGGAGTATTACGAAAATCTTGGGGGGATTTCGTAATTATTTTTCGGTTACTATTGGGAGGAGTAATTGAAAAATATAGGTTTATGTCATAACAGGAGTACTTCGCTCCTTGCTATGATTTATATACTAACAGCAGTTTGTGAAAATTGTGTGACGATTTTTTTAATCTTGACGATAACTTTAAGAATTTTTAGTTACCATTAGTTTTGACCGCTAAAATTTATTTTTGTCAAAGCCATTGAAACTTGCCCCAAAAGCCAGTAAAATAGTTAATTGAACAGCGCCCTTAGTGTAATGGATAGCACATGAGATTTCGGTCCTCATGATCCGAGTTCGACTCTCGGGGGGCGCATAGATTTATTTTTTAAAACTATAAAAAATTTAATAGAGGTTTTCATCCAACTGAATGCGATTATTTTAAGCAAGGCTTAAAATAATTTTTTTATTTCAATCAAAATAAATGTTTAAGTTCTAATTTTTAATCAAATCAAATGTACTATCGGTTGAAGATACATCGCTACGTACTAACTTGCCGTCCTGTAATTTATATTGAGAATTTTCAGTTGAGGAGCCAGTTTGATTAGGCAGTCCAAATGAAAGAATAATATCATCGCTAGTAATGCCATCACCTGTGGTTTCTTTTGTAGTTTGCTTAATTGTTTTAGTGTCATATGAACCATTGTCGAAATTCCAGGCTTTATATTCAATAATTACATTTTTACTGGAAATTGTTAATTTACTGATGACTGGAACACTTTGGTGATTGAAACCACTGTCAAGCTCCTTAGCTAATGTCCACGTGCCCACATATTTTGCTGCAAAGTTCTTTTCAGCAGCAGCTTTTTTGGCTTTATTTTTCTTTGCTTTTTTTGCTTTAGCTTTAGCATCAATTGCATCTTGCTTTTTTTGTTGCTTAGCATCAATTTTAGCTTGCTTTTTGTCAGCAATATTTTGCTTTTTCACCGCTGCCGCCAAATTGTCATAACGTTTTGAACCCTTACGGATCAGAGTTATGGTGTCATTATCGTTTAGAACATCTTCAGATTCATAATCTTTGACAGATAATGTTACTTGGTCATTATCTTTGGAAAGGGTGTAGCCAATTACATCACCAGCAATTGAAACAGTGTTATTTTTTTTGTTAAGTGTTACATCTCCCTTGGCGCCATCGACTGGTGTTTTATCGCCGCTCTGATAGTAAGTGTAGTAATTGCTAGTAAAGGTGACATGATCATAATCACTCATTTGATCATTTATAGGTTCTGCCGAACCGTCCTGAACAACTACGATCCAATCGCCTTTAAGATAGTTGCGATGAGCATGGATGGTTACACCGCCAATAATGATAATTAAAATAACAATCACAGCAGTAATAATTTTACGTTGTTTCCAAAAGTCGGGGCTAGTTAGTCTGTGCCAATCAAAATTTTTCATAAACTTCCTCCAATAAATATTTGATTAATAGTTTAAAAACGATCTTTACAATTCAGAATATAAAAACAACAAAAATTCTAAATTATAATTTTATGTAATGAAAAATAGCAAGTACGGTAATGCTGCAATACCGCTGATGATTACTATAATAATGGTAGTGTCGATAAACGAAATTATAGTGCCGGCAATTGCTAAACCAATTTTCCGCTCACCTAACCAAAAAAATAAATGGATGATTTGGATTAGTACATAGGGTTAATTGGTGCATGTTTCAATTATACATGTATCAAATATAATTTCCACCAAATTTTGGATAGTACATTTAACAAAAAAATTGAATAATAGGATAACTCTTATAGTCGTAAAGCAAGCCAGAATAAAAATAATCCCTTTGTGGCGGTTAGAAGAACTACTTTGGTTCATCTAGCCACCACAAAGGGATTACCGCATTATTAAACACTATTAATTAGATTATGATTCAATATTGACTCATTTTAATTTGAAATATTAGTAATTAACATTGATGCCATCTATTTAATTGCCTTTTGTCCAGTTTCTGGTCCCCAAATAGCAATTACAATCGCGGTAATAATTGCAATTGCGGCAATGCCATAGTAGATAAATGAGGTTGAAACTTGCGTAATAATGAACGCAACTGCAGTCGGCATTAGTACATTCAGTAATTTAGATGTCCCATTTGCGATGCCGGCACCACGGAAACGGTGGCTGGTTTGAAATAATTCATTGGTATAAACACTAACGATAGTTGCAACTAAGATATACAACGTAATGGTCAATAGGAAGCCGTTAATAATAATGCCGATGGTGTTTTGTTCGTGGGCATACGCAATGCCTAAAATTGCCGTGGCAATAAAAGCGGTAATGATCACTTTTTTACGGCCGGCCTTATCAACTAGCGCAGCACCGATGGCAGAGCCGATGGGTGCACCCAACATCATGATTGCTGAAAGGCCGATTGAGCTAACAATATTAATGCCCTGTTTGAGTAGCAGTGTTGGTACCCAGGTAGTAAATGTATATTGGCAAAGCAACGTCGCACTAACTGCGATCATAGCAATGATGAGTCCCTTACCAAAACTAATGTGGCTGGTAGTTTCATTTTGGTCATTTAATTCGCCATCTTCATATAAACCGCGTCGTGTTAATTGTGCAATAATTTTATTAGCCTCTTCAGTGCGTCCCTTAGCGAGCAACCAACGAGGAGATTCTGGGAAATGACGACGAGCTAACCATAGAATTAGGGCTAATGCACCTAGTAAAATGAACATTGAACGCCAACCAAAATGTGGAATCATAAAGGTGGCGATTAATAGTGTTAAGGGAGCGCCACTATTAGCAACGATGGCAGTCATTCCAGACCAGTGACCACGCCGTTTGATTGGAGAGAATTCATTAACAACGGCATAGCCAGTCACGATTTCTGCTCCCAAACCGATGGAAGCAAATAAGCGGAAAATGGTTAATATAAGTATGTTCGGTGCAAATGCTGATAACAATGTAAAGGCACCAAATAATAGTAAGTTAAATTGATAAGACATTTTACGACCGTAAAAGTCACCTATGTATCCAGCCAGTAGAGAGCCGATGAACAGTCCTAGAAAACCACTGGAAAGAAA</t>
  </si>
  <si>
    <t>MKKRNYNIGLDIGTSSIGWTIVDDNAQIMRAKGKNGYGVRIFAEGKTAADRRGFRTTRRRLKRRKWRLRLLQEFFEPYILPIDENFFMRQKESNLVPQDPNKHFKGSILFNDRTDQEFHEQYPTIYHLRYALMTEHRQFDVREIYWAIHHIVKYRGHFLNSTLASKFKGGELRLADKFESLNKLFLRVQAETGFELSEDNVDKIKTVLLDNGKSRLDRQREVLKIVYLTSEDKDTEKKRKAVATEFIKAVLGLKTKLFIVLAKNPTAETDWKFSFDAEDIDDKLDSISEQLTDDDHEIVELISEIHSIITLTGVVPEGMGLSESMIAKYDQHQLDLKKLKSLMRDLDVKQARKLQDAYDEYIDGLKPSEEAFYSAVSSVIQKMDDPRAKKITAEIELEEFMPKQRTKANGQIPHQLHQQELDQIIENQKEYYPWLAEENPNKREHNAAPHKLDGLVTFRVPYYVGPLIEASVQQKTSNSNFAWMERKVKNDTSRITPWNFEEKVDRNASAENFIKRMTTKDTYLLNEDVLPQQSLLYQRYEVLNELNNVRVNDKKLENNCKQDVYKDLFKNNTTVSIKKFKDYLVANCEYADNPKIEGLADESIFLSSLSTENKFKDIFGAQIDDPNYFEDFEHIIEWATIFEDNKILRAKLDEISWLNESQKKELAKLRMRGWGRLSRKLIAEITDENGSRIIDLLWEHMDNFMVVVNQDVFKEKIVAENKQVFKELNPLDIINEQFTSPQNKKALRQILLVVADIQKAMNGVTPSNIFIEFAREDERNPRRSIQRLRQVENMYRDISDTVLADPEVRNELSNIKNTELARDRVFLYFLQGGRDVYTGEPLNIDKLSEYDIDHILPQAFIKDNSLDNRVLVSASLNRSKSDSVPLDDFTSEMFGRKMEPLWEQMQRAGLISKKKLANLKFNPENINKYTRNGFINRQLVETRQVIKLAANILKDHYGEETEIVNVKAGLTHQFRKDFDFPKNRNVNNYHHAFDAYLTALVGTYLLKKYPKLESYFVYGKFKKGDGITNLKNFNFLHGFNKPGKIINKETGEILFDRDKQLGYMNSIYDLRKVIVTHELSTRHGAMYDQTLYKASDDKDSGRGGKQLIRKKDNLPTEIYGGYTGSTDAFMSIIRMKKKDKLYYKVIGVPTRVAHEVLQSDGKINIFTLNKFIEQKLTKEKVNKKTGAITRITDWFELVIAKVMYGQVIDDGGQPFMLGSSTLPYNVRELYLAKDLVKVINKGSTSKSSYLDVYDELVKSLNKYFPMYDRNMFRQKITDARDKFEKLPKRDKVSNGKLQQIGQVTIIDRILIGLHTNAGVSNLKDLGIATPFGFMQQGNGISLTSTAKIIYQSSTGLFEKSKALDDLNPLA</t>
  </si>
  <si>
    <t>544644.SAMN05717228.BHV81_09745</t>
  </si>
  <si>
    <t>MKKVLGLDLGSSSIGWAYVHEAEDGDKLGSSKIIKLGVRVNPLTVDEQRNFEQGKSITTNALRTLKRCMRRNLQRYKLRRENLIEVLKKHGFISDASMLSEQGNYTTFETYRLRAKAAVAEISLEELARVLLMINKKRGYKSSRKNRGEDEGKFIDGMSVAKQLYDRGITPGQFSLELLKEGKRHLPDYYRSDLQNELDRIWDFQQSFYPEILTQNFREQIRDKGQKNTSQIFLREYQIYTADNKGTDKLLRALEWRVEGLSRKLSVEELAFVMSDLNGSISGSSGYLGAIGDRSKELYLGRQTVGQYLMEKLNTNPNGSLKSKVFYRQDYLDEFERIWETQAGFHKELTPELKKEIRDIIIFYQRSLKSQKGLISFCELESKLVEIEVNGKMRKKVVGSRVCPKSSPLFQEFKIWSILNNICVWSVDKSKSSEARKMDGRNKEPNLTQEEKEILFKELSLKEKLSKRDVLELLFEDARKLDMNYEKVEGNRTQATLFKAYQKIIARSGHGEYDFERMSSSEILEIVSGVFDGLGYNTDILYFNSEGELDQQSLYRLWHLLYSFEGDKSNSGNENLINKIASLYGFDREYAVILANVVFPPDYGNLSAKAIHKILPYLKDGNKYSLACEYAGFRHSKNSLTKEEREKRVLKERLDILPKNTLRNPVVEKILNQMVHVVNGVINKYGKPDEIRIELARELKKNAKEREEWTRAINKSTIENEKLRSFLKKEFGFTQVSRNDIVRYKLYLELESRGFKTLYSNTYIPLKRLYFKEFDIEHIIPQSRLFDDSFSNKTIELKSVNQEKDNQTAYDYVSGKGGEAGLQEYLERVEELFKGGYIGKAKYNKLKMMGKDIPDDFIDRDLRDTQYIARRARAMLEEVVGNVVSTSGAVTDRLREDWQLVDVMKELNWNKYERLGLTEIVEDRDGRKVRRIKEWTKRNDHRHHAMDALTIAFTKPNFIQYLNNLNASSDKSDSIYGIKEKELSRDNKGKLRFNPPMPLKEFRMEAKRHLENVLVSTKAKNKVVTPNVNKSKKRGGMNQKVQLTPRGQLHQETIYGSIKQYVTKEVKVGSAFNMEMILNVANKAYREALLKRLNAFDQDAKKAFTGKNSLEKNPIFINDSHTCKVPGKVKIVSFETVYTIRKEIGPDLKIDKVIDKRVRDILETRLVEFGGDSKLAFTNLDEKPIWLNKEKGIDIKRVTISGLSNVIALHDKLDKDGEPVLDEHGQPQPVDFVCSGNNHHVVIYRDPEGKIQDDVVSFFEATVRAKEGQPVIDREYKKQEGWEFLFSMKQNEYFVFPNEETGFDPKEVDLMNFDNYALISPNLFRVQTMSRVMYGNQVVRDYKFRHHLETTVKDYKELKDITYKQYKSLDFANQIVKVRIDHIGQIVHVGEY</t>
  </si>
  <si>
    <t>764298.SAMN02436328.STRMA_0855</t>
  </si>
  <si>
    <t>GCF_000187995.2</t>
  </si>
  <si>
    <t>Streptococcus macacae NCTC 11558 final_molecule| whole genome</t>
  </si>
  <si>
    <t>GGGAATCACCTTAAAGTCAGTCCAAACAAAGTCTCTGTTAAGTTGACAGCTAAGAAGAAATAATATTATAATCTAAACGAATGTAAAATGGAGGAAGATGCCTAGCATCAAAAAATTATGGGAAAATATTTTGGTACAGATGGTGTACGTGGTGAAGCCAATGTCGAATTAACGCCGGAATTAGCTTTTAAATTAGGACGTTTTGGCGGCTATGTACTCAGCCAGCATGAAAAAGACAAACCGACAGTTTTTGTAGCGCGTGATACACGAATTTCTGGACAAATGCTTGAAAGTGCTTTGGTAGCAGGACTCTTATCAGTTGGTATTGAAGTCTATACGCTTGGAGTTCTTGCAACACCTGGTGTTTCTTATTTGGTTCGAACAGAAAAAGCGAGTGCAGGAGTTATGATTTCTGCTAGTCATAATCCTGCTTTAGATAATGGCATTAAGTTTTTTGGAAGCGATGGTTTTAAATTAGATGATGAGCGTGAATTAGAGATTGAAGCCTTGCTTGATGCGAAAAGCGATCATTTACCGCGGCCAAGTGCTGATGGTTTAGGAAAATTAGTGGACTATCCAGAAGGGGTAAGAAAGTATGAAAAGTTCCTTGTTTCATCGGGAGTAGACCTTGAAGGAATGGCGGTCGCTATTGATGCAGCAAATGGTGCAGCCTTTGCTTCTTCTCGCCATGTTTTTCTTGACCTAAATGCTAATATCACCGTTATAGGCGATGAGCCTGATGGGCTTAATATTAATGATGGTGTGGGATCGACCCATCCAGAAAATTTACAGGCAATAGTTAGAGAGTCTGCTTCAGCTGTTGGACTGGCTTTTGATGGCGATAGTGACCGCCTCATTGCTGTAGATGAAAATGGGGAAATTGTTGATGGTGACAAAATTATGTATATCATTGGCAAGTATCTGTCAGAAAGAGGAGAATTAGCTAAAAATACGATCGTGACAACTGTTATGTCTAACCTTGGTTTTCATAAGGCCTTGGATCGTGAGAATATTAATAAAGAAATTACAGCAGTTGGCGATCGTTACGTTGTTGAGAAGATGCGTAGTTTAGGCTACAATCTTGGCGGGGAGCAATCTGGCCATGTTATTATCATGGATTATAATACTACTGGTGACGGTCAGCTAACAGCGATTCAGCTGACTAAAGTCATGAAAGAAACAGGGAAACCTCTTTCTGAGCTGGCAGCTGAAGTGACTGTCTATCCTCAGAAATTAGTTAACATCCGTGTTGAAAATAGCATGAAAGATAAGGTAATGGAAATCCCTGAGATTGCTCAGATTATTAAAAAAATGGAGACTGAGATGGGAGAGGATGGCAGAATTCTTGTTCGTCCAAGCGGAACAGAACCTTTATTGCGTGTGATGGCAGAAGCTCCCAGCATCGATGAAGTAGATTATTATGTGGATACCATTGCAAAAGTTATTCAAACTAAAATTGGTATTTAAAAATAGAGATGACAATAAAAAAGATTCTATGCTTACAAAAATATAAGCATAGAATCTTTTTTATTTTTAAATGCAGGATGGAAAAGTCCCTCCTTTTGCTAAATAATTGCCCTTCCAGTTTTTGAGGAGCTATCCAAGCAACCACTGTATCTTGCAAGTAAAACGATAAAAATACTTAGAGCTGGGGACTTTTTATACGTAATTTTTACGATTACACTTTTTCTGTGGGTGAGGGTGCAGCCATCATGGCTGTTTCTGTCTCGGCCTCTCCTGATAAAGGTAGCTGTTATTGCTGTCATCTTCTTTAGATATCACGGGCCCTTTTAGCAATTTTTTCCAGCATTTTTTGACGCTGTTTAGCACTGCTAGCTCTTAAATAAGGAAGCGAAGTGCGTTTGCAAGGCTTGATACCGCACATACCTAAGATTTGTCTTTTTAAAACGATACCATAGTCTTGAACAAAAGGCAGAAAGAAAGATGGTGTATTATGTGTTGAGATAATCCAAGCAGTCTTACCCTTGAGATGGCCAACCATCCCTTTTCCTTTGTAAGAGTAAGCAAAGCCAGACGCAAAAACACGATCAATAAAGCCTTTGAGAATAGCAGGCATGCCGCTCCACCAAATAGGAAAAATAAAGATCAAATGATCAGCCCAAGATATTAGCTGACGGTAAGCTTCCATTTCAGCAACTTTATCTAGATCGCGGCGGCGATGCTGATCATCAAAGATAAGGACCGGATCAAATTTCTCTGCATAAAGATCTAAAACTTTAAGATGGTGCTGCGAATTAAGATTGTTTTGAATCTGTTTTAGAATGGCAGCATTAAAACTTTGGTGGCTAGGATGTGCATAAATAATTAGAATGTTCATGACTTTTCTCCTTTAATATAGATAGTAAGCATATGGTCAATAGTAGTTTGGACAGCATGACTGTCAAGATCCTGTCCAATAGGACTATTAGCCAGAATAGCTAGTCCTGAGATAAAACTCCAAAAGTGAAAGAGTGTTTCAGCTTCGCTGTTGTTAAAATGCTCTTCTTTGCGGAGATCTAAAACAATACGTTTAAATTCATCAAATCCCGGCAAATCAGAATCTAACAAAATAGTATCCTGAGTAACTTTCATATACTTGAAAGGAAATTTAATGAAAAGAGCTTCAAAAAAGTAAGGATAACGCTTAGCAAAGGCGATGAAATTAAATCCCATTTGAGTCAGTTGATTTCGAGCTGAAGTTTTCCGATCAATGCCTTGCCTGACCTCCTGATTAAGAAAGACGGACAAATGTGTCAGAACGATTCTTAGATAATTTTCCTTACTTTTAAAATGCCGGTAGGGAGTGCCGTGAGTGACACCGCAGGATTTAGCAACGATTCTCATTGAGAGCTGATCAATACCATGCTCTTTGATTTCTTCAATACCTGTCTGAATTAATCTTTCTTTCAATTGGGCTGTATTGCGTTTCATCCATTTCCTCCAAAAAAGTATACATTGTCCACTTTTTATTAGTATACACTGTCTACTTTTTTCTGTCAAGTCATTAAATCATCACATAATACCCCATTTTGACTTAAAAAGTGATAAAATAAGGACATGTATCAAAAACCTAGATCAGCTTATGTACATATCCCTTTTTGTACACAAATTTGTTATTACTGTGATTTCTCAAAAGTTTTTATTAAAAACCAGCCGGTTGATGCTTACTTAAAAGCCTTAATAAAGGAGTTTAACGATTACTACCAAATTAAAAATCTGCGGACACTTTATATTGGCGGTGGCACGCCGACAGCTATTTCTGCTGTGCAGCTAGATTATTTGCTGACTAATCTGTCTAGGAATCTTAATCTTGACCAGATGGAAGAATTCACCATTGAAGCTAACCCGGGAGATCTGACGCCAGATAAAATAGCAGTGCTGAAGCAGTCGGCTGTCAACCGCATCTCTCTTGGTGTGCAGACTTTCAATGATAAATATCTTAAACAAATTGGACGCGGACACAATGAAGATCAGATTTATGAAAGTATTGCTAGTTTAAAAAAAGCTGGATTTGACAATATTTCCATTGACCTTATTTATGCCTTGCCTAATCAAACTATGGCTGATGTCAAGGAGAATGTTTCAAAAGCCTTGGCACTTGAAGTCCCGCATTTAAGTCTATACAGTTTAATTTTGGAGCATCATACTGTTTTTATGAATAAAATGCGGCGCGGCAGACTCAATCTACCGGCAGAGGACCTAGAAGCTGAAATGTTTGAATATATCATTGGTGAACTTGAACACAATGGTTTTGAACATTATGAAATTTCTAATTTTACTAAGCCTGGTTTTGAGAGTCGGCACAATCTGATGTATTGGGATAATGCAGAATATTTTGGCTGCGGCGCAGGAGCTTCTGGCTATGTCAAAGGTATCCGCTATCGCAATCGAGGCCCTATTCAGCACTATTTAAAAGCTATTGCAGAAGAAGGACATGCTAGGCTTCAAGAAGAAGAGCTGAGCCAGACTGAGAAAATGGAAGAAGAAATCTTTTTAGGTTTACGGAAAAAATCGGGTATTTCTATTAAACGGTTCGAAGAAAAATTTGGCCTGCCTCTGACAGATATATATGGCCAAGTGATTGATGAGCTAAAAAAGGACGGCCTGATTATAGTAGAAAAAGATCAAATGAGAATGAGCAAAAAAGGCCTCTTTTTAGGAGATACTGTTGCTGAAAAATTTATTTTGGAGTAAAAGGAATCATGGGGAAAAAATACAGAACATCTTATCAAATACCTTTTTATGAAAGTGATATTAATCATCATGTCAAACTGCCTCACATTTTATCAATAGCCTTGCAGATAGCAAGTGATCAGTCCGTTGAGCTGGGCTTAGGGGATGAGCGCATTTTTAAAGATTACAATTTAGTTTGGGTTGTTTCCGAACATGAAGTGATTATTGATCGCTTGCCGCAATTTAATGAGATCGTTGAGATTGAGACAGAACCCTTATCTTATAACCGCTATTTTTGCTATCGGGAATTTAGAATTTATGACAAAAAGGGAGAAAAGATGATGACTATTTTTTCGACTTTTGTTCTCATGGATTATGATACACGTAAAGTGCATGAAGTCCCAGAAGATTTAATAGCACCGTATGAGTCTGAGAAGATCAGAAAAATCTTACGAGGACCCAAATATAGAGCACTGGAAAAGGCAGCCGAGACGCTGTATCATGTACGTTACTTTGACTTAGATGTTAATGGCCATGTTAACAACAGCCGCTATCTTGAATGGATGTATGATGTGCTTGATTTTACTTTTTTAAAGACCCACATACCTCAAAAAATTAATCTTAAATATGTCAAAGAAATTCAATATGGAAATGATATTGCTTCACGCTGGGAACAAGATGGCTTGATCACTAAGCATGAAATTACTTCCAACGGACAGCTTAATGCCCAAGCTATTACGCAGTGGGAAGAAGTATAAATGATAGGATTACCCAATGCAAAACAATGAATGGATAGATTGGCTGGTTCGTCTGCAGTCACTGGCTCAGGCAGGTTTAGCCTATGGGAAAGATAAATATGATATTGAACGCTTTGAAGAAATTAGGACTTTGACTGTCAAGATGATGGCATCTCTTTCTGATTTACCTGAAAAGAAGATTAAAAACCTTTTTGCCAATGAGACCGGCTATCAGACACCAAAGATTGATACCCGTGCCGCTATTTTTAAAGATGAAAAGATCCTCCTTGTCCAAGAAAGAGATGGCACTTGGGCTTTGCCTGGCGGTTGGTGCGATGTGGATCAATCGGTGATGGAAAATACTCTTAAGGAAGTCAAAGAAGAGGCAGGATTAGATGCGGTTTTAGATAAAGTCATAGCTATACAAGACAGAGACAAGCACAATCAAGAGCTTTATGCTTATAAGATTTGTAAAATTTTTTCGCTTTGCCATGTGACTGGCGGTGCTTTTACAGAGAATCTTGAAACGATAGCCAGCCGCTATTTTAGTTTGGATAAGCTTCCAGTACTTGCTCAGGCAAAAACAAATGAAGCCCAGATCCAAATGTGCTTTGCTGCTTATCAAACTGATGATTGGAAAACTTTAATAGATTAAAGGAGTTATAAGTATGACATATAAGGGCTACCTGATTGACCTTGATGGAACCATTTATAAAGGGAAGGATAGAATCCCTGCTGGAGAAGATTTTATTAAAAGACTGCAGGAAAGACAAATTCCTTATGTTTTAGTGACGAATAATACAACACGCACCCCTGAAATGATTCAGGAAATGCTGGCAGCTTCTTTTAATATTCAAACACCGCTAGAAACCATTTACACTGCAACTTTAGCGACTATTGATTACATGAACGATATGAAGCGTGGGAAAACAGCTTATGTCGTTGGTGAAACAGGATTAAAGACAGCTGTTGCTGAGGCAGGCTATCTTGAAGACACCGAAAATCCGGCTTATGTTGTGGTTGGTTTGGATACAGATTTGACTTATGAAAAATTAACGCTAGCAACTTTGGCGATCCAAAAAGGGGCTGTTTTTATCGGTACTAATCCAGATCTTAATATCCCGACAGAACGTGGATTGCTGCCAGGAGCAGGTTCTATCCTAACGCTTTTAGAAAAAGCAACACGAGTTAAGCCTATTATTATTGGTAAACCTGAAGCAGTGATTATGAATAAATCACTGGAGCGTTTAGGTGTACAGCGTCATGAAGCTATTATGGTGGGGGATAATTACCTGACAGATATTAGGGCAGGTATTAAAAATGATATGGCTACTCTTTTGGTGACAACAGGCTTTACCAAACCTGAAGAAGTAGCTGATCTGCCTATTCAGCCAGATTTTGTTTTATCGAGTCTTGCGGAGTGGCATTTTGATGAAAAATAATATTTCTTTTGGACTGACCATTCTATTTGTATTAGCTTTTTCTATTCTTGCAACTATTTATTTAGCTTGGCTTTTCTATCCTTTGGAAATTTCTTGGCAGCATTTGGAAACTGCTGTTTCTATGAAGGGGGATAAGATCCAGCATAATTTTAATATTTTGATGGAGTATTTGACGAATCCTTTCCAAAAGACTTTAACAATGCCTGATTTTCCTTCTTCTCAAAGCGCTCTGCATCATTTTGAGCAGGTCAAATGGTTATTTCATTTGGTTCAGCTGCTAACAATCGTCAGCCTGCCTGCTCTATTCTTTTTTTTGAAAAATGTTCTCTTTAAAGGCTTTGGCCTAATCTATCGGCCTCTTTTAAAGATAGTTGCTCTAGCTCCCTTTATTTTGTTGGCTTTAGCCTTTGTCTTAGGTTTTGATCGTTTTTTTACACTGTTTCATCAAGTGCTGTTTGTAGGTGATTCCAGTTGGCTTTTTAATCCTAACACAGATCCAGTGATTACTATTTTGCCGGAAAATTTTTTCCTTCATTGCTTTTTGCTGTTTTTTATTTTGTATGAGTGCTGTCTTTTCAGTTTGTTATGGAAAATGCCTCCTCCAAAAAGTAAGCATTAAGCGGGTCATTTGTGCTTGCTTTTTTACAAACAATTTAAAAATAAGTATATTTTCTAATATTTTGTTGAAATTTTAGAGTTAAGTGTTTAAAATGATAGTGAATTATGGAAAAGGAGCTGTTTGATGTTAGAATTAAAGCAAATAACCAAGGTTTACAGAGTTGCTAATGGTAAACAAACTGTTTTAGATGATATCACTATTAATTTTCGAACAAATGAATTTGTCTCCATTTTAGGGCCATCTGGATCAGGGAAAACAACCTTGCTGAATATTATTGGAGGACTGGATCAATATACTTCAGGCGATTTATTGATCAATGGAAAGTCTACCAAGGATTTTAAGAATAGAGATTGGGATCGTTATCGCAATAATACGATTGGTTTTGTTTTTCAGTCTTACAATCTGATTTCTCATCAAACAGCTCTGGCGAATGTTGAGCTGGCTTTGACATTATCAGGAGTTTCAAGGGAAGAACGTCGCCAGCGTGCTACTGATGCTTTGAAGCGAGTTGGCTTGGAAGAACATATTAATAAAAGGCCCAATCAAATGTCTGGCGGTCAAATGCAGCGTGTTGCTATAGCGCGTGCTTTGGTCAATAATCCAGATATCCTGTTAGCAGATGAGCCTACAGGAGCTTTGGATTCGGATACTTCTGTGCAGATTATGGCTTTACTAAAAGAGATTGCTAAGGAGCGTCTTGTTATTATGGTAACCCATAATCCAGAATTAGCAGAGACTTACTCTAATCGGATTGTCAATCTTTTGGATGGCCGTATTATTGCTGATAGCAACCCTTATCAGGAACAAGATGAGAAAAGTTCAGATGTGCAATTTAAAAAAACGAAGATGTCTTTTGCAACAGCTCTGTCGCTCTCATTTAGAAATCTACTGACAAAAAAAGGGCGAACCTTTTTAACAGCTTTTGCAGGCTCTATTGGAATAATCGGCATTGCCTTGATTTTATCGCTTTCTAATGGCGTACGCAGGTATATCAATAAAATGCAAGAGGATACCCTGGTAGCCTATCCCTTAACCATTGATCGTTCAGCAAGCGGAAATACGTTTAATTTTTCCATTTCTAATGATAATCAGCAGCAGAGAAACAGCCAAAAAAATAAGAAAAAAATTGGAACCAATAACGTGTTAAAGAATATGGTTTCAACACAAGTGGTTGATAACGATTTAAAAGCATTTAAATCTTATATTGAAAAGCATTCGAAAAAATTTAAATCTCTCACTAAAGATATTCAATATTCCTATAATTTAAAACCTAAGGTTTATTCGGCAGATACCTCAAAAGGTGTTAAAACGATAAATCCAAGCAATCTAAGTGATGAATTAAAAGATACAACAGCTAATATCAGAGCTATTGCCTCCAATATTGAAGTTTGGCAGGAATTATCTTCTGATAAAAAGATGATTGACTCGCAATATCGTGTCGTTTCTGGGCACTTGCCGAAAAAATACAACGAAGTTGTCCTAATGGCAGATGATAATAACAAGATTGCCGATTATGTCTTGTATAGCTTAGGGATTAAAAATGTAGATGAATTAAAGTCTAAAAATATCAAAAAAGCTAAATCAAGCAGTTATGCTTATAAAGATTTAATTGGTAGAACCTATAAGCTTGTCATAAATTCAGCTGTTTATCAAAAAGAGTCTGGTGTGTGGATTGATCGTTCTAATAACAATGATTTTATGAAGAAATTGATCAATTCTTCGGAAAATATTAAAATTGTAGGAATTGTCAAACCTAAAGAAGGGACAGGAAGCAACTCTGAAACAGGTGTCGGCTACAGTCAGGATTTAACAAACTATATTTCGCAAAAGATTAATAGCAGCCAGATTGTTAAAGAACAAAGAGCCAATAAAAAACATAATATTTTTACAGGCCAAAATTTTTCAAATGGCAAGAAAGAATTTTCGGTTAATAATCTAAGTAAAGAACAACGCTCAAAACTAGCTTCAATGGCACCAGAAGAGCTAGCTGCCTACGTTAATCGCTACAGTGAAAATGCAAAAGCGACTTATGATGACAATCTTAAAAAAATCGGTGTTATTGATACAGCCAGTCCTGAAAAAATTAATTTTTACACTTCCTCTTTTAAAGATAAAAAATCTCTGAAAAATATTATCAAAGATTATAACAAAGAGATGAAGCGTAAGAATCAACAGTCCAAAGTTCTTAAATACACTGATATGATGGGAGCTTTGATGTCAACTATAACGACTATGGTCAATGGCATTACCTTTGTATTGATTGGCTTTGTTGCTATATCCTTGCTTGTATCATCAATTATGATTGGTATTATTACCTACATTTCAGTGCTTGAGCGGACAAAAGAAATTGGTATTTTGCGTGCAATGGGAGCTTCTAAAAAGGATGTTGTACGTATCTTTACAGCAGAAACGGTTATTGAAGGAGCAATTGCTGGATTGCTTGGTATCTTAATTACCCTTTTACTCAATGCCCCTATCAGTACCATCGTAAAAAATACCGTGCATATTGATAATATTGCCGTACTTCCTTTATGGGCAGCCATAGTTCTCATAGTGATTTCCATTCTTTTAACTGTCTTTGCCGGCCTTATGCCATCACGAGTAGCAGCTCGAAAGGATCCAGTTGAAGCTTTGCGAACAGAATGACGAAAGAAACATAATAGGATTGGAAAAAATATAAACGTAAAGATTCAAATAGCCTGTTAGACAGTTGGCTGTTCTTTCTCATAAAAGACAGCCTTCAAGCGCTTTGTCAAACAGTACGGTTTCCTAAAACGAAAGAGGGCAGGACGAAAGTCCTGCCCTCTTTGTGTATTTCAGGTTTTATAGAAATAAGTTGTGAAATGTTTTCGTAATAGTGCTATAATATATTTGTTATAAAAAATAAAAGCACCGAATCGGTGCTCACTTTTTCAAGTTGGATACGGATAAACCTTATTTTAACTTGCTGTGTTGTTTCGAATGTTTCCAACACAAATATTGTATAATACTTATTGTTTTTTTGCAAGAGATTTTCAAAGGAGAAAATTATGACAAAACCTTATTCTATTGGACTTGATATTGGGACTAACTCTGTTGGTTGGGCTGTTGTGACAGATGGCTACAAAGTTCCTGCTAAGAAGATGAAGGTTCTGGGAAATACAGATAAAAGCCATATCAAGAAAAATTTACTTGGAGCTTTATTGTTTGATAGCGGTAATACTGCAAAAGACAGACGTTTGAAGCGGACAGCTAGGCGTCGATATACACGTCGTAGAAACCGTATTTTATATTTGCAGGAAATTTTTGCTGAAGAAATGGCTAAAGCAGACGAAAGTTTCTTCCAGCGCTTAAACGAATCGTTTTTAACAAATGATGACAAAGAATTTGATTCTCATCCAATCTTTGGGAATAAAGCTGAAGAGGAGGCTCATCACCATAAATTTCCAACAATTTTTCATTTGCGAAAGCATTTAGCAGACTCAACCGAGAAATCTGATTTGCGCTTAATTTATCTAGCTTTAGCGCATATGATTAAATTCCGGGGACATTTCTTAATTGAAGGTCAGCTAAAAGCTGAAAATACAAATGTTCAAACATTATTTGACGATTTTGTAGAAGTATATGATAAGACAGTTGAAGAAAGTCATTTATCAGAAATTAGTGTCTCCAGTATTCTGACAGAAAAAATTAGTAAATCGCGTCGCTTAGAAAATCTTATAAAATACTATCCCACTGAGAAGAAAAACACTCTCTTCGGAAATCTTATCGCCTTGTCTTTAGGATTACAGCCAAACTTTAAAACAAATTTTAAATTATCCGAAGATGCTAAACTACAGTTTTCTAAGGATACTTATGAAGAAGATTTAGGAGAATTACTTGGAAAAATCGGAGATAATTATGCAGATTTATTTATATCAGCTAAAAATCTTTATGATGCTATTTTGCTATCAGGAATTTTAACAATAGATGACAACACGACAAAGGCTCCGTTGTCTGCTTCAATGATTAAACGTTATGAGGAACATCAGGAAGATTTAGCACAACTTAAGAAATTTATCCGTCAGAATTTACCAGATCAATATAGTGAGGTTTTTTCTGATAAAACAAAGGATGGCTATGCTGGTTATATTGATGGAAAAACGAATCAGGAGGCCTTTTATAAATACATCAAAAATATGCTGTCAAAAACAGAAGGTGCAGATTATTTTCTTGACAAAATTGATCGTGAAGACTTTTTGAGAAAACAGAGAACGTTTGATAATGGTTCCGTTCCGCATCAGATTCATCTGCAAGAGATGCATGCTATTTTACGACGTCAGGGTGAATACTATCCATTCTTGAAAGAAAATCAGGATAAAATTGAAAAAATCTTAACGTTTAGAATTCCTTACTACGTTGGTCCTTTGGCGCGAAAAGGTAGCCGCTTTGCCTGGGCAGAATACAAGGCGGATAAAAAAGTTACGCCATGGAATTTTGATGATATTCTTGATAAAGAAAAATCAGCAGAAGAATTCATCACACGCATGACTTTAAATGATTTGTATTTACCTGAAGAAAAAGTCTTACCAAAGCATAGTCTTGTTTATGAAACGTTTAATGTTTACAATGAGTTAACTAAAGTTAAGTATGTCAATGAGCAAGGGAAAGCCATTTTCTTTGATGCCAATATGAAGCAAGAGATTTTTGATCATGTTTTTAAAGAAAATCGGAAAGTTACTAAAGATAAACTTTTAAATTATTTGAATAAAGAGTTTGAAGAATTTAGAATTGTTAACTTAACTGGACTGGATAAGGAAAATAAAGCCTTTAATTCCAGTCTTGGAACCTATCATGATTTGCGTAAAATTTTAGATAAATCATTCTTAGATGATAAAGTAAATGAAAAGATAATTGAGGATATCATTCAAACACTAACTCTGTTTGAAGACAGAGAAATGATTCGTCAGCGTCTTCAAAAGTATAGTGATATTTTTACAACACAGCAATTGAAAAAACTTGAACGCCGTCATTATACAGGTTGGGGAAGATTATCAGCGAAGTTAATCAATGGTATTCGAGATAAACAGAGTAATAAGACTATTCTGGGTTATTTGATTGATGATGGTTATAGCAATCGTAACTTTATGCAGTTGATTAATGACGATTCTCTTCCTTTTAAAGAAGAAATTGCTAGGGCACAAGTCATTGGAGAAACAGATGACTTAAATCAACTTGTTAGTGATATTGCTGGCAGTCCTGCTATTAAAAAGGGAATTTTACAAAGTCTGAAAATTGTAGATGAGCTTGTTAAAGTCATGGGGCATAATCCTGCTAACATTGTTATCGAAATGGCGCGTGAAAATCAGACTACAGCCAAAGGGCGTCGCAGTTCACAGCAACGTTATAAACGACTTGAGGAGGCAATAAAAAATCTTGACCATGATTTAAATCATAAGATTTTAAAAGAACACCCAACAGATAATCAAGCTTTACAGAATGACCGTCTTTTCTTATATTATCTCCAAAATGGCCGAGATATGTATACTGAAGATCCACTTGATATTAATCGTTTAAGTGATTATGATATCGACCATATTATTCCACAATCTTTTATAAAAGATGACTCTATTGACAATAAGGTTCTGGTTTCATCAGCTAAAAACCGTGGGAAATCGGATAATGTACCGAGTGAAGATGTTGTCAATAGGATGAGACCGTTTTGGAATAAATTATTGAGCTGTGGATTGATTTCTCAACGGAAATACAGCAATCTAACCAAAAAAGAATTAAAACCAGATGATAAGGCTGGTTTCATCAAACGTCAATTGGTTGAGACAAGACAAATTACAAAGCATGTTGCACAAATTTTAGACGCTCGTTTTAATACAAAACGTGATGAAAATAAAAAAGTAATTCGTGATGTCAAAATTATCACTTTAAAATCTAATTTAGTTTCACAATTTCGTAAAGACTTTAAATTTTACAAAGTACGTGAGATTAATGATTACCATCATGCGCATGACGCTTATCTTAATGCAGTTATAGGAAAAGCTTTATTAGATGTTTATCCGCAGTTAGAGCCCGAATTTGTTTATGGTGAGTACCCTCATTTTCATGGATATAAAGAAAATAAAGCAACTGCTAAGAAATTTTTCTATTCAAATATTATGAATTTTTTTAAGAAAGATGATATCCGTACCGATGAAAATGGTGAGATTGTTTGGAAAAAAGATGAGCATATTTCTAATATTAAAAGGGTGCTTTCCTATCCCCAAGTTAATATTGTTAAGAAAGTAGAAATACAGACTGTTGGACAAAATGGGGGACTTTTTGACGATAATCCTAAATCACCATTAGAGGTTACACCTAGTAAACTTGTTCCACTAAAAAAAGAATTAAACCCTAAAAAATATGGAGGATATCAAAAACCGACGACAGCTTATCCTGTTTTACTGATAACAGATACTAAACAGCTAATTCCAATCTCAGTAATGAATAAGAAGCAATTTGAACAAAATCCGGTTAAATTTTTAAGAGATAGAGGCTATCAACAGGTAGGAAAGAATGACTTTATTAAATTACCCAAATATACCCTAGTTGATATCGGTGATGGGATTAAACGCCTATGGGCTAGTTCGAAAGAAATACATAAAGGAAATCAATTAGTTGTATCTAAAAAATCTCAAATTTTGCTTTATCATGCACATCACTTAGATAGTGATTTGAGTAATGATTATCTTCAAAATCATAATCAACAATTCGATGTTTTATTTAATGAAATTATTTCTTTTTCTAAAAAATGTAAATTGGGAAAAGAACATATTCAGAAAATTGAAAATGTTTACTCCAATAAGAAGAATAGTGCATCAATAGAAGAATTAGCAGAGAGTTTTATTAAATTATTAGGATTTACACAATTAGGTGCAACTTCCCCATTTAATTTTTTAGGGGTAAAACTAAATCAAAAACAATATAAAGGTAAAAAAGATTATATTTTACCGTGTACAGAGGGGACCCTTATCCGCCAATCTATCACTGGTCTTTACGAAACACGAGTTGATCTTAGTAAAATAGGAGAAGACTAATGGCAGGATGGAGAACAGTTGTTGTAAACACACATTCAAAACTTTCCTATAAGAATAACCACTTGATTTTTAAAGATGCTTATCAGACAGAGATGATTCATCTGTCTGAGATTGACATCTTATTACTTGAGACAACAGATATTGTTTTATCAACTATGCTGATGAAGCGTTTAGTAGATGAGAATATTTTGGTCATCTTTTGTGATGATAAACGTTTGCCAACAGCTATGCTCATGCCTTACTATGCGCGTCATGATTCCAGTTTGCAGCTGAATCATCAGATTTCTTGGGCAGAAGAAGTCAAATGTGATGTTTGGACAAATATTATTGCTCAAAAGATTTTGAATCAATCTTGTTATTTAGGGGCATGTTCTTATTTTGAAAAGTCACAGTCTATTATGGATTTATACCATGCTTTAGAACCTTTTGATCCCAGCAATAGAGAAGGGCATTCTGCACGGATTTACTTTAATACCCTATTTGGCAATGATTTTTCAAGAGAACAAGATAATGATATTAATGCAGGTCTTGACTATGGCTATACTTTACTTTTAAGTATGTTTGCGCGTGAAGTGGTTGTATCTGGCTGTATGACACAGTTTGGTCTCAAACACGCCAATCAATTCAATCAATTTAACTTTGCCAGCGATATTATGGAGCCTTTTCGTCCAATTGTGGATCGTATTGTTTATGAAAATCGCAATAGTTCCTTTATTAAAATCAAACGTGAACTATTCAGTATGTTTTCAGACACTTATCTTTATAATAATAAGGAAATGTATTTAACAAATATTGTCAGTGATTATACTAAAAAGGTAATTAAGGCGCTGAATAATAATGGGAAAGGAGTTCCTGAATTTAGGATATGAGTTACCGATATATGCGAATGATATTAATGTTTGATATGCCAACGGATACTGCGGAGGAACGAAAAACTTATCGTAAATTTCGGAAATTTTTACTGAGTGAAGGGTTCATTATGCATCAGTTCTCAATTTACAGCAAGTTACTTTTAAATAACTCTGCCAATACAGCCATGATTGCTCGTTTGAAGGAGAATAACCCAAAGAAGGGCAGCATCACCTTGCTAACAGTAACTGAAAAGCAATTTTCCCGTATGATTTATCTTAATGGGGAACGAAACAAAAGTATTGCTAATTCAGATTCACGTTTGGTATTTTTAGGGGAGGCTTTTCCTGATGAAACTTAATTTTCCTATATTAGATGAACCAATAGCCCTTGGAAAATCTACCATTCTGGTGTTAGAAGATGTTCAGGTCTTCGCGAAAATGATAAAAAATTTTTATCAATATGAAGAGGGCAGTGAGCTCAAATTATTTGATGCTAAATTGAGAAGCCTAAAAGTGTCTGAGTTGATGCTTGTGACAGATATTTTAGGCTATGATGTCAATGCTCCATCGCTGTTAAAGTTAGTCCATGCTGATTTAGAAAACCAGTTTAACGAAAAACCAGAAGTTAAGTCCATGGTTGAAAAACTGACAAATACTATTACAGAGCTGATTGCCTACGAATGTTTAGAAAATGAATTAGATTTAGAATATGATGAAATTACTATTTTAGAGCTGATCAAAGCTTTAGGTGTCAAAATTGAAACAAGAAGTGATACCATTTTTGAAAAGATGTTTGAGATTCTTCAGGTTTATAAGTACCTAAGTAAAAAGAAAATTTTAGTTTTTATTAATTCTTTGTCTTATTTTAAAACAGAAGAAATAGCACAAATTTTAGAATATATTCACTTGTCTAATATGACTGTTTTGTTTCTTGAACCACATAAAATTGATGGCTTTGCTCAGTATATTTTAGATGAAGATTATTTCTTGATAGCAGAAAGTGACAACTAAATACGAATAACAAGATAGTTCCATAATTTGGAACTATCTTTTATTAGAGATTGACAAATACGTATAATATGTATATAGTTAAAGGAGGAAATATTAGTTGCCCTTAACTGGAAAAGAATTAGCCAAATTGGCCGAAAAAAATGGATGGAAAGAAGTTCGTGTGAAAGGGAGCCATCATCATTTCAAAAAAGATAGGGTACCTTATATTGTAACGATTCCGATTCATGGGAATCAATCGGTTAAAATTGGTCTTGAGAAGAAAATCTTAAAGGATTTAGGTTTGCTATGATAGAGGAGGAAGTCTTATGTTGAAATCATATCCAGCAATTTTCCATAATGATGAAACAGGTGGTTTTTGGGTTGAATTTCCTGAATTTGGCGGTGGTACGCAGGGAGAAGATTTAGAAGAAGCCATGAAGAATGCCCGCCAAATGTTGGAGAGCATACTGGCATCTTACTTAGATGAGGGAATGGACTTACCCCAGCCGAGTGATATTAGAAAGATATCAGCTAAAGATGGCTTTGTTACTATGATTCAGGCCGATCCCAGTCCTTATCTTAGAAACAATAAAGCTATTCGGAAAAATGTGACGGTCCCTGAATGGCTGGTGCGATTGGCTGATCGTGACCAAGTGAATTATTCTGAAGTATTAACAAAAGCTTTGGAAAAGAAATTACAATTATAAAGTAAAAAGTGCCAGAAATGTTGATTTCTAGCGCTTTTTTAGGTATAATATAAATGATTAAAATATTTAAAAAGGAATCATTTCGAAGCTGAAATCTGGCTGAGATGAGTGGCGCGATTACGAAATCTTGAGACAAAAATTGGTCCACGAGGTTTTAGAGCTGTGTTGTTTCGAATGGTTCCAAAACAGAGATTTAACTAATCTAGCTAATCGTGTAGTTTTAGAGCTGTGTTGTTTCGAATGGTTCCAAAACGGCTTCTGCTTTTGTAGTTGCTAAACAAATGTTTTAGAGCTGTGTTGTTTCGAATGGTTCCAAAACTGCACTTTAATCTCGTTAAAAGACTCGGTGGTTTTAGAGCTGTGTTGTTTCGAATGGTTCCAAAACAAGTCAATTTAAATGCGTGCTGAGCTCGGAGTTTTAGAGCTGTGTTGTTTCGAATGGTTCCAAAACAATGCTATCTAACATTTGAGATACCTCTTTGTTTTAGAGCTGTGTTGTTTCGAATGGTTCCAAAACTGATGATGGTCAATAATGAAGCGGAAATCTGTTTTAGAGCTGTGTTGTTTCGAATGGTTCCAAAACTAGCTACGTTTACTTTCTTCTATCTTCTGAGTTTTAGAGCTGTGTTGTTTCGAATGGTTCCAAAACTATGGAACAGGAGCTTACTACAACCTACCCGTTTTAGAGCTGTGTTGTTTCGAATGGTTCCAAAACTACGGTTGCTGAAGATATAATAGACGCTATGTTTTAGAGCTGTGTTGTTTCGAATGGTTCCAAAACATCTTTTTGGGCGAAATCACCGATTACCTCGTTTTAGAGCTGTGTTGTTTCGAATGGTTCCAAAACACTTGGGCCGAAATTGGCGAGGTTGTTGGAGTTTTAGAGCTGTGTTGTTTCGAATGGTTCCAAAACAGTGTTGGCAGATAGTACAGTTGCTTGCATGTTTTAGAGCTGTGTTGTTTCGAATGGTTCCAAAACAAAACAAGTTTGGTAGCCGTGGTGCTGGTAGTTTTAGAGCTGTGTTGTTTCGAATGGCTTACTTGCTTTCAGAGATTATAGAAATTAAAAACTCAGTACGTATTAGTACTGAGTTTTTAAGTGATAACAGTTCCGATAATGTCAATAGTATCATTTTCCTTTAAGATAATGTCGTTATAATCGGGATTGAGCGAAATAAGTCTTATTTCTTTATTTTTGCGATAAAATTTTTTGACATATGCTTCATTATTTACAATAGCGACGATAATTTGCCCGTGATGAATCGTTTTAGTTTTTTTAACGAAGATGAGATCACCATCGTAAAATAAGGGTTCCATACTATTGCCATTGACCCTAAGAGCAATGTCGTGTTCTGGTATTGGTGCTGGATACTGAATCGTTTCTGCTTTTTCATGCCCTACCCAAACACCTGTTCCAGCAGATACTTCACCGTAAAGTATCACATCTTCATACTTGTGGCCTAAAGCCTGATACAAGTCTTTGACTTTTTTGATATTATTGAGATCAATCCTATTTTGATCTTCTAATTCTTTAGCAATAAATGTCTCAACAGCCTTTTGATAGTCTGCTTTAGCATTATCAGACGGTTTGTTTTTTACAGCTGCTGTCTCTTTTTGATCTGCTAGTTGCTGCTGACAGAAGGCAAGAACTTTCTTTTGCCGTTTACTTTCTAATTGTCTGCTAATATTGCTAATCTTTTCAACTGCGAAAGAAGTTGTTTTGGTTGAGAATCTTGGATCTATATCGGATTTTTTCAGGCCAAAGTAATCGGCAAGCTTTTGAACATTTCCGGCTTTAGGCAGGCTTTTTCCTTTGACATATTCATTTAAACTGCTTTTAGGTATCTTTAATAAAGTTGCTAAGTGTGATTGTGTTATTTCATACTCGTCAAGAAGTCCTTGAAGGTTAGCTGAAATAATCTTCATATCTTTTTTATCTTGTGGTGTTAGTTTTCCACGTCCCATAGGTCCCCTCCTTTAGGCTTTAGAACAAATTACCTTTATTACATAATAACGTTTTCAATCCTAAATGTAAATCATTAAAAGAAAAAATTAGAGGAAAATACTTGACTTACGATTTAAAACGAATTATAATATTGTCATTAAAAATAGTTTTCATAAAGCTAAAATTTTGGCTACAATATAAATCTTCACTTAACTTCATTTCATGAATTCAAAATATTAAATCTTCATTCCGGTCAAAATAGTTAGCCCAGTCCCCTTTTTATTGGCTGACTCAGCTTTTGAAAGTTAAGAGTATCACAGATAAGATACTGCTATTTTTAATAAAGAACCTAAATGGTTATAGGCAAAACGTTGGTAGGTGAAAGGGGGATGAGAATTGGACAAATTGACATTGCGAGCTCTTAGGGTAAACTATAGTTTAAGTCTTGAAGAGGTAGCAGATTGTCTAGAGATTCATCCAAATATTCTTCTAAAATACGAAGAGGACAGTTCTGATATCCCTATTCACCTTGCCAATGATTTGGCCGCTTATTATGGTGTTAGCTTAGATTCTATTTTTTTAGGCAAAGCAACCGATTTAAAACAGAAATTCAAAGAGTATAAACGCAAAGATAGCTGTAAAGACTGAGATGTTTTTCGAACCTGCTATCTTATTTATATGCCTCACTTTGGCATTTTTAGATAGCTGCTTTTGGCCTTTAAGTATAGTGATAGATGTGAAATAGTTAAAAAGAGCAGTCTAAAAATATTACGTTTGTATTAAACAATTTTAATTTTATGAGTCATATAAATTGCAATTATGTTATTTATATGATAATATATATTTGGTTAGTATTAAAAAATTAAATTATTTAAAAGGTGATTTAAAATGAAACACAAAGTAGGTAAAGTAACTTTGCTTAGCGGCTTAGCTTTAGCTGCCGCAGTTAGTACAACAACTGTTTTTGCAGATGATATCAATGCTGCTGCTCAGCAAAATGTTGACGCCAACACTGCAGCTGCTAATACTGACAAGAGTGGACAGGCTAGTGCTGATGATACACAGAACAGTAAAGCGGTTAACACTGATACAGCAGCTGCTAAAACTGATAATAAGCAAGAGACAGATTCTCCTATTGTAACAGTTACTGACACGAAGACAGAAGGTCAGACAACAACGACAACTTCACAGGTCGAATCAAAAGCCTTAAATGAAGCAAAAGCTGCTGCAAAAGAAGCTAAGGTTAAAATAACAGAAACAGCTAATCAGCAACAGCCTTCAATAGAAGCTGCAGATGCTGATAATAAGGTGCAGGCACAAGCTATTAATAAAACAGTTTCTGACTACAACAAAGCTAAGGAAGAATACGCTCAGAAACAGAAACAGTATCAAAAAGATTTAGAGGACTACAAGTCTAAAAAAGCGGAATATGAAATTGCTAAAAAGGCTTATGAAGACTATCAAAAAGAAGTAGCAGCTGGTAAAGCAGCTGGCCGAGTGGAAACAGCTCAGTCACTGGTTTTTAGAAGTGAGCCTGAAGCAACGATGACTATTGAAGGTGTCAGCCAATACCTTACAAAAGAAGCTCGTGCAGCTAATAAACCAAAAGATATTCTGGAGCAGTTTAATACTGATAATTATTCTAATTCAGACTATGTCAGTCAAAATCCTTACACTCCTAAAGAAGACACTTGGTTTAAGATGAAAGTTGGCGACCAAATTACGGTTACTTATAATAACATTAAAAATTCAAGCTATATGAATAAGAAAATTTCAAAGGTTGTCAGTACCTATAAGCTAAACAGTACAACTAGCAATGATGGTACGACTCTTGTTGAACTTTTCCATGATCCTACCAAGACTATCTTTATTGGTGCTCAAACAGCTAATGAAGGCCGCAAAGATCAAATTAGCGTGACAATGCAGCTGACTTTCTTTGATGAAAATGGGGATCCTATTAACTTAAGCGGCAACAATGCTATTATGAGCCTGTCTTCACTGAACCACTGGAAAACTGCTTATGGTGACCATATAGAGAAGGTCAATTTAGGCGGCAATGAATTTGTAAAAATTCCAGGTTCTTCTGTCGATCTGCATGGAGACACTATTTACTCAGCTAATGACAACCAATATAAAGCCAATGGTGCAGCTTTTAATGGTGATGGTGAAGATGGTTGGGATGCTATTAATGAAGATGGTTTCCCTAGAGCAGCTACGGCTTATTATGGTGCAGGTGCTATGACCTACAAAGGACAGCCATTTACCTTTTCTGTAGGCGGGAATGATAAGGGAGTACCAACAACTTTTTGGTTCTCAACCAATTCAGTTGTTGCCGTTCCAAAAGATCCAGGTGAAGAGCCAGTTCCGCCAACTGAGCCTAAACTGACAACTCCAAGCGTTACTTGGCATAAAAACTTTGTTGTCCAAACAAGTAAGAAGCCTACGCCGCCAAAGACAACGGGTGAACCACCTAAAAAGCCTACACCAAAGGATCCGGTTAAACCTACTCCTAACGTTCCAGTTAAACCAACTCCAGCTCCTAAATCCGTGAACTACTCAAGACCGGCAATTTTTAGGTCTGCTAAGAAAAATGAGGTGCGAGTGAGAGAGCGCCAATATACTGCTCCGCTTCCTCAAACTGGAGATGAAAAACAATACGGTTTATCTGTCATAGGTTTTGTTTCTGCTTCTTTTGCAGCAGCAACTTTGATGGCAGCTAAAAGACGTAAAAAAGAGAACTAAAGTTATTTTTTAGAAAATAATCGACTGGCTTAAAAGGCTGAGACGCATAGTCTCAGCCTTTTAATATTGATAGATCTGTCTCTCTAATCACTAATTAGCTATTTATCTCTTTAGTGATGTAAAAGAAGTTCGAGAAAAACTATAAGCTTAAGCGTATATAGTATCTGTAGATGTGCTTGTCCTATGCAAATAAGGAGAAACAAGTTATGGTAAGCCCCTCTAATTTTTGTTATAATATTACTGACTGATTAAGATTAACAAGGATAAAAAATGAATAGAGAAGAACTTAAAAAACGTCAGGAGAAAATTCGTAATTTCTCCATTATTGCTCATATTGATCATGGAAAATCAACATTGGCTGACCGTATTTTGGAAATGACGGAGACTGTCTCAAGCCGTGAGATGCAGGCACAGCTTCTGGATAGTATGGATTTGGAGCGAGAGCGCGGTATTACCATTAAACTAAATGCGATTGAATTAAATTATCAAGCTAAAAATGGTGAAACCTATATTTTTCATCTTATTGATACACCTGGACATGTAGACTTTACCTATGAAGTTTCCCGCTCCTTAGCTGCCTGTGAGGGAGCTATTTTAGTCGTAGATGCAGCACAAGGCATCGAAGCCCAGACATTGGCAAATGTTTATCTGGCTTTAGATAATGATCTTGAGATTTTACCCGTTATTAATAAAATTGATCTGCCTGCTGCTGATCCAGAGCGCATTCGAAACGAGATTGAAGAGGTTATTGGATTAGATGCTAGTGATGCTGTTTTAGCTTCTGCCAAAGCTGGTATAGGTATTGAAGAGATCTTAGAGCAGGTTGTTGATTTAGTTCCAGCGCCAGCAGGTGATCCTGCCGCTCCATTGAAAGCTCTGATTTTTGATTCTGTTTATGATTCCTACAGAGGTGTTATTTTGCAGATTCGCATTATGGATGGTATGGTAAAGCCAGGGGATAAAATTCAGCTGATGAGTAATAACAAGACTTTTGATGTCACAGAGGTTGGCATTTTTACTCCCAAAGCAGTTAGCCGTGATTTTCTGGCAACAGGAGATGTTGGCTATCTGGCAGCCTCTATTAAGACAGTGGCTGATACTCGTGTTGGCGATACGGTAACTTTGGCGGAACGTCCAGCAGCAGAACCGCTTCATGGCTACAAGCAGATGAATCCGATGGTATTTGCAGGAATTTATCCTATTGATTCTGGAAAGTATAATGATTTGCGTGAAGCCTTAGAAAAATTGCAATTGAATGATGCCAGTCTGCAATTTGAGCCTGAGACTTCTCAGGCACTTGGCTTTGGTTTTCGCTGTGGTTTTTTGGGCTTGCTGCATATGGATGTTATTCAAGAGCGCTTGGAACGGGAATTTAATATTGCTCTTATCATGACTGCACCATCTGTTGTTTATCATATCTATACTACTGATGATGAAATGCTGGAAGTCTCTAACCCGTCTGAATTTCCAGAACCGACAAAAATTGAAGGTATCGAGGAGCCTTATGTAAAAGCACAGATCATGGTGCCCCAAGAATATGTTGGATCTGTTATGGAACTGGCTCAGCGTAAACGCGGAGACTTTGTCACAATGGAGTATATTGATGAAAACCGTGTTAATGTCATTTATCAAATACCATTAGCAGAAATTGTCTTTGATTTCTTTGATAAGCTAAAGTCCTCCACTCGCGGCTATGCTAGTTTTGATTATGAAATTTCGCAATACCGTAAATCACAGCTTGTTAAGATGGATATCCTCCTAAACGGAGATAAAGTTGATGCTCTAAGCTTTATTGTTCATAAAGAGTTTGCCTATGAACGCGGGAAATTAATTGTTGAAAAATTAAAGAAGATTATTCCGCGCCAGCAATTTGAAGTGCCTATCCAGGCAGCTATTGGTCAAAAAATTGTTGCTCGCTCAGATATTAAAGCTCTTCGTAAGAATGTACTGGCTAAGTGCTATGGGGGAGATGTATCACGTAAACGCAAGCTTCTTGAAAAGCAAAAAGCAGGGAAAAAGCGCATGAAATCCATTGGTTCGGTTGAAGTTCCGCAAGAAGCCTTTCTCAGCGTTTTATCAATGGATGATGAGGATAAGAAAAAATAATATGTCTTTGGACAATTTTCCACGATATGATTTATCTATAGGCAGACAGTAACTGATCGTTGGATAATTGCTAAGTGCTAGCTGTGAGGCCTTGTTTATCTGATCAAAGATTTTGAAATGGCTTGATTTGCTTATTCTTTAGAGTAGCATTTGACAAAATTTTGGTCTGCTTTTAGCTGTAAATGGGAAATAGAAAGAACTCTTTAAATAAAAAGGAAGAAATGCAATGTCTATTCGCTTAGCTCAGAAAAAAGATATCCCTGCACTTAAAAAATTATTAAATCAAATTTTTCAAGTCCATGCACAAGCAAGGCCGGATCTTTTTAAACAGAAAGAAGAAGGAAGTAAATTCTCTGAGATAGAGTTGAAAGAGCTTTTGCAAAATGAATTAAAGCCTATCTTTGTGTATGTAGATGAAAAGGATCAAGTGTTAGCTCATCTTTTTTTGACCATACAAGAGACAAAAGAAAGCAAGATTTTAAAAGCAGTTAAAACGCTTTTTATAGAAGATCTATGCGTATCAGAAGAGTCAAGAGGGCAAAAAATTGGACTAAAACTGTATCATTTCGCTGAAGAATATGCTAGAGATAAAGGCTGTTACAATTTGACTTTAAATGTTTGGAATGCTAACAAGGACGCTCTAAAATTTTACGAGCAT</t>
  </si>
  <si>
    <t>MTKPYSIGLDIGTNSVGWAVVTDGYKVPAKKMKVLGNTDKSHIKKNLLGALLFDSGNTAKDRRLKRTARRRYTRRRNRILYLQEIFAEEMAKADESFFQRLNESFLTNDDKEFDSHPIFGNKAEEEAHHHKFPTIFHLRKHLADSTEKSDLRLIYLALAHMIKFRGHFLIEGQLKAENTNVQTLFDDFVEVYDKTVEESHLSEISVSSILTEKISKSRRLENLIKYYPTEKKNTLFGNLIALSLGLQPNFKTNFKLSEDAKLQFSKDTYEEDLGELLGKIGDNYADLFISAKNLYDAILLSGILTIDDNTTKAPLSASMIKRYEEHQEDLAQLKKFIRQNLPDQYSEVFSDKTKDGYAGYIDGKTNQEAFYKYIKNMLSKTEGADYFLDKIDREDFLRKQRTFDNGSVPHQIHLQEMHAILRRQGEYYPFLKENQDKIEKILTFRIPYYVGPLARKGSRFAWAEYKADKKVTPWNFDDILDKEKSAEEFITRMTLNDLYLPEEKVLPKHSLVYETFNVYNELTKVKYVNEQGKAIFFDANMKQEIFDHVFKENRKVTKDKLLNYLNKEFEEFRIVNLTGLDKENKAFNSSLGTYHDLRKILDKSFLDDKVNEKIIEDIIQTLTLFEDREMIRQRLQKYSDIFTTQQLKKLERRHYTGWGRLSAKLINGIRDKQSNKTILGYLIDDGYSNRNFMQLINDDSLPFKEEIARAQVIGETDDLNQLVSDIAGSPAIKKGILQSLKIVDELVKVMGHNPANIVIEMARENQTTAKGRRSSQQRYKRLEEAIKNLDHDLNHKILKEHPTDNQALQNDRLFLYYLQNGRDMYTEDPLDINRLSDYDIDHIIPQSFIKDDSIDNKVLVSSAKNRGKSDNVPSEDVVNRMRPFWNKLLSCGLISQRKYSNLTKKELKPDDKAGFIKRQLVETRQITKHVAQILDARFNTKRDENKKVIRDVKIITLKSNLVSQFRKDFKFYKVREINDYHHAHDAYLNAVIGKALLDVYPQLEPEFVYGEYPHFHGYKENKATAKKFFYSNIMNFFKKDDIRTDENGEIVWKKDEHISNIKRVLSYPQVNIVKKVEIQTVGQNGGLFDDNPKSPLEVTPSKLVPLKKELNPKKYGGYQKPTTAYPVLLITDTKQLIPISVMNKKQFEQNPVKFLRDRGYQQVGKNDFIKLPKYTLVDIGDGIKRLWASSKEIHKGNQLVVSKKSQILLYHAHHLDSDLSNDYLQNHNQQFDVLFNEIISFSKKCKLGKEHIQKIENVYSNKKNSASIEELAESFIKLLGFTQLGATSPFNFLGVKLNQKQYKGKKDYILPCTEGTLIRQSITGLYETRVDLSKIGED</t>
  </si>
  <si>
    <t>1189612.SAMN02469969.A33Q_2779</t>
  </si>
  <si>
    <t>GCF_000295935.2</t>
  </si>
  <si>
    <t>Indibacter alkaliphilus LW1 Indibacter_contig_30| whole genome</t>
  </si>
  <si>
    <t>CCAAGCCCGTTGTCAGCGACTTCAAAATGCCAGATATCTCCTTCTTCATAGGTTTTGATTTCTACTATAGGATCTCTATCCTCACTCTTGTATTTGAGCGCATTAGAAATTAAATTTTGAAGAACCTGCCTGATATTCGGTCTTTGTGATTTGATCGTAGGAAGGCTAGACCAAATTAGCTTTGCCTTGTTTTCTTCAATATTAGTTTGGAAAAGAGAAGTGATTTCTTCCAAAAGCAAATTCAAATTGATTGACTCGCTGGGGATGTGAATCCTGCCTACCCTGGAATACTCCAATAGATCCAGAATGATTGATTTCATTCTCATAGCGCCCTCAACTGCAAACCGGATATATTGTACTCCCTTGTCATCGAGTTGCTCAGCATATTTTCTTTCTATCATGGAAAGGAAGCTCGTAATCATCCGCAAGGGCTCCTGTAGATCATGTGAGGCGACATAGGCAAACTGTTCCAGTTCTTTGTTTGACATTCCCAGTTCATGATTGCTTTGTTGCAGCTTTTCATTCAATGCTTTTAAAGACTCCAAGTTCTGCGCTCTTTCTATAGCCACTTCTATATTGGAAGTGAGGGTTTTCAGGAATGAAATCTCTTCATCTGACCAAAATCTTTCTTGTTTGCAATAATCAAAACCGATGTATCCAAAAAAATCTTTTCGGATAAAAATGGGAAATTGAATAATCGATTTGATATTTTGTTCTGAAAGTATTTTCAGAAGAGGTCCTGAAGTATTTTTTGAGTTAGTTACAAAAGGCTCTTTCTTATAGGCTTTAGTCAAAAATTCAGGAAAATCATCAAGGGATAATTTTTGATAATCGGGATTTTCCAATTCTGAACTTACCTCTGGATCATTCCATTCAACAAGCTGTCGGGTCATCAATTTTCCGGATTCAGCATCTGTGTAGTTCTTAAAGAAATAGACCCTGTCTGCGCCTATAGCTTTCCCAATCAATTCCAAACATTCCTCCAAAGCTTTTAACCAGTCCTGATTGAAAAGCAAAAGCTTGACTACCGAGGTAATTGTTTCCAAAAGTTTGGTTTTATAAAGTAGGGACTTTTCATAATCCTTATTTTCTGTAATGTCTCTGGAAATGCCGACCAGCCCGAAAACCTTACCCTCAGGATCTTTCAATGGAAGCTTTGAAGTGCTCAGGATTCTTACCTGCCCATGACCATCGATTATAGGCTCTTCTCTGTTAAGGACCGGTTCTTTATGCTTCATGACCTTCAGGTCATCAGCATGGAAAAGTTCTGCAAAATCACTTGGAAATAAATCGAAGACGGTTTTGCCTATTGTTTCTGACTCTTGCTCTTTTCCGATCAATTGAACATTTGCTTTGTTGTTGATCAGGTGCTTGAAATCTTTGTCCTTTACATAGATGTAATCGGGGATGTTGTCTATGAGGGTTCTCAGGAGATTTCTTTCTTGGGCAATAAGTTCCTCTGTTCTCTTCTGCTCACTGATGTCCTGCAGTGCTCCCACCATTCTGACTGGTTTGCCTTTATCATTTCTCAGAATGATTGTTTTTTCTTTGACGAAAGCATACTCACCACAGTATTTTTTAAACCGGTATTCCCCTTCCCATTTTGAAACACTTTTATCTTTTCTTGCTGCTGTTATGCTTTTTACAATTGCAATTCTATCCTCCGGATGAATGGCATGTTCCCAGGCGTCTTGTGTCACGTAATTGGTTTCAAGAGGGTACCCAAACAAAGTTTTGTAGCCATTTCCCCAAAAAATGGTTTCAGATTCCAAATTCCAGTCCCAGATAGCATCGGATACCGCATGGGTAGCATACAAAAAGCGCTCATTGATTTTTTCCAGTTCTTTTTCTGCTTTGTATTTTTCGGTTTCATCAATTACTGTTGAGATCATCAGTCCCTGGTCATAAACCGGGATGTTTTTAGCAGTGACTATTTTCTTTTTCCCCTCTTTAGTGGTGATTTCTATACCTGACCAATTCATCTTTTCAGGAATTCCACTTTCAACATCTGCAAGGATTCTTTCCTGGAGCTGCTTTCTATAAACAGGGTCAGGATATACTTTTTCAAAAAAAGATGGAATATTATTCAGATCTTCCATAGGCCAACCGTAAATCTCGGCAAATTTTTTATTCATCAAAGTGACTTGGCCTGAATCAATAGAATTGACAGCGATGCCAATCGGGAGGTTGTCAATCGTGGTTTGAATAAAATGATTTCTTTGTTTGAGGTCTTCTGTGGTTTTTTTGATTTCTGTAATATCCTGGAGCGCACCGACCATTCTTTCTATTTTACCTTTGGAGTTTCTTACTCCGTAGCCTTTATCAATGACAGTAGCATAGCTGCCATCGGACTTTTTGAACCTGTATTCCCCCTGCCAAAACTCATCCTTGGATTTGAAAAAATTATTCATGCTTTCTCTAACAAAGCTCTCATCTTCAGGGTGTATAAACCCTCCGAAATCATCTAAATTGACCGAACTGCTTGAAATATGATAGCCAAATTGGGAGCGAAGCCCTTCACCCCAAAAAATGGATCCATTGACCAAGTCCCAATCGTAAATGATTTCAGAAGTGGCTTTGCTGACCAAGTGGTACCGCTTGAGCAATTCTTTGAGTCCTTGCCTTAAAACCTCCTCTTCTGTGACATCCTGTATGGTCCCTTTGTATTTTTCAGTTTTACTATGCTGATCATATTTTAGAGAACCTTTTTCCTTAATCCATTTGGTATTTCCTTCTGAGGTGATGATACGGTATTTGAAATCAGCATTGATTTCACCTGACAAAGCTTTTTTTAATACCAATTGGAAGTTTTTGCGGTCGTCCGGATGGATACTTTGCCAAAGTTTGATCTTACCTGGCTTACTTTTTTCAGGATCCATCTCCCAAATATGATATACTTCTTCAGACCAAAATAACTCCTCTGTGGCAGGATCAAATTCGAAATAGCCTACTTTGGCTATCTTCTGAGCATCATTAAGTTTTTGTTCCGTTTCTTTTTGCTTTTCGATTTGGGATTTGGTGGATGAAATGTCCTCTGTGGTTACCAAAACTTCTTTCAAACTGTCCTCAAAACCTGGTACAACTTTCCACCTTACGTAAATTTCCCTGACACTGCCGTCCATTGACATCATTTTGGACTCCATTTCCATGGAATGCTTTCCCTGCGTGATGCCCACTATTTGTTCCAAAAAAGCAGCACCGGTTTCGGGAAGGATAAGCTTATGAAAACTTTCTAAAAGTTCTTGCTTACTATTAGCTTTATGTAATTCTAAGCAGGCTAGATTGAAATTGAGAATGCGCAATTTACTGATGCAGGCATTTATAATTTCCGGGGATTTCAAAAGTTTATTTCTTACTGAATTTTCAGACTTCCCCATCAAGTCCAACTCATCAAGGTAATTTTTGATTTCCGAAAAATCTTCTTCCCAAATTGGAATAGGGGCAACATCAAATATGGCCTTATATTTTGAGTTTTCGGATAGCATGTTGTGTAGAGAATGTGAGGATTACTGTGGTGAATTCTTCCTAAAATTCTTACTTTAACTAAAAATAAGGAAACTAATTATACAAAGCCAAATAATAACTGTTAAATCAAAACATTATTTTTTTTCTCAAACTGGAAAATTTCTAATAGATAATTTTAGAAAGTCATAACTTCACAATATTCCCTGTTTTTACTGATTCATCACAAGCAAAAGCAATTTTCAGGCTGTTGACTGCATCACTTAAGTGGTCAGTCAAATCAATGTTTTCCTGAATAGCCTTTAGGAAATATTCTTGTTCCCTGTTGCATAGTTCCTGATGGTCAGGTTCATCTTTCATATCAATCCATTCGTCTTTTTTCAGGAATTGATTTTCTGAATCAATCGCTGCATGGTGTATTTTGATACTTTCGGTCTTTGTATGTGAATCCACATCATCTGATTTGCCCATACCTCCGGCATTTTTGGCTACGATGGAAACTGCACCTTTTGGACCAAAAACATCCTTGATAAAAAATGCATTGTCACTGATCATGGGTCCCCAGCCGGCTTCATACCAGCCAACCGATCCATCCTCAAAGCGAATCTGCAATTGACCGTAGTTGTAATTGTCAGAGGCAATCTCATCCGTCAATCTTGCGCCTATAGCTGAAACCGTAAGGGGCTTCGAACGGGTCATCTGACACATTACGTCAATATAATGCACGCCACAATCCACTATTGGACTGAGACTTTGCATGAGGTTTTTATGCACGTTCCACATGTAGCCTTTGCTCTGCTGATTGAGGTTCATGCGCATCACCAAGGGTTTCCCAAGTTTTTGGGCTTCAAAAATAAACTTCTCCCAAGAAGGGTGATGTCTTAGAATATATCCGACCACTACTTTTTTACCGGTCTTCTTGGCTGCTTCCACAATTTTTTCAGAGCCTGAGACTGTATCTGCCAATGGTTTTTCAATAAATACATGGCAGCCTGCTTTTAAGGCCTTCAAGGCGTAAGGCTCATGGGTATCCGGATAAGTAGATATGCAAACTGCATCCGGCTTGGTGGTTTTCAATGCTTCTTCATAATCAGCAAACAAAGGATAAGAAGCGCCTAGTTTTAGATTGAGCTCTACCTTGCTGTTTCCTCGTGCTACAAGACCACAGATTTCAAACTCTTTCATGGAGTGGTAGGCAGCAGCATGAGAGGCTCCCATGTTTCCACATCCTACTACCAAAATCTTAAGTGGCTTATCTGATTTGCTCATATGTTTTTTCAGCTATTGATGATACTGATTTCATTTTCAATGATTATTGCCAGCTTATCCCATTCTTCCTTCACTTCTGCAACCAAAGCATTCAAGCTTTCCAGATCAGCTTCTTTAGCTCTCATTTCCAAATCTCCTGTAATTTCGGCCAATATGTCAAAGCCCATAGATTGGGAAGCCCCTCGGATATAATGTGCGTTCGCTTGAATTTCGTCCAGCCTCGATTGCTTAAGATGATCTATATTTTCATATACTTTCGAAGAGAGGTCTTTGGAAGTAATTAGAAGCTCTTTGAGTAAAGGGATATTGTTGTCAATAAGCTTAAGGAGCTTTCCTTTATTGAAGCTGATCAATCCTTTACCCTTGCTTTCCAGGGCATCTAGATTTTCAGCAGTATTTTCCAAACAATTCAGGTGTTTTTCCAAGACTGCTTTGAGGGAATTTGGCTGTATAGGTTTGGTCAGAAAGTCATCCATTCCAGCCTTAAAACATTTTTCCCTTTCCTCACTCAGAGCACCTGCAGTAAGTGCCACAATGGGAGTTTTTATGTTGTTTTCAGCTTCGTAATTTCGTATTTTCTGAGTTGCCGTCAGCCCATCCATTTCTGGCATCTGAACGTCCATAAAGATCAGGTCAACTTTGTTTTCCTTATATTTCTCAAGGGCTATTTTTCCATTGCTGCATTCAATGACTTTAACCTTGTTTAGAATATTGTTCAATAAGGTTTTCAATAGCAGCATATTCATGCTGATATCCTCTGCCACCAGAATGGTGAATTCTCCTTCAATCTTAGAATCTGTTCTATTTGATGGCTGAGATGGGACAGGAGTATTTTTCTCTGTCTCTCGGTAGCTTTGAAGAATACTGAAGACTTGCTTTAATTTCAACGGCTTGATGAGGGTCTGTTTGATTCCCAGTGGTTTTAATCGGTCTGCAAGTTCCTTTTCATCTGAATAATAACTCATCAAAAATACCGGCAGTTTTTCTTCGCTGAGCCCCAAATCATTTCTGATTTTTCCGGTCACATCAAGGCCATTGACATAAGGCATGTGATAATCTATCAGGGCCATTTCAATATCAGAATGTTCCTTTAATATTTTGAAGGCTTCCAGGCCGTTTGAGGCCAGATAAGTTTTAACCTGCCAGAGAGAAAACTGCGAAGCAAGAACTTCAGCAACGTTTCTGTTGTCATCTAGGACAAGCACTTTACTAAATGGAAGACTTGGTTCAAGAGGTTTATTGGTCGGAATTAATATTTTTGAATTTATTTGGAAGAAGAAGGTAGAACCTTTGCCTTCTTTACTTTCAATCTGAATTTTGCCTCCCATTTTTTCGGCAAGCAAATTGGAAATGGTAAGGCCAAGTCCCGTACCTCCGAATTTCCTTGTGGTAGAATTGTCTGCCTGGGAAAAAGCTTTGAATAATTTTTTCTGCTGGGATTCTGTTATGCCTATTCCTGTATCAATAACTGAGAAGGTTAAGTCTATTTCCTGATTTTCCTTGGTTTGAAAATCTACCTTAAGAATAACATGGCCTTTTTCTGTGAATTTTATGGCATTGTTGAGCAGATTGATCAGAATCTGTCTGAGTCTAAAAGGATCTAACAGGACTGATTCTGGGATATTTGGATTGATATCCAAGATCACTTCCAGATTTTTTTGTCCTGCAGGATATTTGATAATATCCATGGTCTCATACAGAAGCTGGTGGAGATCTGTTTCAATCAGTTCCAAATCCAGTTTACCAGCCTCAATCTTGGAGAAATCCAGGATGTCATTGATCAGGTTCAAAAGGGATTTTCCTGCCGTATTTGCATTTTCTGCATATTGCTTCTGTATATGACTTAGCTCTGTCTTGAGCAAAATATCCGTAAAGCCTATGACACCATTGAGGGGAGTTCTGATTTCATGGCTCATATTGGCAAGAAATTCAGATTTTGATTTGCTGGCAGCATTGGCCCTCTCGGTCTCCGCAATCAGTTGACTTTCAAACTGTTTGTCTTTGGTGATATCTGTCATTTTGATATCAAGCCTTACTGGGGCATCATGGTCATCAAATATGATTTTGCCCAAAGTATATACCCATCGGGTGCTCCCGTCTGTTTTTATAATTCTGAATTCCTTTTCAAAGGATTTGAGATCATCTACTTGCTTCCTGACCTCTTCGACAACAGTTACGTCTTCTGGGTGAATAAATTTTAACCAGAAATCAGCATTCTCCATACCTTCATCCGGTTCAAGACCAAAAAAATCCTTGATGGATGGTGTGACAAAAAGAACCCGTTTTGTTGGTAATTTAACAGCCCAAACCACATCTTCCATTTCTGAAAGTATGCTTTCAAGTTGTTGTTTGGTTTTAACCAATTCTGAAGTTTTTTTCCTGATGTCATTGATGTCCTGCATCGTACCATAAAGACGGATGCATTGTCCCATCTTGTATTCTCCTTTTGCAATCAATCTCACCCATTTCTCCCGACCTTGGGCATCAATGATGATCAATTCCTGATCTAAACTTTTTCCCTTCTTGATTAATTGGTCGAAGCCCTCTCTTACTTTGTTTCTGTTGAATCCTTTTTTGAAAAACTGAAGGCTGTTTTCCACAGAAAGCTCAAAATCCGGATTCACACCATGAATTTCCTTCATTACATTGGACCAATTGACTTTTTTGTCCAAAAGATCTACTTCCCAAGCACCTACAGAAGCGGTTCTACTGGCTTGCTCCAATATTTCTTTGGTTTTTTCCAATTCTAATTGGATTTCCTTTCTCGCTGTGATGTCCGAAACTCTTCCGGCTACTTTTTTTTCCTGTTTTTTTTGATTGGATACAGGAAAAGCCTTTTCATTGAGCCAGCGGATCTGATTGTCGATGTTCACTCTGAACTCAATGTTGTATGCTTCTCCATTGTGGAGCTTATCAGTGCCTTCGCGGCAGATCGAACGGTCCTCCTCAAGGACATAGGTATCGGTAAAGCTCTTGCCACTTTGGAAAAAATCCATACCAACACCTAGGATTTTCTCGCTGTTAGGGCTTAAATATTCGTATTTGTTCTTCAATACATCATAGACATAATAGGCGTCATCCACGGTTTCGGCTATCATTTGAAGGCGTTCTTCGGTAGCTTTGAGTGCTTTTTCTACTTTTATACTCTCTGTAATATCTACTGAATTGGTTACAATGATATCCCTGATGCCTCCAAAATCTGCTACAGAATTGTCATAAGCCCAGTACTTGTTGATGCCGTTTTTGGATTTCAGGCGAAGGATTCCCTTATGCCGACCTACTTTTTTCATTTCCTCAAAGTAAAGGTCAATCATAAACTGATCGTAGTCATTGATAAACTGCCGGAGGTTTTTACCGATCACCTCATCTAATTCATATCCAAGAGAATTCGATGCAGCCTCATTGATCTTTAGAATTTTTCCATTAAAATCATGTATACAGATCAGACCTTGTGAGTTGTCAAAGATATTTCTGAAAAGTACCTCTTCATTTTTAGTAGCTGATATATCCAAAAGAATACCGTCCAGGTAGTATTCCTGAGCTACTTGGTCCAGGAATACTTTTCCCCTTTCATCTATCCATTTAATTAACCCTGAGCTGTGGACTATTCTGTATTGAAGCTGCCAAGGTTTTTTTTCCTTGATCGCTTTTTCTTTTACGCTCAGCACCTTTTCCAGGTCTTCTTTATGAATAAGGTTGATAAATGATTGGTTAGGGTTATCCAAAAAATCTTTTAGTGAATAGCCTGTTATTTTTTCAAATCCATCAGTCAGGAAAACAAAAGTTTGATTTGGGTCATTTTTACATCTATAGGGGCTTCCATGGGTGTTTTCCAAAAGAGATTTATAGTATGCTTGGTTTCTTTTGAGTTCGGAATTTCTTTTTCTGAGTTCCAAAAGCCTCATGACTTGGGTACTCAATGCTCTTAGGGTTTTTTTCTGTTCTTCAGAAAGCGTCTTTTGTTCATCATCAGCCACACAAAGGGTTCCCAATGCATAGCCATCTTCGGAAATAAGCGGATAAGAAGCGTAGTATTTGATGCCCAGTTCGGTCCAGGCAGGATGGGAAGACATGTTGGGATCGGTAGCACTGTCTTGAACTTCATAAAAATCATCCGGAGATTGGATGGCAAGGGCGCAGACCGAGTGCGAGATAGGGGTTTCTTTGACAGTCAGACCATAAGCAGACTTAAACCACTGTCGCTCTTTGTCTACCAATGTCACTGTAGCGTATTTGGTTCCGCAGATCTGAGCAGCCATAGCTGTGATGAAGTCGAAGTCGCTTTCTCCGTCTGTATCTAAAATCCGGTAGGAATAAAGGTTTTTTAACCGCTCCTCCTCATTGTAAATTTTCTTTGGCTCGCTCATCGTAAAAGAACTCTGGCTGACAAACTAATGAAATTAAATGAAAAGTTGTCAAATAAATATCATGTATTTCCTTTCTTTAAATCAATAATTTCCTGCGACGTCATGTAGGTTATTTTGATGTCTAAGGTTATCGCTATTAAAGGTTGGTTTTGCTCTGTTTTGGGAACTTGAACAATCTGATCTACAATTTCCATTCCTTGGATCACATGACCGAAAACAGTGTAGTCTCCATCGAGCCGATGAAGTCCGTTTTTGTTTTGGACGATATAGAATTGGCATCTAGCAGAGAGCTTGTCAACATTATCATCCCTACCTGCCCCAACAGCTCCATAAACATGAGTGAGTGTGGGGTGAAATTCCGGTTCTAAGAGATATTCGGGATCATTGAATCCTTCGGGAGTATCCGGGCAGCCACCCTGTGCCACAAAATCAGGGATGACCCTGTTGAAAGTCAAAGAATCCCAATAACCGGCTTCAGCCAATTGGACAAAGCTTTCCTGGTGATTTGGCGTCAGGTCTGAAAACTCAATAAAGATTTTCCCCAAGGGTGTTTCGATGAGTCCTACAGGGATTTTGTCCTGAGCAGGACTATACAATGGTATAAGCGTGCAAAAAGCGATGATCAAAAAGAGATTTTTCATAAAATGGGATTTTGGGTGAATTTATTAAAAAAATGTGACAGCGTATGTCAATCGATAAAAATCCCCTGTACAGGGGATTTTTTAAGTAAATAAATAGGGGTATAATGGGATTTCTTAGGGTAGGGGAGAAAAAGACGACCCCGAAAGATCAAATCCATCGGGGCCCTCTTAAATGTTTTCACAACGGAATAATCCTTATTGTGAATTGCTTCAAATTGATGACGCTAATATAGATTTTAAACTTTAAACTTTTATAAAAATATGAAAAAGATTTTGGGATTGGATTTGGGGACTACTTCAATTGGTTGGGCTTTTATCAAAGAACCTGAAAAAGATGTGGTTGGAAGTGAAATTGTTGATATGGGAGTAAGGATAGTACCTCTCAGTTCTGATGAAGAAAATGACTTTGCTAAGGGGAATACTATATCAATTAATGCAGATAGGACTCTTAAAAGAGGAGCCAGAAGAAACTTACAACGATTCAAGCAAAGGAGAAATGCACTTCTTGAAACCTTTAAAGAAAAGAATTTAATTCCTTCAAACTTCCAATATGCTGAGGACGGTCCATCTTCTACTTTTTCAACATTGAAGTTGAGAGATAAAGCAGCGAAAGAAAAAATAGAGCTCGATGATTTTGTGAAAGTCCTATTGCAAATCAATAAAAAAAGAGGCTATAAAAGCAGTAGAAAGGCAATGTCCGAAGAGGATGAAGGAACGGCTATTGATAGCATGGGTATAGCTAAGGAGTTATATGAAAATGATCTAACACCTGGACAGTGGGTCTATGAAGCTTTGAAAAATGGTAGAAAAAATGTCCCTGATTTTTATAGATCTGACCTTCAGGAAGAATTTAAGAAAATTGTGAATTACCAATCTGAATTCTATCCAGATATTTTGAATACATCTTTTGTTGAAGATTGGATGGGAAAAGCTAGTACTCCTACAAAGCAATATTTCAATAAACGAGGAGTTCAATTAGCCGAAAATAAAGGAAAACGGGAAGAAAGAAGATTACAAGAATATAAATGGAGAGCTGAAGCAGTAAACTTTAAAATAGATCTTTCGGAAATCGCATTAATTCTTTCCCAAATTAATTCTCAAATATCCAATTCCAGTGGCTATTTAGGTGCTATTAGTGATAGAAGTAAGGAGTTATACTTCAAAAATTTAACTGTTGGTCAATATCTGTATCAGCAAGTCAAAAAGAATCCCCATACAAGATTGAAAGGACAGGTATTTTATAGACAGGATTATTTGGATGAATTCGAAAAAATTTGGAGTGTACAGTCAAGTTTTTATCCTCAATTAAATGATGAATTAAAACAGGAGGTTAGGGATGTTACTATTTTCTTTCAGCGCCGACTTAAATCTCAAAAGCACTTGATTAGCAATTGTGAGTTTGAAGAACACCATAAAGTTGTACCTAAATCACATCCTATCTTTCAGGAGTTTAGGATATGGCAAAATCTCAATAATTTAACTTTGATAAAAAAAGATAACCTAAATGAGAAATGTGAATTAGCATTAGAGGATAAAACTGCTCTAGCAAATGAATTAGCTTTCAAAAAGGAATTAAGTGTAAAGGATGCTTTGAAAGTATTAGGTTTAAAACCTAGCGATTGGGAATTCAATTTTACAAAAATAGAAGGTAATCGTACTAATCATGCTTTTTTTGAGGCGTTTGCAAAAATCATTGAATTAGAAGATGGTGAGCCAATAGATTTGGGTAATTTAAAAGCTGATGATATTTTGGATCAGTTTTCTGAAGCTTTTTTGAGAATTGGCATAGATACAGAATTACTTCAAGTAAATAGTGATATCGAGGGGGCAGAATATGAAAAGCAGTCCTACATTCAATTTTGGCATTTATTATATAGCTCTGAGGATGATCAGAAATTAAAGCAAAATTTGATCAGAAAGTTTGGTTTCAAACCTGAACATGCAAAAATTTTGGCAAGTATTAGTCTTCAAGATGATCACGCTTCCTTAAGTAGTAGGGCAATAAAAAAAATATTACCACATCTTCAATCTGGGCTTATTTACGACAAGGCTTGTACCTATGCAGGATATAATCATTCTTCTTCATTTACAAAAGATGAAAATGAAAAGAGGGAGTTGAGAGCAGAGTTGGAATTATTAAAAAAGAATTCTTTAAGAAATCCTGTCGTAGAGAAGATTCTTAATCAGATGATAAATGTGGTAAATGCCATTTTAAAAGATCCAAATCTAGGTAGGCCAGATGAAATAAGAGTTGAAATGGCTCGCGAGCTAAAGGCAAATGCTGAGCAACGGAAAAATATGACTTCCAATATTGCATCAGCAACTCGAGACCATGAAAAATATAGAGAAATACTCAAAAAAGAGTTTGGGCTGAAAAGAGTTACTAAAAACGATTTGTTACGCTACAAGCTTTGGCTTGAAACAGATGGGATATCTCTTTATACTGGTAAACCAATTGAGGCAAGTAAGCTTTTTTCCAAGGAATATGATATTGAGCATATTATTCCTAAGGCAAGATTATTTGATGACTCTTTTTCTAACAAAACTATTTGTGAAAGGCAGCTAAATATTGATAAAGCAAATGTTACGGCATTTAGTTTTCTTCAAAATAAACTTTCTGCTGATGAATTTGAGCAATATCAATCTCGGGTGAAATCACTTTATGGGAAATTGAGTAAGGCCAAAATTCAAAAGCTTTTGATGGCCAATGATAAAATCCCAGAGGATTTTATTGCTAGACAGCTTCAAGAAACCCGCTATATCAGTAAAAAGGCGAAGGAAATACTCTTTGAGATAACAATGAGAGTTTCAGTTACTACAGGAACTATTACCGATAAACTAAGGGAAGATTGGGGATTGGTAGAGATCATGAAAGAGCTGAATTGGGAAAAGTATGATAAGTTAGGTTTGACCTATACAATTGAAGGGAAACATGGTGAAAGATTAAATAAAATTAAAGATTGGAATAAAAGGAATGATCACCGCCACCATGCGATGGATGCACTAACGGTTGCTTTAACAAAACCAGCATACATTCAATATCTCAATAATTTGAATGCTAAAGCGATAGGTAACAAAAAAGGCACAGAGATTTTCGCAATAGAACAAAAGTATCTTAAAAGAGAAAATGGAAAACTTTGTTTTATTCCTCCAATAGAAAATATTCGGGCTGAGGCAAAAAAGCACCTTTCAAAGATCTTGGTATCTTACAAGGCAAAAAATAAAGTTGTTACAATTAATAAGAATAAAACCAAGAAGAAAGCAGGTTTTAATGAACAGACTGCATTAACACCAAGAGGTCAACTACATAAGGAAACAGTTTACGGGAAGTCCTTTCACTACAGTACAAAATTTGAAAAAATTGGTGCTTCTTTTGATGCTCAGAAAATTAATACTGTTGCCAAGAAAGAAGAAAGGGAAGCCCTTTTGAAAAGGCTAGCTGAAAATGGGAATGACCCAAAAAAAGCTTTTACCGGAAAAAATTCCTTGAATAAAATGCCAATTTATTTGGATCTGGGGAAAAATATCAAGCTATCTGAAAAAGTTAAAACTGTTGTGCTCGAGCAAAATTACACCATCAGAAAAAATATTGATCCGGATTTGAAGGTGGATAAAGTTATTGATGTTGGTATAAAAAGAATATTAGAAAGCCGATTGGAAGAGTTTGGAGGTAATGCTAAGCTTGCATTTTCAAATCTTGAAGAAAATCCTATCTGGCTAAACAAGGAGAAAGGTATTCCTATAAAAAGAGTCAAGATTTCAGGTGTTAGCAATGTAGAATCACTTCATGTGAAGAAAGATCATTTCGGAGAAAAAATTTTAGATGAGGAAGGAAATGAAATACCAGTTGATTTTGTCAGTACAGGTAATAATCATCATGTAGCAATTTACGAGGATGAAGATGGGAATTTACAAGATGAAGTAGTTAATTTTTATGAAGCCGTAATTAGAAGAAATCAAGGGGAATCAATAATTAAGTATAGGCATGAAGAAGGTTGGAATTTTTTGTATTCAATTAAACAAAACGAGTTTTTTGTTTTTCCATCCCAAGATTTTAATCCTAATGATTTTGATTTATTGGATCCTAAAAATTATGATTTGATTAGTCCAAATCTTTATAGAGCTCAAAAGTTTTCTAAAGTTATGTATGGAAACTCAGCAGTTAGAGATTATGTATTTCGGCATCACCTTGAAACTGTACTTAATGATGTAAAAGAGCTTAAAGATGTTGCTTATAAACAATTGAAAAGTCTTCAATATTTAAATGGAATAAAAAAAGTTAGATTAAACCATTTAGGACAGATTATTCAAGTTGGAGAGTATTA</t>
  </si>
  <si>
    <t>MKKILGLDLGTTSIGWAFIKEPEKDVVGSEIVDMGVRIVPLSSDEENDFAKGNTISINADRTLKRGARRNLQRFKQRRNALLETFKEKNLIPSNFQYAEDGPSSTFSTLKLRDKAAKEKIELDDFVKVLLQINKKRGYKSSRKAMSEEDEGTAIDSMGIAKELYENDLTPGQWVYEALKNGRKNVPDFYRSDLQEEFKKIVNYQSEFYPDILNTSFVEDWMGKASTPTKQYFNKRGVQLAENKGKREERRLQEYKWRAEAVNFKIDLSEIALILSQINSQISNSSGYLGAISDRSKELYFKNLTVGQYLYQQVKKNPHTRLKGQVFYRQDYLDEFEKIWSVQSSFYPQLNDELKQEVRDVTIFFQRRLKSQKHLISNCEFEEHHKVVPKSHPIFQEFRIWQNLNNLTLIKKDNLNEKCELALEDKTALANELAFKKELSVKDALKVLGLKPSDWEFNFTKIEGNRTNHAFFEAFAKIIELEDGEPIDLGNLKADDILDQFSEAFLRIGIDTELLQVNSDIEGAEYEKQSYIQFWHLLYSSEDDQKLKQNLIRKFGFKPEHAKILASISLQDDHASLSSRAIKKILPHLQSGLIYDKACTYAGYNHSSSFTKDENEKRELRAELELLKKNSLRNPVVEKILNQMINVVNAILKDPNLGRPDEIRVEMARELKANAEQRKNMTSNIASATRDHEKYREILKKEFGLKRVTKNDLLRYKLWLETDGISLYTGKPIEASKLFSKEYDIEHIIPKARLFDDSFSNKTICERQLNIDKANVTAFSFLQNKLSADEFEQYQSRVKSLYGKLSKAKIQKLLMANDKIPEDFIARQLQETRYISKKAKEILFEITMRVSVTTGTITDKLREDWGLVEIMKELNWEKYDKLGLTYTIEGKHGERLNKIKDWNKRNDHRHHAMDALTVALTKPAYIQYLNNLNAKAIGNKKGTEIFAIEQKYLKRENGKLCFIPPIENIRAEAKKHLSKILVSYKAKNKVVTINKNKTKKKAGFNEQTALTPRGQLHKETVYGKSFHYSTKFEKIGASFDAQKINTVAKKEEREALLKRLAENGNDPKKAFTGKNSLNKMPIYLDLGKNIKLSEKVKTVVLEQNYTIRKNIDPDLKVDKVIDVGIKRILESRLEEFGGNAKLAFSNLEENPIWLNKEKGIPIKRVKISGVSNVESLHVKKDHFGEKILDEEGNEIPVDFVSTGNNHHVAIYEDEDGNLQDEVVNFYEAVIRRNQGESIIKYRHEEGWNFLYSIKQNEFFVFPSQDFNPNDFDLLDPKNYDLISPNLYRAQKFSKVMYGNSAVRDYVFRHHLETVLNDVKELKDVAYKQLKSLQYLNGIKKVRLNHLGQIIQVGEY</t>
  </si>
  <si>
    <t>502558.SAMD00060993.EGYY_25780</t>
  </si>
  <si>
    <t>MNLRHVGNYNIGLDMGTASVGWAAIDEQGELLHFKGKPTWGSRLFDSANTAATARMPRGQRRRYIRRRWRLDLLQKFFSEEMAEKDPEFFIRLRQSSLWPEDREGGHTAYHWPLFNDSDFNEKEYYEKFPTIFHLRQWLMETDEKADIRLIYLAFHNIVKHRGNFLQENNDSLSAQNANMRESLESFCIALEEWCDEKELTCSCDPQKLEHLFKEVKYRSDIRDGFAALLGLACSGENEVDVKAMAKEMGKAIVGYKADFSKIFTECDKEGSSFRLSDDEGPEAFLDICPDDGIALFEAIQMVYSSFILTGMLTEKGLSLSKISAYNQYGQDLESLKALVKEYVPNEYSSFFRGPTYSGSTEYDPSKAQGYTRYNLGPSKKGSGAKPMAYEDFKKSVEQLFANTNAINDERYKEMMGRFAEEKFLRRLRTSDNGRIPFQLNLEEMTAIIINQGKYYPFLLEQQEKLESLVRFRIPYYVGPLTRINARLDSKGNACFAWSKRKDGMDSASIKPWNWDEVIDKHASAQAFIERMTGTCTYLRGEPVLPRCSLLYEEYCVLNELNGARWTQDGDKFIRFDYKDRSDIIEELFKKRRGRIQYAAVADWMKQERSHANVHVSGGQGENAFESRLSSYHFFCNDVFGVDELPGSYVDMVEEIILWSTLFEDRSILREEIQRKYGDVLNEEQIKTICKKRFSGWGRLSRKLLCSLKAQTDNGPKSIMDILQEGDQNNGRVGRAMVFQEILHDEQLGFEQKIEEENTQSMLEGENLLIEDLPGSPAIRRSINQAVRIVDEIVGIAGHAPDNIFIEVTREDDTKKKGKRTTTRYSNIQKALEALKEEGAEALRELKTYKHNELDKRLSLYFMQNGKSLYSGIPLDIRRLSEYQIDHIIPQSYIKDDSYENMALVLPGENQSKADNLLISQDIRIKMKATWTALHKAGLMGDKKYNNLMNSSISDAKMKGFINRQLVETSQSVKLTQMMLSQKYPGAKVRPIKASISSQLRDACDLVKCREANDYHHAHDAYLACQVGRFVLKRHSSMFDNPIGMTKVIRDFVKRQGQEFKRNGKLPAYASRSGFIVQSFMRSGFDAETGELLRDDWNAPFEIARIKRCLNYRDCYISRMPMEDSGAFWDATIYSPKAGKKGALPVKQGLPVEKYGSYSREQFAYFFVYKAYNPKKKAYRLEFEAVPVRVASAVETRENALEEYAKSVAKQAGLEFVEVARPKVYKYQLIELGEDRLYITGKREVRNASQLAFSLDEIDLLKRLAEGEETSSEERERLFDVLIEKYARYAPRLARQLSVDSMSATFETLNAEEQLGILLSLVEIANGKRNMIDLSSAGGSKNAGCMNPTFSSELSSPGSNFTFIDQSVTGMFERRQRLEL</t>
  </si>
  <si>
    <t>1123500.SAMN02440571.GCA_000420365_00677</t>
  </si>
  <si>
    <t>GCF_000420365.1</t>
  </si>
  <si>
    <t>Weissella halotolerans DSM 20190 G414DRAFT_scaffold00001.1_C| whole</t>
  </si>
  <si>
    <t>GCTTTAGATGTATGTCAGATTAATGGGGTTTATTCC</t>
  </si>
  <si>
    <t>GATGGGTTACAGCTGCCTTGGAATTTACAATTGCCTGAAGTAAAGCAAGCACAAAAAGCAGGTAATCCTTGGCAATCTATCCCGAGTTCCCTCTATGAAGTGGGTTCTAATTATACTGTGCAGGGTGCGGATTTAAATTATGTGGGAGTGATTTTGGGACCTTCTATCATATACGATGAAAAAAATAATTCTCTTGAAATTGATATATCAAAATCAAAAGACTCGAGTGCACATATAAAACCAAAGTCTGCAATTGAATGGACAGAGAAAGATATTGAAAAAAATTTAAAAAATATCGTAAATGTTTTAATGACACGAGGAGTTAAGGGGTTATATATATACGCAGATGATGATAATCTTAGAGAAAAACTAAAAAAATTAGATTTGAGAGTTTGAGATTTTAAACAATCTAGATGCTGATTAAAACAATATAGTCATAAGTTTTTAAGCCAATTTTTTAAATTGAATATTAAAATAAAGAATCTTTTTATAGAAAGTAGTAATTTATGCTAAAGCACGAATATACAAAAGAAACATTAAATAAAATTTTGGCCAATGTAAAAGGAAAATCACTAGGCACAGTTGATAAGAACGGTGTTTTTCAGGAAACAAAAGTTAAGCGGGTTAATGGTATTGCAGGCAATGTTATAGAGCAGTCTGTTTTGGGTTATCCCAGCAATTCTGATCAAAATCCAGATTTATTAGTTGATGGTATAAAAGTTGAACTTAAAACTACAGGGATAAAAAGAACGAAAAGGCCACCATATTACGGAGCTAAAGAGAGATTGACTATAACCGCTGTTTCACCCAAAAACATTGTAGATGAATCTTTTGAAACTTCACATTTTTGGAGTAAAGCAAGTTACTTGTTGTTTGTTTACTACCTATATGATTCAGTGAAGCCGGTTCCTGCGATTTAATATAAAAACTTTATAATTCAAGACTACCAATTTTTTTCTTTTTCTAAAAATGATCAATTAGAGATACAGCGCGAATGGGAAAAAATAAAAGAAATTTATACTCGATATCAAGACGATTATAAGAGTGAAGAAGCACGAAATGCTCTTAGGGGATTGGGATATCTTGAAGTAGTAGCCAAAGAAACTAATCCAAGAATTGCCTTATCACAAAAATATTTTAATGTTATTGTAAGGCAATTTTTTGGTGAATCGTTTGAACCAATTCTTAAAGAAGATGAACAAACCCAGACTGTTGAGCAGAGCGTGATGGGGCTATTTAGGCCCTATGTTGGTTTATATAGAAGCGAACTTTGTAGGCAATTTAAAGTTTCTATTCCTGAAAAAAATCCTAAAGCAGTTAATTCAACACTTGCAAGAAAAATGTTGAGGTTGAATACGGATATACAAAATTCAGCAGAATTTCAAAAAGCGAATATTGCAGTAAAGGTTTTGACTGTCAAGAGTGATAATGTCGGCTCAGTTAATACGCATCATCAAAGGACAAAAGGGTCATTAAAAATTCAGAACTATTTTGATTTTGGAAAGATTTTAAATGAAACATGGGAAGAATCAGATTTGAGAACTTACTTATTTGACACTAAATTTTTATTGGTCCTTTTTGAAGATACTGGCGATGATCAAATATTTAAAGGGGCTAAATTCTGGCAAGTGCCATTAGAAGATTTAGATGGTCCTATTAAGTATGTATGGGAAAGAACGCGTCACATTTTAAGAGAAGGTGTTACGTTATCATATATACCATATAACAATGCTAATGGTTATAGGATTTTAAACAACTTACCCGCTGCATCAGACCACAATGTTTTGCATGTGAGACCGGATGCAAAGAAATCATCCTACAAAGTTGGCGATGTAAATTCACTACCTTTACCTGCCCCAGTGAAGTGGAAAAATAGACCTAAACATCTAATTAATGAATTAAGTAATAACTGGATGACTAAGCAAGCTTTTTGGTTGAATCCTGATTACATGTATCAACAGGTGGCAGATTTAATGTAGAAGTCTAATTATAATCAACAAAGCACCCGAGTTAATTTTAACTCGGGTGCTTTGCTTACTTTTAAATATCAAGGCTTGTTTGTTGATTGAACGTAGAATGTTCTATCTCATCAATATGGCCGTGAGCATAATTTTTACCTAAGGGTAGTGTTTTTTCGATTGAAATAATGTCATCTATGCCAGAGCCAATTGCTGAAACTACACCTACAACTAATGCATTTCCCATGGTGAAGTAGCGAAAGTTATTAGGCATGCCTGTGTTTGTCCAATTATCAGGGAACATGTTTAAACGTTCAGCTTCAATTGGAGCGAGGAAACGAAGTCGTCCGGTTTCTTTATCCCTTACGACATGAGTAGAACGATTGGTGCTTTTCTCTGACGTTAGCATTGTTCTTCCTGGCCGGTCCCAAGGGTCGGGGAATGCCATTCCACCTTCAGAATAAACATACTCGTGACCATCAGCACTTTTACGATTAATCTTTTTTGAACCTTTTAAATATTCAAATTTTTTTAAGCGCTCAGGTTTAGTATCAATATATAAACTTTCATCTTCAATATGAGGTAGTAAAATATCGCCAATTGTTGTCTTTTGCCCTTTGTAATTTGGTTCATACTTCGCTGAATAAATTACATTATCATGCATTATACCAGCATTTTTAAAGTCAAATGAAAAGTTATCAGAAAAATCAACAATATTTTTAAAACCATTTAAAGAACCGGTGATTTCCTCTTTAAGAACTGGTTGAATAGGCAACTTCTTGTTGTAAGGAGCCAAGTTTAAGACTGCTGCTTTGAGGTTTTCAGAATTCTGAATTTTACTGTAGTAGTTAGTGTCCTTTCTATATGCAAATATAAATACTCGCCGTCGCCTTTGTGGAAAGCCATAATCAGCTGCATTTATAACACGCCATTGAACCCCATAACCTAACTGCTGTAATGTATAGAGAATCATACCAAAATCTCTACCTCGTTGTTTAACACCTGGAGAGTGAAGTAGACGATCAACGTTTTCAAGAAAGATAAAAGGAGGAAACTTTTCTTTTATCATGTCTCGAATGTCCCACCATAAGGCACCTTTTTTGCCTGTAATTCCCTGTGCTCCGGATTGGGCTACAGAATAATCTTGGCAAGGAAAGCCACCGACTAGTAGTTCAAAATCAGGAACTTGTGACTTAACAATGGTGCTGATGTCCTTATTAGAGTAATTTTCGTTAGCACCAAAATGGTAAATATACGCATCATAAGCATGTTGAGCCTTTTTACCAGGCTCCCATTGGTTAGCCCAGATAGTATCCCATCCTGAATTAAGGGCTTCTAGCCCTACTCGGAAACCACCCACTCCAGCGAACATTTCAGCAACACGCTTTTGCATAAAATTAGCTTCCTTTCATGTTTTACGCTTTTAAAAGTAACTAGTTTATTATAGCCTCTTTCAAACTAAAGATCAAGAGCATTTAAATATAAATTAATTTACACCTGATTCAAGCTTTGAAATAAGGATAAAATTAACCTTAAAGCTAAGTTTATTAGATAATACAAGAAAAAGTAATATACAAAATTTAAAAATCGTTAAATTAATGGTTTTGGGTTCTTGAAATTAAAGTGTTCTCAATATCATTGAACAATGTTTTTAAGCAGCCTTATTGCTTTGTGGCAGCCGTTACCAAAGCAAAGTGAAATCCACTCGCTTATAATTATTGCTGATTGTTCTTACAAAATGTATTTTTTACGGCGAATTGTGCCCCGAAAGCTAAATTAACTTTCGGGGTTTTTCTTATGACTAAAAAATTAACAGAAAACAAATATTAAATAATTCAAGGTCGCAAATTGAGTAATCATTCAGGTTAATTGGGAATGGTTGCCTTTCCAATATTGTTAGGAAAGAATAAAAATCATCTTTGTTAAAGTAGGATACTAATTAATCTGAGTAATGTATTTTCAATGTTTATTTTGTAAATATAGATGTGTTTTAAGTGTAGTAGTGTTATACTACACTATATCAGGAGGAAGTCATATGGAATTTAAAGGCACAGAGCCCTTGTATATTCAGGTAGCAAAGTATTTAGAGGGAGAAATTTTTAGTGATAAGTATCCTTTAGGGACAAAGATTCCAGGTGTCCGTGAACTATCAGCTGATTTAGTGATTAATGGGCGTACAGTGCAAAGTGCACTAAACAAACTTGTTGATGAGGGATTACTTGAAACAAAACGTGGGTTGGGAAATTTTGTAATTACTGATAAAGCAAGATTTAATGAAATCAAGCATCAAAAAATCGAAAAAATGACGCAAAGCTTTATTGAAGAGAGTTTGACCTTAGTATCTAGTGCAGAGCTTAGCCGCATTTTTCTTAGTGCTCTAGAGCAAAGTAAAGGAGATGAGTAGGATGTTAACCGTAAAAAACTTAAGCTATCGACAGGGGATGAAAAGAATATTATCGGATATTAGTTTTCAAGTGGAGACTGGTGAATTTATTGGTTTATTAGGTGAGAATGGTGTTGGAAAAACGACATTAATGCGAGCGTTAACGGGGTTGGTTATCGCTTCCAAGGAGACACAAATATCCCTTGATGGACACAGGGATTGGGGTTCTATTTTAGCGCATACAGCATTTGTCCCCAATTTGAACTGGGCGAGTCAAGGAATGACAATTTGGAATGTCGTCAGCTTTTATCAAGCGGGATATCCTGATTTCAACCAAAATCGGTGGCAGGAGATTGCTGAAGAATTACAAATTAATAGTAAGGACAAAGTAGGCCATCTATCAAAGGGTCAGCGTGAGCGACTAGTCTTCGCCTTAACAGTTTCACGCGATGCTAGCCTATTTTTATTGGATGAACCATTTGGTGGTGTGGATGTGATGACGCGACGGAAATTATTGCAAAGTCTTTTACGATGGTTACCTGATGGGGCAATGGTATTGATGTCAACTCATGAAATAAGTGAGATTGAACCTGTCATTGATCGGGCAATCATTTTAAAACATGGTTGTTTAGTTGCAGATAAAGAAATTGAAGTTATTCGTGAACAGTATCAAATGACTTTGGAACAGTATTTTATGAAACAGCATGCTATGAATCGGAAGGGAGTAGAAGCATGATATCTAATAAAAAATTGATTCAATTAATTGGGCGTGACAGCTATCGTCCGCTTTGGCAGATGGTAAAAATTTTTAGTTTGATTTTGGTGATAGCTACTGTTATTGTGTTTCATAGTCAATGGGACAAAGGGGGAAATAGCATATTAGATGCTTGGCTAATAACTACTTGCACCCTTCTTTTTTTAGCCACCTTTCTCTATATAGTAATGGCAATAAAACAAGTAGTGACATCCTGGCAAGCATCACAATTTGTTTTATTGCCGGTATCTCGTTTTAGATTGTTCACAGTGAATCTATTTGTCCGTTGGCTAGTCTTCTTTTCCAATTTACTATTAATATCAGCTATTATTCTTAGTGGTGGTTATGCTGGTAGGCACGATGGAAAATCAATTCAAATTTTTGTTGAGATGACTAATCTAAGCTTAATTTGGTCACAACTAGGATATAATTTTGTAATGTTCACTGATTCATCGATAGGTCTCTTTTTGTTTATCAATTTCGTTGGCTATGCGGTTGCTCTAGGGGTTCGACAACTTTTGGGGACTTCATCGAAGCTGGTGCAGAGCTTGATTTTTATCATTGTATTACTAGGTGTGGTTATAGTATTGGCTAGTCCCCAACTATCATATGGTGGTGATTCTCTCTTAATCACGATATTGATTGATTTTATTGGCGATATGGTGATAATAGCCTTAACTTACCTACTTTTCACAAAATGGAATACCGCTAATTAAAGTATTCAAAGTCTTTCTATAATTAAATAGAAAGGCTTTTTTATTATTAAAAACATGAAAATGTTTTCTCCTTGGCTATGTACATATGTTCAGTAAGGTGGTATAACATATATGTGATGAAAGCGCTAACACGATAAAATCAAGGATGAATGGAGTGATGTCATAATGGAAGAGACAGGAAAAAGACGATTTGGTTGGATCAAGTTTAGGGGGCGTGAACTATCGGATGGCTATATTAGTCAAACACCAAAGCTTCAATTTATTTTGGTTTCGCTGTTGTTTCCCATGTGGGGAGCGGCGGCAAGCTTAAACGATATTTTGATTACCCAATTCAAGACGATTTTTAACTTAAGTAACTTTGCGTCGGCCTATGTACAAAGTGCCTTTTTTCTAGGCTACTTTGTGATGGCTATTCCGGCTTCTTATCTGATTAAGCGTACATCCTATCGTTTTACCATTGTGGTCGGTTTAGCCCTGTACTTAGTGGGAAGTGCCTTGTTCTTTCCGGCTTCGGCTGCAGCAACTTATGGTTTCTTTCTACTGGCGCTTTTTGTGTTGGCAACGGGGTTGAGTTTGATTGAGACGTCTGCTGATACCTATTCAGCCTTGTTGGGACCTGAGCGGGGACGCACTCTGCGTTTGAACATTTCGCAGACCTTCTTGCCGGTTGGTTCTATTGTGGGAATTTTACTAGGGAAGTACCTAATTTTTACTGACGGAGACAATTTAAAAACCCAGCTCGCCGGGTTGAATGCCAGTGAGCGCATCCATTTTGGTGAGCAAGCTTTGCAACAGACCTTGCTACCTTACCGCTATATGATTATGGCCTTGGTAGTGATGATGATTATTTTCTTAGTCGTCCAGTTTCCAAAGTGTAAGCCTGTTATTGCAGCTAGTACCCACAAAGATAGTCTTTGGCAGACCATCCAGGACTTGTTGAAAAATAAAAATTACCGTTATGGCTTATTCACACAGTTTATGTATGTTGGTTTACAGGTGTCGGTTTGGTCCTTCACAATTCAATTAGCCCTTAGTCTGAATCCAGCTTTGAATGAGCGTAGTGCATCGAACTTTGTGATTTATAGCTACATTGCCTTCTTCTTGGGCCGGGTATTAGCAGATTATTTGATGCGGACTATTCCTCATTTGAAGGTTTTACTGGCCTACGCTAGTCTGGGATTTTTAGCGATTGTTTATATGCTAATTGATCACAGCTTTAATGGCGTCTATGTGGCCATCTTGGTTTCTGGTTTGATGGGTCCGGGATTTGCCACGATTTACACCGAAACGCTGAGTTTTGTTAAAAATCCACAACATACCGAAACGGCGGGAGCTATGCTCGTTATGATGGTAAGCGGGGGTGCTTTTTGGCCCTTGGTGCAAGGCTGGTTGGCGGATGTGACCGGTTCAATGTCACTGTCCTTTGCAGTGCATCTATTGACCTTTGGTGCGATTGCAGCCTTTGCCTATCGCTACCTGAGGTTTCCCGTTAAAGACTGAGCTAAAAGTAGATAAGAGAGGATTACAACCATGACAAAGTATATTTTAGGAATTGATATTGGGACATCGGGTACCAAGGCCATGCTCTTAACCACAACTGGTGAAGTGATAGCACAAAAGAAGGATACCTATGGTTTTGCAACTCCACATCCTGGGTGGGCAGAGGCTAAAGCTGAAGATTGGTTAAACGCCGTGACTTCCCTGATTAGGACGCTATCTGCACATGTTGATGATGACGATATTGTCGGCATTGGCATCGACGGCCTCTATGGCGGGTCTGGGATTCCGGTGAATGAAATGGGTGAGGCAATCGGACCGGCTTTAATTTGGATGGATCGGCGAGCCACCAAGGAGACCGAACAGGTGAAAAAAGAAGTAGCCGCGGCAGACCTGATGGAAACAACTGCGAACTTGGCTGACCCCTACTATGGCTATACAAAGTTGATGTGGTTGAAGAAGCATCGACCTGAACTTTACCAGACAACGAAAACCTTTTTACCACCTGAGTCTTACGTTATTGCCAAACTAACAGGGCAAACCAGCATTAACTATTCAGCGGCTGGTAACTTAGGCGGTGTTTATGATATTAATCATGGTACCTGGTCGAAAGCAATGGCAGACAGGTTAGGGCTGGATATTGATAAGTTACCTCAAACCTTTGTCACTAGTACGGAACCAGCGGGTTATGTCTTGGAGTCCTGGGCGGAACGACTAGGTTTAAAGGCAGGCACACCCGTCTTTAATACCGGGGTTGATGTTGGACCAGCGACAGTGGGCACCGGAGTCTTGGCCCCTGGCAAGGTGACAGTAGCCCTAGGGACGTCAATGAATGCGGCTTTGGTAACGAAGGAACCAGCCCGTGATAAAGATTTGATTGTTTGGCCCTATGCTTACAAGCCCGCTGAATATTTTTATAATTTTGCTGGCGCTAATACAGCTGGTGCCATTATTGCCTGGTTTGTCGAGGAGTTTGCCAATGAGTTCAGTAAGGAGACGGGGCCAGCTGAGCTAGATGTTTTGAGTCAACAAGTCCCAGCTGGTAGCAATGGTCTTTTGGTACTGCCTTACTTTATGGGTGAACGCAGTCCCCTCTGGGATTCAACTGTGCGGGGGACAATCTTTGGTCTGTCACTAAAGACGACCCGAGCAGAGGTCTATAATGCCTTTCAGGAGGCGATTGCGTATTCAGTACGCCAGAGTATCGAACAATTTGGTACTGAAATTGGCGATACCATTACCTTAGTTGGTGGAGTTAGTGCTTCAAGTAAAATGGTTCAGTTGATTGCTGATGTGACCGGTAAAACTGTTTTGACTACGGAATCCGGTGGTGAAGCTAATCTGGGGAGTGCCATCCTAGCCGGTATTGGGCTTGATTTGGTTGATCCGGCGGATGTATCTCAGTGGATTAAAATTGATCAACAGGTTAGTCCCAACCCTGAGCTTAGGGCAACCTATGATGCCTATTTTAAAATGTACAAAAAGGCCTATAATGATATAAAGGATTTTTATCATGAATTTAGTATGGTAAATGCTAGTCAATCATTGTCATAGAAGAGGATAGACCCATTAATACTAACCGTAGAGAACAAATGTTGCGTGTGGCGCGACTATATTACATTGATGGCCTTGAACAGGGAGAAATCGCTAAGCGTGAGCAGGTATCCCGACCAACGGTATCCCGTCTCTTAGCCTTAGCCCGGGAACAGGGTTTTGTGTCCATTACCGTTAATGATGATTTGCGTGATGGTCAAGTATTAAAGGAAGCCTTAGCTCAAACCTATCCAACCGTTGCCTTTACGGTAGTATCCACCGCCCAAGATGATCAAAAGACCAAAATAACGAAAGTCGGTGCGGCGCTGGCCAAGGACTTGCAAACCATCATTAAGAGTGGTGATATTATTGGCGTTGGAACGGGCCAGACTGTTAAATCGGTTGCGGAACAACTAGAGCACAAAATGGTTACCGATGTGGAAGTGCTTCCCTTAGTGGGTTTGTGTGACAATGTCGACTTGCCAACTTATCAGGCCAAAATTGTGGCAAACTTTGCTCAGGCTTACCAGGCTGAACCTCGTTCATTACCTTTACCAGTAGTTTTTACGGAGTTAACGGCTAAGGAAGCGCTCGAAAAAGAACCCTATGTGCGTTATTTAAAGAAGCTGGGGCGGTTAGCTAATGTGGTGGTCTTTTCGGTGGAGGCGATAGAAAAAAGTGCTCTTTATCAGAGCGGACACTATCTAGGTGAAGATGAAAAAAAGCTGTTGGCTGATAGGGGTGTTGCCGAGGTGCTGGCTCATTTTATTGACCAGGAGGGGCAAGTGGTTGATCAATCCTTAGACCAAAGAACGGCTACCGTTTCATTTAAGAACTTGCAGTACAAGGATCATGTTATGGTTTTGGTTAGTGATTTAAAGGCAGTTAATGGCTTGGCAGCCCTTTTAAAACGGCAGGTCATAACAGATGTATTCATTGACCAGCAATCGGCTCAAGCATTGTTAGAGCTAGAGGGATCGGTCTAAATAATAATATAACTAAAAGGCAGGAACGCTTTGTTGCGGGCCTGCCTTTTTCTGTGTTGAATGAAAGAAATATCGATGTGATAAATCGCTTACATTTGATAAAATAAGAATGAGTTTGCTGTTAAACTTGATGAACTACTATTTTTAAGGCTTAGTAAGAAAGCGGGGAAGGTATGGCATATAGTGTAGGTCTTGACATTGGTGTGGGTTCAGTTGGCTTTGCTGGGATTGATAATCAATACAACCTAGTTAGAACGAAGGGTAAAAATGTGATTGGGGTGCGCCTATTTGATGAGGCAGACTCGGCAGCAGAACGAAGGGGGCATAGGACTAATCGGCGGCGTTTGCAGCGCCGACGTTGGCGACTACGCTTGTTAGATGACATCTTTGCAAAACCCTTACAAGCGGTTGATCCTAATTTCTTAGCTCGTTTGAAATATAGCTATGTCAATAAAAAGGACCAGGGGCAACAGGACCATTATTATGGTGGTTACGTATTTGGGAGTACCGCAGCGGATCAAGCATATCATCAAGCGTATCCAACTATTTATCACTTGAGAAAGAGATTAATGGAAGATGACCAAAAACATGATTTGCGGGAGGTATATCTGGCAATCCATCATATTGTGAAATACCGGGGTAACTTTTTGAATCCTCAATCCTCCTTGGATATTGATCAACAGTTTGATGTTACTGATTTTGCTCAGGCATTAGCTCGTTTTGCGGATCATCAGGCATTAAGCTGGGCCTTGGAAGCTCCAATACGTTTCTTGGAGGCTGAATTAGCGACTGGCTTGAGTAATAGTGCCCGGGTAGATGCCGCCATAGAAGCCTTTAGCTTTGATACTAAAGTGGATCGAGCTGCCATCAAGGAAATGCTGAAGGGACTTAGTGGTAACCAAATTGACTTTACTAAACTCTTTGTGAATGTTGATTCAGCTGATTGGGATCAGGAAGAACGAAAGCAATGGAAAATGAAACTTTCTGAAGAAGACTTTGATGAGCAGGCCTTGCCAATCTTAGAACGACTTAGCCAGGATGAAACAGAATTCTTTTTGGCCATTAAACGAGCATATGATGGGATTGCTTTGATGCGTTTTTTGGGAGATGAGCAATCACTGTCATCAGCTATGATTAAAGCCTATGAAGATCATCGACGGGATTTAACTTTTTTAAAAACACAAGTGCGAACACCGCAGAATCGACAAGCTTTATCTGAAGGCTATACAAACTACTTAAGTGTAGACGATAAAAAACATAAACGGGGGGCTAAGGAGCTAGCTCAATTGATCGAAGCTAGCGATGCCAGTGAGCAAGACAAAGCAACGATGTTGGATCGCATTGCGAATGACCAGTTTGCCCCTAAGCAAAGGACTAAAGCTAATGGATTGATTCCTTATCAGTTGCATTTGGCTGAACTAAAGAAAATTCTAGCTAAGCAGGGTCAGTATTATCCATTTTTACTGGATACCTTTGCTAAACAGGGCCAGTCCGTAAATAAGATCGAGGAATTAGTTCAGTTTCGAGTTCCATATTATGTGGGTCCGATGGTACCGAAGTCTGAAACAGCCGGGAATGCCGAAAATCATTGGGTAGAAAAAAATGATGGCCAAACGAAAGTGTCGGTGACACCATGGAACTTTGATCAAGTTTTTAATCGTGATCGGGCAGCTAAAAGTTTTATTGACCGATTAACGGGCACCGATACCTATTTAATTGGTGAACCAACTCTTCCCCGGCATTCACTGACGTATGAAACATTTACGGTTTTGAATGAGCTGAATAATATTCGGATTGATGGTAAACGGTTACCGGTGGAAACGAAACAAGCCATTGTGGAGGACCTTTTCAAAAAATATCGATTAGTCACTAAGAAACGCCTTCAAGATTATTTTGCAAGCTTTGGAAAACGTGAGGTCGAGTTAACGGGTTTGGCAGATGAAAGCCGCTTTACTAGTAGTTTGACCAGTTATCATGACTTGCAGGGCCTGCTAGGGACTGATTTTATAACTAATCCTCAAAATCATTCACTGTTGGAAAAGATAGTTGAAATTCAGACAGTCTTTGAAGATAGTGACATTGCAGAGCGTGAATTAGGCAAGTTAGGCTTAGAGCAAAAACTTATTCCCCGCCTGGCTAAAAAGCACTATACCGGCTGGGGTAATTTGTCACGTAAGTTATTAGACACTTCCTTTATTCACGATCCAGAACGGCCTGAAGAGCCAGTTTCAATCATGGACTTACTCTATACAACGAATAAAAATTTCATGGAAATCCTACATGATTCAGAATATGGGGTAGAGGAATGGCTAAAAAGTCAAAATATGATTGATGACCAAAAAGATATTCAAATGCGAATTGATGAATTAACCACCTCACCAGCTAATAAACGGGGAATTAAGCAAGCCTTTAATGTCTTGGACGATATTACTCAAGCGATGGGGGAGGAACCAGCTTACGTCTATCTGGAATTTGCCCGCGAAAAACAGGCATCAAGACGAACGGTTTCACGTAAGAAGCGACTGGAGACCCTATATAAAAATGCAGCTTTGAAGACTGAATTCAAGGCTATTAAAGAAGCACTGGCCGAAGAATCAGATGACCGAATGCAAGATGACCGGTTATACCTGTATTATGCGCAGTTGGGTCGTGACATGTATACCGGTCAAAGTATCAGTATTGATCAGCTGTCAAGTCACTATGATATTGATCATATCGTGCCCCGTGCTTTCATCAAGGATGATTCCTTGGAAAACAAGGTCTTAGTTAATCGAACTGATAATGCACGGAAGACAGATTCAGCCACCTTTACGGCCGATGTTAAGGCTAAGGCTTTTCCGCTTTGGCAACAGTTAAAAAAATTAGGACTCATTTCGGCTAAAAAATTTAGGCTTCTAACACGAACTGGCGATTTTACAGAGATGGAACGCGAGCGGTTTATTGCTCGACAGTTAGTTGAAACCCGCCAAATTATTAAAAATGTGGCGGCTTTGATAGAAGGCCATTTTAGTCAAACCCAGGCGGTCGCCATTCGGGCTGAAGTGACTGGTGAACTGCGACAGTTGACGCAAATTAAGAAGGACCGGGATATTAATGATTATCACCATGCCCAGGATGCTCTGCTAGTAGCGACAGCAGGAACTTACCTGCACCGTCATTTTCCTAAACGAGATGCCCGGTTTATTTATAATGAGTTTGATTATTACACCCAGCACTGGCTCAAGAATCAGGGAGAGAACCGCCGCCGGCATCCTTACAGCTTTGTAGTCGGTACAATGAGCAAAGGTAATGAAGATTGGACACCAGATAATTTAAATTATCTGCGAAAAGTTATGCAGTACAAGACCATGCTAATGACTCGGAAACCAGTAGGACCAGAAGGCGCCCTATATAAGGAGACTTTAATCGCGGCTGACCCTAAGAAACGCTTGGTAGGGGCCAGTAAGGAACGGCAGGATCCAACTATTTATGGTGGCTACACTAAGGAAAGTTCGGCCTATATGTCTTTAGTTCGGGCTGGTGGGAAAAATCAGTTGGTAAAGATTCCGGTACGGATTGCTAATGAAATTCATAGTGGCCAACGAAAGTTAGACGACTATGTGCAAGCAAAGGTAAAAAAGTTTGAGCGAATTCTGTTACCCAAGATTTCATTAGGGCAACTCGTAGAAGATGAGGGTCAACGTTTTTATCTTGCAACCAATGAAATGAAACACAATGCTAAGCAGCTCTGGCTGGATCAAAAGGTGGTGACAACTTATAAACGTTTAACTGCTGAAAGTCCAGTTGAGGATTTTTTGACTGTTTTTGATGCTTTGACTAGTTCGGCTACTATCCACCATTTTAAGTTTTATCAGCGGGATCTTGAATTACTTAGGGACAATCGTGCTGGCTTTCAAGACTTAGCTAAGGCAACGCAATTAAAGGTGTTGAAGGATGTGTTGTATGAGCTTCACGATAATGCTGGTTGGCGAGATCCAATTAAGCAGTACTTTAAGGAAATAGGATTAAAAGTACGCATGTGGACAAAACTTCAGAAGGAAGGTGGCATTAAATTAACAGATCAAGCAGAACTTATTTATCAATCACCAAGTGGTTTGTTTGAAAAGCGACGCCGCGTTCAGGATTTGCTGTAAAAAGAAAAGCGGCGATGTTTGAATAACAAACACCGCCGCTTTTTGGCCAAATAAAAAAGGCCATAAGGCCGTCTAAAAGATATTGAAGCTTGATTCAAAGAATCTTGCGTTACTTTAATTTATGCATGTCAGATTAATGGGTTTATTCCCGTGGTAGCTAACCACGAGTTAAGTATAACATACTAGTTGGGAGAAGGGGAAGAGGAATGGCTTGGAGAACAGTAGTGATTACTTCGCATGCTAAATTAAATTACCGAATGAATGACTTGAAGGTTCAAACGGACCATGGAGCTGAACAAATCCCCATTGATGATATTAAGGTTTTAATCATCGCTACCACGCGGGCGGTTATTACTGCCTATGCCATGAATGAGTTAAGTCGGCGGGGAGTGAAGGTAATTTTTTGTGATGAGCGGGGGATGCCTGCGGGAGAATTAATGCCTTACCGGGGAAATGGAGCACAAAACAAGAATATTGCTAAGCAATTATTATGGGATCAAGCCCATCGTGATCGCATCTGGCAACAGATTGTTAAGACTAAGATTTTGAACCAAGATCGGGTTCTTAACCATGAATTAGTAGAAGCTTATCCTGAATTAATGCGTCTAGCGGGAGAAGTAGAGTTAGGTGATGAGCATAATCGTGAAGCGCAAGCGGCGCGTTTGTATTTTCCCCGTCTGTTTGGAAAGGGGGTTGTTCGTAGTGACGAGCGGCAAGCAATTAATGGGCACCTTAACTATGGTTATAGTTTATTATTGGCTACCTTTAGTAGAGAGATCGTAGCCAATGGCTATTTAACTCAACTTGGCATTCATCATACAGGTTGGGAAAACGCCTTTAATCTGGCATCGGATCTTATGGAACCCTTTCGTCCTTTTGTCGATGCCTGTGTTCTTAAGCAGAAGGATCAGCCGCTAACGTTAGAGACTAAATTAAACCTAATAGGTGTATTGGACCAAGTGATTACCTATCAAGGGATGCAAATGGATTTAACGCAGGCGGTCCAACGATATGTAAGGGACTGTCTTAACTATCTTAATGGTGATACAAAAGTAGTGACAGAAATGGAGTTTGAAGGATGCGGTACCGAGTAATGCGTTTAATTGTGATGTTTGATTTACCGGTGGAAACAGCTGAACAGCGCAGACAATATCGATTATTTCGTAAATGCTTATTAAATGAAGGCTTTTTAATGATGCAGGAAAGCATTTACGTACGAATTACAACTAACCGTCAGTCAGCAGCCTTACTGGAAGAACGAATTCGGCATGCTTTGCCATCTACAGGTTTGATACAAACCCTATTAACCACTGAAAAGCAGTATAATAGCATGCATTTCTTAGTAGGGAGTCCAAAAACAGACATTAAAAATCGAGATGATAAGGTGGTTGTTATATGACTGAACGGAAAATAACGATTGAGGGAATTGCAACCTTCACATTAACTGCTGGTTTAAATGTTATTGCCTTGCAAAATGCTTCTTTATTTTTTAGGACGGTGACTGGTATTCAAGCCAATTATCCAGAAATTGTTTATAGTGAGGATTTGAAGGTCGTGTCCTTTAGTAATGGAAGCATTTTTATCGGGGATGCCCTTGGTAGCTTTAATGTAGCAGATTTCTACGCGCGCCAGGTAATGAAAGCCTTTCAGGCGGCCTTGACGGAAGAAGACTTAGCTATCTTTTACCAGTTGAACCAGCAATTACAGACTAAAATAGAAGAAGTCATTATTGATGCTAATTTACCTTTTTCGTTGGTAAATACCTGGGATTTGAATCAGTTTTTAAAAGGGCAAGTCATGGCAATAGAAACAGTGCAAGTAACCTCTATTTTTGATAAAATAGTAAGTATAATAGAAGTGATGGCTTTAATGTCAGAGAGCCGTTTACTGATTATGACAAATTTACATCTCTATTGTACTTTTTCAGAATTACAACAACTGCACCAAATTCTTTTAGCTGAAGATTTAGTGTTGTTAGATTTAGATCTGGTTGAGGATAAACCACATGCAAATGACACATTTACGGCCTATTTCATTGATAATGATTATGTTGTTTTTTCGTAAAATCGCGATAGAACAACAAAGCTATCGGCTTTAGATGTATGTCAGATTAATGGGGTTTATTCCTTATATAGCAAACCTAGCGCACCCAAAATCGCTTTAGATGTATGTCAGATTAATGGGGTTTATTCCTGGTGGCATGAGCTATGGAAAATGCTTAAAGCTTTAGATGTATGTCAGATTAATGGGGTTTATTCCAGGTATAGCGAAGTAGCTCCTAAGGCACTTGCTTTAGATGTATGTCAGATTAATGGGGTTTATTCCACCTTTAACAAAATTACCAATAGCTTTACCGCTTTAGATGTATGTCAGATTAATGGGGTTTATTCCCAGACATTGAAGATGCTGACAAACCTGTTGGCTTTAGATGTATGTCAGATTAATGGGGTTTATTCCCAAAGAAGAGAAGCGTGTGTAGCATTAAGGGCTTTAGATGTATGTCAGATTAATGGGGTTTATTCCTAGGCAAACCTGCCTGACCATCGTCAGAAGAGCTTTAGATGTATGTCAGATTAATGGGGTTTATTCCCATGTCCGTTCTTCTGTTCAAAACGTGTGAGCTTTAGATGTATGTCAGATTAAGGTTACCTTTCATTAAGCAAGTAGGCCAACTAAAACCGAAAATCGCTGTACTTAGGTGCAGCGATTTTTCTTTTCTCTTCAAAGTTGCTTGAAGCCCTAGACTAGATTTAGTAAAATAAAGTAAGTTAATTTTTTCACAAATCAAAGTCAAACATGAGGAGATAACACATGAAACAAGTTGCCTTAATTACCGGGGCGGGTCAGGGAATTGGCGCCGCCATTGCCAAACGCTTAGCCGATGATGGATTTGCCGTAGCAGTCTTAGGTCGGACTTTAAGCAAGGTAGAGAAAGTAGCTGGTGAAATCAATGCTAGCCATCCTGATCAGGCACTGGCACTCAAAGCTGATGTGGCCAAGCGCGATGAAGTTTTTGCTGCCGTAGCAGCCACTGTGGATCGTTTTGGTGATTTAACAGTTATGGTTAATAATGCTGGCGTAGCACCAACGACACCAATTATGGAAGTGGATGAAGAGACCTTACAGTGGGCCCAGGCCATTAATGTCAATGGAACGGTTTGGGGAATCCAAGCAGCGGTGCAAGCTTTTGAACAAGCCGGTCATGGCGGCAAGATTATCAATGCTACGTCTCAGGCAGGGATTGAGGGTAACCCAGAGTTAACTGTTTATGGGTCAACTAAGTTTGCTATCCGTGGGATTACTCAAACAACAGCGAAGGAATTGGCGCCTAAGGGTATTACGGTAAACGCCTTTGCCCCTGGTATCGTAAAAACACCAATGATGTATGACATCGCGCATGAGGTAGCTCAAAATGCTGGCCAAGATGATGAATGGGGGATGGCCCAATTCTCTGATGGAATTGCGCTGGGCTATCTATCTAGTCCCGAGGATGTTGCAGCTGGTGTAGCCTTCCTTGCCGGACCTGACTCCAACTACATGACTGGTCAAACCTTGGTCGTCGATGGTGGCATGGTCTTCCACTAAACAGGTTGTATATTATCTTTTAAACTAGAACTGGTCTTAATGGGACCAGTTCTTTTTTTATGCTGGCTTGGTTAACACTAAGGAGGGCTTTATGGAAAATTTAGCACAAGGGCTAAAGCGGATTAAACCAGTTTTCGATCTACTAGGATCAATTGATTTATCACTAACTGAAACAGAATTAATTCGGCCAGTCCGCGTTATGAATAAGGAGCAGGCGACGGCTGTTTATGCAGCTCATAATGATGGGAAACCCGTCTTAGTTGCCCGCTCAACGAATCACTGGATAAAGACGCTGGCTAAACGTCATCAGTGGTTTATTGAACGGGATGTTCTTCCCTATTATTGGGCCATGGACCAACGGCAGGGGCCATTTCCATGGCTTCAGGGCCAGGATGGTTTTTGGCCGGTGGCATCTAATTTAGCAGGAGCTGTAGCCTGGGTGAATATTGCTTACTTAGATGGGGTCGATCAGTATGGCAGCGGTAGCCAGCTTTTAGTGGCTGGCCGCCCCTACTATTTACCGCGTTCGAGTAATCAGGTGAAAAGGCAGTTGGCGCGACTAAAGGTGGTTAGCTGGCAAATGCAGTTACTACACCGCTACCATTGGTTAAGGGCCGCACCGGCGCAAGAAGTGTTACCCTGGCTGCCTTATCCAGCGGGTGAACCTGGTAGTATAGAGCCAGCGCTGCTGCGCCGGTACCAACTGCTAGTAGAGTTGGGCCACTTTGCGCAGACCAGAGACGGGGGCAAAGAAATCCGAGAGGCAGCAGCTTTTGTAGCTACTGCCAGTGAACCTGAATATAGTCAACGTATCCAGCCAGATTGGTGGTGGCAATGAATATAGCCAGCAGGTCACGATGCAAATAAAAGCTAAGGGCTAAGCACCAATGCATGTCGTAGTATGTCTACTAAGTTAAGTCTGTATTATTATGGCTGGGCCAGTGAGGAAGGGAAGGCGGCCTGGCGTACAGCCGGAACTAAGTCTGGCCTTACAGCTGATAAAGATGACGGGACACGCTTTAGAGGTATGCTTTAATCGCCTCTAAGGAGGTGGAAGTCTATGCAGACAGATTTACAAGTATTTAATCCCTTGATTGGCGGTGTCTTAAAGGCTGCTGGTCTAAGTCCCTGTGACGTACAGTATGAAGACTATCGTCAGGAACTTTATCTTTTAATTTGGCAAAGGTTAAAAGCAGGTGAAGATTTAGCGCCGGTTAATAACCCAGCCCTTTTTCGCTGGCTCTTGTGGCGGTTACGAGATAAGCAACGGCAGACTTGGCGTCACCAGACGCATAGTTGCTTGACTGATAAAGGGGATTTAGATGGAGTAGTTGATCCCAGGCAGCGACTTGACTGTTACCTGTTAATTGAGGGGTTAGCCAAAAAGTTAACGCCAAATTCAACTGCAGCGCGAGTTTATCAACTTTATTTACAGCAACCAGGACTCAGTCAACGAGCGTATTGCCAACACTTAGGGATCCATCGCACGACGTTGCATCGATGCCTAAAGCGAATGCGCCAGCAAATCATACTAACGGACAGGGAAGGTAATTAAAGGGTAAAGCCAAGGTCAGATAGAAACATTGTGAAATTTATCTCTTTTTTTAATGAAGCAACAAGAGCATTGAAAGCGATAACACTGCGGTTTTTCCATATTAATTACAGGTTTATAGTATGTGACCTCATAAAATGCTTAGAAAATAAAGCTTGCAATGTGAAGTAAAACGTTTTACTATAAAGAATGTAGAAACCGCTTTCTTACACTAGCTGTTAAAATGGACATATACTGGAGGAGTATACGATGAATATGACTGCCTTGTTAATTGGTTTAGGGCCCCTGTTAGGTTGGGGACTTTATCCTACGATTGCCTCTAAGTTTGGTGGTAAGCCTACCAATCAAATTTTGGGTTCAACGATTGGTACTTTGATCTTTGCCTTAGTGCTTGTCTTAGTGATGGGACTGAAGATACCAACGGGAATGAATTTTGTTTACGCGTTGATTTCTGGAATTGGTTGGGCTGCTGCTCAAATTTTGACCTTTAAAGCCTTTGAGTTGGTGGGTTCATCACGGGCAATGCCAGTGACGACAGCCTTTCAATTGCTGGGAGCATCCCTTTGGGGAGTCTTCGTATTAGGAAATTGGCCTGGTCTTACCAATAAGATTATTGGTTTCGTTGCCTTGGCTGTCATTATTCTGGGGGCTTACTTTACCGTATGGTCACAGGATAAGAAACCAGCTGATGCGAGTCACTTAAAGCGGGCCGTAGGGATTTTAGCAGTTGGTGAAATTGGGTACTGGTTGTATTCAGCTGCCCCCCAAGCAGGGTCCATCGATGGAATGCATGCCTTCTTACCACAGGCAATCGGAATGGTCTTAACGGCTGCAGTTTATTGCCTCTTCAATCGGCAAAACGGGAATGCCTTTACGCAAGCCGTTTCATATAAGCAAATTATTTCGGGATTCTTCTTTGCCTTTGCCGCATTGACCTACTTGATTTCAGCTCAACCTAATATGAATGGTCTGGCAACTGGTTTCGTCTTGTCCCAGACATCGGTTATCTTGGCAACATTGACCGGTATTTACTGGTTGCATCAAACCAAGACCAAGAAGGAAATGGTTGTTACCATGATTGGGCTGGTGCTTATCTTGGCGGCTGCCACAGTCACCGCCTTCTTGTAAATCGGGTTAGCTAGGAACCATCTATCATATCCTAAAAGGAGATTATTATGAAAAAATCTGCAGTTTTAAATAGTCATGTGTCAGCCGCTATTGCGACTTTGGGCCATTTTGATCAAATTACCATTAATGATGCGGGGATGCCTATTCCAAATAATGAGCGTCGCATTGATTTAGCGGTGACCAAGGAGCTACCAAAATTCATCGATGTTTTAGCTAACGTCTTATCAGAAGTAGCCATCCAACGGGTTTACTTGGCTGAAGAGATTAAAACTGAAAACCCTGATCAACTGGCAGCCATCAAGGGCTTAATTGGACCAGCTGTTGAGATTGTCTATATGCCACATGAAGAATTAAAGGCTAACTTGAATAACCCAAAGAATAAAGGGAACATCCGGACGGGTGAAATTACCCCCTACTCAAATATTGCTTTAGAATCAACAGTTACCTTTTAACGAAGGTCTATTAAAGGAAGGAACACATCATGACAAAGAATATTGTAGTAATTGGCTCAACAAACGTGGATAAAGTCTTAAATGTTGAACGGTATGCCCAACCTGGTGAGACCTTGTCTGTTGATGCCCCACAAGGAGTTAAAGGTGGTGGTAAAGGGGCTAACCAAGCCATTGCAGCTGCGCGGTCGGGCGCGCAAACGACTTTCATTTCTAAGTTAGGTACAGAAGGAAATGCTGACTTCATGGTGGAAGGCTTCAAGGAAGACGGCATCAACACGGATTCTCTAATCTGGACGGATAAGTATGAAACTGGTCAAGCCTATATCACAGTTGAGGCTAGTGGCCAAAATACGATTTATGTTTATGGTGGTGCAAATATGGCGATGACCCCAGCTGATGTTGATCAACTTGGTGAAGTGATTGGGCAAGCAGACACGATTATTGCACAATTAGAGATTCCAACTGATACCATTATCGAAGCCTTTCGCATTGCCCGTGAGCACGGTGTGAAGACCATCTTGAACCCAGCCCCAGCTAAGCAATTACCAGAGCAATTGATTGTTTTGACGGACATTATTGTACCTAATGAGACTGAGGCTGCCTTGTTGTCTGGGATTGAAGTTACGGACGAACAAAGTCTTATGGATAATGCCCACTACTTCTTTGATAAGGGTATTCAATCGGTCATTATTACTTTAGGTGATAAGGGATCGTTCTATGCTAGCGCAGATGACCATGGGATTGTGAAGCCACAAAAGGTCACCAATGTAGTTGATACCACGGCGGCTGGGGACACCTTTATTGGTGCCTTAAGCACGCGCTTAGCCGATGACCTAAGTAATTTGACGACGGCGATGGCCTATGCAAGTAAGGCATCGGCACTAACCATTCAAACGCAAGGGGCACAGAACTCAATTCCAACTACTGCTCAAATTGAAGCTGTTTATGGGGAGATGAATTAATCATGACTGAGCATGTATTAACACAGGATCAACAAAAGCAATTGGCCGCTCAGACGGCTGTCCAGTATATTCAAGATGGGGATGTAGTTGGCCTGGGAACGGGAAGCACAGCCGCTCACTTTGTACGAGCCCTTAGTGACCGGGTGCAAGCAGAGGGTCTGCACCTAACGTGCACGACGACCTCTAACCGGACTACTGCTTTGGCCCAAAGCTTAGGATTACCCGTTTATCCTCTTGAACAAGTAGCAACGATTGACGTAACGGTTGATGGGGCTGATCAAGTTGACCCAGCCTTGAATGGTATTAAGGGTGGTGGGGCCGCTCTCTTGCATGAGAAGGTCGTCGCCCATAATTCGAAGCGTAATATCTGGATTACGGACGAAAGTAAGTATCAGCCAAAGTTAAATGGTTATTCCTTGCCAGTTGAAGTGATTCAATTTGGTAGTGAACATCTCTGCAAGGAATTAGCTGCCGAAGGTTTGGCGCCACATTTCCGTTTGACTGAAAATGAGACAAAACTGGTTACGGATTCCGGTAACTATATTATTGACATTAAGATTCCAGCAGAAGCTTCCTTGACTGAATTAGCCGCGGCTTTAGAGATGAAGGTAGGCGTTGTTGAGCAGGGGCTCTTCTTAAATATTTGTGATCAGGTAATCATCGGTCATGCCGATGGTACCGTGAAGACATTGACCCGGTAAGGGCAAAAAAACTAGTCGCGTCTCGTTTGAGATGGACTAGTTTTTTAGTTGGCAAGCCTGGTCTTGAAAAACACTATCAATTTGTAAGAGTTCGTTGCTTAGTGTTATACTGAAGTCGTCTTACAGTTAATTCAACTCTTAAGAAGACCGGGGGTATTCATATAGCATCGATGTTATTAGGAAGTTGGATTGCTGATGTCACAACACAATGGGTTACGGAGGTGTACGAATGACGACAGAAAGTTTAGCTAGTACCGTTACATTAAATAATGGTGTCAAGATGCCTCGCTTAGGATTAGGGGTTTGGAAAACGGACAATGCAAGTGCCGCTAAATCAGTGAGCGCAGCGATCCAAGCTGGGTATCGTTTGATTGATACTGCCAAGCAGTATGGTAATGAAACTGGCGTTGGTGCAGGAATTCTTGAAGGACTGGAAAAGACCGGTTTGAACCGTAAGGACCTTTTTGTGACCACCAAGGTCTTTAATGGTGATCAGGGTTATGAAAGTACATTGGCAGCTATCAATGGCAGCCTAGAACGGTTGGGACTAACGTATCTTGACCTCTACTTAGTTCACTGGCCGGTTGATGGTAAATTTGTGGACACATGGAAGGCCTTAGAAGAACTCTATTATGCTGGTAAGGTGCGGGCCATTGGCATTTCGAATTTTGATGTTGAACGGACCCAGGAACTTTTGGAATATGCGAACGTAACGCCAGTTATTAACCAAATGGAATTTAACCCCTTGAACCAGGAGGCCGATGTCTTGGCCTTTGCTAAGTTGACGGGGACGGTCCTAGAAGCATGGTCACCGCTTGGTGGTGGAGCAGCCTTAAACAATGAGACTATTCAGACGATTGCACAGCGACATGGAAAGTCAGCCGCCCAAGTGATCATTCGCTGGGACTGGCAACGTGGGGTGGTAGCAATTCCTAAGTCAAGCCATATTGAACGGATTAAGGAAAACGCCGATATCTTTGACTTTAGCTTATCAGCTGAAGAGATGCAGGCTATTAATGAGCTTGATGAGGCTAAGCGGGATTTGTGGTACAGTGATTTTGCCTGGCATAATGCAGACGGTCATGGCTTTAAGGATTCAGTTGATACTTGGCCTGATTCACCCGAAAATTATGCAGATTAAGTGAAATAAACCAGAAGCACTCAAGTAATTGAGTGCTTTTTTCTTGTCCACCTGTGATGAAGGGCATGTAACACTTTAGTTGCTTGCTGCTCAAGGGCAAATTGGTTAGGCTAAGAGCAAAGATAAGAAGGAGTTAGTAAACATGGATATTGGTGAACAGTTAAAGCGGCTTCGCTTAGCCCATAAGTATTCGCAAGCGGATCTCGCACTAGCCTTACATGTCAGTCGGCAGGCCGTTTCTCGTTGGGAGAACAATAATGTTTATCCTAGTGTGACGACGTTAATGGATTTGGCAGACTTGTACGGGTTATCACTTAGTGAACTGCTAAAGGAAAATGACTATCAGTTGGTAGATCACCTAGATCATGCCGTCAAATGGGAACGCTTGAGTAAGTGGGGGTTAAGGATTGTTTTAGTGCTAGTCGTGATTGGCGGAATGGGGGCTAGTGTGTTTGCTTATGGCCGGGCGCACCAGATT</t>
  </si>
  <si>
    <t>MAYSVGLDIGVGSVGFAGIDNQYNLVRTKGKNVIGVRLFDEADSAAERRGHRTNRRRLQRRRWRLRLLDDIFAKPLQAVDPNFLARLKYSYVNKKDQGQQDHYYGGYVFGSTAADQAYHQAYPTIYHLRKRLMEDDQKHDLREVYLAIHHIVKYRGNFLNPQSSLDIDQQFDVTDFAQALARFADHQALSWALEAPIRFLEAELATGLSNSARVDAAIEAFSFDTKVDRAAIKEMLKGLSGNQIDFTKLFVNVDSADWDQEERKQWKMKLSEEDFDEQALPILERLSQDETEFFLAIKRAYDGIALMRFLGDEQSLSSAMIKAYEDHRRDLTFLKTQVRTPQNRQALSEGYTNYLSVDDKKHKRGAKELAQLIEASDASEQDKATMLDRIANDQFAPKQRTKANGLIPYQLHLAELKKILAKQGQYYPFLLDTFAKQGQSVNKIEELVQFRVPYYVGPMVPKSETAGNAENHWVEKNDGQTKVSVTPWNFDQVFNRDRAAKSFIDRLTGTDTYLIGEPTLPRHSLTYETFTVLNELNNIRIDGKRLPVETKQAIVEDLFKKYRLVTKKRLQDYFASFGKREVELTGLADESRFTSSLTSYHDLQGLLGTDFITNPQNHSLLEKIVEIQTVFEDSDIAERELGKLGLEQKLIPRLAKKHYTGWGNLSRKLLDTSFIHDPERPEEPVSIMDLLYTTNKNFMEILHDSEYGVEEWLKSQNMIDDQKDIQMRIDELTTSPANKRGIKQAFNVLDDITQAMGEEPAYVYLEFAREKQASRRTVSRKKRLETLYKNAALKTEFKAIKEALAEESDDRMQDDRLYLYYAQLGRDMYTGQSISIDQLSSHYDIDHIVPRAFIKDDSLENKVLVNRTDNARKTDSATFTADVKAKAFPLWQQLKKLGLISAKKFRLLTRTGDFTEMERERFIARQLVETRQIIKNVAALIEGHFSQTQAVAIRAEVTGELRQLTQIKKDRDINDYHHAQDALLVATAGTYLHRHFPKRDARFIYNEFDYYTQHWLKNQGENRRRHPYSFVVGTMSKGNEDWTPDNLNYLRKVMQYKTMLMTRKPVGPEGALYKETLIAADPKKRLVGASKERQDPTIYGGYTKESSAYMSLVRAGGKNQLVKIPVRIANEIHSGQRKLDDYVQAKVKKFERILLPKISLGQLVEDEGQRFYLATNEMKHNAKQLWLDQKVVTTYKRLTAESPVEDFLTVFDALTSSATIHHFKFYQRDLELLRDNRAGFQDLAKATQLKVLKDVLYELHDNAGWRDPIKQYFKEIGLKVRMWTKLQKEGGIKLTDQAELIYQSPSGLFEKRRRVQDLL</t>
  </si>
  <si>
    <t>295069.SAMN05421856.SAMN05421856_10856</t>
  </si>
  <si>
    <t>GCF_900109935.1</t>
  </si>
  <si>
    <t>Chryseobacterium taichungense strain DSM 17453| whole genome</t>
  </si>
  <si>
    <t>ATCTACAATGTTCTTCCAGGCTTCCTGCTGCTCGTCGTTCCAGATGCCGACATCGTTCAGGGTGGCAAGTCCTTCCGGAGAAACAGCGGTACATTCGGTGAGGATCAGTCCTGCACCACCTACGGCACGGCTGCCGAGATGTACAAGGTGCCAATTGCCGGGAATACCATTGTTAGCGCTGTATTGCTGCATCGGCGATACAACGATTCTGTTTTTCAGGGTAAGGCTGCGGAGATATAATGGAGAAAATAAGTTCATTTTAATTGTTTTGTGAGGTTAAAAGATGTTCTGCTTCTTGAAGTGATGATACGAGTATATTTTTTACTTCATTAAGTGTCTGATTCAGCACATGCTGATGTTCATTAGGTTTTTCGAGGATGTCCAGCTTTTCTTCCAGCAAGGGAAGAAGTCCCATTATGGCTACACTGGATTTCAGATCATGCGCACGGAGTTTTAGAATGGCAAAATCTTCATCTTTATAGGCTTTCAGAAGCTCTTCCAAATGCTGCGGAATCTTTTCGGTAAACTGTTTTGTAACGAGATGCTCAAAGCTCTGGTCACCGCCGCTTACAGACCTCATATAAGTGAGATCGATATATTGGTATTCAGGAATATGAGCTTCGGCTTTTACTTTTTTATATTCCGAATTTTCCAGTCCGAACCCGGAAATAATCCTGAAGAGTTCTTCTTCATTAACAGGCTTTGAAAGATATTCGTTCATTCCGCGACTCAGGCATTTTTCCCTTTCTCCGGCTAATGCGTGGGCGGTCATAGCAATGATCGGAATATCAAGTTTCAGTACGTCACGTATCTGCTCAGTAGCGGTATAGCCATCCATTTGGGGCATCTGTATGTCCATTAGGACAAGATCACACGGATTTTTTCTGAGGTAATCTACCGCTTCAGCACCGTTGGATACGATATCAAAATCAATATTCCATTGGAGCAGAAGATGATTCATCAGGCTTTGATTAATGACATTATCATCAACAACCAAAACTTTTAAAGGAATATTCGAACGGTCTTTAAAGTAACCGGTGTCAACGGATGCGGTGTTTTCGAGCTGCTCTTCGGCAATGGTGTAGGGAATATAAAAATCAAATGTAGTTCCTTTGCCCTGCTCACTCGTCACTTCGATATTTCCATGCTGAAGAAGTATCAGTTGCTTCACGATAGAAAGTCCGAGCCCCGTACCTCCGTAATTTCTTGTGATGGAATCTTCTCCCTGGTTAAATCTTTCAAAGATTTCGTCAAGCTTTTCTCTTTCAATTCCAATTCCGGTATCTGATACTTTAAAGCCGAGAACAATCGTACTTCCTGATCTTTCTCTGATATAAACCTCAATGCTGATGCTTCCCTGTCGGGTAAATTTTATGGCATTGCCGATGAGGTTGACCATAATTTGCGTAAGTCTTGTCGCATCACCGATTAGCGTATCCGGAATTGACGGATCTACACTGCCCGAAATGGTAAGTTTCTTTTCTTTTACCCTTTCAAGGAAAAGCGTTTTCACAGAATCAACCAGGCCGTTGATGCTGAATACTCCTGATGTGATCCGCATCATTCCTGCTTCAATTTTAGACAGATCAAGAATGTCATTAATAATGGTCATTAAATTTTCTCCCGACTGCTGAATAGAGGAAACAAACTGTGCCGACGTTTCATCCAGCGGTCTTTTCTGCAATAAATTGGTGAAACCTAAAATACCGCTCAACGGAGTACGGATTTCGTGGCTCATGTTGGCCAGGAAGTTTTCTTTGGTCTGAGCTGCAACTGAAGCCTTTTTTTCTGCAATATCCAGCTCTTCGATCAGTACAGACTGTCTGCGGAACTGTCTCAGGATATGAAATCCTACAATGGCACCGCTTAAAACCAATAGTACAAGTAAGGACATATCATACAGTCTTGCCTTCCTGCCCATTTCTTCACTTTTCCTGCTGAGCTGTACCATATGCTGCTTGCGGCTCTCATAGATCTTTCCTGTAATGGAGGTGATCTCATTGGAGATATTTCTGGCGCGGGGATTGGCAATGGAGGTATTGTCATCCATATTGCCCAATGTAAGGTAACGGTGGAGCAGCTTATTCTTTGTATCCTTTTTTTCCATGGCGAGGACACTGAGCCGATGGATCAACCGTTCTTCTTCTGCATCCTTATTATCTTTGGAAAGGGAATCCAGGAAATTTTCAATCTGGTTGATCTTATCATCTATTCCTTCCAGGTGAGTGGTGTCATTGGTGGCAATAGAAGCTCTGATGCGGCTTTCAACACCCAGAATGTCCCGGTCGATCTCTCTGAGATGATTGCTGGAACGCAGCTCATTCAGCAATGTATTATTGTTTTGAATAAGAGCCTTTGTATTGCGTGCCGAATTGATCTGAACCGCGATCAGCAATATGCTTCCCGCAATGAAGCTGAGTATGATGAAATAACGGAACTTTTTATTGCCCATTACGGCAGTTACCTTTATCATAAATAAACTAAAAATGATGATTTGTTTTAAACAATCTGATCAAACCTGGTCAGAAAACATTCATTCTTGTATTAAGCGCCTTTCTATATGCATCAGCTACCGGAATGAATTTCCCATTGATCATGATGCCGCCGTCCTGAAGGGTGTCGATCTTTCCGACGGCGATAATATAAGAACGGTGTACACGGATAAAAATGTCTTTTGGCAGACGTTCTTCCGCAGCTTTCATAGTCCCGTGGATCACAAATGCCTTTTCCAGGGTATAAAATTTTACATAATCGCCCATCGCTTCTGCATAAAGAATATCAGCCAGCTTCAGACGCCTGGTAATATTGGAATCTCTAACGAAGAGAAACTCGTCTTTATTGATCTGGATATTTTCCTTTCTGCTTTCGATAACAGCCTGTGCCTTACCGACCGCCTGCAGGAATCTTGCGGGCGTAACAGGCTTCAGAAGATAATCCGCGATATTCAGTTCGAAGGCTTCCAGTGCATAATCCTTTTTAGAAGAGGTGAAAATGATGATCGTATCTCTTCCGGAAAGATTTTTTGTCAGCTCAATCCCGGTCATTTCCGGCATTTCAATATCGAGAAACAGAAGATCTACAGGATCATTCTGAAGGTGAAGATAGGCTTCCATAGCATTGGAATATTCTTTGACAATGCTAAGGCCGGGAATCTGCTTGGCCAGGTGTGCTAAAGTCATTCTGGCAATATCATTGTCATCAACGATTAAAGCTTTCATAGGAATAGTTTATTTATGATAGACACAAATATACTTAATTCCTTTTTTATTTATGCCTGAAGATAGCGGTTACCTGAAATAGGAACGGAGCATCCACGCCATTTCTTCATGGGTTTCCATAAGGCCCGTAATGTAATCGCTGGTGCCATAATCTTTGTATTTTTCTGCAAAAGGGGTTATGTTCCCGCGGAGAAAATCGATAATGCTTTCATGATCGCTCAGAAGATCTTTCATATAGCCTAAGCCGTCATTGGTCCGCTCGCTGTATTCTGTAAGATGGGTAAGCTCAAGATACGCTTTCATGGTGGCCGGAGCGTAATGTCCTATTTTTCGCATACGTTCTGCAACGCTGTCGATGAGGTCTTCCAGTTGGGTGTATTGTTTTTCAAAGAAAATATGCATCGCGTGGAAATTATCACCGGTAACATTCCAGTGGGCGTTTCTTGTTTTGGTGTAAAGTACAAACTCATCTGCCAGTAATTTTGCCAATTCTGCTGCAACAGTGTCTGCGTTTTTTTCTGTAAGTCCGATTCTTGCTTTCATGATGTGAAATATTTAAAGTTGTGCGAGCATTATTGCTCTTTTTTTCTGATGTAAAGTTCTGCAGGAATCAGGGTAAAATGGAACAGATTTCGGTGAACGGGCAAAATGAATCGTTGAGTGACGGATAAAAAACATTAAAATTGAAATTTTACTTTAAAAAATAAATGGAAAGCAAACCGAAAGGATGAATTTTAATGAATTAATATAAATTTTTTCGTCTCTATTAGGCTGGAATTGCCATAAAACATATATTTGCAGCCTAAATTTTAAAAATAATGAAAGAATTAATTGAAAAAATCAACGCGGAATTTGAAGCTTTTGCAACGGAAGCAAACCAACAAGCAGAAAAAGGAAACAAAGCAGCTGGAACAAGAGCTCGTAAATCAGCTTTAGAACTTAGCAAACTTTTCAAAGAATTCAGAAAAGTTTCTGTTGAAGAATCTAAAAAATAATCATGAAGCCGGCTCACTGAGCCGGCTTTGTTTTTTACACTAACTGTTAAATTTTCTTAGGATTTAGCAGTGATATAATAAAAAAAACATTTTAAAAGGTTAAAAATTATTAAAATAATTCTAAGTCTGTTGAATTGTATGCGGTTTCCTTTTATATTTGCCGCAATTAATGCCATGTATGAAACAGATTCTTATTTTTTCCTTATTTTTTTCGATTTTAACGTATTCACAGAAAATACAGATTCTTGACGCTGAAACTCAAAAGCCCGTTAGTGGAGCGAGAATTATCCTTGCAGATCAGCTGGTCTATACCAATGAAGACGGCTATGCGCCGTTAGAGGCTGCGGCAAAAGGTTTTGAAGTATCAGCGGCAGGATATAAGACCTTTAAGGCCAATTCTTATCAGGATATCATTTCTTTAAAACCTGCTGTTATTGATATTGAAGAAGTAAAAATAGTGGATGTGGATCTTAAAGAAATATTTGAAGATATTCAAAAAAACTACCATAAAAGATACTACGACCAACCGTCACTATATGATGTCACGTATAAGGCTAAAAGCTTCAGTAATAACAAACTCTACTTTCTGGTCATTGCCGATGCCAAGTTGTGGAGCAAGAGCAATGCATATAATTTCAGGGACGGCTTCCGCAAAAAATATGATGATATTCTACAGATGCAACTGAATAATGTGAAGTATCTGAAGAGCAACAGCAAAGGAGTTTTTAATGCTAAAACCAATGAATTTTCCCATGCCGAAATGGGGGATTATTTTTTCAGCTTTGAGATCTACAGACTTCTGTTGACCATGAATACGAAAAACACAAAGTTTTCCGGGCGTCTTCTTTCTGATGATGGCGAGGAGCAGCTTATAAGTATGCGGATCAAAACAGAGAACGGTATCAACATAGAAGGAGAAATGCACTATAATAAGGCAGACAAAGTGATTACGTATTTTGAGGTCCTTCACCAACAGACAGGATTAGCTCCTTACAAAAGAAAAAATACTGAAGGAAAAGAATATGAATTTCAATTTGGTGATGTGCAGCTCATTTACGATTTTTATAAAAAAGATGGAAAATACCTTCCTGCCTTAAAGAAAACAGTATCGGATAAATTCTTCATCAGGTATGATGGTAAGGAGGAAGAACGAAAATCTACCACGGAAACCATTTATCACACTTTTTCAAAATCTGATAAAAAAGGTCTTGAGCCAAGAATTGATTTCACCAAAAGCATCTGGGAAAACATTCCGGTAAAAGAAGATAAAGAATCCGGGATACTGCTCTCACGGGAAGAGCAGGCTTTTCTTAACGAGAATTAATTATCATTTACATAAAATTTACCAATGAAAATCATCCTTATCTCTATATGGATCACAGGCTGTTTGGGAATTAAAGCGCAGTCTCACCGTTTTATTTACGATGTGCAGTACAGGAAAGATTCTACCCAGAATCTGATGACCAAAGAAAACTACCATCTGGATATTGATCAGAAAGAGGTTAAATATTATCCCCGGGATTTTTATGTCGGTGATTCTCTGATTACCAATAATATTCCATTTGGAAAGGATATGCAATTCAATACTTCAGGTATTATTTCCCATCAGCAGGGCAGCAGTACTTATAATGATTATGATGTTCTGGAAAGTGTTGTTCTTAAGCGTGTCGCAAACGCTGCCCAAAACTGGAAGCTGACCGGTGAAAAAAAGCAGATTAAAGAACTCTCTGTTCAGAAAGCTGTTACCAGCTGGGGCGGAAGAAACTGGATTGCATGGTTCAGTCCGGAAATACCTTTTCAGGAAGGACCGTATAAATTTCATGGCCTTCCGGGACTGATCGTGGAGCTTTATGATGATAAAAACGATTATCATTTTGAATTGGTTAAGAACCAGAAACTGTCAAAACCATATGTGAACCAGTTTATTCAGTATATGGAAAGCAGAAGTGTAATGGTTAATGATGAAAAATACAAGGAAGCCAAATTAAAATATTATGCATCCCCGGTAAATTATCTGAGGAATTCTGCAGGAGTTACAAGATCAAATGAAGAATATTATCTGAACGACGGTACTCTTGTCGGTGAAAACAACAGCCGGGAAATAAATGAAAGGTTAAGGGAATCGATCCGGAAGTACAATAATCCTATAGAGATCGATACAGCGATACGCTATCCTTCAGAACTTTAAGACAACAGCCGGTAATATTTATTGTTACCGGCTGTCTTTTTTAGTTAAATCTTTAATGGATTACAGAATCATGCTCAGCTGTATCCTTTTTCTGGCCTCATCCACATCCGTAACCTTTACCTGAACGTGCTGGTGAAGTTTGACCACTTCGTTCACATCCGAGACAAAGCCGTCTTTGAGCTGGGAAATATGTACGAGTCCGCTTTCTTTAATGCCTAAGTCTACAAAACATCCGAAAGCGGTGATATTATTGACGATCCCAGGAAGGATCATGCCGATCTTAAGGTCGGTAATCTTTTTCACATTCGGATCAAATTCAAAAACTTTGGCTGCTTTTCTTGGATCCAACCCCGGTTTTTCAAGCTCTTTTAAAATATCTTTAATTCCTAATATTCCGATATCTTCCGTGATGTATTTTTCAGGGTCGATCTGAGAAATCTTCTCTTTGCTGGCGATTAGCTCAGGAGTCGTTATTTTCAGATCTTTCGCCATTTTCTCCACAATTCCGTAGGCTTCGGGATGCACGGCAGAATTATCCAGCGGATTTTTCGGATTGCTGATTCTCACGAAAGCGGCAGCCTGCTGAAAGGCCTTTTCACCCAACCTTGGAACTTTTTTCAACTGTTTCCGGTCTTCAAAAGCCCCGTTTTCTGAACGGTAATTCACAATATTTTCTGCCATTTTTTCGCCGATACCGGAGACATAGCTTAATAATGATTTGCTGGCGGTATTCAGATTAATCCCGACAGAATTAACGCACTTCATCACTGTAGAATCCAGCTCATTCTTCAACTGGGTCTGGTCTACATCATGCTGGTATTGTCCGACACCAATGGATTTCGGATCGATCTTAACAAGCTCTGCTAAGGGATCTGATAATCTCCGCCCGATAGAAACCGCTCCACGAACAGTTACGTCATACGTTGGAAATTCTTCTCTCGCAATTTTGCTGGCAGAATACACGGATGCGCCGGCTTCAGAAACCACAAAGACCTGCAGCGGTTTATCAAATGCTATTTTTTTAATGAAAAATTCGGTTTCACGGCTTGCTGTACCGTTTCCGATAGAGATGGCCTCAATATGATAAGCATTCACCATAGAGCGGATTTTCTTCATCGCCATCCCGGATTCATTCTGTGGAGCATGCGGATAGATAGTCTCATTATGCAGAAGATCACCTTTTTCGTCGAGGCAAACAACTTTGCAGCCGCTTTTATAACCGGGATCAATCGCCAGAATTCTTTTCTCCCCGAGAGAAGGCGCTAAAAGCAGCTGGGTAAGGTTTTCAGAAAAGATCTCGATGGCTTTTTTATCTGCTTTTTCTTTGGCTTCCTGCAGGGTTTCATTGGAAATGGCAGGCTCCAGTAGTCTTTTGTAGCTGTCTTTTATGGCCAGAGAAATCTGCCCGGCTGTTTCGTTATTGGATTTAATAATGGCATTTTCAATAAATTCGATGGCTTCATCTTTGTCAATCCCGATATTGGTCTTGACGAAACCTTCCGCTTCAGCCCTCAGCATGGCCAGTAAACGGTGAGAAGGTGTTCTGTTCAGGCTTTCTTCCCATTCGAAATACTGCGAGAATTTCTGGGCTTCTTCTTCATCCTTTTTCGCTTTTACTACTTTTGAAGTGATCACTGCTTTCCTTTGGAACATTCTCCTGAGATTCTTACGGACATACATATTTTCATTGATCCATTCCGCCATAATATCTCTTGCTCCCTGAAGGGCTTCCTCTTCAGTCTTTACCTGATCGCTGAGGTATTTTGAAGCTAAAAAAGATAAGTCCTGAGCTTTCTGGCTCATGATTATTTTGGCTAAGGGTTCCAGTCCTTTTTCTTTGGCAGCATCCGCTTTTGTTTTTTTCCTTTTTTTAAAAGGGAGATACAAATCCTCAAGTTCCTGCAGATCATAGCTTTCTTCAATTCGTTGTTTTAATTCGGAGGAAAGGGCATTTTGCTCTTCTATTGACTTTAGAATCGTTTCCTTTCTTTTAACAATTTCTTCAAACTGCTTATTGATTTTTGAGATCTGCTCGATCTGTGTCTCGTCGAGATTTCCTGTTTTATCTTTGCGGTACCGGGAAATAAAAGGAATGGTACAGTCTTCGGCAAGCAACTGAAGAGTAGAGGAAATGCTTTTTTCTGAAATATCAAGAGCCTGATGGATATAGCGTGTGGCGTTCATTGTAAAATTTAAGCGGCTAAAATAATCATTTTTAATCTTGGTAAAGTATTCTGCATTCGGCAACTTTTTTATATTTTAGCTTTTTTATCATAAGAGCCTATTTAAATTTATAATTTATTTTTTAACATTAAGGAATTAAGACCCTTTAGCTTAAAAACTTAATAAAAATCAATTAATTGATTTCTTAATTTAAAATAGAGTTTGATTTACTGAAATTGACTACGTCGAATCTAAAGATTTCTTAATGTTAATTAAAGAATAAACAAAGTTTATTTAATTTAGAAAATTAAGAAAAACTATAAAAAATTTATTTAGTAAAATTTAAACAGGTTCTAAGAAAATTCAATGAAATTAAATTTATTGATGTATGATAAGATGTTCAAGATTCAGGTTCTCTATTTTTGGATATCATAAATTATGAGCTATTAAATATGCTGAAAAACTTCAGCTGTTCATCATAATAAACTTTTAAAACAATTAGATAATATGAAAAAATTGAGTGTCATTGCATTGGTAGGAGTAGGACTTCTTGCCGCGTCGTGTAACAAAGAAAAAACTGCTGAAAATGCAGCAACATCTACAGAGCAGAAAGTTGCGGAAAGTAAAGGAGAAGTATTGGCTGTAGATACAGCAGCGTCTGTGGTAAACTGGAAAGCTTTCCACAAAGGAGGAATGGCTCCTCGTTGGGGAACTTTAATGGTAAAGTCAGGTGATCTTAGCGTAGAAAACGGAAATGTAGCAGCAGGAAATTTCGTTATTGATATGAACTCTCTTAAAGTAGATCCCGCTTCGGTAACCGAAAAAGATAAAAAGCCGGAAGATCTTGAAAAGCACCTTAAAACTCCTGATTTCTTCGATACCGCGAAAAATCCGACTTCAGAATTTAAAATCACGAGTGTAACGGATCTTAAAGAAGCACCAAAAGATGCTGTTGCAGGAGCTAACAAAACCGTGAGTGGAAACCTTACGTTGTCAGGAAAAACGATGAATGTAACATTCCCTGCGAAAGTGGATGTAACGGATACTTCAGCGTCTATCCAGGCTAAGTTTACAGTGAACAGAGCTGACTGGGGGATCAAATTCGGTACTTCCGAAGCCGATCCTGCAGAATGGATGATCAGCAAAGACATCGAAATCGCTGTTGATGTAAAAGCGAAAAAATAATATTGTTAGATATAAAATCGTGGAAGCTACCTTTTTTAAGGTGGCTTTTTTGTTATGGTAAATTGAAAAGATCTTAAATAAAAGAAGGCGAGTTGCCCCGCCTTAGATGTTTTCACAACGGAATAATCCTTATTGTGAATTGCTTTCGGTTACAAATCTAGAAATTATTTTTTTAACTGTTTTATGGTTTTCCGTAAAATATTTGTGATTTTTCTGTTTATTTTTATACAATTTCTAAAAACTAATAGATTATGACTAAAAATATACTTGGATTGGACTTGGGAGTTTCATCAATCGGCTGGGCTTATGTTCAGGAAGATTCTAAAAATTATGAGAATAGTAAAATTATCAAGTTAGGAGTTCGTGTAAATCCATTAACTGTTGATGAGCAATTAAATTTTGAAAAAGGAAAGCCTATTACAACCAATGCCGGAAGAACTTTAGCCAGAAGTGCGAGAAGAAATCTTCAAAGGTTTAAGTTAAGAAGAGCCAATCTTATTGATATTTTAAAGAAAAACCATATTCTTAAAGAATCAGATTTACTTGCCGAAGTTGGCAAAAATTCAACATTTCAAACTCAAGAATTAAGAGCAAAGGCAGCAAAAGAAAAAATAGAACTTTCAGAATTTGCCAGAGTTCTGCTTCTTATCAATAAAAAAAGAGGATATAAAAGTAGTCGTAAAGCTAAAAACGAAGATGAAGGACAAATTGTAGACGGAATGGCAGTTGCCAAAAAATTATATGAAGAGAATTTAACTCCGGGAGAATATTCATATCAGCTTTTACAGCAGGGAAAAAAACAACTACCTGATTTTTACCGTTCAGATTTACAGGCAGAATTTGATAAAGTATGGAGTTTTCAAAAACAATATTATTCAGAAATTTTAACCGAAGACCTTTATAAAGAATTACAAGGTAAAAATAAAAATGCAACTTGGGCAACTCTGAAAGAACCATTTTCTCTGGTTGGGATTAAGCAAACCGGAACAATGCAGGAGAAAAAAGTTGAAAAATACTTTTGGAGAAGCGAAGCGGTAAAAAGGCAATTGGATTTTGAAAGTCTGGCTGTTGTATTTCAAGAAATTAACAGCAATCTGAATAATGCTAGCGGTTATTTAGGTGCGATTAGTGATCGAAGTAAAGAGCTTTATTTTCATAATCAAACTGTTGGAGAGTATTTATTTCAGCAGTTGAAAGTAAACCCTCATACAAAGCTTAAAAATCAGGTTTTCTACAGGCAGGATTACTTAGATGAATTTGAGAAGATATGGGAAACTCAATTAAAGTATTACAAAGAACTAACGAAAGAATTAAAGCAGCAGATTCGGGATATTATCATTTTCTATCAGAGGAAGCTCAAATCGCAGAAAGGTTTAATCAGTATTTGTGAGTTTGAAAACAGGGAAATTGAAATTACAGAAAATGGAAAAACAAAAAAGAAAACAGTCGGGCTAAAAGTGGCGCCAAAATCATCTCCCTTGTTTCAGGAATTTAAAATCTGGCAGGTTCTGAATAATTTACAGTTTCAAAATGCAGAAACAAAGGAAATATTCCCAATAGATTTAGATTTCAAGCAATCTATTTTTGATGAAGTCAATATAAAAGGAAAACTTTCTGCAAAAGATGTTTTAGATCTTGTTGGATATTCAGGAAAAGAATGGAAAACTAATTTCAAAGATATTGAAGGAAATTATACTAATGAAAGTTTATATACTGCTTTTCTAAAGATTATTGCCAATGAAGGGATAGAATTTCCAAAAGAATTTAAATTAACCATTGATGACGAAATTAAAGTTTCTAAAATAATTGCTTCTGCAGAAATTATAAAATTATTTGTCAGAGAAAAGTTTTCAGGATTAGGAATTGATACTTCTGTTCTGGATTTTAATCCCGAATTGGAAGGAAATGATTTTGAAAAACAGGCTTCTTATCAGCTATGGCATTTACTGTATTCTTATGAAGGCGATGATTCTCCTTCCGGAAACGAAAAATTGTATGAATTATTGAAGGGGAAATTTGGATTTAAAAAAGAGCATTCCAAAATATTAGCTGAAATTGGTTTTCCTCAGGATTATGGAAGTTTGAGCTCAAAGGCGATGCGAAAGATTTATCCTTACATTAAAGAGCATAAATACAGTGTAGCCTGTAATTATGCAGGTTACAATCACTCTAAAAATTCTTTGACCAAAGAGCAATTGGAGAATCGAGTTCTGAAAAAACAATTGGATATTCTTCCTAAAAACTCTTTACGAAATCCAGTAGTTGAAAAGATTTTGAATCAAATGATCAATCTTGTCAATGAAATTTCAAAGGAATATGGAAAACCTGATGAAGTAAGAATTGAATTGGCGCGAGAACTCAAACTAAATGCGGAAGAACGTGCTACAATGACTTCTGAAATTAATAAAGCCACTATACAGCATCAGAAATATGCAGAAGTTTTGCAAAGAGAATTTGGCATAAAAAGTCCTTCAAGAAATGATATTATCCGCTATAAATTATACTTGGAGTTGGCAAATAACGGTTTTAAAGATTTATACACAGATGTAAAAATTGAAAGAGAAAATTTATTTACAGATAAATACGATATCGATCACATCATACCACAATCCCGATTTTTTGATGATAGTTTTTCCAATAAAGTCTTAGTTCCAAGAAGTGCTAATCTTAAAAAAGGAAATTTTACGGCTTTCGATTATCTTGAAAATGAAGGAAAAGAAAAATTAGAGAAATTTCTTAATGTCATAAAAGATCTTTATGATAAAGGTTTTATCACCAAAGCGAAATATGAAAAGCTACAGAAAAAAGGCTCTGAAATAGGAGAGGGATTCATTGAAAGAGATTTAAGAAATACACAATATATTGCCAAAAAATCTAAGGAAATCCTTTTTGGAATTACTAATTCTGTGGTTTCCACTTCGGGAAGAATAACAGATAAACTTCGGGAAGACTGGAATCTCGTTAACACAATGAAAGAACTTAATCTTGAAAAGTACAGAAAATTAGGCTTGACGGAATTAATTGCAAATTCCAAAGGTGAGGAAAAAGAAAGAATTATTGATTGGACGAAGAGAAATGACCATCGTCATCACGCAATGGATGCTTTAACGGTTGCTTTTACCACCTATAATCATATTCAATATCTGAATTATTTGAATGCGAGAAAAGATGAAAAGCATAAAGAACATCAAAATATCTTTGCTATTGAAAACACAATTACAGAAATTGTAGAAAAGAAAAACGGATCAAAAGAAAGAAAATTCAAATTACCTATTAAAAATTTCCGTACTGAAGCAAAAAAACAATTGGAAGAAGTTTTGATTTCTCATAAAGCTAAAAATAAAGTAGTTACCAAAAACATCAATAAAATTAAGAAAAAAGGAAGTGTAATTGCGAAAACAGAGCTGACTCCGAGAGGACAGCTTCATAAAGAAACAATTTACGGAAGTTCGAAATTTCTTAAAACAAAAGAAGAAAAATTATCTGGAAAATTTAATCTAGAAACGATTCAGAAAGTTCAAAATGAAAAATATAGAAATGCTCTGCTAAAAAGATTACAGGAGTTTGGCGGAGATTCTAAAAAAGCATTCACAGGAAAAAATGTTATTTCTAAAAATCCAATATTTCTTAATGCTGAAAAAACTGAACAATTACCTGAAACCGTAACTTTAGCTTGGTATGAAACAGGCTATACCATAAGAAAAGTTGTTAATCCGGATAATTTTAAAGATTTTAAAAATATTGAAAAAGTTATTGATAAAGGAGTCCGTTATATTTTAACTGAAAGATTAAAAGAATTTAACGGAAACTCTAAAGAAGCCTTTTCCGATTTAGAAAAGAATCCGATCTGGCTTAACAAGTCAAAAGGAATTTCAATAAAGACGGTTACTATTACAGGAATTAATAACGCCGAAGCTTTACATTATAAAAAAGATCATTTAGGAAAAGAAATTTTAGACGAAAATAGTCAAAGGATAGCCGTTGATTTCGTGAGTACAGGAAATAATCATCACGTTGCAATTTATGAAGATGAAAATGGAAACTTACAGGAGAAAGTTGTTAGTTTTTATGAAGCCGTTGAAAGAGTAAATCAAAATTTATCAATTATTGATAAAGAATACAATGCTGAATTAGGCTGGAAGTTTTTATTTACGATGAAACAGAATGAAATGTTTTTATTTCCTTCTGAAGATTTTGATCCGAGAGAAGCAGATTTATTTGATAATAAGAATTTAAGTTTGATTTCTAAGAATTTGTTCAGAGTACAAAAGTTTACAATAAGAGATTATTTTTTTAGGCATCATCTCGAAACTACGGTTGAAGATAATTCTGCCTTGAAAGGTGTTACCTGGAAAAGAGAAGGATTGAGCGGATTAAAAGGTATTTTAAAAGTTCGTCTGAATAATTTGGGGAAAATAGTTCAAGTAGGAGAATATTAACGCTTTACAATATGATCACCCGCTCCATTTACATTGGCAACCCCGCTTATCTCAAGCTCAAAGACGAACAGCTTAAAATCCTCTGTCCGGAAACCAAAACAGAGAAGGGGAGTGTTCCTGTGGAAGATCTTGGATTATTGATGTTGGACCATTTTCAGATTACCATTTCGCACCATCTGATTCAGAAAATGATGGGAAATAATGTAGTGGTGGTAAGTTGTGATTCTCACCATTTACCGCACGGAATTATGTTGCCACTTTACGGACACACAGAACATTCTGATAGGGTAAAAGACCAGTTGGAAGCCAGCGAGCCTTTAAAAAAACAGCTTTGGAAACAGACGGTAGAATGCAAGATTGAAAACCAGAAAAATGTCCTGATGAAACTGGGGAATTATTACGAACCGATGATTGAATATCAGAGAAATGTAAAATCAGGCGACGTCACCAATATGGAAGGCATTGCGGCGCAACATTACTGGAAATATCTGATCAGTCTTGATTTTTTGAGACAACGTTTCGGGGATTCTCCCAACCAATTCTTTAATTTCGGTTATGCCGTTCTCCGGAGTATTGTTGCAAGAGCTATCGTGGAAACTGGGTTGCTGCCCGTTCTTGGGATCTTTCATAAAAATAAATACAATCCATATTGCCTTGCTGATGACTTGATGGAACCTTACCGTCCGTTTGTTGATTTATTGGTGATGCAGTGGCTGAAAATTAATCCTCAAACTGAAGAGCTGTCAAAAGAATTCAAGGCACACATTCTGCAGATTGCCACAAAAGATGTACGTATTGATGACAAAACAAGGCCATTGTTAGTCGCTGTCAAAACGACGGCCTCATCGCTTTACAAATGCTATACCGGTGAAAAACGGCTGATCTCTTATCCTGAACTGATATGAATGCCGAAAGGTTTAATGCATACCGAATTATGTGGGTTTTAGTATTATATGACCTCCCGACCGAAACGAAAGCAAATATGAAAGATGCCAATCGTTTCCGGAAAGCGCTTATCGATGACGGATTTATGCTGTTCCAGTTTTCGATGTATGTGCGTCATTGCCCAAGCCGTGAAAATGCTGATGTGCATATCAAAAGGGTGAAGTTTATGCTGCCTAAAGCAGGGAAAGTTGCCATCATGTGCATTACGGATAAACAGTTTGGGGATATCGAGATCTTTTTTGCCAGGAATAAAGAAGAACCGCCTCCAACCTTTCAGCAACTCGAATTATTCTGATTTTTTAAATTCTAAATCATAAATAAACCCACTGCAATTCAGTGGGTTAAATGTTGAGGTTGTGTTGTATCCCAAAGATACGGATAAATGAAAGCAATTCACAACAATTAGGCTATAAAGGTTTTAAACAGTTGGGTTGTGTTGTATCCCAAAGATACGGATAAATGAAAGCAATTCACAACTTACTTCCTGCGGGCTTATGGATTTATCCGGTTGTGTTGTATCCCAAAGATACGGATAAATGAAAGCAATTCACAACTACACCCTTTAAGTTATATACAGCCGTTAAGTTGTGTTGTATCCCAAAGATACGGATAAATGAAAGCAATTCACAACGATATCAATAGACTTACTGTATCTCAGTTAGTTGTGTTGTATCCCAAAGATACGGATAAATGAAAGCAATTCACAACGGAGATTAGATTCTTGCTTATATTTATACTGTTGTGTTGTATCCCAAAGATACGGATAAATGAAAGCAATTCACAACTATATGGGGAGCTTCCATCAAAATTATATAGTTGTGTTGTATCCCAAAGATACGGATAAATGAAAGCAATTCACAACCTAGCTGAACAGTATCTAGACCTTTCAAGCGTTGTGTTGTATCCCAAAGATACGGATAAATGAAAGCAATTCACAACGCCATCCCTCAAGAATCCACACCTAAAAGCGTTGTGTTGTATCCCAAAGATACGGATAAATGAAAGCAATTCACAACGTAATAGGCTTTTTTGTCTCCAATGCTTTAGTTGTGTTGTATCCCAAAGATACGGATAAATGAAAGCAATTCACAACACTCTAAAAAAGAGTTATTCAAGGCTCTTTGTTGTGTTGTATCCCAAAGATACGGATAAATGAAAGCAATTCACAACTTATCCTTGGTGAGTCAAGATTCCACGCTTGTTGTGTTGTATCCCAAAGATACGGATAAATGAAAGCAATTCACAACTATTTCTCCTAAGAATTACAAAACTTTTACGTTGTGTTGTATCCCAAAGATACGGATAAATGAAAGCAATTCACAACCTATGGATATAATTATAACTATGTAATACCGTTGTGTTGTATCCCAAAGATACGGATAAATGAAAGCAATTCACAACTCAGCCCATGTAATACCCAGCGGATTAACAGTTGTGTTGTATCCCAAAGATACGGATAAATGAAAGCAATTCACAACTGTGTGCCGATGAGGTGCTAGACGATTACCGTTGTGTTGTATCCCAAAGATACGGATAAATGAAAGCAATTCACAACTAATGAGTACATAAGTATATAAATTTATTTGTTGTGTTGTATCCCAAAGATACGGATAAATGAAAGCAATTCACAACTAAATGGGGACATCTTTTTCCCTTACAACTGTTGTGTTGTATCCCAAAGATACGGATAAATGAAAGCAATTCACAACACGCGCAGGTATTCTAAATTTGGATGCTCTGTTGTGTTGTATCCCAAAGATACGGATAAATGAAAGCAATTCACAACCGGCAAAGTAAACTATCTCCCAAGTAGGATGTTGTGTTGTATCCCAAAGATACGGATAAATGAAAGCAATTCACAACGGCTCACTTCCTCCGGCCATGAAACCACCAGTTGTGTTGTATCCCAAAGATACGGATAAATGAAAGCAATTCACAACTGGTCAACCGAATAAAGTTGAAGCTGGTAAGTTGTGTTGTATCCCAAAGATACGGATAAATGAAAGCAATTCACAACGGGATAAGAGAATTTTTTAAAGAGGTTACTGTTGTGTTGTATCCCAAAGATACGGATAAATGAAAGCAATTCACAACTGGTCAACCGAATAAAGTTGAAGCTGGTAAGTTGTGTTGTATCCCAAAGATACGGATAAATGAAAGCAATTCACAACGGGATAAGAGAATTTTTTAAAGAGGTTACTGTTGTGTTGTATCCCAAAGATACGGATAAATGAAAGCAATTCACAACTGGTCAACCGAATAAAGTTGAAGCTGGTAAGTTGTGTTGTATCCCAAAGATACGGATAAATGAAAGCAATTCACAACTGGGTAGCATATCAGCATGATACTAATATTGTTGTGTTGTATCCCAAAGATACGGATAAATGAAAGCAATTCACAACTGCTTATACTCTTCATCACGAAGTTCTAGAGTTGTGTTGTATCCCAAAGATACGGATAAATGAAAGCAATTCACAACTATCTTTACAACATCAAACAAACAATAAAAGTTGTGTTGTATCCCAAAGATACGGATAAATGAAAGCAATTCACAACTATCCCTGTGTACTACTACGTAATGAGTACGTTGTGTTGTATCCCAAAGATACGGATAAATGAAAGCAATTCACAACCCGGCTTCGGCTTCCATTCAACAACAACGAGTTGTGTTGTATCCCAAAGATACGGATAAATGAAAGCAATTCACAACCACGTTGTGTTTGCGAAATGGTGCAATCCGGTTGTGTTGTATCCCAAAGATACGGATAAATGAAAGCAATTCACAACTGGTCGCAAATCAAGCATTATTGGAGTGAAGTTGTGTTGTATCCCAAAGATACGGATAAATGAAAGCAATTCACAACGCCGTCTTTGAAAAGTTCGGCAATCTTCCCGTTGTGTTGTATCCCAAAGATACGGATAAATGAAAGCAATTCACAACGGTTAAGGCGCAAGGCTTTGAAATGTTAGCGTTGTGTTGTATCCCAAAGATACGGATAAATGAAAGCAATTCACAACGGTTAAGGCGCAAGGCTTTGAAATGTTAGCGTTGTGTTGTATCCCAAAGATACGGATAAATGAAAGTAATTCACAACTGTATTTCTTTTCTGAACCTTTGCCACATCGTTGTGTTTTATCCCAAGATCTTTTATCCATCATAGTTATTTTATGTCCAAAAATAGATTCTGAGAATAGCATTAACAATAATTATACTTTTGCTGAAACAAATACTTCGTCTGTTGAATCTTTTGAGATTTGTTCTTATGGTAAGGTTCATTCTTTCAATTGAATTTGTTCCGAATCGTTGGGTTGAATGGACTTCTTTAGGAATTAAATATTGGTAATTTCTAAGTTTGTCTGTATATACCTTTTCTGCTTGTGAATTAATTAAAGTTTTAATAATTGTCTTTAAAGTTTTATTAGTTCTTTTTCCCACATGAAAACTTACAATTTTCTTAGTTATTTTATTAATGGCATAAGCCAACCACATCTGGTTTGATTTATTACCGATATAAAATCTCATTTCATCTAATTCGTAGGATTGATGGAAAGGAATTTCTGGCGTAGAGATCTGATTTGAGATAAAAACCATTCTTTTAAGTAAAGTGGTTGTTGATATTTGTAGCACTCTCGCTATACTTCTTAAACCTAATCCCTCTTTTGTTAATTGAATAATTTGGGAATTAATATTCTTCTCATAAGCTTTATAACTGTAAAATTCTATAAACCTTTTATGGCAGTTTTTACAGAAATATTGTTGTTTGCGGGTTTTGGTAGTTCCGTTTTTTACAATATTTTTAGAACAGCAGTTAGTACATATTCCTGCATCACTAACTTTGATACACGAGGAATGATCTTCAATCATTTAGGAATGTTTTTATCGACAAAAATAAACAAGAGTAGGGAATACCTACTCTTGTTTTCTATTAATTTGTTTTTAATTTTTATTGATTTTCAATAGGTTAATGATTTCGTATTATGCCATCACTAACTTTGATACACGACCGCTTGATGGCAGAAGAAATCTGCCCTCTTTGCTTGCTTAAAGAATTAAACTGAAAACGAAAACTTTGCTTTATATTTCTTGTGGAATTAAGCTATTTATTAATAACCTGAGTTCGGGATAAGAGATATTTAAAATAATTTATTTTCAAATTAAAATTATTTTATCACAAAGAGAAACAAAGAAATATTTAATTTTTGAAACGCTTTTAAGTTAAACGATGCCACTTCGTTTATTAAAGTAATACAAGAATTTTGTATTACTTTAATAAGTTTCACGCCTTTGTATATCTTAAATTTTTAAAAACATTGTGATTAATGTTTTTGTTTAGCTTTGCGTTTTTATATAAACTTATCCAGAACTCAGGTTAAATATATCCAAACCCATTGTGTATTTTATTCATTTCGTCACTTCGAGTAGATTTTTACAAAAAATCATATCGAGAAGTTTGTGATTTGAGGACAAATTTAATTCCCGATACATTTTCTTCACTTAAAGTTCGAATTGACGAATCGTATTCAAAGATCTTTTTTTAATCCTTGATAGCTCTTTAAACACATCATAATGGTTAAAGAAATAACATTTTAAAAGATGATCGGTAATTTTCTATTAATTTAAATCGTTTAGTGGAATGTTTCCCAAACACGTCTTATGATGATTTCTGTTAAATAAGCTCATTATGAATTTGTTAATTAACAAAACTTATTAGCGAGTATTTCATTAAAAATCACTACTTTTGCACCCGTAAAAATCTTTTATGCAAAACATTAGAAATATTGCGATCATCGCACACGTTGACCACGGTAAGACCACCCTGGTTGACAAGATCATCCACGCTACCAATATTTTCAGAGAAAATCAGGAGAGTGGGGAGTTAATTATGGATAACAACGATCTTGAAAGAGAAAGAGGGATCACGATCTTATCCAAGAATATTTCTGTTACTTATAAAGACACGAAAATTAACGTAATTGATACACCCGGTCACGCCGACTTCGGGGGAGAGGTAGAAAGAGTACTGAAAATGGCAGACGGGGTAATCCTGTTGGTGGATGCCTTCGAAGGGCCAATGCCACAAACCAGATTCGTACTTCAGAAAGCACTGGAATTAGGATTAAGACCATTGGTGGTAATCAACAAAGTAGATAAGCCAAACTGCCGTCCGGATGAGGTTCATGACCAGGTATTTGACCTGTTCTTCAACCTTGATGCAACGGAAGAACAGTTGGATTTCCCAACATTCTACGGATCTTCTAAACAAGGTTGGTTCAATACTTCTTTAGAGCAGACTGAAGATATTTTACCATTATTGGATGGGATCCTGCAGTATGTTCCGGCACCGGTAGTAACGGAAGGAAACCTTCAGATGCAGATCACTTCGCTTGATTACTCTTCTTTCTTAGGAAGGATCGCCATCGGTAAAGTAACCAGAGGAGAGCTTAAAGAATCCCAGTGGATCGGTCTTGCCCAGGCAGACGGTAAAATTGTAAAAGGAAAAGTAAAAGAATTATATGTTTTTGAAGGATTAGGAAAGAAAAAAGTAACCGAAGTACAGGCAGGAGATATCTGTGCGGTAGTAGGTTTCGATGCTTTCCAGATCGGGGACTCATTTGTAGACCTTGAAAATCCTGAGCCATTGGAAAGAACAGCCATTGATGAGCCTACGCTGAACATGACGTTCTCCATCAACAATTCCCCTTTCTTCGGGAAAGACGGTAAATATGTTACCTCTAACCACCTGAAAGAAAGATTAACCAAAGAATTAGAGAAAAACCTGGCATTAAGAGTTCAGCAGACGGATGATGCCAACACATTCCTTGTTTTCGGTAGAGGGATCCTTCACTTATCGGTTTTAATTGAAACAATGAGAAGAGAAGGGTATGAAATGACCATCGGACAGCCACAGGTAATCCTGAGAGAAATCGACGGCGTAAACTGTGAGCCTTACGAATCATTGGTAGTTGACGTTCCTGAAGAGTATGCATCAAGAGTAATTGACCTTGCAACGCAGAGAAAAGGTGACCTTCACATCATGGAAACCAAAGGAGAAATGCAGCACATGGAGTTCGAAATTCCTTCAAGAGGATTGATCGGATTACGTTCTCAAATGCTTACGGCTACTGCTGGTGAAGCGATCATGGCGCACCGTTTTACAGAATACAAGCCTTTCAAAGGCGCTATTCCTGGAAGAAACAACGGGGTATTGATCAGCAAGACCCAAGGGCCGGCTACCGAATATTCCATCAACAAACTTCAGGACAGAGGTAAGTTCTTTGTAGATCCGGGAGAGGAAATCTATGCAGGAATGATTATTGGTGAACAAAACAAACCTGGTGACCTTGTCGTAAACATCGTTGAAGCAAAACAGCTGAACAACATGAGAGCGGCAGGTAAAGATAAAGATACCGGGGTAGCACCAAAAATCTTATTCTCTCTGGAAGAATGTATGGAATACATCCAGGCTGACGAAGCCATCGAGGTAACACCAAACTTCATCCGTATGAGAAAGAAAATCCTTTCCGAAGAAGAAAGAAAAAAAGTGGAAAGATCAGCGAAAGCGTAATCAACCCTTTATATATACAAAGCTCCGAATTATCGGGGCTTTTTTGTTTAAATAATACCAAGAAGTACCTCTGAATTAAAAAGATCCGCGTCATCTGCAAAATCAGCGGGAGTTAAATTCTAAACTTCTTCCCGAAGGATTTCACTTTTATCATACACCAAACGCTGAATTTCCGAAACTTTTTTATTGAATCGCAAAGCAAGACAAAGTTTTTTGTATAAATGTTGCCTATTTCAAGGTGAACAAAAGCATTTCATTTATTAAAGTAATACAGGTTTTTATTATCTCGTTGTTTTACAATGCTAAGCGAACAAATAAACCTTCGCGGTCTTCGATAATTAGAACGCCTTAGCGAGCTTAAAAACCGTTAGTATTTAAAAAATCTTTGTGCTCCTTGTGCTAGAACAATAAACCGTTAACAATATTTCCTTGTTTTACGATGCTAAGCGAAGCGGCTTCGTTTATCTTAAAAGCAGTTGGTAGCCAAAAAAAGTCTTCGTCTGCCTTTGCTATTAAATTTTTGCAATTAAATAATAACAATCAAATTAGTTAAATATAAAAAACAACTTTTAAAAATCTGCGTCATCTGAAAAATCAGCGGGAGTTAAATTCTAAACTTCTTCCCGAAGGATTTTCACTTTTATCATACACCAAACGCTGAATTTCCGAAACTTTTTTATTGAATCGCAAAGCAATACAAAGGCTTTTGTATAGAATGCTACCTAATTTCAAGGTAAACAATGGCATTTCATTTATTAAAGTAATACAAGTTTTACAACTTCCTTGTTTTACGATGCTAAGCGAAGCGGCTTCGTTTATCTTAAAGCAGTTGGTAGTCAAAAAAAGCCTTCGTCTGCCTTTGCGATTAAATCTTCGCAATTAAATAATACAATCAAATTAGTTAAACATAAAAAAACAACTTTTAAAAGTCTGCGTCATCCGCAAAATCGGCGGGAGTTAAATTCTAAACTTCTTCCCGAAGGATTTCACTTTCATCATACACTAAACGCTGAATTTCCGGAACTTCTTATTCAACCGCAAAGCAATACAAAGGCTTTTGTATAGGATGCTACCTATTTCAAGGTAAACAAAGACATTTCATTTATTAAAGTAATACAGGTTTTTATTATCTCGTTGTTTTTACAATGCTAAGCGAACAAATAAACCTTCGCGGTCTTCGATAATTAGAACGCATTGCGAGCTTAAAAATAGTTAGTATTTAAAACATCTTATGCTCCTTGCACTAAAACAATAAACTGTCAACAATATTTCCTTGTTTTACGATGCTAAGCGAAGCGGCTTAGTTTATCTTAAAAGCATTTGGTATTCAAAAAAAGCCTTCGTCTATCTTTGCGATTAAAAAAAACAGATTCTTCGCGCTCTTTTTTAAGTAGAATGCCTTTGCGAACTTAAAAACAGTTAGTATTCAAAAACTCTTAGCGTGTCTTAGCGTTTTAAAAATATTGCAGTATCGAGATGCTTCCAGCATGACAATCTCATAATAAAAATAAAGCTTTTCAGCATACAAATATGTGAAAACTTAAAATAGTTTACCCAATGAGATCTGCGTCATCCGTGAAATCAGCGTGAGAATAAAACTTAATTTCTTTTAGAAATCCTTCGCGGTTTTCGCTGAGTAGAACGCCTTAGCGAACTTAAAAACAGCTAGTAGTTAAAAAAATCTTAGCGACCTTAGCGTTAAAAACAATAATTGTTTCATTTTATTATTGTAATTTAAATCAACAAAATAAATTAATGTAGTTTTGCAGATATGAGAATAAATTACTTAAAACTAATCATATTATCAGGATTTTTTACATCAATGGTGTCTTGTTCGACCCAAAATAATGCAGTAAAAGCTTCCACCCCAACAAAAACTCCTTCAAACACTAAAAACAATACTCCGCCTTCAGGTCCGAAACCGGAAGCTGCAATTCCTCCCGATGAGACATTCAGAACGGTACTTCCTGACATCAAAAGAGAATTTCGTGGAGCCTGGATTGCCAGTGTGGCCAACATCAACTGGCCTTCGAGAAACAACCTATCCGTAGACCAGCAGAAAGCCGAAGCGATCAGTATGCTCGATATGCTGAAAGACAATAATTTCAATGCCGTGATCTTCCAGGTGCGGCCTTCTGCTGATGCCTTATATACAAGCAATATTGAACCGTGGTCGTATTTCCTTACAGGCCAGACCGGATTGGCTCCCTATCCCAATTATGATCCTCTGCAGTTCTGGATCGACGAAGCCCACAAAAGAGGACTGGAGCTTCATGTATGGCTGAATCCGTACCGTGCGCACCATTCCAACGGAGGCTCACCAAACGGTCTGTCGATGGTGAATAAGCTGTCGGATATGGTGATCAGATTAAAGAACGGAATGTATTGGTTTGATCCCGCAAATCCCAAAACACAGGGACACGTTTCTAATGTGGTAAAAGATATTGTTACGCGCTATGATATTGATGCGGTACATTTTGATGACTAT</t>
  </si>
  <si>
    <t>MTKNILGLDLGVSSIGWAYVQEDSKNYENSKIIKLGVRVNPLTVDEQLNFEKGKPITTNAGRTLARSARRNLQRFKLRRANLIDILKKNHILKESDLLAEVGKNSTFQTQELRAKAAKEKIELSEFARVLLLINKKRGYKSSRKAKNEDEGQIVDGMAVAKKLYEENLTPGEYSYQLLQQGKKQLPDFYRSDLQAEFDKVWSFQKQYYSEILTEDLYKELQGKNKNATWATLKEPFSLVGIKQTGTMQEKKVEKYFWRSEAVKRQLDFESLAVVFQEINSNLNNASGYLGAISDRSKELYFHNQTVGEYLFQQLKVNPHTKLKNQVFYRQDYLDEFEKIWETQLKYYKELTKELKQQIRDIIIFYQRKLKSQKGLISICEFENREIEITENGKTKKKTVGLKVAPKSSPLFQEFKIWQVLNNLQFQNAETKEIFPIDLDFKQSIFDEVNIKGKLSAKDVLDLVGYSGKEWKTNFKDIEGNYTNESLYTAFLKIIANEGIEFPKEFKLTIDDEIKVSKIIASAEIIKLFVREKFSGLGIDTSVLDFNPELEGNDFEKQASYQLWHLLYSYEGDDSPSGNEKLYELLKGKFGFKKEHSKILAEIGFPQDYGSLSSKAMRKIYPYIKEHKYSVACNYAGYNHSKNSLTKEQLENRVLKKQLDILPKNSLRNPVVEKILNQMINLVNEISKEYGKPDEVRIELARELKLNAEERATMTSEINKATIQHQKYAEVLQREFGIKSPSRNDIIRYKLYLELANNGFKDLYTDVKIERENLFTDKYDIDHIIPQSRFFDDSFSNKVLVPRSANLKKGNFTAFDYLENEGKEKLEKFLNVIKDLYDKGFITKAKYEKLQKKGSEIGEGFIERDLRNTQYIAKKSKEILFGITNSVVSTSGRITDKLREDWNLVNTMKELNLEKYRKLGLTELIANSKGEEKERIIDWTKRNDHRHHAMDALTVAFTTYNHIQYLNYLNARKDEKHKEHQNIFAIENTITEIVEKKNGSKERKFKLPIKNFRTEAKKQLEEVLISHKAKNKVVTKNINKIKKKGSVIAKTELTPRGQLHKETIYGSSKFLKTKEEKLSGKFNLETIQKVQNEKYRNALLKRLQEFGGDSKKAFTGKNVISKNPIFLNAEKTEQLPETVTLAWYETGYTIRKVVNPDNFKDFKNIEKVIDKGVRYILTERLKEFNGNSKEAFSDLEKNPIWLNKSKGISIKTVTITGINNAEALHYKKDHLGKEILDENSQRIAVDFVSTGNNHHVAIYEDENGNLQEKVVSFYEAVERVNQNLSIIDKEYNAELGWKFLFTMKQNEMFLFPSEDFDPREADLFDNKNLSLISKNLFRVQKFTIRDYFFRHHLETTVEDNSALKGVTWKREGLSGLKGILKVRLNNLGKIVQVGEY</t>
  </si>
  <si>
    <t>1262792.PRJEB817.BN593_00816</t>
  </si>
  <si>
    <t>MKTDYFMGLDMGTGSLGWAVTDSSYHLCRAHGKDLWGVRLFETAQTAEERRVFRCNRRRLDRRKRRIQLLQDIFAPEIYKIDPGFFLRLKESRYLPEDKKNLEGKTPELPYALFVDKKYTDKDFHKEYPTIYHLRLRLMQDRTPADVRLVYLALHHLIKHRGHFLFAGIEADKVTDFSAAFSEFLRIVQEQELDISFTPDEESSQIIKETLQNTNFTRSKKSTELIKGLKASTGCEKALLKLISGCKVKLSAVFDDPGCDAYEKPQVCFAESSYEDYAAILEDELEDRFIVIAAAKALYDWSVLVNILGEASTVSEAKVGIYEKHRRDLKYLKHLVKTNLTREDYQDLFVKAGAKKNNYCAYIGMTKKNNKKVVLEEKRCTKEDFYAYLKKEIYSKVQENPEAEYLLEELEKGTFLPRQVSKDNGVIPYQLQFLELQKILKNAVEYLPFLKEESEKIQQIMTFRIPYYVGPLNGKKEGQNTFAWAVRKNNEPVYPWNFEEVIDTEASAEQFIRRMTNKCTYLPGEDVLPKESLLYSKFMVLNELNNLRINGTKISVELKQELYEKLFQRYRKVSAKKLRDYLVRNGITEKDAEISGIDGDFKGTLRAYHDFKEKLTGVELTEAEKETIILNITLFGEDKVLLKKRMQRLLPNLTEGQKKAIVTLNYSGWGRLSREFLEEVQAPNPESGEILSIIRALWETNANLMQLLSNQYGYQEILEQMRADWTGHKLDYQTVEELYVSPAVKRQIWQTLQVVKELKKVMGGEPKRVFLEVAREKMESGRTVSRKKHLKDLYLSCKSEERNWLAELDRHEEHSYRSDRLFLYYTQKGRCMYCGKPIDLGHLWDVNMYDIDHIYPQSKVMDDSIRNRVLTCRTCNAEKTDHYPLKAEIRQKMRPFWDSLKAGNFIEEEKWKRLIRSEEFTSTELAGFIERQLVETRQSTKAVADILKQAMPETEIVYVKAKNVSAFRQDFNFVKNRDVNDFHHAKDAYLNIVVGNTYFVKFTKNASWFIERNPGRSYNLKRMFTSDYDVMSNGEIAWKAGNSGTITTVRKMMKKNSVLFTRRSFEVSGGLFDQQLMKKGKGQVYVKSGDERLRSIEKYGGYNKATGAYFMLVESEGKKGVKKRTIEFVPLYRKAELEASEEKMLEYLRTEIGLKEPHVLLHKIKTDTLFQADGFKMHLSGRTGKQLVFKGANQFLVAEDYERLLKKVGKVTEQLKTNKNYKINDYDGITEEGLKALYSEFLSKLQKAPYGNRLGTQAETLENGKEKFDKLSLENKCQVLSEILHLFQCNSSAADLSKLGGPGHGGILVLSNEITKCNKISIIHQSPAGIYEQEIDLKTL</t>
  </si>
  <si>
    <t>109790.SAMN06163224.BUE77_06805</t>
  </si>
  <si>
    <t>GCF_001936235.1</t>
  </si>
  <si>
    <t>Lactobacillus jensenii strain SNUV360 chromosome| complete genome.</t>
  </si>
  <si>
    <t>GTTTTTCAACTTACTGATTTAACAACCTTCTAAAAC</t>
  </si>
  <si>
    <t>ATTTCTTGGCTATTAAATACTTCTTCCTTGCATAATATCCAATTAATACTATCCATCCCAAAATATTTATTGCCAAAAGAATATTAAACCAAAGTGGGACCATGAATTTCAAATTAACCGTATTTTCGCCCTTTTTCTGGACTATAATTGGTGCTCCAATATCATTTTGATTAATCTTGTTTTTCTTTTTTCCATTTACAATCAATCTAGATTGCTTGTACATCACTAGTGGTAAAGTTACCTTTTTTTGCTTCTTAGCTCTCCAGCGTAACGTCAAACTACCATCTCTATTTACGATATGCTGATACTTCTTTCTCACAGCAAGAATTGCTCTATATTTTTCAACAACAACTCGTGATGGCATCTTCTTATTTAGTGGCAAATAATCAGGTTGAGCATTTTCATATAAATCAAATATTCCAGTTTGTGATTGTGTCCATTTTTTTACATAGTCTGGACTATATCTCATTTGTGTAACTAAGGAAATTGAATTCTCACCATTTTGTCCTTGAGCTGTATCAAGAACAACTTTATATGTTGAAAAACAGGCTTGAACCATAACAAAAATTGAAAATATTACTGCATAATTCCATTCTTTATATGATTTCTTTTGCTTTGCATTTGTCGCAAAGGTATATGCCAATCCCAATAAAATTAAAGGATATGCTACTGATGTTAGACGGAAAGGAAATTGGAAAATTCCAGAAATAATTGGTAATTTCATTTGAATCCAATTCCAGTCAAGGAACCATTTAGAGCCAATTAATAAAAAGCAATATCCTATAAAAGTAACTACAAAATTATTAAATTGCTTTTTACAATGTAATACAGCATAAATAAACTGACCTGTAAAAAGTAGAAGTGCACTTGGAAAAATAAACTGTCTAAAGGCTTGGAAATGCGATAAATGAATTGTAAACATTCCCATGTTAACTGAATATGGAGTCGCTATAGTATTTTGAGAATAAATTACTAATAATCCACCCCAAACGCTAGCAGTTAAAATTATGGTTCCAACTGCCACCTTAAGTAAATCGATGATAAAAGACTTTTTATCTTGAGTTTTAATAAATGAAATTAATACTACTGGTGCTAAAACCAATACTATCAATAATGTTGAAAGTAAATGAGTATTAGCAATTAAACTAATGCATGTCATCAATCCAACAACGTGAATTGGCTTTTCTTTATCCTCTAATAGATTTACTACCTGGATCAATAAATAAGGAATAAAAACTCCACCCCAAGCAGAGAAATTCATCCCTTCAATCCAGGAAGGAATCATACCAGTATTTATGTACAATAAAGCTAGTATTACAGATACATTTTTTGGTGCTTTAACTTTTTGAGCAAGTTTATACATCCCAATAGCAGCAATGAAATTTAGCAAAATATTGGTAATAACTTCATATTGATACCAAGTCTTAGCTACAAGTAACAACATACCATTGAGATAAGCAAATAAAGGACCATACAGCGCATTGATGACTTTTCCAGTTTGCTCGAAAGTAAAGTTAGTCTGGAACCAATTAAACTTTCCCGTCATTAGTTGCGCTTTTATGTCATAAAATCTCGCAAAATGGAAATAATTATCAGCACCCATATTGGTTGAATGCACAGCAATTTGGACATATAGAGTTGCAATTATTACCAAGAAAATCAGAGAATACGGTAATAATTCCCTGAAGTATTTCTCTTTCAACTTTTTCATTTTAACCTCCAAAGCATTTTATCAATAATTCTACCCCGAATAATTATAAAATGCTAAATTAATATTCCTTCTAGATGGTCCATTTCATGTTGACAAATTTCTGCCGCAAAACCTGTCAAAGTCAACTCTTGATTTTCCCATTTTTCATCTAAAAAAGCAACTTTCACTTCTTTAAATCTAAGGGTATTGCGACTTCCAGATAATGATAAACAACCTTCACTAACTTGATATGGATCCTTACGTTCAAGTATTACCGAATTAAACATTACTACATTAAGGAAGCCAATATTAACAATAATTACTCTTTTCGAATATCCAATCATGTTAGCTGCCATACCAACACAGCGTTCTTTATTAGCTTGTAAAGTATCTCTTAAATCTTGTCCAATCGGTAAATCCGCCTTAGTCGCTGGCAAAGACTTTCTTTTTAAAAACATTTCATCTTTAACTATCTCTTTAATCATCAAAGCACCATCCCATTAATTCTTATTCATATAATATTATCATAAAAAAAGCGACCCATTCAGGTCGCCTTTTTGTCTATTTAATTATTACCAGTCATAATCCTCAGTGTCAGCTCTACCTAATCCAGTCGCATGGTCAAGAATAATTCTTTGTTCATAGCGAGCTACATTACGCTTAGTAGCTTTAACCATATCTGGATTTACTGAAACGTAATCAATACCACTCTTTACCAAAAACTCAGTAAATTCTGGATATTCTGATGGAGCTTGACCACAAATTGAAACAGTCTTTCCATCCTTATGTGCTGTCTTAATTAAGTGACGAATTGCTCTCTTAATTGCTAAGTTTCTTTCATCAAATAAGCTTGATACAGTATCATTATTCCGATCACAACCAAGTAAAAGCATCGTTAAGTCATTAGAACCAATTGAGTATCCATCGATATATTGGTTAAATTGATCAGCCAAAATAATATTAGAAGGAATTTCAGCCATCATATAAACCTTGAAGTCATTACTCCGCCTCAAGCCAGCTTCAGCCATAATTTCAGTAACTTTCTTCAATTCATCAACAGTTCTGACAAACGGAATCATTACATTCAAATTGGTCAAACCATATTCATTTCTTACCTTTTTGACTGCTTCTAACTCTAACTTAAAGGCTTCAATATACTTAGGATCATAATATCTGGATGCTCCACGCCAGCCTAACAAATCAGCACTTTCATGTGGTTCAAATTTATCGCCACCTTTTAAGTTGCGGTATTCACCACTCTTAAAATCGCTAAAACGTAGAACTACTGGTCTTGGATTCATCGCACGAGCAACTTTACTAATACCATTTGCCAATTCATTTACAACTCGTTCAGGATGGCCTGTTTCAATCAAATATAATGGGTGTTGGTGAATATAAGTAGTCCATAGGAATTCTTCTCTCATCAAGCCAATTCCATCACAAGGTAAATCTTTGTAGCGGTCGACTAAATCAGGATCACCTAAATTCATCATAACGCCAGTAGCAGTTGGGGCAAAGTATTCAGCTGCAGGAGCTGAAACCTGCTTTTCTGGCTTTTTAACCATATCAGCAACAACGCCCTGGTAAACAACCCCATTTTTAGCATCAACAGTGACTTCTTGCCCATCTTTCAAAACAGCGGTTGCCTTGGCACCACGACTTGCAGTACCAACAATACATGGAATTTGCATTTCACGAGAAACAATTGCTGCGTGACAAGTCATCCCACCATTATTTGTAACGATAGCGCTAGCCTTCTTCATTGCAGGTACCCAGTCAGGAGACGTCATCAAAGTAACTAATACTTCGCCATCCTTAAACTTATCAATATCTTCAGGATTTTCAATTACGTGGACGATACCATGTTTAATACCAGGACTTGCTGGTAAACCACTAACCAAAACTTTATGATCAGTAGTCAATTTTTCATCACTAGTATCCTTAGACATTTTTCCGGCCTTTTTTCTTTGAGACCAGACAGTTTCTGGACGAGCTTGAACTAGCCATAACTTATCATTTTCATCTAATGACCATTCCATATCCATGTAACAGCCATAGTGCTTTTCAATCTCTTTAGCATAACTTGCTAATTGTTCAACTTGTTCATCACTTAAGCAAGGTTTAGTGGCAATATCTTCTGGAACTTTACGATCTTCAACCCCACCATCAGGTAAACGGATAAGTTCCACATTCTTATTATTAATCGTCTTATCGCTAATCTTACCGCTTGCTTTATCTACCACAAAGTTATCTGGCGTTACAGTACCTTGAACGATGTATTCACCTAGACCCCATGAGCCTTCAATCATAACCTTAGTATAATCGCCAGTAGCAACATTAACTGTAAACATTACACCACTAGCCTTAGAAAAGGCCATCATTTGAACAGCTGCTGATAAAGCAACTTTTTCATGTGGGAAGCCCTGCTTTACACGGTAATATGTTGCCCGATCAGTAAAGGTTGAAGCGTAACATTCCTTAACCTTTTGAATAACATTATCACGTCCATGAACATTCAAATATGTATCTTGTTGTCCAGCAAAAGATGCATCAGGTAAATCTTCAGCTGTTGCGCTAGAACGAACAGCAACGAATGGTTCATTTACCTTCATTTTCATTGCCAGCTTATCATAATTGTCACCAATTTCTTTAGCTAAATCGGCAGGCATCTTAGCAGCAACAATTAATTTTCTAATTTGACTACAAATCTTATGTAGTTCATCTGAGTCATCAACATTCTTCAAAGTTTTAAGTAGTGCATTAATTTTTTCATTTAATCCAGTTACTTTCATGAAATAGCGATATGCTGCAGCTGTAGTTGCAAAGCCATAAGGAACTGGTACATTAGTTCCTGAAGTTAATTCACCAAGTGAAGATGATTTTCCCCCGACTAAATCAACATCTTCACGCTTTAATTCATCAAACCATAATACGTTTGCATTTTTTCTTTGGTCCATAAAAATCCTCTAAAAGAAATATCTTTCTTTTTACTATGTAACCGCTTTCTAACTACACTTATATATTGCTATTTTTTTATTAATTAGTCAATATTCATGTATAGACCAATTAGCATTATTTTCAAAGTTTTTTGGTATTTGTATTAAGTTGAGAGAAAAAAATAACTCCGCTCTAAAAAAGAGTGGAGTTGGTTAAATTATGGATTTAACAATCTTTTAAAACAAAAAGCGCAAAAATAAAAACGGCTATAGAATAGCCGTTTTAGCCGTTATAAAAGACTGCTTAGACATTGTTATTAAATTACTAATTATAATTACACAACTGTTAATAATTTATAAAATGACTAAGTAATAGATTTTCAGGGGCTAGGCTTAAGGCTTACCCCCTTTTTATATTACCTTTTTTAAATATCTATAGTCAATAGATATTGCACTGCTATAATATACAAAAATATACAAATTATTCTAATTATTTTGTTCTTTAATACGTTCAAATTCTAAATTTACTTCAACAGGTACAATGATATCAGAACCTTGAATTTTAAAAATAGATGGGTTATTTGTTGGAGCTGTTACTACTTCATTATAGTCTTCAGCCGTTAACAAATAACCAGTCAAAGAATCATGAGCACTTTCAATGGCTTCTTCTAATGTATCTCCAAAAGTTGCAGCTGCAGGTGCCAAGTCAGGAAAACTTACTTCAAATTGATTATTTTTATTTTTGTGTAAAATAGCGAAATACTTCAATAGTTACTCCTTATATAACCTATAGTTTGATAATCTTTTTATTCTTTAACTTCAAATTTTCTACATATATAAAAGTTTTATACTATTTTTTCAGCTAGTTTTCTAAAAATTTCGCAAGTATCACTAAATTTTGCTAGTTTTAATAAATTAGCTTCAGGTAATTGATCTAAAGGAGTTCTACCACTGGATAGATTTTTCAAGCGACTAATTGAAATACCTGTATACTTAGCAATTAAAGGCATAGTGAAAGTTTTATCGTGAAAAAGTTCTTGCGCTTTTACCAAAGAAGGTCGATTAATCATATCTTCTGCACCTACTTCAATTGCTATTTTATTTATTTCATCCATATGTTTTTAGTCCTTTCAATCTATTAAGCTTTTAAAACTGACATAATTGTTATTACTTTACCAATAAAAAAGCGCTATTTTTTTCGCTTATTTTCTATAAACTCCATAGAAAAATATAAAATTGTTATAAATGTAATCCATATAGGGTTAGTAAAGAAATCAATAATTGCATCCATATTATGCCCCCTCAGTAACTTTTAAAAATCGTATTATTTTTTACGGTTATTTTTACAATAGTAATATATAAAAGCTCCTATAAATAGAATAACATATGCTAAACCTTCCATTTTTATCTCCTATAAGTTATAGTGTTTTGCAGCTTTCTAAAGTATATTAATTGCCAATAAACCAAACAATATTTTAGCGCTCGTCTCTTATCCATTCATACACGTATTGCAATATGACAAGAATAGCCATTCCAATTAAATAGCCTACTGGTGTCTGAAAAAATTTAAGAAATGTCCACATACTTAGTTTTCTCCTCAAATTAAAATATGATCATATTAATTAAATTGGTTTTTGTTACTTTTTTCAACTTACTGATTTAACAACCTTCTAAAACACTAACCTTAAATATTCATCGACTACTTTTGTTTTTCAACTTACTGATTTAACAACCTTCTAAAACCTCGCTATTGAGTTGCGACTTCAAGTTTTCGTTTTTCAACTTACTGATTTAACAACCTTCTAAAACATCTTTTCTGCAACTGCCCATTCTGGTAGTGTTTTTCAACTTACTGATTTAACAACCTTCTAAAACTTAGAAACATTAATCTTATTGTCTTTAGCCGTTTTTCAACTTACTGATTTAACAACCTTCTAAAACTAGCTCATCGGCAATTTCCTGCAAAAATTTGTTTTTCAACTTACTGATTTAACAACCTTCTAAAACCTAGTTAAGTCAATATAGCCACTAGGCGTAGTTTTTCAACTTACTGATTTAACAACCTTCTAAAACAAGAAGCTTGACAGAGAAATTGAAAGTAGTGTTTTTCAACTTACTGATTTAACAACCTTCTAAAACACACTAAAAATGATGCTGAAAAAGCTTTAGGTTTTTCAACTTACTGATTTAACAACCTTCTAAAACAGCCATCTAATGCTTCAGGCTTGATATATTGTTTTTCAACTTACTGATTTAACAACCTTCTAAAACTTGTGCAATATCCTTATTACGTATTGTCTTGTTTTTCAACTTACTGATTTAACAACCTTCTAAAACTTACATGTATGTATGCAGATTAAAATAGAGGTTTTTCAACTTACTGATTTAACAACCTTCTAAAACGCTCAATAGTCTTGTTTACTACTTTAAACAGTTTTTCAACTTACTGATTTAACAACCTTCTAAAACAACTGATAAATGGAAGGCCTGCCAGTATCCGTTTTTCAACTTACTGATTTAACAACCTTCTAAAACTGGAAGGTATATCCTACACAGTATCCTAATGTTTTTCAACTTACTGATTTAACAACCTTCTAAAACATCAACCAATGTTAACTCGTGAAATCAAGAGTTTTTCAACTTACTGATTTAACAACCTTCTAAAACCAGATGGATCCTATTCACTTGCTGATTCAAGTTTTTCAACTTACTGATTTAACAACCTTCTAAAACGTCATATTTAGGGTTCTTCAAGTCCTTACTGTTTTTCAACTTACTGATTTAACAACCTTCTAAAACGACGCAGACAATATAGCAAAAGCAGTTTTAGTTTTTCAACTTACTGATTTAACAACCTTCTAAAACTTAAAAATTACAGTCAAGGCATACTTTGGTGTTTTTCAACTTACTGATTTAACAACCTTCTAAAACAACAGTTGGATTACTACCGCAAAAAGTATCGTTTTTCAACTTACTGATTTAACAACCTTCTAAAACTTGACGTAATGACCTAATTCGTGTCCTGCTGTTTTTCAACTTACTGATTTAACAACCTTCTAAAACAAGCAAGCTGAAGCTGTAAATGAAGTAATAGTTTTTCAACTTACTGATTTAACAACCTTCTAAAACACTTCATCCCCAACAGCGAACTGATAGTGAGTTTTTCAACTTACTGATTTAACAACCTTCTAAAACTGGTGGATGAAATTGGGCTGGGCCTTTGGAGTTTTTCAACTTACTGATTTAACAACCTTCTAAAACCGACATTTTATCATCAGCTTCTCAGATTTAAAATCAGTACCAGTCGACAAAATCCTCATCAATATAACAGACTCTTGCATCCCCACTAACAACCTTAAAATCTGAAGATGAAAATTCTATTAATATCAAAGGCATATTTACTTCGTTTATAAAGGTAATTAAGTTATTCAATTGTTCTTTTGTAAGATAATGACTTACGTTTGCAAAAGTAACAACCGAATTCAATTTACATTCAATATGAATTTTAACAACTGTTTCAATTATAGCATAAGGATCACTTAATACAGAATCATCAAAATGAATTCCATCAAATTTGAATAGCTTCTTTAAATCTAGATTTTCACCAACTTCAATTGGTAAATCAGTCATAAATATTATATCTTGAATATCAGTACTCAGCTGACGCCACGTATTAAATATTTTATTTCTCTGATTTTCATTTAAAGTATCAAACAGATTTGAAATAATCTTATTCTGATAAGAATTAAGATAATCCTGTGTAATTAAAACATCTCCAACCCAGTCAATAGATTTATTCTTTTCAAGTTGATTGTAATGTTCATCAAAAAATTTTACTTTTTCACTTTTCCCTTGAAAAGAAAGAATGAAATCACGATAAACTGCAGAATTAGCTACTTTTATAAAAGTTATTTTACCATCTGATACTTTAATCGGATGATGTCCTTCATAACTAATAATCATATAATCACCGTCCTGTCTGAAGTGTTACGTACATCATCTACTGCTTCACCAATTAAAAAATGCATATCGTTATATTGTTTTTCCGTTAACATTAATGACTGCACTAATCCTTCTTCTGGTAAAAAGTTTCTCACCCTATTTTCTAAAAAAATAGCCATTTTTCGATTTACGCAAACTCTCACATAAACTGAAAATTGAATCATTACAAAGCCTTCATTAATCAGTTCTTTTCTAAATATGCGATAATTCTTTCTATCTTGAGCCGTTTCTGTAGGCAAATCAAACATTATCAGCAATCGCATGGTTCGGTACCTCATTGACAAAATCCATCACGCTTTCTACTTTATCCACATCATTGCTTAAATAGCCTAAACACTCCTTGGTAAATAAATCTATTGCGTTAGCTAGGAGGATGGCTTTCCCATTATATTTAATCTGTAAACTAAGCAATTCAACCAATCCATATCGCACATCTGGAGTAAAATCTTTTAATTTTTGTCCTGCTACCCAATAATCTACAAAAGGTCTAAATGGTTCCATTAAATCTGATGCTAAGTTAAATTGATTGGCGATAGAAGAATGATGAATTCCTAAATATGTTTCATAACCATTTTGAACAATGCGACGATTAAAAGATGATAACAATATGGAATAACCATAATTCAAAGCTGCATTAATAGTATCTCCTTCATCTTGTCTGACAAAACTCTTTCCAAAAAGTTCTTGGAAATATTCTCTAGCTACAACAGCTTCGCGGTTACTTACATCATTAAACTCTAATTTATTGATTTCTTGCTCTACTTTTTCTGTTGGTAAGTGATAATTCTTCAAGACATTAAGTTGATTATTCATTTTTAGCCATACTACTTCGGTCCATAGTCTTTGCTTTAAGGTTTCATCCCAATGTAATTGAGCTAACAAGTTTTGATAATTACATTTAGGTGCATAATAATTTACAGTCTCCGTAATCGGATTATATTTATTATCAACAAAAATCACCTTACATCCCTGTTCAGCAAGTTTACTAATTAACTGTGAAGTAATAACTGCTTGAGTACTTTCAACTAATAGTAATGCAATATCAGAAAGTGGAATTTGCGTAATTCCTTTACTAGTTTGAACTTGCATCATATTTGATGAATAAGATAGTTTTGCATGTTGCGTTATAATTACGTTTCTCCAAGCCATTAATTTTCACCCCTTGTTAACTAAATCTGAAAATGTTATTATTTAGTTGTTGATTTAACAACCTCAATATTTCAATTTACTGATTTAACAACCTTATTTTTAAAATCAAACAAGGTCTTAGTACCGAGTTTTCACATGTGTACCGCTTATAGCGGTCTTTTTTTGTAGCAAAAAAGGATTACACCTAATTCAAGTGTAATCCTTTTTCCATATATGTGGTAATCATAAGTCTTTTATTTTAATGCGTCTTTCAAATAAGCCAGTCGGTGATTGATATATGATTTGTGCATTAGTAGTTAATGTAATTCCGTTTTTTCCGGCCTGATGTCTACCCAAGTTTGTAATTTTCAACTTTGTAATACTAGTCCGATCAGAATTAGCATGAAATGCTTTAAGTAAATCTGATAATATTGATACTTTATCATTAAAATCCAGGCAATTAAATTTTTCTCTTAGAGAATCACCATCTTTCTCATATTTTGACATATCAAATAAAGTAAAACGTTTATTAACTACATTCATAATATCATCAAATACATATAGTAAACATTTATCTCTGTCTTGCTTTTCTAATTTTTTTCGCTCTACATCAGTAAAATAATTTTGGCCACCATCGATATAAAATTTAATATACTTCATCGACTTTAACTGTAATACCAACTGTTGAACATTATGCTTTTCTTTAAAACTGCCAATTCTAAATTTCTGGCCATTGTCAACAATTAACGTACCATATAATAATCGCTTAATTAATATTTTAAAGCTTTCGGTTTCCTTTAAGCAGAGTTTCGATTCAACAATCTTATTTAAAGCTTGATTATAATTATTTGATGAGTTAAGCTTGGCTAATTCTCTTGTAGGAATTCCAACAATTCTATAAAGATTAGTTCTTTTTTTCACTATTTTAACTAAGACAAAAAAAGAATCTTTATTTCCACTATAACCTCCATAAATTTCTGTTGGTAATCCTTTCTTTTTGGGAATTAAACTATTTTTTACACTTGAATTATGTGCATAAAGAGTTTGATTAAATAAACTTGAAGTTTCTTGATAACACTCACGTGAGATATTCATATATTTATACCCATAAGCAGTTTCCAGTTTATGGATAATATCTTTTTTATTAAATACTATTTCTTTAGTTCCGGAAATATAGATATTATCATCTGTGTTAAAAATCAATTGCCTTAAGAAATTAAAATTCTTTAGTCGTTTAAGTATATCAATATTTTTTTCTTGGTTAAATTTTTTAAATTGACCATAAACAAAATATGGTCTAAGTTTTGGATAAACTTGATATAAATAATTTCCAACTATCGTTGTTAAGTACGCATCAATTGCATGATGATAATCATTTACTGACCGATTCTTATATAAATGAAAACTTTCCCTAAGAGTTGTATTTTGTAAAGCCTTAACCTCTATTATTTCAGTATCCGGGAATTCAGCTTGCAGTATAATTGCGACTAATTTAATAACTTGACTCGTTTCAACTAATTGGCGATTAATAAATCCAGAAGCTCTTTTCGATCCAATTTTTTTAGGATTAGTACATAAGTTTATTAGCTTAGATTTACTAATTAATCCATTTTCTTGCCATAGCTTCCACATTTCCTTTACAGTAATCCCCAAATCAGGAACATATTTATTGCCAAATTCCAAAGCTGGAATACCATAATCTGACTTTTTAGCATTTATCGGTTTCTGCGTTAATACACGATTATCTAATGAATCATCCTTAATAAAAGATCTTGGAAAAATATGATCAATATCGTAATTTTGAAGCTGATCAAGAGAAAGCTTATCACCAGTATATGCATCCCTCCCCATTTGTTTGAAATACAAAAATAGTTTATCTTTGGATAAATACTTATTGCTTTTCAAATTCTTTAATTCATTTTTGATAGACGAATCTAAAATTTCTGAACTAATTTTATTATAAATTTTATCAAGTTGCTTTTTTCGTGTGTCTGGCACTTTAGCTTTATTTTGACTACTTCGTGCAAATTCAATAGCAATTTGGCTAGGCTTTTTACCATGAGCTGCGGCAATAATATCATCAACCACTCTAATTACCTGACGAATTGCTTTTTTATTTTGAGGAGAAGTATAGGCATCATCTAAAATATTTTCAACCTTATTAATTTGAACAAAAAGGCTATTTGCTTCCGAAATTTTTCTTTTTATAACCGGATTAGCTAAAACTTCAGTTAAAGTTTCAGGTTCATTCCAGAGTCTTTGCAAGATATTAACACCATTTTCATCCGTAATTTGAGTTAATAACTTCTTAGATAATCTCCCCCATCCTGAATAGCGTTTACTACTTACTTGTTTAATTTGTTCAGGTGTTAGCCAAGTAATTTCTTTTAGCTTTCGCTTGAAAATCTTACGGTCTTCAAACACAGTTGACCATTCAATCATCTTTTCGAAGTCAGCTTGCTTATTGGGATTATCAATCTCATCACCCAAGATATTACGATAATCAATATAAGTTGAAAAACTATTGTTAAAATTAATTCCATCAGAAAGGCCCTCAATCAAACCTGGAATATTGCCCTCTGCTAATAAATAATTCTTTAAGTTATCTAAATTGATGCTTTTTTGCTTCTTAAATAATTTTTCAAAAATATCATGCTTTAGTTTACTTGTTAATTTTTTGCCGTCAATTTTTATTCTATTTAATTCATCTAATATCATAAATTTTTGATAAATTAAACTAGATTTTGGTAAAACATCTTCAGCTAATAAATACGTATCCTTCCTTGTCATTCTCTTGATAAATTGATTAGCTGATTCTGTAGTATCAACCATTTCTTCAAAATTCCAAGGCGTTATTTGACCTTGCTTTTGACGCACCATCCAAGCAAATTTATTTTTATTTTGTTTATCTTTGATACTTTGATTATCAATTAATGGTCCAACATAATATGGCACACGGAATGATACAAGTTCGCTAATTTCATAAGGAGCATTATTTCTATGACTTTCAACAGGATTAGGTGTAATCAAAAATGGATAATACTTACCTTGTTTTTCAAGGATTTGAGTTAATTCAACTTGATGCAACTGATATGGAATTACTCCATTTTGATTGGTTCTTTGTTTTGGTAAAAATTCACCTAGATCAAGTCTAGCCTTAATCTTATTAGCCAATTCTGAATCATCTAAATTATCAGAAACAAATTTGCCAAATACTTCGAAGTTACTTATTACATCGACAAACTTTTTATCCCCTATCTTCTTTTCAAACAATTTCTTAGCTGCTAATAAATCTGCCTTGCGATAATTAACATATAACGCATACGCTGCTTCAAGTTGCTTAGCTTTTTTCTGATCACTTAAAGAATCAATATATTCTTTATATAACTTCAAGTCTTTCTTATGGTCATCATATTTCTTAACCATTGATTCAGAAAGGCTCATTCCATCTGGGACAATTTCATTTAAAACTATAGTATTATAAATGCTTTGCAGTTCTAATACAAATTCTATTTGTGCATCTGTCAATAAACTAGTCAAAGCATCCAAAGATTCATCAATATTAGCATCGCTAAATTTTAATTTATAGTCCTTCACATCAACATCAGTAAAACTAAAGAGTGTATCTAATCTAAACATATAGCCCATCAAAGCATTAGCTACTTGTTTGGCAATATCTTTATTAAGCTTAGCTTTATCCTTAGAATCAACAGCTTTAGGCAACAAATTAGCAATTTGTTTTAACTTATCTTGCTTATACAACTTCTTATCTTTGATAATATCTTCAATCTTAGATAGATTGTCGGTTGCAAGTTCAGGAGCAGCTTCAATATAAATTTCTTTTAACAAATCATTTAACTTATCAACTGGTCCTATTCCATCTTCACCTTGTAAAGTGAATTTAGCTGCTTTAAAAGCCTTAACAGAATCTTCTCGTAAAAAGTTCCCACGATATTTAACAATATGGTGAACTGCTAAGAAAATTTCTCGCAAATCATGTTTTTGATTATCATGCATTAAAGCATTACGCAAATGATAAATAGTTGGATATTTTTCGTAAAAAGCCTTATCTGCTTCACTACTTTCAAAAACAATTGAATTAAATTGCTTACGTCTATCTTTAGGAGAATAATCTGACTCTTTTAGTCTTCTAAAGAAACTTGGATCAACCTTGTTCATTTCTTCATCAAAGATTTCTTCAAGTAAACTTAGTCTCCAGCGACGTCTTGCTAATCTTCTTCTAGTGGTTCTAAAGGCACGTCTATCAGCTGCAGCTTCGCCTTCTTTAAAAAGGCGTGCACCAATAGCAGTTTTACCTTTAAGCTTTAAAATATTGTTTTGTTTGTCTGTTACAACGTATCCACATGAATTTGTCCCGATATCGAGACCAATGATGTAGTCTTTTATTTCTTTCATAAAGACTTCCCTCCATATAAAATAAATCATGCTATATATTTAGCATACTTAAATTATCCTATAACTTAAATATAAATAAAAGGATTCAGAATTGACTGAATCCTTTTTATTAAAAAAACAAAAAATCACTTCTCAGGAAATAGTTCATTAATTCGTCCTTCATCAACACCGAAGAACCAAGTAATTATAAATCCCCCTAAGTAAGCTATTAATAGCGCAATCAAGAACTGTAATTGTTGACCAGGCTGCATAATTAATAAACCAAATAAACCAGATACCCCTTGGGAAACAGTTCCCAAATGGAATAATGAAGCAGCGACCCCGCCGAATCCGGCACCTAAACACGCAGTTACAAAAGTTCTACCAAGTGGCAAAGTAACAGCATACATTAATGGTTCACCAACTCCTAAAACTGCAACTGGAATTGATGACATAACTAACTTTTTGAAACGCTTATTCTTACTCTTAAAGAATAATGCAAGACCTGCACCAACCTGGCCACCACCAGCCATCATCAATATTGGCAGTAAGTAGTTAATTCCTTTAGTAGGACCAGTTGGATCATTAAGCATAATATGAATTGGAGTTAGGGCCTGATGTAAACCAACAGATACTAATCCCAAGAAAGTTGATGATAAGATATATCCACCAAACCAACTGAGCTTGTTGTAGAAGAAGTCCATAACTACATAGATGATATTAGTTAGCCATGAACCAACAGGCTGTAAGAAGACAACAGCGATTAATCCACAGAAGATAACTGTAATAAGTGGACTAAGGAAGGTATCTAGCATGTCTGGCATCCAGCTTCTGACCCACTTTTCCACAAAGGCTATGAAGAAGCCGATTAACAGGGCTGTTAAAATACCACCTACACCTGCAACATAAGGACTATTAGTAAATGGCATATTTAATGCTAACGATGCCAGTGGAAAAGTTGTTATCCCCAAATTCAAACAATAAATACCACCAATTGCACCTAAAACGCGACTACCCTTAAATTCAGCGGCCGCATTCATAGCAACTAGCAATGGCAAAAAGGCAAACATCCCCCAACCAATTGTTTTAATAGTTGCATACCACCAGTCATTAGCAAAAGCTGACCCTGTCTGAAAATCAATGACATTACAAATTCCATTAATTAATCCGGCAGCGATAATCCCTGGTAACAATGGAATAAAGACATTAGCCACATGTTGTAGTCCACGTTGCAAAGGCTTATCATGTTTCTTTTTATTTTCAGCCTTATTCTTAGCAGCTTGTGCTTTAACCTCGTCTAACGCATCATCTGCCTGCGTTTGACTTAATTTTTGTTGAACCAGCTTAGCAAACTGCTCGGCTACCTTGGTTACCTTTCCAGGACCAAGCACTATTTGTAAGGTATCTGCTTGAACTACACCTAAAACTCCATCCAGCTTTTTTAATTCGTCAATATTTGCAAGACTTACATCATTTAAACTTAGGCGTAATCTAGTCATACATGATGCAACATTTTTTATATTTTTCTTCCCACCTACAAGTGATAGGATCTTTTTAGCCAATTCTTGATCTGACATTTGAATCCTTCTTCCTAGTTAAGCTCTTTAATAGCCCATGCATAAGCCTTAGGTGCTGCTTTTGTCCAATAAGTCCAGTTATGGTTATCACCTGAGTCTTTAACATACTTCACATTAATACCCTGGCTCTTTACATCATTAACAAAATGATTTACATCTTTGACAGGTACCGTAGTATCAGAACTGGTTGTTTCAATATAAAGTTTTACATTTCTTGATTTATTGTTGATATATTTTGTTGGAAATTCGCTATTATAAACTTGGTCTGACCAATTAGTTTTACCATCAGTGAAGGCATGCATATTAGCTCTAATTGGATTACCTTTAGCTAATGAATACCAAACAGATGGAGATATCATAACAGCTTTTGAAAATTGATTTGGATATTTTAGTGCTAATCTGGCAGCACCATAACCACCCATTGAAATACCACCGATTGCTCTTTGATTAGGATTAGTAGCTACTTTATAAGTTTGATTAATCTTAGGAATTAAATCCTTAATTATCGCTGTTTCCATTTGCATTCCGCCTTTTTGGTTAACATAAAAACTATTAAAGCCATCAACGAAAACAACAATCATCTTTTTACTTGTTCTATGGACCAAACCATCAATAATCTGTTGTGAATTAAAACGCTCCAACAAGTTGCGATGGTTTCCATACAAGCCATGAAGCATAAATAAGACTGGATATTTCTTATTAGCTTTAGGATTATACCCTGCTGGCAAATAAACATCATAATTCCAATCAATACCTAAATGCTTAGAATACAAGGTAGTTGTAACCACTTGACTTTGATTTGCTGCTTTAGCTTTAGCCGCATCTTTATTAGAGGTACATCCTGTTAAAACTAAAGAGAGCATTAAGATAATTAATATAAATAAACTGCTTCTCTTTTTCATTTTCTTACTCCTTAATCGCTTGACGAATATGACCTTGACTCTTATCTAACAAAACCTTAGCCTGCTTATAATCAACTTTTTTCAAATACATCACTATGGCAGTTTTTACTTCCTTATGACTAGCAATAAACAAGTCCTTAGCTGCTTGATCATCTAAATCTGTAAAAAGCTTAATCATATTGCAAGCCCTGACTTCCAGCTTTTGATTTGTTGGTGAAACATCTACCATATAGTTTTCATAGACTTTACCAAGCTTAATCATTGTTGTAGTTGAAATCATATTTAAAATTAGCTTTTGAGCAGTGCCAGACTTCATTCTAGTTGAGCCAGTTATTACTTCAGGTCCTGTAACTGCTTCAATCGCAATCTTGGCATAACGAGCAAGAGCAGAATTGGTTACACAAGCAATACTAGCAGTGCCTGCTCCGACATCATTAGCATACTTCAATGCTCCAATTACATATGGCGTCCTTCCACTAGCTGCAATGCCAATAACTAAATCGCTTTTAGCTAAGTTATGCTCAACTAAGGCCTGTTTTCCCCTGCTTTCGCTATCTTCAACACCTTCTTTAGCAACAAAAATCGCTTCTTTGCCTCCAGCTAAAATACCTTGAAATAATTCGGGACTTACTCCATAAGTCGGAGGACATTCTGCTGCATCCAATACACCTAATCGTCCTGATGTTCCAGCTCCGACATAATATACATGCCCACCATTTTTTATAGCATTTGTTGCCGCCTCAACTATTTGTCCGATTTTCGGAATAGTTTTTCTTACGACACCTGCTATTGTTTGATCTTGATCATTAATTAACTTTAAAATCTGATCAGTTGAGCATTCATCAATTTTCCTAGTTTTAGGATTGGGTTGCTCAGTTTCTAGTTTTGAGATATCTAGTGTCATATTCTCATTTCCTTTCTAGGAAGCGATTTCACATATAGTATAGTTCAACTAAAAAGCTTTTAACATATTCATTATGGAATTTATTTTTTATTCCCCACAAAAAAAGCCAGGCTTTCGCCTAGCTTCAATATATTTCTAATCATCTGGGAACTTAATACCGGCAGATTGTCGAAGTGTGTTCAACACTTCCCCAACTTGAGCAGAAAGTACCCAGTAGTCGAATAATTTTTCATCTGGATTAATAAATAAGTCTGCAAACTCATTCATTTCTTCATATAGTGGATTATCAGGCACTTTAATCCGGCTGGCATGCTTTTTGCCCTCTGCATCATAATAAGCAACTTTATGCATGTCCAAAATTGAATCTATCCCAACTACTTCTTTACTGCCATAAATTTCAGACCCTTGATAAGTCATTGTATTTTTAGCAATATCAATATTTACAAAAAAGTTGTCATACTTAAGTAGTGCATTACCTGAAACGTCAATTTCATTTTTATGAAGTACTGGGGTATATGAGCAAGCATTAGGCATCCCAAACAAGGAAACCGCTACATAGACGCCATACACCCCAATATCCATCAAGGCTCCACCAGCAAATTCTGGTTTAAAAACATTTGCTGGTTTTTGACCAGGGGTTAAAGTATGCATTCGAGAAGAATATTGACGCACATTCAAATATGCCCCATCAACTTGTGGTAATTTCTTGACTTCATCAGTTAACTTTCTAAAAATCTTAGTATGAATATGACGAGCAGCTTCAATAAAGTGGCAGTCATGCGTATCTAGTAACTCTGCAATTTCATCATATTGTTTCGGCTTAGTAAAAGCAGGTTTTTCAACGATTACATTTTTATCATGCTCAATTGCCATTTTTGCCTGCTTAAAGTGCAGCGAATTAGGTGAAGCTATATAAACCACTTCGAAATTACCTTTTGAAAAAAATGATTCCAAATCATCAAAAAAGCCCTCAATTCCTAGCGGCTCACCAAATTCCTTTGCTCTTTCAAGAGAGCGAGAATAAACAGACGTAACAGTCCACTTTTTAGTAGCTTGAGCGGCTTCAACTAATTGTTTGCTTATCCAACTTGTGCCAATAACTCCTAATTTCAACATACGAAAGCACCTCCTTTTTTAATCCCATTATACAAAAAAGTCGTCAGCCATACTGCTAACGATTTTTATTTTTTATTTTGTAATAAAATCTAACAACTTGTACATAATTTGTTTATTTTCTGATGGAACCTGCTTTTGCAAAATTTGACTTGGACTTTGCTTTAAATCATTATTTTGTAAAGCATATTCCCCATCATTTACTACCATTTCACGTACATTATCTGCTAATGGCTCAAAGTGGAATTGGAGTCCTATTACGTGACTGCCAAATACAAAGCCCTGATTTTTAACTAAATCACTTGAGTAAAGTAAATGCGCTCCAGTGGGGATTTCAAACATTTCTTCATGCCAGTGTAAGGCTACTATTTTTTCAGGTAATCCATCAATTACATGATTTTGTAAATAAACTGGTGCCCAACCTACTTCTTTATGTGGTGCCTTACCAATCTTACTACCTAAAACTTTGGCAATCTGTTGTGCTCCGTAACATGCCCCAAATATTGGTGTATCACTAGCTAGCAACTGGGTTATTAATACTCGCTCTTCTTTAATCCAAAATAAATCATCATTAGGACTCATTGGCCCACCCAAAATAACTAGCATGTCAGTTTCACTAGCTTCAGGTAATTTACCAAATTGATATGGGTGGTAAACATACATTTCATGTCCTCTATCATGGCACCAATCTGCAATTGCTCCCGGACCTTCATTGGGTGTATGTTGTAAAATATTAACTCGCATAATGTACCTTTCTGTACTATGGCCAAAATAAATATATAAATATTTTAAGATGCCTTAATTATAGCACGCAGTATAGCTTATATTTAAGAAAAAAAGAGCAAGATAATATCTTACTCTTTTATCTACGTATCTATCTAAATTCCAGCACATCTTTAACATCGTAGCGAGTTGAAACAAGTTCTTGCTTACTTTCATCTGGCTTACCAATCGCAATCGCCATAACTGGAACATAACGAACTGGATCAAGTCCCATTGCCAAAGCCATCTTAGTTGCATCATATCCAGCAATCGGATTAGTCGCAAAACCGCGAGCTCTAGCATCAAGCATAAATTGCATTGCTGCTAAACTTGCATCAACCATCGCATCTGCAGTTAACAAGGTCCTATCTGCCTTTTCATAAATTGGCAAGAAAGTACCTAAAATAGTTTCAAGACGTTCTTTGGTAATTTTCTTTTCTTCATACATTCCTTGCCATAAATCACGATACTTCTTAAAGGCATCTGTATCACCAAAAAGAACAACCATTGCTGAACAAGTGTCTAGTTGAGGATGATTAAACGGCATAAAAATTTTTCGTAACTTTTCTTTGCCTTCATCTGTATCAACTACTACAAAGTGCCATGCTTGCAAATTACATGATGACGGAGCTGTTGTGGCTTCTTTGACCATTTCGGTCAAAACACTCCGGTCAATCTTGCAACTTTTATCAAAATGTCTTACAGAATGCCGATTAAGCATTACACTAGAAAAATCATTATTTTCAAATTCTATTTCTGTCATTTTTACTACCTCTTTGTGAAAATGTTTACTTTTTATCTAGCCATATCATAGCACTATTTTGATAAAAGTATTTTACAAAGTATACATCTAGCAAAATATTGTGTTAAAAATAATTAAAACGCTTTCATTTTATCGAAAAAGTGCTTAGATATTCTTGTAAGCAGGAAACATATTTTTTCTAAAAAGGAGGTATTTACCTTATGACTAGTTATCTTGTTAACAAAGAAGATGTTGTCAACTTTCTTGATAATCCTAACATGAAAAATCAAGATGGTTATATGTTTGCCTACGTCACTTCACCAGAAGTTTTAGCTAGATTAGTGCCTAAGCCATTAACGCCTATCGCACCAGTCATCGCTGGTTATATTACCCATATGGGCAATCCAACTTTTGCTAAGCCTTATGATGAAGCTGTCTTATATAGTTTAGTTTCATACGGTGGCCGCATGCTTGGCGCTTATCCTTTCACCCTATTTTTAAGTGGTGAAGGAGCCGAAGAAGCCATGCTTGCTGGTCGTGAAGGAGCTGCAATTCCAAAGAAGTTAGCTGATAAAATTAGCTACACTGAAAAAAATGGCAGCACCCATGTTGTTGTTACTAGACATGGTGTAGATTTAATTAATCTTACCTTTACTCCAGGTATTCCCAACGATCCTGACATCGCTAAACAGTTAATGGGTGGTCAATCTAAGCTTGATACGCCAACCGATACTTATAGTTTTTTCTTCGACTATAAGATTGATCAAGACCATGACGGTCACAACCACTTCATTAACACTCGTTTAATTGCTACTAAGACAACAGGTGTCACCCACGCATTCACTCCAGGCAACATTACAATGGAACTTGGGACAAGTAGCGATGATCCAGTCAGCGAATTAACCGTATTAAAGCCAGTTGGTGGCGCTCACTACCAAATGACTAGTGGCAAAATGCACGAAACAATTCAACTTGCCCAAGTTGAACCAGATGAAATCGCACCATATTTAATTACTGGCCGCTATGACCAAGCTATTTTAGGAAAGTAAGGCGTTAATTATGTTTAAAAATATTACTATTGCTGGTGCTGGAACATTAGGTAGTCAAATTGCCTTTCAAACTGCTCTATGCGACTTTAATGTTAGAATTTGGAATCCACACCCAGACAGAGCTAAGCGGCGGTTAGCTGCACTTCGCCCATTTTATAAAAAAGATATGGGATTGACCGATGAACAATTTGATAAAGCAATGTCAAATATTCTTTCAATTACCAATGACTGGGAAATTCCATTTAAAGATTGTGATTATTTAATTGAATCTGTCCCTGAAAGTTTAAATGTAAAGGCAAATTTTTATCACAATGTTTGTCCACATTTACCAGAAAAGACCATTATTGCATCAAATTCATCAACCATGGTACCAAGTCAATTAGTCAACTATGTTGATCGCCCTGATAAGTTCTTGCACATGCATTTTGCTAACCACATTTGGACTAACAATACTGCTGAAATTGTTGGTACTGATAAGACTAAGCCAGAAGTTATCGAAGAAGTAATTGAATTTGCCAAGGCTATCAAGATGTTACCTGTTCACCTCCAAAAAGAGCAACATGGTTACATTATGAACGCTTTATCTGTACCATTCTTAAATGCTGCTCTTGAATTATGGGCAAATGGTGTCGCAGATCCAATCACAATTGATAAAGATTGGATGAATTCAACTGGCTGTCCATTTGGCCCATTTATGTCAATGGACATGGTGGGAATCCGGACTGTTTATGCAATTTTTGCACAACAAGCTCGCACGCCTGAAGAATTAAAAGTAGCAAAAACAATGAAAGACATGATTGATGCTGGACACTACGGCATTGAAGCTGGCCAAGGATTTTACAAGTATCCAAACCCAGCCTTTCAAAGAGCTGACTTCTTAACATCAATTGAAGCTCGTTAATAATTTGATTTTATTTTATAAACAAAAAACCTCACCCTTTTCAAGGTGAGGTTTTTTATCTAATCAATTCCTTCCATTAAATTATGAATTCGTTTAACAAGGAACATTAAAATAATCCCAAAGACAATACTTACAATACCAACAGCTAAGAAATATTGAACTTCTGTCTTAGGAGTGTAAAGCTTAACTGTTTGAGCAGTTACAGCTTGACCTACTGAATCAGCCATGTACCAAAGTGACATCATTTGTGATTTAAAGGCTTTAGGAGCTAACTTAGTAGTAACAGATAATCCGATTGGTGAATTAAGCATTTCACCAATTTCTACCAAGAACCATGAACCAACTAACCATAATGGACTTACACGATGATCTGGTGAAATAAATGCTGGAATAGCCATCCAAACGTATGAAAGACCAGCGAAGATTAAAGCGCCTGAAAACTTACCAGGTGCAGATGGTTGCTTCTTCCAATTATTCCAAAGTGCTACAAACACTGGAGTTAAAATCATAATAAATAACGGATTTAGGACTTGGAAGTTAGCTGCTTCAAAATGCCAAGCACCTAAATGAAGTACAGTTCTATTAGCAGCAAAAAGGGCCAAAACTGTTGATCCAGATTCTTCAATTCCCCAGAATATTGCAGCAGCAATAAATAATGGGATATATGCTAATACGCGGTTCTTTTCAATCTTAGTAACTTTATCACTTCTAAGCATCATAACAAAGTAAATTACTGGCATTGCAATCGCAATTACTGTAATTAAGTTAATAATACCATCAATATTCAAGCTACCCATGAAGAACATTATAGCTAAAACAATAATTAATGCTAAAACTCCAAGTAATACTTGTTTAGTTAACTTTTGCTTTTCATTTTCATTAAGCGGATCATTTGGCTTAAAGTCTTTTTCATTTAAATACTTCTTACCATCGAACCAATACTGTAATAAGCCAAAGAACATCCCAATAGCTGCAAGTGAAAAACCAGCATGGAAATTAGTTTCATTACCGAAAAGATGTAATCCAAACCCACTAGCTGCCCAAGGAACTGCAATCGGAGCAATTACAGCACCTAAGTTAATACCAAAAACAAATAAACTAAATCCCGCATCACGGCGATTATCATTCTCTTCGTATAAATCTCCAACCATTGCACTTGAAGCAGGATTAAGTAATCCAGACCCCATAACGATAAATGCAATAGATAGATATAACGCAGCTGCACCAAATGGTAGTGATAAACAAATATGTCCCAACATAATGAGAACCCCACCAATAAAGGTTGTTCTTCTAGGTCCCCATATACGGTCAGCTAGCCAACCACCGGCAATTGTTGAAATATAAACAAGTGATCCATAAATTGACATGATTGACGCAGCTAAAGTTTGCGACATTCCTAAGCCGCCCTTTTCAATTGCGTAATACATGTAAAAGATTAGAATCGCTCTCATCCCATAGTAACTAAACCGTTCCCACATAACTGTGTAAAACAGTGTAGCGAGACCTCTGGGTTGTCCAAAGAAAGACTTATCGATGTCTTTTTTATTATCCATATGTCTTTATCTCCTTAAGTTAATCTATTGTCAAACTAATTAACAATTAATAATAACAATGAATAAAATTTTAATATATAAATAAGCTATTGTCAAATTGGTATAGCTTCACTTTACTTTTATATCATATAATCATCTATATTCTTTTTTGATATTGGTATATACAAATTATCAAAAAAGAAAAAAGGCTTTACGCCTTTTTATTGAATATTTAATAGTTTTAAATTAATTTTGTATAAGCTTTATACTCTGAGTCTCTATAGCAACAAAAAATCACTTTAATTGCAAAGTTATGCTTTTCAAGCCATTGCTTTACAACTTCACTTGCAACACTTGCAGCCTGATCAATTGGATAGCCATATACTCCAGTTGATATGCCAGAAAACGCAACTGAACGGCATTTATACTTCATAGCTAAATCTAGGCTATTTTTATAGCAAGCTTGTAATTCTTTTTTAGGTGACTGGCTCAATTTAAAAACAGGCCCTACAGTATGAATTATATATTTACAAGTTGCT</t>
  </si>
  <si>
    <t>MKEIKDYIIGLDIGTNSCGYVVTDKQNNILKLKGKTAIGARLFKEGEAAADRRAFRTTRRRLARRRWRLSLLEEIFDEEMNKVDPSFFRRLKESDYSPKDRRKQFNSIVFESSEADKAFYEKYPTIYHLRNALMHDNQKHDLREIFLAVHHIVKYRGNFLREDSVKAFKAAKFTLQGEDGIGPVDKLNDLLKEIYIEAAPELATDNLSKIEDIIKDKKLYKQDKLKQIANLLPKAVDSKDKAKLNKDIAKQVANALMGYMFRLDTLFSFTDVDVKDYKLKFSDANIDESLDALTSLLTDAQIEFVLELQSIYNTIVLNEIVPDGMSLSESMVKKYDDHKKDLKLYKEYIDSLSDQKKAKQLEAAYALYVNYRKADLLAAKKLFEKKIGDKKFVDVISNFEVFGKFVSDNLDDSELANKIKARLDLGEFLPKQRTNQNGVIPYQLHQVELTQILEKQGKYYPFLITPNPVESHRNNAPYEISELVSFRVPYYVGPLIDNQSIKDKQNKNKFAWMVRQKQGQITPWNFEEMVDTTESANQFIKRMTRKDTYLLAEDVLPKSSLIYQKFMILDELNRIKIDGKKLTSKLKHDIFEKLFKKQKSINLDNLKNYLLAEGNIPGLIEGLSDGINFNNSFSTYIDYRNILGDEIDNPNKQADFEKMIEWSTVFEDRKIFKRKLKEITWLTPEQIKQVSSKRYSGWGRLSKKLLTQITDENGVNILQRLWNEPETLTEVLANPVIKRKISEANSLFVQINKVENILDDAYTSPQNKKAIRQVIRVVDDIIAAAHGKKPSQIAIEFARSSQNKAKVPDTRKKQLDKIYNKISSEILDSSIKNELKNLKSNKYLSKDKLFLYFKQMGRDAYTGDKLSLDQLQNYDIDHIFPRSFIKDDSLDNRVLTQKPINAKKSDYGIPALEFGNKYVPDLGITVKEMWKLWQENGLISKSKLINLCTNPKKIGSKRASGFINRQLVETSQVIKLVAIILQAEFPDTEIIEVKALQNTTLRESFHLYKNRSVNDYHHAIDAYLTTIVGNYLYQVYPKLRPYFVYGQFKKFNQEKNIDILKRLKNFNFLRQLIFNTDDNIYISGTKEIVFNKKDIIHKLETAYGYKYMNISRECYQETSSLFNQTLYAHNSSVKNSLIPKKKGLPTEIYGGYSGNKDSFFVLVKIVKKRTNLYRIVGIPTRELAKLNSSNNYNQALNKIVESKLCLKETESFKILIKRLLYGTLIVDNGQKFRIGSFKEKHNVQQLVLQLKSMKYIKFYIDGGQNYFTDVERKKLEKQDRDKCLLYVFDDIMNVVNKRFTLFDMSKYEKDGDSLREKFNCLDFNDKVSILSDLLKAFHANSDRTSITKLKITNLGRHQAGKNGITLTTNAQIIYQSPTGLFERRIKIKDL</t>
  </si>
  <si>
    <t>1423753.SAMN02369488.FD28_GL000928</t>
  </si>
  <si>
    <t>GCF_001434395.1</t>
  </si>
  <si>
    <t>Levilactobacillus hammesii DSM 16381 NODE_10| whole genome shotgun</t>
  </si>
  <si>
    <t>GCTTTAGATTAGTGACAATTCAGTAAGGTCAAGAGC</t>
  </si>
  <si>
    <t>CGATATCTTAGGGATGGTTGGTCTGTTCTTCGCCAAGCCCGAATGGATCGTCTGGATCTTCATTTCTCGGGGGATTGCTTCAGTTGGTAACGGGATGATTTCCGCCTACATGTGGGCCCTGATTCCCGAAACGGTTGAATATGGGGAATACAAGACGAACAAACGAATGGGTGGTGTCATCTACGCCATTATTGGTTTCGTGTTCAAGTGTGGGAACGCCTTAGGTGGGATGATTCCTGGCCTGGTTCTTTCCGCAACGGGGTACGTGGCCGTGGCCCAACACCAGACCGCTGGCGCCCTTCACGGGATTGTCATTGCGACGACGGTTGTCCCAATCATCATTTACTTCATCGCTATTTTCTCCATGAAGTTCTACAATTTGGATAAGGAAACGTACAAACGGATTTCTGCCGAATTAAAGGAACGGAACGCCAAGGAATTAGCTGAAGAAGCCGCTGAAAACGAAAAATAGGAGTCGTTGTGCTATGAGAAATATTCAAAATCCAGTTCTGACCGGGTTCAATCCCGATCCCGTCCTCTTTCGTGTCAAAGATAAATACTACATCGTGGTCTCGACCTTTGAGTGGCTGCCCGGAATCCGGGTTTACTCCTCGACCAATCTGGTCAACTGGGCCTATGAGACCTCGGTGCTTCAACCGGATAACAACATTAACCTGCAAGGTAATCCGACCGGGTGCTCCATCTGGGGGCCATTTGCCAGCTACCATAACGGCAAATACTACATTGTTTATACCAACGTCAATGCCACGAAGGTGCCTTACAAGGACGCCGACAACTACATTGTGACGGCCGACGACATTCACGGCCCGTGGAGCGAACCCGTCTACATCAACAGTTCCGGCTTTGATCCGTCGATCTTCTTTGACGACGATGGTCAGGCCTACTTCCTGAACGAAATCTGGGACTACCGGCTGTCAACGCACAACAAGTCTGCCGGCATCGTGGCCCAGAAGATTGACGCCGAGACCCTGGAACTTCAGGGCAAGCCGCGCGTCATCTTCAAGGGAACCGCCGCACGCAAGACCGAAGCGCCCCAGATCTACAAACACGATGGGTATTACTACCTGTTGTGTGCCGAGGGTGGGACCGAAGCCGGACATCAAGAAACGGTGGCGCGCAGCCGCAATATTTGGGGACCCTACGAGGTTGACCCGCAGAATCCAATGCTGACCTCGGCCAACGATCCAATCTTGCCGCTACAGTGTGCGGGCCATGCCAGCATTACTGAGACGCCTAATCACGAGTGGTACATGGCGCACCTGTGTACGCGACCACTCAAGGGAGATGACCCCGTATTAGGCCGGGAAACGGCCATTCAAAAGGTGGTCTGGACGGACGATGGTTGGCTGCGGTTGGCCAACGGGGGCAATCACCCCAGCTTGGAAGCGCCGGCACCAGCTGGCGTCGAGAGCACCCCGATCCAAAGCCACAGCTTCAGTGATGCCTTCACGGGTACTAGCCTGAATACGGAATACTGGAATACGCTGCGTCAGTTCCCGAACAAGACGTGGCTACGACCCAGCAAGAAGGGCCTGACCATCGCCGGGGGCCAGTCACCGCAGTCGGCCTTTGACCAACACCTGGTGGCGACACGGCAGGTTGATTTCTACTGTCGGGCTGCCGTCCAGATGCAATACACGCCCGAAAGTTACCTCCAAATGGCGGGGATGACCCTGTATTTGGACTTGGATAATTACGTGTTATTGATGGTGACCTTGGATGAAAATGACAAGCCGTGCGTGATTCTTCACCGCGCGATTGCCGGTGAGTTTGAGCAGATTGCCAAGATTCCGGTCAGTGGCGATGGCACCTATAACTTTAGTATTCAGATCAACGAGTCGCAGGCCGAGTTCATCGTCAACGATGGTGTCAAGCAGACATCGTTGGGGGCCATGGATGTGAGTTTCCTATCCGGTGGTTACACGGGGAACTTCATTGGCTTAGATGTAATTGATATGTACAAACGCAACAGTACGCAAGCAACCTTTACCGATTTCACGTACGACGTGACACGGTAGGTGGCGAGAAATGGTCTAATCGCACCAATGGGTTAGACCATTTTTTAACAGAAAATGTTCTGTGACTATGCCTACGGCTGCCAGAGGTTCCGGCTGCTGTGGGGACCGCCTGCGGCCTGAGAAGCGGTCCTCCGGCTCGGTTGGGAGCCCGAAAGTGCATCGGTCTCCCAACACGTCCCACGCTGTAGGTTGGCAAAGAACGCCAGCCAACACCGTCGACACAGCTGCTTCCACCTCTGGCCTCCTCCGGCTAGAGGGATCAGATCTAGTCATATTGAGTGACTTCGATGAGCAAAATGGTCGATCGCCACCTGATGTGGGACGCTGGTATCTAACCATTGGAGCCGTGAGTGACCCAAATTTAGGCTCAGCCGTGGGATTTACCAAGTGGTCTAACTTGGTAAATGGCGACTTTGAAACGTGTTCCTCAGCGGTTCAAAGCGAGGTCGGATACCGCTCTGTGGCTCCGGCCGTCCTCCCCACCGCGTTCCAGCCTAAATTTGGCGAACGGTAAGGCGGAAATTTTTCACAACGTTGTCGGAATCTTTAGCCGCCGCAGGGGGAATCCCGTGTTAGGCTTAAAAATTCAGTTAGGGTGTTAGTTACGCAACGAAAAGCTTAGTTGTGATGGCATAGTGTGTTAAACTTTTGGTACACACGTGAGTTTGTGAAATGAAATAGGCGGGAGTGGACGTTGTGGCGGAATCAGCGAGTCGGAGTAATTCACATGATTATAATTATCAAAGAATTGTCGCGTATATTTTTAACCATCGCGCAACATCGCGGTCGGCGATTGCTCGGGATCTGGGTTTGAACAAAGCGACGGTTTCACTGCTCTGTAGCGAAATGCAGGACCAGGGGGTTGTGTCCGAGATTGGGTCCGGCTCGGCATCGTCCAATGGGGGCCGTAAGCCCACGCTGATTGAGATCAATCGGCGCTACGGCTATACCCTGACGGTCGAACTGGATTCGCAAGTGATTCGGGCACTGGCCTGTTACCTGGACGGGGAGACGCTGCAATTCCAGCAGCGCTTGACCGCCGAGATAACGGATTTGCCGGCGGCCTTGGACGAACTGATTGGACACTTTACGGCCATTACGGGCACCACGCGTGGCCTGCTGGGGATCTGCTTTGCCATTCACGGCATCACCGATGGCACGCAGGTTCAGGAGTCCTTCCTGGATCTGGGGGATCTCGATCTGCAGGCCTATTTCGCCAAATACCAGGTGCCCATCCTATTGGAAAATGAAGCCAACCTCTCCGCCATCTATTCCCGCGATTTTGTGGAAGAATTGGGCTTGGAGAATACGGTGACGCTGAGCATTCACCAGGGGATTGCGGCCGGATTTATTTTAGGAAATAAACTCTACCGCGGCTCCCAGGGGCGGGTCGGCAATCTCGGCCACAACATTGTGATGCCGGCGTTTTCCATCAATAACAGTCGCAGTCAGGTGACTTATCAGGACGTCTACTCCGAGTACGCCGTGATTCACCAGATCAGTGACCTGCTGGGCAAGGACACCATGTCGTTGGATGAGATTTCCAAGCTCTATGCCGACCACAACGCCGAGGTTATCACGGTCCTGTCGCAATTTGCCAACGGTATTGCTGGGATTCTCAACAACGTGGTGGGGATGCTGGATCCCGACGTCTTCTACCTGAACTCGCCGTTGCTGCATCAGATGCCTAGTGCCCTGCCACAGGTGCGTAACTACTTCCAGCGGCTGTCGGGCTATGAAATTCCCGTGAAGCTGATTCCCAACATTCAGCTGGCGACCCTACTGGGTGGGGCCGCGCTGACCAGTCATACGGTGCTGGGACTGACGGGGATGAAATTGCATTTCTGGGATTATACGAATAACTAAATCAGAGAATGGGGTACCAGTTACGCACTTGGATGAGGTGCGGGCTGGTATTTTTTTGCTATAAGGGACATTTTTTAAACTGTGGATAAATACAAAATGAATAATGCCCGTCTGCTAAGTCGTCGGTAAAACGTTAAAATCAGAAACAGCTTGTCTAATTAACCGGGTTGAACTATATTTAAGATAGTTAATTGAACTGATAATTATTCCGGAAAGTAGGGGAAGCGCATGAAGATTAGGGGCGTACTCGTCGGTCTTGCGGGGGTGCTGCTGAGTGGGGGCTGGTTAACAGTCTCAGCCCAAGCGGACGCCTTGCCTAGCCAATACCAGGGCACCTGGTACGGGTACATTAGTAGCGAAAAGATTCACCATGTTCGGCACTACTACTTCAGTCAGCTGACGGTCAAGGCGAAGCGGATTTCGTTCGACTACCAAACCACGACCAACGCCCACTTTAAGAACCGCAAGTGGGCCTGGGGGGCTTCGGCGCTGGCGACATATCGGTCAAAGAAGGACCAGAAGAATCGACCAATTTATAAGATTTACCTGCCGATCTATGAGGACGATGCGGTAGCCAAGATCCGGCTGGGTACGGTAACCGGGACTGGTGCGAGCCGGCAAGCCCTCATTGTGAACGCGGGTTACGAGAACCTCTACTTATTTCGGCAGCCCGTCCGCAGTCACCCGTGGGGGATTGGCTACGAGGACAGCTTGGAGTTGTATGACTAAGCGGAAGGCGGTGTGATCATGAACATGAAACAAACGCTATGGTTAGGAACGGCCGGTCTCGTGGCGACCTTCTTTACGGGGAGCTTGGTTGCGCAGGCCAAGACCTTACCCAAGAGTTACCGGGGCGATTGGTACGGCTACGTGGGTTCGGAAAAGGTGGGACACGTGAAGACCTATTACGCGATCAAACTGCGATTGACCAGCAAGCGGATGGACTATAACTTCCTGCAGACCACGCAGGCTAATCTGAGCCAGTTAAAGTGGCAGTGGGGCGAGAAGTCATTGGCGACCTATCAACGGCGAACCAATAAGCATCATCAGACTTACTATGTCCTGAGCTCACAGGCCTACCAGGACGATTTGGACCGGCTACAATTGAAGACGGTTAAACGCAACGGTAAGAATACGCAGGCTCTCCATTGGTGGGGAGATGCGGATAGTGTCTACGCCTTTCGGCAACCGCAGCGGGCGTATGCTTGGGGCTGGGACTTTGAGGATTACATTCCAACGGATGAATAGGGGGAGTTAGACGTGACTATTTTAAAACGCACGCTGGTGGCTGTGCTGGCTTTCTTGGGCTTGTTGTTAGCAGGTAATAACATGATATCTGCCCAAGCCGCCAGTAAGACGGTGAAGTTACCCAGCAGTCTGAAGGGAACCTGGTACGGGTACGCTGGATCGGGTGAGTTTCATAAACAACGATATTATCAAGTTGATAAGGTTGTTTTGACAGCTAATACTATGGCGATTGGCATTTACTATACATCCCAAAAGTCATTGAAATCATTGTCTTGGCAGCAAAGTATTTTACTGCCCGTGACCTATGTGAAGAAAGCCAAGGGCGTCTATAAGCTTCAGCCACGAACGGCAGATGTGGGATCGTTTATCCTTAGCCGGAAGGTAGTCCGGGTCAAGGTTTTAGGTCAGAACCGCACGGCGCTTAAACTTCGGGGACAAGGGTCAGTCCACTATGTTTTTCGCCAGGCGTTGCGGAGCCACAACTGGCATGAAACGACTTTGAAACCATGACTGAAATGAGGTGCTGTTTTACAAGGAGGAGAATGGGATGAACGTGATTTTTAAGGGCTTGGTTATAGGTTTGGTTAGTCTGGGGATGCTTTTCATTGGCAGCTGGACTTCGGCACAGGCTGCCAGCAAGACAGTGAAACTACCAACCAGCATTAAAGGGACTTGGTACGGTTATGTGGGCAAAAGAAATGTACAGGGTCACAAAATTTATGAGATTGATCGTCTAACTTTCAAAAAGGATCGGTTAACCATAACGATGTATGAGACACGAAAGCAGTCATTGCACGCCTTGAGATGGCAGGGAAGTAATGTGACGGCAGTACACTATACACAAAAATCTAAGGGCGTTTATCGTGTGAAACCGCGTCAATTAGATGGTGGGACGTTGATGACGATCAGAACGCGCCGAGTAAATGTGAAAGCCTTGGGACAGAAGCGACAGGCTTTGAAGCTGGCAGATGGTGACGGTGTATCATATGCTTTTCGTCAGCCGTTATTAAGTCATGTATGGAACGGTGACATACTTTAAGTCAAAAAGATCTTAGGAGGAAATCACAAATGAAAATGGGATATAAAAGCTTACTTTTAGGGATTGCCAGTTTGGGCCTGTTGCTAGTGGGTGGGACCACCACGTCCGCCCAAGCCGCCAGTAAGACGGCGAAGTTACCCAGCAGTCTGAAGGGAACTTGGTACGGGTACGCGGGGAAATTTGACGATAAGGGCAACTACTATGCTGTGGTGAAGTTGTCGATAACCAATAAGAAAATTACGGCGCGGGAATATACCAGTAAAAAGAAGACGCTCAAGCCGATGAAATGGCTGGGTACCGCGGCAATTCCAGCAACGTTTACCAAGAAATCAAAGGGCGTTTACCGGGTACATTCACGCATTATGGAAGATGAAAGCACCTCGATGGGGACCATTAGTCGTAAGGCGGTGAAGGTCAAAGTTCTGAAAAATCAAAAACGGTTGGCGTTGAAGTTACGGGTTGATGGCGACAACGTCTATGCTTTTCGGACCCCACTCCGCAGTCATACGTGGGGTGACGGTGGTTTCGATATTTAAATAAGACTCAAAACAGGCCCCAACTGCGCGCATTTCAAACGCGGGTTGGGGCCTGTTTTAAAGATCTACCTTAAAAGTGGCTGGTTTTGAAACTTAATGGTGTAGGCTTGCTAAAATAATGGCCTAAAGTCTTAGTGACGTGAGCGCTACAAGATATCGTGACCGCCGGTGTTAAGCAATAGTAAGGTCAGTTCATGTTCATTGGTAATCTTGTAAAGCAGTAACCAGTCTTTATCAAGATGGATTTCGTTAATGCCAGTGAGGTTACCGCTGAGCATGTGCCAATCAAAACGGTGCTTCAGGGTCTCGTGGTCCTCGGCTAAGATCAGCTTGAGGGCGGTATCCAGCCGCTTTAAATCATAATGTTTTCTGGCCAGTTTCTTAAGCGAACGATCAAAACGTGCGGTGGTTTTATAGGTCTTGATCATCTGCAGTATTTTCCAATTGGTGGATGTGGTTAAACAGGTCATCGGCGCTGGTGAAGGTCTTGACTCGACCAGCTTTCACGTCAGCGAGGGCCTCATCCAATTCGGTCATCACCTTGTCATTGGTCGGTTTGAAGGGCATCCCATTTTCGGTGATTAACTGGGCTAAAAACATATTGACGAGGTTAGGTAAGTCGGTGCCCATGGACTCAGCGATTGCTGTGGCATGTTGCTTGCGCTCATGGTCGACACGGATCGTTAAGCGATCTTTATTTCTAGCATCTGGATTGATCACGATAATTCCTCCATTCGTTGATGTATTGGTGACATTTTAGCATCTTTTGAACACTTTCACTAGTGAAATCACCTGTAAACTGAATCCGGGTTGAGCTCGACGATTATTATCGTTGATCAAAAGTTGAAAACACCTCATAGACGCTAGTTAACCACTACACTGAGATTCCAAAACAGGCCCCAACCGCGCGCACTTCAAACGCTGGTTGGGACCTGTTCCTTCTATATAGTCGTGTTATATTGAATCGCCATCATCGTTTGGCAAATCGTTAGCTTATTGCGCGATGTAAGTCGTCTTGAAGTCGTAAGGGACACCGGCGCCGTTGTAGACGATGCCCTTGACGTTGCTCCGTAACAGTTGTGACTTGGCAGCTTGATACAATGGAATTGTCCCTTGGTCGTTAATCAAGACCTTTTCAGCCTTGACGAGCTTAGCCCACCGCGTGGTTGGTTTGTTCCCATCTTGGTTTTCGGCTTCATCGAGGAGTTTGTCGAATTGCGTACTCTTCCAACCAGTCGTGTTGTAGCTGGAGTCGGATTCAAAGACATCCAAGAAGTTGATTGGGTCGGCGAAGACGGATTGCCAGCCGGCGAGGGTTAACTCATAGTTACCGTTATTCTGTTGGGTAATCAGTTGGACGTAAGGGACCGTCTTGATCGTCACCTTGACGTTAGGCAGCTTTTCCAGGGAGCTTTGAACGAATTCAGCGGTCTGCTTGCTGGTGTCGGTATCGGAGACAGACAGGGAGACGTTGAGTTGCTTGTCGCCGGTCTGCTTCAGCCCTTTAGCCAACAAGGTCTTGGCTTGCTTCAGATCGTAGGAAACACCGGATTTGACGTAGGCCTCCTGGTTGAAGGCTTCACCGGTCTTGGGGTTGTTGCCCATGCCGGCAGGGACGAAGCCCTTAGAGGCGATGGACCCGTCTTGCAGCACGTCGTTGACCAATTGCGTCCGGTCGATGGCTAAGGAAAGGGCTTTACGCACGTCAGCGTTCTTGAAGGCTGCCACTTTCTTTTGGTTGAGGTCGAGTCGTTGTGACCCGGTTGGGAGGCGTTTGACGAAGTCCTTACTGTTCTTGTTGTTCTTGATTTGTTGACCGCTGAGTAAGGTTTCATCGGTCTTCTTGGCATTGTAAAGGTTGTAGCTGGTCGTGGTGGATTCGGTGACCTGCTCGTTGATCTTGGTCAGGTGCACGGCCTTCTTGTCCCAGTAGGTCTTGTTCTTAGCCAGCGTCCAGGTCTTGCTGGTACCACTCCATTTGGTTAAACGGAAGGGACCGTTGTAGACCGTCGTTGCGGAACTCGTGCCGTACTTCTTACCGTATTGATCCACGGCTTTTTGGTTCAGTGGGTAGAAGAGGGGCCAAGCCAATAACTTCTTGAAGTAGGAAACGGGTTTGGTCAGTTGGACGGTCAACTTGTAGTTGCCATCGGCCTTGATTCCCAGGGCGCTCAGGGGTTGCTTACCCTTGTTGACAGCTTCGGCGTTCTTAACCTGATAGAGGTAAAAGGCGTCTTGCGAGGCGGTCTTGGGATTCAATGTCCGTTGCCAGGAGTAGACAAAGTCCTTGGCTGTGACGGGCTGGCCGTTCGACCACTTGGCGTCTTTGCGTAGGTTAAACGTGTAGGTCTTGCCGCCGTTGGTGACCTTGGTGCTGGTGGCTAAAGCGTTGGCGGGGGTGCCCTTGCTGTTTAAACGATAGAGGCCCTCTTGCGTGTTCTGCAAAACGGTAAAGCTCAGCGTATCGGTCGCCTTGGCGAGGTCGGAGGAGGCCAGCTCGGAGGACTCGGTCCAATTCAATTCCTGCTTTGCCGCATACTTGTTGCTAGAATTACCGCTACTGGACTGGTTCCCACAACCTGCTAACGTCAAGAGGCTGAGTGCTGCTACCGTCAAAATCGTACCCTTTTTCTTCATCCCAAAACATCTCCTAAAATAAAAATCGTCCTTATGTAAATCTACATAAGGACGATTTCACTCGCGGTGCCACCTTGTTTTATGGGGGGCTCACACCCACCATCTCCGTAACTTCTGTTGCCAAAAGTCGGAAGCGGTAACGGGCTTCAAATCGAACAATCAGCTTTCACCAATTGTTAGCTACCAGGCTCATCTTCGCGGTTCCGTTGTAAGCCACCTTTTCAGCTACCGGTGGTCTCTAGACTTAGCGGGAACGACTACTCTTCCTGGTGATGCGTTCATGTATTTTTAACTTGGCTCTAATATTAGTCGCTAGGAGATGAGATGTCAACAGGAAAAATTTTGAAAATTAAAAGGCTTCGTGGCGCTATTTGTTTGGGGTATATAGAAGAAAACTGAGAAATGCTGATTAAATATAATTATTTTTATCATGAATTTCACATTAATTCATTGAATATCTATGTAGAGTGAAATGGGGTGCCTGAATATGTCTTTTTTAATATGTCATATAAATAATTAACTACTTTAAGATGTGTAGACATTGAAGATAAGTCAGCATAAAATGAGGGTATCTGCTGGAAGACTTTCTAGTGGGTGTAGAAGTGTTTCATAGAAAAATAGGAGGCGTTATCGCCATGAATCAGGAACCATATGCGATTGGATTAGATATTGGGACCAGCTCTTTGGGTTGGGCTAATGCAGACATGGATGGTTATATTGCCCGAGTGAAGGGACAAACCGGATTGGGAGTCCGTCTATTCGAAGAAGGACAGCCCGCCGCGGATCGTCGAAGCTTTAGAACGACACGTAGACGTTTGAGCCGCCGCCGTTGGCGTTTACGGTTATTACGTGAAATTTTTGATGAGCCAATTTCATCCATCGATCCTAACTTCTTTGCGCGTCAGAAGGCATCGAGTATTTCGCCTAAGGATGATCGATTTGAGACAACTTATCAATTGTTTAATGATAAAACTGATCAAGAGTTTTATTCAAAGTATCCAACCATCTATCATTTGCGATGGGCGCTGATGACGGAGCATCGCAAATTTGATTTAAGAGAAATTTACTTAGCTGTACATCACATTGTTAAGTACCGTGGGAATTTTCTGCGTTCTGGAAACCCCAAAAGTTTTAAGCCAAGTGAATTAGATTTTTCACAACGGTTTAAAGAGGTTAACGGACTATGGCATCTTATCTTTGATGAGGTGGCACCACAGTTGCCTACGGACAACTTGGAAGAAATTACGAAACTGGTATTAGATACAACGCGCACTCGAGCCGATCGTCAGCGAGAGTCGGTTAAGCTGTTAATGGCGGCGACAGATAATCATAAGGACTGGAAGCCGTATCTAACTGAATTTACTAAAGCAATTTTAGGCTTGAAAACGAAACTGTATCTACTTACAGGAGTTGACGTTGCAAAAGCGGATCAAAAAACTTGGACGTTTAGTTTAGAGGACATTGAAGATCATCGGGCAGATTTAGAAACGGCATTTGATGACCGGAGTCTGGAATTAATTGAAAAGTTAGTTGATTTACAAGCAGCAATTCAACTGACTGAAATTATGCCCAGCGGACAGTACTTCTCACAGAGTATGATATATCGATATGATCAACATAAGGAACATTTACGGTGGTTAAAGGATTATGCAGAACAGCAAACAGATGCTAATAAAAGGAAGGCTGTCCGGCTAGCTTATGACCACTACATCGAGGGAGATGCCAAAGGAAAGCCTGAAATTGCTGATGACTTTTATAAGGAACTGAATCGAATCCTGAAAGGCGACACGTCAGAACTCGCTAAAAAAATCAATCATGAGATCGCGTTGGAGCATTTTATGCCTAAACAGCGAACAAAAGAAAATGGTGTTATTCCCTACCAAATTCATCAACAAGAGCTAGACTCGATTATTGATAATCAAAAGAAATATTATCAATTTTTAGGAGAAGATAATCCGGTGGTATCTCATCATGGGTCACAGCCATATAAAATTGATGAGCTAGTGAGTTTCCGGGTCCCCTATTATGTTGGCCCTATGATCACGGCAGACCAGCAGAAAAAGACGGCAGCAGGACAATTTGCATGGATGGTTCGTAAAGACAGTGGTGATATTACGCCCTGGAACTTTGATGATAAAGTTGACCGGACCGCTTCAGCAACAAACTTTATTCAACGGATGAAAACCACGGATACTTATCTGATTGGGGAGGACGTGTTACCACTACAGAGTCTGACTTATCAGAAGTTCATGGTTCTCAATGAATTGAATAATATCCGAATCAATGGCGAATTGCTGACTCGTGAGCAGAAGCAGCGAACCTATAACGATGTCTTCAAAGGTCATGGAACAGTCAACGTAAAATCCTTAATTAAGAGTTTAGAATGTCACAGTGAGGTCACTGGTGCGATCAAGGTGGAAGGGCTAGCTGATCCTAAACGTTTTAATAGTGCGTTAACCACATATCGTGACTTTAAGAAAATCTTACCAGTAGCGATTGATCAACCGCAACGTCAGGCGGATATCGAAAGGATAATTAATTGGTCAACGATTTTTGAAGATGCCGATATCTTCAAAGCGAAACTACAAGAGATCGATTGGCTGACAGATACGCAACGTGATCGCCTCAGTACTAAGCGTTATCGTGGCTGGGGACGTTTGTCAGCCAAACTATTATTGAATATTAAGGATACGCAAGGTTTATCAATTATGGACCAGCTATGGAATACGCAACATAATTTCATGCAAATTGTACATGAGCCAGATTATGCAGAGAAGATTGAAAAGACGAATGCCAAGGGGCTGAAACAACAAGATATATTTGAAACAATCAACGAAATGTACACATCACCACAAAACAAAAAAGCTTTGCGTCAAATCTTAGCAGTTGTTCGTGATATTCAAAAAGCCCATCACGGTCAGGCGCCTAGTCGAATCTTTATTGAAGCGGCGCGAGGAGCAGAGCAGAATCCTCAGCGAACGCGGCAACGTCAGAAACAATTGGCAGATTTATTTGCTGATCAAGCTAAAGAAATTGTCAATGAAACAGTAGCTCAGGAGTTGAATGATGAGACTGACAACAAGGCACGATTCACGGACCGACTCATGTTGTATTTCCTACAAAATGGTCAGGATATGTATACAGGAGAAAAACTGAATATTGATAAATTATCGACCTACGATATTGATCACATTTTACCGCAGTCGTTAGTTAAGGATGATTCGTTAGATAATCGTGTGTTGGTTAGCAAGGTAGAGAATCTTAAAAAAAATGATCATTTTGCCTCAGAGCTTTATGCCAGAAAAATGCAAGGAACATGGGAACTATGGCGGTCAGCAGGGCTAATTAGTGCGCGGAAGCTGAAACATTTATTAATGCGGCCTGATGAAATTAATAAATATGCTACCGGATTTATCAGAAGACAGCTGGTCGAAACCCGCCAAGTCATCAAATTAGTCACGGATGTATTGAGTAATGAATATGATTCAGACAAAACTAAGATTATTTCAGTTAAGGCGGGACTTTCTCACCAGCTACGAATGGAGCTGGACTTGCCGAAAGTTCGGGAGTTGAATGACTATCATCATGCTTTTGATGCCTTTTTGGCAGTTCGAATTGGAACCTACTTACTAAAACGTTATCCCAAGTTGGAACGTTTCTTTGTTTACGGTCAATATCAGGTAGCGCCACAATTGGACTTACGCCGTTTTAATTTCATTCATGACTTGGTTTCCGGAAAACAAGAGAAGATAGTTGCCGAGGAGACCGGCGAAATTGTGTGGAATCGTGAGAAAGATGTTTCTTACATGAAACATCTTTTGAGCTTGAAACATTTGCTGGTGACACATGAAGTTAAGGAAGATCATGGGGCCTTGTTCAATCAAACCATCTATAAGGCAAAAAAGGATAATGGCAATGTTGGCGGTAAGATGAAGCTACTTCCTACTAAAAGTAATCGACCGACAGAAATTTATGGCGGACATTCTAGCCAAGCAATAGCTTATTTAGCAATTGTCAGAGTTAATGGCAAGGAACCTTCGTACAGAGTTATGGGAGTTCCAATTAGGATTCTCGATCAGCTGAAGCAAGCTAAGAAGCAGGGAGAATATGCTGAAAGGTTAGCGTTAAAGCAGTTCTTTACACCGGACTTTACTAAAGGTAAAGGAAAAATTGTTTCGGACTTTGACGTAGTTATTCCACATATTCCCCTGTTACAGCCCGTGATAGATGAGATTTCAGGACAGTCACATAGGTTTGCTTTAGGGACTAATACCTATTATCGAAATTTACAGCAATTGATTTTAACGCTTGCTGATCAAAAGGTATTAATTTCAAAAGAGACAGGAGTGGATGAAGAGAAGAAGCTCGTAGAAGTCTATTCTCACATTTGTCAGCAAGTTATGAAGTTTTTCCCGTTATACGATCGGAATAAATTTAGGGAACTACTTGTAGACAGTCGATCCCATTTCGAACAATTACCAATTGTTAATCGTTATTCAGATGCTGGGAAACTAGAGATAGCTGGCAAGCGGGGCATTTTACAACAGATAATGGTTGGATTGCATGCCAACGCGACGCCTGGGGATTTGAAAGAACTAGGCGTAAAAACGCCTTTTGGAAAGCTACAAGTTCCAGGCGGCATTAAATTAACTGAGAATGCTAAGCTGATTTATGAATCGCCGACAGGCTTGTTTAAACGGGAGGTGAAGATAACTACCGAGTAAAGAAATAAAAAAGAGTCCTTCGCTGACGCATTCAGCAAAGGACTCTAACAAGATATGTATGGCTCGATAACGGGCTCATAAGATAAAACTTGGTGGTAAACCACCTTGTCTGACTTTAACTCTTAGTGACAATTCAGTAAGATCAAGCGGTCAACTTGACAAGAACAGAATACCATGTCGCAGTTATTAACGCAAGGAGGAAGTATTATGGGTTGGCGAACGATTATGATCAGTCATCATGCAAAAGTTTCACTAACAGCTGGAAATCTAGATATTCAGACCGATACGGATAGATTTCATGTGCCAGTTAGGGACGTCGATATTTTGCTAGTTCAGACGCTTCAGGCAGTTGTCACAACGTCTGCAATAGCCGCTCTGTCTGAGGTTCATGCCAAGATTATTTTTACTGGTCGTGATGGTCAGCCAATCTGTGAAACCACAGGATGCTATCCGAATGCACGGACGGCGGCATTGGTCACAGCACAAGTTAATTGGAATTCAACTAGAGTGGCTAATCTTTGGACACGGATTGTGGCTGCTAAGTTGAACAATCAGATTGCAGTGGCGGATATGCTGAATGCTGATGTGAGCAGTCTGAACGATGAGATGGATAAACTTGAGTTGAATGATGAGACTAACCGAGAGGCAGTTGTAGCGCGACAGTATTTTCCTCTCTTATTTGGGGATGACTTTTCGCGGTCAGATTTTGTCCCAGTAAATGCAGCCTTAAATTATGGATATTCAATTTTATTATCGTTAGTTGATCGTGCAATTGTAGCTCGCGGGTACTTAACTTGTTTTGGGATTCATCATGATAATGCTGGCAATGCTTTTAACTTAGGGTCGGATCTGATGGAACCCTTCCGACCGATTATTGATTATTGGGTAGCTCAACATAAGATCTTAGATTTGACGCCAGATATCAAATTTGGTTTGGTTCGTTTACTTGAGTTAAAGATGGTCTACGAAGATAAAACAGAAACATTAGAAAATGTCGTGGAGAAGCATGTTGTTAATTGCTTAAAGTATCTGAGTGATGAAACGGATCAAGTTAAGATTGGAGTAGTGGTTCCGCATGAGGTATCGGATAATGCGATTAATGATTATGTTTGATCTACCGATGACTAGTAGTGAGAATCGTCGAAATTATCGTAAGTTTCGTAAAGCGTTAATTTCTGAAGGATTTCTGATGATGCAATTTTCAGTTTATGTGCGAGTGTGTCCTGATTCGAAGAACGCCAAAGCCATTGAAAAACGGGTTGGGGCGATTGCCCCGAAGGACGGTTTAGTACAAGCGGTTATGTTAACGGAAAAACAGTATCAGGCAATGCATTTTATTTCGGGTGAACCAAGTCACGATATTTTAAATTCTGCCGAAAGGACGATTATGATATGAACTTTGCGTATTATAGTTTTCCACCATTTGCTGTTCGCTCCAGTAAAGTTACAGTTGTTGATACTGCTGTTCAGCGTATCTATCAAGACCTTTCATTAGGCTTTCAAGATAAACTGGATACGGTGAAGCTGAGTGATGATAGCTTTGATTCGGTTACTGTGAAAAATGGGGCGCAATGGTATGGGGATCCTATGTTAACAGTGGACTTAAATAGTCTATTTCAACGCAAGTTACAAACGCAGCTAATTAAACTGCTTGCGGATGATCAAGTTGTTGCGCTATCCGATGGTTTGCGAGAACTGTTATCGAAGCTATTGGAAGATAGCTACTTGATGGATGTACCTTTGGAAATGCCAGAAATACCAGAGTTAGCCAAGTTAGTCAAATTCAGTGGCATTCAAGTTACGACAGGTCCTGTAGATAATGCCTATGCTATAATTGAATCACTAATTAAGGTGCTTATCGAGTTAAATGATAAACGTATGCTCGTTTTGACTAATGTTAGCCATTATCTCCAGGTCAGCCAACTTCAATCGTTGGTGAGATTTATGGCTAACACTGATTTGCCACTGCTTCTAATTGAATTTTCATCTAGCCAACGAAAAGAATATTTCACTGATTGTGACTATCACTACATTGATAGTGACTTTGTTCTCTGGTAGTTCCTAACCGATGAGATATTAATGTGAAAATGACGGCTTTAGATTAGTGACAATTCAGTAAGGTCAAGAGCACGATTCCTGGTTTTGCTAGTCAGTCCCCTGCTTTAGATTAGTGACAATTCAGTAAGGTCAAGAGCAAATCATGGTTGTACAATAGTTGTACGTTGGCTTTAGATTAGTGACAATTCAGTAAGGTCAAGAGCAATGAGCGACTTAAAATCACCTAGCTATGAGCTTTAGATTAGTGACAATTCAGTAAGGTCAAGAGCAGGCATTTGATACTCCTGGTTAGAATTGAAGCTTTAGATTAGTGACAATTCAGTAAGGTCAAGAGCAGATAATTTCATATAAATACCTGTTAAGCAGCTTTAGATTAGTGACAATTCAGTAAGGTCAAGAGCTTATTTCAGAAGAAGCCTACAACAATTTCAGCTTTAGATTAGTGACAATTCAGTAAGGTCAAGAGCGCACTACCAGCAAGCATTGATAATACAGTTGCTTTAGATTAGTGACAATTCAGTAAGGTCAAGAGCATTAGCAACTCAAAAAAGCCTATCCCCACAGCTTTAGATTAGTGACAATTCAGTAAGGTCAAGAGCGCGATTTAGACAGATTTAGATTGTGAAGTGCTTTAGATTAGTGACAATTCAGTAAGGTCAAGAGCAAAGTTCGAGAAGAATACACAAAAGAAATTGCTTTAGATTAGTGACAATTCAGTAAGGTCAAGAGCCAGTCCGGGACATTGTTGCTCTTAAAGCCAGCTTTAGATTAGTGACAATTCAGTAAGGTCAAGAGCCTTTCGGTACCTAGTTGGACTTCAGCTGTAGCTTTAGATTAGTGACAATTCAGTAAGGTCAAGAGCTACCACTGATTGATATTCTTTCCCGCGCGGGCTTTAGATTAGTGACAATTCAGTAAGGTCAAGAGCGTGATTTTGGCCGCGGCTGATTTGCGGCTTGCTTTAGATTAGTGACAATTCAGTAAGGTCAAGAGCTAAGAGCTTGCTTAAGCCCATACGTAGCGTGCTTTAGATTAGTGACAATTCAGTAAGGTCAAGAGCCCGATGATTTGGAGCAACAGCGACAAGAGCGCTTTAGATTAGTGACAATTCAGTAAGGTCAAGAGCTGATAAAGGCGGAACATCATCAGTTGTTTCGCTTTAGATTAGTGACAATTCAGTAAGGTCAAGAGCACTAAATCTTTAACATCGATGTAGTAACGGGCTTTAGATTAGTGACAATTCAGTAAGGTCAAGAGCCCTTTAGTTGGTCATAAGTCCCTTGATATAGCTTTAGATTAGTGACAATTCAGTAAGGTCAAGAGCAACGAGTCTACGCCTATGCTCAAGCGCAATGCTTTAGATTAGTGACAATTCAGTAAGGTCAAGAGCAAAACGGCTTGTTTCAATTCGTTGGGATCGGCTTTAGATTAGTGACAATTCAGTAAGGTCAAGAGCATAATATTTTGATGTTGAATCAATATGATAGCTTTAGATTAGTGACAATTCAGTAAGGTCAAGAGCCGGCGGCAGACGTTTTAGACGCTATGAAAGGCTTTAGATTAGTGACAATTCAGTAAGGTCAAGAGCTTTCTAATTTTTGATTAACATACATGTCATGCTTTAGATTAGTGACAATTCAGTAAGGTCAAGAGCCCATACGATAATACCTAGATGCCAAACGTGGCTTTAGATTAGTGACAATTCAGTAAGGTCAAGAGCTTGATGATGAGTTGTCAGACAAAGAACGGGGCTTTAGATTAGTGACAATTCAGTAAGGTCAAGAGCTTGTAGTTAAGGATAAAGCACCAAGCCGTCGCTTTAGATTAGTGACAATTCAGTAAGGTCAAGAGCCAGCTTGAAGGCTATATGTTGAAGGCTTCCGCTTTAGATTAGTGACAATTCAGTAAGGTCAAGAGCTTGACCTCTGGAAGTCAGGGAAACTCAGTGGCTTTAGATTAGTGACAATTCAGTAAGGTCAAGAGCCGATTGGTCGTCGTGTACCATATCCTTATCGCTTTAGATTAGTGACAATTCAGTAAGGTCAAGAGCATTGGCTGCTCCTCATATCCCGACACAATAGCTTTAGATTAGTGACAATTCAGTAAGGTCAAGAGCTTATCCGAGATTACTTCAAAGAATATGTTGGCTTTAGATTAGTGACAATTCAGTAAGGTCAAGAGCACGTGGAAGGTGAGGCGGCTCTATGGCAGGCTTTAGATTAGTGACAATTCAGTAAGGTCAAGAGCGTACCAGATTGAGGGGGAAGACAAATGACTGCTTTAGATTAGTGACAATTCAGTAAGGTCAAGAGCTGAGCGTGAAGCCTTACGTCTTGCTAATCGGCTTTAGATTAGTGACAATTCAGTAAGGTCAAGAGCCGTGATAATTGGGGATGTACCGTATTTCGTGCTTTAGATTAGTGACAATTCAGTAAGGTCAAGAGCAAAACAGCAAGGATTTGATGTTTAATAATCGCTTTAGATTAGTGACAATTCAGTAAGGTCAAGAGCGAAGATCAGGGGGTAACAATCAATGGGCGCGCTTTAGATTAGTGACAATTCAGTAAGGTCAAGAGCAAATGACACCTGAAAGTGTTAAGGGTGTTTGCTTTAGATTAGTGACAATTCAGTAAGGTCAAGAGCCACAATGTTTTTCCACCCGCCGTAGCATTCGCTTTAGATTAGTGACAATTCAGTAAGGTCAAGAGCGCGGCCGGGTCAAGGCTGCTACCTACTAGCGCTTTAGATTAGTGACAATTCAGTAAGGTCAAGAGCTTAGAAAGGAGTGAGGATATTTGAAATACAGCTTTAGATTAGTGACAATTCAGTAAGGTCAAGAGCCCGATAGCTGCCCCAGCGGGTCCACCAAAGGCTTTAGATTAGTGACAATTCAGTAAGGTCAAGAGCTTTGATGGTAAAACCAAGTACGCCATCACTGCTTTAGATTAGTGACAATTCAGTAAGGTCAAGAGCTTGGGGAGATTCCTGTTCACCATTTCTATGGCTTTAGATTAGTGACAATTCAGTAAGGTCAAGAGCAGGTGATCACCTATGATCAGCATCGGTGACGCTTTAGATTAGTGACAATTCAGTAAGGTCAAGAGCAGCATTGCGTTTGAAGGGACGGCTGCCAATGCTTTAGATTAGTGCCAATTCAGTAAGGTTAAGAGCAAGATTGCGAAACTGCACAACAAAAAGACGGAACCAGCACACTGCTAGTTCCGTCTTTTAATGATCCATACGTTAACGACGTGCGGATCATAGCGGATGAGAGGTAAATATAATTTAAAACGGTTTAGCTCGCCGCATAAGGGACGGGCTTACTGTAATAATAACCTTGGGCCATCTTGACGTTATATTCCTGAGCCAGTGCGACATCACCCTTGTCTTCGATACCTTCGAGGGTGAAGCCTAGCTGATAGGTGTCAGCAATCTTGCGCCAGAAGTTGAGGCTCTTCATCATTTCGTTTTGTCGATGCTGTAGCCGGAAGTTTTGCATGGCAAATTTGATGCTATCCATAAACGGCAGTACATCCTGCGTGGCTTGAGACCACGGATTATCTGTCCCGACATCGTCCAGACTAAGTTTGATATCAAAAGAACGATAGAGGGCGACGTACCGGTGAAGCTCCTCCAGTGAGGGGGCTTCAGTCAGTTCAACAATTAAATTCAGATTTTTAACGGCCTTTTTGAGGTGGATCAGGTGACCAATGGTCCGACGATCCACAAATTGGGCACGGTTTAAGTTCAATGAAATTTCGGGATTATCGCGGTGATCTTTTAAAATGCTCGTGATCTCTTGATAAGATAATAATACCTGCTGGTCCATTGGTACCGCAGTAAAATCAGTAGGCGTTACCCAATAATCATGGCAAGATGACCGTAACAACAGTTCATAGCCGGCTAACTTTTGCGTTTCCGCATTGATTTGCGGTTGGACGAAGAATCGATACATTTTAAAAGAAAATCCCCTTTCTTTGCCTGCAAGGGCGTGAAACAATAACGCTCATTATACAACATTCCGCAATTAATTCACAGCCATAATGGTGCAGGACTTTAGTAATTGTTCACTCCAGATTTGGGGTGTCGTCCGCTAACTGACTATGATACCGCTTTAATCAGTCAGATTCAATTCATACGCTCGCCGGGCATTGTCGCCGGGTTCGGCAACGTGAACGATCCCCCGAAATTGATAGCCCAGGCTGGTCGCAATGGCCTGCATGCGCTGATTCAATTGATGGGTATCAATGCGGAAATTACGGATGCCATCCTGGTAGGCCGTGCTGATGAGCGCAGAGAAGAAGTAGTGGCTCAGGTGTTGTCCGGCAAAGGCCTTGCTCAGGGCAATTCGGTGGATAGTGGCGTAGGGATCGTCATTATTTTGCCAACCTGTCCCCGTAATTTCATGGTAATTGGCATCATCGCCAATGACCTGTGCGGCGGTTCCGGCAATCTGGTTATCGACCATTAAGATCCAACTTTGCTGGGCCATAATGTCTCGACGAATTGCGGCCTCATCGGGATAACCATCCTGCCACTGCGGACTGCCATCGGCCTTCAATAGGGCCTTGGCATCGGCGATAATTTCCATAATGGCGGGAACGTCCGCCTTCGTTGCGTGACGTAAATAAACTAAGCTCATAAGCAGCCTCCAATTAGAAATAATTTTACCTTCTAGAATACCACTTTCCGAGGGGATAACGGGGATCCATTTGCCGGCAATTAGGGTGATAACCGCGGATTGGCATTGGCTGGCTGCAATAAGGTATCGCTCGAATGAAGGCGCTTGAAGTTCAGAAAATTTCACCGATGTTTTATGTCGGCAACTTAAAAATGACACGTACGGTTGCTGTAGCGTCTGGTATCTTTTCTGTGACTATGGGTGTTGTTTAGGATCTTACAACAGTGGACTAAATTATTTCGGTTATCGTAGCCGTGAGTGAAGCCAAATTTGGGCTCAGCCGTGGGAGTTGCTTAGCGGCGAGAGCCGATTAGCAACTGGCGTCTTTAAGACGCGAACTTTTCGGCTCAAAACGAGGTTCGAGACCGCTCTATGGCTCGGACCGTCCTGCCCACCGTGTTCCGGCCCAAATTTGGCGAACGGTAAGGCGGGCAGCTAGGACTATAGTGTTGCGTAGCCTAGCTGTTTAGTAACTGTCAATTTTAGGACGTAACGGGTTCAACCGATTAGTGACAGCGGACATAAGATACCGAACCAACTAGCCGGTTTAGCTATAACTTAATGACAGCGCGAACAATAATACGGCCAAGGCATTAAATTCATGCGTTGGAGGTAACCGTTATGAGTGTATTCAAAGCCGTTGAAGCGACGTTTTCTAACGCTGCCATTATTAGTTCAATTACGTCGACAATCTTTATTATTTTGCTCGGATTCTTTCTTCGGCGTCACGGGACTTTTGGGGAGAACTTTGGTAAAGTTTTAACCAACGTCTCCCTGACCGTGGCGATTCCGGCACTAGCGTTTAATTCCTTCATGCAGCCCATGGACAGCACCGCGTTTCACCAGGGAATGGGCGTCCTCGTTTGGGGAATCATCATCTACGTGCTCTTGATTTTTGTCACGCCGTTTCTGTATCAGCGCTACGTGAAGGACGAGCGCGAGGTGCTGGCAATCCTGACCACCTTTGGCTCGACGACGTTCTTTGGAATCCCCATCGTTGGTGCTGTTTACGGAGCCAAAGGGGTCATGTACAGCTCCATCTTCAACATCGGCTACCGGATCTTCCTGTATTCATATGCCTACATCAAGATGTCTGGCCTGAAAATGGCGGCGAAAAACGTGAAGAAGATGTTCCTCAATCCCATCGTCATCGCCACTTTCTTGGGACTCTTCATGTGGCTGGGCCAACACCTAGTCCCCCAGGTGACCGTTCCGGCCGTGGTCAATGGCGTTCAGGGAACGGCGATGGTTCACGTGGCCTTCTACCGGATCGACCAGACCGCGCTTTGGCTCTTTAAGCCGTTGACGTATCTGGCAAATATCGCCTCGCCACTGGCCTGGTTAGCGATTGGGGCCACGCTGGGATCGATTTCCATCAAGGAAGCGGCCGCGGATAAGACACCGTGGTACTATGCGTTTAACAAGGTCATTATCGTGCCACTGCTCAACCTCATTATCCTATATCTCTTAAATCTAACGGGCATTCTCTCACTGAGCTATGTCGCGGTGGCCACCATCGTGGTGATGATGGCGACGCCAACGGCCGCGGTCGTTTCGGCCTATGCCATTAGCTTTGACCGCAAAGCCCTATTATCGTCGAATGCCTCGTTGATCTCAACCATTGCCGCCGTTGTGATGATGCCCATCTGGATTGCAATTATGGAGGTCATCAACGGACTGGGGATTTTCCATTGAAAAGGAGTGTTTTAAATGTTAAAAATTACAGCTTACGGTGTCCGTGAATTAGAGGAACCCTACTTCAATCGCTTAAATACCGCTGGCTTCGACCTGAAGTTCGTTCGTGACCTCTTGACCCACGACAACGTGGCCGAGGCAGCCGATGCGGATGCCGTTTTAGTGCGGGGAAACTGCGTCGTGGATCGCCAGAATTTGGCCAAATTTGCGGATTGGGGAATCAAGGCCGTCTTCACCCGTTCGGTGGGTTTTAACCACATGGATTTGCAGGCGGCCGCTGACCTTAACATCGCCATGGCCCGGGTGCCCGGCTACTCGCCATACGCGGTGGCCGAGCTGGCGTTTACCCTAGGCATGTCGCTGTTTCGGCACGTCAATCTCGCGGTTAATCAGACGCGCCAGGCCGACTTTACGATTGGCAAGGCGCTCTTTAGCAAGGAAATTCATACGGCCACGGTGGGAATCATGGGCGCCGGCCGGATTGGGTTGACGGAGGCCAAGCTGTATCAGGGTTTGGGCGCCCACGTGCTGGGCTATGATCCGTACCCATCGCCCGCAGCGAAGGCGGCAATCGAGCTGGTTGATTTGCCAACCCTACTGGCCCAAAGCGATATTGTCTCGATTCACGTGCCTTATTTCCCAGGCAAAAATGATAACCTAGCCGATGCCGATTTTATCGCCCAAATGAAGCCCGGTGCCGTCTTAATTAACACGGCCAGGGGAGAACTGGCGAGCGTTCCCGCCGTCCTAGCAGGGTTAAAGTCCGGCCAACTCAGCGGGTATGGTGCCGATGTCATCTTGGATGAGGTCGCGATTCTGGGCAAGAAGTTCCCGCGCCTTGAAGACCTGCCGAATCCCGAAGTGCGCCAATTACTGGCGGCGTACCCACAGGTGCTGATTACGCCGCACGTGGGGTCTTACACGGAGCCGGCACTGGAAGATATGATTCGCATCAGCTACGAGAACTTCCAAGAGTTCTTCGCCACGGGCCAAACGGCCAACGCCATTCAGGCCTAAACATGTCCAGCTAACACTAAATGTTTCTGATAAAATAGTCGATCGCAGTCACCTGCGGCTGCCAGAGATTCCGGCGCTGTGGGGATCGCCTGCGGCCTGAGAAGCGGTCCTCCGGCTCGGTTTGAAGCCTGTCAAAAAACGACAGTCTCCAAACGCGTCCCACGCTGTAAGCCGATTCTCGGCTAACACCGTTGTCACGGCTGCCTCCATCTCTGGCCTCCTCCGGTTAAGGGAGTTCTTAACCCTGACATTGGTGTGAACATCGCTGAGCTGGTAACGTTTATCCCAGGTTATGGACAACATGCCGTGGAGCCGTGAGTGAGCCAAATTTGGGCTCAGCCGTGGGATTTTCCAAGTGGGTTACTTGGAAAATGGCGACTTTGAGACGATGATTTTTTCGGCTCAAAGCGAGGGAGAAGACCGTTTNNNNNNNNNNCTTCTCCCGTCCTGCCCACCGCGTTCCAGTCCAAATTTGGCGAACGGTAAGGCGGCAAGTTATAACCAGGTTTATTCCAAAAAGCAACGGACCACCTGGTGCAGTGAATGCG</t>
  </si>
  <si>
    <t>MNQEPYAIGLDIGTSSLGWANADMDGYIARVKGQTGLGVRLFEEGQPAADRRSFRTTRRRLSRRRWRLRLLREIFDEPISSIDPNFFARQKASSISPKDDRFETTYQLFNDKTDQEFYSKYPTIYHLRWALMTEHRKFDLREIYLAVHHIVKYRGNFLRSGNPKSFKPSELDFSQRFKEVNGLWHLIFDEVAPQLPTDNLEEITKLVLDTTRTRADRQRESVKLLMAATDNHKDWKPYLTEFTKAILGLKTKLYLLTGVDVAKADQKTWTFSLEDIEDHRADLETAFDDRSLELIEKLVDLQAAIQLTEIMPSGQYFSQSMIYRYDQHKEHLRWLKDYAEQQTDANKRKAVRLAYDHYIEGDAKGKPEIADDFYKELNRILKGDTSELAKKINHEIALEHFMPKQRTKENGVIPYQIHQQELDSIIDNQKKYYQFLGEDNPVVSHHGSQPYKIDELVSFRVPYYVGPMITADQQKKTAAGQFAWMVRKDSGDITPWNFDDKVDRTASATNFIQRMKTTDTYLIGEDVLPLQSLTYQKFMVLNELNNIRINGELLTREQKQRTYNDVFKGHGTVNVKSLIKSLECHSEVTGAIKVEGLADPKRFNSALTTYRDFKKILPVAIDQPQRQADIERIINWSTIFEDADIFKAKLQEIDWLTDTQRDRLSTKRYRGWGRLSAKLLLNIKDTQGLSIMDQLWNTQHNFMQIVHEPDYAEKIEKTNAKGLKQQDIFETINEMYTSPQNKKALRQILAVVRDIQKAHHGQAPSRIFIEAARGAEQNPQRTRQRQKQLADLFADQAKEIVNETVAQELNDETDNKARFTDRLMLYFLQNGQDMYTGEKLNIDKLSTYDIDHILPQSLVKDDSLDNRVLVSKVENLKKNDHFASELYARKMQGTWELWRSAGLISARKLKHLLMRPDEINKYATGFIRRQLVETRQVIKLVTDVLSNEYDSDKTKIISVKAGLSHQLRMELDLPKVRELNDYHHAFDAFLAVRIGTYLLKRYPKLERFFVYGQYQVAPQLDLRRFNFIHDLVSGKQEKIVAEETGEIVWNREKDVSYMKHLLSLKHLLVTHEVKEDHGALFNQTIYKAKKDNGNVGGKMKLLPTKSNRPTEIYGGHSSQAIAYLAIVRVNGKEPSYRVMGVPIRILDQLKQAKKQGEYAERLALKQFFTPDFTKGKGKIVSDFDVVIPHIPLLQPVIDEISGQSHRFALGTNTYYRNLQQLILTLADQKVLISKETGVDEEKKLVEVYSHICQQVMKFFPLYDRNKFRELLVDSRSHFEQLPIVNRYSDAGKLEIAGKRGILQQIMVGLHANATPGDLKELGVKTPFGKLQVPGGIKLTENAKLIYESPTGLFKREVKITTE</t>
  </si>
  <si>
    <t>109790.SAMN05596977.BFX48_07075</t>
  </si>
  <si>
    <t>MKEIKDYIIGLDIGTNSCGYVVTDKQNNILKLKGKTAIGARLFKEGQAAADRRSFRTTRRRLARRHWRLGLLEEIFDPEMEKIDPNFFRRLKESDYSPKDSRKQFNAIVFKSIKADKRFYKKYPTIYHLRNALMHDNQKHDLREIFMAVHHIVKYRGNFLREDSVNAFKAAKFSLRGEDGIGPVDKLNDLLKEIYSEYSPELATNNLSKIEDIIKDKNLYKQDKLKQVATLLIKEADSKDKAKLNKDIAKQVANSFMGYMFRLDTLFSLTDVDVKDYKLKFSDANIDESLDDLTSLLTDAQIEFVLELQSIYNTIVLNEIVPDGMSLSESMIKKYDDHKEDLKIFKEYIDSLSDQKKAKKLLSAYNLYVNYRKSDLVEAKNLFKNKKVGDKNFADVISNFEVFGKFVSDNLDDSELANKIKARLDLGEFLPKQRTNQNGVIPYQLHQVELTQILEKQGKYYPFLITPNPVESHRNNAPYEISELVSFRVPYYVGPLIDNQSIKDKQNKNKFAWMVRQKQGQITPWNLEEMVDTTESANQFIKRMTRKDTYLLAEDVLPKSSLVYQKFMILDELNRIKIDGKKLTSELKHDIFEKLFKKQKSINLDNLKNYLLVEGNIPGLIEGLSDGINFNNSFSTYIDYRNIFGDEIDNPNKQADFEKMIEWSTVFEDRKIFKRKLKEITWLTSEQIKQVSSKRYSGWGRLSKKLLTQITDENGVNILQRLWNEPETLTEVLANPVIKRKIVEANSSFTKAKDMKDILVEAYTSPQNKKAIRQVMRVVDDIIAAAHGKKPSQIAIEFAREDQDNPQMTKSRKAQLDQIYAKISDEFLDDAVKNELKNMKDNKPLAKDKVFLYFKQMGRDAYSGEKLSLDNLQDYDIDHIYPQSFIKDDSFDNRVLVQRAYNNGKSDNVPVLLFGNKIAAGLGITIRQMWKKWLELGLISKRKFNNLITDPEKISRNMASGFVNRQLVETSQVIKLVANILQAKLPDTEIIEVKASYNSILRKEFNLYKSREVNDYHHAIDAYLTTIVGNYLYQVYPKLRPYFVYGQFKKFGKAENQEDDPVKKIKKFNFIYQLIWGKDDAICISHTNQQVFSKKDIIDKLTTAYNFKYMNISHAVYTRNNNMFKQTLFPIIERTTAKTKSLIPKKLDRPTDIYGGYSNNNDAYLALVKVDKKRGSEYRVVGIPMRAAAMLKASKNYDEDLRKVIEPMVMFDKNGKAKRGIEGFRVLVGKMPFKQAVLDGNKKFMLTGTVDTPNLKQLVLSQQNMKYILDYIEDVDCRKHKFGDKVQNPDKCLLEVFDEIIEIVDKYFELFDSRDFREKLRNSRNKFIKLEASKKADTILAILKGLQAKSTRATIKELNISDFGRIITSSISPEAQLIYQSPTGLFERRVKVKDL</t>
  </si>
  <si>
    <t>1384081.SAMN04324904.HMPREF3032_00722</t>
  </si>
  <si>
    <t>GCF_001553345.1</t>
  </si>
  <si>
    <t>Veillonella sp. DNF00869 Scaffold1| whole genome shotgun sequence.</t>
  </si>
  <si>
    <t>AGACATTTACAGAATCACACTACTCTCAAAC</t>
  </si>
  <si>
    <t>GAACGGCAAGATTTGTACTTCCTCTACAAACTCCTTGCCAATGACGTCTTCTGGCTTATAATCTCCACCTTTAACCAATATATTTGGTCGCAACTGTGAAAGCACCTCTGCTGGCGTATCTTCTTCAAATAGAACCACACCATCTACAAAGCCTAAAGAGCTCATCAATAAGGCTCTATCTAGTTCATGATTGATAGGACGACTATCCCCTTTTAAACGGCGCACAGAGCTATCTGAATTGAGGGCCACCACCAAATGATCACCCAGTGTAGCTGCCTCTTTTAAATAGGTCAAATGACCACGATGTAAAATATCAAAGCATCCATTCGTAAAGACAACCACTTCGCCCCGGTCTTGCCATAATCGGATTTTTTGGGCTAATGCTTCTACAGAATAGACACTTTCTTTATCTTCTTTTTTAGCTTTCATAAAAGACAGTAAATCTAATAGTTCTTGACGATGGATCGGATAGGTACCAACCTTAGACACCACTACACCTGCTGCTGCATTGGCAGCTACTAAAGCTGCTCGGATAGATAAGCCTGAAATTAATGTAGTAAGCATCATAGCCACTACCGTATCCCCGGCACCGCTCACATCGAATACATCTTGCTGTTTCGTTTCTGCATTGTGCCACACATTGCCATCTTTACGAACTAAGGTAATCCCTTTAGCAGAACGCGTAACAATGATAAAGTCTAGCTCCATGTTATCCAAAATATGACGTGCTGCTTCAACAACTGCTTCATCTGTGTTGGGCACTTCATAGCCTACAGCTTCACTGAGTTCCTTCACATTAGGAGTAATACAAGTAGCACCGTTATATTTTGACCAGTCAGAACCTTTCGGATCCACAATAGTCATAATGCCAGCAGCACGAGTTTTACTGAATACTTGACTTAACAAGGATGGTTGGCAAATACCTTTACCATAGTCAGAAATCACAAGGCCTTGCAATCCTTTGTGCAACAACTCATCTAGCCAAGTAAGGATAGCTGTTTCACTGGCACTAGACACAGGCTGATTCACTTCATAATCTAAGCGAATCATTTGCTGTTGTCCACCTAAGATGCGTGTTTTCGTGGTAGTCGGAATAGAATCTTCAGTAAAGACGCCAGTACTTTGGATACCATTATCTTCTAATAATTGGCGTACTATCTTACCATGTGCATCATCGCCAATACGAGATGCCATATGCACTTGGCAATCTAATTGAGCTAAGTTATTTGCTACATTGGCGGCACCGCCTAACACTTCCGTTTCACGTTGCACTAAATTCACAGGCACTGGAGATTCTGGAGAAATGCGACTTACATCGCCAAAAATATAGCGATCTAACATGCAGTCACCAATAACCCCTACTTGTAATTGTGGTAAATCACGAAGCAAAAAGGATTGTAATGTACGATTAGGCATAGTCTTCTTCCACCAATTCACATAAAATATGACCAGCTAAAATATGCATTTCTTGAATACGGGCTGTCACTTTAGATGGCACTGCAAAAGTTAAATCGCATAACTCTGCCATCTTTCCGCCACCTTCACCAGTAAAAGCAAAGGTATGCATACCAATATTACGAGCAGATTCTACGGCTTTTACCACATTTTTACTATTTCCAGATGTAGAAATACCAATCAAAATATCTCCAGATCGGCCTAAGCCATCTACTTGTCGGGCAAATACTTCATCATACCCATAATCATTACCTACAGCTGTCAAAATAGATGTATCTGTGGTCAGCGCAATGGATGCTAAGGAACGACGTTCTTTTTGAAAGCGTCCCACTAATTCCGCTGCTAAATGCTGAGAATCTGCTGCGGAACCACCATTACCGCAAAATAAAATTTTATTGCCTGCTGCTAGCGCTGCCTTACAACGCTCCGCCATAGCTTCGATAACACCCATTACTTCATAAGTAGCACTCAATGTATCTACATGATCTGAAAAACGGGCACTAACAATTGGATGTAACTCACTCATGTGTTGTATCCTTTCCATGATTGTCCAATAATTCGTGTAATTCTTTTAAAAAACTTTCTACATTATTAAATTGTCGGTAGACAGAGGCAAATCGCACATAGGCAACTTGGTCTACATCTTTCAACAAGGACAATACAATTTCACCAATTCGCTCCGTAGTCACTTCTTGCTCTACTTCCATGCGAATTTGTTTTTCTGTTTCATTTACAATCGATTCCAATTGATCTGTGGAAATGCCTCGTTTACTACAAGATCTCCACAAGCCATTCATCAATTTAGATCGATCAAATAATTCTTTTTTCTGATCTCGTTTAATCACCATGATTGGTAAATCTTCAATGACTTCATAGGTCGTAAAGCGTTTTCCGCAGCTCATACATTCTCGACGGCGACGAATATTATTATCATCCGTAGACCGTGAATCTGTCACTTTAATTTCATCATGATGACAATAAGGACATTTCATACCGTATCCTCCTATTGGTTGCGCAAGAAGGTCTTTCCTTGCTGTTGAATTTCTTCTATAAAAGTATCTAACATTTCATAGCGTTTACGATACATATTTCGTTTATGTGTTTTCGCTGTTTCGTAGGTTTTCCGTTCCTCTTCTAAAGGAATCACAAAGAATCGAGAGTCTTGTTCCCATACGTGACCGCCTAATTCTTCCCAAAAGTCATCAAATTTCACTAATTTATGGCGATTAAAACGAATTAAATGCGTATTTGTATAGAATCCTTCATCGGACACTGCATACAAGATCTCAATACCTAAGCAAGTGGCTAATTGACGTAATAGAAAGAACATAAAGTTTTTAGGGCGATAGCCATGCATTTTTTTCGTCAGCTTCTTTGCCTTATCTAGACCCTCTTTATATCCCTGAATAGTACCAATCCAAATACATGGTTGTCCCGATGGATCCACACCTAATCGGAAGTTGATATGATAGATTCCATCCCCTTCGTAGGTTAAGAGCAAACTTAGCAGTCCTTCTTTACGTTGTCCTGGCATATATTGTAAGGTAGCTTCTAAAGCTAATTCTTCAGAATGCCATAATTGAATGCCGCTTTCAGAGAGACTGTACAAGGATCGAATCGCATCGTCTGTCACATATTTCGGTAGCATATCAAAATGTTGTGTAATACAGGTTAATCGTTCTTGGGCTGTAGATTCTTTGTAGAAGAATACACGATTAATAATCTCCCAGATTCCTTCTTGCTCTTGTAACAAATTTGGATAGCTATAGTAGTGTTCAAAATAGGCTTCCAATTGTTTCAACTGAGATTTATTTTTATAGGAACGGGCAGTAAATAAAAAAATACGTCGTTTTTCACGCCAGCTATGGTATCCATATATTCTTTTACCTAATTCCCATTGTTGCTTTGCATATGTAAACACGGTACATCCTCCTTAGGATAGACTATATCAAACTATATTATACTCCATTTTAACAACGAAATTCAATGATATGCAAAAAACTAGAGAGTTCTAAGACTAAGCCTTAAAACTCTCTAGTGAAAGAAATGTGGTTACATTCCTTAGTATATGTTGTTATTTACTGCCTGTGCTACCGATACCACCAGTACGAATACCGCGCGCATCGTCATCATTTGTGAGTAAGTATTTAGAGAAGATACCTTGTGCTACTCGTTCTCCTTTTTCTAAGGCAACGGGAGCGTCTGTAATGTTATACACAGCAATCATAATATGACCTTCGTTATCTTCATTATTATAGTAATCAGAGTCAATAATCCCTGTACTATTAGTGAGCATCAAACCTCGTTTGATAGCCATGCTTGAGCGAACGTGGATCGCTAAATATTCATCATAATGCATGAACGCTTTCAATCCTGTAGGAATCAATACTGTTTCCTTAGGGCCTACTACAACAGATTCTGCACATTCAATATCATAGCCTGCACTTTCAGAAGTCTTACGCTTCGGTAAATTGATACCTTGTCCTTCAAAGGCAGAAACTACTTCAAATCCACGAATATCCATAGTGCACCTCAATTATTTTAATAGCTCTTTGCGGGACAAATTGATACGACCTTTGTCATCGATTTCGATAACTTTAACCATAATTTCATCGCCTACATTGACTACATCTTCTACTTTTTCTACACGTTCTCTTGCTAATTGAGAAATATGAACTAAGCCTTCTTTACCTGGCAATACTTCTACAAAAGCACCAAAATTCATCAAACGAGTGACTTTACCCATGTACACTTCGCCTGCTTCTACTTCTTTTGTCAAGTTCGTAATGATTTGGATTGCTTTTTCAGCCGCTTCTGCTTCTACTGCAGCAATAGAGATAGTGCCATCATCTTCAATGTCAATTTTAGCACCAGTTTCTTCAATAATGCCACGGATAACTTTACCACCTGTACCGATAACGTCACGGATTTTATCTGGATCAATTTTCATCGTTACGATGCGAGGAGCCCATTTAGACATTTCTTCACGTGGTGCTTGAATAGCTTCCATCATTTTACCCATGATGTGCATACGACCTTTGTGAGCTTGCGCTAATGCTTCTTCTAAGATTTCACGAGATAAACCGGAAATTTTAATATCCATTTGGATGGCAGTCACACCTTTTGTAGTACCTGCTACTTTAAAGTCCATATCACCTAAAGCATCTTCCATACCTTGGATATCTGTTAGGATTGTATAATGTTCATCTTGTGTTACAAGACCCATTGCTACCCCAGCTACTGGCGCTGTAATAGGCACCCCTGCATCCATCAAGGATAAAGTAGAACCACATACGCTGGCCATGGAGCTAGAACCATTGGATTCTAATACTTCAGATACTAAACGCATAGCATATGGGAATTCTGCTTCTGTTGGAAGAACTGCTAATAATGCTCTTTCAGCCAACGCACCATGACCAATTTCACGACGTCCAGGACCACGAGAGGAACGAGTTTCCCCTACGGAGAAGGATGGGAAATTGTAATGGTGAATATATCGTTTTTCTGTATCTAGACCAATGCCATCGATGGTTTGTTTTTCAGACAATGGAGCCAAGGTACAGATATTTAATACTTGTGTTTGACCACGTGTGAACAAGCCAGAACCATGCGTACGTGGCAATGCGCTAACGCGACAAGAAATAGGGCGAACTTCATCTAATTGACGGCCATCTGGACGGATTTTTTCTACCGTAATCATATGACGTACAATTTCTTTCACCATTTTTTCTAATGTAGCGTAAATATCGCCTGCTTGTTCTGGGAATTGTTCCGCAAAATGAGCCAATACCTCTTCGAACACAGCTTGTTGTTGCTCTTCCCGTTGTACTTTATCTGCACAGCGTACTGCTGCATCTAATTTGGCATGTGCATAAGCACGAACTGCTTCTGCCACTACTGGATCTACTTCTTTAATTGGGAATGTGCGTTTTTCATGACCAATTTCAGCTACCATAGTTTCTTGGAAAGCTACAATTTTTTTGATTTCTTCGTGAGCCGTCATGATCACTTCTAAGATGATATCTTCAGGAATTTCATTCGCTTCCCCTTCTACCATCAAGATCGCGTCTTTTGTACCAGCTACTACCATATTTAATGTAGTTGCTTCTAATTGTGCTTTAGTTGGGTTCACCACAATATTGCCATCTACAAGACCCATGCGCACACCAGCGATAGGACCTGCCCATGGAATATCGGAAATGGATAATGCTGCAGAAGCACCAATCAATGCACAGATTTCAGGTGCATGGTCATGATCAACAGATAATACAGTAGCTACTACATGTACTTCATTACGGCTACCTTTATCGAATAAAGGACGGATTGGACGGTCAATCAAACGGCTATTCAAAATAGCAGACTCTGGTGGACGTGCTTCACGTTTAATAAACCCACCTGGGAATCTACCAACAGCATACATTTTTTCTTCGTAATCTACTGTTAATGGGAAAAAGTCAATATCTTTTGCCTCTTTAGATGCCGTTGCTGTAACCAATACAACCGTATCACCATATTGTACTAATGCAGAACCACTTGCTTGTTTTGCTAACTCGCCAGTTTCGATTGATAACGTGCGACCAGCAAGTTCCATTTGGAATCGATTCATTCCATGCCTCCTGTTTAATTCTTTATCCTTAAAAATCTTTATAGTTGTTATTATACACGAGTGGAGAGGGAAATACAATTTACTGATAATGGTTCGTGAAAGTTTTAAAAAAAGATTAGACTGTGTAATCCCAGTCTAATCTAGCCTCTCATATATTCAAACGTATCATTTTCATAAAAAGCATGTTTGGCATTCTTTCTATTATAAACATACTATTAATTTAACCTTTATACATGCACAAGTTACATGTGGTTACTCACATAATTAAAAGATTGAGATATTTACAGAATCACACTACTCTCAAACCACACTTTCAGCTAAAGTTTAGAAGCTTACTATATCGCAAAGCACGTAAACTTTATATGTATTTAGTTGATACCTTTTGAAAATATATATCAGCTACTGATAGTATATCATATTTTGAAAAATATTTGATAGTTATTATTAACATTTAATTACTTATAAGTAAAGAATATGGCTATATACCAAACGTTTTAGCTTGAAATATTTACGGAATCACACTACTCTCAAACATAACTGATTACCATTAATGGCTTTTTTAGGTTTGAGACATTTACAGAATCACACTACNNNNNNNNNNNNNNNNNNNNNNNNNNNNNNNNNNNNNNNNNNNNNNNNNNNNNNNNNNNNNNNNNNNNNNNNNNNNNNNNNNNNNNNNNNNNNNNNNNNNCATTTACAGAATCACACTACTCTCAAACCCATCCTCAATATCAGGTTGTTGCCTAATCGTTTGAGACATTTACAGAATCACACTACTCTCAAACTACTAGGAAAGCCTATCAACCGCTGATATAGTTTTAGACATTTACAGAATCACACTACTCTCAAACAGCGACTTTTGCAAGACTATTCGTGACGGCGTTTGAGACATTTACAGAATCACACTACTCTCAAACCCTAGCTTCACTACCCATTCCATCAAAATGGTTTTAGACATTTATAGAATCACACTACTCTCAAACATGTTGATTTTGGTATAGGTAGATACACGTGTTTGAGACATTTACAGAATCACACTACTNNNNNNNNNNNNNNNNNNNNNNNNNNNNNNNNNNNNNNNNNNNNNNNNNNNNNNNNNNNNNNNNNNNNNNNNNNNNNNNNNNNNNNNNNNNNNNNNNNNNCATTTACAGAATCACACTACTCTCAAACCGATGGGCCAGTTTTTTGTACGTTCTTCTGGTTTGAGACATTTACAGAATCACACTACTCTCAAACAGAACAGGTTGAGGTTGGATCTGACGATTGGTTTGAGACATTTACAGAATCACACTACTCTCAAACCTTGCGTCAATATTTGCGATTGCGTCATTCGTTTGAGACATTTACAGAATCACACTACTCTCAAACAAGACTAGCACTATCACTTTTTAGGGTGATGTTTGAGACATTTACAGAATCACACTANNNNNNNNNNNNNNNNNNNNNNNNNNNNNNNNNNNNNNNNNNNNNNNNNNNNNNNNNNNNNNNNNNNNNNNNNNNNNNNNNNNNNNNNNNNNNNNNNNNNACATTTACAGAATCACACTACTCTCAAACTGCCCTCAAATAAGTAAGCACCTGTAATACGTTTGAGACATTTACAGAATCACACTACTCTCAAACAACCGTGGAGAATACCACGTTATCTCCTGCGTTTGAGACATTTACAGAATCACACTACTCTCAAACAATGCAATCTGTAGCGACTTCACGATACCCGTTTGAGACATTTACAGAATCACACTACTCTCAAACCGTAGATACGCCACTTCGTACATCTTCTACGTTTGAGACATTTACAGAATCACACTANNNNNNNNNNNNNNNNNNNNNNNNNNNNNNNNNNNNNNNNNNNNNNNNNNNNNNNNNNNNNNNNNNNNNNNNNNNNNNNNNNNNNNNNNNNNNNNNNNNNACATTTACAGAATCACACTACTCTCAAACCATTGCCATGGTAGGCTGTATATTCATATTGTTTGAGACATTTACAGAATCACACTACTCTCAAACCCCAAATACAAGTTCAGGGTTCCAAAGCTTGTCCAGTCACCACCAAGTGTAATCCTGTAAATACCGTTAAATCAAGCAGAAGTCATTATCTAAAGTATACCCATTAATTAAAGATTTATCAATATTTTGTAGCCCATATGAACCTGAAGATATACATAGAAAACATAGATGTTTAGCTAATATAGTATTAAAAAATTGATCTAATTCCTCTAGGTCTAAATACAAATCTATATTCATAATTACAAATAAATCTGGATCTAATAATTCATGAACAATATCAATGTAGTCTATTAAACGAGCCACTGTATCTGTATCACTTTCATGTATTTTAAATCCTCCTAACTTAATAAGATCCGCTGCTACAATTTCTTCTTTATGTTCAAGTGCAATGTTGGCTTCAAACTCTAATTTATAGAAGAACTGATGCAGCTTACATACTACATCATGCAAATCTTCCATCATCAAATTACTTTCTTTCACTAAATTAGCATTCAACTTTGTTAAGATTGTTTTACTATTTACATCTACTTGAATGGGGTTCATGATGATATGAAAAGACTTATCAATCGCTATCCTTTCAGCATTCACATTATATATCCAAGGTCCTTCTCCCCCATTATATTGCTCATATAGTTCTAGAATCATATGTCGAAAAACACTATGCTTTTCAATACATAAATAGTTAACTTTTGTACTATTCAAGTCTATCTCAATGGTTGAATCCTGATAAAATAGCTTCATAGGACTATCACTCTTTCTGTTGTATCTAACACTTCAGACTGTGTTTCTCCTATCAATATTTCCATTTTAGAATATTGCTTTTCAGTTACGGTTAATAAACAAATATTTCCATCTGCTGGTTTATGTTCTCGAAGTTGTTTTTCCAGCAATTTAACACTTGTTGTATTTAATACCAACTTCACATACACCGATTCTTGTAGCATAATAAACCCATTGACTAGTAAATATTTCCTAAAATCACGATAGGCTTTCCTATGAACTGATGTTTCTGTCGGTAAATCAAACATTACGAGTACTCTCATAAATCTATAACTCATATGTAATAAACCTAATTAAATCTGGATCCTTATATGTCAGTGCATCCAATACACTTTTGCAATAGATTCCTATGGCATCTTTTAAAATAAAGCTAGTACCTTCTACTTTTACATCTAAAGCTAGTAAACTCACTAGACTAAGTTTTTCTTCCTTTCCAAACTCCTTAGGGGCTAAGTCAACTATTTTGTTATCCACAAATACTCGTAATACCTCTACTAGGTCTGACCCTAAATTGTAAGAATTAAATTGATTTCGATGATTAATTCCCAATTGTGTTATATATCCATTTCTAACAATCTCACGATTAACAGCAGATAAAAATATACTGTACCCATAATCCAATCCAGCATTAATAGGGTTTTCTTGCTCTCTCGTAAAAGTACTGCCAAACAAGCTATTAAAATATACTTTCGCTGCATGTCCTTCTCTCTGAGTTATGTCATTAAAGCATATACCATCAATATAGCCATATAGCATATTGGTTTCATTAGTATGCCCATTCTTTTCAAGCACACGAGCTTGATTATGAATCTTCTCAGCTACGATACGACTCCAAATATGCCCCTTAATTTCATCATCCCAGTTAGCTTGTTCGCGGCATCGTTTACTTGTATTATGACAACCATACAATGGCATTACTTCACTACTAGGATTCCTCTTTTCATCGCAAAAAACTATTTTAACTTTAGCTTTTACTAATGCATTGAGAAGCACGGCAGTTAAACTAACTGCCGTAGATTCAATAATCACCATGTAAATCTCATCAATAAACACTTTCTTTACATCGAATCCCTGCCGAACAATCATATAATTCATCTTAAAATCAAGTTTTGATTGCTTAGTGATAACTACCGTGCGCCAACTCATAGTGTCTCCTATTTTATTTTAATTTCTTGTTCATATAAGCCTGTGATAGATGTTGTAATAACGCTAAATTGTTCCGTATTAGATATATTAATCCCCAGTGTAGAACGAGAACTAGTCATGCCAATTTTTGTAATATCTCGTTTTGTTTTAAAGTTCGTTAACACATTCAACACTTCCAATAGCACACTAGCTTGGTCCTCTAAAGATAATGCTATGAATGTATCAAAGCCAACTGTTCGAAACTCTTCTAATTTATTTCCTTTCATCTTAGAAAATAGAGGCGTATCAAGTTTTTTTAACAACTCTTGATATAAGGCAATATTTTGTTCTTTACTAACTGTAACTTCTTTATGGTTATAAGATGTTTTTATATTCTCAATACGGAATGTTTTTGAGTTTTCTATCTTTTTAATAGCTACTTTTTCTAGCAATTTAATATATACACTCGATGTTATATCCATTACCACATCAACCGCACTATCGACAGAAACATTAGATCCTGTTTTACCACCCATATAATAAGTAAAACCATTAATATTTACTTTACTACCAATATATAGTCCTCGATATAGTATTTGGATATCTACCACTGATGCAGGTTTTTTACAAGTAGATAAATATGCCTCTTCTATTGCCTTATGAATATCTTTCTTACCTGCTATATAAAGTGGTAAGGAAAATATTTCAATTCGATCTTGGTCCGAAGTATCCCTGATATTCAAAATGATATATTCAGAAATGGTAATCGATGTTCTTCCGCCATATTTTTCCACATCTCTTACACGTTCATCAGATGATTTCAATGGCAGATATACACCACGTTTAGCGATTCCTTTTTTGTATATAGTTTCATCAGATAGACCACCTTTTTGAGGTACCGCCCGTTGTGTAACACGTACATCATTACTTTTCATCATCTTTTTCACTATGTCCATATGAATATTAGGATCCCAGATCACCTTCTTAGATTCTTCTGTTAATTTAATTTCATATTCAAACATTTTTGTTAAATTATATGTACGATGTGTCCCTTTTTGTTTAGCAAAGGATAAAAAGTTTTTTGTAAACTTTTCATGATACACATTGCCTACTACGATATTTAGGTACGCATCTTTTGCATGATGATGATGATTAATAGAGCGCACTTTTACAAAGCCATAATCACGTCTAAAATCAGATATATTTTCTGCTTTAGAAAATACTACTTCTGTCTCTGGATACAGTTGATGTAATAAAGTAGTAACCGCCTTAACAGACTGATTCGTAGATACTATCTGACGATTTATAAACTGATTGAGTTCCTCATCGGTTAAGTCTGTTGTACGAACTAAACGATCATATTTCTTTTCGGAAATAAATCCCCTATCCCATAATAATTTCCAAAATCCTTTTTGCTTAGATTGAATAGCCGATAAAATTGGAAACCGGTCTGTTTTCTCTGCATTTAATTGTTTTTCCACTAACACAATATTATGCCAACTGTCATCCTTTGTTAAGCTACGCGGATATATATGGTCAATATCATACGTATCTGTAAACAATTCATGAATATCGATTCTACGGCCAGAATACATACAACGCCCCATTTGTGTAAAGTATAAGTATAGCTTTTTACTATTCAGAGCAGAATCTTCTTTAGATTCCAATTCTTGTTGCAAAACATGTACATCTTCATCTTTAATTTGTTCATATAACTCTTCCAACAGTGCTTTTCTAGACTGAGTCCGTTTTTTATCCGCTTTATTTGTGCGAGCTACTTCTACAAATATTTTCTTTGGTAGTTCTTTACGTATAGATACGATCTCATCAAGGATGCGCAATGTTTGCCATACGCTACGTTTTACCATCGGCGATAAGGATAAATCTTCTAACATTTCAAATGCTGTCTTTTCTTTCGCCCCCAATACGTTTGTCACATATTCTTGGACCACATCAATGAAAGAATAAGAAGAGCTCAATAGTTGCATTAAATTTTCCTGCCCCTCACGCATATGCTCAATGATAGTACCTGCTTCTGCATCGTCATCATTCTTTTTCATACCCCAAATATCTGACAAGAATTTTTTAGACAATCTACCCCAACCTGTATAGGTAAGTTTCCCTAATTTTTTAATTTGTTCTGTAGTAAGACGATCTCCATAATAGTTTTTCAACACTTGTCGCAACATATCTTTACTTTCACCAAAGATAGTGATATATCGAATGATATCTTCTGCCATGGCATAGTCAAAATGTTCCCCTAGGATACGAGTCATGTCTCTGTGGGATGTTAACTTCGTAGCAATCTGTTGGTCCATGCCTGTGATGATAGGCGGTTGTGACACATAGTTATTATCTACTAAATATTTTGCCACCACTTTTTTCGTAGCTGTTTTACTATCTTGCAAGGATATAAAATGGTCTCGGATAAATGCTTGTTTCACATCTGCAGGTAATGGTTTATCGTTGACACGAATATTGTTCAATTCATTCAGCAACGAAAACTCCGCATAGAGCAAGGAATATTTAGGTAACACATCTTGGTCGATTAAATAGGTACATTTGTTAGTTAAGTTTTCAATGAATTTAACCGCCGATGCTTGGACGTCAACTTTTTGTTCAAAGTTCCATGGCAATACTTGTCCTGCTTCTTTACGGACAACCCAAGCAAAACCACCATTTTCAATGGAGTGTGTTGGATTCAATGGCCCCACATAATACGGGATTTTAAATTCTAAGATAGATATAATTTTATCCGCTACGGTCAATCCATCTTCTACTTCATTTAAAAATGGGAAGTTTAGCTTTGCTTTTTCTAGAATGCGTACTAATTCTTCTTTATGCAGTTGATAAGGTACTACCCCATTTTTACTAATTCGTTGAAGTGGTAAAAATGTTCCTTCTTCTAGTTTCTGCACTATACATCTTGTATTTTCTGTTTCTGGTAATACGGAGACTACTTTTCTAACATACTTATAAAACGCTTCTTGTGTTGTAGAGGTATTACCATTCACACCTTGTTTAATATATTTAACGTAATTTGTACCTTTATCTATATCTACAACAAACATGTCATCATATAATTTTTTGTCCTCTTTCAGCACAGATTTTAAAAGCACTAGATCTTCTTTATGTTGATTATAGGATTCTATTTTTGCCTCTGACAAAGATTGCCCAGGCTTTATAATAGAGCTAATCACAATGATATCGTGTAAAACCTTACATTGATCGACAATAGCAAATCGGTCACCCCAAGCATCTTCATAAGCATCCCGTACATCCTCATAGATACCTTCATGTAAATTAATACTCTTAAATTCTTTTTCTTCTGGAAGTACTACTTCTACATCCTCATCTGTAAATAGATTGACCAAATTAGCTTTCAAGCCCATGATGAGATAAGCCCAAGCTTTTAACCTGTTTTTTTCTACACTGGATAATTTTTTTCCTTGTGCAATCAACGGCTCTATCTGCTTTACCTTTTCACTTCGTGCAATACCTCTATCTAGCACTAAATTGGCTATAGACTGGAGCACATTTTCATCCTCCACATAGCTTCCAAAACCTAGTTCTTCTAAAGTAGATCTAAGAACTGAATACATCTCTCCATCTACAGAAAATTCTTTTTTCCCATACAAAAAGTTTCCCCGATATTTTAAGATATGATGAATCGCCAAAAATAACAAACGAATATCTTTCGTGCCTTCTGTCATCAAATGATGGCGCAAATGATAGATGGTTGGAAATTCCTTGTAGTAATCCACATCTGTGTAATTCTTGTCTATGAATAATGTATATTTCACTAGATTTGTTTTATCTTCTACATGGTAGTTTGATTCATGAAGGCGCATGAAAAATGTTTCATCTACAGCATTTATTTCTTTAGAAAACAAAGACTCTAGTAAAATCAATCGAAACTTTCGACGTTGCAGGCGACGACGAGCAGACCGTTTCATACGTGTATCAACAGCTGTTTGTGCCTCTGCAAACAGTCTAGATCCCCACATTTTATGAGATTTAAATTTCAACAACTCATATTGCTCATTTGTAGCTGCCCAGCCTACTGAATTCGTCCCAATATCTAACCCTATATAGTAATTCCCCTTCTTTAGACCTTTGTGTTTACAAATTGAATCCTTATGATTGTCAAAATTACTCATCGTTCTTCTCCTTTTGATCAACTACCATGAAATAATCCCTTATAATAATTCAAGATGAATATCACCATTTGTTATTTAATTGTATTATACTACTAAAAAACCCTTGACTCCATATCTTTTTCTGTATACAATAAAGGTGTCTCAAGGAGTTGAGACATTTACAGAATCACACTACAAGTTCAAATACGAATTTATTTTCATCGCCCTTGGGGCGCCCGCTGTGGGTACTTAACTCAATTCATTAAGAATTGAGTTTTTTTATTATCCTTCTTTAAAAGCACGATACCATACATAGATTATATTACGTTATACTAGCGACTAAACAAAGTATCATAAGACCAAAAAAAGGAACGTTGATCAAACATTATCAACGTTCCTTTTTATATATTTACTCGTATATTAAGACCATAGATAGTCCTAGTAAATACCTCACTGTCTCAAACAGTGAGATACGCCAATCCTACAAATAGTAGGAGGCATCATTTTATATTACCGCTGTTTAGCCCATCGTTGGTATCCTTTCCACAACAGGAAATAGATAACCGTAGCAATGAGCACCACTACTGCCAATCGTCCTAGATTATCTTGTAACAGCACCGTATCGTGACCCACAATCACTTCTAGCGCGGTAGATGGAAACTTACCAATCAAGTTCGCAATGATGTAATCCCGTAAGGAGATTTGACTAATGGCTCCTAAGGCTGTGATGATTCCACTTGGAAAATATGGAATAGATCTAGCAAAAAGCATCATAACTAAACCATTTTTACCACTAAAGTCATCTACTTTCAGTAAAAACTCGCTCTTTTCAATGACCTTATGTGCCGTATCTCGCAAAATGTAGCGCATAATCATAAAACTAAGCACCACACCTACAGTCTCTGCTAACCAAGAAATAATAATCCCTGGCACCACACCAAATAACAAGCCATTGGCTGTAGAAAAGAAGATGGATGGTAAAAATCCCAATGCATTGATGAGCACATCCAGAGCAAAGCTTATCACCATGGCCCATGGCCCATAGGATTGTAATACCTCTGCCATGCGTTGTACATCACCAGAAAGGATTAATTCCCACATATCATCATAGAAACCTGGAACAAGGACGTACACTAGAAGACCCAGTGCTACTAATCCGCTTAACAACCCTAGTTGTATATACCGTTCCTTTTTCTTATCATTCATTCCTATACCTTCTTTTCTAATTGTTACTTAACCTCTGCCGTCTAAAATTAATTTATCGTGAATAGCTCGTACAGCTGTTTTAATATGTTCCTCTCCGATAAGGCAGGAAATACTGATTTCAGATGTACTGATAATCTCGATATTCACACCTTCATCAGATAAAATACCAAACATTTTTGCTGCTACACCTGGTTGTCCCAACATACCAGCACCGATGATGGAAACTTTTGCCATATTTTCATTAATTACACATTCTTCGATAGACATGGATTGACCAAGTTCTTCAAGTACTTGCTTCGCTAAATTCACATCATCACGTGTAATGGTAAACACGATATCCGTGCGCTTGTCATCTGTAGTGCGAATACTTTGTACGATCATGTCTACATCAATGCTCTTATTTGCCAACGCTTGGAATACTTGATGCGCCACACCCGGTACATTTTCTACACCTACAAGACTTACTTTTGCTACATTTGTATCATCTGCAACGCCTGTAATAGCGTATTGATTTGCTTTCATTGTATACTCCTCTCGAATTATCGTGCCTTCTTCATCACTGAAAGTAGATCGTACATGAATTGGCACCCCATACCGATGTCCCATTTCGACCGCTCTTGGTTGCATAACCCCTGCTCCTAAGCGGGCCATTTCTAGCATTTCACCATAGGTGATTTCTTTCAATTTCACGGCTCCTGATGCCACTCGTGGATCTGTGGAGTATACCCCATCTACATCTGTAAAGATTTCACATACATCGGCTTTCATAGCGCCTGCTAATGCTACGGCTGTTGTATCAGAACCGCCACGACCCAATGTAGTAATGTCCCCAGCTTCCGTCATGCCTTGGAAACCCGCCACAACCACAATGTTACCGGCTTCTAAAGCATCTAGCACACGTTTCGGTTCAATATCTAAAATACGTGCTTTCCCAAAGGTATCGCTAGTCGCAATCCCAGCTTGCTCACCTGTCATAGACACCGCTGCATGACCTTTTGCTTGGAATGCTAATGCCATCAATGCAATCGTCACTTGCTCACCGGTGGACAAAAGACGGTCCATTTCACGGCCATACGGCATAGATGTAACTTCTTTCGCCAAGCTCACCAAGTCATCAGTTGTATCGCCCATAGCTGAAACAACAACCACAACACGATCATCTGGTTGTTTGTCGCGCAACACGCGATTTACAATGTTAAATATTTTTTCAGGTGTCGCTACAGAGCTACCACCAAATTTTTTCACAATTAATGCCACTGCAATCCCTCATTTATAAGATACAAAGTATAAAATAATATCTATATTAATCTACCATACTACGCTACTAAAGTAAAGGATTTTTGTAATATTTTACTATTTTTATCATACATTTGTCTTTTTAAGGTAGATATTTCTATATATATTTTTACTATATTATACAACAGTCTATGCCTATACAAATTCTATACGTAATAATAAAGGACTGTCATCCCTTACTAGGGGTAACAGTCCTTATCATAATCAATTCAGTTAGATGTCTAATCCAAAATTAGCCTTCTACTACGATATCTTTTTCAGATTCCCATAAGCCGTGGATGTTGCAGTAAGAAGTTGCAATCAAACGACCAGATTTTTTGAAAGATGCAGTAACAACACCTGCTGCTTCCGCATGTACAGGACCTTCGTTAGCACCTGTAGGAGCTTCACCGTGTACATTGAACTCAAGACGAGCTACTTCGTAAGGAAGTTGTGTACCTTCTTCTACATAGTACAATTTGATCCAAGAAATATGATGTTCTACAGTGTTAGGATGAGCAATTTCTTTACCCACTTCTAATTCGATTACAACGCGTTCGCCAACTTTAACAGTGTCAGGTGCTGTGATTACTGGAACGTGTTTTTCTGTTGCAAATTCAGCTGTTTTTACATAATTTGTGATAGCCATAGGTATAACCCCCTTGAATTAATATCATATCCAAACATGGAAACCTTTCCATGTAAAGCACTAAATTAGTACACTATTATTGTACTTGTTTTTCTTCACTTACGCAAGAACTATTTTTAAGATTTTCGATGTGGTTTTTGCATACCCCTTTTATTTTATGCAACATCCAGTAGTCAATCATACACTTAGATTACCAAAGTTAAAATTCTATGCCACGCTTTGCTTTAATCCCTTGTTGATAGGCATGTTTGATAACTTTCATTTCCGTTACCGTATGCGCCAATTCAATAATCTCTGGGCGTGCATTTCGACCTGTTAAAATCATGTCTAAGTTCTCTGGTTTTGTTTTGAGTAAATTCACTACTGTTTCTACATCTACTAAGCCATAATGAATAGCATAATTGATTTCATCAAGGATAATCAAATCCCATTGACCAGACTTCACTTCTGTTTCCACCATAGCCCACGCTTCTTTTGCTGCTTGTTGATGTTCCTTCATTTTTTCTTCTGATTCATCTTGCTTATGAAAGATGAACCCTTTTCCCATGGATCGAATCTCTACAGTTGGTAGTAATGCAATGCCTGCTAATTCACCATAATTAGCACCACTTTTGATAAATTGTAAAATAAGTACCCTTCTGCCACATCCAGCTGAGCGTAGTGCTACACCTAAAGCTGCTGTTGTCTTGCCTTTTCCATCTCCTGTATTGACTAAGATTAAACCTTCACCCATCTGTCTCTCCACCTTTCTTAGGATATATGGAAATCCCATGCCAAAGCACAGGATTCCTAATGATTGTATTATTGTTAGAATGGATTACGTATATGATACGCTAATTTACCAAGTACATGGTCCACTGGTACGAATCCGATGAACCGACTATCTGAAGAATGATTACGATTGTCTCCCATGACAAATACATGTCCTTCGGGAACAGTAATTGGTAAGGAGCGTTCAAACTTCATAGTCTCTTTTTTAGTATACGGCTCATTTAGCTTGGTACCATTTCTCCAAACATGTCCTTCTTTAAATTCTAATGTATCACCAGGGCGACCAATTACTCGTTTTACCCATACATCATGACCTTGCAAAGATGGTACTACCACACTGGCGTAATTCATCAAAGGTTCCATCACATCATCTTTCCAAGAACGCTCTCGTTGCACGCGACTATCAATGATAACGATATCTTCATAGTTTGGTACATCTCGCATTACATGAGACCATTTACTAATTAATAGGAAATCCCCATTATGTAAAGTATCCTCCATAGATTCGCCGGACACTCTCGTGGGCTGCACAATAAATATATGCGTTAACATGGCTACAATAAGAGCTACAACAATGGCTTGTAACCACTCACGAACTTCTTTCAAAATTTGACTTCCTATGGCTGTATCTTTTTCCATAGACCCTCCTATTCTAAGGATACGTAATGATACGTATCTTACAATTATCTATTAATGAATTGATTTTTTACCAAATTGACCACCAAATACATCATGTACATCATTGATGGTGATAAAAGCATTCTCATCCACTTCGTAAATAATATCTTTCAATTTTGTTAATTCCAATCGCGTCACAACACAATAAATAATACGCTTTGGGGTCTTAGTATAGGCCCCTTCGCCGTACAATAAAGTAACTCCACGACCTAAGCGATGCATCACTACATCAGCGACTTCTTCCGATTTATCAGTAATGACCATAACTCCTTTAGATTCTTCCACCCCAGTAATAACTAGGTCCATCATTTTGTAAGCTACAAAATAGGCAATCAAGGAATACATGGCACTATTCCAATCATATACAAATCCCGCTGCTCCTAAAATAAAGAAGTTCAGGAACATAACGATTTCACCTACGGAAAAGGAACTCTTTTTATCAAAAATGATAGCTACAATTTCAGAGCCATCTAAGGACCCACCATTTCGTATAATAATACCTACTCCAAGCCCCAGAATAATACCGCCGAAGACTGAGGCCAACAAGGGATCATGTACAATAGGAGGTACTTGATGCATGAAAGCAGAAAATACGGAAATACACGCTATAGCAAATAGGGTTGATATGGTAAAACTTTTACCAATTTGCATATACCCTACATATAAAAATGGTAGATTAATTAACATAACGAGTACACTAAATGATATACCAGATAACTTACTAGCCATCAAGGCAATACCTACAACACCACCATCGATAAGGTGATTTGGCACTAAAAATACATCTAGTCCATAGGTATAAATGGCCGCTCCAATAATCATCATAAAGTATCGCATAACCATATCCATTATCTTTCGTTTTCTGCTTTTATGTTCTTTCATCCTTTGGATACTCACTCCTCATTAACTAATAACCAACGTTCTCCAATAATCCATGCCGTAATATCATCGACCGGAACTGGAGGATATAACATGCCTTTAGGCACTAATTTTTTCCACCCTGTCGGCGGATGCACCTCAAAATAACGACGCCTTGCCTCTTCTGTGGTATGCTTTTCATTCATGAATGCAAATACTCTTTCTTGTGATATTGCTAGTGTTTTAACTATGGATCCCACCACTTTGTGATTCGTTCCATTACCACAAACCATATAGGTTATTGTTGGATACATAGCCAGCAAAGTTTCTAATTCCTTTTGAACTGATGCAGTAGACACAATATCCATCATCACTAATTGAGCTGTTTTTGTTAGAATGGCAACGCCTGTTTTATCACGCCCTGGATCAACTGCCAATACATAGGGTTCCAATACCATAGTCCACTCCTCACTGATTCACTGGAATGACACGTAACATTATTTGTACAGGTCCACTAGTGAAAGTATCTTCTCTTGTGACTGCCTCTAATCGTACGGGGCCACGTTGATTTTCTATTTTACGAATAGTAATAAATAACTCATTTCCCGGTAAAGAACCGACTTCACCTGTAATAGGATCTGGTAATATACCGTGTTTTTTCGCTTCCCCATTGACTTCTTTTAAAAATGCCAACACTTGGTCTTGCGCACTTTTACCACCATCTATCAGAGATGACCAAAGGACTGTATCTTTTTTGAAAACCATATCATGAGGATATGCATGAATTTCTGCTAGCGCCGGTTCTCCATAAATAATATTTGCTGAAGCAGTAACACGAATCATCAATGGTTTATCCGTAGAGGCTACTACTTTTGCTACTTCATTTAAGTTGTCCCGGCTCACATAAATGACTGTCTTTTCTTCTTCCATTTGGAATCGATTTAAAATAAGACGATTCGTGTCTTTCAAGAAGCTTGTTAAGGCAGCCATACTTTCTACTTCTCCTAAGCCAGGTCGAATCACAGCTTGGGATAAAACTTCTCCATTACGGAATACCACGTTCCCTTCACGCACATGATTGATACCATCTTCTAATTGTTTCGTAGTTAATTGTAGATCTTGTACATGGCTTTCCAATTGTGTACGTACCTGTTCTAACCTTCCTACTTCTGCATTAGAGTTAACAAGTTTTTGTTCCGCTTCTGCATAAGCATCTTGAATCGATACTAATTGATCTCCCATGCTAGATAAAGCGCTGCGAGTTTCTTCTAGCTCTTGCTCCGTTGCTTGTACATCACTTTGTACCTTTTGCAATTGTTTATTTTTTTGATTCAATTCATCATTACTTTGTTGTAATGCCTTCGTTTTTTGATCTATATCTGCTGAAAGTTGCGCCATTTCAGCTTTCAATTTATCCATACCAAATAAAGCGGTCCGTACATTGTTTGAAGCAATACTCAACACGCCTATCGTAGCAGCAGAAATGAATATCCCCGTTACAATAGTCACAATAATAGATGTATGTTTAGGACGCAACCCAAACAAACTCATCCTCCGTTTCCCTACTTTAGTGCCGATTTTATCGCCTAAAAATGCAATTAATCCCCCCATAATGGTAATAATAAGGAGAATCCGTAGTCCTACTAACATGGTCATATACCTCAATGTAAAATACTAGTCCTATATCTTTACTTAGTATATCAAAATCCCTAGTACACTACAATGGTTATACAATAAAAGGTCTCCATATACTCATCTGCAATCAAGATATAAAAGAGTAGCATTACTTACTAAATTAGTAATGCTACCCCTGTAAAATCTTATTATTTAGATACTCTCCAGTTTAAATATAAACCAGCTAATACACCTAACGTATTAGGAATCCACGCTGCTAATACTGGTGGTAACGCCCCTCCTTTACCTAGAGCGCCAGACAATGTCATTACCCCATAATAAATAAAGATAACTAACACAGAAATGCCAAATCCAATAGAAGAGCTAGACCGTTGTTTTTGTAAACCTAATGGTGCTCCTACCAAGGCAAAAATAAAGCTTGCTACAGGAATAGTAAAGCGTTGATACATTTCCATTTGCCATTCTGTAATTTTACCACCAGTAGCCTCCATCGCTTTGATTTGCTGTCTAATCTCTTTGATGGTCATCTCTTCTGGCTTACGTTGAGATCGACTAATTTTATCTGGATCTTGCGTAATTGGCAATACTTGTTCTTCAAACTTCATAGTTCGATCAATACCCTCACCAGATGCATTAATATCATAAATAGTACCATCGTGCATAATCCAGTATTGACCGTTCCAATTCGCAGTTTTAGCACGTTCAATTTGTGTCACTTGTCCATCCGTAAATTGTTGCACTGTAATATCAGACAACAGTTTAGTAGAGCTATCATATTTACCTGCATACATTAAGGTGTTAATCTTTTTGTCTGCTAATGTTTTTAATACAATATGTTCCTGTGTTTGTGGAGTAGCACGTTTCATAATCTCCTCACGGATAATCGTTTGATACGCATGGTTCGCTGCTGGCACTACATATTCATTAAAAGCAATAGAGCAAAGAGAAATAAGAAATGCCATGATATATACAGGTGTGGCCAAACGTAAAAAGTTTTGTCCCCCCGCACGCATCACGATAATTTCACTACTACCACTTAATCGACCAAATGTCATAAGCGATCCTAGTAGAACAGACATAGGAAAGGTTAATATTACAATATTCGGTAATGCCAATAAAAAAGCTCTAGTCACAGACCATAAACTAGCCCCATATTCTGTAATATATTGGGCAATACGAAATAGCGTACCTGTTCCAATAAAAATGCTAGTAAAGGCAAAAATCCCAAACAGAAATGGCCCTATGAAAGCTTTCAATATATATTTATCTAAAATTCTCATACCCACTCCTACATTCGGAAATCATCACCTAAATAAAACTTACGAGCCACATCGCTCGTAGCTACTTCATCGGCTGTACCTTCTAATAAAATCGTACCACTATTTAAAATGTAAGCTTTATCTACAATCCCTAATGTTTCACGTACATTATGGTCTGTAATCAGCACTCCAATCCCTCGATCTTTCAAATGACGAATAATAGATTGAATATCTGCTACCGCAATAGGATCAACCCCTGCAAAAGGTTCATCCAGTAATATAAACTTAGGATTTAAAGCAATGGCTCTAGCAATTTCTACACGACGTCGCTCACCACCAGACAACTGAATGCCCAAGCGGTCACGTACATGGGTAATATGAAATTCTTCTAATAAAGACTCCATGGTTGCCTTTTGTTCTACTTTAGAAAGATCCGTAGTTTCTAACATAGCTAAAATATTATCTTCAACGGTTAGATTACGAAAAATAGAGGCTTCCTGTGGCAAATATCCAATACCATAGGCAGATCGTTTATACATCGGCATATGGGTCACATCCACATCACCGATGCAGATACTTCCTGAACTAGGTTTTTCTACACCTACAATCATATAAAAAGTAGTTGTCTTGCCTGCTCCATTGGGGCCTAACAATCCCACAATTTCGCCTTCCTCCACACGAACACTCACTTTATCCACTACATTTCTTGATTTATAGGTTTTTACTAAATCCTTGGTTTGTATAAACATAAATTCTCCTTACTTTGGAGTAATGATTAAGGTACTGCGCCCACCAAGCGTTTCTGCACTATTATCACTAAGTTGAATTTTTAATTCTGGCGCTTCTAAGACATTACCATTTTGTACAGCTCTTGCATTACCTTTTAAATAAGCCACTCCATCATTTTGATTTGGAGTCTGCGTATATACAGCTTCATCTGCTGTGGCATTTATATTACGACTTGTACTAGATACGGTTACATTTCCTTTCGCTGTGGCAGAGATTTCATTTGTAAATGCTGTAATATGTTCTCCAGTCAAGATGTTATCAGCCACCATTAACTGTCCATTACCAATAATTTCACCATAACCAGTTTCCGTATTATAGTTTACATGATCACCGTATAATTGACGATCATCTTTTTGTAAATGCACATTACCTGTAGCATCAAATTGATGATTATGTAATACATGCACTTCTGATGCTGCCATTGACATATTAGTGCCTATCATACTCACTCCACCAGTTAAATATCCTTCTTGTGTGTTCGTATTATACCAACCTATAGCACCAGTCATAGTCTTATCATCTTTGGTAATAACTACACTGCCTTTTACCTCAGCACGACCACTAACTCCATCATATGTCAACTGATCGGCTGTAATCATTAAATTACTGTTGCCAGCAGGATTTGCATCCGTTGGCGCTGCCCATACGGGAATCATCATAGCACCACCCATAAGAGCAGCCATGATTAAACGTTGTATTTTCATGAATATCCTTCCTACTTGCGAATCAATTTAGCATGACCTTTTGCTGTTACTTGCTGCAAAATCATATCGCCTTCTAACACATCACCTTCTAATGTTGTGTCAACATCGGTGTAAATAAATTTAGAAGTTGATTTAAATAACTGTTCTTTACTTCTATACTCTAGCCCTTCTGTGCGAAGAGTTGCACCCGTACTAGA</t>
  </si>
  <si>
    <t>MSNFDNHKDSICKHKGLKKGNYYIGLDIGTNSVGWAATNEQYELLKFKSHKMWGSRLFAEAQTAVDTRMKRSARRRLQRRKFRLILLESLFSKEINAVDETFFMRLHESNYHVEDKTNLVKYTLFIDKNYTDVDYYKEFPTIYHLRHHLMTEGTKDIRLLFLAIHHILKYRGNFLYGKKEFSVDGEMYSVLRSTLEELGFGSYVEDENVLQSIANLVLDRGIARSEKVKQIEPLIAQGKKLSSVEKNRLKAWAYLIMGLKANLVNLFTDEDVEVVLPEEKEFKSINLHEGIYEDVRDAYEDAWGDRFAIVDQCKVLHDIIVISSIIKPGQSLSEAKIESYNQHKEDLVLLKSVLKEDKKLYDDMFVVDIDKGTNYVKYIKQGVNGNTSTTQEAFYKYVRKVVSVLPETENTRCIVQKLEEGTFLPLQRISKNGVVPYQLHKEELVRILEKAKLNFPFLNEVEDGLTVADKIISILEFKIPYYVGPLNPTHSIENGGFAWVVRKEAGQVLPWNFEQKVDVQASAVKFIENLTNKCTYLIDQDVLPKYSLLYAEFSLLNELNNIRVNDKPLPADVKQAFIRDHFISLQDSKTATKKVVAKYLVDNNYVSQPPIITGMDQQIATKLTSHRDMTRILGEHFDYAMAEDIIRYITIFGESKDMLRQVLKNYYGDRLTTEQIKKLGKLTYTGWGRLSKKFLSDIWGMKKNDDDAEAGTIIEHMREGQENLMQLLSSSYSFIDVVQEYVTNVLGAKEKTAFEMLEDLSLSPMVKRSVWQTLRILDEIVSIRKELPKKIFVEVARTNKADKKRTQSRKALLEELYEQIKDEDVHVLQQELESKEDSALNSKKLYLYFTQMGRCMYSGRRIDIHELFTDTYDIDHIYPRSLTKDDSWHNIVLVEKQLNAEKTDRFPILSAIQSKQKGFWKLLWDRGFISEKKYDRLVRTTDLTDEELNQFINRQIVSTNQSVKAVTTLLHQLYPETEVVFSKAENISDFRRDYGFVKVRSINHHHHAKDAYLNIVVGNVYHEKFTKNFLSFAKQKGTHRTYNLTKMFEYEIKLTEESKKVIWDPNIHMDIVKKMMKSNDVRVTQRAVPQKGGLSDETIYKKGIAKRGVYLPLKSSDERVRDVEKYGGRTSITISEYIILNIRDTSDQDRIEIFSLPLYIAGKKDIHKAIEEAYLSTCKKPASVVDIQILYRGLYIGSKVNINGFTYYMGGKTGSNVSVDSAVDVVMDITSSVYIKLLEKVAIKKIENSKTFRIENIKTSYNHKEVTVSKEQNIALYQELLKKLDTPLFSKMKGNKLEEFRTVGFDTFIALSLEDQASVLLEVLNVLTNFKTKRDITKIGMTSSRSTLGINISNTEQFSVITTSITGLYEQEIKIK</t>
  </si>
  <si>
    <t>1123314.SAMN02441159.GCA_000423745_02089</t>
  </si>
  <si>
    <t>GCF_000423745.1</t>
  </si>
  <si>
    <t>Streptococcus plurextorum DSM 22810 G575DRAFT_scaffold00001.1_C|</t>
  </si>
  <si>
    <t>TGAGCTTTATCAACTCCTGCTCTTCCATTTTCAAGAAAAACGAGCAACTGAATGCTTTGAACTCATTGAAGACCATTTGAAGCTCGTCAAGCAGCCATTTTTGACCGTCTTCAAGACCTTTCTCAAATACAAAGCTTACATCATCAACGCACTTGAGTTGCCTTATTCCAATGCCAAGTTGGAAGCGACCAACAAGCTTATCAAGGACATCAAACGCCAAGCTTTTGGATTTCGAAACTTCAAAAACTTTAAAACTAAAATTCTCATCGCTTTGAACATGCAAAGAGAGAGAACCAATTTGATTCTCTCTCGTGCTTAGTTATAAGTCACCCACTACAGTTGACAATGAGCCAAAATTGGGTACGGACTAAGCCTTATTTTAACTTGCTGTGTTGTTTCGAATAGTTCCAACAGGGTTATTATATACCATTGTTTGGAAAAAATCAAGCTCAAATCAACAAAAACTATAAAACAATATAATGCGTTGTTCATTATAGCAGATTATAATAGAAATTAGCTAATTTTATGTTTCCTACTTTATAATAAAACCCAAAATGTTTAAAATTGAATTGTGTTAAGTTAAAAAAATGGAGGTAATAAGCATATGCAGAAAACTTATTCAATCGGATTAGATATTGGAACCAATTCAGTTGGATTTTCCGTCGTTACAGATGACTATAAAGTTCCCTCTAAAAAGATGAAGGTTAATGGAAACACAGATAAGAAGTATCTCAAAAAGAACTTATTGGGAACCTTATTGTTTGACAGCGGAGAAACAGCGGCAGGAACCAGAATGAGGCGTACTACTCGTCGCCGTTATGTTAGAAGAAACAATCGTCTGCGTTACTTACAAGAGATTTTTGCGGATCAAATGGAACAAATTGATCCAAATTTCTTTCATCGACTAAAAGAATCATTTCTTGATGAAGAGGATAAGCAATTTGAACAACATCCAATTTTTGGGACATTAGCTGAAGAAGTAGCTTATCATCAACAATTTCCGACTATCTATCACTTAAGAAAACACTTAGCAGATTCAAAAGAACAAGTAGATTTACGACTGGTTTATATGGCATTGGCCCATATCATTAAATATAGAGGACATTTTTTAATTGAGGGCGGCTTAGAAAGCCAGGCAGTAGGTATCCAGCAATTGTTTGATGAGTTTGTTCAAGTTTACGATAGCGTATTTGAGGGTAGTGACTTAGTATCTATTCATGCTGAGGTAGAGCCTATTTTGGTTGATAAGTTAAGCAAGTCAGTCAAAAAGGATCGGGTGATGCAGCTATTTCCAACAGAAAAATCAAATGGGAATTTTGCGGAGTTTATGAAATTGATTGTAGGGAATCAAGCAGACTTCAAAAAAGTTTTTTCTTTAGATGAAAAGGCTGTATTGCAACTATCTAAAGATACCTATGAAGAAGAATTAGCTGATTTGCTTGGAAAAGTAGGAGATGACTATCTTGATTTGTTTCATGCAGCTAAGCGGTTGTACGATGCTGTTCTACTTGCAGGTATTATTACTAGTCAAGATATTGCGACAAAAGCACCACTCTCTGCTTCTATGGTTCAACGCTATGAGGAACATCAGAGTGATCTAAAAGCGTTGAAAAAACATATCCCAAATTATAAGCCTGATGAGCGTAAATTATACAAGGAAATGTTTAATGACAGCACTAAAAATGGTTATGCAGGTTATATTGAAGGAGGAGTAAAACAGGAGGAGTTTTACAAATATACCAAAGCTCTTCTGTCGGAAATTGAAAATTCCCAATACTTTATCGACAAAATTGAGCGAGAAGATTTTTTGAGAAAGCAACGAACATTTGACAATGGTGCAATCCCTCATCAAATTCATTTACAAGAGTTGAAGGCTATTGTCCGTCGACAAGGGGAGCATTATCCATTTTTGAAAGAAGAACAGCATAAAATCGAAGCGTTGCTAACTTTTAGAATACCATATTATGTCGGTCCATTAGCAAGAGGAAATAGCCGTTTTGCATGGGCTGTCAGAAAGTCAAATGAAAAAATAACTCCTTGGAATTTTGAAGAAATTATTGATAAGGAAGAATCTGCGAGGAAATTCATTGAGAGAATGACAAATGTAGATTTGTACTTACCAGATGAAAAGGTTCTACCAAAACATAGTTTCTTGTATGAAAAATTTGCAGTATTCAACGAGCTGACCAAAGTAAAATATATTACTGAGCAAGGTAAGGAAGAATTCTTTGATTGTCATCTGAAGCGTGAGATTTTTGAACAAGTTTTTAAGAACAGTCGAAAAGTAAAGAAAAAGGACTTATTGAATTTCTTGGACAAAGAGTTTGAAGAGTTTCGTATTGTTGATATTACGGGACTAGATTCTGAAAAACAAGAGTTTAATGCTTCTTTGGGAACCTACCATGATTTGAAGAAAATTCTTGATAAGGATTTCTTGGATGATGTAGCGAATGAACATCTTCTGGAAGAATTAATATTAACCTTGACACTTTTTGAAGACCGTGAAATGATTCGGAAACGGTTGAGTAAATACAGCGAGGCACTTACCAAAGAACAGTTGAAAAAACTGGAGAGAAGACACTATACTGGCTGGGGACGTTTATCTGCTAAGCTACTCAATGGCATTCGCCACAAAGCAACGAATAAAACAATATTAGATTATTTAATGGATGATGGTCAGATCAATCGCAATTTTATGCAGTTGATTCATGATGATGGTTTGGATTTTAAAACTATTATTTCAGAAGCACAAGTTATTGGTGAAAGAGATGACCTTAAAGCTATTGTAGATGATATTGCTGGAAGTCCTGCAATCAAAAAGGGCATTTTACAGAGTCTAAAAGTAGTCGAAGAGTTGGTTTCAATTATGGGGCATAATCCAGAGTCAATTATCATTGAAATGGCTCGTGAAAATCAAACAACCCAAAAAGGTCGCAAAAATTCTCAACAGCGATTGACAGGATTGACAAATTCGATTCGAGAGTTAGGCAGCGATATTCTGAAAGAGTTCCCAGTTGATAATAGTCAATTGCAGAATGACCGTCTTTATCTATACTATCTTCAAAATGGTAAAGATATGTACACAGGTGAGACTCTAAATATTGATCAGTTGTCACATTACGATATTGATCATATTATTCCACAAAGTTTTATAAAAGATGATTCTCTTGATAATCGTGTGTTGACAAGTTCTAAGAGTAATAGAGGAAAATCAGACAGTGTGCCTAGTCAGGAAATTGTTCAAAAAATGAAACCATTTTGGAAGAAGTTGCGTGATGCACAGCTGATTTCAAAACGAAAATTTGATAATTTAACAAAGTCTGAGCGTGGAGGGCTATCGCAGGAAGATAAGGCAGGTTTTATCAAACGACAACTGGTTGAGACACGTCAAATCACAAAACATGTTGCTCGTATACTAGATGAGCGTTTTAATCAGAAGCGTGACGACAATAACAAACTAATTCGAGATGTTAAAATCATCACTTTAAAATCAAATTTGGTTTCACAATTTAGAAAAGAGTTTGAATTGTATAAAATTCGAGAGCTAAATGATTATCACCATGCTCATGATGCTTATTTGAATGCGGTAGTCGGAAAGGCTTTGCTTGCAAAATATCCACAATTAGAAGCGGAGTTCGTATTTGGAGATTATCCAAAGTACAACAGTTATAAAGAGCGGATGACTGCGACGCAAAAAGTACTGTTCTATTCTAATATCTTGAACTTCTTGAAAGATGGTAATAAGCACGGAAACGAAGATGGAGAGGTTATCTGGGATCCAAACTACCATCTTCCAATGATTAAAAAAGTATTGAGCTATCCACAGGTTAATATTGTTAAGAAAACGGAAATTCAAACGGGTGGCTTTTCTAAAGAAAGCATTTTGCCAAAAGGAGATTCCGACAAATTAATTCGTCGGAAAAATAATTGGGATCCTAAAAAGTATGGTGGCTTTGATAGTCCAACCGTTGCTTACTCTGTTCTGGTTATTGCTGATGTCGCAAAAGGGAAGGCTCAGAAGTTAAAAACAGTAAAAGAGTTGGTTGGAATTACTATAATGGAACGCTCTGCGTTTGAAAAAAATCCAATAGTATTTTTAGAATCCAAAGGTTATCAAAACATTCAAGAGAAAAATATTATCAAGCTTCCTAAGTACAGCTTGTTTGAGTTGGAAGAGGGTCGCCGACGATTATTAGCTAGTGCGATTGAACTACAAAAGGGAAATCAACTTGTTTTATCTCAAGAGCAGATAAATCTGCTTTATCATGCCCAACGTGTAAAGAATCTAGAACAACCAGAGCACCTACGCTATGTGGAAGAACATAAAGCAGAATTTGAAGTTATTCTTAATACGCTATTGATAGCAGCTGAACGCTATATTCTCAAGCCTAAGGTTATCGAAATGATTAAAAAAGCGTTAGAGAGTAATCAGCTTGATATCACGCAGTATGCCGAATCGTTTGTTAATTTGCTAAAATTTACAGCATTCGGAGCGCCAGGAGGGTTCAAATGTTTTGGAATTGAAATAAAACAGGCAAACCTTAGATACCAGACGGTAACAGAGTGCTTAAATGCAACTCTCATCCACCAATATGTAACTGGTCTCTACGAGACACGAATTGATTTAAGTAAATTAGGAGGCGAATA</t>
  </si>
  <si>
    <t>MQKTYSIGLDIGTNSVGFSVVTDDYKVPSKKMKVNGNTDKKYLKKNLLGTLLFDSGETAAGTRMRRTTRRRYVRRNNRLRYLQEIFADQMEQIDPNFFHRLKESFLDEEDKQFEQHPIFGTLAEEVAYHQQFPTIYHLRKHLADSKEQVDLRLVYMALAHIIKYRGHFLIEGGLESQAVGIQQLFDEFVQVYDSVFEGSDLVSIHAEVEPILVDKLSKSVKKDRVMQLFPTEKSNGNFAEFMKLIVGNQADFKKVFSLDEKAVLQLSKDTYEEELADLLGKVGDDYLDLFHAAKRLYDAVLLAGIITSQDIATKAPLSASMVQRYEEHQSDLKALKKHIPNYKPDERKLYKEMFNDSTKNGYAGYIEGGVKQEEFYKYTKALLSEIENSQYFIDKIEREDFLRKQRTFDNGAIPHQIHLQELKAIVRRQGEHYPFLKEEQHKIEALLTFRIPYYVGPLARGNSRFAWAVRKSNEKITPWNFEEIIDKEESARKFIERMTNVDLYLPDEKVLPKHSFLYEKFAVFNELTKVKYITEQGKEEFFDCHLKREIFEQVFKNSRKVKKKDLLNFLDKEFEEFRIVDITGLDSEKQEFNASLGTYHDLKKILDKDFLDDVANEHLLEELILTLTLFEDREMIRKRLSKYSEALTKEQLKKLERRHYTGWGRLSAKLLNGIRHKATNKTILDYLMDDGQINRNFMQLIHDDGLDFKTIISEAQVIGERDDLKAIVDDIAGSPAIKKGILQSLKVVEELVSIMGHNPESIIIEMARENQTTQKGRKNSQQRLTGLTNSIRELGSDILKEFPVDNSQLQNDRLYLYYLQNGKDMYTGETLNIDQLSHYDIDHIIPQSFIKDDSLDNRVLTSSKSNRGKSDSVPSQEIVQKMKPFWKKLRDAQLISKRKFDNLTKSERGGLSQEDKAGFIKRQLVETRQITKHVARILDERFNQKRDDNNKLIRDVKIITLKSNLVSQFRKEFELYKIRELNDYHHAHDAYLNAVVGKALLAKYPQLEAEFVFGDYPKYNSYKERMTATQKVLFYSNILNFLKDGNKHGNEDGEVIWDPNYHLPMIKKVLSYPQVNIVKKTEIQTGGFSKESILPKGDSDKLIRRKNNWDPKKYGGFDSPTVAYSVLVIADVAKGKAQKLKTVKELVGITIMERSAFEKNPIVFLESKGYQNIQEKNIIKLPKYSLFELEEGRRRLLASAIELQKGNQLVLSQEQINLLYHAQRVKNLEQPEHLRYVEEHKAEFEVILNTLLIAAERYILKPKVIEMIKKALESNQLDITQYAESFVNLLKFTAFGAPGGFKCFGIEIKQANLRYQTVTECLNATLIHQYVTGLYETRIDLSKLGGE</t>
  </si>
  <si>
    <t>482234.SAMN02428975.SCAZ3_06950</t>
  </si>
  <si>
    <t>putative cytoplasmic protein</t>
  </si>
  <si>
    <t>GCF_000268305.3</t>
  </si>
  <si>
    <t>Streptococcus canis FSL Z3-227 contig1end| whole genome shotgun</t>
  </si>
  <si>
    <t>CAGTCACCTCCTAATTGACTCAAATCAGTCCTCGTTTCGTAAAGACCTGTGATGGATTGATAGATGAGAGTTGCATCTAAAACTTCTGTCACTGTTTGATACCTCAATCTTCCTTGTTTTACATCCAAGTCCAAAAATGTAAATCCTCCTGATGCTCCAAAAGAAGTATATTTAAGTAAAGAAACAAATGAATTTGATAAGAGGATAGAATCTGAAACTGCAAATTGCTCATCAAAAGAAGATTTTAAATTTGAATTCACCTTATTCTTCAGAATATATTTCTCAGAGAAGTCAATAATTTTTTCAAAAATCTCCTTGAATTCCTCACGATGTTGCTCTATATATCCTAAATTATTTGAACCAGTCGTAGCTGAAATATTTTGGGTATAATATAATAATCTAACTAAATGTTGTGGCAACACTAACTCATTAGCTTTTTGTAGTTCTGTTGCACTAGCCAGCATCCGCCTTCTGCCATTTTCCAATTCAAATAGACTGTATTTTGGTAATTTAAAAATGAGCTCTTTTTTGATGTCTTTATATCCTTTGGCTTCTAAAAATCCGATAGGATCTTTTTCATAGCTACCCTTTTCCATGATAGTGATACCAACTAATACTTTAACAGATTTTAACTTCTTTGCTTTACCTTTTTCTACCTTAGCAACCACTAAGATTGAATAAGCTACCGTTGGACTACCAAAGCCTCCGTATTTTCTCGTATCCCAGCCTTTCTTACGGGGGATCAATTTCGCTGATTCTCTCTTTGACAAGATAGATTCTTTAGAGAATCCGCCTGTCTGTACTTCTGTCTTCTTGACAATATTGACTTGTGGCATGGCCAATACTTTTCGAACAGTGGCGAAGTCTTTTTCTTTATTCCAAACGACTTCTCCAGTTTCCCCATTAGTTTCGATTAGAGGGCGTTTGCGAATCTCTCCATTTGCAAGCTTCACCTCTGTTTTGAAAAAGTTCATGATATTAGAGTAAAAGAAACGCTTTGCAGTTGCTTTGCCTATTTCTTGCTCAGACTTAGCAATCATTTTACGAACATCATAAACTTTATAATCACCATAGACAAACTCTGATTCAAGTTTTGGGTATTTTTTAATAAGAGCTGTTCCAACAACTGCATTCAGATAAGCATCATGAGCATGGTGATAATTGTTAATATCACGTACTTTATAGAGTTGGAAATCTTTTCGGAAGTCAGAAACTAATTTAGATTTTAAGGTAATCACTTTAACCTCTCGGATAGGCTTATCATTTTTATCACGTTTAGTATTCATGCGACTATCCAAAATTCGTGCCACATGCTTGGTAATTTGACGGGTTTCAACCAATTGGCGTTTGATAAAACCAGCCTTGTCAGCTTCGCTCAAACCTCCACGTTCAGCTTTCGTTAAATTATCAAACTTACGTTGAGTGATTAACTTGGCGTTTAGAAGTTGTCTCCAATAGTTTTTCATCTTTTTGACTACTTCTTCACTTGGAACGTTATCCGATTTACCACGATTTTCGACAGAACGCGTTAACACCTTATTGTCTATTGAATCATCTTTAATGAAACTTTGTGGAACAATGTGATCGACATCATAATCACTTAAACGATTAATATCTAATTCTTGATCCACATACATATCTCTTCCATTTTGTAGATAATAGAGATAGAGCTTTTCATTTTGCAATTGCGTATTTTCAACAGGATTTTCTTTAAGAATCTGACTTTCTAATTCTTTGATTCCTTCTTCAATGCGTTTCTTTCGCTCACGTGATTGTTGGAGCCCCTTAGTGGTTGTCTGATTTTCACGCGCCATTTCAATCACGATATTTTCTGGCTTATGCCCCATTACTTTGACCAATTCATCAACAATTTTGACAGTCTGTAAAATCCCTTTTTTAATAGCAGGGCTACCTGCTAAGTCTGCAATCTGTTCATGTAAACTATCGCCTTGTCCAGACACTTGTGCTTTTTCAATCTCCTCCTTAAATGTCAAACTATCATCATGGATCAGCTGCATAAAGTTGCGATTAGAAAACCCATCTGATTTCAAAAAATCTAATATTGTTTTACCAGATTGCTTATCCCTGATACCATTAATCATTTTTCGAGACAAGCGTCCCCAACCAGTATAATGGCGACGTTTAAGCTGTTTCATCACCTTATCATCAAAGAGGTGAGCATATGTTTTAAGTCTTTCCTCAATCATCTCCCTATCTTCAAATAAGGTCAATGTTAAAACAATATCCTCTAAGATATCCTCATTTTCTTCATTATCCAAAAAATCTTTATCTTTAATAATTTTTAGCAAATCATGGTAGGTACCTAATGACGCATTAAATCTATCTTCTACTCCTATAATTTCAACGCTATCAAAACATTCTATTTTTTTAAAATAATCTTCTTTTAATTGCTTAACAGTTACTTTTCGATTTGTTTTGAAGAGTAAATCAACAATGGCTTTCTTCTGTTCACCTGAAAGAAATTCAGGTTTTCGCATTCTTTCAGTGACATATTTGACTTTTGTCAATTCGTTATAAACTGTAAAGTATTCATAAAGCAAACTATGTTTTGGCAACACTTTTTTGTTTGGAAGCTGTTCATCAAAATTTGTCATTCGCTCTATGAATGACTGAGCTGATGCACCTTTATCGACAACTTCTTCAAAATTCCATGGGGTAATGGCCTCTTCAGACTTCCGAGTCAGCCAAGCAAAACGGCTATTGCCACGCGCCAACGGACCAACATAATAAGGAATTCGGAAGGTCAAGATTTTTTCAATCTTTTCCCGATTTTCCTTTAAAAATGGATAAAATTCTTCTTGTCTTCTTAGAATAGCATGTAGCTCTTTTAAATGAATTTGATGAGGAATAGAGCCGTTATCAAAGGTACGTTGCTTGCGCAGTAGGTCATCACGATTTAGTTTTGCAAGTAATTCCTCAGCACCATCCATTTTTTCTAAAATCGGTTTGATAAATTTATAAAATTCTTCTTGTGTAGCTAGTTTCGTTGTTCGTTTTCTATGTTTAATACCAATGCCAACATAACCCGCATAGCCATTTTTGGTATCATCTTTAAAAATTTCAGCATACTTTTCTGGAAATTGTTGTCGAACTAAGGTTTTTAATAAAGCCAAATCTTGATGGTGTTCGTCATAACGTTTGACCATTGAAGCTGATAACGGTGCCTTAGTTACCTCACTATTTGACCTCAAGATATCCGAAAGTAAAATAGCATCTGATAAATTCTTAGCTGCTGAAAATAAATCTGCATATTGATCACCAATCTGACCCAATAATTCATCTAAATCATCATCGTACGTATCTTTCGAAAGCTGTAATTTGGCATCTTCAGTCAAATCAAAATTTGATTTAAAATTAGGAGTAAGTCCTAAAGCAAGAGCAATAATATTCCCAAATAAACCATTTTTCTTTTCATTTGGAAATACTGCAATTAGTTTTTCTAAACGTTTCGATTTACTCAATCTAGCCGATAATATTCCTTTGGCATCAACCTCTATTTCATCTAATGGACTCTCTTCAAAAAGTTGATTATAGGTCTGAATTAACTGATAAAACAATTTAGCAACATCACTGTTTTCCGCATTTAGCTTTCCTTCGATGAGAAAATGTCCACGAAACTTAATGATATGGGCTAACGCCAGATAAATTAGGCGCAAGTCTGCTTTTTCAGGAGAATCCGCCAATTTTTTCCGCAAATGATAGATGGTTGGGTAGTTTCTATGATAAGCAACTTCATCAGCTAAATTACCAAAAATGGGATGACGTTCGTTTTTCTTGTCTTCTTCTACCAAAAATGATTCTTCAAGTCTCTGGAAAAAACTGTCATCCAACTTCGCCATCTCATTGGCAAAGATTTCTTGTAAATAGCGAATACGATTCTTCCGACGTGTATATCTTCTACGAGCTGTCCGTTTGAGACGAGTCGCTTCCGCTGTCTCCCCGCTGTCAAATAACAGAGCTCCCATTAAATTCTTCTTAATAGACTTACGATTGGTATTCCCCAAAACCTTGAACTTCTTAGATGGTACCTTATAATCATCAGTGATGACGGCCCATCCGACGCTATTCGTTCCGATATCAAGCCCAATTGAATATTTTTTCTCCATTTTTCTCTCCTAAATAAAGATTTTAAATGATATTACGCATCATTTAAATCATTTCAATAATACTTTTAATGACTTCTTAAATAAGTTTAATATGCTTTAATTTTTCTTTGCCAAACCACTTCCTCGTTTTATAAACTAACTACATAATAATATAAAATAATTATAACACAAAATCCTTCTCTTAACTAACTTATTTTGATAATATTAGATTGTATTATGTAGTGTTTTATTGCTTGTAAATTTCTTTGATTTCTCCTTGATTATTTTCCTAAAAAAGTATAAAATAATCTTGTTGGGACTATTCAAAACAACATAGCGAGTTAAAATAAGGCTAGTCCGTAATCAACTTGAAAAAGTGAGCACCGAGTCGGTGCTTTTTTTATATCTTTATTTTACTCTGACTGCAAACAAAAAAACAAGCGCTTTCAAGACGCTTGTTTTTTGTTTTTAAGAAAATGAATCTCTTAATCCTTATTTCATTCTACATTAAGACGTTGCCTCCTTGCCAAGCCTACTAAGCTCCACAAAATGATTTCGTAAACGATCATAAAGAAAAGGAAACAGTGCAAGAAAAAAACTTCAGGGAGAAGCCAGATGATTGGATCTTGCAGTGGATCAAAGAGCCAACTACTATCTCCTACAAAAAGCATCTTATGAAAGAGGATAAAAAAATGATCAAAACCAATGAAGCTGGCCGTTAGGCCAATTATAAGAGGAAACAAAGCTGCCATCATTAAAGGCTTTTGAATGAGCCAGAAACTGTTGGTTTTGATCATTTGCGTGAAAGTCTTAACAGTTGGGTAAAGGAGACCAAGAAAAATGACTTGAGTTAGGTGAAAAAGCCATTTAACATCTGCGAAATGCTTGAGTCCGTCTGCCGATGAATGAAAACTAGCCAATTCCAATCTTGTCACAAAGGGATTGGTTAAGTAATGAAGGAGCCCATTGTAATTATAGAGTATAGACGATTTGGTCATCAAAACCACTTGTTCCAAATGTAAATAATCAATCTCTACTGGATAAAGTAACCAGGCTGCATAGATGGTTATTAAAACAGACAAGGCTAATACCCATAGCCAGCTACAAAATAATTTAATGTTTTCTACCATCACAATTCCCACTCATCAAGACTAGATAGGACATGATCTGGCTGCACTGGTAAGGTTGGTACTTCTTCAGGTCTTGTAAATCCTGTTGTGACTAAAATGGTAGCTATGTCATTTTGAATACCTGCCATAATATCAGTCAAGTAATTATCCCCAACCATCACTGCTTCGGAATGTTTAATACCTAATACCTCTAGTGATTTATTCATAATGATAGCATTGGGCTTGCCAATAAAAACAGGTTTCACACGTGTAGCAGCTTCTAACAAGGCATTCAATGCACCCGCTCCTGGCATCAAACCACGTTCGGTTGGAATATTTAAATCAGGATTTGTCCCAATAAAGAGAGCACCCTTTTGAATAGCCAAGGTAGCTATGGCTAACATCTCATAGGTCACCTGACTGTCTAAACCAACCACCACATAAGCTGGATTTTCGAGATCTTCTACATAACCTGCTGCTGCAATAGCTGATTTGAGACCTGTTTCCCCAATAACGTAAGCTGTCTTGCCACAGTTCATGTCATTCATGTAATCGACGGTTGCCATGGTAGCCGTATAAATGGTCTCAATGCCTGTCTCAACATTAAACTGATTGGCTAGCATGTCTTGCACCATTTCAGGTGTTCTTGTGGTATTATTAGTCACCAATAAATAAGGAATACCTCTTTCTTGCAGACGTTTGATAAATCGTTCCCCTGCTGGAATACGGTTTTTCCCTTGGTAAATCGTTCCGTCTAAATCAATTAAATAACCCTTATAAGGCACTTGTCTGTCTCGCTTTCTATTTTTGTATCGGTTGCCACTCAATCATGGCTTGGGCATTCAAATACCCATTTGATGTGATTTGATGGTAAGAGATTAATTGGTCCAACTGGTAACTGGAGGTAATTTGACCACCTGGTGAGACTTCTTTGACATATTTTAAAGTCATGCGTAAAGGCTCATGGGTCTTTAAAAACTCATATCCTAACACATCATACATCCAATCTAAATATTTACTATTATTGACGTGACCATTCATGTCAATGTCAAAATATCGGACATGGTAGTCGCGATCAATTGACTCCTCTAAGAGATGCATTTTAGGAGCACGGCGTAGCTTTTTAACAAAATCAGTTTCAAAAGGCGCCACTAAATCTTCTGGAATACTTGCCACCTTTCGAGTATCTGGATGTAACAAAGCAAAACAAGCTAAAATATCCACCAAAAGTTGACCCTCTTGGTCATAAATATAAAATTGTCGGTAACAAAATAATTTATTATAGGACATGGCCTGTGTCTCAATGGTAATGGTTTCCTTGAAACGTGGCAAGCGATGGATAGTAACCTCATAGTCCGTCACAATCCAGACTAGTCCATATTCCTCTAAAAGGTAATCATTACTCCGTCCTAATGCGGCAGATTGTCTCCCCGAAACTGTTAGACAATAATCCAAGAGAAGGGGAAATTTAATATCTGATTTGACATCACATAATTCAAACGGAAGTTTAATGTCTTCGCGGTAACTTAATCCCATAACCAATCTCCTAATCTAGTATAAATTGCTCAGCAACAGAATCGCCTAAAAAAAGACCTTGTTTAGTCATTCTGACAAAGGCATCGTCTTTGGCAAGCAGCCCTTGATTTTTTAATTTTTTGACAATTTTGCCATATCGCTCCTCAAAAGAGAGACCAAATTTTGATTCAAAGCGTTCAATAGAGACACCTGTTTTTTTACGCAATCCCAAAAAGAGCTCCTCTTCCATCATTTCTTCCTTGCTCAGCACTTCTTCATTCAGTCTGGCATTTCCCGCTGCAACCGCTTTAAGATAATGCTGAATGGGCACCCGATTTCGATAACGAACACCATTAAGGTAACCCGAGGCACCCGCACCACACCCAAAATATTCCACATTGTCCCAGTACATCAAGTTATGTCGGCTTTCAAAACCTGGTTTGGTAAAATTAGAGATTTCATAGTGTTCAAAACCATTGGCTTCCATTTCAGAAATGATATACTCAAACATTTCCGCTTCCAAGTCCTCCGTTGGTAAATTAAGTTTACCACGTCGCATCTTATTCATAAAGACTGTATGATGTTCCAAAATAAGGCTATACAAGCTAAGATGAGGAATATCCAAAGCAAGGGCCTTGGCTACATTTTCCTTGACATGATCTAAGGTTTGACCTGGCAAGGCATAAATCAAATCAATGGAAATATTATGAAAACCTGCGGCCTTTAAATTGGCGATGGTGCTATAAATTTGTTGTTCATTATGGCTACGGCCAATCTGCTTTAATTGTTTATCATTAAAGGTCTGAACACCTAAGGAAATCCGATTAACTGCTGACCTTCGGAGCACCGCAATTTTATCTGGCGTCAGATCACCAGGATTTGCCTCGATTGTGAACTCTTCAAGATTATCTAAATTGAGATTCCGTTCAAGGTGACTCAGCAAATACTCCAATTGCTTAGCAGTGATAGCTGTAGGTGTCCCCCCTCCAATATAAAGGGTTTTTAAATCACGAATACCATAGGAATCAAATTCTTGAATCAAAGCTTGCAAGTAGGCATCGACTGGTTGATTTTGGATAAAAACTTTTGAAAAATCACAATAATAACAAATTTGTGTGCAAAAAGGAATATGCACATAAGCTGAAGTAGGTTTTTTTGACATGTTCTTATTATACCACTTTAGAGGGTAAATGCCCCTACTAAGAAACCATTTCTCTTGATTCTTCATGACTTGGACAAATATTTCACGAGCTGACAAGCGACAGAATGGCTTTCATTTCCTGACTCGCAACCCTTAGCTATCAGAACAAACCCTTGTTCTTGGTAAAAAAGTTTGCTTGATTCTCGACTGACGAGAACGCTTAATGGAAGGAGTTTCTCTTGCATATCTGCCAGAATATATTTCTGGACAGCTCCCACAATAGCTGCTGGCAATTCGGCTTCTTTTCCTTGAGAAAGAATCCCTAAAGTCATTTCCAGAAATTCTCCCTTTTTTTGAAGAATCACAAAGGCCACTCTTGCCCCATTTCGAAGCACTTGGAAAATCGTCTTATGATTATTAACAGTAGCCGCTAATACTTGATTAGCTGCAACTGTTGATAGAGGATGATAAGTTTCTCCTCTATCTGCTAGCAATTGCTCTGCGATTTCTCTTACCATAGGCATCACATAGAAAGATGGGGTATCCCGTAACCGTCCAAAATTTTTAGACAACTGTTTAATGCGGCGCTTTTGAGTGTCTTCTTTTGGTGTTTGATAAACATAAGAAGCATAGCCCTCTTGGTATTCAGGAATCATGTCTAAATAAAGCTGAGCTGCTAGGGGAGGTAATCCGTTAGCGAGGTCTGCTATCATTTGCTTGGTCATTAGTTTTCCTTTCTCTTAATTGTAAAAAGAGACCTGGACTAAGCGCCCAAAGTCTCCTTTGTTTTGTAACAAAAACACTGAAACAACAACTTCGCTCTTTTAGCAATCAAGCCCAATTTCTGCACGCACAACATCAGCGATGGTGTTCACATAATAATCGACTTCAGTATCTGTTGGCGCTTCTGCCATGACACGAAGCAGAGGTTCTGTGCCACTTGGTCTCACAAGAATGCGTCCGTTACCTGCCATTTCTTCTTCCATTTTTGCAATGATATTTGCAATAGCTGGAACTTCCATAGCACGTTCTTTCATGCTGTTCTCCACACGGATATTAACCAATTTTTGAGGATAGATAGTCACTTCACTTGCTAATTCAGACAGACTTTTTCCTGTCTCTTTCATGATTTTCGTTAATTGGATAGCTGTTAGTTGGCCATCTCCAGTGGTATTGTAGTCCATGATAATGACATGCCCTGATTGCTCACCTCCGAGGTTATAGCCTGAACGACGCATTTCTTCTACCACATAGCGATCACCTACAGCTGTGATTGCTTTATTGATAGCATGGCTATCCAAAGCTTTATGGAAACCAAGGTTAGACATCACCGTTGTGACAATGGTATTTTGCGCAAGAAGGCCTTTTTCTGATAGGTACTTGCCGATAACAAACATGATACGATCACCATCAACAATAGCGCCATTTTCGTCAACTGCAATCAGACGGTCACTATCACCATCAAAGGCCAATCCTAAATCAGCACCTGTCTCCTTAACAAGTTCTTGAAGCTGTTCTGGATGTGTTGAACCAACACCGTCATTAATATTTAAACCATTCGGTTTTTCACCAATAACAGCAATTTCTGCATTTAAATCTAAAAAGACATCACGCGCAGAAACAGAGGCTGCACCGTTAGCCGTGTCTAAAGCAACTGTCATACCCGTCAAATCAGTCCCAGTTGTTACCAAGAATTTTTCATATTTACGAAGACCTTCTGGATAGTCAACTAAGGTTCCAAGACCCTCAGCACTTGGACGTGGCAGGTTATCTTCACTAGCATCTAAGAGGGCTTCGATTTCCAATTCTTGCTCATCGGCTAACTTGAAACCGTCATTTCCAAAGAATTTAATGCCATTGTCAAGTGCTGGATTATGACTAGCAGAAATCATGACCCCCGCACTTGCTTTTTCAGTTCTAACTAAATAAGAGACACCAGGTGTTGCTAAAACACCAAGTTTATAAACTTCAATACCAACAGACAGCAGACCAGCAATCAAGGCTGACTCCAGCATTTCTCCTGAAATACGAGTGTCACGTGCCACAAAAACTTTGGGTCTTTCGGTTTCGTGTTGACTTAAAACATAGCCGCCAAAGCGACCAAGTTTAAATGCTAACTCAGGTGTCAGCTCAACATTTGCTTCCCCACGAACACCGTCTGTTCCAAAATATTTTCCCATAATTTATATAAGCCTACTGGCTTCCTCCATTCAATTTTCCTTGTTATTATCCATTATTTTTTAGTGGTTGTCAACTGAACGGTCACTACTGACGGCTCAATAGACACCTGATTAGAAGACAAACTCACAGTCTTACTAGTGTTTTTAGTCACGTCAGAAATATTAACTTCTGCAACGATTTCATCAATAGCTTCTAAGGCCTCTCGACTTCCAGAAATAAGAGCAGTTTGTTTGGACAACTTATATTGAATATCTGATAAACCGTCATTCATTACTCCAACTGCTTCAACCCTAATAGGAACCGATTTCGTAATTTTCTTAACACCAACTGTCAAATTGGCCTTGGCTGGATCAATGGCACTTGCTAAGATTGTTCCATCAGCAGAAACAGCTTGTAAGGTGACACGACTGCTGTAATTTGCATCCAAGACCTGATCATCAGGTAACTTGGCGACAACATGGTCAATCAAGGCAATAGTAGATTCATCACTAGTCACCTCGACCTTATCAATTCCTGTTTCAATCTTACTAATCTCATAGCCATTTGCAATTTGTTTGGCATCTACACTGCCTCGAACAGGAAACATCTTTGATTCTTTTTTACCAATAGTTACTGAAATTTTATCGGGTGAGACCGTAGCAGTTACCCCAGAAGGTAAATTTTCCACTTTCAATGTTACTGTGACCGTTCCAGGATGACTCTTGGTTAAGTCTGCTACAATCTTAAAACTGCGAGTGTCGCTATTCACTTCAGAATCAAGTTTAATCCGATTGGTAGAGGTTAGATAAACTTCAGCGCCATAAGAATAACCGCTGATAAAATATTTCTCACTATCATATTTTATATCAATAGGCACATCTTTAAGGCTATGGGTGTATGTTTCAATCGGACTATAAATTTGTGACCCAGAATTTTTGTGGTTACTTGAAGCGGCCGTCAAAAAAAGAAGAATAGCAAAAAAAACTGAAACTAAGGCTAACCAAAGGCGACTATTTAAAAATCGTTTCATTTAGCTTTTCCTCCTAAAATTTTTTTTAAACCATGGCAAGGTAACACTTGGTTCACTGATTAAATACGTTCTAAGAACGGTTTCAAATTCATCTGCTGTTAAATCATGCAAAAATTGCCCCTTACGCGCTACCGAAATGGCCCCTGTTTCTTCTGAGACGATAATGGTCAAGGCATCAGAATGTTCAGACAAACCGATAGCTGCTCTATGTCGTGTTCCAAATTCTTTGGAAATTGTCATTGATTCTGACAAAGGCAAGTAGGCACAAGCTGCCACAATCTTATTCTGACCAACAATAACCGCACCATCATGAAGTGGTGTGTTGGGAATAAAGATATTAATTAATAGTTGATTTGAAATATCGGCATGTAAAGGAATACCTGTCGCAATATATTCTTGTAGGGTCTGTGTCTGCTCGATAGCAATCAAAGCCCCAATTTTCCGAGGACCCATATAGGCCACAGACTTAATCAAGGCATCTACCAAAACTTCCTCGCTGCTAACTGTTTGTTTTTGGAGAAAAACTTGCGTAGATCGTCCAAACTTTTCAAGCCCTGCTCGAATTTCTGGTGCAAAAATCACAACTCCAGCAATGACTCCGTAGGTAATAACTTGATTCATCAAATAGGTGATGGTAGTAAAACCAACCCATTCTGCAATAAAGCGAATAATCAAAAAGAAAATAACGCCCTGCACTAAAGACATGATTTTGGTCCCCGTCAATGCTTTAATAAACCGATAAATCAGGTAGGCAACAATTAGAATGTCCAAAAGATGCACTGCAAGCATCCAAGGGTCAGAAAATAAACTCAATAAAAACTTTGTGTCAATGCTAGATAAATTACTCATACAACTCTCATTCCTATCTAAAACAGATACTATTAGTAGTATATCACGATTCGTGACATTTTTCCTTATCTAAAATTGAGAAACTTGTGATAAAATATAAACATGAAAATAAAGACATTACTCGGTTTGAGTGTCGGCAAAGCGGCTCAATTGATTTTAACAAAGATGGGGCGAGGCTCCACTTATCCTGGGCATCTAGCCTTATCTTTTGATAAAGATATTTTAGACACTCTCTCACAAAACTACGATATTGTTGTTGTCACTGGAACAAACGGCAAAACCTTAACCACTGCCTTAACCGTTGGTATTCTAAAAGAAGCCTTTGGGGAAGTCCTCACCAATCCAAGTGGTGCCAATATGATTACTGGTATTACGTCGGCTTTTTTATCTGCTAAAAAAGGAAGATCTGGTAAACAAATTGCTGTCTTAGAGATTGACGAGGCCAGCCTTCCAAGAATCACGACTTACTTAAAACCTAGTTTGTTTGTCTATACTAATATTTTTAGGGATCAAATGGATCGCTATGGAGAGATTTACACCACCTATCAGATGATTGTAGATGGTGCTAGCAAAGCACCTGAAGCAACTATCTTAGCCAATGGAGATAGTCCTATTTTCTCTTCCAAGGACTTAGTTAATCCAGTTAAGTACTATGGCTTTAATACCACTAAGCATGCTCCGCAGCTAGCCCATTATAATACAGAGGGGGTTTTATGCCCAAAATGCGAACATATCCTTTACTATCGTCTCAATACTTATGCTAATTTAGGAGATTTTGTTTGCTTAAATTGTAACTTCCAAAGACCAACCTTAGATTATCAATTAACTGAACTAACAACTATTACCAACAACAGTTCTGAATTTGTTATCGATGGTCAAGATTACAAAATTAACGTGGGTGGTCTTTATAATATTTATAATGCTCTTGCTGCAGTTGCTGTTGCCGAATTTTTTGGCGTTAAACCTGAACAAATCAAAGCTGGATTTAATAAAAGCAAGGCTGTTTTTGGTCGTCAGGAAACCTTTATGCTTGGTGATAAATCTTGCACCCTGGTTCTCATTAAAAATCCTGTGGGAGCTAGCCAAGCCCTTGAAATGATTCAGCTAGCTGCTTACCCATTTAGCCTATCTGTCCTTTTAAATGCTAATTACGCAGATGGGATTGATACCAGCTGGATTTGGGACGCTAATTTTGAACTCATTACTCAAATGCCCATTACCGAAATAAATGCTGGTGGTGTTCGCCATTCTGAAATTGCCCGCCGATTACGTGTAACAGGTTTTGATGAAACAAAACTATCACAGGCTGAAAAGTTAGAAGAAATCATGCAAGCCATCGAAAAACAAGAAGCCAAGCATGCCTACATCTTAGCAACCTATACGGCTATGTTAGAATTCCGTAGCCTCCTTGCTGACCGCCATGTCGTTGAAAAGGAGATGATCTAATGACCTACACTTCACTAAAATCTCCAGAAAATCGTGACTATCACTATGACCTTCACATTGCCCACCTCTACGGTAATCTTATGAATACTTACGGTGATAACGGTAATATCCTAATGCTTAAATATGTGGCTGAAAAACTTAAAGCCAGAGTTACCGTAGATATTGTGTCCCTCAATGATGCCTTTGACCAAGACCACTACGACATTGTTTTCTTCGGTGGCGGACAAGATTACGAGCAGAGCATTGTAGCCAAGGACTTACCAAACAAAAAATCTGCCCTTGCAAACTACATTGCTAACAATAAGGTCGTTCTTGCCATCTGCGGTGGCTTCCAATTGTTAGGACAATATTATGTACAGGCCAATGGTGTTAAAATCAACGGACTTGGCATTATGGGGCACTATACCCTCAACCAACACCAAAATCGTTTTATTGGAGATATTAAAATTCATAATGACGAGTTTGACGAAACCTATTTTGGCTTTGAAAATCATCAAGGACGTACCTTCTTATCCGATGATGAAAAGCCACTTGGACGCGTGATTTATGGAAACGGCAATAATAAAGAAGACCAAACCGAAGGCGTTCACTATAAAAATGTGTACGGTAGTTACTTCCATGGCCCTATCTTGTCACGGAATGTTAATTTGGCTTATCGCTTAGTGACAACCGCTCTCAAACAAAAATATGGCTCTACTATTTCCTTAGCTTCTTACGATGCTATTCTCAACCAAGAAGTAGCTGAAGAATACGCTGATGTCAAGAGTAAAG</t>
  </si>
  <si>
    <t>MEKKYSIGLDIGTNSVGWAVITDDYKVPSKKFKVLGNTNRKSIKKNLMGALLFDSGETAEATRLKRTARRRYTRRKNRIRYLQEIFANEMAKLDDSFFQRLEESFLVEEDKKNERHPIFGNLADEVAYHRNYPTIYHLRKKLADSPEKADLRLIYLALAHIIKFRGHFLIEGKLNAENSDVAKLFYQLIQTYNQLFEESPLDEIEVDAKGILSARLSKSKRLEKLIAVFPNEKKNGLFGNIIALALGLTPNFKSNFDLTEDAKLQLSKDTYDDDLDELLGQIGDQYADLFSAAKNLSDAILLSDILRSNSEVTKAPLSASMVKRYDEHHQDLALLKTLVRQQFPEKYAEIFKDDTKNGYAGYVGIGIKHRKRTTKLATQEEFYKFIKPILEKMDGAEELLAKLNRDDLLRKQRTFDNGSIPHQIHLKELHAILRRQEEFYPFLKENREKIEKILTFRIPYYVGPLARGNSRFAWLTRKSEEAITPWNFEEVVDKGASAQSFIERMTNFDEQLPNKKVLPKHSLLYEYFTVYNELTKVKYVTERMRKPEFLSGEQKKAIVDLLFKTNRKVTVKQLKEDYFKKIECFDSVEIIGVEDRFNASLGTYHDLLKIIKDKDFLDNEENEDILEDIVLTLTLFEDREMIEERLKTYAHLFDDKVMKQLKRRHYTGWGRLSRKMINGIRDKQSGKTILDFLKSDGFSNRNFMQLIHDDSLTFKEEIEKAQVSGQGDSLHEQIADLAGSPAIKKGILQTVKIVDELVKVMGHKPENIVIEMARENQTTTKGLQQSRERKKRIEEGIKELESQILKENPVENTQLQNEKLYLYYLQNGRDMYVDQELDINRLSDYDVDHIVPQSFIKDDSIDNKVLTRSVENRGKSDNVPSEEVVKKMKNYWRQLLNAKLITQRKFDNLTKAERGGLSEADKAGFIKRQLVETRQITKHVARILDSRMNTKRDKNDKPIREVKVITLKSKLVSDFRKDFQLYKVRDINNYHHAHDAYLNAVVGTALIKKYPKLESEFVYGDYKVYDVRKMIAKSEQEIGKATAKRFFYSNIMNFFKTEVKLANGEIRKRPLIETNGETGEVVWNKEKDFATVRKVLAMPQVNIVKKTEVQTGGFSKESILSKRESAKLIPRKKGWDTRKYGGFGSPTVAYSILVVAKVEKGKAKKLKSVKVLVGITIMEKGSYEKDPIGFLEAKGYKDIKKELIFKLPKYSLFELENGRRRMLASATELQKANELVLPQHLVRLLYYTQNISATTGSNNLGYIEQHREEFKEIFEKIIDFSEKYILKNKVNSNLKSSFDEQFAVSDSILLSNSFVSLLKYTSFGASGGFTFLDLDVKQGRLRYQTVTEVLDATLIYQSITGLYETRTDLSQLGGD</t>
  </si>
  <si>
    <t>1423724.SAMN02369391.FC32_GL001344</t>
  </si>
  <si>
    <t>GCF_001434405.1</t>
  </si>
  <si>
    <t>Ligilactobacillus apodemi DSM 16634 = JCM 16172 strain DSM 16634</t>
  </si>
  <si>
    <t>AGTCATACAAAACTACATAGCTCTAAAACA</t>
  </si>
  <si>
    <t>CTGATCAACAACTCTGGATCATTGTATGGTTTCACACTATTTGTCATCAAAGCTTGCGAAATCGTATCTTCCGTGATTTCGTTTGATGTTAAGTTTCCCGCTTCGATCTCACTTGCAATTGCTTGAACTGCCGTTGTCAATTCAGCCCGACTACCATAATTCAAAGCAAAATTCAAAATCATGCCAGTGTTATTTTTAGTCTGTTCAATGGCATCATCTACCGCTTTTTTAGTTTTTTCAGGCAAGCGCTCAGCATAGCCCATCACATTGACTCTGACATTATTTTCAATCAATTCAGGCACAAAAGTATTAAAAAATTTTACTGGTAGATCCATTAAGAAACCAACTTCATCGTTAGGTCGCTTCCAATTTTCTGTTGAAAAAGCGTACAATGTTAAAACTTTTACCCCTAAATCGCTAGCAACTTTAGTAATGGTTTTAACAGTTTCCATGCCTTGTTTATGTCCGGCTACACGCGGTAGTCCTCTTTTTTTGGCCCAGCGACCATTACCATCCATAATAATCGCAATATGTGTTGGGATCCTATTTGGATCAAGTGTTAAATCTTCTTTAGTCGATTTATTATCTTTATTAAATAAGTTAGCAAACATATATCCACCCCTACTAAAAGAATAACGGGACAATATGCGCCGATTCAGTAAGTGACTGTTTCGACGAGCCCTTGCCCCGTTATTATCAGCAAAATAAAGATTCTACCTAGCCAGCAAGAACTTCTTTTTCCTTCTCTGCTGTAATATTTTCAATATTTTTGATCGAATTATCTGTTACCTTTTGAGCAACATCTTCTAAATCACGCAATTCATCTTCAGTTAAATCGCCATTTTTTTGTGCTTTTTTCAAAGCATCCATCATTTCACGACGAACATTTCTAACAGCAACTTTACCTTTTTCAGAAATCGCCTTAACTTTTTTAGCCAATTCTTTACGACGTTCTTCCGTCAATTGTGGCACAACTAAGCGAATCGCAGAACCGTCATTGATCGGCGAAATTCCTAAATCAGAAGCTAAAATTGCATGTTCGATATCTTTTAAAGAAGACTTATCGTATGGTGTGATAAGCAAAACACGTGCTTCAGGAATCCCAATTTGAGCCATTTGGTTCAATGGTGTTGGTACCCCATAATATTCAACGTTGATCCGGTTAAGTAAGCTAGCATTAGCTACACCTGCTCGAATCGTACCCAATTCACGTTGTAAAGCTTCTTCAGCTTTAGTCATCTTTTCTTGATGTTGTAAAATTGTCGGATTTGTAATTTTCATCAGTTTTACTTCCCTTCAACAGTTGTTCCGATAACTTCACCTTGAACAACTTTTTTAATATTGCCGCGTTCATTCATGTTAAAGACTACCAATGGGATGTTGTTATCCATCGACAATGATGATGCTGTTGTGTCCATAACTTGTAATCCCTTATTGATAATTTCCATATGAGTTAAAGTATCATATTTAACAGCATTCTTATCCTTACGTGGATCAGCTGAGTAAACCCCATCTACACCATTTTTAGCCATTAAAATGACATCAGCATTGATTTCAGATGCACGTAATGCAGATGTAGTATCGGTTGAGAAGTAAGGAGATCCTGTTCCCGCAGCAAAAATCACGATGCGGCCTTTTTCTAAATGACGCATTGCCTTACGACGGATATATGGTTCAGCAACTTGACGCATTTCAATTGCAGTTTGAACTCTAGTTGGAACGCCGATCGATTCTAAGTTATCTTGTAATGCCAAGGCGTTCATAACTGTTCCAAGCATTCCAATGTAATCTGCTTGTGCGCGTTCCATCCCCATTTGTGCACCTGCTTCACCGCGCCACATATTACCACCGCCAACAACGATCGCAATTTCAACGCCCAAATCATGCACTTCTTTAATTTCTTCGGCAACCTTTCGGATCTCTGGTGGGTTGATCCCTTGACCAGCATCACCAGCCAAAGCCTCCCCACTTAATTTCATCACAACTCGTTTATATTTAATGTCAGACATCAGTTGATCCTCCTAAAACAATTTTGCAGAAATTCGTTTGTATTTGTAACGAAAGCCGTTTGAATAAATCATATCATTCTAACGGCTACTTTGCCAACATTTTTTAAGAATTATCGCTTAGATCTAAATATTATGGTTAGTGCTCAATTTATCTTTTTGCTATAATGTGTTTAGTTGTTAATCTCGGGGGGATAAATTATGAATAGATCTCGGGCTTCCCGAAAAAAAGGGCTCCCAAATAATTTTTATGTATTATTGACCATTGTTTTGGTTTTGGTAAGTATTTTAGGTTACCGCACTTATAAATATTTTGGACAATTGAGTATCCAAACTAATTACGCCGTATTAAAAAAAGGACCTGGCGTTGAATACAAACAAGTTGCTCAAATCAATAAAAACCAGCGAGTAACTGTTTTAAAAACAAAATATCATTGGATGTACGTTGAAACCGATGACAATAAGCGCGGATGGATCGCCGATTGGATGATCAATAGTAGTTATTCTTTACCGATCACAGATCTTTCAAACGCAACGATCGTCATTGATCCGGGGCATGGTGGTTACGATTCGGGCGCAACCTCTAACACAGGAAACAAGCTTGAAAAAACTTATACTTTGGCATACGCAAAACAATTAGCCAAAAAATTAGAAAAAAATAATACTAAAGTTTATCTGACTAGAACTAAAGACACTTATGTCAGTTTAAGTAAACGCCCTGCTTTGGCTGATCAAGTCCACGCCGACGTCTTTATCAGTATTCACTTTGATTCATCGCCAACGACCAATACGGCTTCTGGTTTTACAACCTATTATTACCACAAAAATTCGTTGAAACTAGCACAAGCGATCAATGGGCAATTTAATGCAATCGGCTTGGAAAACCGCGGGGTCGAAGTCGGAAACTTCTTAGTTATCCGCGACATTAAAGAACCAGCAGTCTTACTCGAAATGGGATATATCAATTCCGACCGTGATTTTGATCAAATCACTTCTAAAACCTATCGGACAACGGTTGTAAATGACATTTACGCTGGTCTGAAAAAATATTTTTCTTCACAAAAAAGTTCATCATAAATAAAAGCCAAGTGAATCATTGTAAAATTACGATTCGCTTGGCTTTTTTGTTTTTCGCATGTAAATTTTTTTCAGGCAAACAAATAGACCATGATAAGATGTCCTCTTACCACGGTCTGTTGCGAAGTTAGTAGTTTTTAAACAGTCTTTTACTTGTGTAATGATCATAATCTTGAATATTTTTAGCTACTTTCGATAAATTTTCACTGAAATTTTCTGTTTTAGAACGATATACTTTAGCCTGTTGGTAATTTTTTCTCCTTGCCCACCATTCCATAGATTTTCCTTTGTATATGGCGCAATCATTAAGCTAACATCCTCAAAAGATAAATGCTTTCTAATTGCATAAGCACCATTTATTATTTCCTTTGCAAGACTTGCAACCTCATCTTCAAATTCTTGCTGAGTATTTTTCAAAATAACTTCGTATTCTTTACCTATACTTTTAGCTTTATCAGCCACCGCTTGTGCTAATTCTTCACGCAACTCAATTTTTTCACTTCCACTCGCGATTATAAGCTTTTTCTTCAAATTTGTGACTCTCTCTTGCCACTGACTAGCAAGCTTTGCTTCACTGATAATCGCTTGATATTCCTGTTGAAATTTCGCATATAACTCCCCATCACTCATCAAAAGTGTTAATAAATTCCCTGAAGAAACCTTCTCTCCAGTATTTTTTGCAACTAAGCCTAAATATTTATCGATCATATGCGAAACATTAATTCCTGCTAAAAAAATATAACTGTGTTCCTTTAAATTAGCTTCTTTTAACGTACCATCAGCATTAATCTGATACTGTCCAAAGTCATGGCTTGAGCCATATCTTTCATCAAAATCAAAAGTTGACGTGAATGATTTAGGCAGTAAATAATGAACTTTACCAATCTCATCAACGCCTTTTTTATTTCGATTTAACATTGAAACGATATCAAAAGCATTGATATAATACTCGATTTTTCCTTGTTCCACTAGGGTTTGAATATTTAATTGTGCCTGTCTAGACATTTTATCGATACTTTCACGAGCATCTGGTCCTTGAAACAAAACGACTTTATCAATTTTAGCAATATCTTTTTTAGGTAAATTAGCTACTGCTTGAATCGAAACCATGGTTCCTAATGAGTGTCCCGTGATAGACATTGTTGCGTTGGGAGCTTTAGTGCGAAGCTCACTTATCTTTTCATGCATCGCCTTAGTAGCAAGTTTCGCTTGAGGAATATATGCATTGAACAATGTAAAAGAGCTATTATTTTCAACCCAATCATTTGTTTTTAATTTATCTAATTGAAGATAGCTTTTACTCATGTCATTTCCATGAGCATCCTTGGCATTTGGAAATTTAAATAGTACCGAATTGTTGCTTTCTTTTGATTTTTTAGTCATTTCAGTAGACAGATCTGCGAAGTTATATATTTCGCCGAACATATTTCTTCTATTAGGATAAGAACTTTGAGATAAGGTAGCGTAGATGTTAGAAAAATTGTCCAAGTTAGTCATTAGTCGTTTCCTCTATATCTTTATCAAAGTTATTCGTTGCTAGTTCATTTATTTTAGTGGGATTTTCTATGTCATCTGGAATTATGATAATTTTTCCTCCATTAATTTTTTCATCATTACTATTGTATAAATTTATGTTCATGGAATATAGTTTCTTTGTAAAAGCTCCGCTACTACTAACTTCAAAAGACGTCCAATCATATTTGATATATGATATTTTACTCTTAGGATTTTTATTTTTAACATACTCCGTCATTTTATCGGTATTTTTTTCAAGAATGTTACTTGCTTTTCCCTTTGGGCCTCGTTCCTTAGTTCAATCACCTTTTTCGTCCCCCATACACCAACTATCGTTAATAATATGACCACTATAATAAATTTATTTTTTCCGTTCAATTACTTCCATCCCTGTCTTCGTAAAATCAAACTCTCTAAGCTGAACCCTAAATACTACTCAAATCATTAATAATTTTTGTAGAGAATATTACTTTACTCATACATGAAATATATTCTATCTCTAAAATTTCTTCTGATTTCTTTTTCAATACCTTTATATCAGTACCCGTATTCAAAAAGAATGCTAGCATTACTTTTAATATTTTTCAATCCATTTTTTAATTTTAGTAATAAAAACTTATTTCGGTCATAAAAAATCTGTGAACTCGTGCTTTTAAACACACTAATTCACAGCTGACAATAAATTATATATTCCTAATAGTTAATTCTAATGTTTAGATATAAAACTATATGCTCTTTAAAAAATTTCAATTTTATTCACGCATAAAAATTTTCGCTATAAATTTCTATTACACGTTCTTGATTTATACTTAAAAATAAAAGCCAAGAGAATCTCCATAAAATGTACAGTCCTCTTGTTTTTTTAGTTTTTCCATGTAGACTTTCGGTGCAAACAAAATAAACCATGATAATGTACCTACCATGGTCTATTGCGAAGTCATACAAAACTACATAGCTCTAAAACACATAATATTGCGTTTATCTACCCGATTTAGTTTTGGAGTCATACAAAACTACATAGCTCTAAAACATTCACAACGCTTTTCATCCCTGAAACTGCGTTTTGGAGTCATACAAAACTACATAGCTCTAAAACACATAGCTCTAAAACCTCAAATTGGTTTAAGAGGTTTCGTAATCACGCTACTAATCCTAGCAAGACTTCAGTTTTTTATGACTCCTCTGCTATTTTCTAGCAATTTTTCTAGTTAGTCTTCTATTAAATATGACCCTACATTGAGAAAAAACAATAACTTCTTCTTACACAGATACTGGAAAATTTACAACTAACATTAGTTGATTTTCTTTCACTGGCGAAAAAACGTCAAAAGCTAACTTTTAGCTCACTCTCAGCATTATAATTATACAATATTTTGGATACTAAGAAAGCATCTAAATGTATGTCAGAGACGTTCAATTTATTTCAACCATAGCTTTACTACTAAATCTATCATCCAAATAATCACCCCAAGTACTAAAGCGATTACAGCAATCCTATAATAATTCTTTTCTTTATCACTCATATTAAAATTTGAGATGGTAAATTGGCAGGAATCCCCACTGTACTTCATATTTTTTTATTTCAGAAAAATGTTTAAACAACATTTTTGATCTTATTTCAATCATTCAATTTTAGCTTAAACATCTTCTTTTACCACCATTCTATTCTCCTTACACTTAATATAACACTACTTTCTCATAACATAGTCAATAATTTTGTACAAAATCCTGATTTATCTTATTACGAGGTTTTATAGTTATATCAACAGTAACAATAAATTTACCTTTTAAATTTCCTTATTTCTACCATAAAAAAGGCTGTGGGCTCGAACTATTAACAATAATTCACAATTTATCGATTTCATATTTTTGATATTTAAGCACTTAATTCAGGCATAAAACTGTAATCTTTTAAGGAACCTTATCTAAATAATATCTATTTTGCTAATAAAATTTCAAGAATTGACAACTATCAAAATAACAACTTTGATGTACAAAACGTAGTCAATTACGTAGTCAAAAAGACATCAGCCTAATTTTTGCACAAAATAAAAAACGCCCTAACCCTTGCTATACAAGAGATTAAGACGTTTTTATAATTACTGATTATTCAGCAACTGGATAAACACTAACTTGTTTTTTGTCGCGGCCTTTGCGTTCAAATTTAACAACGCCTGCAACTTTAGCAAACAACGTGTTATCGCCACCCATACCAACGTTAACACCTGGGTAGATACGTGTACCACGTTGACGGTATAAGATAGCACCACCATTAACTGTTTGACCATCAGCACTCTTAGCACCTAAACGCTTAGAACGTGAGTCACGACCGTTAGAAGTGGAACCACCACCCTTTTTATGAGCGAAGTATTGTAAGTTCATTAACATAGTTCGTGCACCTCCTTATGCCTTATTTATTTTCAATCTTATATATTCTGGATAACTCTCCTCAATATCACTTAACCCTAATGCTAGAGTTTCAAGCAATAATTGAGTTTTAGGATCTTTTTGATCCTGATTCGACAAAGTAAGTTCTAAATAACCACCATTTGCCGAATCTTCTTTCAAGTCAAATTGCGCTTGCGCCAATTTCTCTAATGCATTAACCGTATTAATAGACAACACTGAAACTGCCGCACAGACGATATCTTGACCTTCTTCACTAAAACCGGCATGACCAGTTAATTTAAAACCAGAAATAACCTCATCATGCTGGTTGATTTGCGCATGGATCATCTAACATCCACCTCCGCATGATTATGCGTTGATTGCGTCGATAACAACCTTTGTATATGGTTGACGATGACCTTGCTTTGTGTGTTGGTGTTTCTTAGGCTTGTACTTGAAAGTAACAACTTTCTTAGCACGACCTTGCTTTTCAACAGTACCTTCAACTGTAGCACCTTCAACGAATGGTGTACCGATAACTGTATTGTCGCCACCTACTAAAACAACTTTATCAAAAGTTACTTTTTCACCAGCTTCAGCAGCTAATTTTTCAACGTAGATCGTTTGACCTGCTTCTACTTTAAGTTGCTTACCGCCTGTTTGGATAATTGCGTACATCTATGTGCACCTCCTTGTAATTTACTTAGACTCGCCGTAATGTAGTGGCTCATAGTGAGCGCTTAAACTTAAAACGTGCGGTTGCAGTTGTGGCATGCACAAATACAACGCTAATATAATATCAAACTTTAATGTTGTCGTCAATAGAAATAATATTACAATTTTTTTAAATAGAAACTATGTAGCTCTAAAACGCACGAATAGTATTTAAAATACATACTTTTGGGTTTTGGAGTCATACAAAACTACATAGCTCTAAAACGGGACGTTTGATTTAATGCTATTGCCAAAGGTTTTGGAGTCATACAAAACTACATAGCTCTAAAACTATCTAGGAATGGACTATGTGCCAGGAAAAGTTTTGGAGTCATACAAAACTACATAGCTCTAAAACTCAAACGCAAAAATTTTCTTCAAATTTATAACAAATTGGTTTCGTAATCACGCTACTAATCCTAGCAAGACTTCAGTTTCTATGACTCCTCAGATATTCTCCAACGATTTAAATAATAATCATTATCTAAAATATATTGAGGAAAATTATATAATTTTCTCGGTTCAAGAAACAAAGCAGTTACACTACTCAGTTCGACATATTCCAATAATTTTTCAAATTGTATTTCGGTCAAATATGACCCTACATTGATAAAAACTAATAGTTTCTTTTTACTCAAATACTGAAAAATGCGCACTATCTCGTAACATTTTTCATAAATAGATGCACAAGACGTTTCAACTTTGACTCCCATCGCTTTGATCAATTCCAATAAAGTGATCTCATCATACTCGAGATTTAGTTCATTTTCCAAACATTCACCTGAAATAATATTAGCAATCTCACTAGCCAATACTTCTAGTTTGGCTTTCAAGTCTTGCTTTTCATTGAACAGTTTTTCTAAATCAGAATATATCAACTTTAAATTACTAGGAGTATTGATATTATAACTCAAAACATCCGGGATTAACATCAACTGACTTTCTTTTACTGGTGAAAAATCATCAAAAACTAATTTTAAGTTACCCTCTACATTATAATTATATAATACTTTAGCGATATTACTGAAAACTTCCGGTTCTTCAAGTGCTAAAATCAAAGTTTTATCAAATTCCAATGGTTCATCTAATAATGGAAAATTTAATTTCATATCTCTTCACCTAAAAATACTACTCGTTTATCAGTATTAGCAACAGAAGGATCACTTGTTCCACTAAGATAGACCATTTTAGAAAATTGCTTTTCAGTGACAGTCAAAGCAGTAATTTTCCCAGCTGGTGGCTTATTTTTTGTTAAGCGATCCAATAATAATTTTTTAGCAGAATTATTGAGCAATAATTTACTGTAAACAGAATATTGATGCATCAAGAACCCCTCAGCTAAAAGAAATCTTCGAAAATGACGATAATTTTTTCGATCTTCAACTGTCTCTGTGGGAAGATCAAACATTAATAACATTCGCATGTATCTATACCCCATACTTAAATTCCGGGACCTCCTCACTTTTTTTATTTAAGGCTTGGATCACCCTACGCGTATATTCTTCAATAATATTTGTTAGAAACATCTCTTTACCATTGAAATGGTACGTTTCAGTAAAGATTTGTAATAAACACCGTTTTAAAGATTTAAACTCAAGTTCTTTATTTTGATAGACAATATCATCGATCAGTGGTCTAAATGGTTCCATAAGGTCACTTGCTAAATTGAATTGATTAAACTGATTAACATGCTTTAGTCCTAGTTGTGTTAAACAACCATTTTTTACGATCGCTCTAGCTACCATACTCAACAGTAGCGTGTAACCGTAATCTAAACTAGCATTTATTTGGTTTTTGATATCACGATTGAACCCTTTTCCAAATAGTGTATTAAAATAAACTTTAGCTGCATGCCCTTCACGATTTGTTTCATCAAAAATGGTTAGGTCAGCACAATAATCTAATAGTTTTTGCGAACTCTGCTTAAATTCATGCTTATTCAAGCAAATACTTTGATTGATCATTTTTTGTGCGATTATCCTCGTCCAGATGACCTGCTTGTTTTCTTTTTCCCACATGATCTGCTTGTCGATCTGTAAACTTGAATCATGTTTACCATAAAAAGGTGTTACTTGCGCGATCGGAAGTCTTTTATCATCACAAAAGATCACTAACACATTTTCATCTACTAATCGTTTCATCAACATCGTACTCAGTAAGATATCTGTTGTTTCTAGGATCAAAATATCGATCTCTGATAAGTGGATCATTTCTGTTTCAGATGGTGTTCGGTAAACTAAATGATTATTTTGATATGACAATTTTGAATGTTTATTTACAATAACCGTACGCCATCCCATCAGATCGCCCCCAAATCGATCCGAGTCTCATATAAACCTGTTTTAGATTGATAGATCAATGTTCCATCTAATAGATCACCCGCTGAATTATAACGTTTACGTGGAATTTTAGTATCAAAGAAAGTAAAGTCACTTGCAGCACCATCAGCTGTATACTTTAGCAATTCAATAAAATTCTTCCCTAGTACTTCTACCGAAGAATCTTTATTATTCTCATAAATATTCTTGATTTTTTCAGAATTTTTAGGGGCAACAACATATTTATCAGCAAAATCCATAATATATGTGAACAATTCTGCAAATTCAGCACGATGCTTGTTTAGTTCTTCTTTTCTCTGCTTAGACTGACTCCAATACAATAATCTAACTAGATGCTTTGGTAAAATAAGTTCATTTGCCTTTTGAAATTCGTTACTGGAAGCTAAATATCTTCTCAGCCCATTATTATTTTCCAATAAACTAAACTTAGGTAATAGCAAACTATGTTCAGAAACATTATAATATCCACGTTTAGCTAAATACTCAGTAGGATCGGCCAAATATTGCGCACTTTCAATAATTGGAATTTTTACCAATGTTTTTACACTTTTTGTTTTTCCACGTTTATTGAGCATATCAGCTCGAAATAGTAAGGAATATCCTTCATTTGCTCGCTGGTAGCCACCATACTTTACTGGATCTAGACCATTTTTACGGGGAAACAACTTTTGTGAGGCAGATTTTTTAGCTACCGTTTCGTCGTAAAAGGATCCTGTTTGGCGCTCAACTTTTCGAACCTTATTGACCTGAGCTTGATATACGTTTTTCTTGATCGTTGCTAGATCACGTTCTTTAGTATCCCAATATTGTGCGGACTCTTCTTTTAATAGCTGTAAAATATTGGTGTATAAATTATTTTTGGCAGTAGCCTTACCAAGGCCCTTGAACTTCGTCTTTCGATATTTACCGTAAACAAATTCTGGTTCTAATTCAGGGAAACTAGTCATAAGTAAAGTGGCAAGAACTGCATTAAGATAAGCATCATGTGCATGATGCAAATTATTGATCTCTCTTACTTTATATAATTCAAAATCTTTTCTGAATTGTGAAGTTAATTGTGCTTTTAAAGTTACGATCGCTACTTTATCTTCATTTTTTTCTTCATTAAAGCGACTATTTAAAATTTGCGCAACATACTTCGTGATCTGACGGGTTTCTACTAATTGGCGTTTAACAAATGTTTCTTTTAATTTTTCTGTCATGCCACCATGCAGACTCCGACGGAGATTACGATATTTCTTTTCTGAGATCGCCCCAACTTTTAAAAGACTACGCCAAAACGCGCCCATTTTCTTAGCTATCTCTACGCTCGGAAGTCCATTGGTTTTACGGCTATTTTCGATTTTAGCAGTTAAGACCTTATTTTCGATCGAATCATCTTTTAAGAAACTTTGAGGAATAATATGATCAACTTCATACTGACTGAGATTATCAAGATCTAATGGTGCTCCAGTATACATATCACGCCCATTTTGTAGGCAATAAAGATATACTTTCTCATCACTTAGCTCTTCATTACTTGGAAGATCTTTAGGTAATTCATTTAATTTCAATTTATTTAAATTTTTGATAATTTCCTTAATTCGTGCTTCTCTTCGCGTTGTCCCATGGGTCTTTTGTGTTTCACGTGCCATTTCAACTACGATCTTTTTAGGATTACCGCCCATGACTTTAACTAATTCATCTACGATCTCGATACTTTGTAAGATCCCTTTTTTGATCGCTGGACTACCAGGTAGTTCTTGAATTACTTCAGTCAAACTCCCCTCTTCTTTGATCACTTGTGAATCCTCAATAATTTTTTTAAATGAATAATTATCATTACTGATCAATTGCATAAAGTTTTGATTGTAGTCTTCGTTCATCAAAAAATCTAAGATCGTCTGATGTGTTTTTTTATCATAGATCCCATCGATCAATTTAGCTGATAAGCGTCCCCAACCAGTATATTTACGCTTACTCAAAGCTCCGATCTCTTTTTCATTCAAAAAATCGTCGTATTTTCTTAATCGTGACTTGATCAGCTTTCGATCCTCAAAAATGGTTAAAGTTTTTATGATTTCTTCCCAACGAGCTTGGTTACTCTCACTGGCTATTTTTTCAGTCTTAAAGCCCATCTTTGACAGATCATGATATGTGCCAAAAGAAGCATTGAATTTACCGTTATCAATTCCTTTTATCGCAACAACTCGCTCTGAAGGCATTAAAGTTTTTAACAGGTCTAAAACCTTTTTCTCCTTAACAGTCCGCTCTTGTTTAAAGAGTTCAAAAATACTTTGTTTAGTTTGCGCATCTAAAAATTTCATTTCACCATTGTCAGTAATATAACGAATTCCCGCTAATTCATTAAAAATACTAAACTTTTCATATAACATACTATGTTTAGGTAAAACCTTTTCTTCAGGTAAATATAGATCATTAAGTGTCATTCGCTCAATAAATCTCTCGGCAGAGCTCTCTAGATCAACGACGTTTTCAAAGTTAAATGGAGTGATCTTCTCTTTTCCTACTCGTTTTAGCCAAGCAAATCTACTATTACCACGTGCTAACGGTCCGACATAATATGGAATTCTAAAAGTTAAGATCTTAGCGATCTTCTCTTTATTTTCTAGTAAAAATGGATAGTACTTACCTTGATTTTCGATGATCGCCAACAACTCTTTTAACTGAATCTGATGTGGGATCACACCATTATCAAAGGTACGTTGCTTTCTTAAGTAGTTTCCAACATCAATTTGGGCTAAGACCGATGCAGCCTGAGGAATATTTTTTAGTATTTTTTTGGTATGTGTATAAAATTTTTCCTCATTTGTTTTACCTTCAATATACCCAGCATAACCATCTTCTTTTGAGTTTCCAAAGAAGTCCGGGTACTTTTCAGGTAAATACGTTTTGAACAATTGCTTTAGTTCTTTTAAATCTTTTTGATGATCCTTAAAACGTTCGATCATCGATTGTGAAAATATTGTTTTAGTAGCAACAGAATTTTTTGTGTTTAAGATATTGGCTAAGATAGCAGTATCATAAACTTTTTTAGCAGCTACAAAAACATCTAAATATCTATCATCACTTTTAGCAAGTAAATCATTTAATTCATCTTCGTATGAGTCAGTTCCAAACGATAATTTTTGATCTTCTGTTAAATTAAACACTTTCTTAAAATTAACAGTATTACCTACCATCATTTTTAAAAATTGATGAGCTACTTGATTTTTCTTGACTCCACTAACTTTAACTAATTCTTCCGCCTTTTTAGTTTTTGAAAGAGTTTTATCTTTGAAGATCGCTTCAACTTCTATCTCTTGAAGGACTTCTGTATCGAATAATTCATTGAAAGATCTACAAAAATCTGCATAAACTTTATCGATATCAGTATCACTTAGCTCAATCTCTCCTTCGATCAAAAAATTTCCGCGATACTTGATAATATGTGCTAATGCCAAATAAATCAAGCGTAGATCCGCCTTTTCATCCTTATTAGCCAAAGCACTACGTAAATGATAGATAGTCTTGTATGTCTTATGGTACAGCAACTCTTCTTCACGATCACCAAAAATAGGATAAGCTGAAAATTCCTTATCTTCTGTAACTAGAGAACTTTCGGCCAAACGATGCAAAAAGTTGGCATCAACTTTGGCAAGTTCTGGTCCTAAAATTTCTTGAAGATAGCGCAATCGATTTCTTCGTCGAGTATAACGTCGACGCGTTCCACGCTTCAAACGAGTAGTTGCTGCTGTTTCACCCGCATCAAACAATAAAACACCCATTAAATTTTTCTTGATCGTTTTTTTATCTGTGTTCCCCAAAACTTTCATTTTCTTAGCTGGAACTTTGTAATTATCATTGATAACCGCATAACCTACCGAATTAGTCCCAATATCTAAACCTATCGTATAATTTTTTTGAAGCATTTATTTCCCATCCTTTTTCTTTTATGTTATACTACTTACGTGGAGTCATACAAAGCCACATAGCAAGTTAAAATAAGGTTTTATCCGTAATCAATCATGGGCGCTGTTTCGGCGCCTATTTTTTATCCTCATATTTCTCAATGCCTATTTTCTTTTATTTTACTATGTTTAAGCATATTTTTCCTAATAATATTACTTTATCATAATAAATAGCTAAAAAATAACTAGTAATGTAAAAAAGATCACTCGGATCTGCCAAACTTTACTGCCAGTATGCGATTATGCAACCTCTCAAAGTTAGTTAAATAAGCATAACGATACGCAACTATAAATTACGTAAATCTCACTCACCAAATATAATCTCATTTCAAACAAAAAGCCCCCTGCTCATGTACTTGATCACTTACAGGGAACTTATTATACAAAGTTATTTAACTATTTTACTTCTTCATCGGTCTTTAAAACAGCCATGAAAGCATCTTGGGGTACTACAACTCGACCCACGGCTTTCATCCGTTTCTTACCACGTTTTTGCTTGTCTAATAATTTAGCCCGCCGATCAGGGTCACCAGTGTGGATCCGGGCTGTAACATCTTTGCGATACGCTTTGATATTAGTCCGCGAAATAATTTTAGCCCCGATCGCAGCTTGGATCGGGATCTCAAAGTTTTGGCGTGGAATGATCGTCTTTAGCTTATCAGTTATGACCCGGGCACGTTGTTGAGCAAATTGACGATGCGAGATAAAACTCAAAGCATCGACTTTATCACCATTAAGCAAGATATCGATCTTAACGAGATCGCTTGGACGTGTTCCATCTAATTCATAATCAAGCGAAGCATACCCTCGAGTACTTGATTTCAATTTATCAAAGAAATCAAAAATAATTTCTGAAAGTGGCATTTCGTAAACGACATTGACTCGATAATCATCTAAGTAATCCATCGTAACAAAATTACCACGCTTTGCTTGACACAATTCCATTACGGCACCTACGTAATCACTTGGTACCATGATCTCAGCTTTAACGTATGGTTCGTTGATTTGCTTAATCGTTGGTACGTCAGGCATTTCAGACGGATTAGAAACATTGACATGCGAACCATCGGTTAACTCGACATCATAAGTTACAGAAGGTGCAGTAGTGATCAATTCCATCCCAAATTCACGTTCCAAACGTTCTTGTACCACATCCATGTGTAAAAGTCCTAAGAAACCACACCTAAAACCAAAGCCTAGCGCTTGTGATGTTTCAGGCTCAAATTCAAGTGCTGCATCGTTTAGCTTCAATTTTTCGAGCGCTTCACGTAAATCATTGTACTTGGCATTATCAGTTGGATAAAGCCCAGAATAAACCATCGGGCTCATTTCACGGTATCCGTCTAATGCTTTTTGGGTAGGATTATCGGCATGGGTGAGCGTATCACCAACACGAGTATCTTGAATATCTTTGATACTTGCTGTTAAATACCCAACGTCTCCTGCCATCAAGAAATCACGTTTGATCGGTTTAGGCGAGTTTACCCCGACTTCAACAACTTCATATTCCGCCCCACTATTCATTAAGCGGATCTTATCTCCTGGTTTGACCGTACCATCATAAACTCGAATACTCAAGACAACACCACGATAGTCATCATAAACCGAATCAAAGATCAAAGCTTTTAAAGGAGCCTTTAAATCACCACTTGGAGCGGGAACATTTTGCACGATTTGTTCAAGCATTTCTTCGATCCCGATCCCTTTTTTAGCTGATGCTAAGACTGCTTCAGAGGCATCTAAACCAATCACATCTTCGATCTCTTGGCGAACTCGTTCTGGTTCTGCTGAAGGTAGATCGATCTTATTGATAACTGGTACGATCTCTAAATCATCGTCTAAAGCTAAGTAAACATTAGCCAATGTTTGAGCTTCGATCCCTTGAGCTGCATCAACCACGAGCACAGCACCCTCACAAGCTGCCAATGAACGTGAAACTTCATAAGAAAAATCGACATGTCCTGGGGTATCGATCAAATGAAAAATATATGTTTCTCCGTCTTTAGCATGGTAATGCAGTTCGACCGCATTTAATTTGATCGTGATCCCACGTTCACGTTCAAGATCCATTGAATCGAGCAATTGGTCTTGCATTTCGCGCTTAGAGACCGTATCTGTCAACTCTAAGATGCGATCAGCCAGAGTTGATTTCCCATGGTCAATATGGGCTACGATCGAAAAATTTCGAATGTGTTTTTGTCGCTCCGACATTTTTTCAAAATCCATTTAGCTCTTCCTACTTTCTTCTCAAATACTTTCTAACTAACAATTATAGCGTGTTTCCTAACTAATCGTCAATTTGTCCAAAACACTTAAAACATTTTAATAAAATATAAAACGTTTCAAGGAACTATCCTAAAAAGTTACCTTAAAACGTTTTAATTTATCATTTACTTTTGAGACACCGTTCACTTCGTTGCCAAGCGTTCACAATACTCTTCGATCTCAGTTTCCGTCAAATTCAATTCCACTAGACCAAATTTAATGAAGATTCGCCAAGCATGGACAAAGTAATCACTACGTCGCTCAAAATAACTTTTCATCAACTGCTGTTGCAAAATCAAATAGATTTTACTAAAAGATTTAGTTTGCCATTTTTGTTTAAACTGTTTGAGTTCTTCTGGCGATAATAACAATAGATAGGTCCATTTCTTTTCATTAGCCACGCCTAAAAAAGCTAATAAAGCACGACAATAAGCAGCTAACTTGGAATCTGAATCTGTCTTTTCAGCTAATATTGCAAGAGCGACACTTAAATCACCATACAAACTTGCTTCTTTTTCTTGTTCTGATACTCCTAGTGGCTTAAAAACATACGCTTTAGGTAAATTACGCTGTAAACGTGCTAAATTATTTACATCCATTGTTAATTGTACCCCTTAAAAAATCTTTCATCTGATTTGATCGCTAAACTTGATAAGTTTTCTAAATACCAATCACGAACAAATTCATATTTATATAAAACATCAAACCATGACACTTGGTGATCATCATCATGAACTTTAATGACCCAACGTGAATCACCCAATTCTTCCACAAAATCTTGCTCAAAAATCGCAATCACTACATCATTTCGCAATTTTAGAACAGCGCGATTATCTCGCCCTGCTACTAACATGTAACCGGCTTGTGCACTGATAATAAATAGCTTATCCAATGCATCCCTTGGTTCGGTATCAGAAACAATTTGATAACTGGCATTATTTGAAGCATCAAGCAAATTAAAATCAACATCAAACCCGTAGTCTTCTTTAAAGTATTTTCCAATCGCAACTAAGTATTGTTCAAAATGTTTAACAGTCTTATAGTCAAATTTTTCTTCATATTTAACTACTAATAACTTAGTCAAAGCACTACCATTAAAACGGATCAATTGGCGCTTAAAGTTGATATAAAAGAGACGCAAGCCTGTATTTTTATCAACGTAATAGGCACCTTCTGGCATGTGCTCATCAATATGGAAAGTAAAATACCCCTCCATGTTGATCCCAGGAAATTCATGATAAAGCTCATTTTTGTGGTCACTTGATTGCAAAATAACTTGTTCATTTTTATGCAATTGCAATAAGCGATTTAAAAAGATCAAATAGTAATCAGCCCGACTATATTGCTGAGGAAAGACCAAATATGCAGTATCTAACTTATAATCAGTCAATGTTTTCACAGATTCGATCAAGACATTTTTATCATCAGTATTGATCAATTCATCCAAAACCTGTGTAAACTGAATACCACGACTTAAGCTTTCTTTTAACTGATCATTATAAGAAATAAGCCTTCCTGTTGTGCTTAAAGAACCCGCATATGCGCTTAGCTTTTCTTTTGCTTTTGGTTCAAAAGTTTCTGTTGGCTTTTGGTATTTCTTATTTTTCTTACTCATATCTCTTCACCTACTTTTGTTTAGCAATTAAATCTGCAATATAGTTACGATATAAGGCAGCATTATGTGCTTCAAAGTTTTCAAAACTTCCGAATTTAGCAATAATACTTTGTTTTTCGTAACCAATTAAGGTATCTTCTTTAGACAACGCCAAAACTTTTTCTTCATTTTCACGAATTTGACGGTAAGCCCCACTTGCTTTTTCGTCAATTTCAGTTAATTCGCTCAATTCCTCGATCAAACGTTGCTTTGATTCTTTTACCTTAGACGATTCCCACGGCATCACTTTTTCTTGTGAAGTCCGTTTTATTTCTTGGCGCAACTCATCTTTACGCTTATCGCGCTCAGCTTGTTGATCGATCAAATTTTGGAGTTCATCGGTTTCCTGAGATAATTTTGTAATTTCATCGCTATTTAAGCGTTTATTTTCTTCTTCTAAAGCAAATGATTTAGCAAGTTTTTGATATTCAACTTCATCAAACTCAAAACTAACATTTAAAATATCAAGCGTCCCAAATAGACGTCTGCCCCACCAATTTCCAAAGAAGAATTGAAATTGTCCGATTCCCGTTTCTTCAAAGTAAAAAAACGGATACATTTCATATAAATAATCGATCAAGTTTTTACTCAAAAAATCACTAATTTTTGGATAGATATCTCTGATCAATCGTTCGTTTGAAAAATCGGCATCAATATCACTTTGTTTCAAGATCTCTTTTGCATATCTCTCGCCATCGATCAACTGATACACGAGACGATCATCTTGATCTTGGACTGCTTTTTCCAAAGAATTTAGGTAATTTGTCTTATCTAAAATCGCTTGCGTCAAACTTTCAGTTGCTTGTTTATGCGCTGATAAACTAAGTTGGTTTGAATTAGCCATAAAAATCTCCTCTATTCATAATTGCCCTTTAATCTTAAGCGCAAAATATTCATAGTTCTATTGTTACAAAAAAAATCATATTTATCAATTATCTGCACTGAAAATCATAATAATTTACTGATTTTATGATTCTTTGTTTAGCTATTTCAAATACTTTGTTGTAGTAATTCCCCTAACATTTTCCGCAAGTGAAGCTGTTCTTCTAAATACATCCCACAGATTTTTGAATTTTCTGAGACTGTGATCTGCTTAGGAGAAAGTGCCAAAATTTGATAACAAATTTTTTTGTGGTATTCCCTAAGCGGATCTTTATACATTTTAAATTGACGGTGTTGCCGTTTACTTAATTGTCGATAGTATTTAAAACTCTGTCCTGTACTAAGATTTAATAGTTTATTGTTTCCGAAAGATAATTACACAACGTCAAAAAACCGTGTAAACTATGGAATTTTAGCTACTCTAAAGTTTTAGGGTCTCCCTGGGGGGCTCTCATCTCATGAAATTAACTAATTTCTGAATTGTCTCTTTTTGATCTTGCTTAGTCAAGTGCGTGTAAATATCAAGCGTTGTTTGTACTTTGCTATGACCTAATCTAGTCTGCACTTCCTTAACACTAGCACCAGCCGAAAGCAACAAAGTAGCGTGTGTGTGTCTGAAGCCATGAATAGTGATAACGGGTAATCCTGCTTGTTCACAGATTAAAACTAAGTGGCGTCTTATATATGCCGGACTCATAAATTCATTATTTACGTTAGAAAATACCCACTGACTATCTGCTAAAACATTTTGACCACGCTTAAGCCAATAACTTGCCTGCTTTACTTTCCACTGTTTTAAGATCTGCATTGTTTCAATATCCATATCAAGAACCCGCTGACTTGTTGCGGTCTTAGTTCTTTGAACTATTAAGGCACTTCTTTCACCTCTTGCTTGCGTCTTATCAATGCTGATCGTGTTATTTTTAAAATCAATATCACTCCAAGTCAAAGCTAGCAGCTCGCCACATCTCATACCAGAATAAGCCAACGTTCTAAATATCGCATAAGCTTTTAAATCGTCATCTTTTGCGGTATCCAAGAACTTCTTTAACTCGTCTAATTCTAAGTAATTACGTTCCTTTTGCTTGCTTTGCCGTCTAGGTCTGATAACGTCCCTAAACGGATTCTCTTTAATATATTTAAGACGTCTAGCATACTCAAATATTCGTGACGTATTATGACACAAAGCAGGATAGATCCCTGGAACTTCCTTTGACCACTGATTTACTATTTTTTGACACATTCCGAGTGTTATCTTTTCAATCTGATAATCCCCAAACGCTGGCAATATTTTAGATCGAAATTTACTTTTTAGTGTATTAAGCGTTGATTCTCTTATAGTTAGTTCATGTTGAACTATCCAAAGATCATACACATCTTTAAACGTCATACGTTCTACCGGTTTAAAGTAGTTACCTGTATCAAGTTCATACTCCAACTTAATCAATTCTTTTTTAGCAGCTGCCTTGGTTTTAAATCCTGCACGCTTAACATATTTCTTCTTGCCTGTTTGATCGTCAATACCTGCATACAATCGGAAACGGTAAAACGTTCCCTTACTCGTTTGATACTCTGTAATTTTAGCCATGTTTATCAGTCCTTTATCTTTATTGCACGGGCTAGGTGGCTTAAAGTAATGCACGATCGGACGGCTTTATTACTGGTATCTATTCGGTTGTATATGTATTGGATCGTATCAAGTGCAATTGTTATTTATTACCTCCGCCCCCATTAATCAGAGTGGAAGAGCGCACACAATGGCGTTACCTTACACCGGGATGACATCCCAAAATATTTTTATAAGGGGGATTTCAGATATTTCATGCTATAAAAATGTTGGAAAAAGTAGGAATTTTTACCCGGTAAATCAATGTTTTTTGCTTTCGCCACAAGTGGCGCCTACCTACGAAAACCTACAGTAAAATCCTATATTTACGCCAAAATGGCTACTACCTGCCAAAAACTGCCTTTTTTCAGAAGCTACTACCCAACAAAAACCTACATTTTTAGGAATAATAGTCACTAAATTTCTTACCGACTTCACGCTCGTAAAATTTATCTATCAATTCACTTATTGAAGTCAACAAAGGATCTTTTTTATTGTTAAGTTCATTTTTTGCCAAGTATACAGCTAATGAAATTAATAAATCTAAATAACTAGATAAAAGATATGAGGAGAAATTATTTTCGACATTTTTTTCTAATAATGTATCAAAATTATCTTTTGCATACGATTTAATAGGATCGTCTATATTATCAAAAAACGTCATAGCTTTTTTAATTAAGACTAGTTTTTCTATGTCACGCTCATGACTCTTATTAGTTAGCTCAGAGGCATCTATAAAAGGCATACTATTTTCAGCTAATAAAAGCTTTTTTGCGTTCTTCGGACCGCCTAGAATTTCTATAATACGATCATTATTTTTAAGTAAGTATTCAAATATATCCTCTTTACTAAAGCTTTTATACTTGCTAAGCCCTTGTAAATAACTTACAGATACACCAAAATAATCAGCCAGCTTTTGCCAAGTTTCTATTTTGGGGTTTCTATCACCTTTTTCGTAAAAGCTTAATGACTGTTGACTTATACCAGTTTCTTCAGCGAGTTTTCTTTGACTCAAGCCTTTTTCAAGTCGTAATTCTTTTATTCTATTACTCATTTTCACCCTCCCTTTAAGCATATTCTATCAAATAAGTAAAAAAAATACTACAAATGTTGTTGACATAATAAAAAGGTTTATAATATACTACAAATGTTGTTACTACAAAAGTTGTCAAAAAGGAGATTGAGAATATGCAAAACAATCACACAACCGAATTTTTAAACTACAAGAAAGCTATGGAAATGCTAGGAGTCAAGACTTACAAAGCCTTAAACTACTACATTGACCAAGGTTTACCGGTGTACGTAGTTGGAAAGTCCAAGCGTATCAAACGTAGCGACATCATCGAATTTATGGAGGCACACAAGCAAGTTAGTAAATAGAAAGGAGCGGACACCATGGAAAAGACAAAGCTGGAGAACTGGAACGGGTTTGAAATTCGTTTCGTATCTGTAAAAGACGAGTGGCACGCAGTACTAAAAGACGTAGCCGAAGCGTTGAACTATCGGGATGCTTTCAATGCTGGTAAATACTTACCAGAAAAATATAAGGGTACTACCTTTTGGAGTACCCCTGGCGGAACTCAAGAATTAATCACAGTATCAGAAGTCGGGTTATATCGTTTAATATCACGATCCAACAAACCAGAAGCGCAAGAATTTCAAGATTGGATCTATAACACGATCAAGCAGTTACGCCAAAGCGTCGGCTTGGAAGCTTACGAAGCTTTTAGAATGCTGGACAAACAGAAGCAACGTGAAGCGATGGACATCATCAAAAACGGCATTGATAAACCAGAGCGACGCCACTATATCAAAGTTAACTCAATAGCTAACAAGGCTATAGCAATGAAATACGGCTATCCTAAAGCGATCAAAAAAGAAGACATGACACCGCAACAAGTGGCAGAGCGTGACGAGATCGCGCAGGAAGTCGCTAAGCTGATGACATTAAATGACAAATACGGGCTTGACATTAGCGTCAGCGACGCAATTTATAGCAGATATGGCAAATAGAAAGGAATAAGCAAGATGACATTAGAAGAGTATTTTTATCCTGGTAATTTCCCTATCATGAAACGGAAAAACAAGCATGGTTTATATATTACCAGTCAAGACCTAGCGGAGTTGCTAGGGATTAAGCACAGAAGTGTTAAACGTTCGATCTTAGAAAATAAAGAACTTTTGAATAAATACCGCCCGTTGCGTTCTTATGGTAAATCAAGAAAATACAAACACGGAGGAGCACCCGAGTTCGTATATTACCTTACGGAAGAACAAGCAATATTTTTGATACTGAATGCAAGAAGCACTAAAAAGAGCCTCAAATTAAAAGAAATGGCTATTGACTATATTTTTAAAACAAGAGAAGCGGTAAATAGCTATAACCACATTTCAAACTTGCTATATAAAGCAGTCACAGGGATGAACGCCAAACAGCTAAAAAAAACGAGAAACCCGAAAGTTAAGGCATCCCTTGATGTTCTAACAAGCGAGGAGCAAGAACAATATAAGCAACTTGAGACCCGTGTAATTGGCTATTTATTGGCACAAATGACTTTTGATCAGATCAAAGCAATGTTAAACGGTGGCACATTACAAGTTACAGAATGGAGAGAAGCTAAATGATTACATTACAAGAAGATAATTTCGCTTACGTAGTTTTAGCAGTATGGGACGACAGCGAAAATGGCGAATGGACAACAGAAACGGCGTTACTTGGATCATTTAAGACGTTAGAAGAAGCACAAGTGTTAGTTGATGACTTTGTAGCTGGAGAACAAGCGGAGATCGGGGACGTTGTAACTTTGACAGCTGATGATTGCTCTGTATTCATTCGTAAAATACCAGTACCGCCATACCTTTACAATCAACGTTTTACCATTGGAGCATATCCCAAAAAAGATTAGTTGATCGCATTATATCAAGCTGGTGTTACAGATTATCACGAGCTAAAAGACAAATTAAGCGATTCAAAATAAATACAAGGGCGTTAATTTTTTGACACCCAACCCCTGCCAGTGAGCAACCCACATCCCACCCACACAATAGATAAACAATAAATTAGTTAGGAGTGATCACAATGCAATATACCAACGAAACAGAGATCGACAAGCTAGATGAATTACAAATCAGAACACAAACGATAAGCGAGCTATTAAAAGCATACACTTGCGAAGATGGCAAAGCTTCACTAAGCGACGCTAAATACTTAGTTACTAGCGTTCTGCCACTTGTAACGGATAGCTTAGATTTCGTGTGTGCTGATATGAATGAGATCGGCAATTCACTAACTCTAAACGAATGGGAGGCTGAGCGATGATCACAAACGAAGAATTAGACTTACTAAGATTATTGCCTTACGGTGCTGATAATGCAGTACCTACTGCTTATCTTAGTAGCATTACAAACACATCACAAAGAAACGTCAGAACGATCATCAGAAGCTTGGTGATCAAACACGGTGTACCGATCGTTGGCGAGCGTACGGGCTCAAAACGTGGCTATTACATTGCTACTAATTCAGAAGAACGGGATCGAGCGATCGCACCACTTAA</t>
  </si>
  <si>
    <t>MLQKNYTIGLDIGTNSVGYAVINDNYKVPAKKMKVLGNTDKKTIKKNLMGVLLFDAGETAATTRLKRGTRRRYTRRRNRLRYLQEILGPELAKVDANFLHRLAESSLVTEDKEFSAYPIFGDREEELLYHKTYKTIYHLRSALANKDEKADLRLIYLALAHIIKYRGNFLIEGEIELSDTDIDKVYADFCRSFNELFDTEVLQEIEVEAIFKDKTLSKTKKAEELVKVSGVKKNQVAHQFLKMMVGNTVNFKKVFNLTEDQKLSFGTDSYEDELNDLLAKSDDRYLDVFVAAKKVYDTAILANILNTKNSVATKTIFSQSMIERFKDHQKDLKELKQLFKTYLPEKYPDFFGNSKEDGYAGYIEGKTNEEKFYTHTKKILKNIPQAASVLAQIDVGNYLRKQRTFDNGVIPHQIQLKELLAIIENQGKYYPFLLENKEKIAKILTFRIPYYVGPLARGNSRFAWLKRVGKEKITPFNFENVVDLESSAERFIERMTLNDLYLPEEKVLPKHSMLYEKFSIFNELAGIRYITDNGEMKFLDAQTKQSIFELFKQERTVKEKKVLDLLKTLMPSERVVAIKGIDNGKFNASFGTYHDLSKMGFKTEKIASESNQARWEEIIKTLTIFEDRKLIKSRLRKYDDFLNEKEIGALSKRKYTGWGRLSAKLIDGIYDKKTHQTILDFLMNEDYNQNFMQLISNDNYSFKKIIEDSQVIKEEGSLTEVIQELPGSPAIKKGILQSIEIVDELVKVMGGNPKKIVVEMARETQKTHGTTRREARIKEIIKNLNKLKLNELPKDLPSNEELSDEKVYLYCLQNGRDMYTGAPLDLDNLSQYEVDHIIPQSFLKDDSIENKVLTAKIENSRKTNGLPSVEIAKKMGAFWRSLLKVGAISEKKYRNLRRSLHGGMTEKLKETFVKRQLVETRQITKYVAQILNSRFNEEKNEDKVAIVTLKAQLTSQFRKDFELYKVREINNLHHAHDAYLNAVLATLLMTSFPELEPEFVYGKYRKTKFKGLGKATAKNNLYTNILQLLKEESAQYWDTKERDLATIKKNVYQAQVNKVRKVERQTGSFYDETVAKKSASQKLFPRKNGLDPVKYGGYQRANEGYSLLFRADMLNKRGKTKSVKTLVKIPIIESAQYLADPTEYLAKRGYYNVSEHSLLLPKFSLLENNNGLRRYLASSNEFQKANELILPKHLVRLLYWSQSKQRKEELNKHRAEFAELFTYIMDFADKYVVAPKNSEKIKNIYENNKDSSVEVLGKNFIELLKYTADGAASDFTFFDTKIPRKRYNSAGDLLDGTLIYQSKTGLYETRIDLGAI</t>
  </si>
  <si>
    <t>1262970.PRJEB827.BN603_00131</t>
  </si>
  <si>
    <t>MKQDYYIGLDMGTESVGWAVTDVDYNLIKKRGQDYWGVYLFDEAQTAQGRRAFRTNRRRLARVRHRLNLLQELFDSEISAKDFGFFYRLENSKYFDEDKPEIARGKFLLFNDKDFGDKEYYKNYPTIFHLRNALRTQEIKDVRLLYLAVHHILKNRGHFLFGEQDFNVNDASDVSGEFEKINRFLSENDGAGFDREKIPEIFETLCNENLAKRERKEKILELAGNSKNKLLGEAVNAVVGLNFSLSKMFGEDRDFQGENKMSFTDSSFEEKLAKARMALDDDEADFLETLKKVQSVASLHNILHGKEFISEAKTEAYETHRRDLSELKKYVRENCPEKYALVFRRQVKKGKKNTSGADENEKDDKKVNNYAAYIGMDKGKGFEKCKKEDFYAFLKKEIGINDESLLAKIDEGIFLPKQISAENCDIPYQVHLAELKAILANAENYFPFLKQKDENCEMTVSEKIISLMKFRVPYYVGPFTDKETRFSWMIKKEGLSTQKITPWNFDDVVDRDASEKKFIERMTNFCTYLTGEKVLPASSFLYSEYAFLNELNNLKVNGTKDLRVKNILFDFAKTNKKLTLKKCCEQLVKNGLLPEGSKARDVFSGTDGDFKNSLSSYIDFKRIIGDKADLYRDMCEKIILWITVISDKERLVKIIKDKYGTVLSDEEIKGLKALNYTKWGRLSEKLLDGIFETDSEGEVGNVSIIEKMRTDTENFMELLSNKHNYKRAIELANSESIVDERVTYRAVEELYCSPAVKRSIWSALKIVREIVKVQGHSPKKIFVETTREKPDVTRKGQRTVSRKQQLLDKYRENLRNETELIKKIEETEDSKFNSDKLFFYFTQMGKDAYTGEKIEFDDVFKTEKYDIDHIYPRSKIKDDSLDNRVLVRRKINQSVKKDSYPLSAEIRNRMEGLWRQLRDKKLISDEKFYRLTRSTPLTEKECGDFINAQLIATSQSAKAAIQLLKRMLPESEIVYSKAGNVNEFKKRLEFVKIRELNDLHHAKDAYFNIVVGNVFNTKFNHNPAVFQRSNGTGNYDFERLYDFDITNAWKKGDENRIRSVAEKNTCRVVRFSKTEKGQFYDATIYPAGKNDKLAPVKGKAPLNDTSKYGGYDKETTAYFMLVKSRDKKKKDKTLLSLECVTVLADKNFRTAEDKLKYCEKELGLKEPEILIEKIKLNTLFKINGSYAWIRGRTNDRLVLCNANQLWLDNGSAKELKKISNHFRDVKKYNNKDLPVREEEFSKEQNLALYDLFTEKLGGKIYAGLPVQGQIKNLEKGRDKFEALELKDQLFVLMEILKFMQCNSMTSNIKLIGGAENAGKNRISKLIQDSDVKMIFCSPTGYFCKVVDFKRFL</t>
  </si>
  <si>
    <t>1589.SAMN03785590.GCA_001188985_00414</t>
  </si>
  <si>
    <t>GCF_001188985.1</t>
  </si>
  <si>
    <t>Lactiplantibacillus pentosus strain FL0421 scaffold1| whole genome</t>
  </si>
  <si>
    <t>GTTCTAAACCTGTTTGATATGACTACTATTCAAGAC</t>
  </si>
  <si>
    <t>TACTGCTTGATTCACGTTAAGAGGCGACCCGGTCGCCAGTCTTCCAGATACCAGGCACGAGCCACAAAATCAGCACTAAGTTGATCAGTAGCAAGAGCGCCGTCATAATAAAGACCGCATTGTAATTGAACCAGCCGGCAACTAAGCCCCCTAATAAGGCGCCCAGCATATTACCGATGGCTTGAAACGATTGATTATAACTAAAAATCGTGGATGTTAAATTAACTGGCGTATTCTTAGTCAAGACCGTTTGGGTTTCGGGATACAGTGCCCCGTCAGAAATCCCAATTGCAAACCGTAAAATCCCTAATGCGACGACACTGGTGACGATGCCTTGTGGGAAATACATGATCACTGCAAAAATATAGCCGAATAGCAGGACTTTACCCGAGCCATGATGGTCACCATAACGGCCCAGTCGTGGTGCGGAAAAGATGTTTGAGATTCCTGGTAATGCGGCAATAATTCCGGCCACCACCGTGATGGGGCCTTTATAATGCATCAATTCACGCACATACAGACTAATAATAGGCGCAATTGAAGCATTCCCAAATTGAACAATGGCGGTCGAACAGAGCATCATAATGATCAGCCGGGGATTTTGAAACGCCGCCAACGGATTGCGGCTATCGCCAGGATTGCGATGATGTTCGACAGGTTTAAAGTGTTCTTGCACGAAGAAGAGGCTCAACAAAAAGGCCACTAGCAATAGGCCGGCCGTAATGAAAAACGTATTACGGATTGAAAACAGTTGGGCCAAGAAACCCCCAATCACGGGGCCAAACAACTGACCACTGACCGCACCGGTAATCAAGGTGCTCAAGGCCCGACCACTATACTTACGCGGTGCTTGCGACGCCACTAAAGCCTGAGCATTTGAAATGAACCCAGCAAAGACCCCTTGTAACGCCCGCAAGGCAATCAGCTGCCACACATTCGTGACTAAGCCCATCAGCCCCATAGCAACCGCCATCCCAAAGGACGCCCGCAGTAGCATGATTTTGCGGCCCTTCTTATCCGCAATAATGCCCCACAACGGTGCTGAAATTGCCGAAATCGCGTAGTCGGCCGCGAACGCCAAGCCACTATAAAAGGTCACTTGGGCCTTGGTAAAATCACCTAACTGACTAACAAATAATGATAAGAACGGCATAATTTCACTGAATGCCATCCCAGCAACGAACGTACAGAACCATAAAACGATTAAATTACGATGCCATGGTCCACGTTCGCGTTCTGCGTCATCCACGCTCGTCATCTCCAAATCTAGTGTTACTAATTTTCAGTAAGTGTTATCACGATAAATAGCTTATCACACTTTGGGCGAGGTAGTGACAATTATTTCCCGGGAAATAAAGTCGTATTTCCGGGTAATTTATTGGCAAGCTGAGCTACCAGTATCGCCTTAACTAACGCTTAACCTCGGCACTAATCGACTTAGAATACATGGCAATTGGCTAGTACTGCTAACTTTAGGACTACTTGAATTTTCTGGCCTTCCGCACGGCACTCATTAAAGCTAAAAAAGGCACCACCGCCAAAATGCGATGGTGCCTTTTTTAGTGGGACTAGTTAATTACTGAATTTCAATGGTGCCATTATCGTCACTTGCTTGCGTCTTCGGCAACGTGATGGTTAAGACGCCGTCTGCTTGGGATGCACTGATTTTGTCCGCCGCAACGTTTGGTAACATGTATTGACGTTGCAACGTGCCAGTATGACGCTCGTTCATCACAACATTTTGTTGCTCGTCTTCATGGTCCACGAAACTATCCTTTTGAACCTTGATCGACAAGACATTGTCGCGATAGTCGAGCTTAACATCTTGCTTGTCAATGCCTGGGACGTCAACCTTAACTTGATATTGGTCATCAGTTTCACTGATATCCGTCTTCAAGACCTGATCCATATTTTCAAATGGTGTCCAGAAACTACGTGCCAACCGTTCAAACGGATCCATCATACCAAAGTCGTTCCGATTCATTAAAGTATTAGCCATACTAACAATCCCCTCTCAAAATTTAATTGGCTATTAAGACCGGCCAGTAATTCAAATCTTTGTTTGACCTTTCCTGACCTTCAATTAATATCTTAACAGCTTTTTGGGGGAATGCAACAATTTAGCACTCAACTACCAAGAGTGCTAAATTCTAATCTCGCGAATTCGTTTCATGAGGGTCACAAACCGCTCTAGCTCAGCATCCGAGTAGTCGTCAGCGATGGCCTGCGCCTGTTGTGCAATCGCCGCGTCCAACTGCGTATGCAACTGTGCGACCTGTTGACCGGTGGGCGTCAGTCTAACCAGTACTTCCTTATTATTCGTTAAATCACGGTACTTCACGGCTAAGCCCAGTCGTGCCAGCTTGGTCAACCCGCGCGAAATCGTCGCTTGTGATAATCCGGTCGGTGCGGGTAACGCCTTCGCCCGACTGGCACCCACCTGTCCCAGAACCGCAATCATTTTAATATCGGTCGTCGACAGTTGCTTCAGGACTGCCTGTAGCTGTGGGTCCGTCGTTTGGTGCATCGCCCATTGTTTTTCTTGATCATCCACGCTATCCTGCGCAATAAATTGGTTTAATTCTGACATTAATTGATCGATCAACGTTGCCATCAGAAACACTCCTTTTTAATTCATGTGAATAAATGCTTGCTTAATCAAATCATCCAGTCTATAATACCATTTTGTATTCATGCGAATCAATAATTTTCTGGAGGCCATTAATATGGTAAAAATCGGTATCATTCTCGGTAGTACCCGCACGCAATCCAACGGCCGAGCCCTATTCAATTACTTACAAAGAAACCTTGATCAGTGGCAAACTGGCGAGGCAATCACAACGGCATTCTTAGACCTAGCACACTATCAGCTGCCATTCTTCGACGAACCTGAACCACCGATGGCTAATCCCCACCGCCAGCTTCCTGCCAATCAGCAGCAATGGCTAGACGACATGGCAGCCATGGACGGCTACATCATCCTAACGCCGGAATATAATCACGCTATGCCCGCAGGCCTAAAGAACGCCTTAGATTTTTTAGCCTTCGAAGGGTTGCGAAAACCAGTCAAACTGATCTCGTACTCTGATAACATGCGGGGTGGCCAATTTGGCGCTGCAGCACTCGTCCCCGTCTTGCAACGATTAGGAATGGTGGTCCTACCTAAACCAACACCCGTCGGCAACGTCCCCCAAACACTCCAAGCTGACGGACAAGTCATCCCGGACGCACCATTAGCCAGCCGATACGAAAGCGGTTTACAACGCGCCGTTGGTGAAATCGCCTACTACACAACCGTCCTCACGCAGCACCCCTTCTTGACTGATTAAATTGGTAGCGTTCCATGTCTAAACCTGCTACATTATAGTTAATATCAAAAGGAGGTATTAACTCATGAAAATCAATATTCATCGTTCTGCTACCAATCGGGTGCTGGCTGGTGTCATCGGGGGCATCGCTGAACATTTCAACTGGAATGCCAACATTACGCGCTTGGTATTCGTGCTTCTAGCCATCTCACCGATGTTTCCTGGTATCATTGCTTACCTCATCCTCTGGCTATTAATGAAGGATCCGGTCGAAAGCTAAGTTGTGGCGACGCACTAAACATCGTCACGCTACAGCTTGGATGCCGGGTTTAACCTAACTACCGTTATGACTTACTCACGTTTAATCATCAGATAATGAGTCCCAGTTGCCGCATCCTCAGCTAGTGTCTGCTGAAGCGATGCGACTACCGGAGCTCATTTTTACGCCTGTGACTGATTTTTACCCCGATTGGTGAAAAATAACGCGCCCACCGGTCTTTTTCAGCGACAAGGCTGTCAAAATCTGATATATTATTGCAACCAACGTAATAATTAGTCATGAATTTGTCAAATATTTTAATGGTAATCAACGTGATTGTTCGTATATAATATTATTTATAATAGTTTTAATCAGAAAGGATGTGGCGAAATTGGCCTACTTAACACGCAATAAACGTCGTGATTTTACAGAACCTCACCGGTAATAATTTTATTTTTAAGGAGCGAATTGAATGATAAATGATGACAACAACCAGTCGTTGAGCGCGAATAATGAAGCGCAAAACGACTCTCAGAACCCTCCCGATGCGGATAACTTATGGCAGCTTGATGAATCAGCCTTAGCTAACAAGTACGCGACTGATCCTGAAAATGGATTGAGCACGGCTGAAGCTGCCGCCCGTTTACAACATAACGGGCGCAACGAACTGGAGACTAAGCGTACGTCGCGGTTCGTCCAATTCATCAAGCAGTTTAATAATAGTATTATCTACATTCTTGCTGCTGCCGCAGTATTGACGTTCTTCATGCACCACTATTCCGATTCTATCGTTATTGGACTGGTTATTATTGCCAACGCCATTATCGGTTACGTCCAGGAACGTCAGGCCGGCAACGCCCTCGAACGAATTCGTGAAATGCTGATTTCCAAAAACTTCGTCATCCGTGACGGTAAAAAGTTAGAAATCGACGCCCGCGAATTAGTCGTTGGGGACTTAGTCAACTTGGAAGCCGGTGATGCTGTGCCTGCCGACATGCGACTGATCTCCGCGGATAACTTCAACGTGCAAGAATCCGTTTTGACGGGTGAAACCAACCCGGTTGAAAAGCAAGAAGAACCGATGACTGACACGTCACTAGCACTGGCGGACCGCAAAAACATGGTCTACGCCTCAACTGCCGTGACAAGTGGTTCAGCCGTCGGAATCGTAACAGCGACCGCCGCCGATACCGAAATTGGTCATATCCAGCAATCCGTGAGTGATGTCAAAGAAACTACGACACCATTGATGCGGAACTTGAATTCGCTGGGTGTCGGCCTCTCAATCGCAATCGTGGTTGCAGCGGTGCTGTTATTCTTATTAGGGATGGTCATGGACACCTACAGTCTACCAACCTTGCTAATTGCCGTCATTACGATGGTGGTTGGTTCCATGCCGGAAGGATTACCCGCTAGTACCTCAGTCGTATTAGCCATGGGGACCCGTCAGATGACGAAGAAAAACGTCATCGTCAAATCCTTACCAGCCGTGGAAACTTTGGGTGCCGTTGACATTGTTAACACCGATAAGACTGGGACATTAACTAAAAATGAAATGACGGTCACCAAAGTCGTGACACCTGAGCACACGTTTGACGTGACCGGGGTCGGCTACGATGATAATGGTGGCGTCAACTTCGATGGTCACTTAAAACTCAATGGTCAAAAAGTGGACTGGCATCAAGACAAAGCAATGGAATGGCTCGTTAAAATTGCGGGTCAAACAACTGACGCCGAACTGCATTTTGAAAACAATCGTTGGGAACTGACTGGTGAACCAACTGACGGTGCCTTAACGACGCTGTTTCGTAAGATGACCGGTCACGACCCAGAAGTTGACGAAATCGAGTCATTACCGTTCGACTCCGCCTTCCGTTTCTCCGCACGACTAGCTGATTTAGACGGCCAACGCCTATTAATGGTCAAAGGATCACCAGCAACCGTCCTGCGTTTGACCGACCAAGCTAACCAAACGGCCTATTGGGATAACGCGATGGACGATTTGACTGCTGATGGTCTACGTGTCGTCGCGCTCGCTTACCAAGTCGTTGATGATGACGTTACTGATATCGACCCTAAAGCAATCAGCGGTTTACACTTAGCCGGTTTCGTCGGTATCATTGACCCACCACGTGAAGAAGCTGCGACCGCAATCGCCGAATTACGGCAAGCGGGGGTCGACGTTAAGATGATTACCGGTGACCACCCTGACACCGCGATGGCGATTGCCAATAAGCTGAACTTGGCTGCTAACGTCAAGGCGATTACTGGTCCCGAAATCGACGCGATGGATGATCAGCAGTTGCAAGAACACATTGACGACTACAACGTCTTCGCGCGGGCCACACCGAACAACAAACTACGAATTGTGCGTGCCCAACAAGCGAACAACCACGTCGTTTCCATGACTGGGGACGGTGTCAACGACGCGCCCGCCCTTAAGCAAGCCGATATTGGGGTTGCAATGGGGATCAAGGGGACTGAAGTTGCGAAGGAATCGGCTGACATGGTGCTGGCTGATGACGACTTCGCCGATATTGTCGCCGCTGTTCGTGAAGGTCGCCACGTCTTCGATAACATCCGTAAGACGATTCGCTTCTTATTACCAACGAGTTTTGCAGAAGGCCTCGTGGTCATCATTAGTATCTTGATGGGCCACGAATTACCGCTCTACCCGACCCAGCTGTTATGGATCAACATGGTTTCCGCGTTGACCATCCAGTTCGCCTTCATCTTCGAGCCACCCGAAGCCGGCATCATGGCACGGGGACCACGAAACGTGAAGTCCGGGTTATTGTCGAAGCTTGATTATTTCGAAATTGGCTACGTTTCCTTCCTGATTTCAGGACTCGGAATCTTCGCCTACGACTACTTGACCGCACTTGGTTTACCGAACGTGGTCGGTAGTACGATGTCACTGAACATCATCATCTTTGGTAAGATTTTCTACCTCTTCAACTTGCGAAACGACCACCCCGTCATTTCCAAGTATTTCTTCCAAAACAAGATGGCGTTCTACATTATCGGTATTCTGATTCTCCTCCAGCTTGGCATCATTTACTTGCCATTCATGCAATCCGTCTTCCATACGACCAGCATCAACTTCTGGTATGGTTGGGGCATCCCAATTGTCTGCGGGATCGTCGTTCTGATTGTAACCGAAATCGGAAAGTTCATCCGTTTCCGGCGAATGGGTAAAGACCGCGTGCTTGATTAGTTTAGTTGCCGAATAAAAAACCGCTCGACCTGGTGGGTCGGGCGGTTTTTTGGTGCGTAGAGTTGAGGTTGCGGTATCGCTTTACTAATATAACAAGCATGGACCTCTGCAAAAACCCAGATTGAATTGCATGACTGCGATGCTACTTCTGATTCATTCCCAAACGTTTTCTTTATCAACCAGTTCCCCATTATCGGGTAAACTCATTTCTTTGAGCGCAGTTTGGAAGTCATAGTCAGGATTTTGTTCAAAGATATTTTCATGCACTGGGATAAACGATAAGATTCCGGTGTCGTCATCCATAACCGGTTGATATTCCGCGTTATCTTTAACATGGAAGTTTGCCGGTATCGGAATCATTAGTGAATGACCTTGTTTTTGTACTTTTACCGTCATTGTGAACATCTCCCTGTATGCGCCTAAGCATAGATGTCATTGCAGAAGACATCGATTATCGAGAAAGATGCCAAACCTTTTTCTCGAAGCAAGAATTTATCGTCCACCTAGTGACAATCTGATTTTACTCGTATGAGCTAAGCCCTTAGCGACCCCCGGTCAAATATCCCTAGGATTAAAATATAGATCTAACAACGGACTTTCTTTGACTAGGCGCGTACAAATACATACTAAGAAAAGTGCTCTAACTCTATTTGATATGACTGCTATTCAAGACTTGCTGAACATCGAAATTTTGTTTGGCTCGGTTCTAAACCTGTTTGATATGACTGCTATTCAAGACAGTTACGTTGTTTGAACGGAAATATGGGAAGTTCTAAACCTGTTTGATATGACTACTATTCAAGACTAGCAGTCTTTAGGGCATCCTGATACTCTTGTTCTAAACCTGTTTGATATGACTACTATTCAAGACGGCGCGAACCTTTATTTCCCCATCGTTCCGTTCTAAACCTGTTTGATATGACTACTATTCAAGACAGCGCAGGTGCAGACCATCCGTCCGCTGCCGTTCTAAACCTGTTTGATATGACTACTATTCAAGACATGTTCCTATTGTACCATGCAAGCGGGTAAGTTCTAAACCTGTTTGATATGACTACTATTCAAGACAACAAGCCATTGAACTTTACAAATGATTTTGTTCTAAACCTGTTTGATATGACTACTATTCAAGACCGGCATTCTCACATAATCTACTAATTAATTCATATCACGCCAGTCTACTAAATCCTCGTCAACATAATAATAACAGCAATTCTTGAACTTTTCCATCCGATTCGTTTCTGAGTATTCAATGACAATAACCGTAGTGCCTAAATCTGCCACTTGCTGTTCAAAAGCGGCCCATTGTTCCGGGTTCAAATAGTGGCTGACATTGGTCATTACAGGGCATTGCTTGAGTCCTAGCTCAACATGAGTTTGAACAAGCGCCTCTAAAACTGCACTAGGATTATGCGTTAAATCCGTGGGAAAGTGAATTCCAGCAAACTTCAAAGCTTGATCTAATCCTGGTGCTTCCTCTACATCTAATGGCAGATCCAATAGGAAACTTGCTTCCATTACTTTGGCAATCATGGCCCGGCTTTGATCCAAGACGGCCACTTGTTGTTCATCAGCCATTAACTTGATAATCTGGGTCTGTATCTTCTTCATAAACAAGCGGTTTAAATCGACTGATAACATCAAATCGCCATACCAGCTGCATTGACTGCTCGTTGTTTGCAATTCAAGATTATCGTTGCTTTACACGCAAGTCATCCGTCCGGTCACGAAATCCCTGACAGATATCTGCGTACATTTGACTGTTTCCTAAGTCTAAGACATTGACCTGACCAGTGTTGATTTTAAACGGTGAAAATGGGTAATATGTTAGATTCATATGACGATCGTCCTTTCAGCCGAATTTAGAACATCCGTACTAGGTGCACCTTGAATATAGTGCATGGCTTGATACTGTTTCTCAGTGACCGTCATCGTCTGCACTTTTCCACCCTTGGGTGCCAGTGGCGCAATGCGCTTTTCCACAAATTCAGCCGCCTTCTTATTAACGCAAACTCGAACATAGGTTGAATACTGCATCATTAAAAAGCCTTCACGAATCAGTGCTTTATGAAAATGCCGGTAAGCACGCCGTTGATCCGATGTGTCCATTGGAACATCAAACATGACTATTAATCGCATGACTCGATACCTCATCTGGTAATTTCACCTCAATCTTCAACTCTTCTGTTTCGCTGCTTAAGTAATGCAGGCAATCTGCAACATACGTTGTAATCGCGTGACTGACAATTGTTTGATGTCCATTGAATCCAATCTCTAAATCCAACAATGAAACCAAGCCAATCTTGACATCTGGCGTGAATTCGTCAAAACGTTGCTGACTGACCCATTGATCAACAATTGGTCGAAATGGCTCCATCAAATCAGAACCTAGGTTAAATTCATTCTCATTATTTTCATGATGGATTCCGATACAAGTGAGATAGCCATTCATAACAATCTCACGGTTGACCATCGATAGTAGGACGGCGTATCCATAGTTCAACGCTGCATTGATGGGACTAAAATCTCGTCGATAAAAGTCCTCGCCAAACAGCAATGAGAAATACTTATTGGCCACGACAGCTTCGCGATTAGTCACATCGTTTAACTCCAACTTGTCCAACTCATCAACGAGCGGCTGAACGTTGCCACCAACAAAATCAATAACTTGAATCTGATTAAGAATTTTACTGCCAATATTCTTCGTCCATAGCTTGGCAATTCTACTTTCTGGCCAGGCAACTTGCTGCCGAACTAACTTTGCCGTTCGACGTGTTGGATAATAGTCGTTGACCTCACTGATTGGTTCGCCTTGGTGATCTGTGAAAATCACCTTCACATGTGCTTCAGCTAATGCACATAAAGCCGCACTAGTAATCACAGCTTGAGTCATCCCCACTAACAATAACTGGATATCGCTCACTGGAATCACATGTTTGTCAGCACTGGTCTGAACAATAATCCGATTCATCGAATACGAAACTTTAGCATGTTGCGTAATAATCACATTGCGCCATCCCATTCATAACAGCTCCCTTGATTAATTTCACTTTCCATGATAAGATTCACTTGTATCAAGTTCTAAACCTTCTTGATATGACTACTAGCGTCAAGATCAAACAAGGCATTTTGCCGAGTTTCACCTTTTGAGTCCGTATTCGGACCATTACATATGTATCAAGATGTCGCCCATTTACTGGACGACATCTTTTTTTCTACAAATCTTTTAGTGCCACTTTCCGTTCAAATAATCCCGTTGGAGATTGATAAATAATTTCTGCTTGGTCGGTTAGCTTCAAACCGCCCGGAACTTGTAATTTTCCAAAACCGGTCTTCATCCCCAGAATCTTTAAATCACCAAGCGATGCATTTGCATGTAAACCGATAAACAAATTATTCAATACACCATCTTTACCAGTCACTAATTTATTTTTGACCGTTTTATTCTTAGTCGGCAACGCTGCAAATTTCTCTTGAGCACTATTCAAAATCTGCTTGAACTTATTCATCTCATAGAGTGGGAAATACCGATTTACTTGAGCTAACGTTGTCTCAAAGACTGTCAATAAATTCTGCTCCGTTTGAGCATCAGTGTCATTCCGCTTTCCCAAAAACGCCCGCTGAATCGTTAACGGTAAATAAAGTTCTTGAATATTATGATAATAAGTGTCTGTCCCTAATGCGAACCGATGAATGTGCCCCTTCACTTCATCTCGTACGACTTGTTCAAAGCGGACCTTGGGCAGTAGTACTTCATAAGATTGTAACTTCTTATTGTTTTCATTGATCATTGCCCCGATGGCCTTTGTGACCGCTTGTTTACTAGTCAAGCCGCTTGCTTCCAGTTGTTGAATTTGAGTCACCATAGTTGTTGGAATCCCCACCACTTGATATTGGGTGTCTTTGTTAGTTACTACCTTAACAATGGCCAAGTAAGCTAGCGTACGACCAGTGTAGCCCCCATAAGTCTCCGTTGCGAAACCTTTCTTCTTCTGAATCAACCGCTTGCGGCTATCCGTCGCTTTGAAAATTGTTTGGTCAAACATCGCACCATAATTCTCTCGGACCTCATGTGTCACCAGTAATCGCTTGTAGTTGTACAGCTTTTCAAAACACTTAATATCAGCCGTCTTATCCCACAAAATTTCACCCGTTTCGATGTTGGCAATTGGTTCCTCCGCAACTGCCAGCTTGCGAATGACATTGAACCGCGTTAAATTAATCGGCTGCTTAGCGAACTTGCCATAAACGAAGAATCGTTCCAGCTTCGGATACTGTTTCAATAAATACATTCCGATAAACGCTGTTAAGGACGCATCAAACGCATGGTGATAATCATTGACTTCACGAAGTTTCGGGAAGTTGAATGTCTGTCGGAATTGGTGCGTTAGATTGGCTTTGACGGCCACAATTGAAGCTGATGGGTATTCCGAACTGATTAATTCTTCCACCAGCTTGATGACTTGACGTGTTTCAACCAATTGCCGATTGATAAAGTCCGTCGCATGCTTGCTAATCTCATCTGGTCGCATCAGCAAGTGCTTAAGCTTGCGTTGCGTCATTAAGCCATTCCGATGTAATTCTCGCCATTGCGCGCCCATCTTACGACCGAATTTCTCACTAGCAAACGTATCGTTTTTCTCTCGATTAATCCGCGCACTAGTCAGCACCCGGTTATCTAACGAATCATCTTTGACTAATGATTGCGGCAAAATGTGGTCGATATCGTACTCTGATAACCGGTCAATATTAATGGCTTCATTGGTGTACAGGTCGCGACCATTTTGCAAGAAATAGAGCACAAGCCGCGTATTAAAATCAGCCTTGGCTTTAATCTTTTCATTCAATTCATGCTGAACTTTTTCACTAACGATTTCTTTAGCTGTGCTCTTGTAAGCTTCCACAATTTGTTTGGACCGTGATTGCGTCCGCCGACCCGCAACACCACCGCCGCGCGCTGCTTCAATGAAAATCCAGCTTGGTGTTTGCCCGTGCATCGCGTTCTTGATATCGTCTAGTACCAGCATCACTTCACGAATGGCTTTTTTATTCTGTGGCGACGTGTACAATTCGTTGATGGTATCTTGGATATCCGCATCAGTTAGGTTAGCTTGATTAGCCTCTTTAATCTGCGTTTCAATTGCAGGTTGCTTACGTAGCTGCATAAAGTTATCGCTGGTCTCCCACAAGCCATCCATGACGGAACGCCCGTTGTCGTCCTTAAAGGCGGTCAGTAATTTATGCGACAACTGTCCCCAACCACGGTATCGTAGTCCACTAAGCTGTTTACGTTGGGCATCCGTCAACCAGGCCACTTCTTCAAGCTTCTGCTTAAAAATGGCACTGTCTTCAAACGTCGTTGACCATAAAATAATTTTTTCAATATCAGCCCGCTTATGTTCGTCGGCGATTGCTTCAGGCAAAATCTTTTTGAAATCATGATACGTTGATAGCGAGCTATTGAATCCTTTAGGGTCAGCAAGTCCCGTTATTTTGGGCGTTTCTCGATACTCACCGGCATCCATCAAATTCTGCTGAATATTTTTGACGCTAACATGTTGATGTTGCTTAAACACTTGATTATACAGACGTTGTTTTTGTCGCGGCGCCAGCTTTTGATCCTCAACTCGCATATTATTCAATTCATTAAGCACCATGAAGCGCTGATAAATCAGGCTACGTGCTGGGAGGACATCCTCACCAATCAAGTAAGTATCCGTTGTTTGCATCCGTTGAATAAACGCCGTCGCTGAAGCAATCCGATCAACTTTTTGATCAAAATTCCATGGTGTGATTGGACCATCTGCTTTACGGACCATCCACGCAAAACCAGCGCCAGAAGTGGCTTGTTGGTCCTCTTTTGTAATGAGTGGTCCAACATAGTAAGGCACCCGAAAACCAACTAGTTCATCCAACTTATATGGGAACTTGCCGCGCCGTTCAGCAACGGGGTTTTCTTCACCAAGCCATGGATAATACTTTTTCTGATGACTAATTATTTGATCTAATTCATATTGTTGGACTTGATATGGAATTGAGCCATTCTGCTTGGTGCGCAACTTCGGCATGAATTGTTCCGAGTCAATTTCATCTTTAATCTCTGCTGCCAGATGATTCGATGTAGCATCAGCCTCAACGTATTTCATTAAATCTTTGTAGAACATTTCCTGCGTGACTGGTTTGCTCTTGACACCATCGATATATCGATCATAGGTTGCGCGAATCTCACGCCCACGTTTTGAATCAGACTGTGAGTGAATATAAGCTTTTAACAGCTCTAGATTCTTTTCATGATGATTATATTTCTCAACCATGTGTTGTGAAAAACGCTTACCTGCTGGAATCAATTGCGCGAGATTGACGCTGGCATATAGCTGAATTACTTCGTCCATAATCTGTTGTCCAACTTCGCTTAGTTGTTCTTCAATTTCCGGAAGCTTGTCTTGGCTTTCCTCCAACGTAAAGGTCCAATCCTTTACTACTGTGGTATCGACATTCGTTAATGTCACCACGTTCAGCTTTGCTTTGAGACCAACCAGCGCGTTCGCTAATTCTTTTGCAAAATCCTTTTGACGCTTCTTTTCAGCAGCGGTCGCTCCCATCAAAACTACCATGAGTGGCCAAATTTGTCTTTGCTGTTCCGAACGTGATAAGTCTGTCCGTACCAAAATCTGCTGGATTTGTTGAAGTTGTGCCTCATCAGTTACCAACTTAAAATTTAACGACTCCTCGGACTGAGCAAACAGATCATTAAGCTTCTGGAAGCTAGTCGCTAAATGCAAGCTTGCACTACCATATTGACTGGCTGGTCCAGTACGCAAAAAATTCCCGCGGTATTTGACAATATGATGAATTGCCAAGTAGATTTCCCGAATGTCAAATTTCCGGTCGCTCGTCATCAACTTGTCTCGTAAATGGTAAATTGTGGGATAGTCATGATAAAATTCCTGATCAGTCCTGTCATTGAACAGCGTTTTTGCCAATCCATTGTAGTTCGGGTCCCGAGGCGAGATATCCGAATACTTACGCCGGGCAAAAAAATTCGGATCGATTTTACTGATTGGTTGATCAAAAAATTCGCGTAACAATCGCAACCGCCACTTTACCCGTTTTAAACGGCGTCGAGTTGTTCGAAAGCCACGACGATCCTCGGCAGTTGCACCTTCCTTAAATAACCGTGCGCCAAGAGCTGTCTTCCCCTTGACCTTTCTAACACGTCCGTTCATATCGACGACGGTCCAACCGACCGAATTCGTCCCGATATCTAAGCCCACACCATACGGTTCGTTCATTTACATGTCCTCCAATTATGTTTAAATTATGCACCTATTATCGCGCAAGCATCCAATCATTTGCAACAGGCAAAAGTTGTTCGTGTCAACGATTGTAAGCGCAAACTGTGTTAAAATAATTCGACCTAGATCCACCTATTCACGATGCATACAAAAAGTGCAGTGCGATCGACAAACTTTTGCCAATCGCACTGCACATTTCAACTGGATTGCTTATTTAAGTAGCTTATTTTTCCTAAAGTCTACAGCGTCCTCAAAAACGCCAACAACGCCTCATTAAACGCTGCCGACTGCTCCGCCATCACAATATGACCGGCATCTGGAACCACGACACTTTGCCCTAATGGCGCCATTTTAGCCGTCACTGCAGCGAAATCTGAATCAAAGAATGGCGATTTCTCGCCTGCAATAATCAGGAACGGGACGGTGAGTTGCCGAATAATGTCGCGCCAGTCTTGGACCGCATGGTTGACTAATAGCGGAAACATCAACTTGCCATCAAAGGGCGCCTGCTCTTCCACGGCCGTGACCCGCGCGTAAGTATCATCATCGATGTGTTTGAACGTCGAGTGACCGAGCGGCATCCGGAAATAGTCCGGAAAGTCGACCCACTGAACCGACTTGAAGCCGTATGGCCAGTCGGGGGTATTGATCATCTTCGGTGACTGGTCGACATCGATCAACGCCTTGATTCCCGTATCACCATATAGTGAAACGTAGGCAAACCAGGTCGCTGCACCCATTGAGTTACCTAACAGAATCGGCTGCTTTAGCTGCAACTTTTCAATTAATTCATGGGCATCGACGGCTCGGCGACTCATCCGCAATCCCTTAACCGTGTGCTCCGACAGGCCTTGACACCGACCATCTAGATTAATGACCCGATAGCCTGCTTGCACCAATACTGGGATTTGGGCGTGCCAAATATCCTTCGAGCCACCAAAGCCCGTCAAAATAACGATTGGTTGCCCGCTACCCTGGTCCGTATAATCTAACTGAACATGGTCTGACGTTATGAAATGCATCTCACTCGCTCCTTTATTGACTAATCATTCAACATCGGCATTAAACTTTGCTGATGTCAATTTATTTAACCGTTCCAGCCACTGTTTTGTCTTGTTATCCATCATCGTGCTCGTCAATGGATCCGGTTCCGTGACGGTCAGCCCCAATAATTGGGCAACCTTCTCCCAATCAACACCATTCGCCGTTTGAATGCTGGTTTGCAAGCTCTGAATCTGATCTGTCTGGACTTGTTGCAGTTGTTGGCGATTATTGTGGGTCATCGCTAGCATCGTGTTAACCGCTAACTGCTCGGTCAGACAATCTTGCCACGTCTCAACGGTCAGTGGTTCTACTAGACTAATTCGTTCTTGCAGTGGTACAGCCGGAACTTCCTTAGTTAAAAACGCCGTCCAACGGGGCATCTCCTGATCAAGCAGCGCATAACCCTGCCAAGGCAGTTGCCGATTGAATTGCTGCATTGCCTGTTTGGTGAGTGCTGTCATGGACCAGGTCGTTTGCTCGTCTTCATCTAGCAAATCTTGGGCATTCGCCAACCACCGCGACATGAAGCGTTGCATCGTCTGTCGCATGACTGGCCGCTGTTGGCCGGCCTGTGTTAAATGGTACCGCACCTGCAGAAATTCACCGACTGCACCAGGCCGAATCGCGCGCTGTTCCTGTGCTTGATGCCGCTGTTTTAATTGCCGGAGCCGCTTTTGCTTACTGACACCTGCATAACGTCCTTGTTTAACCATCTCGCCACCACTTTTCTGAGTTTTTATGCGCTCGTTTTTACGATTAACGTTGCTATTAACTTTGATAGCGACTTTGATATTAACTTTGATATTATCTTTGATATTATCTTTGATATTAACTTTGCTATTAATATTAATAGCAACGCAGTCTTAATAACGTTACCTAATTTTACCGCAACAAATGGGCAAAATAAAAGGTTCTTGCCGTTGCCAGCAAGAACCTTAATTGGTCCATCTAAAATTACAAGTTATCTTCCTTGTTCCCAGCATATTTGCGGAAATAAATCAGGGTCATCACGATCAAGAAGACGACACCGACTAAAATCGAATAACGTGTTTCTGGGTTGATAAACATAAAGAGCAACGTTAAGGCCAAGAAAGCTAACGTTAAATAATTGGAATACGGTGAAAATGGCATCTTGAACGGATGATTTTTCATCTTAGCCGCATTTTGCTTCCGAAAAGCAATCTGACTCACTAAAATAACGACCCATGGCACCATTCCGGGTAACACACTCGAGCTGTAAACCATGACAAAGATTTCGCCGGCATCCTTGAAGAACATTGGTAAGACGACGTTTAAAACGACCCCAATCAGAATCCCAGTTGCAATCGCAATCACGGAATAAAAGGGTACCCCGTGACGATTCAACAAAGTCATCTTTTTCGGTAATTGATGACTTTCAGCCAATGTGTAGGTCATCCGACTCGCACTGTAGATCCCGGAGTTCGTCCCGGACAGCGAAGCGGTGATGACCACGAAGTTGATAATTGAAGCGGCCGCGGTAATCCCAATTTTCGCGAAGGTTTGCACAAACGGCGAGCCAATCTGGCTGAGTTGATTCCAGGGATAAATGCTGACGATGACGAAGATGGCGCCGACGTAGAAAATCAAAATCCGTGCGACGGTCGAACGAATCGCTTTGACGATCGTACTTTGTGGATTTTCGGCTTCTCCGGCAGTGACCCCGATGAGCTCGATCCCTTGATATGATGCGAGAACAATGGCTAACGCGAACACGAAGCCCTTGACGCCACCAGTGAAGAATCCGCCATGCGTCCACAAGTTACTAATTCCAATCGGCTGTCCATGGTTCCCAATCCCGAAAATAATCAATCCTAATCCGGCAATAATCATCAAAATAATCGTAATCACTTTGATGAGCGAGAACCAGGTTTCCAGCGTCCCGAACATTTTGACCGAAATCAAGTTGGCCGCACATAGGAAGACGATGGCGATCAGACCCGGAATCCAGTCCGGTAAGTTCGGCCACCAATAGCGACAATAGCCGCCCAGCGCAATCATTTCACTCATCCCGACGACCACGAATTGAAAGATATTGCTCCAAGCCGTGAGATAACCGAAGACTGGGTGAATGTATTCGGAAGCAAACTTGGCGAACGAACCGGTATTAGGGTCGACGTACAACATCTCACCCAACGCCCGCATTATCAGGTATAAAAAGGCCCCTGATACGATGTATGCAATTAGCACGGACGGCCCGGTCCACTTAATGGTCGAGCTCGAACCCATGAACAGTCCGACCCCAATCGTGCCGCCCAGTGCAATCATTTGCATCTGGCCCGTACTTAGTTTTCTCTGCATAAAATACTCTCTTTTCATAAATCAAAGAACTCACACCGCCCATAGTAGGCAGAATGGTATATAGCCTTTATCATAGCTAAAAAAACGCACCGACGCAAACGCATTTCCCGACACATGGTTAGAACGCACCCGATTTCACGCGGTTTCAGCTAACTCTGTAGAAATTTATCAACTCACCACTTTCAACGGCAATAATCGGTATAATAAGGGTAATCAAACTAGAAATGAGGTTTCGTCATGGCAAATTATATTAAAGAAATCCGGGCCTTAGTCGGCCACAAACCAATCATTTTGAACACCGCAGCTGGTATTTTGGTCAATGATCAACAACAGGTCCTACTGAATCTGCGTACTGATACGCATAACTGGAGCTTGCCCGGAGGCTATTTGGAATACGGTGAGACGTATGCGACGGCTTGCGTCCGGGAATATAAGGAAGATAGCGGGATCGACGTTGAAATCGTTGATCGCATCGCCATCTTCGACAAGGGCGAGACAGCTTATCCCAATGGCGACGTCGCCCAGACAATCAGTGCCCTCTTTTTGGTCAAACCAGTTGGCGGTCAAGCATTGACCCACGCCACTGACGAAACGCTCAAACTAGATTATTTCGACTTCGACAACTTGCCACCATTATTGAATCAGCAAAACGCCGACATGATTCACGCGGGGCAACAGTATTTACAGGCGCATCCTCAGTAGACTCAGTGTTGATGAAATCGGTCTAACAATAGATGCGCTGTTGATGAAATTTGGTCACCCCGTCATTCGACTGCCGCTTGCGGCTATCACTTGGCGATTATCGTCACTCGCAGTCGTAGCGGTTGGTCTCGGTGGCCATCGATTGCTAGTGACTTTATCAGCGATAAGCGCGCTAAATAAAAACGTTCGCTGCTACTATGCGCGAGACGCTGCAGTTACGGCCTTTTAGACACTAAATAGACGGTTCAAGAAAGCTTCCAATTCTTGAACCGTTTATTTTTGGGATTATTTGATTTTCTTGCCTAACCGTCATTCGGTGAGTGCCTCTGTCAGCTGCGAAAAGTTAATTTGACCATTCATTCAACATCGTCATTCCAACCACGAAGAAAAATGCGTAACCAGTCGGGGCTTTCGGTGGTGGGCGTCATTTGTGGATGCTCCGGGTCAGCGATGATTGCGATGCGGGCAATTGCCGTTAACGGTACCTGTTGAATTTCAAACATCGCATAGTTATAAAATGCCAGGCAACCAATTAGTTGGGACTCATCATCCTTAGTTGTCGTACTGAATAACTGCAACGGATAAATGACGTGATCGACCATCCCGACCGTGGGCTGATAATAGTGCATCGTCGTGATTTCATGATAGACGACCGCGTGGATCAAGGCTTGTAGCAACGTTTCGTCCACGTCTTCAGTGCTGGTAGCCGCTAACTGTACGTATTGTTGGTAATTAGCCAGTGCATGATAAGCTTGGTCTCCAAGTGTTTGGCGGATTTTTTCGACCGTAATGGCTGTCACACTTGGCTCTAAGCGCTGACCACCCTGATAATTAGGCAACGCCGATACTAGGATGGCAGCGAGCTCTTGTTGGGTGAAGGTCGCGTGCGTTTGACTCGGCGTCTTAGGTTGATACGGCACCACTGGTTGAGAAGTAAATTGCAAAGCCAGTTTTAGTGCCGGTTGCACCCGTGGATCACCAAATGGGGCCCAGCTAACCATGAACCCGGCCTGTTCGTGTGCCTTGAGCTGGCCAACACGATAAATCACGGCCGACTGACTGCCATCATCGACTAAGTTATCATTCAAACCGGTCCGCGTTTGCGCACTGATCCCAACTACGTAGAAACTGCTAGCATTGGTCAATACTGCCGCCGAAACGCGATCATCTTGCCACCGCTGGACGACATCCGCGGTAGCCGTTACCTGGCACGTGACTAGACTGTTGGCTGGAACTTGTGACCAGTCCGGGGTGATTAAATAACGTTTGGTGACTTGCAAGGCATCATCCGGCGTCAACCAGGGCGACAGTGGCACGCGTTGATAATTGATAGGCCGACCATTGCACAGTACGACTAAAGTCCCTAATGGCGTTTGCAATAAGTGTTTGGGCATCGCCCCCAGTGAGGTTGATTGCGTCGTCAACTGTTGACGCGCCTGCATCGCTTCTACCGAACTTTCGCCAGTAGTCGTGCGCCAGACCATCACGGATAGATGCTGCTGCTTTTTGTCCAATTCGGTCACTGTGCCATACAACAGTTGACCTTGATCCATCAAGGCAGCGTAGGGCTGATTCTGGTAACGGGCAATATAACCCAGTTTTTCGTGCTGGCACGTCCATACCGAGATGGCATTATCATCATACTGATTGTTAGACTCGCGTTGCAACAGCACTGGCAAGCCAACTTCTAGTTCGGCCAGCACTGGAATGATATTGTCAATGTATCGTTGGCCAACGACCGCAACGGTATCCAAAGATAGCCCGGTTGCTTTAGTTGGTTTTTGTTCGGTTATCTGAACAATATCGGTTGCAGCAATCACCTCAACTGGTGCTGTTTCTGGTTCGATTGGCCGTGCCAAGATTTGTTGTCCCTGATTAACGACCGCAATCACGCGATATATCTTCTGCTGATTGGTCGTAATTCGCATACCCATTTCAATTTGTTTCACAATATCACCCCCACGTTCAACTTAAACTATCTCTATTATACGTAACCGCTATCATCATTGATAGTTTAATGAGTCGTTTCGCAATTTCAGCTTACATAGTTGGTCACTGGGGTAATACCTCTTAGCTGTGATGAAACAACTTGTGTGACCAAATGTTTCACGTGAAACATTCTGCGCCAGTTACACACTCGAGAAACTTGCGGTTAGAAAAGCCTCTTAGAACCAGCAACAACCAATCCTGCTAACAGGGCTGGTTTCACAGCAGTATCCTTACACCAACTCGACGCTATCCGTCATGTGCGCATCAGATCAAGCTACCAAGCCTAGTGCTAGCCCGGTTACTATAAGCCATGTCAGTTTGTGTTTCACAGTCAATCTGCTACTTGCCGTGCGTTATACAGCCGGCCCCACTTCTCCATTTCCATCACGACTGGCTTTAGCGTCAGGCCGAAATCAGTGAGGCGGTATTCGGTCTTAGGCGGAATCACGGGATACACCCGCTTGCTAATCAGTTGATCGTGTTCAAGCTCCTGCAATTGCAATGCCAGCATCCGCCGCGAACAGTCTGGCATTCGTTTTTGCAATTCGCTGAACCGACAAACGCCACTCGTTAACAAATGATACAAAATAACGCTCTTCCACTTGCCAGCAATCACTTGTAAGGTACTTTCAACCGGGCACCCTGCCTGGCAGTCAAAAATCTTTCTCGTATGCATACACAATCCCCATTTCTGATGGTTAACTTATAAGCAGTATACCATTCACGTGTCAGTCTGAGACCGTTACACGCTTGTAACTAAGTGCAAACAAATTCACGTCTTGTTTTTAACTCACAACGTCGTATATTTAAGGCAAGCTAAGGGGGATGTTACTCATGAAGAAAATGAAGGCAGTTGGTTTCTATGCACCATTACCCATTGAATCACAGGACAGCTTACAAGATGTCACGCTTCCTGTGCCCGTCGTCAGTGGACATGACTTGTTGGTCCGAGTTGCGGCTGTATCCGTTAATCCAGTCGACGTTGGGGTTCGTCATGCCAAACGGCGGCCGCTTTCCGCACCAAAGATCATTGGTTGGGATGCTTATGGCACCGTGACAGCGGTCGGTGACCAGACCAGTCCGTTCAAGGTGGGTGACAAAGTCTACTATGCGGGCTCGTTCAAACGGCCCGGCAGTGACAGTCAATACCAGCTCGTAGACGAACGCATCGTCGGCTTGGCGCCCAAAACCATCCGACCAGAAGAAATTGCAGCCATGCCGCTGACGGCCCTGACTGCCTACGAAGCACTATTTGAACAGTTACAGATTCCATTGACCGCGCCCTCACAGTCGCAACCCTCAAAGACGATTCTCATTATAAATGGTGCTGGTGGGGTCGGCTCGATTGCGACCCAGTTAGCGAAGTTAGCCGGCTTGACTGTAATTTCAACCGCCTCACGTCCACAAAGTATTGCTTGGACAAAAGCACACGGCGCTGATTTTGTCGTCAATCACCGCAATGACTTGGTCCACGAAGTCCACCAACTCGGACTGAAATACGTGGACTATATCTTGGGGCTGAACGACCTTGATGGCCATTGGAATGAAATGTGCGACTTAATCAAGCCATCCGGTCACATCGCTTCAATTACGGAAAACCACCGGCCCATCAATCTCAAAAAGCTGACTAAGAAACGTGGCACTTTTGCATGGGAGTGGATGTACGCGAAATCTTACTACGGCACTGATGACCTGCAGACTCAGCATGACATTCTCAATCAAGTTGCGGCTTGGCTGGACCAAGGCCTGATTTCGTCCACCCTCACCAAAACACTCACGCCCATCAATGCCGCCAATTTGCGGCTGGCCCATCAGCTGGTTGAAAGTCATCATATGATTGGGAAAGTTGTGGTTAGGGGTTGGGATTAAGGAGTTGAGTACTAATCAAATTGCAAACGAAAAACTAGCTAAATGTTATTTCTAACCGTCAAATTCAAATAATAATTCAGCGAGTCACCAAATATGATAAAATTAATTATCTTAAAATCAATGGAGACTCGGGGAATGAAAAAGAAAAGAGTAGCAGTTTGGGGATTACTGGGAATATTTGTCATCATTATTGGAATTGCATGTTTTTTTATGGTGCCAGGAACTACAGTCAGAAATAGCGATGTTGCTGATAAGCAGGTATCAAAGCTAAATGATTCCTTATATGAATATTATTCATGGCGGCCGGAGAAATTCGACTTAATTTCTTCAGCAAACGATGATGAAAAAATTGTGATTCTCGTTTCGCTCAAGGATAGCAAGTACACGAAGAACAGCATCAGTAACAAAATCGAACTAACAAAAATAAATTATGCACTGGCTTCTTTACAAAGAAAAAATCATATCTCTGGAAGAATACAAGTTGTCTACGAGGTTGATTCAACGGTAGTAGCAGAATCAGAAAATCTATATCGTCCGGTTAAATTTATATCTCCAAACGACGATACGTACGATTCGCTGTAAAGCCAGATACAATACAGCTACGCTACCTTTACATGACACAGTAAACCACATAGTATAATAAACACCCCGAGAATCTCCACAAATTCTCGGGGTGTTTATTATTTCTAGCGCAAGGCCTTACTTAATGCACGCCTATTCAGACCATGATGGTTCATTTAATGTAGAAATAGCCCGCACGCCTACGACATCCGTGCCGCCGCCAACGCACTAATCTTTTCAGCTGCTTTACGGCCCTGGTGCACGATACCCGCAATCGCAGTTCCTGAACCAGGATAGTATTGTCCAATCCAACCACCAGCGTTCAAGCCAGCTGCATACAGATTCGTGATTGGCTGGTCAAAATTATCTAGTACCTGACAATCGACATTAATTTTCAGACCACCAATCGCACCCAGGTTTGTGGCCCGATTACGGTAAGCATACCACTTACCCGCCAGCGCTTGAATGCCCGTCTGACGACCAAATTCCGTATCCTGTCCAGCTGATGCTTGCTGGTTCCAGGCAGTCACGCTGGCAGTCAGATTATCAACTGGCACGTTGATTGCAGTTGCTAAATCAGTCAGCGAATCCGCCGCAATCACGGTGCCCTTTTTAACATCTTCAGACAGTGAGTCCGCTGTCCACCAAGCACCATTCGCTTGTAATGACGAGTCAGCAAAAATCATGTAGGTCGGTGTCTTGAATTGCTTCTCTTGTTGGAAGATAGCTCGATATTGATAAGCGTAAGTCGCGTCTTCACAAACAAAGCGTTTGCCACGACCGTTGACAAAAATCATCGGCATCGCCGGAACCCGGTTGTCAGTCCCGTTTCCAGTCTTGCCATCAAAGTCAATACAACCACCCATGCCTTGAATAGCAGCGCCAACTGACTGGCCTAATAAAATCCCGTCACCCGTATCGGTCTTAGCAGAGAGACAAGTATTAAATAGTAAGTCATTGTACTGCTGAGGACTATATTGAAAGGCCAGCGCTTGGTTATGATCGATGCTGGCCGTTGCCAAAATCACGCCATACCGAGCTTTAAAACTCGTGACTTGCTTCTTAACACGTGCTTTCACCCCAGTAATCGAGTGGTCATTCGCCGTGATCAATGTCGTCACGGTCGTGTCATAGCTGATTTTTGCACCCTTTTCTAGCGCTCGCTTGAGTAAGGTTTGCGCCAACACGGTGCCGCCAGCCATACCGCCACCGCCTTCGTAAACATGAATTCGATCTGCAAAGTCTTCGGATTGCTCATATGGAATTTGGGTATGGCCGTAAACCGCATGCCATTTAATACCGAGATCCGCTAACCATTCGATGTTTTTAGGCGCATTGGTTGCTAAATCATGGACAAGGTCAGCGTCGACCGAATTTTCGCCGGCTGCCAGCCACTCATTAGCATGCTTTTCTGGCGTATCATTCTGATAAGTTGTAAATTGTTTCTGATATTTTGTGCCTGCAGCCTGCACTACGCCGCCGGAATAATTGGTGGTCCCTCCGGCAATGCCTG</t>
  </si>
  <si>
    <t>MNEPYGVGLDIGTNSVGWTVVDMNGRVRKVKGKTALGARLFKEGATAEDRRGFRTTRRRLKRVKWRLRLLREFFDQPISKIDPNFFARRKYSDISPRDPNYNGLAKTLFNDRTDQEFYHDYPTIYHLRDKLMTSDRKFDIREIYLAIHHIVKYRGNFLRTGPASQYGSASLHLATSFQKLNDLFAQSEESLNFKLVTDEAQLQQIQQILVRTDLSRSEQQRQIWPLMVVLMGATAAEKKRQKDFAKELANALVGLKAKLNVVTLTNVDTTVVKDWTFTLEESQDKLPEIEEQLSEVGQQIMDEVIQLYASVNLAQLIPAGKRFSQHMVEKYNHHEKNLELLKAYIHSQSDSKRGREIRATYDRYIDGVKSKPVTQEMFYKDLMKYVEADATSNHLAAEIKDEIDSEQFMPKLRTKQNGSIPYQVQQYELDQIISHQKKYYPWLGEENPVAERRGKFPYKLDELVGFRVPYYVGPLITKEDQQATSGAGFAWMVRKADGPITPWNFDQKVDRIASATAFIQRMQTTDTYLIGEDVLPARSLIYQRFMVLNELNNMRVEDQKLAPRQKQRLYNQVFKQHQHVSVKNIQQNLMDAGEYRETPKITGLADPKGFNSSLSTYHDFKKILPEAIADEHKRADIEKIILWSTTFEDSAIFKQKLEEVAWLTDAQRKQLSGLRYRGWGQLSHKLLTAFKDDNGRSVMDGLWETSDNFMQLRKQPAIETQIKEANQANLTDADIQDTINELYTSPQNKKAIREVMLVLDDIKNAMHGQTPSWIFIEAARGGGVAGRRTQSRSKQIVEAYKSTAKEIVSEKVQHELNEKIKAKADFNTRLVLYFLQNGRDLYTNEAINIDRLSEYDIDHILPQSLVKDDSLDNRVLTSARINREKNDTFASEKFGRKMGAQWRELHRNGLMTQRKLKHLLMRPDEISKHATDFINRQLVETRQVIKLVEELISSEYPSASIVAVKANLTHQFRQTFNFPKLREVNDYHHAFDASLTAFIGMYLLKQYPKLERFFVYGKFAKQPINLTRFNVIRKLAVAEEPIANIETGEILWDKTADIKCFEKLYNYKRLLVTHEVRENYGAMFDQTIFKATDSRKRLIQKKKGFATETYGGYTGRTLAYLAIVKVVTNKDTQYQVVGIPTTMVTQIQQLEASGLTSKQAVTKAIGAMINENNKKLQSYEVLLPKVRFEQVVRDEVKGHIHRFALGTDTYYHNIQELYLPLTIQRAFLGKRNDTDAQTEQNLLTVFETTLAQVNRYFPLYEMNKFKQILNSAQEKFAALPTKNKTVKNKLVTGKDGVLNNLFIGLHANASLGDLKILGMKTGFGKLQVPGGLKLTDQAEIIYQSPTGLFERKVALKDL</t>
  </si>
  <si>
    <t>1423773.SAMN02369490.FD30_GL002021</t>
  </si>
  <si>
    <t>GCF_001434785.1</t>
  </si>
  <si>
    <t>Levilactobacillus namurensis DSM 19117 NODE_1| whole genome shotgun</t>
  </si>
  <si>
    <t>TAAAGGTCGTTCAAACGAACCCGTCGATGAAATAGTCCCGTTGGTGACTCATGGATAAGGACTGCCTGTTCAGTTAACTTAATTCCATTCTTCACTTGAAGTTGCCCAAATTGACCTGTACAACCAATATCTTTCAAGTCGACTCGGGTTGCATTGGCGTGCAACCCACCTAACAGCCTCAACAGGAGCTCACGTTTACCTAAGTTTAGTGTTTTATTCTCTTTCCCATTTTTCCCTATTGTTATACTAAAGCTATTCACTGTAGAACGCTTTTGCAAGAGCTCCTCGGCCGCAAATAGCCGTGACTGAAATTTATTCATTTTATAGAGTGGGAAGTAGTATTTGACCTGTTTACAGATTTCATGATAAACCGCCATCAACTCATCATCCTTTGGTTTATATCCCGCCAAAGTCCGCTGAGCAACCAAGGACAGAATTAACTGCTGTTGATTCTGATAATACCCATTGGTTCTTAAAGCAAAGCGGTGCCACTGCCCCTTGATCATATCCTCAACTGGTTGATTTAAACAAACGTGTGGTACAACGACCTCAAACGGCTTAACCTTGTTTCGACTAGTTAATTCCGAAACGAAAATTTTATAGAGTAACTTTTTCTGCTCTGCTACATCCTGATGCTGTAATTGACTGACATAACGAACAGGAACCCGCATAACTTTATAACCTGGGCGTTTCCCAAGTAGCCGAATAATCGCCATGTATCCTGCTTGTTCACTACTATGACCGCCATAAAGTTCAATGGGTTTCTCGGTCTTCTGCGGAATAAGCTTCTTTTTATGTGCTTGGCTGGCGGGATAAATGGTTTGATTAAACAATGCACCATGATTCTCGTACACTTCGTGGGTCACCAAAATATGTTTCAAATTCATAATTTTAGTTAAGTTCATCATCTTCACAGTAGCGTCATGTTTCGGTTGCTCTGGATTCTTCTTCTGGCAATCACCAATCTCCATTTCTTCATCCCAAATAACCTGGTGGGTGACGGGATTTTTAATAAGATTATAGGGCTGCTTTTCCCTGGAAATCATGCCACCAATAAAGTTAAAGCGTCGTTGCAAGTCAAAGTGCGTCTTTTTAAAGTCCCCATAGACGAAAAAGCGTTTCAAGTTCGGGTAGCGTTGTAGCAAATACGTCCCAATTCTCGCTGCTAAGTAGGCATCCTGAGCATGGTGGTAATCGTTTAGTGCCCGTAACTTAGGGAGATTCAGTTCCTGGCGAAATTGGTGCGATAACCCCGCCTTAATTGAAATTAGCTCGGTTTCGGTTGTATCGTAGTACTGACTCAGAACTTCCATAACTAACTTGATAACCTGCCGGGTCTCAACGAGTTGCCGGGCAATAAACCCGGTTGCCCGCCCCCGGTCGTCCAAGTCATCGGGAGTAGTTAAGAGGTTGCGCAACTTGCGGTGTGATATTAACCCCACCCGGTACAGCTCCTGCCAGACCGGTTCTTGCTTATCCCGAAATATGGTCGGCACATGCGCTCCTTTTTCCAAATTAGCTTGATTCGACGTTAGTACTCGGTTATCCAGTGAGTCGTCCTTGACGACCGCCTGGGGAATAATATGGTCAATGTGATAGTTACTCAGGCGTTCAAAGTCCAAAGGCTCACCCGTGTAAATATCACGACCGTTTTGCTGGAAATATAAAACTAGTCGATCAGAAAACGTCTGCCGATCATCTGGCAGAGTTAACAATTGTTCTTTCACGGCCTCATCAACGAGTTCACGCGCACTTTCTCGATAAGCCTCCGCCAACTTAGATTGCCGCGATTGCGTTCGTTGTGGGTTCTTTTGTGCACCTTTAGCCACTTCTACAAATAACCAGCTAGGCGCCTTCCCGTGCATGGCTTTTTGAATATCCGTCACCACTGCCAGCACCTGGCGAATGGCCTTTTTATTTTGTGGCGACGTGTAGAGGTCGTCAATCACCCGTTGCAGGTCTTGCCGTCCCAAATCTTGCTGGTTCACCGCAGCAATTGCCGTCTGAAAATCGGATTGGCGAATAATTTGCATAAAATTACGACTCGTCTGCCACAGTTCGTCCATTACCGTATTCCCCTGGCGATCATGCAAGCCACATAACAATTTAGCTGAGAACCGCCCCCAACCGCGATACCGTGGTCGACTACTTAACCGACGAATTTGGTCAGCTGACAACCATTTAATGTCCCGTAACTTTTCCTTAAAGATAGCTGTATCTTCGAAAATTGTCGACCAGTTGATAATCTTTTCAATATCAGCTTGTCGATCTGCACGCTGGATGTCATCCGGTAACAGTTTGCAAAAGTCATGATACGTGGTTAACTGGCTCAAGAAGCGCTTAGGATTAGCCAATCCTTCCACAGTTGGCAAAGTAGGACATGCCCCAATTACCACCAAAGTCTTCTGTAGTGCCTTGACGGTGACAACCGACTGAGGTTGATCCATGAATAACTTTTTGAACAGATACTGCTTTCGTTGAGGATCCAACCAATCTCCATTAACCCGAACATTGTTCAACTCATTAAGTACTTCATACTTCTGATACAACAAGCTATTTTTTGGAATCACATCTTCTCCCAGCAGGTAAGTATCCGTCGTTTTCATCCGTTGAATAAACGCATTAGCGGAAGCCTGACGATCCACCTGTTGATCGAAATTCCAGGGGGTAATTGCTACTGTTGATTGAGGGTCCTTACGCGTCATCCACGCAAACTTAGCTTCTTTGGTCGCTTCACCGGGTTTGGACTGAACCAAAGGCCCCACATAATAATTCACTCTAAAACAAACCAGTTCATCAAGTTTATAGGGGGCAATCACGCGCCGGCTTTTAACCGGATTAGGCGTTGCCAGCCAAGGGTAATACTTAGACTGATTCGCAATAATCTGGTCCATTTCCTGTTGCTGAACCTGATAAGGAATCGCAATATTGGTCTTGGTTCGCTGTTTCAACAGAAAGGCATTCTGATCCATAGCTTTTTTCATTGCTTGTCCTGTCGCTGTCAACGGTTTCTGTTTCTCAAGAATGGCCTTAACTTCACTGTAAAAGGCCTCTCGATTCAACCCTTGATCAATATAATGGTCATAAGCCTGCTTTAACGCTAACCGCTGCTGTCGATCTGGTAGTTGCCGAATAAACGCCTTGTACGTCTTCAATTGTTTTCGGTGCGTTTCATAGATTTCCACCATTTTGCCTGACAAAGTTTGACCATCCGGTAAAATAGCGGCTAGTTCCAATGCTGTATGTAATTTCGCCAACAGGTTCACCAGTGGAATTTGCTCATCCGTTAAAAGTTCCGCCACATCGTCTCGATGGTCATCCAAGGCATCCAGATTAAATGATAAGGCTTTCTCCGGATCATTAATTCCCATAATTTTAGCAAGATCCGTTTTGAATCCTAAAATAGCATTAGCAATTTGCGTGTAAATTGGCTTTAACTGAGAATCTCCGTAACTTTTCAGCTCTTTAACTAGCCAATTTTTTCGGTCACTTTGCGTTCGACTGGTGTCCGTCAGTTCTTGGCAAGCCTGATTCCAATCCAAGGTAGGCAATTGAACAGAGCCATCCGAGTAAATCCCCGCCAACTGAGCATTAATCGTCGTAAAATAGGCCTCTAAGTCCAGTTTATCTGATTGAAAGTCCTTGGCCGCTCCCCCCAACAGGAAATGGCCCCGATATTTAATAATCTGATGAAGAGCTAGGTAAATCTCTCGTATATCAAACTGTCGTGACTCCGTCATTAACGCCTGACGCAAATGATAGATTGTCGGATACTTGCAATAAAATGCCTGGTCTGTTCGGTCGTTAAAAAGCTGAAACGCTTGCTGATAACGAGCATCTCCAGGAGCTAAGCTAGAAGCCTTCTGCCGAGCAAAAAAATTCTCATCAATAGCAGAAATCGGTTCATCAAAAATTTCCCGTAACAATCTCAACCGCCACCGTCGCCGACTTAGCCGCCGACGGGTTGTCCGAAAAGTCCGCCGCTCGGCCGCCGTTTGTCCTTCACGGAATAAACGCACACCAATCCCAGTTTGGCCCTTAACCCGGATGATATGGCCGTATTTATCAACTACGGTCCAACCAATCGAGCTTGTTCCGATGTCTAACCCAATGCCATACTTCTTATCCATTCTAGAAACCCCTTTCACAATTCTTCAATTATCACCACTAGTGAAATTGTTAACCATATTCTAGCTCTTTTTCTTTTCCCTTATCTAGTATTTTAGATATATAAGTGCAAATTCTCTATTAAATTTCCAATACTAAGAACCTCATTCAGTAAAAGTGGACTCTTTTACGAAATAGGTCACCTAACCACCTAGTAAAACGATAACTAAATTACTAGGCATTATGGTCGAAATTCAAAAGCTATAATTTAGCTTTTCCACTCAACATCTGCTACACTGAAAGCGCAAAAAAATATTTTGAAACATTGAGTTCACCAAAGGCCCTGACTATCCCAGTAGTCAGAGCCTTTTCTACGTCTATACAAGCACTATAAACGGGCGGGGTCAGTTATCGCCTAAGACTACCTGTGTCGCCTACGGCCTAACCAGTCCGTAAATAAAGCAATCAGGATGCCAACAACCAGTGGTGCAAAAATATTTTGAAACATAAGAGTTTACCTCCCCACTGTTGCTAGATGTGGGTTAGGCAATTCTTCAATGATGCTTAAAAAGTTCATCCCGGACAATCAGAGTAGCTCCTCTTTACGCTTTCGATTCAAAAGCGACAAGAAAAGTTTGCACCATTTGATGATCGGACAAAAATGTCTTCCTTACACTAGTCTTCTCTAAACGCCATACAACAAATCCTACTTAAATCATTGAGCCATGCCCACCTTATAGGCCAGTTATTTCCCTTGATTGTCAGCCAACAATAACCAATTGCTATCCACCCGAAAAGCAAGTGAGCTTTTGTTTCACACGCTTTAACGCACTCAACTGAGTCGTCATCCCCTTAGCCCCGAACTGACCAGTTGGTTGCCTCACCCACACATCCCCGTCCAGTGGAGGCTTCCGCCCATGATATTTAGGGTGCTTCACGTTAGAATAGGGTCACTGAATGGAATCCGGGAGGTAACAGCACCATGAAGAAATCCACAATTCTCAAATCATCGCAAAGCGACTTGGAACCCTTAATGCAACAGATTGCGCAGACGCATCAGGCCATCCACCTAACTTCAACCGACGGCACTCACGACGCCGTGTTACTCAACAAGCGCGACTTCGACACCCTGCAAACCATCGTTAAATTAGCCATTGGGCACACCTTTCTAAAAGTCTAAGAGTACCTGGCGTCTCTTGCCCCCGACTACCCCACGTGGTCGGGGGCTTTTTACGGGAAAATCACGTGCGGTCAAAATTCTCGCGTGGGTCACGGCAGTAAGCTAAACTTGAGGTAGTTACTTTTCCACAAGGAGGTTTCCCATGCACCTAAATCTACTGTTTGCCGTTGACGATAAATTCGCTGAACACATGCTGGTCACACTCTTCTCCATTTTCCGGAATAGCCCAACCACCAACACCTACGACGTCTACGTCCTTCAAGACCAGCCTTTGCAACAAGCGGCCCATCTCAAGGCCGTCCTAGCCCGTTGGCACATGACCTACCACCCGGTACTGGTCGACGACGCCGTCTTCAACGATGCGCCCGTCTCCGACCGTTATCCCAAGTCGATCTACTACCGGTTGCTAGCCAGCGAGCTGCTTCCCCAGGACCTAGACAAGATTCTCTACCTGGACGCCGATATCCTGGTCATCAACGACCTGACGCCCCTCTACCAAGTCGACCTGACGGGACAACTCTACGCCGCGGCCATGCACACGGACTTCTTGAACCTGACGGGGACCCTCAACCAGTTCCGACTGGACACCACCACGCCCCACTACTTCAACTCCGGCGTGCTACTGATTAACCTGGCCCGGGCCCGCCAGCAGGTCCACCCTCAGGAAATCTTCGAGGTGATTCGGTCCCACAAGAACGTGCTGATCTTACCCGACCAAGACGTCCTCAACAAGCTCTACGCCAAGGACATCCAGCCGGTCGCTGACGTGCTCTACAACTACGACGTACGCAAGGACTTGGTCTACCAGACCACCAGCCAGGGTAAGTGGTCCTTGGACTGGGTAATCGCCCACACCGTGTGCCTGCACTTCTGCGGGACCAAGAAACCTTGGCAACCCACCACCACGGATAAGTACGCCTTGCTGTACAAACATTACCAGCACCAGTTAACCCGACAATTAGTCGACTGACTACCAACCGAACCATCCGTCAAGCTGACCATTAGGCGGTTAAAGGGTTGATATCGCGTGACATCTACCGTCATTAAATCGTTTAACTTTGTTATCCCCTTGATACTTTGATGAGACATTCTTCGCTTAGACTAAAACGTGTTCCTTAAACCATAACTATTTAGATTTGGAGTGACGCTTTATCAAAGCATCGACGAAGAAAGTTCTACTCAGTACCTTTGGGGCCGCCGCCCTCCTATTGGCCGGCAGTCAGACCGCCCAGGCCAGCACGGTCAACGTTCAAGCTGGCGACACGGTTTGGGGCTTCTCCCAGACCCACCACGTGTCCATCCAAGACATCGTTAAAGCTAACCGGCTCAGCGACGCCAACTTAATCTACATCAACCAAAAACTGGTGATCCCAGACGGGCAAACGACCGCTAAACAATCGCAAAAGAGCGCGACGACCACGGCATCCGCACCAGCCAAATCGACGGCACCAGCGACGACGCCTAAACAGTCGACTGCCTCAGCTGCTTCCAGTGCAACGACTCAACAATCGTCCAGCACGCCGGCTAAGCAACAGTCCTCGGCGACGACCACGGCTAAGCGCCAGTCTTCCACCGCTGCGACGCAGTCCTCTACGGCCGCTTCAACCACGGCCAGCGCGGCAACTCAACACCACACCGCAACGACTAACGCGGGAACCCAATCCCAGGCCAACGCCACGAGTCACACCACTACGGGTACCTCCAATTCCGCAACTAACGGCACCACGCAATCCAGTACGTCATCCACTACCACTACGCCCAGCGTAAGCACTGGCGGCGGGGTCGCGACGGCGTTGAAGATTGCCAACAGCAACGTTCCCTACGTTTACGGCGGGAGCTCCATGGCCGGCTTCGACTGCTCCGGATTGGTCCAATACGCCCTAGGCTTGAGCGCCCGGACGACTTACCAACAGACTAAGTTGGGTACGCACCACTACGACGTCGCCAACGCCCCAGCCGGTGCCATCCTCTTCTGGGGTTCCGAAAGCGCACCGTACCATGACGGCATCTCGCTAGGCAACGGCCAATACGTTGCCGCTCAGAACCCGACCGACGGCATTGGCGTCTTCAGTCAATCTGCTTGGCAACCTAGCTACTACATCATTCCTTAAGCCCCTACTTCACGGCTAAACCACAAAGGGACCGGGTCTTACCTAAATTCTAGGTAAGATCCGGTCCCTTTAATGTTAACCTGCGCCCAACATCGGTTGCTAGCACAGCTTCTCATCTTACGATGCCGGTCGCGTCTCGACCCACCGGTGCATCAGATAGACGTTGAGCCAGCTGGCGACCACTACGGCCAAGCCGAGGTAGATGAAGTCAAACACAAAGTTAAACGTTTCCGTACTGTTAATCATCTGGAAGAATTTCAGTTCAATCGTGCTGACCCAACTCAAGAAGACCACCACGATCCAGGTCAGGGCCACCGCTAAGAGTGCCTTGATCACCTTCTGCGACCGACCCGGGATAAAGGCACTGATGGCGTTGGTCGCGAAGTGAATCAACGTGAGAAAGGCCCAGATCCACAACAGAATCAGCGCCCCGTAGGCCACGATACTGGCCCCGTAGACCTGCAACTGGGCCCAATCTTGCGCAGTCAGGGTAACGTGCATGACTTGGCGGAACCACTGGCGGACGATGCGCCCGTTCATGGCCGACCCCAAGACCAACAGGATGGCTTGAATCAGCCCCCAATACACCATGATAGCAAACGACGATGCCAAGTTGCTGAAGTATAATTTAGCATCCCCCGCCGGCAACAACCGGTAGCTATCCGCCACTAACAGACGCTCGCTACGCCAAGTCAGGCACCCGAACGTCAACAGACCGAACGCCACGCCCCACAGGATAACGGGCCCCACCATCTCTAATTCGGCGAATCCGACTTCCCACAGCTGGTAGAGCATGGTCAAGACCAACGCCAATAAGTTGAAGAACAACAAGTGGTTCGCGTTGCGGAATTTAGGTTGCCAAGTCACATAGAATAACCGTCTAAAGCTCGTCATCCGGAATACTCCCTTCGTAGACACTTTCGTAAAAGGCTTCAATGCCCAGATTAAACTCCTGCCGAATCTGGTCACTGCGTTTATGGGTGCAAATCGTCCGGTCCTTGAGAATGACCACCTCATCCAGTAACGCCGCGATTTCCGTCACGTAATGGTCACTGATGATCAGCACCGCTTCCGGCTGTTTCCACTGGATAATACTGCTGATAATGCGTCTACGGCTCATACTGTCAATGCCACTGAACGGTTCATCGAGTAAGTACACGGCGGCCTGCCGCGCCAAGGTCAACGCAATGATGAATTTCTCACGAGTCCCCTTAGATAAGGTCGCCAGCCGCTGGTCATCGTCGATTTGTAAAAACGTGACCAAGTCTAAGTACTTCTTGGCCGAGAAGTCCGGGTAGGTGCGGACGTAAAAGTCCCGAATCTCCCGTAACTTCTGGGTCGAGCGGAATCCCTGGAGGCCCTCACTGAAACTGACCAACGCCCGCCGCTGGACGTCGCGGGTCTGCTGGTTGACCGCAATGGTTCCCCGCGCCCCCTTGGCTACGCTGGCGATCAAGCGCATCAGCGTGGTCTTACCGGCCCCGTTCTCCCCTAACAGGCCCACCGTTTTGCCCGGTGCGATTTGTAGATTCACGTGGTCCAGAATCGTCCGCTGATTCTTTCGGTAGCGAACATCCGTTAGCTCTAACGCGTATTGACTCACGCCTGATTCCCCCTAGTCTGTAAGTAATGCTGAACTGCCGCCACGATTTCCGCGTCGTCCATCCGTAACGCGTGTAGCTGGGTGTAAAGTTCCTGAATATAGTCTGTGATGAGTCGGTGCTTAAGCGCCGTGATGCGGGCCGTATCCTGCGTGACAAAGTTGCCGCGTCCCCGGCGGGATTCCAGGATCTCTTGTCGAATCATCTCCGTCAACGCCCGCTGAACCGTATTCACGTTCACGGTCAAGTCGACCGCCAACTGGCGAACGGCGGGCAACTTCGCGCCCGGTTGCAGCGTTCCTGCTACGATTTGGTGGTACAGATAGTTCTCAATCTGGTAATAGATTGGGACCTTATCGTCAAACTGCATCTCGTTCACCTCGTAAGTGTATTATCTATCTATAACACTGTTACATTATAGCATATTCCGAAAAACCCACAAGTCCCTTTACATTCGCCACAGTCAGGGTCTATGCTGATCTGCAAAAACTTGAAAGGCGGTCTTTTACCCATGACAACTCCCCATGATTTTGCGCAACAGCTCCGACAACGACAGGCAGCCAAGCGACCCGGTCCCACGCCACAGGATTGCGCCAGTGAGCAGGTCACGACCCTTACGATTCCCACTAGTGTCGGCGCCGTGCCGGTCTACCGGCACCAACCCCACTTTGTCCCCGCACAACGGGTCATCATCAATCTTCACGGCAGTGGCTTTATCTTCCCACACAACGCCTACGATGACCTCTTTGCCAAGCAACTCTGTCTCAGTACTCAGGCGCTAGTTCTGGACATCGACTATCCGTTAGCCCCAGAACATCCTTTCCCCCAGCCCCTACAGGCCACGTACCAGGTCATCCAAGCCCTGCAGACTCAGTACCGTTCCCTGGGCGCACCCACGATCATCGGACACAGTGCTGGCGGGAACCTGGCTATTGGGACGCAACTCCTGGCTCAGCGGCATAACCAGCCTAAAGCGGACCGGGTGATCCTCGACTACCCCGCCTTAGACCTAGATACCAAGCCGGCCGACAAACCATTTCCTGCTGGTGCCCGGGCCATCATCTCCCCTGAGCTCGCAGAAACCTTCAACGCCTACTACCGGCCCAACGGTGAGACTGGTAATCCCCTGATTTCCCCCGTCACAGCCACCAGCACGGACCTCCACGGCTTCCCACCGACCTTTATCCTAACGGCCGACCACGATTCCCTAATGCCCGAAGCCGAAGCATTCGGCCAATCTCTAATTGCCGCCGGATGTACGGTCACCCTCCACCGCTACCAAAACGTCCACCACGGCTTTACGCTAAACGGCGAGGGGCAAGCCGACCAAGCCCTTCGCGATATCTTGGCCTACATCCAAGCCTAACCCGTTCATTTTTTGAGACTTACAGCACTTAAAAACTAACGTGCGTCGAAAGTCCAGCCCGGAGACTATGGTCAATCTTCAGCACCAAATGGGCCACTGTTAGCTAAAAAAGCTCTGTAAAACCAAAGTAGTTGTACTAGTCCCTGTCAAGTTGACAGATGAAATAATATAATTCTCGGACGTAAC</t>
  </si>
  <si>
    <t>MDKKYGIGLDIGTSSIGWTVVDKYGHIIRVKGQTGIGVRLFREGQTAAERRTFRTTRRRLSRRRWRLRLLREIFDEPISAIDENFFARQKASSLAPGDARYQQAFQLFNDRTDQAFYCKYPTIYHLRQALMTESRQFDIREIYLALHQIIKYRGHFLLGGAAKDFQSDKLDLEAYFTTINAQLAGIYSDGSVQLPTLDWNQACQELTDTSRTQSDRKNWLVKELKSYGDSQLKPIYTQIANAILGFKTDLAKIMGINDPEKALSFNLDALDDHRDDVAELLTDEQIPLVNLLAKLHTALELAAILPDGQTLSGKMVEIYETHRKQLKTYKAFIRQLPDRQQRLALKQAYDHYIDQGLNREAFYSEVKAILEKQKPLTATGQAMKKAMDQNAFLLKQRTKTNIAIPYQVQQQEMDQIIANQSKYYPWLATPNPVKSRRVIAPYKLDELVCFRVNYYVGPLVQSKPGEATKEAKFAWMTRKDPQSTVAITPWNFDQQVDRQASANAFIQRMKTTDTYLLGEDVIPKNSLLYQKYEVLNELNNVRVNGDWLDPQRKQYLFKKLFMDQPQSVVTVKALQKTLVVIGACPTLPTVEGLANPKRFLSQLTTYHDFCKLLPDDIQRADRQADIEKIINWSTIFEDTAIFKEKLRDIKWLSADQIRRLSSRPRYRGWGRFSAKLLCGLHDRQGNTVMDELWQTSRNFMQIIRQSDFQTAIAAVNQQDLGRQDLQRVIDDLYTSPQNKKAIRQVLAVVTDIQKAMHGKAPSWLFVEVAKGAQKNPQRTQSRQSKLAEAYRESARELVDEAVKEQLLTLPDDRQTFSDRLVLYFQQNGRDIYTGEPLDFERLSNYHIDHIIPQAVVKDDSLDNRVLTSNQANLEKGAHVPTIFRDKQEPVWQELYRVGLISHRKLRNLLTTPDDLDDRGRATGFIARQLVETRQVIKLVMEVLSQYYDTTETELISIKAGLSHQFRQELNLPKLRALNDYHHAQDAYLAARIGTYLLQRYPNLKRFFVYGDFKKTHFDLQRRFNFIGGMISREKQPYNLIKNPVTHQVIWDEEMEIGDCQKKNPEQPKHDATVKMMNLTKIMNLKHILVTHEVYENHGALFNQTIYPASQAHKKKLIPQKTEKPIELYGGHSSEQAGYMAIIRLLGKRPGYKVMRVPVRYVSQLQHQDVAEQKKLLYKIFVSELTSRNKVKPFEVVVPHVCLNQPVEDMIKGQWHRFALRTNGYYQNQQQLILSLVAQRTLAGYKPKDDELMAVYHEICKQVKYYFPLYKMNKFQSRLFAAEELLQKRSTVNSFSITIGKNGKENKTLNLGKRELLLRLLGGLHANATRVDLKDIGCTGQFGQLQVKNGIKLTEQAVLIHESPTGLFHRRVRLNDL</t>
  </si>
  <si>
    <t>243275.SAMN02603967.TDE_0327</t>
  </si>
  <si>
    <t>CRISPR-associated protein| SAG0894 family</t>
  </si>
  <si>
    <t>GCF_000008185.1</t>
  </si>
  <si>
    <t>Treponema denticola ATCC 35405| complete sequence.</t>
  </si>
  <si>
    <t>TTTGAGAGTTGTGTAATTTAAGATGGATCTCAAAC</t>
  </si>
  <si>
    <t>AGATAGAAGAAATCAATGCGGCTCTGGGTTTATCGGATGGAAGCCTTCCGTCCATTAATGTTTCTGAAGTCTTACAAAAAATAAAGAACGGAGAGTTATCGGTTGATTCTGCAGTTTCATTTTTGACGGGAGAGCCCGGAGAAGAAAAAATTTAGAAGAACGGCGACAACAGTTCTGTTTGAACTACAAGGAGATATTTTATGGAAAACGAAAAACTTGAAATTTTAAACATGATTAGAGACAAGGCGATTACACCCGAAGAAGGCTTAAAACTTTTGGAAGCTATCCAAAAAGAAAATGTTAAATTTGTTTTTGAAGAGCCTAAACAAAAAAAAGATAGCGAGACCATAGTAATAAGTACAAAGATTCCCTCTAAAAGTGATCCGGCAGATTTTTTAGAAAAAGCAGCCGATTCGGAAAATACGGTAAATGAAACCTTTGAAAACAAAAAGAAAAAAAATATCGATATAACAATTCAAACTCCCGACGGCAAAACTCAATCATTTAATTTGTAGGAATAAGCGGCTCAAATCTTTCAGCCTCTTGCAAAATTTTAGCATAAGGCGTAAAATGATATTATGATCGATACAAGCTATAAAACGATAGTAGAAAATTTTAAAGCAAAGATGGCAGAACGGATTGTGGGCCAGCAAGAACTTATAGAAGGAATTCTAACTGCGTATATTGCGGGCGGCCATGTGCTCCTTGAAGGTGTGCCCGGCCTTGCAAAAACTCTCATAGTAAAAACATTTGCAGAGCTGTCCAATGTAAGTTTTAAGCGCATTCAATTTACCCCTGACCTTCTTCCTGCCGATTTGATAGGAACCCTGATTTATCAGCAAAGTATCGGTAAGTTTTCCGTAAGGAGGGGGCCCGTTTTTGCAAATATCGTTTTGGCCGATGAAATAAACAGAGCTCCTGCAAAGGTTCAGTCTGCACTTTTGGAGGCCATGGCCGAAGGACAGGTTACAATCGGAGAAAATTCTTTTTCTTTACCTGCGCCTTTTTTTGTACTTGCAACCCAAAACCCTATCGAGCAGGAAGGAACCTATCCCCTGCCTGAAGCCGAACTTGACCGCTTTTTGTTAAAGTTATTTGTTCCCTATCCTTCAATTGAAGAAGAAATAAATATAGTGAATAAATTTTCAAGCCTAAGGCCGAGCCAAAACCTCGGTCAAAGCTCAAACATCAGTCCGGCCGAAGCTGTTTTAACTCCCGAAAATTTAGAAACTCTCCGCAATGCTGTAGAACAAGTCAAGTGTTCCCCCGAAATTACAAGCTATATAGTTTCAATAATTGCAGCAACACGTCCCGCAAAAAATGTAAAGCAGGATGACTATATTCACGGGAACTACCTAAGCTATATTCTTTATGGGGCATCGCCAAGAGCCGGAATAGCTATTCAAAAGTGTGCAAAGATAAAGGCTCTATTTAATGGAAGAGATTATGTAATTCCTGAAGACGTAAAAGCCGTTGCCTATGCAGCTCTTAGGCATAGGCTTAAACTTTCTTATGAAGCTGCCGCCGATAACTTAACCGCTGACGATATTATTGAAAAGCTTTTGGGAATTGTGCCCCAGCCGTAAGTTTAGACACATCTGCAATAAGAGAAATAATTTTACTTGTTTCAACCTTTTCTACTTTGAAGTCGACTTCGCCTATAGTAATCAATTCGCCTTCCTTGGGAAGATATTCTGCCGTTTCCAAAATAAGTCCGCCTATAGTATCATTATAATCCGAATGAAAATCGGTATTTAAAATACTATTAAGCTGAATTATAGGGACAGCCCCTGGAATCAAAATATGCGTACCGTCAACAATCTTCATTCCGCTTAAAGGATTGGTTTTTGTTTTAGAATACTCATCTTGAATGGAACCGAAGATAGCCGTGCTTATATCATCAATTGTGATAAGCCCCGCGGTGGAACCGTATTCATCTATAACAAAGGCCATATTCCTTTTATTTTTACTCATCGTTTTTATAGCCGAAAAAATATTTGCTGTTTTCGGAATAAACAGAGCCCGTCTTATAATTTTATTTATATCCATTTCCGTATTATGGCTTCTATAAAATAAAATATCCTTATAATGCACGCTTCCTATTATTTTATCTTTTTCTCCTTTATAAACTGGAAGGCGGGAAAACATTGTTTTACGAAAAATGCTTACCATATTTTCGAGCGATGAATTTATATCGAGGCTGACAATGTCCTCTTTTTTTGTCATTATGCTTTGCAGCTTTAATTCATGGAGCCTTACAGCTCTTTTAATTAATTCATGCTCGCCCGTTTGAAAAGTCCCGTCTGCCAAACTTATATTTATAAGAGTTTCCAAATAATCTTCGGAAAGTTCGGAGCTTTGATTGTTTTGTTTTTTTGAAACAAGTTTAATAATAAAATTAGACATGAGGGAAAAAACAAAAATAAAGGGTTTTAAAAACAGCCTTACAACCGACAGAGGTACTAAAAATGTTTTTGTAATTTCTACGGCATTATAAGCAGCTACAGCCTTGGGTAAAATTTCAGCAAAGATAATTATAAGAACCGTTGTAATCGCAGTAGCTGCCGGAATATGCTGCTGGCCATACATATCTATCACAAAGGCTGTTATCAAAGCCGAAGAAAGGGTGTTTACAAAATTGGTACCTATAAGAGTTGCACTTACAATCTCGTCTTTCCTTTCAATAAGAAAAGCAAGTCTTCGGCTTTTTTTTGTCCGGCTTTTTTTTATTGCCTTATATTCGGTTCTTGTAATTGCAGTAATTGCCGTTTCGGTTGCAGAAAAGAAAAATGCGCAAAAAAGAAGAGCTATAAATTCTATTATCATTAAAGCTAATTCAAATTTCATTCTTCATCTCCCGCAATATTTACTTGTAGTTCGCTTATTCTGTTTCCCTCGGTTTTCATAACCGTGAAATTATAGTTTTCTATTTTTATGGTGGAACCTATTTGCGGAACCTCTCCGCATTTTTCCATAATAAGGCCGCCTATTGTGTCATAATACTCGGAAGAAAATGAAGTTCCCAAATTCTCATTTAAATCGCTCAGCCTCATGCTGCCTAAAATGGTTTGACTAAGATTTTGAGTTTCTTCATCATTTATATTATCAAGATTTGGATCCTCTGCTGCAGCATCATCCGTATCGTATTCATCGGCTATGTTCCCGAATATTTCTTCATTTAAATCTTCAAGAGTTGCAATACCTAAAGTTCCGCCGTACTCGTCGATAACCACAACCATGTTCTGCTTTTCTTTTCTAAATATTTCCTGCAACTTTGAAAGCTCGGTATTTTCAAAAACAAGAACAGGCTTACGTAAATATTTTTTTATATCGAATTTTTCTTTTGATTCTTGTAAGAAATCTTTTGCAGCCGCTTCCGAAAACAAAAAATCTTTAATATAAAAAATACCGATAATTTCATCTATGTCTTCTTCATAAACCGGAAACCTTGAAAACCTTGAAGAATGAGAAAGTTCTATAATTTCTTCAGGGTTTACATCAGCGGTAAGGCCTATTATATCGGGTCTGGGCGTCATAATATTTTTTACGGTTATATCGCCGTAGCTTAATATTTTTTCGAGGACGGCTTTTTCTTCCGAGCGAAGATCTCCATGCTCTTGACTCACATCAAAGAAATCTTTTAAGTCTGCATCGGTTAAGGCCTCATTCGATTGCAGATTTTTCACACCTAAAAATTTTAAAAAGAATTTTGTAAAACCCGAAAAGAGCCATTCAAGAGGTGCAAGTACTTTAATTAAAAACAAAATAAAGCCTGAAAATTTTAAGGCTATCGGTTCGGAAAAAACCAAAGCAATCGATTTAGGAAGTATCTCTCCGAAAATTAAAATTGCAATAGTTGCAGCCGTGACTGCAATGCTTAATCCCTTAGCCCCCACAAGCTCTACCATTAAAGCCGTTAATAGTACCGATATTAAAATATTTACTAAGCTGTTTCCGATTAAAGAAGTTGTTAAAAACTTTTGTTTATCTTTTAAAATTTTTTCAACTCTTGCAGCCTTTTTATTTTTCTTTTCGCGTAAATATTTTATTTTCAATTTATTTACGGATAAAAAGGCCGTTTCTCCCGATGAAAACATCATCGATAAAAAAAGTAGAACAATTAAAAGTAAAATATAAAACCATTGCGGAGGAGGTTCGTTCATCCTATAAACACCTATTTTATACCGTAAGCCTTGCTTACCGGAATAACAAAAAGAATTCCATGCCCTTCTTTTTCTACATCGGATTTTTTTCTGATTGCTTCAACAACATTTTCAAGTTGATCATCATCGACAATAGTTAAAACGATTTCTTTTTCGGGTTCAATCTCCATGTCAAAGATAAGCTTCGTTTGATTAAGGCCGGATCCTCTTGCATGTATTATTGTTCCGCCTCGCGCTCCTGCTTCTAAAGAAGCATCAACGACTTCACTTGCTTTTCCTCTATTAACAACAGTAAATATTGCAGACTTCATAGTTTTTACCTCCTCCCGTTTAAATACGGGCTTTTCATCATCTAGGGTATTTTTAATATTAATAAAACTTAAAGGCATACGGAATGCTATGCCGAAATTTTTACGAGTAAGATTGAACTTTTTATTTAGCTCATCCATAAGACCGTCTAAAAAATCTCCATGTCCGGCCGTTAAAATCAACTCTTTTCTTGTTTCTTGAATCCCCAAAAAATCAAGCACTTTACTTTTTACCGTACCGAAGGCAATCATTATTGTAGCTCCGGTAAGGCCCTTATCTTTAGCGTATCTTACGATTTTACGTGCACGCCCAAAAGGTACTAAAATAATCAGAAGGGAAAAATCTTTCATTTTTGTTCTCCTGCGCTTTTAATCTTAAATATTAATCCTAAAATTTGTAACGAAATAATAGGAGCCAATGCGACGGCAGCTATAATACCGAATCCGTCTATCAATACATTTGCTGTCGGAGTGGAATTAGCAAGGCCCTGAGCAAGGGATAAAACAAAGGTCGCTGTCATGGGGCCTGAAGCAACACCTCCGGCATCAAAGGCTATACTTACAAAAAGATCCGGAACAATGATTGATAATAAAAGAGAAACTATATATCCGGGTAGAAGCATATGCCATAACTGAAAGGACGGTTCTATAATTCTTAATAACGAAAGCATTACTGCAAAGCTGACGCCTATACATAAAAAGGTCAAAACTATCTTACGCGGAATATGGCCGCTAGTTACGTTTTCTATTTGTACAGTTAAAACATAAACGGCCGGTTCAGCCAAAATAGAAACAATGCCTATCAGAGCTCCGATAAAAAGAATTAAGGACCGCGTGCCTATTTCACCTAAGCGGCTTCCCATAGCTATTCCTACATCCAAGAAGCCGGATTTTGCTCCCCACATAAATAGAAATAAACCTATCAATGTAATTATAAGCCCTTTAATAATGGGAATTAAATCCTTGGCCCTCAACTTTATACTTACAAAATTTGTAATTAAAAATATTAACGTTAAGGGTAAAAGGGACAAAAGGCACTCATAAAGTACCGGCAAAAAATGTTTCGCAAAGGGATAGAAGATTTGTGAGTGTATATCCAAATTGAAGACAAAATCATCGGCGGATATTTCCTTTGTTTTCCCGAATACACTCAAAGCCAAAACAGCGACGATTGCGCCTGCCGAAGCCATACCTACAAGTCCGAATGCGTCTCTTTCGGATGCAGCCGAGTCTTTTTTCATCTCGGAAACACCGGCTGCCAAGGCCAGAATAAAGGGTACGGTTATTGCTCCTGTAGTTGTTCCCGAAGAATCAAAGGATATCGAAATAAATTCGGAAGACGAAAAAAGAGAGAGCAAAAATATTACGCCGTAAGAAAGAGCAAAAATGATTTTTTGAGAAATATTAAATACAGTTCTCAAAATACCGAAAACCACAAAGGCTGCAACACCGATAGAAACAACTACTATGAGCCTTAATGCCGGAATTCCGCTTTTTGTTACTGTATTTACCTGACTTGCCAAAATCTGTAAATCGGGTTCTGCAATTGAAATTAAAAAACCAAGGGCAAAACCTCCTAAAATCAAAATCAGAATATTATTCCTTTTTGTGATTTCTTTTCCCATTTGCAAACCGATTTTTGTAACACTCATTTCGATTCCAAACAGAAAGAAAGCCAGCCCTAATATTATGCATACACTCCCGATTAAAAATCTAATAAAGACACTGTAATCGATATGAATAAATGCAAAATTCAAGATAGTAATCAAAATGACGATGGGTAAAACCGACATTAAGACTTCTTTAAATTTATCAATTAGAATATTCATAACTGAATAATATTATTGACTAAATTTTGATTTTGGTCAATAGGAAGAAATTATTTATGTCTAAGCAATAAAAATACGGTTTTAGATACAATTTTTCGATTTAATTATCCAATTAGTAATTGACAAAGAATATATTTATGCCTAAAATATAGTGTATAAGCTAAGCAGACATTATATCTATGTATCGGTTCATTTAAGCTTTTCTTATAAAGAAATTTATTTTATTTAAATTATAAACTTTAGTTTTAAGGAAGAAATTTTTATGCAAAAACTACTTAAAAAATTTTACCTCCTTACAGTCTTAATTTTGACTGTATGTTTGGCTGCTTCATGTACTATGTTAAGCGGTTTTAAAAAATTATCTGAAACAGGTCATGCCAGTATTAATGGGAAAAAGGTCAATCTTAAAACAATGGGTGATCCCGAAAAAGATTGTCTTGCGTTTGGATATTTAAAAATACCAACAGAACAATTGTACATTCAATCCGATCCCTCAAAAGAACCTATTTATACAACACCTTTTGTATTCCCGGGGGCCTATTCAGATGGAAGTATCTTTTGTTTTCCACCGTTTAAAACCGATCTGGCTTTTCAGTTAGCGTCTTTACGTAATGTAAATTTTAATGTAATAACTACTTTTTCGCCTCAGTTAGGTGCGGAAGGTAAAATAGCATTTGTAACACATAAAAAAGGCTTAATGTTTATCGGTGCTTATGATTTTGTTACGGAAGGAAAGGCAGGAATGATTGTACCTTTGGCACGTAAAGATAGTGCTCAGTACGAATTAAAATGTCTTTTAAAAATAAAAAAGTTGCTACAACATACAGCATGGTTACCGCTTATTGAAGCAAGAATAAAGGAGTTGGAAAATGAAAAAAAATAAATTATTCAAAATCTTGTGTTTATTATTATTTATAGTCACAGGATTTGTATTCGCTGATGAAGAGAAAAAAGCCTTACCTTCAAAAGGAGAGGTTGTTTTGGTTTTTAGTTTAAAAGTTTTACCAACTCCTGATAGTGCTTTTTTTTCAAACTATCGCAATATAAAATTCGGCAATTTTGATTTTGATGATGGAAGTGTTGCTACCGATCAAATATATGTAAATTATCTCGTTCATAAATATTTTTTGTCGGCTAAATGTGATGAAGATCCACAAAAAACCGATTTTGTTATGAAGAAAATTAGCTTACAATCAAATAAGCGAATTATTAACTTGTATAAATTAGTTTATTTCTTTGGTAACGCATATTGTGCACAATTGACCTTACCCATCCAATCAGAGCTAACGATACCTGAAGATGTGAAATTTGTATACCTTGGAGATTTTACCATTAAATGTTCAATGCCGTTTTATGATATTAGTGAAATAAAAAGGATTGATAATTTTGATGCTGCTGCTCTTGCAGTGAAAAAGGCGTACGGAAAAAGTGCTGAGCTTGAACGGATTCCTCTTGTTCCGCTAAAGAAATAAAATAAAAAGGGATTTCAATATTTTTGAAATCCCTTTTTTAGTGCTTATTTATTTTTACGGGCAGATGAGATTGTCTTTAAAATAATATCCCCGTATTTGTCTTTCTTTGCTTTTCCTATTCCAAAGATATTATCCAAATCGGTAGTCGTTGTAGGTTTTTTTAAGCCCAAATCAAAGATGGTCTTATCCGAAAAAATAATATAGGCCGGAACCCTTGCCTCATCGGCAAGCTCCCTGCGCTTTTGTTTTAGTGCATCCACTATTGCCTTACTGCAAGCATCTAAAGTATTTTCAGATGTTTGAGGTTTTGATTTTTCTTTTACTTCTTTTTTAACCGAATTGTCTTTTTCATAATTAAAAGGAAGCATGATACTTGTTCGGGCTTGGAGCTCTTCTTTTGCTTTTTGGGTAAGCGATAATACCGAGTAATCCTCATCTTTTACAAGATAGTCTTCCGCTAATAGAATACGGACAAGATTAAACCATCCTTCCCTATTGAATTCCGTACCTATACCCCAGACGGAAAGATCATTATGCTTGTTTTCAAGTATTCGTTTTTGCTTTGAGCCTAAAAGAACATCGATTATATAGCTTGCTCCAAATCGGCATCCGGTTCTGACAACGCAGGATAAAAATTTCTGCACAGGAACCGTTAAATCGGTTTTTTCTATTTTTTCTCTGGAACAAAAATCGCAGCACGGAGCATCGCCCTGTATTTCCTTTAGTTTTTCTTCGGAAATATTTTCTCCGAAATATTTTAAAATTGCCCGTCGGCGGCAGCTATTGGCTTGAGCATAATTACTTATAGCTGAAAGCATTGATTCGGCTTTTTTTACCTCATCGGGAGATTTATCCTGCATCAAGAATTTGAGCTTAAAAATGTCGGCAGCCGAAAAAAGCAAAAGAGCATGAGCCGGATTTCCATCTCGGCCTGCTCTGCCTATTTCCTGATAGTATTGTTCAATACTCTTGGGTAAATCAAAATGAATAACGAATCTTACGTTGGGCTTATTTATTCCCATCCCGAAGGCCACGGTTGCTACAATTATTTCTATATCGTCATTGATAAAATCGTTTTGAGTTTTTTGCCTAAGCTCGTCGGATAGTCCCGCATGGTAGGGTTTTGCATTATAGCCTAAAACCGATAATTGAACGGCCAAGGTATCTGCCTGTTTGCGGGAAAAACAGTAAATAATTCCGCTTTCGCCCTTATGTTCTTTTAGAAAGTCCGAAGCCTGTTCAAAAGGCTTTTGCTTTTCTTTCACTTCCAAAAAAATGTTTTTGCGGTTAAAACCGGCAACAAACTCCTTTGGCGTCTTGAGCTTTAGTATTTTCTTTATATCTGAGCGCACCTTTTCGGTTGCTGTTGCCGTTATGGCAAGACAGGCCGATTCTTTTAAGAGCTTGCGTATTTCAGCCAACTGCCTGTACTCCGGCCTAAAATCATGACCCCATTCCGAAATGCAGTGAGCTTCATCTATTGTAAGACAATCCACTTTTATTGAAGATAGCAGCTCTTTACATCGGTCACTGGCCAGCGTTTCAGGAGCAACATAGAGAATTTTTACTTCTCCGTTTTTAATACGGCGTATATTATCGGCATATTTTTCCCAATCCAAGGAGCTGTTTAAGGCAACAGCTTCAACACCGATAGTTTCCAAACCGCAAATTTGGTCATGCATAAGAGAGATAAGGGGAGAAACTACTATAGTTACCCCTTCAAAAATGAGGGCCGGAACCTGATAGCATAAAGATTTTCCGCCTCCTGTGGGCATTACCGCAAGGACATCTTTTTTTTGGAGAAGGCTGTCTATAATTTCTTTTTGGAAGGGTCTAAATTCGTCATATCCGAAGACCTGTTTTAAAATGTCTTCAGGGGAGGCGAGCTTTTTTTTACTGTCAGAACCTTTTGATCCGCGCGTCATATATGGATGATATTATACCCTAAAACGGCAAATTAGGCAAGCATTTTGTGAAAAGTTATAGGGAGCAGTCAATAACTCAAATAATTCAATATAAATTGTGGACAGGTAGAAAAAAATAAGTTATAATTTTGAGTAACTAATAAAAAAAAGGCTTAACCATGTTAAGCCTTGATGCTCCACAATGAGCGGTCCCAAAAGGGACGATTTTGATGAATTCTTATTTGAACTCGTTGTGTAATTTAAGATGGATCTTAAATTGTGTATGCTGTTATTATAATACTTTTTAAAGGAATGGTCAAGGTATGAAAAAGGAAATTAAGGATTATTTTCTCGGATTGGATGTAGGAACCGGATCGGTTGGTTGGGCAGTTACTGATACTGACTATAAACTCTTAAAGGCTAATCGTAAAGACCTTTGGGGAATGAGGTGTTTTGAGACGGCGGAAACTGCGGAAGTGAGAAGGCTTCACAGGGGGGCTAGGCGCCGTATTGAGAGAAGAAAAAAAAGAATAAAGCTGCTTCAAGAGCTTTTTTCCCAAGAAATTGCAAAAACAGATGAGGGATTTTTCCAAAGAATGAAGGAAAGCCCTTTCTATGCAGAAGACAAGACTATATTACAGGAAAACACTCTTTTTAATGATAAAGATTTTGCCGATAAGACCTACCATAAAGCCTATCCTACCATAAACCATCTGATAAAGGCTTGGATTGAAAACAAGGTAAAGCCGGATCCAAGGTTATTATACTTAGCCTGTCATAATATTATAAAAAAAAGAGGTCATTTTTTATTCGAGGGCGATTTCGATTCAGAAAATCAGTTTGATACTTCTATACAAGCCCTTTTTGAATATCTGCGTGAAGATATGGAAGTCGATATTGATGCCGATAGCCAAAAAGTAAAAGAGATTTTAAAGGATAGCTCTTTAAAAAATTCCGAAAAACAAAGCCGCCTAAATAAGATTTTAGGACTGAAACCCTCCGACAAACAAAAAAAAGCTATTACTAATTTAATATCAGGCAACAAAATAAACTTTGCCGATCTTTATGATAATCCGGATTTAAAGGATGCGGAGAAAAATAGTATATCTTTTTCGAAAGATGATTTTGATGCTTTGAGTGATGATCTTGCTTCCATTCTAGGAGATTCTTTTGAGCTTTTATTAAAAGCAAAGGCTGTATATAACTGCTCGGTTCTTTCCAAGGTAATAGGCGATGAACAGTATCTTTCTTTTGCAAAGGTAAAAATATATGAAAAGCATAAAACCGATTTGACTAAATTAAAAAATGTTATAAAAAAGCATTTCCCAAAAGATTATAAAAAAGTATTCGGATACAATAAAAACGAAAAAAATAACAACAATTACTCCGGATATGTAGGCGTATGTAAAACCAAGAGTAAAAAACTAATTATAAACAATTCTGTAAATCAAGAAGATTTTTACAAATTTTTAAAAACTATCCTTTCAGCAAAATCCGAGATAAAGGAAGTAAATGATATATTGACCGAAATTGAAACAGGGACTTTTTTACCTAAACAGATATCTAAAAGCAATGCGGAGATTCCTTATCAATTACGCAAGATGGAGCTGGAAAAAATATTATCAAACGCAGAAAAACATTTTTCCTTTTTAAAACAAAAAGATGAAAAAGGTTTATCTCACAGTGAAAAGATTATAATGCTTTTAACATTTAAGATTCCTTATTATATTGGACCTATAAACGATAACCATAAAAAATTTTTTCCCGATAGATGCTGGGTAGTAAAAAAAGAAAAATCGCCTTCCGGTAAAACTACTCCATGGAACTTTTTTGATCATATCGATAAAGAAAAAACAGCTGAAGCATTTATTACAAGCAGAACCAATTTTTGCACATATTTAGTAGGGGAATCCGTTTTACCAAAAAGTTCTCTTTTATATTCCGAGTATACCGTTTTAAATGAAATCAACAATTTACAGATTATCATTGACGGAAAAAATATCTGCGATATTAAACTAAAACAAAAAATATACGAAGATTTATTTAAAAAATATAAAAAGATTACACAAAAACAAATTTCAACTTTTATCAAACACGAAGGTATTTGCAATAAAACTGATGAAGTAATTATTCTAGGTATCGATAAAGAATGTACATCTTCGTTAAAATCATATATAGAACTTAAAAACATATTCGGAAAGCAAGTAGATGAAATTTCTACAAAGAATATGCTTGAAGAAATTATACGATGGGCTACTATCTATGATGAAGGAGAAGGCAAAACAATACTTAAAACAAAAATAAAAGCCGAATATGGAAAATATTGTTCTGATGAACAGATCAAAAAAATTCTAAATCTTAAATTTTCAGGTTGGGGCCGCTTGTCACGCAAATTCCTTGAAACCGTCACATCAGAAATGCCGGGTTTTAGCGAACCGGTAAATATAATAACTGCAATGCGGGAAACTCAAAATAATTTAATGGAGTTGCTTAGCAGTGAATTTACATTTACTGAAAATATTAAAAAGATAAATTCGGGATTTGAAGATGCTGAAAAGCAATTTTCATATGACGGTTTGGTTAAGCCTCTGTTTTTATCACCATCGGTAAAAAAAATGTTGTGGCAGACTCTAAAGCTTGTAAAAGAAATATCGCATATTACCCAAGCCCCTCCTAAAAAAATATTTATAGAAATGGCAAAGGGTGCAGAGCTTGAACCTGCGAGGACTAAGACAAGATTAAAAATTTTACAAGACTTATACAATAACTGTAAAAATGATGCGGATGCTTTTAGTTCCGAGATAAAAGACCTTTCAGGTAAAATAGAAAATGAAGATAATTTAAGGCTTCGAAGCGACAAACTTTATCTTTATTACACGCAGCTTGGAAAGTGCATGTATTGCGGTAAACCGATTGAAATAGGCCATGTATTTGATACAAGCAACTATGATATAGATCATATTTATCCCCAATCCAAGATTAAAGATGACAGTATAAGTAATCGGGTTTTAGTATGCAGCAGCTGCAATAAAAATAAGGAAGATAAATATCCTTTGAAGTCTGAAATTCAATCAAAGCAAAGGGGCTTTTGGAATTTTTTACAACGAAATAACTTTATAAGCCTTGAAAAATTGAATAGGTTAACAAGGGCCACTCCAATCTCGGATGACGAAACGGCAAAATTCATTGCCAGACAGCTTGTAGAAACAAGACAGGCGACAAAAGTAGCTGCAAAAGTATTAGAAAAAATGTTTCCCGAAACTAAGATTGTTTATTCTAAAGCTGAAACCGTATCAATGTTTAGAAATAAATTCGATATTGTAAAATGCAGAGAAATAAACGATTTTCATCATGCTCATGATGCATATTTAAATATTGTTGTCGGAAATGTATATAATACAAAATTTACAAATAATCCTTGGAACTTTATAAAGGAGAAACGGGATAATCCAAAGATTGCCGATACTTACAATTATTATAAAGTTTTTGATTATGATGTAAAAAGAAATAATATTACGGCATGGGAAAAAGGAAAAACAATTATCACTGTGAAGGATATGCTTAAAAGAAATACCCCTATTTATACACGCCAAGCCGCCTGCAAAAAAGGAGAACTCTTTAACCAAACCATTATGAAAAAAGGATTGGGCCAGCATCCTCTAAAAAAAGAAGGTCCTTTTTCTAATATTTCAAAATATGGGGGCTATAATAAAGTCTCTGCTGCATATTATACTCTTATAGAATACGAAGAAAAAGGGAATAAAATACGAAGCTTAGAAACCATCCCTCTATATTTGGTAAAAGACATTCAAAAAGATCAAGATGTATTAAAGAGTTACTTAACAGATCTGCTAGGGAAAAAAGAATTTAAGATTTTGGTTCCTAAAATAAAAATCAACTCCCTCTTAAAAATTAACGGTTTCCCTTGTCATATAACAGGGAAAACCAATGATTCTTTCTTACTGCGTCCGGCTGTTCAGTTTTGCTGTTCAAATAATGAAGTTCTTTATTTTAAAAAAATTATAAGATTCAGTGAAATAAGAAGTCAAAGAGAAAAGATAGGAAAAACAATTTCTCCTTATGAAGACTTATCCTTTAGATCTTATATCAAAGAAAATTTATGGAAAAAGACAAAAAATGATGAAATAGGAGAAAAGGAGTTTTATGACCTTCTTCAAAAGAAGAATTTGGAAATCTATGATATGCTTTTAACAAAACATAAGGATACTATTTATAAAAAAAGACCTAACTCTGCAACTATTGATATCTTAGTCAAAGGAAAAGAAAAGTTTAAATCTTTAATAATCGAAAATCAGTTTGAAGTTATTTTAGAGATTTTAAAACTGTTTTCTGCCACTAGAAATGTATCAGACTTACAACATATAGGCGGAAGCAAATATTCAGGAGTTGCAAAGATAGGAAATAAAATATCTAGTCTTGATAACTGTATTTTAATTTACCAATCAATAACAGGTATTTTTGAAAAAAGGATTGATTTGTTAAAGGTATGAGTTGGAGAACCGTTGTTATTTCAAATAGGGCAAAGCTGGATTTACACTTAAATCATCTAGTAGTTCGGGGTGAAAAAACTCAAAAAGTTTTTATCGAAGAAATTTCAGTTTTAATCATTGAAACGACAGCGGTATCTATAACCGCAGCCTTATTAAATGAGCTTATAAAACAAAAGGTTAAGGTAATTTTTTGTGACGAAAAACGAAATCCGGCTTCTGAATTGATAGGATATTACGGCAGCCACGATACCAGCGAAAAAATCAGGCTTCAAATAAAATGGGATAAGAATATCAAACAGCTTGTATGGACTGAGGTCGTAACAGAAAAAATAAGACAGCAAAAATACCTCTTAGAAAAACTGAATCTTCCGCAAGCAAGTTTACTGGCTGAGTATATTACGGATATAGATATTAACGATAAAACAAATAAGGAAGCCCATGCTGCAAAAGCATATTTTGCAGCGTTATTTGGAGCAGGTTTTTCCAGAAGTTTGGATATTCCTATAAATGCCGCTCTAAATTACGGATATAGCATCTTACTTTCTGCATTTAATCGTGAAATAATAGCAAACGGTTATATTACACAACTGGGAATTTTTCATGATAATATGTTTAATCCCTTTAATCTCGGATCAGACCTTATGGAGCCTTTTAGGCCTCTCGTTGATGCAGAAGTTTTTAAACTTAATCCTCAAAAATTTGAACATGAAGAAAAACTAAAAATAGTTAGTGTTATAAATAAAAAGGTGCTCATAAACAATAAAGAGCATTATCTAAATAAAGCTATCGAAATTTTTGTACACAGTATTTTTGATGCTCTAAATGAAAAGGATATTTCACAAATTAACTTTTACCGAAATGAGTTATAGATTTATGAGAGTCATCGTTTTTTTTGATTTACCCGTAATAACACCCGAAAATAGGCATAATTATTCGGTTTTTAGGAAGTATCTAATTAAATCCGGCTTTATTATGCAGCAAAAGTCGGTTTATTCAAAATTGGTTTTAAATCTTACAAATAGAGACTCTATTGTAAAAAGTATAGAGAAGAATAAACCTCCAGAAGGCTTGGTTGAAGTATTAACCGTCACCGAAAAGCAATATGCAAAAATGGAAATTATTATTGGAGAATCTAAAACAGAATATTTAAATACCGATGAAAGGCTTGTTGTTCTATGAAACTGGTACATCCTGACATTAAAAATCAAATAATATTTTCGGAAAATAAAGTTAATGTTTTAACTATAGAAAATAAAACTTTTTTTACCGAATTTGTATCGGAGCTTTTTAGTCAATATTCAGGTAATGAGGGCAAATTCATATTATCCGAGGATGACAAAGAGCTTTCTATACCAAAAACATGTGAGTTGATACTAAATCCTATAAATCTAGATATAAATAATAAACAAAATTTAAATAAAATTTATTCGATCTTAAAACAAAGTATTTCCGATGAATATAATTACCTAAAAACATGCACCATAAAAAGCGAAATATTAAAACATATAGACGATGTACTTCTTTCTTTGGATATACCTTTAAAACGGAGTGAAGAACTGGACTTGATCAGCATATTTAAAGCTGTTAATATCTCTTTTGAAACAGAATATACAAATTTACTTGAAAAAATTATAGATTATATAAGCGCTTCTGTGGAATTAAATCAAATAAAATGCTTTATTTTTATAAACCTAAAACAGTTCTTACATTTTAAAGATTTATCCGAGTTATACAAATTTGCCTGCTATATAAAAACAAATCTATTTTTAATCGAGGGGTCATACACATCTACAAAAGAAGATTGTGAAAAATCATATATTATTGATAAGGACCTTTGCGAAATATATTGACAATAAATACTTCTCATGGTAGTATTAAAAAGTAATCATCTTAGACTACCGCTATCAATAGTGTGATAGGCTCTCCACCTACGCCATATCTGACGTTTGAGAGTTGTGTAATTTAAGATGGATCTCAAACTATAGGAGGTTTCAAAATGGAAAAATCGAAGTTTGAGAGTTGTGTAATTTAAGATGGATCTCAAACTATCAAGTTGAGCCTTCTTTAAAGCTCCGCGTTTGAGAGTTGTGTAATTTAAGATGGATCTCAAACTATAGGAGTTCCAGACCCAGCACCATCACCGTTTGAGAGTTGTGTAATTTAAGATGGATCTCAAACAAAATCGAATGTATCGCAAGATTCAAACCAGTTTGAGAGTTGTGTAATTTAAGATGGATCTCAAACTACAAAATCGAAGCAGAAGAAAGGAACTTCGTTTGAGAGTTGTGTAATTTAAGATGGATCTCAAACGGTTCCAATCTTTTTGGAATGATTAACAATGTTTGAGAGTTGTGTAATTTAAGATGGATCTCAAACGATTCTGTATTTCAACGCGATGTTGCTAATGTTTGAGAGTTGTGTAATTTAAGATGGATCTCAAACCTAACAAAAGGTGGAATTTTACCGAACAATGTTTGAGAGTTGTGTAATTTAAGATGGATCTCAAACAATTAGTTGTCATTGAAGGTGAAGCCGGAGTTTGAGAGTTGTGTAATTTAAGATGGATCTCAAACGCGGAAAAACTATATCGTAATCTTCATAGAGTTTGAGAGTTGTGTAATTTAAGATGGATCTCAAACGCTGGAACGCCTATAGCGACGCAAGCTCCTGTTTGAGAGTTGTGTAATTTAAGATGGATCTCAAACCGCTGGAACGCCTATAGCGACGCAAGCTCCGTTTGAGAGTTGTGTAATTTAAGATGGATCTCAAACGGTTCCAATCTTTTTGGAATGATTAACAATGTTTGAGAGTTGTGTAATTTAAGATGGATCTCAAACCATCTAGAATCCTATAAGGCACGAAGTAATGTTTGAGAGTTGTGTAATTTAAGATGGATCTCAAACCCTTTTTTGTAACTCCTATTTGCAGCTATGGTTTGAGAGTTGTGTAATTTAAGATGGATCTCAAACATTACTTTTCGAAAAAAAGCCGTATTATAGGTTTGAGAGTTGTGTAATTTAAGATGGATCTCAAACTCTTTGTATTATAAAGTTAGCAGAGGAAAAGTTTGAGAGTTGTGTAATTTAAGATGGATCTCAAACGAATCTACCACCCTCAATACTCCGCCTATTGTTTGAGAGTTGTGTAATTTAAGATGGATCTCAAACGTCAACATCACCGCGATCACTACAAACAGCGTTTGAGAGTTGTGTAATTTAAGATGGATCTCAAACGAATGAAAAGGACAAGGAAAAAGCTGCCCTGTTTGAGAGTTGTGTAATTTAAGATGGATCTCAAACTGATTATTTGGAAGGCATGAGTAAATGCTGGTTTGAGAGTTGTGTAATTTAAGATGGATCTCAAACGCAGTAACTCACAAGCCACTTTGAGAGTTGGTTTGAGAGTTGTGTAATTTAAGATGGATCTCAAACTTCGACGCTTGTCGAAAAGGCAATCAAGGCGTTTGAGAGTTGTGTAATTTAAGATGGATCTCAAACCGAGAAGTTATTATTCTGAACTTCACATCGGTTTGAGAGTTGTGTAATTTAAGATGGATCTCAAACCTTTGGTATCAATTAGGATTTCCTAAAGTCGTTTGAGAGTTGTGTAATTTAAGATGGATCTCAAACTACAATGATTGCTTGTTGTTCTGATGGAACGTTTGAGAGTTGTGTAATTTAAGATGGATCTCAAACTAGCCTCACCATTATAAAGCAATTCGCATGGTTTGAGAGTTGTGTAATTTAAGATGGATCTCAAACTGTTACGTCAAAAAATCCAATAAGTTGAAGGTTTGAGAGTTGTGTAATTTAAGATGGATCTCAAACCCTGATAAGGAAGATTGGCGAAAGAAGGTAGTTTGAGAGTTGTGTAATTTAAGATGGATCTCAAACTGCTACATCAAATAACCCTACAAGTTGAAGGTTTGAGAGTTGTGTAATTTAAGATGGATCTCAAACCCAAAAGTTCACAGTCATCCGAGTAGACGTGTTTGAGAGTTGTGTAATTTAAGATGGATCTCAAACCTATCTACTTTTGGGAACCCTAATTGGTACGTTTGAGAGTTGTGTAATTTAAGATGGATCTCAAACTTTCTTCTGTTTGTCCATGTCCAAACCTCCGTTTGAGAGTTGTGTAATTTAAGATGGATCTCAAACAACAATGTGTGATTTTTCGGACTTAGTCCCGTTTGAGAGTTGTGTAATTTAAGATGGATCTCAAACAAGGGAATAACCTTACCATTCTGTCTTATGGTTTGAGAGTTGTGTAATTTAAGATGGATCTCAAACTTCCCAAAAGTTGATGCTGATACGATTGGTGTTTGAGAGTTGTGTAATTTAAGATGGATCTCAAACAACAATCAGCCGTGAGGGAATACGCCGCGTGTTTGAGAGTTGTGTAATTTAAGATGGATCTCAAACAGGTTAATGATGAAAAAAATAATAACTACTGTTTGAGAGTTGTGTAATTTAAGATGGATCTCAAACGGGCATATTATGCAGATATGCAACGAAACGGTTTGAGAGTTGTGTAATTTAAGATGGATCTCAAACCTTGGAAAAGAATTTATAAAATGCGAAGTTGTTTGAGAGTTGTGTAATTTAAGATGGATCTCAAACGAACATATGCTCGCTCTTTCTCGAGTACTCGTTTGAGAGTTGTGTAATTTAAGATGGATCTCAAACAAACTTTGAGGTACTAAATAAAACAAGTCAGTTTGAGAGTTGTGTAATTTAAGATGGGTCTCAAACACCTTTCAATAGTAGCATCGGGCAAACCAGGTTTGAGAGTTGTGTAATTTAAGATGGGTCTCAAACGTCTCTAGTTACTTTACGTATAAACTCTATGTTTGAGAGTTATGTAATTTAAGATGGGTCTCAAACGGGCATATTATGCAGATATGCAACGAAACGGTTTGAGAGTTGTGTAATTTAAGATGGATCTCAAACCTTGGAAAAGAATTTATAAAATGCGAAGTTGTTTGAGAGTTGTGTAATTTAAGATGGATCTCAAACATGCGATATATCTATGACTTTACCTATTCTGTTTGAGAGTTGTGTAATTTAAGATGGATCTCAAACAAACTTTGAGGTACTAAATAAAACAAGTCAGTTTGAGAGTTGTGTAATTTAAGATGGATCTCAAACATATCTTTTGTCGTTAAAGTTAGTAAAAAAGTTTGAGAGTTGTGTAATTTAAGATGGATCTCAAACTTTGAAATTCCCCAAATGTCAATTGTTTTCGTTTGAGAGTTGTGTAATTTAAGATGGATCTCAAACGAAAATGCAGGCGGTTCCACTGGAGAGGTTGTTTGAGAGTTGTGTAATTTAAGATGGATCTCAAACTAATTCAAAAAAAGGTCTTGGTTTGAAAGGGTTTGAGAGTTGTGTAATTTAAGATGGATCTCAAACAGCCCGCCCTGCGGAATTGCACGGCCCGTTGTTTGAGAGTTGTGTAATTTAAGATGGATCTCAAACATTGAGCGTCAAGCACCCGGTAAGCCCACCGTTTGAGAGTTGTGTAATTTAAGATGGATCTCAAACTTGGTTATTCGACTTTTGATTTGAGCTATCGTTTGAGAGTTGTGTAATTTAAGATGGATCTCAAACCTCGCTCGAGCACAACAGGTGGCTGTCCACGTTTGAGAGTTGTGTAATTTAAGATGGATCTCAAACTTTCCAGCTAGAGCATCAAAGTTTATAGGGGTTTGAGAGTTGTGTAATTTAAGATGACAACCAAGCACAATGCTTAATGGAACCTCGAAAAATTTCAGCTTTTTGAGGTTCCCATTGATTTTCATCATGTATAAAATATAGAATATTCATTTATAATAGGCTTTCCTTTTTTTTGATTTTTCTTTATAATATAGATATGGCTAAATTTAAACGGAAAACAAAAGAAGAACGGACGTATGAGATAATAGAAGCTGCAAAAAAGGTGTTTTTGAAAAAGGGCTTTCATAATACTACGATGGAAGATATTGTTGCCGCTACAAGCCTTTCAAAAGGAGGGGTTTATCAGTACTTTAAAAGTACGAAGGCTATAATGTTTGCCATAATGCAGGAAGGAAACTATTTTCGATACAGACGCAATGAAGAAATCTTTAGTTCTGCAAAAAAAATTGATGACCCTTACGAAATTGTAACCCAAGCCTTAGAAGCAAAACTATTTGATAATGTTCCCGAAAAACGGCTTTATCTAATGTTTCTTGCCGAAATTCTATATGACAAAGAATATGAGACTCTTTTTTGGAAACTTGAAAATCAAGCTCATAAGTTTATAAACGAAAATCTGGAACATTTGTTTAAAGAAGGGACTTTTGAAGGTAAAAAAATAAAGTATAAAACAAACAAAACAGGACGGCTCTACTCCCGTCTTTTTAACGGAATCCTTATAATCTATGAACTCTTTGAAGACAAAACTGTTTTTGATGAGGGAAAAAGAGAGCTCCACGACTTTCTCTATTCTTGTGTAAAAAAAAGCTTTACAATCGAATAAAAAAATTAGTTAGCCGCTATTGACTTTATTTTCTCTTTTTATATAATATAACTGACGACTTCGTCAGTTATGGAGGTTCTTATGACGGATAAAAGAGAACATTTGATTTCAGGTAATATGTTCAAGTTGATGCTTGAGCTCAGCATTCCGGGCATTATCGGAATGTTTGTAATCAGCTTATACAGCTTTGTGGATGCAATATTCGTAGGAAGATATGTAAGCAGCGTAGCTTTAGGAGCAGTCAGTTTAGCCTATACATTTACACTGATAAATAACGGCATTGCCGTTTTAGTAGGTATAGGATCCGCTTCGGTTCTTTCGCGGGCGGTAGGAAGAAGCGACCAAGAAACCGTTGATTCCATTATGGGAAACGTCCTTTTGTTGACGCTTCTTTTTTCATTGGGAACTATGACAATCGGATTAATTTTTGCGCCTCAACTTTTGATTCTTATAGGAGCCGAAGGAGAAATGCTCCGATTGGGAGTAAGCTATCTGCGGATTGTATATATCGGTTCAGTCTTTGTAAACTTCGGTCAAGCAGCCAACATGGTTATGAGAGGAGAAGGCCGAATGGGGCTTGCCATGCTTTTGATGGGTATAAGTGCCGTACTAAATATTATTTTGGATGCGGTCTTTGTAATTGTTTTAAAAAAGGGACTTGAAGGCACCGCTATAGCAACCGTAATATCTCAAGTGGTTCTTGCAATTTGTAATTTTTGTTACTTCGCATTCTTCAGTAAAAACGTTAAATTCAAACACTTTAAGCTTCAAAAAAGTATCGTAAAAGAAACCCTTTCAATCGGCTTTTCTGCAATGTTGATGCAAGTTTTTGCTCTTTTACAGCAGGCAGTTATGTATTCTACATTAAAAAGATACGGCGGAGAAGATCAGGTAATTTTGATGGGTGCTTTTTTTAGATATATGATGTTATCCTTTATTCCTCTTTGGGGAATAAGTCAGGGCTATCAGCCCTTTGCAGGAACCAATTTCGGAGCACAAAAATTTGAAAGGGTAAAAAAAGGAACATTTCTTTTTTACGGTTTCGGATTATTTTTATCACTGATATTTTGGCTGGTATTTTTAATTATACCTGAACAGGTTTTGGGTCTCTTTTTGAAAAATAAGGAGCTTATATCTTTAGGAAGAACGAATGCAATGCTTGCTATGTCTTTATTTCCTTTGTCGGCAATTATGATTATCAATTTAACCCTCTTTCAAGCTTTGGGTAAAGCGAAATATGCAGGCATACTGGTAATTGCCCGCCAATTTTTACTTTATATTCCGGCCGTATTAATTCTCCCCGTATTTTTTGGAACACGGGGAGTTTGGATTTCAACCCCGATAATAGATACACTGGTTACGGTTTTATCTGCATTTATAGTGATTAAACTTTTTAAAAAAGATTTAAGCCCTAAAGATAAACCATTGAGTGCATAAGTTGTTTCCATCTCACAAGGCTGCCTTTATTCGTGCGGAGGGTTTAATACCCCGACGCTTGCGTCGTAACGAAGGGTATTAAAGCCGACTGCAACCACCTTATGAGAACATACAGTGCGAAACATTGAGCTCTGTACCCCGATGCTTGCGTCGGGGTTGTTGATTTCGGCTGTCTTGTGAGATTTATATTTTGCAAGCGGGAGAAGCTTTTACCGTTATTAAATTATATTTTTAATATCAATCTAGCGCGCATTAAATTCAAAAGAACCGGATGCTTTGCTGCATTTTATTTTGAGTTTAATTTTTTTATCAGTGTAAGCAGACATATCAATTTCAGTATTTAATATATTTCCGTCTTTATTATTATCAAAAGATGTGATTAACTTATCACCAAAACTTATTTCTACCGAAATATTACCTGAATCTATATTCCATAAACATTTTAAATCTTTACCTTCCTTTATTGTAAAGGTAGTGATATTCTCGGAAGTTTTATATTTAAATTTAGCCTTCCATAGATTATTAAAATTAGTTTGGGTCTGCATAATGGCTATATTTGTATTAGGAAAGAAATTTTTGATTTCATCGTTTATGGCCGATTTAAAAATATAAATAGATAAGATAATCGAAAAGATCAAATTCAAAAGAGTTAAAACGGCGGCAGCAATAAGAGGCCATAGATTTGCTTTATTTCTTTTATTTACAGCATCCGAAAGATGAGGCATCTGTTTACCGCAGCTGCCGCAAAACGGTATTCCGGCAGCTTGAATAAATCCGCATGAGGTGCATTTTATCCTCTTGCTTTTTCGTGCCGCTACAAGATAAAGAACAAGCCCAAGCACAGCCGATAGAAAAAATACAATTAAAACCCAAATCAGTGGTTCGTCATCTCTTTCTTGCGAATCCTTGTAAATCCAATATGCAATAAGGATACGGGCAACAAGCGCAAAAGTAGATACTGTAATAATAACAGTAATAAGTGAAACAAAAAACATTTTTTCCTCCATAAAAAAACCTCATACTAATATCGCCGCAAAAGAGTAAAAGGTTCAAACCTTATTTTAATTTATAAGTCATCTACCATCGCCGATGATTTTGCATAGGCGGTGGACTTGGCTTCAAAGAAGTCGGTCTTAATCAGGTTCGCATTGCTGTACTGGCTGGCCCAGCTCATAGATTGAGGTTCTTCCCTGTGCCCGTCATAAATGGGTGCAAAGCCGAGGTTTTCGCATCTGAGGTTCCCTAAATATTGAATATAGTCCGTAATCATCTGGCTGTTAAGCCCGGGAATATCGTTTCCTATAACATAATCGCCCCAAGCTATTTCCTGTTCACAGCCTTCCTTTATCATGGCTCTAAAAAGTTCGACATTTTGCGGAGTAAATAGCTGCGGCTCTTCTTTTTGAAGTTCCTGTATCATCGAGCGGAAAAGCCATAGATGCGTATTTTCATCTCGATTGATATAACGGATTTCCTGAACAGAACCGGGCATCTTATTGTTTCTCCCCAAATTATAAAAGAACATAAAACCTGAATAAAAATAGATGCCTTCCAAGATATAGTTTGCAACGCAGACCTTTAAAAAGGCAAGAGCACTCTTGTCGCTTTGAAATTCGTTGTATAAATCGCCGATAAATTTATTTCTGCGTAAAAGATGTTCATCATCTTTCCATTGGTATAAGATTTCAGTTCTTTCTTCGGGAGAACAAATTGTGTCTAGCATATAACTGTAGCTTTGCGAGTGAACTGCTTCTTGAAAGGCTTGAATGGTAAGGCATAAGTTTACCTCGTTAGCCGTTACATACTGGCCGACATTGGGAAGATTTGCAGTTTGAATACTGTCCAAAAAAATTAAAAAAGAAAGAATTTTATCGTAGGCCGTTTTTTCGGGAATAGATAATTTTCGGTAGTCCTGTACGTCGGTAGTCATATTTATTTCTTCGGGTATCCAAAAATTATTCATAGCCTGACGGTACCAATCGCTTGCCCAAGAATACTTCATATTGTTAAAATCGTTTAGGTTAGTGGTGTTTCCGCCAATCATCTTACGTTTATGAGTTTCTAT</t>
  </si>
  <si>
    <t>MKKEIKDYFLGLDVGTGSVGWAVTDTDYKLLKANRKDLWGMRCFETAETAEVRRLHRGARRRIERRKKRIKLLQELFSQEIAKTDEGFFQRMKESPFYAEDKTILQENTLFNDKDFADKTYHKAYPTINHLIKAWIENKVKPDPRLLYLACHNIIKKRGHFLFEGDFDSENQFDTSIQALFEYLREDMEVDIDADSQKVKEILKDSSLKNSEKQSRLNKILGLKPSDKQKKAITNLISGNKINFADLYDNPDLKDAEKNSISFSKDDFDALSDDLASILGDSFELLLKAKAVYNCSVLSKVIGDEQYLSFAKVKIYEKHKTDLTKLKNVIKKHFPKDYKKVFGYNKNEKNNNNYSGYVGVCKTKSKKLIINNSVNQEDFYKFLKTILSAKSEIKEVNDILTEIETGTFLPKQISKSNAEIPYQLRKMELEKILSNAEKHFSFLKQKDEKGLSHSEKIIMLLTFKIPYYIGPINDNHKKFFPDRCWVVKKEKSPSGKTTPWNFFDHIDKEKTAEAFITSRTNFCTYLVGESVLPKSSLLYSEYTVLNEINNLQIIIDGKNICDIKLKQKIYEDLFKKYKKITQKQISTFIKHEGICNKTDEVIILGIDKECTSSLKSYIELKNIFGKQVDEISTKNMLEEIIRWATIYDEGEGKTILKTKIKAEYGKYCSDEQIKKILNLKFSGWGRLSRKFLETVTSEMPGFSEPVNIITAMRETQNNLMELLSSEFTFTENIKKINSGFEDAEKQFSYDGLVKPLFLSPSVKKMLWQTLKLVKEISHITQAPPKKIFIEMAKGAELEPARTKTRLKILQDLYNNCKNDADAFSSEIKDLSGKIENEDNLRLRSDKLYLYYTQLGKCMYCGKPIEIGHVFDTSNYDIDHIYPQSKIKDDSISNRVLVCSSCNKNKEDKYPLKSEIQSKQRGFWNFLQRNNFISLEKLNRLTRATPISDDETAKFIARQLVETRQATKVAAKVLEKMFPETKIVYSKAETVSMFRNKFDIVKCREINDFHHAHDAYLNIVVGNVYNTKFTNNPWNFIKEKRDNPKIADTYNYYKVFDYDVKRNNITAWEKGKTIITVKDMLKRNTPIYTRQAACKKGELFNQTIMKKGLGQHPLKKEGPFSNISKYGGYNKVSAAYYTLIEYEEKGNKIRSLETIPLYLVKDIQKDQDVLKSYLTDLLGKKEFKILVPKIKINSLLKINGFPCHITGKTNDSFLLRPAVQFCCSNNEVLYFKKIIRFSEIRSQREKIGKTISPYEDLSFRSYIKENLWKKTKNDEIGEKEFYDLLQKKNLEIYDMLLTKHKDTIYKKRPNSATIDILVKGKEKFKSLIIENQFEVILEILKLFSATRNVSDLQHIGGSKYSGVAKIGNKISSLDNCILIYQSITGIFEKRIDLLKV</t>
  </si>
  <si>
    <t>1080071.SAMD00042493.GCA_001431045_01287</t>
  </si>
  <si>
    <t>MTKPYSIGLDIGTNSVGWAVITDDYKVPAKKMKVLGNTDKNYIKKNLLGVLLFDSGNTAEDRRLKRTARRRYTRRRNRLLYLQDIFSEEMSKVDESFFRRLEDSFYVPEDKRDAKHPIFGTLDEEKAYHKQFPTIYHLRKHLADSSEKADLRLVYLALAHIIKYRGHFLIEGEFDTQNNDVQGLFDEFLVVYDNTFENSSLHVQDVQAEEILTDKISKSAKKDRVLKLFPNEKSNGRFAEFLKLIVGNQADFKKHFELEEKAPLQFSKDSYEEDLEGLLTQIGDDYAELFLSAKKLYDSILLSGILTATDVSTKAPLSASMIKRYKEHQTDLAEFKKFIRQNLPDKYNEVFSDTSKNGYAGYIDGKTSQEDFYKYLKKLLAKVAGSADFLDKVEREDFLRKQRTFDNGSIPHQIHLQEMHAIIRKQAKFYPFLAENQDKIEKILTFRIPYYVGPLARGNGDFAWLSRKSNEKITPWNFDDIVDKESSAEAFINRMTNHDLYLPDQKVLPKHSLLYEKFTVYNELTKVKYKTEQGKTSFFDANMKQEIFDGVFKVYQKVTKDKLMNFLEKEFDEFRIVDLTGLDKENKAFNASYGTYHDLRKILGKDFLDNPNNEKILEDIVLTLTLFEDREMIRKRLENYSDLLTKEQVKKLERRHYTGWGRLSAKLIHGIRNKENRKTILDYLIDDGNSNRNFMQLINDDALSFKEEIAKAQVIGDGDNLNQAVSDIAGSPAIKKGILQSIKIVDELVKVMGHNPENIVVEMARENQFTNYGRRNSQQRLKGLTDSIKELGSQILKEHPVDNSQLQNDRLFLYYLQNGRDMYTGEELDLDYLSQYDIDHIIPQSFIKDDSLDNKVLVSSAKNRGKSDNVPSEEVVKKMKSFWNKLLKAKLITQRKFDNLTKAERGGLTDDDKAGFIKRQLVETRQITKHVARILDERFNTKLDENNKKIRQVKIVTLKSNLVSNFRKEFELYKVREINDYHHAHDAYLNAIVGKALLGVYPQLEPEFVYGEYPHFHGHKENKATAKKFFYSNIMNFFKKDDVRTDENGEIIWKKDEHISNIKKVLSYPQVNIVKKVEEQTGGFSKESILQKGNSDKLIPRKTKKFYWDTKKYGGFDSPIVAYSVLVIADIEKGKSKKLKTVKNLVGITIMEKVTFEKNPVAFLERKGYRNIQEENIIKLPKYSLFELENGRRRLLASARELQKGNEIVLPYHLGVLLYHAKNIHKIDELEHLNHVEKHRDEFKELLDIVSNFSKKYTLAEGNLGKVEELYAQNSSKDINELASSFINLLTFTAIGAPAAFKFFDSNIDRKRYTSTAEILKATLIHQSITGLYETRINLSKLGGD</t>
  </si>
  <si>
    <t>1121130.SAMN02584930.GCA_000519105_00299</t>
  </si>
  <si>
    <t>GCF_000519105.1</t>
  </si>
  <si>
    <t>Butyricimonas virosa DSM 23226 K252DRAFT_scaffold00001.1| whole</t>
  </si>
  <si>
    <t>TCTTTTATTGGTTTATATAATAGCTACAATTTCTTCCATTTAATTCTCAAACTATTAGTCACCACGGACACCGAACTGAAAGCCATCGCGGCAGCCGCAATCATCGGGTTGAGTAAAAAACCGTTGATCCCGTACAACACCCCTGCCGCTAAAGGAATACCAATTATATTATAAATAAACGCCCAGAACAAATTTTGTCGAATCGCCCGCACCGTCTGACGCGAAAGCACGATAGCACGGGGAATCACGTTCAGATCGGAAGTAATCAATGTCACCTTTGCCACGTCCACGGCAATATCCGACCCTTTCCCCATGGCAATACTCACGTCGGCCTGAGCCAATGCCTGCGAATCATTGATCCCGTCACCCACCATTGCCACCACTTTCCCTTCGTGCTGTAAAGCCTCCACGAAATTAGCCTTCTCACCCGGCATCACTTCGGCCTTAAAATGACGAATGCCCACCTGATCTGCCACGGCACGAGCCGTCAAGGCATTATCCCCGGTCAGCATATAAACATCAATTCCTTTTTCATGCAGCGTCGCAACCGCCTGACGAGAACTCTCCTTGATCTTATCGGCAACGGCAACCAATGCCAACACCCGGCCCTCTCCGGCAAAAAAGACAACCGTTTTACCGTCTCCTTCCCACCGGACGGCAAGTTTCTCGTTATCATCGTCTAAAACAACATGATTCACTTCCAACAAAGCCCGGTTACCGACAAGATATACCTTATCCCCGACTTTTGCCGTCACCCCTTTACCGGTCTGATTTTCGAAATCCGAAACTAATATTTCATTCACGACCCTCTCCTTAAACTTCTGCACCACGGCATCTGCCAGCGGATGTTCCGAACGCCGTTCGATCTCCAAAAGGATGGATTGGTAACGCTCGTCTTCCGCCCCCGGAGTCCAGTGAATATCCGTCACGACAGGTTTTCCCTCGGTGATCGTTCCCGTCTTATCCAGCACGATCGCATTCACCCGGTACATCAGTTCCAAACTCTCCGCATCCTTGATCAGTATATTATGTTCCGCCCCTTTACCGATCCCGACCATGATCGCTGTCGGCGTCGCCAATCCCAGCGCACACGGGCAGGCAATAACCAGCACCGTGATGGACGTCAGCAAAGCATGAGTAAAAGCAAGGTCTCCGCCTATCAGCATCCACACGATAAACGTGATCACCGCGATCCCCATCACTACCGGAACAAAAATTCCGGCAATACGGTCCACCAGTTTCTGCACGGGAGCTTTACTTCCCTGTGCCTCCTGCACCATTCGGATAATATTGGCCAACACGGTTTCTCCCCCCACCTTATCGGCACGGAAGCGGAAACTTCCCTTCTCGTTTATCGTTCCGGCATACACGGGTTGTCCTTTCACCTTCTCCACGGGTATCGACTCCCCGGTAATCATGCTCTCGTCGACAAAAGAAGATCCTTCCGTCACTTCTCCATCCACCGGAATCTTTTCTCCCGGTTTCACGACCAGCACATCTCCGACCACTACCTCACGGATAAGCACCTCCTCTTCGCTGCCGTCGGCAAGAATTTTAGTCACCGTTTTGGGTTGTAACCCCATCAATTTCTTTATCGCGGTCGAGGTACTGAACTTAGCCTTTGCCTCCAGCAAACGCCCCAACAAAATCAAAGCAATGATCACAGCCGCCGCCTCATAGTACACGTGAGCCTCCAATCCCCGACTCGTCCAGTATTCCGGCCAAATCGTGTTGAACAGACTGAACAAAAACGCCACGCCCGTACTGACAGCCACCAACGTGTCCATATTCGCACGTCCGTGTTTCAACTGCATATAGGCATGAACAAAAAAGTCCCGTCCGAAAAATGCCATCACCGGAATGGTAAAAGCCAGCATAATCCAATTACCATAAGGCATATGCATAAAAAACATACCGATCACGAACACGGGTACCGCCAAAACAATAGCCCCGATCGTCTTTCGTTTTAACACGAGAAACTCTTCCCGCTGTAAACGATCCGCTTGATCCGTATCTTCCGTGTTTTCTACCACCAGCTCGTAACCGGCAGACTCCACGGCCTTTTGAAGTTCCACGGGTGTAATCACCCGCGGATTATAATCCACTAAAACGGTTGAACCGGCAAAATTTACCTTTGCCTCGTAAACTCCCTCTTGAGCACCGAGTGTTGTTTCCACATTCAAAGCGCAAACAGCACAACTCATGCCCAAAACTTGGAAAGTCTCTTTCGTATGAATTTCTTTTCCTGACATTTCACATTGTTTGAATATATGTTTACGGAATATCGTAACATTTAGTTACAACCTTACCATGAACAACACTTAAGTTGCATCAAATCCTATACCAGCAACATATTCTACTTTAACGTTTTCACAAGAAATGATTGTATACTATTGACGAATTACGAGTATTTGACCTCCTTACTTACAAAAATAGCATTAAAATCACCTGTGCCATAATGACCCTCACGAACATCGTCAACGGGTAAACTGTTGCGTAAGCCACCGAAGGTGTGTCACTATCCACCGTGCTATTCACATAATTCAATGCCATCGGGTTCGACATACTCCCACACAACATCCCGGCCACCGAACCGAAATCAATCTTCATCCATTTAATGGACACAGCCGCTACAAGGATCACCGGAATCACCGTAATGGCAAATCCCAATCCAACCCACAATGCCCCTTCCGGACGGAACACGGTTTCGAAGAAATGAGTTCCCGCATCCAATCCCAAACAAGCTAAATACATGGAAAGCCCCAGCGCCCGTAACATCAAGTTGGCACTGATTGTCGTGTAAGTCACCATGTGAATCCGGGGACCGAAAGCCCCCACGAGAATCCCCATCACAATAGGTCCCCCGGCCAAACCTAACTTTACCGGAAAACTAATGCCCGGAATCGTCAAAGGAATCGATCCCAACAACAATCCCAATACCATCCCGATAAAAACGGCCACCAAATTAGGCTCGTCCAAATCCTTCACGGCATTCCCCACCACGTTCTCCACCTTTGCAATAGCCGATTCCTCCCCGACCACCGTCAACCGATCACCCAACTGCAAGGTCAGGTCCGGCGTAGGCAACAACACGATACCTGCCCGATAAATGCGGGTTATATTTATCCCATATTGATTTCTCAATCGCAACGCCCCTAATCGCTTCCCGTTAATCTCCGACCGGGTAATCACGATCCGGTGGGATACCAACTGACTATCAATAGCGTCCCAGTCAATATCTTCCTTATTCCAATCCCTCGTATCCCGCTTCCCAATCAACATGGTCAATGCCTCTACATCTCCTTCTGTCGTAATCATCAGCAAACAGTCCCCCTCTTTCACCATCGTATCGGATGCCGGAATAATCACCTTCTCATCCCTCCACAACCGGGAAACCACGAACTTCTTCGACGATTGCCGGGCGATCTCTTGGATGGTCTTACCGAACACACCGGGATTACTCACAAGAAAACCTATGACTACCGTCTTCTTGTGACTATCTTCATCGCTTTTCTTGAAAAATATACTGGATGCGAAAAGTTTACGCACCAAAATAACGGCAAGAATCACACCCACCACTCCCAACGGGTAAGCCACGGCACACCCCAAAGCCAAATCCGATTGCTGAATAGCGGGATCATTCAACTGTTTCAAAGTTTGCTGAGCCGCTCCCAATGCAGGCGTATTTGTCACTGCACCACTCAGAATTCCCACCATATCCGGCAAAGATACCCCCGTGGTCCAATGAAATCCCAAAGTCATCACGATCCCCAACAAAACCACCAACATGGCTAACATGTTCAATTTCAATCCACCTTTTCCCAAGGAAGAGAAAAAACCAGGTCCCACCTGTACCCCCAAGGCATACACGAAGATAATCAACCCGAAACTCTCCGCGTAATTCAACATCTGCGGATCGATCGACAATCCGAAATGCCCTGCCACGATGCCCACGAAAAACACGAAAGTTACTCCTAGCGACACGCCCCACATACTGATTTTCCCTAAAGCCAACCCCACAGCAGATACCAGCGAAACCACTATTACAGCTTGAATCACTGAATGTTCTGTTAATAAACTAGTCAACCATTCCATAATCTTATCTTTGAACGCCAAAATTAATTAAAAAAACAGGAATACGTATCGAGGGCTATTTTGTTTTTAATTTCACTTTTCCTAACTTTGCGAACAACCAAAGTTGGATTATGGAACGTGTGCAAGATAATAAACAGTGTAGCCTAGTGTTTGAACAATTATTCAAGCAACACTATCGTGCCCTATGTTTCCATGCCATGAGTTTAGTAAATGACTTGGATGCCTCCAAAGACATTGTACATGACGTGTTCCTTAGTTTGTGGTATCACTGGGACTCCATTGATTTCACTCGCCCCATGTTTCCCTATCTGTTTAACCTCACCCGCAACCGGGCGTTGAACTATCTGGAACATAAAAAGATTCAGAACAACCACGTGCGTCAACATCTTGCAGACGATCCGACTTACACGTTATCGGATGATCCCGCCCGAGAAGAATTATTAGAACGCATCCTAGCCCGCATCGAACTCCTCCCCGAACGTTGCTCGCAAGTGATGAAACTCAGTTTTATCGAATGTAAAAAGTATAAAGAAATTGCCGAAGAATTAAATATTTCGGTGAATACAGTGAAAACTCACATCACGACAGGCCTAAAAACCTTACGGGACGAATTTCCCGCTTCTCTCCTGTTGCTCCTGTTCACACATCCGTATCGACATCTCGACTGATCCGGCATCAGTCATTCCTCCCGCTACTAAACACTCTAAACCTTTCTTTTGCCTTATCCAACTCTCCCTCATCCACCTCGATGCCCGGTATAAAGAATGAAGATTCTATCCCGAATTGTTTCTTTTTAGCAGACTTATTCCAATTCCCGACAATTTTCCCATTATACAGAATCACCGGATAGAAAATACCAAAGGTATTAAAAGCTTTCCTGTAATACTCCGGTGCCAACACCATCGAACGATCTTTATAACTGATGAGATACTCGTCATACGAAGGTAACAAATGTACCACTTGCTTCGCCCGTACATTCCTTGCACATGAATTATGGATTAACCAATCCGTCTCCCCCATTCTTTCCGTGATCAGTTCTGAATCAATCAACCCAACCGCCTGCTTCGCTTCTGTTATAGACAACCCTGACCACCAGATAAAATCCTGTAAACTAGCAGGGGAATGACTCCTGAAATATTTTATTGCCAACTTCGCCAAAGCCTCTTCCTTATGCAACTCCTTCATAGGGGGAACCCGTTCATCCAGTAAAGCGTAAGTCCGTTTACTCCCTTTATCTACTCCATTACAAACAACACCATCAACTTCCGCTCTCCCTAAAAAATATTTCACCAAATCATCCCCCACGATAACTCCCGCCCGATTCAATTCCTCACCAATCTCCTGCCGAGTTAAATATCTATTCCCTTCCAAAACTCTTACGATCACATCATGGCCCTTGATATATAATTCCTCCGATATTCCGTGATTCTTCCAATACGAATCATACGCCAGTTTCACCCGCCTGACTGACAACTTCAACATCCACCGAATATCCTCCGCCACCACCAGATGCCAAGTCGGACGCAACACGTGAGTCCTCAATATCTCCCCCTTCTCCAAAGCTGCCTCCACCTTCCGAATGTCCGGTTTCTTCAACCGCAAGCCCACAGCCCACTTCGCCATACTATACTCCTGTCCCTGCAATGCACCCATCCATGCCACAAGCTCCTTGGGATCATCAAAAGCCGGGTTCACCAACTGCTGGCTTCTCAAACGAATATCTGTAATCATATATTTGTATTTTTTAGGACCTCTTCGTTCATTTTTTCCAAATATATAAAGAACGTACTAAAAAATAGCAGGATCAGGGAAAATAATCATCATTTAGCCTGTTCTAGTTTATTGTACTCTTCATCCGTAACCGGTTCGAGCCACTCGTTGGAGGTTTTCTCTCCGGGAACCTCGAAGGCCAAATGAGCGAACCAACTATCAGCGGCTGCCCCATGCCAATGTTTCACGTTGGCCGGAATATGGATGACCGTACCGGGCAAAATCTCCACGGGAGTCTTACCTTCCTCCTGATACCAACCACGTCCGGCAACACCGATAAGCATTTGTCCGCCACCTTTCGTTGCACGATGGATATGCCAATTATTGCGGCAACGCGGTTCAAAAGTAACATTGGAAATCGCAACTTGCTCACGAGAAACCGGTGCGAGATAACTATTACCAATAAAATACTTCGCATATGCCGTATTCGGCTCGCCAATAGGGAAAATCATTTCACGTTGGAAAGCTGCCTTAGCATCATTACCGGTCGTGTCTTCCGCCCACACCCCCTTTGCCAAATTAAATGCCGCCCACGCTTTCGGCCAACCGGCATAAAAACCTATATGGGTGATAATTTCAGCGATTTCCGTACGGGTAATTCCGTTCTTTTTCGCCGACTGAAGATGAAAAACAAGCGAATTATCCGTAATTCCCTGACTAATAAGGGAAGTAATCGTTACTAAACTACGGTCACGCAGACCAAGTTTGTCGGTGCGACTCCAAACTTCACCAAAAAGGACATCATCATTGAGTTCGGCAAATTTAGGAGCAAACTCTCCGAGTTGATTACGCCCAGCCGTCTGTACGATCTTTTCTTGTGCCATAACATTAAACGTTAAAATACTGAATACTGAAAATAAGAGAAATTTATTCATAATTTGTGATCTTTTACTGTTAAACTTCTATTGACAAATTTACGACAACAAGACAAATGGGTTTGTATATAATTTACGGATATCCATACCTAAATCCTCGATTCTGTAATTGGACTCACGAGTGAAACTGGGTAGCTTTGTTGAGTCATCAACAAGAGCACCAACAAACGAAGCGGGAGCCGCACGGTTGTGATTTGCTTTCAAATTAGTACCTTTGTTGGGTCATCAAC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TTAATAATCAAATCATTAGTCTAATAGCTAGAATTAAAAAAATGACACGTTTTAAAAATTAAACCCATTGATAAAATGGGTTTTCTTATTTCTAAAAAAGTTCAAGTTGTTGACCAGGAGTCGAAGATCTCACCTCTTTTTTGGAATAGTAAATTTCAATATCACCAAATTGTTTATCCGTTATACACAATATCCCCACATGCCCTTTTTCAGGTAAAATACTTTTTACTCTTTTAATATGCACTTCTGCATTCTCACGACTAGCGCAATGTCGAATATAAATTGAAAATTGAAACATCGTAAATCCATCTGCAAGTAATCTTTTACGAAAATCCGCAGACATCTTTTTTTCTTTTTTCGTTTCTGTTGGCAAATCAAAAAATACAAGTACCCACATAATACGATATTCACTAAAACGTTCCATCAAACTTTCTCTGGATATAAAATTTTTCGCAATTCTCCCGTAAAGCACTTGTAGAGAGAGGCTGTTGTTTGCCCAACAGCGATCATTAACGGGCTACGTTGACCATCAATCATGACATCGATAACAGGGATTTTCAACAATTGAGCTTTTAACTCTGTAGTTAATTCTTTACAAGCAATTCCTGTATCAACAATTTTCACAACCAACTCATCTACATATGGACGATAAGGCTCCATTATATCATCTGCCAAACAATAGGCATTATATCTATTATGATGATGAATCCCTAACGTCGGCAACAATCCACTTGTTACCAACGCCCTAGCCACGACAGCTCTCAATATGGCATAACCATAATTAAGCAAATTATTAGGAGGACATCCCTCTCTATCACGAGTAAATTCGGGAATTTCAACAAAAAGATTTCGCCAATAATAAGCAGCGGCACGAGCCTCTATATTATTTGAATCTCCACTTTTTACCTCATTTGCCCATACAAGCATATTTTTCACCACAACTTGGCGCATTCCCCCTAACACGGCTGCCTGATTGCGTATTTTATATTGAATCGTTTGTTGCCACAACTGTTTTTTCAACGGAACAGACACGTCCAACTGATTTCGAAACCTCTCATTTTGTGTCGTATTCCCATATAAAGGCAATAATAAACCAACAGGAAGACTTTTACGATCACAAGTAATCACAGCACAATTATTCTCTAACAGACTTTCTAAAAGGCCATGAGTTATTGTTATTTGCTTATTATCCAAAACGATAACCCCAATATCCTCAACAGGAATCGTACGTTCCGATTGTTTTTTAAAATGCTCCGGTAACGAATCATTTTTCTCAACTTCAGGTAACTTGACAACTAATTGTGCATTTTTTAAACTAAGATAAGCTGGATTACCAAAATACAAAGTTCGTTTAATCATGATACGATTTTTGAGACATTTACATTCCAGCACTTTAAAATCTTAAAGTGCTACCCTTAAACTACAAATCGGAGAAAACGCCTCTATCTTATTTTTCCCCGGCTACCACGAACAAATTTCAATATTCCCCAACATGAACAATTTGCCCGATATGATCTATCCTAACTTTGACAATCTGACTGGCAAAGTCTAAACTTTTGTATTGTTTATATGCAATATCTTTTAATTCTTTACAATCCTTCACGGTTGTCTCCAAATGATGCCTGAACTTGTAATCCCGTACGACTTGGTTTCCATACATCACTCTTGACATAGTTTGTACCCTGAACAAATTCGGGCTAATTAAAGCATAGTTATCAGGATTCATCAAATCCACCTCTTTAGGATCAAATCCGGTTTCTTCATTCGGAAATACAAAATACTCATTCTGTTTCATGCTAAATAGAAACTCCCATCCCTCCTGTTTTTTATACTCTCGATCAATGACAGGTAGTCCCTCTTTCGCCCGAACCGTCGCCTCGAAGAAAGAAACAACATCATCCTGAATCTTACCCTCCGGATCCCGGTAAACCACTACGTGGTGATTATTACCTGAACAAACAAAATCAACAGGTTGAGGCTGCCCATGTTCATCTAAAACCAGTTTCCCACCCTTGTCCAATTTATCATGTAATGCGATCACATTACTCACCCCACTAATCGTAACCCGTTTAATATCTATCCCCTTCTCTTTATTCAACCAAATAGGATTTTCATCTAAATTAGTAAAAGCCAGTTTACTATCCCCTCCGAACTCAACAAGTCGTGTTTCCAGAATATCTCTAACTCTTTTATCTATCACCTTATCAACTTTTAAATCAGGACCTATCTCCTTCCGTATCGTGTACACGGTTTCAAAAGAAACGACCTTCACTTTCTCCGGCACCTTACAAGTATGGGAATCATTAATAAAAATCGGGTTCTTCTCCAAACTATTTTTACCTGTAAAAGCCTTCTTGGCATCTTGATCAAAGGCATTTAGTCGTTTCAACAAAGCCTCTCTATATGCTTTATTAGCCACTTTTAATATCATCTCCATGTTAAACGCACTCCCGACTTTCACCTCTTTCGTCACGTATTGTTTAATACTCCCGTATATCGTTTCTTGATGAAGTTGTCCCCGAGGCGTTAATTGTACCTTTTGATTCATACCCCCTCTTTTCTTACTTTTATTTACGTTAGGAGTGATAACTTTATTTTTGGCCTTTGTCGATACGAGGACATTTTCAAGGTGTAGCTTAGCCTCCATTCGAAATTCTTTTAACGGCATTGGCGAATTAAAGCGAAGTTTACCCTTACTATCCCGACTCAATTCATCTCGCTCTATTCCATACACACTACTGGATTTATCGCCACGAGCGTTAAGATTATTCAGGTATTGGACATACTTAGGTTTTGTGAATGCTATTGTCAAGGCATCCATCGCGTGATGACGATGATCATTACGTTTCGTCCACCCTTTAATTCGTCGAATTTTTCTTCCGTCTCGATCTTCAACAATTTCCGTTAACCCCAACCGCTCGTATTTGTTCCAGTTCAATTCTTTCATCACGTCCACGAGCTGCCAATCTTCACGCAAACGATCCGTGACCGCCCCCGAGGTAGAAACAACGTTCCCGACCACCTCTTCTAGCATCGCTTTCGCCCGACGAGCTATATACTGAGTATCACGCAAATCCCGATCAATAAAATCATCTGGAATATCTTTTCCCGTCATTCTCAACTTGTTATATTTAGCTTTATTAATATATCCCCCTTTAAACAAATCCTCAACACGTTCCAAGTATTCTTGCAACCCAGCTTCCCCTCCTTTACCCGAAACATAATCATAAGCAGTCTGATTATCTTTTTCTTGATTCACACTCCTTAATTCGATTGTTTTATTAGAAAATGAATCATCAAACAATCTTGACTGTGGTATAATATGCTCAATATCAAATTCTTTAAAAAACAACTTTTCCAGTGGAATGTACGTGTTAGAATATAATGTTTTAAAACCACGAGACTCTAATTCCAAATAAAGTTTATATCGAACAATATCATTCCTACTTACTTGAGTAAAACCGAACTCTTTTTTCAAAACCGAACGCAACTTTTCATTCTCTATAGTTGACTTATTTATAGCACGGGTCCATTCTTCCCTTTCCTTGGCGTTTTTTTTCAGTTCTCTAGCCAACTCGATCCGAATCTCATCGGGTTTACCATACTTGTTTATAACACCGTTTACAACATGAACCATCTGGTTCAGAATCTTTTCAACAACCGGATTTCTCAACGTATTCTTGGGAAGTATATCCAACCTTTCTTTTAACACTCGTTTCTCCCTCTCTTCCTTCGTCAAGGAATTCTTTGAATGACGAAAACCGGCATATTCACACGCTAAGCTATATTTATTACCATCCTTCAAGTAAGGCAATATCTTATGAATAGCTTTAGCACTCAAATTCCCATAATCAGGAGGGAACACAACATCTGCAAGTATCACGGCGTATTCCCGATCAAAACCATAAAGGTTCGTGATTTTATTTATTAAATTCTCGTTACCACTGTTGGATTTATCCCCTTCAAACGAATATAACAAATGCCACAACCGATACAAGGGTTGTTGATCCAACTCTCCCTCGCTATTAAAATATAAAATATCCGTATTATACCCCAACCCGTCAAACACTCCGGACACTATTTCTAATATTTCAGAAGATAACATCCGTGTAAAATCATACTCTCCATGTCCACTTCTGGCGATAATTTCCTGGTAAGCCTTGAATAAAGTAGCTTGCGTACGATTACCTTCAACCTTTTCATAATTCATATCCAGTTTCCGTGCATCTTCAAAAAGTAATTCTAACACGTCTCGCTTGGAAAGTTTTTCCTTCAAAGACAATTCTTTAAACAAAATTTCTTTCTCTTCTTGGTTCAAATTAGGCTCTTTATCCCTCTCGTCCATTTTACGAGCCTCTGAAGATTTACTTTTATCGACACTCCACACGCAAATATTATTCAGTATACTCCAAATCTTAAATTCTTGAAACAAGGGGGAAGATTTAGGACATACCCTAGAGCCAACAACCTTTCTCCTCATCTTCCCGTTTACCTCAATCTCCACAAGTTTACTTTCGAGTTCGCAAAAAGAAATCAATCCTTTTTGACTTTTTAATGAACGCTGGTAAAAAATAATTATATCCCGAATCTCTTTCTTCAATTCCAGAGTCAATTCTTTATGAAAACCAGCTTGTGTTTCCCAGATTCGTTCAAATTCATCCAAGTAATCCTGACGATAGAAGACTTTACTTTTAAGACTACCATTCGGGTTCGTATTCAATTTTTCCATCAGGTATTGCCCCACCGTCTGCTTGCCAAGATAAAGTTCTTTACTTCGATCCCCGATAGCTCCAAGATACCCGCTCGATCCGCTAATGGAACCGTTTAAATCACTCATCACAAAAGCAAGTTCCTCGACAGAAAGTTTTCGGGATAATCCTTCAACTCTCCACTGCAATGCTCTTGATAATTTATCTGCGCCTTTATTATCTGCCGTGTATATCTGGTATTCTCTTAAGAATATTTGGGACGTGTTCTTCTGGCCTTTATCCCTGATCTGTTCTCTAAAATTCTGAGTCAATATCTCCGGATAAAATGATTGTTGGAAATTCCAAATCCGATCCAATTCATTTTGCAAATCAGAACGATAGTAATCCGGCAAATGCCTTTTCCCCTCTTTTAATAACTCCAAAGAAAATTGCCCCGGAGTAATACCCCTATCATAAAGTTGCTTGGCAACAGATATTCCATCGATAAACTTTCCCTCGTCTCCCCCCCTGTTTTTCCGACTACTCTTGTATCCCCTTTTCTTATTTATCATTAATAAAACACGAGCAAGTTCTTCCAATGATATTTCAGCAACAGCAGCCTTTGCACGTAAACGGTAAGTTTCAAAAGTCGTGTAATTACCCTGTTCGGAAAGTATGCTTGCGTCTGAAATAAAGCCATGTTTCTTCAAGACTTCAATCAAATTCTCTCTCCGTAACTTATAACGCTGCAAATTTCTACGCATACAACGCTTTAATGTTCGCGAAGCATTGGTTGTAATACTCTTACCCTGTTCGAAATTCCTTTGTTCATCTACTGTTAGCGGGTTCACCCTAACTCCTAATTTAATAATTTTAGAACTTCCCAACTCAGCCTCATTCTCAGCCTCGTGAACATACGCCCATCCGATACTACTGCTTCCCAGGTCAAGACCTAACACCTTTTTCATAACCTTCTTGTTTAAATGTATTGCAATTTATACAAAATATTTTGAAAATCTAAATCATTTATATAGTTTTGTAATACAAATTTGAAGCAAGTCACAATAAGGATTATTCCGTTGTGAAAACATTAAAGGCGGGAATGCAAATTCTCGTCTTTTGTTTGATTGCAATTTGTATTTTTATTAGATCATCAACAGCTCAATTCTACAACAGAATCATACCATAATCTAAGTTTTTTCTTATTTCTAACTTAATATCAATTATACTACATTTTCAAAAATAATCTAGACTTGCCACGAAGCAAACAAAAAATGAACAGGGAAAAACATCTTTATTCTTTTGTTGAAAAAAATTCATTTTCCACTCACCCATTTTTCAACCTCACCTGTGTATATAGTGTAAAAACATCAAGCCAGATGCAAATGAAAGAAAAACTGGATAAAATAGAATTCATACTGGAACACCTCCGAGAACCGGAACGGTTACTGGAAGAGGAATTTGTAAATTGGTTGCAGGAAGAAGAGAATAAACACATGTTCGAGGAAGTGATCACAAACCGAATGGCATTCTTAGAGAAAGAATACGGTCAACAAGTGGAACCCGAACAGGAATGGCAAAAATTATGGCAGCAAATGCAAAAGGATTTTCATACTCCTACCCCGGATAAAAGAAAAATCAACCGAAGAGTATGGTATTCCATGGCAGCAGGAGTATGCGTGCTGATGACCCTAGCCGGAGGAATATTACTACAACAAGGGAAAGAGAAAAAATCAGTTCCTCCTATGGCACAAATTGAACACGTGGGAAAAAGAAGCGCTCAACTGATCGTTTCCACGGGAGAAGTTCTTGATTTGTCGCAAAAAGAGATTTACCAGAAAGCCGTGGACGGGACGTTGATCACAAACGACACGTTAAAACTGCTTTCTTATCAAAGCGAGACAAGGAAAACAAACACGACCGAAACCAATGCCCCGGAAAAGGTAAACAAAGAAACCGTGTATCATACATTACGTGTCCCCGCTGGGGCTGACTACCAAGTAACATTGGCTGACGGCACAAAAGTGTGGTTAAATTGTGAATCAACTTTACGGTATCCCGTGGAGTTCGGAAATGAAAAACGGGAAGTATACCTAGATGGCGAAGGATATTTTGAAGTAAACAAAGCCACGGAGTGGCCCTTTATCGTTAACGCAGAACAAATGCGAGTAAAAGTCACCGGTACAAAGTTTAACGTGAAATCTTACTCCACCGAACCCATCGCACATACCACCCTTGTCGAAGGTTCCGTTTGGACTTACACCGACCAAACACAAGTACAACTAAACCCATCCGAACAATTCCAATATGACAAGGAGACCGGAAAGACATCCGTACAAAAAGTAGATACGGAACTCTACACGGGATGGATTGAAGGTATGTTCGTGTTCCGGAATCAACGCTTGGAAGACGTGATGAGCGACCTCGCACGTTGGTATAACATGACCATATTCTATTCCACGGCAGAAACCAAGGAAATCCGAATCTCCACGAATCTGAACAGATACAAGAATATTGACGATCTACTGGAAATTATTAATGAAAGTGGTAAAGTGGTGGCTGCCCGCAAGGACAATACCATAACTATCCACGCCCGATAATAAAAAAAGGATCGGGGCCTGCTCCAACATTTCCCGATCCTCTGTATTAATTAGTTATAATTAAAACATTTCAAAGGTATGAAAAAAAGATGGAAGAGTAATTTTCCGTTAGGGAGAAAATTGCAAAAAATTTTTAGATGTATGAAATTAACCTTTCTACTACTCACGTGTTTTGTCGTTCAGGCTTTTGCCAGCCTGAATGCACAAACTGTCACGATCAAAAAACAAAACGCATCACTGGAAGAAGTGATTTGGGAGTTAAAACAGCAGACCCGGTTCACCTTCATGTACAACAACGAAGACATCGCCCAAATAAAAGGGATTGATTTGAATGAAAAAGAAGTGGACGTGGAGAAAATTCTTCAAAAATGCTTGAAAAACACGAACTTGGAATATGTCGTGTTAAACAATGCCATTGTCATAAAACTCAAAATGAACACGTTGGACGAAAAAAAGTCTGTCACGCTAAAAGGCTGGGTTTACGACAAGAAGAAAGAACCCATTCCGGGAGTAACGGTCAAACTAACCAATATTAATCTAGGGACGGCTACCAACAACAAGGGATGGTTCTCTCTTTCACTCCCATTAACCAAAGGGACACTGGAATTTTCCTTCGTGGGCTTTAAAACCCAGAAAATAAATTTCACGGAAAGAACAGATACATTGCGAATCATTTTGGAAGAAGATGTACAAACGCTGGATGAAACAGTGGTTGTCGCTTATGGAACAACAACTCGTCGGAAAGCTACCGGAGCTGTTTCCGTGGTAAAGGCTGAAGAATTCAAGGGTATTCCTTCTGCCAATATCGCCAATCTTTTACAAGGTCGTGTAGCCGGACTCGACATTACTAATCTTTCCGGGGCTCCCGGTGGTGGTGACGTGGCCATTACTGTAAGAGGATATAACTCATTGGATGTAGAAGCCGGACGGAGATTCTCAAATCCGCTATGGGTAATCGATGGAGTACCTTTAAACACGTTTACTTCCCCAATCACGGGAACCAATTTACTTTCCGACTTGAACCCGGATATGATCGAGTCCATACAAATATTGAAAGATGCCTCTTCAGCTGCCATATACGGTTCAAGAGCAGCTAACGGGGTTATCATCGTTACTACTAAAAAAGGAAGACAAAACCAAGATGCCACCTTTTCCGTGAATTTTTCAGAAACATGGAGTATTCTCCCGGAATATCCAGCCCTGACAACAGGAAGAGCAGAAAGGTTGTTACGCTTGAAAAGTACGGAAAATCAGTTTAGAGCCTACCTGGACAAGAAAACCAACAGTTACAAATATCCTCAAAGTCTGGCAGAACAATACGAAAACACTCGAGGAATGTATCATGGTTTTTGGTTCCCGGATAAAAACAGTATGCCGGAAGGAAACGGGAGTATATATCAAGATAGTCTGAACGCATTCTATAATCACTCCACGAATTATTTTCCCATCTATTTTGAAACGGGCAAGGTCACGAATGCCAACATACAGACATACGGCGGTAGCGAACGAATCACTTACGGTATCGGGCTGGGATACTACAATGAAACAGGTGTTTTTAAAGGTACCGGGTTCAAACGAATCGATTTAAATTCTAACATGAACGTTATTCCTGTCCCCCGACTAAACGTTGACATTCGTTTCAATGCCTCACTGGCACAAAAGAAAAGAGCCACATCCAGTGCTGATGACCACTTGCGCTTTAGTGGGGCTTTGGTCCCTATTGAAACCATTCCCGGAGAACCTTATAAACTATCATCTTTGCTACCCGGAGAAGAATCTGTTGTATGGCAGGAAGTTCTGAAAGCATACAAAGGAACTAAAGAAACCAACCGGGCCATCCGTTTACGCAGTAATTTCCGGTTAGGATATGATATTATCGACGGGTTGAATATCTCCAGCTCACTAGCCGCAGACTATGCTATAAGTCGAAGAAATTATTTTTCCCCTTCGTACATCGCTAGTGATAATAACTCCATCTCCATCGGGGAAACAGGCATCAACCTAATGGTACTGAATGAAAACCTGTTAAGTTATAAAAAAACAATTCATGAAGATCACAACATTGAATTTATGGCAGGTTTTTCCTATCAATATGATCAAGAAGAATACAACGGAGGATCAGCCCGAAAATCCCCAAGTGACAAAATTTACTATGCACCTTACGGTATGCCTGATCTGGAAACCGTTGGTTGGGGAGATTACACGGAAATCCGAGCTCTTAAAGATTACCAATCCGACATGCAGGAAAAGACACTGGTATCCTACTTTGCTCGTTTGGAATACGGCTTCCGGGAAAAATACCTTTTTTCAGCCAGTATCAGGAGAGACGGAAGTTCCACCTTCGGGAAAAACAACCGCTGGGGAACTTTTCCATCCATTGCTGCAGCATGGAGTTTTTCGGAAGAACCTTTCGTGAGAGATAATCTCGGATGGGTATCTTTTGGAAAAATTCGGGCTAGCTGGGGACGTTCCGGAATGCACTTTTCCCAAAATTACTTGGCATTGGGAATTATGAACGTGGGAAGTACATCTTACCTTGGAAATAGTTATATCGAACCACAATGGGGTGACGGGCTTTATAATGACAAATTATCTTGGGAAGAAACGGATCAGTACGATTTCGGGTTAGATTTGGATATGTTTGATCATCGTTTAGGAATCACGATTGATTATTATTATCGCTATACAGATAAATTACTAGATCGGGTCCGCTTACCTAGTGCCGGAATAAACACCGGATACCAACAACAATGGCGCAACGCCGCAGCCGTTTCTAATGAAGGATTAGAAGTTATGGTCAAATACGAGATTTTCAGAAAGTCCGATTTATATTGGAAAATATCTGTGAACGCCGCCCGTAACTGGAACCGGTTTGAGAAATCCTACACCGGAAAAGATTTAGATTTAGTCCGAGTAATCGGAAAATCACTAAACGGGATATACGCCTTGAAAACAGACGGATATGTAGATTATCAAGATGAAGTCCCCGTTTTCTATAATCAAATAGGTATAAAAGCTCCTTTAGCTTCTGAAATGGGAAGTAGCACATTCTATAAACCGGGAGATTATAAATTCATCGACGTGGATGGAAATCGCAAAATCACCGCTTTTGACGATGAAGTATATTGTGGAAGTGCCTTGCCAAAAGTCTCCGGAGGGATCGTGAATGAATTCCAGTGGAAAAACTTTGATGTAAATATCCTATTAAGTTTCCAATTAGGACGACACATGTTAAACATCACTCAAACGAGGTGTTTATCCGATTTTGGAGCGGCAGAATATCCGGCTATTGTCATGAATTTAAATAAAGTATCTTTTTGGGAGAAACCCGGAGATAAATCGGACTTCCCTAAATGGCAATACGACTGGAACACTTATTTGTGGGGCGGACGATATGTTGATCGAAGAGTTGAAAAGGTAAACTGGCTAAAAATAAAAACAGTATCTATTGGTTACACTTTACCCAAAGCATGGATGCAAAAATGCGGGCTGGACGAGTTAAGAATCTTTGCCAGCGGGGAAAATCTATACACGTTCACCAATTATTCCGGTATTGAACCTGAAATCGTGGACATCCGCAACGGTGAAGACGCGGGAAGTTCTTACCCTTTAGCTCGCAAATTAACATTAGGTTTAACATTGAAATTTTAGGCGATGAAAAAACGATATTTATTTTTAACGGTAATCGGGGCATTTATGATATATGCTTGCGAAGAGTGGGTGGAATTAAAACCGGAAAACTCCGTTACCTTCGAGAATGCCTTCGACACGGAAAAAGACATCGAAGCAGCCTTATTCGGGGCAGAACAAAGCTTACGAGTAAACATGACCTCAGCCCCGTATTCACCAGAGATGCGAGGTGAATTTTCAGATTATCGTCAGATTAATTCTTATGACTTGTTAAGAGAAGAAGATCCCGAAGCATATGTAGCACAATGGAGCTGGAATTATAATGTAATTGCAGCAGCCAATGTTGCTTTACCCTATATTAACAAAGTCGATATGCCACAAGAAAGACGGGACTTTTACAGGGGTGAAATTGCTTTTTTCAAAGCATTCGTTTACCTAGATTTAGTCCGTCGCTGGGGAGATTGCGTGATGATACAGGATGAAGTGGAACTAAAACCTATCGGTAAAACGACTTGGCCCAAGGTGACAGATTATGCCATAACTTTAGCAAAAGAAGCCGCACGTCTTCTGCCGGAATGGAATGAACTGAAAGAATCCAGTGGAACTTCCGTAAGCCATCGGGCCCGCCCGTGCAAGGGAGCTGCCAACGCCGTACTAGCCCATCTATGTGCTTGGAAAGCCGGATGTAAATACATGGCCCAACCACAAGACCGTGACTATGACGAACAACAATTATGGCGAATGGTAGATTCTGCTTGTAGTGCAATTATCAACAGACAGGATATTTATGATTTAGAATCAACACCCGATGAGGTTTGCACCAAAACATTCGTAGATGGTGGTAAGGAATGCATTTTTGAAAGTGTATTTCGAGGATATTGGAATGAATTTGACGCGATGACAGAGAGCAACATGACAAACCTAGGAAGATACTACGAAGCGTACCCGGCTATCCCCGGCAAAAAAATCGGAGATAACAAAAAAACAATGTATCGCATACTAAATTCAACCGTCCGGGAAATGTTTCAGGACTACACCGATGGAAGTACCCCAACCACTGATTTACGTCGGGATGCTTGGTTTTACGAATTTGAAAAAATGGAACAAGAAGACGAAGAAATTACCGGAGGATATGCCTATCCTTACAAATGGCGTTACGCTCGGGTTGCCACTGACGGATACATGGCCGGAGAATTCATCAACTTTGATCAAAACAAAATATGGTGGAGACTGGCAGACATCTATCTATTACGTGCGGAATGTCGGGCCAGACTAAACGACCGGATTGGAGCTATCGCCGATTTGAATAAAATCCGAGACCGGGCAAAAGCCAAACGCTACAGTGAATCCGAGTATGACGGCAATCTACGCTATGCCATATTCAAAGAACGGGAAAAAGAATTATTGATGGAAGGGACCCGCTATTTTGATGTATTACGGAACGGGTACTATAAAACGGAGCTTTACGGAAATTTCCGAAACGTTTCTGATCAAGACGTGGTTGACGGTGTATTTTTCAATGCATTAGAAGACCCTTTGTTTTGGGATAATTCATTGATGAGACAGAATACCTATTGGCTAAAAAGACAATAAAAAGAACACATATAAAAATGAACATATCATGAAAACAGGATTAAATATATGGATATACTTTCTAATTCTCGCAGGACTTTCCGCCTGTGATACAAAGCAAGACTGGTTTGATTCCGGAATCAGCTCACCTTATCACGATTGCAGTATCATGGAATATTTACAGAAGGACACAGCTAACTGGAAATTAACCGTAGAATTAATTGAAAGGGCAGAACTCACCCACATTTTCGAGGGGAAGGATCCGAATTACAAAGAAATCACGTTTTTCGCACCTCCTTCCCTATCCATTCTTCGCTACGTGTGGGACAAAGCATCTGGAAAAGAACAATTTCCCGGAGATCCGGATCGTTGGAGAGCACTCTCGGAAGACGAAAAAAATCATCCGGAACATCTCGTTCAAGCACTTGACAAAGATTGGTGTCGGGAAATGGTATTACGCCACGTTATAAAAGGCAAACATCTGAAAGATGAAATCGCTTTCCGGAACCGGGATTACGAAATTGAAGCGGAAGAACAAACAGGGGGAACAGATTTTACTTGCGAAAGCGGGAACAAATTACGAGCTTACCGGGAAAAAACAAATTATGGTGGAGTCTCGGACGCCGGAGCAATTTTCATGTACCTTTATTCGTTTGATGCCATGGAAATGGTTCCATTAGCCTCTCCGGATATTCAACCGTTAAACGGGGTAGTACACGCGTTAAACTACAATTATGTACTAGGTAAAATCTAACACGGAACTTAAAATTTAAAATCATGAAGAATCTACTCATATTGGGAATACTCGTTTTTACAGCCTGTCTGGGATCGAGTTGCCAAGACGTAACGATTGGCTTTTTACAAACAGAAGATGCCGGTTATAATCCCGACACAATGGTCGTTAAGAAAGAACTGGACACCACTCCACCTCAATTAGAAGAAGTGGATAATCCGCTTTACTATGAATTATTAGCAGAAAACCCGGAATATTATACCCCGGAACTCTTGATCAGCTGGGGCATTTTACCCACTCAAATTATAGAAGTCGGTGCCGGAGAAGATTATCAACGGGCTCAATGGGGTACGCCATGGGTAAGTAACCCGATTGAAGGAGTGGACGGGACTACTCAGATATACGTTTCCATAAAAGACATCAAAACGACAACGGGAAATGCCGAGAAGATGTGGGAATATTTGAAAGTATATGGTGATGGGACCTTCGAAGTGCCTTTAGAACATGATATTCCGATCGGACGTTATCTGATTTCTCTGAATTTTAAAAACGAAGGATACTCCAAAGATGTAAACGATTGTTTCACGATAATCGTGAAATAAACGGGCGGTAAAAGAAAATATCAAAACTCGTTTTTATATGAAAAACTCCTCCGTCAGCTTCGCTGCCTCGTTTATAGAGGGAGTACAGCGAAGCCGGGGGGGGGGAGTTTTCCTCCTTGTCTCGCTATTCTTAAACCCTCCCCTTACAACGAGCTATCTCTCCTTTATCACTGCCTTGAGACACCTACGAAATTCAAATATAACACCTACACATCATATACACACATCAGTATTCATACTATGTACTTGCAGTGTTCATGCTATGTTCATGGTCATAGGGAAAGATAGCCTAACCATAGCCAATCATCGGACAATCCTTCAGTTCACTTCACCTTTCACTACCAGCTGGATCTTGGGTTGACGGGGATCATTACAAAAGAGTGTGATCACTTTACGCTGTTTACCGCTCCGCCCCGCCGAGTGGAAAATGACATTCAAGTCCATTTCCTTGCCGGGAAGAAGAACACGCTGACCGGGGAGTACCGCGGTACAACCACAAGTGGTTTCTATTTTACGTATGATCAAGTTACGTTCCCCAACATTTTGGATTTTAAAAATCATCTTGGACTCCTCTCCTTCCCGAAGTGTTCCGAAATCACGTTCCGTCGAGTCCACCATGAAATGAGGGGCTCGTGCTTTTTCCTCCTCGCTCCAATGATCAAAATCCTCCCGTACAGGTACATCAATCATAAAACCGTAATTATAATCCACCTCCCCGTTTATCATGAAACGCATCACGTTATAATAATTACCCAACATGGATTCATTCTTTAAACGTAACGTTACGATTAACGTGTCGCAAGTCCCGGGCTCCACGGTATATCCTCCTAAATTCCAATCCTGTTCAGAGTGTCCGATTTTCTTGCAAGCAACCTCCGGAATATGGCTAAACCCCTCCAGGCGAATACCCGTTTTCGTGGGATTATACACCAGCACCGTATCAGCATATTCCCTACCAATATATACCTCATCCCACCCCGCTTTTTCCTTACTGAAAAACAAATCTCCTGCCGGGTAAATACACTTTTTAGAAGGCTTGTCCGCAGAACAAGCTCCTAATAAAAGGGTGATAATGAACCATCCAAATGCTCTCATCTCTATTCAACTTTAGAAACTCAAAATTACTACTTTTATAATGGAAAACGGAAAATACCCTCTTGAAAATGAAAAAACGAAGGAAAGAGGCGGGATATAGATAAAAAAATCCTAATTTCGTGCCAATTTACATGACACAAAAATGCGTAATTACGATTATATCATTGTCGGGAGTGGTTTAGCGGGTCTTTACACGGCCTATCGTGCATCTGCCTACGGGAAAGTTGCACTTTTAACTAAATCAAATATTAGGGAAAGTAATTCTTATTTTGCCCAAGGAGGAATCGCGGCAGTCACCGGAGAAGATGACGCCCCGTTATTTCACTTTCAAGACACGATCACGGCAGGAAGAGGTTTATGCGACTATCCCGCGGTGAACGTACTGGTAAATGAAGGGCCTGCCCGCATACAGGAATTAATCAATGACGGTATGCACTTCGACACGGAAAACGGAGAACTGGCCCTAGGTCTAGAGGGTGGTCACCACCAAAAACGAATCCTCCATGCCGGTGGAGATGCCACCGGAAGAATGATCACGAATTTCGTGATTGATAAAGTGGAGCATTGTCCTACCGTGGAAATATTCGATAATCATGCCGTCATTGCCTTATTACAAGACGAACATGGATGTTATGGTGTCAGATGCTGGGATTTTAACGAGAACCGGGAAGAGGTATTCTCCGGACATAACGTGTTCTTGACTTCCGGAGGGACTTCAGCCATTTATAAACGCACG</t>
  </si>
  <si>
    <t>MKKVLGLDLGSSSIGWAYVHEAENEAELGSSKIIKLGVRVNPLTVDEQRNFEQGKSITTNASRTLKRCMRRNLQRYKLRRENLIEVLKKHGFISDASILSEQGNYTTFETYRLRAKAAVAEISLEELARVLLMINKKRGYKSSRKNRGGDEGKFIDGISVAKQLYDRGITPGQFSLELLKEGKRHLPDYYRSDLQNELDRIWNFQQSFYPEILTQNFREQIRDKGQKNTSQIFLREYQIYTADNKGADKLSRALQWRVEGLSRKLSVEELAFVMSDLNGSISGSSGYLGAIGDRSKELYLGKQTVGQYLMEKLNTNPNGSLKSKVFYRQDYLDEFERIWETQAGFHKELTLELKKEIRDIIIFYQRSLKSQKGLISFCELESKLVEIEVNGKMRRKVVGSRVCPKSSPLFQEFKIWSILNNICVWSVDKSKSSEARKMDERDKEPNLNQEEKEILFKELSLKEKLSKRDVLELLFEDARKLDMNYEKVEGNRTQATLFKAYQEIIARSGHGEYDFTRMLSSEILEIVSGVFDGLGYNTDILYFNSEGELDQQPLYRLWHLLYSFEGDKSNSGNENLINKITNLYGFDREYAVILADVVFPPDYGNLSAKAIHKILPYLKDGNKYSLACEYAGFRHSKNSLTKEEREKRVLKERLDILPKNTLRNPVVEKILNQMVHVVNGVINKYGKPDEIRIELARELKKNAKEREEWTRAINKSTIENEKLRSVLKKEFGFTQVSRNDIVRYKLYLELESRGFKTLYSNTYIPLEKLFFKEFDIEHIIPQSRLFDDSFSNKTIELRSVNQEKDNQTAYDYVSGKGGEAGLQEYLERVEDLFKGGYINKAKYNKLRMTGKDIPDDFIDRDLRDTQYIARRAKAMLEEVVGNVVSTSGAVTDRLREDWQLVDVMKELNWNKYERLGLTEIVEDRDGRKIRRIKGWTKRNDHRHHAMDALTIAFTKPKYVQYLNNLNARGDKSSSVYGIERDELSRDSKGKLRFNSPMPLKEFRMEAKLHLENVLVSTKAKNKVITPNVNKSKKRGGMNQKVQLTPRGQLHQETIYGSIKQYVTKEVKVGSAFNMEMILKVANKAYREALLKRLNAFDQDAKKAFTGKNSLEKNPIFINDSHTCKVPEKVKVVSFETVYTIRKEIGPDLKVDKVIDKRVRDILETRLVEFGGDSKLAFTNLDENPIWLNKEKGIDIKRVTISGVSNVIALHDKLDKGGKLVLDEHGQPQPVDFVCSGNNHHVVVYRDPEGKIQDDVVSFFEATVRAKEGLPVIDREYKKQEGWEFLFSMKQNEYFVFPNEETGFDPKEVDLMNPDNYALISPNLFRVQTMSRVMYGNQVVRDYKFRHHLETTVKDCKELKDIAYKQYKSLDFASQIVKVRIDHIGQIVHVGEY</t>
  </si>
  <si>
    <t>1121333.SAMN02743355.GCA_000686665_00791</t>
  </si>
  <si>
    <t>GCF_000686665.1</t>
  </si>
  <si>
    <t>Thomasclavelia saccharogumia DSM 17460 BR82DRAFT_scaffold00001.1_C|</t>
  </si>
  <si>
    <t>GCCATGCTGATGTCCACAGTTTAAGACATTGATCAAAGTTATCATTGTGAAAATAGTCATATCCTTGGTAAATGAGTTCAGTTGTAGTAATTGTATTTGTTTTTGAGAGTTTAGCTAAGTCATTAGCATAAGAAGTTTCGTTAAATGTAGTTTGATACATGATCATATTTCGAATATGTTTTTCTAAAACCTTGCCAATTAAATGTTTAGCTTCCTGCTTACTGCATCCTTCTCGTTGAAGCCTTACATATGTTTCATTGGTGCATTGAGGTTTTTTCATTTTGATTTGATTTTCAACTACATTTTGGATTTCGGTTGTTAGAATTTTATTAGACATACGTTTCTCCTTTATAATAGATATTTTAACATGTAAATAGTAAAAATTATAGAGAAGATGTTTTAATATTAGATAATATTTAGTAAAATTTAGATAGTATTAAATACAAAGTTAAGTTTTAAAAAATATTAGCGGAAATAAAAAGGGAGTTTGAATTATGGGATTAAAAATTATCTATGGTGATGTTACTTTGATGGCAACTGATGCGATCGTTAATGCAGCAAATTCTGGTTTGAAGATGGGTGGCGGTGTTTGTGGCGCTATTTTTAAACGGGCTGGGGCTGCTAAATTACAAGCAGAATGTAATTTGAAAAAATATTGTCCCCCAGGGCAGGCGGTGATTACTAATGGTTATGATTTAAAGGCTAAATATATTATTCATGCAGTTGGTCCTGTTTACCAGGATGGCAAACATCATGAAGCAGAAGTGTTAGCTAGTAGTTATGAAAACGCGTTACTTTTAGCTAAGAAGTATAATTGTCATTCAATTGCTCTTCCTTTGATTTCATCGGGAATTTATGGCTACCCATATCAGGAAGCTTTAGATATTGCCAAAGATACGATCAAGCAGTTTTTAGCTGTTAACGAAATGGATGTCTATTTAGTGTTATTTAAATAAAAAGCTGTTGAACAGTTTAGTCTGTTTTAACAGCTTTTAATAATTTTTGATACAATTCAAGGTCTTCTTTAAAAGTATCAATAGAACTTTGCCAAAAAGCTTTATCTTTCAAATCAATATCAACACTTAAACAAACATCTTCTAATGACATTTTACCAGTTAAAGATAATAACTTTTCATAAGTATTACTAAATGCTGGACCCTCTTTTTGATATCTTGCATATAACCCCTTAGCTAGTAAAAGTCCAAAAGCATAGGGAAAATTATAAAAAGAGCAATCAGCATAATAGTAATGCGGTTTCCAAGTCCACATATATGGATGAAGATAATTATGATCTAGACCATCACCATAAGCATCAATTTGTGATTGAATCATTAATTCTTTGATTTCAGCGACGGCTAGAGCACCATTTTCTCTCTTTTCAAAAAAGCGGCTTTCAAATAAAAATCTTGAATAAATATCAACGATTACTTGAGTAGCACCAGATAATTCATCTTCTAATAAAACTAGTTTAGTTTTATCATCAGCATCTTTTAAAGCAGCTTTGGTTACGATCGTTTCGCAAAAAGTAGATGCTGTTTCAGCAATTGGCATTGGGTATGCACTATTTAAAATCGATTCATCATTTAAACATTCACCATGAAAACCATGTCCTAATTCATGAGCCATCGTAATTGCATCAGCAAAGTTATCACCATAGTTTAAAAGAAAGCGGCTTTCTTTGATGCTATGCAAATTACAACAAAAAGCGCCACCTACTTTACCGCTATGAGGGTAAACATCGATCCAGTTATTGTTGATTGCCTGGAAAGCAAAATCACCTAGATGACAAGAAAAAGTATTGAATTGTTTAATGATGAATTCACAGCTTGTTTCATAGGGATAGCTGGTATTATCTTCAACTACAGGTGCATATAGATCGTACCATGGTAGACCGTTTTGATAGCCTAAGTGGTTTGCTTTGATTTTTAAATAATCTCTAAAAAGAGGAAGATTTTCATTTATTGTTTCAAGTAAAACATCTAGCGTTTCTTTAGACATTCGGGCATTGATCAACGTCCGTTCTAATTCATTTTTATAACCCCGCAGCTTAGTCGTGTATAAAACTTCACCTTTGATTCCGTTTAAACAAGCAGCGATAGCTTGTTCTTTATCTTGATAGCTGTTGATTTCTGCTTCATAAGCTTTTTTCCTAGTTTCTTTATCTTTGCTGTAAGCCATATTTAAAACTTCAGTTAAAGGGTATTTTTGATCATCAATATTTACTTCAATTGAAGAAATAAGCTGGTCTTTTAATTTACTAAAAGCACTGCTTCCAGTGTTTTGCATATGGGCAATGATGCTTTCGCTTTTTTTATCTAAAGTATATTTTTGGTTTTGTTGGATTTCTTTTAGAATAAATAGATGTTCTTTGATCAGTTTAGAATCAAGGGTATCTAAAGCAAAAGAAGCGATCCATTGTTGATTTAAAGTATCGTCTTCGACAAATGATGCTAGTAGATCGTCTAATTGATCACTATATTTTAAGGCGTCTTTATTAGTTGTATCAACTGATAAAGTAAGACTGATGAAATTAGCTAATTTTTCAATCATTTCATTGATCGTTATAGTGTCTTTTAGATAATTTTCTAGGGCTTTAATATCATGATGATTACGGTAAGTATTGATTTGATCTTGAATCGTAATAATTTTATTAAAATCATTAATAAAATTTGGATCATTAAATGATGTATATAATTTACTTAAATCCCATTCTTTCATTAATTAATCACCTCGAAGTTATTATACCAGTTTTTAAGTAAAGTATTGTAAAAAGATGATCAAGTTTTGCTTGTAAGATAGCTAAATAATGCATCTTTGATCGGAGTTTCTAATTTATATGTAAACTGGATGGCCGAATTTTTATTGTCAGGGAGTTTTACATTGATAGGTCTATCTATCGCGTGTAATCGTCCCATATAATAAAATTCTTTGGAAGTAGTATCATTTTTGTTCTTTCTTACAAATAAATGTATTTGAATATGGTTATTATCTTCATCATAAATTCTTTGGATTTCATCAGAATCTATGCTTCGATTTGGTTTAGAAAAACAAATCAGGGTGCTGTTATCAATAAATCGATGTAAATATTTACCACCATGAATGGCATCATGATCATGATTGATGAAAACTGGCATCGTGTTAGTTCGCTGATCATATTTGTAGCCGCCAATATTAAGAGGTACAGCATTTACTTCCCAGTTTAATAAACGACAGACATCTTCATAAGTGTATTTTTGATATAGGCATAAATCAGTATTTTTATATCGATCATTGTAATATCGTTGATAACGGCTGATACCAAAATCAATTACTTCAAGCAATTGATTTTTAAAATCTTTGTCTTTTAATAAATTTTTTAATTGCGGATGAACATTTAAATCATCATCAATAAAAATTGCGTCTTGAAAAGTAGCTTTAGCTCCACCGGTTGCAAATTCTTGTTTTAACTGGTTGATAATAGGCAGATAATTTACTTCTTTAAATTCAATATTATAATCATGGCACAGCTGTTTTTTTAATAGTGTGATGATATTGTTTTTATTTTCGATACAGAGCTTAACAGCTAATAGTTCATGAATTCGTTTACCAGCTGCTAGTTTGTTGGAAATATATTCAAGATATTTTTCTTGCAGTCTTGTAAATTTGATCGGATATTCTTTTTCGTATTTACTTAGAAATTTATGATAGGATCCAAGACTTTTGTTTTGAAAGATTCTTAAGGGGTCGATTGAATCATATTTATCAAAATCTGATAAATTAGGAATTCTTCCTAATTTATCCTTTAACTGCTGATAACTGTCTTTGATTATTTTTAGATCATTAAATTTAGCTTGATCGATAGCTTCATAAATTTTCTTTTTAGAAATTAAATCAAAGTCAATCGTTGAAGCCCCAGGCAATAATAAACTACCTTCACTTACAAATCTCCTTAGACTATCTTTGTCATAAGTATAATTGCCGCTTAAAGCAATCGGAATCAAAAAATTCTTTTCATAATTACCAATAAAATCAATAACGACAACATAATCTTTAGAAGCATTTTTACGTAAGCCGCGGCCTAGCTGCTGGACAAAGATAATTGCTGATTGGGTAGGACGTAACATGATGATTTGGTTTATTTTAGGAATATCGATTCCTTCATTAAAGATATCGACTGTAAAGATATAATCTAAATTATCATTTTCTAATTTATCAATGGCATTTTGGCGCTTTATTTCACTATCATCACTAGTTAAAGCAACTGTATGATAGCCTTTTTGATTAAATAAATTCGATAACTCTATTGCTTCATCTTTACGACTACAAAAAATCAAGCCACGTGCTTTATTTCCAGAATAGCCATATAATTCAATTTTATCAATGATATGGTTGACCCGAACTTCAGTAACGAGATTATTAAATGATGTTTTATCATCGATACTTATCCCATCAACATTAATATCAGATATTCCATAATAATGAAAAGGACACAATAAATCATATTCCATTGCCTGCTGTAAACGAATTTCATATGCGATATTATAATCAAACATTTTATAAATATCAAAATGATCAGATCTTTCCGGTGTAGCTGACATTCCTAATAAAAATTGCGGTTTAAAATAATCGATCAATTCTTGATATGAAGCAGCACCAGCTCGATGAACTTCATCGATAATAATATAATCGAATGTATCCGGTTTAAATAACTCGCGATATTTTTGCTTATGAATAGTTTGGATCGTTGCAAAGATATAATCGCTGTTTATATCTTTATCATTACCAGTAAAAAGGCCAAAAGTATGATTTTTAATAATATTTTTATATGTGTTCATGGCCTCATGAACAATGTTTTCACGGTGAACGACAAAAAGCATTCTTTTAGGATCGGCATTTTTTATGGCAAAGGCACTTAAATAAGTTTTGCCTGTACCGGTTGCGGAAATCAGCAATGCTTTATCTTTCTTTTGGTTTCTTAAAGCGGTTAATGATGCAAGAGCTTCTTGTTGCATTAAATTAGGCTGGATGTTTTGGTGTTTATCATTAACAGGAGTTGATTTAGGAATATATGTTTTTTCATATTCTTCTATCCATTCTTTAGTTAAAGGAACAGAATGTTGCCACTGCAATTTAAATTCATTATTTATTTCTTCAACAAAATCGTTATCATTATTAGCATCGATCATAATATTCCATTCTTGATTTGTAGCTAATGCTGACTGAGTTAAGTTGGAACTACCAATAATGATTTTATAATTGTTATTATTTTTAAAGATATAGCCTTTAGGGTGAAAGCCAATTTGTTCATCTTCATAAATGCGAACTTCAATATTATCAAATATTAGTAATTCTTTAAATACATTAGGATGATTAAAACCTAAATATGTTGAGGTAATGATTTTACCTCTAATTCCTTTATCTTTTAAATCTATTAAGGTTTGTTTTAAGACGGCTAATCCTGATTTGTTGATAAAAGCGACAGAAAAGTAAAATGCCTCACATGCATTTAATTGAGTTATTAATTTGTGTGATATTTTGATACCTTGTTTGTAGTTGTTGGTTAATAGTTTAGCATTATCTTTATTAGTAATTACATTTTGTGATAGTAATGATATATTATTCATGATATAACTCCTCGTAATCATTAGTATAAAGTATTTTATTGTCAATAACTAGTGATTTGTTTTATTTAATGATAAAATAAAATTAAGATGGGAAGTGATTATAATGGCTGATTGTATGACTAAGGAACAACGCTCTAGAAATATGTCACATATTAAAAGTAAAGATACTTCAATAGAGTTGAAAGTAAGAAAATATTTATATCATCATGGCTTTAGATATAGAAAGAATGTTAAAACATTACCTGGTAAACCAGATATTGTTATTTCAAAATATAGGGTAGTAATATTTATTAATGGCTGTTTTTGGCATCACCATTATAATTGTAAATATGCAACATTACCAAAGACAAGACAGAATTATTGGATAAAAAAAATTAATGGAAACGTTGAAAATGATTTAAAACATTATAAAGAACTTGAACAATTAGATTATAGAGTTATTGTTGTATGGGAATGTGAATTAAAAGATTGCTTTGAATATAGGATGGAGCAATTAATCGAAGAAATTTCTTACTAGTTTAATATTTTTAGGTTTTGATAAAAATATTTATAAATGCTATAATTTGTAAAAAATTGATATAGACATTAGAATTATATATGGAGGAATAAAAATGTGGGAAGTTTTACCGATTAAAGATAAACAGGAATATCGACGGTTAATTTTAGCTTTTGCTAGTTTAACAAGTATGTTTACACAAAAATCAGAAAATGATGTAATACCTTCTCCAATTGTAAATTCTAAATTTCAAGAAACAGTGTTTCAAAAGGTTTTTCACGCTTTGGGAGAAGATATTGGAAATACATCGTATGATGCTTCGCTTCGCTTCGCTTGGAAAATGATGATGGAACAGAGACAAAATTTATGATAGGAATTAAAACATTTGGTATTGCTTCAGGTGATCAAAAAATTGCCCAATTTAAAACAAATCATGGCGAATGGTCAAAACTTGTGGATGAGATGGAAAGAAATGCATATGATAATAACAATAAATTAAGAAAAAAAGAAGAAATTGATAAATTAAATCATGATTTATATTTAACTTTAGCTAGAAAAGTAGCAATTATTCGTAATCAAAGAATAGATTCATCAAAAGAAAATCTTAGAGGATTTGATATTAGCAAATATGATAATATATATAGTGTGTATCATGTTTTAATGCCATCAAAAAAAGGGGAGTTACCTAAAATTTATGTGGGCGAAACGTCTTATAATAAAATAGATTTAACAAATATAAAAATCCAAGGATGTACATCAGCCAAAAATCCTTCAAACTTTATATTTGAAGATGGACTTCATATATATAAGTATACATCAGCTGATAGTCAGCTGCTTATGAAATTTAACAATCAAGAAATAGTTATGGAAGATTGGGATGTTATTTATGCAGATAATGCGTATGAAATTTTTTCCGATATATCTAAAAAAATCTATGGTGATTCTGATAAAAGGGATTTGATTGATGGAATAAGAATAGAAAATAAAATAGTTGAATCTTATTCATGGTCATTGTTAAATGACAAGGGAGAAATAGAGTTATTTTCAGGATTTAATAATTTCTTTGGTGTTGGATCTAAACTTGCCAAAGATACACGGAAGAGTCATATTGACAAAATCTGTGATAGATATAAAGAAGAAATTGATTTAAAAAAAAATAATTTGAAAGATTTGTTATATGATTTTTTAATGAAATCCGCTCCAACTTTTAATGAGAAAATGGAAAAAGTAGATTTAAGAGAAAAAATTAAAAAAATTGCTATAGAAATGGAAAATGAAAATCTATTGAAAGACATTAATAAATTGATATATCGACCTATGGATGAAATGTATATTCCAATTCCTAATTCAAAAAAATTTCATAATGAACATCCTGATTTCTTTGGGGAAAGAATTGGAACATTTGAAATAGATAAAATAACAGGAAAAGAAACTTCGAAGTTAGCTCTACCGCGTGAAGAAAGAAAATTTAATCTGATTTTTGAACCTTCAGGTGATTCTATTATGTCGTATATTACACAAGATAATGGTAAAGCTATTCAATCATTCGAAAAGCAATCATATTTAGGAAAATGGATTTTGAAAAAGGTTTTTCAACTTAAAGAATATGAACCATTAACTAGTCAGAAACTAGAAGAGATAGGAATTAATGGTATTCGATTATATAAAATGGAGAATTCGGATGATATACATTTACAGTTTATTTGGATTGACGCTGATCACTTACCAAAAGATATAATTAAATAATTTTAAAGATTAATTTTGTGTATAGTAATAAAATATAAAATAATTAGTGATGAAAAAATATAGTTAAAATATAGATGGAAAATTGGGTGATTTTTTGAAAAAATAAATAATTATACTAGTACATAAAATGATAAATTTATATTTATCAATTATAAGTGTATAAAATTAAACTATTTTAGTTTAATTTTATACACTTTTTATTGAATGCTTTTCAATGATAATATATAATATAATACGGTGAGATGTTTATATACACAATAAGTATATTTGTAATATGTCTTTTTGCAATAATTTATAATATAGTTGGGTGATGGATATGAAATTGCGAGAACTTGGTAATGATGTATATAAGGTTTTGGAATATATGGAATGTGTGGAAGTTGTTCATGGTGATGAAAAGATTATTATTCACACACAACAAGAAATTGCAGATAATTTGAAGATAAGTAAGTTAAAAGTAAATAAAATAATTAGTCAATTGTTTTATTTAGGATTATTACGACGTTATACTCAAAAAGGTAAATATCAAATTACTGAAGCAGGTTATGAAGTTTTGAGAGTGATGAATACGAACATTAAAACTGGAGGGATATATAATGACACTTAATTGTGCTTCTCTTTTTGCTGGAGTTGGTGGAATAGATTTAGGATTTAAAAATGCCGGATTTAAAATAGTGTATGCTAATGAGATAGATTCTAAAGCAGTCAAAACGTATGAACTAAATTTTAAAGATTTAAAAGTAGATAATAGAGATATTCATGAAGTAGTAAAAGATATCGAACTTGGAATTGATCCGTTTAATGGTAAAAAAATAAATGTTGTATTGGCAGGATTCCCTTGTCAGGCATTTAGTATAGCGGGTTATCAAGAAGGTTTTGAAGATAAAAAAGGTCGAGGCGGTTTATTTTTTGAAATAATGAAAATAGTAGAATTTGCTAAACCTGAATTTATTTTTTTAGAAAATGTAAAAAATCTAATGGGACATGATAAAGGAAAGACATACAAAATAATAAAAGGTGCTTTAGAAGCAAAAGATTATTATGTTGACGAAAGAATCTTTAATTCTATGGAATATGGAAATGTACCACAAAATAGAGAAAGAATTTATATTGTAGCTTTTAAAAATGAAAATAGTCTAAAAAAATTTAAATGGCCTGATCCAATTAAATTAGATAAAACACTTGATAAAATTTTAGATTACAATACAAAATTAGATGATGCATATTATTATACTAAAGAGCGTTTTAAAAGATTTAGTGAAATTGAGCCGTATATAAAAAAAAGGGATACGGTTTATCAATGGCGAAGAGTTTATGTTAGAGAGAATAAAAACAATGTATGTCCAACTCTTACAGCCAATATGGGGACTGGTGGACACAATGTACCACTTATTTTAACTGATTATGGAATAAGAAAATTAACACCTCGTGAATGTTTTGATTTGCAGGGATTCCCATCTAATTATAAATTGCCGGAAAAATTAGCTAACAGTTATTTATATAAACAAGCGGGAAATTCAGTTTCCGTTTCAGTAATTCAAAGAATTGCTGAAGCGGTATTTAAAGTACTTTGAATGATTTAAAAGATGAAAAACAGTTATCGTTACTAGAGATGAGTGCCTAGCTGATAAGAGAGTATGAAATAATAAGTAATCGTGAAGCAGGACCAGCTCATTGTAGTAAAGAAGCTGATGTGAAATGGGTTGAAAAATAACTTTTATAGATTTTAGAGCTGTATAATAAAATTGTAGATTGATAGAAATAGCTCTTAAAAGAAAAAATATATAATTGAATAAATAAAAAAGCATGATAAATTGATGAATAAACCATCAAATATATCATGCTTTTTTAGAAACTGTAAATAATGATGATAAATATTTAAATTAAAGAATTTTGTTGAGAGGAAAAGATGAAAATAGAAGCTGTTTTTGGTAAAATAATGTAAAGGCAGCAAATTTGATGATAAATATTTAAAATAGGAGTTATATAAACAAAATAAAAATAGTTGCATGGCAACTATTAATATATCACCTACGTGATACCGTTATAAACGGCATTAAAGCAAAGCTTTATTTTAACTCGTTATGTAATTTAGAATAGTAGTCAAATTGCTTTGACATAATAAGAATAAAATAAAATGGGGAGAAAGTCAATATGGATAGAAGAAAAATTAAATATAGTATAGGCTTAGATATAGGAACAAGCTCAGTTGGTTGGGCCGTAATTGATAATGATTTTAAACTATTAAAAAAAGGTAATAAAAATATGTGGGGAAGTCGATTATTTGAAACGGCAGAAACTGCTGCTAATCGTCGCGAAAATCGCTCTACTCGAAGAAGATATAATAAAAGACGTGAACGAATTAGATTATTACAAGAGCTTATGGCAAACATGGTATTAAGTGTAGATCCAACATTTTTTATTCGTTTATCACAAACTACTTTTTTAGATGAAGAAGATAAAAGTGCATTATTAAATGGTAAATATCAAGGAAATTATAATTTATTTATTGAAAATGATTATAATGATCAAGATTTTTACAACAATTTTAAAACAATATATCATTTGAGAAATTATTTGTGTCGATCTACTCAAAAAGAAGATCCTAGATTAATATATTTAGCTTTGCATCATATTGTTAAATATCGTGGTAATTTTTTATATGAAAAGCAGGATTTTAGATTAGATGTTTCAAGTATAGAAGAAGATTTACAAAGTGTTTTAGATAAAATTAATGAATTTAACGATTTAGGTATGGTATTTGATGAGTTAACAGTTATTAAAATATTAAATATTTTAAAAGAAGATAATAATCGAAATCAAAAAATAGATAAGTGTTTAAAACAAATAGCTGTTGATAAAAAGAATAAACAGATATTTAAATATCTGTTTAGCGGGATAGTAGGAAATCAATTCAATTTTACAAAAATGGTTTCTAATGAAATCATAAAATATGAAGATGAAGATATTAAATTAAAGTTCTCGGATGATAATTTTGAAAATAAGATAGAGGAATATAGTATTGCATTAAAAGAATATTTAGAATTTATTGAGTTGATGAAAAAAATATATAGCTGGATCACCTTAAACAATATACTTAAATCGGGAAACAGTATATCAGAAGCTATGATCAATAGATATGATATGCATCACGATGATTTAAGAAAGTTAAAAAAATTGATTAAAGGGTATGATAGAAAAGTTTATTATGAAGTTTTTAGAAATCAAAGTGATAAATTAAAAAATTATTACAATTATATAAATCATCCTAAAAAAGTTAGTAGAGAAGAATTTTATAAATATTTAAAAAAAGTATTAGAAAAAATCAATAGTGAAGAAGTTAATTATTTTTTAATGAGGATCGAAGAAGATGAATTGTTATTAAAGCAAAATGATCGTGATAATGGGGCTATTCCTTACCAATTAAATTTAAATGAAATGAAGGAGATAATTGAAAATCAGTCTAAATTCTATGAAGATTTAAAAATAAATAAAGATAAATTAATTAGCATTTTAACATTTAAAATACCATATTATTATGGTCCTTTAGATGGTAATGATAAATATGGGTGGTTAGTTAAATATCAGGATAAAAAACAGGAACGAATTACGCCATGGAATCATAGTGAAGTTGTAAATATAGAAGAAACAGCTTCTGATTTTATTAAACGTTTAACTAATTTTTGTACATATTTACTTGATAAACCAGTTATGCCTAAAAATTCATTAACTTGTAATATGTTTGAACTTTTGAATGAATTAAACAAGATTAGGGTAAATGGAAAATTATTGGGAAGAGATATTAAAACAAGAATAGTTGAAGAATTATTTATGAATAAAAAAATCATTAAAGAGAAGGATTTGAAAAAGTGGTTTGTTACAAATAAGATCTATTTAGAAATTGATGAAATTTCTGGATATCAAAAAGATAAAATGTTTTCTGCTTCATTAGGTTCATGGATTGATTTTAAAAAGATTTTTGGTGTTATTGATGATTCAAATTATTTGATTATTGAAAGAATTATTGAAGATATTACAATTTTTAATGAAAAAAATATTTTAAAGAAACGTCTAAAAAATGTTCATAAGTTATCTAATGAGCAAATAAAAGCAATTTTAAAATTAAATTATAGTGGATGGTCAAGACTATCCTATGAATTAATTAATGGAATTAAGGCTGATAATCGTTATGGAAGTTCAGTAACTATTTTAGACGTAATGAAGGAATCAAATCTTAATTTAATGCAGATAATTAATGATGATAAGTTGGGTTATAAAAAAATCATAGACGAGAAGAACTGTTTTGAAACAGATAAAAAACTCAATTATGATGATGTGATAAAAAAATTACCTGGATCTCCAGCAATAAAAAAAGGAATTTGGCAAGCACTTCAAATTATAGAAGAAATAACAAAGTATATGAAACATCAACCCAAAAATGTTTACATCGAATTTGCACGTGAAGAAGGGAAGAAAGGACGAACAGAAACGCAAATAAAAAGACTTAAAAATATTTACAAAGAGTTGGATTTGCAATTAGAATATGATATTTCGGTAAGAAATAAACTCAATCAAGAAAAAGATTATCGTAAATTTGGTAATGAAAGAATGTATTTATACTATACTCAAATGGGAAAATGTATGTATACAGGTGAACCAATCAAAAATATAGGTGATATTTTTAGTGACGAGTTATATGAAATCGACCACATAATTCCGCGTTCAATTATTAAAGATGACAGTATTGATAATAAAGTATTAGTGAAAAGGAAAGAAAACCAAAGAAAGTCAAATGATGTTATTCCTTTATCAATTAGAGAAAAACAAATTCATCGTTGGAAATATTTGTTGGAACATAAATTGATATCTCAAAAGAAATATTTTAATCTAATTCGTGATGAAATGGATCCTCAAACAATAGAAAAATTTATTAATCGCCAACTGGTCGAAACAAGACAGATCATTAAACATGTGGCTAATATTATTGATAACCATTATACTAATACATCTGTAGTAGCAATAAGGGCTAATATAATTCATGATTTTAGAATAAAATACAATATTTATAAAAATCGTAATGTAAATGATTATCATCATGCACATGATGCATATATTGCTTGTTTTATAGGACAGTATATGAAGATACGTTATCCACAATTTAATGCAAAATATGCTTATAATGAATATATGCGTTATGGTAATAATGAACATGATAAATCAGGATTAATTTTAAATAGTATGAATTATGAAAGTTATGATGAAGATACTGGTGAGATGATATGGCATCCTGATAAAATCAAAGGAATTTTAAAATGTTTTAATTATAGAGATTGTTATATCACCAAAAAACTTGAATCAAGTGATGGAGAATTATTTGATGCAACTATACATTCACCAAAAAGTAATAAAAAAGATCTAATTCCTGTAAATAAATTTAGAGCAAATAGTAATAAGTATGGCGGTTTTTCTGGATTAAACTATATTATTTATGCTATTGAAGGAATCAATGAAAAATCGTCTGTTGTGCGTAGAATTGTTAAGGTTCCACTTATTTATAAAAATGAAAAACTAGAAACAATAATTTCTTATATTGAAAAAAGTAATAATTATAAAGATGTTAAACTACTAAAAATTATCAAAAAAAATCAATTAGTTGAAATAGATGGTGGTTTTTATTACATCACATCACCAACTGAATTAAATACTGCTTGGCAGTTAGTTTTAAATCCACATGAAAATGCTATAGTATATAAAATTAATCAGGCGCTAAAAAATAGTGTTGATAAAGAGCTGGATATTGAGGAATTGGATTTACTATATTTAAGTTTGATTGATAAATTAAATAATTATTATCCTGAATATCAAGATAAAATAAAAAACAAATTAATTGCTCTACATGAACAATTTAAAAATCTATCATTACTTGATGCAGCAAAAGTAATTGAACAATTATTAACTGCTATGTCTGCTGGTCCTCAAAATGGTAAAATTGAACTGCCTAATTTTAAAATTGGTGATCGTATTGGAAGATTAAAAAAACAAACTATTTTACTAGATAAAATTACATTTTATGATCAGTCAGTTACTGGTTTATATTCAAAAAAGGTAAAGTTATGACATGGCGGACTATTTTTATAAAATCAAAAGCCAAATTATCTTATAAAAACGATTATCTGGTAGTTCGAAATGAAGAGATACATATGATTCATTTGTCAGAAATAAACACAGTAATAATTGATTCTACTGCAGTTACAATTACTTCCTACTTAATATCGGAAATGTTAAGTAGGAAGATCAAATTAGTTTTTTGTGATGATAAAAGAAATCCGCAAGGAGAGGTTGTACCATATTATGGTTGTCATGATTCAAGTAAAAAAATCCATGAGCAGTTAAAATGGGATGAATATGTATCCGTGGTATGGACTAGAATTATTAAAGAAAAAATTATAAATCAATCAAAGTTACTTCATTATTATGAAAATGATAATTATAAAAAATTAGAATTATATGCTAGTCAATTATTAGCAAATGATATAACTAATCGTGAAGGACATGCAGCTAAAGTATACTTTAATTCATTATTTGGGTTAGAATTTAATCGCGAAGATGTTAGTGACATTAATGCTTCTTTAAATTATGGGTATGCTGTAATTTTGTCGCAGTTTAATAAAGAAATTGTGGCAAGTGGGTATTTAACACAGTTGGGAATTAAGCACAGTAACTATTTCAATTTCTTCAATCTGTCTTCAGATTTAATGGAGCCATTTAGACCATTAATAGATAAAATTGTAAAAGATAATTATGGAAATGTATTTGATACAACAATGAAATTAAATTTAGTTGATGTTTTAAATAAAAAAGTAAGAATAAAAAATAGAGAGCAGTATGTAAGTAATGCTATTGGTATATACGTAAAAAGTGTAATAAAGGCAATCCAAAAGAAAAATATAGAATTATTAGACTTTTTTGATTATGAGTTATAGATATATGAGAATATTAGTATTTTATGATTTACCAGTAGAAACATATGCTGAACAAAAAGAGTATCGTAGATTTCAGAAGAGTTTAATTAAAAGTGGTTATATAATGATGCAAGAAAGCGTATATTGTAAGCTGGCGCTGAATAATTCTATTGTAAAAAGTGAAAAGCAGAAATTATACAAAAATAAGCCCAAGTGTGGAATTGTTCAAGTTCTTGTTGTTACAGAGAAGCAATTTGCTCAAATTGAATATATAGTCGGGAAAAAATCAAATATTAAAGAAGATAGAGATAATAGGTTAATAGTATTATGAAAATGAAGATAATTGGATTTGATATGGATATAGATTTTAATGATTCAACAGATACGATTTTAATTATTAAAGATAGTAAATTATTTTCAAAAATTGCATTCGAGATTTATAATTATTCATCAGATGATAAATGTGAAATAATTATATTAGATGATTACGGAGAAATAATCAAGAATAATCTTATTGAGTGCATACACGATATAATTAGCTATGATTTAACCTCTAAAAAGGTATTAGCAAAAATATATATGACAATAAAAAATAATATAGTAGATGATGTAGATAAAGAAACTGTTCTTTTAAATGATATAAATAAAATAAATAGATTGTTTATTGAAGAATTAGAAAATTATAATTTGGATTATTCTTATGAGACGAATATAAAGATAGAAAATTATTTAAAACTGTTAAATTTAAAGATTTTAAGTTCTGGAGAATCAGTATTTAATAAGATGATAGATTTAATTGAGATTTATTCTGAATTGTTTAGTGAACATGTTATAATATTTATAAATATTATGTCATATTTAAGTGATGATGAATTAGAAGAAGTTTTAAAATATAAGCGATATAAAAAACTAAAATGCATATTTATTGAGAATAATTTTACTAGAAATGTATCAGTAAATAAGTATATAATTGATGATGATTTATATATGTATAAAGTATAATACTATCTAAATAACAGATGAAGTCGTTATTCATTTATGCTTT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GCGCTGTTTTAGAGTTATGTAATTTAGAATAGTAGCAAAACTTAAACGTGTATAATATAGGTGTAAGGTAAGTTTTAGAGTTATGTAATTTAGAACATTTTAAAATTAATGCTAGTTCATATATTAAAAAGATCAATAAAATGAAATCTTTATTTTTATGAGATTAAATTATTTATTTCAATTAGTTACCAATAAATATGTTATACTAATAATAATTAGTATACAAAATCTTAATATAGGATATTTTAAAGATAGGAAGATTGATTTGATGAAAGGGTTATTGATAGGAATAGAGAATTTTAAAAAGTTAATTGATAAAAATGTATATTATGTTGATAAAAGCAAATTAATTGAAGATTTAATAAATGAAGAAGTTATTTTGTATACAAGACCTAGAAGATTTGGTAAGACTTTAAATATGTCAATGCTTTATTACTTTTTTTCAATTAAACAAAAAGAAAATGCTTATCTTTTTGATAACTTAGAAATAAGTAAAAATATTGAAGTGATGAAACATCAAAATCAGTATCCTGTTATTTTTATTACTTTGAAGGATATGAAAAGTAAAAGATTTAATGATCAAATTGCAATATTTAGTAAGATTGTTAGAAACTTAATAAATGATAATTTAGAATTATTAAATAGTGATTACTTAGAAGAAATAGATAAAGATAATTTAGTAAAATATCAAAAAGAAACAAAAAATGAAATTGATTTACAAGATGCTTTGAATTTTATTAGCAAATGTTTAAAAAAACATTATCATCAAAATGTAATTATTTTGATTGATGAATATGATGTTCCATTACAAAGCGCTTATATTAATGGATATTATGATGAAATGGTGGAATTTTTAAGAAATATCTTTAGCACTGCTTTAAAAACCAATGATTCTTTAGAAAGAGGAGTTTTGACAGGATGTTTACAAATAGCCAAAGAAAGTATTTTTACGGGGTTAAATAATTTTAGTGTTAGATCTATACTTAATCAATATTCAAGTGACTGTTTTGGTTTTGAACAGAATGAAATTGATGAGTTATTAAAATATTACGATCTTTATGATAAAAAAGGCTATATCAAGGAATGGTATGATGGTTATCGTTTCTATGACAAAGAAATATATAATCCCTGGAGCACATTGCTATATGTAAAAGAACTATTAGGAGATAGAAATATTGCTGCTATACCATTTTGGGCTAATACTAGCAGCAATGATATTGTGTATAAATATATCATTGAAGGGAATCAAAAACTAAAAGACGAATTTGATTTATTAATTAATGGTGAAAGTATTGAAAAAATAATCAAACCGGAGCTAACATATCGAGAAATGGATGATATTAATAATATTTATAGTTTTCTGCTATTTACAGGTTATCTTAAAATTATTAAATATGTTGATATAAATTGTTATAGATTAATGATTCCTAATAAAGAAATTAAACTAATATATACAAATGTTTTTCAAGAATGGGCCAATAAAATTCAAGAAAACTATGGTCAGAAGCTTATTGATGCCTTATTAGATAAAGATGAAAATAAAGCAAATGAGATATTAAATTATATTTTACTGCAATCAATGAGTTACCATGATGGTAAAGAAAGTTTTTATCATGGTTTTATTTTAGGATTATTAAATAATAATAATTTGTTTTCTAATATTGAAAGTGGTGATGGCAGAAGTGATATTAAGTATTTGCCGGTTAATAAAGAAAAAAGAGGTTTTATCTTGGAATTAAAAATATGCAAAAATAAAGATTTGTATGATACAGCTATAGAAGCATGTAATCAAATAATTGAAAAAAGATATCTAGAGAGTGATAAGGGTAGAGGGTATCTAAATATGCTTGGCTATGGAATTGCTTTTGATAAAAAACGAGCTTTTATTAAAATGTTGAAAGTATCTTAATTTGGGACGTTTGTCCCTTTTTGTTTAAAAATATAGTATATATATCTATAGTTAATAGTTTTAAATTAAGGTATAATGTATATATGCAGAAAGGGTGATAGAAATGAAAAAAGCAATTCCACTTGGAATAATGGATTATGAAAAACTAATAAAAGATGATTATTATGCAGTAGATAAAACATTGATGATCAAAGAGTTTCTTGAAAGGAAAAGCGGTGTTGCATTAATTACGAGACCAAGAAGATTTGGCAAGACTTTAAATATGTCAATGTTAGCTAATTTCTTTGATATTACCAAAGACTCCAAAGAATTATTTAAAGATACAAAGATCATGAAAACTGAATATGCTGATTACATCAACCAGTATCCAACTATTTTTATCACTTTTGCAGGAGCTAAAAGCAGTTTACAGGAAATAGTTAACTGTATTAAATTACAGATACAAAATGAATACGATCGTTATGAATACGTATTTACAAATATGTCAAAATTTAAAACAATTAATTATGAAAAAATTATTAATGAACTCATAAATAATAATGATTTATCAGGTATTACCAATGCTTTATCATTTTTAATGGAACAGTTAGAGAAATATTATCAAAAAAAAGTTATGCTGTTCATCGATGAATATGATACGCCATTTATTGAAGGACATGTAGGTGGTTTTTATGATGAAATAAAAGGCGGGTTAGCAGGATTGCTTCATAATGCTTTAAAACTATCACCAAGCCTTCAGTATGCGATGCTTACAGGAATTCAGAGAGTAGCCAAAGAAAATATCTTCAGTGATCTAAACAATCTTATAGTATGTACAGTAATGGATGATGAATATGATCAATATTTTGGTTTTACTGAAAAAGAAACAGAAGAGCTATTAAAATATTATGATTTATTATTAAATGATGAAGTAAAAGAAATGTATGATGGTTATCATATTGGTGGAGTAGAAATATACAATCCCTGGTCAATCATTAATTATGCTTCTAGAAGAAAGCTGATTCCATATTGGGTGAATACCAGCAGTAATGTAATGATCAAAAAAGCAATGGCCGAAAGTGAAGAAAGCTTTAAAGAAGGTTATGAAACATTGATCAAACAGGGATATTTAGAAACCCAGATAATGATGGAGACCAGTTTTTATGAACAGTCACAAACAGAAAGTTTATGGGGACTATTTGTAAATGCCGGGTATTTAACAGTAGAGCAGAGGATGCGAAAAAATAGATATCGAATCAGAGTTCCTAATGAAGAAGTACAACAGGAATTTATGTCACTGACGGCCTATCATTTACAAGTATCAGAAAGTGTTTTAGATGATTTATTTTATGCCTTGGAAACTAGAGACAAAAAATTATTTGAAAATAGTTATCGAAATATTTTAAAAAGAATACCATCATATCATGATTTAAAAGATGAAAACAGTTATCATATGATGTTATTAGGGATGAGTGCCTGGTTGACAGGAGAGTATGAAATAATCAGTAATCGAGAAGCCGGATCAGGGAGATGTGATATTATTTTAAAAGCCAAAAAGGATTTAGCATCATATGTAATTGAATTCAAGTATAGTAAAAATAAAGAAGAACTAGAGAGCTTATCAGATATAGCGATAGACCAGATCATTGAAAAAGAATATGATAAAGGATTAGAAGGAAAGATAATCTATATAGGATTAGCTCATTGTGGTAAAGAGGTTGATGTGAAATGGGTTGAAAAATAACTTTTTTTAAGATATTAAAGATTTGTGTAAGTTGTTATAGTATATTTAGAATTAAGATTTATCAAATTATTAATGAACTTATCTCTATATATAGATAGGTTCATTTTATATATTATTTAAATTGTCATTTTTATAAGTTAATATAACGTGTATATTCGTTTTTTAGATTTAGGAAAATTTGGTAGTTTAATTGCTGTTTTTTAAGTACAATTAAGATATACTATATTTTAATGGAGAGAAAAAGATGAGCGAACAGACTTTATTAGATGAAATTTATATGTTAAAAGAAGAAAATAAAAAATTACGGCAATTACTAACTAAATATGGTTATATATTTGAAGAAACTAAGCTTAATTCTGCTGATAAAATGAAAATATATCGCAGTTATTTTAGAGGTCGTGATGATATTTATGCTTGTTTTTATAAACAGTCTGTATTTCCAGCATGCTATAATCGAACAAAGGGAAATTGTTATTATGAAAAAGGTCATAAAGTTTGTTCAAAATGTAATAATGCAAGTTTTGTTCCATTAACTGATGATGTAATAAGAAATCATATTTCTAAACCTAACCAAAGAGCTGGTTTATATCCATTATTAAAAGATAATACATGTTATCTTTTGGCTATTGATTTTGATGAAGATGACTGGTTTGATGCTATGTTAAGTGTATATCGAATTGCAAAAAGAAATGGCATTGATGGTTTAATGGAACGTTCTAAATCAGGGAATGGTGGGCATTTATGGATATTTTTTGAAAATAATATTTATGCGTCTTGTGCACGGAAATTAGGTTTTTTCTTATTAAATGAAGCAATGAAAATAAATAAGCGAATTTCATTTGATTCTTTTGATCGATTATTTCCTAATCAAGATACCATGCCAATTGGTGGTTTTGGTAATTTAATAGCTTTGCCGATGCAATATGATGCTATAAACAATAATAAAAATACATTATTTATTGATGAAGATGGAAAATTAATAAGCAATCAGTTTATTCATCTTGCTAATATTAAAAAAACTAGTTCATTAAAAGTAGAAGAAATTTGCCAAAAAAATACTGAAAGAGTTTTTAATAATAAAATCAGTGCAGAAGCAGCTGTAAAATTTAATAATGAAATAAAAGTAATTGAGGGATCAATGTTAAAAATTTATCGTTTAAATTTAAATGCTCTGACACTTAATACGATTAAAACAGCAGCTTCAATTTGGAATCAGGAATATTTTTTATTTCAAAATATGCATCGGCCTATATATCATAAAACAACTCCAGCTATTTTGTCTGAATATGAAGTATTAGACGAATATTTATATCTACCTAGAGGGTTAAAAAAGAAATTATTAAAAATTTTTGATGATAAATTACAAATAGAAGAAAATACAGAATTAGGTCATAAAATAGAAGCTGAATTTAAAGGAAAGTTAATTGAATATCAAGAGAAAATTATTAATGAATTAGATAAACATGATTTAGGTGTAGTTGAAGCTCCAACCGGTTCAGGTAAAACCATTATGGCTTTAGCGATGATTGCTAAATATAAAGTTAGTACATTAATAATTTTGCCTGGTAAAGAATTATTAAAACAATGGAAAAGACAAATTGATATATTTATCAAATATCCCCAGGCAAAGTTAAAAAGAGATCATTATATTGGAGAATACACAGGAAATAAAAAGAAATTAACAGGTAATATTGACATAGCAACAATTCAATCATTAGTAAACATAGAAGATTTTAATATTTTACAAAAATATGGATTAGTAATTATTGATGAATGTCATCATTGTGCCAGCAATACATATCGAACAGTATTAAAACGGCTGAATGCTAAAAGAATATATGGATTTACGGCTACACCAGAACGTCAAGATGGACTTGAAGAAATAACATATATGTATTTAGGAAAGATAGTTGCAAAAGTGAATGAGAAAGATATTGCTAAATATCGAGATTATGAGCAGGTTTTGATTCCTCGTTTTACAACGTTTACGATGCTGGAAGAAAAGTCTAATTTTATGGAAATTGTTAATATTCTTATAAAGAATGAAAAAAGAAATCATTTGATTATTATGGATGTAATTAAGGAATTTAAAGAAAAAAGAAATATTATTATATTATCTGATCGAGTTGAGCATCTTGAGTATTTATATGAGCAATTACGATACGTTGATGAACATGTTTATTTGTATTTAGGTAAGACTAATAAAAAAGATAAAGCAAATATTCTTGAAGAGCTTAGATATACTAATGATTTTAATTACATAATTTTAGCATCAGCAAAACTTATTGGTGAGGGCTTTGATTTACCAAGTTTAGAAACTATGTTTATGGCAACACCATTTTCATGGAAAGGAAGGACAAAACAATATTCAGGTAGACTACATCGCCAAAATGATGGAAAAGAACTAGTAAGAGTATATGATTATGTTGATCAAAAAGTTGGAAGACTAGCTAAAATATTTAATATTCGTCTCAAGACCTATTTAAAGGAGGGGTATAAAATTTTAGAAAATGAAGAACTTTTATCATTAAATCGATATTTATATAGTAATTATATTAAAGCATTAGAATCGGACATGTTAAATGCAAGAGAGGAAATTATTATTTATAGTTCTAAGTTGACTCTTTCATTAATTAAGAAATCTTATCAGTTTATTCAATCTTTAATATATGATGGAATTAATGTGATTGTAATAATAAAATCACAAGTATTGAAAAATACTGATGAAACTGCATATTTAGAAAGACTTGGAGTAAAACTTATTTATAGTGAGGCACAAATCAATAATATTATTATTGATAACAAGATTTTGTGGATACCAAATTATGGATATTATGAAAAACAAAAGAATGTAAATGCACTTCGTATTGAAGATGTTGATGTTATTGAGGAAATTATTTCAATGATAAAAGATAATGTTTGAGATGATTAATTATAAATATGGTATACTTATTATTTGGAGGCGTTTAGATGAAAAGAGTTTTGATCGGTATAGAAGATTTTAAAGAATTGATTTCTAATAATTATTATGTAGATAAAAGTGAATTGATCAAAGATATAATCAATGAAAAGTTGTTTTATATACTATACCAAGAAGGTTTGGTAAAACATTAAATATGAGTATGTTATATTATTTTTTTCGATTGAACAAAAAGATCATGCTTATTTAAAGGTTTAAAAATAGATAAAGATATTGAAGCAAAAAAACATCAAAATAAATATCCGACTATTTTTATTACCTTAAAAGATATGAAACGTAATAATTTTAATGATCAGACAGAGAAATTTGCCGCTTTAGTATCTGATCTAGTTGATAAAAACATTGAATTATTAACAAGCTCTTTTTTAAATGAACGACAAAAAAACTATTACACCAATATTTAAATACAGCCAGCTCATTATCAAATTTCCAAGATGCCTTACTTAATATTTCAATTTGTCTACAAAAGCATTATCATGAAAAAGTAGTTAAATTGATCGATGAATATGATGTCCCTTTACAAGAAGCGTATATAAATAACTATTATGATGAAATGGTCGATTTTTTAAAAATGTTTTTAGTGCAGTCTTAAAGACAAATGATGTTTTACAAAAAGGGGTTTTAACAGGATGTTTAAGAATTACAAAAGAAAGTATTTTTACAGGCTTAAATAATTTTTCTGGATGTTCTATTCTTGATGAAATATTCGATAATCATTTTGGTTTTACGAATGAAGAAATAGTGGAAATTTTAAATTATTATCATCTTGAACAGTACCAAAATGAATTTAAAAGATGGTATGATGGATATTTATTTGGTAAAACAGAAATATAGAATCCTTGGAGTACATTATTATATGTAAATAAATTAATTAAGACCTCTAGTGTCACTGGTGAATCGTTTTGGGCTAA</t>
  </si>
  <si>
    <t>MDRRKIKYSIGLDIGTSSVGWAVIDNDFKLLKKGNKNMWGSRLFETAETAANRRENRSTRRRYNKRRERIRLLQELMANMVLSVDPTFFIRLSQTTFLDEEDKSALLNGKYQGNYNLFIENDYNDQDFYNNFKTIYHLRNYLCRSTQKEDPRLIYLALHHIVKYRGNFLYEKQDFRLDVSSIEEDLQSVLDKINEFNDLGMVFDELTVIKILNILKEDNNRNQKIDKCLKQIAVDKKNKQIFKYLFSGIVGNQFNFTKMVSNEIIKYEDEDIKLKFSDDNFENKIEEYSIALKEYLEFIELMKKIYSWITLNNILKSGNSISEAMINRYDMHHDDLRKLKKLIKGYDRKVYYEVFRNQSDKLKNYYNYINHPKKVSREEFYKYLKKVLEKINSEEVNYFLMRIEEDELLLKQNDRDNGAIPYQLNLNEMKEIIENQSKFYEDLKINKDKLISILTFKIPYYYGPLDGNDKYGWLVKYQDKKQERITPWNHSEVVNIEETASDFIKRLTNFCTYLLDKPVMPKNSLTCNMFELLNELNKIRVNGKLLGRDIKTRIVEELFMNKKIIKEKDLKKWFVTNKIYLEIDEISGYQKDKMFSASLGSWIDFKKIFGVIDDSNYLIIERIIEDITIFNEKNILKKRLKNVHKLSNEQIKAILKLNYSGWSRLSYELINGIKADNRYGSSVTILDVMKESNLNLMQIINDDKLGYKKIIDEKNCFETDKKLNYDDVIKKLPGSPAIKKGIWQALQIIEEITKYMKHQPKNVYIEFAREEGKKGRTETQIKRLKNIYKELDLQLEYDISVRNKLNQEKDYRKFGNERMYLYYTQMGKCMYTGEPIKNIGDIFSDELYEIDHIIPRSIIKDDSIDNKVLVKRKENQRKSNDVIPLSIREKQIHRWKYLLEHKLISQKKYFNLIRDEMDPQTIEKFINRQLVETRQIIKHVANIIDNHYTNTSVVAIRANIIHDFRIKYNIYKNRNVNDYHHAHDAYIACFIGQYMKIRYPQFNAKYAYNEYMRYGNNEHDKSGLILNSMNYESYDEDTGEMIWHPDKIKGILKCFNYRDCYITKKLESSDGELFDATIHSPKSNKKDLIPVNKFRANSNKYGGFSGLNYIIYAIEGINEKSSVVRRIVKVPLIYKNEKLETIISYIEKSNNYKDVKLLKIIKKNQLVEIDGGFYYITSPTELNTAWQLVLNPHENAIVYKINQALKNSVDKELDIEELDLLYLSLIDKLNNYYPEYQDKIKNKLIALHEQFKNLSLLDAAKVIEQLLTAMSAGPQNGKIELPNFKIGDRIGRLKKQTILLDKITFYDQSVTGLYSKKVKL</t>
  </si>
  <si>
    <t>759913.SAMEA3138428.SDSE_1207</t>
  </si>
  <si>
    <t>K09952 hypothetical protein</t>
  </si>
  <si>
    <t>MDKKYSIGLDIGTNSVGWAVITDDYKVPSKKFKVLGNTDRHSIKKNLIGALLFDSGETAEATRLKRTARRRYTRRKNRIRYLQEIFSSEMSKVDDSFFHRLEESFLVEEDKKHERHPIFGNIVDEVAYHEKYPTIYHLRKKLADSTDKADLRLIYLALAHMIKFRGHFLIEGDLNPDNSDMDKLFIQLVQTYNQLFEENPINASRVDAKAILSARLSKSRRLENLIAQLPGEKRNGLFGNLIALSLGLTPNFKSNFDLAEDAKLQLSKDTYDDDLDNLLAQIGDQYADLFLAAKNLSDAILLSDILRVNSEITKAPLSASMIKRYDEHHQDLTLLKALVRQQLPEKYKEIFFDQSKNGYAGYIDGGASQEEFYKFIKPILEKMDGTEELLAKLNREDLLRKQRTFDNGSIPHQIHLGELHAILRRQEDFYPFLKDNREKIEKILTFRIPYYVGPLARGNSRFAWMTRKSEETITPWNFEEVVDKGASAQSFIERMTNFDKNLPNEKVLPKHSLLYEYFTVYNELTKVKYVTEGMRKPEFLSGKQKEAIVDLLFKTNRKVTVKQLKEDYFKKIECFDSVEISGVEDRFNASLGTYHDLLKIIKDKDFLDNEENEDILEDIVLTLTLFEDKEMIEERLKKYANLFDDKVMKQLKRRHYTGWGRLSRKLINGIRDKQSGKTILDFLKSDGFANRNFMQLINDDSLTFKEAIQKAQVSGQGHSLHEQIANLAGSPAIKKGILQSVKVVDELVKVMGHKPENIVIEMARENQTTQKGQKNSRERMKRIEEGIKELGSQILKEHPVENTQLQNEKLYLYYLQNGRDMYVDQELDINRLSDYDVDHIVPQSFIKDDSIDNKVLTRSDKNRGKSDNVPSEEVVKKMKNYWRQLLNAKLITQRKFDNLTKAERGGLSELDKAGFIKRQLVETRQITKHVAQILDSRMNTKYDENDKLIREVKVITLKSKLVSDFRKDFQFYKVREINNYHHAHDAYLNAVVGTALIKKYPKLESEFVYGDYKVYDVRKMIAKSEQEIGKATAKRFFYSNIMNFFKTEITLANGEIRKRPLIETNEETGEIVWDKGRDFATVRKVLSMPQVNIVKKTEVQTGALTNESIYARGSFDKLISRKHRFESSKYGGFGSPTVTYSVLVVAKSKVQDGKVKKIKTGKELIGITLLDKLVFEKNPLKFIEDKGYGNVQIDKCIKLPKYSLFEFENGTRRMLASVMANNNSRGDLQKANEMFLPAKLVTLLYHAHKIESSKELEHEAYILDHYNDLYQLLSYIERFASLYVDVEKNISKVKELFSNIESYSISEICSSVINLLTLTASGAPADFKFLGTTIPRKRYGSPQSILSSTLIHQSITGLYETRIDLSQLGGD</t>
  </si>
  <si>
    <t>221027.SAMN02980915.JO40_04865</t>
  </si>
  <si>
    <t>GCF_000755145.1</t>
  </si>
  <si>
    <t>Treponema putidum strain OMZ 758 (ATCC 700334) chromosome| complete</t>
  </si>
  <si>
    <t>GTTTGAGAGTAGTGTAATTTAAGATGGATCTCAA</t>
  </si>
  <si>
    <t>AGCCTAACTGCTTGACTCCTGCCGTTTTGGAATAATTTTGCCGTTTCCATACTACACCCCCTTAAAATAAGTATATATCATAGTATATATTATGTCAAGAAAAGCATAATAGAAATTTTGTCATTAATATAAATCCTAATTTATAAAATAAAGAGAAGATCCCTCCTTGACAATATAATATTATATGTGATATAATATTATATATAATAATATATTATGTATATTTTTTTTAAAAAAGAGAGGTGCATATGTTTAAGGGCGCCTTATATTATTTTGTTATGTGTTGGCGGCTTGACAAACGTTTTCCTGTTGTCATTTTATTAAAAGAAATTTTAAATGCCGTAAAAACGGTAATGTCGGTGGTGCTGCCTAAGTTCATTATTGATGCTTTGTTTACAACACAAAATATAGAAGAAGCTGTTAAGTTTTTACTCATATATGCCGGAACCTTATTTGCGATAAGTCTTATAACAGCCGTTTTAAACCGTTCTACAATTATTTTAAAAAGCATCTCCTTTCAGCGATTTCAAGCCGATATAGGAAAAAAATTAATGCAGATAGATTATGAACGGCTTGAAACTCCCGATTTTTTAAACTTAAAACAAAAGGCGGAACAATATGCATATTCAGGAGGTTATGGATTTGCCGTAATCTTAGAAGACTCCATCGGCTTATTCGGTAAACTACTCACTTTTGCAGGTCTTATCTCAGTTATCGCAATTTTAAGCCCTTGGCTTGTACTTGCAGTCATTATAATTGTCGCTCTTAATTCTTTGGTTTTTGCAACAACAAATAAGCATGGAATAGAATACCGCATGGAACAATCCGTGCAGGAAAGACGTATCGGCTACTATTCTAAAAAGATGGAAGATTTTCAATACGGAAAAGAAATCCGTACCTATAATTTAGCTCCGTGGTTTTTAGAAAAATACAATCAGCAAATTAAAGTGCTCGGAAAATTTTATAATAACATAGCCAATACCCGTTTTATAAGCGGCGCCTTTAATTCGCTTACCTTTGCCGTTCAATTAATCATAAGTTATTTTTTTGTAATTAAACAAACATTAGACTCCGCTCTTTCGGTAGGAAATTTTACAATGTATCTTGCAGCAGTAAGTTCATTCGCTTCAATACTATCCGAAATTATAAAAACCGTAGTTCAGCTTTCGCAATTCAAGACTTATTTTGCGGCTTTTAAAGAATACATGAATATGCCGTCTATGGAAAATACAAAAGGCGGAAAGCCTATTTTATCTGAAAACTTTGACATCGAATTTCAAAATGTTTCTTTTAAGTACGGTACAAGTGAAAAATTTGCCTTACAAAATGTAAACGTGAAATTTAATTCCAAAGAACGGATTGCAATCATCGGGGAAAACGGTGCAGGTAAATCAACTTTTGTAAAACTTTTAATGCGCCTTTATGAACCTACCGAAAGGAAAATTTTAATTAACGATATCGACATAAAAGAAATAGACTATAACCACTATCAAACTTGGTTTGCCGCCGTCTTCCAAGATTTTAAAATTTTTTCTTTCAGCATAAAAGAAAATATTACCTTCGGCAATGATAAAACCGAAGAAGACAAAAAACGATTGGAAAATATCGTTTCGGCATCCGGTTTAAAAGAAGTTACCGATAAATTGGATAAGGGCTTGGAAACCTTGGTGTACCGAGACTTTGACGATGCAGGTTTTACGCCCTCAGGCGGAGAAGGCCAAAAAATTGCAATAGCCAGAGCCGCATATAAAAATGCCCCGATAGTAATTTTAGACGAGCCGACCGCAGCCCTCGACCCAAAAGCCGAAAATAAAATCTATGAGCAGTTCGATTCTTTTTTTGCGGATAAGTGTTCTCTTTATATTTCGCATAGAATGGCAGTTACAAAATTTTCGGATAGGACTCTTGTATTCGACAATGTACAGATAGTCCAAGACGGGAATCACGAAACTCTTATAAATCAAGAAGGCAAATACAAGGAGCTTTATAACTTGCAGGCTAAGTATTATACAAAATCTTAACAAGGCTCAACTCTTTCAACCTCTTGCAAAATTTTAACATAAGGCGTAAAATGATGCTATGATCGATACAAGCTATAAAACGATAGTAGAAAATTTTAAAGCAAAGATGGCAGAACGGATTGTGGGCCAGCAAGAACTCATAGAAGGAATTTTAACTGCGTATATCGCAGGCGGCCATGTGCTCCTTGAAGGTGTGCCTGGCCTTGCAAAAACGCTCATAGTAAAAACCTTTGCAGAGCTGTCCAATGTAAGTTTTAAGCGTATTCAATTTACGCCGGACCTTCTTCCTGCCGATTTGATAGGAACCCTGATTTATCAGCAAAGTATCGGTAAGTTTTCCGTAAGGAGGGGCCCAATTTTTGCAAATATTGTTTTGGCCGATGAAATAAATAGAGCTCCTGCAAAGGTACAGTCTGCACTTTTGGAAGCCATGGCCGAAGGGCAGGTTACAATAGGGGAAAATTCTTATTCTTTGCCCGTGCCTTTTTTTGTGCTTGCAACTCAAAACCCTATTGAACAGGAAGGAACCTATCCCTTACCCGAAGCAGAGCTTGACCGTTTTTTATTAAAGCTATTTGTTCCATACCCTTCAATTGAAGAAGAAATAAATATAGTAAATAATTTTTCAAGCCTTAAGCCCAATGAAAACAAAGCAAGTCTTGGCCAAAGCGAGCCTATCTTGACACCGGAAAACTTAGAAACTCTCCGCAATGCTGTAGAACAAGTCAAGTGTTCTCCCGAAATTACAAGCTATATAGTTTCAATAATTGCAGCAACACGGCCTGTAAAAAATGTAAAGCAGGATGATTATATTCACGGGAATTACCTAAGCTATATTCTTTATGGGGCATCTCCAAGGGCCGGAATAGCTATTCAAAAATGTGCAAAGATAAAGGCTCTATTTAATGGAAGAGATTATGTAATTCCTGAAGATGTAAAAGCCGTTGCCTACGCAGCTCTTAGGCATAGATTAAAACTTTCTTATGAAGCTGCCGCAGATAATTTAACCGCTGACGATATTATAGAAAAGCTTTTGGGAATTGTGCCCCAGCCGTAATTTTAGAAACATCTGCAATAAGAAAAATAATTTTACCCATCTCAACCTTTTCTATTTTAAATTCAATCTCGCCGATATTAATTTTTTCCCCCTCTTTAGGAAGGTATTCTGCCGTTTCAAGAATAAGGCCGCCTATCGTATCATTATAATCCGAATGAAAATCGGTATTTAAAATTCTATTAAGCTGAACTATGGGAACTCCTCCCGGAATTAGGATATGCGTACCGTCAACAATTTTCATTCCGTTTAAGGGATTTGTTTTTGTTTTAGTATATTCATCTTGAATGGAACCGAAAATAGCCGTGCTTATATCATCAATCGTTATAAGCCCCGCAGCAGAACCGTATTCATCTATAACAAAGGCCATATTCCTTTTATTTTTACTCATCGTTTTTATAGCTGAAAAAATATTTGCCGTTTTTGGAATAAATAAAGCCTTTCTTATAATTTTATTTATATCCGTTTCCGCTTTATGGCTTTTATAAAATAAAATGTCCTTATAATGAACGCTTCCTATTATTTTATCTTTTTCTCCTTTGTAAACCGGAAGACGGGAAAACATTGTTTTACGAAAAATGCTTATCATAGTTTCGAGTGATGAATTTATATCGAGGCTGACAATGTCTTCTTTTTTTGTCATTATGCTTTGTAGTTTTAATTCATGGAGCCTCACCGCTCTTTTAATTAATTCATGCTCTCCCGTTTGAAAAGTCCCGTCTGCCAAACTTATATTTATGAGCGTTTCCAAATAATCTTCGGAAAGTTCAGAGCTTTGATTGTTTTGTCTTTTTGAAACAAATTTAATGATAGAGTTAGACATAAGAGAAAAAATAAAGATAAGCGGTTTTAAAAGAAACCTTACGGCCGACAAGGGTACTAAAAATGTTTTTGTAATTTCTACGGCATTATAAGCGGCTATGGCCTTGGGTAAAATTTCAGCAAAGATAATTATAAGAACCGTTGTAATAGCAGTAGCAGCCGGAATATATTGCTGACCGTACATATCTATAACAAAAGCCGTTATTAAAGCGGAAGAAAGAGTATTTACAAAATTGGTGCCTATCAGAGTTGCGCTTACAATTTCATCTTTTCTTTCAATAAGAAAGGCAAGGGTTTTATTCTTTTTTGTCCGGCTTTTTTTTATTGCCTTATATTCTGCTCTTGTAATTGCAGTAACTGCCGTTTCGGATGCAGAAAAAAAGAATGCACAAAGAAGAAGAGCAATAAATTCTATTATTATTAAAGCTAATTCAAATTTCATTCTTCATCCCCTGCAATATTTACCTGCAATTCGCTTATTCTATTTCCTTCGGTTTTTATAACGGTAAAATTATAGTTTTCTATTTTTATTGTAGAACCTATTTGCGGAACTTCTCCGCATTTTTCCATAATTAAGCCGCCGATTGTATCATAATAGTCCGAAGATAAACTTGTACCGAGATCCTCATTTAAATCGCTCAGCCTCATGCTGCCTAAAATAGTTTGATTAATATTTTGAGTTGATTCATCATTTATATTATCAAGATTGGGATCCTCTGCAGCGGCATCATCGGTATCGTATTCATCGGCTATGTTCCCGAATATCTCTTCATTTAAGTCTTCAAGAGTTGCAATACCTAAAGTTCCGCCGTATTCGTCGATAACCACAACCATATTCTGTTTTTCTTTTCTGAATATTTCCTGCAACTTTGAAAGCTCGGTATTTTCAAAAACAAGAACAGGTTTGCGTAAATATTTTTTTATATCGAATTTTTCTTTTGACTCCTGTAAGAAATCTTTTGCAGCCGCTTCCGAAAACAAAAAATCTTTAATATAAAAAATACCGATAATTTCATCTATGTCTTCTTTATAAACAGGAAATCTTGAAAATCTTGACGAATGAGAAAGTTCTATAATTTCTTTAGGATTTACATCAGAGGTAAGTCCTATTATATCGGGCCTCGGGGTCATAATATTTTTTACGGTTATATCTCCGTAGCTTAGTATTTTTTCGAGGACGGCTTTTTCTTCAGAACGCAAATCTCCATGCTCTTGGTGTACATCAAAAAAATCTTTTAAGTCTTCATCGGTTAAAGCTTCATTCGATTGAAAATTTTTTACACCTAAAAATTTTAAAAAGAATTTTGTAAAGCCTAAAAAAAGCCATTCAATAGGTGCAAGGAGTTTAATTAAAAATAAAATAAAGCCTGAAAATTTTAAGGCCAGCGGTTCCGAAAAAACCAGAGCAATCGATTTAGGCAGTATCTCACCGAAGATTAAAATTGCAATTGTTGCGGCTGTTACCGCAATACTCAAACCTTTTGCTCCTACCAGTTTTACAAGTAAAGCGGTTAATATTACCGATATTAAAATATTTACAAGACTATTGCCAATCAAAGAAGTCGTTAAAAATTTTTGTTTATCTTTTAAAATTTTTTCGACTCTGGCAGCTTTTTTATTTTTCTTTTCACGTAAATATTTTATCTTCAATTTATTTACGGATAAAAAAGCTGTTTCTCCCGACGAAAATATCATCGATAAAAAAAGAAGAGTAATTAAGAGTAAAATATACAGCCATTGCGGAGGGGGCTCGTTCATCCTATAAACCTATTTTATACCATAAGCCTTGCTTATCGGAATAACAAAAAGAATTCCATGCCCATCTTTTTCTACATCAGATTTTTTTCTGATTGCTTCAACAACTTTTTCAAGCCTGTCATCATCAACAATAGTTAAAACGATTTCTTTTTCGGGTTCGATTTCCATATCAAAGATAACTTTTGTTTGGTTTAAGCCTGAACCTCGTGCATGAATTATTGTTCCTCCTCGAGCTCCGGCTTCCAGCGAAGCATCAACGACTTCACCGGCTTTTCCTCTATTAACAATAGTAAATATGGCAGATTTCATAGTTTTTACCTCCTCCCTTTTAAATACGGGTTTTTCTTCTAGGGCATTTTTAATATTAATAAAACTTAAAGGCATACGGAATGCTATACCGAAATTCTTCCGTGTAAGATTGAATTTGTTATTTAGATTATCCATAAGACCGTCTAAAACATCTCCATGTCCGGCCGTTAAAATCAATTCTTTTCTTGTTTCTTGAATTCCTAAAAAATCAAGAAGTTTACTTTTTACCGTACCAAAGGCAATCATTATTGTAGCGCCGGTAAGACCCTTGTCTTTAGCATATCTTACGATTTTACGTGCACGCCCAAAAGGTACTAAAATAATCAGAAGGGAAAAATCTTTCATTTTTGCTCTCCTCCGCTTTTAATTTTAAATATCAATCCTAAAATTTGCAGTGAAATAATAGGAGCTAAAGCTACGGCGGCTATAATTCCAAAGCCGTCTATTAAAACATTCGCTGTCGGCGTAGAATCGGCAAGCCCCTGTGCAAGGGATAAAACAAATGTTGCCGTCATTGGACCTGACGCGACGCCTCCGGCATCAAAGGCTATACTTACAAAAAGATCCGGAACGATGATTGATAATAAAAGCGAAACTATATATCCGGGAAGTAAGATATGCCATAGCTGAAATGCCGGCTCTATAATTCTAAGTAAAGAAAGCATTACTGCAAAACTGACTCCTATACATAAAAATATTAAAACTATTTTGCGCGGAATATGGCCGCTTGTTACATTTTCTATTTGTACCGTCAAAACATATACGGCAGGTTCGGCCAAAATAGAAACAATACCTATCAGGGCTCCGATAAAAAGAATTAAAGGCCGTGTTCCTATTTCTCCCAATCGGCTTCCCATCGCTATTCCGACATCTAAAAAGCCCGATTTTGCTCCCCACATAAATAGAAATAAGCCTATCAATGTAATTATAAGACCTTTAATAATGGGAATTAAATCCTTGACCCGCAACTTAATGCTTATAAAGTTTGTAATTAAAAATATTACGGTCAAGGGTAAAAGAGACATAATACATTCATAAAGTACCGGTAAAAAATGTTCAGCAAAGGGATAAAATATTTGTGCATGTACATCTAAATTGAATACAAAATCATCGGCGGATATTTCTTTTGTTTTTCCTAATACGCTTAAAGCCAATACCGCTAAGATTGCTCCGGCAGATGCCATACCTACAAGACCGAAAGCATCCCGCTCGGAAGCAGCCGAATCTTTTTTCATCTCGGAAACACCTGCAGCCAAGGCCAAAATAAACGGAACGGTTATAGCACCTGTCGTAGTTCCGGAAGAATCGAAGGCAATTGAAATAAACTCTGCCGAAGAAAATAATGCAAGTAAAAATATAATGCCGTATGAAACTGCAAAAACAATTTTTTGCGAAATATTGAATACCGTTCGCAATATACCGAAAACCACAAAGGCTGCAACACCGACAGAAACGACTACAATGAGCCTTAAAGCCGGAATACCGCTTTTTGTTACCGTATTTACCTGACTTGCTAAAATCTGTAAATCAGGTTCTGCAATTGAAATTAAAAAGCCGAGGGCAAAGCCTCCTAAAATCAAAATAAAAATTTTATTCCGCTTTGTAATTTCTTTTCCCATCTGTAAACCGATTTTTGTAACGCTAATTTCGATTCCAAACAGAAATAAAGCAAGGCCTAATATTATGCATACACTTCCGATTAAAAATCTAATAAAGACTTGATAATCGATATGAATAAATGCAAAATTAAGAACAGTAGTCAAGATAACAATCGGTAAAACCGACATTAAGACTTCTTTAAATTTATCTGTTAGAATATTCATATTTTAAAACCTTAATATCCTTATCATTTTTTATTAGAGGCAATAAGCTTGATAATCAGCTCTCCATATTTATCTTTTTTTGCTTTCCCTATTCCAAAAACACCATCCAGCTCTGCAATGGTTGCCGGTTTTTTAAGCCCTAAGTCTAAGATGGTTTTATCTGAAAAAATAATATAAGCCGGAACCCTTGCTTCTTCTGCAAGTTCTCTTCGTTTTTGTTTTAATGCATTGACTATTGCCTCACCGCTGGCATCTAATTTGCTTTCAGATATTTGAGGTTTCGGCTTTTGTTTTGCTTCCTTTTTTATGGAATTTTCTTTTCCGTGATTAAAGGGGAGCAAAATACTTGTTCCGGCTTGAAGTTCTTTTTTTGCTTTTTGAGTAAGAGACAATACCGAGTAGTCTTCATCTTTTATAAGATAATCTTCGGTCAATAAAACACGGACAAGGGCAAACCAGCCTTCTCGGTTAAATTCCGTGCCGATTCCCCAGACTGAAAGGTCATTGTGTTTGTTTTCAAGTATACGTTTTTGCTTTGAGCCTAAAAGAACATCGATTATATAGCTGGCACCGAATCGGCATCCTGTTCTGACTACACAGGATAAAAATTTCTGAACAGGGACGGTTAGGTCGATTTTTTCTATTTTTTCGCGTGAGCAAAAATCACAGCAAGGTGCATCGCCCTGTATTTCTTTTAATTTTTCTTCAGAAATATTTTCTCCGAAATATTTTAAAAGCATTCTGCGCCGGCAGCTATTTGCTTGGGCATAATTACTGATAGCGGAAAGCATTGCTTCAGCCTTTTTGACCTCGTCAGGAGATTTATCCTGCATCAAGAATTTAAGTTTAAAAATGTCGGCAGCGGAAAAAAGCAAAAGAGCATGAGCCGGATTTCCATCTCGGCCTGCTCTGCCTATTTCCTGATAATATTGTTCAATGCTTTTGGGCAAATCAAAATGAATAACAAACCTTACATTGGGTTTATTTATTCCCATCCCAAAGGCCACGGTTGCTACAATTATTTCAATATCATCATTGATAAAATCGTTTTGCGTTTTTTGCCTGAGCTCATCGGATAGGCCTGCATGGTAGGGCTTTGCATTATACCCTAAAACAGATAATTGCACCGACAGGGTATCTGCCTGTTTACGGGAAAAACAGTAAATAATTCCGCTTTCTCCCTTATGTTCTTTTAGAAACTCTGAGGCTTGTTCAAAGGGCTTTTGTTTTTCTTTAACTTCCAAGAAAATATTTTTGCGGTTAAAACCGGCAATAAATTCCTTCGGCGTTTTGAGCTTTAGCATTTTTTTTATGTCAGAGCGTACTTTTTCAGTTGCTGTTGCCGTTATGGCAAGACAGACCGATTCTTTTAAGAGTTTGCGTATTTCAGCCAGTTGCCTGTATTCCGGCCTAAAATCATGTCCCCATTCCGAAATGCAGTGAGCCTCATCTATCGTAAGACAATCCACTTTTATTGAAGAAAGAAGCTCTTTGCATCGTTCACTGACCAGAGTCTCAGGAGCAGCATAGAGGATTTTTACCTCTCCGTTTTTAATGCGGCGTATGTTATCGGTATATTTTTCCCAATCCAAAGAGCTGTTTAAGGCAACCGCTTCGACGCCGATAGTTTCCAAACCGCAAATTTGGTCGTGCATGAGAGAGATAAGGGGCGAAACTACTATGGTTACCCCTTCAAAAATGAGAGCCGGAATCTGATAGCATAGAGATTTTCCCCCGCCTGTAGGCATTACTGCCAGAACATCTTTTTTTTGTAGAAGGCTATCTATTATTTCCTTTTGAAACGGTCTGAATTCATCATACCCGAAGACTTGCTTTAAAATGCTTTCGGGTGAGGTGAGTATTTTTTTATTGTCAGAACCTTTTGATCCGTGCGTCATATATGGCTGTTATTATACCCTAAAACGGCAAATTAAGCAAGCATCAAGCGAACAGTTATGGGAAGTAGATAGTGTACTATCCGGATGCTCAAATTAATTCAATATAAATTCTGGACAGCTATGAAAAAATAAGTTATAATTTTGAGTAATCAATAAAAAAAGGCTTAACAATGTTAAGCCTTGATGCTCCACAATGAGCAGTCCCAAAAAGGGACGATTTTGATAAATTCTTATTTGAACTCGTAGTGTAACTTAAGATGGATCTTAAGTGTATATGTCTCTATTATAATACCTTTTAAAAGGATGGTCAAGGTATGAAAAAAGAAATTAAGGATTATTTTCTCGGATTGGATGTAGGAACCGGATCGGTGGGTTGGGCAGTTACTGATACTGACTATAAACTCTTAAAGGCTAATCATAAAGACCTTTGGGGAATGAGGTGTTTTGAGACGGCGGAAACTGCTGAAAAACGCAGGCTATTTCGGGGGGCGCGCCGCCGCATTGAAAGGAGGAGAAAAAGGATAAAGCTGCTTCAAGAACTTTTTTCCCAAGAAATTGCAAAAATAGATGAAGATTTTTTCCAAAGAATGGAGGAAAGCCCTTTCTATGCAGAAGACAAGACTATATTACAAGAAAACACTCTTTTTAATGATAGAGATTTTACCGATAAAACATACCATAAAGCCTATCCTACCATAAACCATCTGATAAAGGCTTGGATTGAAAACAAGGTAAAGCCGGATCCACGATTATTATATTTAGCCTGTCATAATATTATAAAAAAACGAGGACATTTTTTATTTGAAGGTGACTTTGATTCTGAAAATCAATTTGATACCTCTGTACAAGCTCTTTTTGAGTATCTGCGTGAGGATATGGAACTCGATATTGATGCCGATAGCAAAAAAATAAAAGAGATTTTAAAGGATAGCGCTTTAAAAAATTCCGATAAACAAAATCGGCTAAATAAGCTTTTAGGGCTGAAATCTTCCGACAAGCAAAAAAAAGCTCTTACTAATTTAATATCCGGTAACAAGGCAAACTTTGCCGATCTTTATGATAATCCCGATTTAAAGGATGCAGAGAAAAATAGCATATCTTTTTCTAAAGACGATTTTGATGCTTTAAGCGATGAACTTGCTTCCGTTTTAGGAGATTCTTTTGAGCTTTTGTTAAGAGCAAAGGCTGTATATAATTGCTCGGTTCTTTCCAAAGTAATAGGAGATGAACAGTATCTTTCTTTTGCAAAGGTAAAAATATATGAAAAGCATAAAAATGATTTGACTAAACTAAAAGAAGTTGTAAAAAAATATTTTCCTATAGAATATCGAAATATATTCGGATATAAACAATCTGAAAATAATAACTGTAATTATTCAAGATATGTAGGTGTGTGTAAAAGCGGAAGTAAAAAAAAGGTTATAAATAAAACTGCAAGTCAAGAAGATTTTTATAAGTTTTTAAAAGATATTCTTTTAAAAAGAAGTGATGTGCCTGAAGCAAACGGAATATTAACAGAAATTGAAACAGGAACCTTTCTGCCGAAACAAATTTCCAAAAACAATGCAGAAATTCCTTATCAATTACGCAAAATAGAATTAGAAAAGATATTAACCAATGCGGAAAAGTTTTTTTCTTTTTTAAAACAAAAAGATGAAAACGGTTTATCTCACAGTGAAAAGATTATAATGCTTTTAACATTTAAAATTCCGTATTATATAGGGCCTATAAATACTTCTCATAAACAGTATTTTCCTGATAGGTCATGGGTAATAAAAAAAGAAAATGCTCCTCAAGAGAAGATAACTCCATGGAATTTTTTTGATCATATCGATAAGGAAAAAACAGCTGAAGCCTTTATTACAAGCAGAACCAATTTTTGCACATATTTAATAGGAGAATCTGTTTTACCTAAAAATTCTCTTTTATATTCCGAATATACAGTTTTAAATGAAATAAACAATTTACAGATTATTATTGACGGAAAAAATATCTGCGATGTTAAACTAAAACAAAAAATATACGAAGAGTTATTTAAAAAATATAAAAAAGTTACACAAAAACAGATTTCAACTTTTATTAAACACGAAGGTATTTGTAATAAAACGGATGAAGTAATTATTTTAGGTATTGATAAAGAATGTACATCTTCTTTAAAATCATACATAGAACTTAAAAACATATTCGGAAAACAAGTGGATGAAATTTCGACAAAGAATATGCTTGAAGACATTATACGATGGGCTACTATCTATGATGAAGGAGAAGGTAAAACAATACTTAAAACAAAAATAAAAGCCGAATATGAAAAATATTATTCTGATGAACAGATCAAAAAAATTCTAAATCTTAAACTTTCAGGTTGGGGTCGTCTATCACGCAAGTTTCTTGAATCCATTACATCAGAAATACCCGGCTTTATCGAACCGGTAAATATAATAACGGCAATGCGTGAAACTCAAAATAATTTAATGGAATTGCTGAGCAGTAAATTTAAATTTAACGAAAACATTAAAAAAATAAATTCCGGATTTGAGGATACCGATAAACGATTTTCATATAACAGTTTGGTAAAGCCTTTATTTTTATCGCCATCGGTAAAAAAAATGTTGTGGCAGACTCTTAAACTTGTAAAAGAAATATCGCATATTACCCAAGCTCCGCCTAAAAAAATATTCATCGAAATGGCAAAGGGTGCAGAACTTGAGCCTGCACGGACAAAAACAAGACTAAAAATTTTGCAGGACTTGTACAATAGCTGTAAAAATGATGCGGATGCTTTTAGTTCCGAGATACAATATCTTTTAGGTAAAATAGAAAATGAAGATAATTTAAGGCTTCGCAGCGACAAACTTTATCTTTATTACACACAGCTTGGAAAGTGTATGTATTGCGGTAAACCGATTGAAATAGGGCATGTATTTGACACAAGCAAATATGATATAGACCATATTTATCCTCAATCTAAGATTAAAGATGATAGTATAAATAACCGAGTTTTGGTATGCAGCAGCTGCAATAAGAATAAGGAGGACAAATATCCTTTGAAGCCTGAAATTCAATTAAAACAAAAAAAATTTTGGAATTTCTTACAAAGAAATAACTTTATAAGTATTGAAAAATTTAACCGATTAACAAGAACGACTCCAATCTCGGATGACGAAACGGCAAAATTCATTGCCCGGCAACTTGTAGAAACAAGACAGGCAACAAAGGTAGCTGCAAAAGTATTAGAAAAAATATTTCCTGAAACAAATATCGTTTACTCTAAGGCTGAAACCGTATCAATGTTTAGAAATAAATTCGATATTATAAAATGCAGAGAAATAAACGATTTTCATCATGCACATGACGCATATTTAAATATTGTTGTCGGAAATGTTTATAATACTAAATTTACAAATAATCCTTGGAATTTTATAAAAGAAAAAAGAGATAATCCTAAAATTGGCGATACGTACAATTATTATAAGGTTTTTGATTATGATGTAAAAAGAAATAATATCACAGCATGGGAAAAAGAAAAAACAATTATTACTGTGAAGACTATGCTTAAAAGGAATACCCCTATTTATACACGCCAAGCTGCCTGCAAAAAGGGAGAACTCTTTAATCAAACCATTATGAAAAAAGGATTGGGCCAACATCCTCTAAAAAAAGAATGTCCTTTTTCTAATATTTCAAAATATGGGGGCTATAATAAAGTTTCTGCTGCATATTATACTTTTATAGAATATGAAGAAAAAGGAAATAAGATACGAAGCTTAGAAACTATCCCTCTATATTTGGAAAAGGACATTCAAAAAAGTCAAGATGGATTAAAGGGTTACTTAACAGACCAGCTAGGAAAAAAAGAAATTAAGATTTTGGTTCCCAAAATAAAAATCAACTCCCTTTTAAAAATTAACGGCTTCCCTTGCCACATAACAGGAAAAACAGGAGCTTCCTTTGTTCTAAGGCCTGCTGTTCAATTTTGCTGTTCAAATGATGAAGTTCTTTATTTTAAAAAAATTATAAGATTCAATGAAATAAGAAGTCAAAGAGAGAAGATGGGAAAAACAATTTCTCCTTATGAAGACTTATCCTTTAGATCTTATATCAAAGAAAATTTATGCAAAAAGACAAAAAATGATGAAATAGGAGAAAAGGAGTTTTATGGCTTTCTTCAAAAGAAGAATTTAGAAATCTATGATATGCTTTTAATAAAACATAAGGATACTATTTATAGTAAAAGGCCGAATTCTACAACTCTTGATATGTTAATCAAAGGAAGATATGAGTTTATAAATTTAAAGCCTGAAGATCAAATTAGAGTTATGCTGGAAATTCTAAAATTGTTTTGTACTACTAGAGAGGTAATAGATTTAGGATTAATCAAAGGTAAATCTGAGGCCGGGGTCACAACATTAGGAAAAAAAATCTCAAACCTTGATAGCTGCATTTTAATTTACCAATCAATAACAGGCATTTTTGAAAAAAGGATTGATTTGTTAAAGATATGAGTTGGAGAACCGTTGTTATTTCAAATAGGGCAAAGCTGGATTTACACTTAAATCATCTCGTAGTTAGAGGTGAGAAAACCCACAAAGTTTTTATAGAAGAAATTTCAGTTTTAATCATTGAAACAACAGCGGTTTCTATAACTGCAGCCTTATTAAACGAGCTTATAAAACAAAAGGTTAAAATAATTTTTTGTGACGAAAAACGGAATCCGGCTTCTGAATTGATAGGATATTACGGCAGCCATGATACAAGTGAAAAAATCAGACTTCAAATAAAATGGGATAAGAATATCAAACAGCTTGTATGGACTGAGGTCGTAACGGAAAAAATAAGGCAGCAAAAATACCTCTTAGAAAAACTGAATCTTCCGCAAGCAAATTTACTGGCTGAGTATATTATAAATATAGACATTAACGATAAAACAAATAAGGAAGCCCATGCTGCAAAAGTATATTTTGCAGCACTTTTTGGGGCAGGATTTTCCAGAAGTTTGGATATTCCTATAAATGCAGCTTTAAATTACGGATATAGCATCTTACTTTCTGCATTTAATCGTGAAATAACAGCAAACGGTTATATTACACAACTAGGAATTTTTCATGATAATATGTTTAATCCTTTTAACCTAGGTTCAGATCTTATGGAACCTTTTAGACCATTGGTCGATGCAGAAGTTTTCAAACTTAATCCTCAAAAATTTGAACATGAAGAAAAACTAAGAATGGTGGATGTTATGAACAAAAAAGTGTTTATAAATAATAAAGAGCATTATCTAAATAAAGCTATAGAAATTTTTGTACACAGTATTTTTGATGCTCTAAATGAAAAGGATATTTCACAAATTAAATTTTACCGCAATGAGTTATAGATTTATGAGAGTTATCGTTTTTTTTGATTTACCCGTAATAACACCTGAAAATAGACATAATTATTCGGTTTTTAGAAAATACCTAATTAAATCAGGCTTTATTATGCAGCAAAAGTCGGTTTATTCAAAATTGGTTTTAAATCTTACAAATAGAGACTCTATTGTAAAAAGTATAGAGAATAATAAACCTCCCGAAGGTTTGGTTGAAGTATTAACCGTTACTGAAAAACAATATGCAAGAATGGAAATCATTATTGGAGAGTCTAAAACGGAATATCTAAATACTGATGAAAGGCTTGTTGTCCTATGAAATTAGTGTATCCTGATATTGAAAACCAAATCATTTTTTCAGAAAATACGGTTAATGTTTTAACGATAGAAAATAAAACTTTTTTTACCGAATTTGTATCGGAGCTTTTTAGTCAATATTCAGGTTATGAAGGCAAATTCATATTATCAGAAGATAATAAAGAACTTTCTATACCAAAAATATGTGAAATGATACTTAATCCGATAAATATCAATATAAATAATAAACAAAATTTAAATAAAGTTTATTCAATTTTAAAACAAAGTATTTCCGACGAATATAATTATATAAAAACATGCACAATAAAAAGCAAAATATTAAAACATATAGACGATATACTTCTTTCTTTGGATGTACCTCTAAAACGGAGTGAAGAACTTGATTTGATCAGCATATTTAAATCTGTTAATATCTCTTTTGAAACAGAAAATAAAAATTTACTTGAAAAACTTATAGATTATATAAGTGCCTCTGTGGAACTAAATCAAATAAGATGCTTTATTTTTATAAATCTAAAGCAGTTTTTAAATTTCAAAGACTTATCCAAGTTATATAAATTTGCCCGCTATATAAAAACGAATCTATTTTTAATCGAGGGAACATACACATCTATAAAAGAAGATTGTGAAAAATCATATATTATTGATAATGATCTTTGCGAAATATATTGACAAGAAATTATTTGCATGTTAATATTAAAAAGTAATCATCTTAAACTACCGCTATCCATAGCGTGATAGGCTCTCACCTACACCATATCTGATGTTTGAGAGTAGTGTAATTTAAGATGGATCTCAAGCAAGAAAAAACAGCAGGCAATTGTACACCCGGTTTGAGAGTAGTGTAATTTAAGATGGATCTCAAGCATAACTGCTGCCGTCTGAAAAGCTCTTTACGTTTGAGAGTAGTGTAATTTAAGATGGATCTCAAACGCTCAAGCACTGCAATGAGGGCTATGATAAGTTTGAGAGTAGTGTAATTTAAGAAGATTCTGACTGTGAAAGAATGAAAGGAACATACAACCGTATGTATCTTGCAGTTTAACTTTATCTGCCATATATTTTAATTTTTTTTAAGAAAGTCGATTTTGTTTATTGACTTTTTATGGGAGCATTTATAGTAAATAATGAAAACATAGTTTTATTAAATGATGAATTAAAAAACATAAAACGGTAATCGCTTCCGGTTTCATAAAAACTTCTTTTTTAGTTAAAATTTTCATCTATTATTTTTTGTAAGTTGATAACCGATTCAATATCCCCTTCCAAAAAAAATTTAAAAGTATTTGCTGTTGAGGCAAAATAAAATTGGCATTTATTTGCTTTCTCAATATTTTCATTTATTTTTTTCATTAATTCTTTTAGTTTAAAATCTTTCTTATACGGATAATGCAGGATTGAAAAGATTTCAGGCGTTTCAATAGAATCTTTTTTTAAAAATTTTTGTAATCTATGGTTTTCATCAATATTTTTTTCGTCAATAAAACTTTCGTCCGAAAAAAGCCGTTTAAGGTCTTTTTCTGTAAAACGCCACTGAGAACCTATTTTTTTCCCCGTAAGTTTTCCTTCTTTTAAATAATTTTGAATTGTCCTTACACTGAGTTCGAGCATCTCGGCTATCTGATTCATTGTATATAGTTTTTCCAAATTTTTTCTCCTAGTCCTATTTTGATTTTATAATAATATTTCTTTGATTGCAATCGGGCATTGTAAGTTTTATTCCATCCGTATAACTTTATTGGCGAAATTTTCAGGCAATGTGTCATGTGAAATTATAAAGACTATTTTATTCTTACAAATATTTTTTATTGCATTTAAAATTAGGATCGTGCTTTCAGCATCAATATTGGCTGTAACCTCATCAAAGATTAAAACTTCTGCATCTGAATATAAGCTTCGGGCTATGGCAAGTTTTTGTTTTTCTCCTCCTGAAAGATTAGCCCCCATATCCATTATTATTGTATCAAAGTTTTTGTTTTGCAAAATTGTAGAAAGGAGCTCACTTTTTTTTAATTTTTCTTCAGTTTCAATTGAATGACTTTTGTTTAAAAATAAATTATCACGGATTGTTCCATTTATAATTGAATTATTTTGCGGGATATAATCAATAAGAGACCTGATACAAGTATTATTAATAGAAGAAATCGGTTTTTCGTTTATTAAGATTTCTGATGTTTTCCTAAATTTTACAAGTTGTTTCATTAAACTTGACTTTCCCGAGCCGCTTTTTCCCTGTACCCAAACAATGTCGCCTTTTATAAACTTATCTTTTATATTGGCCTTAAATATTTCTTCTCCTATTTGTATTGCACCTATATCAAATTCTATTTTTTCAATCGATCTGATTGTCTCATTTGAATCTTTTTCTTGTTCCGAATCTAAAAATGCAATAAATTCTTGTGAGACTTTTAGATTATTTTTGTTTAAATTAATATTTGTAATTATACTGATATTGGAAAAAAATAAAGGAAGTACAATTGTATAAATTACAACCGGTAAAACTTGATTCGCTCCGCTTAGATAATTATACATAACAAGTAAAATACAAACCGTTTGCAGCATTGAATTAAGCGATGATATAAACGATGAAGAAGTTTGAGCATATTTATTTACTTGAGCCATGCTTCCGTAAATTTTATCCAATGCAGGTCTTAATTGGCTTAGTACAATATCATGATCGGGACATTGTTTTAAATAATCTGTTTGGTTTACAATCGAAAGTATTTCCTGGAATCCCGCTGAAGTACTTGTTTGCATAACTTGAGAGTGTTTTTTTAATTCGGCATTCAAAGATTTATAACCTAAATAATTTATTGGAATTAAAACAAGCAGTATCAAACCGATAATAAAATTATCAAAAAATATTGCGATTAAAATAATTATGGTTGAAATTATACTTGACCATATTTGAACTGCATCTCCCGTCATATATATGTACATATTGTTTACAGCCTGTGCCATCCGCTCAACCAAATTCATATTCCCGTGAGAAATAATCGTATCATATTTTAACCCTAAAATTTTTTCAATAATGTTTTTGGCATTTTTTATATTAAAATGTTTTGCAAAATTTTCACGCAAAAAAATTATAGCGGTTTTAAGTAAGAACATCAGTACAAGCACCGATATAACAATAAAAAATCTTTTTAAATTCATCTCAGCATCGGTCTTTGCCCAAAAACTTAGCAGAAAGGGTACAACCAATGATGTCATAGCCGACACAAGGGCAAGAACTGCCATAGCCATAAAAAAATGCTTATAAGCTTTATTCATAAAGTAAAGATTCTCCTTTTTTAAAGACTTTTCTTAATGATAAATATTTTTTTATGATTTGTCAAGCATTTTTCGTGTATTTTCATATATTTTCGTGAATTTTGCGGAAAAGTGCCGCTATTTCATATAGTCTTACTTTATGTAAAATGTTTATAATTATGGAAGACTTATTTTAGACAATGCAGGAGGCATTGTCTAAAAACGCTGCTAGTTTTTCTCTTTACCCTAAAAATCTCTTCTTAAATTCTAATAACTGATTAGAGATATGAGCTCGCCATTCAGTTGAATCAGACACGTCGGATATATCCACACATACATCATAGAGCGTCATTATATCTAAATGATGTATTTTAATGCCTTGTTTTTTTGCTATTTTAAAAATTTCCAGCAAGTCGATGAGATTAGATATTGTGAGCGGTATGATTTTTTGTTTTTGACCTTGATACTCATATTTTACAGCAAACCAGAATGTATTTATTGTATCTTCATGTAATTTAGGTGTGATGAATAAACAATAGTTGGGTTTTTCATTATTTTTGTCTTCAAATTCTCTTAAATGTCTCATTACCGGCTGGCCTTCATTAAACCATTGATCCCTACCTGTGAGCATTGTTACTTCACAAATTGCATTAAAGTTTTTGTAAAAGCATTCAATATCAGGAACTTTTGCCGGAGCGGTAAATGTTGGTTCATTATCATCGCCTAATGGAGAATTCGGCTTTATCAGTTTTGCGTCGTCTATAATGTTTAAAGCAATATTTGTCCATTTTTCTAAGGCTATAGAGGGTTTTATACCAAGTTTAGAAATATTTTGTAAAGCACTTTTTGCATCATCAATTTTTACATCATTCTCATATGTGTATTTAAGCATTTCATTTTGCAGAGCAAGCCGTTCTTTTCGCAAGCTTTCAATTTGTTTTTTTAAATTGTCTATGTCTTTTTGAAGTATTATTTCTGAAATTGTTTTATTCAGCTTTGTTTTTAAATCTTTAATTTCTAAAATAATTTCGGAAGCAATTCTCTGTAGTTCAAAAACTGTTTCAAAAGGCAGAGTATAACCATAATAGTCTCCAATAAAGGCTTGATATGATTCAACGGAATAATAGCGAGCTTCACCTGTTAAATCATTAAGAATTGCATCTATTTCAACTCTTCTGCGAGGTTCCAAATCAATATAATAACCTCCGCCTCGTATGTATATATATTTTGTTAGTCTCAAACATCGGATAATATTATCGGTATATTCATGAATGTTTTTTTGAGGATTATTAAAATCTTTTAGATATTCTGAAATATAGGATTCAATATATAGGCTTTTTTGTTGTTAGATTATGAGATAAATCATTAAAGGCATCTTGCAAATTTTTTGAAAGAATATCTATTTTTGTAGGAACTTAATAGCGGTTTTTTATTAATCGGCTTTGCAGTTCTTCTTGCGCTGCTTTAGTCCATTCTACGCCTTCCATTTCTGCAATTGTTGACAGAAATGGAAAAGCCCTTTCGGGATTCCTTATTGTTGTTGAACAGCTCATGAATTGTTTTATATTCCCTTATAGTACCAGTGTATTTTTGAATAATTCCGCCATTTTTGAATGTTGATTTGCAAGCATTTCGTAGTCTACAAAATCTACAAGAGATTTTATTGGTCTGTAAATCGACTGGCTGATTTTGTCATCAAATTCATTCTTGCGTTTCTTATCAGCAACAATGCAGAATCTTGCTCTGAAATCTTGTAGTTCAAAAAATTTATTCAAAGAATTAATTATGTTTGTAGAATGTTCGACTTCATAGAATGCAGTCGGCATTTCACGCTCATTGAACCAGATTATATCAATTGTTTTAGCTCTGTTTGTAATTTTTGGATATGTAAATTCAGGGATATCAGTCATTGTTGAAATTTGCCCAAGTTTCTTATCAAGAAATAATTTGTTTTTATCCTGTGCAGGAACATAGGTTTTCAGATTTTTCATGTTCCCAATATCTACAATTAGACCTTGATAATATGAGTGTGTAAAAGTTTCAATCTGTTCTTTTCTATTTTCCTTGATTTGAAATTTTTTCAAAACTGACTCACGATAATTAGTTAATGCCCAAAGTCCCGGCTGGATTTTAAAGAACTCATCGCTCCTTTGCAAATAGCAACGGATACTTTCAAACGGTGTTTTTGTTTTCCAAGAGCTTGTATCAACATTCTGATTAAGGTGAGCAAGTGTTGCATACCCTCCGTTTTTTTGCATCGTTTCGATTATATCATCAACTTGTGTATGTTTCTTTGCCATATTCTGTTCCTATTAAGTCCTTAGCCTACTTTTGGCGTTTATCAGCATATGCAGAAGAAACTGCTCCTGTACCGGCAAAAATATCGGCAAAACTATTAAAATTACCGCATTCCGATGATATAACATCAGTAATAAAGGGAAGCAGTTTATATTTATTTCCCAAATATCGACGATTATTTATTTTTGTTGTTGTCATTATATCACCCACCCAATAAAATATAGCACAAAATCATTAAAATTTATATACCCTATGACCAATAATTAACAAATTCTACCCCTCAATCGACAATTACTGTCTTCCGTATTTACAATCCATTCCTCCTCATCTGGTACTTCCTAAAATTTTTTGTTATAATGATGATATGCAAATAAGCTTAGAAAATATCAAAAATAAAAAAGTAACCGTTATGGGACTTGGTCTAAATGGGGGAGGGCTTGCGACTGCCCAATTTTTTGCCCGATATGGAGCCGAGGTTACGGTAACGGATTTAAAAACTTCGGAAGAATTAAGGCCGTCAATCGAAAAACTTTCTGCCTTTAAGAATATTCGGTTTGTGTTGGGTGAACATAGAATAGAGGATTTTAGAGAAGCCGATCTTGTCATCAAAAACCCCGGCGTAAAATTTGAAGGAAATGTTTTTTTAGAAGCCGCAAAACAAATAGAGTCGGATGTTTCGGTTTTCCTTTCTCTTTCAAAGGCACCGATTTTGGCGGTAACGGGAAGCAAGGGGAAATCCTCTACGGTAAGTGCTCTTTATTACGGGCTTAAAAAGTTAGGCTACAATGCTTTTTTGGGCGGGAATATTACGGTCAGCCCTTTAAGTTTTTTTGAAGAAACCTCTTGCGATACGCCTGTGGTTCTGGAACTCTCCAGTTGGCAGCTTGCTGATTTAAAAAATAAAAAACTGCTTAAGCCTAAGATTGCGATTATTACGCCCATAATGCCCGACCACTTAAACTGGTACGGCACAATGGAAAAATATGTTGCCGATAAAAAAATAATCTATGAAAATATGGATAAATCGGATTATTTAATTTGTAATTTTGATGACGGCTGGGGGAAAATTTTTGCAGAAGAAACAAGGGCAAATGTTTTTTGGTACAGCGAAAAAAAACTACCTAAAGAATATCGGGGTGTTTTTTTTAATAAGAACCAAGAAGGCCTTTACAACTTAAGCGGTGAAGAAAAAATTTTACTTTCAAAGGAAGCAAAAGTTCCCGGGCTTAAACTTAAACAAAATGTCTTGAATGCAGGGCTTGCTCTTCTGCTTTATCAAAAAATTCATAAGCCTGAAAATTTGAAAGGCAACGACATCTTAAAAGATAATAACATCAAAGAGCAATCCGAATTTATCCGTAAATTTATGGACGAGTATTCGGGGATTGAACATCGGTTGGAATTCTTTTATGAAACAAACGGAATAAAATTTTATAATGATACGGCCGCTACAATTCCCGAAGCATCTGCTGCTGCCTTAGAAGCCTTTGATAAGCCTCCCGTCTTAATTTGCGGCGGAACAAATAAAAACTTAAATTTTATTCCGCTTGCCGAAAAAGCGAATCTTGCCAAAAGCCTATATCTTCTTGCAGGAACGGGAACAGACCTTTTAATTCCTCTCCTTAAAGAAAAGGCTATTGAATATAATGGCCCCTTTGACAGCTTGGACGCTCTTTTGTTTTCATTAAAAGAAAATGCAGTGAATAATGATATTGTAATTCTATCTCCGGGTGCGGCTTCTTTCGGTATGTTTAAAAATGAATTCGAGAGAGGAAATAAATTTAAAGAAAAGGTAAAAAAAATATTTTGCTGATAGAATTTGATATTTTTATAGATTGCCCTATATATATAAATATGGTATAATGTAGAGCAGGAGGGATTATGCCGACACTTCAAGTACATGATTTACCAGATGAAATTTATTCACAAATATATCTTCTTGCACAAAAAGAGCATAGAACTATAGGGCAACAAACGATTTTAATGTTACAGGATAGTATTGATAAAAGGATAGGGAATAAAAGTAAAAGACAACTTGTTTTAAAAAAAATGGAAGACCTTAACATTGAAACTGATCAACTTCCAAACCCTGTAGCACTGCTGCGTGAGGATAGAGAACGTTGATTTTAATTCTTGATGCCAGTGCCGCAATTGAAATTGCTTTAAACATGAAAAATGCAGAAGTTTTTAAAAATTCTTGTATGGAAGCGGATATAATACTTGCTCCGGATATTTACCCTTCTGAAATAACAAATGTTTTTTGGAAGTATAGAATTTTTTCTAATTTGGATTTAATAAAATGTGAAAAAGGAATTGAATATTGCATAGATCTAATAGATGATTTTGTAGATACGAGATTTTTATGTAATGAGGTATACGCAGAAGCGGTAAAATACAAACACCCTGCTTATGATATTTTTTATCTCATTGCTGCAAGAAGAAATAATGCCAAACTACTGACTTGTGATAAGAAATTGAAAAAGATAGCTATAGAAATGGGTGTAAAACTAATAGCTTAAAAAAGGTTTCATATGAAAAGAAAAAGAAAATTGATTTTATTGATAGCAGTTGTTATGTTTGTCCTTTTTATTTTGCCTATGGGTATTGCTTACTTTATCTATCGTGATACTTTCGGTTTAAGATATACAACTACCTCTTATATGAGACGGAATATAGAAGAATTTGAAGGATTAAAATTAAAAAAATATTTTTTTACTTCAAATAAGGGACAAAAACTTACTGCTTACAAATATTATAAAGAAGATAGCGGTTATAAGGGGCTTATAATAATAGCTCACGGATTCGGAGGAGGCGGACATAATTCCTATATGGATATTGCCGATTATTTGGCAGGAAGCGGGTATTTGGTTTTTTCTTATGATGCAACAGGAAATGATGAAAGTGAAGGAAGAGAAGTCGGAGGTTTACCTCAAGGGATTATCGACCTTGATTATGCAATAAGGTTTGTAAAAGAAAATAAAGAATTTACAAATTTACCGATTATGCTTTTCGGCCACAGCTGGGGAGGTTATTCCGTTGGAAGCGTTTTAAATTTACATAAGGACATAGCGGCGGCTGTGACGGTTTCGGGTTTTAACTCTTCTATCGGTATGATAAAAGATAATGGAGGCAGCTTTATCGGGAAATGGATTAACTTTTTTATGCCCTATTTTTCGTTGATAGAAAAAATCAAATTCGGGAAATATGCAAATTACTCTTGCATAAAGGGATTTGAAAATTCCGATACAAAGGTAATGGTTATTCACAGTTCT</t>
  </si>
  <si>
    <t>MKKEIKDYFLGLDVGTGSVGWAVTDTDYKLLKANHKDLWGMRCFETAETAEKRRLFRGARRRIERRRKRIKLLQELFSQEIAKIDEDFFQRMEESPFYAEDKTILQENTLFNDRDFTDKTYHKAYPTINHLIKAWIENKVKPDPRLLYLACHNIIKKRGHFLFEGDFDSENQFDTSVQALFEYLREDMELDIDADSKKIKEILKDSALKNSDKQNRLNKLLGLKSSDKQKKALTNLISGNKANFADLYDNPDLKDAEKNSISFSKDDFDALSDELASVLGDSFELLLRAKAVYNCSVLSKVIGDEQYLSFAKVKIYEKHKNDLTKLKEVVKKYFPIEYRNIFGYKQSENNNCNYSRYVGVCKSGSKKKVINKTASQEDFYKFLKDILLKRSDVPEANGILTEIETGTFLPKQISKNNAEIPYQLRKIELEKILTNAEKFFSFLKQKDENGLSHSEKIIMLLTFKIPYYIGPINTSHKQYFPDRSWVIKKENAPQEKITPWNFFDHIDKEKTAEAFITSRTNFCTYLIGESVLPKNSLLYSEYTVLNEINNLQIIIDGKNICDVKLKQKIYEELFKKYKKVTQKQISTFIKHEGICNKTDEVIILGIDKECTSSLKSYIELKNIFGKQVDEISTKNMLEDIIRWATIYDEGEGKTILKTKIKAEYEKYYSDEQIKKILNLKLSGWGRLSRKFLESITSEIPGFIEPVNIITAMRETQNNLMELLSSKFKFNENIKKINSGFEDTDKRFSYNSLVKPLFLSPSVKKMLWQTLKLVKEISHITQAPPKKIFIEMAKGAELEPARTKTRLKILQDLYNSCKNDADAFSSEIQYLLGKIENEDNLRLRSDKLYLYYTQLGKCMYCGKPIEIGHVFDTSKYDIDHIYPQSKIKDDSINNRVLVCSSCNKNKEDKYPLKPEIQLKQKKFWNFLQRNNFISIEKFNRLTRTTPISDDETAKFIARQLVETRQATKVAAKVLEKIFPETNIVYSKAETVSMFRNKFDIIKCREINDFHHAHDAYLNIVVGNVYNTKFTNNPWNFIKEKRDNPKIGDTYNYYKVFDYDVKRNNITAWEKEKTIITVKTMLKRNTPIYTRQAACKKGELFNQTIMKKGLGQHPLKKECPFSNISKYGGYNKVSAAYYTFIEYEEKGNKIRSLETIPLYLEKDIQKSQDGLKGYLTDQLGKKEIKILVPKIKINSLLKINGFPCHITGKTGASFVLRPAVQFCCSNDEVLYFKKIIRFNEIRSQREKMGKTISPYEDLSFRSYIKENLCKKTKNDEIGEKEFYGFLQKKNLEIYDMLLIKHKDTIYSKRPNSTTLDMLIKGRYEFINLKPEDQIRVMLEILKLFCTTREVIDLGLIKGKSEAGVTTLGKKISNLDSCILIYQSITGIFEKRIDLLKI</t>
  </si>
  <si>
    <t>555500.SAMN02471163.I215_05807</t>
  </si>
  <si>
    <t>GCF_000300875.1</t>
  </si>
  <si>
    <t>Galbibacter marinus strain ck-I2-15 contig1| whole genome shotgun</t>
  </si>
  <si>
    <t>CCTGTGAATTCCATACTAAGATAGTATTCTGAAA</t>
  </si>
  <si>
    <t>ATTTGATGGGAAAAAGTCATGTGTGAAAGGGAGATCTTTCCTTGTGATTTTTGATACACCTCTTCAGAAAATCCGTATGGGCCGCCTATGACATATACCAATTGCTTGACGCCGCTATTCATGCGTTTTTGAAGCTGGGCAGCAAAGTCAACTGATGAAAATTGTTTTCCTTTTTCATCTAATAGGATTACGCAATCTGCTGGTGAGACTTTGGATAATATCTGCGCACCTTCCTTTGTCTTTTGCTCAGACTCCGATAGATTCTTTGCTTGTTTAATATCTGGAATGATTTCTATACTGAAATTCACATAATGCGACAAACGTTTGGTATATTGTGCAATGAGTTCAATAAGGTTTGAATCATCTGTTTTCCCTACTACAATGAGTTTAATGTTCATGGGGTAAAAGTAGGAAACTCCTAGAATAATATTGTAATGACTTGGTTTAAAATTGCCGTGCTTTAACTTGGTAGTATATTTAAAGACTGTGGGTAAGTGTGGTCATTTTATGGCAGAAATAAGTTTTCTGCTTTTTAAAATTAAGGTTAAAGTGTGTGATATGCGCAATTGAAGCCCCTAATATTTTTTTAACTTAGCGAAAAAATAATTACAATGATATCAAAACTTCAATTTGAGAATGAATTGGATTTAATTATAGCCAATGCCGTACGTGAGGATGTAGGGGATGGGGATCATAGTTCTTTGGCGTGTATTCCGCCTAGTGCACAAGGGAAGGCAAAATTACTTGTAAAGGACACTGGTGTTCTTGCTGGAGTTGCCTTTGCTAAAAGGGTTTTTGCTTATGTGGATCCCGATTTAAAAATTGAGATTCTTATAGAGGATGGGGCACTGGTCAAACACGGTGACGTTGCTTTTTATGTTGAAGGTACTTCCCAATCTATTTTAAAGGCAGAGCGATTGGTGCTTAATGCGATGCAGCGTATGAGTGCTATTGCCACAAAAACTGCCAAATATGTAAAACTTTTGGAGGGTACAAAAACAAAGATTTTGGATACCCGTAAAACTACTCCAGGAATTCGGGCATTGGAAAAATGGGCTGTTAAGATTGGTGGAGGGGAGAATCATCGTTTTGCACTCTACGATATGATTATGTTGAAAGACAACCATATTGATTTTGCGGGTGGAATTCCCCAGGCCATTCAAAAGACAAAAGATTATTTAAAAACAAGTAATAAAGATTTAAAAATCATTGTGGAGGCTAGAGATTTAAATGAGGTCCAAACAATCCTAGATTCAGGTGGGGTGTATAGAATTTTATTGGATAATTTTAATTATCAGGATAGTAAAAGAGCTGTGGCCCTTATTGGAGATCAGTGTCAAACGGAATCTTCAGGTGGGATAGATGAATCAACCATTCGCCTTTATGCTGATTGCGGGGTTGATTATATTTCATCTGGAGCCCTAACGCACTCAGTATCGAATTTGGATCTAAGTTTAAAAGCCCTTTAATATGTCTATAGAAATTGAAGAACGCTTAGATAAAATCCCTGTTGTAAACTATTTTGTACGTTTGCTGAAAAATATTCGTCTTCCTGGGTTTGAAGGCTTGTCTATATACGACTTGACAGAAATGTATTTTATAGGAGTTATCAAGGGAGCACTGACCGATAGGGCTAGTGCTATCGCATATAGTTTTTTTCTGGCGCTTTTTCCATTTCTACTTTTTATATTAAACTTGATTCCCTACGTGCCTATGGAAGGGTTTCAGGAGAATTTCATCGTATTTATTGAGAGTTTACTTCCACCGAGAACAGTAGGGTTCTTCGATACAATTATTGAGGATATTGGGAAAAATCAACGAGGAGGGCTGTTGTCTTCTGCTTTTTTGCTTTCCATTTTCACCATGGCCAACGGAATTAATGCGATTTTTGGAGGATTTGAAAACTCTTATCACTCGGTCAATACCCGAAGCATGATTCGACAATATTTGGTGGCCGTTGGAGTAGCAATGTTAATGGCTTTGGTTCTTCTAGGATCTGTGGTTGGTTTTATTGTCTATGAAATTTACATTGGACATGTTGTGAATGATCTTGCTGCGAGTGCTGCAAATGGCGCTGTTGGATCTGGTGAGACTCTTGGGGTGAAACTCGGACGTTTCTTCTTCTTTGTGGTTATTACATTTCTTACCACAGCCATGTTGTATTATTTTGGAACCTCAGAAGGGAAGCAGACCAAGTTCTTTTCTCCAGGGGCTGTAATGTCGACAGTTCTTATAATTTTGACCACTTATTTTTTCGGAATTTACATTGAGAATTTCTCTAAGTATAATGAGTTGTATGGTTCCATTGGTGCTTTACTGATTCTTATGCTGTATATCTGGTTGAATTCAAATATAGTATTGCTTGGTTTTGAGCTCAATGCATCTTTAAGGAGTTTACGAAGAAATTTTTAACTTTACTATTAAGGTATTCGATATACTAAAATCCTAAAATTATGAAAGCACTATTGAGTTTTTTTCTAGTTCTGTTTATTGGCGCAGTTCAAGGGCAAACAGTCACCGGCCTATGGAAGACTATTGATGATGACACAGGGGTGGAAAAATCGATCGTTGAAATATACCAGCAGGATGGGAAAATTTATGGGAAGGTCAAAGAGATTTTAAATAAAGATAGGGCTGATGTTGTATGTGATCGCTGTGATGGAGATAAGAGAAATCAACCTGTTCAAGGAATGGTTATCATTGAGGGTATGGAAAAAGATGGGAATCAGTACAGTGGAGGAACTATATTAGATCCTGAGAAAGGCAAGCAATACAAGTGTAAGCTTTGGGTGGATGAGGATAATCCTAATATTTTAAATGTTCGAGGTTATATTGCATTTTTATACCGTACGCAATATTGGAAAAGGGTTGAGTGATCATTAGCTATTATAAACCACCAGAAAAACTGTTATCAACTTCCTTTATAATCACCTTATAATTAAATGCATTTTATAGATGTCATATTACCGATTCCCCTGACCAAGACTTTTGTGTATCAAGTCAGTGAGCGGGAGGCAGACTTTTTGGAAAAAGGGATGCGAGTGGCGGTGCCATTTGGAAAATCTAAGATTTATACAGCTTTGGTGTATGCGATTCATCAAAATGCGCCTACTACATATAAGGCAAAAGAGATTGATCAGATCTTAGATCGTTCGGCGGTAGTTTCTGCACGTCAACTTGAGTTTTGGGAGTGGATAGCTTCTTATTATATGTGTAGTTTAGGGGAGGTATTTAAAGCTGCTATACCTTCCGCTTTACTTTTAGAGAGTGAGACTATTATTCTTCCAAATAAAAACTTTCAGTGGCAAGGGGAGGAGTTTTTTAGCGATCAGGAGTCCTTAGTGTATGAAGCTCTGCAGCATCAATCCTCTTTAAAGATACAGGAAGTCAGTGATATCATTGATCGAAAAAACGTACTTCCGATCCTCAAGGCTTTAATAGAAAAACAGGTAATTCAGCTTAAAGAAGAAGTCTATGAGACCTATAAGCCAAAGCTTGTTAAGTATGTGAAAATGCATCAGGATTATAATTCGGACCAGGCTTTAAGCTCTTTGTTGGATACCCTCTCTAGGGCAAAAAAGCAACGAGAAGTTGTCCTAAAGCTCTTTTCCATGGAAGCTGTAACGCAAAAACCAATTCAAGTCAAAGAGTTGGAGACCGAAAGTAAGGTATCTTCTGCTGTGGTAAAGTCACTTATCGATAAAGGAGTTTTGGAGGTGTATCATTTGCAGACCGATCGGGTTCAATATGATGGTCAAGAGACCGTTGAGAGTAAAACCTTAAATGAATACCAATCCACGGCTCTTACTCAGATTAAGGGTCAGTTCCAGGAAAAGGATGTTGTTCTCTTGCACGGGGTGACTTCCTCTGGAAAAACTGAGGTATATGTTAAATTAATTGAACAAGTCATACAGAAAGGTCAGCAAGTTCTTTATTTACTCCCTGAGATTGCTCTTACTACTCAACTTATTAAACGACTACAGCAATATTTTGGGGAAAAGGTTAGTGTGTATCATTCAAAGTATTCCAATAATGAACGCGTAGAGGTGTGGAACAATATATTAAAGTCTGATGATAAAGCTCAGATTGTTCTTGGGGCCCGCTCTGCTGTTTTGTTGCCCTTTAGTAATTTAGGTTTGATCGTAGTGGATGAAGAGCATGAGCAATCCTTTAAGCAATTTGATCCTGCTCCACGTTATCACGCTAGAGATGCAGCAGTGGTTCTCGGGAAATTACATCAGGCTAAAGTTCTTATGGGAACTGCCACCCCAAGTATTGAATCCTATTTTAATACACAAAATAAAAAATATGGGTTGGTTGAAATTAATAGGCGATTCGCCGGGGTATTAATGCCCGATATTGAATTGACTGACATTAAAGAAAAGCATCGCAAAAAGCGCATGAAAGGCCATTTTTCGGATCGATTAATCGAAGCCATTGCTGATGCTTTAGAACTTGGAGAGCAGGTGATACTATTTCAGAATCGAAGAGGCTATGCGCCTATTTTAGAATGTCAAGAATGTGGAAACTCACCACAATGTCCAAATTGTGATGTGAGTTTGACCTATCACCATTATCGTGATCAATTGCGTTGTCATTACTGTGGTCATGCTATGGCTATGCAGCAGAGTTGTATTGCCTGTGGGAGTAGTGAGTTAAGTACGAAGGGTTTTGGTACAGAACAGATAGCCCACGAGTTGGCAGACCTCTTTCCCGAGGCTAAGGTGGGTCGGATGGACTCCGATACAACTCGTGGGAAGTATAGTTATGAAAAGCTTTTGAGCTCTTTTGAAAGATTAGAAATTGATATTTTGGTAGGTACGCAGATGCTTACTAAAGGTTTGGATTTTAGGAAGGTGAGTTTAGTGGGGGTAATGAATGCTGATAATTTGTTGAACTTTCCTGACTTTAGAGCTCATGAGCGTAGTTTTCAATTAATACAGCAGGTCTCTGGAAGAGCAGGTCGTACTCAGAAGAGGGGAAAGGTGATTGTTCAGACCTATAACCCGTATCATCAGATCCTTCAACAGGCATCAATGAATGATTTTCAAGCAATGTATACGGATCAAATTAATGAGCGTTATCAGTTTAAATACCCTCCTTTTATAAGACTTATAAAGCTTGTGTTCCGTCACAGGGATTTTAGTAAAGTCAATGAAGCAAGCGATTGGTATGTGCAATCTTTAAAAACAGTTTTTAAAGGTAGTGGAACCGAGATTTTAGGGCCCGTTTTTCCAGCTGTTGCTAGGATAAGAAATGAGTATCATAAGCATATTATAATTAAAATTCCTGCGCATCAATCTTTGCCCAAAAGTAAGCGAGCTATTTTAAAAATAGATAAAAGCTTTCAGGCTATACCGGCATATAGAAGTGTAAGGATTGTTTACAATGTGGACGCACAATAGTGTTGTATCATCCTATGAGTTACTAAGGGCCTCGGAAAGGTCTTGTTTTTTGTTACGGCTAAGTGGAATTAGCTTACCGTTAACTTCAACGTTTTTACTATTGAACTTCTGTACCTTATCCAAATTTACGATATAGGATTTGTGGATTCTTAAAAAACGCTCTGGTGGGAGTTCGTTTTCAAATGCTTTCATGGTAGAGAGAATGACAATATTTGCATCCTCAGTAACTAGTTTGATGTAATCACCAAGAGCCTCTACCCAATTAATTTCATTTAAAAAGACTTTTCGTTTTTTTAAGTTACTTTTTACGAAAATATGATCATCATCCTCTTTGGAAGCAACCTTGAGTTTGAAATTCTCTTGTGCTCTCTTAATAGAAGCCTCGAAGCGTTCTTGAGTGATGGGTTTATGCAGATAATCTGTAACATCGTAGTCGAATGCTTTTAATGCATATTGAGCGCTTCCGGTGATAAGTATGACTTGTGGTGGTTCACTTAGGGCTTCTAATAGGTCAAAGCCATTTACCACTGGCATTTCAATATCAAGGAAAATTAAATCAATAGCCTGTTTCTTTAGGCCATTCTTTGCCTCAATGGCATTACTGTATTCAGCAACCAAATTCAGCATCGGATGATTTTTGATCAACCTAGCCACAGACATCCGCTGGATACTTGAGTCATCTACTATGATACAATTCATTTTCATATTCTATAAAGGTGATCGATTGGTTTTTAACGTGTACAATTTTAATCAAAATACCTCACTGAAGCAAACAATTGTTGTAAAATGGGGAAATATGTTGGCGAAAAGGGTGTTTTTCACCTTAGTTTATCGAAATCTTTAAGCTTCACTTTGTAAATATAATAATTAATTCTACTTTTGCAGCCTTAAAAATAATAATAATTTATTCAAGATTATGAATCAATATGAAACTGTTTTCATTCTAAATCCCGTTTTATCTGATACTCAGATAAAGGAAACAGTTAAGAAGTTTGAGAATTTCTTAACCTCAAAAGGGGCTGAGTTTGTAGCTAAAGAAGATTGGGGCCTTAAAAAATTGGCGTATCCTATTCAAAACAAAAAAAGTGGTTTTTATCACCTTTTTGAATTCAAAGTTGCTGGTGAAGCAATTGAGCCATTCGAATTGGAATTTAGACGTGATGAGCGTGTAATGCGTTATTTAACTGTTAAGTTGGATAAACATGCAATTGCTTGGGCGGAGAAAAGAAGAAAAAAACTTAACGAAAAAGCTTAATTATCATGGCAACATCTATAGAGCAACAAGCAAAAGGTAAAAAAGATGGAGAGATCAGATATCTAACTCCACTTAACATTGAGACTAACAAAACAAAGAAATACTGTCGTTTCAAAAAATCTGGTATTAAATATATCGATTATAAAGATCCAGATTTCTTATTGAAATTAGTAAATGAGCAAGGTAAGATTCTTCCAAGAAGATTGACTGGAACTTCATTGAAATATCAAAGAAAAGTGTCTGTAGCTATCAAAAGATCGCGTCACTTAGCACTTATGCCATACGTAGCAGATTTATTAAAATAAAAGGAAGGTAACCATGGAATTAATATTAAAGAACGACGTCGAAAACTTAGGTTTTAAAGATGATGTGGTAACCGTTAAAAATGGTTACGGTAGAAATTATTTGATCCCTAAAGGATACGCTATTCTAGCTACCACTTCTGCTAAAAAAGTATTGGCTGAGAATCTAAAGCAAAGAGCCTTTAAAGAGAAGAAAATTGTTGATGATGCTCAAGTTATCGCTGATCAACTTAAAGGTTTAGAGATCAAAATTACAGCTAAAGCAGGTGTTGGAAACAAACTTTTTGGTTCTGTAACAAACGCGGATCTTTCTGAAGCAATTCAAAAAGAGTCTAAAATAGCTATTGAGAAGAAATTTATAAGCATCTTAGGAGGTAACGTTAAAGTTGCTGGTCCTTATGAGGCTACTATTAGACTTCATAGAGAGGTAATTGTTAACTTCCCATTTGAAGTAGTAGCTGAGGCTTAATTAGTAGAAATTATTTCATCATACGAGGAGGTTGTATAAAAATTTATTTTTTTTGCAACCTCTTTTCGATTTTTGTACATAGATAAATATAAGATTTAAGTGAAGTACAGAAGATTAACAAAAGAGCAGTTAGAGGAAATGCACCAAGAGTTTATAAACTTTTTGGCTACACAATCCATAACAGCTCAGGAATGGAAAAGTATCAAAGAAAATAAACCAGAGGTTGCTGAAGAAGAAATTGATGTCTTCAGTGATTTGGTTTGGGAGGGTGTGCTTGCCAAAATCGAGTTTCTTGAAAATATCTCTGCTACACAGATGCATCTTTTTCATTTGACAGAAAAGCAAATGAACCTTATTGCAGTTCGTGTAAGTCAGCCAGGGATAGACCTAAGGACTCAACATGGATTTGGGTGGTTCAAACAAAACTTTATGGGTGAGAATGTTGAAATTATGACTGCTGTCAAAGCCTATTCAGAGGATAAGTTACTGGATAAATTTGAACTCATTGAGAAGGGAGCCATAATCACCAAAGGGGAGTTATTCCGTTACTTTGACGACATCATTGAATAATCTAAGTATTTAAAATTTAAGTACGGCTAGCTTTAAGGTAATACTCCTATTTTTTAGTAACTCTATATAGTTGAGGTATAATTTAGTGTAAATCTCTAAACACATAGTAACAATGGCACAAAAACCAAGCATCGCAAAAGGAACAAGAGACTTTGGACCAGAGGAAGTCAATAAACGTAACTATATTATCAGTACCATAAAATCTCATTTTGAAACTTTTGGTTTTATGCCTATCGAAACCCCAAGTTTTGAGAATTCTGAGACCCTTATGGGAAAATATGGGGATGAAGGTGATCGCTTGATTTTTAAAATTTTAAATTCTGGAGATTATCTTTCCAAAGTCGATGATGCACTTTATACTAAAAAAGATGCCAGTGCCCTAACATCAAGGATTTCAGAAAAAGCATTACGTTATGATTTAACGGTTCCATTTGCGCGGTATGTTGTAATGCACCAAAATGAAATTGATCTCCCTTTTAAGCGTTATCAAGTGCAGCCTGTTTGGAGAGCGGATCGCCCTCAAAAAGGGCGTTTCAGAGAGTTTTACCAGTGTGATGCCGATGTAGTAGGTTCAACTTCACTTTGGCAGGAGGTAGAGTTTATACAGCTTTATGATACGGTATTTAGTAGTCTTGGGGTAGAGGGTGTGACCATTAAACTCAATAACCGAAAAATACTCTCTGGAATTGCAGAGGTTATTGGTGCCAAAGATAAACTCATCGATTTTACTGTTGCTCTGGATAAATTAGATAAAATTGGTGAAGATGGCGTGAAGAAGGAAATGCTGGAAAAAGGTATAACTGAAATGGCTATTGAGAAAGTTCAGCCTTTATTTAGTTTTACTGGTAGTAATGGTTCAAAATTAGAAAGTTTGAAAACCATGTTATCTACTTCCGATGAAGGACTTAAAGGAGTGGAAGAATTGAGTTTTATACTAACAGCTATTGATGCCTTAGGTCTTAAGACTTCGAACCTGGAGTTGGATGTAACTCTAGCCAGAGGGCTTAATTATTATACTGGAGCAATCATTGAGGTTGCTGCGCCTGAAAGAGTTAAGATTGGCTCGATCGGAGGAGGTGGTCGTTATGATGATTTGACTGGTATTTTTGGTCTTAAAAATGTCAGTGGTGTAGGTATTTCTTTTGGACTTGACAGAATTTATTTGGTGTTGGATGAACTTGGTTTATTCCCACCATCTGTTACTACTACAACTGAGGTCCTGTTTTTAAATTTTGGCCAGAATGAAGCTTTATATGGTCTAAAGGCAGTTAAAGCGTTAAGAGAAAGTGGTATAAAAGCTGAGTTGTACCCCGATGACACTAAGATGAAAAAACAAATGAATTATGCCAACAAAAGGGGTATTCCATTTGTGGTTTTAGCTGGGGAATCTGAGATGGATAAAAATACCTTTACTTTAAAAAATATGAACTCGGGTACTCAAGACGAGGTCGATATAACTGCCTTAATTGAGAGTTTAAGAGCTTAGACTTCCTTTTTTGGTTCACACACAAGGTGATTTCTGATGGCGGATTATGAATCCATAGCGTAGGGATTAATTAATTGATTATCGAAATTTTTGTACTAAAATTAATGGCATTAAAACCTGTCTATCTAATAGTCCATTTCTATTTTCATTTGAATTTCTTATTCATTACACTCTAAAATCAAGAGGGTGTTCCCGTGATTTCATTTAATACCTCCCTTCTTAGCCAATTCTAATACTGCTGAAGGCAGTCTTTTTTGGATAAATCCCAGGTTTATGAGTGATGTTTGTCGTCTATTTAATTAGATAGGGATCAATGCCAAAGTTTTTGGATAAAAAAAATCGACATTCCGAAGAATGCCGATTTGAATGTTTTCACAACGGAATAATCCTTATTGTGAATTGCTTTCAGATTTCAAAGATATAAATTTATTTTAATCTTGGTTTGAGGGTTTCCGTAATTGCGATATTTTTTTTCATTGTATATTTAGGAGCAAAACTAATTCTACTATTACAATGAAAACTATATTAGGTCTTGATTTAGGAACAAACAGCATCGGTTGGGCTTTGGTTAAGGAGGCAGAAAATGAAAATGAAGTTTCGGATATTATCAAATTGGGTGTAAGGGTAAATCCTCTGACTGTAGATGAATTGACGAATTTTGAAGGAGGGAAAGCATACTCAAATAATGCAGAAAGAACGCTGAAAAGGGGGGCTAGGAGAAACCTTCAACGTTATAAATTACGTAGAGAAAATCTCATTGAGATCCTCTTGAAAAATGGATTGATAAACAAGGATACGGCACTCACAGAAGTAGGGAAAGAGACTACTCATCAAACATTAAAACTAAGGTCCAAGTCGGCTAATGAGAAAGTTTCATTGGAGGATCTGGCAAAAATTTTATTATCAATAAATAAGAAACGAGGGTACAAAAGTAGTCGTAAAGTGAACGCTGAAGATGATGGTGTAGCCATAGATGGAATGGAGGTTGCTAAATTATTGTATGATGAAAATATGACTCCAGGGGAGTATGTTTTAAGGCTATTGGAGTCAGGAAAAAAGCATCTGCCGGATTTCTATCGTTCCGATCTACAGGAAGAATTTAATCTAGTTTGGAAAAAACAAAGTGAATTTTACCCGCTTATACTTACTAAGGAACTTTTTTTTGAACTCCATGGGAAGAATAAAAGTCAAACTTGGGCGATCTGTAAAGAACCTTTAGGAATTGTTGGTGTTAAACTTAAAGGGTCCGCCAAAGAGCAGAAATTTGCCCGATATCGATTAAGGAAAGAAGCGTTGACTCAACAAATAGAACTTGAACATCTTGCTATCGTATTGCAGGATATAAACAATGATAGTAATAAATCTAGTGGATATTTAGGTGCAATTTCAGATCGTAGTAAAGAGCTTTTCTTTAACAAGGAAACTGTAGGACAATATCAATATAAACAATTGCAGAAAGATCCAAATACTTCACTCAAGAATCAAGTTTTTTACAGGCAAGATTATCTGGATGAATTTGAAGTCATTTGGAGAAATCAAGCCAAATTTTATCCTCAACTAACAAATGAACTTAAGCAAGAAATAAGGGATGTCGTTATATTTTATCAGCGTAAGTTAAAATCCCAAAAGAATCTAATTAGCTTTTGTCAGTTTGAAAGTACCCAGCAAAACTATGTGGAAAAGGAGACAGGTAAGACCAAAATAAGAACCATTGGACGAAGGGTAATTCCCCGTTCTTCTCCATTGTTTCAAGAATTTAAAATATGGCAATCTCTCAATAATCTGAAGTTTGTAAATTCAGAGAGTAATCAAATAATTCAGTTCATAGAGTTGGAGGATGATGTGAAAAAGGTTGTTTTTGATGAATTAAACCTCAGAGGGGATTTAAAGCCGAATCAAGTGCTAAAAATTTTATCGAAATATATGAAAATTGGGAAGTTAACCCAATGGAAGTGTAATTTGGAAGAAATTGAAGGTAACAGAACCAATTCAGCTCTGTATAATGTGTTTCAAATGATTGCGGAGGAAGAAGGTTATGGGTTTAATTGGGGAAAGAAAAGCGCTTTGGAAATTAAATCCGAGTTAAAGGCTATATTTTCTTCAATTGGAATCAATGATTCTATTTTGGATTTTGATTTCAGCAAAAAATTGGATCAGCAACTGAGCTACCAATTATGGCATTTGTTGTACTCCGCAGAGGAAGGTAACAGTAAAATAACAGAAGAGGATAAGTTTACTTATGGTAATACTGGAGTTGCTTTAAAAAAGAAGCTCCATCTTAAATTTGGTTTTAAACCAGAATATAGTACTCTAATTTCAAATTTAAGGTTTACTTCTGATTACGGTAATTTATCATCGAAAGCCATTAGTAAGATCCTTCCTTTTCTTCGGGATGGGAGTGATTACTCAAAGGCATGTCAATATGCAGGATATAACCACTCGAATAGTCTAAGTGCAGATGAGTTGGATAACCGAGAATTAAAGCCAAAGCTTGAGTTGCTTAAGAAAAACAGCCTACGTAATCCGGTTGTTGAGAAAATTCTTAATCAGATGGTCAATGTGGTTAATCAGGTTATTGATAATTACGGGAAACCTGACGAAGTTCGGATTGAACTGGCTAGAGAATTAAAGAAGTCGGCTAAAGAGCGAAGTCAAATGACAAAAAACATTTCAGATGCTACTCGAAGAAACGCTGAAATAAAAAAATACTTAAGCAAAGAGTTCGGTATCCCGAATCCTACAAAGGGTGATGTTATACGTTATCGACTTTGGGAAGAATTGGCATCTAATGGTTATAAGGATTTGTTCAGGGATAAATATATCCCAAAAGAAAAATTGTTTTCTAATGAGATTGATATAGAGCATATTATTCCAAAAGCTCTGTTGTTCGATGATTCTTTTTCGAATAAAACATTGGCTTTCAAGGTAGATAATTTGAAAAAAGCGGATAGAACAGCTTTTGATTTTATGTCTACGGATTTTTCCAAGGATGTTGATAGCTATATTGGCCGTATTGAAACATTACATAAAGATGGAAAAATCTCATCCTCTAAATATAAAAAACTAATGATTCCAAAGAGCAAATTAGTGGATGGATTTATTGAGCGTGATCTACGTAACACACAGTATATAGCCAAACAGGCAAGGAAAATGCTTTTAGAGGTGTTTAAAACTGTAGTGCCAACTACAGGTAAAATAACCGATAAATTAAGAGAGGATTGGGATTTAATTAACGTAATGAAGGAGCTTAATTTTCCTAAATACAAAGCACTTGGTTTAACAAAAAAAATAGAAAGGTTTGATGTAGGTTCAGAGAAAATTAAGTCAATTAATGTTATAGAGGGATGGAGTAAAAGAAATGACCATAGGCACCATGCCATGGATGCTTTAGCTGTTGCATTTACGACTCATAATCATATCCAGTACTTAAATTATCTTAATGCCAGAAAAGATATTCATCATGAAATGCATGGCACCATTAAGTCTATTGAAAATCAGATTATAGGGAAAGATGTAATGGGTAAAAGGCGATTTATTCCGCCTATATCGGATTTAAGAATGAAAGCCAAACTCCAGATAGAATCAATCTTAATTTCATTTAAAAATAAGAATAAAGTAGTCACATGGAGTGTGAATAAAACCAAGCTAAAGGGTAAAGACAACTATAATAAAAGGAGACAACTTACGCCGAGGGGACAGCTACATAAGGAGACGGTGTACGGGAAAATAAAACTTATTGATCCAAAACCCTTAAAACTTAATAATAAATTTACTTTAGTTAGAGCGTCAATGATTGTGGACAAAGTCCATAGAGAGATTGTGTTACAACATCTTTCTAAATACGATAATAACTCTGAAGTTGCATTTGATTCAAAAACAATCAAGATAGATCCAATTCTAATTGAAGGAATAGGGCTTAAAGAGGTGGTGTGTTATGAAGACGTATTCAAAATTCGAAAAAAGATATCTGGGGATAATTTTAAAAATGAGAAACATTTAGAAAAGGTCATTGACGAAAAGGTAAAACAAATATTGAAAGATCGTGTGATTAAATTTCAAGGTAATTTTAAAGAGGCCTTTTCTAATTTAGAAGAAAATCCAATATGGTTAAACAAAAGCAAAGGAATTGCTGTGAAAAGTGTGGCAATTAAAGGCGTGAATAATGCTGAGTCTCTCCATGAAGGAAAGGATCATTTTGGAGATCAAATATTGGATAAAAATAAAAAGCAAATTCCAGTTGACTTTGTGAGTACTGGGAATAACCATCATGTGGGTATATATGAAGACAAAGATGGTAATCTGCAAGAAAGGGTAGTTTCGTTTTTTGAGGCCGTAACAAGAGTTAATGAGGGGCTGCCAATAATTGATAAAACTTATAATTCTGATATAGGTTGGAAGTTCAAATTTACGATGAAACAGAATGAAATGTTTGTGTTCCCATCAGATGATTTTGATCCAAATGAATTTGATTTAACAGATGGAAAGAATGCTGCTAAAATATCGCCTAATTTATATAGAGTTCAGAAAATAGCTACTAAAAATTATATGTTTCGCCATCATCTCGAAACTGTTGTGACAAACGATTTAGAGTTTACCTATAAGAGTATCAGATCTACTGGATGGCTTAGGAATCTCGTTAAAGTCAGAATTAATCACCTGGGCGAAATCGTTTATGTAGGTGAGTATTAATATACTAATTTAAAACGAAATGGTAAAACGTACTCTCTTCTTTGGTAATCCTGCTTATCTCAGCACCAAAAACGACCAGCTGATCGTTAAATTCCCAGGAGATGAAAATGCTGAGAAAAGTCTTCCTATTGAAGATTTAGGATACGTTGTATTAGAAGACCCTCAAATAACAATTACCAATGGACTATTAATGAAATTGGTTCAAAATAAGACCGCCGTAATTACATGTGACAAGCAGCATTTGCCTTGTAGTTTTTTACAGCCACTAGTGGGGCACACCGAGCAGACCGAGCGGATTCGATATCAACTTAATGCAAGTGTGCCGCTTAAAAAACAGTTATGGCAACAAACTATTTCAGCTAAGGTCAGCAATCAAGCGAATCATTTGCTGTTGCGGTCCAAAAATGCCTTAAAACTTAAACGATGGGCAACAGAAGTCAAAAGTGGAGATCTTGGAAATATAGAAGCAATTGCCGCAGCATATTATTTTCAAAACTTGTTTGATGATGATGTGGTTGAGGGTTTTAGTCGTAATCAAAAAGGGATACCTCCTAATAATCTATTAAATTATGGATATGCCATATTAAGAGCGATTGCAGCACGAGCTCTTGTAAGTAGTGGATTACTACCATCAGTAGGGATTTTCCATAGTAATAAATATAATGCTTTTTGTCTGGCTGACGACCTCATGGAGCCATACAGGCCCTTTGTTGATTCTTTGGTGTTTGATATAGTTAATACGGGCTGTAATATTGAAGAATTGTCTAAAAATATAAAATCAGAACTTTTAAAGATACCGACCATCGATGTGCAAATAGAGGGTAAGCTTAGCCCCTTAATGATCGCCATGAGTCGTACAACGAATAGTGTTCAAGAGTGTTTTGCAGGCTCGAGTAGAAAGGTACTGTATCCTGATTTCTAAAGTTTATAAAGAGCATCTATAGAACTATTGAAGTGTTGTCATGCAAACGGATAGATTTTCACGATTAAATCAATATAGAAGTATGTGGGTACTAGTGTTTTTTGATTTACCAACCGAAACTATTACAGATCGGAAAACGGCCTCTCGGTTTAGAAAAAATCTACTTAATGATGGTTTCAATATGTTTCAATTCAGTATTTACATGAGATTCTGTCCCAGTAGAGAAAATGCAGCTGTTCACATAAAAAGGACAAAAAATGCCCTACCAAAAAAAGGGAAAGTCTGCATCATGCAGATTACAGACAAGCAATTTGGAATGATGGAACTCTTTCATGGGAAAAAGGAAACTACCCTCGAAAAACCCAATCAACAATTGGAATTGTTTTAGTATAATCGTTGAAGAATTACTCTAATTTTTCTGTTTTTGTGCATTTTGTTTTATACCAAATAGGATCAAAAATGTGCAAACATCCTTGTGCCGAATCATAATTTTTCATTCTGATTTTAAATCCTGAATTTGGATTTAAAACACAGGATGCCAGTTTTTTACGGCTGGTATCCTGTGAATTCCATACTAAGATAGTATTCTGAAAGCAATTCACAACACATATACTGACATATTGACAAAGATACTGCCTGTGAATTCCATACTAAGATAGTATTCTGAAAGCAATTCACAACACATACTGACATACTGACATATACTGACATCCTGTGAATTCCATACTAAGATAGTATTCTGAAAGCAATTCACAACACATATACTGATACTGACATATTGACAAAGCCTGTGAATTCCATACTAAGATAGTATTCTGAAAGCAATTCACAACGGTAGGCAATATCTCGCCGTTAACGATGCCCCTGTGAATTCCATACTAAGATAGTATTCTGAAAGCAATTCACAACGCAAAATATTCAACCTATAGAGATAGATCTCCTGTGAATTCCATACTAAGATAGTATTCTGAAAGCAATTCACAACAATGGTTGTTATGTTTATGGTTCTGATGGTCCTGTGAATTCCATACTAAGATAGTATTCTGAAAGCAATTCACAACTCATATCTATCATATCCTGTCCCTGCTCTTCCTGTGAATTCCATACTAAGATAGTATTCTGAAAGCAATTCACAACATTATGACAAGGTATCTAAATTCGACCAACCTGTGAATTCCATACTAAGATAGTATTCTGAAAGCAATTCACAACAATTGTTAATTTCATGGTCGTAAATTTCGTCCTGTGAATTCCATACTAAGATAGTATTCTGAAAGCAATTCACAACACATAGTGATTGAGTATGTGTTCCCTTTTGCCTGTGAATTCCATACTAAGATAGTATTCTGAAAGCAATTCACAACTAGCCTTAGTTGTGGGTGGATTAGGTCATTCCTGTGAATTCCATACTAAGATAGTATTCTGAAAGCAATTCACAACTAGTTTCCATCTCTGTCTTGTTTTATTGTTCCTGTGAATTCCATACTAAGATAGTATTCTGAAAGCAATTCACAACGGCTGTTTTTCTCTGACTCTAGCGAAGGTCCTGTGAATTCCATACTAAGATAGTATTCTGAAAACAATTCACAATATTAAGACACCGGATGTTTTGCAATGGATCTGGGTACAAAACTGCCCTCCCCTCTATTTGTGTGACCAGAGTTTATCATTCGTATCCCAAGTTTAACTTCTGTGCTTGATTGGATAAAAACTCCAGCTGTGCATCTCGTTCCTTAGCAAGCTGTCGCTTATACTCGATAACATCTTTTAACAACACCCTTCTATGACTCCCTACCTTTCTAAATGGAATTTTTGTAGTCTCTAATAGTTTTACTACATGAGGCCTTGATACATTGAGTGTTTCAGCTACTTGTTGTGTGCTTAACTCCGATTTGGAAGAGACTATTGAGATCGATTTGCCTTCAGCCATATTTTCAATTATAGTAGAAAGTATTGCCATTGCCTTTTTGGTTGTTGTTATGAATTCATCTGTTTCTTGAATCTTTATTTTGACATCATTTTTCCCAGAAAATTTTATGCTTTGAAACACCACCTGAAAATCTTGCAAACAGTTCTTTGCAATCTCTTAATAAGTATTTGTAGTTATTTCGTTATAATTTCTCATGACATTAATTTTTAAATAAAAATAAACGAATTAAATGAAATAATTTTTAAATTTTTTCTATACGTAAGCTATTTAATATTTCGTTAATAACCACTTGAATCATGGCTAAACCCAATTCATTGGAGCTTAAATATTTATATAGAAAACTTGCTTCATCAAGATATTGGAGATGTGCCCAATGATACTTGTGATTAGATGTGGGTACTAGAACCTACCGCCAATTTTAAAAAAGGCCTTAATAAAATCAAAACTTCCAAAAAAAGTACAAGGCAACAGCTGTGTGCCAAAAAAGCTTGAAAAATGGAGGAGTGGCGTTATTACCAAAGTCAATAATGCCTCATCGATTGAAGGGTAATTACAAAGATCACTGATAATCAAGTTGATAAAAATAGGTTCCCATTCAGATTTATTCAAGTAATAAATAGCTTAGTATTTTTTGTTATCATAACGTATTTTACTCATAAAATCCCCCTTTTAAAAGTTTAATCCAGAGGATAATAAGATCATCCTCCGGATTAGGTTCACTGTTCGTTTTTGAGATAGTGTCTTTTTTTGATTTATCGTTCATAAAAAAATGGAGGCTCGATATTTAAGCTTCTCAAATATACATAGCCTTGACCCCTGTGATGTATTTCATTATCTATAAAATACATAATAGAAGAGGTGATCGTCCCATCATATTGGCCAAAGAGTTTGATCTGTTTTTGAAAATCTTCTGGTTTTATTTTAGCGAAGTTTTCATTGATGATATCTGTGGTTTCATCCCAAGCTTTTAAATAATATTCTTTTTTATTGGGATATTCTGGCTCGGTAAATGTTCCGGTGTTTTTTTCTACAATCTCTTTGATTCCAGGACCTGCAATGGCTAACAATTCTTGAATAAGTTTAGCGTAGGTTCTCATGCCTCCAATGCTATGTGTGAAGAATTCTTCTTCAGGAAACGCTTCAATGGTTCTACGGGTAAGTCCACGATGTCCTTGCCAGTGGTTTAATAGTTCTTCTGGTGTCATTACTGTTGCTTGTACTGTTTGTGTTTTTGAATTTTCCATGATAAATGAATTGGTATTTTTATTATTGGTTTTTAATTTCAATTCAAAATTAAGATTGGTATATGACAAGGGTGTGTCAGTAGTAATTACAGTTTGTAAATTTTTCTAGTATTAGCTCATTTTTAACCTTCTTTACTATGTTGACAAGGGGTTGTCACTAGCTGGTTTTTTCTTTGTGATGAATTAAAATCAAAACGTTATGAAGACCATGCCTAAAGTAAGTTTAAATCAACCGTCCATAGAGAATTTAATAAAATCCTATTCTAGATATCATTATTGGGCAAACAAAATTTTGATTGATTGGATACGGGAAGAATCAGTTTGTGAGTCTCAACAATTACATTCTGTTAGTTTTTCAGAAGTTGATTTAGCGCTCAGAACCGTTTTGCATTCCCAAGAGTTTTGGTTAAGGATCATCAAAAATGAACAATGTAATAGGGTTGACCCACCTGAAAACTCAATTATAGAAGCTTATGATGAGTTGCCATTTTATGAACTCATGGATGGTGTTGTATCTATTTCATTGCAATTTTCGAACTATGTGTCTGCATTAAATCAGAACGATCTCGAAAGAAAGCTTCACCTTAAGAGTCCATGGTTTGAGTCGTTCCAGAGACGATTTGAATTGATTTTACATGTAGTTAATCATGCCGCGTTTCACCGTGGGCAAATTAGCAGTATGGGAAGGAGTTTAGGGTATAATAATGTTCCTATGATGGACTATAATTACTTTATGCTAAATGTAAACTAATGTCCTTTAAAGAATTGTACTTCCAATGGATGTTTTATCTTTGGAGTATATGTCGATCAGTTATGAGTGATGAAAGCGTTAAACGTTTCGATAGAATCGTTTCCATACACATTCAATTGCAGTCTAAAAAAATCGTTCGAGCCCAGGATCTAGCAGATCGCTTCCAGGTGAGCTTGAGAACGATTTATCGGGATATTAGAACTTTAGAATCCTCTGGTGTTCCTATTGTGAGTGAAGCAGGGGTCGGTTATAGTATTATGGAAGGATATAGGTTACCTCCAGTGATGTTTACCAAAGAGGAAGCTGGAAGTTTTGTTGCAGCGGAGAAACTAATGGAACAGTTTACTGATGATACTTTGGGAGCTTATTATAAATCTGCCATGTATAAGATTAAATCAGTTTTACGTGGTAGAGAAAAAGACTGGATCGATGCTATAGAATCTAATGTGTGTATTGATGGACGACAGGGGTTATTTAATAAGGATATCCCAGATGCTCTAGAAATTATCTTTGAGAGCATTGCAGAGAAAAAACAATTATTTTTAACCTACCAGGCCTTAGAGGCTGATTACCCTAGTGAGCGACATATTGAACCCGTGGGTTTATTTCATGAACATAATTATTGGTACTTAATGGCGTATTGTCATTTACGCCAGGATTATCGGCAGTTTAGAACAGATCGGATGCTTCAAATTAAGCGCACTCAAATACCTAATGTTCTTGAACATGGTGAATTGGATGACTACAGACCAAATCACGTGGAACGTGAACAAACCAAGATTGTTCTTTTGGTAGATAAAAGAGTAGCTCGTTATATGCGCAGTGCGACGAACTATCACCGTTTGGTTGCTGAGGTTCCTAAAGGAGAAGAAGTTGAGATGACTTTTTTAAGTTCTAATATTGAAAATGATTTTGCTAGATGGTACTTAATGTTTGCAGATTATGCTACCATCAAGTCGCCTAATTCATTGAAAATTAGAGTTCGTGAAATACTTTCTGTTGCCAGTTCACGCTTGTGAATTGTAAATTTTAGGAATATTTAAGTGTTGTTTTTCTACAAAGTTTTGTACCTTGTTTTTAAATAAATTAACTGTGAAAAATATACTAGTTTTAAGCTTAATTTGGTGCTGCGCGATTGTAAATGCTCAAAATGTAAACGAAATGAAGGACACTTCTATCTATCAGTTTACCGTTCAGGATATCAACGGTGATGATTTTCCATTAAGTGAATTAAAAGGGAAAAAGGTAATGATTGTCAATACTGCAAGTAAATGCGGGTTAACTCCGCAATATGAATTATTAGAAAGTATATACAATACCTATAAATTTCAGAACTTCGTAATTATTGGATTCCCAGCAAACAATTTTGCCAACCAAGAACCTGGATCTAACCAAGAAATTGCTGAATTCTGTCAAGCCAATTATGGGGTTAGCTTTCCAATGATGAGCAAGATTTCAGTAAAAGGGGATGACATACACCCGTTGTATAAGTTTCTCACCCAAAAGGATAAAAGTGGTCTTGAGGATTCAGAAGTGGCGTGGAACTTTCAAAAATATTTAATTGATGAAAATGGACAGCTTGCCAAGGTGATATCTCCTAAAACCTTACCTACGGATAAGAGTGTGATTGATTGGATAGAACAGTAAATTTGTCTCCAACTTCCTGATGCCAAACACTAAGTTGGTATCAATAATTCTTTAAATTTACTTTATTAAACAAACTGGCATGATTGCTGTCGCTCAGGCATTATCTCATATCGAAAAATCTATTATGTCCAATACTATTATTGAGACAAGTATTACAGAAGCTCATGGTTATGTTTTAGCTCAGGATGTAGTTTCTGATATCGATTTACCACCTTTTAGACAATCAGCTATGGATGGATACGCAGTTCGTCTATGGGGTCATGAGGAATTTGTTGTAAAAGGAGAAATTCAAGCCGGTTCCAATATGGAAGTTTCATTACGACAAGGAGAAGCCGTCCGAATTTACACTGGAGCCCGAGTACCTGAAGAGGCCAATAAGGTCGTTATGAAAGAGCATGTTGAGGTTTTTAATTCATCGATTAAGGTAGTTAAATTTCAGGAGAAAACTAATATTAAGACCCAAGGCGAGCAGATAAAGAGAGGAGAACGTGTGCTTTCAAAGGGAGATGAACTCAATACTGCTGCAATTTCTTTTTTGGCTGGTTTAGGGGTGGCAAAGCTTATGGTTTATAAAAAACCTAGCGTAGCTGTTTTAATTAGCGGTAATGAACTTCTACAACCTGGGGATCCATGGCAGCAGGCCAAAACCTACGATAGCAACTCTTATATTTTGAAATTGTTACTTCAAAAGGTAGGAGTTGATGACATCTCATTCTATTATGTTGAGGATGACACTAAATCCAGTGTTGCAATGGTAGGTGACCTACTTGATGATCATGACTTTATAGTAGCCACCGGCGGTATTTCTGTAGGAGATTACGATTTAATGCGGGTAGCATTTCAGGCTAATGATGTAGAGGAACAGTTTTACAAAATCAATCAGAAACCAGGCAAACCAATCTACTTTGGTTTAAAAAACGATAAGGTAGTTTTTGGACTTCCAGGAAACCCAGCAGCATGTTTTATAAATTTCCAAATATACGTATTACCAGCACTTAGGCGGTTTTTGGGAAAAAGCATCTCGAGTTTTAAAAAAGGTGTAACTGACCAAAAGATTGTAAACAACTCCGGTAAGGCGTTGTTTCTAAGAGGAGAGTGTTTAAATGGACATCTAAATGTTTTTTCCAATCAAAGTTCGTCCTTACTACAGAGTTTAATTCAGGCCAATGCTTTGATCTATGTGCCGGAGGATATGGAAGCTGTTGAAATTGGAGATGAGGTTCAATATGTGGATATAGTTCAGTAATTTTACCAAAAGGAAAAATAATATTATGGAGCGGAAGAAGAAAAATGTATTTATACAAGGGGCAATACCACCTGAATTTATTGCAGAATCTATTGCAAAACACCAATCCAAACACAGCATTGGAGCACACAATATATTTTTAGGGCAAATTAGAGCTGATAATAAAGAGGGTAAAGTTGTTTCGGCTATTGAATACACGACCTATCAAGGGATGGCCGATCAAAAGCTGTATGAAATTCGAGAGGAGGCTTTTGAAAAATTTGACCTTAGCTGTATGCACATTTACCATAGTTTGGGAAGGGTAGGTGTGGGAGAAATCTGCTTTTTTGTTTTTGTTTCTTCACCTCACCGCAAAGGAGTTTATCAAGCAACTGAGCATATTGTAAACCGCATCAAGGCTGAAGTTCCAATTTTTGGTAAGGAAATATTCGAAGATCAGACCCATCAGTGGAAGGTGAACAGCTAATCGAAAATTCTAGAATTATTATGGAAGATATAGGAGATCATATTACAGCAAATTGTTTGGCCATAGCTCAGATTGTAATCGAAATGGATGAAATGGCACGGCAAGTCTATAATGATACTGCTTTTTCCAAAATTCAAGTAGCTGCAGAACTGGCTGTTAAAAATTCATCCACGGTAATTCCTGGGGTACACGTAGTGGCATTTGACTTTATTTCACTCTCACAAGAACAACAAGATGATCGACTGATATATCAACTTCAGCTAAAAGCTATACACAAAACAGGTATTGAAACTCAAGCCCTTTATGGTATTTCCGTTGCGGGCTTAAGTCTTAAAGAATTCATCGGTTCAAAGGGGAAGGTCAGAATCGGTGCTCCTCAAATTATAAAAAGTAATAGCCCTTACTCAACCGATAAACGAATGTTTCCAAGTGGACTCACCGCTGCTGTGGTAGTTTGTTCCGATAGTATTTCTGATGGTTCCAAAACAGATGCTGCAGGGAAGGCTATAATTGCAGAACTTGAAAAGTATCAGATAAAGGTAAATCATTACCAAGTGATTCCTGATGAAAAGGAAATCATTTCTCAATGCGCCACTAGCCTTTCTAAGGAGCATCACCTTTTAATCTATACTGGGGGAACAGGATTGTCATTAAGAGATGTCACACCTGAGGCTCTAGAGCCGCTTATTCACAGAAGAATTCCGGGGATTGAAGAAGCGATAAGAGCATATGGTCAACAGCGAGTGCCTTTTGCAATGCTCTCTAGAAGCTTAGTGGGTACTATTGGGAATTGTTTGGTAATGGCAATTCCAGGCTCTACCAAGGGGGCTAGTGAATCAATGAAAGCAGTATTTCCACATTTATTACATGTCTTTAAAATTCTAAGAGGGCAAACACAGCATTAGACCATCGAACTCATTTTTATGATTAGTTTATAGGTGTTACTGCCTGATTTATGGGGTTAAAATCTGATTTTGGAGCCTCACATAGGGAGCAGTGATAATGCTCAGGTAATTGTTCAAATGGTGTGTTTTGAGGGATGTCTTGTTGTATATCTCCGTACATTTGATCGTATATAGTTAGGCAGTTACTGCACTGATTTACCTGTTTTTCTTTAAGTGGTTTGGTTTGCTTGTTACTTTTATCTTTTAATGATTTATCGGTTTCTTCTGTGGTTTGACCGAGCTGTTGAAAATACGCCTTACTCAGCTCCATTAATAATCCAGGTAATTCTATCTTATCGACATGTAGCGCATAGGTTTTATAAGTTCTGGTATTGGGATTGAAATCTTTAGCATGGCGTACACTGTAAGTGTTTCTTAATTTTAGATTGGCCTGACTATAGATCGGTGGATTGCACTGAATTACAATGGAAGTGAAATGAAACACTTTGTCGTGCTTCCTTGTAATTCCAATGGTCAGACCATAGGTGCTAATATCATAACTGTCTAATTTAGACACCAGATAGTTTTTAAGTTTAAGCGCCTTTTGATCCCCCACGGGAAGATGCCAGTTGAGTTCTAATTGAGAATGCCGAACATTAATACCATGCTTTCCTAAACATTTCTCCCACTCTAGTTTAGCCTCTGCTGGAATGCCTTTAATGATAAAAGACTTCCATGGGGTGATGCATATTTTCCCGATCTTCGATTCTGCACAAAGCTCACATAATGCAAGTAGAAAAGGGAGATCGTAATTGTTATTGCGCCAGTATAAACCTAACCAGTATTTATTGGTTCCCATTTTGTTCATGCCCTCATAATAGAGAAATGGATGAAAGGAAGTATTTAAAG</t>
  </si>
  <si>
    <t>MKTILGLDLGTNSIGWALVKEAENENEVSDIIKLGVRVNPLTVDELTNFEGGKAYSNNAERTLKRGARRNLQRYKLRRENLIEILLKNGLINKDTALTEVGKETTHQTLKLRSKSANEKVSLEDLAKILLSINKKRGYKSSRKVNAEDDGVAIDGMEVAKLLYDENMTPGEYVLRLLESGKKHLPDFYRSDLQEEFNLVWKKQSEFYPLILTKELFFELHGKNKSQTWAICKEPLGIVGVKLKGSAKEQKFARYRLRKEALTQQIELEHLAIVLQDINNDSNKSSGYLGAISDRSKELFFNKETVGQYQYKQLQKDPNTSLKNQVFYRQDYLDEFEVIWRNQAKFYPQLTNELKQEIRDVVIFYQRKLKSQKNLISFCQFESTQQNYVEKETGKTKIRTIGRRVIPRSSPLFQEFKIWQSLNNLKFVNSESNQIIQFIELEDDVKKVVFDELNLRGDLKPNQVLKILSKYMKIGKLTQWKCNLEEIEGNRTNSALYNVFQMIAEEEGYGFNWGKKSALEIKSELKAIFSSIGINDSILDFDFSKKLDQQLSYQLWHLLYSAEEGNSKITEEDKFTYGNTGVALKKKLHLKFGFKPEYSTLISNLRFTSDYGNLSSKAISKILPFLRDGSDYSKACQYAGYNHSNSLSADELDNRELKPKLELLKKNSLRNPVVEKILNQMVNVVNQVIDNYGKPDEVRIELARELKKSAKERSQMTKNISDATRRNAEIKKYLSKEFGIPNPTKGDVIRYRLWEELASNGYKDLFRDKYIPKEKLFSNEIDIEHIIPKALLFDDSFSNKTLAFKVDNLKKADRTAFDFMSTDFSKDVDSYIGRIETLHKDGKISSSKYKKLMIPKSKLVDGFIERDLRNTQYIAKQARKMLLEVFKTVVPTTGKITDKLREDWDLINVMKELNFPKYKALGLTKKIERFDVGSEKIKSINVIEGWSKRNDHRHHAMDALAVAFTTHNHIQYLNYLNARKDIHHEMHGTIKSIENQIIGKDVMGKRRFIPPISDLRMKAKLQIESILISFKNKNKVVTWSVNKTKLKGKDNYNKRRQLTPRGQLHKETVYGKIKLIDPKPLKLNNKFTLVRASMIVDKVHREIVLQHLSKYDNNSEVAFDSKTIKIDPILIEGIGLKEVVCYEDVFKIRKKISGDNFKNEKHLEKVIDEKVKQILKDRVIKFQGNFKEAFSNLEENPIWLNKSKGIAVKSVAIKGVNNAESLHEGKDHFGDQILDKNKKQIPVDFVSTGNNHHVGIYEDKDGNLQERVVSFFEAVTRVNEGLPIIDKTYNSDIGWKFKFTMKQNEMFVFPSDDFDPNEFDLTDGKNAAKISPNLYRVQKIATKNYMFRHHLETVVTNDLEFTYKSIRSTGWLRNLVKVRINHLGEIVYVGEY</t>
  </si>
  <si>
    <t>1723382.SAMEA4555319.GCA_900120405_01268</t>
  </si>
  <si>
    <t>MKNYTIGLDIGTNSVGWAVIKDDLTLVRKKIKISGNTDKKEVKKNLWGSFLFEQGDTAQDTRVKRIARRRYERRRFRIRELQKIFDKSMGEVDSNFFHRLDESFLVEEDKEYSKYPIFSNEKEDKNYYDKYPTIYHLRKDLADSNQKADLRLIYLALAHMIKYRGHFLIEGDLKMDGISISESFQEFIDSYNEVCALEDENLEIIYNDELLTQIENIFKQDISRSKKLDQAIALFQGVKRQSLFGIFLTLIVGNKANFQKIFNLEDDIKLDLKEEDYDENLEELLSNIDEGYRDVFLQAKNVYNAIELSKILKTDGKETKAPLSAQMVELYNQHREDLKKYKDYIKAYLPEKYGETFKDATKNGYAGYIDGKTSQEDFYKFVKAQLKGEENGEYFLEAIENENFLRKQRSFYNGVIPYQIHLQELTAVLDQQEKHYSFLKENRDKIISLLTFRIPYYVGPLAKGESRFAWLERSNSEEKIKPWNFDKIVDIDKSAELFIENLTSRDTYLPDEPVLPKRSLIYQKFTIFNELTKISYIDERGILQNFSSREKIAIFNDLFKNKSKVTKNQLVKYIENKEQIIAPEIKGIEDSFNSNYSTYIDLSKIPDMKKLLEKDEDEILEEIIKILTIFEDRKMRKRQLMKFKDKLSEKAINQLSKKHYTGWGQLSEKLINGIRDEQSNKTILDYLIEDNGCPKNMNRNFMQLINDDTLSFKEKIRKAQDINQVNDIKEIVKDLPGSPAIKKGIYQSIRIVDEIIRKMKDRPKNIVIEMARENQTTQEGKNKSKARLKKIQEGLENLDSVHVEKQALDEEMLKSPKYYLYCLQNGKDIYTGKDLDIGQLQTYDIDHIIPRSFITDNSFDNLVLTSSTVNRGKLDNVPSPDIVRQQKGFWKQLLRAGLMSQRKFNNLTKGKLTDRDRQQFINRQLVETRQITKHVANLLSHHLNEKKEVGEINIVLLKSALTSQFRKKFDFYKVREVNDYHHAHDAYLNGVIALKLLELYPYMAKDLIYGKYSYHRKIEGDKATQAKYKMSNIIERFSQDLLANPDGEIAWEKDKDLNTIRKVLSSKQINIIKKAEEGKGRLFKETINSRPSKKTEKRIPIKNNLDPNIYGGYIEEKMAYYIAINYLENGKTKKAIVGISIKDKKDFEGQTTEYLGKIGFNKASIINSFKNYTLFELENGSRRMIVGASKENDSKGELQKGNQMYLPQNLLEFVYHLKHYNEDETSHKFIVEHKAYFDELLNYIVEFANKYLELENSIEKIKDLYHGKGPDVEEKELVESFINLLAITKCGPAADITFLGEKISRKRYRSTNCLWGSEVIFQSPTGLYETRLRLE</t>
  </si>
  <si>
    <t>1121865.SAMN02596961.OMW_01633</t>
  </si>
  <si>
    <t>GCF_000407225.1</t>
  </si>
  <si>
    <t>Enterococcus columbae DSM 7374 = ATCC 51263 acyDG-supercont2.1|</t>
  </si>
  <si>
    <t>TATATTGATTTACATCATTCTCAAAC</t>
  </si>
  <si>
    <t>GGCTAGGGCTCGTGCAATCGATACCCGTTGCTGCTCGCCTCCAGATAATTGGGCTGGAAAATTGTTCAGACGATGCGCTAAGCCCACCATCGTCAACACTTCAACAGGATCCATCGCATCTTTAGCTAGTTCAGTGGCTAATTCGACATTTTCCTTAGCAGTTAGATTAGGAACTAGATTATAAAACTGAAAAACAAAGCCCACATCCGTCCGACGATACGCCGTTAATTGTTTCTCATTAAATTTGGCAATATCCACACCATCAATCAAGATTTCGCCTTCATCAGGAGTGTCCATGCCTCCTAAAATATTCAAGACGGTTGATTTACCGGCACCACTCGGCCCTAAAATAATGGCCAATTCGCCTTTTTTTACGGAAAAAGACAGTTGATTGTTGGCAATAATCTCGGTTTCACCCATTTTATATTTTTTGGTTTCATTTCTTACTTCAATATAATCCATAAACAGGCTAATCATGAAAAATTCACGATTCAGCTTCCCTCCTTTTTAGTTGATTCCTTAACCATTCTCAATTGTTTCCACTTTCATTTTACAACTTTTTTCGTAAAGAATCATCTAAACACACCGTCAAAAAATGAACATACTGTTGATTTATTAACGCGTTGTTTAGTATACTATGATTGTCTACGTATAACAATCGGCAATTTTAAAAAAATTGTTATAAAAACGACAAATTTAAATTTTTTGTTCAATTATTCAATAAAAATTTTGGGAGGCTACATCATGGCTGGTACAATCAATAACCGTAGAAAACAATACACCAAACAAATTATCAAGGAATCATTTTTTGCTTTACTTCATGAGTATGATTTATCCAAAATTACCGTTAAGGCTATCGCCGAACACGCTGACATCAATCGTGGCACCTTTTATAATTATTACAGTGATCCAGCTGATTTATATGAAAAAATTCAACAAGAATATATTCAAAATGTCTTAGCCAAAATTACGGTCGCTCCCGATTATATTGAAGCCGCCTTGATTGATCTACTCACCCTTTTAAAAATCGATCCGATTCTCCAAGCACTAGCCCTAGAAAAACAGCACAGTGATGATTTTATCGAACAGTTATTAAGGCATGTCAAAGCCATCTCCTTGCCACGTTTTGCGCAAAATTATCCTCAAGCCTCCCCTGCGGAACTTGAATTGTACTTTGCCTACGCAACATTTGGCGCTATCGGTATGATAAAAAAATGGTTAATCAGTCGCTCCACACTCACACCGGAAGCCGTTGCCCACCAGCTCTTAGCTTTATTTTCAAGTAATATTGAAATTCCAGTCGAACAAAAAGGCTTAGAAAATGCTTGATCCATTCAAGTATTGAAGCGCATTTTAGTCATTTGTAAACAATCACCTTATCATAATCAAGGGATAGTCCTTTAGACGGATGAATTTTAACTAGCAATGTAGTAAAATAAAATTACAGATGTAAGGAATACAATTTTAAAGGAGTTAAAAAAATGTTTACTACAAAAAGAAATATTGTTTTATCAATTATCTTTTCTCTGATCACCTGTGGAATTTATATGCTATATTGGACAGTGAAATTAAACGATGAGCTAGTTTATATTAATCGTGACAATGAAACAAATCCAACTTCTGGTATTATGGTGTTATTATTTTCAATTATTACTTGTGGAATCTATAGCATTTATTGGAATTACAAAATGGGTGTGCGTTGTAACCAAATTAAAGAAGACAACGGGAATTTAGAAATCATCTTCTTATTATTATCTATTTTTGGTCTTGGAATTATTCCGCTATGTATTATGCAAGACATCGAGAATAATTCATTAGATGATTTAAACTTTTAAGGTAAAACTATGAAGCGCGAAATAGTCAAAAAAGAATTACAAACAATTAGCCTATTCTTGATATTAGGTTTCCTATACTATCTATGGTTATCGGTAACAAATATTGGCATTCCTTGCATCTTTAAATTGGTAACAGGCTGGCAATGTCCGGGCTGTGGCATTACCCATCTTTGTGTGGATTTACTCCACTTCCGCTTTGTTCAAGCCTACCAAGCCAATCAGTTTCTCTTTGTCACTGGACCTTTACTGCTTATAGAGTGGATTTACGTGTTTTGGCTAAAGGTGACTGGAAAAACTTTACCTAAGTGGAATCAAAGGCTAGTATTGCTTTACCTCATTGCCTTAATTATTTTTGGGATAGGACGTAACTTACTATAAACCTTGATAGATAGCTGAAAAATCTAATCATCAAAACTATTTTGCCAGCAAAGGCTGTTTGAACTTTACCAACTTCTGGAAGGTTCAAATGGCCTTTTTTGCATCGGTTTATGGCTAACATTCGACAAATTGCGTCTTCTTTCAGCCAAATAACCTAAATTACTAAAAATAAATTGACTTTTTGCCTTATTACCACTATATTTATTATTACGACTGATAATCATTCTCAGTTATTTTTGTCACGGAAGAGGTGAGTTGATGACGAGGCTAAAAGCAGAACAAATTACCGTAAATTATGGGGATAAAACCATTATTCAAAATTTAAGTTTAGCCTTACCTGATCAACAAATCATCGCAATTATCGGTGCGAACGGTTCAGGCAAGTCAACTTTGTTAAAAGCCCTCACACGTATTTTACCTTATCAAAAGGGGCAAATCATTTTAGATGGGCAACAATTAAAGCAACTCCCTACTTTAGAAGTGGCTAAAAAATTGGCCATTTTACCACAAAGCCCTGAACATATGGGCGATCTAACTGTTAAGGAATTAATCAGCTATGGTCGAACACCTTATCTCAATCGATTGGGACAATTAAAACAAGATGATTACCAAATAGTGGAATGGGCGATGAGCGCTACACACACCCTAGATTATCAAAATCAAGTACTCGATAGCCTATCAGGTGGGCAAAGACAACGTGTATGGATTGCCTTAGCTTTAGCTCAGCAAACCGAATATATCTTTCTTGATGAACCCACCACCTATTTAGATATTGCCCATCAATTAGAGATTTTGCAATTATTACAAAGCTTAAATCAAACGCAAAAACGAACGATTATTATGGTCTTACATGATATCAATCAAGCTGCCCGCTTTGCCGACTTTTTGATTGCCATGAAGGATGGACAAATCATTAAAGCCGGTACAGCCGATGAAGTGATTACCAAAGAGGTCTTACGTGAAATCTATCAAATTGATGCCACGATTGCGACAGATCCCAAAACCAAGCGTCCGATGCTTTTGACCTATGATTTATTAACAGATGAATAAGCTTAACCAAGCAAATAAACCAAAGGAGTAACCAAATGAAAAAAGTATTTTTCCTCTTATTTAGCCTAGTAGCCATTTTTACAGCTGGCTGTCAAAGCAATACCAAATCTACCACCGGAGCAAATGATAGTAGCCAAACGAGAATCTATCATGCCGAAAATGGAGAGATTAAGGTGCCTAAAAATCCTAAACGGGTCGTAGTCTTATCAGGCTATGCTGGTAATGTATTACAATTAGATGTTCCAGTTGTTGGGGCTGAAACCTGGTCTAAAAATGCCCCTTATCTCAGCAAACAATTAAAAAATGCCAAAGAAGTGTCTGAAGATGATTTAGAAGGGATTCTCGCTTTAAACCCTGATTTAATTATCGCCTTATCAACCGTTAAAAATTTAAATAAATTGCAAAAAATCGCCCCAACGGTTGTGTATACCTGGGGAAAATTGGATTATCTACAACAGCATATTGAAATCGGTAAGCTTTTAAATAAAGAAAAAGAAGCTACCAAATGGGTCAATACTTTCAAAAAAGAAGCTGAAGCTACTGGTCAAGCCATTCGACAAAAAATTGGCGAAAATACTACAGTATCCGTTATCGAGGCTTACGGAAAAGATTTATATGTCTATGGGGATAACTGGGCACGTGGAACAGAACTCCTTTACCAAACTATGCAATTAAAAATGCCCGAAAAAGTCAAAGCTGATGCCTTAAAAAATGGCTATTTTGCCCTATCTACTGAAGTATTACCAGAATATATGGGAGATTATGTCATTTTAAGTAAATATAGTGAGGCAGACTTAAGCTTTGAACAAACTAGTGCCTACCAAAACACACCTGCTGTAGTCAATCATCATGTTTACACGATGCAAGGAGAGGGTGCTTCATTTAATGATCCGATTACCCTAGAAAAACAACTAGCCTTCTTTAAAAAGGCCTTTCTTGGATAAAAAATTGACCAAATCACTAACCAATCGATTGATTAGTGATTTGGTCTTATTATGCTATTAAGGAGGAAAACCTGTGCCAATCATCAAAACCAGTATGAGCAAGTATTTTTTCTACCTGCTAGTTTGCACTCTATTATTCATTGGCGCCTTTTTACTATCTTTGCGTTTTGGTGCAGCCAAAATTGATTTTGAGGCAATTGGGCAAGCGATTTTTACTACTAAACATTCAGCAAGCATTGATTTACTTAGAGAAATTCGCTTACCACGAAGTTTAGCTGCCTTAATCGTCGGTGCTGCTTTAGCAATCGCAGGGGCTTTAATACAAGGACTAACGCATAACCCCATCGCCGAACCAAGTATCTTAGGGCTATCATCAGGAGCTTATGCTTGTTATGCTTTCTCTTTAGTTCTACTACCTAATCAAAGCTATCTTATTACTTTAATCATCTGTATGCTAGGGGCTGCGCTAACAGGTTGGCTAGTATTAGGCTTAGCAAATCATCGAACACAAGGGCTAAGTCCAATGCGTTTAATCCTAACAGGTGCAGCGATTTCCATCTTATTTAATGCACTCGCTCAAATGATCGGTTTAAGCTTTCAATTAACCAAAGACTTATCCATGTGGACAGCTAGTGGCGTAAATGGGGTCAATTGGGCCCAATTAAAAATCATCTTCCCTTTTGGCTTACTAGGTGGCGCTTTAGCTTTCTATATCGCTCGCCCATTGACCCTGCTTGCCCTTTCCGAAGAAACCGCAATCGGCTTAGGACAAAATATCCGAAAAATCCGCCTGATTAGTGTCATAGCAATTATTTTATTGACTGCTAGCAGTGTTGCCTTAGCGGGGAATTTAACCTTTGTAGGACTAATGATTCCTCAAATCATCCGTCGCTTAGCTGGCAGTAATTATCAACGGACCTTACCGTTGAGCGCTTTAACCGGGGCAAGCTTTTTAATGTTGGCGGATACCATCGCTAGAACCATTCATGCGCCTTATGAAACACCTTTAATTGCTATCGTATCCGTGGTCGGCTTTCCTTTCTTCATCTATCTTGTGAAAAAGGAGGGAACTAAATGAAAGCAATGTTTAAAGCTCAACACTCTTTTACCACCAAGCTCATTAGTTTGGTTATCGTCTTGCTGATATTCATTCTAATCAGCTTATGTAGTGGCCACAGCGCTTTATCGCTTCAACGTATCCCTGCAATTTTACTTGGTCAAGGCGATTTTAAAGAAAACTTTATTTTTTATCAAATTCGTTTACCAAGGATGATTTTAACGGTGCTGGTTGGTGCCGCCTTAGCCTTTGCCGGTTCAATCTTGCAAGGTATCACTAAAAATCCTTTAGCTGATCCTGGGATTATCGGTGTTAATGCCGGTAGTGGCTTAGCTATTGCCATTACCTTTTTATTTATCCCATTAGAGGCTCAACAATTTGGCTTCATCCTACCTTTAATTGGGATGCTGGGTGGATTAATTGCTGGCTTTTTCCCATATATTTTATCCATCAGACGTTTCCGTGGCATCCAAGTCGTTACTTATACGCTAATTGGCGTGGGACTTGCGACCGCCTTGTCTGGAGCGATGATGCTGATTATTTCGGCAACTGATCGGACAAAAGTAGACTTTATCGCCAAATGGCTAGCTGGTAATCTCTGGGGCACAGATTGGCAATATATTCTAGGCTTATTCCCGTGGTTATTCATTATTGCCGGTATCACACTCTTTAAATTACATACCCTTAATCTCTTACAATTCGACGAAACCACGGCGATGAATCTAGGGATCAACCTAAAAACTGAACGAATGATTTTGCTAACCTTAGCGATTTTAGCTAGCGCCAGTGCCGCAGCCATTGCTGGTAATATTAGCTTTATCGGTTTAATGGCTCCCCATTTAGCTAAAAGAATAGTTCGTCCGCGCTTTCAACAAGTATTACCTGTTGCCGTATTGCTGGGTGCCATTTTATTATTAATCGCCGATACTATTAGTCGCAGTATTTTACCCACACCGATTCCGACTGGGATTATTGTTGCCATTATCGGTGCTCCCTATTTTCTATACCTAATGAAAAGGGTGTAGGAAATAAATATAAAATAGAACCTAAAGACCGAGAGAACAACGAAGAATCTCCGTTATTCTCTCGGCCTATTCATATAAGGAACCACCATTTATTTGGACAAATAAAACTTCGCAAATATTTATTGGACAATTAGTTTTTTCGCTTTTTCAAATTCAGCAGATAACTTTTCTTTAAACAATTCAATCTCTTCTATACTCATTCCTGGCTCCACTTCAGAACATATCTCTGGAACTTCTCGACTTAAATAATAAACTGCTTCTGGTTGTTCAGAATACATTTCTTCATAATCATCAACCAACACATCTTCTAAGGTTATCGAAAAATCGAAAATATCTTCTGGAGTATTATGAAGGAAATCCTCAACTAAAGCTATCATCATTTTAAATTTCATATCCATCACCCTTTTTATTTCTAGAAAAAGGTACCACGCATTTAACTGTATCTACTACTTTAGACAATGGAAACTATATATTTTCGCGAATTAATAGCTCTATTGTACTATTCAGTCATTTTGATATTGGTTTATATAAGCTTTATTTATCCAATATATTTTTTATCGGTAAAAATATATTGATTTACATCATTCTCAAACAATCATACAACTACAAAGAAAAAGAATTAGGATTAAGACCTATATTGATTTACATCATTCTCAAACAAGTTATTAAAGGAATCATCGTTGAAATTGATTAAGACCTATATTGATTTACATCATTCTCA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TAAGACCTATATTGATTTACATCATTCTCAAACCTCAAATTCAAAAATGAAGATGCCATCACACATCGATCAACATAAATCTTAACCAGATGGCTCTAAAAAATTTCAGAGCCATCTACATCCATAATATACCATTTATACGGAAATGAATAGTTTATCTGATAACTATTCACCATCAAAATTTTTATTTCCTCATATTTTGCAATTTTTTCAAGTTCTACCAATTGGCTTTCAGATAAAATACTCGATAAATTGACAAATATCAATAATTTTTTTTGAAGTAATCTCTGAGACAATTGTATAAATGTAAGTAACCTTTCAAAATAATCTGTATCTTGAAAATCAAACTCAACTTTCATTAATTTTAATAAACTGGTTAGCTCAAATTCTTCACTATATTGAAGGGGATAATCATTGCATTCAGAGATTCTCTCCATCAACTGTACTAACTCTGATTTCACAGATACATACTTCTCATACAATTCACCAAATTGTACAATATCTTTTATTTCTTTGAATAGTTCACTGATAAATTTTTTATCGTTATAATCTATTTCCAATGGAGATAAGATAAGGCTAGCTTCTTTTTTCAGCGAGATAATTTTGTCATCATTCGATAATACAAAATTTCCATCGTTTCCTTCGATTATTTGACCTTGTAACTCGGTTAAATAATACAAAAATAGACTTGGAGATTCGATTGTCCAAATACAAACAGCTTTATCTTCAAAATCTAATTGCATGTTGATGTCTGGATGTACTAATTTCATAATATTACCAACCTTTGATCTGTATCTAGAACTTCAGTGCTATATTCACCAACAATATATTCCATTTTTGAAAACTGTTTCTCAGTCACTGTCAACAATTGAACCAATCCATCTTCAGGTCGATTCTTTTTGACTTGTTCTACAACAGCCTTTGCAGCACTTTCATTTAAAACCATTTTACAATAGACAGATTCCTGCAACATGATAAATCCGTCTTTAATCAAAAATTTCCTAAAATTTCGATAATCTCTCCGTTGATCTAGACTTAGTACAGGAAGGTCAAAAAATACAAGTATTCTCATAAATCTATAACTCAAATTGATAAAATTTTATAGCGCTCACATTATTATCACTTAATGCATCTAAAACACTCTTACAATATATTTTAATTGCATTATTTAGATATTGCTTTCGGCCATCAATATAGAGTTCTTTATTTAATAAATCTATTAAAGTAGTTTTATGATCCTTAGTAAACTCATTAAATGGTAAAAAGCTTAGAACTTGTTGATCGACAATTGGGCGAAAAGGCTCCATCAAATCACTGGATAAGTTAAACTGATTGAACATGTTATCATGAAATATTCCCACTTGTGTCAAATAACCACAGGCAACAATTTCTCTATTAATTGATGACAAGAGTATGGAGTAACCATAATTCAAAGCTGCATTAATGGCACTATCACTCGTTCTAGTAAAATCCATTCCAAACAAAGCATTAAAATATACTTTGGCGGCATGTCCTTCTCGATTGCTTTCGTCATTCCAAGTCATTTCGCGAATATACTGATTTAAAAGTGAGGCTTCATCCTTTCCTAGCATTTGTAAGAGTTCTTTTTGTTTCCTAATTTTTTCTGTAACAATTTCTGTCCAAACTGCTTCTTTAATTTCTTTTTTCCATTGAATTTGTTGACGAATCTTGTTACTTGTATCATGACTACCATAATAGGCTACTAATTCAGAAGATGGATTCCATTTTTCATCACAAAATATTACCTTAATCTTTTTCTTAGTCAATTCAGCTAGTAAGCACACAGTTAGTGAAACAGCCGTTGATGCGATGATCAACGTGCTGATTTCACTAATATTAATCTCTATTTTTTCCTTTTGTCTGACTACCATTCGTCCTAAGCGATAATCTAATTTCGCAGATTGAGAAATAACAACCACTCGCCAACTCATAACGCTGTCAACTCAATTTCATGTTCAAAAATACCACTAGGTGATTGATGAATAATACTCATTTTATCATTTTCCTTCAGATTTTTTGACATGCTAATACTACCAAATTTACTCGTTGCACCAATTTTTGTAATATTAGCAAGTTGTGAATTACATTGAAAAAGATGCAACAATTCAAAAATCATCTCACATTTGACTTCCGTATCCAAACTAATGAATTTATCTCTACAAATCACCAATTTATCATATTTATCATTAATTACGTTGTATATATTTTCATTCAATTTATATGATAACACATCAAAAAGGGCATCTAAATCTTTTAACTGATCTGAAGCAAATTTAGTCAATAATATGTTAGAATTTTTGGAGACTCTTTTTTTATACATATATTTTTCAATTACTTTTAACTGCTTAATATGCTGACTCTCAAGCAATAATGGCACATCTACATTTATTAATAAGCTTTTCTTATCATATCTACCAGGAATCCGTATTAATGAACCATTATAATTGAATAAAGAATTAATCATAACTTTAGGCATTAATATCTCTACATTATTTAAATCTTTTTCACTTTCCAGATACTCTTTCAACAATTCCAAATTACAATCAAATTTCTTAGCTAGGTGTACAGGAATATACTCAAAAGATTTTATAGTTTTTCCCCTTCGAACTGATTTAATAAATACAAAGTATGCTCCTTTTGCCTTGTTGTATCCACCATATTTAGAAATATCAATTAAGCGATCATCACTTGATTTAATAGGAACTTGACCTTTTCCCTTTTTCATCAGTTGTTGATCAAATAGTTGGCCATCTACTTCTTTAACCATTCGACTGATTAAGACAGTATTACGACTGATTACCTTTTTAACAGTTGCTATTGTTCCAGGATTATTTTCACTTTGACCAATCCAAGCTATGACACCATTAGATTCAATTTTCTTAGCTTTCTGCAGTAATTTTCGCAAATTATATTCTTGATTTGCTTTATTTTGAATGAATCGATAGGGACTATTGGTAAATTTAGTATGATAAGCATTCCCCACTACAATGTTCAAATATGCATCGTGCGCATGGTGGCAATCATTTAATTCACGTACTTTAAGAATTTCAAAATCTTGGCGGAAATTAGTAATATGTTTTGCTTTAGAATATACAATTTCGCTTTCTGGGAACCAATTGCTTAAAATTTCTGCGACTGCTTTGGTACTTTGGCGAGTTTCAACTAACTGACGAGCGATAAACCCAGCTAATTCTTCATCACTAAAAGGTGTAGAACGAATGAGTCTTTCAAATTTTTCTTTTGTAATAAGCCCTTTACTTAATAAAGTATTCCATAATGTTTTCACTTTTTCATCATCGCGAATATTTTTATCTATAGGATAGCGATCTGATTTGTCATTATTAATACCTTTTTTAACTAAAACAAGATTATTAAAACTATCATCTATTGTTTTTGATTGTGGATAAATATGATCAATATCATAATTACTATTAGCAGATACTAAATTTTCAAAATCAATTGCATCGTTTGTATACATACATTTTCCAAGTTGTGTAAAGTATAAATATACTTTCTTACTCCTAAGTTGCTCCTCTGTTAGTGAATTTAGTTTTTCAAATAAATTTTTGTATTTTTCCGCATTTTTATATACTTCAGATAGTACTTGTTTTCTTGATTTGGTTGTTTTACTTTCTTGTTTTTCACGTGCCATTTCGATAAAAATTCGTTTTGGATCGTGTTTCATCACTTGTTTGATATCTTTTATAACAAGTAAGGTTTGCCAAATTTGGCGTTTTACAGCTGGAGAAACATACAAATCATTGACAATACGATATGAGATGGATTCCAAATCTACTTTAGGATTTTCTTTTTCAATTGCCTCTACAAAATGATAAGGTTCTGACAATAATTGCATTAAGTTATTCTGTGTTTCGTACATACACTGAATAATAGTACGTAGCTCTCCTGTTTCTTGATCAACAGAGGTTATTTCAGATAAGAATTTTTTAGATAGTCTACCCCAATCTCTATAATTGAATGTAGCCATTCTAGATAATGATTTTTCATCAATGTTAGGGTATAATGCAGCCAATCGTTTTTTCAGTAGTTTCTTATCATCGCCAAACAAGGTAACGTTCAAGATAATTTTTTCCATTTGGTCTTCGGTTAATGTCAAATGGCCTAATTTCTCTTTAAAATCATGGTACGCAGTTAAACTAGATTTTACATCATCGGCTAAACCTGATAATTCGTCTTTTTCAGAGATGACTCCTTCTTTAAGTAAATAATTTTTAATTTTTTTCAATGTTACTTTACGATTACGTTTAAATACATTTTCATAAATCTCTTGTTTAACGCTCACTTCAAGTGGACGGCCATCTAAACGAAGATTGTTTAATTCACTTAAGACTAAATATTTACTATATAATAGAGAATATTTTGGCAAGACATCTTCATTCACTAAATAAGTACATTTGTTAGTCATGCGACGGATGAACTTTTCTGCACTGGCTTCTAAATCGACCTTTTCCTCAAAGTTCCAAGGATAAATCTTGCCTTCTTCTCCTTCTTTACGTACCATCCAATTTGTGCTCTTACCATTTCTATTTACCCCATTTAATGGGCCAACATAATAAGGAATTCTGTAACTAAAGGTTTTAATGATTTTATCCCGGTTTTCTTTTAGTACAGGGAGACGATTTTCTAAATTATTGAAAATTCGTCTCAGCTCATTTAGCTTAATTTGATAAGGGATTACGCCATTATCAGAATTCACTTGCAACGGTAAATATTTATTCACTTCAATCAAAGATTCAATTTCAGCTAATCTAGCCAAAACTGCCTTATCCGAAACCTTCTTTTTAATTGGATCAATTACTTGTTTTTTAATATAAGCATAAAAATCATTTCGCTTTGCACGCTTAACTTCAAGTTCTTGCTTTTTACCATTAATCTTGGTATGACCTACATAAGCGGGATAATTGTTTGCAATATTTGGATTAATAAAAATATCTTGATAAATTTTACGATCTAAGTATTTTTTGATGAATGATTTTAGTTCAACTAATTGCTCATGATGGGTTTCATAACTTTTCACTCGTGCTTCGGCTAGTGAAGCATTATCCCCTAAAATATCAGTTAAGATTTTCCAATCATACAATCTCTTAGCTGCTTCGATCACCGCAAATCTATCTTCTAATAATGCTTGAATGCCCTCAACGCTATCTTCAAAATTAGCATTAGCAAATTCAATTTTGGCATACTCACTCTCTTTCAAACCACTATCATCAAACAATTCAGCCAAATTGGTACTACCGCCAGAAATTAATGAACAAAATGCTTTTGCAGATTTCGTTTTAACACCTAAAGTATTAATGAAAGCCTTTTTACGTTCACCTCGGCCTAAATCTTTATTATAGATTTCTTTAATCGCATCAACTTTATCTTTTAAGCTTAACTCCCAATCATCAACGTATTCCTTTAAGACATTTTCCAATTGTTCAAGTATGGATTGAATATCTTTTACATCATTGATATCTCCACTATGTAAAAAATTTCCTCGATTCTTCATATAATAATGTAAAGCCAAATAAACTAATCGAATGTCGGGTGTATCTGAAGTAGTCATTAGATAGACAATCAGATGATTGATAGTAGGAAATTGTTTATAAAAATCTTTATCGGTAAAACCTTGGTCCACAAATAAAGCATAGGGTAACTCAACTTGTTTTCCGTCAAGCGTACGCTTATCTTCAGCAACATATCGGCTTTCTTTCATTCGATGGAAAAATCCAGCATCAATTTTTAAGACTTCTTCACCAAGTAATTCTTGTAAAATTTGAATTCTTTGTTTCCGTCGATTTTGTCTTCTACGATTGGTTCTACTTACTCTTCTTACTTCAGCTGTTTGTGCAATATCAAAAGTTCGCACTCCCCATAAATCTTTCCCTTTTTTTCTTACTAATTGATATTTTTCATCAGTCACAGCCCATCCGACAGAAGCACTCCCCATGTCCACGCCTAAATAATACTGTTGCATAATCTCACCTCAATAAAACGATTTCATTTTTATCATTATAACCTAGTTTTTATTATTTTAAAACTAAATTTTTTTATCCAAAAAACAAAAAAAGCTTACTAAAATTAGCAAGCTAACAATCTGCACAATGCAGTCCGTATAAACGGTATTTACGATAAATCGTTATTTGAACTTATGATGTAAATTATATAAGTCTTAACTTGACTTTATTTTACAGCTGATTTTAAAAATAGTCAATTACTTTCTATAAAAAAGTACCTAGTTAAGCTAGATACTTTTTTCTATGATGATTTTCAATTAAATTATTCTATCGGCAAACCTTTTCTATAAGCTTCCTTTGCTTCTTCTAGCGTCATCTTATTTGGTCCACCATCAATATTGGTTTCTCCGGTGTTTTGCCAACCACATTTATCACAAATATCGTATGTTTCAACAAGTGCACCGCAAACTGGACAGTGCATATGTTCCCAGCCATCAATCATGATTATGTTCTCATTCGTAGTCGTCATAATAACACTCCTCTTTTTCGTCTGATTTAAACACAGTTGTAATTTTTACACTTTTATTTTTTCCGATTTTCCCAATAGTAATTATAGTGTTTTCACGATCATAGCGAACACGTATGAATTCAGAGGCACATACTAAAATATTTTCATATATAGGTTCAAATAATAATTCACTAGCTAATTTTTGATATTTCCCTTTGTTATATTACCAAGTTCTTTTCTATGGGATTTACAGTGCCCACAGAAAGATTTTTCACTAAGAAAACTTGACTAAATCCAAACAGATCTCTCTTTTAATATCTTATATCCCTCAACATCATTATACTTCATCTCAACGAATCACATAAACGATTTCGGCGCATATTGGCTAACAATTGATTGATAGCTAACTCTAGTAAAGTTTTACATTAGCTGGATTTTATGTGGTTACTACTGATTTAGAAGATCGTAATATTGCTGGGATTATTCAAGCAAATCGCCAAAGAGGAGAAATTGAAGAAAGCTTCAGAATCATGAAAAGTGAATGAAGAACGCGACCTATGTATGTTAGAAAAGAAGAAACGATAAACGGTCATTTATTGACTTGTTTTATCGCACTGCTTTCGTTTAGAATTCTTGAAAAACATGATTGATCAGAGAAATATACTACTGGTGAAATCATTGAAACTTTACGAAAAATGAATCTTGTTTATCTTGGTAGAACGAATGATACGCCAACTTTTAAGCGAACAAGTTTAATTGATGACTGGATGGATACTTTTAGACTTGCTGTAGCGAGAAAAATAATTACTCAAAAATATTTGAAAAAATTTTCTCGAGTCGTTCAATCAGAAAAAAGTACGAAAATGAAATAACATAAACAAACTCCCCTAAACGCTGTAATATCAAGCATTAGGGGAGTTTTATCGTCTTTTAACTGTAAAACTCGAGTACTTCTTTCCCTGAAGGAATTCAATTCATCTCTAGCCTGCTTTAACTTTTCTACGGCACTCTCTACATCAATCACGGGAACATTATATTACAGTCACCTTTCCTGATGTGCCAGAAGCTATCACGCAAGGCGAAACGCAAACTGAAGCTTTTGAAATGGCACAAGAAGTTTTAGGATTAGCGCTTGAAGATTATAGCGAATATCCAAACCCTAGCGATATCTCTTTGTTAAAGCAACAATATCCAGAAAGTACATTAGCACTAGTTGCGATTGACATGCTCGCTTATAAGAAAAAATACCATTCTAAAAAAATAAGAAAAAATGTTACAATTCCAGAATGGTTAAATGGGCTTGCTGAAGAAAGTGATTTAAACTTTTCTCAAATACTGACCGAAGCACTTGAATTAAAACTAAATGTATAATTAAAAGCCACGGCTATGAAGGCTGTGGCTTTTTTATACGCATATTTCCGAAAATATGAATAAGCAAAAAATTGGAAAATTGACCGAATTTTCTGCTGGAGTTCCAACATTGGGGCCAACGAAAGCGTTGGAACTAAAAAATAGCCATAAGAACATCGATAAATCAACATTCTTATGGCTAAATAAGGGCTTATCCGACAGAACCTTCCATTTCATAACTGATTAGACGGTTTAACTCTACAGCATATTCCATTGGTAGTTCTTTCGTAAATGGTTCCACAAAGCCCATAACAATCATTTCAGTAGCTTCAGATTCAGATAAACCTCGGCTCATTAAATAATATAATTGTTCTTCTGAGATTTTAGAAACCTTAGCTTCGTGTTCTAATGAAACTTGGCTATTGTGAATTTCATTGAATGGAATCGTATCAGATTTAGATAATTCATCCATGATAATCGTGTCACATTCAATATGCGAAATAGAACCTTTACTCTTTTTACTAAAGGCAACCTGACCACGGTAGTTTACTTCACCACCATCTTTAGCAATAGATTTTGAAACGATAGAGCTTGAAGTATTCGGTGCATTGTGAATCATTTTCGCACCAGTATCTTGGATTTGGTTGGCTCCAGCAAAGGCAATGGATAACATTGTCCCACGAGCGCCTTCACCTTCTAAAAAGACACTTGGGTATTTCATGGTTGTTTTAGCTCCAAGGTTTCCATCAATCCATTCTACTGTCGCATTTTCTTCAGCACGTGCACGTTTGGTTACCAAGTTATACACGTTATCTGACCAGTTTTGGATAGTTGTATAACGGCAGTATGCATCTTTTAGTGTAAAGATTTCTACAATCGCCGCATGCAAGCTATTGCTTGAATAAGTTGGCGCTGTACAGCCTTCAACATAATGCACACTCGCACCTTCATCGACAATAATTAACGTCCGTTCAAATTGTCCGGTATTTTCTGCGTTAATTCTGAAATAGGTTTGTAATGGAATTTCACAGCGCACGCCCTTTGGTACATAGATAAAAGTACCACCTGACCATACGGCTGAATTTAAGGCTGCTAATTTATTATCCGTTGGTGGAACTAATTTAGCAAAGTATTGTTTGAAAAGTTCAGGGTATTCTCTTAAAGCTGAATCAGTATCCGTAAAGATAATCCCTAGCTTTTCAAATTCTTCTTTCATATTGTGATAAACCACTTCTGATTCATATTGCGCTGAAGCACCGGCTAAATAAGCTCGTTCAGCTTCTGGAATCCCAATTTTTTCAAAGGTTTCTTTGATTTTATCCGGTACATCTTCCCAAGATCTGGCTGGTTTATCACTTGGCTTTTGATAGTATTTAATCGCATCAAAATCAATATCCGATAAATCTGGACCCCAGTCTTGCATTTTCATTTTGTGGAAAGTTTCCAATGATTTTAAACGAAATTCCAACATCCATTCAGGCTCACCTTTTACGCGAGAAATTTCGCGAACGATGTCTTCAGTTAAGCCTTTACCAGTACTATAGATGGGTTCTACGTCATCATGGAAACCAAATTTATATTCTTCTAATTCAGGTACGCCCATTTTTTTCACTCCTCGTGCTTAATTTCTTCGGTAATTGTGGTTTGATTCGGATTTTCAATTGCTTTGTCCAAAGCCTTCCAAGCAAGCGTTGCACATTTAATTCTAGCTGGAAATTTAGCTACACCAGATAGCATACTGGCATCGCCTAATTCATCTTCTAGCGTAATAGTCTTGCCTTGAACTAATTGTGAAAAAGCCTCAGAAAGCTCTTGTGCTTGTGCTAAAGTTTTACCAATAACGGCATCAGTCATCATAGAAGCACTAGCAGTTGAAATCGAACAACCATGACCTTCAAATGCAATATCTTGAATAATTCCTTCTTCATCAATGGCTAATTGTAGCTGAATGACATCGCCACAGGTTGGATTATTCAATTCAATCTGTTGATTCGAAGTGGACAATTTTCCATGATGATGAGGATAGCTTGAATGATCAAGAATGACTTGTCGATAGAGATTGTCTAATTTAGATAGTGCCATTTTGGAAAAACTCCTTTGTTGCATGTAATGCTGCGATAAATCGATCAGCTTCTGCTTTGGTATTGTAAAAATAAAAACTTGCTCTTGCAGTTGCTTGAACATCTAAATACTGAATAAGGGGTTGCGCACAGTGGTGACCAGCACGAACAGCTACCCCTTCCATGTCTAAGGCTGTTGCCACATCATGAGGGTGAATGCCTTCAAAGTTAAAGGCAATCACACCTGTATGCTCTTTAGGATCTTTTGGCCCATAGATGGTTAAGCCTTCAATTGCTTGGAGCTGTGGTAAAACATAGGCCACTAAGGATTGTTCATACTGATGAATTTTTTCCATTCCAATGGTCTCTAGATAATCAATCGCCGCCCCTAAAGCAATCGCACCAGCAATATTGGGCGTTCCTGCTTCAAACTTCCAAGGTAATTCTTTCCATGTGCTATCGTATAGATGGACAAAATCAATCATTTCGCCACCAAATTCAACTGGCTCCATTTGTTCTAGATATTTTCTTTTACCATACAATACCCCGATACCAGTTGGTCCACACATCTTATGACCACTAAAAGCGTAAAAATCACAGTCCAACGCTTGCACATCAATTTTCATATGTGGAACTGATTGCGCACCATCTACAACCATGATTGCTTGATGCGCATGAGCCAGCTTGGCTAGTTCTGCAACTGGATTGATTACCCCTAAGACATTAGAAACGTGGGCAATAGCCACAATTGCTGTTTTATCGGTAATCATCGCTTGTGCCGCCTGCATATCTAAAAAGCCTTCTTCGGTTAAAGGAATATATTTTAAAACCGCCTTTTTACGCTTGGCTAATTGCTGCCAAGGAATTACATTGGCATGATGCTCCATGTAAGAAATCACTATTTCATCGCCTTCTTTGATAAAGGCCTCTCCATAGCTTTGAGCAATCCAATTCAAGCTAGTGGTTGTTCCTCTAGTGAAGATGACTTCTGCTGTTTCTTTGGCCTGGATAAAACGACGAACCTTTTCTCTGGCTGCTTCATAAGCCTGAGTAGCGCGTTCAGCTAAAGTATGCACGCCGCGATGAACGTTGGCATTGTCATGATGATAATAGTGATTTAATACATCTAACACCGCTTGTGGCTTTTGGGTTGTCGCTGCATTATCCAAATAGACTAAGGCTTCGTCATTAACCACTTGATCTAAAATTGGAAAATCTTTACGAAGGGTAGCGACATCCAAGATAGCTTCATTCGCTTGATTTGTCATTAGGCATCTAACTTCCCTTCAATAACGTTCACTAATTCTTGTTGAACCTCTTTAATTGGAATCGCCGTTAAGACACCTCCTAAGAAACCACGAATAACTAAGCGTTCAGCTTCTTCTTTGCGTAAACCACGACTCATCAAGTAATACATTTCTTCTGGATCTACGCGACCAACACTCGCAGCGTGACCAGCAGTCACTTCATTTTCATCAATTAAAAGAATTGGATTAGCATCGCCTCTTGCTTGATCTGAAAGCATTAGAACACGACTTTCTTGCTGGGCATCCGCTTGTTTGGCCCCTTTTAGAATATGACCAATTCCATTAAAGGTTAAGGTACCGCGTTCACGAATAACCCCATGCTGTAAAATATGGCCCACGGAATAAGGAGCCTTATTAGTTACACGAGTATCGATGGCTTGGACTTGTTTGCCGGCACTGATAGCAACAATTTTTACTTCTGCGTGAGCAGCATTACCAACTAAATCAGAATCAAAATCAGCAACAATATTCCCATCATTCATTACACCTAACGCCCAATCGATTGAAGCATCACGTAACAGATAGCCGCGGCGATTCATATAAGCATACACATTATCCGCCAATTGATCAATTGCTGAATATTTGATTTTTGCGCCATCTTTAGCGATAACTTCGACAACGATGTTTGCGGCGATTTCCTTTGCTTCATTGCCCTGAGAGATAAAACGTTCAAGGTAGCTAAATTCACTATTGGTATCCGCTACAATCAAAATATGCTTGTAAAAGTGAGTTTGACTATTCGCATTATGATAAAAAATGGCTTCAAATGGTTCTTCAACCACCACATTTTTAGGCACATATAAAAACATTCCACTATTTAAAAAGGCTAAATGAGCGGCTGTTAATTTATTTTCATCCATCGGTACAGCTTTAGTCATAAAGTATTCTTCCACTAATTCAGGATACTCTTGTAAAGCTGTAAATAAATCAGTAAAAATAACTCCTTGATCAATCAAATTTTGAGGTAGTTGTTCAAAGACTGTTTGGTCATCTTGTTGAACAAACATTGGATGATCTGCCATTTGATCAAAGGCGGCTACATTCGCAAATTCACTCATTTCCCCTTGTAAATTTGCTTCATCAATGGCTAAAAGTGGCCAACGGTGAAATTTTGCTCGTTCAATTTTTGGTAAGTCTAATACTGCAATTTTAGCAAGTGCTTGTTCTCTTAAGGCGGTCATAAAAGCGGGTTCTGCTTTTAAGGCAGAGAACATTTTGACCGCTTCAAGATATTCGACTGGATTTGTTTTCATCGAATTTCCTCCTTAAGCTTCTTCTTCACGGTATTCAATACCTAATTCTTTACTGATGCCAGCATAACCTTCTGCTTCAAGACGTTTGGCTAATTCAGCATCTCCTGTTAACACAACGCGACCGTCCATCATGATATGCACAACATCTGGCGTAATATAGTTTAATAGACGTTGATAGTGTGTAATGATTAAAGCACCAAAGTTCTCACCGCGCATTTCATTGACACCTTTTGCTACAACTTTTAAGGCATCAATATCTAGTCCAGAGTCAATTTCGTCTAAAATAGCAAAGCTTGGCTCTAGCATCATTAATTGTAAGATTTCGTTACGTTTCTTTTCCCCACCAGAAAAGCCTTCATTTAGATAACGCTCAGCCATTTCTTCTGGCATATTTAATACAGCCATTTTTTCGTCTAATTTTTTGATAAATTCACGAACAGAAATTTTGTTATCTTCCTCACGACGAGCGTTAATCGCCGCACGCATGAACTCTGCATTGGTAATTCCTGGAATTTCACTAGGATATTGCATTGCTAGGAATAAGCCTAAACGTGCACGCTCATCAACTTCTAATTCCAAAATATTTTTACCATCAAATAAAATTTCACCTTCAGTTACTTCATAATTAGGATTGCCCATAATCGCAGCTGAAAGAGTTGATTTCCCTGTTCCGTTAGGTCCCATAATCGCGTGAATTTCACCTGTTTTTAAGGTCAGATTCACTCCCTTTAAAATTTCTTTATCTTCAATCGACACATGTAAATTTTTAATCTCTAAAACTGACATTGCTTTGCCTCCTCAAGGTATTTATATTCTTTATTATTTTAAAATAATTGAGAATGATATTCAAATCAATTGCCTAGATTTCATCAAAAAGAATCAAAAAATTTTCAACAATTTAGAATGATTATAATTTACATTAAGGCTTTTGCCAAGTATTTTTACTTATTTTATGTATTTCTTTGTTATCTTTTAGAAATGATTCCAGCTTTTTTCAATCCACATCAGATCCTCGCCTATTTTCTAACGGATTTTCCTGCTAGACTTTGCTTATTTGCTCGTAGCTAAGCAAGTCGTTAGCCATCCGTAAAAAAAGTCTCGTAGATTATTTCCACGAGACTTTTTTGTTTTCATTATTCTTCGCTATTTAAAAGCGCTTTGCGTGATAAATTTACACGACCTTGTTTATCGATTTCAGTGACCTTCACTAAGATTTCATCGCCAAGTTTAACCACGTCTTCTACATTATTGACGCGTTCGTTAGCTAATTGTGAGATGTGAACTAAGCCATCTTTTCCTTTGATTAAGTTAACAAAGGCACCAAATTTTTCAATGCGGACAACCTTACCTAAGTAAACTTGACCCACTTCTACTTCTTTGGTTAAATCTTCAATAATTTTGATTGCTTTTTTAATCATTTCAGCATCAGCAGAAGCGATAGATACTTTACCATCTTGATCGATATCAATTTTTACCCCAGTTTCATCAATGATGCCGTTGATGGTTTCGCCACCTTTACCGATGACATCTTTGATTTTCGCTGGATCAATTTGAATCATTTCAATCTTCGGTGCATATGGGCTTAACTCTTTACGTGGTTCACTAATGGTTGAAGTTAATTCAGCCAAGATTTCCATACGGGCTTTTTTGGCTTGAGCTAAAGCTTCAGTCAAGATTTGTTCAGTGATTCCTTGAATTTTAATATCCATTTGTAAAGCAGTGATACCATCTTTTGTACCGGCAACTTTAAAGTCCATATCACCCAGATGGTCTTCTAAACCTTGAATATCAGTTAAAATAGTGTAGTTTTCACCATCAGATACCAAGCCCATCGCAATACCAGCAACTGGTGCTTTAATTGGTACACCAGCATCCATCAAGGCTAAGGTACCTGCACAAATACTTGCTTGAGAAGAAGAACCATTTGATTCTAAAACTTCAGCAACTAAACGAATGGTGTAAGGAAATTCTGTTTCGCTTGGAATCACCTGTGCTAAGGCGCGTTCACCTAGGGCTCCATGACCAATTTCACGACGTCCAGGAGAACCTGCACGACCAACTGACCCTACTGAAAATTGTGGGAAATTATAATGATGGATAAAACGTTTAGATTCTTGTACGCCTAAGCCATCAATTACTTGGTGTTCACCAAGTGGAGCTAATGTACAAGCTGATAAAGCCTGTGTTTGGCCACGAGTAAACAAACCTGAACCATGCACACGAGGTAATAAAGCAACCTCTGAGGCTAATGGACGAATTTCATCTAATTTACGACCATCTGGACGAATTTTATCAATAGTGATTAATTCGCGTACCACATCTTTTTCTAAGTCTTCAGCAATTTGTTTGACTTCTTTTAATAGTTGAGCAGCTTCATCTGCATCTTCTAAATCAGCTGCAATTGCTTCGTATTCAGCAATAATCATCGCCTTAACATTGTCAATTTCTTCTTCACGAGCTAATTTTTCTTCGGTTAAAACCGCTTGTTTCATTGTTTGGTAATTTACGTCATAAATCGCTTTTTTCAATTCAGGATCTAGCTGTAAAAGCACAACTTCCATTTTTTCTTTACCAACAGCAGCAACGATTTCTTCTTGGAAAGCAACTAATTCTTTAATTGCTTCAAAACCAAATAATAAAGCCCCTAACATATCCTCTTCAGAAACTTCTTTAGCTCCTGATTCTACCATGTTAATCGCTTTTTTCGTTCCAGCTACTGATAAATCAATATCTGATTGCGCTTGTTGTTCAATCGTTGGATTTAAAATATATTCGCCATTGACACGACCAACTTCAACACCTGCAATCGGACCATCAAATGGAATATCTGAAATTGATAAGGCCAATGATGAGCCAAGCATTGCAGCCATCGCTGGTGAGCAATCTTGTTCCACACTCATTACAATATTAGTTACTTGAACTTCATTACGGAAGCCTTCTGCAAACATTGGACGGATTGGACGGTCAATCAAACGAGCAATCAAAGTTGCTTCAGTTGAAGGGCGGCCTTCGCGTTTAATAAAACCGCCAGGCATTTTACCTACAGCATACATTTTTTCTTCATAATTAATTGTTAATGGGAAGAAATCAGTATCCTTCGCTTCTTTGGAGGCAACAGCTGCACTTAAAACAACGGTATCGCCATAGCGTACCAAAACAGCTCCATTGGCTTGTTTGGCTAATTGGCCAACTTCGATAGATAATGGGCGGCCACCCCAAGTGGTTGAAAATACTTGTTTTGTCATTTTCCATTTCCTTTCTCACTGGGGATTACTTGCTACTAAACAAAGGAAAAATTAGCATACTTCCTAGCCTTTCCTTTGGTTAGTAGTAAGCGAATGTATCCACAGTGATGATATTTTTTGGTCTTGCAACCTTTTTGACGGTGGAAATCAATTAGCTACTTTAAAAATTCGCCCCCCGATTTCGAAAATCTTTACCACTTATTGATTTTCTTATCGGTGGTACACTCGAATTTTTTCGTAGCTGATCAAATTGATTTACAACCTTTTTGACGGTGTAATATCAACTAGCTACTTAAA</t>
  </si>
  <si>
    <t>MQQYYLGVDMGSASVGWAVTDEKYQLVRKKGKDLWGVRTFDIAQTAEVRRVSRTNRRRQNRRKQRIQILQELLGEEVLKIDAGFFHRMKESRYVAEDKRTLDGKQVELPYALFVDQGFTDKDFYKQFPTINHLIVYLMTTSDTPDIRLVYLALHYYMKNRGNFLHSGDINDVKDIQSILEQLENVLKEYVDDWELSLKDKVDAIKEIYNKDLGRGERKKAFINTLGVKTKSAKAFCSLISGGSTNLAELFDDSGLKESEYAKIEFANANFEDSVEGIQALLEDRFAVIEAAKRLYDWKILTDILGDNASLAEARVKSYETHHEQLVELKSFIKKYLDRKIYQDIFINPNIANNYPAYVGHTKINGKKQELEVKRAKRNDFYAYIKKQVIDPIKKKVSDKAVLARLAEIESLIEVNKYLPLQVNSDNGVIPYQIKLNELRRIFNNLENRLPVLKENRDKIIKTFSYRIPYYVGPLNGVNRNGKSTNWMVRKEGEEGKIYPWNFEEKVDLEASAEKFIRRMTNKCTYLVNEDVLPKYSLLYSKYLVLSELNNLRLDGRPLEVSVKQEIYENVFKRNRKVTLKKIKNYLLKEGVISEKDELSGLADDVKSSLTAYHDFKEKLGHLTLTEDQMEKIILNVTLFGDDKKLLKKRLAALYPNIDEKSLSRMATFNYRDWGRLSKKFLSEITSVDQETGELRTIIQCMYETQNNLMQLLSEPYHFVEAIEKENPKVDLESISYRIVNDLYVSPAVKRQIWQTLLVIKDIKQVMKHDPKRIFIEMAREKQESKTTKSRKQVLSEVYKNAEKYKNLFEKLNSLTEEQLRSKKVYLYFTQLGKCMYTNDAIDFENLVSANSNYDIDHIYPQSKTIDDSFNNLVLVKKGINNDKSDRYPIDKNIRDDEKVKTLWNTLLSKGLITKEKFERLIRSTPFSDEELAGFIARQLVETRQSTKAVAEILSNWFPESEIVYSKAKHITNFRQDFEILKVRELNDCHHAHDAYLNIVVGNAYHTKFTNSPYRFIQNKANQEYNLRKLLQKAKKIESNGVIAWIGQSENNPGTIATVKKVISRNTVLISRMVKEVDGQLFDQQLMKKGKGQVPIKSSDDRLIDISKYGGYNKAKGAYFVFIKSVRRGKTIKSFEYIPVHLAKKFDCNLELLKEYLESEKDLNNVEILMPKVMINSLFNYNGSLIRIPGRYDKKSLLINVDVPLLLESQHIKQLKVIEKYMYKKRVSKNSNILLTKFASDQLKDLDALFDVLSYKLNENIYNVINDKYDKLVICRDKFISLDTEVKCEMIFELLHLFQCNSQLANITKIGATSKFGSISMSKNLKENDKMSIIHQSPSGIFEHEIELTAL</t>
  </si>
  <si>
    <t>1218507.SAMN03275746.JF74_03550</t>
  </si>
  <si>
    <t>GCF_000970775.1</t>
  </si>
  <si>
    <t>Lactobacillus melliventris strain Hma8 map unlocalized plasmid</t>
  </si>
  <si>
    <t>ATTCCAATATCAGCATATTTGATTAAGCGCTTTACTACTAGGCAAATATTTTTATCGTCAATGCTATTATTTACATTCGGCACATTACTTTGTTGTTGGGGAAGCAATTTTCCTATTATACTAATAGGTCGTATATTTCAAGCCTTTGGTAGTGGCATTATTTTACCATTAACTCAAGTAGTAATTATGATACTTTATCCGGTTAACAAACAGGGAACAGTCATGGGGATATTGGGATTGGCATCAGGAGCAGCACCTGTGATAGCACCAACTTTAACAGGCATCCTTATAGAAATATGGGGTTGGCGTAGTGTTTTCTTTATTTCAGCAGCTATATCACTTTTTATTATAATTTTAGCAATCTTTAGCGTTGAAAATGTTTCACCAGTTGCCAAAAATCATCTAGATTACTTTTCTCTATTATTAAGTACTGGTGGCTTGAGCAGTATTTTGGTAGGACTTAGTAATATTACTACTAGATTATTTATAAGCTTAATCTTGTTACTTATTGGAACAGTATTAATAATTATTTTTTGTAAAAGACAGTTACAAGATAAAGAACCATTACTAAATCTAAGAATTTTTAAAAATTCTAAATTTCGTTTGGCTGTATTAATCAGTATGCTTCTTTATGCAATAATGATGGGTAGTTCAACTATATACCCTATTTTAATTCAAACTGTAATGAAAAAATCAGCCCTTATTTCAGCATTTATAATGTTGCCAGGATCGTTAGCTATGGCTCTAATTAATCCTTTTACGGGAATGTTTTATGATAGATTTGGAATAACTAAATTGGCAATTTCAGGAAGCTTGTTATTAGTAATTAGTTGCTTGGGAGTAACATTTATCAATTCTCCAAAAGAAATAATTTTGTTAGGAGTTTTTTATCTTCTCCGTTTATTAGGGGTTGGCTGCTTGATGATGCCAATCGTAACTTGGGGAATGCAAAGTTTGCCTAAAAATGAAGCAGCAAATGGTACAGCTCTTCTAACTTGTTTAAGAACATTAAGCGGTGCTATAGGAACTTCTTTATTTATGGAAGCCATGACTAGCGCAACCCACTTTATTGATACCAAAGTGACGGCAAATTATATAGGAATTCAATTCACATTCGGTATGATGTCATTTTTGGCTTTAGTTCAATTATTTATTAGCATATATAAATTCAAAAAGCTTTAACAAAAAGATTTTTATATGTCATAATCATTTCTATGAATAAAAAAAGAAATCGCACTGTATCACGTAAAAAAATTCAAAATGCCGTCGTAGAACTTTTAAAGAATAGTAACTTAGAAAATTTAAAAGTCACTGAAATTTGTCAAAAGGCACAAATTAACAGGTCAACTTTTTATGATAATTACACAGATATTTATGATATGGCAGACAAATTAAGAAAATATCTTGTTGATGAATACGCACTAACGCAAAATAATTCTAAAAAACCATGTTTTTCAAAATTATTACAACATGTTAAAGACAACCAAGATTTATATCGTTTATTTTTTAAACTAAGTTTACAAGATGGTGTTGCTGAAAAGTTTATAGATAGTCATGAAGAAAGAAATCATTATGATGAAGTATTTTTTCGCAATGGTATAGTGGCTATAATTACAGAGTGGCTAAAAAATAATTGTTCAGAACCAATAGATAACGTTGTTAAAGTAATTGATGCACATCAAAATTGTTTGCAGAATGGTAGTAATAAATATTAAGATCTACCTAAGAAAAATAAAAAAACAATCTGAATTGCAGATTGTTTTACTTTTATGCCAGCAAAATGGCATCATCTTCAAGACCTGAGCCTACATGCTTTTGAAATAATTCCATTAACTTAGACACAGTTAAATTTTGTTTATCTTCACCAGCCAGATCAATTGCTACACGACCTTGATGCAACATGACCAAACGATTGCCATAGCGAATAGCATCTTCCATGTTATGAGTGACCATAAATGCTGTCAAATGCTGTTCAGATATCAACTTTTCAGTTAATTGCATGACCGTTATTGAAGTTTGTGGATCAAGAGCCGCAGTATGTTCATCCAGTAAAATCAAATCTGGCCGTTGCAGCGTTGCCATTAAAAGGGTAATGGCTTGTCTTTGACCACCAGAAAGTAAGCCAATTTCAGTTTCCAAGCGGTTTTCTAGATTCAAATTAAGTTGCGCAAGCTGCTTTTTGAAAAATTTTCTGTCTTGACTTTTAACACCAGGACGAAAGCCTCGGCGCTTTCCGCGCTTCATGGCTAAAGCCAAATTTTCTTCCACAGTTAATCTGACTGCTGTTCCCATTTTAGGATCTTGAAAAACGCGACTAATATTTTTTGCTCTTTTAGTAACAGGCAGTTTTGTAATATCAGTACCTTTTAGAATAATTTGTCCTTCTTGAATAGGGAGCGTTCCGGCAATACTATTGAGTAGAGTAGACTTACCGGCCCCGTTACTACCAATGATAGTCACGAAATCTCCGGCTTCTAAATTAAGGTCAATTCCGCGTAAAACACGGTTTTCATTGACAGTCCCCTGTTCAAAAGTTTGATGTAAATTTTTAATCTTTAGTACTTCTGGCATTTTGCTTTCCTCCTTTAAGATTGCGTGGTAAATGGAAATTCGGCAAAGTTAAGCACACAACTAAGACTAAAGCTGAAGCTAATTTTGCATCAGATGGTTCGACATTCATCTGGAATACCAAAGCTAAAATCAGTCTATAAATGATGGCACCTACAACTAAAGTAAGTAAACGACCACCAATTGACAGATTGCGAATAAGTACTTCTGCAATAATAATTGAAGCTAGTCCGATAACAAGAGTACCTACACCAGAGTTAAGGTCGGCAAAGCCGTTATTTTGTGCTAAAAGTCCACCTGACAAGGCAATGCAGCCATTAGAAATCATATAACCTAAAATTTTCATTCCCTGAGTTTTAATGCCGTTGGCAGCACTCATTTGCGGGTTATCACCAGTGGCTCTCATAGCCAAGCCTATTTCTGTTTTGAAGAAAACGACTAATAAGAAGATCACTAAAAGTGCAATTATCAGTCCCATTGCAATTACAGCATTGTTACGACTTAAGCCCCAATTTTGTGCAATTGTAAAAACCGTATCTTTGCCTAGCAATGAAACATTGGCAGCGTTTTGCATTACTCTGGAAGTAATGGAGTACAAGCCAGTCATTGTAATAATTCCTGCTAATAATGAAGGAATACGCAATTTGGTATTCAAAATACCAGTAACTAGTCCGGCAATTAAACCGCCAATAAATGCGGCAATAGTTGCTAATATCGGATTAATTCCTTTAATAATGCACATCGTCGCAACAGCCCCTCCTAAGGGGAAACTGCCTTCAGCTGTCATATCGGCTAGATCTAATATCCGAAAAGTTAAATAAACACCGATTGCCATTAATGACCAAAGTAGTCCTTGAGAAGTAGACGAAAGTAATAACTCCCAAAATGTATTTAACATAACTATTGATTCACGCTGCCTTTCTTTAATTTACTTAGGTGCTTTAATTGAAGCAGGGTCAATTCCAAGTGCCTTTGCCATTTTCTTGTTAACCACCAATTTCAAATCGGTAGCTTTTTCAACAGGCATGTCTTTAGGTTTCGTCTTACCATCTAAAATCTTAGCAGCCATTTTACCGGTTTGTTTACCAAGTGCCTCATAATCTATTCCAATAGAGGCCAAGCCGCCAGTTTTAACTTGATCCGTTGAACCGGCTACCAGTGGAATCTTCTTTTCCTTAACAACCTTACCAATAATTGAAGAAGCAGAGGCAAAAGTATTGTCTGTTGGTACGTAAATTCCTTGTACTTTTCCTGCTAAAGTTTCAGTGACTTGTTGAACATCATTTGTTGTGTTGGCCGTCTTAATTAAAACTTTGACTCCGGCTTTTTTAAGTGCCTTGACAGCTAGATCAGCTTGAATTTTGGAATTGGCTTCGCCCGCATTGTACATAATGCCAATTGTTTTAGCCTTAGGCACAATTGATAAAAGTAATTTGATTTGTTTATCAATTGAAACCATATCAGTGGTTCCTGTGACATTTCTGCCAGGTTTAGCGTCTGATTTTACTAGTTTGGCAGCTTTTAGATCAGTCACAGCAGTCACTACAATCGGGATATCCTCGGTAGCATTTGCTACACTTTGTGCAGCTGGGGTGGCAATACCTAAAATTAAATCTGATTTTTCGTTGACTAGTTTTTCACTCATGCTCTTCAAATTATCTTGACTATTTTGCGCATTTTGGTAATCGATCTTTAGATTCTTGCCTTCAACATAGCCTTTTTCCTTCAGACCTTCTTTGAAGCCTTTGTTAGCTTCATCTAATGAGGGATGTTGTACTACTTGCAGTATACCGACATGTTTGACAGTTGCTGTACTGCCTGTCTTTTTGTTATTACAACCACTTAATAGCAACAAACCGGTTAAGGCCATTCCCATAACTAATTTCTTAATTCGCATTTTTCTTCCTCCGTAAATCTAATCTTTAATAACATAAAAACACCCACTTATTCCTAAGTGGGTGTACAAGCATTATTTTTATTAATAATTATTTGTGATTAACCACTTAGAAAGCTATGTGGCTAACCGCAACTAAAGGACTTTAGCCATCATAGATAAATTCAAAACTTGAATCTGGTTTGAATTCATCTAGATGAACCCAAACTCTATCTAAAATAGCTAAAGTAGTAACGATTATTCAGTTGTGAGATGTGTTTAATATAATATTTCATTTAAGATCAACCTCCAACCTTAATGAGAAGATTATAAAAAATAAAGAAGAAAAAGTCAAGGAATAATAAAATTTGGTTGCAATTGATGTGCAACCTAAGGGAATTTTTCAAATTTATTTTGCCAAAATGTTTAAGCTAGTTTTTTGTTTTACATAAAAAAACTGCCCTTGTGGCAGTCTGTTTCCCGTTTATTTTGGAGCTTTAATTGATTTAGGATCAATTCCCAGTGCTTTGGCCATACTTTTGTTCACCACTAATTTCATATCGTGTGCTTTTTCAACCGGCATGTTTGCAGGTTTAGCTTTGCCAGATAAAATTTTCGCAGCCATTTTCCCTGTTTGTTCTCCCAATAATTCGTAATCAATTCCGATTGAGGCTAAGCCGCCAGTTTTGACTTGATCAACTGAACTTGCTACTAGAGGAACTTTCTTTTCTTTAACTACTTTGCCAACTACTGAAGCTGCTGAATCAAAGGTATTATCGGTAGGAACGAAAATACCGTCAACTTTTGAAGCCAGAGTTTCTGTTACTTGTTGGACATCGTTAGTCGTATTTGCAGTTTTGATCAAAACTTTAACTCCTGCTTTTTTTAGTGCAGCTGTTGCTAAGTCAGCCTGAATTTTGGAGTTTGATTCACCAGCGTTGTACATGATACCGATAGTTTTAGCCTTGGGCACAATTGACAACAGCAACTTGATCTGGCGTTTAATTGAAACCATATCTGTTGTGCCCGTGATATTTCTACCCGGTTTCTCATCTGAATTAACTAATTTAGCGGCTTTTAAATCAGTTACAGCAGTGACAACAGTTGGGATTTTCTGCGTTGCATTCGCCACGCTTTGCGCTGCCGGTGTAGCAATCCCTAAGATCAAATCTGACTTTTCGTTGACCAGTTTTTCACTCATACTTTTCAAATTATCTTGATTATTTTGAGCGTTCTGGTAATCAATCTTAAGATTTTTACCCTCTACAAAGCCACTTTCCTTCAAGCCCTTTTTAAAGCCCTTGTATGCTTTATCTAGAGAAGGATGCTGCACTACTTGCAAAACGCCCACGTGTTTCACGTCTGGACTTTTACTGGCTTTTTTGCTGCTGCAGCCTCCTAAAGCCATTAAACCAACAATTGTAATTCCTGTAATTAATTTTCTAAAACGCATTTTGTGCCTCCATAAAAAATACCCACTTACTTCTAAGCGGGTACACAGAAATTAAATTGCCAACAAATAATTGGATTGTGGTTAGCCACTTAGAAAGCTATGTGGCTAACCGTACTAAAAGAGTCCTAGCCATCATAGATAAATTCAAACTTAGTTTCGTTTGAATTCACCTAGATGAACTCAAACTCTTATCTATAGTAGCTAAGATAATAACGATTATTTAGTTGATTCTCTTTTTGACTAAACTGAATCATTATCCTTACCTCCAACTTTGATAACAAGATTATAAAAAAATAAAAACTTAAAGTCAAGGATTAATTTAGCTTTTAACACTGAAGAAGGAAAAGAAAAATTGTAGGCCTACAAGTAAGATATTACCAGTAAATAAAAATAATTAATGCAATATATCAGATTTTAAAATTAAAAAAGCATTTTAATTTAATTTTTTTGCTATAATTATATTTAAAATAACGGGGGTAGTAGCCGATGACACGATTGCAAAAAATGGTATTAAAGCCGAAAGAGCAGTTAGTAACACGGCTTTTCTTGTCGCCTAAATTAAAGCAAAATCTAACTGTGCTCTCATACAGTACCTATGACTTAATTAACGCCATGAAGGAGTTGAGCCTAAGCAACCCGTTTGTATCTTTGCGTGAACCTAAAGGCGAAATGCAAAATTTGGAATGGTTGCGGGCGCCCGAAGGTGAAAATCTGATTGATCATTTATTAATGCAGGTTAACTTGAGCGACTGGCACAATTGGGAAAAAAGTGCTGTTAAAGTTTTAATTTATCTGCTTGATAAAGATGGCTATTTAAGGGTAGACTTAGCTAAAATTGCCAAACAAACAGAGTTTTCACTGGAGAAGTTGACAAGGGCTAAGGATTTATTGCAAAGTCTTGATCCTTGTGGTATCGGTGCCGCGGATCTAACTGAATGCCTGTTGCAACAAGCAAAGCAAAAAGCAGATTTTAATCCTGTAGCTCTTGAAATTTTACTTGATAATCAGCTGGAACTGCTGGCTGATCCCAAACAATGGCCTAACTCTAAGTTTTCAATATCCGAATTAAATGATGCCCTTGCCAGCATCCAAACACTGGATCCTACTCCAGCTAGCGATTATGTCGTTGAAAATAATACACAGTATTTATTTCCGGACTTAATTTATCGGGTAACGGATGGGCACCTAACAGTTGAAAGTTATCAAACGCAAATACCAGAGATGGTTTTTGACGAAAAAGCTTATCATGAGTTAAAAGAGCAGTCAGATGAAAATAAATATTTTTCTGAGCAAAAGCAACACTATCTCGAACTGAAAAACGCAATTGTAGAACGGCAGAAAACCATTATGCGGCTGGGTAAGTATGTTGGTAAATTTCAACGTAACTTTTTAACCACAATGCAAAGACGTGAATTAAAGCCACTTGGTTTAAAAGAAACTGCTCAAGCTTTGGGTCTAGCACCAAGTACTATCAGCAGGGCGATTAAAGACAAATATATTCAGTGTCAGAACAAGATTTTTAGTTTGAAAATGCTTTTTCCACGGGAAGTGACGACCGATTTATCTCAAGCGCGTATAGAATATGACCTGCAACAGATCATAAAAAAAGAAGATGCCCGCGCTCCTTTAAGTGATCAACAGCTGGTAGAAATATTTGCCAAACATGATGTGACTTTAAGTCGGCGTGTAATTGCCAAATACCGCAAAAAACTCAATATACCGAATAGTTATAGTAGAAAGGCCAAGCCAACAGATTAAATTTTGTAAACAACTTTAATTTTCAAAGCGGTCGAATATTTAGTGATGAAAAAGTGCTCCTAATAGCCAGATAAATGTCTAACTATTGTGGAGCACTTTATTTATGTCAGGATTTTTAAAATTTATAAATTACTTTTACGGTAAATCATTTCCTGCAGCCAGATAAATATCATACCATTCTTGAGCAGTAAGTGAGATATCTGCTCCTTTAGCACTATCAATGATGTGGGCTGGTGTCATAGTTCCAATAATAACCTGGGTATTTGCCGGATGTCTTAAAATCCAAGCAGCCGCAACTGCATTTTTAGAAACACCTTTTTGGTCAGCTACTTTTTGTAAAGCCTTGTTGACTTCTGGAAACTTAGGATTGCCAATAAAATTGCCCGCAATTTGACCGTACTGGAAAGGTGACCAGGCCTGAACAGTCATGTTGTGTAAACGTGAATAGTCTAAAACGCCCCGGTCGTGGTCAATGCTGCGCTCATCCGTCATATTAGTGTGAATATTGAAATCAATCGGACCTGTGTGCATTACACTTAATTGCAATTGATTAATCAGCAATCTTTGACTGACTCCACTTTGCAGTAAGTCAACTTGCATCGGATTAAAGTTTGAAACTCCAAAGTGGCGCACTTTGCCGTCTCTTTGTAATTCATCAAAGGCAGCGCCAACTTCAGCCGGATCCATTAAAGCATCTGGTCTGTGGAGTAGCAAGCTATCTAAATAGTCAATTTTCATCCGGGAAAGAATACCATCTACTGCATTAATCAAATACCTTTTAGAAAAATCATACCTGGTTGTCTTATAGTCCAATTTAGGATTTTCATAAATACCAGTTTTAGATTGAATATAAAAATCATCTCGAGTTAACGCTGACTTTTGAAAGGCTGCTCCGAAGATTTCTTCAGATTTGCCATGACCGTAAATATCAGCTGAATCAATATAATTAATTCCAGCTTCGTGGGCAGTTTCCAACGTTTTAACAGCTTCATCAACGCTCAGTTTGTTCATGCGCATAATTCCCAGTGCAATGGCCGAACCAGTGAAGTTAGTATTACCAATTTTAATTTGTCTCATAATGTACCTCCTTTCTTTAGTATACGCTTTCTTTACCTATAATTTTAAAAAAGTGTGGGTTTTAATTTACATTTAGCAATGATAACTAAAAACTAATATTTTTTTAAAAAATATTTTATTTTTATCATAATTTTGTATATAATAGATCTTACATAATTTTTTAATATTTTTAAAAACAATAGGAGGGAAAAATTATGAGTAATAAGATTGGAATTATCGGAGACGGTCACGTTGGCAGTACGGTAGCGCAACAGCTGATATTAACGGGTCTGGTAGACGATCTCGTTATGATTGACGTTAATGAAGCAAAGGTTAGAGCTGATCAGCTTGATTTTCAAGATGCCATGGCAAATTTGAAGCACCACACTACTATTACTATCAATGATTATTCGGCCCTCAAAGATGCAGATATTGTAATTAGTGCTTTTGGAAACATTGAGTTGGAAGCAGGCGGTGAACGTTTCGCCGAATTGAACTACAACCGTGAGCGGATTGGAGATATTGCGGAGGCAATTAAGAAGAGTGGCTTCAACGGTATCTTACTTGCTATTACCAATCCAGTAGATGCAATTACTAATATGTATCAGGAATTAACTGGTTTACCGCGCAAGCACGTCATTGGTACTGGTACTCTTTTAGATACAGCCCGCATGAAACGTGCTGTTGGTGAACTCATGAATGTCGATCCTCGTTCAGTGGAAGGCTTTAACTTAGGCGAACATGGTAATTCACAATTTACGGCTTGGTCGACAGTCAAGGTTTTGGAAAAACCAATTACTGAAGTAGCTAAAGCAAAGCACTTAAAGCTTGAAGACTTAAATGGCGAGATTAAGTTTGGTGGTCAAACAGTATATAAGGGTAAGCAATATACTAACTATGGAATTTCAGCAGCTGTGACTCGTTTGGTAGAAACTATTCAAAGCGATGCCCATACTGAAATGCCAGTTTCAAATTATCAGGAAAAATATGGTACTTACCTGTCTTATCCTGCAATTGTTGGTCGTGATGGTATTATTCAAACCGTTGAATTGACACTTACAGATGAAGAAGAAAAGAAGTTACAGTCTTCTGCTGCAACAATTAAAGAAAAAGCCAATAAGTAATGAAATAAGTCCCAGGGGTTACATATCTTCTGGGACTATTTTTGATTTATTTATTAAAAATTATGGTCAAATTAGTCAACATTTTTATATTGTTTTAAAAATTGTAGTGAATTATGTGGTTATAAGGGGTATTCTTATAGTAATGAAAAGATTTAAGGAGAAAGAATATGAAGAAAAGAATAGATGACTATATTCTGGGTCTCGATATCGGGACCAATTCTTGCGGCTGGGCCGTGACGGATAAGAAAAATAACTTATTAAAACTTAGGGGAAAAACTGCAATAGGTTCACACTTATTTGAGGAAGGACATACTGCGGCTGATCGTCGCGGTTTTAGAACTACCAGAAGACGCCTTAAGCGCAGAAAGTGGCGCTTACGCCTATTAGAAGAGATTTTTGCGGAACCAATGGCTGAAGTGGATCCAGGCTTTTTCGTGCGCCTGCATCAGTCATGGGTGTCACCATTAGATAAAAGCAGAAAAAAGTACCAGGCAATTGTATTTCCAACAGCTAAGGAAGATCAGGAATATTATCAAAAATACCCGACGATCTATCATTTGCGTGACGCACTGATGACGCAAGACCGTCAATTTGATTTGCGTGAAATATTTTTAGCCATCCACCACATTGTTAAGTATCGTGGTAATTTCTTACAAGATACAGCTGTTAAAGACTTTGAAGCTTCCAAAATTGAAGTCGGCCCGATTTTAACAAATATCAATAATGCTTTTGCGGATAAGATAGTTGAGGGCCAAGATCTTATTGAATTAAATGTCGCAAACGCTGCCGAGATCGAGGCTGTTATACGCGGTAAAGATGCGGATAAAACCCTATATAAGATGGACAAGGTCAAGAAAATTGCCAAGTTATTAACAGATTCAACTGCCAAGGAACAAAAAAATGTGGCTAAGCAAATTGCTAACGCTATTATGGGCTATAAAACGCAGCTTGAAACAATTTTAGGTAAGGAAATTGATAAAAACGATAAGGCACAATGGGAATTCAAACTTTCGGATGCAGATGATAAGCTGGATGCCTTATTACCGGATCTTGATGAAAGTGATCAGACTGTTGTCGCTGAAATCGAAAAACTGTTTAGCGCGATTACCTTAAGTACTATTGTTGATGAAAATAAGAGTTTATCACAATCTATGGTAGAAAAATATAATAAACATCATCAAGATTACAAATTGTTAAAAGCTTATATTGAAAGCTTACCAGATCGCGCTCAGGCCAAGAAATTACTTTTAGCCTATGATCTATACGTTAATAATCGTCATGGTCATTTGCTGGAAGCCAAAACCGAATTTAAACAGGATAGCACTTTAACCAAAGAAGATTTTTATAAAACTGTTAAAGATAACCTAGATGACTCTGAACTCGCTCATAAGATTGCGCAAGAGATAGCTGCCGATAATTTTATGCCTAAGCAGAGGACGAACAGTAATGGTGTAATTCCGTTTCAGCTGCATCAAATCGAACTGGATAAGATTATTGCTAATCAAAGCAAATATTATCCATTCTTAGCTGCAGAAAACCCAGTAGAAGATCACCGTAAACAAGCACCATACAAATTGGATGAACTGGTCAGATTCAGAGTGCCTTATTATGTGGGTCCAATGATTACAGCTGATGAACAGGAAAAGACTTCCGGTAAGAGCTTTGCCTGGATGGTCAGAAAAGAGCAGGGTCAAATCACCCCGTGGAATTTTGAGCAAAAAGTAGATCGTCAAGAATCTGCCAACAAGTTTATTAAGCGGATGACTATCAAGGATACCTATCTTTTAGGTGAAGATGTTTTACCTGCAAATAGTTTGCTTTATCAAAGATTTGAAGTTCTGAACGAACTTAACAATATTAGGGTTAATGGTAGCAGAATCAGTGTTGACCTTAAGCAACAGATTTTCAATGACCTCTTTGAGGAAAAGAAAACTGTGACAGAAAAAGCTCTAATCAGCTATTTGAAGCAAAATCTCCATTTACCAACTGTAGAAATTAAGGGATTGGCGGATCCAACTAAATTTAATTCAAGTCTGGCAAGTTATTACCATCTCAAAAATTTACATGTCTTTGATAAAGAATTAGCAGACCCACAATATCAAAAAGAATTTGAAAAAATAATTGAGTACTCGTCTATCTTTGAAGATAAAAAAATTTTTCAAGATAAATTGCATGCTGAATTTAAGTGGTTAACTCCCGCACAATTTAAGGCAATTTCAACTTGGCGCCTGCAAGGTTGGGGCAGATTATCGCGCAAGTTGTTGGTAGAACTGCATGATACAAATGGCCAAAATATTATAGAACAACTTTGGGATAGCCAAAAGAACTTTATGCAAATTGTGACTGAGCCTGATTTTAAAGAAGCAATTGCTAAGGAAAATCAGAACATTACTCAGGAAAATGGTGTTGAAGAAATCCTGGCAGATGCATATACTTCTCCTGCTAATAAGAAAGCTATTAGACAGGTTGTTAAAGTAGTAGCTGATGTGGTTAAAGCAGCTAGTGGTAAAGCTCCAGCGCAATTTGCAATTGAATTCACTCGTGACCCTGATAAAAACCCGCAGTTATCACATATTCGTGGCACTAAATTGCTCAAGGCATATCAAGAAACAGCTGGCGAACTCGTAGATCAGAATCTGACTAATAGCTTAAAAGAAGCTATGACTAGCCGCAAATTGCTGAAAGACAAGTATTTCTTATACTTTATGCAAACGGGTCGCGATGCTTATACCGGTAAAAAAATTAACATTGATGAAGTATCAACAAATTATCAGATTGATCATATTTTGCCTCAGTCTTTTATTAAAGATGATTCTTTCGATAACAGAGTTTTAACTGCTACCCCGTTAAATGCGGAAAAATCAGATGATGTGCCGTATAAGCGTTTTGCTAACAATTATGTTTCAGATTTGAAAATGACAGTTGGCGAAATGTGGAAACACTGGCAAAAGGCTGGTATCATAAATAAACATAAGTTGGGTAATTTATTACTCGACCCAGATAGGTTAAGTAAATTTCAAAAATCCGGTTTTATTAACAGACAATTAGTTGAAACGAGTCAAATAGTTAAATTAGTATCAGTTATTTTGCAAAATAAATATCCAGATGCAGAAATTATTACAGTTAAAGCTGGTGACAACTCCGCTCTGCGTCAGCGTCTAGATTTATATAAGAGTCGTGATGTCAATGACTATCACCATGCCATTGATGCTTATTTATCGATAGTTTGCGGGAACTTTTTGTATCAAGTTTATCCTAAGTATCGGCCATACTTTGTGTATGGTCAGTTTAAAAAGTTTAGCCAAGATCCAGACTTACAAAAAGACTTGATTAAGCACTTCAAGGGCTTTACATTTATGTGGCCTTTACTGCAAAAAGATAATTCTGAGCGTAAAGCTCTAGAAGAAATCAAAGAAAATAATAGTGATCGAATAGTCTTTTACAAGCATCCAGACATTTTTGATAAATTACGTAAAGCATATAATTATAAATACATGCTAGTCTCAAGAGAAACGTCAACTGAAAGCAGCAGTATGTTCAACATGACTATTTATCCTCGCGGAGAGCGTGATCGTAAGAAAACTAGAAAGTTGATACCTAAGGGGAACGGACTTGATCCGAAAATTTATGGTGGCTATAGCGGCAACACTGATGCATATATGGTAATTGTTAAGATTGAGAAAGCAAAAGAATCTATCTACAAAGTTATTGGGATTCCAATGCGCGCTCTTGCAGGTTTAAAACAGGCTAAAAATCAGGGAAACTATAAAGAAGAGCTCCACAAAGTGGTTGAGCCCCAGATCATGCTTGATAAAAATGGTAAACCTAAGCGGGGTGTTGAAGGCTTTAGAGTGGTGAAAGATCATGTACCATTTAAGCAAGTCGTCTTGGATGGTGACAAAAAATTTATGCTGTACTCTGCAAAGTATGAAACGAATGCAAAGCAACTGACCCTTTCTCAAGAAACAATGCGAATAGTCACTGATAACTTGAAGAAGAGCGAGGATCAAGATAAATTATTAGTAAAAGCTTATGACGAGATTTTGCAAAAGGTTGATCAATATTTACCATTATTTGATGTGAACAAGTTTAGAAATAGTTTGCATTTAGGTAGAGCAAAGTTCCTTGATTTAGCGGTTAATGATAAGAAAATTACTTTAAGTAATATTTTAAATGGCTTACACGATAATCTAGTTGTTCCTAATTTAAAGAATATTGGAATTAAGACCCCATTTGGATTAATGCAATCGCCTTCTGGTATAACTTTATCATCTAATGCAATATTAATTTTCCAGTCACCAACAGGACTTTTTGAAAAACGGGTTAGGATAGCCGATTTGTAAACTAAAATAGGGAAGCGCAATAATCCGATTCCCTATTTTTGTGCATAAAAAAACCTCCGCTATAGAGCTGAGGCAGGACGGTAATAACCGTGTTGAAACTTAGTATCTCAAAGATACATTGTTTGATTTTAAATCTGGTTGTTAGATCAATAATGATTAGATCGTTGGTAGCTAACCAACAACTATAGTATAACATTTATTTTCAAAAATACAAGGAGGAAAATATGGGATGGAGATCAGTAATTATCACGCAACATGCGAAATTAACGTATTCAATGCAAATGATGATTGTCCAAACTCGTGATGGCATTAATCAAATTCCAATTGAGGATATTAATCTGTTGCTTGTTTCAACTACACAGGCAGTGATTACCAGCGCACTTATTAGTAAATTAGCGCAAAATCAAACCAAAGTTATATTTGTTGATGAAAAGGATAATCCTGTCGTTGAAACGGCTGTTTATTATCCGGGAGCCAGAAATATGGCGAAGCTAAAAAAGCAGTTTAATTGGGATGAACATTTAAAAGAAGTGTTGTGGACAAGGATAGTTAGTCAAAAGATCAAAAATCAGATTGCAGTTTTAGCTAATTATCATTTGAATAAAGATGAAGTTCAAAGTGAACTGGATCAACTGGAAATTAATGATGAAAGCAATCGAGAAGCAATTGCGGCTCGTAAATATTTTATGATTTTATTCGATAAAAACTTTGTTAGACGTGATACCAGTGCCATTAATGCGGCACTAGATTATGGTTATGCTATTTTGCTTTCAAGTTTTAATAGAGAAATTGCAATGAATGGCTATTTGACCTATTTTGGTATTCACCATTGCTCACAGGAAAACCAGTTTAATTTGGCTTCGGATTTAATGGAACCATTTCGACCGTTTGTTGACTATTGGGTTAAAGCTCATGCAAAAATTAAAGAGCTGACACCAGATATTAAGTATGGTTTAGTTGAACTTTTAAGCTTGGAAATAAAGTTTAACGGTAAAAAGATGCTTTTAACCAATGCCATTACAGTTTACGTACGAGAATGTTTAAAGTTTCTTAGTGGAGAAAGTAAAAAATTACCAGAAATGGAGATGAGTTTGACAAATGAGGTACCGAATAATGCGCTTAATGATAATGTTTGATTTGCCCACGGAAACAGCCCAAGAACGAAAAGAATATCGTCAATTTCATAAAAAGTTGATTAATGAAGGCTTCTTAATGGTGCAATTTTCTGTATATGTACGAGTCTGTGTTACCAGACAAACAGCTAAGTTTTTGGAAAATCGTATCAAAAAATTCTTGCCTCGTGGAGGCCTAGTTCAGTCATTAATGGTTACGGAAAAGCAATATAATGACATGCATTTTTTACTTGGCAAGCCAATTGATGATGTGCGTAATACTTCAGATAGGACGATTATCTTATGATTTTAACTTATGCAACTCATAAAAAATGGGTGTTCAAGGATCCTGGTATAAAAATCATTGGCTTGCAAAGCCCAATTGCTTACTGTGATATAATTCAAGGATTTCAAGGAAATAATAAAATGTTGCTTTGTTCAGAGGATAATTACAGTCCTCTTGATATCGGCAAGACGTTTGATTTCATTGGCGATCCATTACTTAGTGGCGATATCACTAAAAAGTATATGCCGCACATTGTGAACAATTATCTGAAAAGCTTGGATGAAGAAAATCGTGATAAGCTAATTAGATCGCTTTATAGTTTAGAGTCAATCTTACAGGATTCACTTTTACTTGAGGATTTACCATTAGCGATTAATTTTGATGAAGATTTAAAGAAACTCCTTAAATATACAGAAATTCATTTAGATAAAGCTTTATTAATTCATCCATATGGTATAATAGAAACAGTTTTAAAAATTTACCAAACATGTGATTTAAAAACTATTCCTGTTATTTGTAATGTAGCTCATTACTTGGAAAAAGAGGAATGGCAAGAGTTAGCTAGTCTTGTCACAGAAATGAATTTAATTTTGGTTGTAATTGAATTCACGACAAAAGAAAATTTAGCAACACCTAAAGACATACCTTTTTATTTTATTGATAAGGATCTAATCGATTGGTATTAACAACAATATTAAAATTATATTATAAAATATCGGTTTTAGATGATTGTTAGATCAATGATGATTAGAACAATTTGTTGTGATGATAATAAGAGTGAACTGTTTTAGATGATTGTTAGATCAATGATGATTAGAACAATCGTTCGAATATTACTGATAACATGGTAGTTTTAGATGATTGTTAGATCAATGATGATTAGAACGAACAGTTAAAACATGACTACGACCAATATGTTTTAGATGATTGTTAGATCAATGATGATTAGAACTTCATGTTCACGTAAAATATTATGCATATAGTTTTAGATGATTGTTAGATCAATGATGATTAGAACCGACTATCTATTACTTCTTCACCTTTAAATGTTTTAGATGATTGTTAGATCAATGATGATTAGAACGACGCGAGGAATTATCAATTCTCGCAGGATGTTTTAGATGATTGTTAGATCAATGATGATTAGAACACCCAAGAGATACTAAAGGGCGCAGGTATTGTTTTAGATGATTGTTAGATCAATGATGATTAGAACTTACGACTCAATCAGAAAAGACGGAATTCAGTTTTAGATGATTGTTAGATCAATGATGATTAGAACTTAATGAGGTGATTTTATGAACACAGACGAGTTTTAGATGATTGTTAGATCAATGATGATTAGAACGCTGAATACGAAACGGCAATGCGTGCCAGAGTTTTAGATGATTGTTAGATCAATGATGATTAGAACATCAGACAGCAGGCATTCCTTCCGTCTTTCGTTTTAGATGATTGTTAGATCAATGATGATTAGAACAAGCCGTATAGTCAGATAACTCTGGTACCCGTTTTAGATGATTGTTAGATCAATGATGATTAGAACCGATTAATCTAATGGCACTGATAACGATTGGTTTTAGATGATTGTTAGATCAATGATGATTAGAACAAAACATTGAAGGATATGTGCCAATGTACTGTTTTAGATGATTGTTAGATCAATGATGATTAGAACGTAATTCAATATGCCCTTGCTTTAAAATAGGTTTTAGATGATTGTTAGATCAATGATGATTAGAACATAATAAAGCCGACAAGAAAGGCGAACTCAGTTTTAGATGATTGTTAGATCAATGATGATTAGAACTCGTGAAGATACTAGATGCATGTTGTGGCTGTTTTAGATGATTGTTAGATCAATGATGATTAGAACATGGCCTGTGTTAGTCTACGAAGATCACGTGTTTTAGATGATTGTTAGATCAATGATGATTAGAACAAAGATTTGTTGCATGATGCAATTCAAGAAGTTTTAGATGATTGTTAGATCAATGATGATTAGAACTTTTAGGCAAGTTGTCAAGTCTTGCACATGGTTTTAGATGATTGTTAGATCAATGATGATTAGAACTAAAAATGAAAGAATTAGAGATATTAGATAGTTTTAGATGATTGTTAGATCAATGATGATTAGAACTAAGCATGCCAAATTTGAATGCATGCAAGCGTTTTAGATGATTGTTAGATCAATGATGATTAGAACATGCAGCAGAGCATATTGTCACCTTCATGCGTTTTAGATGATTGTTAGATCAATGATGATTAGAACTCCATGGTGTCGTAAACGTCGCGTATTTGAGTTTTAGATGATTGTTAGATCAATGATGATTAGAACATTTAAATACCTATGATAACAAGCTTATGGGTTTTAGATGATTGTTAGATCAATGATGATTAGAACGTGGCCGACTTGATAGTTTGAAGGCTTACGGTTTTAGATGATTGTTAGATCAATGATGATTAGAACTTGTCCTTTTTAAGCTGTTCAGCATCTGCTGTTTTAGATGATTGTTAGATCAATGATGATTAGAACATATCTGTTTGTTTATTATAGTTGGAGTTGGTTTTAGATGATTGTTAGATCAATGATGATTAGAACTTATCACCTGCATGAATCAGATGTGGTGGAGTTTTAGATGATTGTTAGATCAATGATGATTAGAACCGCGATTGAAATTGAACCGTAGGGGGTTTCGTTTTAGATGATTGTTAGATCAATGATGATTAGAACGTATTTTCAGCGTCTTCAGGTGACATATGGGTTTTAGATGATTGTTAGATCAATGATGATTAGAACAGGGGTTTAGAATATATTCTACCTTTGACTGTTTTAGATGATTGCTAGATCAATGATGATTAAAACTAGCAAGTCCGCAAGGCGTTATAATGTTGTGAAAATGAGCAACTTGTTTAAAGTAAATAAAAGATTAATGCTGATTATGCAGTTACCACTAATAGTGATGAACATACCATTACCTTAAGAGAAGTTAAGACTAACAAGAAAGTTATTAAAACGATCAGAAAATTAAAGCACTAAAGAACGCCTCTTTATTAAGTCCTGCTGATAATAAAAAGATAAGTAGTAACAGATAATAAATCTGCTAATTAATCACACATGATAATAGCGACAAAATAGACAGGTATATTTTATTTCCTTATATGTGACTTCCACTATGCAGATATAAACTAAACTCCCATTAAAAAGGTAAGCTTATTCATATGAAAAACATACTAAAAAGTAGAAACAACAGACTATATCTTCTATCAGTAATTACTGATAACTTTGGCAGTGCGTTAATGGCCTTTGTGTTACCATTGATGGTACTTGATATCACTAAAAATGGAATTCATTTGTCAATAATTTCTATAATTCAAACACTGCCTTTTTTGGTTCTTGGTCTTCCTGCAGGCGCACTCACAGATAAATTCGATGTCAAAAAAATTCTAATTTTCAGTGATTTAATCCGACTTATCAGTTATCTAGTTTTTGCTACCGCGATTGCATTGCATTTAACAATAGATTGCACGATTTTTATTATCTATGCAGTTTCACTCGTTGTCAGCGTCACCAATACACTTAATACAGTGTCAGAAATTACCTTTGTTTCTTTTTTGGTTGAAAAGAAAGATTTCTCTGAACTAAACAGTCTGGTTTATGGCATACAATATGCAGCTAATTTCGCACTGCCTATCGTAGGCGGCGTCTTATATCAATTTGTTTCGCACAGTATTTTAATTCTTATTTGTGCCGTTTTCTATTTAATTAGTCTTTTACTGGAAAAAATGATAAATCTGCGCTCCCAGAACACTTCCTTTACTGGACTAGCAGACCTGAAGCCAGCACTTAAAACAGTAAAAATGGATATAAAAGAGGGCTTGAATTATACTCTTAGTCTTCACTCTGTTTTATATCCATTAATACTGGCCGCACTGGTTAATATTGCTTCAGCAAATTTTGATAACGATAGTCTCATAATATTACGCACGCAAATAGGCCTTTCCTCTGGAAATATCGGAATTGTTTCCGCAATTGCAGCTATTAGTGCCTTAATCGGTACTTTGATTGTTAATTGGTTAAATAAACGAGTTGGTTTTAATTTGTTGTTTACACTGTTAATTTTTACAGGCGCTCTTTTTCGTGCTGTTTTTGCCTTGTCTAAGAACGTATTGGTATTAGTTTTAGCTATTGCAGTTATTGCAATTATTGAATCCATCATCAATATTAGTATAATCACGAATAGGCAACAGCAAGTTGAGCAAAAATATCTTGGTCGAGTTACAAGTATCTATAAAACAGTATTAATCGGAGTAAATTCTTTAGGCTATCTTTTAGGAGGGCTTATTGCTAAGAAAATAGGCTCAAGATATGGCGTAGGGATTTCTGCAGTCGCACTCTTGACAGTCACAGCGCTTAGCGCTTATCTGCTTGCGCCTAAAAAGAAACGTAATGAGTAAAACTTAATAAGAAACTGTAAAGCAGTTCTTTTGAGCTAATCATATCCATAAAGAGAATTTAACCTTTCACAGTTGGTATAGGTCACTAGGATAAATATTAATCATGAGCAGTTTTTGACCATGATTCATCTCCAGACATAGCCCGTATTATAGCTTTATACGGTACTATTGCCAGAGACCATCTATAGACATCAAACATGATAATGATTCTGAGCAAATAAGAGAATTTTAGTGGGAAGTCAAGCCTGGCTTGTCGCCATTGTTTTATAATTAACAAAAAATTTGTCAAGACTTCAATTAAAAGCAAACCGCCAATAACTGCTAAACTAGCCCAGACGTTAGTTTTCATATAAATTAGTAATATTATTAGTGAAATTCCTGCGGCTGGCGTAACTAAAAGGGAAATTGCGGGAATAGTCAAAAACGCTATTACAAAGACTTTAAACATTGATGGAATGGCAGATGATTTAATTATCTGCTTGCCATATTTGTTCAAGCATTGAAATCCGCCCTGGCACCAACGTGTGCGCTGGCGAACTAACTTCTTATATCCAGTAACGCCTTCTTGTGCAATACTTACTTTATTTATAAAAGTACCACGATAGCCTTTAAATAGACCTTTTATTGAAAATTCGCAATCTTCGAGTAGTGATGATGACCAACCAACGTCATTAGTCATTTTTAAAGTCATAAATTGGCCATTACCTGAAGCTAAAGATGAGCCCCAGCTAGTTCTTGCCATTTGTAAAAGAGAATTATAAACAGTGAATTCAAAATTTTGCATCACCGCAATATTTTGTTGCAAATTGTAAATATTCACACGTGTTTGCACTAAATCATAGTGGGAATGATTAAAGGCATATACAACTTCCTTTAAGTACTTTTTTCCTGGAATACTGTCAGCATCGATTACACCAATAATTGTTTTGTCTTCGGGGTAGTTCATCTTAGCAATGCGCTTGACTGTATATTCTAGTGCTGGCCCCTTTCCTTGCTGTGCATTAGGTTTAGTGCGATGTACAACTATGACATCAGGATGGTAGGCATACTTTTGCAGTAGAGTAGTGGTCCCATCGCTTGAATCATCATCAATAAATACTAGCTTAAGTTTGATAAAATCGTCACATTGTTTTTGTACATCCAATAATTTTGGTATATTTTTGCTTAGAGTTTGAAATTCATTCATCGCAGGGATTAACAAAAACATAGTATCAAAATCGCGGCAGCGCTCGCCATACCTATCCTGTCGAACACGACTGCTAAATGTCAGACACAGCGTCCAGATTAAATCAAGAATGTATGAACAACCACCTATAATTAGTATGATGGCTATCAATAATTTCATTTTATTATCCTCCAGTTATTTTTTGATACTATCAATAACTATAAGTTTATAATAACATGAATTGGTCTATACTTAAAATATTATTTTTATATGTTTGTTAAAAATAATATATTTATAAAGCAATACGTATACCTTTATTATAAAAGCCCATGGTTAAAGCTTTTAGCTTAATTAAAATAAAAATTTAGTTATTATTTTTTTGTCTAATTACTTTCACTAATCCACTTATTAATAATAATATAATAAGTGGATTAGACAATGGTATTGTTATTTAAAAATATATTTTTTCTTTACATTGTTATTTTATTTTAATTATAAGCATAGTGAAATGAATCGCTAAAATTTTCAAAACATGATTTTTAAAAATTTATGTAATTTAAATCTTTATTGTTGCATGTAAAAAACAAGCAACCATTTGCTTGTTTTCTTTGCGTTGATATTTCATTCTGGAAGATATTGTTATTCTCCTTTAAAAGTGTTTTCCTCCACTTGACGAATAAAGTCGGCTAAATGTTTGTAATAAACAGCAGGATTATCAACCATATGGTGATGACCGCCATCAGGAGTTGTTACTAGGCGAGAATTAGGAATCTCTTTTTGCATAATTTTGGCGGTGGCAATCGGCATTGTTTCATTTTCACCAAAGGTTAGCAGTGTCGGCACCTTAATATTTTTAAGTTGATCCCTAAAATGCCAGTCTTTTAGTTTTCCGGTAATTACAAATTCATTGTCACCTTGAAATGCCTGGTAAACGGCAGTACCGCCAATATCTTTTAGATGGTATAGCTTAGACGGTTGTTTACGATCAACGAAGTTAATGTTTAGAATATTAACGTCTTCTTGATAGCGTTCATTGTCGTAATCATTATTCTTTTCGCATTCATGCATAAAGTCAATTTCGGTTTGGGGCAAAACCTCTTGGCGCCGGCGATTAACGGCTTTAACGTAGTCATCAATATCATCAACCATTGAAGAAATAATTGCGCCTTTTAAATGTTGACCGTATTTGACGGCATATTCTTGGACTAGAAGGCCACCCCAGCTTTGACCGATGAGGTAAAAATTGTCTAAACCTAGCTTTTGCCGTACCTCATCAACTTCATCTAGGAAATATTCATAGGTCAAATATTTTTTAGCAATAGCAGGGTCAGAATAATCAGGTTGATCAGAATAAAGAGAACCCAATTGATCATACATAGTTACTTGTACGTCCAACCCCTGTTTTTTCAGTTGTTCAGCAGTGTCCTCCCAGTATTCATGATTGCCTCCGGGGCCACCGTGTAAAGCCAATAAATGGATATTTCCGTGGCCTTGAGTGTTCGTCCACAAATGATATCCATTATCTAATGTAATAATTTTTGTGCCAGTTTTCATATTTCTCTCCTTTATACTTAGCTATCACTATCTATTTTAGCTCATTATGATAGAAAGAAAAATAAATCTCAGATAAAGGATAATTTAAAAAGATGCCTAAAAATAAGCGCTTCCGTGATACAATTGGTTTACTATTGTAAATAATGATAAAGGAGAATGAAAAATGGCTGAACCCAAATGGTTAAAAGATATGAACTCTGATGAATATTTAAAAGAAGACTTTGATGCTACAGGCAAAAGACGTTATACAGTAGAGGGGCTTAAAAAAGAGGATCCAGATTGGCTTGATAAAGCAGCAGAAAAGACCCATGCTGCCACAGGAGACGATTATGTTAAGCTTGACAGTGGATTATTAACAGTCAATCAAATTAACTGGATGTTGCGTAACACAATTGGCGAACTAACTTTTGTAGATGATAATAACCAATTCTTATGGTATAACCGTCCGGTTGATCCTAACGCCAAGATGAAGGCTAAGAGAGTTCCCGCACAAGTAGGAAATACCATGGGAGAAGTTCATCCTGATGTTCGCGATGTCATTCCCGAAGCTAAAAAAGTTGTTCATGCTTTGCGAACCAAAGAAGGCGGACACGACGCTGTTTATATGCCTGTACCAACGGGAAACCTTAAGCAACTTGTTTTACATTATTACAAGCGTGTTGAAGATGATGAAGGTAACTATGCCGGTATTTATGAATGGGTACAGGACCTATATCCACTAGTAAAATATTTCTGTGAAACAACCGGACAAAAGTTGGTGATCGATCCGGATGCTACGACAGGAGCTACGTACAGGCGTAATTCTGATCCTGATGCTCAAACTGGAGCTTCAACTAAAGCCGAAGCGGCCGCTGCAGAAGAAGAGGTCAAGAAGGAAACTAAGCCGGACACGGCCACAGGCGCATCCCAAAACTAAGTTTAAATTAAATATTTATAAGTAGTAGTTAGACAGGTTCTAACTACTTTTTTGTTATACTAATAATATGTAGGCTTATAAACACAGTTAAGGTAAGCTGGTAGGGAGGAAGCGAACAATTTTAGCTATATTTGATAATATTTAATTTAGTTAATATGTGATTTTGCTATTGCTATTAACTTATGAAAACTAGAATAAATTATTTTTGATAGAGGTAATTATGTTATGACTTTTTACACACTTAAATATATTGAGCAAAATCAAAATACTAGTAAAACCATTCTCTACATCCTGATTGCAGTTGCGGCTTTAACAATGATCGCGTTCACTGTTTTGTATCTCAGGCACAGATTCGATACCCGCTACCGTGATTTGGGGATCATTGCACTCTTATTTTTACTTTTATTTATGGGCACCCAATACGAAAAATACGTGCAAACGAACGTAGTAAAATCTCAGTCTGAGCAAATTGCACCATTTATAAAATCAGTTGCTAAAGATCACAATGT</t>
  </si>
  <si>
    <t>MKKRIDDYILGLDIGTNSCGWAVTDKKNNLLKLRGKTAIGSHLFEEGHTAADRRGFRTTRRRLKRRKWRLRLLEEIFAEPMAEVDPGFFVRLHQSWVSPLDKSRKKYQAIVFPTAKEDQEYYQKYPTIYHLRDALMTQDRQFDLREIFLAIHHIVKYRGNFLQDTAVKDFEASKIEVGPILTNINNAFADKIVEGQDLIELNVANAAEIEAVIRGKDADKTLYKMDKVKKIAKLLTDSTAKEQKNVAKQIANAIMGYKTQLETILGKEIDKNDKAQWEFKLSDADDKLDALLPDLDESDQTVVAEIEKLFSAITLSTIVDENKSLSQSMVEKYNKHHQDYKLLKAYIESLPDRAQAKKLLLAYDLYVNNRHGHLLEAKTEFKQDSTLTKEDFYKTVKDNLDDSELAHKIAQEIAADNFMPKQRTNSNGVIPFQLHQIELDKIIANQSKYYPFLAAENPVEDHRKQAPYKLDELVRFRVPYYVGPMITADEQEKTSGKSFAWMVRKEQGQITPWNFEQKVDRQESANKFIKRMTIKDTYLLGEDVLPANSLLYQRFEVLNELNNIRVNGSRISVDLKQQIFNDLFEEKKTVTEKALISYLKQNLHLPTVEIKGLADPTKFNSSLASYYHLKNLHVFDKELADPQYQKEFEKIIEYSSIFEDKKIFQDKLHAEFKWLTPAQFKAISTWRLQGWGRLSRKLLVELHDTNGQNIIEQLWDSQKNFMQIVTEPDFKEAIAKENQNITQENGVEEILADAYTSPANKKAIRQVVKVVADVVKAASGKAPAQFAIEFTRDPDKNPQLSHIRGTKLLKAYQETAGELVDQNLTNSLKEAMTSRKLLKDKYFLYFMQTGRDAYTGKKINIDEVSTNYQIDHILPQSFIKDDSFDNRVLTATPLNAEKSDDVPYKRFANNYVSDLKMTVGEMWKHWQKAGIINKHKLGNLLLDPDRLSKFQKSGFINRQLVETSQIVKLVSVILQNKYPDAEIITVKAGDNSALRQRLDLYKSRDVNDYHHAIDAYLSIVCGNFLYQVYPKYRPYFVYGQFKKFSQDPDLQKDLIKHFKGFTFMWPLLQKDNSERKALEEIKENNSDRIVFYKHPDIFDKLRKAYNYKYMLVSRETSTESSSMFNMTIYPRGERDRKKTRKLIPKGNGLDPKIYGGYSGNTDAYMVIVKIEKAKESIYKVIGIPMRALAGLKQAKNQGNYKEELHKVVEPQIMLDKNGKPKRGVEGFRVVKDHVPFKQVVLDGDKKFMLYSAKYETNAKQLTLSQETMRIVTDNLKKSEDQDKLLVKAYDEILQKVDQYLPLFDVNKFRNSLHLGRAKFLDLAVNDKKITLSNILNGLHDNLVVPNLKNIGIKTPFGLMQSPSGITLSSNAILIFQSPTGLFEKRVRIADL</t>
  </si>
  <si>
    <t>1500294.SAMN02787088.GCA_000799335_00271</t>
  </si>
  <si>
    <t>MNKNILGLDLGVSSIGWAYVHEDSKNFENNKIIKLGVRVNPLTVDEQLNFEKGRPITTNAGRTLARSARRNLQRFKLRRSCLIDVLKKNNILSETDLLAEVGKNSTFQTQELRAKATKEKVELSEFARVLLLINKKRGYKSSRKVKNDEDGQIIDGMTVAKKLYQENLTPGQYSYRLLQEGKKQLPDFYRSDLRSEFDKVWNFQKQFHPDIFKEELYTDLQGKNKNSTWAILQEPFSLVGIKQTGTAQEKKTEKYFWRNEAVKKQLDFESLAVVFQEINSNLNNSSGYLGAISDRSKELYFNNQTVGEYLFQQLKANPHTKLKNQVFYRQDYLDEFEIIWDTQSKYHKELTKGVKEEVRDIIIFYQRKLKSQKGLISICEFENREIAITENGRTKKKTVGLKVAPKSSPLFQEFKIWQILNNLQFQNVETKEAFPIDLDFKQSIFNEVNIKGKLSSKDILDIVGYSSKEWKTNIKDVEGNYTNENLYDAFLRIIVNDGIEFPKEFKLTIDDDIKISKLNVSAEVIKLFLEEKLSELGINTSILDFNPELEGNDFEKQASYQLWHLLYSYEGDDSASGNEKLYELLNKKYGFKEEHSKILAQISFPQDYGNLSSKAMRKIYPYIKEHKYSEACNYAGYNHSKNSLTKEQLENRVLKEQLDILAKNSLRNPVVEKILNQMVNLVNEIIKEYGRPDEIRIELARELKLSAEERANITSEINKTTIQHQKYAEILKKEFNILVPSRNDIIRYKLYMELANNGFKDLYTDLKIERENLFTEKYDIDHIIPQSRFFDDSFSNKVLVPRGANLKKGNFTAFDYLEIEGKEKVEKFLSIIKDLYDKGAITKAKYEKLQKKSSEIGDGFIERDLRNTQYIAKKAKEMLFEITNSVVSTSGRITDKLREDWNLVNTMKELNLEKYRKLGLTETVINSKGEEKQRIIDWTKRNDHRHHAMDALTVAFTTHNHIQYLNYLNARKDEKHKQHQNIFAIEKLITKVFEKKNGSKERRFIEPIKNFRIAAKKHLDEILVSYKAKNKVVTKNINKIKKKGSLIVKTELTPRGQLHKETIYGSSKFLKTKEEKVSGKFDVQTISKVQNEKFRNALLDRLQEFNGDPKKAFTGKNIISKIPIYLNDERTEQLPETVTLAWYETGYTIRKAVNPDNFKDYKNLEKIIDKRIRNILIERLKEFKGNSKEAFTDLEKNPIWLNKTKGIPIKTVTISGINNAEALHYKKDQLGNHILDEHGKKIASDFVSTGNNHHVAIYEDEKGNLQERVVSFYEAVERVNQGLTITDKDYNIDLGWKFLFTMKQNEMFLFPSEDFNPKETDLFDEKKLFLISKNLYRVQKFGELSKSGFWFRHHLETSVEVKKELRNYSYLDFYSKDFMKTVVKVRLNHLGKIVQVGEY</t>
  </si>
  <si>
    <t>1123035.SAMN02440477.GCA_000378765_01330</t>
  </si>
  <si>
    <t>GCF_000378765.1</t>
  </si>
  <si>
    <t>Psychroflexus tropicus DSM 15496 F598DRAFT_scaffold00001.1| whole</t>
  </si>
  <si>
    <t>CTGCTCCCCAATACACATTGCTTGCTGGTTCCCAGGTATCTTCACGTCCGCCGCTAAAACCAACAATATCAAGTCCCATATCTTCATAAGCTACGGTTCCTGCCAAAATCATTAAATCTGCCCAGGATAGACTTCGACCGTATTTTTGTTTGATAGGCCATAGTAAACGTCTGGCCTTATCCAAATTGGCATTATCTGGCCAGGAATTGATCGGTGCAAAACGCTGCTGACCGTCACGAGAACCTCCGCGTCCATCGGCGGTACGGTAAGTTCCTGCACTATGCCAGGACATACGGATAAAAAATGGACCATAATGACCGTAATCTGCAGGCCACCAGTCTTTAGAATCTTTCATGACGGCTACCAAGTCAGCTTTTAATTGCTCGTAATCCAGCGCGGCAAACGCAGCTCTGTAATCAAAATCGTCATCCATCGGATTCGATTTGGATGAGTGCTGTCTCAAGACGCTAAGGTCTAAGTTATTTGGCCACCAATCCCGACCGCCAGTTCTTCTTACTGCTGTAGATGCATCAGTTTTAGTCTCTTCGGCTTTCGCCTGAATCTTAGCGTGTGGATTTTCTCCATCTTTCACCTTAATTCTGATGCCGGTAACCGGGCATGTTTTGTATTCAGCTTCTGCGCTTTGCTGAGCAAAGCTTGCCATTGCAAATAAGCTAAAAGCTACGATTAATAATTTTTTCATAGGTTTATGTTATTGAATTTATTTGTAAACAAATTTAGTCTCAACCCCTTTTTAAAACTCATTTTGTAAATTGAAGTTTATAATGTAAGCATAGAGTTTTATTATAGTTGTTATATTTTTGATTTAAATTACTTATAAATCAAATTATTAGAGCTCTTATCTCGTTAATGTTGACTTACTAATTCCAGCATAAAAGATAATCAAAAATTGGTTTACAAATCTTATAACAGATTCAAAATCATTAAACAGAGTATTCATTTTTAACTCATAAATGCACTATGACTCCTTCTATCGTTTTTCAAATTGTCAATACTATCGTTTTACCGGCCTGGTTAATTTTAATTTTCTTTCCTGGCAAATCCTGGCGAAATCCTGTGATTTATACTTTTGCTGCCGTAATGGCTATCGTATATGCTGTTTATGTGGTTCAAGGCCTAGGTGAGTTTGATATGGAGTCCTTTAGTCAGCTGGAGGGCATTAAAGCCATGTTTACTTCAGACGAAGCGGTGGTTACTGGCTGGGTTCATTATTTGGTATTCGATTTATTGGTGGGGAACTGGATCTTAAATCTGTCACGGAAGCATCAGATCAACCACTTCCTGATCATCCCCTGCCTTCTACTTTGTTTTATGTTTGGTCCGGTGGGGTATTTAGTATACTTCCTCATAAAAACAATTAAGACGAAAAAGTTGAGTTAGTTTATTGTAAATCGTTGACGGTCGATGGTTATCTGTTATCATTTCAGGCCTGCACGATTAAGTCATTCAGGCGGGTGATTTTATGGAAAAGAATGAATTAAAATCGTGTAGAGAAGCCTGTCACTTCGAGTGATTCCTTTGCTTCCTAAAAGCAAAGGAATTGTATCGAGAAGTCAGACAGTCTAAGTTAAATTCTAATTTAAAATTGTCTACGTTGAGTCTAGTTCTCGACCTGCTTGCCAGAGGAACGAAAAACAGGTATAATTCGCCTAAGGTCGAATCACTCGAACTGACAAGTGCTTTCGGAATGTCACTTCGAGTGATTCATTTGCTTCCTAAAAAGCAAAGGAATTGTATCGAGAAGTCGTTTCAGTTCATAGTATCACTTTTTATAATGCAAGTTAACTTCCAGCTTGGTTAAGTTCTCGATACAATCCCGATATTCATCGGGATCACTCGAATTGACAGTGTTCGAACATATATAGATGTATAAGTTTGAAATACTTTTTCTTAATTTTAGAATTAATTATCTAATATCATGTATTGCGTTTATATCCTACTTTGTTCAGATAACACTTTTTACACAGGAATTACATCTAATTTAGATAAACGTTTGAATGAGCATCAAAGCGGAAAATATTTTGGTAGTTATACGTTTGACAGAAGGCCTGTCGAGTTAAAATTTTATGCAGAGTTCACCGAAGTCGAAAGAGCTATAGCGATGGAAAAACAAATCAAAAAATGGTCAAAAGCCAAAAAACAGGCATTAATTGATGGTTATTATGAAGCCTTACCCAATCTTGCTAAAAAGAAATTTTAATAAATAGCTTTTGTCACTTCGAGTGATTCATTTGCTTCCTAAAAGCAAAGGAATTGTATCGAGAAGTCGTTTCAGTTCATAGCATCACTCTTTATAATTCAATTTGACTTTCAGTTGAGTCAAGTTCTCGATACAATCCCGATATTCATCGGGATCACTCGAACTGACAAGTGCTTTCGGAATGTCACTTCGAGTGTTTTGTTGGTTTTTCTTAAAACCGATAAAATGTATCGAAAAGTCGTTTCAGTTCATAGCATCACTCTTTATAATTCAATTTGACTTTCAGTTGAGTCAAGTTCTCGATACAATCCCGATATTCATCGGGATCACTCGAACTGACAAGTGCTTTCGGAATGTCACTTCGAGTGTTTTGTTTTTTTTTCTTAAAGCCGATGAATTGTATCGAGAAGTCGTTTCAGTTCATAGCGTCACTTTTTATAATTCAAGTTAACTTCCAGTTTGGTCAAGTTCTCGATACAATCCCGATATTCATCGGGATCACTCGAACTGACATTACGTTCTACCTCTACTTCATTATAAAGCCATGCGATTATTCATTTACAAGATTTCACGAGAGACAATAAACTAAAAACTGGAAACGACTCACAACTAACAAACTCAGAAACTATTTTTCTACAACCCCTCCAAAATCTCAATCATCTTTCCATTAAGGTCGAGGATGGCTTCGGCATAGGTCATATCCCAGGCTTTTAAGCTATCTTTATCTTTCATTGCAATCTGATACTGTAATCCCGGTAAAATCCAGGACGCGTAGCCGCTAAACGGATCGGAAGAGGCGTACAGCGATTTATACCAGTCGCCGTAAGGCATACCTTCGGGATTCAAAAAGCTTTTTTCGAGCGCTAGCAGCTGAGCATTCAGTCGTTTCGCTTGCTTTTTGCTCATCTTGCCGCTTTCAAGTTGTTCCTTAAGGGCCTTCGCCACTAAGTTAGCTGACTCGTTTAAGCTGGATATCGCTGAAGATGAAGCTTTGAACCCAGCAAAATCAGCATAAAACCCTTTGACCTGCTTTTCGGCATTTTGAAAGTGCATCTCCAGGTCGGTGGCATACTTCACCACATCGTAAGGGATGAATTGAGCATTGGCCAGGCGCAAGCTCAAGGTGCCCATCACCGCTTCTACCATAGGTCCCATTTGAAATTCGGGATCGACGAAGTTTTCGTAAAAGTAAAAGTCGTCGTAATTGGTGTGGTATAAAGTGGGGCCGCTGGCTCCTCCACTCAAAGATGGCACGCCGGCGTGCATGTAGAAGGCTATATGATCTGAGCCGCCTCCCAAATTGCCGATGCTAGGCTGTTCGTTTCCTCGCGACCAGTGTTCATAAACCGTTTCCTCGGTATAGGGATAGTCGACTTGCCTGGTCGCTTCAGCCAAAATGGTCTTCAAACTAGGGGCTGAGGAAGCCCTGAAGTTTTTACCAGAGACCGCCGCATCGAGGTTGATATAGGCCACGGCTTTGGCCTGGAGTTCGTCTTTAAACTGCTCCACCCATTCGCTGGACCCGATCACCCCATGCTCCTCGGCATCCCAGTGAGCGATAAGGATAGAACGGTCGGGGCGATTGCCGTCTTTAGCGAGTTTGCCAAGCGTTTCGGATAAACTAAGTAACATGGCCGTTCCCGAGTTCGGGTCGGTGGCCCCAAAAGCCCAGGCATCATAATGGCAACCCAGAATGATCCACTCTTCGGGATAAGTTTTACCTTTCAAGGTCCCTACGATATTAAAGACTTTAGTCAGTTGTTTGGGCTGATCGACCTTAAGGTGAACTTTGAGATCGGAGCCCCCTTGAAGGCGATAGGTATATGGTAAACCGCCTTGCCATTTTCTAGGCACGACCTCGCCTCGCATTTGTTTAAAAATATGATCTGCCGCGCCATAGGAAATCGGCGTGACAGGGATGGTATGCAACCCGACTTCTGATGGGTCGAGTCGGTCTGGTGAGTTTTTATCGTCTTGTGGTAGGGCTGGCTCGTAAGGCGTTAACGGATCTCCGGTCCAGTCGGCGGTGAGTAAGGATCCCCGCTGTATCCCGCTGTCGTTGTAATAAACGCCTTCCGGAAAGACAAGGCCTCTGGTAAAGCCAGAGTCTTTGGGATCGGTATAGATGATCAGACCGGCAGCGCCATGAGCTTCGGCAAATTTGGCTTTGTAGCCGCGGAAGTTCCCACCGTAACGCGCGATGACGATTTTACCTTTGACGGAAACTCCCAACTCTTCCAGCTTCTCAAAATCAGCTTTGGTGCCGTAATTGGCGTACACCACCTCAGCGGTGACTTCTCCACTGCCGGAATAGGCGTTCCAGCCTTTTTTAAGCTCTGGATGATCGGAATACGGGTCTTCTTCCAGGGCCCGCTCCTGCTGATCGAGAACAATTTCTTCTGGGGTGATCACTTCCACCAGCGACTCACCCGGACTGCTGCTCATAAACACCTCATAGGGATAGGTCTCTACGTCGAGTCCTGCTGCATCCATACTTTTGACGATATAGTCTTTGACTTTTTCGTTGGCAGGTGTCCCGGCAATATGTGGGTTTTCGGTCAGCGTTTTCAGATGGGTTTTGAAGCGGCTTTTATTGATGCTAGATCTGAAATCAGCTTCGAGTTGCACTTGAGTTTTGGCGTCATCAGAACTATAACCGGTGAGGTTTTGGGCTTGAAGCGCCAAACCGGCAAGTAGACTTAAACTGGTAAGAACTATTTTCATGTGTTTTAAAAATTAGAATTGAGTTGCTGAATTTACGGAAAATTTTGTTTTGGTTAGGAGTGGATAGTGGTTCCAAAAAGCGAGAAGTGAAAAGTGATTTCTATTTTGAGTTAAGAGTTAAAGATTATTGAATGATTAAATGTAAATGCTTAACCTTGTTTGAAGTTCCATTCGTGGAAACAATATCATAATGAAATAGACCAGGAGAGCTGTTGAGAACCAGTTATCGGTTGGGTTTTCAACATCATTCATAGGTTTAATACTTTTTGTCATCGCCTCAAAAAGTATTCAAAAAGGTCTAGGCTGATTTTTAGGTCTTTGAAAACTACAAAAATGTTTCCTCAACGCAAAGGAAATCGTTTCACTAGTCCTTTGCTCCACAGCCTGTCCTCACCACTTTTTTGTTTTCTACCTCCCTAAAAAGTAGGCCGTTTTATAAATTAGACGTAACTAATAACATAATTGCCCTAAAACAAAAATTACTGAATATGATTTTAGAAAGATTGTTTTTTGACTACAATTCAGAGTAAAACCTCATGGTGAGATTAGATATTTAGAACTTTTAAGAATTAGTTTTCGGTTGGATTTTGGACATCATTCATAGGTTTAATACTTTTTGTCATTGCCGCAATCCAAACGGAATAAAGAATAACTTAAACTTATGGCGCTAAGTCTAAAAGCCCTCTTTTAAACTGTTCCCAATCTGAGAAAATAGTAAAAGCGATGATAAAGACTATTATAAACGCTATGATCTGACAAAAATTAAATCTAGTGTTTTTCATAAAGTATTCGTTTTGTTGTTTTAGAATTGAGATGGATATTTACTCTGAATTTGATATAGTTATAAGTAATGTTTTAGATAGTAAGCTTTTAATTAGACTTATGCGAATTCTTTAACAATCTGAAAATTGACCAGAGAATCAAACCAATGAAGAAAATGATATTAGAGTACCCAATGATTTGAGATAAAAGCGAATCTGAATCTGATAGGATAAAGTAACCAAGCCATATAAAGGCAAAGGCCAGAGTATAACCGATAACTAGACTTCTGATGTTTTAGTTTTCATTCCACCGCCTTAAGGTCTGCTTCATATGCTCGGCTTTGACCAGGTAAAAATTGGACCAGAGTAAGACAATGAAAATAAACACGACAAGCATAATCAAGGGAGTTATGTGATCCTGCTGGTAAAACCCAATGAATATCAAACCTGAAATCACAAAGGTCGCTATAAAATTGAATATAATTCCCCGGTTAAGGCTCATATCCAAGGTGCCAGTTAAAAAATTCCAGGTGGTGAGCTCCTCTTTGATGATGACTTTCTCAGGTTGTGAAAAATCGACAGTAATGCGCAAGCCTAGACCTAATTTGATCTCGATGTGTTCAGATGTTCTTTCATACGCATAATCAAATCGGTTAAGCAGGGATTCAGTGGTTTCAATAGACATAAGTGATGGGTTAAGGATGATAATTGATTTCAAATTTAAAGCTTAAAAGTTTATATTTTACAAACGGTTTGCATTAAAATACAACTTTGTTTTCAAGAAAAAAATGCTCCTTTTAAACTTTAAGGAGTCAACCAATTGTACTCATTAAATTTTAAATGATTAAAATTCCTCCTGACCCCCTCAGCTGGGCTTTAAAACTGGAGATCTGGTCTTCTAAGACCTGAAGCAAACTCGGGTTTTTAATATTAGGAAACTGCTGCATCTGCACTATGATGGTTTTAGGATGATGGTCTCTAACTCACAAAAAAAAGCCCAACACTATGTCATCACAGCGTTGAGCCAATATAATCTAAAGCAACTTGCGCCTAGCCTTTAGTGACCTCTTGAACCCAGGAAGCCCCGCTGATGTCAGTCAGTTTTATAGTGTAAGTGCCTGCTGGTAATTCCTTCAGGACTGGATCTTTAAGCGACAATCTGGCTTTGGCACCCAGCGGAACCAACAGACTGTGCTGACCAGGCTTGACTTTAGCCACGTAGTAATTGGAAATACTTTCTTCCTTCATAGTGGATAAATCGGCTGGGGTGTAACTCATGATACTTTGCCCTTGCGCATCCAGGACCTCAAGACCTATGATCCAGGCGCCGTAGACATCGACGCCCTCGGTCCTAAAGATATCAAAACTTACGGTTTCGTCGGTCAATTTCGTTTCGGTGATTTCCAGCTTGGGCTTTACGGATTTATTATGCAAAGTACCCCAAAGGCCTCCGTGAAAGACCTGATTGGTCATTAGCGTCATACCAAAAATCAGCAGCGATCCTATCAGCACAACCCTTGGAAACAAACGCTCACGAATCGGCAGTATGCCAGAACCTAACCAGGCAAAGGCTTTAGTTGTAGTCAGACTATACTTGTTTTTCATAAGGTAATTGTCCAGAGAATATTTACCGCTTCCCGTTAGAAATAAAACAAAACCGGTGGCAATGCCCAGCACACCAATCTGCCATTCGTCCAAACAGGTGGTACCAATCCAGCCCGAACCCAAAAGTATGCCCATGGCCAGACCAAAAACACCAATGCTCATGAGACGAGTGAATAGCCCAAACATGATGAACAGGCCTACAATACCTTCTATGATGGTGAAGATGAGCATATTGATATACAGAATATCTGGATTTTCGACCAAATATTGAATGATTGGTTTTATGCCCAACGCATTAGGTAAAAAGTGGTTAAATTTCTCTCCAATATAGCCCGCCTGTTCCGGGTCGAGTTTATCGGCTAAAATCGTGCGCCTCCAGAGGGCAGAAAAGTAGGTCCAGCCCACCACCAGTCGGATGGCGAGCGTAAGTAATCCTGAGTCGTTTTTAAGTGATATCGATGTCATAAGGTTTGGTTTAAATGGTGAGACTTATAAATCCTTGCTTCTTGAGTTGAAATCCATGTAAAATGGCATTGTCTACCACCTCCAGAGGTTGTGGCAACTCCTCTGGACTCACTCCAAATGCTCGTAATGACAGGCCACAGACATAAACTTCAATGTTTTGAAGAGCTGCTTGTTTTAAAAGGGCTTGAAGCTTGGGATTAGCTTTAATATCAGTGACGGTTTTTCCACAAAACAACACCTTAAATTCGCCGTAGGCCTCACCATCTTCTTTAGCCAATGCAGTGGCTGTCATCAGGATGGGTTTCAGTTGTTTGATGTTCTTGGACAGCACAACATAGTCGTTTTGACCTGAAATTGAAGTTTGTGCTTTGAGTTGAGCTGTTCCCAAAATGAGAACAAGAAAAGCGGTGATGTATGTGATTGAATGTTTCATTGTTTGTAATTTAAGTTAGAATTTATACTTAAGAATAAGAGTCCGCCCAGTAGGGTGATGCTTTTAGAAGGTGAGCCAAGGCGTGGCATTCATTTCTGTTTTAGTATTAAAATTTTCGTATCATCGAGTCACTGGATAGCCATGAGTCGTGGGTCAAAGACTCGAGAGGAAAGAATACAATTATGAATTCTTAATTTTTAATTATAAATTAGATTCAACCTCCTTTTTGACTCACTAGCTCATAGACTACTGTTTCTTTTAAAAGCATCCATTTGGACCTGGGCAAGAGTTAGTATTTCACTATAGTTCGCCAACGAATAGTTCTAGGTCAAAGAGTCGAGAGAAAAGAATAGAATTATGAATTATTAATTGCTAATTGCTTTCAACCTCGTATTTGACTCACAAACTCAGAGACTTCTGTTTTACGATTTGAAATTGTACAGAAATAAGCCTTGGAACAAAGACCTACAGATACACCTTAAGTTGGCTGTACAGAATATAGAAGGGAACGGATGAGGCCAAAGGTGGACTCCGGTAAGCATTTTGATCAGGCGATTGAAAGCTTGATCTTTCAATATCGTCAGTGAAAGTAAGAGTTGCAGCAGAGGGCTTTTGGTCAAAGTCTAGCTTGCTCGTTAAAGCTTTAGCTTGAGCAATGTCTTGAGTTTGACAATTGAAATACGGAACATAGGATTGGCTTTTACTAGACACCTGGGTCTGTTCAACGCCAAGTTCAGCCTGAATAAAATTCCTGACCTTGCAGGGTGAAAACAATAGCAAAAGGCCAAAGCCTAAAACCGTATAAATAGAGGCTATGTTTTTCAATCTGTTCACGGTGTAAAACTAAGGATTCTTAACACCCACCGATGCCGTGAAGTACTAAAGTATAATTAAGACTTTCTTAAATAGAGATAGTTTTGTCGATTGACGGTTTTCAGTACCCGACAATTGATATTCAGTGAATGGTTAATAGTGAATAGTACTTAGAACAAAGGCTCAAGACTATTGGAATCACGACTCTTTGAAATATGAAGACCTGATCTATTTTGATAAGGCCTAAGTGTCCTATTAAAAGACTTCTGATGTTTTAGTTTTCATTCCACCGCCTTAAGGTCTGCTTCATCTGCTCGGCTTTGGTGAAGTAAAAACCAGACCAGAGTAAGACAAAGAAAATAAACACTAAAAGTATTATCGAGGATGTTATATAATCATCCTGATTAAATCCCATGAAGAATAAACCTGTCAAAACAAAGGTCGCTATAAAATTGAATATAATTCCCCTGTGAAGGCTCATATCCAGGGTGCCAGTTAAAAAATTCCAGGTGGTGAGTGATTCTTTAATCACGACTTTTTCGCTGTTGGAAAAGTCTGCAGTCACTCTTAGGCCAAGTCCTAACTTGATCTCAAGTTGATTGTTTGTCTTTTCATAAGTATAATCAAATCGATTGAGCAGGGATTCGGTAATTTCAATGGACATAAGTGATGGGTTAGGATAAATTTAAAATTAACACTATTGATTGAAAATTTAAAATTTGATTATAAAAAAGTTATAGCAATGAATCAATTTAATTTTTAGTGAATTGACTTTCAGTGCATTAAAAATTAAAATTCTTATACTAAACTGAAGGGCTTGTTAATTTTTAAAGAATTCCTTAGTTTAGGAGAGTTAAAATAAAAAAAAGCGACCCGTAAAGGCCGCTTTAAATGTTTTCACAACGGAATAATCCTTATTGTGAATTGCTTCAAAATTGTGAAGTAAAGATATAAATTTTATTAAACGACCAACAAATTATGAAAAGAATTTTAGGATTGGATTTGGGAACTACCTCGATTGGCTGGGCTTATGTTAATGAAGCTGAAAACGAAAAAGAAGAATCATTAATTATTAAAACTGGTGTGAGAGTTGTTCCTCTTTCAACAGATGAAGAAAACGATTTTAAAAAAGGAAATAGCATTACAATTAATGCTGATAGAACACTTAAACGAGGAGCGAGAAGAAATAAATTTCGGTATCAGTTAAGAAGAAAAGCACTAATTGACGAATTAAAAGGCATAGGTTTTATTGATGATAAAACAAAACTCACAGAAACTGGAAATAATTCTACGCACGATCTACTCCATTTAAGAAATAAGGCAGTTACCGAGAAGGTTGAAAAAGAAGAGTTAGCACGTATTCTTTTGTCCATTAATAAAAAACGTGGCTACAAAAGCAGCCGAAAAGCTAACAACAGTGAAGAAGGAGAGCTTATTGATTCTATGGGAGTAACCAAAAAACTCTACGAAGATAACTTAACACCCGGAGAATTTTCTTATCAACTTTTGAAAGAAGGTAAAAAAGTCTTACCAAATTACTACCGCTCAGATTTAGAAAATGAATTTGATAAAGTATGGGTGAAACAAAAAGAATTTTACTCTGATATTTTAGATGATAATTTAAAAAAAGAGTTATCTGGTAAGAATAAAAATCAAACTTGGAAAATATGCGAAAAGCCTTTCGACATAAAAGGCATAAAACTAGAAGGAAATAGGGATGAAAAGAAGTTAGAGACATTTAGACTTCGCAAAATAGCTCTTACTGAACAGGTTGAATTGGAACATTTAGCAATTGTTTTTCAAGAAATCAATAATGAAATTAACCAATCCAGTGGTTATTTGAGTGAAATAAGTGACAGAAGTAAGGAATTGCATTTTAATGATTTAACAGTTGGTCAATATCTCTACAATCAAATTTCTAAAAATCCTCATACCAGCCTTAAAAATCAAGTTTTTTACCGCCAAGATTATTTGAATGAATTTCAAAGTATCTGGAATAAGCAAGCAAAATTTTACCCCGAATTAACTGAAGACTTAAAAGATAAAATTCAAAATGAAATCATTTTCTTTCAAAGAAGATTAAAATCACAAAAAGGTCTTATCAGTTATTGTGAGTTTGAGAGTTGGGAACAAGACGTGAGTATTGATGGAGAGAATAAGAGAAAAATTGTTGGTCATCGCGTTGTACCAAAATCGTCCCTTCTTTTTCAGGAATTTAAAGTTTGGCAAAATCTAAATTCAATCAGAATCACAAACATTAAAACTAATGAAGTATATCATATTGAAGAAGATTCAAATACTGAATTGTTTCAAAAGCTTAATTGGACAGATAAGTTAACTGATAAACAAACGTTGAAAGAGTTTGGTTTAAAACCTGAAGAATGGAAAATTAATTTTCAAAAAATTGAAGGTAATAGAACCAACCATAATCTACTTGAAGCCTATAAAGAAATTTTAAAAATAGAAGGATACGACAATATCAACTTTACAAAAATTGGAGCTGATGAATTGCAAAAAATTTTAGAACAATGTTTTGATGAGATTGGCATTGATAAAGAAATTTTAAAATTTAATGCCACTTTAAGTGGTAATGAATTTTCAAAACAAAAGTCCTACGAATTATGGCATTTGCTCTATTCTTACGAAGATGATTTTTCTAGGACAGGAACTACTTCTTTAGAAGAAAAACTAAAATTAAATTTTGGTTTTAAAAATGAGCATCTGCCCTACTTGATAAATATACGTTTTCAGGATGATTACGGGAACTTAAGCGCTAGAGCTATTCGTAAAATAATGCCTCACCTTCAAGATGGTAAAATTTATTCTGATGCTTGTGAATTGGCTGGCTATAACCACTCAAATTCGGTAACTAAAAAGCAAAATGAAAAACGAGATTTAAAACCAAAATTAGAAATTCTTAAGAAAAATAGCTTACGAAACCCAGTTGTCGAAAAAATCTTGAATCAATGCATCAACGTTGTAAATGCCATTATTGAAGATGAGAAAATGGGCCGACCAGATGAAATTAGAATTGAGCTAGCAAGGGAGTTAAAAAATACTAAAGAACAACGTGACCGCATGACCAAAGCCATTGGAAGAGCTACAAGGGATCATGAGCAATACCGTGAGGAAATTAAAACTAAGTTTGGTTTACCTCACGTAAGCAGAAACGATTTAATTAGATATAAGCTTTACAAAGAGCTAGAATCTAACGGATATAAGACACTGTATACCGACGAGTATATTAAACCCGAAGATTTATTCTCTAAGAAATATGATATTGAACACATTATCCCTAAATCAAGATTATTTGATGACTCTTTTTCAAACAAAACATTAGAAACTAGAGAAAGTAATTTAGACAAAGGAGATGAGACCGCCTTAGATTTTGTAGAACGAAAGTATGGTAAAGAAGGTTTAGATAAGTATAGAAATCGAGTTGAAGAACTTTATAAAGCTGGAAAAATTAAAGGCTCAAAGCATAGAAAGTTACTCATGTCATTAAAAGATATCCCAGAAGACTTTCTGAATAGAGATTTAGGAAATTCCGCCTATATAGCTAAAAAAGCTGCTGAAATTTTATTAGAGGTAACAAGACGAGTTAGTTTAACTTCTGGAACCATAACCAGTAAATTAAGAGAGGATTGGGGTTTAATTCAAGTTATGCAAGAATTGAATTGGGACAAATATGAAAAAGTAGGTTTAACCTATTTCAAAGAAAACAAAGAAGGCAAGAAACTACCGAGAATCAAAGACTGGACAAAACGAAATGACCATAGACACCACGCTATGGATGCTATTACTGTCGCTTTTACAAAACCGGGAATGATTCAGTACTTAAACAATTTGAATGCTAAAAGCAATAAAGATATTTATAAACTTGAAAACGCTTATACTTTTAAAGACGAAAGAGGTAAACGGAAATTTAAAGCTCCTTTTTCTAACATCCGTAAAGCTTCAAAAGAGCATCTGTCTAAGATTTTAATTTCGCACAAGACTAAAAATAAGGTCACGACTAAGAATAAAAACAAGATTAATATAAAAGGCAAAAATAGTTACAAATACCAAACTGTTGAAACGCCAAGAGGACAGCTTCACAAAGAGACCATTTATGGAAAGTCTAACTATTATGAGACCAAAATAGAAAAAGTTGGAGGCAAATTTGATAAGGATTATATCAACCTAGTTGCTAACCAAAGCTTTAGAACTGCGCTATTAAAAAGATTAGAAGAATTTCAAAACAACCCTAAAAAAGCATTTACTGGTAAAAATTCACTGGCTAAAAACCCTGTTTATTTAAATGGTACGCAAGAAACCGTTCCTGAAAAAGTGAAGCTTGCTTGGCTAGAAAATCGATTTACCATTAGAAAAGAAATAACACCTGATTTAAAGATTGATAAGGTTATAGATCATGGTGTAAAGAAAATACTCAAAAAAAGAATAGATGATTTTAATGGTAAGAAAAAGGAAGCTTTTTCTGATTTAGAAAAAAATCCAATTTGGCTCAATAAAGATAAAGGTATCAAGATTAAACGAGTTAAAATTACAGGGGTTTCTAATGCAAAGCCACTACACCATTCTAAAAATCATTTGGGAGAAGAAATTTTGGATAAAAACGACAATTCCATTCCTACTGATTATGTGAGTACTGGCAACAACCATCATGTAGCGATTTACAGGGATGAAAAAGGAAACCTACACGAAGAAGTGGTTTCTTTTTATGAAGCTGTTGCGAGAAAAAATACAGGTATACCCATCATCAACAAAGACCATGAAAAAGGCTGGGAGTTTCTATTCACCATGAAACAAAACGAAATGTTTGTGTTTCCTAATCAAGAAAAAGGATTTGATCCTAGTGAAATTGATTTACTGAATCCTGATAACAAAGCATTGATTAGTGAGAATTTGTTTAGAGTTCAAAAATTTACTAACAAAGACTATTTTTTTAGGCATCACATAGAAACAAATGTAGATAATACAAAAGAAACTCATAAGTTATCTTGGATTAGAACTGGTTTATCGGGTGTTCTTTATATTACAAAAATTAGAATTAATCATTTAGGTGATATTGTTCAAATTGGTGAATATTAATATTTGAAATATGATCAAAAGAACTTTATTCTTCTCAAATCCTGCCTATCTCAGCACAAAGCAAAACCAACTAGTCATTAAATTTCCTGAAGATGATAAAATAGATAGAAGTGTCCCCATCGAAGACCTAGGTATGGTGATTTTAGAGAATCAGCAAATCACTTTAACTAATGGATTAATCACGAAGTTGATTCAAAATAAGACTGCCATCGTTAATTGTAATCAACAGCATTTACCTATCAGCTTACTTCAACCGCTAAGCGGACATAGTGAACAGATGGAGCGCCTCCGTTACCAACTTGATGCCAGTGTCCCTTTAAAGAAAAATCTTTGGCAACAAACTATAGTACAGAAAATACAAAATCAGGCTAATCATTTCAAAAAAAGACAAAAAAATGGTTTAAAACTAACGAACTGGAGTAAGCATGTAAAAAGCGGTGATTCTAAAAATCATGAAGGAGTCTCCGCTGCTTATTACTGGCAAAACCTATTTGACATCCCTTTGTTCACAAGAAACCCTAAGGGTATATCCCCGAACCACTTACTAAATTACGGCTATGCTATTTTGAGAGCATCAACAGCAAGAGCAATTATAGGAAGTGGATTGCTACCAAACCTTGGTATTTTTCATAGAAATAAATACAACGCCTATTGTTTAGCTGATGATCTCATGGAACCTTACCGAATTTTTGTGGATGATCTGGTATTTGACATCTCAAAAGAACACGATCATCAGGACATTGAACTCACAACCGACATCAAAATGAAACTTTTACAAATTCCAGCTTTAGATGTCTTCATTGATGGACAAAAAAGCCCCCTCATGAATGCGTTAAGCAGAACTACTTCTAGCTTATTTTTTTGTTTTGAAGGAAGCTCCAGACGTTTGTTATTTCCAGAATTTATATAAAGTGAGCCTTAGAAATTAAAACGATAACCAATACAATTATGAAAGATGAAAGATGAAAGACAGATTATCACGTTTAAATCAATACAGAGTTATGTGGGTGATGGTGTTTTTTGATTTACCTACAGAAACCAAAGTAGAACGAAGTGCGGCTACACGTTTTAGAAAATCTTTGCTGGACGATGGATTTGGGATGTTTCAATTTTCAATCTACACCAGGTTTTGCGCCAGTAGAGAAAATATGCAAGTCCACATTAACCGCGTGCAAAAATCACTACCTAAAAAAGGAAAAGTGGGGATTATGCAGATTACCGATAAGCAATTTGGTATGATCGAACTTTTTCACGGTAAAAAAGAAGCCGATATGGAGCCCCCGTCTCAACAACTAGAATTGTTTTAATGCATAGGATTTATGGAAATAAAATCAAAAACTCTTGTTTTTTGTATTCTATTTCGTACTTAAAAAACAGGGCATCAATCT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TGTACCATTAGTTTCCTGTGAATCCTCAGTGAAAATACTCCCGAGGCTTCGGGATTGAAAACGACCGAGCGATAATAAATGTGATTGAGCATTTGAGCGAAGGTGCAAGACTGCCATATGGTTTTACTTACGTTCCCCAATTTTTGATTGTCAACTAATTGTTTACGACAAATCAAAACTGGTCACTCAGAAATCTAAGATCCCCTTAGCTGGGCTTTAAAACTGGAGATCTGGTCTTCTAAGTCCTGAGGCAAACCCGGGTTTTGAATGTTGGTATAAGTTTGCATCCACTGTTTAAAAAATTAGCATCAACAGAAAACAGAATATAAATTAAAGTCCTAAAACTTTGTATCTGGCTTTTATCAACTTTAAGAGTCCGTAAATCAACAAGCCTGAGGCGATAAATGCCAGGACGCTATATCCAACTTTACTTTGAAAAAAATTATTAATGTTTTCGGAGCCTAGTCCAAGTGCTGAGGCAATTTACCCTCATTTTTTTTCCAGTGCTTGGCAATTTTATGTTTAGTTAGTAGTTTAACTCCTGTACTTACCAAAGCCAGACCCACTGAAAACATAAGGACGTCTTTAAGGTTGTGCTGAGCCGAAGACGGATGGTCTGGCGCAGGCGTGTCGGTTGTTTTTTCATAAGTCGTTTTTAGGACTTCTTTAGCGAGTAAGCTCATCCCAAACGCAGCCACAAGGCTTACGACTTCAAAGTTTTTTTCGGTGAGGTAGGTTTTGGTTTTCATAGGTGAGTTTTTAATTCTTTAAATTAAAGAAAGCAGGAGATGTGCCGCCTGGCTTTAAGCCTATTTTATCATTTTTCTGGAGTTAAATCTGATGCCAGGTTAAGGTCAGGAAGTAGATAAAAATACAGTCTTAAGTTTGTGACAATAATTTTTAAACGGTTTGTATTTATAAGAGTGTAACACAACTTAGTCAGTAAAAAATACGTAGCTAAGCCTTTGGTCCAATGCATATTCCTCCAGGTTTTTTTCCTATCACCTATGATTTCAGGAGTTGTTGTTTATAAGAGTCGATTTGATTTTGAAGTTCTTCGGGTAAACTCGGGTTTTGGATATCGGTATAGGTTTGCATCCGTGCTTTGATCGTTTGCGCAACCAGCAGTCGGGCCTGGTGCTTGGAGTCGGCTGGAATCACATACCAGGGCGCATGAGGTTTAGACGTAGCAGATAAAGCCTTTTCATAAGCTTGGGTAAACTCCTCCCAAAGATCTCGGTCTTTGAGATCCTCCGGCGAAAACTTCCAGTGTTTACTTGGAGTGTTTAGGCGACGTAAGAGTCGGTGTTTTTGTTCGTCTTTAGAGATATGAAGGAAAAACTTAAAGATGATACAGCCATTCTGGTGAATGGTATCCTCAAAGGCATTGATCTGCTCCAGCCGCTGAGTCCAAAACTCTGGAGTAATGTCCTCCAATTTATTAATGTGGGGCAGGTTTTCATTGAGCACAATTTCTGGCTTCACTCTGGAGATCAGCACATTCTCGTAATGCGACCGGTTAAACACCGCGTACTTTCCCCGGGCAGGTAACGCCTTTTGATGCCGCCACAGAAAATGATGCTGCAGCTCCTTGTGTGAAGGTTTTTTAAAACTATTGGAAATGACTCCTCTAACGTTAAAGTCTTTGAACACCTCTCGAATCAAACTGTCCTTCCCTGAGGTATCCATTCCCTGTATACAAACCAAAACCGAATATTTACCGTGAGCATATAAGGTATTTTGCATTTCTCCTAATGCTCTGCGTTCTTTTTTGAGCTTCTTTTTGAGGGCTTTATCACTTAGGTGAGTTTCCAACTGCGTTGGATATTCACTCAATTGGACTTTGCCGTTAACTTGGAGATCGGATAGTTTCATGATGTTGGATTGTAAAGTAAAGGTATAACTCACAAATTAAATAAATGATTTGATATGGAGGCCCTATTGCTCATCTGAAACAAAAAATCTCATGAATTTAGTCTCTGATACTGGTATGGGATTTATTGCAAATTTGCTCATCGTTACCCTATCAAGTAACGGTGAGGACCTAATTAAATCTGCTCTTTTTTTTACTAGTGTTTCTTGAGCCTGCCTGTCGCCTGCCTGTCGTGCCTTAGCAGGCAGGTGCCTCTGGCAGGCAGGGAATCTTTGCTTTACGATAAGACAGATTCTTCATTCCGCTGTGCTCCTTCCCGCCAGAGGTCGGGCAGGCAGAATGACAAATTGAAAAATTTATTAGCCAACCGAATATACCTCTGAACGACAGCGTGTTGTCATTCCGACGATAGGAGCCTGCCTGCGTTTGTCTGTCTTACTTCTGCCAGACATTTTTACTTGGCAAAGGCAGGGAATCTTTTCATTATTTTAGATTAATTAATATTTAAATAAGTCTATTGAAAACACTCGGAACACACAACTATTACGTTTACATTTTAACAAACAAAAATAAAACTGTTTTATATACAGGTGTGACTAACGATTTGAAATCAAGACTTCATTTTCATAAAAAACCAACTGCGCCTTCAAAAGCTTTTACTACTAAATACAAGTGTTATTTTTTGATTTATTATGAGCACTTTCCCGATATTAATCAGGCCATTGATCGGGAGAAACAGATTAAAGGGTATAGAAGATTGAAAAAAGAAAACTTAATAAATGAATTCAATCCTGAATGGAAATTTTTGAATGACGAAATCTAATTAACACTTGACCATTAGATGGAATCTTTATTTTGCGATAAGAGAGATTCTTCACTTCGTTGCTCTTCGTTCAGAATGACATTCTCGTTTGTCATTCCAACAGAGAAGTTTTTTTGCTTCGACGAGGAATCTCATTGTCATTCCGACGATAGGAGCCTGCCTCTCGCCTGCCTCTGGCAGGCAGGTCGAACTCAATCTCTAAAAATTCTTATTCTCGATACAAATTTCACTCATTTCAATCGTGAAATTCACTAGAATTGACAGAATTTTTTAAATGCATAACGGGTTATAACACAAAAATCAGAGTAATTAATGTCAAGCAAACTTGACATTATCGTTTTTTCGATTATATTTGTAAAGTCTTATTTACATAATGTCTAATCTTAATTACTTTTTAAAATGAAAAACACGAGAAAACAAACTTTAAAATTAGCCGGTTGGACCTGGTCCTGGGTGGCTACTCTGGCAGTAGCTACCTTTGGGCCGATCTTGATCTGGGATGATCACCAACTCCTTACGGTCCTTGCTGTTACTGTGAATTTTACCAACGGCGTGGCCATGCTGGTGGCCAATCGACAATTTTTTAACAGCCTGGATGAACTGCAGCGTAAAATTCATTTGGAAGCTCTGGCCTTTACCATTGGCTTAAGCATGATCGTAGGCATCACCTATTCTGTGTTGGACATTACCAATCTCATTCCGATGGATGCAGAAATAGGTTTACTGGTCGGTTTTATGGGTATCACTTACCTGGTTACTTTGTTGGTTAACAGAAATCGCTACGTATGAAAAATAAACTCAAAGTCTTACGTGCGGAACATAACTACACCCAGGATCAACTGGCTAAAGCTGTAGAGGTCTCCAGACAGACCATCAATGCGATTGAAAAGGAGAAGTTTGATCCCAGTTTGGTTTTGGCGATTAAGTTAGCGCGCTTATTCAACACTGAAATAGAGGAGATTTTTATTTATAGTGAATAGTGATTCGCGACTCGTTAGTAGTGAGCAGTGATTCGTGAGCCTGCCTGCGTTTCCTTGGCAAAGGCAGGTCGTGATTGGTGATTGGTGGAGTTAAGTTATTAATTTTCCATTATAGAATCTATGATTTCCACAAGTCTTATAAGATTAACAAAAAATAAAAGACAGTAAACTGAGGTGTTTCGTTTTTCATAGTTTGATTCTATGAAAAATATTAATTATACAACGATTGCTTTAATCATTGGGTTTGTGCTCTTTTGGAACTCAGGTTTTGTGGGAGCAGAATACGGATTACCCTACGCCCAGCCTTTTACTCAATTATTTTGGCGTTATTTTGGAGTGAGTGCTTTGCTATTGGCCTTTCTTCTTATTAGTAGACGATTTCGATGGCTAACCTGGAAGGAAGCCTATCCTCAATTTATTATTGGAATTTTAGCCCATGGCGTATGGTTGTCCTGCTCTTTGTTTGCTATCACTGAAGGAGTTCCAGCTGGCATTGTAGCGCTTATCGTGTCCTTACAACCCATCACCACGGGTGCGATGGAAGGAGTTGTGACTGGACAACATACGACCAAACAGCAATGGCTTGGGCTAGTGATTGGATTTTTGGGAGTCGCCTTGCCCATAATTTTCAGAATAGAAGGTAATGGAGCTTCCTTCGTGAAGTACTTGATTCCTCTTGGCTCGGTTGTGGCTATCACATTCGCCAGTCTTTACCAGCGGCAACGGCAATATGATAAAAGCATTCAAACAGTGAATCTAGATCTATCGCTTTTCTACCAGGCTTTGGGAACCCTAATCGTGCTTATAGGCCCGGCGCTGATTTTTGAAGATTTTAAAACCGAGTGGACTTCAGAATTTGTAGTGACCATTTCCTGGTTAAGTGTTTTTGTTTCTCTGGGCGCCTATTATATGATGTGGATGTTGATTGAGCGCATTAGCGCAACTCGTGTGGCCAGTCTCTTCTATTTAGGTCCGCCTGTCACCATGCTGATGGCTTGGATCCTATTTGGAGATCAAATAGAAACCTGGGATATTGTTGGCCTCTTAATCATTGTGATAGGCCTGGGAGTCACCCAAGTTGATTTCAAAAAATATTTTCCTAACCTGAGTCTTAAGTTGAAATAGCTCTTGTCGACCCATTACTTAAGCCATCTCTGTAACCGCTTCTACTTCCTGCCAGTTTAAGTCCTTTTGATACCTGTAGACCTGATTATGGGCTGTTGGGTCGATTACCAATAAATGAATCCAACGGTTCTCTATCAGTTGTTGAAGGTGTGGATTAGAAGTTAATAATTGATCTAGCCTGGCCTTAGGGGCATGAACAAAAACCGAAAGCCGCTGAGGCTGGTGGTAATTTTCTTCATCGCTCATATTCACCGACTGCAGTGGTAATCCAAATTTGAGGTCTCCACCGTTTCCTTGTACCACTCCAAATTTGCCTACCACATTATGAGTGATTTTGGATCCTCCGCCATAGGTCAAGTTATCAACGGTTGAAAAGTAATAATGGTTGTTGATCCACTGGGTTACCACCATGGGGCCGTTCAAAATCGCGTTAAGCGCTTCCCCTTCTGGATCAGCTTCCCAGTTGTAAGAATGTAAAAAACATTCACCATCTAAGTCAACATGTTGAGTCAGATCTCTGGAACCGATAATAAAGCCGGCATTTTTGGCTAGCCCCCACTCTGGTCGGGTCTCCGACCAATCGGTTGCTTTTAAGATGGCTTTATCTAAAGATTGACTTTCACCCAAACGCTCAGCCGTGGCCGTTTCCTGAGCAGAATATAAGTCAGCTTTTAGTTGGTCGATTTGAGCTCTGAAAGTCTCCGGAGCATCGGCATCAAACAAGGTGATCTCCTCGGTGGTCGTATTATGCTCGGCAGCCAGAAATAAAGTATCCTCGGGAATTTCTAAATCATGCTTCTCTTTAAGCTGGGTTTTTACCGCTTCAGAATTGGCCAGTCTGGCGATCATACGGGCATTATGACGACCCGGACTCGCCGCACAGGCTCCACAATCCAGACTGGAAGCAAAAGGATTATTAGTAGTATGGCTACCATGACCAGAAAACACGACCAAAGGCGCAAAGGTTTTCCAACCCATTAAGTCGAAGGCAGATTTAACAATTAGTGTTTGCTCTTCTAGAGGCAGTGATTCATTTCCTTCAGCTGTTTTGATATCGGTTTCACAAACCGTTTCTAGAGATGATGGCGTCTGACTATCGATTTCATTTTTAGATAAATTAAAACTTCGCTTAAGCAATTGGTATAAGTAGACCAGACCTGCACCTTCTACAAACCCAAAGGCTGAAGGTAATAGGTTTTTCATCCTATTAAGAAAATAGGTTTTAAATTTTTTCTGTCTATACTGTTTTTCCAGCTCATCTTTTCCAGATGCAGTCGCTTTTTCTGCTTCGGTTACTCTATAAGCTGAATCCAGAATTGGTGGACAGGATTTTTTGATCAGTCCGGAGAAAGGAACTTCATAGTCCATAGCAATGCCAAAAAAGCCAGCATAGCCATAGGTCTGATAGTTTCCCTTTACTTCGATATTTCTCCGGATTAATTCGGAACGGGTATCGATACAGAACACCAGTTGCGCATCGGGACGAACCTTTTTCACTTCGGGTTTATCGCTCAAACTAAGGCTGCTGAGGAGATTGGACTGCCAGGATTGCTCAATTTGTGATAAGGCTTTGTCCAGAACCTTCAGCATCTCTAACTGGTGGTCTGGTTTCACTTCAGAAGGAGAGAGTGGAAAACCAAGTCCTTTTGAAATGAGCAATCTCACAGCGATATAATCTTCTAAATGAAGCGGATAAGTTTCCTGCCAAGGACTTTGCTGGATACGGTATTTTATAAATCCTACCCAGCCAGGTAAGGCTGCAAAATAAGATTCAAATAAAGCTTTTTGTTCATTCTGAGAAAGTTCGGCAGTTAATTCTGTGATGACTTCTAGTGATGATTCAGGTAAGGATTTACCCCTGGGCATGTTCAAATCTTTGTCATAAATGGCTAAACTTTTCCAGGCCTGATAGAAGCCTTTCTGCTTATTCGGCATATCCCAGGCCGCAACCCCCTCATCTAGAAAAGCACTCAACCATTTCACCAGGAGTTGATCTACCTTATGAGTAGGGTTGAGTTGTAATTTGGTTTTGAGGTGATCCAGTTCTTCAAAAAAAGCAGACAAATCCTCTGATACATGATGATCTAGCAACAGATTTTTAAAATCAGCCTCGGTTAAATAGCCCTTATCTATAGCCGATTTAAAAAAAGAAGCGTCGGGATAAGCTAAATTACCCATCTTGGTAAAGGCGTTTTCACAAGCTTCTCGAAATGAAGAAGCCTCATAACCAGATAGTGGATTGGAAGTCACAAAGGCATACAATGGCCAGGTGGTACCTACGACTTTAGACGCTTCAGTGATTTGAGTTTGAAGTGCTTTAGAATCCATGCTAATTATTTTTTAAATTTTAAAACTGTGGTTTGATGTGGCTGTGTAATATTCAATAATTTGACATATAGCCAGGGTGTTTTCCTGTATATACCGATACGCATGAGTAGGAACCCTACCAGGAAGAGTACTCCAAAAATAATTTCAGCATAGGTTAACTTATGTGGAAACAGGGAGTAACTCACATCTTGAAGAATATAACTGATTCCATTATAAACCAAGGCATACATCGCGATACCAGCAATAAACAAGGCTAGAGATAACCCGATACGCTTTGCATAATTCATGCTGGGTTCTTTGATGATGTTGAGAGAGGTTTGTCCTACTGTAATGGCTACCACAATGGTGAGAAATATGCTTGTACTGGTGAGAGAGGTT</t>
  </si>
  <si>
    <t>MKRILGLDLGTTSIGWAYVNEAENEKEESLIIKTGVRVVPLSTDEENDFKKGNSITINADRTLKRGARRNKFRYQLRRKALIDELKGIGFIDDKTKLTETGNNSTHDLLHLRNKAVTEKVEKEELARILLSINKKRGYKSSRKANNSEEGELIDSMGVTKKLYEDNLTPGEFSYQLLKEGKKVLPNYYRSDLENEFDKVWVKQKEFYSDILDDNLKKELSGKNKNQTWKICEKPFDIKGIKLEGNRDEKKLETFRLRKIALTEQVELEHLAIVFQEINNEINQSSGYLSEISDRSKELHFNDLTVGQYLYNQISKNPHTSLKNQVFYRQDYLNEFQSIWNKQAKFYPELTEDLKDKIQNEIIFFQRRLKSQKGLISYCEFESWEQDVSIDGENKRKIVGHRVVPKSSLLFQEFKVWQNLNSIRITNIKTNEVYHIEEDSNTELFQKLNWTDKLTDKQTLKEFGLKPEEWKINFQKIEGNRTNHNLLEAYKEILKIEGYDNINFTKIGADELQKILEQCFDEIGIDKEILKFNATLSGNEFSKQKSYELWHLLYSYEDDFSRTGTTSLEEKLKLNFGFKNEHLPYLINIRFQDDYGNLSARAIRKIMPHLQDGKIYSDACELAGYNHSNSVTKKQNEKRDLKPKLEILKKNSLRNPVVEKILNQCINVVNAIIEDEKMGRPDEIRIELARELKNTKEQRDRMTKAIGRATRDHEQYREEIKTKFGLPHVSRNDLIRYKLYKELESNGYKTLYTDEYIKPEDLFSKKYDIEHIIPKSRLFDDSFSNKTLETRESNLDKGDETALDFVERKYGKEGLDKYRNRVEELYKAGKIKGSKHRKLLMSLKDIPEDFLNRDLGNSAYIAKKAAEILLEVTRRVSLTSGTITSKLREDWGLIQVMQELNWDKYEKVGLTYFKENKEGKKLPRIKDWTKRNDHRHHAMDAITVAFTKPGMIQYLNNLNAKSNKDIYKLENAYTFKDERGKRKFKAPFSNIRKASKEHLSKILISHKTKNKVTTKNKNKINIKGKNSYKYQTVETPRGQLHKETIYGKSNYYETKIEKVGGKFDKDYINLVANQSFRTALLKRLEEFQNNPKKAFTGKNSLAKNPVYLNGTQETVPEKVKLAWLENRFTIRKEITPDLKIDKVIDHGVKKILKKRIDDFNGKKKEAFSDLEKNPIWLNKDKGIKIKRVKITGVSNAKPLHHSKNHLGEEILDKNDNSIPTDYVSTGNNHHVAIYRDEKGNLHEEVVSFYEAVARKNTGIPIINKDHEKGWEFLFTMKQNEMFVFPNQEKGFDPSEIDLLNPDNKALISENLFRVQKFTNKDYFFRHHIETNVDNTKETHKLSWIRTGLSGVLYITKIRINHLGDIVQIGEY</t>
  </si>
  <si>
    <t>1262888.PRJEB806.BN582_02003</t>
  </si>
  <si>
    <t>MEVGNYYLGIDAGTDSVGWAVTDNQYNVIRKKGKSLWGIRLFDGANTAQERRTFRALRRRNERKKQRINLLQELFCKEICKLDPNFFIRLRDSSLWSEDKEEKQIYSLFNDKNFNDRNYHNNYKTIYHLRADLIKNKEKHDARLVYLAIHHIMKNRGHFLFNGNIESVTSFENTFNEFKNCLLDELEINLECPSISEFENILKDRTFKGTQKCKKLKELCSIPSSDKKLDNIFKLISGLKADLSIIFEDESFKENEHNKISFADSNYEETREVLNSEIQEKTLIIDIFNSIYNWVILSDILSGGEYNGGLYLSIAKVNTYNKHSKDLKILKSVIKKYFPQKYTDIFASNKENNYCSYIGMYKSGGKKYSVKKCSDKPEEFYKTIKNIINKNTAEEISNDKDVQYILSEIENNSFLPLQINKNNGVIPYQANKIELESILKNAENYLPFLKEIDTECNKTTSEKIIDLFEFRIPYYVGPLNTSKGENAWMIRKEDGTIRPWNFEQKVDIDKTAAEFITRMTNQCTYLNNETVLPKYSLLYSEYTVLNEINNIRINGEKISVELKQDIFNILFKNNKQVTCKKLLSHLNSNGYNLKKDDLSGFDGNFKSSLSSYIDLKNYIFGDNIDKPQIYNLAEKIILWITLYGDDSKLLKRVLQKNCSEQLNPEQIKKITKLKFKGWGRLSKAFLSELRGADRETGETMTIIKGLRNTQNNLMQLLSQNYTFTEECEKINSGYFINPNEISYDSIVKNIVASPSIKRSVWQTIQIVEEIQKVMGSKPRKIFVEMARGEEEKVRTTSRKQKLLDLYKNISDECAKGMYDEIYSKDESDFKNIRLYLYYTQMGCCMYSGKHIDLSQLSNTNIWDRDHIYPQSKTKDDSLDNLVLVYKSINSEKSDDIISPTIQNNMRTFWKLLFDRKFISEKKYHRLTRTTPLTDEELAGFINRQLVETRQSTKVMASIFKRIYPNTEIIYVKAKNVSDFRHRKDCENGVKVRELNDYHHAKDAYLNIVVGNVYSSKFTNNPLMWLKNNRNVKYSLNRMYDFNLTVNNENIWVVGNEGTQKTVNKYLGKNDILYTRYAMTNKGELFDQNPLKATGDKSKQTTLVPLKKGKEVWKYGGYNSITPSYFMLVESKDKKGNYIRTIETMPLYREKEFSKNEEFLLNYCKEVHKLKEPKIILKCIKKNALLIVDGFPMHLKGSTGLQLKLQGAVQLILESDMVIYLKKLMKFVNENNINKNKLEVTPYMELSAKENIKLYDIFIQKLTTGIYSKRPANPVEKLINARDIFIELTVKEQCIVLSEILHLFQCKPLTSANLVSINLKKTVGIIQIAKNITAKNVKLVHQSPTGIYEYTVDLNKI</t>
  </si>
  <si>
    <t>1346.SAMN05967356.BMF34_03970</t>
  </si>
  <si>
    <t>GCF_001885145.1</t>
  </si>
  <si>
    <t>Streptococcus iniae strain 89353 chromosome| complete genome.</t>
  </si>
  <si>
    <t>GTTTTAGAGCTGTGTTATTTTGAATGGTCCCAAAAC</t>
  </si>
  <si>
    <t>TTTGCCCAGCCCCTTTTAATTGTCGAAACTGGCCTTACTTTTGACGTCAGCATATTCTTCAGCAACTTCTTTAGCTAAAATGCTGGCGTAACTTGCAAGTGAGCACTCCTGACCATATTTATTTGTAATTGCAGTAGTGACGAGTCGATAAGCTAGGTTAGCATTTCTAGAAAGAAGTGGTCCGTGGAAATAAGAACCAAAGACATTCTTATAGTGTACACCTTCTGTATTATCCTTGTCATTGTTACCATTTCCATATTCAATAATTCCAAGTGGTTTCTCGTCATCAGACAGGAAGGTCATTCCTTGATGATTTTCAAAACCAAAATAAGTTTCATTGAATTCTTGATTATGGATTTTGATATCGCCAATAAAACGGTTCTTGTCTTGATTAAGGGTATAGTGACCCATAACCCCAATACCATCAATTTTCACACCATTTGCTTGAATATAATATTGACCCAAAAGCTGGAAGCCTCCACAAATGGCTAAAATAACCTTGTTTTTGTCGATGTAGTTTGCAATGGCTTCTTTTTTACTTGGCAAGTCCTTAGCCACAATGGATTGTTCATAATCTTGGCCACCGCCAAAGAAAATAATGTCATAGTCGTCTTCCTTAAAATCGTCTCCGATGGAGACAATATCAACAGTGACCATAGCATTGAGTTTTTCAGCAACATATTTCAACATCAATACATTACCGTTGTCACCATAGGTGTTCAGAAGGTTTCCGTAGAGATGGGCAATTCGGATCTGGTAAGAATAAGTTTTATCCTGAGGAGATTGAAGTGAAGTATAAGTCATTAGTTCATCTCCTTTCTAACCAGATGTCTATTTGATAAAAGCTCACGAAATTCCAGCATAGCAGTGTAAGTAGCTAAAATGTAGGCATGATCAGTTTCTTGTTGTTCAATAGCTGCCATGACATCTTCGAGGTTTTTGTTCTCAGTAATTTTTGTTTCATCATATCCTGATACACGTAGGCGTCTAGCAATCTCAGAATGACGAATACCACCAGCATTGATTTCAGTAATTGGCATGTCATTGATCAGTTCAAAATTAGCATCCCAAATCCACGAGGTATCAATACCATCGGCATAATTGGCATTCAGAAGTACCGACAGGCTAAATGGATAGTCTGCGAGTTTAATCATTTCAAGAGCTTGACTAGCACCAACAGGGTTTTTAATTAAAACGAGAGTACAAGATTTATCTCCAATTGTAAAGGTTTCTTGTCGTCCAAAGACAGCACGACTCTGATTAAAACCTGCTTTAATTTTTTCAGGTGTTACTCCAAAGAACTCAGCAACAGAAACAGCTGCTAAGGCATTATAGATGTTGTAGAGACCACCAACATTAATTTTATAATCTTGTCCATCGATGATAAAAGCAGAGCTAGAATTAGTGATTTCAGTTAGTTCCGTCAATTTGTAGTGTAATTGTGGTCTTTCAAAGCCACAGTTTAAACAAGTGTAGTCACCTAGGTTAGCATAAGTGTTAAGACGATACTGTAAGATGTGCTCACATTTTGGGCAAAGGATACCTTCGGTATTGTAGTGGGCCAGTTTTGGTTCATGTTTGTTTGTTTCAAAACCAAAATAATGAATAGGATTGATTAAATCTTTGGAAGCAAAAAGAGGACTATCTCCATTGGCAATAATTGTTGCTTGCGGTGCATTTTTAGCACCGTCAATAATCATTTGATAGGTGGTGTAGATTTCTCCATATCTGTCCATTTGGTCACGGAAAATGTTTGTGAAGACAAAAAGACTAGGTGTGATATACTGAGTGATTTTTGGAAGGCTAGCTTCATCAATTTCAAGCACAGCAATTTTTTTACCTGTTTTGCTTTTTTTAGCTGTGAGGAATGTTGATACAATGCCTGTAATCATGTTGGCACCGCTAGGGTTTGTTAAAACTTCCCCGAAAGCTTCTGATAGAATGCCAACGGTTAAAGCAGTCGTAAGGGTTTTACCATTTGTTCCCGTAACGACAACGATTTCATAGTCTTTTGCTAGGGTATCTAAGATTGCTTTATCAAACTGCAAAGCTAATTTTCCAGGATAGGTTGAGCCTCGCCCCATGCTTTTTAGCAGGGCCTGTGCAGATTTTCCGGCTATAATGCCTGTTAGTGTCTTTAATTTCATGATTCTATTTTATCACAGATTTATAGATTATGAATACAGAAAAACTTACTGAAAAGTGGTATAATGGAAATGTCTTAACGTTCAAAGAATCTAGAAAGAGAGTTGTATGAGTAATCTAAGTCATATTGATGCTAAATTTATCATGAGCTTATTTGATGATCCTTTGGTATTTGCTGTGCATTTATTAGATATTCTAATAGTTGCTTATTTAATTTACCGCTTCATCAGTGCTCTAGCTGGAACAAAAATCATGTCCCTGGTTCAGGGAGTCGTCCTCTTTATTTTGCTACGTTTTGTAGCTGAGTGGGTTGGCTTCACTACTATTACCTATTTGATGAATCAAGTTATCACTTACGGGGTTATTGCGGGGGTTATTATTTTTGCGCCTGAAATTCGAGCCGGTCTTGAAAGATTTGGTCGTAGCACACATGTTTTTGTGCAGCGGCAAGTTCAGAGTGATGAAGAAAAATTAGTAGAAGCCCTATTAAAATCTGTAGCATATATGAGTCCTCGTAAGATTGGGGCTTTGATTGCTATCGAACAAACGCAAACCTTGCAGGAAATTATTAACACTGGGATTCCCTTAAATGCTGAAATTTCAAGTCAACTCTTGATTAATATCTTTATACCAAATACCCCCTTACACGATGGTGCTGTGGTGATAGCAGATAATAAGGTTGCAGTTGCTTCAGCTTATTTACCGTTGTCAGAATCAATGACCATCTCAAAAGAATTTGGAACTCGCCACAGGGCAGCTATTGGTTTATCAGAGAATTCTGATGCGATTACCATTGTTGTGTCTGAGGAAACAGGTGGTATTTCTGTGACAAGAAAAGGGCAATTCATGCATGACCTTAGCCGTTCAGAATTTGAGTCAGTTCTCAGGTCTTATCTTGTTAATCATACAAATGCTAAAAAGGCTTGGTATCAGAAAATTTTGGGAGGACAATAACGGTGAAAAATTTTTTTGTTAGTCGTCTTTGGCTTGGCTTGGTGTCAATCTTATTAGCTGTTCTCTTGTTTCTAACTGCAGCATCAACTAGCACCAACTCTCAAGGCTTTACCACAATCGAAACCTATACGCATAGCTTATCTGATGTTCCAATTGATCTCAAGTATGATAGTGATAAATATTTCATTAGTGAATACTCTTATGGAGCACAGGTTTATCTGACGTCAACCAACCGTATTAAACTAGATTCAGAAGTCAATAGTGATACGCGTAGCTTTAATATTGTAGCTGATTTAACAGAAAGTAAACCAGGTAAGGTAACCGTTCCTTTGAAGGTGACAAATTTACCTAATGGTGTAGCAGCTAAAGTGACTCCTGATAAAATTTCAGTCACAATTGGCAAAAAGAAAACAAAAGTATTTTCAGTGGCTGGCAGTGTAGACCCTAAACAAATCCCTAGGGGGTTTGAAATTGATAAAATGACGACAGAACTTGGTAAAGTGGAAGTAACTAGTGATGAATCAAAAATTGAATTGATTGATCATGTTGTTGCGAAATTGCCAGAGGATGTTAAACTAGACAAAGATTATAATGACACAGTGACCTTGCAAGCTGTTTCTGCTGATGGAACCATTTTAGCAAGTGCCATAAGCCCTGCTAAAACAAGCCTATCAATTAAAGTTAAAAAAATTACAAAGACTGTACCTATTCGAGCAGTTATTGTTGGAACACTTGATTCAAATTTGAGTGAAGTACAACCAAAACTTTCAAAAGAAACAGCAACCATTTCTGGAAGTCGAGATGTTCTGGACACAATCTCAGAAGTGATTGCAGAAGTTGATATCTCAGATGTCACTAAAAACACGACTAAAACGGTCAGCCTTGACTCAGAGCTTGTCTCGATAGAACCATCATCAGTTGTCGTTCAATTAACAACTAAAAAGAAAGAATAGAAAAGAAATCATTGGAGGATGCGTTTAACGCTTATTGAATTATGGGAAAATATTTTGGAACAGATGGCGTTCGTGGAGAAGCCAACGTTGAATTAACACCGGAGTTAGCATTTAAATTAGGCCGTTTTGGTGGCTATGTTTTAAGTCAACATGAAACAGAAAGACCCCGTGTTTTTGTCGCTCGTGATACTCGTATCTCAGGTGAAATGTTAGAGTCAGCTTTAATTGCAGGTCTTTTATCTGTTGGGATTGAGGTTTATAAATTAGGTGTCCTTGCAACACCAGGAGTTTCTTATCTTGTTCGTACAGAAAAAGCTAGTGCTGGTGTCATGATTTCAGCTAGTCACAACCCTGCTTTAGATAATGGTATCAAATTTTTTGGTAACGACGGATTCAAATTAGCAGATGACCAAGAATTGGAAATTGAAGCATTATTAGATGCAGACACAGATAATCTTCCACGCCCTAGTGCAGAAGGCCTTGGCACACTAGTTGACTACCCAGAGGGCCTACGTAAATATGAAAAGTTCTTAGTATCAACTGGTCTAGCACTTGATGGCATGAAAGTTGCTCTTGATACTGCAAATGGTGCAGCATCAGTGTCAGCGCGTGATATTTTCTTAGATTTAGAAGCTGAAATTACTGTGATTGGTGAAGAACCAAATGGTCTTAATATCAATGACGGTATTGGCTCAACACATCCTGAAAAATTGCAAGAGTTAGTTATTGAGTCAGGTTCAGATATTGGATTAGCTTTTGATGGGGATAGTGATCGTTTGATTGCTGTTGATGAGAATGGCCAAATTGTTGATGGAGATAAAATTATGTTCATCATTGGTAAATACTTGTCAGAAAAAGGAATGCTAGCTAAAAACACTATTGTAACAACTGTTATGTCAAACCTTGGTTTCCATAAAGCACTTGATGAACATGGCATTAACAAAGCTATTACGGCTGTTGGTGACCGTTATGTTGTAGAAGAAATGCGTCAGTCAGAATTCAATCTTGGTGGAGAACAATCAGGTCATGTTATTATCATGGACTACAATACTACTGGTGATGGGCAATTGACTGCTATTCAATTAACTAAAGTCATGAAAGAAACAGGCAGAAGCCTATCTGATTTAGCTTCTGATGTAACTATTTACCCACAAAAATTGGTAAACATCCGTGTTGAAAATAGCATGAAAGAAAAAGCTATGGAAGTGCCTGAAATTGCTGCTATCATTGGTAAAATGGAAGAAGAAATGCAAGGCAATGGCCGTATTTTAGTAAGACCAAGTGGAACAGAGCCGCTCTTACGTGTCATGGCAGAAGCACCAACCGACGAAGCAGTTGATTATTATGTTGATACCATTGCTGATGTTGTGCGTTCTGAAATTGGAATTGATTAAAAAGAATTGAGTGTCCTGAATGGGACACTTTTTTGCTATAATAAAATGACTACATCAACTAGGGGAAAGTACATGAACCAAAACCAACAAGATTTTGAACAAGGTTTGGACAGCCCTTGTCATAAGTTATTTACTGAGATGATTCCAGAATTTCAAGAAGGCTACCTTTCTTATGTTTTCCAAACTGAAAAAAAGGATATTCAAAAAAGGCGCATCAAAAATATCAATAAAAGTTTTCACCGCCTTATAACAGAGCCAAGCTTTTACCTTATGCCCTTGAGTCAGGAATCTGCTGAAGAGATTGCCAATAAATGGCATTATCAGCCTCCTTACGATTTTTATGATATGACTGCTGATATAGAAGATTATAAAGAGATACTCTCAGCTGATAAAAGAGGGGATCATTATTTTCAGGTTCTTCGCAATGGGGTTCTTTTTGGCTTTGTTGGCTTCTTTAAAAGACATGATCAACTGGAAATAGTTTTAGGGATGAAGCCAGACTATGTTGGAAAAGGGTACGGTCGAGCATTTTTTCAAGCAATTGAAGACTATGCCAAGCTGCAATTTGCTGCCAAATGTCATGTTCTAAAGGTGGCTGATTTTAATAAGAGGGCCAAACATCTTTATTGTCAAATGGGCTATAAAGGTGTGACGGTCTATAACCAAAAGACCAATGGGAGTGCTTATCCCTTTGTCAGAATGGAAAAATGGTTTTCAGAAAAGGAGTAGGCTGACAAAGCCAATTTACTGTCAAAATGGTATAATAGTTTCATGTTAAAAAAACCAAGTTCAGCTTATATCCATATTCCTTTTTGCACACAGATTTGTTATTATTGTGATTTTTCAAAAGTTTTCATCAAAAACCAGCCTGTTGATGCCTATCTTCAGGCTCTTATTGCTGAATTTCGCTATTATGATGTCAAAAAGCTGCGCACCCTTTATATTGGTGGGGGAACACCGACTTCCATTACAGCTTCTCAATTAGATTATCTCTTGACAGAACTTAGTAGAGAATTGGACTTGCAAATGCTTGAGGAATTTACAATTGAAGCTAATCCTGGAGATTTAAGTCCTGATAAAATTGAAGTTTTGAAGGCTTCAGCAGTTAATCGCATTTCTCTAGGTGTTCAAACTTTTAATGATAAGCATTTAAAACAAATTGGAAGAAGTCATAATGAGGCGCAAATTTATTCAACGATTTCGGCCTTAAAGGAAGCTGGCTTTCATAATATTTCAATTGATTTGATTTATGCGCTACCAGGTCAAACACTTGAGCAAGTCAAAGAAAATGTGGCAAAAGCATTAGCACTTGATATTCCTCACCTTAGCCTTTATAGCCTTATTTTAGAGCATCACACTGTCTTTATGAATAAGATGCGCCGTGGCAAGTTAAACCTGCCAACGGAGGATTTAGAAGCTGAAATGTTTGAATATATTATCAGGGAAATGGAAGCCAATGGTTTTGAACATTACGAGATTTCAAATTTTTCTAAACCAGGATTTTACAGCCAGCATAATCTTATGTATTGGAATAATGATGAATATTATGGTTGTGGGGCTGGGGCATCAGGTTATTTAAATGGCGTTCGTTACCGAAACCGAGTTCCAATTCAACATTACCTTAAGGCTGTGGCTGATGGCGATGCGCGCTTAAGCGAGGAAATCCTCAGTCAAAAAGAAATGATGGAAGAGGAAATGTTTTTAGGCTTGCGCAAAAAAACAGGTGTATCGGTGACAGCTTTTGAAGAAAAGTTTAAATGCTCGTTTCAGGAGCTCTATGGTGCAGTTGTAAGTCAGCTACAAGAAGAAGGTTTGCTCGTTAATGATGATAAGGTCATTCGAATGACAAAAAAAGGTCTCTTTCTAGGAGACAATGTCGCTGAGAAATTTATATTAGAATAGGATAGGATAGAATACAAATGGGATTAAAATACCGAGAACAATTGAGGCTTTCTTTTGATTTGTGTGATGTTAAATGTGATGTTAAATTGCCTTTATTACTTGCCTATTGTATGATTATTTCTGGCAAGCAATCTCAGCAATTAGGACGAAGTGACGCTTATGTTCTAGATACCTATCGTTTTGTTTGGATTATCACAGACCATGAGTTTAGCTTTGAGCGAATTCCAAAATTGCATGAGACCATCACTATAGAAACAGAAGCCTTGTCTTATAATAAGTATTTTTGTTACCGTCAATTCACATTCTTTGACCAAGAGGGTGAAAAAATTGGCTGTTTGGTTACTCATTTTGCTTTGATGGATTTTGATACCCGTAAGGTCGCCCCAATTCCAGAAGAGTTAGTAGCCATTTATCAGTCTGAATTCAGTAAAAAACTGCGCCGTACACCAAGAATGCAGGCACTACAAGAAGCTGTTGAAAAAGACTATAATGTGAGGTATTATGATATCGACTTAAATGGACATGTTAATAATAGCAAGTATTTGGAGTGGATGTATGATGTGATGGGCTTTGCCTTTTTACAATCACATCGACCAAAACACATTCAAGTTAAATACCTCAAAGAAGTTGCCCCAGGTGGCACAGTTAGCTCTCGTTACCATTTAGAGGATTTAAAGTCTTACCATGAAATTACTTCGGAAAACGCCATGAATGCGCAAGCAATTATCACATGGGAAACAATCACAGAATAGGAGAATACATTGAAATACAAAGGATATCTAATTGATTTAGATGGTACTATTTATATGGGGAAAGACCCGATTCCAGCTGGCAAAGCTTTTATCGAGTCTCTACAAGCTAAGGAGCTCCCTTACCTATTAGTAACTAATAATACAACACGAACACCTGAAATGATCCAGGAAATGCTCTTAAAGCAATTTAATATTGAAACTCCACTTAAGAGTATTTATACTGCAACAATGGCTACAGTTGACTATATGAATGACATGAATCGTGGTAAAACCGCTTATGTTATTGGTGAAACAGGACTAAAATCAGCCATTAGTGCAGCAGGTTATCAAGAAGATAAGGAAACCCCTGCTTATGTTGTTGTTGGCTTAGACACTCAATTGACTTATGACATGTTAGCAACTGCGACACTAGCTATTGAAAAAGGGGCACTCTTTATAGGGACAAACCCAGATTTAAATATTCCAACAGAACGTGGTCTATTGCCGGGAGCTGGAACATTAGTGGCACTGTTAGAAGCAGCGACACGAGTTAAACCGGTTTTTATTGGAAAACCAAATGCTATTATTATGAACAAGGCTTTAGAAATTCTTGACATCAAGCGCCAAGATGCTCTGATGGTTGGCGATAATTATTTGACTGACATCATGGCTGGTATTCAAAATGACATCGCGACATTGCTGGTTACAACAGGATTTACAAAGCCAGAAGAAGTTGCTACATTGCCCATCCAACCAGATTATGTCCTTAAAAGCCTTGATGAGTGGGATTTTAAATGAGAGAAAAATGTCGTGTAATTGGCTTATGGCTTTGGCTTTTATCTTTTGCTGTTCTTGCAACAATTTACCTAGCTTGGCTTAGCTACCCATTAGAAATTGATTTTTTAGGGATTGATAAAGTTGTCTACATGACAAAGGCATCTATTCTCTGTCATTTTAATGGACTCATGTCATATCTGACCAATCCTTTTCATCAGACCTTAACCTTTGCAAGTTTCTTGTCTTCTAAAGATGGTCTCGCTCATTTTCAAGATGTGAAAATCTTATTTCATGTGACACAGGCTATTTTTGTCTTATTAGCATTCCCAAGTCTTAAATTTTTAAAAACAACTATTCAAAAACAACTGATGCCGCTCTACCAAAATGCCTTTCTCAGCGCAGCCGTCTGCCCAGTTTTAATTGCAAGTTTTGCTTTCATGATAGGCTTTGAACAGTTTTTCATTCTTTTTCATAAAATCCTTTTTGCAGGCAAGAGCAACTGGACCTTTAATCCCCTAACAGACCCAGTTATTTGGATCTTACCCGAAAGCTTCTTTAGGCACTGTTTTATAGCCTTTTTCATCCTCTATGAATTGGCCTTCTGGACCCTCTATAGCATCAGTAAAAAACAGGAAAATAACAAAAAGCAAACGACTTGAAAACGTTTGCTTTTTTGGTTTTTGAAGAGTAGAATGGAAGTATAAAATATAATATGAATGAAATATGGAAAATAAAAAAACACCGAATCGGTGTTCACTTTTTCAAGTTGATTACGGACAAGCCTTATTTTAACTTGCTGTGTTGTTTTGAATGGTTCCAACAAAATAATAATATAATATCTCTATTAAAATGTCAAGGAAAAACAAAACAAAATAGCTCTAAAACCATAATACAATTAGCTTATATTTTAGCAGAAATCTTAAAATAAATCCATTTGAATATTTTAAAAACAATGTTATAATAATTGTATTATGAGGAATCGAGATTTAAAATTGAGAAAATAAATTTATTCAAGAGTATATTAGAAATAATAAAGCTACTTATTGACATTTTTAAAGAGATTTTTATTTTATGAAATTATTAATTAATTGATATACATAAATAATGCACTTTAAAAAAGTGCTGGCAAAAAGGAGAAAATACATGCGTAAACCTTATTCAATTGGACTTGATATTGGTACAAATAGTGTAGGATGGGCCGTTATAACAGATGATTACAAGGTTCCTTCAAAAAAAATGAGAATTCAAGGCACTACAGATAGAACTTCAATAAAGAAAAATTTGATTGGTGCATTATTATTTGATAATGGTGAAACTGCGGAAGCCACTCGTTTAAAGAGAACAACAAGAAGAAGGTATACAAGACGAAAATATCGTATCAAGGAGTTACAAAAGATATTTTCAAGTGAAATGAACGAGCTAGACATTGCATTTTTTCCACGTTTATCAGAATCATTTTTGGTTTCAGATGATAAAGAGTTTGAAAATCATCCTATTTTTGGGAATTTGAAAGATGAAATTACTTATCATAATGACTATCCAACTATTTATCATCTAAGGCAGACATTAGCCGATAGTGATCAAAAAGCTGATCTTAGATTAATCTATTTAGCTTTAGCCCATATTATTAAATTTAGAGGTCACTTTTTGATTGAAGGAAATTTAGATTCAGAAAATACAGACGTTCATGTGTTGTTTTTAAATTTAGTAAATATCTATAATAATTTATTTGAGGAGGATATTGTTGAAACAGCTTCTATTGATGCAGAAAAAATACTAACATCTAAAACAAGCAAATCAAGAAGACTAGAAAATCTAATTGCGGAAATTCCTAATCAAAAAAGAAATATGCTTTTTGGAAATCTTGTCTCGCTTGCGTTAGGGTTAACACCAAATTTTAAAACTAATTTTGAACTATTAGAAGATGCTAAACTTCAAATTTCTAAGGACAGTTATGAAGAAGACTTGGACAATCTTTTAGCTCAAATTGGCGACCAATATGCCGACTTATTCATCGCTGCTAAAAAGTTATCTGATGCAATTTTACTTTCAGATATTATAACTGTAAAGGGGGCAAGTACAAAAGCTCCTTTATCAGCATCAATGGTACAACGTTATGAAGAACATCAGCAGGATTTGGCTCTCTTGAAAAATTTAGTTAAGAAACAAATTCCAGAAAAATATAAGGAAATCTTTGATAATAAAGAGAAAAATGGCTACGCTGGTTATATTGATGGTAAAACAAGTCAGGAAGAGTTCTATAAGTATATTAAGCCTATCTTGTTAAAATTAGATGGTACAGAAAAACTAATTTCTAAACTTGAGCGGGAAGACTTCTTAAGAAAACAAAGAACATTTGATAATGGTTCAATTCCACATCAAATTCATCTGAATGAACTTAAGGCAATCATTAGACGCCAAGAAAAATTCTACCCTTTCTTAAAAGAAAATCAGAAAAAAATAGAGAAATTATTCACTTTTAAAATTCCATACTATGTCGGCCCGTTAGCAAATGGTCAGAGTTCCTTTGCTTGGTTAAAACGTCAATCAAATGAATCAATTACTCCTTGGAATTTTGAAGAAGTAGTGGATCAAGAGGCTTCAGCTAGAGCATTTATTGAAAGAATGACCAACTTTGATACCTATCTGCCTGAAGAAAAAGTTCTTCCTAAACATAGTCCCCTTTATGAAATGTTTATGGTATACAATGAGTTGACTAAGGTTAAATATCAGACGGAAGGCATGAAAAGACCTGTGTTTTTATCATCTGAAGATAAAGAAGAAATTGTTAATTTACTTTTTAAAAAAGAAAGGAAAGTAACTGTAAAACAATTGAAAGAGGAATACTTTAGTAAAATGAAATGTTTCCATACAGTAACAATTTTGGGAGTTGAAGATCGATTTAATGCTTCGTTAGGAACTTATCATGACCTATTAAAGATTTTTAAAGACAAAGCATTTTTGGATGATGAAGCAAATCAGGATATACTAGAGGAAATTGTATGGACTTTAACACTTTTTGAAGATCAAGCAATGATTGAAAGACGTTTAGTGAAATATGCTGATGTTTTTGAAAAATCTGTTCTTAAAAAATTGAAAAAACGTCATTATACTGGATGGGGACGCTTATCTCAAAAGTTAATAAATGGTATCAAAGATAAACAAACTGGTAAAACTATACTTGGATTTTTAAAAGACGATGGAGTTGCAAACCGAAACTTCATGCAATTAATTAATGATTCTTCACTAGATTTTGCAAAGATAATAAAGAATGAGCAAGAAAAGACAATTAAGAACGAAAGTCTTGAAGAAACAATTGCAAATTTAGCAGGAAGTCCTGCAATAAAAAAGGGTATTTTACAAAGTATAAAAATTGTTGATGAGATTGTTAAAATTATGGGACAAAATCCAGATAATATCGTTATCGAGATGGCTCGAGAAAATCAATCAACAATGCAAGGGATTAAAAATTCTCGTCAACGATTACGAAAACTTGAAGAAGTTCATAAAAATACAGGAAGTAAGATTTTAAAGGAATACAATGTAAGCAATACACAACTCCAAAGTGATAGGTTATATCTATATCTTTTACAAGATGGTAAAGATATGTATACTGGGAAAGAATTAGATTATGACAATTTAAGTCAATATGATATTGATCATATTATTCCGCAAAGCTTTATAAAAGACAATTCAATTGATAATACCGTCTTAACCACTCAAGCTTCTAATAGAGGTAAGTCAGATAATGTACCAAATATAGAAACAGTTAATAAAATGAAGTCGTTTTGGTATAAACAATTGAAAAGTGGTGCAATTTCACAACGAAAATTTGATCATTTAACTAAAGCAGAACGTGGTGCCTTAAGTGATTTTGATAAAGCAGGATTCATCAAACGTCAACTTGTTGAAACTAGACAAATTACAAAACATGTTGCTCAAATATTAGATAGTCGGTTTAACAGCAATCTAACTGAGGATAGCAAAAGCAATCGCAATGTTAAAATTATTACTTTGAAATCTAAAATGGTATCAGATTTTCGTAAAGATTTTGGATTTTACAAGCTTCGTGAAGTTAATGATTATCATCATGCTCAGGATGCCTACCTCAATGCAGTTGTAGGAACAGCACTATTGAAAAAGTATCCTAAATTAGAAGCGGAGTTTGTTTATGGTGACTATAAACATTATGATTTAGCCAAATTGATGATTCAACCGGACTCCTCTTTAGGGAAAGCTACAACAAGAATGTTTTTCTACTCCAATCTCATGAATTTCTTTAAAAAAGAAATTAAGCTTGCAGATGATACCATATTTACGAGACCACAAATCGAAGTTAATACTGAAACTGGGGAGATAGTGTGGGATAAAGTAAAAGATATGCAAACTATTCGGAAAGTGATGTCATATCCTCAGGTTAATATTGTAATGAAAACAGAAGTTCAAACAGGTGGGTTTTCTAAAGAATCTATTTGGCCAAAAGGTGATTCTGATAAATTGATTGCTCGTAAAAAGTCATGGGATCCTAAAAAATATGGTGGTTTTGATAGCCCAATAATTGCTTATTCTGTATTAGTAGTTGCTAAAATTGCAAAAGGAAAAACTCAAAAACTAAAAACTATCAAAGAACTTGTGGGAATAAAAATAATGGAACAAGATGAATTTGAAAAAGATCCTATTGCCTTTCTTGAAAAGAAAGGTTATCAGGATATTCAAACTAGTTCTATTATTAAACTGCCAAAATATAGTTTATTTGAATTAGAAAATGGTAGGAAACGGCTTCTAGCTAGTGCAAAGGAATTGCAAAAAGGTAATGAACTGGCCTTACCTAATAAATATGTTAAATTCTTATATCTTGCATCTCACTATACAAAATTTACTGGAAAAGAGGAAGATAGAGAGAAAAAGAGAAGCTATGTTGAAAGTCATTTGTATTATTTTGATGAAATAATGCAAATTATTGTGGAATACTCTAATCGTTATATTTTGGCAGATAGTAATCTAATAAAAATACAAAATCTTTATAAAGAAAAAGACAACTTTAGTATAGAAGAACAAGCAATTAATATGTTAAACCTTTTCACATTTACCGATTTGGGTGCACCGTCAGCTTTTAAATTTTTTAATGGTGATATTGATAGGAAACGTTATTCATCAACAAATGAAATTATAAATAGTACATTAATCTATCAATCACCAACCGGACTTTATGAAACACGTATTGATTTAAGTAAACTTGGAGGGAAATAATGGGTTGGCGAACTGTTATTGTCAATACACATTCTAAATTATCATATAAAAGTAACCATCTTATTTATAAGGATGCGTCTCGGACGGAAATGATTCATCTGTCCGAGATTGACATCTTGTTACTAGAAACTACAGATATTGTGCTATCAACGATGTTAATAAAAAGACTAATTGATGAAAATATTTTAGTTATTTTTTGCGATGATAAGAGATTACCAACTGCATTGTTAGCTCCCTATTATGGAAGACATGATTCTAGTTTACAATTATCTAAGCAAATTTCATGGCCAGAAGATTTAAGAGCAGAAGTATGGACAAAAATTATTGCTCAAAAGATTTTAAATCAAAGCATGTATTTAGGTTCTTGTGGTTTTTATGAAAAATCTCAGTCAATAATTGATCTTTATAATGGTCTAGAAATTTTTGATCCAACTAATAGAGAAGGACACTCAGCAAGAATATATTTTAATACTTTATTTGGAAATGATTTTAGTCGTGAACAGGACAATGTTATTAATGCAGGTTTAGATTATGGCTATACACTTTTGTTAAGTATGTTTGCTCGTGAATTGGTTGTTTGTGGCTGTATGACTCAATTTGGGTTGAAGCATTCTAATCAGTTTAACCACTTTAATTTTGCTAGTGATATTATGGAACCTTTTCGAATAATAGTTGATAAGATTGTCTATGAGAATCGAAATAAAAGTTTTATACAGATTAAACGCTATCTGTTTTCAATTTTTTCAGAAACATATTTATATAATAATAAAGAAATGTACTTATCAAATATTGTAAGTGATTATACAAAAAAAGTAGTCAAATCTTTGAATAATGAGGGGAAAGGAGTTCCTGAATTTAGGGTATGAGTTACAGATATATGCGTATGATACTAATGTTTGATATGCCGACTGATACATCAGAAGAACGAAAAGCATATCGTAAATTTAGAACATTTTTACTGAGTGAAGGTTTTATTATGCATCAATTTTCGGTATATAGTAAATTACTGTTGAATAATTCTGCAAATACTGCGATGATTGATCGGTTGCAAGAAAATAATCCGAAAAGTGGAAACATAACACTTTTAACAGTTACGGAGAAACAATTTGCACGAATGATTTACTTAAATGGTAATAGAGATACTTGTATTGCAAATTCTGATGATAGGATTGTGTTTTTAGGAGAGGAATACAAGGATGAAACTTAATTTTCCAGTTTTTGATGAACCGATTACAATTGAAAAAGGAACAATTTTAGTTATTGAAAATAGAACAGTTTTTTCATCGTGTGCCAAGCATTTTTGTCAATATTCTGAAGAAGATGATTTAAAACTTTTTGATGAAAAATTTAAATCTATAAAAGAATCAGAAGTGATGCTTGTGACTGATATTTTAGGGTATGATGTAAATGCTCCGTCATTGTTGAAACTGGTTCATTCTGATTTGGAAACTCAATTAAGTGATAAACCAGAAGTAAAATCAATGATCGAAAAACTTGCTGCAACTATTACCGAATTAATTGCTTATGAATGTTTAGAAAATGAGTTGGATTTAGAATACGATGAAATCACAGTTTTAGAGCTAATTAAGGCCTTAGGTGTAAAAATTGAAACTCAAAGCGATACGTTTTTTGAAAAATGTCTGGAAATCGTACAAATATTTAAATATTTAACTAAAAAGAAGTTACTAGTTTTTATTAATAGTGGAGCATACTTTACTAGAGATGAATTTGAGAAACTGTTAGAATATATTAGTTTGTCTAGTCAACCAGTCTTATTTTTGGAACCAAGAAAGATGTATGATTTTCCTCAATATGTTTTAGATGAAGATCTTTTTATGCTAACTGAAAATATGGTATAATAGTATTAAGAAAGACAATAGTAATTAAAAGGATCATCAAGATAGAAGTCTAGCTGAGACAAATAGTGCGATTACGAAATTTTGTAGAAAAAATTTAGCTACGAGGTTTTAGAGCTGTGTTATTTTGAATGGTCCCAAAACCCTCACCATCAGGCAAAGACCTTGATACCTGTTTTAGAGCTGTGTTATTTTGAATGGTCCCAAAACGTGTTCGCCGAATAAGTAGAATTAAGAAGCGTTTTAGAGCTGTGTTATTTTGAATGCTCCCAAAACCCTGCAAAAGATTCATATGCGATTAGTTATGTTTTAGAGCTGTGTTATTTTGAATGGTCCCAAAACCAAGTCTTGCAACAACAAGTATCCACTACAGTTTTAGAGCTGTGTTATTTTGAATGGTCCCAAAACATATATATCAATGGAAATACCAAAACGTTTGTTTTAGAGCTGTGTTATTTTGAATGGTCCCAAAACTTAATTCCTTGGTTGTCAGTGTAATAGATAGTTTTAGAGCTGTGTTATTTTGAATGGTCCCAAAACCGGTTTAGCTGCTCTTGAGAAGATTGTATTGTTTTAGAGCTGTGTTATTTTGAATGGTCCCAAAACTTAGTATTAAATATAATATCAACACCTTTAGTTTTAGAGCTGTGTTATTTTGAATGGTCCCAAAACTACAACAGTACCTATAAGTGTGGCTACACCGTTTTAGAGCTGTGTTTTTTTGTGTGTTTCTTTAAGGCAATATTTCCCATTTGAATAACTTACATATTCGGAAACCGCTTTCAAAAATAGTTTTTTTATGCTATACTGATAAAAAAGCTAAGTGAGGGCATTATGGAAAAAACCTTTTTTATGATTAAACCAGATGGTGTTAAGCGGGGGCTGATTGGTCAGGTTCTTGAACGTATTGAGCGTAGGGGTTTTGTGATTGAGAAGTTGGAATTGCGTCAGGCTGATGCAGCAATTCTGAGAAAACATTATGATTTTCTGGTTGATAAACCGTTTTTTCCAGAGATTGAGGCTTACATGACAAGTGGTCCTCTGTTGATTGGTGTTTTGTCAGGCAATCGTGTGGTCTCTTCCTGGCGTATGATGATGGGGGTTACAAATCCTAAAGATGCCCTGCCAGGAACAATTAGAGGAGATTTTGGGCAAGCGCCAGGAGACGATGGTGGCATTCAAAATGTGGTGCACGGTTCAGATTCTATCGACGCTGCAAGACGTGAAATTGATATCTGGTTTGCAAGTCAAGAGTAAAAGCAGTAGCTAAAAAAGATAGGAAATGAATCCTATCTTTTTTAAGTCTTAAGAGTCAAGTCGAGGAAGGAATTTACGTTCCAACGCTAAGCGATCCTGATAAGCCTCCTCTTTTGTTTTTCGTGTAACTCCTCTGTGATGAACTCCTTTGACACAAATACGAGCAACATAACCTTTGTAGTGTTTGTAAACGCCTTTGTAACCACTTGTGTTGTTTTTGTTTTGTCTACCTTCAAACATATCCAGTTGGACACCATCAACAATTTTCTTTTTGGCAGTTAGTGAAGACAAGTCTTTCATTCGTGTGTCCCTGTGTAAACAACCACATGAACGGGTGCGTCCTTGCCTAAGCAAGGAAGTGTATGCTTCAATAACTTTCCCGCAGTCACATTTGCAAATATACACTATTTCGTTGTTTCCAGCTCGTTTATCTGTTCGTTTAGCAACAGTAAGCCGTCCAAATCTCTCTCCAGTGAGATTCAGTTTTTTCATACCTCAATTTTATCATAATTTCTGAACATTTTAATGACATTTCTGTAACAAATATTTCATAAAAACAGGAATATTCTGAAATTTCAGTCTAATAGAATGCTTCAAAATTCCAAGTCTTGCCCTATAGCTACTTATAGGCTTTTTTGATATAATAGAGGGAAACGAAAAATGTGTATAGGAATAAAAAATGAATAGTCAAGAATTAAAAAAACGCCAAGAGAAAATTCGTAATTTCTCTATCATTGCCCATATTGACCATGGGAAATCAACCTTAGCAGATAGAATTTTAGAAAAAACGGAGACAGTTTCTAGCCGTGAAATGCAAGCGCAGTTGCTTGATTCCATGGACTTGGAACGTGAACGTGGCATTACCATTAAACTCAATGCTATTGAGCTTAATTATAAGGCAAAAGATGGGGAAACCTACATCCTTCATTTGATTGACACACCAGGACATGTCGACTTTACTTATGAAGTGTCACGGTCTTTAGCGGCCTGTGAAGGTGCTGTTTTAGTTGTTGATGCTGCGCAAGGAATTGAAGCGCAAACCTTGGCAAATGTTTATCTGGCTTTGGATAACGACCTTGAGATTCTCCCAGTTATTAATAAAATTGATTTGCCAGCAGCTGACCCAGAACGTGTGCGTCAAGAAGTTGAAGATGTTATTGGGTTAGATGCCTCAGAGGCTGTGCTTGCATCAGCTAAAGCTGGTATTGGAATTGAAGAGATTTTAGAGCAAATTGTTGAAAAAGTTCCTGCACCAACAGGTGATGTTGAAAAACCATTGCAGGCTTTAATCTTCGACTCAGCTTACGATGCTTATCGTGGTGTTATCTTACAGGTTCGTATCATCAATGGTATTGTCAAACCCGGTGATAAGATTCAAATGATGTCAAATGGTAAAACTTTTGATGTGACTGAGGTTGGTATTTTCACTCCAAAAACAGTTGGTCGTGAATTCTTGGCAACGGGTGATGTTGGTTATATTGCTGCATCAATTAAAACGGTAGCTGACACACGTGTTGGTGACACAGTGACACTTGCAAATAATCCTGCACAAGAACCACTGCACGGCTATAAACAAATGAACCCAATGGTTTTTGCGGGCTTGTATCCAATTGAATCCAACAAATACAATGATTTAAGAGAAGCTCTTGAAAAATTGCAACTTAATGATGCTAGTCTTCAGTTTGAACCGGAGACTTCACAAGCTCTTGGCTTTGGTTTCCGTTGTGGTTTCCTTGGTCTTCTTCATATGGATGTTATTCAGGAACGCTTGGAGCGTGAGTTTAATATTGACCTTATTATGACGGCACCATCTGTTGTTTATCATGTTATGACGACTGATGGACAAATGCTTGAAGTGTCAAACCCATCTGAGTTTCCAGACCCAACAAAGGTTGATCATATCGAAGAGCCATATGTTAAAGCACAAATCATGGTTCCTCAAGAGTTTGTTGGTGCTGTAATGGAATTAGCCCAGCGTAAACGTGGGGATTTTGTTACTATGGATTATATTGATGATAATCGTGTTAATGTGATTTATCAAATTCCACTTGCTGAAATTGTTTTTGACTTTTTTGACAAACTGAAATCATCAACACGTGGTTACGCAAGTTTTGATTATGAAATTTCAGAATACCGAAAATCACAATTAGTGAAGATGGACATCCTGTTAAATGCTGAAAAAGTTGATGCTTTAAGCTTTATTGTTCATAAAGAATTTGCATATGAACGTGGAAAATTGATTGTTGAAAAATTGAAAAAAATTATTCCGCGTCAGCAGTTTGAGGTACCGATTCAGGCTGCTATTGGTCAAAAAATTGTTGCTCGAAGTGACATTAAAGCTCTTCGTAAAAACGTTTTGGCAAAATGTTATGGTGGTGACGTTTCTCGTAAACGTAAGCTGCTTGAAAAACAAAAAGCTGGTAAAAAACGTATGAAAGCTATCGGATCAGTAGAAGTCCCACAAGAAGCCTTCTTGAGTGTTCTTTCAATGGACGAAGATAGTAAAAAATAAACCAAAACTCACTGTAAAAAGTGAGTTTTTGTGCTTTATTCAACACTTTGACTGCTCATTATGGCTTATTTTTTGCTACAATAGGACTAAAGTGATGAGGAGGTAAAATGATGATTGATAAGGAAAAATTACGACAAACTATTGGTGATTTGGCCTATAAGGTTACACAAGAAGCAGCAACAGAACCAGCCTTTACTGGGGAATACGATCACTTTTTTGAAAAAGGAATCTATGTTGATGTTGTGGATGGACAGGTTTTGTTTTCTTCAGATGACAAGTACCAGTCAGGTTGTGGTTGGCCGGCATTTACTAAGCCGATTGATAATCGTCAGGTGACCAATCATCAGGATAATTCTTACGGCATGCGTCGGGTGGAAATTAAGAGTCGACAGGCACAATCCCATCTGGGTCATGTTTTTAATGATGGGCCAAAAGAAGAAGGTGGGTTAAGGTATTGCATCAACTCCGCAGCCTTACGTTTTATTCCTTATGAGCAAATGGCTAAAGAAGGCTATGGCGAGTGGCTGTCGCTTTTTGATGGCAAAAAGGAGTAAGCATGTTAAGTCCCAAAGAAAAAGATATCTTAGCAGCTGCTGAAAAATGGGTGTCACAAAAATTGGCAGATGATGCAAGCGGTCATGACTGGTGGCACATCGTACGTGTCCGCAACACAGCAGTGACCATTGCTCAAAAAGAAAATGCCAATCTATTCATCTGCCAATTAGCAGCATTGTTGCATGACATGACAGATGAAAAACTTCATCAAGATAGGGTAAAGGCTGAAAAGGACTTGAAGAATTGGTTAGAGCAGCAGTCTTTAGCAGCTAGCCAAAAGCAACAAATCAGGGACATCATTGAAAGTATTTCTTTTAAAGCAGGGCATGGAAAACCTGCTGAAAGCATAGAGGCTAAAGTGGTTCAAGACGCAGATCGCCTCGACGCTATTGGAGCTATTGGAATTGCCCGGTGTATGGCCTATTCGGGTCATAAAGGAAGACTGATTCATGATCCTAATAGAAAAGCACGACAGAACTTGTCTGTTGATGATTATCGCAATGGCAAGGACACAGCTATTATGCATTTTTACGAAAAATTATTACAGTTAAAAGATTTGATGAATACAGAATATGGCTATTTTTTAGCGCAGCAAAGACACGCTTTTTTAGAAAGTTATTTAGAAGAATTTTATGCTGAGTGGGATGGATTGCGTTAGCCATTAGTAAGAGGAAAAAATGATACGTTTAGCAACACGACATGATATTCCAGAACTGTTACTCTTGTTGGAGGAAATTAGGAGGCACCATCAAACGGTTCGGCCGGATTTATTTAGGGCAGATGGTGGTAAATTTGATGCAAAGGAGCTGGAACTTTTGCTTTATAACCCTAATAAGCCCATTTATGTTTATACGGATGATCATGATAAGGTGCTTGGGCATCTCTTTTTGCAATTCAAAGTCAGTGAGAGTCCTGTTCGCATTCCAAGAAAGGTACTCTATGTAGAGGATTTATGTGTCAATGCTCATTATCGAGGGCAGGGGATTGGTCGTCAATTAATGGCATTTGCAAAGGATTTTGCGCGTGAAAAAGGCTGTTATCAGGTGACTTTAAATGTTTGGAATGCCAATAAAGAGGCTTATGCATTTTATGAAAGGCTAGGATTTGTCCCACAACAAACACAGATGGAGAGGAATCTGTAGTGATTCAAGCATGTTCACCGTAAAGCCAGGAAATGTGGGATGTAATTTTCTTTAATAGTTGAATTTTTTATGCCCATTTTTTTGCTCTACTAATAGAATAATCAGTAGTGCTACTAGAATGCGGGGATGCCCATTTGTAATGTTTTTAAACCAGGTCAATTATAGTTAAGAAAAGAGGTGCGAAAATAGCAACACTAATAGATTACATTAAAGCTAATAGCCATCGTGATTTTCATAGTTTGCCCCTTAATGAATTGGATATTGCTGCTATCAATGAAATTGGATACCTGTCTTTTGATGATTTGGTAGAGGAATCTGTAGATGCCTCAGGTGTCTTTGACCTTTCAAAGATGCTTGTTAATGACAAGGATGACACAAAAGCAAGTGTCTATAATTTTTTGATTACCAAAGAACGGGTAGCACTTTTTTGTGCCATCAGAGATTCTAAACGGTTTAATGACTTATCTTTGTCACATTATGTCAACGAAGTTGATCCCGAATTTGAGAAACAGTTTGCGGCTATGGTGTTTACCATTCCTGAAATAAACCACACTCAAATGATTTTTCGAGGAACAGATGACAGTTTGATTGGCTGGAAAGAAGATTTTAAACTGACCTATATGAAAGAAGTTGCAGCTAATCGCTCAGCGCTTTCTTATCTCAATGCTTACTTAATGAATCATCCAAACAAAGAGCTTGTTCTAAGTGGTCATTCCAAAGGAGGGCATTTGGCTTTATATGCTGCCGCATTTTTAGCCAGCGACTTGCAGGAACAATTAACAGTTATTTATTTGTTAGATTCTCCAGGACTGGCGGAAGAATTCTTGCAAAGAGAGGGTTATCGTGCTATCCGTAAACGTCTACGGGTTATCAGGCCTCAAGAATCTGTTGTTGGTGTTATGCTCTATTGTGATGTCAAGCCAAGAATTGTTAAAAGTGCTTCTTTTGGACTCTTGCAACATAAAACCTGTAATTGGCAAGTTAGCTTAGATGGGCAGTTTGAACAAGCAACCCAAGCAAGTCATTTAAGTAAAACCCTTGAGTTGGTTTTTAAGGATTGGACGAAACAATTATCAAAACGTGATTTGAAATTAGTCTGTGATAGCTTATTTGATGCCCTCATCTCAAGTGGTATTACAAGCCTTAATGCCTTTACATTGAATGACAAGGCTTTTGTTACTTTCTTTCAAATTATAGGCAGTTTGCATTCTCTTGACCAGTCGAAAAAAAGTATTATCATGAAATCAGTCCAGCAATTGATTATTGATTATACAGGCTATCGCAAGCGAGAAGTGACAGAAAAAATCCAACTGACCTTATCAAAATACCTTAAAAAAACCAAAGCAAAATCTAAAGGAGAGTAAGAAGTAAAGCTGAAGAATAAGGTTTCTGCTTGACTTCCTATCCATGGCCAGTGGTATAATAAAGCTAAATGGAGGTTGGAAGATGATTGAAAGACTTAAGCTAAACAATGGTTTAGCAATCCCAGCACTTGGTTTAAACACTTGGTTAGTTGAAAATGCACGAGCAGAATCTCTTGTTTCTCAAGCTTTAAAACTTGGTTATCGTCATATTGATACTGCTCAGGCATATGGTAACGAAGTTGGTGTTGGAAAAGGTCTTTTTATTTCAGGTTTGCCTCGCGAAGAAATCTATGTCGCAAGTAAAATGACTGCTGAGCATCAAAATTATGAACTAGCAGTAGCATCTATTGATGACTCGCTTAGAAAATTAGGCCTTGATTACTTGGATTTAATGCTTGTTCACTGTTCACAAGTAGGATCAGGTAATGCATCTACTCATAAAGTTGCTAATCATTTAGAAGTATGGCGAGCTCTTGAGGATGCTCACTCTGCAGGTAAAATTAAGTCAATCGGGCTATCTTGTTTTTTAATGGATGACCTTAAAACCATTGAAAAACATGCTAGGATTAAGCCAGCTGTTAATCAAATTTTGACTCATATTGGGAACACCCCATTAGAGCTAATTTCTTATTGTCAGCAAAAGGCTATTGTTTTAGAAGCTTATTCTCCTATCGTGTATGAGCAAGCTTTACAAAGTCCTGAAATTAAAGAAATGGCTAACCATTATCATGTAACCCCTGCTCAACTATGTATTCAGTATGTGCTTCAACTTGGAATGGTTGCCCTGCCAAAAACAGAAAATCCACAACACATGATTTCAAATCAGCAATTGGATTTTAAAATTTCAAAGAAGGACATGGCCATTTTAAAAGCTCTTGACTTTAAAGTAGACGGCAACAATAGCCAGGAAGAGGTTTTTTACAGCTAATAATAAGTGAGGATTTCCCTCGCTTTTTTCGTTTTTTCTGCGTGTTTTGCCTAGATTTTACATGCTTATCTAAAAGGGTTATAATAGATGACGAGTAAGGAGTAGTGTATGAAATCAATCAATGAAAAAATTCCAGGCATACTTATTTGTCTTGCAATTGCTCTTCCATCTTGGCTTTTGGGCCACTATTTGCCCTTAATTGGAGCCCCTGTTTTTGCTATTTTAAGTGGCATGTTATGTGCAATGTTTTATCAAAAGAGAGAAAAAAGTCAGGCTGGGATTTCTTTCACCTCAAAATATATTTTGCAATTTGCTGTAGTGCTGTTAGGTTTTGGACTGAACCTCAAACAAATCATGTCAGTTGGCTTAGAATCGTTGCCGATTAT</t>
  </si>
  <si>
    <t>MRKPYSIGLDIGTNSVGWAVITDDYKVPSKKMRIQGTTDRTSIKKNLIGALLFDNGETAEATRLKRTTRRRYTRRKYRIKELQKIFSSEMNELDIAFFPRLSESFLVSDDKEFENHPIFGNLKDEITYHNDYPTIYHLRQTLADSDQKADLRLIYLALAHIIKFRGHFLIEGNLDSENTDVHVLFLNLVNIYNNLFEEDIVETASIDAEKILTSKTSKSRRLENLIAEIPNQKRNMLFGNLVSLALGLTPNFKTNFELLEDAKLQISKDSYEEDLDNLLAQIGDQYADLFIAAKKLSDAILLSDIITVKGASTKAPLSASMVQRYEEHQQDLALLKNLVKKQIPEKYKEIFDNKEKNGYAGYIDGKTSQEEFYKYIKPILLKLDGTEKLISKLEREDFLRKQRTFDNGSIPHQIHLNELKAIIRRQEKFYPFLKENQKKIEKLFTFKIPYYVGPLANGQSSFAWLKRQSNESITPWNFEEVVDQEASARAFIERMTNFDTYLPEEKVLPKHSPLYEMFMVYNELTKVKYQTEGMKRPVFLSSEDKEEIVNLLFKKERKVTVKQLKEEYFSKMKCFHTVTILGVEDRFNASLGTYHDLLKIFKDKAFLDDEANQDILEEIVWTLTLFEDQAMIERRLVKYADVFEKSVLKKLKKRHYTGWGRLSQKLINGIKDKQTGKTILGFLKDDGVANRNFMQLINDSSLDFAKIIKNEQEKTIKNESLEETIANLAGSPAIKKGILQSIKIVDEIVKIMGQNPDNIVIEMARENQSTMQGIKNSRQRLRKLEEVHKNTGSKILKEYNVSNTQLQSDRLYLYLLQDGKDMYTGKELDYDNLSQYDIDHIIPQSFIKDNSIDNTVLTTQASNRGKSDNVPNIETVNKMKSFWYKQLKSGAISQRKFDHLTKAERGALSDFDKAGFIKRQLVETRQITKHVAQILDSRFNSNLTEDSKSNRNVKIITLKSKMVSDFRKDFGFYKLREVNDYHHAQDAYLNAVVGTALLKKYPKLEAEFVYGDYKHYDLAKLMIQPDSSLGKATTRMFFYSNLMNFFKKEIKLADDTIFTRPQIEVNTETGEIVWDKVKDMQTIRKVMSYPQVNIVMKTEVQTGGFSKESIWPKGDSDKLIARKKSWDPKKYGGFDSPIIAYSVLVVAKIAKGKTQKLKTIKELVGIKIMEQDEFEKDPIAFLEKKGYQDIQTSSIIKLPKYSLFELENGRKRLLASAKELQKGNELALPNKYVKFLYLASHYTKFTGKEEDREKKRSYVESHLYYFDEIMQIIVEYSNRYILADSNLIKIQNLYKEKDNFSIEEQAINMLNLFTFTDLGAPSAFKFFNGDIDRKRYSSTNEIINSTLIYQSPTGLYETRIDLSKLGGK</t>
  </si>
  <si>
    <t>84521.SAMN04487994.SAMN04487994_10624</t>
  </si>
  <si>
    <t>GCF_900100125.1</t>
  </si>
  <si>
    <t>Dolosicoccus paucivorans strain DSM 15742| whole genome shotgun</t>
  </si>
  <si>
    <t>CATAAATTTAACACATCGATTCTTTCTTCAAATAGCCCAGTAATGGACTGACGAATTAACATAAAATCTTTCTTATTAGATAGGTTTTCTCCCAATCTAGACGGTAGAGCTTGGCCACGCGTTATTCTCATCAGTGGAATGCCAGGGCTGTACTCTGCTTTGAATAAGCTGAGGAGACCAGATAGTACTTGAACTTTATTTTCTAGCGTTAACTGATTGAATTCTTTCTTGTAGTCTTCAATTTGATCTAAATGTCTAGTCAGCAATTGACGATACAACTTACTATTGGCTTTTATTTGAAGTTCATCATACATTTCTCGAAGTATTTCATGAGTTATTCCACGTTTTTCTAGTGAATTGCCACCGAACAGTTCATAATTTTCTATTTTCTTCCAATTGATTTGGAAAGATGAACTAAGCACTGGCTGTTGGGCGTTCTTCACAGAATATTGAGTACCTGTAACACCAGTGATCCGTACTCTTACACCTTCATATTCTACCAATTCATTTTGAGCATAAAGATGAGGAATTAATATCTCTACCTCTGATAGTCCATAGTATTGCTCTATAAATTGCTTCAATTCTTCTGCCGATTGGATTTGTTTTTTTAGGTATAAAGGAATATTTTTTAACATCGTCAGTGAGTTCTTCCCTTTTCGATAACGGATGATCGCATAGCACGCTCTCGTTCCATTTGTATATCCACCATATTTTTGAGGATCTAAACCATCTTTTAAAGGAATTGCAGTTTTTGAGTGTTTGGGTACTCTTGTTGCATCAAATAATTCTCCTTTACCATCTTGAAGTAATTGAGTCGTCAACACATCATGACGTTTCATCATTTTCAGTACTTTTTTAATCGTCCCATTTGCTCCAGCAACCCAAGCCACTTTACCATTACGTTCGACATCACTTTCGAACATTCTTGCTAAGTTATATCTTGGTCGGTCATCACGTCGAATAAAGTTATATGGATTCGATGTAAATTTAGTATGATATACATTTCCTACCACGATGTTTAAATACGCGTCTTTAGCATGGTGCAAATCATTTAAATTACGTACTTTAATCAGCTGGTCACTAACGTTTTGATCTGGGCGTTTATTTTTATCTTCACCAATCATTACCCCGTGATTTTGTCTAAAGTCGCTGACTTGACGGGCTTTAACGTAAACGATGGTTGTCTCCGGATAAATTTGTTGCAGTAACTCACTTAATGCTTTCGTACTTTGGCGTGTTTCTACTAATTGACGATTGATAAACCCCGCTAATTCTTGATCGCTCAAAGGTTCTTTTCTAATGAGTCGTGCATATTTTTGTTCACTCATTAATCCTTGATGCTTTAAGCTGCTCCAAAGTGAATCCATATCTGCATAAATCGTTGGTTTATAGTAATGCAGTGGATATTTGTCACCTTTAAGACGGTTTTCATTCGCCTTAACAAGGACTAAGTTGTCAAAACTGTCATCTTTCGTTAAAGAGCGCGGATAAATGTGATCAATATCGTATAAATTATGATTGAACAGGTCCTTAAGTACAATTTCTTCACCGGTATAAGCACATCGACCTCTTTGTAAGTAATATAGATAAAGCTTTTTAGAACGTAACGTCCCGTTATCTTCGTGATCCAACATCTCTTTAATGGCTGAGTCATTTTTTATGTTTTTATATAAGGCTTTGAGTCGATCTTTACGACTATCTGTGCGTCCGCTACCTTCTGCACCACGAGCCATTTCGATAAATATTTTCTCTGGTGTATTTTTTTGAATTGACACCACTTCATCAACTACTCGTAACGTTTGCCAAATAGAGCGTTTGACAGCGGGTGAGACATATAATTCATCCACCAAGTCGTAAGATATTTGCCCATCTGTTACCTGAACAGCCGTTTTACTATCTAACATGTCCATGTAATCGAATTGTTGAGAGAGTAGTTCCATCAAATTATAGTTTGTTGTTTCTAACGCTTGAATAATTGAAGTGAATTCGCCTTCAAAGTGGCGCGCATCTCTAATCTCAGTTAGAAAGGCTTTTGATAGTCGACCCCATCCTGAATACGTCAAATGACTTAGCTGTTTAATTTGTTCAGCCGTTAGACGCTCTCCATAAACCTCTTTAATCTTAGCTGGTAACATCTCTGTTCCTTCAGCAAAGATTGTAATCCAGTTGATGATTGTATCAATCATTTCCTCGTCTAATGAAGTCGTATTAAAGATTTTTACCATGTCATGGTACGTTGTAAGGCGTGACTTGACCATACTATCGATACCAGTTACTGTGACTTCATCTTCTAAATCAACCAAGTTATTATCTTTAAACCATTGAGCAATGTGTTTTTTGTATATATTGCGATTTTGGTTAATAAATAAATCTTGATAAATTCCTTGTTTTTGGTCTGGAGTGATAGGTTCACCATTGATTTTCAAATTATTCAATTCATTGAGTAATTCAAATCGTTGATACAGTAGGGAGTGTTTCGGTAAAACATCTTCATTAGGTAAATAAGTACATTTGTTTGTCATTCGGCGAATGAAGCGCTCAGCTGATGCTTCTAGATCAACTTTTCGCTTAAAATTCCAAGGATAAATCTTTCCTTTTTCTTTACGGACTACCCAACTAAACCCATCTTTATCTTGATGAGCATTGTTTAAAGGTCCTACGTAATAAGGTATGCGGAAAGTAAACAGTTGAATGATTTTGTCTTGAATGGATAAGCCATCGTCATCTTTTTTAGTCAATTCCGGGTACTGTTTAACTGCATTATTTAATATTTGTTTTAATTCCATTTGGTGAATTTGTCGAGGAATAACGCCGTTAGAACGAGTCCGCAATTTGATTAAAAAGTTATCTAAATCTAATTTGTCTGTGATTTCTTGAGTCGCTTGTTCTGGGTATTTCTTAAGCAATTTTTTTAAATATCTTTTAAATTCATCATAATCAGCTTGTTTGGCTTCATTTGATTGGCCAATATAATGAACATAATTATTTTTGAGTGCTCGATTTCTAAATAAATCATTATATTCTTTTGTTGTTCCGTGCTGTTTAACGACGCATTTAAGAAGTTCTAAATCTTCGCCGTGCTGATTATATTGATTAATCATTGCTTGAGATAGATATTTCTCACCGTCTCGGATAGTTTCTAAAATTCCCCAGTCATAAATATATTTAATATAATCAATTAAACGCAATTGCTCTTCGTCTAACATCGATAACGCCACATAAACATCTTCATAATTACTTGCGCTAAATTGAATTTTTTCCTTATTCTCTTCATCTAATTCAGGGAATAAATTTACAATAGAAGTAATAGAACCGGCCAGCAAATCAGACCAACGACTAATTAACTTCTTCAGCTCCTTATCTTCTACTTGAATTTGATAAAGCTTTAACGCATTTTTGCGTTGTGTTAAATTTAGCGTCTCATTTTTTAGTATGGCGCCAATCTCATCACTGTTTTCCCCATCTAAGTCGAACAAATAACTGTCAAACATGGTTTTAAACGAATCGTTCGCTCGTTCAAGTAATTCATGTAAATTGGACTCAGAGTTTAAATCTCCACTTACTAAGAAATGTCCGCGATATTTTAAAATATGATGCACAGCTAAATAAATATGACGAATATCAACTGATTGCTCTCCATCAATCAGAGCTTGCCGTAAATGATAAATTGTCGGAAATTGGCGATGATAATCTTGATCTTTGTAATTTTTATCATCAAATAAACTGTTTTTTGTATTTAATGAGCGATCTTCTAAATGAAGGAAGCTCTCATCCATACGAGTAAAGAAATCTGCATCTACTTGATTAATTAGTGGTGCGAATAAATCGCGTAAAGTTTGTAAACGCTCATTACGTCGTCTAAGTCTTCTGCGATTTGTCCGGTGCATTCTTCTTGCTTCAGCCGTCTCACCACTTGTAAATAATCTAACACCTTCCATACGTTTTTTGTTAAAGTTTAAAACAGTGTAATTCTCATTCGTTACAGACCACCCAACAGACCCTGTTCCGACATCTAAACCAATGAAATATTTTTTTGTTCTATTTGACATATGACTAATTCTCCTTTATACTGATGACATCAACTCGTAAAGTTGAGACCCTTAAAAAACTGCATTACGAGTTCAAATAACGATTTATCGACATTACCACTTCGTGGTCAGGCGCACGTGTGTGCGCCGTTTTTTATGTTTTAATTTTCTTATGTTTTAAAGTGTATTATTTCACTTGGATTAATTTTAATTATATCATGTTTTAAATATTTGTTCCTCAATAAAACAAGCTCTCCTACTTTGCGTAAGAGAGCTTATTTTATTATGTATGTTATCAATTTTTATTCACCAAATGCGACATAAACCGTGTTGAAGTAATCTTCATAAGCCACATTATGAGTCAAACTTCCCCCACCTTCTGTTCCTACCCCTAAGGTTAGAGATGGTGGTAAATTGGTAATGGCTCCAATGGACCCTAAAACTCCTTGGGTGTTGACTAGGTTACGAGAGCAGTTGACTTCAATGCCGTATTTTTCAATATGATCTTGATTGTTAGAAAACAGAACTGAAGTGTGCCCTTTTCCTTCTTGCTCTAACAAGTCATTGGCTTTATCGACTGCCGCATCAAAATCATCTACTAAATGGAACCCTAAAACAGATCCTAATACTTCGCGAGTGAAGCAAGATTCAATGCTGACATCTTCTGGTGCGTAGGCAAGTAAAAGACTTGTATCTTCCGGCGTATAGATTCCTGCCATTTTCGCAATTTTATGAGCTGGTTGACCGACTACATCAATATTTTTAACGCCAGGCTTTAAGAAAATCAACTCATCAATCTTTTTAGTTTCCTCTTCGGTTAAGAAATAAACCTTTTGTTCTTTCAATCCTTCTTTAACTTCATCTTCTATTGATCTAAGGGTAATGATGTGCTGATCGGATGAACAAATCACACCATAGTCAAAAGTTTTTGAATCAACAATGGTCTTAGCAGCAAAGGCTAAGTCAGCTCCTTCATCAATAATAATCGGTGTATTTCCGCCTCCAACACCAATCGTCGGATTACCCGAGGCATACGCTGCTTTAACCATCGGTGTTCCACCCGTTGCTAAGTTAAGCCCGATCCCTTCGTGATGAAGTAACTCTTGAGTCTTTTCTAAAGTTGGTGAAACGAGAACTTGGATTAAATTTTCAGGTGCTCCAGCACTTACTGCCGCATCGTTTAACAGTTTAGCTGTTTCGATAATCGCTTTTTCTGCTCGTGGATGTGGTGATAATATAATGCTATTTCGCGCTTTTAAGGCATTCAAGACTTTAGAAATAACGGTTGATGTAGGGTTTGTCATCGGAATAAGAGCGGCAATGACACCGATCGGTCGTGCGACTTTATATATTTTCTTCTCTTCATCTTTTTCATAAATACCTACAGATGGCTTGTCTTTTAAATAGTCATAAATTGTTTGCGACGCAAATAAATTTTTAGTGGTCTTATCTTTAACATTTCCAAAACCTGTTTCCTCGTGTGCTAGCGTGGCCAAATATTCTGCTTGGGTAGTGGCTGATGTCGCCATAGCTTCAACAACTTGGTCCACTGCTTCTTGATCGAATGTACTGTATTCTTTTTGAGCTGTGCTGGCTAGTTCAATTAATTGATCTACCGAAATATTTTTATCTAATAACATTTGAATCGCTCCTTCTTATATAATTTTTCTAACTTTATTGTATAATGAAAGCGCATTCATAAGGTATTACTATTTTATCCTCAATTTGTACTTTTTTGTATATCGTAATAAGATTCACATTCACAAAGTTAACAAGGAGGTTCTGGCATGTGCAACATTCAGTTAGTTGATTTACAGCCCAATGTGATCGCAAGGATTCAATCTTTTGTTCACCAACATTTTTTAATACTAAGTGTCTTTCTACTATTCACTTAGATCAAGTGAACGAAACATTGAAGAATGAGGAAATTGATCTCATCGTTCTTGATGTGACTTATTTATCCTCAGAACAATTTTCTACGTATCATCAAATGTGGACAAAACATCACCCTAATATTCGTTTTATTTTACTCACCCATTATCTAACCAACGATTTCTTAATTTATGCGTTACGTAATCAAATCGATGATGTCATTCAACTACCTCTTATCAATGAAGAAGAACTTATTCATGCTTTTCATCGCTCGATCATTAAAGCGAATGAAATTTCACTCCTTCATAAACCTTACTTAGTCGATATATCGGATCAGCGCAAGCAGATTATTTATGACATTTTGCAGTATATTCATCTCCACTATCAATCCGAGATCACATTAGAAGATATCGCAAGCCACTTTAACTTTAGTCCGAGTTACATCAGTCGATTGTTTAAAAAGACAACGGGAGTAAGTTTTCACCACTATTTAATTAAATATCGTTTGAAAAAAGCTCAAAAATTACTAGTTGATTCCGATCAATTAATTGCAGATATTAGTGATCAAGTTGGTTTTTCAGAACCTGCTTATTTTAGTCGCATCTTCAAAAAAGAATTTCAAATCACACCCGCCCAATACCGTCAGTCAAATAACCAATTAAAAAAAGAGCCTGTCTTTGATGTGACCCCCAAAAGTTGGAGTTTATAATTGAATATTTAGGCAACACATTGAGTGTTCTGTTTCCGGTAATCAACTGGAGATAGGCCACTCAATTTTTGTTTAACTCGCTTGTGATTATAGTAGTGAATATAATTATTGATTCTTTTCTCAAGTTCCTCAAATGAGACTCTTTCTTCTCCATAGTACATTTCTTGCTTAAGTAGACCGAAGAAATTTTCCATGGCTGCGTTATCTAAGTAGTTTCCCTTGCGGGACATACTCTGATATATCTTATTATCCTTTAATTTATCAGTCCATTGCCAATTTTGATAATGGAAACCCTGGCACTGTGAATAGTTGTTCGGTAAGGTGCTCTTTCTTTGATAATTTCGAGTGCCTCGTCAAGAGGATCTAATGCAATATCTAGCGTTGGTCGTTTACTAATTTTGTAGGAAATAATTTCAAGATTGTATAAGTCCATAATAGGGCTTAGATATTTTGAATTTACCCTTTTTACGTTAAGAAATTCTAGATTAGACGAATAAAGGAAAATAAGTTCAATCAACGTTTAGTTTTACTCATTT</t>
  </si>
  <si>
    <t>MSNRTKKYFIGLDVGTGSVGWSVTNENYTVLNFNKKRMEGVRLFTSGETAEARRMHRTNRRRLRRRNERLQTLRDLFAPLINQVDADFFTRMDESFLHLEDRSLNTKNSLFDDKNYKDQDYHRQFPTIYHLRQALIDGEQSVDIRHIYLAVHHILKYRGHFLVSGDLNSESNLHELLERANDSFKTMFDSYLFDLDGENSDEIGAILKNETLNLTQRKNALKLYQIQVEDKELKKLISRWSDLLAGSITSIVNLFPELDEENKEKIQFSASNYEDVYVALSMLDEEQLRLIDYIKYIYDWGILETIRDGEKYLSQAMINQYNQHGEDLELLKCVVKQHGTTKEYNDLFRNRALKNNYVHYIGQSNEAKQADYDEFKRYLKKLLKKYPEQATQEITDKLDLDNFLIKLRTRSNGVIPRQIHQMELKQILNNAVKQYPELTKKDDDGLSIQDKIIQLFTFRIPYYVGPLNNAHQDKDGFSWVVRKEKGKIYPWNFKRKVDLEASAERFIRRMTNKCTYLPNEDVLPKHSLLYQRFELLNELNNLKINGEPITPDQKQGIYQDLFINQNRNIYKKHIAQWFKDNNLVDLEDEVTVTGIDSMVKSRLTTYHDMVKIFNTTSLDEEMIDTIINWITIFAEGTEMLPAKIKEVYGERLTAEQIKQLSHLTYSGWGRLSKAFLTEIRDARHFEGEFTSIIQALETTNYNLMELLSQQFDYMDMLDSKTAVQVTDGQISYDLVDELYVSPAVKRSIWQTLRVVDEVVSIQKNTPEKIFIEMARGAEGSGRTDSRKDRLKALYKNIKNDSAIKEMLDHEDNGTLRSKKLYLYYLQRGRCAYTGEEIVLKDLFNHNLYDIDHIYPRSLTKDDSFDNLVLVKANENRLKGDKYPLHYYKPTIYADMDSLWSSLKHQGLMSEQKYARLIRKEPLSDQELAGFINRQLVETRQSTKALSELLQQIYPETTIVYVKARQVSDFRQNHGVMIGEDKNKRPDQNVSDQLIKVRNLNDLHHAKDAYLNIVVGNVYHTKFTSNPYNFIRRDDRPRYNLARMFESDVERNGKVAWVAGANGTIKKVLKMMKRHDVLTTQLLQDGKGELFDATRVPKHSKTAIPLKDGLDPQKYGGYTNGTRACYAIIRYRKGKNSLTMLKNIPLYLKKQIQSAEELKQFIEQYYGLSEVEILIPHLYAQNELVEYEGVRVRITGVTGTQYSVKNAQQPVLSSSFQINWKKIENYELFGGNSLEKRGITHEILREMYDELQIKANSKLYRQLLTRHLDQIEDYKKEFNQLTLENKVQVLSGLLSLFKAEYSPGIPLMRITRGQALPSRLGENLSNKKDFMLIRQSITGLFEERIDVLNL</t>
  </si>
  <si>
    <t>402612.SAMEA3138269.FP1524</t>
  </si>
  <si>
    <t>Probable CRISPR-associated (Cas) protein. csn1 family| subtype Nmeni</t>
  </si>
  <si>
    <t>MKKILGLDLGTNSIGWAFINEAENEIEVSSIVNTGVRIVPLTTDEESDFKKGNTISINADRTLKRGARRGLQRFKQRREALLETFNRIKFIATDFVYAETGAATTFSSYQLRAKSAVEAVTKEELVKVLLMLNKKRGYKSSRKAKTAEEGDAIDGMKIAKEIFENNLTPGQWVYNSLSKGGKFIPDFYHSDLQKELEKIVRFQNQFHSEQINDKLLADIQGKSRTQTSQHFSKTLNIPLAENKGTREETKLQHYQWRNEALANELDMKILAFIITEINNQINQSSGYLGAISDRSKELYFNQETVGQYQYKQLQENVHAKLKNQVFYRQDYLDEFEKIWETQAKFHSELNEKLKAEIRDITIFYQRKLKSQKHLVSFCEFEKGHKAIPKSSPLFQEFRIWQNLNNVVVKNETTKEVFELSEELKQLIAEELQFKESMTDVQMLTFCELKKGTHTVNFKKIEGNRTNTSIYKAFEKILEVEGYEIDFSKMKPLEIKETVAPIFETLNINTVILDFDPTIQGNDFDKQPYYQLWHLLYSAEDDDKLKETLKTKFGFKENHLPFILNINLQADYGSLSAKAIKKILPHLMDGHIYDKACLMVGYNHSSSLTTAQNNDRVLKDTLELLKKNSLRNPVVEKILNQMINVINAIMKDPAMGKPDEIRVELARELKANNEQRKKATSDINTATTEHERIRKLLHSEFNIPRVTRNDIIRYKLWLETGGISLYTGNPIKASDLFSKNYDIEHIIPKSRLFDDSFSNKTLCERQLNIDKSNKTAYSFLQEKLSENDFAAYENRVKDLFKTGKIKSYTKYKKLLMADNEIPEGFIDRQLRETQYIAKKAKEILLEVSRNVTATIGSVTDKLRQDWELVDVMKELNWEKYDKLGLTHIEEGKNGERLSKIKDWTKRNDHRHHAMDAITVAFTKPAYIQYLNNLNAKTQGENKANSIIGIENKHLYRDKNNKLRFISPMKNFREEAKKQLESILISYKAKNKVVTKNKNTTKKSGGTNQKIQLTPRGRLHKETVYGKLQQYATKEEKVNASFTEDYIQKVAKKEYREALLKRLEENDNDPKKAFTGKNALNKTPIYISLKDNIIVPEKVKTVWLETDYTIRKDITPDLKIDKVIDVGIKRILQNRLNEFNGDPKKAFVNLGESPIWLNKEKGIAIKRVTISGVSNAQALHTKKDHLGNEILDKNGNPIPVDFISTGNNHHVAIYRDEKGNLQEEVVSFYDAVIRRNLGLSVINKNHEKGWEFLFSMKQNEFFIFPSDGFNPHEIDLLNPNNYHLISPNIFRVQKISTKNYMFNHHLETKAVDGEMLKSKKELSKTSYHFIQTPTNLNGIIKVRINHLGKIVHLGEY</t>
  </si>
  <si>
    <t>1807757.SAMN04517364.GCA_001701235_01451</t>
  </si>
  <si>
    <t>MKLIFGFDLGSTSIGWAVVQEKENDTETSRILKLGVRVNPLTTDEKTDFEKGKPITTNANRRLVHGMRLNLSRYKQRRKELIKNLIRFKFISPDTVLCENGSNTTFETLRLRAKAATEEITLEELSRVLLMINKKRGYKSNRKAQPNDNGAIDNIDIAKKLYQRHLTPGEYVFNNLKQGIQYIPPFYRSDLINEFNKIVDCQTQFYPHLKNIDTGSLLKAKNCDIILDGQDVQRIKQKGCPSEKKRELYCLRAQAATQQIRLEELALVLEKISSEIRNSSGYLGDISDRSKELFINNQTIGQYLMSQLDRNPNNKLKGQVFYRQDYEDEFNRIWETQARFHKELTPERLHIIRDIIIFFQRDLKSQKSNIAICEFEKQKREITVDGKKKIIEFGPKVCPKSSPIFQEFKIWQTINNLKISNIYGEELSLSSDERQILFEELSIRKKLTCAEILKLLHKDSKCSLNYKEIQGNATISAIFDAFKEIILQSGHDNNNLNKASFKDTMLIIEPIFKMLGISTEILSLDSPTDSPSLKTCPIYQLWHLLYSYAGDNSKTGDSSLIKKLQRRYGFSKEYASIMSKISFDNDYGNLSAKAIMRILPHLRNGLQYSDACNAAGYNHSKRSLTKQDILNKVLVSQIDLLPRNSLRQPVVEKILNQLINITNALISTYGNPDEIRIELARELKKSADERAKLNSANNANEKENNSIRKLLQERFGIQNPSRNDIVRYKLYKELEHTGFKTLYSQSLITDDILFSKEIEIEHIIPQARLFDDSLSNKTLEFHNINQNKSNQTAYDYILSEFGEDYAVQYKKRIDDLLKNGKISRTKHKYLLMSETEIPTDFINRDIRETQYISRKAMEILEPATRKVVASSGAITARLREDWQLVDVMKELNWEKYKALNLTETIQDKDGRRIYKIKDWTKRNDHRHHAMDALTVAFTKPSFIQFLNNLNARSDKGNAIYAIQQKELHRNKDGKLCFNPPLPLDEFRAEAKRQLNDIFVSHKAKNKVATRNSYMTKNGKGTKIVGLTPRGQLFNETTYGCVKQYETKLESVNSSFDTDKIMTVADKSYRQALMKRIEEFDGNASLAFSRKNSITKNPIYVDDSHSDTVPVKVKTVVPKPVFTQRIAVDIKLDKTKIAQILDAKIRRILTDRFYEFEEDPQKAFSNIDENPIWLNKEKGIAIKKVTIKTGISGVPIRHKRNNMGRPILNSDGNKIPSDFVVPGNNHHIAIYKDADGNIKEQAVPFYIATNRVIHKQPAVDRNFNADKGWKFLFSIKKNEYFVFPNEKTGFNPAEIDLLNPDNNKIISPNLFRVQKISSSNYHFRHHLETNVDDNNALKGTTWIRITSLKALENVIKVRVNNIGQIVAVGEY</t>
  </si>
  <si>
    <t>1613.SAMN06703219.GCA_002119645_00976</t>
  </si>
  <si>
    <t>GCF_002119645.1</t>
  </si>
  <si>
    <t>Limosilactobacillus fermentum strain FTDC 8312 chromosome| complete</t>
  </si>
  <si>
    <t>GTCTTGGATGAGTGTCAGATCAGTAGTTCCGAGTAC</t>
  </si>
  <si>
    <t>GTTTGGTTGCCAGTGGTGGCGGCGTTAACCGGCCCGAGGATCGCCAGGGCGCCGATGCAATCCAGGAAACTGGCGGTCGCCACCGCTTCCCCTAGTGCGGTGTGGAAGGTCCGGTCGATCCAAGCGTTGGCCCGGTCGTCGAGCTTGAGCCAGGTCCCGACCGGCAGCCCGATCGCTAGCGAAATGATAAACAGGACCGGGTAGTGGCTCTTGGGCAGGTTGGCGACGACGGTTTGCGCCCCGACCCCGAGGGCGGCCAGCCCTAAAGCGGTCCAGAAGGTGGCCACGTACTTGTCGGTCAGCACCTTTTTAAAGACCCAGCCGATCACGGTCCCGACGATTATTGCGGCGACGTTGGCCCAAATTCCAATCATAATTCATTCCTCGTTTCTAATGTTCTAACTTGTCCATTATACATGGATTGACCGGGCTTTGCTTAATGGTCGCAACGCCCTGACCAATTGGGGTGGTGGTGAGCAAGTTGGCGGGCAAAACTAACTAAACGTGGTAACCTTAGGGGCAAGGACAAGCAGAAAGGATCTGATCAGATGACGGCAGAACTTAAGACGGCGACCTTTGCCGGCGGGTGTTTTTGGTGCATGGTCCAACCCTTTAACACCTACCCGGGAATCAAAAGGGTCGTGTCCGGCTACACCGGCGGCCACGTGGCTAACCCGACCTACGAGCAGGTCTGCGCCGGGGGAACTGGGCACACCGAGGCGGTCCAAATTACCTACGACCCCAGTAAGGTTTCCTACGCCGATTTGGTAGAGATTTATTGGCAACAGACCGACCCGACCGACGCCTTTGGCCAGTTCCAGGACCGCGGCGACAACTACCGGCCGGTGATTTATTACCAAACCGAAGAAGAAAAGGGGATCGCCGAAGCTTCGAAGCAAAAACTCCAGGACAGCGGGCGCTTTGACCAACCGATCGTCACCACGATTGAACCGGCCCAACCATTCTATCCGGCCGAAGAATACCACCAGGATTTCTATAAAAAGGATCCCTTCCGGATGATGATCGAAGAAGCCGGCGGCCGCCAGAAGTTTATCGATCAGCACTGGAAAGGAGTGAGTGGCAAATAACCTCCTCGGTAGGTCGTATTGACTAAGCTAGGACGAATGGTTGTGCGGTACGCATCGTTCTTCGTCCGTACTTAGACACTAGACCTGCGGTTATTTGCCACGTTATCTGTCTAATATTCGGGAAAACAACGAGCAGCTGGGTAAAGCAGAATTTTCCCAGTCTCGATTGTTAGCCATCCATAACTTATTAAATTTCAGCTTGACAGGTTAGGCTGGGTTCAGTATGATACCTTTAAAATCAAATTAAAGAAAAGTTAGAAAGATAAGTAAACCGGGAGGGGTGCCCAGAGAGTCAGCGCTTGGTGAAAGCTGAACTCCCTGAACGGTTGAAGATGGTCTTTGTGCAATGCCGGGGTGAGCCAGTGGTGAGCCCCGACCGGGTTAACGCCCGTTATCACCGTTACGGCTTGTTGGAGCCGGTTGAGGGTCCCCGCGGGGACTGAAAATGGGTGGTAACACGTTGATCAACGTCCCATGAGGTAGTAATGCCTCATGGGGCGTTTTCTTTTGGACTTTTCGAGGAGGATATCTTATGCAAAAACGTTATCGCAAATGGTTGTGGCTAGTCTTAGCCCTGTTAGTCGTGCTCGGGGGGATTGGCGGCTTAGTGCACCAGCGCCTGGCCAGCACTAGTCACAAGACGGTCAAGGTTGGCCTGGTGGGGACCGACTCACTGCCGGTTTGGAAGAACGTGGCCAGCCGGTTGAAAAAAGACGGGATCACCCTTAAGTTTGTGATCTTTAACGACTACGTCCAACCAGACGTCGCCCTAAAGGATGGTAAGATCGATCTGCACTCCTGCCTGACCCGCTACTACTTTGAGTCCTACAACAAGAAGGAAAACGCCCACCTGGTATCGATTGGGAACACCGTGATCTCACCGCTGGGCCTGTACTCCAAGAATTACAAGTCGATTAAGGACTTACCAGACGGGGCGACGATTGCGATTCCAAACGAGCCAACCACCCTCGGGCGCGGGCTCAACCTCTTGCAATCGGCGGGCTTAATCAAGGTCAAAAAAGACAGCGGCATCAAGCCGTCGTTAAACGACATCACTTCCAACCCGCATAACTTTAAGTTTAAAGAGGTCGACCCAGCCACGGCGGCCCGGGCTTTGGATTCGGTCGACGCTTCGATCATCAACGGGAACTACGCCGAAGCGGCTAACCTAACCCCGAAGAAGGATGCGATTTACCTGGAACCGGTCAACAAGTCAACCAAGCCGTACGTTAACATCATCGCGACCCAGGAAAAGAACAAGGATAACGCCACCTACAAGAAGATCGTGGCGGCCTACCAAACCGAGGCCACTAAGAAGGTCATCGATAAGACTTACAAGGGTTCGCAAATTGCGGCCTGGCCACAATTCGGTAATAACTAAGGAGGAAGAAACATGGCGAGTGAAACAGCAATTTTTGCCGGCGGGTGCTTTTGGTGCATGGTCCAACCCTTCGACACCTACCCGGGAATTAAAAAGGTCGAATCGGGCTACACCGGCGGCCACGTGGTTAACCCCACTTACGAGCAGGTTAAGGCCGGGGGAACCGGGCACACCGAGGCGGTCCGGATCACCTTTGACCCCAGCGTGGTTTCTTATGCGGACCTGGTGGAAATCTACTGGCAACAAACCGACCCGACCGACGCCTTTGGCCAGTTCCAAGACCGCGGCGATAACTACCGGCCGGTGATCTTCGTCAAGGATGAAGAACAGCGCGCCATCGCCCAGGCCTCCAAGGATGCCCTAGCCAACAGCGGCCGCTTCACTGACCCGATCGTGACCACGATTGAAGACGTAAAGCCCTTCTACGTGGCCGAGAATTACCACCAGGACTTTTACAAGAAGGACCCGGAACGGATGAAGCTAGAGAAGGCTGGTGGGCGTAAGCAGTTTATTGAGGATAATTGGAAAAAGTGAGTGCGACCCAACCATAAAGCAGGCTGTGGGGTAAGGATAGAGCACGGGTTAGCGCCCTCGACGGTGTTCTGTGGCCAGACTTAGCCACTAGGCCTGCGGTTGAGGAGCACGTTATGAGGAAGTGTGACTAACCTCCTCGACAGGCGTTACCTTGAAAATAAAAAGCAGCCCGCTATTCGGATGACGACTGGTGGGCTGTTTTTGGGCTCTTACACCTATCGAACTTAACCTTCCAAAGCGTCGACGCCACGATGCAACAAGTCTTTTACGCTCTTATCTTAGGGCTCGCCTTGTCCTTCATTCGCCTGCTGACCAACGGGTTATGGGTCGGGATCTTACCGCACTCCTTGATCGATTTTCAGCCGACGATTGCGACCGGGGGCTCCGCGGCCACTAACTGGGGGTCCTTGCTATTGATCTTCTTGCCTCTGTTTGTGATCAGTTTGCTCTGGCCGTGGTTTTCTGATCGGTTATTGCTCAAAAAGAAGGGCGAGACACCGTTTTCATAAAAAGCGCCCGGAAGAAAAACGAACAGAAAGCGGAAAATGATCCATTTTCGTTCCGGTTCAATGTTATAATGTAGCCACTAGAAAGGAATGGTGATTGAGGTGTCAAGTCAAGAATGGTTTCAAAAGATTGCCCACTTGCTCGAACTGGTAGCATTAGTGGCCGTCGGGCTCCTGGGGTTGGCGTTGATCGTCCAACTGGGGATGGAATTGTTGGCGGTCATCAAGTTGGCGCTCGCCCCGGTTTCCAATCCCGGCTTTTACGACTTCTTGAACGAAGTGACCTCCTTTTTCATCATCTTCGAGTTCATCGTGATGGTAATCGAAGCCCTGCGCAACCACGGCCACATCTCAATTACAATGCTGATGGGGCTGGGGTTAACCGCCCTCTTGCGGCACCTCTTGGCCGCTAGCAACTCCAACGGCATCGAAACGATGGTCGAAGTGGGGGCGATTGTCTTGCTGACGGTGGGACTGGCGATCTACCGCCGCTTTGTCCACGATCCAAACGAGAGTTTTGAGAAGAGAATTTGATCCGGAGGATTAATATGACACAATACGTTCAAGCTTTAACCATCGCCGGGCACGATTCCGACGGCAGTGCCGGGATGCCGGCCGACCTGCACGCATTCTTTATCGACGGGGTTTACGGCCAGGGGCTGCTGACCGCCGCCGTGTCGGGGAATTCCTACGGGATCACCCAGCAACAAATCATGCCGACCAGCTTCATTAAGGAACAGTTTAAGGTCCTCGCCGACGACTTTGCCATCAAGGCGGCCAAGACCGGGATGTTAGCCAACGATGACGTGATCAACGCCGTCGCCGATTCTTATGACGAAGCCAGGTTCGGCCCGCTGGTGGTCGACCCGGTCATCATCACCAAGCACGGGGTGATGCTCCTGGAACAATCGGCCTACGAGCTCTTCCGCAAGCGGATTATCCCGCTGGCCACCGTCATCACGCCCAACTTCTACGAGGCCCAAAAGCTGACCGAGTTGGAATTAAAGGATGACGATCAGGTCCAAGAAGCGGCCGCCAAACTCCACGCCCTGGGCGCCAAGAACGTCGTCATTAAGGGCCAACACATCGAGGGGCAAACGACCCCGGTCCGCGACTTCGTGTCACTAGCGGACGGCAAGACCTTCTGGCTGGAAGAAGAGTACGTACCCACCGACCGGGTCAACGGGACCGGCGACACCTTCTCGGCGATTATCGCCGCCGAACTGGCCAAGGGACACTCGGTTGAAGCCGGGGTGCGCCTGGCCAAGAAGGTCGTCCACGAGGCGATCGCCAACGAAATTGAGGTCGGCCACCAGTTTGGCCCGATCAACCACTGGGCCGGTCAAGAAGCGGCCAACTAACCAAAGCTAATGAATAAAGGCTCCCAGTCGTTCACCAGAACGGCCGGGAGCCTTTTGCTGTTTAATACAGTTCCAAAATCTTCTTCACGGTGCCGGCGACGTCATCTGCCCCCAGTACCATCGAGATCATCGACAACCCGGCGCAGCCACTGGGCAAAGTGGCGCCGACGTTGTCCAGGCTAATGCCGCCGATTGCGACGACCGGGTGGGCGGATTGTTCAACGAAGTCGGCGAGACCGTCCACACCCAGGGCGCTGCCGGCGTCGTCCTTAGAAATCGTCGGGAAGACCGGGCCGGTGCCGATGTAATCGACGTTCAGCTGGTTGGCGTGGGCGACTTGGGCCGCCGTGTTACAGGAGTAGCCGACCATTAGCTGGTCACTGACCGCGGCTAAGACCTCTTCGATCCGCTGGTCCTTTTGGCCGACGTGGATGCCGTCTGCCTTGATGGCGGCCGCCAGCTCTAGGTCGTCGTCGACAAAGAGCGGCACGCCGTACTTGGTCGCCAGCTCCCGGACTTGCTGACCCAACGCCAGGGTTTCCGCCTTTGAAAGGGTGCTGGTCCCTTTTTCGCGGTACTGAAAGGCGGTGATCCCGGCTTGCATCGCTGCTTCGACCTTGGTCAAAAACTCATCCGGGTCGTAGTGGGTGTCTTGGCTGCCGCCGATCAGGTAGCAGCGCAGCATTTCATTTTTAAATAACATGGCTTTTCTCCCTAGCTATTGGCTAGTTTTCAAATGTTAGACAGAAAATGTGGCAAATAACCGCAGCCCTAGTGCCTAAGTACGACCGCAGAACGGTGCGTAAGCGCACCAACCTCCGGTCTAGCTTAGTCATACGGCCTGCTGGTTAGGTTATTTGCCACTCTCTATAATGCCCAGTGATTCAGTGGGCCGTGGCCGTGGCCAACCTGGATCGTGTCGCGAATCGTCGCTTCTACGTACCCCTTAGCGGTCCGGATCGCCTGTTCTAACCCGACGCCCTTGGCTAGTTCGGCCGTGATGCAGGCCGAAATCGTGTCGCCGGTCCCGTGAGTTTGAACGGTGTCGATCCGTGGTGAGGTCATCCAAAAGCTGGTGCCGTCCTCCATCAAGACGAAGTCGCTGGCCGCTTGGTCGCCGCCAAGGTGGCCACCCTTGACCAGGACGTTTTTGGGACCCAGCTTTTGCAGGGCCTGGCCGATTTTAACCATATCAGCGGGGCGCTCCGCCTTTAACCCGGTTAGGGCCTCGGCTTCTGGCAGGTTGGGGGTGACCAAGGTCGCCAGCGGCAAGAGTTCCTCTTTGACGGTAGTAATCGCCTCGTCGGCCAATAGCTTGGCGCCGCCCTTAGCTATCATGACCGGGTCGACGGTCAGGGGGCCAAAGTCGTACTGCTTTAAGTTGCGCACGACCGCCTGAACGGTGGGTACGTCGGCCAGCATGCCCGTTTTAGCCGCCCGAATCTTGAAGTCGTCAGCCAAAGAGGCGAACTGGGCGTCGATTATTTCAGTCGGCAAAGCGAGGGCGTCCTGGACACCGAGGGTATTTTGGGCGGTCACCGCCACCACCACCGTCGTCGCGAAGACGTGGCGCATCTGAATCGTCTTTAGGTCGGCTTGCATGCCGGCGCCACCCCCGGAATCGGAGCCGGCGATCGTCAGGGCCTGGGGAAATTCGTTAGTCATTTTAAGCTTCCTTTCCAAATGCTTATTGCCAAGCGGCGAGCTGCTGATCGGTGACGGCGTCGAGGTTGTTTAACAGTCCCGGGTACCAGTTGCCCGGTCGCTGGTCTTCGACGGCTTGGCCGCAGAGGGTGAAGGTGGTCACGGCGTCAACGGCCGCGTCAAAGGCGTCGTCGTTAGTGGCCAAGAAGGCGCCGATCAAACTCGAAAGCATGTCGCCGGTCCCAACGTGGGTCTTAAAGGCCGGGGAACCGTACGGCAAGCGGGCCAGGCGGGTGTCGTCAGTGACGATGTCGACTTCGCCGGATAAGACGATCACCGAGCCGAGCTTTTTGGCCGCCAGCCGGGCCACCTTCTCGAGGTCGGCGTTGCCCTCGCCGGCGTCAATCCCGTGGCTTTGCCATTCGACCCCGGCTAAGGTGGCGATTTCACCGGCGTTGCCGCGGATGACGGTGAAGTGGTACTGGTGGAGCAGTTCGGTGACCACCCGGAGCCGGTACATGGTGGCGCCGCAAGCGACCGGGTCCAAGACGGTCGGCTTGTGGTACTTCTTGGCCGCTTCCATTACCGCCTCCATTTCGCCGCGCTGGTGGGGGTTGAGCGTCCCCAGGTTGATGGCGGCGGCTTGGGCGATGTTGACCATGTCGTCGGCTTCCTCCGGCGTTTGCGACATCATCGGCGAGGCGCCCAGGGCGTTGAGGCCGTTGGCGACGTCGGCGGGGGTAACGTTGTTGGCGACGGTCAAGACGATCGGGTTGGTTCCCTTGATGGTTGCAATTGCGTTTTGCATGTTTTTCTCCTTAATTTAAGTGAGTGGTCACCAACCAATTTAGCAGGCCGTATGACTAAGCTAGGGAAAATGGTTAGCGCCTTAGCGGTGTTCTTTGCCCGTACTTAGATACTAGGCCTACGGTTGGTGAGCACGTTAGCGACAAAAGAAAAGGCCACCGGGGGGAATCCCGGTGGCCCATTTCGCCGACCGTTGCTTCCCTCCGCGAGTCCAAACTCCCAGGTTCAAAGGGTCCGCCAATTGGCGTCTCAGTCGGTGGTCCGACACCCCTAGCAACTATTACCCCTCCATTATAGCGGGGATCAGTCAGAAAACATAGCGCATTCTTAACTTTGAACTAAGTTATAATTATTTATGGTCAAAGCATGCGCTGCACCCTTATAATATTGCTGAAAATTGAAAGTGGAGTTGATAAAATGCACAAGCGATTGATGACGAAACCGGGGTGGGAACGGTGACCGGGGCCCGGCGAGTGAGCCGCGGGCTGGCCTGGATCCTGGTTGCCTGCCTGGTGGGGGGCCTGGTGTCTAACTTTACCTTCTCGCAAAACTGGGTCACCTCCCTAATCTTGGTGCCGCTAACCCTACTGGGCTGGTGGGGCCTGCCTAAGCTAGCCCCCGTAATTGACCGGTTGACCAACCGCCAAGTCACCCTGCTCGTTGGGGTCGGCATGACGGTAATGGTGCTCTTGCAGATGGCGGTCTTAAAGTGGTTGCCAGTGACGGTTTACCACGACCCGCTCCGGGTCCTCGACCAGGCGACCCGGATGGCGGTCGGCCACACCAGCTGGAAGATTACCTACTTCTGGCGCTACCCGCAAAATGTGCCGATCGCCTACCTCCTGTCGCGCTGGCTCAAGCTGACGATGGAAATGGGGATGGGCGTCAACCGCGGCGTCCACCTCTTGTCGATGCTGATGCTGGACGGGATGGTCCTGCTCGGCATCGACACCGCCTGGCGGGTCAGCAAGAAAAAGCACCTCGTCTTGGGTATCTTAGCCTTCGGGGTCCTGACCCCCTTTGCCTACACCTACTACCTGCAGGTCTTTTACACCGACCTGCCGGTGATGTTCGTCCTCTTGTATTTGTTGCGGACGCTGGTCTTGTGGCGGCGCCGTAATTGGTGGCAAAAGAGCCTTAGTGGGGCCCTCTTGGTGCTCCTGGCCATGCTGGGTCAGTTAACCAAGGCCAACATGATCGTGATTATCCCGGCGATGCTGTTGACAGCCCTGATTTTATGGGGGCGCCACCGCTTTAAACAAAGCCAACTACTAGTGCCAATGCTCTTAATTACGCTCGGCGTCGCCCTGTCCTTTCCGCTCTCCAGCACCCTGGACAAGGCGGCCCACTTCACCCGCCAGACCGACTACGAGTTCCCGCTGACCCAGTGGGTGGCGATGGGGCTTAACGAGAAGAGCAACGGGGTCTACAACACCAAGGACGCCGTGGCCAACGTCAAGCTCAAGACCAAGGCGGCCCGCAACGCCCACAACCTCCAGGTGATTAAACAGCGCTTGGCCAAGCAAAACGTCGGTTTAATCAAGCTCTGGCTAGCCAAGCTGATGGTGCTAACCAACGCCGGCAACATCTTCCACTGGTACAACGGCGGGATGCAAGAGGCACCGCGGAGCTACCTCAAGGCCGCCCCGGTCTTCACCGGGCTCGTGGCAATTTCCTACCAACTGGCGACCTGCCTGTTGTTTGGCTTCGTGATCAAGCGGCTCTTGGCGACCAAGATGACCCTGGCCTTGGCCAACGGACAAGTTGCCCTGCTGGTGATCCTAACGGCGCTGGGCTATTTGGCCTTCCACGTCTTGCTGTGGGAAGTCGAAGAGCGCTACGGCGAGGTGCTGGTGCCGCTGAGCTGGCTGTTGGTGACCCTCCTGCCGGCCGCTGACGACCAACCGATCACGCCTAAGCAAGTCGGGTCCGTCTTTGCCCTCGGCACGGTGGCGGTCCTGGTCGGGGCGATGACCAACCTCGGCGTTAACTCCAGCGGCCAAACCGTTACGGTGGCCGCCCAACGCTCCCAGCTATCGACCCAGTACGGGGCCAAGCCGGTTGACCTGGCGCCGGGCAAGCAAATCAGCCAGGTCGTCAAGATCAACGGGGCAGCCAGTGACGTCTCCGTGCAGATCCACGCCAAGTCACACGTTACGGTGACCCTGGTAGAACTAAAAACTGGTGACGAATACGTCTTCAAGCGCCACGCCGACGAGTACGATTACCAAGGGAACGTGCCAGCCGGTACCTACCAGTTCGTGATCAAGAACCAAACCGCCGTGGACCAAGATGTTGACATCGCCCACGTCCCGTACTACCGGATGGCGCCGTACCCGATGGACGACCAGGGAACGGTCCACTGGGACACGTCATTGATCTACTGGTTCCGTGACGTTCGCTCCGCCAATTAAATAGAATTAGAAAACCCCAGCCGTTCGGGAAACCGAGGGCTGGGGTTTTTGGGTGGGAAGAGGAGAAAATTTGGAATTAGGAGGGATTTTTGGGCGGGCGACAGAATATGTCCGAGGGGTGGGATACTATGGAGTTAGTCGGCAAACGCAAAAAGAGGTCGCGAAATAGTCGCTGATCCTTCGTTCAAATTTATCAAAATAACTACTGAAAGCGATTGCGTTTGCTATAATCTATCTTGACTACGATATTAAGGAGTGGATTACGTGAAAGAGTATCACATTGGCTTGGACATTGGGACAAGCTCAATTGGCTGGGCGGTAACGGATAGCCAATTTAAACTGATGCGTATCAAGGGGAAGACGGCAATCGGGGTGCGGTTGTTTGAAGAAGGGAAGACGGCTGCAGAACGCCGAACCTTCCGGACAACGCGGCGGCGGTTGAAGCGGCGAAAATGGCGCTTGCACTACTTAGATAAAATTTTTGCCCCGCACTTACAAGAAGTGGATGAAAATTTCTTACGCCGTCTGAAGCAATCAAATATCCACCCGGAAGATCCAGCGAAGAATCAAGCCTTCATTGGTAAGCTCTTATTTCCGGATCTACTGAAGAAGAATGAACGTGGTTACCCAACACTGATTAAGATGCGCGATGAATTGCCAGTTGAGCAACGCGCCCACTACCCAGTAACGAACATCTACAAGTTACGGGAGGCCATGATTAACGAAGATCGCCAATTCGATCTGCGGGAAGTTTACCTGGCCGTTCACCACATCGTGAAGTACCGGGGTCACTTCTTAAATAACGCTAGCGTTGATAAGTTCAAAGTGGGGAGAATCGATTTTGACAAATCCTTTAACGTTTTGAACGAAGCCTACGAGGAGCTTCAAAACGGCGAAGGTTCATTCACGATTGAGCCTAGCAAGGTTGAAAAAATTGGACAACTGTTGCTAGATACGAAGATGCGTAAGTTGGACCGCCAAAAAGCGGTTGCCAAATTGTTAGAGGTGAAGGTCGCTGACAAAGAGGAGACCAAGCGCAACAAGCAAATTGCAACGGCGATGAGTAAGTTAGTTCTTGGCTACAAGGCGGACTTTGCAACGGTAGCGATGGCGAATGGCAACGAATGGAAGATCGATTTAAGTTCTGAAACCAGTGAGGACGAGATTGAAAAATTCCGGGAAGAATTGAGTGATGCTCAAAATGATATCTTAACGGAAATCACTAGCCTGTTCTCGCAGATCATGCTGAATGAAATCGTGCCAAATGGGATGTCGATTTCTGAATCGATGATGGATCGTTATTGGATGCACGAACGTCAATTAGCGGAAGTTAAGGAATACTTGGCGACCCAACCAGCTAGCGCGCGGAAAGAGTTTGACCAAGTGTATAACAAATACATTGGGCAAGCGCCAAAGGAAAAGGGCTTTGACCTTGAAAAGGGACTCAAGAAGATTTTATCCAAAAAGGAAAATTGGAAAGAAATCGATGAGTTACTCAAGGCAGGTGATTTCTTACCAAAGCAACGGACATCAGCCAATGGGGTCATCCCACACCAGATGCACCAACAAGAATTGGACCGAATTATTGAAAAGCAAGCTAAGTACTACCCGTGGCTAGCAACGGAAAACCCAGCCACTGGTGAACGTGATCGTCACCAAGCGAAGTATGAACTTGATCAGCTAGTTTCCTTCCGGATTCCTTACTATGTTGGACCGCTAGTAACGCCTGAGGTTCAAAAGGCGACATCTGGCGCTAAGTTTGCTTGGGCAAAGCGGAAAGAAGATGGGGAGATTACCCCTTGGAACCTGTGGGATAAGATTGACCGTGCTGAATCAGCTGAAGCCTTTATCAAGCGGATGACGGTTAAGGATACGTATCTATTAAACGAGGATGTCCTGCCTGCTAACAGCTTGCTATACCAAAAGTACAACGTCTTAAACGAACTAAACAACGTTCGAGTGAATGGACGCCGCCTATCAGTCGGAATTAAACAAGATATTTACACTGAGCTCTTCAAGAAGAAAAAGACGGTGAAGGCAGGTGACGTGGCCAGCCTAGTGATGGCGAAGACACGAGGAGTTAACAAGCCAAGTGTTGAAGGTTTATCCGATCCGAAGAAGTTCAATTCAAATTTGGCAACCTACCTTGATCTAAAGTCAATTGTGGGTGACAAGGTTGATGATAACCGTTATCAAATGGATCTCGAAAACATTATCGAGTGGCGTTCCGTCTTTGAAGATGGGGAAATTTTTGCGGACAAGTTAACTGAAGTGGAATGGCTGACGGATGAGCAACGTTCTGCCCTTGTTAAGAAACGGTATAAGGGCTGGGGACGTTTATCCAAGAAGCTACTGACGGGAATCGTTGACGAGAACGGCCAACGGATCATTGATCTGATGTGGAATACTGATCAAAACTTCATGCAGATTGTCAACCAGCCCGTCTTTAAAGAACAGATTGACCAACTGAACCAAAAGGCCATCACCAATGATGGGATGACTTTGCGGGAGCGGGTCGAGAGCGTTCTGGATGACGCCTATACTTCACCGCAGAACAAGAAGGCCATCTGGCAAGTTGTTCGGGTGGTGGAAGATATTGTTAAAGCGGTCGGGAATGCACCAAAGTCGATTTCAATTGAATTTGCCCGTAATGAAGGCAACAAGGGAGAAATAACCCGGAGCCGGCGTACTCAATTGCAGAAATTATTTGAAGATCAGGCCCATGAATTAGTTAAGGATACGAGCTTGACTGAGGAATTGGAGAAGGCACCGGATCTTTCCGATCGTTATTACTTCTACTTCACCCAAGGTGGTAAGGATATGTACACCGGTGATCCAATCAACTTCGATGAAATTTCTACCAAGTATGATATTGACCACATTTTGCCACAATCCTTCGTGAAGGATGATTCCTTAGATAATCGGGTGTTAGTAAGTCGGGCGGAGAATAATAAGAAGTCTGACCGGGTGCCAGCTAAGCTTTACGCAGCCAAGATGAAACCATACTGGAACCAACTTTTGAAGCAGGGATTGATCACGCAACGGAAGTTTGAAAACCTGACGATGGACGTTGATCAAAATATTAAGTATCGGTCACTTGGATTCGTGAAGCGCCAATTAGTTGAAACACGCCAAGTTATCAAGTTGACGGCTAGCATCTTGGGTAGTATGTACCAAGAAGCCGGGACGGACATCATTGAGACTCGGGCTGGTTTAACTAAGCAATTACGCGAGGAATTCGATTTACCAAAGGTCCGTGAAGTAAACGACTATCACCACGCAGTTGATGCTTACCTGACGACGTTTGCTGGGCAATATTTGAACCGCCGTTATCCGAAATTACGCTCCTTCTTCGTATACGGTGAGTACATGAAGTTCAAGCACGGGTCAGATCTGAAGCTACGTAACTTTAACTTCTTCCATGAATTGATGGAAGGCGATAAGAGTCAAGGTAAGGTTGTCGATCAACAAACTGGTGAACTGATTACGACAAGGGATGAAGTAGCAGATTACTTTGATTGGGTTATTAATCTTAAAGTTATGCTTATCTCAAACGAGACCTATGAAGAAACAGGTAAGTATTTTGATGCATCACACGAATCTTCTAGTCTTTATTTAAAGAATCAGAAGAAGAAATCAAAGCTAGTTGTTCCTTTAAAAAATAAGCTTCAACCAGAATACTATGGTGCATATACAGGAATTACGCAAGGATACATGGTTATTCTTAAATTACTAGATAAGAAGGGGGGATTCGGGGTATATAGAATTCCTAGATATGCGGCAGATATTTTAAATAAATGCCATGACGAAGTTGCTTATCGTAATAAGATAGCTGAAATAATTTCGTCTGATCCGCGGGCACCAAAATCCTTTGAAGTGGTAGTTCCAAGGGTGTTAAAAGGTACATTTCTTGTTGATGGTGAAGAGAAGTTTATTCTCAGTAGCTATCGTTATAAAGTCAATGCCACACAATTAATCTTACCAGTTAGTGATATAAAACTAATTCAAGACAATTTTAAAGCACTAAAAAAATTAAACGTGGAGATGCAGACTAAGAAGCTTATCGAGATTTATGATAACATCCTAAGACAGGTAGATAAATATTTTAAGCTCTATGATATTAATAAGTTTAGGGCTAAACTTCATGATGGACGAAGTAAGTTCGTTGAGTTAGATGATTTTGGACAAGATGCATCTAAAGAGAAAGTAATAATTAAAATATTACGTGGTTTACATTTCGGATCGGATCTTCAAAATTTAAAAGAGATTGGATTTGGGACAACACCATTGGGGCAATTTCAGGTTAGTGAAGCAGGTATAAGATTATCAAACACGGCATTCATAATCTTCAAATCACCAACTGGGTTGTTTAACCGTAAGCTGTACCTGAAAAATCTGTAAAAAGAAAAGGAGCCGGAAATTCCGACTCCTTTTTATGTATGGGCCATATAAGACCTCAAAAGTAATAACTCGTGGAAAACCACTCGTTTGATCTTGACTATGAGTGTTAGATCAGTAGTCTCGAATGTCGGGAGCTACCCGACAAGTTATATTATATGGAATTCGGTTGAATTTGACAAGGAGGAATTTTAAAAATGGGATGGCGTTCAATAATCATTGGTCAACATGCAAAGATTACCCACTCTACTCATATGATGGTTGTGCAGACTAAAGATGGGATTAATGAAATTCCGATGGATGACATTGCAAAAGTACTAGTTGAAACAACTCAGGCGATGATCTCTTCAGATTTCATGAGTGCATGCCTACAACGGAACATTAAAGTAATCTTTGTCGATCGAAAGTACCAACCGATTGGGGAGACGGTTGGTTATCAGCCAGTAGCGAGGGATTATGAATTGTTGGAACGCCAATTCTTATGGCCCTTGGAGCGAAGGGAACAACTTTGGACTAGGATTGCCCACGCCAAAATCGAGAGCCAAATAAAGGTGGCCCGGCTTAATGGATGCCCGGTTCAAGAACTAGAAAGTGAGTTAGAAGCCATTGAAGTAAATGACGTTTCTAACCGTGAGGCAGTGGTTGCTCGGAAGTATTTCCCATTGCTGTTCGGAAAAGATTTTAGCCGCCGACAGGAGAATCAATATAACGCCGCTCTGGATTACGGATATGCGGTTTTATTAGCGGAGACAAACCAATCGATTACGGAAAATGGTTACCTGGTGGAACTAGGGATTCATCATCAAAATCGAGCAAACAGGTTTAATCTAGGTTCAGACTTGATGGAACCATTTCGACCAGTGATCGACTACTGGGTTACAGGACAAAAGTTTACGGAATTCAATCGCCAAGTCCGAGTTGGCTTAGTGGATGCACTGCATATGGTGATCAAGTATAACGGAACTGAAATGCTAACTCAGAATGCCGTACGACAGTATGTACGGGAATGCCTTGATTACTTGAGTGGTGAGCGGGATGAAATTGAAGTAAAGGTGGAGTTTAAAGATGAGGTACCGAATCATGCGCTTAATGGTCATGTTTGATTTGCCCACGGACACTAGTCAGCAACGAAAGCAGTATCGTCAGTTCCGTAAAAAGCTATTGAATGAGGGATTTATTATGATCCAGTACTCTGTCTACGTTCGCGTATGTACGACAAGGAGTGCGGCTGAGTTTTTGGAGAGAAGGCTTAAGGATTATTTGCCAGACCAAGGAGTCATTCAATCATTAATGCTAACGGAAAAGCAATATAGTGACATGCATTTCTTGCTTGGTGACGAGATTGAAGAAGTTAGAAATTCATCAAAGAGGACAATTGTACTATGAGATTGCAATACCATGGCCACCAACCAATTGAACTGACACCCGGTAAAGTGGTAATTTTACAAATAGAGAACCCAAGCGTCAACACCGAATTAATTCAGGGGTTGCAGGGATATAATGATTGCTTAAGGATGATTGACGATGAGTACCAAGAGCTTAATTTGAGTAAGGTAATGAAGTGGGAAGGAGACCTTGTTCTTAATCCAACCAAACTTGATAGTTACCAAACGTCACTCGATAAGATGATTGTCAAAAATCTTAGTATCGAGAAGCGAGATCGGATGAATAACCTTGCTCGAGAGGTGTTCTCAGAGATGCAAGATTCTTTGTTCGAATTCGACTTACCGTTGGAGGCGCGGTATGACGAGAGCCTCTTGAGATTATACAAATATGCGAAAATTAAATATTTGACGCAAGTAATAAGGCAACCTTATGGTATAATTGAAACCGATCTAAAATTACATCTCGAATTAAAAGACTGTCAGGTTCTTGGGTATTGTAATGTCGCTAATTACTTATTGCCTGAGCAGATACAGGAATTCGCTACTCTTGTTGAGAAAACCGAATTGGCAGTTTTATTAGTGGAATTCTCAGAAAAGAGAGAAACTCTACAACAACTCAAACAGGATATTTACCGGATTGATCGGGACTTCGTGGACTGGCACGAATAGACCGTTAGTTTTTGATGAGAAAACAACGGTCTTGGATGAGTGTCAGATCAGTAGTTCCGAGTACAGATAATTATGGGTTATAAAGCAACTCCTCGTCTTGGATGAGTGTCAGATCAGTAGTTCCGAGTACATCTTTACGGTTTCAGCATCACCATCTTCTGTCTTGGATGAGTGTCAGATCAGTAGTTCCGAGTACAACGGACTGATGCAATGTTAGACGCCCTTTGTCTTGGATGAGTGTCAGATCAGTAGTTCCGAGTACAAAATATACTCAATTTGATACCCAGGGTGTGTCTTGGATGAGTGTCAGATCAGTAGTTCCGAGTACTTAATGATGCGCTGAAAGGCATTGCCAGTCGTCTTGGATGAGTGTCAGATCAGTAGTTCCGAGTACACAACTATTTCAATCTATCGAAATTATTACGTCTTGGATGAGTGTCAGATCAGTAGTTCCGAGTACGAGTAACAGTGGCTTTACGCGTGAGAGTACGTCTTGGATGAGTGTCAGATCAGTAGTTCCGAGTACACCAGGTTTTGCGTAACTTGATTGACGCCAGTCTTGGATGAGTGTCAGATCAGTAGTTCCGAGTACAAGTGGACGGTCAGCTCTACACCATCAGAGGTCTTGGATGAGTGTCAGATCAGTAGTTCCGAGTACATCGACAACGTGATTGGGGACCCAATTGTCGTCTTGGATGAGTGTCAGATCAGTAGTTCCGAGTACCATTACCTTTACCTTTCTTGTTGTATACCGGTCTTGGATGAGTGTCAGATCAGTAGTTCCGAGTACCCGATCGGTAGAAGTCTTTGGGAACTACGCGTCTTGGATGAGTGTCAGATCAGTAGTTCCGAGTACAGAATACGTCGAGCAACACAAGAAAGACAAGTCTTGGATGAGTGTCAGATCAGTAGTTCCGAGTACAACTGGACGAGTGCGGATTTTTTTGTTGCAGTCTTGGATGAGTGTCAGATCAGTAGTTCCGAGTACGGGAACGAAGCGACTTCCGCGCGATCGAAGGTCTTGGATGAGTGTCAGATCAGTAGTTCCGAGTACAATTGACATCCGGCTTTTTGAGGCCAGACAGTCTTGGATGAGTGTCAGATCAGTAGTTCCGGGTACAGGCAAAGCCGTCAGAGTGACGACAAATCTGTCTTGGATGAGTGTCAGATCAGTAGTTCCGGGTACAGGCAAAGCCGTCAGAGTGACGACAAATCTGTCTTGGATGAGTGTCAGATCAGTAGTTCCGAGTACCTATCAAAGCTGAACAGTTCGATGGTTCTCGTCTTGGATGAGTGTCAGATCAGTAGTTCCGAGTACTCGTCAGTGCCACGCATGACCACTTCATAGGTCTTGGATGAGTGTCAGATCAGTAGTTCCGAGTACTTGAGCTTAGCAATTGACGCGGTAAGCTGTGTCTTGGATGAGTGTCAGATCAGTAGTTTAGAATTATAGACTAAGGGCGTTGCTGTTTTTAGCAATGCCTTTTTTAGAAGTGATGAGGGAAAGGTAAATGTTTTCACGTTGGTAATCTGACGGGAACTTTAGTGGGCGATGTGCTAGGATAGGGCCAAAATGATTGGAAGTGTTTGCCATGCAAATTGATCCCGAACGGATTCGCCCCGAACTGCGCCGAATCGGCAAGGTGGGGTACGCAATCAACCTGATGGCCAGCCCGCACGCCTGCAACGAATGGGACGAATAACGGCGAAGGCGAAAATGCCCATTCACTCGCGGCGGGTGATCAAACAATACGTTTGGATTGAACGCCCTGACCATAGCAAGCTTCGGCTGGCTATTTTCCGGGCCAAGCAAGTTGCTACCAAGCGCCCGGCCACCGGGATCCTCTGGTTGCACGGGGGAGGCTACGCCTTGGAAACCGCCGAAAATGCCTTGGTTTATGCTGAACAGTTGGTGGCTGACGGACGGTCCGTGATGGTGGCGCCGGATTACACCACCTCGGCGTTGGCACCGTATCCGGCGGCCCTAGACGACTGTTACCTAGCCTTGACGTGGCTAAGGGATAACGCCACGAGGTTCGGGGTTAACCCCAACCAGTTGGTGGTCGGCGGCGATTCGACGGGCGGGGGCTTAACGGCGGCCGTCTGCCTACGGGCCCGCGACCAAGGGGACGTTAAGATTGACTGGTAAATCCCAATCTATCCGATGCTCGACGACCGGCTGGTGTTAGCTTCGGCCAAGAATAACAATGCTCCGGTGTGGAACTCCCGGGTTAATCAGGCAGCCTGGGACCTCTACTTAGGCGACTTGCTGCTCGACAAGATTCCAATTTACGCCGCCCCCGGCCGGGCCACTGACTTGGCGGGCCTGCCGCCGGCGATTACTTACGTTGGCGACCTCGACCCCTTTTTAGATGAAACCTGTTTGTACGCTAAGCGCCTCGAACGCGCCGGGATCCCCGTTGCTTGCAAGGTCTTTGATGGTTGCTACCATGGCTTTGACCAAGTGGCCCCGCACGCCGACGTTACGAAAGTGGCCCACGACTTTTTACGCACCGAATTCTTCAAGGCCCAGACCAAGTACTGGGTGGAAAACTAGGAAGCGCAAACCTTCCGTATGTAAACACCAAGCGCCCAGATTGCATTACGTAATCTGGGCGCTTTCGTCTTAGTATCTATTGAAAAGGTGGCTTGAGTTGAAGTTGGAATTACCATTCGGATTGCTAGTCGCTCCACTCGCTATCTAGCACCCCGTCTTCCAAACTAACATCCTTTTGGCGTAGTTCGTTTCCTTGAAAACCATTCTCCTTAAAGAGGGAAGGGGGAATGGGGCGGAAAATGATCGTACCGTCAGCGGTCTGTTCTACCGTGTAACATTGACCGTCAGGGATGCCAAACTCCTTTGGAATGACGAACGCCAATGAGTCGCCAACCTGTTGGACTTTCAGTTTCATGGTCTGCCTCCTCGCTTTTTAGGGTACGTTTAGTATGCGCTAAAGTGGTGGAAAATGCATTCAAAAGGATCTACCGTGTTTAATTTTGCCGGTACCCAGGAAACGACACCCGACAAATTTTTAGATTTGCGCAAAGAATGGGGGCGGTAGCCTAGAACCCCAGTGGTAACGTGGTTTGTTGAGGATGGGTAATTGGCCATTGCGCCAAATTTTAGATTTGTCGTGTCTCTATTTTGGGGATTTTGCCAAACGTCAGGGTGTTGCGGTTTAACTACGTCTACTGGGCCCGGCACGACTACCGCCACTGGTACCAGTTCGGTTGGGTCCCGGTGACCGTGTACGCCATGAACCTACCGGGTTTCTTGGCCGGCCGCAGCCTCCTGACGCCGTTGACCATCTACGCCGGCCAAACCAGTGATTACAAGGAGTTGGCCTTAAACATCGCCAACTTCCCCAAGTTCTTGCAACTGGCCTTTCCGACGGCGGTCCTCGACCACTACGAACTGCTCAAGCGGGGGTTAATGGTTTTGACCTGCCTGATTCTCTTGGCCGGCTTTTGGTATCTGCGCCGCCTGGACTTGACCCCGCAACGTTTCTTGGTGGTGGCGACCTGGAGCTTTTGGACCTGCACGATGTTCTTGCCGTCGATGCACGACCGTTACTCCTACTTCGTGATGGTGATGCTAGCCCTCGTCGCCTTATTGGACCGCCGGATGATCGGCGTTGCCCTGGTTTCGATCGGGATCAGCACCGTGCTTTACCTGCGCTACTTGCTTAACGCCGACGCGGCGGTCGACCTCTGGCCGCTGGCGATCATCCAAATCATCAACTACTGTGGCTTTACGGCGGGCACCTTCTTGCACCCGCAGCCGGAGTACTTGCACAGTTTTAGGTCAATTACCACCGATTAAAATCGGTGGCTTGTAACTCACAAGCCTAACGGCTTAGAAGTAGTAACGCACTAATGTGCTTCTTCACGATGTGGCTACGTTTGGGTGATTGACAACACCCTTGATTGCCAACGTATCAGTCGGCAACGTTGTTTAATTCAAACTTTGGACGCTCGTTTCCGGCAAGATATTGTTTGCCGAGTTCGTAAAGGTTCATTGCGCCAACGCGATCATCATTAGTTCGAAAGCCACAGTATGCACAGTCGTAGCGATGCAGTGCATGATTACGATTTTCTTTACGAATCTGACCGCATTTAGGGCAACGTTGACTGGTGTATTTAGCGGATACCATCAATACTTGTGATTGCTTAGCTTGTGCCTTGTACGTCAGCTTAACTTGAAGGTCGTAGAACGACCAAGAATGCAGGTCGCGGTTACGATCACGAGTGCTTTGATTCTTTTCATCAAACGATACGTTGGTCAAGACTTCCAAAACGAATAGGGTATTTTCTCCATAGTGCTGTACGAGTGTCTTAGACAGGCGATGGTTAACATCTTCCATCCAGCGGTTCTCTCGTCCAGCCAGTCGTTTTAGATGACGCTTGGCTGATTTGGTACCGGCAGCTTGCAGTTGTTTGCGCAAATGGGCGTACTTCTTACGCTGATAGGCCACCCGTTTACCATTGAAAAACTTAGTTCTCCCTTGTTCATCATAGATCGTCATAATCTGACGCAAGCCACGGTCGATACCCACAATGTGCTGATTGCAAATTTTTTTCCATTGGCAGATTGCAAGAAATAACTTGAACGAATTTAATGACGTAAATTAAGCAGGAAGATCTCGATTGGTGTGCGCCAGTTAAGACATTTAAGTGGCCGTGAATTCAGATACCAATTGATTTGAACCAACTGGCGATCGCTCAGCTCTTCAATGGCTTGCCCCTTGGGAATAAATCGTCGCAAAACTCGGTTACGGTTCTCATTACTACCGCGTTCATGTGGTGAATAAGCATGGGCAAAATAAACCTGAGTACCAGTTTGCCGTTCAATTGTCTGATAGTTAGCGAACTCTTTACCATGATCCACGGTAAGCGTCTTGAGCTTGTCTTGAAGTTGACTAGCTAGTTCAAGTACGGCTTGAGTCATGGACTGACTGTCGCGACCATGGAGCCGTTTAACAATTGTCAGGCGACTCTTACGTTCCACAAAAGTAGCCACAGCTTGACCTTTACGTTTACCAGAAAGTACGGTATCAGCTTCAAAGTGGCCGAATTCCTGGCGAGTTTCGACTTTATGAGGCCGCTCCTCAATGGAGCGGCCGTGATTGAACGTACCACGCTTTTCTTTAGCACGATGACGACGAATTCCATGATCAGGCAAATCGGGCAACTGTATATCAAGCCATCCTTGATCAATCCAGTTATAGACCGTCTTGTAGGCAATCCCCACCACATGGGCAACTTGTTCAGGGGACCACTTCTGGACTTGAATTTTTTCCTCGATCAAGTGTTTAAGGTTTTTAGTGAGCGAAGACTTCCGCCCCCGTTGACTAACCTTTCGTTCAAAGTCAGTTTGCGCTAGCCCAGCCTGGTACTCACTATTTAGCCGGTGAAGTTCGTTAAAGATGGTGGTCTTACTAAAGCCTAAGTAGTTAGCGATGTATCGCAAGGAACGCCCTTCATTATGAAGCGTTTCAATGACAACACGGTTCTGGAATGATAAAATAGTGGTGCTCATCAAGGTCCTTCTTTCTAATGGATTGTCTGGTAACACCATTAAAGACCTTGATGGGTTTTTCTGTCTACTTAAATGTTCAACTTAAATTTTACAATCTGCCCATTCGTTAACTTCAATCGTAACCGGAACATGTAAGAACCAGTGTTTTTTTAGTTGAACTAGTTTAGCAGTTCCTAATTTGGCATTGGTAGCGAACAAATCTTCCAGATAATCCGCTTTAAACGGTACTTTGATTCGCTTGCCCAAAACGTTAAGCGAGATCATCGTACGTTCCTTAACGAAGGAATAGTTAGAGCCATGAACATAATCTGCCTGAGGGCGTTTAAAGTGAATCGGCTTCCATAACCACTCTAAAGTTCGGGGAATGGATTCCCAAATATGCTTACCGGTCTTTTCGTCAATGAGTCCGGTATCGTAACGATAAGGGTGCTGATACAATTGTGTCCTTACCGTGTCATATCGTGCCTTAACTGTTCTATAGGTTGACTGTACCATTTGAGAGTTGAGCTTTGGCGACTCATTTCGCAGATAATGGTACATGTCTTTCTGAAAGACCTTTTGATTGGCATTAAAATATCCATCGAAATACCATTGACTGACAATATTGCACAGGCGTTGATATTCCTTAGTCACCGCCTTAAATAGCGCTATTTGTTCATGCGTTGGATATAGTCGAATCTTAGCAGTTAGCGTTTGTTGCATTGTATCCACCTCCTTTTCTTTAATTGTGTCTATATTATATCGCGATGATTAAAGTAGTTAAACTAAAAAGAACGCCAACGAGCGTTCGTAAAGAGCCTTATATCCCATGACTAAAGTCACGGGATATAAGGCTTAAGTCATAATAAAAAAGCAACGCCCACACTTCCAACGAGGAAAGTGTGGGCGTTGCTTTTTTTAAATGTTAGACAGGAAACCTGTGAAATAACCGCAAGCATACAACCTGCCAAGGAGGTTATTTCACACTCTGGCTTTAACCTTGGATCTTAGCCATCCCGTTCTTAGCGATTTCTTCCAGGGTCTTAGCGGAGTCGGCCATCGCCTTGGCTTCGCGTTCGTCCAGCGGAACTTCGAGGACTTCGGCGATCCCGTTAGCGTTGATCACGGCCGGGGTACCAATGTAGATGTCCTTTAAGCCGTATTCGCCACTCATTGGGGCACCAACTGGCAAGACAGCGTTTTCGTCGCGCAGGATGGCACGGGAAATCCGCATCAGGGCAGTGGCCACACCGTAGAAGGTCGCACCCTTGGAGTTGATGATGGCGTAAGCCTTGTTACGAACATCGTCTTCCAACTTGTAAAGGTCGTCCTTGGAAATGCCCTTGGCTTCTGCCAGATCGTACAGTGGTAAACCACCGATCGTTGCAGAGGAGAAGGCGGCAAATTCCGTGTCACCGTGTTCAGCCATCATGTTGGCGTTCACGTCAACCGGGCTAACGTTGAACAGCTTGGACAAACCAACCCGCAGACGAGCGGAGTCCAGGGAAGTCCCGGAACCAACCACCTTGTTGCGTGGGAAGCCGGAGAACTTTTGTACGGCGTAAGTTAAGATGTCAACTGGGTTAGCAGCGACTAAGAAGATCCCTTGGAAACCAGACTTAACAACCGGTTCAACAACGGACTTGATGATCTTCAAGTTCTTGTCAACGAGGTCCAGACGGGTTTCACCCGGCTTTTGTGGGGCACCGGCCGTGATCACAACCAGGTCGGCGTCCTTGCACGTGTCGTAATCGGCGCCGTAAACCAGCTTTGGGGCCGTGAACGGGGTAGCGTCTTCGAGGTCGAGGGCGTCCCCTTCCGTGCGCTTCTTGTTCAAGTCAATGATGGCAAATTCTTGGGCCAACCCTTGTTGAACCATGGCAAAAGCGTAACTAGAACCAACGGCTCCGTCACCGATTAAAACAACTTTTTGATGAGTCTTAGACACAGTAATTCACTCCTTAAAAATCTCTTAACCACGATAAATTATCGGTCGCTTGCCATTATAGCATGTTTGCTCAATAAATGGCTAATTTGTGAAAAAACTTCCCGCAAAAATTAGGCAGATTAGGATCAGACCGGGAATAATAAGGATTTTAACGGCGAAGATGATCAGTGCAATAGTGATCAAAAGCCCCAATAACCAAAAGGACATCTTCAATAGTTTCCACATAATCCATAAACAGATTAGCAGGATAATTAGGCCCATTTTTGAACTCCTCCTTTTAAAGTTGGTCACCGATTATAGCACGGCGAATTTGAAGAAGGGGTGAACTTAACCAATCCTTAGGGAAGTTAGGTGGGCGAATGTTAGACAGCAAACGTGGTCAATCACCGCAGGCCTAGTGCCTAAGTACAGCCGACTTGCTGGGGAGGTGATTGGCCACTCCATTAAAAAACTTGAGATTTCTTAATCCCTTGCCTAGACCTT</t>
  </si>
  <si>
    <t>MKEYHIGLDIGTSSIGWAVTDSQFKLMRIKGKTAIGVRLFEEGKTAAERRTFRTTRRRLKRRKWRLHYLDKIFAPHLQEVDENFLRRLKQSNIHPEDPAKNQAFIGKLLFPDLLKKNERGYPTLIKMRDELPVEQRAHYPVTNIYKLREAMINEDRQFDLREVYLAVHHIVKYRGHFLNNASVDKFKVGRIDFDKSFNVLNEAYEELQNGEGSFTIEPSKVEKIGQLLLDTKMRKLDRQKAVAKLLEVKVADKEETKRNKQIATAMSKLVLGYKADFATVAMANGNEWKIDLSSETSEDEIEKFREELSDAQNDILTEITSLFSQIMLNEIVPNGMSISESMMDRYWMHERQLAEVKEYLATQPASARKEFDQVYNKYIGQAPKEKGFDLEKGLKKILSKKENWKEIDELLKAGDFLPKQRTSANGVIPHQMHQQELDRIIEKQAKYYPWLATENPATGERDRHQAKYELDQLVSFRIPYYVGPLVTPEVQKATSGAKFAWAKRKEDGEITPWNLWDKIDRAESAEAFIKRMTVKDTYLLNEDVLPANSLLYQKYNVLNELNNVRVNGRRLSVGIKQDIYTELFKKKKTVKAGDVASLVMAKTRGVNKPSVEGLSDPKKFNSNLATYLDLKSIVGDKVDDNRYQMDLENIIEWRSVFEDGEIFADKLTEVEWLTDEQRSALVKKRYKGWGRLSKKLLTGIVDENGQRIIDLMWNTDQNFMQIVNQPVFKEQIDQLNQKAITNDGMTLRERVESVLDDAYTSPQNKKAIWQVVRVVEDIVKAVGNAPKSISIEFARNEGNKGEITRSRRTQLQKLFEDQAHELVKDTSLTEELEKAPDLSDRYYFYFTQGGKDMYTGDPINFDEISTKYDIDHILPQSFVKDDSLDNRVLVSRAENNKKSDRVPAKLYAAKMKPYWNQLLKQGLITQRKFENLTMDVDQNIKYRSLGFVKRQLVETRQVIKLTASILGSMYQEAGTDIIETRAGLTKQLREEFDLPKVREVNDYHHAVDAYLTTFAGQYLNRRYPKLRSFFVYGEYMKFKHGSDLKLRNFNFFHELMEGDKSQGKVVDQQTGELITTRDEVADYFDWVINLKVMLISNETYEETGKYFDASHESSSLYLKNQKKKSKLVVPLKNKLQPEYYGAYTGITQGYMVILKLLDKKGGFGVYRIPRYAADILNKCHDEVAYRNKIAEIISSDPRAPKSFEVVVPRVLKGTFLVDGEEKFILSSYRYKVNATQLILPVSDIKLIQDNFKALKKLNVEMQTKKLIEIYDNILRQVDKYFKLYDINKFRAKLHDGRSKFVELDDFGQDASKEKVIIKILRGLHFGSDLQNLKEIGFGTTPLGQFQVSEAGIRLSNTAFIIFKSPTGLFNRKLYLKNL</t>
  </si>
  <si>
    <t>1930019.SAMN06140835.GCA_001941075_00942</t>
  </si>
  <si>
    <t>MSQYFIGLDIGTESVGWAVTDRDYRLCKCNGKAMWGVRLFDEAQTAAERRTARIARRRTQRRRQRLDWLQEVFSEEIAQVDPAFYQRLAESKFPDDEKSGDGSLGKFALFADKTYNDRDYHKEFPTIYHLRYALMTEDREFDVRLVYLAVHHIMKHRGHFLFPNLTLDEISFDAVWGSLCEYMEERYEYRPQPAKTGEFQQALANQNSSVEDKSAAIIKATGFKQVKKGDAEAVARSKQLEAIYTILSGKKVSLSDLYPNSDVDKKTNFSFQDDFEKQSAPLEAALGDDLELLLRLKAVYDWALLAELRGGKTYLSEAKIASYNKHKSDLEKLKKVICSACPEKYAEIFRESRKKLNNYVAYTGHAPKGKEQPGYCYHRCNYEEFSKYLQGILKAASHPEAAGIIAELESGTFLPKQATKDNSVIPHQLHQQELERILERASQYLSFLNEKDDSGLTRKEQIVQMFSFRIPYYIGPLSQRSEHAWLERSSEKIFPWNFNQVVDVERSAEKFIERMTAKCSYLGEDILPRDSLLYSKFAVLNEMNNLRVHGKPISTELKQQLYHDLFLKNPKKGRITRKKLIDYLIRCKRITPEEKTDENLIGGIEDGFNTKLTSWIDFEDILQRPHMEPIVEDIIRHIVLFGDDRKLLASWLEKTYGEQFSTEEKKKILRLNYSGWGSLSRQLLTEIYHTDQTTGEAVSIIDAMWQTNNNLMELLSDKFTFSKEIAAYRREKYGQKPMTLQSYLDDSYASPAIKRAIHQSMKIVDEVVKVMKGPPTRVFVEMARGGGIKGKRTASRKAQLEELYKKCGEEADELYSSLKSKSESDLRRDKLYLYYTQMGKCMYSGEQISPSELDAVDVYDIDHIYPQSVTKDDSLDNRVLVKKTLNGEKDNNYPIGRDVIPDSKRQKVRSLWKILLAKGFISKEKYARLTRSTPLTNEELAGFIARQLVQTRHSSKIVAEWLTHKFGDQTEVVYVKSGNVSSFRQDQRITADGVQMQAGACKQQGATRQDPVFVKCREVNDFHHAKDAYLNIVVGNVYHVQFTQSPLNYVKGHRGKYSLNRVFDRDVSRNGEVAWTAGEDGSITVVRQTMRKNNILFTRMAREVSGKLFDLQLVKKGGGQANIKSSDARLTTEKYGGYNKVTGAYFALVEHTIPARGRKKASRVRSIEDIRLMDKQRFETDPIGYCKTVFQMQDPKILIPCIKRNALFSIDGIHLYITSRSNNRVDFNNANQLILSPEWQAYLKRLAAFCTRKKALPQTVITAFDGITVEQNVALFHVLLKKMTGPLYGMFRTTEGEKLGKNSETFAVLSVEEQCDYLLRIVKLFGCKKCSVDLKKLGGGLQDGYIYINKNIPSKTYSSIKLVHQSVTGLFEQEVDLLKDEWA</t>
  </si>
  <si>
    <t>1847728.SAMN04939523.BTM29_02865</t>
  </si>
  <si>
    <t>GCF_001971585.1</t>
  </si>
  <si>
    <t>Companilactobacillus allii strain WiKim39 chromosome| complete</t>
  </si>
  <si>
    <t>GTTTTAGTAGTATGTCATTCTTAGTAGTTTAGAACC</t>
  </si>
  <si>
    <t>AATTATATTTAGCAGTTAACATGTAATCTTTAATAACATCTTGTTCAGAGACTCCCAATGCAAATAGTACCAATGCAGATCCATAACCAGTTCTATCTTTTCCTCCACGACAATGTTGTAAAACAACGGCATCCAATCGAGCAATGTGTAAATCTAAAACATGACGATATAATTCCTGAGCCTTTGGATCTCTCACAAGTTTAATCATACTTTCCTTTAGTCCATCTACGGATAAATCTAAAGTGCCTTGTTTCTTCCTCGCAATTAACTTATCAATTTTTCTCTTATCTGATTTCAAATCTGCACTTGCCATAGCGGCAGTATCATCATCTGGTGATAAAACATAATATTCAGTATCAGGAATCTTTTTATCTGGTCGATTTATACGTTCGTTAATATTACGAAAATCAATGATTGTAGTTAAATGATTATCTACAAACCACTGTACATCAGCTGGAGTCAAAGTATATAAATCATCTGAGCGATATAATCTTCCCCATTTAACCATTCGCCCATCCTCAGTTTTATATCCACCCAGGTCACGAGTATTAAAAGTTCCATCTAATTGGATTAATCGATTATTTTTAAATTCACTCATATTTCTACTCCTTTTCAACTTGTTCAGCTTCTTGCTCTAATGTTTGTCTATCTAAGAACTTAATAAATGGATAGTAAAGTGCCATAGCAATAAACAATTGAATAACTTGCAATACCGCTGTACGCCAATCTCCAACAATCAGTCCAGAAACAACAGGTATATTCCATGGGAATGTGATACCTGTCATCCGTGGAATTAATTTTAACGAAGTTGCTGCATAAGCCAAACCAACTGAGATTACTGGAGATAGTGTCATAGGAATGAACAAGATAGGATTAAGAACCATAGGAATACCAAATTTCATCGGTTCACTAATTCCAAAAATTGCAGGTATAATGGCTACCTTACCAACTGATTTCATATGATGACTTCGACAAATGAATAATAAAAGAAGTGCTAGTGCAAAATGACGAGGTCCTTTCATGACATCAATAAAAGTTTTGGTTAAAATATTTGGTAATGCCTGTCCTGCTGTATATGCGGCGAGATTTTGTAATTCAAGTGGTTGATATAATGTATAAATAATTGCTGACGTAGCCATACTTCCATGAATACCAAAGAACCACAAGAATTCTGAAAAGAAAAGAATAAATAATAATGCCCAAATAGAACCACCAAGATGCTCTAATGGCGTCTGTACAATTGTATAAACCAAATCATGAATATCACCAAATGGTGTAGCACGTAGAATTCCATTTATTACGAGAACAATTCCAGCAATTATCCAAGCTGGCACTAATCCTGTAAAAGAATTAGAGACTGCAGGTGGAACACTATCAGGCATTTTGATAGTAATGTGTTTATTTTCCAGTAAACAATAGAGTCGAGTCACACTTAATGAAACAATCATAGCAACAAACATCCCTTTAGAACCAAGGTAAGTGAGATCTAATCCAACAACTGCACTTCCTTTAACTTTAAAATTACTGATTGGTGTCAAAAGAAAGAAACTCATAACCGATAGAAGTATCGAATTAACCTTTGATCCATTCAATTTTTTAGAATATTCATATGCTAAAGATATCAAAACATAAATAGAAATCAGATTGGTCGTCATTTGAACTCCCATTGCAAAAATCGAACCAAATCCTATTTTATTAACAAATTCTTGATAACCTGGAAAACCTAAATTTCCAAGAATGGCAAAAACTGAACCAACCATTGTAACTGGCAAAAGTCGGATCATACCATTTGAAATTGCAGAAAGAAGTTTATTAGAAGCAAATTTACCCATGGAACTTTGGATCTTATTAGTAAAAGATTGCATTTTGGCACCCATAAATAATTCCCCCTATTTTATATACCTGAATGATTTCGTAATCATGCTTTTAGAGTACCACCCAAAATTATTTCCATTACTATTCGTATTATTTTATAAAATAAATCACTCATTTAAATATATTTTCCAATTTGGAAAATACTTTACAGAATTACAAAGTCATTGAAATTACTGATTTTTAATACTATTCTGACATTAAATGACAACTGGTTTAAAATCTATATTCCATTTTAGAAAATAATGCAGAAAAGGCGTGAATTTTAATGACATCAGCAAAATTTGATCAAAGAATTATTAATCTAACAAAAGATTTAACAACAAATGAGAAAAGTGTAATTGACTATATTCACACTCATACAGCCGATATAAACAAAATGACGATTTCTCAATTGGCACAAAATGTTCATTATTCTAATTCCTTTATTTCTAAAGTCGTTAAAAAAATTGGTTATGCTGACTTTGCTGAAATGCGATATGAATTGAAAGAAGAGAACGAAAAAAATGATATTTCTAAAGAATTTGATGTTATCAGCCAGCAACGTATAGATATCGCGAAAACAAACAGTCTATTACTTCAAACAAAGTTTGATTCCATTAATAAATTGCTGGATGAGGCCACTGCAGTGTATGTTTACGGTACAGGGCATAGTCAGGCAAACTATATACGTGAATTATCACGTAATTTAATGTTACTAGTTAAAGTTCCAGTCATTCTTCTGTCCGGTTTAAGTGAATTCGAATCTGTTCAACCATCTATAAAGAAAACAGATTGTGTTTTAATCGCATCTATCAGTGGAGAATCTCCAACCGTTATCAAAGGGGTTAAATATTTAGTGCTGAACAAAGTTCCTATTATCAGTTTGACTGAATTCTCAGATAATACCTTAGCTTCACTCTCTACTTATAATTTGTTTTATTACTCTACTCCTATCCCTAATCCTACAGGGCGAAAGGATGTTGTATCCTTCCTATCACTTGGATATTGTATTGACTTTGTTATTCGCGAATATATAGATTATTTAAACTGAATTTTTAAATATCTAACCGAACTAAATTTGCTTACATATTAACTATTTTCATTATCATCTGATAAGTGATACAAATACACACGGTCAATAGTATAATGGATATATTGAACATGAGGATGGATAACAAATATGAATTCACGCGACAAACAAGCTGAGAATACGAAGAACGCAATTTTACGAGTAGCTGCTAAAGATTTTTTATCTCAAGGATATCAAGCTACTTCCACTAGAAAAATTGCTCAAGAGTTGAACATCACTCAACCCAATATGTATCATTATTACAAGAATAAAAAGGTTTTATATGCAAAAGCCATTGAAAATGAGGTTGGTGGTTTCAGTGAAAAGTTATATGCTGAATATAATAAAAATAAGGACCTACCGTTTGATGAAATGCTTACAACCATTTCAACTTTTATGGTAAGTAACTTTAAATTAAACTTTTTTATGTTGCGACATGATTTGGATACTGTTTTTACAGACGATGAGAAAAAAGACATCAGTAAAAATTGGGATGGTGGATATTACAAAGTACTATTTAATATCTTCCAGGCACACAAAGAGGAATTACGCTCAGATCTATCGATTCCTGTTCAAGTAGGAACTTTTTTAACAATGTTAGTTCCTTACATTGAATACAATGAAGCAAAGCGCAAACGAAACATTGCAAATCTGAATACTATGATTAAAATATTCATTCACGGTATCAAAAAAGAATAGGAGAACTAATGGAATTTATAACTCTTTTGGCATTAATGCTCTTCCTAACGTTGATCGTTAGTCACATTTTCAATAAAATGAACCTCCCCGCTGTTATTGGACAGCTAATTCTCGGCGTTATTCTTGGTCGAGGGATGTTGAATATCGTCAAATCAACAAACGAATTACAACTGTTTGCTGATATAGGCGTTATACTTTTGATGTTCATAGCGGGTCTGGAAAGTGACTTGAAATTACTACGAAAACACTTAGGTCCCAGTATTACAGTCGCCATTTTTGGAGTTATACTTCCGGTAGCTCTAACTTTACTAACTTCTCTGATTTTCAACATCAATATGCGTGAGAGTATTTTCATTTCGGTCGTATTCGCCGCAACTTCAGTTTCCATTTCTGTTGAAGTTTTGAAAAGTCTCAATTATCTGTCTAGCACTTCCGGGACCGTTATTTTAGGTGCCGCTGTAGCTGATGACATTTTGGCAATTTCAATTTTAAGTGTCATGTCTGGAACGTTGACTGGTAATTTCTCAATGAAGAAAATCTGGACTCTGTTAGCGTTATGGGTATTATTTGTGATCGTAACTTACGTCGCTTATCGCTTTATAGTACCTGCGATCATGAAGCTAGCTGATTACGCAGAGGCCACACATGCACCAACTATTACTGCTCTAGTAATCTGTTTAATATTCGCCTACTTTGCTGATTGGGTCCAATTAGACTCTGTTTTGGGTGCATTCGTAGCTGGAATCGCCATCTCCAATACGCCAAATTATAATAGTAAAATAAATCGTAATATCGAAATTGTCGGCTATTCCGTCTTCATTCCGATATTCTTCATCAGTATTGGACTTAATCTAGAATTCACTAGTTTATTAAAAGACTTCTGGCTGATTTTCTTCTTCACTGTAACGGGTATCTTTGGGAAACTCATTGGAGCTGGATTTGGTGCTAGAATATCTGGTTTCAATATGAAAGATTCCTACGTTATTGGTTCAGGGATGATATCTCGTGGTGAAATGGCTTTGATTGTTGCTCAAGTCGGCTACAGTGTCCATCTATTATCAGAAGAATATTATTCGACCGTTATTATTAGTATTATTTTAATCACCATACTTGCCCCATTTTTCTTGAAACATTCGATTAGTAAAAACCCTATTTAATCTTATCAGTACCACTTATTTATAGAAAAGATATATAATGGTAGCGTAAGCAGCTTTTTAATCAATTATATGAAGGAGAAGGTTAATATGGCACATATTTTAGTACTTGGCGCTGGATACGGTGGGTTAACAGCCGCTCGTGACCTTGCCAAATCCACACCAGCAGGAACACAGATCGACTTAGTAGATAAGAATGTATTGCATGTTGAGAAAACCGGACTACACATGATTGCAGCAGGAACAACAAGGGCGGATGCTGTTACTTTTGATATCCACTCTGTTCTTCCTTCAAATGTAAACTTTATACAAGCTTGCGTTAAAGATTTAGATCTTGATAACAAGACCGTTCATTTTGAAGACCATGACGACATTACTTATGACTATATTGTCGTAGCCCTTGGATTCCGTTCAGAAGACTTCGGTCTAGAAGGTGCTAGTGACAATGCCTTAATCCTCCAAGATTTAGATACTGCTAAAAATATCTATAAAACAATGAACAAAAATATTGCTAATTACAAAGACTCACAAGACCCAGCTGACCTTAGTATCGTAGTTTGTGGTGCTGGATTCACTGGTATTGAGATCCTTGGTGAATTAGTTGATACAGTTAAAATTCTAAAGGCCAAATATGGCGTTCCCGAAATCAAAGTTACATGTCTAGAAATGGCAACAAGAATTCTTCCTATGTTTGATGAAGAACTTGCTAACTATGCCGTTTCATATCTTGAAAAGAATGGCATCAAACTTCTTACAGGCGCAAAGATTACAAAGATCGAACCTAAAGCTGTTGTATACATGGACGGCGAAGAAGAAAAACAAGTCGAAGGTAGCACAATTCTTTGGACTGTTGGTGTTAGTGGTAGTGACGTTATCAAGGATTCTGGTCTTGAAGCTAGAAGAAACCGTGTTACTACAACTTCATTCTTAAACATTGAAGAACACCCCGAAGCATACTTTATCGGTGACGATTCAGCCATGATCCCAGAAGGTGCTGAACGTCCATTACCAACAACTGGCCAATTGGCTTCAGCTGAAGGTGTTGCTGTAGCATACAATATCGGTGCAGCCTTGAATGGTAAAGAATTGAAACCATTCGTTTATACTTCACTTGGTACAATCGCTTCACTTGGACAAAACCATGGTATTGCCGAGATCTTGGGCAAAGGCTATAAGTTCAAGGGTCACACAGCTTCGTTACTCAAACATCTATCAGGAGATAGAAGTTTGATGGAAGTTGCCGGACTTAAAACAGCATTTAAAAAAGGCACTATTTAGAGCGTGACAGAACACGTAAATTTTCGATCATTAATCTAATAAAGGTTGATATCTGCGAAAGCAGGTATCAGCCTTTTTTAAATTAAACGGAAAAAATTGTGTTCTCACACGCGTTTTCACTAATCCAACTAAACCACAAGAAATAGACAATATGTACTTTATCAATCATTCCAAGTTATAAAAATTGTTAAATTAATATAAAAATATTAACATCTTTCATAAATGAGAGGTGATAAAACGTGTCCGTCAAGAAAACTCAAAGCTGTATAATTTGCCATAAACGTTTCTCCCCCATTGAAGGACTCTTCCTCAGAGACCTAAATGACAGCTTAAAACAAGAAATCATTGATAAAAATGATTTTGCTAAAAGTTCAAGTTTTGTTTGCTTACGTGACCTACAGATAATTCGCCTTTCAAAAATGCAACACATCATCGATAAAGATCTAGAGATGGATCAAAAAATGAACGACGAGTTTCAAAAGGAATTATCCAAGAACACCTATGTAATCAGAAACTTAAACGATACCATTCATGGGGAATTGACCCGCGGACAGAAGTTATCTGATGCTGTAGCCAGATTCGGTGGTAGTTGGGGATTTATTATCTCTTTTATTGTCATTTTAATTGTTTGGATGGCTTTTAACGTTGTCCATTTTCTAGGTATCAACTTTGACCCCTATCCATTCATCCTGCTCAATCTGTTCCTAAGTTGTATTGCCGCAATCCAGGCTCCAATAATTATGATGAGTCAAAATCGCCAAGCTCAACGTGATCGTTTTGATGCTGAGAATGACTATCGTACCAATACAAAATCCGAGATGGAAATTAGAATTCTACATGAAAAAATCGATCAATTGAATGAAGTCCAATGGCCTCATTTACTGGATATACAAAAAATGCAGGTGGAGGTCTTGAGTGAACTGGAAAATGAGATTCAATCCAACCGAGCCGAACAAGAACGATCCAATAACCCACAACATCGTCGACATAGGAATAGAAATCAATAGTGCTATTTTATTGAGAATTTCACAATCATGAACTAGTATCATCTTGCAAACTGGAGGATTTAAAAATGAAAAAAACAACATCCTCATTTTCAAAATTGGGTATGCTGATAACTTTGGGAATTGTTTACGGTGATATTGGTACCTCTCCACTTTATGTAATGAACGCCATCATAAATGACGCCGGTAATATGAAGAGTGCCGTTCCCGAGTATATAATCGGCAGTATTTCTTTGATATTTTGGACATTAATGCTCATCACGACTATCAAATATGTCCTAATAGCCATGCGCGCAGACAATAACCACGAAGGTGGTATTTTTGCTTTATACGCCCTAGTGCGTTCCAAGAAATGGTTAATAATTCCAGCTTTGATCGGTGGATCAGCTCTTTTAGCCGATGGTACCTTGACACCAGCAGTGACTGTAACGTCTGCTATGGAAGGATTAAAGGGTCAAGAAATTGGTGGGTTCACCATGTCCAACAGTCAAAGTGTCATCTTGATCCTAGTTACTATCATCTTGTTAACTATTTTCATAATTCAAAAATTCGGTGCTGAACGTATCGGTAAATCATTTGGACCAATAATGTTGATTTGGTTCAGTTTCATCGGTATCGTCGGATTGGTCAATATCTCCAATGATTTCACAGTCCTAAAAGCCTTGTCACCAGTTTATGCCATCAAGATTCTAACTAGCCCCGTGAACCACGCAGGGATCTTCATTCTAGGTAGCGTATTTCTAGCTACTACTGGTGCAGAAGCACTCTATTCTGATATGGGACAAGTTGGTAAATTCAATATCTACGGAACTTGGCCATTTGTTTATATAACGTTGATGCTCAACTATCTTGGTCAAGGTGCTTGGGTTATGTCACATTATATGGACAAGCAATATATGAATCTCAATACCGTTAATCCCTTCTATGAAATGTTACCAGGACAGTTAAAGATATTCGCCATCTTGATTGCTACAATGGCCGCCGTGATTGCTTCTCAAGCCTTGATCACAGGTTCATTCACCTTAGTTGAAGAAGCCATCGGTTTGAAAATTTTGCCTAGACTTCGTGTGAAATTCCCAGGTAATATCAAGAGTCAACTATACATTGGATCAGTCAATTGGTTGTTGTGCCTTGTAACGCTAAGCGTCGTTTGGGGATTTAGAACTTCAGAACATATGGAAGCAGCTTATGGTTTGGCCATCACTATGACTATGTTAATGACGACCATCTTGCTTCACCAATTCTTAGTCATGAAACATCATAAAGTTGGCGCTACGATATTTGTTACCTTCTTTATAATCCTTGAATCACTATTCTTCATTTCAAGTTTGGTCAAATTCGTTCATGGTGGTTATATCACCGTTATAATCACCGCTATAATACTGATGATCATGGTAATTTGGTATTACGGTAACAAGCGCCGTGATTCATATCTAAATGAAAGCCAGTCGGTCTCCTTGCTAGATTATATCCCTCAATTAGAAAAACTTAGCACCGATACGAATATTCCACTTTTTGCCACCAACTTGGTATTTCTCAATCGTATTGAAGATGATTATTCCATCAAACGTTCCATCATTTACTCAATCCTTGACCAAGATCCAAAACGGGCTAAAGTGTACTGGTTTATTACGGTCAATCAGACTAATAACCCTTACGAATGTAACTATAGCGTCGATATGATGAATACTAGAAACGTCGTAGATGTGCAATTGAATCTAGGTTTCAAGAAGTCACAACACGTTAATATCTATATTAGACAGATTGTGAATGCACTGCTCGACGAGAAGATAATCGACCCACAAACTCCTGACTACTCAATGATGAAGAATCGTCGTGTAGGATCATTCAAGTTCGTTATTTTAAATGAACAGTTCCAAGATCTTGGTGCGCAAGAACATATGAAGAGTTTGGACAGATTCTTGATTGGTGGAAGAATCCTTCTCCAAAATATGACTCTACCACCTGCTTTATGGTATGGACTAGAGTTCAGTGATGTTACCGAAGAAAAGGTACCATTGTTCCTAGGCAGTCATGTTGATAACTATCTAGTTAAGGATAGCGTTACAAATGTTAAGAGCGAACCAAAAAATGAATAAATTAGAGTGTGCTTAACACGTTCAGTTTTCGTTTATAAGTTCAAAAAGCCGATATTTACTTACGTAAATATCGGTTTTTTGGATCATATGAAGAAAATTGTGTTTTGGCACAACCACTTTATCGATTTATTTAACTATTTTGGCTCCTAATACCTTCTCAAAATGTTCCAAGGCCCAATCATGTCCCAATTGATTGAATGAAGCTACACAAGAAGAATGAATAACAATATTGTAATTCAAATTATATGCGTCAATCGCAGTATGTAAGACACAAATATCAGTACAAACACCGGCGAGATGAATAGTATCCACATCACGCTCACGAAATCTCATGTCCAGATCAGTTCCTGCAAATGCGCTATAACGAGTCTTGTCGAAGAACTTTAGATTCTCTTCATCAGCATGTTTCTCATACCAAGGCTTCAATTCACCGTACAATTCTCTGCCCCAAGTATCTTGAACATTGTGTGCTGGAAATAGCTTAGTCTCTGGGTGGTAGTGATCAAATGGTACATGAAGGTCAGTTGGTAGCCATACCCAATCCCCATTCTTACGCATTTCTTCTGCCACTTTAATAATATTGGGTTCAATAAGTTGGCCCGGTTTGCCACAAGTCAATGCTCCATTATCTGCTACAAAGTCATTCGTGTAATCCACAATAAGTAAAGCTTCATGTGATGCCATGTTCATCCCTGCTTTCTTAGTTATTTGATTAACTTGATTATTGATGGTTGTTGGTGGGATGTCAATGGATATGTGTTTGGTAAAAAAATCAAAAAAGGCTTTAAAGCGTTGTTTCCTCTGTTATTATTAAATTGTTTAAGTTATAGGAGGAAAAAGTGATGAATAGAAAAACCACCAAGTACAATGTTGGGTTAGATATTGGTACCGCCTCAGTTGGATGGGCTACTACAGGTAACAATTATAATCTGTTAAAAGCAAAAAAAAGAAATCTTTGGGGAGTCAGATTATTTAATACTGCTGAAACTGCCGCAGATCGAAGAATGAATCGTTCTATAAGAAGACGATATCGAAGACGTAGAAATAGGTTGAATTGGCTAGATGAGATATTTTCTAGTGAATTATTCAAGACTGATCCAGGATTTTTAAATCGTATGAAATATTCTTGGGTATCCAAAAATGATAAGTCCCGGACCCGTGACAACTATAATTTATTTATTGATAAAGATTTTAATGATCAAACTTACTATGAAGAATATCCTACTATTTTCCATCTCAGAAAGCGTCTAATTGAGAATCCTGAAAAAGCAGATATACGTCTAGTCTATTTGGCAATTCATAATATTTTAAAATATCGTGGGAATTTCACTTACGAACATCAAAAGTTCGATGTTTCGAGAATGAACGATGGACTTGAATATACTTTGAAAGAATTGAATCAAGCATTGGATCAATTTGGATTGAGTTTTCCAAATGATACTGATTTCAAATTAATTGGCGATATTTTAGTCAAAAAAGATTGGAATCCTAGTAGCAAAGTAAGTCGAATCATCAAGGAACTTAATCCTACTAAAGATATGAAGCAATTCTATACTTATGTAATAAAACTATTAGTTGGAAACAAGGCTGATTTAACAAAACTGTTTAACATTGAATCAAATGAACTAAGTCCTATAAGTTTCTCATCAAATTCGATTGAAAATGACTTAGCCACCGCTGAAGAAGTACTGTCAGATGAACAATATAACATTATTCTGCTAGCTAATTCTATTTACAGCACTATTGTATTAAATAATATTCTAAATGGTAAAACCTATATAAGCTTTGCTCAAGTGGAAAAATATACTGAACATCATGAAGATCTTATGAAACTCAAAAATATTTGGAGAAATGACGAAGACACTGCTGCAGTGAAAAAGGCTCGTAATGCTTACGAAAAATATTTGAATAATGGTAAATATACCATTCAGGAATTTTATAAAGATATAGGCAAATATTTAGAAGAAAAAGATGATGACGATTCAAAAAATGCTTTAGAAAAAATTGACAATAATAAATACTTATTAAAACAAAGAACTAGCGACAATGGAGTAATTCCATTCCAATTGAACGAAGCCGAATTAATAAAAATCATTGATAATCAATCACAATATTATCCCTTCTTAAAAGATAACAAAGACAAAATTCTATCATTAATAAACTTCAGAATTCCTTATTATGTTGGACCACTACAAAGTAAAGATAAAATACAAAGTAAAGATAAAATACAAAGTAAAGATAAAAGCGGTTTTGCATGGATGGCTAGAAAAGAAAATGGTCCGATCAGACCATGGAATTTTGATGAGAAAGTAGATAGAGAAAAATCATCAAATAACTTCATCCGTCGTATGACATCAACTGACACTTATTTAATTGGTGAACCAGTTGTTCCAAAGAATAGTCTGATCTATCAAAAATACGAAGTTCTTAGTGAGTTAAATAACGTAAAAATTGTAAGTACTGGTGAAGGATCAGAGAATCAAGAACGATTACGTGTGGAAGTTAAGCAACGTATCTTTAATGAATTATTTAAAAAATATAATACTGTATCCGCTAAACGATTAAAGGACTGGCTAATAAAAGAAAGTTATTATTCAGCACCTGAAATTCATGGATTATCTGATAAAACAAAATTCGTATCAAGTCTATCGAGTTATCGTAAACTATCCAAAATATTTGGAAATGACTTTGTAGATAATGTGAAAAATCAAGATCAATTAGAACAAATCATCGAGTGGCAAACTGTTTTTGAAGACAGAGAAATCCTCAAGTTAAAGCTCAATAAGTCTAACCAATATGATGAAAAACAAATCAATCAATTAGTAGCCATTAGATATCAAGGTTGGGGAAGATTTTCCAACAAATTATTAACACAATTATTTGTAAATACTAAAATTGGAAATGAGCATGAACCAAGTAATCATTCTATTATTGATTTACTATGGCAAACCAAGAGTAATCTCATGGAAATATTGCGTGATGATAAATACAACTTTGAATCACAAATCAAAGAATTAAATATTGAGGATAGTTCAGATAAAAAACCACTAGAATTAGTCAACGACCTGCATGGCTCTCCAGCTCTAAAACGTGGTATCTGGCAAGCCATCAGCATTGTTCAAGAATTATCTGAATTTATGGGACATGCCCCAGAACATATCTTCATTGAATTTACACGTGATGACCAAGACAGTTCAATAACTAAATCAAGATATAACAGCCTTAAAAAGCGTTATCAGGACATTAAACAAATGGTTACAGATTTAGCACCTACTTTGAAAGAATCTCTATTTCCTACTAAAGACCTTGAAGACCTAATGAAGGACAAAAGAAATTCCCTATCAAATCAGCGACTTATGCTGTACTTCTCACAAATGGGCAGAAGTCTATACAGTGATGCTGAAATTGATATTACCAGATTATTCACATCTGATTATCAGGTTGATCATATCCTACCTCAGTCATACATTAAAGACGATTCTCTTGAAAACAAAGCACTGGTTAAAGCTAGTGAAAATCAAAGAAAACAAGATGACTTACTATTATCCAAAGATATAATAGCAAATAATCTAACTCGTTGGGAATATTTGAAAAAAGCAGGTTTAATGGGACCTAAAAAATTTGCTAATTTAACTAGAACTGTAGTTACTGATAGACAGAAGGAAGGTTTTATTAATCGTCAGTTGGTTCAAACATCCCAAATGGTTAAAAATGTTGCAAACATTCTAGATTCAATTTACCCAGATACTCAAGTTATTGAGACTCGTGCCAGTTTGGGGATGGGATTTAGAGATTCCTTTAGTAATTTGAATAAAAAAACATGGCATTACGAACATCCAGAATTTGTTAAAAATAGGAACGTAAATGACTTTCATCATGCTCAAGATGCTTACATATCAACTATCGTCGGAACATATCAACTTAAGAAATACCCACGAGACAATATGCGATTGGTTTTTAACGCTTACTCTAAATTTTTTGAAGATGTAAAAAAGAAAACCAGACAAGAGCGTGGTAAAATTCCTGCTTACTCAAGTAATGGTTTTATTATTGGATCAATGTTTAATGGTAAAACTCAGGTTAATAAAAATGGTGAGATTATTTGGGATCAGCAAATCAAGGATAGTATTAGTAAGACATTCAAGTTTAAACAGTACAACATCACTAAACAAAACTATATTAATGATGGAGCCCTATACAAGCAAACTATTCTTAACAAAAACAACAAAGAATTAATTCCACTCAAAAAGGATCTTGATCCACATATCTACGGTGGCTACACTGGCGACATCACCTCATACTCTGTTCTTATCGATGTTGATGGCAAGAAAAAGCTGATAAGTATCCCCGTAAGAATTGCTCGTGAAATCACTGCCAAAAGGATAAATATTAAAGACTGGATATCTAATAAAGTAAAACACAAAAAGGAAATCCAAATACTCATTGATGTCGTTCCAGTTGGTCAGTTAGTAAAGAGTGGAGACAAAGGGCTTATTTCTTTACCATCCGGTACAGAAATAGCAAATGCAAATCAATTAATACTTGATTACAAAGAAACAGCACTTCTTTCATTACTAGAACATTCCACTCTAGACAATTACAGATTTATACTAAGTGGTGACAATGAAGATATTTTACAATCTATATATTCTGATTTGATTTTTAAAATCCAAAAATTATATCCACTTTATTCAAGTGAATCAAAACGTTTCAATGATAACTTAGATGAATTTAATAACTGCTCGATTTATGACCAATTTAATATCATCGAACAAATTCTGAATCTTCTTCACGCTAATTCAACTTGCGCCAACTTGAATTTTGGAAACATTAAATCAACACGCCTCGGTAGAAGATCCAATGGTTATGAATTTTCTGATTCTGACTTCATTTACAAATCACCAACAGGACTATATGAATCAATAATTCATATAGATTAACCTAAAAAAGTGCAAAAAAATAGCTCCCACGCGGGAGCGGTCACTTGAGACTATTTAACATAAATGTTGATTTTAACTTAGTATGTCATTCTTAGTAGTTTGAACAAGTTAATTATAAGTTATTCCTACAAAAAAATCAATATAGGAGAATAATCATGGGATGGGAAACGATATATATAACTTCAAGATCCAAACTATCTTATAAATCCAATCATTTGTTAGTACAAACGGTAGCTGACATTCAAGAAATTCCTTTTCATCATATTGGATGCATCGTTATTGCCACAACACAAGCAGTAATTACTGGTTATTTAGTTGAGAAACTAACTCAAGCAGATATTAAAGTTATTTTTTGTGACAGTGATCATAATCCATGTGCTGAACTAAATGGATATTATTCAAATAATAACCGTAATCAAAATATTGAAAAGCAATTTTCTTGGCCAATACCCAAAAAAGAACTTCTTTGGACTAGTATTGTTACCAACAAAATTGAAAATCAAATTAACGTATTGAAACAATATAACTTAGATACAACGGCTATCATACAAGAATTTAATCAAATAAAAGACAATGACAAAACAAACCGTGAGGCAGTAATAGCAATGAAGTATTTCCCAGCATTATTTGGTAGCAACTTTTCAAGAGGTAATAAAGAAGATAATATCAACAAAATGCTTAATTATGGATATACTATTTTGTTATCATCAGTCAATCAAGAGATAATTGCACAAGGATATCTAACACAATTGGGCATTCATCATCACAGTAATCAAAATGACTTTAATTTATCTAGTGACCTTATGGAGCCTTTTAGACAATTCGTCGATCAAATAGTAGTTGAACATAAAGATAGTGATTTTGATCTAGAAACAAAGCTAGATATATTAGCAGTCTTAGAAAAGCAAATATCATACAATGATAAAAATTACATTTTAAAAAATGCTATTAATCAACACGTTCAAAATTGCTTTAAGTTTTTAGACTCACAGAAGCTTTCTGTAGCTAAGGTGGACTTCAAAAATGAGGTGTAGAATTATGAGATTAATGATAATGTTTGATTTGCCAACATTGACTGCTCAAGATAGGAAGAATTATAGACAGTTTAGAAAGAATCTTCTAAATGATGGATTCATAATGATGCAAGAATCTATCTATACTTGTTTATTAGTCAATGGGACTTCCGCAAAATTCTTAGAAAATAAAATCAACGTCTACGCTCCAAAAAAAGGATTGATTCAATCTTTGATTATTACTGAAAAGCAATATGAAGCTATGCGATTAATCACTGGAGAAAAGAACAATCGACCCGAAAATCGTTTTGAAAGACTGGTGGTAATATGAGCCCTGAATCTATTACTATTTTCCCTTATAAGCCATTCGATATCGAATATGGTATGACTATTTTTAATCTTCAAAATGAGGAAGAATTCTCAAACTTATTATTTAATTTGAATCAATTAAAAAAACACGAAGCCTTTATTGATGATGTTGACCAATATATTCATTTTTATGTAGACGAAGAAGATAATTTAAAGACATCTCTTAAGCAAGTAGCCATGCTGGGTGATTTGACTAGTTATAATATCAATTCTGTCGGCAATTTGAAACTAGTATTTCAAAAGATCGTCGCTGATAACCAAGTAATTAACCGAGATAAACTAGAATCATTAAACAAATTAACGAACTTGTTTTTGATTCCATCAATGGTTACGACGAAAATTTTTATTATGATTTAATGCCAGAATTAACAAAATTACTTAAATCAAAAGAACTTTCAATAGATACTAGTAATTGGCAGAATTATTATGATAAACTTCAATCAGTTATTAGATTTTACGTAGAATTCGATAACAAAAGATTGTTATTATTTCATGGGTTAGAACGCCTATGTAGTTTGGAACAAATTAACGAATTGAATGATTACTTAAAATCCGTCGAGTTATCTGTAGTTAGTCTAGAATCATACCCAATGACATTGAAAAGGCCTGGTTTGAACACCCATGTTTATTCAATAGATGAGGATCATGTTAGATTTGATTACTAACATTTAAAGTTAACGTTAACTAGGTGGTTTTAGTAGTATGTCATTCTTAGTAGTTTAGAACCAAAAAAATTGGTAGTTCTTTCACAGGAGCAGTTTTAGTAGTATGTCATTCTTAGTAGTTTAGAACCAAAACGTTAAAAATAAACTGAGTCTCGTGTGTTTTAGTAGTATGTCATTCTTAGTAGTTTAGAACCCTAGAACTGCTGACAAAGCGACTTTTGACAGTTTTAGTAGTATGTCATTCTTAGTAGTTTAGAACCAATGAAGTACTAGTTAAGAACTTTAATATGGTTTTAGTAGTATGTCATTCTTAGTAGTTTAGAACCTGTTCTAAAAATACAAGAGGCAACCAAGCGGTTTTAGTAGTATGTCATTCTTAGTAGTTTAGAACCATATATGTCACGTAGCAAATCAGTAAACTTGTTTTAGTAGTATGTCATTCTTAGTAGTTTAGAACCTGGCGTCAGCGTCAATGTTTGCCATGTTGGGTTTTAGTAGTATGTCATTCTTAGTAGTTTAGAACCTGCTTTGAGTAATTCTTCGATTCTGTTCTCGTTTTAGTAGTATGTCATTCTTAGTAGTTTAGAACCAATGTTAAACAAGATTGAGAGTCAAGCTACGTTTTAGTAGTATGTCATTCTTAGTAGTTTAGAACCTGTAATATGCTATAGTGAGACTATTAAATAGTTTTAGTAGTATGTCATTCTTAGTAGTTTAGAACCATTTTTAACGTTCTCAATGAGTAATATTGAGTTTTAGTAGTATGTCATTCTTAGTAGTTTAGAACCATCTCCTAAAGCAACAATCACGCAGCTAGAGTTTTAGTAGTATGTCTTTCTTAGTAGTTTAGAACCAATATTGAGTGAGCCCCGTACAGTAACACGGTTTTAGCAGTATGTCTTTCTTAGTAGTTTAAAAACTTTGAATAGCTTTAAAAGTAATGGTAATAAGTTTTAGCGACACATAGTGTAATATAGATCCACACAAAATGACGTTGGTGATTGATCATCAACGCCATTTTTATTATTCAAAAATTAATGAAACTCAAAAAGAACATCACACCCTACACTATGGTTCAAGCAACTGAACAAATGAGGTATTATGATGCCCTTAAATCTACTTGAAATGGCAGACGAGAATATTGATATTATTGAATACCACGAAAATTCTATTGGTAAATATGATATAAAAGAATACCAAATAAACACAATTAATATCACATTTTGACCTACTCACCAATTAACACTTTTCATAGCTTCAGATTAGTCTAAAATGCTAATAAATTTAATTTATATGCTATGATTATATCATTATGATCAAGGAGGTGAATCTATCCTGATTAAGACCATGCCACAACTTCCCTATTACTATGGAACCAAAGTACGTATTTTTCCATCTAACAGTCAAAAAAGATTAATCAAGAAAAATAGTGACGCTAGTCGTTTTATCTATAATCAAATGGCCGGAATCAATCAAGAACTATATTTCCTTAGACAAGTTAAAATACCAATCAAAATTGTACAAAAACGTATTGACACACTAGAAGAGCGCTTGAGAAATCCTGCTACTGGAATTTCAAATATTCATGGTTGGCTTAATGATAAAGAACTAGATAGCCTAATGAAGGCCAATGCAATTAGAAACTATCGGTCAGCTTGGAGTATGTTTTACAAAGTACACAATACGGGAATACCAGTATTTCACAAAAAAGGAATTGAACAAAAATATCAGACTTCCTGTATGTATGCTGGCAAATTACCCATAACTAATATGAATAATGGCAATGTTCGGCTACTCAATAATCGATATATCCATCTACCTAAACTAGGAAACATACGATTTAAAGGTATGCCTAAAAAATTACTTTCTCGTAAAGAAAACATTCGCATTGGTACCACCACGGTCTCAATGGATTCTACAGGTTGTTACTATATCTCCTTACAACTGGCATCAGAACAACCATTTGTAACTGTGCTAAATATTAATAACAGCTCTCCAATCGGTATTGACTTGAATACCGATAATTTTATAACCGATTCTGATGGTAATACCATTGATAATCCACGTTATTATCGATCTATTAAGGGCAAACTAGCGAAGGCACAACAAAAGTTATCTCGTCGTGCACTACGTGCAAAAAGAGAGCATAGGTCATTATGCGACTCTAAAAACTACCAAGAACAACGCAAAATTGTTGCAACTATCCAACGTAGAGTAACTAATTGTCGTAAAAATTTCTTACATAATGTATCGACAACACTTATCAAAAACCACGATTTGGTTGTCGCTGAAGAGCTTCGAAGTAAGAATATGTTACAGAATCATGCACTTGCCATGAGTATTGCCGATGTTGGCTGGAAAATATTTTTAAATATGTTGACCTACAAGGCTGAACTTTACGGACAAAAATTTATTACTATTAGTCCATACAATACAACGCAGAAATGCAGTAATTGTGCATTTGTAATGCGCGGTAATCAGAAACTAACGTTAGCAGATCGAAAATGGACATGTCCAAAATGTTGTATGCACCATATTCGAGACCATAATGCTGCCAAAAACATTCTGAATAAAGGATTAATATTGAATTAAATCTCTAAAAAGTCTGTCTGGCAACCTGCAGACTATAAAGTCTTTGGTAATTGGCAAATAAGACCTATAAAGGCAAGTATTAAAAAAGATCTGACCAAATTAAAAATCTGGTCGGATCTTTTTACAAAACGTTACTTATCATCAATACTCTCAACCTCAGTATAATCAAAGTCCTTAGTATCATCGTCAAATTTAACAATCATATCACAAACTTCCTTAGGCTTCTCAATCATCCCCACATGACCAGCACCCAACAAATCCTTAATAACCAAGTGTGGCACACGGCCAATAGTAGCCTTTGCATCTTTAACACCGGCTTCAGTCAAGATTTGATCACCATCAGAGAAAATTGCCAATGTAGGCAACCCAACGACACGAAGACGCTTATTCAAGGCCTTTTCTTCCAAATATTCCTCAGCAATCTTCCCCAACTTCTTATCAGTTTTACGATTAACTGTATTGGCAGCATCGTTAACAACGTTTTGATTCTTCAATTTAGAAGTATCAAAATCTTTAGAGAAGTACAAGCTGGACTTAACTGGCGACTTAGCCAATTTACCAAGCAATGGAATGCTTGCTAGAGATGAATGAGCATCCATATCAGCGTATTTTGCGTTAGCTGGTGTATTTAGTAGCACAAACTTTGAAATAGCAAAGTCACGCAATTCTGCCATTCTCATAGCAATCAAACCACCGATACCATATCCAAATACCATGATTTTCTCAGTGATACGCAATCTAGCAATAACTTCCAACATGCTCCAAGCTTGCATATCAATATTGTACTTTCCGTCATCTGATAAGGTCGACTTACCCTGGCCCAACAGATCAAGCGCCACAACAGTATACTTTTCCTGCAATAATGGTGTTATCTCATCAAAATATTCAATCGTGCCATTAATCCCAGGAATCAAGGCAATAACTGTCTTCTCACTATCAAGATCTCCGGTAACTTTAACGTTTACCTTGCCCTTTGAAATTTCAAATACTTTTTCCAAATTTTATTCCTCTTTTATTTAATTTACTTTTTAAAATCACTTTGCTTACCTACAAAAATATACCGAACTTCTACAACATTTGCATTATTTTAAACATCTTTTTCTTTTTTTTCATAAAACAGAGTTTTTTAATTGACTTTTACCTTAAAACACGTTAAATTGGACTAGACCTGATAAAGAGATGGGAGATTAAAATATGAATATTATTAAAGTTCAAGATCAAGATTTAGGCGGTAAGGAAGCTTTCAATCTTATTGCTACAGATATTAAAAATGGAGCTAAGGTTCTTGGTTTGGCTACTGGTAGCAGCCCTATCACTCTTTACAAAGAAATGACAAATAGCGATATCGACTTCTCAAATATTACATCAGTTAACCTTGATGAATATGTTGGTTTGAACGCAGACAATGAACAAAGTTACCACTACTTCATGAAGGACCACTTATTCAGCAAGAAACCATTTAAGAATTCATACGTTCCAGATGGTTCAAACTCTGATGCTAAAGACGCTACTTCAAAATACGACAAGATCATTGAAGAAAATCCTATCGATGTCCAAGTTCTTGGTATTGGTAGAAATGGTCACATCGGTTTTAACGAACCCGGCTCACCACTTGATGGTAAGACAAGCAAGGTATCACTAACAGAATCAACGATCGAAGCTAACAAGCGCTTCTTCGATGATGAAAAAGACGTTCCCCGTTATGCTTACTCAATGGGTATCGGCTCAATCATGAAAGCTAAAAAGATCATCTTACTAGCTTACGGTGAAAATAAAGCTGATGCAATTGCCAAAACAGTTAACGGACCAGTTACTTCAGATGTTCCAGCTAGTGCATTGCAAAACCACCCTGATGTTACAATCATCGTCGATGGTGCTGCAGCAGCAAAACTTTAATTAAATTATTAAAAATTATTGATAGTCTTTTGAAATAATTAATTTTATTTCAAAAGACTTTTTTTTATTGACATAAACATGTCTAAACCCGTAATCTATAAAGGTTGCTTAGGAGAAAATATGTTAAAAAAATTATTTAAAAAAGCGGATTATAAACAATATATTGCTGACGATTCGCACTTTTCAAAGACTTTAACCAAGAACAATTTAATCGCCATGGGAATCGGCTCGATCATTGGTACCGGGATTTTCATCCTACCTGGTATCGTCGCATATGCAACTTCTGGCCCAGCTATTACTATATCATTTATTCTAGCCGCCATTGTTTGTGTTTTAGCCGCAATGTGTTTTGCTGAATTATCTTCAACCTTTCCGGTTGCTGGAAGCACTTATTCATATGGAAGCATTATTTTTGGACAATTTCCCGGATGGATCGTCGGGTGGGCCTTGTGTTTAGAATATATATTGGGAGTATCTGCTGTGTCATCAGGTTTTTCAGCATACTTCGTCAGTATGTTTAACAACTTTGGGATACACCTACCACACGCCATAACTGGCCCATTTATTCCCTCCGAAGGAACTTTTATTAACCTTCCATCAATTATAGTGCTGATTCTAATTTACTTCCTATTAAGACGTGGTGTCCAATCATCAGCACGCATGAATACTATCGTCGTATTTATCAAATTGGCAGTTATTATCGCCTTTATCGTCATAGGATTATTCTATATAAAGCCGCAAAATTACCATCCCTACTTTCCAATGGGAGGTGTTGGTGTTGTCAAAGGTGCCGCCCTTGTTTTCTTTGCTTATTTAGGCTTTGATGTCATACCGTCTTCTGCACCTGAAGTAAAGGATCCACAGAAAAATATTCCAGCCGGGATTATGATTTCCTTATCAATCTGTGCAGCTCTTTACTTGATCATGGCAGCCGTTTTAACTGGAATGGTCAACTACACCAAGCTTAATGTCTCTGATCCTGTAGTTTTTGCCTTAAAAGAAGTGGGATTAAGTAAAATAACTTTCTTGATTAGTATTGGGGCGTTGGCTGGAATGTTCACCATGATGTTAAATACCATTTATGGAGGTTCAAGATTAGTCTATGCATTAGGTAGAGACAAGTTGATCCCAGAAGTGTTTGGAAAAATCGACAATAAGTCAAAAATGCCTAAGACGTCATTGAATGCCATTACTATTTTGGCAGTATTACTAGGTGGTTTCGTATCATTAGAGGAACTGACCAGTTTAGTAAATATCGGGACACTGCTATCCTTTGTCTTCGTATCTCTTGGTGTAATTAAATTACGTCAACGAAAAGATGTCCCAAAAAGTGGTTTTAAAGTTCCATTTTATCCATGGTTCCCAGCTATTTCAGCCGGTCTATGCATTCTATTAATGACACAAGTAAGTATCAATTCATGGATTGCATCTATAGGGTGGTTTGCGATAGGAATAGGCATTTATTTTGCTTACGGATACAGAAAAGCTGAATAATATTAAACTGAATTTTTTACAAAATAGAATATGAAAAAGCACGTTTTTTCATATATGAACACAAACAAGCCGGTATTTACGAAAGTAAGTATCGGCTTGTTTGTGTTCATTTCTTCATCCAAATTGTTTCATGTGGAACATATTGTATCAAAAACACCTGTTCTCACTAGATATGGTATTGATTTATTTATTACTACTATCAGCCAAATCCGCACAAATCTTATGGCTCAAAATTGACGACTCCGGACTGATTGGATTATCACCACTTGAAGAAACAGCGCTCAAGAATTCCAATATCAATGGTTCAAAACCTCTTGTTACCAAATTTCTTTCCCAATCTGGGCGTGTGGTTTGTTCTTTGATCCCAGTTTGATACGTATCAAGTAAATTCAGATTAGTCACTTGAGCACGTTGCTCACTACTTTGAACTGTAGTTTGTTCAAGATTGACACCACCGACCAAGTTGTTAGTTATCTGAACCTGACTATGTTCACTAGTCAATGTAACGTAACCTTGTTCCAGATACTTGCCCTTTGTAACCAAATGATTATTTACACTCTTTATTGGTTCATCCATTAAATACAGCGCTGTATCAACCGAATGGATCATGAGATCAAAAATAGCAAATTTAGTCTCTTGTTGTGCACCTTCTCGTATCTTCTCAGACATGATAAGTCTCTTGTCTGGAATTGCCTTAAGTACCTGATCAAATGGTGCAAATCGTCTATTAAACCCACATGTCAGCATTAAATCCTTTTCCTCAGCCAACTTATACAAGTCTTTTACAACCGACAGATTTTCTGAAACTGGCTTATCAACGTACACATTGATCCCAGCGTTTAATAATTGACGGATAATTTGTTCGTGGGTACTCGTTGGAGTGTGTACAAAAACTGCCAAGGGCTGTTCTGCGATCAATTGATCTAGTGTCTGATGTACATGAGTGAATCCATATTTCTTAGCCAACTTCTGGCCCTTTTCACTATTTCTCGTGGTCAAATGCCATTCATATTTGTCCTGTAAACTAGCCATAACAGGCAAATATGCTTTTTGTGCAATATTGCCTAATCCGATAACACCAATTTTTTTCATTAAAGTAATCTTCTTTCTAAAAAAATCAAACAGACTTCACTAATTAAGATTGTAGCAAATCAATGACAACGTTTACAGTGAAAAGATCTAACTTCCATCTTCTTCTGCAATGGTAAAATCTATTTTCAGAAAATAAATTAAATCAATCACTAGATTTGCCGTTTAAAATTTCTTGTTTTCTGAAAGTGATAATTGACTTAATCAGATCTTCTGGAAGTTTTTGATCATAAGGAAACTGAATAGCACCTTTAGAAGTCTTATAATCCTTCAACTGTATTGAGAATTCAGCAATCGGTCCTGGTGTAGGATAAAATCCTAGGTGATTTTTCATCCCAGCAAAATGTACGATATTTTCATCCAAATAAAAAGTTGGCATCCCATAAGAAATCTTTTCATTGGCATCACAGAGTTCATTTTTTAATAGATAGTACATCGAATTCAACATCTCTTGTTGATTTTTTGGAGCGTTCTTAATATATTCTTCAATCGGACTCATCTTTACCTCTAATTTTTACCATAATTATACCCTATGCCAAGAAAAAAAGTGCTCACCCAACAGTGAACACTTCTCTATAATTTTTTATGAAATCTTAGCAATTCTACCTTGTTCGATATAAACACTCAAAATTCCGATATCAGCAGGATTGACCCCACTAATACGACTTGCTTGTGCAATCGTTTCAGGTGTTATCTTACTCAACTTTTGAACTGCTTCAGTAGCAAGTGAGGGAACCTTTGTATAATCTAGGCGATCAGGGATTTTCTTTGATTCCATCTTCTTAAGACGCTCAATCTTCATTTGTTCCTTCTTGATATATCCAGCGTACTTAATGGCAATCTCGACTTGTTCCTTAACACGACGATCTACCGGTACACCCT</t>
  </si>
  <si>
    <t>MNRKTTKYNVGLDIGTASVGWATTGNNYNLLKAKKRNLWGVRLFNTAETAADRRMNRSIRRRYRRRRNRLNWLDEIFSSELFKTDPGFLNRMKYSWVSKNDKSRTRDNYNLFIDKDFNDQTYYEEYPTIFHLRKRLIENPEKADIRLVYLAIHNILKYRGNFTYEHQKFDVSRMNDGLEYTLKELNQALDQFGLSFPNDTDFKLIGDILVKKDWNPSSKVSRIIKELNPTKDMKQFYTYVIKLLVGNKADLTKLFNIESNELSPISFSSNSIENDLATAEEVLSDEQYNIILLANSIYSTIVLNNILNGKTYISFAQVEKYTEHHEDLMKLKNIWRNDEDTAAVKKARNAYEKYLNNGKYTIQEFYKDIGKYLEEKDDDDSKNALEKIDNNKYLLKQRTSDNGVIPFQLNEAELIKIIDNQSQYYPFLKDNKDKILSLINFRIPYYVGPLQSKDKIQSKDKIQSKDKSGFAWMARKENGPIRPWNFDEKVDREKSSNNFIRRMTSTDTYLIGEPVVPKNSLIYQKYEVLSELNNVKIVSTGEGSENQERLRVEVKQRIFNELFKKYNTVSAKRLKDWLIKESYYSAPEIHGLSDKTKFVSSLSSYRKLSKIFGNDFVDNVKNQDQLEQIIEWQTVFEDREILKLKLNKSNQYDEKQINQLVAIRYQGWGRFSNKLLTQLFVNTKIGNEHEPSNHSIIDLLWQTKSNLMEILRDDKYNFESQIKELNIEDSSDKKPLELVNDLHGSPALKRGIWQAISIVQELSEFMGHAPEHIFIEFTRDDQDSSITKSRYNSLKKRYQDIKQMVTDLAPTLKESLFPTKDLEDLMKDKRNSLSNQRLMLYFSQMGRSLYSDAEIDITRLFTSDYQVDHILPQSYIKDDSLENKALVKASENQRKQDDLLLSKDIIANNLTRWEYLKKAGLMGPKKFANLTRTVVTDRQKEGFINRQLVQTSQMVKNVANILDSIYPDTQVIETRASLGMGFRDSFSNLNKKTWHYEHPEFVKNRNVNDFHHAQDAYISTIVGTYQLKKYPRDNMRLVFNAYSKFFEDVKKKTRQERGKIPAYSSNGFIIGSMFNGKTQVNKNGEIIWDQQIKDSISKTFKFKQYNITKQNYINDGALYKQTILNKNNKELIPLKKDLDPHIYGGYTGDITSYSVLIDVDGKKKLISIPVRIAREITAKRINIKDWISNKVKHKKEIQILIDVVPVGQLVKSGDKGLISLPSGTEIANANQLILDYKETALLSLLEHSTLDNYRFILSGDNEDILQSIYSDLIFKIQKLYPLYSSESKRFNDNLDEFNNCSIYDQFNIIEQILNLLHANSTCANLNFGNIKSTRLGRRSNGYEFSDSDFIYKSPTGLYESIIHID</t>
  </si>
  <si>
    <t>1469557.SAMN02665270.GCA_000797445_02793</t>
  </si>
  <si>
    <t>GCF_000797445.1</t>
  </si>
  <si>
    <t>Lacinutrix jangbogonensis strain PAMC 27137 ctg7180000000537| whole</t>
  </si>
  <si>
    <t>TGAAAAAGATATTAGGATTAGATTTAGGGACTACATCTATTGGATGGGCTTTGGTAAATGAAGCTGAAAATAAAAGTGAAAATTCAGAAATTATTAAACTTGGAGTAAGAGTCAATCCACTTTCTATTGATGAGAAAACAAATTTTGATAAAGGAAAACCAATTTCTACAAATGCAGATAGAACATTAAACAGAGGAGCAAGAAGAAATTTACAACGTTATAAACAAAGACGTGAAAACTTATTTGAGATATTGTTAGACAATAAATTAATCACGAAAGAAACAATATTAACTGAAACAGGAAACAACACGACCCATGAAACTTTAAGATTAAGAGCTAAAGCACCTAATGAGAGGATAGAACTAGATGAATTGGCTAGGGTGTTTTTTTCAATAAACAAAAAAAGAGGATATAAAAGTAGTAGAAAAGCAAAAAGTGAAGATGAAGGAAATGCTATTGATGGCATGTCAATTGCCAAAGAATTATATGAAAATAATATTACACCAGGACAATATGTATATGAGTTACTGTTAAATAAAAAAAAATATATACCAGATTTTTATCGCTCCGATTTACAAAATGAATTTAATATAATATGGGAATATCAAAAACAATTTCACTCGAATGTACTAAATGATGAAATGTACAAGAAACTTGAAGGACAAGGACAACAAAACTCTAGAAAAAGATTTCTTGCAATTCATGGAATTTATACCGCTGAGAACAAGGGCAAAAGAGACGCTATAAAACTACAGCACTATAAATGGAGAGCGGAAGCAATTACTAATCAATTACCAATAGATCAGGTTGCTTATGTTTTAGTAGAGATAAATAATAATTTAAATAAATCCAGCGGATACCTCGGTGCTATAAGCGACAGAAGTAAAGAATTGTATTTTAAAAATGAAACAGTTGGCGAAAATTTACACAGACAAATTAAAGAAAACAATCATACTTCTTTAAGAAATCAAGTTTTTTATAGACAGGATTATTTAGATGAATTTGAACAGATTTGGGTAAGACAAGCTAAATATTACTCAGAATTAACTTTAGAGTTAAAAAATGAAATCCGTGATGTGGTTATTTTTTATCAACGAAAATTAAAATCTCAAAAACATCTTATTTCTAATTGTCAGTTTGAAAAACAACATAAAGCTGTTCCTAAATCTTCTCCATTATTTCAAGAGTTCAAAATTTGGCAAAACTTAAACAACCTAGTATTTAAAAATACAAGAACAAAAGAAAAATGTGTTTTAGATGATGACTTAAGAATTTCTCTTTTTGAAGAATTAAATTTAAGAGGCAACTTAACGGAAAAAACAATCTTAAAGTTTTGCAATTTAAACTCAACTTGGAAAAGTAATTTCACCAAAGGACTAGAGGGTAATAATACAAATAAAGCACTCTACAATATTTACCAACATATTGCAACAGAAGAAGGTTATGGTTTTGATTGGGAAAAGAAAACTACAAAAGAAATAAAAGAAGAGTTAAAGTCTATTTTTCCTCGAATCAATATTGATACTACTATTTTAAATTTCGAAACGAATATTGAAGGTCAGACATTTGATAAACAAACCAATTATCAATTATGGCACTTACTATACTCCGCCGAAGATGATACAAAAATTTTGGAGGAAGATAGATTGGTTTATGGAAATTCTAATGTAGCTCTAAAAAAGAAACTTCATACTAAATATGGTTTTAAACCAGAATACGCTACCATGATGGCTAATGTTACTTTACAAGACGATTATGGCAGCTTGTCTTCTAGAGCAATTCGGAAAATCATCCCTTTTTTACAAGAAGGTAACGAGTATTCAGAGTCTTGCGCGTTAGCAGGATATAACCACTCTAGTAGCCTAACTAAAGAAGAATTAGAAAAAAGGATTCTTAAACCAAGATTAGAGATACTGCAAAAAAACAGTTTAAGAAACCCGGTTGTAGAGAAAATATTAAATCAAATGGTAAACGTTATAAATCAAATTATTGATGAATATGGGAAGCCTGATGAAATAAGAATTGAACTGGCGAGAGATTTAAAAAAATCTGCAAAACAAAGGGAAGAAACTACAAAATTTATAAACTCTGCAACAAAAGTAAACGATGATATAAAATCTGTAATTCAGAAAGAATTTGGCTTCACTCCTACAAAAAACGATGTAGTACGTTATAAGCTATGGCTTGAACTCAAAAACAATGGCTATAAAAGCTTGTTTACCAACAAATACATACCAAAAGAAGACATCTTTTCTAAAAATATAGATATTGAACATATTATACCAAAAGCCATTTTATTTGACGATTCTTTTTCCAACAAAACACTCGCATACAGAGCCGTAAACCTAAAAAAAGCAGATAGAACAGCAATAGATTTTATAGAACAAGACTATAGTAATGAGGACATTAACAAATATAGATTAAGAGTAGAAAGTTTATATAAAAACGGTGATATAAAAAAAGGAAAATACAAGAAGCTTTTAATGAGTTTAGCTAATTTACCTACAGATTTTATTGCCCGAGATTTAGTAAACACACAATACATTTCTAAAAAAGCAAAGAGCATGTTATTTGAAGTGTTTCAGAATGTGGTTCCAACATCTGGTAGGATTACTGATAAATTACGTGGCGACTGGGATTTAATAAACGTTATGAAAGAACTTAATTTACATAAATATAGAAGTTTAGGATTAACAGAAATTCAAGAAAGAAAAAACAATGTAAAAATTGAAATAATAAAAGATTGGACAAAAAGAAACGACCACAGACATCATGCAATGGATGCACTTACGGTTGCTTTTACAACGCACAACCATATTAATTATATTAATAATTTAAATGCTTCAAGAAATAAAGAAAGCCACTTGTTTAGTATTAAAAACACAATTACCAAGGTGTATGAGGATACAACAGGAAATAAGAAAAGAAATTTTATTCAACCAATTGAAAACTTTAGAACTGAAGCCAAAAAGCATATTGAGTCTATTTTAATTTCTTTTAAAAACAAAAACAAAGTTGTTACTAAAAACATTAACAAATCTAAACTAAAAGGTAAAGATAATTTTAATGCTAAACCACAACTTACTCCAAGAGGGCAATTGCATAAAGAAACAGTATATGGCACCTCTAAAAGGGAAATGGACAAGCCTATTAAATTGAGTAAAAAATTTAAGATAGAAACATTGAAATTAATTGTTAACTCCAACTTAAAAACAGTTGTAACAAAGCATTTACATAAATACAATAATAAGCCAGAAATTGCTTTCGATTCTAAGACAATAAAAAAAGATCCTATTCTCTATAAGGGTTTACAGTTGACAGAAGTTTTGTGTTTTGAAGAAATTTATACAATACGAAAAGTTGTTTCTCCAGATAATTTTAAAACAGAAAAAGATTTAAATAAAATAATTGATAAAAAAACACAAGAAGTTTTAAAAAATAGGCTTAATGAATTTGGAGGTAAACCTAAAGAGGCTTTTTCAGATTTAGATAAAAACCCTATTTGGTTAAATAAAGAAAAAGGAATTAGTATAAAGCGTGTTACTATAACTGGAGTTTCTAATGCAGAGCCTTTACATTATAAGAAAGACCATTTTGGAAGTGAAATTTTAGATAAAAAGGGTAATAAACAAGCTGTTGATTTTGTAAGCACAGGAAATAACCATCATGTAGCAATTTATAAAGATGACAAAGGTAAATTACAAGAAAAAGTTGTTTCGTTTTATGAAGCCGTGGCTAGAGTAAATGAAGGATTGCCTATAATAAACAAAGAATACAATACAGGTTTAGGTTGGGAGTTTTTGTTTACTATGAAACAAAATGAAATGTTTGTATTTCCCAATGATGATTTTAATCCAATTGAAATTGATCTTTTAGATGAAAAAAATGAAATCTTAATCAGTAAAAACTTGTTTAGAGTACAGAAAATTTCAACAAAAAATTATATGTTTAATCATCATTTAGAAACACAGGTTGTAACAAGTGAAATTTTAAAAACAAAAAAACAATTATCAGGTATTACGTATCACTTTATTCAAAGTACAGAGCCATTAAGAAATATTATAAAACTAAGAATGAATCATATTGGAAAAATTGTTTATGTAGGAGAATATTAAAAAAGAAAGCCATGATAAAAAGAACCATTTACATAGGCAATCCATCCTATTTAAAAATAAAACAAGAACAATTGGTTGTTCAAGAACCTGAAACAAAAGAAATCAAAGGAACTGTACCAATTGAAGATATTGCCTTGTTAATGTTAGACCATTATCAAATTACAATATCTAACCAGCTTTTAGTAAAATTACAGGGTAATAATGTTGCTGTAATTAGTTGTGATGAACATCACTTACCATTTGGAATGATGTTACCAATGCATGGACATTCAGAATATTCAGAAAGAATAAAACACCAATTTGCTGCATCAGAGCCTTTAAAAAAGAAGCTATGGAAACAAACGGTGGAACAGAAAATAAAAAATCAAAAAGCATTACTAGTATTAAATGATAAATTTGCAGAACCTTTAGGAGTATATCAACTAACTGTAAAAAGTGGTGACACTACAAATAGAGAAGGAATAGCAGCTCAGTTTTACTGGAAACAGTTGTTTGAAAACTTTAATAGACAACGTTTTGGAGAAGCACCAAATAATTTATTAAATTTTGGATATTCCGTTTTACGGAGTATCGTTGCTAGGGCTTTAGTTAGTAGTGGTTTATTACCTGTTTTAGGGATTTTTCATAGAAACAAGTACAATCCGTATTGTTTGGCAGATGATATTATGGAACCTTACAGGCCTTTTGTAGATAAATTAGTTTACAATTATATTTTAGTCAATAATAATACCGAATTAAACAAAGATGCAAAGGCTACTATTTTAACAATTGCAACACAAGATGTGCGTATTGATGGCTTAGTAAGGCCTTTGCTTGTTGCTGTAACTGCCACAACTGCTAGTTTATATAAATGCTTTACTGGAGAGCTAAGACACATAAAATATCCAGAATTAGATTAAATGTCAACTAACAGATATAGCGCTTATAGAATTATGTGGGTATTCGTTTTTTTTGATTTGCCAACCGAAACTAAAAAGGAACGAAAAGCCGCTGGCTTGTTTCGTAAAAAACTAATTGATGATGGTTTTGCCATGTTTCAATTTTCAATATATCTTAGGCATTGCCCAAGTAGAGAAAACGCAAAAGTGCATGCTAAAAGAGTAAAATTTAGTTTACCAAAACATGGAAAAATCTGTATTTTAGAAATTACTGACAAGCAATTTGGTAACATGGAATTATTTCATGGTATTAGAGAAGTGGATTTACCACAACCAACACAACAGTTGCAATTGTTTTAAATAGGATAGGTAAAATCTAATAAACTTCTATTTATCCTCTCCTAAAAGTAAATTTTTTGAATCTTAAAAAGGAATCCCAACCTATTGATTTTACTCAATAAACTGGGATTGACCTTGTGATTGCTCACGTAAAAATACAATTTGAAATCAATTCACAACCCCCTTACCTATAATAAACACCGAGTAAAACTTGTGATTGCTCACGTAAAAATACAATTTGAAATCAATTCACAACACATTAACATCAATGGTTTGATTTAGTTTTCTTGTGATTGCTCACGTAAAAATACAATTTGAAATCAATTCACAACGACAGTAGCAAAGTATTTAAAAGAGTTAAACTTGTGATTGCTCACGTAAAAATACAATTTGAAATCAATTCACAACCTGAGTGGTGCAAGTAAACAACGAAACGAACTTGTGATTGCTCACGTAAAAATACAATTTGAAATCAATTCACAACAATTCCTTCATTTTCTTTTAAAATGTCTAACTTGTGATTGCTCACGTAAAAATACAATTTGAAATCAATTCACAACTATCTTCATTCGCTTGTATGTCTAGTTTAGCTTGTGATTGCTCACGTAAAAATACAATTTGAAATCAATTCACAACACATCTTGCAAAGTTTGGCATTGCTTGCTTCTTGTGATTGCTCACGTAAAAATACAATTTGAAATCAATTCACAACGGCCTTCAAATCATCATTTCGAAATCTTGCCTTGTGATTGCTCACGTAAAAATACAATTTGAAATCAATTCACAACTTAGTATGGATTTATCTCTAGCGTAATCTTCTTGTGATTGCTCACGTAAAAATACAATTTGAAATCAATTCACAACACTTTAACCATTACTTTAATTGTTCGTTTCCTTGTGATTGCTCACGTAAAAATACAATTTGAAATCAATTCACAACAATTGCTCCTTTAATGGTTGTTGGTTTTGTCTTGTGATTGCTCACGTAAAAATACAATTTGAAATCAATTCACAACTAAGTTCCCAAATTGGTTAAATTGGTTATGCTTGTGATTGCTCACGTAAAAATACAATTTGAAATCAATTCACAACCATATCGACAAACTTTACAAAGTTCTGGATCTTGTGATTGCTCACGTAAAAATACAATTTGAAATCAATTCACAACAAACAAGCTTGTACCATCACACCACTATAACTTGTGATTGCTCACGTAAAAATACAATTTGAAATCAATTCACAACTATTTATTCGTGAATTAACTGACTGATTTACTTGTGATTGCTCACGTAAAAATACAATTTGAAATCAATTCACAACATGCCTTACTTAATTAGTAAAGATAAAAAACTTGTGATTGCTCACGTAAAAATACAATTTGAAATCAATTCACAACACAATCTACAAGTTCCAAAATGGTATGCCTCTTGTGATTGCTCACGTAAAAATACAATTTGAAATCAATTCACAACTGTTTAAACTGTCTTTTAAGAAGTGTAATTCTTGTGATTGCTCACGTAAAAATACAATTTGAAATCAATTCACAACAATCCTATGGCGCAATGCATAGACCTGTCTCTTGTGATTGCTCACGTAAAAATACAATTTGAAATCAATTCACAACAACATCGCTCTCCTTACACTCATAATGGATCTTGTGATTGCTCACGTAAAAATACAATTTGAAATCAATTCACAACCATTAACTTCAAAACCAAAACTATGACCGACTTGTGATTGCTCAAGTAAAAATACAATTTGAAATCAATTCACAACTACACGTATAGCAGTTTATAACTCATTTTTCTTGTGATTGCTCACGTAAAAATACAATTTGAAATCAATTCACAACTCTTTTAAACGTTTAACAGCATTCTTCATCTTGTGATTGCTCACGTAAAAATACAATTTGAAATCAATTCACAACAGTATGAGTAAAATTACTGAACACGATAGACTTGTGATTGCTCACGTAAAAATACAATTTGAAATCAATTCACAACATTAGCACCGCTTTTTTACATAGCAGAACACTTGTGATTGCTCACGTAAAAATACAATTTGAAATCAATTCACAACCATATTTAGCAGTATAAAAAATGAAACTCTTGTGATTGCTCACGTAAAAATACAATTTGAAATCAATTCACAACGCGTTAAACCCAAGTTTGGAAAGTGCTTTCTTGTGATTGCTCACGTAAAAATACAATTTGAAATCAATTCACAACTATTCCTCTGGATTTTCTAAAGGATAAACCCTTGTGATTGCTCACGTAAAAATACAATTTGAAATCAATTCACAACTAAATCTTTCCAATTTTATATACTGATGCACTTGTGATTGCTCACGTAAAAATACAATTTGAAATCAATTCACAACGTTCTAAACCTGTGGTATTAGCATCTATTGCTTGTGATTGCTCACGTAAAAATACAATTTGAAATCAATTCACAACCAACCTTGCTCCATAACTTCAAACACATCTCTTGTGATTGCTCACGTAAAAATACAATTTGAAATCAATTCACAACATGTAATTGCTCACATGATGCCTTGCTTGTCTTGTGATTGCTCACGTAAAAATACAATTTGAAATCAATTCACAACTAATCCGCACCATCTAAAAATGGATAAGACCTTGTGATTGCTCACGTAAAAATACAATTTGAAATCAATTCACAACCAACTTTACATTATAAAGCAAGAGATTTTACTTGTGATTGCTCACGTAAAAATACAATTTGAAATCAATTCACAACACATAGGATCAACACAATTAAAAAGTGATACTTGTGATTGCTCACGTAAAAATACAATTTGAAATCAATTCACAACTAAACTACGTAAGTGCTACAGATATATTCACTTGTGATTGCTCACGTAAAAATACAATTTGAAATCAATTCACAACAAACGAGGGTGAAGTTGTATTTAGTCCGTTCTTGTGATTGCTCACGTAAAAATACAATTTGAAATCAATTCACAACTGGAGGTATGTTTATAATAAGCCTTTTAATCTTGTGATTGCTCACGTAAAAATACAATTTGAAATCAATTCACAACGATGGCGATAATGTCACTTATGAGGTTGTACTTGTGATTGCTCACGTAAAAATACAATTTGAAATCAATTCACAACATAGTTCTTAACCCTTTGAATGTGAAATTTCTTGTGATTGCTCACGTAAAAATACAATTTGAAATCAATTCACAACAGTTTTGATAAGTTTAATTAAGGTCGTATACTTGTGATTGCTCACGTAAAAATACAATTTGAAATCAATTCACAACCAAATCTGTATAATAATCGTAATCTTGAGACTTGTGATTGCTCACGTAAAAATACAATTTGAAATCAATTCACAACAGATTGCATTTCTATAATGATTTCTGGCTTGTTGAGTTTTAAAAGATCAAGAATTTAGACATTATTTTAACTTTTCAAATTCAACCAATATCGAGTTCCTTTCAGTTCACCAGTTTTAATTACCATTTTCTTATCTACCATATCTTTTAAATCACGAGTGGCCGTAGAAGCAGAAGTTTTTGCAATACGTGTGTAATTTTCGGCACTTAAACCACCATCAAAACCTTGGTGTCCTGCATTAAAAAAACGTGTAACAACTTTTAGTTGGCGTTCATTCATAACTTGAGTAAAGCGATCGAAAAATTTGGCTTTCTCAATTACAAAATCAATAAGCTTTAATGTGTCTTCTTGGGCATCTAATATGGTTTGCCCGAAATAGAGTATCCAATCTGTAATATCTGCGTGTTTATTATTGTTTTCTAAAGCATTGTAATACGCTTTTTTATTGGCTTCTATAGTTTTTGATAATGAAATAAGTGCAGGTTGTCCTACACTTTGTGCTACAGATTTTTCAGCAAGCGCACGTGCAATACGTCCGTTTCCATCTTCAAAAGGGTGAATACTCACAAAATACAGATGTGTAATACTTGCTTTTACAAGAGGTAATACGTTGTATTCCGTTTTTGAGTGTAGGGTGTTAAACCAGGTTATAAACTGCGCCATCTCTTGTTGCATGTTTTGAGATGCTGGTGCTTCAAAATGAATAGTTGGTTTGTCTAAGCGTCCAGAAACCACTTGCATTGGGTCTTCGTGTGTACGGTATTTGCCAATGTCGTTTAAATCTCGTCTACCATTGGTTAGCATTTTGTGCCAATTATAAAGTTGTTTATGAGAGAGTTGTTTATTGTGGTTTTTGTATAAATCAACCATCATTTCAGAAATGCCAAATTCTGCTGAAGCTATCTTTTTTTTATCAACTTTTAAACCTAGATTTTTTTTAATAGAAGATTGTATACTGTCTCTATCTAGATATTCGCCTTCGATTTCAGAAGTTTTAAGTGCTTCGTTAGATAATATTTCAATAATTAATTGCTCTTTTTCACTTTTATTTACGTGTTTAAAAGCACCAAGTACGATTCCCGTATTTTGTGAGAATTTCTGTTCCAAATTTTTTAAAGCATCTTCATTGTATGAAAAATGAGGCCATTCTGTTTTTTGCCAGTTCCATATTTTTCTTATCATGAGCTATAAATTTATTTTTTATAGCTCAAATATAAGTGAATTTTGAGCTATAAAGTTAGTTTTTATAGCTCAAACAATTCTTGTATTTGTAAAATACGTGATTTTTTATGTCAAAGCTAGGGGTCTCTAATGTGTATTATGTTTTTTTTGTAATTGTAATACGTCTTAAAATATTATGTAAATTTGAATAGAAATTAATTATAAATCAGAGTACACGATCTCGTACACGATTTTATTAAAATATAGCAAAATAGTAAGGAAAAAGAGTTTTTTCTCAAACTCATAACCCGAAGGTCACTGGTTCGAGTCCAGTTCCCGCTACTAAGTACAAAGTCAATAAAATTAACGGTTTGGAGTCTCCAAACCGTTTTTTTATGCTTAATTTTAACTTCATAATAGATAAACAATACAAAAGTGCATACGATTTGTCCTTGAAGAAACAATTTTCCACACCAAAGATCTACATGGCAAAAGGCGATTTAAATAAGCGCTGGTATGTCTATTTTTCTTATCGAAATCCAAAAACAAATATGTTAATTCGTCAAACACCATTTTATGGGAATGCGAATACTTTTAAAACAAAAGAGGAGCGTCTACATTTGATGTGACGATTTTTATGAGCTTATAAATTTTATATTTGATTTATGGTAAAAAAATATGACAATGAATTTAAAGTTATGATCGTAGAGCTTTTAAATTCGGGGATTAAGACAAAACAAGTTAGTGAGGATTATGGTTTAAACTTGAGTATGGTTGGGCGTTGGAAACGCGAATATAAGTTACAATCGGGTGATTTCTCAAAAAAGAAGGAGTTATCTGTTGAAGCTCAAGAACTCAAGGCTCTAAAGAAAGAATTAAAGAATGTAACAATGGAGCGCGACATCTTAAAAAAGGCGGTGAGCATCTTCTCCAAGAGCGACTTATAATATATCAATTCATTTTATAAAATATTGATATATATCCAGTTGAGAAGATGTGTAAATCTATGAAGTTTAGTAAAAACGCTTATTATCATTGGTTTAAAAACAAAGATGTTATATTTTTAAAAACACCGAAAATACTTTATAAAGGAACACTTTTAATAAGACTTTTAAACAAAATTTGTTTTTTATTTGTGATGGCATTATTACTTTTAATATATTTTATTTCTTGTTACAGCGACATAGAGAGATATAGCTTTTGGCTATACAGCTAAATCCTAGGTTATAACTGCATGGTTAAATAGCGCCTCAAATAAAAGAATATTGAGAGAGACTATAGAGAAAGCCGGTCCTGGAGTGCTTAAAAGTCCATCTGGAGCGTGTTATTTTAAAACAGCTTTTTTCTAAATATTAAAAACGACACGAAGAATAATGTTTTTTTAACTATTTAAGATAAATTATTTTATAGAGCACTTCTTGCCTTCGCTTGGCAATAGGTAAAGATTTTCCATTACTCATTTCACAATAATTGCCACCAGACTTGTTTATTTTTTTTACTTTAGAGAGGTTAATGATATAGCTATTGTGAATTCTAAAAAACAGATTAGAATCTAAAATATCCTCATACATGCCAATGTTTTTAGAGGAGACAATTTCTGTATCATTACTTAAGTGAAATACAGTATAACGGCCATCCGATTTAAGATAAACAATATCAATAAGTTTAACAAAATCTATTTCGTTCATAGATGGAACAGCAATAAAATCAAAATTTTTTTCTGTGGTATTCATAGAAGAATTAACCGTTTCAATTTGACGTGAATTTGTGAAAGATTCCCGTTCCAATTCAATTACAGCCTTTTGTACTGCCAATACGATCTCTTTTGGATCGTAGGGTTTTAATATATAATCAATGGCATTGTACTTAAATGCTTTTATAGCATATTCACTAAGAGCAGTAATAAAAATAATTTTTGTGTTTGTTAATTCTACCATTTCTAAAACATCAAACCCTGTTCCTTTATCCAAGATAATGTCCATAAAAATGAGTTCAGGTTTTAAACTATTGAGTTGTAGAACGGCATCATCGTATGTGAAAGCATTACCAATAATCTCAATTTGAGGGCAATGCTTTTGTAAGTAAAACAATAGTAAGTTCGAACTTCTTTCTTCATCTTCAACGATAAAAGCTTTGATGTTTTTTGTCATTTTGAGTGAGTATGGGTTGAAAATATTGTTTAGCATTTATATTGTAAATGTAAACAAATATTTTAAATGATTATCTAATTTTTAATTCAGAATATTTGAAATATCAATATGGTAATGGGGGTATACTTTTGTTTGTCTAGAGGTTAAACTAGCTAAAGTCGAAACGAGTATGAGTGCACGCGATCCTGGATCCAATAGAAATGGTTACAGCCGTATTTTACGGTATTCTGTAAAATGTATCTTGTTTAGACATAAATGAACAACAATTCTGTTTAAAACAACAGCTATGAGTACCTATTAAATTTAGAGATTAAATGGTTTATCTATTCATGTCAAAAGAGTAGCTATGACAATAAATAGATAAAATAAGGCTAAAAAAACCTTATTTAATACTTCAAATTACAAATATTAAAAAAAATATTTATTTTTGTTTATCAAAAAAAAATAATTAAAAGTAATTGAAATAGTTGTTTTCTTGTAAGTTATTTAAGGCCCATGCTCTTTTAGTTATAGTTATATTATAGTAATCCTATGCTTTCATCTCTTTATAAAAAACACTGGATATTTTCTTTATGGATGCTATGCTCTTTGCTATGCGCTTCTTCTTTATATGGTCAGGAAGTTGTTATTAAGAAAGTAGAAACTGATATGAGCGACAGCGAAACCTTTCCTAAGGCTATTCATTTAGATCGGGATGGCTTTTTATGGTATTCGGTAAAAGGTGGTGTGGTTTTAGAGCAAGGAAGTAATGATCATTTTTTTGCTTTTAAGCACTTAAATTTTAAATATGCATCAATCACTCATAAAATTCATAAAGCTAAAGACAATAAGCTTTGGATGATTTATAAGGGAGAACCTGAATTTCTTGATTTTGACACGGGGGAATCGACCAAGATAGCGTTGAACCCTCCATTTTTTACAGAAGACAAACCTGAATTTCTGGATATTGCGGAAACACCAGATGGTACTATGTGGTTTACGAGCAATAAAAACTATGTTTGTTCTTACACCGCGGATGGAACTATTAGGTATTACAATCTTACAAATAGCTTGAATTCTGGAGTTTATTTTCGTAGTTTAAGCAGTCCCATTTACATAAAAGAGGTTTTTTTAGATGGATCTTTATTGCTAAAAGCAGGAAATCAGTGGCTCACATTTAAGGGCGGGAGCGTAAAACACTTATTAGATCTTAGCGACAGTGAAGTTCAAGGTAAAGTCCAAATTTGGATAGAGAGTCCGACTTGGAGTACTAAAAATGGAGCTCTTTTTCCAAAGAATACCTCTGGGAAATTTAAGGAAAATGGAAATACAGGTGCTTATTATTACATTCCTGAAATAAACCGACAGATTGTTGAGTTTTTTCATGGAAAAAATAAGGGAGTACTTTTTAATTATGACCCTAATACAAATGTGTTTTTGGAGATCCAAGGAACATTGCTTACGCTCTACACGTTAATTTTAAAACAGGGGCGCTATTCTTTAGAGCCTTTTAAAAAGATTACGTTTAATAATAAGATTATTAAGCACACTTTTCAAGAAGGAAATAAAATAATAATACAAGAAGGCAAGAGTATTCATCAGATCGAAATTCGAAATGCGTCGATCTTTAAAAAACATTTAGTCGGAAAGGGTCAGAGAATCTATAGTTGTAGAGAATTTTATGAAGACTCTAAAGGGGGGGTTTATAGTCATACATATAAAGGCCTATTTAAGTTTCGTAAAGAGGGCTCTAAGTGGAGGGGTGAAGAGCTTTTGACTGGGCCTAACTATCATTTTAGAGATGGCGTTTTAGGGGTCAACGATAGCATTTTTTTAAATTATAGTAAGGGGGTTTTAATGACTATAATTAATTTGAATACGCCTCCGATTGAAAAACAAATATTGAACTTACGAAAGGTCTATTTTGAAAAAAAACCATTGTATGTAAATAGTCTCAAGAAATTAAATGATAGTTTGATTTTCATAGCAACCAACAGAGGCTTATATGAGTTAAATATAAATACAACTGAATTTAAAAATAGAAACGCATTAAATGATGTCTACAATATAGAAAATATAGCGATTAATGAAATGTATGTTTCAAAAGGCGGAAACGAGTTATGGT</t>
  </si>
  <si>
    <t>MKKILGLDLGTTSIGWALVNEAENKSENSEIIKLGVRVNPLSIDEKTNFDKGKPISTNADRTLNRGARRNLQRYKQRRENLFEILLDNKLITKETILTETGNNTTHETLRLRAKAPNERIELDELARVFFSINKKRGYKSSRKAKSEDEGNAIDGMSIAKELYENNITPGQYVYELLLNKKKYIPDFYRSDLQNEFNIIWEYQKQFHSNVLNDEMYKKLEGQGQQNSRKRFLAIHGIYTAENKGKRDAIKLQHYKWRAEAITNQLPIDQVAYVLVEINNNLNKSSGYLGAISDRSKELYFKNETVGENLHRQIKENNHTSLRNQVFYRQDYLDEFEQIWVRQAKYYSELTLELKNEIRDVVIFYQRKLKSQKHLISNCQFEKQHKAVPKSSPLFQEFKIWQNLNNLVFKNTRTKEKCVLDDDLRISLFEELNLRGNLTEKTILKFCNLNSTWKSNFTKGLEGNNTNKALYNIYQHIATEEGYGFDWEKKTTKEIKEELKSIFPRINIDTTILNFETNIEGQTFDKQTNYQLWHLLYSAEDDTKILEEDRLVYGNSNVALKKKLHTKYGFKPEYATMMANVTLQDDYGSLSSRAIRKIIPFLQEGNEYSESCALAGYNHSSSLTKEELEKRILKPRLEILQKNSLRNPVVEKILNQMVNVINQIIDEYGKPDEIRIELARDLKKSAKQREETTKFINSATKVNDDIKSVIQKEFGFTPTKNDVVRYKLWLELKNNGYKSLFTNKYIPKEDIFSKNIDIEHIIPKAILFDDSFSNKTLAYRAVNLKKADRTAIDFIEQDYSNEDINKYRLRVESLYKNGDIKKGKYKKLLMSLANLPTDFIARDLVNTQYISKKAKSMLFEVFQNVVPTSGRITDKLRGDWDLINVMKELNLHKYRSLGLTEIQERKNNVKIEIIKDWTKRNDHRHHAMDALTVAFTTHNHINYINNLNASRNKESHLFSIKNTITKVYEDTTGNKKRNFIQPIENFRTEAKKHIESILISFKNKNKVVTKNINKSKLKGKDNFNAKPQLTPRGQLHKETVYGTSKREMDKPIKLSKKFKIETLKLIVNSNLKTVVTKHLHKYNNKPEIAFDSKTIKKDPILYKGLQLTEVLCFEEIYTIRKVVSPDNFKTEKDLNKIIDKKTQEVLKNRLNEFGGKPKEAFSDLDKNPIWLNKEKGISIKRVTITGVSNAEPLHYKKDHFGSEILDKKGNKQAVDFVSTGNNHHVAIYKDDKGKLQEKVVSFYEAVARVNEGLPIINKEYNTGLGWEFLFTMKQNEMFVFPNDDFNPIEIDLLDEKNEILISKNLFRVQKISTKNYMFNHHLETQVVTSEILKTKKQLSGITYHFIQSTEPLRNIIKLRMNHIGKIVYVGEY</t>
  </si>
  <si>
    <t>699248.SAMN02428953.SRA_06186</t>
  </si>
  <si>
    <t>GCF_000286075.1</t>
  </si>
  <si>
    <t>Streptococcus ratti FA-1 = DSM 20564 strain FA-1 contig1| whole</t>
  </si>
  <si>
    <t>GTTTTGGAACCATTCGAAACAACACAGCTCTAAAAC</t>
  </si>
  <si>
    <t>GCCAAACCTATAATAATAAGAAGCAGTCCCAGCAATAAGATGCTAAATACTGTCTTTCTTCTGGATTTTCTGCGGCTAGCACGACGTCTTGGCATAATCAGCCCTCCAATTTCAATATTACTCTTCCATTTATTTTACACAATTTTTTGTTAAAAAAACAGACTTTTTGGGGTTTTTTAAAGAATTTTTTCCATTTTGGTTTCCCGAGCTTTTAAGCCCTGACGCTCATAAAAGGCTAAGGCTCCTTCATTGTCATTCCAGACATTGAGAGTAAGGTCATAGCAGCCCAATTCTTTAGCATATTTTAAGGCAAAGTCAAAAAGTTTCTGACCGATTTTTTGTCCTCTGACTTCTTCGGATACACACAAATCATCGATAAAGAGAGTTTTCAGCGGTTTTGATACCGAAGGCTCCTTGCTTGCCTTTATTATTAAAAACAAATGGCCCAAAACTCGCCCTTTATCATCAACATAAACAAAGATTGGTTTTGATGCATCCTGCAGTAAATCTTTTAATTCCTCTTCGGAATATTTACTTCCCTGCTCTGTATCCTGAAAGAGATCTGGACGAACCCTTTGGTGAACCTGAAAAATCTGATTTAAAAGCTTTTGCAGGTCTGGAATATCTGTAATTTGTGCTAATCTAATGGGCATAATAATCTCCTTCTGCTATTAAAAGCTATTTTTTCTTATTATCGTCATCATCCATAGATAAAACGCTGAGAAAGGCTTCCTGAGGAACCTCAACCGAACCGATTGATTTCATCCGCTTTTTCCCAGCCTTTTGTTTTTCAAGAAGTTTGCGTTTTCTGGAAACATCACCGCCGTAACATTTGGCAAGGACATTTTTCCGCAAAGCTTTAATATCAGAACGAGCCACAATTTTTTGACCGATAGCTGCCTGAACTGGCACTTCGAACTGCTGACGCGGAATAATTTTCTTGAGCTTCTCAACAATCAGCTTGCCGCGTTCATAGGCAAATTCCTTATGCACAATAAAGCTGAGCGCATCAACCTTATCGCCATTGAGCAGAATATCCATTTTAACCAGCTGTGATTTCCGGTACTCAGAAATCTCATAGTCAAAACTGGCATAGCCGCGGGTAGAAGATTTTAATTTATCAAAGAAATCAAATACAATCTCAGCCAAAGGAATTTGATAAATGACATTAACACGATTATCATCAATATAATCCATAGTCACAAAGTCACCGCGCTTGCGCTGCGATAATTCCATGACAGCTCCCACATATTCCTGCGGCACCATAATCTGTGCTTTAACATAGGGTTCTTCAATCGTATCAATCTTGGTCGGATCCGGAAATTCAGATGGATTGGACACTTCCAGCACCTCATTATCGGTCGTATTGACATGATAAACTACTGACGGTGCTGTCATGATGAGGTCAATATTGAATTCACGCTCCAAACGCTCCTGAATGACATCCATATGCAGCAAACCTAAGAAACCACAGCGAAATCCAAAACCAAGAGCTTGAGAAGTCTCAGGTTCAAACTGAAGGCTGGCATCATTGAGCTGCAATTTTTCAAGAGCTTCCCTCAAATCATTATATTTTCCAGAATCAATCGGATAAATCCCTGCAAAAACCATGGGATTCAGCTGTTTATAACCATGCAGCGGTGCCTCAGCCGGACGATTCGCCAAAGTCACCGTATCACCGACACGCGTATCTGCCACGGTCTTGATAGAAGCTGCCAAATAACCAACATCTCCGGTCGCCAAAAAATCACGGCTGATAGCCTTAGGGGTAAAGATACCTACCTCTGTCACATCAAAGGTCTTACCATTGCTCATCAGCTTGATCTTATCTCCAGGCCTAACCATGCCATCTATGACCCGAATCTGCAAGATAACACCGCGATAGGCATCATAAACAGAATCAAAAATAAGCGCTTTGAGCGGTGCTTCGACATCGCCAGCAGGAGCCGGAACCTTTTCGACAATCTGTTCAAGAATATCTTCAATGCCGATTCCTGCCTTGGCAGATGCTAGAACAGCTTCGCTGGCATCAAGACCAATCACATCTTCAATCTCAGCTCGCACGCGCTCGGGATCCGCAGCCGGCAGGTCAATTTTATTGATGACCGGCAAAATTTCCAAATCATTATCCAGTGCCAAATAAACATTGGCCAAGGTCTGCGCTTCAATTCCCTGGGCAGCATCTACCACCAAAATCGCTCCCTCACAGGCTGCCAAAGAACGCGACACCTCATAGGTAAAGTCCACATGCCCCGGCGTGTCAATCAAGTGGAAAATGTAAGTCTCACCGTCTTTAGCGGTATAATTAAGCTCAATAGCATTGAGTTTAATGGTAATACCGCGCTCACGTTCCAAGTCCATGCTATCCAATAACTGAGCCTGCATCTCCCGGCTGGAAACTGTTTCTGTTTTTTCTAATATGCGATCTGCCAGGGTGGATTTCCCATGGTCAATGTGGGCTATAATCGAGAAATTCCTAATTTTTTCCTGACGTTTTTTAAGTTTTTCAGTATCCATTTTTTGTCCTTGTCAAAATTAATCAGTAGCTTTATTATAACAAAAAAGACAGGACCTTACCATATCTTATCCCTGATTTCCCTCTTGAAAGAATCCAAGGCAAAATCCTGCTTTTTAAGCCAATAACTATAGCAGTCTCGCACAGCGGCTGAGAGTATGCAAGATTATCACAAACCTTTGCTGCCTTATCCAGCAGGCATTTTTATCCAAGCCTAAAAATAAAAAAGTCGATTTCTGCAAATTCACGATTCAGCTCCAAACCCATCACTAACTGGCAAAGTTTAAAAAACAAAGAATCTAGGATCGTAACTATCCCAGATTCTTAAAGTAATATTTTTTAAATAAGAATGATTACTGATCTTTGCGTCTGTGTGCTGCAATAGCTGTTGCCGCTGCAAAAGCTGTTGAAACAAGACCGAGAGCAAACATCGCTGTTTGATTGTCATCACCAGTTTGTGGAAGAGATGGCTGATACTCACGTTCTCTGACACGCACCTCATCTTTTCTTGCAGGCCTAAAGCTAGTTGGCTTATTTGGTACAGATGATTTTGGTGCATCTGGTGTTGGTGTGTTCGGCCTTGTTGGAGGTGTAGTTTGCGGTGTCACCGGTTTTTCAGGTGTTTCAGGAGGTATTACCGGAGGAACATCCTCTTGCTTAGATTCTACAACAAAGTTTTTATGCCAAGTAACCGTTGGCTTTTCAAGGTTTGGCTCGCTTGGTTTTTTCGGTTCTTCACCTGGATTTTCAGGAACCGCAACTGTGGAGTTAGTCGCAAACCAAATAGATGTTGGCAGTCCTTGATCATTGCCGCCGACAGTAAAGGTGAATGGTTCGCCCTTATAAGTCATAGCACCGGCTCCATAATAAGCTGTGGCAGAGCGAGGATCCCCGTCTGCATTGACAGCATCCCAGCCATCATCGCCATCACCATCAAAAGTTGCACCATTTTTCTTATATTGGTTATCATTAATTGAGTAGATCTCATTGCCGTGCAGACTAATAGACGATCCCGGAATTTGGATAAATTCGTTATTTCCTAATTCAACTTTTTCAACATGATCACCATAATCTGCTGTCCAGTGGTTAAGTGACGACAAACTCATAATTGATCTGTTATCACTCAAATCAATAGCTTTGCCATTCTCATCAAAGAAGGTAATCTGCATTGTGACGCTGATCTTGTCATTTCTGCCGGTGTTAGATGTCTGTGCACCGATAAAAATTGTTTTCGTCGGATCATGGAAGAGCTCAACAATAGCAGTTCCATCCTTATTTGTTGAACTGTTCAGCTTATAAGTAGTGACAACCTTACTGATTTTTTGTTTATTATAGCTTGAATTAACAATATTTTCATAAGTGACCGCAATCGTGTCACCAACAGCCATTTTAAACCAAGTGTCTTCATTCGGATCGTAAGGGTTGTTTAAGGTAAATTCGCTATCAGTATACTTATCAGTATTAAACTGTTCCAAAATGTCATCTGCCTGGTGAGCAGCCCGGGCCGCTTTGTCCAAATAGTCAGTAACCCCCTGAATGGTCACTGTAGCTTTTGGCTCGCTTTCAAAAATAAGTCCCTGAGCCTTCTCAACCCTGCCGGCACCCTGACCAGAAGCAACCTGCTGCTGATAATCATCATAGGCTTTCTTTTTAGCATCATATTCAGATTTTTGTGTATTATAATCTGCTAAATCTTGTTGGTACTGTTTTTGATCCTGAGCATACTGAGTCTTAGCCTTGTCATAGTCAGCTACTGCTTGATTAATTTTTTGCGCCTGAGCTTTGTTGTCAGCATCTGCCGCTGCTACAGAAGGCTGCTTCACAGCAGGAGTTTCAGTAACATTTAAATTAGCATTTTGTGCTGCTGCTTTTGCATCTTCTAATTCTTGAGATGTAACATCAGATGTTGTTACTGTTGTATTGCCAACTGTCTCTGTTTTTGTGACAGTCACTGATGGCGACTGTGCCTGCTGGCTAGCATCTGCAGGTGCTGTCTCAGCAGCGTTGCTGTTAACATTGGTATTTGCAGTTGTACTAGGCGCCTGACTGGCTGCGGCATCTTCTGCCAACACATTAGTTGTCCCAAATGCGGCTAAAGCAAGACCGCTCAATAAAGTAATCCTAGCAGTTTTCGATTTCATAAAAAACCTTCCTTATATATTGATTCTAATATAAAATACTATCTCATTATAGCAGGATAAAATATATTTGCAATCATTTTGACTTAAATTAAATTTTTCTGAAAATTATACTTGTACTTGCATGGTAAAGATGAGGTAATTCTAAAATTTAAAATATAAATAGCCTACGTAATATTTTTAAGCTTACTTTCTTTAAATTTCTGTTTTAAATCGGATTCTGGGCCTAAAAAAACAGAATCTAGATTGATACCATAATAATCAGCCAAAGCGTTAGCCAGATGAATGGGGATATCCGAGCTATCCTCTTCGTACTTCAGCAGAGTTTGTTGTTCAATGCCCAGACAATCAGCCACCTCTTTAGGACTTAAACTATAGTTCACTCTGAGAGCTCGCAAGGTCAACTTCTCCACTGTTACATCCCCTTTCATCTCACCAACATTCCCATACAGCCCGATTTTAGGGGCATGGTCAAAAATAGCAGCATTATAGCAACGCTCTTGACTTTCAGAAGGGGACTGACTTAGAAAAAGGGAAACCAGTCAGCCGTTTTGACGGAAACAAAGATTTTGAAATTTTGAAATAATGCTGAGGTGAAGATTTTATATCGTCAAAACTTGGCCCCAATGAAAACTATTTTTAATAGGAATATTATAATTCGTTTTAAGACGAAAGTCAAGCCTTTGCCTTTTTTATTTACTTTTACGGTTGAAAACGGTATTATGTAAATAGTAATTTTCTAAAGAAGGTGAAATATGGGACGCGGAAAATTAACACCACAAGATTTAGAAGACATGAAAGTGATCTCCTCCAATATCCAGCGCCTGCTGACAGAAAGCGGCATGAATCAATCACAGCTTGCATCTGTTCTCAATATTCCTAAAAGCAGCCTCAATGAGTACGTCAAAGGGCGGACACTGCCAAAAGCCGGAAATATTCAAAAAATCGCGGATTACTTTGGCTTGCAGAAATCTGATATTGATCCCAGATTTTCTAAAAGTTCCAGCTCTTCTGTACTTGAACAAATTTCTTACATGGCTCGGCAGCTGAACAGTCCAAGGCAGCAAAAACTCCTTGATTTTGGAAAGCAGCTGCTGGCTGATCAAAAGCAGGCTACGGGATTAGCTGCCCAAAAACACTTGGCAGACAGCCAAAGTTCGAGTGCTGCCGGCGGTGCTAAGTATCAAGAGATTGTGGATAAATTTATTACAGATGAAATAAAACATCAGGATAATATTCATTTAGACAATATTAAAAAAGCCAAGGATCTCTACCAAGCCTTGGGACATAGCTATAAATCTATCGTGCTTTATGGTGAGGTCTCGGCTGGTACCGGTGTCTGGGTTGGCCATGAAAAACAGGAAACCATTAAGTACCCAGCACCTATTCCTAAACATGATATTGCTCTCAGGGTAAACGGCAACAGTATGGAACCTCTGTTTTATAACGGTGAAGTCATCTTTGTAAAGAAAACACAGGAAATTTACCACGGTCAATTTATCGTTGTCATTGTCAACAATGAAGCTTATCTCAAAAAACTATACAAAAAAGACCATGAGATCAGGCTGATTTCGATTAATCCCCATTATGACGATATTATTTTGCAAGAAGATGACGACATAGAAATTATCGGCACTGTTATTAGCTGACGCCTATCCTGTCTGACAAGTAAACTATCCATTATACAGCTGGTATTTGCTTGCGCCAAAGGACGCGAAACATACTAAAAGCCGCATCATAAAAACTGCAGTGAATCCGCTGCAGTTTTTTCAATGCTTAAACTAAAAAAAGAAAATCCGTAGATTCTCTTTCAATCTGTTCTCTCCCACTGTAGACTTAACCTAAAAGATCAAAGACCGACAAACCAATTTCAAAATTAGATTTTGGAACCATTCGAAACAACACAGCTCTAAAACTATCCCCACGGGTAAGATCATCAGGTTGTAGTTTTGGAACCATTCGAAACAACACAGCTCTAAAACCAGCCTTTGGCACAATTGCAACAGCTATTGTGTTTTGGAACCATTCGAAACAACACAGCTCTAAAACGCGCCAAAAGCCGATAAGCCAGTAATTGAAGGTTTTGGAACCATTCGAAACAACACAGCTCTAAAACCAGCCTTTGGCACAATTGCAACAGCTATTGTGTTTTGGAACCATTCGAAACAACACAGCTCTAAAACAAAGACATTCAAACTGCTATCCGCTTGTTAGTTTTGGAACCATTCGAAACAACACAGCTCTAAAACGGCAAGCCTTGAAAACTATCTTTTGTATCAGTTTTGGAACCATTCGAAACAACACAGCTCTAAAACCCAGTAGCTATCCTTGATGATATAGTGCACGTTTTGGAACCATTCGAAACAACACAGCTCTAAAACACATAGTTGCCTGTTAGGTCAAAAGCAATAGTTTTGGAACCATTCGAAACAACACAGCTCTAAAACCCAAAAACGTCGATAAATGTATCAAAATCAGTTTTGGAACCATTCGAAACAACACAGCTCTAAAACATCTTTTTAAAACTATTTTCAATGCCAGGGGTTTTGGAACCATTCGAAACAACACAGCTCTAAAACCGCATAGATAGCAGCGTTAGCGTTTTGATGTTTTGGAACCATTCGAAACAACACAGCTCTAAAACCTCGTGGACCAATTTTCGTCCCGAAATTTCGTAATCGCGCTATTCATCTCAGCCAGATTTCAGCTTCGAAATGATTCCTTTTTAAAGTTTTAATTATTTATATTATACCTTAAAAAGCGCTAAAAATCAACATTTCCAGCACTTCCTACTTTTATTTATAATTGTAATTTCTTTTCCAAAGCCTTTGTTAGTACTTCAGAATAATTCACTTGATCACGATCTGCCAATCGCACTAACCATTCGGGAACCGTCACATTTTTCCGAATGGCTTTGTTATTTCTAAGATAAGGACTAGGATCAGCTTGAATCATGGTAACGAAACCATCATCGACAGACACTTCCCTTATGTCACTTGGACTAGGTAATTTCATTCCCTCATCTAAATAAGATGCCAGTACACTTTCTAACATTTGACGAGCATTCTTCATAGCTTCTTCCAAATCTTCCCCTTGTGTACCACCACCAAATTCAGGAAATTCAACCCAGTATCCCTTTTTCTCCTTGTGAAAAATCGCTGGATATGATTTTAACATAGCTACTTCCTCCTCTGTTCTAGCAGCCCTAAATCCTTCAAGATTTTCTTTTCAAGACCAACTTTAAGTGATTGATTACCATGAATCGGAATCGTTACGATACAAGACACTCCATTTTTCTTAAAATGATGATGACTCCCTCTCACCCGAACTTCTTCCCATCCATTTTTTACAGCCAACCTGGCTAATTCTTTGCCAGTCAAGGGCAACTCCTATCTCCTCCTTTAATTCTATACGTATTATACGTATTTGTCAATCCATAATAAAAGATAGTTCCAAATTATAGAACTATCTTATTTATTCGTATTTAGTTGCCACTTTCTGTTATCAAGAAATAATCTTCATCTAAAATATACTGGGAAAAACCATCAACTTGATGTGGTTCCAGAAATAGAACAGTCATATGTGATAAGTGAATATATTCTAAAATTTGCACTATTTCTTCCTTCTGAAAATAGGACAAGGAATTAATAAAAACTAGAAGTTTCTTCTTACTTAAGTATTTATAAACTTGAAGGATTTCAAATATTTTTTCAAAAATGGTGTCACTTCTGGTTTCAACTTTAACACCTAAAGCCTTAATCAACTCTAAAATTGTGATCTCATCATATTCCAAGTCTAATTCATTCTCTAAGCATTCATAAGCAATCAACTCTGTAATAGTATTCGCCAGTTTTTCAACCATGGACTTAACTTCTGGTTTTTCATTAAATTGATTTTCTAAATCAGCATGCACTAATTTCATCAGAGATGGCGCATTGACATCATAGCCTAATATGTCTGTCACAAGCATCAACTCGGGTGTTTTTAAACTCTTCAATTTTTCATCAAATAGTTTGAGCTCACCATCTTCTTCATATTGATAAAAATTTTTCACCAACTGAGCGAAGACCTGTACATCTTCTATGGCTAAAATCGTTGATTTCCCAAGTTCAATCGGTTCATCTAAAATCGGAAAATTAAGTTTCATCAGGAAAAGCCTCCCCTAAAAATACCAAACGTGAATCTGAACTGGCAACACTAGTATCACGCTTACCGTTCAAATAAATCATACGGGAAAATTGCTTTTCAGTCACTGTCAATAAGGTGATGCTTCCCTTCTTTGGATTATTCTCTTTCAAACGGGCAATCATGGCTGTATTAGCAGAGTTATTCAAAAGCAGTTTGCTGTATATTGAAAACTGATGCATAATGAAACCTTCGCTTAGTAAAAACTTCCGAAATTTCCGATAGGCTTTGCGTTCCTCAGCAGTATCTGTGGGCATATCAAACATTAAAATCATTCGCATATATCGGTAACTCATATCCTAAATTCAGGAACCCCTTTCCCATCATTATTCAGCGCCTTAATCACCTTTTTAGTATAATCACTGACAATATTTGTCAGATACATCTCTTTATTTTTGTAAAGGTAGGTATCTGAAAACATGCTGAACAATTCCCGTTTTATTTTAACAAAAGAACTGTTTCGATTTTCGTAAACAATACGATCAACAATTGGACGGAAAGGTTCCATAATATCACTGGCAAAGTTAAATTGATTGAATTGATTAGCATGTTTAAGACCAAACTGCGTCATACAGCCAGATACAACCACTTCACGCGCAAACATACTTAACAGCAAGGTATAGCCATAGTCAAGACCTGCATTGATATCATTATCTTGTTCTCTGGAAAAATCATTTCCAAATAAGGTATTAAAATAAATCCGTGCAGAATGTCCCTCTCGATTACTAGGATCAAAAGGCTCTAAACCATGATACAACTCCATGATAGATTGTGATTTTTCAAAATAAGAGCATTCTCCCAAATAACAAGACTGGTTTAAAATCTTCTGTGCAATGATGTTTGTCCAAACATCACGTTTTATCTCTTCTGCCCAAGAAATCTGATTGTTTAATTGTAAACTAGAATCGTGACGTGCATAGTAAGGCATGAGCGTGGCTGTTGGCAGACGTTTATCATCACAAAAAATGACTAAAATATTTTCATCAACTAAACGCTTGATTAGCATGGTTGATAAGACAATATCTGTTGTCTCAAGCAATAAGATGTCAATCTCAGACAGATGAATCATCTCTGTCTGATAAGCATCTTTAAAAATCAAGTGGTTGTTTTTATAAGACAACTTGGAATGTGTATTGACAACTACTGTTCTCCATCCTGCCATCAGTCTTCTCCTAATTTACTAAGATCAATCCGCGTTTCGTAAAGACCAGTGATGGATTGGTGGATGAGGGTGGCAGAGAGAATGGACTGAGGTGACCCATATCGCTTCCTCGGTATTGTTGTCCCAAAAAACTTAAAGTCTGCTGGTGCACCCAATGCTGTTAATGTTAATAAATTAACGAAAGAACTACAGATTTCACTCACGGAATACTCTGCCATAGATTTAGAAAGAGATCTTATTTTACTTAAATTTTTATCTACATCAACAAACTTATCCGCAAACTGCCTAATATAATTCAATAAATCTTGAAACTCAGAGCAATGCTCGTTTATATAGTTTTTATGAGCTGGCTCTCCAACGCTATTTATATGTTTAGCATGATAAAGCAATTTCACAAGATAAGCTGGCAAAATCATTTCATTTGCTTTTTGCAGATCTCCACGTTTGTTATCATTAGCCATAACACTTGATAGCATTCTCCTACTACCGTCTTGGAACTCAAATAGGCTATATTTAGGTAACTTGATTATCTTTTTCTCTTGAACTCCTTGATATCCTTTTCTACTTAAAAAATCTAAGGAATTATTTTCAAAATCATTTTTTTCAAGAATTGTAATACCAAGCAATTCAGAACCTAATTTTAATTTCTTTACCTTGCCATTCTCATTTTTACTATCTGCAACTACTAAAACGCAATAAGCTACTGTTGGACTGCCAAATCCTCCATACTTACTAGCTTCTAAAGTATTTTTCCGATTCAATAATTTATCAAAACTACCACGCGGATATATCGTTTCATTTGTTAATCCACCTGTCTGTTCCTCTACCTTCTTCACAATATTGATTTGTGGATAGGAGAGAACTTTTTTGACAGTAGCGATATGCTTTGTTTTATCCCAGGCAATTTCTCCTGTTTCATCATTCACTTCAATCATCGGACGTTCAATAATTCGCTCATCTGCTAGTTTGACTTTGGATTTGAACATATTCATGATATTAGAATAGAAAAACATCCTTTGAGTTGCCGTTTTACGTTCTCGGTAGCTATTATATTTTGGATACTCGCCATACACAAATTCCGGTTCCAGTTTAGGATATTTCATTAGGAGAGCCTTAGCCACAACTGCATTAAGATAAGCATCATGCGCATGATGGTAATCATTAATTTCACGCACTTTATAGAGTTCAAACTCCTTACGGAAGTTAGATACCAGATTGGATTTTAGAGTGACTACTTTGACCTTACGAATCCGTTTCTTATCTTCATCAAATTCTTTATTAAAATGTTCATCAAGAATACGTGCTACATGTTTAGTAATTTGACGTGTTTCAACTAATTGACGCTTGATAAAGCCAGCCTTATCATTTGGTGTTAATTCTTTTTTGGTTAAATTACTGTATTTCCGTTGAGAAATCAGCCCACAGTTCAACAATTTATTCCAAAACGGTCTCATCCTATTGACAACATCTTCACTTGGTACATCATCTGACTTCCCACGATTTTTAGCTGACGAGACTAGAACACGATTATCAATCGAATTATCCTTAATAAAGGCCTGCGGAATAATATGGTCAATATCATAGTCACTTAAACGATTAATATCTAATGACTCACCAGTATACATATCTCGGCCATTTTGGAGATAATACAGGAAAAGACGATCATTCTGCAAAGCTTGGTTATCTGTTGGATGTTCTTTTAAAATTTTATAATTTAAATCGCGGTCAAGATTTTTTATTGCCTCCTCAAGTCGTTTATAACGTTGTTGTGAATTGCGACGCCCCTTGGCCGTCGTTTGATTTTCACGTGCCATTTCAACAACAATTTGTTCTGGTTCGTATCCCATGACTTTCACCAGTTCATCAACAATCTTAACACTTTGTAAAATGCCTTTTTTAATAGCAGGACTGCCTGCTAAATCTTGAACAACTTGATGCAAATCATCGCTATTATCACTATACTGAGCCTTCGCAATCTCATCTTTAAACGTTAAGTTATCATCCGTAATTAGCTGCATCAAATTACGATTTGAACGACCATCATCAACTAAATAATCCATGATTGTCTTACGTGATCGTTTATCTCGAATTCCGTTGAGTAATTTCGCTGACAAACGCCCCCAGCCCGTGTAGCGACGGCGTGCAAGATTATCAATCACTTTTTTATCAAACAAGTCCGCATATTTTGCCAATCGTTGCTTAATCATTTCTCTGTCTTCGAAGAGTGTTAATGTAAGAACAATATCTTCAAGAATATCAGCGTTTTCAGAATCGTCCATAAACGCTTTATCTTTAATAATCTTTAATAGATCCTGATAGATACCATAAGAGGCATTAAATGTTTCAGTTTCCTTATCCAAGCCTTGGATATCAACAATTCTAAACTCATCAAAATTCTTCTCTAAGAACGTTAACAGTTTTCTCTTAGTAACTTTTCGTTCTTTCTTGAAAAGACCATCAAAAATTTCTTGTTTCAAATTCGCATCAAAGAATTTAGCTGTGCCTGTTTCAGTAACATATTTAATTTTAGTCAATTCATTATAGACGGTATATTTTTCGTACAAGGGACTATGCTTTGGTAGCACTTTCTCGTTTGGCAAATACAAATCTTGATTAGTCATACGTTCAATAAAAGCCTGAGCTGATTTGTTTTTATCAATAATCTCTTCAAAATTCCAAGGTGTCACTTTTTCTTCCGAATTAAAGCTTGCCCAAGCAAAATCACTATGACCATGACGATCCAAAGGACCGACATAGTAAGGGATTCTAAAGGTCAAAATTTGTTGAATTTTTTCAGCATGTTCTTTTAGGAACGGATAGTATTCACCTTGACGTCTTAAGATAGCCTTCATCTCAGCTAAATGTACCTGATGAGGAATTGAACCATTATCAAAGGTACGTTGCTTTCTTAGAAAATCCTCACGATCGATTTTTTCAATAAAGTCTGCACTGCCATCTACTTTACCAATTAGATTTTTCACGTATTTATAAAAGTCTTCCTGGCTGGTTTTACCTTCAATATAACCCGCATAGCCATTCTTACTTGCATCAGAAAAGACTTCTTTAAATACATCATGTGTAAAATTCGCTTTGACAAAGGCTTTTAGTTTAGCTAAATCCTTATTATGCTCTTCATAACGTCTAACCATAGAAGCAGATAAGATCGCTTTTGTACTCAAATCATTAACCGTCAAGATTCCTGATAACAAAATGCTGTCGTACAGCTTTCGAGCAGCTACAAAGACATCTGTATATTCATCACCAATTTGTCCTAATAAATTCTCCAAATCTTCATCATAAGAATCCTTAGATAACTGTAGCTTAGCATCTTCAGCTAAATTAAAATTCGTCTTAAAATTAGGGAGTAATCCAAAAACAAGTGACACGAGGTTTCCAAAAAATGAATTTTTCTTTTGACTTGGGAAATGAAATAATAGAGCTTCTACTTTACGAGACTTATTCATTTTTTCAGTAATAATATCAGAGATATTGATCTTTACATCTGCCAGATGACTATCTTCCTGTGTCACATCATAAGCCGTTAAAAACTGGCTGAACAATTCCTGACTATCAGTATTTTTTACATCCAATTTCGGATCATCAATTAAAAAATGGCCTCTAAACTTAATCATATGTGCCAAAGCCAAATAAACCAAACGTAAATCAGCTTTTTCTGGAGTATCTGCAAGATATTTTCGTAAATGATAAATGGTAGGAAACTGTTCATGATATTTCACTTCATCCACAACATTTCCAAAAATAGGATGGTGGTCTCCTCGCTTATCTTCAGAAACAAGAAAAGAATCTTCTAAACGATGGAAAAAACTCTCATCAACCTTATTCATTTCATCTGAAAAAATATCTTGCAAATACAGCAAACGATTTCGCCGACGTGTATAACGACGGCGTGCTGTACGTTTCAAGCGTCTATCTTCCGCAGTATTTCCACTATCAAACAATAAAGCTCCCAATAAATTTTTCTTAATGTAATTTTTGTCTGTATTTCCCAGAACTTTCATCTTCTTGGCAGGAACTTTGTAGTCATCTGTTATGACAGCCCAGCCGACAGAGTTGGTACCAATATCAAGTCCAATAGAGTAAGGCTTTTTCATCAAATTCTCCTTCAAAAATCTCTTGCAAAATAGCATTAAAAATTGTAAAATAAGTATGTTGGAATTATTCGAAACAACACAGCAAGTTAAAATAAGGTTTATCCGTATTCAACTTGAAAAAGTGCGCACCGATTCGGTGCTTTTTTCTACCATTTGTCAAGTCTATCAACGGTTTTGAGAACTATTTTTTAAAGATATAGTAGATGTTTAAAGTCTACTGTATCTTTTTAAGTTGTTTAAATCTAAAAAGTGTACACTAAACCAACACCTTATTTTGTGATTTTTTTGATAAGGTGTTACAATAATAGTGCATAACCCCTTTATTGATTTTGGGTTGAAGTATAATCGTAAAGTTTGTTATGCGTTATGAGGTAATACATTGTCCGAATGAGACGATGTATGGAGGCAATCGTGTGCGGCTTAGTTGAAGTCGTTTGCGATTGTCTTTTTCGTTTCTCATAAAAGTCTGCGATATGGCAAGGATTGGTGTGACTGGCTGAAGCGATATTGTGAATGCATTTGAAAAGAATCTTTCTGGCATAAGGGTTGCCGCGTTTGGTAATATGTTCCTGTGCCAAAAAGTTTCCAGATTCATAGTGCCTAAGATCAATGCCGATAAAGGCGTTGATTTGATTGGCAGAATGAAACCGACGAATGTCACCGAGTTCACCAATAATGCTTGTTGCAGTTGTTTCAGCGATACCAGGAATAGAGAGAAGGATCTCATATTCTGGTAAGGATTGAGCTAGTTCCACCATTTCGTCTAAGATTGTTTGTCTCTTTTCAGAAAGTCTGAGTAATTCTTGTGCATAGTAACGGATCTCTTCGAACATTGGAGAGGTTTTCTTAACGGCACAATAAGACTGATTGGCTAGTGCTGTCAGCTTCTCTGCTAAGTAAACCACACGCTTGTCAGAAATGCGTTTTGAAGTGGATTGCCGAATACTATCTAAGAGTTCATTGCCATCCCTATCTAAGACCAACTCCTTACAAGGAAAAGTCATGACCAATTTCCAGTATTGTTCCCCAGTTGGTGTTGCCAAGATATTTTCCAACTCTGGGAAAGTGACTTGCAAAACCTTGTGCAGACGATTTTTGGCCCGAACAATGTCCTCAGTCAGATTCTGATAGAAACGGCTGAGATCCCGCAAGTTTTGGTAGACTTCTTCTTGGACATAAGTCGGTTTACGATTCAGCACAAATTGAGATTGAGCCAGTTTTTCAGCGTCAATTTGATCGGTTTTACGCACACGCAAGCTATCCAGTTGCTTCTTAGCTTCTAAGGGATTAAGTCGTGTGTAAGCATAGCCATTATCTTCTAGAAAAGCTTGGAGACGGCGAGAGTAGACACCTGTTGCTTCAAAGATGATTTCTGGCTTGTGGACGGTTTTCAAATCGCCAAGTAGCCGAGCAAAGCCAATGGCATCATTGGGCATGGTATAGCCATGAACCTTCTCGCCGTTGACTAGAATAGCCACTTCTGAACTTACCTTACTCACGTCAATCCCAAATACTACTCGCATGCTATTACCTCTTTGTCTTGAATGATTCCTTGTTTTAGTGATGTCATTTTCAATACGCGACGTCTGGCGCCCCACATACTTTGATAACATTCTTCCTAAAACAGGTGTCTTGCCAGTTTTTATTGCGACGTCTAGCGTCAAAAGCACCCACGACTTAACAAGACACCTCTACTTTAACATAAAGAAAAAGCAGTGAGTACTTTCTCCCGTTGGAGATTTCCTCACTACTAATCTTAGTATGTTTTTATTTTATAATCCCAATATCTAAACCTAAAATTTTTCCGTTTGTCATAAAGAACTCCCTTTTATTTTTATGTAAGCGCTTCTATTATACCACTATCTATGAAATATTTTAACGATATAAAAGAAAAAATACAGAAATTTCTCTGTATTTTTTCAACGAGATATATTAGGCAAGCTTTAAAAGGTATGTCTATTTTTCTTTGAAACTGTCAGTCAGATGAATAAAACGAATGAAGTGCTGAAAATTGTTGGATAGGCGAGCGATGAGGTCGGGATCTTTGATTTGCCCGTTTTCATCAAAAGCCCTTGGGGCAGTTTTTAGAAAGAAAGGCTTATCAGCCATGACCCACGCTTTTAAGCCGGGGGCTGCGAGAACTCGTTTCAGGTCTTCTTGTGCCTTTTGCGGAATATGCTCATTAAGGGAAGCTCCGACAAGCATGACAGCTTTATTCTCAAAGGGACTCTGCTGATAGGAAAACCATTCTAACATGGATTTAAGATTGGGTGTCAGGCTGTGATTGTATTCTTCTGCTGCTAAAATAAGACCGTCTGCAGCTAAAATACTGTCTGTCAATTTTTGTAAGATGGGATACTTATCTCGGCTGTCATCCTGATTAAAAAGCGGAAGCTTCTCTAGTTCAAGCCATTCAAAATCAAAAGCCAGTCCAAACCGTTCTTGAATAAATGACAGCAATAAATAATTGTAAGAAAAGGATGTGCTTGCATCCGTAATTCCCAGCAATTTCATTTCTTGTCTCCTTTACATCATAATCGTCTTATTATACACAAAAACCCCACCAGCTTCTAGCATTTGATTTGAGATAAAAAAAGCGAAACAAAAGATAATCATCTAGTGTTTCGCTTCTTGTCTTTATTCCGTTCGTAGGGCTTCAACCGGATCTTTTTTGGCGGCAACCCGCGATGGCAGAATACCTGCAAAGACGGTCAGCAAGATAGAAATAGCAATCAGCACCACTGCCGACCAGACAGGCAGAGAAGAGATATTATTGATATCCAGCAGATTGTTGACAATCATATTGATAGGAATATTGAGCAAAAGGGTGATTAGAATACCAAGAATACCAGCAATGGCTCCCTCAATAACAGTCTCTGCGGTGAAAATACGCATCACGTCTTTTTTAGAAGCCCCCATGGCACGCAGGATACCAATTTCTTTGGTCCGTTCAAGAACTGAAATATAGGTAATAATACCAATCATGATAGATGATACAACCAGTGAAATCGCAACAAAGCCAACCAGAATATAAGTAACCGCGTTAATCATTGTGGTTACCGATGACATCATTAAACCAACAGTATCCGTGTAATTAATAACTTTTGATTTTTGCTTATCTTTTTTGACCTGTTTGTTATAATCGCTGATCAAATCTTTAAGAGCTTCCTTATTCTCAAAAGAATCTGCATAGAAGTTTATGGTTTCAGGATTGGCTGTGTCTATAATGCCGATTTTTTCTAAATTGTCATCGTAGGTAGCCGTTGCATTTTCATTATAGCGATTCACATAATCTGCCAGCTCCTCTGCTGACATTGAAGCTAAAGCAGCTCTTTGTTCAGCACTTAGATTAGCAGATGAAAAGGGCTTGCTGGAACTTGAAAAGTCCTGACCGGTAAAGATATTGCGCTTCTTATTAGCCAGCTGTTCTTTAGCAATACTGCTGGCATTGATCTTTTCAGAGAGATAGCTGGTCAATTTCTGGCTGTAGCCAACCCCAGCATTTGAACTGCCTGAAGCCGTTCCCTTCTGAGGTTTTACGATGCCCACAATTTTGATCGTTTCGGCCGCATTGACCAGCTTTTTCATATAAGTATCATTATCAGACCGATCAACCCAGATTCCTCCTTCTTTTTGATAGACATCTGAATTGATAACCAGCTTATAGGTTCTGCCGACTAAATCGGAGTATTGATAGCTGCTTTCTTTGATATGTTTCAGCTCTTTGCTGCTGTTTAATTCGCTGACATCTTTAATCCCTAGACTGTAGAGAACATAGTCATCAATTTTGTTATTTTCCTCTGCTATCAGGACAACTTCATTGTATTTTTGCGGCAGATGGCCATCAACAACTTGATATTGAGAAGACAGCATTTTCGGACTTGATGATAATTCCTGCCAAACATTGAGATTGGAAAGCAGCACCTGAATATTGCTGCCGGCATTTTTCACTTCCTTGCTCAGATTGCTGGGATTAACTGGCCTAACACCTTTAGAAGTATTAGTTTGATAAATTCTTGGCGACAGTTTGTAAGAATACTGGATGTCCTTAGTTACTTTACGGAATTTGCGCGAATGCTTTTTAATATAAGCTTTAAAGGAGGCTAAATCATTATCCACAACCTGAGTTGAAATCATGTTTTTTAGAATATTATCGGTTTTGAGCGTCTTCTTTTCTGACTTTTTCTTGCTGCTGTTGCTATCTTCATTGCCGGCAGCAAACAAGCCCATAAAATTTTCATTAGAAGATTTCTCAATGGACAAGGGATAAGCAACTAAGGTATCTTCCTGGGTCTTTGAGATGTATTTTTGAGCACCGTTTGAAAGGGATAAGATCAAGGCAATCCCAATGATGCCAATAGAACCTGCAAAAGCAGTCAGAAAGGTTCGGCCTTTTTTGGTCAGTAAATTATTGAAAGACAGCGACAGAGCCGTCATAAAAGACATCTTGGTCTTCTTAAAATCAACTGCTGACTGGTCAAGATCCTTATCGTTATAGGGATTGCTGTCATCAATAATCCGACCGTCCAAAACCCGAATGATGCGGTTAGAGTACTTTTCTGCCAAATTTGGATTGTGCGTTACCATAATAACCAAACGTTCTTGAGCGATTTCTTTGAGTAAATTCATAATCTGCAAAGACGTTTCTGAATCCAGAGCTCCGGTCGGCTCGTCAGCCAGTAAAATATCCGGATTATTGACTAAAGCACGCGCAATAGCGACCCGCTGCACCTGACCGCCTGACATCTGACTGGGTCTTTTATGTATATGGTCTTCTAGGCCAACACGTTTCAAGACCTCCAAAGCGCGGCTGCTGCGCTCTGATTTGGAAACGCCTGACAGGGTCAGTGCCAATTCAACATTTGCCAGCGCTGTCTGGTGTGAAATGAGATTATAGGACTGAAAGACAAATCCAATCGTATTATTGCGGTAACGATCCCAGTTCTTATCTTTAAAGTCCTTGGTTGACTTACCATTAATCAATAAATCACCGGATGTATATTGGTCTAAGCCTCCCACAATATTAAGCAGGGTCGTTTTTCCGGATCCAGACTGTCCTAAAACAGAAACAAACTCACTGGCCCGGAAATTGATACTGATATCGTCCAAGGCCGTCCGCTTGATTCCCGCCGTGTCATAGATTTTGGTAATGTGCTTTAGCTCTAACATCATAACTCCCAGCAATATATAATAGTAACTATTATTTTAGAGTTTTACGGCTAAAACTGCAAAGAAAAAACGTCTCAAACATAAAAGTTTTATCCTATTAAAAAAGAAAACAAACCAGCCGTCAGAACTGGTTTGTTAGAGTGCAGACAAAGGTCATTTTCATTAAAACATGCTTTTGCGCATTATGTAATAATTCTAATGAGACTTTCTGCTGTGATAAAAGTGTTTGGAATATTACCGTTTCAAGCACTCAGAAGATTTGAAAACTCAGACTCAAATCTTAGCATGAAATTCTATAGGAAAGCGCTGCTGTCCGTATCACTTAGAAAAGGATTTGGTCTCTTCTACACTATTTCTCTTTTCTTACTTTTCTTTCTGATTTGCCATAAAAGAGCGCAAAAAGAAGACTCATAAAGAAGGAAAAAGAGAATAAAACAATGCAAAAAGAAAGTCTCAGGCAAAATATAAATGACAGAATCCGTATAAGGATTAAAAAGCCAAGTCTCATCTCCAGCAAAAAGAACCTGATGGAAAAGCGTAAAAAAGCTATCAAAACCAATTGCTACAGCTATCAATGTCAATATAATAGGAATGAGTGCTGCAATCTTTAGAGCTTGCTTATACAGGATACCATAACCCTTTTGGATGCTATTTCTCATAAAAAGAAGGAAGCTAGGAAGGGTTAGAAGAAAACAGACTTGCGCCAAGTGAAAAAGCCATTTCACTTGCTCAAAATGATGCAAGCCATCTTTGGAAGACGGAAAATCAGGCATAGCCAGCTGCCAATGAAAAGGACTGGTCAAATACAGCATTAAACGATTAAAATTATGCTGAATCTGACTGCTTTTCATATAAACTACTTTTTCCAAACCTAAGCAAGAAATTTCCAAAGGGTAAAGAAGCCAGACCAAATAAATAGTCGCAAGAATTGAAAAAGCCAGCAAAAACAGAAGGCTAAAAGCAAAGTGAATCTTATCTTTCATCAAAATCCCACTCCGCAAGACTGGATAGAACAAAATCAGGCTGGACTGGCAAAGCAGGCACTTCTTCTGGCTTGGTAAAACCAGTCGTGACTAAAAGCGTAGCAATATCATTCTTAATGCCAGCGGTAATGTCTGTCAGATAATTATCCCCAACCATAATAGCCTCATGACGTTTAACACCTAGACGTTCCAAAGCCTTATTCATAATGACAGCTTCAGGTTTACCGATAATAATCGGTTTCACACGTGTCGCTTTTTCTAAAAGAGACAAAATAGAACCCGCTCCTGGTAATAAGCCGCGTTCCGTTGGAATATTGAGATCAGGGTTTGTTCCAATAAAAACAGCTCCCTTTTGAATGGCCAAGGTTGCCAGCGTCAGTTTTTCATAAGTCAAATCTGTATCTAAACCAACCACAACATAGGCCGGATTTTCGGTATCTTCCAGATAACCCGCCTCAGCAAGAGCTGTTTTCAAACCTGTTTCACCAATAACATAAGCCGTTTTCCCGCGATTCATATCATTCATATAATCAATGGTCGCCAAGGTCGCTGTATAAATAGTTTCCAGCGGTGTTTGAATATTGAAAGAAGCCGCCAGCATTTCCTGAACCATTTTAGGTGTGCGCGTGGTATTATTAGTAACTAAAATATAAGGAATCTGTCTTTCCTGCAATCGTTTAACAAAATCTTCTCCTGCAGGAATCCTGTCCTTACCCTTATAAATCGTGCCATCTAGGTCAATCAGATAACCCTTATATGCCATTAGTTTTTCTGCTCTCTTTCCATTTTTTCTTGTTTTAGTCCTTTAAGACAGCTGAGCGCTGTTAGGGTGTCTGCTGTCCTGTCTATGTAGGATTCTCTTTTTATCTCTCCCCCAAGTCTGCTGGATTTTTAAGCGGCTGCTCTTTATTGGATACTTTCCCATTCTGTAATGGCTTGAGCGTTGATACCGCCGTTTGACATGATTTCATGCTTGGTTAAAAGACCTTCTTGTTCTAAGTGTGAATTGATATCATGGCCATACTGAACTTCTTTGACATACTTGAGATTAATTTTTTTAGGGACATGGTTCTTTAAAAACTCAAAGTCAAGCACATCATACATCCATTCCAGATAACGGCTGTTGTTGACATGACCGTTGATATCAAGGTCAAAATAACGAACATGGTAAAGAGTGCTGCTTGCATTTTCCAGCGGTCTGTATTTAGGGCCCCGCAAAATTTTTCGGATTTTTTCAGATTCATAAGGAGCAATCAGGTCTTCCGGAACATCATGCACCTTACGCGTATCATAATCCATAAGAACAAAGGTTGAAAAAATATCCACAATCTTTTCCCCTTTGTCATCGTAAATACGGAATTTACGATAGCAAAAATAGCGATTGTAAGAAATCGGTTCTGTTTCAATTTCCACAACTTCATTGAAGCGCGGCAGCCGCTTGATAGTCACCTCGTGCTCAGAGACAACCCAGACTAAATTGTAATCTTGAAAAAGGCGCTCATCTCCTAATCCTAAGCCAACAGACTGATCACTGGCAATCTGCAAAGCGACAGATAGCAGATGTGGCAGCTTCACATGATGATTGACATCACTTTCATAAAAAGGTATTTGATAATGTGTTTTGTATTTTTTCCCCATAATTTTTTACTCCAAAATAAATTTTTCAGCAACAGTGTCGCCTAAAAAAAGACCCTTTTTAGTCATTCTAATCCTGTCTTTGTCCGACACAATCAATCCGCTTTCTTCTAAATCATGAAGGGCCGGCCCATAAACTTCCTGAAGTGTCCGGCCGAATTTTTCTTCAAACCGCGAAAGAGACACCCCTGATTTTTTTCGCAGACCTAAAAAAAGCTCTTCTTCCATCTGTTCTGCCTGAGTCAGTTTTTCTTCCTGAAGTCTGGCATGTCCTTCTTCTGCAGTAGCTTTTAAATAGTGCTGGATGGGCCCTCGATTGCGATAACGGATGCCCTCAACATAGCCAGAAGCTCCAGCACCGCAGCCAAAATACTCAGCATTGTCCCAATACATCAGATTGTGGCGGCTTTCAAAACCGGGTTTGGTGAAGTTAGAAATCTCATAGTGCTCAAAACCATGGGCTTCCATTTCAGCAATGATATAGTCAAACATTTCCGCTTCTAAATCTTCTGTCGGCAGATTGAGTTGCCCGCGGCGCATTTTATTCATGAAAACCGTATGATGCTCTAAAATTAAACTGTAAAGACTGAGATGCGGAATATCCAAGGCCAGCGCTTTAGCAACGTTTTCCCTGACATCAGCCATGGTTTGATTGGGCAGGGCATAAATGAGATCGATGGAAATGTTGTCAAATCCAGCTTTTCTCAGACTGTCAACACTTTCATAAATCTGCGCCTCATTATGCCCTCGGCCAATTTGCCTGAGATGCTTATCATTAAAGGTCTGTACTCCCAAAGACACACGATTAACAGCTGACTGCTTTAGCACTGCTACTTTATCCGGCGTTAAGTCTCCCGGATTGGCTTCAATGGTAAATTCTTCCAGCGTGTCCAAGTTAAGATTTTTGGATAAGTGGCTCAGCAAATACTCCAGCTGCTTTGCTGAAAGGGCTGTCGGCGTCCCACCGCCGATATAGAGCGTCTGCAGATCTTTAATCCGGTAATAATCATTGAATTCCTTAATTAAAGCTTCCAGATAAGCATCAACTGGCTGATTCTGGATAAAAACTTTTGAAAAATCACAATAATAACAAATCTGTGTACAGAAAGGAATATGCACATAGGCTGATCTTGGTTTTGAATACATGATATTATTTTACCATTTTTAACCTGAAATAACAGAAAATCCCCATTTTTTACAGTAGTAAGTTGACAAAATAACGTAGACAGTGTAAACTTATTTTTAAAAGTAGACGTTGTCTACTTTTAAAAAACTTGGAAAGATCTGAATCAAAGCACAGCACAAAAAATAAAAATCTATATCAGTTACAATGATACCGACAACTGCTGCCTGGCTTGGTTCAGAGGATTTACGATGAAACGAAACACTGCAGAACTCAAAGAAAAACTGATACAAACCGGTGTTGCTGAGATAAAAAAACATGGCATTGACAGGCTCTCTTTAAGGACAGTAGCCAAATCTTGCGGTGTTACTCACGCCACACCCTACCGTCATTTTAAAAGTAAAGAAGACTACCTAAGGGTTGTTTTGAAGCGTCTTTCTGCCTTTCTCAGTCAGGAGATGGAAAAAGGCCTGCAGCAAGAGCTGACTGCGAGCAGACAGCTGGCAAAAATGGGATTTAATTTTATTGCTTTTGCTCAGGCCTACCCCTACTTCTTTGAAGCACTCTTTATCAAATTTCCTTTTAAATATATGGAAGTCACTCAGGAAACAATCGTAACAGCCTCTGATTTACCGGGATTTGATAAATTTAAACGTATTGTTTTGAATCTCCGTAGAGAGGAGCACTTTAGCAATAGCGAAGTTGAGACGCTCTTTCATTTTTGGAGCTTTATTTCGGGCTTAGCTATTTTAGCCAAGAGTCCAATTGGCAGGGACTTAAATAATGAGGCCATCCAGACAATAATCAATCACATGCTTGACATTTACATCAAAGGAGAACAATCATGAAGATTTTAATTATTTACACACACCCAAATCATCAAAGTTTTAACGGTGCTATTCTCAAACAGGTTCAAAATAATCTTTCTAAGACACACACTGTTAAAACATTAGATTTATATGCTGAACAGTTTGATCCGGTTTTACAGTTTGATGAAAATCATAGACGGCGTGATTTGGATAAAGTTGCTGAAATGGAACAATACCGTGATCTTGTCACTTGGGCAGACCATCTCATCTTCATCTTTCCT</t>
  </si>
  <si>
    <t>MKKPYSIGLDIGTNSVGWAVITDDYKVPAKKMKVLGNTDKNYIKKNLLGALLFDSGNTAEDRRLKRTARRRYTRRRNRLLYLQDIFSDEMNKVDESFFHRLEDSFLVSEDKRGDHHPIFGNVVDEVKYHEQFPTIYHLRKYLADTPEKADLRLVYLALAHMIKFRGHFLIDDPKLDVKNTDSQELFSQFLTAYDVTQEDSHLADVKINISDIITEKMNKSRKVEALLFHFPSQKKNSFFGNLVSLVFGLLPNFKTNFNLAEDAKLQLSKDSYDEDLENLLGQIGDEYTDVFVAARKLYDSILLSGILTVNDLSTKAILSASMVRRYEEHNKDLAKLKAFVKANFTHDVFKEVFSDASKNGYAGYIEGKTSQEDFYKYVKNLIGKVDGSADFIEKIDREDFLRKQRTFDNGSIPHQVHLAEMKAILRRQGEYYPFLKEHAEKIQQILTFRIPYYVGPLDRHGHSDFAWASFNSEEKVTPWNFEEIIDKNKSAQAFIERMTNQDLYLPNEKVLPKHSPLYEKYTVYNELTKIKYVTETGTAKFFDANLKQEIFDGLFKKERKVTKRKLLTFLEKNFDEFRIVDIQGLDKETETFNASYGIYQDLLKIIKDKAFMDDSENADILEDIVLTLTLFEDREMIKQRLAKYADLFDKKVIDNLARRRYTGWGRLSAKLLNGIRDKRSRKTIMDYLVDDGRSNRNLMQLITDDNLTFKDEIAKAQYSDNSDDLHQVVQDLAGSPAIKKGILQSVKIVDELVKVMGYEPEQIVVEMARENQTTAKGRRNSQQRYKRLEEAIKNLDRDLNYKILKEHPTDNQALQNDRLFLYYLQNGRDMYTGESLDINRLSDYDIDHIIPQAFIKDNSIDNRVLVSSAKNRGKSDDVPSEDVVNRMRPFWNKLLNCGLISQRKYSNLTKKELTPNDKAGFIKRQLVETRQITKHVARILDEHFNKEFDEDKKRIRKVKVVTLKSNLVSNFRKEFELYKVREINDYHHAHDAYLNAVVAKALLMKYPKLEPEFVYGEYPKYNSYRERKTATQRMFFYSNIMNMFKSKVKLADERIIERPMIEVNDETGEIAWDKTKHIATVKKVLSYPQINIVKKVEEQTGGLTNETIYPRGSFDKLLNRKNTLEASKYGGFGSPTVAYCVLVVADSKNENGKVKKLKLGSELLGITILEKNDFENNSLDFLSRKGYQGVQEKKIIKLPKYSLFEFQDGSRRMLSSVMANDNKRGDLQKANEMILPAYLVKLLYHAKHINSVGEPAHKNYINEHCSEFQDLLNYIRQFADKFVDVDKNLSKIRSLSKSMAEYSVSEICSSFVNLLTLTALGAPADFKFFGTTIPRKRYGSPQSILSATLIHQSITGLYETRIDLSKLGED</t>
  </si>
  <si>
    <t>1122152.SAMN02440851.GCA_000425905_00198</t>
  </si>
  <si>
    <t>GCF_000425905.1</t>
  </si>
  <si>
    <t>Lactobacillus psittaci DSM 15354 H628DRAFT_scaffold00001.1| whole</t>
  </si>
  <si>
    <t>CCAAAAGGATATCGATGCTGAATTAGACAAGAAGCGTGAACAAAATGCTGAACTTGTTTTAAAGGAAGATAAGGCAGCTAAGGGTGACACTGTTATCATCGATTACAAGGGTACTATTGATGGTAAGGCCTTTGATGGTGGTAGCGCAGAAAACTACTCACTTGAACTTGGTTCAAACACTTTCATTCCTGGCTTCGAAGACCAACTTGAAGGCCACAAGGCTGGCGATGAAGTTGATGTCGTTGTAACTTTCCCTAAGGATTACGGTGCAAAGGATTTAGCTGGTAAAGAAGCTCACTTTGCTACTAAGTTACACGAAGTTAAGTCTAAAGAACTTCCTAAGTTAGATGACGAGTTTGCTAAAGACGTTGATGACTCAGTTGACTCACTTGATGAATTAAAAGACAAGATTAAGAAGCAATTGAAGGAAGAAAAGGAAGAAGCTGCACAAGACGCAATCCAAGAAGCAGCAATTACTACTGCAGTTAAGAATGCAAAGATTGATGAAATTCCTGATGCAATGATTCAAGAAGATGTTGATACTCAACTTAACCAATACTTGGGTAACATGCAACGTCAAGGCATCGATCCTCAAACTTACTTCAAGTTAACTAACACTAATGAAGCTCAATTACGTGCACAATTATCAACTGATGCAGCCGAAAGAGTTAAGACTAATTTAGTTCTTGAAGCAGTTGTTGCTAAGGAAGGCCTTAAGGCAGATGCTAAGGAAATTGAACAAGAAATCAAGGACCTTGCAGCTGAATACAACATGGACGAAAAGACTGTTCGTGCAACCTTAAGTGATGAAATGCTTAGCCACGACATTACTGTACGTAAGGCTATGGACTTAATTACTGATAACGCAAAGCAAGTTGGTAAGGCTCAACTTGAAAAGGACTCAGACAAGTAATTAAATTCAATTTTTTGAAAAAGGCGGCATTTAGCCGCTTTTTTCTTTGTAAAACAAAATCTTAGCCATAATCGAAGCGGTATGCTAATCTTAGTATAGCGATAAGAGGAGGAATATAATGGCTTCACAATTTCAAGCAGGCCCAGAAGAGATTAAATGTTCATTCTGTGGTAAGACCCAAGATCAAGTCAAAAAGATGATTGCGGGTAATGGAGTATACATTTGTAACGAATGTGTAGCTTTGTCAAAAAATATTATTGACGAGGAATTACGCTCTGATGCTTTGAAGGAAAGAAAAGACCTTCCGAAACCAAAAGAAATTAAGCAAGAATTAGATCAATACGTAATTGGCCAAGATCGTGCCAAAAAAGTTTTGTCAGTTGCGGTTTATAACCACTACAAACGTATCAGTCAAATGGATGTTGATGATTCAACTGAGCTTCAGAAATCTAATATCGCACTTATTGGGCCAACTGGTTCTGGTAAGACTTATTTAGCTCAGACTCTCGCTAGAATTTTAAATGTCCCATTTGCCATCGCAGATGCAACTACTTTGACTGAAGCTGGATATGTAGGTGAAGATGTTGAAAATATCTTGCTGAAGTTAATTCAAAATGCTGATTATGACATTGAACGAGCTCAAAGAGGTATCGTTTATATTGATGAAATAGATAAGATTTCTAAAAAAGCTGAAAATGTCTCAATTACTCGTGATGTATCTGGTGAAGGCGTACAACAAGCTTTGCTAAAAATCTTAGAAGGGACAATTGCGTCTGTACCGCCTCAAGGAGGCCGTAAACACCCACAACAAGAATTGATTAGGATTGATACTAAGAACATCTTATTCATCGTTGGTGGGGCTTTTGACGGGATTGAAGGCATAGTTAAATCTCGTCTTGGTAAAAAGACAATTGGCTTTGGCGCAGAAAATAAATTTGATAAGATTGAAAATGATGAATGGACTAAGTATTTAACTACTGGAGACTTAGTTAAATTTGGTTTAATTCCAGAATTTATTGGTAGAATTCCAGTAATTGCAACTTTAGATAAGTTACAAAAGCAAGACTTGATTCGAATTTTAACTGAACCTAAGAATGCTTTGGTTAAGCAATATCAAAAACTCTTTAAGCTTGATAACGTTAATTTGAGTTTCAGTGATGGTGCTTTAAGCGCAATTAGTGAACAAGCCTTAAACCGTAATATGGGAGCACGTGGCTTGAGAACTATTATCGAAAACTCAATGATGGATACAATGTATTCAATTCCAAGTGAAAATGACGTAGAAAAAGTTGAAATTACTAAGGATGTAATTACTAAGCATTCTGCTCCCAGAATTATCAAAAAAGATCCTGAAGAAACAACAGAAGCGGATGAAGAAGTAAATGAAGATAACGAGTAGTGAATATAGCGTTAGTGCCGTTAGAGAAGATCAATATCCCCAAGATGATTTTCCTGAAATTGCCTTAGCTGGTCGATCAAATGTTGGTAAATCAAGTTTGATTAATAGTTTCTTGAATCGAAAGAACTTGGCTAGAACTTCTTCACAACCTGGTAAAACACAAACTCTTAATTTCTATAAGGTTAACGACAGTTTTTACTTAGTTGACGTTCCTGGTTATGGCTACGCCAAGGTTTCCAAATCTCAGCGTGAAAAATTTGGTGAAATGATTCAAGATTATCTTGAAACTAGAGCTGATTTGAAGGGCTTGATTTTATTAATTGATGCTCGTCATGAACCTACAGCTGATGACATCTCAATGTACAATTATGCTTTAATGCTTGATTTGCCAATTTTGGTAGTAACGACTAAAATGGATAAGCTTAAGAAGAGTCAATATAACAAGGTCTATGCTAACTTGAAAAAGCACATGGATTTAAACCATGAGCAAGTACAAGTATTGACTTATAGTTCAGAAACCAAATTACACTTAGATGAATTAAGTGCCTGGATTAGTGACAAAGTTGAGTAAAGAAAAAAACTTGATTCAAAACAAATGAATCAAGTTTTTCTTTATTTATCGTTTTCAGGCTTTTGTTCTTTATCTGCTTTTCCTTTGCTACCTTTACCACCTTTTTTAGGGTCATCTGGAATTACAGCAAATTTATCTAGCATTTTTTCTAGTTCATCTGAACGCTTAAAAGTAAGTCCCATCGTATCACTCCTTTGTTAGGTTTGATTTTATGGTATACAATTAATTTAAAGATGTAAAGTAAAAAGGAGGCCATTTTATGGAAACAAAAGACGCAATTTTAAAGCGCCATAGTGTGCGTTATTTTAAAGATCAAGCAGTTAAGTTAGAAACTTTAAAAAATATTGTTGCCTTGGCCCAACATGCTCCTTCTTGGGTTGATTCACAGCCTTGGAAGGTATATTTAGCAACAGGTGAAACTCTAAAGAAACTTAAAGACTTGCATGCTAAAAATGTTGCTAATGGTAAAACGGCCAATCCAGATTGGAAGCCAATGCACCGAGTTGATTGGGATGCATTTCCACAAACCAATATGGCTAACTTGAACTTGGAACGTAGTAACTTTTTAACTAAGCCTGAGCAAGAAATAGAATGGCCAATGCTTCAAGCTAGTTTTTATCATGCACCAGCTATTTTTTATTTAACTATTCCTAAAAAGGCCCCAAGATGGGCTAGCTTTGACTTAGGGGCCTTTGCTCAAACTCTGATGCTGGCGGCTAAAGATCAAGGCGTAGATACAATGATTGCCTATGAGATTGTTAAATATCCTGAAGAAGCACGTGAAGTTTTGCAAATTAGTTCAGATGAAGTGATTGCAATTGGTATTGCTGCTGGTTATCCAGCCGATAGTCATGTAAATCAATTTAAATCTAGCAGGGTAGTTACAGATAATATGTTTAAGGTATTTGAATAAAACCAAAAGAGGCGTAAGCCTCTTTTTTTGTGAAGTTTGCGGGATATTTTTGTTTTTTATATAATAAAAATCGACTATTAATAGTAGTTTAGGGAGTAAAATGATGAAAAATAAAAATATTTTACATGTAATTATTGCCGCAGTAGTTGTGGTAGTGGGGATTATCTTCTTTAATCTGCCACATGAAGATACTAGCCAAGTGCAAACTGCAAAAGTTGCAAGCTCAACTAGTGAAGCTAGTCAAACGAGCGCAAGTAGTCAAAATGATGATTATGAAAAGAATAAGGTAAGTCATCAAAGAAGAAAACATCACGTTCATAGAACTAATCAAAGCGAAAGTCAATCTAGTTCTTCTGAGTCAGATTCAAATGATTTTGATGGTTATGCAGGATCAGATTCACGTGTGAAGTTGTTTAATATTCCTAAGGAGTTTCAAGGACATTGGTATTTAGGAACTAAGGCTGGAACAGACACTGAAGTAACAATTAAAGATCATAATATTAATGAGATTATTCTTGCTCAAGTGGATAACAAGCTTTTTGCAAGATCAGATTTTAAACCAGTTTACCATCATGAAGCAGCTGAAATAAAAAATATTAAAGGGATTAAATGGATTTTAACTGGTGAAATGGAACCAAATTCTGAAAAGAAAATAAAATGTGGTATTTCTAGACGTAATAATCAAGACGTTCTATTGTTTCATAATGGTATTGATAGTAACAAATATGACGTTCTATACAAAACTGAAGCTTTAGCTATAAAATACGCTGGTGATCAGCTTGAGCTCAATTAGGGAGTAAAATGATGAAAAATAAAAATATTTTGTATGTAATTATTGCCGCAGTAGTCGTGGTAGTAGGGATTATTTTCTTTAATCTGCCACATGGAAATACCAGCCAAGTGCAAACTGCCAAAGTTGCCAGTTCAACTAGTGAAGTTAGTTCTAAAAAAGCTAGCAAACATAAATCACATAAGCACAAGGTTGAACACTTTACTAGTTCACATCAGCATATTGCAAATAAGTCAAATAGTAGCAACCAAGATAGCAATACTGGTAAGTATGGTAACAAGGGGCTTTACTCTATCCCAAGTGAATACCAAGGAAGTTGGTATTGCTCAATCGTAATTAACGATGGGGATGTTTCAAGTCTTGCTGGTCATATTACTTTATCTGATCACCAATTTAATGGCCACAATGTTTATGTTAGAGATAGTAATTTTGACGCTTCTCCAAATAGTGACGCTGCTCAAGCTACAGCTAGTTGGCTAAGTGGTGGTAAGGTAAGCAATACACTAAATATTGATGCTTGGGTTGATGTGAGTGGAACTAGAGCAAATAATTATCAAGTTGGTACTATTGATGGTAATAAGGTGCTCTTCGAATATCAAGGACACTCTGGAAATATTGTGCCATACTTTACTTCAAAGACTTTAGCTGATAAATATTCAAGTGATGAAGCTGGTCAAAAGTTATATGATTTAGCTCCTAAAACTTGGTAAAACAAAAAAGTCATCTGCAAATGCAGATGGCTTTTTTAGCAGTTAAAATATTAACGAGCTTCAATTGATGTTAAGAAGTCAGCACGCTTAAATGCTGGGTTAGGATACTGGTAAAATCCTTGGCCAGCTTCGACACCGTAGTGGCCAGCATCAATCATGTCTTTCATGGTCTTAGCTACCTTTAATTCTTCAGGCGTGCGAGCTTGTTGTGAAAAGATAGCATAGACAGTTCTAATCCCAACCATATCCATTGACATAAATGGGCCAAATGGACAGCCAGTTGAATTCATCCAATCTTTGTCAATTGTGATTGGATCTGCAACACCATTTGCCCATAATTCAAGAGCTGCGTTTAAAAATGGCACAGATAAGGCATTCATAATGTAGCCGTGTTGTTCCTTTTGCAAGTGAACAGGTAACATCTTGATGGCCTTGGCAAATTCAATTACTTCTTTGATAACTTCTGGCTTGGTCTTTTCAGTGCCAACAATTTCAGCAGTATTGTTAGTCCAAATGTGATTAGCAAAGTGCATATGTAAGAACTTATCAGGACGGTCAACATAGTTGACTAATTGACTTGGCACCATGGTTGATGAGTTTGATGCAATAACGGTTTTTTCTGGTAAGTGAGGGCAGACATTGTGATAAAAGTCAGCTTTGGTGTTTAAACTTTCTGGAACACATTCAATTAAGTAGTCACAATCTTTAAATGGAATTTCCCAGTCATTACTAATTGAGTGGATATTTTCCATTGCCTTATCGAATTGTGCATCAGTTAGGCCCATGTCTTTTTTATAAAATGGGCGAAGAGCTGCCAAACGACGCTTAGCTCTGTCTGGGTGTGGATTCCAAATTCTAACATTAAAGTCGCATAGAGCAGTTTGAAAGGCAATTTGACTGCCTAATGTTCCGGCACCTGCAATAGTAATATTCTTAAACATAATTAACGCCTTACTTTCCTAAAATAGCTTGGTCATAACGGCCAGTAATTAAATATGGTGCGATTTTATCTGGTTCAACCTTAGCAAGTTGAATAGTTTCGTGCATTTTGCCACTAGTCATTTGGTAGTGAGCACCGCCAACTGGCTGTAAAACAGTTAATTCACTGACTGGGTCATCACTACTAGTGCCAAGTTCCATCGTAATATTACCTGGGGTGAATGCGTGGGTGACGCCTGTTGTCTTAGTAGCAATTAAACGAGTGTTAATGAAGTGGTTGTGACCATCGTGATCTTGGTCAATCTTATAGTCAAAGAAGAAACTATAAGTATCAGTTGGCGTATCAAGTTTAGATTGTCCAGCCATTAATTGTTTAGCAATGTCAGGATTATTTGGAATACCTGGGGTAAAGGTAAGATTAATTAAATCTACCTCATGTCTAGTAACTACAACATGAGTACTGCCATTTTCTTCAGTGTAGCTAATTTTATCAGCTAACTTCTTTGGAATAGCAGCTCCTTCACGACCAGCAAGCATGGCCTCTTCAGCTCCTTCACGACCAGCAAGCATGGCCTCTTCAGCTCCTTCACCACTTAAAAATAGGGTGAAGGGATAAGCACCAAGCATACGCCCACCGTATGAAACTAAACTATATAAGACAGCTTCATCATAAGGCTTAGCAAAGGTTGGATTTCCCATATGGGTAATATAACCAGCGATGACTGGTGCAACAGGCTTTAATGGCTTAGGCACTAATCTAGCTAAGACTTCTGGTGAAGTGACGTAGGCAAACATATAACCATCTTGATTTTTCATGTTAGGGTTATCAAGAAAGTTAACTACATCTTCTTTATTAACAAGATAACTAGTCATAAGTAAATACCTCCTTTTAGATATTTCTTTCTTGTTTACACAACTAATTCAAGCACTTTTCTTTATAATTGTAAGCGCTTTATTAAATTAGGTAACAAAAATAGTTAATTTGTATACTTAGCAAAAAACGTAGAGAAAAAATTGTGCTAGTATAAAAGCGGTTTCAAGTGATACTGATTTTAACAAGAGGTAATAAAAATGACTGAATTCAAAAATGATGATTTTGCAAATGTAATGTTGGATAGACATTCAGTTAGACATTTTGATAAGGGATATAAGATTGATCGCTCAGTTTTAACTGATATGGTTAAAGAAGCAACAACTGCTCCATCATCATGTAACTTGCAAGCATGGCACTTTGTTGTAGTTGATACTGATGAGGGTAAAGAAAAGTTGCGTCAAATCTTCATGCCATTCAATCATCCACAATTAGATACTTGTTCAGCAATGGTTGTTCTTTTTGGTGACACTGATGCCTTTAAGAAGTATCGTGATTTGTGGCAAGGGATGTATGAAGAAAAGAAGATTACAAAAGAACGGCTTGAAACTATTTTAGGAACCTTCTTACCAATTTATGAAAAGGCTGATAAGACCTTGCTAACTGCCGATGCAATGGTCGATGCTAGTTTAGCTGCAATGCAATTTATGCTGGATGCTAGAGCTCGTGGTTTAGCTACTAACCCAATTGCTGGTTATGATGCTACTAAGATGGCTCTTGCTATGGGACTTGACCCAGTTCGCTATGTACCAGTAATGGCAATTGCAGTTGGTAAGCCGGATGAAAGTCAAAAGGAACTTGTTTCAACTCGTTATGATGTTAAAGATGTACTTGAATTTAGATAGTGAATTTGTGAAGTCGCTAGCTTTATAGCTAACGGCTTTTTTGTTTTTAGATATAATAAAGAAAAAGGAGGCGTCGGGGGATGCTAAAATTAGGTATTATCGGAACCAGCTGGATTAGTAAGCAGCTGGTTGGAGCTGCACAAGCAACAAATAAATGGAAAGTAACTAGTGTTTATTCGCGAAAACTCGCGCGGGCAAAAGAATTTGGTCAGCCACTTGGAATTAGCGACTTTTTTGATGATTTAGAAATCTTTTTTACTAATGGGGATTTTGATACGGTTTATATTGCTTCGCCAAATTCGCGGCACTTTCAGCAGGCCAAACTAGCAATCGAGCATGGAAAAAATGTAATTGTTGAAAAGCCAGCTTTTACTAATCCCAAGCAATATGATGAAATTGCGAGGTTACTTGTTCAATATGATTGTCACTTGGTTGAAGCTGCCCGTCATATTCATACTAGAATTTTTGAAAGACTAAAGGATGATGTGCAAAAATTACCACAAATTGATGGGGCATACTTGAACGTGCGACAATATTCTTCTCGAATGCATACTTTAGCACCTGGTGAGGAGCCGGCTAATGTTTTTAAGCCAGAATTTGCTGGTGGCGCCTTGATGGACATCGGTGTCTATGGAATCTATGTTGCAGTCGCATTATTCGGGATGCCAATTTCTTGTTTGTATTCGCCAGTTCTTTATCGAAAAGAAATTGATCTTTCAGGGATTGTAATTTTAGATTATGATGGTTTCGGCGTAACTGTTGATATTGCTAAAAACACGACGACGCATCAGGGTTCAGAAATTTATGGCGACAAAGAAGTAGTAGGGATAGATTCAATCTTGAATATGCATAAACTTACTTACTATGATGCTGATGGCCAAAAGCATACTAGTAGAATAAAGGTGCCAGAAAATCCGTTATATGAAGAAATGAATGAGTTTGCGGATTTATTTAATAATCCTGATAGAAAATTGGCTGATTATTGGGTGCTATCTAAGCAAGTTGGAGAAGTCTTGTACAAACTTCGGAAAACTGCTGGAATTGAATTTCCTCAAGATTAAGCTAGGTGAAGGCCTAGCTTTTTTTATGCCTATTTTGTGAAGTTGACAGTTATGATATAATTTTTCTTTGTTAAAAGTAAAAATTTATATATAATCATCCGGTTATATATAGGTATAAATAGGTAGGGGAATAAGAATGAAAAATAGAAAGCCGTTGTACGTTATTGGCGCAATTGTAGTAGTTGTGATTGCAATTGTCTTTTTTAACATGCCAAAAAATGAATCACAAAAAGTTAGCGAAGTAAGTAAGACTCAAAGTACTAGCATTAGCTCTAGTAGTAAGACTAACAGAAAAAATAAAAAGACTAAAAATGTGAAAAAAAACTTGCATGTTATTAACTCAGCTAATAGTTCTCATAACAGTAAAAACTATTCTGACAACAATGGAGCTGATCCTAAATACGGAAATTTAGGTTATTTTGATATCCCTAAAGAATATTGGGGAACTTGGTATACCTTTTATAAAGGGAAGTTAGAAACTATGAAAGTTTCTAGCCATATGATTGATAATCAAACTTTATATCGAGAAGATGGAAACTATTATGCAAAAATGACAGATCCTGATAATTATAATGAAGCTGAATCTCAAAAAGTTGCGGACCATACCAAAAATTGGGGTGCAGCTTATGATTATAATGTATCAAATAAACCCGCATTTAAAGTAATGGGATGGTTGCAAGGTGCAGGTGTCGGTTCAATATATCAAGTACGTCAAGAAGAAGGACAAAGTGTTTTGGTTAATATGGGAGGCGCAGGTGCATGGGTAGGAGCTGTTTTCTATAAGACGCCGGATTTAGCCAAAAAGAATACAGATAAAAAATATAGTGATTTGAATTATCAAGATGATACTTTATGATACTTTGCTTTAATACCAAAAGGACTCAGAATAACTGGGTCCTTTTATTTATGCCAAATTTATAGGATAATTTGGATATAAGACTTTAGATATAAAAAATGGGTTTTTATTTTATATGGAGGTAAGTCTTTATGAAAGAAGTAAAAGACTATATTATTGGTCTCGATATCGGGACAAATTCATGTGGGTACGTTGTAACAGATAAACAAAATAATATTTTAAAGCTTAAAGGTAAAACTGCTATTGGAGCACGCCTTTTTAAAGAAGGCGAAGCTGCAGCTGATAGACGTGCCTTTAGAACTACTAGAAGAAGATTGGCAAGACGTCGCTGGAGACTAGGCTTACTTGAAGAAATCTTTGATGAGGAAATGGCCAAAGTTGATTCAAGTTTCTTTAGAAGATTAAAAGAGTCAGATTATTCTCCTAAAGATAGCCGTAAACAATTTAATTCAATTGTTTTTGAAAGTAGTGAAGCAGATAAGGATTTTTACGATAAATATCCAACTATTTATCACTTACGTAATGCTTTGATGCATGATGATCAAAAACATGATTTACGAGAAATTTTCTTAGCAGTTCATCATATTGTTAAATATCGTGGGAACTTTTTACGAGAAGATTCTGTTAAGGCTTTTAAAGCAGCTAAATTCACTTTACAAGGTGAAGATGGAATAGGTCCAGTTGATAAGTTAAATGATTTGTTAAAAGAAATTTATATTGAAGCTGCTCCTGAACTTGCAACCGACAATCTATCTAAGATTGAAGAGATTATCAAAGATAAGAAGTTATACAAGCAAGATAAGTTAAAACAAGTTGCAACTTTATTAACTAAAGAAGCAGATACAAAGGACAAAGCAAAGCTTAATAAAGATGTTGCTAAGCAAGTAGCCAATGCCTTTATGGGCTACATGATTATATTTGATACTATTTTTAACTTAAGTGATGTAGATAGCAAAGATTATAAAGTTAAATTTAGTGATGCAAATATTGATGAAAAATTAGATACTCTAACTAGTTTATTGACTGATAAGCAAACTGAATTTGTTTTAGAATTACAAAATATCTACAATACCATCGTCTTAAATGAAATTGTTCCGGATGGTAAAAGTTTGTCTGAATCAATGGTCAAGAAATATGATGACCATAAGGAAGACTTGAAGTTATTTAAAGCTTATCTTAACTCATTAACTGATGTTAAGAAGGTAAAAGAACTTAAAGCTGCATATGTATTATATGTGAATAATCGTAAAGCTAATTTATTAGCAGCTAAGAAGTTATTAGGCAAAAAAGCTGATAATATGAATAACTTCGAAATTTTCAGTAAATTTGTTGCTGATAATTTAGATGATTCAGAATTAGCAAACAAAATTAGAGCTAGACTTGATTTAGGTGAATTTTTACCAAAGCAAAGAACTAATCAAAATGGGGTAATTCCATACCAATTGCATCAAGTTGAATTAACTCAAATCCTTGAAAAACAAGGTAAATATTATCCATTCTTGATAGCACCTAACCCTGTTGAAAGTCATAGAAATAATGCACCTTATAGGATTAGTGAACTTGTATCATTCCGTGTGCCTTATTATGTTGGACCATTAATTGATCCAAATAATGCTGAATCTGAACAAGATAAGGCAAATAGTTCCTTTGCTTGGATGGTACGACAAAAGCAAGGTCAAATTACGCCTTGGAACTTTGAAGAAATGGTTGATACAACTGAATCAGCTAATAAGTTTATTAAGCGAATGACAACCAAGGATACTTACTTATTGGGTGAAGATGTATTGCCAGCTTCAAGTTTGATTTATCAAAAATTCGTTATCTTAAATGAATTAAATAATATTAAGGTTAATGGGATTAAGTTAACGTCTGAAGAGAAACACCAAATTTTTGATGAACTCTTTAAGGTACAAAAATCTGTTAGCTTAAAGAACTTGGTTAACTTCTTGACTGCTCATGGTTGTGTTGCTCCTAATGTAACTGGCTTGTCTGATGGAACTAAGTTTAATAGTAGCTATTCAACTTATATTGACTATCGTAAGATTTTTGGTGCTGAAATTGATAATAAAGATAAGCAAGCAGACTTTGAAAAGATGATTGAATGGTCAACGGTGTTTGAAGACCGGAAGATTTTCAAGCGAAAGTTAGAAGAAATTACTTGGCTAACACCTGACCAAATTAAACAAGTAAGTAGTAAGCGTTACTCAGGATGGGGAAGGTTATCAAAGAAGTTATTAACTCAAATTACAGATGAAAATGGAGTTAATATCTTGCAAAGACTCTGGAATGAATCTGAAAACTTGATGCAAATATTATCTGATCCTGTAATTAAAGAAAAGATTGTAGCTGCTAATAGTTCATTTACCAAAGCTACTGACATGGAGGATATCTTGGCAGAAGCATATACTTCACCTCAAAATAAAAAAGCCATTCGCCAGGTAATGCGAGTGGTTGATGATATCATTGCTGCAGCTCATGGTAAGAAACCTAGTCAAATTGCAATCGAATTTGCTCGTGAAGACCAAGATAATCCCCAAATGACTAAGTCACGTAAGGCACAACTTGACCAAATTTATGCCAAAATTAGTGATGAGTTCTTGGATAATGCTGTTAAAAATGAACTAAAGAATATGAAAGATAATAAGCCTCTGGCTAAGGACAAAGTATTCTTATACTTCAAACAGATGGGTAGGGATGCTTATACTGGTGAAAAATTATCTTTAGATAACTTGCAAGATTATGATATCGACCATATCTATCCGCAATCCTTTATTAAGGATGACTCATTTGATAACAGAGTACTTGTTCAAAGAGCTGTTAATAATGGTAAGTCAGATAATGTACCAGTACTCTTATTTGGTAATAAGCAAGCTGCAGATTTAGGCATGACTATTCGCCAAATGTGGAAGAAGTGGCTAGAACTAGGACTTATTAGTAAACGTAAGTTTAATAACTTAATTACTGATCCAGAAAAGATTTCTAGTTATATGGCTTCTGGATTTGTAAATCGTCAACTTGTTGAAACTAGTCAAGTTATTAAGTTAGTTGCAAATATCTTACAAGCTAAGTTACCTGATACTGAAATTATTGAAGTAAAGGCTAGCTACAATTCAATCTTACGTAAGGAATTTAACTTATATAAGAGTCGTGAAGTTAATGACTACCACCATGCAATTGATGCTTACTTAACTACAATTGTCGGTAATTACTTATATCAAGTCTATCCAAAACTTAGACCATACTTTGTATATGGACAATTTAAGAAGTTTGGTAAGGCTGAAAGTAAAGAAGATGATCCAGTTAAGAAAATTAAGCAATTCAACTTTATTTATCAACTACTCTGGGGCAAAGATGACGCAATCTGCATTAGCCATACTGATCAACAAGTATTTAGTAGAAGCGATATTATTAACAAATTAACTACAGCATATAATTTCAAGTATATGAATGTATCACAAGAAGTTTATACCAATAGTAATAATGTGTTTAAGCAGACTGTCTTCCCAATTATTGAACGCGATACTGCTAAGAGTAGAAGCTTAATTCCTAAGAAGCTTGATCGACCAACTGATATTTATGGTGGATATAGCAATAATAATGATGCTTACCTAGCTTTAGTTAAAGTAGATAAGAAGAAAGGTTCAGAATACCGTGTTGTTGGTATTCCTATGAGAGCTGCTGCGATGCTTAAAGCTTCAAAGAATTATGATGAAGACTTACGCAAAGTTATTGAACCAATGGTAATGCTTGATAAGAATGGTAAAGCTAAGCGCGGAATTGAAGGATTCAGAGTTTTAGTTGGTAAGATGCCGTTTAAGCAAGCTGTGCTTGATGGTGATAAGAAGTTTATGCTAACAGGAACTAACGATATGCCAAACCTTAAACAATTAGTACTGTCACAGCAAAATATGAAATATATACTTGATTATATTGATGATATTGATTGTAGAAAACATAAATTTGGTAATAAAACTCAAGATGGAAATAAATGTTTACTAGAAGTATTTGATGAAATTATACAGATTGTTGATAAGCATTTTGAACTTTTTGATAATAGAAGCTTTAGAGAAAAATTACGTAATAGTAGAGTAAATTTTATCAACCTAGCATTATCTAAAAAAGCTGAAGCGTTGTTGGCAATACTTAATGGATTACATGCGAATTCAATGAGAACAACAATTAAAGAATTAAAAATTTCAGATTTAGGAAGAATTCAATCGTCTGTAATTTCTCCAGAAGCACAACTTATCTACCAATCACCAACTGGATTATTTGAAAGACGAGTTAAGGTAAAAGACTTATAATTATCACATGTATAGAAAAAGGATTACACTTGATTTAGGTGTAATCCTTTTTTACTGCAAAAAAAAGACCGCTATAAGCGGTACAAATGTGAAAACTCGGTCCGAAGACCTTGCTTGATTTTAAATCAGGTTGTTAAATCAGTAAATTGAAATGTTGAGATTGTTAACTCAACAATTAAATAATAACATTTTCAGATTTAGTTAACAAGGGGTGAAAATTAATGGCTTGGAGAAACGTAATTATAACGCAACATGCAAAACTATCTTATTCATCGAATATGATGCAAGTTCAAACTAGTAAAGGAATTACGCAAATTCCACTTTCTGATATTGCATTACTATTAGTTGAAAGTACTCAAGTAGTTATTACTTCACAGCTAATTAGTAAACTTGCTGAACAGGGATGTAAGGTGATTTTTGTTGATAATAAATATAACCCGATTACGGAGACTGTAAATTATTATGCACCTAAATGTAATTATCAAAACTTGTTGGTTCAATTACATTGGGATGAAACCTTAAAGCAAAGATTATGGACCAAAGTAGTATGGCTAAAAATGAATAATCAACTTAATGTCTTGAAGAATTATCACTTACCAACAGAAAAAGTAGAGCAAGAAATCAATAAATTAGAGTTTAATGATGTAAGTAATCGAGAAGCAGTAGTTGCAAGGGAGTATTTTCAAGAATTATTTGGGGCTAAATTTGTTAGACAAGATGAAGGGGACACAATTAATGCCGCATTAAACTATGGTTATTCAATCTTATTGTCATCATTTAATCGAAGTATTGTACAAAATGGCTATCAAACATATTTAGGAATTCATCATTCATCTGTTGCTAATCAATTTAATCTAGGGTCTGACTTGATGGAGCCATTTAGACCGTTTGTTGATTATTGGGTAGCTAGTCAGAAATTAGGTGAATTTACCCCGGATGTAAGATATGGCTTGGTTGAATTGCTTAGTTTGCAAATTAAATATGATGGCAAGACAACCTTGCTTGCTAATGCAATAGATTTATTTACTAAAGAATGCTTATCTTACTTGAGTAAAAATATAGATGAATTAGAAAGTGTGATGGGATTTGTCACTGAGGTACCGAACGATGCGATTGCTGATAATGTTTGATTTGCCAACTGAAACGGCGCAAGATCGAAAAAATTATCGGACTTTCAGAAAAGAATTGATTAATGAAGGTTTTGTTATGATTCAATTCTCAGTTTATGTAAGAGTCTGTGTAAATAGAAAGATGGCAAATTTACTAGAAAAAAGAGTTAAGAATTTTTTACCAGAAGAAGGATTAGTGCAATCATTAATGCTAACTGAAAAGCAATATAATGATATGCATTTCTTAATTGGTGAAGCTGTAGATGATGTGAGGAATACTTCAGATAGGACAGTGATAATATGATTATTAGCTATGAAGGCCATCATCCAATAGAAGTTGAAGATGGGAAAGTTACAATTATAAAAGTTGCAAATCCCAATGTATATCGAGATTTTATTTTATCTTTTCAGGAGAAATCAGGTAAAGTGAAAATCTTTGATAAGCAGTACAGCCAAATAGAAATAAATAAAGCAATTGATTGGGTAGGCGATCCATTAATTACTAAAGAATGCTTGAATAATTACTTAACAAAAGTAATGACGATGTTATTTGATGGTCTTGATGAAGAACATCGAAATCAGATTTTTAATACATGGCAAAAACTTAATACTGATATTCAAGATGCAATATTTATGTCCGATTTACCAATAGAGGTTGGAAGTAACAATGTAGATATCAAGAAGCTATTTAAATTTGATGGGATTCACTTTGATAATTCCGTATTGTCTGATCCTTATGATATAATTGAAACAGTTGTTAAAATTCATATTGAATGTAAATTGAAGTCAGCTGTTGCTTTTGCTAATGTGAGTCATTATCTCACTAAAGAACAGCTGCATAACTTAATTACCTTCATAAACGAAGTTAATGTACCTCTGATATTAATAGAATTCTCATCTCCAGATTTTCAGGTTGTTAGTGGGGATGTAAGTGTCTGTTATATTGATGAGGATTTTGTCGACTGGTACTGATTTTAAATCTTAGAAACCGATGATAAAATGTCGGTTTTAGAAGGTTGTTAAATCAGTAAGTTGAAA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TGAGTTTTAGAAGGTTGTTAAATCAGTAAGTTCAAAAATTTAAAGGAGAAAACAATATGGAGTTAATAAGATATCTATTGATTTTAGGACTTAGCTATATAGGTGTAACGCTATATTATTATATTAAAGACAAGCGTAAAAAATAGCATTTTTTATTGTTAAAATAATGTATTTTGATTTATAAAGGGTTGTTAAATTCATTAAAAGGTTTAACCTATAGATGGTTGGTATAAAGATTAAAAATGAGGTGTGCAATGGTATTAACTAATGCAGAAAAGCAGCGGCGCTACCGCGAAAGGCTTAAGGCCAAGGCTGCTAAAGGTGATATAAAAGCAGTAGAATTAATTAGGCAGGACAAAAAAGCACAATATTTCAGAAGTGCAAAAAGTTTTATTAAAAACCATGCGACTTTGGAACAGTTAACTGTTTTGCGTGAGATAATTTTGAATCGTGAAAAATATTTGAAAGAAAACAATAAATAGGGAAATAAATGGTAATGGTTCAATCAAATTCTGAAGCAAGTAAAAGATATAGAAGTAATTTGAAAATCCGTGCGGCTGCTGGTGATAAACAAGCAATAGAACAACTTGAAAAAAATAGAAAAAATCAACTTTTTAGAAATGCAAAAAGCTTCATTAAAAATCATGCAACTATAGCACAAGCACGGGAAATTAGGGAGTTAACGTTAGAGCGCGAAAGAGAGCTAAAAAATACAAAAGTAGACTATTAAGTGGTTACAAGGTAAAGAAAAAGCTTATAGAAAGAGTTGTTTTTTTAATCAGTAAGCGAAAAAAAGATTGCTAATAAAGATAAGGCAGAATTTGGATGGTGCTATTACTGCGATTTTTGGGGGTGAGAAAATAAAATGAATATAATTATTGTAGCGTTATTAGTTTCGATGATTGCTTATGTTTTTTCATCAGATGAACATCATAAGTAGCACTTGTTTGATTTAATAACGTGGATTTATAAGATTTATAAATTATCAAATAAGAATAAAGGTGAAAGTATGGAATTAGTAAGATACTTAATCAGTTTATTTATCGCTACAATTCTAGTAAATGGATATTTTTATATTAAAGACAAGCGCAAAAAATAGCGCTTTTTTATTTCCTTCTATTAACTTAAAAATGTAGTTTTAAATATAGTAGAATTTATAATAAAAATATAGAGGTGAACAAAAAATGACAGATTATAAGTTGAGCGAAGAAAAAAGAGAGTATTATAGAAGAAAACAAAGAGAATATAGAGAACGTCTTAAGAAAAAGGCAGAAACTGGAGATATGGCTGCAACTCGTCAAATCCAAAAAAGTAAAGAAAAGACAGGTTTTTATAAGGCGAAGAGTTATATTAAGACTAAGGCAACTGAAGAAGAGCTATCAATACTTCGGCAGGCAATTCTTGATCGAGAAGCGCTCTTAAAGAAGGAAAAATAAGTTCATCATGCCAAAATAATTTCACATCCGATAATGAATAGGAGTTAGAATATGAAAAAGTGGGAAGGGCCTTTTTATGTAATCTTATTTATTGTGGCTTACATATATATTCACATGAAAAACAAAAGAAAGAAGTAACAGGTAGCATATTATAGGCAAAATATTAGACTTAGTGGCGACTCCCTTAGGGTATCGTTATGTTTTCAAAAATCTAATTAGGAAAAATAGTATTTAAAATCATATTTCGATTTTTTGAAATATGATTTTTTAATACCCCAAAGCTTTAGATTTTGTAGTTAATTCTCTGAAAAAAGCATACAAATAACTTAATAATATCTATATATCTATAAAATAGTTAACGCCAATATACCTATAAAGCTATAGGAGGTACCAAAATTATATTTAACTCAAAAATCCTTGATATATCAGCAAAAAATTAAGCATCCTTACAAGAAATGTTCTTGTTTTTGCAAGTAATAATTTATATAATATGCTTGTGTGGAACCTATTTTCATAAAAATTATCACTGATAATTTTTATGCATATTAGCTACTACATATAAAGCGTATGTTGTTTCGCTTATCTCATACAATGAATGAAGTATGACGATTCTGAAACTATTGGGAGTATAGATTAAGGTTTCAGAATCTGGGGGAGTATTATGGCTACTAGTGAAGCGCAAAAACGCGCAAATCGTAAATGGCGCTCTAAGAATAAGGAGAAACAGCAACTCTATAATCATCGATCAACTGCTAAGCGCTTTGTTAAAAGATATGCTAACATTGATGACTTAATTGAGCTAGAAAATCTTATTCATGAGCGTCGACAAGAATTAGAAGAAAAGACTAGTTAAACTAGCCTTTTCTTTTTTTTGCACTTTTTTAGATAACAAAAACAAACAAAATGTTTATGAAAAGTAATTATAGCTATCAAATCATTGATATATAAGCAATAATAACCTGAGAATAAAAAGAATAGCAAATATGTGCTTGCAAAAATGAAAGCGCTTATATATAATTAAGGTGAATCAAGTGAACAAAAAGTAACATAAATAAACAACTTGATTCGTACGGAAAGGAGCTGCTAGACGATGACTTTATTTGCATCAGATGCGATTTTTATTAGTGATAAGACTTCTCAAAAAGAAGTCTTGCAAGAAGTCTATGACAAGCTATTAGCAAGTGGCTATGTTAAAGGTGATTTCTTAAAGAATGTGCTAGAACGTGAAGCAAATTATCCGACTGGAATTGATACTTCACCAATTTCAAGCGAGTTGCCAAACGTTGCAATTCCACATACTGAAGGCGAGTTTGTTAATACCCGCTTGATTGTGCCTGTTGCATTAGTTCATCCGATTAAGTTTCATAATATGATAGATCCTTCCCAAGAACTGGAGGTAAAATTCCTGTTCATGATTTTAAATAATGATCCTGAAGGGCAAGCTAATATTTTAGCTCAAATCATGGACTTCTTATCTTCAACTCCAGTTGCAACATTAAATAAGTTGTTTAATCTCACTGACCCACGAGCTATTTATGACTTCCTCAGTGAGAACTTTAAACAAAAGTTACAAACGGTGTAATTATTTTTAGGAGGTAGTTATTATGCCAAAAGAAGTTCGTTTGTTAGCTGCATGTGGTGCCGGTGTTAACTCATCTCACCAAATTAAAGATGCGGTCGAGGAAGAAATGAAAAAGCGTGGTCACAATGTTCACTGCGATGCCGTGATGATTAAGGATGTTAACGAAGACATGCTTAATAAGTATGATGCATATTTGACAATTGCCAAAACTGACTTAGCATTCACTCCTAAGATTCCTTTAATTGAAGCTGGACCAATTCTTTATCGGATTCCAGCAATGGCACAGCCAGTATATGACAATATTGAAAAGGTTGTTAAAGAAGTGGAATCAAAGTAGTCCTACCGAGTTAGGAGGTTAGGAAAATGAATGTTGTTATAGATTTTGCCAACAGCGTCTTTAAACCATTAATTGATATGGGAGCTCCAACCATTATGTTGGTTGTCTTAACCTTAATTGCCTTGGTCTTTAGAGTTAAGTTTTCAAAGGCTGTTGAAGGTGGTATGAAATTAGCCATTGCCTTAACGGCGATTGGTAATGTTATGAACATGTTAACCAGTGCCTTTCAAGTACCAATGAAGCAATTCGTACTCCACACTGGAATTCACATGGATGTTCAAGATATGGGCTGGGCACCATTAGCTACTATTACTTGGGGTTCTCCATATACCTTGTTCTTCTTATTAGTTTTAATTATTTTGAACGTTGTAATGTTAGTGATGAAGAAGACTAACACTTTGGACGTTGATATCTTCGATGTTTGGCACTTAGCTTTTGTCGGATTATTCGCTCAATTCTGTGGTGCTCCTCTTTGGTTAGCTACTTTGTTAGTTTTGTTCATTGGTACTTTGAAGATTATCAACTCAGACTTAATGAAGCCTACCTTTGATGATTTGCTTCAAACTTCTTCATCAAACCCTATGACTACTACTCACATGAACTACATGATGAACCCAATTATCATGGTCTTCAACAAGTTCTTTGATAAGTTCTTAAGTGGTCTTGATAAGTATGACTTTGACTCAGCTAAGTTAAATGAAAAGATTGGTTTCTGGGGCAGTAGATTTGCGATTGGTGTTTACCTTGGGGTCTTTGTTTCATTGCTAGCTGGTACTAACTTTGCTACTGAAGATGGTTGGAAAGATATGTTCACCCTATCATTTGTAGCTGGATCATGTATTGAATTGTTCTCAGTAATTGGTTCATGGTTTATCGCTTCAGTTGAACCATTATCACAAGGTATTTCAAACTTTGCTACTAGCAAGTTTAAGGGACGTACTTTCAATGTTGGACTTGACTGGCCATTCATTGCAGGTCGTTCAGAAATTTGGGCAGCAGCTAACATTTTAGCTCCTATTATGATGATTGAGGCTATGTTCTTACCAGGTAACAGAATTATGCCATTAGGTGGGATTATCGCCATGGGTGTAACTCCAGCTTTACTAGTTGTTACTCGCGGTAAGATTATCAGAATGATTATTATTGGTACGATTGAATTACCTTTATTCCTTTGGGCAGGTACTTTGGTTGCCCCATTCGTAACCAGTGTTGCTCACCAAGTTGGTGCTAACATTCCAGCACACACTTTAGTTTCTCACTCAACTATGGAAGGTCCTGTTGAAAAGTTCTTAGGTTACTTAGTTGGTAACGCTTGGAAGCAACAAGGCATGTTCATTCTCTATGCTGTCTTAGCATTAGCTGCATATCTTTTAATCTTTATGTGGTACGCAAAAGAAATGAAGAAGCGTAACGCTGAATATGCAAAACAAGCTGCAAATAATTAGTTGGAAATAGGTGAATTATGATGGCTAAAAAAATTATAGATAAAGAGCAAACTGAAAAGGCTGCAGCTGAAGAAAAGATTAGACGTAAACGGTTATTTAGATGGGCAGTTTTTGTAATTGTTATTAACGCTTTACAACTTATCTTTAGAATATGGCTAATCCAGGTTTTTGCCATGATTGGTACAGTCTATGCTTTATATCGGATGGTAGTTGTTGAAAATGTCAATAATCGCTTTTCAAGTAAATACTACGATTGGGCTGGCCAACCACTTAGTCGTCATAAGGCAAATAATCACTAAAGGAGATAAAAACTTAAAATGGTTACAATCAATCCAGAAATTGCAAAACATTTAGACAATTTATCAAATGAAAATGGGGTTATCTCAGCTCTAGCAATTGACCAACGTGGCTCACTTAAGCGGATGCTTGCCGAAGCTGCAAATAAGCCGGCTGATGAAACTACGATTGTTGATTTCAAAAAAGCAATTAGTTCAATTTTGACACCTTATGCTTCAGGGATTTTAACTGATCCTGAATATGGCTTGCCAGCAACTAAGTTGCGTGACTCAAATTGTGGCTTACTCTTAGCTTATGAAAAGACAGGTTATGATACTACTGAACCTGGTAGAATGCCAGACTTAATTGAAAACCAATCAGGCTTACGGCTCAAAGAAGAGGGCGCTGATGGAATTAAGTTTTTAGTTTACTATGACCCAGATGAAGATCAAAAAGTGCTTGAAAAAAAGCACGCCTTCGTAGAAAGAGTCGGTGCTGAAGCTAAGGCTAATGACTTACCTTTGTTCTTAGAAGTTTTAACTTATGATGCAAATATGAGTGACGTCAAGAGCAAGGAATATGCCAAGGTAAAGCCACACAAGGTAATTGAAACCATGCGTGAATTTTCAAAACCAAGATATAATGTTTCAGTTTTGAAAGTTGAAATGCCATTCAA</t>
  </si>
  <si>
    <t>MKEVKDYIIGLDIGTNSCGYVVTDKQNNILKLKGKTAIGARLFKEGEAAADRRAFRTTRRRLARRRWRLGLLEEIFDEEMAKVDSSFFRRLKESDYSPKDSRKQFNSIVFESSEADKDFYDKYPTIYHLRNALMHDDQKHDLREIFLAVHHIVKYRGNFLREDSVKAFKAAKFTLQGEDGIGPVDKLNDLLKEIYIEAAPELATDNLSKIEEIIKDKKLYKQDKLKQVATLLTKEADTKDKAKLNKDVAKQVANAFMGYMIIFDTIFNLSDVDSKDYKVKFSDANIDEKLDTLTSLLTDKQTEFVLELQNIYNTIVLNEIVPDGKSLSESMVKKYDDHKEDLKLFKAYLNSLTDVKKVKELKAAYVLYVNNRKANLLAAKKLLGKKADNMNNFEIFSKFVADNLDDSELANKIRARLDLGEFLPKQRTNQNGVIPYQLHQVELTQILEKQGKYYPFLIAPNPVESHRNNAPYRISELVSFRVPYYVGPLIDPNNAESEQDKANSSFAWMVRQKQGQITPWNFEEMVDTTESANKFIKRMTTKDTYLLGEDVLPASSLIYQKFVILNELNNIKVNGIKLTSEEKHQIFDELFKVQKSVSLKNLVNFLTAHGCVAPNVTGLSDGTKFNSSYSTYIDYRKIFGAEIDNKDKQADFEKMIEWSTVFEDRKIFKRKLEEITWLTPDQIKQVSSKRYSGWGRLSKKLLTQITDENGVNILQRLWNESENLMQILSDPVIKEKIVAANSSFTKATDMEDILAEAYTSPQNKKAIRQVMRVVDDIIAAAHGKKPSQIAIEFAREDQDNPQMTKSRKAQLDQIYAKISDEFLDNAVKNELKNMKDNKPLAKDKVFLYFKQMGRDAYTGEKLSLDNLQDYDIDHIYPQSFIKDDSFDNRVLVQRAVNNGKSDNVPVLLFGNKQAADLGMTIRQMWKKWLELGLISKRKFNNLITDPEKISSYMASGFVNRQLVETSQVIKLVANILQAKLPDTEIIEVKASYNSILRKEFNLYKSREVNDYHHAIDAYLTTIVGNYLYQVYPKLRPYFVYGQFKKFGKAESKEDDPVKKIKQFNFIYQLLWGKDDAICISHTDQQVFSRSDIINKLTTAYNFKYMNVSQEVYTNSNNVFKQTVFPIIERDTAKSRSLIPKKLDRPTDIYGGYSNNNDAYLALVKVDKKKGSEYRVVGIPMRAAAMLKASKNYDEDLRKVIEPMVMLDKNGKAKRGIEGFRVLVGKMPFKQAVLDGDKKFMLTGTNDMPNLKQLVLSQQNMKYILDYIDDIDCRKHKFGNKTQDGNKCLLEVFDEIIQIVDKHFELFDNRSFREKLRNSRVNFINLALSKKAEALLAILNGLHANSMRTTIKELKISDLGRIQSSVISPEAQLIYQSPTGLFERRVKVKDL</t>
  </si>
  <si>
    <t>1458253.SAMN06705612.B7709_05975</t>
  </si>
  <si>
    <t>GCF_002096335.1</t>
  </si>
  <si>
    <t>Streptococcus oralis subsp. dentisani strain Y_5914_11</t>
  </si>
  <si>
    <t>TAGAAGCCGCTAAGGCCAAAGACTACGAGACACTTAAAAAGGACCATATCAAGGATTATCAAAGTCTCTTTAATCGCGTTAAACTAAACCTAGGTGGAAGCAAGACTGCTCAAACGACAAAAGAGGCCCTTCAAGGATATAACCCTAGCAAAGGGCAAAAACTAGAAGAACTCTTCTTCCAATATGGCCGTTATCTACTGATTAGTTCGTCTCGTGATCGGACAGATGCCCTTCCTGCCAACCTACAGGGAGTCTGGAATGCTGTAGACAATCCACCTTGGAACGCTGACTACCACCTCAATGTCAATTTGCAAATGAACTATTGGCCAGCCTACATGAGCAACCTTGCTGAAACAGCCAAGCCAATGATTAATTACATTGACGACATGCGTTACTATGGCCGTATCGCTGCCAAGGAATACGCTGGTATCGAGTCAAAAGACGGACAGGAAAATGGATGGCTGGTCCACACTCAAGCAACACCATTTGGCTGGACTACTCCTGGTTGGAATTATTATTGGGGTTGGTCGCCAGCTGCTAATGCCTGGATGATGCAGAACGTCTATGACTACTATAAATTCACCAAGGATGAGACTTATCTCAAAGAAAAGATTTATCCTATGCTCAAGGAAACTGCCAAGTTCTGGAACTCCTTCTTGCACTATGACCATGCCAGTGACCGTTGGGTGTCTTCTCCATCCTACTCACCAGAACACGGTACCATCACCATCGGAAACACGTTTGACCAATCACTAGTCTGGCAACTATTCCATGACTACATGGAAGTCGCTAACCATCTGAATGTCGACAAGGAGTTGGTCACAGAGGTCAAGGCTAAATTTGACAAACTAAAACCCCTTCACATCAACAAAGAAGGACGGATCAAGGAATGGTATGAAGAAGACAGTCCGCAATTCACCAACGAAGGGATTGAAAATAACCACCGCCACGTTTCCCATCTGGTTGGTCTCTTCCCAGGTACACTCTTTAGCAAGGACCAAGCTGAATACCTAGAGGCTGCGCGTGCTACCCTCAACCATCGCGGAGATGGTGGTACTGGTTGGTCTAAGGCTAATAAAATCAACCTTTGGGCTCGTCTCTTGGACGGTAACCGTGCCCATCGCTTACTCGCTGAACAGCTCAAGTATTCAACCCTAGAAAACCTTTGGGATACCCACGCACCATTCCAAATCGATGGAAACTTTGGGGCAACTAGTGGGATGGCAGAAATGCTCCTCCAATCTCATACCGGCTATATTGCACCATTGCCAGCCCTTCCAGATGCTTGGAAAGACGGTCAGGTTTCTGGTTTGATTGCCCGTGGTAACTTCGAAGTCAGCATGAAGTGGAAAGATAAAAATCTTCAAAGTTTGTCCTTCCTTTCAAATGTCGGTGGAGACTTGGTTGTAGACTATCCAAATATCGAAGCCAGCCAAATCAAGGTCAATGGCAAAGCTGTCAAGGCAACTGTCCTCAAAGATGGCCGCATCCAACTGGCAACACAAAAAGGCGATGTCATTACCTTTGAACATTTCCCTGGTCGTGTAACCAGTCTGACAGCAGTTCGACAAAATGGAGTCACTGCCGAACTCACCTTCAACCAAGTAGAAGGCGCTACCCACTATGTCATCCAAAGACAAGTAAAAGATGAATCTAGTCAAACCTCTGCAACTAGAGAATTTATAACCAATCAAACTAACTTTATCGACCGATCACTAAATCCTCAACTCGCCTATACTTATACCGTCAAGGCAATGCTGGGCGAAGTCTCCACACAAGTATCTGAACAGGTCACTGTAGAAACTCCTAGTGAATTGATGGATGACCGAGACGGTCGTATCCAGTACGGAGCTGCCTTTGGAAACTGGGCAGATTCAGAATTATTTGGAGGAACGGAGAAGTTTGCTAATCTTTCAAAAGGTGACTACACAGACGAAGACGTGACTGCTACCATTCCTTTCAATGGTGTTGGTATCGAAATCTATGGACTAAAATCGTCCGAACTAGGCCTTGCTACTGCTAAAATTGACGGCAAAGAAGTTGGAGAGCTTGATTTTCATACTGCTGGGGCAACTGAAAAAGGAAGTCTCATCGGCCGCTTCACAGGATTGTCAGACGGACCTCATACATTGACTCTTAGCGTTAAACGTGAGCACAAAGGACGTGGAAGTGAACGCTCGAAAATTTCATTAGATTACTTCAAGATCCTATCAGGAGCAGGTAACACGATTGAGAAAATGGATGATCGCGACACTCGTATCCAGTATGGTTCCCAGTTTAAGGATTGGTCTGACCCTGAACTCTACGGAGGTACGGAAAAATACGCTGACATCAACAACAGCGACTCTAGTGCAGCTTCAGAAGCTCAGGCAACTATTTCCTTTACTGGTACAGGTATTCGTATCTATGGTTTGAAGAGCCTTGCCCTTGGACGAGCGCGTGTTACACTAGATGGCAAAGAAATGCCAAGTCTAGACTTCTACACTTCAGGCGCTACTGAAAAGAGAGCCTTTATTGGCGAATTTACAAACCTTGCTGACGGTCCGCACACCCTAACGTTACGTGTTGACCCAGATTCACCAGAAGGTCGCAAGAAAATTTCTCTAGACTTCTTTGATATCATCAAAGCCCCTGCTGTTGGTATAGATAGCCCAAGTATCGCTCCTCTTAAGGAAAATGACAAAGAAATTTCCTTAACCCTACCATCTGGAGATTGGGAAGCCATCGCTGTGACCTTCCCAGGTGTCAAAGATCCTCTAGTCTTGCGCAAAGTGGACGAAACGCATCTGGTTACAAGTGGGGATCAGACCGTGCTATCAATCCAAGACAATCAAGTTCAAATCCCAATCCCTGACGGTACTGATCGACAAATCGGAAAAGCGATTGCAGCTTATGCCATTCAAGGAACTACCACAAGCAGTCCTGTCGTAGCCGTCTTTACTAAAAAGGATGAGAAAAAGGTTGACGAGAAACAACCAACTACAAGCAAGGGGGACGAACCAGCTCCTACTGTTGAAATTCCGGAATATACTGAGCCTATCGGAACTGCAGGGCAAGAGGAAGCTCCAATAGTAGAAAAACCTGAGTACACTGACCCTATCGGAACGGCGGGTCAAGAGGAAGCTCCTACTGTTGAGAAACCTGAATACACCAACCCTATCGGAACCGCAGGGCAAGAGGAAGCTCCAATAGTAGAAAAACCTGAGTACACTGACCCTATCGGAACTAGTGGAGATCAGGCTGCTCCAACCCTCACTCGACCTGAGTATCAGTTGCGCACCTTGAAAGATAAAAAGACGGGAGTCGAAATCATCGGTGGAGCTACTGACTTGGAAGACGTTGCCCACTTAGCAAGCCGACGAGTGCTAGCCCAAGAACTCTTTGGTAAGACATACGATGCATATGATTTCCAGCTCAAAAATAAGGAAAATCACAATGTCCAACTACAGAACCAAGTCTTAGTTCGCTTACCAGTTTCAGGAGAAGTGCAAGGAGTCTACTACCTCACTCCGACTAGAGAGTTAGAACCACAGGACTTTACTATCCGAGATGGCATGCTTGAATTTTTGACCAATAACGTTAGTACTTATGCAGTTGTCTACAACACTACAAGCTCACCAACTGTTGAGGTTGTAAACCCACATGAAAAACCAACTACAACAGAGACAGAGGCACTGGTACACACGACTGATAGTGTTCATCAAGAAAAACTCCCTGCAACTGGGGAAGAAAGAAATCCACTCCTCTTCTTAGCTGGTCTCAGTTTGGTCTTAACAGCTACTTTCTTAGTAAAAACTAAAAAGGAGTAAAATAAACATCATCCAAATCACCTAAAGATAAGAAGAAATCACATTGTCCTGCCCCCTAAAAGCTGCATTTGCTTCTGAGGGCAGGACAATTTTTTATTTGCTTGGTAGTCTAGAAAAGACGGAACAGACTGTCCGTCTATCACCTCTGCAAACAAAGTAAGGTAAAATGAAAAAGACCTAGTTCTGAGCAAGTCAAAACTCAATCTTTTCAATTTTCCTACAGTTTTTAGATTGTCGTGAAAACCATCTGCCTATATTGTAGTTGATCGAGCAGAAAATACTTCTCTCTATTTCCAAATCAGATACTAGACGAAATTTCAGGAGCTTGATAACAGACCGCAAGACCGTTCGGTAAAATAGAAAGACCCTCGTCTGTTTCTTGACAATGACTGGCTAGCACTACAGAATCACGATCTACAAGATAGTTTTCAGTTGATTGGTTAAAAATGGCTTGGACTTTTTGTCCATCATAATCCCATGCTAGAGATACCACATCTGGTTTGATTTCTTTCAGGTTATAGGTTCCATGTTGGATAATGTTTGAAACATCCTTGCGAAGCTGAATCAATTTCTTCATAAAATGAAGCATGTTATTACTGTCGGAAACACGGTCCCAAGGCATCACACGACGACAATCTGGGTCTGGTCCTCCGTCTAATTCTAACTCGGTTCCATAGTAGAAACACGGTGTCCCCCTTTGTAAAAAGAGGCAGGCTAGGGCAGACTTGACCAGTTGGACGTTTCCTTTTGCAGTAGCCAAAATGCGCTCCGTATCGTGCGAATCCAGAAGATTAAACATCACTTCCGAAATCTGTTGTCTATAATACATAGATTGACCATTGATCTCATCGATAAATTGATTGGTCTTCTTGACCCCACGCAAGAAATAATCCTTGATACTATCAGAGAGAGGATAGTTCATGACCGCATGGAACTCATCACCATTTAACCAAGGCTGAGACGTGTGCCAGACTTCTCCAAGAATATAAAGGTCAGGCTTTTTAGCCAAGACAGCCTTCCGGAAATCTCGCCAAAATTGGTGATCGACTTCATTGGCCACATCCAAGCGCCAAGCATCGATATCAAACTCTTCAATCCAGTAAGTCGCAACTCTTAGCAAATAGTCCCTAACTTGAGGATTTGCCGTATTTAACTTGGGCATATAGCTGGCAAAGGCAAAGGTATGGTAAGGGAGCTTTCTTGGATTTGCAATCTTATCCTTGGTCACTGGGAAGTCTTGAACATGGAACCAGTCTTTATAAACGGAATCTTCACCATGTTTGAGAATATCCTGCCACTGTGGAGACTGGTCTCCTATATGATTGAAAACAGCGTCCAGCATGATTTTCATCCCTCTCTGATGAGCTTCTGTCACCAGTTGACGGAAGGTCTCCTTGTCTCCAAAATGACGGTCAATTTCGAAATAATCCGTCGTATTGTACTTGTGATTGCTCGGAGACTCAAATATTGGACAGAGATAAAGGCCTGTAATGCCCAAGTCTTGCAAGTAATCCAGATGGTCAATAATGCCCTGTAAATCACCACCAAAGAAATCACTCGTCTGTGGTTTGATAGAGGAATCCCAAGCTAGAGCTCCTTCTGGCGAAAGAGAAGGATTACCATTGGCAAAGCGTTCTGGAAAAATCTGATACCAGACCGTCTTTGAAACCCAGTCAGGTACATGACAAGCATCAATTTCATGAATATAAGGAAGCTTAAAGCCATTCCCCTCGTAATGAAGGTTTTCTAGCGTATTTTCAACACATCCCTTATCGCCATACAAGATGCTTTGGCCTTGCTTATCCTTAATCTCAAAGAGATACTGGAGTCGCGCATAGCCAACTGTAACCTCCACTTGCCAGTAATCAAACAAAGCATCGGAGGTAACTTTGGCCATTTCCTTACATGCTTCATAATGCTCCTCTAAAAAGATAAATGTGTCCCCATAATGCAAGGTAACTGATTCAATATCCCCCTTTTTCGTTCGGATACGAATGTGCATTGTCTTATTCTTATAAAGATAAGCATACTCCGACTCTGGTCTATGGTAAATGGCTGTTAATTCCATTGTTTTGTCTCCTAAATTTTCTTTTATCATTTCGATTCTATGCAAACGATTCCATAGCTTAATCCTAGTATACTATTTTACAACTACCTTTGCAAGCGCTTCTCTTTCCCAGCTCTTCTTCAAAGTACCTAGATCAACCTACTTTAACCGCGGCTCTTCCTGCTAAACCGTTACACTGTTTTTAGCACCTGATTCACTTCATTAACACCAGTAGCCTTCGAACCACATGATTTTGTAAGTATATTAAAAGATTCCTGTCTCACCTTTACTAGAAACAGGAATCTTATTTTATTTATACACGATAGTTCTGCAAAATAGCCCCCACTCTTAATATTTCCCCAACTCTCGGAGGCTAGTATGATTTTCCTGAATACGTCGAAACATCTTTTCCATATCCGACTTGGTAAAATGCACCAAAACAGGACGTCCATGAGGACAGTTATATGGATTGTCACATTGAGAGAGCTGATAAAGGAGCTGTCTAGCTGAGTGGTCATCGATACGATGATTGGCCTTGATAGACCGCTTGCAGGACATCATGATAGCCAGCTCCGCTCGGTATTTCTTGATAGAAACTTCCTTGGTCAAGAGCAGCATGTCACACATTTCATAGATGCCAGACTCGATTTCTTCCTCTGCCATCCAAATAGGATGTTCACGTAGAATAAATTGATTTTCTCCGTACTCTGCTAGAAAGACGCCCACTTCCTCTAAGAGAGGCATTCTTTCTCTAAGACGAAGGGCATCATCCGCAGGAAACTCAAAGATGTAAGGTACTAGGAGTTGCTGCTGACTCTGGTCAACATTGCCGATACTTTCGCGGTATTCCTCGTACTTGACCCGTTCCTGAGCCGCGTGTTGGTCTATGATATAGAGACCATCTCGCCCTTGGGCAAAAAGATAGGTCCCGTGCATTTGCCCGAAAAACTCCAACTCTGGGAAACTGGATACTTCTTCTCGCTCCAGCTTGTCATAAGCCTTATCGAGGCTAGCAAGATCTAACTCTGGATGGTCTAGTTGGTCGTAGTTAGCAGGCTTTCTCTCTGCAAAATGTAGTTTTGCTGGCTTGGTCAGCTGGGCCAAGGTTTCCTGGGCAAATAAGGTCAAATCTTTCCCTTCCTCAGCTAATTCAACCTGATAATCAGCCACCTCAGCTTGACTAGGTCTTGAGAGTTCTGTTTTTTCATAATAGAGCGTATTTTCTTTGAGTGGGAGAATGGTCTGCTCTACCTTTTGACGATTGCGCACGGTCGACTTGGCAAGATTTTCTAAAGCATCAGGAATCAAGGCTTGTTCCTTGAGACTCTTTGCAATAGCTTCTGAAACTAGCGCCATCAGCTCTCTTTCCTTAGAGATCCGCACCTCTTGCTTGGTCGGATGCACATTGACATCTGCTAGATAAGGATCGATATGGATGTGAATGACAGCCAGTGGAAAACGGCCCACCATAAGCTTGCTTCCGTAACCATCCAAAATAGCACGGTTGAGCAAGAAGTTCTTGATATAACGGCCATTGATGAAGAGGCTGATATAGTTGCGGTTGGCTCGGGTTAACTCAGGTAGAGACACAAATCCTGTAATTTCGAAATCTAGATCAGAGTTTTCAATTTCAATCATCTTCTTGGCACTCGCCAAACCATAAATCCCTGCAATGGCTTGGCGCAGTTGACCAGTCCCTGCTGTTCGTGTCATTTCCTTACCATCACTAATCAAGCTAAAGGAAATCTCAGGATGGGCCAAGCCCAGACGGTTGACAATATCAATGATATGGGACAACTCCGCTTGCTGGCTCTTCATATACTTGAGGCGGGCTGGCGTGTTGAAAAAGAGGTCCTCTACACAAACCTTGGTTCCTACAGGACTAGTCGCTGGGATGACTTCTTCGACTTCTCCCCCTCGAGCGACTAACTTGGTCCCATGACTTGCACCATCCACCGCTGTCAACAGAGTTAAGACACTGACAGAAGCAATAGAGGGCAGGGCTTCGCCACGAAAACCGAGCGTCCGAATCCGAAAAAGGTCTGCTTGATTTTTTATCTTACTGGTCGCATGACGGCGTAGAGCCAATTCCACCTCATCATGGGCAATTCCATGGCCATTATCTGTGATTTGGATCTTCTTAAGACCTGCTTCCTCAATCTCGATGATAATCTGGCTAGAACCAGCGTCAATGGCATTTTCTACCAACTCTTTGACTACACTGGCAGGACGTTCAATAACCTCTCCAGCCGCGATCTGGTTTGCTAGCGCCTCTGGCAATTCAATAATGTGAGACATCTTTCAGCCCCTTTCTGTATCTATTTTCCTAGAAATTGATTATATTATACCATATTTCAGATGCTACCAGAAAAAGCAAATACCACATAGACTCCAAATCTCTCCACATAGACAAAAGCTCTTGTTTTTGAAAATAAAATAGTGTTTAATAAAAGTGTACAGGAAGTGATCACAACTTTGTATAACTGAAAAGGAGGGAAATTTATGAAAGTAGAACTACAGATTAATGAGACTTACGAGGAGGAAAAACTGATTGTCCAAACTCCTCAGCCGACCGAAAAAGTCCAGAAAGTCATCGAGTTCGCAGAAAATCTTGACCAAAAAGAAACAATCAAAGGAAAAATCGAGGATCAGGTCTATCTAGTTAAGATTGGTAAGATACAACGCTTCTATATCGAAAATCGGAAGGTTCTAGCAGAAACTGCATCTCAGACCTACACCATTGATTTGCGTCTCTATCAGGTTCTTGAAATTCTGCCGACCACTTTTATCCAAATTTCCCAATCTGAAATCGTTAATATTGACGCTATCTCTCATCTCAAGCTAACCCCTAACGGTCTGGTCGAAATCTTTCTCAAAAACGAAAGCTTCACCTACTCTTCTCGCCGTTACCTAAAAACCATCAAGGAGAAATTAGAACTATGAAAAAACAAGTATTTCACGATGCAGCTACCGGTGTACTTATCGGCCTCATCCTCTCTATCATCTTTTCACTCATTTATGCACCAAATACCTACGCCCCACTGAGTCCCGATTCTCTGATCGGACAAGTGATGGTGCAACATCAGATTCACGGTGCCCTGGTCTTGCTCTACTGTATGGTCATCTGGTCAGCTATCGGAATTCTCTTTAGCTTTGGCGGTCGTTTATTCAATCATGACTGGAGCTTGCTCCGTGCGACGCTTTCCCATTTCTTACTCATGCTAGCCGGCTTTGTCCCACTAGCAACTCTGGCAGGTTGGTTCCCCTTCCACTGGACCTTCTATCTCCAGCTCATTCCAGAGTTTGCTATCGTCTACCTCATCATCTGGACTATCCTCTATAAAAGAGAAGCTAAAAAAGTGGACCACATCAATCAACTCTTGACCCATAAAAAGTAATAGACGATGAATGAAAACAGATTCTTCACAATAAATCATTACGAGCCTCAAAATGAAATTTTTGAGGCTCGTTTGCTTACTCTATACTAACTGGGGCACTTATTTTCTGCATAATCATTTAATCAAAACAGACAACAATCATTTCCTTTCCCAACCATACTTGAAAGCGCTACACAAATATTTGTTTTTTAACAAAAATAAGAGTACAATAAATTAGTATAATAAAATAAAAAGCACCGAATCGGTGCTCACTTTTTCAAGTTGTGTACGGACAAAAGCCTTATTTTAACTTGCTGTGTTGTTTCGAATGGTTCCAACAACTTCATTGTACTATACTTATCAAAGATTATCAAGTGAAATGTAAATTATTTTACAGATACGATAAAAAAACTATTTTAAAGCTGTAAACAACACAGCTCTAAAACTTGCTGGAAATTTTTGAAAAAATCTAGTTTAGTATTATTTGAAACAATACAGTTCTAAAACTAAAATACAACTCATTACTAATTCTAACAGATTTCTACAAATATAGCATTCATTTTATTGAAATTCCCATTAGAAATGCTACAATTTAAATGTAGTTGTATTTTAAGGAGATAGTTTTGAAAAAGTTTAAATTTACTAAAGTTCATTTAGCTATTCTAACTGAGTTAGTAAAGTTTATGAAAGGTTGCATTGACTTAATCAAAGCTCTCATTTCTTAGTTTTTTTAAAATTATAACTTAATTCAAAGGAGGTTTGTATATATGGAAAACAAAAATTACTCTATCGGACTTGATATCGGAACTAACAGCGTCGGATGGAGCGTTATCACTGACGATTATAAAGTTCCATCGAAAAAGATGAAAGTTTTGGGCAATACCGATAAACGATTTATCAAGAAAAACCTCATCGGGGCTCTATTGTTTGATGAGGGGACTACTGCCGAAGATAGACGTCTCAAACGAACCGCACGCCGTCGCTATACTCGCAGGAAAAATCGTCTTCGCTATCTTCAAGAAATCTTTGCTGAGGAAATGAGCAAGGTGGATAGTAGTTTCTTTCATCGATTGGATGACTCCTTTTTAATTCCTGAGGATAAGAGAGGAAGTAAATATCCTATTTTTGCTACCTTGGCAGAAGAAAAAGAATACCATAAGCAATTTCCAACTATCTATCATTTGCGAAAGCAGCTGGCAGAATCAAATGAAAAAGCAGATTTGCGTTTGATCTATCTAGCTCTTGCTCACATGATTAAATACCGCGGACATTTTTTGATAGACGACCCCAAGTTTAAAGTTCAAAATAATGACATCCAAGGACTGTTTGAAAAATTCGTTGAAGAATACGATAATGTTCAAGAAACCTCCCTTTCCAAAATCAAACTGAATGTCACAGAAATTCTAACTGCTAACATCCCTAAGTCCGAAAAACAGGAACAACTTCTTAAGAACTACCCAAGTGAAAAGAAGAATACCTTATTTGGTAATTTAATTGGACTAGCTCTAGGATTGACACCTAATTTTAAAACAAATTTTAGCTTAGAGAACGATGCTAAATTACAAATATCATCGGAGAGCTATGAAGAAGATCTTGGAAATCTCCTTGTACTAATCGGAGAAAATTTCATCGAACTCTTTTCTGCAGTGAAAAATCTAAGTGATGGTATCTTATTAGCAGGTATCGTTTCAGACGAATCACCACATACGCCTTTATCAACAAAAATGGTCATACGATTCAAAGAACATGACGAAGACTTGGCAGCTTTAAAACAATTCATCAGAAACAATCTTCCAGAAAAATATGTTGAAGTTTTTTCTGACCAATCTAAAGATGGGTATGCTGGGTATGTCGATGGCAAGACCACACAAGAAGCATTTTACAGATATATCAAAAATCTTCTCTCTAAATTCGAAGGGGCAGACTATTTCCTTGATAAAATTGAACGCGAAGATTTTTTGAGAAAGCAGCGCACCTTTGATAATGGTTCTATTCCTCATCAAATTCATCTTCAAGAAATGAATGCCATTCTCCGTCGGCAAGGAGAACATTATCCATTCCTGAAGGAAAATAAAGAAAAGATAGAGAAAATCTTGACTTTCCGTATTCCTTACTACGTTGGCCCATTGGCTCGTGGCAATCGTGATTTTGCTTGGCTTACTCGAAATTCTGACCAAGCAATCCGACCTTGGAACTTTGAAGAAATTGTTGATAAGGCAAACTCTGCAGAAACCTTCATCAATAAGATGACTAACTATGACTTGTATCTGCCAGAAGAAAAAGTTCTGCCTAAGCACAGCCTGTTGTATGAAACATTTGCTGTCTATAATGAATTAACAAAAGTAAAATTTATTGCAGAAGGATTGAGAGACTATCAATTCCTTGATAGTGGGCAGAAGAAGCAAATCGTCAATCAATTATTCAAAGAGAAAAGAAAAGTAACTGAAAAAGCCATCGTCCATTATCTACACACTGTTGATGGATATGATGGAATCGAACTAAAAGGAATTGAAAAGCAATTTAACGCCAGTCTATCTACTTATCATGATTTACTCAAAATTATCAAGGATAAAGCGTTTATGGATGACCCTAAAAATGAAGAGATTCTTGAAAATATCGTCCACACGCTCACTATCTTCGAAGATCGTGAGATGATTAAGCAACGCCTTGCTCAATATGACTCCATCTTTGATGAAAAAGTAATCAAAGCACTAACTCGTCGACACTATACTGGTTGGGGAAAACTCTCTGCCAAGCTGATTAACGGTATCCGTGATAAAAAAAGCGGCAAAACGATTCTTGATTATCTAATTGATGACAGCTACAGCAATCGTAACTTTATGCAGTTAATAAAAGATGATGAACTTTCTTTCACTGAAATTATCCAAAAAGCACAAGTGGTCGGTAAGATAGACGATGTGAAGCAAGTTGTCCAAGAACTTCCAGGAAGCCCTGCCATTAAAAAGGGAATTTTACAAAGTATCAAGATTGTTGATGAACTTGTCAAGGTTATGGGCCATGCTCCCGAGTCCATTGTGATTGAGATGGCACGAGAAAATCAGACAACTGCCAGAGGGAAAAAGAATTCTCAACAAAGATATAAGCGCATTGAAGATGCACTAAAAAATTTAGCACGTGGACTTGATTCAAATATATTAAAAGAACATCCAACAGATAATATTCAACTTCAAAACGACCGTCTCTTCCTTTACTATCTCCAAAACGGGAAGGATATGTACACTGGGGAACCTCTTGACATCAACCAACTGAGCAGCTATGACATTGACCACATCATTCCACAGGCATTTATAAAGGATGATTCGCTCGATAACCGTGTCCTGACTAGCTCAAAGGATAATCGTGGTAAATCTGATAATGTTCCAAGTTTAGAGATTGTTCAAAAAAGAAAAGCTTTTTGGCAACAATTATTGGATTCCAAATTGATTTCAGAACGTAAATTTAATAATTTGACTAAGGCTGAACGTGGTGGTTTGACAGAACATGACAAAGCTGGCTTCATCAAACGCCAACTAGTTGAAACAAGGCAAATCACAAAACATGTTGCTCAGATTTTGGATGCTCGCTTCAATACAGAAGTGACTGTGAAGGATAAGAAGAACCGTTCTGTCAAAATCATCACTTTGAAATCCAATCTAGTTTCCAACTTCCGTAAAGAATTTAGGTTATACAAGGTGCGGGAAATTAATGACTACCACCACGCACATGATGCCTATTTAAATGCAGTAGTTGCTAAGGCTATCCTTAAGAAATATCCTAAACTAGAGCCTGAATTCGTCTATGGTGACTATCAAAAGTACGATCTTAAGAGATACATCTCCAGATCCAAAGATCCTAAAGAAGTTGAAAAAGCAACTGAAAAGTATTTCTTCTACTCAAACTTGTTGAACTTCTTTAAAGAAGAGGTGCATTACGCAGACGGAACTACCGTAAAAAGAGAGAATATCGAATACTCCAAGGATACTGGAGAAATCGCTTGGAATAAGGAAAAAGATTTCGCTACAATCAAAAAAGTACTTTCACTTCCGCAGGTGAATATTGTGAAGAAGAGGGAAGAGCAAACAGGTGGCTTTTCTAAAGAGTCCATCCTTCCTAAAGGAAATTCTGATAAGCTAATCCCTCGAAAAACAAAGGATATTCTTTGGGACACTACTAAATATGGGGGATTTGATAGCCCCGTTATCGCCTATTCGATCCTGCTCATAGCTGATATCGAAAAAGGGAAAGCGAAAAAACTGAAGACTGTCAAGACTCTAGTTGGTATTACCATCATGGAGAAAGACGCTTTTGAGGATAATCCAATAACTTTCCTTGAAAATAAAGGCTATCATAATGTACGTAAAGAAAATATCCTCTGCCTGCCTAAATATAGTTTGTTTGAACTGGAAAATGGGCGCAGACGTATGCTTGCCAGTGCGAAAGAACTTCAAAAAGGTAATGAAATAGTGCTTCCAGCATATTTAACAACCTTGCTCTACCATGCTAAAAACATTCATAGACTAGACGAACCAGAGCATTTGAAATATATTCAGAAACACCGAAATGAATTTCAGGATTTATTAAATCTTGTATCTGAGTTCTCTCAAAAATATGTCCACGCTGAAGCGAATCTGGAGAAAATCAAGAATTTATATGCAGACAATGAGCAGGCAGATATAGAAATCCTAGCAAATTCATTTATCAATTTGTTGACCTTCACTGCTTTGGGTGCTCCTGCTGCCTTTAAATTTTTTGACAAAGATGTTGATCGAAAACGATACACAACTGTATCTGAAATCCTCAACTCCACCCTCATCCACCAATCTATCACTGGTCTCTATGAGACTCGGGTTGACTTAAGTAAAATAGGAGAAGACTAATGGGATGGAGAACCGTTGTTGTCAATACACACTCTAAACTCTCTTACAAGAACAATCACTTGATTTTTAAAGATGCCTCTCGGACAGAGTTAATTCACCTGTCCGAGGTGGATATCTTACTTTTGGAGACGACAGATATTGTACTCTCAACCATGTTGATTAAGCGATTGGTGGATGAAAATATTCTGGTCATTTTTTGTGATGATAAACGCTTGCCAACGGCATACTTAATGCCTTACTACGGTCGGCATGATTCCAGTTTACAACTCTCTCGTCAAATAGCTTGGAATGAAGATGTAAAGGCGGAAATCTGGACAACCATCATTGCACAAAAAATTCTCAATCAAGCTTTTTATCTGGGGACTTGTGGTTTTCTGGAAAAGAGCCAGTCCGTCATCGATCTCTATCATGGTTTGGATTTGTTTGATCCTAGTAACCGCGAAGGGCACGCAGCTCGTATTTATTTCAACACCTTGTTTGGGAATGATTTCAGTCGTGAGCAAGATGGTGATATCAATGCTGCCTTGGACTACGGCTACACCTTGATTTTGAGTATGTTTGCGCGTGAGATTGTCTTGTCTGGCTGTATGACTCAGTTTGGATTGAAACATGCTAATCAGTTTAATCAATTCAACCTAGCCAGCGATATTATGGAGCCTTTTCGTCCGATTATTGATAGAATTGTCTATGAAAATCGAAACAGTTCTTTTGTCAAAATCAAGCGAGAACTTTTCACTATTTTCTCAGACACCTTCCACTATAATGGAAAGGATATGTATCTGACCAATATCGTCAGTGACTATACTAAGAAAGTCATCCAAGCTCTCAATCAACCCGAGAAAGGAGTTCCTGAGTTTAGGATATGAGCTATCGATATATGCGTATGATTTTAATGTTTGACATGCCCGTTGATACAGCTGAGGAACGCAAGGCCTATCGGAAATTTCGGAAGTTCCTCATAGATGAGGGATTTATCATGCACCAATTCTCCATCTATAGCAAGCTCTTACTCAACAACTCTGCTAATAATGCTATGATTGAGCGACTCAAAATTCATAACCCTAAAAAAGGGAACATTACTCTCTTAACCGTTACAGAAAAGCAGTTTTCTCGCATGATTTACTTAAATGGCGAGCGAAATACCAGCGTAGCAAACTCCGACGCACGCTTGGTCTTTCTAGGAGAGGAGCCTAGAGATGAAGATTAATTTCTCACTATTGGATGAACCATTAGCTATTGAAAATGCAACTTTTTTAGTGTTGGAAGACCAGTTTACCTTTTCAACCATTGTCAAGCAGTTCTACCAATATACTGATGATGGGGAGTTGAAGTTGTTTGATAGAAATCTAAAAGCACTGAAAGAGTCCGAGTTACTAGTGATAACGGATGTCTTAGGATACAATCTCAACTCACCTGCCATGCTTAAGCTGATACATACTGATTTAGAAAATCAACTCAATGACAAGCCCGAAGTCAAGTCCATGATTGAAAAGTTGGTTGCTACGATTACAGAATTGCTGGCATTTGAATGTTTGGAAAACGAGTTAGACCTAGAGTATGATGAAATTACCATTCTAGAGTTGATCGATGCACTTGGAGTCAAAGTTGAAACCCTGAGTGATACACCTTTTGAAAAGATGCTAGAAATTGTCCAGGTTTTTAAATATCTTTCGAAAAAGAAGCTCCTTGTTTTCATCAATGCATCCGCCTATCTATCAAAGGATGAGTTAGTAAATTTGATAGAGTATATCCAACTCAATCAACTAAGGGTTTTATTTGTCGAACCTCGGAAAGTCTATGATTTTCCACAGTATGTGCTGGATTCTGATTATTTCTTGAACCCTGAAAATATGGTATAATAAGAGTAACAATTGAAACCTGACGAGCTGAAGTCTGGCTGGGACGAATGGCGCGATTACGAAATTTCGTGAGAAAAATTTTTCTACGAGGTTTTAGAGCTGTGTTGTTTCGAATGGTTCCAAAACACGAAGTTTACTTACTGAAGAAAGCTGTACGTTTTAGAGCTGTGTTGTTTCGAATGGTTCCAAAACTATATTTTTTTCATTATCCAGCAACTAAGCGTTTTAGAGCTGTGTTGTTTCGAATGGTTCCAAAACATTTATGAAGATCCATATACAATTTCACGTGTTTTAGAGCTGTGTTGTTTCGAATGGTTCCAAAACTTGGGATAGGAAACAAAATGGCGAAACTGTGTTTTAGAGCTGTGTTGTTTCGAATGGTTCCAAAACCTTTTTTGATAAAAAGGGTTGACTATTACCGTTTTAGAGCTGTGTTGTTTCGAATGGTTCCAAAACAGGAAGACCTTAAATATCGAATTGACTCAAGTTTTAGAGCTGTGTTGTTTCGAATGGTTCCAAAACGATAGACTTAGCTGAGATAAGGAAAGCAACGTTTTAGAGCTGTGTTGTTTCGAATGGTTCCAAAACTTTTAGACAAGGAGAAGAATGTGCTTATTAGTTTTAGAGCTGTGTTGTTTCGAATGGTTCCAAAACAGTAGCATTTCCATCGCCACCTAAAATGTTGTTTTAGAGCTGTGTTGTTTCGAATGGTTCCAAAACAAACGAAAGGATTTTAGAAGATAATATGTTGTTTTAGAGCTGTGTTGTTTCGAATGGTTCCAAAACATACCACGGGCAAGAATTGCAACGTCTACAGTTTTAGAGCTGTGTTGTTTCGAATGGTTCCAAAACAATAACTCATGTTTACAGGTCTGTTTGCCTGTTTTAGAGCTGTGTTGTTTCGAATGGTTCCAAAACCTTGTCATACTCGTACACAATTTCTATATGGTTTTAGAGCTGTGTTGTTTCGAATGGTTCCAAAACAATAGCTAACTTCCCTTTTGCGAAATTCTCGTTTTAGAGCTGTGTTGTTTCGAATGGTTCCAAAACTGTAGTAGAGGTTGAAAATCTTGTTTCTAAGTTTTAGAGCTGTGTTGTTTCGAATGGTTCCAAAACCAATCTGTTTTTGTTGTTTGAAAATAGTATGTTTTAGAGCTGTGTTGTTTCGAATGGTTCCAAAACTTTTTCTTCTTCAGTTTCAAAAGCTGAATGGTTTTAGAGCTGTGTTGTTTCGAATGGTTCCAAAACAAGATAAAACGCAAGGATATAGAAGATTTCGTTTTAGAGCTGTGTTGTTTCGAATGGTTCCAAAACTATCTATAAAGTTGCCTTCTCAGCAGATAAGTTTTAGAGCTGTGTTGTTTCGAATGGTTCCAAAACCATACTGATTCGTCAGAAGAGTCATCGCAAGTTTTAGAGCTGTGTTGTTTCGAATGGTTCCAAAACTGTGTAATTTCTGCAAAAGTTTCATCGTTGGTTTTAGAGCTGTGTTGTTTCGAATGGTTCCAAAACATTGAAGAGTCCGGAAAAGGATAAACCTAGGTTTTAGAGCTGTGTTGTTTCGAATGGTTCCAAAACAAGTCCCTGTTGTTTGACCTCTTACAGGGTGTTTTAGAGCTGTGTTGTTTCGAATGGTTCCAAAACAAGAACACGAAACGAAAATAAGAACAGTAAGTTTTAGAGCTGTGTTGTTTCGAATGGTTCCAAAACTTCAAGTTTCTTGCTATCTTCTTCAGTTGCGTTTTAGAGCTGTGTTGTTTCGAATGGTTCCAAAACAATATCAGGTTTGTTGAGGGAAGAACGTCAGTTTTAGAGCTGTGTTGTTTCGAATGGTTCCAAAACATGATATTGATGATTTCTTAAGTATGGTTGGTTTTAGAGCTGTGTTGTTTCGAATGGTTCCAATCTACATAAAAAGCTACTCATTTTTTGAGTAGCTTTTTAACTATTCCAACCCTACACATAGCTCATTCCTTTATAGAAAAGGAAAACGGCTAGTGCGACAAAAAGTAGGATTGCTCCGATTCGCTGGCTGGTGCTGTACATTCTTCTCTCCCATTTAACTGGAAAGATGACTGCTAGCAAAGCCCCGCCTACTGCGCCACCGATATGCCCTGCTAGGCTGATTCCTGGAATCAGAACACTTCCAATGATATTTATCACGAAAAGAGTCAGGTAGGATTGTCCTAACTGCTGGATATAGGGGCTACGAGTTGCGTAGCGCAAAACGATAACCGCAGCAAATAGTCCATAGAGGGAGGTAGATGCTCCTGCTGCTAGGACTTTCGGTGTGAAAGTAAACACAAAGAGATTGCCCATCATTCCTGATAAGAGATAGAGAAAAAAGAACTGCTTGGATCCGAAAATCTCCTCCACCTGTCGTCCAAGAAAGTAGAGAGAAAGCATGTTAACAATGAAATGCTCCCAACCGATATGCACAAATATAGCTGAAAAAAGGCGCCAAATCTGCTCTGGGAACAGGCGAATAATCGGTCCATACATAGCTCCAAACTGAAACAGAGTTTTTGCCTGATCAAAGTTAATCCCCGTAGTAATCAGCATCAGTAGAAATGCAAAGCCAGTCACTAGGAGAAAAAAACTAGTCACAGGGTAACGTTTATCAAAGATTTCCTTCATCGATTAGTACCTCCTGGACGGGAATATCATGGTCTTCCGAGTTAAATTCTTGAACTTGACAAGGATAGATTGTACTCAGGCTATGCCCAGCAAAATTCTCCAAATAACGGTCGTAGTAGCCTCCGCCATATCCTATCCGATATCCCTCTGTTGTAAAAGCCAGCCCCGGAACATGAATCAAATCAATCTGAGAGGCATCCACCACTTCCAAGTTCCCTTGGGGTTCCAATAAACCAAAGGAAGTTTTTACCAACTGTTGCGGATCGTAAACCACAAACTCCATACGCCCCTTGGGATAGGTTTTAGGTATCATAACCTTCTTGCCATCTCTTAGTGCCTGGCCAATCAGTCCCTGCGTTTGAAACTCATGCGGAAAAGAGAGGTAGGTTGCGATGACCTTGGCTTCTTGGTAAAAAGGATGGTGCAAAAGTCGATCGGTTAGAGCTCGATCCATAGTATTTTTTTGCTTCTGAGGAATGACCTTCATTTCTTGCAAGACTTGCTTACGTAATTCCGATTTCATAGACAACACCTCTACTCTGCTACTTTCTTTTTCAGGAAGCTAGAGACCGCATCCACTCCAATAGCTAAGGCTTCTTCCTTGGGGCTCATCTGAGGGTGATGAAGAGCATAGGGACTATCAATACCCAGCCAAAACATAACGCCATCCACCTTTGAAAGGAGATAGCCAAAGTCCTCGCCAGTCATAGCAGGCTCGATATTAATCAACTCGATTCCCTCTTTTTCTTCAAAGAAGTCCATCAGTTCACGCGCCAAGGCTGGATTGTTCTCAACAGGAAGGTAGCCTCCTTGCTTGAGTTCCACTTCGACTTCCATATCAAAGGCTGCTGCAACCCCTTCTGCGACTGTCTTGACTCTTTTTTGTACTAGTAGGCTCATATCCTGGGTCAAGGCGCGAATGGTTCCATGCAAAAAGGCTGTATCTGTGATGACATTGTTGGTGGTTCCAGCCTGGAAAAGGCCAAAGGTCACTACTGCTCCCTCGATTGGGTTAACATTGCGGCTGACCACTGACTGTACTTGGGTCACAAAGTAACTAGCAGCCACCAAAGCATCATTGGCTTCATGCGGAAAGGCTGCGTGGCCACCTTTTCCTTTGAAACGGATCTTCACCTCGCAAGTCCCAGCAAAGAGTGTATGGGTGTTGGTCGCAATCTGGCCAACTTTCAAATCCGGGCGAACATGGAGTCCATAAAACTGGTCTGGTAGCCAGTCCCCAAAAGCGCCATCCTCATACATGAGCATGCCACCCGCTTCATTTTCTTCAGCAGGTTGAAACAGAAAAAGCAGATTATTCTTTGGTTGCTCCTCCAGGGCGTGCTCAAGACAGCCCAAGGCAATGGTCATATGAAAATCATGTCCGCAAGCATGCATACGACCTTGGTGTTGGGAAGAAAAAGGTAGTCCCGTTTGTTCAAGGATAGGGAGACCATCAATGTCTGTCCGCCAACCAATGGTCCGCTCCGGCTGACTTCCCTGCAAATAAACCAAAACACCTGTCCGCCACGTACGAACCTGAACAAAATCCTTGCCCGCAGTCAATTTCTCAATCACTTCCAGCAAATATGCCTGAGTTTTGAACTCTTCTAAGCCAATCTCTGGAATCTGGTGCAAATCTCGTCGAGTCTGAATCAAATCTAACATCTATCTATCCTCCGATATAGCAGAAAGAGGCTGGAAAAAGGGTTCCGCCTCTTTTTTTACTTTTACAATTACAAGGTACGAAGCGCATCCTCTAGCGCTGTTTTTTGTTGGGTTTGGGCATCAATTTCTTTGATGATACGAGCTGGAACACCTGCTACCACCACATTTTCTGGGACATCTTGAGTCACGATAGCTCCTGCAGCGACAACTGAACCACTACCGATTTGGACACCTTCGATAACCACTGCATTAGCTCCAATGAGAACATTGTCTCCGACACGAACTGGATTGGCACTGGCTGGCTCAATCACACCTGCCAAAACTGCACCTGCACCAACGTGGCTGTTTTTCCCAACGATGGCACGGCCACCAAGGATGGCACCCATATCAATCATGGTACCAGCACCGATTTCTGCTCCGATATTGATGACAGCTCCCATCATGATAACAGCATTGTCACCAATTTCCACTTGGTCGCGGATGATAGCACCTGGCTCGATACGAGCGTTGATAGTACGTTTATCTAGCAAGGGAACTGCCGAATTACGAGCATCTTGCTCAACAACATAGTCTTGATTTTCAACCAAGCCTTCGAGAAGCGGAGCGATATCCTTCCAGTCCCCGAATAAGACATTCCCTAGTTTAACAACAGAGCTGGGCACGGCAGTTGCGAGTTCTCCTTCAAAGGTTACTTTGACACTGGTTTTCTTTTCAGCATTAGCGATAAATTGGATAATTTCTTGAGCGTTCATTTTTGTGGCAGTCATAGGCGCCTCCTGGTTCATTATAATGATACCTATTCTACCAAAAAAGGCTTCAAATTTGAAGCCTCAACTATCAAATAAGCATCTTTACTTGGCTTGTTTTGCTTCTTCTATGGATAAGAAAATCATTGGAACGATAATCAACACCATAGCTAAAGCCAAAAAACCATCCATGACCAATCCCAGAAAAAGAACACTTAATAGAGCTGAAGAGAGAGGCTCGCTAGCGCTCACTACAGAGACGACCAGAGGAGAAACGAGAGAGACGGCCTTCATAGACAGGAAGAAAGCAAAAGCCGTTCCAAACACAGCAATAGTAAAACAAATCAAAAAACTCGTCACATCAAGTTGAAAGGTAATCTGATGAACAGAATAAAGAAAATTGCTAAAAACACCTGCTAACAACATCCCCCAACCAACGGTTGGCACAAAACCATAGTCACGTGCAAAACGCTGAGGCAGGATAACGTTGAACATGACCCCTACAGCACTGAGTAGCCCTGTCACCAAAGCCAGAGGCGTCATTGATAGCTTGGATAAATCTCCTTTTGTAGCCATCAAAAAAACACCTAACATGGCAATTAAAACATAGAGAATCGCTGTAATCGAGGCCTTTTTCTGGTAGACAATGCGATTGTAAAACAAAATAAAAACAGGGCTGATAAATTGCAAAATGGTCGCCGTCGTCGCATTTGAATACTCAACGCAGAGATAGAAGAAAAACTGCACAGAAAAAATACCTAGAATAGCATAGGCTAAAAAAGGTAGATAATTTCTCTTATCACGCCAAATGTCCAATAATCGGGTGCGCAACTGAAAGGCAGATAGGCCTAAAACCAAACTCCCCGCCACTAGTAAACGCATAGAAGTAATCCATCCAGAAGACACTGGATAATGAGTGAAAAAATACTCCCCTAAAATCCCACAAATTCCCCAGATTAAGCCTGAGAGTAGCGAGTATAGTGTTCCCTTAACAATCTTTTTCTGATAATGATTCATATTCTTATTGTAACACGAAACCGACAAAGAAAAAAGTAGCACGAAACATAATATTAAATGAAACCTGCTACTTTTTATTCTATCGATTTGATTGATTTGAGCGAGTTGATGAACTTGTTCCAGAACGGCCACTTGAACCTGGAAGAGTTGGGCTAGGAAGACTCGGTAAACTTCCTAGAATGCTCTTCCAAGCATTTTGATAATCGGCATCGCTCCCTCCGATGGCAAAGCGATAAGTGGTTACTGGCGCCCCTTCTTTAGTAGCCCAATAGCTCGTTACTGTAGAACCTGAAACGGTGACTTCTTTGCCATTGATTGTGACCTTGCCTGCTTTCTCCCCTGTCGATTTGAGGACTTGAGATTTTGTCACACTTGGATCGAGATTGAAGCGCTCATTTCCCCATATTCCAGGTTCGGCTTGCTGGATAGCATTAACCAAGTGAGCCATATAATTGGCGTTTCGATAATGACCAGCCCCCTTAGCTAGCGGTCGGTTGTCGTCGTGTCCTATCCAACCACCTAGAGTCAACCGAGGTGTAGAAAGCATGAGCCACATATTTTCATCTTCATTGGTCGTACCAGTCTTTCCAATCCAGTCAGCACGAGCCAGACTTGGGTTGATAGAGGCTAAATCAGTCTGAAAGCTTGACGTAACTCGAGATGAAATGACATCACGAAGTAGACTTTGCATGATGGTCGCTGTCGCTTTTGAATAAACTTGAACAGGTTGACTTTTATATTCATAAATCACTTGACCCGTCGTCGATTCAATCTTGGAAATCATATGTTTCTTATGATAGACTCCATTATTAGCCAAGGTCTGATATCCGTTGGTATGCTGGGCAACTGTAACCTCAATCCCCCCACCCATCGGCAGACTTTCAATACCATATTCTGGGATTTCATAACCCATTTTTTCCATATAACCCTTGACATCAACACCCTTCTCTCGAAGTGTGCGATAAGTCCAGTAGGCTGGGATATTCCATGAATAATTGAGGGCCTCTCCCAAGGTCATCATCCCTGTGCCAGGACTATTGACATACATGATGGGATTGCCGTTTGAAAAGTTTGTCGGATAGTTTGATAAGATACTTGCGCTTCCCATCAAACCTTGGTCAATCGCGATACCATAGGCCAGTATAGGCTTAGTGGTTGAAGCTGGAGAACGCTTGGTATCAATAGCGTGATTGTTCTGATTTTCCTGATAATTACGGCCACCGACAAAGCCAAGAATAGCTCCCGTTTGATTGTCCATAAGGAGATTTCCTACCTCAGGCTGGCCTGTCGAATCATCTAGCAATCGGCCATAATTTGCCACTGCATTCTGCATAGCTGTGTGAACTTTTTTATTGATGGTAGTAGTAATTTTATAACCACCATTTTCGATTTCCTTAGCTGCCAACTCACGATATGCTTTTTGGATGGATTCATTCTTTAACTCCTGAGCAGAGACATGATCTCTCGCAACTAGATAGTCATACATCCGATCTGTGGCTTCTGATAGAGCTGCAAAATAAAGATAATCACGTGAAGCAGTACTCACACTACCTGATGGTAAGAAATCTTTTCGTACATCATAAGACTTATACTGCTCATAGTCTTTCTGACTCAAGGCGCCTGTTCGATACATATTGTAGAGGACATCTTTCCCACGCTTTAAACCGAGGGCCATATCCTCATCACTCTTCAAACTTCCGTCAGATTCATAAGGGGAATAACTAATCGGGCTTTGCGGCAAGCCTGCGATAAAAGCCGCTTGAGGTACCGTCAAGTCCGAAGCATTAACACCAAAGATTCCTTCTGCAGCTTGCTGGGCACCTGCAATGTTTTGACCCTTATGATTGCGACCGAAAGGAGCAATATTCAGATAGGTTGTCAGAATTTCGTCCTTACTCATGACACGCTCCAAGGCAAGAGCATCTATGATTTCTGTCGCCTTACGAGTCAAAGTCGGAGCATCTCCAACCACCTGCTGTTTGATGACCTGTTGTGTTAAAGTTGAGCCACCACTGGATGAACCCAATCCCACAAGCGTTCCTAAAGTTGCACGAATAACAGCCTTTGGAACTACC</t>
  </si>
  <si>
    <t>MENKNYSIGLDIGTNSVGWSVITDDYKVPSKKMKVLGNTDKRFIKKNLIGALLFDEGTTAEDRRLKRTARRRYTRRKNRLRYLQEIFAEEMSKVDSSFFHRLDDSFLIPEDKRGSKYPIFATLAEEKEYHKQFPTIYHLRKQLAESNEKADLRLIYLALAHMIKYRGHFLIDDPKFKVQNNDIQGLFEKFVEEYDNVQETSLSKIKLNVTEILTANIPKSEKQEQLLKNYPSEKKNTLFGNLIGLALGLTPNFKTNFSLENDAKLQISSESYEEDLGNLLVLIGENFIELFSAVKNLSDGILLAGIVSDESPHTPLSTKMVIRFKEHDEDLAALKQFIRNNLPEKYVEVFSDQSKDGYAGYVDGKTTQEAFYRYIKNLLSKFEGADYFLDKIEREDFLRKQRTFDNGSIPHQIHLQEMNAILRRQGEHYPFLKENKEKIEKILTFRIPYYVGPLARGNRDFAWLTRNSDQAIRPWNFEEIVDKANSAETFINKMTNYDLYLPEEKVLPKHSLLYETFAVYNELTKVKFIAEGLRDYQFLDSGQKKQIVNQLFKEKRKVTEKAIVHYLHTVDGYDGIELKGIEKQFNASLSTYHDLLKIIKDKAFMDDPKNEEILENIVHTLTIFEDREMIKQRLAQYDSIFDEKVIKALTRRHYTGWGKLSAKLINGIRDKKSGKTILDYLIDDSYSNRNFMQLIKDDELSFTEIIQKAQVVGKIDDVKQVVQELPGSPAIKKGILQSIKIVDELVKVMGHAPESIVIEMARENQTTARGKKNSQQRYKRIEDALKNLARGLDSNILKEHPTDNIQLQNDRLFLYYLQNGKDMYTGEPLDINQLSSYDIDHIIPQAFIKDDSLDNRVLTSSKDNRGKSDNVPSLEIVQKRKAFWQQLLDSKLISERKFNNLTKAERGGLTEHDKAGFIKRQLVETRQITKHVAQILDARFNTEVTVKDKKNRSVKIITLKSNLVSNFRKEFRLYKVREINDYHHAHDAYLNAVVAKAILKKYPKLEPEFVYGDYQKYDLKRYISRSKDPKEVEKATEKYFFYSNLLNFFKEEVHYADGTTVKRENIEYSKDTGEIAWNKEKDFATIKKVLSLPQVNIVKKREEQTGGFSKESILPKGNSDKLIPRKTKDILWDTTKYGGFDSPVIAYSILLIADIEKGKAKKLKTVKTLVGITIMEKDAFEDNPITFLENKGYHNVRKENILCLPKYSLFELENGRRRMLASAKELQKGNEIVLPAYLTTLLYHAKNIHRLDEPEHLKYIQKHRNEFQDLLNLVSEFSQKYVHAEANLEKIKNLYADNEQADIEILANSFINLLTFTALGAPAAFKFFDKDVDRKRYTTVSEILNSTLIHQSITGLYETRVDLSKIGED</t>
  </si>
  <si>
    <t>279824.SAMN03080617.SAMN03080617_03313</t>
  </si>
  <si>
    <t>GCF_900103735.1</t>
  </si>
  <si>
    <t>Algoriphagus alkaliphilus strain DSM 22703| whole genome shotgun</t>
  </si>
  <si>
    <t>ATCCCGGGTTTTAATAGGATAAAGGTATTTTTGAGTATGAAGAATTCTAAAAAACTCATTTTTCTGATCGCCTTTCTTTTTCCTGTTTTGGGTTTTTCCCAGCAGGATTTCAAGCTTCATTCCCACAATGATTACCTTCGAAAACTCCCTTTTTGGGAAGCATTTGGTGCTGGTGCCGCATCCATCGAAGTGGATGTGATTTTGCAAAACGACCAATTGATGGTCGCACATGAGGCTGCCAGCATCAAATCCGAACTGACACTTCGCTCGCTTTACTTCGAGCCAATCCAGAAATCGGTAGAACAAGGGATGATCCAAAAGTTTGATTTCCACCTCCTCGTAGATTGCAAAACGGAAGGATACAGTACGCTGGATCAGGTAGTGAAAGATGCGCGAGCTTTTGAAGAAATCCTTTACTCCAATCAAAATCCCGGAGGTTTAAAACTGATTATCTCAGGAAACAGGCCGAAGCCGGAGGATTACACCAAGTATCCTGAATGGGTATTTTTTGATTACCAGAGCAAAACCTTAACATCTGACCTCCCTTGGGAAAGGATCGGGATGGTCAGTTTGAGTTTTAGACAATTTTCGAATTGGAATGGGGAAGGTAGTATGGGCGAAGCGGATAGGGAGAAACTATTGGAGTTCATCCATTTGGTCCATTCGTTCAATAAACCGGTTCGGCTTTGGGCTTCACCGGACAATAATTCCGCATGGAAGGAATTCTACGAAATGGGTGTCGACTACATCAACACTGATCAGCCTATCCACGCCCAAAGCTACCTGAATGTGCTCCTTGGAAAAGATGCCTCCCCAAATCCGGAAATCAAAAAAATCCAAATTAACTAGGTCAGTTAGTTGAAGACAAGAATACTTGCCTTTCCAAATCAAATGTATTTATACCTCTACCGTAAGAATGTTTGGGGATATCTCTTATTTTCACTAAATACAGATGTAAAATCGAAATTATATTTTATGATTATCCGCAATTCTACCAGTTTGCTAAAATTGAAATTGCAAAAAGCGGATAATCGTCGACAGACGACCGTCCACAGTCCACAGCTCGTCTCATCGGACTTCTATCCTTATTTCCTATGGCTACTGGTAAGAAAGCGGATAAACAGATTATATTTTTTGCCTTAACCTACTAAAATGGAGAATAACACAATTTCCCCTCATTTGTTTGATCTTTTAGCTGAAGCGCCCGAGAAAGAATTTGATGAGGTCACGGCACTGGCTTCCACGATCTGCCAAGTTCCTGCATCTCTGATCACTATTCTGAATTCAGAAAAACAGCTTTTCAAATCCCAACATGGCTTAGATCTCAAAGAAATTGCACTTGAGGATTCTTTTTGTAGCCATGCGCTATTAAATCCAAATCAGGTGATGATTATCAGGGATGCTCGAGAAGACCCCCGGTTTAAGGAAAATACTTTAGTCACTCAGATAGGAGTGGTCTTTTATGCCGGAATCCCGCTGACTTCCACTTCGGGAATTCCTTTTGGGGTACTCTGTGTACTGGATTATGAGCTGAGAGAACTCTCTGGTGAAAATCTGAAGTCGCTTCAAATTCTGGCCAATCAAGTCGTGAGAATTTGTGAACTCAAGAAAAACAAACTTGATCTCATCCAAACAGAAAACCGGCTTAAAGAAGAGCGTAAACGACTTTGGAATATCATTGACGCCACCCAAGTAGGAACCTGGGAATGGCATATTACTTCAGACCTGTTGATCTACAGCAGAGGTTGGGCAGAAATGATCGGATATACACTGGAGGAATTGGGTACAATCAACCGGGATACCAGAAATCAATTTGTTCATCCTGAAGATTTAACATCTTCCAATGACATTCTCAACCAATACCTCAATTCCCAAAAGGGACTCTATGAATGTGAGGTGAGAATGAGGCACAAAAAAGGGCATTGGGTGTGGATTCTAGATCGGGGGCAGATCATGAGTTGGGACCAGGAAGGTAAGCCGCTTACGATGTTTGGGACTCACACCGATATCACCGCCCAAGTCACCGCAAGTGAACAATTGTACCTTCGGGAAAAACGGTTCAAAAAGCTCATCGAAAATAGCGATGATGCGATAGCAATACTTGGCCTGGACGGAAAGCCAAGTTATGTGTCAGGCTCCATTCAACGGATATTGGGATATACCGAGGCTGAGGGACTGGAACTGAGTCTGAGCACCTTGGTTCACCCGGATGATCTTGAAGAATTGGTAAATCGAAAGCAACAGGCTTTGGGAAATCCGGGAATTCCGATGAGTGGCACCAATACGCGGGTTCGCCACAAGGATGGAAGTTGGCGGTATCTCGCAACAACGGTCACCAACATGCTGCATGATCCTGTGATTAATGGATTCATTAATAATTTAAAAGATGTAACAGAGGAGGTTTTGGCCAATAATAGGCTGATTCAGCGTGAAAAGGTTTTTAGGATCTTGGCGCAAGAAGGTGCGGATCTGGTTTGTATTTTGGATTTGGAGGGGAATTATCACTACCTAAGCCCCAACTATCCTTCCTATCTTGGACTGTCTGTCGAAGAGCTATTGGGCAAAAATTCTTTTGATTTTATTCACCCCGATGATCAATCCCGAGTTTTGGCTGAATTCTCCAATATCCTGAATCAAAAGCAAGTTAAATCCCGTCCATTTAGATTTAAGCATAAGAAAGACGGTTGGCGCTGGATTCAAAGTGTAGGCACCAATCTCCTTGCTGATCCGGATATTCAGGGAATTGTAATCAATTCGGTCGATGTAACCGAAGTTCTTACCGTCCAACATCAATTGAAGGCAAGCAATGAACGCTTTGAACTGGTTTTAAGAGCAGGTTCTGAAAGTATTTGGGATTTTGATCCTCAAACCAAAAATCTCTTTTTGTCAGCCGGGTTTCGGGAAAATTTTGGAATTGAAATACGTTCTGAAGAGCACAACAATGATTTAATTAATTCATTGATTCACCCCGAAGATCGAGATCAGGTAATTCATGATTTCCGGGTGATTCTTGGTCAAAAGGGAAAGGAAGTGTGGACGCGTGAATTTAGGCTTCGCCAAGGCGATGGACGGTATGCCCAAGTCAAAGACAAGGCGATCCTGTTGAGAGATGAGTCGGGGAATCCGGTGAGAGTAGTTGGAGTACTGAAAGATGTGACACGGGAGCATTTTGACAATAAGTTGGATCAAATCGAAAGAGAGGTAATGCAGGCAAGTATTTCCGAAAATGCCTTGGAAAGAGATTTATTTTTTAAATACCTCAGTGATCTGGAAGTGCTGCTGCCGGGGATGAAGGCTTCAATTATGAGAATTGAAAATTCAAAACTGGCCAACTTTGTATCTCCTTCCCTTGACAAGAAATTGTTGAAAATACTGGAAGGGCTCCCGATTGGTGAAAATCAAGGATCTTGTGGTACTGCAGCTTTTTTAAAACAAAAAGTGATCGTAGAGAATGTATTTCTGGATAAACGATGGGAGAAGTATAGTGACTTAGCTAAGGAATTCTCAATTGGAGCCTGCTGGTCTTTCCCAATAGTTAATTCAGAAGGAAATGTGGTAGCCACATTGGCCAATTATTTTCCACATGCCAAACCAATAGAGGAGAAAGAGCTGCAAGTATTGGAGCGAACATCCACCCTGGTGACGATCCTCATGGCTAAGTTTGGCTACTTGGAGAAAATCAGGCTTAACAATGAGCGCTACGAATTGATCAACAAATCTACCAATGAGGCTATTTTCGACTGGGATGTCGCTCAAAATCGCTTTGCTTGGGGGGAAAGCTTTTTCAGAGTTTTTGGTCATGATTTTTCTCATAAAACATTCACCTTGGACGATTGGGTTGCGATGATGCACCCTGATGATGTGGGGTTAAAAGAGGAGCAATGGCAAGGGTTTTTGAAAGATTCAAGCCAGAATAAATGGACCAATGAGTTTAGGATCAAGAAATCGGACGGTTCCTATGCCTACATAGGAGAAATCGGATACATGATCCGGGACGAAAATGGTACTCCAATTCGAATGATTGGAGCCCTGCGGGACCAAAGTGTTCTTAAAACCGAACAAATCAGCAAGGAGCTTCAACGGGAAGTCACGGAGATTTTCAAGGGTCAGGCTAGCCTTGGGGAGTTACTGACCGAAATAATTCGCCTGCTATCCGATAAGGGAGCCTATGTCGCAGCAGAATTTTGGCTTTCAGGACTTGAGAATTCTCGGTTGATTCTGGCAGCCAATCACTTGAAAATTCCAAGCCATCAAGGTTTCTATGGAGATCCTTTGATTCTCGAGCGGCTTTCCCTTGGAGAAGGACTTCCAGGCAAGGTGTGGAAATCTTCAGAAAATCAATTATGGGAAGAACTGGAGGACCATAGCGAGTTTATTAGAAAAAAAGGGGCAAAAAAGTATGGATATAGATCAGCAATTGGACTTCCCGTAATCTTCGGAGATCAGGTATTGGGTGTATTGATTTTGTTTTCGGATAAAAATCTTGGTCATGATCAAAACAGCATCCTGATTTTGAATGCGCTCAAGGACTTTCTGGGTAAAGAAATCAAACGAAAACAACAGGAAGAGGAGCTTCGGCTTTTCTTTGAGAGTGCACCGGAAATATTGGCTATCGCTTCACCTAACGGGTATTTCACCAAAGTCAATCCGGCATTTTGTAAGTTGTTGGGGTATACGATGGACGAGTTGACACATGTTCCCTTTGAATACTTTTTGCATCCCGATGACATCAAATCTACGGTTCATGAGTTTTCGGAAACCATTACTGCCGATCTAAAGGCGAATAATTTCACGAATAGATACCGGGCCAAGTCAGGCGATTACCGCTATATCTCCTGGAATTCTTCTGATGTTTATGGACAAGACGGCTATGTCTTTGCCTATGGGAGGGATGTGACGGAGTTTAGAAAACTTGAGAATCTATTGGACACGGCTACTAAATTGGCAAAAGTGGGAGGATGGGAAGTGGATCTTACCAAGGATTTACACAGTTGGTCAAAAATCACAAAGGATATTTTTGAAACTTCGGATGATTTTTTACTGAATTTTGAGAAAGCATTTGACTTTTACAGGGAAGATTATAGGCAGTTTGTACAGGAGAAAGTACAAAATGCAATCACATTGGGCGAAAATTTCGATTTTGAAGTTCCCATCATCACAGCCAAAGGAAATGAACGCTGGGTAAGGTCAATCGGTGAAGCAGAATTTGTGGAGGGCACTTGCACCCGGATTTTTGGATCTATCCAGGACATTCACGACCGCAAGCAAGTCGAGGACCGACTCAAAAGTGTCTCGGATAATATTCCCGGGGTAATCTTCCAATATGTTTTAAGAACGGACGGTAGCGATGAACTGCGGTTTGTAAGCCAAGGATCAAAACTGATTTGGAGTTTGGATCCGAGAGATTGTGTTGAGGATATCAGTAAAGTCTGGTCGCAGATTATACCTGCGGGTGATTTGGAACTCCTGCAAAAGTCGATCATGGATTCGGCTACCTCTTTGGATAACTGGAGTTGTGAGTGGAGAAATCTGTCTCCTGATGGCAAAATCAGATGGCATCAGGGAATAGGGACTCCAAGACGCCAATCTGATGGAAGTATCGTGTGGGATTCCTTGATTATGGATATCACCGAACGAAAAGCGTATGAGCAATCCCTTCAGGAACTCAATCAAAGCCTCGAATTTCAAACAAAAGAACTCGCAATTTCCAATTCTGAATTGGAGCAGTTTGCCTATGTAGCATCCCATGACCTTCAGGAACCACTTCGAATGGTGTCCAGTTTCCTTTCGCTGTTGGAAAGAAAATACAAAAATCAACTGGATGAAAAGGCCTTGCAATACATTGATTTTGCCGTAAACGGGGCAGTACGCATGCGACAGATCATTTTGGACTTGTTGGAGTATTCACGTGTGGGAAAACAGAACGCACAGTTGGAATGGGTGCAATTGCCTCATGTAATAGAGGAAATCAAGCAACTTCAACAAAAGCTGATTCAAGAGAAGAAGGCCGAAATTACGTTCCGGGGAATTGAAACCTTGTGGACATTTAGGCCTCGCATTGCACAGATCATTCAGAATCTGATCGGGAATGCGCTCAAGTATTCTAAACCAAATGTGGCTCCAAAAATAAGTATCCTTGCCATCGACTTGCCCCGATGCTGGCAAATATCCGTAAGTGACAATGGCTTAGGTATAAAAGAAGAATATTTTGATAAAATATTTATCCTGTTCCAGCGGCTTCATCGAAAAGAAGAATATGAAGGAACAGGAATTGGGCTGGCCATCGTGAAAAAGATCGTGGAGGGACTTGGAGGGGAAATCTGGGTTGAATCAGAATACCAAAAAGGAAGTATATTTCATTTTACTATAGCTAAATCAATTACCTGATGGGACATATTCATATTCTGTTAGTCGAAGACAATGAGGGTGATATTTTGTTGATGAATGAAGCCTTACTCAAGCGTCCGTCTGTTAAAAAAGTGTCAATTGCTAAAAATGGACAGGATGGAATTGATTTTGTTAATAAAGAAAAAAGCTTTCAGGCGGCTGAAACGCCTGATCTGATCATTTTGGATATCAACCTTCCATTGAAAAATGGATACGAAGTGTTAAAAGCCCTGAAGGGAAGCGAGAAAACGAGAATGATCCCCATTATCGTATTTACCACATCCTCAACTATAAAGGATGTCGACAAAAGCTATGAGGCACTTGCAAATCTGTTTGTCTCCAAGCCGAGTAATATCGAGGAAATTGAGCAGGCAGTTGATAGTCTGGAACGCTTCTGGACAGGGCTGATTAAGCTACACTCCAACCCGGATTAAATTTAATCGGGTACAGCCCCAACCTCCAGGCAGTTTTTTGATTTTATATTTCCGTTCTTCGTTTTAGCTACTTAGAATAAGGATATAAGTTCGAGAAAACAAACTTTTTTCAGTCGACGATTTTCCGCAGACATTTTCTTTGATTTGCTTTTCTCCCAAGTTTAAGGATTGTCATTTGTTTTTTTATATCCTAATTGTAGCGAGCAGCTCGCGAATTCCGTCTTCCTGAAAAGCGTGTTTATGGTATCCTTTTTCAGGTTGGCTTTCGTTTTATTTCTTTGCAGTTGCACTTTGGATGATGGGCAATCAGATTCCCTTGTACCGTTCTTTTATCAAGTAGAAGGTCCAGGGTATAAGTTTACTGTCGATGCACGCGCCTACCGAGAAATAGACTTCAACAGAGGAAGAGCAGCGTTTTGCGGGATTGATACAGAAATCAAAGCGATTAGCAGGCGCAGCAATATGCTTACATTGGAAATTCTGAAACCGAAAAACTGCAATGGGACATACCAATTGCTATGGGATGGTAAATGGCAGGAATCAAATCCAAGAAGTATCCAGATTTATCTAATCAGCGTATTTCCTTCCTGTTCAGCTACAGGAGAGATGGTGTCGGAGACGATAGCGGTTGATTTGGCAAAAGTACTCTCACCAAGTGGGCAGTATGGTCAAACACCCTTTTCGATTTACATTCGTGAACAATGTAATGCCAGAGATTATCACTGCGAAGGCGACTGCGATATGATAAATCGAAGTTGACAAGGAAATAATTAAAAGAAAATATAAAGTCTATTGAATTGGTCTGACCAGGAATTGATTGACGGTTGCAAACGTCGGTCAAAGAAGCATGAGGAATTTTTGTTCAAAAAGTACTATGGCTTTGTCATGGGGATCAGTTTGTCCTATTCCAAAAGCAGGGATTTGGCACAGGAAATCACCAATGACTCTTTTATGAAATGCTTCGATTCATTCGGCAAGATGAATCAAGTACCATCACTCAAGCCTTGGCTCAGGAGAATCACAGTCAACACTGCGATAGATTATTACCGGAAGGACAAACGTCTGCAAAATCACCTCGAAGCAGACGGTGAAACCCCGGTTTATGATGAAGTATATGCCCCGGATCAGCTGGCATTTGAAGATATTCTCAAGCTTCTCCACCAGCTTCCCGAGGATCAGCAATTGATATTCAACCTCTATGAGGTGGAAGGTTATAGTCATAGGGAAGTGGCGGAGCGTCTCGAGATCAGCGAAAGCTCTTCCCGAGTTTACCTGACGCGGGCAAAATCCAAATTGCGTCAGTTGATACAAAAACACATGAAAGAATATGCAGGAAGATAAATCATTTAAATGGTTGGCTGCCAAGCTGCGCAAGCAGCAGGAAGAAAACCCGCTTCCTTATGAATTGGGGGCCTGGGAGGACTTTGAGAAAAGGCGGGCTGCCCTCAGTCCAAAAAGAACCAGATACTGGGTATCCGGTGTTGCCGCTTCACTTATCCTCTTGCTGGTGGCCGGAGGGCTTTGGCTTGGGCAGTTTTCAGATTCCGATGATGCTCAGCTTTCTGATCAGCTTGTGCTTCAGGAGAAATTGCAGTCCGCAGATGCTATTGGACTTGAAAGGCTTCCAAACCCGGATGCAATTCTTGTCGAACCCAATGAGGTGACAGTTTCAGGAGCAAAAGAAAAAATTCTGGCAGAAAATCAGTTTTCTATATCCAGCACTAAAAATAATACTCCGAAAGGATCAAATTCAGCAAACACCAAATCTCCCGTTTTTGGGACCGAATCGACTGTTACCTCAAGTTCCGGTTCAAAATCGAATCCTCCGGCACAGCAGCCAAATCAAATCCAAGCCCTGATTGATCAGTCTAAAACAGCTGAAAAGGAAGCTTTGATCGCTGTAAATGAAAAAGCAGAAATGGAAACGCTGAAGAATGCACTGACTTCCCCTGTGACAGAATTGCCGAAAGAACCACTTATGGCAAAAGAAGAAATAGCCGAGATATTGGAGACGAAAAGCACAAGGAGATTAGCATTGGGCCTTTTTCCGGGGTATGGGGCTTCGCAAAGTAAAACGCAGGCCACCAGTGGCTCAAGTTTAGGCTTGGGTGTAATGGTCGATATGGATATCGCCGGGAAACTGATGATGGGCTCGGGACTGGCGGTCAACTACCTGAATCAGGCAAGTGAAAGTCAAAGCTATGCGCAGGTGGCAGGATTCTCCTCACCGGTCACCGAGCGAAATGAGATAGCCCAAGTGCAGGTGGATATTCCGCTTTATTTCAAATATCCGGTCACTTCCAATCAATCCATTTCTGTGCAGGCAGGATTTTCCAACTTGATCACCTTCAGTCAAGGTGCAGAGCAGCAGTCCTCCTTCACCCGGCAGGTGGCAGTGTTTGATGCCAGTTCGGCCAGCGCGAATTCCTTCACCTTGAGATCCGAATCGGTAAATCAGTCCTCCGTGTTGGATGTTCCGCAAAACCGCTTCTATCCGCTAGCTACGGCCAATTTGGGAGTGAATATCCGCTTGTTTGAATCCAAAAAGACGAGCTATGCAGTCATGCCGTTTTACAATTACCCCCTGCAGGAGATTTCCGGATATGGCGAAAAACTCGGGATTTTCGGAGCCTCATTCAAGGTGACCTTTACGAGCACCGATAAGAAATAAAATATGAGTATCCGCAAAGATGCACCTTGGGTAAAAATCGGCCCAGTAAGTTGCGGATCCTCGTCCACGGTATATGGTCTATGGTCCATAGCTTAGCAAATCTGTCCTCCAATCCAAATTTCAAAGGCTATGTACAGGTTCGCGGAGACAAATAAAATAAAATAAGGAACTAAGCCAGCGATATGCCACCCGAGAGCGATCTTGGGTGGTTTTTTTTGAGGCGGACAGACCTGTCAGGTTTTAAAAACCTGACAGGTCTTGATTGAATATTGCGACAATATATGTCCGAGAAAGTTCTATTTATCGCATAAAATACCCAGTACTGGGTATAGTAATCTTAGTTTGAAGGGCTATCTTGTAAATGAAAGGGGGGGGGTAAAAAAAGCGACCCGATCAGAAATCTGATCGGGCCCCTTTAGATGTTTTCACAACGGAATAATCCTTATTGTGAATTGCTTCAAAATGTTGACACTAATATAGATTTTAAACTTTCAACTTTTCAAGAAATATGAAAAAGATTTTAGGATTGGATTTGGGGAGTACATCAATAGGTTGGGCTTTGGTTTTTGAGGCAGAAAATGAACAAGAAAGATCTGAAATATTAAAACTTGGTGTCAGGGTCATTCCACTTACAACGGATGAGCAAGGCAATTTCGAAAAAGGGAAGGCTATCACTACGAATCAAGATCGAACTTCAAAACGGAGTGCAAGAAGAAATCTTCAGCGCTATAAGCTCCGAAGACAGGAACTCATGAAGACTCTTACAGAATATGGGCTTATCAATAAAGATTCGATACTAGCTGAAGATGGGCCAAACACTACTTTCCAGACTTTGGAATTAAGATCTAGGTCAGCCGTAGAAAGAATTGAAAAAAATGAATTGGCAAGGGTCTTTATTTCTATCAATAAAAAGAGGGGCTACAAGAGCAGTCGGAAAGCAAAAAATGAAGACGAAGGACAGCTGATTGATGGGATGAAAGTGGCAATGGAGCTGAATAGAAAAAAAATTACTCCCGGCCAATTTTCCTTAGAGAGACTTCAACAAGGGAAGAGATTTCTTCCTGATTTTTATCGATCTGATTTGCAAAATGAATTTGATAGGATTTGGGAATTTCAAAGTCAGTATTACCCTGAAATCTTATCAAATAATCTAAAGCAGCAACTAATTGGAAAGAATCAAAAAGCCGTTTGGGCTATTTGTGAAAAACCTTTCAGAATTGTTGGTACCAAAAGAAATACCTCCGGATTCGATAGAAAATTGGAGAACTTTCAATGGAGGGTAGATGCACTTCAAAAGCAATTGAGCCTAGAACAATTGATTGTTGTATTACAGGAAATAAACTCTCAAATAAATAGCTCAAGTGGCTATCTTGGAAGTATAAGTGACCGGAGCAAAGAGCTATTTTTTAATCATCAAACTGTTGGACAGTATTTATTTGAACAAATAAAAGCTGATAGACATACTCGGCTGAAAGGGCAAGTTTTTTACAGAAAAGATTATGAGGATGAATTTGATACAATTTGGAATGTCCAAAGCCAGTTTTATCCCGAGCTTAACCTTGAGCTCAAAGAAATAATAAAAGAAATTATCATTTTTTATCAGCGTAGGTTAAAGTCTCAAAAAGGTCTTATTGGTATTTGTGAATTGGAGGGTAAAAAGATTGAAATGGTCGTGGATGGGAAAACAAAGATTAAACTCATTGGTCCAAAGGTCTGTCCAAAATCTTCTCCATTATTTCAAGAATTCAGGATTTGGCAGAGATTGAATGATCTTGAAGTAATCAGTAAAAAAGACCGGGCTAAAAGAAGATTAGAGCAGGAGGAGAAACAAGTCTTGTTTGAAGAGCTGACTGTAAGAGATAAACTTGCCAAAGCAGAAGTTTTAAAACTCCTTTTTAAAAATCATAAAGAATTGGACTTGAATTTTGAAAAGCTTGATGGGAATCGAACTTCTTTCAAACTTTTTGAAGCATACCGGAAAATCTTAATAGCATCAGGTCATGAGGAGTATGATTTTTCAAAACTCTCTTTCTTTGAAATAAAGTCGTTAGTCTCTTCAATTTTTGAAGGGCTTGGAATATCCATAGAGATCTTGGATTTCAATTCAAATGCAGATGGTGGCGAATTGGAAAAGCAACCAATGATCCAATTGTGGCACTTGCTTTATTCTTATGATGGGGATAATTCTCCTACAGGAAATGAAAGCTTGATCAAGAAGTTGAAAGCAAAATTCGGGTTCGATGAAGATTATGCCAGAATTCTTTCTGCTGTGACTTTTGAGGATGATTATGGAAGCTTAAGCTCAAGGGCGATCAGTAAAATTATACCTCATTTAAAAGATGGAAAGCAGTACGATGAGGCTGTACAGTTGGGTGGGTATAAAAGTCACTCCAATTCAGAAACTAGGGAGGAGAGAGCAAAGAAAGTTCTCAAAACCAAGCTTGAGATACTTCCAAAGAATAGTTTGAGAAATCCGGTTGTAGAAAAAATTCTAAACCAGGCCATCAATGTAGTCAATGCAGTTATTGATGAGTATGGTAAACCCGATGAAATTAGGCTAGAACTAGCGAGAGAGTTAAAAAAGAGCGCAAAGGAGCGGGAGGAGCTAACAAAATCTATTGGCGCCGCAAGTGTTGAGCATGAAAGGATTCGTCAAATACTTGTAAGCGAGTTTGGATTAAGCTATGTCAGTCGAAATGATATAATTCGATATAAGTTATGGAAAGAGACCGATGGAATTTCTGTTTACACTGGAAAAGCGATACAAGCCACGGATCTATTTTCGAAAGAATATGACATAGAACATGTAATTCCAAAGGCGAGGTTGTTTGACGATTCATTCTCAAATAAAACTCTATGCGAGGCTTTTTTGAATAAAGAGAAAAAAGATGAAACTCCCTACGATTTTCTCTCTCGAAAATTAAGTGAGCAAGAGTTTCTGCAATACACAGTTCGTGTTGAAGAATTCTACAAGCAAGGTAAGTTTTCAAAAGGCAAATACAAGAAACTCATGATGAAGGGGAGTGAGATTCCCGATGGATTTATAGATAGAGATCTCCGAAACTCTCAATATATAGCCAAAAAGGCCAAAGAACTTTTGGAGGAAGTTTGTAGAACTGTAAATACCACAACCGGTAGCGTTACAGATAGGCTGAGGGAAGATTGGCAACTAGTTAATGTGATGCAGGAGTTGAATTGGGAAAAATACAGGAAACTGGGGCTAACATATTACGATACCAATAGAGAGGGTAAAAACCTGCCTCGAATTAAAGATTGGACGAAGCGAAATGACCATCGTCACCATGCTATGGATGCCTTGGCAGTTGCATTTACTAAATACAACCATGTACAGTACCTAAATAACCTGAATGCTAGACGGGACGACAATAAAAAAATGGCACCTATAATAAAGGCTATTGAAAATAAGGAGCTATATAGAGATGAGAATAATAAACTAAAATTTAAGCCGCCGATTCCTTTGGATGATTTTAGAGCGGAAACCAAATGGCATTTAGAAAACACTTTGATTTCTTTTAAGGCTAAAAATAAAGTAGTCACACCTCAAAAGAATAAAATCAAGGGAAGCAATAAAATTCAGCAAACCCTTACTCCTAGAGGACAGCTTCATAATGAAAGTATCTATGGTACTATTAAACAGTATAAAACAACCATAAGTAAAATCGGAGGTAATTTTGATCAGGAAACTATTTCTAAGGTATCTAAAAAAGTCTTTCGCGAAGCACTTTTGAAGAGGCTATCCGCATTTGATAATGATCCAAAGAAAGCCTTTACTGGAAAGAATAGCTTAGAGAAAAATCCGATTTACTTGGACAATCTTCAAACCCAAAAAGTACCGGAGAAAGTGAAATTGGTGGAGGTAGAAACAGTTTATACTATTAGAAAATCGATAGATCCAAATTTGAGAGTAGAAAAAATCATTGATACCGGAGTAAAGCGAATTCTTCAGGAGCGGCTAGATCAATTTGGAGGAGATCCTAAAAAAGCCTTTGTCAATTTGGATGAAAATCCGATTTGGTTGAATAAAGAAAAAGGGATTTCAGTAAAAAATATTACAATTTCAGGAGTGAGTAATGCTGTCGCATTACATGATAAAAAAGACAAATTTGGGAATTTAATTTTGGATAAAAATGGAAAAAACCAACCCGTGGATTTTGTCAATACCGGCAATAACCATCATGTGGCCATTTACAGAGATTCCGAGGGTAAGCTGCATGAAAATGTGGTTTCATTCTTCGAGTCTTTGGCAAGAGTAAATGCAGGTCTTCCAATTATTGACAAAACCCTAAATAATTCTGATGGATGGGAGTTCTTATTTTCACTTAAGCAGAACGAATATTTTGTTTTTCCTAATGAACAAACTGGCTTCGATCCCAAAGAATTAGATTTAACAGACCAAAATAATTTTTATTTGATTAGTCCAAACCTATTTAGAGTTCAAAAAATAGGCTCCAAAGATTATGTTTTCAGGCATCATCTTGAAACTACTCTAAATGATTCAAAGGAGTTGGAGGGAATTTTATTCTATAGATTAAGATCAACTGATCGGCTGGGAAAAATACAAAAAGTAAGAATTAATCATCTAGGTAAAATTGTCCAAGTAGGGGATTATTA</t>
  </si>
  <si>
    <t>MKKILGLDLGSTSIGWALVFEAENEQERSEILKLGVRVIPLTTDEQGNFEKGKAITTNQDRTSKRSARRNLQRYKLRRQELMKTLTEYGLINKDSILAEDGPNTTFQTLELRSRSAVERIEKNELARVFISINKKRGYKSSRKAKNEDEGQLIDGMKVAMELNRKKITPGQFSLERLQQGKRFLPDFYRSDLQNEFDRIWEFQSQYYPEILSNNLKQQLIGKNQKAVWAICEKPFRIVGTKRNTSGFDRKLENFQWRVDALQKQLSLEQLIVVLQEINSQINSSSGYLGSISDRSKELFFNHQTVGQYLFEQIKADRHTRLKGQVFYRKDYEDEFDTIWNVQSQFYPELNLELKEIIKEIIIFYQRRLKSQKGLIGICELEGKKIEMVVDGKTKIKLIGPKVCPKSSPLFQEFRIWQRLNDLEVISKKDRAKRRLEQEEKQVLFEELTVRDKLAKAEVLKLLFKNHKELDLNFEKLDGNRTSFKLFEAYRKILIASGHEEYDFSKLSFFEIKSLVSSIFEGLGISIEILDFNSNADGGELEKQPMIQLWHLLYSYDGDNSPTGNESLIKKLKAKFGFDEDYARILSAVTFEDDYGSLSSRAISKIIPHLKDGKQYDEAVQLGGYKSHSNSETREERAKKVLKTKLEILPKNSLRNPVVEKILNQAINVVNAVIDEYGKPDEIRLELARELKKSAKEREELTKSIGAASVEHERIRQILVSEFGLSYVSRNDIIRYKLWKETDGISVYTGKAIQATDLFSKEYDIEHVIPKARLFDDSFSNKTLCEAFLNKEKKDETPYDFLSRKLSEQEFLQYTVRVEEFYKQGKFSKGKYKKLMMKGSEIPDGFIDRDLRNSQYIAKKAKELLEEVCRTVNTTTGSVTDRLREDWQLVNVMQELNWEKYRKLGLTYYDTNREGKNLPRIKDWTKRNDHRHHAMDALAVAFTKYNHVQYLNNLNARRDDNKKMAPIIKAIENKELYRDENNKLKFKPPIPLDDFRAETKWHLENTLISFKAKNKVVTPQKNKIKGSNKIQQTLTPRGQLHNESIYGTIKQYKTTISKIGGNFDQETISKVSKKVFREALLKRLSAFDNDPKKAFTGKNSLEKNPIYLDNLQTQKVPEKVKLVEVETVYTIRKSIDPNLRVEKIIDTGVKRILQERLDQFGGDPKKAFVNLDENPIWLNKEKGISVKNITISGVSNAVALHDKKDKFGNLILDKNGKNQPVDFVNTGNNHHVAIYRDSEGKLHENVVSFFESLARVNAGLPIIDKTLNNSDGWEFLFSLKQNEYFVFPNEQTGFDPKELDLTDQNNFYLISPNLFRVQKIGSKDYVFRHHLETTLNDSKELEGILFYRLRSTDRLGKIQKVRINHLGKIVQVGDY</t>
  </si>
  <si>
    <t>1903263.SAMEA4519295.GCA_900104665_02101</t>
  </si>
  <si>
    <t>MNKNMNYSIGIDTGTSSVGWAVIDEQFKLLKKNKNHLWGSRIFEEARTAANRRLNRSSRRRYNKRRERIFLLQSIMEKMVLEKDPTFFIRMKNSTFLVQEDKKEVLQENYKDNYNLFSDKEFTDKDYYKKFPTIYHLRNYLCNSNKKEDPRLIYLALHHIIKYRGNFLYEGKEFINDKLDIKEKLGSLLNHVFEENGIEEDIDDINIQNIIETLTSNLTKKEKVEKCVSKFEATSSLKSILTNLFNGVLGMSCNFSKIYPFEKLKDDDKDIIFKLSEEDFNDLLTKYETALDDNKLSVFEEIQNVYSWIELQQILGEDSNGATISEIMIKKYEDHKKDLKQLKKIIKEYDTKVYHEVFRDKINEHNYYNYIYHPKKASQDNFYKYIKKILLKIDTCEAYQLIEKIEKENFMLKQNSRIYGSIPYQMQLQELRMILDKQSNYYPELMENKDKIIKILEFRIPYFYGPLDGNKTFGWLKKKIGKEDERILPWNHEEIVDVDNTAALFIEKLKSMCTYLPSEPVMPKNSLTCNKYEVLSELNKIRINGKLIRRDTKLRIINDLFLKHKKVKEKHLIDWLNNEEYGEIKEITGYQKDKEFASSMNVWIDFMNIFGEVNDENYQLIEKIANDVTIFNDPKILKRRLKKVYLLSEDKIEKIMKLNYKGWSSLSSKLVNGLYADNRISSHATILDVMEEDNLTLMEIINDDQLGYDQLIQNEYFKENDNISVYEEIDKLACSPAIKKSIRQTFLIIDEIAHFMGHNPTNVFIEFAREEKTKKRTLSRTTQLEQIYKNLELNTEVKEIISKLNDYKDSGRMDDRLYLYFTQMGKCMYSNKPLDINRLSDYQIDHILPRSLIKDDSLDNKVLVISSENQRKLDDLVVPLEIRNRQYMIWKNLYDKRLISKKKFINLTRSKMDDNMVEKFINRQLVETRQVIKHVARIISSYYGGTKVYAIRANLGHSYREKYEILKIRELNHFHHAHDAYIASIIGLFVKKSLPKLNGRFDYNSYIHNQKSKLGNQGHSGFILNSMNYTHYDLDTGEILWEPEMINNINKVFDYKDCYVTKKLEVNDGQLFKITIMPSDKNSKNGKTEASFPVNKNRQDVQKYGGFTQISYNFYAIEGKKLSKKQEFIRRIVNIPLYLQNQSNEALIQYVEKEYKLNYVNIIKQIKKNQLVEINGGLFFISSADELQNAKQLILNRKQTIILNEIIKSIKINDYQSIDETQINTLYIDLIEKMFFHYPKYKKIAEKLSDKTESFKNSDIDIKCKVIIEILNVMSAGAKNGNLKLLGLTDRVGRINKIMIDLDKTVFYHQSVTGIYCKKEKL</t>
  </si>
  <si>
    <t>1612.SAMN03703094.ABB44_04615</t>
  </si>
  <si>
    <t>MTKKEQPYNIGLDIGTGSVGWAVTNDNYDLLNIKKKNLWGVRLFEGAQTAKETRLNRSTRRRYRRRKNRINWLNEIFSEELANTDPSFLIRLQNSWVSKKDPDRKRDKYNLFIDNPYTDKEYYREFPTIFHLRKELIINKNKADIRLVYLALHNILKYRGNFTYEHQKFNISTLNSNLSKELIELNQQLIKYDISFPDNCDWNHISDILIGRGNATQKSSNILNNFTLDKETKKLLKEVINLILGNVAHLNTIFKTSLTKDEEKLSFSGKDIESKLDDLDSILDDDQFTVLDTANRIYSTITLNEILNGESYFSMAKVNQYENHAIDLCKLRDMWHTTKNEKAVGLSRQAYDDYINKPKYGTKELYTSLKKFLKVALPTNLAKEAEEKISKGTYLVKPRNSENGVVPYQLNKIEMEKIIDNQSQYYPFLKENKEKLLSILSFRIPYYVGPLQSSEKNPFAWMERKSNGHARPWNFDEIVDREKSSNKFIRRMTVTDSYLVGEPVLPKNSLIYQRYEVLNELNNIRITENLKTNPTGSRLTVETKQHIYNELFKNYKKITVKKLTKWLIAQGYYKNPILIGLSQKDEFNSTLTTYLDMKKIFGSSFMENNKNYNQIEELIEWLTIFEDKQILNEKLHSSNYSYTSDQIKKISNMRYKGWGRLSKKILTCITTETNTPKSLQLSNYSVLDLMWTTNNNFISIISNDKYDFKNYIENHNLNKNEDQNISNLVNDIHVSPALKRGITQSIKIVQEIVKFMGHAPKYIFIEVTRETKKSEITTSRGKRIQRLQSKLLNKANGFKPQLRKYLVPNEKIQEELKKHKNDLSSERIMLYFLQNGKSLYSEESLNINKLSDYQVDHILPRTYIPDDSLENKALVLAKENQRKADDLLLNSNVIDKNLERWTYMLNNNMMGLKKFKNLTRRVITDKDKLGFIHRQLVQTSQMVKGVANILNSMYKNQGTTCIQARANLSTAFRKALSDQDDRYHFKHPELVKNRNINDFHHAQDAYLASFLGTYRLRRFPTDEMLLMNGEYNKFYGQVKELYSKKKKLPDSRKNGFIISPLVNGTTQYDRNTGEIIWNVGFRDKILKIFNYHQCNVTRKTEIKTGQFYDQTIYSPKNPKYKKLIAQKKDMDPNIYGGFSGDNKSSITIVKIDNNKIKPVAIPIRLINDLKDKKTLQNWLEENVKHKKSIQIIKNNVPIGQIIYSKKVGLLSLNSDREIANRQQLILPPEHSALLRILQIPDEDPDQILAFYDKNILVEILQELITKMKKFYPFYKNEQEFLASNIENFNQATTSEKINSLEELITLLHANSTSAHLIFNNIEKKAFGRKTHGLTLNDTDFIYQSVTGLYETRIHIE</t>
  </si>
  <si>
    <t>1673718.SAMEA103984634.GCA_900178525_02569</t>
  </si>
  <si>
    <t>MRTILGLDLGVSSIGWALVREGDNENETSSIIKLGVRVNPLTVDETSNFERGKSITTNADRTLKRSMRRNLQRYKLRRNNLIEILKRNGFISEDSILSETGNKTTFETHHLRAKAVTERVTLDQLARVLLMINKKRGYKSSRKSKSQDEGQLIDGLEVAKRLYEDNLTPGQLIYLFLKEGKKNIPDFYRSDLQIEFDKVWNFQSQFYPEILTDDLKTKSEGKSKLNTAKLFLALHGVYTAENKNKDKRLQAAKWRVDGLKKQLTVEEVAFVISEINGEISNSSGYLGDISDRSKELFFHKQTVGQFLMMQLKNNPNTSLKNKVFYRQDYLNEFEAIWENQAKYHDVLTPELKQEIRDVVIFYQRRLKSQKGLISFCEFESKEIEIIVDGKKKIKKNGFRVCPKSSPIFQEFKIWQILNDIVVKNEGGGFEKRFLTQEEKETLFKELNIKKEMKASEVIKLLFKKTSKIELNIDRIEGNRTQAALFEVYQDIIELSGHGKYVFQKMNSSEVLELVSSVFCALGYNVGLLNFDSTLEGSSIEKQPLFQLWHLLYSFEGDKSNTGNEKLIQKITDLFGFEKSFSTLFAKITFQNDYGSLSAKAIRRILPYLREGMKYSDACFKAGYQHSAKSMTVEEKEQKQYKERLENFSKNSLRNPVVEKILNQMINVINLIIDTYGKPDEIRIELARELRKNAKQRALMTQNINQTAINNEEVKNILKNKFGLSHISRNDIIRYKLYEELKHNGYHTLYSKTYISPEKLFSKEFDIEHIIPQSRLFDDSFSNKTLELSSINREKGNDTAWDYIFKKKGDEGVEDYEQRLDSLFKQSAISKAKYVKLKIKGDAIPDGFINRDLNDTQYIAKKAKEILEELVKNVVSTTGAITDRLREDWQLVDVMKELNWDKYDKLGLTEVFENRDGHIVKRITDWTKRNDHRHHAMDALTVAFTKHVYIQYLNNLNSRIDKTSDIYGIEQKYLSRDSKNKLKFKPPMQLHEFRKEARMHLENLFVSIKAKNKVATTNVNTIDKKEGVSKKKQLTPRGQLHNETIYGRIQQYVTKTEKVGASFDEIKIAKVVPECHKKALLKRLALFDNDPRKAFSGKNSISKSPLFLDENHTEMLPEKVKLVNLEYIYTIRKEIAPDLKLDKVIDHKIRKILQARLNEFGGDNKKAFSNLEENPIWLNEKKGICIKRVTIRGVSNANALHDKKDKDGRFILDKEGRKIPVDFVNTGNNHHVAIYKDKAGNLQETVVSFFEATMRATLHQPIIDKSYNASEGWEFLFTMKQNEYFVFPNPHTGFDPNEIDLKNPDNYSTISPNLFRVQKIATRDYFFRHHLETNVDDNNALKGITWLRIGLGGLTDIVKVRVNHIGQIVNIEQD</t>
  </si>
  <si>
    <t>396268.SAMN02797776.IV45_GL000634</t>
  </si>
  <si>
    <t>GCF_001437055.1</t>
  </si>
  <si>
    <t>Limosilactobacillus secaliphilus strain DSM 17896 NODE_2| whole</t>
  </si>
  <si>
    <t>GGTGTAATTGATATTTCGTAAAATATTGATCACAGTGATGCTGCGCCATTGTCCGCCACGCTTTGTCGGCACCTGCTTTTGATTTAATTTTTTAGCTATTTGGCTGGCTGATATGCCACTTAAAAAGCGTTGAAAGACTTGTCGTACAGTCTTGGCTTCAGTATGGTTGATGACTAAGTTGCCATCTTTAATTGAATAGCCATAGGGTGCTGAAGATACGTGGAACTTACCACTAGCAAATCGTTGCCTGATCGCCCAACGCAAATTACCTGCCGTCGAGTGGGATTCGTCTTGGGCAAGGCTGCTGAAGATGGACAAGAATAATTCACTGGCCATCTCTCCGGTATTAATGTGTTCCTTCTCAAAGATGATTGGGATATTTAATTGCTGCAGTTCTCGAACGATTTCCAGACAGTCAGTTGTGTTCCGCGATAAACGGCTGATTGACTTGGTAACTACAAGATCAATCCGGTGATTACGACAATCTGTCAGCAGTTCTTTTAGGGCATTGCGCTTGGTTAATTTAGTTCCAGAGATGCCTTCATCATAGTAGATCTTAGCCAGCTCCCAATTGGGGTGGTTGTTAATGTACTTTTGATAATGGGAACGCTGATTTTCAAGACTTTCAAGTTGTTCGATATTATCAGTGGAAACTCGACAATAGGCCGCCACACGGAGTTGTTTGACATCACGTTGGTAACCTTGAATTTTGGTAATGGTTGACATGACATTCCTCCTTTCATCAGTGTGGTATGTTAGCTCTAGAACCTTGATGTATCAACATTTCCAGGGCCTAATAGTGGTGAAAATGATTGCTTGTTTAAGGTATCGATTTGGTTGAATTCATCAGGCGTGATTAAGCCCTTTTTAAGTAGCTCCTGAATAATTTGCCGCGATTGCTGATAGTGCAAGTCGTTCATGAGTTGTTCAGAGTTAATTTTGTTGCTAGCTTGTTGCAGTGGTTGATGAGTCACTGATTGTACTTTTTTTGCCATGTTTAATTACCTCCACTGATAAGCCAGGAAAAGTGGAAAAGTAAACCATGGTAAAATAAAAAAGCTGGCAGAAAACCAGCTAAAAGTTGAAAAATCAAGATAGATTAGATATGATTGTAAATGAAAAGAGAGCAACGAGTTGCCCCTCGTTACCCTCAAACGCAGTTCAGGTGACTGAAGGATGGCTAACCATTATGGTTAGCTTTTTTTATTATCGCGTAGGCTTTAGCACAGTCAATGACTAGCTGGCCAATTGCCACTCCTCCAGTCTTTTCCTAAATAACATGACTTTCACCTCCGCAGTTCAGATTATTTGAGGGGTGTGTAGCCACGTTAACTGCTAAGCCTTCCATAATGGGAGCGACCCATCAATTCCAGCCTAATGATAGTTTATCACAGGAACCACAAAAAGCCTGTATGTCGTAGTCCATGGGTATAAATTAGAATGGTGGTTGATTAACAAGTTTTTGAGTTTGAATTGAAATCATAATCAGCTTGTTTCAGACAGGTAATTTTTCCTTTCCATAGTCCCAGGATCCTCGGATAACTTCTCGATTAATTTGGTCGCCTGACTCACGATTTTAACTTTTTTCTGAGTCACTGGTTAGTTGTAACCGGTAGACGTTAAAAACCTGATTATTTTTCGCCATATGTTGAGAATGAATCCGGTAAATTAAGTGATGAAAGTTCAAAAGTAGTTATCTGATTCTGCCTGATTATCTTGATCATTTAGTGAATTTTTCTGTTGTGTCGTTACTATAGTCGAATTTTGAAACTAACCTTAACGTTTTTAATTAAATGGCTACAGCGCAATTAAGCCTTGTCACGTTAAAACGATGGCTTTTATGATTCGGGATGGTTTAAAATGGCTTGAGATTGTTAGATGAAAAATATGAAATGTTAGGTTAAGACAGGAGTTATTGAATTGATTTCTGAAGTACCACATTCAAAGGCAGTTGTTATTTTGGTTCACGGAATGCAGGAGTATAGTGACCGTTATGCTGACTTCTGCAAATATTTAAATGACCACGGCTACACTAGTATTCGCTATGACCTGTTAGGACACGGAAAAAAGCTGGACGCTCAACAACGCGGCTACTTTGGCAAGCATGGCTGGCGTAACCTGTTAGAGCAGCTTCATCAGTATGTTCAACAGGCTCATGCGCAATTTCCCGGACAGCACATTATTTTGTTCGGCCATTCCATGGGATCCATTCTTATTCGCAGTTATCTGCAACGTTACCAGGATTTTGACGGCATGATTTTATCGGGTGTACCTTATTACAATCCATTATGGCGGGTAGGCAAACTGCTCAGTAATACGATCATTCATTTTAGAGGTGGTCACCGGACAAGCAGGTTGTTGGCAAAACTAACAACAGGTGGCTTCAACAAGAAGGTCAGTCATCCTTTAACAAAGTTTGACTGGTTATCCCATGATCGATCGAATGTGCAATCTTATATTCATGACGCAGCGTGTGGCTTTCCGTTCACCAATCAAGGCTATAGCGATTTATATGATGGTATGGGCGAACTAGGCAGGTTACGTCATTTCACGAGCAAGCATCCGGTGCCGGTCTTGTTTCTCAAAGGCGCGGATGATCCCTGTGCAGGCAATCGGTCAGAAGTTAAAAGCTCCATTGATATGCTGAAAAACGCCGGGTATCGCGATTTGACGCTTAAAATCTATCAAAAAATGCGTCACGAGATCCTCTTTGAGAAGAACGCACACGTCGTTAAGAAAGACATTGTCAATTGGCTCGACCAGCGATTTTCATAGGCCATAATGTTACGTTACCTTTTTTCGAGGGTGTAGTTTTCGAGACCTGGCAATATATTGAGATTATTTAGCAGCTAAGCTCATCAACTTTATGTTGGTGACTGGCTGCTTTTTTATTATCCTAATTTGGGTATGTCAAACGTCATCAAAGCCATAATTTTAAATGCTAAATACTCACGTCAACGTCTTAGCTTTTTGTAAGCAATTTAATTGCAAGATCGATGGTAACTTTATAGACTAAATTCGTTAACAATAGGTGAGAGGAACTACGAGTAGTACTTGGAAACCATTAGTATAATGATCTTGACTACACGTTATCGAATAGCTACTCTGAATACGTTTACAAATCAATCTATTTTGTATAAGAATGGAGAGTGAACTATGGATATACGAAAACTTACTACACAAAGGCGTATCCAAGCCGGCCTAATAGAATTACTGAATGAAAAGAGTTTTGCAATGTGCACAGTTTCTGACATTCTTTCAGTTGCTCAAGTCAGCAAGAAGACTTTTTATATTTACTACTCTGACAAATTTGCATTGGTAAAGGAGATCGAAGACAACTTAATTCATGGCTTAAGAAAGTCGCTTAAAGAAGATCGCCAAGAACTATCGCACCTTAAAAAATATCCACTTGCAAAACTTGATGAACTGGCTGATGATTCTTTTGATCACACGATTGCCTTTTGTGATCAGAACAAAACCTGGTTTTCGAATCTATTATCATCAAATGGAGATATCAGATTCCTTAATCGAATTTATAAGCTAGGTAGTGAAGAAGTTACAAAACGATTGCCATATTATTTTGGGGCATCATATGACGAAATAAAGGCAAACGATTCAAATGTTTTTTCTGCAGTGAAAATTCTCTATTCTCATTTAATCATCGATCTAACTTGTTTCTGGATGGCCAATAGTCAGATAATGAGCATTGTTGAAGTAAAATCACTGATTAATATTATTCAAACGCAACCATTCGTTAAACTAATGGCATATTGCAGGCAAACACTCCCTTGCTCTTAATACTTAAAGTGATAATTAGATGAAATTATTATTTTTATACATATAATATTTGATAGCACCTTACATAAGTCATTTGATTGACTGAGTAAGGTGCTTTTGTTGTGTACATAATACACATTGAGTATCTTATCTTCCCTTTGAGTGATTTTTTATTCAACCACTTTATGAATTTTAATACACTGATGAAGATTAGTGAGGTGAAGATTTGATGCTTACAAGAGTACCTTTTCATGACAAGAGAATTGAGATTCACAAATTAGCCGATATGTATAAAACATCAGTTGATGAAATAAGGTTTCGCTACAGACATGGTTGTCGAAATGATAATTTGGTGGTTAAACATATCAATAAAGAATCACCTTATAGTTTTATAACGTTTAACAATAAAGAAATGACAAGAAAAGAATTTATGACAGAGTATCCACATTTAGATATTTCCAAAATTAATAAAAAGCACGAAAAGTAAAATTACGTTCATATATAATTTCTGCTTTGAAATGTTCCATCCTGGTTAGATTTCAATCTAGCAGGGTGGGGCTTTTTTGTATATAAAGTGGATGGTTTTAACCCTGTTTACTCAAAATCTGAACTTGCTTTATATCACCAAGGAAAAACTCTTGATCCACTGGTTGAACGATACCTTAAAGCTTTGCAAACTGCCGACACAGTAATTTTTATTACCCCGATTTGGTGGAATTCAATACCGGGAATGTTGAAGGGCTTTATCGACAAAGTAATGAAAGAGGGACCAGGACGCTCGCATGTTGTCACCAGAACTGGAGTGAAAGGTCTTTTGTCGAATGTAAAGCATTGTTATGTCCTGACTACTTCAACTTCGCCAACTTGGTACTTGCGTTTCTTTTGTGGCAATGCAATTCAAAAGATTTTTATTAATAAAACATTGCATCAACTTGGATTCCACCGATGCAAATGGCTGAATTTTGGTGGGATTTCTAGTTCATCTGAACTTAAGCGCAAACGTTACCTCACAAAGTTAAAGGAATATTCATTCAACTAGGTTCTTGTGCTTTTTCGTCTATATTTGAAATCGGCAATATTAAGAAAAAAGCACCTTCTCACTGACAATTCGCCAAATGAAAAGGTGCTTCGCTTGTATCTAAAGAGTTTATTTAATTAATTTATCCACTTCGTCCTCATTTAAATGGTATTGCTCGATAACTTTCTGTTTTATGGTAGAGGAATCAATGCCTAGTTCCTGCAGAGAATTAATTAGAGCTTTAATACCTTGTTCTCGGCCTTCATTAAGTCCTTCTTCGCGAGCCCTTCGCTTTGCATCCATCATGTTCACTTCATACTTCATAAAACCATTCCTCCTTTCTGGATCTTGCTTTACTTTATTAATTTCATTTTGAATCTGGGTAATAAATTCACTTTTATTGTCAACCTGATTACGCATTAAAGCAAGAAAATCTCTAATGGGTTGATCATTCTTGTCAAAAGTGTTTGCCAGAGCATTGAACACAATGATATGCCGTTTATCTCCAAACTTTAAGTTGCGATCTTTAGTGCATGTCAGATTGAATTCATAACGTGCCCAACCGCGATTAAAATAGTCAAAATTACAGAACATAATGACGTAGGTGGGATACTGATTGAGCACTGAATAGTCGTTTCCGGGACGCAGCACTTCATGGTCAATTTGTTCTTGATAGTAACGCAAACGTGCGGGCAAATTATTTTGGTCATTCATCTGCATTTCAATCACGAAAATATTGTTTTTATCGTCACGGACATACACATCAAAGCGTACCCGGTGAGCACTAACAAGATTGATATCCTTCTGAGTGTCTATTTGGATAATTCTCTTTGCATTGAGGTGGGGTAAAGCGCGATTAATCAGTTCTAGACAGATTTCTTTGTTTTGCATCACCATTCCAAACATAGGATCACTGGTAATGGTCATTTTCTGCCATTTTTCGTAAAGCAAGGCGATTTCTTCATCACGTGTTAGTTTATTTTTCATTTTAAATAACCTCGATCTTTTGTATCTCTACATACTAATTACGTAAATGATCGAGGATGACACTTTTTTACGACAAAAAGACAAGGTAGCACTTGATGATGACTGCCTTGTCTTTTGTTTTATTGGATTGCCTTCCTTAAGACTGCTTGCAGTTCTGGGTCGACAGCATAGATATACAGGCCATGAACACCGCGGGTCATCAACACGTTGAATTCATTTTGAATGAGCTTTTCGCCGAATTGTTGCTTAGATCCATCGTGCATCAATCGGTATTGGTAAACTTTTTTGTCTCGACTAGCGGAAGGATCAAAAACAATTTTGCCATCCCGATACTTAATTGATGGACCGATGACGACTCCTGCAAAATTGAGATCAGAACCTTGAACAGTGTATGTTGAGCCGATTTCTTTCACGGTGTGTGGTTGTTCGGCCCAAGACAAATCAGAATATTTCACCCCGGAGATTGAATGTTTATCAGCTTTATCGGGACGCAGCTGTAGATTCCAAGGCATTTGCCAATTGCCTTGTGAGACTTGCCATAATCCCTTCGAATCATTTTTGTTTTTGCTGGCGCTTGAATATGGCCAGTCAAAGGTAGCTAGCATTCGACTGATACCGTTTTTGCCATCTTCATTGGCTTTTTTATCAATGGCTGCTTGCATTTTAGCCGGATCATCAAACACTCTTAAATCGTATTTTTTGTCATGTGGTGCCTTGCTAATAACCTGGTCATCAACTAGGTTTCTTAGCCAATTAACCATTGCAGCTGACGCATCAATCCGCATCTGATGATGGAGCGGCACGATGTAGGGTTTATATTTCAGCAGCTCTTTCTTGTCGTCCTTTTCGATAATCTGGTTATTGCTGAGAACTTGGTGTTCATCGTAAACGGCGATTGTGATTTTCGCCCGTTTAACGATATCCAGCAGTTCGTTATTCCCGTGGCCATAATATGCTTGACTGCGCTTAGTCAGTAGCAAATGAGCTTCATCAACGAATGCAATATCAGCGGTCTGCTCAGGTGTATGCTTATTAATGAACGTAACCACCTTTTGCACTTTGGCATTAGGAATATCCAACTTGTCAACGATTTGCCGATAGACCTTTTCCTGTTGCGGATGGTTAACCATCATCGTAACGGATAATTGGTAATTGTTCTGTTTTGCGAGGTCGAAGAAGATATTACTCATCAACACAGTTTTACCCGCGCCAGCTTCACCTTCAACCAGAATCAGCTGATTGGTCTTGTTAGTCTTTAATGCCTGACCAACCGTCTCTAAAATCTGATTCTTCGCTCGCAATTGTTCGGCAGTTAATTTGAAGAATGGCGAGGCTTTGAACAGAGCGGATTCCTCAACGATCCTTTGAAGAGGGAATAGATCCGGCTTGCGCTTATGGAGTTGCCGCCAAATCTTGTCGAAAATGGGTTTCATTTCTTCAGAGGCATAGTAATCTCTCTGCGCATTGTCACGGCGGTTATTTAAATGACTGACAGTGCTGACACCCGACAGATAGTGCATCATACGATTTTCAATATCCAGGGTCAACGATTTATTAAAATGCTGGTGACCGATGACAAACATCGTCGCGTCAGGAGTTGCCTTTAGTTGCCGCCAGTCTTCTCTGGAGATTGGATCGGCATCCAAATGCTGCAGAGTACGGCGCTGAATATCATTAGTCTCACCGACATAGACCGTATACTTAGCTTTTGCCTGATTACCTTCATTAATAATGTAAACAGTTGGATAGTTAATCAGGTAGTTTTGCTTGTCTGCTTGAATGTCCTTTTCAATATCTTTGTTGAGATTAGAGGCATTCTTTTGGTTGTATTTTGTTTCGTAAATAATTGGTTGGGGGATGTTTTTTGGCATTTTTAAATCCTTATCTTCCTTTTATCATCTTTAACTTTACTCTGTTTTTATTAACGTGGGTAATAATCTTTTTCTTGATTTGGCGTAATCCTTGTTATAAAACAGTTGCACACGTGAACATTAGTGATTATTATAATAGATGTGTAGGAGAGCTTGTGAAATAGAAAGGATGTTTACTAATGGCTAAGAAAAAGGATAAGAAATTAGAGATTGACCCAGATAAGTTTGCACGTGCCGTCGTTAGTGGATCTCAATTAACAGATGAAAGTGATATTAAGGCCAGCAAGAAAGCCTTGATGCGTTATCTGAGTGCTTACTACTTGGTTCAAAAGTTCAATGCTTTGGAAGCTGATCAATTTAGTTTGAAGAAGAATCCTGACTTCCAAAAGATGATGAAGTCACTCGGTGATCTTTCCGGCATTGCGGCTGACGATGATGACGTCCCAGCTGGTTGGAACTAAAATCCACTCAATTTAAAGAATTAGCATCTCATAAACACTGTTAGTTTGGTGTTCATGGGATGCTTTTTTCAATTAAAAGCGAAGGCTAAGTTAAAATTTTTACATCTGAGTTGTTGCACTATAATGAAACCCTCTTATGTATTTGCAGGCGGTCCCTAAAACAATATTTGCCGTTGATGGAAAGGAAACATATGAATATTTGTTTTATCCAGCACGAGCCATATGTAGCGCCTGGTTATTACCTTACGTGGGCTCAGCTTCACCATTATATGGTGCAGATAGTTGACTGTCATCAAACCAAGCCAACGCAGACATGCTTGTGATTTTGGGAGGGCCACAGAACCCTCATACAACTTTGGATGAGTGTCCTTATTTTGATGCGAAAGCAGAACGTGAAACTATCAAAGACTTTATTGATCATCAGCGGATGGTGGAGGTGGGCAGCTCATTGGCGAAGCATTAGGGATTCCATATGAACATAGTCCACACAAGGAAGATGGAGCTACTCCGGCCTGGTTAACAAGAAAGGGGAAGCAAGATCCGCTTTTCGAAAATTTTCAGGATGGCACGCAACTTGGTGAATGGCATAACGACATGATGGGTATCAATGATGATACTCTAGTGTTGGCTTATAGTGAGGGATGCCCAAGACAGACCGTCCGTTACGGTGACTTAGTTTATGGGTTGCAATGTTACATGGAACTGACTCCAAAAGATTACTGTATTTTAATTGATCAAATGGGGACTGATGTTACTAATTATCAACAATACCCGTTCGTTCAGCCAGCGGAAGCGATTCGTCAGATTGATTGTCATCCAATGAATCAAAATTTAGCAGAGTTTTTGGATCAACTGGTTTTACGTTACCAAAGGCAGGTTAGCCACTGTTTGAATTGCTGCTTGTAAAAAGTAAGTGATATGCTACAATGTTAGAAAATCACAGGAGGATACAGCAAAATGGATCTTGGTTTAAAAGGCAAAACAGCACTGATTACCGGTTCTACCAAAGGAATCGGCAAAGCAATCGCAATTGAAATGGCAAAGGAAGGGGCCAATGTCATTATTAATGGTCGCAAGCAACCGGTAGTCAATACCACGGTTGACGAGATCAAGCAGCACTTTCCCGATACTAACCCTCAAGGCGCGGCTTTCGACATTGCGGACGTGGCTCAACGAGAAAAACTGTTTGCTCAGGTGACGAATGTCGATATTTTGGTAAATAACATGGGAATTTTCAAACCGATGGATTACTTTGACATCAACGAAGCGACTTGGCAACACTTCATTGACGTAAACTTCCATAGTGGCAATGCGTTAGCGAAGTTCTACTTGCCTAAGATGCTGAATCGTGACTTTGGGCGGATTATTTTTATCGCTAGTGAAGAGGCGATTATGCCATCTGGCGAGATGCCACAGTATTCTTTGACGAAGACGATGAACTTGTCATTGGCTAAGAGTCTGTCGAAGTTGACGAAGGGGACACACGTGACGGTTAACACGATTATGCCAGGCTCGACGCTGACTGAAGGTGTTCAGCAGATGCTAGTCGACATGTACAAAGACAGCGGCTTGCCAGAAAGTGAGTGGGAGAGTGACTTTATGAAGCATCACCGCCCGCTTTCACAGATTCAGCGCTTAATTCGTCCGGAAGAAGTAGGGCGCTTCACCGCATTCGTGGCTAGTCCTTACTCCTCTTCCTTCTCTGGCGAGGCCTTACGCCTAGATGGCGGTTTGGTGCCAACGATTTTCTAGTCGATCAAGATTAACAACACAGTTTCACCATCCTTACGCAGAACGCGGGGATGGTGTTTTTTGTAAAATGACTATGTTTTAATTTGCCTGTGCTATATTCTAAATATTAACCATTATTGACAAGGAGAATTCGTATGTACAAGAAAGACTACACCGTTGGCTTGGATATTGGATCGACGTCCGTTGGCTTTGCGGCAATTGACGATGACTACCAGCCGATTCGCCTCAAGGGTAAGAGGGTAATCGGGGTTCGTCTTTTTGAAGAAGGAAAGACGGCGGCAGAACGGCGTAACTTTAGAACGACTCGTCGCAGGCTCAATCGCAGAAAGTGGCGCTTATCACTGCTCGAGGAAATTTTTGATCCGTACATGGCAAAGGTCGATCCAACTTTCTTTGCCCGCTTGAAGCAATCAAATCTTTTCCCTAAAGATAAGAACAAAAAGTTTACGGGCTCCTTGCTTTTCCCGAAAACAACGGATAGTAAATTCTACGATGAATATCCGACGATCTATCATCTGCGCTACCATTTGATGAATGATTCGCGAAAGTTTGACCTGCGAGAGATTTTCCTTGCCATTCACCACATCGTTAAATACCGCGGTAACTTCTTGAACAGCGCGCCAATTGCTTCATTTAGCACTGATAAGATAAATCTTGTTGACGATTTTGAGACGGTCAACGCTGCTTATTTGCAAATCAATTCCAGCAACCCAGTACAGTTAGATACTGATCAGGCTGATCAAGTTTCGCGAATTCTTCTTGATAACAAGTTAAGTAATCTGGATAAACAGAAGCAGGCCGCTAAAGCGCTAGCGCAAAAGAGTGGTGACAAGAAACAAGATAAGATCAACAACACGACCATCAAGCAAATTTGTAAAGCACTGCTTGGCTACAAGTTTGATCTAGCTGTTGTTCTGAACATCGACAGTGATGACCATAATAAGTGGAAACTCCAGCTAAGTGATGAGAATATCGATAGTCGGTTAGCTGAATTGACTGGAGAACTGAATGAAGCACAACTCGATATTTTAAATGTTTTGTCTAGGCTGTATTCACAAATTACGTTAAATGACATCGTTCCAAGCGGGATGACGTTGAGTGAAGCGATGATTGAAAAATACAAAGCCCACAAAAAGCACTTAAAAATGCTGAAAGATTTTGCCCGGTCGCTTTCCAAAAAAGACTACGGACAGGTGATGGAAGCTTACGCTGAGTATATCGGCAATATCCCCGAATCAGCATCTTCCAAAGCCCAAAAGAAGATTTCACAAGATGACTTCTATAAAAAGATTAAACGGTATTTAGATGATTCCAAACTCGGTCAAAAGATTGCGGAATTAATTGCTAAGAATGAATTCATGCCAAAGCAGCGGACAAACCAAAACGGCGTCATTCCTTATCAATTACACCTGAAAGAACTTAATCAGATTATTGAAAATCAGAGCAAGTATTATCCGTGGCTAGCCGAACTAAATCCGAATGAAAAACGGCGGGGCAAAGCAAAGTATAAGCTTAGCGAACTGGTCGCATTTAGAATTCCATATTACGTGGGTCCGCTGATCACGCAGGAAGAGCAGCAGAAGACTTCCAACGCTAATTTTGCGTGGATGATTCGTAAATCAGAAGGGCGCATTACGCCATGGAACTTCGACGAAAAAGTTGACCGGATTGCCACGGCCAATCGTTTCATCAAGCGGATGACCACGAAGGATACCTACCTGATCGGCGAAGATGTTCTGCCAGCACACAGCTTGTTGTATGAACGTTTCAAGGTGTTGAACGAGTTGAATATGATCCGGGTCAACAATCATCGCTTGAGTGTGGGACAGAAGCAAGATGTTTTCGAGAAACTGTTCCAAAAACATAAAACCGTCAAGACTCGCGAACTCATCAAGCAATTAATGGCCAGTGGCCTGCCGACGCAACCAAGAATTACGGGCTTGTCTGACCCCGCTAAATTCAACACTTCCTTAGGCACCTATAATAATTTTGCCAAAATTCTTGGTGATGAAATTAATCAACCTGACCGACAGGAAGATTTTGAAAAGATTATTGAATGGATCACAATTTTTGATGACAAAGACATTTTAAAAACTAAGCTGAGTGAGCTATCTTGGCTTGATGAAAAGCAGATCAATGCCTTAATCAACAAGAATTACAGTGGTTGGGGCAGATTGTCACGAAAGCTGCTCACAGAATTGACTAATAAAAAGGGCCAATCGATTATTGACCGTATGTGGAATACACAAAAGAGTTTCATTGAGATCATTAACGAACCAGTTTTCGCAGAGCAGATAAAGGATGCCAATCAGGACCAACTGGATGAAGATGATTATGAAACGGTTCTGCATGACGCTTACACTTCCCCGCAGAATAAGAAGGCGATTCGCCAGGTCATTAAAGTAGTTGACGACATTGTCCGGGCAGCAGGGCGAGCACCTAAATTTATCTCGCTGGAATTTGCTCGTGAAGACCAAGAGTCACGGAGAACACAATCACGTCTATCAAGAATCAAGAAGATCTATGAAACGACGACTAAGGAATTGGTTGCCAATGACCAAATCCGCGAAGAACTTGGGAATGTCAAGGACTTAAACGATCGGCTTTTCCTTTACTTCACTCAATTGGGCCGTGATGCTTACACGGGAGAGCGGATTAATATTGATGATATCTCCACTAAATATGATATTGATCATATTTTCCCAAGAGCGTTTATCAAAGATGATTCGCTTGATAATAAGGTGTTAGTCAAGCGTGCCGTAAATAACGGTAAGTCAAACAATGTTCCGTTGAAGCTGTTTGGCGCCAAAATGAAACCTATCTGGAAGATGTGGAAAGACCATCAGTTGATTAGCAAGCGCAAGTATGAACATTTGATGACGAATCCAGATGCGATTGATAAATACAAAGCAAATGGTTTCATTAACCGTCAACTGATTGAAACTCGTCAAATCATCAAGTTGGCCGCAAACATTTTGGCTAACCGTTATTCAACTGAAGATACCAAAATTATCGAAGTGAAGGCCAATCTGAATCACCAACTACGGCAATCACTGCACTTATACAAGAACCGGCAAGTCAATGATTATCACCACGCAGTTGACGGTTATCTGAGTGCCTTTGTCGGGCAGTACCTGTATCATCGGTACCCGAGTTTGCAGTCGTACTTTGTATATGGCCAATATCAACGGTTCTTTGACAAACAAGTCCAAGAGAATATGAAGTTTAATCGCTTCAATTTCTTGTACGATTTGACTGACAGAGATAATGACCAGATTGTGGTGAAGAGTACTGGTGAAATTGTGGGCGAAAAGTCCAAGTTGATTGAACAAATCAAATGGGTATACCGATATAAATTTATGCTGGTATCCCAGGAAGTATTTACTAAGACCGGCCCGTTATTTGATCAGACAATTTATCCTGCAGGTTCCAATAAGAGCAGATTAATCCCAATCAAGAAAGACCGGCCGACGGATATTTATGGTGGCTATAGCAGCAGTACTGATGCCTACATGTCGCTAATTCGGGTTCCTGATAAGAAGGAAGATAAGTACAAAGTCGTTGGTGTACCATCGCGATCATTGGCAAGTTTGAACCGTGCGGAGAAGCGTGGCCATGATGCCTATCTGGATCAGTTACGACAGGTGATTGCAAAAAGTCAGAAGAAAGAATTTCAGATTATTATCCCGAAATTACGTTATCGTCAGCTGATTATTGACGGCGGATTGAAATATACGTTGGGCAGTTCAGCATATCAATACAATGCCCGTCAACTAGTGCTTTCCGAAAAGTCGATGGAAGTCTTAGTAACCGATTTTAGTAAAGTAACGACTGATTTGGATAAACAAAATCAGAAATTGATTGCTGTCTATGACGATATCTTGGACAAGGTTAACCGTTGCCTGCCGCTCTATGACAAAAATCAGTTCAGGAAGGCTTTAAATGGTGCAAGAGATAAATTTGTACAATTGCCGATTCTTCCAAAGTTCAACGGCAATAAGAAGGAAGAAGCAGGCAAAGTTGAGATCCTCAACGAGATTCTCTTAGGACTGCACGATGATGCAAGTACAGGGAATTTGAAGCCACTGGGGATTAAGACACCATTTGGGATGCTACAAACGCAGTCAGGGATCACAATGTCGAGTAATGCAGTCATCGTTAACCAGTCACCAACAGGTTTATTTGAACACCGAATTTATTTGAAAGCCTTACTAAATAAGCTGAATAAATAAAGAAAAGGAGGAATCGTTCAACTGAACGGTTCCTCCTTTTTGGTCAGATAACTGACTCATAAGTGGAAACTATGTACTCAAAATGTACTGTTTGATTTTAACTCTGTACTTCAGATCAATGATGTTTAAAAGTTGGTAGCTAACCAACAAATATATTTTATCAATTCAGAATTATGATGACAAGCTCAGATGACAGCTGGTTGACTTGGATCAAGGACTCTACAGTGATTCAAGTAATTCAAGAGTCAATTCTTATGGCTGATTTACCACTAACTTTAAATTATGACGGTGACTTGAAACGATTACTGACATATTGTTGGTTACACTTCATAAATGAATCTACAATTGAACCATATGATATAATTAATCACGATCTTAAGGTGCATTTAGAATGTGACTTGGATAGTGTTGTTTGTTTTTGTAATTTATCTAATTACTTAGATAGACAAGAATTTAGTGACATTATTTCGGACGTTACCGAAATCAATATTCCTGTTTTATTAGGTTTTAGATGTACTTCAGATCAATGATGTTTAAATCCAGAACGCGCATGGCGTGATACTCATACTAGTTTTAGATGTACTTCAGATCAATGATGTTTAAATTTTGCTATATGACGTTTGCCATAATATACTGTTTCTGTTGTACATTTGATCCATGTCATTTAAAAACTCGAAAAAGTGTTTAAATGAAGTAGGTGGTTTTAGATGTACTTCAAATCAATGATGTTTAATTGAATAGCCTTTGAAAAGTAATTAGTTCGTTCTCTGGTCTGTCAAGTCGACATTTTGACCACAATGCATATTCTTTTTAAGGCAATTTAAGAGGTGGAGATCCAGTATCTCGCCTCTTTTTTTCAAGGCTATTTCTATACTTCGCTTATGTGCAAGCAAGTTTTACAATAGTCTAAGTTGCAGCAACAAAATTTGATAACAATTATGAATTAGCTTAGATCATTATGAAATTCATTAATCATTCAAAAATCTATAACTCAGTCATGGCACTCTTAGCAGTTATTTCTGTCGTATTAATGACACTCGATTACGCTGATAAAATTGACATTGACACAGGATATTGGGCGTTAATTGACAATGTCATATTAGTTATTTTTACAATAGATTACTTTACTCGTTTACTTTTATCAAAGAGCAAAAAGCAGTTCTTCAAGAATAATTTATTTGACTTACTTTCTATCATTCCTGTTAATGGTATTTTTGCATTTTGTCGTATTAACAGAATTGGGCGACTTTTCCGGTTATTAAAGTTTACCCGATTATTACGAATGACTAGATTGATTGGCTTGCTTGGCCGCCTAGAAAAGTTTTTAAAGATGAATGGGTTAGTTTATTACTGTTATCTAGCGATTGCCGTACTTGTGGTTACATCGTCACTCTATTCGATTGCGGAAAAAGTTAATTTTAGTACGGCTTTATGGTGGTCAATTACAACCGCAACGACAGTAGGTTATGGTGATATTTCTCCTCATACTGCCCTGGGTAAGTTTGCAGCGATAGTCGACATGTTAATTGGGATAGGATTAATTGGAATGTTGACCAGTAACTTAACGAATTTCTTCAGTCAACAAGATGACAGTGATATGAAGCAAGAGATTCGTCAGCTACATCAAGAAAATCATGAATTGCTGGCTGAGTTAAATCAAATTGAACAACGACTTAATAAAACTCAAGTCAAAACCAAGTAAACTTGATTATCATTGGGTAATGAACGTAGTAGGTTATTATTAGAATCAAAGATAGTTTAAGGTGTTTAGATAACTATAGTAGCTTACAAAAACGGCCGTGAACCGGTAATAGTTCATGACCGCTTTTTAGTAGATGCTTATGCTTTGCGCATGTCTTTCAGTGCTTCCGTGATTACTTTGGAAACGTTGATTTGATGGACCATGCATTTAAGGATTCAAACATGGCTGCGATTAGTCTTCAGTAAATATATCATTATCACTCTTAATCCCATTCAAATTCAGGGTGATCTTTGTCAACGAAACCAGACTCAACATTCGCATGGAAAATTTTCTTCAGTTCTTTGACTAAATCATCGCGAGATGCATCCACAGAGTCTTTATTAACGTCGGTGAAGCCATCGATATAAAAAAATCGAATGTTGGCGTTGCCGGTCGCAGCTCTAATAAGTGAACAATCTCAGAAGTATAAAACGAAAAATGCAAAGTATAAAATGAATTATTAATAAATTCTAAAGCTAACGTTTGAGTCATAGTAAAACAAATTCGTCGTTACAGTATCTGAAAATCAGAAATAAGGGCCCGGCATGCTGTGATGGCGAGATTTTTTATACAAAATGTTCACGTGAAAAAAGTTTGACCAAACGCTTCCTTCACGACTGTTAAACGCTTACAATGAGGGTGTCTTATTTAGGGTGAGCGCCAGTCAATGATATGCGGTTGGGCGCTTATGAAAATTGATGATAACGTTTGGAAAAAGATGATGACTCATGTTTAAAATAATTCATCGTTACATGGATTTTTTGCCGGCTACCATGGCGGTTTTATTTCTGTTTGGTCAAACTGTTTGTGACCTGTATTTGCCAACAATCACAGCCAATCTGGTCAACAAGGGGATTCTGCAACACGATTTTCCTTATATCATCGCGATTGGCTGCCGAATGCTGATTGTTGCCGGACTAGGTTTGATAGCGGCCACGGTGAACGTTTTTCTGGCATCGCGACAGTCAATGAAGATCGGTGCCATGCTGCGGAGCAAGTTATATTCCAAAGTACTGAACTTCGCCGGTCAGGAAATGAACCATTTTGGCACGTCAACGTTGATTACCCGGACGACGAATGATGTGGTCCAAGTGCAGACGGTCATGTTTCAAGTCTTGCGGCAAATGTTGCGGTCGCCAATGATTTTAGTTACGGCCTGTGTGTTGGCCTATATCAAAGCCCCGCGCTTGACGGTTATTTATCTAATCACTTTACCGATCTTGACTGTCCTTTGCCTGTTAGTGCTGCACTATGCGACCCCGTTATTTCACAGCATTCAAGGCAAAACGGACCATATTAACCAAATCTTCCGTGAAGGATTGACTGGGGTGCGGGTGATTCGTGCCTTTAATCATGAAGACCACGAGCAGGAACGCTTCGACCAGGTCAACCGTGACTACACGCAAACTGGGGTAAAGGCTTATTCGCTAGTGGCTTGCCTTTTCCCAGCGATGACGTTGGTTCTATCTCTGACGGATGTTGGGATCATCATGTATGGTGGTCACATGATTGCCTTCAAAACGTTGAATGTTGGCGACCTGATTGCGTTCATTACCTATACGACGCAGATTTTGACGAGTTTCATGCGGCTGTCACGGATGTTCGTCAGTCTGCCACGGGCTTCTGCTTCTGCCAAGCGGATCAACGAAGTCCTGGAGACACCACATTCTGTTCGTTATGAGCCGACAACCACTGACGCCAGTCAACAGACCACGTCAAGCAATCCAGAAACAGGCCAATCGTCGGTCCCAGCAATCGAATTCCGTCACGTGAGTTTCCGTTATCCAGGTGCTGAACGGTTAGCTCTGGATGATGTGTCCTTTAAGGTGCCTCGGGATAGCACGATTGCCGTGATTGGCGGTACCGGTGCGGGCAAGTCGACCTTGATCGATTTGCTGGCGCACCTGTATGAACCTGCATCCGGTCAAGTGCTGGTGCAGGGGCGGCCGGTCAATAGCATTCCGGCTAACCAGCTCCACCATTACTTAACGGTGGCTCAGCAGAAGACGGTCCTCTTTTCTGGTACGGTCCGGACCAATTTATTGAAAGCCAATCCGCACGCAACGACCGACGAAATATGGCATGCTCTTGATATCGCCCAAGCCAGTGACTTTGTGAAAAATGCAGGCGGCTTGGATGCAGCGGTTCAACAGGGCGGTCACAACTTTTCTGGCGGTCAGCGGCAACGGTTAGCCATCGCCCGGACTTTAGTTGCTAACGCCGACATTTACGTCTTTGATGACACCTTCTCGGCTTTGGACTTCCAGACAGATGCTAACTTGCGGATGGCTCTGGCCACTGATCCACAGATGAAAGGCAAAGTGATTTGTATCGTTGCTCAACGAGTTGCCACCGTGCTGAACGCAGACCAGATTATTGTTTTGGACAATGGCAAGCTGGTTGGCTGCGGCACTCACGAAGAGTTGGCACGCACGAACCAGACTTACCAGCAGATCATGGCATCACAGTTGAAGCAGGGAGGTGGACAGCATGCATAACGGATTTGCACCTCATTTGCGGCAACGAAGCAAAGCGGAACAGGCACAGAACTTCTGGGGCACGACCTGGCGGCTTTTGCGTTACCTGAAGCCATGGCACTGGCTCCTTTTCTTGTCGATCATTTTTGCCATTGCGGCGGTGATCTTCTCCGTATCCGCCCCGAAGATTCTGGGGCAAGCAACGACGACCATTTATGCGGGGGTCAAGCGTGGCCGGGCAATGGGCGCTTCGGTGAGCCAGTGGCCGATCGACTTCCACAAGGTTGGCCACTACGCAGTCCAAGTACTGATCCTGTATGGCTGCTCGGCAATCTTCAGTTTGTTGCAACAATTGTTGACGACCCAGCTGGCTCAGCGAGTGGTTTATACCCTTCGTCGTGATTTAAAACGCAAAATGCGGCGCCTGCCGGTTTCCTTCTACGATACGCATGACCACGGTGATATCATGAGCCGGATGGTCAACGACATGGACAACGTTGCCGCCACTCTGCAACAAGGACTAATACAGATTGTTACGAGTGCCTTCACCTTCATTGGCGTGCTGGTCTTGATGCTGACCATCAGTTTGCGGCTGACACTGGTGGCATTAATCACGATTCCGATTGGGATGGTCATCGTTGGCGTGATTTCACCGAAAGCGCAGCGGCTGTTTGGCAAGCAACAGGCCACGTTGGGCACGATCAACAACCAGGTCGAAGAAACCTATACGGGCCAGCAAGTGGTCAAGTTGTTTGGTGACGAAAAACGTGAGCAGGAGCGCTTTGAAAAGGGCAACAAGCAGTACTTCAATGCTGCCTGGAAGGCGCAGTTCTTCTCCATCCTGGTCTTCCCGGCCATGAACTTTGTCCGGAACCTGGGCTTCCTGATGGTGGCTGTTGTTGGTTCCTTCCTGGTTGCGCAAGGTCAGCTGGCCATTGGTGCCGTCCAGGCCATTCTGCAGTACCAGGAGCAGTTTAGCCGGCCGATCACCCAATTAGCTAACTTAGCCAACGTTTTCCAACAGACGATCGCCTCATCGGAACGGATCTTTGCCATTTTGGACGAGCCAGAAATGAAGTCCGATACGGTTAAGAAAGCACAACCGGCACAAACCAGTGGGCCGGTGATTACCTTCAAAGATGTGAAGTTCAGTTATCGTCCTGACCAGCCTTTGATTGATCACTTCAACCTGGATGTGGCACCGCGGCAGACGATCGCTATCGTGGGGCCGACCGGAGCGGGTAAGTCCACGTTGATTAACCTGCTGGAGCGCTTTTATGACGTCAATGCGGGGAAGATTCTTTTACATGGGGTCAACACCCAGGACATGACGCGGGCGGACTTGCGGCGGCATTTTGCCATTGTTCCACAAGAGACCTGGCTTTTTCACGGCACGATTATGGACAACATTTCATTCGGCCACCCCGGCGCCAGCGCGGAAGATGTTTACCAAGCTGCGGGGCTGGCACGTGCCGACCACTTTATCCGCACCTTGCCGGATGGCTACCAAACCGTTCTGGGCGAAGGGTCCACGGAGATTTCGACTGGCCAGCAGCAACTGTTGACGATCGCACGGGCCTTTGCCGCCAACCCGGAAATCTTGATTCTGGATGAGGCCACCAGCTCCGTTGATACCCGGACCGAGTCGCTGATTCAAGCGGCGATGGATAACCTGCGGGCCAACCGGACGACCTTCATTGTGGCCCACCGTTTGTCGACGGTTCAGAATGCCGATCAGATTATTGTGTTGAACCACGGTCATATTGTCGAAACGGGCAACCATGAGTCATTGCTGGCCAAGGGCGGCTTCTATGCGCGCTTATACAACAGTCAATTCCGGCACGCCTTGCGTTAAGACACTGGCTTTGTGTCGTTGACCGGTCTAGGATGGATAAAGACATGATTAAAAGAGGAATAGCAGATGAGTAAGTATCAACAACTATGGGAGAAAATTGCAGCCAGTGGTCAGGACCAGTTAACTTTGTCGTTTGATCAGGTTAAAGAGTGGGGTGGTGTGCCGCTTGACCACTCCTTCCTGAATTACAAGAAGGAACTGCTGGATTATGGCTATGAGGTTGCCCACATATATCTGAAGAAACGGTCAATCTTGATCAAAAAAGTTAATGTTGCAGACAAGTAGGCGACTGGCCTGGTGATAAGGAATTAGCAAACATTTTGTATTTTTCACAAGTGGTAATTGCTAATCCATGTTGACAGGCCAAAACTGACGGTATAATAATATTTTTCGTGAACAAGAAGTTGGGAGGAATCACAGGTAGTGTCTGTGGTATAGGAGAATGAAGTGGTATCAATCACACAAGCTGACCATTTTGATCATCTTGTTTTTGCTATTAATGAATGTTAACCAGCCGATTTTGGCGAAAGCAGCGATAACCAAAAAAGAGGAGCACCAGATCCAAACCGTGCTCAACAAGTCCAACGCCAACGTGATGGTGCTGGTTGATGGGGAACACCGCCGTCAACCCGTTCGGATCCAGCACAGCACAGTGCCTAAGGATTCGCCACAGTACATCACGGAGAAGAAACTCTTCCCGATTGGCTCGACCCAGAAGTTACTGACGGGGATGTTGGTTCTGCGCGCGGTGAAGGATCACAAGCTATCCTTTAACACCAAGCTGAGTAAGTACTTCCCGCAAGTCCCGAACAGCAAGCAGATTACCGTGCGGGAGCTGTTAACTCACACCAGTGGTTTGGCAGACAAGAGTCGTTTTTCTGACCAACCGCTGCCCGACCAGAACGCGCAGCTGGGTTACTCACTGAGCCACTTATCGTCGAGTGGTGGTCATGGTTGGATTTATGCCAGCGTTAACTATGCCTTGTTGAGCGGGATTTTGTCGAAGATCTACCACGAATCCTACGCTGACATGGTGAAGGACTATTACATCAAACCTAACCACCTGAAGCAGACCAAGTTCTACTACCAGGTCAAGGATCCGCAGACAGTGCTGGGAACCGGCATGTTGGCTGGTAATCAACAGAGTCATTGGCACCATATTAAGCGGCAGTTATCCACCTACTTGGGTGCGGGCGACATGCTGATCAGTCCCGCCGACTACTGGGTAATTCTGACGCAGGCGTTTAACAGTCACCGGCCGTTATTTAAGGAGATCATGCATGCCAAAGTGGCACCGGACAGTCATTACTTTGCCGGTGGCTACGTGCGTGACGGGATCTTGCATTCAAACGGGACCGTTGAAGGCTACACTTGCAACGTGTTCACGAATGGAAAAAAGACGATGATCCTGTTCTCCAACTCCATGTCGTCAAAGGACACGGATAATCTATCGAACCAGGTGGCCAAGGTCTATTTCAAGTAGTGACGAGATGAAAGGTGAAAGTGAAAATGGCTTACGATTTCAAGAAGGAGAACCGCGCGCTTTATCGGCCAACGACCAAACCAGCATTGATTGACGTTCCAGAAATGCAGTTCATTACGGTGACTGGCGACGGAGATCCCAACCAGACTGGCGGCCAGTATGCCAAGGCATTGCAGCAATTGTACACGGTGGCCTACACCATCAAGATGAGCAAGATGGGTGATCATCATATTCAGGACTACTTTGATTTCGTGGTTCCGCCGCTGGAAGGCTTCTGGTGGCAGCCAGGCGTGAAGGGCGTTGATTACCAGCATAAGGAAACATTCCACTTTATTTCGGCGATCCGCATGCCTGGTTTTGTCAACCCGGACGTCTTAAAGTGGGCGATCACTGAAGCTGCCAACAAGAAAAAGGTCGACGCATCAAAGGTGCAGTTGACGACCATCACGGAAGGCAAGTGTGCTCAGATCATGCACATCGGCCCTTACGATGACGAACCTGCAACGGTCGCTAAGCTGCATGAGTTCGTTGCCAGTCAGGGCTTGCAGCTCGATTATTCTGATCGCCGCCATCATCATGAAATCTACTTGTCTGACCCGCGGCGCGTTAAACCAGAGCGCATGAAAACCGTTATTCGTATTCCAGTTAAATAGTATTAAAGCATCCGCCAACTACGGATGCTTTTTTGTTTTGAATTCACTTTGTGCAACATGCCACAACTTTGTGAAATTAACAAAATTTTCTGACTTATGCACACGTTAACATCGTACCATTAACGCCATGTGAACAAAGATACATTCTTGTGAAATTGAGCAAATAAGCGTAATCTGTAGAAAATGATTTTTATTATGCAATTAAATGAGGTGTTGAGATGAAAAAGATGACTGGTGCAGACGTTGTGATCGATAGTCTGCGTAAACATGGTGTCGATATGGTGTTTGGGATTCCCGGTGCCAAGATCGACCGCCTGTTTGAAGCCTTGGACGGTCAGGACAGCAAGGATTCACCGAAACTGATTGTGACCCGTCACGAACAGAATGCTGTCTTTATGGCCCAAGCTTACGGCCGTTTAACCGGAAAGACCGGGGTTGCTATTTCTACTTCTGGCCCCGGCGTCGGCAACCTAACCACCGGTATTATGACGGCCAACGCGGAAGGCGACCCGGTCCTCGCAATTGGTGGCCAAGTGCAGCGAAAAGACCTGCATCGAGCAACTCACCAAAGTACGCCATCAACTGAAATCATGGCACCAATTACCCAATACAGTGCAGAAATTCAGGATCCCGACAACATCTCTGAAATCATGGCGAATGCGTTTGAAGCCAGTCAGAATGGCCACAAGGGAACGGCCTTTGTCAGTCTGCCGCAAGACGTGGACGACGCAACGGTGACGGAACCGGCATTGCCGATCTATCAGACACCGCGGATGGGACCGGCTGATCCGCAAGATTTACGGAAACTGGTGGACTTAATTAAGAGTGCTAAGTTACCCGTCATCTTGGTTGGTCAACGGGGTGCCGACGAGGAAATTACAGCTGCTCTGCGGCGCTTGATGACCGATTACCACTTCCCAGTCGTCGAAACTTATCAGGCTGCGGGTGTGGTTTCCCGTGATCTGGAAGCTCAATCCTACTTTGGTCGGGTCGGCTTATTCCGTAACCAGGTTGGTGACCAATTATTGGCAGCCAGTGACCTGGTACTGGCGGTTGGTTACGATGCCATTGAGTATGAACCGCGTAACTGGAACGCCAACGATGACCTGCGCATCGTTAACTTGGATACCCTGCCGGCACAGATTGACAACCACTACACGCCAATCATGCAGCTGATCGGTAATATCGCTACGAGTCTGCAGGAACTTGACAGTTTACTGAGTGGCTACAGCTATCCGCAGGCGGCGAAGGGCACTTTGGCTAAGTTTAAGCAACAATTGGATGCCGACAAGCAATTGCAGGTGCCAAAAGAACATGGGGCAAACCACCCGTTGGCCATTGTGCAGGCAATCCAAGAAAATGTGACGGATGATATGACGGTGGCCGTGGATGTTGGTTCCCACTACATCTGGATGGCCCGTCACTTCCGTTGTTACGAACCGCGCCACCTGTTGATCAGTAACGGTATGCAAACGCTGGGTGTTGGTCTGCCATGGGCAATGGTAGCCGCTATGCTTCATCCCGAACATCAAGCGGTCGCCGTCGTCGGGGATGGGGGTTTCCTCTTCTCCGGTGCCGAGTTAGCCACCGCCGTTCAGCATCACTTGAACGTGGTTGTGATTGTCTGGAACGATGGCGGTCACTATGACATGGTTAAATTCCAAGAAGAGATGAAGTACCCACAAGCCGCTGGGGTCACATTTGGTGCAGTTGACATTGTTAAGTACGCCGAAAGCTGTGGCGCCACCGGATTACGGGTGAACAAGCCGACGGAATTGAAGGACACACTG</t>
  </si>
  <si>
    <t>MYKKDYTVGLDIGSTSVGFAAIDDDYQPIRLKGKRVIGVRLFEEGKTAAERRNFRTTRRRLNRRKWRLSLLEEIFDPYMAKVDPTFFARLKQSNLFPKDKNKKFTGSLLFPKTTDSKFYDEYPTIYHLRYHLMNDSRKFDLREIFLAIHHIVKYRGNFLNSAPIASFSTDKINLVDDFETVNAAYLQINSSNPVQLDTDQADQVSRILLDNKLSNLDKQKQAAKALAQKSGDKKQDKINNTTIKQICKALLGYKFDLAVVLNIDSDDHNKWKLQLSDENIDSRLAELTGELNEAQLDILNVLSRLYSQITLNDIVPSGMTLSEAMIEKYKAHKKHLKMLKDFARSLSKKDYGQVMEAYAEYIGNIPESASSKAQKKISQDDFYKKIKRYLDDSKLGQKIAELIAKNEFMPKQRTNQNGVIPYQLHLKELNQIIENQSKYYPWLAELNPNEKRRGKAKYKLSELVAFRIPYYVGPLITQEEQQKTSNANFAWMIRKSEGRITPWNFDEKVDRIATANRFIKRMTTKDTYLIGEDVLPAHSLLYERFKVLNELNMIRVNNHRLSVGQKQDVFEKLFQKHKTVKTRELIKQLMASGLPTQPRITGLSDPAKFNTSLGTYNNFAKILGDEINQPDRQEDFEKIIEWITIFDDKDILKTKLSELSWLDEKQINALINKNYSGWGRLSRKLLTELTNKKGQSIIDRMWNTQKSFIEIINEPVFAEQIKDANQDQLDEDDYETVLHDAYTSPQNKKAIRQVIKVVDDIVRAAGRAPKFISLEFAREDQESRRTQSRLSRIKKIYETTTKELVANDQIREELGNVKDLNDRLFLYFTQLGRDAYTGERINIDDISTKYDIDHIFPRAFIKDDSLDNKVLVKRAVNNGKSNNVPLKLFGAKMKPIWKMWKDHQLISKRKYEHLMTNPDAIDKYKANGFINRQLIETRQIIKLAANILANRYSTEDTKIIEVKANLNHQLRQSLHLYKNRQVNDYHHAVDGYLSAFVGQYLYHRYPSLQSYFVYGQYQRFFDKQVQENMKFNRFNFLYDLTDRDNDQIVVKSTGEIVGEKSKLIEQIKWVYRYKFMLVSQEVFTKTGPLFDQTIYPAGSNKSRLIPIKKDRPTDIYGGYSSSTDAYMSLIRVPDKKEDKYKVVGVPSRSLASLNRAEKRGHDAYLDQLRQVIAKSQKKEFQIIIPKLRYRQLIIDGGLKYTLGSSAYQYNARQLVLSEKSMEVLVTDFSKVTTDLDKQNQKLIAVYDDILDKVNRCLPLYDKNQFRKALNGARDKFVQLPILPKFNGNKKEEAGKVEILNEILLGLHDDASTGNLKPLGIKTPFGMLQTQSGITMSSNAVIVNQSPTGLFEHRIYLKALLNKLNK</t>
  </si>
  <si>
    <t>1218506.SAMN03275734.JF75_03490</t>
  </si>
  <si>
    <t>GCF_000970755.1</t>
  </si>
  <si>
    <t>Lactobacillus kimbladii strain Hma2 map unlocalized plasmid pHma2p1</t>
  </si>
  <si>
    <t>AGCAGCCATTTTGCCAGTTTGTTCTCCTAATAATTCGTAATCAATTCCGATTGAGGCCAAACCACCTGTTCTAACTTGATCGACGGAACTTGCTACCAGGGGAACTTTCTTTTCTTTGACTACTTTTCCAACTACAGAAGCAGCTGAATCGAAAGTATTGTCAGTAGGAACAAAAATACCATCAACTTTAGATGCAAGTGTTTCAGTTACTTGCTGGACATCATTAGTAGTATTTGCGGTTTTAATCAAAACTTTCACTCCTGCTTTTTTCAGTGCCGCTGTAGCTAAATCGGCCTGTATTTTCGAGTTTGATTCACCGGCATTGTACATAATACCAACCGTTTTTGCTTTAGGAACAATTGATAGCAGCAACTTAATTTGCCTTTTAATAGAAACCATGTCTGTTGTTCCTGTAATGTTTCTGCCAGGCTTAGCATCTGAATCAACTAACTTGGCTGCTTTTAAGTCAGTTACAGCAGTAACAACAGTTGGTATTTTTTGGGTCGCATTGGCAACGCTCTGTGCTGCCGGCGTGGCAATGCCCAAAATCAAATCAGATTTTTCATTAACCAGTTTTTCACTCATACTTTTTAAATTGTCCTGATTATTTTGCGCATTCTGGTAATCAATCTTAAGATTTTTACCTTCGACAAAGCCGCTTTCTTTTAGTCCCTTTTTAAAACCTTTGTATGCCTTGTCTAAAGAAGGGTGTTGTACTACCTGTAAAACCCCAACATGTTTGACATCTGGCGCTTTGCCAGCTTTTTTGCTGCTGCAGCCTCCTAATGCCATTAATCCGACAATACTAATTCCTGTGATCAATTTCTTAAAACGCATTTTTCTGCCTCCATAAAAAATACCCACTTACTTCTAAGTGGGTGCACAAAAATTTTTATTGCCAAAAACGATTGGATGTGGTCAGCCACTTAGAAAGCTATGTGGCTAACCAAACTAAAAGAGTCTTAGCCATCATAGATAAATTCAAACTTGTGTTTAGTTTGAATTCACCTAGATGAACCCAAACTCTTATCTATAGTAGCTAAGATAATAACGATTATTTAGTTGACTTTCTTTTTGACTAAACTCAATCATTATCCTTACCTCCAATTTCAATAACCGAATTATAAAAAAATAAGAAATTAAAGTCAAGGCTTAATTTAATTTTATTGTTAGTGCTATTAAGTGGGCTAGGAAAAAAGTGTGTTAATCAGCAATTCGTTCAATTTTAATAGTTTTAATAATTTCGAGTACTTTGCTAAGCTCAACAAAGCCAGTTTTGGTCTCCATTGCATTAGCAGTCCCTGATGCAATCGCCCACTTGATGGCTTCTTTAAAATCATAGTTTTTGCCTAAGGCATATAAAAGACCACCGACAAGTGAGTCTCCTGAGCCTTCTGTGTTAACTACTTTTACTGGTTTTAATTTAATATTATAAAAATCATGTTCATGCTTAAAAAGTGCCCCTTTTTCTCCTAAAGAAACAATTATATTTGGAATTTTTATCAGTTTACTTGTTAATATCTCTTTTCTAAGTATACTGTAGTCTTTAGTAACAGGAAAAGCTAATAATTCAGCAACTTCTGTTTCATTGGGCTTTATGAAATCTGGTAAGTTATCGCTGTTTAAAACTTCAGCTAGAGCTTTCCCAGAAGTATCCAGCACAATTTTAATATCTGGATCAAATTCACGAATTTTGGCAATTATTTGGGGATAAAAATTATGAGTCTCACTCGGAGGCAGACTACCATTTAGAGAAATTGCGGCAACTTTATTTTTAGTAATTAATTGTTTGATAGTTTCTAGCAACTGGTTGAAATATTGTACGGGAATATGATCCCCATACTCATTTATTTCAGTTTTTTCACCGTTATTTTGAATTATAGTGTAACAATTTCTTGTGTTACCGTTCGTTTCAATAAAGTTACATTTATACTGGTCATTTTTAGCTTGTTCTAAAATATATTTGCCATTTGAACCGGCTAAAAATCCTGTAGCTACAGTTTTGGCTCCAAGGTTGGCAGAGACTCTTGCAGCATTAATGCCTTTGCCTCCAACCATTTTTTTGATCAGTTGAACTCTATTTAATTGTCCTACTTCCAATTGTTTTAATTCGTATAAACGATCTACTGAGGGATTAACTGTAACTGTAATTTCCATTTTTATTCCTAATCTATAAGTTAATGTATGATTTTAATATATTTTGAATATTTTTTAACATCATCAGGAGAAACCTTGGGGTCCGTCACCAAAAGATCAAATTTATCGAGGTCACGGAACGTGATGATATCAGAATGATTCAGTTTGGTATGATCTGCCACTATGAAAGACTTTTTTGCGTGAGCAATTGCTATGTTTTGAATATTTCCTTCAGGTATTGTGCTGGTAGTTACACTATTATCACTGATCCCGTTAGTTGAGCATAATGCATAATCAAAATTTAAGCCTTCAAAGATGTTTTCAGCTTTTTCGCCTAAAAATTCTTCTGTGTTCCTATGTAGTTCTCCACCTGTCAAAAATAAGCGGCATTTACTTTTATTAATTTCGTTAAATGCAGGTAAACTATTGGTTACAAAAGTAAGATTTTTCGAAAGTAATAAAGGAACAGACATCAATAAAGTAGTTCCAGCCCCTAAAAAAATTGTTGAATTATTAGTTACTTGTTTTGCTAATAATTTAGCAATTTCTTTTTTTTCGGAAATATTTTTTTGTAATTTTTCATTTGTTGTTGACTCGGTCTGATAGTTACTTTGAGCACCGCCATAAATTCTCGTGATTTTTCCTTGCTCTTCCAGACGCTTTAAGTCACGTCTTACGGTCATTGAAGAAACATCTAAATTTTTAGCAATGTCAACTGTCGTCATAAAACCGGTTTTACGTAACAGAATGTTTATCTCTGTTAACCTTTTTTCTTGTAAACTCAAATAATCACTTCTTTTTACCGATTTTATCATGACTTTAGTAGTATATCAAACATTTTATAACATATTAAGTTCAACTTTGTTAATCTTTGTTAAATTAAGGTTGACATTGTTCAAACTTAGTATTATATTGAAAACGTATTCAAAGTGAAAGGAGGTATTGTAGTGTTTTATCAAAAATTAATTGATTTAAATATTTCAGTTGAAACAGAAGAACAACTTTTTGATTTAGTTGGTTCTCGTGCAATTAAACTTGATTTTGCCAGGATTGGATATATATCAAATTTGGAAAAGAGGGAGCTTTCATATCCAACTGGACTTAAATTTCCACAGGTTTCACTAGCCTTGCCACATGTTGATCCACAATATGTTGAAAACCCATTTATTTATATTGGTCGTACCACCAAGCCATTAAAACTTAAACAAATGGGAGATAATGCAGACATGGAAGCTAAAGATTTCTTATTCTTAGGCCTTAAAAACGGGTCAAAACAACCTGAACTTTTAGCTCAAATAATATCTGCATTCCAAGATAAGGATTTTGTCAAACATTACATGGAAACAGAAAACACTAAAGATATGCTTCAAATTGTCAAAAATAAGTTTAAAGAGGTAATAAAATGAAAACTATTTTGGTTTGTTGTGGAACGGGTGTTGCTACCAGTCCCCAAGTAGCGAATAAAATTAATGATTATTTAGCAGAAAATGGTTTGGATCAATTGGCGAAAGCAACACCTGAGCCAATTGGTGAGGCCAAGACAACAATTGAAAATGACAGCAGTGTCATTATTTATGTTGGTATAGCGCAAGCTGACGCTGAACTGCAGGAAGTACTTGACGCTAATAACGTTGTAGGAATGGTGGGCTTGCCCTGGTTAACTGGAATGGGTCAGGAAGAAGCCAATCAAAAAGTGGCGGATATTATTAAGCAGGCAGAATAATCTATAAATAGAGGTGAGTTAAATGGATTGGAATGGTATAATTCAAGGAATTTTGGGAGTTGGTGCTCAGGTTTTAATTCCAATTTTAATTATAATTTTGGGATTAATTTTTGGAATGAAGCCATCTAAAGCAATACTTTCAGGTCTTTATTTAGGTACCGGATTTATTGGAATGTCAATGGCCATTAATCAATTGACTGAAACTGTTAGTCCAGCAGCCAAAGCATTAGCTAAATATACTGGCATTAATCTGCCAGCAGTCGACTTTGGCTGGACTGGTGCTGCTGCTATTACATGGAGCTGGACATTAGCTTTTCTGTTTTTTGCAGTAGAAATCGTAGTCAATCTGGTCATGCTTTTGGCTAAAATGACAGATACAATGAATGCCGATATGTGGAATGTATGGGGTATTGCCTTAACTGGCTATATGGTTTACCAAATTTCTGGCAGTTTAATCTGGGGCTTCATCTGTGGTGCTATCCAAGTTGTAATTTGTTTGAAATTAGGTGATATGTGGAGTAAAGAAATTGCCAATATGCTTGGTTATGAGGGTGTTACTGTAACCCACATTGAAGCGTTTACGGCGATTATAATGTCTCCTATTAATAAATTAATGGATTATATTCCGATTTTTAATCGTGAATGGGATGCTTCTTCATTAAAACGTAAAATTGGTGTATTCAGTGAACCAGTGACAATGGGCGCAATTATTGGATTAGTTCTTGCGTTAGCTGGTCGTTACAGTATAGGTGATGCACTTAATCTTTCCGTAACTGTTGGTGCTGTCATGGCTATTTTTCCAGTTATGGCAAAGTTTTTTATGGATGCTTTAACTCCATTTGGTTCTACTATGAGTGACTTTATGAAAAAACACGTTAAAGGTAGAACGTTCTCAATCGGACTAGATTGGCCTATTTTGGGACAAAGTACCGAGTTATGGGTAACTATGGTGTTAATGATCCCAGTATCAATTGTTTATGCAGCGATTTTGCCGGGTAATACTATTCTCCCAATTGCAGGTGTCATCAATTACTGTATTGGTGTAGGTGGATTGCTTCTTACTGGTGGTAATCTTTTGAGAATGCTTGTTTTAGGTGTTATCTATGAACCTGTTTTTCTTTACGGTGCATCATATTTTGCTAATATCTTTACAAAATTAGCAAAATCAAGCACTTCTATTAAAGTACCTGCAGGATCACAAGTATCATGGAGTTCAATTGAAGCTCCCGAATTGAGATTTGTGATGGCATGGGCAGGAAAGGGTAATATTTGGGCAATTATTGGTTTAGTTGCATTACTTGCTCTTTTCTGGTTACTATATCGCTCATTTAAGAAAAATCCAATTCCAGCCCTGAAATACAGTAAATTAAAGTAGGACTGAATAATGGATAAATTAATGAACAAAAAAGTCTTTTGGACTTGTTTAAGTTTTTTGACATTTGGTTTATTCAGTTATGCAATTATTTCTAAAACTTATTGGATAAATGTCTTCGTTATTATTTTAGGATTACTAATTAATAAGAAGGGAAGTGATACCCTTTTTACTAAAAAAAGTATGTCCACTAAAAATAAAATGAGGAGGAAAAATAATTTATGAAATATCCTGCAGGAAGAATTCCATTTGAATACGAACGAAATGATTTAGCAAAAGTTGTCCGTGAAGTAATGGAACGTAGAGACACTAACATTGTTGGTGGCAATATCAGTATTAAGGTTCAAGATGAAACTGGAAAATTCTTTTATGTGATGACACCAACAATGATGTCAGAAGCTTATATGGGTTACTTGAATGCAGATCAAATTCTTGTCATTGAACCTCATACACGTAAAGTGATTTCTGGCACCGGTAAGGTTACCAGAGAAATTAATATGCATGAAGCAATATATGATGCTAATCCTGAAATTAAGTGTGTTTTTCACTCACATGCCGATCAATGTATGTTCTGGGGTACTAGTGGCTTAAATATGCCAAATGTAACCGAAGCAACTCAGAAGTTAAAAGAGATTCGCACTTTAAATTGGCATCCAATGTGTACTGAAGAACTGGCAGAATATGTTTCCGCTGAAATAAAGAAATTAGGTGCTAAAGCTTTAAGAAATGGATTCATTTTAAATTCTCACGGTACTTTATTTACCTCCGGTGGTAAGGACATGGATCCATTGACTGCTCTGCATAAATCTTTAGCAGATGTTGATATTACCGAATATAATGCTAAAGTTGCTTATAAGCAGACTGTTTTCCAACAAATAGGTGTGCTAGACGGTTATTACTCAGAAGGAACCAAAATTGGGACTTGGGAAGATGTTAAAGCTGGTAAAGCCCTCTATAATAAAAAAACAACGCAAAATAAAAAGGGTGACTAAATAAATAGTACCCTTCTTACAAAGTTTGACCACTTTGACAATATAATACTTTTGCGTTGAATGCAACTATTATTCAAGATTTTTGTGTAAGCCTGATCATTTTGATCAGGTTTTTTGGTTAATAAGATGTCATTTCAGAAAGGGAAAAATGGAAACAACAAAAGGGTAAACATTAATTGGGTCATGTTAGGTATATTTGTATTGTCACTCTTTTTAGGATTGATAGGTGTAGTATAATTAAATAGACAATCATTCTTAAATAAGAGGAGGAAAAGCCGATGACACGATTGCAAAAAATGGTATTAAAGCCGAAAGAGCAGTTAGTGACACGGCTTTTTTTGTCACCAAAATTAAAGCAGAACTTAACCGTTCTTTCTTACAGCACTCATGATTTAATAAACGCCATGAAAGAAATGAGTGCCAGCAATCCCTTTGTGACTTTGAAAGAGCCTAAGGGCGAGATGCAGAATTTGGAGTGGCTGCGCTCGCCTGAAGGAGAAAATTTAATAGACCATTTATTAATGCAAGTGGATTTAAGTGACTGGCACACTTGGGAAAAAGGCGCAGTCAAGGCTTTGATTTACCATCTTGATGAAGATGGCTATTTGAGAATTGATTTGGCTAAAATTGCGGAACAAACTGAGTTTACGCTTGAAAAATTACTACGGGCAAAAAGCCTGCTTCAAAGTCTTGATCCATGTGGAATCGGAGCTGCGAATCTGGCAGAATGTTTAGCACTTCAGGCAACACAAAAAGACAATTTTAATCCTGTAGCCCTTGAAATTTTGCTTAATAATCAGTTGGAAATGCTAGCTGACCCTAAAAAATGGCCTCACTCCAAGTTTTCAGTATCCGAATTAAATGATGCCCTTGCCAGCATCCAAACATTGGATCCTACACCAGCTAGCGATTATGTAGTCGACAGTAATGTTCAATATTTGTTACCCGATTTGATTTACAAGGTAACAGATGGACGCATAACGGTAGAAAATTTTCAAACGCAAATACCAGAGATGGTTTTTGATGAAAAAGCTTATCATGAGCTTAAAGAACAGTCAGATGAAAATAAGTACTTTTCTGAGCAAAAGCAGCGTTTCCTTGAGATGAAAAGTGCAATTGCAGAGCGTCAGAAAACTATCATGCGACTGGGCGAATATGTGGGCCAGTTTCAACATGCGTTTTTAACTACAATGCAAAAGCAGGAACTAAAGCCGCTCGGATTAAAAGAAACTGCACGAGCATTGAGCCTAGCACCGAGTACAATTAGCAGAGCCATTAAAGATAAATACGTCCAGTGTCAGAATAAAGTTTTCAGTTTAAAGATACTTTTCCCACGTAAAGTAACGACTGATTTATCTCAAGCGCGCATAGAATACGACTTGCAACAGATCATAAAAAAAGAAGATGCCCGTGCTCCTTTAAGTGATCAGCAACTGGTAGAAATTTTTGCCAAACATGATGTGACTTTAAGTCGGCGAGTGATTGCTAAATATCGTAAAAAGCTCAATATACCGAATAGTTATAGTAGAAAAGCCAAGTCAATTGATTAATATTGGCAAAAAAAATCCTAACGTAAAATTGCGTTAGGATTTTTGTGTTATCAGCTAATTTTAAGGCAAATCATTACCGGCAGCTAAATAAATGTCATACCATTCTTGAGCTGTAAGGGAAATGTCTGCACCCTTGGCGCTGTCAATGATATGAGCTGGCGTCATAGTCCCAATAATAACCTGTGTATTTGCCGGGTGCCGCAAAATCCAGGCAGCCGCAACTGCATTTTTAGAAACGTCTTTTTGATCAGCTACTTTTTGTAAAGCTTCGTTGACTTCTGGAAACTTAGGGTTACCAATGAAGTTGCCTTCAATTTGACCATACTGGAAAGGTGACCATGCCTGAACAGTCATGTTGTGTAAACGTGAGTAGTCTAAAACGCCCCGGTCGTGGTCAATGCTGCGCTTATCGGTCATATTGGTGTGAATATTGAAATCAATTGGACCAGTGTGCATAACGCTTAGTTGTAATTGATTAATTAACAATCTTTGACTGACTCCCGCTTGTAATAAGTCAACTTGCATCGGATTAAAATTTGAAACTCCAAAGTGCCGCACTTTGCCGTCTCTTTGCAATTCATCAAAGGCAGCGCCAACTTCAGCTGGATCCATTAAAGCATCTGGTCTGTGGAGCAGCAAACTGTCTAGATAGTCAATTTTCATTCGGGAAAGAATACCATCAACGGCATTAATCAAATATTTTTTAGAAAAGTCGTACCTGGTTGTCTTGAAGTCCAATTTAGGATTTTCATAAATCCCCGTCTTAGATTGAATGTAAAAATCGTCGCGTTTTAAGGATGATTTTTGCAATGCTTCTCCGAAAATTTCTTCAGATTTACCATGACCATAAACATCAGCTGAATCAATATAGTTAATACCAGTTTCATGGGCAGTTTCTAATACCTTAACAGCTTCATCAACTGTCAATTTATTCATGCGCATAATTCCGAGTGCAATAGCTGAACCAGAAAAGTTGGTGTTGCCAATTTTAATTTGTCTCATAATGTACCTCCTTTCTTTAGTATACGCTTTCTTGGAAGAGAAATTTAAAAAATGAGTGAGTTTTAATTTATATTTAGCAATAATAGCAAAAAGCCTAATATTTTTTTAAAAATAATTTTATTTTTATCATTATTTTGTATATAATAGAAATTACATAATTTTGAAAAACAAGTAGGAGGGAAAAATTATGAGTAATAAAATAGGAGTTATCGGTGACGGTCACGTTGGCAGTACGGTAGCGCAGCAGTTAATATTAACGGGTTTAGTAGATGACCTCGTTATGATTGATGTTAATGAAGCAAAGGTTAGAGCAGATCAGCTTGATTTTCAAGACGCGATGGCAAATTTGAAGCATCACACTACTATTACGATCAATGATTATTCCGCCCTCAAGGATGCAGACATTGTCATTAGTGCTTTTGGAAATATTGAGTTGGAAGCAGGCGGCGAGCGCTTTGCAGAATTGAATTATAACCGTGAGCGGATTGGAGACATTGCGGAGTCAATCAAGAAGAGTGGCTTCAATGGTATTTTGGTTGCCATTACCAATCCAGTAGACGCAATTACTAATATGTATCAAGAGCTAACTGGTTTACCGCGCAAGCATGTCATTGGCACCGGTACTCTATTAGATACAGCCCGTATGAAGCGTGCTGTTGGTGAACGAATGAATGTAGATCCTCGTTCTGTTGAAGGCTTTAACTTGGGTGAACACGGTAATTCACAATTTACTGCTTGGTCAACCGTTAAAGTTTTGGAAAAACCAATTACTGAAGTAGCTGAAGCAAAACACCTTAAGCTTGAAGACTTAAACGATGAAATTAAGTTTGGTGGTCAAACAGTTTATAAGGGTAAGCAATATACTAACTACGGTATTTCAGCTGCTGTGACTCGTTTGGTAGAAACTATTGAAAGTGATGCTCACACTGAAATGCCAGTTTCAAATTACCAGGAAAAATATGGTACTTACTTATCTTACCCAGCTATTGTTGGTCGTGATGGTATTGTCCAAACTGTTGAATTGACACTGACTGATGAAGAAGAAAAGAAATTAAAGGCGTCTGCAGAAACAATTAAAGAAAAAGCAAACAAATAGTTCTAGTTTATTTAGTAAAAATGATGGTCACTAAGATCATCATTTTTTTATTATATAAAAAAGATAGTGAATTATTTTCTTATAAGGGGTATTCTTATAGTAATGATAAAAAATAAAGGAGAAAATAGATGAAAAGAGTTACTGAAGATTATATTTTAGGTCTCGATATCGGGACCAACTCTTGCGGCTGGGCCGTGACTGATAAGAAAAATAATTTATTAAAGCTCAGAGGAAAAACAGCAATTGGCTCACATTTATTTGAGGAAGGTCATACTGCTGCTGATCGGCGCGGCTTTAGAACTACTAGAAGACGTCTTAAGCGTAGAAAGTGGCGCTTAAGACTTTTGGAAGAGATTTTTGCGGAACCAATGGCTAAGGTAGATCCGGGATTCTTTGTGCGCCTGCATCAATCATGGGTTTCGCCATTAGATAAAAGCAGGAAAAAGTATCATGCGATTGTGTTTCCAACAGCTAAGGAAGATAAGGCATTTTATCAAAAATATCCTACGATCTATCATTTGCGTGACGCATTGATGACCCAAGACCGTCAATTTGATTTGCGGGAAATATTTTTAGCCATCCACCACATTGTTAAGTTTCGGGGGAATTTTTTACAAGATACACCTGTTAAAGACTTTGAAGCTTCCAAAATTGAAGTAGGTCCTATTTTATCGAAAATCAACGGCGCTTTTGCGGAAAAGATAGTTGAAGATCAAGACCCTATTGAACTAAATGTCGCAAACGCTGCTGAGATTGAGGCTGTTATACGCGGTAAAGATGCGGATAAAACCCTTTATAAGATGGACAAGGTCAAGAAAATTGCCAAGTTATTAACAGATTCAACAGCAAAAGAAGAGAAAAATGTGGCCAAGCAAATTGCTAATGCCGTTATGGGTTACAAAACGCAATTTGAAACTATCTTAGGTAAAGAAATAGATAAAAGCGACAAGGCGCAATGGGAATTCAAACTGACTGATGGGGATGCAGATGATAAGCTTGAGGCTTTACTGCCAGACCTTGATGAAAATGATCAGACTATTATTGCTGAAATTAAAAAGCTGTTTAGTGCGATTACCTTAAGTACTATTGTTGATGAAAACAAGAGTTTATCACAGTCAATGGTGGCCAAGTACAACAAGCATCATCAAGATTATAAGTTGTTAAAAGCGTATATCGACACTTTGCAGGATCGCAGTATAGCTAAAAAGTTGCTGTTAGCCTATGATTTATACGTTAATAATAGACATGGTCGTTTGCTGGAAGCCAAAACAGAATTTAAGCAGGATGGCACTTTAACTAAAGAAGATTTTTACAAAACTGTGAAGGATAATCTGGATGATTCTGAGCTGGCGCGCAAGATCGCGCAAAAAATAGCAGCAGACAACTTCATGCCTAAACAGCGGACAAATAGTAATGGCGTAATTCCGTTTCAGCTGCATCAAATTGAACTGGATAAGATTATAGCTAATCAAAGTAAGTATTATCCCTTCTTAGCTGCAGAAAACCCGGTAGAAGATCACCGTAAACAAGCACCGTACAAGTTAGATGAATTGGTCAGATTCAGAGTTCCTTATTACGTGGGCCCGATGATTACCCCTGATGAACAGGAAAAGACTTCCGGTAAAAGTTTTGCCTGGATGGTCAGAAAAGAAGATGGCCAAATCACCCCGTGGAATTTTGAGCAAAAAGTAGACCGGCAAGAATCCGCCAACAAGTTTATTAAGCGCATGACTATTAAGGATACTTATCTTTTAGGTGAAGATGTTTTGCCTGCTAATAGTTTGCTTTATCAAAGATTTGAAGTTTTAAATGAGCTTAATAATATCAGAATCAATGGTAGCAGAATCAGTATTGACCTTAAGCAACAAATTTTCAATGATCTTTTTGAAGAAAAGAAAACTGTCACAGAAAAATCCTTGACAAGTTATTTGAAGCAAAATCTACATTTGCCAACTGTGGAAATTAAGGGGTTGGCAGATCCAACTAAATTTAATTCAAGTCTGGCGAGTTATTATCACCTCAAAAGCTTGCACGTGTTTGATAAGGAATTAGCAGATCCCCAATATCAAAAAGACTTTGAAAAAATAATTGAGTATTCGTCTATTTTTGAAGATAAAAAGATATACCAAGATAAGTTGCATGCTGAATTTAAGTGGCTAACACCTGAACAATTTAAGGCAATTTCGACTTGGCGTTTGCAAGGTTGGGGCAGATTATCATGTAGGCTCCTAGTTGAATTACATGATACAAATGGCCAAAACATTATGGAGCAACTTTGGGATAGCCAAAAGAACTTTATGCAAATTGTGACTGAACCAGACTTTAAAGATGCAATTGCTAAGGAAAACCAAAATGTTACTCAAGTAAATGGTGTTGAGGAGATTCTGGCTGATGCTTATACCTCTCCTGCTAACAAAAAAGCTATTAGGCAGGTTGTCAAAGTAGTAGCTGACGTTGTAAAAGCAGCTGGTGGTAAGAAACCCGCACAATTTGCGATTGAATTTACACGTGATCCTGATAAAAATCCACAATTGTCCCATATTCGTGGTACTAAATTGCTTAAGGCATACCAAGAAACTGCTGGCGAATTAGTAGATCAGAAACTGACTGATAGTTTAAAGGAAGCGATGACCAGCCGTAAATTGCTTAAAGATAAGTACTTCTTGTACTTTATGCAGACAGGTCGTGATGCATACACTGGTAAGAAAATCAATATTGATGAAGTAACAACAAATTATCAGATCGATCATATTTTGCCACAGTCATTTATTAAAGATGATTCTTTTGATAACAGAGTACTAACTGCTACTCCGCTAAATGCAGAAAAATCAGATGATGTGCCTTATAAGCGCTTTGCCAATAATTACGTTTCAGACTTGAAGATGACGGTAGGTGAAATGTGGAAACACTGGCAAAAGGCTGGCATTATTAATAAACATAAATTAGGTAATTTGCTGCTTGATCCAGATAGATTAAATAAATTTCAAAAATCTGGTTTTATTAACAGACAATTGGTAGAAACAAGTCAAATAGTTAAATTAGTCTCAGTTATTTTGCAAAATAAATATCCAGATGCAGAAATTATTACTGTTAAAGCTGGAGATAATTCGGCTTTGCGTCAACGGCTAAACTTGTATAAGAGTCGTGATGTCAATGACTATCATCACGCCATTGATGCCTACCTTTCGATTATTTGTGGCAACTTTTTGTACCAGGTTTATCCTAAGTATCGGCCATACTTTGTTTATGGCAAGTATAAAAAGTTCAGTCAAGACCCAGACTTGCAGAAAGATTTGATTAAACACTTCAAGGGCTTTACGTTTATGTGGCCATTATTGCAAAAGGATAATTCTGAGCGTAAAGCTCCGGAAGAAATTAAAGAAAATAATAGTGAGCGAATAGTCTTTTATAAGCACCCTGATATTTTTGATAAATTACGTAAAGCATACAATTATAAATACATGCTAGTTTCAAGAGAAACCACAACCGAAAGCAGCAGTATGTTCAAAATGACTATTTTCCCTCGGGGAGAGCGTGATCGTAAAAAAACTAGAAAGCTGATTCCTAAAGGTAATGGACTCGATCCGAAAATTTACGGTGGTTACAGCGGCAATACTGATGCATATATGGTAATTGTCAAGATTGATAAGGCAAAAGAATCTATTTATAAAGTTATTGGCGTTCCGATGCGCGCTCTTACAAGATTAAACCAGGCTAAAAAACAAGGAAATTATCAGGAAGAACTCCACCAAGTGCTTGAGCCCCAGATCATGCTTGATAAAAATGGTAAGCCTAAGCGTGGTGTTAAAGGATTCAGAGTAATTAAAGATCATGTACCTTTTAAGCAAGTTGTCTTAGACGGTGACAAAAAATTTATGTTATATTCTGCTCAATACAAGACTAATGCCAAGCAATTGGCCCTTTCTCAGGAAACTATGCGAATAGTGACCGACAATTTGAAAAAGGGTGAGGATCAAGATAAATTATTGGTAAAAGCATATGATGAGATTTTGCAAAAAGTTGATTGTTATTTATCATTATTTGATACAAGCAATTTTAGAAATGGTTTGCATTTAGGTAGAAACAAGTTTATTGATTTAGAAGTTAATGATAAAAAAATCACTTTAAGTAATATTCTGAATGGCTTACATGATAATATGGTATTAGGTAATTTGAAAAACATTGGAATTGGGACACCTCTAGGACAAATGCAAGAAAAGTCTGGTATTACATTATCACCAGAAGCAGTATTAATCTTCCAGTCACCAACTGGTCTTTTTGAAAAACGGGTTAAGATAGCTGATTTGTAAACTAAAATAGGGAAGCGAAATAATCCGATTCCCTATTTTTGTGCATAAAAAAACCTCCGCTATAGAGCTGAGGCAGGACGGTAATAACCGCGTTGAAACTTCGTATCTAAAAGATACATTGTTTGATTTTAAATCTGGTTGTTAGATCAATAATGATTAGATCGTTGGTAGCTAACCAACAACTATAGTATAACATTTATTTTTAAAAATACAAGGAGGAAATATGGGATGGAGATCAGTAATCATCACGCAGCATGCTAAATTGACTTATTCAATGCAAATGATGATTGTACAAACTCGTGATGGCATAAACCAAATACCAATTGAGGATATTAATTTATTGCTCGTTTCAACGACACAGGCAGTGATTACCAGCGCCCTCATTAGTAAATTGGCGCAAAATCAAACCAAAATTATATTTGTTGATGAAAAAGGTAATCCTATCGTTGAAACAGCTGTTTATTATCCGGGAACAAGGAATATGGCTAAATTAACGCAACAATTTAATTGGGATGAACATTTAAAAGAGGTGTTGTGGACAAAGATAGTTAGTCAAAAGATCAAAAATCAGATTGCGGTTTTAGCTAATTATCATTTGAATAAGGACGAGGTTCAGAGTGAACTGGACCAGTTAGAAATTAATGATGAAAGCAACCGAGAGGCAATTGCAGCCCGTAAATATTTTATGCTTTTATTTGATAAGAATTTTGTTAGGCGTGATACCAGTGCCATTAATGCAGCATTGGATTATGGTTATGCTATTTTGCTTTCAAGCTTTAATAGAGAAATTGCGATGAATGGCTATCTGACATATTTTGGCATTCATCACTGTTCCCAGGAAAACCAGTTTAATTTGGCCTCGGACTTAATGGAACCCTTTCGACCATTTGTAGATTATTGGGTTAAGGCCCACGAAAAGATTAAGGAATTAACGCCTGATATTAAGTATGGGCTAGTTGAACTTTTAAGTTTAGAAATTAAGTTTAATGGTAAAAAGACGCTTTTGACCAATGCTATTACGGTTTATGTACGAGAATGTATAAAGTTTCTTAGTGGAGAAAGTAAAAAATTACCAGAAATGGAGATGAGTTTGACTAATGAGGTACCGAATAATGCGCTTAATGATAATGTTTGATTTACCAACAGAGACAGCTGAAGAACGAAAAGAATATCGCCAATTTCATAAAAAGTTGATTAATGAGGGCTTTTTAATGGTGCAATTTTCAGTATATGTGCGAGTCTGTGTTACCAGACAAACCGCTAAGTTTTTGGAAAATCGTATTAGAAAATTCTTGCCTCGCGGAGGCCTAGTACAGTCATTAATGGTTACTGAAAAGCAATATAATGACATGCATTTTTTAGTCGGTAAGCCAATTGACGATGTGCGTAATACATCAGATAGGACGGTAATTTTATGATTTTAACTTATGCGACTCATAAAAAATGGGTATTTAAGGATCCTGGAATAAAAGTAATTGGTTTACAAAGTTCAATTGCTTACCGTGATATAATTCAAGGCTTTCAAGGAAAAAACAAGCTGTTAATTTGTTCAGAGGATGATTATAGTCCCCTTGATGTAAGTAAAACTTTTGATTTTATTGGTGATCCAATGCTTAGTGGGGATATTACTAAAAAGTATATGCCCCATATTGTAAGTAGTTATCTGAAAAATTTAGACGAGGAAAATCGCAATAAAGTGATTAAGTCTTTTTATAATTTAGAGTCAACCTTGCAGGATTCACTTTTACTTGAAGACTTGCCTTTAGCAATTAATTTTGATGAAGACTTAAAAAAATTACTTAAATTTACAGAAATTCATTTAGATAAATCAATGTTGCTCAGTCCATATGGTATAATAGAAACAGTTTTAAAAATTCACCAAACGTGTAATTTAAAATCAGTTCCTGTTATTTGTAATGTAGCTCATTACTTAGAAGAGCAGGAATGGCAAGAGTTAGCTAGTCTTGTCACAGAAATGAATTTAATTTTGGTTGTAATTGAATTCACAACAAGAGAAAATTTGGCAATATCTAAAGACATACCTTTTTACTATATTGATAAGGATCTAATCGATTGGTACTAGCAAAAATTAAAATCAGATTATAAAACATCGGTTTTAGATGATTGTTAGATCAATGATGATTAGAACAACAATCTAAAAAATATCGTGGAAGAATTAGTTTTAGATGATTGTTAGATCAATGATGATTAGAACATCAGTTGATTTTCAATGGTAAAAACTTAGGTTTTAGATGATTGTTAGATCAATGATGATTAGAACATGAGTTAGGCGAAGACTTATACGAGAGCCGTTTTAGATGATTGTTAGATCAATGATGATTAGAACCCAAGAGAGCAACAATCAGCACAGGACCTTGTTTTAGATGATTGTTAGATCAATGATGATTAGAACATGCAACTTCTATGCAAGGTAGTGCCAGTGGTTTTAGATGATTGTTAGATCAATGATGATTAGAACTTAGCTAATTAATGAAAGCGTGAAAACATGGTTTTAGATGATTGTTAGATCAATGATGATTAGAACTTTCCCTCGTATTTAGCATGAGCCTTTACAGTTTTAGATGATTGTTAGATCAATGATGATTAGAACTGGCGCCTTCCATGTGAGATAAGGTTTCTGGTTTTAGATGATTGTTAGATCAATGATGATTAGAACTAACGTCAAAGTTTCCGGTACAGACTTACAGTTTTAGATGATTGTTAGATCAATGATGATTAGAACCAATTTCTCTCTTTATAAGTTATTCTGTATGTTTTAGATGATTGTTAGATCAATGATGATTAGAACACAACATTAATTATAATATATTTTACTTAAGTTTTAGATGATTGTTAGATCAATGATGATTAGAACGAAAACAAATCAGATATACCATATTTACCGGTTTTAGATGATTGTTAGATCAATGATGATTAGAACCTTTGTAAGACAAACTGAGCTTGATTAGGGGTTTTAGATGATTGTTAGATCAATGATGATTAGAACTCAAAAACCCACAGACTGGCACAATGTTTAGTTTTAGATGATTGTTAGATCAATGATGATTAGAACTATTTCTGACATGCAAGCGTCAATAACTAGGTTTTAGATGATTGTTAGATCAATGATGATTAGAACATGGGATATGGTTTCTATCGTGTAAGAGCAGTTTTAGATGATTGTTAGATCAATGATGATTAGAACCTACTCAACAACGACAAGCCGTTATTTTAAGTTTTAGATGATTGTTAGATCAATGATGATTAGAACATGGGTTAATGATGTTGATATTGATTTAGCGTTTTAGATGATTGTTAGATCAATGATGATTAGAACGCTGAGTTAAAGCCTTTTGATAATTGTCCTGTTTTAGATGATTGTTAGATCAATGATGATTAGAACAGAGCATGTGTTATTGATCACTCACGTTTAGTTTTAGATGATTGTTAGATCAATGATGATTAGAACTATAATGCAATCCATTCTTTTAATTTTAAGGTTTTAGATGATTGTTAGATCAATGATGATTAGAACTGTTAGATTATAATAAAAATGATGAACTAGGTTTTAGATGATTGTTAGATCAATGATGATTAGAACTTTTGCATTGCAACAGTTGTACGGCCAATGGTTTTAGATGATTGTTAGATCAATGATGATTAGAACATTTAACTACTTTTGAGGTACCAACTAGTGGTTTTAGATGATTGTTAGATCAATGATGATTAGAACTCATTACTTTCATTAAATGTTGGTGGGGACGTTTTAGATGATTGTTAGATCAATGATGATTAGAACTTCTTCCACGTTTTCATAATAACTGAAGCCGTTTTAGATGATTGTTAGATCAATGATGATTAGAACACACTCTTCTTTCTATAATCAAATATTATTGTTTTAGATGATTGTTAGATCAATGATGATTAGAACTCTTTTGTAAGCATTGCGGTAAAAAGATTAGTTTTAGATGATTGTTAGATCAATGATGATTAGAACACGACAAAGCGCAAAGTTGGGATGCAACCTGTTTTAGATGATTGTTAGATCAATGATGATTAGAACATTTGTGAGCCTACCATTGCTCCTAGTGGTGTTTTAGATGATTGTTAGATCAATGATGATTAGAACAAATCCTTATCTCCTTGTCGTTGAAGGTCTGTTTTAGATGATTGTTAGATCAATGATGATTAGAACTAAAAATACATTATTAATAGACCTAGATCCGTTTTAGATGATTGTTAGATCAATGATGATTAGAACTAGTCAGTATAATACTCATAACAGCCACGAGTTTTAGATGATTGTTAGATCAATGATGATTAGAACTACGTTAACCGTTATTTTAACAGACAATGAGTTTTAGATGATTGTTAGATCAATGATGATTAGAACGGGCACATTCAATTTTACATACCAACATGGGTTTTAGATGATTGTTAGATCAATGATGATTAGAACTTACCGCAAAAACTATACAAAACTATGTAAAGTTTTAGATGATTGTTAGATCAATGATGATTAGAACACGGTCATGTTGATATTGACTTGCGTCTGGGTTTTAGATGATTGTTAGATCAATGATGATTAGAACTTATAACAGAATGATATTGTCTGAAGCTGTGTTTTAGATGATTGTTAGATCAATGATGATTAGAACGTATACTGCAACTGATGAGAAAACAAAAGAGTTTTAGATGATTGTTAGATCAATGATGATTAGAACATGGTAGGACTCATTGCGTCACTATTAACTGTTTTAGATGATTGTTAGATCAATGATGATTAGAACTGTATCTACATTGTACTATAATATAGATAGGTTTTAGATGATTGTTAGATCAATGATGATTAGAACACCAGCTTTTGCCTTAGCTTTGAACTCTTTGTTTTAGATGATTGTTAGATCAATGATGATTAGAACTTTCTTCTTCAATTTTAGCGTTCATCTCTTGTTTTAGATGATTGTTAGATCAATGATGATTAGAACCAAACGGTGGAGGCGTTCGCCTCGCGTGTAGTTTTAGATGATTGTTAGATCAATGATGATTAGAACTTAGATGATGATGTATATCGTGAATTACGTGTTTTAGATGATTGTTAGATCAATGATGATTAGAACAATGATGACTTCGTGGCAGGGCAAACGTGGGTTTTAGATGATTGTTAGATCAATGATGATTAGAACTCTTTTGACGTTCTAATATATGGTATAGATGTTTTAGATGATTGTTAGATCAATGATGATTAGAACAAGCAACGTGCAGATAAGGCTGATAGTTTGGTTTTAGATGATTGTTAGATCAATGATGATTAGAACTTCTTCCGCTTTATCAGAATATTGTATTCTGTTTTAGATGATTGTTAGATCAATGATGATTAGAACTTTACTCAATACGATTGTCGCTAATACATTGTTTTAGATGATTGTTAGATCAATGATGATTAGAACGAGTCATATCGCCATCATGGACTGGCTTACGTTTTAGATGGTTGTTAGATCAATGATGATTAGAACCCTTTGGTGTTAAAATCGTGAGATAGTCCAGTTTTAGATGATTGTTAGATCAATGATGATTAGAACAACGGCAATTTTGCAAACGGCAAATATTATGTTTTAGATGATTGTTAGATCAATGATGATTAGAACATTGTTCCATATGATGAACTCGCCGGCGCCGTTTTAGATGATTGTTAGATCAATGATGATTAGAACTAGCAAAATAAGAAGAGTATGCATATCATTGTTTTAGATGATTGTTAGATCAATGATGATTAGAACCTCTGATTGTGTTTTGTCATCAGGTGACCAGTTTTAGATGATTGTTAGATCAATGATGATTAGAACCAATTGGCGTAAAAGTTGAGATCACTTTAAGTTTTAGATGATTGTTAGATCAATGATGATTAGAACGTATCACCTAGTTATCAAGACCTACTTATTGTTTTAGATGATTGTTAGATCAATGATGATTAGAACCAACGCAAAGGACATTACCGCCCAAACTATGTTTTAGATGATTGTTAGATCAATGATGATTAGAACATTTTTATAAAAATATTAGTAACTGAATATGTTTTAGATGATTGTTAGATCAATGATGATTAGAACCATCACCTTGCAATTTGGCTAATTGATCTTGTTTTAGATGATTGTTAGATCAATGATGATTAGAACCATGGCATCACGATTTAGTCTTATTTTGCAGGTTTTAGATGATTGTTAGATCAATGATGATTAGAACCAAAAAGACGATCAAAAAGAACGATCCTTCGTTTTAGATGATTGTTAGATCAATGATGATTAGAACTCAAATGAACGGCAAGCAATATTTTATAGGGTTTTAGATGATTGTTAGATCAATGATGATTAGAACAAAGAGGTAGCAAAAACCTATCCCAATTTCGTTTTAGATGATTGTTAGATCAATGATGATTAG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TAGATGATTGTTAGATCAATGATGATTAGAACAGCTTTACTTTTGATAGTGATGTTCTCAGTGTTTTAGATGATTGTTAGATCAATGATGATTAGAACTTCTGAAACTAGCATAGCCACATAGAGTTAGTTTTAGATGATTGTTAGATCAATGATGATTAGAACACTCTTATCTTTTAACTAAGTATATTATAGGTTTTAGATGATTGTTAGATCAATGATGATTAGAACAATCGCTTCTTTGAAATTGAGCATCCCTTTGTTTTAGATGATTGTTAGATCAATGATGATTAGAACGGCTGTTACTGCACGTTTGGAATTGATTAAGTTTTAGATGATTGTTAGATCAATGATGATTAGAACATACACTACCAGTAGTGTATAATATAAGTAGTTTTAGATGATTGTTAGATCAATGATGATTAGAACATAAAACTAGATGTAGCTTCGATTAGAGGAGTTTTAGATGATTGTTAGATCAATGATGATTAGAACTAGTATCAAGTTTATCAGCCCTGTCGTTAAGTTTTAGATGATTGTTAGATCAATGATGATTAGAACACTACACAGAGAATACTAATAAGGTCAAATGTTTTAGATGATTGTTAGATCAATGATGATTAGAACAATAAACCTTGTTTGTGTCGGGGTCATTCCGTTTTAGATGATTGTTAGATCAATGATGATTAGAACTCACGACACGCTCGCTCGAATTGCCCCTCTGTTTTAGATGATTGTTAGATCAATGATGATTAGAACCTCCATACTCATTAGCTCTGACAATTGTTAGTTTTAGATGATTGTTAGATCAATGATGATTAGAACATGCCTAACAAGTACGACAGTGCGCATTATGTTTTAGATGATTGTTAGATCAATGATGATTAGAACTAGAAAAAATAAAGAGCCCACACATTCTGTGTTTTAGATGATTGTTAGATCAATGATGATTAGAACCACGAATCAATCAGGTTATAACGTTTTATCGTTTTAGATGATTGTTAGATCAATGATGATTAGAACTATTTCAAGAGATACGGTTTCAGAACTTTAGTTTTAGATGATTGTTAGATCAATGATGATTAGAACAACCCAAATAGTTCCATCCCTCATAACACCGTTTTAGATGATTGTTAGATCAATGATGATTAGAACTCGCCTTAAAGAAGTTGGGCAGGAATTGGAGTTTTAGATGATTGTTAGATCAATGATGATTAGAACCAGCTCGACAAAATTGCTGTCCATATTGCAGTTTTAGATGATTGTTAGATCAATGATGATTAGAACGCCACATGATGATTATGTAGACGCAATGACGTTTTAGATGATTGTTAGATCAATGATGATTAGAACACATTCTCGAATCCTTCAATTAAGCCATCCGTTTTAGATGATTGTTAGATCAATGATGATTAGAACTTTTTCGATATTAAGCTTTTGCCACAGCTCGTTTTAGATGATTGTTAGATCAATGATGATTAGAACAGAAAGCACCCTTTCTGATCAATTAAGCGAGTTTTAGATGATTGTTAGATCAATGATGATTAGAACCGCTCATGCTGGTCTAATATTAGAGAAGCTGTTTTAGATGATTGTTAGATCAATGATGATTAGAACTTAAAGACAATACTTGCTCTTGGGTCATTCGTTTTAGATGATTGTTAGATCAATGATGATTAGAACGCACCGCTGCAAACTCGCGGACGCATGCAGGTTTTAGATGATTGTTAGATCAATGATGATTAGAACTGGAAGGTATTGCAATTCAACGTGTAAGTAGTTTTAGACAATTGTTGGATCAACGATGATTAGAGCATAATTAATTGGGTTAAGGAAAGCAAAATTTTAAATGAAAAAGTCAGTCAAATTAAGGGAATGAGGCAACTCTAGGGCGGTTGTTATCCATAGAAAAATGCTGAAAGAATATACGCAGTTCAGCTATTTACAGAGTTGCAATAGACTCTAATGAGGATAAGCAAACTATAACGATAAAAAAGGTTGAAGGCTGAATATAATATTTTGACTAAAGCAATTACAGAATATAATCCGCTGCCTATAACAAAGAAAAAATGAAAGGCCTGATCCGGAGAGAATATTGGGTTCAAGCCCTAAAGAAATGATATTGACTTTTGGTACTTAGTACTTTAATATTTTAAGAAATTGACACTAATTAAAGAAAGGTTGCTATTTGTTCACATGCAAAATATACTAAAAAGTAAAAACAACAAACTGTATATTTTGTCAGTGATCACCGATAACTTGGGCAGCTCTTTAATGTCATTTGCGTTGCCGTTGATGGTACTTGATATCACTAAAAATGGTATTCACTTATCAATAATTTCTATTATTGAAACATTGCCTATTTTGGTTTTAGGTCTTCCGGCGGGAGCTCTAACGGATAAATTAGATGTTAAAAAGATTCTCATTTTTAGTGATTTGATTAGATTAATCAGCTACTTGATTCTTTCCGCATCATTTGCATTCCAGTTAACAGTGAATTGCATGATTTTAATTATTTATGCGGTATCACTTGTCGTCAGCGTGACAAACACAATTAATACGGTGTCAGAAATTACTTTTGTTTCTTCTTTGGTAGAAAAGAAGGACTTTTCAGAATTAAACAGTCTGGTTTATGGCATACAATATGCAGCTAATTTTGCATTGCCTATTATAGGCGGAATATTATATCAATATATTTCGCATAGTCTTTTAATTGTTATTTGTGCAATTTTCTACCTAATTAGCCTTTTACTGGAAAAAAGTATCAGCCTGAAAACTAAATCTACTGCTTTTACCGGCTTTACAGCTCTTAAATCTGCACTTAAAACGGTAAAAACAGATATAAAGGAAGGTCTGG</t>
  </si>
  <si>
    <t>MKRVTEDYILGLDIGTNSCGWAVTDKKNNLLKLRGKTAIGSHLFEEGHTAADRRGFRTTRRRLKRRKWRLRLLEEIFAEPMAKVDPGFFVRLHQSWVSPLDKSRKKYHAIVFPTAKEDKAFYQKYPTIYHLRDALMTQDRQFDLREIFLAIHHIVKFRGNFLQDTPVKDFEASKIEVGPILSKINGAFAEKIVEDQDPIELNVANAAEIEAVIRGKDADKTLYKMDKVKKIAKLLTDSTAKEEKNVAKQIANAVMGYKTQFETILGKEIDKSDKAQWEFKLTDGDADDKLEALLPDLDENDQTIIAEIKKLFSAITLSTIVDENKSLSQSMVAKYNKHHQDYKLLKAYIDTLQDRSIAKKLLLAYDLYVNNRHGRLLEAKTEFKQDGTLTKEDFYKTVKDNLDDSELARKIAQKIAADNFMPKQRTNSNGVIPFQLHQIELDKIIANQSKYYPFLAAENPVEDHRKQAPYKLDELVRFRVPYYVGPMITPDEQEKTSGKSFAWMVRKEDGQITPWNFEQKVDRQESANKFIKRMTIKDTYLLGEDVLPANSLLYQRFEVLNELNNIRINGSRISIDLKQQIFNDLFEEKKTVTEKSLTSYLKQNLHLPTVEIKGLADPTKFNSSLASYYHLKSLHVFDKELADPQYQKDFEKIIEYSSIFEDKKIYQDKLHAEFKWLTPEQFKAISTWRLQGWGRLSCRLLVELHDTNGQNIMEQLWDSQKNFMQIVTEPDFKDAIAKENQNVTQVNGVEEILADAYTSPANKKAIRQVVKVVADVVKAAGGKKPAQFAIEFTRDPDKNPQLSHIRGTKLLKAYQETAGELVDQKLTDSLKEAMTSRKLLKDKYFLYFMQTGRDAYTGKKINIDEVTTNYQIDHILPQSFIKDDSFDNRVLTATPLNAEKSDDVPYKRFANNYVSDLKMTVGEMWKHWQKAGIINKHKLGNLLLDPDRLNKFQKSGFINRQLVETSQIVKLVSVILQNKYPDAEIITVKAGDNSALRQRLNLYKSRDVNDYHHAIDAYLSIICGNFLYQVYPKYRPYFVYGKYKKFSQDPDLQKDLIKHFKGFTFMWPLLQKDNSERKAPEEIKENNSERIVFYKHPDIFDKLRKAYNYKYMLVSRETTTESSSMFKMTIFPRGERDRKKTRKLIPKGNGLDPKIYGGYSGNTDAYMVIVKIDKAKESIYKVIGVPMRALTRLNQAKKQGNYQEELHQVLEPQIMLDKNGKPKRGVKGFRVIKDHVPFKQVVLDGDKKFMLYSAQYKTNAKQLALSQETMRIVTDNLKKGEDQDKLLVKAYDEILQKVDCYLSLFDTSNFRNGLHLGRNKFIDLEVNDKKITLSNILNGLHDNMVLGNLKNIGIGTPLGQMQEKSGITLSPEAVLIFQSPTGLFEKRVKIADL</t>
  </si>
  <si>
    <t>1640685.SAMEA3443460.GCA_001050095_02024</t>
  </si>
  <si>
    <t>MGKEYTIGLDIGTNSVGWAVLQEDLDLVRRKMKVYGNTEKNYLKKNFWGVDLFDEGMTAKDTRLKRTTRRRYFRRRQRISYLQTFFQEEMNRIDPNFFNRLDESFLIEEDKLSERHPIFGTIEEEVAYHKNYATIYHLRKELADAEEKADLRLVYLALAHIIKYRGHFLIEGRLSTENTSTEETFKTFLQKYNQTFNPVDETISIGSIFADKVSRAKKAEGVLALFPDEKRNGTFDQFLKMIVGNQGNFKKTFELEEDAKLQFSKEEYDESLEALLGEIGDEYADVFEAAKNVYNAVELSGILTVTDNSTKAKLSASMIKRYEDHKTDLKLFKEFIRKNLPEKYHEIFNDKNTDGYAGYIDNSKKTSQEKFYKYITNLIEKIDGAEYFLKKIENEDFLRKQRTFDNGIIPHQIHLEELKAILHHQAMYYPFLQEKFSNFVDLLTFRIPYYVGPLANGNSRFSWLSRKSDEPIRPWNLAEVVDLSKSAELFIERMTNFDLYLPSEKVLPKHSMLYEKYTVYNELTKVTYKDEQGKVQNFSSEEKERIFIDLFKQHRKVTKKDLSNFLRNEYNLDDVIIDGIENKFNASFNTYHDFLKLKIDPKVLDDPANEPMFEEIVKILTIFEDRKMLREQLSKFSDRLSEKTIKDLERRHYTGWGRLSAKLINGIHDKQSNKTILDYLINDDAPKKNINRNFMQLINDNRLTFKEEIEKEQLKANSEESLIEIVQNLAGSPAIKKGIFQSLKIVDELVEIMGYAPTNIVVEMARENQTTANGRRNSRPRLKNLEKAIDDLDSEILKKHPVDNKALQKDRLYLYYLQNGKDMYTNEELDIHKLSTYDIDHIIPQSFIVDNSLDNRVLVSSSKNRGKLDDVPSKEVVKKMRAFWESLYRSGLISKKKFDNLVKAESGGLSEDDKAGFIHRQLVETRQITKNVARILHQRFNSEKDEEGNLIRKVRIITLKSALTSQFRKNYGIYKIREINDYHHAHDAYLNGVVATALLKIYPQLEPEFVYGEFHRFNAFKENKATAKKQFYSNLMEFSKSDKVIIDENGEILWNQKKIVTVKKVMNYRQMNIVKKVEIQKGGFSKESILPKGDSDKLISRKKEWDTTKYGGFDSPNVAYSVVIRYEKGKTRKLVKTIVGITIMERAAFEKNEREFLKNKGYQNPQICMKLPKYSLYEFDDGRRRLLASAKEAQKGNQMVLPAHLVTFLYHAKHCNEKPDSLKYVTEHQSGFSEIMAHVKDFAEKYTLVDKNLEKILSLYAKNMDSEVKEIAQSFVDLMQLNAFGAPADFKFFGETIPRKRYTSVNELLEATIINQSITGLYETRRRLGD</t>
  </si>
  <si>
    <t>1520801.SAMN02910384.SAMN02910384_00492</t>
  </si>
  <si>
    <t>GCF_900107545.1</t>
  </si>
  <si>
    <t>Pseudobutyrivibrio sp. ACV-2| whole genome shotgun sequence.</t>
  </si>
  <si>
    <t>CACCTAACTGAATTAACAAGGCTCTCAAAC</t>
  </si>
  <si>
    <t>ATGTTGTTATTCCTCCTGATAGTTAAAGCTTATATCTGTTAGACTTCGCTAACAGGTCATTACTTTACCATAGAAAGTTAGTGGTGTCAAATCTATTTTAGCGCAATCTAACATGTAAAATAAAAGTGCACCCTGGTTTACAAGCTTTTATGATAAAAAAGCTCATTTACCAGGATGCACATCCTAATTTTATTATTATATTTCTACTCCTTTATTAGATTAAGCCTGCAAATAATGAGGCAAGTACTACAGTAAGCACTCCTGCCACTGCAATAGAAAGTGAACTCATAGCACCTTCCACATCACCAAGCTCCATTGCCTTGGCAGTTCCAATTGCATGTGCTGCTGTTCCAAATGCAAGCCCCTTAGAAATCGGCTCATGAATTCTAAATATTTTGCAGATAAGCTCTCCAAAGATATTGCCTAAAACTCCTGTAATAACGATTACTGCAACAGTGATGGTAACATATCCGCCAAGCTCCTCTGAAACACCCATCCCAATGGCTGTGGTGATCGATTTTGGAAGCAGTGTAACATAGTTGGCATGATTGAGTCCCATCAAGCGAGCCAAAATGAATACTGTCACAAGGCTTGTGAGCACTCCTGCAGTTACCCCTAGCATAACTGCACTGGCGTTTTTCTTTAAAAGCTCCCATTCCTCATAAAGTGGAATGGCAAGACATACAGTAGCTGGAGTGAGCAGCCAGCTTAAATATTTTGCACCTTCATTGTAGGTTTCATAATCTACATGGGAACCTATTAAAACAAGGATTGTTACGATAATAGATATCAACAACGGATTAAAAAATCCAAAACCAAATTTTCTTTTGAGCTTTGCGCCAATTGCGTAGGAAATCAAGCTGATAGTTACTCCTGCGTAGGCGCTGTTTTGCATAAACTCTACCATTATTTTGCCTCCCTTTTACTGCGTCTGATAATGAACTGAGAAATGACTCCCGTAGCTCCCATTACAGTAAATATCGTAATTACGGTAATGATGGATACAGGTAAAAGCACTGGTGCTAAAACGCCCCAAGAGGACATAAGCCCTACACCAGCAGGAACAAACATGACAGGCATGATTTCGATAAGGAACTTTCCAGTGTCACGAACCTGTTCAAGCTTTATCAGTCCACTTAAAAGGGCAATGAATAAAAGTACCATGCCATAGATACTTGCAGGAATTGGAAGTGGCAGTACTGCCTTTAGTATCTCTCCAATAAGAGAAATAGCTAAAATAATAAGAAATTGTTTTAAGTATTTCATTGTATATTATTAAACCTCGTGCAATAAAAAAAATTAGGGTTTGAAGAAACTATCCCCCAAACCCCAAATCATTATACTACTTGGAATTGCATTTACAATTCTATTTTGACAGCAAATTGTATTATTATAAGTTCATTATGAAATCCTTTACCACATCTGTCACCTGATCTAAATGTCTGTCATAGCAGTGGTCGTCATCTTTAATCAGCTCAAGTCTAGCATTTGCAAACTTTTTAGCTGCTTCTATAGAGAATTCAACAGGTACTGCTTCATCTGCATCACCGTGAACAAGAAGCACCGGCCCTGTGTATTTTGCTATTGCACCATCTAAATCGATAGTCTGAGCAACCCTGATATAGTTGCCACTAAGTGTCAATCCATCCCAGGATATAAGCTCATCAGGAATATTTACAGGATCAAATGGCTGTCCTAAAAGCTCGCCTTCTTTTGCACCCTTAATAATCACATAAGCAGGTGAAAGTGGAATGAGAGCCCTTACCACATCCTGCTCCATTGCTGCTGCAAGTGTTACCGCAAGACCTCCCTGAGAATGGCCGCACATATAAATATCAGTGACAAAATCTAAGCTCTTTGCATAATCAACTACAGCTAAAATATTATTCAGCCATTTGTAAAGATTGTGATTTCTGAATTCTCCATCACTTTTTCCATGACCAAACAAATCAACTCTAAGTGTGGCTACTCCCACCTCATTCATTGCCTTTGCAACTTTTACAATATGCTCCTCTTCTATGTGTCCTGTAAAACCATGAAACACAAGACAGAGAGGACATTTGTCTGCCCCTGCTTCTGGCATATCAAGCTTGGCATTAAGCTTAATATCATCATCAAGTATGTACATTTCTTCTCCCTCCAATAAACTTTTAAATTTCAAAATCCAGACAACTTCTGATTTTGGTATAAGGTCTTACCTTACCATCCGCTACAGCCACATGCTCTGGATGAGTTGCATAACCCTTTAAAGCTTCTTCGCTTTCAAATGTGGAATCAAGCATCAAATCTGCATTTGAGCTTGCAAGCCCGTTGATATTAACCTTGATATCTACCATTCCAGGAATCTTGCCAGCAAGTCCTTCAAGTCCTTCTTTAATACCCTTTTTTACCTCTTCCTTTTCTGCAGCTGAAAGCTCATCCTTAAGTGTCCATAAAATAATATGCTTTACCATAATATACCTCCCAAATTTATTTCATAATGTCTATTATACCTATCTGGTTTTAGAAGACAAACTCGTCTAAACTAATTTTTCCATTCCTGCAGCAAAAAGCTCCTGAAACTCTTCCTCTTCTATTTTCATCTGTTTATGATAATCAACTAGCTCTTCAGAAGTTAAAACACTGCTTTTAATCCATGATAACTGAGATACTGCTTTTTCAGATTTAATAACTATTTGTTTGTAGGTAGGCCCAATCAAAAACAGCTTCATGGCATCATCCTTTGGTAGAAAGCCACTTGTGGTGATTCCCAGGACATCATAAATAATATCATTGGCGATAGGACCTATAATAACATCTGCCCCTATCTCATCTGGCTTAAGGTGCCTGTTTCCATAGATATAATTGAACCAGTCCTCACCGCGTGTAAACTCATGAACACTAAGCCCTGTTAAATCCAATTCATATTCATTTAGAATTGTATCTGCTCCAGATTTTTCCTTTGCCCATCTATAGGAAAACTCTTTGTCATCTGTCAAATAAAATCCCTGTCCAAAATCGGCATTTTTGCGCCCATAATGTATATCAGGAATTTTTATTGTGTCAAAACCAACATGATAAACAAGCATAGATTTAGTCCTTTCTACACTATAACAAACACATCCACTACATCACGCAGCTTCTACCTTCACTGCCTTCCATATTGTCATCCTTAACATATCTGGCATTGAACTCCATATTGATTTCACGAAGCTCCTTTTTGCCCTCAATATACTCATCATACATCTCTGCCAAACCTGCCATGCAACCATCGCAGTTCGCTTCAATATTTCCAAGGGACTCCTTAACTATCTGCTCTCTTTCTTCTTTTGTTGTGTCTTTAATTAAATATGACATATCACATCTCCATTACTTGTTAAAAATAGTTTTAAAAGATTCGCTCAATCTCTGATGGCGAATCTTTGCAGCATCAAAATGAACTGAATTGAAAGCCAACTGCATTATAGGTCCTGTACCAAAAGCACAAATCAAAGTTCCCACTCCAACAGGGCCTCCAAGTAGCCAACCTACAAAAGTGGCCATACTTAAAAGCACAATACTCACTGCACCAATAGGCAATCGTTTAATTCTTTTGACTAATGCCACAAGTAAAGTATCCCTTGGGCCACAGCCAAGTGCCGCTGCCATATAAGTATACTGCGTATAGGAGATAATAACCAGCCCTATAAACATAACAGGAATACCTGTAGCAAGAGAGTTGCAAGGCTTTACCAAATCTATTTTATTAAACAAATCCACTGATTTTCCAACCACGAATGCATCTATGAACATTGCGATGCCGATTGGTTCCTTCATGAAAATATCGATGCCCAAAATAGTATATGAAACAATAATAGATGCTGTGCCATATAATATCCCAAGACTTTTTGACAGGCCAAGGTTAAGCACATCCCATGGGCTAGCTCCTATATTTGCCTGTATTGTCAGATACACTCCAAATCCATTAATAAATAAGCTTACTGCTGCAAGTATCACATTAGAAAGAATAGTGCGCTTATTGCTATTGCTTCTATTCTCTTCTCTTATAAATCTGTACACGTAATATTTCCTCGGTAAATCTAAGTTTAATTTTACTCAATTAATCCGCGAACAATTATACAACATACCTATAAAAAGAGCCAGAAGTTTTACCTTCTGGCTCCTGGCATTATATAAATTTCACTGCTGTTCCATAGGCTAGCACTTCTGCAGCCCCTTGCATTACAGATGATGAAGTATATCTGACACCTACAATGGCATCTGCACCGAGCTGTTCAGCCTCATCTACCATTCTTTTTGTGGCAATTTGACGAGCCTCAACAAGCATATCAGTGTAGCCTACTATTTCCCCACCTACAAGAGTTTTCATTCCAGCCATAAAATCTTTACCGAAATTTTTCGACTGTACAATAGTTCCCTTTACTACTCCTAAAACCTCAAAGTTCTGTCCTGGAATTGTTTCAATACTTACGAGCTTCATTTAATTCTCCTCCATCAATTTCATTTAATCTTTGTTTAAGTGCAACAATAGTTCCAACAATCATTGCAATAAATAGAGCTATTATGATTGCAATAAATCCCATTGGTGTGTCAGGGTCACTTAAAGCTGTAAATCCAATTACTACAATCATTGCAATAAAAAATACTATGCTCACAATTGCTGCAATAATAGGTCCCTGCTTACTTTTCTTTATATCAGTTTTATTTACATCCATAAATCTAATGCCTCCCTTCTCAAGTTTTTTCATCTCCTCAAGATAAGAGTCAGCCTGTAGATTATCAAAGTGAACATCCGCTTCTATCATTTCCCTACACATTTCCTTCATTACATCCAGTTCCTGCTGTCTGTGAGTGAAATGAGAAATGTGCCTATCCAAACAATCTGTCACAGAGATTTCTCCTATTTCAAGTCGTTTTATTTCTTCTATGGGAACCTCTAATCTTCTAAGAAGCTTTATCTTGTTTAACAGCTCCACATCCTTCAATGAGTACTCTCTGTATCCATTGTCTCTATTTCTCTCAGGACAAATCAGTCCCTGCTCCTCATAAAAGCGAATATTCTTTTTTGTAATCCCAACTAGTTCTTCTACTTGATTAATCTTCATGCTGTCCTAATAAACTCCGCTATTAAATCATTAATTTCATCTGGCTTATCCGTATTTGCGTTATGCCCAGCTCCTTCTATCCAGTGAATAGGTATTCCTGTGCGGGCATGCCATGCTCTGTTGTATCTTTTGGTTGAGCCTGCCATATCCTTTGTTCCACAAATAAGCATTGCCAGACAGGTGATTTTGTATGGTAGTTCTGCTTCAACAGCATCCACCAAAATCTTATAGCCGCCTCCTGCAAGATTTGCATATCGTTCCTGATCACCATCGTAGGTCATCATAAACTCACGCATCAAGGCACGGCCATACTCAGTAGTTGCTACTCCATTTGTTCCCTGTTTTAAAAGTGTCTTCCAAGGATAATGACGATATACCGGAGTCATCCTATGAAGTAGCCACAGTTCAATCCCTGTATAGTACTGTTTCTGCAAAGGTGCTGAATCAATCGATACAAATCCAACTACCTTTCCTGGGAATAGCTCCATGTACATCTGTCCCAGATAGCCCCCCATGGACTGTCCTATGATAACAGGATTATCAAAACCATTTTCTAAAAGAATTTCATTTAGCCATGTAGCCTTATCTGCCAGGGAAAAATCCATATCAAAAGGATAAGAAAGGGCATGTACTGGTGCATCCCACACGAACACTGGATATTTGCCTTCAAAAAACTCAATCTGCTTATCAAATAATCTATGATCTGCTGTTAATCCTGGCAAAAATACCAGCTGCTTTTCCTGGCACTTACCATCAGGATTTATCCAATAATGAATTTTCCCACACCTTGTGCTGTAAACCTTCTCCACCATAACTATGCTGTCTCCCTATTCTTTGAATACATCTTGTATACCAATACCGCAAGAATACATACCAACACAAGTAGTACTATCTCTAACACTAAACTAGAAACATATCCTGCCAAAAGTACTGTCACAAAATCCAATCCTGCATGAAGAACAATTGCTAAAAACAATAGCTTCACCTTTTTATCTTTCACTGACCTATAAACTATGTAAGAAAGGCAGATATGTAAGGTAATAGCAACAACTCTCTCCACTCCTGCCAGGTAGAAATCCAGCGAGCCTGTAGTCCATAGCAATGAAATTTGGTTCATCGTTTGCTCTTTTGTATCTACATCGATGGATGATAACATTGGCTCAAAGGTTCCCGTGTTAATCATTATTGAAGTTATCAGATTTGATATAGAGGTTAACCCAACAATGATAATTGCCTCTATTCCACCATGGCCTATACCATACATTATTGCATTCCGCTTATTTAGTCCCTTCCGTTTAAATAGGTTCATTGAAGTAAAACGGCCTACCTCTTCAAAAACACCTGCTGCAATTCCACCATAAACCGCCTTCAGCAAAAGATTTTCTGTTAATGCCTCTCCAAAATGCCTAACCATAACAAAATGAAGACATTGCTCTAGAACCAGTGCGAAGACTATAAATGTAACCGCTCCAATTCCAAACCAACGCATATCAGCCTTTAGTTTGAGAAATGCGTAGACCATGAGTACCATTGGAAGACCCACAGCAACCAAAAATGCAAAGCACATTCCTACAATTGATAACACAGGTACTGTTCCCATAAAACAGCCTCCTTAAATAAAATTTTTAAAGACTTGGCCTTGTCTATGCCTAGAATATAAACCTTCCACAGGGGGGAAGGTCAACACTTTTTCAAAAATAATCAAATAATCTACAAATATTTAAAAGTATAGCATAACGTATATAAGTAAGTATACAAAAAGCTCCAATGCATTAACTGCAATTGGAGCTTAAATCCTAATTTAATTATAGGAACTTCTTAGCAAATGCCTCTGCCTCAGCAAGCTGCTTATCATTTGGCTTGTTTCTTACATAGCATGTTTCATCCTCAACCTGAATTTCCTTTTCCCTGAGTGCCTTTTTAATCAAGTCAATAGAATGCTTTGAAAGCCAAGAAGTAGAAAATACTACTGCCTTCTTTACTTTCTTACCATCGATTCCTGCTAAATAGTTATTCATTTCCTTATCAAGACCATAGGCATAAAGTGCACCACCTATGAATAACACATCGATGTCCTCTGTAATCTTTGCGCTATCATCATCTACAGAAATTGGAATAACACCTGCTCCCTTTGCAATTGCCTCTGCAAGAAGCTTTGTATTTCCTGACTTTGAATAATATCGTACTGCGACCATAATTACCTCCATTAATTTAATGATTCGTTTGTATTTGTAGCGCTATTTAATCGTGCGCAATTTATATTCATAATATATACCTGACCTTCTAAGAAGTCAAACAATTTTTCCATCACTAATAATTTTGTATTAGAACATCAAAACTGTATCCAAATTTTTATTAGGCGTACATCATTAAAATCTAATAATCATTCATCAATGAATTAACAAGGCTCTCAAACACCAGAACGGCCACAGTTCCCACTGGAAAGGTTTGACACCTAACTGAATTAACAAGGCTCTCAAACCCGGTCTGCTTCAGAATCGGATAATCGGAGTTTGACACCTAACTGAATTAACAAGGCTCTCAAACGTGTCCACATGCTGTCTCGTAGTTGAACTCGTTTGACACCTAACTGAATTAACAAGGCTCTCAAACGGAACATTGGCGTGAGTTCATGGGCGAAAAGTTTGGCACCTAACTGAATTAACAAGGCTCTCAAACTGAAGTCGATAATGCAGCAGAAGGATGGCTGTTTGGCACCTAACTGAATTAACAAGGCTCTCAAACCAAAATTGATTGAGCACAATCTATGGTATGTTTGGCACCTAACTGAATTAACAAGGCTCTCAAACGAGTTGCGTTAGCTGAATCGCTCCACTTTGGTTTGGCACCTAACTGAATTAACAAGGCTCTCAAACCATCACGCCTGTAGCTGTCTTTATCTTTAGTTTGGCACCTAACTGAATTAACAAGGCTCTCAAACGAAGGCAAATGTCTTACCATTGAAAAAAAGTTTGGCACCTAACTGAATTAACAAGGCTCTCAAACCTCAAATTACAATTTTGGTTCTCACCGAGCCACACATACTTGCGATATGTTGTTAATTCATTCTATGATTCAATTATGCATAAATCGTCGTCTAACACAACCTTTTTTTCTTCATCTAGCTTAGCAGTATCCTTACTTTCGAGTATTACTAAATAAGCTTTGCTATACATTGCCTCTTTATATAGTTGTTTCATTTCATTATCATCTAAATATGTTTTTATATTGACTAGTACATATACTTTTTTCTTCAATACTTGACTAGATGTTTTTATGTAATTAATTATTCTTTCAGTTAATGAAGTATATTCTTCATCAAATTTCACATCATACAGCTTAAATAATCCTTCAATATCTCCGCTAAGCTCGCTTACCAAAGGGTATGGAACATTCTGCAAAACAGTGTCTATTAAATTAAAAATTCTAGAATTAACTTCTGAATAGGCATCGCAATACTTTTGCTCTAAAACATCATGAAGCTCCTTGTAAACGGCATTAAGAATCTTTCTATCATTACATGAAATTGAAAATGGATTGACAATAACTTCAACCCTCTTTGAAATACAGTGTTCCTCATCATTATCTGATAAAATCCAAGCGCCATCATCTCCCTTGGCTTCAGAATAGAAATCATACACCATAGATTTAAATGCATTTCTATTTTCACACACAATATTCAATACTGTATTTTCTGTCAACTGAAACTCAACTCCAAACTCCTTATTGACTAATCTCATAATATAATAAGCCTTTCATCGGAATTAATAACATCTGTCTTCCTATCCCCTACTATATATTCCATATTATTGTATTGCTTTTCAGTCACTTTCAAGGCTTGAACCAAACCTTCAGGTGGTTTATTTTTTTTGACATTTTCAATGACAGCATCGCCAACCGTACTATTCGAGACCAGCTTGCAATAAACTGATTCTTGTACCATCATAAATCCAGATTTAATCAAAAATTTTCTAAACTCTCTATATGCTTTTCTGTTGGCATTTGTCAATACAGGTAAATCAAAAAAGACTATTACTCTCATAAATCTATAATTCATACTGATAAAATTTTATTAACGAAACATCTTCGTCATTTAAAGCGTCAAAAATACTCTTTGTATATATTTTAATAGCGTTTGTTAGATACTCATTTCGCCCTGCAATCATTACTTCCGCCTGAAGTAACCGTAACATCTCAACTTTCTCATCATGTTCAAATTTATCTGGTAATAATACTTTTACAGCCCTATCAACTATTGGTCTAAATGGCTCCATAAGATCCGACCCTAAATTAAATTGATTAAACATATTGTCATGAAAAAGCCCTAACTGTGTAATATATCCATTCGCTACAATCTCTCTGTTAAAAGTCGATAAAATCAATCCGTAACCATAATTCAATGCTGCATTTATACTATTTTCAGCAGTTCGCGTAAAATCCATCCCAAATAAAGCATTAAAATATACTTTAGCTGCGTGCCCTTCTCTGTTCGTTGAATCTCCAAATTTTAGTTCATTGTTATACTTATATAACATCTCTGCCTCTTTTAATCCATATTCTTGGAGATGCTCTGCTTGCTTTTTAATCTTGTCAGAAATAATCTCTGTCCAAACAGAAGCTTTAACATCATTATTCCACGCAATCTGTTTCCTAACTTTAGCACTAGTATCATGGGATCCATAATAAGATATTAACTCTGATGAAGGATTCCTTTTTTCATCACAAAATATAATCTTTACTTTTTTCTTAGTCAGTTCACTCAATAGGGCTGCTGTAATTGCAACTGCTGTGTTTTCAATCATTAACAACCCTATCTCGTCTATATGAACTTTAACCGTTTCAGAACCTCTAACAACTAAATATCCCATTTGATAATCTAGTTTTGCACTACTAGATATTAATACTGTTCTCCAACTCATACTCTCAATAAATCTCTTTTGGTTTCGTATATCCCTGTAATAGACTGGTTTACTAAAACTATTGAATCTATATTACTTATATTTTTATTGATGCGTAAATAACCAAACTTATCAGCTTCGCCAATGACCTTTAATGATGAAAATTGTGCTCCAATACTTGTAAGTTGAATCAAATTTATTAATACATCACTTTGAATGTTTTTATCACTATTAATAAACTTTTCGTACAAGTTATCAAGCTTGTCAATTATACATACTGGCCTCTTATTGAATATGGTATGTTTATGCTTTTCAAGTATCTCAATAAATAAACTAATATTCTGGTTGCAAGTTACTTTCTGGTTATCCTTCTGTTCATTATGCATTTTTTCAAGGTTATGAATGTAATTATTCCATTCATTATTGAGAATAAATGACATTTCATTCTTTAGTAATAATCTATTATCACCTCGACCAGAAATACGGCATCTATATCCATTGATTTCAACCAATGATTGTAATGGTATTCTTTTTACACAGATTCTAGGATTTTTTAAGCCCAAATTATTAATACAGTAGTTAAGCAATCCTTCTTCCGTTCTCTCTATTCTACTCTTTAAATAGATTGGAACTGTTTCTATTGTTCTAATTCTTCGTTTTTTATCATCATGCTCCACTAAAAAGAAATAGGCTGTAGAAACGCTATTATATCCACCATACTTTGTAATATCACGTAATTTATCATCACTTTCTTTTAGTGGTATATATCCATCTTCTTTTGCTTTTTTTGCTGGATATAATGTCTCATTTGCTATTCCCCCTTTAGCTTCATAAACCCACCTTGTTATAAGTGGTGTATTCTTACTCATAACAGTCTTGACCGTATTTATTGTTGGATTTTTCTCACCGTTTTTTGCGGCAATCCATGCTTTATATCCATTTCTCTCAACGTCTTTCTCATACATTTTACCCAAATTATAGCCATACCTGTTTTCATCCTTTGATAACTCATTTTTTATAAAATTCAACGGATTCTGAGTAAATTTGGTAAAGTAAACATTTCCTACAACAATATTTAAATAGGCATCTTTTGCGTGATGAAAATCATTTATCAATCTAGACTTAAGAAAATCATTATCACGCCTAAAATCTGATACATTACTAGCCTTTGCATATACAACAGTAGTATTCTCAGAAAATAGATGCTTAATTAAATCAGCAACGCCTTTTGTTCCTTGGCTAGTTTCCACCAACTGTCTAGCAATGAACCCAGCTTTCTGCTCATCTGTAAACGGATTCCTACCTGTCAATCTTCTATATTTCTCATCATTAATTAATCCCTTAATATGAAGCATACGCCACAGTGAATACACTGCTTCAGGCATTTTTTCTAATGGATAGTTGTCACTCTTTCTTGCGTTTTTTGATTTATTGACTAGAACAAGATTGTTATTAATATTATCATCCTTAACATAATGTCTTGGATAGATATGATCTATATCATACTTATTTGAATCAAATAAGTCTTCTAAATCAATTGGCTCCCCAGTGTACATGCATCGTCCCATCTGAGTGTAATATAAATATAACTTTTTGCTTTTTAAACTTCCATCTTCATCTGCTTTTTTTATTTGCCCAGACCAATCCCTACTTTCATCCTTAATATTCTTATATAATTCAAGCAATTGTTTGCCACGTGAAGTTGTACGCTTTCCCTTTTCTCCATCGCGTCTAGTCATCTCGATAAATACTCTCGTAGGTTCAACTCCCATTTCTTTAGTAATAGTACGCAATAACACAATCGTCTGCCAAACCATTCGCTTTACTGGCGCAGAAAAATAGTATTCATCTAAATCTTCGTTCTTAAACTCTGTCAAACTTTTTAATAATCTTATTTGTTTTTCCTGTAAAGACTCCTTATATGAGAAAACTTCACTGTTAATTAATTCCATAAAATTACAGTTAGTATCCCACATAGACTGAATTAATGATTTTGATTCTCCAGTTTCTTTATCACATCCGGGTAGTTCAAGCATCTCTCTCGATACTCTACCCCAATCCTTGAATTTATAACCTAAAATTCTTTTTATCTTCTTTTCATCTAGCAAATTACCATATTCTTTTTTTAGCCATAACTGCAAATCACTTTTTGATTCTCCAAAAACTGTAGAATAATAAATAATCCTTTCTACTACATTCTTTATTGAATCTTTTTCAATATCATCTCCAAAAATTGCGTAAAATTTTCCATAAGAAGACAGACTACTGTTGATATTAATATCTACACCAGTCAACTGAGTTTCATTCTCTAGTAATCCTCTATTTGCTAAATATTTTGCTAGTTTTCCTTTAGTTAATTTTTTTCCCTTTTTAAATTCATCATTGTAAATATCCTGTTTTAACTGAACAGATATTTTTTTACCATCAATTCGTAAATTATTTATTTCATTAAGAACGCAATATTTTTCGTATAGAAGAGAATTCTTTGGAAGAACCTTTTCACCAGACAAATATGTACAATTACGAACAAGTCTATCTATAAACTGTACCCTAGTAGCTTCAACATCAATCTTTTCTTCAATATTCCATGGTAAAACTTGTCCCTCATCTTTCCTTATTACCCATCCTGTTTTACTTTTCTCTGAAGTTGGGCCAATATAATATGGCATTTGAAAAGAAAACAATCTTAATATCTTTTCACTCACTGAAAGACCTGTCTCATCGTTTTCTTTCAAAAATGATAATTTCTGTTCTGCATTCTTTAGAATTTTCTCCATTTCAAGCCTATGTAATTGATTAGGTATAACTCCATTATCAGATGTAATTTGTTTAGGGAGAAATGTCTCATTTTCTATCTCTTTAAGCACATATTCAACATCTTTGCTAGATAGATTTTTCAAGTCATTTCGGATAGTCTTATATAATTCCTCACGACTTCTACCTTTTCCAACTAATGATCTACGAATTAATCCATCCCCACCTTTTATTCCACTATTAGTAGAATTGACATATGCGCTATAATTTCCAGGTTGAATTTCTCTAAACATAGCATCATACTTTTCAGTTGGTAGTTCTTCTTTATATATTTTCTTTAGTAACGACAAGTCAGCTTTATGCTTATTATATGCCTCAACTCTAGCCAACGATAAAAAAGAATGCCCATGTAAAGTACTTGATAATATACCAGTATCATAAATCTTTTTCATTAAAGCTATTAGTTCATATTTATCATCTCCAATAGCATCTATAATTTCAGTCTCTTTTTTAGAATAATTAGAATCTGAAAAATTAATTTCTACCTTTTCTATTTCATCTAGTTCAAAAATTTTACTAGCATCAATCTTTAAACCACAGATACCACGAACAATCAATTGCTCCTTTTTATTGGCCCTAGAAAGACCCAATTGTTCACTTATCTGTGAGGCTTTTTCACTTCTGGAGATTCCTCTATTTCCAAGAATAGATTCAATTTTCTCAGCTCCATCAACTGGAAAAATAACATTCTCTAATGTATCCTCCATTTTTTCAACAAGAGCCGCGTAAGTCGACTCGATTGCTACTATTCCATCTTTGCCAATCTCGCCCCCTAAAAAATGTCCTCTATGTTTGAACATATTTAAAAGTGCCAAATATACGAAGCGTGCATACCGCTTATCATCTTCAATCGAATCTTCCAACAGTGCTTTTCTCAAGTGGAATATTGTAGGATACTGTGAGAAATATTCTTTATCACTGTAATCCTCATCATTAAATACCCCGTTAACGGATTCCAATAATAAATCTTTATCTTCTTTCCAATACTTACTATTCTCTAATCGCATAAAGAATTGACTATCTTCTTTCTCAATAGCATCATGAAAGAAGCTCTGCAGCATTCCAATTCTGACCTTTTCACGCTGCCTACGTCTTCTGCTAGTTCTATTATGTCTCCTATCCTCAGATGTTTGAGCTTCGTCAAATTCTCTTACGCCCCAATAGTCTTTACCTTTAATTCTTATTAAATTGTACTTATCATCAGTAACTGCCCATCCTATAGAACTGGTTCCTAAATCAAGTCCAACATAATAATTTCTTTTGTTCATTATCTATCCTCCGCTTAAATATTGACTATATATACGCATAAATGATATTATCAATATGAATTAACAAGGCGAGTGCAAATAAGGTTTATCCGGAATCGTCTTTTTTAAGAACCGCATGGTGCGGGTATTTGAAGCCATTGTTATGGCTTCTTTTATTTTTAGTATAATCGAATTCTAATTAAACTCAAATATTTCTTTTTGTCGGTTTCATTATATAGCCTCTAATACATTATGGGAAAATTAATAGTTGAATACATATTTCTATGATGTTATATTATATATAAAGAAAGCACCCACTCCAAAGTGGATGCTACCGAGAATGATTGAATTAGCTCATAAAGAGCCGCCTCTCCCGTTTGCAGACAGGAGAGGCATTTTTATTTGCGCTTATTATTTCTCTTGTCGAGAAAAGTCAGCAACGCAAGGAGAGAATTACAAACTGCAAAAGGCAATGCCAGAATACCTAGCACTATCATAATGATTTCATAATCGCTCACAGGCGCCACCTCCCTTCCGTTAGTGACATCCAAATGGACCACCATATAGGCTCGGGAGACTACCACCCTGTCGTGGGTACTTCTATTAAAACTTGCGGATGAACCGCATGAATAATCTAGCACAAATGTTCTATATTTTCAATCAAACATCCACATTTAACAAGTTCTTTTCTAGATACATTTTACTTCGCATAAATCAAAAATCCTGTCAGGTTTCACCCCAACAGGATTTTATAAATTCTATTTAGATTTTTGCTACATCTACAAGTGTATATTCTGTAGTTGCGCTTTCAAGTGATGTAGCGAGCGCTACTGCAGTATCGATAGCTGTGATACAGTTCACACCTGTCTCGATTGAATTTCTGCGGATAAGGAATCCGTCTCTGGTCTTATCTCCATGTCCCTGAGTAGGTGTATCAATTACAAGGTCAATCTTGTGTCCAAGGATAAGATCCATTACATTTGGAGATTCCTGTGAAATCTTGTTGACCTGAAGCGCATCTACACCGCCATCCTGCAGATATTTAGCAGTAGAACGTGTAGCGTAAATCTTGTAGCCAAGCTTCTCAAATCTCTTTGCGACCTCAAGTGCCTCTGGCTTGTCAGCATCCTTTACAGTGATAATCATCTGCTTGTGCTTTGGAAGTACCACACCTGCGCCAAGGAATGCCTTGTAAAGAGCTTCCTCAAATGTCTTTGCGATACCGAGACACTCACCTGTAGATTTCATCTCAGGTCCAAGGCTAATCTCAGCTCCGCGAAGCTTTTCAAATGAGAACACAGGCATCTTGATTGCAATGTAATCTGCCTCTGGCTGAAGTCCTGGCTTGTATCCCATATCTGTAATCTTGTGACCAAGAATAGCCTTTGCTGCAAGGTCAACGATTGGAATACCTGTAACCTTGCTGATGTATGGAACGGTACGAGAGCTTCGAGGGTTAACCTCAATTACATAAACCTCTCCATCCATGGCAATGAACTGGATGTTAATCATACCAAGTACGTGAAGGGCTTTAGCAAGTCGCTCTGTATAATCTACAATCTTGTCCTTGATATCCTGTGTGATAGTGTGAGCTGGATATACTGAAATACTATCACCTGAGTGGATACCTGTACGCTCGATGTGCTCCATGATACCAGGGATAAGGATGTTCTCTCCATCGCAGATGGCATCTACTTCGATTTCCTTGCCCTGTAAATATTTATCTACAAGGATTGGATGATCCTGAGCAATCTGGTTGATGATATCCATGAATTTTTCGATTTCTTCATCGTTAAAGGCAATCTGCATACCCTGACCACCAAGTACGTAAGAAGGTCTTACAAGTACTGGATAGCCCAGGCGATTTGCAACTTCCTTTGCCTCCTCGGCTGTAAATACTGTACCGCCGGCAGCACGTGGAATCTGTGTCTGTTCAAGGATTGCATCAAAAAGCTCTCTATCTTCTGCTGCATCTACATCCTCTGCCTTTGTTCCAAGGATAGGCACACCAATCTTCATCAAATGCTCTGTAAGCTTGATGGCTGTCTGACCACCGAACTGTACGATAGCTCCATCTGGCTTTTCAAGATTAACGATTGACTCTACATCCTCATTTGTAAGAGGCTCAAAGTAAAGCTTGTCTGCAATATCAAAGTCTGTAGAAACAGTTTCTGGGTTGTTATTTACAATAACTGTCTCCCAGCCTTCCTTGGCAAATGCCCAAGTAGCATGAACTGAACAGTAGTCGAACTCAACACCCTGTCCGATTCTGATAGGACCAGAACCAAGTACTAGTACTTTCTTTCTATCCTTTGTCTCTACCGCTTCGTTTTCGCTGCCGTATACGCTGTAGTAGTAAGGTGTCATAGCATCAAACTCTGCTGCACATGTATCAACCATCTTGTAAGCAGCAACAATGCCATTGTCGTAACGCATCTTTCTAACTTCATCCTCAGTCATCTTGCCATTGAGCTTTGCGATAACACTATCTGGGAATTCGATGCGCTTTGCTTCCTTGAGAAGCTCTACTGTAAGTTCTTCCTGCTGAAGTCTAAGCTCCATCTCAACAAGAATCTTAATCTTATCGATAAACCACATATCAATCTTTGTGATATTGTGGATTGTTTCGTATGACGCGCCGCGTCTTAACGCTTCAGCGATGCAGTAGATTCTTCTGTCGTCAACAACCTTAAGAGCTTCCTCAAGCTCAGCATCTGTCATGTCGCAGAAATCGTAGCTTAAAAGTGAATCTACATGCTGCTCAAGTGAGCGGATAGCCTTCATAAGGGCTCCCTCAAAGTTGTTGCAGATAGACATTACCTCACCAGTAGCCTTCATCTGAGTGGTAAGCTTTCTGGTAGCAGTGATGAATTTATCAAATGGAAGACGTGGAATCTTTACTACGCAGTAATCAAGCATTGGCTCGAATGATGCGAAGGTCTTTTTTGTGATAGCATTTGGAATTTCATCAAGTGTATATCCAAGTGCGATTTTAGCAGCAACCTTTGCAATAGGATAACCTGTAGCCTTTGATGCAAGCGCTGATGAACGAGATACTCGTGGGTTTACCTCGATTACACAGTACTCAAAGCTCTCTGGATGAAGTGCGTACTGTACGTTACATCCACCTGTAATACCCAGCTCATCGATGATGCGAAGAGCAGATGTACGAAGCATCTGGTATTCCTTGTCACCAAGTGTCTGAGATGGCGCTACTACGATTGAGTCACCTGTATGTACACCAACAGGGTCGATATTTTCCATGTTACATACGGTGATGCAGTTGCCGTTAGCGTCACGCATTACCTCGTACTCGATTTCCTTCCAGCCTGCGATACATCTTTCTACAAGTACCTCATGTACACGTGAAAGACGAAGACCATTTGTAAGGATTTCTACTAATTCTGTCTGGTTGTGAGCGATACCACCGCCTGAACCACCAAGTGTATAGGCTGGGCGAAGTACTACCGGATATCCGATAGTGTTTGTAAATCTGATACCATCCTCAACTGTATTTACTACAAGAGAAGCTGCAACAGGCTCACCAAGCTTTTCCATGGTGTCCTTAAAAGCCTGTCTGTCCTCAGCTCTGAAAATTGTCTCTGCTGTGGTACCGATAAGCTTTACCCCCTGCTCCTCTAAGAATCCTGACTCTGCAAGCTCCATACCAAGGTTAAGTCCAGCCTGTCCACCAAGTGTTGGCAACAGTGAATCTGGCTTTTCTTTTATGATAATCTGCTTTAATACATCCACTGTAAGAGGCTCAATGTAAACCTGATCAGCGATTTCTTTGTCTGTCATGATGGTAGCTGGGTTTGAGTTTACAAGACAAACTTCCATGCCCTCTTCCTTAAGTGAACGGCAAGCCTGTGTTCCGGCATAATCAAACTCTGCTGCCTGTCCAATGACGATAGGTCCAGAGCCAATCACCATTACTTTCTTAATGTCACTTCTCTTTGGCATTACTGCTGCCCTCCCATCATCTTAATAAATCTATCAAACAAATATCCGCTGTCCTGTGGTCCTGGGCATGCCTCAGGATGGAACTGAACAGTGAAAATGTTCTTTCCTGTATATTTAAGTCCTTCATTTGTACCATCGTTTACATTTACAAATGCAGGTGTAGCGATTATCTCATCAAGTCCATCAGTATCAACTACGTAACCATGGTTCTGAGATGAAATGTAAACCTTGCCAGTCTCCAAATCCTTTACAGGATGGTTTCCACCTCTGTGACCGTATTTCAGCTTGTGTGTATCAAGACCATTTGCAAGAGCCATAAGCTGATGACCAAGGCAGATTGCAAAAATAGGTACGTCGCTGTCGTATAATTTTTTCACTTCATCTATGATAGGTCCGCAATCCTTTGGATCACCAGGTCCGTTTGAAAGCATAATTCCGTCTGGCTCTGCGGCAAGGATTTCTTTTGCAGATGTGTGTGCTGGATAAATTGTCACCTCACATCCTCTATCATTTAATGACTTTGCAATGTTTCGTTTTGCACCAAAATCAAGAAGGGCTACCTTTTTACCCTTTCCAGATAAAACTGATTTTTCATGACATGTAACCTTTGAAACAACATCACCAGTTCTATAAGCTTCAAGCTTTGGCTTTATCTCCTCAAAATTGAAGTGCTCATTTGTGGTAATCATTCCATTCATGGTTCCTCTATCACGAAGAATCTTTGTAAGAGCACGTGTATCAATACCTGAAATACCTGTAATGTTGTGTTTTACAAGGAAATCCTGGATTGTACCCTTACAACGGAAATTTGATGGAATACGGCTGAGTTCTCTTACAATAAATCCATCAGGCCATGGTCTGCCACTTTCCATATCATCAGTGATACCGTAGTTACCGATAAGTGGATACGTCATACATACAGCCTGTCCCGCATAAGAAGGATCTGTAAGAACTTCTAAGTAACCAGTCATTGAAGTGTTAAAAACTATCTCACTGATGACTTCTCTTGTGGAGCCGATGCTTGTTCCTTCGAAAACTGTACCGTCCTCTAAAATTAAAAATGCTTTCATCTTACCTCTTTCTACCCTTTTATTTTTGCTCGCTTCTGCCTGTAGTCTTTGAAGTGTCCCATCTGCTATTTCTAACTATTCCAATATCGTTTTCACTATATTCATTAGAATAGTAAGAAATAGCAAATGGCACACAGCCCATGTTTTCGAGCAGAAGCTATTTATTAACATCAGAAATCAGAACGATTCTACGTTTTACAAAACTCCAAGGTGGAATTTCACCTTGGAGTTTTAGTTTTATCTGAAGTAATCTACGCCTGATTCGAAGAGCTTCATGTCCTGGTCGCCGTAGATGTTGATTGCTACGCCTTTGCCGATACGCTCTGCGTGGCACATCTTACCAAATACACGTCCATCAGGGCTTGTGATACCCTCGATAGCACAGTAGCTGCCGTTGATGTTCCACTCTTCATCCATTGTAGGATTGCCATTTTCGTCAACATACTGAGTTGCTACCTGACCATTCTCAAAGAGCTTTTTAATCCACTCTTCTGAGGCAACAAAACGTCCCTCACCGTGAGAAGCTGGAGCACAATATGTCTCACCAAGTGTAGCACCTGCAAGCCATGGTGACTTGTTGCTTACTACCTTTGTATAGGCAATCTTTGAAATGTGACGTCCGATTGTGTTGTATGTAAGTGTTGGAGAATCCTCTTTCTGAGTATGGATTTCTCCGTATGGTACTAAGCCAAGCTTGATGAGTGCCTGGAAACCATTACAAATACCAAGCATCAATCCATCGCGATTGTTTAAGAGTCCATGGATTGCTTCCTTCATTTTTTCATTTCTGAATGCAGTAGCAAAGAACTTTGCAGAACCCTCTGGCTCATCACCTGCTGAGAAACCACCTGGGAACATAACAATCTGAGACTGAGCAATGGCGCGTGAGAATTCATCAACTGATTCTCTGATATCCTCTGCACTCTGATTCTTGAATACCTTTACATTTGTGATTGCACCAGCCTTTTCGAAAGCTCTTGCTGAATCGTACTCACAGTTTGTACCTGGGAATACTGGAATGAATACTCTAGGCTTTGCAATCTTGTTCTTGCAGATGTAGAAATTCTTTTCCTCATATACACCTGTGTCCACAAGTGAAGTATCCTCATGGCTCCGAGTCTTAAATACTTTTTCAAGAGTGCCTGTCCATGCTGCGATAGCCTCATCCACAGAAATCTTTACATCTCTATATGTGAATGTAGCATCGTCTGTAACTTCACCGACTACATAGCCACAATCCATGAGACCAACCTTTGAAAGCTCATTCTCGATAGCAGATACTGCATCCTCTGAAACCTCAAGAACTAGATCACCAACAGAGAATCCAAATAATGTCATAGATGAGAAATCATCATAAATCTTAACACCAAGCTTGTTACCGAATGCCATCTTAGAAACAGCAGGTACAAGACCGTTTGCTCCAAGGGCATAAGCTGCTTTAATGTTGTCCATTTCAACCATCTGACGGACAACTGCATAAATCATTTTAGCCTGGTCGTAGTTTGGCTGATCATAATTATCTCTAAGAACTCTGAGAATAAACAGCTTGTCTCCTGCCTGCTTAAGCTCTGGAGTAACAATATCCCCCTGCTTTGCCACATCTACAGCAAAGGAAACAAGTGTAGGTGGAACATCGATTTCATTGAAGGTTCCTGACATTGAGTCCTTACCACCGATAGATGGAAGCTCAAACTGCATCTGAGCTCTATACGCTCCAAGAAGTGCTGCAAAAGGCTGGCTCCATCTCTTTGGATCTTCGCTCATTCTGCGGAAGTATTCCTGGAATGTAAATCTAATTTTCTTAAAGTCACCACCTGATGCTACGATTCTGGCAACAGACTCAAGTACCGCGTACTGTGCACCATGGTAAGGTGACCATGAGCTAAGGTATGGATTGAAACCATAAGCCATCATAGTAACAGCATCAGTGTTTCCATCTGCAACAGGAACCTTTGCTACCATTGACTGTGTCTCAGTAAGCTGATATTTACCACCGAAAGGCATCAAAGTAGATCCAGCTCCGATAGAACCGTCAAACATCTCCACAAGCCCCTTCTGAGAACACTCATTTAAGTCTGCAAGAGAATCAAGCCATGCTGCCTTAAAGTCGTCTGCCTCAACATCCTTTGCAACCTTTTCAATACCAATTTTGTCGATGTATTTGTCATTGTTGTCAGGAAGCTCTACGTAAACGTCTGTCTCCTGATGTGCACCGTTTGTATCAAGGAATGCACGAGAAAGATTTACGATTTCCTTTCCTCTCCAGTTAAGAACAAGACGTGGCTCTTCAGTAACTACAGCAACCTCAATAGCCTCTAAGTTTTCCTCAGCTGCATACTGAAGGAATTTGTTTACATCTGAAGGAGCAACTACTACTGCCATACGCTCCTGTGACTCTGAAATAGCAAGCTCTGTTCCATCAAGTCCTGCGTATTTCTTTGGAACCTTGTCCAAATCAACTACAAGTCCTGGAGCTAATTCACCGATAGCAACAGAAACACCGCCGGCACCAAAGTCGTTACACTTTTTGATTATGTATGAAACCTCTTCTCTTCTGAAAAGACGCTGAATCTTTCTTTCTGTAGGTGGGTTACCCTTTTGAACCTCAGCACCACAAACTGCTGTGGATTCTGTATTGTGAGCCTTTGATGAACCTGTAGCACCACCGATACCATCACGACCTGTACGTCCACCAAGAAGGATGATTTTATCGCCTGGATCAGAGTTAAGTCTCTGAACAGCACGTCTTGGAGCAGCACCCATAACCGCACCAATTTCCATACGCTTTGCTACGTAATCTGGATGATAGATTTCTTTAACGTAGCCTGTAGCAAGACCAATCTGGTTACCATATGAGCTGTAGCCATGAGCTGCTTCACGAACCAGCTTTTTCTGTGGAAGTTTGCCTTCGATTGTATCCTTTACAGATACTGTAGGATCTGCTGCACCTGTAACACGCATAGCCTGGTATACATAAGTACGTCCTGAAAGTGGATCACGGATTGCACCGCCAAGACATGTAGCAGCACCACCAAATGGCTCTATTTCTGTTGGGTGATTGTGTGTTTCGTTTTTGAAGTTGATAAGCCACTCTTCTTCTGTTCCATCTACATTGATAGGAACAACAATTGAGCATGCATTAATTTCATCTGACTCTTCCTGATCTGCAAGTTTGCCATCAGCCTTAAGACGCTTCATCGCAAGAAGTGCAAGGTCCATCAAGCATACGAATTTGTCATCACGATCCTTGTAAAGGATTTTGAAATTATCAAGGTAGTCATTGAAGGTATCCTGAATAGGTGCCTTATAAAAGCCATCTTCGATAGTTACATTTTTAAGTTCTGTAGAGAATGTGGTGTGACGGCAATGATCTGACCAATAAGTATCAAGAACTCTGATTTCTGTAACAGTAGGATCTCTGTGCTCTTCCCCAGCAAAATATTTCTGGATGTGGAGAAAATCCTTAAAGGTCATTGCTAAATTTAAAGAATCATATAAAGTGCGTAAATCATTTTCAGCCATAGAAGTGAAACCGTCAAAAGTATTGACGTCGGCTGGTTCATCGAAATTATTAGATAGAGACTCTGGCTTATCAAGTGAAGTCTCTCTAGAATCAACAGGGTTGATACAATGCTTTTTGATAGCATCGAATTCGTCGTCAGTAATGCTACCCTCAATAACATAAGTAGTAGCTGAATGAATAGTAGGCTCTTCGTTTTCATTTAAGAGCTTAAGACACTGCTCCGCAGAGTCAGCACGCTGGTCAAACTGACCTGGTAAAAATTCAACAGAAAAGACACGACCACTGTAATCAAATGTCTCTTCATAAACATTATCAACAGGAGGCTCAGAAAAAACTGTCTTCACCGCTTTCTTAAAAACGTCGTCAGAAACATCTTGAACGTCATACCGTATCAAGACTCTAACTCCTGTAACATCCTTGATGCCTAAGTAGCTTCCTATTTCAGAAAACAGTGACTTGGCAGATACTGCAAATTCAGGCTTTTTTTCAACGTAAATTCTTCTTACTTTGCCCACTTTACACCTCCGTATTATTTACTTTAAATCTGTGAGACAAGACCCCTGCCAATAATTCAGGTCCCAAAAACTAGTAAAATAATTATGTCTCGAAAACTAGTAGAATTATGCCTCAAAATCTAGTAAAAATTTATGTCTCAAAAACTAGCAAAATTATGTCTCAAAAACTAGCAAACTGGCAGGCAGCCTCACAGTTAAGGAAAGTATAACACAAAAAATTCACATCTCCTAATAATAATTTAAGCTTTTTTAGACCAAAATTTTGTAACTTTTAACGAAATCTCATCCACTGTGGTATAACAGGCGTCTTTCCACTCACGGGGAAAAGTCTTTTGGTAACTAGCGAAGCGAAGTCTTTCGTCTAACAATTCAATGATTCCCACATCATCCTTTGTCCTGATTAGTCGACCTGCAGCCTGGATTACTTTATTCATTCCAGGGTATAGATATGCATATTCAAATCCATTTTTTCCCTGTCCATCAAAGAAATCCGACATCAGCTTTCTGCTGTTTCCCACCTGCGGGAGTCCTGTACCAAGCACAACTACACCTATAAGCTTTCCGCCCACCAAATCTATTCCCTCAGAAAATATTCCTCCAAGGGTGCAAAATGCCACCATGGACTTTGTTCTTTTTGTTTCAAATTCTAGCAGGAACTCTTCCCTTTCTTGCTCCGTCATATTCTGCTGCTGGGTCAATATATCAACATCACCGGCCATAGTCTCATATTCAGCCTTCACATCCTCTATAAACTTATAGGAAGGCCCAAAAACCATGTAATTACCCATTTTGCCATCCACAGCTGCCTTGATATATTTGGCATATTTTATATACTCCTCCTGACCACGTCTGGTGTATTTACTGGTCACATCTGTACCAAGCACCAGCAAACGATTGGAAGTGTCAAAAACAGAGTCTACATAAATGGCATACACATCCTTAATGTTACA</t>
  </si>
  <si>
    <t>MNKRNYYVGLDLGTSSIGWAVTDDKYNLIRIKGKDYWGVREFDEAQTSEDRRHNRTSRRRRQREKVRIGMLQSFFHDAIEKEDSQFFMRLENSKYWKEDKDLLLESVNGVFNDEDYSDKEYFSQYPTIFHLRKALLEDSIEDDKRYARFVYLALLNMFKHRGHFLGGEIGKDGIVAIESTYAALVEKMEDTLENVIFPVDGAEKIESILGNRGISRSEKASQISEQLGLSRANKKEQLIVRGICGLKIDASKIFELDEIEKVEINFSDSNYSKKETEIIDAIGDDKYELIALMKKIYDTGILSSTLHGHSFLSLARVEAYNKHKADLSLLKKIYKEELPTEKYDAMFREIQPGNYSAYVNSTNSGIKGGDGLIRRSLVGKGRSREELYKTIRNDLKNLSSKDVEYVLKEIENETFLPKQITSDNGVIPNQLHRLEMEKILKNAEQKLSFLKENDETGLSVSEKILRLFSFQMPYYIGPTSEKSKTGWVIRKDEGQVLPWNIEEKIDVEATRVQFIDRLVRNCTYLSGEKVLPKNSLLYEKYCVLNEINNLRIDGKKISVQLKQDIYNDEFKKGKKLTKGKLAKYLANRGLLENETQLTGVDININSSLSSYGKFYAIFGDDIEKDSIKNVVERIIYYSTVFGESKSDLQLWLKKEYGNLLDEKKIKRILGYKFKDWGRVSREMLELPGCDKETGESKSLIQSMWDTNCNFMELINSEVFSYKESLQEKQIRLLKSLTEFKNEDLDEYYFSAPVKRMVWQTIVLLRTITKEMGVEPTRVFIEMTRRDGEKGKRTTSRGKQLLELYKNIKDESRDWSGQIKKADEDGSLKSKKLYLYYTQMGRCMYTGEPIDLEDLFDSNKYDIDHIYPRHYVKDDNINNNLVLVNKSKNARKSDNYPLEKMPEAVYSLWRMLHIKGLINDEKYRRLTGRNPFTDEQKAGFIARQLVETSQGTKGVADLIKHLFSENTTVVYAKASNVSDFRRDNDFLKSRLINDFHHAKDAYLNIVVGNVYFTKFTQNPLNFIKNELSKDENRYGYNLGKMYEKDVERNGYKAWIAAKNGEKNPTINTVKTVMSKNTPLITRWVYEAKGGIANETLYPAKKAKEDGYIPLKESDDKLRDITKYGGYNSVSTAYFFLVEHDDKKRRIRTIETVPIYLKSRIERTEEGLLNYCINNLGLKNPRICVKRIPLQSLVEINGYRCRISGRGDNRLLLKNEMSFILNNEWNNYIHNLEKMHNEQKDNQKVTCNQNISLFIEILEKHKHTIFNKRPVCIIDKLDNLYEKFINSDKNIQSDVLINLIQLTSIGAQFSSLKVIGEADKFGYLRINKNISNIDSIVLVNQSITGIYETKRDLLRV</t>
  </si>
  <si>
    <t>1797342.SAMN04313819.A2W98_03045</t>
  </si>
  <si>
    <t>MKKILGLDLGTNSIGWALVSENENKKEIIGMGSRIIPLSSDDKTEFSSGNTISKNQKRTEKRGQRRGYDRYQLRREALTAELKKNNMLPDENLIKLKPLELWGLREKAVNEQITLNEFGRVLYHLNQKRGYKSSRSDANLDKKDTDYVKEVKGRFEDINEQGITIGQKFYAELQKNEYYRIKQQVFPREAYIKEFEKICEQQQIYYPYIITNEFVRHLKDDVIYYQRKLKSQKGLVSICEFEGFYTKTKEGKEIFAGPKVAPKSSPLFQVCKIWETINTITLKNKKGEIFFISIEKKNEIFEYLDNNEKLTQVRLFEILELDKNDGWSGNKQTAKGLQGNITKALILNAIKSSKFDEQHIQFNLTVDDLDKECYLVDRKTGEILETKVKKTIKPNIEELPLYKLWHTIYSISDDLDCVNTLIEKFKINKETAENLAKIDFVKFGFGNKSVKSMRKILPYLMDGYVYSDACSFAGYNHSNSITNDENLKRKLLNAIPNLSKNSLRQPVVEKILNQTINLVNEIIDEKRGWITRQERLNNKFEIRVELSRELKQSKDERNDTSIAMEANKKINEEVTNRLKGLNIRTSKRNIEKYKFIFPIRTLYNKDGRFDKKSFENAQAFKQCIYCGESFSITEAINGDNFDVDHIIPKSLLFDDSQTNRVLVHRKCNADDKKNKTAYDFIRAKGDEELNKYLERLENWYKKGILSYSKLERLKVSNEDYVDRKRKGKETDSDKKLWENFTERQLRETQYISRKSKEILEQVCYNVWSTSGSVTEHLRRIWGWDDVLMNLQLSKYRDLSDMIYTDEWETNDGQIHKKEKIKNWSKRDDHRHHAIDALAIACTQQGFVQRINTLSSQQNRDEMYAEIEKQGKEFKEKLNLLDKYLILQKPFTTNQIEKNASEILVSFKAGKRVATIGKRKVKKNGKKEVVQTGIIIPRGQLSEESVYGKVKTIATDLKTNKIIKYTPKYLFENSHLIFNPKIKELVEKRLTRFENDSKKAISSLKNEPIYLDENKTIVLQYGTCFRDEIVIKYPLGTGQGMLFNGKENELTANKVLESIVDKGVRDKIKARIFINGTFIGTKEAFKDLEKNPVLHNDEKRIPIKSVRCLTGLSAVASIKKDENGKEIGFVKPGNNHHIAIYIDENGKKQEHSCSFWHAVERKKYGIPVIIKNPKDIWDKILLNKNEYPNSFLEKIPNDKWLFNMSLQQNEMFILEMKDDDFEKAIKENDKKTINQYLYLVWSIAENDYWFRHHLETKNSELKKIEGAVQSKRYYRKSLVALEKLNPKKIRINNLGEITSIGEY</t>
  </si>
  <si>
    <t>1321779.SAMN02436816.HMPREF1984_02179</t>
  </si>
  <si>
    <t>GCF_000469505.1</t>
  </si>
  <si>
    <t>Leptotrichia sp. oral taxon 215 str. W9775 Scaffold0| whole genome</t>
  </si>
  <si>
    <t>GTTTGAGAGTGATGTAAATTCAGATAGTATTCAAAC</t>
  </si>
  <si>
    <t>AACACATAATGACGGAGTATTCTCAGCTTATACTGACAGTATAAAAAAAGCAAGACATACAGGAATTATTACAGGATTACCTGATGCTTATGGAAGAGGAAGAATAATAGGGGATTACAGAAGGGTTGCACTTTACGGAGTTGACAGACTTATAGAGGAACGTGAAACTAGATTTAAGGAATGCGATCCGGCTGAAATGACTGAAGATAAAATAAGATTAAGAGAAGAGCTTTTTGAACAGATTAAAGCGTTAAAAGCTTTAAAGAGAATGGCAGAAGCTTATGGATATGATATTTCACAACCTGCTTCAACAGCACAGGAAGCTATTCAGTGGACTTATTTCGCATACCTTGCGGCAACTAAAGATCAGAATGGTGCGGCAATGAGTATAGGAAGAACTTCTACATTCCTTGATATTTATATAGAAAGAGATTTACAGGAAGGAAGAATTACTGAAAAAGAAGCACAGGAACTTATGGATCACTTTGTAATGAAACTGAGACTTATCAGATTCTTAAGAACTCCTGAATATGATGCATTATTCTCAGGAGATCCGGTATGGGTTACTGAATCAATTGGTGGAATAGGACTTGACGGAAGATCTCTTGTAACTAAGAACAGTTTCAGAATTCTGCACACACTTTATAACATGGGAACATCACCTGAACCTAACTTGACAGTATTATGGAGTGAAAAATTACCTGAAAACTGGAAAAAATACTGTGCAAAAGTGTCTATAGATACTTCATCGGTTCAGTATGAAAATGATGATATTATGAGACCTCAGTTTGGAGATAACTATGGAATAGCCTGCTGCGTTTCACCTATGGCAATAGGACAGCAGATGCAGTTCTTTGGAGCAAGGGTAAACTTGCCTAAGGCATTACTTTATGCTATAAATGGAGGAAAAGATGAAAAATCTAAATTACAGGTTACTCCTGAAGGACAGTTCCAGAAAGTTGAAGGAGAATATCTTGAATTTGATGAAGTATGGGAAAAATTTGATAAATTATTAGACTGGCTTGCTGAAACTTATGTAAAAGCATTGAACATTATCCACTACATGCATGATAAATATTCTTATGAAGCTCTTGAAATGGCATTACATGATGTTGACATTAAGAGAACTGAAGCATTTGGAATCGCAGGAATTTCAATAATTGCAGATTCACTTGCTGCTATTAAGTATGGAAAAGTAAGAGTTGTAAGAGACGAAGAAGGAGATGCAGTTGACTACGTTGTTGAAAAGGAATATGTTCCATTTGGTAACAATGATGATGCAACAGACCAGTTTGCAGTAGATGTAGTTAAAATCTTCATGAACAAAATAAGAAGTCATAAAATGTACAGAGATGCAATACCTACTCAATCAGTATTGACAATAACTTCAAACGTTGTATATGGTAAAAAGACAGGAAACACTCCTGATGGAAGAAGAGCAGGGGAGCCTTTCGGACCTGGAGCAAACCCTATGCATGGAAGAGATACAAGAGGGGCAGTAGCATCACTTGCATCAGTGGCAAAATTACCATTTGAAGATGCTAATGACGGAATTTCATATACATTTGCAATAACACCTGAAACATTAGGTAAAAATGAAAATGAGAAAAAAGGAAACTTGGTAGGACTGTTAGACGGATATTTCAATCAGACAGGACACCACTTAAATGTAAACGTATTTGGAAGAGAGCTTCTTGAAGATGCTATGGAAAGACCTGAAAATTATCCACAGCTTACAATAAGAGTTTCCGGATATGCAGTAAACTTTGTAAAACTTACTAAGGAACAGCAGCTGGATGTAATTAACAGAACTATATCAAGCAAATTCTAATTGAAAAGAATTACAGAATATTATATAATAATGTCGCATGGCTATCTTAAATGATAGTTGGCGGCATTATTTACTATGAGATAAAAATTAACAAATAAATCAGAAGAAAATGAGGAAGAATGAATTATGGAGGGATATATACACTCTTTTGAATCTTTCGGAACAAAAGACGGGCCTGGAATAAGATTTGTCCTATTCCTGCAGGGGTGCCCTCTGAGATGTCTTTACTGTCATAATGTCGATACGTGGAATATGAAGGACAGGAAATACATGATGACACCGGAAGAAGTTATGAAGGAAATTCTCAAAGTTAAAGGATTTATAAGAAGTGGGGGAGTTACTGTTTCAGGAGGGGAACCTCTGCTGCAACCTGAGTTTCTGATAGAGCTGTTTAAACTGTGTAAGGAAAGTGGAATTCACACAGCACTGGATACTTCAGGATACATTTTTGATGAAAAAGCTAAAGAAGTACTGGAATATGTTGATATGGTACTTCTTGATATAAAGCATATTAATCCTATGAAATACAAGATACTGACTTCTGTGAGTCTGGAGCACACATTAAAATTTGCAGAATACCTTTCAAGCATAAATAAGCCTGTATGGGTGAGATATGTACTTGTTCCAGGATATTCAGACGATGAAGAAGATCTGCATGAATGGGCTAAGTTTGTGTCACAATTCAAAAATATAGAAAGAGTGGATATTCTGCCATTTCATCAGATGGGTACCTACAAGTGGGAAAATCTTGGAAAAGACTATAAACTTAAAGATGTAAAAACTCCTACAAGGGAAGAAGTGGAAAAGGCTGAAGGGATTTTTAAGTCATACGGATTAAAATTACTGGAAAAATAAAGAGCTGTCTCAAAAAATAAATATTATATATAAAGAGAGTGTTTCAAAGTAGTAAAAATATAAACGTAGTATAAAAAAACTACATTTTTTCATTTGCTAAAATTTTACTCATATAAAACAGTTATTCATTAAGGAAAAGTCAAAAACTTGCCTAAAGGCTCAGACAGATGACTTTTCCTAAATTCATTTCCTGTTTTACATTGTAAAATTCTAGATAATCCAAAAATATAGTTTTTCACATTAATTTTTAATTTTTTTTTGAGATATCCTCTTTTGCATCAATTTTTATATTTTTTAAGCCAGCTCTTTTTTTGTTTTGTTTCTATTCTTCGTCTTCATCTTCATCTTCATCTTCAGTTTCTGAATAGGCCAGTTCAATATCAATAAATTCAATGATAAGCTGACATACGTTGTTATCTTTGTCATAAGCCAAATACACAGGATAAATTCCGTCTCCAATTCCTGTCTGGAAAATAGGCAGGTGATAATCTGTTCCAGGTATTGTCCAGTTTATCCAATCTCCACCATCTCTCTGATATTTAGGATTATCTTCATAACTTTTTTGAAATAAATCTGCAAAATAGTTATCATAAAGATTTCCATCAGGATTTTCTTTTAACCATTTTTCATTAAAATCACAATATAAATCATGTAATTTTTTATCACAGATACATCCAAGTCCTGCATCAACATAAAATCCAAAAAAGTCTCCTTCTTCTACATTTTCTAAATTTTCGTATCCTGCCAGAGCTTCTTCAAAGTAACTGATTTCATTGTCATTAAATTTTAATCTGACAGCTGCATATCTGTCACAATCGCTGTCATCAGCTTTCATAACACAGACTTCTGTTCTGAATTCACCAGTAGGAATCCTTTTGAAATATGTTTTTTCATCCCTGTCAACTAAATAAACAAGAGGATCCGCAACTAGAAATTCTCCAGTAGGAATAGAGCATGGTCCAATATCCATAACATCTAATTCTTTTCCGGCAATTTCCTTTGAGTTGAAGTATTCTTCAAGATTACTGTTAGGCTGTAACTTATCTTTAACCTTTTTCCAGTTTTCTAACCATTCTTTTGTAGGCTGCATTATAAAACCTCCTTATTTTCTCTGAAATTTGATTTTCAATTTATGTTATTTTAAAAATATTATACCACTTATATTTAGAAAATTACACACAAAAAATAGAAATATTTGAAATGTTATACTAAATATAGTAGAATGTAAAAAAGAAATAAAATTTAGGAGAATAAAATTGCTAAAAATAGGCATAGTTGCAGAGTATAATCCTTTTCATAACGGTCATCTGTATCAGATAGAAGAAATAAAGAGGAGAATAGAAAAAGATACGCTGATAGTGGCAGTTGTAAGTGGAGATTTTGTTCAGAGGGGAGATTTCTCGTATTTTAATAAGTGGCATAAGACAGAGGCGGCATTAAATCATGGAGTGGATATGGTAGTGGAATTGCCGTTATATTATTCTGTCCAGAATGCTGAAATTTTTTCTAAAATGTCTACAAAAATACTGGATTATCTTGAAATGGACTTTCAGGTTTTCGGGGCTGAAGAAAAGGACATTGAAGTGCTGGACAGGATAATTGAACTACAGGAAAGGGAGGACTATAAAAAGAACCTTATGGAGCTCATGAAGAAAGGGAACAGTTACAGTACTTCGCAAAAACTGGCATTGTCAGAATATGGTTATGGTGATGCTGTAAAATCAAACAACATACTTGCCCTTGAGTATATGAGGACAATGAAGAAGGAAAATCTTGGAATAAAGCCTTACATTATACAGAGGGAAATTTCAGATTATAATGAACAGGAAATAGAAAAAGCCAGAAAAAGCATTGCAAGTGCAACATTTATAAGGAAAATACTGGTAGAAAATGATGCAAATCCTGAAAATGTAAGGGATTTCATTCCTGAGAAAACATATGAAATTTTGAAAAAGTACTATGTCTCAGAAAACAAGGGAAATGAAGGGCTTAAATGGAAAAACTTGAAGGAAGGTATGTTTAAATTTTTAAAATATAAATTGTTAATGGAAACAAAGAAAGAAATAATAAAAATATATGATATGAACGACGAAATATATGCTAGAATATACAGAGGCGTTAGTAAATCGAATACATATGAAGTTTTTCTGAAGGAAGTAAAATCAAGAAATTTTTCAATAAAAAGAATAGAAAGAATAGTACTGAATATTCTGCTTAATATAACAAAAGAAGCAGTTGATTTTGAACTGGACTATATAAGGGTTCTGGGATTTAATCAGAGAGGACAGGAATATCTCAGACAGCTTAAGAAAAAAAAGAAGGTTTACAATGAAAAGTCAGATGTGTCAGAAGAAACAGAAAAGTATGAAAAGAAAAATAATGATGAAAAAATCTTTGTAAACTGGAAAAATATTGAAAAAAATGTACATTCAGAAAAAGTTAAAATAGAAAAAAATGGGTTTCTGCTAAAGGAACTGTTTTTAAATGAAAAGGAAAAACTGAACCCTCTAATTATAAATCAGAGAAAGTTTAAATAGGAGGAGTAATAATGGGAGTATTAATTACGATAAATGTACTGTTTATGATATTTTTCTTTGTACTGGCGTATATGTCAATAAGATATTTTATAAATCAGATTGAAAAATATCCAAGAATAACTTTGGAAGAAGTTTACAACAGTAAGAAACTTCGGATGAAATATAACATAGAGGATAAAGTAAATCCAATGGATTATGGTTATAACTACAAGGAAATACCTTATAAATCAGGAAAAATACAGCTTCATGGGTGGCTGTTGGAAAATAAGGATGCAGAAAAGACTATGATAATTTCTCATGGAAGAGGAGTTAACAGGCTTGCCGCATTGCAATATCTGCAAATATTCAAAGATACTTCTCTTGACAAGGAATACAGTTTCTTTATTCCGGACTTGAGAAATTCCGGGAAATCAGACATTTCAAGAACTAAAATGGGATACTGTTTTGGCCAGGATATTTACAATACAATGCTTATGCTGAATGAAAAATTTGGAAAAAATAATTTTGTTCTTTATGGATTTTCACAAGGTGGAATGGGGTCTGCAATTGCAGCAAAGATATTCAACAACGGACTTAGAAAAAAAGGTATAAAAGTGGACAAGATGATACTTGACAGTTCCATTTCAAATATAAGAAAAAAAGTAAAGGAAGATGCTAAAAAAAGAAGAGTTCCAAAGTTTATTGTAAGTGTTGTTGTCAGAGTGTTTAACTTCAGGGTTGGAAATAAACTGGATAAACTAAGACTTTCATATCTGCTGAGAAGAATACCTACCCTAATAATACAGACTAAAAGTGACAAGGCTACAACCTACGGTATGCTTATGGAAGAATATAACGAAATAGCTCAGAATAAGAATGTTCAGCTGAAGGTTTTTGAAAGAGGTTCACATACAAGAATATATGCAGAACAGGATTATAAAGAAGAATATACTGAAGCAGTTGCAAATTTCCTTAAAGATAAAGTGGTAAACAGTGCTCAGGAAGAGACTGATAAGAAAACTGGGCAGGAAGCAGAAACTGTAAAAGTGGAAGCGGATGAAAATGCAAATGATAAAGGTTCAGAATACTATGAAAAATTTTCTGACTTTGATTTTGATGATAATGAATAAAATAAAAAAGCAGATTAAAGAGAAAAAGTGTTTGAAATAAATACTTTGGAAAATGGAGAAAAATATGTCTAAAATGACAAAAAGTAAATATATTATTTATGGTCTTGGGGTTTCATATTTTATGATAGACCAGATTTATAACCAGTGGCTTTCGTATTATTATTTGCCACCTGAAACAGAAAAGAATCTTGTTCCGTTACTGAAACCTCAGTATCTTGTCCTGGCATTTATTTTTGCCAGAATTATTGATGCAGTATCAGATCCTGTTGTGGGATATTTATCTGACAATTCAAAGTCACGTTTTGGTAAAAGGTCAATATTCATGTTAATAGGAGGATTGCCGCTTGGACTTCTTACAATCATGTATTTTTATCCTGTAAAGAGTTCACAAATGGCAACGCTGATTTATCTGTCAATTGTTGGAGGACTTTATTTTACGGCATACACCCTTGTTGCCGCACCGTATAATGCCTTAATTCCTGATTTGGCTACCAATAAGGAAGAAAGGTTGAACCTGTCTACAATGCAGTCAACCTTCAGGCTGATATTTACCGGAGTGGCGATGGTTCTTCCGGGAATTCTTATATCAAAATTTGGTATGGTAAACGGAGTCATGAATACAGAAGTTGGAATACGTAAAACAGTTATTCTGATTACGATACTGTCAGTACTTGGAATTTATGCATGTGTTTTCTTCTTGAAGGAGAAACAGCTGACACAGAACCGTCCTAAAAGCGAATCACTTGGATTTATGAAATCTGTTTCGCATTTGAAAGATAAGGAAATTATACTGTATTTTTTAGGATATTTCTTTTTCTTCTGTGGATTTAATATACTTCGTGGAGATTTGACATATTATCTGAGTGCGGTAATGCAGAAGGACATAAAATTCCTTACAGTAATATCGGTTATACTGTTTGGAATGGCAGGACTGTTTTTCCCGATTACAAATAAATTTGGGAAAAAATATTCGTACAAAAAGGTACTGATAGCAGATATGCTGCTTTTAATAGTCGGAACTTTTGGACTGTTATTTATAAATAAAAATACTTCAATCTTTGCCTACGTATTTTTCATAATCTGTGGAACAGGATTGAGCGGAGCCGCATTTATTTTCCCTCAGGCTATGTTAAGTGAAATTTCTGCAAAGCTGTCAGAAACTAAAAAAGTGAGTCTGGAAGGGTTCATGTTTGGAATACAGGGAATGTTCCTTAAACTTGCATTTCTGGTACAGCAGGTTGTACAGTCGACTTTACTTGTTGTGGGAAATAATAATACCGAAGGCGTAAAAGGTGCGACGGAATTTGGAGTTAAAGTGACGCTTGTTGTGGCACTGATATTATTCGCAGCATCACTGTTCTTCTATAACCTGAAAAAGGAAGACTAGAGTGAATGTATAAGGTTTTGATATATTGATATTCAATAATTGAAGCTGTTCCGGATAAAATAGCCTGTACTTTAAGAAATAAGAATTGCAGGGACTGTAATTATGGAAATTACATATATTGTGATTATATAAACTAGAAAAAAATAATAATAATGGAGGTTTTTATGGAAATTAAAGAGTTGCAGAAAATTGCAAAAGACTTAAGAAGAGACATCATTGAAATGATTTACAGAGCTAAATCAGGACACCCTGGAGGATCATTATCAATAGCTGATATTATGGCTGTACTATACTGGAATGAAATGAATATTGATCCTGCAAATCCAAAAATGGAAAACAGGGACAGATTTGTATTAAGTAAAGGGCATGCCGCACCAGCACTTTATGCATCATTGATAGAAAAAGGATATGCAAGCAAGAATCTGATACCTACTTTAAGAAGATGGCATTCACCATTGCAAGGACACCCTGATATGAAAAAACTTCCAGGAGTTGAAATGTCAACAGGATCTCTGGGACAAGGACTCTCAGCAGCAAACGGAATGGCTATAAGTGCAAAAATTTACGGAAATGACTACAGAGTGTATGCAATATTAGGAGACGGAGAATTACAGGAAGGTCAAATATGGGAAGCGGCAATGACAGCGGCTCACTACAAACTTGATAACGTAGTTGCAATCGTAGATTACAACAATCTTCAAATTGACGGAAAAGTATCTGATGTAATGGATGTTTCTCCAGTTGCAGACAAATTTAAAGCGTTTAACTGGCACGTAATAGAAATAGACGGGCATAATTATGATGAAATAATAAAAGCTTTTGCTGAAGCCAGAACTGTAAAGGGGAAACCAACAGTAATAGTTGCTAATACTGTAAAAGGTAAGGGAGTTTCTTTCATGGAAAATAATGCAGGATTCCACGGAGCTGCTCCGAATGATGAAGAGTATAAAAAAGCTATGGAAGAATTACAATAGGAGGTATGGATAATGGAAAAGAAATCAACTAGACAGGCATATGGAGAAGCATTAGCTAAATTAGGAAGAGAAAATAAAGATGTAGTAGTATTGGAAGCAGATTTATCAAAATCAACAATGACAGTATTTTTCAAAAAAGAATTCCCTGAAAGACATATAAACGTAGGTATAGCAGAAGCTGATATGATAGGAACTGCAGCTGGAATAGCATCAACAGGAAAAATTCCTTTTGCATCAACATTTGCACATTTTGCTGCAGGAAGAGCATTTGACCAGATAAGAAACAGTGTTGCTTATCCTAAATTAAATGTTAAAATATGTCCTACTCACGCAGGAGTTTCATTAGGAGAAGATGGAGGATCACACCAGTCGGTAGAAGATATAGCTTTAATGAGATCATTACCTGGAATGGTTGTATTATCTCCTGCTGATGCTGTTGAGACTGAAAAAATGATTTTTGCAGTTGCAGAATATGAAGGGCCTGTTTATGTAAGATTGGGAAGATTGAACATTCCTGTATTATTTGATGAAAACTATAAGTTTGAAATAGGAAAAGCTCATACTCTTACTGAAGGAAATGACGTTGCCATAATCGCTACAGGACTTATGGTTTACGAAGCGTCAGAAGCAGCTAAATTACTTGAAAAAGAAGGAATAAAAGCAAGAGTAATAAATATGTCTACTATAAAACCTCTGGATGAAGAGACAGTATTAAAAGCTGCAAAAGAATGTAAATTTATCGTAACAAGTGAAGAACATTCAGTAGTAGGAGGACTTGGAAGTGCTGTTTCAGAGTACTTGTCAGAAGTACACCCTACAAAAGTTGTAAAGCATGGAATATATGATGTTTTTGGTCAAAGTGCTGATGGAGAAACAATGCTTAACAACTATAACTTAAGAGCAAAGGATATTGCTGAACTTGTTTTGAAGAATAAATAAAGATAATGTAATATAAAAAGAGACTATGTGAAAAACTAGAAATAAATATAATTTTCATATGTTTATGAGTTTTTCTTTGAGGGGGTCTCTTTTTTTTGTTGGAAATGTGAAATAAAAAACATATTAGGTCTAGACTTTTACGAAAAATGTGTTAAACTTAAAGTGAAAACAAATCTTTTTATAAGAAAAAATCTTATAAAAAATAAAAAAGCCTTTAACATAGGCTTTAAAATCTGCACTCGCAGAGTCATAATGACGATTTCAAAAAATTTTTATTTGAACTCGTAATGTAAATTCAGATAGTATTCTGATTTATTAATTTATAACACATAAATTTACGAAAGTCAATAATTTTAGGAGGAAAAAAATGAAAAAATTTGAAGATTACTATTTAGGTTTGGATTTAGGAACAAGTTCTATTGGTTGGGCAGTTACAAATGAAAAATATGATATCTTAAGATTCAATAAAAAATTTATGTGGGGAACACATTTATTTGATATGGGAAATACAGCGTCAGAAAGAAGAATTTTCAGAACATCAAGAAGAAGATTAAAAAGGAAAAAAAATAGAATAGAATTATTACAGACTTTATTTAGTGCAGAAATGTCAAAAAAAGATTTTGGATTTTTTCAGAGATTGAAAGAAAGCCAGTATTTTATTGAGGATAAAACTTTCAAAAATAAAAATACACTTTTTATGGATGAAAATTATACGGATCAAGATTATCACATGGAATATCCTACAATTTATCATTTAAGAAAAGCTTTAATTGATAATGAAGAAAGTGCTTTTGAAATAAGAAAATTATATTTAGCAATATCTCATATATTATCACATAGAGGACATTTTTTATTTGAAGGTGAATTATCAGATAATTTAGATTTCGATGATATTTTTAATGAATTTGTAAAATATTTAAATGAAGAATTGAATATAGATTTCAAAATAAAATCAGATGTTTCATTACAAGCAATAAAAGAAATTTTAACAGATAAAATGTTAAATAGAACAAAAAAGAAAGAAAAATTAAGTGAATTACTGGAAGAAGAAAAAAATAAAATATATCAGGAAATATGGAAATTACTTGTTGGGAATGAAGCAAAAATGTCCACTATTTTTGATGATAAGGAGTATGAAGAGGCAAAAATAGCTTTCTCAAAAGGAAATTATGATGAGAAAGAAGAAGAATATGAAAGTATTTTAGGAGAAAAAATATTATTTGTCCAAAAAGCAAAAGCTATTTATGACTGGATGTTATTACAGAATATTTTAAAAGAAGATAAATATTTATCCTATTCAAAAGTTAAGCTTTACAATGAACATAAGAAGGACTTGAAGATATTAAAGGATGTATTGAAAAATTTAGATAAAAAAATTTATAAGGAAATTTTTTCAGAAAATGGGTTGTATGAGGAATATTTGAGAATAGAAAAAAAGAAAATAGGTAGTAAAGAAGAAAAAACAAAAGATATACTGTATAATAGATTAAAAAAAATATTTGAAAATAGAGATAACATGGCTATAGAAGATATTTTAAATAAAATAGAGCTAGATAGTTTTCTTCCAAAACAAAAAATAAAGGATAACGGAGTAATACCAAGACAAGTACATCAGAAAGAATTAGAGATAATATTAAAAAATGCTGAGAAATATTTTAAATGGCTTATTGAAAAAGATGAAACTGGATTATCAGTATCTGAAAAAATAATGAAAATATTTAAATTTAAGATTCCTTATTATGTTGGACCTTTAAATTCTAAAAGTCCTTTTGCATGGATAGAAAGAAAAGAATATGGGAAAATATTGCCTTGGAATTTTGAAAACATGGTAGATATGTCTAAAACTGCAGAAAAGTTTATAAAAAGAATGACAAATAAGTGCACATATTTGCCTGAAAAAGATGTTATACCTAAAAATTCTCTACTCTATACAAAATATATGGTGTTAAATGAATTGAATAATTTAAAAATAAGAGGAGAGAAAATAAAAGTAGAGTTAAAACAAAAAATATATACAGAATTATTTCAAAAAAATAAAAAAATAGGAATGAAAACTCTGATTGAATTTTTAAAAAGTCAGAATATAGTTGTAACTAAAGTAGAAATAACAGGAATTGACGGAACATTTAATACTTCTTTAGGTTCTTATATAGATATGAAAAAAATATTTGGGGAAGAAAAAATAGTAAAAGATAGTTATAAGAAAATGATAGAAGATATCATTTTATGGATAACATTATATGGTGAAGAAAAAAAATTAATAAAATCAAAAATAGAGGAGAAATATCCAGAAAAAGTTACACCTGAAGAGATGAAATTAATTTTAAAATTAAAGTATAGAGACTGGTCAAGATTGTCTAAAGAATTTTTAACAGAAATTGAAACAATGGATGAAGAAACGGGAGAACTCATAAGTATAATTGAAATGTTATGGAGAAAAAATGAAAATATCATGGAACTGTTGAGTTATAAATATGATTTTTCAAATAGAATAAAAGAATATAATGGAATAAATGAAAAAGAAAAAAATATAACTTATGAAGATTTAGTAAAAGATTTACAAATATCTCCTAGTGTAAAGAAAATGATTTGGAGAGCTTTAGTAATAGTGAAAGAAATAAAAAAAGTAACTAATAAATCTCCTAAAAAAGTATTTATTGAAATGGCGAGAGATACTCAAACTGAGAAAAAAAGAACTGAAAAAAGAAAAGATAAGCTATTAGAATTATATAAAAATATAAAAAATGATGATTCTATTAAAGAATTAGAAAAAAATTTAAAAGATAAGACTAATGATGATTTGAAGTCTAAAAAACTTTATCTATATTATTTACAGCTTGGAAGATGTATGTATAGTGGTGAAGTTATTAGATTAGAAGATTTGATGAATGATAATTTATATGATATCGATCATATATATCCTCAATCTAAAATAAAGGATGATAGCTTTGATAATACAGTTTTAGTAAAAAAACAGATAAATGCAGACAAGACAAATGAATATCCTATAGATAAGAGTATACAAAATAAATGTAAAGCTTTCTGGACTTCTTTAAAAGAAAGAGGACTGATGAGTAATACTAAATACGAAAGATTAACAAGAACAGAAGGATTTTCAGATGATGAATTGGCAGGATTTATAAGTAGACAAATAGTTGAAACTAGACAGGCTACAAAAGTTTTGGCTGACTTATTAAAAGTAATATTTGGAAGTGATACAAGGATAGTTTATGTAAAAGCAGGACTTACATCTGATTTCAGACAAAAGTTTGGTATTTATAAATTTAGGGAATTAAATGATTATCATCATGCTCATGACGGATATTTGAATATAGTAACAGGAAATATATATAATACTCTATTTACTGACAATCCTTATAATTTTATAAAAGATAGAAAAAAAGATAATAGAACATATAATTTGAATAAAGTTTTTGAGAGAGAAAATGATGTATGGAATCCTGATGTAATGCTTTCAAAAATAGAAAGATATATCTATAAAATAAGACCTTTATTTACAAGGGCTTCATATGAGCAAAAAGGAGGATTTAGTGATCAAAATATATCTTCTGAGAAAGATAAATTACGTCCATTGAAGTCATCAGGTGTATTGAGTAATATAAAATACGGTGGCTATGATAAGATAAAAAATAGTTATTTTTTCATAGTTGAATATACAGAAAAAAAGAAAAGAGTAAGAAGTATAGAAACTCTGCCTATTTATATAAAAAAATCTATTTCAACAAAAGAAGATTTAGAAAAATACTGTAAAGAAGAATTGAAGTTACAAGAACCGAAAGTTTTAGTAAGTAAATTAAACTATAAGTCTCTAATTTATAGTAATGGACATGAATATTATATAAATTCTAAAACAGCAGATAGTATAACTATTCAAAATGGAATTCAAATTATTTTAACTAAAGAAAATTATGAAACTTATAGAAAAATATATAAGAATTTAGAATATCTAAAATTAATTTATAAAGATGAAAAAATAAGAGAAGAAAAAATTTTGGAAAAAATTCCAAAAATACTTAAAAATAATAAAAATGATAGAGATTTAAGTGAAGATGAAATATCAGAGAAATTTTGGAAACTGTATAAAGAAATTTTTGAAAAAATAAAAATAGGAATTTTTTCAAAATTTAAAAGTACTTTACCTATTTATATAGAAGATTGTAAGAAATTAAAAGATTTTACAACATTAAATAATTATGCTAAAAGTAGATTTATTCAAGAAATATTAAAATGTTTAAACTCTCAACAAGGTGAATTTGATACGAAATATACACACAATTACAGTAAAAAATATAATACGAAATTAAGTAAATCAAAAATTCTTGAAAATGATTTTTATATTATAAATCAATCACCAACAGGATTATTTGAAAAGAAAGTATTTTTGGATAAATAAGTAAGGGAGTTTTTAAAGTGAGTTGGAGAATAGTGGTCATATCAAGTACATCAAAGCTTGATTTAAAATTAGGATATTTAGTTATTAGAAATGAAAAAACTACAAAAGTTCATTTAGGAGAAATACATACTTTAGTTATTGAGTCAACTGCTGTCTCATTGACAGCAGCTCTGCTCAATGAAATGGTAAAAAGAAAAATTAAAATTATCTTCTGCGATGAAAGAAGAAATCCAAGTTCAGAATTATTACCTTATTATGGCTGTCATGATACAAGTTCTAAAATAAGATCCCAGATAAAATGGAGAAAAGCTTACATGAGGGAGTTATGGCAGGAAATAGTGAAGGAAAAAATAAGAAATCAAAGGGATAATTTAAAAAGATTTAAATGCAAAAACTTTAAGTTATTAGATGAATATATTTCACAAGTGGAAATAAATGATATAAGTAATAGAGAAGGTCATGCTGCAAAAGTATATTTTAATTCTTTGTTTGGAATGGAATTTTCAAGAAGTTTAGATATTTCAATAAATCATGGATTAAATTATGGATATTCTCTAATATTATCGTGTTTTAATAAAGAAATTGTTTCAAATGGATATTTGACTACGTTAGGAATTTTTCATGATAATATTTTTAATCAGTTCAATTTATCCTGTGATTTTATGGAACCTTTCAGACCTTTTGTTGATAGATTAATTTATGAAATGAAGTTAGAAAAATTTGAAAAAGAAGAAAAAATGAAAATATTGGATATTTTAAATAAAGAAGTTATATTAGAAGGTAAACAACAGCATATGACAAATGCAATAAAAATTTTCTGTAAGAGTGTATTTGATTCATTGAATGAAAATGATATATCTTTAATTAGGTTTCCTAAAGATGAGTTATAGATTTATGAGAATAGTTCTTTTTTTTGATTTACCTACTCTTACAGAAAAAAATAGAAAAGAATATACAAGATTTAGAAAATTTTTAATAAAAGCAGGATTTATGATGTTACAGGAATCTGTTTATGTAAAATTAGCCTTAAATGCTACAACAACAAATACATTGATGAATAATTTAGAAAAAAATAAGCCTGCAGATGGTTTAGTTCAAGTGTTGTTAGTAACTGAGAAACAGTATTCTAAAATGTATATGCTGTTAGGTGAAAATAAAAGTGAAGTTTTAAATTCAACTGAAAGATTGGTATTTTTATGAAATTAATACATGAAGATTTAAGTAATGAAATAATTTTTGAAGAAAATAAAGTAAATTTATTAATAGTGGAAAATAAAGAGAAATTTGTTGAATTTATTCAAGAAATTATCAAACAAATAGAGGGAGAATATGGAAAATTTTCTTTATTTGAAGAAAATACTGAATTGAAAATTAACGATAAAATTGATATAATCAAAGATATATTTGATTTGAATTTAAATAATAAAAAAGTATTGAATAAAGTTTATCATGAATTAGAAAAATTATCTGTAGATGCTGAATTTTTATTAGAAACTAAAAATATGGAAAATAGTTTATTGAAATATATCTATTATTTAATAGAAAATTATGACTATCCTTTAGAAATAATAGAAGAAATAGATTTAAAAGAAATTTTTAAGCTGTTCTCTGTAAAGTTATCTCTATGTTTTTCAAATAAAATAGAAGAGATTTTAGAGTATATAGATTTAGTGTCAAAAATTTTTAAAAAAGAAATTTTTATACTAATTAATTTTCATATTTTTTTGGAAAAGAAAGATATTGTAGTATTATATAGAGAATGTTTTTATAAAAAAATAAAATTATTATTTGTAGAAAATCAAAAACCTGATATAATAAATAATGAAGAGAAATTATTTATTATAGATAATGATTTATGTGAGATAAATCTTTCGTAAGTCAAATATTATCTGGATTTCAGCGTTACGTAATGACGAAAATTATTCTCTCTTAAAAATAAATTTGAGGTTTGAGAGTGATGTAAATTCAGATAGTATTCAAACTAATTTTTAAGTCCTTCCTTTTTCTTTTAGGTTTGAGAGTGATGTAAATTCAGATAGTATTCNNNNNNNNNNNNNNNNNNNNNNNNNNNNNNNNNNNNNNNNNNNNNNNNNNNNNNNNNNNNNNNNNNNNNNNNNNNNNNNNNNNNNNNNNNNNNNNNNNNNGAGTGATGTAAATTCAGATAGTATTCAAACACATACACATGATATTAAGAAAGCTATGAGGTTTGAGAGTGATGTAAATTCAGATAGTATTCAAACTTCCTGCTCTGATAAAAAGCTATCAATTAAGTTTGAGAGTGATGTAAATTCAGATAGTATTCAAACTTATAATCTGCTCTTGACAAGTCAAACATTGTTTGAGAGTGATGTAAATTCAGATAGTATTNNNNNNNNNNNNNNNNNNNNNNNNNNNNNNNNNNNNNNNNNNNNNNNNNNNNNNNNNNNNNNNNNNNNNNNNNNNNNNNNNNNNNNNNNNNNNNNNNNNNGAGAGTGATGTAAATTCAGATAGTATTCAAACTTGGTGATGGTCGTTAAACAACTCACACCTGTTTGAGAGTGATGTAAATTCAGATAGTATTCAAACTTCATTAGTAGGTTGTATCTCAGACCATCTGTTTGAGAGTGATGTAAATTCAGATAGTATTCAAACTTCCCAGTTACGGAATTAGCCCTTAATTTAGTTTGAGAGTGATGTAAATTCAGATAGTATTCAAACTGCAGGTGCAGGAGGAAATCTTTATTATTCGTTTGAGAGTGATGTAAATTCAGATAGNNNNNNNNNNNNNNNNNNNNNNNNNNNNNNNNNNNNNNNNNNNNNNNNNNNNNNNNNNNNNNNNNNNNNNNNNNNNNNNNNNNNNNNNNNNNNNNNNNNNGAGAGTGATGTAAATTCAGATAGTATTCAAACCACTCCATAGTCCTAAACTTGCTATAACGAGTTTGAGAGTGATGTAAATTCAGATAGTATTCAAACAACATTTTGTTAGTGAATATTGGTAAAGCAGTTTGAGAGTGATGTAAATTCAGATAGTATTCAAACAAATATCAGGCTTAAATTTTTGCAGTTCCTGTTTGAGAGTGATGTAAATTCAGATAGTATNNNNNNNNNNNNNNNNNNNNNNNNNNNNNNNNNNNNNNNNNNNNNNNNNNNNNNNNNNNNNNNNNNNNNNNNNNNNNNNNNNNNNNNNNNNNNNNNNNNNAGAGTGATGTAAATTCAGATAGTATTCAAACAAATATTTACAGAAATGTGGTATAATGGTAGTTTGAGAGTGATGTAAATTCAGATAGTATTCAAACATTAAGAGGTGTATTTATATGTATAAGAACGTTTGAGAGTGATGTAAATTCAGATAGTATTCAAACCAGTAATTTATCCAGCAAGGAAAAAACTGGGTTTGAGAGTGATGTAAATTCAGATAGTATTCAAACAAAGATATTTAGACCTACACCTAAATATGCGTTTGAGAGTGATGTAAATTCAGATAGTATTCANNNNNNNNNNNNNNNNNNNNNNNNNNNNNNNNNNNNNNNNNNNNNNNNNNNNNNNNNNNNNNNNNNNNNNNNNNNNNNNNNNNNNNNNNNNNNNNNNNNNGAGAGTGATGTAAATTCAGATAGTATTCAAACAATCAAAATAGCAAACAAGATTTCATTATTGTTTGAGAGTGATGTAAATTCAGATAGTATTCAAACAAAAGTTATGAACTATATTGTTATACTCGTGTTTGAGAGTGATGTAAATTCAGATAGTATTCAAACCTTGCCAACCAATTCCAACTCCTTTCATTAGTTTGAGAGTGATGTAAATTCAGATAGTATTCAAACTTTTTAATTCAAAATTATTTATAATCTAACGTTTGAGAGTGATGTAAATTCAGATAGTATTCAAACTCCAAAAAATCCATACAGTTTAAAGCTTGAGTTTGAGAGTGATGTAAATTCAGATAGTATTCAAACGCTCCGAATGTAGCATTAAGAAGTATTTTAGTTTGAGAGTGATGTAAATTCAGATAGTATTCAAACCTGTGCTGGCATTTTTTACCTCCTACTCCTGTTTGAGAGTGATGTAAATTCAGATAGTATTCAAACAGACAAGATTAAAATCATAAATGCAGCTTTGTTTGAGAGTAATGTAAATTAAAATGTAATATAAACATAAACACTTTTATTCTAATTTTATATATTATTTTCTTTTTTCCAGCTAAGTGGTATAATATATAAAACACATCACAATAGGAGTTGAGATTGATGAAAACTATAAAATTTAACAATAAAAAACATTATAGTCCATTAGAAATTGTAATAATTATAGTATTAGGAATTATAATCTCTTTTCCATCTTTGGTTTTATTATCAATATTTTTAGTGTTTATGTTTGCTGTAAGTCCTTTAATTACAATATTCTCAATAATTTTTATTATATTTAAAATACTTCATATAAAAAATCAGTAAAAGATATTAGTTTTAAAGAAAATTTTTTAGGTTATTATCAAATAAGTAAAACTGAAATGACTACAGAGGGTTGGAGCAAATATACAAAATTGGAAAAGTGGTTGAAAACTAAAAAGAAAGTGAGAAAGAATGGCAGTAATATCAGAAAAAGAAATAGAATTCAATAAAGAAATTTCACACCATTAAGAGTAATTATGTTTCAAAGTGAAATCTGATATATTTTAGTGATGAAAATTAAAAAAAATTTATTTTTTTGCAAGTAATAATATTTGTTTTTTAAATTCTTCATCTGAAATTTCGTCATATGCACTTTTTCTTAGAATTTCAATTTCTTCTACAGAACATTTTCCACATGCAAGTTCAACATTATATATTGCACTACTCAATCTTTTTTCTATTTCTGGATCTAATTTTCTCATTGTCATTCCTCCATAAAAATTGATATTATTTGATTATTATAGCATATATTTAGGTTTTATAATATATATGGAGTGAAAAATTATAGGAAATCTTTAGAGGAAATAAAAAATTGGTTGAATGATAAAGCTAAAAAATATTTAGAAAAGAACTTTGAACAAAAAGATTTAAAAGTATATTGTTTGAATCTTTACCAGAAATTTATTAGGTAAAAAGGGAGAAAAAAATATGGATAAAAATTATGAAATAACACTGGAACAAGAAACAGCAAAAGAATTTGGTTGGGAAGTTATGGCAAATTTTAGAAGACTGGGAGATAATCTTGAAGAAAATTTGGTATTAAAAAAAATATATGAAAAAATAGGAAAAGAACTTAAAGTATTGTCAAATATGGATATTGAAAAAATAAAAGAATTTAAAATAAAATGTAAATTTGTAAATGAAATACTGGATAGTATTTAGAATTTTTGAGTCAATAGCAGAAGAACATACAAAAAACAGCCCTAATCTATTAATTGGAGCTGTTTTTCTATCATTTATTCAAATCTAAATCCTAATAATTCTTATCCAGTAATCCCACTACACTTCTGACTTCATCCATTTTTACAGTGGCGATTGAACGGGCTTTTTCAGCACCTTTCTGAAGAATTTCATATACATAGTCCATATTATTTACAAGTTCTTCACGTTTTTCCCTGAATGGAGCAAAATAATCCATAAATTTATCAAGCAATTCAGTTTTTGCATGTCCGTAACCAAAGTTTCCGGCCAGAAATTTCTGTTTAAGCTCTTCAGTTTCAGCTTCAGTAGCAAAAAGAGAATACAGTTTTGTAATGTTGTTGTCAGGATTTTTAGGCTCTTCAAGAGGAGTAGAATCAGTAACAATACTCATAATCTGTTTTTTTAGTTCCTTTTTAGAAAAGAACATATTTATAACATTTCCATATGACTTACTCATTTTATCTCCGTCAGTTCCAGGAACGACAGCAACACTTTCCACAATTTTTTCCTTTGGAAGCTTGAAAACTTCCTTTCCATATGTTTCATTAAATTTAATTGCAATATCCCTCGTAATTTCCACGTGCTGTTTCTGATCCTTTCCAACAGGCACTATATCAGGATCGTACATAAGTATATCTGCAGCCATTAATATAGGATATGTGAATAATCCCATGTTAGGCTTAATTCCCTTTGCAATCTTGTCTTTATATGAATGAGCCCTTTCAATCAGTCCCATTGGGGTAACATTTGCTAAAATCCATGCCAGTTCTGTATGTTCAGGCACATCTGACTGTAAGAACAGTGTAGATTTTTCCGGATCAAGACCCAGAGCAAGATAATCTAAAATAACTTCTATTGTATTTTGTTTTAAATTTTCACCATTAGGAGAAGATGTAAGAGCATGATAATTAGCAAGGAAGTAGAAACCTTCATACTGATCCTGAAGTTCCACAAACTGTTTTATTGCTCCAAAATAATTTCCTATATGCAGGATACCGCTAGGCTGAATACCTGATAAACTTCTCATTAAAACCTCCTTGTTTATTATAAATATTGATAGGTAAATAATAACATATTATATACGATTTATCAAATATAATCAGAGAAATTATAAAAAAATCTGATATTGTAAAAAAATTCTTTTTGGTTTATAATATAAATAATTAATCATATAAACGAAAAATAATAGGATTTTTTAATAAAAATTCCAATTACAAAATAAAGAGTGCGAAAGGGAGTTAACTATGATAAATGATGTTTATAATCTGTTTTTAAAAGTAGTTGAAACAGGTAGTATCTCAAAGGCTGCAAACGAATTGTTCATTTCCCAGCCGGCATTATCTCAGCAGCTGAAGAAGCTCGAAAAAGAGTTTAATGCAAAGCTGTTTACACGAAGCAACAAAGGTATTGAACTGACAAAAGAAGGAAAAATCGTATATAAGTATTTTACGATGTTTGAAGAATGTCTGGATGAAATGAGGGAAGAAATAGAAGATGCAAAAAATAATTCGATGAAAATAAAAATATCTGCAGTATCTACAATATGTAATTATTCCCTTCCATGTGTCGTTTATCATTTGAAAAAGCATTATCCCAATGTTTCGGTGGAGCTGAACAGCAGGGAGAACAGTTCTGTCATAGAAGAAGAACTTCTAAGGGAAAGATGCGATATAGGTTTTGTAACGGAAAATATTAATAACAATGAAACTTTGGCAGGGAAAAAAATATTTGAAGAAAAAATTGTGCTTGTTGCATCAAATATTTTGGGTTCATTTCCTGATTCGATAAAAGTAAAGGAACTAAGTAAATATGACCTTATAAGAATGTCAGGAGAAAATGAGGTTATAAAAGTTGTAACAAAATTTATTAATAATTTTGAAAATTATAAATTTACATATAATCTGGAAAGTGTAGATGCAATAAAATCATGCATTATAAATGGATATGGGATGGCATTTCTGCCCTATTCTACAATAAAAAAAGAACTTTACCATAAGGAAGTAAAAATCGTAGATGTTGAGCAAGTTTCAATAACTCAGAATATAAGCATGATAAAAAGAAATTCCCATACAGGTGGTGTGAAAAGGGTAATTTCCTATATGGAAAAATATATAAAGAAAATTATTTGCTGATGGTGATTTCCCAGACACCATCTATAACTTCTTCTGAAGAGCATTTAAATTTATTTAAATTACAGTAATATTCAATATTTTCTACGGCAAGGTTGTGGTCTGTAACAAGAAGAATTTCCTCTCCTTCCATAATGAGAGAGTGTTTCTGCTTTAATTTAATTACAGGAATAGGACAGCTGTATCCAAGGCAATCTATTTTAATCATAACTTTTCCTTTCTAAAAATAAATTAAAAGACTATTTCTAAATTTATACGTTTATTATACTATATAAATTTGAAATAGTCTATTTTATTTACTCAATTATACATAAGCTTTAAAATATTCTAAGTTAAAAGTTAGGGATAAAATATTAAGCTTTACAGGAAGCTCCTTTTTTCTTTGTACCTGCTCCATAATCATTTTTAGAATCAGGTTTCTGCATATTGTTTGGTGCTCCTTTTTGTACAGGGAATTTAGAATCCATTTGCCATGCATTCCATCCACCGTCATATATATAAGTGTTTTTCCATCCTGCCATTATAGTCATGAACCAAGGTACAGTTGCACGCCATCCTGTTCCACAGTAGAATGCAAGTTTGTCTCCTTTGTTAATATTCTGAGTTTTCCACAATGCAAATATTTCATTTGGGTTACGTAAAGTTCCGTCCGGATCATAGTAATCCGCCACATTTGAAGAATCAGTTCCGGCAAATCCCCAAATTGCACCTTGAGGTTCCCCTTTACCTGGAATGTAGTCGTATCCACTTACTTTTCCGGTATATTCATCCCATGAACGGTTACTTATAAGTTTTAGTCCATTTTTTTGCATTTCCATTGCTTCAGCAGGAGTTGATATAGTAATACTAGGATCTCCAGGTATAGTACCACCGAAATTAGTTTCAGGTGTAGGCGTATTTACTTTAGTTTCTGTATGGAATCCGGCATCCATCCATGTAGTCAGATTACCATCAAGTACTCTTACATCTGTTACACCTGCCCATTTTAATGCCCAGAATACACGATATGCGGCAAGCTGGTTTTCAGCAGAGTAAAGAATAATAGTTTTATCTTTGGTAATACCATTTTTCAGCAGATTAGCTTCAATAACTTTTGGATCGCTTAAGTTCCATACCGGTCCATTTTCAATCCAGTCAGTATCAAAGTGGTAAGCTCCAGTTATATGCTGAGCATAACCTTTACTTTTTTCCAATGGCCCCCATGAAACTTCAAATAACATAAATTTATCATTTGTATAAGTTTCAGGCTTTTCTCCCTTTAAAACAGAATTTACCCATTGAGGTGAAACGCTGTACTGGAAGTTTGGAAAAGACTCCATTGGATTTTTCTCATCATTTGCATAATTTACAAAATCTTTATAAGTTTTTACTTTATATCCTCTTGCGGCAAATTCTCCGGCCACACTGTTTAAACTTTCATTATCTGTATCATATATAACAAGAGTTTTATCTTTTGTGATTCCTTTACCTGCTGCATAAGTTTCAAATTTACCGTCTTCAATATAGTTTAACCATGCCGCAGTAAACTGGATTGCATTTTTAATATGTCCTCCACGTTTAGCATTTTTATCCTTAAACCCGTTATAAAGACTGTCTCTTCTAGTGTCTATAATAACATAGCTGGAATTATCAATATTTTTTAATAAATCTTCAGTTTTGATTTCACTGATTGCATTTTTTCCGCATGATAGGATTAATCCTAAAATAGCAATACTCATTATTGAAAAAAGTATTTTTCTAAAATTCATTAAAATTTCTCTCCTTCCGTAAGAATAATCATATCAAAATTATTCCTTTATAATATAGTTTAAAAGTATTTTACTTCCTATAAAGGCACCTGCAAAGGCAGATAACCCGTAAAACCACCCTGTCAATGACAATGCTGACAGTGCAGAAAAGAAAGCGGCAATATTACATCCTGAAGCAAGTCTTGCTCCCGCTCCCATTAAAAAACCACCAAGGACAGCACCAAAAAGCTGTTTTTTCCCTTTTATTTTTTTGATTTTAAATTCTGAAGCAAGTAAAGTTGCCAATGTGGCACCAAGAATGATTCCTATATTACATATGGAACCACTATTTGATAAAACAGGTATCATGATTGCCTTTTTTAATCCGGAACTCTTTATAAAATAAGGCCATGTAACAGGATTAAGTCCTGCTGCCTGAAATATTTTAGCTCCCCATACGGTAATAGGTCCTGAAACACTCCATGCCTTTTTAAAGACTGCCAGATAAATAGTTGCCGTAATACCAAGCAATACAGCTCCTGTATTATATGACAAAGGCTTTTTCATTATTTTTTTATATGTTTCGTTCTGACTTAATTTGTTAAAAAATTCCATTACTGTTCTCCTTTTACAGTATATTTTTAAATAAGTTAATTTATTCTCAAATGATTGACTTATTTACATCTCTGTCGAGATATTCCTGCAATATTATTTACTTTTTTCAACTATGATGTTCCATTCTCCATCATCAATTTCTTCAACCCTGCAGGCATATCCTGTCTGATCTGCCCATTCAGGA</t>
  </si>
  <si>
    <t>MKKFEDYYLGLDLGTSSIGWAVTNEKYDILRFNKKFMWGTHLFDMGNTASERRIFRTSRRRLKRKKNRIELLQTLFSAEMSKKDFGFFQRLKESQYFIEDKTFKNKNTLFMDENYTDQDYHMEYPTIYHLRKALIDNEESAFEIRKLYLAISHILSHRGHFLFEGELSDNLDFDDIFNEFVKYLNEELNIDFKIKSDVSLQAIKEILTDKMLNRTKKKEKLSELLEEEKNKIYQEIWKLLVGNEAKMSTIFDDKEYEEAKIAFSKGNYDEKEEEYESILGEKILFVQKAKAIYDWMLLQNILKEDKYLSYSKVKLYNEHKKDLKILKDVLKNLDKKIYKEIFSENGLYEEYLRIEKKKIGSKEEKTKDILYNRLKKIFENRDNMAIEDILNKIELDSFLPKQKIKDNGVIPRQVHQKELEIILKNAEKYFKWLIEKDETGLSVSEKIMKIFKFKIPYYVGPLNSKSPFAWIERKEYGKILPWNFENMVDMSKTAEKFIKRMTNKCTYLPEKDVIPKNSLLYTKYMVLNELNNLKIRGEKIKVELKQKIYTELFQKNKKIGMKTLIEFLKSQNIVVTKVEITGIDGTFNTSLGSYIDMKKIFGEEKIVKDSYKKMIEDIILWITLYGEEKKLIKSKIEEKYPEKVTPEEMKLILKLKYRDWSRLSKEFLTEIETMDEETGELISIIEMLWRKNENIMELLSYKYDFSNRIKEYNGINEKEKNITYEDLVKDLQISPSVKKMIWRALVIVKEIKKVTNKSPKKVFIEMARDTQTEKKRTEKRKDKLLELYKNIKNDDSIKELEKNLKDKTNDDLKSKKLYLYYLQLGRCMYSGEVIRLEDLMNDNLYDIDHIYPQSKIKDDSFDNTVLVKKQINADKTNEYPIDKSIQNKCKAFWTSLKERGLMSNTKYERLTRTEGFSDDELAGFISRQIVETRQATKVLADLLKVIFGSDTRIVYVKAGLTSDFRQKFGIYKFRELNDYHHAHDGYLNIVTGNIYNTLFTDNPYNFIKDRKKDNRTYNLNKVFERENDVWNPDVMLSKIERYIYKIRPLFTRASYEQKGGFSDQNISSEKDKLRPLKSSGVLSNIKYGGYDKIKNSYFFIVEYTEKKKRVRSIETLPIYIKKSISTKEDLEKYCKEELKLQEPKVLVSKLNYKSLIYSNGHEYYINSKTADSITIQNGIQIILTKENYETYRKIYKNLEYLKLIYKDEKIREEKILEKIPKILKNNKNDRDLSEDEISEKFWKLYKEIFEKIKIGIFSKFKSTLPIYIEDCKKLKDFTTLNNYAKSRFIQEILKCLNSQQGEFDTKYTHNYSKKYNTKLSKSKILENDFYIINQSPTGLFEKKVFLDK</t>
  </si>
  <si>
    <t>1797316.SAMN04313829.A2X08_11820</t>
  </si>
  <si>
    <t>MKKILGLDLGTNSIGWALVNEADNEREKSSIIKIGVRVNPLTVDEQQNFEKGKSITTNADRTLKRSMRRNLQRFKLRKENLIEILKKQKFINDETILSENGNKSTFETYNLRAKSATEEITLEQFARVLLMINKKRGYKSSRKAKSQDEGQLIDGMEIAKKLYNDNLTPGQFVFQILKEGKKYIPDFYRSDLQAEFDKIWSFQKQFNPDILTEEFNKQIIGKGKVNTTKIFLAKYGIYTIDNKGADKKSQAYNWRVEALTNQLTKEELAFVISDLNGIISNSSGYLGSISDRSKELYFNKQTVGQYLIAQLKENPHTQLKNQVFYRQDYLDEFNTIWETQAKFHKELTNELKEEIRDIIIFYQRKLKSQKGLISFCEFESKQIEINIDGKKKLKTVGSKVCPKSSPLFQVFKIWQILNNIQVIEKSTGKSKFLEQDEKEILFKELNFKDKISKTDALKILYKNYKELDFNFKENIEGNRTQATFLKAFQSIIELSGHEVSDFSKIKTDEILEIVTPIFEGFGFNTNLLQFNSNLKGKDFEKQAVYQLWHLLYSFEGDNSNTGNEKLIQKISELYGFEREYAIIIANISFQPDYGSLSTKAIRKILPHLKEGIEFSLACEYAGYRHSKNSLTKEEKNKKILKDKIDILPKNSLRNPVVEKILNQMINVVNATIETYGKPDEIRIELARELKKSAKEREDLTNAINKSTLDHEKYKALLQKEFGLSNVSRNDIIRYKLYLELEHNGFHTLYSNTYIEPNKLFSKEFDIEHIIPQSRLFDDSFSNKTIESRSANIEKGNETAFDYVSNKNGEVGLKDYLKNIEDLFNNGKISKTKYNKLKMKGDEIPSDFIARDLRDTQYISKKAKSILEDLVKDVVSTGGSITDRLREDWQLIDIMKELNWDKYDKLGLTEVIENNDGHKINRIKDWTKRNDHRHHAMDALTIAFTKRSYIQYLNNLNARSDKSGSIYGIEQKELYRDKNNKLRFKPPIPLDDFRAEAKKQLENTLVSIKAKNKVATININNTKKQGGENKKKQLTPRGQLHLETIYGSIQQYVTKEEKVGANFNKELIEKVANKKCREALLKRLIEFDNDPKKAFTRKNSLNKNPLYIDTIKTYKVPEKVKTVTTETIYTIRKDINPDLKIDKVVDKKIKNILELRLKEFNGDAKKAFSNLDEKPIWLNKEKGISIKRVTITGISNAIALHDKKDKEGNFILDNQGKKQAVDFVNTGNNHHVAIYKDEKGNLQENVITFYEAVERVNQGIPIIDKTYKQNEGWQFLFSMKQNEYFVFPNEKTGFNSNEIDLLNPENYHLISPNLFRVQKIATKDYFFRHHLETNVENITTTKDLTWKRLGINGIINILKVRINHIGQIVSVGEY</t>
  </si>
  <si>
    <t>1218092.SAMD00045731.GCA_001544295_02506</t>
  </si>
  <si>
    <t>MAKEYTIGLDIGTNSVGWAVLDTNYDLIKKNMKIQGNGDKKKSKKNFWGVRLFEAGETAESTRMKRTTRRRYTRRRNRISYLQEIFQGEMDKVDENFFHRLEDSFLVPEEKRNECHPIFATLEEEVAYHEQFPTIYHLRKFLADSTELADIRLVYLALAHIIKFRGNFLIEGKLNTENSSVKETFKVFLQAYNQAFTVQENGSLINPVKETTDVSPVLQERVSRQRKAENALKLFPNEKSNGTFMQFLKLIVGNQGNFKKTFGLSEDAKLQFSKEEYEEELENLLGAVGDDYADVFAAAKNVYDAVELSGILTVKDIKTKAKLSASFIKRYEEHKTDLEKLKKFVRKELPEKYYEVFRDSTKNGYAGYIENSSKVSQAEFYKYLEKLLKNIPGSEYFFDKINQEDFLRKQRTFDNGVIPHQIHLEELRAILGKQGHYYPFLKENQEKIEQILTFRIPYYVGPLAQGNSRFSWLSKKTDAAIRPWTFTEVVDEGKSATAFIERMTNYDSYLPQEKVLPKHSLLYEKYMVFNELTKVSYLNDRGEIHNFSSVEKKEIFSELFKKNRKVTYALLEHFLKNQYMIETAEIRGIEQRFNASYGTYHDLIKLGISQEMLDDPVNEPMFEEIVKILTVFEDQKMIKEQLSKYADYFEPNVLKKIVRRHYTGWGRLSAELIDGIRDQQSKKTILDYLMRDDDLPVNKNRNLMQLINDENLSFKEIIQQRQSVDQTADLHEVVKELAGSPAIKKGILQSLKLVDEIVKIMGYPPTNIVVEMARENQTTSRGRDKSKARQKVLEEAMKEFGSNILKEYPLDNANLRNDRLFLYYLQNGKDMYTGKELDISKLSQYDIDHIIPQSFIKDNSIDNLVLTSSTENRGKSNDVPDEKIVSNMTNFWEKLKKANLISQRKFDNLTKGSLTDADKAHFIQRQLVETRQITKHVARILHQKYNAEAEDTTRIITLKAALTSQFRQIYQLYKVREINDYHHAQDAYLNGVVAQALLKVYPRLEPEFVYGDYQKFNLFKENKATAKKNFYSNLMHFFESTQPKVDENGEILWDQKNIAMVKKVMTYRQMNIVKKTEIQTGGFSKESILPKGDSAKLIARKKEWNPQKYGGFDSPNIAYSVVINHEKGKQRKLTKDIVGITIMERRRFEENEHQFLADKGYQNPRVLAKLPKYTLYELENGRRRLIASATEAQKGNQMVLPNQLVELLYHAKHCEDLDGKSLNYLNTHRDLFNELFEYVSQFADRYTLADKNLKTLASLYEQNQEADSKILAQACLNLLQFNKMGAPADFKFFDTTIPRKRYTSIKEILTATIIHQSITGLYETHWKLGE</t>
  </si>
  <si>
    <t>32019.SAMEA3298594.ERS672215_00979</t>
  </si>
  <si>
    <t>MKDYYLGLDMGSSSVGWALSDERYNLLRAKGKDLWGVRLFDEAKTAAERRTFRSQRRRLERSKWRLSLLASLFEEEISKIDDKFFDRLKDSKFFIDDKSDQQPNTLFNDVNFTDKEYHKRYPSIYHLRNALFNQNDKFDIRLIFLALSHIVKKRGHFLFDGDKAGFGEDIDVTLDELKAYLQDAFHTKLEFTSEFKSIMLDKNLRKKQKEEELKNSIKISSDTINSKDGKSILIKLFLGYEANLKPFFLEYKVEKDNEYKINFSKEDYEEKLLDMTSKFEETTYFIEIAKKIHDYFLLEEIMLGFKNISASKVSIYQKHKNDLKTLKNIVKNQINNSYNAIFKDIGLDNYPAYVSCWNSKKHKEKQKGCTKDKFYAFLKTKLKNINNAKEILDSIDNDDFLPRLVDKNSIIPHQIHLAELIKIIDNQSQYYPFLKEIKDKIISIFKFRIPFYVGPLNNFHKDKGGNAWIEKLKDERIFPWNFNDVVDLNKSAANFIEKMINECSYLKGEKVLAKNSLLYTKYSVLNLINKLKINGTAVSVETKQKIYNELLLKQKNIKKTAIKKFLINNSIIDKNDEISGIDDSLTSNLAVFIDFEKISNRLRYDQKEDIIKSISLFGYDNAMLKKQIITIAPDLSEDELEKLSKLRYSGFGRLSKRLLTSIKHNGKSIIEMLWDTNDNLMELLSDRYTFIEQINKHNDGFKEDINLNFQNVDALYVSPSVKRQIWQAFKVINELISVMGREPKKIFVEMAREEGEKKRTQARKDKVLELYKNIKNNEISTFLTNFKDIKTKLEGESNLNSKKLYLYYLQLGVDIYTGEKIPFEKLFDQNIYDIDHVIPRSLKKDDSFDNLVLTSKTNNAKKTDEFPVSSEIQSKMQTFWKVLKDKDLMSEIKYTNLTRKTHLSDDELGDFIARQLVETRQSTKALTQILKNVYANSDIVYVKAGIVSEFRQQFDMLKIRELNDFHHANDAYLNIVIGNVYNIKFTKNPRNYIKEYYKKGEHYNLKIEKMLEKDIARGGNFGWDKKHSIETVQKTMKKQSPLITYRTFENKGEFFNQQPSKASANLLALKSSDKRLLDTVRYGGYKGIQYAHMFLVEYFNGKIIKEIMGVPIYLSKEIKDDKAKLLEYCNDVLKLKNPKILFSKIPYNSLIVYNGYPILLRGLTGVRGAAQLKLDQTSTQVVKNIVKLYDWLSQKQKELSDLSKKIEFFQENNKKDEVKAAMLEADNILFILNDRFKNTKIGKDIMNDNHLNNLYDTFINKLEDSIYKNKPGGKQDVLMKEKRDLFLSFSMSKKCITLYKIIKIFGSCDQGVDFSDIAEKISKSGGIGGKNLGKNTFDLVFKENSTYTLVQSSVTGLYAKKTDLHKL</t>
  </si>
  <si>
    <t>1218495.SAMN03275710.RZ74_00870</t>
  </si>
  <si>
    <t>GCF_001281175.1</t>
  </si>
  <si>
    <t>Apilactobacillus apinorum strain Fhon13 Fhon13_scaffold1| whole</t>
  </si>
  <si>
    <t>GTTTTAGAAGTATGTTGAATCAATGAGGTTTAGTAC</t>
  </si>
  <si>
    <t>GTATTTTGGACGAGGATAAACAATTAATTTTCGAACGTTTCTACCGTACGGATAAATCTAGAAATTCCAAGACTGGTGGAAATGGATTGGGATTATCGATTGCTAAATGGATAGTTGATCAGCATCACGGACGAATTACTGTAAGGGATAATCATCCTACAGGAACTATCTTTACTGTAACTTTTAATCTATAAAAATTTATGCGACTTTTCCCGGAATTGCGGTATCTTTTTTATGGCTGTCTGTTACAATGGTATGTAATGAACAAATGATAAGAGGAGGTGTGGATGGTATAAATATAAATATTTATATCTGTCTATGAAACGAAACAAAATATGGCTAATGATGATAACCATAATCGGATTGGTGCTGGCTAGCTCCTCGGTCAACGTCATGGCTGATGCAGCAAGTGCTAGTAGTGCTAACTCAACTAATACCGTTTATGATATTTCAGAATGGCAAGGACAAATTACTGATGCGCAGGCACAACAATTAAAAAATGAAGTGCCGTTTGTTATTTTACGAGTTCAATACGGAAGTGCCTATGCTGATAAGACATTCCAAAATAACCGTGATTTAATGAATAAGTATGGGATTCCATACGGAGTATACTCGTTTAGTCAGTATGAAAATCCGGAAGATGCAGCGTATGAAGCTAAAGTATTGTATAGTCGCGCACCGAATGCATCTTTTTATGTAAATGATTATGAAGATCAAACCGTGACCTCTGGTGGCACTAATGATTCTACAGTAGCGTGGCTAAATGCCTTACGACCATTAGTTGGGAATCGAAAAATTTTACTTTATTCAGACGCTAATTTCATGGTAAAACATTCTGCTTATGCGGTTTCTAGTTATGATGGTTATTGGTTAGCAGCTTACCAAGATAATGAACCAGCTCGAGAACATGTTTTATGGCAATTTACTAGCCGTTTTTACTCTAAAGCATTAGGTAAGTCTTTGGATGCTAACCTATTAACATCACAAAGTGTTAATTGGTTTATTGGGGACACTTATGATGTCAATAATCCTAGCCCGGTTCCAACAATTACGGCACCAACTACGAACCAGTCTAACCAAGCATCGAATAACGCTAACCAAGGACAACAAAAGGCGCAATCGGGAGCTAATGATAGTAAAAATAGTTCCGCCGCTAATACGAACAATCCAATCGTATCAAAGAAAAAAACCACGAAGAAAAAGAAGACCACTGCTAAGAAGAAAAAAGTGGTAAAAAAAGTGGTAAATTATACGATTGTTAATAAGAAAATGATGATTAAAGCAGGATCTGGGCTAGAAATTTATAACCATGTTCCTGGCGATACCAAGTATAGTGGTAAAATCGGAGTTAATCATCATGCGAAAAACTACGCCAACAAGGAAGTAACCATTAATTCATTGGCCAAAAATGTGGTAACCGGGAATACGTATTATCGTATATACTATAAAGGTCGTGCGATGGGATGGATTTCTACTACTGGAGTTCAAGCAAAACCAAGCATCCAGTATTCTAAGTACAATTTAACTAAAATTGTTAGATTACATCCTAAAGTTAACTTCTATAGTTCTGTAGGTGGGAAACAAATGACCAAATATGGTCAAAGTTATGCCAATACACCGGTGGTAATTAAACAACGTGCTAAGCGTCTTGGGGACAAGCATTACTACTATAAGGCATACTATAATGGTAAGTACCTAGGTTGGGCATATGCTTCAATGTTTAAATAAAAATAATTACTTAATAGTGATTCAATAATTTGAATCACTATTTTTTTGTATTTTTTTAATTTATCAACGCCGTTGTAGCAATGTTTTTAACACGCTTTTAGCACTCTAACAAAATAAGTGCTAATTTTCTCTTGACTATTTGACCAATACTGACTATTATAATAATTGTTGATAGGAAATAAATAACTACCAACTAATACAAATTTGAAAAGGGGCTTTGATTATGGCTAATGAATTAAGAAATAGAGATTTTGATGTATTTGATCCAATGAGTGATTTCTTTGGTGATTTCGGTAAGAATTTTTTCAATTCAGTTGCCGGTAATCAAATGAAGACTGACGTTATTGAAAACGAAGATAATTACGTAGTAAGCTCTGAATTACCTGGTTTCAAGAAGGATGATATTCATCTAGATTACGACAATGATACTTTGAGTATTCATGCTAGTCACAATTTAAACAAAGAAGATACTAATAAAGAAGGTAAGGTTTTAAGAAAGGAACGTACTTCTAGTAACGTTGCTCGTTCATTCTACCTACCAGATGTAGAAATTGATCAAATTAGTGCAAAATATGACGGTGGTATTTTGAAAATCGAATTACCTAAGTCAACGCAAAAACAAGCGGCACACAAGATTTCTATTAATTAATAATCTCAGATAAAAACACCTCCAAGTCGGTAAGACCTGGAGGTGTTTTTAGTTGAAATCATCAACACGGACATGAACTGACTGAAAATGACAATGTAATAAATCCGTTTTCGTCAATTAATTTACAAGCGTTAATATAAAATTATTTCAATGTTGAATTGCTTTCGTAATTTTTGATGTTGCTAAGACACAAAATAATTCATTCTAACCTTTTTTAGCAAAGATTATAAATTTATTTCCGATATTAGTACATATGATTAGAATTATTTGCTAAGATAAATATGTAAAGATAAATTCGAGTAAAATGAATTTTAGAATTAGGGATAGTGATTTAGTTTGAAAGAAAAGAAGAGCATATGGTGGAGTTTATTCTGGATCGGGCTAGTGCTGGGATTCTTTATCTATGGAGCGATTTATACCTTTTACACACATGACAAGCAATTATTACATGTTTCATTGATATGGTTTTTATTATTCACCATTGCAGTATTAATATTAGGTGCTGTGGTATTAACGGTTTTTTATCGGATTATTTCTAAATATCAAGAAAATAAGTATTTTAATTATTTATTATATTTTGTAGTTTATGAACTATCAATTACTGCGGGTGGATACATTTTTAAAATGATATTTGATAGATAAAACAATTAATAGGAGCATGAAGGATTTATGAAGAACAAAAAGGCCTCAATAATTATTCAAATGATCAGAAGTGGCTTTCGTAATGGCTTGGTAATGACTATTTTGGGAAATTTTACGCAACACTTATGGTTTCCAACAGTCGGGAATCACTTTTTTATTTTGGTGTTTGCGGCGATTGCCATTTCCGTTTCAGCAATTATTTTTTACGAAGATAATAAAAGATTTTATCCATTAAGTGACATGGAATTATTATTTAATTTATTCATTTTCATTATCTTTTTCTTTGTCGGAGTCGGACTATCCAACATCTTTTTGGAGTGTTTAATCGGTTTAATTACAAATTTATAATGTGAAAATGAGATAAACATATTATAATATTAGTATCGATTAATTTTAATGGAACGGAGTGGCTGATAATGAGATTAGGTTGTTCAGGAACGATAATATTGGTTTTAATTATTTTAGGTTTAATGGCAAATGTGACATTAACGATTACTTTAGCAATCATTATTGCGTTAACCGTGATTTTATATGTAGTATTTAGTAATATGTTTAAGGAACGCGCTAATCGGATAAAGGCAGCTAATAATATCGATGAAAGTATGTCGAAAGAGACTTCATTTCAATTTAACAGTATGGTATACCATCCAATCACTTCACCTACTGATGATGTTCCCAACCGTGAAATGGTATTAAGAACCGATCAAATTGGCTACATTAGGAGTAAGGAATTATCCAATCGTGAAAAAGAAATGAAAGCTTCTGGTTATTCTATGGAAAATATTCGCGTAGCACGTATCAATATGGTGCAATCTTACAATGCCCAGTATAAGTTATACGATCGCTATTATGAGGTATTAAACCTAGAAGCAGATATTACGACGGTACCTAACCGTGAAATGACAGTATTGTTAAAACAAATGGTAATGAGTTTTTATCACCAAGAGTTCGGCTTGGATTTATCCATTCAATCGCATACTTTTGATGAAAAGATGATTAAGAAATTCGTCGCAATTTGTCCAGAAGTTAATATGTCGATTAACTTCTTTGATAATGTTAATATCACCAATGCTGAGTTCTTGAACCAAAGAATAGACAAAGGGTGTTTAAATGCCTTTAAAAACATTATGATTGGTTATAATCTATAATGATAACTGCATATAAAAAGCTAGGTCGATTATCGACCTAGCTTTTTTTGACCATATCTTTATTTATAAAATAGATTATTAATGATGATTACTAATAAATCAATTGTGAGAACTGATATAATAGCTAAGCCGAACGCGTAAACGGGGATTTTTGTATCATCACCAAAGACACTCATGGATTTAATTTCGTTATTAAATAGATTACTAAAAGGGGCATATGACAATTTGATATCGTTTCTTAAATGATGCATAATTAATCGACAGTTGTGGCAATGAATTTGATTAAATAATATATTTCCGCAAATTGGGCATCTGTAGTGAATAATAAATCCCTCCTGAATACTTACTTTAGAGTTATTGTAACAGGTGTTTGATGAGATTTGAATTTGGTGAAATCTAGTCGTATGAACTTTTTATCCGATTTTTAGCGTTTTTTTAAGTAAATGGATAATTATTTAGACACTTTGTTAATCGCAAAAACATTAAAAAATTTAGATAGTGCAGATAATCACAAATAATTATATTAATGTTATTATTTTGTGTTAATATAAAATTGTAATGAAAGATAATATTGGTAATTAGGAAGTGATGTAGTTGAATTTACACGATTTTGTGAAAGAAAATTACGAAAACGGTAATTATGATTTTGCCAAGGAAAATTATCAAAATTTTCATGATGAAACGTTGAAAAAAGAGACGGATGATTTTACTATGGGCTATAACCAGGCGATGCAAGATTATCAAAGTAAGCATCGTTTTAAACATTATCCATACAAGCTAACCGCATTACTCAATCGTATGTTGGGTAATAAGCTAAGTGAAATTGTAAATTTTACGGATGGTTATCAATCCGCTAAAAAACAGATTAAACGATAAACCAATACTGATTAGTGATGCTTCTTATTCGTTAATGGTATTAATTGATGGTAAAAAAATGATTTAAAAGAAGAATGCTCTGTACTAGTTATTTGATATCCATGATTGTGATAATGATAAGAAGGTGTGGACATATGGAATCTAGTGATGATGAAAATGTAAAATACATGATGAAACTGATTATCGATAGTTATTTGTATGACGATTTGAAGGGTTTGTCTTCGATGGAACAGCAGAACATGGAAGATTTATTGTATGATCTTATTCGGGACGCAGTGGATGCCAGGTATCGAGATAAGCTAGCTGATATAGCGATGCAAAAAGTTAGAGAAAAAAAAGAAAATGAAGTAAGAGAACGTCGAAGATCGTTTAAAGTATTAATAAATAAAGAAAAGGAATAGCTCATTAGAGCTATTCTTTTTTTATGTGTAAATTCGATCTATAATTATTCAAGAGGTGATTAGATGGAAAATATTACTGAAGTGGGATGTAAATCTTATCAAGAGGATTTACGAACATATGATGACAAAGATTATCAAATAAAATATGCTGATTATGATTGGAAATTATCTTTTTTAGTTTATCAGATGATGATTTTTGAATTGACTGATTATCATCTATTAGAACAACCAGAAAAGGACTACTTGTGTTTTGGTAAAACCTGTAACAATGAAGTAATAGCTTTAGTCGAGTGGTTTAAAAGAAATCATCAACTTTATTTATTAACAAAATCAGAATATAGCATTTTTGATGGTCATAAAGGTAAGATACATTTTTTTGGTGAATTTTTTTATGGGATAAAAAATAAACAAGAAGTATAATTATAACTATGATAAAATGATTAAAACGAATAATTTTATAAGGAGTGGTTTATGATGTCTGAAATTACGGAAAAAATTGAATCTAAAATTAAGACGATTAACGAATTATTTAAAAATAATAAGTTTAAGGTACCATTTTATCAAAGAGACTATGCTTGGAAAAAAGATGAGATAGATGATTTATGGAATGATTTAATGGATGTCTTTGAAGGATATCAGGATAGTCATTTTTTTGGTCAAATAGTTACATATAATGGTGAAGATGTTCAGGATCTAATTGATGGACAACAAAGATTAACCACATCAGTAATTTTAATGGCAACTATACATAAAATATGCGGTGAATTATTATCAAATGCTTTAAATGAAGATCCTAAGTTTAGATTGAATTATGTTCGTAAACAAATAAAGGACGCGCTTAAATGGGAAGAAGAAGAACCGGCATTGAGATTGCAAAAAGTTTCTAGTAATAATGATGCTATTCATGAGTATTTTGTGGGAATATTTAACGGATATACTGAGTTAAATGAAAATAATAAGAATATTGAACCCGTTAAGAACATAAAGTCAGCTTTTGATGGTTTTTATTCTAGAATCAATGGAGTTTTAAACGATTATAATACAATAAATGATCGAATTACGGCTTTAGAGAAGTGTTTCACTTCATTTGCAGATAATTTCTTTGTTTCTGTTATTTCAACCAAGAATGCAGACGATGCTTTTGTTATTTTTGAAACTTTAAATAGTCGTGGTAAGGATCTAGAGCCAGCAGAAATTATTAAAACTCACTTGATGTCACAAATTGCTAAAGAGCCTGATAAAGTTAAAACAGAATTTAGTGATAAATGGAATGAAATATCTGAAAAGTTTGGCAAAAATAGTGAAAAGCTTACTAAATTTATTAGAATTTATTGGGCCGCTAGTCATCGATTAGTTTCCTCTAAACAATTATATAGATCCATTAGTATGGAAATTAAGAGTTCGAATGATACTAAATCGTTTCTGAATGATATTGACAGAGTTGTTGATTACTATATTGCAGTTGATAATAGCAATAAAGGCGGAACTAAATATAAGGAATATATTAACGATCCAGATTTGTTTAATATATTAAGCCTATTAAGAAAGCTTCAAGTCACACTTCATTACCCAGTTTTATTCTCAATGTTGTTAAATAAAATGAGTGATGAAGATATGAAAAAAGTGTTATTCAAAGTTTTATGCATTTTTATTAGACGTAGAACCATTTGTATGTACGGAACAAATACGTTAGAAACTGGATATGCAAGTATTGCTGAAGATATTTGGAATCAAAAGATTGTTACACCAACTGAAATAAATGAAGAGATTAACAGTAGCTTGAATAGAAATGATGTCGAAGTAGAATCTAGCTTTACAGCATTAAGCAAAGAAAGTGCTAATGGTGCTAAGTCTTGGACTCTTAAGTACTTATTATTTAAGTTATATCAACAATCCGGGGACTTTATTGATATGCGATTTGATCAAGTTGATATGAACAAGTTTGCTCTATACCATATCGGTAATGAAGATGACACTAATGATGCATATTTCAACTATGTTTCTAACTATATGTTAATTGAAGGCAGTATTTCGCCACTTAAAGATGGTGCATCAGTAGCATTATTAAAATCATCGTTAAGAACCAATCAAAAATTAGGTGAATTTATATCCGACAATGGTTGGAATGATGAATTTATTAGAGAAAGACAAAATGATTTTGCAAAGGAAGCAGTTCAAATTTGGTAAAAAAGGAATAATAAGTTAAATTAACTTATTATTCCTTTTTTATTTGAAATTCCATTTTCTATCTGTATTAATGTTTATTTTTTCTTGTATAATGTCATTAGGATTAACATTTAACTTTTCGCACATATAGTAACAGTAAATTAAAACATCAGCAACTTCTAACTTTAGTTCTTGTTTGTTTTTTTCAGAAAGCTGACTGTCATCTGTTTTCCACAAAAAAACTTTTTCTACTTCTGATGCTTCAATGCCCATGGCTCTTGAAAGAGAAATTAATGAATGAAAGTCTTTCCAGTTATGACTGTCTCTAAAATTAATTAATTCACTGATTATATCATTATATTCCATGAAAATAGCTCCTTTGAAAGTGAGGTCTAGTAATGTCTGAAAATAAATTAACGGATTTACCAGTTATTAAAGATTATATCTATAATACTGACACAAAGAATCAAATATTGAAATATGATAGAGAAAATAAATTAATTACCCGTTATCCAACCGTGTACATAGTTATTGATAAAATCAGGAAAAATAAGTTTAAAGCCTATGTCGGTGAAACTAATAATATCATACGTAGAACTGAAGAACATTTAAAGAGCGAGGCAGAGTACAGAACGGATTGGTTAGAATTAAATAAATCTAACGATGCCAAGCTAATTGTTATTGCGCATAAAGAATTTAATAAATCGCTGACATTAGATATTGAAAACCAATTGATGCAGTATTTAGTAAGTGATGATGCAATTGTTGAATTGAATAATCGCAGGTCTAATGATCAGGATTTATATTATACAAGAGAACATTTTCAAGATATATTTAAATCTATATGGCAGGGATTGTTTGAAAAATATAGTGAAATATTTCCTCAAATAGATGACATTACTAATTCAGCTATTTTCAAGGCATCACCATTTCACAAGTTAACTGATGAACAATTGGATGCTAGAGATAAAATTATTGATAATATTCAGCGAATTAAAAAGAATCATAAAGATGATAATTTAATTATTGTTCAAGGATCTGCTGGTACTGGCAAAACAGTATTACTTAGTTCGCTTTTTGCTGAATTGAATAAGGTAAATAAGCAAGAAGCATATATGTTGGTTAATCATGAAGAACAGTTAAAGATTTATAAGAATATCTCATCTAAGATTGGATTAAAAAGTTCATTTGGTGATGATATCGTTAATAAACCCACTAAATTTTTAAATCAACACCCAGTTAAAAATGCTTTAATAGATGCTAATCAAAAAGTTGACATAGTATTAGTGGATGAGGCGCATTTATTATTGACGCAAGGATATATGGCTTATAAAGGAAAAGGACAACTTGAAGATATTAAGAAAGTTGCAGAAGTTGTAGTTGCTGTTTTAGATCCAATGCAGGTTTTAAAAGGAAATGGGTATATTGAAGACGATTATTTTAACAATTTAATTCATAAGTCGTTAGAAGATGATAATTTCATCGAGTTAACTCAGCAAAACAGAATGATGGCCAGTGCTGATACGATTAACTGGATTGAAGATATTGTTCAGAAGGGAGTAATTGGCGACATTCCTAATGATGATTCTTATAGCTTGAAAATTTTTGATAATGTCAATGAAATGTATGATGAAGTAAAAAAACATGATGATAGTATTGAAAGCTTAACCAAAGGATTGTCGAGACTAGTTGCAACTTATGACTGGGAATATAAGTCTGGTAAGCTAAGAGAGTATACTAACTCAAGAGGAGAAAAGGTAAAAGATTTTTGGCGAGTAAAAATTGGGGATGACTTTAGTCTTCCTTGGAATCGACAAATCAAACCAGAACATAAATATAAAGATTTATCATGGGCAGAGCAACGTCAAACCATTAATGAGGTTGGATCTACTTTTACAATTCAAGGATTTGATTTGAATTACTGTGGAGTCATTATCGGACCTTCTGTTAAATTTAGAAATGGTAAAATTATTTATGATAGTAGTTGCAGTTTTGACACACAGGTTAAAAATAAGAGAACTTTGGTCAATAAGAAGAAAGTAGATATTTCTTCAGAATTAATTAGAAATCAACTAAATGTTTTGCTTAAACGGGGAGTACACGGATTATTTATCTATGCAGTTGATGAAGAATTAAGAAATGAGTTGCTATCTAAATATAATCAAAAATAAAAGGACATCCTCAATGGATGTCCTTTTCTATGTATGCTCCGATAGCGGAGTCAAAAAATTAAACTTAATGTTTGATTTTAACTTAGTATGTTGAATCAATAAGGTTTAATAGTTGAGAGCTACTCAACAAATAATATTATATAACAATAATTTTTTTCTTGCAAGCTTTGTAATAAAAAAATATAATATACGTAATGTATGAATAGGAGGATAGTTATATGAAAGATTATAATATCGGATTAGATATTGGTACTTCGTCAATCGGTTTTGCAGCCATCGATGACGACAATAATCTAATTAGAGTAAAAGGAAAGAACGTTATTGGATCTCGTTTGTTTGCGGAAGGTAAGACTGCAGCTGAAAGACGTGGCTTTAGAACGGCGCGAAGAAGATATAACCGTAGAAAATGGAGACTAAAGTTATTAGATGAAATTTTTTATGAAGAAATTATACATATAGATCCAGAATTCTTTAATCGGTTAAAACAATCATCGATTTCTCCTAAGGATGAAAGTAAAAAATATTTTGGATCATTATTATTTCCTGATAAAACGGATAGTGCATATTATCATGATGGTAATCAAACAATCTATCATTTAAGAAATAGATTAGTTCATCAAAAAGAAAAAGCTGATATTAGAGAAATCTATTTAGCTTTAAGACATATTGTGAAATATCGCGGAAATTTCTTAGATAGTACACCGGTATCATCATTTGAAGCTGATAATTTAAAATTAGATGAATTGGTTCCAGTTATTAACGATATGTATGAAAATATCGATATTGATTTTAGTATTAACGTGGATAATATTTCTGAAATTGAAAAGGTTCTATTGGATAACCATTTAAAGTCTGCTGATAAACAGGATCGATTAAAAGAATTATTATACGACAATCCTGAATATCCAGATGATAAAGTTAAACAAAAGGAAATTAGTAAGTTCAGAAAAGACTTAGATAAAGAAATTATTAAAGTTATTGTGGGATATAAATTTAATGCATATAAAATTGTTAATTATATACCTGACGATGGTAGCAAGTTTTCTTTTAGTTTTTCTGATGAGTCCAGTGACGATAAATTGGATGACTTATCCGAAGTATTAGATGATAGCCAAATGGAAATCTTGAACACATTAAAAGTAATCTATTCTAGAGTTAGATTAAATCAAATCATTCCTAATGGGATGGGATTATCAGAATCAATGGTCGCTAAATATAATCGTCATCATGAACAATTGGAAGATTTAAAAGAATTATTAGATGTTTTGCCAAATGATGAAAAACGCTCTATTGAATATGCCTATACTGCTTATATTGGGAATGTAGATAAGCAAAAATATAATAATAACCTTGTTGCATCATTAAAGGATTTACCAATAAAAGGGGATATCAATAAAAAAATTCAGGCCGTCTTTGAGTATGCTAAGGGACATATTTCTAGTCAAGATTTGTATGATGTGATTAAAACAATCATTATTGATAAGTATTTAGAAGATGAATCATTTGAATATCATGATCTGGTAGAACGAATTAGTAATGATATAGATAATAAAGATTATTTATTAAAGCAAAGAAGTAGTCAAAATGGTAATATCCCTCACCAAGTACATCAAATGGAAATGGATAAAATTATTGCCAATCAATCCCAATATTATCCATTTTTAGGGGTTTTAAATCCTAACGAATCCAGACGACATATAGCTAAATATAAAATTAGTGAATTAGTATCTTTCAGAGTTCCATATTATGTTGGTCCGTTAATTACTCCTGAAGAACAGGAAAAAACTTCTGGTAAACACTTCGCATGGATGAAGAGAAAAGAAGCAGGTAAAATTACTCCATGGAACTTTGAAGAAAAAGTTGATAAAGAAGCCACTGCAGCTAAATTTATTAAGCGTTTAACTGTTAAAGATACCTATTTATTAAATGAGGATGTATTACCTGACAATAGTTTGTTATATCAACAATTTAAAGTATTAAATGAATTGAATATCGTAAAAGTCAATAATAAACGATTAACCTTATCTGAAAAGCAAGGCGTTTATAATGATTTATTTAAAAACACTAAATCAATTACAGTAAAACGACTAAAAAACTATTTGATTAGTAATTATAAGCATTTGGAAAATATTGAGATCACAGGACTTTCTGATGGTGATAAATTTAATAATTCATTAGGCACTTATAATGATTTTAAGAAAATCTTTGGTGCTAGAATTGACGATGTAAATTATTCTGCTGATTTTGAAAATATTATTGAATGGTCAACAGTTTTTGAAGATCGTTCAATCTTAAAAGAAAAATTAGAAAAAGATATTGATTGGATAACTCCTGAAGAAATTAAAGCGGTTGTTGCGAAACGATACAGTGGTTGGGGTCGACTATCTGCCAAATTACTAACCGAGTTATTAGATGATGATGGTCAAAGAATTATTGACATTCTTTGGAATGATTCAATTACATTCATGGAAGCAGTCAGCAAGCCTGAAATTAAAGCGCAAATTCAAAATATCAATCGTGACTTTATAAAAGCAACTGATATTGAAACGGTATTAGACGAAGCCTATACGTCACCTCAAAATAAAAAAGCGATTCGAGAAGTTTATAAGTTAGTTAAGGATATTCAAAAAGCGATGGGTGGCAAAGCGCCATCTAGTATCTCGATTGAATTTACTAGAAGTCCTGAAGACAATGGTTCAGTTACTAAGACTCGATATAATAACATGCAGAATAAATATAAGGAATTGGGTAAAGAGTTGTCAGATGACTTATCTGCTCAACTTAAGGAATATAAAGGTAGAATGGATCAAGATAAGTTTTATCTTTACTTTATGCAGATGGGGAAAGACCTTTATGACGGTTCCACGATTAATTTAGATGATTTGAATAGTTATCAAATTGATCATATTGTTCCCCAGTCGTTCTATAAAGATGACTCGATAGATAATCGAGTATTAACACATTACACTAATAACCAAAAGAAGGGCAACCACACGCCTTTAAATGGTTTAAATATTGATGCTCAAACTCAGAATTTATGGAAACATCTAAATAAATTAGGGTTAATTAGTAAAAAGAAGTTACAAAATCTATGTTTCAAGGATATTAACCAACTAAGTAAGTACACCAAGCATGGATTTGTTAGAAGACAATTAGTAGAAACTAGTCAAGTTATCAAGTTAGTAGCAAATATTCTATCTGACGAGTTTGCTAATGACGGTACCAAGATAATTGAAGTGAAGGCAAAGATGAATTCACTTATGCGTGACACATTTAATTTATATAAGGTTCGTCAGCTCAATGATTATCACCATGCAGTAGATGCATACTTGACTACCTTTGTGGGTAAATATTTATATAAACGTTATCCTAAATTAAGAAGCATGTTTGTTTATGGTGATTTTAAGAAGTTCTCAGCAGAAGATGACTTAAAAGATATTAAAACTTTTAACTTTTTACACGATATTACCAATCCTAAAGAATCTAATAAAGAAAAAATTTACGATGAAAAATCTGGCGAATTAATTCTAGATAGAAAACATGCGATTGAAACAATTAAGAAGATTTATCAATATAAATTTATGTTGATTGTCAGAGAAGTTTCTACCAAGAGTGGCCAATTATTTAAGCAAACCATTTATTCTGCTAAAAAAACAAATGGGTTAAAATCTGCCATTCCTGTTAAAAGCAATTTGGAACCAAGTATATATGGATATAGATCTGGTAATGTTGACCATCATATGGTTATTGTTAAAATAAAAAAAGGGACTAAATATTCATTTAAGGTTATTGGAATTTCTGCAAGGGCAATACAAGAACTGGAAATCGCTAAAAAGATTGGGAATTACCGAGATAAGCTTTATGAAGTAGTGAGCGATAGGTTATCACAGTCTATGAAATCTGTGGAATCATTTAGAATAATTTTAGATAACATTATGTATGGACAATTAATTGTTGATGGTAATGACAAGTTTACTTTGGGAAGTGCAGACTATAGGAAAAATTCTAGACAGCTTGTCTTATGTACTAATAGTTTAAAAATACTCAAAGATGAAGATTACATGAATAGATTGTCCGATATTCAAAGATCGAAATTAATGGTACAAGTTTATGATGAAATAATTAAAATAATGAAAAATAAATATTCATTGTTTATTTCAAATACAGAAAAATTACTAGAAAAAAGGGATATATTTTGTGGCTTGAGTTTTGATGAACAAAAAATAGTTATCTGGAAGATTATTATAGATTTACACAATGGTCCATTTACAAAAATACAAGAATTGGGAATAAATAATAAAATGGGGACCTTTCAAACTAAACACGGAATAATTTTGACTGAGAATGCAATTGTTATTTATCAATCCCCATCAGGATTATTTGAAAGAAAAGTTAGATTAAAAGATTTATAAAATTAAAAGACGATTATTATCGTCTTTTTTTGTAAGGAGGTTCGTTTATGGGATGGCGGAGCGTAATTATTTCTCAACATGCCAAGCTCTCTTATTCTAGCAATTGCATGGTCGTGCAAAATTTTGAGGGCTTACATCAGATTCCGATTAATGATATTCATTTGTTATTGATATGTACCACACAGGCGGTAATCACTTGCGAGTTAATTAATCATTTAAATAAGGTAAATGCAAAAATAATTTTTTCAGATGAACATGGAAACCCTAGTAGTGAGGTCTTTAATAATTATCCTAGTAATCGAGATATTGATGTGATTGATAATCAAGTAAGATGGGATACTGTAAGAAAGGAAATATTATGGACCAAAGTGGTTACTAGAAAAATACTTAACCAAATTGCAGTGTTGAAGTATAAACATATACATGAATTTGAAGAACTGGAAACAGAACTAGACAAAATGGAAATAGGAGACTCTAGTAATAGGGAAGCAGTGGTAGCTAGAAAATATTTTCGTTTATTATTTGATGCTAAGTTTAGTAGAAAGAAAGACATTGCACTTAACGCAGCACTAAATTATGGTTACTCAATATTATTGTCTAATTTCAATCGAGAGATTGTTAGCAGTGGGCATCTTACTTATTTTGGTATTCATCACCATAGTTTAGAGAATGCATTTAACTTAAGTTCAGACTTGATGGAACCATTTAGACCCATCGTTGACTATTGGATATCGTTTAAGAAATTCGAATCATTAACTCCTGATATTAAGTTTGGATTAGTTCAATTGCTGAATTTGGAGATTATGTATAACGATAAACGAATGATTGTTAAAAATGCGATTACTAAATATGTTAGTGATTGTTTGGATTATTTAAATAATGGAACTAAAAAAGAATTGAAGGTGGAGATAATTAATGAGGTACCGAATAATGCGCTTAATGATAATGTTTGATTTACCTACAGATACCGCTGAAGATCGTCGGAATTATCGAAAATTTAGAAAAAGTCTAATTAATGAGGGATTTTTAATGATTCAATATTCTGTATATTGTCGAGTTTGCGTGACTAAGCAATCTGCTGAATTCTTAGAAAAGAAAATATCGGTGATAGCTCCTAAGAAGGGGTTAATACAAAGCTTTATGATGACAGAGAAGCAATATGCAGATATGCACTTTATAACAGGTAAAAAAGTAGATGATATTAGAAATACATCGGATCGGACCATTATATTATGATTATTTCTTATGAGAATCATGATGCAATTAATGATTTTAATAGTGGCTTGATTATAATGGCGACTTCTAATCATACTGTCTTACTGGAATTAATAAATGGATTTAGAGAGCGGAATAATCTTATTAGAATTTTTGACGATAAATATGAAGAGTTAGATTTAAAAAAATATGTGGATTTTTATGGAGATTTAATCAATTTTAGTGGTCTGTCTTCTAAAAATATTACGGCAATTATCAACAAAATAATTGCAGGTTTGGGAAATGATGATATTAATAATCTACAGCACCATAATATTGAAATAAGAAAAGCGATTCAGACCCGTTTGTTTATGATTGATGTTCCATTGTCGGTTGATTTTAATGTGTCAATTTTAGAAATTTTCAAAAATGCAAAAATTCATTTAGAAGACGACATAATTGATAATCCATATGATATAATTAATTTATTAATAAGGTTAAAAATCGAGATTGATGATAAATCTATGATAGTGGTCAGTAATTTAGCTAATTACTTAGATGATAATCAGTTGGCTGATATACATTCATTATGTATAGAAACCGGTTTATCAATTCTTGATATTGAATACGAAAATGTTTCTATTAATAGATCTAGTACGTGTCGTTATTATTTTATCGATAATGACTTTGTTGATTGGCAATACTAATATTAAAATTTGATGATAAAACATCAGTTTTAGAAGTATGTTGAATCAATGAGGTTTAGTACAACAAATTGCTAGTGCTAACGGCTTTATTAGTTTTAGAAGTATGTTGAATCAATGAGGTTTAGTACTAGGTAAAGACGTGAAGAAAAAGTTCAAAAGTTTTAGAAGTATGTTGAATCAATGAGGTTTAGTACTCTAGGAGCTAAAAATAATGACTACGTTCGGTTTTAGAAGTATGTTGAATCAATGAGGTTTAGTACACAGACGGCAACTGTAATTGTCCGGATAGGGTTTTAGAAGTATGTTGAATCAATGAGGTTTAGTACTACTGCTTTGATCAAAATTAAAATTAGTTAGTTTTAGAAGTATGTTGAATCAATGAGGTTTAGTACTAGCGGTAAAATATGTATAGTGGAATAATTGTTTTAGAAGTATGTTGAATCAATGAGGTTTAGTACTAATAATTTGTTTTTAAGCGGCGAAATCGTGTTTTAGAAGTATGTTGAATCAATGAGGTTTAGTACTTCACCGAATAGGATTGTGTTCCACTGATTGTTTTAGAAGTATGTTGAATCAATGAGGTTTAGTACAAAAAGATGAATGTATCTTTATCAGACATCGTTTTAGAAGTATGTTGAATCAATGAGGTTTAGTACGGGTCTGCGTAATTTTGCGCAACCCCATTTGTTTTAGAAGTATGTTGAATCAATGAGGTTTAGTACCTGACATGAAAGATACCATCACTAAGCTGGGTTTTAGAAGTATGTTGAATCAATGAGGTTTAGTACATCCATTTTGTGCAATGCCTTGTTTTGCTCGTTTTAGAAGTATGTTGAATCAATGAGGTTTAGTACGAATGACTTGTCTTCTGCATCATATGATAAGTTTTAGAAGTATGTTGAATCAATGAGGTTTAGTACCTCACCGAACTACAACATACAAATTCAAATGTTTTAGAAGTATGTTGAATCAATGAGGTTTAGTACTAACGGAAAGAATAACAGCCGGAAACTACAGTTTTAGAAGTATGTTGAATCAATGAGGTTTAGTACTGACACCGTCGTTGGCTAGTCCTTCAGTCAGTTTTAGAAGTATGTTGAATCAATGAGGTTTAGTACTTTTGACGTTCAATTTCAGCTTTTTGGTCTGTTTTAGAAGTATGTTGAATCAATGAGGTTTAGTACTAGTTTAATTTTAAAATTGTCGATTTCTTCGTTTTAGAAGTATGTTGAATCAATGAGGTTTAGTACTTTAACTCTTTATAGGCCTTGACTGTGTTGGTTTTAGAAGTATGTTGAATCAATGAGGTTTAGTACGGACGAACCAGCTTGGACTCTCGGGTCGTCGTTTTAGAAGTATGTTGAATCAATGAGGTTTAGTACGTTGTTGACCGGTTAACTTACCAGATTGTAGTTTTAGAAGTATGTTGAATCAATGAGGTTTAGTACATGCTGTAAACGGTCTATTTAAGACGATTGGTTTTAGAAGTATGTTGAATCAATGAGGTTTAGTACTTTACTAGGTAGCAATGAACCGGTTGAAGAGTTTTAGAAGTATGTTGAATCAATGAGGTTTAGTACCTGTTCTTTGCGTTGTTATATTCAGTGTTAGTTTTAGAAGTATGTTGAATCAATGAGGTTTAGTACCATTGCTATAGTAATTGCTATCTGTCAG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TTTTAGAAGTATGTTGAATCAATGAGGTTTAGTACATGGATATCCACTGTTTTCTATGTATTGCTGTTTTAGAAGTATGTTGAATCAATGAGGTTTAGTACATTCGTATAAGTAATGATGCAATCTTTTTAGTTTTAGAAGTATGTTGAATCAATGAGGTTTAGTACAATTCAAATTAATACCAGTTATGATCGTCCGTTTTAGAAGTATGTTGAATCAATGAGGTTTAGTACACATTCTTAAAAGAAAACTATATTCAACATGTTTTAGAAGTATGTTGAATCAATGAGGTTTAGTACATCAATAAAGATAACATCATATTTGCTTTTGTTTTAGAAGTATGTTGAATCAATGAGGTTTAGTACCCTAACCAATCAATCAACGTCGGCGAGATGGTTTTAGAAGTATGTTGAATCAATGAGGTTTAGTACTCAACTTGGTTTCAGCTGGCAGAATGCTCTGTTTTAGAAGTATGTTGAATCAATGAGGTTTAGTACTTAAACCTTTAGAGTCAGTTGTTATTGACAGTTTTAGAAGTATGTTGAATCAATGAGGTTTAGTACGTAGTAATCCTGATCATTAAAATCGGACATGTTTTAGAAGTATGTTGAATCAATGAGGTTTAGTACCCATCTTTGCTCGTTCTTCACCTTTTTTAAGTTTTAGAAGTATGTTGAATCAATGAGGTTTAGTACGGTACAAATTGATGGACTTCAACTAACCCGGTTTTAGAAGTATGTTGAATCAATGAGGTTTAGTACAATTGTTTAATTATGCTTTTGGATCCTTTGAGTTTTAGAAGTATGTTGAATCAATGAGGTTTAGTAGATAATTTGAATAGGTTGTGTGTTTATGAAAATATGTTATTGGAATTGTAATGGTGCTTTTAGAAAAAAATATAAACAGATTATTAAAGAAGAAGCAGATTTATATATCATATCCGAGGTAGAAGATATTGATAAAATTGATTTTCTTGATGACGTAAATCATAAACTATATCGTAGAATTGATGGGGACCAAAAAGGGATATTGTTTTTTACATTTTTGGATGAAGAGATTATTCCGATTGAAAATAATAACTATGGAATTCGTTATATCATTCCGGTGATGTTTTTAAGCCATAAAATATATGGAGTTTGGATGAAAGGTGGATATATTGAAGATTTGTATACATATTGTGCTGTAAACATTAAGCACCTTTCCAATGCCATTATTATGGGAGATTTTAATAGTAATGTGATATGGGATAAGAAACATGGTGATCGAAATCATACACGATTTGACTTTATGATGAAACAAATTGGTATACATAGTGCCTATCATCAACAAGAAGCCAAACAATTAGGGGAAGAAACAGATTATACCTTTTATATGTATAGAAAGCCTGATAAAGGTTATTATATAGACTATGCATATGTACCTGTGAATATGGTTTATCATTTTTCTATATCAGATAATACATTACTTGATTATTCTGATCATATGATTATCACATTGAGTGTGGATACAGATTCATAATCTCTGGATTTTATTAAATAAAAAACACCTCTCAGCATCCAATACAGATGCTGAAAGGTGTTTTATTTTAGTACTTATTTATTTTGGTTTGCGAAAACAATCGCTGTCTTTGCAAGTTGTTCTGGAACGTCTTGCATGTCCATATTAACTTGAATTAATACGAATTTATCAGTTTCAACTTTGGCTTTTTCAATGGCATCGATTAGTTCTTTTTCGGTTGATGCCTCAATGAAATCGTATTGGTCATCACTAGCGCCAAATGCGTTAGGCATAGCACCATAGTTTAATCCTGGAACGTCATTGTAACTTTCATGCATCCCATGAATAACTCTTTCTACAGTGTATCCAGTGTTATCGATTACAAACATAACGGGATGTAATTGTTCACGGAAAGCAAGACCGAATTCTTGAATGGTTAATTGTAATGATCCTTCACCGGTAGATAGAACTACTCGACGATTTTTATCAGCAATTTGGTTTCCTAATGCAGCTGGGAAAGCGTAACCAATGGAACCCCAAAGTGGTTGACCAAAGAATTTAGCGCCTTTAGTAAGTTTTTGGCTAGCTAAACCAAAGAAAGAAGTTCCTTGTTCAGCTACAAGCGTGTTATTTTCATTTAAGTAATTAGCAATGGCTTGATCATAAAAACTTTGTGTTAACTTGGCATCTGAAGGGTTTAATGAATTGTTGCTATCATTTGCTTTTACGGCTGGTAATGATAAATCTAAAGTAGTGTTAGACAATTCTTCCATAACGGATGCGAAATGATAATCTCCGTCGACTGCTTTGCCATAAATGCTGGCGCCATCATAACTAATTGCGATTGTATTATTTTCTGCAAATTGTTGAGTGAATCCACCGGTAACGGAATCAGTAAGTTTGGCACCTACCAGAATAACTGTATCTGCATTTTCTACGTATGCGTTAATCGTTTCGTCTGAAATTTCACCGTTGTAAGTACCCACGAAATTGGCAAAGCTTTCGTCAATATTACCTTTTCCTAAACCTAAGTCTAGGACTGGGATGTTGTTTTGGGCAGAAAAGTTTTTGATGTCTTCAAAAAGATTAAAACGATCTACTTCATGACCCATAATGATTACAGGATTATGACTATTATTAATTGCATCTTTTATTTCATGGAACGCTTTTTCTACATTATGACTAGCTGGTATAAATAGATCAGCAATCTTATCTTTTAATGATGGATTTACTTCCATTTCTACTAAGTTAGTTGGTAAAATAAGGTATGCAGGTTTTTTACTTTCGTAAATGTATTTGGCGATATCATTAATTTGGTTAACGGCATCATCTTTGTTTAAACGAGCTGATTTAATGCCTAGTTGACGATGTGCATTTTCAAAACGATTGAAGTCATGATCACCAAAAGTATGGTGGACTAAAGCGCCGTTGTTTTGTACCTCATTAGTAGGGGCACCGACAATTTCCAATACGGGAACATGTTCAGCGATGCTGCCGGCAAGACCGTTAATGGCGCTTAATTCACCGACACCAAAGGTGGTAACGAAAGTAGCAAAACCTTTTTCTCTAGCATATCCATCGGCCATGTATGAAGCATTTAATTCATTGGCATTTCCTGTCCATTTTAAATCTTGTCGATGAGTGATATGATCTAGGAATTGAAGATTATAATCCCCAGGGACACCAAAGATATCATTAGCACCCATATACTTAACGACATCTAATAAATAATCTGATAATTTGTAACTGTTTGACACTGTAAAAACTTCCTTTCAATTTATGTCAATCACGTTGACATATTAATTGAAAATATTATAAATCCACTAAAATAAAATGTCAACATAGTTGACATAAAAAGAAGGTAATTTTATCAATTCTAAGGAAAAACTATCCACTATATTCTTTGCATATCAACGTTTTGCGTCGATGATTGATTTAAAAAATTATGATATAAATCAAACGCAACATAGAATAATTTACTCAATTTCGGAATTAGATATTGCCAGTATGGGTAATATTCTACGATTGCTTAATATTTCTAGACAGGCTTTGAATGTTAATGTTCGCGATTTAATGAGTCGTAATTTAATTGAAGAAGTTAGTTCGGATAAAGATAAACGAATTAAAACCCTTCATTTGACTACAGAAGGTAATAAACTTAATGATCAAATTAATGCTGAGCAAATGCAAAAAATCGAAACATTATTTACTAATGTCGATAATGATTGGGAAAAAGCAATGCAGCAATTGGCTAATGAGTATATAAAAGGCTTTGATAAATAGTCATTTTGAATGATTAATGCTTAAAAAATAAAAAGTACACGTAAAGTGTACTTTTTTTGTTTATAAAATTAGATAAGTTGTATAATTGTATTAGATTATAAAAAGAAGATGATATACATGAAATTTGGCGTTAGAAAACCCAGTTGGAAAAAATCTTTCTCTGCACGGACCAGAGGACGTGCAGTCCGATCATTAAAACGTGCCGTTAACCCTTATTATGGTAAGAAGGGAATGGGGTGGATTAATAATCCTCATAAAGCTTTATATAATAAAGTCTATCATAAGACTTCATTTAAATTATTTAAATGGTATTAAAATCATCCAATGTAAAATAGAAAATACATAAGAAATGGGGTAGCTTAAATGAAAAACACAGCTAAAAAGCATAAATTTTTTTCATATTTACGAGAAATCATTATTATGGTTTCTTTTTTCGTGTCCATTAATCTATTTGCTTATATCTACGCTTTTAATCAAAAATCGATTTTAAAAATTGTTCTGGCTTCTTTTGTATTAATAATGACGTTAGTTTTGGTTGCTATACACTATTCAATTGAAGGAAAAGATATATCTTCATTTTTTGAAGATTAGTTTTAAG</t>
  </si>
  <si>
    <t>MKDYNIGLDIGTSSIGFAAIDDDNNLIRVKGKNVIGSRLFAEGKTAAERRGFRTARRRYNRRKWRLKLLDEIFYEEIIHIDPEFFNRLKQSSISPKDESKKYFGSLLFPDKTDSAYYHDGNQTIYHLRNRLVHQKEKADIREIYLALRHIVKYRGNFLDSTPVSSFEADNLKLDELVPVINDMYENIDIDFSINVDNISEIEKVLLDNHLKSADKQDRLKELLYDNPEYPDDKVKQKEISKFRKDLDKEIIKVIVGYKFNAYKIVNYIPDDGSKFSFSFSDESSDDKLDDLSEVLDDSQMEILNTLKVIYSRVRLNQIIPNGMGLSESMVAKYNRHHEQLEDLKELLDVLPNDEKRSIEYAYTAYIGNVDKQKYNNNLVASLKDLPIKGDINKKIQAVFEYAKGHISSQDLYDVIKTIIIDKYLEDESFEYHDLVERISNDIDNKDYLLKQRSSQNGNIPHQVHQMEMDKIIANQSQYYPFLGVLNPNESRRHIAKYKISELVSFRVPYYVGPLITPEEQEKTSGKHFAWMKRKEAGKITPWNFEEKVDKEATAAKFIKRLTVKDTYLLNEDVLPDNSLLYQQFKVLNELNIVKVNNKRLTLSEKQGVYNDLFKNTKSITVKRLKNYLISNYKHLENIEITGLSDGDKFNNSLGTYNDFKKIFGARIDDVNYSADFENIIEWSTVFEDRSILKEKLEKDIDWITPEEIKAVVAKRYSGWGRLSAKLLTELLDDDGQRIIDILWNDSITFMEAVSKPEIKAQIQNINRDFIKATDIETVLDEAYTSPQNKKAIREVYKLVKDIQKAMGGKAPSSISIEFTRSPEDNGSVTKTRYNNMQNKYKELGKELSDDLSAQLKEYKGRMDQDKFYLYFMQMGKDLYDGSTINLDDLNSYQIDHIVPQSFYKDDSIDNRVLTHYTNNQKKGNHTPLNGLNIDAQTQNLWKHLNKLGLISKKKLQNLCFKDINQLSKYTKHGFVRRQLVETSQVIKLVANILSDEFANDGTKIIEVKAKMNSLMRDTFNLYKVRQLNDYHHAVDAYLTTFVGKYLYKRYPKLRSMFVYGDFKKFSAEDDLKDIKTFNFLHDITNPKESNKEKIYDEKSGELILDRKHAIETIKKIYQYKFMLIVREVSTKSGQLFKQTIYSAKKTNGLKSAIPVKSNLEPSIYGYRSGNVDHHMVIVKIKKGTKYSFKVIGISARAIQELEIAKKIGNYRDKLYEVVSDRLSQSMKSVESFRIILDNIMYGQLIVDGNDKFTLGSADYRKNSRQLVLCTNSLKILKDEDYMNRLSDIQRSKLMVQVYDEIIKIMKNKYSLFISNTEKLLEKRDIFCGLSFDEQKIVIWKIIIDLHNGPFTKIQELGINNKMGTFQTKHGIILTENAIVIYQSPSGLFERKVRLKDL</t>
  </si>
  <si>
    <t>165185.SAMEA3545427.SAMEA3545427_01917</t>
  </si>
  <si>
    <t>MSKKYYLGLDIGTNSVGWAVTDENYNLCKYAGKRMWGIRLFEGGETAEQRRISRSNRRRLSRKKQRIDLLQELFAEEIAKMDPTFFIRLNESRLHLEDKSTGEKFPLFRDKDYTDIQYYKEYPTMYHLRKELIENSKVHDIRLVYLACHHILKNRGHFLINGSFSDVKKLSSVCESMLNSFNGISKYQIEINDIERLEEILSDRKKQKSVKAKELIQIFECGPCEDKTDEKTCKAIVSNLCKWLTGLKGNINSIFDMQFEEIDTSSFSFTEPKYEDTISAALEEKYPDYADVIQKIKAVYDWSVLVEIMAGEDYLSFAKVNAYNKHKENLCILKEVIRKYCDSEIYHKFFNGFDEKNGYGNYIGSIYKNGHSYAMKKCSTEDFYKTLGKILDKIQPEKEDENVLEELKVEVKNQTLLPLARTTANGTIPNQVHIQELRAILDNAKKYLPFLNEEDEYGTVAEKIISIAKFRIPYYVGPLSTRHKEQGANSWIVRKQEGRIYPWNFEEMVDLEQSNKEFIQRMTNKCTYLIGEDVLPKNSLLYSRYMVLNELNNLRIRGNKISVKLKQELYKELFCTKAKVTGKGLFNYLKKEDEELALEDISGFDIDFKSSLTSYLDFKKQILGEEIEKDKYKGIVENIIKWKTIYDDDSKMMKKMIEREYPNVFSKDKIKKICRFKYSGWGNFSLSFLNGIRGADRETGESFTIIEALWKTNYNLMQLLSKQFTFREEIDLINAEKVGKINKVSYDNTVKDLIVSPANKRAIWQTVQITEEIKKVMKCEPERIFIEMARGGEKEKKRTVSRKARLLELYAACKDDVRDWTKEIEDREEREFNSKKLYLYYTQMGRCMYSGEEINIDELMQKNSKWDIDHIYPQSKIKDDSLDNMVLAKKVINNSKQNKLLSSDIRIKMKKYWNALYKGNFISKKKYDRLTRTEDFTNEELSGFIERQIVETRQSSKAVAELLNRLYEHSEIVYVKAGLVSDFRHDNKLLKSRRINDYHHAKDAFLNIVVGNVYNAKFTSNPRKWIKENRGTNYSIRRVFDYNVKRGNTVVWQGVEDGGHSIDEIRKTMARNDILYTEYTYCDKGELFNATLIKKGNDKAINLKKALDSVKYGGYNSPKTSAFAFIEFDGKKKERKNHIVEIPVYIVNIAKRQPDTIKEYLEQKKGYKNVVVKKYPIKKNALIKIDGYLARLRGANETDILLKNAVQLILNDKYYEIIRRVEKYLEYNVRYEAESMFEGFDHADLNSLYDELTSKLETSIYKKRPANQLNALEKGKEKFKNIQTLREKAQIIKEMLIMYRCDAATVANLKAIGGSANAGSMKIKKNTLTSRSLVLVNQSITGLFETEEELV</t>
  </si>
  <si>
    <t>519472.SAMN05781328.BHY08_03260</t>
  </si>
  <si>
    <t>GCF_001870205.1</t>
  </si>
  <si>
    <t>Vagococcus teuberi strain DSM 21459 chromosome| complete genome.</t>
  </si>
  <si>
    <t>GTTTTAGAGCTATGTTGTTTTGAATGCTTCCAAAAC</t>
  </si>
  <si>
    <t>CAATTCCATCATTAGAGGTAGAAAATGCCTCAGTATTAGATGAATTTTATTGGTTAAATAAAGAAGACCCAAACTCATCAGAATGTCGCTTGATTCATAGCCAAGGTATTCAATCAGATACTGATGGAAAATTTACATTGACTGAAAAAGGATTAAAAGAAATTATCTCATTGTGTTTAACTAAAGAGGATGACTTACAAGATAAGAGGATTGATGAAGTCTTTTCACAAGAATTTTTTGACTCTAATTTTTGGAAATATTGGTGTACAATGTTTGCCTTTGAAAACTGGCACTCAGCAATGGAAATGCGTCGCTACTTAATGCGTTTTGTTCATCATATTGATGGATTAGCAGATTTTAGTGCATTGAAATTCACAAAATACAATCAGTATGAATCTCTGGTGATGCCATTAGTTGACTATTTAACTGAGCAAGGTGTGACAGTCCAATACAATACAAAAGTTGATAATATCATCGTGAATTGTTCTAACAATCAAAAAATAGCTGAAAAATTAGAATTAATAGTAGACGGTAAAGAACAAACAATCGAGTTAAAAGAAGACGATTTAGTGTTTGTAACAAATGGTTCAATCACTGAAAGTTCAACTTATGGTACACAAACAACACCAGCGCCAATTCCAAGTACAGAAGATCTTGGTGGTAGTTGGAATCTATGGAAAAAATTAGCTGAACAATGTGATGAATTTGGTCACCCAGAAAAATTCTGTGAAAACTTACCAAGTGAAAGCTGGGTTATATCAGCTACAATTACAACATTAGATAAAAAAATAGCACCATATCTTGAAAATATCAGTAAAAGAGATCCTTATTCTGGTCGTGTTGTGACAGGTGGGATTGTCTATTCTGAAGATTCAAATTGGCGTCAAAGTTACACTATTAATCGTCAACCGCACTTTAAAAAACAACCTAAAGATGAATTAGTTATCTGGTTTTACGCATTGTGTTCAAACAAAGATGGAAATTATGTGAAGAAACCAATTACCTCATGTACTGGTGAAGAAATAGCGAAAGAATGGTTGTATCATATTGGGGTACCCGTTGATAAGATTGATGATTTAGCTAAAAATTCTGTTAATGTTATCCCAACTTATATGCCATTTATTACGTCTTACTTTATGCCAAGAGCAAATGGTGATAGACCATTAGTTGTCCCAAATGGTTCTAAAAATCTAGCATTCATTGGAAATTTTGCTGAAACGAAACGAGACACAGTGTTTACAACAGAGTATTCTGTTAGAACAGCGATGGAAGCTGTGTATGAATTAATGGACGTTGATAGAGGCGTACCTGAAGTATTCGCATCAGCATTTGATATTCGAACATTACTTCGTGCAACTTATTATTTAACAGATAAGAAAACTCTCCCTGAAATAAAAGTACCTTGGTTAATGAGTAAGGTTGAAAAACATGAACTGAAAAAAATTCAAGGCACATTTGTTGAAGAGTTATTAAAAGATAATCATTTATTATAATTGAAAAAGAGGCTGACCCAAAAGTCTAAAAATAGAAAAAATCCCATGAAATAAGTTTATTAAAATCTTGATTTCATGGGATTTCTATTTTATTAGTTTAGTGATTTTTATTTAAAAAGTGACTTTTGGGTCAGCCTCTTTTTATTTTTGTCTTAATTGGTTTAAAATATCTGTGGCTGTTTGGGTATTCATATGGGGAGACTGTCTTAGTTTTTCTGTGACTTGTTCTATTTCATCCCCAGTGGCGCCAACTTGTATAGCTAAAGAGCTTGCATGTAATTTCATATGCCCTTTTTGAATACCATCACTAACCAGTGCTTTTAGTGCGGCAAGGTTTTGAGCAAGACCTACTGAAACAATTATTCTAGCAAGTTCTTCAGACGTTGATATAGACATCATATTTAAATTTGCTTGTGCCATAGGAAGAACCGAAATAGCTCCTCCCACGCTACCAATTGACATCGGTAAAGTCAGTTTCCCAACTAAGTACTCATCTTGCACGTGCCATTCTGTCATACTTTGATACGTACCGTTCTTGCTAGCATATGCATGAGCAGCAGCCGAGACAGCTCGCGGATCGTTTCCTGTTGCAATAACAACAGAATCAATACCATTCATGATGCCTTTATTATGAGTGACAGCACGATATGTATCGAGGTTGGCATATTGAGTGGCTTTTTCAATTCTTTGAGCAATGTTTTTCCCACTAGTTGATTGATTTCCAAGTTTATCAAAAGGAATCGAGCAAGTCGAAGTGACAAGGGATTCGGTGTTATAGTTACTCAAAATAGACATCAGTGCTTCACCACCGACTAAATCAACAATAAGTGGGGTGACCCCTTCAAGAATCGTATTAATAATATTCGCTCCCATAGCTTTTTGGACATCTACTAATAAATACACAGTTAAAAATGTATCATCACCGTTTTCCGATTCAAAAATGTCGCAAGTAATCTCTTTTAACCCGCCACCACGTTTTACGATTGATGGGTGAGCGTTATCTGCGACTTCTTTAATTTTATCAACCTGTGACAAAATTAGCTTTTTAGCGTCATTTGGATTCGTTACGCCTGTTAAGATAATTTGCCCGCGTTTCAAATAAGTTTCGATAGATGTTTTAAAACCATTGGGTCTAGCTAATTTAGCAGCATTGCTACAAGCAGCTATAACAGAAGGCTCTTCAACAACCATTGGAATGATTTTTTCTTCACCATCAATCAGAAAATTCAGTGCAACACCTAAAGGAAGTGGAAATTGAGTTAATTGATTTTCAATCAGAGAATTAGCCACGTCATTATCTAAAGGTGAATTGTTTTTAAACAAGCAATAGTCTTTGTCGTCTAGATAATGCTCACTAAGTAAGATAGAGAGTCTTTCATCTCGTGTTTTCTTATAAAACTTATTAAATAAATTCGTCACTAAAATACTCTCCTTGAAATTTAGTTTTTACCGTACAGACGTTGATGATTTTCAGTACCTTTAAAGAAAAAGATGCTATTGTCTGTTTTATCTTGATTAAACAAATGATTACCATCTGAATCGATGCTTAATTCTTTGGTAAACATCGTCGTATAGTCTTCGATAGATAAATCTATTCTATTGGTTAATAGTTTTTCATGTTCAGCTGATAATAAAGAATCTTTAAAACCATCAACTAATTTTCCGGTAAATATTTCTGCTACAGCACCACTACCGTAACTAAAGAAACCAATGCGATCAGTTGCGGTAAGAGAAGATGACGCATGTTCAATCAAGGACATAAAACTTAAATACAATGAACCAGTGTAAATATTTCCGATATCACGAGAGTAGTTTGTACTATATTGGTAGTTTTCTAGTAATAAGTCTTTGTTTTTTGGTGCCTCTTTCTCCAAAATTGGTAGTAAAGCTTTTTTCCCCATTTTGGTATAAGGTAAATGGAAACAAAAAGCAGAAAAATCTTCTAGTGATAGATTAGTCCGTTTAGAATATTCTACCCATAACTCACTGAAAAAAGAAATATACGCTTCATTTGAGAATTTTCCATCTACAATGGCAGTTTTAGAATAGTTTGGACGCCAAAAATCAAAAATACTTTTTGTCATTGATACAGAAGTTTCTTCGATTTCAATAATTTTTGGATTAGAACTCACTATCATGGCAACTGATCCAGCACCTTGTGTTACTTCTCCAGAACTATTAAGACCGTATCTTGAAATATCAGACCCAATAACTAGGGCTTTTTTATCAGGATGTAATCTTACAAAATCAACAGCCATCATAAGTCCAGCAGTTGCACCAAAACATGCTTGTTTCAAGTCAACGGATTTAGCGAAAGGATGGATGTCCAACAAATCATGAATAAATGAGGCAACAGACTTAGACTCATCAACACCTGTTTCTGTACCTACGACAATTAAATCTATGTTATTTAAATCATTTTCCGTAAGTAGAGGGTAGGCTGCATTAGCTGCCATACTGACAGTATCCTGACTAATAGGTGGGACTGACATTTTAGATTGACCAATACCTATTGTAAATTTTGCAGGATCAACGCCTCGATGTTTCGCCAATTCTTCTAAATCGATATACGTATTTGGAGTGTAAAAATTTATTTTATCTATACCAACCATACAATTAACCTACTTTCTTTTAAATAAGAGTAATTCACTAAGTATTTTATCATACAAAGAACAAAAGAGTAGGAGATATTTGTCAATTTTAGGAATCTCTTAAGGTATAAAAAAACTGGACTTATAAAAGTCCAGTTTGCATTATGATAAAATTAGTCTTCTTCAGTTTTAGCGTTAACTAATTCTGGTTCAGCAGCTTCAGCTGTTTCAGCATCTTCTTCAACAGCAGCTGACATTTCAGATACAGAACAGATTTGTTCTTCAGCATCTGTTACGATAGAGAATTCTTCGTGTTTTGGAATATCAGCAATTACTAAAGAATCACCAATTTCTAAGTTAGTAATATCAACTTCAACACGTTCTGGTAATTTATCAGGAGTTGCAGAAACAACTACAGTGTATAAGTTTTGTTCAAGAACACCACCAGCTTTAACCCCCTTAGGAGTGCCAACAAGTACCAATTCTGCTTCAACTTCAGTTTCTTGAGACATGTCTACAGCTAAGAATTCAACATGAACCCAAGATTTAGTAAATGTATCTAATTCATAAGTATGTAATAATGTACTAATTTTTTTACCGTCTAAATCTAGTACGTATACCGCGTTCATACCGTTTTCTCGGATATCTTTTTCCAATTGACGAGCATTTACAGAGATAGATAAGTTTTGGATACCATTGCCGTTTACAGCAGCTGGTACACGACCTTCTTCTCTTAATTTTCTGCGGATAGATCTTGGTCTAGTCGCTCTTTCTTCTACTTTTAACACTACTGACATAAATAATTTCCTCCTTTAGAATATAACATCTTAATTAGTTCGTTATTTAGTTCATGTAGACGTAATCGTTGTGATGAGCTAGTCGATTAATCTAGTGATATTGATAAGCGTGTTAAACATATCAATAACGAACGATAAGACTATATTATACCTTTTGAGGCAATCTTAACAATTAAATACTAATTACTAAGTTAAATATGGAGACTAAGGACTTAAGCAACCCATATATTGCCTGCTCATCATGGCTAAAAAACCACACTATAATATAAGCTTATGGACTAACCATACGACGAAAACAAGAAAAGGTCAAGTGAAATAGTTTTATATAAAAAACAACATCATAGAGTTTGTTTTTTTATTATGACAAAGAACTAAATAAGTATTCTGATACTAGGTGTTCAGTAGATTGGATTGATTCCTTATGTGTTCTTTCATAAGCATGACTAGATTCAATGCCTGCTCCAATTAATCCATGCTTTACATCTGCTCCAGCCCTCATAGCTGCAGAGGCATCACTTCCATAATATGGATAGATATCAAGTTGATAAGGAATACTTTTTTCTTTACAAATAGAAACAAAATGATTTCTTAAACCAAGATGATAAGGTCCACTAGCATCTTTTACACAGATGGATACAGTGTATTCGTCTGTTTGTTGATCGTCACCCATAGCTCCCATATCAACAGCGACATATTCAACAACATTTGGAGAAATATTGGAGTTACCACCATAACCAATTTCTTCATTGTTTGAGAAGAAAAAGTGAGTTGTGTATGGCAGCGTTTGATTAGTTTCTTTTAGATTAATTAAAAAATTCATTAGAATAGCCGCACTAACTTTATCGTCCAAATGTCTAGATTTTATGTATCCAGAAGGTGTGACCACTGTTCGTGGATCGAAACTAATAAAGTCACCTACCTGAATACCTAAATTTTCTGTATCTTCTTTAGAAGAAACTTTTTCATCAATTCTTACTTCCATGTTTTGTTTGTCGCGTTTTGCTGTTCCTGAATCTTTATAAACGTGGACACTCGTTTGATGCATTAAGATGGTTCCGGTGTAAGTTTTATTGTCTTGCGTGTGAATCGTACAATATTCACCCTCAATGGCATTAAAGTTAAATCCACCAATTAAATCAAGTTTCAATCGACCATCTGGTTTTATGGCACGAACCATTGCACCTAATGTATCAATGTGAGCCGTAATAAATCTTTCTTTATCTAAAGTTTTACCTGGAACAGTGATAATTAGGCTGCCTTTATTATTAATAGTTGGTTCATAACCATGAGATGTCATTTCATTATAAATAAAATCAATAATGGTTGATGTATCTCCAGTTGGAGAAGGTATATTGGTTAATTCACGGGTTAGTTCAATTGTTTCTTTTGACAAACGTATCATCCTTTCTTTTAAGTTAAGGTTAGATGAATCGTGTATAAAAAGCAATGACTATTTTTTATAAGATAGATGGTGATTTTTTTGTTGTGAACGTTTATAACTTTTCTCATCCCAAAGCATTAACCAGAGTAATACAAGAGGGGTCAAAATAATCAGAGCCACATCTAGTCCTAAAGTACCTAAAATAATCCCAATAATTAAAACAATTAAGATTAAAGCATATCGTCTAATAGCAAACATATAAACACTCCTTAAATTTTTACGAACGTGCGTTCTTGTTTATGAAAATATTATACAAACATATGTTCTCTTTGTAAAGAAAAAAATAAAGCATAACATCATGCTTTATTAAATATGGTTTCTATAAAGGCCGACAACTTTGCCTAAAATTGAGACATTGCTTAATATGATAGGTTCCATTATGTCATTTTCTGGTTGCAAACGAATATGATTTTTTTCTTTAAAAAACCTCTTACATGTTGCTTCGTTTTCATCTGTCATGGCAATGACGATTTCACCGTTAATAGCTGACGATTGTTTTCTGACAATAACATGATCACCATCGAATATGCCAGCGTTTATCATACTATCACCACGAATCGTAAGCATGAATAAACTGTTTTCTTCATATTTTAAGTCAGGTGGTAGTGGGAAAAAGTCTGATGCTTCTTCAACAGCTAAAATTGGTTCACCAGCAGTTACTACACCTAACATTGGAATGAAAGGTGAGTTGATACCAATCATTTTTAATCCTTCGCTTGTTAATTCAATAGCTCTTGGTTTAGTAGGGTCACGACTAATTAAGCCTTTTTTTTCTAAACGAGAAAGATGTCCATGAACGGTTGACGTTGATGAAAGGTTGACAGCTGTTCCGATTTCTCTAACAGTTGGAGGATACCCTTTTTCTTCAACTTGTTCGTGTATGTATTTTAAAACGTCTAATTGTCTAGAGGAACGTTTAGTTGACATAATGATACCTCATTTCCTTTTTTTTGAGTGTAACATAAATTTTCATTAAAATCAAACGCATGTTCGTACTTTTTTATTGCAATTAATTGTTTTTTTATTCCTTTTAAGATACTATTTAATTAGAACTTTAAGGAGGTTTACACTCATGTTAAGCGAAAAAAAATTAGCAAGAATAAACGAATTAGCAAACAAATCAAAAACAACGGAAGGATTAACTGACGTTGAAAAAAAAGAGCAACAATTACTTCGAGAAGAGTATTTAAATAGTTTTAGAAAAGGTATGAGAAATCATATTGAAGGAATGAAAGTCGTTGATGAAGAAGGAACAGATGTTACGCCTGAAAAATTAAAACAAATTCAAAAAGAAAAAGGGTTACATGATAGATAACCTTATGTTTTTATTTATGTAAAAACGCTTGTAAAAATAAAATATCCGATGTAGAATGTAATAAAGGTAAATAAAACCTAAATAGGAGGGCGTTATATGTTATTTGATCAAACTGATCAACTAGGTGTTAACACAATTCGTACACTTAGTCTAGACATGATTCAACAAGCAAATTCAGGACATCCAGGATTACCAATGGGAGCTGCACCAATGGCTTACACTCTTTGGACAAAATTCTTAAAGGTAAATCCTAAGACATCAAGACAATGGGCAGACCGTGACCGTTTTGTTTTATCTGCAGGACATGGTTCAGCAATGCTTTATAGTTTACTTCATTTGTCAGGGTATAAATTACCAATGGAGGAATTAAAAAAATTCCGTCAATGGGATAGTTTAACACCAGGACATCCAGAGGTACATCATACTGATGGTGTTGAAGCAACAACTGGTCCATTAGGTCAAGGGATTGCAATGAGTGTTGGGTTTGCGATGGCAGAAGCGCACCTCGCTGCAACATATAACAAAGATAAATTTAATATTGTTGACCATTACACGTATGCTTTATGTGGTGATGGCGATTTAATGGAAGGTATTTCTCAAGAAGCAATCAGTTTAGCTGGTCATTTGAAACTTGGTAAATTAATCGTCTTATATGATTCAAATGATATTTCTTTAGATGGACCTTTAGATAAATCATTTACTGAAGATGTAAGGGGTCGTGTTGAGTCATCAGGATGGCAACATATTTTAGTAAAAGATGGCAATGATTTAGAAGAAATCGCAAATGCTATTGAAGCAGCGCAAAAAGAGACAACGAAACCAACCATGATTGAAGTCAAAACTGTGATTGGTTTTGGTGCTGAAAATGAAGGAACAAACAAAGTGCATGGTGCGCCACTTGGAGCTGAAGGTGTGGCGTTTGCTAAAAAATCTTACGGTTGGGATTACCCAGCATTTACTGTACCAGAAGAAGTGGCAACACGTTTCCACGCTGATATGGTAGAAAAAGGTGGAAAAGCAGAAGCAGAGTGGCAAAAACTATTTGCTGATTACAAAGCTGCTTATCCAGAACTAGCGAAACAATTTGAAGAAGCATTCAAAGGTGACGTGACAGTTGATTTGGAATCTGTTTTACCTACATACGAACTTGGTGAAAGTGCAGCAAGTCGTGTGACAAGTAAAGAAGCCATTCAAGTATTATCTAAAGAAATCCCATCATTCTGGGGAGGATCTGCAGATTTATCATCATCGAATAATACCATGGTAGCAGCTGAGAAAGATTTTGAACCTGGACAATACGAAGGCCGTAATATTTGGTTTGGTGTTCGTGAATTTGGAATGGCGGCAGCGATGAATGGTATTGCATTGCATGGTGGAACACGCGTGTATGGTGGAACATTCTTTGTATTCGTTGATTACTTACGTCCAGCATTACGTTTATCATCGATTCAAAAAGCACCAGTAACATTTGTGTTAACACATGATTCAATTGCAGTTGGTGAAGATGGACCAACGCATGAGCCAATCGAACAATTATCAAGTTTACGTGGTATGCCAAATGTGAATTTAATTCGTCCGGCTGATGGGAATGAAGTATCAGCAGCATGGAAATTGGCTGCAACATCAACAGAAACACCAACTGTTTTAGCTTTATCAAGACAAAACTTACCAGTTCTTGAAGGCACAAAAGAAAAAGCATATGAAGGCGTGGCACGTGGTGCATACGTATTGTCACCATCAAGACGTGACACACCAGATGGTATTTTAATCGCGACTGGATCAGAAGTGAAATTAGCGATGGATGCACAAGCAGAACTATATGAAAAAGAAGGCGTGGATGTGTCAGTCGTTTCAATGCCATCAACTACTTTATTTGACGCACAAGATGTAGCTTATAAAGAAAGTGTGTTACCATCATCTGTAAGTAAACGCGTGTCAATCGAGATGGGAACAACATTTGGATGGGGCCGTTATGTTGGCTTATCAGGTAAATCAATTGGTATCGATAAATTTGGAGCAAGTGCACCAGGTAATAGAGTGATTGAAGAATATGGTTTTACAGTAGAAAATGTAGTGAAGACATTTAACTCATTATAATATAAATAAAACCCCGACAATTTTTATGATTGTTGGGGTTCTTTTGTTTTAAAAAACAGTTTTGTTAAAGAAAGGTATATTAGTTATACAGAGTGATGTATAATTAGATTACTAGATAAAATAAAAAAAGCGCCGAAACAGCGCCACAGAAGTTGATTACGGACTAAGCCTTATTTTAACTTGCTATGTTGTGTTGAATGCTACCAACAAGTTTATTATAGGGTCTTTTTGATAAAAAAGCAAATGGAAAATCGGAGGAGATTAAATGGTGAAGGAGTATTCTATTGGATTAGATATAGGAACAAGTAGTGTGGGGTGGAGTGTGATTGGTAGTAATAATGACTTAATAAAAAAGAAAATGTTAATAAAAGGCAATACTACTAAGAAATATATTAAGAAGAATTTCTGGGGAGTTCGTTTATTTGAAGAAGGACATACAGCAGAGGATACACGTATAAAAAGAGTAACTCGCCGAAGATACATTCGAAGAAGAAATAGAATAAACTACTTGCAAGAAATCTTTTCTGTCCCTATGTCTGAAATTGATAAACACTTTTTTGATAGGTTAGGAGAAACATTTTTAAGATTAGAAGATAAAAAATACCAACATTATCCAATTTTTGGTACGGAAAAGTTAGATAAGGAGTACCATGAAATCTATCCTACTATTTACCATTTACGTAAAAAATTAGCAGATTCATCTGAAAAAGCAGATTTACGATTAGTTTATTTAGCTTGTTCTCATATTATAAAATATAGAGGACACTTTTTGATAGAAGGAAACTTTTCGACAAATAATGTTTCTATTAATGATAGTTTTGAAAAATTTATTAATGTATATAATCAAAGTGACTTTATTGACGAAGAAAACTATCAAACTTTAAATAGTGAAATTAGAATAAATCAAATTATCAATGAACAAGGGTCAAGAAGTAAGAAATCTGAGAGTATATTAAATAACTTTCCCAAAGAAAAATCTAATTCATTATTTGGACAATTAGTAAAAATGATTGTTGGAAACCAAGGAAACTTTACTAAAATATTCAATTTAGAGGAAGAAATAAAACTACAGTATTCATCTGAAGAATATGAGCAAGATATTGAAATACTCTTGGGGTTGATTGGTGATGATTATGCAGATTTGTTTGAATCTGCAAAGGCAGTTTATGACGCGATAGAATTGTCTAATATTTTATCTAATACTGACGAATCAAGTCATGCAAAATTATCATCTAGCATGATTAGTAGATATAAGAAACATCATAAGGAATTAGCAGAATTAAAAAACTATATTAAATCTTATTTACCTGATAGGTATTATGAGGTATTTAAAGATTCTAGTAAACATGGATATGCTGGTTATATTGATGGTGGAGTAGGAGAAGAAGATTTTTATAAATATATGAAAAAGTTACTTTCTAAAACATCTGATGCTGAATCTTTTTTAAATAGCATAGAAAATGAGGACTTTTTAAGGAAACAAAGGACATATGATAATGGAGTTATTCCATATCAAATTCATTTAGAAGAATTAAGTGCAATTTTAAATAATCAAAGTGAACATTACCCATTTTTAAAAGAAAATATAGAAAAGATTGAACAGATTTTAACGTTTAGAATACCTTACTATGTTGGCCCATTAGCTTATGGAAACAGTAGATTTTCATGGGTTGTTCGAAAAGAAAAAGGGAGTATTACTCCTTGGAACTTGGAAAAAAAGGTAGATTTATCTCAATCAGCCACAAAGTTTATTGAGAAAATGACTAATTACGATTTGTATTTACCAAATGAAAAAGTGCTACCAAAGAATAGTCTAATTTATCAAAAATATATTATTTTTAACGAATTGACAAAAGTTAAGTATAAAGATGATAGAGGCAAAATTTTAAATTCTTCAAGTGATGAAAAAATATCTATATTTGAAGAGTTATTTAAATCAAAGAGAAAAGTAACTAAGAAAGATTTAATTAATTACTTAGAAAATCAGTACTTAATTACTGTTACAACAGTTGAAGGGATAGAAGAATCTTTTAATGCTGTTTATAGCACATACCATGATTTGATTAAGCAAGGTGTACCAAAGGAATTTTTAGATGAATCATCTAATGAAGAGATAATTGAAGATATCATTAAAATATTAACCCTCTTTGAAGATAGAAAAATGATACGGGAACAATTAACACAGTACAAAGGAATATTATCTGATAAAACGTTAAAAAAATTAGAGAAACGTCATTATACAGGTTGGGGAAGGTTATCAAAAAAATTATTAGTAGGTATAAAAGACAAAGAAAGTCAAAAGACAATTCTTGATTTTTTAATAAATGATGATGGTTTTCCAACCAATAATAATAGGAACTTTATGCAATTAATTAATGACCCATTATTGTCATTTAACGATATTATTGCAGAAGAACAACGTGAGAAAGAGTTTAAATCACAAGAAGATTTAGTTAATAGTTTACCAGGGAGTCCAGCGTTAAAAAAAGGGATATTACAGAGTTTAAAAATAGTCGATGAAATTGTTGATATTATGGGTGCACACCCAAGTAACATTGTGGTTGAGATGGCACGAGAAAATCAACGAACTAACAGAAGTAATACACGACAATCTCAGATAGAAAAAAGTTTAAAGGAACTTGAAAGTGATTTATTGAAAAATAAACTACCGTCAAATGAAGAACTAAAAAGTAATCGATTATTATTGTACTACTTACAAAATGGAATTGATTTATATACGGGACAAACTTTGGATATTACTAAATTATCTTCTTATGATCTTGATCATATTATTCCACAAAGTTTTATTACCGATAATTCATTGGATAACTTAGTGTTGGTATCGTCAAAAGAAAATCGTGGAAAAAAAGATAAAGTTCCTAGTAAAGAGGTTGTTAAGAGAAATAAGCCTTATTGGGAAAAATTATTAAAAAGTGGAGCTATGTCGAAAAGAAAATTTGATAATCTAACAAAAGTTGAAAGAGGTGGGTTAACAGAAGCAGACAAAGCCGGATTTATTCATCGGCAATTAGTTGAAACAAGACAGATTACAAAGCACGTTGCACGTTTATTAGATGAAAAGTTTAATGTTGAAAAAGATGAAAAAGGAAATATAAAACGAACAGTGAATGTATTGACATTAAAATCGTCACTAACTAGTCAATTTCGAAGTAAGTTCAGGTTATATAAATTACGAGATTTAAATGATTATCATCATGCTCATGATGCCTATCTAAATGCTGTAGTTGGGACAACACTACTGAAAAAGTATCCAAATTTAAGGGGGGAATTTGTCTACGGTGAATTTTCTAAGCAAGGATTAAAAAAACGATTATCAGCAACTGATAAATTAAATATGTATACAAATATTATGAATTTTTTTGATGCTGAAACCCCATCAGTAGATGAGAACGGCGAAATAATATGGTCACATAAAGATATTTCGATGGTTAAAAAAGTATTAGAATATAGACAAATGAACATAGTAAAAAAAGTGGAACAACAAAAAGGGCGTTTTTATAAAGAAACGATTCATCCGCACAGTAATTCTAATAAACTGATACCGATTAAAAATAATCTAGATACAAAAAAATATGGTGGCTATAAAGAACCCATGATTGCACTTAGTTTATTTATTCGATATAAAAAAGGTAAAAAACAAATTTTAACAAATGAAGTAGTAGGTATTCCGTTGATTAAAATAATAGAGTATCAAAAAGATAAAGAAAGCTATTTAGAAAAAACAGGGTATACGAATCCGAGGATTTTACTAGAATTATCCAAATACAGTTTATTTGAAACAAAGACTGGTAAGAGACGGATGTTAGCTAGTGCAACTGAGTTACAAAAAGGAAATCAATTTGTTTTACCTAGCTTTTTAGTAGAACTATTGTATCATTCTCAAAAAGCAATCGATGGCAATAAAGAAAGCCTAACATATATCAATGAGCATAGACAAAACTATGATAAATTGATGGACGAAGTAAATACTTACTCCAAAGAATTAATAGGAGCAGATAATAACCTAAATAAAATTAACAAACAGTATAGTGAAAATAAGGAAGTAAATATATTAGACGTAGCGAAATCCAGTCTGAATTTAATGAAATTTACTAGTTTTGGGGTAGCAATGGATTTTGATTATTTTGGAGTGAAAATTAATAGATACCGATATACTAGAGTTTCAGATATCAAAGAGCTTTTTGAAAGTGTACTGATTTACCAATCAATTACCGGATTATATGAAACTCGCATAGATTTGGAGAAATTATAATGGGTTGGCGGGTTATAGTAATAAACACGCATTCAAAAATAAGTTATAAAAACAATCATTTAATATATCGCTCACCCGAACAAAGTGAAATGATACATCTATCTGAAATAGATATACTATTACTTGAAACAACAGATATTACATTGACTACTATGTTGGTTAAGCGTTTAGTTGATGAAAATATTCTGATACTATTTTGTGACGACCATCGTTTGCCAATTGGTAAGTTACTTCCTTTCTATGGAAGACATGATAGTAGTTTACAAGTATCTAAGCAAGTTAATTGGGGAGAAGAAATTAAGATTGAAGTATGGACAGATATTATTTCGCAGAAAATTTTGAACCAAAGTACTTTTTTAAAGTATCAGAGTTATCATGAAAAATCAGATTCCCTTTTATATTTACATGATGAGTTGCAACCACTTGATCCATCTAACCGTGAAGGTCATGCTGCAAGAGTTTATTTCAATACATTGTTTGGTTCCGATTTTTCTAGGAGTGATGATTCTGATATTAACAGTGCTCTGAATTATGGATATACTTTAATTATGAGCTTATTTGCTAGAGAGATTGTGAAAAATGGTTGTATTACGCAATTGGGATTAAAGCATAGTAATCAGTTTAATAGCTATAATTTAGCAAGTGATGTGATGGAACCTTTTCGTTGTCTTGTTGATGAACTAGTCTATGAGCATCAAGGCAAAGATTTCATTCAAATAAAACGACATTTATTTGAATTATTTAGTAATACATATAAATATGATAATAAAAATATGTATTTAACTAATATTGTAAGTGACTATACCAAAAAAGTGGTAAAAAAATTAAACGGAGAGATGGAAGGTATTCCTAGTTTCAGGATATGAGTTATAGATATATGAGAATGTTAGTAATGTTTGATTTGCCAACAGAAACAGCAGAAAACAGAAAAGCTTATCGTAAATTCAGAAAGTTCTTGATTAATGAGGGATTCTTAATGCATCAATTTTCTGTTTATAGCAAGCTATTACTTAATGATACATCTTCAAAAGCGATGCTAGCCAGACTACAAAAGAATAATCCTGAAGATGGTCTTATAACTGTATTGAATATTACAGAGAAACAGTTTGCACGTATGGTTTATTTATCAGGAGAAAAAGATATGAGTATCGGTAATTCTGATAGTAGAGTTGTTTTTTTAGGTGATGATTATGATTAAATTGAATATTTCTTTATTAGATACGCCTATTGTGATTGATGGCCCATTATATTTTGTTATCAAGAATCAACCGTATTTTACTAAAGTAGTCCAAGAATTGTATCGGATAGATGAAACAAATGATATTAAACTATTTGATTCTAAGTATAATAACTTGAAATCAAATGACATGATTTTAATTACAGATATTTTAAGATTTGATGTTAATTCGTCATAAATAATTAAGCTAATATATACTGATTTAGAAAATCAATTAAATATCGATATTGAAACGAAAACAAAGATAGAGTTTTTAACAAATCAGATAACAACAATAATTTCAGATGAGTTGGTAGACCACAATCTAGATTTAATTATGGATGAGATAACTATACTAGAGCTATTTAAATCATTAGGCATAAAAATAGATGTGGAGCAAGGATCTATTTTTCAAAAAATATTGACGATTATTGAGGTTTATAAATATTTAAATAAGAAAAAATGTTTAGTTTTTATAAATGTTAGTGTGTATTTATCAATCAATGAAATGAAGTCTTTATTAGAATTTATTAGCTTAAATCAAGTTGATGTGTTATTTATTGAAAGATATGAGATGAAAGGCTTCTCAAATTATATATTGGATGAGGATTTTTATTTTTATAAGAATTAATGGTATAATAAATACAAATAGAGCTCTTTGAAAAATTAAAAATGAAGCATTTAAAACAAAAGACCTGCTATGAGTCTCTATAGTGCGATTACGAAATCTTTTTCTACGAGGTTTTAGAGCTATGTTGTTTTGAATGCTTCCAAAACATTCAAGGAGCGAAACAATCGACTAGATACGTTTTAGAGCTATGTTGTTTTGAATGCTTCCAAAACTGTTAGATAGAATGGAAAATAGCTTAGAGCGTTTTAGAGCTATGTTGTTTTGAATGCTTCCAAAACTGGGTTATATGGCGATTATAGTGAGCTGTTGTTTTAGAGCTATGTTGTTTTGAATGCTTCCAAAACATTCGACAATGGAATGTCACGCTAAACGAAGTTTTAGAGCTATGTTGTTTTGAATGCTTCCAAAACTTATTCGGGTGCAATTACTGTATTAGTTTAGTTTTAGAGCTATGTTGTTTTGAATGCTTCCAAAACTGTTAGATAGAATGGAAAATAGCTTAGAGCGTTTTAGAGCTATGTTGTTTTGAATGCTTCCAAAACTTGATTACTGTTCTTTTTGCCATTTCTTGTGTTTTAGAGCTATGTTGTTTTGAATGCTTCCAAAACATCTGGATGGAATGAGTATGCTGGTACTGTGTTTTAGAGCTATGTTGTTTTGAATGCTTCCAAAACTATAAATCCACGAAAATACGTTAATTTTTAGTTTTAGAGCTATGTTGTTTTGAATGCTTCCAAAACCACCATCTAGTTCTGTAATAACTTTACCTTGTTTTAGAGCTATGTTGTTTTGAATGCTTCCAAAACGCTGAATTTTGTTATTACACGAACATAAACGTTTTAGAGCTATGTTGTTTTGAATGCTTCCAAAACGCTCTAGCGATTGCGCTATTCAATCCACGAGTTTTAGAGCTATGTTGTTTTGAATGCTTCCAAAACATATACTTTCGCATGACTTCTCATACTATCGTTTTAGAGCTATGTTGTTTTGAATGCTTCCAAAACCCATTTAGCCAGTAATAAAAACGGTAGGGGGTTTTAGAGCTATGTTGTTTTGAATGCTTCCAAAACAAATCAATGAAGCTTATGATCAATTTCATTGTTTTAGAGTTATGTTGTTTTGAATGCTTCCAAAACAGTTTATGGTATTCATTTTCCATGCGAATAGTTTTAGAGCTATGTTGTTTTGAATGCTTCCAAAACGGAGACGCTATTTAAAGGATTTGTGGTAAGGTTTTAGAGCTATGTTGTTTTGAATGCTTCCAAAAATTATATACATAATTGAAATACCCCCAACAATTTTTATGATTGTTGGGGTTTTTTTGTTTTGTTGAATGATTTATTGACACCCATCAAAATTGCTTGTGTTAAGCCCATCGCGCAAAATAGTGTTGCTACAATAAAGGCGATGTTATATCCATGCAGAGTGGCAGATAACACGTCGGATTTATAAGTGAGTGGAGAAGTTAACAAAAGAGATTTGTGTGGCATATCTCTAAGTGTTGCTTGCGAGAGAAAACTAATGAGAATCGCTGTTCCAATTGAGCTGAATAGTTGTTTTGCTGTGTTATTTGTCGCAGAACCATGACTGATTAGATTATCAGGAAGAGAGTTCATACCGGCAGTAGTAACTGGCATCATGACCATCCCAACCCCGAGCATTCTAATACCGTAAATAATGGTAATAAAGTGCATGGGAGTTTTTTCATTTAGAGTACATAAACAAGCTGTCCCAAATGTTAGTAAACTCATGCCAATAATCGCTAAATGTTTAGCGCCGTATTTGTCAAACATCTTTCCAGTAATGGGCATCATGATACCTAAAATAAGTGCACCAGGAAGTAAAACTAAACCAGAGTGAAAGGGATCATACCCACGGACATTTTGGATATAAAGAGGTAACACCATTTCTGCTCCAACCATAGCCATGTTTACAATCCCACTTAATATGGTGGTGTTGGTAAACAGTTTTGATTTGAATACTGCCATACTTAAAAAAGGGTTTTTGATGTTCTTTTGTCTTCGACTAAAAAGAACAACAAGTGCCGCTCCAGCTAATAGAAGAATTAGAACTAATGGATCTGTCCATCCGTGATCGCCAACTAATGAAAAACCATAAAGTAAACTACCAAATCCTAAAGTTGATAAGACGGGCGAGAGAATATCAATTTTTGATGGATGTAGAGGTAATACGTCTTGCATAAAAATAAAGGACAAGATAATGACTAATACGACAATCGGGATGAGTAACCCAAAAAGATATCGCCAGTTAAAAGTATCAATGACCCAACCGGATAAAGTTGGCCCAATTGCAGGAGCGAGCCCGATAACAATACCTGCTATACCAAGTGCTTTTCCCCGTTCGTTTTCTGGATAGATGCTCAACATAATGGTTTGTAGTAAGGGAAGTGAAATTCCAACACCCATAGCTTGAATAATTCGTCCAAATAGAAGCATATCAAATGAATTTGCTATTAAACAAATGATGGTACCGACTAGAAAAAGAGAAATAGCGCCAATATATAAAATTTTAGTACGAATGTTATTCATCAAATATGCACTGAGTGGAATCATAATACCATTAACTAGTAGGAAACCAGTTGTTAACCATTGAATGGTAGAAGTTGAAACTGAGAATTGTCTCATTAAATCTGGATAAGCAGTGGTTAGGAGCATTTGATTTAAAACAGTACAAAAGCTACCGATAATAATCGTCACCACGAGTAAATTACGATGTTTTATTTTGACGATGGGGTTTTCCATAATGAGTCCTCCTTAAAATAAATATAGTATATAGATTACGCTGATTTATTGAAAAACAAATGAAAATATCAGTGTTTTATTATCAAAATTAATAGACTATCTTTTTTATTTAAGCCAAGCTATAGATGATTTATGAAAAATACCTAGAAGGTTTGTAAAAATAACGTTTTTTTTTCGTTTCTTTTCGTCACAATAAAGGAAACTACGAAAGAAGATGAATAAGATGAACGTGGAAACATTAGATGAATTGATTGCAAAGAATAAAGTATATTGTTCTATGGGGGCCAATGCTAGTTATATTCCAGCACTAGCCAGTGTAAACCCTAATCAACTAGGGATATCTCTTTATCATATAGAAAGTAAAGAACTTATTTCAGCTGGGGATGCTTTAGTAAAATTTGCGATTGAAAGCATGTCAAAAGTCCCAGCACTTTTATTAGCTATTGAAGATAATGGCTTAACTACTGTATTAGAGCATATCAATACGGAAGCAACTGGTTTTGCGTTTAATTCACCACTTAATATGGAAATCAATCACGACAAACATCCGCTAAATCCATTTGTTAATATTGGGGCGATTGAAACAACCTCTTTGATTAAAGGCAATTCACCTGACACACGTTTTAGTCGTTTGTTGACATTTGTAAAAGAAATTTGTCATGATGAAAGTATTAGTTTGAATGAGGAAATCTATGAGTCGGAGTCAAAAACGGGTGATATTAATCGCTCGCTTGCTTATTATTTAAAAGGTAATCACATGTTATCAGGTGATGTAGATAGTATTTTAGAGGTTTATTTTAAACAGTGTTCTTTAAATGTAACGACAGTAAATATTGCGATGATGGCGAGTGTTTTAGGAAATAAAGGGGTAAAGCCTTGGGACAACAAACGACTAATATCTGAAGAATCAGCTACTTTAGTAAAGTCTGTTATGACAACTGCTGGTTTGTATGATGAGTCGGGAGAATTTTCAGCTCATGTTGGAATACCGGGAAAAAGTGGTGTTGGTGGCGGCTTGATGGGTGTTGCTCCTAATAAATATGGCATTGGTGTATTTAGTCCACCTCTTGATAAATCAGGTAATAGTTTGGCAGGGATGAAGTTATTAAAAGATGTTGTAGAGGAACTATCTCTTAACATATTTAATTAAATAGACATATTATTTACAAAAATGTATCAAAAATAATATATAATCATGATATGATGAAAAAATAGTATACAATAAAGTGGTGAGATGATGGAAAAGCAAATGTTTCGATTATTAAATCCGACAAATCAACAATTATTAGAAATATTATCTTTTATTTCGGAAAACAAGCGATGGTACACAACTAAAGAAATAGGACTTCACATTAATATGGTTGAAAGAACGGTACAAAGGTATATCCAGCAAATTCGTGATATAACGGATATATTTAATCAGACATCTAAAGTCAAAGTTAGTATTAAATATGAAAAATATCGGGGGATTTGTTTAGATAGTGAATCAGGTTATATTGATTTAAAAAATTATATTTTTGAAAAAGATGAAACCATCCAGTTGTTGAAACATCTTATAGTAGAAGATGGGATAAATATTGAACGATATGCATTGGATAATTACACTAGCGTCCATGCTGTGAAGGCATCTTTAAAAAAAATTAAATTAATGTTTGAATTATATGATTTAAGCTTATCAAGGCAAACATATTCTATAGTAGGAAATGAAAAACAGATTCGATTAATTATTTATATTATGATGTGGACGCTTTATAAAGGAATTAAATGGCCATTTAAAACAATTAATAAAACCATTATTTATCAAACAGTAGATTTATTTTCCGAAACGAATCATCTCCAATTTTCAGTTATTCAGCGTAAACAATTGGCGTATGTGTTATCAACTAACTTAATCCGTTTACGAAAAAAGCATTTTGTGATGATGGAGGAATCTTGGAAGAATTATGTTGACATTAGTACTTTAATCGAAAAGTTATCATTTTTAAAAAATGTGATGCAGGAGTTTCATATTTATTGTGAATCTGAAATTTATTTTTATGCTGTTGTAGCTCAAATAAAAACAAAATTCTATGAATCAAGTGTCTTTAAACAAGAAATATTAGGCTATCATAAAATGAAACAGTCTGATGTATATCAAGCAACGATGGAATTCATGAGAGTGTTTCAAGAGACTTTCGTACAGATACCAAAAGATTTAAAGGAACGTTTTTTTATTACGAGTTTTTGTGCTCATATGTTTTGTCGCTTATTTAAGCGTGTTCATGTAGATGTTGATGGTTATTACGTTATGAGTGAGGTGAATGATAGATACCCTGTATTAAAACATAAGGTATTATCTACCATAAGACAGTTGTATGATCAAACAGGTAATGATTTATTTTTAATGGAAGACTTTTTACTACAAAAGTATATTTTATTATTTTCATCGGTTTTACCTTTAACATATTATGAACCAGAAATTGTAATTTATTTGGATACTGACTTACCTTATTTTATTGCTAAAGATATTGAAGAACGGATTTTATATCGTTATAAGTATGATTATCATATTGTATTCAAGAAATTGACTGACACACATAAAATTGACTTGATGTTAACGAATATTCCCAATACATTGGAAGAGATGAATCGCTATTCATCTCATGTTCAGTTATTTGACTATCCTATAAAAGAAAGAGATTTAATAGATATTGGTAAAAAGTTACAGTATCTAGCCCAAGAAAAAAGTGAGGCAACCATACTTTAGGGGATTTTTATTTCTTGAAGTATGTTTTTTTGGGTAAATTCTTAATAAAATATTAACAGAATTATAGGGTTATTTTATTTTAATTTGGAAGTATCTATTATATACTTTAATTTACAAGTAATTTGCAGTATACTTGATAGTTGAGGAATCATGCGTTACTTATGATTAGAAGTTTTATTTATAAAATTGGAGGACGAAAACATGTGTGGATTTGTCGGATATATGAACCAACCAGGTATTGATCCAACAGTCATCAAAAAAATGGCGGATCGAATTGTACATAGAGGACCAGATGATGAAGGATTTTACCAAGATGACGCTATCTCAATGGGATTTAGACGCCTATCAATTATCGATTTAAATCATGGACAACAACCTATGACTAACCAAACAAACACAAAAGTATTAACGTTTAATGGTGAAATATATAATTATGTAGAATTAAGAGAAGAGTTACAAGAATTAGGGTATGAATTTAAAACAGAAGTGGATTCTGAGGTATTGATTCATGGCTATGATGCTTGGCAAGAAGGATTATTAGACCGTATTCGTGGGATGTACGCGTTTGTTATTTATGATTCTGAAACGGGTGAAGTATTTGGTGCTCGTGATCACTTTGGTATCAAACCACTTTATTACTTTAAAAATGAAGACACCTTTATGTGGGGATCAGAAATTAAAGCCTTTTTAGATCACCCATCATTCGTTAAAGAATTAAATGAAGAGTTATTACCACTTCATTTAAGTTTTGAATACATTCCAAGTGACGAAACATTATTCAAAAATGTTTATAAAGTCAATCCAGGTCATTATTTCAAATTTAAAGATAACGATTTAGAAGTGAATGAATACTATCACTTCACATTTGAAGAAGAGAAAAAAATGACAATGGATGAAGCAAAACGTGACATCATTGAAACAGTTGATGAATCAGTGAAAAAACATATGATTGCTGACGTTGAAGTGGGAAGTTTCTTATCAAGTGGGATTGATTCAAGCTACATTTTAAATGAAGCATCACAAGATAGAGATATCCAATCATTTTCATTAGGATTTGAAGATAAAAACATCAGCGAATTAGAATGGGCACAAGAATTTGCAAAAGAAATTGACCAAAAAAATACAGCTATCATGATTAATGATGAAGATTTCTTTGGAATTATTCCTAAAGCAATGTATCACATGGATGAGCCTTTATCTAATCCTTCTGCGATTCAATTGTATTTCTTATCAAAAGAAACAAGTAAGCATGTAAAAGTTGCTTTATCAGGTGAAGGTGCAGATGAATTCTTTGGTGGGTATAATACTTACTTAGAAGCAGGAACATTTAGAAAATATGAGAAATTTACGACACGTAATATGCGTCAATTGTTTGCTCAAACAGCGAAACGTTTGCCACATTTCCATGGTCGTCGATTCTTAATTCGTGGTGCTCAAGATATTAGCGAACGTTATTATCGTGTGAATTATGTGTTTAACGAAGCTGAAAGAAATGATTTATTGAAAAATACGCGTTACAATAAATCTTCATCTCTTTATGTTAAAGATTTATTTGATGAAGCAAAAAGTAAAGATGATGTGACTAAAATGCAACATTTTGATATTCATGGGTGGTTAGCTTATGATATTTTACATAAAGCAGACCGTATGAGTATGGCAAATTCTTTAGAAGTTAGAACACCTTTAGTTGATAAAGAAGTGGCTGAAATTGCGAAAAGAATGCCTACAGATACACGTGTAGATATGAAAAACGGTGTCACAAAAATTGCTTGGCGTGAAGCCTCAGAAGCAAAATTACCAGATCGTATTGTCAATCGTGAAAAACTAGGATTCCCATCACCTCTAGCTTCTTGGTTAAAAGAAGATAAATACCAAGAGATGTTAAAAGAGGCATTTAACTCTGATATAGCTGAAAAATTCTTTAATGTGGACTACCTAAATCGTTTATTGGAAGAACAAAAACAAGGAATAGCAAATATGCAAAAAATATTTACTATTTACACGTTTATTGTTTGGTATCAAGTTTATTTTATTGAAAATTAATTAAAAGAAGGGAACCGATTGTATTGACTCAGAAAAAAGAGTTTATCCCCGTATTACTCGGTGGAGACTTGAATCTATATGGCATGGCCCGCTCATTTTATGACATTACCAATAAACCTGTCCGGACAATCGCCAGTGCATCGATTGCGCCAACCAAACACACAAAAATACTGGCTATTGAAGTAGTGCCGAATTTTGACACAGACCCAACATTTATCGAAACAATGAGAGAAGTTGCAAAAGAATATAAAAATTCTGATGTCCCAGTCATTTTGATGGGGATGGGAGATTGGTATACTGAACTTATCTCAAAACATCTTGAAGAATTATCTGAAACGTTTGTTTGTCCCTACATCAACAAAGAGTTGGAAAAACAATTAGTTAATAAACAAGATTTTTACGAGGTTTGTGAGAGATACAATTTGCCGTATCCTAAAACAAAAATTATCACTCGCCGTATGGTAGAAAATTCAGAGGCAACACAACCTTTTGATTTTCCGATTGCGTTAAAACCAGCAAACAGTGTGTCTTGGAACGATTTTACTGACCCAATTAAAGAAAAAGTTTATATCATTGACAATATGACAGAATATAACCGTGTC</t>
  </si>
  <si>
    <t>MVKEYSIGLDIGTSSVGWSVIGSNNDLIKKKMLIKGNTTKKYIKKNFWGVRLFEEGHTAEDTRIKRVTRRRYIRRRNRINYLQEIFSVPMSEIDKHFFDRLGETFLRLEDKKYQHYPIFGTEKLDKEYHEIYPTIYHLRKKLADSSEKADLRLVYLACSHIIKYRGHFLIEGNFSTNNVSINDSFEKFINVYNQSDFIDEENYQTLNSEIRINQIINEQGSRSKKSESILNNFPKEKSNSLFGQLVKMIVGNQGNFTKIFNLEEEIKLQYSSEEYEQDIEILLGLIGDDYADLFESAKAVYDAIELSNILSNTDESSHAKLSSSMISRYKKHHKELAELKNYIKSYLPDRYYEVFKDSSKHGYAGYIDGGVGEEDFYKYMKKLLSKTSDAESFLNSIENEDFLRKQRTYDNGVIPYQIHLEELSAILNNQSEHYPFLKENIEKIEQILTFRIPYYVGPLAYGNSRFSWVVRKEKGSITPWNLEKKVDLSQSATKFIEKMTNYDLYLPNEKVLPKNSLIYQKYIIFNELTKVKYKDDRGKILNSSSDEKISIFEELFKSKRKVTKKDLINYLENQYLITVTTVEGIEESFNAVYSTYHDLIKQGVPKEFLDESSNEEIIEDIIKILTLFEDRKMIREQLTQYKGILSDKTLKKLEKRHYTGWGRLSKKLLVGIKDKESQKTILDFLINDDGFPTNNNRNFMQLINDPLLSFNDIIAEEQREKEFKSQEDLVNSLPGSPALKKGILQSLKIVDEIVDIMGAHPSNIVVEMARENQRTNRSNTRQSQIEKSLKELESDLLKNKLPSNEELKSNRLLLYYLQNGIDLYTGQTLDITKLSSYDLDHIIPQSFITDNSLDNLVLVSSKENRGKKDKVPSKEVVKRNKPYWEKLLKSGAMSKRKFDNLTKVERGGLTEADKAGFIHRQLVETRQITKHVARLLDEKFNVEKDEKGNIKRTVNVLTLKSSLTSQFRSKFRLYKLRDLNDYHHAHDAYLNAVVGTTLLKKYPNLRGEFVYGEFSKQGLKKRLSATDKLNMYTNIMNFFDAETPSVDENGEIIWSHKDISMVKKVLEYRQMNIVKKVEQQKGRFYKETIHPHSNSNKLIPIKNNLDTKKYGGYKEPMIALSLFIRYKKGKKQILTNEVVGIPLIKIIEYQKDKESYLEKTGYTNPRILLELSKYSLFETKTGKRRMLASATELQKGNQFVLPSFLVELLYHSQKAIDGNKESLTYINEHRQNYDKLMDEVNTYSKELIGADNNLNKINKQYSENKEVNILDVAKSSLNLMKFTSFGVAMDFDYFGVKINRYRYTRVSDIKELFESVLIYQSITGLYETRIDLEKL</t>
  </si>
  <si>
    <t>1423815.SAMN02369386.FC27_GL002053</t>
  </si>
  <si>
    <t>GCF_001434295.1</t>
  </si>
  <si>
    <t>Companilactobacillus versmoldensis DSM 14857 = KCTC 3814 strain DSM</t>
  </si>
  <si>
    <t>GTTTTAGATCTAAGTCATCTCAATTACTTAAGA</t>
  </si>
  <si>
    <t>AATAACCAGTGGGACCCTGACAAAACCATCATTGGCGTGATCGATGCGGACGCTTCGATGTCGATAGTTGATATAAATAAGATGGTCAACGTTTTCGACCAAGATGACGACCTAGCCATGGCTCAAAGTCGAGTGGCCATGAATCGGACGAACAATTGGCTTGAGTCTTTACAGGATTTTGAATTTGTCGTGCCAAACTCATTATTGCAAAATATGCGTAATTTCTTTGGGAACGCTGCTGGTGCCGGCAATGGCCAATTTTTCCGTCTGACTGCCCTAAAAAAACACAATCCATGGGGTTCAGCCCTTTTGGAAGATTTTGAGATCAGTACTCGGATACTACTTAAAAATCAAAAAACTACTTTTGTTCCTGATGTGATGGTCTACCAAGAGCCAGTCTCCAAAATAAAAGATTTCATCAAACAGCGAGCACGCTGGGCTCAAGGCAGTTTAGATTGTTTATTTCTGTTAGGACGCAAAACGCTCACTAGTAACCTCAGCGTTTGGGAAAAAGCCGAGATGCTTCTATTCATGTGTTCGACCCTACTAAGCTTGATAATTATCCTGACCAATATTTTTTCAATAGTTGCAATTATTTTAGGTTTGACGGTCGTTAATTATTCGGCTCCCTGGTGGATGATTTCGATGTTGCTACTGGGTCTAGCTCTTGTGATTTTCTCGGTAATCCAATACTACCGTTATATTAAGATTTCAGTTGCCCAAGCGGTCGGTTGCATATTATACTTCTATGTATATATGTTTTTGATCATTCCCATCGTTATGATTGCCTTCACAAACTTTGTAACTGGTCGCAATCATTGGGAAAAGACGACTCACGGACTTAAAGAAAGCGAAAATTAACTATGAAGAAAATTTCGATTGTGGTTCCTTGTTTTAATGAACAAGAAACAGTCAATATTTACTTTGATGCGATGACTAAAATGCGTCTGCAAGCTAATAAAGACGTTGAAAAATTTCAAATAGAATATTGGTTCGTCGATGATGGTTCATCCGACCAAACTTTGCCGACTCTTAAAAAGCTTCAGCAAGCTCACAGCGACGAAGTCCACTATATCTCCTTCTCCAGAAATTTTGGGAAAGAGTCAGCCTTGTATGCCGGCTTAAATGCGGTCACAGGTGATTATATTGCCGTTATGGATGTTGACTTGCAAGATCCGCCTGACATGTTGCCGACGATGTTCGACATCCTTGAACAAGGCGAATATGACTGTGTCGGCTCTGCTAGAGAAGACCGAAAAGGTGAAAACCCAATCGTCTCCTTCTTCTCGAATGCTTTTTACGGCTTGATCAACAAGATGTCCCAAACGAAAATCATTCCTGGGGCGCGTGATTTTCGTTTAATGACTCGTCAAATGGTCGAATCGATCAAGTCCATGACCGAGTACAACCGTTTTTCCAAAGGAATCTTCAGTTGGGTCGGTTTCAAAACCAAATACTTACCTTATAAAAATCATGAAAGAGTTGCTGGCACTACTTCCTGGAACTTCTGGAAACTACTCAAGTATGCTTTGACTGGTATCATCGACTTTACCGAACGTCCGTTAGCAATCGCGACTTGGTTCGGTTCAGCCTTCTCATTACTGTCGATCATCGCGATCATTGCTATTATCGTCAGAAAATTCATCAATCCCTTCAGTTCCGTTAACGGCTGGGCTTCAATCGTTTCAGTCATCTTACTGATTGGTGGGATTCAATTGATCAGTATTGGGATCCTTGGTGAATATATCGGTAAAATCTTCTTGGAAGTTAAAAGACGTCCAATCTATATCATCAAAGAAAAGAAGTAAAAAAAGCCAATCCATCAGGATTGGCTTTTAAATTGACAATTTTACATTAAACTTATAAAAACAAAACCGGTGATACCAACTAATAGTCCATACACTAAAGCTGGTAACGCAGTTTTTCTTAAGATATTACCTTCTTGTCCTTGAAGACCTACGACAGAACTAACTGACACGATGTTGTGGACACAGATCATATTTCCGGCTGCCGCACCGATCAATTGCGCTGCTAAGACGACTTGTTGATTAATGGAAGCATTCGTAGCAATATCTGATTGAATCTGTCCAAAGGTCAGTGTCGAAACGGTCGCACTACCTGTAACGAAGGCACCTAACTCACCTAGGAATGGAGCAATGAAGATCCAGACTGAGGAAAGTGATTTCGAAACCACTGTCGCAATATAAACTGGCATACTTTCCATTTTGACTGAGTTAAGACCTGAGTTAGCGAAAATCTGGACCATGATCAAAGTCACACTCAAGGCAATGGCTGTCGACTTCATCGAGAAGACAACCTTTTTTGCCGTTGAGAAAAAGACATTTAAGGATTTGACTTGAATCAATAGTCCAATAATCACGGCAATCGTCATCAAAGTACCAGGTGAATAGAGAAATTCCCAATCTGATTTGATTGCTTCAAAGCCAAGGATATTGGTCCAAGATAAATTGATAGCTGAAGTCAAAAAGCTCTTCAACGGTTGGAAAATTCTTGAAGCCAAGAGCATCAAGATAATGGCGATATATGATGACCAGGCAGTCAACAATGACATTTTTGGCTTGTCTGTTGAGATCTCTTTAGTTGAAGTTGTCCAAGGATCTGTGATGACTGACTTTGGTAAAAGGAATTTCAACTTGATCATGGCGATGGCCACGATGATAGTGATAAATGGTGTCAAGATCGAAACGAATTCGTATCCAACGAAGGTCGACATAGCAATAGATGTCAAACTATAAACCAGTCCAACTACTAATGTCCATGGTGCCAATTGGAAAAAGTCTTTGGCTTTGCTGCTTTCCTTTTTACCAAAGAAGAAGACCAATAAGAATAGCAGCATTAGTGGCATGAAGGTTCCAGCAAACAAGTCGATCCTAGTGATCTGTTGTCCGATGGCGTTTAAAAAACTAGTGCTCCCGTTGACGTTACTGAGCCCTACTGTCAGTGGCGTTCCAACGGCACCAAAAGCGGCTGGCGTGGAGTCAGCTACTAAGGCAAGTGTTACGGCTGCCATTGGTGAGAATCCTAAGGCAATCATTAGTGGTGCGGTCACCATTGCTGGTGTTCCGAATCCTGAGATCCCTTCGATCAGGCCACCAAAGAGATAGGCGACGATGATGATCTGGACTCTCATGTCGGCGGATAAATGATGAAAACCGAGGTTGATCCGGTCGATTGCTCCGGTGTGTCGCAAGGTATTCAACATCATCAAGGCTCCAAACAAGATCCACAGGATCGGTAGAGTTTTGTGAATTCCTTGTAAAACGGAAGCAAAAACTACGTCTGCAGGCATTTTCCATAGGAAGTAACCCTCAAGTAGTACGATCACAGCACTGATCGACATACCTTTGGTCGCCGGCATATTAAGAATACCGAGTAGGATAAATGGTAATATCACAGCTGAAAGTGCAACGATTATCATAATTCGTCCTCCTTATGTAAGTGCTTTCTAACTTATTTATTATATCCTGATTTCACAATTAAAAGTTGAAAAAAATAAAAATTTTATTGTCAAAATTTGAGTCGAAATGTATGAAATTCTTGCTAAAATGATTTAAAGTTGGGTTAATATGCTAAATTTCACTTCTCTGATATTGATAAATGAAATATCAATTGATAACATTAATAGTCTTAATAAAAAAATTGTTGAATAAATTTTATCAAATGATAAATGACTACGTTTTTAACGACTATTTTAATGTATAATAAACACGAATACTCAGAAGGTGATATTGCAATGAATTCACGAGATAAACAAGCTGAAAAAACTAAAAATGCAATTTTGGAAGTAGCTTCGGAAAATTTCCTTTCACAAGGTTACCAAGCCACTTCGACGAGGAAGATTGCCCAAGCTTTAGATATTACGCAGCCCAATATGTATCATTACTATAAAAATAAAAAGGTCCTCTATATTAAGTCGATCGAACATGCTATCGGTGGTTTTAGTGAAGCATTATATAAGACGTACGATGATAACCAAGACAAGCCATTCGAAGAAATGCTTTTGACCATCTCGACTTTTATAATTGAAAACTTTAAGATCAATTATTTCATGATGATGCATGACATAAATACTTTCTTCTCAGATGAAGAAAAAAAGACTATCGGTGAGACTTGGGACGTAGGTTACTACAAAGTTCTCAATAACGTTTTTGAAGACCATAAGGATGAACTTAGGACTGATCTCCCCTTACCCGCACAAGTTGGAACTTTTCTAACTATGCTGTTACCATATATAGAGTACAATGATGCTAAGCGAAAGCGAAATATCGCTAATTTAGGTACCATGGTGCGCATCTTTATTCATGGTATAAAAAAGGATTAGGACACAAATATGGAATTTATAACATTATTAGCCTTAATGCTCTTTTTGACCTTAGTAGTCAGTCACCTGTTCAATAAAATGAATCTACCGGCAGTTATCGGCCAGTTGATTTTAGGTGTTATTTTGGGAAAAGGTGTTCTCAATATCATCAAACCAACTCACGAAGTCGAACTGTTTGCTGAGATCGGTGTTATTTTATTAATGTTTCTGGCCGGTCTTGAGAGTGATATACAACTACTGAAAAAGCACTTCAAACCCAGCGTCAACGTGGCGATATTTGGTGTTATTTTACCAGTAGCCTTGACCCTTTTGACAGCGGTACTGTTCAAGATCAACCTACGAGAAAGCATCTTTATTTCCGTAGTCTTCGCAGCTACCTCTGTATCAATTTCCGTCGAAGTTTTAAAAAGTTTGAACTACCTATCGACTGATTCCGGCACCGTCATCTTGGGAGCAGCGGTAGTAGACGATATCCTAGCCATCTCTATTCTAAGTGTGATGTCTGGGACGTTGACCGGAGACTTCTCCGCTATGAAGTTAGTGGGTCTCTTAGGTCTTTGGATCGTCTTTGGCATCATTACTTACGCCGCTTATAAATGGATCATCCCGCAGATCATGAAGTTGGCTAATTACATTGAAGCAACTCACGCCAGTACCATTATGGCTTTGCTGATTTGTTTGCTCTTTGCCGTCTTAGCTGACGTGGTCCAATTGGATGCCGTTTTAGGCGCTTTCGTGGCAGGGATCGCCGTTTCAAATTCACCTAAGTTTGAGGAAAAGATCAATCGCGATATCGAAACGATTGGTTACGGAATCTTCATCCCGATTTTCTTCATCAGTATTGGACTCAATTTGGAATTTGACAGTTTCCTCAAAGATTTTTGGCTAATAGTCCTATTCACAGTTACAGGAATTATCGGCAAGCTGTTTGGAGCCGGATTTGGGGCTAGGTTATCTGGTTTCAATAATAAGGATTCTTACGTTATCGGTTCAGGCATGATTTCACGTGGTGAAATGGCCTTGATTATCGCACAAATCGGGTTTAGCGTGAAACTGCTTTCAGAAGAATACTACTCAAGTGTAATTATCAGTATTATACTGATAACGATTCTTGCCCCATTCTTCTTAAAACACTCCATCAACAAGAATCCGGTAAGTATTTAAGTACCGAAAAGGTGCTAGAAGTTATATAATGATTGTGTGAGTAGTAAACAATATTTGATAAATGAAGGAGAAGGTAGATATGGCACATATTTTAATTTTAGGCGCAGGATATGGTGGATTAAAAGCAGCTCGAGATTTAGCAAAAACAACTCCTGCAGATACACAAATCGACTTGGTCGATAAAAATGTACTACACGTTGAGAAGACAGCATTACATATGGTCGCAGCAGGTACTGCTAGACCAGAATCAGTAAGTTTTGATATTCGTGATGTTATCCCTTCAAATGTTAACTTTATTCAAGCTACAGTTTCCGAATTCGATTTGGATAACAAAAAAGTTTCATTCACAGATCATGACGATATCGAATATGACTATGTCATCATTTCATTAGGATTCCGTTCTGAAGACTTCGGTCTCGAAGGCGCAGATAAGAATGCTTTGATCCTTCAAGATCTTGATACAGCTACTGAGATCTACGAGACAATCAATAAAAACATTGCAAACTACAAGAACTCACAAGATCCTAAAGATCTTTCAATCGCAGTTTGTGGTGCTGGATTTACTGGTATCGAAGTTCTTGGTGAATTAGTCGATACAATTAAGATCTTAAAAGCTAAATATGGTGTTCCCGAAATCAAGGTCACATGTCTTGAAATGTCAACACGTATTTTGCCAATGTTTGATGAAGGACTTGCTAACTATGCTGTTTCTTACCTTGAAAAGAATGGCATCAAGTTATTAACAGGTGCTAAGATCACTAAGATTGAAGATGGCGGCGTTGTATACAAAGACACTGAAGATCAAGAACATACAGTTGAAGCAAGTACTATCGTTTGGACTGTTGGTGTTAGTGGTTCAGATGTCATCAAAGATTCTGGTGTCGATGCTAAGAGAAACCGTGTTACAACAACACAATTCTTAAACCTTGAAGATCATCCTGAAGCATACTTCATTGGTGATGATTCAGCCTTGATCCCTGAAGGTGAAGAACGTCCATTACCAACAACAGGTCAATTAGCAACTGCTGAAGGTGGCGCTGTTGCCTTCAATATTGCTTCAGCTTTGGCTGGAACAGAATTGAAACCATTCGTATACAAATCAGCTGGTACTGTTGCCTCATTAGGTCAAAACCATGGTATTGCTCAAATTGGCGACCGTAAGTTCAAAGGTGTTACAGCCTCATTGATCAAACATTTGGCAGCTGACAGAAGCTTCTTGGAAATGGGTGGCGTAAAGACTGCTCTTAAAAAAGGTTCACTCTAAAATTTAAAGATTAAAGCTAAATGATATACAGATGGAAGGACCCTTTAGTTTGGTTGATAAGCCAAACTAAAGGGTTTTTCTTATGCACAAAAATAAGGTATTCGACTTTATCGAATACCTTATTTTTTACCAATTAAAATTGCTTAAATATGTTGAGCGGCTGTTGTCTTGCGATGAACTGAATCTGAGCTTTCTTTAAAGACTCTCTTGAGAACTTTGACTATAATAAAGTTCATTACAAAGACAAATGTGAAGGCGAAAACTACGGCAAATAATTGTAGTCCAAATTGTTTGAAGCCGCCTCCTTGAAGCAAACCGTTGTTAATGACGTTAGGATTGATGCCTTTAGTAGCAAACAAGCCTGTAGCAAGTGATCCGATGATACCACTGATACCATGTGAACCCATGATGTCCATGCAATCATTGATGTGCCACTTGTATTTGAGAATATTGATGAAGTAATAGCTACCAGCTGCGGAAATTACACCGATGATCAATGAAGCTGGCAATGTGACGAAACCTGTGGCTGATGTGATACCAACTAATCCACAGATGACTCCGGTACAAACACCGTTCATGCTGATCGACTTCTTGTAGTAATCTTCAAGCAAGGCGTATGTAATCATTGCAGCGATTGGAGCCATTGTTGTCGTAAAGAATGCTTCTAGACCTTGAGCACTGAGTGCTAGTGCACTGCCGGCGTTGAATCCATACCAGCCGATCCAGAGTAAAACGGTACCTAATAGAACGAAGAAGGCATTTCCATGTGCGTTCTCTTTTGCTTTAGCATCTTTTGCATGCTTTGAGATTGCAAAATTTGAAAGGATCAATGCTGTAACACCAGCATCAATGTGAATAACCGTGCCACCAGCAAAATCAAGTACACCTAACTTTGCAAGGAATCCTGTACTGGACCAAACCATGTGTACTAATGGGTAGTATACTAAAACTGACCAAATAGCAACGAACAAGACGATATATTTTGTTGATTTCTTCGTTGCAATCGAACCTAAAAATAGTCCTGGTGTTAAAATTGCGAACATCATTTGAAACAGGATAAAAATAGTATTTGAAATATTTGTTTTTGGATATAAAGCCGTTAAATTAATTCCTGATAAGAATATATGTTTGAGATCACCAATGATCCCGAATTCGTTACCTTCGAAAGATAATGGATATCCGACTACGAACCAGAGCAGTCCGACGACGCCGAACATCAAGAAAATTTCCAATAACATTTTAGTGGTGTCTTTTTGAGGTATAAATCCGCCATAGAAGACGGCAATTCCTGGAGTCATCACCCATACCAATAGGACTGACAGTATCATAAATGCACTATCCATGTCCCTCATCTCCTTTAATATTAATTTTGTTTCGAAGTATAGCACCTTTTTCTGAGATGTATACCAATTAGTTTTCTGTAAACGTTACCTTTTTTTCATAAATTGATTTATAATTAAACCAAATGCCATTAGGAGTGTGCCAACATGTCAATTGAAAAAAACAAGATTTGCGTCATTTGCGGACAACATTTTTCGGCCTCCGAAGGATTGTTTCTTCGTGATTTGAATGATCGCCTTAAACAACAGATCATGGCGGAAACTGATTTCGCGAAGAACTCATCATTTATCTGCTTAAAAGACCTCCAACATGTTAGAATCAAGAACATGCAAGCTGTTATTGATCAAGATCTCGATGTAGACCAAAGAATGAATTCTGAGCTTCAAAAAGAATTATCGAAGGATACTTATGTTATCCGAAACTTGAACGAAACTGTTAATGGTCAATTAACACGTGGTCAAAAAATGGCCGACGCTGTCGCTAAATTTGGTGGTAGCTGGGGGTTTATCATCACCTTCTGTATCGTCCTAGTCGTTTGGATGACAGTAAATGTCGTCCATCTTTTCGGGATCAATTTTGACCCATACCCATTCATCCTTTTAAATCTGTTCCTTAGCTGTGTGGCTGCGATTCAAGCTCCCATCATCATGATGAGCCAAAACCGTTCTGCTCAACGTGATCGTTTTGATGCCGAGAACGATTACCGGACCAACACTAAATCGGAGATGGAGATCCGTATCCTTCACAAGAAGATCGATCAAATGAATGAAGTCCAGTGGCCTCATATCCTTGATATCGAGAAATTGCAGATTGAAGTCATGGGCGAAATCGAAAATGAGATCCAAACTCTACGAACTGAACAAGAAAGACTTAAAGAAGGTTCACGAAATACCCGCCATCCATCACGGAATCGTGGTCATAATCGTGACCGCTACTAATTTTTCGAACCAGATAAGACAAAATATTTCTCTGGTTATGGAGAGTATATGACCGGTCACTGATGAATACAAAAGAAAAGTATTGAAATTTTACAAATTTATTTTTTTATTTTTTGCACATCTATTTGGATAAAATTAACTTACTAATTTTGAAATTATTATCTCAGACATACTAAAAGGGTCGTCAATTTTGAAAATTGACGACCCTTTATTTTGGGTAATTATTTCACCACTTTAGCTCCGAGGACATTTTCGAAATGGTCCAATGCCCAATCATGTCCAGCTTGATTGAACGAAGCCACAGCTGACTTATGAATAACTAAGTTATAGCAAAGATTATAAGCATCAACAGCAGTGTGCAGAACACAAATATCAGTGCAGACACCAACTAAATGGATCGTATCGACATCGCGTTCACGCAGGCGTAGGTCAAGATCTGTCCCTGCAAAAGCACTATAACGAGTCTTATCAAATTGCTTTACTGTATCCTTACCAGAATTCTCTTGGAACCATTTGCCAGTTTCACCGTATAATTCCCTACCCCAAGTGTCACGAACGTTGTGAGCTGGGAACAGCTTCGTTTCAGGATGATAGTGATCAAATGGACGATGGACATCAGTTGGTAACCAGACCCAATCGCCATCCTTTTTCATATTGTCAGCAATCTTAACAATATTTTTGTCAATTGCTTGACCAGGTTCTCCGCACGTTAAGGCACCCTTATCCGCAACAAAGTAATTAGTATAATCAATAATCAGTAAAGCTTGATGTGAAGCCATTATTCATACCCGCTTTCTGGAACTTATTTGTTAAGTAAATTATTACTAGAAAAACAGATTGTGTCAAATATATAAGTATCATGGGCCGTTATTTTCACAATACTTATTGCTACTTAATGAAACGCCAAGATGCTAAAGTACAGGTGATTTTAGCTGTAAGGAGCAATAATCATGACTAAACGAGAAGAACCATACAACGTCGGCCTCGATATTGGTAGCAGCTCTGTTGGCTGGGCTGTGGTCGACAATAATTATCATTTATTGAACATTAAAAAAAATAATCTCTGGGGCGCGCGCTTATTTAAAGAAGCAGAGACCGCTCAAGTTACCAGAGGTCATCGTTCAATGAGACGTCGTTATCGAAGAAGAAGAAATCGTTTAAATTGGCTGGATGAATTATTCGCAGATGAACTAGCTAAAATAGATCCTTCATTTTTATTACGAATGAAAAATTCTTGGGTCTCTAAAAAAGAATCCACTCGTAAACGTGACCCTTACAATTTATTCATTGATGAGAAATATAATGATGTGGATTATTTCAATCAATATCCAACGATATTCCATCTTCGTAAGGAATTGATCACTGAAGATAAGAAGGTCGATATCAGACTAATTTATTTAGCAATCCACAATATTATCAAGTACCGTGGTAACTTCACTCTTGAAAATCAAAATTTTGATATTTCTCAATTAAGCAGTAATTTTTCACAACAAATCAGTGACTTTTTTGCTTTGTTTAGTGATTTTGGAGTCATCATGCCTGAAGATTTCGATCCCGACAAAATCAGTGATATTTTACTGAATCCCAATCTTTCACCTTCGGGAAAAGTTTCTGAGGCAATAGCAACTATCTCTCCAAAAACTAACGTAAAAGCCAAAATAAAAATTATTTTATTATTACTTGTTGGTAACAACGGTGATTTGAAAAAATTATTTGATTTAGAAACAACTGAAAAAATAGCTGTTAAATTATCATCTCGACATATCGACAGTGAATTGCCAATCATTTTATCAGAACTGAATGAGCAACAAGAAAATATTATTACCATTGCCAATTCTATTTTTGGTTCAATCATTCTAAAGGACTTTCTTGGCGATGAGACCTCAATCAGTGCGGCAAAAGTAATCAGTTTTGAAGATCATAAACAAGATCTTCAAAAACTGAAAACTATGTGGCGCGAGACTTCTAACAAAGAAGCAGTCAAAGCTGGTAAAAAAGCTTATGAAGATTATATTGGTCATGAGGACTCTGAAACTTTTTACAAAAAAATCAAGAAATTTTTGGAGAAAGCTCAACCTGTTGATCTTGCAAATAAGGCACTGGCAGAAATTGAATTGGAAAATTATCTACCCAAACAACGGAACCGAAATAATACAGTTATACCTTACCAACTCAACGAAAACGAGTTGATTGCCATTCTAGACCACCAAGAAAAATATTATCCTTTCTTAAAAGAAAATCGTGACAAGATACTTTCCTTGCTCACATTTCGAATTCCTTACTACGTTGGGCCATTACAAGACTCTAACAACAATCGTTTTTCTTGGATGACCCGTAAAGCAAGTGGTGCAATAAGACCTTGGAATTTTTCTGAGAAGGTCAACGTTGAACAATCTTCAAATGATTTCATCAAACGGATGCGTTCGACCGATACTTATTTGATCGGCGAGCCAGTTCTACCGAAGAAAAGCTTGATCTATCAGTGCTATGAGGTTCTATCTGAATTGAACAACACCCGTGTAAAGGATGGCAGTAGCAATCCTAAACGCTTAGATGTCACAATTAAGCAACGCATTTACAATGAAATATTTAAGAATCAAAAATCAGTTTCAGTTAAGGTATTGCAAAACTGGCTGATAAAAGAAAGCTATTTTAAATCACCAGAAATCTCTGGTTTAGCTGACAAAAAGAAGTATTTATCATCTCTTTCGACCTACATTGATTTCAAGAAAATTTTTGGACAGAGGTTTGTTGATGACCCCGTCAATTCGCCGCAATTGGAAGAATTAGCAGAATGGTTAACACTCTTTGAAGATAAGAAGATTCTGTTAATCAAATTGCAAAACTCTAAATACTCTTATGATCAAGCCACTATCAATAAATTATCGACGATGCGGTATCAAGGTACTGGAAAACTTTCAAAAAAATTATTAGTAGATTTGAAGACTACTAAAAAGTCAATTGGCAAAAGTGGCGCTGAATCTCTTTCCATACTGGATTTGATGTGGTCGACTAAAGATAATTTCATGCAAATCATCCACGATGCAGATTATACTTTTGAGCAACAAATTAAAGAATTCAACTATGATACGGAAGATGAGCTGACGCCTTTGGAAAAAGTGGCCAATTTACATGGCTCACCTGCTTTGAAACGGGGATTGAATCAATCGATCAAGGTTGTCGCAGACATCGTCAAATTTATGGGCCACGATCCAGAAAAAATCTTTATTGAATTCACTCGTTCTGATGACTTCAGCAAGTTGACTATTTCTAGATACCGTCGGATCAAAAAGCAGTATCTAGAAATTGCCAAGGCAATCAAAAAAATACCAGCAGAATTTAAAGACATCAAGGAATATCAAACTCAACTTGAGGAAAATAAAGGCAAGTTGGCAAGTGAAAGACTGATGCTATACTTCCTGCAATGTGGTCATAGTTTGTACAGTAATAAGCCGATTGATTTAAATATGATCAATAGTTCTAAGTATCATGTAGATCATATCTTGCCACAATCTTACATTAAAGATGACTCTCTTGAGAATAAGGCTTTGGTCTTAGCTTCAGAAAATGAAAATAAGATCGACAACATGCTGATCAGTCATGACATCATTGCTACTAACTTACCACGCTGGCAGGCTTTGAAAGACCAGAATTTGATGGGATCCAAAAAATTTGCTGATTTGACAAGAACAACCGTGACTGAAAACCAGAAAAAAGGATTTATTCAAAGACAGCTAGTCCAGACTTCCCAAATCGTTAAAAATATCACACTGATTTTAAATGATCTTTATAAAAATACTAGCTGTATTGAAACTCGAGCTACTCTCTCAAGCGAATTTAGGAAAGCCTTTAGTAATTTCGACGAAACTACTTATCATTATCAATTTCCTGAATTTGTTAAAAATCGAGATGTCAATGATTTTCATCATGCTCAAGATGCTTTTCTCGCTTGTGTTATCGGTGAATATCAACTAAAAAAGTATCCTAAAGATAATTTACGATTAGTCTATGACCAATATTCAAAGTTTCTCGATTCACTAAAAAAAGACACCCGCAAAAAAAATGGACGGATGCCAAGATACACTCAAAATGGGTTTATTATTGGATCAATGTTTAACGGTAAGACCTACGTTGATGACAACGGTGAAATTATTTGGGATCAAAAAATCAAGGAGTCCATTCGTAAGACCTTTAATTATCATCAATTCAATGTCGTCAGACAAACCATTGAACAGCATGGAAAACTTTTCAACGACACTATCCAACCACACAGTGACAGGTATAAATTGATTCCATTGAAGACCAATCGTGACCCAGCTATTTACGGTGGATACAATAACGATAACAATGCCTATTCTGTTGTGCTGGATGTTGATGGTAAGAAAAAAATAAACGGCATTCCTATTAGAATTGCTAACCAACTCAAATCTGATGAACTTGATCTAAGCAGTTGGCTTGAAAATAATATCAAACACAAAAAACCAATGACTATTTTAATTGATAAAGTCCCAAAGTATCAACGAATTATCAATGAAGAAACAGGTGACCTATTGATTACTTCTGCAAACGAAGTAATCAACAACGTACAGTTGTTCCTACCAAGTATGTACACCGCATTAATCAGTTTATTAGATTCGACAAAAACTGAAATGTATTCAAAACTTTTAAGTAACTATGAAGCAAACATTTTAATAGATATTTACGATTATCTACTGACTAAATTGAAAAATAACTACCCACTTTATCGAAAGGAGTGGGCCAAACTAGCTGAACATCGTGATGACTTTATTGAATCTGATCTGGTAACGCAAGCCAGTACTCTGCAACAGTTAATCAAGTTTATGCATGCTGATCCTTCAAATGTTAATTTAAAATTTGGTAATTTTAAAGGCAACCGTTTTGGTCGTAAAAATGGCAATATTAAACTGTCAAAAACTGATTTTATTTATGAATCACCAACCGGATTATTTAAATCAATTAAACATATCGACTAAAAATTCAGAGCAAAAAAATAGGCCCCATTGGGCCCAATCAAAATGATCGATTTACTTTAATGTTGATTTTAATTCTCTAAGTCATCTCAATTACTTAGAACATTGTCAGAATATCTTGTTACGCACAATAATGCAAGAAGTCTGTTGGAGGAAATACCATGGGTTGGCGTACGATTTATATTACCCAAAAATCAAAATTATCCTACAAATCAAATAATTTATTGATTCAAACTAATACTGACGTGACACAAATCTCTTTTCATCAGATTGGAACTATTATTATCGCTACTACTCAGTCAGTTATCACAGGTTACCTGATTGCCAAGCTTGTTGAAAATAATATCAAAGTTATCTTTTGCGCTGCAGATCATAATCCCTGTGCTGAATTGAGCGGCTATTATAATAACGTCAATCAAAATAAAAATATTGAACAACAAATATCTTGGTCGATCACCAAAAAACAGCAATTGTGGACTAAGATTGCGTCCAATAAAATTGATAATCAGATTCAAATCCTCAAGAATAATCAGAAAGAATACACTGATTTAATATTGGAAAAGGACCATCTACTTGAAAACGATGAGTCCAACCGCGAGGCAGTAATCGCCAGAAAATATTTCTCAAGAATCTTTGGTGGTGAATATACTCGCGGTGAGGAAAATAATCTCAATGCTATGTTGAATTATGGTTACACGATTCTCTTGTCAGCAACTAACCAGGAAATAGCATCGGCTGGTTATTTAACTCAACTAGGGATCCATCATCATAGCCTTTTGAACGATTTCAATCTATCGAGTGACTTGATGGAGCCCTTCCGGCAGTTTATCGATGTGAAGGTGATAGAAAAACAGGAATATAACTTTGATGAATACATTAAATTTGAATTAATCGACGTTTTGAACCAGGAGATCCATTACGCTGGAAAAACGTTTATCTTAAGAAATGCTCTCGCTAAGCATGTTCGTGACTGTTTGAAATATTTAAACAACGAAAATATTACTATGAATAGGATAATTTTAAATGATGAGGTATAGAGTCATGCGCCTAATTGTTATGTTCGATTTACCTACACTTTCTGCGAGTGATCGACGAAACTATCGTCAGTTCAGAAAACATTTACTTCAAGACGGATTTCTTATGATGCAAGAATCTATTTATACTTGCATCTTAATTGATCGTCAAGCAGCTAATTTGCTCGAGAAAAAAATTTCATTATATGCTCCCCAAAAAGGGTTGATTCAAACAATGATTGTGACCGAAAAGCAATACACTGCTATCAATTACATTTCTGGTGCCAGTAACAACAATATTAATGATAAATTTGAAAGGTTAACTGTGATATGAGCAGTCAAAATTCCTTAACCATCTTTCCCTATTCTCCATTCAAACTTGATTGGGGAATCAACGAGATCAATTTTCAAAATAACTCCGAATTTTCCAGTTTACTGTTTCACTTGCATAAGCTGAATAATAAGGAAATCTTATTAGATGACGAAGAAAATTTCGTTCAGTTTTACACTGCTAAAAATCTCGATACTAGCTCCTTAAAAAATTTGGAGATAATTGGAGATTTAAACTCCTTTAGTATTAATACTACGCAAAATTTGAAGAAAGTTTTTAAAAAAATCAGCCAAGATTCTTTACTAGAATTCAATGACCAAATCGAATCATTGAATAACCAAATCAACGGTCTGATTTTTGATACAACTAGCAGATTTGACGGTCAACTTAGTTATGATACTTATGCAAATTTCGAGAATCTGCTCAAATTAAAACTTTTGAAGTTTAATGAATATGGATGGACCAACTTCTATGATAAAATCTTGGACGTAATAAATTTCTTCAATGAATTCACCGACAAACATCTGCTGATTACTTATAATTTGCACAATTTGTTGGATTATAAACAGCGTAATGAACTCAATCAGTACCTTAACTCTGCCGAGATTTCTCTCGTCAGTTTTGAGTCAATTAAATTTGATTTAAACATGGGGAAAATCAACCATCGGATATTTAATATTGATGAAGATCACATCCGCTTCGATTATTAGAAAACCTAATTTAAATACTTAGTATCAATTTGTATTTAATTTAGCAATACCGTGGTTGTAGGATTAATATGGCTTAGGATAGTTTTAGATCTAAGTCATCTCAATTACTTAAGAGCCACAAGAAATATTTAAATATCCCAGACCGATGTTTTAGATTCAAGTCATCTCAATTACTTAAGAGCCGCCATCTGCCTTATACAGTTGTACCCCGCTGTTTTAGATCTAAGTCATCTCAATTATTTAAGAACCCTGGTTACACCAGCAGTTTACGAAGATTTAGTTTTAGATCTAAGTCATCTCAATTACTTAAGAACCTGAGTATTTTAATAACACAATCATATCTATCTCTAAATACAAAAAAAGCCAGCATTGTTTTTAATGCTAGTTACAAAAAAAGATACTGAATCCAATGGATTCGGTATCTTATTTGTTATCGTCTAAAGTTGTATCCTCATCAAACTTGATGATCATTTTGGCTACTTCTTCTGGTTTTTCTAACATTGCGGCGTGGCCGACTCCTTTAATGTCTTCTATTTTGACGTCTGGGACTCTGCCTAAGCTGGCTTTGGCGTCTTTGACACCATTCTCACCTAGGATCTGGTCTTCGTCCGCAAACAGCAAATATGCTGGTTTTGGAATGGCTCTTAGTCGTTTGTTCAATGGTTTCTTGTCTAAGTATTCTGGCGCAATCTTTTGCAATTGTTTGGCCGTTTTACGCTCAACTTGCTTAGATGCTTCTTGAACCACTTTGGGATTCTTCAATTTTGATGTATCAAACTTTTTGGCAAAATATAGTTTTGTTTTCACTTGTGAACTTGTCACCATGCCACTCAAGACAGAGTTCAAGGTGTTAACGTGTGCATATTTTTCATTTGCTGGAGTATTTAATAGGACAATCTTGCTAACAGCAATGTCGTGCATTTCTGTCATGGTTGTAACTACTAATCCACCAATACCATAGCCAAATAATATGACTGGTTTGACGACTTTCAGTTTTCCTAAAGCTTCCCAAACTGCCCAAGCTTCAGTATCCATCTGATAGCTCTCATCTTTTGCTGGAGCGGATTTCCCGTGTCCCAACAAGTCGACGGCTACGATTGAATATTTTTTCTCCAGATATGGTGTGATGTCATCAAAATAATCCAATGATGCGTCAATACCATGCACTAGGACGATGATATCTTTATCGCTCGTCAAATCTCCAGTAACTTTAACATTTACTTCACCATTTGACGTAATAAATTTCTGTTCCAAATTATTGTCCTCTTTTACGATCCAGTCTATATTTCTATATATTTAATTCTAGTATATTTGTGTGAATTTCTAAACGATTTCGTACAAATATCATCAGTTTAATAATTTTTTCATAATTCGTCAAAGAAAATATTCATATTGACCGCCAACTAGAGAACCGATACCATATTAGGGTTGGAAAAAATTCAAGTAGGTCAATCATGAAAGAAAAATTATTTAAGAAAACTGATTATCAAAAAACTTTAGCGAATGATTCACACTTCATTCCTAGTTTAACAAAAAACAATTTAATTGCGATGGGAATTGGCTCGATAATTGGAACGGGTATTTTTATCCTGCCCGGAATCGTTGCTTATTCAACGTCTGGCCCCGCTATTACTTTATCATTCGTCCTGGCCGCAATCGTCTGTATCCTGGCTGCGATGTGCTTTGCGGAATTATCCTCAACCTTCCCAGTTGCTGGTAGTACCTTCTCTTACGGAAGTATCGTTTTCGGTCAATTCCCTGGCTGGATCGTTGGTTGGGCAACGGTCTTGGAGTATGTTTTGGGAGTCTCAGCGGTATCAACTGGTTTCTCAGCTTACTTCGTCAGTCTTTTTAAAGGTTTCGGAATCACCATCCCCAAAGCCTTAGCTGGGCCATTTGACCCCGCACATGGGACTTTTATCAATCTGCCAGCAGTCATCGTTTTAGCTTTGATCTATATCTTATTGCGCCGCGGAGTTCAATCGTCGGCTCATATGAATACCATCATGGTCTTCATCAAACTGGCTGTCATCATTGCCTTTATCGTCATCGGGCTTTTCTTCGTTAAATCAAAGAATTATCATCCCTACTTCCCGAAAGGTGGTAGTGGTGTCATCAAAGGTGCAGCGTTAGTCTTCTTTGCCTATTTGGGCTTTGATATCATCCCCGCCTCAGCACCTGAGGTCAAGAATCCCCAGGAAAATATTCCGGCCGGGATCATGATTTCGCTTGCTATCTGTGCCGGGCTCTATTTAATTATGTCAGCTGTTTTGACTGGTATGCTCAATTACAAAATGCTGAATGTTTCTGATCCAGTCGTCTTTGCACTCAATAAAGTGGGCTTAGGCAAGATCACCTTTCTCATTAGTATCGGGGCTTTGGCTGGTATGTTCACGATGATGCTCAATACGACTTATGGTGGTTCGCGTTTGGTCTATGCCCTGGGGCGTGACAAGTTGATACCTGGGCATTTTGGCGTAATCGACCAACAGTCGAAAATGCCGCTTTCTTCTTTAAATGCTATTTCTCTGCTATCGATCGTTTTAGGTGGTCTAGTTTCTTTGAAAGAATTGACTAGTTTGGTCAATATTGGAACGTTATTGTCATTCACTTTCGTTTCACTGGGTGTTATCAAGTTGCATCATATGAAGGATGCACCTACTAGTAGCTATCACGTGCCCTTTTATCCATGGTTCCCAATTTTATCGACCATTTTTTGCGTTCTTTTAATGACTCAAGTTGGAGTCAACGCTTGGATAGCTTCGCTATTCTGGTTTGCTCTAGGGATAATAATTTATTTTGCGTATGGATACCGCAAAGCAAATTAGAGCATTATTTAAGTCAAATGTTTGTAATATTTTTTTAAGTTCCAGTTAATCTTTCTTCGATAATATGTCTCATATGCATACGAGATATGCAACAAGGAGGATCTACTATTGAAAAAATCTAAAACAGCATTAATTCTATCATCAGTTGCCATCTTAGGATTGGCACCAGCAGCAACCATCGCTATTGGCTCAGCTTCTACAGCCGATGCGGCAGTTGGACAAGTAGCTCCAGCTAAAAAGGCTCCTGCCAAAGCTCAACCAAAAAAGGATCAACCTGCTAAGAATGTAAAAGCTCCTGAAACTAAAACACCTGCTAAAAAGGTAGTTACACCAGCTCCTGCTAAACAAGCTCAAAAGGCCGTAACTCCTGCTCCTGTTAAACAGGCTCAACCTACTAAGCAAGCTCAAAAAGCTGTAACTCCTGCTCCTGCTAAACAGGCTCAACCTGATAAGCAAGCTCAAAAGGCTGTAACTCCTGCTCCTGCTAAACAGGCTCAACCTGCTAAACAAGCTCAAAAGGCTGTAACTCCTGCTCCTGCTAAGAAAGCTCAACCTGCTCAACCAGCACGCAGATAATTTACGTTTATCAATACCTCAAAGATCAGATTTTAAATCCAATCTTTGAGGTATTTTTCGTATCCACTTTTCATTTGTAATATATTTTTAAGGATTGTTTAACTTTGCTTCTCTAGTATAAGAATCAGCATATGAGATATGCATCAAGGAGGAACTATCACAATGAAAAAAACACGTAAAACTTTATTAATATCATCGATCGTACTATTAGGCTGGTTGCCAACAGCAACTATCGCCGCTACCTCGGCTTATGACGCTAATGCTGCCATTGTAGGTTCCAGTCAACGCAACAACAACGCTAACCGCAACAATAACAATGTTAATCAAAACAATAAAAACAACCAACAAAACAACAACAAAGTAAACAATAACAATCAGGGTAATAACACTCCCGCCAACACCAACCAGAATACTGGTTCAGGTCTGACTAATGTTCAAGAATTACCAGCTGGCTCAGTCGTTAACTTAGCTGGCCCTTCAGGCTTTATTTATTCACTTTACTCATCATCAGGTCAAAGGGCATCTCGTGGACTAGCTGGCGACACTTCTTGGGTAACAGACAAGAGTGCCACAGACAGTTCGGGTAGTACTTATTACCGTGTATCAACTGACGAATGGGTCAAAGCAGACACAGGCGTCACTCTAAATTAATCAAATTCAAGTGCAATTATTTAGCCTCTAACGAAAAAAGTTAGAGGTTTTTTTGTTGCCTGTAAACCCTTACATAACAGTGTTTGAATGAACTTTTCAGCATTTTCGATAAATGAATCGACTTGCTTTACCATTCAGTTCTGATAACATAATTTACTGGAAAGGGAGCGATTTCATGGATATTATTATTATGTTAATCATCACTATCATGTTTTTGCGGATGATTATTCGGGGAAAAATCACCAAAGCCGATTTTGCAATGTGGGCTTTGATCTGCGTGTTAGTTTTGATCTTATTCAAGATTCACGCCACAAGTACTTTACCAATTAGTCTATAGGGGGATTTAGATTTATGAATACAGCTAGAAGTACCGCTGCCTCAAAACTAGGCTTTTGGGGAGCCAACTTATTTTTATTTGCATATAACTTCGTTCTAGCAGGAGGATTCTTCTTTCAATTTGTTTTGCAAGAATTCCCTTGCCCATTATGTATGATCCAAAGATATTTCATGATGCTAGCCAGCTTTGGACCACTCTACATCATACTTGCCACTAAAAATGGCACTATCAATCCACAAAAATTCATGCGTGGTTACGGATTATCAGTCTTAGCAGCCTTCTTAGGAGCTACAGCCTCGACCAGACAGATACTATTACACATCGCACCAAATGACCCAGGCTACGGTTCAGCCGTCTTCGGGATCCACACTTACACATGGGCTTTGATCAGTTTCATCGTCGTCATAGTCTTCTGTTCATTCATGATGATCTTCTCGAAAGAACTTTGTCCACGTGGAGGCGAATATAACGTCATTTCCACTATCAATATTTGGATCTTCGCCGTCTTAGTCATCGCCAACTTGATTGCTATTTTTGCCGAAGAAGGATTCCACTTCTTATTACCATCAGATCCAACCAAATATTTACTGTTTCACTAAATGAGAAAATTTTACAAAAAAAATCTGCCGATTCTTCAGTGAGTCGACAGATTTTTGCGTAATATCTTATAAGGTTTAGATAATCAATTGTAAATTGAGGATGGTGATGATCGAGGCTAATAAGATCCCGACCAAAGTCACCAATTTATTGTTAACGTGCTTCCCCATCAATTTTTTACTGCTGGTCAAAAAGATCATCGGGAACAATGTAAATGGCAAGGCGATACTTAAAGCAATTTGCGCATAGACAATCATATCCTCGAAATCTTGTTCACGAAAGCCGACCATAAACCCAATTATCAAAATCGGGATCAAAGTGACGAATCGTGTTAGTAACCGCCGTTCCCAAAGAGGCAGTCTGATATTCAAGTAACCTTCCATAACGATTTGTCCCGACAAGGTACTGGTGATCGATGAAATCAGACCGGTTATCAATAGTGCAAAGGCAAAGAGCCAACTCATGGCTGGATTGGCTAGGTTGCCGACGATAGCGGTATTTTTCAGGCCATCGAAGACATTTTGAAAGCTGGCTAGTGATCCATTTTGGTGGAAGAACAAAGTCCCACCTAACACTAATAATAAGGCGTTGATCAAAAAGGCGGCGATCAAATGAACCGTCGAATCCCAGTTGGCGAAGCGCAGTGCTTCATTGACCTGAGCGGGATTATTGTGATCATAGCGACGGCTTTGAGCTAAGGACGAGTGCAAATAAATATTATGGGGCATGATAGTAGCGCCCATGATTCCTAGACTGAGGACCAGCTTCTGATGATTTTGGAAAATATCAGCTGTCGGGACAACTCCTTGAAAAATAGCTCCAAGTGGTGGATTGGCCCGAAAAACTTCGATTCCGAAGATGATACCGACGATTAAGATGGCCGATAAGACGACAAATTCTACTCGTCGAATCCCAAAACGGAGAAACAATAAGACAATCAGGACATCAAAAATAGTCAACAGGATACCATAAAGTAACGGCAGACCGAACAATAATCGTAAAGCGATGGCTGTCCCAACTACCCCTGTCAGGTCAGTCGCCATCATAGCTACTTCATTCAAGATCCAGAGAAAATAGCGGATCGGATATGGTACTTTGACGGCGATAGCTTGAGCTAAATCTTGACGGGCGACGACACCTAATTTGATCGATAATGATTGCATGAACATTGCTACGATGATCGACATTAATAAGACTGATAATAATTGATAACGGTACTGACTTCCACCTGACAAAGATGTCAGCCAGTTGCCGGGGTCCATATAGCCAACAGCTACTAGGGCTCCAGGGCCACTATATGCTAAAAATTTCTGGACGAAAGAACTTTCGTAGACGCTTGGGACTTTAACGCTCTCGTTGATCTCGTCCAAACTTTTTTTGACATCGGACATTATGAGACCTCACTTTGAACGTTACGGACTGCTAGATCAGCCAAAAACTGACTGAATTTAGCGTCACTGTTCATTGGTGGTACAATCTTGAACTTGTCGCCACCGGTCGCTTTGAAAGTCTGATAATTTTGAACATTATCTTCTTCGATTGTTTCCAAACAATCAGCCACAAATGATGGTGTGACGATCAAAATATTTCGTTTACCTAATTGGACGGCTTGCATCAAAGCATTCTTCAAGTATGGTTTCAACCAAGGCAGTGGACCAAATTTGGATTGATAGACGGTCTTGATCTGGTCATTTGAGATCTTGAGTAATTTAGAAACTCCGGCAGTTGTCTGCTCGCATTCTTTTTGATACGGATCTCCATGTTTGACCATAGCAGTGGGAATGCTGTGATAACTGAAAAACAGTTCATCATAATCGTCGGCGTCCCACTCAGCTTGGATTTTTTCGGCTAAAATTTTTTGATAAGTCGGTTCCTGATAAAAACGTTTGATGGTGGTCAGATTTACGCCACTTTTCTCTGCTTGATCGATGATCGACTTCGTAGAACTTTGGGTATATTGCGGAAATAGTGGCAATAAAATGACGTTATCACAACCGTCAGATTGCATCTGTTGCAATGTTTCGACGATATCTGGCTGTCCATAGGTCATAGCCATTTTGACGTTCCATTTGGGTAGTAATTCTTGAACTTGATCGGTGATTATTTGCGTATAAGCAATCAACGGTGAGCCACTTTTAGTCCAGGAGTGTTTGTAAAATGTGGCCGAACGCCACGATCTCATCGGTAATATGATTCCTCTTAAGATCGGTTGCCAAACGGCCCTGGGCATTTCGATGACGTTTTGATCACTCAAAAATTCCCTTAAATAACTTTTTACATCGGCTGTCTCTGGTGATGCTGGCGAGCCTAAATTTACTAGTAACAAACCTTGTTGCATGAAGTTCCCTCCCCAGTGGTATTGTTATCATAATAGCACATCCGATAAATGAATGACGCCTTATCGCATGGTAGATATGAAAAAAAGGTTTGACCTGAATTTAGGTCAAACCTTTTTGATTGCTAGGTATTTTTAATTTGATGTTGAACATTTGCCAGACTTGTTCTTTGGGTGATTTCTCACCACAGAAGACGGTGAATTTTTCACCTGTCTCGGCATCCTGGAGCTCGTCAGGACCGATTTTCGCCAAAGTAGTGTAATCGTCCTTACCTGTGGTATGAAAAGTGTAGCGGCCTTTTTTAACGGTGATCAAATTATAATTTTTCAAGATTGACTCCGTCCCATCTTGATTTATCTTCCAAAAACTGAAATTAGATAAGACCGGATTTTCTTCGTCCCAATCAAATTCGTAGTAACGAGTGAAATCATCTTCAGAAATATAATAGCGGCCGGCAATCTCTTTAGTCGTTAAACCAAAACTACTATCTGGTTTCTTGTGGGAATAACGTTCCAGCATTTTAGAATCGACCGCTTGTTGGTAGTCTTCCATTCCATCACTGATCGATACATCTTTATCGTTTTCTAAAACAGCTTTGTAGTATTTGAGATCACGTCCATCTTG</t>
  </si>
  <si>
    <t>MTKREEPYNVGLDIGSSSVGWAVVDNNYHLLNIKKNNLWGARLFKEAETAQVTRGHRSMRRRYRRRRNRLNWLDELFADELAKIDPSFLLRMKNSWVSKKESTRKRDPYNLFIDEKYNDVDYFNQYPTIFHLRKELITEDKKVDIRLIYLAIHNIIKYRGNFTLENQNFDISQLSSNFSQQISDFFALFSDFGVIMPEDFDPDKISDILLNPNLSPSGKVSEAIATISPKTNVKAKIKIILLLLVGNNGDLKKLFDLETTEKIAVKLSSRHIDSELPIILSELNEQQENIITIANSIFGSIILKDFLGDETSISAAKVISFEDHKQDLQKLKTMWRETSNKEAVKAGKKAYEDYIGHEDSETFYKKIKKFLEKAQPVDLANKALAEIELENYLPKQRNRNNTVIPYQLNENELIAILDHQEKYYPFLKENRDKILSLLTFRIPYYVGPLQDSNNNRFSWMTRKASGAIRPWNFSEKVNVEQSSNDFIKRMRSTDTYLIGEPVLPKKSLIYQCYEVLSELNNTRVKDGSSNPKRLDVTIKQRIYNEIFKNQKSVSVKVLQNWLIKESYFKSPEISGLADKKKYLSSLSTYIDFKKIFGQRFVDDPVNSPQLEELAEWLTLFEDKKILLIKLQNSKYSYDQATINKLSTMRYQGTGKLSKKLLVDLKTTKKSIGKSGAESLSILDLMWSTKDNFMQIIHDADYTFEQQIKEFNYDTEDELTPLEKVANLHGSPALKRGLNQSIKVVADIVKFMGHDPEKIFIEFTRSDDFSKLTISRYRRIKKQYLEIAKAIKKIPAEFKDIKEYQTQLEENKGKLASERLMLYFLQCGHSLYSNKPIDLNMINSSKYHVDHILPQSYIKDDSLENKALVLASENENKIDNMLISHDIIATNLPRWQALKDQNLMGSKKFADLTRTTVTENQKKGFIQRQLVQTSQIVKNITLILNDLYKNTSCIETRATLSSEFRKAFSNFDETTYHYQFPEFVKNRDVNDFHHAQDAFLACVIGEYQLKKYPKDNLRLVYDQYSKFLDSLKKDTRKKNGRMPRYTQNGFIIGSMFNGKTYVDDNGEIIWDQKIKESIRKTFNYHQFNVVRQTIEQHGKLFNDTIQPHSDRYKLIPLKTNRDPAIYGGYNNDNNAYSVVLDVDGKKKINGIPIRIANQLKSDELDLSSWLENNIKHKKPMTILIDKVPKYQRIINEETGDLLITSANEVINNVQLFLPSMYTALISLLDSTKTEMYSKLLSNYEANILIDIYDYLLTKLKNNYPLYRKEWAKLAEHRDDFIESDLVTQASTLQQLIKFMHADPSNVNLKFGNFKGNRFGRKNGNIKLSKTDFIYESPTGLFKSIKHID</t>
  </si>
  <si>
    <t>1236508.SAMD00012187.GCA_000614025_01504</t>
  </si>
  <si>
    <t>MRKILGLDLGTTSIGWALVNEADNDNESSSIIRLGVRVNPLTVDEKSNFEKGKAITTNSDRQQRHGARINLQRYKLRRQNLRNLLQDQGWLSNEALYEEGKGTTFETYKLRAKAAEEKISLHEFARVLFMLNKKRGYKSNRKANNKEEGQLFDGMTIAKKLYEEHLTPAEYSFQLLSKGKKFAQDYYRSDLIAELERIWNEQKKYYPEILTDEFKQQLEGKTKVNTNKIFLAKYGIYSADLKGLDRKLQPLKWRIEALKQQVSKEILAFVISDLKGHIANTSGYLGAISDRSKELFFNKQTVGQYLWASLKNPHISIKSKPFYRQDYLDEFEKLWETQAAFHKQLTPELKHEIRDIIIFYQRPLKSKKGLISVCELEQRKVKVTIDGKEKEITIGPKVAPKSSPVFQEFRIWQNINNILLINNDTNEKHSLDEKERNLLYQELSVKVKLSKTDVLKILNKKGKQWDLNYKEVEGNRTQAILFDCYNKIISLTGREECDFKKLQASEIRHHVTTIFKNLGFNTDILDFNPSLVKHELEKQPMYMLWHLLYSYESDNSRTGNEALLRKLEIDFGFPKEYATVLCDVVFEDDYSNLSVKAMRKILPYLEVGNDYSQACAYAGYKHSRRSLTKEELDQKIYKERLELLPKNSLRNPVVEKILNQMINVINTIIDEYGKPDEIRIEMARELKSSAAEREKATRAISQANAENQRIREILERDFALSYISRNDIIKYKLYQELEANGFKTLYSDTYISKEKLFSKDFDVEHIIPKARLFDDSFSNKTLEARDINLAKSNKTAFDFVQEKYGTEGAEAYKKKLDILLSKEVISRAKYNKLLMKEADIPSEFIERDLRNTQYIAKKACEILGELVKTVTPTTGEVTNRLREDWQLVDVMKELNFEKYQKLGLADIVEDRDGRKIKRIKDWTKRNDHRHHAMDALTIAFTKPAFIQYLNNLNARSNKSNSIYAIENKELHREDNKLKFNAPIPIHEFRAEAKRHLSAILISIKAKNKVMTQNVNKIKTKQGVIKKIQLTPRGALHNETIYGTKKRPIITMVKVGAALDEATINKISNLTIREALLKRLAEYNGDAKKAFAGKNSLEKNPIYLNEEKTKVLPALVKTVEWETYHPIRKPITPDLKIEKVIDKGIRKILKARLAKFNGDAKKAFSNLDENPIYIDEAKKIALKRVSIEGVLSAIPLHTLKDQAGKLIIGKDGKPVLGNYVQTSNNHHIAFYYDEDGNLQDNAVSFFEAAERKSQGIPIVDKNYNHDKGWSFLFTMKQNEYFVFPNEATGFIPTEVNLMDEANYDMISPNLYRVQTISKIIYDKSIIRDYLFRHHLETTVERIPNLKGITYKQLKSLPHLKGIVKVRINAIGKIVAIGEYD</t>
  </si>
  <si>
    <t>1423770.SAMN02369489.FD29_GL000796</t>
  </si>
  <si>
    <t>GCF_001434275.1</t>
  </si>
  <si>
    <t>Companilactobacillus mindensis DSM 14500 NODE_10| whole genome</t>
  </si>
  <si>
    <t>GTTTTAGAAGTAAGTCATCTCAATTACTAAGAACC</t>
  </si>
  <si>
    <t>CGTCACAAAAGAAAGGAACTCAATTCTGCTTTTCGTCTCCAGGTAAAGGCAACAAGGCCGGTTTGCCATAAAAATATCCTTGTCGCAAATTGATCTGTAAACTATCGCTCATACTTGCATCTTCTTGATCTTCGATACCTTCCAAGATCAAACGCAGACCATACTTTTCACTGATATCTTGCCAATGACGTAACTTCTCTCGGATGTTAGGGTCCTTGATTCCGGTGCGAAAATTCTGCAGAGCAAATTTCATCTCGGAAGCTAATGGCAAAAGATCTCGAACGCTTTCTAAGCCATTGTCGCCAGTCCCGACATCATCCAGGGATATCTGCATTCCGTGCTCCATAAAATTGCGTAGCTGTGGGATCAAAGCATAATTAGAATACTTATGTGGACCCTTTTCTTCAGTCAACTCTACGACTAGCTTAGTTGGGTACAGCTGCATTTGACTTTTAATGATAGCCTCTGCCATTTGAGTGTCCATTAATTGTTCCCGGCTGATATTTACAGAACAATAACCGACTTTTGATCCTAAAATTTTTGTCGTAGCTATCAATAATTTAGCTATCTCATGCGTGTCGAGTTCAGTAAACGACTCTGGCAATCGCCAACCTTCAGCGGTTAATTGCTTGATCAATAATTCATAACCATAAATCGTTTGAGTGTCGACATCGATTTGAGGTTGAACAAAAAATCTGTATACCGGTTTCAAGAATTATTCCCCCTATAAATAAAAATTAACATGCCAATTTACTACTATTTTTATAAATATCGTATATAATTTTAGTATACTCTTAATTAAAAGGACCGCACGCTTACGAAAAATATCGACTCAGATTCAGTTAGAAAAGTAGTGATTAATCAATGAAAGTAGCCATAATTGGATGTACTCACGCGGGTATTTCCGCAATGAAACAATGTTTAAAATATTATCCTGATGCTGATATAACTGTCTATGAACGCAGTAGTGAAATTTCATATCTGTCCTGTGCGACTTACCTTCACATTGGCGGCACTGTTGATGACTTAGATAAAGTCCTCTATGCCGACCCACAAGAATTCCGTGATCAAAACGTTACGATGCGCATGCAATACGATGTCATCAAAATCGATGCGAAAGAACACACTATTTTAAGTCAAGACCTTAAAACTAAAAAATTCGTCAATGATGATTATGATAAATTGATCATGGCGACCGGTTCACGTACCTCGATCCCTGTTATTGCAGGAATTGAGAATCCTAAAGTTATGCTTTGCAAAACCTTCTCACAGGCCCATAAATTATACGAAGCTGGTCAATCACATCATAAAATTGCCATCCTCGGTGGTGGATATGCTGGCGTCGAATTGGCTGAAGGCTTTGTTAAATCTGGCCACGAAGTAATTCTTTTCCAAAGAAACAAACAATTATTGAATGAATATACCGACCCAGTCATTGCCGACAAAATTCATCAATTATTAGTCGAACATCATATCGTAGTATCGGCTGGTACGAATGTCTTGAGTTTTAGTGACACTGCGGATCAAAGAATATTAGTAACAACTGATAGAAAGAACTACGAAGTTGATATGGTCGCAATTTGTCCTGGTGTTTTACCTCAATCCGATCTCTTAAAAGGTCAAGTAAAGCTAGCTAAGAACGGCGCTATCATTACGAACGAATATATGGAAACATCCGATCCCGATATTTTTGCTGCCGGCGATGTTGCAGAAAACAACTATAATTTAACGGTCGATCCTATCTACGTTCCTTTAGCCTCCCACGCTATCCGTCAAGGCACTTTAGCGGGCATGAACTTGTTTGGTCATCGAGTAAAATCTTTAGGTACCCAAGCTACTACCGGCATGCTTTTGTTTGGTCAAACAGTTGCCTGCACTGGTTTAACGTTAAAAGCGGCCTCAAAAACTGCTTTCGATGCTCAAAGTGTCTTCTTTGAAGCAGACTATCGTCCTGACTTTATGCCAGAGACTGATCACATTGCGATTGAATTAGTTTACGACCGCAAAACTAGACGCGTTTTAGGAGCTCAATTAATGAGTCCGCACGAAGTAGCTCAATCAGCCAATACCATTTCTGTAATTATCCAAAATAAAAATACTATTGATGATTTGGCTTACATTGACATGCTTTTCTCGCCCAACTTTAATGAGCCCTTTAATTATCTCAACTTAGCTGCTCAAAAAGCCATCGATCAAGAATATACACATCAGTTAAAACTCGAAAAAACAGATTCATAAGCCAAAGATTGACTTTTTCCGGAGTTTGATTGGGCACTGCCGCCTTCCATGAAATCTCGGTGAATGACTGGAAGTCGGATATTTTATTTAAAATAATTCTAAAATAGGCCATCCAAAAAATTGAATGGCCTATTAGCGTAGTGCGCCCGGCATGGGCGCTAACTTGGTGGCGAAAGTCCACTGTGAGCCGTAGTAGTCGGAATCACTAGCTAATGGCAAGGGTGTCCACCGCGAGGTGGAATCTGAAGGAAGCCCAAAGCAAATTACTGAACTGATGAACAAAAATCGGCTATAAGGCTGGAAACACTGGATAAGTTTGCTACCCATGACAAAGTCCAATACTACTCAAAAGTATTTCCAGTAAAGCCGGCAGTTACATGGTATGAAAGTTAGCGTTCTTATCAGGAACAATATAGGCATCCAATAAATACTGTAATACCAACGTTTAAAGCCTTTTATTTAGTGAAATAACACCCTTTGACTATATTTTGACTATATACCCTCTAAAAATTAACATAATCAGCATACTTTTGAGCGGTTTCTTTTTTTTGCTTTGAAGTAACTTCAGTGTAAATATCCATAGTCGTTTTATAACTTGAGTGTCCTAATTGCGCTTGTACCTCTTTTAGTGAAGCGCCAGACTCAATAGCAAGGGTAGCAAACGTACGTCTAAATGCATGAACAGTTACATTCTTTAAATCAAAACGAGAAATAACACGTTGTAACCATATTCTAGGTTTAGTAGGAAAAAGCATGGTATTTCTATTATTGGAAAATACAAGTTGATCTTTATTAATTGTATTAAAACCTAACATTAGTAGCTCATTACGTTGCGTTTTACGCCACTCTTTCAGCATTGACATAGTTTTATCATCAACATTGACTACTCTTACACTAGCGTCTGTCTTAGGTGTATTAACTAATAAGCGACCATGAACGCCTTGCGATTCCGTTTTAGTAATACTTATCTGATTATTATTAAAGTCTATATCAGTCCAAAGCAACGCCAAACTTTCGCCTTTGCGCATCCCTGTAAATGCTAATAGTCTAAAATACATGTATGCTTGCGGATTATCCAAGTCATTCAAACATTCAAAAAAATGTTTCAATTCTTTTAAATCATAATAGTTATCTTTCATAGTTTTAAATTGGCTTGTGTTAACTGGTAAAATAACCCTACTTGCGGGATTGTCATTGATAATCTGCATCTTATAAGCCCAAGTAAGCACTCTATTAATATAGTTGTAAAATCTTTTATACATAGTTAAACCATCCTTAAACCACTTATTAACAGCCGTTTGAATATGAATAGTTTTAAGTTTATTCATAGGGATGCTACCTATTTCTGGTAAAATATGAAGTGTAAAGTTTTCATCGGTTTTCGTATAAGTAGATTCTTTGACCGTTGATTTATATTGATCGTACCATTGTTCATAAATAGCCTTAAATGGTTTATTATCCAATTTCTGAAAGCCATGCTTGTCAGTGTCTAATAGTAGTTTAGACATTGCTAGGCGGGCTTCTTTTTGTGTCTGGAAACCTCTACGAGTGGTTGTTTTTACTTTGCCTGTTAGTTCATCCATTCCTAAATAAACACTAAACATATAGGCGGTCGTACCGTCTTTTTTTTCATACATTTTAATTTCTGTCATTGTCCTACTCCTAAACGCTAGCGGGGCGTGTTAGTTTCGTGGGTGGTTAGTTAATGTAGATGATACTTTTCTTTTAGATCATCCAATTGCATTCTTGTATTTTGAAGTATTTTAAATATTTCATGATAAACATCAGGGTTCATATCATCATAAAAAATATCATCAAGATTGGCAAAACTAAGAAGTCCGTATTTATCTGCATATTTTTTCTTTTTTTCATCATCAATATAAAAGTTATCAACCATTGATCCCAAATTTAATATTGCATATTCAATTTGATTAATTGCTCCAGCATCCGTTTGACCGTCTCCTGACAAGTTTGCAACAGCTTGTCCTATAATATCTTGGATGTCATCCTCTTTTTTGACACGTCCAGCCTGATACATTCTGTCATATTCTTGTTTTATTCTTTCTTCAGAAATACCAGTCGCCTTTGACCACAATTCCCAACCGTATTCATCATTGATTAATTCATCACGGGTTATACCTCCCAACTTTGCTATCGCTACTTGCCTTGCCTTATTAGGTTTATTTCTTCCATGTTCCCAATTATTAACAGTCCCTTTTGAAATAGTATTACTTCCCGTAAGAGAACCAACCTTTTCAGCAAATTGTTCTTGTGACAAACCCAAATTTAATCTTATGGAGCTAATTTTTTGTCCTAAATAATAATTACTTATAGTCATCCATTTCACTCCCCTATCGTTATTAATATATCTGTTAAGTTGTTAAAAGTAAAGAAAAGTTTGCAAATAAAAATATTTTCTGCTAGTATTGAAAAGTAAAGAAAAGAGGCGATATCATGCATTGGACATTACTTAAATACAGAAAAGAACTAGGTCTTACACAGAGTGAGCTTGCAAAAAAGATAGGTATTTCTACTAATAGTTATGGCAAAAAAGAAAATGGGTTAGTTCCATTTAAAGAAAATGAAATGGCTATTATTTTGGAACTATTTAAAAGCGATAGCATTATTACCACTTTAAATGACTTATTTTTGTGATTTTTAGTAAAGAAAAGTAAAGAAGAATGTGCCATATAAAATGGAAAAATTTTTACTTTTCTAAATAGTGCTATAGTCAAAAAAAATAAGGAGAACAAATAGAAATGGAGATTACATTATCACACGATCAACAAGCATCCCTAGGGGATGACATTTATAAGTTGGTTACTGATTCTATTAGCAAGGCTCGTAAGGATGCCAGTATTAATAGTAAAGACTTTTTTCGTAAGAAAGAGGCTTGTATGTATTTAGGTGTATCGAATAATACGCTTGATAAGTTTCTCGATATTGGCATGCCCTACCACGTTGTTAGAGGTATCACGCTTTACAGTAAAGATGAAATTAAACAATTTGTATTAGAACAATAATTTAAGTCTAGCGGGGCGTTAACTAATACAAATAAGATAATTGGAGAAATCAACATATGACACCATACAACAGTGAATTAGATGACAAATTAGACAACGAGCTACTAGGACTATATGACGAAATGCATATTTATTTTGATGCTATCGAAAATGATAGCGTGGTTATTGAGAATAGCATTTCATATGATGCTACTGAATTGGCTACCAAACTAGCTAAAGATTCTTTGCGAGTAGCTGAAATCTTACATATTTACGATACAGAAATAGCGAAATAATTATGAAATCGAGTGTAAATAAAAAAAAGACCTATCCTCTCTCGCCAAAGTAAGGATAAGTCCACAATATTCATAACAATATTTACACTCAATTATAAACGAAAATTGGAGGATATTAAACATGACTAAAGTAGTTGATCCTTACGACATTGAATATATTGCCTATCACATGGATAACGATAAAAATTTACTAGAACTATTAGCAGAAAATATAGACAGTCTATCCAATAAGAACCTTAGTGGTAAATATACCGATAGCGAGATAGTAAACGAGTTAGAACATGTTACACCTCACTTACAGGCGTTGTGTGATGTGTTATTGAGTGGTACTAATGCCAATCACGATAAATTAATAGAACTAGTTAACGGTGCAATACATGAGGACAAATAAATTTGTTTGTGTACGCAACAATAATAAGGAAGTGAGAAATTGACCACTTATGAAATGGCTTTAGAACTAGCCAAAAGAAATATATATTACTATCCTACCGCACCTGGTAGTAAGTCGGGTATGAAAGATACTCATGGTTTCAACGATGCCGTAAATGATGATTCTATGGCGCAGGAATGGTTTCAAGAAACTAATAACAATATCGGTATTAATTTAAAGAAGTCGGGCTTAATGGTGGTAGACGTTGATATGCATGGCAATGGCAACGGCAGACACAACCTACTGAAAGTATTTCAAACATATGGACGGTTACCAGATGATACGTTAATAGAACGAACACCGCACAATGGAATACATTACTTCTTTAAAGTACCAGGTGGTACAGACGTTAAGAGTAAGACAAGTGCATTCTTTGACCAGTCTGGCATTGATCTAATGTGCAATAACATTCTTATTGCTCCTAGTACCATTGATGGATCTAGTTACGCTCACGTGTCTGGTTCTTATGACGATATAAAACAAGCCCCCACCTGGTTACTTTCTTTTGTGCAAAACAAATCAGCTAATAATCCTAGTTTGAATGTGCCACGCCTTAAGAAATATACGGGTGCATTGCTAGATAAAATAGTTAAAGGGACAACTTATGACGATCATAATCGAAATAATTTCATCACCAGTATAGCGGGTTCAATGCTTGCTGTGGGAACTGATGCCAGCAACGTTTATAAATTATTGTCAGTTATTAATCAAAATTTTATATCTCCACCTTTACCACAGAAAGAGCTGGACACTATTTACAGTTCGGTTGTTTCAAGGGAACTACGTAGATTGAAGGTGAAGTGATGGAAGAAAGACTTCAAGATAAGATTAAGGAATTATCGCAGGTACAGGAAGCAAACCAGACACAAGATGACAAGGTACACCCTTTATGGTTCTACAAAGATGACAACGGAAAAAAAGTAGTTGGTGTCTTAGGACTATCAAAAGAAATTCTTTCGGAGAATTATATGGTTACTTTTGATTCGTTTAAAAGCGGATATAGATATGACGAGAAATTAGGTCACTGGCGTATTGGATATAAAGAATACTTAGGCAAAGTGATTTCTGATAAATTACAAAGCGTTGGTTTTTGGAAACCTAACAGTTTTAATTCCACACAATTATTTATTAGTAATCAGATATATTCAGATACTTCAATTAATTTCTTTGACCATAGCGATCCAAACCTTGTCGTATTTAAAAATGGTACATATAACTTTAAAGAGGATATTTTAAAGCCTAACGATCCAAACGACTATATACTAACTGGTCACGATTATAACTTAGATATGAAATCAGATACCCCTATTACTGATGCTTGGTTTAGAGAAACGTTTCAAGATGCTGACAAGTTCATGATGGAGTATATAGGTTATATGTTTTATAGATCGTATAAGCCATTTCAAAAATTTGTCATATTGCGTGGGTCTGGTGGCGATGGTAAATCTACTTTCTTAAATTATGTTAGAAAAATGATTGGTGGAGGTAATACGTCCAGTGTTGATTTAAAAGGACTATCAGGAGACAACGCAAAATTTAATACCTCTCATCTTTATGGAAAGGAATTAAATTACTTTGCAGATATTGGAAAAAACTATTTAGAAGATAGTTCAACCATTAAGGCTTTGACTGGTGATGACTACATAACTGGAGAATTTAAAGGAAAAGATCCATTTGATTTTATGAACTATGCCAAACTCCTATTTAGTGCTAATGAATTACCAACCTTTTCAGATTTTACTAAAGGCTTTATCAGACGTATTGGCCTAGTTAATTTTTACTTTATACCAGATTTTACAAACAGATACGATATGAAACAAATTGAAGATGAAATACCAGCCTTTACTTATAAATGTATGCTTGCATTCGAGAAAGCACACAAAAGTAAAAAGTTATCAGAAACACCAGAAATGATAAACCAGACCAATAAATGGCTTGAAATGAATAATCATATAGCAACTTTTGTTTCTGATATGTGCATCATTAATCTGGATAATGAGCAAGGCGAATCATCATCATGTGTTTACAAAGAATATAAAGACTATTGTTCAAATCAAGGATATAACCCACGTGGCCAATCAGCATTGACGGAATACTTAGAAACTAAAGGTATTGTCCATAAAAAGAAACAAATTAAAAGCGACCGAGTTTGGCGCTATATTCATTTAGCCATGAATGATAAAAAAGGTGTCAACTTTTAAAAGTGTCCAGTGATATGTCTATAAAGTGTCCAATGGTTTTTTAGATGATTGGACATGCAAAACGTTGTTATATCAATCTTTATAAGAAAAGTGTCCATACTGTCCATATGTTTATAAGTCATAAAGTCAAATAAATAAAAAATAAAAGTATATATATAAAGGGTAATTGAATATCATTGGACACACTGGACACTTTACTAAAAAAGTGCGGTATATCAATGTTTTACAGCGCACAGCATTGAATGAATAAATGGACACTTACTGGATAATGGTTGGACACATTAATTATTAAGAAAGGAAATCAAACAATGATAGAAATTAATGGAGATGTAAATAATGACAAAACAAACTAAAAGAATGTATCAAGTGAAGTATGTAACCGCTAGAGATGTAGGTGGTGGTTATAATAGTGATCCGTTTGAACGTGCTAAGAATACGCAAGACTATATAAATGGTGTATGTAGCGTATTAGCTGATAATGATTGCAATGTATTAGATATAGTGAACGCTCACAGTTTCCCTATCATCATTAAGTACACGCAACCTATTGAATAGAACTACTAAGGGATGTCATGAGTGGCATCCCTTTATTATTCACACGAATATAACAATGAGGTGTATCAATGACACGAGATTACAACGAAATAATAGACTGGATGCAGTTAATTAATAAAGCTAATACACAACTGTTACACTATCGAGATATGACTATTAAAGCTAATGAACTAGCAACAATCCAAGGGATGCATATTGATCTAGCTCATGTATCGAATAGCAGTAATAATAATGGAACAGAAAACAAACTAATTAGATATTTAGAAATCAAAGAACAAATAAATAAGATTGATAAAGCGGTTAAGCCATTGAATGAACGACAAAAGCAAATACTTACATTGACTTACTTTAATGAATATCGTGCATCCGAGTATATTATTATGGATGTCATGAACCTTTCAGATCGTGGCGATTATATTGACCTGTGGGACGATGCTCTTATAGACTTTGCCAATAATTACTATGATAAAGATACTATTGATAGTTGTTATCACGAACGTGCTAAGTTTGACTTACATACTGAATCATATGAAGACTTGATGAAACGATTGAAAGAAGAAAGTAAATAGTTATTACTCACAGATGTATTAGCATCAAAGTAAAATAGATACGATCTAATAGAGTGTATGCTTAATTGTATGCTCTCTATTTCTTTATAGCCCCCCGCCTAGTGTCTGCTGGGCGACAGCTCGCATAGTGGGCATGAGCTTTAAAAAAATTCCGTAAATTAAATATTTAGCGTCTTTTAACGTATAAGTAACATTACATAGACATTATTAGAATGTATTAATCATTGATACTAAGGCAGCTAAGATTTGTGTTCATTAGTCGATAAGAACTATAGAACCTTATTAAGTTGCTCTAAATTAGTCTATTTTTGCATAATTTAAAGTAAGTTTTGTTAGTTTTATATAATCAATTGAATTAGTAATTCTAATTATATTTAGGACGTTGACACACGCCGTGTATGACTTAGTTCACTTATCATACCAACGATTACACACTATACCCCTTGTATATTAACGGGGCTTAGATTATAAATAATCTCTTGAACGTACAACCTATTTTTTATACGCTAAATTCTATTAATTATGAAATTAAGGGCAGATTTGTCGGGTATTAAAAAAATAATTAATCATGACAACAAATAAACGCCATATATTACCTATCACTAATAGGTTTCCTTGAATAATTAATTTATTCAGGAAAATAGTGATTTTTTATTGAATATTTTGGTAATATGAAAACGTATTATCAGTTAAGTGGAGGGGAAAACAATGAACGATCGAAATAAAAAATACAATATTGGATTGGACATCGGTACAGGTTCCGTCGGATGGGCCGTTACTGATAATAATTACAATTTATTACACGCAAAAAAGAAGAACCTTTGGGGAATACGGCTCTTCGATGGTGCAGAGACAGCTGCTAGTCGTCGAACTTTTCGATCTACTAGACGTCGTTATCGCAGAAGACGTAATCGGATCAATTGGTTGAATGAAATCTTTGCAGATGAATTGGCTAAAAAAGATCAATCATTTTTAGTTCGGATGAATTCCTCATGGGTCTCCAAAAAGGATAAGATAAGACAACGTGATCAATATAATTTATTTATGGATTCCGATTATACAGATGTGGAATATCATCGTGAATTTCCAACTATTTTTCATCTAAGAAAACGATTAATTGAAGATAAATCTCAAGCCGACATCAGATTGGTTTATTTGGCCTTACATAATATCATCAAATATCGTGGTAATTTCACTTACGAGCATCAAAATTTCGACGTTTCACACATGGATTCCGGTCTAGCTTTACTACTAAATCAATTGAATCAGCAATTACAAGCATTTGAAGTCGCATTTCCTGACGAAACCAACTTCGAATCAATGAGTACGATTCTTTTAGAAAAAAAGACTCCTACCCAAAAAATCGATGAGATAGTCGACCAGATTCAACCTGAAAAAGACCTACTTCAGATAACTAAAAATATTATGAAAATGTTGCTTGGTAATAAAGCTGATTTGGTCAAAATATTCTCACTCGACAGTGACGATAAAATCACTGTTGAATTCTCATCCAACTCCATCGAGCAAGACCTATCAAACTTAGAAGAAACCTTGTCAGATGAACAATTTAACATAATAACGCTCGCAAACTCTATTTATAGTTCAATTGTCCTTAATGACATTTTGTCCGGTGAAACTTATCTTAGTTTCGCTAAAGCTAGACAATATTCTGATCATAAAAAAGATTTAGCCAAATTAAAGACTATGTGGCGTGAATCACCAGATAGAAAAGCCGTTGGTAAAGCTAAAAAAGCTTACGATGACTATCTACATTCTGGAAAGTATGGAATCGAAGATTTTTACAAAGATATGAGTAAATTTTTAGAGACTGCCACTCCCGTTGAACTTGCCAAAGAGGCAAATGAAAAAATTCTCAACAAGAGCTATCTATTAAAGCAACGCAACAATGAAAACGGCGTTATACCATTCCAACTCAATAAAAACGAAATGATTGAGATCATCAATAACCAAGCTAAATACTACCCATTTTTGGCCGAGAATAAGGATAAATTACTTTCTATCCTCAGTTTTAGAATCCCTTACTATGTCGGACCTCTGCAATCGAAAAAAGACAATCCGTTCGCCTGGATGGAGAAGAAATCTCAAGGAAAAATTCGTCCTTGGAACTTCGATGAAATTGTTGACCGTGAAGCATCATCAAATAACTTTATTAGGCGAATGACTAGTACCGATACTTACTTAATTGGTGAACCAGTTTTACCTCTAAAGAGTCCTATTTACCAAAAATATGAAGTTCTTAATGAATTAAGCAATGTTCGTATCAATGCCGATGAAGTGGATAATCCACTTGGTGACAAGTTATCAGTCGACTTAAAACAAGCCATCTATAACGAATTATTCCTCAAACATCGTAGTGTTTCAAAAGCACTTCTAACTAAGTGGTTGATCAATCAAAGTTATTTCCAAAATCCCCAAATAAGTGGTCTGGCAGATTCTAAAAAATTCAATTCAGGATTAACTACTTATCACGATTTCAAGAAAATTTTTGGTGAAGATTTCGTCAATGATCCAACTAACCAATCACAACTAGAACAATTAGCAGAATGGCTAACTATTTTTGAAGATAAAAAGATTCTAAAAATAAAATTGGACGATTCTCAATTCAATTGCACACCTGAACAAATTAAAAAAATTGCTGGAATGCGTTATCAAGGTTGGGGACGTCTTTCAAAGAAACTACTCTGTGATATTAAGACAACTACTGTCACAAGTAAAAACCATCAACAAGCTAGTTACTCGATTCTTGATTTAATGTGGAATACCAATCGCAACTTTATCAGTGTCTTAAAAAATGATACTTATAAATTCGAAGACAAGATTCAAACTTTTAATCTCGATAAAAACGAAGCCGCTACTCCTCAAGCAATGATTGACGAGTTACAGACATCCCCTGCTCTCAAACGTGGTATCCGCCAATCTGTAACCATCATTCAAGAACTAGTTAAATTCATGGGACATGCTCCAGAACATATCTTCCTAGAGTTCACTCGTGAAGATGACGTTAGTTCTTTAACCAAATCCAGAGACAGCCGTCTCAATAAACTTTATGCACGCATCGCCAAGAATACTAAAAAAACAGACGATGAGCTGAAGAAGTCCTTGTTGCCTTCTAGTGATATTAAAGCTACCCTCAAGGCTAACAAGAATAACCTATCCAACGACCGTTTGATGTTGTACTACCTACAGATGGGAAAGAGTTTGTATTCCAATCAACCATTGGATATTAACAGGTTATCTGAATATCAAATCGATCATATTTTGCCACAATCATATATCAAGGATAATTCTCTAGAAAATCGTGCTTTAGTATTAGCTTCTGAAAATCAACACAAGTCTAGTGATTTATTATTAAAGCCAGAAATTATTAATCAAAATATTGCTCGTTGGCGTTACATGAAAGATGCTGGCTTAATGGGTCCTAAGAAATTTAAGAATCTCACACGAATTCAAATTACTGACAGTGATCAAAACAATTTCATCAATCGTCAGTTAGTTCAAACATCACAGATCATCAAGCATGTCTCTAATATTCTTGATTCAATGTATGGCGACCAAGGCACTCAATGTGTTGAAACCAGAGCACATCTCTCTACAGAGTTCAGAAAAGCCTTCAGCAACGAAGATGATAACTATCACTTCCAACACCCAGAGTTCGTTAAAAATCGTAATATCAACGATTATCACCATGCTCAGGATGCCTACCTAGCCTGCTTACTTGGTTTATACCAAATGAAGAAATATCCAACCGATAACATGATTCTGTTGAAGAAAGAATATAAGAGATTCTTCAGCAATACTAAGAAGATCTATGACAAGAAACATCATTTTCCTGATTACGTTAAAAATGGTTGGATTATCGGTTCAATGTTCAACGGAGAGAAGTATGTTGACGAGGAAACTGGTCAAATTATTTGGGATCAACAAACAAAAGATATGGTCAGCTGTATTTTCCAATACAAACAATATAACGTCACTAAACGTACCGAAGCTGCTAATGGTGAATTTTACAATCAAACTGTCTACAAGAAGGACCCTAATGAAAAACGTAAGCTAATTTCGCTTAAACAAGGTCTGGATACTAAATTATATGGTGGATATTCTGGTGACAATCCTGCCTACATTGTTTTAGTAAAAATCGATGATAAGAAAAATAAACTAGTTAAAATGCCTATTCGTTTGGCTGAACAAGTTGATAATAAGACAATTGATCTACAAACTTGGCTAGAAGAAAATGTTCCACACAAAAAAGGCATCCAAGTCCTCAAAACTAAGATACCTTTGGGTCAAGTCATTTATAGTAAGAAGAATGGTTATCTAGCACTCAAATCTGATACTGAAATTGTTAATGCTCAACAACTAGTTCTACCTTATGGTTATGTTGCGCTTCTGACTTTGTTACAGAAAATGCCCGAAAACAAATATGATGAAGTACTAGCTTGTTATGACGATGGCATTTTGGATAATATCTTCGTTGCTATCATTGATAAAATGAAACACTTCTATCCTTACTACTCTGGCGAGCTTAAAACATTATCGGATAATATCGATAACTTCAAAGAATCTCCGGATGTTAACAAGATTAAGACATTACAACAATTGTTGTTACTGTTACACGCAAGTTCAACAACTGCATCTATTGAATTTAACAATGTTAAGAAAAATTCATTAGGAAGAAAACCAAATAGTATAAATATTCAAAATACTGATTTACTAAGCTTTTCCGCCACTGGTTTATATGAATCAAGAATTCACATAGACTAAAAAAGTGCAAAAAAAATAGCCCCCACGCGGGAGCCGACCAGAAGGTCATTTAACTTTAATGTTTATTTTAACTCAGTAAGTCATCTCAATTACTTAAGAGCAAGTTAAGTATATTTCATTTCTAAAAATATTTCAATTAAATTAGGAGAATTGTTATGGGCTGGGAAACGATTTATATTACACAAAAATCGAAGTTATCTTATAAGGCAAACCATCTATTGATCCAAACGACCATGGATATTAAGCAGGTTCCTTTTCACCAGATAAACTGCATCGTTGTGGCGACGACACAATCCGTTATAACAGGTTATTTGATTTCAAAACTGATTGAAGAGAATATCAAAGTTATTTTCTGTTCGGAAGACCATAATCCATGTGCTGAACTAAACGGTTATTATAATAATATCAATCGAAATCAAAATATGGAAAATCAAATTTCGTGGTCAATTCCCAATAAACAAAAACTCTGGACGAATGTTGTTAACAACAAGATCAATAATCAATTAGCCGTCCTAAAGAAATATAATCTTGATACAACTGAGATCGAGTCTGAACAGTTAGCTATGGTTGATAATGATGAGACTAATCGTGAAGCTGTAATTGCTAGAAAGTATTTTCCACTACTATTTGGAGCCAATTTTACTCGGGGAGACGATTCTAAGATCAATGCCATGCTTGACTATGGATACACAATTTTGCTCTCGGCTTTCAATCAAGAAATCGTGGCTCAAGGTTATCTAACTCAGCTAGGCATCCATCATCACAGTGTCAGAAACGATTTCAATTTATCTAGTGATTTGATGGAACCATTTCGACAATTTGTTGATTTAACCATTATGGACAAACTCGATTATGACTTCGATGAATATATCAAATTAGAGTTAGTTGACGTCCTCAATCAAGAGATTAGTTATGACAATAAGACTTATATTCTTAAAAATGCCGTCTCCCAATATATCCACGATTGCTTTAGTTTTATGGATGAAAAACGTGACCGTATTGGAAATGTTGGTATGAAAGATGAGGAATAGAGTTATGAGATTAATGATCATGTTCGACTTACCCACTTTAACCGCCACTGACCGTAGAAATTATCGCCAATTCCGAAAACACTTATTAAAAGATGGTTTTACAATGATGCAGGAGTCTATTTACACTTGTATCCTTATTGACAGTCAATCTGCTCACCTTTTGGAAAAGAAGATTTCCGTCTACTCTCCTAAAAAGGGACTTGTGCAATCAATGATCGTTACTGAAAAGCAATTTGCTTCAATGAATTTCCTAACTGGTAAGGCGGAAAAAACTATCGAGAATACGTTTGAAAGGTTGACAGTAATATGACAGCATCTATGACAATTTTTCCTTATGAACCATTTGAACTTGATTCAGGAATTACTCTTTTAGATTTTCAAAACAAAGTAGAATTCTCACAATTGATTTTTAGAATTAATAAATTAAAGAAACACGATACCTTAATTGACGATACTGACAGAATTGTACATTTCTATACTGATGAGAAGAATCCCCTTGATGAAAAACTAAAGGACATTGCCTTTATTGGTGACTTGACACAGTATGAGATAAATTCGACTGCCAACTTAAAATACGTTTTCCAGAAAGCTGTCCAAGACTCAGCTCTCTTTAAAGACAAATTAGAGTCCATAAACAGTCAAATCAATGATATTGTTTTCGACTCTGTTACGAACTATACTGCCTCTCTGACATTTGACCCCTACTCTGATTTCGAAAAATTACTCAAAGTAAAAGATGTTCGTTTAGACAGTAGTAAATGGGAAAATTATTGTGATAAAATCATTAGTATAGTAAGTTTCTATGTCGAATTTACTAGTAAAAAATTACTTCTATTTCATAACCTTGAAAAGCTATTAAGTTTTGATCAATTAAACGAATTGAATGATTATCTAAAATCCGTTGATTTAGTTATTGTCTCTTTAGAATCATATCCGTTAGAGTTGAAGGAAGAAGGCCTTGATATCAAGGTTTACTCCATTGATGAAGACCACGTTAGATTTGATTATTAGAAGATAACTAATTTAAGACGGTTTTAGAAGTAAGTCATCTCAATTACTAAGAACCAAAAAATAATTGAAAAAGTTATTGCATATATGTTTTAGAAGTAAGTCATCTCAATTACTAAGAACCTTTAATAGCATTACTTGTTTCCCCCGCCGAGTTTTAGAAGTAAGTCATCTCAATTACTAAGAACCCGCTACTAACAAGAATCCAGATTGGACGGCTGTTTTAGAAGTAAGTCATCTCAATTACTAAGAACCGTACTCGGAATATATTAAAAACGGTGGTACGTTTTAGAAGTAAGTCATCTCAATTACTAAGAACCTAAAAGTTGGTGTAAAATTCAGCCCGTGCAGTTTTAGAAGTAAGTCATCTCAATTACTAAGAACCTCGTTGTTCCTCCAAAACTTACAATGTCAAGTTTTAGAAGTAAGTCATCTCAATTACTAAGAACCCGTGATAAGTATTCAGACAGCAGACAGTCTGTTTTAGAAGTAAGTCATCTCAATTACTAAGAACCCATCTGTTCAGTGTAACCACCCGTGTTTATGTTTTAGAAGTAAGTCATCTCAATTACTAAGAACCTGTAATAATGTTACCACCTTGGTCTGTCCAGTTTTAGAAGTAAGTCATCTCAATTACTAAGAACCTATTCAAACAGGGGTGAAGATATAGCCTTTGTTTTAGAAGTAAGTCATCTCAATTACTAAGAACCGCTTTTTCGATAGCTTTGATCATAGTTTTTGTTTTAGAAGTAAGTCATCTCAATTACTAAGAACCGCTTTTTCGATAGCTTTGATCATAGTTTTTGTTTTAGAAGTAAGTCATCTCAATTACTAAGAACCTATTTGTTTATCAAGCGCTTTTTGGATCTTGTTTTAGAAGTAAGTCATCTCAATTACTAAGAACCCTTGGTGTTTGCATTCGTTGTATCTTGTTGGTTTTAGAAGTAAGTCATCTCAATTACTAAGAACCTTAGACGGCGCACTTGAGGAGCTATATGTAGTTTTAGAAGTAAGTCATCTCAATTACTAAGAACCGGATAATCCTTTTTGGATTCTTCTGTAAAAGTTTTAGAAGTAAGTCATCTCAATTACTAAGAACCCTTATCAAAGTACGGAAAAACAGGTCAGGAGTTTTAGAAGTAAGTCATCTCAATTACTAAGAACCAGGAGGGGTGACAATTTCATGGCTAAAGGCGTTTTAGAAGTAAGTCATCTCAATTACTAAGAACCTAATGCGTCTTCTGGACTTCGTGCTATACCGTTTTAGAAGTAAGTCATCTCAATTACTAAGAACCGCATGGTGTGGTAATCCAGCAACCATAGACGTTTTAGAAGTAAGTCATCTCAATTACTAAGAACCAGCTATTATCTTGTTCTATCTGTTCACCACGTTTTAGAAGTAAGTCATCTCAATTACTTAAGAACCTGTATACTTGGGTTATAAAGCTAAGAAAGGGTTTTAGAAGTAAGTCATCTCAATTACTTAAGAACCGCGTATTTGTTCCATGCTTGAACATTACCAGTTTTAGAAGTAAGTCATCTCAATTACTTAAGAACCTGTATACTTGGGTTATAAAGCTAAGAAAGGGTTTTAGAAGTAAGTCATCTCAATTACTTAAGAACCTGAATCAAAACCACCACCTTTATATTTTGGGTTTTAGAAGTAAGTCTTCTCATTTATTTAAAAGTTTAATAAATACAAAAAATCGCTAAGTATTCCTACTAGTGGCTTTTTGTATATTTACTATTATTCATTATTTTTCTATTTAGAATAGTCGATAACTTTAGTTCCGGCATCAGCACCATAAACGATCTTTTGAATATTTTTAGTAATCGTCGCAATTCTTGGGAATCCACTAAGATTACTTTGTTTATGCCCATTAGTCATGATAACTAAAATATATCTCTGTCCATTTGGCAAAGTTACAATACCGGCATCGTTATTAACATCATCAAGAAAGCCAACTTTATCTTGAACCGTCGTGCCAGCGTCGGCTTCTGCAGCTCCAACTGGAATACCAGTCCGATAATTTTGCTTGCCCATCAAATTCAAAAGTTTCGTTCGATCGGATTTATTCTTGAACGGTCCAGTACCTTTTGCCAAATCTTTCAATAACAGCTGCAAGCTATAACTTGTCGTCTGAGTGGCCTGACCAGTTTGGAATACTGATGAGTACCAACCTTGTTTTTCCATAAAGGCACTCAAAGTATCGGCACCATATAGATTAATTTGATTCTCGGAAAAATCATTGTCGCTATTAACGATCATTCGATCAAATCCATCAATATTTTCAGCCGTCCAACTGAAATCACCGTTTTGTCTTTGATTAAACAAGTAGGCTGCCAAATATAATTTGTAAGTACTAGCCGATGTGCGAACCAAAAGGGCTCTTTGTCAAATCGTATTGATGAATAGTTTTTGTATGAAAGGCATCCTCTCGTAGGATGCCTTTTCTTATGCACAAATGAGTCTTATTCTCTTAAGAAAATGGTCAAGATTTTTAAAACCATAACTGATATGTTTGAGCTTTTTTATCTTTCCAATAGTCCCTTCAAGGGGACCATTGGAGTAAGACATTGTACAACTGTTTCTCACGTAATTTAAATTCTTACGTAACGTTGAAATAGACGTATCCATAGCGGTATTGTTCTTTTTATACCCGTAAATAGTTTCTTCGAGCAGTGATATGTTGTGCTCATGCATTGCCTTCTGAATACCTTGATAAACATCATAGGCATTTTTAAAAATCGGTAAGCTATCAGTGGCTATATCGATAACGCTTTGTGTCGTAGTATATTCATTGATACCAAAGATATACTTTACTTTCTTGTCGTCTACATCTGCCTCAGGCAGATGATAGAGACGCCAATTGGATTTGAGAGCTTTGTATATGCGTGATTGTTTATCATTTATCTTTTTCAGACAACTGATTCTAACCTGATCTAAAGCTCTGCTACATAGTTGAACTATATGAAACCTATCAACTATTATTTGAGCATTAGGAAAGATTCTATGAACAACTGACTGATAATTAGCATTTAAATCAATAGAAACGGTCTTTACTGCTTGTCGTTCCGACAAGCTATAGTTATTTATAAAGTGTTCAGTTACTGTTTTAGACAATCGGTCATGAATAAGTTCAATTAGATGATGCGTTTGCGCATCAATAGCTATGAAAGTGAATATACCGTTAACTGAGCGGAATTCATCAAAGCACAGGTTCTCAGGAAGAACGTTACATCTATTTGGTAATTTGATATTGTCATATAAGGTTCTATTTACTGATACTCCGATGATCTTAGCCATAGATGTTAACGTAAACGATTCTCTTGCCATAGCGAATATTCTATTTTGAACTTGTTTGGTCATGGTGTGGTTCTTGATTAGTAAATCGCTGTGGGCACCGCAGGTGCTGCCACAGTTCTTACAAAGATAACGCTGTTTATTGAGTACCAAATGATATTCAATACCGTTAAAACTGGCCAATCTGGCATTAGTTTTTCTTTTTCCATTTTTGACTAATGAATTTAAACCACATTGTGGACATCTGTACAGTTTATAAGTTAAATCAGCACTTACGATCTTTATATGTTTTATAATGCCACGATTTTTAATCGTAGCGTCCTTAACTGAAACGTTTCTCATGTTATTGTCTTTTATATCAAGTGCACATAGTATAGAATTGTCTTGGGACATTATTGTTTTCTCCATGTTTGATTGGGTTTGGTCGCTTAAATCTTAACATGAGAACAGTGATGTTCTTTTTTTTATTTTCTAGGGCGAATTGTCAAACTAAGTGCAACGGTTTGTCAAAAAATACTTCATATGGGGTT</t>
  </si>
  <si>
    <t>MNDRNKKYNIGLDIGTGSVGWAVTDNNYNLLHAKKKNLWGIRLFDGAETAASRRTFRSTRRRYRRRRNRINWLNEIFADELAKKDQSFLVRMNSSWVSKKDKIRQRDQYNLFMDSDYTDVEYHREFPTIFHLRKRLIEDKSQADIRLVYLALHNIIKYRGNFTYEHQNFDVSHMDSGLALLLNQLNQQLQAFEVAFPDETNFESMSTILLEKKTPTQKIDEIVDQIQPEKDLLQITKNIMKMLLGNKADLVKIFSLDSDDKITVEFSSNSIEQDLSNLEETLSDEQFNIITLANSIYSSIVLNDILSGETYLSFAKARQYSDHKKDLAKLKTMWRESPDRKAVGKAKKAYDDYLHSGKYGIEDFYKDMSKFLETATPVELAKEANEKILNKSYLLKQRNNENGVIPFQLNKNEMIEIINNQAKYYPFLAENKDKLLSILSFRIPYYVGPLQSKKDNPFAWMEKKSQGKIRPWNFDEIVDREASSNNFIRRMTSTDTYLIGEPVLPLKSPIYQKYEVLNELSNVRINADEVDNPLGDKLSVDLKQAIYNELFLKHRSVSKALLTKWLINQSYFQNPQISGLADSKKFNSGLTTYHDFKKIFGEDFVNDPTNQSQLEQLAEWLTIFEDKKILKIKLDDSQFNCTPEQIKKIAGMRYQGWGRLSKKLLCDIKTTTVTSKNHQQASYSILDLMWNTNRNFISVLKNDTYKFEDKIQTFNLDKNEAATPQAMIDELQTSPALKRGIRQSVTIIQELVKFMGHAPEHIFLEFTREDDVSSLTKSRDSRLNKLYARIAKNTKKTDDELKKSLLPSSDIKATLKANKNNLSNDRLMLYYLQMGKSLYSNQPLDINRLSEYQIDHILPQSYIKDNSLENRALVLASENQHKSSDLLLKPEIINQNIARWRYMKDAGLMGPKKFKNLTRIQITDSDQNNFINRQLVQTSQIIKHVSNILDSMYGDQGTQCVETRAHLSTEFRKAFSNEDDNYHFQHPEFVKNRNINDYHHAQDAYLACLLGLYQMKKYPTDNMILLKKEYKRFFSNTKKIYDKKHHFPDYVKNGWIIGSMFNGEKYVDEETGQIIWDQQTKDMVSCIFQYKQYNVTKRTEAANGEFYNQTVYKKDPNEKRKLISLKQGLDTKLYGGYSGDNPAYIVLVKIDDKKNKLVKMPIRLAEQVDNKTIDLQTWLEENVPHKKGIQVLKTKIPLGQVIYSKKNGYLALKSDTEIVNAQQLVLPYGYVALLTLLQKMPENKYDEVLACYDDGILDNIFVAIIDKMKHFYPYYSGELKTLSDNIDNFKESPDVNKIKTLQQLLLLLHASSTTASIEFNNVKKNSLGRKPNSINIQNTDLLSFSATGLYESRIHID</t>
  </si>
  <si>
    <t>1871021.SAMEA4555314.GCA_900120345_02332</t>
  </si>
  <si>
    <t>MKENYYVGLDIGTNSIGYAVTDEHFNLLKYKGEPMWGSHVFEEGKQCAERRAYRTARRRLNRRQQRVHLTQQIFAKAIGEIDKHFFIRLKESALFREDTSGRDTYIFFQDKTYTDKEYHRDYPTIHHLIKELMEDKTPHDVRLVYLAVAWLMAHRGHFLSEVNKDNIAALLDFDSIYGNFMELFSEKPWMCDDKEKFKSILLLNQTVRNKERQFWDLLYAGKKPKTEEEDHISKEGIIKLLAGGTVEAGKLFCQKDFEEKISVSLRKSEEDFQLILSEMDEEDAEYLIRLRALYDWALLVDSLHGCSSISEAKVKDYDQHKSDLNVLKNFVHKYCPDEFNAIFKNIDKENYAAYVYNIPKEKRTKEYKKKATQEEFCDYLKRKLKDIACEPEDQKVYQEIMLRLETYTFMPKQVNGDNRVIPYQLYYYELKKILENTETYLPFLSETDEDGISDKEKLLSVFEFRIPYFVGPLCSASEHAWLKRKAEGKIYPWNFEEKVDLDQSEDAFIDRMTNNCSYLPEETVLPQNSLLYCKFAVLNEINNIKINGNPITVECKQEIYGLFEENKKVTVDKIKKYLISNNYMRPGDTLGGIDIMIKSSLKPQHDFKRLLRSGILKEGEVERVIEYITYSEDRGRILRRLEREFPKLSEEDRKYLSKLKYNGFGRLSKKLLTGIRAANKETGESFNIIQALWETNDNLMQLLSDRYTFKELIEEEQRAYYAEHPMTIDSLLDEMYVSNAVKRPIYRTLDVIKDIKSVCKTAPKKIYVEMARGQEEEKNRKKSRKEQILELYKNMDKSEVRELSKQLEDREERELRSEVLFLYFMQLGKSMYSGKPIDIEKLKTDAYNVDHIYPQCRVKDDSLSNKVLVLSEENGVKGDKYPISAEIQEKMADMWRVYHKKGLISDEKYLRLTRKTSFSNTEKMEFINRQLVETRQSTKAVTRILQYVFPETEIVFVKAGLVSDFRNQVLESVKSRSVNDLHHAKDAYLNIVAGEVYNARFTTKFFKIDQDDYSVKTKVIFGNKVWCGKELVWNGGKDIARVKKVLAKNSVHYTRYAFERKGGLFDQQPLRAAAGLIERKGGLDTEKYGGYNKSTASYFLLAKYTEAGKKPKKDVMFVPIDLMETKRIMDNKTYAEEYVGKTIAQIIGKPRETVQEVSFPLGIRKLKVNMLLSLDGFDVAIAGKSSGGQKLLFRSMMPLIVDSEKERYIKRLENFSKKKKQSNELHVDETYDKITKEKNDALYLFFIRKLETKPYDAIFGGQLKVLKNGEDPFEKLTLEEQVEVLLNILSLFQTGRTTGCDLKALGGVGQAAIFTTNSKLSNWKKSFKDIRIVDISAAGLHRKVSQNLLELL</t>
  </si>
  <si>
    <t>1262880.PRJEB728.BN504_01169</t>
  </si>
  <si>
    <t>MGKNYYLGLDMGTSSVGWAVTDEKYRILRAKGKDLWGVRLFSEAKTAAERRTHRTSRRRLDREKARIACLKEMFAEEINKIDPGFYQRLNDSKYFLEDKKEHQPYAIFADTGYTDKEYYDEYPTIFHLRKALLNIENDKKKYDVRLVYLAILNMFKHRGHFLNANLDDKSGGNLKEYIEMLHQSMVNILNINLKNVEIEKIEKILKSTQYSNSERLENLLELYELSKNKNKIETEIFKFICGLKGTISKIYVEDKFEDEFAKMTLSFRDSNFDEKIIEIEDNLDDDKYDMFLLIKQIHDWSVLANIMNGEEYLSVARVKLYDKHKKDLEVLKKYYKQNSMEEYNKMFRQMNDGNYSAYVGSVIYKDNSVRRGCKSKKEDFYKNILNTIKSWEDCEAKEYITSEIDKGNFLPKQITASNGVIPNQVHKKELKKILKNASEYLNFLNEKDESGYTISEKIVKLFEFQIPYYVGPIAYNIGNDESKHRHNMWSVRKEKGPIYPWNFEQKIDIKKSSEKFIRNLINHCTYLNDEEVLPKNSLLYEKFMVLNELNKLKINGEKISVELKQNIFNDLFKKGKKVTKKGLIKYLKEQGEIDNCEEVEISGIDGDFTNKLSNYKKFADIFGVQSLTYEQTDIAENIIRYSTIYGDSRKFLEERIREEYSNVLDEKQIKRILGMKFKDWGRLSKELLELSGVDKETGEIASVISRMWNDNYNLMELIATERFSYAYEIEQRSKKLEKTISTIEYEDLDELYMSTPVKRMVWQTILVLKELEEVLGCPPKRIFVEMARDVNAPKDRKDSRKKKLLELYKNCKKEEGDWSKELNAREESEFKSKKLYLYYMQKGRCMYSGKPIDLKNLLNDNLYDIDHIYPRHFVKDDSIENNLVLVEKNFNAHKSDNYPIENEIRQKMHSMWKMLRDGNFITEEKYSRLIRKEEFTDDEKAKFISRQIVETRQGTKVITDLFEQTFPESDIVYVKAGNVSEFRHKFKLIKCRNVNDFHHANDAYLNIVVGNVYYTKFTKSALNFIKDYKKNPEKNKYHMDHMFQYPVSRGGVDAWITKGAESISMVRKMMAKNTPMVTRMNYEKHSGQKGGISDQNICSAKIAKKNVYLPIKMGDEKLKNVEKYGGYGSLTAKYFFLVEHTIKKKRIRTIEAYPMYLDALNKENKLLNYCVQVLEYDEPKIIMEKIKVKSLFKINGYYYYLNAKSVNRIIWGNATQLFLENDINEYVRKISKNIECIDINSENNIKVYDIFIEKYSNKLFSNRLGNLKEAIIQNRNKFIELKINEQINVILELVRYSQDGVYSINLSQLGLSSTYAINRTSKEISKMKECKLINQSVTGLYENEIDLLTV</t>
  </si>
  <si>
    <t>1120975.SAMN02746064.SAMN02746064_01911</t>
  </si>
  <si>
    <t>GCF_900128885.1</t>
  </si>
  <si>
    <t>Alkalibacter saccharofermentans DSM 14828| whole genome shotgun</t>
  </si>
  <si>
    <t>CATATCGTCAGCAAATCAATCTCTGACCGGTACAATCCCGTAATGGATTGATTTACTAAAATGAATTCATCTACACTTGAAACATTCTTTGAAATCAACGACATCCCTGATTTTTTACTGCCATTAATCAATTCTAGATTCGCACCCATGTTGCTTAATTGTGAAATCTGTAATATTTGATTTAAAACTGTGCATTGTTCCAACAGATTCAATTTATCAAAAAATATTTGACCATTCTTTAGAGTCTCTCCAATTGGATTAGGTCTTTTTGAATAAATAGAGTTTTTATGTTTATCTAATAACTCATTGTACAACTCAATATTTTTTTCTGAACTTATCTCTTTGTCTGTATAGCCAATATCAACTGCTTTCTCAACTTTTTTTATATAATTCAACCAGTTTCTTTTGATGATTAAAGAAACTGCGTTTGAAGCTATAAATTGATTATTAGTTTTACCGGTAATGTTCATGTAGAAGCCATCTCTTTTTACTAGAGATTGGAGCTTAATTTTTGATAGTCTCACATCCGGTTCCTTGAGTTTCAATATATCCTCGCAATAGGCATTTAGCTTTGACAGATTCATACCAAATGAATCTCTTAACATCAAAGGGAGAGCTTCTAAAGTTCTAATTCTTTTGCCCTTAATTTCATGCTCCACCAAAAATAAATGAGCAGTAGATATACTGGAATAACCGCCATATTTTTGTACATTCTGAATCTTTAAGTCTGTCTGCTTCAATGGCACATATGAATCCTGTTTAGATTTTTTTGCACTGTATAGAGTTGCCTTGAAGAGTTCTCCATGTCCTTCAAACGTCATTTTGGTAATTAGCGGTGTGTTTTTATACATCATTTCCTTAACAGTACTAATCGAATTTTCTTTTGAATTTTCACCTGCAGTCCAGGCTATCTCATCTCCACGTTTAATTGTGTAATAAAAAAGCTTATTCATGTGATATTTGCCGTTTTGATCGTTTCGTCTAAACTGCTGAATGAAATTAAGTGGATCTTTTGTAAATTTAACATAGTAACTATTTCCCACAACACAACTCAAATATGCATCCTGCGCATGATGAAAATCATTGACGCTTCTAACTTTTATCAAATCAAAATCATGTCTGAAATCAGAAATGTTTGCTGCTTTTACAAACACCATTTCTGAATCAAAAAATGCTTGATTTAGAATTTGAGTGATGGCTTTTGTGCCTTGTCTAGTCTCTACAATCTGCCTGCTAATAAAACCAGCAAGTTGCTCATCACTTAATGGGTTTCTATTGATGAGCCTGTTATACTTTTCCCTAGTGATAAAGGCGTTTTTCATGTCTTTAGTTAATAATGACTTCCAAAATGTATGTTGTGACTTGTATATGGACTCTTCAATTGGGTATTGATCACTTTTATGCGCATTGATTTGCTTCTTTACCAAAACCAAGTTATTTTCCAAACTATCATCCTTGACATATCTTCTAGGATAGATATGATCAATATCATATAAATTATCGTTCATGAGCTTTTCTAAATCGATTGGTTCACCTGTGTACATACAGCGTCCATTTTGCGTGTAATAAAGATATAGTTTTTTGCTTCTGAGATTCGAATCCTCTAAATTGTTAAGCTCTCCTACCCAATCTCTTGCATCCTTTTTACAATTTTTATATAGTTCAATTAATCTTTGCTTCCTAGATGTGGTGCGTTTTCCTTTTTCCCCATTTTCTCTAGCCATCTCTACAAAAATTCGCTTAGGAGCATTTCCTAATACAGCTTCAAGTTCTTTTACGATTAAAAGTGTTTGCCATACCATGCGTCTAACTGGAGCTGAGAGATATAGTTCTTCTAAATCTTCATATTTAATCTCACTTAATGCTTTTGTGATTGTACTGTATTCATTTATTAATTTTTCTGTAAATGTATAACGATCACTCAGAATTTCCATCAGGTTCTCATTGTAATGCCATAGCATCTGAATCAATGGTAACATTTCACCGGTAGCTTTATTGAAACCTGTCATCTCAAGAAATTCTCTGGACAACCTTCCCCAATCTCTGAACTTAAACCCTGATATCCTTTTAATTTGTTCTGTATTTAGTTTGTCACTCAATTCGCGTTTTAATTTTTCCTTATAGAATTTTTTGTCATCTCCATATACAGTACCCCAAAAGACTATCTGCTCAACTATTGAAATTGTCTCATCTTCAAAAATAGAATCACCAAAAATTCCATGAAACTTACCAAATGTACCGAGAGTATTCATAAAATCTCCATCGACACCTGTAACTGCAGTAATTTCGCTTTTACTTATCTGACCTTTTGATATAAGAAACTCATTTAACTTTTTTCGGCTTACTTTTTTACCTGTTAAAAAAAGTTCTTTAAATATTTCTTGCTTCAATTCTACGCTTGGCTTTTCACCTCTAATTTTTAAGTTATTCAACTCGTTTAAAACCATATATTTTTCATAGAGCAAAGATGACTTCGGCAAAACAGCTTCATCTTTCATGTACGTACACTTGCGAATCAACCTTTCGATAAAAGCTTCTGAAGTCTTCTCTTCATCGATCATCTCATCAATGTTCCAAGGAAGAATTTTACCCTGGCATTTTCTTACGACCCATGCATTTCCACCTTTATCTGCATGATAATTATTTAACGGGCCAACATAATATGGTATTTGAAAACTGAACAATGCAATGATTTTATCTGAGGCAGTTAAACCGCTTGCATCTTCCTCATTTAAAAAATCTAAATGCATAGAAGCATTACGCAGGATTGCTTTTAATTCAGCAAGGTGAACTTGATTTGGGATAACACCGTTGGCTGCAGTCAACTGTTTTGGCAAAAAATTCTCATTTGTGATTTCATTAAGTATAAATTTCACGTCAGGATCTTCTTCTGGACACTTTTTCAAGACTTTTTTTATGGTTGCGTAAAGATTTTCAGCGTTTCTTTTTTTCATGTTTCTTCTCTGCTTGGATCTAGAATTCACACTGCCAACGTATGCACTGTAACTGCCATCGCCATCTGAACGAAAGATTGAGTCATACTCCTGTATAGCGTATTTTTTTATGATTTTTTTAAGGATTACAAGGTCTTCATGATGCTTTTTATGTGACTCTACTCGTGCTTCAGATAAATATTTATGGCCCTGCATCACATTTGCAAGAAGAGCTTGATCGTGAATAGCTTTTAAAAGATTTACAACCTCCATGTAGGCCTCACCTATTGTTTCTGATACTTTAGCAATTTCTTCGTCATAATTGCTGTCTCTAAATGAAAATGAAATTTTCTTATTATCATCATCGACATATTCTTCTCCAAAAATAACATCAATGCTTATTGTCAATCCACTGATACCTTTAATGAGTTCATAAATTACTTTATCTTTGGATTTTTTTACACCGAAATCAATTGCAATTTTCTCAGCCTTACGCGTTCTTGATAGTCCTTTTTCAACCAAAATTTCTTCAATATTCTTTGGTTCTATGGATGAATCCAAAACAATATCGAGTTTGTCTTCTAACTGCTTGCATAAATCCTCGAATAAGCAATTAAAATTCATGCTTTGTTCGGCATCCAGGCTGGCATTTAAAAAATGTCCTCTATGTTTGAATAAATTCAAAATTGCCAAAAATACAAGCCTAATATCATGAGCATCTTTGCATTCAATAAGTTCTTTTCTTAGGTGAAAAACAGTCGGATATTCAATATAATAATCTTGGTCAGTAAAATTTTTATCTGTAAAAAGTACATATTTAAAATCGGTTGACTTATCATTAGCGTGATATTTACTTTCGTCAAGCCTCTGATAAAAAGATGAATCCACCTTTTGAATTTCTTCAGCGAAGATTTCTTTGAGCAATCCTATTCTTCCGACTTCTCTTTGTCTTCTCCGCCTAGAAATCCTAAAAGTTCTTCTGTTCATTGCTGTTTCAGCTTCTTTAAAAAGTCTGACTCCCCATAGATCTTTCCCTTTAGCACGCAAAAGTTTGTACTTTACATCAGTTGCAGCCCAACCTATCGATGAGGTTCCTATGTCCAATCCCAAAAAATAATCATTTTGTTTTTTCATGGTATCCCTCCAATTCCATTTAATTATCTACTTGACAGTTTTTTTTACTTGTGATAAATTTTAATTACAAACTTACAAGTGTGAGTGCAAATAAGGATTTTCCGAAATCGCCGAAAGGCCTGCATGGTGCAGATTAAAGACTTGATTTTCAAGTCTTTTTTCTTTCGCCATTTTTTTATGTCTAAAAAATCGTTTCCCATTTCATAATAACATATTTTTTATAGATAAACTGTACAAAATGTATAATTTTTCTGATTATTTTTATATGAATTAAAATTCTGCAGTGTAAGCCTATTATAAACTGGTTCATTGCTTATAATGCTAGTATAAATGTGTGGACACAGAAAGTGAGATATAATAACAATATCTGAAAAGATGTTTCCGAATGAAAAGCAATGGAACTCGGTACAACCAAGAGTCCATAAAACGATTGTCAAATTGCACCACTTAATTGATCATGCTTTCAAAAGTCTGGAAAGCGAACATGATCTAACATCAGCTACCATGATCATTAGACTATTCAAATCGTATAAGATCAAGACCAGTAACAAGGCCTTGCCAATTTGCTCAACCGCAATTCAGTGCTGTAATCCGCTGGGATCACTTACATCTGCACTTTGAATATGGATGGTGTTACTTATCTCAAGCAGTCATCACAAAAGGCATACCATTATGACTCTTACAGTCCATAACGGTATGCCTTTATGTTTTTAAATTCTTACAATTCTATTATCAATCAAGTTGCGCTTACAAGCTGTCTTTAATTTCATCGATAAGAGATTCAAGCTCTTTATCTTTTAAGTAGCTTTCAATGGAAACGATTCTGCTGGTGTCATTCATCAGCTTGAATCTTTCTGCCAAATCTTTATGTACAACTACCACATCGCTGTCTTTTGGAACATCTTCTATTCTGTAGTTTTTTACTTCTATGTCGTCTATGCCTATGTTTTTTAGCTGCTTTTTGAATGCTGAAGCTCCTAAGGCGCTGCTTCCCATTCCTGCGTCGCAGGCAAAAGATATCTTTTTGAATTGTCCGCTGAATCCTTTGCTTGAATAATTTGCGCCAATTTTTTTGCCTTCTTCTTTCATCATTTTAGACTTTTTAATTGAGTCAGTAAGTGATTCATCATCATCTTCATCTGCGCTTTTATCAGCCTTTAATATCAATGATGTCACGAAGAAGGAAACTGCAGTAGCAACTAGTACGCCTGCTATTACACCGATGAAATTTCCTCTTGGTGTCAATGCCAGATACGCAAATATGGATCCTGGGCTTGGGCCTGCTACTAATCCAACTCCAAATAATTGGAATGTTAGAATACCTGATGCTCCTCCTAAAATCATTGACAAGATTGTTATTGGCTTCATAAGTACGTAAGGGAAATAAAGCTCGTGAATTCCACCAAAGAAATGTATGATGATTGCACCTGGAGCAGTCCTTTTAGCTACTTTTTTACCGTAAAAACTATAAGCTAGCAATAATCCCAGACCTGGTCCTGGATTTGAAGCCACCATAAAGTATATAGATTTACCAACTTCAAGTGTTTGTTGCATTCCAAGAGGATAATATATACCTTGGTCTATAACATTGTTCAAAAACAATACTTTTGCAGGTTCATTTACCAAAGATAAGATTGGCAAAAATCCAGTTGCCACCAAAGCCTCTATAGCTACTGTAACCAAACGATTGGCCGCTTCAATAGCAGGGCCTATCAATAAATAGGATACTATCATCAACGCAAAACCCAAGATTCCTATCGTGAAATTGTTTACAACCATTTCAAAACCGACTGGAATTTTATCCTCCAATAGTTCATCTGTTTTCTTCATTACGTATCCGCCCAGAGGTCCAATTATCATGGCACCAAGGAACATCGGAATATCAGCCCCTATAATCAAGCCTATAGCGCCAAGAGCACCTAGAACTGCACCTCTTTGCCCCCCGACCATTCTTCCTCCTGAATAAGCAAGCAATAATGGCAATAGGTAAATTATAGTCGGTCCAACTAATTGACTCAACGACTCGTTAGGCATCCATCCCGTCGGGATAAATAAAGCGGTTAACAAACCCCATGCAATAAATGCACCTATGTTCGGTAAAACCATGTTTGTTAGAAATCCACCAAAAGCTTGAACTTTAGCTCTGCTAACTAGTTTAGTTTTTTTGCTTAACGCCTGTTCTTTCATTTTCAATCTCCTTTACTATTAAAATTTATTATTTGAAAAAATGCTGCTGACCTCTTGAACTGTAGTAGCATTTTTCAATTTTTCAACCAACTCGTCTTCCATCAAAACCGATCCTATCTCGCTTAACATTTCTAAATGTCCATCGTCCCCGTCAGAAGAAATTGCTATTAATACTTTGACTGGCTTATCATTCGGGAACATAACCCGTTTGTTTAAAACAGTGCACGAAACTCCTTTTTTTATTGCGCCATGTTCATGTCTTGCATGGGGCAGTGCAATTTCAGGCAGTATCACGAAATAAGATCCATTTGTTTTAACGTTTTCAATAATAGCATCTACATATGACAAGCTGATGCACCCATTATCCAGCAATGGCTCGCAAGATTTTTTTATCGCTTCTTCCCAAGAGTCAACCTCATCGACGAACATGATGTTTTCTTTTAACATTTCTAAAACCATTTTAAAACCCCCAATCTGAGACCGTTTAAATCCCTTCAAAAATAGAATCTCTGTTCTTTCTTATGTCATCAACAGCTTGTTCTATAGCTTTAATTATTTTTTTATCTTTAATGCCACAATGGGTCTTCAAGAAAAGCTCCGTTCCTAAGCGGCTTAATAAGCCTTCCATCTCTACCGCTTCTGAATCATCTTTATCTCTATAACTCAATACAGCAGCGACCGTAATAATAGATTCCTTTGGAAATTGTCCAAGTTTTCTTAATTTTAATATCGGTCCCACTATCCTCTCGTCAGCTCCCAATTTGCGCATTGGAGACCTTGCTACTCTTGATACTTCATCTTCAACATACGGACTTTTATGCCTTTGAAGGGTGCTTTCAATAAATGACTCTAAATCTTTGTCATTCATTGAGTATTCAGATTTTAAATACCTGGAATTAATCAACATTACTTTTCTTACAAATTCAAATATTTTCTCATCTGCCAATGATTCTTGTACGGTTTTCTTCTCAAATATATACCCAATATATGCCGCTATGGCATGTCCGGCATTTACTATATATAGTTTTCTCTCAATGTATGGTTTTAAGTCGTCTACGCAAACAAGATTTTTCAGCTGCTTCAATACATATGCATTTTTAAATTTTGATTTTTCTACGACCCATTCTCGATAAGGCTCTACCACAGGTATGTTTAAGCCATTAACCTCTTTTGACAACGCTTGCCTATCTATAGCAGAGTTGACAAACCCGGTATTGCTCAATATCATTTTCCATACATCCTCTGAAACTTGATTTTGTATCTCGTTTTTCAATCGATCGGTTGCATTTATCGCATTTTCATTTGCAATTAAGTCGATTTTTTTATTGGTCAATCCTCTTGCAACAAGGCATTTTGCCATTAACTTTGATATCTTTTCTATGTTCTCCATCCCGATAGAAGTTGTTATCAAATCAGCTTCTAAAATTCTGTCTATTATATCTTTTTCATCTGCTAATATGTTTAAAGCTGACACGCTATCGATTTCAACCTGGGTGCCTTTCCCATCCGCATATTCTATCACATATTTACCATTTGCATTCAAGTAATCGATCAGCTCTTGATTTATGTCAATAAACGTTATCTCAAAACCGTCTTTATTCAGTAATTCCCCAATAAGACCTCTTCCAATATTGCCTGCGCCAAAATGAACTGCTTTCAGCATTTTATTCACCATCCCCTATTCTAGATTTGCGTGATATTCCCAGAGGCTATGGATATCTATCGATTTATTTCTAACCATCATCAAAGCAACTATGTCTCCTAAGATCAATAAGCTTTGCTCAAACAAGCTTGTCATAGGTTGGATTGATTTGATTGCATCCTGTGTATCCAACTTTGTGGTTACCGGTATGCGTACAAACAGATCAGTAAATTTTTTCATGCTGCTATCTGGATTAGAACCTATATGAACTACTCTAGCATTATATTTTTTTGCTTTTTCTGCAATTATCAAAGGTATCGCGCTTTCTCCGCTACCTGAACCAACAATAAGCAAATCCTTATCTGTAATTGCCGGTTCCGTTATTTCTCCTACAATGACAGTTTTTATTCCTAAATGCGCCAACCTTTTAGCCACAGACTTTAATGACAACAAAACTCTGCCTACGCCAATGAAAAATACTTTATCCGCTTTTTCAATCTCATCTATCAATCCTTCAACTTCATTGCCTGAAATCAAACTGATAGCTTCACCTATTTCTCCAACCACTTCTTGTCTTATCGCTTCAAATTTCATAATCTTAGCTCCCTTCACTTTGAACTTTTAAGGCTATTATTTATTAAGCCCTCTATTGTTTTTTTATTTTCCACCAAGCTGTTTTCTTTTGAGAAAAGACTAGTGCTGCCTAATACCAAATTGTCTGCACCTGATTTTACCAACTCAGATATAGAGCTCATGGAAACGCGTCCGTCCACTTGGATAGTGGCATCAAGTTTTTTGTCCGTTATGATTTTTTTCAGATCTCTTATTTTTTGATTTGCATATTTGACTTGTTTTTCATTCTTATCAGTAGCAAATCCTGGGTTAATGAGCATTAGCAAGACGCTGTCTAGTTCAGGCAATATATAATCCAAAACGCTCAAGCTTGTTGCCGGGTTCAGTGCCACCCCTACATCCACTCCTGCCTTCTTTATAAGGTTTATATTCCTATCAACATGCAAGCTGCTTTCGTAGTGAAATGATATCTGCTGTACACCTATTGCAAGAAGCTCCTTAATGTACATCTCATTATTCAAAGACATTATGTGGACATCAAAGTCCATATCTGTTATATCCCGCAATTTTTTTATAGTATCGATTCCAAGAGGCATGCTTGGACTAAATGCACCATCGATAATATCGATGTGTAGATAATCAACATCCAACGACTCTAATTCCTTGACACTTCCATTTAAATCCGTCAAATTTGCACACATAACCGACGGAGATAATTTAACACCTTTCATACCTGCACCTTCTTTGCTTTGTTTTTCTTAATTATAAACCCGTTTCACGCACATGTCAATACATACATGCATTTTTATTTGCTTTTAACTGCGTTTATGTGCATGTTTTTACTTTTATTTAAGTTTTATGGTATAATATTCGCGATAGATAAGCGGATCAACCCACAGAAAATATGTTCTTCCATGATCTCATGATAAAAAATCGTATTTTCTATGGGCGAGCGCACGCGACCGACGATGCGGCGAGCATCCGCGCTTTAAATAATGAATTTGCAAAGGGGATGATACAATGTTAAAAGAAGAACGTCAACAGAACATATTGAATTTATTAGAAAAAGAAAACAAGGTAATTGCAAGTAATTTAAGCCAGCTATTTAACGTGTCAGAGGATACGATACGCAGGGATCTAAAAGAGCTTGATCAAAAGGGATTGGTGCGCAGAGTTCATAGTGGAGCTTTAAAGGCCGGACCGCCGGTAACATCTTTTAACTATCGACAAAACATTGCCAGCGAAATCAAAGACAAGCTGGCTAAAAGCGCTCTTAGCTTCTTAAAAGAAAATTCTGTCATAATAATCGACGGAGGCACCACAAATATACATCTAGCAAAAAACTTGCCTCTCGATTTCAATGCCACTATTATTACAAACAGCCCTCCATTAGCAGTAGCGCTGGAGCAGCATAACAATATTGAATTAATAATGATAGGCGGCATTTTGTACAAAGAGTCCATGGTAAGCCTTGGCATAGACACCTATCAGTTTTTGCAAACTATACGAGCGGATATGTATGTAATGGGCATATATAATATCGATCCTCAAATAGGAATCAGCGTGCCCACTCTTACAGAGGCTCAAATCAAACGGGCCATGATTGAATCATCAGCTGATACTATGGGATTGGCGACTAGCGATAAATTAGGAACCGTGAGCAAGAATATCATTTCTTCATCAGACAGCCTTTCTTACCTAATAACTGAAAACGCAGACAATAAGATAGTCAAAGAATTCTCAAAAAAGAACATCACCGTTATAAATAACGATATGTAAATGTATCCAGCTTTAAAGAAGCCCTCGCCGTTTTAATTCGGCAAGGGCTTTTTAAAAGCTATGTGATGCTAAGCTTTTCTCATGATGTTCACAAATATATCTACTATTTTAAGATCGAATTGAGTCCCCGAGCATCTTACAAGCTCTTCAAGAGCCTCATCCTTGGACTTTGGATTTTGATAAGGTCTTTTAGCAGTCATTGCTTCATAGGCATCTGCTACGGCAATGATTCTTGAGTTAATGGGTATCTCATCACCAATCAAGCCTTCAGGATAACCTTTCCCGTCAGGTCTTTCATGATGATAAAGCACATCCTCGGCGAAAACCGAATATTCATCTACCGACTTTAATATCTGGTAGCTTGTTTCAGGATGTCTTTTTATAATCTCAAATTCTTCATCTGTAAGCTTTGAAGGTTTATTTAAAATTTCCGACGGCACCATGATTTTGCCTATGTCATGCAATATACCTGCAGTTTTTATTTCTTGAATCTTATTTTCTTCAAACCCCATGGCTCTGGCAATCTCTTCGCAGTACTGAGACACTCTTTCCGTATGAATTTGTTCCTGGTCATATTTGTGGTTTATGTTTTTTAAGACTGTTTCAATTGTTCTATTTCTCATTGCCTTGCCATACTTCAGTTTGTCTTTGTACATATTGTTATCCGCTATGGTCATGACATCTTTGATATCTTGGCCTTTATTTTCTTTAACTGCAAACCCTACTGCCAATGACACTACTATTGAATCAATCTTTGTATTTGATGCTCTGTTCAAGATCCTCTTTTTAACTTGTTCCGCTTCTTCTAGTGAAGTTTTGGGGAGCAATACACAAAACTCATCTCCTCCCATGCGCCCTACTATATCTACCGACCTACATTTTTCCTTTAAAATGTTCGATACCCGAACCAATAGCTCATCACCCATTTTATGACCAAATGCATCATTGGTAAGCTTAAGGCCATTAACGTCTATCACCATTATCGCTAAAGGCAAGTTTCTATCCTGGTCCAATCTTGCAATCGTATCTTCCATATATCTTCTGTTGTAGAGCCCTGTTAAATGATCGTGAAAACTCAAGTATTCTATTTCTTTGAGCTTTTCTTTTTTATCACTAAAATCCCTGAATACAATTACTACTCCTGTGATTTTTCCTGACTGAGCCTTTATTGGTCCAACGCTGTCCTCTATAGGTGTTTCTCGCCCATTTTTAGCAATTAAGACAGTATGATTTGCCAATTCGACAATTCCTCCTGTATCCAATACTTTTTGAACCGGATCTTCGCATATTTCTCTGGTTTGTTCATTTATTATTTTAAAAACATCAATAAAATGCTTGCCTTTGGCTTCACTTAAGCTCCATCCGGTCAAATTTTCAGCAATGGGATTCATCACCGTAACAAGGCCTTTTTTGTCGGTTGCTATTACTCCATCTCCTACTGATAGCAATGTAGTCCTAAATCTTTCTTTTTCATTAAACAGCTCATAGGTTCGCATCTCGACTTCAGACTCTAGGTTATATATCAAATGATATAACTCATCTGCTGTTTCATTAAAAGAATCTGCCAGCCTTCCAACTTCAATGTATTTTGAAGGGCCTGCTCTTGCAGTCAAGTCTCCTTTTATTAATTTTTCATTTACCCTTACTAGCTCATCAATAGGGCTTAAAAGCCTTTTAACACCAAATACAAATATTAAAAACAATGCTGTGGAAATTGACAGGGAATATGCCAAAGCCTTTTGCATCCCTAAAAACAAATCATTTGTGATGAGGCTTAAAGGAACTGTGCTAATGACTAACCAGTCTATGCCGTTAGCCTGATAAGGGCTTATTCTCGACTGATAGGCATCCCCCTCAACGTCCAACTTTTCATATTCGTCCATATTTATGTAGTTATTGTAAATTCCCGACAAAGCCTTATCATCTAAATCTTCGACTGTTATTCTCTCAAATATTCCATCAGAATTTTCCATGAAATTATCTGTTCCGATAGAATTGGCAATGACATAACCTGTATCTCTTTCTACGATTGCAATTAATGCCTTGTTACCTCTAGAGATTTCTTCTAAATTTTCATTGATGCGATTTAATGTCATATGGGAAGACAAAACACCGTAAAGTTCACCGGAATCATCATAAATAGGCACCGCCGCAGATACAGTTAAATCATGCATTACGAAATGTTTGTAAACCGGCGAAAATACCACTTCTTCAGAATCTATCGCCGCTTTGAACCAATCTCTAGTCCTTGGATCAAAACTACCGGCGTTGACTACTTTTTTAACCAGTCGATGCTGTTCATCTATGGAATAGTACCATGATTCTCCGTTTGTCTCAGAGTTGTTTATCATTACCTCGATTTCATTTAATTGATTCTTTCTTGCCCCATAGTATTCCCCCGCATTCGTTCCAAAACTGAAGCTGTATACTTCCTCATCGATGTGAGTCTTCATTGAATTTATGAAAAAAACATCCCGCTCCGCGGAATTATCAATCTCTACAATTTTTCTTTCTATCAAGCCTCTATTGACTTCTACGATATGTCGCGGCACGTGCATATACTCATTGACTTCAGTGATGATTTCTCTATGAAGTTCATCCGCTAATGTAGCGGTAGTATCCTCAGCAGATTTCATCCAATTGTCAAAAACAATATATAGGCTTCCGCCTGTCAATATCAATAAAGCAATCAAGAACACCAGTATTATAACGGTTTTTATAGATATACTCTTTGCTTTCATAATCAATCCCCCGCAGACATCAGAATTATATTTGCCATTTCATTCTTTAAGATTTTTAGCAATATTTTCTACCATAACGCTACTTAATTCTACCTTTAGCCGGTTAAAAACACAATCTATTTAATTTATTTTTTTCATAAAATCCACTCGCTATATTTGTCATCATTTTTTATAAGAATATTTCATATTTCATCCACAAGACCTATTCATTCATCATTCCAGGAAGGATTGCCTGGTGAACATCAAAGCATTGCATATTGACTGTTTACCAAACCTTACCCTTATTTCGTCTATCGCCTCTTCCAAGGCTTCCCTCTTCCGCCTTTTACACAAGTCGTCCAAAACATCCGTCTGTAGTGGCGCATCTTGTGGAATAAGTGATATGCCTGAGGATATCCAGCGCATAACACTCGTTCACGAAATAAGTCACGCAGTCTTGCATAGAAAATCTCGAAGTTTTAAATAGAAAAAGTATTGGACATTCGCCAGGCCCCCTCTCTAAAGTCTGGAGGACAGGGCGACATGTATACGATTGAAGTTAAAAAACAAAAGCGTTTTTTATTCTTTGAAAGAAATGCCGCCCTTTACGGGAATAATATCGGGCGATGGTTTATAGAAAAACTTTAGGTGGGATTTAAATTGTCTGGTTTTTTGAACGGGGGAAAAAGTACGACAGTAAGAAGCCTGTCTCTTAGAGGCAGGCTTTCATCATTTATCAACTCTTAAATTTTTGTTTAAATTTATTTTTTAGACTTTTTCCTAAATGCTACTATGCCAGTAGCTCCCAAAGCCGCTGTCAATAGATACGGCAATGCTCCAATATCTCCGGTTTGTGGCACTGTTGTTTCTTCTTCAGCATCTTCTTCAGCATCTTCTTCAACTTCCAATACGAAGCTATCTGGGACTAACACAGTATCTATAATGTGTATTACGCCGTTAGTAGCCTCTACATCTGCTGTAGTTACTGTTGAGTCATTGATTTTCACTCCGTCGGTCAAAGAAACTTCAATTGTTTCGCCCAACAGCGTCTCAGGAGTCATTCCTTCTTCCAAATCAGTTGACATTACAGAGCCACTGA</t>
  </si>
  <si>
    <t>MKKQNDYFLGLDIGTSSIGWAATDVKYKLLRAKGKDLWGVRLFKEAETAMNRRTFRISRRRRQREVGRIGLLKEIFAEEIQKVDSSFYQRLDESKYHANDKSTDFKYVLFTDKNFTDQDYYIEYPTVFHLRKELIECKDAHDIRLVFLAILNLFKHRGHFLNASLDAEQSMNFNCLFEDLCKQLEDKLDIVLDSSIEPKNIEEILVEKGLSRTRKAEKIAIDFGVKKSKDKVIYELIKGISGLTISIDVIFGEEYVDDDNKKISFSFRDSNYDEEIAKVSETIGEAYMEVVNLLKAIHDQALLANVMQGHKYLSEARVESHKKHHEDLVILKKIIKKYAIQEYDSIFRSDGDGSYSAYVGSVNSRSKQRRNMKKRNAENLYATIKKVLKKCPEEDPDVKFILNEITNENFLPKQLTAANGVIPNQVHLAELKAILRNASMHLDFLNEEDASGLTASDKIIALFSFQIPYYVGPLNNYHADKGGNAWVVRKCQGKILPWNIDEMIDEEKTSEAFIERLIRKCTYMKDEAVLPKSSLLYEKYMVLNELNNLKIRGEKPSVELKQEIFKELFLTGKKVSRKKLNEFLISKGQISKSEITAVTGVDGDFMNTLGTFGKFHGIFGDSIFEDETISIVEQIVFWGTVYGDDKKFYKEKLKRELSDKLNTEQIKRISGFKFRDWGRLSREFLEMTGFNKATGEMLPLIQMLWHYNENLMEILSDRYTFTEKLINEYSTITKALSEIKYEDLEELYLSAPVRRMVWQTLLIVKELEAVLGNAPKRIFVEMARENGEKGKRTTSRKQRLIELYKNCKKDARDWVGELNNLEDSNLRSKKLYLYYTQNGRCMYTGEPIDLEKLMNDNLYDIDHIYPRRYVKDDSLENNLVLVKKQINAHKSDQYPIEESIYKSQHTFWKSLLTKDMKNAFITREKYNRLINRNPLSDEQLAGFISRQIVETRQGTKAITQILNQAFFDSEMVFVKAANISDFRHDFDLIKVRSVNDFHHAQDAYLSCVVGNSYYVKFTKDPLNFIQQFRRNDQNGKYHMNKLFYYTIKRGDEIAWTAGENSKENSISTVKEMMYKNTPLITKMTFEGHGELFKATLYSAKKSKQDSYVPLKQTDLKIQNVQKYGGYSSISTAHLFLVEHEIKGKRIRTLEALPLMLRDSFGMNLSKLNAYCEDILKLKEPDVRLSKIKLQSLVKRDGFYMNITGKTNNQFIASNAVSLIIKRNWLNYIKKVEKAVDIGYTDKEISSEKNIELYNELLDKHKNSIYSKRPNPIGETLKNGQIFFDKLNLLEQCTVLNQILQISQLSNMGANLELINGSKKSGMSLISKNVSSVDEFILVNQSITGLYRSEIDLLTI</t>
  </si>
  <si>
    <t>319970.SAMN03267169.RV00_GL002255</t>
  </si>
  <si>
    <t>GCF_001885905.1</t>
  </si>
  <si>
    <t>Enterococcus devriesei strain DSM 22802 Scaffold1| whole genome</t>
  </si>
  <si>
    <t>GAGTTATTAAAGTTGGATGTTGTTGTTCCTCAGATATTTGAAACGTATTGAATGCGGATGAAGTTCATCCTTGTGATGTGCTTTTTAGGTATACTAATAAATAAAAGGAGTTATTCAATGAAACAGAGAAAAATTGTCGGTTTATGGGTGGATCAGATGAACAAGCCAAGGGGAAGTCTAAAGGGACGTTTTCTTTTAAAAGTCAAAAATGTGTACGACACATTAAAGGAATCAATAGAAAGAAACTGGTTCATAATGACGTTTTCTTTTATACTAGCTATTCCGCTTTTGATAGCAATCATTTTTTTGCTAAATTATATTAGCTCTTTAAAATTAAATTATGAAGACTTGCAAAATATTCTCTCTATTACAGGGATGATGATGGGTCTGCCATTATTTTGTATGTATTTATATTTAGTTGGAGGCATAGGTAAAGGCAACAAGAATCTAATAAGAGTTATGTTGTATCTGGCAATGATTATATTTATTATAGTAAATGTTGGTGTTTTAAAAAGAGGGCTGAAATCCATAGAGGTAAAAAGGGCTGTATCTCCTAATCTCATTTTTTCGACAATGATTATTGATGTCTATATTTTTTCTTTTGTTTTTACGAAAGCTGTTTATTCCTTATTTAAAGTAACTATTGGAAAATTGAGGGCTCTTGCATTTTGGATAGTGAAGGATGAAGGCAAAGACTTTTCTACAGTAGAAGCAAAGTTGTCATTTATAAACAAAATAATAACGGGCTTCTTAGCTATTGTGGCATCAATCTTAGGCTTACTATTAACTCTTAATAAAATATTGTAGCAAATAAAAAATATCGGCGTTGATGGTCTGTGAAAAGGTCTGTGAGTGTAATAGAGTCATTTCTTATTACCTTGAGCTGTGAAATAATGACTAGATTAAGATAGAAAACATAAATGAGAAGCTCATCTTAGTGATGGGCTTTTTTGTATTTCAATATTGGTATTAAAACAAAATAATTTTTTAATATTTTAGTAATTCTAGGCAAAAAAATCTTGATTAATGGTTCTATGTGCTATATTATATGTAAAGTTGTTAACCAAAAAGGTTAAGGAGTTTTTTATGGATGTGTACGGCTCGACCCAAAAGATGAGTAAAATACTTTCTAAAGAAAAAAATATTCGAAAGGAATATGGTGATGTTATCGCAAAAAAAGTGAAGCAAAGAATCACTGAATTCCGTGCTGCGAATAATTTAAAAGATATAAGCCATGTACCTCCACAAAAGCTACATCAGCTTTCAGGAAAATATAAAAATTGTTTCTCAGTAATGATTACAGGAAATTGGCGATTGGTCTTCGAGGCGTATACTAGTGATGAAGAATTAACATTGGAGAAGGAATTGGCAGTTATTATCCTAGTAAAGGAGATTGTGGATTATCATGGGAATTAGGAAATATGAAGTTAAACCAGATTATGTGACAGCTCCAGGAGAAACATTAAAAGAAACTCTTGCGAATATGGATTATACGCAAGTACAATTGGCTGAGAGGTTAGATATTAGTTATAAACATTTATCAAATATTATTAATGGTAAAGCAGTAATCACTTCAGAATTAGCTCTTAAGTTAGATTACATCTTAGACATACCATCATCATTTTGGAATAGTTTAGAAAAAAACTATCAAGAATATATAGAAGAAAAAAAACAAGAAGAACTTCTCGATGGACAAGTAGAATGGGTTAGTCATTTTCCTTACAATGAATTAGTTAAATTAGGATATGTTCCCAAAATTCGTGATGCTAAGGAAAAAGTGAAGCAATTACTGAAATTTTTTGGCTATTCATCTTTTGAAATAATGAAAAAAAATATGGACAGTGATGAATTATTAGCTGGAGCATTTCGACTTTCCGTTAATCAAGGAGAAGTAAATAAATATGCCTTAAAGACGTGGGTACAAATAGGAGATAATGAAATTAGGAAAATTGATACAAAAGATTTTTCTAAAGAAACTGCGCTAAAGAGTATAGAAGAGTTACGAAGTTTGACTCTGGTAACTGATCCAAGCATATTTATCCCTAGATTGAAAGAAGTTGCATCAAGTTTTGGTGTGGCGGTTGTATTAGTTCCTGAGATAAAGGGAAGTAAAGTTTGTGGATTAACTCGATGGTTAAGCCCATATCCTAAAGCTGCAATTCAACTGAGCTTAAGATATAAGCAGAATGATCATTTGTGGTTTACTTTTTTTCACGAGCTATCTCATATATTATTTCATAATAAGAAGCCATTTTATACTTTCGTAAAAGCCTATAAAGAAAGTGAAGAGGAGATTTTTTCTGATAAATGGGCAGCAGATACCCTTATACCTCCACAAAAATTATCCGTATTTCTAAGAAAAGGGACATTCACATATGAATCTGTCAGGGTATTTGCTGATAACATAGGTATACATCCAGGAATTGTTGTAGGACGATTACAAAAAGAGAAGGTAATAGGATTTGATAAGCTAAATTCTTTAAAAGTAAGATACAAATGGAATGAATAAAACTATCCACAAAGTAAATACAATTAATTTTGTATTTACTTGGCTCATCCTAGTGATGGGCTTTTTTGGTATACTAAATATAAAAAGGATGTTAAAGATGCCTGTGATAAAAATTCTATTTGAAAATGTTTCAAAATCATCAGAGTGGAGTGGTCCGCAAATTTTAACCTCATTTTTAGCTGCAGTAGCTGCAATAATCTCGTTTATTGGGATACTTCAGACTGGAAAATGGAATAAGAGGAAAATTGATGCAGACATAACAGCTCGATCTAGAATTGATTGGATTCAAGTTACTAGAGGGAAACTATCTTCTTTCATATCTAGCTCGTATAATCTACTTTCTCATTTTGATGTAAATAATCAAACAGGAAACGAGAGTATGGAGAGCCTTAATATAAAAAGACAGAAGTTGAGAGAAGATGCAATACAATTAGGGATTATGTTTGGACCGGATGAGGACAATTTGAATCAAAGTATTCTTAAGTTTGCGGATTTGATTACTGAAGAAGCTGTTCAAAACCAAGGAATGGGCTTTGAATATATGACAGACCTTCAAGATCAATTTATTATTTATCGTGACTTTCTTAATTACTATTTAAAGATTGAATGGAAACGTGCTAATTTATCGCTAACGGATGAAGAAGCGAAGCAAAAGCAATTGGACAATCCTAAGAAAAAAGAATTGGAAGACTTAATAGCTGAAAAGGAAACTAGACTAAATGAAAATAAAATGAAGCAACTTGAAACATTAAAATAGAACCGCGCACAAGAGTGAACGGTTGCCCCACATTAGATGAAAAATTTAAAGTATGTAATCGGCGTTGGTGATCTGTGAAAAGGTCAGTGAGTGTAATAGAGTCATTTTTTATTACCTTGAGCTATGAAATAATGATTAGATTAATATAGAAAACATAAATGAGAAGCCCATCGCTTAATGGGCTTTTTTGGTATACTGAAAATAAAAGGAGTTTTTTTATGAAAGAAGTTAAAATACTATTTGAAAATGTAACAAATACGTCATTTTGGAACTCAAATTTCATAACCGCTGCTATAGCTTTTACTGGTGTGATTATCTCAGTAGTATTGACTTACCATGTAAACAAGAAGTTGGCGGACATAGCTAATACTGCACAAGAAGAATTATTTGAAAAGCAAATAAAAGCAGAAAATGAGTCAGAAAAAGAACGCCAGAAATTCCAAGATTGGTTGTCTCAAAATGAACAAATCTTTGAGAAAAAGATGACACAACTACAAATTGATGCTAATTTGAAAGCTAGTGCAAGAATTGATTGGATTCAGAAGGTGAGAGAAGAAACAGTAACATTTGTTTCGTCAATTACTCGATTGTTAGTTTTTTTACCAAGTTTTCAGGAACATGAAAAAATAAAACGCTACTTTAAAAAAATGGTAATCTTGGATTTTATTCCTTGGGGAAGCAACTCGAGTATGGAAAATCTAAGCAAAGTGCTTGATCCTGTTCCTATTTCAATGGGTGATGATATTTCAGTTATATTTTCATTGAAGGCACTGAATAAGTATAATAGATTTGATAAATTAGAAAAAACAGTTATTTATAACTGTTTGATAAGTCTGGCGAATAAAAATCTTGATAGTATTAGATGTGCCAAAGTTCTTAAAGAGTATTCAGGAGGGGATTATGATAAAATGCTTTCTCTTGAGTTAGATAGCGGAACGCAGATGGTTATCGCAGTCGATGAAAAAAATAGAACTGAAATTGAAAAAATTGAAAATGTTGAAGTAGCAAGTAGCTACATGTCTAAAAGTCAAATACAACAAGAACGTGACGCATTAATCGATAAAGTGAAAACTCAAGCCAATTTACTAAAATTATATTTTGGACCGAGTAAGTCAGACGATAGAAATGAGAAAATTTTGAATCTAGTAGAAAGCTGTACAAAAATTTTAGGCAAAGAGAAAATTAGTCCTAATGACCTAGTAAACGTTGAAGGTAGTACAGATGATTTAGTAAATACAATGAGAGAATATCTAAAAATAGAATGGGATAAAGCAAAAAATGGTAAATAAAATAAACCGCCCACAAGAGTGAACGGACGCCCTACGTTAGACGAGTAATTTTATTAAATCTAAACACAAATCTAAACACTTTTTAAATTGACTGATTTTTCAAAGATTTATTTTGGAGTAAAAAAGTGATTTAATCGTCAATTACAAATTGTTTTCTTGTAATAAAAAAACACTATTAGACCAAATAATCGTTGGTTTAACAGTGCTTTTTCTTTGTTATCGCATTTGTAATTGTTATACGTGGACGGCTGGAATCGAACCAGCACCTCTGTCTTAAATGCGGACTACATCATTGAACGAGTAAAACACCAAGTTCATCCACGTTTAACAGTATAACGAACGAGAAATATTTTTGAAAGAAAAGTCGCAGACAATTAAAAAAATATTATCATTTGAGCATTTTTTTCTCGTATTCTTGCGCGAATTCATTCGCAATCATCCAGCCGTAAGATTCAGTAATCACCGCGGCTGTTGAACTGTTGAGGATATTACCGGCAACGGGAATTTTCCCAATTAAAAAACGAGAGGTCATTTGTCCGGCCTTTTGGGCTAAGAATTGAGTGGCCAGTGCTTTGGCAGCACCTTCGTCTAACTTAACGTGAAAGACTTTTCCTAACGCGATTACCATCGCGGTTTGAATCGGTACTAAAACCGCAGCATCTGAAAGCGGCAATTGGGCCATACCCGCGCCAACACCGGCAGCTGCAGAGGCCGCACTGTGAATAATCAAGTGGCTTTTTTTTCGTTGTTTTTTGTTCATACTGGATGCTCCTTTAGGTTATTGATGAAAGTGTAGCATCAGAAGGACAAAAGAACAATTTTTCCGGCCGTTGTTTAAGCCGTTTTAATGAATCAAAAGTAAAAAAATAAATAGAAATGATTCTTTCTAATTTTCCTAACTTTGATGGAATGATACACTAAAGAAAAAAGGGGGCGGGCGTTATGCTTGATGAGTATAAAAATATTTTAGTTCCGGTGGATGGGTCGGCACAATCTAAGAAGACCTTCGATGAAGCGATCAACATCGCTAAAAGAAATAAAGGCAACTTAACGTTGGTGACGGTGATTGATACAGCCAGCTTTAGTGGCACGACAGGCGGAAACTCGATCCCATTGATGCACGAGGCGAAGAAGAACGCGCAGGCGATCATAGATGAATTGGAACATCACCGTATGAAAGAAGAACAAGAAGTTCATCTGACTTCGCAAATCGTCGCTGGCAATCCTAAACGAGAAATCGTGGAATTAGCGGAGAAATTAGATACGGATCTGATCGTTATGGGAGCAACTGGTTTAGGAGCATTATCGCTGCTGCTGGTTGGTTCAACGACGGCATATGTAGTGAATCAAGCTCCTTGTAATGTGATGGTCGTCAAATAAAATAAGCGTCTGATTTTTATCAGACGCTTATTTTATTAAGGGTCATCAATAATTCGTCGCCATCATCGTAAACGTACATAATGGTGGGGAATTTAATGGCTTCGTAGGCTTCGACGTAAGGAGCGCTAATACTGTCGGAAAAATAGGGTTCTTCTTGCGAATGAACGACGCTTAAGCTATGATCCATTCGGTTTTTGAAAAAATGAAAGCGCTGCGGTGAAGTCAAGGCTAGACCTTTCATAGGTCGCATGAAAATCATGTGCCAAATTTCCTGCTGCATTTCTTCAGGTACAACGTCAAAGGGCACGTCGCTGTGCCGCGTTTTTGCTGATTCAAACATTCTGCTCATCCCTCTCTTTAGTTAATCATATCAGGTTTCGAAAAGTAAAAAAGTAAAAATGCTCACATTGCCGTAAATTAGTTCGTCGGAGGAGTCTTTTTGCTAGAAAAATGATAAGGTTAAGTAGGATAGAAATAGTTTTTTTTGTAAGCTTTAAGCAAAAAATAAGATGGATGAACGAAGGTGAAAAAGATGCGTTATGGAATTTTTTTTAATCCGAATGCAGGCGATGGGGACGCCGAAGAATCAGCAAAAAAAATGCGAGAAAAATTTGAAAAAGCCAACCATACAGCAGATTTTTTGACCGCTCCCGATCCAGAAAAGGCGATCGAAAAAATCAAAGCAAGTCTTGATGAGTACGATGGGCTGGTAGCGATTGGAGGAGACGGGTCTTTGAATATTGTTGGGACAGCTTTTGTGCAAGCGGGAAAAACCTTGCCCCTTGGAATTATTCCAGGAGGGACAGTCAATAATTTTGCGAAGCGTTGGCACTTGCCGATGGATGAAGAAGAGGCAATGGACCTGATTATCGCAGGGCACCAGCGAAAAGTCGGGATCGCAGCTTGTCAAGATCGGCAAAAAGCGATCATCAGCTCCTTTACCTTTGGGTCGTTCTCGGATATTTCTAATGAAGTTCGGCAAAGTGAGAAACGAAAATTCGGCTTGATCGTATATCCGCTGAAAGCAATCAAACAAATTGGCAAAGATACGTCCTATCCAGTGGAAATCAAAGCGGAGAACTATCATGAAAAATTGAAGGTCTGGTTCGCTTTAGCCACCACAACCCATTCAATTGGCGGGCGGGAATATGTCGATTCAGATTATGACAAGCTCCATGTCAGCATTTTACACAATATGCGCTTACGAAAATTATTTCAATTATTGCGGTTTATTTTTACCGGTCGTCTGAAGGATTCAGACGCTATGACTTATTTAGAAACGGATAAATTAGAATTGAACCCACTGACCGACAAAACAATCTATTCTCGGATTGATGGCGATAAGGGTCCAGCTTTACCGTTAACTGTTGAATTTTTGGATGATTATGTACCGATTTTTGTACCAGAGAAACCAGAAAATAAAAACTAGGAGGCTTTAAAATGGATCGAAATATGGAGGAATTATTAGCCAGCGCGGATACTTTTACGTTGACTACGATTGATAGTCGCGGCTTTCCGCATCCAATTGCAGTATCCGCGCCGCTTGAGCGCAATGGGTTTTATTATTTCAAGTTTTATATCAATGGAGAGGGCCGGACGGCGGAAAATATTCGTCAAAATCGCTCAGGCAGCTTGTTTTGTTTCAATAAGGAAACTCACGAAAGCATTGCGTTAAAAGGCTATTTCTTAATTGAAGAGCTGGTGGAGTATAAGTTATTAGCGGCTCAATTGAATGAATTTCAAAAAGGCTTGAATTATGAACATCCAGTGATCGCTATTTTTGAAACTCTTAGTGCAAAACACTACGAAAATATGCACGGTGAATTTGTGGACGTGCCGGATAAATAGAAAAGATTCCATCCCGAGGATTATGGGATGGAATTCTTTTTGTTTTAGGCAATTTTTCTATTTTATTTCTGAGAATTTAAATAAAATTCCGTTTAGACACTGTCACTGAAATCGAATCCTGATATAATGGGAAAAATATTTAAAAAGGGGGCAAAATTAGTGAAGAAACAGGCATTAAAACAATTGATCGATGTAGCGGCAGGTCGAGAACCAGCGGACTTAGTCTTGAAAAACGCCCAAGTGATTGATGTCTACCAAGGTGAGATCATTAAAGGCGATGTCGCCCTTGTCGGTGGAAAGATCGCCGGTGTGGCAGATACGTATCAAGGAAAAGAAGTCGTGGACCTAAAAGGGAAATACGTGGCGCCAGGCTTCATTGATCCCCATATTCACGTGGAATCTTCCTATGTGACCCCAGAGGAATTCGGTCGTTTATTAGTACCCCATGGAACGACGACAGTCTTGGCCGATCCTCACGAGATCGTGAATGTCCTTGGCTTGAAAGGCTTGGATTATATGCTGGCAGCAGCAAAAGAAACGGTGCTGGATATTCGTTATATGATGCCTTCTTGCGTACCGGCGACTAATATGGAAAATGCAGGAGCGGTAGTGGAAGCCGCGGATATGCTGCCGGCTTTCGATCAAGGCGAAGTCGATGGCTTAGCGGAATTTATGAATTTTCCCGGTGTGATCCATGGGGATGAAGCGGTATTGGATAAATTATTAGCTGCGAAAGAGCGGGACATGCGGATCGATGGGCATTCTCCGATGGTCTTTGCTAAAGAGCTGAATGCTTATGCGGCGGCGGGGATCAGCAACGATCACGAGTGCTCGACAGTAGCAGAATTAAAGGACCGTATTTCTCGAGGAATGTATGTATTTCTACGTGAAGGTTCGGTTACTCAAAATTTACGGACCTTGTTGAAGGGCGTGACGCCGATGAATTATCAGCGCTGCGTGCTGTCGGCGGATGATCTACAGGCCAAAACGATTTTAGAGACGGGCCACCTTGATAACAGTATTCGCATTTCCATTGAAGAGGGTGTTTCACCGATACAAGCGATCCAAATGGCGACGATCAATGCCGCGCAATGCTGTCAATTGACTGATCGCGGGGCGGTTGCACCTGGTTTACGGGCTGATTTAGTTCTATTTTCTGATCTGTCTAAGCCTGAGATCGAAGCGACCTATATTGCAGGTCAACGAGTCGCTGAGACTGGCAGCTATATTCCTGAAGTGAAGCGGGTCGCAACGAAAAATGTTCAATCTAGTGTCCACATCGATGCCTTTAATCAAGAACAATTAGGCTTGACCTTGACGAGCACTAAAGCCCGCGCAATCCAAGTGATCCCACAAGAAGCCTTGACGAATGAAGCAATCGTTAATGTTCAACGAGACGCCAATGATCAATTCGTTTTTGATCCGCAACAGGACGTCACAAAGATCGCGGTGGTGGAACGTCATCACAATACTGGCAATGTCTTTGTTGGATTATTGAAAGATTACGGCTTAAAAAAAGGAGCGATCGGCTTATCGATCGCTCATGATTCCCATAATTTGATCGTGACCGGGGCCAATGATGACGACATGGCGGCCGCCATCGCCGCCTTGAAGGAACAAGAAGGCGGTGTCGTACTGATCGAAGCCGGAAACGTTATCGGCAGAATGGCCTTACCGATCGCCGGTTTAATGAGCGATCTATCTGGTGAAGAAGTCGCGAAACAAGAAGCTGAGATCAATCGCTTGGCTCGTGAAGTCTTAGGTGTCTCAGAAAAAGTCGATCCTATCATGACCTTAGGTTTCATGTCACTGGCGGTGATTCCTAATTTGAAGATCACCGATATCGGTCTGGTGGATGTCAGTAAATTTGAGCTCGTGCCAGTGTCGGTGGCAGAATAAAAATAGCGGTGAAAAACTTCGTCTTGCACTTAAAAAATGTGAGATGAAGTTTTTTTAGTGGTTAGAGCAAAGGAGGCTTATAATTGGTTTTATAAATATAAGAAATTTGTTACACTTTTAGTAAGCGGTTACGTTGTTGTTTAAAATTTAATTTTAAACACAAAAAAAGCGCCGAAACAGCGCCACTTTAAAAGTTGATTACGGACTAAGCCTTATTTTAACTCGCTATGTTGTTATGAATATTTCCAACAAATTCATTATAGCAAGAATTTTAAAAAAGGGAAAGTCTGAACTAAAAAAAAATTGGGGAGGAAATAAATGAATAAAAATTACACTATTGGGTTGGATATTGGAACGGCATCGGTCGGATATGCAGTACAGTATGAAAACTATGACCTGGTAAAGAAAAAAATGAAAATTAAGGGCAATGGCACCAAAAAAGCAGTCAAAAAAAATTTTTGGGGTGTTCGTCTGTTTGATGCGGGAGAAACTGCTGAGGGAACAAGAATGAAACGAACGACAAGACGCCGCTACACACGACGACGAAATCGAATTCGGTATTTACAGGAAATTTTTCAAGCAGAAATGGCAACGGTCGATCAAAATTTTTTCTACCGCTTAGATGATAGTTTTTTAGTTCCAGAGGAAAAACGAAATGAACGACATCCGATCTTTGCGACATTGGAAGAAGAAGTTGCTTATCACCAACAGTTTCCAACTATTTATCATTTGCGGAAACATTTAGCTGATTCAACGGAGAAGGCTGATCTACGCCTTATTTATCTCGCATTGGCACATATAATTAAATACCGAGGCAACTTTTTGATCGAAGGGAAATTGAATACAGAAAATTCTTCTGTGAAGGAGACCTTTAAAACATTTTTGCAGGCCTATAACCAAGCCTTTACAGTACAAGAAAATGGCAGTCTGATAAATCCTATCAACGAAACGATTGATATTGGTTCTCTTTTCCAAGAGCGGGCCTCCCGTCAGAGAAAAGCGGAAAACGTTCTAAAACTTTTTCCAAACGAAAAATCCTCTGGAACCTTTATGCAATTTCTAAAAATGATTGTGGGAAATCAAGGAAGTTTCAAAAAGACATTTGGCTTAGAAGAAGATCTTAAATTGCAATTTCCTAAAGAAGAATATGAGGAACAGCTGGAGGGTCTACTTGCCATCGTTGGTGATGAGTACGGCGATGTTTTCGCTGCGGCTAAAAATGTTTACGACGCAGTAGAGTTGTCAGGGATCTTAACAGTGAAGGATCTGACAACGAAAGCAAAATTATCAGCGAGTTTGGTCAAAAGATATGAGGAGCACAAAGTCGATTTAGAGCAGCTGAAAAGCTTCGTCCGGGAAAAATTACCAAATAAATATTATGAAGTTTTTCGTGATAGCGAGAAGAACGGCTACGCGGGTTATATTGAGGGTGGGGTCACCCAGGCTGATTTTTATAAATACTTGAAAAAAATCCTCGATAAAGTAGAGGGTGCTGATTCGTTCTTAGCTAAAATAGAGCAAGAGGATTTTTTACGAAAACAACGCACCTTCGATAATGGCGTCATTCCTCATCAGATCCATTTAGAAGAGCTGTGCTCGATCATTCGTAAACAAAGCCGTTATTATCCCTTTCTAGCGGAAAACCAAGAAAAAGTTGAAAAGATTCTTACTTTCCGGATTCCTTACTATGTGGGACCGTTAGCAGACGGAGCAAGTCGCTTTGCTTGGTTAAGTCGTAAAGAAGATGGATCGATTACGCCGTGGAATTTTTCAGAAATGATTGATGAAGGAAAGTCAGCGACCGCTTTTATTGAAAGAATGACCAATTACGACAGCTATCTGCCACAAGAGAAAGTGCTGCCAAAACATAGTATGCTATATGAAAAATATATGGTTTTTAATGAATTGACAAAAGTTTCCTATATTGATGATCGTGGAGAGAGTCAATATTTTTCCAGCATTGAAAAACGTGAAATCGTGGATGAGTTATTCAAAAAGAATCGTAAAGTGAAATATGCGCAACTGGAAAACTTTTTAAAGAATCAATACATGATTGAAACCGCGGAAATTAAAGGGATCGAAAAAAGCTTTAACGCGAGTTATGGGACCTACCATGATCTGTTGAAAATCGGTGTTAGTCAATCGATGCTAGAAGACCCAGAGAATGAAGAGATGTTTGAAGAAATCGTTAAAATATTGACCGTTTTTGAAGATCGAAAGATGATTCAAGAACAGCTAAGCCCATATGAAGATTATTTTGAAGCAGGTGTGTTGAAAAAGTTAATCCGACGTCACTATACGGGATGGGGGCGCCTGTCTAAAAAATTATTGACGGGCATTCGTGAAAAGCAGTCGAAGAAAACGATCTTGGATTATTTGATGCGCGATGATGATATGCCGAGAAATAAAAATCGGAATCTGATGCAATTAATCAACGACGATAGTTTGTCCTTTAAGCAAAGTATTGCGCAGCAGCAGGCAGAGGATCAGTCAGAAGACTTACATGAAATCGTGAAAGAGCTGGCAGGCAGTCCAGCGATTAAGAAGGGGATTTTGCAAAGCCTGAAAATCGTCGATGAAATCGTGGAGATCATGGGGTACCCGCCGACCAATATCGTCGTAGAAATGGCTCGAGAAAATCAAACAACGGATGCTGGTCGGAAAAAATCACGTAGACGTCAAAAAGTTCTTGAAGACGCGATGAAAGAGTTTGGCAGCACGCTTTTAAAAGAATACTCACCGGAAAATGTAAATTTACGCAATGACCGGCTCTTCTTGTATTATTTGCAAAATGGCAAGGATATGTATACAGGAAATGAGCTCGATATTCATCACTTGTCAAATTATGACATCGATCATATTATTCCGCAAAGTTTTATCAAAGATGACTCCATCGATAATATGGTTTTAGTCAGTTCGTCAGACAATCGTGGGAAGTCCGATACTGTCCCAAGCAAAGAGGTTGTAGAGCGAATGATTGGCTACTGGGAAAAATTAAAACGCTCTGGACTGATTACCCAACGAAAATTTGATAATTTGACGAAAGCGTTAAATGGAGGCTTGACAGAGGCGGACAAGGCTCACTTTATCAAGCGTCAGCTAGTAGAAACGCGTCAAATCACAAAACATGTTGCCCGAATCTTACATCAAAAATACAATTCTGGTGATGAAACGGTGACGCGAATCATTACATTGAAATCGGCATTAACTAGTCAATTCCGTCAAATCTATCAGCTCTATAAAATTCGTGAAGTCAATGAGTATCATCACGCCCACGACGCCTATCTGAATGGTGTCGTCGCGACGACGTTGTTAAAGGTTTATCCAAGATTGGAACCGGAATTTGTTTACGGAGATTATCAAAAATTCGATCTCTTTAAAGAAAACAAGGCAACTGCTAAAAAGAATTTTTATAGTAATCTGATGCGCTTCTTCACGAGTGATCAACCGAAAGTGGATGCAAATGGAGAGATTCTATGGGACCAGAAAAATATTTCAATGGTTAAGAAAGTGATGAATTATCATCAAATGAATATTGTAAAGAAAACCGAGATTCAAACAGGCGGGTTTTCAAAAGAATCAATTCAGCCTAAAGGGGAGTCAGCAAAACTGATTGAAAGAAAAACCGGTTGGGATCCGAAGAAATATGGCGGTTTTGATAGTCCGAATATTGCCTATTCTGTTGTTATTACCTATGAAAAGGGAAAAACAAGGAAATTAGTTCAAGAGATTGTCGGAATTACGATTATGGAACGAAAACAATTCGAGACAGATGAAGTGGAATTTCTTGAGAAAAAAGGATTTGTTCATCCTTCAATCGAAGTTATATTACCTAAATATGCGTTATATGAATTAGAAAACGGGCGTCGCCGCTTAATCGCCAGTGCGAGTGAAGCGCAAAAGGGCAATCAGATGGTTTTACCGAATCATTTAATCGAACTGCTGTATCACGGAAAACACTGCAACGACTTAGATGGTAAGAGCTTGGCATACCTAACAGCTCATCGTGTCGATTTTCAAGAATTGTTTGAATATGTTAAACACTTTGCGGAGGTGTATACGTTAGCAGATAAAAATCTAACAAAACTAAGTGAACTATTTGAGCAGAACCAGGAAGCCGATATCAAGGTCATGGCTGAATCGTTTTTAAATCTAATGCAATTCAATGCGATGGGGGCGCCGGCAGATTTTAAATTCTTTGACACGACTATTCCTCGCAAACGGTATACCAGTATCAAAGAAATTTTAAAGGCGACGATTATCAGTCAATCAATTACCGGTTTGTATGAAACGCATCTGAAATTAGGTGAGTAACGATGGGCTGGCGAACGATCGTAGTAAATACCCATTCAAAATTGGCGTATAAAAATAATCATTTGATTTATAAATCGGCTTCGCAAAATGAAATGATCCATCTTTCTGAAATCGATGTTTTATTATTAGAAACGACGGACATTTTAATTACGACGATGCTGATTAAACGCCTTGTAGACGAGAATATTTTGATTCTTTTTTGTGATGACAAGCGATTACCGATTGGAAAGCTGCTGCCATTTTATGGTCGTCATGATAGCAGCTTACAATTAGGCCGGCAAATGAGCTGGACACTGGAACGAAAAGGGATCGTTTGGACAGAAATCATCTCACAGAAGATTTTAAATCAGTATCAATTTTTGTCAGAGCTGGAATTTCAAGAAAAATCAGAGGCATTGTTAACACTGCATAATAGTTTGGAGATTTTTGATCCCTCTAACCGGGAAGGACACGCGGCTAGAATCTATTTCAATACGTTGTTCGGCAATGATTTTTCTCGTGATAAGGAAAATACCATCAATGCGGGGCTAAACTATGGCTATACGCTATTAATGAGTGTCTTCGCGCGAGAAATCGTCAAATGCGGGTGTATGACCCAGTTTGGGCTGAAGCATGCTAACCAATTCAATGATTTCAATTTGGCTAGTGATTTGATGGAACCGTTTCGCCCGCTGGTTGATCAAATTGTTTATGAGCATCGTAATGCCGAGTTTAAAGTGATTAAACGGTTTTTGTTTGAACTATTTACGAATCAATACACCTATAATTCCAAAGCGATGTTTTTGACGAATATCGCTAGTGATTATACAAAAAAAGTAATCAAGGTGTTGAACGAACAAACAGAAAGGATTCCGGAGTTTAGGATATGAGTTATCGTTATATGAGAATGATATTGATGTTTGACATGCCTACCGAGACAGCGGAAGAACGCAAAGCCTATCGTCATTTCCGAAAATTTCTATTGAGTGAAGGGTTCATTATGCACCAATTTTCAGTTTACAGTAAAATATTATTAAACGGTACGGCATCCAAAGCAATGGTGGCGAGATTGAAACAAAATAATCCTAAGAAAGGCTTGGTTACTTTGCTGACAGTGACCGAAAAACAGTTTTCACGGATGATTTATTTATGTGGGGAGTATGATGATTGTGTAGGGAATTCAGATGACAGAATTGTCTTTTTAGGTGATAATTATGATGAAGATTAATTTTGAGATGTTAGATCAGCCAATCGAATTAGCCGGTGCAATAATCTTAACGATTGAAGATACGAAAATTTTTGCCCATCTAGCAAAACTTTTCTATCAATATCATGAGGAGTCAGAACTCCGACTATTTAATGAGAAGCAAAAATCATTAAAAGCGACGGAGCTTATGCTGATCACAGATGTATTAGGCTATGATATCAATGCGGCGTCAACGTTAAAACTTATTTATGCCGATTTAGAATTTCAATTGAACGAAAAGCCAGAAGTAAAATCTATGATTGATAAACTGACCGCAACGATTGGAGAAATGATTGGCTACGAATTGTTAGAGCATGAACTGGATTTAGAGTGTGACGAGATCACGATTATTGAGTTGTTTAAAGCATTAGGTATAAAAATTGAAACGACCAGCGATACAATTTTTGAAAAACTGGTTGAGATCATCCAAGTGTTCAAAAATTTAACCAAGAAGAAAATCTTAGTGTTAATTAATGTCTGTTCCTATTTAACAGTTGAAGAATTAACAGAGTTAAATAATTATATTTCTCTTTATAACACCACGGTCCTTTTTTTAGAACCAAGAAAAGTTGAGGGATTCAAACAGTATGTTTTAGATGAAGATTATTTTCTCAGCGAAGTTTCGGAGGATTAAGTCTTGTCTCGTTCCTTGATAACAGAATAAGAAAAATAAATGAAGCATTCAAAGCTGAAATCTTGCTATGGATGAGTGGCGCGATTACGAAATCTTGAAAACCAAAACGGGTCTACGAGGTTTTAGAGCTATGTTGTTTTGAATGCTTCCAAAACGCTCGTTCATTTCTTTTGCCCATTTATCATGTTTTAGAGCTATGTTGTTTTGAATGCTTCCAAAACGCAGGCTTCAAGTTTAATGGTCAAGCAATTGTTTTAGAGCTATGTTGTTTTGAATGCTTCCAAAACTCTTATGATGAAATTTCAGCTGTTGATACGGTTTTAGAGCTATGTTGTTTTGAATGCTTCCAAAACGAATCAAATCAATATACACTGCGTAGTTTTGTTTTAGAGCTATGTTGTTTTGAATGCTTCCAAAACTAAAGAAAACACAGTATTCTTGTTTGCACCGTTTTAGAGCTATGTTGTTTTGAATGCTTCCAAAACGAAAAAAGAGTTGTTGGTTGATGGAAATGAGTTTTAGAGCTATGTTGTTTTGAATGCTTCCAAAACTTCTTCCCCAGATATTCGAAGTTCTATAGTGTTTTAGAGCTATGTTGTTTTGAATGCTTCCAAAACATTGTTGATAGAACTGAAGGCACAGCGAGTGTTTTAGAGCTATGTTGTTTTGAATGCTTCCAAAACGATGGGAACTTTTCAAAGGCATAGTTTGCAGTTTTAGAGCTATGTTGTTTTGAATGCTTCCAAAACTTGACTAATTCTTTATACTTAGATCCTGTTGTTTTAGAGCTATGTTGTTTTGAATGCTTCCAAAACGAAAAAATATAGCATCCCTTCTCAAATTAAGTTTTAGAGCTATGTTGTTTTGAATGCTTCCAAAACACTTTTGCAATATTTGCGGCATCCGAATTGGTTTTAGAGCTATGTTGTTTTGAATGCTTCCAAAACATATCAGAAATGTTTCTGACCTGAGTTTTAGTTTTAGAGCTATGTTGTTTTGAATGCTTCCAAAACACAAGGATTAAAAGGTGATCCGGGAGCTGCGTTTTAGAGCTATGTTGTTTTGAATGCTTCCAAAACAATGAATAGCTTGTACAACCCTGACACACTGTTTTAGAGCTATGTTGTTTTGAATGCTTCCAAAACATAGCTGATCTTCGAAAGGGAGAGAGATCAGTTTTAGAGCTATGTTGTTTTGAATGCTTCCAAAACAGTTAATCCATATTCGTTAAATTGTTTTCTGTTTTAGAGCTATGTTGTTTTGAATGCTTCCAAAACATAGCTGATCTTCGAAAGGGAGAGAGATCAGTTTTAGAGCTATGTTGTTTTGAATGCTTCCAAAACAGTTAATCCATATTCGTTAAATTGTTTTGTGTTTTAGAGCTATGTTGTTTTGAATGCTTCCAAAACATTTAACCACGTGTCTAACTCGTCCGCTTCGTTTTAGAGCTATGTTGTTTTGAATGCTTCCAAAACGATTGTATTGCTCATCCAACCGGTGTCCCAGTTTTAGAGCTATGTTGTTTTGAATGCTTATTAGTTTTAAAACCAGATATGAGAAATTGTTGACTAGTCAAACTCTATTATTCCCCCAATATTGACCTTCTCCCTCCATTAAGCGAGAATAAACTTAAATAGAGTTATTGGAATTATTTTTTTGAAAAGGAGTGTCGGTATGGCAAGAATTGCAGTGGACATGGATGAAGTGATCGCGGATTTTATCGCGAAGCAATTAGAACTTTTCAACCAGGAGAATAAAACGAGGTATACGAAAGCGGATTTAGCTGGTAAAAAATTACGGGAGATGCATCCGGAGCAAGCGGAATGGATTCGTGAATTGGTAAGTGATCGCTCGTATTTTGCGGATCTGCCCGTGATTGAGGGAGCACGAGAGACCTTAAAAAAATTGGCTGAAAAGCATGAGATTTTTATTACGACAGCCGCGATGGAATTTCCTACATCATTTGACGCGAAGTATGCTTGGCTGAAAGAACATTTTGATTTTATTCCGGAGAGTCATTATGTTTTTTGCGGGGATAAATCGATTCTTTCGGCGGATTATTTGATTGACGATCATATGCGTCATTTGGAAAATTTCCAAGGTCAGGGGATTTTATTTGCATCGCAGCACAATCTTGACGAAACTTATCAACCTAAAATGGCTAATTGGGCAGAGGTGTATTCGTATTTTCAGGAGAAGGAATAGTAGTTCCAGCAAAAAAATAAGCTCCGTCTTGTTTCGTAAAAGGAAACAAGGCGGAGTTTTTTTAATCGATTTCTGCGCCATCAAGGGTACTGGATGGGCTAGGATTGGCTTTTTGGTATTGGAAATTGGAAGTATCATACTTGAAGTTGTATTTATTTCCTAAGAAATATTTCGCGATATGCAACGTACGATCGCTGGAGCGTTCAAGGTTCGAGCTGATATCGATCAGTAGAACACCATCAGCGGCTCTTCCTTCGCCTTTGGTCATCAAGCGAATGTATTTTTTCCGTAGAAGTTCTACTAGCTGATTGATTTCTTCTTCGCGATCTAACATTTTTTGCGCCAACTCGATGTCGTCATTTTCTAAGACTTGCATCGCGTCGCGAATATTTTTTAATACTTTGTCGAACAACAGCTCTAGGTGTTCATCATGAAGTAAGAAGGTCTGACGGTTATTGCTAGTTTTGGTTTTATTTCGTTTATCTTTGGCCCGCTGCTTTTCTTCAAGGGCAATGGATTCTTCGACATAGCGAATGATATTCATAGAGTGATCGCCGATTCGTTCAAAGTCCTTCGTAAATTCCAACAGCATTGCTTGCTCCTGACTTTCCAAGGGAGTCAGTTCGGTGGCGGAAATTTTTACGAGATATTCAGTTAATTCGATATCGCATTGGTTAATGGCATTTTCATATTGCAGCACATCTTCCCGCCATTCATCCTTTGTATCATTATAATACTTTCGGGCAGAACGGATGGAGGACAGGACATAGCTGCCCATTTGAATGACTTCGTTTTTGGCTTGTTCGATTGCCATGACCGATGAAGTATGGATGATCGGTTCGCTTAAAGTCACTGAGCGGATATTCAAATTTTTCTCGCTGCCTGGAATGATTTTTTTCACGATCATTTCGATCTGAGGAATAAACCAGAATTGGATCGCCAGATTGGAAATATTAAAGAGACCATGAGCAAAGGCGATCTGCATTGCTGGATTTAATCCTAATGAATCGGCGAACATCGTGACGACGCTAGTGAACGGTACGAGCAGTAGGGTAAAAATAACCGCTCCGACTAAGTTGAAGATAACGTGAGAAGCGGCGGTTCTCTTAGCCGCGATACTAGCGCCTAAGCAGGCGATAATGGCGGTAATCGTGGTTCCGATATTGTCCCCGAATAAAATCGGCAAAGCCGCGGTTAAGGTGACGCTTCCTTGCATATATAATTGCTGCAAAATTCCGATCGTTGCACTGGAGCTTTGCAGGACCATCGTTAATAAGGTCCCGATCCCAACACCTAGTACTGGGTGGTGAGAGACGTTAATCATTACTTGGTTGAATTGCGGCAGATCTTTTAACGGGTCCATGGCGGTACCCATTAATTTTAATCCGTAAAAAAGCGCGCCAAATCCAAACAAAATCTGACCGATGGATTGCAACGAAGTTCGTTTTGAAAAGAATAATAAAATCGCCCCCGTCCCGATGATCGGCAGAGCGTACTCGCTTAAGTTGAAACCAATGATGAAGGCGGTTACGGTGGTCCCAACGTTGGCCCCCATAATGACACCGATGGCTTGACGCAAGGTCATGAAGCCGGCGCTGACTAAGCCTACCGCTAAAACAGTTGTGCCTGAGCTACTTTGAATCAGACCGGTAACGATGATCCCGGCTAAAACGGCGCGAAAAGGCGTAGAGGTAAAACGGTTTAGAATTTCTCGTAAGTGGTTCCCGGCTGCTTTTTGTAAGCCGTCACCTAAATATTTGATCCCAAAAAGGAAAATTCCCAAACCACCTAAGAAGGTGAAAAGCATTTCTTGATAAGACATGAGGCGTCCTCCGCTATATTTTTTTGCATACTACTATCAAAATAATAGATTCACAAGTAAAATAAAAGCTTTTTTTTAAAAAAAGTCGAATTTTTTTAGATTTTCTATTTCTTTTAAGTTCTGGCGACAAAAAAATGAGGATTGTAAGGAGAAGAGAAGGAATTCTTTTGTATTTTTTAACGCTTTCAGCTACTCTTATAGTAGAAGCTTTCTCTACAGCTGAATCGCTTAACTGGTAGAGTGGTCGATATCATGAAGGGTTGATTTTCCCATGGCAAATAGAGCAAAGGCCGGTGAAAAGCAACTTCTTCAATCTAAATTAGGAGTGGTCGTATGCTTTATGGAAAGAAAAATCGTCGCGAGGCGGCTTATTTGGAACCGATCTTCGGCTCTAAAAATGAAGATGAAGTCCTACCTTCCTATCATTTAGGCGAGAATTCCATTGAACCGCGGATCGCCTATCAAATGATCAAGGATGATTTGATCGATGAGGGCAATTCACGGGAAAATTTGGCGACCTTTTGTCAGACCTTCATGGAACCGGAAGCCGTCCAATTAATGAGTGAAACGCTAGATAAAAATGTGATCGATAAATCGGAATACCCCCGAACTGCAGAGATGGAGAATCGCTGTGTCAATATTATCGCGGATCTGTGGCACGCATCGGAAAGTGAAAAATTTATCGGGACTTCGACGATCGGCTCATCTGAAGCCTGCATGCTAGGTGGAATGGCGATGAAATTCGCTTGGCGCAAGCAAGCGGAGAAGTTAGGCGTAGATATTCATAAAAAGAAACCGAATTTGATTATTTCTTCTGGTTATCAAGTCTGCTGGGAAAAATTTTGTGTTTATTGGGATATCGAGTTGCGGGAGATCCCAATGGACGCGGAAAATATGTCCTTGGATGTGGATCAGGCGATGGCGGCGGTGGATGAATATACCATCGGGATCGTGGGGATTCTTGGGATTACTTATACCGGACAGTACGACGACATCAAAAAACTGAATGACTTAGTTGAAAAACACAATCAAGAGACGGAACATAAAGTTTATATTCATGTAGACGCCGCGTCAGGAGGCTTATATACGCCTTTTGTCGAACCGGAACTGGAATGGGACTTCCAATTAAAAAATGTGGTTTCTATCAATACTTCAGGTCATAAATATGGCTTGGTCTACCCAGGAGTCGGCTGGGTCGTTTGGCGGGATGAGCAATTTTTGCCGAAGGAATTGGTCTTCAAGGTCAGCTATTTAGGTGGCGAGTTGCCAACGATGGCAATCAATTTTTCCCATAGTGCCGCGCAATTGATTGGTCAATATTATAATTTCGTACGTTTCGGGTTTGAGGGCTACCAAAGTATCCACCAACGGACCCACGATGTGGCGCTGTATTTAGCCAAAGAATTGAAGGAATCGCGCTGTTTTGAGTTGATTAATGGCGGCGATCAGTTGCCTTTAGTTTGTTATAAATTGACTGCAGATGAAAAGCGGGCATGGACCTTGTATGATTTGTCGGATCGTCTATTAATGAAGGGCTGGCAAGTGCCGTCGTATCCATTACCTAAAAATTTAGATAAGCAAGTGATTCAACGAATCGTTGTCCGCAGCGACTTTGGTATGAATATGGCCCATGATTTTATTGAAGATTTAAGGGCGGCCATCACGGAGCTGGACAACAGTCACTTAGTCTTCCATGAAGAGACAGAAATCAAAAATTACGGCTTTACGCACTAGAATAAAAGGAGGGATTTTTATGAAAATAGTGATCCATGTGGATGAGTTGGGGAAAATTCGCGAGGCACGCCACAACATTGAAAACCTACTATTGTCCGAGCCGGAGGCAAAGATCGTTTTATTGATGAACGGTGAAGCGATCCAAGGATATCTATTGCCGCGAGTGATCAAATTTATGAAAGAGTACAGCAATATTTCTTATCAAGCCTGTCATCATTCGATGCGAAATTTTCATGTTCGTTCGAAGCAGCTTGCAGAAAGTGTCGAGGTGATCGATTCCGGGGTGATCCGGCTAGTCGAATTGCAAGAGCAAGGATATTCCTATATCAAATGCTAAAAAAAGAGGTTGGGAAAGAAGTGTTCAGCTTCAAGAAATTTCGGCTTATTTCCGAAGAAGCTACTTCTGTCACACCGTTTATACGGAAATAGGAGCTGAGACAAATTAATGTCCCAGCTCCTTTTTTTTGTTTGCAAGTGTCAGGTGCTTTTTTTGTCTGAATAATTGCGAAAGGCGTAAAAGAAACAAATGACGCTAGAAAAATAAAGATAAAATTTGTGATCCCAAAGAACGGCCCACACTAAAAAGAGAATGCCAAAGAGGACAAAGACAACGACACTATTTGAGATTTTTTGCATCATACGATCGTCTCCTTTCAACTGAAATAGTTTTCATTTTTTAATAAAAAAATTAACTGATTTGATTATTTATAAGATAAGCATAGCATAAATTTAAGGGGAGGGGGGAAGAATAGTGAGTGTTTATTAATAAAAAACAGAGAAGCAGCCAGTGTTTCGTGGCCTACTTCTCTGCTTTTTCGTTCCATTTTTTGGGACTCCAAATAGTGCCTTCTAGTGCGACTTGCAAACTTTCGTTGTCATCTTCTAATTGTTCGATGTACTTGATCGCTTCTGCGATAACAAATTGGTTCTTCTCATCACTTATCGCAGCTAATTGTTCTTGCAGCCATGTGTTTCGCATTTACTTCACCTCACAGGCAGTGTAGCATAGAAGTAATGACAGATGGTGTGTGATGCTTGGGAGGTAAAATACAATGGAAATTAATGAAAGCGTTCTACTATTGATAAAAACGGAGCTGGCTGCGGCTAAATGTGAGCTGGAACGGTTGGAAAACTTGACCTTTGCTAGTGACTTAAAAGAAGCGCGGATCGAGATATTGAGGCAGGAAATCCAACAAGCCGAGGAGCGGTTAAAATTGTAAGCAGATTCTTAGCCATCCTTTTTGCCCAATGGTAAACTAAATACAGAAACAATTTTCGATTATTTTATCAAACAGGAGGGTTTATTATGACAAACAACGATGAACTAAAAGGTAAAGTGAACGAAGCAAAAGGCAAAGTCACAGATGATGAAACGACTGAATTAAAAGGCAAGATTCAACAAGGTTTTGGCAAGGCAAAAGACAAAGCGAAGGAAACCGCAGATGACGTTGCTGGTAAAATCAACAAAAAAGCTGACGAAAACAAAAAAGATTAATCAAAAGACCTGCTTCGGCGGGTCTTTTTTGTTTTATAATAGAATAAAATGGTTATAGAGGGGCGAATGTGTGTGAGAATTTTAGTTGTAGGTGGGACAGGAACGATTGGTCAAGCGGTGGTCAGTAAATTACGCAAAGAGCATGAAGTCATTACGGCAGGCAGAACTAGCGGCGATGTACAAGTGGATCTAACTGCGACAGAAAGTATTGAAAGTCTTTTTAAAAAAGTGGGGCATGTGGATGCGATCGTTAATGCTTCCGGTGCCGCGACATTTAAATTAGTTGAAGATATGACACCAGAAGATAATTTAGTAGCGGTCCAGAGTAAATTATTGGGACAGATCAATCTGGCGCTGATTGGACAAAAGTATTTGCGTAATCATGGCAGCATCACTTTGACTACTGGCGTGATGAAGGATGATCCAATTCCCGGCGGAGCATCAGCGGCGCTGGCTAATGGTGGTGTAGCAGCTTTTGTTAAATCAGCCGCGATTGATTTTACACATGGGATTCGGATTAATTGCGTCAGTCCGAATGTCTTAGTGGAATCCTTTGAACAATATAAAGAGAGTTTCAGAGGCTTCACACCGGTCCCCGTTGAGCGAGTGGCGACAGCTTACGTTAAAAGTGTTGAAGGCAAGCAAACCGGTCAAGAATATCAAATCTATTAAAAAATTTTTTTCACTTTTTCAGTTAAGCTGCAAAAGTGAATTTTTTTTCGAAAAAAGTACGCATTCGATGAAAAACTTTCGTTAATAGTAATAGAAGGAAAATTTTTTAATTTTTTTACAAGGAGGCGAAAAAAATGCTGCAACAGCCATTTACTCCGCGACAAATGTTTCGTTTAAAACCAAAAACGTTGGAAAAGAGGATCACCGCTTAT</t>
  </si>
  <si>
    <t>MNKNYTIGLDIGTASVGYAVQYENYDLVKKKMKIKGNGTKKAVKKNFWGVRLFDAGETAEGTRMKRTTRRRYTRRRNRIRYLQEIFQAEMATVDQNFFYRLDDSFLVPEEKRNERHPIFATLEEEVAYHQQFPTIYHLRKHLADSTEKADLRLIYLALAHIIKYRGNFLIEGKLNTENSSVKETFKTFLQAYNQAFTVQENGSLINPINETIDIGSLFQERASRQRKAENVLKLFPNEKSSGTFMQFLKMIVGNQGSFKKTFGLEEDLKLQFPKEEYEEQLEGLLAIVGDEYGDVFAAAKNVYDAVELSGILTVKDLTTKAKLSASLVKRYEEHKVDLEQLKSFVREKLPNKYYEVFRDSEKNGYAGYIEGGVTQADFYKYLKKILDKVEGADSFLAKIEQEDFLRKQRTFDNGVIPHQIHLEELCSIIRKQSRYYPFLAENQEKVEKILTFRIPYYVGPLADGASRFAWLSRKEDGSITPWNFSEMIDEGKSATAFIERMTNYDSYLPQEKVLPKHSMLYEKYMVFNELTKVSYIDDRGESQYFSSIEKREIVDELFKKNRKVKYAQLENFLKNQYMIETAEIKGIEKSFNASYGTYHDLLKIGVSQSMLEDPENEEMFEEIVKILTVFEDRKMIQEQLSPYEDYFEAGVLKKLIRRHYTGWGRLSKKLLTGIREKQSKKTILDYLMRDDDMPRNKNRNLMQLINDDSLSFKQSIAQQQAEDQSEDLHEIVKELAGSPAIKKGILQSLKIVDEIVEIMGYPPTNIVVEMARENQTTDAGRKKSRRRQKVLEDAMKEFGSTLLKEYSPENVNLRNDRLFLYYLQNGKDMYTGNELDIHHLSNYDIDHIIPQSFIKDDSIDNMVLVSSSDNRGKSDTVPSKEVVERMIGYWEKLKRSGLITQRKFDNLTKALNGGLTEADKAHFIKRQLVETRQITKHVARILHQKYNSGDETVTRIITLKSALTSQFRQIYQLYKIREVNEYHHAHDAYLNGVVATTLLKVYPRLEPEFVYGDYQKFDLFKENKATAKKNFYSNLMRFFTSDQPKVDANGEILWDQKNISMVKKVMNYHQMNIVKKTEIQTGGFSKESIQPKGESAKLIERKTGWDPKKYGGFDSPNIAYSVVITYEKGKTRKLVQEIVGITIMERKQFETDEVEFLEKKGFVHPSIEVILPKYALYELENGRRRLIASASEAQKGNQMVLPNHLIELLYHGKHCNDLDGKSLAYLTAHRVDFQELFEYVKHFAEVYTLADKNLTKLSELFEQNQEADIKVMAESFLNLMQFNAMGAPADFKFFDTTIPRKRYTSIKEILKATIISQSITGLYETHLKLGE</t>
  </si>
  <si>
    <t>1254.SAMN04515708.A4V11_08865</t>
  </si>
  <si>
    <t>GCF_001767275.1</t>
  </si>
  <si>
    <t>Pediococcus acidilactici strain ZPA017 chromosome| complete genome.</t>
  </si>
  <si>
    <t>GTTTCAGAAGGATGTTAAATCAATAAGGTTAAGATC</t>
  </si>
  <si>
    <t>GCCGACCGGGAATATTTGCTACAGTTACAGGCAACGTTAAACCATGATTTCGTGCAATTAGGTGACCAACTTCGTGCGGTAGGGGAAAAGCCCGCCTCCGTCACCGCAGAATTTAGCGAATACAGTATGCTTACTGAAGATCCGCGGATTAAGTATTACTCGACGGAAGCTATATTGGCGGGGTTAGTAGCAGATTGCCAAACTAGTTTGATGTTTATTCAGCGCGCCGTTGCGTTGGCTAACCAAGAAAGTAAGTTTCCCTTAGCAAGCTACTTAATTGAGCTTAACGGACAATTTGAACGGGCTTCACAAAAATTACAGGCCCGTTTGGGAAAAGAACCGCGCGAAGGTTTGGAAGAAGAAGACGATGATGATGATTAAAATGCAACACTGGTTTACAAGGTTTGCTAACCCGTTGCTCGGGGTGGCTGCGTTATTAACCGCCACGGGATGGCTGCTGCAACATAGTGGGGAGTTCCCAGAAGCAGCTGGGATGGCGTATGGCATAGCAACGTTGGTAGCAGGGATGCCGATCCTGTTGAAAGCAATCGCTGCGTTACGCGCCCGGGTGGCCAGCATTGAATTGTTAGTAAGCATTGCCGTGCTAGGAGCTTTAATCATTGGGGAACTAGAAGAAGCGGCGATGGTCACTTTTTTGTTTGGCCTAGGTAATTACTTAGAACGCCGCACTTTAAAGCAGACTCACCGGGCGTTAGCTAACCTAACAGAAATGCAGCCGACACAAGCACTCTTAGTGAGCGAAGGACAAACCCGCACGGCAGCAATTGACGACGTTGAGGTAGGCGACCAGTTATTAGTGCGGATTGGTGACCAAGTTCCGGTTGACGGGCGGGTGGTTACCGGGACGGCTGCCGTCAACGAAGCGGCCATTACTGGTGAAGCACGGGTGGTTAATAAAACGCCCACGGATCAAGTATACACAGGTACAATTGTGGAAAACGGACAAATGGTGGTGGAAGCCCAAAAAGTTGGGGGAGAAACCACGTTTGGCAAAATAATTGAGCTCGTGGAGGAAGCCCAAGACAATCAGGCTCCGGTAAGCCGTTTTATTGACCAGTTTGCCCGGTTCTACACGCCACTGGTTTTAGTGTTAGCGCTCTTAACACAGTTAGTTACGCAAGATTTCCGGTTGGCGATTACAATTTTGGTGCTGGCGTGTCCGGGTGCGTTAGTAATTGGGACACCGGTATCCAACGTCGCGGGGATTGGCCGGGGAGCGCAAAGCGGCATCTTGATTAAGGGCGGTCAGGTCATTGATCAACTGGCCAAGGTGCGTACCATCCTCATGGATAAAACCGGGACGATTACCACTGGTAAACCGACCGTCCAGAGCTTCTATCAGTATTCACAACAAGATTGGCTAGCGGTGGCGGCCCAATTAGAAAAACAAACTAACCACCCTTTGGCAGCGGCCGTTGTGGAATTTTATGAACAACGAACGGGCCAGCCTGTGCAAAGCCATGAGATCGCAATCACCACCATTAAAGGAATCGGGGTTACCGCCACTTGGCATGGTCATCAGGTGAAATTGGGAAGCCCGCGGATTTTAGAACCAAGTGCCCAAAAACTTTCTAATAAACAGACTGTTGATTTACAAAAACTGCGGGAAAATGGGCAATCGGTAATTTTAATGATCGTAGACGGTGCTTTAGTGTTGGCAATGGGCTTATCCGACCAAGTCCGGCCCGGCGTAGCTAGCGCACTTAAACAACTTCGCCAAACCGGAGTGACGAATCAGTGGATGGTGACTGGTGATCAACTAAACGTTGCCCAGTCCGTTGCGCATATCGTGGGAATCACCCAGGTTAAAGCAGGTCAGTTGCCTAACGAAAAGGCCCAGTTTTTGAAAGAACTCCAAGCAAGCGGTCAACCAGTGCTATTCGTTGGCGACGGAATTAACGACAGTCCCGCCATTGCCCAAGCGGCGGTGGGAATCGCGATGGGGAGCGGCACTGACGTCGCGATTGAAACTTCGGACGTGGTACTGATTAATCCCGATTTTAAAAATGTCGTTTTTGCGCGACAAATTGCTCAAGCAACGCTGCGTAACATGATGGAAAACGTAGGAATTGCGGTTGGTACGGTGGCGTTGTTGATGTTAGGAGTTAGTTTAGGCTGGGTAAATATGGCAAGCGGGATGTTTTTCCACGAAGTTAGTATCCTGGTGGTGATTTTTAACGCCATGCGATTACTGAAACTAAAACGGCCCGCCTGGGAGAATTTTTCCACCAAAACTGGCGGTGAGAGCCCTTCCAGTGAAACTATCTAAGTGATAGGGCTATGGTTTTTCACAATTTTCCTGTATGATAGAGGATAAGAATGAAAAGATGAGGTGAAGGACTTGGCAAACACAGATTTATCAAATTTTGATAAAATCATTGTTTTGGATTTTGGTAGTCAATACAACCAATTGATTACGCGCAGAATCCGTGAATTTGGGGTTTACTCAGAGCTTCTTTCTCATAAAATCACTGCGGAAGAAATTAAGCAGATTAATCCTAAGGGAATTATTTTCTCCGGGGGACCGAACAGTGTTTATGATGACGATGCTTTTCGAGTTGATCCTGAAATTTATCAATTAGGAATTCCAATTTTGGGAATTTGTTACGGAATGCAATTGATGGCCTACAATTTGGGCGGTCGGGTTGAATCTGCGGATAACCGGGAATACGGCCACGCAGACATTAACGTAACTGATGACCAAGCGGCATTGTTTAAAGGCTTGCCAGCTACCCAAACGGTTTGGATGAGCCACGGTGACTTGGTTCGCGAAGTTCCAGCCGGCTTTAAGACGGTAGCTACTAGCGCAAATTGCCCAATCGCTTCCATGGCGGATGACGAACGGAAATTTTACGGCGTTCAATTCCACGCGGAAGTGCGGAATACGCAATATGGTAACGATATTTTACGGCACTTTGCCTTTGATGTTTGTCAAGCTCAAGCAAATTGGTCAATGAACGACTTCATTGACATGCAAGTGGAAAAGATTCGCGAAGAAGTTGGCGACCGTAAAGTACTCTTAGGACTTTCTGGCGGGGTTGACTCAAGCGTTGTCGGCGTATTGTTGAACAAAGCAATTGGCGATCAATTAGTATGTATCTTTGTGGATCACGGTTTGTTACGTAAAGGTGAAGCAAAGCAAGTTATGGATAGCCTAGAAGGCAAATTCGGCTTGAACATTATCAAGGTTGACGCACAAGACCGCTTCTTGAGCAAATTAGCCGGAGTTACTGATCCTGAACAAAAACGGAAGATCATCGGTAACGAATTTATCGAAGTCTTCAATGACGAAGCTCAAAAACTTAAGGGAATTGATTTCTTAGCTCAAGGTACCCTTTACACTGACGTAATCGAAAGTGGAACGGATACTGCGCAAACCATCAAATCCCATCATAACGTGGGTGGATTGCCAGAAGACATGCACTTCGAACTAATCGAACCGCTTCGGACCTTGTTCAAGGATGAAGCGCGTGACTTAGGTGAAAAGCTGGGAATGCCAGAAGATTTAGTTTGGCGTCAACCTTTCCCTGGCCCTGGTCTAGGAATTCGGGTGCTAGGTGAAATCACCGAAGATAAATTGCAAATTGTTCGCGATAGTGACTTAATTCTACGTGAAGAAATCAAGAACGCTGGCTTAGATCGTGACATTTGGCAATACTTCACCGTCTTGCCAGGAATTCGCAGCGTTGGGGTAATGGGTGACGGCCGGACTTACGACTACACAGTCGGAATTCGTGCAGTTAACTCAATTGACGGAATGACCGCCGACTTCGCGCGGATCCCATGGGAAGTACTCCAAAAGATTTCGGTACGAATCGTAAACGAAGTTGACCACGTTAACCGCGTAGTGTACGACATTACGTCCAAGCCGCCGGCAACTGTGGAATGGGAATAAACTGAATATAAACAAAAACCACCTTATCCCGGTTAATCCGAATGATAGGTGGTTTTTTTGTGTTTTTTAAAATGGGATAAGGCGGATATTAAAGTGGTACAAATGTGGTACGTGTACCACCGAAATAATGTTTCTACGTCAGTTCGATAATAATTTCCACAATATTTACCGTGTAAAAATATTACAAAGGAAATTAATAGATAAGTGGTAACTCTTGAATGCTTACAAAAAGTTAGCTATCATAGAGATATAGATTAAGACCAATTAATAGGAGGAACGGAGAATGGCAAAGATATTTATTGCGGGCGGCTCTGGACGGGTTGCTACCGCCTTAATTAAGAATTTAGTTGCGGATGGTAACGAAGTGGTTGCTGGAGCGCGGCATCCTGAAAATGTTGTTGAGATGGATCACGTGTCTGCGGTAAAGCTTGATTTGCATGACGGGGTAGACGCGATCGCCGACTTAATGAAGGGGAGCGACGCCGTTTACTTCACTGCTGGTTCGCGAGGCGCCGACTTGTTGCAAACTGATGCGATGGGCGCGGTTAAAACTATGCAAGCGGCCGAAAAATTAGGCATTAAGCGTTACGTCATGCTAAGTTCACTATACACATTGGAATCAGAACGTAAGTGGCATGAGGGCGGTTTGGCAGACCTCTTGGATTACACAACTGCCAAGTTCTTTGCGGACAACTACCTCGTTCATGACACCGATTTGGATTACACCATTGTTCAACCAACTAGTTTGACTGAAGAAGCGGGAACCGGCCAAATTTACATCGGAAAAGAGCTCCCCCAAAAGACTAACCCAATTCCAGACGTGGCAAGGGTTCTAGCAGACGTTTTGAAACATCCGAATACTGTTAAAAAAGTATTTATGATGAGCAGCGGTAGTCAAGCAATCGACCAAGCGTTGGCTAACGTATAAATTTTAACCAACTAGAATGTCCCCCAGTACGCCAAGAAATCATTAACGTGATTCTTGGCGTTTTATATTTTATGAGTAAAATATTCTGTTTGTGAAAACGAACTGGATTTTTCATTACGGATTTGACATTTTCCTGAATTATTTTCATTATGGTAGAAGCACGTTTGATGAAAATGAGAGAGGAAGAAAAATATGGAAACACAAAATACGCGGCACACCAACCCGATGATTGTGGTGGCGGTAGTGGCGTTGATGTCCTTTATGGGAATTTTGACGGAAACCTCAATGAACGTAACTTTCCCAGCTTTAATGAAGGAGTTTCACGTCCCCCTCAACACGGTTCAGTGGGTGACCGCCGGATACTTATTGATGGCTGCTTTAGTAATGTTAACGTCGGCTTACATGAAACGTCGGTTTACCAACCGGCAGTTGTTTACCGCCGCGGCAATCTTATTTAGCAGCGGTGACTTGATTTGTGGACTAGCAACTAACTTTTGGGTTTTGTTAGCCGGTCGGTTAATTCAGGCAGGATGCGTGGGACTATGCACGCCCCTGATGGTCAACATCATTCTAGACGTAGTGCCCCAGCATAAATTGGGGACTTACATTGGAATGGCAAACTTGATTATTTTAATTGCACCGGCACTTGGGCCCACGTTTGGCGGGGCGGTAGTTGCTTTTAATAGTTGGCGAATGATTTTTTGGTCAACTTTACCCGTTGCGTTAGTGCTGATGCTGCTTGGCATGAAAGTCATCAAGCAGTACGCGCCTACTGACCAGCACTACGCGTTTGACTGGACCCGGTTTCTTTTGTTGGGGATGGCATTAGTTAGTTTAATTGTTGGATTGAACGCCCTCGGAGAAATGCAATTGGGTACTTTTGTAGGGTTGCTGATCGTCAGCATTGGCTTAACTATGCTATTTGTTAAACGCTCGCACACCGCAACGAAAGCTTTATTTTCACTGCAAGTTTTTAAGCAACCAGCCTTTTTATACAGTTTTCTACCATATATAATGTTGCAATTTGCAAACGTAGGGATTAACTTCCTGTTACCTAATTACGTGCAGGATGTTTTTCAAGCGACTTCGTTAGTTGGTGGGCTAATCTTACTGCCGGGGAGTTTGTTTAACGGGTTTGGACAACCATTGTACGGCTGGCTGTTGGATCGGTTTGGCGGAAAAGTGCCCTTGTATACCGGAGATATTTTGTTTACGTTGGCGTTGGTTGGCTTAATGTGCTGGGGACCTCAATTAGGAGTGGTTGGAATCACGATTGCTTACTTAATTTTCGCGATTGGCCGCTCGATGGCGTTTGGAAATTCGGTCGCGTACGGTCTAAAACATATTGACAAAGAATTTCAAAACGATGCTAACGCGTTGTATAATACGGGACAACAGGTTACCGGAGCAATCGGAACGACTGTCTTAGCGCTATTGATGGGATCGGTTAAACGCCCAGGCTACACCCACGCGCAAAACGTAAGTGCGGGGAGTCAGTTAGCATTTATTTTGCTAGTAATTTTCGGTTGCGTAATCTTTGTGTTTTTCCACCATTTGGTTAATTTAAAGAATTTGCCAGAAGATAAGGGCGTTGATTTATAAGCGCTGGGCAAAATAGGAGGAGCAGCATGGCGAATATTGAACGATTTTACACTAAATTTCACCCAACTAATTACCAAATTAAATTAGCAATTAGTCGGGAAACAAAGGAAATTAAGGGAACGACTACCATTACCGGGGAGGCGTTAAGTTCCCAAATTGACATCCACCAAAAGGATCTACAAATTGAAGAACTACGGGTAGATGGTACGGCAGGCGATTTTACCGTTGATCAAGCCGCGGAAGCAATTCACGTTAAATTACCGCACACCGGAACGGTAACTTTGGAAATCAAATACACCACCAAGCTAACCGACACGATGATGGGAATTTATCCGTCATATTACGAAGTGAATGGGGAAACCAAGCAGTTAGTGGGCACCCAGTTTGAGACCACCTTTGCGCGGCAAGCCTTTCCGTGCGTGGACGAACCGGAAGCCAAGGCCACCTTTGATTTAGCAATTAAGTTCGACGAGCATCCGGGCGAAGTGGTATTGAGCAACATGCCAGAAACTAAGGTTGAGGATGGTTACCACTATTTTGCACGTACGGTAAAAATGTCTACGTACTTAATCGCGTTTGCCTTTGGTGATTTGCAAAGTAAGCAAACTAAAACTAAGAGCGGCGTCCAAGTGGGCGTTTTTGCCACCAAGGCTCATCAGCCACAAGAGTTAGATTTTGCTTTGGATATTGCCAAACGAGCGATTGAATTTTACGAAGACTTCTACCAAACTCCGTATCCACTACCGCATTCATGGCAACTAGCCTTGCCAGACTTTTCAGCCGGGGCAATGGAAAACTGGGGTTTGGTAACTTACCGGGAAGCTTACCTCTTGCTCGATCCAAAGAACACCACTCTACGCACTAAACAAGTGGTGGCCACGGTAATTGCTCACGAATTAGCGCACCAGTGGTTTGGTGACTTAGTAACCATGCAGTGGTGGGACGACCTTTGGTTAAACGAAAGTTTTGCCAACATGATGGAATACGTGGCCGTTGACGCTTTGGAACCCGAGTGGCAAATTTGGGAATTGTTCCAAAATTCTGAAGCAGGCGCAGCTTTACAACGGGATGCCACGGACGGAGTGCAATCCGTGCACGTCCAAGTTAACGATCCGGCCGAAATTGACGCCCTCTTTGACGGAGCCATCGTTTATGCAAAGGGAGCCCGGATGCTAGTAATGGTCCGCGCTTTGATTGGCGACGACGCTCTCCGTCAAGGACTGCAAAAGTACTTTGCAAGCCACCAGTACGGAAATGCTACCGGAAACGATTTGTGGCAAGCCCTCGGAGAAGCCGCGAACATGCCAATTGGCGACATCATGCATACGTGGCTAGATCAACCGGGATACCCAGTGGTGACCGCCCAAGTTGAAAATGGTGACCTGGTACTTGAACAACAACAATTCTTCATTGGTGAAGGGCAAGCTCAACAACGCCAATGGCAGATTCCGTTGAATGGAAACTATGCAGAGGTTCCGGCCTTACTACAGACGAAGACCTTGAATTTAGGAAATCACCAAGACTTACGGGATCGAAACCAACAACCATTCCGGTTGAACGTGGGCAACAGTTCGCATTTCATCGTGCGCTACGACCAACGGTTATTAGACGATATTTTAGCTGATTGGGAGCAACTGTCCGCGATCGACCAGCTTCAACTACTGCAAGACCTGCGTTTGTTGGCGGAAGGCAAGCAAATTTCTTACGCGGAGATTGTGCCCTTATTACCACGATTTGCGAAAACCGATTCTGCGCTCGTAACGGAGATGTTATACCGGGTGGCAAATGATTTAAAGAAGTTCGTTGCTCCGCAAAGCTCAGCAGAAAAGCAACTTAAGAAGTTCTTTGGTGAATTAAGTCAAGCACCGGCCCAACGGTTAGGCTGGCAAGCGGCGGCTGGTGAAACCAACGACGACCAGTTAATGCGTCCGATGGTATTGAAGGCGGCTTTGTACGCTGAGAATCCAGCAGTTACCGCACAAGCCCATCAGCTATTTGAAGAAAACGAAGCACAGCTGTCAAAACTACCGGCCGCAATTCGTTCCTTAGTAATTCGGAATGAAGTCGAACATTTCGGTAGCCCTGAGCTTTTTGCCCGGTTGCTTAAAGAATATCAACGGACAAGCGATGCGAGCTACAAGAGTGACCTTTGTCAGGCGCTTACGGCCACACCATCCTTACCATTGATTCAACAACTAGTTCAACAGTTTGAAAATGCGCAAGTAATTAAGCCGCAAGACTTGCGAGCGTGGTTCCGTGGCGTATTGGCTAACCCTCAAGGGCAAGGACCGGCATGGAACTGGATTCGTGACGAATGGCAATGGCTAGAAGACACGGTGGGCGGTGACATGGAATTTGCCACCTACATTACGGTGATTGCGGGGATTTTCCAAACCCCGACACGCCTAGCCGAATTCAAAGCATTCTTTGAACCAAAACTAGCAACTCCAGGATTAACTCGGGAAATTACGATGGATATTAAGGTGATTGAAACCCGAGTCGCACTAATTGAAACAGAAAGGGATGCTGTACAAGCTGCGGTAGTCCAAGCAATTAAGTAACGTGATAAATAAAGCGAGCGACTGCGAAAAAACTGAAAGCTCCTTTTGCGGGTTGGTTCTATTAGAGTCAACACACACCAAAAGCTAGTTTGTCCCGCTTAACCTAAAAGCGACCATTATTATGCTAAATTTAGACATAGTAATGGTCGCTTTTTAGTTAGTGTTTGCAAACTACCCGACTTTTGGCCAATGCGCTCGTTTTTAATTTGCCTAAAGTGCGGTGTTAGTTATTTGTTAACGATTTGGTGGTTGGAAAGGTCCCCGTCCGCGCTTTGCACGTCACCATTTGCGTAAACGTAGTAAGAACCGTGCTTAGGGGAGGTAATGTGGAAATAAATTGGTGAAGACTTGCCAATGGAACTAAAGGCCACTTTCCAATTTTGATTACCATATTTTTCGGTTAGAAGGGCAACTGCTGCTTGTTCGTTTTGAATTTTCTCGTCAGCAAGGGGCCGGTTGCCATTCTTCTTTTCTGCCTTCGTTAAGTCGCTGCGGGACATTTGATTATCTGCAGAACTACTTGAGTCGGTAGCCGAACTTGTTGAAGAAGAAGCGGAATTAGAGCTAGAGCTAGAGTTAGAGTTAGTCGAGTCTTTTGAAGAGTTTGCGCTAGCTGATGAGCTAGTTGCTTTATCATCTGAACTTGATTTAGCGTCCTTGCTAACAGACGACTTACTTGATGACTTGGCCACCTTTTCGGTCTTGCTAGAATTAGAAGATGTATCAGAGTTAGAAGTAGAATGGTTGCCACAACTTGCCAAGGTTAATGGTAAGACTGCTAAGATAGCGATTGACGCAATTTTTTTCATGGTAAAATCCTCCCCCGGATTGATGAATTTAGTGCTAATAATTTAGTTAATTCTAGCATACTCAAGCAAAACTGCAAGGTACGCAAAAGTTTAATTTAATAACGTTGAAACCGCTTAAAATGCGTTGAGTAATCGGGGGAAAAACGATATAGTGAGATTAATAACGTTGAGGAGGAATTTTATATGGGTGACAGAAAGTATAACCTTGGTCTCGATATCGGGACGTCATCAATTGGCTTTGCGGCAGTTGACGAAAATAACCAACCCATTCGAGTCAAAGGAAAGACGGCAATTGGGGTACGTCTCTTTGAAGAGGGCAAAACGGCGGCGGATCGGCGTGGTTTTCGGACTACGCGGCGGAGATTATCCCGGCGCCGGTGGCGGATCAATTTATTGAACGGAATTTTTGATGCGCACCTTGCCGAGGTGGACCCCACCTTTTTGGCCCGGTTAAAAGAATCGAACCGGTCAAATTTGGATCCAAAGAAGTCTTTTCAAGGCTCACTTTTATTCCCAGAACGGAAAGATTATCAATTCTACAAGGAATATCCCACGATTTACCATTTGCGAAAGGCATTGATGGAAAAAGACCGGAAGTTTGATATTCGGGAAATTTATTTAGCAGTCCATCACATTATTAAATATCGGGGAAACTTCTTAAACGGAACGCCGATGCGGTCGTTTAAAGTAGAAAATATTGAGCTTGATACGTTATTTGACCGGTTAAACCAGCTTTATGAAGAGATTATTCCCGACAATGAACTGGCCTTTGATTTAGAACAAGTGGCGGATGTTAAGGAAGTTCTTAGTAGCACAACCATCTATAAAATGGATAAGAAAAAACAACTAGTGAAGATGATGCTGCTTCCCGCAAGCAACAAAGCATTACAGAGTGAAAACAAGAAAATCGTTACGCAGTTTGTTAATGCGATTTTGAACTATAAGTTTAAGCTTGACGTGCTCCTCCAAGTTGAAACGGACGCGGATTGGTCCTTGAAGTTAAACGACGAGGGGGCGGATGATAAATTAGAAGAATTCACGGGTGATTTAGATGAAAATCGTTTGGAAATTATTGATCTTTTGCAAAGACTACATAACTGGTTTTCATTAAATGAAATTACAAAAGATGGTAATTCGTTGTCCGCGGCGATGGTTGAAAAATATAAAGATCACCGTCACCATTTAGAATTATTGAAAAAGGTGATTGAGGATCATCCAGATGCTAAGAAAGCAAAAGCACTGAAGGAAACGTACACGGCCTACGTCGGTAAAACGGACGATAAGACCCAGAACCAAGATGATTTCTATAAGGCTGTGGAAAAGAACTTAGATGATTCGCCGGATGCAAAAGAAATTAAACGTTTAATTCAGCTAGACCAGTTCATGCCTAAGCAACGGACTGGGCAAAATGGGGCAATCCCTCACCAACTGCATCAACAGGAGCTCGACCAAATTATTGAAAAGCAATCTAAATACTATCCGTTTTTGGCGGAGCCGAATCCGAACGTTAACCGCCGTAAAGATGCTCCTTACAAACTAGACGAATTGATTGCCTTTAAGATCCCGTACTACGTGGGCCCATTGGTAACGCCGGAAGAACAAGCACAAAACGGAGAAAACGTGTTTGCGTGGATGAAGCGGAAGGCTGCCGGTCCAATTACACCATGGAATTTTGATAAAAAAGTTGACCGGATGGAATCTGCAAACCGATTTATTCGGCGGATGACTACCAAAGATACGTATCTTTTTGGCGAAGATGTCTTACCTGCGGAAAGCATGATTTACGAAAAATTTGTGGTGCTTAATGAGCTAAATAATTTGAAAATTAATGGGCGGCATTTATCGCTTAAGGATAAGCAAGACATTTATAATGACTTGTTCAAGCAACAAAAAACGGTTTCCATTAAAGCGCTCCAAAATTACTACGTTACCAAAAAGAAGGCTGCAACCGCGCCTACCGTGGGCGGATTAGCCGATCCAAAGAAATTTTTATCAAGTCTATCAACTTATATTGATTTCAAAAATATGTTTGGGGAGCGGGTAAATGATCCGCAATTCCAAGAGAATTTAGAACAAATCGTGGAATGGTCGACAATTTTTGAGGATCGGGGAATCTTCAAGGCAAAATTACAAGCCCTGGGTTGGCTATCTGAAAAGCAGATTCAACAATTGGTGGCTAAACGTTACAAAGGATGGGGCCGGCTTTCCAAGAAGCTCTTAACTGGTCTAAAGAACGCGGAAGGATACTCAATTTTAGACGAAATGTGGCGTTCGACCGAAAACTTCATGCAAATTCAAAGTCGTCCAGAATTTGCGGCACTAATTCAACAGGCCAACGAAAAGCAATTTGAGGGCAACGACCCGAATAATGTTTGGGAGAATATTGAAAACATTTTGGGGGATGCGTACACTTCACCACAAAATAAGAAGGCAATCCGTCAAGTGGTGAAGGTTGTCCAAGATATTGAAAAAGCAGTGGGTAACCCACCTGAAAAAATTGCGATTGAGTTTACCCGTGAAGCCGCGGCGAACCCTCAACGGACGCAAAGCCGTTTGCGGACCTTGGAAAAACTTTATGAAAGTGCCGAAGAAGTTGTAGACGCGGGGTTAACTGCCGAACTAGCTGAATTTAAGGAAAATAAGCACGTTTTATCGGATAAGTACTACCTGTACTTTACCCAATTAGGCCGGGATGTTTATACTGGGGACACTATTAGTCTAGATAGGTTGAACGATTACGATGTTGACCACATTTTGCCACAATCCTTTATTAAGGATGATAGTTTGGACAACCGGGTATTGACGATTCGAGCGGTTAACAACGGAAAAAGTGATAACGTACCAGCTAAAATGTTTGGCAAAAAAATGGGTTCGTTTTGGCGGTACTTGCTGGATAACGGGATGATTTCCAAACGAAAATATAATAACTTAATTACCGATCCGGATAATATCAGTAAATACGCGCAAAAGGGATTTATTAACCGGCAACTCGTGGAAACCAGTCAAGTTATCAAACTGACGGCTAACATTTTAAACGGGATTTACGATAAGGACACCGAAATTATCGAAGTTCCAGCGAAAATGAATTCTCAAATGCGGAAAATGTTTGATTTGGTTAAGGTGCGGGAAGTTAACGACTACCACCATGCCTTTGACGCTTATTTAACTATCTTTATTGGAAACTATCTGTATAAATGTTATCCAAAATTACGGCCATACTTTGTTTATGATAATTTTAAAAAGTTTGGTAACAAGGAAGATATAGGACATAAACGTTTTAACTTTTTAGGAAAAATTGAGCGAGACAAGAAAGTGGTTGCTCCTGAAACTGGTGAAATCTTGTGGTCAAACGTGGCACCGAATGAGACCATCAAGCAGATTAAGAAGGTTTATGATTATAAATTTATGCTTACTTCTCATGAAACTTACACTAAACACGGTGCGTTGTTTAATCAAACGATATACTCTGCCAAAGCTTCAAAAACGATGATTCCAATTAAAAATGACCGACCTACCAAACTTTACGGTGGGTATAGCGGGAATGAAGATGCATATATGAGCATTATTAGGTTAAGTGACAAGAAAAAAACGTACAAAGTAGTTGGTATATCAATGCGCGATGCTAGTAAGTTGAAAGCTTATGAAAATAATGCGCATGAAGAATATCTAAAAAAATTAAAGGAAGTTATTGAACAGCAATTTTTAGATAGTGGCAAAAAAACTAAAGCCGATTTTGAAATTGTTATTCCAAAAGTTAATTATCATCAAAGAATGCAGGATGGCACAAAGCAATTTAGAATTGGCAGTTCCAAATATGTACACAACACTAAGCAGTTAGTATTATCTGAGAAAACTCTAAAAGCCATTCGAAACAATAAGCAATATAACGGAGATGCTGAAAAGGATCTTATTAATGCTTTTGATGAAATACTAACTATTGTTAATGATTCGTTCAGTATTTTTGATATTAGAAGTTTTAGAAAAAAGCTTAATGAAAGTCGAGATAAGTTTGTTTCTTTACCAGTAGAAGATACAAAAGAAAAAAGCAAAGTTATTAAAGGCAAGCGGGAGACGTTGAAGCAGATATTGATTGCACTTCATGCAAACGGCACTTCACAAGACATCCCACAACTAGGGCTTAAAAGTTTTGGAAAAATGGTTAAAACTGGGGGGCTTACATTATCAGAAAATACAGTCCTAATTCACCAATCGCCATCAGGATTATTCGAACGTAAAATTAAATTAAGCGATCTTTAATGAGAGCATCAAAAAAGAGGAGCCGTCCCATTAAGGGTCGGTTCCTCTTTCACTATGTAATGCCCAGATAGCTGGGACAAATGGATAAACTCCGCACAAAGTGCATTGTTTGATTTCAAATCAGGATGTTAAATCAATAAGGTTAAAAGTTGGGAGCTACCCAACACCATTAATATAAACCAGTACACTGGTAAAATCAAGGAGGTTTTAAAAATATGGGATGGAGATCAGTAATCATCACTCAGCACGCTAAATTGTCGTATTCGGCACATGCGATGATTGTGCAGACCAATGACGGAATTAATCAGATTCCGGTTGACGACGTTAGTTTGTTGTTAATTTCAACGACGCAAGCGGTAATTACGACGGCGTTAATCAGTGAGCTATCAAAGAAAAACGTCAAAATTGTATTTACCGATGAAGCGCGGGAACCGATTAGCGAAATTTACGGCTATTATCCCGCTAACCGGACCGCCCAGCTGCTGCGAGAGCAAGTTAACTGGGACTTACAGTTACAACAAATATTGTGGACGAAGTTAGTGGCTAATAAAATCATCAATCAGATTAACGTTTTGAATTTACTAGAACATTCGACCGATGAACTAGTAACAGAATTGGAAAAATTGGAATTGAATGATTTAACTAATCGGGAAGCGGTGGTAGCGCACAAATATTTTCCGTTATTGTTTGAAAGCGGTTTTACGAGGAGGGACGGTTCGGTAATTAACGCGGCGTTAAACTATGGTTACTCAATTTTATTGTCGGCCGTAAACCAAGAAATCGTGGCGAATGGCTACGTTACATATTTAGGGATTCATCATGATAGCGAGGAAAATCAGTTTAACTTGGCTTCAGACTTGATGGAACCCTTTCGGCCAGTTGTGGATTGCTGGGTGGCAAATCAAAAATTTAATCAACTTACGCCTGACATTAAGTATGGGCTGGTGGAACTTTTGAGTTTGGAACTTAAGTACAACGGCAAGAAGATGATTTTACGTAATGCGATTACTGATCACGTACGGAATTGTTTGAAGTATTTAGCGGGGAAAGCTAATAGTTTTACGATTGAAATGGAGTTAAGCGATGAGGTACCGAATAATGCGATTAATGATAATGTTTGATTTACCAGTTGAGACGGCGGTACAAAGAAAACAGTACCGACAATTTAGAAAAGCGCTAATTAACGAAGGCTTTTTGATGATTCAATATTCTGTTTATGTTCGCGTATGCGTGAATAAAAAATCGGCGACGTTTATGGAAAACCGCATCAAAACTTATTTACCCGAAAATGGCACAATTCAGGCCCTTACGTTAACTGAGAAGCAGTATAACGACATGCATTTTTTGGTTGGTGAACGGGTAAAAGACGTGCGCAATACCTCTGATCGGACGGTGATCCTATGAAACTAACGTATCGAACTCATGAACCGGTGGAAATTAAACCTCACGCAATTACGGTTTTGGGAACCAATAATTCTACGGTTTATACCGATTTAGTAAATGGTATGCAGGAACGTAACGAATTGATTTTAGCTTTTGATGAAAACTACAAAGAACTCGAAATTAGTAAAGTTTTCGATTGGATTGGCGACGTAGGAACCCAGGACTTAGTTATTCAAAAGTATTTAACTAAGATTGAACGGGTTTTTGCCGAAGGGTTGATGGATGAGCAACGTAACCAAATTCATGATCAGGTAAACCAACTATTTAATACGGTTGCTGAACAATTATTTATGCTAGATTTACCGATTAGCGTCAATTATGATTTTGATTTGAAAAAGTTATTGAAGTATTGTGGAGTGCACTTTGATCCGCTAAGCGTGGGTAACCCATATGGTATAATTGAAGCGATTTTGAAGATTCACGAGGAGTGCGCGATTAATTCGTGTGTCGTGTTAACTGATGTTGCACATTATTTGACAGCGACCCAAATTGAAGAACTTACCCAGCTAGTAAGTCAAACGAATCAAGCACTCTTACTAATTGAATTCACAGAAATAGGCAATCAGGAGGCCTATGGAAATAGCGAATTCTACTACATTGACAATGACTTTGTTGATTGGCATCAGTAATTGATGAAATTTTAGTTAGAAAATAACGGTTTCAGAAGGATGTTAAATCAATAAGGTTAAGATCAATTTCGATTAATGTTCGCGAAAATCAAGTGTTTCAGAAGGATGTTAAATCAATAAGGTTAAGATCTATTCCGTTTTTGATAATCAAGAATTGTTCGTTTCAGAAGGATGTTAAATCAATAAGGTTAAGATCATTTCCACTAGCAATATCTACTTAATTTTCGTTTCAGAAGGATGTTAAATCAATAAGGTTAAGATCGATAACTTCGCTATCACGTTCATCGTTGTAGTTTCAGAAGGATGTTAAATCAATAAGGTTAAGATCTAGTGGCGTAGCGTGCAAAATGGTAACCATGTTTCAGAAGGATGTTAAATCAATAAGGTTAAGATCAGATTAATTTAGCAATCATTCTAATAGCTCGTTTCAGAAGGATGTTAAATCAATAAGGTTAAGATCAGTTAAGATTACGCCTAAGCAAATGGAATTGTTTCAGAAGGATGTTAAATCAATAAGGTTAAGATCTAAAAACAACCCGGATAGAATCACCGACAAGTTTCAGAAGGATGTTAAATCAATAAGGTTAAGATCCAATAGCCGGTGCATTGTCTTGTTTCTCGTGTTTCAGAAGGATGTTAAATCAATAAGGTTAAGATCGCTGCTACAAGTCCCCAAGGGCCTAGCGCTGTTTCAGAAGGATGTTAAATCAATAAGGTTAAGATCTTTCATATATTTTTTCATAATATTCTTGAGGTTTCAGAAGGATGTTAAATCAATAAGGTTAAGATCGCACTACAACCGGGCTAGCACGAGTGACAAGTTTCAGAAGGATGTTAAATCAATAAGGTTAAGATCTTCGTTTGGTGAATCTGGGTGAACGTGTGCGTTTCAGAAGGATGTTAAATCAATAAGGTTAAGATCGAAGCGGACATTGCTTCGGCAAAGGCGGAAGTTTCAGAAGGATGTTAAATCAATAAGGTTAAGATCATTTGGACCAATGAATTCGATAAAACGACTGTTTCAGAAGGATGTTAAATCAATAAGGTTAAGATCACCAAGCCATACCGCAGTAATGAAGGACGCGTTTCAGAAGGATGTTAAATCAATAAGGTTAAGATCTGATTGATTAATCAATGTTTTAAGAATCGGGTTTCAGAAGGATGTTAAATCAATAAGGTTAAGATCCTCAAATTGTTGAAGCGAATATTAAGTTCGGTTTCAGAAGGATGTTAAATCAATAAGGTTAAGATCTCGGGAATGTCGTCAACTTCCGTGGCGTGTGTTTCAGAAGGATGTTAAATCAATAAGGTTAAGATCCTACTGACTACAGCCTAACCCTAGGCTAACGTTTCAGAAGGATGTTAAATCAATAAGGTTAAGATCACGTAGTCGGCATTATTAATACGGTATTGAGTTTCAGAAGGATGTTAAATCAATAAGGTTAAGATCGAAGCAAATAAAAACACCAAAAAGGCGTCTGTTTCAGAAGGATGTTAAATCAATAAGGTTAAGATCAATCAATTTTGGGATAGCACCGGTGGTAGTGTTTCAGAAGGATGTTAAATCAATAAGGTTAAGATCAAGATTGATTATGCAAGAATGACTGAAAAAGTTTCAGAAGGATGTTAAATCAATAAGGTTAAGATCCCCATCAACAACCTAACACGGGGGCAAGGGGTTTCAGAAGGATGTTAAATCAATAAGGTTAAGATCTTCATCATAATGTTGAATATAGGTATCCCTGTTTCAGAAGGATGTTAAATCAATAAGGTTAAGATCTAGGCAGTGTTGCATTTGCCGCAATTCCGCGTTTCAGAAGGATGTTAAATCAATAAGGTTAAGATCGATAGGCTTGGAAATGATAGATAACAACATGTTTCAGAAGGATGTTAAATCAATAAGGTTAAGATCATTTATCATAATTATATCCACTACTTAAATGTTTCAGAAGGATGTTAAATCAATAAGGTTAAGATCCTAATTACCTCCTTCGTCTACATTAGCTTGGTTTCAGAGGGATGTTAAATCAATAAGGTTAAGATCTGCCGGCATCGAGTGTGCACTGTTTGCTCTGTTTCAGAGGGATGTTAAATCAATAAGGTTAAGATCTGATGCATTTCCAGAAGATGAATACTTGATGTTTCAGAAGGATGTTAAATCAATAAGGTTAAGATCACAGCAGATTGTTGAAGTGTTGCAATACTTGTTTCAGAAGGATGTTAAATCAATAAGGTTAAGAGCGTGGCTGGTTAGTTTGGGTATCTAAGGGAGTTTTCAGAAGGGGAATAAAGTTAAATGGAAGTCATAAAAAAGAGCCAAACAAGAATGAAAGGTTAACAATATTACTGGCGGTAATACAAACCATAATAAGAACTCTAGATTGGCTCGGGTACAGTTTTAAGAAATAGGATTAAGAGACGTAGATCTTTTTTGCCGCTCTCTATATATATTTTATAACGGAGGAATAAAAAAATGAAAAGAGAAAAAGCAGTTAACATAGTTATTGTATTGCTGTTAATTTCAATCGTGTTATCTATTTTAAATCTATTTAAGTAGGTGTGTATCGTGAGTTTAATAAAGAAGCACCTAGATTCTTATAGGATTGCTAAAGATAATAATATTACCTAGCCAATAATGACAAGGGGAATTAATAAGGACTTGGATAACTTATCGTTTAAGCATCTTAAAGCTATCTCCACTTCCCTAGGAAAAGATATAGTAACTTGTCGCAAAAGAATTAAATATTTTTGTAAAACAGAGCTGCTCAAAAATAATCGAACATTTTTTTGTTTTGTCTATTTTTGATGAAACTACTAGTCATGGAGGATGATAAACTACTAAGGTCCAAATGAATTTATAGGTTTAGCATCATTACTCGAAGACGATGTTTTAGTGGTGGTTGGAAATAAAATCCGCCCGAAACGATCGGGTGGTTTTCAGTTTGTAAAAGTATACCAATTATATTGATATAGTAAATGCATAAAGTTAAGAAAGTGATAAAAATTGGATGATGAAGAATAAAAAAGGTATCGCAATAAGCAAATGACAATAGTGACACTAATCATTCAGACGATTACAGCTATTGTACAACTCATCACAATGCTTAAAAAATAGGTAAAAGAGGCGATACGCCTTTCTTCTGTTCATCAATTTTAAAATGGAGGCATTAAAATGAAAAACATAGGAAAGCTACAATATTTAACTTTGACTATCAGTATCGTTGCTCTGATATTGTCGCTAATAAATTTACTAAAGTAGGATGGTGAAATTGACGTTTTCTAACGAAGACCTCGATTCTCTGTCCTTTAGATTGATAAGATCTCTAGCCTGCTCAATGGAAAAACAGTTGAACATGTTGTACAGAAATTAGATGATTTGCAAAATAAAACCGCTCGAAATCAATCGAACGGTTTTATTTTGTCTATTTTTAGTCGGTACTACCTCTTTTTTATTGGAACCGCAGAGGTATTTTGGAAATGTCCCACATTTTTTATCACTTTTTATACCTTTATGAAACGGTTATAAAAAGTCATTTAAAGAATCTCATTGTAATCAAAAGAGTTTCAAAAGGATGCCAAATCCCTAAGGATAATCAAAAATAGATACGATTATTTATTTTAATATTGCAATCCTTAAATTCCCTCCAGCAAAACAACAAACTACTTGATCAAGCGTGGCAGCTTTTAAGTAGCTTGTTGTTTTTAGTAATAAAAAACAGTCCAACCGAATCCCAATCCAGTCAGACCGTCTTAAATTTCCTACATCACCAGCGGCAATACCACCAGGCCGTTCATCAAAATGTGCGCAATCATTGAAGTTTGGATGCGTCCCGTTTTATGGTACAGCCAGCAAAATAGCAGCCCAATCGCGGCGTATAAAAAGATGTGGCTGTCGTTATGCATAAAGGCGAACGCTAAGCTGGAAATGATTGCCATGATCGTTAAACCTAAGTTCGAGCGCATCCCGAACAAAGTGCTTAAATTGCCAAACAAAACTTTCCGAAAAACTAGCTCTTCCATAATTGCTGCCCCAACGGTGATTGCCAACACAAAAAACGGGTTGATTTTCGCTAGGGTAACTAACGTAGCCGTATTTGCGGAAGCGGGGTTTTGCCCCAGAATAAAAGTGACGTAGCTAACCACAAACTGGAGTACGATCACTAACGCGGTCCCAATGATCCCCCACGCAATTGCCCGGAAGAAGGGGATTCGCCGAGTTTCAATTTGATTGATTTCACTATTTTTTAGGTTAATAATCAACAGCAGGGCAGCTCCGACTAGGTAATCGATAGTTTCCACCCAGATAAATGATGCACCCAACCGAACGAAAAGGTTGATAACGCTCGGTAGCAAGAAAATTGCTAAATAAGTGATTAAAGTTAATAAAGAACTTTTACTAATTTTCATCATGACACTCCTTTATTTCCCGTAAGTATAGCATATTTGAACGGTTGTTATATTTGATTGGTTAATATTGGTCAAAAACACTTGCATTCTATTAAAAACATGATATAGTTATCAGTGTAGTTAGCACTTAGGTATAACGAGTGCTAAATAAATCATGCATTTAATTATCAGAAATTTGGAGGGATTCACGTGTTAAAACCTTTAGGAGATCGCGTTATTTTAGAAGCTAAAGACGAAGAAGAACAAACTGTCGGAGGCATCGTTCTGGCAAGTAATGCTAAAGAAAAGTCCCAAACCGGTAAAGTTGTCGCTGTAGGTAACGGTCGCGTTTTAGATGACGGAAAGACGTTACCAATGAACGTTAAAGTAGGCGACACAGTAGTTTACGATAAATATGCAGGAACAGAAGTAACATACGAAGATCAAAAATATTTAGTTGTCCATGAAAAGGATTTAGTTGCAGTTGTTGAATAATTAATTTAAAGGAGTGTTGATCATGGCTAAAGAAATTAAGTTTTCAGAAGATGCACGCACAAAGATGCTAAAAGGGGTCGACAAATTAGCAGATACCGTTAAGTCGACTATTGGACCAAAGGGACGTAACGTTGTTTTGGAACAATCATACGGTTCACCAACAATCACTAACGATGGTGTAACAATCGCTAAGTCAATTGAATTAGAAGACCACTTTGAAAACATGGGTGCTAAGTTAGTATCCGAAGTTGCTTCTAAGACAAACGACATTGCTGGTGACGGTACTACAACTGCGACAGTACTTACCCAAGCAATTGTTAACGAAGGTATGAAGAACGTTACTGCTGGTGCTAACCCAGTTGGGATTCGTCGTGGTATTGAAAAGGCTACTGAAAAAGCAGTTGCCGCATTGCACAACATGTCACACGAAGTAAAGACAAAGGATGACATCGCACAAATCGCTTCAATTTCTTCTGCTAACCCAGAAGTTGGTAAGTTGATTGCGGACGCAATGGAAAAGGTTGGTAACGACGGAGTTATCACTATTGAAGAATCTCGTGGAGTTGACACAACCCTTGACGTTGTTGAAGGTATGCAATTCGATCGTGGTTACATGTCACAATACATGGTTACTGACAACGACAAGATGGAAGCTAACCTCGACAACCCATACATCTTAATTACTGACAAGAAGATTGCTAACATCCAAGACATCTTGCCATTACTTCAATCAGTGGTTGAACAAAGCCGTTCACTTTTGATCATTGCTGATGACATTACTGGTGAAGCATTGCCAACCTTGGTATTGAACAAGATGCGTGGTACTTTCAACGTGGTTGCTGTTAAGGCACCTGGCTTTGGTGACCGTCGTAAGGAACAACTTGAAGATATTGCCATCTTAACTGGTGGTACAGTTATCACTGACGATCTTGGCTTGAACTTGAAGGACGTTACAATCGAACAATTAGGTCAAGCAAACAAGGTTACGGTTACTAAGGACGACACAACCATCGTTGAAGGTTCTGGTAGCCAAGAACAAATCGCTGAACGGGTTGCAATGATCAAGCAACAAATCAGTGAAACAACTTCTGACTTTGACAAGGAAAAACTTCAAGAACGTCTTGCTAAGCTAGCTGGTGGGGTTGCAGTTATCCGGGTTGGTGCTGCTACTGAAACCGAATTGAAGGAAAAGAAGTACCGTATCGAAGATGCTTTGAACGCTACTCGTGCTGCTGTTGAAGAAGGATTCGTTCCTGGTGGTGGTACAGCACTTGTTAACGTGATTGCTTCCTTGGAAGACCTTGACGCAGAAGGCGACGAATTAACAGGTATCAACATCGTTCGTCGTGCTCTTGAAGAACCAGTTCGCCAAATTGCTGAAAACGCTGGTGAAGAAGGTTCCGTCATCGTTACAAAACTTAAGACACAAAAAGATGGTGTTGGTTACAACGCTGCAACTGACGAATGGGTTGATATGATTGAAGCTGGTATCGTTGACCCAACTAAGGTTACTCGTTCAGCACTTCAAAACGCTGCTAGTGTATCCGCATTGTTATTAACAACGGAAGCGGTAGTTGCTGACTTACCAGAAGAAAAGCCGGCAGCTCCAGCAGCTCCAAACCCAGGTATGGGCGGAATGATGTAATCAAACTTTCGTGACTGATGGAGATGCTTACCGAAAATGGTAAACCATCGCCGCAATTAATCACTGAAGGCAACTGAATAATCCAGGAAAAGACGCGCATTGCGCGTCTTTTTTTGTGTCCAAATGCCGGGACAAAGGGTTATCGCAAAATCTCTTTAAAAGTTAATCAGGAATTTTGTTTTATTTGCCTAAATTCTGTTATTATCAGTATATGAGTGAGAATCCAAAAATATGCTAGCTAATTTACTGGTTTTGGAGTAGAATTTCACTTGCATATTTTTAAAAACGGAGAGTAAAAAATGTTTTCGTATTTGAAACGTATTTTAATTGGTAAACCACTGAAGACGTTAGACGAAAGTGGCCAAGCGTTAACGAAATTTAAGGCGCTCGCTCTGCTATCTTCAGATGCTTTATCATCTATCGCATATGGTACCGAAGAAATTCTTTCGGTTTTAATTGTTTTATCAGCTGCGGCAACTTGGTATTCGATTCCGATCGCAGCAATCGTGTTAGTGCTATTATTTGCAATTACGGTGTCATATCGTCAGATTATTAAGGCGTATCCTTCGGGAGGCGGTGCTTACGTAGTTGCTAGCAAGAACTGGGGGACTTCGGCCGGGCTAGTCGCCGGGGGGTCGCTGTTAGTTGATTACATGCTGACGGTAGCCGTAAGTGTGACTTCCGGAACCGAAGCGATTACCTCGGCAATCCCGGCGTTACAGAAGTATCACGTGGCCATCGCGGTGCTGATTGTGCTCGGAATTATGGCCCTGAACTTGCGAGGGTTGCGGGAATCGGCAAGTTTCCTTACCATCCCGGTTTACCTGTTCGTAGTGGTAATCTCGATAATGATTATTGTAGGTTTATATAACATCGTTACCGGACAAGTTACTTATCATGCGGCGGCAGCAATTGGCTCGACCGTGCCGGGAATGACCTTCGTGCTCTTCATGCGGGCGTTATCTTCTGGATCTTCTTCCCTAACTGGGGTAGAAGCGATTAGTAACGCAGTGCCTAATTTCAAGAAACCGCGGCGGAAAAATGCGGCAGCTACTTTGGCAATCATGTCGTTGATTTTGGCTTCGTTCTTCGCGGGAATCACGTTCTTAGCTTACTACAGCGGAATTACGCCGATGAGTTCGCAAACCGTGCTTTCCCAAATCGGGGTTACGGTCTTCGGCCACGGGATTTTCTACTATATCCTACAATTGTCAACCGCGTTGATTTTGGCGGTAGCCGCAAACACCGGGTTCTCGGCCTTTCCAATGTTGGCCTACAACTTGGCCAAGGATAAGTTCATGCCCCATGCTTACATGGATCGGGGCGACCGACTCGGCTACTCTAACGGAATCATTTCGTTAGCCGCGGGCGCAATCGTGCTGATTTTGATTTTCGGTGGACA</t>
  </si>
  <si>
    <t>MGDRKYNLGLDIGTSSIGFAAVDENNQPIRVKGKTAIGVRLFEEGKTAADRRGFRTTRRRLSRRRWRINLLNGIFDAHLAEVDPTFLARLKESNRSNLDPKKSFQGSLLFPERKDYQFYKEYPTIYHLRKALMEKDRKFDIREIYLAVHHIIKYRGNFLNGTPMRSFKVENIELDTLFDRLNQLYEEIIPDNELAFDLEQVADVKEVLSSTTIYKMDKKKQLVKMMLLPASNKALQSENKKIVTQFVNAILNYKFKLDVLLQVETDADWSLKLNDEGADDKLEEFTGDLDENRLEIIDLLQRLHNWFSLNEITKDGNSLSAAMVEKYKDHRHHLELLKKVIEDHPDAKKAKALKETYTAYVGKTDDKTQNQDDFYKAVEKNLDDSPDAKEIKRLIQLDQFMPKQRTGQNGAIPHQLHQQELDQIIEKQSKYYPFLAEPNPNVNRRKDAPYKLDELIAFKIPYYVGPLVTPEEQAQNGENVFAWMKRKAAGPITPWNFDKKVDRMESANRFIRRMTTKDTYLFGEDVLPAESMIYEKFVVLNELNNLKINGRHLSLKDKQDIYNDLFKQQKTVSIKALQNYYVTKKKAATAPTVGGLADPKKFLSSLSTYIDFKNMFGERVNDPQFQENLEQIVEWSTIFEDRGIFKAKLQALGWLSEKQIQQLVAKRYKGWGRLSKKLLTGLKNAEGYSILDEMWRSTENFMQIQSRPEFAALIQQANEKQFEGNDPNNVWENIENILGDAYTSPQNKKAIRQVVKVVQDIEKAVGNPPEKIAIEFTREAAANPQRTQSRLRTLEKLYESAEEVVDAGLTAELAEFKENKHVLSDKYYLYFTQLGRDVYTGDTISLDRLNDYDVDHILPQSFIKDDSLDNRVLTIRAVNNGKSDNVPAKMFGKKMGSFWRYLLDNGMISKRKYNNLITDPDNISKYAQKGFINRQLVETSQVIKLTANILNGIYDKDTEIIEVPAKMNSQMRKMFDLVKVREVNDYHHAFDAYLTIFIGNYLYKCYPKLRPYFVYDNFKKFGNKEDIGHKRFNFLGKIERDKKVVAPETGEILWSNVAPNETIKQIKKVYDYKFMLTSHETYTKHGALFNQTIYSAKASKTMIPIKNDRPTKLYGGYSGNEDAYMSIIRLSDKKKTYKVVGISMRDASKLKAYENNAHEEYLKKLKEVIEQQFLDSGKKTKADFEIVIPKVNYHQRMQDGTKQFRIGSSKYVHNTKQLVLSEKTLKAIRNNKQYNGDAEKDLINAFDEILTIVNDSFSIFDIRSFRKKLNESRDKFVSLPVEDTKEKSKVIKGKRETLKQILIALHANGTSQDIPQLGLKSFGKMVKTGGLTLSENTVLIHQSPSGLFERKIKLSDL</t>
  </si>
  <si>
    <t>1586267.SAMN03992719.GCA_001418685_01895</t>
  </si>
  <si>
    <t>GCF_900018365.1</t>
  </si>
  <si>
    <t>Apibacter mensalis strain R-53146| whole genome shotgun sequence.</t>
  </si>
  <si>
    <t>AAATGATATGGCATAAAAAAAGTATTTTCTCGTGGAAAATAAATAAGGTAAGACTATGTATTCCCAAAAAAGTAAGTATAGGAAATTTGTAAGACTTAAATAATGAAAAGAAGTAACATAAAAAAATACATAAAGGCACGGTAATTAAAATAAAAGGACTTACATAATTTCCGTAAATTTCAAAATAAGGAGTATAAAAGTATAAATAGTAAAGAATGCTTACCCCTACTATCAGACTTATTGCAAACAAAATTATTGTAATTTTGTTAAACTCATATTCTTTATTCTTAATTAAGAAATCGGCTAACCAAAAACCTATAACATAATGCGGTATTCTAAAAGTTAGATTATAAAGATATTCGTAAGTTCCATAGGTTGAGTAGCTAAAGATATAAGCCGCAGAAATTGCGCACAGTGTAGTTGCTGTCTTATTAATTTTAAAAAATTTATAATATAAAGGGGTTAAAAGGTATAAGAACAAAAGTGCCGGAATGTACCAATCATATATTTTATCTAAACCCACATTTCTCCAATAGCCTAAAGTGGTTAAATTATAAAATAAAGAATCAGAATTCCAAATACCTAACTTAATAGCAATAATAGTAACAATAAGTACAATTGGATAATAATAGGGAAATATTCGTAAAACTCTTTTTTTGTAAAAATTTCTTATGCAATTATCTTTAGAGATAGAAAAATATACTCCAAATCCGGATACTAATATAAAAATATCTACTCCCCCATATCCAATTCTTTTAAAGAATTCTAAAAATTTTGAGGAACCAACATACACATGTGAATGATAAAACATAACCCATAAAATGGCAACTCCCATTAATAAGGTTCTGTATTTACTTAGTAAATTTAATTTCATAATATTTATTTTATTTTGTGCGAGTTTAACCAATCTATGTATGCTCTGGCATTTTTCATATGTTCAACCGGATTAGACGTGAAGGCATGTCTGCCGGTATTTTTTATAGCACACATATAAAGATAATCTGTTTTAGCCGGATTTAACACGGCATCAACAACAAAGTCATTAGGAATGCAAATGGGTAAGGGAGGCAATCCTTTATTCTTATAGGTATTATACGGAGAATCAATTGATACATTTTTTACCCTCTTTACCTGAATCTTAAACCCATATATTTTTCTTTCTGCATACTGTACTGTAGGATCAGATTGTAATTTCATATCTTTTTTTAAACGATTAAGGTATAAGCCAGCAATTATAGGCAGTTCGTCCTTAATAACATATTCTCTTTGAATTATGGAAGCTAATGTGTAAACTTCTAAAACAGATAAACCTAATTGATCAGCTTCTGCTCTTCTTTTTTCATTCCAAAAACGATTATGAATTCTTTCAAATCTGGAAAATAATTTTTCCGGAGAAGTATTCCAATCCATATAATAAGTTTCCGGGGTAAAATATATTTTTAATTCTTCAACGTCTTTATATCCTTTCAATGATGCTTGTTTTTTAAAATAATTTATAAATTTTAAAGAATCATCCTCCAAATTTTTACCTAAATCGGAAGCTAATTCATAGATATCATCATACGATTTAATTCTTAGATGAACTTCATCTTGTTTCCCCAACAATAAACGTCTAATTAAATCTCTATTATTTTCTCCTAAATTTAATTTATATCTTCCTGCTTTTATTTTTTCAGGGTATTTTTCGGAATAAGCTACTTTATCAAAAGATTGACTGTCTTTTAGATAGGGAGCTATCAGCTTTTTTACTTGGTAATAGTCAGCTTGTGTAGGAATACATATATGCGCTTCCTGTATAATGTTAGAACTGTAATTTTTTTTGTAATAAGGAACAACTAATAAAATTAATCCTAACGAAAATAGTAAAAACAAAATTATTATGACAATAATTATTTTTCTCATATTCGATTATTTAATTTGGATAATATATTTCATAAGGATTAAATGCTGCAAAAATACGTATCTTTAATTTAATTTAAATAATATAAGTCTTTGTTTTTATATATTTGTTAGTAACTTCAAGTTAATTAAATATGGTATTAGGTTTATTAGGAAAAAATATTTCTTACTCTTTTTCCAAAAATTATTTTAATGAAAAATTCGACTTATTAGGTTTAAAAGATTATTCCTATAAAATATTTGACATTACTTCTAAAAACGATATATCAGAGATTTTTAACATGCCCGATTTGCTAGGCTTTAACGTTACTATTCCTTTTAAAAAAGATATAATTGATTTTTTAGATGAATTAAGTCCGGAAGCTGAAAAAATAGGAGCTGTTAATACAGTTAAAATTGATGGTACAAAAAGAATTGGTTATAATACCGATGCCATCGGCTTCAAAAATTCCTTAGTTCCTTTGCTAAAGCCTCATCACCAATCTGCTTTGATACTTGGTAATGGTGGAGCATTTAGGGCTGTCGCCTATATTTTACAACAGCTTTCCATTCCTTATATGGTCATTTCCAGAAACGGAATGAATACATACAGCTCATTAAATCAAGAAATAATTTCATCCCATAATTTAATTATAAATACTACACCGGTTGGAACTTTTCCTAATATAAATGATTGTCCTCCTATACCTGTACATTTTTTCAAGCCTCAACATTTAATTTATGATTTAATTTATAATCCCGAAGAAACTAAATTGCTAAAGTTGGGAAAAAAAGCAGGGTCACAAACTAAAAATGGGTTAGAAATGCTCCATTTGCAAGCAGATTTTGCCTGGAATATTTGGTATGAAAATCAATAAGTAAATAACCTATTTTCTGTTAAATAATGTTCCCGAAGCTTGTGCTTTAGGGAATATGGTGATATCCGCAATTTGTACATGGTCCGGTCTTGAAACAGCGTAATAAATAGCATCAGCTATATCTTCTGCAACTAATGGCTCAAAACCCTGATACACAGAATCTGCTCTTTTCTTGTCTCCTTTAAATCTAACTAATGAAAATTCCGTTTCAACCGCACCCGGTGCAATATTAGTTACCTTGATCCCTTGAGTTAATAAATCCATTCTCATTCCTTTACTAATTGCTTCTACGGCATGTTTAGTAGCACAATAAACAGCGCCTTTAGGATAGGTTTCTTTCCCTGCAATAGAACTTACGTTTATAATATGCCCTCCTTTATTAGCAACTAAAATAGGAACAATGGCTTTGGATACATATAAAAGTCCTTTAACATTGGAATCAATCATCGAATCAAAATCATCTATAGAGGAATCGAAAAAAGTATCCAATCCATGGGCATTCCCTGCACAATTCACTAAGACATTTATATCTTTCTTTTTATTATCCGATAAACTTTCAATAGTAGAAAAAACCGCCTCTCTATTTCCTACATCAAAATGAAGGGTTGTTATGTCTACTTTATTTTCCAATTCTTTTTTAATATCATCCAATCTATTTTTTCTTCTTCCACAAAGTACAAGATTAATTCCATTTTCAGCGAAGATTTTCGCTGTGGCTTTACCTATACCTGATGTTGCTCCTGTAATTAAAGCTGTTTTTTGCATATGATTAATTTTAATTATTTCATTTATTAAATATACAAAATTCTAATTAAAAAATAGCATATTAAAGGATATGTTGTGCCTAGTTTATCTTTATTTATAACTTGGGAAATTTTCAACCAGTTCTATATCATCAATTCTAAATCCTCGATCATTATTTGCTGCTTCACTAATAAATTCTAAGGTGGAAATTTCTTTAACTATTTTATCAGGGATTCGAATCATTACTCCCCTGTATTTGTTTTTATTGTTGAAGGCATTTAATTCAATATCAGGCATGGAAAGCTCTATCTCATTAAATTTTATTTTTAGCTTGTTTATATTGGAAATATCATCCGAATTATAAATATTTGCATTGAAATTATATCTCAATACTATGTTTTTTCGATTTCCTAAATGAATATTACTTATGATTAACGACGACTTTTTGTTTGCAGGAAACCATATGAAAAGCTCTTTTTTAGCGATTTCACTGGAACCGTTTAGCTTTCTTATATCAGCCAGTTCATATGGATCTGAATAAAAAGCTCCTTCTGCTTCTCCATCAAAATTAGCAGCAGCAGATATTTTAGGCCATGGACTTGAAATAATCATTCCCCCCTTAATTTTACTTACTTTGTTAAAAGTTTCTTTAAAAAAACCGCTTGGTGGTACCGGTGGTATTGAATAATCATCATTATTTACGCAAGAAATAAGAGACAGTTCAACTACCACTATTGTAATTAGTTGGAAAAATATATATTTTAACTTCATCACTATATTCATTAATCTTCCAATTGTATGTTATCTATCCTAATTCCTTTTTTATTTTTACTTGCTGATCCAAAAAATTCAATTTTTTGGGTACCATCGGGAATTGCTATTCGCACGGTATAAAAAGTATTTTTATTATTACTTACATCTAAAGCAATATGAGGAAGCTCTATTTCGATATCATTGCATTTCAATATTAAATCATCCACATATCCAATATCGAATGAATTAAATATACCTACATTGAGTTTAAAAGATAAGGTCATTTGTTTATGTCCGGACGTATTTATATGATCTATAAGTAACGATGCATTAGTTTTTGCCGGAAGCCATACTAAAGGATTGGGAAATGATACTCCTGAAGTTCTTATATCGGCTTTTCCGTAACGATCATTATAAGTAACCGGTTGAGAATTATCAAAGCCTATTGCATTATTAATTTTAGGCTTGGATGGCACATCAGAAACTTTATTAAAGGTTTCAATAAAAAAAGGTTGGGTTGTTGGAAAATCTTTGACGTCATCTATTGTTCTTATTATTAATCTATAGGTCTTATACATTCCATCATATCGAGTCATTATACCTCTCAATTTACCTTCACCATAAGGAATTTTATATCCCGAAAAAGACGCATAATTACTTACAGGAACCGCAAAATAATTGAGGTTCATAGTATTTATCTGATTGTCTGTACTTGAATGGTTTCTTACAAATGTTTTACCCGGCTCGTTAAATTCTACTCCGCTAATTTCAACCAAAGTACACAAATATTTTTCATTATTATTGATCTCTTTCACGGTTAATAATTTGCCGGATGCATTTGTTTTAATAACCAATTCTTCTTCATTTTTTTTGTCTTTACCCAACACAATATTTGAATTCATAATAGAGGGTGTTATTGGATCGACCACATATTTTTTCGGTTGTGTGGGAAGCAGACCTATCTGCACCATGCCATTTTGCTTTCCATAACATAAATTGTCCAGTTTAATATATATTTTAGATCCTAAGGGATAATCCGTGTATAAACTGGATTTATTGATGCTTAACATGATACCTTGAGATCCATCTTCAGTAACTACAAATAAATTTTTATATACATTTCCTGCATGATCAGAAGAAATCACATATCCTTCTAAAACCTCCCCATTGGAAAAGGCACGTGCTTCTACTCCATTTTTTCCTGTAAAAACGGGAGCTGTTTTTAAAAGATAGGGTATATCAAGCGTCGCACCTATTACTTGTCCTTGATTTACCGGAGGATCTTTATAGTCATCATCATGTACACAGGACATGAGAAACCATGAGGTAATAATAAATAACATAGTATTTTTAATCATATTTATTTTTAAAATTTATCATTTATCCTATTAATAATTAAAATTTTAATGAAACATTGATGAAATATGATCTGCCCCTATCGTAAAACAACATATTATCAAAAAGTGGATATGCCAACGATTTGTCATTTTCTAATTGTTCATAATTAGAGTTTCTTCCTTGTTCAAATGAACCGGTAACATAACCTCTTTCATTTAAAATATTATTTATCGAAGCATTCAGACTCAGTATATACTTACCCACTTTTATCGATTTGCCTATATTTGCGTTTACCATAAAAACATCTTGAAACTGCTTTTGTTTTAATACTGATTTTACATTTTTAGGAGTAATATCCTCATAAGGAAAAGCATCATCTTTCATTATAAAGTTTTGGGTTCTTGACAGTGAAGATACATTTGAATAAATATCTTGTAGAAAATTGCTGCTGATACCTGCCCACCAATATTGGGGCGAATAATATCTTATTGCTACAGTATATGCTTTTTGAGGAGTTCCGGTTATCTTATAGTTCTTCATGTAAGAAGATCCATAATCATGTATTCCGGGTGAATTATCACTAAGTATATATAAATTGGGATTATTTTTATAAGAATATTGTCCCAGGGAAGCTATCCCGGATAAGGTTATAGAAGGTGTTAGCTTCCAATCTAAACCTAGTTCACCTCCTAAAAATTCCTTTTCAGTTCCTGTTAAAACTTCTGAAACAAACGCATCTTGGCTTTCTTCCAAACTTACACCTTTAGCATAATAACGACTGATTTCTACAGCATTTTTTATTTTTGTATAATATCCTGTTATTCTGGCTTTCATAACAGGGGATTTTACAACATAGGTTAAATCGTTTGTATTTATTCTTTGGTTAGATAAAGTAGGAATTATATCGTTGTTCAATCGAGAATTTACAAAAATTTCATCTAATGTGGGTGAAGATTCAAAATAGGCTGAATTAAGGATCATAAAGTTTCTTCCATTAATCTTATAGATAATCCCTGTTCGTAGTCCCAACTCAATAAAATTTGCCTTGTCGGACCTTCCATACGAATTATTCGGATATAATCCATGTTTAAATTTCCCATCTCTATAAGCCTCATTCCATCCGAATAAAAACGATACTGCCACCTCCCACCGGTTTACAGTTAATCTAGAAGTAGCATTTCCTGTGAATTCTTGTCTAAACAGTTGGTAATCATATTCCGTTTTGTCTCCTTTCCTAGCTACACTTCCTGGTTTTAGGTAATTATAATCATTGGCTGATGAAATTGACCCATCTCCCTTTATAAATGAACTTTTATTTACTGCAAAATCAGCACCCAATAAATCATTTACCTCTCTATAATTGTTTGAAACTAAATTTTGATAATTAATATTGAAAAATAATTTCCAATTATCGTTCAAAAAAGTTTGTAAATGAGTGGCAGCGTTAAAGGTTTTATCCTTAATAATATCATCAACCAAAAAGTATGAAGCTCTTCTACCTAATTGTCCGCTATATGGATCTTGGTAGGTAGGAGCATGATTGTTGGCTTTATATAATTGGTCCCAGTTGAGTTGAGTTATAGCAAGGTCATTATTTTCCCAAGCATGAAGACTATGTTCATATTCAGATAAATTTCCTTGACTAAGCCAATAACTTGGTAAATTTTTATAATAAGTAGGTGAAGGACTATCTGCTTCATATCTGTTTAAGCGAGAGCTTTTATTATATCCAAACTGATAAGAAGCAGTAGTGGTCACCTTGGATTGATCACTTAAATTCCAATAATGGGTAAACATAACTATCGGCTCAAAAATCCTTTTTACTCTTTCGTTTCTTTTCTCCCTATCTTGCCAACCCCAATATGAATTATAATTTTTTCCTCTCAAGTCGTATACTTCTTGTGTATTGGGGCTCATTCCGGTTCTTCTTGCAGGAGATCCGAATGTAGTTAAATTCAGTTTGTGCTTATCATTAATTTTTTTTTCTATTGATGTAAAATAGGCATATGAATCGTTATAGGTTCCATCAATTACTCCCTCTTCCATCCATCTTCTGGAACCCGAAAAAGTAAATGCCCAACCTGAAGGAAGCATTCCGGAGGAGTATGTGGTCATAACTCTGTGTTGGTACGTACGATTGGAAAAAGAATAGGTAAACTGGAACCCTTTCCTGTAAGAAGAAGAACGAGTATCATAATAAGTGGTTCCTCCCAGGTTGCTAAAAGAATAATTAGAAATGTTGTTATTTTCTGCTAATTCGTAAGGATAACGCACTACGTTGTTTAAGCCGCCCCAATTCCCAAAATCAGGTTTACCTGTACGATTTTTGGACATCGGGATTCCATTAAACATAATATTTGCATAACTGTTATCAATTCCCCTTACTTTGAACCAGTAAGAGCCTAATTCGAATGAAGCTGTTTTAGAAAACACATCTTGGGAAGATTGTAATAAACTAATTCCTGACTGTAGTAGAGAGCTCTCATCATCCGATGAAAAATCATCTTCTGTTAGAGTTATGATACCTTCGTCTTCTTGGGACGGATTGTATTCTAATTTAATGTTACCTAAATCTTTTTTCAACTCCCCAGGAGAGACTTTTATCGTAAGAGTCATCGGTACATAGCCTACTCTATTAATGATTATTAGATAGGTTCCGGCAGCCACATCTTTAAATTGAAAATATCCTACTCGATCGGATACAGACTGTATCGTGCCCTCTTCTCCTAAGCTTACGACAGTCTGGTCTAAGGGCTTATCCTGTTCTCCTTTGAGATAGCCGTAAATCATAGATTGCGCAAATAGTACCTGATTTACAAAAAGTGCCCAATATAATAACTTAAATTTCATCATCTTTCGGTAATTTCAAGAAGCTTTTTGAAACAAATGTAATTATTTCTTTTTAGTTTTGTTAATATAAAAAAACGAATATATGCGTATATTTTTAAAAAATAACTTGGTTTTTATTTTTTTATTGTTGATTATAACTCAAATTAAAGCACAAATACAATATAAATCAGCAACTATCATGTTTTATAATGTAGAAAACCTTTATGACACGATACAATCTGCAGATCTTATAAACGGCACCTTACTTCCTAATGACCCAAAGTATCAAATAAGTGTACCCGAAAATGAAGCTTTAAAATCTGGATATGAAGTATATCGGGGGGAATTATCCTTCACTAAACTAAAAGGAAAAAAGGTGATCAGAAAACATATCCTAACAGATGAATTCCATTATAAGGGAACGAAGCGTTGGGATTCAAAAAAATATACGGAAAAAATTAACCATATCAGTCGGGTTATATCAGAAACAGGAAAATCTGAAACCCAATCTATGCCGGTAATTATCGGTTTATGTGAAATAGAAAATGAGCAGGTATTGCTAGATCTGTGCGAAGCCATCAAAAAAAAAGGTGACAATTATGGATTTATTCATCTTAACTCATTTGATGCCAGAGGAATAGACGTAGGCTTATTATATAACAAGATGAGATTTATTCCCCTAAATCGACAGAGGCTTTTTATTGACTTGCCCAGAGAGGATGGTTATAAAAATTATACGCGCGATATACTATTGGTCGAAGGTCTGTTAGACGGTGAAAAAATGTTTTTTTTGGTTAATCATTGGCCTTCCCGACGAGGAGGTGAACAAAAGAGTCTTCCGAACAGATTGGCAGCGGCAAACGTATTAAAGCAAGCAATGGACAGCCTTATAAACATTAATCCTATGGCAAAAATAGTGGCTATGGGTGATTTTAATGATGACAGTAACAGTCCCAGCATTAAAAAGGGGTTAAATACTATATCTAAAAAAGAAAAGGTAACAGCAGGTACTTATTATAATCCCGCTGAAAATTTATTTAAGAAAGGGTTAGGAACTATTGCCTATCAAGATTCATTTAGCTTTTTTGATCAACAAATTATCTCTCCCGGACTAATTACTGACAAAGAAGGTTATCACTTTTATAAAATGAACGTGTTTGCTCCGCCTTATTTAGTTACTCAAGAGGGATTGTGGAAAGGCTACCCCTTTCGATCTTTTTCTAATGACAATTATACCGGCGGATATAGCGATCATTTTCCGGTTTATACTATACTTATTAAAAAAATTAATAAGTAATTATACTCTAATAATAAAATATCGTGATTAATTGCGCTTCATTAATATTGAAATACTACCAAATATATTAGTATAAAATTATTAAAATAAAAAAGCGAGAAAATTCCCGCCTTTAATGTTGTTCACAACGGAATAATCCTTATTGTGAATTGCCTTCAAATTTTATTTGTTACAAATTTAAAGAAAAGAAAACAATAATTCATCATAAATATTCATTTTTTTTATTTCTAATTAATTTATACATTTATTCTTTTATATAATTACTAAAACCAAATAGATCATATGTCTTTTAAGAAAATTCTAGGCCTGGACGTAGGAGTTGCTTCGATTGGCTGGGCTGTTGTCCGCGAAAATGAAGAAAACCCTAATTTCAATACTATTACCAAATTAGGCGTGAGAGTAGTTCCTATAACGAGCGATGAAAAATTAAATTTTGAAAAAGGAAAGTCTATAACCTCTAATGCAGAAAGAACCCTAGCAAGAAGTTCTAGAAGAAATCTTCAACGGTTTAGGTTGAGAAGAAAAAACTTGATCGCTATATTACTACAAAACCAAATTATTACTCCTACCACTCCTCTGACAGAAAAAGGCAAATTTACCACCTTCGAAACCTTAAAAATCCGAGCAAAAGCGACTAAAGAAAAAATAGAGCTAGAAGAATTGGCTAGGGTTTTACTTCATATTAATAAAAAGAGAGGATATAAAAGCAGCCGTAAAGTAAAAAATTCAGAAGATGGCAAGGCGATAGATGGAATGGAGGCCGCTAAGATATTATACGAAAACAAGTTAACTCCCGGGCAATATACTTACCAACTTTTAGAAAAGGGTAGTAATAAAATTCCTGATTTTTACTGTTCTGATTTGCAAATAGAATGGGAAGTAATATGGAATTTCCAAAAACAATTTTATCCCAATTTATTGACTGAAGATTTCAAGAAAGAACTGAAAGGAATAGGACAAAGGGCAACCGCAGCTTTATTTTTAAAAAAATATGGTATTTATACAGCCTTAAATAAAGGAAAAAGAGAAGAAAAAAAGCTCCAAGCCTATAAGTGGAGAAGTAAATCCGTTTCGGAAAAAATTCCCGTAGAAGAATTGGCCTATGTTATAGCTGAAATAAACAGCCATATTACTAACTCGAGCGGATATTTGGGAACAATCAGTGATCGTAGTAAAGAACTGTATTTTAACCAACAAACTATAGGTGAAAATCTTTATGCTCAAGTAGCTAAAAATACTCATGCGAAGTTAAAAAACCAGGTATTTCTACGTCAAGATTATTCCGCAGAATTTGAACAAATATGGGAAACTCAGGCGAAATTTCACCCTCAATTAACCCCTGAGCTAAAAAAAAAGATTCGTGATTCCATCATTTTCTACCAACGTAAACTTCGCTCTCAGAAAAGATTGATTAGTATTTGTGAATTTGAAAACCGGGAAATTGAAATTATTAAAAACGGAAAAAAGAAAAAGAAAAAAATTGGTTTAAAGGCTGCTCCTAAGTCTTCTCCCCTATTTCAAGAATTTAAGATATGGCAGGTACTTAACAATATTGTTATCAAACAAGAAGGAAAAGATCGACTGCTTACTTGGGAAGAAAAAGAATTGTTATTTACAGAACTGAATATAAAAGGCAATATATCCGGACAAAAAGCATTAGCCTTATTAAAATTATCCCCTAAAGATACCAAAATAAATGTTACCATATTGGAGGGAAATCACACCCAGGAACAGCTTTACCGAGTTTACTTGAGAATTTTGGGAATGGAAGGATATGATGTTTTTGATCTTTTAAAAATACCGGAAAATCAAGATGAAATAAAACCGGCAGATAGTAAAATCTCTGCTGCAGAAATAAAAGAAACGGTAAAATCTGTCTTTAAAACTTGCTCCATTTCCCCTTCTATTTTAGATTTTGACCCACTTCTTCCAAACCCGGAATTTGAAAATCAAAGCTCATATCAACTCTGGCATTTATTGTATTCCTACGAAGGAGACAGTTCGCCCTCCGGTAATGAAAAGCTCTTGGAACTGTTAAAAAATAAATTTGGATTTAAAAAGGAACACGCGTTACTATTAGCTTCAATCTCATATACTTATATATACGGAAACCTGAGCAGTAAGGCTATGCGAAAAATATATCCGTACAGTAAAGAAAATACCTATAGTGAGGCTTGTATGTTGGCAGGGTACAGACATTCTAAAAATGCCTTACCCCGTGAGGAATTGGTTAAGTACCAATTAAAAGATCGACTGGAAATCTTACCTAAAAATTCCTTGCGAAATCCTGTTGTGGAGAAAGTACTAAACCAACTGATTAATCTTGTAAATTCATTAATGGATGAATATGGAGCCTTTGATGAAATACGCCTTGAGATGGCAAGAGAACTCAAAAAAAATGCGAAAGAACGGGAAAAATGGTCAAAAAATATTGCAGACGCTACATCCCGGAACCAAAAACATGCAGAAATACTGAAAAAAGATTTTAAAATCTCTAATCCATCTAAGAACGATTTGATTCGCTACCGATTGTATTTAGAATTGAAAGCAAATGGCTATAATGATTTATATACCAATACATATATAGATATAAATTATCTCTTTACCCATAGATACGACATAGACCATATCATTCCGCAATCCAAAGTTTTGGATGACAGCTTTTCCAATAAAGTTTTAGTTCCCCGACAGGCAAACCTTGAAAAAAGTAATTTAACTGCCTTTGATTATATATCCCACCAAGGAAAAGAAAAAGAAGAACACTATCTGAATGTGATTACAGAATTATATAAGAGAGGTTCTATCTCCGAAACAAAATATAAAAATTTACAAAAAAAAGGAAATGAGATAGGAGAAGGATTTATAAACAGAGATTTAAAGAATACTCAATATATTGTCAGAAAAGCTCGGGAAATACTTTCTTTAATTACTCCCAATGTGGTTACCACTACCGGGGAAATTACCGCCAAATTGCGTAAAGATTGGAATTTAATCAATAGTATGAAAGAATTGAATATGGATAAGTTCCGTAACGCCAGACTCACGGAATTGGTTGAAAATTCCAGAGGAGAGAAAAAAGAGATTATTATCGACTGGAACAAACGGAATGATCAGCGTCATCATGCCATAGATGCCTTAGTCGTTGCTTTCACAACCCGTAATCATGTTCAATATTTAAACTATATGAACGCACGGGAAGATGAATCACATAAACAACATTCACATATTCTTTCCATTGAAAAGAAAATTAAATACGATAAATTCCATGAAAATGGTTCCCGACAATCCCGGTTTATCTATCCGACCTCTAATTTTCGAGAGGAAGCCAAAAAGAAATTAAAAGAAATTTTGGTTTCTTATAAAACTAAAAATAAGGTGGTAACTGTTAATATAAATAAACCTAAAAAGAAAGGAGGATATTCACCCAAGCATGAACTCACTCCAAGGGGACCCTTGCATAAAGAAACCATATATGGTATGATAAGAATTTTACACACCAAAGAAATAAAAGTTTCTTCTAAACTCAATTTTGAAACTGTTGTAAGGATACAAAACCCAAGGTACAGAAATGCTTTATTAGAGCGATTGAAGGATAATTTCAATGACCCTAAAAAAGCTTTTTCGGGTACAAATTCGTTAACCAAAAATCCTGTTTTTTTGACTGCTAATTCTACTGAGACAGTACCTGAAAAAGTAACCATACAATGGTTTGAAAAGGTTTATACGATAAGAAAACCTATAAATCCCACTAATTTTAAAAATGAAAAAAATATAGAAAAAGTGCTGGACCCCACCATCCGGACTCTTTTAAAAAAACGATTACAAGAATACAATGGAAATGCTAAAGAAGCCTTTTCAGATTTGGAGAAGAACCCAATCTGGTTAAATCAAGAAAAAGGCATTTGCATCAAAACGGTAACTATAACCGGGATTAGCAATGTAGAATCTCTTCATACTAAGAAAGACCATTTCGGAAAGGAGCTTTTAGATATAAACGGCAATCCTATTCCGGTAGATTTTGTAAGTACAGGAAATAATCATCATGTGGCTATATATGAGGATTCAGAAGGAAATTTACAGGAAAAGGTGGTCAGTTTTTACGAAGCTGTCGAAAGAGTTAATCAAGGACTTCCCGTAATTGACACGTTATATAATTTGGATTTAGGTTGGAAGTTTCTTTTTACCATGAAGCAAAACGAAATGTTTTTATTTCCTGCAGATGATTTTGACCCGAATGATATAGATATATATGATGAGAAAAATTTAATCTTGATTTCCAAACATCTATTTCGAGTCCAAAAATTATCTTCTAAAGATTACTGTTTTAGGCATCATTTGGAAACCAGTATTAATTTCAACGATCCTGCCTTGAAAGGGATAACCTGGAGAAGAGAAAGCCCTAACGGACTTAGAAATCTAGTTAAGGTTCGTCTAAACCATTTAGGGAAAATCGTTCATATAGGAGAATAGCAAAAATTATGATAACCCGCTCTGTTTACATTGGAACCCCGTCTTATCTCAAACTTAAGGACGAACAAGTATACATTACAGAACCTTCAACCGGTAAGACCAAAGGAAAAATCCCGATTGAAGATTTAGGCTTATTAATGCTGGACCATTTTCAAATTACCATTTTCCATCAACTCATACAAAAGATGATGGGAAATCATGTGGTAATAATCAGTTGCGATGCACTTCATCTTCCTCACGGAATCATGCTTCCTCTGTATGGTCATACAGAATACTCCGAACGCATTAAAAATCAGATAAACATCAGTGTACGACTAAAAATCAGCTTTGGAAGCAAACGGTGGAAAATAAAATAAAAAATCAAAAAGAAGTACTTAAAATGTTGGGAAAATATTTTGAACCCATGCAAGAATATCTTGAAAATGTTTAAAGTGGTGATCCATCTAATAGAGAAGGAATTGCTGCTCAACATTATTGGAAACACCTAATGGGTTCCGATTTTATGAGAAAACGTATGGGGAATTTTCCCAATCCATTTTTTAATTTTGGATATGCCGTTTTACGAAGCATTATTGCCCGTTCATTGGTGGAAACCGGTTTACTTCCAGTGTTGGGCATATTTCATAAAAACAAATATAATCCGTATTGTTTGGCAGATGATATCATGGAGCCCTATCGCCCTTTTGTCGATTTAATGGTGGTAAGATGGCTGGAAAAAAATCATAATGCTGATGAATTAACCAGAGAATTTAAAGCCTATATGCTTACTATTGCAACGATCGATTTAAATATTAATGAAAAAATAAGACCTTTACTTGTAGCAGTAAAAATAACTACAAGCTCACTTTATAAGTGTTTCACGGGAGAAAAACGTTTGATAAGCTATCCTAAATTAGTATGATATCCGAACGGTATAATGCTTATAGAGTTATGTGGATCTTGGTTTTATATGATTTACCGACTGAAACTAAAGAAAATATTCGAGAGGCAGCTATTTTTAGAAAACGTTTATTGGATAATGGGTTTTCATTACTTCAATTTTCAATGTATATAAGACAATGTCCTAGCCGAGAAAATGCAGATGTACATATAAAAAGAGTTAAATCTATCCTTCCTCAAGCAGGTAAAGTAGCTATTATGTGTATAACCGATAAACAATTTGGAGATATTGAAATATTTTTTTCCAGAAATAAAGAAAATCCTCCTTCTCCCTACCAACAACTTGAGTTATTCTAATTTATACATCTCTAAACAAACAAAAAACCCATTGATAATCAACGGGTTAAATATTGAGGCTGTGATGTATCACTACAACTAAAAAAATTTGAAAGCAATTCACAACGATATTACTTCTGTGTTAGCAGAAGGTAACGCTGTGATGTATCACAAAAATAAAAAAATTTGAAAGCAATTCACAACAATATGAACAAAGAAAGTATTATAATGTTCGCTGAAATATATTGCAAAAATAATAAAATTCGAAAATAATTCATAATGCATCAGGAAAAATTTTTAATAAAGCATGTTGTTATGTATCATTACAACTAATAAAACTTGAAAGCAATTCACAACACTAAGTATACTTCTTGGTAATAAATTAAAGTTGTGAATTATCACTAAAATAATATATTTAAAAAGCATTCAATCTTAATATTATACCGAATACTAAAGATAAAAATGATTTCAATTTTGCAAATATATAAAAATTATTTTTTTTATCTAATAACATAATAAGTACACTCTTTTTATACATCAAAACAAAAGAAAAAAAACAGAAAAACAACTAAAAATTAGCGCTTTATATATATAAGTGTTAAAATCATCTTATTTTGGAATAATATTTTAAATCAGTTTATATATTTGCATTTATGTTTTTTAGTAGTAACATTAAGGATAAAAATTCTAAAGCAAGGGCCGGTATTTTGCAAACTGATCATGGTAAAATAGAAACTCCTATTTTTATGCCGGTTGGAACGGTAGGGTCTGTAAAATCAGTTCATCAGAGAGAATTAAAAGAGGATATTAATGCTCAGATAATTTTAGGAAATACCTATCATCTATATCTTAGACCTGGAACAGATATTTTATATAAAGCTGGCGGATTACATAAATTTATCAATTGGAATCGTCCTGTTCTTACAGATAGTGGCGGTTATCAGGTTTTTTCTCTTTCACAAACTAGAAAAATTCAAGAAGAAGGGGTAAAGTTTAAATCTCACATTGACGGGTCATACCATTTTTTTACGCCAGAAAAATCTATGGAAATTCAACGTTTTATTGGGGGAGATATCTTTATGGCTTTTGATGAATGTACTCCTTATCCTTGTGATTATTCGTATGCTAAAAATTCGTTAACGATTACACATCAATGGCTGAAACGTTGTGTGAAATGGTGTGATGAAAATCCGGAGTTTTATAACTACAAACAGCACTTATTCCCTATTGTACAAGGAAGCACATTTGACGACTTACGTAAATTTTCTGCAGAATTTATTTCTTCTGTCCATGCTGATGGTAATGCGATCGGTGGACTAAGTGTTGGTGAACCGGAAGAAGAAATGTACCGAATTACCGATTTGGTAACCGATATTTTACCTCTTGATAAACCACGGTATTTAATGGGTGTAGGTACCCCCTGGAATATTCTGGAATCTATTTCTTTGGGTATTGATATGATGGATTGTGTAATGCCTACTCGGAATGCGAGAAACGGAATGCTATTTACTTGGGATGGCGTCATTAATATAAAAAATAAAAAATGGGCCGATGATTTTTCTGAATTGGATACTAAGGGAACTGCTTTTGTTGATCATGATTACTCCAAAGCGTATTTAAGGCATTTGTTTTCTGCTAATGAATTTTTAGGAAAACAAATTGCTTCTGTTCATAATCTTGCTTTTTATTTGGACTTGGTTAAAACTGCCCGAAAACATATTATAGAGGGTGATTTTACAAGTTGGAAAAAATCTGTAATTCCGCAGCTAAGAAATAGATTATGATCACTATTTTGGATCGATATATTATTCGAAACTTTCTGGGGACCCTGTTTTTCATGCTGCTGCTGTTAATTGCTGTATTTGTCATCATCGACATACAAAGTCATTATCAGGAATTCAGCGAAAACGGATTTTCCGTGTTGGATACGCTGAAATTGTACTATCCGTTTTATGTCATATGGGCGGTGAATGTCTTTGCTTCCATACTGGTTTTTATTTCAGTAATTTATTTTACTTCTCGAATGGCAAACAATACGGAAATTGTTGCCATTACCAGCGCAGGAACAAGCTTCTTCAGATTTTCACGACCTTATTTTATAGTCGGATTCATGATTGCTTTAGGTTCTTTTATGACCAATCATTTCCTACTTCCTTGGGCAAATATCAAAAAGAATGAATTTAATGTAAAAATTCTTACCGGAAACAAAAAAGATGCTTATATGGCCAATCAAAATATATCTGCACAAATTTCTCCTTCAGAATATATTTTTGTAAACAGCTATAACCGGCAAATGAAAAGAGGTACCGGATTTTTATATCAGAAATTTAATGAAAACAGGATATTACTTCATGAATTACGTTCTGCTGAAATATATTGGTCAGAAGAAGACAATACCTATGTCTTAGGCAATTATTATGAAAAGAAAATGTCTTCCAACGGGAACATATCATCATTAAATAACGGACGTATTTTAAAAAAACATTTTAACTTTACACCTGATGAATTATTACCTGAAGCCTTCGTAGCAGAAACTATGAATACTCCCGAATTAAAAAAATTTATAAATAAAGAAAAGTTAAGAGGAGCTAATAATGTAAACATTTACCTCAATGAGCTTCATCAAAGAACCAGTTCTTCAATAGCTGTAATCATCCTTACTTTTCTTGCCTTATCTCTTTCATCAATCAAAAAAAGAGGAGGATTAGGAATTAACTTAGCTATAGGAATATCCTGTGCTTTTTTATACATATTTTCTTTTCAAGCCTTACAAGTATTTTCTTCCAAAGGAATTTTACCTCCTTGGTTTGCCGTATGGCTTCCTAATATAATTTTCGGTATAATAACTTTAATTCTTTATGTAAAACGTGCGTATGCATAAAAATAATATTTAATTCTATTATGGAGAAAAAAAAAATTGTTAATTTTATAGCATGTATAATTGGTGTCTATTTAATAATCCGTTCATTTTTCTGGTATACCCGTTCTCAAGGTGATCCTTCTCAAAATAAATTTTTTGCTATAATTTATTTTTGTATTGGAATATTAGCAATAATCATTCAGTTAATCGTAAATTATATTAAGAAAAAGAAATAAATTGCAATGGCAATCAACATTCTTCATATAGAAACTTCTTCAAAAAACTGTTCGGTAGCGATTGGAACAGAGGGTAAAATAAATTCTTATTGTGAAGAAATATACCAAGATTATAAACATAGCGAAAATCTTCATTTATTTATACAATGGGCTCTTGAAGGTGCAAAGCTTACGCTTTCGGATATTCATGCCGTATCTGTAGGAAAGGGGCCTGGATCTTATACGGGTTTACGAATAGGAGTAGCTGCAGCCAAAGGATTTTGTTTTGGAAATGATATCCCGCTAATCTCCGTAAATTCTTTGTATATCTTAGCCTTTCCCTATTTCAATTCAGAATATGATTATATTATTCCGGTAATGGATGCAAGAAGGATGGAAATTTACACCTCAGTTTTAGATAAAAAAGGGGAATATCTTGTAGAAACTCACGCACATATTTTAAATGAAAAATCTTTTGAACAACTAAATAATAAAAAAATATTATTTGTAGGGGATGCCGTTGAAAAAACAGAAAATTTCTTGAAAGGAATTTCTTTTCATATGGAAAAAGCTACCTTTGTTAATGCTTATCCACAATCAAAAAATATGATTGACATCTCCTATAAAAAATTTCAAAACACTATTTTTGAAGATGTCGCTTATTTCGATCCTTTTTATTTAAAAAATTGGAAATAAATTTCTTAAGTTTAATATTTTTATCTTACACGTAACTTACCTTATAATTTTTACAAGTAAATATTATTGAAAAGATTTACATTATACTAAAACTGTTTAATATCTGTTGGTAAAAGACTTTAATTGGTTTTACTTATTTTTATAATACTATTAAAATTATTTTTTTTATAAAATTATTTCTATAAAATGCCAACTATTATTTTAATTCACACATATTCTACCAGAATCTAATAGTAATTATTTATATAATTATAATTAAATTAATGATTAAATAGATTATTTTATATGAAATTTTCAATTAACATCTTAATAATAATATAAAAATATTTGTATTTTTACAAAATTGTGAGTGTGTAATCAGCTTTAGTTTATGTCATTTAAATAGTTTTTTATTGTGCTCTATGATATTTGTTCATCCATTGCTATTTAAATATTCTTTATTAACTATAAACCTAATTATATTACCTCATTCACATGGATAATTTAATTGATTATATAATTTTTTGATCAATAGTTGATATATGAAACATTTATACTTTGTTCTTATTTTATTGCAAACTATAGGCATTGGATCCCTTTGCTCACAAGAGAAAAATCCAATACTTACAGAACCTTATGAAACACTTAATGACAGAACCTATCAGCACCTAATTATGTATGGACAAAGTTTGTCCACCGGTGCCCAGTCTTATCCCGCTTTATCCACTGAAAGCATAGAGGGTAATTATATGATAGGAGATCAGGTCTGGATTAAGCAGGGAAATACCAATTTCACAGAATTTAATCCGCTCAAAGCTTCTACTGCCATTATGTACCAAAATTACCCAAAAAACAGGGCGTCCATCACTTTGGCGGAAACTCCTTTGGTTGGGTTAGTGAATCATTTACAATTAAAACAGCCCAAAGCAAGGATTAAATACCTGGCTTCTTCCGACGGAGAAAATGGAAAAAGTATTGAAGCTTTATCTAAAGAAGGATATTTTAGCACCAACTACTATAAAGAACATTTTTTAAAATCTATTGAATCTGCTGCCGGAATTGCAAGATCAAACGGTTATAAAATGGTTACTCCGGCTATTTTCTGGCTGCAGGGAGAATATAATTACTTTACCATTCATGATGATAATACTAAGGGGGCAACACTTGACAAATTTGGATACAAAAAGCTGTTAGTTGATTTAAAAAATGATATGCAGAAAGATATCATGAATACTTACGGCCAAACTAAGAAACCTGTTTTTATTACCTACCAAGTAGGATCACTGCGTAAAGATGACAATCTCAACATTGGACTTGCACAATTAGAGTTATCTAATACCTATGATGATATTATTAATGCCGGTCCCATCTATCACTTGCCCCATAGAGGAATCCATATGGATGCCAATGGATACAGATGGTACGGTGAAATGTTGGCGAAAGTATATTATAAAACCCAAGTGTTAGGTGAAGACTTTAAACCCTTACAACCTAAACAAATTTATCGTATTTCATCTAAGTCTATAGGTGTCGTATTTCATGTACCCCAACCGCCTCTTGTATTTGATACAAATTTAGTACAAGCTCTTCCCAATTATGGGTTTAAATTAAAGAATAATGGAGTATTACAAAATATTTCTGATGTAAAAATCGATTCAAATAATAATACGGTTATAATAAGTTGCGATAACGATATTATCGGAAATGTAGAGGTAATATACGGACAGCAAGATATATATCTTAATGGTAAATTATTGATAAAAGCCGGAAATCTAAGGGATAGTGATAATTATCCTGCCTTTTTTACTTATGTTGATTTAGATGCTAAAAAGGATGGAGAATATATTTATCCAAGAGAAAAATCAGAAACTACCTTAAGACCCGACAATGAACCTAAAGATAAAGACGGAAGCTTTTTACATGGTAAGCCTTATCCATTATATAATTTTAGTGTAGCTTTCAGTTATACACTTGATGCAAATAGAACCTCTGTTTTTATGCCTAGTTTTAGTCCTAAACAAGATATTTTATACGTTAAAAAAGGCAGTAACGGAGACGGGAGTTCTTGGGCAAATGCATTAGGTGAATTAGCAGATGCATTAAAGATTGCCGGAGAACAAAATTTAGGAAATAATATATTTGTTAAGCAAATTTGGGTTTCCCAAGGAACTTATTCTCCTTTATATGTTGCGGGAGATGGAGGAAATCAGGTAAATGATCGTTCTTTTGTATTACCGAAAAATGTTGAAATTTATGGCGGTTTTTCAGGAACTGAAACTTCTGTAAATCAAAGAGATTGGAAAAATAATGTTACTACGTTGCTGGGGGATAATGTTTATCACGTTGTTATTTCATCCGGAGATGTTGGAAAAACTATTCTAGACGGCTTTACTATTAAAGGGGGGAACGCAAGTCTTCGTAGCGATAATTGCTTAAGAGCTTTTAAAGCTCCGTGTCACATAATTGTAAATAATAGTTGGATCTATACCGGATACGGTGGAGGAATATATCTTTCCAATTCATCGCCAAAATTAAAAAATTTGATTGTTTCGGAAAATAATGCCGTGGATGCCGGAGGGGGTATACTAATTGATGTATCCAACTCTTTTTTAAGCAATATTACTATTACCGATAATAAATTGATCAGTGATAAAGCCATAGGGGGGGGCGGTATTTATACCTATAAATCATCTCCTGTTTTACTTGATGTTTCTATAGTTAACAACAAAATAGAAACATTCAATAATAATGCTGTTGGTGCCGGAATATTTAATAAAGAATCAAAACAACCTACACTGACTAACGTGATCATTTCAGACAACAGTATCATTAATTTTAAATATAGATATTTGGTAGGCAAAGGTGGGGGTATTTACAATAAAAACTCGAGTCTGCTTTTAACTAATTCGTTAATCACTAGAAACAAGTCCGGCGAAGGAGGGGGGATTTATATTGATGAATCAGAAAAATCTGTATTTACTAACCTAACTATTTCCGATAACGAAGTTTCAAATAATAAAGGTAGTGGTCTTTATTGTAACAACGCTAACCCTACTATTAACAATAGTATTATTTGGGGCAATAAGCCCAATACATCCAATAATGATTTAAATAATGCTCCTATTTTTAACTACAGTTTAGTTGAGTATAATACTTCCACCAATAACAATAATATAAACGGCCAAACTGATCCTTTATTCGAGGAAGGTTATAAACTAAACCCCAATAGTCCTGTAATAAACAAAGGTAACAATGATTATATAACCAGAATCAATAAAGATTTAGCCAACAACCCTCGAGTAGTTAAAAATACCATTGATTTAGGTGCTTATGAATATCAAAATGAAGTCTCTTGCGTTAGTTTAAGTAATATATTAATCAATGATACGGAAGTAACGTATGATGGAACACCTAAAGAAATTATTTTAAACAATCTACCCGATCATATAACCAAAGAAATTAAATATAGAGGTATTGAAAATACCTCCTTTGAAGAGAGCTCTCAAGCTCCTACTGATGCAGGAACTTATTTGGCGATCGTTAATTTAAAAGATAATTCTATATCTTCTGATTGCGAAATAACTCTTACGGCAAATTTGATTATTAATAAAGCTAATACCGAAATAGTTTCAGACGACTTATTTATTTATACATATGATGGAAAAGGCAAAAAAGTAAGTGCTTCCATTAATCATACCGCTTCTTCAATTACATATGAACCTCAACAAGAATATGTAAATGCCGGGGGATACACCATTACAGCAAAATCTGCTGAAACACAAAATTATCTTTCTGCAAAAAAAGATATTATATTGGTTATAAACAAAACTAATTATACCGGAATATCTCTACCTGAAAAAACAACCACTTATGATGGATCTGAAAAAAATATTGAGGTTATGGGTTCACTTCCTGAAGGAACTGAAGTAGTTTATGAATACGAAGGAATTAATACAACTTCCTATCCTAAACAGAAAAACAAGCCTGTAAATGCAGGAACCTATCTTGTTACGGCAACACTAAATAATCCAAACTATAATACTTTATCCTTACGTAATAATTTAATTATTAAAAAGGCAGAATTTACCGGTATTGAACTTAAGGAAAAAATAACTACTTACAATACTGAAAAACATGGCAATGCTATAACTGTACTAGATAAACTCCCAGATAATACTGAGGTAAAATATGAATACGAAGGAATTAATAACACTTCTTATCCGAAAAATACTGAAGAACCGATTAATTCTGGCATATATCAAGTTACAGCTACAGTTACCAATAGTAATTACAACACACTGATTCTGACTAATAACCTTATCATTAACAAAGCAGAAGCAATTATCTCCGCTGAAGATACACAAACATTCACTTATGATGGTTCTGTAAAAAATATATCCGCAACACTTAATCATTCGGAAAAACAACTTCAATATTTCCCTCAAGAAGGATATATAAATGCAGGAGATTATGAAATAACAATAAAAGCACCTGAATCGGATAATTACAAGGAAGCAATTAAGAAGGTTTTGCTAAAAATAAAAAGAGCAAAAACTGTAATTACTGCCGAAACTATACAAAAATATATCTATGATGGATCTGAAAAATATATTATTGCCTCTATTAATCATAAGGAAGCTTCCCTTAATTTTGAACCTCAAAAAGGCTACACTAATGCCGGAGAATATTCAATAAAATTAAAAACGGAAGAAACCAATAATTATGAAGCAGCCTCGAAAGATGTAAAATTAGTTATTGAAAAAGCCCAATCTATTATTTCTGCTGAAGATATTCAAACCTTTATCTACGATGGAACAGTAAAAAATATATCAGCAACTTTAAATCACAAAGAAACAGAACTTACCTTTAGTCCACAAAGAGGATATACGGATGTTGGTTCCTATGACATTACTATACATGTTCCTTCGTCGCATAATTATGAATCTGACTCAAAAACAGTTAAGCTAATTATCAATAAAGCTAAGGCCATGATAACTGCTGATAACATACAAACCTTTACTTACGACGGCTCAGT</t>
  </si>
  <si>
    <t>MSFKKILGLDVGVASIGWAVVRENEENPNFNTITKLGVRVVPITSDEKLNFEKGKSITSNAERTLARSSRRNLQRFRLRRKNLIAILLQNQIITPTTPLTEKGKFTTFETLKIRAKATKEKIELEELARVLLHINKKRGYKSSRKVKNSEDGKAIDGMEAAKILYENKLTPGQYTYQLLEKGSNKIPDFYCSDLQIEWEVIWNFQKQFYPNLLTEDFKKELKGIGQRATAALFLKKYGIYTALNKGKREEKKLQAYKWRSKSVSEKIPVEELAYVIAEINSHITNSSGYLGTISDRSKELYFNQQTIGENLYAQVAKNTHAKLKNQVFLRQDYSAEFEQIWETQAKFHPQLTPELKKKIRDSIIFYQRKLRSQKRLISICEFENREIEIIKNGKKKKKKIGLKAAPKSSPLFQEFKIWQVLNNIVIKQEGKDRLLTWEEKELLFTELNIKGNISGQKALALLKLSPKDTKINVTILEGNHTQEQLYRVYLRILGMEGYDVFDLLKIPENQDEIKPADSKISAAEIKETVKSVFKTCSISPSILDFDPLLPNPEFENQSSYQLWHLLYSYEGDSSPSGNEKLLELLKNKFGFKKEHALLLASISYTYIYGNLSSKAMRKIYPYSKENTYSEACMLAGYRHSKNALPREELVKYQLKDRLEILPKNSLRNPVVEKVLNQLINLVNSLMDEYGAFDEIRLEMARELKKNAKEREKWSKNIADATSRNQKHAEILKKDFKISNPSKNDLIRYRLYLELKANGYNDLYTNTYIDINYLFTHRYDIDHIIPQSKVLDDSFSNKVLVPRQANLEKSNLTAFDYISHQGKEKEEHYLNVITELYKRGSISETKYKNLQKKGNEIGEGFINRDLKNTQYIVRKAREILSLITPNVVTTTGEITAKLRKDWNLINSMKELNMDKFRNARLTELVENSRGEKKEIIIDWNKRNDQRHHAIDALVVAFTTRNHVQYLNYMNAREDESHKQHSHILSIEKKIKYDKFHENGSRQSRFIYPTSNFREEAKKKLKEILVSYKTKNKVVTVNINKPKKKGGYSPKHELTPRGPLHKETIYGMIRILHTKEIKVSSKLNFETVVRIQNPRYRNALLERLKDNFNDPKKAFSGTNSLTKNPVFLTANSTETVPEKVTIQWFEKVYTIRKPINPTNFKNEKNIEKVLDPTIRTLLKKRLQEYNGNAKEAFSDLEKNPIWLNQEKGICIKTVTITGISNVESLHTKKDHFGKELLDINGNPIPVDFVSTGNNHHVAIYEDSEGNLQEKVVSFYEAVERVNQGLPVIDTLYNLDLGWKFLFTMKQNEMFLFPADDFDPNDIDIYDEKNLILISKHLFRVQKLSSKDYCFRHHLETSINFNDPALKGITWRRESPNGLRNLVKVRLNHLGKIVHIGE</t>
  </si>
  <si>
    <t>1123490.SAMN02440645.GCA_000426745_01464</t>
  </si>
  <si>
    <t>GCF_000426745.1</t>
  </si>
  <si>
    <t>Veillonella montpellierensis DSM 17217 K357DRAFT_scaffold00001.1_C|</t>
  </si>
  <si>
    <t>TATATTAACTTAACTGCCTTTTCATAAAGACCTGTAATAGAGGTTTCATAAATAATACACTCTTCTAGCTTCTTCAAATTCATATTTTGTGTCCATCGTGCCATAGAAACTCCAATCGATGTTAAATTAAATGTTGTTTTATTATTAGACAATAGATTTAAAATTTCTAGCAAACAAACACATTGAGCACCTAATGTTAATTGACGGAATTGACTCCGCGTGGTCTCACTTGCTAATTTATTAAACCTAGCTTGATAAGCTTTTTTAAATATTCTCTCTTGCATCTTCATCAGCAATAACTCATAAAAAGCTTCATTTTCTTCTAATGTAATAGCTTCTATAGATTGTGCCATAGCTTCAACATCATCCGATTGACTAATCTTAGATAAGGCCTTTAAATATACCACTGCTTTTTCATCCAATACAACCGAGATTGCTGGATCTAAATATACATTATTATTACTTTTACCAGCTAAAAAGTATTTGAATCCATTAATTTTCAGCACTGTATTAATACATAACTTTTTATAAACTAACTTAATAGCACTATAGGTATCTTTAATCTGATTCGTTTGCCAAGCATATGCCGTAACATCATCTTCTGTTTTTAACAAAGCAGCTATATATATTGGTATAGGAACTATAATAATATGAGCCTTATCTGACTTTTCTTTGCAACAAGAAAACACGCTATAATATGCAATCTTGATATTTTCATAACCACCATATCTCTGCACATCACACAATCGTTCATCAGACCCTTTTAGAGGAAAATTAATTCCTTTTCTTGCCTTATGTGCTTTTGTAATAGTTGCATTGTATAATGCTCCTTTTTGAACTAATAATTTTTTACTAATTCGTACATCATTGCTCTGCATCATAGCATGCACAATGCCTAAACTCCGATTGACACTCCAAATAACTTGTCCTTGTTTAATTAAATCAAAATCATACATACGCTTTAAGTTATATGGTCTTCTTGCTGTTGACTGTTTAATAAAATTCATCGGGTTTTTCGTGAATTTTTCATGATATACATTACCTACTACAATATTTAAATATGCATCTTTAGCATGATGATAACTATTTAATTCACGTACTTTAATAAAGTGATTCATATGTCTAAATTGAGATACATTTTCTGCTTTTACAAAACAAATATCTGTATCTTTATATAAATATTCTAACAAACTAGTAACGGCTTTAGTCGCTTGCGAGGTTTCCACTAGCTGACGAGCAATAAACTTGGATAATTCATCCGCCGTTAATTCAGTAGTACGCATGAGTCGTTCATATTTTTTCTCGCTAATCAATCCTGCTCGACATAAATATTTCCAGTGACTTATATTTTTCTCATTATGCAGATTGCCTTTGACAGCACTTAATGGATACGTATCACTCTTCTCTTTATTAAGCTGTGATTTTACCAACACTAAATTATCCCAACTATCATCTTTAGTTAAACTCTGTGGGTAAATATGATCAATATCATATTCTGATGTAAACAACGTATTAATATCAATAGTTTCATTGGAATACATACAACGACCCATTTGCATATAGTAAAGGTATAGTTTTTTCTGTCTAAAATCACCCGCTTGATATCCTTCAATTTCTTTTTTCCATTCAGCACCTTCTTTACCAATAGCTGTATATAATTCTACTAATCGTTTTTTTCGTGAGTCTTTTTTTATTTTTTCTGCTTGATTCGTTCTAGTTACTTCAACGAAAATTTTCTTAGGTGCGTGTCCTCTAATTTTAACAATTTCATCGACAATGCATAGACTTTGCCAAATAGATCGTTTAACCGATGGTGCCACATATAAATCATCAACTAGTTGATAATCAAGCGTATCCATCATATTCGTCGTATGCTGATGATTCCACGCTTTAATCTGTTTTATATATGTTCCCTGATCACTCAAAATTTCCATTAAATTTTGACTTGATTCCCGCAAACAAGTGATAATATTCCGCTCTACTCCACTTTTATCACAGCCAATAATTTTAGTAAAAAAGGCTTGTGATAATCTTCCCCAATCAGCATATTTTAATTTTTTGATAGCCCGCATCTGACTATCACTAATGCTATTACCATAAACTTCACGTATTTTATTTTCTAAAATATCTTTGGCTTCCCCAAACAAAGTAACCCATCGAATAATATGTTCTGCAACACTATGATCAAATCCTAAACCTAAAATACGTACCATATCACGATAGGATTGTAAATCTCCCTTAATAGCATCATCAATACCAGTAATAACTACTGTATGACTACTAGTAATCAAGCCCTGTCTTTTTAAAAAATCAATAATTCTACCTTTTGTTTGTTTTTTATGTTCCTGCTTAAATACTTCATCGATGTATAACTGTTTTACCTCCATTGGTAATTCATGGCCATCATACTTAATCGTATTTAATTCGTTCAATAACATATATTCACTATATAGCAATGAATGTTTTGGTAATACATCTTCTCCGATAAGGTAAGTACATTTATTCGTCAAATTAGTAATAAATGCTTCTGCAGATGCTTTGACGTCTACCATATCTTCAAAATTCCAAGGATATACTTTTCCCAAGTTCTTACGAACTACCCACCCTGTACCATGTTTTTGATGATTAGTAGTTTCACTACTATGTGGATTAAGCGGCCCCACATAATAAGGAATCCTAAAGGTAAACAATTGCATAATTTTATCTTTTACAGCTATACCATCACTCGCATCATTTAAAAATGTATATTTTTGACTGGCTTTCTCTAAAATAGCTTCTAATTCCGCTTGATGAATTTGGCGTGGAATCACCGCATTATCTCTCACTCGCAATAACGGTAAAAATGTCTCTAAATTTATAGCATCCAAAATTACTTGTTTAGATTCAGAATCCTCTACTTTCTTTAATACGGATTGAACATATTTATAAAAACTTTCCCGGTTAACGCGTTTCCCCTCTCTGTAAGACGATATATAAGCGACATAATTTGATAATTCTTTTCTGTGATTTTCTCTAAACATTTCATCATAGAAACTCTTATAAGGTTTTAATACATCTTTTAATATCCGTAACTGCTTTTTATGTGTATTATAATCTTCTATCTTTGCTACCGAAATACTACTGTGGCCTTTCAAAATATGTGAAAGAAGCACCCTATCATACAATGCTTTCATCGTATCCAATAACTCAATATCATCACCTATACTAGCTGCATAATCATTTCGTTTTTCATCATAATCACCTGTAGAGAAATTAATTTTTCTAATATTACTATCTAATGTTTTATATTCATCATTAGCAAATAGTTTAGAAATATCCGAACAGGTAAGGCCTAAAATAAGACCCGCCACTTCCTCTGCTTGTTTTTCTTTTATCTGATTATGAAGTGGTTTCCATAACTCTTTTATTGCTTTTTTGCGTTCGCTCTTCGTTTCTTGCTTATTCTTAAGTCTTGTAGCGATTTCTGCTACGTCGATAGTATCCTCTAAAATAGCAAGCCCATTATCTCCTAGCAAAACACGCAGCAAGTCTTCTTCAGAGTGCCCATTCTGTTCTAAAGGTCCTTCAAATAAAAAATGGCCTCTGTATTTCAATATATGATGTACTGCCAAAAATAATTCTCGAATATCATTAGGCACAATATTCATTAATCGTTGTCTTACATGATATATTGTAGGATTATCTTGATAAAAACTTTCTACATCAAAATTATCTGTACTAAATAAAATATGTTTTTCTTGTATAGTCTTATCGTCCAAGAAAAACTTACTTTCTTTTAATCGCATAAAAAAAGTATTATCTACTTTTGCTATTTCCTCTGCAAATAATTCTTCTAATATATTTAGCCGATCTCTTCTTCGTGCTAGCCTACGTCGATTAGTTCTAAATTGACGTCGCTCATTGGCTCTATTAGCTTCTGGAAATAATCTACTACCCCACATCTTATGCCCTCTAAATTTAGGTATCCGATAATCTGGAGTAGCAACAGCCCATCCTACTGAATTAGTCCCAATATCCAATCCCACGTAATAATCTCCATCATTATACCTCATAGTTGCTTTCTCCTATATAAACTATTGACAAATTATCTTATTTCTTCTATACTATTTATAGAATTACATTACGAGTTCAAATAAAAATTAATTCAAAATGCTTTCGGGCTGCTCGATGTGGAGCATTTAAATTTCTCGATTCCTTGGGATCGAGTTTTTTTATTGCAATTTTTCTATATCCCGATGATAAGATATTCTCACCAGTAATCTCCCTTTGCATGATTATCTATCATAATTCTACTATAGACATATAACTTTCAAGCATATAAACAATTCCCCCTCATCTCGTAATACTCGCAATATATAAAATAAACCAATATATAGTATATTCTACACAAGTATATAAAACTCCTGCATCATGAGCATATGATTAATAGAGTATAGCTTGCATAATGGACTTATCTTACTATGAATCGATACTGTAAAAGGGAAAAGAGGAGACTAACAGCTATGTAAATAGCTAATGACATAGAAGGAAACAACTTCATGACGCCTAACATAAAAATATAGAAATTAACCATTTTTGACATCCATACAATTAGAAAGAGACGACCAACTCATATTGTAGTATGTGTAGCTAAAGTTTTTCTAAGTAATCCAGAGATAGGAAAATAAATCAACTATATATTTAGTCTAAATATACGAATTTTTTACAAGTTATAGATTATAGAAAAAAGCATTATAGTGTAATCCCCAAGCTGCCTAAAAGATATCCTATAATGTACATCACTTACAATCCTAGCATCTTTCTTATTAGACCAACCTATCTCACCGAGTCTCTATCATCATGATACTACATTAGGAGAGATACTGCTATGAATCCATATACTGGTTTCGGCACTGTCCTCTACACCCTACTCCTATGAGAACATACTTTCATATATCCCCAAAAGCCGCGCCACGTTATCCGTATCGTATTCAATTTGTTCGGACCAACGCGCCATTTGCACCAGTTCATGTCCATGAACGGCGGCCATCATAAAGATATATTCTGCACTATCCCGCCCATAGGCCAAAAGTGCCTCAAGGGATACGTCCGCCAAGCGCGGTATGTGCCGATAGATAATGTATTGGTAGAGTCGTTGGAATAGAGCGCTATCATACACCGTTTGATAGTGCTCTGCTCTGGCGACCACATCGCGTATATGTGCCGTAAGCCACGACAAGCCCTCTGTCCAGGCCTGATGAATCGGTTCCGTTGTTTCTAGAATCGACAACAGCATCAAATAGTCCGCTTCATTCGGAAGTGGCACAAACGCCATATCCTCTTTCGTGCAATCTATGCCCAACTGCGCTAATAGGCGATCTACCGTGGTGTACCCATATATCTTATGTTCCTCTCCTACGGTAAGGTATAAAGTATCTTTGTTCGGTGCATCCATAGCACCTACTAGATCGCTAATACCCGTATCAGAGGTTGGCACGCACACTGCCTTTTTCAAGCTCGTTACAGGTGCACTCAGTAACTCACACGTCTTTTCGCAAGCTAGACCCACACCAGCTAGTTCAATCGTCCGATCTGCTCCATCTTTCACATATCCATAAAAGCGCGGATGATGATGGCAAATATCACATAAATAGTCTTCCCCTTTGGCAAGCACTAAGGAACATAATCCACTCGCTTCCAACAATGGGCAATACCCTTGCTCATTTAGGGCAAAATAATGATGATCCCCCTCACCGGCTATACTGGCCCGAAGCCGTTCACCTAACAGTCCTTCTAGCTCTCGGTATCGTGCATACGAGGCCGGATCAATATCAATTTCCCAAGTTTGGCAGCACGTATGTTCACACCTGTCCCCCTTACACTGAAAGTCATCATACCACGTAGGATATATAGAAATCATAAGCACCTCATTACTCATTCTAGGCCATACACACTTGTTATTGCCATACGTTTACATCTACTTGTCATCATACACATGCAGCACTGAAACGGTTACGCATGCACTACGATGCGCTCTCCTGTTCTCATATGGGTAAACGCCACGCACACGGACCGCAACATAAAGGTATGCCCCGTATGAGAGGCTCCATATAGGGTATCGCCCACCAAGGGATAGCCAAGGTAGCTAAAAGCCACGCGTATTTGATGGGTTTTACCCGTATAGAGTCGCACCAACACGTTTGTGACGGGGCCCACATCAGCCATAGATGCATAGGATCTATCGGTTACGGACAAATGTCTAACGTCTTTTCCATAGGCATCTACACTGTCATACGTACCTAGCACCAAATACCCCGTTTTCGTCATGACCCCCAACGAACTTACCTCATAATGAATGCCATCATCACTGCGCTTCATCGGTAAGGCGAGCACCTGTAGGTCTTTATCCATGCATGAGGTGTCGCCTTTTTCCCCTACGCATGGCAAATTCTCGTGGTGCACCACCGATAGGCTGGCGCCATCCACTAAGGTCTTCTCCTTTGTAATCTGTGCTATATGCGTAAATAGTCGCCCTTCCACGACTGTGGTATACCATTTTTCAAATTGATTCGTTTCCATTTGTTGTTGGTAAAAGCTCTGTGCCACATGACTTTTACAAATCACGATGCACCCCGTCGTATCACGGTCCAAGCGATTTAAAAATCGAATTTTTCGCCGAATGCCCTGGTCTTTGAAATACTGCGCCACCAGGTTCGCCAAAGAAATTTGTCCCCCCGAATTAACGGTCATCCCCTTCGGTTTATCCACAATGAGTAGATCCTCATCTTCGTATAGAATGGTGATAGCCCCTTGTATCGGTGTATAGTCGACAGTCTCCTTCATCATCTGTAGGCGCAACTCATCACCAGCTACAACTGGCGTTTCCGGTGTACATCTATGCCCCTCTAAAAGGACTAGTTTTTCATGGAATAATTTTTTCATGCCCTTTCGTGGTAGCCCTCGATTATCTAAGATGGCCCCTACCGTATGAGTATCGCCTTGTATATCTTCTTCTGTAATAGAAATGACCATATCATCGGCGCGATTTGTTTTTCTTGCCATAGTACCTCCTCGTACTCCATACATTGATTTCCTCTCGTCGTAGCGTGACTATGGTAAAGCAACCTTATCCGCATCCATTCTTCCATGTGCCATCAGCCATGACGACCTACTATGAAAGGAGTACCATCATGAGCATGCTACACAGTATCTACAAATGTTGGATCCGTTGGCAAATAGGCTAATAAGGAACTTTTCCTAGTCGGTCTGCCATAAGCATTTTCTTTACTATACGTAATCACTAACCGTTCTTTTGCCCTCGTTAAGGCCACATAGAATAATCGTTTTTCTTCATCGATGTGCCCCTCTTTCACCGCCATATAGTTTGGGAATTGTCCTTCATTCATGCCCGCTAACCACACATAATCAAATTCACTGCCCTTTGCTTGGTGAATGGTAATAATAGGGATGCGTTGTTCCTGTTTAATGCGACAATCCACTTCGCCAGCGGTCAAGGCCGCTAGTTGCAATATATACTGCAATCGATCATGTCCATTCATCGCCGTATTTGTCTGTTCTAACCGCTCTAATATGCGGTATAAATCACGAATATATTCGACGCGTGCCATTTCATGGCGTTCTTTATAATAGTCAATAACACCCATTTCATTCATAATATAGGCCAATAAACTCGTAGGCGCCTCACTTTTACTTTTACGCGCCAAGGTCGCCATTTGTGAAGCAATGGTGGCAAAGGCATGTTTATACTTGGCAATGATGGCCATACGTATCGCCTGGGTCGGCACAATATTGTGATCCACCATATACACCAATAGCAACGCGGTCGCCATAATATCATCGTACGCATTGTGACTTGGTTTATGAGAAATGGGAAATACTTCGCTTAAATAGCCGAGTTTATGATTCGGTAGGTCTGGATAGAAACGCCGTGCCATCGCCAACGTATCATAGACGGCCATAAAATCGGGTTCTCCTAGTTGATGACGATAGAGTTCACTCGTTAAAATGCTCACATCGTAATTCACATTATGGCCCACAATCACAGCGCCCTTAGAAAAAGAGGTAAACGCTTCTAGGACAACCGATGCTTCCTCTCCATGGGTAGCTAAATAGTCGTCACTAAAGCCATGGACCGCTTCTGAATCACCTACGGACTTGGGAGGCTTGATAAAGCGTTCAAACTTGTCTAATACCTCTCCTTGACCATTAATGCGAATCGCTGCAATTTGGATAATGTAATCCTTCGTCGTATCGGTACCCGTACTTTCCACGTCATAGACAATTACATTGCCTTCCTCTAGGGCGGCCAATAATTTAGCATACGGTTCTTCTTCAAAAATAGGCATTTGTAAAAAGTCCGTAATCGCTATCCCCGCTTGGCGCACTTCGTCACGTTCGATGTCCCGTAGTCGCCCTTCGCCGATGCCTTTCACATAGCGTTTCATAATCCGCTTGGCACTCAACGCATCGTAGGGATTTATCAGTAATTTAAAATAGGCCATCACATCTTTGATTTCTTGACGGCGGAAAAATTTAAACTCGTCGATGATCATAAACTGTCGCTGAGCGTCTTCAGGTGTATCTTCATTGAGTTGTGCAAACCGTCGGCTTAGGTCTTGGGCCTTTCGATTGTTGCGCACCAGTACACACGTGCGCGCATCTTTTGGCAACTTTTGAATCGAATGAAAGATATAGGCCCCCTCTTCTCGTTCCGATCGCGCCTCATGAATCATGATGGGCTCTCCATTTTCCTGGCTCACTGACCGTGGCATCACATCGTATATGGATCCTACTAGATCAGGGAACATGGCTTCCAGCGTTTGAAAGGCCGCACTAAATAAGGTTCGATTGGACCGATAGTTTTCATAAAAAATAATCGATAGGGGCTGAAAGTCACGCTGATAGTCTCTAAGTAGCTTGAACGGATTCGATCCGCGCCATTCATAAATGGTTTGAAAATAATCCCCACATAGTAAGACATGATTGCCTGGCCATAGTTGGGACATGACGCGATATTCTAATTCGCCCGTATCCTGCATTTCATCTACTGCAATATACGAGTAGCGTCTCTGCCACCGTTCTCGAATCACTTCATCCTTAAACAAGCGATGCACGAGGCTTACTAAATCGATAAAATCTACGCCATGTACGGCTTGTAGAGCTGTTTCATAGGCTATGAGTATATCTGCTCCTTGCTGGCGAAACTGCTCACGATCCTCTTTCATAACAAGACTGTCGGCGCCACCAAAATAGGAAACGATTTTCAAGTATTCCTCTTCATAGAGCCGTTCAATCGTTTTTCTATAATCTTCTCGTGCATCCTCCGAATCATAGTCATACAATGACCGATATTCCTTGATACACATGAGAAGATTTTGAAAGTCCATCTCTTTCATCCGTGCTGGTTTTAATGGTTGCCATAATTCTTTACAATCTTCTTCATCAAAGATGGTAAAGTCCGATGGTAGCATTTCATTGAGACGCGCTTCTTCTCGTAAAATTTTATAACAAAAGCTGTGGAATGTACTTACTTCCACAGCTTTTGCATCGATGCCCACCAAAGATTGTATGCGTTCTTTCATCTCATGACACGCCTTGTTGGTAAATGTCATGCAGAGTATTGCCTCTCCATTAGCCCGTCCAGAACGAATAATGTGCGCCACTCGATAGGCGAGCGTATTCGTCTTGCCCGTACCTGCTGACGCCAACAATAATAGATTGCGATCGAGCTCTTCTACCACACGGCGTTGTTGTGCATTGATGTTCATCATGACCTCCTAGGCATTAGAAATTATGTTGTAACCACGTAACAATCACGGGTAAGGGGCCTAAAGGCGCCGTTAAGAGCCAACTCAAAAAACTCATATCCACCGCAGTGTGAGAAACATGATTGACCCCTAGATAAAACAAATAACCTATCACCACATTCAACACAATTCGTTTTATCGTATAAAAAGCGATTTTAATCAGCAAGGCAATCACCACAATAACTGCGATGACGGCCAGCGTAGGATTCGCTAGTAATTCTTGTACAGTAGCATTCTGAGCCACTAACGGATTCGATGCTACCAGTGATACTATATCCATAGATACCTCACATTTCTTGACGATTGACTACGGCACCGCCTAAGGTTAATTCATCGGCATATTCAATGTCGCCACCTACAGGAATACCGCGCGCAATGCGTGTCACTTTAATGCCACTCGGTTGTAGTAATCTAGCCAAATACAACGCAGTCGCTTCCCCTTCCACGTCGGGATCCGTCGCTAAAATGACTTCCTCTACGGTGCCATCGCGCAAACGGGCAATGAGTTCTTTAATGCGAATATCATCGGCCCCAATGCCGTCCATAGGCGACAAAGCACCCTCTAACACATGATATAATCCTTTATAATCGCCACTTCGTTCAATGGCGATTACATCGCGTGACGTTTCTACTACGAGAATCGTCGTTCTATCACGCCGTTCGTCGCTGCAAAATTCGCAAGGATCTTGCGATGACAAGTGAAAGCAACAGGAACAACGATGGGTGGCCGCCTTAGCTTCCACAATGGTATTCACTAGTTGATCTACCTCATCCTGTTCCATTTCTACCAAGTGATATGCCAAGCGACGTGCCGACTTAGCGCCGATACCAGGGAGGCGTCGAAATTGTTCCACTAACCGTTCTAACGAATTTGCTGCCATATTAGAATAAACCACCTGGCAAGTTCAAACCACCTGTTACTTTCCCCATTTCAGAGCTTAACAAGTCATCAATTTTCTTACTTGCTTCATTAATCGCCGCTTTTACTAAATCTTCCAACATTTCTACGTCCTCTGGATCTACGGCACTCGGATTAATGGTTAAGGATTCAATCATTTTTTCCCCATTCATCACTACGGCTACCGCTCCACCGCCAACAGACACTTCTACAGTACGTGTTTTAAGTTCTTCTTGCATCTTCTTCATATCTTCTTGCATTTTTTTAACTTTTTTCATCATACCTGCCATATTTCCCATATTACCAAACATTATTTTTCCTCCTGCTCATCATTAATATATTCTTTATAAATATCATAATCCTCTGCTGAAAAACATCGTAGTGTTTCTACTAACAAGGGATTTTGTTTCTCTTCCTCACTCATGTGCTGTATATCCCATTTTACTCGGGTCTCTGCCTCGTCTAGGTTCGTCACCTTACTATCCGTAGGTGATGCATCTTGCGCAAAGCTTTCTACCATCACTTCGCTAGTAGGAGCCGATACCTCTTTTTCCACAGTCTTCGTCGGTTTTCGCGTAAGCCGTGACGCCATCTGCTCTGCCGCCTCTACATAGGCCTTAGACGGTGCTGCGTTTACTGTATCAGTGGCTGCACTTCGCGCTTTCATAGCCTCATGGGCCGCTCTTCGATACCCTTGGTCTTCCTCCGTGCCAGCACCGATGACCTCCATCGTAATCGGATACTCGAGTATTGCGCCAAACGCTTCCGTCGCATCAGCTATCATCTGCTCCGTGGAAGCCATCTTGATATTAAAATCACTGTTAAAGACGATGACCACACGGCTCGTATCCACATAGACCACTTGCCCAGACCGATAAAATCCAGCACACATATTTTTTTTATGGCACTGCATCCATTGTAACACTTTGCCATGAATGTTTCTATATTCATCTGTGCGAACAATCCCCGTCCCAATCGTCACACCTTGCCCCGTACTCGTCACACGAAGTGTCGATGGCGATTGTTTCTTTTCCGTAGTGCTCGTACGCGCCTTAGGGGGTGGCGTACGATACTCAGTCTGTACAGTATCTATCGGTGTAGTAACATCTACCGAGGGCGTTTCGCCCTTCGTCATAGTGGCTGAGGGGGCCACGTCTGTCGCTACCTCGGTATGGGCCTCTAGAGGCGGTGTGCGCCCCACTTCTGGTCCTGTCACGCCCGCTTTCGCTACCGTATTAGGTGCTTCACCCGTCCTGTGAAAGCTTGCTCCACGTCCAGTCACTTCATGGCTCGCTCGCCTTTCACCTTGACTAGTCGGTGCGGCCTCTACCTGCGCTTCTAAAAGCGCCACACGATTTAGCAGACTTTCATCACGTTTCTGTGCCGTCCGTTCTAATACAGATACTCGTGTTTCCATAGAATCGTCATAGGTCGCCACTTGTGAACAGAGCACCAAAAATCCCATTTCCACGATCGTCCTCGGATTATCCACTTGTTTCGCATCATTTTGAATCCTCTGCAACGCGCGAATGTAACGATTGATGTCATCCACCGTAATCGCCTCACTTTGCGCCAAAAAAGACGATTGCCATGTGTCATACACTTTAATCTCATCCGCCTCAGGCATCACCTTAGCAATTAATAGCGCTCTAATATGACGTATGGAGGCCTCTACAATCTGAATCGCATCACGCCCTTCTACGAGCGCTTCTTGGATACACCGTAACACTATAGATCCATCACCAAGGCGCAATGCATCAAAGAGCGTCAAAATCCACTTCTTACTCACGAGGCCCATGATACTTTCTACCACTTGCGGTGTAATCGTATCTGTTGCCATACCGGCACATTGATCCAATATACTTAACGCATCACGCAAGCCCCCATCGGCATGAATCGCGATCAATTGCGCCGCTCCCTCGTCTAAGGGAATCGATTCTTGCGCCGCCACATAGTGTAATCGCTCTGCAATATCATCTACCGTAATCCGCCTAAATGTATAGCGTTGACACCTCGACAAAATCGTAACCGGTAATTTTTCTAATTCCGTGGTGGCAAAGATAAACATAATATGGGCTGGCGGTTCTTCAATGGTTTTTAACAACGCATTCCACGCTTCCGTCGTCAACATGTGCGCTTCATCGATGATGTAGATTTTCTTACGCCCCTCTACGGGCATAAACTTGATGGTTTCCCGCAATGCGCGAATTTCATCAATGCCTCGATTCGAAGCCGCATCAATTTCGAATACATCCATCGCCTGACCTTCTAAAATTTGACGACACGATTGGCATTCGTTACAAGGATGGTCGGTAGGACCTTGTTCACAATTAATGGCCCGTGCAAAAATCTTAGCCATACTCGTTTTTCCCGTTCCACGAGGGCCTGCAAATAAATACGCGTGGGCCACTTTATCTTCACGAATGGCTCGCATCAACGTATCGCTCACATGATGTTGTCCCACCACGTCGGTGAAAGTCTTAGGTCGATACTTTCTATATAATGCAATATACGCCATGCTGCCTCCTTCCTAACCGCTATGCCTGTATCTGTCCATGCATGGGGCTACTCTACTCATCGATGAAGCGCCCTCTCTACGTCATCAACTGAATCGTCTTCTAATCAAATTATACCACTACATAGCCGCATATACCTAACACAGGGCCTTCAATTCTCGTTCCCACACATTCACATTGTATCGCTTTCAGTGCTTACTATACCTAACACGGTAAAAGTATCCATCATCCACGATATCCTCATGATATTCTTTTCATTCCAAACGATATGATCATACAAAGAATTTCACGAATCAAAGCGCCTATCCTACGTGCGTTATCATAGATAGTATCATTGCTTTACTGTCAGCCATACTCACTAGCCTACAATGAACTGCGTCATAGGCCCTAGTTTCTTAGAATAAAAGCCTCTCGCCCACATATATACATCAGAAACAGTCAAAATTCTGTCATACCAACTTTCATTGCACGCTGATAACACATCATTGCTAGTACGCACCACTTCACACGCACACGATCCTATGCGCCACTACTGCTAGATCGTATATAAAAAAAAGCAGCCTTCATGACTGCTTAGCCGCTTGTAGCACTCGATTATGACAGCCCTCTGGAGTTCCCATGGCACATGAAAGTAACTGCTTAGTGCTGCTACCTCTCAGTCCTGACACGATTCACAGGCTCCCATTGCACGGGGCCAAAGAACTGCCATAATCCAATGCTATAAGTATTTAGCGTTATCATTATACTATATATATACCATAATGACAATATTTCCATTCCATTTATTCTATGCGCATCTTAGTAGTCAACCATCTGTGACACAAACTGCTAG</t>
  </si>
  <si>
    <t>MRYNDGDYYVGLDIGTNSVGWAVATPDYRIPKFRGHKMWGSRLFPEANRANERRQFRTNRRRLARRRDRLNILEELFAEEIAKVDNTFFMRLKESKFFLDDKTIQEKHILFSTDNFDVESFYQDNPTIYHVRQRLMNIVPNDIRELFLAVHHILKYRGHFLFEGPLEQNGHSEEDLLRVLLGDNGLAILEDTIDVAEIATRLKNKQETKSERKKAIKELWKPLHNQIKEKQAEEVAGLILGLTCSDISKLFANDEYKTLDSNIRKINFSTGDYDEKRNDYAASIGDDIELLDTMKALYDRVLLSHILKGHSSISVAKIEDYNTHKKQLRILKDVLKPYKSFYDEMFRENHRKELSNYVAYISSYREGKRVNRESFYKYVQSVLKKVEDSESKQVILDAINLETFLPLLRVRDNAVIPRQIHQAELEAILEKASQKYTFLNDASDGIAVKDKIMQLFTFRIPYYVGPLNPHSSETTNHQKHGTGWVVRKNLGKVYPWNFEDMVDVKASAEAFITNLTNKCTYLIGEDVLPKHSLLYSEYMLLNELNTIKYDGHELPMEVKQLYIDEVFKQEHKKQTKGRIIDFLKRQGLITSSHTVVITGIDDAIKGDLQSYRDMVRILGLGFDHSVAEHIIRWVTLFGEAKDILENKIREVYGNSISDSQMRAIKKLKYADWGRLSQAFFTKIIGCDKSGVERNIITCLRESSQNLMEILSDQGTYIKQIKAWNHQHTTNMMDTLDYQLVDDLYVAPSVKRSIWQSLCIVDEIVKIRGHAPKKIFVEVTRTNQAEKIKKDSRKKRLVELYTAIGKEGAEWKKEIEGYQAGDFRQKKLYLYYMQMGRCMYSNETIDINTLFTSEYDIDHIYPQSLTKDDSWDNLVLVKSQLNKEKSDTYPLSAVKGNLHNEKNISHWKYLCRAGLISEKKYERLMRTTELTADELSKFIARQLVETSQATKAVTSLLEYLYKDTDICFVKAENVSQFRHMNHFIKVRELNSYHHAKDAYLNIVVGNVYHEKFTKNPMNFIKQSTARRPYNLKRMYDFDLIKQGQVIWSVNRSLGIVHAMMQSNDVRISKKLLVQKGALYNATITKAHKARKGINFPLKGSDERLCDVQRYGGYENIKIAYYSVFSCCKEKSDKAHIIIVPIPIYIAALLKTEDDVTAYAWQTNQIKDTYSAIKLVYKKLCINTVLKINGFKYFLAGKSNNNVYLDPAISVVLDEKAVVYLKALSKISQSDDVEAMAQSIEAITLEENEAFYELLLMKMQERIFKKAYQARFNKLASETTRSQFRQLTLGAQCVCLLEILNLLSNNKTTFNLTSIGVSMARWTQNMNLKKLEECIIYETSITGLYEKAVKLI</t>
  </si>
  <si>
    <t>1262809.PRJEB887.BN663_00497</t>
  </si>
  <si>
    <t>MATKKEYNIGLDIGTTSVGWSVVETDNQKVMRKGNKALWGVRLFEEATTAESRRMQRSTRRRYDRRRERIKLLQEEFSEEINKVDKNFFQKLKESKYVENDKINKKIVLTKEEKQELKDYQNKYKTIYHLRDELINNPEKKDIRLVYLAIHHIIKYRGNFLYQNANFNIDNLDIKDKLNELFSILSNNIQELEIPEDYINIIDFDELEADLLKDTKNDVKALLIDNLTELTNKSSATEFGKLMVGNKGNINKLLMLETDNKIEISFSGTDYDDKYEEYQEALGENIEILDILKQIYDCIFLKKIFKGNKNTSISSLMVKSFEQHKKDLNFLKELFKDNRELYNEIFRTKKDLCLYEKYITNKIDCDEFRKEINKLLESLFSDENIKQNLLDEYNLEVKERIENGTFLPRITTTDNGKYPYQLNKSELIKIIENQGKYYPFLLNKLNDNKTYKIVKLLEFRIPYYVGPLVSEKRSENSWLERKINNVKITPYNFDDVVDKEKTAEKFIKRMISHCTYLLDEYALANNSILYSEFKVMNELKQIRVNDRKLELKFQQQILEDFFKKTSGTITERKFKNYLISTGEYSMEGGNFRITGYSADGKFANNMQSYVDFFGENGIFADTDYNLENAEEIIEWITIFEDKDILEKKVRDNYSKLNENQIKKVLAKKYSGWGSLSKKLLKTKYYKDKATELYKSILDLMYETDKNFMQIINDDKYNFQEMIKKFNNKEENKKLNYSIVEELATSPATKRGIYQALKVVEELVDYIGYEPKNISIEMARSEEEKVRKDSRKDYINNLYKGCKDSIENYKKLKHELDSHEITSQRLFLYFIQEGKCLYTGTPLNIEDIENQSLYEIDHIIPRSLIKDDSIDNKALVLKECNQDKKASYVLPSKFRNSKQKTWWKHLKDNGLMSAKKFHNLIREKYNEEDINGFINRQLVETRQITKHVANILNNLYKDTNVIYLKADLSHNYREKYDLFKFRDINDYHHAHDAYLAAVLGEYKERFMKRKINFDMVKELNSKIVEMDEGKRRNLRFGYVINSLDENLNDIVLKISENLVDNETGEVLFDAHEFNKRVEDTLYRNDILISRKTEIRTGQFYKETIYKKGKGTIPIKFGMPTDIYGGYSNTNARKLMLIEYNESKMKIIGLPMALAVRNNDAEINDYIKTQINLKKNSTFKIKKCSIPFETEIIYNNQNVFIKGYSIGHKNCEISNAIQLKIAKDKMKHWKYALQYLLNDKKQYIDFAEKYVNEIYDFLINLDLFPLFNKELDKIKNKVNFEDLALDQQKKITKELFKMLHCNSVNANLSEFGLGDRMGRLSGYNITDGIIISKSVTGIRESRYEF</t>
  </si>
  <si>
    <t>154621.SAMN03267181.RV11_GL002871</t>
  </si>
  <si>
    <t>GCF_001886115.1</t>
  </si>
  <si>
    <t>Enterococcus phoeniculicola strain DSM 14726 Scaffold1| whole</t>
  </si>
  <si>
    <t>MMKKEYTIGLDIGTNSVGWAVLTENYDLVKKKMKVYGNTETKYLKKNLWGVRLFDEGETAADRRLKRTTRRRYSRRRNRICRLQDLFTEEMNQVDANFFHRLQESFLVPDEKEFERHAIFGKMEEEVSYYREFPTIYHLRKHLADTSEQADLRLVYLALAHIVKYRGHFLIEGELNTENSSVSETFRTFIQVYNQIFRENEVPLAVPDNIEELFSEKVSRARKVEAILSVYSEEKSTGTLAQFLKLMVGNQGRFKKTFDLEEDGIIQIPKEEYEEELETLLAIIGDEYAEIFSATKSVYDAVALSGILSVTDGDTKAKLSASMVERYEAHQKDLVQFKQFIRKELPEMYAPIFRDNSVSGYAGYVENSKVVTQAEFYKYIKKAIEKVPGAEYFLEKIEQETFLDKQRTFNNGVIPHQIHLEELEAIIQKQATYYPFLADNKEEMKQLVTFRIPYYVGPLADGNSPFAWLERISSEPIRPGNLAEVVDIKKSATKFIERMTNFDTYLPTEKVLPKHSMIYEKYMVYNELTKVSYVDERGMNQRFSGEEKKQIVEELFKQSRKVTKKLLEKFLSNEFGLVDVAIKGIETSFNAGYGTYHDFLKIGITREQLDKEENSETLEEIVKILTVFEDRKMIREQLKKYTYLFDEEVLKKLERRHYTGWGRLSAKLLIGIKEKRTHKTILDYLIEDDGGKQPINRNLMQLINDSDLSFKSEIAEAQSDMNTEDLHEVVQNLAGSPAIKKGILQSLKIVDELVDIMGSLPKNIVVEMARENQTTSRGRTNSNPRMKALEEAMRNLRSNLLKEYPTDNQALQNDRLYLYYLQNGKDMYTGLDLSLHNLSSYDIDHIVPQSFTTDNSLDNRVLVSSKENRGKKDDVPSKEVVQKNITLWETLKNSNLISQKKYDNLTKGLRGGLTEDDRAHFIKRQLVETRQITKHVARILDQRFNSQKDEEGKTIRAVRVVTLKSSLTSQFRKQFAIHKVREINDYHHGHDAYLNGVVANSLLRVYPQLQPEFVYGDYPKFNAYKANKATAKKQLYTNIMKFFAEDAVIIDENGEILWDKKNIATVKKVMSYPQMNIVKKPEIQTGSFSKETIKPKGDSDKLISRKTNWSPKLYGGFDSPQVAYSVIITYEKGKKKVRAKAIVGITIMEQSLFKKDPVSLLEEKGYANPEVLIHLPKYTLYELENGRRRLLASANEAQKGNQLVLPASLVTLLYHAKQVDEDSGKSEEYVREHRAEFAEILNYVQAFSETKILANKNLQTILKLYEENKEADIKEIAESFVNLMKFSAYGAPMDFKFFGKTIPRSRYTSVGELLSATIINQSITGLYETRRKLVD</t>
  </si>
  <si>
    <t>336988.SAMN03121843.NT96_06980</t>
  </si>
  <si>
    <t>GCF_001752515.1</t>
  </si>
  <si>
    <t>Oenococcus kitaharae strain NRIC_0649 map unlocalized plasmid</t>
  </si>
  <si>
    <t>TTCGTTAATTATTTATGAGCTGTCTAATCATGTATTAGGGATCGGATCGGTCTCGACTGATCCGGTTAGCCGGCATCAAGGTTATGCAACGGCTATGCTTAGACAATTCATGACTGCCCATCTGGCATTTAATTTCTTTTTATTCAGCGATATTGATCCATCTTTTTATATGCGGCTGGGCTTTCAGGCTGTCAGTCAGGAAAACCAGTCTTATTCCGATACGACGCTGATGTATTATCCTGAGGATTTTCATCCAGCAAAGGATCAGCTGCCAACTTATTTTTAGGGTCGCAAACGGTCAGAAAAACATTCTCAATTAAATTCGGGGGGTGTTTTTTTGACTTTGATCTTGTCATTGCGAACACATGTTCGTATAATTTTCCTATGACTAACGAGCAAATAATTATCCAAGCTGTCCGTGATCTGCCGTCTACTGATTACAGGCTGAAAATGATGGACTTTGAAGATCTGCAAGCATTGACAGATTTAGATGAAGCCGATCTAGTTGTTGCTTTAAACCATCTCCATGATCGCGGGCTTTTATTTAATGGCTATATTGATGAGGAGACAGGGGAAGTCGTGACTGACGATATTGGCTATTTGTATAAATTGGCAAACTGAATTCTTATGTGAAAACGGCCGAGTCTCATAGTTTGATCTGGAATCGAACCCACAAAAAAACAAGCCTTTCGATTTGTTTTCTACTGTATATTAGTTGCCTTGTGTGATCAAATTATAGGAACGCCATAGGCTACGAAGTTGTTTTGAAGAGGAATTTTCCGATAACAAAGAATTGAGAGGGGGCACTATCATTTCAAACCTAAATTCTGTTCACCAGATTGCTTGCCACACTGTCAAAATTCTGAAAGAAAACGATGAATTTTATAAAAGAATTCCAGAAAATCTAAGAAACAAAATAGACCAAAAAGATACACAAAAAAGTCTACCAAAAAGTAGTCTGGTGGGCTTCAATTTGTCTATTTATTATTGATCTGGCTGCAATATTGGTTAGTAAGTCGATGCACCTACTGTTACTTTTGCGTAATTGTCAATTCTTTTAGTTGAGTCGGCGTTATTTAGGAAGTGATAACGCCAATATTTGCTTATTTCATCAAGATTTAAGTTGCGCTTTATCATAAATTTGTTATTCTATTGTCAAAATCAAGGTAATATATTGATATGATAACGTTTAGTAGGACTATCAAAAAATTTAAGAAAAGATAAAATGATGACCCAATGTCAATTAACTCGGGTTCATATTATTCTTGTATCTTACTATTGGAAAGAAATATGAGGTCAGTGCCAAGTATGAAGGTGCTTAATCAGTTATCAAGTAGCCTTAGAGCAGAAAAATCAATTCTCTATCAGGCTGCAGGATTTGTTCCAAGTGGTACGGATGATTTTGATTCTAATATCAACATTAGTCATCCCCTCTCATTTTTAAAGATGAGGAGGTTCCCCAATTACCCATTTATGGCCGGATTTTTGCAGGTGCGCCATCTGGCGTTCAAGAAAATATTGAGGGTGCAATTACACCCAAAAAAGTTTGGTCGATAAATACGGTTTAGATGAATTGATGGGTTTACGCGTGGTTGGAGACTCCATGACCAAAGCCAGCATTGCTGAAAACGCCGTTGCTGTGATTCATAAAACATCCGATTTCGATAATGGGAATATCGTAGTGGCCATCATTAATAACGATGCAGGTACCTTGAAAAGAGTTTATAAGCGGCCCGATGGCATTTATCTTGAGCCTGATAGTTACGATCCCATTTATAAGCCATTTCCATATACTGAAAAACATATAAAAGACGAGGATCCAAGTGTCATTATCGTGGGCGTGTATCTGTACTCTGTAAGTGGAATTATTTAAAAACGCACGTGCAGCGACCACGTAAAACCGGATAAGATAAAATGAATTAATAATGAGCGTTTATAACACACTAGCTGTTTGGCAAAGGATTGAAAAAATGGGAATTAAAAACGATCTATCAAATTTCATTAATAGGAAAATCTATTCGAAGGAAGAAATTGAAAAAAATAAGCAAGAACTTCTCAAGCTTCGTGCCAAAATTGAAAAAAATAAAGTCCAATTAAAAAAATTAAAAGAGACAATTGCTGTTTCTCGAAATGAGTTTGACAACATTAACCAATCGATTTCAGCAGATAAGGAACTCAGTCAAATATTAGATCTTCAAAAGAAAGCCCACGAAAACCTTACTAATTTATTGGATAAAATCAAGTCTGAAAACAATGTTCAAGAATCAGGACTTTTCATACCAAGATATAATTTCGCAAGTTCGTTAAATTACAAAGATAAACTCGCTAGAATTCGTGAGAACGAAAAATTAATGATTGATACTGGAGACGCCGTGATGATAAAGGAACGGGTATCCCTGAACGGAGATTATGACAAAGGTGAAGCATTACAGAATTCACAGGCAAAAGCATTAACACGATGCTTTAACGGCGAAGCAGACGCGATTATATACAAAGTAACAGCAAGCAACTGGGAGCAAAGGAATAAACAACTGGGCAGAATTTTTGTTTCTCTCAATAGAATTTTCAAAAAACAATATATGTCCATCTCTGAAGCCTACCTGAGACTGAAACAAGATGAACTTAAGTTGGCGGCGGAATACGAACTTAAAAAAGAAGAAGAAAGAGAGGCATTGAGAGAACAAAGAGAAAAGGAACGAGAAGATAAAAAACTCCAAGAAGAAATTAAGAATGCTAGAAAACAAATTGAAAAAGATAAGCATCAATACCAGAATGCAATTCTAAAAACTCAAGAGCGTTTACAAAATGCGGCATCAACTGAAATAGCCAAATTAAAACAGCAGTTGGAAGAATATAGACAAAAAATGGCCGATTTGAGTGCGGAAGAAGAAAGTGTTGACTATCGGGAAGGGCATGCCACGGCTGGTTATGTTTATGTAATTTCTAACATCGGTTCATTTGGAGAAGGAATTTTTAAAATTGGAGTAACGAGGCGTCTAGATCCCTATGAACGTATTGCGGAGCTTAGTAGCGCATCTGTGCCATTCAGATTTGATGTTCATACAATGATTTTTAGTGAAGATGCTTATGGGCTTGAAACCGAACTGCACCAAACGTTTGACAAATACAAAGTAAATCAAGTTAACCTCAGAAAAGAATATTTCAAAGTTCCTTTGAAAGATATTGAAGATGTTTTGGCCAAACACAAAGATTTAACTGTCGATGTTACGGAAAATGCTGAAGCTTTTGAATTTCATCAAAGTCTAGCAATTGCTAGTCAAAAGCTGAATACAAAAGTACATACTGCGGCCACTTTAATTCACTAAGAAAATGAAAACAAAAATATTAAATATCTTTTTATATTTACTTGCTGCAATCTCCATCCCACTAGCATTCATGGACACATCAAAAGCACCGCTTATTTTTGCAGACTGGGGAATTTGGATCATTTTTGTTTTTGACTATTTTTTTGAATTCAATCTAGCTAAAGATAAAAGAAATTATTTAAAGCACCATATCATAGAACTCATCTCAATCATCCCCTTTAATGCGTTCCCGGCATTTAGAATTTTAAGAATCGTGAGAGTCTTCGCCTTCGCTGGCCGTTTTCTGCATAAAACCAAAGACTTTCTTATCGAAACAAAAGTCTATATTGCTTTTATCATTACCGGCATCATCCTGATCATTTCAGGATTGTTATTCGCCTTTTACCAAAAAGATAACTTTCTAGATGGCCTATTTTGGGCCCTAGGTGTAGCGACAACAAGCGGGTCCCCATTCACTGCTACCAAAATGGTGATTAAGATCGTCAATATTATTCTCATGTTTACCGGAATTGGACTAGTTGGGTATTTCACCGGTGCATTGGCAAGTTGGTTAACGAAGGACGATATTTCCAACAATGATATTGATAAAAAACTAGATGAAGTACTGAAGAGAATCGATCTTATTGAGAGTGAAAGGAAATAACACAAAATGAGTGACACTGAAAAACAATATTTTGCAAGTCAACTACGTCAAGCCGTTGATAATTCTGATCTGACATACAGCGACCTTGCTCATACAAGCGGTATTAGTCTATCCACAATTAATCGATGGAAAGAAGGAAAAGCAGTACCAAGATTTGAGAATATTCTCAAACTCGCTGACGCACTGAATGAAAGTATCAATTGGTTTCTTGGCCGTTATTAATGTAATCAGTTAATTACTATGAGCTTAACGTACATACGTGCTGCGACCACGTTAATCCACCAAGGAAAATGAAAATGGGATTATTTTCACAGTCACAGAAAAACAGCAGCGAGAATGTTTATACAAACAGCGTTTTGCCTAACCTACATGCTAAAGACGGCAATAAACATATTGTCATGATCACGAGCTTCAGTAAATGGATCGACCAGGTGTTTGGTGTTGAATCTAAATATACGACTCAAGTTGGCTACATTGTCGATAAAATGCAAGAAGACGGCTATGAAATAGTCGCTATCGAACATACAACTTTGCAAAATCAGGGCATGTTTAAATCCATGGAAGGATTTCATACTTTAATTTACCTATAAGTGATAACTAGCTATGAGTCGAAAGAAGCGAATTAAAGGTTAATAAGATGTCAAATGGAGATTTAGATAATTTCATAGCTGCAGAGTTGCAGAAGCTTGATAAAGATATAAATTTAGATTTTCAGGACTTATATGTGGATTTCAAGAATTCAGATTTAATAAATCTTCTCTCAACTTTACAGAGCTTAATAAGTAGCGATTATGTCACAGATAGTTTCGCTATGAATCAACGGCTTCCAACGGATGATAATGAAGCATACTTTTGGGCCCCTGAGAGCAGGAAAATTCTGTCACATATTAGAACAATCGAAAGACTGCAAGATTTTTTGGTGGGCAATGAAGATGAGTTTCAAATTGATTCTTATTATAAAAATATTTTTGATAATTCGCTCAAGTTTCTAAAGCCTACAGGTGGAAGCGTTATTCCACCGCACACTGCAGAAGTTACTCTTTATTTGAAGAAACCTATTTTTTTGAAATCTGAGAAATTTAACATTAAGAGAAGTAACGAAAGCAATTGGATCAACAAGCAATTAATTGGCCAAGGATCATATGCCAGGATATATAAATATAACGATCCATTTTACAAAACCACTTTTATTCTAAAGTCTGCTCAGCCAGATCTTAATGACCAAGAGCTAAGACGATTCAAACAAGAATTTGCAATTTTACGAAAATTGGACTCGCCTTATATCGTCAAAGTCTACGATTACAATGAGACCAACAACACGTACACTATGGAGTACATGAAATCTGATCTAGACAAATTTATAAATCACAATAATAACAAACCAGATTTCAATAAATCGACAAGATTTTCAATAGTTAACCAGTTATTTGCCGCATATAAATATGTGCATGATCAAGGAGAACTTCAGCGAGATGTTAATCCAAAAAATATTTTAATTAATCAGTATGGAGATCAAACAATTGTTGTTAAATTATCCGACTTCAATTTGGCAAAAATTCCTAATAGTGAAATTACCGAAAGCGTTAGTGAAGTCAAGGGCCATCTAAAATACATCGACCCTGCTTTACCGGACTATGACTTTAAGCACTATGGGATTAAGAACGAAATCTACTCTATTGCACTAGTAATCAATTTCGTTATGACCGGGAAAGAATCATTTAAAACAACTAAAAATGAACAATTTGATCATTTTATGCAGAAAGCCACTGACTTGAACATAAATAATCGCTACGAAAACGTGTCAGAAATGAAGGCGGCTTTCAAAAAAATAATTTTTGACGAATAGTTTATAGACAGTAAACTTCATCAGGTTAAAAAACACATGCATTTATGAAAATTTTATTGACATCGTAACTGACATTAAATTTTATATGAAGTCTAATCGGAAATATGAAGAAGGGAAACACTATCATGGCTGGAGATATTAACTTTGATTTAGGACAAATACTACCTGAAAAAAGCATGGACGCACTTTTATATCCGACTTGCAAAGATCTTGGCATTCTTGCAGGGGGATTGGTAACAGCAATTACAAAACCGCTTCTAAAGTGGTCACTTTGTCAACAACAGGACATTGATGACTATCAAAATAAAATACAAAAGAATTTAAATACTATACCCGAGGACCAACTAGCAACTGATAAATTTGGAATGGCAATCAAAGCACTTAACGATTCACGGTTCCAATTAGGTGATGAAGGTTTGAGAGAAATGTTCGCGAAACTGATTGCAACAACTTTTGATAAAAGAAAAAATGAAAATTTGGTCCCACTATTTTCATCTCTCCTATCAAACATGTCACCAAAGGAAGCTGGATTCCTAAAAAAGTGGTATGAAAAAACTAAAGTATCACATTTTAACTCCGTCGTCATCAATATGGTTCAGCAAAATTCCATTGGCACTCAATTTCCTCTTTTAGATGGAATCCTGGTATATCCAGATGGATCAATGGAAAATGATGCATTAAATATTAATCTCCTAGAAAGTGCTGGCCTTATGGTTAGGTATAGAGGTCGAGAACTGAAGCATGAATTATTTCAAAAGCAGTATATTTCTGCTGAAAATTATTTCAAAAGCATTAAAGTGCCTCAAGAAAAATTCATGCCAGACTGTCATTTGGAATCAGAAAGAGGATATGTGATTTTGACAGAATTAGGCAAAATGTTCACGAATGTTTTGTTTGATTGATAAATGTTTCCTACAAATAGTTATGAAAAAAGTAACCATATATCTATCTACGGGTCTTTACTCTGGAGCAAGCTGAAAGCGGCTATTCGATTGATGAGCAGATCTCTAAATTAACTTATATACGTTGAAGTGAAAGATTGGACCGTCTATCAAGTTTATAAAGATCCTGGCTTTTCTGGATCTAACATTAAACGCCCAGCCATCACGAAATTGCTTGGAATTTTTGAACAACTTTAGTTATCTTTATTTTAACGATACTGGTTTTATGTTCACAATGGCCCAGCCCGGAATCGAACCCACAAAAAAAACAAGCCTTTCGACTTGTTTTCTACTATATATTAGTTGCCTTGTGTGATTGAATTATAGGCTTTTCTGACAACATTGAAGTTACTATTTTTCGAACGCTCAAAGCCGGCGATGCCATAAAGGTTTTCGACGAGCTTTTTGCCTTTTTTCGTCTTCACGATTTGCATGAAGGCTTTAGAAATTTTCTGATCCAGCGAAGAAGACAAAGTCTTGCGAACCGTGATCGTATCATTAGGAATCTTCATGGTCTGTGCCAAAATCCGCGTGTCTTTGAAAATGTTAGGCACATCGCTCTTGACGAGGTTGCGGGCATCCTGATAAACGAATGCAGCGTCTGCCTGCTTGTTTGCCAAGGCCAGAACCCCTTGATCATGGCCTTTGACAGTAACGAGATGGGCATTTTTCACAACATCGATTCCTTTAGCATTCAGGTAGTAGATCGGGAAGATGTAACCCGAAGAACTGGTCGAATCCTGGACCGCGATATTTTTGCCTTCGAGGTCTTTTAAGCTCTTGATATTGGAATCCTTGCGGACAAGAATCAGTGACCGGTACCAGCTGACCATTTTCTTTTGATTGGAGCCGTCGTGATTGATGCCGTTTCGTACGACTTGAAGCAGGACTTTGGATCCATACTGCTTGTGTGCCTGGACGTAGCTTGCAGGCGGTAGGAAACCAACATCGATTTTGCCGGAGCCTAGGGCCTCGACGATCGAATTATAATCAGTGGAAACGGTGACCTGGACTTTTTTGCCTAAGCGTTTGGATAACATTTTTCCTAACGGGATGGCGCGGGCCTGCATGGTTGACGCATTCTCAGAAGGGACGAATCCAACGCGGATTGTCTTGGGATTGCGGCTTTGTGCAGCTGAAGCAGGGGATGCAGGCAGGCTGACAATCAGACCAGCCGCCAGCAGCAGACTGCCGATAAAGGTGATAATTTTTCTCATAACTTCTCACTCTCTTAATCTTGTTAATTTAAGTAAATAATACCTTTAATTGGTTAAAATAAAGGTATCGTTTACTTTTATTTTAACCTCTTGATACGATATCACGGTGAGGAGGGGAAAGCAAGTTCGCTTTGGATGTAAATCGCTGAAAAATATTTATTTTGGGAATGTTTTTAACATTATAATTAAGTGAATTAATTATGATAAATCCGCCAATCATTAAAAAAATAAAGTATTCCGAGGCTTCGATTGAGAGTCTTGATGATGTTTTAATCAACTCTGAGGAAAAGCACTACATTGAGGATTATCCGACTGTTTATGTTGTCAATGACAAAAAAGATAATGCAGGGAGGCTGAACTTTGATGTCTATGTTGGAGAAGCCAACTGGATTATTCAGAGAACAAAACAGCATCTTGAGAATGCAAATGATAAATTACAGCATTTGAATTCTGATGCGCAGATCATGATTATTGGCCATGATCATTTTAATAAGTCAATGACTTTGGATATTGAGAACCGGCTTATCAATCATATGATTGGCATTGATAATGTTGTTTCCTTGAATGGCCGGGGCAATCAGCAGGGAACTTATTTCACCTCCAATTTGACAGGCGAAATTTTTAATAAAATATGGCGAAAAATGCATCTGATTGAGCCTGAATTAATTCCACCTCTAAATGTTGTCAGAGATTCGGCACTTTTCAAAGCTTCGCCATTCCATAACCTTTCCGAAGAACAGCGAAATGATAAAAACCAAATTGTTGCGGAAACCGAGGCTGCACTTTCTAGAGACGAAATTGGCCAGTTAATCATTGTCGAAGGAGCCGCCGGAACTGGCAAAACAGTCTTGCTGAGCAGCTTGTTCTATGAATTCGCCTCACACGGCGGAGGAGAATTCAGCAACTCGATTATTAATGATGCGAGGAGTTTTCTGCTTGTGAATCATGACCAGCAGTTGACTGTTTACCAGCAAATCGCCAAGAAACTTAATTTGAGTTCAAAAAATAAAGAAGTCGTTTATAAGCCGACTGTCTGGCTAAATTATATGGAAAACCAGCCAATTGCTGATGTTGCCTTAGTTGATGAGGCACATTTACTTTGGACTCAAGGTAAACAAGCTTATCGTGGCAAAAATCAACTGGATGATATTCGCAAACATGCCCGAGTTGTGATTGCTGTTTTCGACAAAAATCAGATTCTGAGATCCGAACAGCATCTGTCCGATGAGTCAATCGCGAAATTATATGTTGGAGCAAAGGTGATTAAGCTGAATCATCAATTTCGCATCCACGCAAACGAGAATACAATTCAGTGGATTGATGATTTTGTTGAAGGCACACTCACCAAAATCCCTAAAGACGACAGCTACGACCTGAAAATTTTTGATGATCCCGAAAAAATGTACGAGCAAATTAAGCAAAAGAATCAAGATCAGCGATTCGGCTTGTCCCGTATGCTCGCGACTTTTGATTGGAAATATATTGAAAACAAGGAGCCTGAAAATGGCGGGCTCTGGCGTGTGACCGTTGGTGATTTCTCATTGCCATGGAATTTGGAATTAGAAAATAAAACCAATAGGAAACGCAATAAAGGTCTTTCTTGGGCTGAGCGGGATTATACAATTAATGAAATTGGATCAACATTTACGATTCAAGGTTTCGATTTAAATTATGCAGGTTTGATTATCGGGCCATCGGTTAAATGGCGTAATGGTCGTTTGGTCTTTGATCGCGATGCAAGTGCCAATCATAATGCAATTAAAAAACGTGACGGTCAGGATTTTTCTGAGCAGCACCTTCGAAATGAGTTAAATGTGTTAATTAAAAGAGGTGTCCGCGGCTTATGTATTTATGCAGTCGATGATGAACTGCGAAATAAACTTATGTCTTTGACGAACTAATATTAAAAACTAAATTTTAATGATATTTGGTATCAGCCATTCTTTCAAATAGCCATTTATTTTTTTAATTTTGCTTATATTTCCGTGTTAATTAAGTTTAAAATTATATCGAAAAGGATGGTTTTTATGGCACGGGATTATTCAGTTGGGTTGGATATTGGAACGAGTTCTGTTGGCTGGGCGGCGATTGACAATAAATATCACTTGATTCGAGCAAAAAGTAAGAATTTGATCGGAGTCAGGCTTTTTGATTCTGCCGTTACTGCAGAAAAAAGACGAGGCTATCGTACGACACGTCGGCGATTGTCACGCAGGCACTGGCGTTTAAGGCTATTGAACGACATATTTGCAGGGCCACTGACAGATTTCGGGGATGAAAATTTTCTTGCACGTCTCAAATATTCTTGGGTTCATCCACAGGACCAATCAAACCAGGCTCATTTTGCCGCCGGACTCTTGTTCGATTCCAAAGAACAGGATAAAGATTTTTATAGGAAATATCCCACAATCTACCATTTACGATTGGCATTGATGAATGATGACCAAAAGCATGATCTCAGAGAAGTCTATTTAGCGATTCATCATCTAGTCAAATATCGTGGTCACTTTCTCATCGAAGGCGATGTGAAAGCAGATTCTGCTTTTGACGTACACACTTTTGCAGATGCTATTCAGAGATATGCCGAGTCAAATAATTCGGACGAAAATTTACTTGGTAAAATTGATGAAAAGAAGTTGTCTGCTGCATTAACTGATAAACATGGTTCGAAGTCTCAACGCGCAGAAACAGCAGAAACTGCTTTTGACATTTTAGATCTACAAAGCAAAAAACAAATTCAGGCAATTTTAAAATCTGTCGTTGGTAATCAAGCTAATTTGATGGCGATATTTGGCTTGGATTCATCAGCTATTTCCAAAGATGAACAAAAAAATTACAAATTCTCTTTTGATGATGCTGATATTGATGAGAAAATTGCAGATAGTGAAGCATTGCTGTCAGATACTGAATTTGAGTTTCTTTGTGATTTAAAGGCGGCTTTTGATGGTTTGACCTTGAAAATGCTTCTAGGCGATGATAAAACGGTCAGTGCCGCGATGGTTCGCCGCTTTAATGAACATCAAAAAGATTGGGAATACATAAAATCTCATATTCGTAATGCAAAAAATGCCGGCAATGGTCTCTATGAGAAAAGCAAAAAATTTGATGGTATCAACGCAGCCTACTTGGCTTTACAAAGCGATAACGAGGATGATCGCAAAAAGGCCAAAAAAATTTTTCAAGATGAAATAAGTTCTGCCGACATTCCGGATGATGTAAAAGCTGATTTTCTTAAAAAAATTGATGATGATCAATTCTTACCAATTCAAAGAACAAAAAATAATGGTACGATTCCTCATCAGCTTCACCGTAATGAACTGGAACAAATTATTGAAAAACAAGGTATTTATTATCCATTTTTGAAGGATACATATCAGGAAAATAGTCATGAACTGAATAAAATAACGGCTCTAATTAATTTTCGTGTGCCGTATTATGTCGGCCCCTTGGTAGAGGAAGAACAAAAAATTGCAGATGATGGAAAAAATATTCCCGATCCAACCAATCATTGGATGGTAAGAAAGTCCAATGATACGATTACGCCATGGAATTTAAGTCAAGTCGTAGATTTGGATAAATCAGGCAGGCGATTTATTGAGAGATTGACGGGTACGGATACATATTTGATAGGCGAACCCACATTACCAAAAAATTCGCTTTTGTATCAGAAATTTGATGTTCTACAGGAACTAAACAATATCCGAGTATCCGGCCGCCGTTTGGACATTAGGGCAAAACAAGACGCATTCGAACATCTTTTTAAGGTACAAAAAACAGTCTCAGCAACGAACTTGAAGGATTTTTTGGTTCAGGCCGGTTATATTTCAGAAGATACTCAAATTGAAGGATTGGCTGATGTAAATGGGAAGAATTTTAATAATGCACTAACAACCTATAATTATCTTGTTTCGGTTTTAGGAAGAGAATTTGTTGAAAATCCTAGCAATGAAGAATTGTTGGAAGAAATAACAGAATTACAAACCGTTTTTGAAGATAAAAAAGTCTTGCGCAGGCAGCTTGACCAGTTAGATGGCCTTTCCGATCATAATCGAGAAAAACTGTCAAGAAAGCATTACACCGGTTGGGGACGGATTTCAAAGAAACTTTTAACCACAAAAATTGTTCAAAATGCTGATAAAATTGATAATCAGACTTTTGATGTTCCCCGTATGAACCAAAGTATCATTGATACTCTGTACAATACAAAAATGAATTTGATGGAGATTATTAATAACGCGGAGGATGATTTTGGCGTTCGGGCCTGGATTGATAAACAGAATACGACGGATGGGGATGAGCAAGATGTTTACAGTCTCATTGATGAGTTAGCTGGTCCAAAGGAAATAAAACGTGGTATTGTTCAGTCCTTTCGAATCCTGGATGACATCACAAAAGCTGTTGGCTATGCTCCGAAACGTGTTTACCTAGAATTTGCAAGAAAAACACAAGAATCACATCTAACTAATTCTCGAAAAAATCAGCTAAGCACATTATTAAAAAATGCCGGGCTGTCGGAACTTGTGACTCAGGTGAGCCAATATGATGCTGCCGCTTTGCAAAACGACCGCCTATATTTGTACTTTTTGCAGCAAGGCAAAGATATGTACTCTGGCGAAAAGTTGAATTTAGATAATCTTTCAAATTACGATATTGATCATATTATTCCGCAAGCCTACACGAAAGATAATTCTTTAGACAACCGTGTGCTTGTCAGCAATATTACTAACAGGCGCAAATCTGATTCGTCAAATTATTTGCCAGCTTTAATCGATAAAATGCGCCCATTCTGGTCTGTGCTTTCAAAGCAGGGCCTATTGAGTAAACACAAATTCGCTAATCTGACTCGGACACGTGATTTTGATGATATGGAGAAAGAGCGTTTTATTGCACGTTCGCTGGTAGAAACACGCCAAATTATCAAAAATGTTGCCAGCTTGATTGATTCGCATTTTGGCGGTGAAACAAAAGCCGTTGCCATTCGTTCATCATTAACGGCTGACATGCGGCGTTATGTCGATATTCCTAAAAACCGTGATATTAATGATTATCACCACGCGTTTGATGCCTTACTTTTTTCAACTGTCGGTCAATATACAGAAAATAGCGGACTAATGAAAAAAGGTCAGCTTTCAGACAGTGCGGGAAACCAATATAATCGTTATATCAAAGAGTGGATTCATGCTGCTCGTTTAAATGCTCAGTCGCAAAGAGTTAATCCATTTGGTTTTGTTGTTGGGTCTATGCGGAATGCTGCTCCCGGAAAATTGAATCCAGAAACTGGTGAGATTACGCCAGAGGAGAATGCTGATTGGTCCATTGCTGATTTGGATTATCTGCATAAAGTGATGAATTTTAGAAAAATAACTGTGACTCGCAGGTTAAAAGACCAAAAGGGCCAATTATATGATGAAAGTCGTTATCCATCCGTTTTGCATGATGCCAAAAGCAAAGCATCCATCAACTTTGATAAACACAAGCCCGTAGATCTATACGGTGGATTTAGTTCAGCTAAACCGGCCTATGCTGCATTAATTAAATTTAAAAATAAGTTTCGATTGGTCAATGTGCTGCGGCAATGGACTTATTCTGATAAGAATTCTGAAGATTACATTTTGGAACAGATTCGTGGAAAATATCCTAAGGCTGAGATGGTCTTGTCACATATACCATATGGCCAGTTGGTAAAAAAAGATGGTGCTTTAGTTACTATCTCATCAGCGACTGAATTGCATAATTTCGAACAGCTATGGCTGCCTTTGGCTGACTATAAATTAATTAACACTCTCTTGAAAACAAAAGAGGATAATCTCGTTGATATTTTGCATAACCGCTTAGACTTGCCTGAAATGACTATTGAATCAGCTTTTTACAAAGCTTTTGATTCGATCTTATCTTTTGCTTTCAATAGGTATGCTTTGCATCAAAATGCATTGGTAAAGTTACAAGCACATCGTGATGACTTTAATGCTTTAAATTATGAAGATAAACAGCAGACTCTGGAGAGGATTTTGGATGCCCTGCATGCGAGCCCGGCTTCTTCGGACTTGAAGAAAATCAATTTATCGAGTGGATTCGGGAGATTATTTTCTCCCTCGCATTTCACATTGGCAGATACTGATGAATTCATATTCCAGTCTGTCACTGGTTTATTTTCTACTCAAAAAACTGTTGCACAGTTGTATCAAGAGACAAAATA</t>
  </si>
  <si>
    <t>MARDYSVGLDIGTSSVGWAAIDNKYHLIRAKSKNLIGVRLFDSAVTAEKRRGYRTTRRRLSRRHWRLRLLNDIFAGPLTDFGDENFLARLKYSWVHPQDQSNQAHFAAGLLFDSKEQDKDFYRKYPTIYHLRLALMNDDQKHDLREVYLAIHHLVKYRGHFLIEGDVKADSAFDVHTFADAIQRYAESNNSDENLLGKIDEKKLSAALTDKHGSKSQRAETAETAFDILDLQSKKQIQAILKSVVGNQANLMAIFGLDSSAISKDEQKNYKFSFDDADIDEKIADSEALLSDTEFEFLCDLKAAFDGLTLKMLLGDDKTVSAAMVRRFNEHQKDWEYIKSHIRNAKNAGNGLYEKSKKFDGINAAYLALQSDNEDDRKKAKKIFQDEISSADIPDDVKADFLKKIDDDQFLPIQRTKNNGTIPHQLHRNELEQIIEKQGIYYPFLKDTYQENSHELNKITALINFRVPYYVGPLVEEEQKIADDGKNIPDPTNHWMVRKSNDTITPWNLSQVVDLDKSGRRFIERLTGTDTYLIGEPTLPKNSLLYQKFDVLQELNNIRVSGRRLDIRAKQDAFEHLFKVQKTVSATNLKDFLVQAGYISEDTQIEGLADVNGKNFNNALTTYNYLVSVLGREFVENPSNEELLEEITELQTVFEDKKVLRRQLDQLDGLSDHNREKLSRKHYTGWGRISKKLLTTKIVQNADKIDNQTFDVPRMNQSIIDTLYNTKMNLMEIINNAEDDFGVRAWIDKQNTTDGDEQDVYSLIDELAGPKEIKRGIVQSFRILDDITKAVGYAPKRVYLEFARKTQESHLTNSRKNQLSTLLKNAGLSELVTQVSQYDAAALQNDRLYLYFLQQGKDMYSGEKLNLDNLSNYDIDHIIPQAYTKDNSLDNRVLVSNITNRRKSDSSNYLPALIDKMRPFWSVLSKQGLLSKHKFANLTRTRDFDDMEKERFIARSLVETRQIIKNVASLIDSHFGGETKAVAIRSSLTADMRRYVDIPKNRDINDYHHAFDALLFSTVGQYTENSGLMKKGQLSDSAGNQYNRYIKEWIHAARLNAQSQRVNPFGFVVGSMRNAAPGKLNPETGEITPEENADWSIADLDYLHKVMNFRKITVTRRLKDQKGQLYDESRYPSVLHDAKSKASINFDKHKPVDLYGGFSSAKPAYAALIKFKNKFRLVNVLRQWTYSDKNSEDYILEQIRGKYPKAEMVLSHIPYGQLVKKDGALVTISSATELHNFEQLWLPLADYKLINTLLKTKEDNLVDILHNRLDLPEMTIESAFYKAFDSILSFAFNRYALHQNALVKLQAHRDDFNALNYEDKQQTLERILDALHASPASSDLKKINLSSGFGRLFSPSHFTLADTDEFIFQSVTGLFSTQKTVAQLYQETK</t>
  </si>
  <si>
    <t>1074467.SAMN02983013.JP39_11295</t>
  </si>
  <si>
    <t>GCF_000831645.3</t>
  </si>
  <si>
    <t>Companilactobacillus heilongjiangensis strain DSM 28069 chromosome|</t>
  </si>
  <si>
    <t>GTTTTAGAAGTATGTCATCTCAATTACTTAAGAACC</t>
  </si>
  <si>
    <t>CCAGTTGAAGCGTTACCAACTAAGTAAGCTAAGAATTTTTCAATAGGACCTTCCATAGTTGAGTGGGAAATCATTGTACCTGATGCAAGACCCTTAGGGAATGCGCCAAGCTTCTTGGCTGTAGCTGTAACCATAGGTGCTGATAATGTACCTGCCCATAGGAATAGAGGCAATTCAATAGCACCAATAACGATCATACGGATAATCTTACCACGTGTAACAACTAGCAAAGCTGGTGTTACACCCATGGCGATGATACCACCTAAAGGCAAGATCTTGTTTCCAGGTAATACAAGTGCTTCAAGAAGCATGATAGGTGCCAAAACGTTAGCGGCAGCCCAGATTTCAGCACGTCCGGCGATAAATGGCCAGTCAAGTCCAACGTTCATTGTACGACCTTTAAGTTTCTTGTTAGCAAAGTCTGTAATACCTTGTGACAATGGTTCAACAGCGGCGATAAACCATGAACCGATAAGTGAGAATAGTTCCAAACAGAAAGCAGCTGTAAATGATAGTGTAAAGATTTCCTTAATACCTTGGTGTGAAAGTAAACCAATAAAGATACCTAAATAAATACCAATTGCGAATTTGCTTCCCCAGAATCCAATCTTCTTGTTCAATGCGGCAGCATCGAAGTCGAATTTATCTAACCATGGGAAGATAACATCGAATAACTTATCAAATACCATGATGATTGGGTTCATCATGTAGTTCATATGTGTTGTTGTCATTGGGTTTGAAGCTGGTGCATGTAATAGATCATTAAAAGTAGGTTTCATTAAATCAGAGTTGATAATCTTCAAAACACCAATGAAAATAACTAAACATGTAGTGATTAGTAAGTTAGCACCGAAGAACATTGCTAGCAAACCAACGAAAGCTAGATGCCAAATATCAAAAATATCAACATCAAGTGTGTTTGTCTTGTTCATAACGATCATAACGATATTAACGATAACCATAACAAGCAAGAAGAACAATGTGTAAGGTGAACCCCAAGTAATAGTAGCAAGTGGAGCCCAACCTAAGTCAGTAACTGATAGTTGAATACCAGTAGACTTAACGAACGCATTCAATGCATCTTGGAAAGCTGTTGTTAACAATCCAATAACGGCACTGATAGCGGTAAGAGCGATGGCTAATTTAATACCACCCTCCAAAGCTTTAGAGAATTTAACTCTAAATACCAAAGCGATAATAGTCAAAACAATTAACATCATTGGTGCGGCACCAAGATCAATTAAAGGTTTGAATATCGCGTTGGCGAAATCAATAATTCCTGACATATCCGTTTCCCCCTAGATGAACGTATTTTATGCCTTGCCACTGTCCTTAATAGCTTGTTCTACTTGGTCATAAACTGGTTTGGCCATAGCAGGCATTCTATATAGGATAGGACCAGCATCAACAACTGGACAGCTTGGTGTAAATCCAAGATCTGTGGCAGCGATTGGTGTAAATAGATCGTAATCCTTCATCATATCTTCTGTAATATCCTTAACCATAACGGCATCGGCTTGAACATCGTATCCACGATTGCTCATTTCTGTTTCCAAAGCATCCTTGATTTGGTGGCTTGAGTTAACTCCGGCACCACAAGCAGCTAAAATCTTAAACATAATTACACTCTCCTTTTTTATTCATTGCTCTTCGCATATTTAATAAATTTTCTATTCAAGAATGAATAGATTTCTTTAGGATTGTCACTCTTAAAGAATGGTACAAGCTCGTTTTCAGAAGTACGAGCCATGAAGTCCATGATCTGTGCCAAAATGTTTGATTGGCCTTCTGGATCATTGTTAAGAATCATGAACAAAAACTTCACTGGAAATTCTTTCGATGGATCAATCATATTATGGAAAGAAATTTCTTTATCTAATTTAATAGGAACAATCATTCGTGCTTTGACGAATTCGCTCTCCGTATGTGGAATAGCTATATTTGGTATCTTTGGAGATACAACTGACATATCAATTCCGGTTGGATAGTTTTGTTCACGTTCCAATAAATTATTAATGAAGTCTTCAGTTACAAGATCCTTCTTTAATAAAGAATCTGCTATTTCGCGAAACACTTCCTCCTGTGTAGAAGCTTTAGAAATATAAACTTCGCTTTCGCTAAATAGTTGATCAGCAGCTAATTCGCCCATTAACACCATCACCTACCCGTTTGTTTGTTTTTGTTTACAAGAACAATAGTAAACGCTTGCACAAAATATGTCAATACTAAATATAAAATTATAAAGCCATAAATAGCCCTTCCTATATATAGCAATGAGCCACCCGATTTCTTGACGTATTAACAAGGTAAATGCTTACAAAGAAATAAACACTTACTTACCAAAAATGATTGACAAGCGAACATTCCAATGCTAAATTATGTTTGTAACGAACAATAGTAAACAAAAAGAGGTGATCTTTTGTTAAAGAAAGAACGCTTTCTAAAGATACTATCGGAATTAGATAAGAACGACATCGTTACTGTTAACGATTTAACTACATTATTGAATTGTTCTGATATGACCATCCGTCGTGATCTTGAAGAGTTGTCAGAATCTGGCAAGTTGATCAGGATACACGGTGGAGCACAAAAAATTAGCGTTTCTCCACTAGAAGAAGCTTCTCACGTAGAAAAACGCCAGGTACATATTAAGGAAAAACAAGAACTAGCTAAACTGGCAGCTAACCAAATCGACAATTTCGATACTGTCTTTATCGGTCCAGGAACAACGCTTGAATTGATTGCTCAAAACATTACTAAAGATATTAATTCTTTGAGGGTCGTAACGATTAGCATTCCTGTATTTGAAAGCTTTAAGAATTCGGATCTTAATTGTGAATTAATTTTAGCTGGTGGTATTTATCGTAGCCGTTCAGGAACTTTAATCGGTGCTTTGGCAAGCAATGCTGTGAATGGATTGAAATTCGACAAAGCATTCGTCGGGGTCAATGGGATTCAGAATTCTCAGATTATGACTGCTAACACCGAAGAAGGTCGAATCCAAAGCGTCGCTTTGAATAACTCACAGACGAAATACATTGTTGCAGATAGATATAAGTTGAATCGTAATGATTTCTATACCTTCTATAGTTTGGACGATGTAGATTATCTAGTGACTAACAAGAGCACTTCAAAAGAGACTATCGATTATTATCAACAATATTTAAGACTTATTACCAAATAATTGGAGGGAATATTTTTATGAAAATCGCATTAGCTTCAGATAAAGCAGGATTTGAATTAAAAAATTACATCAAGAGTTATCTTGAAAATGAAGGCAAAGGCTACGAAGTTGTAGACCTTTCAGAAGAACCAGCTGCTGATTTCGTAGATTCATCAGTTGCAGTTTCTCGTGCCGTACTTGATGGCAAGACAGACCGTGGAATTATGTTTGATGAATATGGTACAGGTTCAGCCATGGCAAGTAACAAGATTCACGGCATGGTAACAGCTAACGTTACTGAAGAAAATACAGCTCACATGACAACACAACACAACGGTGCTAAAGCAATTGCTATTGGTGCTGGAATTGTTGGTAACAAACGTGCAGAATCAATCGTCGATGAATACTTAGGTGTTGAATACGCTGGTGGACGTCACCAAATCCGTTTGGACATGCTAGAAAAACTATATTAATAGGAGGAAATCAATTTATGATTATTGCATTAGGAAACGACCATATTGTTACAGATACTAAAATCAAAATTTCAGAAATGTTAAAAGCTATGGGTCACAAGGTTATTGATGTTGGTACATATGACCACACAAGAACTCACTACCCTATCTACGGATTACGTGTAGCTAACCTTGTACGTGATGGCAAAGCCGACTATGGTGTCGTACTTTGTGGTACTGGTGTTGGTATTTCAACAGCCGCTGACAAGAACCAAGGCGTTCGTGCTGCATTAGTTGCTGATACAACAACTGCTAAGTATGCCAAAGAACACTTGAATGCTAATGTTATCAGCTTTGGTGGTGCCGTTGTCGGTGAACATCTAGCTGAAGAAATCGTTAAGACATTCCTTGCTGCTGACTATTTAGGTGAAGATGACGATCTAGTTAAGAAGATTGATGCCGTTGAATCAAAGGACAATCCAGACCAACACGACAATCCACACTTCTACGATCATGAAATGAAGCTATGGGACGAAGGATTCTATCATGACTAGGATTTAGAGAGTGGAGCAAGCCTGGGAATTTCCGAGCATTTACGTAGCTTCCCGAATTGTCCGCGTACTTGGCGGACGATTTGGGAAGGTATGTAAAGCGGAAGAAATTGGCTTGCGGAACTCGTTTTAGAGCCACTGCCTATATAAAGAGGTCTAACAACCTCTACATACACATACAAGGCATCCACCCTAACCTTCCAATCCAAATCAAAGAAAAACAAAAAAAGTGAGCTGCCATTGTGTAACTCATCAGGGCTATATGAAATAAAAAAGTTAGCCCGGCTTGATGCACTGAACCACGTGGTACAGTGCATCAAGCTGGACTAACTTTGAGAGGTTTTGTTTCATAGAACCCATTTTTAATGGCCTGAACCAGACTATTTTAAATTTAATAAAGGGGTCCGCACAATGAGTAATTCAGTTTTAACAATCACAATGAATCCTTCAGTTGATATCTCCTATCCACTAGAACATCTAAATATTGATACCGTCAATCGTGTTAAGGATGTTTCCAAGACAGCTGGTGGTAAGGGATTAAACGTTACAAGGGTTCTCAAGCAACTTAGCGTTGATGTCACAGCATCAGGAATTATTGGTGGAACAATCGGCCAATACATTACTAACCAACTTGATGAAAATGACATCGATCACGCTTTCATGAAGATCAGTCAAGAATCTCGTAACTGTATCGCTATTCTACACGACAATGGTGACCAAACTGAGATTCTTGAAGCAGGTCCTATCCTTTCAAAAGACGACGAAAACGCTTTTCTAGAGCATTTCGACGATCAAGTAAGTAGCTTCAATTTAGTAACAATCTCTGGAAGTTTACCACAAGGCCTTTCAAAGGCCCTTTATTCCAAGATGGTAAATGTCGCTGCTAAGCACAATGTTCCCGTTATTCTGGATAGTTCTAACGAGGCATTACGTTTAGCTCTAGAAAGCGATGTTAAGCCATTTATGATTAAACCTAATCAAGATGAAATTGCTCAATTAATTGGTAAAGAAATCAGTGATTTGAACGACTTGAAAGACAAATTAGCAACCGAAGAAATTTTCCAAGGAATTCCTTGGGTTGTGGTTTCACTAGGTTCGCAGGGCGCATTCGTTAAATACCAAAATAACTTCTTCAAAGTAAATATTCCAAAAATTCACGCCGTTAACCCTGTTGGATCAGGCGATTCCACTGTAGCTGGTTTAGCCGCAGGTATCGTAAAAGATGAAAAACCAGAAGATATTATGAAAAGAGCTATGACAGTCGGTATCCTAAATACTTTACAGGAAAAGACTGGAAATATTGACATTAGTCAGTATGAGGATTATTTTGAAAAGGTAGACATAGTTAAGTACTAATGTTTAATTTATTATTCGGAGGAATGAATGTATATGACAACAGCAAAAAAGTACGCAGCACTAGAAAAAATGTCTGACAAGAACGGAGTTATTGCAGCTCTTGCTATTGACCAACGTGGTTCACTAAAGAAGATGTTAGCCGCAGCCGCAAACAAGCCAGCTAACGAAGAAGATATCGTTGAATTCAAGAAAGCTATTGCTTCTGAATTGACACCTTATGCTTCAGCTATCCTTTTGGACCCAGAATATGGTCTTCCAGCATCAAAGGTTAGAGCAGCAGGCTCAGGTCTATTAGTTTCATACGAAAAGACTGGTTATGATGCAACTGAACCAGGTAGATTACCTGATTTGATTTCAGTATGGTCAGTACGTCGTTTGAAGGAAGCCGGAGCCGACTCAATCAAGTTCTTGCTTTACATCGATCCAGATGAAGATAAATCAATCATCGACCAAAAGGAAGCATTTGTAGAAAGAATTGGTGACGAATGTGTTGCTGAAGATATTCCTTTCTTCGTTGAATTAGTTACATACGATGACTCAATTGGTGACGTTAAGAGTGCCGAATATGCTAAGGTAAAGCCTCACAAGGTTATCGAAGCTATGAAAGAATTCTCAAAGCCTAAGTACAACATCGATGTTTTGAAGGTTGAAGTTCCTATTAACCTTGACTACGTTGAAGGATTTAACGGCGACAACCCTGTTGTTTACACAAAGGATGAAGCTATCAAGTACTTCAAGGAACAAAGCGATGCTACAAACTTGCCATATATCTTCTTGAGTGCCGGTGTTACAGCTAAGGCCTTCAGAGATGAACTACACCTAGCTAAAGATGCTGATGCTAAGTTCAATGGTGTTCTATGTGGACGTGCCACATGGAGAGGTGCTATCGAACCATTCGCCAAAGATGGTGAAGAAGCTGGTAAGAAGTGGATGAACGATCAAGGTAAGAAGAACATCGAAGAATTGAACGAAGTTCTTGCTGAAACTGCAACTTCATGGAAAGAAAAAGTTTCAAAAGACTAATTTAAAACTTTAAAAATTATGCACTTTGAATAAACTGGGTTTTCTTGGACAATCTTTTTGTTCAGGAATCTCCAGTTTTTTCTTTTGGGCCGTCTCCAGGGAAGAGAAATATTAACCTGCTATGCGGACCGGCGTGAGCCAAGGTCTCACACCTCGGTTTGAAGACTTACCAAAGACCGGTAAGTCTCCAAACTCGCCCGGTGGTGTAACAGCTAAAGCTGTAACGCCACAACCACAGCGGGTGAATATTCTCTTCCCTTCCGACTAGTTGATCTGCTGCAATTTAATATAAAAATACTAATTATTCGGATATACGACTATAATTAATAACAATGTTTAAAACACATTATTACTTAACACACTATATTATTTAGAAATTTTATCTGGGGGTAAAATTATGGTACCTGCTAACTTTGAATTGGCTAGAAACGCTATTACATCAATGGTTGCTGTATTATTGATTGTCATTTACATTATCTACATGATCTCAAAATACTCACATCGTGATAAAGAAAAGGTTTGGACTGGTGATACGATTCTTTTGACTTTCATCGCTATTTACTGTGTTTATATCACACTGATGAACTTTGTTAAATTGCCTGCTAGTCTTGATTACATCAATACGATTGTCACGTTTGTCTTTATGGCTGTTGTGATTATATTTATCATTAGTTCTATTTTTAAGAAAACTACTAATAAGTCTAAAAAATAACAAATTAGGTCTCCTAAATCCGTTTGGATTTGGGGGATTTTTTTGTTTGCCGCCTCCGGGTTCGAGGCAGTAAGGTTGCCTGCTGTTGGACCGGTTCGGGCGCAAGGTCTCTCACCTCGGTTTTGAACTTCGCAAAGTACGCGAATTTCAAAACACGTCCTGTGCTGTAAGGGCGAAACGCCCTAACACCACTGCAATTGCTGGCACCTTACTGCCTCGAACCCTCCGGCTAATTTATACTTTCATTTTCGCCTTATATTTTCAGAATACATATTCATATTTAAAGACTTATACATAAAAATTTTAGACATTATCAACTCCAGAAAACCTAGCCGAAGGTCGTCAATAATATAGTCAAGCTGTGGAGGTGGCGTTATGGCTTTAGCCATTACACCACGGGACGAGTTTGGATACTTGCCGAACTGTGGCAAGGATTCAAATCGAGGTTCGAGACCACATTCTGGCTCGGACCGGTCCCCACGCAGACTATATTATTGACGACCTTCAGCGGAATATTTCAGTCCACCCACCTCATTGACATTATGTAATCAGAATCGTCCTGTAAAGATGCTACCCTTGTCCTTGAAAGTTCATTTCAAAGGGTGTGATTATTCTTGAAAATTTCTGAAGTAAGTAAAACGGTCGGTCTTTCAATTCCAACTATTCGTTATTACTGCGACCTTGGCTTGGTCCCTTCCATTCAGCGTGATCTTGACGGTGAAAGAGTTTTCGACGATGAATCCATCACTTGGCTGAAAGGTATTAAGTTTCAAAGGGACTTGGGATTGTCGCTTTCTGAAATTCAAACGTACTTACAATTGAGTCAGAAAACCGGTCCTGCAGCTTTGAAAAAACGTCACGCATTGTTGTTAGAGCAACGAAAAAAAGCCCAGTCAGACCTTGATGCGGCCACTGAGCGGTTAAATTGTTTGGATGAAAAGATTAGGTTAGAAGAAGCTATTATTAAAGGTACTAAGAAGGATAGCTTGAGTGCTGCAAGAAGATTTAGCCAATAGAAAAGGCGGTCACATTGTGATCGTCTTTTTTGTGTTTTATCCAATTTGACTTGTTCCGTCTGCGTAATTTAGTGTGACACCTGACTGAACATTAAAAATGTAAACATTGAAGTGAACGGCATTGTCACCAATCGATTGTGCTTCCATCTGAACACCACGTGGCAACAATTCATCCCCACGAAAGACTGGTGTGACACGATATCTAATGTAATGTGAACTACTTTGTTTCAAATAATAAGCAATATCCATTTCGTGTGCTAACATTTCTGGACTGTTCAATGAACGTGTCCCAGTCATCAAATTTTTCGGATTATTATTTTGGCCTGTTAACTGATAACCAATTAAATGACTGCGGTTGTAAAGCCAGCCACCATTGATTTTCTTATTGTGCCAGCCTGTTGGATTCCAATGTAAAGGTTCCCGTTTAGCTGATGGCATAAGTGAAATATTCAACAATGCGTTAGCGGCAGTAACTCGGTTGAGATTATCGAGGTCGCCATACTGTTGCCAAGCACCTTTAGCTGTACTCAAATCGTCTTGGTTAAAGCTAGGATTATTGTTATTGACGACTATTTCCTGCGTGCCATTGTAATTCATATTGGCTAAATCAGTATTAGCAGCTGTTTGAGTTGGCTTGTTGTTGTGATCATCAAGGAACTTTTGATTGTCCGCAATCTCTTGTTGAAGTTTAGAAATTGATTTCTTGAGTTGCTTATTTTTTGAAACTAACTTCTTAGTTTTCTTTTGATAAGAGTAATTCTTCACATATTCAGTTTTAACATTGCTCTTAGAAGCAGCCTGACTCTGCGTTGTGACTGTTGCCGTGGCTGGAACTAAGGCTAATAAAACTAAAAATCTAACTAACTTTTTCATTAGCGTTTTGCCCTCCTATAACCGGCATTGATGGCCTCTTGCTCGTTGTGAAAATAGACTGCATTAGATGAATTCATGTTGTAACCGGCTTGACCAGGGACGTGGTAGATGTGCGAGTTAACATTTCCAACAATGGATCCTGAATCAGATGTGTTCATATCACCTTTAGTCTGAGTTTGCGATGCAGACTGTTGCGATTGCTGTTGTTTCTGTGCAGCTGCAGCTTGTTCTTGTTGCTGTTTTGCTTGCTCTGCTTGTTGCTTTTGAGCGGCTGCCTGTTGCTCTTGTTCCTTTTGTTTAGCAGCTGCCTCATCACTAGCAATCTTATCCTTTTGCGACTGTAGACTATCTGCTTGTTCTTGAAGTTTCTTTTTCTTAGCAAGTAAAGCTACATTCTCTTTTTTGGCAATTTGGTACTTGTCCTTACCGATATACTTCTGCTTTTTTACTACTTTAGTAGTCTCGGCACTGCCCGTTTGTTTGGAATCGGTTTGTTCAGAAGTTCCACCGCCGCCAAAGCCAAGTGTGATTATCATGATTAAAATACTCAATAATAAGCCATTGCGATAATGCTTTCGGATAGCTTTAGTTTGAATCGTCTTATCTAACTTACGAGTCTTGAACATTTTGACTATAAAATAAATTATAAATCCAAACGCCACGACACCGACTATTCTTGTCATCCCCTGTTCCCCCTTTTGAAGTTTCTTATACTTATAAATACTATGTTATCCAAATTTATGAAGTTAACAATGATTTTTACAGCTAAAAATTACATATTGTGAAATAATGAATTTGGTATATCGTATAAAGTGAAAGTTCCTTAGTCAATCATATTTTAAAGGAGTCAGATATGAGTAAGAAAGATTCAGAATACTATATTGGATTGGACATTGGTACAAATTCCGTTGGTTGGGCCGTTACCAATGGTAAATATGACTTATTAAACATTAAAAAAAAGAATTTATGGGGAGTTCGACTCTTTGAAGCTGCGGAATCGGCTGCTGGTCGTCGTATCAATCGCTCTACAAGACGACGCTATCGCCGTAGACGTAATCGAATCAACTGGTTGAACGAAATTTTTGCTGACGAACTATCAAAAGTTGACCCATCATTTTTAACCAGATTAAACTCTTCTTGGATCTCAAAGAAAGATTCTTCACGAACACGTGATAAATATAATTTATTTATGGATGCCGACTATACTGACAAAAATTATCATCATAAGTACCCTACTATCTATCATTTAAGACGTGATTTGATGTTTGATGATAAACAATTTGACATCAGACTAGTTTATTTGGCCTTACACAACATAATAAAATACCGTGGCAATTTTACCTATGATCATCGTAAATTCAACGTTTCAGAAATGAGTAGCAATCTTACAAAAGCACTAGAAAATTTCAATCAAGAACTTATGGAATTTGAAGATGCCTTTCCTGATAATACTGACTATTCAGCAATTTCTGAAGTATTATTAAAATCGAATAATGTTTCAACGAAAATTGACGAAATCATTTCAAATTTAGAATTAGACAAGGATACAAAGAAATATCTAAAAGAAGTATTGAAACTAATTTTAGGTAATTCCGCAAATCTAAATACAATTTTCCATACTTCCTTAGATAAAGATGATGAGAAACTTTCATTATCCGCTAAAGATATTGAATTGAAGCTTAACAATCTCGATAGCCTTTTGTCTGATGAACAAATTCATTTTATTTCTTCTGCAAATGAACTCTATAGTTCCATTACTTTAAATGACATTCTGGATGGCAAGACATACTTAAGTTTAGCCAAAATCAAACAGTATGATACACATTGTTCAGACCTTCAAGAACTAAAAGAAATGTGGTATAAAACCACAAACCCAGATTTAATCAAGAAATCACGAAAGGCCTACAAAGAATATGTTCACGGATCATATAATACTGAGGACTTTTACAAAGCTATTTCGCCATTTTTAAAAATTGCTATTCCTGAAGACCTTGCCAAAGATGCTTTGAAAAAGATAGATGCTAATACGTATCTTCCAAAACAACGTACTAGTAATAATGGTGTAATTCCTTTTCAATTAAATCTCATTGAATTAGAAAAAATCATCGATAATCAAAGTAAATATTATCCATTTTTAAAAGAGAATCGTGAAAAAATCATTTCAATTCTAAGTTTCAGAATTCCATATTATGTAGGACCTATCCAAGCTCCTACTGACAAGAACTTCTCTTGGATGGTAAAGAAAATACAAGCAAAAGCTAGACCTTGGAATTTTGATGAAGTTATTGACCGAGAAAAGTCTTCAAATAACTTTATTAAACGTATGACAACAACTGATACTTATTTAGTCGGAGAACCCGTACTACCTAAAAATAGTTTAATCTATCAAAAATTTGAAGTTCTTAATGAACTTAACAACATTAGGATTAGTAAAAACTTATCCCAAGATCCTTTAGGTTCAAAATTATCTGTAGAAGTAAAACAACAAATTTTTGAAGAACTCTTCAAAAGATATAAAACTGTTAAGAGTGACCAATTAAAAAAATGGTTGATAAGGAACAGTTACTTTACTGACCCTACAATTATCGGACTATCTAAACCTTCAGAATTTAATTCAAGCTTATCCACCTTTATTGATATGAAAGCAATCTTTGGTATGGACTTTGTCAACAATCCAAGGAATTCTTCACAGTTAGAAGAATTAGCTGAATGGCTAACAGTTTTTGAAGACAAACAAATACTATCTGAAAAAATCCGACATTCTAATTATCCTTACAGTGACCAGCAAATAAGAAAGATATCAAATATGCGTTATCGAGGTTGGGGGAGAATTTCTAAAAAATTACTCTGTGATATAAAGGTAGAATCTACCATCTATAAGTCCCACCAATTACACCCTTACTCTATTCTTGATTTAATGTGGTCAACTAATAATAACTTTTATAGTATTCTTCACAAGGATAAATACAATTTTGAATCTATCCTGGAAGATTACAATCTAGGCACTGACGACAAAACCGACATCAATGAATTGGTTGACAATATTCATACCTCCCCTGCTTTAAAACGAGGGATTATTCAATCAATTAACATTGTTAAGGAGTTAGTAAAATTCATGGGGCATGCTCCACAACATATCTTCTTAGAATTCACGCGTGAGGATAAAACTTCTACACTATCTGAATCCAGAAAGAAACGTTTAAAAAAACTCTATAACAACCTGTCTGAGGATACAAAGAAATTCAAACTCGATTTGCGTGATTACTTGGTACCAGACAAAAGTATTCAAAAAGAATTAGAAAGTCATGACAAGGATCTTTCTAAAGAAAGATTAATGCTATATTTCTTACAAAATGGAAAATCGTTATATTCTGACGAAGCACTGGACATTAATCGACTATCTGAATATCAAGTAGATCATATTTTGCCACGCACATACATTAAAGATGATTCTCTAGAAAATAAAGCCTTGGTATTGGCCAAGGAGAATCAAAGAAAAGCCGATGATTTATTACTCCAACCTTCAATCATTAACAAAAATATGGAACGATGGATCTACATGAAGGACCACGGAATGATTAGCCCTAAGAAATTCAAAAATTTAACTAGAACCACAATTACTGAGGATGATAAAGTACATTTTATTAATCGCCAATTAGTACAGACATCTCAAATAATTAAAAACGTTGCCAACATACTCGACAATATGTATAAAGAACAAGGAACAACTTGCGTCGAAACTAAGGCTAATCTATCGAGTGCATTTAGAACTGCATTTAGTGAGCAAGACGATAAGTATCACTTCAAACATCCCGAATTTATCAAGAATCGTGATGTTAACGACTTTCACCATGCTCAAGATGCTTATTTAGCTTGTCTCTTAGGACTATATCGTATTCAAAGATTTCCAAGTGATGAAATGCTATTAATAAAAAAAGAATATCGAAAATTCTTTGCTCAGGCTCAAAATAGCGTGAAGAATCATGGCAAAATTCCAGACAGTCAAAAAAATGGCTTTATTTTGGCTCCATTAGTTAATGGGGAAACATTAATAAACAATAAAACCATGGAAACTATTTGGAATATGGATTATAAAAGAAAAGTAATTAAAATCTTCAATTATAAGCAATACAACATCACCAAAAGAACAGAAATTAAAACTGGAGAGTTTTATAAACAAACACTATATTCACCCCATGATGAGAATGTTAAAAATCCAATTCCTCAAAAAAAGAATCTGGACCCTAAAATCTATGGCGGATACAGTGGCGTACAATCATCTTACTTAGCAATAATTAAAGTAGATCAAAAAAAGCCAACAATGGTATCTGTTCCTATAAGATTTTCTAAAATGATTGATGATGGTAAACTATCACTGCAATCATGGCTTGAAAATAATATTAAACATAAAAAAACGATAGAAGTCTTAAAAACTAAGATTCCTATCGGTCAATTAACTTATAACCCAAAGAACGGTTATCTATCGGTACAATCTGAAAAAGAAATAGCAAACGCACAACAATTATTTCTTCCATTCGAACATGTTGCTTTGCTAACATTACTACATGCTCCAACCTCAGAATATGATCAAATACTATCATTTTACGATACAGATATCCTTTTAGAAATATTCGATGAAATCACAAATAAAATTAAAACTTTTTTCCCTTTTTACATTGATGAACAAGAATATTTAGTTTCTATAAGGGAAAACTTCCAGTCAGCAACTGTAATAGAAAAGGTTAATGTACTTCAACAATTATTAATAATGCTTCATGCCAATTCAAGCCGTATCTCAATTAAACTTGGAGAAGTGTCAAAAAAAGATCTTGGTAGAAAAAAGAAAAGAATCCCATTGGAAAATACAGACTTAGTCTATCAATCAGTAACGGGATTATACCAAACTAAATTCCACATTGATTAAAAAAGGGCAAAAAAAATACTCCCACGCGGGAGTGGCCCTAAGGCTATTTAACATTTATGTTTATTTTAATTCAGTAAGTCATCTCAATTACTTATGAACCACCTACATATTATCGTAATTCGACATTAATTTCAATAATTAGGAGATTGATTATGGGTTGGAGGACTATTTATATAACGCAAAAAGCCAAGCTTTCGTATAAGGCTAATCATTTATTGATCCAAACGGATATGGATTTGAAACAAATACCATTTCACCAAATAAATTGTATCGTTATTGCCACCACGCAATCGGTAATTACCGGCTATTTAGTTTCAGAATTGATTGAAAATAATATCAAAGTTGTCTTCTGTTCCCCCGATCACAATCCTTGTGCTGAATTAAATGGCTATTACAATAATATTCAACGTAATCAAAATATCGAAGATCAAATTTCTTGGAGCATTCCTGCCAAGCAAGAACTATGGACAGACATTGTTAAAAATAAAATTGAGAATCAAATCGCACTCATGGAAAAAGATAATCTAGATACTTCTGACATCGTTACGGAATACTCGTCTATTCAAGCAAATGATTCAACCAATCGTGAAGCTGTGATTGCTAGAAAATACTTTCCCGCCCTATTCAACGAAGATTTTACTAGAGGGTCTGATTCCAAAGTAAACGCCATGTTAAATTACGGCTACACGATCCTTTTATCAGCAACCAATCAAGAAGTTGCTGCACAAGGATATTTAACACAATTAGGCATTCATCATCATAGTTTAAGAAACTGTTTCAATCTATCTAGTGATTTAATGGAACCATTTAGGCAATTTGTTGATTCTAAAGTTTTAGAACGAATAGACTATGATTTTGATGAATACGTCAAGCTTGAATTGGTTGATGTATTGAATCACGAAATAACATACAATGATAAGACTTTTATTTTAAAAAATGCTCTATCTCAATATATTCATGACTGTTTCTCATTTTTAAATTCTCAGCGAGACACAATCGGTAAGGTAGGGTTTAAAAATGAGGTGTAGAGCATTGAGATTAATGATTATGTTTGATTTACCTACTCTGACTGCAATGGATAGAAGAAACTATCGACAATTTCGAAAAAAGTTACTTCAAGATGGATTTACTATGATGCAGGAGTCTATTTATACCTGTATTTTGATTGATCGACAAGCCGCTAACTTATTGAATAACAAAATATCCTTATACGCCCCCAAAAAAGGACTAGTACAGTCACTCATTGTTACCGAAAAGCAGTTTGCCTCAATGAACTTCTTGACTGGAGAAAAAGATAACTCAGAAGAGAATACCTTCGAGAGGTTGACGGTAATATGACAAATTCAATTACTATTTTCCCTTACCAACCTTTTGAAATAGGATCTGGTTTGACATTATTTAATTTTCAAAATAAAAGTGAATTCTCTCAGCTAATTTTTAGACTTCATAACCTCAAAAAGCACACAACATTGACAGACGATACAAATCGAATTTTACACTTTTATACTGATCCGAAAAATCCGTTTGATGAAAATATTAAGGATGTGGAATTGCTCGGTGATCTCAATAGTTTTGACATCAATTCAGCTACACAATTAAAAATCATTTTAAAGAAGGTGGTAGCCAATTCAACTATTATTAAAGACGAAATTGAAGGAGCAAATTCTGAATTAAACAATTTAGTTTTTGAAGCAATCACTCAGTATACGGTCCCCTTAAGTATGGATTTCTATGCTAATTTTGAAAAGATTTTAAAAGCTAAAGGAGTTTTTGTGGATACTAGCAAATGGCAGAATTACTGTGATAAGATTATGGACGTAATCAGTTTTTATTCAGAATTTTCCAGCAAAAAATTGTTAGTTTTCTACGGTTTGGAACGTCTGCTTAGCTTGGATCAGTTAAACGAGATTGATGAATATCTAAAATCTGTTGATTTAACAATTATTTCTTTAGAGTCATATCCAATGTTATTGAAGGAGAAAGGCCTTAATATCAAGGTTTACTCCATTGATAATGATCACGTTAGATTTGATTATTAGAGGATGATTAGAAAACAACGGTTTTAGAAGTATGTCATCTCAATTACTTAAGAACCTAAAACACATGACAACATGCTGCACGATCAGTTTTAGAAGTATGTCATCTCAATTACTTAAGAACCCATGAAATCTTGAATCAATAGCTATAGTTTGTTTTAGAAGTATGTCATCTCAATTACTTAAGAACCGATCCTAACAACAATGGAAAAGATCTCTATGTTTTAGAAGTATGTCATCTCAATTACTTAAGAACCCACCAGTATCGTAAGCCAACTGATACAGGCGTTTTAGAAGTATGTCATCTCAATTACTTAAGAACCGAGAGAGGATCTCAGTCAAAGCAGCGAAATGTTTTAGAAGTATGTCATCTCAATTACTTAAGAACCTATTTTATGGTGATAAGAAATTACGAATGTGTTTTAGAAGTATGTCATCTCAATTACTTAAGAACCTTGATGAAGAAGCGCGTGTTAGTACTGATAGTTTTAGAAGTATGTCATCTCAATTACTTAAGAACCATATTGACAAGTAATCGTTAATGTCTACTTGTTTTAGAAGTATGTCATCTCAATTACTTAAGAACCCCCGTATTTAGTTCACGTGGTCATAGTAAAGTTTTAGAAGTATGTCATCTCAATTACTTAAGAACCAGATGAACTTTTGTCCAAGCGAAAACCTCAGTTTTAGAAGTATGTCATCTCAATTACTTAAGAACCAATTGTTCTGTATGAATACTTATTTTTGAGGTTTTAGAAGTATGTCATCTCAATTACTTAAGAACCCATGTATTTGACTTCGTTAACGATAGCGTTGTTTTAGAAGTATGTCATCTCAATTACTTAAGAACCTGAATACACGTCCATCAGGTCGTTCATCATGTTTTAGAAGTATGTCATCTCAATTACTTAAGAACCTGTTATACGTGTCACAGGCGCAAGACTGAGGTTTTAGAAGTATGTCATCTCAATTACTTAAGAACCTTTACTATGCCTGATGACAAAGCTGATGTTGTTTTAGAAGTATGTCATCTCAATTACTTAAGAACCAAATCTTACACAGCCTTTGTTAAATGCCATGTTTTAGAAGTATGTCATCTCAATTACTTAAGAACCGTTCAATCTATTAATAACTCTTCAACTTCTGTTTTAGAAGTATGTCATCTCAATTACTTAAGAACCTGATATTGATACAGCTAAACGTTCAATGAGGTTTTAGAAGTATGTCATCTCAATTACTTAAGAACCGTTGCCTTTAGTCCGAAATGCTGATTTAAAGTTTTAGAAGTATGTCATCTCAATTACTTAAGAACCGAATACTATCATCCGGTTCACTGACCTCTTGTTTTAGAAGTATGTCATCTCAATTACTTAAGAACCGAACAGGCAGCCATTGAGTTAATCGCTGCTGTTTTAGAAGTATGTCATCTCATTTACTTATGAAACAAAATGTATTGACCCCCCACTTCTAACAGGGTTTTAGAAGTATGTCATCTCAATTATTTATGATCCAAAAAAATAAGCTGTCACAGAACACCCCCATTGAGGTTTTGTTCATGTGACAGCTTATTTTTATTTCAAACTCTTCAAAACTCTATCGCCCAAATCTCTAACTCGCTTGAAATCATCTTCATCAGGGTCCTGATCAATCTTCACAGAATCGCTAACTTGTTCCCCGTTGCTAGAGTTAAGTTGCATCGTGAAATAATCAACGGCACGGCCAAAGTGAATATGTTTCTTTGAACTAGAACCTAACACCGCAAACTTAGTTCTTTCCAAATCAACGTCAGCTAAATCTTCATAAAAATCTTGAGCCTCGTCAGGGACTTCACCATCGTGATATGTATAACTTTCTACGATCACAGCGTCATAATCCGTCAATCCAAAGGCATCTGTATCGATAATTTCTTCTAAATCGACATCAGCGCCTTTTTCTTTTAAATAGTCGGCCAAATAATTAGCAATCTTTTCATTACGACCAGTCATGCTTGTATATGTTAAAAGTACCTTCATTTAATTACCACCTTACACTAATACGTTCTTTAGAATGCTTGTCTGCCAAAATTTCATCAACCATCGCCAATGCAAAGTCAGCGTAACTTATTTCACTTTTTCCTTCATCATTAAAAGTTAATTCTTCACCAGCTAAAACATACTTGCCAGTGCGTTCTGCTTTAGCTTGGAAATCGGCTGCTGGACTGATAAATGTCCAATCAATCTTGCTATCACGCAAAATATCCAATGACTTGGCCATTTCTTCACTCAAAGGTTTAATAGCATCGGGAAAATCAGCTTGTTGGTAAAGTTTAGTTGTATGAGCCTTATCAACATAAAGTGATCCTGCGCCACCAACAACCAATAATCTAGTTTTAGCATTTCCAATAATTTCAATCAAATGTTCCATTGCGGGAACGTACTCTTTAACAGATGGTCCAAAGAATCCTAAAGCGTCAACCAACACATCAAAATCTTTAATATCCTCAGCTTTCAAACTGTAAACATCTCTTACTAAATATTTATCAGTTGGTGATTTCTTCGCATCACGTACGATTGAAGTCACATCCAAATTTCTACTTAAAGCCTCTTTGACAATCAAAGAACCTTCTTTACCATTTGCCCCAATTACTGCTATTTTCATAAATCCACTACCTCCAAATTATATCGACATACTCACTTTACATAATCATAAGCAAAATAACCAAAGATAAGCTCCTAATATAGTAAACTTATCGTGCTGGGAGGCGCTAATTATGGCATATCAAATTTATTTAGTACGACACGGTAAAACTTGGTACAACGAATATGAAAAGATGCAAGGTTGGTCCGACACTCCGCTAACAGACGAGGGCGTTGCCGTGGCACAAAAAGCTGCTGAATCTTTACGAACTGTTGATTTTGCAGCTGCCGTGACCTCAGATATGAAACGTGCAGTCGATACAACACGTATCATTACAAGAAGAAATATAAATAACTTAGTTCCCCAAGAACTTTCCGAATTCAGAGAGCAATTCTATGGCTATTTTGAAGGCCGCAGTATTGATGAATCCTGGTTTGCCATCGGAAAACCACATCAAGCCAGAACATTTACCGACATTGTTAAAAAATATGGCTTTGACGCCACCATGGATTTTGTAAAAGAAGCTGATCCACTTCACGATGCCGAAAGTGCCCAAGAATATTGGAGCCGAATCGACCGTGGATTTAAGAAAATTGATCAGATTGCTCACGACGGAGATAAAATTCTCTTAGTAACACACAGCATCACTATTTTGGGCCTAGCAGTCCGTTATAAGACACCCGAATTAGAGATAAATGATATTCCAGCAAATGCCAGTTTGACACTCATGGAGCGTGATAATGGCGTTAACAAGTTAACTAAATATAATCAGTCACTAATTTAGTCCCACCTACAGGGTCGAGAGGTGAAAGATAGCCTGCTGTTGGACCAGTGTTCCCATAGCAGACGAAAATCACTTGTAACCGGAGGCGGCAGTAGTAAACTAGAACCACAAACATTGAGGAGGATATTTTTTTATAATGGCAAAATATCAAATTTACCTAGTTCGTCACGGACGTACTTGGTTTAACAAATACAATAAAATGCAAGGTTGGTCCGATACTCCCCTTGCCCCAGAAGGAGTCGAAGTCGCTAAGAAAGCAGCACATGCTTTGAAAGACGTCGACTTTGCGGCCGCATTTTCTTCAGATGCCAGACGAGCAATCGATACTTGCAAATTAATTGTGGATGAAAATATCAACCACGATAAAATCACACCTCAAAAATTAATGGAGTTTCGTGAAGAATTCTACGGTTATTACGAGGGTATGAATTCTCCCGAAGCTTGGTTCATGGTCGGTGAACCCCACGGAGCCAAGAGTTTCGCAGAAATTATTGCAAAGTATGGTATGGACGCCACAAAAGACTTCATGAAAGAAGCCGATCCATTCCACGATGCCGAAAACGCTGAAGAATATTGGAACCGTGTTAACAAAGGCTTCGAAAAACTCGATGAAATTGCCAAAGATGGCGACAAAATTCTCTTAGTTTCACACGGAACAACAATTCGTTCAATCACAGACCGTTATAACGATGGTAACTTTGACGTAACGGTAAGTCCTAGAAATTCTAGTTTAACAATGATGACACGTGATAACGGTGAAAACAAGGTAACAAGTTACAATCAATTATTAGATTAAATAAAACTGGACTCAAATCATAAACGATTTGGGCTCTTTTTTTACGAATTTTATCCCAGATTTTGGGCTTGAATTCGGATTTAAAAATACCAAACATCCGATTCCACCCATTAGCCGGAGGTTGGCAGTGATTTTTGCCCGCTGTGGAGGTGGCGTTATGGCTTTAGCCATTACACCACAGGGCGACTTTGGAGACTTACCGGGTTTTGGTAAGGCTTCAAAGCGAGACTTGAGACCTTGGCTCAAGTCGGTCCTCATAGCGGGCAAAAAATCACTGCCGACCTCCGGCGGCCCCTTTCTTAGATTACAATTAATTTAATAAAAAATTTTTTATTTTGAAATTTTTAAAATATATTTGTGAAAGCTGAATATTACGGCAATAAAGCATTTCAAAGATTCTAAAAATTAAATTAATTCTAATTTTTACTACCCATTTACCGAAAAATGCTATAAACTGTCATTAATCTCATTTTTGAAAGGGGAACTTTAACATATGTCTAATTCATTACAAGCTATCGAATCAAAGGCCTTTTATATTAATCCTAATCGATCAGTTGCCGTAATTAATTACAACGAAGAATACGTCCAAGATATTTTTCAGTTAATCAACAGCAAAGGTTTTCACAATTTAGTTGACCTATACCTAGAAGAGAGTCAACTGGCTGTAACCAATAAAGTGGAAGGTTTACAAGCTGATACTTACATCGGCATCCTGAAAGCTGTCTTAATCGACGATAAACCTACATATGAAAAATACGGTAATGAACAAATCTTAAAGAGTATTGAAGATTTCTACTCATATTACCGTTCATACTTTAGAGTTTCTCTCATCAATAAGCACAGCAGTGCCATTGTTAAAGGCAATTTCATGAACATTGACAACCGTTTCAATGAAGTCGTGCTTCACCTTTATCGTGCTATTGAAGAAAAAATTCAAGGATTTTCTAATCGTACTTACCGTCAAATCAACGCTGGTACTAATGCCTGCGTCCTAACTCAATCAGTCAAATGGGCTGCTCCCCAAAATTACCAAGCTCTAGAAAGCATTCGTTTCTTGGATACAATCATGTTGCGTCCACCAATGATGATGCACACTAAGAGTAATAAACGTGAAGGTGTTTTCAGCGCTGTTAAAGACAATCCTATCGATAAATTCGATGGCGACCAAAAAGACTGGTACTGTTTCCCTGCTAAAATCGGTGAAAGTTTAGCATTTATCTACTTCCATCGCGACTACTTTGTCAGTGGTATTGCTTTGGCCAACTTGTTTGAAGTCGCTGACGCTGACAGTATTGCCGGACAAAAACCTGATGAAATTATTCTCTTCGGTCTCAAAAAGACTGAGGGTGACGTCAGCCATTATTATCACGATGAAGAAAACGACATCTGGGTCGGTGAAGTTCCTTATAACGACAAGACAACTTACTTCGGTTATATGAAGAAGATGTGTCTAACCGTTCACAACTTACACATGATTTATGAAAGCCGTTTGCCAATCCACGGTTCAATGGTTAATATCAGTTTCTCAAATGGTAAAACTAAGTCAGTTGTCTTCTTCGGTGATTCTGGTGCCGGAAAGTCTGAATCAATTGAAGCATTACAAGAAGTCGCTGATGATAAAATCATCAACATTGAAACTATTTTCGACGATATGGGTAGCTTTGCTTTCGATGAAAAAGGCAATGTTTACGCCCAAGGTACTGAAACAGGTGCATTCGTTCGTTTGGATGACTTGAGCAGTTCCGTCGCCTTTAACAATATGGATCGTGGTATCTACTTGAACCCTGAGCTCAAGAATGCCCGTGTTATCTTGCCTGCCAACACTTACAAACATGTGGTCGAACATCATTCAATCGACATGTGGGTTTACGCAAATAACTACGATTCAGAGATTGGTTTACATCAATTCCCTGACGAAGATCACGCTAAGGCAACATTTATTGCTGGTAAACGTAAAGCCCTTGGGACAACTGATGAAGTTGGTATGAGTACAACATTCTTCGCTAACCCATTCGGCCCTGTTCAAGAAGAAGAAAAAACTCGTCCTATCATTGATAAAGTCTTCAACAAGCTCTATCAAGATAAGGTTTATGTTGGCGAAATTTATACTCACCTTGGGTATGACAAGTCAAAAGACAGTCTTCAAGAATCAGCTAAAGAACTACTATCTGAATTAATGAATAATTAAAAAAATAAGAGAGTTTGACAAAACATGGTCAGCTTTCGAGCATTAAAACAAAAAATACTAGTAATCCGATTTTGGATTGCTAGTATTTTTTGTTGTATTTCTGATTAATTTGTTGAGTTAGTTTTTGTAAATCTTGAGTTTGTTGGGCATTAGTTTGCCGACGCATCTTCGGATTGTTTAACTGATACTTTGATGAATCTGGAGCTTTGACCCAGACGTTATAACGTGGATTTTCGATTGCATAAGAATTGTTGATTGTAAAACCGCTTCGTTTCAAAGCGACATTATACTCAGTTGGTTCGTCTAAATGATTTGGAATCAAGCCAACAATTATCTTAGAACCAATCTTTGGCAATGGAAATTCATCATTTTTAATAAGCATCTCACGGTTCTGATCTTTTGGCCTACCACTATGCGAATACCAACGATCAAAAGACACTAAGCCGCCATCAAGAGCTAAATAAATCTGTTTATCCTTCAATGACGTATCGCCACTGATGACTCGATTGACGTAAATTGTTGCTTTGGTATAAGACATTTCTTCAGGACTACTCATCTTTTGAAGATTATAAACAGTCCCCTCAATCACTGTCTGACTGTGGTTCTGCAACTGTTCGAGTGATGTGCTAATAAATGCCTTGCGCGTGCTAAATTCATCGCTATGAATAACATCAGCTTTAGCAATATGTTTCTGCCAAATTTTCTGATTACGACTGATCAATCTTGCAGATTCTTCCCGTTTGATTTCTTGAGCATTCGAACTATTCAAGGCATTAACGCTATACGCTGACAAAGGTAAAACAAATACTAATAAGGATACAATAATCATTAGTGTTTTTTTCATCGCAATTCTCCCCACCGTCATTATCGCACGTAGCGGAATACTGTTGTACCGCGATTATTTTATATAAAACACTAAAATTTTTGTCTTATTTTTATCAATTAATAATTGGTCAAAATCGACTTTCTGTCGGTTGTTTGGTCCTTGAAATATTCATATTGCTTCAGCTCTAAAAATGACCCTGAAATATTCGTAACGTTGGTATAACCGAGATTATTCAACGCCCGAACCATGTTGTAACTGCGTTGACTTGACTGACAGTGAATATAAACGGGTTTGTCAGTTGGAATCTCATCCAAGCGCTGACGGAATTGACTCAACGGAATATTGATAGAGGTCGTAATATGGCCTGCGGCGTACTCATTAGGTTCTCTGGCATCAATAATGAAGGCACCACTTTCAACTAATCCACGCACCTTACTAATTGAGACTTGTTGATACTCTCCATTGAGAATATTTTCTGCAACTAAAGCCGCAATATTGACCGCATTTTTAGCCGTACTGAACCAAGGTGAATAGGCTAATTCCAAGTGAGTTAGATTTGAAATATTACCATGCATTGAAATCATCGTCGCTATAACGTCAATTTGCTTATCGACTCCCGATTTACCAATTGCTTGCGCACCAAGGACTTCACCACCTGGATAACTGAACACTAGCTTTAAAAATATTGGTGATGTATCAGGCATAACGCCGACACGGTTTTGAGGTATAACGGTAACAGAACGGTGGTCAAACC</t>
  </si>
  <si>
    <t>MSKKDSEYYIGLDIGTNSVGWAVTNGKYDLLNIKKKNLWGVRLFEAAESAAGRRINRSTRRRYRRRRNRINWLNEIFADELSKVDPSFLTRLNSSWISKKDSSRTRDKYNLFMDADYTDKNYHHKYPTIYHLRRDLMFDDKQFDIRLVYLALHNIIKYRGNFTYDHRKFNVSEMSSNLTKALENFNQELMEFEDAFPDNTDYSAISEVLLKSNNVSTKIDEIISNLELDKDTKKYLKEVLKLILGNSANLNTIFHTSLDKDDEKLSLSAKDIELKLNNLDSLLSDEQIHFISSANELYSSITLNDILDGKTYLSLAKIKQYDTHCSDLQELKEMWYKTTNPDLIKKSRKAYKEYVHGSYNTEDFYKAISPFLKIAIPEDLAKDALKKIDANTYLPKQRTSNNGVIPFQLNLIELEKIIDNQSKYYPFLKENREKIISILSFRIPYYVGPIQAPTDKNFSWMVKKIQAKARPWNFDEVIDREKSSNNFIKRMTTTDTYLVGEPVLPKNSLIYQKFEVLNELNNIRISKNLSQDPLGSKLSVEVKQQIFEELFKRYKTVKSDQLKKWLIRNSYFTDPTIIGLSKPSEFNSSLSTFIDMKAIFGMDFVNNPRNSSQLEELAEWLTVFEDKQILSEKIRHSNYPYSDQQIRKISNMRYRGWGRISKKLLCDIKVESTIYKSHQLHPYSILDLMWSTNNNFYSILHKDKYNFESILEDYNLGTDDKTDINELVDNIHTSPALKRGIIQSINIVKELVKFMGHAPQHIFLEFTREDKTSTLSESRKKRLKKLYNNLSEDTKKFKLDLRDYLVPDKSIQKELESHDKDLSKERLMLYFLQNGKSLYSDEALDINRLSEYQVDHILPRTYIKDDSLENKALVLAKENQRKADDLLLQPSIINKNMERWIYMKDHGMISPKKFKNLTRTTITEDDKVHFINRQLVQTSQIIKNVANILDNMYKEQGTTCVETKANLSSAFRTAFSEQDDKYHFKHPEFIKNRDVNDFHHAQDAYLACLLGLYRIQRFPSDEMLLIKKEYRKFFAQAQNSVKNHGKIPDSQKNGFILAPLVNGETLINNKTMETIWNMDYKRKVIKIFNYKQYNITKRTEIKTGEFYKQTLYSPHDENVKNPIPQKKNLDPKIYGGYSGVQSSYLAIIKVDQKKPTMVSVPIRFSKMIDDGKLSLQSWLENNIKHKKTIEVLKTKIPIGQLTYNPKNGYLSVQSEKEIANAQQLFLPFEHVALLTLLHAPTSEYDQILSFYDTDILLEIFDEITNKIKTFFPFYIDEQEYLVSIRENFQSATVIEKVNVLQQLLIMLHANSSRISIKLGEVSKKDLGRKKKRIPLENTDLVYQSVTGLYQTKFHID</t>
  </si>
  <si>
    <t>1263020.PRJEB841.BN617_00610</t>
  </si>
  <si>
    <t>MEKNYYLGLDLGSNSVGWAATDEDYNFLRLKGKTAWGARIFSEAKDCKERRTYRSNKRRLARRKYRLVLLKQLFAEEMTKVDKTFFLRLANSTYWEEDKTKDSDGNEIGKNLIFKTHEEEKQYYTKYPTIWHLRKALIENDEEALSNLRYVYLAIHHIVKYRGNFLTEGEMGNDIPPITTIEEINQTLSLLEVDSSEDATDKTTYIKPESYNELFTILENNNLNKVKKQQEIDKLFISSKERSENIKNYINLFKTIIVGGSFSLKKINEDTEDISVDFTKDFENSEADISKALGDSFNLVLIAKKYYDYIILKELLGKNKEISEAMVQIYEEHKDDLKSLKTILKDLDNKLGNDGKDRIYYSVFKQEPTEKFKETNYLSFVQGGKLEELNKYIKKILENNEKDIDDKETYNALYEKACKGDLFKKQANACTSLIPHQFHLRELKKILENAGRKYSFLNDISDKIIKIFKFRVPYYYGPLNNESNAHSWVVKKEGQEKAKITPWNINEIIDTPKTRDNFFKKLTNSCTYLVGETVLPKTSLYYEKYLVLDRLNKMQVNGDYLSASEKNDVLKFILSRKTTTIEQIRTYLSKNKSTKANDISISNIKATDPFNAVSHAFYGKHPDLNINLCEELIKFATIYADDKKELKKFVSSNFNLTDEFIKEYLNTPTNKWGRLSRKFLCGGDQLEMYYVDDNGILHSILNILEETNENLQEILNNEKYGFNQKIADFNNTLTADKTTEEQIEDILDSTPALMRRSIIQTLAVVDDVIKAAGKAPQKIMMEVTRTDGKKEETKSRYVQLKKQITNDKVLTSDEKKELLTNLENKKIQLKGKHIYLYFMQMGIDFYTGKIMDINDVINGKYDIDHIIPQSMIKDDSLDNMVLVSKDYNQKVKKDIYPICDEIRNNMLDKWKGYYARKIISEEKYNRLKRTKELNADEINAFINRQINVVNYSNIQIKRIFEIKYPETKIIFSKASFPSLLRKEYEIAKMRDLNDAHHAVDAYLNIVCGNILTTLYTDIFYMFKEKKEDHKNISFNMEKRLINYIDKNNLKDKIKTSCLRHDALITYKPDYDSGKFYKETIFKKSGDKETGLIPLHTKGPMSDTKKYGGYSQLSQSYIIAVEYKLKNKTVKKLCRVPTLYLKQYKNDLNTIAKIMIDDEKATDIKVLRKIYLNQKIRYNGCYYLIYTSKEKQNKYKMAYQNYLDNDYLIYLNKCLKKIDELDDGELTSQEFIVNKDGDKFLIDKNHNLEIFKSIKEQYNKTIYDYTPYIVQSREMKEEDFNNLSLKKQIDTLLNMIKILSRSNEQAKFETAFFENFTKVFLKTMTITNEKVYIVNESPSGLFKGKEELI</t>
  </si>
  <si>
    <t>1432788.SAMN06174763.BU202_01255</t>
  </si>
  <si>
    <t>GCF_001921845.1</t>
  </si>
  <si>
    <t>Streptococcus cuniculi strain CCUG 65085 1| whole genome shotgun</t>
  </si>
  <si>
    <t>GTTTTGGAATCAGTTGAAACAGCACAGCTCTAAAAC</t>
  </si>
  <si>
    <t>TGATTCGTGACCGTGGTGACTGGGTCATCTCTCGTCAGCGTGCGTGGGGTGTGCCACTTCCAATCTTCTATGCCGAAGACGGAACACCAATCATGACGGAAGAAACGATTGAGCATGTCGCAGAACTCTTTGCAGAGCACGGCTCCATCATCTGGTGGGAACGAGATGCCAAGGATCTCTTGCCAGCAGGTTTTACCCATCCAGGATCTCCAAATGGTGCATTTACCAAGGAAACAGACATCATGGACGTATGGTTTGACTCAGGTTCATCATGGAACGGGGTTTTAAATACCCGCCCAGAATTGAGCTATCCAGCGGACCTCTACTTGGAGGGTTCAGACCAGTACCGCGGTTGGTTCAACTCTTCTCTTATCACCTCTGTTGCCTCAAACGGAGTGGCTCCTTACAAGCAAATTCTTTCGCAAGGCTTTACCTTGGACGGAAAAGGGGAGAAGATGTCCAAGTCTCTTGGAAATACCATCTTGCCAAGCGATGTTGAAAAGCAGTTCGGTGCAGAAATCTTGCGTCTCTGGGTAACCAGCGTTGATTCAAGTAATGACGTGCGGATTTCGATGGATATTTTGAGCCAAGTGTCTGAAACCTATCGGAAAATTAGAAATACTCTTCGTTTCTTGATTGCCAATACCTCTGACTTTGTCCCAGCAGCAGATAGCGTAGCCTATGAGGACTTGCGTCCTGTGGACCAGTACATGACCATCCGTTTCAATCAAGTGGTAGCAAGCATTCGTGAGGCCTATGCGGACTTCAAGTTCTTGGATATCTACAAGACCATTGTCAACTTTGTAACGGTTGATTTATCAGCCTTTTACTTGGATTTTGCCAAAGACGTTGTCTATATCGAAGGGGCGAAATCGCTTGAGCGCCGTCAAATGCAGACTGTCTTCTATGACATGTTGGTTAAATTGACCAAGCTCTTGACCCCAATCTTGCCACATACAGCAGAGGAAATCTGGTCTTACTTGGAGCATGAAGCAGAGGAATTTGTTCAATTAGCGGAATTGCCAGAGGCAGAAACCTTTGCTAACCAAGAAGAAACCTTGGGTACTTGGGCAGCCTTCATGGACTTCCGTGCCAAAGCGCAAAAAGCCTTGGAAGAAGCACGGGCAGAAAAAGTCATCGGAAAATCCCTTGAAGCCCATTTGACCGTCTATCCAGGTGAGGAGACAAGAGCCTTGCTAGATGCTGTCAAGAGTGATGTTGCTCAACTCCTCATCGTGTCACACTTGACCATCGCAGACGGAGAAGCACCAGAGGGTAGTGTTGTCTTTGAAGATGTAGCCTTCACCGTTGAGCGGGCAGCAGGAGAGGTCTGCGAGCGTTGCCGTCGCCTTGATACAAGTGTCGGCACCAACAGCAATCCGCATCTTGCAACTGTCTGTGACCACTGTGCAGCGGTTCTTGAAGCCAACTTCCCAGAAGCAGTCGCTGAAGGATTTGAAGAAAAATAGAGAATCAATGTGTTTACCTTTTCTAGGTCGTGTCCGACTAACGGAAAACGAAAAACGAGAAAGCAAAAAACCGAGATTTCTCGGTTTTTTGCTTTCTCGTTTCTAATTCTGCTAGTTTTTCATTGAGACTAATCTCCCTAGGTTCTAATTCTGCCATTTTGCATTGAAAATTTGCTTCCTAATTTTTAAGTTTGCCATTTTTTGAAGGACGTTACGAATAGATAAAGCGAACCATAAAAAAATATAAAGGAGAGTTTTATGATCTATACGTATGGTATTAAACATTTGGCAGTAAGAGGGTTAGATAGTGCTAGCTTTCTTCAATTGATGACAGAGAGTAGAGATGCGATTTCAAGATTTATCAAAGAGCATAAGGTAGAAGCTGTTTATTCGAAAAAGCTAGAGGAATTTTCGACTGCACTTGACGCCTTTCAAGAAGTGTTCCTCACCAATAGTAGCAGTAAAACGATTCAGTCTTTGGAGGGGGCAGATAGGGCACGAGATGCTGCAGTCTTAACCCTGTCGAACTTGGTTCGGGCCTTTTCTCGCGTCACAGAACCCGCAACCAAGGCTGCATATGACACCTTATCTACTATCTTCAAAGAGCACAAGGTGAGCGTTACAGATAGCTATGAAAAAGAAAGTGCCAAGATTAACCAACTGCTCGGGGCTTTAGCCCATGATGACTGTCAACAAGCCTTAGCAAGCCTCTATTTAACCACTTATCTGGACCAGTTGGTTGCGGCACAAGCGACATTTGACCATATCTATAAACTGCGTTTGGAAGAACAAAAAGGGCAAGTCCCTAGTCAGGCTAAGATATTGCGGGCGCAACTATTTGAGCTCTACAACTTCTTTGTCGACTTTACAGCGGTCATGACTTCTGCCTATCCCGATAGGCGAGAGCTCAACAACCTCCTCAAGCAACTCAATGTCATCCGCCAACGTTACAAAAAATGCAAGTCTCTAAAGGTGGATGAGGAGGAAAAAGTCCCCGCACTAGATGCCTAGTCGATAACAAGAAAAAGCCGAGATGTCTCGGCTTTTTCTTATTTGCAAAACGTTGATAAATCAACATTCTATCAAAAGAAGCTAGCGAAGGTTTCTTCGCTAGCCCTGTTTTCAACCTTTCACAATTGGAATGGACATCTCAATCAAACGGTCAGTATGAATGGTTTGGATGGCTGCTTGATTGATGATGGTCGTGTCAATTTTACGCTTGAGGAAGAAATCACGAATCTGCTCAAGTTCTGATAGTTGAACAGCACGGTATTTGTTGCTGATCAAGAGTTCATAGTGAAGCGGTGCTTGGGTAAAAATTACATCAGTATTTCCAGCCGAATAGGTCTCCACCAGAAAAGCGTCTGTATTGGCTAATTGATTCTGCACGAGCTGTGCTTGACTGTTTGTCGTGTTGATAATCTTCATACTTGACCTCCAATCATCCTTTGCATTTATTATAGCACTCTTGGGGGGATTTGACTAGCTTTTATTTTCTTTTTGAGCTAATTTCCATTGTTCAATGCCCCACTTGTGGCTGCCACGCTTGAGCTTGTCAATAGCAGTATCAATATCAAACCAAGCCAAGTTGTTAAAATCTTCTAGCGGTTGCCCCATTTCTTGATAGCTAATCACTTCATAGATGTAGGCAGGATTGTAGTAGTGGGTATCACGGTGGCGAGAGTAGAAGTATTCATCAGCCTGACCGTAATATTCACCAATTTCTGCTGTAAAGCCCAGTTCTTCTATCAATTCACGCTTGAGAGCAGTCAAATGATTTTCCCCAGCTTCAATTTCTCCTCCTGGGAGAAACCAAGCGCCGTTCGGGGCTTGCACGAGAATAATCTGCTCTTTTTTCGCATCGGGAATGACAGCGTAGACGCCGTAGCGATTCTGATAGGTTACCCCTGCTTCTTTTTTGCCAAATGTTGCCTGTGTCATTGGTCTTCCTCAACTATGATTTTTTTCAATTATAGCATAAATATAGGAAAAAGAAAGCCTATTTTGCTTTGATGGCAATTGCCCCCTTGCTGGTCAAGACGGCGCGAAGGTTCTTTTCTTCTGGGTGTTCTAAATAGAAGTCGGTCAATGGGTCTTCGATGTATTCTTGAATGGTTCTGCGAAGCGGACGAGCGCCCATTTTCGGATCATAGCCTACATCGACCAATTTTTCCTTGACCTTGTCGGTCACATGGAGAGTAAGTCCTGTTGTTTCCAAGCGTTTGTTAACATCAAGGAGCATAAGATCCACGATGTGAAGGAGATTTTCCTTGTTGAGGGCGTGGAATTCGATAATCCCGTCAAAGCGGTTCATAAATTCTGGGCTGAAGAAGTTGCTGAGCTGACCGAGGACAGAATGGGTCCGTCCTTCCAAGGCTGCACCGAAGCCGACACTAGCTTCCACTTTACCTGTTCCAGCATTGGAGGTCATAATGATAATGGTGTCTTTGAAGCTGACGGTCCGTCCTTGTCCGTCTGTCAAGCGACCGTCATCCAGAACTTGGAGGAACATATGCATGACATCTGGGTGGGCTTTTTCAATCTCATCGAGCAGGATAAGAGAGTATGGGTTGCGGCGGACTTTTTCTGTTAATTGTCCCGCCTCCTCGTAGCCCACATAACCTGGAGGTGCTCCGACCAATTTTGCGACCGCGTGTTTTTCCATGTATTCGGACATATCAAAGCGAATCATGCTGTCCGCGGAGCCAAAGAGCTCGATGGCTAGTTGTTTTGAAAGCTCGGTTTTTCCGACCCCTGTTGGTCCAACGAAGAGGAAACTTCCGATTGGACGGTTCGGTGCTCCGAGACCAACCCGATTGCGGCGAATGGCCTTGGCAATCTTATCAACGGCATCATCTTGGCCGATGACATGGGCTTTGAGGTCACTTGCCAGATTGATGAGTTGGGATTGCTCTTTTTCCTTCAAATCACCGACAGGAATATTGGTTTTTTGCTCGATAATGGCTTCAATTTCTTTTTCCGTAATGACGGGGATATCTTCTTCGCTAATCGTTGCTTTTTGCATTTCCTTGTATTTAGCGATTTGGTCGCGGTAGTAGGCTGCTTTTTCAAAGTCCTCATCACGAGTGGCTTGGGCCTTACGATTTTCAGCGTCAATCAAGCGTTGGTCAATCTCTTTTGGATCGACAAAGTTCAAGGTCAAGTTCATCTTAGAACCCGCTTCGTCCAGCAAATCAATGGCCTTGTCTGGCAAGAAGCGGTCTTGAATGTAGCGGTTGGATAAAATCGCAGCCGCTTCGATGGCCTCATCGGTGTATTTGACATGGTGGTAGTCTTGGTACTTGCTTTGGATGCCTTTGAGAATGGTAATGGTTTCATCGACACTTGGCTCATCGACCTTGACAGGCTGCATGCGGCGCTCCAATGCGGCATCTTTTTCAATAATGCGGTATTCGTTGAGCGTAGTAGCACCGACCAGCTGCATTTCACCCCGAGCAAGGGCAGGTTTCAAAATATTTCCTGCATCCATATTGCCGTCACCAGCAGAGCCAGCGCCCACAATCTCATGAATTTCATCAATAAAGAGAATGATTTCCTTGCGATTGCGGATTTCTTCCATGAGTTTTTGCATGCGCTCTTCAAATTGGCCACGGATACCAGTACCTTGAACGAGGCTGACCACATCAAGGCGGATGACTTCACGTCCTTGGAGTTTTTGAGGGACGTCCCCATCGACAATTTTTTGGGCTAGGCCTTCGACAACGGCTGTTTTTCCGACCCCAGGCTCTCCGATAAGGACAGGGTTGTTCTTGGTTCTGCGGTTGAGGATTTCGATGACACGCTTGATTTCCTCATCGCGTCCGATGACAGGGTCGATGTCCCCACGACGGGCAATTTCTGTCACGTTGATGCCAAATTCATCTAGCAAGCCTTTTGGTTGTTGTGGTGGAGGAGTTTGTCCTCCGTTGTTGCCACGGTTGCCTCCTCCTGCTTGGGTTGGGGGAGTTTGGTTGCGCGGTTTTCCGGCAGGAGTGTGCCCTGGAATGCCTCCGATATTATTGAAGAACTCGCTGAATGGATCCATATTATTTGGATTGGCAAGGTCTCCTAATCCTTTTAAAATAGCATTGTTTGGGTCTGTCTTCATGATTTGGTAGCAGTTGTGGCAGAGGTCCACTTGTTGCTGTTTTCCATTAAGATTGGTATAGAGATGAATGGTTGCATCATTGATATTACAGTTATGACAAAGCATGGGCAATCCCTCTTTTCTATAGAATGGCTCACCTTTTGATCAAATAGTCAATAAAGGTCAGATATAAGTTTATTATAACAAGATTTAGCTAAATTGCAAGAATCTGCTACCTAAATTGACCTGAATTTACAGGAAAGTGGGGAGAACAATAGGTAAAGCAAGACTTTTTACTGGAAATATGGTAAAATACTCCTGTAATTAAGATACTTAGAAATAGGAGAAGTGATATGGAATCACATTTAGTGCGAATTATTAACCGTTTGGAAGCGATGGCGACTGACGGTGGAACCTTAAAACGTAATTTTGAGCGTGACGGTGTTGTCGTTGCAGAAGTGGCTTACAGCTTTGATGAGGAAAATGGTGCAGTATTTACGCTTCGCGATGTTCAAGCGCGTGAAACCTATACATTTGACAGCATTGACTTGATTGCAATGGAAATTTATGAATTATTGTACTAATTCGGTTGAAGAATGAAAAAGCACCTCGGTGCTTTTTTATGAAATGAATATTTAATCAAAATTATTGTATTTTTATTCAACAAATGATATAATACTGAACATACAGTTTGGAAAGAGGTAAACAAATGGATTTTTCATTTCTCCCGAAATATTGGGATTATTTTAACTATGGAGCGATTGTAACCCTGATGATTGCAGCCTTGGTGGTCTTCTTTGGTAGTATTCTGGGGCTCATTTTGGCTTTTGCCCAACGCAGCAAGTTCCGTCCCTTGGCTTGGTTGGCCAATCTCTATGTCTGGATTTTCCGCGGAACACCGATGGTAGTGCAAATCATGATTGCTTTTGCGGTGATGCACATCACGGCACCGACCTTTGAGTTAGGGATTTTAACGGTTGATTTGTCGCGCTTGCTGCCAGGGATTATTGTGATTTCGATGAATAGTGGTGCCTATGTGTCAGAGACAGTGCGGGCTGGAATTAACGCTGTACCAAAAGGACAGCTAGAAGCAGCATATTCTCTCGGGATTCGTCCTTTTGAAGCCATGAAATCCGTCATCATGCCACAGGCTGTGAAAAATATCTTGCCAGCCTTGGGAAATGAGTTTGTGACCATTTTGAAAGATAGTTCACTCTTATCTACCATTGGTGTCATTGAGCTTTGGAACAGTGCAACGACCGTTGCGTCAACGACTTACTTGACCTTGACGCCTCTCTTGTTTGCAGCGGCTTACTATTTGGTCATGACTAGTGTCTTGACCCTCGCCATTCAGGCATTTGAGAAACGGTTGAACAAAGGAGGACAGACACATGCATGAGGCAATTATTTCGATTAAAAATCTTCATAAATCATTCGGTAAAAATGAGGTCCTAAAAGGAATTGATCTCGAGATTGAAAAGGGGCAGGTGGTTGTGATTATCGGACCGTCTGGTAGCGGAAAGTCAACCTTCTTGCGCACCATGAACTTGCTTGAAGTGCCGACCAAGGGTACGGTGACCTTTGAGGGTGTCGATATTACCGACAAGTCAAATGATATTTTCAAAATGCGGGAAAAAATGGGCATGGTCTTTCAGCAATTCAATCTTTTCCCCAACATGTCGGTCTTAGACAATATCACCTTGTCACCGATTAAAACTAAGGGATTGGCAAAGAGTGAGGCAGAGAAAATCGCCTATGACCTGCTTGAGAAAGTGGGCTTGCCAGACAAGGCACATGCTTATCCGCAGAGCTTATCAGGTGGGCAGCAGCAACGGATTGCCATTGCACGTGGTCTTGCCATGGATCCAGATGTATTGCTCTTTGATGAGCCGACCTCTGCCCTTGACCCAGAAATGGTTGGTGAGGTGCTAGGAGTCATGCAAGATTTGGCTAAGTCTGGAATGACCATGGTCATTGTGACACATGAAATGGGCTTTGCGCGGGAGGTAGCTGACCGCGTCATCTTTATGGACGGCGGCGTTGTCGTAGAAGATGGCACACCGCAGCAGGTCTTTGAAGAGACCCAAGAAGAACGGACCAAGAATTTCTTGTCGAAGGTATTATAAGAATAACCGCTGGATTTGTTCAGCGGTTTTGTTGTTTATAATAACGAACGATTGGAGTCGGAAAGAAAAAATTTCTAGGAGCAGGGCTGAGATTTTGGTATAATGGAAAAAACGTAAAGGAGATAAGCATGACACGAATGGATGGAAAAGCCTTGGCAGAAAAAATGCAGGGACAGTTGGCGGAAAAAACAGCAGTCCTAAAAGAAAAGACCGGTGTGGAGCCGGGGCTTGTGGTGATTTTAGTTGGGGATAATCCTGCTAGTCAGGTCTATGTCCGCAACAAGGAGCGTTCAGCTCTAGCCGCAGGTTTTCGCAGTGAAGTGATTCGCTTGCCTGAAACAACAACGCAAGAAGAGCTGCTCGCGGTGATTGAGCGCTACAATCAGGATATGGCTTGGCACGGCATTTTAGTTCAGCTTCCCTTACCCGTGCATATCGATGAAGAAGCAATCCTACTTGCAATCGATCCTGATAAGGATGTAGATGGCTTTCATCCTATGAATATGGGGAAATTCTGGAGTGGACATCCTGTCATGATTCCTTCGACCCCAGCAGGAATTATGGAGCTTTTACGTGAATATGATATCAATCCAGAAGGTAAAAAAGCTGTTGTGATTGGTCGTAGTAATATTGTTGGAAAGCCCATGGCTCAATTGTTGCTGGATGCCAATGCGACGGTGACCATTGCTCATTCGCGGACAGAGAACCTACCAGCTCTTGCTCGAGAAGCGGATATTTTAGTGGTGGCTATCGGGCGTGGACATTTTGTGACCAAGGAGTTTGTCAAAGAAGGTGCTGTAGTCATAGATGTTGGCATGAACCGAGATGAGAATGGTAAGTTGATTGGCGATGTGGCCTTTGATGAAGTAAACGAAATCGCCAGCCATATCACACCTGTTCCCGGAGGTGTAGGCCCAATGACCATTACCATGCTCATGGAGCAAACCTATCACGCCTGCAAAAGATTTCTTGGTACGCAAGCAAATCAGCCCTAAGACCGATGTCGGAAAGCTAAGAATAGGATATACTATTATCAATCCTAAATATTTTTCATAATCTCCAAAAACCCAACCAGCTTTTCCAAAAGCTGGTTGGGTTTTTCTATGATGAGTGAAATAGCACAACTCTAAAACAGAAAGCTCAGCATCATACCTTGAACGACGTTTTGGAACCAGTTGAAACAGCACAGCTCTAAAACTGGTAAACTGTAACATGCTAGAAACCGTAGGTTTTGGAACCAGTTGAAACAGCACAGCTCTAAAACAATACATTTAAAATACCAAATCTGTTAAAAGTTTTGGAATCAGTTGAAACAGCACAGCTCTAAAACTATTCTTTTAAGGTAACAATAGCGTCCTTTGTTTTGGAATCAGTTGAAACAGCACAGCTCTAAAACTGCTTGGCTTGATGGTTATGAGGTTGAGCAGTTTTGGAATCAGTTGAAACAGCACAGCTCTAAAACTTTCTGTTCGGATTCGGTATCTCAACCGTGGTTTTGGAATCAGTTGAAACAGCACAGCTCTAAAACGCCCATTGTGTATTGGTTAAGATAGTCTGAGTTTTGGAATCAGTTGAAACAGCACAGCTCTAAAACCTCGCAGGATTTTTTCTACAAGATTTCGTAATCGCGCCATTCGTCTCAGCTAGACTCTCGCTCCAACTGATTCCTTTTTTTCTTAACTTATTATATCATATTTTAGTAGTGAAGAAACAATGTATGTGGGAAAATTGTATCATTTTCGAGGTTCTAAAATACAGTTCTTCTAGGAGTGTACTTTCTATAGATATTGGAAATAGTTCAGTATAAGTCTTTCGAACCTTTTGTAGATATGGTATACTGAAAGCGGAAACAAAAAAAGCACCGAATCGGTGCCACCTCTTGCGAAGTTGAATACGGACAAAGCCTTATTTTAACACGCTGTGCTGTTTCAGCTAATTCCAATGACTATAGTATACAAGATTTTCTCAATTTTTGCAAGCGTTTTATCGTAGAATTGTTAAAAATTTCCTATTTTAAACCATCACAGCTCTAAAACTTATTGAAAGTCTTAGAGAAGCGTTTGCCGGTTTTGGAATCAGTTGAAACAGCACAGCTCTAAAACACAACACAATCTACCTATCATTCTATCAAATTTGTAAAAAAATATCACTCTTTTTATATTTCTATATTCATCAAGCGATATGTATGATATAATATATATAAAACAATTGTGTTGTAGGTGTCTTATAAATAGAATATGAGGAATTCCTATTTTTTAAAATTAATCATTTCGTTTATATTTTAACAGTTCATCTCATACATAAAGGAGGAAAAATAGATGAGTAAGAAGCCATATTCGATCGGTTTAGATATTGGGACCAATAGTGTTGGTTGGGCAGTGATCACAGATGATTATAAGGTTCCTGCTAAAAAGATGAAAGTGTTGGGAAACACTGACAAGCAGTCAACCAAGAAAAACCTGCTCGGGGTCTTGTTGTTTGATAATGGAGAAACGGCTGAAGCGACACGTCTTAAAAGGACTGCCAGACGGCGCTATACTCGTCGAAAAAATCGCCTTCGTTACTTGCAGGAAATTTTCTTTGAGGAAATGAATCGACTGGATAGTGCGTTTTTTCATCGATTAGAAGAGTCATTCTTAGTGCCTGAAGATAAGGAAGCAGATAGTCATCCAATTTTTGGAAATATAGCAGATGAAGTGAACTATCACCAGACTTATCCAACCATCTATCATTTACGAAAGCATTTAGCTGATTCGACTGAGAAAGCGGACTTGCGCTTGGTTTATCTGGCCTTGGCGCATATGATGAAGTTTCGTGGGCATTTCTTGTTCGAAGGTGATTTAGGGATAGAAAATATCAATATTCAGAGTTTGTATGCAGCCTTTGTCGCAGAATATGATAGAACTTTTGATGAAAGTCGGTTATCAGAGATTGTCATTGATGCCAAGGAGCTGTTAACAGAAAAAGTGAGTAAGTCTCGTCGTTTGGAAAATATAGTGGAGCATTATCCGACAGAGAAGAAAAATACTCTTTTTGGAAACCTGATTGCCCTAGCCCTTGGTTTACAGCCGAATTTCAAATCTAACTTCCAATTGTCTGAAGATGCTAAGTTGCAGTTTTCAAAAGATACTTACGAAGAGGATTTGGAAGAGTTATTAGGTAAAATTGGTGATGAGTACGCTGATTTATTTACAGCTGCCAAGAGTCTATATGACGCTATTTTATTATCAGGAATTTTAACTGTAAATGATCTCTCCACCAAGGCTCCTTTATCAGCTTCTATGGTCAAACGGTATGAAGAACACCAGGAAGACTTGGCTCAGTTGAAGAAATTTATCAAGAATCATGTACCAGATAGCTATTCAGACATATTCAAAAATACTAGTAAACATGGCTATGCAGGTTATATCGAAAATGGTGTGAAGCAGGAAGATTTCTATCGTTACCTCAAGGGCATCTTGTCCAAAATCAAAGGTAGTGAGTATTTTATCGATAAGATTGACCGTGAGGATTTTTTGCGAAAACAGCGGACCTTTGATAATGGCTCTATTCCTCACCAAATTCATTTACGAGAAATGCAGGCGATTTTACGCCGTCAAGGTGCGCACTATCCATTTTTAAAGACCCATCAGGAGAAAATTGAGGCAATCCTAACCTTTAGAATTCCTTATTATGTAGGTCCCTTGGCCCGCAAGGGAAGTCGCTTTGCCTGGGCTTCCTACCATTCGGATGATGCGATCACTCCGTGGAATTTTGATGATGTGATTGATAAGGAAGGTTCGGCAGAGCAGTTTATCACGCGGATGACGTCAAACGATTTTTACTTACCAGCTGAAAAAGTGCTTCCAAAGCATAGTCTGGTCTATGAAACTTTTGCAGTTTACAACGAGTTGATCAAGGTCCAATATGTAAATGAGCAAGGTACAGAAGAGTTTTTTGATCCAGATATGAGACAAAAGATTTTTAATCATGTTTTCAAAAAATACCGGAAGGTAAGCAAGCAACATCTATTAAATTATTTACAACAAGAATCTGTTGACTGTAGAATTGTTGACTTAACAGGCTTAGACAAGGAGAAAAATGCCTTTAATGCCTCTTTAGGAACCTATCATGACTTGAAGAAAATTCTAGATCAATCCTTCTTAGATGATGAAGCTAACCAAGATATGATTGAAGATATTCTCCATACCTTGACCTTGTTTGAAGATAGGGAGATGATTCGCAAACGTCTTGATAAGTATCGTGCTATGTTTACGCAAGATCAGTTGAATAAACTAGAGCGTAGGCATTATACAGGTTGGGGGAAATTGTCGTATAAGTTAATCAATGGTATTCGCCATAAAGCGACGGGTGATACTATTTTGGATTATCTAAAATATGATGCTGGTAATCGAAATTTCATGCAATTGATTCATGACGATTATTTGGATTTCAAAGAAATCATTGAAAAGGCACAAGTGATTGGCGAAGAAGACAGTTTAGCTCATACCGTGCGTGGATTAGCAGGTAGTCCAGCCATTAAAAAAGGCATTCTCCAAAGTGTGAAGCTTGTGGACGAATTGGTTCGGGTAATGGGCAACCAGCCACCAGAACAGATTATCATTGAAATGGCACGGGAGAATCAGACAACGAGCAGAGGCAGGGGCAATTCACAACCACGCTTGAAACGGCTCCAGACTGGTATGGAAAAATTGCAAGGGAGTACTGTTCGTATTAAAGACTTAGATAATCAAAGCCTTCAAAATGATCGCTTATTCCTCTACTATCTTCAAAATGGTCAGGATATGTACACGGGCGATCCGCTTGATATTGATAAACTCCACGAATATGATATCGATCATATCATTCCACGCAGTTTTATCAAGGATGATTCTTTAGATAATAGGGTTTTGACAAGTTCTGCTGAGAATCGCGGAAAGTCAGATAATGTTCCAAGTATAGAAGTTGTCCGTGCTAGGAAATCTTTATGGATAAAACTGCAGAAAGCTGGTTTAATCTCTGAACGCAAATATCAGAATCTGACCAGAGCAGAACGCGGTGGACTGACTGAGCGCGATAAGGCTGGTTTTATCAAACGCCAACTAGTAGAAACACGACAAATTACCAAACACGTTGCCCAAATCTTAGACAGTCGTTGGAATAAGGAAAAAGATGAGGCGGGTAAGGTTATTCGAACGACTAAAATCGTCACCTTGAAATCCGAACTCGTATCGCAATTCCGCAGAGACTTTCAGCTTTATAAAGTGCGGGAAATCAATGATTATCACCATGCTCACGATGCCTATCTAAATGCTGTTGTTGGTACAGCTCTCTTGAAAAAATATCCAAAGTTAGCGCCAGAATTTGTCTATGGTGAATATAAAAAGTACAATCTTCGGAAATTAGTTGCAAAAACGAATAATCAGTCTGAGCTTGGAAAAGCAACCGCCAAGAAATTCTTTTACTCAAATCTACTGAATTTCTTTAAAACGAAGATTAAGTTAGCAGATGGTAGTGAGATTGAGCAACCAACTGTTGAAGTTAATTCCGAAACCGGTGAGATTGTCTGGGATAAGAACAAAGATTTTGCAACTGTTCGGAAGGTTCTCTCCTATCCGCAAGTTAATGTGGTGAAAAAGGTGGAGGTTCAAACGGGAGGCTTCTCTAATGAATCCATTCAATCAAAAAGAGATTCTGCTAAGCTCATTGCTAGAAAAACTAAGCACATTTTCCTTGATCCGAAGAAATATGGCGGATTTGATCATCCGACGGTTGCCTATTCTGTCTTTGTAGTTGCAGATATTGAAAAGGGGAAGGCCAAGAAATTAAAAACCGTCAAAGAATTAGTTGGGATTACCATTATGGAGCGACCAGCGTTTGAAAAAGATCCAGTTGCATTTCTGGAAAAGAAAGGCTATCACAATATCCAAACAGATACCATTTTGAAACTGCCGAAGTTTAGCTTATTTGAATTTGAGAATGGTCGCAGACGTTTATTAGCTAGTGCAAAAGAACTGCAAAAAGGCAATCAAATGGTATTACCAGCTGATTTAGTTGCTTTACTCTATCATGCCCAGAGAATCGAAAGACAAGATGACCAAGAAGATCATCTCGCACATGTAACAAAGAACATCTCCCAGTTTAAAGAATTGCTTGATTACATAGGTGATTTTGCAGAGAAATACGTTTTAGCAGAAGATAAATGGAGACAAATCCAGGCCTTATATGACCAAGCTGATGAACAAGACCTCAAGACAGTTGCTTCTTCTTTTAGCAATCTGTTAACCTTTACAGCTTTTGGAGCACCGGCTGCCTTTAAGTTTTTTGAGAAGCCAGTTGATAGAAAGCGGTACACTTCTACCAAGGAGTGCTTAGATGCGACTCTCATTCATCAGTCCATTACAGGACTTTATGAAACCCGTATTGATTTGAGCAAGTTGGGAGGAGACTAATGGGCTGGCGCACCGTAGTAGTCAATACACACTCTAAACTATCTTATAAGAATAATCACTTGATTTTTAAAGATGCCTCTCGGACGGAGTTGATTCATCTGTCCGAGATTGACATCTTGCTACTTGAGACGACGGATATCTTGCTTTCGACGATGCTGATGAAGCGTTTGGTGGATGAGAATATCTTAGTGATTTTTTGCGATGATAAACGCTTGCCAAAATCCATGCTCATGCCTTACTATGGTCGGCATGATTCGAGTCTGCAATTGGCAAAACAGGTTGCTTGGTTAGAAGAAATGAAGGCCAGCGTGTGGACAGATATTATCTCTCAAAAAATTCTAAATCAGAGTTATGTTTTAGGAGAATATGGTTTCTATGAGAAGTCAGAGTCACTCATGCGTTTGCATAGGGAGTTGGAAGTTTTTGATCCGACTAACCGAGAAGGGCATGCGGCGAGAATTTACTTTAATCGCTTGTTTGGAAATGGCTTTTCTAGGGAAGAGGATAACGATATCAATGCAGCACTTGATTACGGCTATACCTTATTGTTGAGTTTGTTTGCGCGTGAGGTGGTTGTAGCAGGTTGTATGACCCAGTTTGGTCTAAAACACGTCAATCAATTTAACCAATTCAATTTTGCTAGCGATATCATGGAGCCCTTTCGACCAATTATTGATCGAATAGTTTATACGAATCGGACATCTTCATTTGTAAAAATAAAGCGGGAGCTATTTTCTATCTTTTCAGAGACCTATGCCTATATGGGAAAAGAAATGTATCTCTCCAATATTGTCAGTGATTATACGAAGAAAGTTGTAAAAGCATTGAATAATGAAGGGAAAGGAGTTCCTGAATTTAGGATATGAGTTATCGATATATGCGGATGATATTAATGTTTGATATGCCAACAGATACAGCCGACGAGCGAAAAGCCTATCGTAAATTTCGAAAATTTTTGCTGAGTGAGGGCTTTCTCATGCATCAATTTTCAGTTTATAGCAAACTTCTCTTGAACGGAACAGCGAACCAGGCGATGCTGGGGCGTTTGAGAGAAAATAATCCACAAAAGGGACATATTACTTTATTGACAGTAACAGAAAAACAGTTTGCGAGGATGATTTACCTGCATGGTGAAAAGGATACAAGTATTGCAAATACCGAGGATCGAATTGTTTTTCTAGGGGAGGACTATCATGGTGAAGATTAATCTACCTATTTTTGATGATGCTCTTTCTATTGAAAGTCCGACTATTCTAGCTGTTGAGGATACAGCGCTTTATGCGGCAATCACTAGAAATTTTTACCAGTATCCTGAAAATCATGATTTGAAGATTTTTGATGAGAGAAACAAGGCATTATCAGGAAATGAACTGATGCTTGTGACAGATATTCTAGGCTATGATATCAATTCTCCAGCTCTACTGAAATTAATCCATGCAACAATAGAAAATCAGTTAAATGAAAAGCCTGAAGTGAAATCCATGATTGAAAAGTTGGCATCGACGATCACAGATTTAATTGCATTTGAATGTTTGGAAAATGAATTAGATTTAGAATATGATGAGATTACCATTTTAGAGCTAATCAAGGCTTTGGGGGTTCAGATTGAGACAAGAAGCGATACTATTTTTGAAAAATGTTTTGAAATTTTACAAATCTACAACTATCTACAGAAAAAACGTCTGCTTGTCTTTTTCAATAGTGGCGCCTATTTAACAAGGAAGGAACTGACGCGATTGGTAGAATATATTAGCTTATCGAATCAGACCGTCTTGTTTTTAGAACCACGAAAATTATACGATTTTCCCCAATACATCCTCGACCAAGATTACTTTTTAACTGCCGAGCATATGGTGTAATCAGATACGAACATAAGGAATCAGCTGAGACGAATGGCGCAATTACGAAATGTAACAGAAAAATTTTTTTCTACGTTTTAGAGCCGTGCTGATTCAACTGATTCCAAAATCCTTGTTCTCAACTCTGGTATCAGCCCTGTGTTTTAGAGCTATGCTGATTCAACTGCTTCCAAAACATTCCGCATCATACCCCAGCTCATCCAACGTTTTAGAGTTGTGTAGTTTGAGTTGCTTCTGAAATTTTATGATATGAAAACGGACCAAGCACTTGGCTTGGTCCGTTTTCATATGCTCGGTCATGATAGATTCGACTTATAAACTTTTCCAGAGATGCCTGGTTGTGTCATATGGATGGGATTTAGGATGATTGCGAGTTCTTCTTGAGAGATGAGCTGATGATGTAAAGCTAGTTCCTCAATAGTTTTTCCTGAAGTCATTGCTTCTTTGACGAGAGAAGCAGCTTGGCCATAACCGATATAAGGGCATAGAGCTGTCACGATACCGACGCTTGAAGTGACGAGCTGATTGCAACGCTTGGCATTGGCTGTGATTCCACGAATACAATTATCTGTAAAGGTTTTAATGCCATTTGTTAATGTTTCAATTGATTCTAGCAATTTATAGAAAATAATGGGTTCAAAGGCATTAAGTTCCAGTTGGCCAGCTTCTGCTGCTAGTCCAATGGTCACATCGTTTCCGATAATGTTAAAGGCAATCTGATTGATGACTTCTGGAACGACAGGATTGACTTTTCCAGGCATAATAGATGATCCATTTTGCTTGGCAGGTAGGGTAATTTCTCCAAATCCTGTCTTGGGGCCAGATGAAAGGAGGCGTAGGTCGCTTGCAATTTTAGAGAGAGTCACGGCGCAAGTCTTTACTGCATTTGAAGCCATGACAAAGACATCGACATGTTGAGTACCGTCCACTAAATCTTCAGCTTGCTGTAGGGGTAAATGCGTAATGCGGGATAGGTTGGGGACAATGTGGTGGAAGTAGTAGAGATCTGCGTTTAAGCCTGTTCCAATGGCGGTGCCTCCTAAATTGACCGTATACAATTCTTGAAGAATGCTGTCCAACCGATTGGTGCAGCGTTCTACGGCAATGGCATAGGCATGAAATTCTTGACCGAGGCGGATGGGAACGGCATCTTGTAGCTGGGTCCTGCCCATTTTCAAGATAGGATAAAATTCAGTCGCCTTGTCTTCTAACGCCAGAATAAGGGTGTGCAAGGTCTGTTTGAGTTGTTGCATTAATTGGATGGTGGCTATTTTTCCTGCGGTAGGAATTACATCGTTGGTCGATTGACCAGCATTGATATGATCGTTGGGGTGGAGAATGTGATATTCTCCTTTTTTATTGCCTAATAGCTCAAGTGCACGGTTGCAGATGACCTCGTTGGCATTCATATTCATGGAAGTTCCTGCTCCTCCTTGAATAGGATCTACGATAAATTGATCGTGGAATAAGCCGTCTAAAATATCTTGACTTGCCTGAACAATCGCATCTTTGACTGTTCCCTCCAAGAGACCAGCCTCATAGTTTGTAATTGCAGCTGCTTGTTTGATGACAGCTAAACTGTTGATGAGCTGGGAGTGGATTGCTTGTTTTGTAATAGGAAAATTCTCCGCTGCACGTAGGCTATGAATACCATAGTAAGAAGAGTGGGCGATTTCTTTTGTTCCAATCGAATCGTGTTCGATCCGCAGTTTGTTCATACGATGTGCCTCCGATGTGGGATGATGGGATAAGGCTGGGACAAAAGTCACTTGCCTCGTTACGTTTCATAGTTTTAACAGGTTGACGTATATATTAACAGTCCAGTGGACTGTTGATACCCGAGCCCAGAAACTAGAGAGCGAGGACAGTCAGGGGAGTGACTGTTGATATCCGAGCTTAGAAACTAGAGAGCGAGGACTACAAAATCGATTTCTTCGAAATCATGATTGAGTCCTACTCCCATATCTCCTTGTCTTTATTATAGAAATATGCTATTGTATAAGCAAATATCTATATTCATATATTAACTATAAGGTTTTGCTTATAAGGAGGTTTTGATGTTTTCAGGAATGCATTATGTCTATCAGGTGTACAAGGCCAGAAGTTTTTCAAAGGCGGCGCAGCAATTGTTTATTTCGCAGCCAGCCCTTAGTGCTTCGGTGAAGAAAATAGAAGAACGAATTGGCTATCCAATTTTTGATCGTAGTTCTAAGCCTTTATCTATAACGGAATGTGGCGCAAAATACATCGCGGCGATTGAGGAGATAATGGCGGTTGAACAAGAGTTTACGGATTATTTAAACGAGTGGCAAGAGGCTCATGTGGGGAGTTTGACGATTGGCGGGACGAGTTTATTCTCCGCCTTGGTTCTTCCGCCTATCATGGCTCGTTTTTCGGCTCTGTACCCTAATATTTGCCTCACCCTAGAAGAAGCTAGTACGGGAAAATTAGAAGAAAAACTGCAGAAAGGAGAGATTGATGTACTGATTGATAATGATGAGCTGGACGATAGGGTAGTAGAACGTCAGTTATTCTTTCAAGAGTATCTCTTGTTAGCTGTTCCAGAGCATTATCCTATCAATCAAGAATTGGTGGAGTATCAACTCTCGCTTAATCAAATTCGAAGTCGATTTGAGGTGGAGGAAGCACCGATTATCCCGTTAGAACTTTTCCAGCAAGAGGCCTTTATTTTACAAAAAGCGGATAATGATACAGGCAGACGGGCACGAAAAATCTGCCGGCAAGCGGCATTTGAGCCCAAGGTTCTGCTAGAAGTCGACCAACAGTTAACAGCCTATATGATTACAGCTTCTGGGATGGGCATTTCCTTTGTTGGGAATCTCTTGATTTTGGGTTTACCAACTTCTCATTCTGTCATCTACTATAAAGTGGGGACTGATTATGCAAGGAGGAATGTCTATGCTTATTGGAAGAGAGGGCGCTATGTCAGCAGGGCCATGGCAGAATTTTTAAGCATGATGAAGCCTGCACGTTAGAGGAAAAGGGAGCATGATTTCCTAACACTTAGGAAAGACAATTCTCTAGTATTGGAAAAATGATTTGCTATAATAAGAATATAGTAAGGAGTGGGAGAAAGCGCATGAAACAAAGATATTATCGAATTCTCACTATCTTATACCAAAAGTATCCAAGCAAATGGGTAAAAGGGAGTGAGTTATCTAAACGTTTAATGATTTCGAGTCGTACCTTGCGAACAGATATTGGCGAAATGAATGCGATTGTTCCAGGGGTCATTCAATCCCATACGCATAGGGGATACTGGCTGGATAGGGAAAAATATTATGTGTTTCAGAAGCAGATGCCTCAAGAGTATATGAATGTCATTCCCGAAAAGCCAGAAGAAAGAATCGGCTGGTTATTGCGACAATTGCTCTTGAATCCAGCAGGGATTCGCTTAAGCAAGTTAGAAGAACAGCTGTTTATTAGTTCTTACACCTTGGATTTGGACATTCTGCAACTGAGGAAAATGATCAAAGGCTATAAGGGTCTGTCCTTAAAAAAAGAAGAAGGACACCTTATTGCTAGAGGGGCTGGAGTATCCGAAACGGAAATTGTACCGTGACTTATTGACCAGTGAAATTCAAGGAGAATTTATCAATCTGAATCGCCTAGCGACCCTCTACCCCAACTTTAACATGTTGGAAATATCCAAGCTATTTGATGCGACCTTAGCGCGCTTAGATTATCCGGTCAGGCAGACCTTAATTCCTGTCTTACTGGTCCATATTGGAATCTCGATCGACCGTATGCTGGTGGGACAAATCGTGCATTATGATACAAAAGACGACACAATCGAAAGCAGCAAAGAGTGGCAGGTAGCCCAGCAGTTTTTAGAGGAAGTGTCCCAGCTCCTTGGTATTACCATTCCGCCCTGTGAAGTAAAGATGATGGCAAGGCTCTTAATTGGCTATCGGGAAAGAGATGTCTATCAGGCCAGTTCGCAACAAAAACAACTGGAACTCTTTGTCAAAGAAACCTTGGAAGCCATAAAGGACAGCCTGGGCATTGACTTTGGTGAAGATCTTGAATTTGTTCATGGTTTATGTATCCATTTACAGGGGGTACTAGAGCGTTTGGAGAATCAGATTCACGTTCCGAATTTGCTACTGAAAAATATCAAGTCCCAGTATCCGCTGGTATTTGACATGGCAGTTTGTATTGCCAATCGTTTATCTCAAATGATTGGGATGAGCTTATCGGAAGAAGAAGTGGGTTTTATCGCTCTTCATTTGGGAGCTAGTTATGCTAAAGACTCCCATGCCAAAAAGCAAAAAGCCATTTTGGTTGGTGCACTGAATCCCCATCTGAAAAAATTGGTGGTTGAAAAAATCACCGATCGGTTTCAAAATCGTATTGAGATTGTGAGTAGCTTACCTTATTTTGAAGAATCGGTTGTGCTGGAGAAAAATGCTGATTTGATTGTCAGTTGTGTGCCCTTAAAGCATCGACTTCCAGTTGAGACCCTTGTTATCACCCCTTTCTTCAATGCTCAGGATGAGTTGAGTCTCTTTAAATTATTAAATGAGTTAGAAAAGCGTCAGGCCAATATTGAATTTAACATGATGATTGGGCGATTTATTGACGAAACCTTCTTTTATCCGCAATTAAAGGTTGAGACAGCTACAGAAGCAATCACCGTGATGGTGGATAAATTAAAGCGGTACTCGATTGTGGATGATTCTTTTTTAGAGTCGTGTTTGCAAAGGGAAGCCTGCTCGGCCACTTCTTTTGACTATTCTCTGGCGATTCCTCATCCTCTGGTATTAAATAGTCGGCAATCCGTTATTTCAATCGCACATTTGGATCATCCAATAGAATGGGGTGGTAGTAGGGTAGAAATGGTGATGTTGTTAGCCTTGAATGAAGCAGATCGGGAATTTATGACCATCTTTTTTGACTGGTTAGCTCGGATTATTTCAGATCAGGACAGTATTCGTACCTTGGTATCCATCGATAATCGGGATCAGTTTATTCAGTATATTGTACAACATTGACAAGGCATAAGAGGGGCATGAGACAAAGGAGAAGATAATGCAAGAGTTGGAAATGATTTGTTTTAAGATGATTAGTAACTTAGGAGCTGCACGTTCCTTATTTATGGAAGCGATTCAGGCAGCCAAGCGGTACGAATTTGAAACAGCGCGGCAGTTGATTGAAGAGGGAGAAGAATACCGCTTAAAGGGGCACGATGTCCACTTTGACTTGCTTAGCAAGGAAAGCTCGGGGGAAGGAGAAAATATCACCTCTTACTGATGCATGCAGAGGATCAACTGATGAGTTCAGAAGTGATTAAAGTGCTTGCAGAAGAAACGATTGGAGTCTATGAGAAATTTCATCAAATTGAAAAATAAGGATTAAGGAGGTCAAAGTGATGAAAAAGATTTATTTGTTTTGCAACGCTGGCATGTCTACTAGCCTTGTCGCTAGTAAGATGCAAGATGTTGCGAACCAGCATCAGTTGCCAATCGAAGTGAAAGCATTTTCGGATGCAAAACTCGCTTCGACGGTTGAAGAACATCATCCAGATGTGATTTTATTAGGACCGCAGGTCAAATTCAAATATGAAGAGACCAAGAAAAAGTACGAACCCCAAGGGATTCCAGTTGCGGTCATCGATCTGGAAGATTATGGAAATGTTAATGGTGAGCGGATTTTAAAACGGGCCATTAAACTGCTCAAGGAAAAAGGAGGAAAGTAGCATGTTGGATAAAATAGAGCGTATTTTAGCTCCTCTCGCTGTCAAACTAGGAAACAACAGGGAGTTAATTGCTATTCGTGATGGTTTCTTAGTCAGCACTCCCTTGTTGATTGTGGCCTCAATCTTTTTGGTTGTTGCGAATTTCCCAATTCCAGGATATTCAGAATTTGTAGCGCAACTATTTGGACAAGGATGGGAAAGCTCTTTAGACCCCATTATCAATGCCACCTTTAGTTGTGTAGGCCTACTTGGTGCGGTAGGGATTGGATATTCTTACGGTAAACAGTTAAACACGGATGCGATTGCAGCAGGAGCGGTTTCCCTGGTTTCCTTCTTGATTTTAGCGCCGCAAGTTCATCCAACCTTTATGGATGATGCAGACAAGGTGTTCAAGGGATTTGCCTTTGGAAACTTAGGATCTGCTGGTCTCTTTATCGCCATGATTTCAGCCTTATTAGCGGTGCGGATTTTTACCTTTGTCAAGGAAAAAGGATGGGTGATTAAACTACCAGACGGAGTTCCACCAGCAGTTACTGCTTCTTTTGCGGCTTTGATTCCAAGTATGTTTGTTATGTTCTTTTTCTTGCTTGTCAATATTCTCTTTTCATTGACAAGTTATGGATATGCGCATAACTTTATCTATCAGATTCTACAAGCGCCGTTAATGGGCTTTGGTCAAAGTGTTGTTTTTGAGCCAATCTATCAATTCCTATCAACCTTGTTCTGGTTCTTTGGTATCAACGGCCCAGCGGTTACCAATACTATTTTCAGCCCAATTCATTTGGCATTGACAACTGAAAACTTGGAAGCCTTCCATGCAGGACTTCCGTTGCCAAATATCTTTACAGGACCGTTCGGTGACTTCTTTGGAAACTTCGGTGGTGGCGGTAGTACCCTATCACTCGTCCTCTTAATGGTCTTTGCTGGTAAGAGCGAACGGATGAAAAAATTAGGCCGTCTCTCCATCTTACCTGGTATTTTCGGAATCAACGAAATGGTCATCTTTGGTCTTCCGGTTGTCTTGAACCCTGTTATTTTAGTGCCGTTCTTATTTGTCCCATTGATGAATACAGTTTTAGCGACATTGGCAACTATGGCAGGCATTATTCCTTATACAACAGGAGCAGCACTTCCATGGACCACACCTTTATTCTTCTCAGGTTGGTTATCAACTGGAAGCATCGTTGCAGGCTTGTTCCAAATTTTCTTGGTTGCACTAGGTTGCGCGGTTTACTATCCATTCTTTAAGGTATTGGATAAGCAATATCTACAAGATGAGACAAGTGGGGTAGCTGCAGAAGAAGATGATTTAGATGATATATCTCTAGATGATCTTTCATTTGATTAAGCAATTGTAATCGAAATAATAGAAGAGAGGTAACTGCAACGGATGTCAGAAGAATAGACGATTGCGGTTATCTCTCCTCTTTCCATTGAGAATGGTTATTTGAATGCGAGCTAAAATCTCGGAAAATAGAGGAGCCCTCCTAGAAATCGGATTTCTTCGTCCGTCTCCCTAATTTTCTGTCGATTTCTTAACGCTCTTATATCATGTTATTCGAATGCGAGCTAAAATCTCGGAAAATAGAGGAGCCCTCCTAGAAATCCAATTTCTTCGTCCGTCTCCCTAATTTTCTATCGATTTTTAAACGCTCTTATATCATGTTATTTGAATGCGAGCTAAATCTCGGAAAATAGAGGAGCCCTCCTAGAAATCCGATTTCTTCGTCCGTCTCCCTAATTTTCTATCGATTTTTAAACGCTCTTATATCATGGTTTTAAAACAAACAAGGAAAGGATGAAGGATGAGAGTTGTATTATTTTTTGATCAAATTCAGGCAGGAGCAGGTGGAAAAGAGCAGACAGCGGTCCCATTAGCCGTTGAAAAAGGTGGGATTGGTGCCTACCTGACCTTTCAACAGTATCTGGATCCGTCTTTGACGGTGATTGCCACCACTTATTCCGGTATTGGGTATTTTCAAGACAACAAGGCAGAAGTCATGAAAAAAATGCTTGGTCTACTGAAGAAAGTAAGGGCTGATTTGCTCCTATGCGGTCCTTGTTATAATTACGAACCCTATGCTGAAATGGCGGCTCAATTAGCCGCTACCGTCAATGAACAGTTGCCAGAATGTCGAGCGATTGTCATGTGCTCCCAGGAAAATGAAGAGATTATCGAAGCGTTTAAGCAGCAAGTGGTCATGGTCAAGATGCCGAAAAAGGGTGGTGTTGGGCTTAGTGAGTCCTTCCGACACTTATCGGAGGTCATGGTAAAAGTTGGACATCATCAATCCTTAGATGATGTTGCTTCCTATGTGTATGAGTAGGTGATAGTGATGACAGCAGTTGACCGATTGTATCAGTTACCAGCAGTATCTGGGGACGAAAAGGACGTTCGTGATTATCTAAGAGAGCAATACC</t>
  </si>
  <si>
    <t>MSKKPYSIGLDIGTNSVGWAVITDDYKVPAKKMKVLGNTDKQSTKKNLLGVLLFDNGETAEATRLKRTARRRYTRRKNRLRYLQEIFFEEMNRLDSAFFHRLEESFLVPEDKEADSHPIFGNIADEVNYHQTYPTIYHLRKHLADSTEKADLRLVYLALAHMMKFRGHFLFEGDLGIENINIQSLYAAFVAEYDRTFDESRLSEIVIDAKELLTEKVSKSRRLENIVEHYPTEKKNTLFGNLIALALGLQPNFKSNFQLSEDAKLQFSKDTYEEDLEELLGKIGDEYADLFTAAKSLYDAILLSGILTVNDLSTKAPLSASMVKRYEEHQEDLAQLKKFIKNHVPDSYSDIFKNTSKHGYAGYIENGVKQEDFYRYLKGILSKIKGSEYFIDKIDREDFLRKQRTFDNGSIPHQIHLREMQAILRRQGAHYPFLKTHQEKIEAILTFRIPYYVGPLARKGSRFAWASYHSDDAITPWNFDDVIDKEGSAEQFITRMTSNDFYLPAEKVLPKHSLVYETFAVYNELIKVQYVNEQGTEEFFDPDMRQKIFNHVFKKYRKVSKQHLLNYLQQESVDCRIVDLTGLDKEKNAFNASLGTYHDLKKILDQSFLDDEANQDMIEDILHTLTLFEDREMIRKRLDKYRAMFTQDQLNKLERRHYTGWGKLSYKLINGIRHKATGDTILDYLKYDAGNRNFMQLIHDDYLDFKEIIEKAQVIGEEDSLAHTVRGLAGSPAIKKGILQSVKLVDELVRVMGNQPPEQIIIEMARENQTTSRGRGNSQPRLKRLQTGMEKLQGSTVRIKDLDNQSLQNDRLFLYYLQNGQDMYTGDPLDIDKLHEYDIDHIIPRSFIKDDSLDNRVLTSSAENRGKSDNVPSIEVVRARKSLWIKLQKAGLISERKYQNLTRAERGGLTERDKAGFIKRQLVETRQITKHVAQILDSRWNKEKDEAGKVIRTTKIVTLKSELVSQFRRDFQLYKVREINDYHHAHDAYLNAVVGTALLKKYPKLAPEFVYGEYKKYNLRKLVAKTNNQSELGKATAKKFFYSNLLNFFKTKIKLADGSEIEQPTVEVNSETGEIVWDKNKDFATVRKVLSYPQVNVVKKVEVQTGGFSNESIQSKRDSAKLIARKTKHIFLDPKKYGGFDHPTVAYSVFVVADIEKGKAKKLKTVKELVGITIMERPAFEKDPVAFLEKKGYHNIQTDTILKLPKFSLFEFENGRRRLLASAKELQKGNQMVLPADLVALLYHAQRIERQDDQEDHLAHVTKNISQFKELLDYIGDFAEKYVLAEDKWRQIQALYDQADEQDLKTVASSFSNLLTFTAFGAPAAFKFFEKPVDRKRYTSTKECLDATLIHQSITGLYETRIDLSKLGGD</t>
  </si>
  <si>
    <t>655815.SAMN02603855.ZPR_4422</t>
  </si>
  <si>
    <t>GCF_000023465.1</t>
  </si>
  <si>
    <t>Zunongwangia profunda SM-A87| complete sequence.</t>
  </si>
  <si>
    <t>GTTTATGTATTGTTTATTATTAACGTTTAATAAAAGAGACCAATTTTTGAACAGCAGCTGTCCAGAATTTGATCATTCCCTGTTCAATTTTTGATCAGCAAGGGTATCAAATCTGAACATGTTCACAACTGAGCCTATTTTTGGGCTACTAGAGGGATGGTATTGGAGATACCCCCAATGTTTAAGCTCTCGAACTAACTTATGATACGTTGTCCGGGAGCGTATTTTAGCCAATCCCCTTACCTGCTGACTATTGATCATCAAATTCCGGGGAAAATGCTTTTGATTCCACAGCTCAAAAAAGGCCAGGTATAAGCTACGATGTGATACGCCGATGCGATCATCTTTTGCAAATCTCCGAAGCACGGCATTAAGATGTCTTATATAATTTACCTCACTCATTTCTTTTGAATTTCTGTGGTAATAATCGTCTTCACTTCCCGGTATATTTTCTGAAAATTCGATTCCAATTCTTCCTGACTTACTTCATGTTTAGGAGTAGGCAGTTCTTTTGACCATTGGGGAGCTGCGAATTTCACTTTTCGATCTTTGCCATCTGAGAAGGTCACAAACTGTCCCGGTTTCAATCGAAAGAAAAGATCTGCCCTGATTTTAGCCACTTCACGTTCACTTTTGGTAGTTCGGGTATCAAAATTCAGATTATCACTTTTACTCACGCTAATACTCTTACGCTTTACAATCTCAAAGAAACTTTCGTAGTATTTCGCGGTTTCCGGATCATTCACCTTTCCGAAAAATTGGTAAGACAGATTACTCAGAATAGCTTTTCCTGCCTCCCTACCGTAGAGGATATCATTCTGGATCTTATCCTGGATCACATAAACGGTCGAAATATTATAGCTTCTTAGGGTGGCGGGAATACGTTGCATATTCAACAGCCGGATCGTAGAAGCCTCTTCCACAAGAATAAAAGATCCCAGGCGATCATGCACACTCATTTGTTTGGTGATACTATGAATAACGGTGGCGATGATGGGCGAATAGGCCGATTCAAATTTTGGATTATTCACTACGGAGATCACTCCCGGATTTTCTGCATTATTAATATCCAGGGGAATTTCATCTTCAGAAAGCACCATAAAGATCCGTTGGGTACTAATCTTTTTAAAAGCATTAGAAAGGGTACTTTTTACCGCTGCGGTCTGGCTTTCCGGCTCTACCCCATTAATAAAGGCATTGGCCATCGCCTTTGATGTAAAATTAGAACTCAACAATTCTATCAGTTCATAGGTGGTACATTGTTGGAATATGGCAATCATATGAGGAAGGGTACAATAATGAGGATAATCGGTTTTTAGTTTCCAGATCAGCCCTCCGATGATTCCTTCCGCAGCATCATTAAAAAACTTGGAACTGCCTGAATAACCACTTTCTTTTTTCTCCAATAAATTTTCCAGAAGCACCCTTGAAATCTCATTGACGCTTTCTTCATCCAGCATATACCGCGGAGCAATAGGATTCACTTTATGAAATACCCGATCAAAAGAAATCAGGTAAAAAGGGAGCTTACTTTCTTTAAATAAAGGATAGGCAATTCTGGAGAGTTCAAAATTTTTATAGTCATGGATAATTCCACTAAAGCTATGACGGCTAAAATGTTTAAGAAATTGCGCCACCACACTTTCAGTCTTTCCACTTCCAGCCGCACCGATAATGGACACCCCGCGACGAATATCTTTTAATTTCATGGAACCAGAAGAAAGAGGCATCCGAAAAGCATATTGTTTTTCCGGTTTTCCTGTCCCAACCTGGAATAATAATTCATATAGGAGTGCATTTATGATCATTAGGGGCATTACTATACGCGAGCCCACCAGCACTAGCATATCAAAATCAAAACCTTTTGAAAAGCTAATTAATAACAGGGTAAAAATATAGCCGAGATTAATCGCATTTCCCCATGGCGTATTTTTAAGCGAGAAGTAGAAGATAATCGCTGATCCAGCGATAAAAAAAATAAGGATATATAAATTAACAACCATAACAGATAGGTTTTAATAGCCGATAGAACTAGCTTTTATACCGGCTTCGATTATTTTTTTAAGTTGTTTATATGCAAACCCCACTTTACTTTGGGGCAGATGCAAAGCAGGCAATTGCATTCCTGCTTGTCGGATCATTTTAAAGGCAATTTTTTTCTCGTTAAGCCTGAGACGCCTTAAGGACAAAAAGTATTGTTTAGGATTTTTACTCAGTAGTTTTCGCGCTGAGTAGCTTTCCACATAATTTCGATTGTACTTAAACATCTTATCAAAAGCCATTTCCGAATGCTGAAAAAACCGATCCCGTTCAAATCCCCGTTTCACCAATTTCCCATGCATCTTTACTTCGGAAGCCTTATACTTACTCCCCGGAGACAAGCTATAGGAGTTGGAGGCATCTTTACGACTTACGATAATATGGATATGGCTTTGCAGGCCTTCCTTTTTCATTCCCGGTTCCACCATCTGTCCCCTAATCTTATAGGGAGCCTCCCGGATCAGCTTTTGAATCTCATTCTCAATTTTTTGAGTATTTCCGGAAATCTCTCCGCGTGCTACTTTTCGAAGCTCATTTTTAAGATGTGCTATTTGTTTTGCATAGGGTTTATTCTCCCGAATGGCAATATCATTAGTCTTGTAAGATCGTTCCTGTTCAATTTTCGCGAAATACTTAATATCATCAATAGAAACCGGGCGACCGTTTATTTCCCGATGAAAAGAACTCGCATATTCTTTCATGGCTTCCCGAACAAAAGCTTTAAGTTTTTCAGGATTGCTGTGAATATGTTGTAATTCATAACGGCTGGGATTAATAGTAATCGAATAATATTTAGGCTCTTTCAACTTTAGTTTATCTGTATTCCCATCAATCTCTTTAATCACCTGGAAAGGTTTGATCCCATCCTCGTGCTGATTAAAGAAAAACTCTTTTTCCGATAGATCTTTTCCCTGGTTTTCTTTTTCCAGATAGTTCACAAAATCCCCTGCACTTTGAGAAAAAGCGCCACCAAGTTTTTGAGGGGAGATGGTGATATACATATCAAAAGCTTCTTAAGATTTCCGTTTAATGGCTATTTTAAATTGTTCAAATTCCGTTCTGGGGATATTTAATTTCAGATAATCCGCTCCAAAGGCGTTGCCTTTAATTTCCACTTGTTGAAGCAGGTATTCCAAATCTTTCTGGGTGGCTTTTAAGGCCTCCTGCAACCGGGAGATTTCCAATTCCAATTGTTCCCGGCTTTGCTCACCCGTTGCAGTTTTTTTATTTTTTTCTTTGATTGATGCTGCTGGTAAGTTGCGACCTTCCAATAATAATTCCAGCATCAGGAATCCCGGTTTTGTTTGGGTCTTTTCAATATTTTTCAGGATAGCGATCACCGCATCAATTCTTTTCTTGATAAGTTGTTCAAGGCTCACTTTGGAGGGCACTAGAGTTTCAAAAGGCGAGAGGTTATTTTTCTCAAAAAAGTCTAGGATCAAATCCAAAGTTTGGGACTGATTCGAGTTATTTTTCTTTGAAAACTCCCGAAACCTATTCGCGGTATGAGCTTTCACTTGAAGTCTGGATTTTGCGGTCATGGCTACTCTTTTTAGTTTTAGTGGCTATCCTCTTCCTGTATTTTCGGGGGTTTTAAGAGTATTGTATCCATTGGGGTGGCTACTTTTCTGCTTTAAAATTTTCCAACACACCGAAAAACGGGCTTTTGACGCCTAATAAATCGAACAACACCGTGAAACGTGTTACCCTCTTGCTATTCGATTTCGTCCCGAACACGGGACAAAATTTTCATACGTATTGGTTTGCACCAAGCGCATTCTTGGAATAGCATTGAAAAATTCCCCGGCCAATTATGATCCGGGGAATACAAAAAAAGTGAAAGTCAAATCTGAAGATTAATGCTGCCGACAAAAAAACAGGATATCAACACTTTAATTTACAAAATATATAAATTCATATAACATGAATTCAACATTTGATTTACTATGAATTGGTGCTATTTGTAGTAAAATCAGGGAAATCTGAGAAATTCAAAAAATTACGGCGGCAGATTTTCAGTGTTCAGCAAGCAATACCCGATCAAAATTGAACATCAATTCAAGAATTTCAATTCATCAAAATACCTCAAAAAGATCAATTGTTTTTTCAAAAAGATTTACTCTTATGTCCAGTACCTTTTACTTTTTTAATGCACCATCTTTTATAACATCCTAATTGATAAAATTTAAAAAGTGAAGGCTTCTGAAGTGCAAGATCTTTTCCAAAGGACTATCAAAATTTCCTATGAAGATCGGATATCTATAAGAAGTAGAATTTTGATCAAGCGGACGTCATCAAAAAATTTCTAATGCAATGTAGCCTTTCGATTTTTCATCGGGGAGCGCAATGGAGGTCTAAATTTCTTCGATGGGGTCCAAGTTTTTTATAGTGAAGCGCTTTTCCCGAAATGAAGCTTTTGCGAAATGTAGTGGGAATGTGCTGCCCCCCTCCAGGTTTATTGTTTTTAATAGATCCGGCATAATAACTAGAAACTTAGTTATTTTAATAGTAAATCTTACGCTTATAAAAACTAAAATTTTAGTTTTGTTGCACCTAATCATTATTTCGTTAATTTGTATTAGCCTACAAAAATGGAATAATTCAAAAAGGGAGCTTTACGGCTCCCTTTATTTTTCTTAAGTAATTTAGTATTATAAAATTCCTTCATCCGCAAAACTCAGGTAATTTCCTTCGCTGTTAATGATCAGGTGATCCAGTAGTTTAATATCCAGAAAATCACAAGCTTTTTGAATTTTGGAGGTCAGTTTTTTATCGACCTGACTGGCCTGTAATTTCCCGGAGGGGTGATTATGGCAAACAATAATCGCGGTGGAAAGACTTTTCAGAATTAGTGCAAACATAATTCGTATATCTACTAAGGTCGCGTTAATTCCCCCGGTGGAGATCTGACAAATCCCTTTAACGATATTAGAATTATTAAGGAGCATTACTTTAAAAGATTCCTGTAGTTGAATTTCATTTTTATCCCAATTCGAATAGTAAATATTCGCTGCATCCTGGCAGCAGGTAATTTTGGGACAGTTAGAAATTGTTATCCGGTCTTTGTAACATAGTTTTATTTCGTTAACTTTCATAATGATAAGTTTTAATATTAGGGGTGTACATTCTGGTTAGGATACACCCCTTTTTTAATGATATTGATTAAATTTATAGATCTAAGCTTTAGGCTTAAGATTATCTCTCATAAAACAAGGATTAGAAAGACTTCTTGTCCTTGTTTTTCTAAGCCTTTTATTAATCCTTACTACCTAAGAGTAGAATTTCACTGACTAAAATTTCGGTCACATAGCGTTTATTACCTTCCTTATCTTCGTAGGATCTGGAAATCAGTTTCCCCTCGATAGCAATTTCCTTTCCTTTTGGCACATAGTTTTCGATAAGCTCGGCCTGTTTATTCCAAGCAACAAGGCTATGCCATTGGGTATCCTGAACGGATTCCCCTTTTTGGTTTCTGTAATGGTCATTGGTAGCAAGACTTAAACGCGCCACTTTTTTGGAGGATTCAAGATTGGTAATTTCAGGAGTGTTTCCCACATTTCCGATGAACTGAACTTTGTTTCTAATAGTACTCATAATAAAAAGATTTAGGAGTCTACCCCAAGGCAGACGGTTACACATAAATTGAACTAGTTTGAAAAAAATGATTTACTTATTATATCCGGAAGCGTTTTTCTTTCTTTTGATTTTTTAGTTTTCTTTCCGAATAGATATGTAGCTGTTGATTTCATATTGAACTTTTTTGATTTACTTCCCATAGTGCCGTATAGCTGTTATCTTTTTTTGATGCTTACACGATTCAATATTTTGGATTGATAAGTACTTATAAAAGCGAGTGTAGTGAGCGGCTTATGCAGTGCGGTTCAACTCCAAAATATTGGTGTTTTGCAACCCAAAAAAAGAACGCTAAGGGCAACTGAAGTGAATTAAAAACCGGGTAGGAAGAAACAGTAACATAGACGGAAGTGAAATTAAATGGAATTGAAGCATTCCTATATTAAATCTCATTACATAATACTAAAATTCTAATCCTGTAAGAATCATCGAAAAAACAGAGATAAGACCGTAAAGAATTGATAATAAAATAAATACTTATCTTTAGAGAAGCACCTCCACTTTTTATAACACTGTAGTCTTAGTCATTGGGTATGGAACTCACTTTCCTTCTTATCATTTTTATGGTCTTTTTCGTAGGTTCTGACTTTGTCATGAATGTGGCCATTCCAAGAATGAAAGGAAATTATGGAGAAAGAAGAGTTGCCGCAAAACTTCGAAGACTTCATAAAAGGGATTATATTGTGCTAAACAATATTCTTCTACAAACTGGGGATAGCAGTTCCCAAATAGACCATATCGTTATTTGTTCTTCAGGTATTTTTGTCATTGAAACAAAACATTATAAAGGTTGGATTCACGGACATCAAAAATCTGATTATTGGAGCCAGACCATTTTCAAGCATCATACCAAGTTTAAAAATCCCATTCGACAAAATTGGACTCATGTATTTGCTTTAAAAAAGTTTCATCCGAACTTTCAGAAACTAAAATACTATCCTATTGTTGTTTTTTCTGGACGTGCCCGTTTGAGAAATGTAACGTCAGAACTGCCTGTATTATATCGGTGGCAACTTATACGATACATTAGAACAGAAAATAATCAGAATCGATTATCACCAGACCAAAGGCTATGGATCGCAGAAACCATTAAATCCAAAAATTTAAAAAGAAGAAAAGATCGGAAAAATCATAACCGCAAGGTTAAAAGGGGGATTAAAGACCGTAAAATCAAGGCACATTTAAACATCTGTCCAAGGTGTCAAGGTGATTTATTGTTAAAAGAAGGGCGCTATGGTAACTTCTACGGGTGTTCTAATTACCCCAACTGCACTTACACCAAAAGCCTTAGATCGTAGTTGATTTTCAATGACCAAGCCTAAATATTTCTGTTCATCATAATTCCAGTTGTCTTCATCCTTCATACCTCAATGCCTAAAAAAAGGGAAGGTTTTTGTTGTATATGCTGCCTGCATTTAGTGAGTGCCATTGAGACCTCACCTTACGGGTGTACAAGCACCCTCATTTTTAATTTTAATCCACGATAAGTTCAATTCCGGCTTTTTCGGCCTTGTATTTTATTTTGGTCATCAGCTCATAATAATTCCAATTCCTTAAAACAAATCCGTCTTCTTTGGCGATTTCCATTTTATCTTCCTGATTTAATAAAATAAGTGTCCCGGCTTCATGTTTAATACAAAAATCAATAAGCTTTCGGCTGTATACATGCAAGCGGTTACTAACATAGTTTTTTTCTTTTTCGTGAAATCTCTCTACTGCTTTTGTTTTGCGTTTACGACCTTTTCCTGATCTACAATAGGCAGTAGCATTTTGCGCCCTTTTTAAAGCAGCCTGTATGGCTAGTCTTCTATATAAAAACTCTTCCCGACTGCCGATACTAAGTGTTGCTTTTCTGGATTTTACTATAATAGGATGTTCAAGGGATAAGGAAGCTTCTGCAATGACTTCTGGTTTTAGGTTATGCTTTTCTTTCGCGACTTCAAATACGGCCAACCAATAAATTTTTCCTTTATTCAACTGAATTTTAGAAGTACATAGCTTTATGTTTCCGGCTACTACCTGTTCCAGCAAGCTTCGTTTATCAGTATAATCCTTTCCTAAATAGGTTTTAAAAGGGATGGAAAATAGACGAAAGCAAAATGCTTTTTTTTCTTTTTTATAGGATAATCCATGAATACCTATCGTTCCAAATGGAAAAGGAATATCCCTTCTAAAATTTGCAAGCGAGCGCTCTCCCCTCCTATATTGTACCAAGTTTTTACTAAAATTATTCATGATATTATAATTCATATTGGCTAAAATGTTGGTTGGGACCTCACCTTTAAAACGATCAGATACCACCCGGTAGGTACAATTGCTCTTTGAACGATTGAGTATGCCGTCTTCAGCTTTTTTTTCATCCACCAGCCTATATCTTATACCTTCCGATAAATAAAAAAAGTCCTTAATCATTTCCTGAATATACTGGTGGGTAACAATAAGGTTACCCGCCCTATAGCTTCGGTTTTGCCAACGGTATAGGGTATCAAGAGCCTCTTTTCTTTCTTCTTTGTTAGGCGCATCCACCAGTAGCTGGATCTTTCGGGTGAGTTTTATAGTTTCTTTTCCCATGATTAAGCAGATTGTTGTTGTTTATGTTTGCTTTGTAAAAGCTTATAAGCAGTCATAAATTCCTTGTGGACTTCCTTTTGGGATAGTTGCAATTCTTCTGCAATAGCCGCAAAAGAATAGTGCATTTCATTCCGTAGCTGTAAGACTTTTTCTTGTTCCCTGGTTATTCTAGTATTTTTCTTTACTTGAATTTGATCAGGTTTTGAACCCAAATTGCTCCCTTGGTGAATAATCTTTTTAATATCGTCAATCGCTCTTTTTACCTCATTGCTGGTATAGGTAGTGCTTGTTCCCATAAGCTCAGCAATATTTTTATACTGAAAACCGTATTTTAAGCAGAGTTCAATTAGATATCTTCTTTCCGGCCTGAGTAAAGGAAAAACACACTTTATTCGGTCAAGAGCTTTTTGGTTGGCTTCCTGATCTTTTAGATGCTCATCTTCTGACTCCGGGTCATAGCCATGTATATATTCCTGGTAGTTCTCGTAATTATCCAAGCTGTTGATGTTCCGGTGAAAATTATTCCTGGGTCGGATATAGTAATAGCTACAATCCCGTTTCATCACATGAAGAAGGAAGTAGAGCATATGTTTAGGATCTTCTATATGATCTCTTTTCTCCCATAATTTTAGGAACGTATCCTGAAGAATGCTCTCAATAACAAATTCATCCTTAATTAACTGCTTCCCCATCCAAAAGAGCTTATGCTGATATCGGGCATAAATAAACTCCATGGCATCAGGATGCCCTTCTTTTAAAAGTTTAAACTCACGTTCCATAGCCAACAGTTTTTAATGTTGGATGGGATTTTCGAATAGGTACTGTACTAATAAATAGTAAGAGTATAGCGGTGTGGAGTATAGTTTTCATAATTTGCTGTGGTTTTGGTTGTCTTTAATTAGTTTATGAAACCATAGGCCTTCCCGAAAAAGCCGTTAAACTTAGGGAAAGGCTTATGCTTGAGGGAAGGCTTTCTGGCTTCTAGCCTAGACTAAATGGCTAATTCATTAAACGGTGGTTTGTTTCTTCTTATAGGTTTGGTTTTAAATCTCAAAGAATTTTACATGATAAATTCAATTATGAAATTATGGTTTAACGTAAAAGGCTGTACTTGTAGTTGTTGGATAAAGATATAAATAATTTCTTTTTTGTTGTAATATACACCAACAATATTTTTGATTTTTTTACTCATCTTAGGTGTAGAAAGGGCTAAGATGCAAAACGAGAAAGATAAAGTTGATTTTTTAATCCAATTTGGTTCTAATTTTGGTAAAATTAGAAAAATGAAAAACTTAAGTTTTAGGGCTCTTTCCCAAAAATGTGATTTAGACTACGCTGATCTTAATAAAATTGAGAAAGGAAAAAGGAATATTACTCTTACTACTATAGCTGAACTAGCAAGAGGACTCAATGTACATCCTAAAGAATTATTCGATTTTGATTTCACGCCTTAATTATGGCATAAAAATTATTGAATAATATTAAAGCAATCTTGAGTAACAATTTTAAAATCCCGCCTACCCCTTCATCTAAAAATCAAAATCTCCTTCTAGTTCTTAAAATATAACTGCTATAAAAAAGGTGACAAAAATGAATCTGCCACCTTGAATGTTTTCACAACGGAATAATCCTTATTGTGAATTGCTTTCAGAATTATAAACCAAATATACAAAACTTTTCTAAAGGCATTTATGGGAAACCGTAATCCAACTAAAAATTTTATTGTTAAATTTAAAATGTTAAAAAATTAAGAGAATGAAAAGAATTCTTGGATTGGATTTGGGTACGAACTCCATTGGCTGGGCATTGGTAAATGAAGCAGAAAACGAAAAAGAAATTTCAAAAATCATAAAGCTTGGGGTACGCGTTAATCCCTTGACAATTGATGAAAAAACCAATTTTGAAAAAGGTCGCCCGTTATCAACCAATGCAGACCGGACATTAAAACGAGGAGCTCGCCGTAATTTGCAACGCTATAAATTAAGAAGAGAAAATCTTATTGAAATTCTAATAGATAATCACATTATTACTAAAGAGACGCCGCTTACCGAAATAGGAAAAGGCACAACATACCAAACACTCTCTTTAAGAGCTAAGGCTGTAAGAGAGCGAATTGATTTAGAAGATTTTGCAAAAGTCCTTTTAGCCATCAATAAAAAAAGGGGGTATAAAAGTAGTAGAAAGGCTAGTAATGATGAAGAAGGACAAGCAATTGATGGAATGGCAATAGCAAAAGAACTCTACGAGCGAGGTATTACACCAGGACAATACGTTCTTGAATTGCTTGAAAATGATAGAAAATATATCCCGGATTTTTATCGCTCAGATTTAAAACAAGAATTCAATAAGATTTGGAACAATCAAAAAACATTTTACCCTGAAATTTTAACGGATGAATTATTTAAAGAATTAGATGGCAAAAATAAATCTCAAACTTGGGCGATTTGCCAAAAACCTTTTAATATAAAGGGAATCAAGCGTATTACAAAAGGAAGAGAAAAAACTATCGAAAACTATCATTGGAGAGTAAAAGGATTGTCGGGTAAGTTAAATTTAGAAAAACTAGCCATTATCTTACAAGAAATCAACAACGATATAAATCAATCAAGTGGTTATTTAGGGGGTATTTCAGATAAAAGTAAAAAGCTATACCTTAATAAAGAAACTGTAGGAGAATTCCTTTATAAACAAATAGCAAAAAATCCGCACACCTCACTCAAAAATCAGGTTTTCTATCGTCATGACTATTTAGATGAATTTGAACAAATTTGGAAAACCCAATCAAATTTCAATGCCAATTTAACAGATGAATTAAAACAAGAAATAAGAGATGTTATTATTTTCTATCAACGCAAAATAAAATCTCAAAAATCACTGATAAGCTTCTGCCAGTTTGAAAGTTGGGAACAAGAATATTTTGATAAAGAAACAGGGAAAACTAAAACAAGAACCGTGGGTAGACGTGTTATCCCTAAATCTTCACCCCTATTTCAAGAATTCAAGATATGGCAGAATCTAAATCATTTAGTATTTACAAATAGTGAAACCGATGAAAAGATTGAAATTAAAGAAGTGGAACAAGAAATACGAAAAGAACTTTTCGAGGAACTGAATCTACGGGGAGACTTAAACCCAAATGATCTCCTTAAAATCTTAAGATCTCAATTCAAAATTGGTAAGCTAAGTAATTGGAAATGCAATTTTGAAAAGATTGAAGGGAATAGAACAAATGCGGCACTTTTCAATATCTATCAAAAAATATCAGATTTTGAAGGCTATGGAATTGATTGGAATAAATCAAACGCAAAAAAAATTAGAAAGGAATTAAAAGCTACTTTTCCCGAAATAGGAATAGATGCTTCTATTTTAGAATTTGATGCTTACAAAAAACAACTTACCAACCAATCCAGCTATGAATTGTGGCATTTATTATATTCGGCTGAAGAAGATTTTAAAATTTCCGAACAGGATAAATTAATATACGGAAATTCTAGTGTTTCATTAAAGAAAAAGCTTCACCTAAAGTTTGGCTTCAATCCAGAATATGCAAAAATGCTGGCTAATTTATCTCTGATGTCGGACTACGGAAACTTATCTGCTAAGGCCATTAAAAAAATTCTCCCTTATTTAGAAGATGGTCATCTATATTCTGAAGCTTGTAGGTTAGCCGGTTATAATCATTCTAAAAGTTTGACAGCAGAAGAGTTAGAAAAATTTGAGCCAAAAGCTAAACTCGATTTACTTAAAAAGAATAGTCTTCGCAATCCTGTTGTCGAGAAAATTTTAAACCAAATGGTGAACGTCGTAAATCAAGTTATTGATACCTATGGAAAACCAGATGGCGTTAGGATAGAATTAGCTAGAGAATTGAAAAAATCAGCAAAAGAAAGAGCTGAAATGACTAAAGGGATTGCAGATGGTACTAGAAGAAATGAGGAAATCAAAAAGATCATAACTCAAAAATTTGGAATCCCAAATCCTACGAAGTCAGATTTAGTACGTTATCGACTATGGCAGGAACTAGAATCTAGAGGGTATAAAGACATATTTACCGACAAATATATAAGCCCAGATAAAATATTTTCAAGCGAAATAGATATAGAGCATATCATTCCAAAAGCATTGCTTTTTGATGACTCATTTTCAAATAAAACATTATCCTTTAGGAATGTTAACCTAAAAAAAGCAAACCGTACTGCTTTAGACTTTATCACACAAGATTATCAGTCAAATGTAGAAGCATACAAAGAACGTGTGGAAACTTGGAATAAGGATAACCATATTTCAAAAGGCAAGAGAAATAAACTACTAATGTCTCTCAAAGATATTCCTGATGGATTTATAGAGCGTGATCTAAGAAATAGCCAATATATAGCCCGCAAAGCGAAAAGGATGCTTTATGAAGTATTCCCAAATGAAGTTTTAGCTACTTCTGGAAGTATTACCGATAAGTTAAGAAGTGACTGGGATTTAATCAATGTAATGAAAGAGTTGAACCTGCCCAAATATAAAGCACTGGGGTTAACGGAATATGAAGAACGGCTTGATAAGGGAACGGAAGAACTATTTAAACACGAAGTAATAAAAGATTGGACAAAACGTAATGACCACAGGCATCACGCTATGGATGCATTAGCAGTTGCTTTCACCACACATAATCATATTCAATATATAAATAACCTCAATGCCAGAAAGGATATTACTCAGGACAATCATCCTATTATAAAAAATATTGAAAATCTTATTACAGAGGTAAATTCAAAAGGAAAACGTGTTTTCAAAGCACCTATGAGTAGTTTTCGTGAAAGCGCAAAAGAACAAATTGAAGCTATACTAGTAAGTTTTAAAAATAAAAATAAGGTTGTAACTAAAAATATAAACCAAACTAAAAAAGAAGGAGGATTTAATTACCAAAATGCCAAAACTCCCAGAGGTCAATTGCACAAAGAGACCATATATGGAAAGTCAAAACAACCACTAGAAAAACCTGTAAAAATAAATAATAGGTTTTGCAAGAAGCAGGTAGGTTTAATAATTAATTTTAAAGAGCAAGAAGCTGTATTGCACCACCTTAAAAAATACGATAATAACGAAAAAATAGCCTTTAGCAATAAAACCCTTAAAAGTGATCCTATCCAAGTTAATGGAAGTCCTCTTAGAGAAGTGAAGATTTTTGAAGAGATCTTCACGATTCGTAAAGATATAAATCCAGATAATTTTAAAACTCAAAAACATCTAGATAAAATTATTGATAAAGGCATTAAAGAGGTAATGAAGAAGCGTTTAGAAGAATACAATGGTGACTTTAAAACAGCTTTTTCAGATTTAGATAAAAATCCTATTTGGTTAAATCAATCTAAAGGCATAACCATCAAAAGAGCTACAATTTCAGGAGTTACCAATGCAGAACCTTTACATCAAGCCAAAGATCATTTAGGAAATATAATTTTGGACGATAACGGAAAAGAAATTCCTATTGATTATGTAAGTACAGGTAATAATCATCATGTAGCCATTTATCAAGATGAGAGTGGTAATCTTCAAGAAGAAGTAGTTTCTTTTTATGAGGCTGTTATACGTAAAAATCAAGACCAGCCAATTATAAAAAAACGGCATCCAAAAGGGTGGAAATTTTTGTTCACGATGAAGCAAAACGAAATGTTTGTTTTTTCTTCAGAAAATTTTAATCCGAGTGAGATTGATCTATTGGATGAAAAAAATGCTGCTATTATAAGCCCTAACTTATTTAGGGTTCAAAAAATTGCAACAAAAAATTATATGTTTAGGCATCACCTAGAAACAGAGGTCACCAATAATTTAGATTTTACGTATAGACATTTCCAAGCAACCGAATGGCTAAGAAATTTGTGTAAAGTTAGAATAGATCATATTGGCAGAATTGTACAAATAGGAGAATATTAAAAAGTAATGATTAAACGCACGTTGTTTTTCGGTAATCCGGCTTATTTAAGTACCAAAAATGAGCAATTAGTAGTTAATTTTCCTGAAGAGGAAAAGCAAGAAAAAACAATCCCTATTGAAGATTTGGGCTTTGTAGTATTAGAAAATCAACAAATTACCCTAACCAGTGGTTTGCTAATGAAGCTTGTGCAAAATAAAACGGCCGTCATCACCTGCGATAAACAACACCTGCCCTGCTCTTTGTTACAACCCTTAGTAGGGCATACCGAACAAACAGTGCGCTACCGGCATCAATTGGATGCCAGCATTCCCCTAAAAAAACAATTGTGGCAACAAACAGTAGCTTCAAAAATTAGCAATCAAGCTGCCCATTTAAAGTTTTTAGGCAAATACAGTCTAAAACTGGAACGCTGGAGTAAAGAGGTAAAAAGCGGAGATACCCAAAATCACGAAGCCATTGCTGCTGCCCATTATTTTCAGAATCTTTTCGATATTAAAGGTTTTAGCCGAAATCAAAAAGGCATTCCTCCTAACAATCTATTAAACTATGGTTATGCTATTTTAAGGGCTGTTGCAGCAAGAGCACTGGTAGCTAGCGGTATGCTTCCTTCGATTGGGATTTTTCATCATAACAAATACAATCCGTTTTCTTTAGCTGATGATGTTATGGAACCTTATCGCCCTTACGTAGATCTTATGGTCAATCAGATCGTAAACACCGGAGCAAATCTTGAAGAATTAAATACGAATATTAAATCTGAGCTTTTAACAATACCTGCTATGGATGTGAGTATCGATGGCAAAAAAAGTCCGTTAATGAATGCGATGAGCCGTACTACTAATAGTTTATACGAATGTTTTTATGGAAGTAGCCGGAAAATATTATACCCCGAGTTCGGTTAGCCGTAGCGGTGGCTGAGTGATTGTGACGAAGGAACAATTGTATCGAAGCCATAGCAGATGAAAAAGCGAAGTTAATGATAAAAGGATATACCTATATTTTATGTTGCAATGATGGAAGTTACTATACTGGTAGTACCAAAGATCTTGAAAAAAGATTAAGTGAGCATAATAATGGAACGGGAGCTAATTATACGGCTAAACGGTTACCGGTTACTTTACTTTATTACGAAGAATATAGCAGAATTGATCAGGCATTTTACAGAGAGAAACAACTACAAGGTTGGAGCAGAAAGAAAAAGGAAGCCTTAATGAGTGGAGCAAGCGAATTGTTACCGGGATTAGCAAAAAAGATTTACATAAAGAAAAATAGTTAACCGGCCGGACACTTCGATACGTTTGCTCAATGCAAACACTCCGTGACCTACATAGCAGCGGCGGCTGAGTGATTGCGACAAAGGAGCAATTATATCGAAGCCAAAGCGAAACCGGACACTTCGATACGATTTTTTCAAAATCACTCAGTGACCTAAGATAGAGTGGCGACTGAGTGAAATTCGGTAGAATCGAAGCCAAAGCGGATTTAAATAAATAATAAATAAACTAAAAACGATGCTTGAAAGCCGTTTTTCCAGATTAAACCAATATCGATGTATGTGGGTTCTTGTTTTTTTTGATCTACCAACTGAAACTCGTAGTGAACGTAAAGCAGCTACACGTTTTAGGAAACAATTATTGGATGATGGCTTTGGGATGTTTCAATTTTCTATTTATTCCAGGTTCTGCGCCAGTCGGGAAAATGCCGCGGTACATATAAAAAGAACAAAAAACAATCTTCCAAAAAAAGGAAAAGTCGCAGTAATGCAGATTACCGATAAACAGTTTGGAATGATAGAACTTTTTCATGGTCAGAAAGAAACTCTTCCAGAGATTCCGGACCAGCAATTAGAACTTTTTTAAATGCTAGGATTCATATTGCTAGAATTTAACCTTATTTAAAAAGATAAAAGACCTGCTTTTTTTAATTCTAAAAAAGCATTTAAAACACAGGATACCAGGTTTTTAAACCTGGTATCCTGTGAATCCAGTACTAAAAGTACAATTCTGAAAGCAATTCACAACCACTAATTTCCGCCAATTCACACAACATCGCCTGTGAATCCAGTACTAAAAGTACAATTCTGAAAGCAATTCACAACTATACCGCCCATTACGGAATCTAATAACATCCTGTGAATCCAGTACTAAAAGTACAATTCTGAAAGCAATTCACAACAGGGTAAAAGATATTAATACAAAAAACTGGCCTGTGAATCCAGTACTAAAAGTACAATTCTGAAAGCAATTCACAACCGGAAGGAGCAAGTAAAACGGCTGCATCAACCTGTGAATCCAGTACTAAAAGTACAATTCTGAAAGCAATTCACAACTTCTTTAGTGATATACATGTTACCAGCAATCCTGTGAATCCAGTACTAAAAGTACAATTCTGAAAGCAATTCACAACACGGGATTTACGAAGTTCAGCTTACCGTGACCTGTGAATCCAGTACTAAAAGTACAATTCTGAAAGCAATTCACAACTAGGCACTCCCATTGCTTTGCATATGTTCCCTGTGAATCCAGTACTAAAAGTACAATTCTGAAAGCAATTCACAACAAGCCCTTTATAAAACTTACCTCCCGAAGCCTGTGAATCCAGTACTAAAAGTACAATTCTGAAAGCAATTCACAACTTTGAGAAAGGTCTTTGTTTAATTCTCTTCCTGTGAATCCAGTACTAAAAGTACAATTCTGAAAGCAATTCACAACTTACTATGAACCGTTCCATAGCATCCGGGACCTGTGAATCCAGTACTAAAAGTACAATTCTGAAAGCAATTCACAACTAGGTTTTCATCCAAACACTTACGAGCATCCTGTGAATCCAGTACTAAAAGTACAATTCTGAAAGCAATTCACAACCAAGCCAGACCAATCCAATGATGATGAGGACCTGTGAATCCAGTACTAAAAGTACAATTCTGAAAGCAATTCACAACAAGGGATGCTGTTGTACAGAAAGCTTTGGTCCTGTGAATCCAGTACTAAAAGTACAATTCTGAAAGCAATTCACAACATTATCATATTCATATTCACCTTTCCTGTGAATCCAGTACTAAAAGTACAATTCTGAAAGCAATTCACAACATTATCATATTCATATTCATATTCACCTTTCCTGTGAATCCAGTACTAAAAGTACAATTCTGAAAGCAATTCACAACTAGAAAGCGTTGAGAAATGGAGAGTGATATCCTGTGAATCCAGTACTAAAAGTACAATTCTGAAAGCAATTCACAACACCTAGAGACCCGATGTTTGAGCGTTTCGGCCTGTGAATCCAGTACTAAAAGTACAATTCTGAAAGCAATTCACAACTTATACTCCTTTTGCTAATATCTCTATCTCCCTGTGAATCCAGTACTAAAAGTACAATTCTGAAAGCAATTCACAACTACTAATTCATCTTAGTGACAGCAATAGCCCCTGTGAATCCAGTACTAAAAGTACAATTCTGAAAGCAATTCACAACTACCCGACCTGAGCCAAAATTCAGATGATCCCTGTGAATCCAGTACTAAAAGTACAATTCTGAAAGCAATTCACAACTAAACTATCGAAGGGCCCGGGATGGACTACCTGTGAATCCAGTACTAAAAGTACAATTCTGAAAGCAATTCACAACCAGATTTTGATAGAAGTCTAAAAATTGTAGCCTGTGAATCCAGTACTAAAAGTACAATTCTGAAAGCAATTCACAACTCAATCCCTTTATCCTTACGCGGGTTTGATCCTGTGAATCCAGTACTAAAAGTACAATTCTGAAAGCAATTCACAACGCAACCTGAGCTGCAAAACCAATAAGTAAACCTGTGAATCCAGTACTAAAAGTACAATTCTGAAAGCAATTCACAACCGGTAAAAAAGCAAAAAGAATATTTCAATGCCTGTGAATCCAGTACTAAAAGTACAATTCTGAAAGCAATTCACAACAGGCAGTCCAACGCCCATCTTAGTAGCATCCCTGTGAATCCAGTACTAAAAGTACAATTCTGAAAGCAATTCACAACCAAAGCTGAATATACTTATCGATGATCGTGCCTGTGAATCCAGTACTAAAAGTACAATTCTGAAAGCAATTCACAACTGTCTCTTAGGGCTAGAGCATGGAAATTCACAACAACATACCACGGATCAATCTCAAAAGTTGGGTGTATAAGTTACAATAAAAAAGCCTTTCATTTCTGAAAGGCTTTTTGCAATCTTGCGGTCTGGACGAGACTCGAACTCGCGACCCCCTGCGTGACAGGCAGGTATTCTAACCAACTGAACTACCAGACCGTTGCGTTATTGCGAGGGCAAATATACTGCAGTTTTTCAATCACACAAACTTTTTTTCTCCTTTTTTTAATCTTTTTTTGACCTTGTTAAGCAAGCTTTTGTCTTTCAACAAAATAGGATTGCAAAATTTGATTAAAATTTTTGTTGATATCTACGGGAACATAACTAATACGGTACTTTGCACATTCCAACTTTAGATTTTTAAAGTAATTTTCGATCGCATTTTTATAATTTTCCTGAATATTTTCTGAATACAAATCGATTTCATCCCCGGTTTCTACATCAAAAAATCGTTTTGGGGTATTCGAAAAACCAAAACCTAACTCTTTTTCACTATCTAAAACATGAAATAAAACCACCTCATGCTTATTATATTTTAAATGACGTAAGGCTTCAAAGAGTGCTGTTTCCTCCTTATCGCTTTGAAACATATCAGTAAATAAAAATACTAAAGACCTTCTGTTTAATTTCTCTGCAATCTGGTGCAGATAAGTGTAAGTCTGCGTTCCTTTTTTTGTTCCCTCAGCATTTACCGCATTTTCTAAGGCATTAAGTAGTAAATGATGATGCCGTTCCCCGGCTCTTTCCGGTGCATAAAATTCAAATTCGTCACTATAAACACTTAAACCCACTGCATCGCGCTGTCGCTTTAGCATATTCATAATACAGGCCGAGGCCAGCGCCGAAAAACCAATTTTATTCAATTTTAAGAGACTTTGTTTCTTAAGGGAAGGGTAATGCATGGAAGCCGAATTATCGATGATTAAATGGCATCTTAAATTGGTTTCCTCTTCATATCGCTTGGTATACAGTTTATCGGTCTTGGCATAAAGCTTCCAATCGATATGCTTGGTACTTTCTCCCTGATTGTAAATTTTATGCTCAGCAAATTCCGCAGAAAAACCGTGAAACGGACTCTTATGCATCCCGGAAATATAGCCTTCTACAATTTGCCGGGCCAGAATTTCAAGATTTAGAAATCCCTCCGTTTGATGTACCTCTTGCTGTAGTTTCAAATTAAAAAGTTTTGTTGCTGGAAGATACGAAAACGAGTTGAAAGTTTATAGCCTACCTTTAGCAATAAGTAGTGAGTAGTGAGCAGTGAGCAGTGAGTAGTGAGTAGTGAATGGTGAACAGAAAAATTTTCAGTGAAAAGCAATTCAGAATTCAACATTTTATAATAATTATCTTGTCTCTTTTCTATATTCTATGTTCTAACAGCCAAGCGATTTCTATACTAACTAATAAATTCAAAAAAGATTTCTCCGCAAGGTCGAAATGACGATAGCGTTCAAAGTTGAAAAGTTTAAGGTTTAAAAGTCGCTGTATCACGAAGTCTGTTTTCAGTATACAGTTTACATCAAAGCTTTCAGCGCAAAAAAATTCAACATTCAACATTAAAATTTCAACACTTTCTCATGGCTCTTGATTCCTGATACTATAATCTATATTCTAACAGCCAAGTGATCTCGATACTAACTAATAAATTCAAAAAAGATCTCTCCGCAGGGTCGAAATGACGATAGCGTTCAAAGTTGAAAAGTTTAAGGTTTAAAAGTTGCTGTGTCAAGAAGTCTGTTTTCAATATACAGCTTATAGTATACAGTTTACATCATGACCTTGCCTGAATAAGGTTGCCTTTTTTCAAGTTAATAATTTATTTTAAATACTGGTCTTTGTTCAGTAGCTAAGCGCTGAACAAAGTTTAAAAATTCTTGTGGTTTCCTATTTTTCAGTGAACCATGTGGCCGCTCAAAATTATATAAATAAATGGCCTCTTCTACCAACTTTTGAGCTTGTTTAAGTGATATATTCATATTTTCGAAATTGATATACTCATTCTTAAGTATCCCATTTATAGACTCTGCATGGGCATTCTCCCAGGCTTTCCCTCCCATGCTAGGGGTGGTTGAATAGTGCTTATGGAGTTGTTCCATTTTGTCTGAACCATACTGGCTGCCCCTGTCTGAATGAAAAATAAGTTTTTTGCGTTCTTGATTGTCTAGACCTGCTACAGCCATCTTAAAGGCTGGAACAACGGTGTCCTCTGTGGTCATGTTGGCCGATAAGCTCCATCCTGTAATCATTCGGCTATAAACATCTAGCACCAGGGTAAGATAGTAATGGCATCCTATATAAACCGATATATAAGTTATGTCACTCACCAAGAGCCTGTTTTCTTTCTTTATTGTAGTGCCACTTATCAGGTTTGGATACCACCGCTTACCTGCATAGGTCGTACGGTGATGGCTTTTTATACGTGCTACCCTAAATCCATTGGCGAGAAGGATTGCTTCAAACCTATCCCTGCCTATCCTCTCGGGCTTGATCTGATCATAAAGCTTGCGACACCCCATATTCCTATGTTTCTTACGGATTTCTTGAGCAGATGCAATTACTTCCTGAGCAATCCCTGACAAGTGAGCCTGTTGTTTAACCCGCTTATAGTGAGCCTGCTTGGTTATCCCTAGCATGTTATATAATGCTGTCATGGAACCATTAAAACTTGACTTGTTCATTCGGAAATATTCTAGGACAGCCGTTTGTTCTTTTTTTCGATATCCTCCCCAGAACGTTCCGAAGCAAATTCAACGACCTTCTCCAGGTAATCAATTCGCATCTGTTTCTGACCAAGGGCTTGCTCAAGTTTCTTGATCTGATCTTGCAGTTCTTTGTTCTTTTTGCTCATACTTTTTTGTTCCACTATAACCCTGGTTTCGCTGCGGTAAAGATCGGAATATTTTCTGAGCCATTTGTAAACGGCGGTACGACTCACTCCGTAAACATTGGTGACATCCAAACCCCGGAGGTCACCCTGTTCGATTTTTTTCACTAAATCAAGTTTTAGCTCAACACTAAAAACCCGGCGTTGTTTACCTTTTTCCATTGTTTAAAAGTTTAAGAAAAAGGGCAACTTATTTCAGTCTTAGTCATCAAAGCTTTTAGCACAAAAAATTCAACATTCAACATTAAAAATTAATAGTTCTGCTTCAATTCCGCTGTCATTTCGAGCGCAATGGAATGAAGCCGAGAAATCTCAACCAAATAAAAGGTTTCTCCAGTTTACCACTATGGCTTCGATACGATTGCTCCTTCGTTGCAATCACTCAGCCGTCGCTAAATACTTCAAGGTTCAAAAGATGTTGTATCGAGAAGCTTTCTTTAGTACATTATACAGTATAAAGCCATTCAACATTCAACATTAAAATTTCAACACTTTCTCATGGTTCTTGAATCCTGATTCTCTACTCTATATTCTAAAAGACAAGTGATCTCGATACTAACCAATAACTACTAAATTCAAAAAACAAAAAACCCGGCAAAAGCCGGGTTCCGTATTATTCAAAAATCGTTTTGATTATAAAAGCTCGTTTAAAGCATCAGCATATGTGTTTTTAGGAGCAACACCTACCTGACGTCCTACTACTTCTCCGTTTTGGAAAATAAGTACGGTAGGGATATTTCTAACTCCGTATTTAGCAGCAAACTCCTGATTGGCATCTACATCAAGTTTTCCTACCACTGCTTTTCCTTCATACTCACCGCTAAGCTCTTCGATTACCGGTCCTACCATTCTACAAGGCCCGCACCATGCTGCCCAAAAATCTACCATTACCGGTTTATCACTTTTTAAAACTGTTTCTTCAAAGTTTGCGTCTGTTATTTCAATAGCCATAATCGTTATTTTTCTAGTAATTTAAAATCAATACGTAAAAGTAGTCATTTATTTTCGGAAACCTTACATCCCCAATATTGGATTTCGTTATACGCTGATTGTCAATAATTATCTGGCGGGCTCTTTCCCTTCGATTACATCTTCGGGAATGACCGGGCTTTTCGCGCTACACGGTAGCTTGCTGCAATCCCTGCCCGATTGTTACAGGCTTGCATTAATTTAACTTATAAACCACCTGCTGCGCTTCCAGGTTTTCCAGTAATTCCGGACAAATTTTTACTTTTTGGCGCTTGCTGGGCATATGTAGCTTTAATTGCTCTTTCATTTCATATACCACAAAATTCAGTTTATGATCCCCGCGATAACTTCTAAAAATATCTTTTAAAACCTCGATTTTCTCGTCCTTGAGTTCGTTGATATCTAATTGAATCGTAAGTTTTTTGGCATAAGTATCCATGATATCATGCAACAACTGGAAACTATTAAACTGAATCCTGGGTTCTCCTTTTTTGCCCGTATCTTTATTGGTCCAGCCTTCTTTGATAAAAGCTTTAATATGCACAAATGAATTAGGCACTAAAAAATGCCGGTTTTTAAGATACTCTTCCCCAAACATTCTAAATTCGTAAGATTCGTTATAATCTTCTACCGTAAACATCGCCCAGCCTTTTCCCATTTTAGACATCCTGTGTTGCACATCACTAATAACCCCACCAAAAGAGATCTCACGATTTACCACTTTTTCAAGCGCTCTAAAATCTGATAAACTACCGTTACAGAAATACTGGATTTCTTTCTTAAAATCATCTAGCGGGTGCCCGGAAATATAAATCCCTACCACTTCTTTCTCTCGTCGTAATTTCTCCATCGTTCCCCATTCTTCACAGGGTGGCACACTGGGCTCCGGAATTTGAACTTCGCTGGCTTCACCAAATAAACTAACCTGAGATGAATTCTCATTTTCCTGAAATTTAGCCGCAAATTTCACCACTTTCTCCAAAAAACTCATACCATCTCCTTCATCATGAAAATATTGCGCCCGGTGGGTTTCTTTAAAACAATCAAAACCTCCTGCCAGGGCAAGGTTTTCAAAAGCTTTTTTATTCGCAGCTCTTAAATCGATACGCTTAGCCATATCGAATATCGAACGGTATGGCCCGGCTTCCCCTTTTCGGTTTTCTACGATTGTGGCTACCGCACCGGCACCAACCCCTTTAATCGCTCCCATTCCAAATCGAACCGCATAATCTTTATTTACCGAGAATTTATAGTAAGATTCATTTACATCTGGACCAAGTACATTAAGCTTCATTCGCTTACATTCTTCCATAAAGAAGGTCACCTGCTTAATATCATTCATATTATTGGATAATACTGCCGCCATATATTCCGCAGGATAATGTGCTTTTAAATAGGCGGTTTGGTAAGCAATCCAGGCATAACAGGTAGAATGCGACTTGTTAAATGCATACGAAGCAAAAGCTTCCCAGTCTTTCCAGATTTTCTCTAAAACTTCAGTAGGGTGTCCTTTAGCTTCCCCACCTCCAATAAATTTCGGTTTTAATTGCGCTAAAAGGGCTACTAATTTTTTACCCATCGCTTTACGAAGCATATCGGCTTCACCTTTGGTAAACCCAGCCAGTTTTTGCGAGAGTAACATCACCTGCTCCTGATAGACCGTAATTCCATACGTCTCTTTTAGATATTCTTCCATATCCGGAAGGTCATAGCTAATCTCCTCGTCCCCATGCTTTCTGGCAATAAAGCTTGGAATATACTCCATTGGCCCAGGGCGATATAATGCATTCATCGCAATTAAATCGTCAAAAACCGTTGGTTTTAAGGCCTGCATGTGTTTCTGCATTCCGGGAGATTCATACTGAAATATCCCTACCGTTTCCCCACGTTGGAAAAGTTTATAGGTCTCTTCATCATCCAGCGGAAACTCATCAGGAACAAGGTCAATATTGTGTCTGCCTTTAACGATTTTGATGGTATCCTTGATCAGGGTTAATGTTTTTAACCCCAGAAAGTCCATTT</t>
  </si>
  <si>
    <t>MKRILGLDLGTNSIGWALVNEAENEKEISKIIKLGVRVNPLTIDEKTNFEKGRPLSTNADRTLKRGARRNLQRYKLRRENLIEILIDNHIITKETPLTEIGKGTTYQTLSLRAKAVRERIDLEDFAKVLLAINKKRGYKSSRKASNDEEGQAIDGMAIAKELYERGITPGQYVLELLENDRKYIPDFYRSDLKQEFNKIWNNQKTFYPEILTDELFKELDGKNKSQTWAICQKPFNIKGIKRITKGREKTIENYHWRVKGLSGKLNLEKLAIILQEINNDINQSSGYLGGISDKSKKLYLNKETVGEFLYKQIAKNPHTSLKNQVFYRHDYLDEFEQIWKTQSNFNANLTDELKQEIRDVIIFYQRKIKSQKSLISFCQFESWEQEYFDKETGKTKTRTVGRRVIPKSSPLFQEFKIWQNLNHLVFTNSETDEKIEIKEVEQEIRKELFEELNLRGDLNPNDLLKILRSQFKIGKLSNWKCNFEKIEGNRTNAALFNIYQKISDFEGYGIDWNKSNAKKIRKELKATFPEIGIDASILEFDAYKKQLTNQSSYELWHLLYSAEEDFKISEQDKLIYGNSSVSLKKKLHLKFGFNPEYAKMLANLSLMSDYGNLSAKAIKKILPYLEDGHLYSEACRLAGYNHSKSLTAEELEKFEPKAKLDLLKKNSLRNPVVEKILNQMVNVVNQVIDTYGKPDGVRIELARELKKSAKERAEMTKGIADGTRRNEEIKKIITQKFGIPNPTKSDLVRYRLWQELESRGYKDIFTDKYISPDKIFSSEIDIEHIIPKALLFDDSFSNKTLSFRNVNLKKANRTALDFITQDYQSNVEAYKERVETWNKDNHISKGKRNKLLMSLKDIPDGFIERDLRNSQYIARKAKRMLYEVFPNEVLATSGSITDKLRSDWDLINVMKELNLPKYKALGLTEYEERLDKGTEELFKHEVIKDWTKRNDHRHHAMDALAVAFTTHNHIQYINNLNARKDITQDNHPIIKNIENLITEVNSKGKRVFKAPMSSFRESAKEQIEAILVSFKNKNKVVTKNINQTKKEGGFNYQNAKTPRGQLHKETIYGKSKQPLEKPVKINNRFCKKQVGLIINFKEQEAVLHHLKKYDNNEKIAFSNKTLKSDPIQVNGSPLREVKIFEEIFTIRKDINPDNFKTQKHLDKIIDKGIKEVMKKRLEEYNGDFKTAFSDLDKNPIWLNQSKGITIKRATISGVTNAEPLHQAKDHLGNIILDDNGKEIPIDYVSTGNNHHVAIYQDESGNLQEEVVSFYEAVIRKNQDQPIIKKRHPKGWKFLFTMKQNEMFVFSSENFNPSEIDLLDEKNAAIISPNLFRVQKIATKNYMFRHHLETEVTNNLDFTYRHFQATEWLRNLCKVRIDHIGRIVQIGEY</t>
  </si>
  <si>
    <t>1702287.SAMEA37238668.GCA_900155405_00161</t>
  </si>
  <si>
    <t>MKKNNDYYIGLDMGTNSVGWAVTDTKGRLQRFNKKDMWGSRLFEEAKTAAERRTFRTSRRRYDRVRQRIEFLQDIFAPIIAKKDFEFFMRLNESKFYPEDKKTDGRFALFNDADFTDVEYFKLYPTIYHLRAALLKPNHITDPRLLYLAIHHIVKNRGHFLFAITDMESIRSFQMIYTQLSEHLKRINPDFELPVDVQDKFAAILLNEELNKRDKKKQLKELCPHEDKRLEYAFKAIIGDKANLKDIFGVEEYDEGTKKEVNFEKADYDADKDEIESVIKENIHVLNALKAVYDWTVLTKILGDYAYISDSQVALYDAHAKDLRILKSLIKKYAKSQYADAFRHENVKGNYANYVGSTNYDNKQPVIDNPSVTQEDINKYFAAILSDITPDESDRESYQYIAERLDKEEALPKLRTKANSVLPHQIHKIELEKILANAAMNFPFLQEKDSSGYTAAQKIVKIMTFRIPYYVGPLNTYHHVDQGGHAWMVRKAEGKITPWNFDEKVDREASAEKFIRNMTNKCTYLIGKDVIPKQSLLYSRYKVLNELNNLKVNGVPISVELKQKIYEELFKKQVNVTFKQLKTFLKTQGEDADEIILSGVDEAAHKFTNNLQTYHKFQAIFGDTIEFEPQRSMVEDIIRWKCLMGDDIAMWKHKIEKEYGDQLSDEQLKQITRLNFNGWSRLSQEFLTDVPGVDIESGEVYSGIMDALWKTNENVMQLLSSRFTFAEKVKKQNQGTGQITKITYDEVMKDTYLSPAVKRSVWQAITLVEEIRKIRKADPKRIFVEMTRQPDVIKERKLSRRTQLLRTYIAIGNDIAEYEKEHVSTLIKQLESKKDEDLRQKKLYLYFTQMGRCMYTGERIDLSSLLHDTNSNIYDIDHIYPRSLTKDDSLDNTVLCKKEINLQKGNKYLHQAFTAKELEKQYGYWKALKEKKLISERKFSRLMRTTDLTADELAGFISRQLVETSQMVKATADILEKIYPNVTIVYVKARTVSDFRHDYDLPKVRALNDCHHAHDAYLNIVVGNVYYEKFTKSPFRFIQNQKGKGEIKYNLYRLFDRDVKVGDRIIWNTKEDLAHVKATLERDTVNVVLMPVERHGKFYDATIQKKSTTKETMVLPLKGSDERLQDISKYGYYRSPSGMSFMVVQHEVKGKKRVTIEQALLVYKNKLKSEKDYAKYCEDFLKLQKPKVLFKNIKFGSKILFDGYPYLLKGRTGKKITLADAQSLFLSNRELNILKRVTKISDDIDHKVKSRVKITDEEWATLWKSVVEQNVKGKFRDRLGTLNGILKGRQIKLSEDEQKRVNELDSKDQEEYLSQILLERFLRFTTEEKTRLLLQVISFSSNTRGVNLCLIGGSERTGTIAISNNITDHSVILINESPTGLFTNRTVLNQP</t>
  </si>
  <si>
    <t>1121914.SAMN02440633.GCA_000425665_00600</t>
  </si>
  <si>
    <t>GCF_000425665.1</t>
  </si>
  <si>
    <t>Gemella cuniculi DSM 15828 H612DRAFT_scaffold00001.1| whole genome</t>
  </si>
  <si>
    <t>AAAGTTCCACCTTTTACGGCAGTTCTTTCCATATTTTTCAACAACACTATTCCTAATATTAGAAATACAAAAGCTAGTAGAAACTCTCCTCTAATTAGATATATATTATTCACTACACTCTCCCCACCTATTAATTTTTGTGCTAAAAGTATAGAACGTGTCAGTGGTAAAATGTAACAAAACTGCTCTACTAGGTATGGGAAATTACTTACTGGAAAATTTGCCCCTGTAAATATTAAAAGCACTTTGTCTATCGTGTTCGTTACTAGGTGAATTTCGGTCGTTAATAATATTAAACATGAGATGAAAAATCCAAAACAAGTCGCCACAAATATCGCTAATATTAAAATAAAAATAAACTCCAATATTTTTTGTCCTGTCCAAGCTAATCCCAATAATAAACTAAGTACGCTCACTCCAAAAACTACCGACACAAAACCTAGTACCATAGTTGAGATTGCGCTTGAAATTAATATTTCTGAAATACTAGTTTTTGTTGCTAACATAAGCGACAATGTACCACTCATTCTCTCACGAACAAGCTGTAATCCTACTCTATAAATTGCCGAAAAGGCACTCGTTACTATAGCGTTACTTATCACCCATTTTTCAATATTTTCCGCTCCATAAACATAATATCCTACTAGCGAATAACACATCATCTGCATTAATGGAATTAAAAGATCAATAGTAAAAAAAGTACGCCAATCATCTAATACTGAGGACATTTTATAAGAAAATTGAACTCTTCTAAAAAATCTCGAAACATTCTCCATATTAAAATACCTCCAAAGTTCCATTTATAACACATAATTTCTTTATTTTTCTAAACGATACAATGCTTACTATAAAATAAACAACTGTTACAAAGACAAGTATTAGCGCTACTTTTTGTAATTGCTCTGCTGATCCACCTTGAATAGCCAACTTATAACCTTGCATAGCCCAAGTCGGGCTTAATAAATACGATATATATTGAATAAATTTTGGAAAAATACTTATCGGAAAAACCATTCCAGTAAGAATTATTATCGGGTAATCTATTACATTCATAAGTAAACTTATTTTTCTTGATAAAGTAAATAAACCCGCCATCATAAAACCAACAGCTATCATAGAAATTATCATTAAAATTGTTATTAGTAAAAAATAATTAAAACTCGCAAACTGGATAGATTTATTAAATAAAATTTTTACCGTCAGCATATTAAGTCCAAAACTAAAAATTCCCCAAAGTGTGTTTCCTAAAATTTTTCCAAAAATAATATTTTCGAAACCTATCGGTGAGGTAAAAATCATCGGCATAGTTCCTAACCATTTTTCTCTATCCATATCACTCGCTGATGAAAAACAAATACTTCCCCAAAACGTTGATATTCCAGCACCAATAAAAGCATAAAGCATAAAATCTTCAATACTACGATTTTGATAAATCATTCCCAACAAAATTCCACTAAGTATCGGACTAATAAACACACAAAATCTAAACATCGGGCGTGCTATTGATTGTTCCATCTGAATCCTCGCACTCATTAAAATAGCTCTCATATTACTTCTCCTCTAATAATTCTATATAAATATCTTCCAATGTTATTTCTAAATTTTGTTTATTCCTCTCTTCTTGTTCTCTCACTTTTTTCGCTTTTATTTCTTCTTTTCGACCAATTGAAACTAAATTTTGAAGACCCACTACATTATCAAGTGCAATTATTTCACCTTTTCTAATTATCGCAATTCTATCGCAAAGTTCTTCTGCTTCTGGCATATAATGTGTTGTTAATAATATAGTTACACCATCTTTTGCTAACTCCTTAATAAGTTTCCGAAGTTCTTTTGCCCCTACTGGATCGAGCCCTATACTCGGTTCATCTAAAAATATTATTTTAGGATTATTAAGAAGCGAACGTGCAACCTGTAATCTTTGTTTCATACCTTTTGAAAAAGTCTCTACCTTTTTATCTATAAATTCACTAAGACCTACATGCTTTATTAAATTTTCAATTAGTTCATTTTGATTTTTTCGTGGAATTTTATAAAGATCAGCAAAATATGCTAAATTATCTCTCGCACTAAGTCTCCAATACAGACTACGCTCTCCACCAAAAACAAAGTTTATATGCTCCCTAACTTCCTTTGCTTCATTAAAAGTATCAAAACCCAAAACTTTTACACTTCCCGAACTTGGAGCAAGCATTGTAGTTAAAATTTTTATCGTAGTAGTTTTCCCTGCTCCATTTGGTCCAAGAAGTCCAAATATTTCTCCTTCTTTCACTGAAAAATTTATTCCCTTAAGTGCAGTAAATTGATCTTTTTTTGAAATTCTAAAACTTCTTTTTAAATTTTTCACCTCTATAATATTATTTTTCACAATACTATCCTCCTAAATCAAATCAGATAAAGTAAATTCATCCATTTTTTTCTTCATAAAATTTAAACTCCTTTTTATGATTTTTTCTTTATCTTCATCATCACTAACATCTGAACAAAATAACTCATTGTATTTTAACTCAAACTCTTTATCTTTAAGTGTATTAGCTGTATTTATCGCTTTTAAAAATATCCACTTATCTCTATCGATTAATTCTGAGTGCTCTGCTAAATAATGTTTAGAAAATTCTATAAACATTATTCTACAGCAATGCAATGCTACATTATACTGCTTTTCTTTTAAATTACCCAATGTATCATCTAATTTATTATCCCAAGAATTATATAAACTTTCTTTATATATTTTTAAAAAATTATTAAAATCAATAGTTTTCAATAAATCATCATATTTATTTTTATTTTTTATATTTATCGAATACTTTAATCTACATAAAAATGTATTAATCTCTTGTAAAGTTAAATCTATATTTAATACATTATCCATTCTTATATTTAAATCTAATTTTACACTATTCAATTCATCTATCAATTTTCTTATATACTCATAATTGAATATTTCAACATCTATACTCATTCCATTGACTCTAATAAATGTTGTCTTTTTAAATTTATTCTTATACGTTGATTCTGTTTCACTAAATTTTTCTTCATCTCTAATTACGAACATATCTAAATCAGAATATATATTTCCCATCCCAATTGAATTTTTATTCAATTTTCCTTCTATTAAAGAACCTCCAAAATAAACAATATCATTTTCTAATAATTCTATATGTTTTTCCACATCTGATAAAGTTATTATTTTATCTAATTTTTCTATATACATACACCTTCTCCTTAAACATCTAGTTCATCAAAAATATTCTTAGAATCTATATACTCCCCTTTTTTAACATAATAATAGCTATACGATTTAATATAAAAAATTATCATATGTATATTCATAAATAAGTGTCCTACTATACAAAATAAAATAGAATTAGATATATAGTAAATACCACCTGATACTAAACCAAATAAAACTTGATTTAATAAATCTTTTTTATTAAAATTATCCCCCCATGGTAAAAGATAGTGTATCAACATAAAATACACTGCTGATATTAGTATAGACAAACTACCTATGTTTTTTAAATTTTCTATCATAAAATATCTAAAATATAATTCCTCACCTATAATACAACCTATCGATACATAGATAGAATAAATATATTCTATTTTATTTTCTTTAGGAATACTACTGACATATTCATTACTAAAAAATAAACTAAAAGTCTTTTTGTTTTTTAATATACTAATAATTATAAATGTAAATAATATAAATATTACTTTTTTTTCATTTTCAAAAATAAATACTTGTTTTTTCTCTAGTATAACATATGTCAAAAAAATTATTATAAAATGAATAAAATACCCAGTTAATCTAATTAAATATAATATTCCTTTTTTAGGAATTTTTCTAACATCAAATAATATTAATATGCTTAGTATCCATGCTACTGATAAATATATATTTCCTAAAAGAATTAAAATTAATGTAGATAATAATAATATATTAAATTTTATAAGTGTATATTGTTTCATAACTTATCTTCTTTCAATTAATCCTTCTTTTAGCAACAAATTAATAAAATTATTAATCTCTATGTCTATTTGTTCTGCGGTTCCACCTTCATATATACCCATTATTTTGTTTCTTAATTCCTCTACTTTAATATTTGTTCCAATATATTTAAAAATTATCACACCAATTTCATTTATTTTATAATTTCTCTTTCCACTCAATAAATAATATTCTTCATTAAATTTTCTAACACTTACTCTATCAACTCTTATAAAATCTTTTAACATAAATATCCTCTTTCTTATTTTTTATACAATAGTATTAAAGATACCAATTGAACATAATTCATCTGGTATCTTTAAAATTATAATTATAGTCTTTCTTCCACTTGTAACGCCGCTGGAATTTCAACTACTTCTAATTTTGGTGTTTCGTATGTTTTCATTATTATCACCTCCTTTCATGTATTTATAAAATTTTCCAATTATTATACTTTACTTTATCTAAAAAATTCTTCTCTTTATTTATTTCTTGTTTCAATTTTAATATTACAGGAGAAGAATTATTTTCAGTTAAACAATTTAATTTCATCCAACATACACCCTTAGAATCATTTATTTCACTATCATTTAAATACTCCAAAATATTTTTTTGCGAAGATTTTATTTCTATGTCATAAAATATCATAATATGATGTGTTGTGTGTCCAGTTTCTTCTGTTACAAAGACATCGTATGCCTTTGGATTATGATACTCTGATATTTCATAACCAGTTTCTTCTTCATACTCTCTCAACAACGTTTCTGTTAACCCCTCATAATCTTTTTGACTTCCTCCAGGCAAATCATATCTATTTTTATACGGACCTGTATTTTTTTTTATACATAACAACTCTCCATTATTTATATATATTCCATAAATTCCTATATGTGTGCTAAGTGTATTCATTTTTTATCACCTTCGTATTTTTTTAAAATTATACTTATACTTTTTTTAAATATTTCTATAACCTCTTCGTCAGAATCTATAATACTAACAATATTATATTTTGATAATATTTTTTGGAAATTAATCCTAATATTTTCTTGAAATTTTATAAATGCTTCTTTTTTTGATTTCTCATCTTTATACACGTCTAGCCCTGATTCCCAATAGTTAACATTTCCCTTTAGCCTTGAATATGCTGTGCGTGGAGAAATATCTAAATATATAATTAAATCAGGTAATGGAATATCATTTATCATGTATGATATTAATTTTTTATTTACATTCCTTGATAATCCTCTTGCTACAACAGAATAAATGTATCTATCCCATAGTATTATATATCCTTTCTTTTGAAACTTATCTACATACTGATAAATTTGATCCTTGATGCTTAAATAATGCAACGTTGTGTTTACCTCAGAAGAAAATTTTCTTCTTTTTCCTTCTTTAATTGCTGGTAACGTCGTATACGACATATTATATCTCACTACTAAAACTTTATATCCTTTGGAAATTAGATATTTTTTTATATTCTTTATTAGTGTACTTTTCCCAGCACCATCGTTACCTTCTATTACAATATTATACATTCTCTCTCCTATCATTATTAAAACTTTTTATAGCTTCTTTATATACCTCCATTGTTTCTTTAAAAATTTTATCAGGAGCCACTTTTTTTAAAGTTACTTTTGCATTTTTACTAATTTCTTTATATTTTTTTTCTTCTAATAAAATTACTTTTTCTATTTTTTTTAATATATCCCCTTTTTTATAAGGATTGCATAAAAATCCATTTATTCCATCTTCTATTATTTCAGACATTCCGCCATTTTTACTGCCTATACATACACAACCAAAATTCATAGCCTCTATCAAAACATAAGGAAAATTTTCATATAAAGAAGGAAATATTGCTACTTTTACATCACTATAATATTTTGAAATTTTCTCAAAACTTAAATGCCCTAAAAAAAATACTCTATCTCTGTATTTTGGTTCTATATAATTTATTATTAGTTCTTTTGTAGACCTATTAAACTTATTTCTATGTGTATCTTTTCCTATAAATACGACTTTATGAAAAGTATCTTTTTCAAAGAAATCATTTAATTCATTAGCTAAAACTAACACACCTTTTCTTTGTTCTAAACTCCCCACATAAAGTATAATATCTTTCTTTACTTTTTCTTTTCTATTCATTTCAAATTGAATAATTGGATTATTAACGACACGTATTTCCTTGTTTTCTAGCTCTATTATCTCTTTTTTTAATAAATTTTTTAAAGACTCCGAACATGAATATATTGCATCACTATTCAGTATATCCTCTATCTCATATTTTGAAACCTTTTGAGCTTCTTCAGTTTCTTTAACTTCATTAAATTTATTCCATATAATATAAGGTGTATGTAATTTAATTACAACTGGTTTCTTCCTATCGCTAATATAATAATGTGCTTCAGCCTTCCAATCAGCTACCTCAAATATATCAATCTCATTTTCGAGTTCTTTCATTTTTCCACAAACTCGTTTTCTATAATTTTCTTCATTTTTTTCTGAAATCATATGAAGGTTTATCCCTTCATAAACTATATATTTATCTTCAGCAGAAGCTGTTTTGCATATAATATGTACATCACATTTATTTTTTAACATTATCTTTGCCATTAAATATTGATATGTTGCTATTCCTCCTTTTTGTGTTTCTAAAGGAAACTCTTCTGATACTAGACATATTCTCAATATTAACACACCTCCTTATTTAAACCATATATTATACTCTAAATTATAAGCTTCTATACTATCACTTGCATGAACAATATTTCTACAACTTCTTTTTTCAAGTTCTGCTATTTCATACGAATCCATCCCGAAATCTCCTCTTATAGTTCCTTTGGAAGCTAATGATGGATCCGAAGCTCCTATTATTTTTCTTACTCTAGTTATAATATCTTGACCTTCCAGTACCAAAACTACTACATATTTATTTACAAAATAATCTAAAACTCTATTTTTTATATCTTCGTCTACTTTTTTTAAGTTTTTTTCATAGTGTTTTAATATTGTATTAGAAGATACCCTACAACACTTTAATTCAACTATTCTCCCCAATTGTAATAAAATTTCTACACAATCAGTCGTTATATCACGCTCTAAACAATCTGGTTTCAATATAACTAATGTTTTTTCATACATATTTTATTCCTCCAAATAGGTATTTATTCTAATATTTTCTAAAATAGAAAAATCTTCGCTCCAATGAATCCATGAATCTTTTTCCCATGTGTTTAAAGAAGTTTTATTCGCTACCTCTAAATATTTTTTTTGAAATATTACTTTTATAATATAAAGTTCGAGAATTTCTATAATTCTTTTTTCTTCATTTTTTGAAAAAAAATCTAAAATTCGCCTAATTTTCTCGTAAGATAGGTTTCCGATATCACTATTCACATATCTATATAAAAATACTGCCAAGTCATAATTTTTAGGTGCATATGAAATTTCATCATAATCTATAAAAAATATATTTTTTTCTCTTAAAAGAATATTCTTATTATGTAAATCACCATGCGACAAAAATGATTTTACTGATTTATATTTATGCAATAACCGTTCTATATTGTACCTATATCTATTTAAAAATTTTTTCCATTTTACATTTTCATATTTTGTTTCTTCAACCATAAGTATTTCAAAATAATAAGAAATTTCATTAATCAAATTCTCTTCATCGTCATGTTTACTCTCTGCTTTATTTTTTTCTTGAAATTGTAAATGCCTTAAAATATAATCAAACTCTTCTTTACACTGTATATCAAATCTTTTTCCATCTATATATTTATAACTATAGGTTCCATTGATTACATTAATATCTTCTAATTTTATTCTTTGCCCCATTTCATTTAAGAATAATACATATTCATTCAATAATTTTAATTTTTCAGGATAAAAAATCTTCTTTTTTACTATATAGTCTTCATGAAAAAAATAACTCTCTACCTTTCTCATAATTTTGTCATACATAATATTATAGTTACACATATCTTCTATGTAAAATATATCTATATACTTTTTATTTTCATACTTTTTTATAATATTTCCTTCTTTTATAGCCTCATTATATCTATATATTTTTTCTTTTTCACTATATTTTTTTGAATTCAATCTCTTTTTTATATCTTTTGTTAAAATTATAACTATTCTATCTTTATCTCTTATTTTTATTGTGTCTAAATTTTTTATCGAACAATTTATCACTACAATTTTATTATTATCGTCTCTACAATTCTTAAAATCAAAGGTAGTCACCCCATAAATTATATTTTTACTATCTTTTATAGAAATAAACATATCATTTTTAAAAAAATAATCATCTTCTACAAATCTATAAAAATCATCATCGTCTTCTCTTTTTTTCTATTGGTTACATGTTTAGGTACAAAAAATCTTGGATCTTTTCTGAATTCTAGCAATAATGTAGACTTTCCAACATTAGGATTTCCCATCAAATATAGTATATTTTTTTTCACGATTTCACCTTCTTTTCTAAAGTACGCCTTATTACTCTTTTTAGAACTGTTATATAACATTTTAACAAAATATAGTTCGGTTGTCAACCGTATTTAAAAAAAAAGTAATATTCGTCCTAAATTTCCAGAGTAAATTCCGCTAAAATAAAAATAACGGAATTTAAGTTGAAAATACCAAAAGAGCTGGAATTTAACTTGGTAATAAAACTTTTATAAAAAAATATTGTAATAATTTTATTAGCTTATTATGAATTTAAAATTCCACACGATATACTTTGTAAAATTAGTTTTATACTGAGTAATAGGTGTGATAGCCTTGGTGGGGAATGTGGCAGATGCCACTATTCCCACATTAGAAATCACACCTATAGAGGCTCAGTGTCAAACTAATTTTTAACATAATTTTAGTGTATATTAATGGTATGAGACTTTTCGTTGAAAGGAATCATAACTATGGAAAACAATAAAAATAAACATTTAACACTTGATGATAGAATTACTATTCAAACTGGTATTACTAATGGAAAAACTTTTAGAAGTCTCGGAATTGATTTAGGGAAAGGTCCTACTACAATCTCTAAAGAGGTTAAACGAAATTTTGTTTATACAAACACTAACATAACTACTAAAAATTTTTCAGGTGATATTTTGAGTACTGACTGTACTCTCCTTAAAAAGCTACCTTATGTATGTAATAGCTGTGCACATAAAAGGCTTGATTGTAGATATAAAAAACGTTTCTATTATGCTGAGACCGCTCATAAAAAATATTTAGGTATTTCTTCTGATGATAATTTTTTATTAACTGTCATTTTCTCTTTTCTCCTGTTTTCATAATACTTTCACTTTTATTTTATAACACTTGCCTATTTTTAAACACCCTACATTTTGCCTAATGGCAGATAAATAAAAAAGACTTAGCTCCTTTTTGCTAAGTTCCCACTCTGAATCCAAATATTTTAATTAGTAGCTCTCTATTTTTAGAAGACCGCTTCTCGATTTGATTCTAAACCATACGAATGCTGATTTTATCAAGGTTTTAGAAGACTATCTTTTTTTATTTCTTCCATATATAATTCCTAGATAAAAAATAAAAAAACTACTCATAGTATCAAAAAGTAAAACTACTTCTCATTATACTCTAACTCTTTCAAATATGTTCCAAGTAATATATGCTCTTCTTTGTTTAAATTTTTTAAAAATTGCATTTGATTGTATATTTTTTCATAAACTATCCGTGTCCAAATTCTTGCCTTACTATCTTCTGACCAAGACAATTGATTTTTATATTTTAAACTAGTATCATGACTTCCATAATACGGAATCAATTCTGAATTTGGATTTCTTTTTTCATCACAAAATATAATTTTTATTTTATTTTTTATTAGTTCATTAAGAAGAACGGCGGTAAGACTTACCGCCGTATTTTCTACAATGACCATATATATTTCACTTAGACTAACCTTCTTTGTTTCCGCTTCTTTTCTTACAGTCATAAAGTTAAGGCAATAATCTAGCTTTGCTCGTTCCCTAATTACTATTGTTCTCCATGTCATTATTTTTTTCCCCTATTATTGTTATTTCTTTTTCATAAAATCCTGTTATAGATTTTTCAATTATTGAAAACTGATTTAAATTAGTAAGGTCAAATCTATTTTTAGCTCTTGTTGCAGTTAAATTAATCAATTTCAAATTGAATGTAGTTTTCTTTTCAGTTAATACATATAATAATTCTAATAATACTGTAATTTGCTCTTCCTTATTTAAATTTTTAAACTTAAAGAAGACTTTCCCAGATTTTAATTCATTATAATTATTAAGTTTTTTATTTTTTAAAGTATTACTATTCATTTTTTTTACTAATGTATTATACAATTTTATATTTTTTTCACTTGTTATAATTTTCCATAACTCTCCATCCTTATTATCCTTTTTCCAATTCAAATACTTAACTATTTCTTTAATATATTTTTCACTATTATTATCTAATATAACTTGAATAGCACTGTCGAAATTAAAATATTCACTTGTTTTACCACCCACATAATAACTAAAATTATTAAGTTTACATAAGCCTCCTATACATAGTTTTCTATACTTTAATTTCAAATCTTTAATTTCTTCGGCATATTTTGCTTTTATTTGACTTTTAGCATAATCAGTCAATGCACTATCATTTTTTATATTTTGAGAAATATAAATTGGTATTGGTATAATCCTAGTTATTTTTTCTTCACCTTTTTTATTTTTTGTTATACATTCAAAAATCGAATAATATGCAATTTTTATCTTGGGAAAGCCTCCATATTTAGCAACATCAATTAACCTTTTATCACTTGTTTTTTGTGGATAATAACTATCATCCTTGGATTTTTTCGCTTTAGAAATGTTTTCATTATATAATCCACCTTTTTGTTCAGAAGTTCTTCTAGTAACTAGTATAGAATTATTATTCATTACACTTTCAACAGTATTTATTGTCTTATCTACTTCCCAAGCTATAGTCTTAGAATTTTTTACATTTCTATAAAATATTTTATTTAATGAATATTGTCTTCCATTTTTTTCTTTTGTAATAAAATTATATGCATTTCTTGTAAATTTCACATCATAAACATTACCAACAACAATATTTAAATAAGCATCCTTGGCATGATGTAAATCGTTAATCTCTCTAACTTTGATAAGTTTTTCCTTACTTTGTGATTCGAGATTATTGGATTTTATTTTCCCAAAATTTTCCCTGAATTCTGATACATTTTCTGCTTTTGAATAACAAATTACAGATTTTTGATTTAACTCTTGTAAAATATTAGCCACTGCTTTTACTGATTGTGAAGTTTCTACTAATTGCCTTGCGATAAATCCTGTTAATTCGTCATCGCTAAAATCTTTAGTTCTAACTAATCTATTATATTTCTCATCTGAAATTAAATCCTTATTTTTTAAAAATAGCCAAAAGTTCTTATTTTCATCTTGAATAGATTTTTCTAAAGGATAATTGTTACCCTTTTCCTCATTAATTTCACGTTTTACAAGAACAGTATTTGTAAAACTATCATCTTTAACTTTACTTTGTGGATAAATATGATCAATATCATATTTATTGTTATCAAAAAGCTCGCTAAGTAATATTCTTTCTCCACTATACATACATCTTCCTAACTGCATATAGTAAAGATATAACTTTTTAGCTTTTAATTCTGATGGTTCTACTGACATAAGCTTACTTTTGTTTTTGTCAAAGTCTAAAGATGTCCCTAAACTTTTTTCCAACTCAAGAATTTCTTTGTCTTTTATATTTTTATAAAGAGAAGCTAGGTAATCTTTTCGTGAATTGGTTCGCTTTTTCTCTGCTTGATTAGTTCTAGTAGTTTCTATAAAAATTTTTTCTGGAGTCGAACCAATAATTTTTTTCAATTCTTCTACTATCCTTATTGTTTGCCAAATTGAACGTTTAACAGCAGGGCTAACATATAAGTCGTCCAATAAATCTGGTGTTATTTCAAAAATTTCTTTTTGTAGTCGTTTATTATAATCTTTTATTTGCTCCATATAGCCATATTGATTTGCTAAAATTTCCATAAGAAGCATAGTATTCTGTCTTAGTGCATTTATAATATTTAGACATTCTCCCGTTTCTTCGTTGAAAAATTTTTCACTCACTATTTCGGTCAACAGCTTTCTGCTAAATCTTCCCCAACCCTTATATGTTAAACGAGAAATTTTCTTTATTTCTTCAGTAGTATAATAATCTCCATATACCTTATTTATTTTGTTAATTATTAATTTTTTTGATTCCCCGTACAACGTTATCCAATTTATAATATTTTCAACACGTTCTGTATCAAATTTTTCTCCTAAGATATTTTTAAAATCTCTATACGATTTCAAATCGCTTTTTATGGTTACATCAATCCCACTAATTTTTCCACGACCATCAGTGAATCCATTAACTTTTAAAAAGTCTTCAATTACTTTTGCCGAAACTTTCTTACCTTGTTTTTTAAATAAATTTTCAACCATTGCATCTCTTGCTTCAACTGTAAGTCTATTACCATCATATCTTAATTTATTTAAATCGTTTAACAATTCGTACTCTGAATATAATAATGAATGTTTTGGAAGTACATCTTCATTTTTTAAATATGTACATTTATTAGTTAAGTTTCTTATAAATTTCTCGGCACTCGCATCAGCATCAATAACTCTTTCGAAATTCCAAGGTGTTACCGCTGTGTTTTCTTCATTATCATAGCGCACTGACCAAGCAAAGCCATTTTCTTTTGCTTGATGATATGAGTTTAGTGGTCCTACATAATACGGTATTCTAAATTCTAGTAATTGAATGATTTTTTCTTTAACGGTAAATCCATTTTCATCTTTTTTATTGAAAAAATCATAGTATTTTGTTGCATTATCTAATATTTTTACTAATTCTTCTTTATGTACTTGATACGGAACTACGGAATTATCTTTTGTTCTTTGTAACGGTAAAAATTCTTCCAATTTCAATTCTTTTATTATATTTTCTTTTATTTCGCTACTTTCTAATTTATCTAGTTCTTTTTCTAAAAATTTTTTAAAATCTTCATACGAACATCCTTTTCCTTCTCTGCTTCTTAGAGTATAATTGACGTAGTTAGTTCCTTTATCCTTATCTTCTTTAAAGATAGCATAATAAATCTCTTTCTTTTTTTCATCAGATAACTCGGCATCATTTACTATTAATGATTTTAATTTATCTAAATCCTCTGAATGCTTTTCATATGATTCTACTTTTGATTCTGATATAGTTTGACCTACTTTTTTTATATCAGATAAAATAATTCCATCATAAATTTGTTTCGCTAAATCTAATAGTTCAATATAATTTGATAAAACATCTTCATATTTAGGACGTTCTTCTTCATAAATTTTATTTTTAAATGAAATTGATTTAATATCGCTATCTAATTCTTTATATTCAGCAATATTAAATAATTTATCCAATGTTGGTTTCCCTCCAAATATTAATTTAAAAATCTCATGAAGTTGTTTTTCTTTTGGATATAATTTTTTTAGATCGTCTACTTTTGCAGATAGATTTTTCTTTTGTAATGAAATATATTTTATTTTTTCTATCTCTTCATCCGTTATTTCAAATCCCACCTTAACAAATTCAAGATTAAGAAGTTCTTTGATAAAATTATCAATATTTCCATCTTTAAAACTTTGTCCTTGTAATAAAAAATGTCCTCTATTTTTTATAATATGGTGTACTGCTAAATATACTTTTCTTATATCTGGATTTTTTTCTGTCATCAATTCTTTTCGTAAATGATAGATTGTCTTATATTCTTTATAAAAATCTTTATCCGTATATTTTTTATCATTAAATAGGGTAAAGGTCTCTTTATTAGTTTTATCTTCAAAATGATATTTACTTTCTCTTAATCTTAAAAAAAAGTTTTTATCTACTTTAACTACTTCTTCTGCGAATAATTCTTCCAATAAATTTAGACGCCATTTTCTTCTAGCTAAGCGTCTTCTCCCTGCACGAAGTCCCCTTCTTTCTGCGGCAGTCGTCGCTTCTTCAAACAACCTAACACCCCATAATCTTTTTCTATTTTTTCTTAGAAGTTTATATTCTGTATCCGTAGCAGCCCAACCAACACTTGCAGTTCCAATATCCAAGCCTAGATACCATTTCTTACTTTCCATACAATTTAATCCTCCTCATTTAAAATTTTGTTACGTAATTAGATAATAAAATATTCTACAATTCATATTTTATCATAATAATTGAAATAAATATACAATAATTGTTATATTATTTATTATAAAAAATAAGTATCTACAAAATGTAGATACTTATTTCATCTATTTACTATTATTATACACCCTTTATTAATTATAGAACCCTGATACATCATCAGTTAGGTCTATCAAGATATTCTTCATTTGTGAGTAGTGTTCGAGAATTACTTTGTGAGTTTCACGACCAATTCCCGATTTTTTATATCCACCAAATGGTGCATGTTCTGGAATCTGATTATATGTATTAATCCACATTCTTCCAGTTTCTACACTACGAGCAATATTTAATGCTCTATTTATATTTTTAGAAAATACTGCTCCAGCTAATCCATACTCACTATCATTCGCTTGTTCAATAACTTCTTCATCTGTTTTAAATTTAATTATTACTGATACTGGACCAAATACTTCTTCTTGAGAAATTCTACAACCATTATTAACACCTGTGATTAAAGTTGGTTTCACAAAAGCACCTTTATCACAACCATTTTCTAAATAACGTTCTCCCCCAACAAGAATCTCTCCTCCTTCTTTTTTTGCAAGTTCTATATATTTAACTATTCTTTCTGCTTGTCTTTCATCAATTTGACTACCCATTTGTGTATTAGGATCTAATGGATTTCCTATAACAAGTTTACTGAATCTATCCTTCACTTTTTCCACAAACTCATCATAAATTCCTTCTTGAACAAATATTCTTGATCCTGCACAGCACACTTGCCCTTGATTAAATAAAATTCCTAATTGTGCACCATCTAGGGCTTTTTCTATGTCAGCATCATCTAAAATAATATTTGCTGATTTACCTCCAAGTTCTAGTGTTGCAGGAATTAATTTTTCTGCAGCAGCCAGTGCAATCTGCTTCCCAATTTCGGTTGAACCAGTAAATGCTAATTTATTTAATCCATTATGATTTTTTAAATATTCTCCAGACTTACTTCCACGTCCAGTTACTACATTAAGAACTCCCTTAGGTAAAACATCTTGAATTAATTCAACAAAAGTTAACAAGCTAAGTGAAGTCAAACTAGATGGTTTAATAACTACTGTATTTCCTGCAGCTAACGCTGGGGCTAGTTTCCACGCTGCCATTAAAAATGGAAAGTTCCAAGGAATAATTTGTCCAACTACACCTATTGGTTCTCTTAGAATTAGACTTAAAAATTTTTCATCTAATACTGTTGCTTGCCCTTCATCAGCCAAAATACAGCCTGCAAAATATCTGAAATGTCTAGCACTCATAGGTACATCAACACTTAAAGTTTCTCTAATTGGTTTCCCATTATCCAAAGTTTCTGTTTGTGCCAAAAGTTCTGCATTAGCATCAATTATATCAGCAATTTTATTTAAAATAGCTGCTCTCTCATTTACTGTTGTTTTTTTCCAACTTTTAAATGCTTTTTGTGCTGATGTTACAGCATTATTAACATCCCCCTCTGTTGCATCTGGAAAATTTGCTAAATATTCTGAAGTAGCTGGATTATATGACTTAACAACTAACTTATCAGAAGAGTCTACCCATTCTCCATTTATAAACATTCTAAAGTTTTCTTTTTTTAATTTTCCCATATGTGAAATCTCCTTAATATTATTTTTACCATAATATCATATTAATGTATACGTTTCAATTTTTTTGCTTATCACTTCTTTCTTGTATTTTTTGGTTCTTTGTTAAGTTTTCGATAGAAAAAATGATGAAAAAATATTTTTTATATTAGATTTGTAAATTATATATATTAGTTATATCTTTTTAGATAATAGGTACAACCAAATATACCTATTATTCAATATATTTTAACCTTGCACAAAATATTATTAATAAAAAAAGGAATAGATATTTTGAAAAAACCTTATTCATCAATATAAAAGTATGATAAATTAAAAGTGTTGGTAATAAGTATATACTTTAGTTAATATGTAGTTGCAAAATGCATATTTTGTTTTACATTCGTAAAGGAGGTAAAATGAATACTGAAAAATATATAGAAATAGCGATATTTGTTGTAATAACAGTGCTGTTGTCAACAATAACATCATATTTAACTGTAAAAAAGATAGAAAAATTAAAAAAAAAAGAAAAAGAGACGATAATTAACTTATCTATTTAGAGAGGGCGACTTTAATAAATTGATTTCAATGAAGTCACAATTTTAAAGTCGCTCTCCATAGTTGTGTGATATAAACTCTGTAAATTCCTTTTTGTTATAAAAAGTGAACTAGTTTTTCTGATCTCACTATATATAAATGGTAGGTTAATTAAATAATCTCCGCTATATACATAAAACATATCTTGCTTTATTATTATTTCTTTTGTTTTTAATTTTGCTTCTAACTCTTTTTTATTAATTTCGGTGAAATAAATTTTAAAAAAATTATAAAACATTTACGTATATAAAAAACAACCCTTTAACAATAATGTAAAAGGGTTGTTAACTCTATTATCTACTGTAGTACTCAACGATAAGTTGTTCGTTAATTTCTGGGTGTAGTTCACTTCTTTCTGGAAGTCTTACTAATGATCCTTCTAATTTATCAGCATCAAAAGTTAAATACTCAGGTACGAAGTTTGTAATTTCTACAGCTTCTTTGATAATTTCTAGATTTCTTGATTTTTCTCTTACTGAAATCACTTGCCCAGGTTTAACAGCATATGAAGCTATATCTACTTTTTTACCATCTACAAGAACGTGTCCGTGGTTAACTAATTGTCTAGCTTGACGGTTAGTTCTTGCTAATCCTAGACTATAAACTACTGAATCTAAACGAGTAGCCAATAAAGCCATGAAGTTTTCACCGTGTAGACCTTGAAGTTTTCCAGCTTTATCGAATAATTTACGGAATTGTTTTTCGTTCATACCATGTAGGTAACGAAGTTTTTGTTTTTCTTGTAATTGTAAACCATACTCAGATAGTTTTTTTCTTAAGTTAGGACCATGTTGTCCTGGTGCGTAAGGGCGTTTTGCTAACTCCTTACCAGTACCGCTTAGTGAAATTCCTAAACGACGAGATTTTTTCCAAGTTGAACCTGTAAAACGAGCCATTATATGCTCCTCCTTTTTCTTTTTGTTTTGATTTTGTAAAACAAAAAGCACGATTATCGTTGTTGTATATGTTATAAAATTGGAACTTCGCCTAGCAGCATAGGCTACAGGTTGCCACATTAAAAAATGTATAACATAGAGGCAATAACAATTAATCCACTGCTATTATTTTACACTAGTTAATAGTTTAACATTATTTCATATCTTCGTCAACTAATTATTTAAATTTTTAAAAAAATTTTTTTAATTTATTATAGGATATAAAATATAATTTTAACATTATATTGAAAAAATAATATAACTTTATTTCAAAAAATTATTTTTTATAAACACCCACATTGAAAAGTTAAATTATAAAAATATTGTTACCATATTTAGTAAAGTTTCACAAAAAAAGACATCAAAGAAAATTCTTTGATGTCCAATGTTGGTAAAATACCAGTAAATATTAACGTTTTGAGAATTGAGGAGCACGTCTCGCACCACGAAGACCGTATTTTTTACGTTCTTTCATACGAGGGTCACGAGTTAGTAATCCTGCTGGTTTTAAATCTTTACGGTATTCTGGATTTACTTCTAGTAAAGCACGAGCGATTCCGTGACGAATTGCTTGAGCTTGTCCTGTATATCCTCCACCTTGTACGTTAACTAAAACGTCATAGTTTCTTGTAGTAGATGTAACTTCTAAAGGTTGCATTAAATCTAATACTAATGATTCTAATGGTAAGTATTCACGCATATCTCTGTTATTAATAACAACTTTCCCTGTCCCAGGTACTAATCTTACACGTGCTACTGAGCTTTTACGGCGTCCTGTACCGCGATATTCTACTTGTGCCATTTAATTATTTCCTCCTATATTAACCACGTAATTCGTATTTTTCTGGTTTTTGTGCTGCATGTGGATGTTCTGAACCACGGTAAACGTGAAGTTTCATACCTTGAGCTCTACCTAAAGTATTTTTTGGTAACATACCTTTAATAGAAAGCTCTAAAAGTTCTTCTGGATATTTTTCTACCATTAATCCAGCAGTTCTTTCCTTTAATCCACCTGGGTGCATTGTGTGACGGCGATAAATTTTATCAGATAATTTTTTACCAGTTAACACAATTTTCTCAGCGTTGATAATGATAACATTATCCCCAGTATCGATATGTGGTGTATAAGTAGGTTTATGTTTCCCTCTTAAAATTGAAGCTACTTCTGATGATAAACGACCTAAAGTTTGACCTTCAGCATCGATTACATACCATTTTTTTTCTACAGTTGATGGCTTTGCCATATATGTTTGACGCATGTCTTTTTTCCTCCTAGATGTTGTTTTAAATCTGTCATAACGACTAAGTTTTCCGGGGCTTACTCGTGAAGATATATAAACAATATCATTAGATATCATACATTATTTGAAAGTAAATGTCAAGATAAAATACCGATACTTTTATATATTTTTCATATTTTTATACTAATTGCTCCAATGCTGCTTTAATTCGTGTTTGTACCCTTTCTTTCCCTAAAAGTTCTAAGCTCGTATTAAGCTCTGGACCGTGCATTGATCCAGTAGAAGCTATTCTTATTGGCATAAATAGATTTTTCCCTTTTACACCAGTATCTTTTTGAATAGTTTTAATAAGCACTTTAATATTCTCTGATGAAAAATCTTCGATATCTTCTAATTTTTCTAAGAAATTTTCAAAAACCACTTTTGTTGTCTCTTGTTTTAAAATGTCTAATTCTTCCTCATCAAAATCAATTTCCTCTACAAAGAATTGTTTCGTCAATTCTACGATTTCTGCACCATAGCTCATTTGTGGTTGGTATAAAGAAATTAATTTTTCAAACCACTCTCTATTAGTTTCCACTTCTTCTGCTGTTGCTACATTATTTTTTACAAAGAAAGGTAATGATAAATCTACAATTCTTTCTAATGGTTGTGCTTTGATATATTGATTGTTTATCCATGTTAATTTGTTATTATCAAAAAACGCTGGCGATTTACTCAAACGTTTTTCGTCAAAAATTTCAATAAATTGTTCTTTGGTAAATATTTCTTCCTCACCTTCTGGTGACCAGCCTAAAAGTGTAATAAAATTGAATAGTGCTTCTGGCAAGTATCCTAAGTCATCATATTGTTCTATAAATTGGATAATAGTTTCATCACGTTTTGATAATTTTTTCTTGTTTTCATTAACAATTAATGTCATATGTCCAAAAATTGGTGCTTCAAAACCTAATGCTTCATAAACGACTAACTGTTTAGGTGTATTAGATACATGATCATCTCCACGAAGTACATGTGAAATCTCCATAAGATGATCATCAATAGCCACTGCAAAATTATATGTTGCTACTCCATCATTTTTTACAATAACAAAATCTCCAAAATCCTTTCCTTCAAATGATAATTCACCTTTTACCATATCATTAAAACTATATGTTCGATCCTGTGGAACACGTATACGAATTGAAGGTTTTCTTCCTTCACGTTCAAAAGCATCCTGTTCCTCTTTTGTTAAATGTGCATGTTTCCCACTATAACGTGGAGGAAGTCCATTAGCTATTTGTTCTTCTCTTTCTGCTTCTAATTCTTCAGCTGTCATGTAGCACTTATATGCTTTGTCTTCAGACAATAATTGTTCAGCATATTTTTGATAAATTTCTATTCTTTCTGATTGACGATAAGGACCAAATTCTTTTTCTTTACCAATACCTTCATCATAATCAAGACCTAGCCAATTCATGTATTTTAATTGGCTACGTTCACCTTCTTCTTTATTGCGTTTAAAGTCTGTATCTTCTATTCTTAATACAAAATCTCCTCCATAATGTTTTGCAAACAAATAATTAAATAAAGCCGTTCTTGCATTTCCGATATGTAGGTTTCCTGTTGGAGATGGTGCATATCTTACTCGTACTTTTGTCATAGTTATCTCCTTTTTACTTTCTTAAATTTATAATACTAAATCATTATATCACAAAGCTATACATTTTTTCAATGTAGAAAAAGCAATAATTAACATAAAAAGATTGCATTTAAATTGCACTTTTTAGTGCATTTCTATACAATCTTTTTTATTATTATTGAATTTCAATCGGATATTTAAAACTTTGTGAAATTAAGTTTGTCATCTCTTCTATGCCATTTTTATTTAAATGTACCTTGTCAGGTTCAAAATATTCTGAGTGTTCATTGGCAATCGAATACCAATCTATTACTGTTACATTTGAATATTTTTGTTTAATATTTTCTAATGTAGAATTTACATTTTTTTCCCATGCTCTTGGAACTTTTATATTTACAAAATAAATATCCGATTTATCAAATTTTTTCACCAATTCATCTGCTTGGTTTTCTGTAAAAGGACCATTCGTTCCCAATTGAAATACTACAGCTGTATTTTCACTATTATATTTAATATATGAATCCGCTGCTGAACTTGCTGCAGTTAATTGACGACTCACCTTACCATCTATAATTGCTCCAGGATACTTTTCTTTCACTTTTTCTCCTATATCTACAGTTAAAGAATCACCAAGAATTATAAGTGAACTATATTTTTTCTCATTATTGTTTTTATCAGTTCTTTTTTCATTACTATCTTGTGTCCTATCATTAGTTATGAATTGATTTTCTCTATTACCATCCATTTCTTGAACAAAAGCTGTTGATATAAATGGAATTCCTTTTCCAAACATTCCCATAGCAAATAATATCATAATTACACCAAAACTTGCTGTTATACTTCTTCTTGTACTTAATTTAAGTTTACAAATTTTCTTATATAATAAATTTATATAATTGTTAAATCCTAATCTTCTTATTGGCATTTCTACAAAAATATAACTTATTGAAGCTACTAAAACTATTAAAATAATTCTCAAAAACACATAGATTAATTTAGGGCTTCCTATTTCAGAAACTGGAGTTGTTAAAACTACTATTGGAAAATGCCACAAATACAAACTATAAGAAATTTTCCCGATAAATACTAATGGTTTAAATGATAATATTCTAGAAAACATTGTATTTTGATGCCCACTAGAAATAATAATTATTAACGCCAATACCGCAACTAATAAAAATCCTCCTCTATATAACCATGTATTATATTCTGATGTAAAAATCATTATTAACACAAAAATAACTAGTGACACCATGGAAATCAAGCTGTAAATTATATTTTCTTTTAGGGTTACTTTTTGAAATAATTTATCTATTGGATAAATTATTGCTCCTATAACCCCCACCAATAATGAAAATGCTCGAGTATCAGTTCCAAAATAAATTCTACTAATATTATTAATATCAAATAAAACTATATGTACAACTAATGATATGAATATTAAACCTAAAATGATATATTTAAAATTATTGTTTAAAGCGTAGCTACCTTCTTTATTTTTTACTTTTCTATTGAATAGTAAAAATATTAGTGGAAAAAACATATAAAACTGTTCTTCAATTGCCAAAGACCAAAGATGTTTAAAAGGGCTTTGTGCCCCAAAAGTATCAAAATAATTTAACTTATGAAAAATGTACCACCAATTACTACTATATACATATCCAAATACTGCATCAAGATGACTCTTTCTAAGTAGCACACCATTAAATAAAGTTATAAAAACAAGAACAATAGTTATCATAAAATAAACTGCAGGTAAAAGTCTTCTGGCTCTTCTTACATAAAAATTATATAGGTTCAGTGTTCCTGTTTTTTTATACTCTTTTATAATTAAAGAACTAATTAAATAACCTGAAAGTACAAAAAACAAATCTACCCCCAAAAAACCTCCTGGAAGATAATTTACGTCAATATGATAAATAATAACTGCGATTACTGCAATAGCTCTTAAACTATCTATACTTGGTAAATATTTTGATTTGTTCATAAACTTCCTCCTAATCTTTAAACATTGCTAATGCTACACGACCACGTTTAGTGTCTATGTCAATAACATAAACATCTACAATTTCTCCCACACTCAAAATATCAAGTGGATTTTTAATATATTTTTTACTTATTTTCGAAATATGAATCAATGCATCTTGTTTTAATCCGATATCAACAAATGCACCAAATTGTGTAATATTTCTAACAGTCCCAGCAAGTTTTACACCTATTTTCAAATCATCTATTGATAAAATGTCTGACTTCAAAAGTGGTTTAGCAAATGACTCACGTTCATCTCTAAGTGGCTGCTTTAAGTCTTTAATTATATCTTCCAATGTTTCGATTCCTATTTCCAATTTTTCTGCTAAATCATGTTTATCCAATACTTCAATTTTTTTTGAAAATTCCTCTGTACCTACATCTTTAATTGTTAATTCCAAGTGGTTTAGCAAATTTTCTGCTACTTTGTAACTTTCTGGATGTATTCCTGTTGCATCGAAAATATTTTTCCCATCAGGTATTCTGAAAAAACCAACACATTGCTCAAAAGTTTTTTTACCTAATCTTGGTACTTTTGAAATTTCTTTTATTGTTTCTATTTTCCCATTCTCGTGGCGATATTCAACTATATTTTTTGCAATTTGCTTATTAACTCCAGACACATAAGAAAGTAATGACACTGAGGCAGTATTTACATTAACCCCTACTTTATTTACGGCTGTTTCTACAACAAACTTTAGTTCTTTTTCTAGAAATTTTTGACTTATATCATGTTGATATTGTCCGACTCCTATAGATTTAGGATCTATTTTCACAAGTTCACTTAATGGGTCTTGTATACGCCTTGCTATTGAAACTGCGCTACGTTCTTCAACATTAAAGTCTGGAAATTCTTCTCGTGCTACTTCACTTGCAGAATATACGCTTGCACCAGCTTCATTAACTATTACATAATCTATCTTCAGACCTGATTCTTTTAAATTTTCTACAACAAAGCTCTCAGTTTCTCTTGAAGCAGTTCCATTCCCAATAGCAATCAAGTTTATATTGTATTTTTCTATAAATTTGATTAAATCCTTTTTAGATTTTTCTTGTTTTTCTTTTGAAGCTGGTTTATGTGGATATACTACCATTTTATCAATAAAGTTTCCATACTCATCCACTATTGCCATCTTACATCCTGTTCTAAATGCAGGATCTATACCTAAAACCTTTTTATTTTTCAATGGACTTTGCATTAAAAGTTGTTTTAAATTTTCTGAGAAAATTACGACTGACTCTTCTTCTGCTTTTTTTGTTAAATCACTGCGAATTTCTCTTTCAATTGATGGGTAAATCAATCTTTTCATACTGTCTAAAATACATTCCATCAGTAAATCGCCTAGTTCTGTCTGTCTATTTTTCGTTATTCCTCTTAGAATATATTGACTTATTCTATCCTTATCATTTTCGATATTTACTCTTATGATTCCTTCTTTTTCAGCTCTATTTAGTGCTAAAATTCTATGAGAGGCGATTTTAGAAACTCGTTCGCTATACTCATAGTAATTTTTATATGTACCATTTTCATCTTTTTTCTCCCCATCTTTTTTCAAAACTGAAGAAATAAGACCAAATTTTTTGGTATTATCTAGGAGATATTCACGATATTTTGCATTGTCAGAAATATTTTCTGCAATAATATCTAATGCATAACTAATAGCTTCATCTATCGAATTAACTTCCTTTTCTTCATTAATATATTTTTTTGCTTCAATTTTTAAATCACTTAATTTCTTTGGAAGTTTTAAAATAAAATTCGCTAATTCTTCTAAACCTTTTTCTTTTGCTATAGTTGCTTTAGTACGTTTTTTTTCTTTAAATGGTCTATATAAATCTTCTACACGTTGGAGCTTAGCCTGTGCAAGAATATTTTTTTTTAACTCTTCCGTTAACATCCCTTTTTCGTCAATCAAGCGAATAACCTCTTCTTT</t>
  </si>
  <si>
    <t>MESKKWYLGLDIGTASVGWAATDTEYKLLRKNRKRLWGVRLFEEATTAAERRGLRAGRRRLARRKWRLNLLEELFAEEVVKVDKNFFLRLRESKYHFEDKTNKETFTLFNDKKYTDKDFYKEYKTIYHLRKELMTEKNPDIRKVYLAVHHIIKNRGHFLLQGQSFKDGNIDNFIKELLNLEFVKVGFEITDEEIEKIKYISLQKKNLSAKVDDLKKLYPKEKQLHEIFKLIFGGKPTLDKLFNIAEYKELDSDIKSISFKNKIYEEERPKYEDVLSNYIELLDLAKQIYDGIILSDIKKVGQTISESKVESYEKHSEDLDKLKSLIVNDAELSDEKKKEIYYAIFKEDKDKGTNYVNYTLRSREGKGCSYEDFKKFLEKELDKLESSEIKENIIKELKLEEFLPLQRTKDNSVVPYQVHKEELVKILDNATKYYDFFNKKDENGFTVKEKIIQLLEFRIPYYVGPLNSYHQAKENGFAWSVRYDNEENTAVTPWNFERVIDADASAEKFIRNLTNKCTYLKNEDVLPKHSLLYSEYELLNDLNKLRYDGNRLTVEARDAMVENLFKKQGKKVSAKVIEDFLKVNGFTDGRGKISGIDVTIKSDLKSYRDFKNILGEKFDTERVENIINWITLYGESKKLIINKINKVYGDYYTTEEIKKISRLTYKGWGRFSRKLLTEIVSEKFFNEETGECLNIINALRQNTMLLMEILANQYGYMEQIKDYNKRLQKEIFEITPDLLDDLYVSPAVKRSIWQTIRIVEELKKIIGSTPEKIFIETTRTNQAEKKRTNSRKDYLASLYKNIKDKEILELEKSLGTSLDFDKNKSKLMSVEPSELKAKKLYLYYMQLGRCMYSGERILLSELFDNNKYDIDHIYPQSKVKDDSFTNTVLVKREINEEKGNNYPLEKSIQDENKNFWLFLKNKDLISDEKYNRLVRTKDFSDDELTGFIARQLVETSQSVKAVANILQELNQKSVICYSKAENVSEFRENFGKIKSNNLESQSKEKLIKVREINDLHHAKDAYLNIVVGNVYDVKFTRNAYNFITKEKNGRQYSLNKIFYRNVKNSKTIAWEVDKTINTVESVMNNNSILVTRRTSEQKGGLYNENISKAKKSKDDSYYPQKTSDKRLIDVAKYGGFPKIKIAYYSIFECITKNKKGEEKITRIIPIPIYISQNIKNDSALTDYAKSQIKAKYAEEIKDLKLKYRKLCIGGLCKLNNFSYYVGGKTSEYFNFDSAIQVILDNNSEKYIKEIVKYLNWKKDNKDGELWKIITSEKNIKLYNTLVKKMNSNTLKNKKLNNYNELKSGKVFFKFKNLNKEEQITVLLELLYVLTEKKTTFNLKLINLTATRAKNRFDLTNLNQFSIIEKSITGFYEKEITIIGEKNNDMENNSN</t>
  </si>
  <si>
    <t>1123299.SAMN02441486.GCA_000425025_01345</t>
  </si>
  <si>
    <t>GCF_000425025.1</t>
  </si>
  <si>
    <t>Streptococcus castoreus DSM 17536 H346DRAFT_scaffold00001.1| whole</t>
  </si>
  <si>
    <t>TACCGTTCGCCATCCCATAATTCTTCTCCTAATTGGCTTAAGTCAATGCGTGTCTCATAAAGACCTGTGATGGATTGATAGATAAGGGTGGCAGAAAATACTTCATTAGGAGAAGTATAACGTCTTCTATCAATCTTAGTTCCAAAGAAATGAAATTCAGTTGCTGCTTTCATTTGCGTAAAATTCAATAAATTAATAAAGGATTCTGATAAGGAAGTGGCATCAGCATTTTTATTTTTTTCATACAAAGACTTGATCTTTGCAAAATTATTATCTGCTTGAATATACTCTCGATTATAAAATTCAAAAATTGCTAATAATTCCTCAAACGCTTCCTGATGTTCTTCAATACAATAATCACTCGCTTGATTCTCAATGATATTTCCCAAACGTTGCAACTGATACAAAAGTTCTATTAAGTGCTTCGGTAAAGTAATCTGATTTCCTTTTTGTAATTCTCCAGAAGACGCTAGATACCTTCTGCGACCATTTTGAAATTCAAATAGGCTATATTTAGGTAATTTAATGACTTTTTTGATATTAGTATAGCCATTTTCTTCAAGAAAAGCTATCTGATTTTGTTCAAATTCCTTTCGCTCTAAAAGGGAAATTCCTCTCAGTAACCACTGAGGTTTATTTTTCATCTTACCTTTTATGCCACGTGTTAAGATAGCAACAGCATAGGCTTCACTTGGTTCAATAAAGCCACCATATTTTGTAACGTCTAAATAGATACCTTTCGTTTTTCTTGGGATCAGATTATTATTATATCCAACTGCCTTATTAGATGCTTTAAATAAGGCTCCATGATTGGTTTCTGTCTTTCGCACAATGGTTACTGGTGTTTGATAAATAACCTCTTCAACAATTTTCACAACATCTTCTTTTTTCCACAAAATCTCACCAGTTTTACTTTCAATTTTATAGTCTTTGGTAAAGAATTTTAAAATGTTATGATACATGTTCAGACGATCAGTAGCTGATAAGTGTTTCTTATCAAAGATACTTTCATGATAATAATCTCCGTAAACGAGTTCTCTCTTAAGTTTAGGATAGACCGTCAAAACAGCCTTAGCAACCACTGCATTAAGGTAAGCATCGTGAGCATGGTGACAATCATTAAGTTCTCGAATCTTTCGTAATTTAAATTCGCTTCTAAAACGATTGGCAAAGACTGACTTAAGAGTGATAATATCAACCTTTTGGGATCGTTCTCCCTTATCATTGACATTGAATTTTTCATCCAAAATTCTGGCTACGTGCTTAGTGATTTGACGTGTCTCAACTAACTGACGATTAATAAAACCAACTTTGTCCTGCTCAGTTAATGCACCCTTAGTCAAATAGGCAAATTTTCGCTCACTAATAAGACCAGCCTTTTTCAATTGTAACCACCAAGAATAGCGCTTACCCACTACTTCTTGAGATGGCACGTCATCCAATTTCTTACGGTTTTCCTTAGAACTTGTTAAAACTTTATTATCGATAGAGTTATCTTTCAAAAAACTCTGCGGGATGATATGATCCACATCATAAGTAGCAAGGCTTTCTGGGTTGCAATCTAGAGGAGTACCCGTATACATGTCTTTTCCATCTTGAAGATAGTACAAAAGGAGCTTTTCCTTTTGAAGGTCACTGTTATCTTTAATCGGTGATTTAGTTAAAAGATCACTATTTAAATTGTCCAATCCTTCTACAATCTTTTTTAATCGTTGTCGTGAACGATGACGTCCTTGGTTTGTGCCTTGGTTCTCTCTAGCCATTTCGACAACGATTTGACTAGGGTTATACCCCATTACCTTAACCAGTTCATCAACGATATTCAAACTTTGCAAGATCCCCTTTTTGATTTTAGGGCTTCCCGCAATATCATTTACCATAGATTGATAAGTCGTTACATCCTTGAAAAGTTGAGAATTCTTAATGACTTCTTTAAAATCAAGTCCATCATCATTAATCAATTGCATAAAATTACGATTAGTAAAACCATCATCTTTCAAAAAATCTAAGATACTTTTACCAGTTCGTTTATCCTTGATGCCATTAATCAATTTTTCAGAGAATCGTCCCCAGCCAGTGTATTTTTTCCGTGATAATTCAGAAATCTGTTTAGCACTTAAAATACCACTATACCTTGATAATTGTTTTTCAATCATCTTACGATCCTCAAATATCGTCAAAGTATGACTAATATTTTCAAGCATCACTTGATTATCTTCATTGTCTAAAAAGTCTTTACTAAAAATTTTCTTTTTCAAGTCATGATAAGTGGCATAGCTAGCATTGAATTTCTCATCAATCCCTGAAATTTCAACATTTTCATAGCCATCTGCTTTTTCCAAAAAATGCTTCAACGATTTCGCAGAAACATGACGATCCTTTTTGAACAGAGTATTGAAAATTTCCTTTTTTTGACTACCCGTTAAAAACTCCGAATGATGCATGTCTTCAGCGATATATTTCACCTTAGTCAGTTCATTAAAAATCAAAAATTGTTCATAAAGGAGACTGTGACGAGGTAAGACCTTCTCTGTTGGAAGATAGGTGTCATTAACTGTCATTCTATCAATAAAAGCCGTTGCAGATGCACTTAAATCAACTAAATTTTCAAAATTCCACGGACGGATTTTATCATCTGAATTTCTTTTAATCCAAGCAAACTCACTATTTCCACGTGCGAGTGGTCCAACATAGTAAGGAATTCTAAAGGTTAAAATACGCTCAATTTTCTTCTGATTATCCAATAAAAATGGATAAAATTGCCCCTGTCGTCTTAAAATAGCACGCATTTCTTGCAAGTGAACTTGATGGGGAATGGCACCATTTTCAAACGTTCGCTGTTTCAATAAGAAAACTTCCTGATTTATCTTCTCCAAGAATACCTTGCCTTCTGGAATATTTCCAATTAAAGTTTTAGTAAATTTATAAAACTCCTCTTGTGAAACAGGTTTCGAGGTTTGAATAAATTTTCCTAATTTATCTTTTTTGTGAAGACCTTCAACATAGCCCGCATACCCTTTTTGTGATTTATCTTTAAACATAGTATCAAATTGATCAGGAATATGGGTTTTAAAGAAGGCTTTTAAGTCCCTTAAATCGTCCTTGTGATTTTGATAACGTTGCACCATCGATGCAGATAAAGGAGCCTTGGTGGTGTTATCTTTAACTGTCAAAATTGCTGATAAAAGCACTGCATCATAGACAGCCTTAGCAAGGTCAAAAAGGTGTTGCTGATTGTCATCATCAATCACTTCTATCAATTTTTCTAAATCTTCTTCATAGGTATCTTTCGAAAATTGCAACGTCAGTTTTTCTTCTAATTCGTAAACCTTTTTAAAATCCCCTTGATTTCCCACAATTATCTTTAAAAATTGTGCTAATTTCCCAGTGGATTTTTCAGACGGAATCTCTGCTAGTATTAAGTCAACTTTACGAGACTTACTATTCAAACCTGTCAATATTTTCTCAATAACTTGACTGTTGACAACAATCTCTTGACCAAATATAGAATTATACAATTCTAAAAATTCTTGGAATTTTTCTTCAACACCAATATTCTCAAGATTAATAGTGCCTTCTTGAAGAAAATGGCCTCGTGATTTTAAAATATGCGCCAAAGCCAAATAAACAACCCGTAAATCAGCCCGTTTAGTGTTGTCTGCCAAATCACGACGCAAGTGATAAATTGTCGGGTATTTTTTATAAAATTCTTTTTCTTCCGACAATGTTCCAAAAATGGAATACTTCGTAAATTCTTTATCCTCAGCTTTTAGAAAACTTTCGCTTAAACGGTGAAAGAAATTTTCATCAACAAGATTCATCTCATCCTCAAAAATTTCCTGAAGGTACAATAAGCGCTGATGACGACGGTTATAGCGACGTCTTGTTGTTCGATTCAATCTTCTGTCCTCAGAAGTTGTGCCTTCGGAAAATAGCAATGCCCCTAATATCGGTTTCTTGCTGTATTGATGACTGGTATTCCCCATAACGCGCATTTTTTTCGTGATAACCTTATAATTTTCATCAATAATCGAAAATCCAACAGAATGAGTTCCAATATCAAGGCCTATGGAATACGGCTTTCGTTTAGACATCTATCTTCTCCTTTATTTTATCTGAGTTACAATAATTAGGTTCAACAAAACCTCCCCCCAACATTTCAAAAATTGAAATTAAAGCTACCCGTTTAATTCCCTTTCCTCATAACCCATTATTTAAAACCCTAAACTACAACTAAGTTATATAATAATATTTTTGTTTTGTAAACTAAAAATATTATGCTAAAATGTAGTGAAGTTGTAGTTTAGTTTTAGAGCTATTTTTAAATTTCTACTTGATTATTTTTTATAAACGTTGTATAATAATTTCGTTGGGATTATTCAAAATAACATAGCAAGTTAAAATAAGGCTTAGTCCGTATCCAACTTTTAAAAAGGGGAGCACCAGTATTGGTGCTTTTTATATACCTATTTTACCTTTAATACAAAATAAAAACAAGCGCTTTCAAAATGCTTGTTTTCTTTTTTTGAGTTACTACAACAGTTAGTTCCGAATCTAAAAATAAGAGGTCATAATCAATTTATCCTCTTCCAGTAATTAATCGCCCTTTCTTAGAAATTAGACATCAAACCTTCGATAACTTTAGTTAAGGTCAAATCTCTGATAAAAAGAAAATCATTTTATTTCCATAAATTAATTTCCTGCTTAATCAAACCGATATAGTAAGCCACATTAACTTTCTCCAAACTCAACTGATCTATTTCTTCTAATCGTAACTGACGACCAGCCACTTCCTGTAACTGCTCAGATGCCGGTAAGTGGTATTTTTTAAGAAAATCTTGAACAGATGAGTCAGGTTTCTTTTTGGGGCTCTCATAAAATTGTTTATAGGACCAAGCATGATCTGATTGCGAGGCAAAGTAAGCCATAGCAGACTGAACTTCTAAGCACTTGTCTTTTTTATAAAGATACTGGTAACGTTTTTTAAGCGGGTAGATCGGAACCATAAGATATTCTTTTAAGGTATCACTATCACTTTTTTCCAAAGCTGCAAAAACCATCTCCTCTACCAACTCTTCCCTGAAATCACCATAAGTCATAATCATCTGTTGCAAGAGAAAATCTACAAACGGTGGGGTATCAATGTTAGTTGTTACATCTGCGCCATCATGATGATTAAAAGAAGCGCCACGGAAAATCTGCCGCCCCTTACTTTGATCAAAGTAGGTGTAATTATTGGTATCTTTGATAATCAGGTTATCTACTGGACGGTAATCATAGAAAGTTTCCAAAACCTTTAAATGTGCTTCAAAACGCTCTTTCTGAAAATGTGTCGTTTCTAAAAAAATAACTTCATTATTGAGACTGATGGGGCGCATTCCTTCTGAAACCAAAGTAGTTAAAAACCCTACTAACAATAAGTTATGGATTAGTCGCATACTATAAGCATAGCGTGGTGTGTGTAAATTATGTGAAAACGGTGTATCCATCGTTCCTTGAATAGGGTAAAGTAGCCGATTCAGGGCAGGTCGATGATCGGGTTCTTTCTGCCATTTATCCAAAACCTGTCCTAAAGCCTCTTTAAAATAGCTATCTGCAACGATTTCCTTTAAAATCGTTGCTTGAATGTGAGACAAGTCAAGCCTGATGGCTCTTTTATAGCGTAAGGTTTTAATCTGATTAGTCCAACTCTTCTGTGGATTGAAATTTTTTATCTGAAACCCCATAGGCGCAGAAGCTGCGGAGGAAATAACAAAATCACCTAGTTGTGTAATGGCTCCATTTTTACCAAATACCTCGTAGATTGCCTGCTTTGGTTGGCGGTTTTGATAGGCTTGGTAAAGATCTGCCAAACTCCCTTTGAGAAAATAAGTAAAAGGCAAGTATGTCTTGGAAATGTAGACCGATCGTGCATCAGCTAATTTTCCTTGCGTGTAAAAAGATTCGGTTAACTGAGCATCTGTTGTTGTAGCGTTAACAGGGGTAGCAAAATGCCCTGCAAAATTCTTTAATAAATAATACTTTTGCCGAAAAACCCTTTGAAACTCTTTCGTTTGAAAAATAATTTCCAAATGTTTCAGATAGTCCTTTGTTGATTCTGCAGGTCTCAACTGAGCCTGAATTTCCAGTCGGTCAAAACGATTGTGATAGATTCGTCCATCAAAAGTTTCTATATCCAACATGAGAGGTTGGGTCAATAAATCTAGGTAGGCTTGGTAGTAAGTTTTGGAAACCTCCCGTAAAATCTGACCCAAGCGCTTACTAGGTGATCCTTTCAAGCTTTGCAGCTCTTGTATTTTTGCCACAAGGTTATTACTAGGTAGCCCTACTTTGTCCAAAGCCTGAAAAGCAATCATGATGGGTTTCTCCACATGCCCACCTCGATAAGAAATCTTATAAAATGTCTGGTTCTGAGTCAGCCAAGCCACCTTGTCTCCAAAACGTGTCCGATTTTCCAAAAAAGAAAAACTGGCATAGACTCCCTGATACCAAAAATGCAGAACGAGATCGTCTGTGACTGTCATCGTGTAATACATAAAATCTGCCATAAGTCTCTCCTTTGGTAGTACATTGTTACTAATATAACACCTTTAATAATTGATATTGCATCGGTTTATTTCATATACCATTAACTTGTTTTCAGAAATCATTTACTGTTTTTTTCTGTTGAATATAATCACTGTTAACGATAATATAGACTAAAAACAAGCATCTTCTAAACGCTTGTTCTCTTATTTTATTATTTTGATACCTACCGCAAACGACTTACATTCTTCCCCATTTAATAGCCACAACTAACCCCCACATGATTATCTCATAGATGAGTAAAAAAAGGATAAAACAGTGCAGAAAAAAGAGTTCTGGGAGAATCCAAATGACGGGATCTTTTAATGGATCAAAAAGCCAACTGCTATCACCAACAAAAAGAATTTGGTGAAATAGTGTGAAAAAATTGTCAAATCCTATCACGCTAATCATAAGTCCGATTACCAAAGGCAAGCTTGCCATCAATATTAGTGGCTTTTTAACTAAAAATAGGGTTTTATTTTTGATTCTTTGGTAAAAATAATTAAATGTGGGATAGAAAAGTGTTAAACAAATGACTTGTGTTAAGTGGAATAAAAACTTCACATCGCTAAAATGCTTGAGTCCATCAGCAGATGACCCAAAACTGGCAAATTGCAGCTTGGTCACAAAAGGATTGGTCAAATAATTGAGCAAACCGTTGTAATTAGAAAGGATTGACTTCTTACTCATAAAGACAACCTGTTCTAACTGTAAGTAGTCCACTTCCAATGGATACAAAATCCAAGCCAGGTAAATGGTAATCAAGATAGCGAGTGCCAATAAGCCAAGCCAACTCATCCAAAAATGGCATTTAGCTTTTATCATCAGAACTCCCATTCATCAAGACTGGATAAGACATGGTTAGGCTGAACCGGTAGACTTGCCACGTCTTCTGGTCTCGTAAAACCGGTAGTTACCAAAATCGTTGCAATGTCATTTTGAATTCCTGCCATGATGTCGGTCAAGTAATTATCACCCACCATTACAACTTCAGATCGGTTAACTCCTAAAATATCAAGCGATTTGTTCATAATAATAGCATTGGGTTTTCCAATGAAAACAGGTTTCACACGTGTAGCTGCTTCAAGTAAAGCGTTCAACGCTCCTGCTCCCGGCATCAAACCACGCTCTGTTGGAATATTTAAGTCAGGATTGGTCCCAATAAAGAGGGCACCTTTTTGTATCGCTAAGGTTGCAATAGCTAACATATCATAGGTAACTTGACTATCTAACCCAACAACTACATACGCAGGGCATTTTGTATCTTCTACATAACCAGCCGCTGCAATAGCTGACTTCAAACCGGTTTCTCCAATAACGTAAGCCGTTTTCCCACGATTCATATCATTCATGTAATCAACGGTTGCCATGGTTGCAGTGTAAATGGTTTCAATACCTGTTTGAACATGAAACTGACTTGCTAGCATGGCTTGGACCATTTCTGGAGTTCTTGTTGTATTATTGGTCACAAGTAAATAAGGAATTCCTTTCATCTGCAAACGTTCAATAAAACGCTCTCCTGCAAGAATACGGTTTTTCCCTTGATAAATGGTTCCGTCTAAATCAATTAAATAACCCTTGTAAGGCACTAGTCTATCTCACTTTCTGTTTTTGGTTGGTTTTGCCACTCAATAATAGCTTGGGCATTCAAATGCCCATCTGATGTGATTTGATGGTAAGAGGTTAAGTGATCTAGCTGATAACTAGATGTAATGTGACCACCCGGTGAAACTTCTTTGATGTATTTTAAGGTCAAACTGACTGGCTGATGCTCTTTTAAAAACGCGTAACCTAAAACATCATACATCCAATCCAAATATTTGCTATTATTCACATGACCATTCATATCAATATCAAAATAACGCACGTAGTAATCACGATTGATAGGATTTTCTAGTGGATGCATCTTAGGGGATCGCTGCACTCTTTTGACAAAATCTACTTTAAATGGGGTAACTAGTTCTTCTGTAATAAGAGCCACTTTACGAGTATTGGGATCTAATAAAGCAAAATAAGCTAAAATATCAACTAATAATACTTGATTTTCATCGTAAACACGAAACTTTCGATAACAGAATAACTTGTTATAGGCAAGGGTTTCAGTTTCAATCGTAATGATTTCCTTAAAACGAGGTAATCGCTTAATACTTACTTGGTAGTCCGTCACGATCCATATTAGTCCGTACATAGCCAATAGATCATTATTACTCCTTCCAAGCCCAGCTGATTGTCTCCCTGAAACACTCAAACAATAATCTAATAAAAGTGGGTATTTAATGTTAGAATTAACATCACATAATTCAAAAGGAACTTTCATATTCTCTTGATACCTTAATCCCATAACTTTTCTCCTACCCCAATATAAACTTCTCAGCGACTGAATCACCTAGAAAAAGACCTTTTTTTGTCATTCTCACAAATGCATCATCTTTAACCAAAAGCCCTTGGTCTTGCAATTCTTTAACAATTAGACCATAGCGATCTGCAAACGACACGCCAAATTTTTTTTGAAATTTCTGGACTGATACACCTGATTTTTTACGCAAGCCAAGAAAAAACTCCTCTTCCATCATCTCTTCCTGGCTTAAAATCTCTTCATTTAACCGTGCATTCCCATTGGCCACGGTCTCTAAATAATGTTGAATGGGCACTCGATTACGATAACGAATACCGTTTAAATAGCCTGATGCTCCCGCACCACAACCAAAATACTCATCATTATTCCAATACACAAGGTTGTGGCGACTTTCAAATCCTGGTTTTGTAAAATTGGAAATCTCATAATGCTCAAATCCATTAGCTTCCATTTCTGACAAAATATAGTCAAACATTTCTGCTTCTAAATCTTCTGTCGGTAGCTGCAACTTACCACGGCGCATTTTGTTCATAAAGACCGTATGGTGTTCTAAAATTAAACTGTAAAGACTCAAATGTGGAATATCCAATGTTAGAGCCTTAGCAACATTTTCTTTAACCTGATCAAGTGTTTGTCCAGGAAGTGCGTAAATCAAGTCAATGGAGATATTGCTAAAACCAGCTTTTTTTAACGCATCAATGGTTGAATAAATTTGAGCTTCATTATGACTGCGACCAATTTGTTTTAGGTGTTTATCATTAAAAGTTTGAACTCCGAGAGAAATACGATTGACTGATGAAGCCTTCAAAACATCAATTTTATCAGGTGTTAAATCACCAGGGTTAGCTTCAATGGTAAATTCTTCCAAGACACCTAAATCCAAATTTTTAGTTAATTCTGTTAGCAGATAGTTCAGTTGCTGAGCCGTGATAGAGGTTGGAGTGCCACCACCAATATAAAGGGTTTTTAAATTTCTTATCTTATAAGAGTCAAATTCCTGGATCAAAGTTCTGAGATAAGCAGCTACAGGCTGATTTTTGATAAAAACTTTTGAAAAGTCACAATAGTAACAAATTTGAGTACAAAATGGGATATGCACATAGGCTGATGTTGGTTTTTTTGACATGCTATTATTATACCACTTTGCAAGAAAATTTGACCCTGTTTAAAACTTTTAATCTCCCCTTTTCCATTTTCGTAAAAAACGGATGCTCTATTTTAGAACTTAGAATTCTTTCAAGAAACAACAAAAATGGCGTGTCGTAAAAACGACACACCATTTTTGTTAACTAACTCCGATTTCTGCACGAATAACATCTGAAATGGTATCAACATAATAGTTCACTTCGTCATGAGTTGGCGCTTCAGCCATAACACGAAGAAGTGGCTCTGTTCCGCTTGGTCTAACAAGAATACGACCATTCTCCGCCATTTTTTCTTGCATTTCTGCAATAATATCTGCAATAGCAGGAACTTCCATGGCATTTTCTTTCATACTATTTTCAACACGGATATTAACTAATTTTTGAGGGTAAATCGTAACCTCATCAGCTAATTCAGAAAGGGATTTCCCCGTTTCTTTCATAATCTTTGTTAATTGAATAGCCGTTAGTTGACCATCTCCAGTGGTATTATAATCCATGATAATTACGTGACCAGACTGTTCGCCACCTAGATTATAACCAGAACGACGCATCTCTTCAACCACATAACGGTCGCCAACGGCAGTAATTTCCTTGTTAATACCATAACTGTCCAAAGCCTTATGGAAACCGAGGTTAGACATGACTGTCGTCACAATGGTATTTTTAGCAAGAAGCCCTTTTTCGGCTAAATATTTGCCAATGATAAACATGATACGATCACCATCAACAATATCACCATTTTCATCAACAGCAATTAAACGATCGCTATCACCATCAAATGCCAGACCAATGTCAGCCCCTGTTTCTTTGACCAATTCTTGAAGTTGTTCTGGATGCGTTGAACCAACACCGGCATTAATATTTAATCCCGTTGGCTTTTCACCGATAACAGCAATTTTGGCATTCAAATCTAAAAAGACATCACGTGCCGAAACTGAGGCAGCACCATTAGCAGTATCTAAGGCTACTGTCATCCCTTCTAAATCAACACCAGTTGTTACTAAAAATTTTTCATACTTACGAAGACCTTCTGGATAATCCACTAAAGTTCCAAGCCCTTCTGCACTAGGACGAGGGAGGTTGTCTGTACTGGCATCTAAAAGGGCTTCAATTTCTAATTCTTGATCATCTGCTAACTTGAAACCATCATTTCCAAAAAACTTAATGCCATTATCAAGAGCTGGATTGTGGCTTGCAGAGATCATAACACCTGCGCTTGCCTTTTCAGTTCTAACTAAATAAGAAACTCCAGGGGTTGCCAAAACACCAAGCTTATAAACCTCAATACCAACGGATAGTAGACCAGCAATCAAGGCTGATTCAAGCATTTCTCCAGAAATACGAGTATCGCGCGCCACAAAAACTTTGGGTCTTTCGGTTTCATGTTGACTCAAAACGTAGCCACCGAAGCGACCAAGTTTAAATGCTAACTCTGGTGTTAACTCAACGTTTGCTTCCCCACGAACACCATCTGTTCCAAAATATTTTCCCATAATTTACACAAGCCTACTGGCTTCCTCCATTCAATTTTCCTAGCTATTATCCATTATTTTTTAGTCGTTGTCAACTGAACGGTCACTACTGACGGCTCAATAGAAACTTGATTGGAGGTCAAATGAACCGTTTTACTAGTGTTTTTGGTAACATCTGAAATATCAACTTTTGCTACAATTTCATCGATAGCATCAAGTGCTTCACGACTTCCCGAAATAAGGGCCGTCTGTTTGGATAATTTGTATTGAATATCAGATAAACTACTATCCATCACCCCAACAGCCTCAACCCTAATCGGAACGGACTTTGTAATTTTCTTGACACCAACAAATAAGTTAGTCTTTGCCGGATCAATAACACTAGCCAAGATAGTACCATCAGCAGATACCGCCTGAAGGGTCACTCGACTACTATAATTAGCATCCAATACTTGATCATCTGGTAATTTAGCAACAACATGGTCAATCAAGGCAATGATCGATTCATCGCTGGTAACTTCAGCCTTGTTAATGCCAGTCTCAATCTTACTAATTTCATAACCGTTAGCAATCTGTTTAGGGTCAACACTACCACGAACCGGGAACGTTTTTGATGCCTTTTTACCGATCGTAACAGAAATTTTATCTGGCGATACCGTAGCTGTCACACCAGAAGGAAGATTTTGCACCTTTAGCGCTACAGTTACTGTCCCTGGTTGACTTTTGGTCAAGTCAGCAACAACTTTAAAATTACGGGTGTCACTATTAACTTCAGCATCTAATTTGATTCGGTTAGTAGAGGTTAGATAAACCTCCGCACCGTAAGAATAACCACTGATAAAGTATTTGTCACTATCATATTTCATATCAATAGGCACATCTTTAAGGGTATGGGTATACGTTTCAATCGAGCTATAAATCTGTGTCCCAGAATTGTTGTGATGATTTGAAGCCGCTGTGAAAAAAAGAAGAATCGCAAAAAAAACAGAAACCAGACCCAACCAAAGGCGACTGTTAAAAAATCGCTTCATTTTACTTTTCCTCCTAAGATTTTTTTATACCATGGTACTATAACACTTGATTCGCTAATTAAATATGTTCTAAGTACTGTCTCAAACTCACTTGCTGTTAAATCATGTAAAAATTGTCCCTTACGTGCAACTGATGTAGCACCCGTTTCTTCAGATACAATAATGGTCAAAGCATCCGAATTTTCAGAAAGACCAATGGCAGCCCTATGCCGAGTTCCAAATTCCTTTGAAATACTCATGGATTCTGACAGGGGCAAATAAGCACAGGCTGCTACAATCTTATTTTGTCCAATAATAACAGCACCATCATGAAGAGGGGTATTGGGAATAAAAATATTAATTAACAGTTGACTCGAAATATCTGCATTTAAAGGAATACCTGTGGCAATATATTCTTGCAAAGTCTGAGTCTGCTCAATAACAATCAAAGCTCCAATTTTCCGTGGTCCCATATAAGCCACCGATTTGATCAAAGCACCAATTAAAACTTCTTCACTGCTGACGGTTTGTTTTTGTAAAAAGACTTGTGTTGACCGACCAAATTTTTCAAGCCCTGTCCGAATTTCTGGCGCAAAAATAACCACCCCAGCAATGACTCCATAAGTAATGACTTGATTCATTAGATAAGCAATGGTGGTAAAATCAATCCATTCTGCGATAAAACGAATAATCAGAAAGAAAATAACCCCTTGCACCAAGGACATAATCTTGGTTCCCGTCAGTGCCCGAATAAAACGGTAAATCAGGTAAGCCACAATTAGAATATCCAAAAGGTGTACAATCACCATCCAGGGATCGGCGAATAAACTTAATAAAAATTTTGTGTTAATACCATATAAATTACTCATACAATTCTCATTTCTATATAAAATAGATACCAATAACATTATATCACGATTCATAATGTTTTTCTCTATCTAAAATTTAGAAACTTATGATAAAATATAAGCATGAAAATAAAGACATTACTCGGTATTAGTGCCGGCAAAATTGCTCAACTGATTTTAACTAAAATGGGACGAGGGTCTACCTATCCTGGGCATCTTGCATTAGCCTGTGACAGAAGTATCTTGAATACCCTAGCTAAAGATTATGAAATTATTGTCATCACCGGAACGAATGGCAAAACCTTAACCACTGCTTTAACGGTTGGTATCCTAAAAGAAGCGTTTGGAGAGGTGCTAACCAATCCAAGCGGTGCCAATATGATTTCAGGAATCACTTCCACTTTTTTAGCTGCTAAAAAAGGGAAATCGGGTAAAAAAATTGCAGTTTTGGAAATTGATGAGGCTAGTCTTGCTAGAATCACGACCTACCTAAAACCGAGCCTTTTTGTTTACACGAATATCTTTAGGGATCAAATGGATCGCTATGGGGAAATTTACACAACCTATCAAATGATCATAGACGGTGCTAGCAACGCACCCGAGGCAACGATCTTAGCCAATGGCGACAGTCCCATCTTCTCTTCAAAAGAATTGGTCAATCCTATCAAATATTACGGTTTTGATACAGCTAAGCAC</t>
  </si>
  <si>
    <t>MSKRKPYSIGLDIGTHSVGFSIIDENYKVITKKMRVMGNTSHQYSKKPILGALLFSEGTTSEDRRLNRTTRRRYNRRHQRLLYLQEIFEDEMNLVDENFFHRLSESFLKAEDKEFTKYSIFGTLSEEKEFYKKYPTIYHLRRDLADNTKRADLRVVYLALAHILKSRGHFLQEGTINLENIGVEEKFQEFLELYNSIFGQEIVVNSQVIEKILTGLNSKSRKVDLILAEIPSEKSTGKLAQFLKIIVGNQGDFKKVYELEEKLTLQFSKDTYEEDLEKLIEVIDDDNQQHLFDLAKAVYDAVLLSAILTVKDNTTKAPLSASMVQRYQNHKDDLRDLKAFFKTHIPDQFDTMFKDKSQKGYAGYVEGLHKKDKLGKFIQTSKPVSQEEFYKFTKTLIGNIPEGKVFLEKINQEVFLLKQRTFENGAIPHQVHLQEMRAILRRQGQFYPFLLDNQKKIERILTFRIPYYVGPLARGNSEFAWIKRNSDDKIRPWNFENLVDLSASATAFIDRMTVNDTYLPTEKVLPRHSLLYEQFLIFNELTKVKYIAEDMHHSEFLTGSQKKEIFNTLFKKDRHVSAKSLKHFLEKADGYENVEISGIDEKFNASYATYHDLKKKIFSKDFLDNEDNQVMLENISHTLTIFEDRKMIEKQLSRYSGILSAKQISELSRKKYTGWGRFSEKLINGIKDKRTGKSILDFLKDDGFTNRNFMQLINDDGLDFKEVIKNSQLFKDVTTYQSMVNDIAGSPKIKKGILQSLNIVDELVKVMGYNPSQIVVEMARENQGTNQGRHRSRQRLKKIVEGLDNLNSDLLTKSPIKDNSDLQKEKLLLYYLQDGKDMYTGTPLDCNPESLATYDVDHIIPQSFLKDNSIDNKVLTSSKENRKKLDDVPSQEVVGKRYSWWLQLKKAGLISERKFAYLTKGALTEQDKVGFINRQLVETRQITKHVARILDEKFNVNDKGERSQKVDIITLKSVFANRFRSEFKLRKIRELNDCHHAHDAYLNAVVAKAVLTVYPKLKRELVYGDYYHESIFDKKHLSATDRLNMYHNILKFFTKDYKIESKTGEILWKKEDVVKIVEEVIYQTPVTIVRKTETNHGALFKASNKAVGYNNNLIPRKTKGIYLDVTKYGGFIEPSEAYAVAILTRGIKGKMKNKPQWLLRGISLLERKEFEQNQIAFLEENGYTNIKKVIKLPKYSLFEFQNGRRRYLASSGELQKGNQITLPKHLIELLYQLQRLGNIIENQASDYCIEEHQEAFEELLAIFEFYNREYIQADNNFAKIKSLYEKNKNADATSLSESFINLLNFTQMKAATEFHFFGTKIDRRRYTSPNEVFSATLIYQSITGLYETRIDLSQLGEELWDGER</t>
  </si>
  <si>
    <t>1606.SAMN04573029.A3O15_02905</t>
  </si>
  <si>
    <t>GCF_001652035.1</t>
  </si>
  <si>
    <t>Ligilactobacillus aviarius strain UMNLAv9 contig_10_223_57| whole</t>
  </si>
  <si>
    <t>GTTTCAGAAGGATGTTAAATCAATAAGTTTAAGTAC</t>
  </si>
  <si>
    <t>TCGCATTATGGGCTGGAATTGCTGCAGGTGCGGATGCAATCGTTATTCCTGAACGCGATTATGATATTGAAGCAATCGCAAACAAGATCAAAGAAAACCGTGAAAACGGCAAAGACCACGCTTTGATCGTTCTTGCTGAAGGCGTAATGTCAGCACAAGAATTCAAAGAAAAATTAGATCAATACGGCGACTTTGACAGCCGGGCTGTAACATTGGCTCACATCCAACGTGGTGGCGTGCCAACAGCTAAGGATCGGGTATTGGCAAGCCGGTTAGGCGACTATGCCGTACGTTTATTACTTGAAGGTAAAGGCGGTTTGGCCATTGGTATTCACGACAACAAGCTTGTTGCCACAGATATCATTGACACATTGGAAAACCACAAGCACAAGACAGATGTCTCATTGCTTGACTTAAATGATCGTTTAAGATTCTAATTTGACAGAAGGAGAACTAACTCATGAAAAAGACAAAGATTGTTAGTACACTTGGACCAGCAAGTAACGATTTAGACACAATCGTTAAGTTAATCGAAGCTGGCGCAAACGTATTCCGTTTCAACTTCTCACACGGTGACCACGAAGAACACTTAGGTCGGTTAAACCTTGTTCACGAAGCTGAAAAGAAGACTGGTAAGACAGTTGGTATCTTACTTGATACAAAGGGTGCTGAAATTCGGACAACTGTTCAAAAGGACGGCAAGATCGAATATCACATCGGCGATGAAGTTCGGATCTCAATGGACGACTCAATCGAAGGTACAAAGGAAAAGATCGCTGTTACATACCCAGGACTTTACGATGACGTTCACGAAGGTGGTCACGTATTGTTTGATGATGGTTTGATCGACATGCAAATCGAAAAGAAAGATGACGCAAACCGTGAATTGGTATGTAAGGTATTGAACGAAGGTGTGTTGGGTTCACGTAAAGGTGTTAACGCTCCTGGCGTATCAATCAACTTACCAGGGATCACAGAAAAAGACTCAAGCGATATCCGCTTTGGTTTGGATCACGAAATCAACTACATTGCTGCTTCATTCGTACGTAAGCCACAAGATATCTTAGATATCCGTGAATTACTTGAAGAAAAGCACATGGAACACGTTCAAATCTTCCCTAAGATCGAATCACAAGAAGGTATTGACAACTTTGATGAAATCTTGAAGGTTTCAGATGGTTTGATGATCGCTCGTGGTGACATGGGTGTTGAAATCCCACCTGAAAATGTTCCTTTGGTACAAAAGTCATTAATCAAGAAGTGCAACGCTGCAGGTAAGCCAGTTATCACAGCTACACAAATGCTTGACTCAATGATCGAAAACCCACGTCCAACACGTGCCGAAGCATCAGACGTTGCTAACGCCGTATTTGACGGTACAGACGCAACAATGCTTTCAGGTGAATCAGCAAACGGTGACTACCCTGTAGAAGCTGTTGCAACAATGGCACGGATCGACGTTAAGGCTGAAAATGCGTTACGTCAATACAAGAACTTCTCAATCAACGACTTCGACAAGACAGACGTTACAGAAGCAATTGGTCGTGCAGCTGCAGAAGCAGTTGAAAACTTAGGCATCAAGACAATTGTTGCCGCTACAGAATCAGGCTACACAGCTAAGATGATTTCTAAGTATCGTCCAGATGCAGATATCTTAGCCGTAACATTCGACGATCGTACACGTCGTGGCTTGATGGTTAACTGGGGCGTATATCCAGTTGTTGCTGAAAAACCAGCTACAACAGATGAAATGTTCAAGTTAGCTACAGAAGAAGCTAAGAAGGCTGGCCTTGCTAAGGAAGGCGACTTAATCTTAATCGTTGCCGGTGTTCCTGTTGGCGAAAAAGGTACAACAAACATCATGAAGATCCAATTAGTTGGTTCTGCATTAGTTAAGGGCCAAGGTGTTGGCGAAGAAACAGTTATCGGTAAAGCCGTAATTGCTAAGTCAGCAGACGAAGCTAACAAGAAAGCTGAAGAAGGTTGCGTACTTGTAACAAAGACAACTGACAAGGACTACTTACCAGCAATCGAAAAGGCATCAGCATTAGTTGTTGAAAACGGTGGTTTAACATCACACGCAGCTGTTGTTGGTATCTCAATGGGTATCCCAGTTGTTGTTGGTGCTGAAAACGCAACAGACGCTATCAAGGAAGGCGAAACAATCACAGTAGACAGCCGTCGTGGTTCAATCTACCGTGGTGCTTCAAGTACTCTCTAAGATAGAGTTCAAATGAATATAACCGATTAGTTTAAATTGCAAGACGTTGCAAATTAAGCTGAGCGGATCGAAGGTCGCACTCGACGGGGTGCGGCCTTTTTTTGATTCAAAATTTGATTGACAGTCATGGCGGAATCCAGTTTAATATAGATTAAGAAGATTGGAGGCGAATGTGATGTACGATGTTTTGAAAATTGTTAATTGGATGCGGGTCAAAAACAAGGCCGAGTTAATTGAAAATGAAAACGCAGAAGAACTGACTCAGATGAAAGCAATGAAACTTCTGTATTATGTTCAAGGTGTAAGTCTTGTATATTTAAAACAGCGGATGTTTCCAGATGATATTTTAGCTTGGAAATATGGTCCGGCAGTTTCAAAAGTCCATCAGAAATATCAAGGACAGCGTGAAATTGTTGGTGAAGTTTCGGAAAGTGATATCAATGATTATAATGAATTGAGTGCCAATTCCAAGGTTAACGATGTATTAAATACCGTTTGGGATAGTCGGCATCACAGCTCCTGAAGCAGACTCACAAGGAATCACCATGGCGGAATACGAAGCAAAGTGAAGTCATTACCGATGATGAGATGAAAAAGTATTTTTCAAAAATTGTGAGTGAATGAGATGAAGATTCAAAGTCAGGATAATAATAGTTGACAGTTAAAATCTGTCCTGTATAATATGAATTACAATTAAACGGCTAGGAATATAAAGAGCTGGCATAGTGGATACACACGGTGACCCAGCAGCAACGTACCTTTCGCGAAGGCAACGTGCTCCAGTGTATAGCGATATTCTTCATGACGTCTGGGGAATATCTCCAGGCGTTTTTTGTTAGTTAAATTAATTGAAGGAGGACACATGAAGAATGGAGTTTACGGTCAAAATGCATGTTGAAATTGAGAAAGCCGATGATTCAAACAACGATTATCCGCACAGCTGGGCGGAAGCGATGGTTAAACATGCAAAGAAAGTTAAGTAACTAATGGAATGGGAGAGGGCTTATTAGATGAAAAAGAAAATAACAGAAGAACAGTTAAATGCGTTAGTCGAAGCAGTGCGCAAGGAACTTAAGGAAAATGATTCGGATGTGCTTTACTTTGATGAGTGTGATTATTTTTGGCCACGTGATCAAAAAGGAAATGATATTGAGGCAACCGATTTTGCGGACGATTTGGGGATTAAATTGGGATTATTTACAAGAGTAAATCGCTCAGGTGAGCTTGAAATTTATACCAAGCATTCGAGAATGTTTGTTTTGATTCAAGGTAGTTTGGTCACTTTTGCTCTAATTGCTATGTTTTTTCAATTCCCAATTGTAATAATTGTAAATATATTTGATCCTAGTTATTTTGTCAGATTGATTATTGCAGCTCTTATGGGAACAGTATCAATTAAAATTTTTATGATGATAAAGAAACGTGGAAAATTAAGTACGCTTGATGAGATTTAAAAATAATATGGGCTATTGTAGAATTTAAAATTTTATTTATTTGACGGATAGTTTAAAAGCAACCTCTTCCGGTGAGGAAAAGGCTGCTTTCTTATACGGTATAATAAAAGAGAGTGAAAACGAAAAGAGGCAATTTATCATGGATCATCAAAAATTAATGCAGGAACTTATCGATTTCAGAAACTCGCGCGGATGGGATGAGGCCCATTCCTTGCCAAATTTAGCAAAGTCAGTAAATATTGAAGCTGCGGAAATTTTAGAAATTTTTCAATGGAAAAAGACAAGCGATGAGTTAAGTGAAGATGAAAAAACGCATTTAAAAGGCGAAATTGCAGATACGTTAATTTATCTATTTTACATGTGCGACCGGTTGAATGTTGATCCAATAGACGTGATGAAGGCGAAACTTGAGTATAATAAGGGAAGAGAATGGGATTGAGGAGAAAGACGGAACCTATTTGGGGTTAAAGTAAAGATAGCAATAAAAGTTAAAGCCTTTTTAAGATTAAGTGTGAAGAATAAATTTTACATTTAATTGATTGACTCTTAAAATAAGCCTATCGTAAAATATCAATACTTAAAGGTGTCTAGGATTTTTTACCTAGACATTTTTTGTAAAAATAAGATTTAGGAGAGAAATAAAAAATTTCGTACTTTATTAATTAAATTATGTTTATTTATATAAATATATAATTTAAAGAACTAATTGGGTAATGAACTAATAAGTTGTTAAAATTTATTTTCTATGAGTTTGAATATATATAAGCTAATTGACATTAATGAATAATAGAAGATAAAATGTTTTAGATGGGTCAATAAACTTAGAAAGTAGCTTCAATTTATTATCTAAATAATGATTGAAGAATTAATAAGATTAGATGTGAGGAAAATCAATGAATCAAAAAATAATGAATAATGGAAAATTTTATATAGGAATTTTAAATAATGAGAATAATAGTTTAGGGATTGGTAAAGATTCTAATTATAATAATTTTGTGTATATCAAAGCGTTGAATCTTGATAAAAATAACTTAGATGACATGGATATCACCACGATAAGATTATTTGCGAGTGATTGTCCAGAAAGTATAAGAAGTAAATTTTCAAGTATGGATCAGCAGGAATTATCACAAGAGCTTAGCGATAAGGTGTTTATATTTAATATCTTATGTTCTCAAAAAGGAATTGTTAATCAATATAAAGCAATTAATGTGACAATAAGAAAAAAACCATCAATGTTAACTACTGAAGATAAATTTGTAGGTATTCCATGCTTTGATGATCAGGAATTGCTTGAGAAAGCAATAAAGTCGCGAAGTGAATTGAATTTTAATTTTATGAGCACAATCAATGATGAAAATCCAATTGTAATGTTAATGGGGGAAAGTATAAACAACATCATTATATATTATAATTTACCTTTTGAATCAGAAAATAGTGGAATTGTTTTTAATAAAGAGAATGATGAATATGCTGAAATAGAGGCTTACGATGCTTCGTCAGAGAAAGTAAATAGTTGTATTACTTTTTCACAAAGTAATAATGGGAATAGGATTGCTTATATTCCCGAAAATATGATCAATATAAGTGGGTTAAATAAGATTTCTGAAAATGTTAATTATTTAGATTGGTCAGATGTTGACCCTCAGCATTTTGAAGAACGGGGTCAAGAAAAAGCTAAGGACGAAAATGAAAATCAAATTGATGAAGTTAAGTTCATAAAACATTTTATAAATGTTGTGGAAAATAAATATGGATTAACGTTTAAATATTCAGATTTGATAAATTTTCATAATTCAGTTAAAAGTAACGTTTTAACTGTTTTGGCTGGTTTAAGTGGAACAGGAAAATCTAAGATTACAGAAGTTTACGCTGATGCATTAGGAATTTTAAATGACCAACAATATAAGATGATTTCAGTTCGTCCATTTTGGCAAGATGATGCGGATTTATTAGGATTTGTAGATAGTACAAGTAATAATTATCATCCAGGAGACACTGAATTAATTGAAACGATAATTCAAGCTAATAAAAATAAGGATAAATTATATATAGTGGTATTCGATGAAATGAATATTGCGAGAATTGAACATTATTTTTCACAATTTATTTCAGTACTGGAAAGATCTTCAAAAGAAAGATATATAACTTTATACAATCCAAGCTTAGAACCAAGACTTTACAATAGTGATAGATATCCTTCGAAAATATTAGTTCCAGAAAATATTCGATTTATTGGAACAATGAATTTAGATGAATCTACATTCCAAATTTCAAATCGCTTATTAGATAGAGCAAATATTATTGATTTTGAAATTTTACCATTTAGTCAAAGAAAAGAAAAAGACGAAAATAAGTTAAAAGAATCAATTACGGTATCCTTTGTTGATTATAAAAAATTTTTGAACAATGGTGCTGGCTTAAGTGATCGAGAATTAAAATTTTTTGAAAAGTTACATACTGTAATTAGTAGTAGTCTTCCAGGTGCAGGATTAAGTTGGAGAATTTTAAAAAATATAGAAACATTTATAAAAAATTCCCCGCAGTTAAACATTTTTGATCGGAAGTTAGCATTAGACTTACAAGTTGCAGGTCGTATTCTACCTAAAATACGTGGTAATGAAGAAATGATAGAGAGTCTGATATCTAGCGATAATGAACAAAGTATTGAATCAATATTTGATGAATTTTCTGATTTATCAGAATTTAATGAATCTAGAGAGGTTTTAAAACAAAAAAGTCAGGAGTTACATGTAAATGGCTTTGCAAGATAGTGTTGTGCTTAATTCTTATAATAGAGAAGAAAGATTTGTTTTTAATGAAAATGAATTTGATTGGAGCAATGTAATTGAAATTGACGAAAATACTTATGCTAAGTTGATACTGATTGGTGACTCTTCTTCAAGATTATATTTAGATGGAATAAATATTTTACTAAATGAGGCTGAGGCTGAAAGTGAACTGGAACAGAACACTGCTAATAAATATTATTTAGATGATGAAGGTGCCTATGTAAATTTCAATCAAAAGGAAATAGTTTTATTTGAAATTAATAATCCTCTATTTAAAGGAAATTTTATGGATCACACTTTGTATCCAGGATATTACCGCTTAATGGTAGTAAATTCTCAAAATGAGAAATTCTTTTCATGGTTAAAGGTGAATCCTAAGCAAATCGGCGAAAAACAGCTTGAAAGTTTAAAAAATGATTTAGAAAATACTATTCAAGGGTTGGCAAGAAGGTTTGATAGGAATGATAATGGCTTTTTATCTTCTGAAAAAGGAATTACACAACATGATTTAGAATTAATTGAACTTTTTCATAATGAAATTAATCAATTCGAAAAGACGATCTATTATATTACTAATAACCCATGCTATGAAATAAAAAATGAATACTTATGGACAGAAAGAATGATTTCTCCATTAGATTATAGAGGAACTATAAAAAAGTCAGGAAATTTTAATAAGAATAGAAAATATTTTTCGAAATGTCGGTGCATTAACTATAATTTAAGAATAAATAAGATTTTAGGATCACAGCTAACTTTTTTATTAAAAAAGGTCAACCATTTAATTCGTGTGATAACAAATTATAATTTTCCAGATAAAGAGAGTGCATCATCATTTTTATTGGAATTAAAGATTTTAAAAAAGTATAGATACTTGATTGTGAATTTCTTGGATAATTCCTGGATTCAGAGTGTTAATTATCAAGAACAGGTAAAGTTAACTAATGATAATATATATGACAATAATTATTTATATATTAACAAGCTAATACGAAAAATGAAATCACTTATTGATAAAGAGTATTCGTTTAGCAGACAATACAAATATTATTATCACCGGACGGATGTTTTATATGAGGTTTGGGCGTATGTTAAAGTAATTGAAACATTAAAAAAATTAGGATTTGTTCCTAAAAGTGGATGGATTTTCTCGAGTAAGAGAGAAAATTTAGGTGAATTACGCGAAGGTGAAACGGTTATTTCTGAATTTGATTCGCAAAATTCAGAATTAGATAATAAAAATTGTAAATATATAAAAATTGTTTATGATAAATCCATAATAAATAGGGATAATGAGAGTCCAGTAAAAATGGCGTTAGGATATACCCATAAAAGACCAGATATCAGAATAGAATTTTATGATATGAAAAATAAAATTATTTCTTTAGTTATTATGGATACTAAATATAGAAATTATAATTCTATTTTTTATTCTAAAGGTAAAAATCATACATTAAAGCAATTTATTGAGTATGTGAATGGGATAGAAATTAAAGAATCATATAAATCTGACTCAATAAAGAAAATGGAAGAAATTACTGGTCAAACGTCATTAAAGAATAGTTTATTTATTCTTTACCCTAAATTTGATGAGAAGCGAAATAAGCCAAAAGTTGAAGGGGAGGATAATCAATACAGAATAAATTTGATACCGAATGATGAAAATAAGGATTTGTATATTTATTTAGAAAAACAAATAAAACAAATGAATAATTATTTTAATTATGTTGATTAAAAATAAAAAAATTTATTAGAATATTAAAGTTAACAATTATCAATGTTAGATGCAATTGAAGGCGACTTACTTGTTCCGGAATATACAGATGATTATCTTGAAGAAGTTAAACGAATTATTGATGGGCATTAATTATTAATGCTGAAAATTGGTTTGGGAGAGTGAATTAGTGGATAAGAGGAAGATCCCTTTAAATGAAGATGAAGAAACAAGACGCAAGATTGAAGCTGAAGAGCATGAAATGGAGTCAAGAGCAGATGGTTGGCAAACTTTTAAAGTGATTGGAATTTTTATACTGGCAGCCATTGGTCTCTTTTGTTTTGTTGTCAATCTTGGTGATCCAGCGTTTTTAATTACTTTTGGAATAACGTTAATTGCTTCTTCGTTTGCTGGGAAAAATAAGTAAAGGGTGAAAATTTTGGAAGATAAAGACATAATTTATTTAGATGGTGGTTTTTTGGCAGCTCTTACAATTCAAAGGAATTTACATTTCTAAATAAGAATAATGGATTAATCTATTTAAAAAAAGAAGGTAATTTTTACCGTCAAATTGATGAAGATAATCCTCTTGTATATGAATTAGATAATTCTGTGAGTGAATTAAGGGATTTAAAAAGAGTGAAGTGGATTTATGATATTTACTCATCAAGTTGTGATAATAATGGCAGTGAGAGAATTTATCAGTATGTAATTAATAAGCTTTCAAAGTTTAAGAAGCCAAAAGATAATTATCTCTTTGAGTTCAAGGATAGTTGGGCACCAATAATTTATATAAATGGAGGTAACGCCAAGCTTCATCTTGAGGAATATTTATATGTTCCTAAAAAAATTGAAAATGAAGACTTAGATTACGTTGAAATTTTAGTTGCTAAAGATGAAGTATTTCTCGAATTCACACGTCTTTTATCAGATGGTAATTACAGTGTTATCTATGATAATGATTTTAACGTAGTTATGGAGGGGGAAATTAGTCCTTCTGATATGTGGAATCGTTTAGAAAATTATAAGAAGAATGATGGTAAAATGGTAAAACAATGGGGATTTATTCGTGAAACAAGTGAAATTGCCGAAAGAGCGGGAATTGATAAGGCTACTGGTATTCCGCGGACGGGATTAGATGAGTATTTAAATGTGATTTTTCCCGATACAGACGACTGGGTTCATGATAAAACAACGGGACTAATAAAAGAAGATGGAAAGAAAAGCTTAAGTCGCCTGGATTATCGAAGTGAGCAATTAAAGTTGATTGTTGAATTTGATGGATTGCCGCATTATCAGAAACCGAGTGATTTACAAAGAGATATGGCCAATCAAGAACTTTATGAAAGTTATGGGTATAAGGTAGTTCGGGTGCCATATTTTATTCAGCTTTCAAATGAGGTTGTTGAGAAATTATTTGAAGTAAAGGTCGAAGAACCGCTTTTTGATGATTCAATTCCATCATTAAGTGTAGAGGCATGCAATACACCAGCTTTTCTATGTCCAGTTGGGATTTATCGGATGGCAAGGGATTTTAATATTTCTGAAAAGCAGTATGAAGTGAACGTAAATTATCTAAAAGAAAGTGATAATTTACTAACAAATTTGGACTTATTGGAAGCTGCTAAGGAAGATATTGATAAGCATGGATTTAGATTATAAATAAAATGAAATCAGGCGTGAGTGAATTGCCTGATTTTTTGTGTAATTGTAGTTTTAGATATAAATGTTTGATATAATTTAATTATTATCTTTAAAGTGTTTATTATTAGAAAATTCAATAAAACGAAAATATGAAACTAGAGAGGATTCAATAAAATGAAAGATTATTATGTGGGATTAGATATTGGAACATCATCGATTGGCTGGTCAATCATGGATGAAAATTATCACTTGTTAAAAAAGAAACATAAGAAAACGATGGGAGTTACTTTGTTCAAAGAAGGGCAAACAGCAGCTGATCGTCGCGGATTTAGAACAACTCGAAGAAGATTGTCACGACGGAAATGGCGGTTAAAGTTGCTAGAAGAATTTTTTGATCCTTATATGGCAGAAATTGATCCAACCTTTTTTGCACGTTTAAAAGATTCAAATATTTCACCGTTAGATTCAAATAAAAAGTTTCAAGGTTCATTACTATTTCCTGAAAAGAAAGATACAAATTTTTATGATGAATATCCAACGATTTATCATTTAAGAGATAAATTAATGAATGAAGATAAAAAGTTTGATTTACGTGAGATTTATATTGCAATTCATCACATTGTAAAATATCGTGGTAATTTCCTTAAATCAGCCCCTGTTAATTCTTTTAATACTTCAAAAATTGATTTGAAAGCGGATATTGATGCTATTAATCATCTTTTGGGTGAAAAGAAAGTAGTAATTAATAATGAAAATATTGATGAAGTCGAAAAGGTGCTTTTAGATTTTGAGCTACGTAAACTTGATAAACAAAAACAAGTTAAGGAGTTATTGCTTGAAAAAACTTCAGATAAAGCTTTATTAAAGGTAAATAAACAGGTTACGAATGAATTAGTTAAAGCTATTACTGGATCACCGTTTCAATTAAATGCTCTTTTACAAAAAGAAATTGATAATTCAAAAGAATGGAAATTTTCTTTAGGTGATGAAGGAATTGATGATAAGTTAGCCAGCTTGGAAGCAAGTATGGATAAGAATGAAATTGAATTAACAGGTTTAGTTAAAGAAATTCATGATTGGGTAACATTGAATGAAATTGTTCCCAATGGTCAAAGTTTATCGCAATCAATGATTGAAAAGTATAAAACACATCAAAATCAGCTTAAATTATATAAAGAGTTAGTTCGAAAAGTTGATAAAAAAGATGCCAAGTTACTGAAGCAGGCTTATTCAAATTATATTAATCGTAAAGATGAAAAATTGAAATCATATTCTAAGGATGATTTTGTAGGTAAAGTTTCTAAAATTTTAAAGAAATATGATGAATTTGAAGAAGCAACTACTTTACAAGAAGCAATTGAACTGGACAATTTTATGCCTAAACAAAGGACATCTGCAAATGGTGTAATTCCGCGGCAACTTCATCAAAAAGAACTTGATAAAATTATTGAAAATCAAGCAAAATATTATCCTTGGTTAGCTGAATTGAATCCAAATGAAAATCGACGAAATGAAGCTAAATATAAATTAGATGAATTGGTTGCATTTCGTGTTCCATATTATGTTGGGCCAATGATTGAAAAGAATGATGCCAACAAGGATAATAATGCTAAATTTGCATGGATGATCAGAAAAGAACAGGGAAGAATTACCCCATGGAATTTTGATGAAAAAGTTGATCGAAATCAATCAGCAGAAAATTTCATTAAGCGAATGACAACTAAGGATACGTATTTGTTAGGGGAAGATGTTTTATCTGATAATAGTTTGCTGTATCAAAGATTTAAAGTCCTTAATGAATTAAATAATGTTCGAATCAATAATGATAAGTTGACGGTTTCTGAAAAACAAGGAATCTTTGAAAACTTATTTACTCAAAGTAAAACAGTGTCGGTAAAGAAGTTGCAAAATTACTTGGAAAGTACTGGAGAATATTTAACAACGCCTCAAATTTCAGGATTATCTGATGAGACTAAATTCAACTCGAATTTAGCTACGTACTTGAAATTTAAAGATATTTTTGGCGAAAAAGTAGATAATCCCGACTACATTGATGATTTAGAAAAAATTATTGAGTGGGCAACAGTATTTGAAGATAATGACATTTTTATGGACAAGCTTCAGGAAATTTCATGGCTATCCGAAGATGAATATCGTAAGTTAAAAGGATTGAGATTGCAAGGATGGGGCCGGTTATCAAAGAAACTGTTAACTGGAATTTTTGATGAGGATGGTCAACGGATTATCGACCGGATGTGGAATACCAACGATAACCTAATGCAAATTGTTACATCCGATAATATTTCAGAGCAAATTGCTAAATATAATGAAAAATTTGTAGGTAAGAATGATGTTGAAGCTATTTTAGAAGATGCATATACTTCACCGCAAAATAAAAAGGCAATTCGGAAAGTTGTTAAGGTAGTTAACGATATTGAAAACATAATGGGTTATGCACCATCTGCAATTTCAATTGAGTTTACGCGAAGTAATGAAAAATCAGAGCGAACAAAATCAAGGATGCAATATATTCAAAATGTATATAAAAATATTGCCAAAGAGATTACAGATGATTCATTATTAACAGAATTGAAAAATAAAAATAACAATAAAGATTACTCAGATCGATTGTATTTGTACTTTACTCAATTAGGTCGGGATGCTTATACAGGTAAAAAGTTAGATATTGATAATTTAAGTAATTACGATATTGATCATATTCTTCCCCAAGCGTTTATTAAAGATGATTCGTTGGATAATCGAGTTCTTGTTTCACGTGCAGTCAATAACAGTAAATCAGATAATGTGCCGGTGAAAATGTTTGGAAGTAATCCAATGCCGAATCAGGTATTAGGAGCAAAAACGACTCGTGGATTTTGGCAAAAGTTAAGTGAAATTAATCTGATTTCAAAGAAAAAATACCAGAATTTAACGACGGATCCTGGAACAATCGGAAAGTATACCAAAGAAGGATTTGTAAAGCGGCAATTAGTTGAAACTTCACAAGTTGTTAAATTGGTTTCAACAATTTTAACTGAAAAGTATCAAAATGAAGATACTAAGATTATTGAAATCAAAGCAGCATTGACGCATCAATTTAGAGAAAAATTTGGATTCATTAAGTTACGGAATTTAAATGATTTCCATCATGGATTTGATGCATACATTGTAAACGTAATTGGTCTTTATCTGTATAATCGATATCCAAAGTTAAGAAGTTATTTTGTATATAATGATTTCAAGAAATTAAGTGATAACGCAATTAAGAATTTAAAAACATTTAATTTCTTGGGTGATATTGAGAATAAAAATGTGATTGAATACGATGGACAAATCGTAATGGATAAGCAAGATGTATTTAAACACCTTGAACGAGCTTACATGGCTAAAATTGTACCAGTTTCAAAAGAAGTTTATACGAATGAAAATAATATGTTTAAGCAGACTGTTTTCCCAGCTTCAACAGCATCATCTAAAAAGTTGATTCGTATTAAAAATAATAAGCCAGTTAACATTTATGGTGGATATACTTCAAATAATGACGCTTATTTGGCAATTGTAAAACAAAAAGATAAATATCAAGTTGTCGGAGTTCCGATGCGTTCATTAAGCAGACTGCAGCAAGCAGAAAAAGAGGGAAATCAAGAATATCTTAAAGTGTTGAAAGAAGAATTAACTCCTCAATTTATTCAAGTAAAGAAGAATCGAAAAACGGGCGAAGTAACTAAGAAAGTTAAAGAATTTGAAGTTGTACTTGGAAAAATCTCTTTTGGTCAATTAGTAGTTGATGGTGATCAGAAATTTACTTTAGGAAGTTCAACTTATAAATATAATGCAAGCCAATTAACACTCTCTAAAAAATCAATTGATATTCTTGCTCGAATTGGAGAAAAAGAGAATACGGATGAAGAATTAGAGAATGTATATGCAGATATTCTTAACAAAGTGAATAAGTATTATGCATTGTATGATATTAATAAATTTAGAGAACGATTGAATAATGGATTTGATTTATTTAAAGAATTAAGCATTGAGGAAAAAGAAGATGTTCTAAATAATATGCTTGATGGGCTTCATGCAAATGCCTCATTTGGTAATTTAAAGAAAATAAAAGTTTCAACTCCATTTGGTCAGTTACAAGTGCCAACTGGAATTAAACTTTCACCTAATGCTGAATTAATTTATCAATCACCGACAGGTTTAACTGAAAGAAGAGTGAAATTAAAAGATTTGTAAAATTGAACATAAGAAAAACCGCTCTAAAAAGAGCGGTTTTTAAATGGCTGTCATAGAACAACTCATAAATTTAAACTTGGCAAAAAGCCTTGTTTGATTTCAACTCAGGATGTTAAATCAATAAATTTAAATACTCGGGAGCTACCCGATAAATTAATTGTATCGAATAAATAATCAAATTGTCAAGGAGGAATTTTTATGGGATGGCGATCAGTAATTATAACGCAACATGCCAAGTTATCATATTCTGCACATATGATGAGAGTTCAAACTGGAGATGGAATCAATCAAATTCCAATTGAAGATATTGATTTACTATTAGTTTCCACTACACAAGCAGTTATTAGTAGTGCTTTAATAAGTGAACTTGCACATCAAAATACAAAAATCATATTTACAGATTTGAAAAATCAGCCAGTTTGCGAAACAGTCGGGTATTATCCAAATAATCGTTCTTTAGGAGTTTTAGAAAAACAAATTTCTTGGAAGGACGATCGTAAGCAAAAACTTTGGACAAAAATTATTAAATTGAAGATGACTAACCAGTTAAGAGTATTGAAATTAAGGAAAATCGGATATGAAGATTTAGAGCGAGAAATTGATAAATTGGAAATCGGTGATCCTACTAATCGCGAAGCGGTCGTTGCTCAAAAATATTTTCCAAGATTATTCAATGAGCAAAATTTTAGTCGGCGTAATTCATCGGCAGCAAATGCAGCATTGGACTATGGTTATTCAATTTTATTATCAACAGTTAATAAAGAAATTGTTTCAGCAGGATACTTGACTCAGTTAGGTATTCATCATCATAGTGATGAGAATCAATTTAATTTGGGCTCAGACTTAATGGAATGTTTTCGTCCAGTTGTTGATTATTGGGTGTCAGGACAGAAGTTTAATGAGTTAACCCCTGATATTAAATATGGGTTAGTTGATATGCTGAATGTTGAGTTAAATTATAACGGAAAGACAATGCTATTAAGAAATGTTGTTCCTGATTATGTAAGAAAATGTATAAGCTATCTAAATCAAGAAAGTGATTCTATGCAAATCGAGGTGGATTTTAAAAATGAGGTACCGAATAATGCGATTAATGGTCATGTTTGATTTACCAATGGAAACAAGTGAACAGCGAAAAGCATATCGGATTTTTAGGAAGAAATTAATAAATGAAGGTTTTCTGATGATTCAATATTCAGTTTATGTTAGGGTTTGCGTTAATCGAAAAGCCGCAAACTTTTTAGAAAAAAGAATAAGTACATTTTTACCGAAAGAAGGGATTATTCAAACTTTAATGCTAACAGAGAAACAGTATAATGATATGCATTTCCTAGTTGGAAAGGAAAAGGATGATGTACGAAATTCATCGGGAAGGACAATTATATTATGAAAATGAATTATGAAGGGCATAAGCCACTTGAGTTGTTACCAGGAACGATTACAGTTTTAGGAACAAATAATCGTTCAGTATATTCGGATGTTATTCTAGGTTTACAAGGATTCAACGATAAAATTAGTTTTTTCGATGATGATTATCAACGAATCGATATAAGCAAAGCGATGGATTGGGATGGAGACATCATTGATAGTCAGAATTTAATGAGCAAATATAATACAGAATTAATAAATGCACTTGTTTCCTCAATTACGGATGAACAAAGAAATAAGATCAATAAATGTGAAAATGACTTATACACTGCTATTCAAGATGCAATGCTTTATATGGATTTGCCTTTAGAGGTTTCTTATGATGGAGATTTAAAGAAAGTATTTAAAAATAGTAAAATCCATTTGGCGCCTTCAATTTGCATGAATCCATATGTTATAATCGAAACAGATTTTAAATTACATAAAGAGTGTAATGATACTTCTTGTATTGGATTAAGTAACGTCGCTAATTACTTATCTCAGGACCAATTACAAGAAGTTGTCAAATTGAATGCTGAATTGAAAACCTCAGCTTTGATTATTGAATTTATAAAATTAGAAGATCTTAATTTTTATAAAAATTGTAATTGTTATTATATTGACGAGGACTTTGTTGATTGGCAGCCCTGAAATCATGAGAGCTTAATTATAAAATGCCGGTTTCAGAAGGATGTTAAATCAATAAGTTTAAGTACAACGATTAATATTCCGATGTCTTCCCAAAGGTTTCAGAAGGATGTTAAATCAATAAGTTTAAGTACTTAAACTCCGTTTGTGCTTCCGTATCACTTGTTTCAGAAGGATGTTAAATCAATAAGTTTAAGTACGCGCACCACGTATTTAAACGCGTTACCTTTGTTTCAGAAGGATGTTAAATCAATAAGTTTAAGTACAGCGTTTACGGCGAAAGCGCCACGAAACGCGTTTCAGAAGGATGTTAAATCAATAAGTTTAAGTACCTTTATGATAAATGGTTACATTAAGGAGGTGTTTCAGAAGGATGTTAAATCAATAAGTTTAAGTACTTATCACTTAGTTTTTGTTACTAAATATCGGTTTCAGAAGGATGTTAAATCAATAAGTTTAAGTACTCACGTTTAGTTGCAAAGCCTGATTTGTTTGTTTCAGAAGGATGTTAAATCAATAAGTTTAAGTACGCAACAATTTTAAATAAACAAATAGACCGCGTTTCAGAAGGATGTTAAATCAATAAGTTTAAGTACTCGCGGGCGACCTTGCTAAAAAAGGTGTCCGTTTCAGAAGGATGTTAAATCAATAAGTTTAAGTACTCTTGAAAGTGCGAATAAATCAAATTAATGGTTTCAGAAGGATGTTAAATCAATAAGTTTAAGTACAAATGAACGGCGTTGACTTACCGCAGATTAGTTTCAGAAGGATGTTAAATCAATAAGTTTAAGTACTAAGTCACAAACTGATGACCCGTACTATTGGTTTCAGAAGGATGTTAAATCAATAAGTTTAAGTACTTGAGAATCATTTCCATTTTACCAAGCGGAGTTTCAGAAGGATGTTAAATCAATAAGTTTAAGTACTAAGTCAACAACTTTTATCACATTTTTTGCGTTTCAGAAGGATGTTAAATCAATAAGTTTAAGTACCACCTTAGACGACTTGAACCGGAAACAAGTGTTTCAGAAGGATGTTAAATCAATAAGTTTAAGTACGGTACCCAGATGGTATTTCCGTTATTATAAGTTTCAGAAGGATGTTAAATCAATAAGTTTAAGTACTTTAGCGATTAGCGCCATGCGTCAAGTTATGTTTCAGAAGGATGTTAAATCAATAAGTTTAAGTACTATTTAATGGATGATATACTTCACCTTCACGTTTCAGAAGGATGTTAAATCAATAAGTTTAAGTACTTATTTACACGAAAGGAAAATATCAGATGGGTTTCAGAAGGATGTTAAATCAATAAGTTTAAGTACCGGGTGAGATACTTCATGATATTCCCAAGAGTTTCAGAAGGATGTTAAATCAATAAGTTTAAGTACCTTATTTCCGCTAAACGCTGTACCGTCCCAGTTTCAGAAGGATGTTAAATCAATAAGTTTAAGTACTCTTTGGATCAAAATTCTTCTTTGTGTCATGTTTCAGAAGGATGTTAAATCAATAAGTTTAAGTACGGGCAAACCGTAACCTGCGCCGGAATAACTGTTTCAGAAGGATGTTAAATCAATAAGTTTAAGTACAAGACAATCCCGATTTGTCTTACACAGACTGTTTCAGAAGGATGTTAAATCAATAAGTTTAAGTACAGTTTTCAAACGCAGAAGCCACAACGTATGGTTTCAGAAGGATGTTAAATCAATAAGTTTAAGTACGGAAATGATTCTCAATCAAGCAGGTTATTAGTTTCAGAAGGATGTTAAATCAATAAGTTTAAGTACTAGTTGCTGAAGCATTTATTCCTAATCCATGTTTCAGAAGGATGTTAAATCAATAAGTTTAAGTACTTAAGCTTATGGAGGTTTAAAGAATGGCATGTTTCAGAAGGATGTTAAATCAATAAGTTTAAGTACATATTAAAATGTTGTATTGGGTACCACTTGGTTTCAGAAGGATGTTAAATCAATAAGTTTAAGTACAAAGAAAGGAATGTATAGTGATTGAGTACGGTTTCAGAAGGATGTTAAATCAATAAGTTTAAGTACCCGTTGATATTGAAACGGACGCCCTGGTTAGTTTCAGAAGGATGTTAAATCAATAAGTTTAAGTACACGACCAATGTGTCGATATTAGCATTAAAGGTTTCAGAAGGATGTTAAATCAATAAGTTTAAGTACGGTACCCAGATGGTATTTCCGTTATTATAAGTTTCAGAAGGATGTTAAATCAATAAGTTTAAGTACTTTAGCGATTAGCGCCATGCGTCAAGTTATGTTTCAGAAGGATGTTAAATCAATAAGTTTAAGTACTTAAAGGCAAAAAAATCGTTTCCAACGCGGGTTTCAGAAGGATGTTAAATCAATAAGTTTAAGTACACAACCAAGTTCACAATCTTTTGAGTATGCGTTTCAGAAGGATGTTAAATCAATAAGTTTAAGTACTGCGCATATAACTTAAAACTATCGCGCAACGTTTCAGAAGGATGTTAAATCAATAAGTTTAAGTACTGCGCATATAACTTAAAACTATCGCGCAACGTTTCAGAAGGATGTTAAATCAATAAGTTTAAGTACGCTTAGGAATAGTTCCAGTAAAGCCTAATCGTTTCAGAAGGATGTTAAATCAATAAGTTTAAGTACTTTACGAGCGCCCAATCACTTTCGTCCCTTGTTTCAGAAGGATGTTAAATCAATAAGTTTAAGTACAAATAAAAAAAGCGCCGTTCAGGCACTCCGGTTTCAGAAGGATGTTAAATCAATAAGTTTAAGTACTTTTTTAACATCGCGTGTTATAGTTAAGGCGTTTCAGAAGGATGTTAACTCAATAAGTTTAAGTACTTTGGAGAATGTAACTTTATACTTGTAAGTGTTTCAGAAGGATGTTAAATCAATAAGTTTAAGTACATTGCAAGCTGTTTGCTGTCTGTTTTAATGGTTTCAGAAGGATGTTAAATCAATAAGTTTAAGTACCGCTAAACCCCTTGAGCGACGCGCTAAGACGTTTCAGAAGGATGTTAAATCAATAAGTTTAAGTACCTACCTCTCAGCTTTTCGATGTTTTTCACTGTTTCAGAAGGATGTTAAATCAATAAGTTTAAGTACTTATTATCGTTTAACATTATTATATCACATGTTTCAGAAGGATGTTAAATCAATAAGTTTAAGTACTATATTTTTGTGATTTCACACTTAGATAGTGTTTCAGAAGGATGTTAAATCAATAAGTTTAAGTACTATTATCAACAGTAGTAAACATTGAATCATGTTTCAGAAGGATGTTAAATCAATAAGTTTAAGTACTTGCTTACTATTGGCAAACCGTTCAACCTTGGTTTCAGAAGGATGTTAAATCAATAAGTTTAAGTACATTCAGAAGTTAAGGAGGGTCATGAAATGAGTTTCAGAAGGATGTTAAATCAATAAGTTTAAGTACTTTGCAAACTATCCGCCGTTTGCTTTACTTGTTTCAGAAGGATGTTAAATCAATAAGTTTAAGTACTCGTTACGGAATAAAATGCGCGATAATTATGTTTCAGAAGGATGTTAAATCAATAAGTTTAAGTACTTCTGATTAATCAAATTGTGATTCGCGTACGTTTCAGAAGGATGTTAAATCAATAAGTTTAAGTACGGCGGAAATGCACAATTAGGTGTTCAAGTGGTTTCAGAAGGATGTTAAATCAATAAGTTTAAGTACTCCCCCGAAATTTTTTTGCATAACAGTTACGTTTCAGAAGGATGTTAAATCAATAAGTTTAAGTACTGCGTCCCCTTGAACATGCCCCGCAATGCGGTTTCAGAAGGATGTTAAATCAATAAGTTTAAGTACAATCAACCAATGAATTTTTATAAAGATGTTGTTTCAGAAGGATGTTAAATCAATAAGTTTAAGTACGTGCCACATTTTTCAAGGCACATCGGATAAGTTTCAGAAGGATGTTAAATCAATAAGTTTAAGTACAGGCTGTTGGATTGATAACCCAAGACAATTGTTTCAGAAGGATGTTAAATTGAGAATTATCTCTGAATTTAGAGATAATTTTTTGTATTCGTGACAACTATAAACACATTTATAATTAAGCTAAAATTTTCAATTTCTATAAACATAATTATAATTAAACGGATTTTTTAATTTTTTATAAATGTAATTATAATTCTTCGATTTAAATTTATATTGAAACCGCCTCCATTACATCATAAAATTAAATTACAAAGGAGGCATTTTTTATGAATAAAATTTTAGTAATCAACTGTGGAAGTTCGAGTTTGAAGTTCAAACTTTTCGATGACCGAGGGGAAGCAGTCATTGCACGAGGGTTAGTTGAACGCATTAGCCAACAAGAATCACCAATCAAGATCAGGTATGGGGAACAGGTTGCGAGGTTTACCACTAACATTCCCAACCATACGACTGCATTGCAATTTATTTTCGATCAATTGATCAAGTTAGGAATTATTTCAAATTTAAATGAGATTCAGGCGGTTGGGCACCGGGTTGTTGCTGGCGGCGAATATTTTGATCGGTCGGTTGTAATTACTGAAGATGTGATGAATAAGATCGATGCGTTATCGGAACTGGCACCGTTGCATAATCCGGCAAATTTGACTGGAATTAAGATTTGTAAGAAGTTGTTGCCGCATGCAATGGGCGTGGCAGCGTTTGATACGTCATTTCACCATACCGTACCGGAGAAAAATTTTATGTATAGTGTTCCGTATGAATGGTATTCGAAGTATCATGTTCGGCGGTACGGGGCGCACGGAATCAGCCATCAATACATTGCGATGCAGACCGCAGCGATGATGAATAAGTCGCTTGATGAATTAACGATGATTTCATGTCATTTAGGAGCTGGTTCGTCGATTTGCGCAATCAAAAATGGAAAATCATATGATATTTCAATGGGCTTCACGCCGCTTTCAGGGGTGCAGATGGCAACGCGTTCTGGCGATGTCGATGTTTCGCTTGTCTCATATATCATGAAGAAGTTACATATTAACAAAATTGATGAAATGATCTACATCTTAAATAAGAAATCTGGATTCAAGGGCGTTTCAGGTGTTTCAGCTGACATGCGGGATGTTGAACAGGCCGCAGCTGAAGGCAATCAACGGGCGCAGTTAGCAATTGAATTGTATGTCAACAGTGTGATTCGGTACATTGGACAATATATTGCGGAGTTGCAAGGAATCGACGCTATTACGTTTACTGCCGGAATTGGTGAAAATGCGATCGAAGTTCGTGAACAGATTTTAAAGCATTTCAATTATCTGGGATTAACGGTTGATCATAAACGGAATGATGTTCGCGGAGAAAAACGGTTAATTTCCGGTGACAATTCAAGTATTCAGGCTTTTGTAATTCCAACTGATGAAGAGCAAATGATTGCGATGGACGTTCGCCGATTATTGCAAAAGATTCAGTAATGTATTATTATTTAAAATAATTTAGAAATAAGGGAGAAAAAGATGAATTCACAGCTACATGACTACGTTAAAAAGCATTATGAAAATGGTGATTATGGAAATTACCATGACGGTAAATATGAATATCATTACGAAAATCCTGTTCGCGATGTCCGTGATGACTATGAATTAGGATTTCAAAAAGGGAAAGCAGATCGATTTAATCATTTTCGCTTTTTCCCGTTAAAATTATTTAAAAAACTCAATCAATTATTTCATGGGAAGTTGCACGAAATCGTTGATTACATTGAAGGTTATCGGGCAGCGTTTAAAATGTAAAGGAACTCTGTTTAATGTTGAAGTCATTAAGCAGAGCTTTTTTTATTAGAATGTTTTCTAAAGTGATTCTCGTGATACAATAAAGACAATAATTTTTTTAATCATAGCAAAAAAACTATTATTTTTTTAGAAAAAACGACTAATAAAAGATAGTATGGCGGATATAGTTTATAAATTAATGAGGAATAATTATTATCAATTTTTTGGAGGGTGAAAGTTATGAATAAAAGGAAAAAAGTTGTTATTGATTGTGATCCGGGAATAGATGATTTTCTGGCGTTATGGCTGGCATTAAGGTCTCCTGAGTTAGATGTGATGGGAATAACGATTGTTGCTGGAAATGTGCCAGTTGAACAAGGTGTAAAAAACGCATTAAAAGTTTTAAAGATTACTAATCGATTAGATATTCCTGTATATGCTGGTGCTCAAAAACCGTTAAAAAAGCCATACATAAGTGCTCAAGATACTCACGGTGAAGATGGCTTAGGTGAAAGTGATTTTGAAGATGTAACGAATGGAATTTGTCGTCAAAATGCGAGTGAATTTCTAAATAAAACATTAATGGCAAATTCAGATGTTACGGTTATTGCGATTGGTCCTTTGACAAATATTGCAATTGCAATGCAAAAAGATATTCAAGCGTGGAAAAAATGTAAAGCGTTAATTTCAATGGGTGGCGCATTTAAGTCTTATGGAAACTGTTCACCAGTCGCAGAGTATAACTATTGGTGTGATCCAGATGCTGCTTCATATGTTTATAAGCATTCACCTGTTTTGATAACAATGGTTGGACTAGATGTAACTCGAAAGATCGTCTTAACTCCTAATATATTAGAGTTAATCCAGCAAGAAAATAGTGAAGTTGCCTCTGTAATAAGAAAAATAACACGTTTTTATTTTGATTTTCACTGGAAACAAGAAAAAGTTATTGGGTGTGTTATTAATGACCCGTTGACTGTTGCGCTCCTATTGGATCCTGAGATTTGTAGTGGATTTAAGAGTTATGTTCAAATTAATACAGATTCGGGGATTGGCAATGGGCAATCAATAGTTGATGAAAAGAGCTTTTACCATCATGATGCCAATGCCAAAGTTTTGACGCAAGTTGATTCAATTAAATTTATGAAACTATTTTTAAACCGAATAGCCGAAATTGATTTAGGGTTACTTGATCAAATTTTACCAGCAATTATGGGGGAGAAAGATTAATGAAAAGTTCAAAGAAAGTTTCAGTAAAGAAAATAACAATTTTAGCGTTTTGTATCGTACTGAACATTGTTGGAAGTAATTTAGCTTTAATGTTGCGGTTACCAATTTATTTAGATTCAATTGGAACGATTTTAGGAGCGGCACTTTTTGGCCCGATTTGGGGAATGCTAGCCGGTGGAATTACTGACGTCATTATGGGATTGACAACAGATTTAACATCAATGTATTACATTCCGGTTGCGTTAGTTTTAGGGTGTTTGGCAGGTTTTCTGTATCGCAAAATTAGTCCGGATCGTTTTAGTAAAGTTTGGATTGTTGCACTGTTAATCTCATTACCGGGAACGATTTTGTCAACGGCAATTACTTACTTAGCGTTTGGTGGAGTTACATCTTCAGGCTCATCGATTATTGTCCAATTACTGTTTGGGATTGGATTAAGCAAGTTTTGGGCAATTTTTATTGTTCAAGTTTTAACTGATCTTTTAGATAGAATAGTCTCTGTATATATTGTTGCGGTGTTGTTTCATTCATATAAACCATTGAAAAAATTATCAGTTTAAATTTAATCTCAAAGAAAATACAAACTGAGTTAGTCCTTCTTGTTGAATTATTGAAGGTTATCGGGCAGCATTTCAACATTGAAATTGTAAGGCATTGACTGCATTATGCGGTTGATGATTTTTTGAGTTAGAGAAAATTTTATATGTATCTTATTTTGGAAGAAGGGTTTATTTTTTAAGCCGATTTTGCGATATAATAACAGATAATATTGAGACTTAAAGGAGTAATTACGATGGATCACCAAAAATTAATGCACGAACTTGTCGAATTCAGACATTCACGGGGATGGGATGAGTATCATAACCTGAAGAATTTGGCGGAGGCGGTAAATATCGAAGCGGCCGAAATCATGGAGATTTTCCAGTGGAAGGAAACGACTGACCAACTAACTGATGAGGAAACGACGCATTTAAAGGGTGAAATTGCCG</t>
  </si>
  <si>
    <t>MKDYYVGLDIGTSSIGWSIMDENYHLLKKKHKKTMGVTLFKEGQTAADRRGFRTTRRRLSRRKWRLKLLEEFFDPYMAEIDPTFFARLKDSNISPLDSNKKFQGSLLFPEKKDTNFYDEYPTIYHLRDKLMNEDKKFDLREIYIAIHHIVKYRGNFLKSAPVNSFNTSKIDLKADIDAINHLLGEKKVVINNENIDEVEKVLLDFELRKLDKQKQVKELLLEKTSDKALLKVNKQVTNELVKAITGSPFQLNALLQKEIDNSKEWKFSLGDEGIDDKLASLEASMDKNEIELTGLVKEIHDWVTLNEIVPNGQSLSQSMIEKYKTHQNQLKLYKELVRKVDKKDAKLLKQAYSNYINRKDEKLKSYSKDDFVGKVSKILKKYDEFEEATTLQEAIELDNFMPKQRTSANGVIPRQLHQKELDKIIENQAKYYPWLAELNPNENRRNEAKYKLDELVAFRVPYYVGPMIEKNDANKDNNAKFAWMIRKEQGRITPWNFDEKVDRNQSAENFIKRMTTKDTYLLGEDVLSDNSLLYQRFKVLNELNNVRINNDKLTVSEKQGIFENLFTQSKTVSVKKLQNYLESTGEYLTTPQISGLSDETKFNSNLATYLKFKDIFGEKVDNPDYIDDLEKIIEWATVFEDNDIFMDKLQEISWLSEDEYRKLKGLRLQGWGRLSKKLLTGIFDEDGQRIIDRMWNTNDNLMQIVTSDNISEQIAKYNEKFVGKNDVEAILEDAYTSPQNKKAIRKVVKVVNDIENIMGYAPSAISIEFTRSNEKSERTKSRMQYIQNVYKNIAKEITDDSLLTELKNKNNNKDYSDRLYLYFTQLGRDAYTGKKLDIDNLSNYDIDHILPQAFIKDDSLDNRVLVSRAVNNSKSDNVPVKMFGSNPMPNQVLGAKTTRGFWQKLSEINLISKKKYQNLTTDPGTIGKYTKEGFVKRQLVETSQVVKLVSTILTEKYQNEDTKIIEIKAALTHQFREKFGFIKLRNLNDFHHGFDAYIVNVIGLYLYNRYPKLRSYFVYNDFKKLSDNAIKNLKTFNFLGDIENKNVIEYDGQIVMDKQDVFKHLERAYMAKIVPVSKEVYTNENNMFKQTVFPASTASSKKLIRIKNNKPVNIYGGYTSNNDAYLAIVKQKDKYQVVGVPMRSLSRLQQAEKEGNQEYLKVLKEELTPQFIQVKKNRKTGEVTKKVKEFEVVLGKISFGQLVVDGDQKFTLGSSTYKYNASQLTLSKKSIDILARIGEKENTDEELENVYADILNKVNKYYALYDINKFRERLNNGFDLFKELSIEEKEDVLNNMLDGLHANASFGNLKKIKVSTPFGQLQVPTGIKLSPNAELIYQSPTGLTERRVKLKDL</t>
  </si>
  <si>
    <t>1729581.SAMN04166283.AP058_02262</t>
  </si>
  <si>
    <t>GCF_001529295.1</t>
  </si>
  <si>
    <t>Flavobacterium sp. TAB 87 contig000001| whole genome shotgun</t>
  </si>
  <si>
    <t>ATCTGAATAGCCTGCGACTTTTATTTTATGAACGCATCCATCACTACCATTTGTCTCTGCATCTAAAACTTTAAAATGATAGGATGCGAATTGTTTAAATTCTTCGAGGGTTTTAATTTCACTTGTTGGCATGGCTCTGATTTTTTAATTCAACATTTTCTAAACGCTCTAATTCGGTTTCAATTAGTATGGTTGCTTTTTCTTGAAAAATATGACATCGTCTTTCTAAAATTTCAGTATTTAAAAAACTTGATGTTTTAAGCTCTACCCACCTAAGAGAACTGAGATTTACCTTTAGCAATTCAAAAAGCTTTTTATCCTCTTCTGTTTTTCGTGGAAAAGTATCAGTGGTCAGCGAGCAGAAAATTTCACAAATGTCAAAGAGATAAACCAATGAAAAATGATTAGGTCTATATCCTAAAAAGACGTCTATTAGAGCTAAACAAGTTTGCTCTACAACAATATGAAGCATACATTCTTGGATAAGTTCAGTATCAAAACCATCAATTTGATTTTCCGCATCCAAAAAGGTCTCAGCAATTTTATTTCTGTTGCGCCAATGGGAACGAATAAGCTTTAGTTTTCTACTTGGAATTTCATCAATAGCAATGTTGGGTGGAACTATTTCATTTTCATATAGTGTATAACCTTTTTTAAAAACTTCGTAAAAGAAATACAACCTATGGGAAGTTAAAGGTCGAATGGATACAGCATTATGAATCAACAAAGTTGTCGAATATTTCCCTTTAGTCTTTGTTCTAACTAAATCGGCTAAATCACCAGCCAAATTTGTCCTTGAATCAGGTGCTATTATCAATAAATAAAAGTGAGTGTGTTTGAATAACTCAGCTTCTGTTAGATTAAAAATATTTTGATCAATATTTCTTTTCTTCTTTTCACCAAAGCAATAAATACCATTAGCTTTCATGCTTTCTAAAATAATCTTCGTTACGATTTCCATTCCTGCTTTGTCAATTGCATTCATAATTTTTGTTTTTAAATGATACATCCTTGAAAAATTGTATTTTTGTTAAAACACATTGCAAGTAACTAATGAATTGTACTGTACCGAACTAAATGATTTTGTATCTTACCAAAATCAACTTGTTTTTTACCAAATATTATTTTCTAAAAGAATTTTAAATATCTTTGAGTTATGAACACAGCAACGAAACCGAAACATATTGGCAGAAATATCAGCCGTATCAGAGAACTTAGAGGTATGAAGCAAGAAGCATTGGCAACTGCAATTGGAGTGAGTCAACAATCTGTTTCAAATATTGAAGGAAGCGAAATTGTTGATGATGACAAATTAAAAGCTATTGCAGAGGTTTTAGGTGTTACTACAGAAGGAATAAAAAGTTTTTCAGAAGAAGCAATTTTGAATATAATAGGTAATACTTATCATGTAGACAATTCTTCCGCAGTTAATTACGGTTGTACTTTTAATCCTCTGGATAAACTTGTTGAAGCTTACGAAGAAAACAAGAAACTTTATGAGCGTTTAGTTCAATCTGAAAAAGAAAAAAATGAATACTTAGAAAAGCTTTTAAAAGAAAAATAGAAACAAGCTTTATAAAAGATATATTAATTCAAAGGAGACCTTTATTGGTGTCCTTTTTTTATCTCCTAGAAATTTATCAAATTAAAAAAACACTTCAATGGATAAAACAATACAGCTTCGAGTTAAAAAAGATATTGACAATCAAAAGGAGCTAAAGGTACGAAAATTTAAAGGCACTTTAATTACGAAAGACTTTACTGAAATCGTTCATATTTCAGATGAAAATGAAGAATTTTATCTGAATTTTTTTTCTGTTTTACCTGAGCATAAAAAACAAATTGAAAATTATGTACTGGATTATATTTCCACAAATAATCTAAATGAAACTATTTCAATAATTAGTAATTCATAACTGATGATTGATAAAATTATTAGATAGAAATCCCCAAAAACCTTCCTCCAAAAAGTCAGAATTTTGTGGATTGCAAAATCTCATTCTCTTGAAAAAGTACACTTCTTATTTTATTGTTTTTTCATCGGTTTTTTAGAAGTGTACCCTTTCAAAGAAATTTAAATAGTATTCCAAAAAAGATAAAAAGCAAGCCAAGATATTGGACATCTGCAAAAGAAGTGCGCATAATGACAAGTCTCGTTCCTCGACCTGCCACCCTTCGGGATTTATAGCACTTCCATTGCCGATATCCATTTTTAAAATGCTTTCTTTTTTTCTTTTCTTTTAGAAAAATATTTATGGCTGTAGTCTATACTCAGGGGCATTTTTTATCTCATGTAATTCTGAGATCCTTCTCAAAAATTACTCAGGATTGTTTAAGTCAGATATTTGTAATTAATTTCGTTTGAGCTTATTTAAATTTTACAGCTTGCCACGTTCCTTTAATCAGCAAGAAGCTGTTGTTTAACAACAGCTTCTTGCTGAGCTATACTCAGCACTCGTGAAGCAGTGAAAATGAAATATTTAAAGGCTGGGATTTTTCAAAATAAAATTTGAAGAAATCTTTAATATAAAGTAATCAAAAGAGTTATATTTTTACTACTTATTTTATAAATTAGACATATAATATTTTATGATCTCTTCAATCAATCATAATTCCTGGGATACTAATGTTAAACATTATATTAGAAATGGACTATATGATAATCTCCCTGACGAATTAAAATCAATAATCTCAAAAACAAACAAACATCGTTGGCAAAATGAATTTGAAAATAATATTTAGGGTGTGAAATTAATGCATTCATAAAAGAAGAATTAGAACTAATAAAGCGCATTGGAACTTCAAATCAATAATAAATCATATTAGCAAACATAAAGAGAAAATCGTAAACGTTATCGAATTGGTTAAAGAAACAATTCCAATAGAAGATGCCTTAAAGGTTTTTAATATATCTCGAGGAACTTATCAAAATTGTAAAACATTGGTAATTAACAAATGTTATGCTTCTTATTTTTTACGTTGCGTAAAGCAATACCCGTATCAATTGTTAAAGAAAGAAATCTCCCAAATGAAAAAATATTTATAAGATCAAAAATACAGATATTGGTCTAAATCTTCTGTTTATTTCCTTGGAGTAAGAAATAAAGATATTGCTACAAGCTTAACTACTTTTTATAAATATTCAGGATTATTAGGTTATCAAAAATCAAGAAATATTCATCCAAAAATAAAACATAATGCTTTTATAAGCTACAAACCAAACGAAATTTGGTGCGCTGACGTCACTATTCTGAAAACCTTGGATGGCAAGAAACATTTTATTCATTTTTTAATGGATCATTTTTCTAAAAACATTTTGGGTTAATATGTTGAAAATAGCTCTAGCGCTGTTGCAATTAAATATTTATTACAAAAAGCTTATTTAGAACACAAGAGCAATGATACTATAAAATTTGTTACTGACGGCGGTGTAGAAAATGTAAATTCAACCGTTAAAGATTTTTTGCTTACTACAGAGAATGACGTAAAACATTTGATTATTCAAAAAGATATTCCATTTTCGAATTCAAAAATAGAAGCATTCAATAAAATAATCAAGCATCAATTTTTACTGTCTAGAAATCTGGAAAATAGAAAACAGCTTAAAGGTGCTTTATCAGAATATGTTCATATTTACAACAGCATCAGACCTCAACTTTCGTTACAAGGCAATACTCCAGAAGAAACTTATGGCGGAAAACAGATAACTTTTAACAACTATAAGACTCATTTTGCACAGTAAAAAATGGAAAGAATGATGTTAAACCAACAAAATAAATGTAAAGCTTATCGCCATTAAATCAAAAAGCCTTTAATCTGGATAATCTCCTAGAGATAGGCTTTTTTTTATTTTAGGTTGTTCGTTTAAACCCTCATATTTATTGAGAATTCCTTATATGGAACTGTCTTTTATAAAACTTTCTTGTAAAAAGCAGGGCATTATCTTTTTCTAATTCCTAATTAAAATGGTAATCAGTCTCTGTTATAAAAAGATAATCATGGTCTAAGACTAACTCTATAACAACATCTTTCTTATGCGAACTCTACACATGGGTTATTTCCATAATGTAAAAATATAAACAAATAATTTACAAATTTGTAAATTATTTAATACTTCTTTTATCTTATTAAATTCTATAATATTAAACTTTTTCATGCCCAACTGAACTACTACAAACTGTGAAATAAGGATTAATCATTTCTATTTTACGTAGTCTCTGGCCATTTATGCCTCACCAGTTCCTAAGCCTTTTGCAAAGATGGTTATTTCATATTTTAAAACATATGTGAAATGTGGAAACCCGTAACACTATAAAAGATTAATTATTTATATTAGCCGACTACAAATTTTTCAAAACTAAATTTTCCATGAAAAAACTTTATTTAGTAATTGTTCTTTTATTTATTACAATGAGTTGTTCAAAAGATGACGCTAATATTGAAGATGACGCTAATATTGAAGAAGACGTACAAAACTTAGCCCCTAAAGATTTTGACGTAAAAATTAAAGAGGTTTCAGATAACAGTGCAACTATAACTTGGGATCAGGTTATTGATCCAGAAAACGATCCAATTACCTACAGTATATTGTTAAATCAATCTCCAATTATTGGAGGGCTTTCAGAACTAACGTACAAGCTAACTAATCTTACAGAATCAACTAATTACACAGTGCAAATAATTGCGCAAGATTCATTTGGAAATAAAACATCTAAATCTTTGTCTTTTAAAACCGAAAAATATTATTTAAAATATTTAAAATCATATGATTATGGCCCGGGAAGAATTAACGGATATGCGTCAGGAACGCCCTTCAATATAATAAAAACTAAGGATAAAAGTTATATAATTGCTGGGAAATCGGCAAGAACAAATGGTGATGCTAGTCAATTCTTTGTATTAAAAATAGATTATCAAGGAAATCAAATTTGGAAGAAATTCTATAACTATAGAATAGGTGATGCGACTAATTGCAAAATAATTGAATCTGCAAACGGTTTCTTATTGGCTGCTGACAAATATGTCTTGAATCTAGATAATGACGGAAATCTAGTTTGGTACAAAAAAATAGATAGTTATGAATTGTCTCGACAACCTAATGAAATAAAGTCAGTCGCTCAAGATAAATATAAAAATATTTATCTTGTTGGAAGTAGAACAGATCCTAAAGAAGAAATAGAACAAGAAGCAGTACTAACCAAATTAGATTATTTAGGAAATACTGTATGGGAAAAAACATACAGATCTACCGCAAGAAATTTTTTTAATGATATACAAATTAATTCCTCTAATGAATTAATAATTTTTGGAACAAAAGAAACTTCTGGATTTACATATGATGAAATGAAAGATGGCACTAAACGTGGCCAAACCGATTTTTGGGTATTAAAAACAGATAATGAAGGAAAAATCATATGGGATAAATCTTTTGGAGATGGACGTTTTGATTTTTCAAGTAAGATAATTATTAATCGTAATGGCAATTATGTATTTGCAGGATTTAGTTTGGGTGCATATGATATGAGTAAAGGACGAATTTTTGAAATAGATTCAAATGGAAATGAAATTTGGAATATTACTACTGAAGAAAGCGATAATATATACTCAGTTGCCGAAACCTTAGATGGAGGATATGTGACAGCTGGTTATATTGGTACTCAGCTTTCTAATGCCTTGTCAGTATGTAAATTTGATAATAATGGAAAAAAAGACTGGAGACAAAATTATTATATCGAGTATACCTATTTATACGGTCAGTCAATATTAGCTGCGGATGATGGCGGGTATGTCGTAGTAGGAAATAATGGAAAAAATTATTATCATGGAGAGGAAAAACCAAAATTAGCAATTTACAAAACCGATCCTTTTGGGAATTTTTTGAATTAGAAGTTTACGTAATATATACTCAGGTGCATTTTTCATCTCATGTAATTCTTTGATCCCTATCAAAAATTGCTCAGGATTGTTTAAGCCAGATATTACAATTAATTTCGTTTGAGCTTATTTAAAATCTCCCAGATTGCCACGTTCCTGCAATCAGCAAGATGAACGGTTGTTAAACAACCGACTATCTTGCCACCTTTTACCTCGGAACTCGGTGGTGGAGACACTAAAAGAAAAAGAGTTTGAAAACAATGAAAATGAAAGATGATGGAAAGAAAAAAATCAAACAGAACAAGAATTGTTGGACTACGCTTTACACCCGAAGAATATGCAACAATTGAAAGCAAATTCAGAGGAAGCACTTGCCGAAAATTAAGTGATCATATTCGAAAACATTTGTTCGATAAGCCAATTGTAACCACATATAGGAATCAGTCTTTAGATGATCTTATGGAAGAAACAGTAGAACTTCGGACTGAACTAAGCGCCATTGGAAACAACATCAATCAAATTGCAAAGAAGCTAAATACGGTCAGACAAATAGCTGAATTTAGAGAATCAATACTTCGCTTTGAATTAGAGAAAACAATTCTTTTTAATAAAATTGATGAGATTAAAACACATACTCAAAAAATATCGGAACAATGGTTGCAATTATAAAAACAAGCCATTCTATCCAGCATATTTTAAATTACAATGAAAACAAAGTCAAAGCAGGTGTCGCTGAATGTATAAGTGCGGAAAAATATCCAATTGATTTAGAAAAATTGAATTTTACTTTAAAACTTAATCGCTCTTTAAAATTAGCTCAACTTAACGAAAATGCGAAGCGTAATACGGTTCATATTTCTTTAAATTTTGATACCTCGGAAAATCATTCAAAAGAAAAACTAATCGAAATTTCAAATGTTTATATGCAAAAAATTGGCTTTGGCAAACAACCATATTTAGTTTATGAGCATCAAGATGCTGGGCATCCGCATGTTCATATTGTAACCAATAATATTCAACGAGATGGAAAGCGAATTGATCTGCATCTTTTAGGCATTCGTAAATCAGAACCAGCACGAAAAGAAATTGAAGAATTATTTGGACTTGTAAAAGCTCAAGACAGAAAAGTAAAAGAACCGCTTTTGTTGACGCCAATTTCGACACCTAGAATAAATTACGGAAAAGTAGAATCTAAAAAAGCAATCAGTACTATTTTAAATTTTGTAGTAAACGAATATAAATATACAAGTCTTCCAGAACTCAATGCCGTTTTGAAGCAATACAATGTTTTAGCCGATAGAGGAAAAGAAGATTCTAGAGTATTTAAAAACAATGGAATATTATACAAAATATTAGATAAAAATGGAAAAACTGTCGGAGTACCAATAAAAGCAAGTGATTTTTACACTAAACCAACATTGAAAAATCTAGAAGGAAATTTCAAATTAAATAAAGTAAAAAGAACAAAACATCAAGCTTACACTAAAAATGAAATCGATAAGATATTACAGAGCAATAAACAATATTCGTTGGATAGTTTTGTCAGTCAATTACAATCAAAAGGTATTCACGCAGAATTAAGAAAAAGTTCGGAAGGACAGCTTTACGGAATTACGTACATAGACCACAGAACTAAATGTGTTTTTAATGGAAGTGCTTTAGGAAAACAATATAGTGCGAAGGCTATTGTAGAACGATGTTTATCCGAGAATAAGAATGAAAAATTACAATTAACAGATTTAAAACTTGATACAAGTTATCAAATTTTAAATGGAACATCAAACTTGGAAAAAGGCTTAGAAATCCTTTTTAAACCAGAACAAAATTTGGAAGGTTTGTCAGAACAACAAAGAAATAAGAAGAAGAAAAAAAGTAAAAGAAAAGGATTTATACTTAGTTAATAATAATAAATGGTTGTTAATATATACAATATATATATATGTACATAATAATGAACTTTTTACCGATGAGCAAAAAACAACTGCTGTTTCCAAAGCATCTCTTAATATTACAACAATTGGGAGAGAATATCAAGTTAGCAAGAAAAAGAAGAAAGTTAACTACAATACAGGTTGCTGAAAGAGCGGGTATTGTGAGGACTACGTTATATCAAATAGAAAAAGGGAATTCAAGTGTTTCTATTGGTGCTTATTTTAACGTTTTGAGAGTTTTAGGACTTCAAAATGATTTTTTAAAATTAGCTTCAGATGATGAACTTGGAAGAAAACTTCAAGACATTGAATTATTGAAATAATAGTTTTGAGGAAAAAAACTAATTAAGAAAAAATAGAATATGTCTTTAAATAAAACTGATATATATGTTTACGCCCATTGGCAAACAATGAACGAACCCAAAATAGTAGGGATTTTATCAGCGCAACAAGCTAAAGGGAAAAAAGCATTTAGTTTCGAATATGATAAAACATGGCTAAAAACGGAGCAAAAATTTCTATTAGATCCCGATATTCAATTGTATGGAGGCAAGCAATTTCCTAATCAAAAAGAAAATTTCGGAATATTTTTAGATAGTATGCCCGACAAATGGGGACGTACATTGATGAAACGCCGAGAAGCACAACTAGCAAGGAATAATAATGAAAAGCCAAGAACATTATACGATATTGATTTTCTTTTGGGTGTTTTTGACGAGAGTCGTATGGGAGTATTACGATTTAAAACAGATTTAACTGGCGATTTTTTAGACAACAATAAAACAACTTCAACTCCACCTTGGTCTTCAATTAGAGAACTTCAAAAAGCAGCTTCTATTTTTGAAAATGATAAAGATAATGAAGAAGTTAATAAATGGCTGACTGTGCTAATGGCTCCTGGTTCTTCGTTAGGAGGAGCAAGACCAAAAGCTAATATTTTGGATAATGACAATAGTCTTTGGATTGCAAAATTTCCATCTAAAACCGATACATTTGACAAAGCATCTTGGGAGTTTTTAGCGTATCAATTAGCAATCAATTCAGGAATTGATATGGCTCCTTGTCGAATAGAAAAAATAATGGGGCAACACAATACCTTTTTTACCAAACGATTTGATAGAGAAAAGGGCGAACGGATTCACTTTGCATCGGCTATGACTATGACAGGAAATAATGAAGATACAATTCGAGATAATCAAGCAAGTTATTTAGATATTGCCGAATTCATAAGTAATCATGGTTCAGATGTAGAAGCAAATCTACACCAGTTATGGCGTAGAATTGTTTTTAATATTGCAATTTCGAATACCGACGATCATTTGAGAAATCATGGTTTTATTTTAACCAAAGAAGGATGGATATTATCTCCTGCTTACGACCTCAACCCATCAATAGACAAAGACGGCTTAGCTTTAAATATGGACATGGATAATAATTTTCTAGATTTTGAATTAGCAAAAAGTGTTGGTGAATATTTCCGATTAGATAATAATCAAATGGAAGATGTTATAAATCAAGTTGAAAGTTCAGTAAGGCATTGGAAAGTTATCGCTAAGGAAATAGGAATATCTAGAGGCGAGATCGAATTAATTGAAAAGGCTTTTATGAAATAATAGAATTCATTACTAAAATAATGTTAGACTATTGTATTACTTTATTCTTTACGAACTTCAACTAAATACCAATCCGCTAAAAATTACTGTATAAATATATAATTGCTTTATTAACGTAAATAAAGCAATTATATATACTAAAACTTAAAATAATTTAGTCTTTTGGTTTATGAACATGAGGTTTCAAATCAGGATGTTTTGGCTTCGTTTCGGGGTTTACCCTCCTTCTTCTATCATCATTTCCACCTTCTGTTTTTGGTTTTGGACCTGGTTTGATCGCTTTAATTGTCTCCATAATAAATGTTTTTTTTTTAAATTAATAATAACAAACATCATTAATAAAAAATTTACATTATTACGGAAAACCATATTTCCATAAAAAAAGCGACCCTTTTGAGGCCGCTTTGAATGTTTTCACAACGGAATAATCCTTATTGTGAATTGCTTCAAAATTGTATTGCAATGATACAACAAAATTTCAATCACCAATTACGGTTTTCCATAAATCAATTCATTTTCTTTTCCTTAAATTTCGAGACCAATTAAGATAACGAGAAAATTCATTGTAAAAGAGAATTAGAAATGAAGAAAATATTAGGTTTAGATTTGGGAACGACATCTATCGGATGGGCATTTATTAATGAAGGAGAAAATGACAATGAAACCTCATCTATTATAAATGCAGGTGTTCGCATTGTACCTTTAACAACTGATGAGGAGGCCGATTTCAAAAAAGGCAATACTATTTCTATCAATGCAGACCGAACATTAAAACGTGGCGCAAGAAGAGGTTTGCAACGTTTTAAACAAAGACGTGATGCTTTATTACAAAGTTTTAGAGGAATCAATTTTATTTCTTCTAATTATGTCTATGCGGAAACAGGTAAGCAAACTACTTTTTCATCTTATAAATTAAGAGCTAAATCTGCAACAGAACTGGTAACCAAGGAAGAATTGGTTCAAGTTTTATTGATGCTCAATAAAAAAAGAGGCTATAAAAGCAGTCGAAAAGCAAAAACTGCTGAAGAAGGTGATGCTATTGATGGAATGAAAATTGCCAAAGAAATTTTCGAAAATAATTTAACACCTGGGCAATGGGTTTATAATTCATTATCAATAGGCGGAAAATTTATACCTGACTTTTATCGTTCGGATTTACAGAAAGAAGTAGAGAAAATCGTGCGTTTTCAAAATCAATTTCATCCAGAGCAAATGAATGAAAAATTATTGGAAAACATTCAAGGTAAAGCTAGAACGGTAACTTCTCAATATTTCTCAAGAATATTAAATATTCCTCTTGCCGAAAATAAAGGAACTCGGGAAGAAACCAAATTGCAACATTATAAATGGAGAAATGAGGCTTTAACAGAGGAACTCGATTTAAAAGTTTTAGCCTTTATAATTACCGAAATAAACAATCAAATCAATCAATCTAATGGCTACCTTGGTGCTATTAGTGATCGAAGCAAGGAGTTGTATTTTAATCAAGAAACTGTTGGTCAATTTCAATACAACCAATTAAAAGAAAATGCACACACTAAACTAAAAAATCAGGTTTTTTACCGTCAAGATTATTTAGATGAGTTTGAAAAAATTTGGGAAACACAATCAAAATTTTATCCAGAATTAAATGATGAACTAAAATCAGAAGTTCGTGATATTACAATTTTTTACCAACGAAAATTAAAGTCTCAAAAGCATTTGGTAAGTTTTTGCGAATTTGAAAAAGGACATAAAGCCATTCCAAAATCATCACCATTGTTTCAAGAATTTAGGATTTGGCAGAACATCAATAATATTGTTGTTAAAAATGAAACGACAAAAGAACCTTTTCTTTTAGGTGAAGATTTGAAAAAAGTCATTGCTCAAGAATTGTCTTTTAAAGAAAGTATGACCGATTCGCAATTGTTAACTTTTTGCGACTTAAAGAAAGGAACTCATACTGTTAATTTCAAAAAAATAGAAGGCAACAGAACAAATACTTCACTTTTTAAAGCTTTTGAAAAAATTTTAGTTTTAGAAGGTTATGACGAGTTAGACCTTTCCAAATTGGACGCTTCTGATATAAAAAGCATCATCAAATCAGCCTTTTCTGATTTAGAAATCAGTACCGCTATTCTTGATTTTGACCCAACCATTCAAGGCAATGATTATGACAAACAATCTTATTATCAATTGTGGCATTTACTTTATTCTTCGGAAGAAGATGATTTTTTAAAGAAAAGTCTAATGGACAAATTTGGATTTAAAGAAAGCCACCTTCCTTTTCTTTTGAATATCAATCTTCAAGCCGATTACGGAAGTTTGAGTGCTAAAGCTATAAAAAAAGTATTACCTCATTTAATGGATGGACATATTTATGATAAAGCCTGTACATTAGTTGGTTATAATCATTCCTCCTCATTAACAACAGATCAAAATAATGAAAGAGTTTTAAAAGATACGCTTGAATTATTAAAGAAAAATAGTTTGAGAAACCCTGTAGTTGAGAAAATTCTCAATCAAATGATTAATGTGATTAATGCCATTATAAAAGACCCAGCGATGGGAAAACCAGATGAAATTCGTGTGGAATTGGCTCGTGAGTTGAAAAATAACAACGAACAGCGAAGCGAAATGACAAAAGCCATTAATAAAAGTACAACGGAACATGAACAAATTAGAAAATTATTGCATACTGAATTTGGAATTCATCGTGTCACTCGAAATGATATTATCCGTTATAAGCTTTGGAAAGAATGTGATGGAATTTCGCTTTATACGGGCAAACCAATAGAACCATCTAAACTTTTCACAAAAGACTATGACATTGAACACATTATTCCAAAATCACGTTTGTTTGATGACAGTTTTTCTAATAAAACCATTTGTGAACGCCAATTAAATATTGATAAAAGTAATAAAACGGCTTATTCATTTTTTCAAGAGAAATTATCAGCGGAAGAATTTGACCAATTTGAAAAAAGAGTAAAAAGTTTGTTTGGAAAAATCAGTAGAACAAAGCAAAACAAACTTTTGATGGCTAACAATGAAATTCCAGAAGGATTTATTGACAGGCAACTAAGAGAAACACAATATATTGCTAAAAAAGCCAAAGAAATTTTATTGGAAGTTTCTAGAAATGTAACCGCAACTATTGGAAGTGTTACTGATAAATTGCGGGATGACTGGGAATTAGTCGATGTGATGAAAGAACTCAATTGGGAAAAATACGATAAATTAGGTTTGACCTATATTGAAGAAGGCAAAAACGGAGAGCGTTTATATAAAATTAAAGATTGGACCAAAAGAAACGACCATCGCCACCACGCTATGGACGCGATAACGGTTGCATTTACCAAACCTGCATATATTCAATACTTAAATAATTTGAATGCTCGAACGAATACCGATAAAAAAGGAAATTCGATTATTGGAATTGAAAACAAATACTTAAAAAGAGATAAAAACAATAAACTTCGATTTATTGAGCCAATCCCAAACTTTAGGGAAGTAGCCAAAAAGCAACTCGAAAGTATTTTGATTTCCTATAAAGCAAAAAATAAAGTAGTTACAAAAAATAAAAACGTAACTAAAAAAAGCAATGGAACGAATCAAAAAATTCAATTGACGCCAAGAGGACAATTACATAAAGAAACAGTTTATGGAAAACTACAACAATATGTTACCAAAGAAGAAAAAATAAATGCCAATTTCACTCCAGAATATGTTACTAAAGTTGCTAAGAAAGAATACCGTGAAGCTTTATTAAAAAGATTAATTGAAAACGAAAATGACCCTAAAAAAGCATTTACAGGAAAAAACGCTTTAAGTAAGAATCCGATATATATTAGTTTAGAAAATAATATTCTAGTTCCTGAAAAAGTAAAAATAGTTTGGTTAAAATCTGATTACACCATTCGAAAAGACATTACACCCGATTTAAAAATTGACAAAGTAATTGATATTGGCTTAAAAACAATACTTCAAAATCGCTTGAATGAATTTAACGGAGATACAAAAAAAGCTTTTGTAAATCTAGACGAAAATCCTATTTGGCAGAACAAAGAAAAAGGAATTGCTATAAAACGAGTGACCATTAGCGGAGTGAGCAATGCTCAAGCACTACATACTAAAAAAGACCATTTGGGAAACGAAATTTTAGACGAAAATGGACAGCCACTTCCTGTAGATTTTGTAAGTACAGGAAACAACCATCACGTTGCGATTTATAGAGATGAAAAAGGGAATTTACAAGAAGAAGTTGTTTCATTTTTTGAAGCTGTAACTCGTAATAATTTGGGTTTATCCATTATCAATAAAAATCATGAAAAAGGTTGGGAATTTTTGTTTTCGATGAAACAAAATGAGTTTTTTATATTTCCAACTGATGGATTTAATCCACATGAAATAGATTTATTGAATACTGAAAATTATCACTTGATTAGTCGTAATATGTTTAGGGTTCAGAAAATTGCTACTAAAAACTATATGTTTAATCATCATCTTGAAACGAAATCAGTAGATGGAGAAATGTTAAAAACTAAAAAGCAATTATCTAAAATAAGTTATCACTTTATTCAAACACCATCATATTTGAATTATATAATCAAAATCAGAATCAATCATCTTGGACAAATTGTTCAATTAGGCGAATATTAATTGCAAATCAAAAAATCAATAGGAATGGGCTTTAGCCAAAATTTATAAAGCATTTAAAACCTACAAAAAATGATAAAACGAACCCTTTTCTTTGGTAATCCAGCTTATTTGAGTACCAAAAATGAGCAAATCGTCATATCTTATCCAGACAAGGAACAGGAAAGCAAAACTGTAGCTATTGAAGATATTGGCGTTATTGTTTTAGAAAACCAACAAATTACCATTACCAATGGTTTACTAGAAAAACTAACCAACAACAATGTGGCATTAATCAATTGCGACCAACAGCATTTGCCTATTGGATTGTTAATGCCACTAAACGGACATACAGAACAATCAGAACGGTTCAAAAACCAAATTAATGCTTCAGTTCCACTTAAAAAGAATTTATGGCAACAAACCATTAGTGCAAAAATTACAAACCAGGCCGGATTACTAAAAGAAAAGGGAATTCCTTGCCGTAAAATGGAACTTTGGGCAAAGGAAGTAACATCAGGCGATGTATTAAATCACGAATCAAGAGCAGCTGCTTTTTATTGGCAAAGCCTTTCACACATTCTCACAAGAGATGATAGTGTTTTTAACAGAGGGCAAAAAGGAATTCCGCCCAATAACCTACTGAATTATGGCTACGCCATTTTAAGAGCCATAACCGCACGAGCTTTGGTTAGTTCTGGAATGTTGCCAACATTAGGTATTTTCCACCGCAATAAATACAATGCCTATTGTTTGGCGGATGATATTATGGAACCTTATCGAAGTTTTGTAGATTTAGTTGTATGCCATATTATGGAAACAGAGGATCATTATAAAGAATTGACAATTGAGATAAAAAAACAATTATTGAGTATCGCTACAATCGACGTTAACATTGATGGGAAAAATAGTCCGTTGATGGTAGCGATGAGTCGAACAACAAATTCCTTGAACGAGTGTTTTGAGGGAAGTTCTCGAAGAATTTTATACCCAATTTATGTATGATGTACATTACACACGTTTAAATCAATATAGGAGTTTGTGGATATTAGTATTTTTTGATCTACCAACCGAGACGCGTAAAGAGCGTAAAATTGCTAGTACTTTTCGTAAGAGATTATTAGACGATGGCTTTTCTATGTTCCAATTTTCGATATATATGCGCTTCTGCGCCAGCAGAGAAAATGCAGAAGTACATACCAAAAGGATTAAAAATAGTTTACCCGAACATGGAAAAATTGGTGTGATGCAAATCACAGATAAACAATTTGGAATGATGGAACTCTTTTATGGAAAAAAACCTGTAGAAACCGAAAAGCCATCGCAACAATTAGAGCTTTTTTAAAAAACAGGATAAAAAAAACACCTACTAACCTGTGCATCAGTACCCCAATTCATTTATTTTTCACTTTCAAAACAAACCTATAACTACCAACATATCAAACAATTAACTAGCGGTATGTTGGGAGTTATAAGTAAAAATACAATTTTGAAAGCAATTCACAACGGGAAAATTAAAGTGATTGGAGATACTACGTTGGGAGTTATAAGTAAAAATACAATTTTGAAAGCAATTCACAACCCTGATGCATCAATAGTAATACCGTAAGGAGTTGGGAGTTATAAGTAAAAATACAATTTTGAAAGCAATTCACAACTTAGTATCATAAATTAAATCTGCAATACCAGTTGGGAGTTATAAGTAAAAATACAATTTTGAAAGCAATTCACAACCTGTTTGGTTAGGTTTTCCTATTACAGAAAGTTGGGAGTTATAAGTAAAAATACAATTTTGAAAGCAATTCACAACCTCAATTACCTTTTCGTTTTTAGGTATTTTGTTGGGAGTTATAAGTAAAAATACAATTTTGAAAGCAATTCACAACTAAAACCACTGTTAGCCGCAAACAATAAAGGTTGGGAGTTATAAGTAAAAATACAATTTTGAAAGCAATTCACAACCAGTACCTGTTGAAGTGTTATTTGAATATGTTGGGAGTTATAAGTAAAAATACAATTTTGAAAGCAATTCACAACTTATTACGCAATAGTAATTTATTCCAAAGGTTGGGAGTTATAAGTAAAAATACAATTTTGAAAGCAATTCACAACAGCGTCAAGTAATACGGGTAGTCGTGTTTTGTTGGGAGTTATAAGTAAAAATACAATTTTGAAAGCAATTCACAACCTATTTCGTCTGTAAATCCTATTGTTGGTTGTTGGGAGTTATAAGTAAAAATACAATTTTGAAAGCAATTCACAACGAGCAGTTAAAATCATTTAGAAAATCATTAGTTGGGAGTTATAAGTAAAAATACAATTTTGAAAGCAATTCACAACTGGAAGTCGGTGAGGTTAAAATTTTAATAGTTGGGAGTTATAAGTAAAAATACAATTTTGAAAGCAATTCACAACTTATCTAACATAGCTAAGAACTCTTTTTCAGTTGGGAGTTATAAGTAAAAATACAATTTTGAAAGCAATTCACAACCTAGGGCTGGAAAAAAAGATAACGCAATAGTTGGGAGTTATAAGTAAAAATACAATTTTGAAAGCAATTCACAACCACACCAATACTGTCCCTTTTGCGGAGGGGTTGGGAGTTATAAGTAAAAATACAATTTTGAAAGCAATTCACAACCCTAAGAATCCAAGGCCGAAACTGAACTTTGTTGGGAGTTATAAGTAAAAATACAATTTTGAAAGCAATTCACAACTATAATTCCGTGTTTTTTAAATTGACTTTTGTTGGGAGTTATAAGTAAAAATACAATTTTGAAAGCAATTCACAACTCCAGAGCCATCGAGTCTGCAAACATTTTAGTTGGGAGTTATAAGTAAAAATACAATTTTGAAAGCAATTCACAACACACCCAAAGTCGAAGCGCCTTTTACCGGTTGGGAGTTATAAGTAAAAATACAATTTTGAAAGCAATTCACAACTTATCCGTACAATGCAACACGATACGTATGTTGGGAGTTATAAGTAAAAATACAATTTTGAAAGCAATTCACAACTGCTTTTAACTGGTTTAGAAATGGACTTGGTTGGGAGTTATAAGTAAAAATACAATTTTGAAAGCAATTCACAACTTTCGATAAACAATGGCGGTGCAAAGTTAGGTTGGGAGTTATAAGTAAAAATACAATTTTGAAAGCAATTCACAACTGTTCTGCTAAAATCAGTTCACACTTAAGGTTGGGAGTTATAAGTAAAAATACAATTTTGAAAGCAATTCACAACAAATTTTATAATTTACTGCGCGCATCATGGTTGGGAGTTATAAGTAAAAATACAATTTTGAAAGCAATTCACAACTCCAGCTTTCTTATTTCGCTACGACTAAAAGTTGGGAGTTATAAGTAAAAATACAATTTTGAAAGCAATTCACAACTTGCGATAAACAATGGCGGTGCAAAGTTAGGTTGGGAGTTATAAGTAAAAATACAATTTTGAAAGCAATTCACAACATTGAACGCCCTTACTTTCATTGGCGCTTTGTTGGGAGTTATAAGTAAAAATACAATTTTGAAAGCAATTCACAACCAGGTCCTGATTCACCATCTAAGCTTTGGGTTGGGAGTTATAAGTAAAAATACAATTTTGAAAGCAATTCACAACGAGTAGCTGAAGCCTGCATTCGCTCCATTAGTTGGGAGTTATAAGTAAAAATACAATTTTGAAAGCAATTCACAACATGTTTTGATTGATGTTCTTATTTAAGTGGTTGGGAGTTATAAGTAAAAATACAATTTTGAAAGCAATTCACAACTACTTTGGCAAACGTCTATTTTCTGTATCGTTGGGAGTTATAAGTAAAAATACAATTTTGAAAGCAATTCACAACTCGCTGCACTCTACATCTACAAACTTTGTCGTTGGGAGTTATAAGTAAAAATACAATTTTGAAAGCAATTCACAACCGTCGAACATGCTGACATGAATTGCCAAGGTTGGGAGTTATAAGTAAAAATACAATTTTGAAAGCAATTCACAACGCGTGGGCGAAAGCTATTATAGATGCTAATGTTGGGAGTTATAAGTAAAAATACAATTTTGAAAGCAATTCACAACATATAATCTAAGCGTATTTATTGAAAGTGAGTTGGGAGTTATAAGTAAAAATACAATTTTGAAAGCAATTCACAACTACATTATAAATTATGGATGCACCTAGCAGGTTGGGAGTTATAAGTAAAAATACAATTTTGAAAGCAATTCACAACCAGACAGTAATTCATACAATGATTATGTGAGTTGGGAGTTATAAGTAAAAATACAATTTTGAAAGCAATTCACAACGAATCAACCAAAGCCTTTGCTCTAGCTTCGTTGGGAGTTATAAGTAAAAATACAATTTTGAAAGCAATTCACAACACAGGTCTAGGTTTCATTGTAAGAAATGTAGTTGGGAGTTATAAGTAAAAATACAATTTTGAAAGCAATTCACAACATTAGGAGACTTGCAATATAGAGGGTTTTTGTTGGGAGTTATAAGTAAAAATACAATTTTGAAAGCAATTCACAACTCATTAGCATCGTAATACACAACGCATGAGTTGCGAATTATAAGTAAAAAAAATATAACCTTGCAAGAAATTCACAATTAGTTAATTGTTTACGTATTTTTTAATGATATAATCGCTAACAGGTTTCAAAGCACGCCCATTCTCAGGATGCCTACCATGGGTATTAAAAAATTCAATCCCGTGTGCTGTTTTAGCATACCAAACTATAGCTTCTCCATCCTTAAAAAAAACGGTTTTATTTGTAACTTTAATTTTTTTGAGAATTAAAACACTCTTATCTGAAGGCTCAATTTTATTAAAAGCTCCGATACTTTCCACTTTTAAATCACAGCTAACTTCTTCATAATGATCATTAGACCATTGCATACATTCTTTTTTTTGTGAAAAATAGTAGCATAGACCTGATAGCAAAATAATAATTCCAATTACAAACCATGTATTTGGTTTTATTATCTTAGGTTCTTTATTTATTAAGTCTTCTTTTGACGTAAGACCTACACTTCGTGACTCCCGAACTTCTTTAGGGGTTTCTTCCAGTTTTAAACTTTCTTCACTTTTTACAAAAACATTCTCACTCTGGAAATTTTTATCAGTTACTAAATCTGATACTATTAAATCATCTGTGTTTTCAGTTGCATTTTCTTCTTCAGTAAAATATTTTCTAAACTTACTATAAGGTCTTAGTTCAAAATCAACCAAAATTGAAGCAAGCTCAACCGTGTGAAAATTAGCTGGCTCTTTTTTACCTTTTAAGAAAGAACCAATGGGCTTAAATTTATCAATATACTGATTAAAAGCAACCTCTTGGGTTGGGTTAAATTCTGATTTAAAAAAAAGAGAGAAGATTTTTAAATCATCTTTTTTATCATTCGTTATAAATATTTTCCAGCATAGATCTCTAAGCTTTGCTTGTGATGGAACCTCTAAATAATAACTATTGTCACCGTTTTTTTCTTTTTCATATTTTTCTCTAATCGCTTTTTTGTAATGGTCAGTAGTAATGTTTCGCATAGGCTTTCAGGAATTTATAGGATTCTTTAAGATTTATTAGGATTAAACAAAATAGTTCAGGAATTCCGGGAATTCCTTATCAACAAAGGCTTTTAATCGTATTTACTTTGCCACAGTAATTAGTCATCGTTTTGATCTGCAGATTAAAACAAATGTACAAAACTGGTTCAAAAAAAAGTGCGGAAAACCGTAGGAGGGATTTTATTCGGGAAGTATAAACAAAGTCATACAGTTCTACGCATTTTACTTCCCAAAATCAATGGTATTGTATTTAACAAGATCTGGAAAAGTTTCGGACAGCAATACCCATGTCTAATTTTTAACAATAGTAAGATGAAAAGATTATTTATATTGGGAGCGATAGCATTATTAAGTTCAACCGTATTTTCATGTACCGCGGATGACCTAGTACCAAGTGATACAAAAACAGACCAAAAAGAGAATGTAAGTCCAGCTAATGTCGCTGCTGACCAAGGTCCTGGAGATGAACCGATAATTGTTCCTCCACCAAAATAAAATTGTTATAAACTCCTTAATTAACAATTAAGTACTATTTTCGGGGAAAGTATCCTTTATGTTACGATCCCCGATTTTTAGTTTGATTTTGTGTTCTATTTTATTTTCTTGTCAGGAAAATAAAATTATTGCTCCAAAAAAAAATACTGATGGGCTGAAAAATGGCCGTCTCCTACAACAAAAAGCTATAAGTCAATTAGAAAAAAATAATTTTAATAGCGCTTTTTACTACTTTAATAAATCGAAAATAACCGCTGAATCAATGAATGACAGCGCTAAGATTATTTATAGTCTTATTCAAATGGCCTCCATTCAGCAAATAAATGGCGATTATTATGGGAGTAAAGAAACCTTAACAGAAGCTCTTCCTTATGTCAAAAGAAAAGATATTTATTCGGCATCGATTAATAACTATTTTGGAATAGCAGATAAGGAATTATCTATTTATGAGGATGCTATTTTTTATTATAAAGAAGCGATAAAAGATTGCAAAGATGAAACGTGTAAAAATCCGCCTCTAAATAATATTGCAGTGGTTTATATTAAGCAAAAAAAATACGACAAAGCCATTAGTATTTTAGAGAGTTTGAGAAATAAACAAAATATTGATATTCCTTCTTCTGCTAAACGCAAAGGCAGAATATTGGATAATTTAGGTTATGCTTATTTTAAAAAAGGTGACTCTGAAAAAGGTATTATATTGATCAATAAAGGTTTACAAATAAGAAGTCAAATTGATGATTTTTACGGAAGTATTGAAAGTAATTTACATTTGGCTGAATATTACCAAAAACTTGACATTAAAAAATCTAATGAGTATGCAAAAGATGCTTATGAAATCGCAACACAATTTAATAGCATTGATGAAAGACTGAATGCTTTAGCATTTTTAATATCAAATGATCAGCAAGTGAATAATGAGCAATATGCTCAAAAATTCATTTATTTGAATGACAGTATAATTAAAATACGTAATAATTTTAAAAATAAATTTGCCAAAATTAAATATGATTCAAAAAAAGAAAAAGACGAGAATCATAAACTTCGATTAGATAAGGCTGAAAGTCTTTTAATTCTTCAGAAAATAAAATACCAACGTTTTTTATTCCTCATTGGAATTGTATTTCTTATCGTTTTAATAGCACTTCTAATTCGGTATTTCAAAATAAAAACTAAAACCGAAAGAATAAAAGCTTCTTACGAAACAGAGACCAGAATTGCGAAAAAAATACATGATGAGCTGGCTAATGATGTTTTTCATGCCATTACTTTTACACAAACGCAATCTTTAACTGAAGTTAACACAAAAGAAAATTTAATTCAAAAATTAGACGATATTTATCAGCGTGTGCGAGGGATTTCAAGAGAAAATAACGAAATACTAAACAGTTTGGAATTTTCAAAAAATTTAAAAGACTTACTTGCTACCTATAATGATCATTCAAGAAATATAATCATTAATAATATTGAAAAGGTAGATTGGGAGCTTATTGATGAAACCAAAAAAGTCACTCTTTATAGGGTTTTACAAGAATTAATGGTAAACATGAAGAAACATAGTTTGGCTTCCTTAATTGTAGTAAAATTTGACAACTCAGACTCCAAAAAATTAATTGTTGATTATGTAGACAATGGAAAAGGCTGCAACAAAGCAGAAATTATTAAAAATGGTATTCAAAATATGGAAAACCGTATTCTATCCATAAATGGAACTATTATTTTTGACACAGAACCTGAAAAAGGATTTAAAGCTAAAATAATAATCCCAAATAATTAGAATTATAATGTTTAAAAAAGTAATTGTCGCAGAAGATTTTGATAGTATAAACTTAGGGATAGAACAAGCCTTACGAGATTTAGATATTACCAATTATCAACATACAAAATATTGCGATGATGCTTACCTAAAAATTAGAAAAGCAATTATTGACAACGAGCCATATGATTTACTTATAAGTGACTTATCTTTTAAAGCAGATTATAGAGAAGTGAAAATTGAAAATGGAGATAAGTTGATCGAAAAAGTACGAGCTGAACAACCCGATTTAAAAATTATAGCTTATTCTGTTGAAGATAAAAGTCATCGAATTAGATCCCTTTTTACCAATTCAGACATCAATGGTTTTGTTATGAAAGGAAGAAATAGTATTGACGAATTAAAAAAAGCAATACGACTTTTATCAACATCAGAACTTAAATACATATCACCAGAAATATCTTCTGTTCTACAGGAAAATAATAATTATGAAATAGATGATTTTGATGTCTTAATTATGAAGCATCTTTCACTAGGAACTGCGCAAGATGACATTAGAGATACTTTTATATCCTTAAATATAAAACCAAATAGCAAGAGTGCTATTGAGAAAAGAATTTCTAAATTGAAAGATTTTTTTAAGGCAAACAACACAGTCCATTTGGTCTCTATTGCCAAAGATATGGGCATTATCTAAACTTTTTTATCAGATTACGGTTTTCCATAAAATATTGATTTTTATTGGTTTTACATTTGAATGGTTAATTAAATCATATAAATTAAAATCAAAAATCATGAAAAAGTACTATGTAAACAAAAATGCACAATCAAACGGAGACCATGAAGTCCATACTGCTGATTGTTATTACCTACCAAATGTTGAAAACAGAAAATATCTTGGCGAATTCACATCTTGTTCAAGTGCTGTTCTAGAGTCAAAAAAAACCTACCGTCAATCTAACGGTTGTAAAACTTGCTCCTTAGGCTGTCATACCTCATAATACAACTATGAGTTTTAGATTTCAAAAAAGAGTAAACTTCGGGGGAGATTTTGGCCTCAATGTTAGCAAATCCGGGATTTCACCTAGTTTGAGAACGAAGAGAGGTACTATAAGTACTAAAGGGTTTTCAGTGAATACCGGAATCAAAGGAGTTGGGTATAAAAAAACAATAAATTCGAACGTATGTATATTATTTCTTCTAATGTATTTATTTCTCACTGTTACCCTATATTAAATCATTAATTAGTACAGTAAAAAAAAATATTATTATTATTATTTGTAACATTTTCGACAATAATCGTTGTGCTAAAGAAATAGGGTTTTGTAAAGTTTGAAAGCCCACCGGAAAAAAAAACACCAATAAAAAGAAGAAAAAAATTACCAACTAAATTTTAAATAAGATGGATTCAAAAGCAACAATGACTATTGAGCTAAAAAGTCATTTTTTAAGACTTTATCAAATGGCTTTATCTGATGATAATTTTAATGTCCTAGAACTGCAAATGCTCTATTTTTTAGCAGAAGAAAGAGGGATCTTTAAAGAAGAATTAGATAAACTATTTCTCAATCCTGTTAATGACCAAACAGGAATTCCCGTTGAACTAAATACAAGAATCGAGTATTTATATGATTTAACGTGTATAATGTGGGCAGATGGAATAATTACAGATGACGAATTAAATACTTTAAAAAAATATTGTAAAAAATTTGAATTTATAGAAGAGAATATAGATGAATTAGCAAATTATCTTGTTGACTGCGTCAAAGAAGGAATGAATAAAAATGAAATTATTAGTCAACTAAATTCTTAATTTATGAAACCATTACAGCAGTTGTTCCGTTTAAAAAAAGTAGAAGAAGCTTTAGGCGAACACATACAAAATAAAGAAGAAGACAGAGAACAAATCAGAATTACTTATTATCAAAGTGGATTTACAGCTTCTTTAAGAGCTTCTGGAAGACCAATTGTACTTAGAGCATGCTTGCAAAATTTATTTACCAACTTCAAAGACCAATGTAGCCGCCAAATTTCAGAACAACAAAGGCTGAAGCAACCTTTTAAAGAAGAGCAAGAAAAAAGTAGGACAGAACTTAAAAAATGTGAAACAGCAATTGGAATATATGAACAAAAAGAGCATGAAATAGATAAAAAAATTGAAAATGCTGCCTACGAAACTGTCGATGTAAAAGTAAATCCTCAAAAATATA</t>
  </si>
  <si>
    <t>MKKILGLDLGTTSIGWAFINEGENDNETSSIINAGVRIVPLTTDEEADFKKGNTISINADRTLKRGARRGLQRFKQRRDALLQSFRGINFISSNYVYAETGKQTTFSSYKLRAKSATELVTKEELVQVLLMLNKKRGYKSSRKAKTAEEGDAIDGMKIAKEIFENNLTPGQWVYNSLSIGGKFIPDFYRSDLQKEVEKIVRFQNQFHPEQMNEKLLENIQGKARTVTSQYFSRILNIPLAENKGTREETKLQHYKWRNEALTEELDLKVLAFIITEINNQINQSNGYLGAISDRSKELYFNQETVGQFQYNQLKENAHTKLKNQVFYRQDYLDEFEKIWETQSKFYPELNDELKSEVRDITIFYQRKLKSQKHLVSFCEFEKGHKAIPKSSPLFQEFRIWQNINNIVVKNETTKEPFLLGEDLKKVIAQELSFKESMTDSQLLTFCDLKKGTHTVNFKKIEGNRTNTSLFKAFEKILVLEGYDELDLSKLDASDIKSIIKSAFSDLEISTAILDFDPTIQGNDYDKQSYYQLWHLLYSSEEDDFLKKSLMDKFGFKESHLPFLLNINLQADYGSLSAKAIKKVLPHLMDGHIYDKACTLVGYNHSSSLTTDQNNERVLKDTLELLKKNSLRNPVVEKILNQMINVINAIIKDPAMGKPDEIRVELARELKNNNEQRSEMTKAINKSTTEHEQIRKLLHTEFGIHRVTRNDIIRYKLWKECDGISLYTGKPIEPSKLFTKDYDIEHIIPKSRLFDDSFSNKTICERQLNIDKSNKTAYSFFQEKLSAEEFDQFEKRVKSLFGKISRTKQNKLLMANNEIPEGFIDRQLRETQYIAKKAKEILLEVSRNVTATIGSVTDKLRDDWELVDVMKELNWEKYDKLGLTYIEEGKNGERLYKIKDWTKRNDHRHHAMDAITVAFTKPAYIQYLNNLNARTNTDKKGNSIIGIENKYLKRDKNNKLRFIEPIPNFREVAKKQLESILISYKAKNKVVTKNKNVTKKSNGTNQKIQLTPRGQLHKETVYGKLQQYVTKEEKINANFTPEYVTKVAKKEYREALLKRLIENENDPKKAFTGKNALSKNPIYISLENNILVPEKVKIVWLKSDYTIRKDITPDLKIDKVIDIGLKTILQNRLNEFNGDTKKAFVNLDENPIWQNKEKGIAIKRVTISGVSNAQALHTKKDHLGNEILDENGQPLPVDFVSTGNNHHVAIYRDEKGNLQEEVVSFFEAVTRNNLGLSIINKNHEKGWEFLFSMKQNEFFIFPTDGFNPHEIDLLNTENYHLISRNMFRVQKIATKNYMFNHHLETKSVDGEMLKTKKQLSKISYHFIQTPSYLNYIIKIRINHLGQIVQLGEY</t>
  </si>
  <si>
    <t>39488.SAMEA3545301.ERS852450_01865</t>
  </si>
  <si>
    <t>MQKYYLGLDIGTNSVGWAVTDENYNLCKFGGKRMWGIRLFDGAQTAEERRMNRSNRRRLSRQKQRIDLLQELFAKEIAKVDPTFFIRLNESRLYMEDKSTGTKFPLFADPGYTDKEYYKEYPTIYHLRQELIKNPESHDIRLVYLACHHILKNRGHFLINGSFSDLKNLSFVCREMLDAFNELSKYQLMISDIDALEKILSDRKQQKSAKVKELVQIFECVPREDKSDAKICKEILSNLCKFLVGAKGNITRLFDTDFDEMETSSFSFGDSKYEDSLLPSLEENYPDYANVIQKIKAMYDWSVLVEIMAGENYLSFAKVNAYKKHKENLSILKSLMKKYCTPDVYQRFFYETDEKSSYGNYIGAIHNNGHSHTMKKCDEETFYKSLSKILDKLVVQKTDQDTLEILKKEAKNQTLLPLARTKANGVIPNQIHIQELRAILDNAKTYLSFLNEADEYGTIAEKIIRIAKFKIPYYAGPLSTRHKEQGANTWIVRKQEGRIYPWNFEEMVDLERSNNEFIRRMTNKCTYLIGEDVLPKNSLLYSKFMVLNELNNLKIRGHKISVELKQELYKELFCKKAKVTGKALLVYLKKKDAELTLEDISGFDADFKSSLSIYIDFKNHILREQIDDGKYQSIVENIIKWKTIFDVDSKMIEKLIAREYPNMFSSEQIKKICRLKCRGWGNFSSRFLNGIQGENTETKECFTIIEALWKTNYNLMQLLSKQFTFKDAIDCINADKVGKIDKVTYENTVKDLVVSPANKRAIWQTVQITEEIKKVMKCEPEKIFVEMARGGEKEKKRTISRKERLLKLYMDYKDENRDWIKEIESRDEQDFTNRKLYLYYTQIGRCMYSGEEISLEELMQKNSKWDKDHIYPQSKIKDDSLDNLVLARKDINNNKSNKLLPTGIQDKMKKYWKMLLKYGFISKKKYDRLMRTEDFSDEELSGFIARQIVETRQSSKAVAELLEHLNEHTEIVYVKAELVSDFRHDNNMLKSRRINDYHHAKDAFLNIVVGNVYNAKFTANPRNWIKKNRNTNYSIRRVFDYTVKRGSTIVWQGVKDGGHSIDGIKKTMARNDILYTERTYCEQGELFNATLIKKGNPNAIGLKKGLDPMKYGGYSSPKTSAFAFIEFDGKKGRQNHLVEIPVYIANIAARQPEYIKNHLEEKKGYQNVIVKKYPIQKNALIKLDGYPARLRGANEKSITLKNAVQLVLKPEYHETIRNVEKYLEYIDKDESVSKAARFSHTELDKLYDELCFKAENSIYKKRPANQSATLKNGQKTFLAITNLKEKAQVINNIITMFRCDATTTTNLKTIGGSANAGGMQVNKNTLTSQKVVLVHQSITGLFGTEEELL</t>
  </si>
  <si>
    <t>1811193.SAMN04534843.A0O21_05605</t>
  </si>
  <si>
    <t>GCF_001642085.1</t>
  </si>
  <si>
    <t>Streptococcus pantholopis strain TA 26 chromosome| complete genome.</t>
  </si>
  <si>
    <t>GTTTTGGAACCATTCAAAACAACACAGCTCTAAAAC</t>
  </si>
  <si>
    <t>TCCGCTTCTTGCCGGCTTTCTGCTTTTCAAGGAGTTTACGTTTGCGGGATACATCTCCTCCGTAACATTTAGCCAGCACGTTTTTGCGGAGGGCTTTAATATCGCTTCTGGCCACAATGTTTTGACCAATGGCTGCCTGAATCGGCACTTCAAACTGCTGGCGCGGAATAATCTTCTTCAGCTTATCGACAATCAGCTTCCCTCGCTCATAAGCAAATTCCTTATGGACAATAAAGCTGAGCGCATCAACCTTGTCACCATTGAGCAAGATATCCATCTTCACCAGCTGAGACGGACGGTACTGAGAAATCTCGTAATCAAAGCTGGCATAGCCCCGTGTAGAGGATTTGAGCTTATCAAAAAAGTCAAAAACAATTTCCGCTAGAGGAATCTGATAGATAACATTCACACGGTTATTATCAATATAATCCATAGTCACAAAATCACCGCGCTTGCGCTGCGCTAATTCCATAACAGCTCCGACAAACTCCTGCGGCACCATAATCTGGGCTTTAACGTAAGGTTCTTCAATTTTTTCTACCTTAGCCGCTTCCGGAAATTCAGACGGATTGGACACTTCCAAAAGTGCCTTATCAGTCGTATGAACATGATAGACAACAGACGGCGCTGTCATAATTAAATCAATATGGAACTCACGCTCCAGCCGCTCCTGAATCACATCCATATGCAAAAGCCCCAGGAAACCGCAGCGGAAACCAAAGCCTAAAGCCTGTGATGTTTCCGGCTCAAACTGCAGACTGGCATCGTTAAGCTGAAGCTTTTCAAGCGCTTCGCGCAAATCATTGTATTTATTGGAATCAATGGGATAAATCCCCGCAAAAACCATAGGATTCATCTGCTTGTAACCATGCAGCGGAGCAGCTGCCGGTTTATCTGCCAGAGTAATCGTATCACCGACACGTGTGTCAGCAACTGTTTTTATGGAAGCCGCCAGATAGCCGACATCTCCTGTTGCCAAAAACTCACGGCCCACTGCTTTAGGAGTGAAGATCCCAACCTCAGTGACATCAAAAGTCTTGCCATTAGACATTAGCTGAATTTTATCGCCCGGTCTGACGATACCGTCCATTACCCGAATCTGTAAGATAACACCGCGGTATGCATCATAAACCGAATCGAAAATCAAAGCCTGTAAAGGGGCTTCAACATCTCCCGCAGGAGCTGGTACTTTTTCCACTACCTGCTCCAAAATTTCTTCGATACCTATTCCTGCTTTAGCAGAAGCCAGAACAGCATCGGAGGCATCGAGACCGATGACATCTTCGATTTCCTGCCGTACACCTTCCGGATCGGCGGCCGGCAAATCAATCTTATTAATAACAGGCAGAATTTCCAAATCATTATCCAAAGCCAGATAGACGTTAGCTAAAGTCTGTGCCTCAATCCCCTGAGCTGCATCTACCACTAAAAGCGCTCCCTCGCAAGCAGCTAAAGAGCGGGATACCTCATAGGTAAAGTCCACATGCCCAGGCGTGTCAATCAGGTGAAAAATATAGCTTTCACCGTCTTTGGCACGGTAGTTCAGTTCAATAGCATTCAGCTTAATGGTGATTCCGCGCTCCCGCTCCAAGTCCATACTGTCCAAAAGCTGATCCTGCATTTCTCTGCTCGAAACTGTTTCCGTCTGCTCTAAAATACGGTCAGCCAGTGTTGATTTCCCATGGTCAATGTGCGCAATAATAGAAAAATTGCGAATTTTTTCCTGACGCTTACGTAATTCCTGAATATCCATTATTTTCCCATACCTTTAATTCTTACTTTTTATTATAACAAAAAAGCAAGCCCCTTACCACTTGCTGAGAAATTTTACATGGTTACAAGCCTTTTTTCACACAAATATCGCACTAGCTATTAAGCTAACGGTGCGGAGATTTTTATCATCTATAACCTACAAGAAGCCCCTTTTCTCTGTTGCTTTTAAAATCATTCGCTGACAGCAACAGGCTTTTTTTGGTAGTCAATATGAAGGTCAGACAGGCTGTTAATCTGACTGGGTATCGCTTTTTTAACAAGACAGCCCCCCTTATTTTGTGAGAAAGGCTCTGAAAGGATAATACTGCCGTTATTAGGCCAAATAAGGGCGTCAGCCTCATACTCTCTATTGACAAGCACTTTACTTATCCAAACCCTGCTCTTTTCATAAAAAGCAGTAACTTCTACCTTATCAACCATTTCGTAATGATTAAGGAGATAAAGGCACAGCCTGTTTTGATCATAAATGAAAACCGATTCTTCCTCAGAATGCAATCTCTTTTCCACCTCTTCTCCTTTTGAATATTTTTACAAAAAATCCATTATCTGCCCGAAATACAAAAGGAGACACTGTTAAGCGGCCTTAAATGCTTTTCCAAAAAAAACAGAGTCTAAAATCAGCCCTATTAAACAGCATCTGTCATTCCATTTAGAACCATCAAACGGCTCAGTGCAACGTAATTATTTGTCTTCCTTGCGCTTTGCTTCTTTAAACCTCTGTTTTAAAACAGCGTTCTTACCTAAAAAAATAGAATCCAAACTAATACCATAGTAATCCGCTATGGCACGAGCTAATTTTACCGGAATATTTGAGCTGTCCTCTTCATATTTCGATAAGGTATGCACAGAGATAGCCAAACTTTCTGCAACTTCTTCAAGACTTAAATCATAATTTACCCTGAGGGCACGTAAGGTTAATTTTTCCACCTTCAGTCTCTCCTTTCCTTGTCCGCCTACTGTTGGATGATTTTCACAACCAACGGCAGGTGATTTCAGCAGGCTCAGAACCACTATTTTTTTACAAGAGCAAAACAAGTTAATGAGCTAGCATTCCGATTTAATGATATCAATCTGCCTATAAACAAATTTATAAAAGATACTCCTATTATAATTCGATTTAAATCACAAGTCAAGACTTTTTTCACGAAAAATTCTCTTTCTTATTTACAATTGCCAATTAAAACGATATCATGTAATTAAAGGATAAAAAAACAAAAACCTATAGGAGGTACCCCATGGGACGCGGTAAATTAACCCCACAAGATTTAGTGGCCATGAAAATTGTATCCGCTAATTTACAAAGACTTTTAAAAGAAAGCGGCGTAAAGCAGGCGGACTTAGCAACAACACTCGATATTCCCAAAAGCAGTTTGAACGAGTATGTTAAAGGCAGAAGTCTGCCGAAATCCGGTAATGTGCAAAAGCTGGCCGATTACTTCGGTCTGAAAAAATCAGAAATCGATCCACGATTTTCACATTACAATTATACTGCTTCAGCTATGCTTGAAAATATCAACAAAGCTGCCAGTCAGCTGAGTGAACAAAGGCAGGAAATTGTGCTTGATTTTGCTCACCAGCAAATAAAAGAGCAGCAGAAAACGGCTGAATCAGATTCTGATACTGATGGTGCTGACAATGATGGTAATTATCAAAAGGTTGTTCAGAACTATCTGAACGAGGAAGCTAAAGAGGACTAGGCAATCTGCTTAAGCTGTTTCAAAATGCCTAAAGACTTGTACCGGACTTGGGATTTGGAGCAACGCGTATGAAGATGTTCAGCTTCATAGCAGCCTTTCTGTAACAGCATGGAGCCGCTCTTTTATGGCAGTTTCTGTTTCTCAACAATGAAGCTAATCCCGAAAGGATAAAGAGATTGAGTTCACTTCTCCTAATCCTCAACATAATGCATCATCTTAAAAAAATTTTCAGCTAAGCTCAGCCGATAGAAGTTTAAAAACCAGCCCTGTATCCGGGCTGGTTTTTAAACTATTTCCGACCGAAACACTCAAGAGCTGCTTCTGCTGATAGATTAACTCTCAGACCTCATTAAACCACAAACCGATTTCACGTTTAGCTGACGCTGCTGAATCCGAACCATGAACAACATTTTCAATAGACTGATTAGCACCAGCCGCTTGAGCAAAATCGCCTCGAATAGTTCCCGGCAAAGCTTCCTGCGGTTTAGTTGCCCCCATCATCAACCGCCAGCTGGCAATAACATCATTTCCAAACATTACCCCAATTACTAGCGGCCCGCTCGTCATATAAGCAAGCAAATCAGGAAAGAAAGGCTCATCAACTAGGGCAGCATAATGCGCTTTTAGCAAATTTTCATCAGCCTGGCACAGCTCTAACCTTTCAATAACAAATCCTCTCTTTTCAATGCGGCTCAGCACCTCTCCGATTAGCCCCCTGCGCACAGCATCAGGCTTAATCATAAAAAATGTCTTCTCCACTTACCCACTCACCTTTCTCCTATTATTTCCTACCATTTTACCATAAAAGCACAGACGGCGAAAACATCTGCCCTTGATTTTCTTCAGGCAAATATTGCAGAAAATTGAATCGTCTAAAATTCCAGTAAAAAAGAAAAGTCTTACTCAGTTATTTCCGTTCAATAAGAAGCATAAGCGTCTGGGAGCGGGACAGAACCCAAATTATAGAGTTCGTTGTCCCACCCCCGCAAAACTTAGCAGGCAGTTTAAAGCTTTGAAAAAGCGAATAAAGTGCCGCTAGACGGCTAGCGTCCTGCTAAGCAGACTTGAGAGATTTTGAAAGCTTAAACCCTTCTAGCCGTCTTGGCAGAGGGGCGCAGACGAAATCACAGATTTCTGGCTTACCGTCAGCCGTAGCCGTCTGAAAGCTTTGCAGTCTTTACAGCCTGCCGCACCCTTCTAGTCGTCTTGGCAGAGGGGCGCAGACGAAATCACAGATTTCTGGCTTACCGTCAGCCGTAGCCGTCTGAAGGCTTTGCAGTCTTTACAGCCTGCCGCACCCTTCTAGTCGTCTTGGCAGAGGGGCGCAGACGAAATCACAGATTTCTGGCTTACCGTCATTTTCCTTTTACGTTCTTAACGGGCTTTGTATCTTGATAAAAGCACTGCTCAAAAGAAAAAGATGGTGCTTATCCACCCATCACTAGGTATGTGATAAGAAAGGAAGCGCAGATAAGGCTAGCCGTTTTCTAAAATCAAAAAGGCGGACCTATCGGTCCGCCTCTTATCCGAAAGCAGGCAACTCTGCCTCAGCTATGCGAATGACGGTGAAAACCAAACATGTCAAATAATTGATTATGAAGGGATTCACCATTGGATTTTTTAAAGGTTTCCATCACTTTAAACAAATCAATCAGATAAGGAACACCGATTGCTACCAGCAAAGCGAGTGAAACCAAAAAAACAGTTAAGTAAAGCATAAGACAACCTCCTTTCAGGAAGAAGCACCTCGCTTCCCTCACCCCTATTGTACCGCTAACCAGAGCAGATTGCAAGAAAAGGAAAAGCCAGCAGGCTGAACCATTTCCAAACATAAGCAATTGACGCTTTCTTTATTATTACTCTAAAATCAAGAAGACAGTCGTAAGATTTCATCCAGAACAGTGACTACCAATAAATACATCAGTTGCAATCAAAACTCTAAACCCGCTCCTGCCTACTTACTGTCGTCAAAAAATAATTTCTAAAGCCGTTATAACAGCTGTTTAGCATCTGTAACAGTCACTTCTAAGACACTTCTCAAAAACGGAAATTTGGCTTTCATCTCTTCAAACTCAGCGCCTTCATTAACTAATTTACCTATTCCCAATACTCTAAATCCTGTCCCTTGATAACCCTTGTATCCCTCTACTTGACGGGATCCAAGGATTATAATGAGTTTTGGATTAACAGATAAATCCTCCTCTGTGCTGTGCATTCCTGCTACTAGCAAAAGTAGGCGTTTGTTTTCCTTTAAGAACAAGATAAGAATTCCATGTACAAGTGACATGCGGATCATCTGCCCACCAAGAAGTGATAGAAACAACTCCTCTGTAATCTAAAACTTTTTTAACGGTATCTGTAAATTTACTAATCGTCCATCGCCATAAATAGTTGAGTTATCTTCATTACACATAGCCATTATAAGATATCCATTTCCAGACTTGTTGCCCACGGATTACTCGTTTTTCTGATGGAGAGGCGACATGGAGGTACAAATTTATTGAAACAAGAAAGCACCTAGATTACTCTAAGTGCTTAGTTTTTAAATTGTTCCAATTCTTCAAAGATGAGTTCATTATTGAACCATTCAAAACAGCACAGCTCTAAAACGTAAAAACTTCCAAATCCATAACGCTTTTGTTTTGGAACCATTCAAAACAACACAGCTCTAAAACTGCAAATGCAGCAACAAGATTAGATATGACGTTTTGGAACCATTCAAAACAACACAGCTCTAAAACACAAAGCCACAATCACCCAAAAATACCACTGTTTTGGAACCATTCAAAACAACACAGCTCTAAAACTTATCCATGGGTACGGTCTTCCCACGCAGTTTTGGAACCATTCAAAACAACACAGCTCTAAAACGGAGCTGATGGAGCTGTCCCTGTTCTAACTGTTTTGGAACCATTCAAAACAACACAGCTCTAAAACTATAATCACCTCCTTTCGAGATGATTATATGTTTTGGAACCATTCAAAACAACACAGCTCTAAAACTAATTTGTCTGATGAAACCATTGATTTTTTGTTTTGGAACCATTCAAAACAACACAGCTCTAAAACAATTATATTAACTACTTTTGTTAATATAAAGTTTTGGAACCATTCAAAACAACACAGCTCTAAAACGCAGGCCGGCACAGATAAGGCGGTTATCAAGTTTTGGAACCATTCAAAACAACACAGCTCTAAAACAATTGCCATTGATAAGATTGACATATTTATGTTTTGGAACCATTCAAAACAACACAGCTCTAAAACGCCAACTACAGCATATACGTTGAGTTGGGGGTTTTGGAACCATTCAAAACAACACAGCTCTAAAACTAGGGATTGTCCAGCGCGCAGATGTATCCAGTTTTGGAACCATTCAAAACAACACAGCTCTAAAACATGGACTTTTGCAACAATATACCAAACGCTGTTTTGGAACCATTCAAAACAACACAGCTCTAAAACGACTCCCATTTTGATATAGTGGCATCCGATGTTTTGGAACCATTCAAAACAACACAGCTCTAAAACATGCCATTAAACAAGACCTCCTACATACCTGTTTTGGAACCATTCAAAACAACACAGCTCTAAAACTTTATATTGAAGGCTAGTGATCACACGTTAGTTTTGGAACCATTCAAAACAACACAGCTCTAAAACGCCGGGCACGTCTGAAATCCAGTTTAGACAGTTTTGGAACCATTCAAAACAACACAGCTCTAAAACATGCTTGACGAGGATAGCCCTTACGCTAAGGTTTTGGAACCATTCAAAACAACACAGCTCTAAAACTAATTCATAGTCATCCCTCATAAGGTAGGCGTTTTGGAACCATTCAAAACAACACAGCTCTAAAACCGCGTGCCGGGAAGTTATCCTGGTATATTTGTTTTGGAACCATTCAAAACAACACAGCTCTAAAACCGTACAACAGTGACTTTCTTTTCCTGATGGGTTTTGGAACCATTCAAAACAACACAGCTCTAAAACTATTTCTGTCTTTATTATACTAAATGCAGTGTTTTGGAACCATTCAAAACAACACAGCTCTAAAACTCTGTGAGCTTGATAATCGTCTTGTCTGTGGTTTTGGAACCATTCAAAACAACACAGCTCTAAAACGGGCTAATATGGGTACGTTTAAAGGGACGTGTTTTGGAACCATTCAAAACAACACAGCTCTAAAACTAATAACTGTTTATACTTTCTCTATAGTAGGTTTTGGAACCATTCAAAACAACACAGCTCTAAAACACAGTCTGATGTTAGAGAGACTAAAGTAACGTTTTGGAACCATTCAAAACAACACAGCTCTAAAACGGCGGCTTGGCTATGGTCAATGACCAAAAAGTTTTGGAACCATTCAAAACAACACAGCTCTAAAACCGTTGCTCGAGACCTGCTATCTGTATCTCCGTTTTGGAACCATTCAAAACAACACAGCTCTAAAACCTCGCAGAACATTTTTTGTTACGAAATTTCGTAATCGCGCTATTCGTCCCAGCCAGACTTCAGTATCAAACAGTTCCATTTTATCACTTTTATTTTATCTAAAAAATGCTTTAAAATCAAGGTTTCAACGCTGTTTTCTATTAATGCTCTGACCTTCATCAAAACAAGCAGCTAAACTCCTTTTACATTATTGACATTTGATCCGGCAGTCCTTCTTAATGCTTTATTTCATCAATCAAGAAATAGTCTCTATCTAAAATATACTGAGAAAAATCATAGAGCTTACGCGGTTCAAGAAAAAGAACTGTTTGGTTGGCCAAGCTAATATAATCAAGTAGCTCTTTAACCTCTTTCCTTGTTAAATAGGACCCGCTATTGATAAAGACCAACAGACGTTTCTTACTAAGATACTTATAAATTTGTAAAATTTCCAAGCACTTTTCAAAAACAGTATCACTGCTTGTTTCTACTTTTACACCTAAAGCTTTAATAAGTTCTAGAATTGTAATTTCGTCATATTCCAGATCTAATTCGTTTTCTAAACATTCGTAAGCAATTAGCTCTGTTATTGTAGCTGCCAACTTTTCAATCATGGCTTTGACTTCCGGTTTTTCGTTGAATTGCTCCTCTAAATCAGCATGAATGAGCTTCAGCATAGCAGATGAATTGATATTGTAACCTAAAATATCAGTAACAAGCATAATCTCTGATTCTTTTAATGACTTTAATTTTTCATCAAATAATTTGAGTTCACTTGCTTCATCATACTGATAAATTAGCCTTACTAACCGAGCATAGAGCTCAACATCTTCAATCGCTAAGATTGTTCCTTTTTGCAGTATAAGCGGCTCGTCTAAAATAGGGAAATTAATCTTCAGCATCATAAGCCTCCCCAAGAAAAATTAAGCGGCTGTCTGTATTAGCAATACTTGTATCTCTATCGCCATGCAGATAAATCATACGAGCAAACTGTTTTTCTGTAACAGTCAACAATGTAATGTTACCTTTTTTGGGATTATTTTCCTGCAGACGGTCAATCATAGCTTTATTAGCAGAATTATTAAGCAACAGCTTACTGTAAATTGAAAACTGATGCATAATAAATCCTTCACTCAGTAAAAATTTTCGAAATTTACGGTAAGCTCTCCGTTCCTCAACAGTCTCAGTCGGCATATCAAACATCAAAATCATTCGCATATATCGATAACTCATATCCTAAACTCAGGAACTCCTTTCCCATCATTATTAAGAGCTTTCACAACCTTTTTGGTATAGTCGCTGACAATGTTAGATAAGTACATTTCTTTGTTGTTGTAGAGGTAGGTATCTGAAAACATGCTGAACAGTTCCCGCTTTATTTTGACAAATGAGCTATTGCGATTTTCATAAACAATACGGTCAACAATAGGACGAAAAGGTTCCATAATATCACTGGCAAGGTTAAATTGATTAAACTGATTGGCATGCTTGAGACCAAATTGAGTCATACAGCCGGAAACAACAACTTCACGCGCAAACATGCTTAAAAGTAAGGTATAGCCATAATCAAGGCCCGCGTTAATGTCATTATCCTGCTCTCGTGAAAAATCATTGCCAAATAAGGTATTGAAATATATCCTCGCAGAATGTCCTTCACGATTGCTTGGATCAAACAGCTCCAGACCATGGTATAAATCCATAATAGACTGAGATTTCTCAAAGAAAGAGCACCCACTAAGGTATAAACTTTGATTCAAAATTTTCTGAGCAATAATATTAGTCCAAACATCAGCTTTAACATCTTCTGTCCAAGATACCTGCCTCGCTAACTGCAAACTGGAATCATGCCGGGCAGACAGCGGCATTAGATTAGCAATCGGCAGTCGTTTGTCATCACAAAAAATAACCAAAATATTTTCATCAACTAAACGCTTAAGCAGCATAGTTGACAAAACAATATCTGTCGTCTCCAGCAAAAGAATGTCTATCTCGGACAGATGGATTAATTCTGTCCGAGAAGCCTCTTTAAAAATCAAATGATTATTTTTATATGCTAACTTTGAATGTGTATTTACAACAACTGTACGCCAACCGCTCATTTATCTTCTCCTAATTTACTTAAATCAATACGGGTTTCATAAAGGCCAGTTATAGATTGGTGGATGAGGGTGGCATTCAGACATTCTTTTGTTGAAGTATAACGTTTACGTGGAATTTTTTTGCCAAGAAAATTGAAATCTGCTGGTGCACCTAATGCAGTCAATGTTAATAAATTAACAAATGAAGTTGAAATTTCTTCAATTGAGAATGTGTCTATTTTATTGATAACCGCTCTAATTTTATCAAGATTTTTTTCAACATCAACATATGAGTTAGCAAAATTTTCTACACAAGATAAGACCTCTCCAAATTCTTTCTTATGCTCACTAACGTATTTTAAATGCTCAGTGCTATTAAAACTATTGACTCGATGAGCATGATAAAGCAGTTCTACTAAACGATCTGAAAGTACAACTTCATTTCCTTTTTGAAGTTCTGAAGCACTGGCTAACAAACGTCTTCTTCCACCTTCAAATTCAAAAAGACTGTATTTTGGAAGTTTTATCAATGTGTCCTCTTGGACATTACGATAGCCTTTCTTTTCCAAAAATACAATTGGATTTTTTTCAAAGGATGGGCGCTCCATAATTGATATACCAACCAATTCTTTTACTTTTTTCAATTTCTTGGCTTTGCCTTTTTCAACATCAGCCACAACAAAAACAGAGTAAGCAATTATTGGACTATCAAATCCACCATATTTTTTAGTATCCCAATAAACTTTTTTCGTCTTTCGTGGAATTAATTTATCAGAATCACCTTTAGGTAAAATCGATTCTTTTGAGAATCCTCCAGTCTGGCTTTCAACTTTTTTAACAATATTAACTTGCGGATACGAAAGTACTTTACATATCGTCCTAAAATCAGTCTCCTTATTCCAAACAATTTCTCCAGTATCCTTACTATACTCAATAACTGGTCGAACTATTACTCTGCCATTTGAATATCTTACGACACGTTTAAAGAAGTTCATTAGGTTTGAATAAAAGAAATATTTTGCTGTTGCTTTATCGCTTGAACTAGTGATGAGTTTACGAACATCATATTTCTTGTACTCACCATAAACAAATTCAGGCGCCAATTTCGGATATTTTCTTAGTAAAGCTGTCCCAACTACTGCATTAAGATAAGCATCATGAGCGTGGTGATAATCATTGATTTCGCGTACTTTATAAAATTTAAAATCTTTCCGGAATTGTGAAATTAGGTTTGATTTCAAAGTAATGACTTTCACATTGCGAATCACTTTATCATCTTCGTCATGTTCAGTATTAAAACGAGCATCTAAAATTTGTGCGACATGTTTTGTAATTTGACGTGTTTCAACCAATTGACGCTTAATAAAACCAGCCTTATCCGCTTCAGTCAAACCACCGCGTTCTGATTTTGTCAAATTATCAAATTTACGTTTAGAAATTAACCCAGATTTATATAGTCGAACCCAATCTGCCTTTCTAGCACGAACAATATCAAGATTTGGTACATCATCTGATTTACCACGATTTTTAGCAGAACTTGTTAATACTCGATTATCAATAGAGTCATCCTTAATAAAGGCTTGAGGAATAATGTGGTCGATATCATAATCACTTAATCGGTCAATATCTAATTCTTCACCAGTATATATATCTTTACCATTTTGAATATAGTAAAGGAATAGACGATCATCTTGAAGGTGAACATTTTCAACTTTATCTTCAACATATGATGGCTTTTTCTTATTAAGGATATTGCTCCCCAACTCTTTCAATGAATCCTGAAGCTTTTTCAAGCGTTGTTGTGATTGGCTTCTTCCTCGATTAGTTGTCTGATTTTCACGCGCCATTTCGATGACAATGTTATCAGGATTATGGCCCATAACTTTAACTAGCTCATCAACAATTTTGATACTTTGTAAAATCCCTTTTTTAATAGCAGGACTTCCGGGTAACTCGTGTACCACAGCTGCAATATCATCAATATTGCCAATAATTTGCGCGTCTTTAATAATTTGTTTAAACGGTAGCGTATCATCGTTAATTAACTGCATAAAGTTTCGATTAGCATAACCATCATCAATCAAATACTCAAGAATAGTCTTATTATTTTCTTTATTACGAATACCATTAATTAATTTATATGACAAGCGCCCCCAACCAGTATAATGACGGCGTTCAAGTTTCTTCAATTGCTGTGTCGAAAAGATATCACTATATTTGTGAAGGCGCTGCTGAATCATTTCTCTATCTTCAAACAAAGTTAACGTTTTAATAATATCTTCAATTACTTCTTCGTTTACTTTATCATCCAAGAAAGATTTATCCAAAATCTTTTTCAAATCATGATAGGTTCCAAGACTAGCATTAAATGACTTATTTTCCTTATCAAGACCAATTAAATCTTGAATACGATATTCAGGAAACTCTTTATCGAGGTAATTTAAAAGTTTTTCCTTGGTAACTTTACGGTTTTCTTTAAAGACATGGTCAAAGATTTCTTGTTTCATATTTGAATCAAAGAAAGCTTCTTTTCCTTGCTCATTAACATACTTAATTTTGGTTAACTCATTATAAACCGCAAATGTTTCATATACATGACTGTGTTTTGGTAAAACTTTCTCCTCTGGCAAATACAAATCATTTAAAGTCATGCGTGTAATGAATTTTTCAGCTGATTTTTCTTTATCAATTACCTTATTGAAATTCCACGGTGTAATCTTCTCATCTGAATGATACTCTGCCCATGCAAATCGACTATTCTTTCGCGCTAATGGACCAACATAGTAAGGGATTCTAAAAGTCAAGATTTTTTCAATTCTATCTTGGTTCTCTTTTAGAAATGGGTAATAATCACCTTGACGGCGTAAAATTGCATGCATTTCTTGTAAATGAATTTGGTGCGGAATCGAACCATTATCAAATGTTCTTTGTTTTCTTAAGAAATCTTCACGTTCAATTTTATCTAGGAAATACTCACTTCCATCAGTTTTAGAAAGGATTGTTTTTAAATATTTATAGAATTCATCTTGTTTGACACCATTTTCAATATAACCAGCATAACCATTTTGGGTTTCATCTTTAAAAATATCATGATACAAATTAGGCTTATTTGTTTTAATGAATGCTTTTAGTTTTTCTAAATCTTCATGATGTTCTGCATAGCGTTTAATCATCGAAGCTGATAACGGCGCTTTAGTTGAACTATCATCAACAGTTAAAATACCTGAAAGTAAGATTGCATCATAAAGATTTTTAGCTGAAGTAAATAAGTCTGCATAATCATCTCCAATTTTCTCAAGTACCTCTTCTAAGTCTTCTTCATAGGTATCTTTAGAAAATTGCAACTTAGCATCTTCAGATAGTTTGAAATTCGTTTTAAAATTAGGCTGTAATCCTAAAGACAAAGCAATGAGATTTCCAAATAAAGTGTTTTTCTTCTCCTTTGGATAGCTTTCTATAAGATTTTCTAAACGGCGTGATTTGCTAATTTTTTCTGTCAAAATACTTGAAGCATCAACAGTAACTTCTGACAAATGACTATCGTCAAACGTTCTATCGTACACCTCCACAAAATCAGTGAATAATTTTTGGACATCTGTATTTTCAGCTTTTAACTCACCTTCAATCAAAAAATGCCCACGATATTTAATCATATGTGCCAAAGCTAGGTAAACCAAGCGTAAATCAGATTTTTCAGGAGAATCAGCAAGATATTTCCTTAAATGATAAATTGTAGAAAATTTTTGATGATAAGCATCTTCTTCTGCTTTATTGCCGAAGATTGGGTGTGAATCAAAATCTTTATCATCATCTGTCAAAAATGACTCATCTAAACGTTGAAAGAAACTGTTGTCAGCTTTTGCAATTTCTTCAGCAAAAATTTCTTGTAGATAACGTAAACGATTTTTACGGCGTGTATAACGACGTCTAGCTGTACGTTTCAATCGAGTCGCTTCTGCTGTTTCGCCGCTATCAAACAATAAGGCTCCCAGCAGATTTTTCTTAATATACTCTTTATCAGTATTTCCCAAAACCTTCATCTTTTTGGCTGGAATTTTGTAATCATCAGTAATCACAGCCCATCCAACACTATTAGTACCAATGTCGAGTCCGATTGAATAATTTTTCTTAGTCATAAATTTCCTCCTTTTTATAGTAAAGTTTAAATTTACAAAGAAGACTATGAAATAAACGCTTTAATTAAATCAATAAAACTTTTTAGCAATTTCAATAACTCCGTTAAAAATAAGAGTCTTTCTTTATCAAATTTAAACCTTTTCAAAAAATCATCTCCCTAAAACATAACATGTTTTATAAATAAATTATATCACAATTTAAAATAAAGGCTGATATAATTTTTATAATTTGTTAAAATAGTAATAAGTTATGTTTTAGTTTTATAGTTGTATTTTGAAAATTTCTAACAATAACTTTATATAATTAATACTTGAAAATAAAAAGTAATTATTATATAATATCTTTGTTGGAACTATTCAAAACAACACAGCGAGTTAAAATAAGGCATTGTCCGTACACAACTTGTAAAAGTGGCACCCGATTCGGGTGCTTTTTTATTGATTTATAATTTTTAACTCATATCTTATATTTTACTCTTTTCACCAAAAAAAGCAAGCGCTTCCAAAATATTTACTTTTACCTTTATAAGTTAAAACATACCAAATCAAAAAGCAACGATATTATATTCGTTGCTTTTTAAATGATAGAAACAATCTTAACAGCGTCTGAAGGGGTTGACTGTAAAAAAAGGTTCCTTGAGGTATGCTTATTTATCTTGGGAGGATTCTCTGTTGTAAGACACTGGGAGTGCGGGTAAATCTTTATTAACGGCCGGATTTCGGCTTGTTTTAGCTCAAAAGCCAGCCCCAGAAAAAGGGCAGGAAGAAGGCGAGAAAACCGCAGATAACGAAAATGATTTTGATTCTTTTATTTGCCATAAAGCTTGACTTTATCCAGAAAACAACAGCAAATAGCCAAGATAAGGTAAAAAGTAGCCAATAGTACCAAGCGATAGTCATTGTGTCTCCTTTCTCTGTCTGCGCTGTGCCAACTGTCTTCTGCTTATCCCTACTAAACTGATCATCAAGGCTTCATAGAGAGCCAAGAAGAGCAAAAAGCAATGCATAAAGAAATCTTGCGGCAATATCCAAATCACAGGATCTGTGGCCGGATTGAAAAGCCAGGAAGAATCTCCCGGGAAAAGAACTTGATGAAAAAGTGTAAAGAAATGGTCAAACCCAATAAGAAGGGCGAAAACAGCCGCAACAAGCGGCAGAGCAGCTGCACCCATAAACAGTTTCTCAAATACAAAGAGAGAGCTTTCTTTCCTTGTCTGTCTGAAAAAACGCCAGCTCGGTAAAAGTAAAATTATAAAAAGAGCCTGTGTGGTGTGAAACAAAAGCTTTACATCATGGAAATGCTTGAGTCCGCTTTTGGAAGACGAAAAAGCAGGCAAATGTAAATGCATTTGCAGCGGATTGGTTAAGTAGCCCATCAAAATATTAAAATTGTAAACGATTGTTTTTTGACTGAGGTAAACAGTATTTTCTAAATCCAGCCAGTTTGCTTCTAATGGATAGAAAAGCCAAGCCAGATAAATAGTTATTAAAACAGCCAACGCTAAAAGCCAAAGCCAGGTGCTTAAAAACCATAGTTTATTTTTCATTGAAATTCCATTCATCTAAGCTAGCCAGCACATAATCGGGTTTGACAGGGAGCCCTGCTAGGTCTTCTGCCTTAGTAAAGCCGGTTGTGACAAGCAACGTTGCGATATCATTTTGGATACCAGCCATTATATCGGTTAAGTAATTGTCACCGACCATAATCGCTTCATGGCGCTTAACTCCCAAAATATCCAGAGATTTATTCATGATAATGGCATTTGGTTTGCCGATAAAGACGGGCTGCACTCGTGTGGCAGCTTCCAAAAGTTTGCTGATTGCTCCTGCTCCTGGCAGAAGGCCGCGTTCTGTCGGAATATTTAAGTCCGGATTTGTTCCAATAAAAACTGCTCCTTTTTGGATAGCCAAAGTTGCTGCTGTCAGCTTTTCATAAGTCAGTTCACTGTCCAACCCAACAACGACATAAGCAGGATTCTCCTTATCTTCAGTATAACCTGCCTGACTGATAGCTGTTTGAAGCCCCGCTTCTCCGATAACATAGACTGTCTTTCCGCGGTTCATATCATTCATATAGTCAACGGTTGCCATAGTAGCCGTGTAGATAGTATGCAGCGGAGTTTCCACATGAAACTGCTCAGCCAGCATCTTCTGCACCATTTCAGGCGTCCGGGTAGTATTGTTAGTGACAAGAACGTAAGGGAGATTTCTTTCTTGAAGTCTGCTGATAAACCGCTCACCTGCAGGAATCCGTTCCTTTCCTTTGTAAATCGTTCCGTCTAAGTCAATCAGATAGCCTTTGTAAGTCATCATTTTCAGTCCTTTTCTAAATTAATAACAGTCTGCCAGTTTTGTCTATAAGGTATCTGTTTCTTCTTTGTTTTAGCTTCAAGTAATTTCGATAAATTATTTAATCCAAAGTATCACTGGCAGCAGCCGCAAATTTTTTAGTAAAATGACTGACAGAACCAAGCAACTGTGCTTGCCTTCAGTCTAAATGCAGCTCAAAAGGTATCAAACCACGATTTTTCATCTTGATTAGCCCTAGTGTAAGGAATCCCTCCCATTTGCTCCTTTTTACCCCTGAAATCAGTAAGTCATCTGTCTTTTGAGGACCTTTGACAGCCTGTTTCACGGGTCCTATATATTACGGATAAGACTGGGATAGCCTAAACTAAAGTATTTAACATCATCTCAGCTCAGTTAACAGGTGATTGATACTACAATTCTGTCAGCCAGTTTATCCATTTCTTCTCTTCCATACTCAGTCTGCTTTACTTTTCCATTCTATTTTGGCTTGAGCACGGACAGTGCCGGCACTGGTGATTTCATGTCTGCTGGTTAATCCATCTCTTTCGACTCGGGAGAGGATATCATTACCATAGTAGACTTCCTTAATAAATTTCAGATTCACTTTTTGAGGGATATGCTGGCGCAGAAAATCGATGTCAATAACATCGTACATCCATTCTAAATACTTACTGTTATTGACATGTCCATTTAAATCAAGATCAAAATAGCGCACACGATAAAGTGTTTCCTCAGGGCTCTCCAATGCTGAATATTTGGGCCCGCGTACAATGCGTTTGATTTTTTCGACATCAAAAGCAGCAACAATATCATCAACAACCTGATGAACTTTTCGGCTCTCATAGTCCATAAGGACAAAAACCGAATGGATAAGGACTATTTTATCACCGTTTTCGCCGTAAATAGTGAAATCACGGTAGCAAAAAAGCTTATTATAAGCAGTCGGCTCCGTCTCTATAATAATTTTTTCACCGTATTTTGGCAGACGTTCAATTTCAATATCATATTCAGTAATAATCCAAACAAGATGGTGAGTCTTAAAAATATAATCATCGCCTACGCCTAAACTTAAAGACTGAAGCCCCGATACCTGCAGGGCTAAAGACAGTAAATGCGGCAGTTTAACATTATGATTGACATCTGTCTCATAGAAAGGGACTTGATAATCGACTGCATATTTTTTTCCCATAGTTATTCACTCCAAAATAAATTTCTCTGCAACAGTATCGCCTAAAAAAAGGCCTTTTTTGGTCATTCTTAAATGTCCGTCAGTGATTTGAACAAGGCTGTCAGCTATTAACTCTTCAACAATTTGCCCGTACCGCTTTTCAAAGCTCTCGTGAAATTTTTCTTCAAATCGTGAAATAGAAACACCTGTTTTTTTCCGCAGACCAAGAAAAAGTTCTTCTTCCATCATCTCTTTTTTAGTCAGAACTTCTTCTTCCAACTTTGGATTGCCTGCGGCAACACCTTTGAGATAATGCTGAATCGGACCGCGATTGCGGTAGCGAATGCCATCAAGATAACCCGACGCACCGGCTCCGCAGCCATAATATTCTACATTTGCCCAGTACATCAGGTTATGGCGGCTCTCAAAACCTGGTTTCGTGAAATTCGAAATTTCATAATGCTCAAAGCCGTTTGCTTCCATTTCAGAGATGATGTAGTCAAACATTTCAGCTTCCAAATCTTCACCCGGCAGATTAAGTTTGCCGCGCCGCATTTTATTCATAAAAACTGTATGGTGTTCTAAAATCAGGCTGTAAAGGCTGAGATGAGGAACATCGAGTGCCAAAGCTTTTGCCACATTCTCCTTAACATCTGCCAAGGTTTGGCCGGGAAGGGCATAAATCAGATCAATGGAGATATTATTAAATCCGGCTGCCTTTAAACTGTCAATACTGTCGTAAATTTGTGCTTCATTATGACCGCGCCCGATCTGCTTAAGCTGCCGATTATTAAAAGTCTGCACCCCTAAGGAAACGCGGTTAACAGCTGAACGCTTGAGCACCTCAATTTTTTCGGGACTTAAATCACCGGGATTAGCTTCGATTGTGAATTCGTCCAGCCTTCCCAAATCAAGATGCCTTACCAGATTGGTTAGAAGCCAGTCCAGCTGCTCTGCCGAAATGGCTGTAGGCGTGCCGCCTCCTATATAGAGTGTCTGCAGCTCCCTGATATCATAGCTTTCATACTCACGAATAAGAGCCTGCAGATAAGCATCAACAGGCTGATTTTTGATAAAAACTTTTGAAAAATCACAATAATAGCAAATTTGTGTACAGAAGGGTATGTGGATATAAGCTGAGGTCGGTTTTTTTTGCATATCTTTATTTTACCACTTTTCAGTTAAAAAGGCGGCCGTAAATTATTGACAAAAAAATAAAGACAGTGTATACTAAACACAAAAAAGTATACACTGTCTACTTTTTGTGTGCGAAAGGAGGTATCATGAAACGCCACACAGCTGAGCTTAAAGAAAAACTTATCCAGACTGGGGTTGAGGAAATTAAAAAACACGGAATTGATAAGCTGTCGCTTCGGAATGTTGCGAAGAGATGCGGTGTGACACACGGTACGCCATATAAGCATTTCGACAGCAAGGAGGGCTATCTTAAAATTATCTTTGAGAGGCTGTCACATATCTGCAGCCGGGAGCTGCAAAATGATATTATCCCGACTGAACCAGCCAGACAGCAGCTAGCAAAAATGGGATACAATTTTGTCACTTTTGCTGAAGCCTATCCTTATATTTTCGAAGCTCTCTTTATCAAATACCCTTTCAACTATCTGAAAATTAAAGATGAAACCATTATTGCAGACACAGATTTACCAGGCTTTAACGACTTTAAAGCGATTGTCTTGCAGCTGCGTCAGGAAGAAAGTTTAACAGGCAGTGAAGCAGAAAATCTCTTTCACTTCTGGAGTTTCATTTCCGGTTTTGCTATTTTGGTTAACAGCCCGATTGGTGATAATTTTAATCAGCAAACTATTCGGGAAAATATTGACAGTATGTTAACAACTTATATAAAAGGAGGAAAATCATCATGAATTGCTTAATCGTTTACGCACATCCCAATCCCAAAAGCTTCAATGCTGCTGTTTTGAAAACAGTAACAGATAACTTGTCCGCAACACACACGGTCCAACTGATAGACCTATATGCTGATCATTTCGATCCGGTTCTGCGTTTTGATGACGACCATAAAAGACGTGATTTGACTTCTGATCCTGCCACAAAACGATATCGGGATTTGGTGACTTGGGCTGATCAGTTTATTTTTATCTTTCCTATCTGGTGGAGCGGCATGCCTGCAATGATGAAAGGCTTTATCGATCGGGTTTTTGTGGCTGGTTTTGCTTATCATAATACCAATACCGGGCTTAAAGGCCATCTTAATGGCAAGGCATGGATTATCACAACACATAATACACCGGCCTTTATCACCCCTTTTGCTCAAGATTACGGTAAAGTTTTAAAAGGGCAGATTTTAAAAAGCTGCGGCATTCGGCCGGTTAAAATCAGTCAACTAACTGGGATCGAAAAGAACAGTGATCAAGAGCGCCAAAAGAAACTGGCTATGATAGCTCAGACTGCTAAAACGATTTGAACTATTTGAAAATACCTAAAACGGACTTAGCCTAAATTTAAGTGGCTCTATAATTTCTGTAGCGGGGAACCCCCAACAGAGATTGTGGGGTCTTTTTGAGTGTACAAATATTACAATTACAAATTAGCCCAAAATCAGCAAGTTTATCTATTGCCATATCACTTAACGCCCTATCAAAGAAATGACAAAGTAAGATGTTATTTTAGCTTGCACTTTTTGAGAAAAACAGCTGAAATCACTCTCTAACTATAGCCGATTAAAACATTTTTTCAAGAAAATCCCTTAAGGAACTTGACCAATGGTAGAAAAATTCCGGCAGGAGCACACCTCCGCGTGTGCGGGTAAAATTCAAAGACGCTTGCCCTGATGGTAACTTCGCCGGGATCACCCCCGTGTGTGCGGGTAAAATTTCCAAACATATTATTCTTCGTCTCCTTTTTCGGGATCACCCCCGCATGTGCGGGTAAAATCAAGAATTGGACACTCGGCAAGGTTGGGCAGTAGGATCACCCCCGCGTGTGCGGGTAAAATAAAACATTTCATCAACAACTAATTAATCAACCGGGATCACCCCCGCGTGTGCGGGTAAAATTTCAGAACGACATAGATGTTCCCTTGACGGATAGGATCACCCCCGCGTGTGCGGGTAAAATCAGTCAATCAAGCAGCATATCATTTGGCACCAGGGATCACCCCCGTGTGTGCGGGTAAAATTATCAAAAGATGGGTAAACCGGATAGTTTTAGGGGATCACCCCCGCGTGTGCGGGTAAAATGATAATCTAAAAGCAGAACTAAGTGAAAAGGTAGGATCACCCCCGCGTGTGCGGGTAAAATTTCATCTTTATCTTCCAGCTGGCTTAGTAGATGGGATCACCCCCGCGTGTGCGGGTAAAATGCAACTCTTTGAGGTCTTCTTCGGTGGCTTTTGGGATCACCCCCGCGTGTGCGGGTAAAATACTAAAAGATCCCAATAAAGTCGCTATTCATGATTAAACTTCTTCCAAAATTTATTTACTTTAGTAGATAGCTTATAAATGAGTTTTGAATCTGGAAGAGCCCTGTGAGGTACTTTCTCTTCGATACCATATGCCTTTAGTACTGTTTGGAGTTTGTAATTAGGTAAAAATAGCTTTTCATTTTTTACAGTTCTCATTAAATCATGCGTTCTATTCTTCAACAAAGGATAATTTAATTGCGCTAATTCCCTATTTATAAATTTTATATCGAAATTAATACCATAACCAATCAGGTCCAGGTTTTCGATGAAATTTAAAAATTCTTGTAATACAGTCGAAAGGGCCATGCCTTCACGATTCAAAAGTTCCTGACTTATCCCGGTCAGCCGGCTTATACTCTTTGGTAGCGTCTTACCGTAGTGCACTAAATACTCAAATTCTTCGATCTGATTTTGATTAACTTTAATTGCTCCTATTTCTATAATAGTATTTTCATGTTCATTTAGTCCATCCGTTTCGATATCGACAACTACATAAGGGCTCGGGGGAGTATTACTATTTTTAACAGGTGTTGTATATTTTCTGATCTTTCTAAATCTAGCAGCATCACTAAAACCTAATTTAGGTTCTCTGCTAGCAGTATCCAAGCTAGATGGTAACATGACCAAAGGAATACCATCGTAATCCGCAACTTTCTTTTGAGCATTTACAGTATCAAATTGATAGCCGATTTCATTTCTATAGGAATAGCTGATTGTTGCCTCTCCGTTGCCAACATTATCTCGAACCCTTTCCCACAACTGTTCTCGAACCTTTGTATTAAAATTTCCGACATAAACACCAGTCGCAATCTCTTGCATCCATTTTGTTAAATCTCCTTTTAAGGAAGGAGGAACATTTGTTACAGTTATCACCGTTAATGGCATATTAAAAGTTCTCCTCGTAATTCACCCCATGTTTGACCAATCTTTCTTTATCATCCCATAAAGCCAATACGTCTACTAACAATTCTTCTGACTTTTCTATATCTAATAAATACTGGATATCTTTAACAATCCGAGCCATCAATTTCCCATCCACAAAAGAATCCCTGACTCTAAGTCTGGTTAGCTTTCCAATATCATCTTCTGGAGCGCTATTTGCAGCTATTTCAAAAGCAACCGGAATGGTGGTTTCTGCTTTATATAAATCCGCCACATCATAGACAAAAGATAAATCATGACCAGTATGAACAAATCCCAATCCAGGCGATGCACCTAAAGCTACTATAATGCTGTGCACTAATCCATACAAAGCAACATTAGCAGCGGATAAGGCCTGATTGACTGGTGTTCCATCTTCAAAATTTTCAGGATTATATTCCCGCTTCGTCCAAGGGATCTTATATTTTTTAGCTTGCAGGCTATACACTTTTCGAATTCTGGCACCTTCTCGTCCGCGCAATTGCTGCATTGTCAATGCTGAGACATCTTCATTCGGAAATCTCATCTGGTACATTTTCCGGGCTACTTTCAGGCGTGAACGTGAATTAGACACTAACTTAGCTTGCTTTTCCAAAAATCGTGTTGAATGCGCTAAAGATCGGCCATGAGCGTATTGACGTACACCACGCTCACCGACCCAGACTATACTGGTCCCAGTATCTCCGATTAGTTCTATCGCACGATGGCTGATATCAGTACCAGGACCAAGCAAAAGGACACCGATCATCGCAGCTGGTATTCTAACAATCCCTCTGCTGTCTGCAACAGTAATGGCACTGTCGACCCTATTTATCTTGGCATGCTCAACATAAATAAAGCTGACCCTATCACTTATTTTAGGGAGTTCTTTCAAAGAGGTTTTCTTTGCACCAAATTTTTCCTTCATCTTTACTCACCTACAGGAATAACTGTCATCATCCCAAAACCATAAGCTTTCTTTTTACCGACACCCTCTGTTAAAGCCTTTTTAAACAGCTCAACATCATTTACGGTTAAAATTCCTTCATAAACCACTTTGATAAGCCTAATAGATTTTGAATTAGTTTTATTAAAAATCTCATAACCTCTTTCAACAATCGAAAAATCATCTTCTCGCAATGTAAAACCATTTTTCTCAGAACGATTTAGTAAATATTCCATCTGATGTTCAATTGTAACATGAGGCATGAGGACACCTCTTTTGTGATTGTTATCCTTCGACGTCCGAGAGATGACTGGATTGAGGACAAGACGAAACCGCATCCGTTCCCCCTCTTTTAAGGAATTTAAAAAATGATCGTACATCTTAGTCTGAGCACTATTTGCTACGCCATACTTTTCAAGTCGTTTTAAATTAGGTTTTTCTTGGCTTACAATAATCAGATATTGCTTGCCTTGTAATTGGTCAATGCGCCACAGTTTTCTAGTGCGAATTTCTTGTTTAATTTCATCAGGAAAACTTTGCTCCACCCAGCCATGATAAGACTCAATATTCTTTAGATCTTTAATTTTTCGCCGATTATTTCTGTCGATTTCTACTCTTGAAATATACATATTTATCCATCTCCTATACTGCCAAAAACATCATGTTCTGTTTCATTTTCTTTGGCCATGGGATTGAGAACAGTGACATAATCTCTTGTCTCGTAGCGAAAGCCGAATTTTCTTGCCTTTTGAGAAAATGATATAACTCTGTCCTGCCGTAGCTGGTAGGCTTCTTTCTCTAACAGGTAGTTATCTGCATAAATTTCTAAGCTAAAACTAGATTCCCTAGAGTGTTTTTTCATGAACCATTCGGAAGCTTGCCATTCCACTTGTTTCAAACTGTCTAGGGCACTATCGGATGTCATTTTCAAAAGAAAGTCAGCATTCAATGGAAGACTTCGTCTTCCCATAAAAAGCTGAAAGTATGGATTTTTCAAACCTTCTTCAATAGTTGACATCAATACATCATCTTTATGCGAAATGGCAATGATAAACACAGCATCTTCTAAATAATAGCGATTGGTTACATAAGTTCTTTCAAACTCCCCATTGCTTTTATACTTTTTCGCAGTATGATAATCCCGTAATAGTTTACCTTGCTGATCTACCCGAACAGCAAAATCCAAATCATTTAACCGCTGAAGCTTCTCTTCCTCATCTCTGAGGTAGCCAAG</t>
  </si>
  <si>
    <t>MTKKNYSIGLDIGTNSVGWAVITDDYKIPAKKMKVLGNTDKEYIKKNLLGALLFDSGETAEATRLKRTARRRYTRRKNRLRYLQEIFAEEIAKADNSFFQRLDESFLTDDDKDFDSHPIFGNKAEEDAYHQKFSTIYHLRKYLADSPEKSDLRLVYLALAHMIKYRGHFLIEGELKAENTDVQKLFTDFVEVYDRTFDDSHLSEVTVDASSILTEKISKSRRLENLIESYPKEKKNTLFGNLIALSLGLQPNFKTNFKLSEDAKLQFSKDTYEEDLEEVLEKIGDDYADLFTSAKNLYDAILLSGILTVDDSSTKAPLSASMIKRYAEHHEDLEKLKAFIKTNKPNLYHDIFKDETQNGYAGYIENGVKQDEFYKYLKTILSKTDGSEYFLDKIEREDFLRKQRTFDNGSIPHQIHLQEMHAILRRQGDYYPFLKENQDRIEKILTFRIPYYVGPLARKNSRFAWAEYHSDEKITPWNFNKVIDKEKSAEKFITRMTLNDLYLPEEKVLPKHSHVYETFAVYNELTKIKYVNEQGKEAFFDSNMKQEIFDHVFKENRKVTKEKLLNYLDKEFPEYRIQDLIGLDKENKSFNASLGTYHDLKKILDKSFLDDKVNEEVIEDIIKTLTLFEDREMIQQRLHKYSDIFSTQQLKKLERRHYTGWGRLSYKLINGIRNKENNKTILEYLIDDGYANRNFMQLINDDTLPFKQIIKDAQIIGNIDDIAAVVHELPGSPAIKKGILQSIKIVDELVKVMGHNPDNIVIEMARENQTTNRGRSQSQQRLKKLQDSLKELGSNILNKKKPSYVEDKVENVHLQDDRLFLYYIQNGKDIYTGEELDIDRLSDYDIDHIIPQAFIKDDSIDNRVLTSSAKNRGKSDDVPNLDIVRARKADWVRLYKSGLISKRKFDNLTKSERGGLTEADKAGFIKRQLVETRQITKHVAQILDARFNTEHDEDDKVIRNVKVITLKSNLISQFRKDFKFYKVREINDYHHAHDAYLNAVVGTALLRKYPKLAPEFVYGEYKKYDVRKLITSSSDKATAKYFFYSNLMNFFKRVVRYSNGRVIVRPVIEYSKDTGEIVWNKETDFRTICKVLSYPQVNIVKKVESQTGGFSKESILPKGDSDKLIPRKTKKVYWDTKKYGGFDSPIIAYSVFVVADVEKGKAKKLKKVKELVGISIMERPSFEKNPIVFLEKKGYRNVQEDTLIKLPKYSLFEFEGGRRRLLASASELQKGNEVVLSDRLVELLYHAHRVNSFNSTEHLKYVSEHKKEFGEVLSCVENFANSYVDVEKNLDKIRAVINKIDTFSIEEISTSFVNLLTLTALGAPADFNFLGKKIPRKRYTSTKECLNATLIHQSITGLYETRIDLSKLGEDK</t>
  </si>
  <si>
    <t>322505.SAMN04487836.SAMN04487836_1582</t>
  </si>
  <si>
    <t>GCF_900112735.1</t>
  </si>
  <si>
    <t>Sharpea azabuensis strain KH2P10| whole genome shotgun sequence.</t>
  </si>
  <si>
    <t>TGGCTAAAAATAAGGATATAAGATATAGTATAGGACTAGATATAGGGACGAATTCTGTAGGCTGGGCAGTTATGGATGAACACTATGAACTGTTGAAAAAGGGAAATCACCATATGTGGGGGTCAAGATTATTTGATGCAGCAGAACCAGCGGCAACAAGACGTGCAAGTCGTTCAATAAGAAGACGATACAATAAGAGACGAGAAAGAATAAGATTGCTTAGAGACTTACTTGGCGATATGGTTATGGAGGTTGATCCAACGTTCTTTATTCGTTTATTGAATGTATCATTCTTAGATGAAGAAGATAAGCAGAAGAATCTAGGTAATGATTATAAAGATAACTATAATCTTTTTATCGAAAAGGATTTTAATGATAAGACATATTATGATAAGTACCCAACAATCTATCATTTGAGAAAAGAGTTATGTGAGAATAAAGAGAAAGCTGATCCTCGCTTAATATACTTAGCTTTACATCATATTGTGAAATATCGTGGAAATTTCTTGTATGAAGGTCAAAGCTTTACAATGGACAATAGCGATATTGAAGAAAGACTGAATAGTGCTATTGAAAAATTTATGTCCATTAATGAATTTGATAATCGTATCGTTGAGAGTGATATCAATTCAATGATTGCAGTATTATCTAAGATTTATCAAAGATCCAAGAAAGCAGACGATCTACTTAAAATAATGAATCCTACTAAAGAAGAAAAAGCTGCGTATAAAGAATTTACTAAAGCATTAGTAGGCTTAAAATTCAACATATCTAAAATGATTCTTGCTCAAGAAGTGAAAAAAGGTGATACAGATATTGTACTAGAGTTCTCTAATGCAAATTATGATAGTACAATAGATGAATTGCAGTCAGAATTAGGCGAGTATATTGAATTTATAGAAATGCTTCATAATATTTATAGTTGGGTTGAATTACAAGCAATCCTTGGCGCAACGCATACGGATAATCCATCTATTTCAGCTGCAATGGTTGAAAGATATGAAGAACACAAGAAAGACTTGAGAGTTTTAAAGAAGGTAATACGTGAGGAATTACCTGATAAATATAATGAAGTATTTAGAAAAGATAACCGTAAACTTCATAACTATTTAGGCTATATCAAATATCCTAAAGATACACCTGTAGAAGAATTCTATAAATATATTAAAGGACTATTGGCTAAAGTAGATACTGATGAGGCAAGAGAAATTCTAGAACGTATTGATCTGGAAAAATTCATGTTAAAACAGAACTCAAGAACGAATGGATCAATTCCATATCAAATGCAGAAAGATGAAATGATTCAAATTATTGATAATCAGTCTGTTTATTATCCACAATTAAAAGAAAATAGAGAAAAATTAATCTCCATTCTTGAATTTAGAATCCCGTATTATTTTGGTCCATTAAATACACATTCAGAATTTGCTTGGATCAAGAAATTTGAGGATAAACAAAAAGAAAGAATACTGCCATGGAATTATGACCAAATTGTAGATATTGATGCAACTGCAGAAGGCTTTATAGAACGTATGAAGAATACGGGAACATACTTTCCTGATGAACCTGTTATGGCAAAGAACTCTCTTACTGTAAGTAAGTTTGAGGTATTAAATGAACTTAATAAGATTCGTATTAATGGTAAGCTTATAGCAGTAGAGACAAAAAAGGAATTATTGTCAGACCTATTTATGAAAAACAAGACAATTACTGATAAAAAACTGAAGGATTGGCTTGTAACACATCAATACTATGATACAAATGAAGAGTTGAAAATAGAAGGCTATCAAAAAGATTTACAATTCTCTACATCTTTAACACCATGGATCGATTTTACAAAGATATTTGGTGAGATTAATACTACAAATTATCAATTAATTGAAAAGATCATTTATGATATTTCTATTTTTGAAGATAAGAAAATACTTAAAAGAAGACTCAAGAAGGTCTATCAACTTGATGACTTATTAGTTGATAAAATCTTGAAATTAAACTATACAGGATGGTCTAGATTGTCGGAGAAACTCTTAACTGGTATGACTGCAGATAATGAGTTTGGATCTAAAGCAACAGTTTTATTTGTTTTGGAGAATTCTAACAAGAATTTAATGGAAATCATAAACGATGAAAAGCTTGGTTATAAGCAAATCATTGAAGAGAGTAATATGCAAGATATTGAAGGACCTTTCAAATATGATGAGGTGAAAAAGCTTGCAGGCTCACCAGCAATTAAGAGAGGAATATGGCAAGCACTACTTGTAGTTCAGGAAATCACTAAATTCATGAAACATGCACCAAGTCATATCTATATTGAATTTGCGAGAGAGGAACAAGAAAAGGTAAGAAAAGAATCAAAAATAGCTAAGTTACAGAAAATTTATGAAAACTTGAATTTACAAACTAAAGAAGATCAGCAAGTCTATGAATCCTTGAAAAAAGAAGATGCGAAGAAAAGAATGGAGACAGATGCACTTTATCTATATTACTTACAGATGGGAAAGAGTATGTACTCAGGTAAACCTCTTGACATTGATAAACTTAGTACATATCAGATTGATCACATTCTTCCACAATCTCTAATAAAGGATGATAGCTTTGATAATAGAGTTCTTGTCTTACCGGAGGAAAATCAATGGAAACTTGATAGCGAAACAGTCCCATTTGAAATAAGAAATAAAATGATTGGATTCTGGCAAATGCTTCATGAAAATGGTCTTATGTCTAACAAGAAGTTCTTTTCACTTATTCGAACAGATTTTAGCGATAAAGACAAAGAACGTTTTATCAATAGACAATTAGTTGAAACAAGACAAATCATCAAGAATGTTGCAGTCATTATTAATGATCATTATACGAATACAAATGTTGTGACAGTAAGGGCAGAATTATCTCACCAATTTAGAGAAAGATATAAAATTTATAAGAATCGTGATATTAATGATTTCCATCATGCGCATGATGCATATATTGCATGTATAGTTGGTCAATTCATGCATCAAAACTTCGAACATCTTGATGCAAAAATCATTTATGGTCAGTACAAAAAGAACTATAAGAAAGATGTAAAACATCATAATAACTATGGCTTCATTCTTAATAGCATGAATCATCTACAATCTGATATTGATACAGGTGAAGTGATGTGGGATCCTGCTAAAATTGGTAAGATCAAATCTTGTTTCTATTATAAAGATGTTTATGTAACAAAGAAATTGGAACAAAATTCTGGTACATTGTTCAATGTAACGGTATTACCAAATGATGCTCATTCAGAAAAAGGAATTACTGCAGCAACGGTACCTCTAAATAAATATCGTGCGGATGTTCATAAATATGGCGGCTTCGGAAATGTACAATCTATTATCGTCGCAATAGAAGGAAAAAAGAAAAAGGGCAAGAAGCTAATAGATGTAAGGAAGCTTACAAGTATTCCATTGCATTTAAAGAATGCCCCAGTTGAAGAACAACTTTCATATATTGCTTCTCCAGAACATGAAGATCTGATAGATGTAAGAATTGTTAAGGAAATACTCAAAAATCAGCTAATAGAAATTGATGGTGGTCTTTACTATGTTACATCTCCTACAGAATACGTAACTGCAAGACAATTATCACTCAATGAACAAAGCTGTAAATTAATTAGTGAAATCTATGCAGCAATGTTAAAAAAGCGTTATGAGTATTTAGATGAAGAAGAAATTTTTGATTTGTACCTTCAGCTACTACAAAAGATGGATACGTTATATCCGGCTTATAAAGGAATCGCGAAGAGATTCTTTGATAGAGCTGAGGACTTTAAGAATATTGATGTTGTTGAGAAATGTGATGTTATAAAGCAAATTTTAATTATTATGCATGCAGGTCCTATGAATGGAAATATAATGTATGATGATTTTAAATTTACTAATCGTATTGGAAGATTAACAAATAAAAACATCGACCTCGACAAAACAACCTTTATTTCCACTTCTGTTACTGGATTGTTCTCTAAAAAATATAAGTTATGAGCTGGCGTATAGTAGTTATTGATCATAAGGCAAAACTCTCATATAAGAATGGGTATTTAATTGTAAGAAATGAAGAAATAAAAAAGATTCATTTATCTGAGATTAATACAATTATTATCAATTCTACTGCAACCGTTATTACTTCCTACTTAGTAAATGAATTACTAAGTAGGAAGATAAAGGTTGTATTCTGTGATGAAAAGCGTAATCCAGCAGGTGAAATTGTATCGTACTATGGCTGTCATAACTCATCCAAACGTATTCAAGAACAGTTATCTTGGGATAAAGAATATTCTACTCTAATCTGGACAAGAATAATAAAAGAGAAAATCTATAATCAAGCTAAGCTTCTTGAAATTGAAGACAAAGATAAAGCAGATATGCTTTATTCGTATTGTGACAATGTTAAGTTTAATGACGAAACAAATAGAGAAGGTCATTCTGCTAAAGTTTATTTCAATAGTTTGTTTGGCCTTCAATTTACCAGAGATGCAAAGATAGATGTTAATGCAGCATTGGATTATGGATATTCAATAATTCTTTCGCAATTTAATAGAGAGGTTGTTGCCCAGGGATGTTTAACACAGTTAGGTATTAAACATAGAAATGAATTCAATCCATTTAATTTATCATCAGATTTAATGGAACCATTTCGTCCATTAGTTGATCGAATAGTATATGAAAATATGAATGAGGTGTTTGATGGGACTATGAAGCTAAAGCTTATTGATGTATTAAATCATCGTGTTCATATTAGTAATAGTAACCAATATGTATCTAATGCCATTAGTTTATATGTTAAGAGTGTTGTTAAGGCTTTAAAGGATAAAGATGTTGATGAAATAGAATTTTTTGATTATGAGTTATAGATATATGAGAATGATATTGTTTTTTGACTTGCCTATGCAGACTTATTTAGATAGGAAAGAATATGCTTTGTTTAGGAAGTTCTTAATAAATGATGGATTTATTATGATGCAAGAAAGTGTTTATTGTAAGTTAGCACTCAATAATTCAATAGTTAAAGCAGAAAGAACAAGATTAGAAGCACACAAGCCACCCGATGGTGATGTAGAATTATTAGTTATTACAGAAAAACAGTTTGCACAGATAGACTACATTGTCGGTAAGAAGAAAAATGAAACTGAAGATAGTGAAAATAGGTTGATAGTATTATGAAATTGAATATTATGGGGCTAGACGAAAGCATTGAGTTTAATGACTATTCTAATACTGTACTCATTATTAAAGAACCAAAATTCTATTCACATGTATTGAAAACAATATCAACAATAATCAATGATAAAAATAAAACCAATGAAATAGTATTATTAGATGACAAAGACAAAAACATATTACCCAAATCATTATTCATACTCAATCCATTTGAATTAGACCTAAATTCAAAGCCTTTATTAAAAGCTATCTATACAGACATACAGTCAAAGATTATTGATGATGGAGATTTAGATATTGAATTCAAAGAACATATCCAATTTCTTAATCAAATCATAGAAAATAGTTTAGAAGACTATAATCTTGATTTCGACTTTGATCAAGAACTTCTTGTTGAGAACTATCTGAAAGCTATTGGATTAAAGGTTGTAAAGGATATGGATGAACCATTATATAATACATTCATAAATTATCTTGAATTAATCTCTGAATTACTTCCTGATTCAGTATTAATCATAGCTAATTGTCTAGAATACTTTGAACATGATCAAATAGTAGAAATCTGTAAATATAAAAATTACAAGCATCTAAATCTCTTATTCATCGAATCTTATTTAAGTAACTTTGATGAAGCAACTAAATATATTATTGATGAAGATCTGTTTCAAGTGATAGAATAAATACGAATCAGTTCATGATAACTAGCTTGTCGTTGGGCGAAAAAACTCTAAATACATCAAT</t>
  </si>
  <si>
    <t>MAKNKDIRYSIGLDIGTNSVGWAVMDEHYELLKKGNHHMWGSRLFDAAEPAATRRASRSIRRRYNKRRERIRLLRDLLGDMVMEVDPTFFIRLLNVSFLDEEDKQKNLGNDYKDNYNLFIEKDFNDKTYYDKYPTIYHLRKELCENKEKADPRLIYLALHHIVKYRGNFLYEGQSFTMDNSDIEERLNSAIEKFMSINEFDNRIVESDINSMIAVLSKIYQRSKKADDLLKIMNPTKEEKAAYKEFTKALVGLKFNISKMILAQEVKKGDTDIVLEFSNANYDSTIDELQSELGEYIEFIEMLHNIYSWVELQAILGATHTDNPSISAAMVERYEEHKKDLRVLKKVIREELPDKYNEVFRKDNRKLHNYLGYIKYPKDTPVEEFYKYIKGLLAKVDTDEAREILERIDLEKFMLKQNSRTNGSIPYQMQKDEMIQIIDNQSVYYPQLKENREKLISILEFRIPYYFGPLNTHSEFAWIKKFEDKQKERILPWNYDQIVDIDATAEGFIERMKNTGTYFPDEPVMAKNSLTVSKFEVLNELNKIRINGKLIAVETKKELLSDLFMKNKTITDKKLKDWLVTHQYYDTNEELKIEGYQKDLQFSTSLTPWIDFTKIFGEINTTNYQLIEKIIYDISIFEDKKILKRRLKKVYQLDDLLVDKILKLNYTGWSRLSEKLLTGMTADNEFGSKATVLFVLENSNKNLMEIINDEKLGYKQIIEESNMQDIEGPFKYDEVKKLAGSPAIKRGIWQALLVVQEITKFMKHAPSHIYIEFAREEQEKVRKESKIAKLQKIYENLNLQTKEDQQVYESLKKEDAKKRMETDALYLYYLQMGKSMYSGKPLDIDKLSTYQIDHILPQSLIKDDSFDNRVLVLPEENQWKLDSETVPFEIRNKMIGFWQMLHENGLMSNKKFFSLIRTDFSDKDKERFINRQLVETRQIIKNVAVIINDHYTNTNVVTVRAELSHQFRERYKIYKNRDINDFHHAHDAYIACIVGQFMHQNFEHLDAKIIYGQYKKNYKKDVKHHNNYGFILNSMNHLQSDIDTGEVMWDPAKIGKIKSCFYYKDVYVTKKLEQNSGTLFNVTVLPNDAHSEKGITAATVPLNKYRADVHKYGGFGNVQSIIVAIEGKKKKGKKLIDVRKLTSIPLHLKNAPVEEQLSYIASPEHEDLIDVRIVKEILKNQLIEIDGGLYYVTSPTEYVTARQLSLNEQSCKLISEIYAAMLKKRYEYLDEEEIFDLYLQLLQKMDTLYPAYKGIAKRFFDRAEDFKNIDVVEKCDVIKQILIIMHAGPMNGNIMYDDFKFTNRIGRLTNKNIDLDKTTFISTSVTGLFSKKYKL</t>
  </si>
  <si>
    <t>862517.SAMN00117215.HMPREF9225_0223</t>
  </si>
  <si>
    <t>GCF_000146345.1</t>
  </si>
  <si>
    <t>Peptoniphilus duerdenii ATCC BAA-1640 SCAFFOLD1| whole genome</t>
  </si>
  <si>
    <t>GTTTTAGTCCTATATGAAATTACATAACTCTCAAAC</t>
  </si>
  <si>
    <t>AACCATGTAGTAAGTATCGTCGCAGTACCGAACTCATCATATACAGTTGTATCAATGATATATCCACTGTTGTCAAATCTCTCAATTTTATCAAGTGTATTTTGGCTAACCTCTGCTAAGGTGTAATGCTTAAAGCCAAGATCGGCTGTAGTGTTTGGATTTTCTTCTTTGATTTTCTTTGCAGAACGTAGGATTCGTTCGATTCCAAGATAATCAAGTGTATGAGGATGATTATTCTTATCTAAAAAGGAAATCAATTTTTTTGCATTTGCTTTGTCATCTCCCGTACTTGTTTCAGACTTTATATCAAGGTTTTCAGGTAATTGAATTGAAATCGTTTTAATATTCATACCCCTGCTATTAAGACGCATTGCGGCTTCTGCTGTTGTCGCTGAACCAGAAAAGAAATCAACAACTAGTAAATCTTGTTTTTGTAAGCATGAAAGTAATTTCATGATTAATAACACCGGTTTAGGATAGCTCATCAAGGATTGTTCTCCAAATAACAACCGTTGTTCCTCATCGGCATCTTCATTTGATCCCCAACCTGTTTTTTGTAAATTAGAGCTAATAACATCATAAGAGTATCCGGATTCGTCATTATCACCAACACGTAAAAGTAAATCTTTTAAGCCTTTGTATCTTGGCTCTTTTACAATTCTTCTTAAATACAAATCACGTGTAATATACAATTCTTTGTTTAAAGCATATTCAGTCATCGCGTCTTGACCATATCGCCAATTACTCTCGATTTTTAATTCTTCAGCTAAAACACCATCTTCTATTACCAAATCTGAATGAAGAACTAAATTCATTGTTGTATCAGAAATGATTTCGCCCGCATTCATACGGAAATTTTTATCTCGGTATTTACTTTCTATTCCTGCAGGAATCACACGGATATCCCTACCGTTAGATGCATTGACACAAGGATAGGTTTCTTCTTCACTGTTAATTTCACCAATTAACCCTGAAAACTCTTCTTTGCGTTTTGCATAAACCAAAATATATTCTTTTATGTTAGTAACGCTATCAGCTAAATAACTGCCTTTTTTCTTTTTCTCCCATACTAATTGCGCAACAAAATTCGTTTCACTAAAAATATCATCACATAATAATTTTAAATTGCCTTGTTCGTTATCATCTATAGAAATAAAAATAACCCCATCTTTATCAAGTAGATCTTTAGCTAACTGTAATCTTGGATACATAAACATCAACCACGCTGAATGTGACGCACTGCCCCTGTTTGTCAAATCGAGAATACGCTGAGATTGTTCCTCATCAATACTAAGTTTCTCAACAAGTTCTTCAACAGTAAAGTTAAACTTATCATTATACACAAATCCATCAGAACCTGTGTTGTAAGGTGGGTCGATATAAATGCATTTAACCTGTCCTGCGTACGATTTTAGAAGATGCTTCAATCCATCAAGGTTATCACCACTGATATATACATTTTCGCTGTTGACATTTTCAGGAAGACTGTTGTGTGCCTCATCAGGAACGATTACTGTTTCAGTATCAAGTGATGCTAGCATTTTTGCATAGTTTTTACCTAAAAACTTTAATTCGTATCCCTCATGGGAAATATCAATCTTATCCTTTAAGAACTCGGAAAATCTTACCATGTCAAAAGTACCATCGGCACAAAAGCATGATGGAAAATTTTCCTTCAAAATGTTTATTTCTTTCTGGTTTGGTGTAACTGTTTCATTCGCAGTCATAATATCTCTAATCATTTTGATTTACTCCTTACTTCAAAATCAATCCATGCCTCTTCTACATCTGAATAATCAACATCATTCTTAAGGCAGAACTCTTTTATATTTTTCATAGCATTAAGGTTAGGCTTTGCTTTGCCACCTTCCCATCTATTCACAGTAGAAAATGCCACCTGTACTTCTTTGGCAAAATCTTGCTGTGTCAAAAACATCGTTCTTCCTCCATTCTATACTCCAATACTTCCGATATATCACATTTAAAATACTTACAAATCCTACCAAGTATTTCCATACTCACATTCTCGTCCCGACCCATTTTTGCTATGGTATGAGGGGTTGTTTGTATGGCTTTTTGTAGGTCTAGCTTATTCATCTTTTCATCTATTAATTTTTTCCATAATTTATCATAGGAAAACCCAATAATCCACCTCGAATTAATCTTCTACTTTATACAGTTTTTCTATATTATTATATCACACATGATAACGTTACATTTATATATTAGGGCGGATCCATTTACATCTTCTCTAAATCTTTAAGATATCTTTATCCAAGAAAAAATATTTTAAAGATAATTTCCGAACTTAATTCACTATTTTAAAATAATTTGATTATTATTTAAAATATTTTTAAAAATTATATACTGCTAAAAATAGCGGTGCATTTTAATTTATACTTCTAATAATCCATTACTATGCTAATACTTTTTCGCAAATGTTTACAAAAATTTTTACTTTAGTGGTATAATTAAATTAACAATGTTATTTTATTGACATTTAAATTATTAAGGGGGACTATAATGGATTTTAATTTGGACAAACAGCACCTTCTATTACAACAAATGTATAGAGACTTTGCTGAAAACGAAGTAGAACCAATAGCAGCTGACATTGATATTTCAGAAGAAGTACCTTATGAAAATATCAAAAAACTTGCAAAGTACGGATTTTTCGGTATTCCTTTCCCAAAGGAATATGGCGGACAAGGAGCAGACTATGTCGCTTACGCTATGGCAATCGAAGAACTTTCTAAGAAATGTGCAACTACAGGTGTAATCGTATCAGCTCATACATCACTTTGTGCTGCACCTATCTATGAAAACGGAACTGAAGAACAAAAGAAAAAGTATCTTCCAGACCTACTATCTGGTAAAAAAATCGGAGCTTTCGGTCTTACTGAACCAGGTGCAGGTACAGATGCAGCAGGACAACAAACTATAGCTGTACTAGATGGAGATCACTACATCCTTAATGGTACTAAAATATTCATTACAAATGCAGGTTTTGCAGATGTATTTATCATAATTGCTATGACAGACAAGAGCCAAGGAACTAAAGGTATCTCAGCATTCATCGTTGAACGTGGATTCGAAGGATTCAGAGTTGGAGAACCTGAAGATAAGATGGGTATAAGAGCATCTTCTACTTGCGAACTTATATTTGAAAACTGTAAAGTTCCTAAGGAAAACCTACTTGGAAGAGAAGGTAAAGGATTCGGTCTTGCAATGAAGACTCTTGACGGTGGTAGAATCGGTATCGCTTCACAAGCTGTAGGTATTGCAGAAGGAGCAATCGACGAAACTATTAAGTATACAAAAGAAAGAAAACAATTCGGAAGAAGAATTTCTCAATTCCAAAATACACAATTCCAACTTGCTGATATGAAGACAAAAGCAGAAGCAGCTCAACTACTTGTATATAGAGCAGCAGACGCTAAGCAAAACAAAATACCATACTCACACTACGCAGCTATGGCTAAATTATTTGCTTCAGAAACTGCATCCGATGTAACCAGAAGATGCTTACAATTATTCGGCGGATACGGATACACCAAAGACTATCCTATCGAAAGAATGATGAGAGATGCAAAGATAACAGAAATCTACGAAGGTACATCCGAAGTAATGAGAATGGTTGTATCCGGCTGGATGGGAGTTAAATAGGAGGTAAATGATGAAAATAGTTGTTTGTATTAAACAAGTACCGGACACAAATGAAGTAAGACTAGATCCTGTTACCAACACTCTAATAAGAGATGGAGTTCCTAGTATCATAAACCCAGATGACAAATCAGGACTTGAAACTGCACTAAGAATAAAAGACGAACATGAAAATGTAGAAGTAACCGTAGTATCAATGGGACCTCCACAAGCAGAACTAGCACTTAGAGAAGCCCTAGCAATGGGAGCAGACAAAGCAATCCTAGTAACAGACAGAGCATTCGGAGGAGCAGACACCTGGGCAACATCATGTACAATCGCAGCAGCACTAGAACACCTAGACTATGATCTAATCATCACAGGACGTCAAGCAATCGACGGAGACACTGCACAAGTAGGACCACAAATGGCAGAACACCTTGGAATCCCACAAGTATCATACGTAGAAGATCTAGAACTAAACGGTGACCATCTAACAGTTAAAAGACAATTCGAAGATAGACACCACGTACTAGAAGTAAAACTACCATGCTTAATAACCGCACTAACAGAACTAGCAGAACCTAGATACATGTCAGTAGGCGGAATCTATGACGCATATGAAAAAGAAATAACAACTTGGGGACTTGAAGACATAAAAGACAAGCTAGACCTTGCAAACATCGGACTAAAAGGATCACCAACAAAAGTTAAGAGATCATATCCAAAACAAGGTAAAGGCAAAGGCGAGCTACTAAAAGATCTATCAGCAGACGAAGCAGCACAAGCAATAGTAGCAAAACTTCAAGAAAAGTATATAATCTAAGAGGTGAATCATGAGTAAAGACGTATATGTATTTATAGAACAAAGAGACAACCAATTACAAAAGGTTGGCATCGAGCTTCTAGGAAAAGCAAGAGAACTTGCTGACGATTTAGGCCAACAAGTAGTAGCAATGCTTCTTGGTGACAACGTAAAACAACACGCAGAACTTCTAATTCACCACGGAGCAGACAAAGTAATCGTAATAGAAGATCCAATGTTAAAAGAATATGTGACAGAACCATACGCAAAAGCAGTAGCACATATAATCAAAAAATATGATCCAGAAATCGCACTATATGGCGCATCATCAATAGGAAGAGACCTAGCACCAAGACTAGCAGCTAGAATCCACACAGGACTAACAGCAGACTGTACAGGACTAGAAATAGACGAAGAATCTAAAAACCTATTAATGACAAGACCAGCATTTGGTGGAAACCTAATGGCAACCATCCTATGCGAAGACTTCAGACCACAAATGGCAACAGTAAGACCAGGCGTAATGCAAGCACTACAAACAGACACAAGTAGAAAAGGCGAAGTAATAGAAGAAAAAGTAGACTTCGAACCAAAAGACATGAACGTAAAAATTGTAGACATCGTAAAATCTGAATCAAAGAAGAAAGACATCACAGAAGCAGCCATCCTAGTATCAGCAGGACGTGGAATAGGCGGACCAGAAGGATTCCAAAACCTACAAGACCTAGCAAAAGTACTAGAAGCAGAAATCTCATCATCAAGAGCAGTAGTAGACGCAGGCTGGACAACCAAAGATCGTCAAGTAGGACAAACAGGTAAGACAGTAAGACCAGAAGTATACTTCGCACTAGGAATCTCAGGAGCAATCCAACACGTAGCAGGAATGGAAGACTCAGACCTAATCATCGCAATCAACAAGAACGAAGGAGCACCAATCTTTGACGTAGCAGACCTAGGCATAGTAGGCGACATCAACGCAGTAGTTCCAAAACTAACAGAAGCTCTAAAGAGAGAAAAGAAACTAAAAGCAGAAATCGAATAAAATAAAATAACAAAAGAAAAACTATTGGCGAAAAACCAATAGTTTTTTATTTTTTGTAATATGTAAATTTTTGAATCTTTCTGAAAATAGTAATCTATAGAGATTCAAACCTACCATCTAGTCACCCAGAGCGAAAAACCAAAAGTTTAGAGTCGAACGGGTATGAAACCGAATATAAAATTTACAATAACTCACGAAATAATAATAATCATAAAATCATCAGCTATTTTTTAGTTCATCTTCCCTATCTTCAATAATTCTTTTAAATTCATTTAGGTCTTCAAGTTGAGCGTACTCTTTGATGAATAAAATTCCATTACTTCTGTAAGTCTGTATTTTTAATCTCTCTTTATTTTTACGTTTATATTCCCTATTCTTAGCGAGTTGCTCAGGACTTGTTTTGTATTCTTTTATTGTAATCACTCCCTTTCTGAGTTATAATGTATATAAATAGCATTGGGAAGAGGCTTTCACCTCTGTTCCATTAGGTTAATACTTGAATGATGACTACTATTAAGCTAATAATTGCAGCTATTAGCGTGAAAATACTTGTTATCAATTCAAGTATTTTTTTGTTGCTATTCATCTTTATCACCCTCTTTAGCAAGGTGATTTATAAGGTTTTACCAACTTTATGTTTTTATTTTAATCTATCTAATGGATACTTATGTTTTAGTCCTATAAGAAATTACATAACTCTCAAACGCTGCTTTTATGCGTGTTGTGCTTCCTGGTGTTTTAGTCCTATATGAAATTACATAACTCTCAAACGTTCCCTAGGTAGTACTCAATCTTATTAATGTTTTAGTCCTATATGAAATTACATAACTCTCAAACAACCAATGATTACACAGATTCTGCAAAACAGTTTTAGTCCTATATGAAATTACATAACTCTCAAACGAGGACTTAAACAAAGACCTTGTAACCATAGTTTTAGTCCTATATGAAATTACATAACTCTCAAACAGAGGTTAAAGGCTGGATAAAAGAAAAAGAGTTTTAGTCCTATATGAAATTACATAACTCTCAAACGAAGATTCGAACTATAACCCTGATATAGCTGTTTTAGTCCTATATGAAATTACATAACTCTCAAACTCGAACCAGTCGGATTTGACAAAGTTTAGAGTTTTAGTCCTATATGAAATTACATAACTCTCAAACAAGGTCTCTTGCGTATTCTCTCCTGTATGCGTTTTAGTCCTATATGAAATTACATAACTCTCAAACTTTAATCATTTATTTATCCTCTCTTTCTTTGTTTTAGTCCTATATGAAATTACATAACTCTCAAACCCCTTTTAATTGCATTAGTTGTATCTTTAAGTTTTAGTCCTATATGAAATTACATAACTCTCAAACTATAATTGAGACTAATATACATTTATTTTTGTTTTAGTCCTATATGAAATTACATAACTCTCAAACAAGTGCATTGTCCACTTCTTTCCATGCTTTGTTTTAGTCCTATATGAAATTACATAACTCTCAAACCCTCGTCAGTATCTCGACTCGTTTTATTTTGTTTTAGTCCTATATGAAATTACATAACTCTCAAACGTAGGTCAGGGAATGGAGGAAGAAATATCTGTTTTAGTCCTATATGAAATTACATAACTCTCAAACCCCTTTTAATTGCATTAGTTGTATCTTTAAGTTTTAGTCCTATATGAAATTACATAACTCTCAAACTAATTCTTATAGGTAAAGCCTGGTGCAATAGTTTTAGTCCTATATGAAATTACATAACTCTCAAACATATTAACGGCGATTATAAATCGAATGACGGGTTTTAGTCCTATATGAAATTACATAACTCTCAAACGAATTTCATATTTTAATAGCAATGAAAATAGTTTTAGTCCTATATGAAATTACATAACTCTCAAACCCTTGTTATGAACAATACGAACTTGCAAAGGTTTTAGTCCTATATGAAATTACATAACTCTCAAACTAAGGAGGTTAAATGTTAGAGTTTAGATATGTTTTAGTCCTATATGAAATTACATAACTCTCAAACTTACGAAATCAAGATCTAAAAAACCAAAAAGTTTTAGTCCTATATGAAATTACATAACTCTCAAACCTCATGGTTCACCATCAAAAGCAGGTCTATGTTTTAGTCCTATATGAAATTATATAACTCTCAAACTCGTCCGGCGTAAATGGATAAATACCAAGCGTTTTAGTCCTATATGAAATTACATAACTCTCAAACGGTCTTTCTTATTTGTTTAAATTCATTTGTGTTTTAGTCCTATATGAAATTACATAACTCTCAAACTACAATCATGTCTTGACCATACTTTTCATAGTTTTAGTCCTATATGAAATTACATAACTCTCAAACATATTCAACGACGTCATTGCTTACAAACATGTTTTAGTCCTATATGAAATTACATAACTCTCAAACACATTGCAAAAAGACTAATAGAGCCAAACAGTTTTAGTCCTATATGAAATTACATAACTCTCAAACACATAAATGTAGGGTACAAAGCAAGTCCTTGTTTTAGTCCTATATGAAATTACATAACTCTCAAACGCCCAGGCTTACAACCTCATCAGTTTTATAGTTTTAGTCCTATATGAAATTACATAACTCTCAAACCTCAAATTCGAAATCTGAGAGTTATTTAGATTTGACGTTTCTATATTTCACATAGGTCTTTATCTACTATTCTTAAGTTTTCAGAAGGTATGACTTCCCTTCTGATTGCGTTTTGTAGGGCTAAAACTTTAATATCATTGTATAGTAAAAATTTTTCTAATTCAACTAGCTCTTCTTCTGATAGAAAGCTATCTAGGTTTACTATTATATATACTTTTGTTTTTAGTAGTTCTGATGTTACTTTTATATATTCTATTAGTCTTTCTAATACTGAGTTCTTTTCATAGTCAAATTCTATTTCTATGGCTTTGAATAGATTTTGGTAGTTTATTCCTCCTGCTTTTAATGAAAATCTAGATCTATATATTAGTTCGTCTGTTATGTTTGCTATTATACTTTCTAGTTCCACCTTTTTTGTGTATACTTCCTGAGTGTTTAAGTCTTCTTCTAATTCAGAATACATTTTTTTAAGTATGTTTGCAGAGTTTGCTTCTAAGTTAAATATATCAAATATTATCTCTACATATTTTGTCATATCTACTGTTTTGTAGTCTTCTATTAGTTCAAATTCATCGCTTTCTATTTCTGTTGATTCTATTAATCCTTTTAAAAATATAGAAAAATATCGTATGTCTTCTACTACTAGTGTGTTTATGGTTTTGGATTTTATTTCTAGGGAGTTTTCTAAATACTTTGTTACTAGGTTCATAGTATTATTAGCCTCCTGTCGTCTGTTATATATTCTTCTGATATATCTCCTACTAGAATCTCCATCCTGGAGTATTGCTTTTCTGTTATCATAAACATCTGTACTAGTCCTTTTGGCGGTTTGTTTTCTCTTACTTTGTTAGCAATTAGCGTTGCCATGCTCTGATTTAATGCAATTTTTGAATATACAGACTCTTGCATCATCATAAATCCATTTTTTATCAAAAACTTCCTAAATATTCTGTAATTCTTTAAATCTTTTTCGTTTATTGTTGGAAGATCAAACATTACTATTATTCTCATATACCTATAACTCATAACTTGGAAACCTTAGTAGGGAGATGTCCCTATTATTTAGTGCGTCAAAAACTGATCTTATGTATATTTCTAGCGCTTGATTTATCCGACAATATTTGTTGTCTATGGTTACAAATTCGTTGATCAAGTTTATTAGTTCTATCTTTTGTTCTTTTCCAAATATTTTTATGTCATCAATATATACTGTGTTATCTACCAACACTCTCCATGGTTCTATTAGGTCGCTGGAAAAGTTGAACTGATTGAACATATTGTCATGAAATATTCCTATCTGCGTCAGATATCCATTTGATACTACTTGCCTATTTATAGATGCTAGAAGTATTGCGTATCCATAGTTTAGTGCTGCATTTATATTTGAATCGTCGCTTCTTGAAAAACTTTTTCCAAAAAGTGCATTGAAATATACTTTTGCTGCATGTCCTTCTCTATTGGTGGCATCTTTTAGTTCTACTTCTTCTATATATTTTTCTAACAGAGCGTATTCTGGTTTACCTGCTGCTTCAAGGAGATTTCTTTGATTTTTGATTTTTTGTTTTACTATTTGTTGCCATACTTCTCCTTTTGTATATTCATCCCATTTTATTTGTAGTCGTATTTTTTCGCTGGTGTTATAGGATGAATATAGGGGAGATACTTCTGCTGTTGGGTTTCTAGTTTCATCACAAAATATTAATTTTATTTTATTTTTTACTATCTCATTTAATAGTGCAAATGTAATTGATGCTTCTGTTGTGTTTACTATTATGTGGGAGATGTCTTTTAAATATATTTTTTGAACTTTGTTGCCATCCTGTCTTACGACAAGATGGCTTAATTTTAGTTCAAGTTTTGCTCTGTTATCTATTACTACTACTCGCCAGGTCATAGGTTTAGTAAGTCTACTTCATTTTCAAATAGACCTGTTATTGATTGGTTTATTAGCTTGCATTCTTTGTAATTTAATTTTTTTGGAATAAATACTACTCCTGTTTTTGCACTTAATCCAATTGATTTTAAATTGCATCCATTGTTATAGCTTTGGAATAGTAATATTATTTGATTTAACACGTCTATTTTTTCTTCTATTGAAATTTCTTTAAATTTATCTAATGCTTCTGAAATATTTTTAGCTTGGTTGTTTCTCTTATTTGAGTAAATTCCATTGTTCAATTTATCTGAAAGTGTTTTGTAAAGTTTAATTAATTCTTCTTCTTTTATATTGTCAAATGAAGTAACTTTGATATCTTTGTTATCTTTCTTTTTAACTAGGAATTTATCCATCTTTTTGATTAATTTTTGTTCTTCCTTATTCACTATCAATTGAACACTTCCTGCAATAGAAAGGCTATCTCCCGTTTTTCCTTTGATATTATATAAGAATCCATCCAATTTAATTAATGAGTTTATCTTTATCTTATCTTTTAGTATTTTTGGATCTTGTAACTCTAGGTTATCTTTTAAATATTTATCTACTGCTTCTGTATTTCCATATTTTTCTTGATTATAAACCATTATTGGGATTGTCTCTAAGGTCCTTTCTCTTCCTGCTTTGCCGTCTGATTCTATTAATGCAAAGTATGCGGAGCTTGCTTTATTGTATCCACCATATTTTTCTATATTAGATTTATTTGTGTTTTCTTTTTGTGGAATTTGACCCTTTCCTTTTCTCATTAGGTTTTGGTCGTAGAGTCCTCCTGTTCCAATATAGCTCATTCTGGTGAATCTATAGTTTTTGCCTTCTAGTTCCCTCTTTACTTTTTTGATCGTTGCTGCTTTTACATTTCCTTCGCTATCGTCTGCTATCCACGCTGTATAACTTCCACGTACTACGTCATACTTAAACATATTTTCTAGGTTGTAGCTTCTTACATTGTCCTTGTCTTTTATGAAGTTTAATGGATTTTTTGTAAATTTTGTATTGTATACATTTCCTACTACTATGTTTAGGTATGCGTCATGCATATGGTGTAGATCGTTTACTGTACGGCATTTTATTATGTCGAATTCCTGTCTAAATCTACTTGCGTTTTCTGCTTTTGAATATACGATTTCTGAGTCTTGACATATGTTCTTTAGTAGATTTGCTGTTTCTTTTGTCGCTTGTCTTGTCTCTACTATTTGTCTTTCTATAAATTCTGCTAGTTCTCTTTCTTCAAATGGTGTGCGACGAGTAAGTCTTGTGTATTTCTTTTGTCCTATTAGTCCCTTGTCGAAGAGTATCTTCCAAAATCCATATGCGTTTTTGTTTAATACTTTTTCTGGTATTGGGTATTGGTTTCCTTTTTCGTGGTTCAGATTCTTCTTTACGAGCACTCTGTTTTCCAATGAGTCATCATATATTTTTGATTTTGGATATATGTGGTCCTGGTCGTATATGTTATTGGATTTTAGATCAGCTAAATCTATCGGTTCCAAACTATACATACATCTTCCCAGTTGAGTGTAGTATAGATACAAGTTGTCCCATCTAAATTTGGATTCTTCCTCACTATTTATTTCGTTTAATAGATAGTTGTATCTTTCTTCTCCTATTTCATTTATGAATGCTTTTTTACCAAATTTATAGAATTCTAATAGCTTGTTCTTTCTGGATTCTTTTCTACTATTCTTAGCTTCTTTAGCCCTTGCCATTTCTATAAATATCTTCTTCGGATCTTTGCCTATTATCCTCTTGATTTCATCTACTACTCTCAAGCTTTGCCATAGCATCCTCTTCACTGATGGAGATAGGTAGAGTTCGTCCACCATTTCGTAGCATAGTTCTCTATTTTCTACTGGATTTAGCTTCTCAACTTCTTCTGTAAATGTGTAGTGGCCGCTCATAAGCTCCATTAGGTTTAGATTGTATTCACGCATAAAGTAGATGATGCTTCCTTTTTCTCCTGTAGTTTTATCTACTCCTTCTATTCCTGTTAAGAATCTTTTGCTTAGTCTTCCCCAATCTTTGTAGTTTAAGGCTGCTATTTTCTTTATTTCATCGTCGGTAAAATCATTTTTATATGCGGATTTGATTTTCTTTTTTAAATAGGTCTTGTCATCTTCGTAGAGTACAATAAGTTTGATTATTTCTTCGATTTTTATGCGATAGTCATCCCTATCTACTTTATCTCCTATTATATTTTTGAAATCAATATAGGAGTTTAGTCCTTGTTTGAAGTCTCCATCTGTTCCTGATAGCAATATATCTCCAGTTAGGTTGAATTCTTTTTTTAGAAGATTTGAAACTGCCTTTAGTGTTACCTTCTTTTTTGTCTTGAAAAGTTCTTCAAATATAGCTTTTTTCATCTCTTCTGTGATTAAAAATTCGTTTAATTTTAGATTGTTAAGCTCGTTTAAAACCATGAATTCATTGTATATAAGGGATGCTTTTGGAAGTACTTTTTCTTCTTTGAGATAGGTACATCTGCCTATTAGTCTATCTATAAATTCTTCTCTAGATGAGTCTAAGTCTACAATATCTTTGAAATTCCAAGGGGTGATCTTTGTGTTTTCTCTTTTAATCCAAGCATATTTTGAATCTGGATTTAGTGGTCCTACATAGTAAGGAATTCTAAATTCCATTATGGACTCTACCTTATCTTTGACTGTTCCATATTCATCTGATTCATTTAAAAAATCATAATATTTTGATTGATTGTCTAGAATCTTTTTAAGTTCCATGAGCTTTAGTTGATAAGGTATTACTCCATTGTCTGATGATTTTAGTTTAGGGATAAAGGTTTTAAACTCAATATCCGTAAGCATTTCATCTATTAATTTCAAATCTTCATTTTCTGATGAATTAAGTTTCGTTTCTTTTATAGTATCCAAATGTTTTTTGATAAATTTGTAGAAATCTTCTTGTTTAGTAAACTTGCTTGCCTTTGTCCTCTTGTTACTGGTTATGTTGGACTTGGTATAAGCCACATAGTTATCGTTTATTGACTTGTTTCTAAAAATATTTGCATATTCTGATGGTAGGTATTTTTTAATGATACGCTTTAAAGTTTTTAGATCTTTGCCATGTTTATTAAACTTTTTCACAAAGGCTTTTGAAATATATTTATTGCCATCTTTTGATTTATCTGCATCTTTTAGTAAGTTTTCCAAGATTGATGAGTCGTAGATACTTTTTAAAATATTTAAAAGAGAGATAGTATCTCCTAAAGCTTCTTCGTATTCTGAATATTTGTCATCAAATGCAGTAGTTGAAAAGTCAACGGATTTAACAGTAGTTTCTTCAAACTCTCCATCTTCAAATAAATCTACGAGTTTTTGAGAACTACCAATCATAATTGCAGAGATAGCCTTTAGAAATTTGGTATCTCCTACTATATTTTTTAATTCTTTTTTCTTATTTGTTTTGTTAAGCGTGGTATCTGTGATTATTTCTATTAAATCTTCGTTATTAAATTCTAAATCAATATTATATTCATCACGAAGGTGAATTTTTAAATCATTGATAGATTTATCAAATGAGTTCTTAGTATCGAACTTTTGTCCTTCAAATATAAAGTGTCCGCGGTTTTTTAATAGGTAGTGGCAAGCCAAGTACAGTAGTCTTATATCCTTTTTACCTTCATCTTCAATTAAATCCATAATAAGATGGTGAATAGTCGGATATTTCTTGTGATAATCCCTGTCTTTGAAATCTTTATCATTAAATAATGTATATTTTGATTTTAATTTTTCGTCCTTGTCTTCACGATATAGGTCACTGTTATCAAGTCTTAAAAAGAAATTTGGATCCACTTTAGAAATTTCTGTTGCAAATAGATCTTGCAAAAGATTGATGCGTTCTTTTCTACGATTAAGTCTACGCCTTGAACCTCTTTGTGTTCTTCTTTCTTCAGCAGTCTTAGCATCGTCAAAAAGACGAACTCCCCACATTTTTTTGCCGTTAAATTTTGGAATATTATAACTTTCATCGGTTACTGCCCAGCCTACAGATGCTGTACCAATATCAAGTCCTATGTAATATTCTTTTAAATTTTTCATAAATACCTCCTATTTATTGACAAAAGAATTTTTATGAGTTAGAATAAATATGAAATTACATGACGAGTTCAAATAAAATTTAATTGAAACCGCCGAAAGGCCGTGCGTGTGCACAACTAAACTTGGGTATCCAAGTTTTTTTATTTTATAGAAATTTTATCATAGTATTTTCTAACTCAGTCTTTACTTTATTATATCACTAATTAAGAATAGGCAAAGCTTTTCATCGTTAATAATAACTGTGTTAGATTAATTGCAAAAATAAATTAAACCGGAGATATACAAATCTCCGGTTTTTTCTTGTTTTATTTATTCTTCCCAAAATGTTCATTGAATAATTTCATTATTTCTATTTCCATTTCTAGTTCTTTTATTCTTTTTTGCATTTTCAGTTTTTTATCCTGTTCTTCCCAGCCTGACATACCTTTTGCTTTAAATTCCTTGACCCATCTATGGACGGTTTGCGGGTCTAAATCATATTTTTCACATATTTCTTTAATTGGAATATTTTTAAATTTCAGCATTACTATTTTATATTTAAATTCTGGTGTGAAGGTTCGTATTTTTTCTTTTGACATTTGTCTTTCTTTCTTTTATTTTATCAATCATATTTATAGTCTTATTATACCCGGTCCCTTCGCTCATTGATTATGTCCTTTAGTGTTCTTTTCTTTAAACAATTTCTCTAGGTAGTCGTCATCCTCATGATAGCCCGAATTTTGTTTGAGCGTAAACGCCAAGGTGGAAACAAAAGTTCGCACCTCTTAAAAGTCTCTCTCTGAATAAAATTTTTTAGAAAGTTGAAATGATAATAATATTACAAACGCCCAGATGACAAGCGCAACCATTGCACTGACAGTTTTATTCATAAAAACCATACGTAAAACTGTTTTAAACTGTTCGCCAAAAAATGTACCAATCAAACCCGCAATACCAACAAGCAAAAATGGAATCATCGCAAGAGTTTTTCCCTTTTTATACCCATGTTTAAAATAAATCGGATATTCTATAAAAATTATAAACAAGGAAACAGCTCCTGTAACCAGTGCTGCAAGCAATAAACCCTGTCTCCCATTCTCCATTGGCCATATTTTCGCTATAATCAGCGCCAACATTACACCAACTATAATCATTACTCCAACAAAAATCGCAGCAAGTAAGTATCTCCCAATTACAACATCTTTTGATTTAATTCCAAAGAGTTTATATAAAGGATCTATACCAGATTCTTCTCCTACTAAAAAAGGATAACCTGAGAAAAGCATGGCAAACATTTGAGCTATAGCCAGTACTGTGAAGGAATTTTTCGACAATACTCCATAGAAAGTTCCCAATGCTGTGAGTATAATCAAGTTCTTTATCGTCAAGTAAGGTCTAACAGACAATAGGTCTAATTTTAAAACTTTAATGATGTCCATTATTTTTTCCTCCCGTAAAGAATCATGATTCTATCAATCGAAATTTTATCTTCAACATAGCCTGGAGGTATGTTATTTATATCCGCACGTTTCACCAAATATTCCGTGCTGTATTCGCTTATCTTTCTTCCTAATACTGCATCTTCATCAATATTTTTTTGATTATTTGAATCACTCTTTAATATTATAAAATAATTTAGAAAATCATCTTTTTCCATAGATAACACAATTTTCCCATCATCAATAAAGATTATATAATCAGCGATAGCTTCAAGATCTTGTGTGATGTGTGTGGAAAATAAGACTGTGTGATTTTCGTCTTTCATATAATCAGAAATGATTTCTAAAAATTCCTCTCGCATGCTCGGATCTAAGCCACTTGTCGGCTCATCAAGAATCAATAATTCAGCTTTATGAGATAAGGCGATTGCAAGCATTAATTTTATTTTCATTCCTCGTGACAATTCTTTAACTTTTAATTTTCTGTCTATACCGAACTTGTTTAGACTCTGCCAAAATAAATTTTCGTCCCACTCGTTATATCCTACCATCATAGCTTTATTCACTAAATCCATATTCCAATCTTTTGCAAGAAAAGAATCATCCATAATAACACCGATTTTTTGATTTAAAGGTTCTGTGATTATATCATTATTTTTGAAAAGGATTGTTCCTTTAAAATGAATAAGCGAAAGAATTGATTTTATTGTCGTGGTTTTTCCCATACCATTCTTGCCAATGAAGCCCGTAACATATCCAGTCGGTATGGAAAAATTGACACTTTTTAATGAAAATTTAGGATATTCCTTACACAAGTTTTGTACCTCAATTTTATTCATTATATGAATCCCCCTGATAAATATATTGTATCAATTCTATAAGCTCATCTTGGCTAAGACTGATTGTTTTTGCAATTTGACACGCAGCAATTAAGTGTGTTTCTATTTCTTTTTGCTTTTCATCTTTTAAGATATCCGGATTCATAGGTGCCACAAAAGTACCTAAGCCTTGTCGTATTACAATAAAACCTTCCTCTTCCAAGGCGTCATAAGCTTTTTTAACCGTTAATATACTGACGTTGAGATCGCTTGATAATTGCCTGACGGAAGGTAATTGCTCATCTGGTGATACAAGACCTTGAACTATATTTTCCTTAATCGCATTCTTTATTTGTTCATAGATTGGAGTGCTGCTTCCGTTTAACAATAATATTTTCATAATTGTACCTCTTATATAACAGTATATAACAGTGCATAACTGTTGTCAAGATTTCATTGTCTCTAAACTTAATTTTCATTAAAAGTGTCAATAGGAGCTAAGACTTCACCACGCGTCGAAGCCCTAGCCGAAATCTCCGATTTCGTAGCAGGTCTTATGCAAAGAGTTCCAAAGAAGCCGAGCATTGCGAAGGCTGATTTGCAGAACTCGACTGCCATTCTCCCTCGTAAAAAAAGATTTGAAGAAAAAAGATTATGGTTAGGTTATTAATAAGATATTTATTTATATTCATTATAATTTTTAAAATTAATTCATTTGTGAAGACTTGACCCTCTGAGGTTAGACCCATTCGACTACAGAGCCTTCGGCTCTTCCGCTCAGGGTGACTGTAGTTGGGAGGGTTATTTGCGTTGAGATTCTTCGACTCATTACGTTCGCTCAGGGTGACGACCGTTGGGAAGCTTCCGCTACGAATTTTTCAACTCCATGCCATCTATTTCCCGTTCAAATAATCCATTGCTACTTTTACAAAGATTGCGGTGCCCATGTAGAATTTGCTTTCGTCAATATCAAATTTTGGGCTGTGGTGGGGATAGATTTTTCCGCATTCGTGGACTTTTGGATTGGATAATGCAAAGAATGTGCCCTTTGCTTCTCGTAGAAAATACGCCATGTCTTCTCCTCCGAAGGATGGTTCTTTTAAGTATTCTACTCTTTCATCTCCCAAGATTTCCCTTGCACATCCTGCCACATATTCTGTGAATTCTTCGTCGTTTATGACTGCTGGATATTTAAAATCGTACTCAACTTCCGCATCCATTCCGTATGCCTTGGCTATGTTTTCTGAAATATTTTTTATGTTTTCTGCTATATTTTTTCTAACTTCGTCATCAAAGGTTCTCACTGTTCCTTCTACAAATACTGTGTCTGGAATTATGTTTTGAGTGAAGCCTCCGTGGATTTGGCACACTGATAGTAGGACTTTTTCTGCTGGGTTTACCATTCTCGATACGATTTTTTGAAGTCCGTTTACTATTTCGCAGATACATGGGATTGGATCCTTTCCAAGGTGCGGTGTCGCTCCATGGGTGCCCTTTCCAATGACTGTGATTTTAAATCTGTCCATTGCTGCCATCATTTCTCCTGGCATAAATCCTACTTTACCCGGTTCTATCGGAAATAGTTGTCCGTTGTGTAGTCCGATTACCCTTTCTACTTTTGGATCTTCCATGCAGCCTTCTTCTATCATTGGCAGTGCTCCTCCAGGATATTCTTCTCCCGGTTGGAAAAATATTTTAACTGCGCCGTTAAATTTGTCTCTATTTTTATTTAATATGAGTGCTGCTCCCAATGCCATTGCAGTGTGTCCATCATGTCCGCAGGCGTGCATGCATCCATTTTCAGATTTAAATGGAAGTCCCGTCTCTTCTTCTATTGGAAGGGCGTCGCTATCTGCTCTTATTGCGATACATCCGCCTGGGTTTTTCCCATTTATCTCTGCTACAACCCCATTACCTTCCATCAGTTTTCTATATGAGATTTCATTTTCATCCAAAACTTTTCCGATGTATTCCATGGTTTTCGGTAAATTTAGTTGGAGCTCTGGAATTCTGTGTAGATCTCTTCTAAAATTTATTATTTCTTCTTCAATATTTTTTACTTCTTCTAATATATTCATTTTCATCACCTATGTAAATTATACCATTTAAAGTTTTATAAATTAATCGCAAAAAAAAGGGCTCGAAGCCCTTTCTTTCCATAAGTTAGCAATTTAAATTTAATTTTTTAGATTTTATAGAATCTAATCAATCTTTAATATCTACCCAACCACCATAGACGAATGTTTTGGTTTTATATATTTCATCTCGATTTACTAATCTCTGTCTGCTTAATTTACCTTCCATATTTCCTTCTGAGTACTCGATTTCATAAGGTGGTTCTACTTCAAGCGCAAATGTCTTTTCAACTTCAATATGTTTTTGATACCTTCCGTCTGATAGTTTTACTATATCCATCGGCAATTCTTCGGTATTCTTTTGAGCTTCTTTGGATTGGGCTTCAAATGCAGCGGCTACTTCTTTGTATTCCTTATCTTGGATCCAACCTCCGAATTTGTAGGTTTTGATATTTTTGTCGTAATCAATATCTACAAACTTCTGTCTTGAAAGTTTTCCTTCGAATTCTCCTTCTTTATATGGAATTTCGTCCAATATTTCTCCATCCATTTTGAAGCTTTTCGTAGTAGTTATATATTTTTCGTGTTTTTCTACATCGGAAAAGCTTAAACTTTTCTTATTCTTACTTTCTCCCTTTGCTGATATATAAGCAGGCACTGAAAATACTAATAGCAAGGCAAGAAAAATTATAAACTTTTTATTTTTCATTTTACCCTCCTATGCTAACTTGTTAATGTAATTATATATCTTTTTTTCTTTTTTGCAAATTATTTCATAAAAAAACTACCCTTTGTGGGTAGTTTGTTATGCTTCAAGCACTAATTTTTAGTTTTATCTTTACAGATTATTTTCTTTTTATTTTGCTCCATGTCATTAAAACTGCTGGTAGAACAACATATCCTACTATCATAGATATTATTGCAAACATATTTGCATGTGTTTGTCCGCTGTCATCTACTGTTGTAAATTGTCCAACCCAGTTGAATTTATATAGTAGCACAAGGGTAAGTCCTAGGGCTATTATAGGTATTATTACATCTGTTGCGAAGTTTCTCTTTACATTTGGCATTACTTCTTCTTTTTGTTTTCCATAGTAGAACATGATTATTGATATTGGTACAATTACGAATTGTATAAATCTTGATATTGAACTTATAATCATGATGCTAGCCATATTGAATTTGAATGCTAGTGGTATTACTACTGCTATGGTTATGGTTGTTAAGAATGATGCTATTGGGAATCCATTTTCTGTTCTCTTTGAGAATATCTTAGGTACTTGTCCTTGGTTTGACATAGATTCTAGGATACGTGGTGTTCCAAATGATGCTGCCACGTTGATACCGAACATTGATACCAATGCTCCGCCTATTATAAGATTTCTTATAATTCTATTTGAAAATACATCTGCAAGGGCTACTACTTCTTTAGATGTTACTAATGCTTCTGGGTTTATAGCCATTGCTATTCCAACGATTCCCATATATATTACTGCTATTATTCCAATTGCTAGTGGAATTGCTCTTGGTAGATTCTTTTCTGGTTCTTCCATGTCTTCTGATGCAGATGCGACACTTTCAAATCCTGTGAATGCATAGAATGCTGCTATTACTGCTGTTACCCATCCTGTTATATCTAGGTTTGATCCTAGCACTTGTCCTGCATCGTCTGTTAGGTTGTTTATTGCAGAGTAATTATTTTCTCCTAGGAATAGTACCATTACTAGTCCTACTATGATGGTGGTTACTAGTGCACCTACCTTACCTATGGTCGATAGGTTATTTATGATTTCGAATACTCTAGTTCCTAGTAGGTTTATGATCATAAGGATACCCATAAGTACCATAAATCCGATGGTTACTGTGGTTAGACTTTCGTAGTTAAGTCCAAATATTTTTAATACTGTTTTAACTACTGCTGTTCCCATTACACCCCAAGCTATGCCTGCGGCTACATATCTGGTTATACCTACATAGTATCCAAGGTCATCTCCAAATGCAGCTTTTGTGTAGGCGTAGGCTGCTCCCCCTTTAGATACATATTTTGCTGCTGCTGCAAATGTAACTGCTAAAACTGCTGAGAATATTGCTGCTAGCGCATATACCATAAGCGCTTTATTCCCTGATTTTGCAACAACTGAACCTGGTGATAAGAATATACCTGTTCCTATAATTGAATTGATTGTAAGTAGTACAATCGAATAGAATCCTAATTTTTTCTTCATGTTATCTCCTTATTTTTTTGCTTCTTCTACAAGTCTATTGAAGATTCCTTGCATACTTTCCATTACCATGTGTAACATTTCCGGATGGAATTGAACTCCTAGTAAGAATCTGTAATTTCTGTCTTCAACTGCTTCTATTATTCCATCTGGTGCTTTTGCTACTACTCTTAGACCTTCTCCAACTCTGTCTATTGCTTGGTGATGGAATGAGTTTACCATTAGATCTGTTTCTTTTAGAATTTCGTAAAGATGTGATTCTTCTTCCACTGATATTCTATGAGTAGGTAGGTTTGTGGTATGTCCTTGACTGTGTTTTAAATAGTTTAGTCCTGAGTAGGACAAATCTTGGAATAGATTTCCGCCGTAGGCTACGTTTATGATTTGAACTCCTCTACAGATGCCTAGGATTGGGATATTTTTTTCTTTAGCTTTTTTCAAAAGGCTTAGATCGAATCTATCCCTTCTTGGAACAACCACTCCTAGTTTTGGCATTGGGTCTTCTCCATAGAATTCTGGGCTGACATCTTGTCCTCCAGTTAAAATAAGTGCATCTATTGAAGAGATATATCTATCTATTACTTCTTCATCTTCTGTCATAGGTAGTACAATAGGTACTCCTCCAGCGTTTATAACTCCTGATATATAATCTTCGTTTACATATACTTTTTTATATCCTAAAAACATTTCTTTGTCGATTAGAAAGTTTCCAGATACTCCTATAATTGGTTTATTCATGCGTGCTCCTTTCTTAGTGTCTTGAATTGCAGTGTTTTTATTTTAACATAATATTTAATCTATTTAAATAATTTCGTTAAAATTTTTTCAAAAAAATTTCACAAAGCAAAAATTTTTTATCACATGTATTCTTTTTAATTCCACAGAATTTTTTTGAATTTAGATTAGAGGTTTATTTACATAAATTAAGGTATAAAAAAGCCCAGAAAATTTCTGGGTTCATATTATAACTAAATTTATTATTTACTTATGAGTGCAACTATGTATGGTCCTGCTATATCTACGATTATATAGAATAAGATCAAGGCTCTTAAATTTTGAAATACCAATTTTTCTACTTCATCTCTGTAATTTCTCTTGCCTTCTTCGTCGTCTCTTTTTATTTCTTGAAGTTTCACCTTGTTGTACTTATAAAGAGATATTAGCCAAGCTACAAATATTATTTCTCTCATATTGCTCCTCTATTCCAAAGATTATAAAAAACCCCTCCATCCTTATTCCGGATTTTGGGGTTCAGGTCATCGTGCCGCTGTAATTTATTTGCCTAATGCTTCGTCGATTTTCGCTTTGTCAAATCCTACGATTTCTTCGTCGCCGATTACTACTACAGGTACTCCTGTGTATCCCATCTTCATTAGTTCTTGTCTTGCAGCTTTATCTGTTTGTACATTTTTTTCTTCATATTCTAATCCTTTTTCTGCTAGGTATTCTTTAGCCATTACGCAGTAAGGACATGTACTTGATGTGTAAACTTTTATTTTTTCCATTATTTACCTCCATTTTTTTCTTCTATAACTCAATATACCCAATAATTTTTATTTTATTCAATGTTTATGGGACGCGTGTTCATATCCTCCTTCAAATAGTGAAAGAACGTGGTCGTCGTCTAATGAGTAATAGCTCTTTCTGCCAACTTTTCTTACTTTTATAAGGTCTCTACTCTTTAGAATTGCAAGTTGGTGAGAGATGGAAGATTGAGTCATTTCAAGTGTTTCTGAAATATCTGTTACACATAGTTCTCCCATGGATAGGGTGTAGATTATTCTAAGTCTAGTAGGATCTGCAAGTACTTTGAAAATTCCAGATAGATGATTCAATACTTTTTCATCTCTGGTAAATTTGTCTACTTCTTCTTTTATTTTTTCTAAGTCCATTTTTCTCCTCTATTCCTTTTAATCTTCTATTTTTGGAAAGTTTATCGATAGCACCATGAATTCCTCTGGGCTTAGGGTCTCTCCTCTTCTGTTTGCGTCTATTCCCGATATTTTCAGTGCTTCTGCTATTTCTGTCTTGGTTATATTTTTAAATCCATAGGTGGATAGGGCGTTTAGAATGGTTTTTCTTCTTTTGCTAAATGCGCCTCTTACCACTCTAAATAGTTTGTCTTTGTCTATGTCTTCTCTATGTTTTTTAATTTCTAGTTTTACTACCGCTGAGTCCACGTTTGGCTTAGGCATAAATACTGATTTCGGCACGCTGAATAGGTATTTTGGCTCTGCGTAGTAGTTTATAAACACTGATAGTGAGCCGTAGTCCTTGGTGCCTGCCTCTGCCGCAAATCTATTCGCCACTTCTTTTTGCACCATCACCGTTATGGATTCTACTTCTAGATCCGATTCTAAAATCTTCGTGATGATCGGAGTAGTTACATAGTATGGCAGGTTCGCCACCACTTTTATCGGTCCCTTTAGATAGGATTTTATCTCCTCTGTATCCAGTCTTAAAAAGTCGTCGTAGATTATTTTTACCCTGTCGTAGTTTAGAGTTTTTTTGTGGATGTCCACCAAGTTTTTGTCGATTTCCACCGCCAACACATTTGCTCCGCGAAGGAGGAGTTCTTCTGTAAGTGTGCCAACTCCTGGACCGATTTCCAGTACGTTTGAGCCTTCTTCCACTCCTGCTCCGTCGGCGATGCGCCTAACTATATTTCCATCTATTAAAAAATTCTGTCCCAAACTTTTGGTAAATCTAAATCCAAATTCTTCTAGGATTTGTACCAGTACGGAGGGTTTAAATAGTCTATCCATTTTTTCTTACCTCTTCAAGTTTTTCTAGCAATTCTTCTTCTTTTATCTTAAATGAGTTGAGTCTTTTCAAAAATATCTTTGCGTTTGCGTGACCGATGCCCAGTGCTTCTCCGAGTTTTTCCCTAAGCATTGAAGATTCTTTGGAACCGGTGAGACCAAGTCTTACAAGATCTCTATTGTCGTAGATTTCTTCGTACTCTTCTCTCAATGGTTTTGCTCGGCTTATTGCTTCTCTTATATCTTCTGGCTTTGCGTTTTCGACGCCGATGTTGCCGTCCTTTTCTCCTTTTTTTCTAGGAAGATAGGCGTGCTTCGCTCCGGGCACTGCTCTTTCTATATCTCTTCTGATCTTTTCTCCCGTGTGATCCGGGTCTGTGAAGATGATTATGCCCCTTCTCTTTTGAAGTTCTTTTAGGGTATTTAGAAGTTTCTTACCGAATCCAAAGCCGTGGGTGGTTATTACTTCTGCATCCACTGCTGCTTTTACCGCAGTTACATCATCTTTTCCTTCTACAACTATGACTTCCTTTATCATATGCCGTAAAACTCCTTGGTATTTTTTGAAGTTTGTTCAATGACTTCTTCTACATTTATACCCCTTAGACCCGCAATTTCTTCTGCCACATATTTTACAAACATAGGCTCGTTTCTCTTGCCCCTTAGTGGTACCGGAGCCATGTATGGTGAGTCGGTTTCAAGTAG</t>
  </si>
  <si>
    <t>MKNLKEYYIGLDIGTASVGWAVTDESYNIPKFNGKKMWGVRLFDDAKTAEERRTQRGSRRRLNRRKERINLLQDLFATEISKVDPNFFLRLDNSDLYREDKDEKLKSKYTLFNDKDFKDRDYHKKYPTIHHLIMDLIEDEGKKDIRLLYLACHYLLKNRGHFIFEGQKFDTKNSFDKSINDLKIHLRDEYNIDLEFNNEDLIEIITDTTLNKTNKKKELKNIVGDTKFLKAISAIMIGSSQKLVDLFEDGEFEETTVKSVDFSTTAFDDKYSEYEEALGDTISLLNILKSIYDSSILENLLKDADKSKDGNKYISKAFVKKFNKHGKDLKTLKRIIKKYLPSEYANIFRNKSINDNYVAYTKSNITSNKRTKASKFTKQEDFYKFIKKHLDTIKETKLNSSENEDLKLIDEMLTDIEFKTFIPKLKSSDNGVIPYQLKLMELKKILDNQSKYYDFLNESDEYGTVKDKVESIMEFRIPYYVGPLNPDSKYAWIKRENTKITPWNFKDIVDLDSSREEFIDRLIGRCTYLKEEKVLPKASLIYNEFMVLNELNNLKLNEFLITEEMKKAIFEELFKTKKKVTLKAVSNLLKKEFNLTGDILLSGTDGDFKQGLNSYIDFKNIIGDKVDRDDYRIKIEEIIKLIVLYEDDKTYLKKKIKSAYKNDFTDDEIKKIAALNYKDWGRLSKRFLTGIEGVDKTTGEKGSIIYFMREYNLNLMELMSGHYTFTEEVEKLNPVENRELCYEMVDELYLSPSVKRMLWQSLRVVDEIKRIIGKDPKKIFIEMARAKEAKNSRKESRKNKLLEFYKFGKKAFINEIGEERYNYLLNEINSEEESKFRWDNLYLYYTQLGRCMYSLEPIDLADLKSNNIYDQDHIYPKSKIYDDSLENRVLVKKNLNHEKGNQYPIPEKVLNKNAYGFWKILFDKGLIGQKKYTRLTRRTPFEERELAEFIERQIVETRQATKETANLLKNICQDSEIVYSKAENASRFRQEFDIIKCRTVNDLHHMHDAYLNIVVGNVYNTKFTKNPLNFIKDKDNVRSYNLENMFKYDVVRGSYTAWIADDSEGNVKAATIKKVKRELEGKNYRFTRMSYIGTGGLYDQNLMRKGKGQIPQKENTNKSNIEKYGGYNKASSAYFALIESDGKAGRERTLETIPIMVYNQEKYGNTEAVDKYLKDNLELQDPKILKDKIKINSLIKLDGFLYNIKGKTGDSLSIAGSVQLIVNKEEQKLIKKMDKFLVKKKDNKDIKVTSFDNIKEEELIKLYKTLSDKLNNGIYSNKRNNQAKNISEALDKFKEISIEEKIDVLNQIILLFQSYNNGCNLKSIGLSAKTGVVFIPKKLNYKECKLINQSITGLFENEVDLLNL</t>
  </si>
  <si>
    <t>1121897.SAMN02441178.GCA_000422705_03104</t>
  </si>
  <si>
    <t>GCF_000422705.1</t>
  </si>
  <si>
    <t>Flavobacterium soli DSM 19725 G508DRAFT_scaffold00001.1_C| whole</t>
  </si>
  <si>
    <t>TAATATTCTCCTAATTGAACGATCTTACCTAAATGATTGATGCGAACTTTTATAATTCCTTCAAAATAAGGAAGGCTTTTAATAGACTTATAAGTTTTGTCTTTTAATTCTTTTACATCATTTATTGTCGTTTCTAAATGATGTCTAAATACATAATCTCTAACGGAAGCGCTCCCATATTCAACTTTAGAAAATTTCTGGACTCTGAATAAATTCTTACTTATCAATTCTTTGCTTATAAGATTATATAAGTCAAATTCTTTTGGATTAAATCCTTCGGAAGGAAATATAAAAAACTCATTTTGTTTCATAGAGAATAAGAATTTCCAACCTTTTTCGTGATTTTTATTGATAATAGATAATCCTAGATTTTTACGAGTTATAGCTTCAAAAAATGAAATTACTTCGTCTTGTAGATTGCCTTTTTCATCTCTGTAAATAGCAACGTGATGGTTGTTTCCAGTACTCACAAAATCAACAGGAATTGGGTTGTTGTTTTCGTCTAAAATTTCATTACCAAAATGGTCTTTTTTAGTATGTAAAGCTTGTGCATTGCTAACTCCACTAATTGTTACTCGTTTTATGGCAATTCCTTTCTCTTTGTTTTGCCAAATTGGGTTTTCGTCAAGGTTTGCAAACGCTTTTTTGGGGTCATTAGCAAATTCATTCAAACGGTCTTGAAGAATGGTTTTTAAGCCAACATCAATTACTTTGTCGATTTTAAAATCAGGTGTTATGTCTTTCCTGATTGTATAATCGGCTTCTAGCCAAACTATTTTGACTTTTTCGGGAACTACAATGGTATCTTTTAGACTAATATAAATAGGTGTTTTGTTCAAAGCATTTTTTCCTGTAAACGCTTTTTTAGGATCGTTGCCATTTTCTTGTAATCTTTTCGATAAGGCTTCTCGATATTCTTTTTTTGCAACTTTTTGAATATACTCTTCAGTGAAATTTGCATTCACTTTTTCTTCTTTGGTAACATACTGTTGTAGTTTCCCATAAACTGTTTCTTTATGCAACTGTCCTCTCGGTGTCAATTGAATCTTCTGATTAGTTCCACCACTTTTTTTAGTTATGTTTTTATTTTTGGTAACTACTTTATTTTTTGCTTTGTAGGAAATCAAAATACCTTCAAGTTGTTTTTTAGCTTCTTCTCTAAAGTTTGGCATTGGTTCAATAAATCGAAGTTTGTTATTCTTGTCTCTTCTCAAATATTTTGTTTCAATTCCAAAAACTGAACTTGCTTTTTTATCGCCTTGTGTTTTTGCATTTAGATTATTCAAATACTGAATATAAGCTGGTTTAGTAAAAGCAACCGTTATGGCATCCATTGCATGATGTCGATGGTCATTTCGTTTTGTCCAATCTTTAATTTTGTATAAGCGTTCTCCGTTTTTACCTTCTTCAATATGGGTTAAACCCAATTTGTCGTATTTCTCCCAATTGAGTTCTTTCATCACATCAACTAATTCCCAATCTTCACGAAGTTTGTCAGTTACGCTACCAATTGTTGCAGTGACATTTCTGGAAACTTCCAATAAAATTTCTTTAGCTTTCTTAGCAATGTATTGTGTTTCTCTTAATTGACGAGCAATAAAATCTTCTGGAATTTCATTGTCAGCCATCAAAAGTTTATTCTGTTTAGTTTTGCTAATTTTTCCAAACAAACTCTTTACCCTTTTTTCGAACTGGTCAAATTCTTCGAGAGATAATTTTTCTTGTAAAAAGGAATAAGCTGTTTTATTATTTTTATCAATGTTTAATTGTCGCTCACAAATAGTTTTATTTGAAAAACTATCATCAAATAAACGTGATTTGGGAATGATATGTTCAATATCATAGTCTTTTGTAAACAGTCTTGATGGTTCTATTGGTTTTCCTGTATACAATGAAATTCCATCACATTCTTTCCAAAGTTTATAGCGTATAATGTCATTTCGGGTTACACGATGGATTCCAAACTCGGAATGTAATAATTTCCTGATTTGCTCATGTTCTGCCGTACTTTTGTTAATTGCTTTTGTCATTTCGCTTCGTTGCTCATTGTTGTTTTTTAACTCACGAGCAAGTTCGACACGAATTTCATCAGGTTTCCCCATTGTTGGGTCGGCAATAATGGCATTAATTACATTAATCATTTGATTAAGAATTTTCTCTACCACAGGATTTCTCAAACTATTTTTCTTGATTAAATCTAATGTGTCTTTTAGAATTCTTTCATTATTTTGTTCTGTCGTTAATGATGATGAATGGTTGTAACCAACTAAGAAGCAAGCTTTGTCATAAATATGTCCATCCATCAAATGGGGTAATATTTTTTTTATGGCTTTGGCACTCAAACTTCCATAATCTGCTTGTAAATTTATATTTAAAAGAAAAGGAATGTGATTTTCTTTGAAACCAAATTTGCTAATCAAGCTTTTTTTCAAAAAATCATCTTCTTCTGCTGAATATAATAGATGCCACAATTGATAATAAGGTTGTTTGTCGAAATCATTACCTTGAATATTAGAGTCAAAATCTAAAATACCAGTATTGATTTCTAAATCTGAAAAAGCAGATTTGATAATGTTTTTTATATCCTTAGTATCAAGTTTTGAAAAGTCTAGTTCGTCATAGCCCTCTAAAATTAATATTTTTTCAAATGCTTTATAGATTGATGTATTAGTTCTGTTTCCTTCAATTTTTTTGAAATTAACAGTATGTATACCTTTCTTTAGTTCACAAAAAGTTAACATCTGAATATCTGTAATACTTTCTTTTAACTGCAATTCTTTTGCAATTATTTGCTTCAATTCTTCGCTCAATTCAAATATCTCTTTCGTAGTTTCATTTTTAACGACAACATTATTCAAATTCTGCCAAATTCTGAATTCTTGAAATAATGGAGACGATTTAGGAATGGCTTTATGTCCTTTTTCAAATTCGCAAAAACTTACCAGATGTTTTTGAGATTTCAATTTTCGTTGGTAGAAAATGGTAATATCTCGAACTTCAGATTTTAATTTTTCATCTAATTCAGTATGAAATTTCGACTGAGTTTCCCATATTTTTTCAAATTCATCTAAATAATCCTGACGGTAAAAAACTTGATTTTTTAGTTCGGCATGTGCGTTTTTCTGAAGTTGCTTGTATTGAAATTGGCCAACAGTTTCCTGATTGAAATATAATTCCTTGCTTCGGTCGCTAATGGCACCAAGATAACCGCTAGATTGATTAATTTGATTATTTATTTCAGTTATAATAAATGCCAAAATCTTCAAATCCAGTTCATTTGCCAAAGCCTCATTTCTCCATTTGTAATGTTGTAATTTTGTTTCTTCTCTTGTTCCTTTATTTTCGGCAAGAGGAATATTTAATGTTCTTGAGAAATGTTGAGAAGTAACAGTTCTGGTTTTACCTTGAATGTATTCAAGAAGCTTATCATTGATTTGATCAGAATGAAATTGATTTTGAAAACGCACAATTTTCTCTAATTCCTTCTGTAAATCAGAACGGTAAAAATCAGGAATGAATTTTCCACCATTGGATAAAGAATTATAAACCCATTGTCCAGGAGTTAAATTGTTTTCAAAAATTTCTTTGGCAATTTTCATTCCGTCTATTGCATCTCCTTCTTCAGCTGTTTTTGCTTTTCTACTGCTTTTATAACCGCGTTTTTTGTTGAGCATTAATAATACCTGAACCAATTCTTCCTTAGTAACAAATTCTGTTGCGGATTTTGCTCTTAATTTATAAGATGAAAAAGTTGTTGCAGAGCCAGTTTCGGCATAAATAAAATCATTGGGTATGAATTTTATTTCAGTAAAAATTTTCAACAATGCATCTCTTCTTTGCTTAAAACGTTGCAAACCTCTTCTTGCACCACGTTTTAATGTTCTATCTGCATTTATAGAAATTGTATTGCCTTTTTTAAAATCAGCTTCTTCATCAGTAGTAAGAGGAACAATACGAACTCCAGTATTTATAATAGATGAGGCTTCGTTTTCATTCTCAGCTTCATTAATAAAAGCCCAACCTATCGAGTTAGTCCCCAAATCCAATCCTAATATTTTTTTCATAATTAAAGATTTAATTTCGCAATTTAATTCAAAAAAAAATAGCAACATTACGGTTTTCCTCATTCCAACATTAAAAATAATGTTGTAGTATTGCAGTACAATTTTGAAGCAATTCACAATAAGGATTATTCCGTTGTGAAAACATTCAAAGCGGCTTCAAAAGGGTCGCTTTTTTTATTGCATTAAATCCAAATTTAAATTACGGAAAACCTCATTTTCAAATTAGCATAAAAAAAATACCCTGAATTAGTTCAGAGTATTTACTTGTATCGTGTTAAGGGAGAACTTTTGATTTTAAAACAATAGTAATTTTTGGATGTTTTCGTCGATGTTAATTATGAACTAGTTGAAGGGTTTTCATTCTTTCTCTTGGACAGTTGTTCCATAAAGCACGAAGGCGACATTCCAACAATCGATTTGAATACTGCCGTAAATTTACTATGAGAAGAGAAGCCACATTCGTTGGCCAGATAGCTAATCTTATAGTTGAGGTAGGCATGATTGGATTCCATTTTTCTGATAATGTAATGGATCCTCAACTCGTTGATATAACTATTGAAATCTTTCTTTTTGTACTTATTGATAACGTAGGACAAATACTTCGTGTTGGTTTTTAATTTTACCGCCAATGCCGAAAGATTCAGGCTTTTGTCCGTATATTTTGTACCTTCTTCAAAGTGAATAAGCTTTTTCAGCAATTCTTCCTTCACCTCGTTTGACATTAATTTCTTTTCACACTCTTCTGCTAGCGGGTCAATATTTTCTCCATTTGACAATTGATGCTCCATTCCAAATTCAGCATTAGGATCATCAATCAGTGAATGAATCCGGCTTTTCTTTTTATAATTAATTCGTTCCAATAATATAACGGATAGTACAATGAGGGAAACATAGATCAGCAGAAAGTAGAACTTACTGTTTTCAAGCAGCACGGCGGCTGCAATACATTGAAAATGTTCGGGGAAGGAGCACGTTATGGGATCGGCCCCACTAACATGCTTGTAGGTGTCTTCTGGAATTTCCTCTGCCACCTTAAAAAGGATATTAGTAAAAAAATCGACCTTTCTTAAAAAACCACCTAAGGCATTCAAATCGGTATTAATTAGCATCGCACTAATTGACTGGAAAACTGGGGTAATGTTTACTGTCATAGTTTTTTGTTTAATCAATCTATTTAAATTATTTAATTTCTATCAAAAACGACTCATTTACTCCAACTACAACGTTGTAGTTGTTTCAACTTGAATGGTAAAAATTTAAATCTGCTTCTTAGGTTGTTTACGCAAATTTCATTACTAGAAACTTATTGAAACGCATTTTGAAAATAGTTTCCATTTTTAACTAACAATGAATGAAACGAATATAGAAAAAATTAGGGAGAATTCCTGTTTAATATAAGGAATAGACTGACAAAAAAAAATACAAATCATTATCTCTTAATTAACAACTGTTTATCAATGATTTAGTAGTTGTTTTCACCTAGTAGAATTCACGAATTCTGATAGTCCAAAAAACAAAGACACCTAAATATTGCTCTACTTTTACATCAAGATTCCTTCTTTTAACCCCACCCAACAAAAAAAAATATAACCCAAGTTACCCCTTAAACTGAGTTATAAATTTTAAAAAAATGTATTCTATGGTAATGAATTCTACCCTCCAAAAATCCAAGATTCTTTTATTATTATTGTTTTTTGCGTTTCTCCCTACACTCAGTGTAAAAGCGCAAACAAGAATCTATGCCACCTCCATTACTTCACAAAGTGAAGTGGACGACTCGGCAAATGCTATTGATGAAAATATGACAACGAGAGCCCGAATTAGGGCAAGTTCAGGTGTAGCTCTAGGTCTAGGAGCCTACTCGGGACACCTTGAAATTAAATTTGATGACGTTCTAGCGGCAAACACTACCAGCTATGTTAAGATAGCCACCGACGACAATCTGCTACCGTTCCTATTAGGTGGGGGCCTTGGTGGATTGCTTGCAGATGTCGGCGGTGTAGTGCTTGTTGGCAATCAAGAATTCACTGTGCAAGCTAAAAATGTGAACACAGTGGTACTGGAAGGCGAAAGCTCGGACAGTTCTGACTTTGATGGCAATAGCCTCAGGGTAGTGACAAATGCGGCTGGAGAGTATTTTTTGGCCATCACGCCAAGTGCACCTTATGATCGCATCCGCCTTACTAATGAAATCGGATCTCTTCTAGGATTATTCAATATACGTCGACTCGATGTGTATGAAGCCTATTATGTAGAGGACCCTGCCAATTGTGGTACAGCAGCTTTCACTTCTTTTAGCGGATCAGGAATAACTTTGGATCTGCTAGAACTTGCTTCGGCAGGAGTTGAAAATCCTGAATTTGCGATTGATGCTAACCCCGCTACTCATTCTACTTTGAGCCAAGGGATTCTTGGTGTGGCAGCTTCTATAGAACAAACCGTTTACTTTGAAGGGCTTTCGGATGTTTCAGACCAGTATGCCGTTCGCCTTCGATTAGCTCAAACTTTAGTCGATCTAAATATTGCAAATAACATAACTGTAACGGGCTTTAACGGAGCAAACCAGGTTTTTAGTTCTAATTTAGGTACACTCTTGACGCTGAATTTGCTTTCTCTTCAAGGAGATGAAATTATGACTATTCCTGTAAACCCGGGTGTTCCAGTAGATAGGATCAGTGTTCGTTTTGCATCCTTGGTAAGTCTGTCAGCCTTGCAAAATCTTGACTTTTTTGGCATAACCAGAACACCTGGGCAACCGTTGATTACGGATCCAGCTACAGCAGATGCTCAAGTTTGCGAAGGCGAAACAGCGTCACTATTAGCTGATACTCCTGTTGGAAATGAATTGCGTTGGTATGATGCTGCAACTGCAGGAACATTATTGGAAACAGTAGCGGCAGGTGCTCCATTTGTTACGCCATCATTAACAAATACTACAATCTATTATGTTGCTTCAGCAAGAATTGGGTGTCCTGAAGAATCGGCTAGAGTAGCCGTTACGGTTACTGTAAATTCAGTTGCTACGCCAACAACTACTGATACTACTCAGGATTTTTGTTCCTATACGCTTCCAACTCTTGCCAGTTTACAAGTAAATGAAGGAGATTTAGTTTATTATGATGCTGCAACAGCAGGAAATCTTCTTCCTTCAACCACTTTATTGGCAAATGCGACAACTTATTATGTAGCTATCGCTGATGCCGGAACGGGTTGCGAAAGTACCGTTCGATTAGCGATCACTGTTAGCCTTGCCGACTTATGTAGTACAAATGTTACCGCAAAAATGATGTTGCAAGGAGCTCTTTTTGGAGCAGGTGGTGGACTTATGCGTGACGATCTTCGTGTGAAAGGATTGATTCCTTTGGCACAGCCTTACAGTAGCTCACTAAACGAACGCTTTACCCATGTAAATGGAGGAGGAACTGAAACCACGACTCAAGCTGTGCTTGATGCTAACGATGGAACAGGTGATGCAATTGTGGACTGGGTTTTCCTTGAGTTCAGAGAAGCTGCCAACAACCAAAACATAGTGAGAACAGTATCGGCACTTTTGCAAAGAGACGGTGATGTAGTAGCTGCTGATGGTGGTGCTTTAACAGTTGACCTTCCAGGAACATTCCTGATTGCCATAAAACACAGAAACCACTTTGGTGCACTTTCTAGTACGGCTGTAACGGTAACAAATGCAGCAGTAACATTGGATTTTACCACATTAACAAATGATGATTTGTTTTCAAACCCAGGTTTTTCTGGACAAGTGTCGATGACGACAATAGGAGGGAACAAGGCTTTGTACTCCGGTAATGCCAATTTTGATATCCGTATCAAATATGATGGCGTAGCCAATGACCGACAAATGACGGCCAGCCAAGTGCTATCCCACCCAAACAATACGGGCTTGATTTTAAATTTTGCCAATGCTGAAGGATACTATTCAGGAGACATCAATATGGATGGAGTTGTATTGTATGATGGTGCCAATAACGACAGGCAACTGATTTTGAATACGGTTTTAACCTATCCACTGAATCTCAATTTGCTGACAAATTACAACGGACTGCTTGAGCAGATGCCTTAAAGAATTTATAGAGAAAAAAAAGTTTTACCCCACCAACCCCAACCTTTTATAAATTATGAAAAAAAATATCCTGAAGGCTTTCCTAATGGTTATTATGCTATTTGGAATACAGCAAGCAAATGCTCAGCAAATCGAACTTAATGTAACTTTCAATCCTTCCATGTGCCACTATGAGGTGTATGCAAGACCTGATTTTACACAAAACAATTTTATTTTGGCAGGAGGGAGTCAAGTGACCATCTTACTTCCTAGTAGTGTTGATAATTCTTCTGTTCTAATAACAAATGTCAACGGAGGTCCTTGGTCAGATAATTCACAGGTGTATGCTCCAGCAGCATTACCTGCAAATGACTTTCATGCCTTGTCAACCAATGGTTCTACAGTAAATTTCGTTACTGGCGTAGAGCTATTGTTATTTACTTTCGAACTTCCAGGCGGCTCTTGTTGTGCTGCGGGAGTAAGGTTGTTTAACAATACGACCGATCCCCAATCAAGTGACCCAGGCATGGGAGGCGGAGATTTTAACAATTATGTCGCCAATGCCTTGTCGCTAAACGATCTTTACTTAGGGAATTATAATAACGGCGGTACTATTTGTGATCCGTGTCTTATAAATCCCGTTGCAGTTCCTACAACTACTGACCCGACTCAGGATTTTTGCCTCATAGATGCACCAACCTTAGCCGATTTGCAGGTAAATGAAACCAATATTAGATGGTATGCAGCTGCAAGTGGAGGAACTCCATTGCTAAATACTACGGCTTTGGTTTCTGGAACGACCTATTATGCTGCACAATTTGAACTTATTGATGATTGTGAAAGTGCTACACGTTTGGCCATTACTGCCACAGTTGGTAATGCTGCAACTCCAACAACAACCGATACTACCCAAGATTTCTGTCTTATTGATGCTCCAACTGTAGGAAACATTCAAGTGAACGAAGCTGGAGTAATTTGGTACACAGCAGCAACAGGAGGATCGGTCGTGGCAAATGCTTCTGCTTTAGTAAGCGGTACTACTTATTATGCTTCGCAAACCATTGGCGGATGCCCAAGTGCTACACGTCTTGCAGTAACCGTAACGGTGAATAATGCTGCAACTCCAACAACAACTGATACCACTCAAGATTTTTGTCTTATAGATAGTCCAACTGTTAGTGACTTACAAGTAAACGAAGCAGGTGTGGTTTGGTATACAGCTGCAACAGGCGGAGCTTTAATCGCTGGAAATACCGCTATAGTAAGCGGAACGACCTATTATGCTTCGCAAACCATTGGTGGATGTCCAAGTGCTACTCGTCTTGCCGTAACGGCAACAGTAGGAAACGCTCCAACGCCAACTACTACTGACTCTACTCAAGATTTTTGCCTTATTGATGCACCAACGGTAGGGGATATCCAAGTTAATGAAACGGGAATAACGTGGTATAGTGCCGCAACTGGCGGAGTTGTTGTAGCCAATGGAACAGCTCTATCAAGCGGAACTACCTATTATGCTTCGCTAACAGATGCTGGTACAGGTTGCGAAAGTGCTACACGTTTAGCGGTAACCGTAACTGTAGGAAATGCTACAACTCCAACAACTACTGATACTACACAAGATTTTTGTCTTATAGATGCTCCAACAGTGAGTGATATTCAAGTGAATCAAGCTGGGATTACATGGTATACTGCAGCTACAGGCGGTTCAGTAGTAGCTGGAAATACAGCCTTAGTTAGCGGAACAACCTACTATGCTTCACAAACCTTAGGAAGCTGTCAAAGTGCTACACGTTTGGCAGTAACCGTAACGGTAGGAAATGCTGCAACTCCAACAACAACCGACACTACCCAAGAATTTTGTCTTATCTTGAATCCACTTGTTAGCGCTATACAAGTCAATGAAGCTGGAGTAACATGGTACAATGCCGCCAATGGAGGTTCGGCTGTAGCCAATAACACACCTCTAGTAAATGGAACTACCTATTATGCTTCGCTAACAGATATTGCTTCAGGTTGTGAAAGTGCAACTCGTCTAGCTGTAACGGTAACGGTAGCCAATGCGACAACACCAACAACTACTGACACTACACAAGATTTTTGTCTTGTAGATAACCCAACGGTGAATGATATTCAAGTTAATGAGGCAGGGATTGTTTGGTTTACCGCTGCAACTGGCGGTAGTGTAGTAGCAGGTAATACAGCTCTTGTGAGTGGTACAACTTACTATGCTTCTCAAACAATTGGCGAATGCGAAAGTGCTACTCGTTTGGCTGTAACGGTAACTGTTGGAAATGCTGCGACACCAACTACAGACAACCCAACACAGCAATTCTGTTCTTATAATAACCCAACATTGAACTCAATAGATGTGAATGAAGCAGGAGTAATCTGGTATGCAGCAGCTACTGGAGGAACAGCACTTGCAGCAAACACACCATTAGTAAATGGAACAACCTATTATGGCGTTTTGGTAAACCAAGGTTGTGAAAGTGCAACTCGATTAGCCGTTACGGTAAACCTATCGAACCTGTGTGATGTGACACTAAATTTAAAAGCCATGTTGCAAGGGGCTCTTTACGGAACATCAAACGGATTGATGCGTGATAATTTAAGAACATTGGATCTTATTCCGCTCAACCAACCTTACAGTAGTGCACTCAACATGAGGTTCACTCATGTAAATGGAGGTGGTGCTGAAACGACAACATCGGCAGTTTTAAGCGTAAGCGGAGGAGCTGCAATTGTAGACTGGGTATTCCTAGAATTTAGAGAAGTTGCCGCTCCACATTCGGTTTTTAAAACGGCATCTGCTTTATTGCGTCGTGATGGAACTATCGTGGCTGGAGATGGTGGAGCATTAGTAATCTCTAATCTTCCAGAGAATTTCCTAGTAGCAATCAAACATAGAAACCATTTCGGAACCATGATAGCTGAAGCAGTAACGGTAGAAAATAATACTGTTACGCTTGATTATACAACAATGGATAGCAATGACTTTTATGTCCTTTCTGGAACATCTGCCGGAATTCCAAGTGTAAGTATAAGTGGTATGAATGCCATGAGAGCTGGAAATGCAAATTTTGACCGTCGAATCAAATATGATGGGGTTAATAATGACCGACAGATACAAGGATCCCAAGTGCTTTCGCATTCAGGAAATTCAGGTAATGTATTGAATTATGCAGGAGCCGAAGGGTATTTTTCTGGAGATATTAATATGGATGGAAAAGTACTATATGATGGTGCTAACAACGATAGACAAATCATTTTGAATATAGTGGTAACCTATCCGATGAATACTGGAACACTTGCCAATTATAACGATTTGGTAGAACAGATTCCTTAATTGGATGACCATTTTACAAAATGTTTGATATGATAATTTTAACTTTTATAAAAGTGCGTATGAAAAGTTTTATACTTAAAATGCTAATCCTAGGACTAACGTTCTTTGCTGCGATAGATTTCTATTCGCAAGATATAGACCTTACCCTAAAGTATATACCCGAAACCAACCTGTATGAAGTATATGCTCGTCCTGATTTCAGCCAGAACAATTTCTTCTTGGCTGGAGGTAGTCAGATTACCGTAGTACTTCCTGCTTCAGCACCAGATACCGGGTTGGCAGTAGTTTCAGTTAATGGTGGTCCATGGTCAGATAATTCACAGGTTTATGCTCCTTTGGCAGCAACCACAAGTGATTTTCATGGAATTGCAACTAACGGTTCACAAGTTAATCTTGTAACGGGAGCCGAATTGTTACTTTTTCGTTTCTCATTAGCTGCTGGTTGTGTACCAGGAGTGAGAATCTTCAACAATGCCACCGATCCAGGTTCAGGAGCTCCAGGTATGAATGGAGCAGGATTTGGCAATTATGTTGGTAATGTCTTTACATTAGAAGACCATTATGGAGAAAATTATAATAATTCAGGTACAGTATGTGGTCCTGTAGATGACGATGGGGACGGTGTCAATCAAGGTGTCGATCCTGATGACAATGATCCTTGTGTACCAAATCCTAATTTTGCAACCTGTGATCAGGATAACGACGGATTAACCAATCAGGAAGAAATTGCCATTGGTACAAATCCAACAAATCCAGACACCGATGGCGATGGAATAAACGACGGAACCGAAGTATTAAATGGTTCAAATCCTTTAAATCCATGTGATCCAAATCCTGCGAATCCAGCTTGTGTGGTAGATCCAGAAGTTGAGTTTACCATCAAGTTCAACCCAGTGACGTGCACCTATGAGGTATATGCATTACCAAACTTCACCCAGAATAATTTCTTTATTGCTGGTGGTAGCCAAATTACAGTGGCAATACCATCTCTTGCAGGCAATCAGCCTTTAGTGATTACAACCCTTGCAGGAGGTGTATGGACGGATAATTCGCAAGTTTATGGACCAGGAGCTTCTCCTTCAAATGATTTCCATGCGATTTCTAGTGATGGTTCTATGATCAATTTTGTTCAGGATACTGAGATTCTATTGTTTACGTTCCAATTGCCAGGAGGTGTTTGCTGTTTGGAAGGTGTAAGGCTTTTCGAAAATGATACAGATCCTGACTCTTCCGATACAGGAATGAGTGATGGAGATTTTGATAATTATTTTGCCAATATCTTTATCATGGATAACTTCTATGAAGGCAACTATAATAACGACGGACTTCTTTGTGATGAGTGCCAAATCAATCCTTTAGCACCACCGACAGCGACTGACGTAACCCAAGATTTCTGTGTGATCAATGCTCCAACATTGGCTTCTATCGTATTAAATGAAACCAATATAAGATGGTATGCTGTAGCAACTGGTGGTCTATTACTTCCAATTACAACGCCACTTGTAGACGGTATGGTGTATTATGCAGCACAATTTGATCCTTTGAATAACTGTGAAAGCGATACAAGATTGGCGATCACGGTAGCTGTAGATGACGCTCCAACACCAACTACAACCGATACTACCCAGGATTTCTGTCAAGCAGATGCTCCAACGGTAGCCGATATCCAAGTAAATGAAACAGGAGTAACCTGGTACACAGCAGCAACAGCCGGAACTGTAGTTCCAGCAACAACTGCCTTGGTAACAGCAACAACTTATTACGGTTCATTAACCGATGCCGTAACAGGATGTGAAAGCAGTATCCGACTTGCCGTGACGGTAACAGTAGGAAACGCTCCAACACCAACTACAACCGATACTACCCAAGATTTCTGTCAAGCAGATGTTCCAACGGTAGCCGATATCCAAGTAAATGAAACAGGAGTAATCTGGTACACTGCAGCAACAGGTGGAACCATAGTTCCAGTAACAACTGCATTGGTAAGTGGAACGACCTATTATGCTTCTCTAACCGATGCCGTAACAGGATGTGAAAGCAGTATCCGACTTGCCGTAACGGTAACAGTAGGAAACGCTCCAACACCAACGACGACGGATACTACCCAAGATTTCTGTCAGGCTGATAACCCAACGGTAGCCGATATCCAAGTAAATGAAACTGGAGTAATCTGGTATACTGCAGCAACGGGTGGAACTGTAGTTCCAGCAGCAACTGCATTGTTAACTGGAACAACTTATTATGCAACACTAATCGATGCAGTAACTGGATGCGAAAGCACAACCAGATTAGCAATAACGATAACTGTTGGCGATGCTCCAACACCAACTACAACCGATACTACCCAGGATTTCTGTCAAGCAGATGCTCCAACGGTAGCCGATATCCAAGTAAATGAAATAGGAGTAATCTGGTACACTGCAGCAACAGGCGGAACCGTGATTCCAGCAACAACTGCCTTGGTAACAGGAACAACTTATTACGGTTCATTAACCGATGTCGTAACTGGTTGTCAAAGCAGTATCCGACTTGCTGTAATAATTACAGTAGGAAATGCTCCAACACCAACTACAACCGATACTACCCAAGATTTC</t>
  </si>
  <si>
    <t>MKKILGLDLGTNSIGWAFINEAENENEASSIINTGVRIVPLTTDEEADFKKGNTISINADRTLKRGARRGLQRFKQRRDALLKIFTEIKFIPNDFIYAETGSATTFSSYKLRAKSATEFVTKEELVQVLLMLNKKRGYKSSRKAKTAEEGDAIDGMKIAKEIFENNLTPGQWVYNSLSNGGKFIPDFYRSDLQKELEKIVRFQNQFHSDQINDKLLEYIQGKTRTVTSQHFSRTLNIPLAENKGTREETKLQHYKWRNEALANELDLKILAFIITEINNQINQSSGYLGAISDRSKELYFNQETVGQFQYKQLQKNAHAELKNQVFYRQDYLDEFEKIWETQSKFHTELDEKLKSEVRDITIFYQRKLKSQKHLVSFCEFEKGHKAIPKSSPLFQEFRIWQNLNNVVVKNETTKEIFELSEELKQIIAKELQLKESITDIQMLTFCELKKGIHTVNFKKIEGNRTNTSIYKAFEKILILEGYDELDFSKLDTKDIKNIIKSAFSDLEINTGILDFDSNIQGNDFDKQPYYQLWHLLYSAEEDDFLKKSLISKFGFKENHIPFLLNINLQADYGSLSAKAIKKILPHLMDGHIYDKACFLVGYNHSSSLTTEQNNERILKDTLDLIKKNSLRNPVVEKILNQMINVINAIIADPTMGKPDEIRVELARELKNNNEQRSEMTKAINKSTAEHEQIRKLLHSEFGIHRVTRNDIIRYKLWKECDGISLYTGKPIEPSRLFTKDYDIEHIIPKSRLFDDSFSNKTICERQLNIDKNNKTAYSFLQEKLSLEEFDQFEKRVKSLFGKISKTKQNKLLMADNEIPEDFIARQLRETQYIAKKAKEILLEVSRNVTATIGSVTDKLREDWELVDVMKELNWEKYDKLGLTHIEEGKNGERLYKIKDWTKRNDHRHHAMDAITVAFTKPAYIQYLNNLNAKTQGDKKASSVFGIETKYLRRDKNNKLRFIEPMPNFREEAKKQLEGILISYKAKNKVVTKNKNITKKSGGTNQKIQLTPRGQLHKETVYGKLQQYVTKEEKVNANFTEEYIQKVAKKEYREALSKRLQENGNDPKKAFTGKNALNKTPIYISLKDTIVVPEKVKIVWLEADYTIRKDITPDFKIDKVIDVGLKTILQDRLNEFANDPKKAFANLDENPIWQNKEKGIAIKRVTISGVSNAQALHTKKDHFGNEILDENNNPIPVDFVSTGNNHHVAIYRDEKGNLQDEVISFFEAITRKNLGLSIINKNHEKGWKFLFSMKQNEFFIFPSEGFNPKEFDLYNLISKELISKNLFRVQKFSKVEYGSASVRDYVFRHHLETTINDVKELKDKTYKSIKSLPYFEGIIKVRINHLGKIVQLGEY</t>
  </si>
  <si>
    <t>1262935.PRJEB997.BN773_00549</t>
  </si>
  <si>
    <t>MKKIIGLDLGTTSIGWAYVHEAESAQERSEIVRLGARVVPLTTDEQDEFKKGKSITTNAARLSKRSLRRNADRFQLRRDELAGVMKEAGWIDETTVLAEQGPRSTFETLRLRAKAASEEVTLAEFARILLQINRKRGYKSNRKTDGDEEGALIDGMDVSKQLNASGQTPGEWVLARMQEGNAVIPAFYCSDLSEELDRIWRKQQASHQAWMTEELHTVLRHADGRSAIRLMDKAGVVPDSVNVKERRRVMYEWRAAAVRDCLPAGRVAAALMQVSKEIGRADSYLGRIGDRSKELYFHRQTVGQYLWRLICDNPNQSLKNLVFYRQDYQHEFETLWSIQTKYHVELTEDLRKRVGRIIFFQRPLKSKKGLVNRCELVHYSVCENSGDDLTEKVDVGPKVCPKSSPLFQEFKVWQVLNNVEVIHPSTQEARRLEMEEKELLASELLFRDRMKKIDVLKLLFSNWRDLDLNYKELEGNRTMAAFYRVYEQVIAQTGHGDYDFAKMRAAKVKELAEGVFAGLGFEVGLLTFDAELDSPAYEQQPCYRLWHLLYSYEGDKSATGNKCLLKKLCRLTGMNAELVGLFMQIRFSGDYGSLSTKAMRRILPYLKAGNTYDVACEYAGFRHSARSLTREELAQKEYKDYLDLLPRNSLRNPVVEKILNQMIHVVNGLSSTYGKPDEIRVEMARELKKSAREREEMTSAISKTTKENAEITAILQRDFGLRYVSRNDILRYKLYCELRIKGNGCRTLYSNTYINPNELFSREFDIEHIIPQSRLFDDSFSNKTLESRTANLEKGDRTAWDYVNEKYGAERADEYRAQVEALYRDGTISKAKRDKLLMPGDKIPEDFIDRDIRNTQYIAKKALEIFEDFVPSVVATSGNVTARLREDWGLVDVMKELNWSKYESQGMVHIEYDRDGRPIRRIVDWTKRNDHRHHAMDALAVAFTKRSYIQYLNHLNARKEATSVAYAIQHKEMELDGSNRWRFKCPFGDRSAFRREAKAQLERILVSIKSKNKVLTPSVNRTKKRGGFNKKVEWTPRGALHNETVYGRIRRYDVKELRVGSSFTAEVIGKVADSRYRAALMHRLAEFGGDPKKAFTGKNSLEKNPLYTDEAHTACVPSSVKVVSFVEIGTIRKGVDPNLNVDKVVDTHIKNILLARLSAYGGDAKKAFSNLDADPIWLNKEKGIAIKRVTISDDSEVRPIHVKRDMRGRLVCDEHGRPVPSDYVQLRNNHHVAIFRDANGELKERVVTFFEAVERVRQLRSEGRAVEVIDKNYKCEEGWTFLFSMKINEYFVFPDAASGFDPREIDLTDPANYALISPHLFRVQKLSSKDYYFRHHLETTVNDVKQLRDITWKRISSLQDLAGTVKVRVNHIGQIVAVGEY</t>
  </si>
  <si>
    <t>1766719.SAMN04320710.GCA_001517865_00335</t>
  </si>
  <si>
    <t>GCF_001517865.1</t>
  </si>
  <si>
    <t>Caviibacter abscessus strain 151011837 contig_1| whole genome</t>
  </si>
  <si>
    <t>GATACAGACTCTTGATAAATTTGAATAATATAAAAC</t>
  </si>
  <si>
    <t>AAAAGAACCACGTAAATTTTATGTTATTGAAAACAAAGAAATATTATCACAATTTTTCCAAAAACATCCCTATGCAAGAGCACTTGAAACAGCAACATTAGCTATACTTGTCTGTGGAGACAAACAAAAAGACACAAACTTAACATTTTTAATCCAAGATTGCAGTGCTTCATTACAAAACATGGCACTTATGGCAACACATTATGATTTAGGTTCTGTATGGATGGGTATTCTTGATAATGAAAATGCTGAAAGTATAACAAGAGAAATAATAAATTTACCAGAAAACTTAATTCCTATTTCTATTATGGCTTTTGGTCATAAAGCAATCAGCCTAAGACCTCATATTTCATACAAGGAAGACATGGTTGAATGGATTAAATAAAGAATAATAAAATCTGAAAATATATTATCAAATCATTATCTTTTATTTGATATATTTTTCTTTTTTAAACTATAAAACCTAGTATTTATCTAGGTTTTTCAAATTTTAAATTAAATATTAAAAATTTTTGTTGACAAATAATTTATTTTTTGATATTATTAGTTTTGTCGTTAGACGACACAAAGTATGGGCCCTTCGTCTAGTGGTCAGGACATCGGGTTTTCATCCCGGCAACAGGAGTTCGATTCTCCTAGGGCCTACCATACTTACCCATGGTCGCATAGCTCAGTTGGGAGAGCACCTGCCTTACAAGCAGGGGGTCACTGGTTCGAGCCCAGTTGTGACCACCATGTGCGGAGGTGTAGCTCAGTTGGTTAGAGTGCTTGCCTGTCACGCAAGATGTCGCGAGTTCGAGTCTCGTCACTTCCGCCATTTTATTTGCCGCTTTAGCTCATCTGGTAGAGCAACTGACTTGTAATCAGTAGGTGGCTGGTTCGACTCCGGCAAGCGGCACCACTTTATATTTTTTTGGCGAGATACCCGAGTGGCCAAAGGGAGCAGACTGTAAATCTGCCGGCTCAGCCTTCGAAGGTTCGAATCCTTCTCTCGCCACCACTTTTTTTTTAATCGGAGGATTTAAAATGGTTAGAAAATTAAAAAGTTCAACTTCTTCTAATAGTCAAGTTGATATTATTAAAAGAGCTAAACAAATGCAAGAAGCAATGCTGGAAATTCAAGAAGGATTAAAAGATAAATTCGTTGAAACTTCTGTTGCTGGTGGGCAAATATCTATAAAAGTTAATGGTCAAAAGGAAATTGTAGATCTTAAAATAGGAATGGATATAATAAACGAAGCTTGCGAAGAAAAAGATTCAACTGAATTATCAAGTTTAATTCTTTCTGCTGTAAATGAGGCTTTAACTAAAGCTGAAGAAATGGCAGAAAAAGAAATGGAAACTGTTACAGGTGGAGTTAAAATTCCAGGTTTATTTTAAATAACTATTGACAAATTAGCTTATTTGCATTATAATCTTTTTTGTCATTGATGGGCTGTAGCCAAGCGGTAAGGCAGTGGACTTTGACTCCACCATGCGTTGGTTCGAATCCAGCCAGCCCAACCATATTTGAAGCGTAGCTTCTTTTTTTTTGCTTTTTTTATATTTCAAGGTATAATTAGTTGCTTAAAAATATTTAGGAGGAAAAATTATGAAGAATTTTATCAAACTTTTATTAGTAATCTCGATTGCTAGTTTATCATTTTCATATGGTCCAAAAGTGCCATATACTCACACAGGATTTTATTCTACTGAACAAACACAAAAAGCTGTACATTTTGTTTCTGTTGAAGATATAAAGAAAAGTCTTGAAGATACCAAACCTATAAATGTTAGTTTTGATATTGATGATACTTTATTATTTTCTAGCCAATATTTCCAATATGGAAGTCAACATTATCAGATTCCTAACCATCCTAAAGGTCAAATAAGCTATTTATATAATCAAAAATATTGGGATTATGTAGCTCAACAAGGCGATGAACATTCAATACCTAAAAAATCTACTATGAAGATAATTAAAATGCATTTAGATAGAGGAGATAAAATTTTCTTCATTACAGGTAGAACAGGACATTCAAAACAAAAGAATTATACTTCTACAAAATTATCAAAAACATTACAAAGATATTTCAATATCCCATATGAAGTTTACGTTAATTATACAGGTGACACTCCTATGCCAGGATTTAAATATGATAAATCATATTATATAAAAAAACATAATGTTTCTATTCATTATGGAGACTCTGATGACGATATATTAGCTGCTAGAGAAGTTGGCATTCGTGGCATACGTGTACAAAGACCTTATAATTCAACTAATCCACAAAAAATGAACGGTGGATATGGAGAAGAAGTTGTAATTAATTCAGCTTGGTAATAATGAGGAGGTACAATGAAAGAATTATTAATATTTATATATATTTTTTTCACATTTAATTTATTTTCAAATACTAATTACAATGTTTATGTTAAATTTGATAAAAATACTGAAAATATTGTTTCTGATATATCAAAAAATTTAGAAAAAGTAGGAATTAAAAGTCTTTATTCAGATGGATATTTGATTCATCTTACGCTTTACCTTACTGAATATAAAAAAGAAGCTTTAAATGATATAATAAAAGAAATAGATTTAATTGCTAAAGAAACAAGTCCATTTGAAATTGATTTTTATCAAATAAGAAAAACTGGAGGCAATTGGCTTATGCTTGATGCCATTAAATCAGACAAACTTTCAACATTATCTAATTTAATTGCAAATAAACTTATACCACTTAGAGCATTAGATGCTAAAGTTCCAAATTGGGCAGTATCAATACCTGAAAAGTCTGAAGCATTTAAAAAATTTGGATCTCCTAATGTATATGAAAATTTTGATCCACATATAACACTTTTAACGCCACAAGATCCTGAAAAATTACAAAAATTTTTGGATAATTATAAGCTAAATAAGTTTAAAGCTAAAATAACTGGAATAGGTATTGCTCAGGTTAATGACCTAGGACAAGCCAAACATGAAATATATTTTATAAAATTTTAGATGTTTTAATCTGTTGTATTTTTTGCACAGCTTATTTATTTTGAAAATTAGTATTAATGTGCTATAATTTATTAATTACCTAAAATATTAATAAAAGGAGAATAATATGACAAAAATAAGATATGATATGCCTTGTAATTTAGCACAGACATTGAATCTAATCGGTGATAAATGGACCATGCTTATTTTATTTAATATTCTACATGGATTAATGACATATAAGGAATTGCAGGATAAACTTACAAATATTCCTACAAATTTACTTGCTAGAAGGTTAAAAGAATTAGTTTCAGATGAATTTTTATCATTAGAAATGTACCAATCAAACCCTCCTAGATACAATTATTTACCTACTGAAAAAACAAAAGAATTAAAAAGTATTTTTTATGCTTTCGCTATTTGGGGAGAAAAAAATTTAAATAATGAAAGTTGTTTTTGGAATATCGTTAATAAAAACGGACATAAAATTGAATTTTCACTTATAGATACTGTTACAAATGAAAAAATTAATACAGATGATTTAGTTTCAACAAGATTAAATAAAGAATATCTAGAATAAAACAAAAGGAGTAACTCGCATTATTATTAGTTGTTTACTCCTTTTTTATTTCTAGTTATTTAAAATATAGTTAAATGCAGAAAGTGCAGCTTTTGCTCCTTCTCCCATTGAAATTATTATTTGTTTATGTAAAACTGTTGTACAATCTCCTGCTGCAAATATTCCTGGTACATTTGTCATATTTGAATTATCTATGATAATTTCTCCTGCTTTATTAACATCTACTAAATTTTTAAATGGATCTGTGTTAGCAATAAGCCCTATTTCGACAAAAATACCATCTGTATCTATTATTTTTGTTTCATTAGTTTCTCTATCAACAAATTCTAAATTTGTTACAAATTGTGTCCCCGATATCTTTTCTATTTTAGTATTTGGCATTACTGTAATTTTATTGTTTTCATATAATTTTTCTTGTAAAACTTTGTCTGCTTTTAAACTTGGCATAAATTCCATTAAAATAACACTTTTTGCAATGTTAGATAAATCAAGTGCAGCTTCAACTCCTGAATTTCCACCACCAACAACTACTACATTAAGATTTCTATAAAATGGTCCATCGCAAGTAGAGCAATAATGTACTCCTTTTCCTATATATTCTTTTTCACCTTCAACATTTAATTCTCTGTGTTTAGCTCCAGTTGCAATAATAACAGTTTTAGTTCTAAAACTAATATTATCATCACTAATCACTATTTTATCTTTTCCATCTACTTTTATTTCTTTTACAATATGACCTTTGTAAAATGGTATTTCATATTCCTTAGCATGTTTTTCAAGTGATAGCGAAAAGTCACTACCTGTTGTTTTTGGTATTCCAATTATATTTTCTATTTCATTTGTTGTTGTAACTTGTCCTCCAATTATATCTCCTATAATTCCTGTTACAAGTCCTTTTCTTATAGAATAAATTGCAGCTGACATCGCAGCAGGTCCTGCACCTATAACTATTACATCATAATAAGTTTTATTATCCATATTAGCGAATTTTTTACTATTTAAATCTAAATTTAAACCTTGCATATTACCTCCACTATTTTTTTATTTTTATTATTTTCTTTTTACCTGCTTTTATTATCATGTCATTTTCAATTATTATTTTTGCTTTTACATCTTTTATTGGAGTATCATTAACTTTAAATCCACCTTGTTCTATTAATCTTCTAGCTTCACTATTGGTATTTGCAAATGCTAATTTTTTAACTAATAGCTCTATAACATCTACTTCATTTTCAGTTATTTGTACAGTCGGTAATTCAATATCTAAATTTTTCTTAGAAAAAACATTTTCAAAATATTCTCTTGCTTTTGTTGCTTCTTCAACTGAATAATATATTTTTACAAGTTCTTCTCCCAATCGTTTTTTTGCTTCCATAGGGTGCATATTTTCTTTAATTTGTTTTATTTCTTCTATACTAACATCCGTAATTTGTTCGTAATATATATACATAAGTTCATCGGATATTGACATAATTTTACCAAACATATCATTAGGAGTATCTTTAACACCTATGTAATTATTAAGCGATTTACTCATTTTTTCTGTACCATCAAGACCTACTAATATTGGCATTAACATACATACTTGTGGTTCTTTTTCAAAATCTCTTAATAAATCTCTTCCTCTTAGTATATTAAATTTTTGTTCTGTTGCCCCTAATTCAACATCTGCTTCTAAATCAACAGAATCATATGCTTGTAATATTGGATACATAAACTCAACTAGAGATACTGGCTTATTAGCTGCAAGTCTTTTAGCAAAATCTTCTCTACTTACCATTTGTGATACAGTAAATTTTGAAAGTAAACCTAAAAATTTTGATAAATCCATTGATTCTAGCCAAGTATGATTATACTCAACTCTTAATTTATTAACATCAAGTATTAATTTTAATTGTTCCAAATATGTTTTTATATTATTTTCAATAGTTTCCATACTTAACATTTTTCTTGTTTCAGATTTCCCTGTTGGATCTCCTATTCTTGCTGTAAAAGTTCCTATTAAAAAAATCGGTTCATGACCTAAATCCTGAAACTGTTTTAATTTTCTAAGTGGTACAGCATGTCCTATATGTAAATCTGAACCTGTTGGATCTATTCCAAATTTTACTTTTAAACCTTTACCAGTTTTTATACTTTTTTCTAATTTATTTTTAAAATCTTGTTCATTTATTATTTCTTCGCAGCCTCTTTTTAATATATTAAACTGTCTTTCCACTTCTTGCTTTATCTCTAAATCAGTCATTGTTACTTCCTTTATTACTTAAATTTATCTAAAAAACTTCCTCTAAATTTTAGAAGAAGTTTCATTATGTTAACCAAAAAAACTATGATTATATAGAAACTATTTTAGTTGCTTGAGGTCCTCTATCTGAATTTTCAACTTCAAATGAAACTCTTTCGCCTTCTAAAACTGTTTTGAATCCTTGTTTTTCAATATTTGAGAAATGTAAAAAATAATCTTTACCATCTTCACCTAAGATAAATCCGAATCCTTTTTTCTCGTTAAACCACTTTACTGTACCTTTCATGGCTCCTCCAATCTTGTAAGTTTAGTTTGCTTTAAACTTCACAGTGATTATATCATATTATGTCTTATATAGCAACTTTTTTTTTTAAAGTTAGTGATGCATTTTTATAATTAAAATCGACTTTTTTTGTTTATTATTTAAATATTCTTTTTTATGAAACACCCATTTGAAATGTATATGGATTATATGTTCCACTCTTTGTTTTTATACTTTTAATAATTTTTTTTGTTTCTTCATAAGTTTCAAAAACAAAATCTAACCTTAATTCATCAAGACCTAAAGTTTCTATTAAATATAATTTAGGAATTAAATTCATAGGTTTATTTAAGAAAAGTTCAACATTTCCAAATTCATTTTTTCTAAGTTTGTATCTATCATAAAATTCACCTTGAATTTCCATATAATTTTTTTCTATTATACTATGCTCTATATACATGCCTTTCAAATAACCATATATAACTAAACCTTTTTTTAATGATTTTGTAGTAATATGTCTTATTTGTTTATAACTTAATTCAGGTGATAAAAATATAGTATCAACATTCTTAAATTTTGAAAGTGCATCAATACTATAATTATTAAAAATATTTAAGTTCCAATTTATGGAATATTTATTTTCTAATTTTTCATTTTTTAATAAATCGTAAAAGTTATATGCAAGATTCGTAGCTTTCGTAAGTTTATTTAGATTTTTTTGTTTAGCAACATCTTTGCCGTTTTTATAAATTTTAGTTATCCCCATTTCAATGCAAGCTTTTTCTTGTTCTTCATTTTCTACAAGAGCAGAAATTACATATGGTTTATTTTCTATATTTTTGTCATATTGCTTATAATTTACATATATATCTTCATTTCTTCTATATGAATTAATCAATTTTTCATATAAAAGAGAAGCTACTTGTCTTTTTAAATTTTTTAATTCACTAAATGATATAAATACACCATCATTGTAATGAATATTAATATTTTGTGCTTTAAAAGTAGTATCACCTAATTCTGATAGTTTTTCAGATATCATGTCTAAACTTATACTTTTTTTACTTAATTCATTTAAAATGCTACCTTTAATATTGACTTCAATCAACTCATTTTTAAGGTTTTTTGTGCAAAATGTAAGGCTAATATTGTTGTTTTTTTCAGCTTTTAAAATAATATCAATATTTAAATATCTTTTACTTATTTTAATATCGTGTTCTATTTTATCGTTCAATGCTTTAGAATAGTTTTTATAAATATACACTGCATTTTTAGGTATATTGGGAAGTGAAATAATATCATTTTTAAACGCTGCCACTACTTTTTTATCATTTTTAAATATTTTATTGACAAATATACCTTCAATTGTTTCAAAATTTGAATTTACATATTGTATACCATCTCCATTTTCTAAATCATCAAGTAATTTTATTTTATTATTCGAAATAGAACCAAGTAGATATCCAAAATTAGATGGATATTTTGTATTCATAAGATTGTCATCGAGATAAAAATATCCTTTAGAATATCCTCTATTAAATAGTTTATAGCTCATAGATGGTCTGGGATTTTTATCAATAACACTTCTATAATATCCTACTGTTTCAAATACATAATTTTGATTTTTCTTTCTACCTTCTATTTTTATTGAATCTATTCCTATACTTTCAAGCATTTCAATTTCTTTATTTTCCAAAAATTGATCGTTTGGGGATAAAGTATATTTGATTTTATTATCATCTTGTTTAAATTTTTTTCTACAAGTATAAGCACACATACCTCTATTCCCTGAACGTCCACCAATAAAACTGCTTATGTAGCAATTACCTGAATATGATATACACATAGCCCCTGAAACAAATACCTCTAATTCAATATCTGTTTTTTCCCTTATTTCTTTTATTTCATTAAAACTAAGTTCACGGGCTAGAACAACTCTTTTTAATCCCAATTCTTTAAAATAGTTTGCTTCAATATGATTTGAAACTGTCGTTTGAGTACTACCGTGAATAATTAAATCTGGGAAATTTTCCTGTAAAACTGACATTAGTCCTATATCTTGGACAATTACTGCATCTATACCATGCTTATAAATAGGAATAAAAGCATTAATCACATTTTTTAGTTCAACATCTTTTAAAACGGTGTTTAAAGTTAATAAGCATTTAACACCTCTTGAATGTGCATAATCAATTCCATCAAAAAGTTCTTGATATCCTAAATTATCATTATTTCTTCTAGCACCGAATCCTTTTAAACCAAGATAAACTTCATTAGCACCTGCTTTTATTGCAGCTACTAGTTTTTCATAGTTTCCGGCAGGAGCAACTATATCCATTTATTTCCCCCTTTATATATAGGTTCAACATGAAGTGTTATTCTTTTTATTTGTGGATAATTCTTTTTCACCATAATTCCAGCATTTTCTGCTATTTTATGAGAATCATTAACTGTTAAATTATCGTCCATTCTAACATCTCCGTAAATATATATATCTTTACCTGAACTTATCATAAATAAATCATGTACAAAATATATATTTTCATCTTTAACTAATAATTGTCTTACTTTTTGAAGTAGCTTTTTATCTTGTGTTTCCATAAGAATTGAACCATTTTCATATACTATCATAGCTCCTTGATAAATTATATATATAGTTATTAGTATTCCTAATATTATGTCAAATATACTTGAAAAATAGGCAGCTAATATTATTCCAATAAGAACAGAACTTGAAATTAATATATCTGCTAAATAATCAGTTAATACTGATTTTAATAATATACTGTTATATTTATTTGCAATGTATGAGACATATAGATATTGTAAAATTTTTAATATGATAAATAAAGTAGCAAAAAAGTATACTGTATGCGAATGTTGAATATTGCTTGGATGAAAGAAAATTAATTTCTTTACATTATTAAAAAGGATCCCAAGAGTAGAAATAATTATTGAAAGTCCAATAAATATACTAAAAATAGATTCAATTTTACCATGACCGAAAGGATGTTCTTCATCTTCTGGAGTATTCGAAATTTTAAGACCTATAACAACTAATAAATTAGTTACACAATCTGCTGTTGAATTTATACCATCAGCAATTATAGAGACAAGTCCAAATATATATCCTATTAATATTTTACCTAAAGATAAAAAAATATTTAGCATGAAAGAAAAAAAACTGGCATTATAAATCGCCTTTTTTTGTCTTATATTTTGTTGTAAATTTTTAATTATCAATATATTATCATTTAATTCAAAACCATGTTTTATAAAAAAATTATAAGTTGATTCATTGAAATTGCAAACTTTCATACTATCACCATAATTTATTGCATAGTAATTGAATATATAATTAATTAATTTTCTACCATAACTTATATTTCTATATTCTTCAAATATTAGAAAATCAGTTATCGTATCTTTTTTTATAATTGCATAACCTATAAGTTTGTCATCATAAAGCTCTATTCTTATATCAGCATTAATTTTATTTACTTTAAATTCCATATTATATATCCTCCTACTATGAAAAAAGGTCATACATTAAAATCTTGAAATAAATTTACCACCCGTTTTATATATATTAACTCAAGTTTAGCAACCCCATAAACCTAGAAATCTAGACTTAATGCTGCTTCGTTCCCGACCTGACATGGTTTGTCTAATTTCTACAATATAGGACTAAACTCTCAACATCTCTATATATAGCGTGATACTAAAATATTCCGCAAAATTAATAAAATCTCCACTAAAGCGGGTTGTGGATACAGGGCACCGCTAGCTCCCCAATTTGTATGACCTAGTATATGTTAGCATTTTTAGTTATAAATTTCAATAGCGTGAAAAAACGGTTGCAATAATTTATAATAATCAAATATTGCATTTTTCAAAATTAGGGGTAAAATATAATAGAATTTTTAACTAAATGAAAGGGTATTAAATATGAATAATTTAGATTATGTTCTTGGTTTAGATTTAGGAGTTGCATCAGTAGGTTGGGCTGTTATGGAAATTGATAGTGATAAAAATCCTGTAAGATTAGTTGATGCAAATAGTGTTATATTTAAAGCACTAGATAACGATAAAGGAAAGTTATATAACGAAGAAAGACGAGATGCACGTGGAGCACGTAGAGTGTTAAACAGAAGAAAAGAGAGAATAAGAAGAGTTAAAGAATTGTTGATTTCTTCAAAGTTTCTAAGTGAAAGTGAACTATATAATTTATATGAGGGTAAATTAATAGATATTTTTGATGTTAGAAAAAAAGGACTCACAGAGCAACTAAACAAATTAGAAATAGCTAGATTAATGATATATTATTTGAAAAACAGGGGTTTTAAGTCAAATAGAAAAACAGATGATATAGAATTAGAAGAAGAATTGAAAAAATTAACAAAAAATAATAATAAAAACCAAAAAAATAACGGAGAAAATCAAGAAAACAGCGAAGAAAGTAAAAAAAATAATGAAAAAAAATTAAAGCCAATAATCGCTTTGAATACAAAAAGACTGCAAGAAGATAATTTAATGCCAATTGAGCTTATTTTTAAAATCAAGGAAGAAAAAAATGTCACAGGATTTAAAAATAAAGAAGGGCTTTATATCTTTGGATTTAAAAGAGAACAAATTGAAAAAGAAGCACAACAAATTTTAGAAAAACAAAAATTAATATCAACCGAATTACTAGAAAAATACATGGATATTTTAAAAAGTCAAAGAGATTTTTCTGAGGGACCAGCATTACCAAGCAAATATAGAATAGATTGGGAAAGTAAAACGGGAAGATGTAAATATACAGGTGAAAAAAGAGTAGTTGCTGGAGCACCATCGTATGAAATTTTTTGTATGCTTCAAAAATTAACTGATTTAAGATACATATATATAGAAAATGACACTAAAAATGGAAAATATAAATTAAGTAGTGAACAGTTAAATGTTATATACAATAAAGTGATAAATGAACATAAAAAGCTAACATATAACTTAATTTTAAGTTGTATAGAAGATAAAAATGTTAGAATATTAAATTTACCAAAATTAAAATTAAAAGATTATATTGATATAACAAAAAAATATTTAGAGAAAAAACAAAAAAAAGAAGAGGAATTAACAGATGAAGAAAAACATGAATTAAATTATGAAAGAAATAATAAAAGGAATAATGAACAATTATTTGAACTTAAACACTTTAATGAGCTAATAAAACAATTTAAAAAGAATAATATTTCAGAAGATGATATAGAAAAAATAGGAGGCTTTGATTTTCTAGATAAAATAGCAGAATTATTAACATATGCTAAAACTGATAAAAAACTAGATGAATATTATCAAAAAGATAGATATAAGGATATTCCAAAAGATGTAATAGAAAAAATAAAGACATTTAAAACTTTTAATCAAACAGGTAATTTATCCCTATCTCTAATTAAAAAATTAAATGCTAAAATGTTAGAAGGAAATGATTATGAAAAATCCCTTTCTAGTTTAGGATATTCCCTTGTCACTGATAATAATTGGGAAAAATTTCCTACTGTTTTACAAATCGAAAAAAAATTTAATACTAAAATAACAAATCCAAATGTTAAACATATAATGGTTATACTAAGAAAATTGTATAATACTTTATTAGAAAAATATGGTAAACCTAAAAAAGTTCACATAGAATTAGCAAGAGATATAGCAAATGATTTTAGTACAAGAAATAAAATAAAGCAAGAACAAGAGAAAAATAGAATAAACAGGGAAGTAAAATCACTTGAGATTTACAGTCAAAATCTTGATATATTTAATCATAAAGATAATATATCAAATGAAGATTACTTAAGATATAGACTATACGATGAACAAAATGGTATTTGTATTTACTCTGGTAAAAAAATAGAAAAATCACAATTATTAACATCAGAATACCAAGTCGATCATATCTTACCTTATTCAAAGTCTGGTGATAATTCATATAATAACAAAGTCTTAGTATTTGCAAAAGAAAATCAAGACAAGAAAAATAAAACACCGTATCAATGGCTAAAAAACACAGAAAAATGGTTTCAATTTAAAAAGAGAGTTGAATTAAATACTAAAATTAAAGATAAAAAGAAAAATAACTTACTGTATACTGATAATGTTGAAAAAAATGAATTTTTAGAAAGAGACTTACACGCAACAAGTTATTCATCAAAATTAGCTTTACAAATATTTAAATCTTTAATTCCAACCGATGAAAAAGATATGTATGATGAAAAAGGAGAAAAAAAAGAAATATACATTTACAACCGTAATGTAATTGCATTTAATGGTAGTATGACAAGTCAATTAAGAAAGTTTTATGGATTAAATAGATTTACTCATAGCTTTGAATCTGAAAATTTAAAATTGGAGAAAAACTATAAATTTAATGAACTACTTTGTACTGAAAATAAATTAGAATTAACTGCCAAAAATGAAAAAACAGGAGATATTATAAAAAAAGAATATAAAGTAGAAAAAGATAAAAATACAAAAGATTTTAAAACCGAAAAAGATAGAATTATTTCTAATGAAACGCTACAAATGAAAAATATTTCAAAAATATCAGAAAAATTAAAAAATAAATATATTGAAAATTTAAAAGAAAAAGACTTTGTAGGTATGATTGAATTTTCTTCTATGGAATTAATTAGTACTGTTTTTGAATTATGTTCACAAATAAAACAAGAGATAAATTTAAAAAATAGGTCTAATCATTTACATCACGCACTAGATGCCACATTACTAACTATTATGAATCATTCAATGCAACAAAGATTAACTAAATTTAATCAAGTATTACAACAAATGTCTAATTCTCCTAAAGAATATTTAAATGAAGAAACTGGTGAAATTATGACATATAAAGAATTACTTGAAAAGATGAGAGAAGATACTGAAACAAAATCAGTAGATTTATATAATAATAAAACTGTACAACATTATAAAATACCTGGGACAAATGAAACGTTCTCATTGTCTTTACCATATATTAATTTTATCGAAGAAATAAAAAATATTATTTTTATAAAAAATGAAAATAGTGAAGAAGCTAAATTACCTTATCATGTTATAAAATCAAAAACAAAAGGTAAACTTCACTCAGAAACAATATTAGGTGAAAGTAAAGGACAAGTAACAAAAAGAGTATCTGTATTAAAACTTTATGATAAAAAATGGTCTAAAAAGAAAAATATCGAGGAAATTCTAAAAAATTTATTTGATAAAGAAAAAAGTCAAAAAGAAATTTATGAAACATTAAAAAAATGGTTATCGGAAAAAACAAAAGAATATCCAAAATTAAAAAATGGACATATAATTAAAAAAGTAAAAATGATTGATGAAAATAAAGACAAATTAATTAAATTGGGAAATAAACGATATGTTGAAATGGGTCAGACAATAGTTAAAATACTAGTTTTAAGAAATAAAAATAAAGATGGTTACAGAATGGCTAGTCTTGGTAGATATAATCATATTAATATTAAAAATGGTAAAGATTTTAAATTACAAATTTGGCAAGCAGCAGATAATTTGGAAAATATTGTAGAATATAGTAAGTTAAAAAATGATTATGACAAAATAACAGAATTATTTCCCGGAGAAGTTATTGAATTAGAAATTAAAGACGGTAACAAAATCATTTGTTTGGTTAATGGATTTACTGAAGGAAAATTAAGTGTTGAAACAATTTTGGGAGATTATACAGATGTCGTTCGTAACAAAGTATTTAAAACAATTTCTTCATCAAAACAATATCCTAAGACAATATCACAAATTAAAAATATAAAAAAGTTAAAATACAATATACTTGGAGATAAAATATGTCCTTTAGACAAGTTTTAATAAATGAACAGGCATATGTCCATTATGAATTAGATAGTTTAATAATAGAAAATGATAAAAAGGAATTAAAAATACCTATTAATGATATAGCCATAATTGTTTTTGAAAGTAATGAAATAAGCATAAGCACTAGACTTATATCAGAACTTTCATTAAAAAACATTATCATACTTTTATGTGACTGTAGGCATATGCCTGTTTCTTATTTGCTTCCATTTGGAAATCACTATAGAATACCATTAGTGCATAAATTGCAAATAGAACAAACAGATGAATTAAAAGATTATATTTGGGAAAAATTAGTTAAAGGAAAAATAAAAAATTCTAGGTTAGTTATGGAAATTGAAAACGCTTCAAAAGATATAATAAATATGATGAAAGTCTATGAAAGTGAAATTGAAGGTAGTGATGAATCAAATAGAGAAGGCACAGCAGCTAAAGTATTTTTCAATTATCTATATGGTAAAGGATTTAATAGAAGAGAAATTGAAGATAGCATAAATAAAGCACTAAATTATGGTTATGGCGTATTTAGAAGTGCAATAACTAGATTACTTTGTACATATGGATTTACAGCTCATATCGGAATACATCATAATTCAATGCAAAATGCATATAATTTAAGTTATGATTTTATTGAACCATATAGAGCAATCATTGATTACTATGTTTATAATCATTTATATTATTTTGATGGTAATTGCGAACTTCAAACAGAAGTTAGAAAAGAATTGATATGTCTACTAAATGCAAAGGTTCGATATAATAAAAGAGAATATACAGTACTTTATTCTATGGAATTATTAATAAAAAGCTACTTGAGTTTGCTTGAAGAAGGGGTTGATGAACTGGCAATACCTGAAATAATAAAAATTGATTTTAATGAATTATTTAATGAGTTATAAAGAAATGAGATTAATTGTATTATTTGATTTACCAGTTCAAACTCAATTAGAAAAAATACAAGCTCAAAAATTTAGAAAAAACTTAATATCAGAAGGATTTTTAATGATGCAATTTTCTTGTTATTCTAGATTTTGCAGAAATGATTTTGAATTAAATAGATATTATAAAAGAATAAAAAAATTATCAAACAATTTAATAGGTGGTGAAGTAAGAATTTTAAAAATCACTAACAAACAATATGAAAATATGTTAATATTAGTAAAAGAACCAAAATATTCAGAAATAAGAGTTGGTAAGTGTCCTTTAGTAGTTTTTTAGACTCAAAAAAATTTTGCTAGAGGATACAGACTCTTGATAAATTTGAATAATATAAAACTTGGAACGAGCAATTAAGGAATCTTGATATGATACAGACTCTTGATAAATTTGAATAATATAAAACACAAATGCGAACAGTAACAAATGAAACTGAGATACAGACTCTTGATAAATTTGAATAATATAAAACTTAGCGAAAGTCAGAGCAGGGAACACGCAAGATACAGACTCTTGATAAATTTGAATAATATAAAACGAATATAAAATTGTTTTAGGTGGAGAATGGATACAGACTCTTGATAAATTTGAATAATATAAAACGATTTAATCGAAAATAAAGATATTGAAACAGATACAGACTCTTGATAAATTTGAATAATATAAAACCTATGTCGCGAAACCGAGAATTGCTTAGACGATACAGACTCTTGATAAATTTGAATAATATAAAACACAGTTACAAATGGGCTAATCCAACAACCAGATACAGACTCTTGATAAATTTGAATAATATAAAACGTTCATATACAATTTAAACGATGAATGCATGATACAGACTCTTGATAAATTTGAATAATATAAAACTAATAAAATTAGATGGAAAAGAAAAATACAGATACAGACTCTTGATAAATTTGAATAATATAAAACCAGGAGCTGTTAATTATATATATAACTACAGATACAGACTCTTGATAAATTTGAATAATATAAAACACACAAATTCATCATGAAACCTGCAACTTGGATACAGACTCTTGATAAATTTGAATAATATAAAACGTTAAGAAATTTAGATATTGAAAAGGAAGTGATACAGACTCTTGATAAATTTGAATAATATAAAACTCTTGAAAAAGAAAGAGAGGAAATAAAACGGATACAGACTCTTGATAAATTTGAATAATATAAAACAGCTTCTGAAAGACAACGCGAGGTACATTGGATACAGACTCTTGATAAATTTGAATAATATAAAACTTGGAATGAACAACTCAGAAACCTGGACATGATACAGACTCTTGATAAATTTGAATAATATAAAACTAATAGAATTAAATAATAAAGAAAAATATGATACAGACTCTTGATAAATTTGAATAATATAAAACTCTTGAAAAAGAAAGAGAGGAGAGAGAACGGATACAGACTCTTGATAAATTTGAATAATATAAAACCACTTTTAAAAGAGCAAGCTGGAAAGTTGAGATACAGACTCTTGATAAATTTGAATAATATAAAACTTCTAAAAGTAATATGTGAACCCTAAACGTGATACAGACTCTTGATAAATTTGAATAATATAAAACCAGGAGCTGTGAATTATATATATAATTATAGATACAGACTCTTGATAAATTTGAATAATATAAAACTTTAAAAAAATAAAAGATTGTCATCAAATAGATACAGACTCTTGATAAATTTGAATAATATAAAACCACTTTTGAAAGAGCAAGCTGGAAAGCTAAGATACAGACTCTTGATAAATTTGAATAATATAAAACATAAAATCATTTATTTTAATCCCTGCTTTTGATACAGACTCTTGATAAATTTGAATAATATAAAACTAATAAAATTAGATGGAAAAGAAAAATATAGATACAGACTCTTGATAAATTTGAATAATATAAAACAGAGATTTAAAGACCTACCACACGTAGAAAGATACAGACTCTTGATAAATTTGAATAATATAAAACTGACAAACTCGATTGGACACCTAAAACTTGGATACAGACTCTTGATAAATTTGAATAATATAAAACATAAAAATAGAGGTTATAAAAGAATTTTTTGATACAGACTCTTGATAAATTTGAATAATATAAAACATGAGAGTAAAACCTCGTTACATGGAACAGGATACAGACTCTTGATAAATTTGAATAATATAAAACTTACTTGGGATTTCCACTAACAACTTATAAGATACAGACTCTTGATAAATTTGAATAATATAAAACCAATTTAAAAATACAAACATATTTAAAATAGATACAGACTCTTGATAAATTTGAATAATATAAAACACCACACGAAATTTTTAAAGAAAACCTTTTGATACAGACTCTTGATAAATTTGAATAATATAAAACGGATGTGGGAAATGTCCAAACTGTAGAAATGATACAGACTCTTGATAAATTTGAATAATATAAAACGTGTACTAGACTACTTAGGTATACCACTATGATACAGACTCTTGATAAATTTGAATAATATAAAACTAAACTGTAAACACAAATTCATCATGAAACGATACAGACTCTTGATAAATTTGAATAATATAAAACTATCATTTATATTTTAGTGTACCTAAAGATGATACAGACTCTTGATAAATTTGAATAATATAAAACTTTTTTCATCACTTATTATATCCTGTTTTTGATACAGACTCTTGATAAATTTGAATAATATAAAACACGTCACAGAAAAAAAACAATATATTTTACGATACAGACTCTTGATAAATTTGAATAATATAAAACGCTTGAATATCTTCTTGAAAAAGAAAGGAGGATACAGACTCTTGATAAATTTGAATAATATAAAACGAAGTGGACAGCTACAACTACAACCAAGTAGATACAGACTCTTGATAAATTTGAATAATATAAAACAGCAATTCCATTAACACTACAACCGGACCCGATACAGACTCTTGATAAATTTGAATAATATAAAACATTAAATAGTAAACTAAACATAGAAACTGTGATACAGACTCTTGATAAATTTGAATAATATAAAACAGTCAGCGTACGCCGAAGCTGAAAGGGATAGATACAGACTCTTGATAAATTTGAATAATATAAAACACCAAGTATAAATGATAAAATACTTAAAAAGATACAGACTCTTGATAAATTTGAATAATATAAAACTGAAGAGGCAGGGCTAAAGTTAATGAGCCAGATACAGACTCTTGATAAATTTGAATAATATAAAACGATGTATTCACAAATTGAAGAAAAAGCGAAGATACAGACTCTTGATAAATTTGAATAATATAAAACAGAAATTAAAGAAGTAAAAACAGGTGTTAAGATACAGACTCTTGATAAATTTGAATAATATAAAACTACTACAATAAAAATGAATTGCTAGAATTAGATACAGACTCTTGATAAATTTGAATAATATAAAACAACAGTAAAAAAGATGGAAGGGCGAACAATGATACAGACTCTTGATAAATTTGAATAATATAAAACAAATTTATTTAAAGCTACAAAAAATAGTTAGATACAGACTCTTGATAAATTTGAATAATATAAAACTTAGAAAGTTCATTGATTTTTTCATCCATAGATACAGACTCTTGATAAATTTGAATAATATAAAACGAAAAATTGTAACAAATTGCGATGGTTATAGATACAGACTCTTGATAAATTTGAATAATATAAAACGCTTAGATCGTGTAGTCTCATAACGGGAATAGATACAGACTCTTGATAAATTTGAATAATATAAAACCGCAATTGATTGGAATGACAGACCTAGTTAGATACAGACTCTTGATAAATTTGAATAATATAAAACTAATAAAAAATATAGATGAAATAAGAGTCGGATACAGACTCTTGATAAATTTGAATAATATAAAACATTTCTTAAAAATCCAAGGTGGGTATGATGGATACAGACTCTTGATAAATTTGAATAATGTAGTAATTGCATAAATTCATAATTTGTAATAAATAAAATAATTTTTAGGAGTAGATTTTTGAATATAATATTTGAATATGAAAATAACTTGAATAATATTAGTTTTGATGACTTATTAATAATTGCTGGAGGAAATGGTAAAGGCAAAAGTAGAATTTTTAATTTATTATTATCAGGATTTGAAGGTAAAGAAAAAAGTAATTTTATTATTAATGGTACCGATGTTAAGAAAAATGAATATCATGTATTTGGAATTTCTCGTGATAACACTTTAGATAATGAACTAAAACTTTCATCAAAAACATATATGTTGAATAAATTGGAAGCTATAATTGAATACATATCAAATGATAATTTATGTGTAGAATTAAATAATTATTTTGATGAAATTAATTCTATTTTAACATCAGAAGTTTTAAATAATACAAAAATAAATATAAATTACAATATTGATAAAATATTTTTACAAATATTTAAAAGTATCGAGTATAAAATTGATGACATTGATTGTTCTAATTTAAGTGTTAGTGAAAAAATGGATACACAACTTAATTTATATTTAAATATACTAGAAAGTATAAAAGATAATACAATATTACTAATAGATGATATGGATTCAATTTATACGAATTACAATTTTTATAAAAGGTTATCGGTTATTTCAGAAAAATCAAAACAAAATAATTTAAAAGTTATAATTTTTATTAAAAATGAACAAATTATAAATCATTTAATAGATGAAAATTATAATATAGTATTCATACATAATAAATGTTTATGTAAATTACCTAATTATAGAAATTATATCTCTCAAATTGATTTATATACAGAAGAAGAAATTGAACAATTAGAATTAAAAATAAAAAATGAAAAACAAGTACAGTTAATTAATGAATACATTAATAATTAAAAAACCGCTAAAGGCGGTTAGTCTTACGAGATAAAACTCTTAATACAGAGTCTTAAATAAATTTAAATAATATAAAACAAAACTGACTCATTGTTTTGTAATATATTAATACCACATATTTTACCGAAAGTCAATATATGAAATTATAATTTCTTATAAGTAAATATTAAATTTCCAAAAATATGTACTATTTATTTTTCAACCATTATTTTAATATCAAACTTTTTTCTTCTGATTTTTTATCATAGTTTTAAAATTAGTTGGTGTCATATTCTTATTTTTATTAAAATTATTATTAAATGTCTTTATATTATTGTATCCAACCTTAAAACAAATATCTACTATACTATCATCTGTCTTTTCTAACAGTTCACAAGCTTTGTTAATTCTTACATAATTAAGATATGTACTAAAATTTCTATTTACGTAAAGAAGTAATAATTTGTTAATTTTAACTTCTGAAATTTTAAAAATTTCTGCTATAACTTCAATACTTATTTCAGTCATATAGTTTTCCATTACATAGTTTATTATATTATATGCAAGTGTCCTATCCTCTTCACTAAATGTGTTAAATGACGATCTATACATTGTTCTATATGCACTAGGATTCATATTTTTTTTCATATTCCATATTTTTGTTATGTGTGAACCATCAACAAAACCCGAAATTTTAGCTATTTCATCTAAATTCATATTCGTATATAATAAAAGTTCTTCTGTTTTTTGTAATCTAATTTTATAAAGTAATTCGTTAAATGTTAAATCTGAAAAATTTTCTATGTATTTTCTGACTGTTGATTCACTCATAAAAAAAATAGTTGCAAGTTTTACAACAGTAAGTTTTTCACTTGAATGTGCAAATATATATTTAATAATTGCTTGACCTATTGAAAATTCAGATTTTTGATGATTATGTGCTAAATCTCTTGAAATTAGTATTAATATTTCAATAAACTTCGTTAATACGAATAAACAAGAAAAATTATCTTCAACGTTATAATCATCAATTTCTACAATATTTTCATCACCAATTTCAGTTCTAAGTTCTAATAATAATTTTGTAATTTTAACAGATGATTTACGGCAAATTTCAAGTGCTTCAAATTGATCAATTTCTTGAAAAATTTTTGAATCTTTGCTATTTATATTATTTATAGTTCTTGAAATATACATTCTATTATAAGACAAAATAATACAATTTATTGTTTTTTCAATATTATATACTTCAACTAAAGTCCAAGGCGTAATATTAATAAATAAATTCTTTTTAATTTCATACTCTTTTTCATTAACTTTTATTCTGCCTACACCATCAAGTACAAATATAAACTTACAATTAGTATGTATAAATGTTGAGTTTTCTTCAATAATTTGTGTAGATATTGTTATAGGTCTAGTTTTATCATATTTTGATGTTGAATCAATGTGATTATACATTTAACTTTTCTCCATTTAATATTTGATATATTATAGTATAACTTATTTTTTTAGATATTCAAAATTAAATATACCTAGCTTTTTTTGCTAGGTATATTAGAATTTATTTCTTTTCAAACGGCTTTTTAAATGGTTTTGATTCTGCCTGGCTTGAAATATATATTGCTAACTCGGAGTATAATTCATCCGCTTTATCTTTTATAAATTTAGTATTTTTATATGTCATATCTGTTGCAAATTTTTCTGCACTATTTTTTCCTTTTAACTTGTATATTTCCATATATTTTTTATCAACCAAAGCTTGATTTTTTATAAATTGATCTTCAATTGATGACCAATATTTCATTATATTATCCCCTATAGTAGCTCTATCAACCTTACCAAATACATTTATAAGTTTTGAAGTCCAATATAAACTACCTGAATTATAGCTATAATGTTCTGAAGAATATTCTTTTGGAGTACTTGTTATATTACCATAATGTGGAACAAATACTGAATGTTCAACAGGTCCAAATGATAACCACATAATAGGAGGTAAATTTTTTCTAACTTGGAAAATATGAGTTTCTAAATTAGTTTCAATTCCTATTGGTCTATAATCAGAATTATTATAATATTTTGTTCCTTTATATCTATCTCTTAAAATAGTCATTACTTCTTTAAGTTCAATTTTTTTGTCAGGTTTTCTAAACAATTCAAATGTCTTATCATTATCAAATTCTTCCTTAGTTGAAGGATTTAATCTATTTTGAGTTGCCCAAATTCTTATTTGATTATATTTACTTTGAGGCTCTCTATAAGTTAATGCTAAATGAAATCCTTTTTCATTTTCTTTTAGTAAATTATGTTTTAAAGGTAAATTTTTAATGTCTTTTGAAGCAATTGTATCTTTACTTTGTAAGTCCACATTACCTAAATAATAAGCATTAGGTACCAACGCATAAACATCATCAGGAACCTTTACAGCAACATATTGATGCCCTGTATATATTTCCATATACCATATTTCATTTTGGTCTGAAACGAATATTATATTTCCTTCTCCCGCACCTTTTTTATCAATAATATCAGCTATTATTTCTACACCTTTTCTAGCACTTGTCGCACTCATAAGTACCAAAGATGCCATATCAGGTTCTGTAATTCCTCCTTTAACATACGGATCATATTTTAAAATTTCATCACCTGCTTTTGCAGAAACTGTTGCAGAAACCATAACACCCATTTCATTTGTTCCTGCTTCTCCAAATATACCGTAATTTTGATCTACATCAGGTATTAAAGTATATTTATATGTTTTTCTAGGTAATACATGACTAAATCCAGTATCAGGATTTTTTAAAATATCCGAAGCTTTTTTCATTGAAATATTTCGTGCATTAACAACAATAAACCTTTTTGGATTAAAACCGCTTGAAAAATCTTCATTTCTTGCAAATATCATTGTTCCATCTGCACTTGCATTTTTTCCAACAATCATTCCAGTACAAGCTATTGAATTAATTGCACTAATTAACAAAGTAAGTGTAAAAACAGTTTTTTTCATTTTTTTCTCTTTTCAGATTAAATTACATAATCATCATTGCTATTGTTAAAATTATTATATTCATAACAAATATTACTATTAATAATTTGAATACCCATTTAAAGAATGTATTATATTCTACTTTTGCAGTTGCAAGTCCACCCATAACAACTCCTGAAGTTGGTGTGATTAAGTTGATCAATCCACAAGCTCCACTAAATATCATTATCATAACTTCAGGACTATATCCTAAATTATTAGATAAAGGTCCTAAAATTGGAAGTGATACTGTTGCTAATCCTGATGTTGATGGTATTAAGAATGATAACACCATATACAATGAGTATGAAACAGGTGCAAATACAAACGCTTGTAATCCTTGTAATCCTTGTGAAGCAAGATTTAAAATATATTTATCTAAGAAAGTTTCTTTCATTAATACTGAAACACCACGAGATAAAGCAATAATTAAAACAACTGATAAAATGTCAGCACAACCTGCCAAGAAAGCATCTATTGTTTCCTTTTCACTAAATCCATTTATTGCAGCTATTATTATACCTGATAAAGTAAACCACATTGCAAGTTCACCAAAGTACCATTCACCTAAAGGAACACCTGTCAAGTATGATGACCAACCTTCAAATATAGTTATTCCATATTCTTTCCACGCAATTAATGACACTATCATTACTATAAATGTAACTACGAATACGCTTAAAGTAACTTTTTGTTTAGAATTAAATTCAACATTATTAAAATCAACATGTCCAAAAGTTTCTTTCATTGCTTCTTGTTCTCTTAATGATAAGAAAATTGAACCTTTATCTTTTTTTATTTTTTTAGCATAGTTCATAACATATATAATCGCTACTATTAATGAAGTTATCCATAATATTATACCTATAAGTATTACTTTACCTGAACTAACTTGTATACCTACTTTATTAACAGCATCCATAGCAACTCCAGTTGCAAACGGATTAATTGTAGATCCTAAAACCCCAACACCTGCTCCAAGTAATATAGTAGCTGCTCCAACCATAGTATCAAAACCGGCTGCAACCATAGTTGAACAAATCAAAATATAGAAAGCAATTGTTTCTTCAGCCATTCCATATGTTGATCCACCTATTGAGAATAATATCATAAGTATTGGTATTAAAATTAATTCATTTCCTTTAAGTTTACGAACTAAAGCTGCAATACCTGCATC</t>
  </si>
  <si>
    <t>MNNLDYVLGLDLGVASVGWAVMEIDSDKNPVRLVDANSVIFKALDNDKGKLYNEERRDARGARRVLNRRKERIRRVKELLISSKFLSESELYNLYEGKLIDIFDVRKKGLTEQLNKLEIARLMIYYLKNRGFKSNRKTDDIELEEELKKLTKNNNKNQKNNGENQENSEESKKNNEKKLKPIIALNTKRLQEDNLMPIELIFKIKEEKNVTGFKNKEGLYIFGFKREQIEKEAQQILEKQKLISTELLEKYMDILKSQRDFSEGPALPSKYRIDWESKTGRCKYTGEKRVVAGAPSYEIFCMLQKLTDLRYIYIENDTKNGKYKLSSEQLNVIYNKVINEHKKLTYNLILSCIEDKNVRILNLPKLKLKDYIDITKKYLEKKQKKEEELTDEEKHELNYERNNKRNNEQLFELKHFNELIKQFKKNNISEDDIEKIGGFDFLDKIAELLTYAKTDKKLDEYYQKDRYKDIPKDVIEKIKTFKTFNQTGNLSLSLIKKLNAKMLEGNDYEKSLSSLGYSLVTDNNWEKFPTVLQIEKKFNTKITNPNVKHIMVILRKLYNTLLEKYGKPKKVHIELARDIANDFSTRNKIKQEQEKNRINREVKSLEIYSQNLDIFNHKDNISNEDYLRYRLYDEQNGICIYSGKKIEKSQLLTSEYQVDHILPYSKSGDNSYNNKVLVFAKENQDKKNKTPYQWLKNTEKWFQFKKRVELNTKIKDKKKNNLLYTDNVEKNEFLERDLHATSYSSKLALQIFKSLIPTDEKDMYDEKGEKKEIYIYNRNVIAFNGSMTSQLRKFYGLNRFTHSFESENLKLEKNYKFNELLCTENKLELTAKNEKTGDIIKKEYKVEKDKNTKDFKTEKDRIISNETLQMKNISKISEKLKNKYIENLKEKDFVGMIEFSSMELISTVFELCSQIKQEINLKNRSNHLHHALDATLLTIMNHSMQQRLTKFNQVLQQMSNSPKEYLNEETGEIMTYKELLEKMREDTETKSVDLYNNKTVQHYKIPGTNETFSLSLPYINFIEEIKNIIFIKNENSEEAKLPYHVIKSKTKGKLHSETILGESKGQVTKRVSVLKLYDKKWSKKKNIEEILKNLFDKEKSQKEIYETLKKWLSEKTKEYPKLKNGHIIKKVKMIDENKDKLIKLGNKRYVEMGQTIVKILVLRNKNKDGYRMASLGRYNHINIKNGKDFKLQIWQAADNLENIVEYSKLKNDYDKITELFPGEVIELEIKDGNKIICLVNGFTEGKLSVETILGDYTDVVRNKVFKTISSSKQYPKTISQIKNIKKLKYNILGDKICPLDKF</t>
  </si>
  <si>
    <t>877424.SAMN02440898.GCA_000421045_02104</t>
  </si>
  <si>
    <t>MAEKYYVGLDLGTNSIGWAVTDERYRILRKKGKDMWGARLFNEAESAAGRRTARVARRRLERQKARVGYLKKVFAPYLSEVDPGFLQRLEDSRFFEEDKTEKQKYALFSDKDYTDRDYLKKYPTIFHLRSELLESKEPHDIRLVFLAVLNIFIHRGHFLNQGLKEGTLGDIREWMKVLDENLEMLYQDRDWHMAVNIEEQQRILSSKELTATAKLEKLLSTVGIEKKDKDNKPLIEIYKLICGLKGTLAVAFDGEITDEENLKFSVSFRDSAYEENERKAEDLLGETAFETFKVLKEIHDWGVLSSIMKGDEKTYSYISLAKVDMYEKHKKDLKVLKKVIKTYKADDYNRLFRSMEDNTYSAYVGSVNYKNRKIRRGAKSDAFIPGIKKIVEEIYKSNPDSDCEYILNEISKDNFLPKLLTTANGVIPNQLYAAELRKILDNASEYLPFLNEISEDKKGLSIKEQLIALFKFQIPYYVGPLKRSESGKAWVVRKNDGTVYPWNIDDMVDMPATSEEFIKNLINDCTYIEGEKVLPRNSLLFEKYKVLNELNNLKVNEQKISVELKQDIFINLFRKNGKKVTNKSLLSFLKSRGIIEAKATDDCLSGYDKELGGFTGTLSNYEKFKQIFDTEVLTDRQIEIAEDVIYYSTVYGDSRSYLKTILSDKYGDVFDKKQLDRLIGIKFKDWATVSKEFLQLQAPEKMNGEVVTIISALWNTNMNLMQIINAPEYGFADELSEKRKKLSKTLTEITYEDIEDSYMNAPVRRMVWQTIRILQEIVGIMGSEPEKVFVEMARYEGQKGRKGRKDSRKKKLMALYKKCEDDEKNLVTEIERRDEKDFRIKKLYLYYLQRCKCMYSGRPIDPEKLLDDNYYDIDHIYPRHYVKDDSLENNLVLVESKYNRDKSDDLLGEDIRMKMKDEWKDLLDRGFINNTKYARLMRREAFTDEEFATFIERQMVETGQGTREVTRILGEALGNTGENHKVIFVKAGLVSQFRKYNADAGCPAFVKSRIINDHHHAKDAYLNIVVGNVYYTKFTMNPINYIKELRNKKNPTKNDNYHMDIEKLFDRLTERNGYVAWNPDEDRIVVRKMMEKNSPIITKRTYMNHGPISKLNPISPKEFGKAGGKSYLPLKTSDQRLINTERYGGYSDVKGAYFFLVEHTVKKKRIRTIEPVYVYMTEKMSGKEHLEEYCREQLGYTDPDVRLEKILMNSLLKVNGFNLYLTARTGNSLAVCNAEQLTLDMAKAAYTKTIAKAIEEKASEEYLRKMHGKSAAVITCENNLELYEALCDKHNKGIYSIKPTSIGAVIEKGKESFKVLDLVDQVYVLNQILIATQLLNNGVDLSLIGGSSSVGKTRINKNITGNREIKLIDQSVTGLYEREIDLLTI</t>
  </si>
  <si>
    <t>1121890.SAMN02440631.GCA_000425505_01240</t>
  </si>
  <si>
    <t>GCF_000425505.1</t>
  </si>
  <si>
    <t>Flavobacterium frigidarium DSM 17623 H603DRAFT_scaffold00001.1_C|</t>
  </si>
  <si>
    <t>TACTATTTGACCTTAGATTCAGTAAAAATTTCGATTTATCAGTTTTATTTTTCACCTTATTTGTATTCATTAAATGCATTCATTTTCTATTTGACAATAAAGCGGTAAAAATTGATTCTTTTTCAAAATATGTATACCTACTGGGCTACATCATTTTACCCTTTATAATTATCACAAAAATTCCTTTTGGAAAGGATGGTTACAATCCAAAAATCCTAATAAGCATCTTTATTTTAATTTGGACAAATGATACCTTTGCTTATATTGTGGGTAAATCTATAGGGCGAACAAAATTATTTGAAAGAATCTCGCCTAAAAAAACAATCGAAGGATTTTTTGGAGGAGTTGTATTTGCAGTAGTTGTAAGTTATGTTATCGCTAAATATTATATTGAAATAGCAGAATCAAATATTTACATATGGATTATAATTGCCATCATTGTTGGTTTTTTTGGAACCGTAGGCGATTTAATCGAATCTAAGTTTAAACGAGTAGCTGGTGTTAAAGACAGCGGAAAAATAATGCCTGGTCACGGAGGTGTACTAGATCGACTAGATAGTGTTATATTTGTAGCACCAATTGTATTTTTATTTTATCAAATTTTAAATTATGTTTCATAGAGAAGGAATTAAAACAATTTTATTTGGCTCAATTTTTACGACAGCCGTATTGTTACTATCTGATAAGTTTATCACGCTAATTTGGCTGCAAAAAACAGTGCAAATTACTGCTTTTATCATCTTGGTAATCATTCTACAGTTTTTTAGAAATCCTAAAAGAACTGCCATTTTAAGTGAAACAGAGATACTAGCTCCTGTGGATGGAAAAGTAGTGGTTATCGAAGAGGTATTCGAAGCAGAATATTTCAAGGATAAGCGCATACAAATCTCTATTTTCATGTCACCTATTAATGTGCACGTTACCCGTTATGCATTAAGCGGATTGGTAAAATTTAGTAAATACCACCCAGGTAAATTTTTAGTTGCTTGGCATCCGAAGGCGAGTGAAGAAAATGAAAGAACTACAGTGGTCATTGAAAACCCAAATTTTGGTCAGGTTTTATACCGCCAAATTGCAGGTGCGCTAGCCCGCCGTATTGTAAATTACGCACAAGAAGGCATGCAGGTAGTACAAGGTACAGATGCTGGTTTTATAAAATTTGGTTCAAGAGTAGATATCTTCTTACCACTAGGAACACCAGTAAATGTTGTTCTTAATCAAAAAGCTATTGGTGGAAAGACAATTATTGCAACTAAGGCATAATGAACACAAATGATATAGATCTTCAGTTTCAAAAAGCTGTTGAAAGTGCTGCAGCGATGACTCAAGCTTCATTGCCACAAGATGTACAATTACGATTGTATGCCTATTATAAGCAATCTACACTTGGTACAGTTGAGATAAGACAAACAACTTCCTACCATCTGAGAGATGCATTTAAAACAAATGCTTGGATGCAAATTAGCCATATTACTGCCACTGAGGCAAAGCAAGAATATATAGCAATCATCAATTGCATATTAAAAAACAATGAGAAAAATGAAAAATAATGTCATGTTTGCAAGTGCATTTACCGCAGCAGCTTTACTTTTTTCTTGTCAAGATAAAAAGTTTACAGAAGTTGTTGAAGTGCCCTTACCAACTGCTCAAGAGAAAGTTTCTATAGGTTATCCAGAAGATGTTAAAGCAAAAGAGGGATCATTTCAAGTCGAAAAACTTCCCTATGCTTATGATGCATTGTCACCTACAGTTTCTCCACTTACTCTAGAAACGCATTATTCTAAACATTATCTATCAGATACAAACGGTTTGAATGCAGCAATTGCTGGTACACCGTATCAAAATCAGTCTATAGTAGACATATTATCCAAACTAGATATAAGAGATACCGGGCTTCGTAACGATGCTGGTGGATACTACAATCACAGTTTGTACTGGAAATCTATGGCTCCTGACACAGGAGGAACACCAACAGATACTATTGCAGGAACAATCAATCGAGATTTTGGATCTTTTGCTAATTTTAAATCTGCTTTTAAAGCTGAAGCTTCTAGTCAAGTTGGTTCAGCTTGGACTTTTTTAGTCGTAGACAAATACGGAAAACTAAGAATTACAAGCACACAAAATCAGGATAATCCATTAATGCGTAATGCAGCGGTTCCTGGAACTCCCATATTAGCACTCGATTTATGGGAACATGCTTATTATCTAGGTTATCAATATCGTAGAAAAAATTATATCGATTCTTTCTTCAATGTAATAAACTGGAAACAAATTAATGAGAATTATGAAGAGGCTTTAAGAAAGAAATATTAATTCCTATTTACATTTAAAAAGAAAATGCTGATGATAACAAAATGTTACATCAGCATTTTTTTTGTTCGCACAAACAATTCTATAATTTATAGATAAAAGATTCCAATGGAGCTATGGTAATACTTATTGTGGCTTTACCTTCTCTTACATTTAGCTCCCCTTGTGTACCCTCAGACAGTTGATCAATTAAAGTATATTTGCCATCAGTTAAATTCCATTGCGACGCTACAACCGATGGAATTACTGCATCAAATGTACCCTTTTGTGTCGCCGAGAAATTACTAATCACTATCAATTTCTCATTTGCTGACCATCTAGCAAAAGCATAAATAGTTTTGGCTACTTGCTCCTTATTTGTTTTTGCAACAATTTCTAAAGCTGCGTACTTCCCCATCAAAGCATCACTTGTTCTTGAAAAATTGAGCAAACGCTTATAGAAACTTCTAAGTTCCTTTTCTTTTGGCGATAAGCCACCTCCATCAAACTTTCCATTATTCATCCATTTTTGATGGTTAGGAACACCTACATAATCAAAAATAGATGTGCGAGTTGCAGTACCATAACCACTATTCTCATTTGCTGCCTCCCCTACTTCCTGTCCAAAATAAATCATTGTAGGCGCACTACTTATTGTTGTTGAAACCACCATCAACGGCTTACCATTTTCGGCAGAACCTGCAAAAGCTTTATTTGCTAAACGTTGTTCGTCATGATTATCAAGAAAATGCAACATGTGATGCTCTATATCTGCAAGCTCATTTTGAATAATCGTGAGATCATCAGTGTTGGCTTTTCCTTGAGTGATTGTTTTAAGTTTGTCATAAGTAGCTACTTTATCGTATAAGTAGTCCATTTTACCTAGCTGGATATAATTGCGATACTGATCTGGCTGATACACTTCTGCAACTAGAAAAGCATTAGGATTTGCCATCTTTATCGCCGAATTCATGTAACTCCAAAATTCATAAGGGACCATCTCTGCCATATCATATCTAAAACCATCAACTCCTTTAGCTGTCCAATAAAGTGCAATGTCACGAAACTTTTTCCATGAATTAGGAACATCTTTATTTTTCCAGAAAGCATAATGCGCTGCAATAGGTTTAGTAGCATAATTAGCGGGTAGCAGCGGAAAATCTTTTGTGCCATCAGGACGCACACCATAGTTTATCTTAACTGTTTCATACCAATCATTCTTGTCTGGTTTAGGCAATTTTGATCCATTACCAGTCCACTTTGCAGGAATTTCAGTGAATTTCCCATCACTTAAAGCGTGTTTCTCACCATTTAAAGGGATTACTGTATCTGGAACTTCAAATTTTGAATCAGGGATATAATAAAAATTATTGTCTCTTTTGTACGCTACAGATGTATCATCGCTTGCACCAAAATCCTCTACTCCGTCTGGATTATTTTTACCTTCATATTTGCGTGCAATGTGGTTGGGTACAATATCGATTATGACTTTCATTCCTGAATTGTGCGTGCGGGCAATCAAAGCCTCAAACTCCTGCAATCTATTTTCTGGCTTTACAGCCAAATCTGGATCTACATTGTAGTAATCCTTTACGGCATAAGGAGATCCAGCGCGTCCTTTAACTACATCTGGATCATCATTAGATATTCCGTATTTTGTGTAGTCTGTAATTACAGCATGATGGGGAACTCCTGTGTACCAAATATAATCGACACCTAAATCTTTTATTTCGCGTAAAGCGACATCAGTAAAATCATCAAACTTCCCTACTCCATTTTCGGCGATGGTTCCCCATGGTTTATTTGTGGTATTTTTATTTCCAAAAAGTCTAGTGAAAACCTGGTACACCACCACTTTTTTTTGTGGTTCTTTATTTCGATTATTTATGTCACTTGCTACTTCATTTGTCTTACAAGAACTCAATAAAATTGCAAACGTTAAAGCTGTCACAGCTATTTTATTTTTCATTATTAACAGTTTTAATTATGAAACCTTTCGATTTAGTTTAGATACAAATCTAATTTACTGTAAATTATAACAATATGCGATGTTACGCATCTAGTTGTGTTTATAAACGCATCTAAGAGTACTACTACAACGTGAGAGTTCATATGAATGTTGATAATTTTATTTGATTGAAAATCATTATTCATACGCTACTATTAGCAATCTATAAATAAATGCTAATATCGATTAGGATTGTTTCCTTTTTCTTAAATTTGACAAAAAATAAATCCATTGAATAAATATCTATTCTTAATAGGCTGTTTCTTGCTGCTTTTTAGTTCGAAATCAACTTTTGCGCAAGCGCCAAAAAAAATAATCGTAGAACACGCGGATTATGGCGATACAAATACGGAAGAATTGCCAGAAGGCTTTCTTTTAAGTGGTAATGTAAAGGTAAATCACGACGGAATTGTACTAACCTGTAATAAAGCCTATTTTTTTAGAAATGAAAATTACATCAAAGCTTTTGGGAATGTTCAGTTAGTACAAGGCGATACCTTATTTTTAAATAGCAAATACGCTGAGTACAACGGAAATATGAGACGTGCTTTTGCCTCTGGGGATGCATATATGAGTTCGCCAGACGCGACACTTAATACGGATACAATTAACTTCGATAGAAATACTCAAGAAGTATATTACAATTCGCCAGGTACCATCGTTAATAAAGACAATACCTTAAAATCAAAATCGGGTCGTTATTATGTCAAACAAAAGAAATTTCAGTTTTTAACGGCAGTTACAGTCACTAATCCACAGTATGTAATTAAGTCAAATCATTTAGATTATTATAGCAATTCTGGGCATTCTTATTTGTTAGGTCCTTCGACAATTACTAGTAAAAATAATTACATCTACACCGAAAAAGGTTTTTATGACACCAAGAAAAATTTGGCGCATTTCCTTAGAAAATCTTATATTAAATATGATGACCGATTAATTGAGGGAGACAGTTTGTATTATGATCGAAATAAAGAGTTTGCCTCAGCAACCCGTAATGTAAAAATAACAGACTCTATAAACAGAGCGATTATTAAAGGACATTATGGAGAAGTTTTCAAGAAGAAGGACTCGATGTTTGTCACAAAAAGAGCACTAGCAATAAACTTTGTTGACAATGATTCTGTTTATATTCACGGAAAAAGATTGATGGTAACCGGTAAAGAAGGTGATCGAATAATTAGAGCATATAACAACGTGCGCTTTTTAAAGAAGGATATGAGCGGAAAATGCGATTCTATCCACTCGAGTTCTAAAAATTCTTTGACAAAATTAATTGGCAATCCGATTTTATGGAACGGGGAAAACCAAATAACCGGAGATGTTATTCATTTAATAGGTAACAACAGCACAAAAAAAATTGATTCTCTCAAAGTTCTCAATAATACTTTTCTAGTGTCAAAAGATACATTAGGAACCGGTTTCAATCAAGTGAAAGGACTCAATCTCTATGGAAAATTCTTAGATGGTAAGTTGCATGACGTAGATATAGTAAAAAATGCCGAGGTTATTTTTTACATGCGTAATAATGAAAATGAACTTATAGGTATTAATAAGAATATCAGTAGTAGAATTAACATGATACTAGACAATAATGCCATCGAAACGATTACCTTTTTTAATCAAGTTGACGGTGATATTTACCCCGAAGCAGATCTACCCGAGAATGCCCGCAAATTGAGAGGACTTGTATGGAGAGCTGATGAGCGCATTTTTAAAAAGGAAGATCTATTTACAGACGAAGAAAATGAGTACAACGATAAGATGATTGAAGATGGCAAGAAAGACAATGCTGCTAAAAACGTACCCTTAAAAGTGAGAAAGGAAACTTTAAATTATGATAAAAAGAAACCCAAAAGCAAATAGTACATCCTTGCCTTTTGCCATTCTTAAAAAAGCATTATAATCACTTTATTTTAATTAGGTGCCTAGCACCAACAGATTAAAACATTCACACTATTGAAAACAGATTTTATTAAATACCAAGCACAAACCTCTCCTTATCCATTAGGAATGGAGGTTTCTCATGCAATTGGATCCTATATTTACGACGTTAATAATAAAAAATACTTAGACTTTGTGGCCGGAGTTTCTGCCTGCACTTTGGGTCATCAACCCGCACGAGTAAATCAAGCAATTAAAGATCAGCTTGATAAGTACTCGCATGTCATGGTTTATGGCGAATACTCTCAAAGTCCGGCAGTTGAATACTGCAAGTTATTAGCTTCACACTTACCTGCCCCTTTAGATAAAACCTATATGGTAAATTCAGGCACCGAAGCCATTGAAGGAGCACTTAAACTTGCCCGCAGAGTTACGAGTCGTAGTCAATTAATTTCGTGTCACAATGCTTACCATGGAAACACCATGGGATCATTAAGTGTGATGGGATTTGAAGAGCGAAAACAAGTTTTCCGTCCGTTAATTCCTGATGTAGATTTTATTACCTTTAATAATGAAGCCGATCTTGAAAGGATTACAACAAAAACAGCTGGAGTTTTACTTGAAACAATTCAAGGAGGTGCTGGATTTATTCAGCCTGAAAATGATTTTCTGGAAAAAGTAAAAGCGAGATGTACTGCTGTAGGGGCATTACTAATACTAGACGAGATCCAACCAGGTTTTGGTCGAACAGGGAAGTTATTTGGTTTTCAAAATTACAATGTCGTTCCAGATATTCTCGTTATGGGAAAAGGAATGGGTAGCGGAATGCCTGTAGGTGCTTTTACCGCTTCAAGCGAAATGATGGATTTATTGAGTGATAACCCTAAACTGGGTCACATCACTACCTTTGGTGGTCATCCTGTCATAGCGTCAGCATGTTTAGCGACATTGCAAGAATTAACTGAGACCGAGCTGATGAATCAAGCATTGGAGAAGGAAAAGCTCTTCCGCTCTCTTTTGGTACATCCTTTGATTAAGGAAGTTAGAGGTAAAGGTTTGATGTTAGCTGCAATGACTGAAACCGCTGATATTACTAATGAAGTGATATTAAAATGCCAAGACAAAGGGTTAATATTGTTCTGGTTATTATTTGAAGGCTGCGCTATTAGAATTACGCCTCCATTAACCATTTCTAATCAAGAGATTGAAGAAGGTTGTACGATAATCAAGCAAGTAATGGACGAAATCTTAGCATCAAGATAAACCCATAAACCGCCACTATTTTAAATAAAACTATTGTTAATTAAATTGTTCACAACAATTTTGATTTCTTTTTACAGCAGTAGTTATGATACCTAACTTTATTTAGGTCAAATTCAAAAAAACAAAGTATGCAATTAAGCAATGAAGAAGAAGACTATAACTTATCATTATCCAAATTTGAGTCTATGTTGAAAACCAATAAAGTACTCTTTTTTGACTCGGAAGAGTTTGAAGAAATTATTCTTCATTACCTAGATATGGGTAAGGCAGCATTAGCCAAAAAAGCACTCAAACTAGGCTTGGATCAACATCCGAAGTCAGTGGGGCTTAAACTAGTGCAAGTCGAAATGTTAGTATTTGATGATAAGCTGGATATTGCTGAAAAGCTGTTGAACGAACTCTATGCTATCGAACCAAATAACGAAGAAATATATATACAAAAAGCAAATATCTATTCGAAAAGAGATCAGCATGAAAAAGCTGTCGAGTTTTTAAAAATTGCGCTTACATACACCGAAGATTTTGCCGATGTCTACAACTTGATAGGCATGGAATATCTCTTTATGGATAAGTTAGAGCAAGCAAAAGAAAGTTTTATTAAATGTCTTGAAGAAGATCTTGAAGATCAATCGGCTTTGTACAATGTGGTTTACTGTTTTGAATTTTTAGATCAAAACTTAGATGCCATTGCTTACTTAACAAAGTACATAGATAAAAACCCTTATAGCGAAATCGCTTGGCATCAAATGGGGCGTTTGTACTATGATCTTAAAGATTATGAAAACGCAATACGTGCCTTTGACTACGCTACTTTAATTGATGATGAATTTCTAGGTGCTTTTATGGAAAAAGCAAAAGCCTATGAAAGAATGAAGCAATACGAGGAGGCGATTGAAAGTTACAACCGTACGATTGCGCTTGATGATGCTACATCCTATGCCCTACTGCGTATTGGTAAGTGTCACGAACGTTTAGGCAACACTGCTCTCGCAATAAAGTATTATAATGAAACAGTGCATGAAGATCCTCTTTTAGACAAAGGTTGGATTGCGATAACTGATTTTTACATTCGTCAAAAGAACTTTCAAAAGGCACTCTTTTTTGTCAATAAAGCCTTGGCAATTGACAATCAAAACAGACTGTACTGGAAACGATATGCAAAAATCAACAAAGAAATGAATTTCTTTGAAGAGGCTGAATTTGGTTTTAGAAAAGCAGTAGAATTTGGAGACACTGAATTAGACACTTGGTTATTCTGGGTGAATATTTTACAATTCTTGGGAGAATTTGACACCGCTATTCAAACCTTATTGCAAGCATCTGAATATTTCCCTGAGGAAAATGAGATCGAATACCGATTAGCAGGATTATATTTTATGGCACAAGAAACTACAAAAGCTAAGTTCCATTTGAGCAATGGTTTGCGATTAAACTTTGATAATTACATTTTACTTGAGGATTTATTTCCGGTAGTATGGACTAACAAAGCAGTGAGAAATTATATCGAAAAATATAAAAAAGAGTAATGGCAGAGAGTACTAAAAAAAGATTTGGCTTACTTGGTAAAAACATCAGTTATTCTTTTTCGAAAGGTTATTTTGCCGAAAAGTTTGCATCTGGTTCGTTAAACGATTTAAGTTACGAAAACTTTGATCTACAAGATATCAGTGAATTTGAGACGCTAATTGAGAACAACCATCAAGAATTGGCTGGCATAAATGTAACTATTCCTTACAAGGAGGCTGTAATCCCTTTTCTAGACAAATTATCTAAAAAAGCCAAGCTTATTGGTGCTGTGAATACAATAAAATTTACCCGTAATGGTAAATTGAAAGGTTATAACACCGACTATTACGGTTTTAAAAAGGCAATAAAACCCTTGCTAGCTGAACATCATAAAAAGGCACTAATCCTAGGAACAGGAGGCGCATCAAAAGGTGTTTGTTTTGCATTAGATGAGTTGGGAATTACGTATACGTTTGTATCAAGAATAAAAAATGAAAACACTATTTCGTATGAAGATTTAAATCAAGATGCTTTTACAGAGCATACTATTGTAATTAATGCAACACCTGTAGGAACTAGTCCTGATATCACTGCCTTTCCTGCAGTACCGTATCAGTATTTTACGCCACAACATATTGCTTTTGACCTTATCTATAATCCTGCTGTAACACAATTTTTAAGTAAAGCAGCTGCACAAGGAGCACAAACTAAAAACGGTTACGACATGCTTGTCTACCAAGCAGAAAAGTCATGGGAGATTTGGAATAAATAAAAAACTTCAACAAAAAATAAATATAACTTTCAATCTTTTAATGAGATTGGAAGTTTTTTTTTGGCAAAATTTCTAAAATGAAAAAGGCGACCCTTTTAAAGAGGCCGCCTTGAATGTTTTCACAACGGAATAATCCTTATTGTGAATTGCTTCAAAATTGTAGGACAATATTACAAAAATATTTTAAATATTCAACTATTGTTTTATGTAATGATCTTAATTTTCTTATATTTATATTTAACAATTCTTTCAAATAACAAGAAATTAGTCATAAAATGAAGAAAATATTAGGATTGGATTTGGGGACAACCTCAATAGGATGGTCATTTATAAATGAATCTGAAAACGAAAAAGAAACTTCATCAATAGTAAATACAGGAGTTCGTATTGTGCCATTAACTTCAGATGAAGAAGCTGACTTTAAGAAAGGAAATACAATTTCGATAAACGCTGACAGAACTTTAAAACGTGGAGCAAGAAGAGGCTTACAACGTTTTAAATTGAGAAGAGATGCATTATTAGATATTTTTTCTAAAATAAATTTCATTCCCCCTCATTATGTTTACGCTGAAAATGGTTCGAACAGTACTTTTGCATCGTATCAATTACGAGCAAAAGCAGCTATTGAAAAAGTAAGCAAAGAAGAATTAGTGCAAGTTTTATTAATGCTTAATAAAAAAAGAGGATATAAAAGTAGTCGTAAAGCAAAATCTGCGGATGAAGGCGATGCGATTGACGGAATGAAAATTGCCAAAGAAATCTTTGAAAACAATTTAACTCCTGGTCAATGGGTCTATAATTCGCTATCAAAAGGGGGGAAATTCATTCCTGACTTTTATCGTTCTGATTTACAGAAAGAATTAGAGAGAATTGTTCGTTTTCAAAATCAATTTCATTCGGAACAAATGAATGAAAAGTTATTGGACGATATTCAAGGAAAAACAAGAACCCAAACTTCGCAATACTTTACCAACACAATAAAAATTCCACTTACCGAAAATAAAGGTTCGAGAGACGAAGTAAAACTGCAGCATTACAAATGGAGGTCTGAAGCATTGACTAGCGAACTGGATTTAAAAATCCTAGCTTACATCATTACTGAAATTAACAATCAAATTAATCAATCGAGTGGTTATTTAGGAGCTATTAGTGATCGAAGCAAGGAACTGTATTTTAATCAAGAAACTGTTGGACAATACCAATACAAACAACTACAAGAAAATGCACATAATAAACTAAAAAACCAGGTATTTTATAGACAAGATTATTTAGATGAATTTGAAAAAATTTGGGAAACCCAAGCAAAATTTCATTCTGAATTAACCGACAAACTAAAAACTGAAGTTAGAGATATTACGATTTTCTATCAAAGAAAATTAAAATCTCAAAAGCATCTTGTTAGCTTTTGCGAGTTTGAAAAAGGCCACAAAGCTATTCCAAAATCATCACCTCTATTTCAAGATTTTAGAATTTGGCAAAATTTGAATAACATTGTTATTAAAAACGAAACAACCAAAGAACCATTTGTTTTAAACGAAGAGTTAAAAAACATAATTGCACAAGAGCTCCTGTTTAAAGAAAATATGACTGATGTGCAAATGATGGCCTTTTGCGATTTAAAAAAAGGAAACCATTCTGCCAATTTCAAAAAAATAGAAGGTAACAGAACTAATACCGAAATTTTTAAAGCTTTTGAGAAAATTTTAATTCTCGAAGGTTATGACGAATTGGATTTTTCTAAACTAGACTCATCAGATATCAAACAAATTTTCAAATCTGCTTTTGTTGATTTAGGAATAAGTACAGCTATACTTGATTTTGACCCAAAAATTCAAGGAAATGATTTTGATAAACAAGGATATTACCAATTTTGGCATTTAATATATGCAGCGGAAGATGATGAAAAATTGAAAGAAACGTTAAAAAATAAATTTGGTTTCAAAGAAAACCACCTTCCTTATCTATTGAATATTAGCCTACAAGCCGATTATGGTAGTTTGAGTGCCAAAGCTATAAAAAAAACATTGCCTCACTTGATGGATGGACATACTTACGATAAAGCTTGTTTAATGAGCGGTTACAATCACTCCTCCTCGCTAACTACCGATCAAAATAATGATCGTGTTTTAAAAGACACACTTGAATTATTAAAAAAGAACAGCCTACGTAATCCAGTAGTTGAGAAAATACTCAACCAAATGATTAATGTAATCAATGCAATTATTGCAGACCCAGAAATGGGTAAACCTGATGAAATCAGAGTAGAATTGGCTCGGGAGTTAAAAGCAAACAACGAGCAAAGAAGTGATATGACAAAGACTATCAATAAAAGTACAGCCGAACACGAAAAAATTAGACAACTACTCCGTACCGAATTTGGAATTCCTAGAGTAACTAGAAACGATATCATAAGATACAAACTGTGGAAAGAAACAGAAGGAATTTCGATATATACAGGCAAAACCATTGAAGCTTCCAGATTATTTACAAAAGACTATGATATTGAACATATTATACCAAAATCACGATTATTTGATGATAGCTTTTCGAATAAAACCATTTGCGAACGCCAGCTAAATATTGATAAAAGTAATAAAACTGCTTATTCTTTTTTACAAGAAAAATTATCTGCAGAAGATTTTGACCAATTTGAAAAAAGAGTAAAAAGTTTGTTTGGTAAAATAAGTCGCACCAAGCAAAATAAACTTTTGATGGCAGACAATGAAATTCCCGAAGGTTTTATTGACCGTCAGTTACGAGAAACCCAATATATTGCAAAAAAGGCTAAAGAAATATTACTCGAAGTTTCTAGAAATGTGACCGCAACTATTGGTAGTGTTACTGATAAATTGCGTGATGATTGGGAATTAGTAGATGTTATGAAAGAGCTTAATTGGGAGAAATACGAAAAACTGAGTCTAACCTATGAAGAAAAAGGCAAAAATGGAGAACGCTTATATAAAATAAAAGACTGGACTAAGAGAAACGACCACCGCCATCATGCCATGGATGCGATTACAGTTGCTTTCACAAAACCTGCTTACATTCAATATTTAAACAATTTGAATGCAAAAACACAAGGTGATAAAAATTCTCATTCTATAATTGGTATTGAAGCGAAATATTTAAAAAGAGACAAAAATAATAAGTTGCGTTTCATCCCTCCGATGGAGAACTTTAGAGAAGAAGCTAAAAAACAACTTGAAAGTATTTTGATTTCGTACAAAGCTAAAAACAAAGTAGTAACCAAAAATAAAAACACAACCAAAAAAAGCGGAGGAACGCAAACAAAAATACAATTGACACCTAGAGGTCAATTACATAAAGAAACGGTTTATGCTAAACTACAGCGTTATGAAACCAAAGAAGAGAAAGTAAACGCCAACTTTACAGCCGCTCATATTGCTAAAGTAGCCAATAAAGTCTACCGTGAAGCACTCTTAAAACGACTGGAAGAGAATGAAAACGATCCCAAAAAAGCTTTTACAGGTAAAAACTCATTGGCAAAAATACCTATCTATATTAGTTTAAAAGATAACATTACTGTTCCCGAAAAAGTTAAATTAGTTTGGCTAGAAGACAATTACACGATTAGAAAAGACATTACACCCGATAATTTTAAGGATTTAAAAAGTATTGCTAAAGTAATGGACTCTGGATTAAAAACTATTTTAGAAAACCGTTTAGCCGAGTTTGCAAATGACCCTAAAAAAGCTTTCTCAAATCTTGACGAAAACCCTATCTGGCAAAACAAAGAAAAAGGAATTGCTATAAAACGGGTTACTATTAGTGGCGTGAGCAATGCACAGGCTTTGCATACCAAAAAAGACCATTTGGGTAATGAAATTTTGGATCAAGAAGGAAAACCGATGCCTGTGGATTTTGTTAGTACTGGAAACAATCATCATGTAGCCATTTACAGAGACGAAAAAGGAAATCTACAGGAAGAAGTGGTTTCATTTTATGATGCGGTTATCAGGCGAAATCTAGGATTATCGGTAATTAATAAAAGCCATGAAAAAGGTTGGGACTTTCTATTCTCCATGAAACAAAATGAGTTTTTTATATTTCCATCTGATGGTTTTAATCCTCATGAAATGGATTTACAAAATCCAATCAATTATCATTTGATTAGTCCTAATATTTTTAGGGTTCAGAAATTTGGTTCTCTGTTATCAGGATTTTGGTTCAGACATCATCTAGAAACACAAATTGAAACACCAAAAGAGTTAAAAGGAATAACATTTCGAGTAATTCAAAGTGCCAACAATTTAAAAGACATTATAAAAGTCCGAATCAACCATTTAGGTAAAATTGTTCAGATAGGAGAATATTAATAAAAATATTGGATTCAATAGGATTATGTTTTAACCCAATCTAAAATATACAAACACAAAAAGAGGGCTTTAGCCAAAATAACTGTTTCGGCTAAAGCCAATCCTTCCAATAATTAATCAATTACCTCCAGCTAAAGCTGGAGGCAATTGATTAACAATGATTATCGATTCTGATGGATTCATCAGGATTGGGTGTTAACTCATTCGGCTGTAGGCAATTGATTGACAATGAATATCGATTCTGATGGATTCAATAGGATTGGGTTTCCTCCAGATAAATCAGGAGACAATTGATTTGACAAAGATTGTCGAGTAAGATGATAAATCAATAGGATTGGGTTTTAACCCATTCAAAACAATGAAAGCATAAGATGAGGGCTTTAGCCAAAAAACAATTATTTATATCAAAAACAACTAATTATGCCATACATCAAAACCTATATTCATTTTGTTTGGAGTACAAAAAATAGATTTCCTTTTTTGGACAATAAAGAACTACGGCAGAAAGTTTGGAATCATATTAAAGAAAATGCAAAGGAGAAAGGGGTTTTTGTTGATTTTGTAAATGGTTATGCTGATCATTGCCATTGCTTAGTTTCATTGGGAGCCGATCAAACCATTCAAAAAACTATGCAGCTCATAAAAGGAGAATCCTCTTTTTGGATCAATAAAAACAATTTGTGTAAAGGTAAATTTGAATGGCAAGATGAATATTTTGCTGTATCCGTATCGGAATCTATGATTGACAGAGTGCGCAACTATATTAAAAATCAAGAACAACATCACGCCAAACAAACATTCCAAGAAGAATATGATGAGTTTATTGTTAAATATAATTTCCCAAAAGAATAGATTTTGGCTAAAGCCAATTTATAAATATCAATTTATTTCCCTCCAGCTAAAGCTGGAGGCATTCAATGCTATAGACAATTTAAAAATGATGACAATCAACATTTTCAATTATAGAAGGTTCAAAATATTGTAGACGCAATGCAATAGCTGGAGACAGTCTAATCCTAGAGCCATTTTACAAATGATGACAATTTAAATTTTCAAGAGGTATGGGGTTCAACCCATTCAACAGTAAAACATTCCATACTGGCTTTAGCCGAAACATATTGTAAATCATTAAAATAGGATTATTAATTTAAAACCAAAAAAATGATCAAACGAACGCTTTTCTTTGGCAACCCAGCTTATCTGAGTACCAAAAATGAACAAATAGTAATCTCTTATCCTGATAAAGAACAAGAGACTAAAACAGTAGCGATTGAAGATATTGGTGTGATTGTTCTGGAAAACCAACAAATAACTATTACCAATGGCTTACTTGAAAAACTAACAAACAATAATGTAGCACTAATTAATTGCGATCAATATCATCTACCTATTGGGTTATTGATGCCATTGAATGGTCACACAGAGCAAAGCGAACGATTTAAAAACCAAATTAATGCCTCTGTCCCGCTCAAAAAAAATTTATGGCAACAAACGATTAGTGCCAAAATAATGAACCAAGCGGGCTTGCTAAAAGAAAAAGGAATTCCGTGTCGAAAAATGGAAATTTGGTCGAAGGAAGTAACCTCAGGAGATGCACTAAATCACGAATCGAGAGCAGCCGTGTTCTATTGGCAAAATCTTATTACTGTTGAAAATTTCACTCGAGGTCAAAAGGGTGTTGCGCCAAATAACCTACTAAACTATGGGTACGCAATACTGAGAGCTATAACTGCCCGCGCTATTGTAAGCTCAGGCATGTTACCTACACTTGGAATTTTTCATCGCAATAAGTACAACGCTTATTGTCTGGCTGACGACATTATGGAACCGTATCGACCCTATGTTGATTTAATAGTCTGTCACATTATGGAAACAGAAGATTGTTATGATGAATTGACAATCGAAATAAAAAAACAATTACTAAATATTGCAACCATTGATGTATTTATAGACGGTAAGAATAGTCCGTTGATGGTAGCCATGAGTAGAACAACACATTCTTTGAACGAATGCTTCGAAGGAACAGCAAGGAAAATTTTATACCCTGCATATGTATGATGAACATTACACCCGATTAAACCAGTATAGAAGTTTGTGGATATTAGTATTTTTTGACCTGCCTACAGAAACACGCAAAGAGCGTAAAATTGCCAGTGGATTTCGCAAGAAATTATTGGACGATGGATTCTCTATGTTTCAATTTTCCATCTACATGCGCTTTTGTGCTAGTAGAGAAAATGCCGAAGTACATACGAAGCGAATTAGAAATAGTTTACCCGAATACGGCAAAATTGGCGTAATGCAAATAACCGACAAACAATTTGGGATGATGGAACTTTTTTATGGAAAGAAAGCTGTAGAACCAGATAAACCTTCGCAACAATTGGAACTTTTTTAAAATTAGGATTTAAAAAACGTACAACTAACTGGGATTCAACACTATTTAAGCATCAATTTTTACTTTCTAAATAAATTCATAACTCCCAACATGTCAAA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TTTCAAATAATCCTCACTAAAACACAATAAAAATCATTTCAAAAAATAAATCTAATAGCTCTTAGACTTCTCAAGGTATTTAAATCTACAAGTTTCTAGATAAATCTTGGCCCATAGCCCTGATAGAAGCGGCATCCTTTTATGGTTTTATTTAAAACTATAAAAGATATAGCGTATAGCAGGAAACAGCTCCAAAAAATTGAAACCTATAGGTAAAACAACTCTTAATTAGTCATTTGTTTTGTTATTAGATACTGCTTTACTATCTTTCCAATTCAATTTATTAACAACCGTAAACATTGAACCAATGTTAGAAGAAAAGAATGATAACCTGCAAGATGCAGATGGAAAATTAGCTACTGAGACTACTGAAACTGCAACTGCTGAATCAAATAGTACAGACGACACTGCAAATGAGGAAGCTGTAAATGATCATCAAAAAGCGATGAATGCTATCGAGGATTCAAACGCTGAGGAAAGTGAGGACGAGACTTTGAAAGATCGCCATGAAATTCCTATGCAAGATTATGATAGCTTATCGATGGAAGAACTTGTCGAAAATTTAAAAAGTATTACTGCTGTCGAGAAAGTGATGTCTGTAAAAGACCATGTCGATGAGATTAAAAAATCCTTTTTAGCGAAGTACAATGATTTTATCGAAGAGAAAAAAGAAGCTTTTCACGCAGAGCAACCAGATAGCACAGAAGATTTTCAATATCATTTACCTCTAAAAACACAATTTGACGAATATTATAACGCCTATAAAGACCGTAAAAACACTCATTTTAAAAGTCTGCAAACAAATTTAAAATCTAATTTAGAAGTACGTTTAGCTATTGTTGAGGAATTAAAAGAACTTATAAATCCGCAGGAAGACATAAAAGATACTCTTAAGCATTTTAATGAATTAAGAGAGAGATGGAAAAATGCTGGGTCAATCCCAAAAGATAAATATAACCACGTTTGGAACAATTATCATTTTCACGTAGAGAACTTTTATGACTATTTGCACTTAGATAGAGAAGCGCGAGATTTAGATTTTAAACATAACTTAGAGCAAAAGCAAAAAATAATTTTGCGAGTAGATGAGTTATTGCAAGAAGATGATATCCAAAAAGCTTTTAGGGAATTGCAAGACTTACACCGCATGTGGAAAGAGGACATAGGTCCTGTGGGTAAGGAACATCGTGAGGAAATTTGGAATCTTTTTAGTGAGCTAACTAAGAGAATGCACGATAAAAGAGAGTTACTATTTGAAAAACAGCGTGCTGTAGAAGTAGAAAATTTGGCGTTAAAAAATCAAATCATTGCCGATATTGAGGCGCTAGCAACTGTGAAAGTAAATTCACACTCGCAGTGGATGGTTCAAATAGAAAAGGTAGAAGCGCTAAGAACTGCTTTTTTTAATGCTGGAAAAGTACCCGTAGAAGTAAATGAAAGTACTTGGAAATCTTTTAAAAATGCAGTTAGAGATTTTAATTCTTTTAAAAACTCTTTTTACAAAGAAATTAAGAAAGACCAAAACGAAAACTTAAATAAAAAGAATGCACTGGTTGCTCAAGCTCAAGCACTACAAAATAGTGACGATTTTGAGACTACTACCAATACCATGAAACGCATACAGGAAGAGTGGAAACAAATAGGCCACGTTCCTAGAAAGGCTTCAGATAAGGTGTGGTCAGAATTTAAAACAGCTTGTAACTATTATTTTGATCGCTTAAAGGAACAAAAGTATGAAAGCAATGCACAAGAAGTGGCAGCCTTTGAAGCAAAGAGGGAATACTTGGAATCATTAAGGGATTTTGAACTTAGTGGCTCGCACAAAGAGGATTTAGATGCCATTAAACTTCATATAGCTAACTGGAAAGAGTTAGGCCGTGTGCCACATGCAAGAAGACATATTGAAGGTAAATTCAATAAGATTCTTGATGCCCTTTTTGACAAGCTAAGTTTGAGTAAAAAGGACACAGACATGATGCGATTCTCAACAAGGATTGATCAGCTTGCAGAAAATAATGATACTCGAAAACTTGAAAACGAGAAAATTTTTATCATTCGAAAAATTGAAGAAGTGCAAAACGAAATTTTCCAATTAGAAAATAATATTCAATTTTTTACGAATACAAAAAATGCTAAAAAGGAGAATTCAATTGTACTAGAGGTTAGAAAAAATATTGCCATCCATAAAGAGAGTTTAGATATCTGGAAGGAAAAACTAGTACAACTAAGAAATTTAAATCAAGAATAGTACACGAAGAATGACATTTAAAACCTCAAACTAATAATCGTTTGAGGTTTTTTTATGCTCTAAAAATTAGCTTAATTTCATTAAAAAAAATTAGGCTTCGCATCGCCAATGCTATAAATTTGCAAGATGAATTGGGTTAAGAAGACGGTCTTTTTTATCGGACTTATTTTTTTGTTTTTTGTTGCTTTTTCAGCGACTGAACATTCGTCGCTTATAAAAGTCGAAAAGCAATCTTCTACTAAATTTTCTCTTGAGAGCATTCAAAATCCTGCTTTCATTCAACCTCAACCGCATTATACTGCAAATGTACAGCTAGAAAAAGATAGTAACCTAATAATTAAATGGCAAGCTGCTTTTTTAACTGCTAGCACTGCAGTTAAAAAACTTAGTTGTTCTAACGCCTACATAAATCAAGATATTAATAGGTGTGAAAAGGTATCTATTCTCTTGTTTCCCTTCCACTTTTTCTGGTGATCTAAATTAGTTTATAAACGTACAAAAATATTATCTACAGCTTAATCAGATGCATTAAGCTGGTCTTGTTGAATAAATTAATTTAAAATAAAATGGATACATCCGTAACAATTATAGGTCTTGCAATTACATTACTTATTGCAACCCCACTACTCTTTGTTTTTCGATCTAGTATTACTAGCAAAAAGAAAATTAAGGCTATAAAAGAAACTTACAATAATTATAATTTTGATTTAAGCGAAATACTTAATAATAAAGTAATGAGCTTGGACGAAAAAAAGAAAGCATTTCTATTCATGGACTTTAATAATAATGAAGAGCATAGCGCTTTTATCGATCTTACCGCTGTTAGCTCATGCAACTTGGTACTTACCACAAAAAAACCAAGAGAAACCGTCGTGAGAATTGATTTTGAATTTCAATATAAAGGTTCTGCTACTACAGACATCGTTACGATTTATACCATTGAGAACGATCAAATAAATCAAATACGATTATATGAAGAGCATCAATTAGCAATAAAATGGAAAACGCTTATTGACAAGTGCATTGCAGAATAGCAGCAATATTTATTCTAAAGAGGCTTTTTTAAGCCTCTTTTTTTTTGACAAAAACTAAATCTCTCTACGGATGATATTTATCATTTTAAATAATAAGGCTTAACAGTATTTTTGAAGTCAAGATAAAATTGCTAGACATGAAAAATGCATTAATTCAAAAATACAATGTTCCCGGACCACGATATACAAGCTACCCTACAGTTCCCTACTGGAATGAGACAGAATTTGAGTATCAAAATTGGATTGACACTTTGCAAAGATCTTTCAGAGAAAGTAGTAGCACAGATGGCATAAGTTTGTATATTCACCTCCCCTTTTGCGAAAGCATGTGTACTTTTTGTGGTTGTAATAAAAGAATTACCAAAAATCACGAAGTAGAAAATCCATACATTGAAGCAGTTTTGAAAGAATGGTCTTTATATTGTAAAATGCTTCCCGAGAAGCCAATGATCAAAGAAATTCATTTAGGAGGAGGAACGCCTACCTTTTTTTCGAATAAAAATTTAGAGGATTTAATTAACGGAATTTTCTCCTATGCAACAATAGCGCCTGATCATGAATTCAGTTTTGAGGGACATCCTAACAACACGACCTACAAGCATCTGCAAAAACTATATGAACTCGGCTTCAGAAGAGTTAGTTTTGGTGTTCAAGACTATTCACCAGTAGTTCAAAAAGCAATTCATCGCGAACAACCTTTTCACAATGTAGCAAAAGTAAGTTTTTGGGCAAAAGAAATAGGATATACTTCAATTAGTCACGACCTGATATTCGGTCTTCCTTTTCAAAGTAGTAAAGATATCATTGATACTATCGAAAAAACAAAATCATTGCAACCAGATCGTTTGGCATTTTACAGCTATGCACATGTACCCTGGATAAAAGGAAATGGACAGCGCGGTTTTAAAGACGAAGATATTCCAAAAGACAATGAGAAAAGACAATTGTACCAGATAGGAAAGGAACTACTATTGAAAAACGGTTACCACGAAATAGGAATGGATCATTTTGCACTTGAGACCGACAGTTTATATGAAGCGGCTAAAAGTGGTTCCTTGCACCGCAATTTTATGGGTTATAGCGCCTCAAAAACTAAGTTGATGATTGGTTTAGGAGTTTCGTCTATAAGCGATAGTTGGTATAGTTTTGCCCAAAATGAGAAAAACTTAGAAGATTATTACCAACTCCTGGAATGGGACAAACTTCCAATATATAGAGGTCACCTTTTAACTGATGAAGATCTAATTATACGTCAGCATATTTTGAACTTAATGTGCCAATTTCATACTTCATGGCAAAACAAAAATTACTATTTCAAGGAGATTCCTGATATTTTAATTCAACTACAGGAAATGGAGCGAGACGGCCTATTAATCCTCACTAAAGACAGCATTCAGGTTACCGAAAATGGTAAGCCATATGTTCGTAATATTTGCATGGCATTTGATCTCTTACTAAAAAGAAAAGCACCTGAAACCGCTTTGTTTTCGATGACAATTTAACACAAAATCACCTTAAATTTTAAACCACAAATTCGCAAATTATTTAGTACTTGAAGTATTTTTTAAATTTGTGAATTCGCGGTTTTTTACATGTAAAATAAAGTTTTCCTCTCGAATTATTCTTTTGTCAAAACAGCGTATATCTCTTCTTTTAAGAACAATAATTTTGCTTTTAATTTGTGCGCATAACCGTCAGTAAGCACCATAGTATCTGTGTTAATGCGTTGCACTTCATACTCCATTTCATTATACTCATCAAATAATTTTTAATGAGTATCATTCACTATCACTTCTTAAATTCTCTCCTAATGCTCAAGGAACTTTTGACATAAATTGTGTCATTTAACCTTGACGTATTTATGAGTTAGTCATAAAATTATAGTTATTAACTAATGACAATTTGGAGTGGCTTGAACAAACAAGCTCATATTTGAAGGAGAAACATAAGGAATCCCTAGCCCAAGTCCTCTTAAAATGAAAAGACAACCAATGACAACAGCAACATAAGGAATTGCTTTTTGAATTTTGTTACGAATGCGAAGTGTAATAAAAGAATTTGCATATACCACCGCGGTCATCATGGGTACCGTTCCTAATCCAAATAAGATCATATACAATACCCCTAAACTAGCACTTTGCATCGCTATTGCACCAAATAAGGCTACGTAAACCATTCCGCACGGTAAAAAACCGTTGA</t>
  </si>
  <si>
    <t>MKKILGLDLGTTSIGWSFINESENEKETSSIVNTGVRIVPLTSDEEADFKKGNTISINADRTLKRGARRGLQRFKLRRDALLDIFSKINFIPPHYVYAENGSNSTFASYQLRAKAAIEKVSKEELVQVLLMLNKKRGYKSSRKAKSADEGDAIDGMKIAKEIFENNLTPGQWVYNSLSKGGKFIPDFYRSDLQKELERIVRFQNQFHSEQMNEKLLDDIQGKTRTQTSQYFTNTIKIPLTENKGSRDEVKLQHYKWRSEALTSELDLKILAYIITEINNQINQSSGYLGAISDRSKELYFNQETVGQYQYKQLQENAHNKLKNQVFYRQDYLDEFEKIWETQAKFHSELTDKLKTEVRDITIFYQRKLKSQKHLVSFCEFEKGHKAIPKSSPLFQDFRIWQNLNNIVIKNETTKEPFVLNEELKNIIAQELLFKENMTDVQMMAFCDLKKGNHSANFKKIEGNRTNTEIFKAFEKILILEGYDELDFSKLDSSDIKQIFKSAFVDLGISTAILDFDPKIQGNDFDKQGYYQFWHLIYAAEDDEKLKETLKNKFGFKENHLPYLLNISLQADYGSLSAKAIKKTLPHLMDGHTYDKACLMSGYNHSSSLTTDQNNDRVLKDTLELLKKNSLRNPVVEKILNQMINVINAIIADPEMGKPDEIRVELARELKANNEQRSDMTKTINKSTAEHEKIRQLLRTEFGIPRVTRNDIIRYKLWKETEGISIYTGKTIEASRLFTKDYDIEHIIPKSRLFDDSFSNKTICERQLNIDKSNKTAYSFLQEKLSAEDFDQFEKRVKSLFGKISRTKQNKLLMADNEIPEGFIDRQLRETQYIAKKAKEILLEVSRNVTATIGSVTDKLRDDWELVDVMKELNWEKYEKLSLTYEEKGKNGERLYKIKDWTKRNDHRHHAMDAITVAFTKPAYIQYLNNLNAKTQGDKNSHSIIGIEAKYLKRDKNNKLRFIPPMENFREEAKKQLESILISYKAKNKVVTKNKNTTKKSGGTQTKIQLTPRGQLHKETVYAKLQRYETKEEKVNANFTAAHIAKVANKVYREALLKRLEENENDPKKAFTGKNSLAKIPIYISLKDNITVPEKVKLVWLEDNYTIRKDITPDNFKDLKSIAKVMDSGLKTILENRLAEFANDPKKAFSNLDENPIWQNKEKGIAIKRVTISGVSNAQALHTKKDHLGNEILDQEGKPMPVDFVSTGNNHHVAIYRDEKGNLQEEVVSFYDAVIRRNLGLSVINKSHEKGWDFLFSMKQNEFFIFPSDGFNPHEMDLQNPINYHLISPNIFRVQKFGSLLSGFWFRHHLETQIETPKELKGITFRVIQSANNLKDIIKVRINHLGKIVQIGEY</t>
  </si>
  <si>
    <t>1293598.SAMN02797787.IV56_GL001823</t>
  </si>
  <si>
    <t>GCF_001437465.1</t>
  </si>
  <si>
    <t>Lacticaseibacillus saniviri JCM 17471 = DSM 24301 NODE_1| whole</t>
  </si>
  <si>
    <t>GTGCTTAACCTATTTGATCTGACATCCAACTAAAAC</t>
  </si>
  <si>
    <t>ACCAAATTCTTTCTGATGGGAATAAGAAGACTTCCGGAATCCGCTTGTGGTGAATGGCCGGCGCATTGTAGAAACCAGAGATCGCATAGAACAGGAATGTGGTGCCAAAGATACCCCAGTCAATCAGGCGCGTTCCCCACGAGAAGTCCAGGCGATCGCGGGTCAGTTCTTGACGCGTCAACACAACCGCCACCACAATAATCGCTAAGAAAATAATAAAGCGTAAGCTGCTATCTTCTTTGATTGAGGCAATAATCGCAACGACCAACATAATCACCGTCGGCCAGTATGCGCGCTTGACCTTGCTGGCAATCCCCCGACCAAAGCCGAGAATCAAGAAGGCCATCAGAATATTGGTGACCCGATCCAAAAAGAAGAAGGTGTATGGATACAACTGGACGTACACTTGATTCCTGAAGGCGAGATCAGGTGCAATTCCGCGCAACAGGAGCATGATGCCTGAGAAGTACAGGAACACCACCAGAACCGTGTGTGCGACCTTGCGCAAGACTTGCAGTGGTAATCCTTCCAGGAAGGCGTTGAGCTTCTTCCCGGCGTCTTGAGCAAAGAGCACGGCACCAATGATGAATGGAATCACGTAGTAAAACAACCGATAGAACAACAGCCAGACCACGGCCAAGCTGCTATCGATACCGATTTGCCCCAATGTCAAAATCATGAAGACATCAAAGGACCCTAACCCACCGGGCACCATGGAAACCACACCTAAGACATTGGCCACCATGAATGCGGGTAGAATGGCCGCTAAATCCGCTTTAACGCCTAAGAAAGAACCAATCAACAAGAAGAAGCCAGCCGCAAAGCCCCATTCAAAGAAGGAGCCAATGGTCAGCCGCAACTCGCGTTTAAATGGCATGTCCGCAAAAAATGCCGAATCACGCACGTGACTCACAATCATCAATAATGGGAAATAAGCGGCGCCACCGACCAACCAAATCCAATATTGGCTGAACGCTCGCCCGATACCGAAGCCATAGATGAGCACCAAACTGACCAGTGACCAGAGTGATAAGCCCGCAAGCAGGAACAGGGCAATTTTTGAGATGGCTAACAGAATTTGCTTTTGTGTCGCCTTTTCGTGATAGAAATTGGCGCGTAAACTTGCTCCCAAAAAGCCACCAAATCCGGCAATATTGGTAAATGAGTTAACAATCCAACCCGATTTGGCAATATACCAAGGCTTGTATTCCCCGGGCAATAACTCGGTAATGGTGAAATCATAGTTGAGCATCGGCGTTACGGCCAAGATTCCGAGTACCGTCAACAGCAGTAACGAGAGTGGCCCCTGACTGGCCAGGCTCGCCTTGACGGCCTCACCATTCAGATCTTTACTGATGCGACCGAGCTCGATAATGACGAAGACTAGGACGGATAATACAAACAATACCTTCAATGCAGTCAAATGCTGCTTAACAAATTGAGTCAAACGGTGCCAAGCTGCTTTCATCGAAAATCCTCCATTTCATTCTCTCTATTATATCTATAATGGTAACAAAACGCAGGTCAGATCACCCGTATGACAAAAGTGTTAGTGTGTCGCCCTGTTAGTTGTGCGTTTTGCCGGCATATTAACGGTCCACTATGGCGCATCAAATCACGCGCTCAACGCTATCATTCGATTGTATTTATGATATAATTCATCTATCTAAAAGGAGGAGATTAAATGACATTGAACAAACGTTTTGCTAAGTGGGTCTTAGCACTCGGCTTAGGATTGGGACTCGCTGTTGGCGGCCAATCCGTTGCCCAACAGGTAGGCGCTGCTAGTGGCGTCATCACCATTCATTATGTGCCTGGGTACGGTGTGGCACTCTGGAATTCACCTAACACAGGTCGCCAAGCAATCAAGGGCCGCATCTTGAAAGATGGCACCAAGTGGAAGTTCTCCCAGATCAAGCAAGTCAACGGTAAGACTTGGTATCAGTTGGGAACTAATCAATGGGTAGAGGGTACCTATGCGAAAACAGGTAATGCCGCCCCTGCAATCACCGCTAAAAAAGGCACGCTACATATCACCTACAAACCGGGTTATGGTGTCTTAGTGCGTACACAACCCAACGGTGCAGCGGTTAAACCCGCTAAGTATCTGATGAACGGCACTTCATGGCAATACACCGCAACGAGTGTGGCTGCCGGCAAGACCTGGTATCGTGTTGGCACCAACCAATGGATTGAAGGCACTTATGTGCAAATGGGATTAGCACCAAAGCCTAGCGCTCCAAAAGCACCCGCCGCTTCACATCCCGCAACCAACCTCTCAGGTTACACGAACACGCAAGGTGCAAGTAGTATCATCGGGGACCGTTCCTCAATGATCTTCCACTTGCCTCGTCAGCGTAACTATAGAGTTAGCAACGCTAATGTGGTCCGCTTCAGTTCCGCTGCCAGCGCAATCGCAGCTGGCTATCGTCAATCTAAGCGTTAAACACAAAAAAGGTGCGACACGAATCAAATCGTGTCGCACCTTTTTTTGGTAGGCTGAAATTACTTAAGAGTAACTGTTGCGCCAACAGCTTCAAGAGTTTCCTTGATCTTGTTAGCTTCGTCTTCAGCCACGCCTTCCTTAACGTTTGCAGGAGCGCCGTCAACAAGACCCTTAGCGTCCTTCAAACCAAGACCTGTGATTTCGCGAACAGCCTTGATAACCTTAACCTTTTCTTGGCCAGCTTCGCTCAATTCAACGTCGAATGAATCCTTAGCTGCAGCAGCATCGCCACCAGCAGCACCAGCAGCTGCAACAGGAGCAGCAGCAGTAACACCGAATTCTTCTTCAATAGCCTTAACTAAGTCGTTCAATTCAAGGATGGAAGCATCTTTGAGTTGTTCAACGATTGCATTTGTATCTAATGCCATAATTGTTTCCTCCAATTTTTAAATGTATAGCTGTAAATTATTATGCAGCTGGTTCTTCGTCCTTGCTGTCGGCAACAGCCTTGACAGCGTAAGCCACGTTGCGAACAGGTGCTTGAAGTACAGATAACAGCATTGAGAGCATGCCATCGCGATCTGGTAACTTCGCGAGTGCCATGATTTCTTCAAGACTAGCAACCTTACCTTCAATGATCCCGCCCTTGATTTCTAATGCGTCGAATTGATCCGCATACTTCGCCATAATGCGAGCAGGCGCAACAACGTCTTCGTCAGAGAATGCAACAGCAGTAGGACCTGCGAATACTTCGTCAAGTGCTTCGTAGCCATTGGCGTCAGCGGCACGACGTAAGTAAGTATTCTTGATAACTTCCATCTTCACCCCGTTGTCACGGAGTTCTTTACGTAAGTCAGTCACTTCGGCAACAGTTAAACCACGGTAGTCAACAACAACAACGCTAGCTGCGTTCTTGAATTGTTCAGATACGCCTTTAACGATTTCTGCCTTTTGTGCGATAATCTTTTCACTCATTTGTTTCACCTCCTGTAGTTTGGTTGAAGTTTTCTGCATAAAAAAACTCCATGCCCACCAAGACATAGAGGTATCTAACGATCTGATACCACCTCGGCAGGATATTAAGGCTTTCGCCACCTGAGTCTTAGGTAGAGTGAATTAACACAAGGAGTAATATACCATGAGGCAAACTTAAAAGCAAGTCGTTATCTTAATTTGGGTGGCAACCTGATTTTATACCGCGCGATTAATTGGTATGCATAATTTGGCTTGAGTTTGAGAAGAAAGCAGGAACGTTTCAACGAATAAGAAGCCAGCGCAAGCCGCAGTCGTTTTGCTTGCCAATCCTGCTTACCGCCCCCGTTCTCTATCACTTTCTCTAAGTGACAATAAGCAGTCATCAGACTTTCTTTACTTGTCACCACACTTACCACATTATCGCTAACGAGATACTGAGCGACATATAGAAAACCATTGCTATTTTTCGCTGCAATCAGTCTCACTTTATGTCCATTTAAATCATACAAAAGCTTTAACATCTCCTTTTTAATGTTATTAGTGTAAGTAGGTACAAATATAAACGGAACCCAAAAAGAGTCCGTGGTTCCTCAATGATCTGACATTCATCTAAAACACTTACACTAATGAACATATTCTAGCTATAATACCACTCTTATAGTATTATATCAAATCGTGTCCTGGCCCTTCTCTCGTTAAAACCATTTTGTGTTTACTCTAAGTCAATACAAAATTCACAGGTCATACTCAATGTTGCCAAGGCTGCACAACTCTGCCGCTTCCAACCATCCAATTAAGAATGACAGCTATGGCATTCCCCCGTCTTCGATAATGCTTAGCCTATTTGATCTGACATCCAGCTAAAACAGCGTTGTCACGGGCTTATCATTAATTACTGTGCTTAACCTATTTGATCTGACATCCAACTAAAACATAAGGCTGCCAACGATGCCCATCAGTTTAGTGCTTAACCTATTTGATCTGACATCCAACTAAAACTCAACGACCAAATCACTTACACAGACTTCAGTGCTTAACCTATTTAATCTGACATCCAACTAAAACCACCGGCATGGGTGAAGGCGTTGGATAAAGGTGCTTAACCTATTTGATCTGACATCCAACTAAAACAGTTTAGAGGCCAAGACCCACCCTCAACTTGTGCTTAACCTATTTGATCTGACATCCAACTAAAACTCAACGACCAAATCACTTACACAGACTTCAGTGCTTAACCTATTTAATCTGACATCCAACTAAAACCACCGGCATGGGTGAAGGCGTTGGATAAAGGTGCTTAACCTATTTGATCTGACATCCAACTAAAACCAAGGCGTTATCCAATCAGAATCTGGCGGCGTGCTTAACCTATTTGATCTGACATCCAACTAAAACACCGGTTGTACTCCACCATCACCAGCAACAGTGCTTAACCTATTTGATCTGACATCCAACTAAAACGATATGCCAGCCTACTTTGAAGCTGATAGCGTGCTTAACCTATTTGATCTGACATCCAACTAAAACATGACGTGGCCAACACGATTGAACTTTATCGTGCTTAACCTATTTGATCTGACATCCAACTAAAACACTAATTTAAGCATAAGTACGGGATACAGGGTGCTTAACCTATTTGATCTGACATCCAACTAAAACAGCCAGACTTGTAATCGTGTGCCGTGGCGTGTGCTTAACCTATTTGATCTGACATCCAACTAAAACACATGACGATGATTATTCCGACTTTGACCGGTGCTTAACCTATTTGATCTGACATCCAACTAAAACCGATGGTACTCAGCGATTACCCAAGGCGTCGTGCTTAACCTATTTGATCTGACATCCAACTAAAACGCAAAAATGACGAATATTGCGAGCATCACAGTGCTTAACCTATTTGATCTGACATCCAACTAAAACTGAATGCTTTGAAGGAAGGTTTAGCGCGTGGTGCTTAACCTATTTGATCTGACATCCAACTAAAACGCTCAATTTGATAGTAACCGCGGTGACTACGTGCTTAACCTATTTGATCTGACATCCAACTAAAACCTAGAAAAGACAGCGAATAAAAAAATCAGAGTGCTTAACCTATTTGATCTGACATCCAACTAAAACAAATAGTTTGACATTGTTAAAATTGTGGGGGTGCTTAACCTATTTGATCTGACATCCAACTAAAACGGTGATGATGGCTATTCAGTCATCTATCAAGTGCTTAACCTATTTGATCTGACATCCAACTAAAACCAGTCCTTCGTTTGGACTGACGCGAATGTAGTGCTTAACCTATTTGATCTGACATCCAACTAAAACGAAAGCAAGGGACAACAATCTAGTGGCGGCGTGCTTAACCTATTTGATCTGACATCCAACTAAAACCTGCCAAAGGTGGCCATTTTGTTTATCGCAGTGCTTAACCTATTTGATCTGACATCCAACTAAAACATAATCAGTTGTCTATTGACCTAAATGATAGTGCTTAACCTATTTGATCTGACATCCAACTAAAACATCAGTGATAATCCAAATCTCTTCCGTGCTGTGCTTAACCTATTTGATCTGACATCCAACTAAAACGGCACTTCTTCAATCTGCATCAGCTCTGCCGTGCTTAACCTATTTGATCTGACATCCAACTAAAACCGTATGAGAAGATGCAGGGCCACTGGATGTGTGCTTAACCTATTTGATCTGACATCCAACTAAAACTGCAGCGACGCGACAAGTATCTAACAACAGGTGCTTAACCTATTTGATCTGACATCCAACTAAAACATAGGCCGCGACGTGTATCGGAACAACGTTGTGCTTAACCTATTTGATCTGACATCCAACTAAAACTCTTGTACTACAACATCAACAAAGGCGCTAGTGCTTAACCTATTTGATCTGACATCCAACTAAAACCACCTGAATGGCGACGACTTCGTGATGCAGGTGCTTAACCTATTTGATCTGACATCCAACTAAAACCTGGTCAGGATTCGCACCTGACAACCTGCTGTGCTTAACCTATTTGATCTGACATCCAACTAAAACATGGCTTAACGATATTTGGCAAAGTGGTTGGTGCTTAACCTATTTGATCTGACATCCAACTAAAACCAGGAAGCAAAGGACCCATCAAAGCCTGACGTGCTTAACCTATTTGATCTGACATCCAACTAAAACTGTCACGGGAGCCAAGATGGCTGGCGCTTGGTGCTTAACCTATTTGATCTGACATCCAACTAAAACGAAACCGATAAGCGGCCACCGATTTCTGGCGTGCTTAACCTATTTGATCTGACATCCAACTAAAACGTAACAGCAGCTTGGTATCCGCGTACCATTGTGCTTAACCTATTTGATCTGACATCCAACTAAAACCCAAAACAAAGTATGACGGGTTATCTCAGTGTGCTTAACCTATTTGATCTGACATCCAACTAAAACCCCTGTTGTAGGATTCCAATCACCGGGTTGGTGCTTAACCTATTTGATCTGACATCCAACTAAAACGAAGTCCTCCTACGATAATCAAAGCCCAAAGTGCTTAACCTATTTGATCTGACATCCAACTAAAACAATCTGTGGAAAGCATGCCGAGATTGACCAGTGCTTAACCTATTTGATCTGACATCCAACTAAAACGAAATGTAGGGTCATTTACCAAGGCCGTCGGTGCTTAACCTATTTGATCTGACATCCAACTAAAACAAACAATCCAGGCCGAAACTATCATGGTCAGTGCTTAACCTATTTGATCTGACATCCAACTAAAACCGGAAATTTTCGTGGGCTTTGAAAATTTACGTGCTTAACCTATTTGATCTGACATCCAACTAAAACTGCGTGAGTTTTATGGCATTGAAGGAACATGTGCTTAACCTATTTGATCTGACATCCAACTAAAACTCGAGCTTCACTAATTTTTGGTTAATCGCAGTGCTTAACCTATTTGATCTGACATCCAACTAAAACCTTGCTTGCACTGTTTTACTTGCTGCTGTCGTGCTTAACCTATTTGATCTGACATCCAACTAAAACTACAAGAAAAGCTCATGCACTCAGTTTTGAGTGCTTAACCTATTTGATCTGACATCCAACTAAAACACCAGTAGCGTTCATTCTTCAATTCGTATGGTGCTTAACCTATTTGATCTGACATCCAACTAAAACGTGTTGATGGTTCGACAGCCCAAAACCGTAGTGCTTAACCTATTTGATCTGACATCCAACTAAAACGATAGTTTATTAAATAGAGAGGCACCAATTGTGCTTAACCTATTTGATCTGACATCCAACTAAAACTGTGATTCAAATGCACCCGGTCCATAATATGTGCTTAACCTATTTGATCTGACATCCAACTAAAACAACGCTCATACTGATCATCAAACTTAGCGGGTGCTTAACCTATTTGATCTGACATCCAACTAAAACTTACTAATGCACCAACAACCTTACCGACAGGTGCTTAACCTATTTGATCTGACATCCAACTAAAACCGCATTTTTATCATTGGGTTCTAATTATGCTCATCATCGAACGCCACAAAATCCTCGTCAATGTAGATATAGTCGCAATTTGCAAACATATCCTGTCGACTCACTTTTGAGAATTCGATGATAAGAACTTCAATGTCAACATCTGCCACTACTTCGACCAAATTATTAATCTGGCTGACATCCAAGTAATGACTCAGGTTAGTAAATACTGAAAGTTGATGATCATCAACTTCCGTTAGTGTCTTCAATACGGTTTCAATTATATCATAGGGATGCTGCTTTATCTCTTCGTCATAACTCAGTTTGACCATCTTCATGATTGCCGGGATTGAATTCTCTGGCGAAACATTGAGTGGTAAGTCGAGTAAGAACGATCGGGACAAAACCTCCATTGCCAACTGCTGAGACAGGTCGACGAGACGCTGTTTCTCCTGATCAGTCATTAGCTTGATTAGCTGTTTCTGGACAACACGTTGAAACGTTCTGTCGAGGTCAATCTCCAGCATCGGGTCCCCATACCACTCACTGTGCGCCGCAACATCCAGTAACTCGTCAAAATCATCTGCCAAGTGAATTGTATCCAGCTCTAAGCGAAAGGCGTTCATCAAATCTGTGTACACTTTCGGCGATGCCGTCTCGACGACTAATGGTCGCTTGTTTGTAATGGTCATGGGTTTATAAGGATAATAAATTAATTTCATATCACGATGGTCCTCGCTGCCGAATTCCGAATATCTTGGCTCTGTTCACCAACAATAAAATTCATGGTTTGATACTGGGCCTCAGTCACCATCATGGTCTGTACGGTTCCAGCCGGCGGCGCAAACAACTTAATTCGTTTTTCCAAAAACTTCGCGGACTGTCGTGATGGACACACGCGCACATAAATCGAGTATTGCATCATCAAACAGCCCTCGTTGATTAGCGCCTTACGAAATTTACGGTAATCTCGCCGATTCTGACTCGTTGTCATTGGCAAATCAAACATGATCATTAATCGCATGACTCGATACCTCATTTGGAATATTCACCTCGATTTCAAATTCATCTAACTCACCGCTCAGATACCTTAAACAGCGATTGACATGTTCAGCTACCGCATTTCTTAGAATCGCTTGGCGGCCATTAATTGTCATTTCAAGATTGAGTAAGTCGACTAAGCCGAACTTTACATCAGGCGTCAATTCAGAGAATTTGTATGTATACACAAATTGATCCACAATTGGCCGAAATGGCTCCATTAAATCTGATCCCAGATTAAAGAGATTATTTTGGTTGTAATGATGAATCCCTAGAGCCGTCAAGTACCCATTAGCAACTATTTCACGATTAATAGCTGACAAGAGGATTGAATAGCCATAGTTTAGTGCGTCATTACGCGGATCAAAATCATCACGACTGAAATTGGGACCAAATAACTGCTGAAAATATCTGCGTGCCACAACGGCCTCTCGATTCGTGATATCATTCAACTCCAGAGCATCGAGCTCTTGCCCGAGATTACTGCCATCCAAGCCGAGATGATTGAGCACTTGTATCTGATTGGTGATTTTTTCACTTACAATACTCGTCCACATAATCTCAATTCGATTCTGATTCCAATTGTTTTGTTTCTGAATTGTTTGTAACGATTGCCTACTCGAATATTCATTCACCGTTTCCGTGATTGGTTGCCCATCCCGACCACAAAAGATGACCTTAGCTTCTCCTTCTGCCAGTGCAGCAATTGCTGCAGCGGAGATCATCACCTGTGTTGTGCCAATCAGTAAGACTTGAATATCATCGATTGGAATTCGTAATGTATCCTCGTTGGTTTGAACCACTAAACTGTGGCTCGCAACTGAGACCTTCGCATGCTGCGTCAACATAACCGTTCGCCATCCCATAAATCTCACTCCTTGATTTTCGCACTTTTGCATGCTATTCTATTTTTGTTGGGACGACATCCCCAACGTTTAACCTATTTGATCTGACATTCAAGGTTAAAATCAAACAAGGCTTCGGCCAAGTTTTATTCTTAGGGCTCGCTATCGAGCCATACATAAAAACACACCCGTTTCGGCGGGTGTGTTTTCTTTTGCCTATAAATCCTTCAGTGCCACCCGACGTTCAAACAATCCAGTTGGAGATTGGTAAATGATCTGGGCATCTTCTGAGAGCGTGATACCACCAGTACGAACCAGTCGACCTAACGCGCTAAGGCCAAATTCTGGAAATTTCTCCTCTCTCGAGCCTTTGCCGAGAACAATCATCACTCTCGCAATAATGGAGCGCTGATTCTGATCAGTGCGTGTCTGCTCATTGACTCGACCTACAGGTAAACTCGTAAACTGGTCCAAAGTGCCCAATAATTTCTGGCGTTGTTGGCGAATATTAAAGGCCAAGAAATATCGGTCGACCTGTTTCAAGATTTGCTGATAAATATCGGCCAGCGATGTCTCTGGCTTTTCATTGCCCTCTGGTTCACGCGTTAATCGTTGTTGACTAGCGCGACCCAACCAAAGCGATTGAGGATTCTGCACTTCCATATTTGAAATCAAGAAAACTTCACCATAATTTTTGTCAGTAAATCGTTGTCCTAATGCAACCCGTGACAAAATCACATCGCCACTCTCGTACAACTTCTTTTTACTTGCACTTTGTTCAGCGTTGATAATGAACTGTTTGACTTGCTGCTTTAACATCGTCTGATCAGTAATACGATTCAGCTGAGACGCGATTGAGACAGGAATATTGAAAACCGGGTATTCAGTACCTTTTTTAGTCTGTACCCGCATCACTGCCATATAGGCTGTCTTAGCGCTTGAATACCCGCCATAAATATCTGTCGGTTTATCAAGCTTCGTCGGAATCAATTTGCGCTTTGTCGTATCACGATCAGGTCGGGGATAAATCGTCTGGTCAAAGAGGGCACTCATGTTCGTTGTGTTTTCCCAAACCACAGGTATTTTCTTATAATTGTAAATGGAATCGATGCTGTCAATCCAATCACTTACTTCAGGTAGCAACTCACCTTTTTTGTCCTTATTATCTTTAGTTAGCCGCCGCAAAAAATTCGTTGTCCCGTATTTCTTGGTGTCTCCGCGCTTGAATTCACCATAAGTGAAGAAGGGTTTTAAGCCAGCATAATGTTCCAACAAGTACTGTCCAATACGGGCAGCCAATAATGCATCAAACGCGTGATGATAATCATTCAACTCACGAACTTTGGGGAAGCCCAATTCAGAGCGCACCTGATGCGTCAAATTTGCCTTAATCGTCACAATCTGAATATCTGGCCACAAGCGATGAATGATTTGCTCAACCGTCTTAATAATCTGTCGCGTTTCAACTAGTTGCCGATTAATGAATCCCGGCGCGTACTTATCAATCTCATCACGTTGCATAACCAAATTACGGAACTTCCGGCCACTGATCAAACCGTTATTCTTCAATTGTTGCCAAAAAGCCCGTGGCCCTAGCCCGAAACGTTCAGAAACGAACTGATTACTCATCTCCGCATTAATATCTCTAGCTGTCAGTGCGCGATTATCCAGTGAGTCATCCTTTACCAGAGACTGAGGCAAAATATGATCAATTTGGTAACTACCCAGGTTTTCAATGTCTAATCGCTTGCCAGTATACATATCGCGTCCATTTTGAGTGAAGTATAGTACCAATCGGTCATTGAATTCTGCACTGTTTACAATTTGTGCATTCAGTTCTTCCTTAACCGCTTCATCGATGAAGCTCTGTGCGGCTTGTCTGTACTTTTCTTCCAATTGCTTGCTGCGGCTGACACTACGCCGCTTATTTTTTTGCGGATCATCAGCTGATTCCAGAAATACCTGTTCGGGTAAAACACCGTGATTAGCGCGAACAATGTCGTTCATCACCTTGATAACCTTACGCGCGCCCTTCTTATCGGCAGGTGACAGGTACGCTTCATCCAGAATTTTTTCAACCTGTTCATCCGGCGTAAGTGTCTCTTCTGGTAAGCGATTGGCATCATACAGACCTTCTTGGAATTGTTCATCTTGCAGGATTTGCATGAAATTATCGCTCGTTGCCCATAATGCTGCCATCACGTTGGTGTGCTTGCTGGTTGGAATCTGCTGCAGTAATCGCTTCGATAATTTGCCCCAACCGGTGTAGCGAATACTTGCCAAGCGCTTGCGTTGCTGGGTCGTCAACCAGTCCACTGTCTTCAACTTATCAAAGAAAATCTGTGTGTCTTCAAAAATAGTTGACCATGCAATGATATCTTCAATATCATTTTGCCGTGTGGGGTCACTAATCGCTTCGGGTAAAATCTTGCTGTAATCAGCAAACGTCGCGAGACTGCTCATCATCACGTCTTCCTTAGCCAAACCGCCGATATCAGGTGCCTTATCAAACTCACCCATGGCCACTAAGGTATCTTGAAGATTCTTCTTGGTAATTGTTTTTCGCTGTTGATCAACAAATAATCGCTGATAGATAAATTGTTTTTGCTCAGTTGTCAGTGGATGTTTCTCTACACGAATATTATTCAGCTCATTGAGCACCTCAAATTGTTGGTACAAAATACTATGCTTCGGCAGGACATCTTCACCCAGGATATATTTATCTGTTGTCTGCATCCGCTGAATGAATCGATTAGCGGTTTTCTCCCGATCGACCACGTCAAAGAAATTCCATGGTGTCAATTCTCCATCGGCTTTACGAATCATCCAGGCAAACTGTGACTGCTTTTCCGTTACCATTGGCCCCACATAATAAGGCACCCTAAAGCCAATCAGTTCGTCAAGGTAGTACGGCAGGCGCTTAGCATCCGCCTCAACTGGATTTGGCGTGGCCAGCCATGGATAATAAGCTTTTTGATTCTCAATAATGGCATCAAATTCATGCTGCTGCATCTGATAAGGAATTTTGCCATTACTCAATGTGCGTTGCTTTAATAAAAACTCATCGTGTGAGATAGCGGTCATAACTGTGCGCGCGTCTGCTGAGTCCACACCTTCCAGTACCTTGGTCACACGCTTATAAAATGCATCTCTCGGATTTTGTGCGGCATGTTCAATATAGTCCGCATAAGCATCCTTCAGCTCATGGCGCTGTGTCTTATCAGGCAAACTGGCAATAACTTGTTTATACAACGCTAATTGTTTCTTATGTTGCGCATAACGCGCCATCATTGCCTCAGAGAAACCCATGCCTTCAGGAACAAGCGCGGCTAATACAGCAGCCGAATACATCTGATTAGCCGCATCAATCAGTGCATACCCATCCTCATCAAGATCTTCTTCATGCTTGAGTAAGAAATCATCGAGCTGGCCAAGCGGTTTGGTCCAGTCATTCTTGTCAGTACTCTCAATAGCTGTTGATGTCAATGTCGCTAAGTTAGCCTTCATGCCCACCACAGCCTTAGTTAGTGCTGCAATAAAGTCCTTAATCGCCTTACTCTGATTATCTTGAATATCCAGCAGTTGACTGGCCAATACTTTTTGCCGATCAGACTTGGTCTGTGATTCGTCAAACAAGACGCGCTTAAATGCATCTGATTGTGTCTCATCTGGCACGACCAAAGTTTCTAATTCAGGCAAGCCCGCCGTCACCGCAGCCATTCGTTGGAATTGATCAAAGAAATCGATTTGTTTAGCGTCAAAGTTGTCCGCGCCATCTTCGATTAAAAAGTGACCCCGATATTTGATGATATGATGCATCGCCAGATAAATTTCGCGGACATCAAATTGTCGCTTCTCGTGCATCAACTGGTAGCGCAGGTGATAAATCGTTGGATATTTCGCATGAAACTCTTGATCACTCATGTCTGACAAAAGGCCCTTATCCGCTCGGATCCCCTTTGGATCCAATGGCGAATCAGCTGAATACTTCTGCCGTAAAAAGAATTCTGGATCAATTGGTGCTATGTAGGGCTCAAAAAAACTCTTTAAAAACCGCAAGCGCCATTTGCGCCGCTTGATTCGCCGCCGTGTCGTCCGAAAACCACGTCGATCCGCAGCTGCTTCGCCACCCTTGAAGCGATAAACCCCGTAAACATTCTTGCCGCGCATTCGCACAAGCTTACCATTAGGGTCAACACCGGCAAATCCTGTCGAGCCTGTCCCAATATCAAACCCAATCGCATAATGTTCAACCATATTCCAACCTCCATCACTTATTCATTTTATTATCTAACAGGATAAAACTGATAGCAACTCATTTTTAAAGCGCATTCTTAGCGACTTTTCTTCTTTTCCACTCCCAGAATATCTTTCGTGTAAAAAAAGTGAATGTTTAAATAGAATCCCAGCGCGCCAATGGCCCACATGATAATCAGCTCGTGTTTGCGCGAGAAGTCAAAGAAGAAGAAGTCCATCAAGATGGCACAGACATACAGCACCACGACAAACACGAGGTGTGTCAAAACAAACCGTAAGATTGCTCTCATTGGTCATCCCGTCCTTCCGTGTAACCGAAGTAATAGCCATCGTCGAATGCAGCATCCGGATCATCAGGCATGCCGCTGGGTGGCGTCCGCCGCACAGCGCGAATAAACAAATAGAGCCACCACGCGAGCCAGAAACTAAACATCCAGTCGCGCAAGCTTTCGAGACTGAACCGCTCATCCCCCGGTAGTGCGCTCACATGATGATGCAGCATAAACCAGCTATAGCGCCGAACCCACGCCATCACATTCGCACGGGTCACATCAGTCCGTGATAAGAACGCCGACACGTACCAGTTTTCAAAGTCATTGCCCACATTGTCGGGCATCCGAAAGAAGATGCGATATTTATCATCGACTTCCGCGACACCTAACGTTGCGGGACTCACATCATTGGGAAGCTCGACGATATTGCCAGATTCGTATTCGGATTGCAGTTCATCCTGCAAATCCGAATAGTGATCCGATTTTTTTAGGATAACCACGCGGATGGGCGCCTTCACCTTGGCCTTTTTCAAGCGCCGATTGATAGCGATAATTTCAGCGCGATCGGCCTTCGTTAAGATGCCGACATCATCGTGCACAGCACCACTCGCAGCGACCCGAGCCGCGGGTGTCATCAGTATGCCCACTAGGACAACGAGTAATCCAAACCATAATTTTTTCATTCACTTATCCCCCAGACAATATTTCACTTCCTGAGTATAACAAAAAAAGCCCCTCCACATGGGAGAGGCTTTTTAGTGAGTTGCTTAGAATGCAGCAGGATCAACCTTGACACCAGGGCCAAGTGTTGATGTGACTGTCAAACTCTTGATGTATTGACCCTTAGCTGATGCAGGACGAGCCTTTACCAGTGTGTCATTCATCATCTTGAAGTTTTCAAACAACTTAGCATCGTCAAAGGATACCTTACCGATAGGTGCGTGAACGATACCAGCCTTGTCAACGCGGTATGCGACTTGACCAGCCTTGATATCATTAACAGCCTTGGTAACGTCCATTGTAACGGTACCAGTCTTAGGGTTAGGCATTAAGCCCTTAGGACCGAGGACACGACCTAAACGACCAACTTGGGCCATCATAGGTGGTGTTGCAACTGCAACATCAAAGTCCATCCAGCCGTCTTGAATCCGTTGAACTAAGTCTTCAGCACCAACAACGTCGGCACCGGCTTCTTCAGCCTGCTTAGCTTGGTCGCCTTGTGCGAACACAATCACACGAGCGGTCTTACCTGTACCGTTTGGTAAAACAACGGCACCACGGATTTGTTGATCAGCCTTCTTTGGATCCAATGCTAAACGGTAGGCAACTTCAACAGTTGCGTCGAACTTAGCAAAATCAGCCTTTTTAACTAATGCTAATGCTTCTTCTGGATTGTAAATCTTAGTAGCATCGACAAGCTTTGCTGCCTCGATATACTTCTTACCTTTTTTTGCCATTCTGGGTTTTCCTCCTTGCAAATGTGGTCAACGGGATTATCCCTTCCACTTGATTTACTCAGTTTTCACTGATAATCCGGACTGTGATTTAGCCTTCGACAACGAAGCCCATGGACCGTGCAGTCCCTTCAACCATACGCATTGCAGCTTCAACGTCTGCAGCGTTTAGGTCTTGCATCTTTGTTTCAGCGATTTGGCGAACTTGATCCTTGGTTACAGTTGCAACCTTCTTGGTATTAGGTTCACCAGAACCACTTTCAACCCCAGCGGCTTTCTTTAAAAGAATGGCAGCTGGAGGGGTCTTCGTAACGAAGTCGAATGAACGATCTTCATAAACAGTGATAACAACAGGAATGATCATCCCTGGTTGGTCAGCTGTCCGGGCATTGAAGTCCTTTGTGAAGCCCATGATGTTAATCCCAGCTTGCCCTAAAGCAGGCCCAACTGGTGGAGCTGGAGTTGCTTTCCCAGCAGGGATTTGGAGTTTAACGATATTTGCTACTTTTTTAGCCACGAGACATAACCTCCTTAAGTCCGTGATGTGGTTAAGATGGCCAGGTTATTTTTGGCCTCCCACGCGCATGTCGAAACATACTTGAACAATTTAACATGATATCACATGAAATGCAAGGTGAATCCTGCGTCTTAGAACACTGGCCCGACATATGGCTGACTCGGTAGCGCGCCGAAATCGACGGTCGCAAGTGCGGCAATGTCGCGCGTGAAATAGCGCATGGCACCCTGGAACATCAGGTTCATTGCCACGTCCGTCACAGCGACACCGACAACGGGCATCTTGTTGGCATACGCATAGCCAATTTCAAATGCGGTCCCGGGATCAGTCAGTTGGTGCGCATAGTCCAGTACGGCAACCACGGCATCCGCTTGTTCTAGCCCGCCGACATCTTCATTAAAAACCAATTGTTGCCACTCGGGTGTGTTCTCGGTTAACCCCGCCGCATTGGTATGATGCATGGGGCTAAAGACCGCCGTCACGGTCGGATTCTGCTCTAAGGCCGTCCGCACCTGTGCCAGGCGATCGAGTTGTTCTGGATCAAAAAATGGTGCCGCTAAATAAATTCTCATCCTTAATCTCCCAGTCTAGTCCCACAAAAAGTGGCTGATATTGGCGTCAACCAATCGATTCTCGTGTAACAAGCTGTGCGCACCGCGTGGCCCGCGAATGACCAATTCCTGATAACGCGCAATCTTGCCCTTGACCAAGAACCGAATGGCAAAACTACTATTAACAGCAACCACCCCATCGTGACGGCCACCGATTAACAAGTCACCGGCAATGTTGAGCCATTCGAGTTGTGGCGGTAAGTTTTTGATGGTGGCCTGAAAGGTCGCATAGACCGGCGCGATGTGTTCAGGGCCGGTGCGGGTCAGCCGCCACGTCGAAATCGGCCCGTTCTCTGCCACTTCCAGGTCGTTGAGTGGCGCGCCCATGGTGACCATTTTGGCAACGGGCACTGCGGGCTGACTCAACATGTAGAGCACCGCGGTGACACCACCCATGGAGTGTGCCACCAGATTCACCCGGTCAAACGCCATCTGTTTCCTGAGTGCGGCAATCACGGCCACTAACCCCACCTGTTGGCGATCCGGGCGACTGCTCTTCTGCTGATAGATTACCTGTACCGCACTGTGATTGGCCGCTCGCAAGTGACCGCGCAGCTTGACGGTGCCATCGCGTTTGACGATTGCGACCACCTGCTTTTCCAGCATGCCCGCATGTGTCAATCGCAACAGTAAGTGACCAAACGAATAGCGATTGCCGTAATAACCCGGAATAAAAAGTGTTGGCACCAGATCTGTTTGATCACCGGCCAACACTTTTTTGGGATGACCCAGGAACCAGAAATCAATGGCCAACCCAATCATAATCAAGCTCAGTAACGCAACACCAAGCCCAATCATCGGCTACAGCTTGTCGACCTGATCGTAGTCGAGTTCAGCAGCTGTTTCACGATCAAACATGGTGATGGTGACACGTAACTTCAGCTTGTCCTTGTCATCTTCGGTAATCTTACCGGTCATGCCACTGAATGGGCCATCCACGATTGTGACGGTCTCGCCCACTTCAAAGTCCAAGTTGGAGTGACGCTTGCTCATACCTAATTCATGGAGAATATTCGTCACTTCATCAGGCAACAATGGTGCTGGCTTACTACCAGCCCCGTGAGAACCCACGAACCCAGTCACGCCAGGTGTGTTCCGCACAACGAACCATGATTCGTCGGTCATAACCATTTCGACCAGCACATACCCTGGGAATGTCTTCTTCTTTTCGATTTTATCCTTACCGTTCTTTACTTCGTGTTCCTCTTCTTCAGGAACAACAACACGGAAAATAAAATCGTCCATGCCCATTGAGCTCGCACGTGATTCCAAGTTTGTGCGCACCTTATTTTCGTAACCTGAGTAAGTGTGCAAGACGTACCATTGTTTTTCGGCTGATTCAACCATGACCATTTTCTCCTTTTTTCTGTCTCATAAATGAGGCCTTATCTTTCTTCAAAAATCGACGACAAAATAAAAAAACCGTCAACACGTGAGCGGTTTTTTTCTATTACTAGTATACCAGATTTCGCTGAATCCACAATCTAAAAGATGAATCGATTCAAGACTAAGAGCAGTGCCCAATCGACAACTGCGAAGTAGATCGCAAATAAGATTGAAGTAGCGACAACGGTAAAGGTGTCGCGGCGAGTTTCTTTGGCAGTTGGCCAAGTCACTAGCTTCATTTCAGCAAATACACTTTTAATGAACTTCATTCGTAAGCCTCCAATCTTAACGCGTTTCGCGGTGTTCGGTCACACGACCACAATGTTTGCAATATTTGTTCAAGGTTAGACGTTCTGTACGGCGGGGATTCTCAGGAATGTAATAATTCCGTTGTCCACAGACTGAACACGCTAACGCCACTTTTTTAACGGACATCTAAAACCCTCCAATCTTTACAAATTTACCAGAAAGTTGCTCATTGTGCAAGCCAACGCATCAAGTCGATGACAACAAGTACCAACACTTGGGCGAAAGCCACAGTGAGTAAGGTTTGAATGGCCGTAATGAAGGTTTCGGCCTTGCTCTGCTTGGCCAAAAATGTTTTGGTATTGCGCCAAACAATGGGAATCAACAATAAGACGGCCAACATCAATGGTGGCAGGAATCCCAGCACGACACCAACAATCAGAAAGGCAAATGCCGCTACCGGACACCACGGATAAATTTTGAGTGCTGTCCTTTTGCTCAGATAATACGGCAAGGTGTAGCGCTGATTCTTCTTATCTTGATCGAGATCACAGATGTTGTCCGCAAACATCACCGTGCCATCCAGAATGACAATCGGTAAGGCGACCAATAACAGTTGCAGAATCACGGCCAAGTTCCCATTGAAGCTGAAGTGACTGCCACTCAACTGCAGCATCACCGGTTGTGGCGCCAGATTGACGAAGACCGCAATCAAAATAGTGCCAAAGCCCTCACACATCCCGGCGAGAAATTCCCCCGTTGGCATCCGCGACAGTGGCACAGGACCAGCGGTATAAAAGATGGCCACAAAGACGGCCGCACCACCGATGAAGAGCAGGCTCAAGTTCGTACGCCACACCAAGATAACGCCCATGGTGCAGGCGAGTACTAGAAAGAACAGCATCAGTGCTAACGTCCTGCGCGGTGACAGATGTTCACGGCCGATAATGTTTTGCGTGTCGCGATACTTGATGTCTTTGGCCTTATAGAAGTCCTGGACATTATTGAAACCCGTCACAAACAGCGCAATGCTCATCTGACCGACAAAATAAACCAGTGTATTGATCCAGTTGAATTGACCGAACGCGAAGTAGGCATAAAAGATACCAAAGAGAAACGGCAACAGACTCGCTGCTTTAGCAGGCAAGCGAATCAATTCCAAGAAGAGTGGCCAGGTCAATGGCCGATAGGTTTCTGTCATCCCGGTAACCCCCATCCAATCAACATGGCAAGAATCAAGCTCCCATTCTCAATCACCAGCGTGCGCACGGCCGTCACAAAGGTTTCGGCCTTCACTTGCTTGGCAACGAATCGATTCGTGTTTTTGATCACCCAAGGCAGTGAAATCAGCATCAACAAGGTCGCCACTGGCAAGCCGCCCAACGCAACGACCAACACAATCACGGGATAGCCGACATAGGCCAAGAATTGATAGAGCACCAATCCCCATTTTTTGCCCAGGTACATCGGTAAGGTGGTGCGCCCATTTTGAACATCCTCATCATAGTCGGACAAGTTGTTGGCCAGCATGACATTCGCAATCGTGGCCATGCACGGCACGCAGGTCAGGCCGATGAGAATCAGCGCCACAAAGTCGCCGCTCAAGTCGAATCGCGGCCACGTGATGGTCAGATTCAGCAATTTGGCTGCATCGACATTCACATAGATGGCGATGAACGGAATCGCTAAGCCCATGGTCACGCCGGAAAAGACTTCGCCCAGCGGCAAGCGTGACAGTGGCAATGGCCCAAAGGTGTAAAAAATCCCAATCCCAAAACAAACCGCCCCGATTAAGAGCAGCAGCCAATCCGTGCGCCATACCAAGATGAGCCCCAAGGCGGTGGCGATGAGCAGCATCACGCCAATCAACGCCGCCACTCCCGTCGGATTCAAGTGGGCACGGCCAACGATATTCGTTTGGTCACGGTAGGTTTGGTCCTTTGCCTTGTGATAGTCCATCAGGTTGTTAATCGCGGTCGTGGTCATATCAAACAAGAGCATCGCCACAAAGAAAATCGCGGTGTCGATGCCATTGAACTGCTGAAAATAAAGTGCCGCAAACAGTATCCCCACCAGAAACGGCAGAATACTGGCCAGCTTGGTGCGGGCCTCCACTAACTCCCAAAATACTGGTAACGTCATCGCTTATCCATCCCCAAAGCTTACTGCCATCTCCTTTTGTTAATTCAGTGTTGCCATCTTATAGCCGGATCCTGACACCAGTTTGAACTTGTTCTTCAACCCACTGGTGATATAAACCTTCTTGTCTTTGGTAATAAAGACAGCTTCGGTATCCTTCTTCTTCTCGATATAAGTCATACCGTCTTTCAGGCCCTTATCAAATGTCGCCGTCGATAGGGCATCACCATCCACTGACTTCTTGGTGATGATTGAGACCCCCATCAAGTTATTGTCGAAAGGATACCCCGTCTTTGGATTCATCAAATGCATGTAGATCTTGCCATTCACCTTGAGGTAACGTTCATAGATTCCGGAGGTCACAATGGTCTTATTGACTTCTGGCACGGTTCCTAACGCGGTCCCGCGGGAGGACTTAGGATCTTGAATCCCGACATTCCACTTAGCATTCTTGTGCTTTGGACTGTTCCCAAGCACGTACAGATTCCCACCTAAGTCGACAATGGCGGTCGTCACACCAGACTTCTTCAAGGTCTTGACCACTTCGTCGGTGATAAAGCCCTTCGCAATCCCGCCCAAGTCGAGCGCCATATTCTTTCGCTTGAGGTAGACGGTCTGCTTAGTAGCATCCAGCGTTACGTCTTTGTAGTTGACCAACGGCAAGCGTTCATCGATTTCTTGTTGTGTTGGTTTCTTCGCATCGGGGAATCCAATGTGCCAAAGCGCCGTAATCGGTCCAATGGCCAAGTCAAAGGAGCCATCGGAGTTATCACTGAAGTACTTGGCATAACTGATTAATTTGTACACACTAGGCGTCACCTTGACGGGTTTAATCCCGGCCTGCTTATTGACCTCATCGACTTCAGAGCCTTTTTCATTGACCGTGATTTCATTAGCCAGCTGCTTGATGCGAGCAAATGCGGTGTTCAGTGCATCCTGTTTGCCTTTGTCATAGACACGCAACGTGACCACGGTCCCCATTAAGAACTGTGTATCTTGGTACGGTTGAGACACCATCTCGGGTTTAGGGGTGGCCTGCTTTTGTTGGCACCCCACCAAACCAATCACTAACAATAATGGCAAAAACAATAAGCCAATGCGTTTCATTCTTTTGACCCCTTTATTTGATTTTCGTACCTACCATACCAGATTATCATGCAAAGACGAAGGGGTTGCGACAGATCGTTTGATCTGCCACAACCCCTGCCTTATTGACGTTGATATTCAAATTGTGAATTATTCGCCGTAAACGATGTTATCAACAACGATCTTGTTGGTGTTACCAGCTTGAGCAGCGTTGATTAATTGATCAGCATACAGGACGAATGTTTGTGAACTTTCAGTTGCGCCAGAAACAACATCGACTTGTGCCGCATTTTGCTTCTTAACAAGTGCATCGTTCAACTTAGGAATGTATTCAGCAGGGCCGACGCCAGTCTTTGCCTTCATACTCTTTTCGTAGTTGGCATCCTTGGTCTTGCTCTTACCGTTCTTATCGACGTAGTCATAACCGGACTTGCTAATCTTGCCATCCTTGACTGTCATCGTGAAGACAACACGGTAGCCGTGAGAATAATTCTTTTCTTCAAGTGTGTAAGTGCCATCCTTCATCTTGTCAGTGTTCTTGATGTCGATGGTCTTTGTGTCGCCAGCTTGAGCAGCTTGAACTAATTGTTGGGCATAGTTCTTGAATGCTGCAGAAGAATCGGTTGCACCAGAAATAACATCAATAGCGGCAACGTTAGCACCGTTCTTTTGGAAAGACTTGTTGAGTTCTGGAATATATTCAGCAGGGCCCACGCCAGTCTTTGACTTCATGTTCTTTTCGTAGTCAGCATCCTTGGTCTTGCTCTTACCATTCTTGTCCACATAGTCGTAAGTTGTTGAGGAAATCTTGCCATCCTTAACAGTCATGGACATTTCAACCTTGTAGCCGTGATCGTAACCTGTTTCAGCTAACTTGTAGGTACCATCCTTCAAAGCGCCACCAGCAACTTGCTTTTGCGTTGTTGCGGCCTTGCTTGATGATGACTTTTCCACTTTGCTGCTGCTTGTCTTGCTGCTGCTTGAGTCCTTGCTACTGCTTGAACTGTTACCGCACGCTGCGAGCACCATTGCTGACATTGCAACTAAAGAAATACTAGTAATTGTTTTACTGAGCTTCATCCCTAAAAACTCCTTTATGTATAAAGTATGGTGATTACCTTTGTGGTATTTTTCACACAAGACAAGTGTAAACCGAGTCATGTGCATAAATCAACAATAAGACAAAATTTGTTATTATATTCTCATATTAAGCAACCGGATACATTGATATCAAAGCCTATTGAGCCACACGTTCAATAACAGACCATATTTTCGTGAAAAATTAGACAAATCGTGTTTTTTTGGCGTATAATCGAACTTGTTTATACAAGCCATTATTAAGATTAATAAGACTAAGGAGTGTTATTCATGGCCAAAAAAAATATTGTGGTCATCGGTGCCGGTTTCGCTGGCGTCTATGCCACAAAGCGTCTTGCCAAGCACTACAAGAAGAATAAAGATATCACAATCACTTTGATTGATCGGCATTCTTACTTTACATATATGACAGAATTACACGAAATCGCTGCGGACCGTGTCGAAGAAGATGCCATCCAATACGACTTACAACGCTTATTCTGCCGGCGTAAGAACGTGAAGCTCGTGACCGATACGGTGACAACAATTGACCGCCAAAACAAGCAGGTCGTTACCGAACACGGTCGCTATGATTACGACTATGTCATGCTTGGGATTGGTTCCGAACCGAATGACTTCGGAACTCCCGGTGTTAAGGAACACGGCTTTACATTGGGTTCTTGGGAAAGCGCTATCCGTTTGAAGGAACACGTTCGCGACGTCATCCGTCGTGGTGCCACTGAACACGATCCCGAAAAGCGGCATGCCCTCTTATCCATTGCTGTTGTCGGTTCCGGCTTTACTGGGACTGAAACTATCGGCGAATTGCGCGACTGGAAGGACGTCTTAGCAAAAGAAAATAAGATTGATCCTGACGAAATCACGCTCAGCTTGATTGAAATGGCACCAACCATCATGAACATGTTGGATCGTAACGATGCCAACAAGGCTGAACGCTACATGATCAAGCGCGGTATCAAGATCATGAAGAGCACCGGTGTTGTCGGTGTTCATGACACGTATGTTGATTTGAAGGACGGTTCTACCTATCCAACAGCAACCTTAATCTGGACTGCTGGTGTGAAGGCAACTGACCAAGCCGCAAACTTTGGCTTGCAACAAGGTCGTGCCGGCCGGATCCTGGTCAACAAGCAGATGGAATCACAAGATGATCCCGATATTTATGTTGTTGGGGATGTTTCCCTGGTCGAT</t>
  </si>
  <si>
    <t>MVEHYAIGFDIGTGSTGFAGVDPNGKLVRMRGKNVYGVYRFKGGEAAADRRGFRTTRRRIKRRKWRLRFLKSFFEPYIAPIDPEFFLRQKYSADSPLDPKGIRADKGLLSDMSDQEFHAKYPTIYHLRYQLMHEKRQFDVREIYLAMHHIIKYRGHFLIEDGADNFDAKQIDFFDQFQRMAAVTAGLPELETLVVPDETQSDAFKRVLFDESQTKSDRQKVLASQLLDIQDNQSKAIKDFIAALTKAVVGMKANLATLTSTAIESTDKNDWTKPLGQLDDFLLKHEEDLDEDGYALIDAANQMYSAAVLAALVPEGMGFSEAMMARYAQHKKQLALYKQVIASLPDKTQRHELKDAYADYIEHAAQNPRDAFYKRVTKVLEGVDSADARTVMTAISHDEFLLKQRTLSNGKIPYQMQQHEFDAIIENQKAYYPWLATPNPVEADAKRLPYYLDELIGFRVPYYVGPMVTEKQSQFAWMIRKADGELTPWNFFDVVDREKTANRFIQRMQTTDKYILGEDVLPKHSILYQQFEVLNELNNIRVEKHPLTTEQKQFIYQRLFVDQQRKTITKKNLQDTLVAMGEFDKAPDIGGLAKEDVMMSSLATFADYSKILPEAISDPTRQNDIEDIIAWSTIFEDTQIFFDKLKTVDWLTTQQRKRLASIRYTGWGKLSKRLLQQIPTSKHTNVMAALWATSDNFMQILQDEQFQEGLYDANRLPEETLTPDEQVEKILDEAYLSPADKKGARKVIKVMNDIVRANHGVLPEQVFLESADDPQKNKRRSVSRSKQLEEKYRQAAQSFIDEAVKEELNAQIVNSAEFNDRLVLYFTQNGRDMYTGKRLDIENLGSYQIDHILPQSLVKDDSLDNRALTARDINAEMSNQFVSERFGLGPRAFWQQLKNNGLISGRKFRNLVMQRDEIDKYAPGFINRQLVETRQIIKTVEQIIHRLWPDIQIVTIKANLTHQVRSELGFPKVRELNDYHHAFDALLAARIGQYLLEHYAGLKPFFTYGEFKRGDTKKYGTTNFLRRLTKDNKDKKGELLPEVSDWIDSIDSIYNYKKIPVVWENTTNMSALFDQTIYPRPDRDTTKRKLIPTKLDKPTDIYGGYSSAKTAYMAVMRVQTKKGTEYPVFNIPVSIASQLNRITDQTMLKQQVKQFIINAEQSASKKKLYESGDVILSRVALGQRFTDKNYGEVFLISNMEVQNPQSLWLGRASQQRLTREPEGNEKPETSLADIYQQILKQVDRYFLAFNIRQQRQKLLGTLDQFTSLPVGRVNEQTRTDQNQRSIIARVMIVLGKGSREEKFPEFGLSALGRLVRTGGITLSEDAQIIYQSPTGLFERRVALKDL</t>
  </si>
  <si>
    <t>1807746.SAMN04517353.GCA_001701115_01601</t>
  </si>
  <si>
    <t>MKQILGLDLGHTSIGWSVVKENENPAETSYILGAGVRRVPLSVDETKNFTEGKSITTNAERRQKHSARLNNHRYKLRRRALKDVLLELGFINENTVFAETGPNSTHSAIALRAKAATEEITLEELGKVLMMLNKKRGYKSTRKLNEDVGNGYIDALGIATMLKTRNITPGEYSLELYENGKKSIPEFYKSDLLEELERICSVQHSFNPLIPENIASIIKGKNESQTWAILASALNLKGVKRSPSRGLDKKIEECRWRVTALTSPVELEQFATIVSKLNAAASSTSGFLSDLSERSKELLLYSETIGQYKMRILSGNPHYSFKNISFYRQDYAAEFNTIWNTQAKFHPELTDEIKAKIKDTIIFYQRPLKSQKSKVAYCELESGTMLANGDGKMRLVKAGPKVAPISSPFFQQFRIWQTLNNLRIDNQPLSLEEKQKLADNLEFCDKLSAKEICNILLLKGKNNKLNFKEIEGNHTSAAILRACEKIAEISGHSLDGISTYPSLRAKAIAEIIEALGINKDILYFNPLLPDDEMETHPAYRIWHLLYSAEADDSRSGNEKLKKTLCRLFNFNNDTVVPISAITFYSDYASVSVRAIRKLLPYLMQGKMYSEACEAAGLNHSKRSLDREAIDSKVYADHLDCVKKSSLRSPVVEKILNQMINVVNALIEQFGTFDEIRVELARELKKSAKERETMTKDIKGREKENAAICNILQSAPFNIAHPTRNDIIRYRLYKELEPNGYKTLYSNSYIPKEELFTNKFNVEHIIPKSLLFDDSFANKTIETAQANLDKGNMTAYDYVLTTYGEAGIERYNATIDELVKKGVLSKKKEKNLKCPAGEIPSNFLNRDLALTQYISRKAIELLEEISPKVTATTGAVTDKLRQDWGLVDVMKELNWDKYNKLGLTSSYTDHNGNTIKQINDWTKRNDNRHHAMDAITIAFTRPEYINYLNNLNARSDKSGLIYSIQQKYMHRDKNGNLKFTPPMPADKMRAEVKDKLSSVLVSTKAKNKVVTANTATTKSSTGEKKNKYLTPRTQLHNETIYSRSFYYKTSEAKVDGRMNAEMVAKVASRLYRDALEARLKQFNGDAKKAFTGKNSLKNNPLFTDGSHTQQVPEKVKIVEIEPRYTVRVAVSEDLNLEKVIDKRVKRILEERVAQYGGNKKEAFANLDTNPIYLNKEKGIVIKKVKIDAGVKNVVALHDAHNHLGNKLITPDGSPVPADFVATSGNHHVALFLTPEGKVEEVVVSYFEAVARAISKPQIPVIDRDFNSEEGWQFLMTLKKNEYFVFPGYENSESGAQVMTFNPKEIDLLDPANFARISPYLFRAQKLSSHYYVFRHHLETNVEDTKALAGISWKRLCTPALMMEAVKVRVDHLGKIVKVGE</t>
  </si>
  <si>
    <t>1384066.SAMN02584993.GCA_000526795_02595</t>
  </si>
  <si>
    <t>GCF_000526795.1</t>
  </si>
  <si>
    <t>Ruminococcus flavefaciens AE3010</t>
  </si>
  <si>
    <t>GTTTGAGAGTAGTGTAATTTTATAGGGTAGTAAAAC</t>
  </si>
  <si>
    <t>GGGAGCTTGTATTGGTGAAGTATGTACCTGTCTTGTCGGGACTTACATCGAAGTAAGCCGTCAGCTCGTTGGAGCTTCCCGACTTTGACGCGAACTCGCTGTCGGAAGCTGATATTTTCTTTATGAGCTTGCCTGTCTCGGCGTCCCAGAAGTAAACTCCCGTGGCGTCCTTTGAGACTACGGTTTTGCCGCCGCCCATGAACGACAGCTGCTCCACGGCGCAGTCATGCTTCAATGAGAGCTGAGGTGCCAGCTGAGTGTGATCGAACATGCCCAGTTCACGGGAAAGAGCATACTCCGCTTCGGGAAGTATTGGCTTTTCCTCGCCTGCCGAGGGCAGAGCTGCAACGGCTTTTTTTATGGCGGGGATAAGACTGCTCTCCTTGAAGAGGTTTTCGGACTCCACAGCAAGGTGACCTGCGTTCTCAACGAGGAGCTCGCTGTTCTTGTTCTCAATTTCCTGATTCTGTTCAAGTATCTGGTCGTTCTGCTTCTGTATCTGCTTGTTCTTGCCGCTGATAGTCACAGCCGAAGCAACGCTGATAATGGATATGAGGGAGAGTATTCCCGACACGCCGCCGAAGATACGTCTTCTCTTTGCAGCCTCGCGGCGCTTCTCGCGCTGGAAGAGATCGTTGAAGTCGCAGCCCAGCAGGGGAGCAGCGATACGCAGGTATTCCGTGTTCAGCTTCTTCATGGAGTCCTTCAGGTTGTCTGCAACTATATTGGCAGCAAGGGGCTCAACGTCAACCTTGACCGTGACCTCCTCGCCCTTTTCGTTGGTGGTGGTCACCTCGGCGTAGGTGAGCTCCTCGGGGAAGGACTCGCGGGGATCGCCGTTTACCAGCAGGGTGATAATGTTGGTGTTCTTGTTGTCGTGGAGCTCGCGGAAACGGGTAAGCTCCTGTAAGCACCACTTGGATTCTTTATACTGGGGGGAGCAGATAACGATGAGGTACTCCGACGACTCGATAGCGTTCTTGATTATCTCGCTGAGGTCGCTGCTGGACTGGAGCTCCGAAACATCGCGGAAGATACGCCAGTTTTCTTTTTTAACGCCAAGGGACTTTGGCGGCTTGTAGGCTTCAAGAAGCTTCTGTAATCTCTCTGCCGCCTGCATATCGGGCTCGATATGGCGGTAGCTGATAAAAGCTTTATATTTGTATTCCATCTCAAATCTCCTTATATGTTATTCATATAAGGTTATTGTAGCATATAATCGCAGAAATAGCAATGATTACGGCAAAAAAAATAGCCCCGAGCTTTGGGGCTATATAGCAGTTATTTTATCAGGGATTTTATTCTGTTTTCTGTTTCGACTTGTATTCCATCAAAGTCTCCCTCACTGGCAAATGCGCCACAATCTCCTTTATAGTTACTTCCAGAGCAATATCTACCTACTCCTAATGTATAATATAAAGAAGCTACATTATTTGCAGCAAAATCATATTGACCATTAAATAGGATGTCTTCCATTATATTATTTAATTCCGAATAGTCTCCTGTTGCGTCGCCATTCTTTTTGGCATTTTCTAGCATATTCATGAAATCTCCAATATCCCTATTAAATGTGAATTCGTTGAAATCAACATCGGAATTACATACTTTTTCTACTAAAGAAATATCGTAGAAATATTGTATGCCATCTCGTATATCTGCGTCATTATATCCAGCAAATATTTCACTTAATACTCCATCTTTATAGTTTAGATTTTCATTTAATAAAAGTATTGCAACTTTTGATCCTTTTTCTCCATTTAAATAAATATCTTCTCCATTCCAACCTGTTGTCGATACTCCTCTACCTCTAAATACACAATCATTTAGTTCTTTGGCAAAGTAATTGAATACTTCAGCACTTTGTGTAATGTTTTCCAATGTGTATTCATAGGTTGTGGGCTCTGTTGTTGTCTGCGTTGTTGTGGTGGTTGTCGCGGCTGCTGCTGTTGTCGTTGCTGTGACAGATTCTGTGGGGGCTTCATTGGGGTTCTTTATATATTCAGAAAGATTGAAATAACCGCCGATAGATCTATACGCATAATAGCTCAGTACTATGGAAGCGTCTACCGCGTTTACAAGTCCGTCATCGTTCACGTCCTGAGTGATAAGCTCGTAGTCGCTGGGCTTGTCGGTCGATGTGGAGTACCTTGCATAATTGGAGAGAATTATTGAAGCGTCCACGGCGTTTACTGCGCCGTTGTTGTCGGCGTCCCCAAGATCTAATGCGAATTTGACTTTGCCATTGGTGTAGATTCCTGCGGCGTTTACGCACAGTGCGCTTCCCAGAAGTGCGCCAGCCGAAAGAAATGCGGCAGCTATCCTCTTTAGCATAATGAGTTCCCCCTTTTTGGTAGTATACTATAATTATAGCGTATCTGCGGATTTTGTCAACTGCGCTGTAAAAACAAAATAGCGGCTCACAAAAGTGAACCGCTATAAGAGCTGATGATCGGACTTGAACCGACGACCTACGCCTTACCAATGGCAGAAGTAGCTTTTTACGATTTTTTATAATCTTTCATATATGGCTATATATAGCGAAAAAATAGAATCGGGTTTTGAGCGGATTTTTGCGATTTTTGACTTCTTTTTATATCAACAATGACAGATTAATGACACTTTTTTAGTTGGGGATGAAATGATAAAAGAGGCAAAGTGAAATCTCCTTTGCCTCTTCTTGGTGTTGAGATATTTTTGATATCTTAAATATTATTAGCCCCAAATGCGCTTATCTTCAAGAGCCATTTTTACGCAATCCCAAAGATGTTGTACGTCATCTGAGTCAACTTCTCCCTTATTGAACCTATATCTAAATGTTGAAGGAGAAATGTGCATGTAAGCTGCAACCAACTCGATTGTTAATCCTTGTGAATGAATTTCATTTTTTAATTCATTATAAACGATACGGATCATTGAATATCACTCCTGTTTTATTATTCATCAAATCAAAAGTGTAATCTTTATTATCTCAACACTATGAACCGTACCAAACCACGACTATACACAAAGATTATGATGTTTATATAAAAGCTGTAATTGAAGTTTTTTCAATAACAAGCTTATATATCGTTGTAATTATTAATATTATCCTGTATGCTTTGTGGTATGTATATCAATCTGCTCAGATTTATTATTTTTCTGAGTTATAAACATTCCTTGCAGGATATTTGCTGCTTCTTGATCTGCTTCCTGTACAACGTGCAGATACTTTTGTGTGGTTGAAATATCAGCATGACCAAGTCTGCTTTGCACTGCCTTAATATCTAAGCCACCAAATAAAAGAAATGTTGCAGAACTATGCCTGAGACTATGGAATTTTTTATGAGGCAGATTGTGCTTCTTTAGAAATTTATTGAATTGTGCTCCTGCAGTATGTGGGTGCATTACTGAGCCATCGATTTGGGTGAATAACCAACCTGCTCCATTCCACGCTGTCCCAAGGGATGTTTCTTCCAAGTGTTTCTCTGCTTGTAATAATCGTACAAGTTCAATAACTTCTCTAGGAAGCGTAATCGTTCGTGTTTCGTAGTCTTTCGGCGGTTTTATCGCTATTGGCTGTCCTTTCAGTTTATATATGGAGCGTTCAACAGTCATTTGACAAGTACTATAGTCAAAGTCTGAAAACTTTAAACCTGTGATCTCACCAGCTCTGCAACCACTACATACTGCAATCCATATAAGCACTTGAAACTGTAAACTTTCTTCGTCGAGACAAGAAAGCATCGTTTCCATTTCCTGTTTGTTGAATATTTCTATTTTAGGAGTTGGCACTTTGGGCAATGATAGTCTTTTAGAATCAGCGGGATTATCAGCTATTATATCAAGTTTTACAGCAGTTGCTAGTATACTTTGAAGTATCGTTAATCTGCGGCGGATTGTTGCAGGGGCTAATTTTTTATTACCGTCAATTTCACCATTTCGTTTGCGCTTCGGAACATTCTGGAGCTGATTTACGAACTCTTGAATATGAGTTGGACGAAGTTCCAAAAGCTTAAAGTGTCCTAAAGCAGGTAAGATAAAATCATTAATAGAGCGCTCGTATTCCGCGTGAATTCTTGGAGATAATGAACCTTTTTTTACTTGAAGATACGTCGGTATAAAATCACAAAGTTTCAAACATCTTTGCGAACCAGCAAGTCCTTTCTTAACCTGTTCCTCAAATTCAATTGCTATAGTTTGAACTTCTTTTATAGCTCTCTTTTCTGACATGCATTCAGGAACTTTCCATGTCATACTTTTAAACCGTTGCTTTCCATATAAATCATATCCGTCACTAACTCGAATACGGAAAGATATTAGACGGCCATCAATATTACGATTTTCTGTTATATTAGCCATATCCAAGCTCCTTTCAATTAATATAATATACCAGTATGTATATTTACAAATGTTTCTCTATTATTATATACTATTAATGATGCTGTGTCAAGTAGCGACATCATTATGATAAATACTAATCTTTATGATTATGATAATATCATATACAGAGGTGATTTATATGTCAAAAGAATTATTAATGTTGGCGGATCGGATTAAACAAATGCGAGAAGGAGCTGACTTAACTCAAGCCGAGCTTGCAAGAAAACTGGCACTTTCTCGTTCGGCAATTAACTCTTGGGAAATGGGACTATCTATTCCGACGCCACAATATATTATCGAACTTTCAAAGATATTCAATGTATCCACTGATTATATTCTCGGTAGAAACATAACTTCTACTATTTCGGTGACAGGCCTTACTGATGAGCAGATAACTGCGGTTATGCACGTGGTTGAATGCTTCCGAGATGCTAATAAATAACGAAATGTATTGCTAAAAACATCTTCGAAAAAGTTTTCAACATATGAGGGAGTTTTCAACAATAAAAAATGTAAAAAAAACCTTATATATTAGCAGAGCAAAATATGAGATGCGAATCATATACTCTTAAACTTTAGGACTATATGCTCAATTTTCAATATCTGACTTAGGTATAATGCTCATATTTACTAATATTGGAGGTTTGGGTTATGATGAGATTAATTAGAAGAAATGTTTTGGCTACAACATCCATCGACAATGATTCGACTGCTGAAAGTAGCGAAACAGTTTCTATTGATAAGGTTAGAGAACTTCTTCAGCAAGTTAAACAGCTTAAGAAATGTAGGTTGAATTTTAGGCTCAAAAGAGATGGAAACATCGTTTTGCGAGTTGATGATATTACGTATCAGACTATAGATGATTAAGGAGGGAAGTAAGGGATTATTCTATCGCATGTAATAATACACAGTACTTTGCGCGCGCATAAATATTAAAATACTACGTATTCTGTGCGAGATAATCCCTAGTATCCCCTTGGAAGATGGTCAAATCAATTGACCAAAAGATTGCTAGTCCTATGCACAAAGCTTACATATGCTATTACAATCATTCTATGAAAGCTATTCAATAGGAAATTCCATAGCAGCTCTAAGCTTAAAAAAGCGTTTAAGTTGTGACTTGTTTTGAATAAGCTTCGGCAAAGACTCCAATATTTCATCTTCGCTTTCAGCATGGAGTAGATCGTGTACTTCTTGGCTAACGAGAACAAGATTTTTATATCTGTCTGTGCCTCCTTTGTTAATAGGAATTATATGATGGAAGTATACTTCGTCAGTGCTAAGGAATTGCTTTGTGACATAACATTTACCATGCTGCATAGCATAGATTGCTAATCGGTTATCGTAATATTCAGTACTTGCATTAGGTATTCTTGCCTCGGCAAGATCATGAAGTACTTTCAAAGTGTTCTCACTAAACCGCAGGCTATTATGAAAAGACTTTCTGCCTTGGGATGTATACGGACAAGCATCAGAATCATGCTTAATAGGAGCACGGTAGCTAATGTATCCTATAGGGCAAATTGGAATCCCTTTGAAGAACCTTAGCATGCTACTTTCTCCATATGCTTTTGCAATGCTTGCATTACTAATCTCACCATTGCATCTCAATCCTGTAAAATACTTATTCATCAGATTATCAATCTGAACTTGAATAGACATACAATTGCTCTGAATATCAGTTGCGATATCAAAGTAACCATGTATGCCACGTACCATGGAATTGAATATATTGATTTGATTAGCCTGCTCCGAATCCTTGCTTCTATGTATATTATGTATTTGCTCTATCAGTTTTGCTGATATATTATGAAGTGCTTTATCAGACATATTGGACTCAACCACATATACATCTGATTTCTTAACAGCCTTTATCTTAAACCCGAGAAATTCAGAATAATGTCTTTTAAGATTAGTTATCTTAGACTTCTGTAGGTTTACCTCTAGTTTAAGAACTTTAGCCAACCATGTTGTAACAGCTTTATAAATAGACTCAGCTTCACTGCGGCTTCTGCACAGCACCTTAAAGTCATCTGCGTAGCGAATATAACATATTCCTTTGGGAACCATTTCATGGAATTTTCGACAGGCGGAACTATCATTCGTTTCCTCATGACATTCTACAGTATCATGTGTACTGATATGCTGAGCAAACATCAGATCAAGATCGTTAAGTACGACGTTTGCAAGAAGTGGAGAAAGAATACCTCCTTGGGGAGTTCCCTTTGAAGGATGTATGACTTCACCATTTGGCAATAAGACAGGAGCTTTAAGAATTGCCTTGATAACAGACAAAAGCTTTTTATCCCTGATGCCTAACCGCCATAACTGACGTATTAACTTCGAGTGACTGACGTTATCAAAGAATGATTTCAAATCAACATCTACTGCATACATGAGATTATCGTTCTGTATTGCGTTATAGCATTGTGCTATAGCATGTTCAGCAGAGCGGTTAATTCTAAAGCCATAGCTGTATTCCTGAAATTTAGCTTCGCATATTGGCTCTAAGACTTGAAGAATGCATTGCTGCGCAAATCTATCGAAAATAGTTGGAATGCCTAAAGGTCGATTTGACCCATCGGGCTTAGGTATAAAACAGCGTCTGATAATTTGCGGCTTGTAAAGCATAAATCTATTTTGAATGTACTTAACCAGTTTTTTCGGCTGGAAGACGTTTGATATATTCAATATCTAAACCGTCAATTCCACTACATATGCTGCCATCGTTGGTCTTGGTATTTCTGTAGGCTAACAAGATGTTTCTCCGGCTAGTAATGAGGCTCATAAGATCTTTAAAGACTGTGCCTCTTTTACTCCTACCATACAGATTATCAAAAACTTCGAGCATGCCGTAGTATTCCGAATTTCTGGTTCTTTGATGCTTCATCACAGGCAACCATCGCCTTTCGTTTTGATTTTTCTCAGATTAAGAATTATTAATCTTAAAGCTATGATTAGCGCATCAAATCGCCCCGCTCACCCTTCTATGGCCGTGAGCGGACTAAATAAATCATCCAATGGAACCACCCCCTTTACGGAAATATTTATCTTCAGACTATGCCGAGTATGTATTTCCGATGAAGTGCTAATATGGTTGAGCTGCACTCTGCAATCTCAGTATAATCAGAGCATATATAACCTGTCATCACGAAAAATCGACCGCATTCATACATCTCAACCTTTCCTCTTCGTCGGCCATACGGTGGCAGATTACCTTTGCAGATAATATGAATTCCGTTGCCTGACTGGGATATTTCGGCATATGATTTCAGTTGATTGACGAACTCATATACAATGTTATTAGTTCCGCCGCGAAGGTAATCTTTGAGTGCCTCAGGGCATTCATCGATATCAACGCCGAAAAATGGACTTCGTTCAAACTCGAAACCGACACCATTATACTTTGAAGCTGCTTTTAAGGCGGTATCATAATCGCTCCATGTCTGTGGATCATTTGACTTAGCATATCTTCCTGTTTTGGGGTTAATAGGTAACTTTTTGATGCCTGAATGGGTATTCACGTCAGGCTTTCCTTCCCAACATACCCAATTTGGATATTCCTTCATTTCATTTGGTATGTAATGCATATAAATCCTCCTTTATAATTTGAAGATGTTGTGGGTGGCGTATGTGTCTGAACTGATCAAAGTTGATTTGTTAAAATAATCAACAACGCTCTGTGCGTTGATCAGTATTTTTCTGCCTGCACGAACAGCTCGTACTTTACCTGTAAGGGCAAGCTGGCGTGCATGATGCTGTGCTATCCCGAATTTTGTAGCAGTCTGTCTGACAGTAAGCATTTCGGGAATATGAGCTTGTTCTAATTGGTCTTTCGGAGAATATATAGTTTTCTCCATCCTTCATCCCTCCTTGTGCTTGTACTAAGTATAAAGTCTATTGGCTTTAGATTATACTTAATTATACCTGACCATATCCCGTGGTCAGGTTTTTTATTAATTGGAGCCGGATAGTACATCAATGATGTGTAAAATCCGTTGCTTCTCGGCTAAGGGCAATTCAACGCGAAGCATTCGAGTGAGGCTTGATTCTGATTTTTCTAATGCAGTGGCAATCTGCCACAGAAAAATGCCGTGTTCTTTAGCGTAATCGCGAATTTCTTTATTAGCCATTGTTTTCACTTCCTTTCAATTTATTAAGGGCTTGACAAATTGCGGCGCTTGTGGTATAATGGCAGTGATGATGACGATCGGTATCATAGCTTAATATCACATTACCGATCGGATTCGCCGGTGAGATTAGTATATCATCATCATTTCACCCTGTCAATAGGTTACACCAAATCTACGCAAATCCGTTATTTAATTGAAAGGAAAGATTTCAGATGGATAGCTTTAGTGAAAAAATCAGAGGTTTACGGAAGGAAAGAAATAAAACGCAGCGTGAAGTTGCGGAAGCAATTGGAACAGATCAGCAGACTTTGAGGCGTTATGAACATGGAGATAGGCGACCGGATATAGAGATACTCTCAAGGCTAGCTAATTATTTTAACGTTTCTACTGATTATTTACTCGGTCTGACTGACTATAACACATTAAGCATTGAAGAACGAAACGCTTGTGAATATATCGGTTTAAGTAAAGAAACCATACAAGCACTTCTGTTCTGGTCGAAAAGTGACGAATTAAAAGCTATGAAAGATGTTGTATCCGAAATAATAAAAAGAATTACTCCCGATTTTATAGAGGCTTTTTTTGATTATCGCAGTGATGAATATGAAAAAGAACGTATAAGTTATAAATTATTAGAGATCTATTGCAAAGAAAATAAACTTAAAAATATTTCATCAATTTATAATCTATCACCTCAAGATAGATTCACATTAGAAAAGATCGTAAATGAAGCTCTTGATAATTATGGAATCGATTCAGCTCAAAGTAGCTTTAAGTTTGATAAAATGCTAAAGGAACTGATTTTTAATATGCCACTCGATAATTCCTATTTAGAAGATAGAAAAAATTTTTCTGATGAAGATATCATGATTGCATATAATATAATTACTACAAAACATGATTATAAAAAAGAATTTGAAGATATTACGGCTGGTAGAGTTAATAAAAATAATAAACCTTTCATTAGTAAAAAACTGTTTTAGTGAGTCTATTCACCTATACTCTTTTTTTGAGATAATAAAGATATAGATTTCTTGGCTTTAATGGTCATATAAAATGATTACCTTAGTATGCATAAAAAACCGCAAGAGGCATTATTAATTACCTCTTGCGGTTTTCTTAGCTTAATTTATATTACCAACTGTGTGAGAGTGCTTAACGATATAATACCAGTCTTTATTCGAATGGTGGCTCAGATTTTATTAGTACATTTTAATGTTTGTTCGCGAACCAGTTTATAGGCTCGATAAAAGCAATGCAACAAATATTAACATTATTGTAATGAATTTAGATAGAAATTGTGCTATAATTAGAAAAATATATGTTATAATTCTACTAACGTATATAAAACAAAAATCCTTGCTCATAAGCAAGGATTGAAGCACAACACTTGTGCGAACGGTAAAACCGAACGATTTGAAAAAATTTTTATTTGAACTCGTAGTGTAATTTTATAGGGTAGTAATTCCTATATTTTTATATTACCATAAAAAAGGAGGTTTGTCAAGTGGCAAATGATAAAACATATTTAGGACTGGATATAGGTACAGATTCAGTAGGCTGGGCAGTAACAGATGGAGAATACAAGCTAAAAAAATTCAGGAATAACCTTATGTGGGGAGTACATCTCTTTGATGAAGCGCAGCAATCAGCTGAAAGAAGGTCATTCAGAACGGCTCGCCGCAGACTTGACAGACGTCAGCAGCGCATAAAGCTTCTACAGGACTTTTTTGCGGCTGAAATACTGAAAAAAGATGAGAAATTCTTCCATAGATTGAAGGAAAGCTCCTTACTTCCTGAGGACTCGGAGAACAGAAAGAAAAATACATTTTTTGATGATAAAAACTATGGTGATAAAGAATACTATAAGGAATACCCAACAATTCACCATCTTATCTGCGAACTGATGGATAGCAATGAACCACATGATGTAAGGCTGGTTTATTACGCCTGCGCTTATTTGCTTGCTCATAGAGGCCATTTTCTTTTTAATGTAAACAAAGATAAAATTGATCGGATTACTGAATTCAAGCCGATATATACTAATTTTTATAACGCTTTAATCGATATTGTAGAGACTGCTCCTTTCGATGAAAATGCAGACGGCATGGCTGAAATATTAAAAAAGCATATTTCAGTAACTAACAAAGACAAAGAACTTAAAGAACTGCTTTTTGGTGGAAAGGTTCCTAAAGCAGAAGACGAATCTAATATTGTAATTAAATATGATCAACTGACAAAGATAATAAGTGGTGGTACCGTTAAGATGTCGGATTTGTTCTGCAATGAGGACTACAAGGAGCTTGAAAAGAACTCTGTATGTGTTAAAAATGCCGATTTTTCCGATACTCTTGATATGCTCACAGGACAGGTAGATGAGCTGCATTTATGCCTTATTGCGAGTATAAAGGCAATGTATGACTGGTCACTGTTAGTTGAGATCCTCGCTGGAAATAAGATGATTTCAATATCAAAAGTTGAGATTTTTGATAGGCACAAATCAGACCTGCAGGAGCTAAAATACTTTGTCCGCACTTATCTTACAAAAAAAGAATATGATGCGATATTCCGTGAAATATCCGATAAATCAAATTATGTGAGCTATGTCTATAATGCTCCATCGGAAAATGAAAGAAACAAGTATAAGAAATGCTCACAGGAGGATTTTTGCAAGTTCTTGAAAACATATCTTGAAAGTATAAAGCCTGTATATGAAGATAATGAACGCTTTGAAGAGTTACTGAAAAAGTGTCAAAACGGAGAATTATGTCCTAAACAGGTCACTACCGATAACCGTGTTATTCCATATCAACTATATTACGCAGAACTAAAAAAAATTTTAGATAATGCTTGCAATTACTTGCCGTTTCTCAATGAAAAGGACGAATACGGTACTGTTGCTGATAAGATACTAAGTATAATGGAGTTTAGAATTCCATACTATACAGGACCATTAGTAGTAAGTGACAAAAGCAAAAATGCATGGATAGTGCGTAAGGCTGAAGGAAAGATATATCCATGGAATTTTAAGCAAATAATAGATGAAGATGCCTCTGAAAACGAATTTATACGTCGTATGACCTGTAAATGCACATATCTCGCGGGAGAAGAAGTGCTACCGAAGTATTCATTGCTTTACAGTAAATACACAGTTCTGAACGAGATAAATAACATCAAAGTCAATGGAGTGCCTATAACGGTTGAACAGAAACAGAAGCTGTATCAAGATATGTTTGTTTCTTCAAATAGGAAACTAACTAAAAAGCGTATAGCTGAATACTTCAAGTCTATTGGTGTATACAAAGGTGAAATTGAAATAAGCGGTGTTGATGATAATATTAAATCATCGTTGAAGTCCTATCATGATTTCAAACAGCTATTAGAGAATGGTGTGCTCAGTGAAAACGATGTTGAAAGAATTATTGAACGCATAACTGTTACAACAGATACAAAACGTTTGAAAAACTGGCTTGAAGAGAACTTCAAACATATTTCCAATGAAGATATAAAGTATATTTCAAAGTTGAAATATAAAGACTACGGCAGACTTTCGAGACGTTTTCTTGAAGAAATACTGCCAATTGATGATAAAACAGCAGAAGTACTCGACGAGAAGAATATAATATCTATGCTTTGGGAGTCAAACAATAATCTTATGGAACTATTAAGTTCCAATTATGGCTATTCTAAGGCAGTTGAAGTATCTAATAAGTATTATTATGCTTTACCTGAGAATCAAAAAAGCATAAGTGAACAGCTAAAGGATATGTATATCCCCACCGCGGTAAGACGTTCTGTTACACGAACTATCGATATTGTCAAAGAACTGAAAACAATACTAAAAAAAGCTCCAGACAAGATATTCATCGAAATGGCAAGGGGAGAGGGAGAAACACCCAAAGGAAAGCGTGCTCAGTCGCGCCGTGATCTTATATCCCAAATTCTTGATGATGCAGATGCGGATAATATTCCTGAGCTAAAAAATAAGCTTGACAGTATAGATGATGGAAAGCTTCGCAGTGAAAAGTATTATCTGTATTTTATGCAGCTGGGTAAGTGTGCATATACTGGAAAAGCTATTAGTTTTGAAGATCTTGAAGATAACCATAAATGGAATATCGACCATATTTGGCCCCAGGCTAAAATAAAGGACGACAGCCTCGATAACAAAGTGCTTGTTGACACAAATACTAATGGCGCTAAAGGTGATAGCTATCCTATCAGCTCGGATATCCGTGAGAAAATGCAGGGATTCTGGCATAGCCTGCACAAAAAGGGGCTTATGAGCGAAAAGAAGTTTTCTCGCCTTATCCGAAACACCCCGTTTTCAGAAGAAGAACTATCGGGTTTTATTGCTAGACAGCTAGTAGAAACAAGACAGTCCACTAAAGCCGTTGCCACATTACTGAAGGAGCTTTTCCCTGATACAGATATCGTATATGTTAAAGCAGGACTTGTTTCTGAATTCAGACATGAAATGGATATGCTGAAATGCCGCGAAATAAATGATCTTCACCACGCCAAGGACGCTTATCTCAATATAGTTATGGGTAATGTTTATGACACCAAGTTCACAAAATCTCCGCTGAACTTCGTACAAAGCGGCGAACGTTATTCTATGAAGCTTTTTAAGAAAGATCAAAATGGTAAGGAAAGCGGTCTGCTTACAGGAAAGGTCCAACGTGGTGATACAATCGCATGGGATCCAGCCGTTTCGTTTAAGACAGTGCGGGATATGATGGCCAAAAACAGTATCAGGTATGTGAAGTATACCTATAAACGCAAGGGTGGTCTTTTCAATCAGATGCCCGAACGCAAAAAGGAAGGACTTGTTCCACGCAAAATTGGACTTGATACTTCAAAATATGGTGGATATAACAATACAACCGCTTCATACTTTTCAATTGTAAAATATAATAAAAACTCTATTGTTATAATTCCAATCGAAACAATGTATGCAAAACGTTTTGAAATTGATATTGATTTTGCTATGAATTATGCAGCTGATACTTTGTCGAGTATTCTTTCGGAGGTGATTACTGCTGATATGGTATCAATGCCAATGAAAAACAGAGCATTAAAAATAAATACACTTTTAGAGATAGATGGGTTTAGATGTAATATAGTACAGAAATCTAATAAAGGACGAACTCTTGTCATCGCTTCTTCAGAATCTCTTATTGTGCCACCAGAAAGCTATAACTACATAAAAAAGATATGTTCATTTCTTGAAAAAAGTGAAAAAGGAAAGAAATACGGCGTTAATAGCTATTCTGGTATCAATTCCGATTCGAATATTGAGCTATTTGATCTTTTGGTCAGAAAAATGTTAAGCAAACCATTTAATAATATTTTGCAAAAGATTGGAGAAAAGATTTCAAAACAACGTGAGACATTTATCGGACTTGATGTTACGAAACAAACTATCGCTCTTTATAATATAATGATGTTAATGAAAACAGGAAGATCAACAGGTTGTGATCTTAAGGCTGTAAATGAAAGTGGTCAAGCAGGTGTAATAACTATGAATTCTGATCTTTCAAAGATTAAAGGAAAGAAAATAATTAGAATCATCGACCAATCTCCTACAGGACTTTATGAAAAGAAGTCAGTGAACCTATTTGAGTTATGAGCTTGCGTACAGTAGTTATATCCAAAAGGGCAAAACTCGATATGAAAATGGGATATCTCGTAGTAAGGAGTGAAGATGATACATATAGAATAAACCTTGACGAGATATCCGTTCTCATAATCGAGAACACAGCAATATCAATTACTGGTTGCCTTATTTCTGCTCTTACTGATAAAAAAGTCAAAGTTATATTCTGCAATGAAAAGCGCGATCCAACCTGTGAACTTGTTTCTTTGTACGGAAGTCACGATACATCTGCAAAACTTAGAAAACTAATAAAATGGGATAGGGTAGTAAAACTTCCGTTGGAGCGCTTGCCGTATATAAGATGTTTGAGAGTAGTGTAATTTTTATAGAGTAGTAAAACCGCTGAATAAAAGAACGTCAAAAAAGGGCAGTTTGAGAGTAGTGTAATTTTATAGGGTAGTAAAACGCTGAATGTGTGGGATTTATTATGAAGTCCGTTTGAGAGTAGTGTAATTTTATAGGGTAGTAAAACCAGGTTCTTTCCTGCTTGTGCATCTGAGGTGTTTGAGAGTAGTGTAATTTTATAGGGTAGTAAAACCTTGCCACTGGCTAACATCTATAATTTTGGTTTGAGAGTAGTGTAATTTTATAGGGTAGTAAAACCCTGTCGTTTGCTTGAAAAGAATAATTAAGGTTTGAGAGTAGTGTAATTTTATAGGGTAGTAAAACCGTTGCAACCATTGCAACGGTGATTATCAAGTTTGAGAGTAGTGTAATTTTATAGGGTAGTAAAACGGACGGTCTTAAAATAGCCAATCCGTGCCCGTTTGAGAGTAGTGTAATTTTATAGGGTAGTAAAACAAAACACTCAGCACAAATTACATTGATATTGTTTGAGAGTAGTGTAATTTTATAGGGTAGTAAGACTAGTATTACCTTTCCAACTTCGTTACAAGTGTTTGAGAGTAGTGTAATTTTATAGGGTAGTAAAACTACTGCTGACTATAGATCGCGGCTGGCGGGTTTGAGAGTAGTGTAATTTTATAGGGTAGTAAAACCATTGACACTGTATTCAAAATCCTTCAGTGTTTGAGAGTAGTGTAATTTTATAGGGTAGTAAAACTGCACGTAATGCTAAAACACAGCAAGAGGTGTTTGAGAGTAGTGTAATTTTATAGGGTAGTAAAACCATCTTAAATGGTGGCGAAATCACAGCTTCGTTTGAGAGTAGTGTAATTTTATAGGGTAGTAAAACGTAAGACCAGAGCCCAGAACATCGAACAGGTTTGAGAGTAGTGTAATTTTATAGGACGGAGAGTATAACTATAAGTAAATGTAACATTTAGAGGTACTATCAAAATGTAACAACGAGAAGTGATGCTCATTATGTAGATTTCCGAATTTCCTTAAATACCGTTGACTTCCATGAATAGTAGTGCTATTATATAATTGCAACATATAAACGAATGTTTAAAAGTTACGAATATATAATAGAGGAGATGTCGTTATGGCTAATAGAGTGTATAGTTATGTGAGAGTAAGCACACAAAAGCAGAATGTACAAAGGCAGATTGATAATATCATGGCATATCTTAAAGGTGAGAGTTCGATTCAGTTTGAGGATAAATACACAGGAACTACATTGAGCCGTCCGGAGTTTGAAAAGCTTTTAAAGGCAGTGGATAAGGATATAGCCAAGGGCGACAATGTTACAATCGTATTTGATAGTGTATCACGAATGAGCCGTAACGCAGCTGAGGGAATCGAACAGTATTTTGCGTGGTATAATAAAGGCGTGGAGCTTGTGTTTTTGAATGAGAGATACATTGATACATCAGTATTCAAGGCGACTTTGGAGAAACAAATAGCATCAGTCTCGGACACAGGCGATAAAGCAACAGATAAATTTATAAATTCTATTATTGCTGCATTAGAGGATTATCAAAGGGATTTAGCGATAAAACAGATAGAGCTCGCTTTTGAGCAGGCGCAAAAGGAAGTTGATGACCTGCGAAAGAGGACAGCACAGGGAATGGCAGCAAAGGGAGCAGGTGACAAGATCAGAGCAGCAAGAACAGGGCAAAAGTTCGTAACAATAAAAAGCTATGAGCTTAGAATTGCTATTTTAAAGGAACTCAAAATGTTTGGCGGTGCTCTTAATCATACACAGTTTGCAAAGCAGCATGACATATCACGAATGACTTTGTATAGGTATCTTGAAGAGATACAATTAGATATGGAGTGTTCAAGTTGTACCCCAAAACAGCAAATTGCATTTTATCGTGATAGAATAAAGGCGTGGCAGAATAAATAAAGAAAACAGGCGACTATCTTATGGTGATAGTCGCCTTTATTATACATGTGGAACTTCTATATTTTTTAGCAGAATATGAGGTTTGGTTATGGCCCAAGGATACGGCCACATACAGCAGTATCATATTTTAAATTTGTCGGCTGTATCATTTTTTCTGCCACCTTTGACCATAAGCAGGATCAAAAGGACAAGTAATATCGGTGCAGCGATTACAGGAGCTACAATAAGCGGCGATACAATAAATACATCGTTTGCAATATAAGTTTTGTATTCCTCTTTAGTCTCAACTCTGACACCTCTGACGAGAAGCCTGTGTGAATTCACGCCATATGGAGTACATGTAAATAGCGTACAATAGTCCTTATTTGGATCAATTGCAAGGTCATCGATCTCATACGGCTTAACTACCTTTATCTGATCCACCTGATACGTTAAAACTTCGGACATTACTGTAATACGAAAAATGTCACCTTGTTCCATTTTGTCAAGATCGGTGAACAGCCTTGCACTGGGAAGTCCGCGATGTCCCGAAAGGACGGAATGTGTTCCTTTGCCACCCACAGGAAGACTTGTTCCCGGAAGATGTCCTGCTGCGACCTGTAAAACATCGTCATCTACGCTGTGATATATTGGCAGTTCCACCTTTATCTTTTCTATCGTAATATATCCCATTGTACCTGTACCTGTAATATCAAGAGTATTTCTATATCCAGGTATTATATCAGGTTCCAGTATAGGACTTTCAGCAGATAACAGTTTTCTATTGTATTCATTTGCTGCTTCAATTATCTGGTCGTGCTGTTCATTGCTCATAGAATCAGATATATCGTTATAAACCTGTATAGCCTTTGATTGATGCAAAGCATTTATATGCTCGCTTACCGTAGGATACAATATAAGAACTAAACCTATGATCAATGCCACAAAAGGCAGCGACTTTATTATGATACGCTTCATCAAAAGCTCCTTGTATTAAGTTTTCGTGCAGCAGTTGAAACTCTGCTGCACGAAAAGTTCACATTATTGCTGTGTTTTTTGATTTGCTCAGTTTTCTTTAGACATTCTCTTCTTTGTTACTAAAAGAACTATTGAACCTGCCACCAGAAGACTTCCTATGATATAAAACAGCTTTGTACCCATACCACCAGTTGAAGGAAGGGTATTGCCCTTAGCATTTATAACCTGCAATTCATAAATATTATCGCTATCACTATCTGTCAGCTCTACCGCAGTTTCTGAACCGACCTGCTTTGTAACTTTCCAGTTTGGATCAGTTTTTGTAAAAGCATTTGCTGCCTTATCATTGCTGATTGTTATCGTAATATCATCAATTTTATTATATCCTGATGGTACTTTGGTCTCAGAAAGTGTATATGTACCTGCCCCCAGACCTTTGAATATGATATAACCATCATCATCGACATAACCCTTTACATCTACATGAGTTGGAAGATTACCTTTCTGTGTGAATACAGTAGTTCTTATATACTTTTTCGTTGTGTTATCATATTTTGTTTGATCAACACCACTCGTACCAGGATCTACGGTCGTATATGTACCGTCATTCAGCTTCCAATATGTTCCGCTTGCATTTTCTGTAAACTGATCCTCAGATACAAGAACTATGTTCATATCGGTTCCTGTTAATGTAAACTCAGCGCCCTTGAGTGGCTTTGGAGGTGTGGAATTATCGACCTTTATGATCTTGATAGCGGTAGTAAAAGTATTAACATCAGACCATGGAGTAACACCTACAGGATCAGTATAATCATCATTCGGCTCATCAGGAGTATCAGGACTCGGAGGTGTTCCCGGCTTAGGCTCATCAGGATTGGTGTCACTTTCACCGACCGCATCCACATTAGGATTATTTGAATATGTCAGGAATACCTTATTGGGGTTACCTGTACTTGTAATATCAGCATTCTCATTCAGCTTTGCCGAATATGTCACCCTTATCTCCTGTCCTGCTTTTGCCTTATGCTGAATGAAATCCTTCATTACTATCTGGAATGTATACTGCACATCTCCAACTTTAGCAGCGTTGCCTTCATCGACTCTGTAATATGAATTATCAATTAGTACGTTATTGATATAAACCTTAACGCTGCTATTATCGAATGTAAGACCAGTTGACATCTTATCGTTGATAACAAAGAAATACTTGTCATATCCTATCATAGAAGGAACCACTGATGTAAGCTCATAATTTATTGTATCACCGATGCTTGCTTCATTATGATCAGTCTTGGCAGAATTTTCAACTATCTTTTTGTCCAGCGTAGGAAGGTCTTCCTTAGTCGTTAAATCGACATTACCTGCTACCTTTAAAAGATTAAGAGTGCGCGGATTATTTTGAGTAATATCTGCTTCGTCCTTAACAAGGTAATAACCTGCGGCAAGTTCGGTAAGCTCATATTTTTTTGTTGTATTATCAGGTGTATTATCGGATTTCAAGGCGTTTCCTGTCAGATGAGTACCTGCAAATTTTGCAAATTCAACCGCAAAATCACTGTTATCAGCATACTGTTCAAGAACCGCAGCAACACCTGCTGCATCAGTTGCTGATGCAAAAACACTTACTTTATCAGTCTCGGCATCGTTATCATGATCAATTTTGAATTCATCAGCTGCTTTAAGAGCTGAAAGGAAGGTCGCACCTGATACATTATCGCCCCACTGAATATCTGTGAGCACATAAGGATCAGCTGTTGTTCCGCTTCCGCTAAGATTACCCTTGAATATCTGATATGCATTATAATTATGCGTTCCTGCATTTTTAGCAGTTATAGATATCGAATTTGTATCAGCTGCAAAGACTGTCATTCCTGTTGCAGCTAAAGGAGTTATCGCTAACAGACCTGCTGTAAGCATAGCTACATATTTCTTATGTTTTTTCATATTTTTACCTCCGTTTTAAAAGTATTTTTTAATCCGCCGTATCATTTTACAGAAGCCATCTCACGATCGCCTCCTTTTGCGCCTGTACAAAGCGGATCCGCTTAAAATTCCAATTACTGTGAATATGCCTCCGAGGAAGTATATCCTTCCCGGTCCGCTTCCGCCTGTTGACGGCAGCTTAAAGCGAATACTCTTGTTTTTCACAAGTATCGGTGTCGTTTCATCGTTTGAAGCTACATACTGGTTCTCCACAGGGAGAAGAATGTAGTCTTCGTTGAGAGTTGCACCGTTAACTGTTTCACCACCTACATAGTAGATGTAACGATAATGTTCATCTTCTTTAAGCTGGGATTTGGTGCTGTTCCAGTTCCATGGATCTGTTCCGCCAAGTGATATGGTCTTTGACCAGCCAGCGTCTTCCTCAAAATCCTTCATTGCTACCGAGCCTTCCTGCAAGGTAATTGTATAAAGGTTATTGTTTGAGGTGTAGACACCGTCTGTAAGAGTATAACCAGGTTTATCCTGAGTTAAAGGTTCTTCCGTAATTCTGAACTGATATATTCTATACGGAGTAATGTCATTTGACTCAACATACATAAACATTTCGTTTCGATTAGCATTGGACGGAATTAAAAATGAATGATTATCCATAAACGCCCAATTATACCCTGTAACCACATCTGAAGTACAGACAGGCCTATTTTTTCCGTTTCCATCATTAAACGTAATTTTATACGTATGATTACCTGAGTTACTATTTCCTGATACTACCGCATGAATATCATACTTTTTACCTGGTTCTAAAAATGACAGATTTAACTTAGCGCCCTGAAATGTTTCTTCTCTTCCTTCTACAAGCAAATGGTAATCGGTACTATTGTTAGCATTACTAATTGATAGGCTCAGATCATCATTTGCAAATTTAGTCCAATTCTGCGTATCAACATTAAAATCCGCATTATAAATGACACTATTCTGAACAGTAACAACACCTGTGCCTGCTTCAACCTCAATGTTTTTATATCCCTCTATGGCTATAAACTCGTCCATTCTGAATGACGCTGGAAATGTTTTGTTTATTGCCTCTGTTTCTATCAGGAGATACATACCGTAAGGGTTGACATTCTCAGGCAAAGTGATCGTACCTGTCAGCTTATCCCATTGACCTTTTTGAACAGTTTTCGCTGATACTCGGTGATAGCTCTTAAAGTCCTCCTTTTCAAGTCCGTCATTCAATGTCATGACAAACATCGCTTCAGAAGGATTTGATTCATTTCCATCTTCAGTACTTATCCATCTGTCATTATAAAAAACTCCCAGACTGAATGTATAAGTCTTTCCTGCCTTGAATATCTTAGGATCAAGGAACAGCCTTGCGCCCTGCGAAGGACGTGTTCGTTCTTTTACAAGCAGACCATCTTTTTTTGCAAATGCATCAACACCGCTTGTTTCTACCAAAACATCTCCCTGAGGCTCCCAACCGTCAGTAGTTCTTGTAAAAGAATGATGCAAAAGCAACAGGCTGTCATCAGCTTCTTCGGTATACACTTTAATATCTACCGTATTTGCTCCTGACTGTAAATCTGAAACCTTGAAAATATTATTTCCAAGATCTTCAAAATTCATATCCGTTGAAGAAAGCTTGTAATAATGATTGTTGTATCCATCTGCATTAGCTTCATAATACTGTACATTACCGGGAACGCTCAGCTTGAATTCAGCACTACCGCCAGGATATACAGGTATTTCACCTGATGACTTGATAAGATTGTTTCCGGGATCACGCAGATTGACGGTTATCGTGGCAGACTTGCTGGTAATAAGCTTTTTCTTACGCTTCAGTGTGATTTCAACAGGCTTCATTTCTTCGCTTGTTGCGTTTATCCACTCTTTTTTAAGGTAAAGTTTTGATTTCCTTGTATCTCTGTTTGTTATTAACAGATTGCCGTCGGAATCTGTTGAATAAGCAACTTCATAACCTGAAGGAACTTCAACTTCCTCAACACTGTATGTATATACATGGCTTCCGTATATTGACGGAAGATTATTAAACTGATACTTCCATGAATTATCAGCATTGAGAGCAAATGTCATATTGCCGTTGAACTCGACAGGCTTACGTTGATCAGGCGATGCCGAATCGGTCTGGTAAAGCTTGAAGTATACAGCTGTGTGCGTTAGATTAGAATTCTCAACATCATCCCAGACTTTCTGAACTTCAAAATTTGTTCTTTCGTCTTTGATTGTATTCTTGAAGTCGTACTGATTGTTCACACTCAGTGCTGTGACATCACCGCTGGAAATGCCCTCGTCGGTTATGGGCTTTTCGTCTCCGTTTACATCGACACGGGAGAATATATTCGGATCAACACCTGTTTCGACAACAAAAAGTTCTTTGGTTTCGTTAAAGCTATAGATATCCTTACGCTGACCGCTTTTCAGTGTAAATGGATTGTCGTTTCCATATCCTAAATCAGCCGGCTGAGGAACTCCGTTTACCATTTCGTATACAGTAAAGCTGTATTCCTTATTGTCATAATCATTTGAGAAATGGCCCTTATAATCAACGGTCTTTGTTACCGCAAGAGGCTTTACTGTCGGAAGGTTGATCTCCATTGCAAGGTTTGAATAACAGCCGCCTCGCTCAAGATAGAACATCTTTATATCATGACGACCGTATCGGCTCCAGCTTTCTCCACCAGTATACACCCAATCTTCTACGCCATCAAAATAATCACCCAAAGATTTAACTATCCATTTTGATTCACTGCTGATAGTGGTACTTGCGGTATTATTGTCAATGATAGTCGGCATAGGAAGTTTTGAAAAATCATAACCTTTTGCCGTTAACTGTTTTTCAATGGTTTCAACGGTCACATCATCAGAGGTTAACGGCTTTCCTTCAGCGTTATCCTGTACCCACACAATTCCGTTTGTGAAATCGATCATACCGCCTGTAGGCTCATGTATACCGCCGATATCAAGAACAAGTCTATTATCTACAAATACCCACATATCATCATCACCGCTGTACTTGAATACAACAGGATCATTTGATATACCGTTTGCGGATGTAGGCTCCGGATTGATAAATGTGGCTTCCATAGTCATGCCGAAGTGGTGATTATAAGTACCGCCGGATTTTGTATCAAAATTAGGATCCTTTTTGCTGTAATCATAATCATCGAAAGGGAAGAATCCTATTTTAAATCCCGGATCCTTGTCACCAAGTTTTGAATTCTGGTCTCCACCCTCCACGGCGCTTGCATAGGTCTCGCCGGTAGTAACGTCTATGTCAGTACCTAAATGGTGATTTCCGTTTACGATATCAAATGTTCGATCATAAACAGTAAAATCATGGGTGTCCTTATTATAGTAAGCATAGTTCATGTTACTGTTATAATAAAGATGTCCCTGTGTGTCCTGCTGCAGAAGATGGTTGACATCTGTGTAAACAGACTTATACGCCTTATCAGAATCTGTAACAGTCGGGCTGAATAAGTATGCAAGACTGTTATTTGAACCTTTTATCGTGGGATAACCATTAGCATCAAGTGTATCATTGACTATGCCCTGAACAGGTCTGTTTCCGGACATAGGAGAAGGGTACGTCGTTCCAAAAGTATTGTAATCACCAGAATAGTTATTCTTATCAGGATCAACTCTTGTATATACATTCTGTGGATTATTAGTATCATCATCATCTCTTAAGGTTCCTGTAAAAGCAGGTGTACCATAAGCAAAGAACATGATATCTGAGCCAGAATCTCTTCCAGTGTTTATTCCTACCTTTTTGACGTTATTATGTACCCATTGGTTGTTTTTTGAATCCCATGATATATTATAATTGTTCTGCGCTGCTTCAAGATCGGCATCACCGTAATCGAACAGCGTGAACTTGATACCTTTTGCGATATTATCTATGGTATTTGTCAGAGGTACCGGATTTGCAGGATCAAGCGTCTCGCCCTCCAGCGCTTTAAATGAATCGTTGTCAAGCATAAGGTTCATACTGTCATCACTAAATTCGGAAAGCAGCATTTCTTCGGAGTCTGTTTCTTCACTTTCAGCTAATTCCTCGGAATTAAGTCTGACAACATTATCCTCAGGTTCTGATGCCTCTTCAGTGAGTTCCTCATCGGTATAGCAGAGAGTTGTGTGCAAATGCTCATCATGACCGCATACAAGCACCTTTTCATAACAATCATCCGTATGAATATGCTCAGCGTTTTCTTCAAGTCCACAAACAAGGACTCTTTCATAGCATTCGTCGCTGTGCTCATGCTCCTCAATGCCACAGATGGGCTCATTTACCATGGTGATTACTGTATCACGCAGTTCCCAGAGGACGCCTGTAGAAACGAATACTGATAGCACAAGCAGCAACGATACCATTCGCCGTCGCTTAACATTGTTTTTATGAATTAACTCATAAAAACTGTCGAAATAGTTTTTCATCTATTTCAGCGTCCCCTTTCTGAATTATTCTTTGGTCCAAACCTTAAAGAGTACCTTGCCGACAATCTGATCCTTTCCAATACAGCCTATGGCGGAGCTTCTGCTGTCCACAGAAGATTCGCGCTGATCGCCGAGTATGAATATCTTGTCCTCGGGTACCTGATACGGAAATTCGATCTCACATCTTCCGAGCTCCTTTTTTTCCACATATGGTTCATCAAGAAGCTCTCCGTTGACATAGACATTTCCGTCGCTGTCCATGTCTATTACATCCCCTGAAAGTCCGACAACGCGTTTAAGAAGAGACTTGTTTTGCCACGAAACGCAGCACATCTGACCATACGATACATTATCCGACTT</t>
  </si>
  <si>
    <t>MANDKTYLGLDIGTDSVGWAVTDGEYKLKKFRNNLMWGVHLFDEAQQSAERRSFRTARRRLDRRQQRIKLLQDFFAAEILKKDEKFFHRLKESSLLPEDSENRKKNTFFDDKNYGDKEYYKEYPTIHHLICELMDSNEPHDVRLVYYACAYLLAHRGHFLFNVNKDKIDRITEFKPIYTNFYNALIDIVETAPFDENADGMAEILKKHISVTNKDKELKELLFGGKVPKAEDESNIVIKYDQLTKIISGGTVKMSDLFCNEDYKELEKNSVCVKNADFSDTLDMLTGQVDELHLCLIASIKAMYDWSLLVEILAGNKMISISKVEIFDRHKSDLQELKYFVRTYLTKKEYDAIFREISDKSNYVSYVYNAPSENERNKYKKCSQEDFCKFLKTYLESIKPVYEDNERFEELLKKCQNGELCPKQVTTDNRVIPYQLYYAELKKILDNACNYLPFLNEKDEYGTVADKILSIMEFRIPYYTGPLVVSDKSKNAWIVRKAEGKIYPWNFKQIIDEDASENEFIRRMTCKCTYLAGEEVLPKYSLLYSKYTVLNEINNIKVNGVPITVEQKQKLYQDMFVSSNRKLTKKRIAEYFKSIGVYKGEIEISGVDDNIKSSLKSYHDFKQLLENGVLSENDVERIIERITVTTDTKRLKNWLEENFKHISNEDIKYISKLKYKDYGRLSRRFLEEILPIDDKTAEVLDEKNIISMLWESNNNLMELLSSNYGYSKAVEVSNKYYYALPENQKSISEQLKDMYIPTAVRRSVTRTIDIVKELKTILKKAPDKIFIEMARGEGETPKGKRAQSRRDLISQILDDADADNIPELKNKLDSIDDGKLRSEKYYLYFMQLGKCAYTGKAISFEDLEDNHKWNIDHIWPQAKIKDDSLDNKVLVDTNTNGAKGDSYPISSDIREKMQGFWHSLHKKGLMSEKKFSRLIRNTPFSEEELSGFIARQLVETRQSTKAVATLLKELFPDTDIVYVKAGLVSEFRHEMDMLKCREINDLHHAKDAYLNIVMGNVYDTKFTKSPLNFVQSGERYSMKLFKKDQNGKESGLLTGKVQRGDTIAWDPAVSFKTVRDMMAKNSIRYVKYTYKRKGGLFNQMPERKKEGLVPRKIGLDTSKYGGYNNTTASYFSIVKYNKNSIVIIPIETMYAKRFEIDIDFAMNYAADTLSSILSEVITADMVSMPMKNRALKINTLLEIDGFRCNIVQKSNKGRTLVIASSESLIVPPESYNYIKKICSFLEKSEKGKKYGVNSYSGINSDSNIELFDLLVRKMLSKPFNNILQKIGEKISKQRETFIGLDVTKQTIALYNIMMLMKTGRSTGCDLKAVNESGQAGVITMNSDLSKIKGKKIIRIIDQSPTGLYEKKSVNLFEL</t>
  </si>
  <si>
    <t>1938898.SAMN05720473.SAMN05720473_11445</t>
  </si>
  <si>
    <t>GCF_900177705.1</t>
  </si>
  <si>
    <t>Fibrobacter sp. UWB15| whole genome shotgun sequence.</t>
  </si>
  <si>
    <t>AAACCTTGAGCAGCTTGTCCTTGACTTCTTGCGGTTCGTTCATGCCAAGGATTGCCTTTTCGGAGCTAAACTCGGACTTGAGAATCAAGCGGTCCGGATGACCTTCGAGCTGGGTAAAGCAAATCGGAGCAAGACGGTCGGCGTCAGCGCCCAAGAATTCGCGCAACTGGTCAATGCCGTAATTCGGGCGGCGCAGGTATTCCAGCGTTTCGCGCATAAAGCCAGCGGCAGCGAGCTTGTCGTAAGTGAGCGGCACGCACGGGTTAAAATAACCCAGAATGCCCGTGACTTCTTGCTGCGGAATCGACCAGATGCGGAAGAAGCCCAGCACATGGTCAATACGGTAAGCATGGTAGAACTTGCTTGCCTGAGCCAAGCGGCGGCGCCACCATTCAAAGTTGTCTTTTTCGATCACGTCCCAGCGGTACGTAGGAAATCCCCAATTCTGGCCGCTGTAGCTGAACATATCAGGAGGAGCACCCGCACGGTCGTCCAGCGAGAAGTACTTGCGGTCAGCCCAAACGTCGGCGCTGTCTTCGTTAATGAGAATCGGAATGTCGCCCTTGATGCGGACACCCATTTTAGAAACTTCGGCTACGGCAGCGCTAAACTGCTTTTCGGCCTCGAACTGCATCCAGGCCTGGAACAGGTTGTCTTTCGCGAACTTTTTCCAAAGGGCCTCGATATCCTTCGCTGTCGGGTCACGGTAGTTTTTCCAGTCCTTCCAGCTTCTTTCGTCGTTCTGAGCCTTGAGCGTGCAATAGACACAGTAGGGCTTGGCCCAAGCGTTATTGTCTATCCAGCGCAAAAGAATCTTGTCTTTTTTCAGGTCGTCGTAGCGGTTGTCAAAAATCTTGCGAAGAACGAAACGCTTCCAGGTCGAAATATTGTAGTAGTCGATTTTTCCGTACTTCTGGAATTCCAACTTACCCTGCTGGATTTCATCTTCGTATTCCGAAGAACCTTCCACCGACTGCACATTGATAAACACCGGGTTCAAGGCAAAGGCACTGCGTGCACTGTAAGGGCTAGATTCAGCCCCCGTGTCGTTCACCGGCAAAAGCTGAATAATATTGAAATTGCAAAAAGCGGCCCAGCGGCCAAAGGGAATCAGGTCCAGGTATTCACCGATACCGATGCTCTGCTTGCTATAAAGGCTAAAAAGGGGAACGGCCACGCCGCTCTGGAAATATGAAATGTCACCGTAACGCATATCAATAATTTAGAAAAAGTCGGAAGTTGTCGGTAGACAGTAGCCAGTGGTTAAGAAATAAAAAGCCTTTTCCGCAGTTCTTGCGAAAAAGGCGATAAATTGTGTTTTTTTTCGTTTAAATCAGGCGGAGGATTTCCTGCGCGGTCTGTTCGGCAAAGGTGTTGTCCTGCACAAAGCGACGAACTTCGGTCGGGTTGATTCGGGCGTATTCCGAAAGGGCGCGACCGATACCGTTACGAATGTAGTAGTCGTCATCCTTGGCGCAGGTCAGGCAGAACTGTCTGAGCAGCGGCCAGTCGGTACGATCCTTGTACTGAATCTGGAAAATGATCGCGCTACGGCGCACCCACACGTTCGGGTCGCGAATCCAGGAAGCGATCTTGGAGCGCAGCGCCGGCAAGCGGAGCGCCAAGTCACCCAGGACGCAAGCGGCGAGCGTATCGACGGTATCGCGCCAGGCACGGGTCTTGATTAACTTTTTAAGGAAGGCAAGGTGCTGTCCACCGAGCAGGACCCTGTGGCGGAACAGGTAGTCGCAAGCCGCATACTGGATTTCACGATACGGCTGTGCCCACATGTCCTCGACCCTAGCCACCAATTCGTCACCATCTTTCGGAGGATACTTGTCGAATATGGGGTAGGTCACCTCACGGCGGGGAACAAGGCGAATTCCAAGGAAATCGAACTGTTCTCGGGCCTTCTTAGACATTTCATGTGCTTCTTCTTCATTAGAGATAGCACGGAGAGCAAGTAATATTTCTTGAGTAAACCGAAGCATGTATAACAAAAATAGTCCAAAAAAAATTTTTTTTCTAGGTCTTGACAAGCATTTTTTTCAATTTTTTTTAAATTTGGGTCGCATTTTTTACAATAAATTGACTTTTTCCACTCTTGACAAGCCTACAAAGGGCGAAAAATGGGGTTTTATGGATCAGAATTTGTCTAATATTGCGCTTCAAATCATCGAAGTTCCGCCGGAACTCCGCGGCCTCACCGACGAAGAAATCATCCAGAATTCCGAAAAAGTCAAGAAAGATTTTAGCGGGAAACGCAAGAACGGGGCCGCGAGGCCCTCCAAGAAAGACCGCCTCGCCCAGAAGCAGCAAAGGGAATACCAAGAAGCCCAGAACATCGCAAACGAGATCTTCGGCTCCATTCCCAGGCAGGGCGACCTGTACTTCAAGCCCAAGACCCAGATTCCGGGAATCCCGTCCATGAGCGAACTTCCCTTGGAAAAGCAGATGATGCTGAAGACCGCCTTTACCGAAGAAAGCAAGGGCTACAGCGCCTACGACCTGAAAAGCAGTTCCGAATCTATCAAGCCGAAGGCCACGGTTTCGGAATCTCCGAAACCTGCATCAGGCAGAGTCCTCAAGGCATCGTTCGGTTTTAAGGGCGGCGACAAGCCCAAGGCGGTGATTGTATCGGCCTCAGACCTCGCCAAGCAAAAAGCCGAAGAACGCGCCAAGAAGATTCAAGATTTCTTTAAAGCAAGGCACCCGGAAGCAACCACCATGCCCGACGGAACTCCCGTAAAGCGCGGCCGCGGAAGACCGAGGAAAAATCCGGTGGTTTAGTAGACAGTAGGAAGTAGACTGTAGGCGGTAGGCTGGTGGTTTGGTATAAAATCAGACGGACTTTGTCCGTCTTTTTTTGATATTCCCTTGCAAGCCAAAAAAAACTCCTTCCCGGGGTGAGAAGGAGTTTTGAGAGGCAACGATCAGACTCGAACTGATGAATAAGGCTTTTGCAGAGCCGCCCCTTACCAACTTGGGTACGTCGCCAAAGTGAAACGCAATATAGGTAAATTTATTCCCTTTTTCAAGGGCAAACCGGGCATTTTTTGCATTTTTTTATCTTTTAGGCATGACTAAACCGCCGTTCAAGGTCAGGTTCAAGGCATTTCTTGTAACCCTCTGGATTAAAAGCCTGCGCGTAAGGCTAAAAACGCCCGAATCATTTGCGCCGGGAATCCTTGGGGTATGGCATCAAGATCTACTCGCGAGTGCCGCCGCCTTTAAAAACTGGGGCGTGCACACGCTCGTTTCGGAATCAAGCGACGGCGACCTTTTCGCGACCATCGTCCAAAATCTCGGCTACAGTGTCACACGCGGCTCTAGCACCCACGGCGCCACCAACGTGCGCCACTTGCTTATACCGCTCCGCGAAGGCCGCTTTGTAGGCATGGCACTAGACGGCCCTCGCGGACCGGCAGGCGTAGTCAAAAAAGGCTCGCTCTGGCTTTCCAAATCAAGCAACACTCCCCTATGGCAAATCAGCGCCAAGTACGGCGCGCACATCATACTAAAAACATGGGATAAATTCGTCTTGCCCCTGCCGCTGACACGTATTGACATCGAAATTAAATTATCTTTGTGACTGCAAATCATACCAAGGTGATAACTTATTAACTAAGGAATAAATCGTGATTTTAATGCCCCCTAAATTTGTCGCCTTCGACCTTGAAACTACAGGTCTTAACAACCAGAAAGATGAAATCATTGAAATCGGTGCCGTCAAGTTCACCGTCGAAACCAAGAACGGCAAAGTCGTGCCCAAGCTGCTCGGCGAGCTCGAAACCTTCGTGAAGCCGAACATGATGATTCCGGCCGAAGCCTCTGCCGTGAACCACATTTACGACAGCGACGTGCAAGACGCCCCCGCCGTGGGTGACGCCATCAAGAAGTTCACCGAATTCTGCGGCCAGAGTTCCATTCTGCTCGCCCACAACGCAAACTTCGACGCAAGCTTTTTGCGTGTCGCCTACCAGAACAACCCACAGCTCGTGCCCGGCAACCCCGTGATCGACTCCCTCGCTATTTCCAAGGCAATCATGCCCGAAGCAAGTTCCCACAAGCTCGGTATTTTGGCTAACATGTTCCAACGCCGCGACGAAATCAGCATGAAGATTGAATCCGACAAAATGCACCGCGCCGTTTACGACTGCCTGATGCTCATGGAAGTGTTCGTGGCCCTGCTCCGCCGCCGCTTTAAGGAAAAGGACTGGGAAATGGCCTGCATCATGAAGAACATGGAAAAGTACAAGGGCATTCCGCAGTTCATCAACAAATAAGCGTTTTTCAAATCGAACTTTAAATGCGGACATTCATTTGTCCGCATTTTTGTTATAAACGCAAGTCCATAAAAAAAGAACCGCCCCCGAAGGAGCGGCTTTTAAGATTTCTAGTGATTTAGAAAAAGCTTAGGCTTTCTCTGCAACCACCCAAACCTTGACCTGAGCTTCAACGTCGCTGAAGACCTTGATCGTCACGGTGTAAACACCGAGCTGCTTGATCGGTTCTTCGAGAGCAACCTGAGCACGGGTAACCTTAACGCCCTGCTTGGTGATGGCGTCAGCGATGTCAGAAGCGGTCACAGAACCGTACAGACGTTCGCCTTCCACAACGCGGCGTTCGAGGTTAACAGAAATCTGAGAAAGCTTAGCAGCCACATCGCCAGCGGCAGCGAGTTCCTTCTGGAACTGAGCTTCGACGGCAGCGCGGTTGTTTTCGATTTCGAGCTTGGCTTCCTTGGTAGCGCGAACAGCGAGCTTGCGCGGGAAGAGGTAGTTACGGGCATAGCCGTCCTTAACCTTCACGACGTCAAGCATCTTGCCCAAGTGGGGAACGTTGGCCTTAAGAATAATTTCCATAGTCTAGTTCCTCCTTAGCGCAGACTGTCCGAAACGAACGGGAGAATAGCCATCTGACGGGCACGCTTGATAGCTTCGTTCAGCATACGCTGATACTTGGCGGAGGTGCCAGAAATGCGGCGAGGAATGATCTTACCACGTTCAGAGATAAAGCGACGAAGAGTCTTTTCGTCCTTATAGTCAATGAACTTGATGTTGTTTTCCGTGAACCAGCAAGTCTTCTTGCGGCGGATACGGGTTGCCTGCTTCTTATCTTCAAAAGCCATTATTCAGCCTCCCCTTCTTCTGCGTCAACCGGGATGATATCTTCGGTGGACTGGGTCTGAGTTTGGTCATAAACAATTTCGCTCATCGGATAATCAGCGAGAGTCATCCAGCGGAGAACGTTTTCGTTCAGCTTGAGAGCGGCTTCCACAGAGGCGACCGTAGCGGCTTCGGCCTTGTAGTAGAAGATCACGTAAAAGCCATGCTGGCGCTTCTTGATGGAGTATGCGAGCTTGCGCTTGCCCCAATCGTCGCGGCGGAGGATTTCGCCGTTGCCTTTGGTGATGTTGGCGGCGATAGTCTCGATTTCGGCCTTGATAGCGTCGTCAGAGATCATAGCGTCGATGATCACCATCGTTTCGTATTGTCTCATATAATGAGTCCCTTTGGTCTATCGCCCGGGAAACCGACATTGGCCCCGGGAGGGTTCCGATAAAAATCGGTGCACCAAATATAGAAAATCGGGATTTAGGTGTCAAACCTCGGAGGCAGGTCTACCCTACGCCCCGAACTGAATTCCCAGGAAAAAGGTGTTCGACCACCCGTCAATATCCTTGTTGAAGGCCTTTTGAGCCCCCACTTCGAACGAAATCCAGGTCGAACGGAGCGTCCGCTTGGCCCAAGGCCACACTTCGCGCAGGTTAAAGGCAACCCCCGGAACCACGTTCAACAGGAATTCCTTGGTAAAGTTGTATTCCACATGAACTTCGCCGGTCAGGCCGAACAAATCCGACAGGTTATACCCGCCACCCAGCGCAAGCCCGATAGAAAAACCGTCCAGCGTAAAAAGCTTTTGGCAGTCGTTGTTTTCGACTTCGACAGAATCCGCTTCGTCTTCTTCGTCGCCGGGATCGTCGTCCCACCAGTAATGCTGTTGCCGTTCCGAAGTCGCCTTCTTTCCGCGCACCTGCTTTCTAAACGCCGAGATACTCGTATTTTCAAAACCCAGAAGCGGCGAAGCATACAAGTCGAACTCTTCGGACGCCATGTGGAACCTGACATTCAGGCGGTACCGCTGGTAAACGATCATCGCGTCGCGGTCGAGGTCGCCCCCGAAAAAGAGCGCACTGACTCCCCCGCTTATCCAATCTTTATAAAAGTACTCAAGCTGTGCCTGCCAGGCGCCCATGCAGTCGCATTCGTCCAGCGGGTCGTACACGCCAAAGCCAAGCCCGAACGAAAGACCCTGTTCCATGTAGGCGGTCTGCCCCGGCAAGGGAACCGTGCTGATTTCAGACAACTTATTCTCTGATCCAAGCGAGTCTACGCCGTCTGCCGCAAACGAGACAGACAACCCAAATACAAGTACAATCAGCAAGAATAAGTAGCGCACAGGTATAAGCTAGTAAAAAAAACAAAGGGGGAAGAATCCCCCTCGTTGCAATCGCAGCCCTGCTGCGTTTTCCACTCCCCCTTCTCCTAGGGCTCCGCCCTAAAACCCGGATAGTTTATCGCCGCATTTGACTCATGATTAGTCGTGGCCCTTGATTTTTCAAATCAAGGGCGCGACTCGTCGGCTCACCAATACGAAAGTGCGAGCACTTTCATGCTGGATTCGCCTCCTAGTCATTCATCATATGATTATAGAACTTGGTGTAGTTGTCGCGGTCTTCGGTCTTGCGGACGGCGATGGCGTCTTGCGGGTGGCGGTTCAGCATACCCGTAATCATCTGCGGAATGATGTAGCCCCATTCGTACTTTTCCTTGAGCGGCAAGAACAGTTCCTGGTAGGCGTCGAGCACCGGGCGAAGGTCGTACTTCGGGTTCTTGAGGAATCCGAGCAAGAGTTCGGTGGTGCAGTTGCCGGCGCCGCGGCCCATGCCCGACACGGAACCGTCGAGGTAGTCCACGTGGTCGATGATAGCCTGAATCGTGTTGGAGAAGGCCAGCTGCTGGTTGTTGTGGCCATGGAAGCCGAACTTCTTGCCCTTCACGATACCGCGGTAACGGGTAATTTCCTTATCGATGTCTTCCTGGTAGAAGGCGCCGAAGCTGTCCACCAAGTAAAGCACGTCGGCCTTGCATTCTTCGTTCACCTGGTGCAGGGCTTCGTCGAGTTCCGGGCCACGGTCACGGCTCACAGCCATGATGTTCAGGGTGGTTTCGTAACCCATGTCGTGGAAGGCGTTCACCATCTCGATACCCTTGTCGATGTTTTTCACATAGCTTGCCACGCGGAACATCTGGTACGGGCTTTCGCTCGCGGGCTTCACGGCATCCATGTTCACGCGGCCCACGTCAGCCATCACGGCCATCTTGATCTTGGAATCGATACCGTCTTTCACCTTCCAGAGCAGGTCGTCGTCGCAGAACTTCCACGGGCCGTATTCCTTGGGGTCAAAAAGTTCCGGAGAGTTCTTGTAACCCATTTCCATATAGTCCACACCGGCGGCAGACAGGAGGGTGTAAAGGCGACGCACAAATTCGAGGGAGAAGTCGTGCTTGTTCACCAGGCCGCCATCGCGGATGGTGCAGTCCAAAACCTTGATAGATTCATAGTACATGATTAGATTCCTATTTGTTTTGGCGCAAAGATAGGTTCTGCGAAGGAGCCGGTCAAGAGCAGCAAAGCAAATCGTTCAAAAAAGTTTATTTTTAACGCAATTTTTGCGTCATTTAAATTAAATTCACTATAAATCGTTCAAAATCAACAGGTTAGTATGTAAAGAAACTGAACACAATGGCCATCTAGGGGAACATTCCCAATCAGAAAAGCATGATTTCCTACCCAAACAGGAAAACTTTCATCTCCAACCAATCATCATTCAACGCATTGATTGCGTAGATAAACAAGACCACCCCAAGGACACATTATCAATGCATTTGGGGGCATGTCGAAAAAGAACGCGGCAATTACGACTGGGCTGGTTGCGACCTCGCCTACAATTGGGCAAAAGCAAACAACGCCCATTTCACTTTCCGAACACTCTTGTGGGGTTCCCAAAATCCACAGTGGTTGAGCACGCTCGATGTCAGCGAAATCAAAAAAACATGGACCGATTGGATTGACGCCGTTCAAGAACATTACCCCGACCTCAAAATGATCGAAGTCGTAAACGAGGCTGTAAAATCAGCCAACAACCATCACTCCGATTTCGCCCGTTCCAAACTTGTCGAAGCCCTTGGCGGCGATAGCGGCAACTATAATTCGTGGTGACGGCATTCAAAATGGCGCGCGAACGCTGGCCAAAGGCAATCAAGAACATGTGGACCCAGGGCATTTCGACACACCCGCTGGACTCGTTGGATTCAATTGCCTTGGAAAATTCGACAGCAGTCAACAGAAAAACACAAGGTAAATTTACTCGCCCAGCGATTTCCCTCAATACGCGAAATAATCGCGCCTTCCAAATCGCTTTCATCAAAGGCGGGGCTTTACGTTCGTCATCGCGAGCCTCAAAGAGGCGCGGCGATCCATTTTAAATTTTCGCTCTTTTGAACAATGCGAATTGCAGAAATTAAGTTTCGAGCTGACTGCGCAACACTACAACGTCTTCCAGAGAAAGTCCCGTGGCTGCGACTATTTTTTCGTCAGAAACGCCAAGCTTTATCAGATTCTTCGCGATTTCACGCGTATTTTCGGAAACACCTTCTGCAACTTTCGCGTTGACGTCTTCCGCGAACTCCTTGAAGAAGCCCTTTCTTAAGGCATTGTGATCCCAGACCTTGTGGTACATATTCCGATAAGCCTCAAATTCCTTTTTATTGAAGTTAGATACTTTTGCACTTTCCGTCAAGTCCTTAAACTTCACTTCGTCCAGTTCTTCGGGAAGTTCCTTGAGTTGGTTCAGGTAGCGGAAGAAAAACAGCCATTTGCTTAGGTCACTGGAGGTCTTCTCGATAAAGAAAGGAACCTTTGAAAGTTCGATTACAGTCCAGTTGTAGGCATCCACAAGCTGCACCCCGCTTTCCAAATCGATTACCGTCGCACGATGGACGGCGCGCTCATCAAGGAAAACAGGGAACCGCGTCAAGGCGATTACATATGTCGGCTGAACATTAAAATTCCAATCATCTCCGGGCGCTGCCTGATTCGCCACCATTTCGCTCGCATAAAACGCAAGGCGCTTCATGAAGTTATCCACTTCACGAATTTGCACTTCAATTTCAATCAAATCTCCCGCATCATCCTTACAATGCAAGTCAAAAATTGCCGTACGCGACGCCTTACTCCCACTGAGGTTCTTCGCCACATTACGAGTCCACACGTTTTTGACAGGCCGTTTAAGTTGCGGTCCCAACAGGTCATTCAACAAATTGATGAGATTCTGGCGACTAGTAGGCTTATCCGGGTCAAAGGCCTTCTTGAAGGCCAAATCTACCAGCAGGTTTGCGTACGGGCTCGTTTCACCCGGCTTCACGATACAGTCCTTGAAGGACTTGCGTTCTTTCATCATACACTCCTCTCCGCCTACAAGCATAAAAAGGCGGGACTTTACGGTTATCCACCCAAAGTATACAAATGCACTTTTGAGCACCACAAAATATAAATTAGCGGATGGTGATTGTCAAGAGATTTTAGTTTTTTTTCAGATCAAATTTTATCAAGACAAAAAAGAGAACGACGCCTCGGATGAAGCGCCGCTCTAAATGTTTTCACAACGGAATAATCCTTATTGTGAATTGCTTTCAGATTTGACAATAATATACATAAAGAAATACAGAAAGTCAATAAATTTTTCACATTTTGCAGAAAAATCAAAAAAATTTCAAAATGACATTATATGTCACAAAAATAATCTATATTTATGGGTTTGTAGTTTTGCGTTTTCGCTTCAAAAATGACGAATTTTATCAAAAAAAGGCATTTTTCCATTCCTTTTTTCGACAAAAAAGTTTATTTTAAATGAGAATAGAAAAAGGAAATCAAATGAAAAAGATTCTTGGACTTGATTTGGGAACCAATTCGATTGGTTGGGCAGTGGTGAATGAAGCGGAAAAGGAAGGCGAAAAGTCTTCTATTGTGAAATTAGGCGTAAGAACCATCAGCTTCGACAATTTTGTAAATACAGCATCAAAAAAAGCCTGCATGGATGCTGTAGCAGATTTTAACGGTGGAAAAAGCATTTCCTGCAATGCAGGGCGAACACAAAGCCGTTCTATGCGACGTAATTTACAGCGTTATAAATTACGTAGAGATCATCTAAGAAAACTACTCAAGGAACATGGCTTTATTGACGATTCGACGATTCTTGCCGAAAAAGGAAACGGCACAACATTTGAAACCTATCGATTAAGAGCCAAAGCAGCCTCTGAAGAGATTTCTTTAACAGAATTTGCACGCGTTTTGTTGATGATCAACAAAAAAAGAGGTTATAAGAGCAATCGAAAAGCAAAGTCTTCTGACGAGGGTTCCCTGATTGACGGTATGGCTATTGCTGAAAAACTCTATAATGAAAATTTAACTCCTGGTCAACTAGTCCTTTCCTTGTTCAATCAAGATAAACGCTACGAACCAGAATTCTATCCATCTGATTTGCAAACGGAATTTGATAAAATTTGGAGTTTTCAAAAAACATTCTATCCAGATGTCTTGACCGAATCCTTAAAGCATAATGTAGAAGGGAAAAATAAATCTGCTACATGGGCTATTTGCAAGACTCCGTTCAACATTGTTGGCATTAAACGATCAACAAAGGGATTCGACCAAAAAAAAGAAGACTACGAATGGCGAGTGAATGCTCTTTCTGAAAAGATTGGGCTAGAGGAATTAGCAATTGTTCTTCAAAATATCAATGGTCAAAAAAGTGGAACAAGTAGTTATCTCGGAAATATTGGTGATCGCAGTAAGGAGTTACGAATTAATCATTTGACTGTTGGACAGTTCCAAATGAATGAATTGGCCAAGAATCCTAACTACAGTCTTAAAAATCAGGTCTTCTATCGTCAAGACTATTTAGATGAATTTGAGACGATTTGGGAAACGCAAGTAAAATTTCATCCGGAATTGACTCCCAAACTAAAGCACGAAATTCGCGATATCACTATATTCTATCAGAGGCCTCTTAAATCACAAAAAAATTTAATCAGCATTTGTGAACTGGAAGGTCGCAAAGTTAATAGAACTATTGATGGGCAAACAAAAACTGTTTTATCAGGCCCTAAAGTTATTCCCGCATCGTCTCCAATTTTTCAAGAATTTCGCATATGGCAAGTTCTAAACAATTTGATGCTAACAAGCAAGGAAACTGGCGAGTATTGCGCATTAAAGCAAGACGAAAAAGAGAAATTATTTGCTGAACTGAATGTAAAGGAGCAATTAAGCAAATCAGATGCGTTAAAAGTTCTATTTAACAAGGAATACCGTGAATACGATTTAAACTTCGATAAACTAGAAGGAAACCGGACTCAATCAAAATTATTTGATGCTTATCGTCGTATTATCGAAATGAGTGGTTACGGAGAATTCAACTTCCAAAAGATGCCTGCAAAAGAAATCTTTAATACCGTTCAGAACTCATTCGAAAAATTGAACATCAGAACAGACTTCTTGAGTTACAATTCCTCATTGACAACTCCAGAACTCGAAAATCAGCCTTTATTCAAACTTTGGCACCTATTATATTCATTCCAAGATGACAAGTCTATTACTGGCAACAGAAATCTCATTGCAAAGATTGGAAATCTTTGTAACATGGAAGAAGACTATGCAGCCATTTTAGCAAGCGTTACCTTTGAAGACGCTTATGGAAGTCTTTCGGCAAAGGCAATTAAAAAGATTTTGCCTTTCATGAAACAAGGTCAAATGTATAGCGACGCTTGTACATCCGCAGGATACAAACACTCAAAACGTTCTCTCACTCGCGATGAATTGGCAAATAAGGTCTATAAAGATCATTTAGACGCACTTCCAATGAACTCGTTAAGGAATCCTGTTGTTGAAAAAATTTTGAACCAAATGGTAAATGTGGTCAATTTAATTATTGACACTTACGGGAAGCCGGATGAAGTTCGAATTGAATTAGCAAGAGAATTGAAGAAGAGCGCCAAAGAACGGGAGGAAATGACAAACGCCATTAAAAAGAGTGCCGCAGATTATGACGATTATAGAAAAATTCTCATAAACGAATTTGGTTTGGAATGTCCCAGCAAAAATGATTTACTTCGTTATAGATTGTATAAGGAACTAGAATCTAACGGATTCAAAACTCTTTATTCAGACACGTATATTCCTCAAGAAAAATTGTTCAGTAAGGAATTTGATATTGAACATATAATTCCCCAGGCAAAGCGTTTCGACGATTCTTTCGCCAACAAAACTCTTGAAAAAAGACAAATCAACATAGAGAAAAGCAACTCTACCGCTTACGATTTTGTCCTTACTAAATATGGAGAAAATGGCGCAGAACAATACAAGTCTCGTATAGACAAAATGTATAACGAAGGAATGATTAGCAAGGCGAAATACAAAAATTTGCTGATGCATGAAGCCGATATTCCTTCTGGATTCATAGAACGTGATTTACGCGATTCTCAATACATTGCGAAGAAAGCTCGCGAGATGCTTGAAGATGTTGTAAAATTTGTGATTCCTACAACAGGAGCAATCACAGACCGTCTCCGTGAAGATTGGCAACTCGTTGATGTTATGCAAGAATTGAATTGGGATAAGTATAACAAACAAGGACTTACAGAAACCTATAAAGACAAAGATGGCAGAACGATTCTTAAGATAATTGACTGGACAAAACGAAATGACCATCGCCATCATGCGATGGACGCTTTAACGATTGCATTTACCAAACGCAGCTATATTCAATATTTGAACAATTTAAATGCTCGTGTACCTAAATCAGAACAGGAATACATAGATTTGGCGGATTATGATTTAAGCAATATAAACCCTGCGGATGTGAAAAGGATTGAAGCTACTATAGAACAAAAAGAACTTTACCGGAACGAAAAGGGGAAACTTTGTTTCATTCCTCCGATTCCGTTGGATGAATTCCGCGCACAGGCAAAAGAGCAATTGGAAAATACCCTTATCTCAATTAAGGCGCGAAATAAGGTTGTAACACGAAATACAAATATCAGTAAGGGTAAAAATGGAAAGTTAAATCAGCAACAAACTTTAACACCTCGTGGACAGTTGCACAACGAGTCTATTTACGGAAGCTATCAGGCTGAAAATGTAAAATCTGAAAAGATTGATGCAAAATTTACTGCTGAAAAAATAGCAACAGTATGCAATGCCAAATATCGAGACGCTTTGCTCGAAAGGCTAAATGCATTTAATGGTGATGCTAAGAAAGCGTTTACGGGGAAAAATGCACTTACAAAATCGCCTATTTATTTGGACGAAATGCACACAACAAAGATTCCGGAAATTGTAACAACGAAATCATACGAAACGACCTATACTATTCGCAAAGCAGTTTCATCACAAAATTTCAAAGATGCTAAATCTATTGAAAAAGTGATTGATGGAAAAATAAAGCAAATATTACTTGATCGTTTAGCTGAGTACGATAACGATGCAAAGAAAGCTTTTGACAATTTAATGGATAACCCTATTTGGCTGAATAAAGAAAAAGGAATTTCTATTAAGAGTGTTACTATTCGTGCTGTAAACAATGCTGTAGCCCTGCGAAAAGGACATGATTTCGTGAATACTGGTAACAATCACCATGTTGCGATTTTCCAGGATGCAGACGGCAATTTGCAAGAACATATCGTTTCGTTCTACGAAGCGACGCAACGAGCCACAAAGGGATTACCAATCATTGACAAAGAATACAACAAAGAGCAAGGATGGCAATTCCTGTTCACAATGAAGCAAAATGAATTCTTTGTATTCCCGAATCAAGAAACCGGTTTTGACCCGCAAAAAATCGATTTACTAGATTCAAAGAATAATGCATTGATTAGTCCAAACTTGTATAGGGTACAAAAATTTACAACCAGAGACTATTTCTTTAGACATCATCAAGAAACGATGCTAAACGACAACAAAAAGCTTTTGGGAAAAACGTGGAAACGTGGTGGTTTAAGTTTATTAAACGGCATTGTAAAGGTTCGTGTAAATCATATTGGTCAAATTGTGTCTGTAGGTGAATACTAAATGGGTATAGCCTATGATTAAACGGACATTATATTTTGGGAATCAGGCGTATTTAAGCCTAAAGGACAACCAGCTTGTCATTAAGAAACGCGATGACGAAATCGTTACTGCGGCTATTGAAGACATTGCATACATAATCCTTGATTCACCCCAAATTACAGTGACCAACGCTTTGCTCGGAGCCCTGCTAGAGAATAATTGTGCAATCATCAACTGCGATAAGACGCATTTACCCTCAGGCTTACTACTTCCCCTTTCAGGAAACACCCTGCAAAGCGAAAGGTTCCAAGCACAGATAGAAGCATCTCTTCCATTAAAAAAGCAACTATGGCAACAAACGGTCCAACAGAAAATTTTGAATCAAGCAGCCATCTTGAAGGCCACAAGAAACGCCGAAATAGGCAATATGACAGCTTGGGCAAACTCCGTACGAAGTGGAGACGTTGATAATCGAGAAGCCGTTGCTGCAGCATACTACTGGAAAGAGATGTTTCCCGACATTTCTGATTTTGTCCGTGATAGAAATGGAGTTTCACCAAACAACATGTTGAATTATGGATACGCCATTTTGAGAGGAGTCGTTGCAAGAGCTTTAGTTTCCAGCGGGCTATTACCGACATTGGGCATCCATCATCACAATCGTTACAATGCGTATTGCCTTGCAGATGATATAATGGAGCCCTACCGACCGATTGTAGACAAACTAGCCATAGATATCCTGACTGAAATTAAAGAATATCCAAAGGATTTGTCTACCGATATCAAAGCAAAAATCCTGCAAATTCCTGTTCTTGATTGTTTTATCAATGGAGAGCGAAGTCCTTTAATGAACGCCGTTGCAACAACAACGGCATCGCTCGCCAAATGCTATATGGGAGTCACAAAGAAACTAATCTATCCTGAGGTGTAGGATGGATCGATTTAGCGAGTATCGAATTATGTGGATACTATGTTTCTTTGATCTACCTACAGAAACAAAAATCGAACGGCAACGCCATTCGCTGTTTCGAAAAAATCTCTTGAAAGACGGCTTTTCAAGATTTCAATTATCCATTTATGTTCGGCATTGCGCCTCGGTCGAAAACGCAGAGGTCCACATCGCTCGTATAAAGAGTTTTATGCCTCCCAAAGGGTCTGTCAGCATTCTATGCATCACCGACAAACAATTTGGGAAGATTCAGGTTTTCTACGGCAAAAAAGAAAAGCCCTTACCCAAACCAGCACTTCAACTAGAACTTTTCTAATCACAAAAATGCCCTAAAAACGAAAAAATCGGCTTCGAAAAGTCGATTTTTTCTTTTACACAATTCTGCAACTAACCCATTGACACTTATTCAGTTACAACAAATCAGTTGTCATTGCACTAGTAAAACTAGAAAATCTGAAAGCAATTCACAACTTTATGTTATTTGTTAATCCTTTTTTTAAAGTTGTCATTGCACTAGTAAAACTAGAAAATCTGAAAGCAATTCACAACTTTGGTGTGCCTGGAGGGTTCGAAATTCCAGTTGTCATTGCACTAGTAAAACTAGAAAATCTGAAAGCAATTCACAACCATTGTCGATTACTCCGAACATAAGCAAGAGTTGTCATTGCACTAGTAAAACTAGAAAATCTGAAAGCAATTCACAACTTCCTTTGTTTGTATTCAATAAAACTAAAGTTGTCATTGCACTAGTAAAACTAGAAAATCTGAAAGCAATTCACAACTTTGGTTGATGATAATTGTATTTGGTTATGGTTGTCATTGCACTAGTAAAACTAGAAAATCTGAAAGCAATTCACAACACGTTTATCCTAGTATTTATACGGAAAAAAGTTGTCATTGCACTAGTAAAACTAGAAAATCTGAAAGCAATTCACAACTGTCAAGGTAAGAGTTCCGTTCTTGAATGGTTGTCATTGCACTAGTAAAACTAGAAAATCTGAAAGCAATTCACAACAATTGAACTTCTCACCTGTAGTGACAAGAGGTTGTCATTGCACTAGTAAAACTAGAAAATCTGAAAGCAATTCACAACGCGGAATTAAGCTTAACATTGACGGATTTTGTTGTCATTGCACTAGTAAAACTAGAAAATCTGAAAGCAATTCACAACTTCTGTTTCGGCATATAAATCTCCTAAAAAGTTGTCATTGCACTAGTAAAACTAGAAAATCTGAAAGCAATTCACAACTTACACGTTTCATGCGTTCGCTTCTCTTGCGTTGTCATTGCACTAGTAAAACTAGAAAATCTGAAAGCAATTCACAACCTTCGTCCGCATCGTAGTATGAGAAACCTCGTTGTCATTGCACTAGTAAAACTAGAAAATCTGAAAGCAATTCACAACTTCAACAATGGCGGCAAGGTGGTTCAGTTCGTTGTCATTGCACTAGTAAAACTAGAAAATCTGAAAGCAATTCACAACACGACGGCATCCTTATCAAGCCGAAGGAAGTTGTCATTGCACTAGTAAAACTAGAAAATCTGAAAGCAATTCACAACCGTTCATCTTCATCATTCCTCGTATCAAATGTTGTCATTGCACTAGTAAAACTAGAAAATCTGAAAGCAATTCACAACTTTTTCTCGCTGCTGACGCACCTCGTCTTCGTTGTCATTGCACTAGTAAAACTAGAAAATCTGAAAGCAATTCACAACTCCTTCAGGTACTAATGGTGAGAAATCTCGTTGTCATTGCACTAGTAAAACTAGAAAATCTGAAAGCAATTCACAACATTCTAAGGTCATTTTATGGATTTTTTCAGTTGTCATTGCACTAGTAAAACTAGAAAATCTGAAAGCAATTCACAACGTAGGAAGGTTGATTTTCTGCTTGAAGTAAGTTGTCATTGCACTAGTAAAACTAGAAAATCTGAAAGCAATTCACAACTTGCGGGTATGATGGCTCAGGAGCCCGTAAGTTGTCATTGCACTAGTAAAACTAGAAAATCTGAAAGCAATTCACAACTAAGCATCAGCGATAATGCCAATAAAAGCTGTTGTCATTGCACTAGTAAAACTAGAAAATCTGAAAGCAATTCACAACCGAGGTGTGCCCCGATATTTGCGACTTCGGGTTGTCATTGCACTAGTAAAACTAGAAAATCTGAAAGCAATTCACAACAAACATCGATGTACTGTTGTACGCTATCCAGTTGTCATTGCACTAGTAAAACTAGAAAATCTGAAAGCAATTCACAACTTTCCTGGCAAACTTCCACGCTGCCGCCTTGTTGTCATTGCACTAGTAAAACTAGAAAATCTGAAAGCAATTCACAACTGGGCAAGGAAATGCGTGTTGCTGGTATTGGTTGTCATTGCACTAGTAAAACTAGAAAATCTGAAAGCAATTCACAACTAGAAAGGTTGGCGGGTGCGGTTATGACAAGTTGTCATTGCACTAGTAAAACTAGAAAATCTGAAAGCAATTCACAACCGCTGCATTACACGCAAGATGAAGATGGCTGTTGTCATTGCACTAGTAAAACTAGAAAATCTGAAAGCAATTCACAACTACAGTCTTGGACGTCTTCTCCGCCTCGCGTTGTCATTGCACTAGTAAAACTAGAAAATCTGAAAGCAATTCACAACTAACGTAATATTCGAGCAAAGAACACGAACGTTGTCATTGCACTAGTAAAACTAGAAAATCTGAAAGCAATTCACAACTTTTCCCGTTTGCAAGTGCCTCGAACATTTGTTGTCATTGCACTAGTAAAACTAGAAAATCTGAAAGCAATTCACAACCGCTCGGTCTGTCTTACGAAGTCGTTTTGCGTTGTCATTGCACTAGTAAAACTAGAAAATCTGAAAGCAATTCACAACCTTAAAACAGATTTAGCTGGTCTTACGAAGGTTGTCATTGCACTAGTAAAACTAGAAAATCTGAAAGCAATTCACAACTGACGACTTTCTGTATTGTACCCACAACAGGTTGTCATTGCACTAGTAAAACTAGAAAATCTGAAAGCAATTCACAACCCAAGACGATTGCATTGTTAGTGGTTGCCTGTTGTCATTGCACTAGTAAAACTAGAAAATCTGAAAGCAATTCACAACCGCTCAAACGGGGCTGTGGTGGCCTGTAATGTTGTCATTGCACTAGTAAAACTAGAAAATCTGAAAGCAATTCACAACAGTGAACAGCGGTGTAGTAGTCAATGTATGGTTGTCATTGCACTAGTAAAACTAGAAAATCTGAAAGCAATTCACAACGCTCGGATTGAAGGGAGAGCGAAACGGCATGTTGTCATTGCACTAGTAAAACTAGAAAATCTGAAAGCAATTCACAACTCAATAGTCTAGTGAACGAGGGCGGCGTTGGTTGTCATTGCACTAGTAAAACTAGAAAATCTGAAAGCAATTCACAACTTCGGACCTCGCGCTCGACGATGCCGCCATGTTGTCATTGCACTAGTAAAACTAGAAAATCTGAAAGCAATTCACAACTCTTCTTCAGCTTCAAGTTCCATGGGCCAAGTTGTCATTGCACTAGTAAAACTAGAAAATCTGAAAGCAATTCACAACTGCCAGGTACTGGTGTCAGCTACCCATTTTTGTAAGCTTCCCCATAATTAGGACTGTTCATAACTAGACAAATGGCAATTCTGCCTGCGTCAAAATGCTACCTTTGGTAGCAAAGGAACAGCCAT</t>
  </si>
  <si>
    <t>MKKILGLDLGTNSIGWAVVNEAEKEGEKSSIVKLGVRTISFDNFVNTASKKACMDAVADFNGGKSISCNAGRTQSRSMRRNLQRYKLRRDHLRKLLKEHGFIDDSTILAEKGNGTTFETYRLRAKAASEEISLTEFARVLLMINKKRGYKSNRKAKSSDEGSLIDGMAIAEKLYNENLTPGQLVLSLFNQDKRYEPEFYPSDLQTEFDKIWSFQKTFYPDVLTESLKHNVEGKNKSATWAICKTPFNIVGIKRSTKGFDQKKEDYEWRVNALSEKIGLEELAIVLQNINGQKSGTSSYLGNIGDRSKELRINHLTVGQFQMNELAKNPNYSLKNQVFYRQDYLDEFETIWETQVKFHPELTPKLKHEIRDITIFYQRPLKSQKNLISICELEGRKVNRTIDGQTKTVLSGPKVIPASSPIFQEFRIWQVLNNLMLTSKETGEYCALKQDEKEKLFAELNVKEQLSKSDALKVLFNKEYREYDLNFDKLEGNRTQSKLFDAYRRIIEMSGYGEFNFQKMPAKEIFNTVQNSFEKLNIRTDFLSYNSSLTTPELENQPLFKLWHLLYSFQDDKSITGNRNLIAKIGNLCNMEEDYAAILASVTFEDAYGSLSAKAIKKILPFMKQGQMYSDACTSAGYKHSKRSLTRDELANKVYKDHLDALPMNSLRNPVVEKILNQMVNVVNLIIDTYGKPDEVRIELARELKKSAKEREEMTNAIKKSAADYDDYRKILINEFGLECPSKNDLLRYRLYKELESNGFKTLYSDTYIPQEKLFSKEFDIEHIIPQAKRFDDSFANKTLEKRQINIEKSNSTAYDFVLTKYGENGAEQYKSRIDKMYNEGMISKAKYKNLLMHEADIPSGFIERDLRDSQYIAKKAREMLEDVVKFVIPTTGAITDRLREDWQLVDVMQELNWDKYNKQGLTETYKDKDGRTILKIIDWTKRNDHRHHAMDALTIAFTKRSYIQYLNNLNARVPKSEQEYIDLADYDLSNINPADVKRIEATIEQKELYRNEKGKLCFIPPIPLDEFRAQAKEQLENTLISIKARNKVVTRNTNISKGKNGKLNQQQTLTPRGQLHNESIYGSYQAENVKSEKIDAKFTAEKIATVCNAKYRDALLERLNAFNGDAKKAFTGKNALTKSPIYLDEMHTTKIPEIVTTKSYETTYTIRKAVSSQNFKDAKSIEKVIDGKIKQILLDRLAEYDNDAKKAFDNLMDNPIWLNKEKGISIKSVTIRAVNNAVALRKGHDFVNTGNNHHVAIFQDADGNLQEHIVSFYEATQRATKGLPIIDKEYNKEQGWQFLFTMKQNEFFVFPNQETGFDPQKIDLLDSKNNALISPNLYRVQKFTTRDYFFRHHQETMLNDNKKLLGKTWKRGGLSLLNGIVKVRVNHIGQIVSVGEY</t>
  </si>
  <si>
    <t>1423734.SAMN02369442.FC83_GL000394</t>
  </si>
  <si>
    <t>crispr-associated protein</t>
  </si>
  <si>
    <t>GCF_001436375.1</t>
  </si>
  <si>
    <t>Agrilactobacillus composti DSM 18527 = JCM 14202 strain DSM 18527</t>
  </si>
  <si>
    <t>GTTCTGGAAGTATGTCAGATCAATGGATTCAAGAGC</t>
  </si>
  <si>
    <t>ATCTTTACCAAGAAGCAGTTCATTAAGTTATTTGATGAACATCGCCTTAGCAAGTCGCCGGCTGCCTTTGATCAAAAGAAATTGGAATGGATCAATAATCAATATGTTAAAAAAGCCAATCCAAGTTTGATCTCTGACTTAGCCCTGGAAAACTTGATTGAAGCTAAACGCATTGATGCCACACCAGATACTAAGACCATTGAATGGGTTCGCCAATTGGTGGCATTATTTGCCGATCAAATGAGTTATACGCAACAAATCATCGACTTATCTGAAATCTTCTTCTTAGAACCACCAGCTTTAGACGCTGATGCCATCGCTGAATTATCCACCGATACAGCCCCAACGGTTTTAAAAGCATTCCAAGCTAAAATTGATGCCTTAGAAATCTTTACGGCTAATCGGATTCAAAATATCATTTATGATATTCAACATGAAACAGGTATCCGGGGGCGGAAGTTGTACATGCCAATTCGGATTGCTACTACTAGAGAGATGCACGGGCCGCAATTAGCTGAGTCTGTGGAATTGTTAGGCAAGGCCAAAGTGTTGGCCCACTTAGATGAAACCTTGCAACAAATGAGTACATTTTAATTAACGCCTTGGCGTTGTTTAAAAGCATTTAGGCTCAATGGCCTAAATGTTTTTTTATTGGGCTATCAAGCTATCAGGCGTACTTTAATTTGTTTTTCCGTTGATTTCTAGTAGAATTAAGCTAATTAGAAAAAATGAAGGGGGAATGGTGTTATGTTACGTGTATTCAACACGCTGACCCGCCAAAAAGAAGTATTCAAGTCACAAAAACCAAATGTGGTGCGTATGTATGTCTGTGGGCCCACGGTTTACAATTATATTCACATTGGTAACGCCCGCAGTATCATTGCCTTTGATACCATTCGACGTTACCTAGAATACTTGGGATACAAGGTGGATTATGTGTCCAACTTTACTGATGTGGACGATAAATTGATCAAAGAAGCGAACTTGGAAAAAACCACGGTTTCCCAAGTGGCCCAACGTTATATTGAGGCTTTTAAAGCCGACGGGGCCAAGTTAAATGTGGAACCGGCCACGGTGAATCCCCGGGCTAGCGAAAATATCCCCGAAATCATCACCTTTATTCAGACCCTGATCGATAAGGGTTATGCCTATGCGGTGGACGGAGATGTGTACTACCGGGCCCGCAAGTTTAAAAACTATGGGGAATTGTCCGATCAAAATATTGATGAATTAGAACAAGGGGCCAGTCAGCATATCAACGACACGGAGTTTGCCAAAAAAGAAGACCCCATTGATTTTACCCTCTGGAAAGCAGCGAAACCCCAAGAGATTTTTTGGGACTCGCCTTGGGGCAAAGGCCGTCCCGGTTGGCACATTGAATGCTCCGTGATGTCGATCAAATATTTAGGGGATACTTTAGATATCCATGGCGGGGGTCAAGATTTAGAATTTCCCCATCATGAAAACGAAATTGCCCAAAGTGAAGCGGCTACGGGTAAAAAATTTGCCAATTATTGGCTGCATAACGGCTTTGTGACGATTGGTGCCGATGATGAAAAAATGTCCAAATCTCTGGGGAATTTTGTCACCGTCCATGAATTGGTAAAAACCGTTGCCCCTCAAGTATTGCGCTTTTTAATGGCCACGACCCAATATCGGCGGCCAATTCGATATTCTGAAGAGAATTTAGCCGATGCCAAGGCCAACTTGGCTAAATTGCAAAATGCCCTGACCAATATCAATTATCGTTTCAAAGATGCTATTCCTGGCAGTGATACCGCTGTGGAACAAGCCGTGGCCACCATCAAAGGGGCTTTTGTAGCGGCCATGGATGATGATTTTAATGCCCAAAATGCCATGACGCAGCTTTATGAATTGGTCCGGGTGATGAATACTTATGCCAATGAACCGCAGGCTAAAATTGGCACTTTGGAGTTGCTACAAGGCACTTTTGAAGATTTGACCAATGTGTTTGGCCTAAGTTTTGCGGGCAATTCTTTATTGGATGAAGATGTCGAGGATTTAATCAACCAACGCAACTTAGCCCGCAAGCATAAAGACTTTGCCAGAAGTGATGAGATCCGGGATGAATTAAAAGCAAAGGGCATTCTTTTAGAAGATACTGCCCAAGGAACGAGGTGGCGCCGCGCATGAATCCAGTATTGTTAAATGGCATTGATCTCGCTTATTTAGGGGATGCCGTGTATGAAGTGTTTGTTCGCGAGCACTTGTTAAATAAAGGGATAACCAAACCTAGCCTCTTACAGCGCACCGCAAAGGAATACGTGTCTGCTAAGGCCCAAAGCGCCTTGATTTATTTGATGGCAGATGATGACTTTTTGACCGAAGCGGAGTGGACCATGTTTAAACGCGGTCGAAATGCCAAAAGTTATACGAAAGCCAAGAATACGGATGCCACGACTTATCGGCGTTCCACCGGTTTTGAAGCGGTTTTTGGCTATTTGAAATTAGAACAACAAACGCAACGCATCGATGAATTAGCAAATTGGTGCATTGCCCAAGTGGAAGCGGGGAGAACGCGTGAGCAACAGACAAATAAATGATCGGCGCGATGAGCCAGTGCAGCGAGATGATTTCATCTACGGCCGGCATGCGACGATTTCATTATTGGAAAGCGATCAAAGTGATCGCATTAATAAAATATTTTTACTGGAGAACATTCAGCCTAACTTTGCCCGCCAAGTGGAAACCTTAGCTAAGGCCCAACATTTGATTTTACAACGGGTCCCTAAGGCAAAATTGGACCAATTGACCCCAGAAAATCACCAAGGCATCGTGGTGGCCGTGAGTCCGATTCCTTATGCCCAACTGGCAGATGTTTTGGATAAAGCCAAGTTACAAGAAGAAGCGCCGTTAATTGTGATCTTAGACAATTTGGAAGATCCCCATAATTTAGGGTCGATTTTACGGACCTGTGATGCCATGGGTGTCCATGGGGTCATTATCCCTAAGCGCCGTTCAGCGACTTTGACCGACGTGGTGGCCAAGACCTCCACAGGGGCCATGAATTACGTGCCGGTGGTTCGGGTCACCAACTTAGCCCAAACCATTAAAAAGCTCAAAGACTTAGGCTTTTGGATTTTTGGCACGGCCATGAGTGGCGCCGATTATCGGACTTGGGATGCCAATGGGGCCACGGCTTTGGTGATTGGTAACGAAGGTAAGGGGATTTCCCCAGGTGTCGCCAAGTTGATGGATGCCACTTTAAGCATCCCCATGGTAGGCCACGTCCAAAGTTTAAACGCCAGTGTTGCCGCCGGCGTTTTACTCTACCAGGCGTATAACTCCAGACATAAATTGGAGGAATAAGTATGCGACATGAAATCCTAATTGTAGATGGTTACAACATGATTGGCAATTGGCCGGAACTGGCTAAAATGAAGAAAGAAAATCATTTAAAAGATGCCAGAGATACCCTGTTAGATGTGCTTTCAGAATATAAAAAGTATGAGCCGGATATTCGAATTATTTTAATTTTTGATGCAATGTATGTGCCAGGAATCAAAGAGGATTTCACCCGCTTCAATATTGAGGTCACTTATACCAAAGAAGATCAAACGGCCGATAGTTATATTGAACACTTAGCCGGGGAGTTGAATCAGCCCTTAAATCAAGTCACCGTGGCCACTAGCGATCAAGCCGAACAGTGGACGGTGTTTTCCAGAGGGGCTCTTAGAATCTCGGCGTTTGAATTATATCGCCAGATGAAACGTACCAGAGAAGAAATTCAATCGGATGCTAAGCACTACGATGCCTTTAATCGCCGGAACTCACCTTGGTCTAGACGGCAGATGTTGCTGTTGGAAAAAATCAGAGATAATATTGATCATCATCCTAAAGCCTAATAAATTTTGAACGCCCGTTTTCTTTTTAGTACTGCCGTTCTATGCTACACTTTTAACAAGCCGTTTTACCCAACGGAATGGAGCCGACTATGTTAGATTTCCATCAGGAAAATGAGCTTGTTTTACAGGTAGTTGCGGGTAGTTCTGACGCTTTAGAACGTTTGGTGAATAAGTATCGACCATTGATTCATAACATCATCAATCGTTACCACTTGCATCTTTATGACGCAGATGATTGGATGCAAGAAGCCCGTCTGGAATGTTTATTGACCTGCCGCAAGTTCGATCCTTCTACCGGCTCAAAATTTGGCAGCTTTTATAAATTGCGGTTTCAAAATCATATCCATTCAAAGTTACGTAAGCAGTTTGCTAAGAAGCGCCAAGGGGATATTTATTGTACGTCTTGGGATAAAATGACTGTTGAAGATCAAGAATTGCGGCAAAAGGGATTAGTTTTATTGTCCCGGAACCCAACGGTGATTTTGGCGGATTTTCGCGCTTTTTGCGCCGGCTTATCCCCAGTTGAATCCCAGGCACTACTGTATATCATGGGGCAGAAAACCCCAGCTGAAATTTGGGAAAGCCACAATATTAATTTGATGAGTTTAAAAAATGCCCAACAGCGCGTTCGCCAAAAATTTAAACGATTTTTACAAGAAGAAACTGGCTAAATTATATTTTAAAATTGACTTATCCCCCTGTAACATGCTAAAGTGGACTGTATGTTTATTGCTTCCGTATTTAATTTGGAGGGCTAAGATGCCAGTAAGAAAAGCTGCTCTAGCATGTACCGTCTGCGGGTCGCGGAATTATTCAATTAAAGTTAGTACGACTCGAGAATCACGCTTAGAGGTAAAAAAATTTTGCAAGTATTGTGGTAAGTACACCTTGCATAAAGAAACGAAATAGCAGTGAGTTTGTGTAAAATTAATGACCAAATAGAGGGATTTTATGAAGAGATTTACGAATTTTGTTAAGGGCGTTATTACTGAAATGAAGTTGACCACTTGGCCAACAGCCAAAGAGAATCGCCATGATACCACAACGGTTATCATGACATCCTTAATGTTCGCTATTTTCTTTGGGATCGTAGGCTGGGTCATCACCTTCTTATTGGAACATTTCATTTTAAAATAATCTTAGGATAGGTATTTCCTAAATTATTTGGTATAATGTATTTAGAAAAACTTCCAACTTCTGTGGAGTTTTTTTATTTTGGCTTAAAATTAAAGGAGAAAAATATTAATGGTTGAATCAGCTGAAAAAAATTGGTATGTTTTGCATACTTACTCTGGCTATGAAAATAAAGTAAAGGCTAACTTGGAATCTCGGGCCCACACCATGGGCATGGAAGATTTTATTTTCCGGGTAGTCGTTCCTGAAGAAGAAGAACATGAAATCAAGAACGGTAAGGACAAAGAAATCATGAAAAAGACTTTTCCGGGCTATGTCCTAGTGGAAATGGTCATGACCGATCAATCCTGGTTCGTTGTGCGGAATACCCCTGGGGTCACTGGTTTCGTGGGTAGCCACGGGGCTGGTAGTAAACCAGCACCATTGTTGGATGAAGAGATTCAAAACATCTTACATCAATTAGGGATGAGCAAACGGCATTCAGACATTGACTTTGAAAATGGCGAATCTGTTAAAATTTCTGAAGGGGCTTTTTCTGGTTTAGTTGGGAAAGTCACAGAAGTGGATAATGAAAAATTAAAATTGAAAGTTAATATTGATATGTTTGGCCGTGAGACAAGTGCTGAATTAGACTTTGATCAGGTGGACAAGCTGTAATTAACTTGGCTGGTCGTGATAAATGTGTCGTATTTATTTTACCTTGTGACGTTATTGGGCCTGATTTTTTTAAGTGGCCTGGTGTTCTTTGTGGTGGATTTCACTCGGATGGGGACAGTGCCTTATAAAACCATTCAAAAACAACCAGATATTCGCTATACGAATATCCCTACCATTTTTGTCCACGGCTACCGGGGTAACCGTTATTCCTTTGGCCATATGCTGCAGCGTTTTGAACGCAGCCAAGTCGCTGATAAGGTGGCAGTGGTAAAGGTTTTCGCCGATGGCCGTTTTACTTGGAAGGGCCAATTGGGGGGCGCGTTAAACCCCACGATTCAGGTTCTTTTTAAAAAGGGTACCGCTAATGTTTGGGCTCAGACCGAATGGCTGCATAATTTGTTGGCGTATTTGTATCATGAAGGTATCCCCCGGGTGAACCTGGTGGGCCACTCCATGGGGGCAGTGACGGTGGTGGCTTATTGTGCTCGTTTTGGCAATACGCCCAAACTACCCCAAGTGGCTAAGGTGGTGACCATTGCTGGACCCTTCAATGATTTTGAACTGGGCCGGGATGAACGCGAGATTTTCAGTTACCGCTTGACCCGTAAAGGCCCGGAACATCGGACACCCATTTATCAGTTCCTAAAGGACAATATTGACCGTATCCCCAAGCCCATCGATTTTTTGAACATTGTGGGCAATATTTTACCCAGTACCCGGGTGCAACACGATGGCAGTGTTTCTTCGGATAGTAGCTTTGCTTTGGCCTTCATTTTGCAGGGCACAAAGCATCACTATGCCCAAGCTTTGATGCGCGGCCCCGGAGCCGCCCACAGTTTACTCCATGAAAATGCGTTAGTGGATGAAAATATTGTGGATTTTTTATGGCGCAACGAAAAAGCTCAACCCTAGCGTTCTTTTAGAAGGCCAGGCGTTGAGCTTTTTAAATAGGATGAAGAAAGGTGATTGACATGCCCAAAGCAGTTTTTCATATTGACGAATTAGATAAATGGCCCCACGCCTTGGCTAACGTGCAGAATCTCTGGCAATACGGCCAGGCCCAGCAGCTGACTTACGATGTGGTGGTCCTGGTGAATGGGGCGGCCATTACGGGCTACCTCCAAGCCCAGTTACAAGCTAAGATCGCGATACTGCAACAACAAGGCATTCATTTCCACGCCTGCCAAAATGCCATGGCCAGTCACGATATTACCCCAGATTTCCTACCTGCAGGGGTGCTGGTAGTGCCAGCGGGCGTAGCCGATTTAATTGCTCTACAAGATGCGGGCTACCGTTATATTAAGCCTTAAGGTCATTGGGTATGGCTTATAGTTGGGCGAGCAATTTGAAACAGCCTTGGTTTTCAAACAACGCGGCCAATTGCAATAACCGGCCTTCTTGCCCCTTATTGGCCATGAATTGAATCCCCAGGGGCAACCCCGATTTTTTATCCACATACGTGGGTAAACTAATGGCTGGCTGCCCAGTTAAATTAGCCAATTGGGTAAAGGGCGAGTAGGTTAAACTGTCATAAAAGAAGTCGTAAACCAAATTTTGCCGTTCTTTAGGGCTTAAATTTTCGACTTGGGCAATTTGGGCCTGCAGCAGTGGGGACTGGAATTGGTGCGCCAATGCTGGCGCAGTTTTAGCCGTGGTGGGGGTAAGATAGACGTCATAGTCGTCAAAGAAGGCCACCATGGTGGCTGCCGCTTGGTCCCAACTACTTAACGCCAAACTATATTCGGCTGCTGTGGTGCTTAAACCAGCTTGATAAATGGCCCAGGAGATGGGTTCCATTTGGTCCTTGGTGATGGCTTGCTTGCCTAGGTGCTCAAAGGCCGCCACCATGGCGGCGGTTTCCCCATCATTCATGACAAAATAACTATCCATTAATTGCCGACCATCGAGATTGGGTTTGATTTCGGTGACTGCATAACCTTGGTTTGCCAGCAGGTTGACGGCTTCTAAAACCGCGTTTTTAGCCGCGGCACTGACCGGGGACCCCACGGGGGATTCTGTGGTGAAGGCGACCCTTAAATGGGCTGGTGGGGTGGTCATGGTCTGAAAGTCAGTCGCCGGGATCAGCGGCGTTTGAAATGGGGCTTCGGGCTGTAGGGTTTGGATGCCTTGTAAGAAAGCGGCCGTATCGGCCACATTGGTGGTCAAGGCAAAATTAATAGCGGCCCCTTGCCAACTGCGATATTCCCCCGGTCCCACCGGCACTCGGCCCCGGGTGGGTTTAAGGCCAATCAAGCCCGAAAATGAAGCGGGTATGCGAATGGAGCCGCCCCCATCACTGCCAGTGGCCAAACTGACCATGCCACTGGCTAAGGCACTGGCAGCCCCGCCAGAAGAGCCCCCAGAATAAAAGGCCGGGTTCCAGGGATTTTTGGCCGGGCCATAAATCTGGGCATCGGTGATATTTTTAAAGCCAAATTCAGGGACATTGGTCTGGCCAATGATGATAAAACCCATGGCCTGTAGGCGTTGAACATAGTTGTCCGTGGCTTTGGCAATGGTATCTTGAAATGATTTTGAACCTAAGGTGGCCGGACTACCGGCGATATTTTGCCCCAGGCCTTTGATCAATAATGGCACCCCTAAAAAGGGTTGACCCGTATCTTTGAGCTGGGCCGCTTCTTGTTTAGCAGCCCCATAGCGGGTATGAACCACTGCATTTAATTCAGGGTTCAATTGGGCAATGCGACTTTTAGCCTGTTCAATGAGTTCAATACTGGATACTTGCTGCTGACGAACAGCGTTTGCCAAGGATAAGGCAGATTGCATGAAGACACCTCCAAGAGATTTTGAACTCAGTTTAACATAAATCCCCTTGATTTGGGTTAGGACCCATGGTATATTATTCAAGTATGTTTTCATACGCGTGGGAGGCGAAATTTCTATCGCCATTTATACCACAACACGGACTAAAGGAGGCAATGTCTCGTGGCAAAAAAAGTAGCAAACATCGTTAAATTACAAATTCCCGCTGGTAAAGCAACACCAGCTCCACCAGTAGGTCCAGCATTAGGTCAAGCCGGCATTAATATCATGGGTTTCACCAAAGATTTTAACGCCCGTACAGCTGACCAAGCTGGTATGTTAATTCCAGTAGTCATCACAGTTTATGAGGATCGTTCATTCGACTTCGTAACTAAGACTCCTCCAGCCGCTGTTTTATTGAAAAAAGCCGCTGGTGTTGAACACGGTTCTGGCGAACCTAATACTAAAAAGGTTGCAGAAGTAACTAAGGATCAAGTTCGTCAAATCGCAGAGACAAAACTGCAAGACCTAAACGCTACAGACGTTGAAGCTGCTATGCGCATGGTTGAAGGTACAGCTAGAAGCATGGGCTTCACTGTCAAAGATTAATTGCTTTTAGTATGACGGATTAGCGGTTAAAACCGTGAAATCAAGTGGGAGGGCGTAGACCCTGTGACCACATTTGCAAGGAGGAAAATTTTAATGGCCAAGAGAGGCAAGAAATACATCGAAGCAGCAAAACAGGTTGAAGCTGGCAAAAGCTATCCTGTTGATGAAGCTGTCGATTTAGTAAAGAAAACAAACTATGCTAAGTTTGATGCAACTGTTGAAGTTGCTTACAACTTATCTGTTGATCCAAAACAAGCTGACCAACAAATTCGTGGGGCTTTGGTTTTACCTAATGGTACTGGTAAAACACAAAAAGTCATCGTATTTGCTGAAGGCGATCAAGCTAAACAAGCTGAAGAAGCTGGCGCTGATATCGTCGGTTCTGATGACTTAGTTGAAAAGATCCAAGGCGGCTGGTTAGACTTTGACGTCGCTGTTGCCACACCACCTATGATGGCCAAAGTTGGTCGTTTAGGCCGTGTCTTGGGTCCTAAAGGCTTAATGCCTAACCCTAAGACTGGTACCGTTACAATGGATGTTACCAAAGCCATTAACGATATCAAGTCTGGTCAAGTCACTTATCGTGTTGACAAACAAGGTATCGTCCATGCCCCAATCGGCAAGGTATCCTTTACAGAAGACCAATTGCTTGAAAACTTCCGTAGTTTACAAGATACAATTGTTCGGGCTCGTCCTGCTTCTGCAAAGGGGAACTATATCAAGAGCTTGTCCATCACTTCAACATTTGGCCCTGGTGTCAAAGTTGATATTGCATCATTTTAAATTAAACATTAATTTAGCGTCTATCCACTGGGATAGGCGTTTTTTTGTTGGAACAATTGAGTTAGATGGTGGGCAAGCAGACTCAATATCTGTGAGGATGGCTAGATTGATTGAGCGTTCAGAAATATGTAATATTGATTTACTTTTTGGTATGATAATAGCAAGTACATATAGATTGGAGTAAGACTATGACAAAAGACTATAGTTTAGGCTTAGATATTGGGACAGGCAGTGTGGGTTTCGCTGCCTTAGACACCAATTATCGCTTGTTGCGGGCTAAGGGCAATAATGTTATTGGGGTGCGCTTGTTTACGCCAGCGGAGACTGCTGAAGAACGGCGGGGCTTTCGGACAGCACGGCGACGTTTAAGTCGGCGGCGCTGGCGCCTGGGGGCATTGAACGGGATATTCGCCCCAGAATTAGCTAAGGTGGATCCTAACTTTTTGCATCGGTTAAAGTACGCTTGGGTGCATCCAGCAGATCAACAAAACAAAGGTAAATATTCCGCCGCGCCTTTGTTTAACGATGCTGCGCTGGACCGCCAATTTCATGATGACTATCCCACCATTTATCATTTGCGGCTAAAGTTAATGACGGATACTTCACAACATGATTTAAGAGAAGTTTATTTGGCTATTCATCATATTATCAAGTTCCGGGGGAACTTTCTCAGAGGGGAAGGGCCAATTAATGCCAGCGAAGCCTTTGACATTAATACTTTTATTGACCAAATGACCGCTTTTTATGATCAAGCCTTCCCAGATTTCAAGATTGTGGATCAAGTGGACCAACAAATAATCTTTAAAGGGTTAACGGACATGACGTTGTCCCCTGCAGATCGGGCCAATAAGGCCCTTATGGGGTTTAATAACGCTGCCCAGCAACCTAATAAGAGAATATTTAAGGCTATTTTAAGCGGCCTTGTGGGGAATCAAGTGGACTTAATGGCTATTTTTCAGTTAGATGGGATTCCCAAAGAAGACCAAAAAGAATTTAAATTCAAATTTGTTGACAACGATATCGAAGAGAAGCTGGCGGCTCTCGGGGATAATCCGGCTTTATCTGATGAACAAAACGAATTTTTGACAACGCTTTATGCCGCCTTCAGTGGCTTGACTTTAAAGGGCTTATTGGGGGATGCTACCTCGATTTCAGCTGCTATGGTGGCTCGCTACGCTAGCCATCGCACCGACTGGACCTATATCAAAGACCACGTTTTAACACCGCAGAATAATCGGGAATTGCGTCTGGCTTATGCCGACTTGATGACTGACAACGAAGACGTGCGATTGAAAGCGGGCAAGAAGTTCGCTAAAGCCATTGAGGCAGCTGATATCCCAGCGGCTAAAAAGTCGGAATTTTCACTGAAAATCGACAATAATGAATTCTTACCCCGCCAAAGAACCAAAGCAAATGGTACGATTCCCCACCAACTCCATTTAAACGAGTTGCAGCAAATTATTGAAAATCAGGGGCAATATTATCCCTTCTTAAAAGCCACTTTTGAGCAGGATGGCCATACTTTGAATAAAATTGAAGGTTTGGTGAAGTTTCGCGTCCCTTATTACGTGGGGCCCTTGGTGCCCAAGCACAAGGTGGCGGGGAATAACGCTAATCATTGGATGGTTCCTAAAGAACCTGGCGCCATCACTCCTTGGAACTACACGGAAAAAGTTGATCGGGACAAATCTGGGAATGAATTTATTCGGCGCATGACTGGTACCGATACTTATCTGTTAGGAGAACCCACCTTACCTAAGAATTCTCTGGTCTACCAAGAATTTAATGTGTTACAAGAATTGAATAATCTTCGCATCGAAAAGCGCCGCTTAGATATTGCTGTGAAGCAAGATATTTTTGAACATGTTTTTAAAACCAATAAAACAGTTACAGTCAAACGCATTGAAGAATATTTGACCACAGAATTTGGCAGCCCCGTAACATTGAGTGGCTTTGCTAATGTGAACGAACGCAAATTAAACAGCTCGCTGAGCACCTACCATTATTTTGTGGGGATATTTGGCGCTGAGTTTGTAGATGACCCTAAAAACTTAACACTCTTGGAACAAATTGTGGAATTACAAACGGTTTTTGAGGACCGTAAAGCGTTACAACGTCAATTGAAATTGCGACCAGAGTTGTCAGAAAAGCAGGTCAAACAACTGGCCCGGACGCATTACACTGGTTGGGGTCGACTATCCCAAAAATTATTGACCAGTAAAATCGTTCACGTGGCTTTAGAGGGTGAGCGGGAACCAGGGCAATATTCAATTTTAGAAACATTATATGGCACACAAATGAACTTTATGGAAATTGTGAATGATATGAAGGACCGATATGGGGTCAAGTCTTGGTTGGACCAGGAAAATAGCGGTTCCGAAAATAATCTGAGTTTGAAACAACGGATTTTAGATATGCCTGGGCCGAAGAATATTAAACGGGGTATCAATCAAGCCTTTCATATTATCGATGAAATCACCCGGGCCGTGGGGAACGCCCCCAGCCGGATTTATATCGAGTTTGCCCGGGAAAGCCAACAGTCTAATTTAACCAATGCCCGGGTCAACCGACTGAAACAACTTTATAGCAATCAGGCTCTGAAAAAAGAATTTGCCAAGCTGGCTAGTGAAATAAAAGACCTCACCAAAGAACAATTAAAGGACGATCGGTTGTATCTATATTATCTGCAGCAAGGCAAAGATATGTACACTGAGACTGATATCGATATAACTAAAATTTCCAGTAACTATCAAATTGATCACATTATTCCGCAAGCCTATACGAAAAATAATAGTTTGGATAATCGGGTACTGGTCAATTCAGAGATGAACGCCCGTAAATCAGATTCACCGACATTTTTGCCCAGCCTTATTCAAGAGCGCAAAGCTTGGTGGCGGCAGTTAAGGGACACCGGGTTGATGAGTACCATTAAGTATAATAATCTAACCCGGACATCCGATGATTTTTCCGCTGACCAGAAAGAACGTTTCATTGCTCGGTCTTTGGTAGAAACTCGACAAGTGATCAAAAACGTTGCAACGTTGATTAAAGAGTATTACGACGATTCTCAAGTTGAAGCTCTACCTTCTGAAATCACTGCTGAAATGCGGCGCTATTTGAATGTTCGTAAGAATCGAGATATCAATGATTATCACCATGCCCATGATGCCTTATTATTCGCCACAGCCGGTGAATTTAGCCGTAAGGTGGGTATTATGGAGAAGGGGCGTGTTAGCGACGGGGCTGGGAATATCTACAATCGATATACCAAAGATATTATCCAACGGGCCCGGGCAAAAGCCGGTCAGGATAAGAAAGTTCGACCGTTTACTTTTATTGTGGGGTCAATGGCTAATCCTGACACGAAGTTTCAAACCAATCAAACCACCGGTGAAATTGTCTGGACGCCGGAGGATGTGGCTTATTTACGGAAAGTCATCGATTATAAAAAGATGCTGGTGACTAAAATGACCTTGGACCAAACCGGGACACTCTATAATGAGACCCGCTATGGTAGTGGGGATAAGCACGTGGCAGTTGCGTTAAGTAAAGATAAAGCAGCTGACTTATATGGTGGTTTTGGTTCTCTGAAGCCAGCTTACGCTGCTTTGGTATATTCCAAGAAGAAATTCCGCCTAGTAAATGTACTGCGTCTCTGGTTACCGGAAATTAAAAAGAATGCCAGTGTTCTTGAAAGAAAGGTGCAATCTGTGCTTGGAGATGACAACGCGAAAGTCATTCGCGCCCACGTACCTTGTGGACAATTATTGATTAAAGATGGTGCATTAGTTACGGTCTCCTCAGCTACTGAGTTGCATAATTTCCGACAACTATGGCTACCAAAGGCAGATTATCAAGATATTTCGATTCTGCTTGGGGCGCCGGATAAAGTAACAGCTGAGAATCGACTGCAGGCTGAATCGCACTTTGATGATGTGGATCAGCGGTTTGAAAGTTTGTTGAAGGATGTTATTGATCAAGCACGGCAATACTATCCGTTGAAGACTCATCAAACTAGCTTAGAAAAACTGATTGGTAAAATCGGTAAATTTGATGAGTTGAAATTTGCTCAAAAACAACAAGTATTTAGTAGGTTATTAAGCGCGTTACATGCCAATGCAACTAATAGTGACTTGAAACAGATTGGTTTGTCAACTGCCTGGGGCCGGCTTATTTATCCTAAAGGTGTTTCACTGACTGATGAAGATAAATTAATTAACAGTTCATTTACTGGATTGTTTAATGACGTTATGAGTATCAAAGAATTTCACGATTTTTCAATCAACTAAAAGGTAATTAAAAATCCTATGACCAGATTGCGTGTCATAGGATTTTTGCTTATATGTATGGGCATAAGCCCCACTCTCAAAAAGAGCGCTGTAAACTTGGCCGATGGCCTTGTTTTATTCTGACGCTGTATGTCAGATCAATAGATTCAAGATTGATCTTTGTAGGGGATGAATCCTACAGATTTAGTTTAACATATTGGAGGAGGAAATGAAAATGGCTTTTCGAACGGTGGTAATAACGCAACATTGTAAAATTAACTATCAGCTGAATCATCTTAAAGTGCGGACAGAAGATAATATTGCCCAGATACCGGTTAATGATATTAGTGTGTTATTGATTGCGACGACTCAGGCAGTCATCACTGGCTATTGTATTGCTGAATTGCTTAAGGAAAATGTAAAAGTGATTTTTTGCGATGATCATGGCATTCCTGTGGGGGAGATAAATGGTTATTTTGGTAATAAATTAAGAAATCGTTGTATTGCAAAACAAGTTCACTGGGATAGCAAACGAACGGAATCTTTATGGCAACTGATTGTGCAGCGCAAAATTGAAAACCAAGGTAGTCTCTTATCAGATTTGGCCTTAAATGATACCGGTTTTGCTGAATTACAAGCTACGGTAGCGCCGGGAGATAGCCATAATCGAGAAGCAGTTGCCGCCAAAATGTATTTTCCAAGGTTGTTTGGCGCAACATTCACCCGTCAAGATGGCGCTAATTTGATCAATGCGCATTTAAATTATGGCTATCAGATTTTTATGGCTGCACTGGCCAGAGAAATTCATTCGGCGGGATATCTTACCGAAATTGGCATCCACCATGTGAGTAGTGAAAACGAATTTAATTTGGCTAGTGATTTAATGGAAATTTTTCGGCCGTTGGTGGATAGGCAGGTCTATGAGCAACGAGACAAGCCACTAGAACGGGAACAAAAATTAGCCTTAGTAGATTTATTGAATGATGTGGTTCGAATCAATGGGCATCAATCCACAGTGACAAATGCGATGGGGGAAGTTACAAGACAAGCCCTGGATTATTTATCAGGTAAACGGGTTGAACTACCAGAATGGGTGTTGAAAAATGAGGTATAGAGTGATGAGATTATTAGTGATGTTTGATTTGCCAACTTTAACGCCGACGGATCGACGTAATTATCGCAGTTTTCGCAAGGCATTGATCAATGAAGGCTTCCTGATGATTCAAGAATCAATTTATGTGCGGATTACCACAAATAAGCAGTCGGCTCAATTACTTGAAAATCGCCTGGCCACTATTGCCCCGCCGGCTGGCATTGTTCAAACCTTGATGGTAACTGAAAAGCAGTACAGCTCTATGCGTTTTTTGGTGGGGACGGCGATTGATGATATTCGTAATACGGATGATACTTTGGTGGTCATATGAGAAGTCTGACAATAAATGGCGTGCAAAAGCTAGATTTCTTAGAAGCAGGTATCACTTTTATTCATGTTGCAAATTCTCAATTGCTTTGGGATTTGCAAAGATTCTGGCAAGTAGAGAACGTGGACAATTTTGTGTTTAGTTCGGACGGTAAAATTTTGCATCCATTAAAAGATAGTCTTTTTATCGGTGATTTGGGTAGCAATATTGACTTGAATGATATTTTTAAACGGCAAATTTATAAAATCTTGTTGGCTCATTTGGATGAGCAAAGTTTGCAGCAACTTTATCGATTAGATTCGCAGATCAAGGCTGCTGTAACGGATGTAATTTTTACTGGGAATTTGCCCATTCAATTGAACCAAGATTGGGCCGTTGACCGCTTGATTAAATATCTTGAACCTAGTGTGGATACTGTTAATGTGACAACACCGTATGATATAATTAACTCAGTACTTGAAGTGATGGGGCAATTGAACGACAAACGCTTGCCCATCTTTTCGAACCCAATGAATTATTTAGATTTAGCGCAATTGAGAACCATAGCTGCTGAAGTGATGACTCAGCAACGTTCAATTGTTTTCTTCGAGAAAGCTCGCGATGAATATCTGACATACAAGCTTATGGGGGGCGTGAAGATGATTTATATCGATGCTGATTTCGTGGCCTTTGATGAGAACAGACCCATGATTTAATTGGCAGGATACGAACATTCTTTCCGTTCTGGAAGTATGTCAGATCAATGGATTCAAGAGCTTAAAGTGGTTAACTTGCAAGCTGAAGCACGTTCTGGAAGTATGTCAGATCAATGGATTCAAGAGCACAAAAAATTCGAAAAGGAAACAGCTTAAGGTTCTGGAAGTATGTCAGATCAATGGATTCAAGAGCCTAATCCTTTCTATATGAAAAACCTAATATGTTCTGGAAGTATGTCAGATCAATGGATTCAAGAGCCAGACATCGTGGAATTCAATTCGTCATCCTGTTCTGGAAGTATGTCAGATCAATGGATTCAAGAGCATACTGAAATCCAAGTTGGGAAACCTTACCGTTCTGGAAGTATGTCAGATCAATGGATTCAAGAGCTAAGCAATAAAAATTTTAACTATATCGCCGGTTCTGGAAGTATGTCAGATCAATGGATTCAAGAGCTATATCACAAATTTAGGAGGATACAGATGAGTTCTGGAAGTATGTCAGATCAATGGATTCAAGAGCATATTCAACAGTTATTGGGTCACCGTAGTGGTTCTGGAAGTATGTCAGATCAAGGGATTCATGAACGATTATAAACATTGTCTCCTGATATTCTGGGTTCTGAAAGTATGTCAGATCAATAGATTCAAGTACGTTAACTCAATTCACATATTCTTATATATGGTTCTGGATGTATGTCAAATTAATAACTTTTAGATTTAATATTAACGATTAAAACTAGTTTGACAACCCCTTAATTAGGAGATATAGTTCTATCGTTGCATTCATGCAATTACGCCAGATTATATGTGAGTTTTAGATAAATTTATTTAAAATTTGTCTCCTGATGTTCTGGATATATGTCGGATCAATAGATTCAAAATCGGATGGTTTTATTTAGCGTGGCTTTTGGGCTGCGCTTTTTGTTTGCCGTAGATTTCAATGTACATATTTGTGTATTTATGACTATTTAAGATTAAAATTATGCTATGATAAAAAGAAACGAAGCACCAATCATTGGGAGATGAGGGTTTGAAGAAGCAGCGGGGATGGTTGTTTATCATTGCGTTTATCGGATTATTAAGCGTTTGTTTTACGAAACCAACGCCGGTAAAGGCGTACAGTGATCCATACGTGGATTACCAAGTGCAAGATGACTTGGGGCTGCTGAGCCAATCAGACATTGATCGCATTCACGATATCAATGCGGACTTTTTGAAAGCTAGTTACTTTGATCCTTATAACCAAAATTATCAAATTTTTGTTTATACCTTTGCCAAGAAACCTCAGGAGGGTTTCACCGATATATCCGATCACCTATCCAGCGAATTACCCTACGTTGTGCTGAATGGGGACAGCGATAAGTTATTGACCGGGGAGCTGCCGCTGGATGACACTGGTCGTCATGCTGTGATGAACCCTAAAACCGGGGAAAATTTATTTGGACCCCAGATTATGTTTATTTATGTCTTTCCAACCCATGGTCACTTTGAGATTCGAATCGATTCTAACGGCGCTATTTTTGACTTTCAGGAGTGGTATCTATTTGGCCGGTTATCCAACACGGATACTTCAGCTAGCAATCTGATGAAGTGGGTTGATCGGACCAAGACATTCACCCAAAAGAGTTACATTAACCAGGGGGCTAACTCTGAATACAATTGGGACTTTATTAACAGTGCCAAAAACTGGATGATTTTTGTCTGGATCATTATTATCCTTATCAAGTTCTTGATCCGTAATAAGGATGATAGCTCTTCCGCCGGGCCTGGACCAAACGAACATTACGATGACGGCTTTTTTGAAGGCTATGTTATCGGCCAAATTATGGATAAAAACAACAATAGTAACGGGTTAGGGGGCGGCTTATAATGGGCTTTATCATTAGATTATTCTGTGGGTATTGGCTTATCAAAGGCAGTATTGTGGTGATCTGTGCCTTTGTGGATCAACACTGGACCTATATGGCCGTCCACCATAGCACTTTAGTGGCGATGATCGCCGGTTTCATTGGTATTTGGCTTGAGATGCGCCTGAATGCTTTTGCCCGGCGCAAATGGCCCAAGGTCTTTGCCACCATGTAAATTAACTGAATTCTAAAAAAAGATTGACGCCAACGGCCACCCATGATATGATGAGTCTCGGTTGTTTTATTGCCTAAGACTCAGGTGACATTAATGTCTCAATATCCTGCCGAGGAAACACGTTAAGTAATTTCTCTATGTCTTATGGCATGGAGTTTTTTTATACTCCGATGCCAAAAAATTATACGGAGGTGAAACTCAATTGGCTAATGCACAAGTTATTGCAAAAAAAGCTGCTGCTGTTGATGAATTAGTAGAAAAATTTGGCAAGTCTAAGTCTATCGTCGTTGTCGACTATTTAGGTTTAACTGTTGAACAAGCTACTGAATTACGGGCACAACTACGTGCGGAAGGTGTTGACTTAGAAGTCATCAAAAACACTTACTTGCGTCGTGCTGCTGACAAAGCTGGCTACGAAGGTTTGGATGAAACATTTACTGGACCTACTGCAATTGCCTTTTCTTATGAAGATGTTGTTGCACCTGCACGGATCATCGCTAAATTTGCCAAAGACATCGATGCTTTGGAAATTAAAGGTGGTATGATCGAAGGTAAAGTAGCTTCATTAGAACAAATCGATCAATTATCCAAGTTACCAAGTCGCGAAGGCTTGCTATCTATGTTACTTTCTGTATTACAAGCACCAGTTCGCAACGTGGCTTACGCTGTTAAAGCTATTGCTGACAGCAAAGGCGACGAACCCGCTGCTTAATGATTTAAGATTTTACTAAAAAACTCGGACCTATAAATGGAGGATACAAAACATGGCATTAGATGTAAATGCAATTGTCGATCAATTAAAAGACGCTTCTGTCTTAGAATTAAGCGACTTAGTTAAAGCTATTGAAGAAGAATTTGGTGTTTCTGCTGCAGCTCCAGTTGCTGCTGCAGGTGCTGCTGGCGGCGACGCTGGTGCTGCTGAAAAATCTGAATTCGATGTTGAATTAACAGAAGCAGGTCAAGAAAAAGTTAAAGTTATCAAAGAAGTACGTACAATCACTGAACTTGGCTTGAAAGATGCTAAGGGCTTAGTTGATAGCGCACCTTCAATCATCAAAGAAGGTCTTTCTAAAGATGATGCTGACAAGTTGAAGGAACAATTAGAAGCTGTTGGCGCAACAGTTACTTTGAAATAGTTCATTCATTTGACTTTAAGGAGCTGGAATTTATTTTCCAGCTCCTTTTTTGCATTTACTAACAGTTTTGCAAGGTGGTCAATTCCGTATGGATTCCGCAAATAATCATGTATAATGGAAAGTAACAATTTTGGGGAGGAAAACACTTGTGAAGGCGCTATTTAAAAAAATAATGGCATTCGTGTCAAAACACAAAAATATTCTAAAAGCAATTTTCATTCTTTCGGTCCTGACCTTTGTCATTATCGCCATTGGCCGAATTCTCCAAGGCATTGATCAGCGCAAACTATCCGAGAGCCTCCACAGTCAAAGTCCATTATCGATTTTACTGATGACCGTTTTGGGTTTGATTGCGGTCACGCCCATGCTGAATTACGATTTTGAAATTCAAGATTTCTTACCAGAACGCACTCCCACCAAACAAATTCTCATGGCGGGCTGGACGGTCAATACCTTTAATAACTTGATTGGTTCTGGTGGGGTATTGGGGGCGACGTTACGGGCCAATTTTTATGGCAAGCATGCCACTCGTAAGGAAATTATCTATGCAATCTCTAAGATCGCCTTATTCTTATTGTCGGGTTTGTCGATTTTAAGTATTGTTTCCTTAGTTTTGATCTTTGGATTTAATATTGGCCGAGAATTTAGTAATTACTGGATCTGGTTAGTTGGGGGTTCTTTATACACGCCACTCTTATTAGCCTTTACCCACTTTAGAGAATCAGAGTTTTTTGAGGGTTTAAACCTGCGCAAAGAACTGCGGCTAACCCTAGGCTCCTTTTTTGAATGGGCTTTTGCCGGAGGTTTCTTTTTAGTCATTGGCTATTTCTTGGGCATTCGGGACTTAGCCGCCGTTTTTCCATTGTTCATGATTGCTAACGTGGTTGGGGTCGTTTCCATGGTCCCTGGGGGCTTAGGCAGTTTTGATGCCATGATGCTTCTGGGCTTACCAGCAGCCGGAATCGATAGTAGTGTGGCCGTGGTGTGGTTGTTATTTTATCGGATATTCTATTATCTGATTCCCTTTGCCATCGGAGCTTGCTTTTTCATCCATGATACCGGCGCGAAGTTTAATAAGTACTTAGACGATATCCCCAAGCAATTCCTACAACGCTTGTCCCATACATTTATTGTCTTTTTCTTATATGCCGCAGCTATTATGATGTTACTAGCGGCTACCGTTCCTAACTGGATTCGCACCAGCCGGGTCATCGGCGGACTTTATCCTTATGCCCTAGCCTTTATTGATCGGACCTACAATATTATTGTGGCTTTCATGTTGATTGGGTTAGCCCGAGGGGTAGCCAATCGGGTGAAAAAGGCTTATTGGCCCACAATGATCTTGTTAGTGGTGGCCATCGTCAATGTCTTCTTACGGGACGCCAGCACCACTTTGTTTGTTATTTTCATCCTGGTCCTTTTGGCCATGTTCTTTACCAAGGGGGAACTCTATCGGGACAAATTGGAAATTTCTTGGGGTGGTCGGTTATTTGACAGTACCGTTTATGTCTTGACCTTTATCCTGTATGCCATTGTTGGTTTCATGAATTCGCCGCGAATTCATCACCGTCGGCCAGTGCCGGATGCGTTATTGTTTCCTTCGGAGCGAATTTGGTTCACCGGTTTGATCTTGGTATTTTTAGCGGCCTTGATCTTAGTCTTGATTCAAGAATACTTGAGTCGTGGGGGCAAAGATTTAAATGCCGGCTTTGATGCCAAACGGGTAGCCACGGTCATCGATACCTTTGGGGGCAATGAAGTCAGCCACTTAGCTTATTCACGGGATAAAGCCATTTATTATTACACCGTGGATGGGGAAGATCAATTATTTTTCTTATACCGGAAAAATGCGGATAAACTGATTGTCATGGGTGAACCCGTGGGCAATCAAACTTATCTTCATGAAGCCATTACGGCTTTTATTAAAGATGCGGATCAACAGGACTTACAGATCGTCTTTTATGAAGTTTCGGATAATTTCACCATGATCATGCACGAATATGGGTATGATTTTATCAAGTTTGGCGAAGAGGGCTTTGTGGCCCTGCCTAACTTTAATATCTCCGGTAATAAACATAAGGGCCAGCGGGCGTTGATGAATCGCTTTAAGCGGGAGGGTTATACTTTTGGCATGTTGGAACCGCCATTTTCAGACGAGGATTTCCAGCAGTTAAAAGCCATTTCCGATAGTTGGTTGGCCGGTAAGGCGGAAAAAGGGTTCTCCTTAGGCTTTTTTGACCGGTATTACCTGGAACAAACCCCCATTGCCGTGATTCGAGACAAAGACGGCAAATTGGTAGCTTTTGCCAATTTAATGCCCACCGGCGATCACGAAATCACTAGTATTGATTTGATGCGCCACAGCCAAGAGGCCCCTTCAGGGATCATGGACGAGATCTTTATCAACTTGTTCTATCAAGTCCGTGACGACGGCTACCATTACTTTAATATGGGGATGGCACCTTTAGCGAATGTGGGGATTTACAAGCACGCCTTTTTAGGGGAGCGGGTGGCCCATTTAATTTATCAATATGGCTATCGCTTCTTTAGTTTTGAAGGCCTGCGCTCTTATAAAAATAAGTATGTGACTCGCTGGGTATCCCGCTATATTGTTTACCCTAGAAGCAGTTCCTTAATTTTCACCATGTTGCAGATTTTATTAGTGGTGAACAAGCGCATTGATCCAGCCGATTTCCAATCACCAATTATGAAACCAAGTATGATGTTGAATTTTCACAAACGTGAGGCCCAAAAGCGTGCCGAACAAAAACAAGAATCAAATCGAGGTTAACTATGACAGAGTATTATTATTCCCAAAACCCGGAAGTGGCCAGTGATCAACAACAATTCTCCTTTGAGCTCCTGGGGCACACTTTGAAATTCACCACGGATAACGGCGTTTTTTCCAAGCGGACAGTGGATTACGGTTCAAGAGTGCTCATTGGGACTATTCCAGCACAAAAGCTAGTGGCGGGGCCATTATTAGACCTGGGCTGTGGCTATGGCCCCATTGGGTTAACCCTAGCCGCCCAATTTCCTAAGCGGCAAATTGTGCTGTCAGATGTGAATGAGCGGGCCTTAGCGCTGGCCCAAAAGAATGCCCAAGATAATCAACTTACCAATGTGCAAGTGATTGAATCCGCAGGTTATACTAAGCTGGATCAGCAATTCGCTGGAATCTGGACCAACCCGCCGATTCGCGCTGGCAAACAAGTCGTCAATGATATGTTGACCACGGCCTCGGCCCACTTGGTCCCAGGGGGGCAGTTATTTGCCGTATTACAAAAGAAGCAAGGGGCGCCTAGTGCTAAGAAATTAATGCAGGCTACTTTTGGCAATTGTGACATTATCCAACGGGATAAGGGGTATTACATTTTACGGAGTCAAAATTAGAATACTTTCAAAATTAGCTTTTAAAAACGCTTTTATGATAAACTAGACGAAGATGATTCATCTGGAGGTAGTTTTATGAAGCGTTCAAAAGGCTTTTTTTTGCGAGCTGTAGCGGCTTTAGCCGTGAGCAGCAGTGTAGCTTTTTTGAGTTCAAAACAGTTCTTACAGCAAATTGAAAACACCCACGATAAGTTAAAAGTAAAACAATTCATTAGGGTAAATTTAACTGACAGTCAACGTTTTTTAAACATTGTGGAACAATTATCAACTGAAGATATTCACAAACTTGCGGCTATTTTAACGAAAATGGCTGATTTAAAGGGTGGCAAAAATTTGATCAATACCGCCCATATTAGTGAATTTCAAGCCGCCATCCAAGCAAAATAGGATTGGAGGAGTCCATTATCATCACAGATCCGACAGCAGTGGCTTATTACATGGATCAGGCCATCGCCTGTGCCAAGCAAGCAGCGGCGTTAGATGAAGTCCCCATTGGGGCGATTATTGTGGATCATGGTCAAATTATCGTCCAGGCCTTTAATCACCGGGAACTGGATCAAAGTGCCACGGCCCATGCGGAAATTTTAGCGATTCAACAAGCCTGTGCTGCCAAGGGCTCTTGGCGGTTAACAGGCATGGATTTATTTGTGACGCTAGAACCCTGTGTCATGTGTGCTGGGGCGATCATCAACAGCCGTTTAGATAGCGTGTATTTTGGTGCTTATGATCCTAAGGCTGGCGCGGCGGGCAGTGTGGTAGATGTTTTTAGCCTTGAAAAACTCAACCACCATCCCCAAGTTATCGGCGGTGTGGCCCAAGCCAAGACCGGGGCATTACTGACAGAATTCTTTCGGGAAATCCGCCGGCAAAAAAAGTTACGGGCTAAGGCTAGCAATTCAGCTCAAAATGAGTTATAATTTTTATTGCCGAAAGGCCATGAGACAATGCTTCACTTACGAATCGTGTCAGGTCCGGAAGGAAGCAGCACTAAGTATGTTGAGACATGTGTCTTATGTTTATATAAAATTCAATTGGGACTGATTAAAGCAAGTATTGCCTTCAGTTCCATTTTTTTAATGGTTTTAATTATTTTAAGTGAGTTTGATCAATGGGATCAAGCCCAGCAGATAACTTCAAAAGGGAGCTGAGATTTGTGAGTTATCAAGCCTTATATCGTGTTTGGCGCCCTCAGCGTTTTGATGAGATCGTTGGGCAGCAGATGATTACTAGAACTTTGAAAAACGCCATCGTGGCTAAAAAGACCAGTCATGCTTATTTGTTCGCTGGACC</t>
  </si>
  <si>
    <t>MTKDYSLGLDIGTGSVGFAALDTNYRLLRAKGNNVIGVRLFTPAETAEERRGFRTARRRLSRRRWRLGALNGIFAPELAKVDPNFLHRLKYAWVHPADQQNKGKYSAAPLFNDAALDRQFHDDYPTIYHLRLKLMTDTSQHDLREVYLAIHHIIKFRGNFLRGEGPINASEAFDINTFIDQMTAFYDQAFPDFKIVDQVDQQIIFKGLTDMTLSPADRANKALMGFNNAAQQPNKRIFKAILSGLVGNQVDLMAIFQLDGIPKEDQKEFKFKFVDNDIEEKLAALGDNPALSDEQNEFLTTLYAAFSGLTLKGLLGDATSISAAMVARYASHRTDWTYIKDHVLTPQNNRELRLAYADLMTDNEDVRLKAGKKFAKAIEAADIPAAKKSEFSLKIDNNEFLPRQRTKANGTIPHQLHLNELQQIIENQGQYYPFLKATFEQDGHTLNKIEGLVKFRVPYYVGPLVPKHKVAGNNANHWMVPKEPGAITPWNYTEKVDRDKSGNEFIRRMTGTDTYLLGEPTLPKNSLVYQEFNVLQELNNLRIEKRRLDIAVKQDIFEHVFKTNKTVTVKRIEEYLTTEFGSPVTLSGFANVNERKLNSSLSTYHYFVGIFGAEFVDDPKNLTLLEQIVELQTVFEDRKALQRQLKLRPELSEKQVKQLARTHYTGWGRLSQKLLTSKIVHVALEGEREPGQYSILETLYGTQMNFMEIVNDMKDRYGVKSWLDQENSGSENNLSLKQRILDMPGPKNIKRGINQAFHIIDEITRAVGNAPSRIYIEFARESQQSNLTNARVNRLKQLYSNQALKKEFAKLASEIKDLTKEQLKDDRLYLYYLQQGKDMYTETDIDITKISSNYQIDHIIPQAYTKNNSLDNRVLVNSEMNARKSDSPTFLPSLIQERKAWWRQLRDTGLMSTIKYNNLTRTSDDFSADQKERFIARSLVETRQVIKNVATLIKEYYDDSQVEALPSEITAEMRRYLNVRKNRDINDYHHAHDALLFATAGEFSRKVGIMEKGRVSDGAGNIYNRYTKDIIQRARAKAGQDKKVRPFTFIVGSMANPDTKFQTNQTTGEIVWTPEDVAYLRKVIDYKKMLVTKMTLDQTGTLYNETRYGSGDKHVAVALSKDKAADLYGGFGSLKPAYAALVYSKKKFRLVNVLRLWLPEIKKNASVLERKVQSVLGDDNAKVIRAHVPCGQLLIKDGALVTVSSATELHNFRQLWLPKADYQDISILLGAPDKVTAENRLQAESHFDDVDQRFESLLKDVIDQARQYYPLKTHQTSLEKLIGKIGKFDELKFAQKQQVFSRLLSALHANATNSDLKQIGLSTAWGRLIYPKGVSLTDEDKLINSSFTGLFNDVMSIKEFHDFSIN</t>
  </si>
  <si>
    <t>857291.SAMN02463875.HMPREF9138_01013</t>
  </si>
  <si>
    <t>GCF_000234055.1</t>
  </si>
  <si>
    <t>Prevotella histicola F0411 supercont1.1| whole genome shotgun</t>
  </si>
  <si>
    <t>GTTGTGTCTGATAATGCAAAGATACTAATTTTAAAGC</t>
  </si>
  <si>
    <t>GGCGGTAAAGGCAATGTAAACTCCTTAAACATGTATAAACTCATCGCAGATTCGGATACTCCTGTTTCCTTATTAAGTTTGTTGGCAGATAAATTAAGACCCTTATCAGATGGTAATCTCAGTAAGAATGTCGTGAAAGGGATTGCAGAAGGAACTGTTGATCATATAGAAGGAGGGATTTATACTAACTATTTTCATTTCTTTAAAGCAAATACTTTTTATTCAAAATAACCTTATGAGCAATACATTACCACTTGAAGAGTGTTCTATCAATCAGATTTATTTAGATAGTTCAGACGTAAAAACCTACATGATTCCCATCTATCAGCGTAATTATGCATGGGAAGAAGATGAGATAAGAGCGCTGATTAAGGATATCCATGATTCTTTTAGGAAAGATCCAAAGGCACCTTATTATATAGGAACCTTGGTGACTTATAAGCGGGGAGATACAGAATATGAGGTAATTGATGGTCAGCAACGTCTGACTACCATCTATATCATCTTGAAAGTATTGGGCGTTAATAACCTGACAAACAAACTTACCTATAGTGCCAGACAAGTATCTGCATCAACAATAGCGAACTTAGACAACTATCCTAACTTGGGAGAGAATGTTGATAATGGTATTAAGAATGGCTATAAGTATGCTGAAAACGCTTATAAAGACTATGTTGAGGATTCCGAGCAGGATGCTTTTAGGCAGTATTTCCTCAATAATGTATATTTGATACGTTATGAAGTTCCTAAAGATGTAGACTTGAATCATTACTTTGAAGTGATGAATTCTCGTGGCGAACAGTTAGAAAAGCATGAGATTGTTAAGTCTCTTCTCAGTCAGTATTTGGGCGAAAAGACAGAAAGAGCAACGTTTAGTCGTGTATGGGAAGCCTGCAGTGAGATGGATATGTACATACAACAGTGCTTCTCTGATAAGTCGGTGTTTGGTAATTCTATGGATTCTTTCAAAATAAAGGACTTTGAAGGTATCCCAAAACAAGAGGGTTCAGAGGGTAAAAAGTCAATTTCGAAATTTCTAAAAGGCACAATAGATGAGGCTGAAGACGATATTTATATAGAAAGAAATGATAAGTTTCAGCCAATAATTGACTTCCCTAACTTCTTGCTGATAGTCTTAAAACTTACGAGAATGAGCTATGATGGCTTTGATCCAACAGATTTCACACTTGATGATAAAGAGTTACTTAATGAGTTTACAGAGGCTATTAAAGATGTAGAAGGCAAGACTGAGTTTGCCAAATCGTTTTGTTTTAACTTGCTGAAGGCTAAATACTTCCTTGATAATTACGTTGTTCACCATACTCTTAGTGCTACAGAAACGGTAGGAGATAACCCTTGGAAGCTGCAATACTATTACAAAGAGTCGGCAGATAGGCAGTATCCTAAGAACTTATCAACTGATGACAATGATGTACAGAAAGAGCTTGTTCATCTGCTATCTATGTTTGAAGTGTCATTTACTCCTAAGCAACGCAAGAACTATCTCTTCTATTGTATGTTGTTCCTCTTTGAGAATTGCGAAGTAAAAGACTATTTAGTGTTCCTTCAATATCTTGCAGATAAGTATTTCGTTGATGTCTATATGAATCCTGATAACCTTACTGAAAGGAATCAACCTAAGCCAAATGCGTTTGATTATGCTGTGTTGAGGGATGGTGAATTGAATGTATATGACTTTGATGGAACAGGTTATAGAGAACGGTTTGAGAAGATTTATCAACAAGGTAGGGCTGATATACCTTTGTTTGTGTTCAACTTTACTGATTATTTGATATGGAGGAAATATGCAGATGAGATTCGTGGAGAAAAGACAAGGAAAGATTCTTTGAGTCGTAAGGAGTTCTTTAATGCATTGGGATGTAGTGATTTTGAACTCAATCCTTTCAATAATTTCTATTTTTCACGTACTCGTAAGTCTTTAGAGCACTTCTATCCACAAGCGAAAGTTGGAGATGATAAGCCTCTTACGGCGTATGATATCAATTGCTTTGGCAACTTTGCCATGATAGGAGCTGATGTAAACAGCTCTGGTTCGTGCTGGGATCCAAGGGCAAAGCTCGATCATTATAGTGACAGTAGGGCTAATCAGATAAGTGTTGCATCGTTGAAGTTTAAGATAATGATGCAGATGTGCAAAGATAATTGCAACAAAATACTTAGCAAAAAGTTAGAAAGACCTGATGGGATGGAGTGGAATAAAGAAGATATGCAGACCCATCAAGAGAGAATGCTTGATATAATCTTTGCTGGAATAGAATAAAGCACCTCGTTATTTACCAATACAGAAGTGCTGGAAGATGTTGCCGAGAACCTCATGGGTGGTGATTTGACCACCCGTGATGTCGGCAAGTTGGTCGAGACAGATGCGTAGATCCTCACTGATAAGGTCGCCACTGAGTTGCATGTTCATGCCATCAATGACACGAAGGATGGACTCGTCGGCACGGGTGAGGGCTTCATAATGGCGGGCAGAAGTGATGATCACACTGTTTTCGTTGATCTCTGGGATGTCAGCTGCCTCATAAATAGCCGTCTCCAAAGCATCAATGTTCTGCTTCAGTTTGGCTGATATATATATATAAGGTGTAACCTCGTCTGATGGTTGAGGCTTTTCTGTCTTGTTATCCATCTTATTGAATATCGCAATCAGCTTCTTTCCTTCCGTGAGATGTTGCATCTCTGCCAGTTCTTCAGCCGTTGGTTGCTGGTCAACGACCCACAGAACGATGGCTGCTTCATCCATTTTCTGATAAGCACGTTCGATACCTAACTGTTCAACCTGGTCGGTTGTGCGTCGTATTCCGGCTGTGTCAATGAAGCGGAAGGTGATACCATGGATCTCGGTTGTGTCTTCAATGACGTCACGAGTGGTACCGTGGATATCGGAGACGATGGCTTTCTCTTCATGAAGCAGGCAGTTGAGCAGGGTTGATTTCCCCACATTTGTCTTGCCAACGATAGCTACTGGTACTCCTTTCTTCAATGCATTGCCCGTTTCGAACGACTTTCTGAGCCCTGCTATACGCTCATGAATGGTCTCAGCAAGCGCTTTCAGTTCCGAACGGTCGGCAAACTCCAGCTCTTCATGGTCTGAAAAGTCGAGCTCAAGTTCGAGTAATGAGGTTATTTTCAGCAGTTGTTCGCGCAATAAGGACAACTCTGAGCTGAAATGTCCTTTGAGTTGACTCATCGCTACTTGGTGTGATGCACGGTTAGAAGCGCTGATGAGGTCGGCAACAGCCTCTGCCTGACTGAGGTCCATCTTCCCATTCAGATAGGCACGTTGCGTATATTCGCCTGGGAGAGCCTGTCGGCAACCTGCGTCGATGAGTGCTTTCACAACCTGATTGAGGATATATGCCGAGCCATGACATGCTATCTCCGTACTGTTTTCGCCCGTATAGCTATGTGGAGAGAGGAACACACTCACCAGGACATCGTCTATTGTATTGCCCGTTTTGTCATGTATCTCCCCGTAATGCAGCGTGTTGCCCTTGGCACTGGTCAGTTTTCTCCCGCTTCTACTATGGAAGATCCTGTCCGTAATCTCTATTGCCTGTTGACCACTTACCCGCACAATGCCTATTGCTCCACCCGGTTGTGTAGCAAGTGCACAGATGGTTTCGCCCACAGTCTGGCGTGTTGTTGAAATGGTTTGTTGTGCCTGTTGTGGGGTAAGTGTCTCTTCTTTCATTCTTTTTGTTTATGATGATTGATGTGATGGAGCGTTTATATTCTGTCAAGCACCGTCTTAACGAGTCCGTCAATCGTGTTTTTATATCCTGCATTTGCCTTCTTTGCCAGTCGGTTTGCAATGACCATGCAGCATGTTACAGCCCGATGTCCCATGAGCGTAGCCAGTCCGGCGAGCGCAGAAGACTCCATTTCGAAGTTCGTTATCTGTAGTCCATTGTAGGAGAACTTCTCTATTTTCTCGTTCAGATGTGGGTCTTGCAATGGCAACCGAAGCTCCCTTCCCTGTGGACCGAAGAATCCTCCGCAGGCTATGGTGACACCTCTCACCATGTCGTCCTGTGCAATCTGCTCAGTAAGTTGCTCATCAGCACAAGCCACGTATGGGTTTCCGAGTTGTGAATCCCACTTCACTTGCTTCTTGAATTCTGCTTCAAAGTCAAGGTCGGAAGCCTTGTCACGTCCGGCATAGAAGTTCAACAGTCCGTCAAAACCAATGCTTTTTATCGATGCAATGTATGTTCCAGTCGGCGTATAAGGCTGCAATCCGCCACAAGTACCGATGCGTACGAGAGTGAGCTGCCGCAGTTGGTCCTTCTCAGTGCGTGTTTCGAAGTCGATATTTGCCAACGCATCCAACTCATTGAGTACGATATCGATGTTATCACAACCAATGCCCGTGCTCACAACCGTGACGCGTTTGCGGTGATAGGTTCCTGTAATTGTTCGGAACTCACGGCTTTCCACTTCACATTCTATGTCCTCAAAGTGGGAAGCTACGAGTGCTACGCGCCCCGGATCGCCCACGAGAATCACCTTGTCTGCAAGGTTTTCTGGTTTCAGATGCAGATGAAAGATACTTCCGTCCTCATTGATAATCAGTTCTGACGGTGCAAAATACTTCTTCTCCATAGGTCTTGAGATATTTGGGTAAATGTGTTCTTATATAATGTTTAGGAGACAAAGATAAGAAGAAATATGCAGATGACCAAATGAAGAAGAAAGAATGATTGTAAGATAAATTCACTATTGATTTTCAAATGGTGCTCTTTTGCCTTCTAAAAGGTGCCCTTTTGCATTGCAAAAGGGCACCTTTTGATGTTCAAAAGGGCATCTTTTACAATGCAAAAGGGCGTCTTTTACAAGCCTGTTTGTAACCTCTTGATATACTATGGGTTATAAAGGCAGTTTCGCATGGTTATTGTTTGCTTTTCGGTCTGCGCCTCTTCCTTTTCTGTAAAGTTATTTCGTTATGCCTGATTGTCTGTGATCAGGTTCCTTCACAGGGCTCTTCCCCTCTATGCTTCTTCAGCTTCTGTATTACGGAAAGCCTGAAGCGGAAAGGGCAGTGGGCGAGAGTCGGTTGGCAGTTAGTGCTTGGTTATTTGTCTAAATACGTAATAACATATTTTCTTATACCATAATACACATCGTTCTCCATCAACTCAATAGGGCGTCCTTTATCATCAAATTTATAAGAATCGGTATTCGTTTTCCCCAATTTATTATCATAAAAGACGTGCCTTTTGGCAACAAGATGAGCAGAACGGATGCCCGTTTGCGTTGTCCATATACCTTCATTGCGGTTGAAAATGGAAGGATACACGCGGAAGATGTTTAAGTCTGGGAAGGTTCTGTTGGGCACATTGGTATATTCGAAACGAACGAATGTATTTCCATATGTTATCTTTCCTTTTCCTCCAACGGTGGCTTTGACGAGGTCATTGTTCTTCCACTCAAAGGTATTCTTTAAGTTTATTTCATGAATATAGGATGAAGTCAGGTGTCCGTCAGCATCATATATAAGACTATCCTTTGTGTGAGGCGCCGTTACAGGCTCATCTGTCAGAGGGTCTTTATAAGGAGCTTCGTTGATAAACTTCGTTGCTCTGCCTTGTTTATCTAAGTACATAGCACCTCTATGGTCCTCAAGAACAATCCTACCGGTGATGTATCCCTTTGTTGTATACGAGTAGATGGAGTCCGTATAAGTCACCGTTGCCACTCGAGGAGGGCCATATGTGTTGTGGAACAGGTCGTTACAAAACGTTAGAAGGCGCTTCTGATTGTCATAAGTGAAGACATATTCCCCTTGCTTATAGCCCTGGGGATAGACGTAAACCTCAATCTTTGAGATGTAATCGTAGCCTTTTTTCGCAATAGTATCCGAAGAAGTATCCACCTGATCATCGCTTGAACAGGAGAAAAATGCGAAAGAAATCGCTAAGAGTAGAAAGAAATGTTTCATTAAAACCTAATTTTTTATGTATTGAGGTGCAAAGGTAAAAAAGATGAAAGAAAATACATGACGATGAAAGTTATAGTCTGTAATTAAAAACAAACACATCGAAAGTTATATATATAAATCCTAAAATCAAGGTGAAAAACAAGAGTAGATGCCTAAAAAGTGTAAATTGTGAAGGAGGAAAGGACTTGCTGAAAGTGCTAATCATACACTTATTAGCAACTTACGAAGCATGGGAAAAGTAGGACTGAAAGGTGGTTTTGAGGAAGAAAAGCATGGGGAAAGGGATTAGAAAGGGGAGAAATCGCATGAAGAAGATAGCCTTTTAGCACTGATTCTGTCCGATATAGGTGGATATTCAGTACATAAGAAACACAAAAACGGCGCAGTGCAGAGTTGCACTACGCCGTTTTTTCTGTTCTAAAAGAGACGCTTTACTTTCGCCAAAAGCGTGATGTTATGTCTTCAAACGTACCGTCTGTGCATCGCCGAAGCATCCGTTGATTGGTCCGAGGAGAGTTAAGTGCACCGAGATGCTTGAGGTATGGACCTATTTTTATGTAGTCGAAACGCTCCTGATGGATATGAGGTGATACGGCAGTACGCCCTGTGTACCATCCAATCTTCAGTCTGGGATGCTGCTTGCGGATATGTTCTGCCAACTCATCAACCCTCTCCGGTGCTATATCACCTCCCATAAAACCCACGCAAGTGATGGGATTTCCTGCTTCAGAGATGAGCTTGTCGAGCGTCTCTGTGGTCAGATCGTTGCCTTCATCCTTCCAAAGAAAACTGCTATGGCAGCCCGGACAACGACAAGGACAGCCCGAAATGTTGATGGCAAGCGTCACTTCGTCAGGGAATTCCTGAAAGACTATGTCTGTGTTGATATAGTGTAGCATCTTAATTGATGGCGGGTGACGTTGTTCGGGAGCCTTGTTTCTTCCTCTCTTGTCACCCGCTTGCTAATCATTATGCCTCCTGTTTGCACTCTTTCGTCTGTTTCCCAGCTTCGGAAGGAGCAGTAGTCTTTATCGTATACTTGTTCTGTCCGGCATAGAAACGGCGGTGTGCCTCATCCTGACGTGGTGCTGAGAAGTTGCTAACACGCTTCATGTAGCCAATGACACGTGTGAGATAATCCACGTTTGTAGAGTGACAATGAGGACATTCGTGCAGATAACGCTTATCGATATGTCCACAATCGTTACATACAGTGTTAGGAATATTGAACGTAAAGTAGTTACATCCCTCTTGTGCTGCCGTACGTAGGAGCTGTCGATACTGTGCTTCTGAGAGGTGTTCCTCAAGGTTCATGTGCAGTGCAGAGCCTCCTGTGAGGTGTTCGATATATGGTGCACCATGCAATTTGAACTTGTCGAGAATGGTCAGAGAGTTATCTTCTACACGATAGAAGTAGCTGTTGTAACAGTCACGTGGTACGAAATAGCCGTCCTCACGGTCCCATTTTGCGTGCTTCACACCGACATTTTCGGCAGGAATCATCTCACAATTAAACATTGCTTCCTTAGTGCGGAAAGCCTTGTTGTGCTTCTCTATCAGTCCGAGAACACCCTGAACGAACTTCTTGTAGTCCTCGTTTGGAGTGATATCGAGCCCCATGAACTCTGCAGACTCAACCAGTCCGTTGATTCCAATGGTGAGATATTGACGGTCAATGTTGATGTATCCCGCATCAAAGAGTGGCAACATGTGATTGCGCAGCAGCTCTTTGAGGTTCTCATTGTATGCCATCTGCACCTTATGACACAGTACGATGACGTGCTCAAGATATTCCTTATAGTCTAAGTCATGGTTAACAGCATACTGGATACAGCGGTTGAGGTTGATAGTCAGCACACTCTTTGAACCAGTTGACACACCTCCGGCACCTAAAGTATAGGAGAATCCGTTGTCTTGTATCTCATTACGGAGTCGGCAACATGAACTCAGAGAGTCGGCATTGTCGCTCATGTAGGTGAAGAAACTGTGTCCTTCAGCATACATCTTAGCTGCATAATCGCCCCATTCCTTGTCCTTGCACTCTCCGTTCTCAGCCAACAACGCCATCGTTTCGACTGGGAAGGTGAGGACAGTCTTGAGTCTTTCCTGGTTAAACCACTTCATAAAACGCTTCTGAAGCCATGAGAGACTCTCCCAGTCTGGCTGTGATCCATCAGGGAAATAGAAGTTTCCGAAGAGTGATTCGAAGTAAGGACGATCGTAATAAGAGATGTTCCAGAACACAGCCTGGTAGTTACGGGCACCTGTAGGTTGGTTAAGTGAATAGACAATCTGCTCGAAATCGTCCGTGATAACCTTATCTATAGTACGCTTTCTTAGGCTGAGGTCGACCACTTCATCAGCTCGTTTCCAGTAGTCTTTACCGTATTCTTTCTGTATGAAGTAGTTCATGTACATCAGGAACTCTGGTGTTGCACAGGCTCCGGCAAGCATGGATGATACCATGAAGACCATGTTGATAAACCCACCACAGAAGCTCTTGAGGTTGGTTGGGGCTGTAGAGTTGCCGCCAATGGATGTTGTTCCACCGATGAGCCATGGGTACATGGTGATGGAAGCACAGTAGTTGGCGAGGTTTGTCTCGTCATTCTTATATATAAAATGGTGGGTGAGGAGGTTGATATATTCGTCAGCCAGCTCCTTACCATACATCTTTTTGATACGATCTACCAGCATTCGGCGATTCAAACGGATGAAACCTTGCTTTGGAAGTTCGCCGATAAGCGTTGCGATATTCTTGTTTTCAACGTTCGCATTGGCGTCAAACTTAGAACCAGTGGCAGCATTCTGTGCTACACAATAGTCTGTGAGGAATTTTATTTTCTCAACTGTTTCTCGGTCTTCTGTGTGCTGTTGGCGATATACAATGAAGCTCTTTGCCACCTTATAGAAGCCCTCTTTCATCAAAGCTTCCTCTACTTGATTCTGTATATCCTCAACTTTAATGTCGTTATGTATGTTAAGGTCAGATAAAATCTTCGATACCATACCGAGGTCGGTAGGCTCATTGACACTCTCGAATGCTTTTAAGATAGCATTCATAATCTTGTCGAGGGAGAACTTTTCCTTCGAACCGTCACGCTTAGTGATTGTAAAGTTTTTGATTTCCATTGCTATATTTTCTATGTCTTTATTGTTGTTTTAAATTAAATAGCTCATAGCTCATAGTCTTGATGGTCTTCTGATGCCCTGATTTCAATGCTCAAACCACAAGGTTAGTCACGTTTTAGCTTGTGCGAAGTTATCCGTTTTGGGAAACTTTTTTCTATTTTTAATCTTCAAAGTTGTCCGTTTTGGAAAACTTTAGTGGTGCAAAGATAGATAAAAGGATTCACTTTCCCAAAGATAATCTGGTTAAAAAAGAACTAAATTTTCTGCTGTTTTTCATAGTATATTATTATAATCTCCTATCCCATTGTCATTTATAAATATCTGGTTTTAGTGCTACTTTATTTCCTGGTTTCGTCCCCATTTCTTTCCGTTTTGTCTATGACAACCTTTGCCTTTGTCTTCTTTCCCGTTTATTTTCCCATAGCATTACATCCTTGTATATCATAGAAGGAATAGCCAGTACCTTATGTCTGGATTCAAATGTGCTTATCAGTCTTCTTCAGTTCAGGGCAAAATAACTTTTTTGTGCAGCTCCTCTCTTCCGTACGTCTATATATATAATAAGGTGTAAGGGGGTAGAAAGAAAAGTAAAGTTACCTCTTTAAAGAAAGCTTTCCAGTTATGTATATGGTTGTTTTTGATAGCTTAGAAAGTTAAGTATTTACTAGAAACTAGAAGGGTGATTGTCTCTTCTTGGATATATATACAATAAAAAAAGCCCCGTATGGTAGGACGAGGCAACCTAATGTTTTCACATCGGAATAATCCTTATTGTGAATTGCTTTAAATTAGTCTTTTGCAAAGATATATATTCCTATAATAATAAGCAAGTTTTTTTTATGATATTTTGAATTTGTTACCCTTTTTTTGTATCTTTACGCAAAATTTTAAATAATCAATTCAACATGAAGAAGATTCTGGGATTAGACTTAGGGACTACAAGCATTGGTTGGGCCTTAGTATATGAGAGTGAGAATACAGATGAAAAATCATCTATAGTTAGACTTGGTGTAAGGGTTAATCCTTTAAGTGTAGATGAAAAAGGCAACTTTGAAAAAGGCAAAGCTATTACAACTAATGCTGATAGACAGCAAACCCATGGTGCAAGGATAAACCTCCAGCGCTATAAATTACGTAGAGAAAATCTTAAAGATTGCCTACAGAAACAAGGTTGGATTGGAACAGAGGCATTGTGCGAAGAGGGGAAAACTTCAACTTTTGAAACCTATATGTTGCGTGCAAAAGCTGCAGAAGAAGAGATATCATTACATGAACTCTGTCGAGTTCTGTTTATGATGAATAAGAAACGTGGCTATAAGAGTAATCGAAAGGCAAATAATAAAGAAGATGGAAAGCTTTTTGATGGAATGACTGTCGCCAAAAAACTCTATGAAGAGCACTTAACTCCTGCAGAATATTCATTCCAATTACTTAGTAGCGGGAAGAAGTTTAAGCAAGAGTACTATCGTTCAGATCTAAAAGAGGAGTTCGATAGGATATGGAATGAGCAGCAGAAGTATTATCCAGAGATACTTACGGATGATTTTAAACAGCAGTTGCAAGGAAAATCAAAGGGAAATACAAGTAAGATTTTCCTTGGTAAATATGGTATTTACTCTGCAGATTTAAAAGGTCTGGATAGGAAGTTACAACCTTTGAAATGGAGGGTTGAAGCGTTGAAACAGCAGGTTGATAAAGAGGTCTTAGCCTTTGTTATTAGTGATTTGAATGGACAAATAGCCAGTACAAGTGGATTGCTTGGTGCTATTAGTGACAGAAGTAAAGAGCTCTACTTTAATAAACAGACAGTTGGTCAATACCTATGGACTTCTTTAAAAGAAACCCCACATGTAAGTATAAAGAATAAACCTTTCTATCGTCAAGACTATTTAGATGAATTTGAAAAGATCTGGGAGACACAAGCAACCTATCATAAGGAACTAACTCCTGAATTGAAGCAAGAAATCAGAGATATAATCATCTTTTATCAGCGACCATTGAAGAGTAAGAAGGGGCTGATTTCAGTGTGTGAGCTTGAACAACGTAAGGTAAAAGTAACTATTGATGGGAAAGAAAAAGAAATATCTATCGGTCCGAAGGTTGCCCCTAAGTCTTCTCCAATGTTTCAAGAGTTTAGAATTTGGCAGAACCTAAATAATATACTACTTATAGACAAAGGAAATAATAGTATTCATCCTCTGTATGAGGAAGAGAAAAATTTATTATATGAGGAACTAAGTGTTAAGGAGAAACTTAGTAAAGCTGAGGCTCTAAAAGTATTGAACAAGAATAGTAAACAATGGGATCTAAATTATAAAGAAATAGAAGGTAACCGTACCCAGGCTGTCCTCTATGACTGTTATAATCGAATTATTGTGATGACGGGACATGAAGAATATAATTTCAAAAAACTAAAAGCCTCTGAGATCCGTTCTTATGTTAAGACTACATTTACGGGTCTAGGTTTCAATACAGATATATTAGAATTCGATTCATCCCTTACAGGCCATGAGTTGGAGAAACAACCTATGTATCAACTTTGGCATCTGTTGTATTCTTATGAAAGTGATAACTCTCGAACAGGTAATGATGCTTTATTAAGGAAGTTGGAGACAGCATTTGGCTTTCCTAAAGAATATGCAGCAGTACTTTCAGACGTAGTCTTTGAGGATAGTTATGGAAATCTTAGTGTGAAGGCAATGCGTAAGATCTTACCACATTTGCAGGCTGGGTTAAATTATAGTCAAGCATGTGAAGAGGCTGGATATAAACATTCACGTCGCTCACTTACGAAGAACGAACTGGATCAAAAAGAATATAAGGAGAAGTTAGAATTATTACCCAAGAATAGTTTACATAATCCTGTTGTTGAGAAGATACTCAATCAAATGATTAATGTGATCAATGCAGTTATTGATGAATATGGAAAGCCTGATGAGATAAGAATAGAATTAGCTCGTGAACTGAAGATTGGAGCTGCAGAGCGAGAGAATATGACACGAAGTATTAATCAAGGTAATGCAGAGAATAAACGTATTCGTGAAATACTCGAGAAGGAATTTGCACTTTCGTATATCAGTAGGAATGACATCATAAAATATAAGTTATATGAAGAACTTAAATCGAATGGCTTTAAGACTTTATACTCTGACACGTATATATCAAAAGATAAACTCTTCTCAAAAGATTTTGATATTGAGCATATTATTCCGAAAGCTCGTTTGTTTGATGATTCACTTTCAAATAAGACAATCGAAGCACGTGATGTAAATATTGCAAAGAGTAATAAGACTGCTTTTGATTTTATTTCTGAAAAGTATGACCAGCAAGGGATTGAGGCTTATAAGAAGAAACTCGATATTCTTTTGCAGGATGGTTCCATTAGTAAGGCTAAGTACAATAGATTATTAATGAAGGAAGCAGATATTCCATCAGGGTTCATTGATCGTGACCTTCGAGATACTCAGTATATAGCGAAGAAAGCGTATGAAATATTAAGTGACTTAGTTAGGAATGTTACACCAACAACAGGCGCTGTGACTAGTCGTTTGCGTGAAGACTGGCAGTTAGTTGATGTTATGAAAGAGCTTAACTTTGAGAAGTATCAAAAGTTAGGTTTAGTAGAAGTGATAGAAGATAGGGATGGTAGGAAGATAAAGCGTATAAAGGATTGGACCAAGCGTAATGACCATCGTCATCATGCGATGGATGCATTAACAATTGCTTTTACGAAACCAAGTTATATTCAATATCTGAACAACCTTAATGCACGAAGTGATAAGAATAGTAGTATTTATGGCATAGAAAATAAAGAGCTACATCGTGAAGATAACAAGCTTCGCTTTAATGCTCCTTTGCCTATTAATGAATTTAGGGCAGAAGCTAGAAGACACCTTAAATCTATCTTAGTCTCTGTTAAGGCAAAGAATAAAGTGATGACACAGAATGTAAACGTGATAAAGACAAAACATGGAGTAATTAAAAAGGTGCAACTTACGCCACGTGGAGAATTGCATAATGCTACATTTTATGGAACAAAGAAACGTCCAATAATAAAGATGGTCAAAGTTGGGGCTGCATTAGATGAAGTAACAATTAAGAAAGTAAGTAGTTCCTTTATTCGTGAGGCGTTGCTGGATAGACTCCATGAGTATAATGGTGATGCTAAGAAGGCTTTTACAGGAAGAAATTCAATAGATAAGAATCCTATTTATATAGATGAAGAACACAAAAAGACTGTTCCAGCATTGGTTAAAACGATAGAGTGGGAGATGTATCACCCTACTCGAAAGCTGATATCGCCAGATCTTAAAATTGACAAAGTAATAGATAAAGGTATACGAGAAATCTTAAAAACACGGTTGGCAAAATTTAATGGTGATGCCCAGAAGGCCTTTAGTAATTTAGATGAGAATCCTATTTATAAGGATGAAGCAAAGAAGATAACCTTGAAGCGAGTCAGCCTTGAAGGAGTTTCAAGTGTAATTCCGCTACACACACTTAAGGATAGGGAAGGTAAGCTAGTTGTTGGAAAGGATGGGAAGCCGGTATTGGGTGATTATGTTCAAACAAGTAACAATCATCATATTGCTTTTTACATGGATGAGAATGGTAACCTGCAAGACAATGTAGTATCCTTCTTTGAAGCTGCGGAGCGTAAATCACAAGGAGTACCCGTTATTGATAAGAACTATAATCACGATAAAGGTTGGAATTTCCTATTTACAATGAAGCAAAACGAATACTTTGTTTTCCCAAATGAAGTTACAGGATTTAATCCTTCCGAAGTGGATTTAATGGATGAAGCTAATTATAGTATTATCAGCCCGAATCTATACAGGGTCCAAAAGATGTCAAAGGCCTCGGGTAGAGACTATTGGTTCAGGCATCATTTAGAAGCTATGTTGAATGATGATCCAAAGCTAAGAAACTCTATGTTTAAGCGAATAACTTCTTTGAAAGCTTTGGAAGGAATAGTCAAAGTGCGTATCAATTGTATTGGGAAAATAGTTGCAGTAGGGGAATATGACTAATATGGATAGCTTATGATAAAGAAGACATTATGTTTTAGCAATCCTGCCTATTTGAGTTTAAAGAATTCACAATTGGTAATTCGTTTGCCTGAAGTGGAATGTTGTGATAACCTATCTGATAGTTTCAAGCAGCAAAGTGAGCGTACAATTCCAATAGAAGATATTGGAATTGTACTTCTTGATAATAAGAGAATAACGATTACGTCGTCTGTATTAGAAGCTCTGATTGAAAATAATTCGGCTCTAATTACCTGTGATAGTAAGAATATGCCCATTGGACTCTTGTTACCTCTATGTAGTAATACCACGCAGAATGAGCGTTTTCGTACGCAGATAGAGGCTTCTTTGCCACTGAAAAAACAGTTATGGCAACAAACAATAAAGCAGAAAATAAGTAATCAGGCAAAGATTTTAAGTATATATACTAATGCTGATGTGGGTTGTATGTATGCTTGGGTAGATAAAGTCAGGAGTGGTGATCCTGATAATCTTGAGGCTCGAGCAGCTGCTTACTATTGGAAGAATATCTTTTCTGATATTCCAAACTTTGTAAGAGGACGAGATGGTGAGCCTCCTAATAATTTGCTTAATTATGGATATGCCATATTACGGGCTATCGTAGCACGTTCTTTAGTGGCAAGTGGTTTACTTCCTACATTGGGACTTCATCATCACAATAAATACAATGCTTATTGTCTTGCTGATGATATAATGGAACCTTATCGTCCTTATGTTGATGGACTAGTGTCAGATATAATGTTATCAACCAATGATTATAGTGAACTTACAAAGGACATCAAGATGAAGCTATTGACAATTCCAGTACTTGACACAATGATGGGAGGTAGAAAAAGTCCATTAATGATAGCTACGCAACAGACGACGGCTTCTCTTTATAAGTGCTTTAATGGTGAGCAAAGAAGAATATTGTATCCTGATTTATAATCCCCTTCAGTGGAAACTTATAGATTTAGTCAATATAGGAGTATGTGGTTAATGGTATTTTTTGACTTACCCACAGATACAAAGAAGGAGAGAAAGGCTGCCGCACTCTTTCGTCAGAACTTGCTAAAAGACGGATTTACAATGTTCCAGTTCTCTATTTACATACGCCATTGTGGTAGTAAAGAAAACATGGAAGTGCATATTAAGAGGGTGTCAACCATTATTCCTGTGTATGGGAAAGTTGGAATAATGAGTATAACTGATAAACAGTTTGAAGAAATTAAACTTTTTTATGGCAAGAAACCGCATAAGCCAAATGCTCCTGGAGTTCAATTAGAGTTGTTTTAGAAATAAATAAAGTTCCACTTCTAACGGTGGAACTTTATTTTTACTTGCATTTTTTCTTTTCTCAAAGTAGGTGTTACGGTGTTGATAACCAACTTCTTACGCTACTTCAGTTGTGTCTGATAATGCAAAGATACTAATTTTAAAGCAAATCACAACAGCAGACTATAAACAAGTCTTTAATCAGTGTTGTGTCTGATAATGCAAAGATACTAATTTTAAAGCAAATCACAACTCATAATAGAGTTGTCAGCGTTGCGGAAAGGTTGTGTCTGATAATGCAAAGATACTAATTTTAAAGCAAATCACAACGCTATGTACGTGTAGAGTGGTGGGATAATGGTTGTGTCTGATAATGCAAAGATACTAATTTTAAAGCAAATCACAACATACTCTGATAATTTGTTGTTAATGATTTCGTTGTGTCTGATAATGCAAAGATACTAATTTTAAAGCAAATCACAACAACTACCTTACAGCATACAAAAGCATAGCAGTTGTGTCTGATAATGCAAAGATACTAATTTTAAAGCAAATCACAACAACAAGATGTGGAAGGTAGGTTGCTTCTATGTTGTGTCTGATAATGCAAAGATACTAATTTTAAAGCGAATCACAACGGTCTTTTTAGTATTAGTTAACTTTAAAAAGAAGTTTAGATTTTGAAGTTTAATATTAATTATATACCTTTGCATCAGATCATAATAATATGGTTTAGGGACAGGGTCGAAAGATCGTGTACCACCAAGGGGCGCTCTAAGCGTCCCACTTTTTTATGTTTTTCTTATCTCCCTTTTCTTTTTTTACGTAGTGGTAGATTTGTTCTACTATATATAATTATTGTTATTGCTACCACAAGAGTACGTGATTTTACAGGATCAATCTCCCAAAGCATTATTGCAGATAAGAAAAATAAATGAGATCAGGTAATGTGTCTTATCTTTGGAGGTAATGATATAGAATTTCTTAATAAATAAAAAAGGAACTCCTTTATGGAAGTTCCTTTTATATAGTGATTTTATTTCATTCGAGATCTTAATTCATCCACAGCGGAAGGAATACTTTCTATACTATTCGATGTTTCCAAATCTTCTTTAATCAATCTATTTAATTCCTCTTTTGTTACTTTCTTTCTTATAACCCACCTTTGTATCGCATTGTAATTATCATCATGATTCCAGAGTTCCCACCCTTGGCTTGTTATCCAGTTAAAGGCATTCAAAGGAACATTAAAATAAATAATTTTTCCTTCAGAATCTTTACATAAATTCATTTGCATAGTTTTATTGTCACCTATTGAGGGAACATATACATCTTTTCCTTTTGATGTTTCTCTCATTCTTACTACATTAAAGCTCGTATAGTAATATACCATTTCTGGTGCAACTTTAGCACTTGTCACTTTATTCTGTGCATTTACTACTATTGTCATTGTTGCAAGTGCCATTATTATTAATATCTTCTTCATGCTTGTAATGTTTATATTATTAGTATGTGATAAAGTTCTTTTAATCTGTTTTCTCTATCTATGGAAGTGCCATTGTGGTTACACCACTTCATCATTTTCCATAGAAAGTTTATAGTTTTCGATTTCTTTCTGGAGGTTCTTTGCATGTTCCTCAAACATAAAGGTCAGGAAAGGGACCTCATCTTCTTCCTCTTGTGAAGCTTTTAATGCTTTTATATAATCATCCTTATTCTCTTTTAGCACTTTACTTTGGCGCAGTCCGAATTCATTCTGAAGATGATTCATGATTAATCTCGCCATTCTTCCATTTCCATCTACCCATGGATGTATCGTAACGAGTTTCAGATGAGCAATGAAACTCAACTTATACTGTTCGTATATATCAGGACTTTCTAACAGTTCTTTCCTTCTTTCATTGACTTCTCTACAGAGATTTTCCATCTTATGTGGAACCTTCTGGAAATTCATATATGTCTTTCCTCCAACCCCAGCTGTCACATTCACAAGACGTAAATCTCCTTTTGAAGAATCAAATAAACCATTCAATCCATGAATCTCCCCACCTGTTCTTCTCATAACAAGCGCAGCCAACTGTTTAAGTATTCCAATAGAGAATGGTGTATGTCCTTCTGCCAGTTCTATACTCCTCTCGTAAGCTGCTTTTAAGTCAAGGTTCATATTGTGTTCTATGATGTTTTTTCCTTTAGCAGTAAGACCTTCATCGAAGAGCAGTTGATTGTCTACTTCAGTCATTGTTGATCCTTCAATGGCAGTTGAATGCGTTATGATGGAATATAGATAGTACTTATTATAGTCTATTTGTTTCTGAAAGTCCAATCGGTTATGTTCTTCCAGTATATTCAAGAAGTCTTTCTGATTTATATTCATAAGCATATTCCTTTTGTAACAGGAAATAGACCTTACAAGTATTTTGTATATTACTGTTCTATTGGGATGTAAGAATCAGTAATATCAGAGGTCTTTTCCATGGTCGTGGAACCAAGAAGGAGCATCGTGGTAATCCGATTTCTTACGTTTTTTACCTTTTTTCTTCTTTCCACCTGTGAGGATTGTGTCAACGGTTTTGTAGCCGATGTAGGCTGCGAATAATGTTTCTAACATAGTTTTGTCTTTTTGTTTAGTTATATTTTATGATACAAAGGTATTTATTTATCAATCAAATAACAAATTTTAAAGGATAAATAATTATAGAAAATAAGATTGCAAAGGTGTCTTGTTGGGTGATAAAAGCGATTGATTCAGGGCTTGTGGAGATATTCTAATCAATGTTTGGTGAAAATAAAAGATATTGTTCACCTTGTCATCAAACAATATATATTAATAGTTAAGGATAGGATCGGAAGGCTATGTATTTGCAAAGAAATACTCCTTAGCCATCTTATTTCTTTAAATAATAAGCTTTGCTTTACGCCTTAGGGTACAGATAAAATCTTTGTTGGGTAATGCTCAATCCCCTAATATAGTTTTGTTTTAATTTGCTGTCACTTTTAACACTTCGTGTAATGGGCTTATTTTTAGGAGTTTGTATGCCCAAAAGCTGTGACGGAAGTGACAGCAAATTTGTTTTTTGTCCCTTATATTCATTTTATTTTTTCATTTTTGGCATGCTATTTTCCGCATGTAATTAACATTTTTATGGTAAAAAAAATGTGTTGATAGTTGTTTGCTAAAAGATAAAATACTATATTTGCGGCATAAATTTCTATTTACCGAGTTCGAAAATTACTATTTGAGTGGTTTAATACTGCCAATCTATTACTAATATCTAAACAATGCTGACGATGAGTCCATTAGACTATGTAAAGACTTTTAATGAGTTTCTGTGGAACAGTTTTCTCATGTATGCGCTTTTAGGAGTTGGTATTTTCTATACCGTCTACCTTGGTTTCCCACAATTTCGCCATTTGAATTTGGCGTTCAAGTATGCCTTTGGTCCCGTTTTTAAGAAGAAAAAGCCAGGTGAAAAGAAGGTTAACTCTTTCCAGGCATTGGCTACTGCCGTAGCAGCTCAGGTCGGAACGGGTAATATTGGTGGTGTTGCCACTGCCGTTGCCACGGGTGGTTTGGGTGCTATTTTCTGGATGTGGGTATCCGCTTTGTTGGGTATGAGTACTATCTTCTCCGAGGCTGTGCTTGCCCAGAAGTACAAGAAAGAGTTTCATGGTGAGACGGTTGGCGGTTCAGCTTACTATCTTTACTATGGTCTTGGTAGTAAGTGGCTGGCAATTTGCTTCTCTGTTGCCATTGTCATAGCCCTTGGTTTCGTGGGTAATATGGTGCAAGCCAACTCCATTTCTATTGCTTTGACGAATGCTTTCCACATCCCACCTTATATAGTAGGTATTATTCTTGCAGCTGTTGTGGCTGTGGTTGTCATTGGTGGACAGCGTCGAATCACTGCTATTGCAGAGCTTTTAGTACCTTTCATGGCTATTGTTTACATTGTCGGTTCACTGATTATCATCTATATGTTTGCTGATCAGTTGCCTTCAGTCATCCGTACCATCTTCCACGATGCCTTCTCTCTCCAGTCAGCAGCTGGTGGTGCAGCTGGTACAGTGATGAAGTATGCCATCCGTTATGGTGTTGCCCGTGGTTTGTTCTCTAATGAGGCAGGTATGGGTTCCACCCCACATGCGCATGCTTTGGCTGATGTTAAGGATCCTTCAGAGCAGGGCTTCGTTGCCATGGCAGGTGTATTTGTTGACACAGTACTCATCTGTACCTCAACAGCTTTCGTCATCATGCTTACCGGTTCTTATCATAATACAGCATTGAAGTCGGTTGCTATTACGCAGCAAGGCTTCGAGATAGCTTTTGGTGAAGGTGGTATTGTCTTCCTTGCCATCAGTCTTATCTTCTTTGCTTTCACCACGATTATCGGCTGGTATATGTTTGCTGAGATGAACATCAAGTTCATGTTTGGTAAGAAGGGAATCCTTGCTTATCGTGCATTGGTAGTAGGATTCGTCTTCTTGGGCTGTCTTTTCGCAGCTGATTTGGTATGGGAGTTAGCCGACACCTTCAATGGTTTGATGGTTATTCCTAACCTTATAGGTATCATCTTCCTTGCTCCACAGGTGAAGAAGATATACACTAACTTCTTAGCAAACCGTAAAAAGAAAAGTTCTTAAGGTTTTTAGCCATTATTTTTGTTATTCCTTGTTCATTGCAAAGCTTATAGCGATGAGTCTGAACAATGGACTTATTTAGGGGGGAATAATCCATGGTGAGTTGCGATAGTATTGCAACTCACCGCTTTTTTGTTGTTATTTCTTATGCTTTATAAGATTATTCCTGGTTCTCTTTGTTGTCATTTACTAATCATTGCACACTCATGTGCAATCTACTGTTTAATTCACAACAAAGTGAAGGATAATCTTTAGGTTATTTGTTTATAATCATCAAAAAAAAGCGATGACCTTCACAGGCGATCGCTTTATCTTTTGATAGGCATTAGTCTTCTAAGGTAAAAAGATTGTTTTCAGGATAACGATACAAAGATATGGTATTTTTTCGTTACACACAAACTTTATTTCGTCTTTTTTTCGTTGTTTTTTTTGTGTGCGAACACATTGTAACTCTTTGACTATCTGTCGTGTATGAGATAAAATTTTATTGATATTTTGCGCCTATTTTGCTCACTTTTGCTTCTGCTTTCTTGCTCTTTCGTCCCTTGCGAAGGGGTGGATGGAGTAATGGGGTAGGGCTTCCTATTATTTATTCTTTGGTGTTTTGCTTTTCACGTTATAGTCTTTGGTATCCTTGTCTAGTGTCCTTGCCTTTCATGCTTATAGTCTTATCTAATCCTGTTTAGTATCTATACCTATTTATATTTATAGTCTCTGCTATTCCGGTTCAGTATCCTTGCTTTTCACGTTTATAGTCTTTGCAATGCCAGTTCTGTGTCTTTGCTTTTCATGTTTATAATCTTTGCTATCCTTGTACGGTGTCTTTGCCTTTCATGTTTATCATCTTTGCTATCCTTGTTCTGTGTCTTTGTCTTTCATGTTTATAGTCTTTGCTATCCTTGTTCTGTGTCTTTGTCTTTCATGTTTATAGTCTTTGCTATCCTTGTATGGTGTCTTTGCCTTTCACGGTTATAGTCTTTGCAATGCCAGTTCGGTGTCTATACCTATTTATATTTATAGTCTTTGCAATGCTTGTTCGGCGTCTTTGTCTGTCACGATCTCGGCTCTTTGTAGGATTGGCGCATGAAGTAATAACATGTAGGAGTGATGAAGATAGCGAGTAAAGCCATGGCAACAGCGAGGAAGAACGAAGCCCATAGCAGGTCAACGTTATCAAGTATAGCGATGAGAGTGATGTATATGAGATTTAAACCGTTGGCAAACATGATTTCCAGAAAAGCCATTACAGCCCAGTGGTGATTGCTCCAACGCCATGTCAACAGACAGCTTACGAGATAGCAACCAGCGATAGGTGTGGCGTAGAGGAGCATCTCTCCGTCCACCATCGCATGCAGATCAGCGTTTAAGAAAGCAATGATAACCTGATTGATAATAACCAACAGAGCAACCATCACAAGGTTTATGCGTATGAAACCCTTGAATGGTTGCCCCCATTTAATAGTTCTTTTGCCCATAGGCATACGATTGTGTAAGTCCTTAACGCCAGTTTATCTGTGTTATTCTGTTGCCCTTGATTGTAGCAGAGATAACATAATTGCGTTTCGACTTACCACCTTGACGGTCGATATCCAGCGTTGCAGGAACCTTTACCTTCAGCTCTTCGTCGTTGTCACCCTCCTTTGTTACTTCAGCAGGTGAGCCCAGATGCCAGTTAATGGTCTTCACATCAGCCTGGTAAAGCTTGTCTTTCATATACTTCTGAATATCTTTTGCCGTTGCACCACCTGCTCCGAGGAAGTTAAGTTGTGATGCTACAGCCCCTGCAATCTTATCACTGCTCTTGCTGTTCATACCCTGCAACAACTGACGCAAGACGCTAACCGCCTTTGATTTGTCACCTTCTGTTGCCGTATGTACAAGCAAAACCTTCAGTTTCTCGTCTGCTTCCTTGCTATGTGCACCATTTGGATGTTGCGCTTTATAGCCTAAGAAAGCGTCTTCGCTGCCCTTTGCCACTGCAGCAGCCCAGTCAATCTCGTCAATCTTAGCAAGTAATTCCTTGCGATGAGGCGTGTTAGGATGTTTGGAGAGATATTCCTGATAAGCCTCCTTAGAGTTACTTGTCATCATGCTTGTCCACTCCTGCGTGTCATTCTGTAGCGAATTCAACCGTGCAGAGATACTGTCACGATGCGTTTTCGGTGCATCAGGATTGTTCTCCAGGTAATCCTGCAACACGGTTGGTTCATTACTGCCAATCGCCTGTGCGTAAGCATCCTGCTCTTCGTTGGTTCTGTTCTTGTTAACTCCCTGATTATAGAGGAACAACAGTATGCCTGCCGTGATGATAGCGATGAGCAGAGAGATGGCAAGCGAGCTGTGACTGCGTTTCTGTTGCTTCTGTTTCTCGTCGTCGTCATGCTTCTTTACGACTCTTTCAGCAGCTGCTATAACCTCCTCATCGGCGTTATCGTCCATGATGAAGTCGGCATCCACCGTCTCTTCCTCGTCTTCATTCTCCTTCTGGGGAGCCTCTTCGTTGTCCGTTGGTTCGGTCATTACGACCTCCATTGGTATCTGTTCTTCAGTTGAATCAGTTGGTTCTACGGGAGTCTGCATGGGTTCTTCCTGTGAAGCTGACCCCATGTCATGGTGCCCTGTCTCCGTATGGTGGCAGTTCGGACACATCCCTTCCTCCTTGAGATAGAGCTCTCCACAGTTGGAACATTTGATGAGATGTCCGGCAATCTCTACGCCACAGCTTGGGCATACAGGTGCCTTATCGCTCACTTGATGGCCACATTCAGGACATTTAATTATCATTTTCTTTAGAGTATCTTATTCGTTAGTGTGATGGTTAAAAAAGTCTGATGATGCCAGACGGCGTGTCTTATCGCCGTCGTCGGTATCTTAGTTCGCGCATACTGTGCTTTCCCATGAGACGGCTCTTGTCCACATAGCCGTTCACACCGTTGATTCTGCCTTTCCCGGTGTACTGCCATGCAAAGATGTCTCTGCCGTCCTGCAGCACGGGTTCGCGTGTTGTGTACTGCGCAATGAATAGTTTATATCCGTCCAATGCCCCACTGAGGTATCGGTCATAGAAGTTCGTGTAAGTGTAAACGAGCGGTCGTACACCGTATTCCTGCGTCATGAGCACGAGGAATTTCTGCAGACTGTCTCGTAAGTCTTCCCTGCTTAGTCCTCCCGTTGTCTCTATGTCGACCATAGGAATGAGGTCTTGATCCTGCGGACGGCACTGCATGCGGAAGTTCCTAAGCTGTTCTGCCTGTGGCTGAGCAGGCCGATAGAAGTGGTATGAACCCACGTTCATGCCGTATCGTTGTGCTGCCTCGATGTTATCAAGGTAACGTTGGTCGATTCTTGAGCCTCCTTCTGAAGCTTTCAGATATACGTAATTAAGCTTATGGTTGCTGTTTTGAGCCACAGTCTCCCACCATACATCACCCTGATAATGACTCATATCCAGTCCGTGGATATGGCTACAGGTGTCTTCACATTGTATGTTGTATTGTGCCTTTGCGTTGTTAAATGTGAGCAGACAAGTTATGATAATTAATATATATTTAATCTTCATACATGCAAAGTTACTGATTTCTATTGAAATAGAAGTAGTAAAGGTGGGTATATTTGGTTTTTTTAAGCCACCGGCAGCCTCTTCTTTGTGAATGGGGTGGGTCGGGGGCGACGGGAATATGCGTTTTTTTGCCTCTGTTTCCGTAGGGAAGAGCGTGGGGGAGACTGATAAAATGAGGCTGAATGGTTATTTGTTATCCGTGATGAAATAACCTTACAAATATCAGAAGGGTGATGATTGTAAAATGAAGGATAATCGTGAAAAACCGCCTTTGTAACCTTCAAGATATCAAGGGGTTATAAAGAGGCTTGTAAAAGGTGCCCTTTTGCGTTGCAAAACATGCCCTTTTACACATCAAAAGATGCCCTTTTGCAATGTAAAAGGGCGTCTTTTAGAAGGCAAAAGGGCGTAGATTGAAAAACGGAAGGGAAAGAACTTTACAAATAAAGCCTCCCCAAGCCCCTCCGAAGGAGGGGATGTGAGAGGAAACGGTGGGATAAGAAAGGAGGGGATGTGCCTGGCGGGGTACAG</t>
  </si>
  <si>
    <t>MKKILGLDLGTTSIGWALVYESENTDEKSSIVRLGVRVNPLSVDEKGNFEKGKAITTNADRQQTHGARINLQRYKLRRENLKDCLQKQGWIGTEALCEEGKTSTFETYMLRAKAAEEEISLHELCRVLFMMNKKRGYKSNRKANNKEDGKLFDGMTVAKKLYEEHLTPAEYSFQLLSSGKKFKQEYYRSDLKEEFDRIWNEQQKYYPEILTDDFKQQLQGKSKGNTSKIFLGKYGIYSADLKGLDRKLQPLKWRVEALKQQVDKEVLAFVISDLNGQIASTSGLLGAISDRSKELYFNKQTVGQYLWTSLKETPHVSIKNKPFYRQDYLDEFEKIWETQATYHKELTPELKQEIRDIIIFYQRPLKSKKGLISVCELEQRKVKVTIDGKEKEISIGPKVAPKSSPMFQEFRIWQNLNNILLIDKGNNSIHPLYEEEKNLLYEELSVKEKLSKAEALKVLNKNSKQWDLNYKEIEGNRTQAVLYDCYNRIIVMTGHEEYNFKKLKASEIRSYVKTTFTGLGFNTDILEFDSSLTGHELEKQPMYQLWHLLYSYESDNSRTGNDALLRKLETAFGFPKEYAAVLSDVVFEDSYGNLSVKAMRKILPHLQAGLNYSQACEEAGYKHSRRSLTKNELDQKEYKEKLELLPKNSLHNPVVEKILNQMINVINAVIDEYGKPDEIRIELARELKIGAAERENMTRSINQGNAENKRIREILEKEFALSYISRNDIIKYKLYEELKSNGFKTLYSDTYISKDKLFSKDFDIEHIIPKARLFDDSLSNKTIEARDVNIAKSNKTAFDFISEKYDQQGIEAYKKKLDILLQDGSISKAKYNRLLMKEADIPSGFIDRDLRDTQYIAKKAYEILSDLVRNVTPTTGAVTSRLREDWQLVDVMKELNFEKYQKLGLVEVIEDRDGRKIKRIKDWTKRNDHRHHAMDALTIAFTKPSYIQYLNNLNARSDKNSSIYGIENKELHREDNKLRFNAPLPINEFRAEARRHLKSILVSVKAKNKVMTQNVNVIKTKHGVIKKVQLTPRGELHNATFYGTKKRPIIKMVKVGAALDEVTIKKVSSSFIREALLDRLHEYNGDAKKAFTGRNSIDKNPIYIDEEHKKTVPALVKTIEWEMYHPTRKLISPDLKIDKVIDKGIREILKTRLAKFNGDAQKAFSNLDENPIYKDEAKKITLKRVSLEGVSSVIPLHTLKDREGKLVVGKDGKPVLGDYVQTSNNHHIAFYMDENGNLQDNVVSFFEAAERKSQGVPVIDKNYNHDKGWNFLFTMKQNEYFVFPNEVTGFNPSEVDLMDEANYSIISPNLYRVQKMSKASGRDYWFRHHLEAMLNDDPKLRNSMFKRITSLKALEGIVKVRINCIGKIVAVGEYD</t>
  </si>
  <si>
    <t>373672.SAMN05421785.SAMN05421785_109151</t>
  </si>
  <si>
    <t>GCF_900156825.1</t>
  </si>
  <si>
    <t>Chryseobacterium gambrini strain DSM 18014| whole genome shotgun</t>
  </si>
  <si>
    <t>MIKNILGLDLGVSSIGWAYVQEDSENLENSKIIKLGVRVNPLTVDEQLNFEKGKPITTNAGRTLARSARRNLQRFKLRRANLIDVLKKNNILKESDLLAEVGKNSTFQTQELRAKAAREKIELSEFARVLLLINKKRGYKSSRKAKNDEDGQIVDGMAVAKKLYEENVTPGEYSYQLLQQGKKQLPDFYRSDLQAEFDKVWNFQKQYYSEILTDDLYKELQGKNKNATWAVLKEPFSLVGIKQTGTMQEKKVEKYFWRSEAVKRQLDFESLAVVFQEINSNLNNSSGYLGAISDRSKELYFHNQTVGEYLFQQLKVNSHTKLKNQVFYRQDYLDEFEKIWETQSKHYKELTKELKEEIRDIIIFYQRKLKSQKGLISICEFENREIEITENGKTKKKTVGLKVAPKSSPLFQEFKIWQVLNNLQFQNVDTKEIFPVDLDFKQSIFDEVNIKGKLSAKDVLDIVGYSGKEWKTNFKDIEGNYTNENLYTAFLKIIANEGIEFPKEFKLTIDEEIKVSKINTSAEIIKLFVREKFSGLGIDTSILDFNPELEGTDFEKQASYQLWHLLYSYEGDDSPSGNEKLYELLERKFGFKKEHSKILAEIGFSQDYGSLSSKAMRKIYPYIKEHKYSVACNYAGYNHSKNSLTKEQLENRILKEQLDILPKNSLRNPVVEKILNQMINLVNEVSKEYGKPDEIRIELARELKLNAEERATMTSEINKATIQHQKYAEVLQREFGIKSPSRNDIIRYKLYLELANNGFKDLYTDVKIERENLFTDKYDIDHIIPQSRFFDDSFSNKVLVPRSANLKKGNFTAFDYLENEGKEKLEKFLNVITDLYDKGIITKAKYEKLQKKVSEIGEGFIERDLRTTQYIAKKAKEILFGITNSVVSTSGRITDKLREDWNLVNTMKELNIEKYRKLGLTELIANSKGEEKERIIDWTKRNDHRHHAMDALTVAFTTHSHIQYLNYLNARKNEAHKEHKIITNIENSITEIVEKKNGSKERRFKLPIKNFRTEAKKQLEEVLISHKAKNKVVTKNINKIKKKGSIIAKTELTPRGQLHKETIYGSSKFLKTKEEKISGKFDLETIQKVQNEKYRNALLKRLHEFGGDSKKAFTGKNVISKNPIFLNAEKKEQLPETVTLAWYETGYTIRKVVNPDNFKDFKNIEKVIDKGVRDILTERLKEFNGNSKEAFSNLEKNPIWINKSKGISIKTVTITGINNAEALHYKKDHLGKEILDENGQKIAVDFVSTGNNHHVAIYEDENGNLQEKVVSFYEAVERVNQNLPIIDKEYNSELGWKFLFTMKQNEMFLFPSDDFDPKEVDLFDDKNLSLISKNLFRVQKFGSLLSGFWFRHHLETSVDVNSVLRGTSYKVIQSSNNLRSIVKVRLNHLGKIVQIGEY</t>
  </si>
  <si>
    <t>1141106.SAMEA2272193.GCA_000308095_01924</t>
  </si>
  <si>
    <t>MAHQPYILSLDIGTGSVGYACMDKTFNILKYYDKDAIGVYLFDGAQTAQERRQFRTTRRRNNRRIKRLGLLQEILAPLVQNPNFYQFQRQFTWKNDNMDFKNKSLSEVLKFLGYAPKKYPTIYHLQKALLLEDRNFDPELIYMALYHLVKYRGHFLFNHLNIDNLNDNNSMDDFVELIALYESINHISLNLDYEKIKTIYEILQDNEMTKNDREKAIGKIEKALKHFSKMFLGLKFKEGDLFNQADNVEELKEANQTHSFADNYEENLTSFLTVEQLEFIENANKIYLSFTLQDILKWDKSANDSKDNKSMAISKVAAYDKFKNELNQVKDIVYKADPTKVQFKKIFVSSKESLKQYEEKPKKENLSKLCLFDQYLIRPKAQYKILIDELKKIIPQESPLYFEAENDTLLKVLNTTDNASIPMQINLYEAETILRNQQKYHAEITDEMIGKVLSLIQFRIPYYVGPLVNDQTTAKFGWMERKSNEPIKPWNFDEVVDRSKSATQFIRRMTNKCTYLMNEDVLPKNSLLYQEMEVLNELNSIQIRQQTDSKSRKYRLTPKIKLFAVEHIFKKYKTVSHRKFLEVMLNSNHRENFINHGEKLSIFGTQDDKKFVSKLSSYQDMTKIFGNIDDKRAQIEEIILWITIFEDKKILVQKLKENYPELTSQQINQLKKLNYSGWGRLSERLLTHNYHDHSIIDLLRNSDENFMEIITNDVYDFQSFIKEENQVRSNKIQYQDIADLATSPALKKGIWSTIKLVRELTSIFGEPEKIIMEFATEDQQKGKKQKSRKQLWDDNIKKNKLKSVDEYKHIIDVSNNLSNEQLQQEKLWLYFSQNGKCMYSGKSIDLDELLSPSSTKYYEVDHIIPRSFIKDDSIDNKVLVIKTMNQTKGDQVPLQFIQRPYERIAYWKSLNKAGLISDSKLHKLMKPEFTAMDKEGFIQRQLVETRQISVHVRDFLKEEYPNTKVIPMKAKMVSEFRKKFEIPKIRQMNDAHHAVDAYLNGVVYHGAQLAYPNVDLFDFNFKWEKVREKWKALGEFNTKQKTRELFFFKQLEKMEVSQGERLISKIKLDLNRFKINYSKKLANIPQQFYNQTALSPKTAELKYESDKSTDAVYTSLTTYQTFVVAIKTATKKGKVKMQYQIIDHYVFDFYKFTNGNEKELALYLARRENKDEVLDAQIVYKLNKGDLLYLNNHPCYFVSSKEVINAKQFELTVEEQLSLYKAMNNKETSVEKLIKTYDFIAEKVINEYRHYLDSELKEERVRTLFSESHQTHEGFIKAIDELFKVVTASAARSEKIGSRKSGMGNRAFLGKEKDVKISYKSISGLKTTKPKSLFKLAESRNEL</t>
  </si>
  <si>
    <t>1120918.SAMN05216249.SAMN05216249_1331</t>
  </si>
  <si>
    <t>GCF_900112085.1</t>
  </si>
  <si>
    <t>Acetitomaculum ruminis DSM 5522| whole genome shotgun sequence.</t>
  </si>
  <si>
    <t>GTTTGAGAGCAGTGTAATTTCATAGGGGTCTCAAGC</t>
  </si>
  <si>
    <t>TGGAAAAAGAAAAAATATACTTAGGATTGGATATAGGAACAAATTCAGTTGGTTATGCAGTTACCAATAATAAATATGATATTAAAAAATTTCACGGAGAACCAGCTTGGGGAAGTGTAATATTTGATGAAGGTAATTTGCAAAAGGAAAGAAGAAGTTTTAGAAGTGCCAGAAGACGTCTTGCAAGGAAAAAACAAAGAGTATTGTTTATTCAGGAGTTTTTTGCGAAAGAAATTTACAAAGTTGACCCGTATTTTTACCGCAGAATTAAAGAAAGTGCTCTTTATCGAGAAGATGCAGAAGAGGGAACCTCTTTGTTTTATGATGATAATTATACAGATTCAGATTATCATAATGAATATCCATCGATTCATCATTTAATAGATGATTTAATGAAGAATAAAAACCCACATGATGTAAGATTAGTATATCTTGCAATTTCATGGCTTGTAGCTCATAGAGGTCATTTTTTAAGCAATATAAGCTTGGAGAACATCGATCAAATAAAAGACTTTAAATCAGTATACGATAATTTTATGAATTTTTTTGATTATGAAAAGCCATGGGATGCGGAATATTCCACAGTACTTGCTGATATTATCAAAAATGATATGAGGGTAAATGATAAATATAAGGCTTTAAAGGAATATTTATTTGGAACGACAAAACCAACAAAGGAAATTAGTGATACATTTCCTTATAGCAAAGAAGGAATACTAAAACTTATTTCAGGGGGTACTTATAAGCTAAAAGATTTATATGGAAAAGAAGAATATGATGAATTTGGGTCAATTTCTTTAAAGATGGATGATGAGAAGATGATGGAAATAGCTTCTCAAATCGGTGATGATTTTGAATTGATTGTGGCTCTTAGAAGTATTTCTGATTGGTCTATTTTAGCTAAGGTTTTAGGTGAAAAGAAAACAATTTCGAAAGCTAAAGTAGAGATTTATGATAAACATAAAGAAGATTTGGAGTTATTAAAAAGAATTGTACGAAAGTATTTACCGGAAAACTACAATGAACTTTTTAGAGATGATAACGGCGGGAAATATGGTGCTTATACAAAGAGCGGAAAAACAGAAGATTTCTATAAATATTTAAAGAAATTATTAGAAAAAATTAATTCTGATGGTGTAAACGATGAGGAAGTAAAAATAGTAAAAGAGAAACTTGAATTTAATAATTTTTTACCAAAGCAAAAAAACACAGATAACCGAGTAATACCGCATCAGTTATATCTATATGAACTCATAAAAATTCTGGATAATTCTGAAAAATATCTTGAGTTTTTAAAGGAGGAAAAAGATGGATATTCAGTTAGAGATAAAATTATTTCTGTTTTTAAGTTTAAAATTCCATATTTTGTTGGGCCTTTAAATTCTAATTCAGAGCATGCCTGGATAAAGCGAAAATCAGGTGCAGAAGGGAAAATATATCCATGGAATTTTGAAGAAATAGTTGATTTAGATGCAAGCGAACATGAATTTATCAGAAGAATGACTAATGTATGCACCTATCTTCCGGGAGAGGATGTTATTCCTAAATGTTCGCTATTGTATCAAAAATTTGTGGTTTTAAATGAGATAAATAACATTGCTATAAATGGTGAGCGTATTCCGGTAGATTTAAAGCAGTCAATATATAAAGATTTGTTTATGAAGTACAATAAAGTTTCAAAAAAGAAGCTTGTAGATTATTTAAAATCCAATGGATATTTAGATAATGGGGATGAAGAAGCATTATCAGGTATAGATAAGAATCTGAATGGAACATTATCATCTGCCAAAGCCTTTAAAAATCTTATGGATAATGAGATATTAAGTGAAGAAGATGTGGAGAGAATTATTTTAATATCAACTTATTCAGAGGAAAAATCGCGTTTTGCAAGGTGGTTAACAAATAATTATCCTAACCTATCAGATAAAGACATAAAGTATATTTGTAATATAAGAATAAAAGATTTTGGAAGATTATCTGCAAAGTTTTTAAATGGAATTCAGGGGTGTGATAAAAATACCGGAGAGGTATTCACCGTTATTGGAGCACTTTGGAATACTAAATATAATCTTAGTGAGCTTATTCTTTCAGATGATTATTTTACTTTTAAGAGCATAATTGAAGATGAGCAAAGAAAGTATTATTCGGAAAACAAAAAGAAATTATCTGACCGATTGGATGATATGTATATTTCAAACGCAGTAAGAAGACCGATTTTTAGAACCTTAGCTGTATTAAAGGACGTAGAAAAAGCTTTTGGAAAACCGGATAAAATATTTGTAGAAATGGCTCGTGGAAGTGATGATAGTCAAAAGGGAAAAAGAAAAGATTCTCGTCTTGAACAAATATTAAAATTATATAAGGAATGTAAGGATGTAGATGTTAAAATCTTAAAAAAGCAGTTAGAAGATATGGGAGAATATGCAAATAATAAGTTGCAAAGTGATAAATTATTTCTTTATTTTATGCAACTTGGAAAATGTATGTATACAGGAAAAAGCATAAATATAGAAGAAATAGGTACAAGGCTTTATGATATAGATCATATTTATCCACAGGCTTTTGTTACGGATGATAGTCCAATTAATAACAAGGTACTGGTTCTTTCAGAAGAAAATGGTAAGAAAAGTGACAAATATCCTATTTCCGAGGAAATTCGCCATAACATGGCTGGCTTTTGGAAACTCCTTCATAATAATAAACTGATTTCTGATGAAAAATACAAGAGACTTACACGTAGTACTCCATTTACAGATGAAGAAAAATTAGGATTTATAAATAGACAAATAGTTGAAACGACACAAGCGACTAAGGCTGTGGCAACATTTATTAAAGAAAAATACCCGGATGCTGAAATTGTATATTGCAAGTCAAGGCTAGCATCGGAATTTCGTCACGCATTTAATATTTATAAAAGTCGTCGTGTTAATGATTTACATCATGCAGTTGATGCTTATTTAAACATTGTGACTGGTAATGTTTACAATATGCGTTTTACTAAACGCTGGTTTAATGTAAATCAAAAATACAGTGTAAAACCTAAAGTAATATTTACCAATGAGGTAAAATGCGGTGATGAAATAATCTGGAACAAGGAAATGTTAGCAAATGTGAAAAAACAGGCAATAAAGAATAATGCTCACTTTGTAAAATATTCATATTTTAAACATGGTGGTCTTTTTGATCAACAGCCAGTTTCGAAAAATTCAGGTTTAGTTCCAAGAAAAAAAGGTTTAGATACAGAAAAGTATGGTGGATACAATAAATCAGGAATAATGTTTTTCCTTCCTGTCAGGTATAGACAAGGTAAAAAAACAAATTTATTTGTTTTGTCAGTGGAGCTTTTGTGCGGCAATAGATTTTTGGAAGATGAAAAATTTGCCAGAGATTATACTTTTAGTAGATTGGAGAATATTTTAGGTAAAGCAGTGGATGAAGTTGAATTTCCACTGGGAATGAGACCATGGAAAATAAACACTGTTTTATCTTTAGATGGTTTCAGGGTTTGTATAACTGGGAGTGCAAATGTTGGTGAGAAATTATTGCTGCAAAATATTATTCAATTATCACTTTCAAATGAATGGAAAAATTATATAAAAAAACTGGATAATCTTAATACAAAGGTAAAAAATAATAATAAATACATTTATGACAAGGAATATGATTTTATAACAGAAGAAAAGAATATAGAGTTATATGATTTATTGACAGATAAATATAGAAACAGTATTTATTCAAAACGCCTGGGAAATATCGTTTCTGTGTTGATTGATGGAAAAGAAAAATTTTTGAAATTGGATATATTTAACCAATGCGAAGTTTTGCTTAATATTATAGATACTTTTGGGAGAGAGGGTTCCGATGGAGTGAATTTGACAATGATTGATGGTAAAAAAAGAGGGGGAGCTATAACAATAAGTACAAAAGTGATAAATTGGGCAAAGTATTTTAAAGATGTGAGAGTTATTGATATTTCACCATCCGGAATGTGGGAGCGGCAGTCAGTTAATCTGCTTGAGTTGTTATGAGTTGGAGAACAGTAATTATAAGTAATCAGGCTAAATTGGATTATAAAATGGGATATATGGTAGTAAGGGGATTGGAGACAAAACGTATTTTAGTTAATGAAATCGCCATCCTTCTTATTGAAAATCCCATGGTATCAATCACCGGTTGTTTATTAGAGGTGCTTACAGAGAAAAAAGTAAAGGTTATTTTTTGTGATTCAAAAAGGAATCCTTTCGCAGAGCTTGTACCGCATCATGGTAGTCATGACAGTTCTCTAAAAATAAGGACTCAAATCGCTTGGACAGATGATGTAAAAGCTATGATATGGCGGGATATTATTACTGAGAAGATAAGAAAACAGTCGGATTTTTTAAAAGAGTTGGGGAAGGATAATGAAGCAGACCTTTTAATGTCTTATATAGGACAAGTAGAACTATTAGACGCCACAAATCGTGAGGGACATGCTGCAAAAGTGTATTTTAATGCACTTTTTGGAAAAGAGTTTACAAGGAGTGAGGATAATAGCATTAATGCGGCACTGAATTATGGATACAGTATTATTCTTTCTGCTTTTACAAGAGAGATTTCTGCTAACGGATATCTGACTCAAATAGGAATTTTTCACAGCAATATGTTTAATCACTTTAATCTGGCAAGTGATTTGATGGAGCCTTTTAGGATTATTGTGGATAAGCATGTTTTAGATTTGATGCCAAAGGAATTTGGAAAGGATGAAAAGCATTTATTATGGAATATATTATCCGAACAGGTATATATAGATAATTGTAACCATTCCCTTGATATTGCCATAAAAATATATACTAAAAGTGTTTTTGATGCTATTAATGATAATGATTCTTCGAGAATAAAGTTTTATAGGAAAAATGAGTGGATTTAGGTTTATGAGGGTTATTGTATTTTTTGATTTGCCAACAATAACAAATGAGGATCGGCGAAACTACAGAATGTTTAGAAAATGCCTTATTAAAAATGGCTTTATAATGATGCAGGAATCTGTTTATTGTAAAATGATAACTTCGCCATCTGTGGAAAAATCTGTAACATCATTACTTGATAATAATAGACCACCCAATGGTTTGGTTCAATTACTGACGGTGACTGAAAAACAATTTTCAAAAATGAAGTATATTACAGGTCAGTGGAATAGCGATATAATAGATAGCGAAAATAGGGTGGTGATTTTGTGAAAATGGTATATTCGGAAATGACGGAGGTTTTTGATACAGAGATAGATAAAGTCAATACAGTTATTATTGAAAATCAGGTTATTTTTACTAAATTGTGCATGGATATATATAATCAACTTCAGGGATTAGAAGGAAGAGTTATCGTATCTGAAGATAACAAGCCTTTAAATATTTGTAAAAAGGTGGAATTGTTGACACAGTTTCTTCCCTTCGAAATTAATAAAAAGGGGCTTATAACTAAACTGGTTTCAATGGCTGAGAGGTTGGCAAATGAAAACGATTATTATGAAGAAACAATGACACAGATGGCAGGTATTGAAAAGTATTTGTGGAGTCTGACAGAAAGTATGGAAGGGGATATAAGATTTTCAAAACTAAGTATAGGAAATATCATTAAATCTGCTGGTTTGGAATTCGAGGATGATTATAATAGTCTTGGAGAAAAAATTATTGATTATATGGAGCTTGTTCGAACCTATGATTGTGACAAGTTATTTATTTTGGTTAATCTCAGGAGCTTTATTAATGATAATGAATGTTTTGAATTATTTGATACTATTCTAAGAAAGCAGTTTCATGTTATAATGATAGAGAATTGTGAGCATGAGATTCATTCAAATGAAAAACGCTTTATAATTGATAAGGATTATTGCGAAATAAAGTAGAGTTTTTATATTTGCAATATCTGTTATACTGCGGTTTCCCTATATACACTAGACTTTCTGACGTTGCGAAGGCGTTTTCCCTAAATGATGATTTGGGGTTTGAGAGCAGTGTAATTTCATAGGGGTCTCAAGCTCAATTCAGGGAACGAATACAGGAAGAACTGTTTGAGAGCAGTGTAATTTCATAGGGGTNNNNNNNNNNNNNNNNNNNNNNNNNNNNNNNNNNNNNNNNNNNNNNNNNNNNNNNNNNNNNNNNNNNNNNNNNNNNNNNNNNNNNNNNNNGTTTGAGAGCAGTGTAATTTCATAGGGGTCTCAAGCTAATAACGTTGCTCCTACTCCTAAAGCACCGTTTGAGAGCAGTGTAATTTCATAGGGGTCTCAAGCAGCAATCATTAATGAAGCCTTTGCACCGCTGTTTGAGAGCAGTGTAATTTCATAGGGGTCTCAAGCCGATGGTGGATTGGAAGAGCTTATCATGAGTTTGAGAGCAGTGTAATTTCATAGGGGTCTCAAGCTTAGTGCGAAATAATGTTAAACGAAGTTTGTACCGCCTCCCGAAGGTTAGACCAAAATTCTAACCACTAGGGGGTATTTTTTTGTAAAGATACCTCATTCTTTCAAACTAGTTATTTTCACTTATAAATATAGATTCCACAAAATGTAATTATAAAAGTGCTCGGCATACACTATACTTCATGTTATAATGGGTTTAAATTTGAATAAAGGAGATGACCATATGGAATTAATACCAAGTTTTTCAGTAGATCACACAAAGATTGTTCCGGGGATTTTTGTTAGCAGACAGGATGAAATCAACGGCAATATTATTACAACATATGATGTAAGGCTTAAACGCCCTAATAGAGAGCCTGTAATGGATGTAGCTGCTATGCACTCATTGGAGCATATTATAGCTACATATTTGAGAAATGAACCAAATTGGAAACAGGATGTTATTTATTGGGGACCGATGGGATGCCTTACAGGGTTCTACCTTATCTTGAAGGGAAATCGCAAATCTCAGGAAGTTTATGATCTTCTTCTTGCTGCTTTTAAATCTGTGGCAGATTGCGATTTAGTACCGGGTACTACTGCAGAAAACTGCGGATATTACCTTATGCACAATCTTGGTATGGCAAAATGGTTTGCAAAGGAATTTGAGGATTATCTTGTTGCAAATGCAGGTAAATCTGAGATATTTGAATATCCAAAGACTGATAGGCTTGTAACCGATAAGGGACAGCAGTTCTTTGATTCGTAAAATAAGTATATTTATAGCTTTAGAACATTTTGAGTCTTATTGTGTAATATGTATCTGAAATCCCGGAAACATATTTATTAATAAGGCGAAACACATGGATGCTAATCTGTATTAAACAGGGGGCATCCATTTTGTTTTTCCCTTAATTTTTTTATAAAATACGAGCGTAAAACCCATTACTCTTGAGTGATGGGATATAAGCGAGTTCTCACATATTTTACTGAATCAATGGTATTTCAGTAAAATACGCGATATAATATACATACAGGAGCAATCCGAGTCTAACGAAAGGAGCAAAATTGTATGTATCTAACAGTGAAACAGCAGGTCAAACATCTGTCTAAGGAAGATTACAAATCTCTTAAAGAACTGTGTCATGTAGCCAAAAATCTTACAAATGAAACTATCTACAACGTAAGACAATACTATTTCACAGAAGGTAAGTTTCTCAAATATGAGAAGAACTATACACTTCTAAAAGACAGTCCTAACTATAAGGCTTTGAATTCCAACATGTCACAGCAGATACTTAAAGAGGTAGACGGTAGTTTCAAGTCATTTTTTGGACTGCTTAAACTTGCCAAACAAGGTAAGTATGCCTTTAAGGATTGCAAATTACCCCATTATCTTCCAAAAGACGGATATACAACACTTGTGATCGGTTTTGTAAGACTTAATGGAAATAAGCTTATAC</t>
  </si>
  <si>
    <t>MEKEKIYLGLDIGTNSVGYAVTNNKYDIKKFHGEPAWGSVIFDEGNLQKERRSFRSARRRLARKKQRVLFIQEFFAKEIYKVDPYFYRRIKESALYREDAEEGTSLFYDDNYTDSDYHNEYPSIHHLIDDLMKNKNPHDVRLVYLAISWLVAHRGHFLSNISLENIDQIKDFKSVYDNFMNFFDYEKPWDAEYSTVLADIIKNDMRVNDKYKALKEYLFGTTKPTKEISDTFPYSKEGILKLISGGTYKLKDLYGKEEYDEFGSISLKMDDEKMMEIASQIGDDFELIVALRSISDWSILAKVLGEKKTISKAKVEIYDKHKEDLELLKRIVRKYLPENYNELFRDDNGGKYGAYTKSGKTEDFYKYLKKLLEKINSDGVNDEEVKIVKEKLEFNNFLPKQKNTDNRVIPHQLYLYELIKILDNSEKYLEFLKEEKDGYSVRDKIISVFKFKIPYFVGPLNSNSEHAWIKRKSGAEGKIYPWNFEEIVDLDASEHEFIRRMTNVCTYLPGEDVIPKCSLLYQKFVVLNEINNIAINGERIPVDLKQSIYKDLFMKYNKVSKKKLVDYLKSNGYLDNGDEEALSGIDKNLNGTLSSAKAFKNLMDNEILSEEDVERIILISTYSEEKSRFARWLTNNYPNLSDKDIKYICNIRIKDFGRLSAKFLNGIQGCDKNTGEVFTVIGALWNTKYNLSELILSDDYFTFKSIIEDEQRKYYSENKKKLSDRLDDMYISNAVRRPIFRTLAVLKDVEKAFGKPDKIFVEMARGSDDSQKGKRKDSRLEQILKLYKECKDVDVKILKKQLEDMGEYANNKLQSDKLFLYFMQLGKCMYTGKSINIEEIGTRLYDIDHIYPQAFVTDDSPINNKVLVLSEENGKKSDKYPISEEIRHNMAGFWKLLHNNKLISDEKYKRLTRSTPFTDEEKLGFINRQIVETTQATKAVATFIKEKYPDAEIVYCKSRLASEFRHAFNIYKSRRVNDLHHAVDAYLNIVTGNVYNMRFTKRWFNVNQKYSVKPKVIFTNEVKCGDEIIWNKEMLANVKKQAIKNNAHFVKYSYFKHGGLFDQQPVSKNSGLVPRKKGLDTEKYGGYNKSGIMFFLPVRYRQGKKTNLFVLSVELLCGNRFLEDEKFARDYTFSRLENILGKAVDEVEFPLGMRPWKINTVLSLDGFRVCITGSANVGEKLLLQNIIQLSLSNEWKNYIKKLDNLNTKVKNNNKYIYDKEYDFITEEKNIELYDLLTDKYRNSIYSKRLGNIVSVLIDGKEKFLKLDIFNQCEVLLNIIDTFGREGSDGVNLTMIDGKKRGGAITISTKVINWAKYFKDVRVIDISPSGMWERQSVNLLELL</t>
  </si>
  <si>
    <t>1118062.PRJEA82275.GCA_000311865_00378</t>
  </si>
  <si>
    <t>MKNQKDYYIGLDIGTSSVGWAVTDESYNILKFNSKKMWGVRLFEEAKTAEERRDQRAARRRLERKKERINLLQEFFAEEIAKVDPNFFLRLENSDLYREDKDEKLKSKYTLFNDKDFKDKDYHKKYPTIHHLIMDLIEDDSKKDIRLTYLACHYLLKNRGHFIFEGQKFDTKNSFENSINDLKTHLHDYYNLDIEFDNKDLIEVITDKTLNKTDKKKELKAIIGDTKFLKAISAIMIGSSQKLADLFEEGEEFDDSSVKSVDFSTSSFDDNYGDYEAALGEKIALLNILKAIYDSSILEKLLNEADKSKDGSKYISQAFIKKYNKHGSDLKQVKNLVKKYSPEDYNEIFRAENVNGNYVSYTKSNMTNSERKKALKFTNQEDFYKFMKKKLESIKEKINDPKSDDMLLVDTMLKDIDFNTFMPKLKSSDNGVIPYQLKVKELEKILENQSKYYDFLSSSDEYGSVAEKIVSIMKFRIPYYVGPLNPDSKYAWIKRDDKKVRPWNFEEVVDLDGSREEFIDRLIGRCSYLKEERVLPKSSLLYNEFMVLNELNNLKLNAIAISEEMKKIIFEELFKTKKKVTLKAVSNLIKKEFNLTGEILLSGTDGDFKQSLNSYIDFKNIIGEKVDRDDCQKKIEEIIKLIVLYGDDKAYLKKKIKASYKDDFTDDEIKKMASLNYKDWGRLSKKLLVGIEGVDTSTGEPGNIMHFMREYNLNLNEILSSRFTFVKEIQKLNPIHDRKLSYEMVDELYLSPPAKRMLWQSLRIVDEVEKILGHDPKKIFIEMTRSSQEKVRKESRKNQILKFYKDGKKAFIKEIGEDRYKYLLSQIEREKESKFRWDNLYLYYTQLGRCMYSLEPIDLSDLASSNIYDQDHIYPKSKIYDDSIENRVLVKKSLNHEKGNEYPISEKVLNKNCYAYWKMLYDKKLIGQKKYTRLTRRTPFSDGELVQFIERQIVETGQATKETANLLKTICKDSEIVYSKAGNVSRFRQEFDIIKCRSVNDLHHMHDAYLNIVVGNVYNTKFTKNPLNFVKNREKARSYNLENMFRYDVKRGDYTAWIAEDKENSKNPTIKKVKKEIRGTNYRFTRMSHIGRGGLYDQNLMRKGKGQIPQKENTKKSDIDKYGGYNKASSAYFALVEADGKKGREKTLETIPIIIDNKSRHGKIDAVSEYLEKDLGLKNPKILVDKIKINSLIKLDGFLYNIKGKTRNRISIAGSVQLILNKDDQKLIKRIDKFLAKKKDNKDIKVSIMDNIKEEDLIALYQTLSDKLNKGIYSYKKNNQAENIKEASGKFKELSIEDKIDVLSQLILIFQSFNSGCNLTPIGLSSKTGVVSILKKINFQEFKLINQSITGLFENEVDLLKL</t>
  </si>
  <si>
    <t>157463.SAMD00031991.GCA_001047075_00911</t>
  </si>
  <si>
    <t>MGYSVGLDIGTGSVGWVVTNEDGKLARAKGKNLIGVRLFKTAEPAADRRTNRTTRRRLSRRKWRLRLLDELFANELGKIDSNFLTRLKYSYVHPKDDANRANYYGGYLFPTQEETKKFHAKYPTIYHLRLALMTESRQFDLREIYLAMHQIVKYRGHFLNSQSKMTIGNTYNPQDLQTAMENYAEAKGLSIELKQPEEMVAILTGEAGFGLSKKAKAEKLLNNFFFDTKEEKATVQAILAGIVGNTIDFTKVFNRQLTGDTLKAWKLKLDSETFDVDSEPILSDLDDDETELFFAIRQAFDGFTLMNLLGDQTSISAAMVERYTQHHDDLLTVKQVAKKQGLSHKEFSNIYSAFLKDDTDKGMKKLLEESNLSTEDVNGIQLRMDSHDFLPQQRTKANSVIPHQLHLAELEAIIENQGQYYPFLLETFEKEGTAANKIAELLKFRIPYYVGPMVTKKDVENAGGDATNHWVTRNEGYEKSAVTAWNFDQVFNRDQAALDFIQRLTGTDTYLIGEPTLPQNSLKYQMFTVLNELNNVKVNGRRIDNQTKHDLIQDLFKSKKTVSLKAFQDYYQSQGKSDIQVVGLADKTKFNSNLSTYIDLSKTFSAEEMENPQNQDLLEQIVEIQTVFEDSKIAERELSKLELTPEQVTKLAKTHYTGWGNLSNKLLTTPIVDVSGKKVSILDQLAKTSKNFMSIISNEQYGVQDWIKEQNTTETTGTLEDKLADLTTSPANKRGIKQAFNVLFDIQKAMKSEPDRVYLEFARETQTSVRTMSRYNYLKGLYQSKSLDAEAKNLKKELAETDQKKFDNDRLYLYFQQQGKDMYTGQPINIDKLSSDYDIDHIIPQAFTKDDSIDNRVLVSRPENARKSDSGTYTTEVQAAASGLWKTLVQSGFISRKKYDRLTHAGDYSEGQKTGFIARQLVETRQIIKNVAALIESEFDQTQAVAIRAEITGDMRRLVAIKKHREINSFHHAFDALLITAAGQYMQKRYPDRDSNNVYNEFDRYTNDYLKKLRESSSKDEVRKLKPFGFIVGTMAKGNEDWTTEQTEYLRHIMNFKNILTTYKTGPDRGPLSKETIYAVDPKAKLIGTNKHRQDVSLYGGYTYPYSAYMTLVRANGKNQLVKVSRSAASLMKSGQLKLEDYVQQQPEVKKFEKILLEHLPLGQLVDNDGKLMYLTSYEFYHNAKQLWLSTENADLISSLSIDSDDQKLIKAFDILTADSVIERFPFYEIDLKKLIELRDKFVLIDNKLDVLRVVLKALQLDSAQQKPLKLIDKAATDWKNYRQAGGIKLSDNAEIIYQSTTGIFEKRIKISDLL</t>
  </si>
  <si>
    <t>1729469.SAMN04125226.GCA_001564225_01162</t>
  </si>
  <si>
    <t>MKRILGLDLGTTSIGWAYVNQAENENEESSIIKTGVRVVPLSTDEENDFKKGNSITINADRTLKRGARRNKFRYQLRRKALIDELKGIGFIDDKTKLTETGTNSTHELLNLRNKAVTDKIEKEEFARILLSINKKRGYKSSRKANNSEEGELIDSMGITKQLYENNWTPGEFSYQLLKDEKKTLPDYYRSDLESEFEKVWHKQKEFYPEILNEKLFTELAGKNKNQTWKICEKPFDIKGIKLEGDRNQKKLETFRLRKIALTEQVELEHLAIVFQEINNEINQSSGYLSEISDRSKELHFNDLTVGQYLYNQISKNPHSSLKNQVFYRQDYLNEFQSIWNKQAEFYPELTDDLKDKIQNEVIFYQRRLKSQKGLISYCEFESWEQDVTIDGEKKRKIVGHRVVPKSSPLFQEFKVWQNLNSIRITNMKTNEVYHIEEDSNTELFQKLNWTDKLSDKQVLKEFGLKPEEWKINFQKIEGNRTNHNLLEAYKEILKIEGYDNINFTNIGADELQKTLEQCFDEIGIDKQILDFNATLEGNEFSKQKSYELWHLLYSYEDDFSRTGTSSLEEKLKINFGFKDEHLPYLINIRFQDDYGNLSARAIRKLMPHLQDGKIYSDACELSGYNHSNSLTKKQNEERELKPKLEILKKNNLRNPVVEKILNQCINVVNAIIEDEKMGRPDEIRIELARELKNTKDQRSEMTKAIGRATREHEQYREEIKTKFGLPHVSRNDLIRYKLYKELESNGYRTLYTDEYIKPEDLFSKKYDIEHIIPKSRLFDDSFSNKTLETRESNLDKGDETALDFVERKYGKEGLDKYRNRVEELYKAGKIKGSKHRKLLMSLKDIPEDFLNRDLGNSAYIAKKAAEILLDVTKRVSLTSGTITSKLREDWGLIQVMQELNWDKYEKVGLTYYKENKEGKKLPRIKDWTKRNDHRHHAMDAITVAFTKPGMIQYLNNLNAKSNKEIYKLENAYTFKDERGKRKFKAPFSNIRKASKEHLSQILISHKTKNKVTTKNKNKINIKGKNTYKYQTVETPRGQLHKETVYGKSKYYETKLEKVGGKFDKDYINLVANQSYRNALLKRLEEFENNPKKAFTGKNSLTKNPVYLNGTQETVPEKVKLAWLEERFTIRKEVTPDLKIDKVVDEGIKQILHKRLKDFNNKPKEAFADLDKNPIWLNKEKGIKIKRVKINGVSNAEPLHHSKNHLGEVILDNKNNPIPNDYVSTGNNHHVAIYKDEKGNLQEEVVSFYEAVARKNAGLPIINKDHKKGWEFLFTMKQNEMFVFPNEEKGFNPTEIDLLNPENKALISENLFRVQKISTKNYMFCNHLHTLAITGDDLKNKKMLSTFIYHFIQTPEKLINIVKIRLNHLGDLVQVGEY</t>
  </si>
  <si>
    <t>1336236.SAMN02584965.GCA_000518765_02761</t>
  </si>
  <si>
    <t>GCF_000518765.1</t>
  </si>
  <si>
    <t>Ruminococcus flavefaciens ATCC 19208 L870DRAFT_scaffold00001.1|</t>
  </si>
  <si>
    <t>CATAGCTCAAGCAGATTTACAGACTTCTTTTCATAAAGACCTGTAGGAGACTGATCAATAATATAAACGCTTTTGTTCTTTTTAAGATCCAATATTGAATTAAACCTTACTGTATTAAAATTAGCAACTCCCCCCACGAAACTAAGATCACAATTTGATGAACGCCCTGTTTTCAATATTGATAATACTTTCAGCAGAGACAGTGTCTGAGATGTAATATCCAAAGCAGCAAACCTTTCTTTTCCTTCTGTTAATATATCACCTGCTTCTTTGAACTTCTTCCATTTATTGAACGGCACATTCAAACATTTTTCTGTGAGGCAATCATACAGCTCAATGTTTCCGGCTGATGAAATTCCACTATACTTATTAATTTTATAGTTTTTATCACTGTCATATTTTTTCTTGAAGGATTCGATTTTTTTAATATATAGATTTTGTTTATTATCAAGAATCAAAGGAACAGCCGATGAAACAGAAATATATTTTCCTTTACTGTCTTTGCTGCATATATTGATTCTGAATCCATCGATTTCAATCATAGTATTTATTTTTATAATACTTCTTTTTAATGGAAAGACTAAATCATCTGAATTAACCCCTGTCAGTTTTTTGGGTGAATAAAACTCTTTTAAAGCCGTTAATGCAACCTCTATTGCACTTTTTTCATCATTTAAAAATTTATCAGAATCAATTAAATCAACAGGAATAAAAACAATATCATTTTTAATCTTTACTAATGAGAAAAATGATGCGGTTTTATTGTTATATCCGCCGTATTTTTCAGTATCAAGTCCGTTTTTACGCGGAACGAGCCCCTTCTTTTTACGCTCGGGCATCTGATTGAAAAGACCACCCTTGCGCTTATAGGTATATCTCACATACCTGATACTGTTTTTGCCCATCATATCCCGCACTGTCTTAAACGAAACGTCGGGATCCCATGCGAGGTTATCACCGCGCTGAACCTTTCCTGTCAGCAGACCGCTTTCCTTTCCGTCCTGATCCTTTTTGAACAGCTTCATAGAATAGCGTTCACCACTTTGTACGAAGTTCAGAGGAGATTTTGTAAACTTTGTGTCATACACATTTCCCATTACTATATTCAGATATGCGTCCTTAGCGTGGTGGAGATCGTTTATCTCACGGCATTTGAGCATATCCATTTCCTGTCTGAATTCAGATACAAGCCCCGCCTTGACATATACTATCTCACTGTCTGGTAAAAGCTCCTTCAGAATGGCTGCGACAGCTTTGGTAGACTGTCTTGTTTCCACAAGCTGACGGGCGATAAATCCGGCTAATTCATCTTCTGTAAACTGAGTGCTGCGAATAAGACGGGAATATTTCTTTTCGCTCATAAGTCCTTTTTCACGAAGGCTGTGCCAGAATCCCTGCATTTTCTCCCGTATTTTTTTATCAATAGGATAAGTATCACCTTTTGCTCCATTAGCATTAGTATCTACAAGCACCTTGTTATCAATACTGTCGTCCTTTATTTTTGCCTGCGGCCAGATATGATCAATGTTCCATTTATGGTTATCTTCAAGCTCATCAAAATTGATAGATTTTCCGGTATATGCACACTTTCCGAGCTGCATGAAATACAGGAAATACTTCTCACTGCGAAGCAGTCCGTCATCAGTGCTGTCCAGCTTCTGTTTCAGTTCAGAAATATTATCCGAATCGGCTTCTTCAAGGAATTTTGTTATCTGCTCACGACGCGACTGAGTGCGCTTTCCTTTTGGAGTATCTCCTTCGCCTCTTGACATTTCTATGAATATCTTATCGGGAGATTTTTTTAATATTGTTTTCAGTTCCTTTACAATATCGAGAGTTCTGTTTATAGAACGCCTTACCGCAGTCGAGATATACATATTCTCCAAACGCTTACTGATACTTTTTTCTTCCTCATGCTGATCGTAGTAATCATTGTTAATAGTTTCAATAGCATTTGAATAGTTATACTTCGAGCTTAAAATCTGCATGAGATTGTCATTATCCTTGTTTTCCCAAAGCTCTGTAATTATGTTTTTCTCACATAAAGCTTCTCCTGTAACAGGGTCACAGAAGCATTCTTCAAGAAAACGCCTTGAAAGTCTGCCATAATCAGTATATTTCAGCTTTGAGATATACTTTATTTCCTCGTCAGGCAAATGTTCGTAATTATATTTCAGCCATTTTTTCAAACGCTTTACATCAGTGGTAACAGTTATACGCTCAATTATATTCTCAACATCGTTTTCATTGAGCAAACCTCTTTCCATAAGTCGCTTGAAATCATGATATGACTTCAATGATGACTTGATATTATCGTCAATACCACTTATTTCTATTTCTCCTTCGTATGCTCCGATGGACTTGAAATACTCAGCGATACGCTTTTTCGTAACCTTTGCTTTGCTGTCTGCAAACTTATCCTGATATAATTTCTGCTTCAATTCAACACGAATAGGTTCACCATTGACTTTAATATTGTTTATCTCATTCAGAACACTGAACTTACAGTAAAGCAGTGAATACTTAGGAAGCACTTTTTCGCCTGCTATATACGAGCAGTTTCCGACCATGCGATCAATAAATTCCTTTTCAGATTCTTCTTTGTCCACCATATCATCGAAATTCCACGGATATATCTTACCCTCTGCCTTACGTTTCAGCCATGCATTTTTACTTCTGTCAGTTCCGACCAGCGGCCCTGCATAGTAAGGTATACGGAATTCCATTATACTCAATATCTTGTCGGCTACAGTACCGTATTCATCTTTTTCATTAAGAAATTGCAAATATTTTGAGGCATTTTCCAGTATCTTTTTCAGCTCGGCATAGTAAAGCTGATATGGGATTACTCTGTTATCTGTAGTGACTTGTTTAGGGCAGAGTTCACCATCCTCGCACTTTTTCATTAATTTTTCGTAACGTTCTTTATCTTCGGCGGCCGGAGTTATTTTAGAAAGATATGGTTTCAGAAACTTGCAAAATGCGAATTGACTTTTCCTGTCATTTGACGCATCATTTTTACTAAAATTTGGAGCGACATTTTTATCAATAACATTTTTCCGATTATAAACATAGGAGGCATAGTTTGCTTTATCACCTGCTAATCTGAATATTTCATCATAATCCTTTTTAATATATTTACGGACAAAGTATTTAAGCTCCTGCAAATCCTTTTTGTGCTTATCATATATTTCGACCTTTGATTTTGATATCATTTTATGACCGTGAAGAATATCAACCAGAAGCGACCATTCATACATAGCTTTTACGCCTGCGAGCAGATTTAAATGCAGGTCATCTATCTGACCTGTGAGCATATCGAGGGTATCTGCAAAATCTGCATTTTTAACGCATACCGAGTTCTTTTCGAGATCCTTGTAATCGTCTTTACAGAACAGATCGGACAGCTTTACAGTACCACCGCTTATGAGCTTTGTGAGCTGATCATATTTAATCGCAGCATCACTTTCATCATCTTTTTTAGGAACTTTTCCGCCGAATAGCAGTTCTTTCAGTTCCTTATCCTTAGATGACTGATTAATATGCTTTTTAAGTATTACAGCCATTCCATCTGCGTCCTCATCAAAAGGAGGAATTTCAACTGCTTCGGTAAGAGCTCTGTAAAAGTTCTTGTATATCTCGTTAAAGTCTGTTATTTCATCAATATTATCCTTTTTTACATTGAAAAGAAAATGTCCCCTGTGTGCAAGAAGATATGCACAGGCATAATAAACCAATCTTACATCATGATATTCAGAGCTGTTCATAAGCTCACAGATAAGATGATGTATGGTAGGATATTCACTGAAATACTCCTTATCGCCGTAATTTTCATCATCAAAAAAGATATTGTTTTTTCTGTTTTCCGAATCTTCAGGAAGCAAAGCACTTTCTTCAAGCCTCGAAAAGAATTTTTCGTCCTTTTTCAGTATTTCTGCTGCAAACAATTCCTGTAAGAGTTTTATTCTTTGCTGTCGTCTGTCAAGCCTGCGGCGAGCTGTTCTGAATGATCTTCTATCAGCTGATTGCTGAGCTTCATCAAAAAGATGTACTCCCCACATGAGATTTTTCCTGAATTTCTTTAAATTATATTCTCCGTCTGTTACTGCCCAGCCTACTGAATTTGATCCGATATCAAGTCCTAAGTATATTCTTTCATTTGCCACTTGACAAACCTCCTTTTTTGTGGTAGTATAAACATATAGGAATTACTACCCTATAAAATTACACTACGAGTTCAAATAAAAATTTTTTCAAATCGTTCGGTTTTACCGTTCGCACAAGTGTTGTGCATTGATCCTTGCTAATTAGCAAGGATTTTTTGTTTTTTCATTCTATTTTTTCATTCTATTAATTTATTATATCATGTTTAATGTCGTATTTCAATATAAATTTGTAACTTTTTTGAACATTCCAAGCGATTGTGCACATATAGATAAATGTATTTGTTCAGTACATTAATAGTAACACTGAATGAATTTACACATAAAAAACATATCGGCTGCTCGCCTGTCCCGTTTTACTGCATTTATCAGTTCCAACAAATACTACGTAAAGCCGAACTTGACATAAGTCAATAATCGTGGTATAATTGACATAAGTCAGAAAGGAGATGCTATTATGCCAAGGCCACAAAAATCACGCCGTATCTGCTGTTATCCTGATTTCTGGAGCTTTGCGCCCGATCAAGATAAGGCAAATGATACGATAGTAATGTCGCTTGACGAGTTTGAGACCATACGTCTCATAGATTATCAGTCAAAGACGCAGGAGCAGTGCGCTCAAGAGATGAACGTAGCAAGAACTACCGTCACGGCGATATACGACGCCGCAAGGAAAAAGCTTGCACAGGCTCTGGTGGAGGGCAGACGCATTGTAATTTCGGGCGGGAATTACACTCTTGAAAACACTATCTCGGAAGAGATAACTCAGAAAGGAAACACTATTATGAGAATCGCAGTAACTTATGAAAACGGACAGATCTTTCAACATTTCGGCAGGACTGAACAGTTCAAGCTCTACGACGTTGCTGACGGCAAAATAATCAACGAGCAGGTAGTCGGAACAATGGGCGCAGGACACGGCGCACTTGCAGGATTCCTGAAAAACGCGCAGGCTGACGTGCTTATCTGCGGCGGTATCGGCGGCGGAGCACAAATGGCTATGCAGGAGGCAGGTATTGCTCTTTACGGCGGAAATATGGGCAGTGCTGACGAAGCAGTTTCGGCTTTCCTCGCGCAGACACTTGCTAAGAACTCCAATCCCACCTGTGACCACCACCACGAGCACGGCGAGGGACATTCCTGCGGAGACCACGGCTGCGGCAGTCACTCCTGCGGTAATCACTGATGAGAATTGTAACCCTTGTAGAGAATACCTGCGGACATGAGGATTGTATCGCCGAGCATGGACTTTCTCTATATACTGAAACTGAAAAGCACAAGCTGCTGCTTGATACAGGACAAACCGATGCAGTTATGAAGAATGCTGACGTTCTCGGCATTGATCTTTCCACGGTCGATACTGTGATACTAAGCCACGGTCACTACGATCATTCCGGCGGAATTATACCGTTCTCGCAGATAAACCATACTGCACAGATAATAATGCAGAGTAAAGCTGCCGAGCCCCACTACAACGGTGAACGCTATATAGGCATCGACAAAGCTATTCTTGACCTGCCGAATGTGCGGCTGATAGAAGGCGATGTCAGGCTTGATGATGAGCTGTTCCTGTTCAGCGGTATCACCGGCAGGCGTTGCTATCCACAAGGAAATCACAGGCTGTCCAGCATTGAAAATGGCGAAAAAGTTCCCGATGATTTCGCCCATGAGCAATGCCTTGTCATAAAGCAGGACGGTAAGCTCTGGCTGTTGTCGGGCTGTTCACATAACGGTATCCTCAATATCCTTGACCGATACAGAGAGATATTCGGCAACGCTCCCGACTATGTTATCACTGGATTCCATATGATGAAAAAGGACGGCGAACATACTGAGGAAGAAAAGTCTGTCATCGTTCAGACAGCACAGGAGCTTTCACGCCTTGATACCATATTTTACAGCGGTCACTGCACAGGCATTCCTGCGTTCGAGCTTATGAAAGAGGTAATGGGCGATAAGCTCATTGCTCTGCACAGCGGAGAACAGATCATATAAAAAATCCCCTCATTAAATGAAGCATTCTTACTTCAATTAATGAGGGGGTTTTTATTCTGTAACAATAATACCGCCGAAATATTCGGGATTACCGTCTTTATCGCTTAATACGAAGCCTCTTGTATGGCATACTGCGTATGTACCGTCAGCACGCCTTGCGCGGTAACGTATGGGTCTGACCTCGGCATTTCCGCAAAGCACAGCGTCGATCGCATCTTTGTAGATCTTCATATCGTCAGGGTGGATATGCTCCTGCCAGCATTTATCAGCGTGATACATATATTCAGACTTCATACCAAAATCGTCTACCAACAACAGCGACCAGCGTGAGAAATCATGTTTCATATCATTCAGATAAACATATCCCTCACCAATAACAGTATACAGCGCACCGAATATACTGTCAAGCACACGTTTCCTCTCAGCGCTGATCGGTATGTCCATACTGTTCATTTCCGTGAAATAATCGACTATTTTCGTGGATTTCAATTCTTTTTTATGCTCGTACATCCGCTTATCAGCTCTTTTATATACCGAATCAAAGCTGTCATCGGTATCACGTTCAAAGACCGCCATACCGCATGCGACAACAGGCCCCGAACGTGACAGCTTATTTGCAACTGATTCTTCGCGCAGCTTTGCAAGCAGCTGTTCACGCATATCATAATCCCGTCCGTCAAGTACAACAACGAACTCGTCACCGCCAACTCGGAATACAGGGCTGTGGTCGAAAATATCGCATATCAGTCGGCTCGTTCTCTGTATCTCTTCATCTCCGAAGCTGTGTCCTCGGGTATCATTTATTTTTTTGAGGTCATTGACATCACACATGATAATTCCAAAATAATAGTTTTCCGAGGTGGAATTGATTTTCTCGTTAACTGTCACAATATACTCAGTAAACGCATTTTTGTTTCGTATCCCTGTCAGAACGTCCATTCTTGCCATACGTCTGGCGGATTGCAGTATCCTTTCCTGCTCTTCCTTCTGGCGGAATTCTTCTTCTATATTTTCGAGGCAGCAGATGATATGCTTCTGATCATCGCACATTATCTCAAAATGGCGCATATGAACTATCTTTCCCTGAAGAATAAGTCTGTACATAGCAGAATAGGACTTGTCCCTCGAAAGCCGGCTGAGCATAGCTTCTCTGTCATGCAGCTTAATAACAAGCTCAAGGTCATCGGGGTGGACACATTTAGGCGCGTTATTCCGGGATTCAGCAAAAAAATCCTCTCCCTGACTTGGAATATTCAAACCTTCAAGCAGGCTGTTGTGCATATACTCATAATAGTTTCCCGATTTTATATCAACATAATAAAGGCTGTCAAAATGGTGTGCAAGTGTAAGTGCGATCTGGTTTAAAGCTTCCTGATTATCTTTCATACGCTCCTCCTCTGTCTGAACTTATATTGGATAGTTTAATAAAAACCTTGATCTAATGTGAATTTTAAACAACACTTTTTATAAATTATACATCATATTACTAAAAAAGTCAATTATAAAATAATATTTATATTTTACCTTTCCTTCACGAAATGAATTCTCATCTCCAATGTCAAACAACATTAACAAATCGCATATTTTACTCTCTTGCCGCAGAAAGCTTGCTGATCTTTTTCTTGAATCCCCAATCTGTCTATGGTATAATTAATCTGTACTCAATAACCGCCGTAAGGCGTATACTGCCTTGAATATAGTTCAGAAAGACAACATACAAAAGATCGATCCGGAAAAATTCTGAATTCGAAACAGATCAGGAATAAAGAGCTCAGAAAAAAATTTGAAAAAAGTGAAATATTATTTTCCGAATGTTGTCTTTATATACAGAGGACCTCAGGAAAGGAGGCTGACCTTTTGAATGATGCATCAATTATCAAATTGCTTTTTGAAAGAGACGAAAAAGCTATTGAAGAAATGAAACAAAGCTATGAAAAGCTGTGTTTCTATATTGTGGGAAATATTCTTTCTCTGAAGGAAGACCAGGAAGAATGCGTGAATTCTGCCTATATGGATGTCTGGAGTTCTATCCCCCCCAATAAACCGGATAATCTGAAAGTATACCTTTGCAGACTCGTGAAAAACTGTGCGCTGAACCGAAAAAAATACAACAGCGCAGCAAAAAGGAATTCGGATTTTTCCGTATCTCTGGACGAACTTGCGGAATGCATACCTGACGGTAAAAGTATTGAAAAAACATTATCCGACGAGCAGCTCGGCAGAGCGATAAGCGGATTTCTGAAGAGTCAGCCCGAAAAATACCGTAAGGTATTCGTGAGGCGATACTGGTATTCCGAATCCGTAGAGGATATAGCAGAATTTTACGATATGAACGTGAAAACCGTGGCTACATATCTTTTCAGAGTAAGAAAAAAACTAAAAGCATTTTTGCAGAAAGAAGGTTATATAGATGAGTGATCTGAAATTATACAAGGGAATCAATAATATAGATGCTGATCTCATTGAAGAAGCCGACTGCAAACACAAGCCCACAATACATCATTGCTATGCACTCCCTGCTACTGCCGCAGCAATATTTATAGCTCTTGGCGCTACAGGTATTTTTAATACAATCAGTCCGCAAAGAAAACAGGTCGTTTCCGAAGACATTGTTGTTACAGAGGAGATCACAACAGCAGTCACTACTGCATCGCCTGTAATATCCTCCGATATCAGCCAGTCTTATACAGCAGCAACAACGTCCTTGAACGCTCAGAGCCCTGCGGCTTCAACTCAGACTTCCGTTTCTTATTCAAAAACAAGTACAATATTCCAGAACAGCCAAATACAAACAGCACAGCCCCCACAAGAACAAACAGTACAGAACACTCAAGTACAAACAGCAGCTATGCCTGCACTTACTGTTACGAATTTAACTTCCGCAGGCAGGGAAACAGGAACGGCAGCTGTAAGCACCGTAACTACAGCTGTGCCTGAATATAACGATGAATACGAAGGGAGTATTATTATGAGAAAATATGCCGCAGCTTTAGCTGCACTTATGACCATTTCGGGTACAACATCTCCGGCCCCGGTACACGCAGAAACTGTACTCGAAGAATCTCCGACAGCTTCATGTACAAAGAAATTCTTAGATGAATGCAATGTTGATTTAGACCTTAACAGTGACGGAAAGGTCGATATATTCGATGTATACGCTATGTATCGCTGTGAATACGGTCCTGACGGCACAGTTCCCGACTATATAAAGGATAAATATGATTCAATGACCAAAAAGAGAGAAAACGAAGCCGAAGAGGTCGTAACTATACAGGGAATTGATTTTTATGAGCTTCCTTTCTGGCTTGATTACAGATATTTTGCAGCTTATTATTTCACATATTGCAGCATGGAGCCTGAATATTTCGATGCGAGATACTATGTAGAAAACTGTCCTGACGAATATTATGACCCTCTTCCTATTGATGTGGTAAAGGAGCAGATCAAGGATATTACACAGTGGAATGGCAATGAAATGTTCAAGACTTGTTTGTATGTAAAAAATGACGACGGAACATACAGACTTTTCACAGCAGATGACCTTGAAGACGCTTATTACTATGATGAGGACGGCGTATACAGAGAGAATATGGATTTCTTCTGTAATAAGACTTTTTCATGTGAATTTTACAGTTTTATCGGCGACTTGAAAAACTATGTTATACCTTTCATCAATCTTAAACAGGAATATGCCGATGAGCTTATAAACAAGGGTGCGGCTGATCCAGATATCAATTCTGACGGTGTTTACGATTTCGATGATATAGTGCTTCTGCAATATTATGTTGATACTTATTTAACTTCAGAGGATGCACAAAAGTTATATTACGCATATAAACACCCGAAACCAAGCTACTTTGAAAATTATCCTGCTGAATTAAGAGAATCACCGGATAATCCAATTACTGAAAGCGAATGGAACAATGCCCGTGATTTTTTGAGTGCAATGGAATTATATTATGATTCCGATAATTCTGTGATCAGAGATATGGCAAAGAATTATCTGTTAAAAAATGAGGTAGATTCGAAATACTTTGATCCCGTATATTATGAGAAAAATCACTTTGCACACTATCGTTACGAAGCTTGCTTTATGGGTGCGGACACCGACAACAATGGATCATTATTCAATATTCTTGGAGTATTTGAAGATTATTCATACAGATACGGTCCGGGTGCCGAAAAATACAAGTCATTGATCGAAGAATATGAAAAACGCAATAATTACACTGAGAATGATGTACAGGAAGCATTCGTCACATACTATAAAAATGTCAAGGCAGGTATCACTCCCGAGCCTGATATGAATCTTGACGGTAAAATAGACTTTTTAGACTATTACCTTCTTGATGATATAGACTGGGCATACATGGGTATTGAAAATGATATTTTTAATTCTCTTGCCAGACGCCATCCCGAAGTTGTTGCAGATATAAATATTTCACAGGAAGCGATCTATAATTACAAAAACAATTTTGATTTCAATAATAACGGTATAAGCTGTGATTATGTGGAAACAAAGTGTATGAGAATGTATATCCTTGATTTGCTTGAACCTCAGTACAGCGATAAAGATGCTTTGTGTACAGCGATCTGGGAGTACGGAAAAGCGCATCCTGAATTGAGGTATATGAGAACAACCGATGAACTTATGGAAGCATTCATAAAAGCTCACGATGTTGGCTTCACTAAAAAGCCTGAGCAGCAATACAAAGAATATGACGAAAAAGAGCCCGATTATATCACGGAAAATGATGAAGCACCGAACGATTCCGACAGCCATAATAAGGTTTATTCCTCACCGGCAGCGGCAAAAGGAGCAAGCGGTGATGCAAACATTGACGGAACAGTTGATCTTTCAGATGCTGTATTAATTATGCAGGCACTGGCAAATCCTTCAAAATACGGCATAAACGGCAATGATGACAATCACATCACCGAGGAAGGCTGGAGCCTTGCAGATGTTGACGGTGACGGTGTTACAAACGGAGACGCTCTCACAATACAGAGATCACTCCTCGGATTATGCAGCATTAACTAATGATATTTTATAAAATAACGCCGCCCCGCTTGCTGACATGGAATAGCCTGTGTTCTGACGATAGAGGGTGCAACGACAATGTTCGATCCTGCACGATTTGCGTTCCGTACGCTGATACCTGAGCTGTCGTTCACTTCAGTGCTTGCGTGGAAGAAGCTGAGCCCATATTCTGGGGCGGCAGGAAAATTTCTTGAACATATCAAAAGTATACATTCTGAGCATACATATGTATAAGATATAAGCATTTTACATATTGAATAAATCATGCTATAATGAGTACAGGAAATAAACCTGTACTCTTTTTGTTTTGCGGGGTGACAGAATGAAAGTGTTAAATACAACTATTAGCGACAAGGAGCTTGCAGAGGGTTTATCGCAGACAGGTATGACTGATGAACAAATCAAGGCTTTTCTTTCCGAGTGCTGTGACAAGAACTGCTGTGCCGAAAAGGTGCGTATCCTGCGAAACGCAAAACGTTCTCTCCTTGATTCTATCAACAAAGAACAGGCACTTCTTGATAAACTTGATTATGTAATCTGGTGTACAGAACCAAAACAATGAAACGGAGGTCATCACTATGGCAAATATACTTATCATTTATTACTCTCGCAAGGGCGAAAATTATTGGAAAGGCGATTTGAAGTACATCGACAAGGGCAACACCGAGCGTGTTGCGGAGTTTATCCAAAAGGCAGTCGGCGGTGATCTTTTCGAGGTCGATACCATGAAGCCTTACTCCGAAAGCTATATGACCTGTATTGAGGAAGCAAAGCAGGAACTGCGTAGCAAGGCTCGTCCCGAGATCAAGGCATACCCCAATAACTTTGAGGACTACGACACTATATTTATAGGCTATCCCAACTGGTGGGGTACGATGCCGATGTGTATGTTTACGCTGCTTGAAAAGTACGATTTAACGGGCAGGACTGTTATCCCTTTCTGCACCAATGAGGGCAGCGGTATGGGCAGCAGTGAGCGTGACCTGAAAAATCTCTGCAAGGGCGCAGCAGTAAAAGCAGGGCTTTCCATTCATGGTGCTGAGTCCGCCGAGAGTGAAAGCAAAGTAGCTGCCTGGGCGAAGAAATCTGTCTGAGGGGGGATTATTATGGCTGATATTATGAGCAAAGAAATGTATCAGAACGAGGTATTCTTCCCTATCGGTGAGCCGAACCCCTACAGCGATTATTTTGTCGGACAGAGCTATCTTACACCTGTTTCTACTGAACAGCTTTCAGTATACAACGTCACCTTCGAGCCGGCTTGCCGCAATAACTGGCATATCCACCACGCAAAAAGCGGCGGTGGTCAAATGCTGATATGTGTCGGCGGTCGTGGATATTATCAGGAATGGGGCATGGAAGTGAGAGAGCTTCATGCAGGTGATATTGTAAATATCCCTGCTAATGTCAAACACTGGCACGGTGCCGCACCCGATTCATGGTTCTCTCACCTTGCAATTGAAATTGAGGAAGAGAACAGCAGCACAGAATGGTTGGAAACTGTTTCCAGTGAAGATTACAACAAATTGAAATAAATGGATTTAAAGTCATGCAGACATATATTACTTGGAATGACGGCACAAATATCCCGCAGTTCAGACTTGACGTATATGATACAAGAGACTAACCGGATTAAAGCAGCAAACAGATGAAATAACACTTATAAGCATTTTATACAAGGTTCTGGATCAGTAAATCTCGAGGCAGATACTTATGTGAAGATATGGCAAGAGCCTTCCGAAATCCCGATTCAAGTCGGGAATGACAATCAGCATCGAAAGCTGGATAAAAATGTGCAATTCATTTTTGTCTTTCAATTTTTTCTTAAAAGGTCTTGACAAACCCATTTTCGTGTGATATAATACACACATAAGCTATGAGGAAGCCAAGCAGAGAATTGCCAATGTCTTCAGAGAGCCGATGGTTGGTGTGAGTCGGTGTCATGCAATACTATGTATCCCTTCTGAGCCGGAGTGCTGAAATTTACAGTAAGCGTTCCCGTGATTCTGCGTTAATGAATAGGACTTGCTGGAGTCTGAAGTGGTGTTACGCAATAGCGGCACAATTTGAGTGGTACCGCGGGTAATCAGGTTATGATACTCGTCTCAAAGAAATCAACTTTGAGACGGGTTTTTTGTTTTTTACCGTAAAAGCATTTACAGTATTTCTAAACTCCCGTTTCATTTTCCAGTATTAAATTATTTTTAAAGGAGAGATTATTATGAGCGAAATGTCGAAATTACAAAATGCAGAGATAAGGATCAAAGAGGTCGCAGAGCGTATTTCACATCTGCGTGAGGATCTCGGTATTTCGGTAGAGGAAATGGCAGCTATAACCGATTATTCCGTTGAGGAATATAAAAAGCTTGAATCAGGCGAACAGGATTTCAGTTTTACTTTTATATATAAGTGCGCAAATAAATTCAATGTGGAGATCACAGATCTCATGGAGGGCAGCAGCCCTGAGCTGAGCGGCTATACCGTTACCCGCAAGGGCGAAGGAGTACCTATCGTCCGCAGAAAGGGCTTTGCATATAACCGCCTTGCTTCAAAATTCAAGAACAAGACCGTTGAGCCTTTCCACGTTGTTATCCCCTATTCCGATGAGGCGCTTTCACAGCCACTTCATATGGCAAGCCACGCAGGTCAGGAAATGGATATCGTTATCAAAGGCACTCTGCGTATGACTGTTGGTTCTCATACAGAGATACTCAACGAAGGTGACTGCATCTACTATGACAGCTCTATGCCCCATGATGAAATAGCTCTTGGCGGCGAGGACTGCGAGATATACGCATTTGTAATGGCTCCTCACGGTTCAACAGGTATGTCCGAATACAAAGAGCATATCGCAGAGCATCATCTTACAAATGTTGACAAGGCTGGTCTGCTTCACCCTGTAGCAGAAAAATTCGTAAAATGTGAAACCAACGATGAGGGTATCCTCAGCGCTGTTAACTTTGAAAA</t>
  </si>
  <si>
    <t>MANERIYLGLDIGSNSVGWAVTDGEYNLKKFRKNLMWGVHLFDEAQQSADRRSFRTARRRLDRRQQRIKLLQELFAAEILKKDEKFFSRLEESALLPEDSENRKNNIFFDDENYGDKEYFSEYPTIHHLICELMNSSEYHDVRLVYYACAYLLAHRGHFLFNVKKDNIDEITDFNEIYKNFYRALTEAVEIPPFDEDADGMAVILKKHINQSSKDKELKELLFGGKVPKKDDESDAAIKYDQLTKLISGGTVKLSDLFCKDDYKDLEKNSVCVKNADFADTLDMLTGQIDDLHLNLLAGVKAMYEWSLLVDILHGHKMISKSKVEIYDKHKKDLQELKYFVRKYIKKDYDEIFRLAGDKANYASYVYNRKNVIDKNVAPNFSKNDASNDRKSQFAFCKFLKPYLSKITPAAEDKERYEKLMKKCEDGELCPKQVTTDNRVIPYQLYYAELKKILENASKYLQFLNEKDEYGTVADKILSIMEFRIPYYAGPLVGTDRSKNAWLKRKAEGKIYPWNFDDMVDKEESEKEFIDRMVGNCSYIAGEKVLPKYSLLYCKFSVLNEINNIKVNGEPIRVELKQKLYQDKFADSKAKVTKKRIAEYFKSIGAYEGEIEISGIDDNIKSSLKSYHDFKRLMERGLLNENDVENIIERITVTTDVKRLKKWLKYNYEHLPDEEIKYISKLKYTDYGRLSRRFLEECFCDPVTGEALCEKNIITELWENKDNDNLMQILSSKYNYSNAIETINNDYYDQHEEEKSISKRLENMYISTAVRRSINRTLDIVKELKTILKKSPDKIFIEMSRGEGDTPKGKRTQSRREQITKFLEEADSDNISELKQKLDSTDDGLLRSEKYFLYFMQLGKCAYTGKSINFDELEDNHKWNIDHIWPQAKIKDDSIDNKVLVDTNANGAKGDTYPIDKKIREKMQGFWHSLREKGLMSEKKYSRLIRSTQFTEDELAGFIARQLVETRQSTKAVAAILKELLPDSEIVYVKAGLVSEFRQEMDMLKCREINDLHHAKDAYLNIVMGNVYDTKFTKSPLNFVQSGERYSMKLFKKDQDGKESGLLTGKVQRGDNLAWDPDVSFKTVRDMMGKNSIRYVRYTYKRKGGLFNQMPERKKKGLVPRKNGLDTEKYGGYNNKTASFFSLVKIKNDIVFIPVDLIDSDKFLNDEKSAIEVALTALKEFYSPKKLTGVNSDDLVFPLKRSIIKINTMIEIDGFRINICSKDSKGKYISVSSAVPLILDNKQNLYIKKIESFKKKYDSDKNYKINKYSGISSAGNIELYDCLTEKCLNVPFNKWKKFKEAGDILTEGKERFAALDITSQTLSLLKVLSILKTGRSSNCDLSFVGGVANFNTVRFNSILDLKKNKSVYIIDQSPTGLYEKKSVNLLEL</t>
  </si>
  <si>
    <t>1262969.PRJEB833.BN609_00218</t>
  </si>
  <si>
    <t>MGKYNLGLDIGTNSVGWAVVDENNQIVKKGGKALWGVRMFDEAQSAKETRIYRNSRRRIVRRNQRLLLLQKEFYDEIIKVDQTFFQRLKDSFFKKEDKLNKNNYTFFDDDITDREYFKKFPTIYHLRSHLLYNDEKIDIRMLYLALHHIVKYRGHFLDSGEVNESNFSKIKDVLDTFNNKMSEMSLEFEDNEDYFCKIEFDENFENKLKDIMLSQLSKKEKRQELIDLFKVDKKSLVNELLIELLVNKKVKLNSLSITNGKKYEVCEIDFEKEELFEKLEDAKKIITELFDILDEIVNIKKIVDYYYVLKIIGDNEYLSEAMVKKYDKHDKDLRELKSFIKTYCPNKYYECFRKTSNPNLCNYPKYVGINSVNKKIERFAHCKKEEFYKYLKSLFNTIKDENAKLKIDLFQKDMENDDFLNRQNSNHNSSIPMQLNFCELKKILENQSKYYPFLMLKNSDGYSTSDRIIAIFKYKIPYYVGPLNKNSKYSWLVKKSNENITPWNYEKVIDLDASAKEFIQRMQNKCTYLKGENDYCLPKKSILFSEYNCLQYLNRLIINGALIENKLKNEIYENIFLCYKKPTKKSIVEYLKTNYNYDETTLKSNILEVNCDMSSYIQFKEIYGEDFEQNLNIVEDIIKDITIFEDKKILEKRLREIYHLSEDKVQKIKGLNYKGYATLSKHFLNNFYSVNEETGEIYGPIIQIMRDTNYNLQQVIYNDRYNFMKAIDKYNKKNLDTEKKLNVSDFIDEYIYVSPIMKRSLIQSYNIIQELEKILGESISKYYIECARVRSNSKDVINSRYRQLSELYKDCEHQVSDISKNYININKLKKQLEDNKNELRADKLYLYFTQFGKCMYTLKDIDLDDVFLGKYDIDHIYPQSLIKDDSLNNRVLASKEKNGKKDNQFIFNIPEFLPKNAELFYKKLLECKLITKEKYRRLTMKKIDDDELDIFVNRQLVATNQSVKGLVDVLKIYKGVKPTNIVYSKAVNISDFRNNYNLYKSRTANNYHHAHDAYLNVVIGKALDVYYQCNYFQNYKDVIKLKDRNITINPEIILSKNRYVNRNGEKKVIWDLDNTLKLIKNNLYNRFDITETIMTRKSNKMFSKSSISPAKNSKNLIPIKTSDPRCNVLKYGGIKSNSYNFYCIVELYDKKGKKSYILEAIPKTHSDKLEEYIKNSIDEKNVSNFKIINKNIKSNIIIEYKKLRYVITGKSGKYYLIKNFKDRNFSYNAIKTIKYIEKYNYQKKYEIPFEETKEKIILAPKKKDTKEISLTLDNCQALLDEIISLFKKDIYNYDIIYKITSKLEENKQNLTLTNLIKVLTEILILLKTNERGTADLTLIDMSKDTGTLCISKTLKPGMKFISESPTGYYRKIIFEVPNGI</t>
  </si>
  <si>
    <t>1123298.SAMN02256438.GCA_000379985_00095</t>
  </si>
  <si>
    <t>GCF_000379985.1</t>
  </si>
  <si>
    <t>Streptococcus caballi DSM 19004 A3GSDRAFT_scaffold_0.1| whole</t>
  </si>
  <si>
    <t>TATCGGCAAGGAAGCTAGCCATCAGGATGATTCGTTCTCCTCTGGACTGCTTGAGTATCCTCAGTACACCCGTCCCTATGATTTCCGTGGCATGAAGGTGCCCGACATCCTTATGTCAGGTCATCATGAAAAGATTCTCCAGTGGCGTTTGGAACAAAGTTTGCGCAAGACCTTGGAACGTCGTCCAGATTTATTGGAAAATTATGTCTTTAGCGAGGAAGAAGAGGCTATTTTTAAGAAGATTCTCGCAGAGAAAGGCATGAATTCTAAAAAGATGTGATATAATAGGAGACATGCGGACGATATGTCTCTTTATTTTTGAGGAGGTTTTATGCGGACGGAAAAGGTGATTGTTCTTCCTTACCAAAAAAGTTGGAAAGATGATTTTGAAAAAATTGCGCAAGAATTGCATGCTACTCTTGACAAACTAGCTATCAGTATTGAACATGTAGGAAGCACATCTGTTGAAGGATTAGCAGCAAAGCCAATCATTGATATTGATGTTGTCATCTCATCAGAGGATTTTCCAGCTGTTGTTAAAGGCTTGGCTGCTATTGGGTATCAGCATGAAGGTAATTTAGGGATTGAAGGTAGGGACGCCTTTACATATTCTGGTAAAGAGCATTTGCAAAGCCATCATCTTTATGTTTGTCCTGAAAATTCACTCGAGTTGAAACGCCACCTTGCTTTTCGTGATTATTTGCGTACCCATCCTGATGCTGTTGCAACTTATGGAGCAATTAAAATAAAGGCAGCGCAGCTATTTCCCAAAGATATCGAGAGCTATATGGCTTATAAATCGTCAGTTATCGAAGAAATTTATAAGGAGTTGAAAGAATAAATGTTTGACAATCAAGAAATATACGATATTACAATTGTTGGTGGTGGACCTGTTGGCTTGTTCGCTGCTTTTTACGCTGGTCTTCGTGGAGTTTCCGTCAAAGTGATTGAAAGCTTGTCTGAGCTTGGCGGTCAGCCAGCTATCCTCTATCCAGAGAAGATGGTTTATGATGTGCCAGCCTTTCCAGCTATTCCAGCAGGTGAGTTGGTTGATAATCTAATTGAGCAGCTCAAGCGTTTTGAAGACCGCACCACTATTTGCCTTAAAGAAGAAGTTCAAACCTTTGAGAAAAAGGATGGTATTTTCACCATTCAAACCAACAAAGCGCAGCATTTTTCTAAAACTATAATTATCGCTTGTGGTAACGGGGCCTTTGCTCCACGTCCGTTAGGACTTGAGGGCGAAGAAGACTACGCTGATAATAATCTTTTCTACAATGTTCACAAACTCGATCAATTTGCGGGTCAGAATGTGGTCATCTGTGGCGGAGGTGACTCAGCTGTTGACTGGGCTAACGCTCTTGATAAGATTGCATCTAGTGTGACACTTGTTCACCGCCGTGATGCCTTCCGCGCTCACGAGCACAGCGTTGAGGTGCTCAAAGAGTCTGGTGTTAAGATTTTGACACCATATGTTCCCTTAGTGTTGACTGGGGAAAATGGCAGAGCGACTAGCTTAACCGTGCAGAAAGTTAAGTCTGATGAGACAGTCGAGTTACCTCTGGATGCTCTGATCGTCAGCTTTGGATTTTCCACTTCAAATAAAAACCTCAAAAACTGGAATATTGATCACAAACGTTCAAGTATCAACGTGTCACCACTTTTTGAAACTAGCCAAGAGGGGGTTTATGCCATCGGTGATGCAGCCCAATACGAAGGCAAGGTTGACTTGATTGCGACTGGTTTTGGTGAAGCCCCAACAGCGATCAATCAAGCTATCAAGTACATTTATCCAGACAGCGACAACCGTGTCGTTCACTCAACATCGCTAATTAAAGATTAAACTTAACAGCCACCGACTCTAAATTGGTGGTTTTTTGCTCTCGGATAAATACTCTGCTGATGAAATTAATTACTGGCGTTTGTCTATGAAATCCAGAGAGTGTGTGGATTTTGTGAAAGATGTTGGAGTCTTAGGTGGGCTGATTGTTTAGAACATAGTTGATATTTTTCAAAAATATTCAAAAACGCTTGCAATTTTCAGAATTTAGTATATAATTATAAGCAAAACAAAGAGAGGAAGACTAAGATGACAAAGATTAAACACCTTACAAATTGGCAAAGATGGCGTAGGTAAAGTTGTGTTTATGTGTGCATAGATACGACTTTTGGTGTACTTCTAAAAAGGTATCTATGCGCTAGTCTTAGTTCATAATCAGCGCGTAGTCAATTAGACTAGGTGCTTTTCTTTTTAGATTTTTCCAAGAAGAAATTAAGATTAAAGGAGATAAATGATGAAAAACAAACGTTTAATAACTATTTTGGTAATTCTAGCGGTTCTTGTTATAGTTGGAATTTTAGTACCAACGATGAGTAAAAAGTCAAGCAAGAAAACAGAAGTTAAAGCCGCTAAGGTCGGAGTTTTGCAGTATGTTACTCATGAGGCGTTAGATACTATTTACAAAGGTATCAAGACAGGATTAAAAGAAGAAGGCTATTCTGGTAAAAAGGTAGATATTGAATTTCTTAATGCTGAAGCTGATCAAAGTAAGATTGCGACCATGAGCCAAACACTGGTTAATCATAAAAATGATGTCTTGATTGGGATTGCTACACCAGCAGCCCAAGGATTAGCTAATGCCAGTAAAGAGATTCCCGTCGTTATGGGAGCTGTTACCGATCCTGTCGGTGCTAAGTTGGTCAAGAACTTGAAAAATCCTGGTGGCAACGTGACTGGGGTGTCTGATAAAACGCCGATTGAAGCTCAACTTAAATTGGTTAAACAGTTAACACCTAAAGTTAATACTATTGGTATCATCTACTCTAGCAGCGAAGATAACTCGAAATCTCAAGTGGAAGAATTTAAGACCTTAGCTGACAAACTTGGCTATGAAGTGGTTGAATATTCTGTACCATCTACCAACGAAATTGCAACAACCATGAATGTCATGTTGCCAAAGGTTGATGCTGTATGGATTCCACTTGACAACACCATTGCCAGTGCTTTCTCAAGCGTTGTCTCTGCTGCCAAAGACGCCCAAAAGCCAATCTATCCAAGCGTTGACACTATGGTTTCAGAAGGCGGGCTGGCCTCAGTTGCCATTGACCAATATCAACTCGGTGTTGAGACGGGTAAAATGGCTGCGCAGATTCTCAAAGGGAAAAATGTTTCTAAAATGTCAGTTAAGGTTATGAAAGAAGGAACACCAGTAGTCAATGAAAAGGTTGCTAAAGAATTGGGAATCACTATTCCAGAAGAGATTCTGGATAAAGCAGACAAGAAATAAGCTGGTTGATTTTTGACTTTATCAGATTTGGAGCTAGTTGGGACAAGTTTTGACTGACTAGCTCTTTTTATCTGAATAGAAAATTTCTGAAAATTATGATAAAATACAAGAAATGTTTACCGAAATCGGTTAACAATCTCTAAAAGTAAGGTAGGATAATATGATTATTTCAACCATTTCTCAAGGATTGCTTTGGGCGGTGCTTGGTCTGGGTATTTTTATGACCTTTAGGATTTTGAACTTTCCCGATATGACGACAGAAGGTTCGTTTCCGCTCGGTGGTGCAGTCGCTGTGACTTTGATGACCCAAGGAGTCCATCCGCTACTTGCAACCTTGGCGGCAGTGTTAGCAGGCTGCGTAGCAGGTTTAGTGACGGGTCTTCTTTATACTAAAGGAAAAATTCCAACACTTTTGGCAGGGATTTTGGTTATGACCTCTTGTCATTCCATCATGCTCATGGTCATGAAGCGGGCTAACCTTGGCTTGTTGGATGCCAAAACCTTACAAGATGTCCTCCCTTTTTCAGAAAGTATCAATCTTTTACTAATCGGTCTTATCTTTGTGTCCTTAGTTATCGGTTTGATGATTTATTTTTTAAATACTCGCCTAGGACAAGCCTACATTGCTACTGGTGACAACAAGGACATGGCTAGAAGCTTTGGGATTAACACTGACCGTATGGAGCTCATGGGATTGGTTTTGTCAAATGGGCTAATCGCTCTTGCTGGCGCCCTAATCAGCCAGCAAGATGGCTATGCTGATGTTTCAAAGGGGATTGGGGTCATCGTTATTGGCCTTGCCAGCATTATCATCGGAGAAGTTGTTTTCTCAACCAATTTAACCATGCTGGAGCGCTTGATTGCCATCGCTATCGGTTCCATTGTTTATCAATTTTTAATTTTGGCAGTTGTGGCACTTGGTTTCAACACCAACTATCTTAAACTTTTCAGCGCTATCGTCTTGGCTATCTGCCTCATGGTGCCAACTTTGAAAAATAAATTCTTTAAGGGAGTAAAAGTGTCACGATGAAAAAAATTGTTGAATTGAAAAATGCTACCGTGCAGGTCAATAATGGCTTTGATGAGTTAAAAACAATTCTGGACGATGTTAGTTTGGACATTTATGAGCATGACTTTCTCACCATCCTCGGTGGAAATGGTGCGGGAAAGTCAACCTTGTTTAATGTTATCGCTGGGACACTTATGTTGACCAGTGGAAGTATTTCCATTATTGGTGAAGATGTCACGTATCTGCCTGCTGAAAAACGAGCCAATCATTTGGCGCGTGTTTTCCAAGATCCTAAGATGGGAACAGCACCGCGGATGACAGTGGCGGAAAATCTGCTCATCGCCAAGTATCGTGGTGAGCGACGCGGCCTAGTTTCTCGTAAGCTTAACTCCTTCAAAGATGAATTTCAGCGTCTTGTAACCAAAACAGGAAACGGTCTTGAGAAACATTTGGATACACCGACAGGCCTCTTGTCTGGTGGTCAGCGTCAAGCACTCAGCCTTTTGATGGCGACGCTTAAGCGTCCAGAACTTTTGCTTCTGGATGAACATACCGCAGCTTTGGATCCCAAAACCAGTGTGTCTCTGATGAACTTAACAGATGAATTTGTCCGTCAAGAAAAATTGACAGCGCTCATGATTACCCACCATATGGAAGATGCTCTTAAGTATGGTAACCGTCTCATTGTCATGAAAGATGGAAAGATTGTCAAAGATCTCAATGCTCAGCAGAAGGCGAAGATGCAGATTGCTGACTACTACCAATTTTTTGAATAAATAACAGAAGCCTAACTAAGCAGTTGGGTTTTTCTATTGATGTTGCTTTTTGCTTTTTCAAGTAATTCAAGCTATAATAAGAGAGTATGCAAGGAATTGCAACCGCAGTAATTCGACTGCTGGACCAGTGCCCTGAAGTGTTGGCTGGCAGGACCGTTTGTATGAAAATAAAATCTTTAAAGGAGACAGAATGAGCGATATTAAAATTATTGCGCTTGGGGGTGTCCGTGAAAACGGGAAAAACCTCTATGTTGTTGAAGTCAATGAGTCCATTTTTGTGCTTGATGCAGGTTTGAAGTACCCTGAAAATGAGCAACTGGGTGTTGACGTTGTCATTCCAAACTTGGACTATCTGATTGAAAATAAGGATCGTGTGCAAGGAATTTTCTTAACACACGGTCACGCGGATGCCATCGGAGCTCTACCCTATATCATTTCAGAAATCAAGGTGCCCGTTTTCGGCTCACCCTTGACGATTGAACTGGCCAAGCTTTTTGTTAAAAATAATACTAACGTCAAGAAATTTAATAATTTCCATGTGGTAGATGCAGAGACTGAGATCGAATTTGCTGACGCTGTGATTTCATTCTTTAAGACGACTCACTCTATTCCAGAAAGTTTGGGGATTGTAGTTGGGACAGATGAAGGTGACATCGTCTATACAGGTGATTTCAAGTTTGACCAGGCCGCACGTCCATACTACAAGACTGACTTAGCACGTCTGGCTGAGATCGGAAATGAGGGTGTTCTTGCTCTCTTGTCTGATTCTGCCAATGCAATCAGTACGACACAAACAGCTAGCGAATCAGAAGTTGGCTCTGAGATGGATGATGTCATCGCCAATGCAGAAGGTCGTGTCATCGTAGCAGCAGTAGCCTCTAACCTGGTTCGTATTCAACAAGTTTTTGATTCAGCTGCGGATCATGGCCGTCGCGTTGTTTTGACTGGTTTTGATGCGGAAAATATTGTCCGTACAGCCATTCGCATGAAACGCCTGCGTTTAGTTGATGAGAAATTAATAATCAAGCCAAAGGATATGCCTAAGTTTGAAGACCACGAACTCATCATCTTGGAGGCCGGTCGTATGGGTGAACCTATCAATAGCCTGCAAAAGATGGCTGTTGGCCGTCACCGCTATGTGCAAATCAAAGAAGGCGACTTGGTTTACATCGTTACAACGCCTAGTATTTCTAAAGAAGCAGTTGTGGCGCGCGTGGAAAACTTGATTTACAAGGCAGGTGGTTCTGTCAAACTCATCACTCAACATTTACGTGTGTCTGGTCATGCCAATGGTCGCGACTTACAGCTTATGATCAACCTGTTACGTCCAAAATACCTCTTCCCGATCCAAGGGGAATACCGCGACCTAGCTGCCCATGCTGAATTAGCGCAAGAAGTGGGCATGTATCCGGAGAATATCTACATCATGAAGCGCGGAGACATCATGGTTCTGAGCAAGGAAGGCTTCTTACACGAAGGAGGTGTACCTGCTAGTGATGTTATGATTGATGGGAATGCCATCGGCGATGTGGGTAATATCGTCCTCCGTGACCGCAAGGTCTTGTCAGAAGATGGGATCTTTATCGTAGCCATTACGGTCAATAAAAAAGAGAAGAAAATCGTTTCAAAAGCGAAAATTCATACGCGTGGATTTGTCTATGTCAAGAAGAGTCGCGATATTCTACGTGAATCGGCTGAACTGGTCAATACAACAGTTGAAAATTATCTGGCTCAGGATAGTTTTGACTGGAGCGAACTGAAAGGCGCTGTCCGCGATGACATCAGTAAGTTCCTTTTTGAACAAACTAAACGTCGCCCAGCCATTTTGCCGGTAGTGATGGAAGTTCGCTAATTGTTTTAAACAATCAATTGCTGGTTAAGTTAGCAGATACTAAATGGAAAGGTGGGATAGGCCTGCCTTTTTATGAAAGGAGAAGAAATGGCATTTTTCAAGATCGAATACAATTCAAAAGCACTTGGCATGGAGCGCCAAGTCAATGTCATCTATCCGGATGCGACAGAAATCTCGGCAGATGAGGTAACTGATACTGACATTCCTGTCCTGTACCTCTTGCACGGTATGGGGGGAAATGAAAATTCCTGGCAAAAGCGAACTAATATTGAACGTTTGTTGCGTCATACCAATCTCATTGTGGTTATGCCTTCGACTGACTTGGCTTGGTACACAGATACAGCTTCTGGGCTCAATTACTATACGGCTATCGCAGAAGAATTACCGCAAGTTCTGCACCGCTTCTTCCCAAACATGACCCAAAATCGTGAGAAGACCTTCATCGCGGGACTTTCTATGGGTGGCTATGGTGCCTACAAAATCGCCTTGTCCACTGACCGCTTTTCACACGCAGCCTCCTTTTCTGGAGCGCTAGCCATTGGCCTTGATGGCAAAAATCCAGCTGACATTGTTGGAGAGTCGCAAGCTTACTGGCAAGGGGTTTTTGGTGATCTTGGCAATAGCAGAGCTTTAAAAGAGCATTATCTGACAACTTTGGCAGAGAGGTCTGATAAGAAGACCAAGTTCTATGCTTGGTGCGGCTATGAAGACTTTCTTTACGAAGCGAATGAAGTTGCTGTTGAAAAATTGAGGGCTGTAGGACTTGATATTGACTATCACAATGATCATGGCAAGCATGAGTGGTATTACTGGAATCAGCAGCTGGATAAATTGCTAGAATGGCTGCCGATCCACTATGTTAAGGAAGAACGATTGTCATAAGAATGGCTGCTGGCAAAGGAGAAAGTCTGATAAAACTATTGAAAAATCTATTAGTCATCTGTCAGCTACAAAAAGTGCTACGATGCCGAAAAAATGGGCTACAAGGTCATCAAGAAGGGGATGGTCCAATTCCTGTTCGGTTTGCAGGATTACATTATTATCTAAGATGAAAAGACTTGGACAATTTATTTTGTCCAAGTCTTTTTGGTGACATTTTGGTGTCAATCACTTTTTCCTTGTCTTTTATTTGAGGGGTTGTTATACTTAATGTCTATTAGTTTTAGGGCAAATTTTCAATGAAAGTGAGTTCTGTTATGAAACGTTTCTTTCGAGCTTTGTTTTTCTTTCCAAGATTGATGATCTCTATTATCTGGTCCTTGTTTTGGTTCCTAATCAGGCTTGTGATTGGTCTAGCTGTCTTGATTTTATTGCTAGTTTTCTTGGCTAAGAACAGTGATTCGTCATTAGCGCAGCGTTTTAATCAGACGGTCAACCAACTGACTTCTTACGTTTCTCATCATCAGGATCAGAGCTTGGCTCAAACGATGTCTGACCTAGCAACTGATGAAATCAGTCAGAAAAAGGGAGCGCGCTGGTCAGCAAATAGCGCCAGCATTTACATCAAAAGCTCCAACAAGACCTTAAGAAATGCCTATCAAGAGGCTATCGACAATTGGAATGCGACAGGTGTTTTTACGCTTAATTTAGTTACGGACGAGGAGAGTGCGGATATCGTTGCAACCGATTACTCGGACGGGGCGTCGCAGGCAGCGGGTATGGCAGAGACGGAGACAGACAGCCTAACTGGTCGGATCGTTCATGTGGATGTCAAGCTCAACACCTACTACCTGCTCAATACTAGCTACGGTTACAGTCAAGAGCGGATTACCCACACGGCAGAACATGAAATCGGTCATGCTCTGGGATTGGATCATGACGATAGTCAGAAGTCAGTTATGCAGTCGGCAGGCTCTTACTATGGTATCCAGTCGGTGGATATCGAAAAACTACAAATACTTTATTCATAAGGAGGGACGTATGAGAACATTAAGGAAAGCCATCAGTAAATACCCTGAACAGGTTTTTCTGTTCCTTTTCAACACTGGGGTTTTTGCCTGGCTCCAAACAACAGGCTCTATGATTGCAAGCAAGTTAGGATTTTCAGGTATCAAACCCGTAGCAGTTTTAGAGCGACTGCCAGATTGGCTCCACTTTGTAGCTGGGGACTCTCTAGAAAAATTGCAGAGCTTCTTTGGCAGTTGGGCACTGACTTGGCTGATTCTATCCATGAGTGTACTGATTATCATCCGCTTCATCAAAGGACTAGTCAAGTTTATTCTCTTTACAGCCATCATCGTCATTGGTGTTTTCCTCATCTTGCAAAATCAGCAGGTTCTACAAAATTTAAACCTAACCTTCTAACCAATTAATTTAAATACTAGTCAAAATGAAAGTCTACTGAACAAGTCTGAATAATAAAAAACGAATGATGATATCTAGTTGTATAAAACTTTTTATCATCCATTCGTTTTTTAGTTAACTATCGGAGAAAGCGAGAAGATGTTCTCTGTTACATTTTTAATGAAACTGACTTTTTCAGTGACTTCCAAAATGATTTGATGTTTTATCTGCCTCTGAAATAGGCTGGTAAAGGGCACAAGTTTTTTGAAACCGCTTGAATTTCTAAGAAAAAGGTTGTACAATGAAACAGATAGTTTGAGGATAGAAATAAAAATTAGAGCAAGAAAAAAGCGCCGATTCGGCGCCCACTTTTTACAAAGTTGGATACGGACAAAGCCTTATTTTAACTCGCTGTGTTGTTTCGAATAGTTCCAACAAATTTATTATATAATAATTACTTATTATTTACAAGTGATATTATATAGAAATTGTTAAAGCTATAAAACGCACAACTCTAAAACTAAAAACATAACCACTCTATATTCTAACAAATTTTAGTTAGTAATTATATTAATTTTTGTAATATCAAGATTAAAAATATATGCTATAATTTAAATATAAGCTGTTATGTTTTTAAGGGGTTATTTTTTAGAGGAGTTTAAATTTGATAAGGAAAAATTGGTGATTTTAACGGAGTTATTGAAACTACTGAAAAGTTTTATTGATTTAATTAAAGCGTTGATCTTATAGTATTTTTCGTAAATTTAAACTTTATTATAAGAGGAGGAAAATTATGACTAAGAAAAATTATTCAATCGGACTTGACATAGGTACCAACAGTGTAGGTTGGGCTGTGATTACTGATGATTACAAAGTTCCAGCTAAAAAGATGAAGGTTTTAGGAAATACTGATAAAAAGTATATCAAGAAAAACTTACTTGGTGCTTTATTATTTGATAGTGGCGAAACAGCTGAAGCGACTCGTTTGAAACGTACAGCTCGGCGTCGTTATACGCGCCGTAAAAATCGCTTACGTTATCTGCAAGATATTTTTACTGAAGAAATGGCAAAAGTTGATGATAGTTTCTTTCAACGTTTAGATGAGTCCTTTTTGACAGATAATGATAAAAATTTTGATTCACACCCAATCTTCGGTAATAAGGCAGAAGAAGATGCCTATCATCAGAAATTCCCTACAATTTATCATTTAAGAAAACATCTTGCAGATTCAACTGAAAAAGCAGATTTACGCTTGGTTTATCTGGCTTTAGCACACATGATTAAATTCCGTGGACATTTCTTAATTGAGGGTGAATTGAATGCTGAAAATACAGATGTTCAAAAACTATTCACTGATTTCGTAGGAGTGTATGATAGAACATTTGATGATAGTCACTTATCAGAAATTACGGTTGACGCTGCAAGTATTTTGACAGAAAAAATTAGCAAGTCACGCCGTTTAGAAAATCTTATAAATAACTATCCAAAGGAAAAGAAGAATACTTTATTCGGAAATCTTATTGCTTTGGCTTTAGGATTACAGCCTAATTTTAAAACGAATTTCAAATTATCTGAAGATGCTAAATTGCAATTTTCTAAAGACACCTACGAAGAAGATTTAGAAGAGTTACTTGGGAAAATTGGAGACGATTATGCAGATTTATTTACTTCATCTAAAAATCTTTACGATGCCATCTTACTTTCAGGTATTTTAACTGTTGACGATAATTCAACTAAAGCGCCGCTATCAGCTTCGATGATTAAACGTTATGTTGAACACCATGAAGATTTAGAAAAGCTAAAAGAATTCATTAAGGCAAATAAATCTGAGTTGTATCACGATATTTTTAAAGATAAAACCCAAAATGGCTATGCGGGTTATATTGAAAATGGTGTCAAACAAGATGAATTCTATAAATATCTGAAAGGTATTCTAACGAAAATTAATGGAAGTGATTATTTCCTAGATAAAATTGAACGTGAAGATTTCTTAAGAAAACAAAGAACATTTGATAATGGCTCAATCCCACATCAAATTCATTTACAAGAAATGCATGCCATTTTACGACGTCAAGGTGATTATTACCCATTTTTAAAAGAGAACCAAGAGGAAATTGAAAAAATATTGACTTTTAGAATTCCTTACTACGTTGGTCCATTGGCACGAAAAGATAGCCGATTTGCATGGGCAGAATATCGTTCGGATGAGAAGATTACACCGTGGAATTTCGATAAGGTAATTGATAAAGAAAAATCAGCTGAAAAATTCATTACACGCATGACTTTAAATGATTTGTATTTACCAGAGGAGAAAGTTTTACCAAAACACAGTCATGTATATGAAACATTTGCAGTTTATAATGAATTAACAAAAGTTAAGTATGTTAATGAGCAAGGAAAAGACTCTTTCTTTGATTCAAATATGAAACAAGAAATCTTTGACCATGTCTTTAAAGAAAATCGCAAAGTTACCAAGGAAAAACTGTTAAATTATCTTGATAAAGAGTTTCCTGAATATCGTATTCAAGATTTAGTTGGACTTGATAAAGAAAATAAATCATTTAATGCGAGTCTTGGGACTTACCATGATTTGAAAAAGATTTTGGATAAATCTTTCTTGGATGATAAAGTAAACGAAGAAGTCATTGAAGATATTATTAAAACGTTAACTTTGTTTGAAGATAGAGAAATGATTCAGCAGCGCCTTCAAAAATATAGTGATATCTTTACAAAACAGCAATTGAAGAAACTTGAACGCCGTCATTACACTGGCTGGGGGCGTTTGTCATACAAATTAATTAACGGTATTCGTAATAAAGAAAATAACAAGACTATTCTTGATTATTTGATTGATGATGGTTCTGCTAATCGTAACTTTATGCAGTTAATTAACGATGATGCATTATCATTTAAACAAATCATTCAAGAAGCGCAAGTTGTTGGTGATGTCGATGATATTGAAACTGTTGTTCATGATTTACCTGGAAGCCCTGCTATCAAAAAAGGTATTCTACAAAGTGTCAAAATCGTTGATGAGCTAATTAAAGTGATGGGAGATAATCCTGATAATATTGTTATTGAAATGGCGCGTGAAAATCAAACAACTAATAGAGGAAGAAGCCAATCCCAACAACGTTTGAAAAAACTTCAGAACTCATTAAAAGAGTTAGGAAGTAATATTCTTAATGAGGAAAAACCGTCATATATTGAAGATAAGGTTGAAAATAGTCATCTTCAAAATGATCAACTCTTCCTTTACTACATTCAAAATGGTAAAGATATGTACACTGGTGATGAGTTGGATATTGACCATCTAAGCGATTATGATATTGACCACATTATTCCTCAAGCCTTTATTAAGGATGACTCTATTGATAATCGAGTACTAACAAGTTCTGCTAAAAATCGAGGTAAATCAGATGATGTACCAAGTCTTGGTATTGTTCGTGCTAGAAAGGCAGAATGGGTTCGATTGTATAAATCAGGACTAATCTCTAAACGTAAATTTGATAATTTAACGAAAGCCGAACGTGGTGGATTGACTGAAGCAGATAAGGCTGGCTTTATTAAACGTCAATTGGTTGAAACACGTCAAATCACAAAACATGTGGCACAAATTTTAGATGCTCGTTTTAATACAGAACGTGATGAAAATGATAAGGTGATTCGTGATGTGAAAGTTATTACTTTGAAATCAAATCTTGTTTCGCAATTTCGAAAAGAGTTTAAATTTTACAAAGTTCGTGAAATTAATGATTATCACCATGCCCATGATGCTTATCTTAATGCAGTGGTTGGAACAGCTTTGCTTAAAAAATATCCTAAATTAGCACCAGAGTTTGTTTATGGTGAGTATAAAAAATATGATGTCCGCAAACTTGTTGCCAAATCTTCTGATGACCATTCTGAAATGGGTAAAGCAACAGCAAAATATTTCTTCTATTCAAACCTAATGAACTTCTTTAAACGTGTCATAAGATATTCAAATGGTAAAGTAATAGTTCGACCAGTTGTTGAATATAGTAAGGACACTGGAGAAATCGCTTGGAATAAGCGAACTGACTTTGAAAAAGTTCGAAAAGTTTTATCCTACCCACAAGTCAATATTGTTAAAAAGGTTGAAACTCAGACAGGAGGATTCTCAAAAGAATCAATTTTACCCAAAGGTGACTCTGATAAATTAATTCCGCGTAAAACGAAGAAAGTTCTATGGGAACCTAAGAAATATGGTGGTTTTGATAGTCCAACAGTTGCTTATTCTGTTTTAGTTGTAGCAGATGTCGAAAAAGGCAAAACAAAGAAACTAAAAACTGTAAAAGAGCTAGTCGGTATTTCTATCATGGAACGCTCTTTCTTTGAAAAAAATCCAGTTGAATTTTTAAAAAATAAAGGTTATCAAAATGTTCAAGAGGACAAATTAATGAAACTTCCTAAGTACAGTCTTTTTGAATTTGAAGGTGGCAGAAGACGTCTGTTAGCTAGTGCCACAGAGCTGCAAAAGGGAAATGAAATAATGCTTTCAGCTCATTTAGTAGCATTACTTTATCACGCCCATCGAATTGGCAATTTTAACAGCGCTGAGCATTTAAAATACGTTAGTGAGCATAAGAAAGAATTTGAAGAAGTCTTATCTTGTGTAGAAAACTTTGCTAACGTATATGTTGATGTTGAAAAAAATTTAAGTAAAATTAGAGCAGCTGCTGATAGTATGGACAACTTCTCAATTGAGGAAATTTCAGATTCATTTATCAATTTATTAACATTGACTGCATTAGGTGCGCCAGCTGATTTCAATTTCCTTGGTGAAAAAATTCCACGTAAACGCTATAATTCGACAAAAGAGTGTCTAAACGCCACCCTCATTCACCAATCTATCACTGGTCTTTATGAAACACGTATTGATTTGAGCAAATTAGGAGAAGAGTAATGGGATGGCGTACGGTTATTGTTAATGAGCATTCTAAATTGTCGTATAAGAATAATCATTTGATTTTTAAAGATGCTTATCATACTGAAATGATTCATCTGGAAGAGATTGATATTCTGTTGCTTGAAACGACGAATATTGTATTGACGACGATGTTGATTGAACGTTTAGTTGAGAGAAATATTTTAATTATTTTTTGTGATGAAAAACGTTTGCCAACTGCAATGCTGACGCCTTACTATGGACGCCACGATTCTAGTTTACAACTGACAAATCAAATTGCTTGGGGGGATGATGTCAAATGTGATGTTTGGACAACTATTATTGCACAGAAAATATTAAATCAAAGCATGTATCTTGGTGAATGTTCCTTCTTTGAAAAATCCCAATCTATCATGAAGTTATATCACAGTCTAGAATCTTTCGATCCCAGTAATCGTGAGGGACATTCTGCAAGAATTTATTTTAATACCTTGTTTGGAAATGATTTCTCACGTGATCAGGATAATGATATTAATGCTGGTTTAGATTATGGCTATACTCTGTTGTTGAGCATGTTTGCGCGTGAATTAGTTGTTTGTGGTTGCATGACGCAATTCGGCTTAAAGCACGCTAACCAATTCAATCAGTTTAATCTGGCTAGTGATATTATGGAGCCATTTCGTCCAATTGTTGATAGAATTGTGTATGAAAATCGTAACGCTTCCTTTGTTAAGATTAAACGCGAATTGTTTACGATGTTTGATGAAACCTATTCTTATAACAATAAAGAAATGTTCCTAAACAATATTGTTAGTGATTATACGAAGAAAGTGGTCAAAGCTCTAAATCATGGTGGGAAAGGAGTTCCTGAATTTAGGATATGAGTTATCGATATATGCGAATGATTTTAATGTTTGATATGCCAACTGAAACAGCAGAAGAACGAAAAGCATATCGTAAATTTCGAAAGTTTTTATTGAGTGAAGGCTTTATCATGCACCAATTTTCGGTTTATAGCAAATTGTTATTAAATAATTCTGCCAATAAAGCTATGGTTGATAGGTTGCAAGCCAATAATCCTAAAAAAGGAAGCATCACACTTTTGACAGTGACTGAAAAACAGTTTGCTCGTATGATTTATTTGAATGGTGAGCGAAATACCAGCGTCGCCAATTCTGATAGACGTCTTGTATTTCTCGGAGAGGATTATAACGATGAAGATTAATTTTCCCATATTTGATGAACCAATTGAAATTCTTGATGCAACTATTTTAACGGTTGAGGATGTTACTGTATTTTCAAATCTTGTTAGGCAATTTTATTCTTATTCCGAAGAATGTGACTTGAAGTTGTTTGACGAGAGATTACGGTCTTTAAAAGTTTCAGAATTGCTTTTAGTGACAGATATTTTGGGATTCGATGTTAATTCACAGTCAATGCTGAAACTCATTCATGACGATTTGGAGAGTCAATTAAATGACAAACCAGAGGTGAAATCAATGATTGAGCAGCTGGCAAACACCATTACAGAGTTGCTCTCGTACGAATGTTTGGAAAATGAGTTGGACTTAGAATATGACGAAATTACCATTTTAGAACTTATTAAAGCTCTTGGTGTCAAAATTGAAACACAGAGTGATACTATTTTCGAAAAATGCTTTGAAATTCTTCAAGTTTACAATTATCTTAGCAAGAAGAAATTGTTAATTTTCGTTAATAGCGGAGCTTATTTAACTAAAAATGAAATGGAAAAATTAATAGAGTATATCAGGCTCTCAAATCAAAACGTACTTTTTCTAGAACCACGAAGACTTTATGATTTTCCGCAGTACGTATTGGATAGTGATTATTTTTTGATAGCAGAAAATATGAATTAAATACGTTAATAAGGGAGTGAGACAGAAATCAGTAATTTCCAAGAAATTCGATTTTGTCGTCTCACCCCCGTACAGAGTTGAGTAGGGGTGTAAAAACTGATTTATCAGCGTATTAGAACCCACTCAACTACTGCGTCCTGTCATTTATACTACAAAAGCGAAGAAGCTGAGCATCTTATCTCAGCCTCTTTTCTTATAATTTGGTGCATGCGCTTAATACGTAGATAATAAAGGAGTGAAGAGATGCGTCGTTAACAGGTAGAGGGTTAGCAAAGCTTGCTGTGTTAAAAGGTTGGAAAGAAGTTCGTGTAAAAGGGAGGACACCATCAGTTCAAAAAGGATGTAGTCTCCTATAAATTTTACGATTCCAATTCATGGAAACAAGGTGTTAGGAGCGGGTTTGGAAAAGAAAATTTTAAAAGACATAGGGCTACAAAGAAGGTTTTTATGTTAAAATCATACCCAGAAATTTTTCACAAAGAAGAAGATGGAAGTTTTGGGGTAGAATTTCCAGGATTTTGTGGTGGTACCGAGGGTGATGATGGCGAAGAAGCGATGAAAAATGCTCGAGAAATGTTAGAAAGCTCATTAGCTGCTTATCTAGATGAAGGATTAGAGCTTCTAAAGGTTGCTGATATGAGTGAATTATCAGTTGAGAATGGTTTTATTACTTTAATTCAAGCAGATCCTTCTCCATATTTAAAAAGTACCAAAGCTATTCGAAAAAACGTTATGGTTCCAGAATGGTTAATCAGATTAGCTGATAGAGAACATGTTAATTATTCAGAAGTTTTGACACAAACTTTAGAGAAAAAATATAGCTTTAAATTGCTATAAACGTTGTAAAATAAAGGATTTTGAGGTATAATATAGCTAAAAATAGTGAACTGTTCGAGGCTGAAGTCTAGCTGAGACGAATGGCGCGATTACGAAATTTCGTGAGAAAAAATGGTCCACGAGGTTTTAGAGCTGTGCTGTTTCGAATGGTTCCAAAACCTAAGAACAAGAAAGACCCTTGTATTGTTATGTTTTAGAGCTGTGCTGTTTCGAATGGTTCCAA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GTGGTTTTAGAGCTGTGCTGTTTCGAATGGTTCCAAAACTTTCGTTGCGATAGGGTGCGTTGTTGAAATGTTTTAGAGCTGTGCTGTTTCGCATGGTTCCAAAACAGAATGATGTAACATAACGAACACGTTGTAAGGAGCTACCAAAATGATTGAAGCTATAGTATATTTTCTAGCAGTGCTTTTCTTTGTTATCTATCCTATATTTACTATAATAATGCTCATTGTGTTGCCTGTGCTTATCATTATCAAAATAGTAAAAGGAGAATAAAATGAACAAAAAAGAAGAATTAATAACCCAGCTTTTAAGTTTTAGAGCTGTGCTGCTTCAAATGGTTCCAAAATTTATTGTTGTTATCAACGGTAATCTTGAGACAAAACGGGTCATTGTCAACTATAGTGTGTGACTATGACTAAGTGCGAGAGTATCAGCTGATATCTCTTTTCTACCATTTGTCAAGCCTATCAAAGCTGTGGAATAAAAATATTGGTAGAGTAAAATAAGTTGTGTAAATACAAAAGGAATGAATTTATAGTAGTAACTGATTAAAACTAGAATAGTTACAGAAAGATTCATTCTTACGTCTTAACTGTTTCATTTTATATGGGGTGGGACTGGTATTGTCTCATACTCTTTCTTTTGTTTATTAAGAATTCTTCTAGTGAAAAAGCCAAGCTTTTGATACAATAGTAGCATGATTATACTTAGCGGAAATAAAATTGAGCGCTCATTTTCTGGTGATGTGCTCTTTGATAACATTAATATTCAGGTGGGGGAGCGCGACCGCATTGCTTTGGTTGGCCGAAATGGTGCAGGCAAGTCGACTCTTCTCAAGATTTTGGTTGGTGAAGAAGCGCCGACGACTGGTGAAGTTAATACCAAGCGCGATCTGGTCCTGTCTTACCTAGCTCAAGATGGCCGTTTTGAGTCTGATAATACCATCTTTGACGAAATGCTACATGTTTTTGATGACCTGCGAGCTACTGAAAAGCGCCTACGTGACATGGAGCTACAGATGGCAGAGCTATCAGGTAGTGATTTTGACAAACTCATGGCTGACTACGATCGTCTGTCGGAGGAGTTTCGTTCCCAAGGTGGTTTTACCTACGAATCTGATATTAAAGCTATTCTCAACGGTTTTAAATTTGATAAATCCATGTGGGACATGAAAATAGCAGAGCTGTCAGGTGGGCAAAATACCCGCCTGGCCTTAGCCAAGATGTTACTAGAAAAGCCTGAACTGCTGGTTCTGGATGAGCCTACCAATCACTTGGATATTGAAACTATTGCTTGGCTGGAAAATTATCTGATTAATTATCAAGGCGCTCTCATCATTGTCAGTCACGACCGTTATTTCCTAGATAAAGTGGCAACAGTCACATTAGATTTAACAAGGCATTCCTTAGACCGCTACGTGGGCAATTATTCTAAATTTATTGATCTCAAAGCAGAAAGATTAGCAACTGAAGAAAAGAATTTTGATAAGCAGCAGAAGGAGATTGCTAAACTAGAAGACTTTGTCAATCGCAATCTTGTCCGTGCATCAACAACCAAGCGTGCCCAAGCTCGCCGTAAACAGTTGGAGAAAATGGAACGTTTGGATAAACCGCAGGCGGCGCAGAAATCAGCCAATATGACCTTCCACGCCGACAAAGTCTCAGGCAATGTGGTTTTAACTGTGCTGGATGCAGCCATTGGCTACGATGGTGAGATTCTAGCGCAGCCTATTAGCCTGGATGTCAAAAAATTTGATGCTATTGCTATTGTGGGGCCAAATGGGATTGGGAAGACAACTTTTATCAAGTCTGTCGTGGGACTCATCCCCTTTATCAAGGGGAGTTCGGCCTACGGTGCCAATGTTGAGGTTGGCTACTATGACCAAACACAGACTAATCTGACCCGAACCAATACTGTCTTGGACGAACTCTGGAATGACTTTCCAACCACTCCTGAAGTTGAGATTCGCAACCGATTAGGGGCCTTTCTCTTCTCGGGTGACGATGTCAAGAAGTCTGTTGGCATGCTATCTGGTGGGGAACGCGCCCGTCTTTTGCTTGCTAAACTCTCTATGCAAAACGATAACTTCCTCATTTTAGACGAGCCCACCAACCACTTGGACATCGACAGCAAGGAAGTGCTAGAGAATGCCCTCATTGACTTTGATGGCACCTTGCTCTTTGTTAGTCATGACCGCTATTTCATCAACCGTGTGGCCACTAAGGTGCTGGAAATCTCCGAGAAAGGCTCAACCCTTTATCTGGGTGATTACGATTATTACTTGGAGAAAAAAGCAGAGCTGGAAGAGCTGGCTCGCCTGCAGGCTGAAGAGGTAGACAGCAGTAACCAAGCCCCTGTTGACACAACTAGCGCTAGCGATTATCAGGCACAAAAAGCCAATCAAAAAGAAATCCGCAAAATTACCCGCCGAATCCAGCAAATCGAAGCGGAGTTGGAAACCATTGAAGCGCGTGAAGCAGAAATCCAAGACCTCATGCTAGCCACCAACGATGCTAGCCAACTCATCGATCTCCAAACGGAGCTAGACGATATCACTGCCCAGCAAGAAAGCCTTATGGACGAGTGGAGCGACCTCGGCGAGCAAGTGGAGGGGTGATTATGTCTTACGGGGCTATTTTCAAGGAGTGTCGGCTGAATCGTGGCTTTTCTCTCAAGCAGGTAGCTAATCAGGATTTATCAGTTTCTCAGCTTTCACGCTTTGAGCGAGGAGAGTCGGATTTATCTTTAGAGAAATTTATGTCTGCGCTTGAGGCCATTGGGTTAACCATTAGTGAGTTTATGGACAAAGTCAATCACTTTCAGAGAGATGATCAGAGACAATTGATGTCTCAAATGGCTCGTCTTCATTATGCCAAGGATGTGGCTGGTTTAGAAGAGCTATTAAAGACAGAAGAAGCTAAGTTGGCAGCAGATGCTACTGATATACGTGCTAAGTTGAATGTTATTCTCTTTAGAGGTATGATTTGCCAATGTGATGAAGGTCGTCAAATGGTTCAGGAAGACTTAGATTTCCTGTCTGATTATCTTTTTCAGAAAGAAGTATGGGAGATTGCGGACATCATTCTGATTGGTAATTTTTATACTTTCTATTCAGTTGATTTTATGGCGCGAGCAGCGAAAGAAATCCTAAAGAATATGGTTGTTTATGGTGAGCACTCTACTTATAGAAATCTCGTTGAAGTGCTGATGCTCAATATGATGGAAATTTGTACTGAGCGTGGTGCTTTAGTGAAAGCAGATTTTTTCCAAGCGGAGGCTGAGAAATTGTTGAGGAATGAACGTCATATGTATCACCGCATTATTTTTCTCTTTGAAAAGGGGTTTCTACGATACGCCAAAGGAGACCAAGCTGGTATCAAGGATATGGAAAATGCCATTTTTTGCTTTGAAGTAACGGGTTCTCATCATCATGCTCAGCATTATCGCGATTATATGAAAAAACATTGTTGAAAATTCCCAAATACGGGAATTTTTTTCGTTTTTCTCAAAACTTCCTTATACTAAAGTAAAAGGTTTATTTTCAAAGAGTATTAGGAGATTTTTATGTTATCAAATGGTGTTAAACTGATGGCTAGTCGAGCTATTAATAAACTTGGGGATGTTCTTTATGATTATGGCAACAGTAGCTGGATTGCGTCCATGGGGATTTTGGGGCAGCGTATGCTGGGTGTTTATCAGATAGCGGAATTACTGGTCTCTATCTGTCTTAATCCCTTTGGCGGGGTGCTTGCAGATCGTTTTAAACGTCGAAAGATTCTCCTTTGGACAGATGGTCTTTGTGCTTTGCTTTGTTTTAGTTTATCTTTTATCACAGATAAAAAGCTGATGCTATACGGATTGATTCTAGCCAATATGTTGCTGGCTATTTCTAACGCCTTTTCTAGTCCAGCTTATCGTGCTTACACACCTGAGGTTTTGGATAAGAAGGAATTGGTCTCTTACAATGCCAATCTGGAGTCCATTGTTCAGGTTATCAAGGTTAGTTCTCCCATACTTGGTCTAGTGATTTATCAGCAGCTGGGTATTAGACCAACTCTCTTTATCGATGGATTGACCTTCCTGTTATCCTTTTTCTTTCTCTATCAGATTAAACATGAGGATTATGCGGGAGTTGATCGAGAGCATAAGCCGCTAAATACCAAGAGCATCCTAAAAGATATCTGGGAAGGACTACGTTACATTATGGCGGAGAAAGAGATCTTTTTCTTATTGTTAATGGCAGCGCTGGTTAATATTTTTCTAGCCATGCTGACTTACCTTTTGCCATTTGCACCGAGATTATTTGGACAGGCTGGCGCTTATGCCACCATTTTGAGTTTGTCAGCCTTGGGCGCTATTTTAGGTGCAAGTCTAGCAAAGAAAGTCCCCAATACCATGATAGCTTTGCTATGGATGCTGGGTTTGAGCGGCTTAGGAATTATTGTGATGGCTCTCTCTCCTTTGCTTCATCTACCAGTTTACGCTAGCTATAGCGGTGCTCTTCTATACAGTTTATTTGAAACCATTTTTAATATTCATTTTTTCAGTCAGGTGCAGCAGCGCGTGGCAAATGAATACATGGGACGTGTCTTTTCAACCATTTACACTATTGCCATTCTTCTTATGCCACTTGGAACTCTCAGTATGACTATCATAAAAGAAAGTGTTTCAGCCTACAGTTTTATTTTCGTTGGCTTTGCAGTTTTTATTTTGGCCATGGTAGGACTCGTCTATGTCAAATTAACTTTTAAACACTCGAAATGAGAAACTAGATTCCTAGTTTTTTATCTCAGTTTTAGCTTAATTCTAACCAAAGTCTATCTATTCTCCGAAGCTCTGTTTTGGAACTGAATTTGTTATAATAGAGAGAGTTAATCGTTTGTAAGGTAAAGAGGAGTATAACAAGTCTTATGAAATTACTCTATACAGATATTCAGTTTGATATGAC</t>
  </si>
  <si>
    <t>MTKKNYSIGLDIGTNSVGWAVITDDYKVPAKKMKVLGNTDKKYIKKNLLGALLFDSGETAEATRLKRTARRRYTRRKNRLRYLQDIFTEEMAKVDDSFFQRLDESFLTDNDKNFDSHPIFGNKAEEDAYHQKFPTIYHLRKHLADSTEKADLRLVYLALAHMIKFRGHFLIEGELNAENTDVQKLFTDFVGVYDRTFDDSHLSEITVDAASILTEKISKSRRLENLINNYPKEKKNTLFGNLIALALGLQPNFKTNFKLSEDAKLQFSKDTYEEDLEELLGKIGDDYADLFTSSKNLYDAILLSGILTVDDNSTKAPLSASMIKRYVEHHEDLEKLKEFIKANKSELYHDIFKDKTQNGYAGYIENGVKQDEFYKYLKGILTKINGSDYFLDKIEREDFLRKQRTFDNGSIPHQIHLQEMHAILRRQGDYYPFLKENQEEIEKILTFRIPYYVGPLARKDSRFAWAEYRSDEKITPWNFDKVIDKEKSAEKFITRMTLNDLYLPEEKVLPKHSHVYETFAVYNELTKVKYVNEQGKDSFFDSNMKQEIFDHVFKENRKVTKEKLLNYLDKEFPEYRIQDLVGLDKENKSFNASLGTYHDLKKILDKSFLDDKVNEEVIEDIIKTLTLFEDREMIQQRLQKYSDIFTKQQLKKLERRHYTGWGRLSYKLINGIRNKENNKTILDYLIDDGSANRNFMQLINDDALSFKQIIQEAQVVGDVDDIETVVHDLPGSPAIKKGILQSVKIVDELIKVMGDNPDNIVIEMARENQTTNRGRSQSQQRLKKLQNSLKELGSNILNEEKPSYIEDKVENSHLQNDQLFLYYIQNGKDMYTGDELDIDHLSDYDIDHIIPQAFIKDDSIDNRVLTSSAKNRGKSDDVPSLGIVRARKAEWVRLYKSGLISKRKFDNLTKAERGGLTEADKAGFIKRQLVETRQITKHVAQILDARFNTERDENDKVIRDVKVITLKSNLVSQFRKEFKFYKVREINDYHHAHDAYLNAVVGTALLKKYPKLAPEFVYGEYKKYDVRKLVAKSSDDHSEMGKATAKYFFYSNLMNFFKRVIRYSNGKVIVRPVVEYSKDTGEIAWNKRTDFEKVRKVLSYPQVNIVKKVETQTGGFSKESILPKGDSDKLIPRKTKKVLWEPKKYGGFDSPTVAYSVLVVADVEKGKTKKLKTVKELVGISIMERSFFEKNPVEFLKNKGYQNVQEDKLMKLPKYSLFEFEGGRRRLLASATELQKGNEIMLSAHLVALLYHAHRIGNFNSAEHLKYVSEHKKEFEEVLSCVENFANVYVDVEKNLSKIRAAADSMDNFSIEEISDSFINLLTLTALGAPADFNFLGEKIPRKRYNSTKECLNATLIHQSITGLYETRIDLSKLGEE</t>
  </si>
  <si>
    <t>1262908.PRJEB1041.BN817_00339</t>
  </si>
  <si>
    <t>MENYNIGLDIGTTSVGWAVVNDATNKVMRKGGKALWGVRLFDPAVTAEDRRAKRGTRRRYDRRRERIKLLQDEFKDEINKVDSNFFLKLEESKYTSKDIKNKTVLISMEEEKAIKKYNQEYPTIYHLRQKLMNSNEQMDIRLVYLAIHHIIKYRGNFIYEGNSFSVNNLNIDNKLKEIFLSLSEDVDELDISEECINNINYKQLANIFNEQSKNDLKVKLTSELTSYSLNKNFISEFCKLIIGNKFSAKKLFNLETDNDVSLSFDGTDFEDKAGDLESLLNDYLEVLEQLKELYDMVFLKKIFGGSKETTISGLMVERYNQHKKDLKLLKDTFSSDRKIYNKIFRSKKDIKDDKDMCLYDLYIHNKLETTDFLKEIKKYVNTDNFIITDEDFLKRLENNEVLPRITSKENGKYPYQLNKDELVSIIEHQGKHYPFLLNKTDDGIYKLVRLLEFRIPYFVGPLVSKDMSENAWMLRNEGMQGVHITPYNFKKVINLDKTAEIFIKRMISHCTYLLDEEALPNNSILYSEFKVLNELKQIKVNGEHLTKDEQHKIIEELFMKTSGTITENKFREFLLNTLDYNFYENELKITGYSADCKFANNMQSYIDFFGENGIFEGTSYNTNDAEKIIEWITIFDDKDILKRKVENEYPELKSNQVKNILNKKYSGWGRLSRKLLLDLRVLDKETDIPKSIMDLMYETDENFMQIINNDKYNFQKLIAKENKIENTSNDLSYDVVENLATSPATKRGIYQALKVVKEITTYMGYEPKNIMVEMARGDEKKIRKDDRKKYLQKLYDNIKDEVDSNYKNLKKELAKEEKIDTDKLYLYYLQEGKCLYCGKPINVDDLNTKNSLYEIDHILPRTLIKDNSWDNRVLVCRGCNQKKAASLVLPKEFRNDYTKSIWIRLKNNKLMSNKKFYNLTRKSYSEEDIKGFINRQLVETRQITKHVANILNCFYPKTKIVYLKANISHSYRDKYDLFKFRDINDYHHAHDAYLAATLGSYQEKYLHYDLDYNKINEFNEKLIKNEDYKRLHYGIVVNSLDEEFQSAFAEIAPRLINEETGELLFNAKKFNDLVEDTLYRNDILISRKTEIRTGKLYKETIYKRGKGNIKIKENMPTETYGGYSNMETSYLTLVKYGNKTKLIGIPMSIANNKDVKVKLDFIKEHLDLKSLDNIVILKDNIPYDVSINYKNQDVYVKGYSTANKNCELSNAHQLKIKKDMMKKCKYVLNKVYKNKYDDITNMDIENAITFINYLFEIKIEFPLFSKEITKIQDNINLTECSFEQLANIIKQLLIIYHCNSKNGNLKEFGLSDRIGRLSGANVTGGDFIFTSVTGLKEKTASYDGE</t>
  </si>
  <si>
    <t>1095752.SAMN00761833.HMPREF9969_1791</t>
  </si>
  <si>
    <t>GCF_000257925.1</t>
  </si>
  <si>
    <t>Prevotella sp. oral taxon 306 str. F0472 ctg120004305408| whole</t>
  </si>
  <si>
    <t>GTTGTATTTGATAATGCAAAGATAC</t>
  </si>
  <si>
    <t>CCAAAGGGTACGAGTATCATCAATAGAAAGCTGAAGATGGTGCGTGAATATATGCGTAATTCATGGGATGCAGACATTGATTTGCTCCGTAACGCTATCCTTCGTCGTGGTTCAAAGATAGCTACGCTCAACTTGGAAAGCCTGGAATAAGAGCGATAAAAGAGGAATCTTGGGAATGTAAAAAGAGTAAGAAGTAAAAGCGTAAAGCCTTAGCAATCTTGCTATTGTCTCTCACTTCCTTGACTCCCTTAACCTCTTTAATTCCAAAGAAAGCCTCCCCTCGCATGGAAGAGAGCCTCCCTTCACCTCAAGGAGACGCCCTCTTCACTTCAAGGGAACGCCCTCTTCAAATAGAGGAACGTGCTCTCTCTTATACAGAAATCCTCATCACAAAAAACAAATAATTGTGTTCTAACTCATTTCCGTTAGGCTCTTCGCCTCTTGGGCAGGCTATTGAAAGTTGAAAATAGCCATGAGCTTGTTATCAGGAAAGAGTTTAGACCGTAGAAATAAAACGAAAGAAGAAAATGAAAAAACTATGTTTTCTATTCTTAACCATCGTGTTGGGACTGTCTATGCAGTCGTGTTTACATGATGATAAGACACTCTTCGACCAGCCAGCAGCCGAGCGTATCGACAAGAGTGTATCGGATTACACCCAGCTATTGGAGTCCTCCGAAGGTGGTTGGATGTTACATTATTATGCTGGAAAGGACTATAGTTATGGTGGTTACACGCTCTTGTTGAAGTTCAAGAATGGGCATGTAACGGCTATGGGCGACGTGCAAGATCCCGAGGAACAGGCTACTTCTGGATACGAGGTAGTCAAGGATCAAGGTCCGATGTTATCCTTCAATGAGTATAATAAGGTGATTCATCCCCTTGCAGAACCATGGTTGGGCAACCCCGATGGAGTGCAAGGTGACTATGAATTTAGCATTCTTCGTGCTACAAACGATAGTATTTACTTGCGTGGAAGGAAGTGGAAAAACGAGATGGTACTCACTCGCTTGCCTAAAGACGCTAGTTGGGAAGAGATGATGATGGGCATTATCACCGTTAAAGATGGTATGAATGTCAATACCTACAACTGCTTCCTTGGCACCGACTCACTCGGTCAGTGCAACATCGATGGATCGACTCGTCGCTTTACAATGACTATAGGTGATAAGACATTGGATATGCCTTATTGCACCACACCAACAGGTATTTCGCTACGCGAACCATTGTTCTTCAATGGTAAGAAATATCAAAACTTCACATGGAACGAAGAGTCGCGTACGCTCACAGAGGGCGATTTGCGCATTGTGCAATACCTGCCGAAGAATCATAAGGACATAGACTTCTGGATTGGTACTTGGCGTCTGAAGACAAGCATAAGACGTAAGATAACACTCACACTAAGCATGGGAACGGTGGCAAACACGCTAAAAGGTAAGTTACAGATAGGTAATGTTGAATATGAGATACTCATGACTTATGACCCTGCAACTGGCAAACTCGAATTGCCTGGACAGCCTGTTACTGACCCTACATATACCTATCCCGCAGGTATCGTTCTAGTACCTGGTTCAAAGGAGGAAGGTAAACTCTTTGGTGAAGGTAAGGGTAGTTTACTCTTCACGTGGGATGAAGATATGGAGCGCGCAACGGCTGATGATAGTGGACAAATCACTGGGCATAAAGTCGACTCATTCTTTGGTGTTGCCTACGGAGAGGACTTGTCGCCTATTATGAAGCCTGATGGCAGTTACACTTATGCGTTTACTCTGCCAGGAATAGAGTACATGACGAAAATTAATTGATACTGATTATGAACAAATATATCTATATCTTCATAGCTGCCGCATCGGTCTTCTTGGGTGCAGCATGCAGTAGTGACAATGATTTACCAGTGTATGCAACGGGGCTGAAGGTGGTGAAAGCAGAGACAGACTTTGGTGTTCTCGGTGAGACACATGAGGTTGTAATGAGTAAAGAACCCGCTCGTGCCTATGCACTTGATGCTTGGCTTACAGTGACGAAAACGGCAGAGAAGCTATCACTGACAGCTCAACCGAATACGAGTGCACAATCGCGTAACACGCTATTGGTGGTTAAGAATGAGCAAGGAGACTCTATCACACTGAATATCCAACAGGAGGGTGTGACCTTCGGGTTGCCTACTGGCGAGGATATCTATGCAGGAGATGAGGCTGTTGAACGCTCTTTGATTGCCACTTCTAACGTCCCCGTTGAGTATAGTGGGACGGCTGATTGGATTAAGGTAGGCAATACGAATGGGAAAATAAACGTCAAGGTCGAAGCTAATACGACGGGGCGTCCACGTGTAGGGTGGGTTACTGCCAAGGCAATAGGGCTTGTTGACTCATTGAAAGTGGTACAGGCTTCGCTCAACGATGTGGTTGGCGATTATGTGCAAACGGCTAAAATGCGCCTTCCAAGTCGTGACTTAGCAGAGAAGACATCGTCTGTTCGCATTGAGGCAGCGGGTACGAACAAGGCAAACTTCATCGTTGACAATCAATACAAGTGGGAGGTTAGCTTCACACCAGGCAAAGGCTTTGAGATGATGAATGGTAAGATTGTTGGCAAGAAAGAAGTTGTTCCAGGCGTATATGAGTATCTTATCAGTGTAATCGTAGCTGATGACTTCAGTAAGGAGCATGAGACTGCCATCAACGGAACGAAGGAGAGCATCCTTCTCACGTTCGATAACAATGGTAATCTAGTGTTCCGTGAGGCACAGAAGTTAGCTTCCGCACAAACCTTCTCATCCTATGGTTGGAACCGATTTACCGACACGAAGCCCGTTATGGGTGCTTTCCGTGGAATCGGAGAGGTGTATGTTAATCCGAAGTTAACACGTAGATAAATGCAACTTTAAATTCTATCATGATATAGAAAAGGGTGTTTTCACCCTGACTCCGCCCTTGCATGCGAATGTAGGGGCGGAGTTTTTTTGTGTAAGAAAGAGCCTCACTTTTAATTTAAAATGCAAAGTTCACAATTCAAAATTATGATTAGTTCGGTTTGAAGTAAGGCTTTGCTGGAATGCTCGTGTCATATAGTTTCAGTGTAGCGAGGTAGTACCTCGTTAGCTGGAATAGCAGAACTAGAAACAAGGGAACGCCCTTCTCCTATCGAGAAGGGCGTTCCTTCGTATTGAAAAGAGCCTTTCTTTGCATCAAAGAAACGCCCCCTTTATTTGCAAATAGTAGTCTTCACTCCCCTCTCCATTCGGAGAGGGGGCGGGGGAGAGGCTGTAGATGGGACGAGGCAGAGGCTGTAGTTGAGTTTTGATGAGGCTCCCTTTCCTATTTAACAACAAATCTTCTCATTTCTTTGGAGGACTTCTCAAAAAGTATTACATTTGTGTTGACAAACCTAAATGGGGGTGATTACAGGAGATTAGACGCATTGATTATGATCCTAATAGCCCTCCTTTAAAACCTAAAAGTCAGTTATTACCTATGCAAACTAAAATCCTATGCTGCGTGACAGGCACCCTCGCATTGGGCGCCATCCTACCTGCTCAGGCACAGAAGAAGCCTATGAACATCGTTTATATCATGAGTGACGACCATTCCTATCAAACGATTAGTGCCTACGACAAGCGTTTCATTGATACACCAAACATCGATTGGATTGCCAATCATGGTGTGAAATTCCAAGAGAGTTTCGTTGCTAACTCCCTTAGCGGACCCTCCCGAGCATGTATGTTAACGGGTAAGCACAGTCATGCAAATGGTTTCACAGATAACACCAAGACGTTTGATGGAGGACAGCAAACCTTTCCTAAGCTCTTACAGAGTGCAGGGTATCAGACCGCAATGATCGGTAAGTGGCACCTCACATCACTGCCTACTGGCTTCAACTATTGGGACATTCTCATTGGACAAGGCGACTACTACAACCCCGACTTCTTATGTAATGGCAAGCCACTAAAGCGTCAGGGATATGTGACGAACATCATTGCTGACCTCGCAATAGACTGGATGGAGAATAAAAGAGACCCTTCCAAGCCTTTCTGCTTACTAATGCACAACAAGGCTCCTCATCGTGTTTGGAACCCTGATACATGCGACTTAGACCTCTTTAATGATGTGCAGTATCCATTGCCCGAGACGTTCTATGATAACTATGAAGGGCGTCTGGCAGCGCAGAAACAGAAGATGAGTATTATCAAAGATATGGACATTGTCTATGATAATAAGATGGCGGATCACGAGCAGGAGATACATTCAGACAAGGAGTTGGAAGCGTGGGGACGTCGTAACTATGAGCGTATGACGCCTTCTCAAAAGGCTCAATGGGATCGCCATTACGACCCCATTATACAGAAGTTTAAGGCTGATAAGCTATCGGGGAAGGCGTTAGCTGAATGGAAGTACCAGCGTTATATGCATGATTATATGCGTGTGATTCGGTCGGTAGATCGCAATGTTGGACGTGTAATTGAGTATCTCCGTGAGAAGAATCTATTAGATAATACGATGATAGTCTACACCTCCGACCAAGGCTTCTACATGGGTGAACATGGTTGGTTTGATAAGAGATTCATGTATGAAGAGTCGTTCCGTACACCACTGCTAATCTATTGTCCGGGTGGGAAACAAGGCGTTGTTGATGAGATGGTACAGAACATTGACTATGCACCAACATTCTTGGAAGCAGCTGGTGTAAAGGTTCCTTCGGATATTCAAGGGCGTTCGCTCTTACCTTTGTTACAAGGTAAGAAGCCTGCTAACTGGCGTAAATCGCTGTATTACCATTACTATGAATACCCTGCAGAGCACTCTGTCTGCCGTCATTATGGTATTCGGACGAAGCGTTACACACTGATTCATTTCTATAACGATATAGACTCTTGGGAGCTTTATGACCTCAAGAAGGACCCTTCACAACTGCATAACATCTATGGACAAAAGGGTACGGAGAAACTCACAGAACGATTGAAGAAGGAGCTAAAAGAGCTTCAAGTACAATACAATGATCCTATTAGGAACCAATACTAAGTGGCTACTTTGTACTTATCACGCATTATTAACGAATTGTGAAGACGCCTTGACTCAATAGAGTCGGGGCGTTGCTTTTGATAGAGGACTTATTTCTTTCATCCAAGATAATCATTAGTTTTATGTTGACGAAATACGAGTTAATTAGTAAGCAAAGCCTTCAATTAGGCTATATAAAGCCATTTTGCGGTGCATTCTCTTGCTAGTTAGTAAGAAAATAAGTAATTTCGCCGATGTATTTATACGATATAATAAGGTGGTGGAGATGGTGTCTCGACTGCTTAGATAAATCTATTATGAAACGACTTACTTTATTATTAATGATGTTCCTGATGGTTCTGATGGCATTTGCTGACGGACGCATCAAGGTGGCGTGTGTGGGTAATAGTGTTACATGGGGGTATGGTTTGACCAATAGGGACGCTGATTGTTACCCTGTGCAGTTGCAGAGAATGTTAGGAGATAAGTATGATGTGCGTAATTTCGGGCACTCTGGAAGTACACTTCTAAGCCATGGTCACCGTCCATATATCGACCAGAAGGAATACAAAGAAGCGTTAGCTTTCAAAGCCGATAGGGTTATTATCCATTTAGGACTCAATGACACGGACCCTCGTAATTGGCCTGAATATGCCGAAGAGTTCAATTCTAACTATATAGAACTCGTCAACTCCTTCCGCAAAGTGAACCCTAAAGCACAGATATGGGTGTGCTTGATGTCGCCAATCTTCGAACGTCACCCTCGCTTCGAGAGCGGAACTAGGGACTGGCATAGCCTCATTCAACAGCATATCAAGCAAGTGGCAACGGCTGAGAACCTCCCATTAATAGACCTCTATACGCCTCTTCACAATCGTCCAGACCTCTTTGCGGATGCGCTACACCCCAATGCTGAAGGTGCAAAGATTATCGCTGAGACTGTATATAAGGCTATGACAGGCAATTATGGAGGGTTATCTCTTGCGCCACTATATACCGATGGGATGGTAATGCAGCGTAACGAACCGATTATCTTTCGTGGTTCTGCCAATGCAAAGACGGTTGTTAAGGTAAGTTTCGATGGTCAGAATCAATCCACAACAGCTGCAGACGATGGTACATGGAGCGTTAATTTCCCTGCTCGAAAGGCTGGAGGACCTTACAAAGCAATAGTTGCAGCAGGTAAAGAGCGGCTGACGTTGAAAGATATATACGTTGGAGAGGTGTGGTTGTGTTCGGGACAATCGAATATGGAGTTGCCTATCTCCGCCGTACAAAGTGGTAAGCAAGACCTTGCGGAGGCTGGTTCACAACCCTTAATACATCTCTTTAATATGTCAACACGCTATCCTACGAATGCTGTGAGCTGGTCGGAAGCGGTATGCGACTCGGTTAATCGCCATCAACTCATGCGTGTTGGTCCATGGCGTAACTGCTCGGCTGAATCGTTATCGGGCTTCTCTGCAGTAGCATATCACTTCGCTAAGAGTTTAGCAGATAGTCTGCAAGTACCTATAGGAGTGATTTGTAATGCCGTAGGAGGCACTACCACAGAGTCATGGATAGATCGTTCGACCCTTGAAAAGGACTTTCCTGCAATCTTGCGGGACTGGTATCATGGCGATTTCGGTATGAAGTGGGCAAGAGAACGTGCTTTGCAGAATATTACCAATAGCAAGAATCCATTGCAACAGCACCCTTATGCGCCTGCTTATATGTTCGAGACAGCTATGACACCTTTGTTGGGTTATACGTTGAAAGGTATTGTGTGGTATCAAGGAGAGTCCAATGCGCATAACATCGAGCTGCATGAACGCCTCTTCCCATTGTTGGAGAAAAGTTGGCGAAACTTCTTTCAACAGAAGAAGATGCCCTTTTATTTCGTACAACTATCTAGTCTGAACCGTCGTTCCTGGCCGCGTTTCCGTGATTCACAACGGCGTATGGCGTTAGGGTTGGAGCATACTTGGATGACGGTGACAAGCGATTTGGGAGATTCACTTGATGTGCATTACACCAATAAAAAACCCGTAGGTGAACGGCTCGCCTTGCAAGTTTTGCACCATAGTTATGGACATGATATTGTGTCAGAGGGACCTGTTATAGAGCGAGTTGAATCCGTTGATGGAGGCTTATTGTTGACTTTCTCAAATACAAATGAACTTCATTTCACGGGTAACCGATTGATAGGCTTTGAGCTTGCGGGTGCCGATGGTATTTATCATGAAGCCCAAGCAACGATAGAGAATGGTTATCAGGTGCGTGTGTCGTGTGGGTCAGTAATAGCCCATCCTGTTAGTGTTCGCTATGGTTGGCAGCCGTTTACTCGTGCGAACCTTGTGAATGAAAAGGGACTACCTTGCAGTACATTTGAGACCGCAGAACATAGATTTTAGATAGAGCGGACGCTCCGTATCTATTTCCCTTGCCGAGAGGGAAGGGGAGTAGAAAGGTTCATTTCTATTTGAAGTAATTATTTAACAAGTTTTTATTAGATAATTGTTTTCAGTATAGTTAGTTGTGTTTTCTTATAGAGGAAACTATGTTTTGAATATTAAAGTATTATCCCTTGAATTAAAGGAAACGCCCTTCTCAAATAGAGAAGGGCGTTTCGTTAATAGGAAGAGAGGCTCTCTTGCCATCGAAGAGACGCCCTCGTTGATTCCAATAAAACTATCGTCTTTAGACAACAATACGTATTCCTGCCCCGTGGATGGGGCAGGATAGAATACTAAAAGACTTCAGGAAGACTTGAATCTTCACTCTCCTGTATAGAACTTAATCAGTTGAGTGATAGCCTGGGTGCATGCTGGACAGAACTCAGGATGGGCATTTGTGCGCATACGGCAGTCTGGGTAAGCGCGGTAAACACCATGTTGCGCATAGCCAGCAGGCTCGTATGCACCCACTTTCCACTTGTCCCTGCGTGCGTTCGGCTTATCTAAGTCGGTTGGTTCAGGCGTCGGTAATGGTGTCTTCTTATCGATCATTCCTTCCCACTTATTGTGGAAGTCGACCAGAGTTGTTAGGTTCGGTTCCCATGGCTCGACGTCCTTTGGATACATATTAATCTCTTCTTTGGCATAAGCATACTCATCACCAAGTCCTGCGAAAGAGTGTCCAAACTCGTGGACAACCACTGGTTTGAATTGAGGATGGTGTGCCATTGAGAGGTTGTAAGAGTTCAGAATACCGCCACCACCATATTTCTCTGTGTTTACTAGTACGATGATATGTTCGTAAGGCGTACCAGCTAGCCAGTCATGGAGGTCTTTGAGATGGAGTGTAGTGAGGTATCTGTCGCTGTAGAAAGTGTCGAAATGAGAGTGAAGAGCCGTGTTCTTCCATATACCCTTTGATGGTTCGGATGTGCCACTATCAACGGATGGAGCCTTGACAGCCACAATATTGAATCGAGAACGCAGCGATTTGAAAGGTTCGTGAGCGAAGAGAGCCTCCATCGCAATGCGACAATCCTTTATAAATGTAGGCATTTCAGCCTCAGTGTAACCCTCCGCAATATATGCAATGTGTATGCAGTGCGATGGATCAGCAGCCTGTTGCAAAGTCTCGTAAGGTGTGATATTACGCTCCCCGATGTGTCGGATGAGAATATCCTGTGGTACAACGATATGCGTCATGCGGTTAGTAACCTCGCGCCGATTGTTCCTTAGTTCGATAGTTACATCTGCTGTATCTTTGGGATAAGGTACTAGAAAGACGTTCTCAAACGATTTCTTGCTATTACCCTGTGCCTCATCATAAGTGAGCCACTCCTGGAATAGAGTCGAAAAGGAGTTTCGATAGATTACTTTCTTTGTACGATGGTCACGCACAATGACCTGTCCATTGCCTTCAACGGGCACTTCTGCTAGTCGTTCGTGCTTGCCATACCAATGTGGGATACGTGATAGTTCGTCCACAGCGATGGTCTGCTCTTTGGCATTCCCTGCGAAGATGTAATCTAAACGGAGCGTTGCATCTTCAAAGTAATGGTTGAAATCCTGCGCAACAGCACTCATGGAGAGTGCGAGGAGTAGGGTAGTAATGATTTTTCTCATAGGTCTTGAAAATTGGTTAGAACTATTATTTCTCATTCTTCAGATAGATAGAATCATTGACAAAGTAGCGTTTGCTTCTCTCAAATACGCATCTCTTATCATCTGCAAAGATATGAATAATTAATGAAATTAGCTATCAGGAAAGAGATTATTAATTCCTTATTTCTTATTCATAGCTCATTGTTAAAGCCTTTCACAGGCTCTTTGAAGGGAATGAAGTCTTATTGTTAGGTTCTTTATAAGGCGTTTTTCTCTAATTTAAAGTTCCTCATTATGATAAGTATCGAGTGTGAAGTGTTGTGTAGTTGGGGGTATTTTAGTGGTTTTTACTTACTCTTTATAGTGTCAGAAGAGTGTGATAATGTGGCTAGGACACGAGTATTTCCGAATAAGGAAAAGGTTATGAAAGTGCGAAGAGTTTAATTTTAGCGGTCATTCCCGTCATAGCTTATACGTAATATAGGTATTTGATAATAAGCAATATAGCTGAATTATTAACAGTGAAAGCAACTAAATTAAAAATTAAGTTAGGTGTTTTTATATTGATAAAAAGAATCGATAAGATGTGAGAAGGTTCATTAGTTTATGTATTCAGGTGCGTGGATCTGTGTTTAGTTATACCTCTAGAACGTAACAATCGTTTGTGTTTAACGGAAGATGAAATGATTGAATAGGGTTTGGAGGTATCACTGATTGTTCCTAATGATACATTAGGATAGTGGCTAGATGGATTATATTTAAACAATAAAAAATGCCCCGTATGGAAGGACGAGGCAACCTAATGTTCTCACAACGGAATAATCCTTATTGTGAATACTTTAAAATTAGTTCGTTACAAAGGTATGTATTAAAAAAATAATAAGCAAATTTTCTTAATGAAATTTTGACTTTGTTGTTGTTTTTTTGTACCTTTACACAAATTATCATATAATCAATTCAACATGAAGAAAATACTAGGATTAGACTTAGGAACTACAAGTATTGGTTGGGCCTTAGTGAATGAAAGTGAAAACAAAGACGAACAATCTTCTATCGTAAGACTTGGTGTGAGAGTAATCCCATTGACTGTAGATGAAAAAGGGAACTTTGAAAAGGGGAAAGCTATCACAACAAATGCTGATAGACAGCAGGTGCATGCTGCAAGAATAAACCTTCAAAGATATAAGCTACGCAGAGAGAATCTTCGTGATTGTTTACAGAAACAAGGTTGGATAGGTTCTGAACCGATGTGTGAAGATGGTAAATCTTCTACTTTTGAAACTTATAAGCTACGTGCAAAAGCAGCGGTAGAGGAAGTGTCACTGCATGAGTTTGCTCGAGTTTTATTTATGTTGAATAAGAAACGGGGCTATAAAAGTAATCGAAAAGCAAACGATAAAGAAGAAGGAAAGCTTTTTGATGGTATGACCATAGCTAAGAAACTCTATGAAGAGCATTTGACTCCTGCCGAATACTCCCTTCAGTTGCTCAATACAGGTAGGAAGTTTACGCCAGAATATTATCGTTCTGATCTTATAGAAGAGTTCGAGAAGATATGGAACGAGCAGCAGAAGTATTATCCAGAGATACTTACTGACGAGTTTAAACAGCAGTTAGAAGGTAAGGCAAAGAGCAATACAAGCAAGCTATTCCTTGGTAAATATGGTATTTACTCAGCTGATACAAAAGGTCTAGATAGGAGGCTGCAACCTTTGAAATGGAGGGTTGAAGCGATGAAGCAACAGGTTGATAAAGATGTTTTAGCCTTTGTTATCAGTGACTTGAAAGGACAGATTGCTAATACAAGTGGGCTACTTGGTGCTATTAGTGATAGAAGTAAAGAACTCTATTTCAGCAAGCAGACAATTGGTCAATACCTATGGGCTTCTCTGCAAGAAAATCCACATATCAGTATTAAGAATCAACCTTTCTATCGTCAAGATTACTTAGATGAATTTGAGAAGATTTGGGAAACGCAAGCAACTTACCATAAGGAATTGACGTCAGAACTAAAGCAAGAAATCAGAGATATTATCATCTTTTATCAACGGCCATTGAAGAGTAAGAAGAATCTCATTGCTGTTTGCGAACTTGAACAGCGTAAGGTGAAAGTGACAGTTGATGGAAAAGAAAAAGAGATAACAATAGGACCAAAGATTGCTCCCAAGTCTTCCCCTATGTTCCAAGAGTTTAGAATTTGGCAAAATCTAAATAACATTCTACTTCTAGACCATGAGACTAATAGCAAGCGTCCATTGTATGAGGAAGAGAGAAACCTTTTATATGAGGAACTAAGCGTTAAGGAGAAACTCAGTAAGACTGAGGCTCTGAAGGTATTGGGCAAGAAGAGTAAGCAATGGGATTTGAATTATAAAGAGTTAGAAGGCAATAGAACACAAGCTGTTCTCTATGATTGTTATAACCGAATTATCGTGATGTCAGGGCATGAAGAGTGTAATTTCAAAAAACTAAAAGCCTCTGATATTCGCCATTATGTTAAGATGATATTCAAGAACTTAGCCTTCAATACAGACATACTATGCTTTGATTCATCGTTGAAGGGGCATGAGTTGGAAAGACAACCAATGTGTCAGCTTTGGCATTTGTTGTATTCCTATGAAGGTGATAACTCTCGAACAGGTAATGATGCATTATTAAGAAAGTTGGAAACATCATTTGGCTTTCCAAAAGAATATGCAGCTGTGCTTGCCGATGTCATTTTTGAAGATAGCTACGGAAACCTCAGTGTGAAAGCAATGCGTAATATTTTGCCACATTTACAAGCTGGGAAAGATTATAGTCAAGCATGTGAGGAGGCTGGATATAAACATTCGCGTCGGTCGCTTACAAAGGAAGAATTAAATCAAAAGGTGTATAAAGAGAAGTTAGAACTATTGCCAAAGAATAGTTTACATAACCCTGTTGTTGAGAAGATCCTCAATCAGATGGTTAATGTCATCAATGCAGTTATTGAAGAATATGGGAAGCCCGATGAAATAAGGATAGAATTAGCTCGTGATCTGAAGATTGGAGCTGCAGAGCGAGAGAATATGACACGAAGTATTAATCAAGGTAATGCAGAGAATAAACGTATTCGTGAAATACTAGAGAAGGAATTTGCACTTTCGTATCTCAGTAGGAATGACATCATAAAATATAAGTTATATGAAGAACTTAAATCGAATGGCTTTAAGACTTTATACTCTGACACGTATATTTCAAAAGATAAACTCTTCTCAAAAGATTTTGATATTGAGCATATTATTCCGAAAGCTCGTTTGTTTGATGATTCACTTTCAAATAAGACAATCGAAGCACGTGATGTAAATATAGCTAAAAGTAATAAGACGGCCTTTGATTTTATACTTGAAAGGTATGGAGAACAAGGTGTTAAGACTTATAAGACGAAACTTCTTCGCCTTCTAGAAGATGGGGCTATTAGTAATAAGAAGTATAATAATTTGCTGAAAACGGAAGCAGATATACCTTCTGGTTTTATTGATCGTGACCTCCGGAATACTCAATATATTGCAAAAAAAGCGTATGAAATATTAAGCGAGTTGGTTAAGATTGTTACTCCAACAACGGGATCAGTGACCAATCGATTGCGCGAAGATTGGCAGTTGGTGGATGTTATGAAAGAACTTAACTTTGAGAAGTATCAGAAGTTAGGTTTAGCTGATGTGATAGAAGACAGAGATGGTCGGAAAGTTAAGCGTATAAAAGACTGGACGAAACGCAATGATCATCGCCATCATGCGATGGATGCATTGACAATAGCTTTTACGAAGCCATCTTATATTCAGTATTTGAACAACCTCAATGCACGCAGTGATAAGAGTAGCAGTATTTATGGTATAGAGGTAAAGGAACTGCATCGTGAAGAAGGTAAGTTTCGCTTTAATGCTCCTTTGCCTATCAATGAATTCCGTGCAGAAGCTAAAAGGCATCTAAAATCGGTCTTGGTATCTATTAAGGCGAAGAAAAAAGTGATGACACAGAACGTCAATAAAATTAAGACAAAGCATGGAATCATAAAAAAGGTACAGCTTACGCCACGTGGAGAATTACATAACGCTACATACTATGGGACAAAGAAACGTCCATTAGTAAGGATGGTGAAAGTTGGAGCAGCATTAGACGAAGCTACAATAAAAAGGGTATGCAGCCCCGCTATTCGTGCAGCATTACTGAAACGTCTGAATGCTTATAATGGTGATGCTAAAGAAGCTTTTACAGGGAGAAATTCAATAGATAAAAATCCGATTTACCTAGATATTGAGCAGACGAAGTTAGTTCCGGTCTTGGTTAAAACAATAGAGTGGGGAATGTATCATCCTATTCGTAAACGGATTACACCTGACCTTAAAATCGACAAAGTGATCGATAAAGGTATAAGGGAAAAACTGAAAGCTCGGTTGGCAGAGTTTAATGGAGATGCCCAAAAAGCTTTCAGCAACTTGGATGAGAATCCTATTTATATGGATGAAGCAAAACGAATAACTTTGAAACGAGTTAGTATTGAGGGAGTCTTAAGTGCTATTCCGTTACATACATTAAAGGATAAGGCTGGTAAGCCAGTTATTGGAAGTGATGGGAAACCAGTATTCGGTGATTATGTTCAAACAAGTAATAACCATCATATTGCCTTTTATATAGATGACAAAGGTAATTTGCAAGATAATCCAGTATCATTCTTTGAAGCTGCCGAACGTAAATCACAAGGAGTTCCTGTTATCGATAGGAGGTATAATTGCGATAAAGGATGGCACTTTGTATTTACAATGAAGCAAAATGAATACTTTGTCTTCCCAAATGAAGCTACAGGTTTTATTCCTTCTGAAGTAGATTTATTGGATGAAGCTAATTATTGTATTATCAGCCCGAATCTATATAGAGTTCAGAAGTTATCGAAGGCTTCAGGTAGAGATTATTGGTTTAGGCATCACTTAGAGACTATGTTGAATGATGATTTAAGGTTGAAGAACTCTACGTTCAAGCGAATACAGTCTTTAAAAGGTTTAGAAGATATTGTCAAAGTACGTATCAATTCTATTGGTAAGATAGTCGCAGTAGGTAAATACGATTAATTAGATGGCTTATGATAAAGAAGACATTATGTTTCAGCAATCCTGCTTATTTGAGTTTAAAGAATTCACAATTGGTAATTCGTTTGCCAGAAGTGGAAAGTTGTGATAACCTATCTGATAGTTTCAAGCAACAAAGTGAGCGTACAATTCCAATAGAAGATATTGGAGTTGTACTGCTTGATAATAAACGAATTACGATTACATCGTCTGCATTAGAAGCCTTGATAGAGAACAATTCTGCTGTAATCACTTGTGATAGTAAGAATATGCCCATTGGACTTTTGTTACATTTATGTGGTAACACAACACAGAATGAACTTCCGTATGCAGGTAGATGCATCGTTACCACTAAAGAAACAGTTATGGCAACAAACAATAAAACAGAAAATAAGTAATCAGGCAAGACTCCTAAGTACATATACTAATGCTGATGTTGGATGTATGTATGCCTGGGCAGATAAAGTTAGAAGTGGTGATCCCGATAACCTTGAGGCTCGAGCAGCTGCTTACTATTGGAAAATATCTTCACTGATATTTCAGATTTTGTAAGAGGTCGGGATGGGGAACCACCTAACAACTTATTAAATTATGGATATGCAATATTACGTGCTGTTGTGGCTCGGTCTTTAGTAGCAAGTGGATTACTCCCAACATTGGGAATTCATCATCACAATCGATATAATGCTTATTGTTTGGCAGATGACGTAATGGAACCTTATCGTCCTTATGTTGATGGGTTGGTGTTGGATATAATGTGCTTGACTAATGATTATAGTGAATTGACAAAAGACATAAAGATTCGGCTTCTATCTATTCCCGTTCTTGATACTACTATTGGAGGGAAAAAGAGTCCGTTAATGATAGCTACACAACAGACGACAGCCTCTCTTTATAAGTGTTTTAGTGGGGAACAAAGAAGAATGGTTTATCCTGAATTATAAAGTCAATTGGTGGAAACTTATAGATTTAGTCAATATAGGAGTATGTGGTTAATGGTATTTTTTGATTTACCTACAGATACAAAGAAAGAGCGAAAGGCTGCCTCTCTCTTTCGACAGAACTTATTAAAAGACGGATTTACAATGTTTCAATTCTCTATTTACATACGCCATTGTGGTAGTAAGGAAAACATGGAGGTTCACATTAAAAGAGTCTCAACCATTATTCCAGAGTATGGAAAGGTGGGGATTATGGGTGTAACTGATAAGCAGTTCGAAGGGATTAAGCTCTTTTATGGTAAAAAACCACATAAGCCCAATGTTCCAGGAGTACAGCTAGAGCTTTTCTAAAAAGATTAAAGTTCCACTTTTGAAAGTGAAACTTTAATCTTTCTTGCATTTTCCTTTTCCGTAAGTAGAGAGTATATTGCTTATAATCAATGTTTTATTCTACTTGTGTTGTATTTGATAATGCAAAGATACTAATTTTAAAGCTAATCACAACATCGTGAACACGTGAAAACTTTTCTTAATGTTGTATTTGATAATGCAAAGATACTAATTTTAAAGCTAATCACAACCTCCGGTCACAATTTTGCTACTGGCAACAAGTTGTATTTGATAATGCAAAGATACTAATTTTAAAGCTAATCACAACACACCGACTACGAGCGAGACCGCAAGGAAAGTTGTATTTGATAATGCAAAGATACTAATTTTAAAGCTAATCACAACATAAGTGTACCAGCAGTTTGCAAGCGAAGGTTGTATTTGATAATGCAAAGATACTAATTTTAAAGCTAATCACAACTCAAGCTGGTGACGCATGGCGTTACATCAAGTTGTATTTGATAATGCAAAGATACTAATTTTAAAGCTAATCACAACCAATTCTGATTTTTATGAGCAGCCTGAAGGTTGTATTTGATAATGCAAAGATACTAATTTTAAAGCTAATCACAACTCCTTGCGCGTGCGCGTATCCTATTAATTGTTGTATTTGATAATGCAAAGATACTAATTTTAAAGCTAATCACAACATCGTTTATTTTCTTGTATTAATAGATTGAGTTGTATTTGATAATGCAAAGATACTAATTTTAAAGCTAATCACAACGCCAGTCAAACTATATTGGAAATTTCGTAAGTTGTATTTGATAATGCAAAGATACTAATTTTAAAGCTAATCACAACGATAAACCTAAAGGAAGACGAATGGAAGTCGTTGTATTTGATAATGCAAAGATACTAATTTTAAAGCTAATCACAACTAAAAAGATAAATCTTTACAAACGTACTTAGTTGTATTTGATAATGCAAAGATACTAATTTTAAAGCTAATCACAACAGCGTGTAAGTGAGTATATCCGTGTACACTGTTGTATTTGATAATGCAAAGATACTAATTTTAAAGCTAATCACAACGGCTACTCCCTTGATGTGGTCAACTCTAAGTTGTATTTGATAATGCAAAGATACTAATTTTAAAGCTAATCACAACACAATTCCCGCAATTAGGATATTTTAATAGGTTGTATTTGATAATGCAAAGATACTAATTTTAAAGCTAATCACAACACAATGGGAAAAGGTTTTCGACCTATACAGTTGTATTTGATAATGCAAAGATACTAATTTTAAAGCTAATCACAACAGCCTAACAACTGATACAAATCTTTGCGCGTTGTATTTGATAATGCAAAGATACTAATTTTAAAGCTAATCACAACACGTTCAAAGGTCAACCACTTGGCGCGCGTGTTGTATTTGATAATGCAAAGATACTAATTTTAAAGCTAATCACAACGACCTACTCCAAGTATAAGTACAAGCGTAGTTGTATTTGATAATGCAAAGATACTAATTTTAAAGCTAATCACAACTACTTGAAATATCAACGGCATCTGCTGATGTTGTATTTGATAATGCAAAGATACTAATTTTAAAGCTAATCACAACTACGCCTGAAATTGATGCACTAGGTTATGAGTTGTATTTGATAATGCAAAGATACTAATTTTAAAGCTAATCACAACTACTATCATTAATAAAGGTGCTGCAAAGTGTTGTATTTGATAATGCAAAGATACTAATTTTAAAGCTAATCACAACAAGTCGTATGTTCATCATAGGAAAGACAACGTTGTATTTGATAATGCAAAGATACTAATTTTAAAGCTAATCACAACTAGAGCAAGTCAAGATAATTTTCTTCGTCCGTTGTATTTGATAATGCAAAGATACTAATTTTAAAGCTAATCACAACATCATTTTATAACTTGCCCGCTGTTGATAGGTTGTATTTGATAATGCAAAGATACTAATTTTAAAGCTAATCACAACGGCTCGTCTCCCATTATGCACCGCTTCTTCGTTGTATTTGATAATGCAAAGATACTAATTTTAAAGCTAATCACAACATTCAAAGATGTGATAAAATTTGGATTGCCGTTGTATTTGATAATGCAAAGATACTAATTTTAAAGCTAATCACAACTACAATTCGGGACGTATCTTCTTATCTACAGTTGTATTTGATAATGCAAAGATACTAATTTTAAAGCTAATCACAACACCCTTTGAAAATTCTTCAAGCCTTAACTTGTTGTATTTGATAATGCAAAGATACTAATTTTAAAGCTAATCACAACTTGAGGTGGCTGTATTCACTTGTGAGTTTCGTTGTATTTGATAATGCAAAGATACCAATTTTAAAGCTAATCACAACCTATGAGATGGTTTCCGTAGTTCTTTGCCGATTTATTTATACCCTCTCTGCTTATTTTAACGAATATATACACGTTTTGTAACTGATAATTGATGTGGTAATTCATTTTTATTGTAACTTTGTCTTGTGTTTAGGACATTGGAGAAGTTGAGTGCTTATTGGAGTAAGACTAAATAAGGAGACTCCCCCTAAGTTCAGCAAATTATAAGAGCCAATATGACTTTATTGCTTTCAGATAACAGACAAGACAATGAGCAAGCAAGTATTTCAGACAGACTCCCGTCAGCGTTGGAGTTATTTTAAGTGGACCCTACGTGTAGTCCTTACGATTCTCTCACTCTTTGGAATCGTTTTCTTAGCAATGTTTGCCTTGGAGGGTAGCCCGCAGATGCCTTTCCATCACGACTATCGAAATGCGGTGTCAGCCTCATCTCCTTATACCAAGGACAACAAGACGGCAACACTCTATAAGTCGTTTCGTGACTTCTTCAAGGAGAAGAAGATGCATAATAACTATGCGAAAGCTACCATCAAGAAGCAACGATTTGTGGGGAAGGCGGACAGTCTGACGCAGAAATACTTTCGGGAGTGGGACGACCCACGGATTGGTGTGCGCTCGGCATGGTATGTAAACTGGGATAAGCATGCTTACATCTCTCTGAAGAACAATATACAACACCTGAACATGGTGTTGCCAGAGTGGTTCTTTATCAATCCTAAGACCGACAAAGTGGAATATAGGCTTGACAAGCAGGCGCTGCGCTTGATGCGTAAGGCTGGTATTCCTATCCTTCCAATGCTCACGAATAACTACAACTCCAACTTCCATCCAGAAGGTATCGGACGTATCATGCGTGATGGAAAGAAGCGTACAGCACTCATCAATGAGATGGTCAAGAAATGTAAACATTATGGTTTCGCAGGTATCAACCTTGACTTAGAGGAACTCGATATACAAGACAACGACCTCCTCGTTGAGTTAGTCAAAGACTTCGCACGTGTTTTCCATGCAAATGGACTCTATGTAACACAGGCTGTAGCACCTTTCAACGAGGATTATAACATGCAGGAACTGGCAAAGTATAATGACTATCTCTTCCTCATGGCGTACGATGAACATAATATGGGGAGCCAGCCAGGAGCTGTCAGTTCGCAACGTTGGGTGGAGAAAGCTACCGACTGGGCGGCTAAGAACGTCCCGAACGACAAGATAGTACTCGGTATGGCAACTTACGGATATGACTGGCCTAATGGGGAGACGGCTTCGACGGTATCATTCGACCAGACAATGGCTACCGCACTGGATGCAGGAGCAAAGGTAAAGTTCGATGATGACACCTACAACGTTAACTTCTCGTATCAAAACACTGATGATGGAAAGATTCATCAGGTGTTCTTTACTGATGCTGCAACTACCTTTAATATCATGCGCTTTGGTGCTGAATATCATCTCGCAGGCTATGGTCTGTGGCGTTTGGGCACTGAAGACAAACGTATATGGCGCTTCTACGGTAAGGATATGTCGTGGGAGAATGTGGCAAGGATGTCTGTTAAGAAGCTGATGCAGCTTAACGGCACCGATGATGTTAATTTCGTTGGATCTGGAGAGGTGCTGGAAGTAACAACGGAGCCGCACCCTGGAAATATATCAGTGACAATAGATAAGGATAACCGCCTTATCTCTGAGGAGTATTATCACGCCCTTCCGTCAACATATACCATCCAACGACTTGGTAAATGTAAGGATAAACAACTCGTTATCACCTTCGACGACGGACCAGACAGCCGCTGGACACCTACCGTGCTGAGTACGCTGAAGAAATATAATGTCCCTGCTGCGTTCTTCATGGTGGGACTGCAGATGGAGAAGAACCTGCCTTTGGTGAAGCAAGTATATGATGCCGGGCACACTATCGGCAACCATACCTTCACCCACCATAACATGATTGAGAACTCCGACAACCGCTCTTATGCTGAGTTGAAGTTGACAAGAATGTTGATAGAGAGCGTCACAGGACATAGTACAATCCTGTTCCGTGCTCCATACAATGCCGATGCCGACCCGACAGACCATGAGGAGATATGGCCAATGATAGTGGCAAGTCGACGCAACTACCTCTTTGTGGGTGAGTCTATCGACCCTAATGACTGGCAAAAGGACGTAACGGCTGACCAAATCTACCAACGTGTCATCGATGGTGTACACCATGAAGACGGACATATCATCTTGCTCCATGATGCGGGTGGTGACACACGTAAACCTACGATTGAAGCCCTCCCTCGTATCATTGAGACCCTACAACATGAAGGTTATCAGTTCATCTCTTTGGAACAATACTTAGGGATGAATAAGCAAACCCTGATGCCTGCTATCAATAAGGGAAAGGCTTACTATGCCATGCAAACCAACCTTTGGCTGGCAGAGATGATTTATCATGTATCCGACTTCCTCACGGCTCTCTTCCTTGTATTCCTTGTCTTGGGTATGATGCGCCTCGTATTCATGTACGTGTTGACGTTCAGAGAGAAACGAGCAGAGAACCGACGCAACTATGCACCGATTGATGCTGCTACGGCTCCAGCTGTTTCTATCATCGTACCGGGTTATAATGAAGAGGTGAATATCGTGCGCACCATCACTACGCTCAAGCAACAAGACTACCCGAACCTACATATCTACTTCGTCGATGATGGTAGTAAAGACCATACCCTCGAACGTGTGCGTGAGGCTTTCGATACCGATGATAAGGTTACTATACTCGCTAAGAAGAATGGCGGTAAGGCTTCGGCACTGAACTATGGTATCGCTGCTTGTCGCTCAGAGTATGTGGTTTGTATTGATGCCGACACTCAGCTGAAGCAGGATGCCGTAAGTAGACTGATGAAGCACTTCATTGCCGACAAGGATAAACGCATTGGTGCAGTGGCAGGAAACGTGAAGGTGGGTAACCAAAGGAATATGCTCACCTACTGGCAAGCTATTGAATACACCAGCAGTCAGAACTTTGATCGCATGGCTTACTCTAATATCAATGCCATTACCGTTGTTCCTGGTGCTATCGGTGCATTCCGTAAAGAGGTGATTGAAGAGGTAGGAGGATTTACCACTGACACCTTAGCAGAAGACTGCGACCTGACGATGAGTATCAACGAACATGGTTACATCATTGAGAACGAGAACTATGCTGTGGCAATGACAGAAGCTCCTGAGACACTCCGCCAGTTTGTTAAGCAACGTATCCGTTGGTGCTTTGGAGTGATGCAAGCCTTTTGGAAACATCGCTCCTCACTCTTCTCTCCATCGAAGAAGGGCTTCGGACTATGGGCTATGCCTAATATGCTTATCTTCCAGTATATCATCCCAACCTTCTCACCATTGGCAGATGTACTGATGCTCATTGGTCTCTTCTCTGGCAATGCCTTGCAGATATTCTTCTATTATCTCATCTTCCTTCTCATTGACGCAAGTGTATCTATCATGGCTTACATCTTTGAAGGCGAGCGGTTATGGGTACTCCTATGGGTTATCCCGCAACGTTTCTTCTATCGTTGGATTATGTATTACGTCCTCTTCAAGAGTTATCTTAAAGCAATCAAGGGCGAGCTGCAGACATGGGGCGTCCTCAAACGCACTGGTCACGTTGGTGAATAACCCGCCTTTCAAGAAGTAAAGAAGAGATACCGTGAGACTCCCAAAAGTGCATCTATCCCTTCAGTTAATATAACAAATAAGTGTCTAGGCATATTAGGGGAATCCACTTAGGTATATAAGTGATAGTTCATTCCCGTGCAGGAACGTCAACCTACCCATATGGGAACATCAACGTTCCAGCACGGGAACATTCATGTTCCAACGCCGGAACATCAACATTCCACAGGCGGAACATTCATGTTCCATAGGAGGGAACGTTGTTTATGTAGTATGCAGGCATGAGATGGAACAGGGGTTAGCGTGCCATGGATAAGACGTTGCACGCTGTATGCTATGTATATCGTAGGAGTTGGTTATGTATATCGTAGGAGTTGGATGACACATAAGATGTTTTACGGTGCGACCATGAGATTATTTGAGAATACGGATGCTATTTTGTACCTTTGTTGCGAATCCTGTTTAAGTTCCTATTGTGTGGGACTGATGATAAGGAATATGTGTTGCTAATCATTAGAATTAATATGAAGCGTACCTTTATAACCCATCTGGTAAAGCCAATAGAAGCGTGTTCTCTTTTCTTTGTGTTTATGCTGTTGGTGGGTGCTATTATGAATGTGAGCCATCGGAACATCTTTGGTTACATAGAGTTGATAGCTGATGTGTATATTGTTTGCCTTTTATTGAGCCTTTGTCCACGTATATTACGTCAAGGGTTGGAGGTTATATTGAGCAGTCTCATTTATGTGATTGCGATAATAGATGCCTGCTGTAAGAGCTTGTTCAATACACCGCTTACACCGACGATGCTCCTTTTAGCGCAGGAGACAACTGGTAGGGAAGCCTCCGAGTTCTTCTCTCAATATCTTCAACCAGAACTTCTGTTTTCGTTGGCAACAGTCATCTTCCTTCTTGCCCTTAGCCATGCTGTTATGGCGATAAGGAGGATGAACTTCCCAACCGCTTATCTAAAGCAACCCCTTATCGCCTCTGCTTTATTACTCACACTTGTTGTCGGGACTTGTTTAAGCGTCTATGATAAGGTACAGCTATACACTGTTAGGAATCTGTCGGGGCTTGAAATAGCTGTAAATAATGGCTTTGCCCATCTTTACCACCCTGTTGAACGTGTTATTTACGGACTTTATTTCAATCACTTGATAGCGAATCAAGTGGAAGGAGTCATCGTGGCTAATGAAAGACTGGCGGTTGATTCATGTAACTTTACGTCTCCTACCATTGTTCTCATTATAGGCGAAAGTGCGAACCGACACCATTCGCAATTATATGGTTATCGTTTGCCCACAACGCCCCGTCAGCTTGCTCTCATGGAAGGTAATGACTCTTTGGCAGTATTCACCGATGTCGTTTCGCCATGGAATCTAACCAGTAGGGTATTCAAGCAGATCTTCTCATTGCAATCAGTGGGTGAGAAAGAGGATTGGAGTAACTGTCCTCTCTTCCCTGTAGCCTTTAAGAAAGCGGGCTATCATGTTAGCTTCCTGTCTAACCAATTCCCTTATGGAATCAACTATACGCCTGATTGGACGAATAACCTCGTCGGTGGCTTCTTCTTAAATCATCCACAACTCAACAAGCAGATGTTTGATTATAGGAATACCAGTATCCACGACTATGACGATGAGCTATTAAACGATTACCATGATGGTATCAATAAAGGGAAGGCACAATTAATCATCTTTCATCTGCTAGGGCAGCACTTCCAGTACTCAGCACGTTGTAAAAGCGATATGAAGAGGTTTAGTATAAGGGATTACACACGTTCGGACCTGTCAGATCATGCGAAACAGACGATTGCAGACTATGACAATGCGACGCTTTACAATGACTTTGTTTTGAGTAAGATAGTCGAACGATTCCGTAATAAGGAGGCTATTGTTGTCTATCTATCCGACCATGGAGAGGATTGTTATGGCAAGGATGTGGATATGGCTGGTAGGCTCACTGAGGCAGAGAACATTGATGTTAAGAAGTATCATGAGGAGTTTGAAATACCTTTCTGGATATGGTGTTCGCCTGCATATAGGCAGAGGCATCACAAGATATTCATAGAGATTATGAAGGCAAGGCATAATAGGTTCATGACTGACGACCTACCACATCTATTGTTGTATTTGGCTGGAATAAGTACTAAAGAGTACAAGGCAGAACGGAATGTCATCTCTCCACGTTTCAACAATAGGCGTCCTCGCCTCGTACTAAATAGTATTGATTACGATAAAGCGTTACACCAATAGCTTTCATCGGTACGAATCAAAGTGCGACGGAATGATAGTTCACGTGAAAGCCCATCGCTTGCATTGGTGTAACGCCTAATTGCATACACTTGATTTATAACTTAACAATCGGTTGCTGTGCCTTCATCTTACGCAAACGGGACGTGAGGTGATGGTAGAGACGAGCAACGAGTTGAGGATGCGAAGGGGCTAAGTCATGCTTTTCGGAGAGGTCGGTTGAGAGGTCATAAAGCTCTTTATTCCCTGTAAGATACGAATAGATTAGTTTCCACTTTCCCTCACGAATAGCGCAGTTGAGGCTGATGCCCAGTCCTTCACCATCCCATATATTAGGATAGTTCCACACCAGTTGACGTTTCTCAAAGCCCTGTTGCCTACCGCGAAGTATCGGTGTAATATCTTTCCCATCAATAGTCTGTGGCACATG</t>
  </si>
  <si>
    <t>MKKILGLDLGTTSIGWALVNESENKDEQSSIVRLGVRVIPLTVDEKGNFEKGKAITTNADRQQVHAARINLQRYKLRRENLRDCLQKQGWIGSEPMCEDGKSSTFETYKLRAKAAVEEVSLHEFARVLFMLNKKRGYKSNRKANDKEEGKLFDGMTIAKKLYEEHLTPAEYSLQLLNTGRKFTPEYYRSDLIEEFEKIWNEQQKYYPEILTDEFKQQLEGKAKSNTSKLFLGKYGIYSADTKGLDRRLQPLKWRVEAMKQQVDKDVLAFVISDLKGQIANTSGLLGAISDRSKELYFSKQTIGQYLWASLQENPHISIKNQPFYRQDYLDEFEKIWETQATYHKELTSELKQEIRDIIIFYQRPLKSKKNLIAVCELEQRKVKVTVDGKEKEITIGPKIAPKSSPMFQEFRIWQNLNNILLLDHETNSKRPLYEEERNLLYEELSVKEKLSKTEALKVLGKKSKQWDLNYKELEGNRTQAVLYDCYNRIIVMSGHEECNFKKLKASDIRHYVKMIFKNLAFNTDILCFDSSLKGHELERQPMCQLWHLLYSYEGDNSRTGNDALLRKLETSFGFPKEYAAVLADVIFEDSYGNLSVKAMRNILPHLQAGKDYSQACEEAGYKHSRRSLTKEELNQKVYKEKLELLPKNSLHNPVVEKILNQMVNVINAVIEEYGKPDEIRIELARDLKIGAAERENMTRSINQGNAENKRIREILEKEFALSYLSRNDIIKYKLYEELKSNGFKTLYSDTYISKDKLFSKDFDIEHIIPKARLFDDSLSNKTIEARDVNIAKSNKTAFDFILERYGEQGVKTYKTKLLRLLEDGAISNKKYNNLLKTEADIPSGFIDRDLRNTQYIAKKAYEILSELVKIVTPTTGSVTNRLREDWQLVDVMKELNFEKYQKLGLADVIEDRDGRKVKRIKDWTKRNDHRHHAMDALTIAFTKPSYIQYLNNLNARSDKSSSIYGIEVKELHREEGKFRFNAPLPINEFRAEAKRHLKSVLVSIKAKKKVMTQNVNKIKTKHGIIKKVQLTPRGELHNATYYGTKKRPLVRMVKVGAALDEATIKRVCSPAIRAALLKRLNAYNGDAKEAFTGRNSIDKNPIYLDIEQTKLVPVLVKTIEWGMYHPIRKRITPDLKIDKVIDKGIREKLKARLAEFNGDAQKAFSNLDENPIYMDEAKRITLKRVSIEGVLSAIPLHTLKDKAGKPVIGSDGKPVFGDYVQTSNNHHIAFYIDDKGNLQDNPVSFFEAAERKSQGVPVIDRRYNCDKGWHFVFTMKQNEYFVFPNEATGFIPSEVDLLDEANYCIISPNLYRVQKLSKASGRDYWFRHHLETMLNDDLRLKNSTFKRIQSLKGLEDIVKVRINSIGKIVAVGKYD</t>
  </si>
  <si>
    <t>568816.SAMN02603738.Acin_0978</t>
  </si>
  <si>
    <t>GCF_000230275.1</t>
  </si>
  <si>
    <t>Acidaminococcus intestini RyC-MR95| complete sequence.</t>
  </si>
  <si>
    <t>GTTTGAGAGATATGTAAATTCAAAGGATAATCAAAC</t>
  </si>
  <si>
    <t>ACATACCGCGTCCTGCGTGCCCTCAAGAATCGCTTTGGCTCGACAAGTGAATGCGGCATCTTTTCCATGGAAGCAGAAGGCCTCCAGGAAGTGAGCAATCCGTCGGGACTTTTCCTTGAGACAAAGGAAAAGCCCGTCCCGGGATCTGTTATCACCGCCACAATCGAAGGGAATCGGCCCATTCTGGCTGAAATCCAGGCCTTGGCCGCCCATACTCCCTTTGGTATGCCGCGACGGACCGCAGTAGGCGTTGATTATAATCGGGTCAACATGCTCATTGCCATTCTTGAAAAACGAATGGGAATGAACTTTGGGGACCAAGATGCTTATGTAAGTGCCGTTGGGGGCATGAAGATTACGGAACCTGCAGTGGACCTTGCCATTGTAGGCGCCCTTGTTTCAAGCTACCGCAATGTGCCCGTTGGGGCGGGCATCCTCTGCTTGGGGGAAGTGGGGCTTACCGGCGAGCTGCGCCGTGTGGGACTCACGGACCGGCGCATCAAGGAAGCAGCGCAGCTGGGCTTCAAGCGCTTCATCGTGCCGCGGGGCAGCTTTATGAACGGCAAAAAAGCACCCGCTGGTGTGGTCGAATGCCGGACCGTGGAAGAAGCCATTGGCGCCATGTTCCGCTGAACTAAAGAATAAGGACGGAGACTCATCGCACGAATGCGAGGTTTCCGTCCTTTTTTCGGTTCTTTGTCAAATTTTGGGGTGCTAAAGTGTCTATGCACTCCTGGAGAGGACATGCACTGAATACAGTGCGTGTCCTTTTTCGTTGCGTGTGTTAATGTACAAGATCCTATTACGAAAGCGCTCAAAATTGCGCAGACCAAATGAGACACGTTTTAACACCTTGATTTTATTGTTGCAGCCTTCAGTAAAGCCGTTGGAGTAAGGATATATAAGGGCGCTCCTAATTTCTTCGTACCAATAGGTAAAGGACTTAACCAGAGAGTTCATTTCCGGTAAATCAGCGCTTTTTACCAGGTCTATCCATGCTGAAAGTGCCCAAGAAATGTTGGTATGATCCTTGAATCGAAGCACCTTGGAAAATGCGTATTTTAGCGCGTAAGCACATCTTAGACGAGGAGAACAGCGAAGGATTCCCTCCAGCTTTATAAGCTCTTCTTCGGTTAATTTCTCATATGGTTTCGTTAAGATTGTCTTGTTGGACTTAAACATTCGGCTATGGTGACAAAGGCGCTTTTGCTCTGCTTTGCGAACGCGCTCCATGGCCCATTGGACTAAGCGGATCATATGAAAACGGTCTGCCACGATGCGCGCCTTGGGGAAGATCGTTTTTATGACTGAACGGAACTGCATAGACATGTCCATTGTGACAAATTCTACTTTTCGTCGTTCACTCATTGGAAATTGATAGAAATACTGGAGCAGAGCCGGTGTGGTTCGTGCCGGAAGAATGTCCATTATACGCTTGTTTTCAGAGTCAGTGATGATGACTTGGTACTTCTGACCGGCAGCATTTCCTTTAAATTCATCGATGGAAAGCACGCGGGGAAGGTGACTGGGACGAGGAATATGGACTTCATTAAAGACACGAATGACCTGGCTGGTGCTGACATGGCATCGTCTGGCCACTTCTTGGAAAGAAAGGTGTTGACGCAGCTCCTGGAGCATGACTTGTTGAAGCGAGGAAGAGGTTTGGAAATACGGAGAGGCAAAGGGGCTCTTCTCGTTAAATGTGTGACCACAGCTGCATATATAGCGTCTCTGGCGATACAGGAGATGCAACTCTTTATGGAGAAGTGGGGAATGTTTGATGAGGCGCGTATAGTAGCCCTTTATGCGTCTTGTAGTGGCCTTACAATGAGGGCAGATGTGTTCTTGAGGCGGCAGCTGAACCGCTAAAACCAAGGCTGATTCCGTTTCCTTTAAATTTTGAATCCATTCCTCTTTAATTCCTGTTAATTTTTCGATATAATCTAGAGAAGGCATATGTATTCAACTCACTTTCTTTATTGTTTGATCACTTTAATTGTAGAGGATTTGAGTGCATATGCCTATTTTTTTATTGAAAAAAAAGTAGGCGCTGAGAGGACACGCATCTGGACGGTCACTTTAGCGCCCCAAAATAAATTATAGAACCCTTTTTTCGCACTTATTCACCAAAAAATTCCACAATTTCGTGGATGGCAAGGGCCATCTGCTTGGGGTTCTGGAACGGGTGGTTGGCTCCTTCGATAGGGATAAAGGTAATGACATTATTTTCGGCAAAGGCCTTTGCTTCTTCAAAAGGAATCATTTCATCCTTTGTGCCATGGAGAATGATGAGATCATCGGCAAAGTCAAAGAATTCGCTTTTCCGTACATCATGGGTCCTGAGATCATCCAGAAAAGCCTGATCAATTTTCATCTTGCGGTCAAATCCAACCTGGATTTCCTTGCCTTTTTTGAGAGCCGATCGGTCCGCTTCCGTAAGGTAGCGGTTCATGCTTTCATCAATCGTGACAGCTGGCGCACGTAGGGCAATGCGGGTAAAGGGATTGCCTTTTTCAAGGAGAAACCGCAGCGTTACATAGGCCCCAAAACTAGTGGAATAGTTATAGACCTTTTCCGCACCCAAGGTCTTTTTGGCGTAGTCCGTAACGATGGCAAGGTATTTCAGGCATTCGTCCATGAGGAGCTTTTTGCGCGCGTCCTCGCCATGACAGGGAAAATCAAAGGCAATGACGGCATCATCCTTATATTTGCTGGTCAGGTGCTGCGCAAAATTTGTAACGCCTGCCGTGTCCTTGCTGCTGCCAAAACCGTGAGTCACAATGGCGACATGCTTAAACCTGCGTTCGTTCTTGCGGCTGTCATGGCAGAAATAGCGGCAGCGGATACTGCAGCCTTCCTCGTTGATCTGTAGTTTCTTTTCAATCATGATGGGCCTTCTTTCCTTGGTGGTTCAAGGGACATTATACTCGCCGCTGCCTGATTCGGCAAGGAAGGAGGCGTCATTGCAATCTGCTTATTTTGTGTTGTTGACAACACTGCGGCCGTATAGTATATTTACTTTATATGAGTGTGAAAGATAATCGCGGCAGCGCAAGCTGATGAGGAAAGTCCGAGCTCCACAGGGCAGGATGCTGGATAACGTCCAGTGAGGGTGACCTTAAGGAAAGTGCCACAGAAAACAAACCGCCGGCTCGCCGGTAAGGATGAAACGGTGCGGTAAGAGCGCACCAGCGGCCAAGTGATTGGTCGGCTTGGTAAACCCCATCCGGAGCAAGACCAAATAGGGAAGGGATGAAGCGGCCCGCTGATCCTTCCGGGTTGTGTCGCTTGAGTCCATAGGCAACTATGGAACTAGATAAATGATTATCGTAACAGAACTCGGCTTACTGATCACTCATATCCATTTTTGAATTGTACAGGAGGAATCTTTATGGAAATCATCAATATCTCTGATAAAGCAGCCTTTGATCAACTCGTCAAGGAAAGCACGAAACCGGTCATGGTTGACTTTTGGGCGACCTGGTGTGGTCCCTGTAAGATGGTCGCTCCTATGATTGCACAGATTGCGGCAGAACGGGATGATGTGCAGGTGGCTAAAGTTGATGTGGACCAAGTCCCTGATGTAGCCAGCGAATTTGGCATTGCCGCCATTCCGACGGTTGTTTATTTCAAGGATGGCAAGGAAGCCCATCGCTTTGTCGGCGTCCAGTCAAAAGCCGCTTATTTGGATCCTCTTCAAAGCCTGTGATTTGCATGATGAAGAAACTATCTATTGTAGTCCCCGTCTTTAATGAACAAGAAAATATCCACGAATTTTACAGGCGCGTTACGGAAGTAATGGCGCCTTTATCTTATGACTATGAGCTGCTGTTCATCGATGATGGTTCCCGTGACCAAAGCGCGGCCATGATCCGTGAACTGGCGGATAAAGATCCTCATGTGGAAGGCTATCTGTTTTCCCGTAACTATGGCCATCAACTGGCTCTTACGTGTGGACTGGAACACGCCAAGGGGGATGCCGTCATCTCCATGGACGGGGACCTGCAGCATCCGCCGGAAATGATCCCGGAACTGATTTCCCTTTGGGAATCGGGGTATGAGATCGTGCAGACCGTCCGTAAAGCGACGGAAGACGCCACTTTCTTCAAAAATATCACGTCAAGTCTTTATTATAAGCTCATCAATACCATGAGTGAAGTCCGGATTACACCGGGAGGTTCTGATTTTAGGCTCATGGACCGGAAAGCGGTGGATGCGCTGAATTCTTACCACGAACGGGCCCGTTTTATTCGTGGAATGGTGAATAACCTAGGATTTCGGACGACGACCCTGCCTTTTGTGGCGCCGCCGCGTTTTGCTGGTCATTCCAAATTTAACCTAAGAAAAATGCTGCGTTTTGCCCTGGACGGGATTACGGGCTTTTCCCGGGTTCCCCTGCGCCTTGCTTTTTATGCAGGACTCATTTTTGGCATCGGCAGCCTGCTGCTGCTTCTCCATGTCCTCTATGCCTGGATCATGGATGAAGCCGTGCCCGGATGGACGACCCTTGCAGCGGCCGAGTTCTTTCTCGGCGGTGTGGAACTGATGGGCATCGGGATCGTTGGTGAATACGTAGGCCGTATCTTTGAGGAAGTCAAGCATCGGCCTCTTTATATCGTGCGGGAACATATCAAACATGAATATAAGGTGGCGGACGCAATCGCACATATAGTTAAAAAATAAGAGCCAGAACTGCGAAGAAACAAGAAATTTCTCCGCAGTTTTTTGATAGGAAAAGGTAAGGGGCGGCGACGAGGGCATGATTGAAAGCGTACACTGCAGCCCAATGAGAGCGGAGCAAAGGTAGGCACGCTTTTTGCCCATTGCCTTAGGATGGACAGGAAATGGACCTGCGACCACCAGGTTGACGCTCTGCGTTATCGGTTTTTTACATTTTGAATCCTTTAGCTTAACAGCCGAAGACGCAGGCTAGAGACAGCGTCTTTTGTCTTCCCTTTCGAATTTTATACCTTTTTCGAATATGGGCCTTAGGCAAATCCTGTTTGCTCTAAAAAACGAAAAAATTTCCCAAAAGTGGCTCGCCCGCCAAAGGCATTTTTTGGGCGACTTTACCATGAGTTTGTGTACTGCAACAATTTACGTAGCACCATGATTTCATGGCCATCTCGTAAATCTTAAAATGAGAAAAGAAGGCAACTCGTGCAGAAAATCGCCGCGATTTTTACTCCAAGTAAAAATAAAAAGGGAGGACCGAAGATTGCAAAAAGCTCCCTATATTTTAACTCAGTCCGATTTTTGGACTGAGTTAAAATGCAGGGAAAGAACGCTTTTTACTCCACCGCCAGCACTGCAGGTGCGGAACCACCATTTGGGCATTAACCGAATTGACAGCTTGAAAGCGTCTTTTTTCGTACCCATTTCTTGAACAAAATGTGACATATTGGACTTTTTTTCCTTCCATTGCTATAATGTGAAGTGCAGAAAACGTAAATTTAATAAAACCGAATCGTAGGGATACGAACGGAGGACCCAATGTTGGGGTGAATTTCCTTTCTTTTAGGAATAGGGTGTCTCGACCCGAACCCGGCAGCTAACTTCGTAGGTGAATCGAGAGGGTGTGTTTATTATTTTAAAACGGATGATGCTTGGGGCTGTTGCCGCCTTTGTGCTGAGTTTTGCTGCTGTCCCTTTCCAGAGTGCGGATGCAGCGGCATTTCATCAAGGCGAATCGGGGCCGGAAGTGGCCGCCATTCAGGAAAAACTGCTTATGGAAGGCTATGATATCGGGATTCCTGACGGTGTGTACGGCGAAAGAACCGTCGACGCCATCAAAAAATATCAAGCCAGCATGGGCCTTGAAGTGGATGGCATCATTGGTGATTCCACGTACATGAAGCTCATGGGAAAACGGATGCCCCAGTATGCAGGATATGGAGTAAGCCGCGGGCGTTCCTATCGTGGCAGCGGGGCAGCGAGAAGGTTGATCTCCCGAGCCTTTGAGTACGTAGGTGTGCCTTATGTCTTTGGGGGAACGACGCCGTGGGGGTTTGACTGCTCCGGCTATACGCAGTATGTCTTCCGTCAGATTGGCATCAGCATCCCCAGAACAGCGGATACCCAGTATTACAGTTATCCAAAGGTTTCTTCCCGGAACCTTCAGCCCGGTGACTTGGTCTTTTTTGAAACGTATGAACCGGGTCCCTCCCATGTCGGGATCTATATTGGCGACGGCAAGATGCTTCAGGCTGGTTCCAGTACGGGCGTGACCGTTTCCGATGTGTTCGGCGGCTATTGGGGTGCCCGCTATATTGGGGCCGCTCGGGTTCTCTAAGTGATAAGCGGTAAACTCAATCCTGTTTTTCAGGGTTGAGTTTTTTTATGCCTGCTCTAGAAAAGCTATGCGAAAGAAAGGAACGTTATGGAACCTTGTACCCTTTGTCCTTTTACCTGCGGCGTTGTGCGTCCGCTTCATGAAGGCGGACCTGGCCACTACGGTGTTTGTCGTTGTGCCATGACGCCTAAGGCGGCGCGTGCGGCCCTTCATCACTGGGAAGAGCCTTGCCTAAGTGGGGAAGACCCTCAAAAAGGCGGCAGCGGCGCGGTTTTCTTTTCTGGCTGCACGCTGCACTGCGTCTACTGTCAAAACAGTGAAATCAGCACAGAAAACCATGGCTGGGAAGTGACGGCGGACCGCCTCCGAGCCATTTATCAGGCGCTCATCGACCAAGGCGCCTATAATATTGACCTTGTGACAGCTACGCAGTATCTGCCTATCATCCTGCCATCGCTCACGCCAGCCCTTCCGGTCCCCGTCGTCTATAATACAAGCGGTTATGAACGGGTGGAGACCTTGCGGCTGCTTGAAGGAAAGGTCCAAATCTATCTTCCCGACCTTAAATACCATGATGATGCCCTGGCCCAGCGTTACAGCCGCTGCAACAATTATTTTACTACAGCGTCCAAGGCCATCCTTGAGATGTTCCGCCAAGTGGGTCCTTATGAGCTTGACGAACGGGGCATTATGCAAAAAGGCGTCATCATCCGCCATTTGATCCTTCCTGGTCACGGTAAGGACAGTATGCGTCTCATCGACTGGATTGCCGATACCTTTTCCCCCGGCGACGTCATGGTAAGCCTCATGCGCCAATATGTCCCCTGCGGCACGGCGGCCCAGTATCCGGAAATCAATCGCAAGCTCACAGATGACGAATATGAAGAAGTGGAACTGCATTTTCTGGAAAGCCGCATCGAAGACGGTTTCATTCAGGAAAGTCCCGCCGCTGATGACAAGTTTATCCCGGCCTTTGATGGTACGGGCATCTTGCCTTAAGGCTGCGGCTTTCTATCTGTGATCGCCTATGGTAAGATAAAAGTAGAATGAACTTCCCTTTTGGGGGAAGAGGTGAGGTGTCTTATGCAGAGAGTCCCCTTAGATCGTCTCATTGTCAGCCACAATCAAGAAGACCAGCGGATCCATCCCTACTACGATGGGATGGTCACGGAGGAGCATGGATTGCCCCTTGACGTTTATTACGAAATCATTTGGAAAAAACGGCTCGGCTTCAGTAACTGGCACTGGCATGAAAAAATCCAGATCCTGCTTGCCATCCAAGGGGATATGGCTGTCATGCTGACGGACCAGAAATTTGAACTCCATCCAGGGGAAGGACTCATCATGAATGCCGGGCAGCTTCACCGCGTGATTCCCCGGCAGCAAAAATCGGGTATCCTTGTCTGCCTGAACCTGAGTCCCAGTGCCCTCGGTCTTCGCAGTGGGTCGTATATGGATCGAAATTTTGTTGAGCCCTATACAAAAAATCCGGAATTTACGGCCGTCCATCTTCATCCCCTCATTCCCTGGTGCAAGAAACTGATGGATGAGGTGCAGGGCGCGTATCTCATCAAACGGGGAGGGGAGACGGCCTACGAAGTGGACCTCATGAGCGTCATGTATCGCATTTGGTCCCTGTTCATCAAGAACGTGACCTTTACAAAGGCCAAGAAATCCACATCCGCTCGTCACCAGTCCATCACAAAGACCCTTATGGGCTTTATCAAGGCCCATTACCATGAAAACTTTGCCATAACGGACCTTGCAGCCTTTACAAGTTACAGCGGCAGCGAGTGCTGCCGGATTTTTAAGGAAACGGTCCACGAAACAATTTACCAGTTCCTCAATAAATATCGCCTTGAAAAAGCCGCAGTCCTCCTGCGAAATACAGAGCTTCCTGTAAGTGCTGTCGCACAACGAACAGGATTCAGTTCGACCAGTTATTTCATCAAATGTTTCAAACTCCAGACCATGCGCACACCGCTGCAGTTTAGAAAAGAGCTCCATAAGTAAATCGGGCCCTATCCTGACCTCCCGGATTAAGTGATTCCTTCACTTAGTCTGGGATTTTTTTGGGTTCTTTGTCAAATTTTGGGGTGCTAAAGTGTCTATGCACTCCTGGAGAGGACATGCACTGAAGATAGTGCGTGTCCTTTTTCGTTGCGTGTGTTAATGTACAAGATCCTATTACGAAAGCGCTCAAAATTGCGCAAACCAAATGAGACACGTTTTAACACCTTGATTTTATTGTTGCAGCCTTCAGTAAAGCCGTTGGAGTAAGGATATATAAGGGCGCTCCTGATTTCTTCGTACCAATAGGTAAAGGACTTAACCAGAGAGTTCATTTCCGGTAAATCAGCGCTTTTTACCAGGTCTATCCATGCTGAAAGTGCCCAAGAAATGTTGGCATGATCCTTGAATCGAAGCACCTTGGAAAATGCGTATGTTAGCGCGTAAGCACATCTTAGACATTGTCTTGTTGGACTTAACCATTCGGCTATGGTGACAAAGGCGTTTTTGCTCTGCCTTGTAAGCGCGCTCCATGGCCCATTGGACTAAGCGGATCATATGAAAACGGTCTGCCACGATGCGCGCCTTGGGGAAGATCGTTTTTATGACTGAACGGAACTGCATAGACATGTCCATTGTGACAAATTCTACTTTTCGTCGTTCACTCATGGGGAATTGATAGAAATACTGGAGCAGAGCCGGTGTGGTTCGAACCGGAAGAATGTCCATTATACGCTTGTTTTCAGAGTCAGTGATGATGACTTGGTACTTCTGACCGGCAGCATTTCCTTTACATTCATCGATGGAAAGCACGCGGGGAAGGTGACTGGGACGAGGAATATGGACTTCATTAAAGACACGAATGACCTGGCTGGTGCTGACATGGCATCGTCTGGCCACTTCTTGGAAAGAAAGGTGTTGACGCAGCTCCTGGAGCATGACTTGTTGAAGCGAGGAAGAGGTTTGGAAATACGGAGAGGCAAAGGGGCTCTTCTCGTTAACTGTGTGACCACAGCTGCATATATAGCGCCTCTAGCGATACAGGAGATGCAACTTTTTATGGAGAAGTGGGGAATGTTTGATGAGGCGCGTATAGTAGCCCTTTATGCGTCTTGTAGTGGCCTTGCAATGAGGGCAGATGTGTTCTTGAGGCGGCAGCTGAACCGCTAAAACCAAGGCTGATTCCGTTTCCTTTAAATTTTGAATCCATTCCTCTTTAATTCCTGTTAATTTTTCGATATAATCTAGAGAAGGCATATGTATTCAACTCACTTTCTTTATTGTTTGATCACTTTAATTGTAGAGGATTTGAGTGCATATGCCTATTTTTTTATTGAAAAAAGTAGGCGCTGAGAGGACACGCATCTGGACGGTCACGTTAGCGCCCCAAAATAAATTATAGAACCAAATAAATTATAGAACCATTTTCTATGTCTATATGAAGATAATGGAAGATGTCATTTTTTTAGTACTTCAAAAGATTGCTTTATAAGATGATTCCTTATATAATGAATAGACAGTAAATACAGTCAATTTCAAACAGCAATGAAAAAAGAAAAGACCTGCCTAAGCAGGTCATAGCACACACTGTGCTGCCGGACGAACCGGCGACTTCGTAAAAACGTTATTTGAACTCGATATGTAAATTAAAGGATATTTACATGTTTACTCTAGCATAATCTTAAGGAGATGTCAACATGGGAAAAATGTATTATCTTGGTCTGGATATAGGAACAAATTCTGTTGGATATGCCGTAACCGACCCATCGTACCATTTGCTCAAATTTAAAGGCGAACCGATGTGGGGTGCCCACGTGTTTGCTGCGGGGAATCAATCAGCTGAACGGAGAAGCTTTCGTACGAGCCGCAGACGCCTTGACCGCAGGCAACAGCGTGTCAAACTGGTTCAAGAAATCTTTGCTCCCGTGATTAGTCCCATTGATCCACGTTTTTTTATCAGACTTCATGAGAGCGCTTTATGGCGGGATGATGTGGCTGAAACGGATAAACATATTTTCTTTAATGACCCGACCTATACGGATAAGGAATATTATTCTGACTATCCAACCATCCATCATCTCATTGTGGACCTTATGGAAAGCAGTGAAAAGCATGACCCGCGGCTTGTTTATTTGGCTGTTGCCTGGCTGGTTGCTCATCGTGGTCATTTCCTCAATGAAGTGGATAAGGATAATATTGGGGATGTCCTGAGTTTTGACGCCTTTTATCCTGAGTTTCTGGCATTTCTTTCCGATAATGGGGTGTCACCTTGGGTATGTGAGTCAAAAGCACTCCAAGCGACCCTGCTTTCACGAAACTCCGTCAACGATAAGTATAAAGCCTTGAAGTCTCTGATCTTTGGCAGCCAAAAGCCGGAGGATAATTTTGATGCCAATATCAGTGAAGATGGACTTATCCAACTTTTAGCAGGAAAAAAGGTCAAGGTCAATAAACTTTTTCCTCAAGAAAGTAATGATGCTTCCTTTACACTCAATGATAAGGAAGATGCAATTGAGGAAATCTTAGGAACGCTTACACCGGATGAGTGTGAATGGATTGCGCATATTAGGAGGCTGTTTGATTGGGCCATCATGAAACATGCTCTCAAAGATGGCAGAACAATCTCCGAATCGAAAGTAAAGCTCTATGAACAGCATCACCATGACTTGACACAGCTCAAGTATTTTGTGAAGACCTATCTAGCAAAGGAATATGATGACATTTTTCGAAACGTAGATAGTGAAACAACCAAAAACTATGTCGCATATTCCTATCATGTAAAAGAAGTCAAGGGTACATTGCCCAAAAATAAGGCAACCCAAGAAGAATTTTGCAAGTATGTCCTTGGAAAGGTAAAGAACATCGAATGCAGTGAAGCTGATAAGGTTGATTTTGATGAAATGATTCAGCGTCTTACAGACAATTCCTTTATGCCGAAACAAGTATCAGGTGAAAACAGGGTTATCCCTTACCAGCTTTACTATTATGAACTAAAGACTATTTTGAATAAAGCCGCTTCTTATCTGCCTTTTTTGACCCAATGCGGAAAAGATGCCATCTCCAATCAAGATAAGCTCCTTTCCATCATGACCTTTCGGATTCCGTATTTCGTTGGGCCCTTGCGCAAGGACAATTCAGAGCATGCCTGGCTGGAACGAAAAGCAGGGAAAATCTATCCGTGGAATTTTAACGACAAAGTTGACCTTGATAAAAGTGAAGAAGCGTTCATTCGGAGAATGACGAATACCTGCACTTATTATCCCGGTGAAGATGTTTTGCCACTTGACTCCCTTATTTATGAAAAATTCATGATCCTCAATGAAATCAATAATATCCGAATTGATGGTTATCCTATTTCTGTAGATGTAAAACAGCAGGTTTTTGGCCTCTTTGAAAAGAAGAGAAGAGTGACCGTAAAGGATATCCAGAATCTCCTGCTTTCCTTGGGTGCCTTGGATAAGCATGGTAAATTGACGGGAATCGATACTACCATCCATAGCAATTACAATACATACCATCATTTTAAATCGCTCATGGAGCGTGGCGTTCTTACTCGTGATGATGTGGAACGCATTGTGGAGCGTATGACCTATAGTGATGATACAAAACGCGTCCGTCTTTGGCTGAACAATAATTATGGAACGCTCACTGCTGACGACGTAAAGCATATTTCAAGGCTCCGAAAGCATGATTTTGGCCGGCTTTCCAAAATGTTCCTCACAGGCCTAAAGGGAGTTCATAAGGAAACGGGGGAACGAGCTTCCATTTTGGATTTTATGTGGAATACCAATGATAACTTGATGCAGCTTTTATCTGAATGTTATACTTTTTCGGATGAAATTACCAAGCTGCAGGAAGCATACTATGCCAAGGCGCAGCTTTCCCTGAATGATTTTCTGGACTCCATGTATATTTCAAATGCTGTCAAACGTCCTATCTATCGAACTCTTGCCGTTGTAAATGACATACGCAAAGCCTGTGGGACGGCGCCAAAACGCATTTTTATCGAAATGGCAAGAGATGGGGAAAGCAAAAAGAAAAGGAGCGTAACAAGAAGAGAACAAATCAAGAATCTTTATAGGTCCATCCGCAAGGATTTTCAGCAGGAGGTAGATTTCCTTGAAAAAATCCTTGAAAACAAAAGCGATGGACAGCTGCAAAGCGATGCGCTCTATCTATACTTTGCGCAGCTTGGAAGGGATATGTATACCGGGGACCCTATCAAGTTGGAGCATATCAAGGACCAGTCCTTCTATAATATTGATCATATCTATCCCCAAAGCATGGTCAAGGACGATAGTCTTGATAACAAGGTGTTGGTTCAATCGGAAATTAATGGAGAGAAGAGCAGTCGATATCCTCTTGATGCTGCTATCCGTAATAAAATGAAGCCTCTTTGGGATGCTTATTATAACCATGGCCTGATTTCCCTCAAGAAGTATCAGCGTTTGACGCGGAGCACTCCCTTTACAGATGATGAAAAGTGGGATTTCATCAATCGGCAGCTTGTTGAGACAAGACAATCCACGAAGGCCTTGGCAATCTTACTAAAAAGGAAGTTCCCTGATACGGAGATTGTCTACTCCAAGGCAGGGCTTTCTTCTGATTTTCGGCATGAGTTTGGTCTCGTAAAATCGAGGAATATCAATGACCTGCACCATGCAAAGGACGCATTTCTTGCGATTGTAACAGGAAATGTCTATCATGAACGCTTTAATCGCCGGTGGTTTATGGTGAACCAGCCCTATTCCGTCAAGACCAAGACGTTGTTTACGCATTCTATTAAAAATGGTAATTTTGTAGCTTGGAATGGAGAAGAGGATCTTGGCCGCATTGTTAAAATGTTAAAGCAAAATAAGAACACTATTCATTTCACGCGGTTCTCTTTTGATCGAAAGGAAGGCCTGTTTGATATTCAGCCACTAAAAGCGTCAACCGGTCTTGTACCAAGAAAAGCCGGACTAGACGTGGTAAAATATGGTGGCTATGACAAATCGACAGCAGCTTATTATCTCCTTGTTCGATTTACACTAGAAGATAAAAAGACTCAACATAAATTGATGATGATTCCTGTAGAAGGCTTGTATAAAGCTCGAATTGACCATGATAAGGAATTCTTAACGGACTATGCACAAACTACAATCAGTGAAATCCTACAAAAAGATAAACAAAAGGTGATAAATATAATGTTTCCAATGGGAACAAGGCACATTAAACTGAATTCCATGATTTCAATCGATGGTTTTTATCTTTCCATTGGAGGAAAGTCTAGTAAGGGAAAATCGGTGTTGTGTCATGCTATGGTACCTCTTATTGTACCTCATAAGATAGAATGTTATATTAAGGCGATGGAGTCTTTTGCACGTAAATTTAAAGAAAATAATAAATTAAGGATTGTGGAAAAGTTTGATAAGATTACGGTGGAAGATAACTTGAACCTATACGAACTATTTTTACAAAAACTTCAACATAACCCATATAATAAGTTCTTCTCCACACAATTTGATGTGCTGACTAATGGAAGAAGTACATTTACTAAATTATCTCCAGAGGAACAAGTTCAAACGTTATTGAATATCTTATCAATTTTTAAAACTTGTCGGAGCTCTGGCTGCGATTTAAAATCCATTAACGGTTCTGCTCAAGCTGCCAGAATTATGATCAGCGCAGATTTAACTGGACTCTCAAAAAAATATTCCGATATTCGGCTTGTTGAGCAATCAGCATCTGGACTTTTTGTTAGTAAATCACAAAATCTTTTGGAGTATTTATGAGCTATCGAACAATCGTCATCACGCAACGCTGCAAATTGGACTTCTGCATGAATTATGTAGAAGTCCAGACAGCAGTTTCTAAAAAGCGCATTTTCATTGATGAAATCAAGACCCTTATCATTGAAAATACAGGAGTTGCGATAACGGCCTATTTACTGTCCGAACTGATGAATCGGAAAGTCAATCTTATCTTTTGTGATAAGGCCCATAATCCACAGTCCAGTCTATTGCCGTTGCACGCACGATTTGACTCTATCCGAAAAATCAAGCAGCAAATGATCTGGTCGCAAGAAATCAAAGATGAAGTATGGGATTGTATCGTTAAGGCGAAAATTAGGCAGCAAGCCCTGTTCCTAGATGAACTGGAAAAGAAGGAACAGAGCAAGATGCTCATGTCGTATCTTGATGATGTGGTGTCGGCTGACGCCCATAATAGGGAGGGCCATGCAGCTAAAGTTTATTTTAATGCACTTTTTGGTAATTCCTTTACCAGGGACCTCGATTCGCCTATTAATGCAGGACTTAATTATGGCTATTCTCTGCTTTTGTCTTTATTCAATCGTGAGATTGTCTCTGCTGGCTATCTGACGCAGCTGGGCATCTTTCATGAAAACACCTATAATCCTTATAACTTTAGCTGTGATTTAATGGAACCCTTTCGCATCCTTGTCGACCGCTATGTTTATAATATGAATCCAACAACCTTTGCAAAAGATGAAAAGCGAGAGATTATCAACCTTTTTCAGGAGATTCTCTATATTGATGACTCGAGACAATTTTTAGCAAATGCTATCAATATTTATGCAAATAGCATTTTTCAAGCCCTGGAGAAGTGTGATACTTCCAAGATTAAGATCTATGAAATATGAGCTATCGATTTATGAGACTGTTAGTATTTTTTGACCTGCCAACAATAACGGCGCAAGATAAACGGGAATATCGAGCTTTTCGCAAGCTATTGATCAAGAATGGCTTTTTTATGATGCAGGAATCCGTCTATTGCCGGATGATCCTAAATAAAGGCCAAGAAGAGGCCATTGTTTCCATCCTCCTAAAAAATAAGCCCAAGGATGGATTGGTCCAGCTCTTATCGATTACGGAAAAGCAGTTTTCCAATATTAAGTGCATTGCGGGAAGTTTTGAGACGGATGTACTCGCTAGTGATGAACGGGTGGTGGTTTTGTGAAGCTCCTCATTCCAGATTATCAAATCAATTTAACATGGAAAGATTATTCCGTTCCCACCCTCATTATTGAAAATCCTCATCAGTTCTTCGAAATTATAAATGACTTGGTCTTGCAGATCAAAGAAGGAAATAATGGAAAAGCCATCTATTCTGATAAGGATAAGCCTGTTCCTTTAGAAAAAGCTTTTGAAATTTTAATCGATTACCTATCCATTGATTCAGTTCCCAAAATGCTTCTTACGAAGATCCAAAAAAGAATGGAATTTCAAGCTACAAATGGGCCTTTATTTGAAAACACACAGATTCTGTTAGCACAAATGGAACACCTAGCGGAAGAAATCGCCATGAGTCTAGATCTTGAAATAGATTGCGAAAAATTAACGGTTGGAAATCTCTTAAAAGCCTTGGGAATCACTATTAATTTGGATTATAATGGACTTGGTGAAAAAATCTTTGTTCTTATGGATCTTATTTCACGCTTTGAAGGAGATAAAATCTTTATTCTAGTCAATCTTCGAAGCTATCTTTCTAGTGAAGAAATACAGCTTTTTGTGGATACGGCCTTGGCTCATGACCTTAAATTTTTGCTTATAGATAACCGCCGATATCCCTTGTTTCATCAGGAAAAGAGGGTTCTTATAGATAACGATTTATGTGTATTATAAATTAGCACCTTTTGAATTTATCTACACGGAATGATAATCCGTTGATCAAATTTGAGGTTTGAGAGATATGTAAATTCAAAGGATAATCAAACTCCAGTTTTTGGGGTACACATCAGACTTCTGTTTGAGAGATATGTAAATTCAAAGGATAATCAAACTGCGCAAGCGTCTGTCGCGGAGCAAGCTTTGTTTGAGAGATATGTAAATTCAAAGGATAATCAAACTGAATACGGCATTGACATTGACACCGATACGTTTGAGAGATATGTAAATTCAAAGGATAATCAAACAGCTGTGCAATCCTTGTCGGATGGCTGGCGGTTTGAGAGATATGTAAATTCAAAGGATAATCAAACCGGGTCAAAGAATCTATCGCGGAAATGGGGTTTGAGAGATATGTAAATTCAAAGGATAATCAAACGCCGATGGTAATGGCCTTGCCGGCGGCAATGTTTGAGAGATATGTAAATTCAAAGGATAATCAAACAAATGCAGCTGAAAAGAATATAATAACACTGTTTGAGAGATATGTAAATTCAAAGGATAATCAAACGTTCATTCATACCCATTGCTTTTACCACTTGTTTGAGAGATATGTAAATTCAAAGGATAATCAAACCTGGATTCTTGGCTAGCATCACGACATGTGTTTGAGAGATATGTAAATTCAAAGGATAATCAAACTTACAAACTGTTTGATTGCCTTATACTGTCGTTTGAGAGATATGTAAATTCAAAGGATAATCAAACGCTGGTCGGTCTGATCTCACCCTTGATGGCGTTTGAGAGATATGTAAATTCAAAGGATAATCAAACAGTTGAGCTCCTGTTCATACAGGCTGATGTGTTTGAGAGATATGTAAATTCAAAGGATAATCAAACGGACTATCTGACGAAGGCGCTGATTGGCTAGTTTGAGAGATATGTAAATTCAAAGGATAATCAAACTTCTCTGCTTGTTACTAATGCTCCTTGCAGTTTGAGAGATATGTAAATTCAAAGGATAATCAAACATAGGAGGGCATTCGATGAGCCTTGAATGCGTTTGAGAGATATGTAAATTCAAAGGATAATCAAACGATGAGAGATGCTGCTGCTTGCTGGTTTCCGTTTGAGAGATATGTAAATTCAAAGGATAATCAAACCGGCTATTTGCTGATTCGTAAGGCCCCGTTGTTTGAGAGATATGTAAATTCAAAGGATAATCAAACCCCGGCCACTTCAAACCCTTTGGCGTCATGTTTGAGAGATATGTAAATTCAAAGGATAATCAAACTGATCATATACTCTTCAAAAGCCGTTAAGTGTTTGAGAGATATGTAAATTCAAAGGATAATCAAACCAAGCTCCTGAAGCTCCGGTAAGTTGGCCGGTTTGAGAGATATGTAAATTCAAAGGATAATCAAACTCAAAACCCTCGCCAAAGAGGTCAACATTAGTTTGAGAGATATGTAAATTCAAAGGATAATCAAACCGTCGGCGTCATCCACGGTTTTGCCCTCCCGTTTGAGAGATATGTAAATTCAAAGGATAATCAAACCATCCAGCCCGGGACGAAAATCAAGATTAGGTTTGAGAGATATGTAAATTCAAAGGATAATCAAACGGGTATAGCACTGTGTTACTGCCTATCACAGTTTGAGAGATATGTAAATTCAAAGGATAATCAAACCTTTTTCATTAGCGTATCCGAAAGCTCATCGTTTGAGAGATATGTAAATTCAAAGGATAATCAAACGGTCGGACTGGACGGTTTCGCCCCAGAGACGTTTGAGAGATATGTAAATTCAAAGGATAATCAAACATTAAGCCCTTCGGAAAGCTTTTCTGGGTGTTTGAGAGATATGTAAATTCAAAGGATAATCAAACGGAATATCATATCGTCATAGCAGACGATGTGTTTGAGAGATATGTAAATTCAAAGGATAATCAAACCTTAATCTCGCCCCCGAGGAGCCGGTCGAGTTTGAGAGATATGTAAATTCAAAGGATAATCAAACCTTCACCTTCTCCCAATTTTACTACATTTGTTTGAGAGATATGTAAATTCAAAGGATAATCAAACACAGTTTGGCGAATTCTTCCAGAAGCTTCAGTTTGAGAGATATGTAAATTCAAAGGATAATCAAACTCAACGATGTTCAAAGCCTTGAAATATGAAGTTTGAGAGATATGTAAATTCAAAGGATAATCAAACAGTATGACGCTTTTTCCCAATGGCAATTGCGTTTGAGAGATATGTAAATTCAAAGGATAATCAAACATATCCCCGAATATATCGTTCCTTATGACGAGTTTGAGAGATATGTAAATTCAAAGGATAATCAAACCATTTTCATCTCTGGTATTAATGGACGTAGGTTTGAGAGATATGTAAATTCAAAGGATAATCAAACAGGATTTCCGTCAGCCACGAGCAATGGTTAGTTTGAGAGATATGTAAATTCAAAGGATAATCAAACCTGCTGTCTGAAATGCGAATGACAATAATGTTTGAGAGATATGTAAATTCAAAGGATAATCAAACCATGCTCCGCATCGACTGCTGAACGTGGAGGTTTGAGAGATATGTAAATTCAAAGGATAATCAAACTCAAAATCTAGGTTGCGTTTAATGGAATCCGTTTGAGAGATATGTAAATTCAAAGGATAATCAAACATCTTGCCCGTGATCCGTCGGGCCAACAAAGTTTGAGAGATATGTAAATTCAAAGGATAATCAAACCTTAACCACAAAAATGACCTTTAGGAGGTGTTTGAGAGATATGTAAATTCAAAGGATAATCAAACCAATCTGGCCACGAACAAGCCGCCGACGGTGTTTGAGAGATATGTAAATTCAAAGGATAATCAAACTTCCTGCTGTGTAAGTTTTGATAATGCTCGTTTGAGAGATATGTAAATTCAAAGGATAATCAAACTGATAATAATCTCCGGTGTAGTTTTTGCCGTTTGAGAGATATGTAAATTCAAAGGATAATCAAACTGTCATACTCAGGGTGCTGTTGTTGAATAGTTTGAGAGATATGTAAATTCAAAGGATAATCAAACGAACGCTATGCCGTTGACCTTCACGTTCGAGTTTGAGAGATATGTAAATTCAAAGGATAATCAAACAGTCAGTAAGGCCAAAGAGCTGCAGTCTCAGTTTGAGAGATATGTAAATTCAAAGGATAATCAAACCGCTGTCGCTGACTCCGTTCTGGCGTCTGAGTTTGAGAGATATGTAAATTCAAAGGATAATCAAACACTTGCCACGCAAGTTCCAGACTTCAACATGTTTGAGAGATATGTAAATTCAAAGGATAATCAAACAAACATCGGACACAGAGCGCTTGGCCGCGTGTTTGAGAGATATGTAAATTCAAAGGATAATCAAACCGACGTTGACGTCAGCGATTTGCCTGACTGGTTTGAGAGATATGTAAATTCAAAGGATAATCAAACAATGAAAGTCAAAGGGCTCCCCAGGGCCCTGTTTGAGAGATATGTAAATTCAAAGGATAACTAAGCGTAAAATGTTTTTCGGTAGGGAAAAATAGTCCTTGCAGAATAAAAGGGAGGCCCCTATTGTTAAGATAGTGTTAACGGCACGAATATCAAAACAAAGGAAGGTCTCCCATGGAAAAGATTGTATCAGATGTCATCAAAATAATAAAAGGGTCTAAGAACGAAATTGAGATGGAAAAGGTCCTCTGGACCTTTCTCCTAAACACCGTTATCGCCATGATTGCCCTTGCCTTTGAGCGAATTAATGATGAGCTCTTTGCATCCCTCAAGGCAGAAGGATATAAGGTACAGCGCAAGGATGCACGCACCATTCAAGGTATCTTTGGTCCTTTGACCTACGAACGGAGGTTGGTGAAGAAGGAGGGAGAAAAGGCCTTCTATCCCCTTGATAGGCATCTGGGGTTTGAGCGCTACCGCAGGTACACGCCCTACCTTGAGTTCTGTGTGGTCAAGCTGGCTGCAAGGTCCGTCTACCGCGTTGTGGAAGAGTCCATCAAGATCCTTTCCCCAGTGATCATCAGCCACCAGAAGGTGGCCATGCTAGTAAGAGACGCCGGCCGGAGATACAGCAAGTATGAAGAGACCATGCTAACCGTTGACGCAAAGCCGGATGGGGAGCTTGTTAAGCCTGACACGCTCTATATCGAAGGCGATGGGCTCTACATCTCTAGGGTAAACGGCAAAGATCCGTCTCTGGAGAGCAAGGAACCTGAGGAAAAGCCCAGAAAGAAGGAATACAATGAGCTGCACCGGATTCAGCTGGATGTGGGCGTGGAGCAGGAAGGAAACGGGAAGAGGCACAGACTTGTAGATAGGCGTGAGTTCGTCGATACAGACCTTGCCAAGGTTCAGATGCAGCTGGAACGCTTCTTGGAAAGCTACTACAACCTTCAGAAGACCATCGTTATCTGCAACAGTGACAATGGACCAGGGTACGTGAGAAGCTCGTTTGAGCGGATGGCAGGAGAGTGTGGTCAGTTTGAGTTCTTCGTGGATCCGTACCATGTGAACCAGAAGGTCAAGACACGGCTCAGCTTCGCTCCCAAGGGCCTTCAGAACGACGTTTTACGCGTCCTGAGACAGTTTTTAATAGGGAGAAGGTGGATGCGTACCTCAATGCGGCAGAAACCCTTGTAGAGACCAAGGAAGAGCGTCACCAGGTCTTCCGCCTTTGAGGTTACTTGAATAGAAATTGGGACATGCTGAAGCCCCATTCTATGCGTAAGGGACTAGAGAAATCGGTGAGGTGCTATGGGACGTGCGAGAAAAGCCCCAGACAGTATTCCTACCGGATGAAAAAGCAAGGCCAGCGCTGGGGAAAGGAAGGCTGCTTAGCCATAGCCAAGGTCCTTGCGGGCCTGCAAAATGATGAGCTTGAAGCAGCGCTGTCCAGCAAGTTCAAGCCCGTAAAAGCACCGAAGAGCGAGGAACTGCGTAAGGCCTTGAGAAGCGCACTGAAGAAATCTCCCATGGTTCCACATGTGGGAATTAGAAATGGGGGAATTGGTGGCTATACGGCCAGCAGTACAGCAATAGGTCACTTAAGTTCCATTTTCCGCATTTAATTAGGCTGCAACACAATCTTATAGGGATCTCCCGAGAAAATGTTGACACATACCCCCGCGCATACGGGGATGAACCTAAGAACCCATCCCGCCATTCCCGTTTCCCAGGGTATTTTCCCGCGTATGCGGGAATGAACCCCATTTTCAGCATTTGGGAATGGTAGCGGCTCGAATTGGGATGGGCTGTCAGGCCAAAGCACTTTTAGTGATGAAGCTGATATTATCTTGAAAGCGGGACGGTGTTTTTGATAACGAAGGTTGAAAAAAACACAAATTCAAGCAAGATATACATTGACCTTGAAGTTGCTGATAGCCAAAAATAAGGGAGGACGTCTATGAAGAAAGAGAATCTCAGCCGTTATGATAGCGAAGTATGGAGCGACAACTCCAAAAATTGCGAGCAATGCAAAGACTGTATTTTTACGACGATTGAGGAATACCAAAAATGTACTTGCGAGATATACACTGATATGTATGATGACCCAAAACCCAATGACGTTATATTCAAAGGAATTCCGTGCAAGTATTATCAACGTTGCGAGTATTCCACGCGCATACGGGGATGAACCTAAAGGGGTGATCATCATGGAGTCTAATTCAAAAATTACGGCTTTACTTGGTTTGTTGATGGCACTTCCCATCACACTTTTTTGGACAGGCGTATCTGGAATTGGCATCACACTCGTTTGTCTTGTGATTTTCCCTTCAGAATACTTCTTACAAGCAACACTTCTTTTTACCACACTCTTTTTTATCGTTCTAAACGTCAACGGCTGGCGTGAACTACGAAGGTAGGCTGCTTACAAGCTAACTACTCCATAAGCATTCCCCGCGCATGCGGGGATGACTCCTTCGTCTGAGCAACAATCGCAGCCGGGTCAACGTATTCCCCGCGCATGCAGGGGTGTCCCTTGTACTAAACCTAGACTTAGCAGCGAACTCCTGTATTCCCCGCAGCTGCGGGGTTGTTCTTTTTGAGAAATGTATGAAAACTTAATGAAGAAAAAGTAAAAATTGGCTGCACTTTGGAAATTTAATTCAACTTCCATCCAGGCCAGATTAGATTGTCTCCTTTCAGCTGTGGTCTCCCACTTATTTAGTCTATGATACGATTTGAGCGCTGAGCATCTACCTAAACACTCCCTCTCCCTTTCTTATCTCCTATAAATCCTGTATAATAAGACTATCCACAACGAACCATCCACATAAGGAGCTTTTTACTATGGAACAAGATAAAAAATTTGCACTGCTCATTGATGCAGAAAATATTTCTCCGCAATATATCGATATCATCCTTTCAGAAGCAAACAATCTGGGGAATGTCATCTATAAACGCATTTATGGTAACTGGACAAGTCCGCAGATGGGGAGCTGGAAGTCGACCATTCTCGATAACGCAATCCAGCCGGTACAGCAGTACAGCAACACAAGCGGCAAAAATTCAAGTGATTCGGCTCTCATCATTGATACGATGGATCTGCTTTACCGGACCCAGCTTGATGGATTCTGCATTGTCTCATCAGACAGCGACTTTACGCGCTTGGCATCCCGCCTGCGTGAATCGGATAAGTATGTCTTAGGGATGGGGGAGAGCAAGACGCCGCGCTCCTTTATCTCTGCTTGCAATCGGTTCCTGTATCTTGACGTCCTTTATGCAGAATCAAAACGGGAAGATATGCCTGAGACCGAACAGGCAGCGCTTCAGGAAGAACCTGCTGAACCAAGAAATCACGCAAAAACCAGCAAAGCGGTTCAGGAAGGCAATAAAAAAGTGCGGGCCATCCGCAGTGCCCTGATCAAACTTACCGATGAGAATTCCAATGATAATGGTTGGATCAGTTCAAGTTATTTGGGTAATCTCGTCATTCGCCAATATCCGGACTTTGACGTGCGTGTTTATGGATATAAGAAATTCCTTGACTTCATCCGTTCCCTTAATATCTTTGAAATCCATTCAACAAGCAACCCGAAGAACATGACGGCAAAGACCTATTATTTCCGTTTGAAATAGAGGAGAAAGGCTGAAAGGTTTCCATGCCTGATGCGAAAAGTTTTTTAAAAAGGTGCTTGCCAAGTATTAAAAACTATGGTATCATCTATATCTGTCAGGTGACTGATTGGCCCAGTAGTTCAGTTGGTTAGAATGCCGCCCTGTCACGGCGGAGATCGTCGGTTCGAGTCCGTCCTGGGTCGCCAATGCGGAAGTAGCTCAGTGGTAGAGCATCACCTTGCCAAGGTGGGGGTCGCGAGTTCGAATCTCGTTTTCCGCTCCATAGGAGTATAGTTCAATGGTAGAGCAACGGTCTCCAAAACCGTGGATCTGGGTTCGAATCCTAGTACTCCTGCCAGAGAATTTTGAAAGACATGCTGCATAGCGGCATGTCTTTTTCGTTATAATTCCTTATTTGTAATGGTACACGATGATGTAAGGTTATAAAATCCGCATTTAATACCGATAATAAGGCGCGCCCTAAACCGCCCTTCGGGCGGGGACTGAATAAATTTTTCGATAACACGGTTCTACGGACTGCTAAGCACAGCAGACTGTGCTTACAGGCAGCCTCGAACTAGCGAAAAGTGTTCCCCGCTACTGCTTATGTGGAGACGTCGGGGGAAAAACGCCTCTTTTCATCCACTACCCACTCCCGCAAGCAAGCTCGCTGGTTATAATCCTGCTAAGAAAGACTATTTGCAAGATCATCGTACACAAAAACGGTTCCGTTACTTTTGCATCCGCCAGATTCTAACTTAGGCGGATGTAAGGGATAATCCGACTCGCACTCTGTGGTTTCACCTTGGAGCACCGGCTTTGCCGGCAGAGGAAACTCTGAATGCTCCTATCGTCGCTGCCCTCTGAGTAAGTTCGCTGCACGAATTTACTCAGAAAGACGGTGATATTTTTTGGGCGACAGTGAAATGAGAGTGTGGTACGCAGCTTCGTATGAATCGTCATGCTGCCATTGCATTCATAATCATAAGAAGCAAGCAATGGAGGCACGTTGCTCTGGATAATCGGCACGATTTGTGCACCGAGGTTCTTCATAGCTGGCCGCCCCTTGCCTTCCTCCTCCCAT</t>
  </si>
  <si>
    <t>MGKMYYLGLDIGTNSVGYAVTDPSYHLLKFKGEPMWGAHVFAAGNQSAERRSFRTSRRRLDRRQQRVKLVQEIFAPVISPIDPRFFIRLHESALWRDDVAETDKHIFFNDPTYTDKEYYSDYPTIHHLIVDLMESSEKHDPRLVYLAVAWLVAHRGHFLNEVDKDNIGDVLSFDAFYPEFLAFLSDNGVSPWVCESKALQATLLSRNSVNDKYKALKSLIFGSQKPEDNFDANISEDGLIQLLAGKKVKVNKLFPQESNDASFTLNDKEDAIEEILGTLTPDECEWIAHIRRLFDWAIMKHALKDGRTISESKVKLYEQHHHDLTQLKYFVKTYLAKEYDDIFRNVDSETTKNYVAYSYHVKEVKGTLPKNKATQEEFCKYVLGKVKNIECSEADKVDFDEMIQRLTDNSFMPKQVSGENRVIPYQLYYYELKTILNKAASYLPFLTQCGKDAISNQDKLLSIMTFRIPYFVGPLRKDNSEHAWLERKAGKIYPWNFNDKVDLDKSEEAFIRRMTNTCTYYPGEDVLPLDSLIYEKFMILNEINNIRIDGYPISVDVKQQVFGLFEKKRRVTVKDIQNLLLSLGALDKHGKLTGIDTTIHSNYNTYHHFKSLMERGVLTRDDVERIVERMTYSDDTKRVRLWLNNNYGTLTADDVKHISRLRKHDFGRLSKMFLTGLKGVHKETGERASILDFMWNTNDNLMQLLSECYTFSDEITKLQEAYYAKAQLSLNDFLDSMYISNAVKRPIYRTLAVVNDIRKACGTAPKRIFIEMARDGESKKKRSVTRREQIKNLYRSIRKDFQQEVDFLEKILENKSDGQLQSDALYLYFAQLGRDMYTGDPIKLEHIKDQSFYNIDHIYPQSMVKDDSLDNKVLVQSEINGEKSSRYPLDAAIRNKMKPLWDAYYNHGLISLKKYQRLTRSTPFTDDEKWDFINRQLVETRQSTKALAILLKRKFPDTEIVYSKAGLSSDFRHEFGLVKSRNINDLHHAKDAFLAIVTGNVYHERFNRRWFMVNQPYSVKTKTLFTHSIKNGNFVAWNGEEDLGRIVKMLKQNKNTIHFTRFSFDRKEGLFDIQPLKASTGLVPRKAGLDVVKYGGYDKSTAAYYLLVRFTLEDKKTQHKLMMIPVEGLYKARIDHDKEFLTDYAQTTISEILQKDKQKVINIMFPMGTRHIKLNSMISIDGFYLSIGGKSSKGKSVLCHAMVPLIVPHKIECYIKAMESFARKFKENNKLRIVEKFDKITVEDNLNLYELFLQKLQHNPYNKFFSTQFDVLTNGRSTFTKLSPEEQVQTLLNILSIFKTCRSSGCDLKSINGSAQAARIMISADLTGLSKKYSDIRLVEQSASGLFVSKSQNLLEYL</t>
  </si>
  <si>
    <t>655355.SAMN05216283.SAMN05216283_107136</t>
  </si>
  <si>
    <t>GCF_900113005.1</t>
  </si>
  <si>
    <t>Sunxiuqinia elliptica strain CGMCC 1.9156| whole genome shotgun</t>
  </si>
  <si>
    <t>GTTGTGGTTTGATGTAAAACAGCTAAGACTTACAAC</t>
  </si>
  <si>
    <t>AAGATCACAAAAAATAAGCGACTGGTAGTAAAAGCAGATGTTCCACAACGCTTTTTTCCCATGCTTAGCAAGATTAAAACGGCCAATTTTATTACCCTTTATGATCAGCAACTTCACAAAACGGAAGAGCTCAACGGGAAGCTGATTTCATATGGAAAGTCAACGGGTGAAAACTCGTTGTTCACACCAATCTACTTTGAGATCGATAATATTGGCAATTTGCTTGCTGGATCTTTTGTGGAAGTTTACCTGAAAACATCGGAAGTTCCGAATGCCATTGTTGTTCCAAAAACAGCTCTGCTCGAAGAAGCCGGACGCTATTATGTCTATGTTGAAGCAGGCGAAACGTTTGAAAAACGGTACGTTACCATCGACTGCAATGATGGTGAAAACTACCACATCACCGATGGTTTGAAAGCAGGTGACCATGTGGCCACAAAAAACCCTTATTTGATCAAATTGGCCTCCATGTCGAGCGCACTGCCGGCACACAGCCACCAACACTAATTCTTCAAGATTAAAAAGCTATGCTAAATAAAATTATTGAGTATTCGCTGAAGAATAAGCTGGTGGTAATGATTATGGCCACCCTTATTCTCGGCGCAGGAATTTTCGTCACCACTGACATGGAGGTTGATGTCTTTCCCGATTTGAATGCCCCGACAGTCGTCGTACTGACAGAGGCTCATGGAATGGCACCAGAAGAAGTTGAACGCCTGGTGACCTTTCCCATTGAAACCGCAGTTAATGGAGCAACCAACATTCGGCGTGTCCGCAGTTCTTCAGCCATGGGATTTTCCATTGTATGGGTTGAGTTCGACTGGAACATGGATATTTACGATGCCCGCCAGATTGTAAGCGAAAAGTTAGCAACCATTGCCGACCAAATGCCAACCGGAGTGGGCTCACCAACATTGGCCCCTCAGTCCAGCATTATGGGTGAAATCATGATGATTGCTCTGACTGCTGACGAAACCTCGCCAATGGATTTACGCACACTGGCTGAATGGAACATTCGCCCGCGTTTACTTTCAGTTGGCGGAGTTGCCCAGGTGGCTATCATTGGCGGAGAATTCAAGGAATTCCAGGTATTGGCCGATCCACTTAAAATGAAATATTACGATGTTTCATTTCAGGAGCTGATTACCGCCTGCAAAGCATCCAACGAAAATGTGTCGGGAGGTTTTCTGAATGAACATGGACAGGAATACCTGATTCGAGGAATTGCCCGGAGCAATACGCCTGAAGAAATTGGTAACAACCTGGTTAAAATGAAAGATGGCTACCCCGTTAAAGTTAATGATGTAGCCCAAGTACGCATTGGTGCCGCTCCCAAAATTGGAGATGCTTCCTACCGGGGAGAAAAAGCGGTCATCCTGACCGTTACCAAGCAACCCAATGTCAACACCTTGGAGCTGACCGAACGAATTAAGACTTCGCTGGGCGATTTAAAACAAACACTGCCTGAAGATGTCGGCATTCACACCGATATTTTTGAGCAAGCCAAGTTCATTCAAACATCAGTCAACAACGTGCAAAAAGCGCTGATCGAAGGTGGACTCTTTGTTGTCATCATTCTGTTTGTTTTCCTCATGAACTACCGAACAACAATTATTTCGGTACTGGCAATCCCGCTATCGCTGTTGGTGGCCATTTTAGCCATGAAATGGATGGGAATTTCCATCAATACGATGACCCTGGGAGGGATGACAATTGCGATTGGATCGCTGGTTGATGATGCCATCATCGATGTAGAAAACGTGTACAAACGGTTACGCGAAAACAGCCGGTTGACCGATGATCAAAAACGACCTATTTTCAATGTAATTTACGAAGCCTCTGTTGAAATCCGGGCTTCCATTTTGAATGCAACCCTTATCATTATCATAGCATTTATTCCTTTATTTTTCCTTTCGGGAATGGAAGGACGAATGCTACAACCGCTGGGGATCGCCTACATTGTATCGCTTTTTGCCTCTCTCTTTGTAGCCATTACCATCATTCCGGTGTTGAGTAGTTACCTGTTAACCAACGAAAAGCGTTTGCAAAAACAGGCCAAGGGCAGCCGTGTCGAACGTTTTTTACGCCAGCACTACACACAAACCCTGCAAAAGGCATTAAGCTACCGCAAACCGGTAATCGGCATCAGTGTTGCATTGTTTGCAGTAGCGATCGTACTGATCACAGGCTTTGGACGGAGTTTTTTACCCCCCTTCAACGAAGGTTCGCTAACGATCAATACGACGACCATGCCGGGAATCAACCTTGAGGAAAGTAATAAACTTGGAATTGAAGCGGAAAAGGCGCTTTTATCAATTCCAGAAATTACCTCGGTAGCAAGACGCACCGGGCGGGCAGAAATGGCAGAGCATGCCTTTGGAGTGAATGTTTCGGAGATTGATGCTCCCTACGAACTGCAAGACCGTTCGCGGGAAGAGTTCCTGCGCGAGGTGCGAGAAAAACTCAATCAGATCCAAGGAATTACGGTTGAAGTGGGACAACCCATCAGTCACCGGATTGACGCCATGCTTTCCGGATCGAAGACCAATATTGCGATTAAGCTTTTTGGAACCGACCTGAATGAAATGTTCCAAATTGCCTCACAAATCCGTAAAGAGATACAGGATGTTGAAGGAATTGGAGACCTCTCGGTAGAACAACAGATCGAGATTCCTCAACTTCAAATCAAACCCAACCGGGAAATGCTGGCTCGCTACGGAATTTCGGTCAATGAGTTTTTGGAATTTGTGGATTATGCCTTTGCCGGAGAAAAAATATCCGACGTATTCATCAATGAAAGAGCTTTTGACCTGGTGCTTCGTTTTGACGACGACTACCGCGACCAGATTGAAGCTGTTCGAAATGCTTTGATTGACACGCCTTCCGGACAAAAAATTCCGCTCTATTATGTTGCCGACATTCAGTCGACCTTTGGACCAAATACCATTGGCCGTGAAAACGTGATGCGCAAAATTGTGGTTGCCGTCAATGTGGCTGACCGCGATGTACGCAGTGTGGTCAACGATATCCAGGATAAAGTTTCAGCAAACATCACGCTACCCGAAAACTATCACCTGGAATATGGCGGCCAATTTGAAAGCGAAGCGGAGGCCAGTCGTGTGTTGCTCACTGCTTCCTTGGGAGCTTTGCTGTTAATTTTTATTCTGCTGTATGTTGAGTTCAAAAACACAAAGCTGGCCATGATCATTCTGATCAACTTGCCACTGGCGCTTATCGGCGGTGTCGTGGCTATCTGGATGACCTCCAGGGTTATTAGTATTCCTGCAATCATCGGTTTTATCACCTTATTTGGGATTGCCACCCGAAATGGAATTCTGCTGATCTCGCGTTACCAGAGCCTTACTGATCAGGTCGATAGTTTGAAAGACCGAATCATCAAAGGTTCAGCAGATCGGCTTAATCCAATTTTGATGACCGCTCTGACTGCCGCTTTGGCTCTTATTCCGTTAGCCTTGGCTGGCGACAAACCAGGAAACGAAATTCAGAGCCCAATGGCCATTGTTATCTTGGGAGGATTGTTAAGTTCTACCCTACTCAACATCTACGTGGTCCCCATTATTTATTATCTATTTCAGAAAAAAAAGGAGGAAAAGTCAGCCTTATGAAACGAACTAGAAAACAAGTAACAGCAATGTTACACCAACATAAACGCAACACCCTGAAAGTTTTACTATTGACTTTTCTGGGGGTGCTATCTCAGGCTGTCTATGCTCAAAACAACGTAGACGAATTTCTATCGCTTGTGGAGCAAAACAACCAAGAGCTTAAAGCAGCATACAAACTCATGGAAGCCCAACAGATGGGCTTCCAAACGGGGCTTACGCCTGATAACCCAAGCATTGAGTATGGCCATTTCCCCGGAAAGCAAGAGGAAATTGGGAATAAAACGACCTATGGCATCAGCCAGTCATTTGACTTTCCAACGGTTTATTCGGTACGGAAAAAATTGGCTAACGATCAAAGTCAGTTAAGCGAATACGAATACCAGCTATTCCGGCAAGCCAAATTACTGGAAGCTCAACTCGGCTTTTACCAGTATGCTTTCCTGCTGAAAAAACAGCGAATTCTACAAAAACGCCTGGAGCATGCCGAGCAGCTTTACCAATCGTATCAGACCAAGTTTGAACGTGGTAACGCCTCGGTGCTGGATGTCAACAAAGCGCGGATTCAATACCTGAAAACCAAGAGCAATAACCAACTACTGGTTCAAGAGCTGGATGCCCAGCAAAGAGACCTGCAGCTACTTTCCGGCCAAACTCCGGACACGCTGGTTATTGTCTCCAATCCAGCAAACGAACTCCCCTCCTTGGAAACCGTCCTAAGCGATATGCAGCAACTTCAGCCGGAAGTTCGTTACCTGCAACAAGCCCAGCAGGTTGCCGACAGGCAGATTAAGCTGGCCAAGCAAAACTGGCTGCCCGAACTTGAACTAGGCTACGAATCGGAAAAGGCCGGAGATGGCACTTATCGTGGGGTTCGTGGGGGCCTGTCTATTCCGCTTTGGAAAGATAAAAACAAGGTGAAGCAAGCCAAAGCGCAGGCTATTTTCGAGGAGCAGCGCTACAGCTCGCGGTTAAGCTCCTTGGTAAGTGAGACACAAAAGCGCTATAAACAGGCCGAAGAGTTAAATAAAATTTGGAAAGAATATGACCAAACGCTAAAAGAAGCAGCCAACATCGGCTTTTTGGATAAAGCCTTGCAATTAGGACATCTTTCTGTTATTGATTATTTTAACGAGCTGGCTTTTTACTATGAAACGATTGACACAGCAATGGAGATCGAAAACAACTATATCCAAACGCTGGCCAAGCTCCAAGCTTATAAACTATAACACAAAGAGATAGCCATAAATACTTTTATTGATCCTTATCAATATGTCCAATTCAAGAAAGACATTCATTGTCAATAAAAAAGTAAAATAATATTTCTATTTTGCAGTTCTTTAGCGACCGGGTAGATGGGAGATGATTAGAAACGAAAAGGACTATGCTGAATAAAACTCAACCACAAGAAGGCTCAAACAAGCCAGAAGAGGAAATAAGACGACTCAAACAAAGGTTAGAGGAAGAAATTGCCAAAAATGCCTTGTTGGGAGAACACATCCAACAATTACAGGACGGTCAGAAAAGCAGCCTCCCCTTCGCAAATGAGAAACGTCTATCAGCAATCCAGGACTTTGATAGTTTTAATCACCTTTCCATCCCGGCCTGGGAACAAGATTTTTCGCAGGTAGCCCAGAGCATTAAAGCGCTTCAGGTACAAGGAATAAATAGCCTCTCATCCTACTTTGATTCCCGTCAGGATGAATTTTTCAGGTTACTCAAACAAATCAAAATCATTCATCACAATAAAGAAGCCGAAATGTTTACGCCCAAAGACATGGCGTATAGCTCTTTGCTTGATCTCTACCTTCCTGAAGCCTACCAAAGTATTTTAAAGCAATTTTACTGTATTCTTCGTGGCGAAAAGCGCTTAACAACAGAGCTTCCAATTGAGCTTCCCAATGGCGAAAAGCGCTATTACATTCTCAAATGGATCGCCATTGAGCATCCCATTCCTTATAAACGAGTGTTGGTATCGCTCGTCAACATTACCGACCGGCATGCCATGGAAGAAAAACTGGCTGAAACAAACCGCCAGCTTTCAACCTTAATCAAAAACCTCTCCGGTATCGTTTATCAGTGTAAGAACGACAACCACTGGACCATGCAATACCTGAGCGATACCGTTCAGGAAATTACCGGCTATTGCTGTCAAGAGTTGCTTTTTAATAAAAAGAAGTCCTTTGCTGATCTCATTCATCCAGAAGATCGAAAAAGTGTTGAGCGTGAGGTCCAACAAGCGATTCAAAAGCATCATCAATTTTCCATTGAATATCGCATAACAACTAAGAAAGGAGAAGAACGCTGGGTATGGGAACAGGGAGTTGGAATTCCGGGCCATAATCCTGAACACATAGAAACACTCGAAGGGTATATTCTTGATATTACCGACCGAAAGCACTATGAAGAAGCACTCCTGCAAAGTGAAGAAAAATTCAAAAAAGCGTTTCATGCCAGCCCCATGGCCATTATGCTCGCCCGAGAACGAGATGGTAAGATCATAGAGGCCAACGAAAGCTTCACCGAGATTACCGGGTGGACCAAGGAAGAATACGAAGGCAAAACAAGCGTGGAGCTGGGAATTTGGACTAATCCTTCTGACCGAATTGATTATATCACGACCATTCAGCAAGAAGGGAAGGTAAAAGCCCGGGAATATCTTATTTTCAGAAAGTCGGGGCACCTCCGGAATGTGCTAATTTCCGGCTATCCAATGCGATTGGGAGAGGATCACATTATCATCGCCAATATCACCGATATCACGGAACACCGGCAAGCCCAACTTAATCTCAAAAATGAACGCACCCACCTTCGTACGGTGCTCGAAACCATTCCCGACCTAATCTGGCTAAAAGATCCGGATGGGGTTTACCTCAATTGCAACTACCAATTTGAGCAATTTTTTGGTGCAACGGAGGCTGAAATCATCGGTAAAACCGACTATGATTTTGTCAGCAAAGAGTTGGCCGATTTTTTTCGAACAAACGATAATTTGGCTATACGTAAAAACCAAGCCAGCACCAACCTGGAATGGGTAACCTTTGCCAGCGACGGACATCGGGCCCTGCTTGAAACCGTAAAAACCCCCATGCGCGACAGTCAAGGCGAACTTGTAGGTGTGTTAGGAGTTGCCCGGGACATTACCAAGATCAAACTCAATGAGGAAGCACTAAAAGAAAGTGAAGTGCTTTACAAGGCCATTTTTAATAATACTGGAACGGCCACTTGCTTGATTGACGAAAACCGAACCTTGATTCTTGTTAATGAGAAATTTGAACGTTTAAGTGGCTACTCCAGAAAAGAACTGGAGAACAAAATGAAGTGGACCGACTTTGTGATACCTGAAGATTTGGAGAAGATGCAAAAGCATCACAATAACCGACGACAGGCGCCACAAAATGCCCCCAGACAATACGAGTTTACCTTCGTTGATCGCAGAAAAGCCGAACACCACATCTTTCTAAATATCGACATGATTCCCGGGACAAAAACATCAGTAGCCTCCTTGCTTGATGTTAGCGTTCGGATCAATGCACTGAATGAGTTGCGGCAAAGCCACGAGAAATATCAAAACCTGGTAGAGAATATCAATGATATTATTTACGAGTTAGACGCTGACTGGAATTTCAGCTATATCAGTCCCAGGGTGCAAGCCATAACAGGGTACCCTCCCTCACATTACCTGGGAAAATACTTTCTTGAGGTTGTGGCTGAGCGCGACAAAGCAGATGTTGAAAAACGCTTTGATGGCTTCCTGAAACAAAAAGACAACCTTCCTCTTGAGTTCAGAGCACAAACATTGGATGGTCAAACGGTTTGGCTGCGCATCTCTGTTCGCCCGGTAATCAAAAAAAACCACATTATTGGCTTACGGGGAATTGGAAGTGATATTACCCGGCAAAAACGGACCGAACAAGAGCTGATTAACGCCAAAGAAAAAGCAGAGGCCGCCGACCGGCTGAAGTCCGCTTTCCTGGCAACTATGTCACACGAATTACGAACCCCGCTCAATGCCATCATTGGGTTCAGCCAACTGATAGACGAAAGCTTGCCGCCAGCAGAGATGGTCGATATGGGTAAAATTATTCACTCCAGTGGCAATCATTTATTGTCGATCATCGAATCTATTTTCGAGTTGACCATGCTTCAATCCAAGCAAACAAAACTTCGAGTTGAAAATTTTACCGCACAAGAAATTGGAAAAAGCCTGGAGTTTTTCATGAAAAGTGAACTAAAGAAATACGACAAACAAAACATCAGCTTCTCCTTCTCCGGCTTTAATGCTGCAAAACAGCCCAACATCCAGTCCGATAAAACCAAGTTAACGCAACTGCTAACGAACCTTATCAGTAATTCAGTTAAGTATTCCAATAAGGGTAAAATTACAGTGGAATGCCAAGCCAAGCAAAAATCCGTCATTTTCTGTGTAAAAGATGAAGGGATTGGAATTGCTCAAGAGATGCTTGAAGTCATCTTTGAACGATTCAGGCAAGTAGATGATAGCAGCACCCGACGCTATGAAGGAGTTGGACTTGGCCTTTCAATCTGCAAGGAAATTGCAGAGCTGCTTCACGGGGAAATATGGGTTGAATCAGCGCCATTAAAAGGCTCAAAGTTCTATTTTAAATTGCCCTTAACCCAGGAAAACAACGCACACAAGTGAAAACTAAAAATCGATGGTCAATTGAATAGGCCCCTTTACGGGTTCTTCAAAGTTTGAGATGGTGAGTCCCAGCAAGCGAACGCCCTTCACAAACGGAGCTTCGTGCTGCAATAATTCGGTTGCATGCGTATGCAACAGTTCTTTCGAACGAAACAAAGTCAACAAGGTTTTACTTCGGGTGATTTGCTCAAAGTCGGCAAACTTGATTTTCAGAGTCAGGGTCCGGCCATGCTTCTGCGCTCGCTCCAAACGTTGCCACACTTCATCTTCAATGGCCTGCATCTTGGTCTGTAAATCCTCCAACAAAAAATAATCAGTATCAAAAGTACGCTCCGCCCCCAGCGATTTTCGCTCGCGCGATGGTGTCACCGGGCGATCGTCATTTCCCCGAACAATTTGATAGTAATAAGCCCCCGATTTCCCAAACTGACGAATCAGCTCCTGCAGTTCCAGTTTTTTCAGATCAGCTCCAAAGTAAATCCCCTGCCGATTCAGCTTTTCAGCCGTCACTTTGCCAATCCCAAAAAACTTGCGCACCTCCAGCTTCTCCAGGAAAGCTTCAGCCTCATCAGGCGTAATCACAAACAAGCCATCCGGCTTATCGACATCCGAGGCCACCTTAGCCAAAAACTTGCAATACGAAACTCCGGCCGAAGCAATCAAGCCCGTCTCTTCCTTGATGCGCCGTTTAAGTTCACGAGCAATAAGCGTAGCCGACGGTTTTCCTTTCCGTGCAAAAGTCACATCCAGAAAAGCTTCATCCAGCGACAAAGGCTCAACCAGGTCGGTGTACTCAAAAAAGATCTCCCGAATTTGCTGACTCACCTTTTTGTACTTATCGAAATTGCTGCGCACAAAAATCAAATCCGGGCACTTTCGCTTAGCCACCACCGAAGCCATGGCCGAATGAATCCCATAACGCCGGGCCTCGTAGCTGGCTGCGGCAATCACTCCCCGCTCATGATCGCCACCAACAACCACAGGTTTCCCGCGCAATGCCGGATTATCGCGCTGCTCCACCGAAGCATAAAACGCATCCATATCCACATGTATAATCTTTCTCAACGGTGTTTCCATGGCCAACTTGTCAATACATGTAAAAATCTAAAATCTGTAACAACGAAGTTTTGTACAGAATTGAGGTAAAAGTACCGTTTTTGCCCGAATTACACGAAAAAGCCGACAGACAACCCTTTCGAACGCCGAACCCCCAACCCCCGATTCAATGAGCAAAAGCCAAGCTCACTCATCGGCTATCGCTCGGGATCCCTGCCTGACCATTCGGGGAAGAGTGCGGTTAAATGATAAAAAAAATAAAATCATCGCCTTACTAATTTAACGATAAAATCTCCTTCGTTGCCGGAAAGCGGGGGGTCATCACGAAAAATGGCTCGTTCATGAAAAAAAGATCATTTCTGTTTACTAATCATCAATTAGATTGTAAATTCATACATCCAATCAATTATGAACACTAGCTCATCGAAAGAAGGTCAGTAACACAGGAAAGGTCAGTGTTCCTATTAAAGATAGTTTGATGATTCGAAAACAAACCGGCTAAAAATAAAAACTCCCACCGAAGCGGGAGTATAGGAATGTTTTCCTTCGGCTTATAGCCTTATTGTGATAAGATGTAAAACAAAATTCGTTCTAATGTTAACGAAGGTAAGAAATAAAAGACATAAAAAACAAACCAAACAATAAAAATTTAAACCTATGGCTAAAATACTCGGACTGGACCTCGGAACTAACAGCATTGGCTGGGCAGTGGTTGAAAAAGAAAAAAATGAAGATTTCAAGCTTATCGATAAAGGCGTTCGCATTTTTCAAGAAGGCGTAAAAATCGAAAAAGGAGTTGAAGGATCAAAAGCAGCAGAAAGAACAGCATACCGAAGTGCCAGACGATTAAAATATCGCCGAAAACTACGAAAAATTGAGGTTCTGAAAGTCCTTTCTGAATTTGGCTACTGTCCTCCATTAACAAATCAAGAGCTTCGAGACTGGCGCTACAAGGGAATTTATCCAATCAATCAAGCTTTCCGAAACTGGCAAAAAACCGATGAAATTGTAAGCAAAAATCCGTATCGATACAGAGCCTTAGCAGTAGAATCAAAATTCGACTTAAACAACGAAGTTGATCGATTTCGCTTAGGAAGGGCTTTTTATCATTTAGCCCAACGTAGAGGCTTCTTAAGTAACCGACTTGAAACAACTAAGGAAAATGATGGTACAGTAAAAAAACAAATTGAAGAACTTAATACCGCAAAAAAGAATAATACTCTTGGTCAGTATTTCTACAATTTATATCAGAAAGGCATAAAAATAAGAGGAAAATATACCCATCGGGAGAAACATTATTTAGAAGAATTCAACCGCATTATTGATTTTCAGCAATTGCCATCCGAATTTGTCGATAAGCTCCACAAAGCTATTTTCTACCAACGTCCGTTAAAATCTCAAAAAGGATTAGTTGGAAATTGCCCGTTCGAAAAGAATAAACCCCGTTGCCCGGTATCGCATCCTCGATTTGAAGAATACCGAATGCATGCCTTTATCAATAATATCAAGCTAAAGACACCCGATGATGACCAACTTCGATATTTGAATATCGATGAAAAAGAAACAATTATCCCGCTCTTTATGCGCAAAAGCAAGGAGCATTTCAAATTTGAAGATATCGCCAAGCGGCTCACTCCAAAGGGAGCAAAATACTCTTATATAAAAAGGAAAGAACGTTCTGAGGCAGATTACTTATTCAACCATGACATGCGCACTTCAGTTAGCGGATGCCATACCACAGCTCAATTAATTGCCATATTTGGCGCTAACTGGGAACAAGAGCTTGTCAATTCTTATACATTGAAAGAACAGAAGACGGGACTCAAGTCAACAGAAGAAATCGTAACCGATATTTGGCATGTCCTTTTTTCATTCGATAAGACAGAAAAATTGGTTGAGTTTGCTCAAAACCGATTAAGGCTCGATGAGCAAAAAATACGAGAGTTCTCAAAAATCAAGTTGAAACACGACTACGGTGCTTTAAGCTTAAAGGCCATCCGGAAAATTCTACCTTATTTGAGACAAGGCTTGATCTATTCTCACGCTGTATTTATGGCTAAGTTGGAAGATTTGGTTCCTAAAAACATTTGGAGTCAAGAAGAGAATCGTAAGCTAATTCAAGATGAAATTCTTCACATCATTCAATCCCAGAGTCGGGAAAAACAGCTGGCGGACATAGTCAATGGAATAATAACAATGAGCCGAAGGGAAGACATAAGCTGGAGTGACAATGAATTCTGGCAGGCTAACCTTCAAAAAGACTTACTCAAAAAACTAAAAGCTGTTATTGGCAATAAAACCTGGGAAGAATATCCAGAGACCGAAAAAGAAGCCTATCAGCAAAAGGTTTATGAGCTCGTAAAGCAACAAATGAGCAATAATCTTGGACGCGGTGAATATCTGAAATCGAAAAGGACGGATGAGCGTATTCGTAATTTCATCACCGACCAATTTGATGTTGATGCCAAACAATTGGAGCAAATGTATCATCCTTCAGCAGTTGAAGTCTATAGAAAGGCATCAAAGGCAGCTGATGGAAACTACTATTTAGGAAGCCCCCTTATTTCGGCTATTAAAAATCCGATGGCCATGCGTGCTTTGCATCAACTTCGAAAAGTAGTTAATGAGTTGATTAAAAATCGAGTGATTGACTCTGATACCAAAATAAATATAGAAATGGCACGCGACCTTAAAAATGCCAATGAACGGAAAGCACTACAGCGCTGGCAAAATAAGAGACGTGACAAGCGTAAAGAATACCAAGAAGAGCTACGCCGAGATTACCTGGCTGCAACAGGAAAAGAGATGGAACCATCAGGAAACGACATCCTTAAATACCAACTTTGGGAAGAGCAAAAACACATTTGCTTGTACACGGGAGAGAACATTGGCTTAACCGAGTTTATTGGCGACCATCCCAAATACGACCTTGAACATACCATTCCTCGCAGTTTGTCATTCGATAACTCACAGGAAAACCTAAGCCTTTGCAACAGTCATTATAACCAAAAAATAAAGCGCAACCGTATCCCCTCTGAGTTACCCGACCATGAGACCATCCTCCAGCGAATTGAGCACTGGAAAAAATACATTGAAGAGGCGAAAGAAGGAGTTGAAAAAGCCGTTCGCCAAAGTAGGGCAAATGCCGACAACAAGGAAGTAAAAGACGCAGCAATCCAACGCCGACATCTGCATCAACTAAATCTTGACTATTGGAAAAGTAAATACCATCGTTTTGAGATGAAAGAGGTTCCCGAAGGATTTAAGAACAGTCAGCTAGTTGATATCGGGATCATTACAAAATATGCAAGACTGTATTTGAAAACCGTATTCAACCACGTTTATACCGTAAAAGGAAAAACAGTTGCTGACTATCGGAAACTATGGGGAATACAAGATGAGTTTGTCAGAAAAGAACGAATAAACCACATTCACCATTGCATTGATGCCATTACTATTGCCTGTATGAGCAAAGAAGCGTACGAGCAATTGGCAAATGCTTATCACGAGTGGGAAGAATTGGAACAAATGCAAGCAACAGATATGCCACAGGTAAGCCCTCCCTGGCCAAACTTTGCATCTGATTTAAAATCGATTGAAAACGAAGTATTTATTTCTCATTACACCCCTGATGTACTCCCCAAAAGAACTCGAAAAATATTAAAGAAAAGAGGGCAAGTCGTCCGGGACAAAAAAGGGAACTCTATCATTGTGAAAGGGGATTCGGTACGCGGAGCTTTGCATAAAGACACAAATTACGGAGCCATAAAACAAGAAGAGATCAATAAAAAAGGAGAGGTAACAGAAAAAACTGTTTACGTAGTCCGCAAGCCCATCGATGCCTTAACACCAAGTGATGTTCAAAATATTGTTGACGACAATATCCGTTCGATTGTCGAAAAAGGCAAAAAGGAAGAAAGCAAGCTGCGTAAAGACCTCGAGAAAGCGCAGAAGCAACTTCGGGATGCTGAAAAACAAGAACAACTAACAAACTGCCAGCAAACAGTTGACCAACTCTTGGATCAGCTATCAAAGATCTATGCCATCCCCAACAAAGACGGCAGCTATACTCCAATTAAAAAAGTAAGATGCAAAGCAACAACAGTTACAAATCCTTTAAAAATAAAAGCACACCGAGATCAATCAAAAAAGGAACACAAACAATACAGCTATTTTGTAAATGATGGTAATTATGCAATGGTTGTGTATGAAGGCTTAAATAAAAAAGGAGAAATCAAACGGGATTTTTCAATCGTCAACAATCTTGAGGCAGGTAAATATTTCAATACGAAAGAATCAGTAAATCCATTTCCCAACCAACATCCTAAATCAAAAAAATACTTAAAATACATTCTAAAAACAGGCTCTGTGGTTTTATTCTGGAAAGACTCTCCTGCTGAGTTAAAGAAAACGGCAACAGAAAGTGTATTGCTTTTGTATAAAGTTGTCAAAATGAATAAAGATGGAAGAATTACATTTAAGTTTCACCAGGAAGCCAGAAATGATGAAAGCCTAAAAACTGATTATGAAAGTAAATATGGAGAAAAAGCGCCCAAATCGTTAACTAATGGAGTTTCAACAGTTAATTTTGATTTTCCCGCACCAAAGTTATTATTAAGTCCTTCAAAATTCAATTTTCTGGTCGAAGGCTACGAGTTTAAAATAAGTGCAACAGGAAAACTAGAATGGTTAAACTGAAAACCGACTCACTCGGCAATATCAAACGAATAAAATAACCAGTCCTTCAAGGTCTTGAAAGGTCATGAAGGATTCGTAAACAATTGAAAAATACAGGCTAAGCTTTTCCAAAGTTTAACACTTTGGAAAAGCTGAACCACCTAAAAAAACGTAACAGCATGCTAAAAACCAGAACGGACTACTGGCAACCAGAGCGAAGCATGATTTTCCGGGGCGAAACGCTAAAATCGGTGGCGGTAGTGATTCAAACCAATACACCTGAGCTTTCTACCTCGGCGGAAAGCAATTTTCGGCAGCGGAGAGCAATAAATCACTGCGAAAAGCCTCTTTACCTGGTTCAATGCCTTTTCGCTGCGGGAATAAGCCTATCGCAGCCAAATAAACGGTCTCTGTTTCGGGGGAACCATCCCCCATTCAAACAATACTCCTGAACTTTGGGATAGATCAGAATACCGCACAGCTCGTCCCGCTTCGTTCTGTTTTCCCAAAATGTTCCTCCTCAAAACTGCTGTACCGGCAGACTACGCAACACTTTCTTATCATTCTCAAATTATTCCTATGAATTTTTCAAAATTATCAATCGACGAGATTTTATTTCAGTCCAGTATTCGAATCAACAACAGCCTTGGCGATTCAAAAATTCTGAATGCTGTTTCGCCCATGGGCTATCCCGAGGCCAAACTGAACGAAGGAAAAGCTTTGTTGACCGAAGCAAGCACCTTGGTTGAAAACCAGAAAAAAGAGTATGGCGAGCTGGATGCCGCCCAGGAAACCTTTAAAGTAGAAAAGCAAAAAGCCAACGAGACCTACAAAAACATGGTGGCTATTGGACGGATTGCTTTTAAGACTGATGTGCAGGCAACAACCACGCTTGAGCTTAATGGGCGACGTGCTTCCACGCACAGTGGCTGGCTGAAACAAACGCAGGGCTTTTACCGTGCCCTGCTGGCAAACGAAAGCTGGAAGGCGGCCATGGCCAACTACGGACAAACCGAGGAGAAACTAACAGCCGAAATTGCGGCTATTGAAAGCGTGGCAGCCGCCTCGGAAAACGTTCGAAAAGAAATGGGCGATGCCCAAAATGCCACCCAGCAACGCGACCAAAAAGTGGAAGAACTGGCTGACTGGATAAACGATTACGAAGTCATTGCCCGCATTGCCCTGGCCGATAAACCCCAACTACTCGAAAAAATCGGCATTGTGGTGAAAGGCTAAGTCCCTATTTAATCCTTCAAGGTTTCCAAAAACCTTGAAGGATTAAAACAGATCAAAAAAAAGAAAAACCGATGAGCATACCTCCTCTCGAACACAATCACTTTTACCACATCTACAACCGTGGAATAAACAGCTGTAACCTGTTTCAGGAGAACACCAACTACGAGTATTTCCTTTCACTTTATGCGAGATACATTTCACCGGTAGCCAACACCTATGCGTGGGTGTTAATGAGGAATCATTTTCATCTGCTGGTAAAGATCAAAGGAGAGGACGAAATTCAGGCGTTTTTTCAGAACCTTCAAGGTATCAAAAACCTTGAAGGTTTGAAAGGAACCAACCGAACCCGGGTAAACCAACAGCAAAACAAACCTTTTCCAAAGTTTGAAACTTTGGAAAAGGTCTTTCAATCATTTAATCAAAAAGAACAGCATGGAACCATTGTTGCCTGAATGTTACTTCCATATTTACAACCGCGCAATTGGGAATGAATTACTTTTCAGAGAAGACAAAAATTACACGTTTTTCATTGAAAAGTATAAACAATACCTAACACCAATTGCCGATACGCTGGCCTTTTGCCTGATGCCGAATCATTTTCATTTGTTAATATGCCTGAAGCCACAAGCTACAATCGAAGCCCAACTATTGAGTTCAGCTAAAGGCGCAAAAAATTATCCTGCTGCAGATTGTATTGAAAAACGGGAATTGTTTCTAAGCAAATATATAAGCAAGCAATTTTCGAATCTCTTCAGCTCTTACACCCAAGCTTATAATTTGATTTATAATCGAAGAGGTAGTTTGTTTTTAAAGAATTTTAAGCGAAAGCCAGTCGAAGATGATGGCTACCTGATCCGTTTGGTGAATTACATCCATCGTAACCCTGTAAATCATGGCTTTGTCAGTCAACCTCAGCAATGGAAGTACTCTTCGTATAATGCCATCGTTTCGGATCAACCAACTTTGATTAAACGGGATGAGGTGCTTCAATGGTTCGACGGATTAGCCAACTTTAAGTATAACCATTTCTACTCGCTGGAGTTATAGCAATCTTTTCCAAAGTTCGAAATTTTGGAAAAGGTCATCCCAAAACAAAAAACCATGCTCAAACGAACCTTATTCTTTTCCAGTCCCTATTATTTAAGTTTGAAGGACTGCCAGTTGGTGGCGCAGTCGAAAGACCAGTTGACCAACAAAACCATTCCGGTTGAAGATATTGGCTTTATCGTGCTCGACCATCCACAAATCAGTTTTAGTATGAAACTGGTGGAACAGTTGAATGCCAACAAGGTGGCCCTGGTGTTTTGCGACAGCAAGCACATGCCCTCCTCCATGTTGCTCAACCTCGAAAGCCATAGTTTACAAAGCGAATTGTTCCGGGCACAAATCAGCGCTTCGGAACCGCTGAAAAAGAACCTCTGGAAACAAACCATCGAAGCCAAAATACGCAACCAGGCCGCTCACCTCGAAAAGCAAGGCCATAAAGCCCACGAGCTGCGTGCTTATGCCAAAAGCGTAAAGAGTGGCGACCTGGAAAACCGCGAAGGACTGGCCGCACGCATTTACTGGAGCCGGTTGATTGGGCAGGGCTTTTTCCGCGACCGTTACGGCGATCCGCCCAACCACCTGCTGAACTATGGTTACATCCTGCTGCGCTCGGCCGTTGCCCGTGCCCTGGTGGGTTCCGGCCTTTTGCCCACCCTGGGCATCCATCACCACAACAAGTACAATGCCTTTTGCCTGGCCGACGATATCATGGAACCTTACCGCCCGTTTGTCGACCAGCTGGCCTTAGCGGTTTATGGCGATTACCCCGATGAACTCTTCCTGAACAAAGAGATGAAAGCCCGAATGCTGAGCCTGATGGCTGGCGATGTGTGGCTGGACGGCACCAAGCGCCCGTTGATGGTCGCACTCTCGCAAACCACCGCCTCGCTAGGCCGGTGTTTCAATGGCGAAAACCGAAAAGTTGTCTATCCTCAATTCGAATAAAATCTTTTCCAAAGTTCGAAACTTTGGAAAAGGTAAAGTTCAATCCTCATGGAACAAACCCGTTTAAATGCCTATCATATCATGTGGTTATTTGTCTTTTTCGACCTGCCCGTGACTTCCAAGAAGGAACGCCGGCAAGCCACCCGATTTCGGAAAGACCTGATGAAAGACGGCTTTTCGATGATGCAGTTCTCGGTCTACATCCGCCATTGTGCCAGTCGCGAAAGTGCCGAAGTACACCTCAAGCGCGTGAAGGATTTTGTGCCCGAAAAAGGACAGGTCAGCATCCTGGCCGTTACCGACAAGCAATACGGGAGCATCGCCAACTACTGGGGCAAGAAAGATGATCCTTTGCCTGAAGGCCCCAAACAACTGGAAATGTTTTAAGCGCCCTTTTCGAAAGGCTAAAGCTTTGGGAAAACGATAAAAGAGCGTAACTTCCCCACTCCGTTCATTGACATATTGGCTTTTTCGTGTTAGTTTTGAACCGATAGGATTAAAAAAACCGTGCATCCAACCACTTCTTTGGAGTAAATCAGGCATTTTTCTTCTTGAAAAATCGCCGCAAAACCCCATCAACAAAGGGGATAAAAGCCCAAGGTTGTGGTTTGATGTAAAACAGCTAAGACTTACAACATTCATCAACGAAATTGGCTTTATGAATGAGTTGTGGTTTGATGTAAAACAGCTAAGACTTACA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GTGGTTTGATGTAAAACAGCTAAGACTTACAACACAAGAGACAAAACTGGCAATCGAGTGGTTGTTGTGGTTTGATGTAAAACAGCTAAGACTTACAACCGAAGGACAGCCACCATAATTCCAGCAGTAGTTGTGGTTTGATGTAAAGCAGCTAACGCTTACAACTAAATCAGTGCAATTGGTGAAAGCTTGCGGGTTGTGGTTTGATGTAAAACAGCTAACGCTTACAACGCTCGGAGCAGTTTATCAATCAAGCTGTGAGTTGTGGTTTGATGTAAAACAGCTAACGCTTACAACAGGGATATTTTGCAGTCAATACTTTCGGATAAATCTGAGGTCAACACCTCGCGGGCGATGGGGACATGGAAGGCTGGAATACCAGCGAAAGTATTTGATCAACCCGCAAAAGACCGGTCAAAAGCCGGTCTTTTTATATTATACCACTCAAACTTTAGTACGATCGATTAATGGCTCACCGGTCCTTGATGGTGTTGCGCCCCGTTGCATTCAAACTGCAGGGTAATGTGTTCAATGCCGAATTCATCTTTCAGAATATGTGTCAACTCCTGATTGATGGCTTCGGTTTCCGACAGTTTCAGGTCGTGCTGAATGACCACATGCCCTTCAAAGTGAATGGTTTTATCGGTTAGCCGCCAAATATGGATATGATACACCCGCTCCACAGCCTGCTGCCGGGTCAGCCGGGCAGCAATCTCCGCAGGCACAAGATGGTCCGGCGCAAACTGCATCAAAATTTCGGTTGATTCTTTCAGTAGCTTATAGGTATGAAACAGCAGGTAGAGGCTAATCATCAAGGTCACCGTTGGGTCAATCCAATACCAATCCCACAGCCAAATGCAGACTGATCCGGCAATAACTGCCAGCGAGGTTAAGGCATCCCCCATCAGGTGGAGGTAGGCTGCACGAATATTTAAATTCCGGTGCTGGTCGGCATGCAGCAGGAAAACCGAAAAGCCATTGGCCACCAAACCCAGCATTCCCATCCAAAACATCCACCGAAAATCAATCACATGCGGATCGACATAACGTTTAATGGCTTCAACCATCAGGTAAAAGGAAATGGCAATCAGGATGAGTGCATTGATAAAGGCTGCCAGAATTTCAGCTCGTTTAAAGCCAAAGGTGCTTTTAGCCGTTCGTTCCCGATGTCCCAAGCGATCGGCAACATAGGCCAGTACCACCGCAACACCATCACTCAGATTGTGCAGGGCATCCGAAATCAGCGCCAAACTCCCCGAAATTAACCCACCAATGACCTGCGCTAAGGTAATGATCACGTTCAGGGCAATCGTAATTCCCAGTCGTTGGTGCGTATGCATATGATTATGAGCCATAATTCCTTGATTAAAATAAAGTTTATACCTTTAATAGCGTATTCTTTTAAAGGATGAACCTCAATGAACGTATAAAAATACAAAGCAATAACTACAAACCAGAACAAATAAACCCATAAGCCGATGAAACTTTTCTTACAGTTTACCTTGATTCTTTTGGGCATGCTAGCCACACCAACCGCCTTCGCACAAAAAACCATCATTGATTTATACGAATTGTATAAAGGAAGAAATCACCTTGAACCAGCAAATCGTGAGCAAAGCTATGCGGATGTTGCCGGTTCACCCTACGCTCAGCAAGATTTTGTTATCGGCTCCGTGGTGCTAAAAAACGGCGATACCTACGAGGACGTTCCGTTGCGCTACAACACCTATGAAGACCAAATTGAATTTAAACATCCCAATGGCGTTGTGTTAAATCTGAATAATCCGAATAAGCTGAAGCTCATTGCAATTGGGCAACAGCAATACACCTACTTCGAAAAAGAAGAGACGCCCCCCGACGGACTTACCGGCTATTTCGAATTGTTGGAAAACGGCGAGATTCAGCTGTTAAAAAGACAAAATATTATCCTTAAAAAAACATCTCCGGCGAAAGCCTATCAAGATCCCAAACCAGCACGTTTTAAAGAACGCCCCACCGATTATTATATCCACTACCAGAACCAACTGTTTAAAATAAACAGTGAAAAGCAGCTATTCAATACATTTCCAAGCCTGGAGAAAGATTTAAAACCTTTCATTAAAAAGCAAAAACTCAAGTTCCGAAAGGAGGAAGATCTCCGTCGGATCATTGCCCATGCCAACCAGCTCTAGCAAACCGCTTAGCCAAGCTTGCTTTTAAGCTCAATACCATTATTTTTGCATCCCATCAGCAACTAAGCGAAGTCGCTGATTCAGGGCAATATTCAGCGGCATCGTGCCTTTTGCAAAAATATTTTAGCAGGAATGTGCTCTTTTGATGCAACAAATTAATTTCGGCTGCCGTCTTTCAATCAGAAACAGCAATAACATTGGAAGCACTTTACCAAAATATCCATCAAGATGTGATTGACCGCTGCAGAGCAGGCGAACGAGATGCTCAATTCCAGTTGTATAAATTGTATTATAAATCGATGTACAACACCAGTTTGCGCATAGCTGGCAATGCCACCGATGCTGAAGATATTATGCAGGAAGCTTTTTTAAGTGCTTTCAAGAAAATGGACACTTACTCCGGACAAGTAAGTTTTGGAGCCTGGCTCAAAAAAATTGTTGTGAACCGTTCTTTGGACCATCTGAAAAAAAAGAAAGTTCATTTTGAAGAACTGGATGAACGCGTAACTGAAGAAGTTGAAAATCCGCTGATGGAAATTCGTGAAGTGGATATCAGTAAAATAAAAGAAGCCATTTTCCAACTTCCGGAAGGTTACCGGGTAGTCCTTAGCCTCTACCTGCTTGAAGGTTACGACCACGATGAGATTTCAGAAATACTGAACATCAGCAATTCCTCGTCCCGATCGCAACTGTTGCGGGCCAAACGTAAATTACGCGAACGTTTATTAAAAGATGAAGTTTTTTCAATCAACTAAATACCGGATATTATGAACGATTTATTGGAGAAGACAATTCGGGAAAACAAGCAAGCTTTGGAAGAAGATGCCCCCATGGGACACTTCGAGCGATTTGAAGCCAAACTCGATCAGGAGTTACACCATAAAAAGCAATTCAACAGGAAGATTTACCTGCAAATAGCTGCCGCTGTGATCTTTGTTCTGTTACTCGGCAACCAGCTTCGCATGTATTTCTCAACAGAAAAAGAATTAGCTCCAGTAACCTTGGCCTCCGTATCGGAAGAATATGGCGAAGTGGAATTCTATTTCACCTCATCGATCGACCAAAGCATGCAACAATGGGAAAAACTGATTGCCGATGGTTATATATCAGAAGCCAACCAGCAAATGATGGAAAAGGAAATGAAGGAGTTCGACCAAATGGAAGCACAACTTCAAGAAGAGCTTCAGGCCAATCCCGACGATGAGCGGGTGATCAATGCCATGCTGGAATATTACCAGGCTAAACTAAGCGTAATTACGCTGATTATAGACAAATTAAAAGAAGTGAAACAACAAAAAATGACCGATAATGAAACTCAAGTTTAAGTTACTATTCATGCTGGCGATGGTATTTTCGCTGGCTGCCAACGCCCAGGAGTACACCCGGGAAGAACACAGTGCCTTTTTGAAATCACAAATTCAGGCGCTCGATGTCACCAATAAATTTGGAACCATTACCATTAACGATTTTGGAGGTGACTCAGTTGTTGTAGACGTGCGCATTACCGTAGAACACACCGTTGAGAAAAAAGCAGAGTTTCTGCTTGATCAGATCAAGATTAGCACTCGTCGCGTAGGACAAGAGCTGCAGGTAGAAACGGTCATCAACGACAATTTCAAAACCAAACGGAATTTCTCCATTGACTATACGATCAACATTCCTGCCGACCGCGACCTGCAAGTGACCAACAAGTTTGGACATGTGGTTTTAAATAACCTGGCCGCAAACGGAAGCTTTAACCTTAGCTATGGCAACCTAAGTGCCAATGACTTAGCGGCTCCGGCTGGCAATAAAATCAGGCTTAATCTTGACTATGGGAAAGCCGATATCGAATCGGTCAACCACCTGGTTACTGAAATTAAGTACTCCAAACTATTCATTGGCAAGGCAGGGACCGTACAAGCGGAGACCAAATACTCCGGCCTCAACATCGAAGAAGCCGATGAGCTCGATCTGGAGTCGAAATACGATGGGGTAAATATCGAAGAAATAAAAAGCTTAAGAGCAAACTCCAAGTACACCAACTATGACATTGAAGAGCTAGGACAGAGCTTAATGCTTGACACTCAATACGGCTCCGTGAGAGTTGATGAGGTTGGTGAAAACTTTGAACACATTGAAATCACCAATAGCTACGGTGGGCTCGAAATTGGCCTGGATGATGCGGACTATTACCTCGATGCGAACTGCGATTACTGCGATATCAGATATCCGGAAGATCGTTTCTCGGGCAATCGGGAGAAACGCGACCACAGCATTAATTTGCAGGGAGAAGTTGGAGAAAATTCCAATCGCCGGGTGATTATCAAAAGTCGCTATGGAGGAATCAAGCTGAAATAGGCTGAAACTGCTGAAAAAACAGAGACCGTAAGTTTTAAACTTGCGGTTTTTTTTTACTTTTAATGTT</t>
  </si>
  <si>
    <t>MAKILGLDLGTNSIGWAVVEKEKNEDFKLIDKGVRIFQEGVKIEKGVEGSKAAERTAYRSARRLKYRRKLRKIEVLKVLSEFGYCPPLTNQELRDWRYKGIYPINQAFRNWQKTDEIVSKNPYRYRALAVESKFDLNNEVDRFRLGRAFYHLAQRRGFLSNRLETTKENDGTVKKQIEELNTAKKNNTLGQYFYNLYQKGIKIRGKYTHREKHYLEEFNRIIDFQQLPSEFVDKLHKAIFYQRPLKSQKGLVGNCPFEKNKPRCPVSHPRFEEYRMHAFINNIKLKTPDDDQLRYLNIDEKETIIPLFMRKSKEHFKFEDIAKRLTPKGAKYSYIKRKERSEADYLFNHDMRTSVSGCHTTAQLIAIFGANWEQELVNSYTLKEQKTGLKSTEEIVTDIWHVLFSFDKTEKLVEFAQNRLRLDEQKIREFSKIKLKHDYGALSLKAIRKILPYLRQGLIYSHAVFMAKLEDLVPKNIWSQEENRKLIQDEILHIIQSQSREKQLADIVNGIITMSRREDISWSDNEFWQANLQKDLLKKLKAVIGNKTWEEYPETEKEAYQQKVYELVKQQMSNNLGRGEYLKSKRTDERIRNFITDQFDVDAKQLEQMYHPSAVEVYRKASKAADGNYYLGSPLISAIKNPMAMRALHQLRKVVNELIKNRVIDSDTKINIEMARDLKNANERKALQRWQNKRRDKRKEYQEELRRDYLAATGKEMEPSGNDILKYQLWEEQKHICLYTGENIGLTEFIGDHPKYDLEHTIPRSLSFDNSQENLSLCNSHYNQKIKRNRIPSELPDHETILQRIEHWKKYIEEAKEGVEKAVRQSRANADNKEVKDAAIQRRHLHQLNLDYWKSKYHRFEMKEVPEGFKNSQLVDIGIITKYARLYLKTVFNHVYTVKGKTVADYRKLWGIQDEFVRKERINHIHHCIDAITIACMSKEAYEQLANAYHEWEELEQMQATDMPQVSPPWPNFASDLKSIENEVFISHYTPDVLPKRTRKILKKRGQVVRDKKGNSIIVKGDSVRGALHKDTNYGAIKQEEINKKGEVTEKTVYVVRKPIDALTPSDVQNIVDDNIRSIVEKGKKEESKLRKDLEKAQKQLRDAEKQEQLTNCQQTVDQLLDQLSKIYAIPNKDGSYTPIKKVRCKATTVTNPLKIKAHRDQSKKEHKQYSYFVNDGNYAMVVYEGLNKKGEIKRDFSIVNNLEAGKYFNTKESVNPFPNQHPKSKKYLKYILKTGSVVLFWKDSPAELKKTATESVLLLYKVVKMNKDGRITFKFHQEARNDESLKTDYESKYGEKAPKSLTNGVSTVNFDFPAPKLLLSPSKFNFLVEGYEFKISATGKLEWLN</t>
  </si>
  <si>
    <t>39490.SAMEA3545299.ERS852448_00176</t>
  </si>
  <si>
    <t>METKFTYYLGLDMGTDSLGWAVTDSSYHILRAKGKDLWGVRLFPAAETSVDRRTYRVNRRRRQREVARIGALKELFADEIEKVDPGFFVRLDESKFHMEDRSENNKQKYGLFADKLFSDAEYYKKYPTIFHLRKELLESEEPHDVRLVYLALLNMFKHRGHFLNSSLQIEGENSNIAESYQMFVDTLKDEELDFPEQVSGERLQEIFRSSDSRKKKVENLLAEMNLSKKQKREIQFVNLICGLKGKLSELFPDKEYDEEQKKIAFSFQDSDYEDKENTIQELLDESEMNMIYAVKAVHDSGVLSGIMNGERYLSVARVASYEKHKKDLQILKDILKKYDTKEYFEMFRNESEKSENYSAYVGSVKYHGTFRRGLSGGKQEDLYKHIKKVLGKFPQDDEGVTYVLEEIETESFLPKQLTASNGVIPNQVHAREMLAILKHAELYLPFLQEKDDTGLSVSEKILKLFMFQIPYYVGPLGQEYKDKKGYNVWAERKEPGKIYPWNFEEKIDVKKSAEKFIGRMVRRCTYLSGEQALPKQSLLYEKFQVLNELNNLRIRGEKIPVSLKQEIYHDLFGDGKKVSMTRLTNYLLQNGVISSEEKDSCISGIDGGFHNSLSSVGKFKGVFGDTVHTDEHRKMIEDIIFWGTVFGDGKKLLKEKVEEVYGNQLTEAQKKRIFGFKFSGWGRLSKAFLTMEGASKDNGEIKGLIQAMWDTNCNLMELLSERFTYKDKLNEMVTTAEKPLCEWKIEDLDEMYLSAPVKRMVWQTIRVVDEVQQIMGCPPKRIFVEMTRSDGEKGKRTVSRQKKLVDLYKALGKEGKIWSEELNNTPEGQFRIKKLYLYYLQMGKCMYTGESIELEPLMNDNHLYDIDHIYPRHFIKDDNISNNLVLVKKERNAHKSDSFPIEPEIRNKMMPFWKSLRKKGFLTEEKYNRLTRMSAFTDEEKAAFISRQLVETSQGTKAITQIFKQAFADSEIVFSKASVVSAFRQKFDCYKVRCVNDYHHAHDAYLNIVAGNTYRVKFTSNPLNFIKEAKKNPNSRENRYNMDKTFEWDVTRNGETAWVAQSNENPGTIQLVKKYLNKNSPLITKMVYEKHGGITQKATIWSAKKAESGNTDAYIPVKMNDPRLADVTKYGGVTTIAVAGYTLLEYKAGGKTVRSLEALPIYLGGSKNLTEEQMVEYFSNILQQENKEKVVSDVIIRKKMIPSGSLIKYNGFYYYLAGKTGNRIVLISAVQLCLPMDTMLYIKKIEKACSTGNFEEKDKNGKQVLSKQQNEFVYELIIEKYQQSIFKKKVGAIGDTIIEKREKFAEISLEEQCKVLMQIFLNFQSGIGVDLTSVDGSNKSGVTYLNKKIMNAQELKLIDQSVTGVFSREIDLLTI</t>
  </si>
  <si>
    <t>59620.SAMEA3545318.SAMEA3545318_01808</t>
  </si>
  <si>
    <t>MKNRENIKYYIGVDIGTNSVGWAVIDENGNLLKKGKHHLWGSRLFDQAQTAQNRRNYRSSRRRYNKRRQRIGLLRLIMSDMVLEVDPSFFIRLEKTTFLDKEDKKAILKDNYKMNYNLFCDEDYNDKKYFKDYPTIYHLRKKLCESDEKADPRLIYLALHHIVKYRGNFLYEGQELHLEPSNKEEDLKILFDILGKNNDTVYDISEEQIQFILKTVVENISKTAKVDECMSQLKLNSEDKKIVKEFMRGLVGNKFNVSKLYMHEDLQFDDEDLKLQFSDKSYEEKITEYENVLEEKMEFIDLMQRFYSWIELSKIVGSDSQHASISGAMVNIYESHREDLRTLKEVMLKIGKKEYDEMFKPTSKNVVNYYNYVNPVACSGDKTDGFYKYVKKAIEKSDDSRKDEILQKIANETYMLKQTSKNNAYIPYQMQKDELIKILDHQEKYYPVLKENRDKIISILEFRIPYYYGPLDGNKQFGWLIKKKGKENERILPWNHQEIVDVQETAAQFIKKLTNYCTYLPIEKVMPQKSLTCSMYEVLSEVNKIRIDGKLLPIDTKNRLIEDLFFKRKTVKEKDLINWLKQNQLTVGEITGYQKEKAFSSSLAPWIDFKEIFDEINDSNYDLIEKIIEDMTIFNEGSILKERLKKAYNLDQNKVKKIMKLKYSGWSRLSKKLINGIRADNKFGSSVSILDVMKESHMALMEIINDQDLGFKQIIEKENFKNETGSFEYEDIENLAGSPALKRGIWQTLQVIEEIKNYMGHEPKNIYIEFAREEQEKVRTTTRVKKLKSIYNDIKNQLDVHGKEVYSNLNKQDEKSSIEKRLYLYYTQLGKCMYSGESLDIDKLSNYEIDHIFPRTLTSDDSLDNLVLVKKKENQRKLDDLVLPLEIRNKMEVFWKKLYDNGLITQTKYYRLMRDEFRRDQIDKFINRQLVETRQIIKHVANIIENHYEDTKVFTVRANLSHEFREKYGIYKNRNVNDFHHAHDAYIACIIGRYIQIRFPGLEAKYVYGQYMQNVKKTKNNIDKENHGFIINSMKYECIDEDTGEVIWNPERILDYIKCFNYRDVYITKKLDTNNRELFNVTILPNDKNSEKGKTKATIPVNKLRSNVRKYGGFSGLQSDIVAIEGKKGKKIDRRLINLPILLRYVSIEDQCKYIMENNKYSDVKIIKKIKKNQLIEIDGICYYLKSADELDTAYQLILSRDDNEMIYRIDRAIQNNDFSYFDNKKENIDELYRLICHKMIENYPKYKKKVYEFIKEREEEFFELDNSQKCIVIFEMIRVMKRGEQYINIPFEPYNLKNDRKGRLNCQSILLDNTYFYDVSITGIYSKKYKL</t>
  </si>
  <si>
    <t>1423744.SAMN02369446.FC86_GL000511</t>
  </si>
  <si>
    <t>GCF_001436605.1</t>
  </si>
  <si>
    <t>Holzapfeliella floricola DSM 23037 = JCM 16512 strain DSM 23037</t>
  </si>
  <si>
    <t>GTTTCAGAAGTATGTCATTTGAATAATGTTAGGACTT</t>
  </si>
  <si>
    <t>ACTTGGCGTAATGATGTCATGTAGCCCTTCGTGGGTTTCGGTTTGGTTAACGTTGCATTTGTTGCTTTGGCTTGTGCAGTCATAGTAATCTCTCCTTACATTGGTTAGCCACCTACATCCGTAGGCGGTCTAACGGAATCATAAAGGTGTTGATTGTGCTTCACCTTTAAAAAATAATCATCGGTTGAACTTGCAATCGCAGATTCCATTGGAACCACCCCCTCTTTCAAATTGTCCTCATTAATTCAATAATGATTGTTTCGAAATAGCTGATACTCGTTTGTGTTGAGCTCTTAACTAAATCTTGTTACCAATTATAACCGGTTAAATTAAAAAATCAAGCGTTAAATTCACTTTTTTTTAATCTTTTCAGTTTAATTTAACAATCTCTTGATTTCATCAGCAATTAACTGGTTATTTAAATACTCAGCAATTTCTAAAATACGAATAAGAGCTTGTTTGCCTTTTTTCTTATCAATAAACAAAAATAAGATTTTAGCTCGATAATACCGACTAAGTAGTTGATAACTCATCAATTTAAATTCGCCTAAAATCCGGTTATCCAAAAAATCAAGATATTTATCGGCTAACGTGAAATCTTGATTAGTAATCATGCAGTCCACACTATTAACCACAACTGTCGCTACTATTTCTTGACTGTTTTCGAAGTGATTATAACGTGAATAGACTTTCAATGCCTCTGCTAACAATTGCTTCAACAAGTCATATGGTAATACGTAACAATTATTCGCAAAAAATTTTAGATCAGCCATTGTCCACAATGATAATTCTGAAAAATAAGTGGTGACTAAAGCAAGTTCTTCTTTATTGAGATCTTGCTGATTTTGATAGTCCTTTAATAGCCGAAAACTTGCTAATTTTAAATACTCAATTTTAACTGAACTTTGTTCTAATGATTGAATTTGTTGATTAAATAATTCTCATTTATTTTGATTCCAACTTTGGATCACTTCATATTGATAATACAGCGAAGGAGAAGGTTTGTAATTAGCTTTAATCCATAAAAATTCTGAAAAACTCAGCATTAAATGATTTAAAACATTGGTAAATTTATCAGCTGCTAATTGTCGTTCTCCCTTTTCAAACTTAATCGCATTGGTTTTGGAACATACCCCCGTATAAACAGCTTTAAAACTTAAATTTTTTCCTTTTCTTACTTTTCGAATAACAGGACCATACATCTAACTCCCCCTTAATTAGGCAACTTTTGTTGACTTTATTTAATTTTTGCTATCTTATCACACAAAATAAGTTTATCAAATTTAAAGGAGTGGTTTACATGTTCAACACTATTCATAATCAGATACAATTTCTTAAAAAGAATAGTGCGTTTACCCAATTAGCTAGTATTAATCTTTTTTCAAAAATCGGTGATAGACTCTTCTACACCGTTCTCTTATCCATTGCGGCTACTCTTCCTGAACCGCATCTTGCCATCACTATCATTGCCATTTCTGAAACCCTGCCCTTACTATTAGGTGTTTTTCTAGGAAGTTTAGCTGATCAACAACATCGTAAACCTAAACAACTCATCAGTACCGGATTTTTTCGCTTTGGGCTGTATCTATTGGTCGGTATATTACTTAATTACACGTCAACGCTGAGCTTAATCGTAAGCATTGCCCTATTTAACTTTTTATCTGATTTACTGGGAAATTACTCATCAGCACTCATTGCACCTTTTACTAAATTGATGGTCAACCCGTCTGACATGTCAAAAGCTCAAAGTCTTATTAGCATCACTTCTCAATTACTAAGTGCTGTTGCAACATTTTTAGGAGCGTATTTGATGACAATTTTTCTTCCCAAAACAATTGCTTGGCTAAATGCTTTCATTTTTTTAATTGTGGCGATTAGTTTTTGGCTATTGAAATCTAAACTCACTTCCTACAACCAGCAACTCTCAATTCAAAAACAACCGAGCTGGAAGCTAATTAAAACTAACTTCAGTAGTCTATTGAAAAACAAACCCATTTTAAATGATTTACTTCAATTAGCATTACTCAATGGGAGTTTAGGCGGCTTAACACCGATTTACGTTTTATTTTTACAAAGTAATACTCCCAATTCGACTAATATCAGTGCTTTAATGATTTCACTATTATCGGCTACAATTACTATTTCGATGATTATTGGCAATAGCCTCAGTTCCATTTGCTTAACCAAAATTTCAACTCAAAAACTAGCACTAGTGGCCAATGTCTTCTTAATTCTATTAGGAATTGGTTTTTTGGTTGATCAAATAACTATAATTTTGCTTTCCGTTGCAATCACAGGTAGCTTAATTGGCATTATCTCGCCTCGATTTACTACATTAGTTATTCAAAAATATCCAGCAACTCAACTAGGTGGTATCATTACAACGGTCAATTCAGTTCTTGTCATGATGCCTCCAGTCACTAGTTTCCTGTTTCCATTATTAGCCTCAGCTAATAGTCAGTTCAGCTATTATCTCTTTATTGGCTTTGCACTAGTCACTATCTCGCTTAACTTTTGGCTATCTTTTCTAGCAAAAAAACCACTTCATTAAGAAGTGGTTTTTTACAACATATTATATTATAAAATGACATATTATATGATTTTTATTTAGTGAATGCCCAAATGTGCATCATATCTTTTTGGATTTCAGCTGGACTATAAATCGTCAAACTGTGATTTTTATCTGGACTATCATTTGGATCAAGTAATCTAATCCCATTATTATCAGCATAAGATAGCACCATTAAATGACCGCTTCCGGTAAATTGACCAGGACCGACTGAGATTACAACAGGAATTCCTTGCTTCAAGTAGGGCAATGCATTATTAACGTCATTACCTAAATCATGGAATTGGTAACCAAATTGTGTCGCAAAATCCGGGAAAATATCCCAAGACGTACCTTGTCCATCAATAAAGTAACGACTACCTGACCAATTCAAAATATCAGCAGGAGAAGTCTTAATCGAATTATCAAAGAACGCACTAACCATCGCTAATGATGTGATTGCACAGCCATTTTTATCAATTGTTCCTTCACCTGTCCCATAAGGTAAACTCTTATAGCGTTCATCTGTTTGCAAAATCAAATGGGAATTCAGACTGTCTTGCTTTAATTTAGCTGAAGTCTGTTGGGCGAATAGCTGCATTGGGTTAGTTGCTGGTGCTTCAGGTTCAATTTGTTGGTTATCATTTTTATCATCACGTTTTTCTTCAATTTTGATTTTAGCATAATCACCATTGACCCACTGGTTAGCACCAATTTCATACCAAGTTTTACCGTGAACCACACGCCTTTTATAAGCATGATAATCTTGTTGATGTTGAACAACTCCTGTCGCTTGAGTGCTGTTTGGTTCTGACCAAATTCTTAAATTGTACCCTGCTATATACTCAATAGTCACGGTCGAGTCAATTGCTTGTTCAGAGTTTTCTCCCAATAAGTCAGAATATTTAGCCATAACATATTCATTATTTCCCACTAAATAATAGGAATGACCTTGTGGATCTTTCGCTTCATTATGAACTAACCATTGACCGTCATTTGGTAGATAGTTTTTAACTGTTGGATTTGTTGTCACATTCTGCCATGACGCAATTCTTTGCCCATCAATGTAGTTACCGGATGCTACTTGCAACCCATTGGTATCTGCTTTTACTTCATGTTGTGTTACCGTTGCAACTCCTAATACTAGAGAAGCGAGTGTTAAAGTAGAAACTAGCTTATTTTTTTTGTTCATTGTAACTTCTTCCTCCGTTACGTTACCTCATGTAATTATGATAATTCTAGCAGAGTATTGTTACTAAATGGTTACAAAATGAATACATTATCAAGATAAACTAATATATTATAATACAACATATTAAACTATACTACACTATTATAAAATCATATCGATATGGGGAATGTTATCTTCTAAATATTCTGATGAGCTTACTTGAAATCCAAAAGCACCATAGAATTTTTGTAAATAGGATTGCGCAGCAATTCGAATAATCTGTTGAGAATACCGTTGATTAATCTCATCTAAAACTGTTTGCACCAACTTTTTACCCATCTTCTGTTTTCTAAATGATTGTGTAACTAATGCTCGACCAAAGCTAATATAGTCGTCTTTATTTAAAATACGTGCATAAGCTGCCAATTCATGACTGTCTGTCCAAAACATAACATGGATGGCCTGATTATCCCAATCATCAACTTCTTGATAGGGACTTTTTTGTTCGACGACGAATACTTTTGTCCGTTCTTTTAAAATAGTCAATAATTCTGCCGCTGTTAATTCTGCCGTTTCTTTAATTTCAATTTTCATCTTTATTTCTCTTTTCTCCATAAAAAAGCACCGATTATGACTTCTTAATAGAAATTATCATCGATGCTTTTTAAAATTAAAATGCGTGTAACCCTATTCAATAGAAACTAATTCAACTTTAGTCGCTCCTGAAATATTGCCAATCGCTTCAAGCAATTCATCAACCGTGCAAGTCAACTCACTAAAATCAAGTGAAATCATCACGCTCGCAATCTGGTGAATTGGGATATTTTGGTTAATGGTTAAAATGCTCGCATTCTTTTCAGAAATGATACTCAGCACTTTAGACAAAATCCCTTTTTGATGATCTAACATAAACGAGATAACTGCTTTTTTATTCCAATCTCCTCGTTCATTATTAAAAACTAAATCTTTATATTTATAATAGGTTCCTCGACTAATACCGACTTTTTTGGTCGCTTCACTGACTTGTGTCACTTCACCAGTATCAATGAGCTTTCTAGCTTGAATGACCTTTTCATAAGAGTCAGGTAAAATTGATTTATCGACTATATAATATTTATTTATCATTTTGCACCTTCGCAACTATTCCATTTTGTTCAACTTCAATTGATTTTACTGTGAATTCAGCAAATTTTTCAATCAAAACTCTTACCATTTTAGCACGTTTTTCATCATTAGGTGAAATCAACATCATTGTTGAGCCACTACCACTTAAGTAAATTAAACTGTCGTGGTTTTTCGCGATTTGTTCAATCTCGTCATATTCTTTAATCAGTGGCGTGCGGTAAGGTTGATGCATTTTATCTTTTAAAGTTGTTGCTAACTTTTCAAAATCCCCTTGGCCTAAAGCTTGTACCAAAGCTAAGCTATGACTAATTTGAAATGTAATATCAGCGTAGGTTAGTTCTTTAGGTAAAGCTTGTCGGGCTTCTTTGGTACTCATTTTATAATCGGGGATAATCGCTGTGAATTTTAAATCTTGACTGACTTCATATTGTGTCAATTCAACTTTATCGCCATCTAAAAAAGCTGAACAAAGCTTACCATAAACAGCTGGTGCAATATTATCTGGATGCTTTTCAATTTGTGTCGCTAATTTAACTAATGTATCGCTAGTAAAATCTTGATCAAACCACAACCCAGACGCCTTAATTCCTGCAACGATACAACTTGCTGAACTACCAAGCCCTCTTGAAACGGGAATGTCACTATCAATTGTTAATTTTAAACGTGGAACTTCTTCGCCTAAGTAATTACAGCCTTTCACAAACGCTTGATAGACTAAATTGCTATCATTTTGATAAGTCGAATCGCACCCTAAAATTTCTAACTGTTTTTGACTTGGTTCAAAGGTGAACGTACTAAAAATGTTAACTGCTAGACCTAAGCAGTCAAAGCCTGGCCCAACATTGGCACTCGTAGCTGGTACTGTGATTTTAATCATTGATTACAACTCCTTTGCTTTAGTTTTGACATAATCACGCATTTCGTCAATCGATAAATTATCTTGTTCTGTAGTTTGAATCCCGAATAATTCTTTAATCGCATCAGGTGCCGTAAAGCCAGTTTGACGTTCAACCGCCATAATCTTTTGCATGGCATCGATTTCACTAGCTTCACCCATAACTGCTTCATAAACAGTATCAATAAATTTATAAGGACTGGCTGTACTCAATAAAATGTTAGGAATATTCGAATCTTGCTCTTCAAAGTCACGCATCACTTTATACCCACAAGCAGTATGTGGATCCATTAAGTAACCGGTTTCTTCATATAGATCGTGAATCATTTCTTTGATTTCTTCATCTGTACAAAAACCACAAGCAAAATCTTGTTTAATTGCGGCTAGTAAATCAGCATCAACTTCGAATTGACCAGTTGTTTCTAAGTCTGACATTAACTGCTGAATTAATTCCGTATCTTCACCACTCTTGTAATAAAGTAGTCTTTCAAAATTACTTGAGATTTGGATATCCATACTTGGTGCAACAGTTTTAAAGAAGGGACGATTACGGTTGTACTCGCCATTTTCGAAGAAATCAGCAATAACGTTATTCTCATTACAAGCAATAATAAAACGATTAACGGGTAAACCCATTAATTTGGCATAGTAACCAGCTAAAACGTCACCAAAGTTACCTGTTGGCACCGTGAAGTTTACTTTATCTCCAGCTTTAATCTTGCCCTGATTGAGCAATTGCTTGTAAGCATTAAAGTAATAAACAACTTGCGGAATCAAACGTCCAATATTAATTGAGTTCGCACTCGATAGGCTAATCTTGTCCCCTAGTTCTTGACTTAATTGGGCATCATTTAAAATTTGTTTAACTTTAGTTTGAGCGTCATCAAAGTTTCCTTCAATTGAAGCTAAGTTAGTGTTGTGGCCAAAAGTTGACCGCATTTGTGTTTCTTGAACAAAACTAACACCACCATTAGGATAAAAAACAGTAATACCGGTATTGGCATTATCTTTAAATCCATTTAAAGCGGCTGTTCCGGTATCACCACTTGTCGCCGTTAGAATCATAACTTTTTCTTGGTCGTCTAACACATATTGCATCAGTTTAGGTAATAACTGTAAACCCACATCTTTAAAAGCACTGGTTGGCCCGTGGAAAAGTTCAAGCACATAAAAATTATCAACTGCTTTTAATGGCGCAATTTCTGGGCTGTCAAAGGTTTGATGATAAGCATCATCAATACTTTGATTAATCTCATCTTGTGTAAAATCGGGTAACAATCGCGTTAAGACTTGTTTCGCAATATCTTGATAACTCAAGCCACTTAATTGGTTGATATCTAATGGGTATTTTTGGATTTCAGGTAACACAAATAATCCCTTATCTTTTGAGAATCCCTGAAAAATAGCACGCTTTGCTGGCAGTGCGACTTGATGATCTCTAGTACTGGTATATTGAGGCATAAATAATCTCCTTAGCTTTTGTTGCTTGTTCACTATGTTTATGATAAAGTGTTTATTAAATAAAAACAAGTGTTTATTATTAATAAACAAAATTTCAAGGAGGTCTTTATTGATGAACATTGCGATTTTAGGTTTTGGTACCGTTGGAACAGGTGTTTATGACATTATTAAGAAAGGAAATACGGCACATACCCAAAATCTAACCGTGTCTCATATTTTTGTTCGTGAAACTCGGACAAAGGACTTACCTGAAATGACCGCTAACATCGATGATATTTTATTGAATGATGATGTCGATGTCGTTGTCGAAGTAATGGGCGGAATTGAACCTGCTCATGACTATATTTTGAAAGCTCTTCAAAATGGCAAACACGTCGTCAGTGCTAATAAAGCCGTTATTGCCAAGTATATGGATGAATTTGTCNNNNNNNNNNNNNNNNNNNNNNNNNNNNNNNNNNNNNNNNNNNNNNATCCCTTGGATCAAAAACTTAGAACGTTCTCTTCGCATTGATAATGTGTCAAGTATCAGTGGAATCTTCAATGGAACCAGTAACTTTATTCTTGACCAAATGAAGAAAACAGGGAAACCTTTTGCCGATATTTTGAAAGAAGCTCAAGATTTAGGCTATGCTGAAGCCGATCCAAGTGCTGATATTGATGGTTATGATATTGAAAACAAATTATGTATTAGTCTTAATCTGGCTTATAATACTTCAATCAAACCAAGTGCTAAGTTACCGTGCTTTGGTATCCGCAATATTACAGATAAAGATATTAATTATTTCAATGAACTGGGTCTAATTGTGAAGTTAATGGGTAAAAGTCGTCGTGCTCAAAATGAATTCGACTACGTTATTGAGCCCACACTCTACAATTCAAGCCAAATTGAATCCAGTATCAATGATAACTTTAACTATGCCAGTTTAAATGGTGACACCATTGGCGAACTTGGCTTCATGGGACAAGGTGCTGGTAAATTCCCAACTGCTAATGCTGTTGTTCAAGATATTTTAGATATTGTTGACCAAGCACCACGTGTTATCCCAGCTGAAAAATCAACACTTAAACTCAACACTAACCTTTCGATGGCTGATTATCTGGTTCGAACAAGCGCAGACTTATCACAATACGTTAATTCAAGCCAAATCAAATCAGTTAATGATACCTATTCACTGATTGAATCTATGCATGCAGGAAAAATGCACCAAGCAATGGCTCAACTACTAAAAGAAGATAACCAAGCCTTTATGGTTAATATTGCAGCAAATGATAAGGAGCGGGTCTTATGATTATTGCAAAATTTGGCGGTAGCTCCCTAGCTGGTGCTCATCAATTTAATAAAGTGAAAAGTCTTGTGCAAAATAATCCCAATCGCACACATATTGTCGTCAGTGCCATGGGGAAAGATGAAGCAAATCCGGTTAAACTTACCGATGAGTTAATCGCTCTTTATGATAATCGAGCTAATGATGAGTTAGCTGCTGAACACTTTGAACGCATTAAAGTACGGCTTTTGACACTAAAAAAAGACCTTGCTTTGACGGTTAATCTTGATTATCAATTGGAAGACTTTTATCGTAACCTCAATCACTTATCTTACGCTGAATGTGTGAGTCGTGGTGAATACTTTACTGCTCAATTAATGGCTGAGTATTTGGGCTATCAATTTGTCGATGCCATTGACTTCTTAGTCCTTAACCAAAATCAAGTGGATTTAAAATCTTCACAAGAAAAATTCGCTGCTCTTAATTTACAGGATACACCCTGTGTTTTCCCAGGTTTTTATGGCTTAGATAATCAAGGAAACATGCAACTCATGCCAAGAAGTGGCAGTGATACGTCGGGATCAGTTATTGCTAACTTACTCGATGCTGATTTGTATGAAAACTGGACAGATGTGGCTGGGATTAAAGCTGCAGATCCTCGCTTAATTGATAACCCAAAACGCATTGAACAGCTAACTTATGATGAACTGCAAGAACTCGCTTATATGGGACTGTCCGTCTTTCAAGAAGATGCCATTAAGCCTATCAAGGATAAAAATATTCCTACTCGCATTTTAGATACGAACCACCCTGATGCTCTTGGAACAACAATCTGTAATGAGTTTTCTAACCAGCTAATTACAGGACTCGTTGGACAGCAAAATTATACGATTATTCATATCAAGAAGTTCAGTCTGAGCCGTGACTACTCAAACTTTGTTGAAATCTTTAAATTAATGTCTGATTTATCATTGGCTGTGTCTTACACATTTTCTGGCAAAGACCACATTGATCTGATTGTTGAAAGTTCACAGCTAAATAAAAACAAAGCGTTACTTTTTGATAAACTTCAAACGCTTTTCCCTACCGATTGCCAAATCACACTTAAGGAAGATATTTCACTAATTGCTGCTGTCTCAGATAAGTTCTCAGCTAAGCCTTACTTAGTCAGTGATCTAATCGAACAGCTGAACCAAAATGAAATTGATGTGCAATTCGTTAACCAAAGCAGTACTGATGTTAAAGTCTTATTCGGTGTTAAAAATGATGACTATATCAAAGCGTTACAACTACTTTATAATTATGTCGAAAAAAAAGAGAAAATTAACTTAATTTAATTAAAAAAGAAGCATCCAAGGTTTTGATACCTTTGGACGCTTCTTTTTTCAATCATAATACAACACAATATATTATATTATGATTTCAAATTAAATTGCTGTAAGCAAATCTTATATTTTTGATACAAATCTATTATTCATTTATAATCAAACCATTACAATTGGTCAATCTATTAACTATCATTTAGGAGGATAATTATGAATCAAACAAAAAACTATGACATCGGATTAGATATAGGGGTTGGATCTGTTGGTTGGACAATCACCGATTCTCAATCTCAAAAGGTTCTTAAAGTAAAAGGTAAGCAAGGTATTGGTGTCCATCTCTTCAACGAAGGTCAAACTGCTGAAGAACGTCGCCAGTTTCGGACTAATCGTCGTCGTTTAAAACGTAGGAAGTGGCGTCTAAGATTACTCAGAGAATTATTTGATGAACCAATTTCAAGCATTGATCCTGAATTTTTCGCCCGCTTGAAATACTTCAATGAATCTAGTAAAGACCCGAAAAATAAAGGCTATCAACCTCAATTACACGATGATCTAAAAGATGTTGACTTCTATCGTCAATATCCTACTATCTATCATCTTAGACATGCCCTCATGACACAAAAAGAAAAATTCGATATTCGTGATATTTACTTAGCAATACATCATATCGTTAAGTATAGGGGTCACTTTCTCATGAATGGTCACAGTAGTAGCTTTTCAGTTGCCCAAACAGATTGGAAAGCAGATTTAACTAAGCTATTTGAATTAATTCAAGAAACACGCACCAACCTCGACTTCTCTTTCGATTTAACAGAAATCGATACTATCAAGTCTTTATTATTTGATAAAAATTTAAGTCGAAATGACAGACAAAAAGAAATTGTTGGCTTAATCAATAATAACTCGCAATTAGATAAAAAAGATAAAGCCCTAACCAAACAACTCGTTGAATCTGTTGTTAAGGGCATTGTTGGTATGAAAACCAGAACTGATATTTTGCTTGGATATGAAGTTGATAACAAAGAACAAAGTAAAGCTTGGAACTTTTCTATTGATGAGCTTGATGATCAAATGGCTACAATTGATCCTGCCTTAAGTCAAAATAGTCAAGCTCACGATATTATTACGCTGATTCAAAAGCTCTACATGACTGTTCAATTAGCACAAATTGTGCCAGAAGGACAGTCTGTATCTGAAATGATGATTAATCGTTACAATCTCTATGCTGAACAGCTTCAACAACTTAAAGACTACAAAAAAATCAATCTTGAAACGGGTCTATTACTACGTGAAGCTTATGATGAGTTAATGACCAAAGCATTAACCGCTGCACCTGGCAAAACTATTCATGATACTTTCTACAACAAAGTCAAAAAAATACTGAAAGACCAAGATAATAAACAAGCGCTGTCAATCAAACAAGCCATTGAAGACAGTAATTATCTCATTCCTCTCAGAATTAAAAGTAATGGCGTCATTCCTTATCAACTTCATCAACGAGAATTAGACGCTATTATTGAAAACCAAAAAGAATTCTATCCATTCTTAGCCACACCTAATCCAGTTGACGGACATCAAGAAGCTTTGCCCTATAAATTGGATGAATTAATTGGCTTTAAAGTACCGTACTACGTTGGTCCTATGGTTGATCCGGAAGTTGATTCTGACCAAAATTTTGCTTGGATGGTTAGAAAAGAAAAAGGCGAGATTACACCTTGGAACTTCCATAATAAAGTTGATATTACACAATCAGCGGATAACTTCATTAAACGTATGAAAACAACCGATACTTACTTAATTGGTAAAGATGTTTTACCTCAAAATAGCCTATTATATCAACGTTATACCGTACTTAATGAACTAAACGGGATTAAAGTAGCCAACAAAAAATTAACTATTGAACAAAAACAACGTCTTTATGATCAGTTGTTCAAAAAGAAAAAAACAGTCAAAAAGCAAGACATCCTCAACAATCTAGTTGCTGCAGGTGAAATTCATGAAGATGATAATCTGACTGGATTATCAAACGGTACAACCTTTAATAACAATTTAGGCAGTTACATAGATTACTGCAAAATTATTGGCCAGGATAAATTAGAAGATGCTTCCAAACAAGCCGATATTGAAAGAATAATTGAATGGTCCACAACATTTGAAGATGCTAACATCTTCTTAACAAAATTAGCAGAAATCAACTGGCTAACAGAAGATCAACGCCAAAAGCTGAGTCAAATTCGCTACCGTGGATGGGGGCAATTCTCAAAAACATTGTTAACCGATATCAAAGACAATAAGGATAACTCGATTATTGATAACTTGATGTCTACCAAAAAGGTATTCATGCAGATTATCAACGACACCACAATCAAACAAAAAATTGACGATTACAATCAATATCATCTTAATCATGCAGACTTAAAAGACACCATTGCTAACCTCTTCACCTCGCCACAAAACAAACGTGCCATTAATCAAACGTTGCTAGTCATTGAAGATATTATTAATGCTGTTGGTCACAAGCCTAATCGTATTTTTATTGAAAGTGCTAAAGATAACCGTAATGCTAAAAATCAGTTAACTCAAAGTCGATTAAAACGTATTGTGAAACAATTCGAAGACAATAAACAACATGTTGATCAATCCGTTTATGAAGAACTTAAACAACTAGATGATGGTTCTCATGCTTCAATTGATGACCGCCTACTCTTATACTTCCTACAAAATGGGAAAGATATGTATACTGGTCAACCTATTGATATTTCACAACTAAGTACTAGCCAATATCATATCGATCACATCCTGCCACAAGCCAAAGTAATGGATAATGCTTTAGATAATCGTGTGCTGGTTAGTTCAAAAGCCAATACAGAAAAATCAGACCGATTCTTGAGTGAAATCCCCCAATTTCAACAACGTTCATTATGGGCAGAACTTGAACGTATGGGATTCTTGACTAAAGCTAAAAAAGAAAGACTGCTAATGACATCAGATGAATTCAAACAAAACTCAGTTAGGTTCATCGCTCGTCAATTAGTTGAGACTCGCCAAATCATCAAATTAGTTAACCAGTTAATTATTCAAGAGCATCCTGAAGTGAAACTAGTTAATATTAAGGCCGACTTGACTAATGCCTTCAGGAAAAAGTTCAATTTCGTCAAAAATAGAAATGCCAATGATTATCATCATGCATTCGATGCCTACCTTACCAGCTTGATTGGTAGTCATCTGCTCAAGTCTCACCCTAAATGGGAACCACTTTTTGTTTACTCAGACTATGACAAAATTAAATTCGATAATGCCCCACAAGGTGTGAATATCATGAAAGAATTCGAGCAGTCTAAATTAGCTGATGAAAATGGCGAAATCATCTGGAATAAAGATGAAATGATGGCTTACCTAGAACGCTTATATAATTCAAGACAAATTCTTATCACCAAAAAAGTTTATGCACGTCATGGTAACTTGTTCAAACAAACCATCTTCAAAGCTGGTGAAAGTGATAACTTAATCCCTGTCAAAAATAATCGTTCTGATATTGCTATCTATGGCGGATACAAAAGTAAACAAGTCAGTTACTATGCCCTAATTAGTCTGCATAACAAAAAACGTCAAAAGAGATTAGTAGCGGTCTATCTTATTGATATCCAAAAACTCCAAAATCTCAATGAAAGTGACTACTTTAAGACCTTACACACCATTATCAAAGAACGTCATAACATCAAACCTGAGTTCGATATTCTAGCTGATAAAATCTATCAAAATCAGCTAATTATTGACAATAAAAATGGTTCAAACCGACCATTCAGAATTGAGGGTGACTTCAAAAATGACCGTCAACTCTACTTGCCTTTACAATACCAACGTTGGCTGGCATCTAAAGAACCTACAGATGAAAAACTCAACCGTATATTTGATCACATTTGTGAACAATTAGCTGACTACTTCCCACTATTTGCGGGCAATGCCTGTGACAAATTGCTGGATAATCGTGATAAGTTCTATCAATTATCAATCAAAAGTGAATTCAACGATAAAGGCAAACTAATAGCTGAAGGTAAACTATCCGTAATTGATAAACTCTTAGTAGCAATGCATGCTGATAGTCGTAATTCTAATTTAGCTGTAATAGGACTATCGTCATCTTGGGGTAGATTTAAATTGCACGGCGGAAACGAAGCAATCGGCACATCAGTTCAACTAATTCATCAATCACCAACAGGATTATTCAAACGCATCCAAAGGTTTAACTAAAAGGAGGGATAATATGGGATGGCGAACAATCGTAATTCAGCAACATGCCAAAGTATCAGTACTATCACACAACTTAATAATCCAAACTAATAAAGATGTTAATCATGTGTCAATTAAAGATGTACAAATTCTGGTTATTGACTCATTACAAGTGGTTTTGACTGCGGCTGCTATTTGTGAACTAACTCAATGCAACGCAAAAATCATTTTCACTGGGCATCGTCACGAGCCAGTCTGCGAAACAACTAGCATTAGTAGCTATAATCGAACTATTGAAGCTATCGAAACTCAAATTAATTGGTATCAAGATGATATGAAAAAACAGCTTGCTTGGACTAAAATTGTCACTGCTAAAATTCAAACACAACAAAAATTACTCAAACAAAAAAACCTACCTTATGAGTTTATTGATCACGAATTAGATGAACTAACTGTCAATGATGGTTCTAATCGCGAAGCTGTAGTCGCTAAAAAGTACTTCAAACTGCTTTTTGGTGCTGACTTTACAAGAGATGACTTATCACATACTAATGCTGCTCTTAATTACGGTTATTCGTTACTGGTCTCCTGTTTAAACCTCAGCATTGTTAAACAAGGATTTCTGACTCAATTAGGCGTTCATCACTGTAATCAAGAGAACCCCTATAATTTGAGTTATGACTTGATTGAGCCTTTTCGCCCCATTGTTGACAATTGGGTAGCCTCCAAAAAGTTCTATGAATTCACGCCTGATATTAAATATGGATTAATTCGATTATTAGACGCAAAAGTTGAGTATAACCACAAAAATTATACATTACGAACTGCTCTAGATTATCACGCCAGACAATGTATGCAGTTCTTAACAGCCGATAGAAAGATAGAAATTGAGGTGAATTTTACAAGTGAGGTATCGAATAATGCGTTTAATGATTATGTTTGATTTGCCTACAGAAAGTAGTGCAGATAAGAGAAACTATCGCCATTTTAGACAAAAGTTGATTGAAGAAGGATTTTTGATGATGCAGTATTCACTTTATGTCAAAGTATGTCCTAGTCGAGAAGCTGCTAAACTAGCGGAAAAAAGAATATCGGCAATTTCACCACGTTTAGGTGTTGTTCAAAGTCTTATGGTAACGGAAAAGCAATATCAATCAATGCACTTTCTCTCAGGTAACCCTAGTCGTGATACTTTAAATTCCGCAGAAAGGACAATCATCATTTGAAGTTTACTTATTATCCTTTCAAACCCATGCCAATAGGACACCATAATTTGACATTGATTACAGTTCAAAATCGATCTTTATATACGAATTGGCTAGTTGAATTCGAACAGTACAACGAAAAAATACACTTCAGTAATGAATTGAATGAACTGTTTGAACCCGCTAAAAGTTATTATTGGCTTGGTGATTTGATGCTAACAGTTGATCTAAATAAACTCTTTCAAAAGTCTATTCAAGATATTATGATTGAATTCCTGTCAGATGAAGAACAAAGTCAGATTATGACGACTAATCAGCAGATTCAATCGCTTATTCTTCAAAACAGTTATAAGCTAGACTTGCCAATAGAAATCACATCGAGCTTTACAATTAGCCAAATATACAAAAAAATAAGATTTTCGTTCTTTGACAGTGTTGAAATCACACCTTTAGAAAAAATTGAAACTTTATTAAAATCATTTGCTTTGACACACAATGAAAAATTACTTGTTTTTACAAATCTAACTCATTATTTTGATTCCAAAGATTTTGATAAATTAAATGAATTATTATCTGACTATGACCAAACCGCATTGTCTATTGAGTTTAATCAATCAAAATCTAGTGATGATCATTCAGATTATCTAATTGATGAGGACTTTTGTTTATTCGAATCCTAACCTTGACTTCAATCAACTAATGTATTATATTTGACATGTTCTTAACATTATTCAAATGACATACTGAGTTGAAATCAAACAAGGATTTATTCCAAGTTTTATATTTTGAACCTCTTTTTGAGGTCAGACCTCTTTCTTAATTGAAAGAGGTTTTTTTGTTGCAATTTTTAACAATATTTGTAATAGTAGTGGTAGAAGTTTGTTTCACTTAGTTTTAATCTAGCTCAGACCCAATTAAATTAGCTTGAACACCTATTTTTAAAGGGTTAATCTAATCTGAAACCTTTGTTTAGCGTTAGTCATTAACTTTCAGTATGAGTTATTTCTGATAAAACATCGGTTTCAGAAGTATGTCATTTGAATAATGTTAGGACTTGTTAGTTCGCCTGATTGGAAAGCTCCGGTGTTTCAGAAGTATGTCATTTGAATAATGTTAGGACTTTGTCATACTCACCATCTATACTGATAACTGTTTAGAAGTATGTCATTTGAATAATGTTAGGACTTTGCCTTCTCATCAGCAGTAATTTCAACACGTTTCAGAAGTATGTCATTTGAATAATGTTAGGACTCGGTAGTTTTTCGATACCAGGTTGACCAAATGTTTCAGAAGTATGTCATTTGAATAATGTTAGGACTTGCGGAATCTGCCACGATTTTAGCACCTTCGTTTCAGAAGTATGTCATTTGAATAATGTTAGATTATGTACCAAGAACATAAAAAAGAAGGACTACTCTTTTAGAGTACGTCCTTCTTTTATTTAGTATAAACCCACATATTTTTGAGTTCACTTTTGATATCCTCAACGGTATAAGTTGTCAGACTATGTTTTTTAGTATCATCGTCATTTGGATCAAGCAAATGAATACCTTGCTCATCCATACTTGTTAATACCATAATATGACCGACTTTAGTAAATTTGCCAGGATTAACTGAAATCACAACTGGAATTCCAATTTTTAAATAAGAAGTGGCTAGTTCAAGATTATCGGTTAAATCCGCAACATGATAACCATAATTCTTGGCGAAATCATCAAATATTTGCCAAGAAGTGCCATAATCCGTAAAGTAACGGTTCTGCGCCCAATCTAGCACTTTGTTCGGGGTCGTTGTCTCATGATCAAAGTAAGCATTAATCATAGATAGTGCAACAATTGCACAACCATTCTTATCCAACGTATGATAATCACCATGACCATAATCTAGCTTGGCAAAGCGTTCATCTCGCTGCAAAATCAAATTCGCATTAAGATGACGACTTTCAAGTTCTTTTCTAGCTTCCATACCATAAGTTTTGACAGGATTATCAGTTTGTTCTTGTTTACTTGTTTCTTCTGTTAATTGTTGAGATTGAGATAATGATTGCTCGAGTGCTTGCTGATGAGTTGTTTGATTTCTCTGATACCAGAATACACCGACAATAATAATAGCGAGCAATCCAATAAGGACACTCATTAGCCTAATTTGATTTTTCTTGTTCATAATAACTCCTTGATAGCGGGGGTAAGTTAGATGCCTAACAATTTTATCATATATTTTATTAAACCATTACTTTTAAATAAAAAACACTCGCAAATTAATGTGAGTGTTTGTTTTGTCTAAAGAGACAAATAATTGCATTGAGTAATCCAAGACCCACAAATACTGAAGTATTCACTATCAGGAATTTGTCATGAATTAAGAGATGGTTAATCCAAATCGGATAAAATTCGTAATGGACAATACTCGTTAATGGGAATGAAAAAGTTAAGAATTGCTGATCAATAGTTATTAACTGTGGGGTGCCAAATATGCCCATCATATAATAGAGCCCAATTAAAATGATGAGGTTAATTAAAACCGCATAGCTTGTTTTTCTTACAATCTGAGTAACCAACAGACCAATGAGCATCACTGGCAGACCTGCATAAATCAGGTGTAGCATGAACGAAGCTAAGTTCAAGATACCAGGTAGATGTAGCTTGAAGAAAATAACGCCTACTGCCATGCTGATGATTAGACTAACTACCATAACCAATAAATAGGCAATCAATTCTGATATCAAATATTTTGAAGTTGAAACACCAAAATATTTTAATCGCTTAAGAACCCCATCATTTTGTCTTTGAGCAATTAAAGTTGGAAAGCCTAATAAGGCAATTAACAAAATACCAGCCATCATGCTAACACCAATGTATAAATCGGCAAAATTTTGATCTGGCCGAACTTGATAATTACCAAGCGCATTCACTTTTGTCATTAAAATTAAGACAGGTAGTATTAATCCACCTATCACTAAAAACGGATTCCTTAATTTTTGTTTGAGACTTAACCAAATCATTGACGATCCCCCTCTTTTTGAAGTAATGCAAGTAAAAAGGTTGTCTGTAAATTTTGCTGATAAAGTTGATAGGATTGTTTTTGTTGAATCAATAGATTCAAAATCACATCTGACTTCTCTTCAGAATCAACAAACACATCACCTTTTTTAGAAAGGACGATGGCTTGTTGCTTAATCTGAGCAATTAAGTCATCTGGTAAATGATTGTAGCTGACTTTAAGATAGGCATGGTGTTGATGGTTTGATAAGAAATCTTCAATCTTACCAAAAAATAGGGATTGTCCGTGATGCATCACCCATACTTTATTCGCCCAACCTTCAACCTCATCAAAATAATAGGTTGCATTTAAAACAGTGGCATCTTGAGTTTGTTGATGTAGCTGTTGGGTCAATTCCTGACGACTCTTAGTATCAAGTCCTGTAGTCAACTCATTAATTAAAGCAATTGCAGGTGATTGTGCTAACACAAGTGCCAATGTTAATTGACGTTGCTCTAGTTCAGTTAGATTTTGAAGCATCACATTTTTAATTTCATCTAGTTGATTAACTTGATAAAAGTCTTTGGATTGCTGTGATTTATCTAAAACTAATTTGACTAGTTCTTTCACTTTTAAACGACTAGGATAGTCATTTTGCTTGAGATACACGCCCAATTTATCATCTGAATCACTGAATTCAATGTCACCTGAATAAGGCAAATTATTGAGCAGAACTTCAAAAATAAGCGACTTCCCTGAATCTTGTTGTCCTAGAATTGCAACCTTATCTCCACGATTGATTGTTAAAGTTTGGTTACTTAAATCGAGCTTTGACTTGGTTTTTATATTTGAAATCTTAATCACCGGTTCAGTCATCGTTAATTAACTCCTTTATTCTGATACAACATATCATAACACAATATAAAAAAGCATAATATATTATATTATGCTTTTTTATTTTTCAGTAACATTATCTTTAGTGATACCGCCAAAAACAGCAGAAGTCGTTAATTTATTCACTTCAAGTGTATCTAATTTAACACTACCAAATTGTGTCTCAAATTTCATTCGATCATAAATTAAAGGGAGTTGGTTTTTAACCTCAATATTCCCAAATTGGACTGACCCGTCCAAATCGTTGACCTTCGTGTCTTTGAAAGATAGATTCCCAAACTGAACTGAACTTTTGACAGTATTTAAATCTGTATTGTTGAAACTAATATTCCCAAATTGAAGTGATACATCAACTTGACTAGCTTGTAACTCAGTAAGCTGAATATTTCCGAATTGTGATGACAATTTTACGTTTTGACTGTTGAATTGCTCAGGTAAAGTCAAGCCGTTTTGTCCATGATAATCAAAGTTATCCAACTGGATTCCATTTGGAACAGTCAATTCGATATAATCAGGTGGGTTCCCAAATCTAAGACCTGAAAAAACTTTTGAAAACCAACTAGTAGGGGTTGAAATCGCTAATTCACCATTACGCGTTTCAACTGTTGGCTGCTTATTTTTTTCAGTATAAGACGTTAAGTGATAACCATCGCCATATTTAATATCAACATGATAACGTGATGATACCTTCAACTTCTTAATATCTTCAGTAGCTGTAATTGTTTGTTCATTTTTTTGCATATTTTGATTATGGTATAAGGTATTCACAACTGCAATAGCTAGTGCAATAAGAATAATCACCAGCGCGGTTAGTCCTAAATATTTAAAAAACTTGCCCAATACTTTCTCCTCCTTAATACCATTCATCTTATCACAGGGAGTTGAAAATAGGGCAAGTTTCGCTTTATTCTCGGCGTTTTTTAATTAAATCATAGACTTCCCACACAGCAAAAATCACACCCAGTAAAGCAATGATTAACCAAAAGATGCTACGGTCTGTCATTACTAAACTGAAAATACTGATTAAAAGAAGTAAAACTGGCATTACAAAGTCTTTCATTAATTCAAACCAGCATCTTTAAATGGCTTCAAATCAATTGTTTCTACATTCAAAATTTTACTCATATCAAATCCAGCCATATCTTCATGAAATTCTGGACTCTCCATATAGTCAGCATTCAACTGGTTAAGATCATATTGATCATCAGCAAACACCGTTGCAAAGATACGGGTAGGTTGCGATTTGTCAGTTTGAACTTCCAAATGAACATTAGCAACTTGGATATGATGTTTAGGTAAACTTTCTAAGTGACGCTTCCAATGAATATCAAAATAAGTTTTGGCACTCTCTGCGTCAGCCAATGTATAAATTCTAAGTTGTCTCATAAATATTGCCTCCTATTTATTTACAGTCAAGCTATTCTACCACTTTTTTTGAGTATTGGTAAAGCAGAATCAGAGTTGATTTTTCGTTATATTAAGTTATAATGATTCTAATATTAAAAATTTAATTTTTAGGAGCTGGATACTATGTCACGAAAAATTGGAATCATCGGTATGGGAAATGTTGGCGCTGCTGCTGCACATTATATTGTCGCAGGCGGTTACGCTGATGACCTTGTCTTAATTGATAAGAATGAAGCTAAAGTAACTTCTGATGCTGTTGATTTTGAAGAAGCAATGCCGAACTTACCCTTCCACACCAATATTACGATTAACGATTACGATAGCTTAAAAGATGCTGACGTCATTATTTCTGCTATTGGTGATATTTCATTGCAATTAGTTTCTAACGGCGATCGCTTTATTGAACTGCCTGGAAACGTGGAAAAGGTCAAAGATGTCGGTGAAAAAATCAAAGCCTCGGGATTCAACGGTGTGCTAGTTGTGATTACTAACCCCGTTGACGTCATTACAGGACTATTTCAAGAAGTGACAGGCCTACCTAAAAATCAAGTAATTGGAACAGGTACATTACTTGACTCAGCCCGTATGAAGCGTGCTGTTGCCAAAAACTTAAACATTGATTCTCGCTGTGTCAGTGGTTACAACTTAGGGGAACACGGTAATTCTCAGTTTGCTGCTTGGTCAACAGTTAAAGCATTAGGGCAACCTATTACTGAAATTGCTAGAGAAAAAAATCTTGATTTAGATAAAATTGATCAAGAAGCTCGTGTTGGTGGTTTCACTGTTTTCAATGGTAAACATTACACAAACTATGGCGTTTCAACCGCTGGTGTTCGTGCTGCTTTGGCAATTTTGTCTGACGCAAACGAAGAACTTTGTGTCTCAAATTATCGTGAAGAATACGGCGTTTACTTATCTTATCCGGTTATTGTTGGACGAAATGGTGTTGTCACCTCAACCAAACTTGACCTTACTAAAGAAGAGTTAGAAAAATTACAATACTCAGCCGACTTTATCAAACAAAAAACGAAAGAAGCCATTGGATAATGTCCCACTCACTGACACGCTTTAGAGTTAAGTCAGGAAAAGAAAAGTTAGCAGATGAATGGCTGACTTTCTTAAATGACCACATTGAAGAAACAACTTTAACTCTGAATCAAGAAAAGATATATGTTGAATCCATTTTCAAAGAAACGATTGATGAGGTAACATACCTTTATTGGTACACCTTAGAAGGTTTAGGTGGACAACCAGTCGAACAGTCAATTAATAAAGTTGATCAAATTCATGTCAACTACTGGAACGAATGTATTGACGAATCTGTACCGGCAGTAGATTTAGAACCTCAACTTTTATTAGTTCAAAATAAATTTAAAAATCAATTTAACTAAGCACTGATAATTATCAGTGTTTTTTTATAACTAATTTCGAATTATTACGAACAATTTTAAAACTATATTTTAAAATTGTTCGTTTTTTATTTGACGATAGTTTAGTGTTTTGTTATTGTTTAATTACTAAAGGAAAGGATGACTCATTAATTATGAAAGTTGCTCTGGTCATGGGCTCCATTTCAGACTGGTCTGTTGTAAAGGATACAGCTGATATGTTAGAGACATTAAATATTGAATTCGACAAAAAAATAATATCCGCACATCGCATGCCTAATGAATTGCAAGAATTTGGGCAAAATGCAAAAAACGAACATTACAGCGTAATCATCGCTGCAGCCGGAGGTGCTGCTCACCTACCGGGTATGTTAGCGGCCAATACTTCTGTTCCAGTAATTGGGATTCCTGTTTTGACTCAAGCACTTAGCGGTATTGATTCACTGCTATCCATCGTGCAAATGCCAGCTGGGGTACCAGTTGCAACTGTTGCTGTAGGTAAAGCCGGTGCAAAGAATGCTGCTATCTTAGCAGCTGAAATGATTGCCATTTCTGATCCTAAAACTTACGAGCGTTTAACTGAGTTCAGAGCTCAACAAACTAAGGAGGCCATTGCTAGCAATGAACAACTTCACGAGTAAAATACTACCCCCAGCTACCATTGGAATTATTGGTGGTGGACAGCTTGGTCAAATGATGACGCTTTCTGCTAAGTCAATGGGCTATAAGGTTGGAATTTTAGATCCAACACCCAATTCTTCAGCCAGCCAAGTAGCAGATTTCCAAATCATTGCCGAATACACCGATCAAGAAGCACTTCGTGAGTTAGCTGAAAAATCTGACGTTTTGACTTATGAATTTGAAAATGTTGACCAAACCAATCTTCAACGTGTAGCACATCTCACTCATATTCCACAACATATTGATGAGTTAATCATCAGCAGTAACCGCCTTCGTGAGAAAGCATTTCTAACTGAAAACAACTTACCCGTCACACCTTACGCTAGAGTAATTGACCAAGAAAGTTTAGAAAGAGCCATTATGCTAGTTGGATTCCCTGGCATTCTTAAAACAACTGAAGGTGGCTACGATGGTCACGGTCAATTCGACTTAAACAGCGAAGCAGACATTGCCACCGTACTTCCTGAACTCGAAAAAACTGAATGGATTTTTGAAAAACGTCAAAACTTTGAAAAAGAGGTTTCTGTAATGGTCACTCGTGACTTCACTGGAAAAGTTCAAACCTTTCCACTAAGTGAAAACACACACAAAGACCACATTCTACATACCAGTGTTGTCCCAGCAAAAGTAGCCGATAAAGTTCACCAAAAAGCAGCTGAGATTGCAAAAAAAATTGCAGATTCAATGTCACTTGCAGGTGTTTTAGGAATTGAATTTTTTGTTCTAAAGAACGATCAACTCCTAGTCAACGAACTTGCACCTAGACCTCATAACTCTGGTCATTACACAATTGAAGCTTGCAATATTTCACAATTCGAAGCTCATATCAGAAGTATTTGTGGGCTTGAATTACCAGACGTTAAATTGAATCAAAATGCTGTGATGGTCAACTTGTTAGGTGATGATTTGACCGTGGGGAGAGAAGGTTTAGTGACTCACCCTGACTGGCACTTTCACGATTATGGTAAAGATGAAATCAAAGCTAAACGTAAAATGGGGCATATCACAGTTGTTGGCAACGATAGCCAAGACTTACTTGACTCACTAAAAAAATTTAGATAATTGGAGAACAAACATGAGTACATTAATTTCAGAAGGTAAAACAAAAAAACTATACACAACTAATGACGAAAACATCATCAAAGTGGCTTACACCAACCACGCAACCGCTTTAAATGGTAAACGTAAAGAAGATATCGACCAAAAGGGAACTTTAAACAACCGTATCTCTAGTTTGATTTTTGCTTACCTTGCAAAAAACGGGATTAAAACTTGTTTCATTGAACAATTATCTGAAACAGAACAATTGAATAAAAAACTAACTATGATTCCTTTAGAAGTTATTATTAGAAACTTAGCCTCCGGTAGTTTTCAAAAGAAATTCGGAACTGACTATCTCGCAGAACTCAAGCAACCTGTACAAGAATTCTGCCTAAAAAGCGATGAACTTGATGATCCTTTCATGA</t>
  </si>
  <si>
    <t>MNQTKNYDIGLDIGVGSVGWTITDSQSQKVLKVKGKQGIGVHLFNEGQTAEERRQFRTNRRRLKRRKWRLRLLRELFDEPISSIDPEFFARLKYFNESSKDPKNKGYQPQLHDDLKDVDFYRQYPTIYHLRHALMTQKEKFDIRDIYLAIHHIVKYRGHFLMNGHSSSFSVAQTDWKADLTKLFELIQETRTNLDFSFDLTEIDTIKSLLFDKNLSRNDRQKEIVGLINNNSQLDKKDKALTKQLVESVVKGIVGMKTRTDILLGYEVDNKEQSKAWNFSIDELDDQMATIDPALSQNSQAHDIITLIQKLYMTVQLAQIVPEGQSVSEMMINRYNLYAEQLQQLKDYKKINLETGLLLREAYDELMTKALTAAPGKTIHDTFYNKVKKILKDQDNKQALSIKQAIEDSNYLIPLRIKSNGVIPYQLHQRELDAIIENQKEFYPFLATPNPVDGHQEALPYKLDELIGFKVPYYVGPMVDPEVDSDQNFAWMVRKEKGEITPWNFHNKVDITQSADNFIKRMKTTDTYLIGKDVLPQNSLLYQRYTVLNELNGIKVANKKLTIEQKQRLYDQLFKKKKTVKKQDILNNLVAAGEIHEDDNLTGLSNGTTFNNNLGSYIDYCKIIGQDKLEDASKQADIERIIEWSTTFEDANIFLTKLAEINWLTEDQRQKLSQIRYRGWGQFSKTLLTDIKDNKDNSIIDNLMSTKKVFMQIINDTTIKQKIDDYNQYHLNHADLKDTIANLFTSPQNKRAINQTLLVIEDIINAVGHKPNRIFIESAKDNRNAKNQLTQSRLKRIVKQFEDNKQHVDQSVYEELKQLDDGSHASIDDRLLLYFLQNGKDMYTGQPIDISQLSTSQYHIDHILPQAKVMDNALDNRVLVSSKANTEKSDRFLSEIPQFQQRSLWAELERMGFLTKAKKERLLMTSDEFKQNSVRFIARQLVETRQIIKLVNQLIIQEHPEVKLVNIKADLTNAFRKKFNFVKNRNANDYHHAFDAYLTSLIGSHLLKSHPKWEPLFVYSDYDKIKFDNAPQGVNIMKEFEQSKLADENGEIIWNKDEMMAYLERLYNSRQILITKKVYARHGNLFKQTIFKAGESDNLIPVKNNRSDIAIYGGYKSKQVSYYALISLHNKKRQKRLVAVYLIDIQKLQNLNESDYFKTLHTIIKERHNIKPEFDILADKIYQNQLIIDNKNGSNRPFRIEGDFKNDRQLYLPLQYQRWLASKEPTDEKLNRIFDHICEQLADYFPLFAGNACDKLLDNRDKFYQLSIKSEFNDKGKLIAEGKLSVIDKLLVAMHADSRNSNLAVIGLSSSWGRFKLHGGNEAIGTSVQLIHQSPTGLFKRIQRFN</t>
  </si>
  <si>
    <t>1458462.SAMN02841230.GCA_000703065_01546</t>
  </si>
  <si>
    <t>MKKVGEYYLGLDIGTDSVGYATTDQRYNLLKYKGKPMWGSHLFDAANQCADRRGFRTARRRLDRRQQRVQLVDEIFAPEVSKVDPKFYTRRKASALYGKDRPDLTDANSCFNDKGYTDKEYHEEYPTIHHLIVDLMKNTEKKFDIRLINIAVDWLVAHRGHFLSDVGTNNIDRVLEFDSIYEEFISYFDGEGFERPWDSVDAGKFGEVLKEKGVNRKKLALKDLLYGGTIPSDEDYFIDRKELVNFLAGGKVHCNKLFRGYESEDDITMTISDDMEILLPQLGDYATIVGKMAAMYDWSVLSDILSSHAFISEAKVKVYEQHGEDLRRLKAFVKEYYPRKKYNEIFRESGKDCTNYTAYSYNLKSVGNGAELPKGKATREDFLKYLKQALDLDKITCRTEEDQQFVDELKERIAEGSFLPKQVNSDNRVIPYQLYYAELQKILDNASRHYDFLNAKDGDGYVAKEKLLSVFKFKIPYYVGPLKKEDDSPYAWIVKKADGPVRPWNFEEKVDLDKSESAFIDRMTNSCSYIPGENVLPKNSLLYTKYMVLNEINNIKVNGVAITVEAKQEIYEEVFCKNRKVTPKMIKGRLVTSGCIQKEDEISGIDVQVNASMKSRYDFRKLLSEKKLTEDDVEGIIARSTYTEDRYRYKKWLKENYPQFDEKELRDVAKLRYTDFGRLSRYFLSGLQGASKETGEVGTIMHFLWNTNENLMQLLSDRYTFVDEIEKLRNAYYAEHKMGINEQMENLGISNAVKRPVTRTLAVVDDVVSTIGHAPAKIFVEMARGEDEKKQRSVTRKDQILNYYRDVEEDTRLLEKQLEDMGDTANNRLQSDALFLYYMQLGKCMYSGEPIDLALIKTDKYNIDHIYPQSLVKDDSILNNRVLVLSKINGDKKDVYPIDKDIRVKMQPFWKHLCDAKLITKEKYDRLTRGSNFTDEEKMGFINRQLVETRQSMKAVTQILHNLYPESEIIYVKARLASDFKKVFDLAPKSRIINDLHHAKDAYLNVVAGNVYHEKFTKRWFKITDEYSMKTKVIFSKDLVRNGKTIWDHEHDLQTVRKSYAWNDIHLTRYAYCQKGGLFDQMPVKKGKGQVSLKDGMNIDMYGGYNKPTASFFTIAKYLKGGKKEVSFVPVDLMAGERFLKDEEFAREYVKKTLQEINTKKIDNVEFPCKNRVVRIKSTLLIDNVRVWVNGKSNGGKIILLTSAESAYFDRETTIYIGKIEKYAEKKKLNRNLRHDEQYDGLSCKNNIRLYNMIVDKLRKPPFSDMPGNQAQTLEDGKFLFEKCEFDIQIQTLLNCLNLLKSGRAGGCDLKAVGGKNSSGAMTLGANVSSGKYKRISIVNYSPAGLHVSTSDNILEM</t>
  </si>
  <si>
    <t>1122146.SAMN02797784.IV53_GL000556</t>
  </si>
  <si>
    <t>GCF_001438785.1</t>
  </si>
  <si>
    <t>Ligilactobacillus ceti DSM 22408 NODE_102| whole genome shotgun</t>
  </si>
  <si>
    <t>GTTTGAGAAGTGTGTTGTTCTCGATAGGTCTTAAAC</t>
  </si>
  <si>
    <t>AATGTTAGGACCAACACCACAACAAATTATGCGGATTAATAATCGTTATTATTTCCAATTAGTTATTAAATATAAATTTGAAAAAAATCTCGAGCAATATTTAAAAAATCTCTTAGTAAAAAGTCAAACAGATGAAAAAGCGGGAATCAAGTTAGTAATTGATCGGAATCCGTTAAACTTTATCTAATTCAAAAAAGGAAGTGGAGTAATTAATGACTTCAATCGTATTTATGGGAACACCGCAATTTGCGGCACCAATTTTAAGCAGTTTAATCGCACAAGGTTATGATGTGAAAGCTGTTGTTACACAACCAGATCGCCGTGTCGGACGGAAAAAAGTTCTAACACCAACACCAGTGAAACAAGTTGCTTTAGAACATGATTTATTAGTTTTACAACCACAAAAATTAAGCGGTAGTCCAGAAATGGAACAAATCATCGCTTTAGAACCAGATTTGATTATTACAGCGGCTTATGGTCAATTTTTACCAACTAAACTATTAGCTGCTGCACAAATCGCTGCTATTAATGTCCATGGTTCTTTATTACCAAAATATCGTGGTGGAGCACCAATTCAATATGCGATTAAAAATGGTGATCCGACAACGGGTGTCACAATTATGTACATGGTAAAAGAAATGGATGCTGGTGATATGTTAGCGAAAGTGGAATTACCAATTGGGGCAACTGATGATGCGGGAACAATGTTTGAAAAATTAAGTCTTGCAGGACGTGATTTATTAAATGAAACATTACCAAAACTCATTGCTGGAGAAATTACACCAGTGGCCCAAGATCCAGCTTTAGTCACTTTCTCGCCAACTATTCAACCGGCTGAAGAAGAATTACATTTAAGTCAAACAGCTCAAGAACTTGATTGGCAAATTCGGGCTTTACGTCCAGCACCAGGTGCATATTTTGCTGATTTCAAAGGTAAACGGATGAAGCTATGGGATATTCAACCTTTAGCTGAAACAACTGATTTAGCTGCTGGCCAAGTTGTTGAAGTGACGAAAAAAGGCTTGAAAATCGCCGCTGCAGATCAAACAGTTTATGCGATTCAAGAATTACAACCAGCTGGTAAACCTAAAATGGCAATTCAAGCATATTTAAACGGAATGGGACAAGGTCTAAAAGTAGGCCAACAGGTTATTACAGATGAAAAATAATATTAAACAAACACCGCGTTATTTAGCGGTGGAACTTTTAACTAAGATTGAAAAACAAGGAACTTATTCTAATCTCGGTTTAAATCAAACAATTCAAAAACATAATTTAAGCAAAAAAGATGTTAATTTATTGACGACTTTAGTTTATGGTGTGATTCAACATCAATTAACATTGGAATTTTGGTTGAAACCATTTATTAAGAACCCGAAAAAATTACAACCCTGGGTTAAACAATTGTTATATACCGCGCTTTATCAAATGCAATATTTGGATAAAATTCCCAAACGGGCGATTTTTAATGAAACAATTGAAATCGCTAAAGTTAAAGGTCATGCTGGAATTCGTAAATTTGTGACAGGTATTTTGCATACAATCGATCGAGAAGGACTTCAAGATCCAAATGCTATTGCTGATCCTAATGAACGGATGAGTATTTTAACAAGTACACCATTATGGTTAGTGCAAGAATTAACCAAAGAAGTCGGTGTGGCTAAGATGACAACGATTCTTGAATCAATTAATCAATCACCAACACAAACAGTTCGTTATAATCGACAATTAACGTCATTAGACGACTTGAAACCAGCTTTGGAAGCAGAAGGGTTCACGATTGAAGAAAGTCCTGTAACACCAGCTGCTTTGCATTTAAACGGTAAGTTTATTCCAAGTAGTCAAGCTTTTGCAGCAGGGCAAATTATTATCCAAGATGAAAGTGCTATGTTAGCTGTAGAAGCGATGGATTTACAAGGTGATGAAGCTGTTTTAGATGCTTGTGCGGCTCCAGGTGGGAAAACAACGCAGATTGCGAGTTACTTAACAACTGGCCAAGTGACAGCGCTAGATATTCATAAACATAAAGTTAAATTAATTGCTGAAAATGCTAAACGTGGTCAAGTAGCAGATAAAGTGGTAGCTGTGAATTTAGATGCGCGGGAAAGTTTAACAAAATTCGGCGCTGAAAAATTCGATAAGATTTTAGTTGATGCGCCTTGTTCTGGAATTGGCTTAATGCGTCGAAAACCAGAAGTTAAATATGAAAAAACTTTGGCGGATTCCCAAAATCTTCATCGTGTGCAAGTTGGTATTTTAAATGCTGTAGCACCAACTTTGAAAAAAGGTGGTTGCTTAACATATAGTACATGTACAATTTTAGCGGAAGAAAATCAGGCAGTAATCGATGAGTTCTTGCAACAAAATCCTGATTTTATCCAAGTTAAAACACCAAGTTTAAATAATTTGAAAGCAGATCGAACAGAATTAGGTTTAACAATTTATCCTGATGATTATTTATCGGATGGATTTTTCATCGCAAGTTTACAAAAGAAATGAGGCGATCAAAATGATCGAAGTTCACTATCAAAGTGATATCGGAAAAGCACGTGATACGAATGAAGATTATGTCGGCGTTTTTACAAGTCAAAGTAAAGCGCAACTCTTATTAGTAGCTGATGGCGTTGGTGGGATGCAAGGTGGCGAAGTTGCTTCGGAAATGACGGTTGAAACCATGGGTGAATATTTTGAAAAATCACATTTTACAACGGCGCAAACAGCTTTAACTTGGTTAGAAGAAGCGATTACGAAAGTTAATCAAGCAGTGAAACAACGCTCGCAAGATTATTTTGATTTACGGGGCATGGGAACAACTTTAGTAGCTCTGTTGTTCGTTGAAAATCAAGTTGTTGTAGCACATATTGGTGATAGTCGGGCATATTTATTACGCCAGCAACGATTTTCACCACTCACTCAAGATCATACCTTCGTTTCACAAATGGTGCGTCTTGGTGAAATGAGTGAAGAAGAAGCCAAAAAACATCCGAAACGTCACTGGGTTACACGAGCGGTTGGTGTGGAAGCAGAAGTTGAATTTGATTATGATGTGCAGACAGTTCAACCTGGCGATCGTTATTTATTATGTTCCGATGGGTTAACGAATTTGTTAACTCCTTCAGCGATTAAACATATTTTATTAGAACCATTAACTTTAGCAGATCAATGCCAAGCTTTAATTGATTTAACGAATCAAGCGGGTGGAACGGATAATATTACAGTGCTATTAGCGGCTGTGCCAAATGAGGTGAAATCATGAAAGAAGGCTATATTTTAAATGGTCGGTATCGTATTTTACGCTCTTTAGGCGAAGGTGGGATGGCAAATGTTTATCTGGCGTATGATTTGATTTTAAAACGGGAAGTTGCAGTGAAAGTTTTACGGCTTGATTTACGTGATGATCCAGTTGCGATTCGCCGTTTCAAAAGAGAAGCACTTTCACTTGCTGAATTAGATAATCCTTATGTCGTTAATATTTATGATGTTGATGAGTATGATGGGATGCAGTATTTGGTGATGGAATATATTAATGGGATGAATTTGAAACAATATTTGAAACGAAATCATCCGTTAATGTTGCCACGTGTGGTGGAATTAATGAATCAAATCTTAATTGCCGTTCAAGCTGCGCATGATAATAATATTATTCACAGGGATTTAAAACCGCAAAATATCTTAATCGATGAATTCGGCGATGTGAAGATTACCGATTTTGGAATTTCGGTGATTTCCGAAAGTACGATGACGAAAACAAATACTTTGATGGGATCAGTTCATTATATTTCTCCAGAACAAGTTCATGGTCAAATGGCTACCAAACAATCTGATATTTATGCTTTAGGGATTATTTTGTATGAGTTGTTAACGGGAGATGTACCATTCAAAGGGGAAAATGCTTTAGCGATTGCAATGAAACATTTCCACGAAGAAATCCCTACGATTCGTAATTTGAACCCGAATGTGCCACAAGCGTTAGAAAATGTGGTGCTTAAAGCTACGGCGAAAAATGTTAGTAACCGTTATTTAAGCGCAAGAGAAATGCAAGAAGATTTAGTGTTAGCTTTGGAACCAAGTCAAGCAGATGTTCCTAAATGGGAACCAATCTTATATAGTGATGATGCAACTAAAGTTTTGCCAAAGTTCACGAATGATTTATTGACGGAACAAGCAGCACACACACAACTCGATCCAGAACAAACGCAAGTCTTACCAACACCAAGTCAAGCTGATACTAGTTTGGTGACTGATGATGCAGCCGATGAAGCTGATAAAATAGTTAAGAAAAAGCATTCTAAACGCCGGATCTGGAGTGCGGTCTTGTTAGTGGTTTTAATGGTGATTATGGGAATATTTATGTATAATCATTTACCGATTCGGGTGAGCGTTCCTGATGTGAGTGGTTTAACGCAAAAAGAAGCGATTGCTAAATTAAAAGACGCTGATCTTGAAGTAGGTACAACGAAGAAAGTTTTCGATGATAAAATTAAAAGTGGTAAAGTTATCAAAACGAATCCAAGTGTGCATGAAAAAGTGAAACGTGATGCTAAAATTGATTTGATCTTATCAAAAGGACCAAGTAAACAAGAATTCGGTGACTATCATGGTGAAGATTATACTGATGTGGCTAAAGAACTCCGCAAAAAAGGTGTGAAAGTCAGTCAAAATAAAGTCTACTCAGATAGTGAACCGGTGGGTAAAATTGTGGATCAAAGTATTTTAGCTGATGAAGTTGTGAACTTTGCCAAAACAAGTGTGGTGTTCGATGTGAGTCAAGGACCAAAACAAATTTTAGTCCGTGATTTAATGAATTACACAGAAGATGCGGTGAAATTATACGCTGAAAAATTAGGCCTGGATTTACACATTAAACGTATTACTAGATCACAACAACCACCTGGCGTTGTGATGGCCCAAGAACCTTATGCTGGTGCACCAATTCGGACGGGTGGCAGTTTATATGTCACAATTAGTGAGGCACCAAAAGAAGAACCGAGTGAAACACCGGTTAAGGCGCAAGATTTTACAATTAAAGTATTGTTACCAGCTCGTTCAGGTAAGAAAAATAATATTAAGATTTATTTAGAAGATGATGATCATAGTTTGAAAACTGTATATCAAAACTTCATAATTAATCAAGATACAGAATTTGATTTACCATTTACATTGAAACCAGGGCACAAAGGTAAATATAAGATTACGCGGGATGGCAAAGTTTTATTACAAGATAATGCCGTTTCAGCCCCTTAATATATGCAGCAACAGAAAGGAAGTTTGCTAATTTGGTAAAAGGACAAATCCGCCAGTCATTGAGTGGATATTATGATATTTTCGCAGATGGAAAAGAATATCGCACACGTGCGCGCGGAAATTTTCGCAAGAAGAAAACAACACCTTTAGTCGGCGATTGGGTCGAATTCAAGGCGGAAAACCAACAGGAAGGGTACGTTTTAGAAGTTTATCCTCGGAAAAACGAATTAATTCGCCCACCAGTTGCGAATGTTGATATTGGAATCGTCGTAACAGCTTGTAAAGAACCAAAATTCTCCACCAACTTATTGGATCGTCAGTTGATTATGTTGGAAACTAATAATATTAAACCAGTTTTATATTTTTCCAAAGCTGATCTGTTAACACCAGAAGAATTAACAAAATTACAAAGTATTGTGGCTTACTATTCACAATATTATCCTTGTTATGTACCGCTGCCTGAGAATGAATCAGAAGTTTTAGCTGAGATGTTAGGCGCATTGCATCAACAAGTAATTGTGATTATGGGCCAAACAGGTGCCGGAAAATCAACGTTCTTGAATAAAGTGAAACCGGAATTGAATTTGGAAACAGGTGAGATTTCTAAAGCGTTGAGCCGTGGTCGCCATACAACGAGAAAAGTTACTTTATTACCAATTGGCGATAACTTGATTGCTGATACACCAGGCTTTTCATCATTTGAAATCTTAGATATTACCAAAGAAGAATTACCTTTGATGTATCCAGACTTTGTAAAAGTACAAGATGAATGTAAATTTAGAGGTTGTTTACATGTTAAAGAACCAAAATGTGCTGTGAAAAATGCCGTGAAAAGTGGTACAATTTTAGACAGTCGTTATGAAAATTATTTACAATTTCATGAGATGATTATTAATCAAAAACCAAAATATAAATAGAGGTGTCTTAATTATGAAAATCGCTCCATCAATTTTAAGTGCTAATTTTGCAGAATTAGCTAAAGATGTTCAAGTTGTCGAAGAAGCCGGTGCTGAATATTTACACATTGATATTATGGATGGTCATTTCGTACCTAACTTAACTTTCGGTGCTAAATTAGTTAAAGATTTACGTCCTTATAGTAAAATGGTTTTCGATTGTCACTTGATGGTAGACAATCCTGAAGAAGTTATTCCTGATTATGTCGATGCTGGTGCTGATATTATTGGTGTGCATTATGAAGCAACACCTCACTTACACCGTGCTTTAGATATGATTAAAAAAGCTGGCGTCAAAGCTGAAGTTGTTATCAACCCAGGAACACCAGTTTCTGTTTTGAGTGAAGTTTTAGGCATGGTTGATCAAGTCTTAGTTATGACAGTTGATCCAGGCTTTGGCGGACAAAAATTCTTACCAGAAACAATGGATAAAGTCCGTGAATTAGTTCGTATTCGTGAAGAAAAAGGCTACACATATGAAATTGAAGTCGATGGTGGCGTGAAAGATCACACAATCAAAGACTGTGCCGCAGCTGGCGTTGATGTCGCTGTAGCTGGTTCATATGTTTTCGATGCTGAAAACCCAGCAGAAAAAATTGATACATTACGCTTATCCGCAAACGAAGTGGAAATTTAAAAATGGAACTTAATTTATTGGTTGGTGGACCTGTTAGTGACTTACCGGTAGATTTCATTTCTAAAATTCAAGCGATCCCAGGAGACTGGGTCGGTGCTGATCGCGGTGCGGTGCGTCTTTTAAAATGGGGAATCAAACCCGTGTTAGCGGTGGGAGATTTTGATTCAGCTAATGAAACTGAAGTCGCTGCCGTGGCACAAGCTTGTCCTAAAGCTGTGATTAATCCCGATAAAGTCGATGTGACTGATACAGAATTAGCGTTACGCTATATTTTAAAAGAGTATCCTCAAGTGCGCAAAGTCCGGATTTTTGGAGCAACAGGAGCCCGTTTAGATCAGTTTTTAGCGAATTTGTTTTTTGTTTTGAAACCTGAGTTCGCACCTTTAATTAATAAGGTCGAAATTATTGATAAATGGAATCAGATTCAATTTTATACAGCGGGGGAATATGAACTCGAGAAAATGGCACAAATGCAGTACTTGGCGTTTATTCCATTAACCGCGGTGCAAGAATTAACTTTAAAAGATCAAAAATATACTTTAGAACGACAAGATTTCGCTTATCCTATCTCATTATCTAGTAATGAATTTGTCGGTCAGACGAGTCATTTCTCTTTTAAAAAAGGTGTGATTTGCGTTGTTCAAAGTCGTGATTAGAAAAAGTCGTGTGTTTTCACACGGCTTTTTTGTTTTTAGAAGGGATTAACTATCATGAAAAAAGCCGTATCTTTTGCAATTTCAGACTATTAGGATGAAAATAAAAGTGAAAAAGAGTTAAGGAGTGATAGAAATGAAAGAAAGAATTTATTTAGATCGGAATGGTAAAACAGTTGAACCAGGGACGGTTGATAAAAAAGCCGGCATCTTATACGTGAAACAAGGAATTGTGATTACAGAAGAAGATCAACATGATAAAGAATATATTGTTTCATTAGGTGCTTTGAAACCATTAGGTCGCATTAGTTGTTATTATAGTGCGGACAAGAAAAAGTATGATAGTTACTATATTGATAAGAAAACGGCCGTGATGACAGATATTGAACGTTACGCAACAAATGAACATGGTTTTGGCGATGAAGAATTGGCTCAAGCTATGCAAAAAGTAGTCCAAGAACCATATGCTTACATTATGGTGGAATGGGAAGATCCAGAATTGACTCAACATAAACAAAATTTCTTCAAACAAGAATTCAAAAAAATCGAAGAAAGATTTAAAAAATAATCAGCTATTAACTAATCAGCACTGAGCGCAAGTTCGGTGCTGTTTTTTTGTTGGGGAATTTGCAGAAAAAGTCAAAACGTTATAACATGAAATAGATAAATGTTTTTACTTATAATGTTAAGTTGAATTGAGATTAACAATGGATGGAACAAGGAGTGCATAGTTTTTTATAAAGATCATTCAATCAGCAGCATTGTAAAAATAGTAATTAAGATATATTCTGAAATTGTCAAAAATAAAATCAGCTGATTTAAAATTTCAAAGGAGAAAACAATGAGCATACAAGTTATCATGGATGATATTACCAAATTAAAAGTAGATGCTATTGTAAATACATCTAGTTGTTATTTAGATGATTATACCGGTTTTCAAGGTGCTATTAAAAAAGCAGCAGGAACTGAGATGGAAACTGAATTTAAATTAAAGTTTGAAACTGGGATTAAAGAAGGAACATCAGGATTTACCAAAGGCTATAACCTACCAGCCAAATATATTATTCACACAGTTATACCTCAACGTAATTTTTTTAATCCAACATCACTTAAAAATTGTTATGAATCTATCCTTAAAACAGCTTCGGAAATCGAGATAAAATCATTAGCGCTTCCGTTGCTGGGTTGTGGAGATAAAGGGTGGACAATGGATGAAAGTTTAAAAGTTGCTTTGAGGGTATTTATTAATTGCGACCATGATATTGATGAAATATTTATTGTAACTGATAAAGAAGATGAATTTAAGGCAGTAAATGCAGTTATTAGGAAAAAACGTTGTTTGTTACTTTTAGAGGGTGTGAGAGAACTTCATAGACGAGGTTATCAAAATGTGCGAATTTTACCATATATGGCTCCGAGCGGGGTATTCTGGAGATTAGATATTTTTGATACTATAACTAATAATAAATTGCGATATTCTAGTGGTGGACAAGAACAGCTTGGTAATAGCATTGTGCAAGTTGACGATTCTTCATCAAAAGTAGCAGATGTTATTTTTAAAGAATTGTCTTTAACCGAAGTGCAAAAAGCTGATCAAGAATACGCAATATGGTTGGATTGTCTTGTTGAAGCCTCAATTGGAATATTTCAATTACCGTGGGCCTTTGCGGAGTATGTAGAAACTGATTGTTGGCATTTAGGTTCTATACAATTTCCTTTACCACCGAATTATCGTAGAAACATAGAATTATAAAGTTTTTGACCTATAATCAACAACAAGTCTACTTTAAAATCAGTAAAAGTTATCAACGTCGATGTTATGAAATAATGGTAGGACAATAGAAAATTCAGATGAATAAAACTAAATAACAAATAAGGATTTTAGCGGTTCGGACAATAAAGTCTGATCCGTTTTTTATAGAAAGGATGAATACATTTTAATAGTCAATTAAGTATATATAAAAACAAAGTAGTGTACCTGTGGTGGGTATCGATTTAGAGCTTTTTTACAAGAATCTATGCATATAAGCTTATGTGAACGATTAGATATAAAAAGAGCACTTAATCCGTTTTTTATGGATTCTATACTAGAAGAATGTGATGAGATAGAGTTAAATAAAGATATCGGCAAAGAAATATAAAAAGAAGCTTAAGACTGTTGCTATGTATGATAAGATAGGAATTGGATGATTTTACAAAAAATAAATTGGTAAAATTATTAATGATTAAGATAGTGAGATGATAAAACGTAAAGAGATGTTTTGATAGAGGATTAACATAAATAAGTGAGGAAAATAAAAAAACTTCATTTAAAAAAATGAAGTTAAAATGCCCACAGCGGGCTGCCATTTCTGGTCAATAGAATAAATTTTTATTTGAACTTAAGTGTGTTGTTCTCGATAGGTCTTAAAACCTACTAATATTCTAGTATGAATATTGAAAAATGTCAAATTTTGAATATATAAAACTGATTGCAAACGAAATTAAATTATCCTAGGGAGGTAAAATAATGAGTAAAAAATATCAAAACACAAAGTATTATGTAGGGCTTGATATCGGAACGTCGTCTGTTGGGTGGGCTGTAACAGACGCGAATTATGAGTTATTAAAAGTTAATGGTCATAAGACATGGGGATCAAGATTATTCACAGAGGCTGAAACGGCACTTGAACGGCGAACACACCGCGCTACTCGGAGAAGACTGCAAAGAAGAAAACAAAGACTGGATTTATTAGATGAATTATTTGCTGAAGAACTTGCTAAAGTAGATCCACAGTTTTTACTTCGTTTGAAGGAAAGTCAGTATCATATGGAAGATAAAAGTACAGATGATAAGTATGTTTTGTTTAATGATCAAAATAGAACAGATGGAGAATTTTTTACAGAGTATCCAACGATTTATCATTTGCGTAGTGAATTAATGCAAGGGAAAAAAGAGGATATACGTGCAGTATATCTTGCATTACATCATATCGTGAAATATCGTGGCCACTTCTTATTACCTGGAGATAATTATGATATGCAAGGTAATTTAAGTGAACTGATTAAGAGGCTGTTTAAATTTATTGAAGAAACTTTATTTATTGAAGATCTTGGATTGACGGATGAAATTCAATCCAAAATAGAAGAAATTTTATTGACAAAGACAAAAACTCGTCTTGATCGCCAAAAAGAAATTGTCAAACTTTTTAATACAAAACATCAAAAATTAGATGATAAACAAAAAAAATTATTAGAAGCTATTTTTAAATTATGTTTAGGTCTTAAAGGTAATATGGTTAATATTTTTGGTGACAAAGGTGAATATGGAATTGATTTTACTGATGTCGAAGATAAGAAGAAAAAGGTAGAATTTAGTGCTGATTATGATAATAACATTAATGACTATGTAGATTTCTTTGGTGAATATTTTGAATTGTTAGAAATTACGAAAAAAATTAATGATACAGTTATTTTTTCTGAAATTTTAGTCGATGGAAAAGGTTTTTCTGAATCTAAAGTAATTTCTTATGAAAAACATCAACAAGATTTGCGCAAATTAAAGACACTCTTGAAGAGTCTAGATAAAACCTTGGGGTATAAATACGGAGAAGGATTATACCAAAAAATATTACTTGATGATGTAAAATCTAATTATGTTAATTATTCAGGAAATTCTCAAAAATTAAAAAAATGTACTAAAGATGAGTTTTATGGGTTTATCAAGAGTAAGTTAAATTCAGTTACCAAGAAAGAAAAGGTTTCTGAAGCTCAACAAAAAGAAATCGCTCAGATTCTCGCTGATATGGAATTTGGTGATTATCTACCGCTGCAACGTACAACTGATAATGGTGTTATTCCAAACCAATTACACAAAAAGGAATTAATTGAAATTATTGAACAACAAACTAAGTATCATGATTTTTTCAATGATGTAGATGAAAATGGGCTAACTATTAAAGATAAGATTATTTCATTAATGACTTTTAGAATACCTTATTATGTCGGACCATTGAATGATTATCATAAAGTTGCTGATGGAACAGGACATGCTTGGATTGAAAAGAAAAAAGACGGTAAAATCTATCCTTGGAATTTTGATGAGATGGTTGATACAGAGGCTACTGCAGAAAAATTCATTAAAAATTTGACGAATAAATGCACCTATTTAAAAGGTGAAGATGTATTGCCAAAAGAATCGAAGCTGTATTCTGAATTTATGTTATTAAATGAACTTAATAATATTAAAATAGATAATCAAAAATTGGATCCTAAATTGAAGATGAAAATGGTATCAGAGTTGTTTATGAAAAAAAACGAAAAGATAACGAAGAAAAAAATTGTTGATTACTTACGCTCAATTGGTCAAGCTAATGGTAACGAGATGGTTAGTGGAATTGATCGGGAAATCAAATCTGATCTGAAAACTATTCATAAAATTCAACATTATTACCAAGACGCATCGCTAGAAATGGCGGAAAATATTATTCGTTGGAATACCATTTTTAATGATTCTACTTCTGACATATTAAAGGATAAAATCACAAAAGCATATGGTGATGTATTAACTCCTGGTCAGATTAAAGGATTGTCTAATCTAGCATGTAAAGATTGGGGGAAATTATCTGAAAAATTCTTAACAGGTATTCGTTGTGATGTGGGAGAATTTAAAAATATTAGTATTATTCAAGCTATGCGAGATACTAATAATAACTTGATGGAATTATTATCGAATAAATATGAATTTATGGATAAGATTCAAGAATACAATAAAGAATATTATGGTGATTTTACCTTCAAAGCAGAACCCTCTATTATGGATGATTTATATGTGGGACCCGGTCCGAAAAGAGCTATTTGGCAAGCGGTACGGATTGTTGAAGAAATTAAGCGGATTATGGGGCATGATCCAGAAAAAATCTTTCTTGAAACAACAAGAACTAATCGGGCACCAAAGGTTAAGAACACTAAACGTTATGATGCGTTAGAAAAAAAGTATGAGTCCGTTAAAGAGCACGAATATGCAGAAGTAAAGAAAGAATTTGAAATTGAAAAAAATGATAGTTTAAATATAAAGAAGTTATTTCTTTATTTTACACAACTCGGACACTGCATGTATTCTGACGAAAAAATTCCTTATAATGAATTATTCACTAATCGTTATGATATTGATCATATTTATCCACGAAGTAAAACAAGAGATAACTCTATGGACAATCTCGTATTGGTGAAAGCAGAATGTAATAGAGATAAGAAAGATAATTATCCAATTAAGCTTAAAACAAATATTCAACAGAAATGTCAGGTTCGTTGGGCATATTTACGTGATAAAAAACTTATTACTGAAGAAAAATATAATCGCTTAGTGCGTAAAACACCATTAACTGAAGATGAATTGTCACAATTTATTGCCAGACAATTAGTGTTTACATCACAATCTGTCAAAGCAACAGCGGAAGTATTTAAAAGGTTATATGAAGATTCTAAAATTTGTTATGTTAAAGCTGAGAATGTTAGTGACTTTAGATATGGTTCAACTAGAAAAATGAGTAAAGATGATCAACCGCAACCTTTTATCAAAAATCGCGATGTGAATGATTTTCATCATGCGAAAGATGCTTATTTAAATATTGTAGTGGGTAATGTATATGATGTTAAATTCACACAAAATCCAACGAGATTTATTAAAGCAAATAAAGATTATAGTTTGAATTATATTTTTAGATATCCTGTGAATAAAAAAGGTGAGAATGTTTGGGATCCAGAACAATCGATGAAGATAGTGGAAAAAACATTGAAAAGCAATGATGTGCGTGTCACTAAATTAGTGAAGCCAATCACTAGTCCAATATCCAACGAAACTCTTCATAAAGCATTAAAATGTAAACCTGGTTCTTATTTACCACGTAAATCTTCTAAAGGAACACCCTTGGCAGATGTGACTAAATATGGTGGATATGAAAAGATTAAAAATGCATATTACAGTATTTATAAATATACCTATATGAAGAAAAAAGAATGTATGGAAGAGTTTCTACTTGTACCTATACCAATTCATTTGGTGAATAACGATGAAGAATTACCAAAATATATAAACGATAAGATAGCCGAAAGAGCAAAAAAGAAAAAATTGGAAACAGTCGAGTGTATTGTAAAAGAATTATATCAAGGAACTTTAGTTAGAATAAATGGGTATGATTATCGTATTGCAGGAAGTTCGGGAAAACAATTCGAATTGCATAATGGGATTAATCTGATTGTTGAACCTTGGGTTGAAAAAGTTCTGAAAGAAACAGATAAATTCGTGCGAAAATCTAATTCAAAATTAGATAAAAAACAACAAAAAGAGAATACAACTGAAACTCTGATTGAAAAACAATTAAATGATGTATTTGAATATCTCTGTCGGAAATTAAATCAAGGCATATTCAAAAACAACAAACATACATTACCTGCTAAACTGTTGGGGGATAGTATTCAAAAACGTTTTGAAGATGCTAGTATTGAAGATGAATTTGAGGTTATAAAAGAATTGATAAGTGCTATAGCGAAGAATCCTCAGAATTTCAAAACGATTCAAAAAGTACTAGATATATCCGGCAGTTCGATACCAAGATTTAATTTAAAGCTTACAAAAAATAATGTAGACGAGTTTATTATTAAAAATGAATCGGTGACTGGTTTATTTACACATGAGAAAGTTATTTTTAGAAAATAGTTAAACAATTTTAATATCTAGAATCAAGAAACATTTCTGATTCTAGATATTCTTTTATAATTAGGAGGCAGAAAATGGGTTGGCGTGTAGTGAGAGTGTCGGGTCGAGCTAAATTAGATTATAAAATGAATTATTTAGTATGTAGAAAATGTAATGATACATTGCGTGTTTTTTTGGATGAAATATCTATTTTGATTATTGAAAGTACTTGTGTCAGTATTACAACTGCATTATTAGTTAAACTGACAAAACAAAAAATAAAAGTTATTTTTTGTGATGAACAGAGGATGCCTTATTTTGAAATGATGCCATATTATGGTAGTCATGATACGAGTAGAAAAGTACTTGATCAGATGAAATGGACTGATTACAATCGTTATTTAGTATGGACATCCATAGTGTTCAAAAAAATCGCAAATCAGGCTAGAATTTTAAAAGATAATCAAAAAGATGAATATTTAAAATTGTACAACTATATGGATGAAATGGAATTTAATGATGAAAATAATAGAGAAGGCCATGCGGCTAAAGTCTATTTTAATGCTTTATTTGGCAATGAATTTAGTCGAGATAAAGAGTGTCCTATTAACGCTGCTTTGAATTATGGATATACCTTATTGTTATCGATAGTACTTAGAGAAATAGTAGCGATGGGATATATTACTCAATTAGGAATTCATCATCATAATATTTTTAATGAATATAATTTAGGCTCAGATTTAGTGGAACCTTTACGAATTTTTGTTGATCGTTTTGTATTGGAAAACGATATTAAAAAGTTTGATAAAGAGGAAAAAGCAATACTTACGAATATACTGGTGGAACAGGTTGTTTGCGGTAATAAGAAAAGAACCATGTTGGATGCAATTGAAATCTATGTACGGAGTGTAATCAAAGCAATTGAAACGGGGGATCCCGCAACAATCTTATTTGTTGAGGAATTGCGAGATTATGAGTTATAGATTTATGAGAGTGTTACTTATGTTTGATTTACCTGTTTTGACATCCACCAACAGGAGAGATTATCGCAAATTTAAAAAGTTCCTAATTACTACTGGGTTTTATATGTTACAAGAGTCGGTATATTGCAAAATGGTCTTGAATTCTACAGCTGCCAATACAGTTGTTAAGAGCGTTAAAGATAATGCACCACCAAACGGACTGGTCCAAACACTAATAATTACTGAAAAACAATTTTCTAATATGGAATTAATAAGTGGAGAATTTGAAACTGATGTAATAAATAATGATCAGAGGGTGATTGATTTATGAGTGGGTACAGATTAGCTAATATACATTGGAATTTTTATATAGAATTAGATGAGAAATGGATTGCCGAATTATATATAGAAGATAAAAGTTATTTTCAGCAGACGTTGATGGATTTATGTCAACAAATGACGATACAAGAAGGTCCATTTACTTTGTCGAAAGATAATAAATTGATTAAATTTTCAAAAAACATAGAAATTATTATGGATTATTTGCGACTAGATCCAAATAATAAAAAAGTTATGACTAAAATCATTTCTAGAATGGAAAAATATGCGCAAGATGATTATGTTAAACTACAAAAAATAATGACCGAAATTAATAGTTTTTATGATGAATTAATGTATCAAGGGGCCTTTGATTTACAAAGAGATACTTCGGTATCGTTAGTTAATCTTTTGAAAGTGGCTGGTTTTAGTATTAATAATAATTTTGAGACTTTGTTGGAACGATTGATTTGTTATATAGAAACTGAAAATGAATATTTAGATGTGCCGCTATTCGTCTTAGTGAATGTGGACTCATATTTTAATGATGACGAAATCAAAGATTTATATGATTACATGATTCTCAATAATATTAAATTAATCGTTATTAATTCCAATCTACCCAAACGAGACGTTGAAATAGAAGGGGTTAAGCGGTATATTATTGATAGAGACTTATGCGAGTTATATTAACTTCTACTATCCAGAACTAAACTTCTCAAATCTTATTTGAGGTTTGAGAAGTGTGTTGTTCTCGATAGGTCTTAAACATTGATTTACGAGCTAAATATAACCTAACTGTTTGAGAAGTGTGTTGTTCTCGATAGGTCTTAAACCGTAGGTTGTCCACACACGAAACGGCACGGGTTTGAGAAGTGTGTTGTTCTCGATAGGTCTTAAACATTGATTTAAGAGCTAAATACAATTTAACTGTTTGAGAAGTGTGTTGTTCTCGATAGGTCTTAAACTCAACCGGTGATTACACAAAGCAATCAATCGTTTGAGAAGTGTGTTGTTCTCGATAGGTCTTAAACAATGCTGTAAAAGGAATTAAAGGAGCATTTGTTTGAGAAGTGTGTTGTTCTCGATAGGTCTTAAACTTATGTAAAAACAATGAACGCGCAGTCAATGTTTGAGAAGTGTGTTGTTCTCGATAGGTCTTAAACTCAACAAGCGGATATGAAAATAATGGTGTGGTTTGAGAAGTGTGTTGTTCTCGATAGGTCTTAAACTTTTTTCCGTATTTTTCATTAATCAATTCAGTTTGAGAAGTGTGTTGTTCTCGATAGGTCTTAAACTATACAGAATTCAACCATAAAGAAGATATAGTTTGAGAAGTGTGTTGTTCTCGATAGGTCTTAAACGTTTATGAAATTTATCCGATTATGGTTGGAGTTTGAGAAGTGTGTTGTTCTCGATAGGTCTTAAACTTAAAACGTGGGCAGTTCCCAATTGAAATGGTTTGAGAAGTGTGTTGTTCTCGATAGGTCTTAAACTGTATGTAAAAAAACGTGTATCGTTCCAACGTTTGAGAAGTGTGTTGTTCTCGATAGGTCTTAAACCGTGGAATATCCTAATTGTTGAGAAAGATAGTTTGAGAAGTGTGTTGTTCTCGATAGGTCTTAAACTCTTGAAAGATTGGATAAATTACATTATGCGTTTGAGAAGTGTGTTGTTCTCGATAGGTCTTAAACATAGCGTATCTAGTGGAGTATTGCTTTTATGTTTGAGAAGTGTGTTGTTCTCGATAGGTCTTAAACGAATTCCAATCTTTTTAAAGACTTGAAAGGGTTTGAGAAGTGTGTTGTTCTTGATAGGTCTTAAACGTTTTTACTCAAATAAGAAAGGTTGATATATATGGTATCAGATGCACAAAAAAGAGCGAGTAAAAAGTGGGTAGAAGCGAATAAAGAACGAAAAGCTTATATTGTTAAGCGTTCAACTTGTCGAAGTTTTTTAAAAAAGTTAGCCACTATTGAAGATTTAAATGAAATGGAAGAAATCATCAAAGAAAGAAAAAAGAATAAATAAACTATTGATAACATCCGCGGTGGCGTATGAATTTTAATGTGTCTTAAACCACTTACTACATAAAATTGTTGTTTGTTTGAGAAAGGAAGATATGAAATGACTGTCTATATTAAAAAAGTAAAATATCTCACTCAAACATCCATCAATAAATATATTTCTAAGGTAGGATTTAGCCTAAGAGGTGAAAAAGTCGTTGAATATGATGATTTAAAAGAGATTTTACCTTTGAACAGGGATGATATAGTCGTTGATTATATTGGTGGGATGTATCGTATATTTAATTATATGAGGATAGAACGTCCTGAATATGACTATCCCAACGCTCTGGAAAAATTTTATCATCGAAAAATTAAGGCCGGTGTTTTGGCTGATATTTTTAATGATGATGGCACGATTCAAAAATCTTTTATAAAACCAAGATTAGAAACGAAAGTTTTTACCGGAAAATTAATCGAGACCTATTATGATTTAATTGGATTGAATATTGATCGGAATTATCCTATTTGGATTAGTGAACCAATCAATATTATTGCTGAGTGGCGAACTTTTGTAGTTAATCATGAGATTCTAGCTATTCAAAAATACGCCGGGCAATTCGGTGTTGTTTATGATTATGATGTGGTAAAACAAGCAGTCTTGGCGTGGGAAGATTCGCCTTGTGCATATGCTTTAGACATAGGCCTGACAGATCAAGGCGAGACTGTCGTAGTTGAAGTTAATGATGGATTCTCGGTTGGTTTTTATGGTTTAGATCCATATAACGCTGCGATTTTCCTTGAAACCAGATGGCGAGAATTGACTGCCGATTATTTTAATATCATTTAAAAATTTATGGACTGAGTATCTTAAAGATATTCAGTCCATTTGTGTTTGCAAAGTATCTTAATCTCGATAGGTTTCGCTGTTTATTTGATGCTATAATGAATGTAATAAAATAAACAGTTAGGTGAACAATGTGGAAAAAATAACTATTACATATAATGATAAACCGAAAAATATTAAATATCGTTTGATTAACTGGGATGGTGTAATTATCCGGATTGATAAAAAAGATATATTACAACATCAAAATGATCGTGTGTTAAATCGAGCTGGAATTTATATTTTAATCGGTGAGCGTGATGATGGAATTAATGTATATGTTGGTCAAGCTGATATGCGTTCGAATGGTAAAGGGATCTTTATTAGGGTTTCAGAACATCTCAAAAATGAAGATTATTGGGATTATATGTATGCATTTACAACTAATGCCGATTCTGTTGATGATGAAGGTTTACAATTAGGTGATTTAAGTTATTTGGAGAATAAGTTTTACAATTTAATTGCAGCTCATCCTAAATATATTTGTCGTAATGGTAATGAACCACGAGCACGTGTTAAACATAATAATCATCCTATGTATAACTATCTTTTGAAAGCGCGGTTTGTTTTGAATGCAGTTGGTGTTGATTTATTGAATGGTCAGACTGTTACCAATCCAAATTCTCAAGCTCAACTAGCTCAGCAGTCAAAAAATATTTTTGAAATTAAAAACGAAAAACTAGATATTGATGCTTGGGGATATTTAATCGAAAGCAGTCGTGAATTTGTGCTCTGTCAAGGTTCGAAAATCCGTGCGCATACGGTGAATAGTTTTCCCGATGAAAATATGAGAATAAAAATGATTGAAGATAATTGGATTGATGAAAACTATGTCTTAACGCAAGATGTTATTTTTTCTTCTCCTAGTCGTGCAGCCTCTATGGTTAAAGGATCGAGTGTCAATGGTAATAGCGCATGGAAGTTAAGAGGTCAGCAACGCTTTTTAGGCGAGATATATTAAACAAAAACCTTAGTCACTTATATTTTGTGGCTAGGGTTATTTATTTTTTATGATTTATGATATATTTAACTTAATTAATAAACGTTAAACGGAGATAAGGAGAAAGATTTGTGAAGAAACATAGTACCTTAAAAATTTTGTTGATTAGCTTGCTGGTGATTATTGGTGGTTTATTCGTAGCGGGAGTTGTGCTGAATCAGACGGGAGCTAAATTTACTGATTTAGATCAAAATGATCAACAAGTTTTAATTGAATATGAAAAACTAGCTCAAAGTACGAAAAAACAAGGGCCATTGTGGGAAGGTTATGATTTAACGGATCAGCCGCTTGTTTTTATCAATCAAGGTTTTGGAAAATCAGCGTATGTCGTGAATCCAAAACAACCTGTATCAAAGCTCTGGGCGAAAGAAATCAAAATGCCGGCTAAATATAATACGAAAAAAGTTTACCGCATTAGTTCTTTAACACCGAAAATGATTTGGACGAAACGTACGCTTGGAAATTTCAATACAATTGGTGAAAAGATTAAGATTTTAGGACAAAATGTGTATTGTTTACAATATGGATCAGAAAATCTTCAGCCAAAGTATTCTGCTAATCACTTTGCGCCTTATTTAGCTCATGAGGCTTTCCATTATTATATGCAAAATAATTGGAGTCCTTCTGATCGATTTGATGGTGAATTATCTCAAAATGGAATCAAGCTCTTAAAACAAGAGTATGCCGTTTTAAGTCAGATTAAAGCCCAACTAGCTCATGGATCTCATGATAAATTATTCCAATTAGCTGATAACTATGTAGCGATTGTGAAGCAACGTTTAGTTGAAAATCCCGATTACGTCCAAAAAGAATTAACGATGGCAACGATTGAAGGGACTGCTTCTTATGTAGGAATCCAAGCTGCTCAGCGAGTTGGTTATGATTATGGTGTGATGTATTTTGATAATGTAAAAAATGTAGACTTCAATGAAGTTATTCCGATGTTAGAGAAAAAGGGGATTGATCGATCCTTTTTACGAAATCGCATGCCGTATGAAACGGGTGCTTTAGTTTGTGAATTATTAGCGAAACTCAATGTACCTCATTGGCAACAAAAATTAAATCAACAAACAATCCAAAAACAAGTTACTTTGTATGATGTTTTAAAAGATTATGTAGCCACACCTTAAAACAAATAATAAAACGCCACATAACTTCTTAGAAAAGTTATGTGGCGTTTTTATGTATAAAAAAAGACCCGAAAAATCGAGCCTAGTTTCAAATGTGTTGATTAAACACGTTCAATTTTACCTGATTTTAATGCACGAGCTGAAACCCATACTTTTTTAGGTTTACCATCAACCATAATACGAACTTTTTGTAAGTTTGGTTTCCATGTACGGCTTGATGAGTTCAAAGCGTGGGAACGTTTTTTACCAAAAGTTGTTTTACGACCTGTAATATAATCCTTTGCCATTTGCAGTAGACCTCCTTTTAATTAACAATTAAAACATCAAAACATTAATTCAGAATGTTTATTCACTAGACTAAATTAACACAGATATTAGTTTAATGCAACAGTTTTCTGTAAAGTAAAATTACTTGGCACATAAAAATATTGTGAAAGCCAGTTGTTAACTGATATTAGTTGTGTTTAAATAAAGATAACATCAGATTTAGTAAGTGGTGGAGCAAAATATCTTGCTCTTGCCAAATTTAGAATGCTCAGATTTTCAAGTTTTATTTTCTTGAGAATATTTGCTATAATAGTAATAATGATTGTCTGATTAATTAAGGAGGCTGTATTACATGGCTGTAAAAATTCAAAATAAATATGGTAGTATTGACATCGATAATGATGTAATTGCAACAGTTGTCGGCGGAGCTGCAACTGAAATTTTTGGGATTGTCGGAATGGCAAGTAAAAACCAAATTAGAGACAATTTAAATGAAATTTTGAAACGCGATAATTATTCAAAAGGTGTCGTTGTTCGTCAAGTAGAAGACGGTGTCGCAATTGATGTATATATTATTGTAAGTTATGGTATTAAGATTTCAGAAGTTTGCCGTAATGTTCAAGATACAGTTAAATATAATTTAAATACAATGTTAGGTATTGCAGCTGATTCTGTAAACGTCTATGTTCAAGGCGTGCACGTTACTGAATAGTATAAGTTGTGATCGAACAAGGAGGAAAACGAAAGTTGAAAGTTGCAAATATCACTGAAGTCGAATTTAGAAAGATGGTTAAACTTAGTTCAGATCGTTTAAACAAACATGCTGAATTAATTGACTCATTGAACGTTTTTCCAGTTCCTGATGGGGATACAGGTACTAACATGAGTCTTTCCATGACAAGTGGGAATCAATACGTTGCTGAATCAACTGCAACAAGTGTCGGAGAATTAACAACAGCTTTAGCTAAAGGTTTATTGATGGGTGCACGTGGTAACTCTGGTGTTATCTTGTCCCAAATTTTCCGTGGTTTTAACAAAGCAGTTAAGACAAAAGAAGTTTTAACAGCACAAGACTTATCTGACGCTTTAAGTGGCGGTGCAGAAGTTGCTTATAAAGCTGTTATGAAACCTAAAGAAGGTACAATCTTAACAGTTGCTCGTAAAGCTGCTGAAGGTGCTCGTAAAGCTGTTAAAGAAAGCGACGATGTTTTAGTTGTTATGGAAGCTGCTTATAACGCAGCTGAAGAAGCACTTGCTAATACACCAAATCAATTACCAGTTTTAAAAGAAGTTGGCGTAGTTGATTCCGGTGGTAAAGGTTTAACATATGTTTACCAAAGTTTCTTTGATATTTTAGCTGGTAATGATCACTTATTAGAAGTTGATAACAAGATCAGCGAAAAAGATATGGAAGATATGATTAAATCAGAACACCATAAGAGCGTTCAAGGTCAAATGGATACTGAAGACATCAAATATGGTTACTGTACAGAAATCATGGTTCGTTTAGGTGCTGGTCGTTTAGTCGATCGCGAATTCGATTATGATGAATTCCGTAATCACTTAGCTGAATTAGGTGACTCATTATTAGTTGTTGCTGATGATGAAGTTGTTAAAGTTCACGTCCACACAGAACATCCTGGTGACGTCTTCAACTATGGTCAACATTTTGGTTCATTAATCAAGATGAAAGTTGATAACATGCGTTTACAACATGAAACAATTTTAGAAACACAAGATACACCTGCAGCACCAGCTATGCCAGTTATGAAGAATGACTTATCTGGTGATTATGGTATTATTGCCATTTCATCTGGTAAAGGTATTTCTGAATTATTCCAAGGTTTAGGTGCTAACTATATCGTAAGTGGTGGCCAAACAATGAACCCAAGTACAGAAGACATTGTAGCTGCTATCGATAAAACAGGTGCTGAAAAAGTTATTATTTTACCAAATAACAAAAACATCTTATTAGCTGCCCAACAAGCTGCTGAAGTAGCAGAAGTTGAAGTAGCTGTAATTCCAAGTGCAACAATTGCTCAAGGTATGGCTGCCTTATTCGTCTTCAACAAAGACGCATCATTAGCTGAAAATGCTGAAGCAATGACAGAAAACTTAGAATACGTAACATCTGGTCAAGTTACAACTGCTGTTCGTGATACAACAATTGATGGCCAAGTTATTAAAAAAGATGAATTTATGGGTATTATCGATGGTAAGATCAAACTTACTGAAAAAACAGCTCTTGAAGCAGCAATCGCTATGAGTAAAGAAATGATCGATGATGATAGTGAAGTTATCACAATTATCTTCGGTGAAGATGGTACTCAAGCAGAAGCTGAAGAAATTAAAGAAGCTATTTTAGCAATTGATGAAGACTTAGAAGTTGAAATCCATGCCGGAAATCAACCAGTCTATCCATATTTAATTTCAGTTGAATAAAGACTATTAATAAAAATATTAGCTGGTTGGTTCGTTATTGAGCGAATTAGCCAGCTTTTTTTAGTTGTAAAATCATCTTAAGGAGGAGTGGAAATGCTGAAACTCAGTGATTCAATTGGTGTTTTAAAAGGCGTCGGTCCCAAAAAAATCACCGCTTTTAATAAATTAGGAATTAATACGATCGCTGATTTGTTGACGTATTATCCTTTTCGTTATGATGATATACGTGAGAAGAAAATCTCAGAAATAGCCGATCAAGAAAAAGTTACTTTAAAAGGAAAAATCTCGACTTTACCCGTTTTAACGCGTTTTGGACGTTATAAGAGTCGTTTGAATTTTAAGTTGTTGGTTGATCATGATATTGTTAATGTGACTTTTTTCAATCAACCATATTTAATGAAAAATATGGAGATTGGCCAAGAGTTAGCTGTCTATGGAAAATATGATTTAGCGCGCCAGAGTTTAACGGGGATTAAGATTTTGACGCAGCAAGCAACCGATGATTTTGTTGGGGTTTATCGCGCCAGCAAAGAGTTGAATGCTGCAAAGATCAAAAAAGTAATTGACCAAGCGTATCAAACGTACCAAGGTGTGATTACTGATTTGATACCAGAAACTTTACGGCAGAAGTATCAGCTTTTACCGCGGGCTGTGATGATTCGTGATTTACATTTTCCAAATAGTCCCGCACAAAATGATTTAGCACGGCGGACGGCTATTTTTGAGGAGTTTTTCTTGTTTCAAGCCGGACTTCAAAGTCTCAAACAAAAAGAAAGAACGCAAACGGGGCGCTTGATTGCATATGATAATCAAGTTTTGAAACAATTTATAGCTAGCTTGCCGTTTGAGTTAACGGGTGCCCAAAAACGTGTTGTCAATGAGATTTGTTATGACTTACATCATCCAATTCATATGAATCGTTTGTTGCAAGGGGACGTTGGTTCCGGGAAAACAATTGTGGCAGCCATTGCCATGTATGCCGCCAAAACAGCAGGCTTGCAATCTGCTTT</t>
  </si>
  <si>
    <t>MSKKYQNTKYYVGLDIGTSSVGWAVTDANYELLKVNGHKTWGSRLFTEAETALERRTHRATRRRLQRRKQRLDLLDELFAEELAKVDPQFLLRLKESQYHMEDKSTDDKYVLFNDQNRTDGEFFTEYPTIYHLRSELMQGKKEDIRAVYLALHHIVKYRGHFLLPGDNYDMQGNLSELIKRLFKFIEETLFIEDLGLTDEIQSKIEEILLTKTKTRLDRQKEIVKLFNTKHQKLDDKQKKLLEAIFKLCLGLKGNMVNIFGDKGEYGIDFTDVEDKKKKVEFSADYDNNINDYVDFFGEYFELLEITKKINDTVIFSEILVDGKGFSESKVISYEKHQQDLRKLKTLLKSLDKTLGYKYGEGLYQKILLDDVKSNYVNYSGNSQKLKKCTKDEFYGFIKSKLNSVTKKEKVSEAQQKEIAQILADMEFGDYLPLQRTTDNGVIPNQLHKKELIEIIEQQTKYHDFFNDVDENGLTIKDKIISLMTFRIPYYVGPLNDYHKVADGTGHAWIEKKKDGKIYPWNFDEMVDTEATAEKFIKNLTNKCTYLKGEDVLPKESKLYSEFMLLNELNNIKIDNQKLDPKLKMKMVSELFMKKNEKITKKKIVDYLRSIGQANGNEMVSGIDREIKSDLKTIHKIQHYYQDASLEMAENIIRWNTIFNDSTSDILKDKITKAYGDVLTPGQIKGLSNLACKDWGKLSEKFLTGIRCDVGEFKNISIIQAMRDTNNNLMELLSNKYEFMDKIQEYNKEYYGDFTFKAEPSIMDDLYVGPGPKRAIWQAVRIVEEIKRIMGHDPEKIFLETTRTNRAPKVKNTKRYDALEKKYESVKEHEYAEVKKEFEIEKNDSLNIKKLFLYFTQLGHCMYSDEKIPYNELFTNRYDIDHIYPRSKTRDNSMDNLVLVKAECNRDKKDNYPIKLKTNIQQKCQVRWAYLRDKKLITEEKYNRLVRKTPLTEDELSQFIARQLVFTSQSVKATAEVFKRLYEDSKICYVKAENVSDFRYGSTRKMSKDDQPQPFIKNRDVNDFHHAKDAYLNIVVGNVYDVKFTQNPTRFIKANKDYSLNYIFRYPVNKKGENVWDPEQSMKIVEKTLKSNDVRVTKLVKPITSPISNETLHKALKCKPGSYLPRKSSKGTPLADVTKYGGYEKIKNAYYSIYKYTYMKKKECMEEFLLVPIPIHLVNNDEELPKYINDKIAERAKKKKLETVECIVKELYQGTLVRINGYDYRIAGSSGKQFELHNGINLIVEPWVEKVLKETDKFVRKSNSKLDKKQQKENTTETLIEKQLNDVFEYLCRKLNQGIFKNNKHTLPAKLLGDSIQKRFEDASIEDEFEVIKELISAIAKNPQNFKTIQKVLDISGSSIPRFNLKLTKNNVDEFIIKNESVTGLFTHEKVIFRK</t>
  </si>
  <si>
    <t>165185.SAMEA3545227.SAMEA3545227_00325</t>
  </si>
  <si>
    <t>MEKNYYLGLDMGTSSVGWAVTDENYNLMRKKGKDLWGVRLFKEAKTSAERRVKRTSRRRLQREKARIGYLKELFADEINKVDAGFYQRMEDSKFISDDKTVHQKFTLFSDTNYTDEDYYNDYPTIFHLRKKLIESDDEYDVRMVFLALLNMYKHRGHFLNANLSDNGMGDINEQYDRLKELCSEYLNVEWENKPDKFEEILKECNCSNSLRNERLLETFNLKKTDKEKCEMLKLICGLSGTLSKIFKDLDDDSETKKMTISFRSSNYDEEAINVEEIIGSENFEIIAVLKEIHDWSMLANIMRGKKYLSVARVEEYEKHKDDLKILKKVIKEYSIEEYNNFFRVMADNNYSAYVNSVNSNKESTRRGAKCDNDTFFKEIKKIVNKCYDSEEKEYILKEIEKGTFLPKQIISSNGVIPNQVHKIEMKKILQNAEKYLPFLTEKDDSGLSVSERILQMFSFQIPYYIGPISGKIGSDEKSKNSWSVRKEKGRIYPWNFKDKIDEKESAEKFIERMVNHCTYLNNEMVLPKNSLLYEKFMVLNELNNLKINNENISVELKQSLYNNLFKTGKKVTAKGIKSYLERNGLCEPNEDINLTGIDGDFTNRLSNYAKFKGIFNTDELTYEQWNMAEKIIKWSTIYGDSKKFLEEKIRNEYSEKLDSQQIKRILGIKFRDWGRLSEELLNMEGADVNTGEIKSVIGRMWDENYNLMELIATDNFTYKQVIKEKQNGLDKSLSEIDYDDLDELYVSAPVKRMIWQTLLIIKELVSVIGYEPTRVFVEMAKDVNTEKKRTDSRKKKFLDLYKQCEKDERDFWIKEIDDKSEAEFRKKKLYLYYTQKGRCMYTGEQINPLDLTNDNLYDIDHIYPRHFVKDDSIENNLVLVKKEKNAHKSDTFPIEDDIRKNQYAFWKMLYEKNFITKVKYQRLTRKEPFSDEEKANFIMRQIVETRQGTKVITDILEKSFDKTQIVYVKAGNVSLFRQKYECIKCREINDFHHANDAYLNIVVGNVYDTKFTSDPRNFIKEYRKNPQKNEYHMYKLFDYNVQRGDRVAWTASNGESMKVVKGTLKKNTPLVTFMSYEEHGGLYDQNIISAKDIEKVKGKGYLPIKSSDSRLNNTEKYGGYAKVSGAYFFVVEHTVKNVRIRTIEPMPCYLTKVLTTKEKIEDYCCNILKYDSPVVKYEKIKMYSLIKVNGYPMYLTGRTGNQLIVSNGIQLVLSYDEAKYIKDLLKINQEEFDQNRLENLGINKFRNEKLYDTLNKKYTNEIYKKRPNSMGNKMIEWKNTFQNLSIKDQTEVLLQLIQLGQKQNSGVNLEKLGASKKTGVSLVSKKITDKESFELINKSITGLYENKVDLLRV</t>
  </si>
  <si>
    <t>209880.SAMN02910343.SAMN02910343_00868</t>
  </si>
  <si>
    <t>GCF_900103425.1</t>
  </si>
  <si>
    <t>Allisonella histaminiformans strain DSM 15230| whole genome shotgun</t>
  </si>
  <si>
    <t>GGCTCCGCCGTATTTTCCTGTAATGTACGGAAATCTCCATACATTGCCAAGCCCTATGGCACAGCCTGCAGAGACAAGTATAAAGCCTAATCGTGATGAAAACTGACCCCGCATATATAATCCTCCCATCCTTCCATTCTGACAAAATCAATACAAATAATTCAATGTAAATTGTGTACAGTATAGCATAAACCGTATAGCAAGTCATCCAGAAATCGTGTAAAAAGCCCAAACCGAAATCTCCTGTAGTTTTCTGATTGGATGCTATAATATGCTTCTTCCCTACACATCTTTCTGAAGCACCTTCATCATCTCATATACAGTAACCAGAGGAAGTCCCACCACATTATCATATGAACCGGTAATGGATTCAACGAGAAGCGTTCCCTTTCCCTGAATTCCATAGCTCCCCGCCTTATCCATCGGTTCCCCTGTGGCAATATATTTTCCGATTTCATCATCTGAAAGTTTCCTGAACGTTACGCTGGTAGTTACCACCTGAAGCAGTTTCCTGCACCCCTTGAGGAGTGCCACCCCTGTCTTTACCTGATGCGTTTTCCCAGAAAGAAAATGAAGCATCTTCCAGGCTGCTTCCTCATCTTCCGGTTTCCCCAGAATTTTTCCATCCAGTGTAACCACGGTATCCGCTCCCAGGACCGGAATGCCGTTTCCAGTCTGTTTCAGCACATCCTCAGCCTTTCCCAGTGCATTTACTGCACAAACCAGATCCGCGCCGGAAAAAGGATTCAGCAGGAAAATCGAATCCCTTTTTCTTCTTTCCCCGGCCTCTGCCGCATCCGACACTTCCTGAAAATGGCTCTTCTTAATCTCCGCGGTCCAGCCAATCTGGTGAATCAGTTCTCTGCGCCTGGGTGACGCAGATGCCAGTATAATCGCTGTCATAAGTATTCCTTTCTGATCCGGTACATATTTCCAATATCCATCAGGCTTTCACTGCCCGCCGGAAAGCCTGTTCCACCGCTTCCGCCTCTGCCTGAAAACTCCCCTGTACCATTTCCGGTCTTCCGCCACCGCGGCCATGCAGTTCTTCATTCAGAAGCTTTCCCACATCCCGCATATTAAGGTCCGCACTTCCCATCACATAATTAACGCTTTCCTTATCCTTTGGCGAAATAATCATCGCGGTTTTCACTTTTCCTTTGGAAATCAGATAGTCACAGAATTTACGGATTTCCACCATGCTCATCCCCGGCTCATTGAAAAATATCACCGGTTCTCCCACAGGAATTGATGTGGCCCGCATGGCATAGTATCGTTCATTCATAGCCTGCATGCGGAATTTCATCGCGTTCATCTCATCCAGCACCCGCTGAAGGGCTTCTCCGGTTTCATAAGGCTTTGCGGAAAGTCTGCAGGAAAATTCTGTATTTAGAAGATGTTTCCTGTCATAGTCCTTCATCGCCCGTCCCCCAAACAGCATTTCCATGCGCACACCATCCTTGTGTCGGGAAACAGAAAGTATTTTCATCAGTCCAATTTCCCCGGTATGCGCCACATGGGTTCCACAGCAGGCACATAAATCGGCTCCCGGATATTCTACCAGACGCACTTTGCCCTTCAGCTCAATCTTGCTGCGATAATCCATGGCCTTTAATTCCTCTTCCGATGGATACAGCTCCCGGCTCTCCGCATCGGTCCAGATATAGGCATTCACTTTATCTTCCAGCTCCATAGCCTCTTCCCAGGTTATCGGACCATTAAAATCCACAGTGACCACTTCATCGTTCATATGAAATCCCACATTATCATAGCCAAACTGAGCATGAACCAACCCTGACAGAATATGTTCACCCGAATGCTGCTGCATATGATCAAAACGACGTTCCCAGTCCAATACTCCGTGAACAGTCATTCCCGGTTCCAGAGGAGCATCAGTAATGTGCAGAATCTCTCCATTCCGTCTCTTTACATCCAGGACATTGACCTGCCCCAAGGTGCCCCGGTCAGCCGGCTGTCCACCGCCTTCCGGATAAAAAGCGGTATCGGAAAGGACGACTTCGTACCCCTTTTTCCCTTTCTGACAACTTATGACCTCCGCGTCAAACTCCCGGGCATATTCATCTCTGTAAAACAATTCATTCATTTCTTCCATAGGATTAGACCTCCGGCATGTATTTTTATATGTATCATGTTACCATATGCTGCCGCCGGTTATCGACTGTAAAACCTAGCAGGCAGTTTTTCCCTACCAAGGTCAGGAAGCATATCTATATAAAAAGAAACCTTCAAAGGAAAAATCCGCAGTACTCATTTTCCCTGCAGATTCCGTCAGAAGGTTTCCTTTCACTGCCCATTATTTACCTGTTCTGGTTTCCTGAATCAGTTCTTCCGGCGAAGATACTATATGAGACGCGCCAGCCTGTACCAGACATTGTCTGCTCCGGTATCCCCAATCCACCGCAACAGGCCTTACTCCGGCCCGGATGGCCGTTAGCACATCTACATCCGAATCTCCTGAATAGATAACTTCCTCTCTTCTCAATCCCAGTTCTTCCACTATACAGCGCAGTCTGGTCGGATCCGGCTTTCTTGGAAAATCATCCCTCGCCCCGGCTTCCACGGAAAAGATTCCCGGGAAAAACCGTTCACACAGAGAAATCACCGCTTCTTCCGCCTTGTTAGACAATACCCCAAGTACATACCCCTGTTCCTTCAGCTGATGCAGCATGTCCACAATTCCCGGGTAGGGATGTGTCTCATTGTCAGCATGCTGTACATAGTGATCATAAAATACACGGCAGGCCTTTTCGTATACATCTTCCGGTGCTCCATCCGGAAGGGCATCCCGGATCAGCCGGGGAATACCATAACCTACAAAACCCCTTACTTCCTCCATAGTGTGCACAGGATATCCTGTCGCTTCCATAGCCGCATTCACCGAGTTCTTTAAATCCGGCAATGAATTCAGAAGTGTCCCATCCATATCAAAAATCACAGCTTTAATCATAGATTATCCTTTCCGCTGCCGGCCCTCCCGCAGCCTCGTCCCTGTCAGCCGGCTTCTGCTAATTAGTCATAATTTCTTCTTGCATCTCATTATATATGCTTCCTGCTATTTTTCAAAATGTATATAAATATGCATTTTAATCTATATGTAATAAATTTTTATAACCTTTTGTTTGTTTTTATTTATTTTTGTGATATAATTCTTTGTGGGAAGAGTTTTCCATTTTCAGATATCTCCCATGAAAAAACCATCCTAAATGGAGATAGGATGGTTTTTTTATTTTGTTTTTCCTGTTTTTCCAAAGACATATTATAATAAGAGGAAAGCCAAGTGACATAAGGGAGGGCATATTCATGATTTGTAAACATTGTGGAGCTGAAATTCCGGAAGGAAGCCGTTTTTGTATTTACTGTGGAAAAAAGCTGGAAGATTCACTGTTCGTCGCCGATGATCAGACCCAGATCCGCCAGCCGGTCCCCACTCCATCTTCCCATTGGGCAGATGAATCACCGGAAGCGCAGGAAGCACCATACACGGAAATCACAGACGCTGACGATGAACTTATTACACTGCGGAAACATATGAAAATCGGCGCCATACTGATGGGAATCTATGTGTTCCTCACCGCCGGGTTCATCGTTTATCAGATGATGTGCAATAAATCTCTTGCATCAGAAGTAACCCTTCTCCGTCAGCAGAATATACAGCAGGCTGCTGATATTGCCACATTGAAAGAAGATATCAAAAACCTGAAGGATGATTTATCCGATGCACAGACACAGGCTCAGAATGCGCAGGACGAAGCAGCTGAAGCCCGCCAGAACCTTAAAAAGGCACAGCAGGCCGCCCAGAATGCCAATGATGTACTTGACTATATCCTGAGCTGGTAACAGGCACAGACTTTTCCACCGCATTTCATTACTCTGCCTGACAGGCTGGGTCGGGCAATCTCCCGGTAACCGGCCATACCAGAAGAAGCGGCAGTGAACTGAGAATATACTTCCCGTTCACTGCCGCTTCTTTTAGTCTTTATTCCCTGCTCTGTTTCAATAAACGGATTTCCTCATCCGTCAGTTTCCTGTACTGTCCCTCCTGCAGGTTCGGATCCAGTTCCAGAGAACCCATCCGGATACGCTGCAAATAGATGACTTCCTTGCCGATGGCATGAAACATCTTCTTAATCTGATGATATTTTCCTTCCTGAATCACCACAGTAATTTCAGTGACCCCATCGGGCAAATCCTGTCCCGGTGCGTTACTCATCGCCAGATCCCGGAAGTCTGCTTCCGCCGGTATCTCCCGGTATGCCTTAATTTTCAGTTGGGCCGGAAGTGCCCGGAACCCCTCTTCTATAAACAATCCTCTGGCAAAGGCCTTCACATCATTTTCAGTTACTTTGCCGCTGACCCTGGCCAAGTATTCCTTATCCACATGATGTTTCGGTGACAGCAGCTGATGGTTCAGCTGCCCATCGTTGGTTATGAGCAGCAAACCCACCGTATCCTTATCCAGACGGCCCACCGGAGAAATATCCTTTCGATGTTCCCCTGCCATTAAATCCAGCACGGTTTCCTGCCGCGCATCTTCCGTCGCCGTGATAACTCCCCGCGGCTTGTTCATCATGTAATATTCATATTCATTGTATACAACGGGAATTCCGGCCAGGACAATATCTGATGTCTTTGTCACAGCGGTTCCCGGATCCTTCACCGTAACGCCGTCCACCGTAACCAGACCTTTACGTATCAGCTGCTTCAGCTCTTTACGGGTTCCCTGATTCATATCCGCTAAAAATTTATCCAGTCTCATGTATTTCTCCTTAATATAGTACCCTGTACGTTCCCACCGGGTTTCCGGTTCCTTTCCCGGAGCGGCAGAACCTGTACATGCCGCCGATAAAACCGTCACTATCTGATAATAAAAATATTTCCATCAAAATCAATGATTTGTTCTTCCTTCATCCGAGTAAGTTCCCTTGTCATAGCGCTGCGGTTAGCCCCTATAAACTCCGCCATTTCTGTACGGGATAACGGCAAATGAATATACCTTGATTTCTGATGCTGCGCAATCATGGAAATATATGACATAATCTTTTCCCGAAGTGTGGGTCTGGACATGATTTCTATCTTTTCCATAAGCTGAAAGTTTTTCTTTCCCATACACTCAAACAGATTGCTCAGCAGCCGGTGATGTTCCTCATCGCCGCAGCAGTCATGTACAATCTGCTCAAAACGGATAAAGACAACCTCTGTATCTGCGGCTGCCTCAAAAAAAGTATATGAGCTCTTCTCCTGCCGGACCGCAAAAGATTCTCCAAACAGTTCCCCGCGGGACATATAGGCAATCAACGTCTTACGCCCCCATACATCATATTTCAGCATATGCACACTGCCCGACAGGATAACACCTATAGCTCCCGCGGTCTCACCGGCGGAAATAAGGGTTTCTCCCTTCTTATATTCTCTGCCATGCGCCCCTACCGCCTGGAGAAGAGGACAAATCCGATGCTCCGGTATTCCCCGGAAAAGTGGAATCCCCCGGTATTTATCCATATCCATCAGCATATATATCACCATCCAATGCTCAATTCAACTGGCTTATGTTCTTATACCATACCTGATTTTTGTTGCCCATGCAACAGTAAATAACCCCCTGTCTCCATATAATGAAAATACAAATCAAACCTGCAGATTGAGGAGGTAAAATAATATGACAACAATATACGGAAAGGTGTTTTCCCTGGTGGAGGAAAATCCCCCGATTTCAGGATGCACCACTTCAGAAACACTTATGAACGGATCCGATTTTTCCGTAGTTTCCCTGGCCTTGGGTGAAGGGACTGGAATCAGCGATACCATTTATGACATTCCCCGTCTCTGGATTTCCTTCCATGGCTCGCTGGAAGTCAATGGAAAATCATTGCCTGCGGGAAGCCTGTATGCAGTACCGCTGAGTACACCAGTCAGCATCCAGGCAGGAGAAGACAGCGTGTATGAAGAAATTATCCTTCCTCAGGGAACTTTCATGAAAAATGTTATCCAGGATGGGGAAATAAAGTCCCTGAAAGACCTGATTCCTTCCGGAAAAGGTAAGATCATAAATCGTGACCTTGTCGACAGCGACACCATCATGATGGCCGCCCTGTCCATGGACGCCGGCTGTGCGCTTCCTGCCCACGCGGCGCCGGGAGAAGCGCTGATTACCGTGCTGGACGGAGAAGGTGTCATGATGTACGAAGGAACCGACCATCCAATCCACGCCGGAGAATCCTTCCGCATGGCCAAAGGCGGCCGCCATGCCGTTAAGGCGGTAACCCCATTCAAGATGCTGCTGATTCTGGAAAAAGAAAAGAGATAAACAATAAAGAGGCCATGTATATCATGACCTCTTTATTGTTTATCCCTCTGAATAACACATCGGAATTTTCAATTCGTGAATCACATCACTCTCAAACTG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TAAGGTTCTCTGCAAGTGGATACACCCCACCGGGTGTCGTGATTCCATTAGAATATCTGACAAAGATCTTTGTCAATAATAAACCAGCTTTCTCCTTTTATCTTATCATATTCCCTCCCTTCCATTAGCATTACTGGTATTTTCTCATCCAGTATAGTTCGATAAAACTCTTCTAACTGTGCATCATCCAGATATGCTCGGAACTGATTGAATATAAAAAGAGCAGGCCCTATCAATTCTGTACAGATTTTCATATATTCGACCATTCGTTCTACCAGACTGAGCCCCTCTTCATCAACTTGCAGGTTAACCGCCTTAAAAAACAATTTAATATCCGGATCCCAATCATAACAAACCGGAACAGAAATCTCCTGCTGCAACTCTTCGACGTACTGTAATACCGTTGCAATAATCTGATTTGTTTTCTTGTAATAAGCTTCCGATAAACCTGCGTTCTGAAAGCATTCATACAACTTTTTTAGTATCTGTCGATTTTCAAAATCAATATCCCATGGTGAATTTATAAACACAGCATTTTTCTTTATTTCCAGTTCTTTTTCATCCTCATAAAGTACAAATCGACCTTCTCCGGATATTGTCTGCTGATATAGTTCATTTGTCATTTCATAAAAATATTCTGCATTCTCAATAGCCATAACAGGTATATGTTCATCATCAAAAATAACCGGTGTTTCCCATTCCGGATGTACAAGTTTCACAATATCACCAACCGTTCGTCTGACTCTACAATCTCCTCCTGCTTCTCCCCCGCCACCAATTCAATCTGTGCATACTGCTTTTCTGTAATCATCATCATCTGAATAAGTCCTTTACCCGTTCCTTCGCGTCTTACTTTATTCATTACCGCTTTAGCTACAGAAACATTAGGAACGATCTTACTGTAAACAGATTCCTGCATCATCACAAATCCATTCCGAATCAGAAATTTCCGGAAATGGATATATGCTTTTCTTTCTGCTGAAGAAGAAACAGGCATGTCAAATAACACCAAAACACGCATAAATCTACTTCCCATGAATCACTTCATACCTTTTAATTAACTCCGGTTTTCCTTCATTAACTGCATGTATCACACTTCTGCAGTAAATTCCAATTGCCTGCATTACTGTCCTTTCTTTCTGTGCAATATACACCTTGTCATTAAGGATATTAATTAATCGTTCTTTTTCCTCTTTTCCTACCATTTTGGGTTTAAGTTCCATCACTACCTCATCCACGAGTGGGCGAAAGGGCTCCATTAAATCACATCCCAGATTAAAGGGATTATAAGTATTATCATGGAATATTCCCAGTTTTGTACTGTATCCTGTACTTACGATTTCCCTATTGCATGCAGAAAGTAATATGGCATATCCATAATTCATCGCTCCATTCACTGCACCTTCATTGTTTCTAGAAAAAGTATTTCCCCAGAGCGCACCAAAGTATACTTTTGCCGCAAATCCTTCTCTGTTCGTATCATCTCCCGGTTCCACCTGCGTTTCATAAGTTTTCAGCAGTTCCGATTCCCGTTGTTTCCCATGGTTACCCAAAACATCGGCCTGCTTGTGTATCTTATCCATAACAATAGACTGCCAGACACTTCTTTTATCAGCCAAATTCCAATGAATTTGTGTCCTGAGACAACAGCTGGCATCTACGGTTCCAGCATAACTCAGCAGTTCTCCTTCTGGATTACGTTTTTCATCACAGAAAATAACCTTTATTTTACGTTTCATACATTCATGCAGCCAGGCGGCTGTCAGGGAAACGGCCGTGGAATCAACCATCACTGTTTCAATTTCATCCATAAATACTTTATGCGTCTCCATTCCCCTGATAACCATATAGCCAAGACTATAACTTATTTTGGCCCGTTTAGTAACTACTATAATCCTCCATCCCATCATTCCTCCTTATAGGGTGCCAGACGGACCTTTTTCTCAAAAAAGCCTGTTACTGACTGATTAATAAGGTAAATCTCATCTGAATCTGACAGATTCTTTGATTGAGTCAACACCCCTGCCTGTTGAGCTCCATCAATCGAGCTCAAATTCGATGCAACCGAATTACACTGAAATAAGTGCAGTATTTCTCCTAAAACTTTACATTTCTTTTCTTCGGTGAGCTCTTTATACTTGGGTTCACCTCTTTCCAGCACCTCGCTCATTTTAGATAAGCGTCCATTATACACTGTATTCTTTGCTTTATTTCGGAATGCATCATATAACGTTTTAAGATCTTCTGATTTTATCTTATAATACGTAAGTTTTTCATTAGGATTTTCCTTATTCCGTTTTATAAATTTTAAGACTCTTTTCAGTATCTGAGTTTCTTTTTCTGAAAGGATCAGCTGTTCCGCATTTTTTACGGCATATCTTTTATTAGTCTTTCCTGTAATGTTTACTCTGAACCCATTAACTGACAATAATGACTGAAGTGGTATTTTATCTATTTTTACTTTAGGTGCATGCAGTCCCTTTCCTTCCTTAGCCCAAAGTGTTGTGCAATAAGCTTCCTTGTCCTGTACAGTCTGCAACTTGCCTGTCAGATAAAGCGGAACAGATTCCAGAATATATTTTGGTTCATTCTCCCTATCCAGGCCTTCAACGTACATCATGTAAGCTATTGTTGCCTTGTTATATCCTCCATATTTCTTTATATCTGAACACTCTGTCTTCCCCTGTTTAACGGGTACCTGTCCTTTTCCTGCCTTCATCAGATTAATATCAAACAACTTTCCGTGGCCCATATACGTCATCTGAGTGAACAGTATATTGTTCCTCTTCATCCATTTCCTTACTATGCCTATCGTGCCTTCTTTCCCTGGAATAATGTTTCCATCTGAATCTCTTTGTGGTGGAATCCATGCTACTATGCCATTACGTTCAATGCGATGTTCGCACATACTTGCCATATTCAGCGTATATTGTTCATTGCCCTCTTTTATAAACCAGCCTGGGTTGGATGTAAATTTGGTATTATACATGTTTCCCACAATAATATTGATATATGCATCTTTGGCATGATGATAATCATTCAGTTCTCTGACTTTTACAAAGTCCCAGCAATGACGAAATTCGGCTGCAGCTTTTGCCTTACAATAAACAATCTGCGTCCCCGGAAGTGCATGCTTTAATATCTCGGCCACTGCCTTTGTACTCTGTCTTGTTTCTACCAACTGTCTCCCTACAAAATCAGCTAATTCCTCCACTGTCAAAGGTGTTGCCCGCACCAGGCGATCATATTTTTTTCTACTGATTAGCCCTTTGTCCAACAGGACTTTCCAGAATCCCTTGTGGCGTTTCCTTATTTCTGAAGAAATCGGATAATTATCCCCTTTCTCTGCGTTTTTCCACCTTTCTACTAATACTCTGTTATCCAAACTATCATCTGCCGTTTTTGATCTGGGATAAATATGATCGATATCATATTCATTTTTATCCCACAATGACTGAATATCAATCGGTTTTCCGGTATACATAGACTTTCCCATCTGCGTGTAATACAAATACAATCTGTCACTTCGTAAGTCAGCATCTGTCCGTTTATTGATGTCGTCAGCCCAGTTTCTTGTATCTTCTTTGCAATTCTCATATAAAGCTACTAACCGCTCTTTTCTGGATTTTTTGCGACCCTCTTTTGCTACTGTTCCTCTCGCCATTTCAATAAACACCTTTTCAGGAGCCGTTCCCATAATATGCTGAATTTCCTTAACGATTTTTAGTGCCTGCCAGATAGGACGCTTTACTGCTGGAGATATATTTAGTTTATTTATAGTCGAATAGGTTAATTTTTCTTCCCCATAATTTTTTTCATTGGCTGTTTCAACGGCTGCTCTGTATCCATAGGAATTTCCCATGATTTCCATAAGGTTATAACTGGTTTTCATTAATGCCGTAATGATATTCATTATTTCCCCCGTTGATACATCTACCAACGGTTTTTTCTCAGGAATAATTTCAGTAAGGAACTCACGGGAAAGTCGTCCCCATCCTCTGTATTTAAGTCTCACTAAATCTTTTAACTGGTCCTTTGTTACCTCCGGCACAATCTTTTTCAACACCTTTTGCAGCATGGTCTTATCCATACTGAAAAGAGTAATCGCCTTGATTATTCTTTCCTCAGTTTCTCTATCCAGAGAATTTTGAAATATCCGATTCATATCTATCCAAGGGGCCAGGGATTCTTTAAAATCTCCATCGATTCCATGAATTACGGATGCCTCTTCTGCATCTATTCCCTCACGTATTAAAAACTGAGAAAATTTTTTAAGAGTTACTTTTTTATGCTTCAAAAACAATTCATTCCAGATTTTTTCTTTGAGTTCCAGAGTCAATTTCTGGTCAGCATATCCAACACGTACATTATTAAGTGTATTAAGCAACATGTATTCTGTATAAAGCAGTGAATTCTTCGGTAATACGTCTTTACCAATCAGATAAGTGCATTTATTGGTCATTCGTCCAATAAATATTCTGGCACTTGCTTCTTCATCAATATAATCTTTGAAATTCCACGGAGTAATCGAGCCATCCTTCAAATGTGCAGCCCATGCATATGGAGAATGTCCATTTAAGGGGCCTACATAAAAAGGCACCCTAAACGTAAGAAGCATATGAATCTTTTCCGCCACCGTTCCATATCCATCTTTCTGCTTTAAAAATGGCAAATATGACTCTGCCTTATTTAAAATACATTTCAATTCATATTCATTAAGCTGGTAAGGAATGATTCCATTGACTTTAGTTACTGCTTTAGGCAAGAATTCATTTCGTTCCAGCTCCTTCAATACATATTCTTTATCCTCAGAATCAGGTAATTTCTTAACTAATTGTTTTAATTCTTTGAAAAAATCAGCCGAATCAGTCTTTTTTTCTATAACTACCTTTTCATTTTTCACCTTACACATCCCTATATAGGCGCTATAGCTGGATTTTCCTGTACCTTTAAACATGGCATTATATTCTTCCGGATTCTTCTTAAGTAACCGTTTTAAAATTTTCAAATCCTTTTTGTGCTTTTCATATCTGGCAATTCTAGCTTCCGAAATTGTGCTTGCATCTCCCATCAGTTCATTCAGTAATGACCAGTCATATAATTCTTTGGTTGCCTGTATAAGATTCCACTGATCATCCGCTAATCCGTCTTGCAATGCACTTTCAAGTTCATCATATCCGTCAGAAAAACTAAAACTATTCACTTCCGAATCTGTTAATTGTTCTTCCGCAAACAGAACAGAAAGTTTTCCCTTTCCGCCTGTCAAAAATTTCATCAGTTCCTTAAGCTGCTTATTTCCCTTGATTTCAAAACAGTTCTCTAAATATCTTCTTTTTTCGCTACTCGAAAGATCTTTGTTAGCAAGAATTTGCTGTACTTCCTTACTCTGCCCAGGAGTTAAAACAAAATCTAAGCCATCCTGCACTGCTTCCTCAAAACGGTAATAATATGGCTCAAATTCCCCTTTAAGATTTCCATTTATACGCAATGAATCCCGTAGAAAATGGCCACGATGTTTTATAATATGGTGAATCGCCAGATAAACTAAACGTACATCAAAAGGTTTATTTTCCGTCATGAGTGCATAGCGTAAATGATATATAGTCGGATACTTTTTATGGTAGGTTTTATCCGTAAAATCTTCATCATTAAATAATGAGTTTGTCTGTTTAACTTTTTTATCCTCTTCCCAGAGATTGCTTTCATTCAGGCGCGCAAAAAATCCAGGATCCACTTTACTTATTTCCGGTGCAAACAGTTCCTGTAATAAATCAATACGATGTGCACGTCTCTGCGTTCTGCGCCTGGCTGCTCTATGCAATCTACGATCTTTTGCTGTGCTTGCCTCATCAAACAGCCGGACTCCCCAAAGCGCTTTCCCTGCCTTCTTAATAATGTTGTATTCAGGATCTGTTACTGCCCATCCTACAGAACTGGTTCCCATATCTAATCCAATAAAGTATTCTCTTCTCGTTTCTGCAGCCATTTGACTTCCACCCTTTATTTAATATAAAATACATATAACAGATGTTTAACCATCATCTGAATCACATCACAAGTTCAAATAAAAATTTATTCAAACCGTCATTTCGATGACCTCCATGTGTATGGAACTAAGTAACAATTCTGCGGAATTGTTACTTTTTTATTGCACCGTTTGTTTATCATTATAAACTATATATAATAATTTTTGTAAATTATTTTCTATCTCTATGATACAACCTAACATGAGTAAAAAAACTCACATTATGCTCATGCTAAAAAAAACAGCCACGTAGTGGATTATCTACTGCTGATAATCCACTGTGTGGCTGTTTAATTCATTCGATTCTTAAAAATCTTCCCCTGCTCAGGCATCGCTTCTTGCGAAGGAGTTCTTCATACCATTGCTGGCGGTATAAAGAACATTGCCCAGGGTCCGGGTGGTTTCTTCTCTGGCAATGGAGGCCATTTCCTCATTAGCCGCTTCCAGGAATGCGTGAACATCTGTTGGATGTTCTGCCGCAAATTTTCTGTCAGTTCGAATAATGAATTCATGACCTTTACTATGCATAGTATTCTGATATCTTTCAATATGAATAGCACTGGTATTAAAATGCGCATCGGCCAGTGCGCCGATCAGACGGTTAGCCCAGTAGAAATTATCGGTGGTGACCTTTTCTGTGGTATTGGCCAGATAGTCCGGAGTTCTGGTTACATTGGCATAAAATGGCACGAAGGCATTAAACACATTAGAGCCTTCGGCAATCCATTCTACCGCCATGATTTCTTCCGGCATATATGGGCGGAGCTGTGTCAGTGCCACGAAATTGGTTCGATTGATACCGATGGCGCGATATTTATTTCTTTCGCTGTTTTCCCCATGTTTGCCATATGGATCATAAGAGGTTCCCTGATAATGGGCGGAAAGTACATATTTTACATCTTCCACGGTAATCAGTTTTTCCGGCACCATGCTCCATGGCAGGGTATCTGATTCCGGAGCAAAGCCGGTTTCCTTTTCTTTTCTGCAGAGCTGTGGATTCAGCGTGCGCAGCATAAACCAGGCGCGGCAGGTGTTATAAGTATGATCCGAATCATCATGGCTGCCAAAAGCGGCCCGGGTATCAAAATGTTGTTCATCGGCCAGGGAATACCCTTCCTCATGCGGTGTCAGATTCAGATGATTTTCCGTAACAAATTCCACCAGATCAGCTGAACACATATGCTCGTTCTGCTCTCCCAGTGCATCGGTGAAATCGAAGGAATCAATGCCCAGCTGATTAGGAACTACTACATAGCTGTTATCCGGTACCTTTTTGGCCATCCAGTGATGTCCTCCAATGGACTCAAACCACCAGATTTCATCTTTATCCTGGAATCCGATGCCGTTCATTTCATAGGTGCCGAACTGTTCATGCAGCTTACCAAGGCGGATTACCCCTTCCCGTGCGGAATGAATGTACGGCAACACAATGGTCAGATAATCTTCTTCACCGATTCCTCCTTTTACCAGCGGGTCAGCACCCAGCACTCTCGGATTAGAGGTTATCGTTTCTGTTTCTGACATAGCCACATTGACTTCATTGATACCGGCTTCGCCCCACACCCCCTGGGTGGACGGAGCATCCGGCATGGACGTATACCTCATAGGGTTGTCCGGAAGTTCTATTTCCACTTTGGAAATTTTAGACACATAATGTCTCGGCTGATCTTTCGGATTAATTACCGTAAATTTTTTAGAAGTAAATACCCCCGACGGAGAATCCTCATTGCGGGCCATCATAGTGGATCCGTCATAGGAAGCATTTTTACCTACAAGAATGGTTGTACATGGCATAACTGTTCCTCCTTCATACGTTTATATTCTATTTCTTATTTTAACACACCGGAGTCTAAGAAAATCATGGTTCGTATTGGAACAAATGTTCTTTATGTGGTAGAATATTTTCATATAGAACTTTTGTTCGTGGCGAAAGGCGGGATCAGGATTGCCCTTATGTACCTATGTCTGTATTGATTTAAAGAGTTTTTATGCCTCCGTGGAATGTGTGGACAGAGGACTGGATCCCTTTTCTACCAATCTGGTAGTAGCTGATCCGTCACGAGGAAAAGGCGCGCTCTGTCTTGCCATTTCCCCTGCCATGAAAGCGCTGGGGGTACGCAACCGCTGCCGCCTGTTTGAAATTCCCGCCCATATGCGCTACATCACCGCCATACCCAGAATGCAGCATTATATCGATGTATCCGCTGAGATTTATGGCATATATCTGCAGATGATTGCCCCGGAAGATATCTACGTGTATTCCATCGATGAATGTTTTATCAACATAGCTCCCTATCTCCATCTGTACAAGAAGACCCCCAGGGAAATGGCCGTCTTCCTCATGGATACTGTCCGCAGAAAAACGGGAATCTGTGCTACTGCAGGAATAGGCACTAATCTATTTCTGGCTAAAGTGGCCATGGATATTATTGCGAAGCATGTGGACAGCCATATTGGTCTGCTTACAGAGAAAAGTTTCCAGAAAACCCTGTGGCATCACCGCCCTATCACCGATATATGGAATATTGGTAAAGGAATTGCCCGTCGTCTGGAAAAATATGGTGTTTTTGATCTGTACGGTGTCACCCTCCTCCCCAAATCCCTGCTCTATAAGGAATTTGGGTGTAATGCCCAGTTCCTCATTGACCATGCCTGGGGCCGAGAATCCTGCACGCTGGCCGATATTCATTCCTATCAGCCGGAATCCCACTCCCTGTCCAACAGTCAGATCTTATTTTCAGACTATACCGCGGAAGATGCCGGCCTGCTTGTCCATGAAATGAGCCGTGTACTTATCGATGAGCTGCTGGAGAAAGAACTGGCTACCCAGGCTATATCCCTTCACATAGGTTACAGCCACGACGAAGCTCTCTCTTCCGGAGGCACCAGAAGACTTGCCTCCTATACCGATGTTCCCAGCATCATCACCAGCGCCTTTACTCAGCTTTACCATGATAAGGTCCGGCGTCTGTTCCCCATACGCCGGCTAAGCCTTTCTCTGGATCAGGTCATACCCGCCGCCAATGTGCCTGTCCAGTTAAGTTTATTTGAAAACACAGAGCAGGAAGATAAAGAACGGATAAGGGAAAAGGCTATAATTTCCATAAAAAGACGCTTTGGAAAAAATGCCATCCTGCGCGGTACTGACTTACTCCCCCAGTCCACCGCAAGAAAACGAAATACTCTGATAGGCGGTCATAATGCGGGACTGTGCAAGCCATAGCATAAGAAAGTGAGGTGAATCCTTTGAAAAATAATCGAGCCAGACAATTTCTTCCTTTCAACGGACTGCGAGGTTTTACAGAACAGTTGAAAAAGCAGGAAGAACATTTCGAAGAAGAACTGCCCCTTACCGATGATGAAGCAGAATCTTTAAACCATATAGTCCCCCGGCTTACCCGAGGCAGCCTTATCCACATCCGTTACTATCATCTGAATCAATACAAAACCCTGCAGGGTTACCTGCAGGGCATAGATACTGTTCACCAGATTCTCCATCTGTGCGGTCAGTCTATTTCTTTTTCACACATAAAAAGTATCCAGCTTTGTTCAAACAAAGAAAACTGTCAATAGTAAATACAGTAAATCTGTATCTGGGACTCACTTCCCCGGTGCTGTAGAAACAGAAAATTTATATTCCGGTTTTCCCTGGAAATCATCAGATGATTATTACTTCCCATATGTCCTTATATCCTGGCCTCTGATGATATGGACTCCTTCGGGCTGTTCTTCTCCAGCGCGCTCCATCGCCGCTGCCACCACCTCTGTCTTCATGGGATTCCAGTTTCGGAAGCACCCAAACCGGTTGCACAGCTGAATCAATGCCACAAGTAGCGGTTCCGTTATTCTCTTTGTCTTTTTCCTTATAAGAGCCGGTGGCTGCATAATGACCAAAGAAGGAAATTCCAGCTGCTGCATAGCCTTCTCCAGTTGCCCTTTCATGGACATATAAAAGTAACTGCTTTTTGCATCTGCCCCCAATGACGAGACCAGAACCAGCTCCCGCACTCCGTTTCGTCTGGCTGCTCTGGCAAATTCATACTGATAATCATAATCCACACGCCATTGCGCATCCTTGCTGCCCGCTTGCTTTCTGGATGTTCCCAGTGCGGAAAACAGGACATCTCCTTTTACCAAACCTTCCCATGCCTTCGGGTTTTCAAAATCTATGATATGTTCCTTAATCCGGCTATCCCTTAGTCCACAGGACCGCCTCACAAAGATATGTATTTCTTCCCAGCAGTCATGCTGCAGTAACTCGCTGACCAGATCACGCCCCACCGCACCTGTGGCCCCTATCACTAATGCTTTCATATATACCTCATAATTTTCACAAACTTTTCCTGTATTATTGCTTTATTATTGTATGGGCACCGAGGCATCCATGTCAAACTGGTATCCAAGTACTTTAGATAACCACCATTGGATGATGATATATCCCCAATTTCAGAATATATCACTCCGGCTTTTCTCAGATATTTCCATCAGCAAATTGCTGTCTTTTCTTCGTCCAGTTTCTTTAAAAACTGACTTACACAGGCGAGTCCATTTTTTTATGTTCACTTTCAAATGCATATCCCAGACGTAAGGAATATTCAATGTCAAAGCAACTCCCTGGAACAAGAAGTGTTTTGTACTCATTCATCAGTCTGTCACAAAATTCACGACTGCCAATATCAAAATCATAATACAAAAGAGTTGTTGTGCCTGCGGTTTATACCATGAAATATGTGGCTCTTCCTCTACCCATTGCTCCAGTATTTTTAAATTTTTAATGTATGCTCCTGCCACCTTTGCAATATTTACTATATTTATCAGCCCATTTTTGTCCATAAGTGAGCCGAATGGATTATCAGGGTTATTCACCACGATTAATTTTGTTTTTTGTTAACGAGTGATTTTAACTGATACGTACCCCCTTTACTGGACAATTAGTAAAAGGGGGACATATCAGATCAGCCCTCAGTGGTCACTAAACTTTTTTCATAGTGATAAATAGCCTATACCCCAGAATGTATCCATTGTATTTTTTATATCATCTTATATCCATCCGCTCAAAGTGATGTGGCCAAAAAGTTAGATGAAATAGTATCAAAATAGTATCACCCGCAAATTAAAAAGTCTGAAAAGCCAGATTCTATCGAGCTTTTCAGACTTTTATTAATTATTCCCATTCAATAGTGGACGGCGGCTTAGAAGTTACATCGTAAACTACACGGTTTACCCCCTTAACTTCGTTGCAGATTCTGCGGCTCATTTCATCCAGAACTTCCCATGGGAAATGGAAATAATCTGCAGTCATACCATCGGAACTGGTAACTGCACGAATTCCTACGGTATAATCATAGGTTCGTTCATCCCCCTGTACGCCGACGCTGCGAATTGCTGCCGGAAGTACAGCGAAAGACTGCCAGATATCATTATAGAGGCCGCGCTGTTTGATTACATCGCGGACAATGAAATCGGCACGACGGAGAATGTCCAGTCTTTCCGGAGTGATTTCCCCGATAATGCGGATAGCAAGACCCGGGCCCGGGAATGGCTGACGGTTGATAACTTCTTCCGGAAGTCCCAGTTCACGCCCCAGCTGACGAACTTCATCCTTGAACAATTCACGCAGCGGTTCAATAAGGCTGAACTTCATATCCTTCGGAAGACCGCCTACATTGTGGTGAGACTTAATGGTAGAAGCAGTGGCTGTACCAGATTCCACTACATCCGGATACAGTGTGCCCTGTACCAGGAATTTTACATCTGGAATCTTGTTAGCTTCTTCCTGGAATGTATGAATAAATTCCGCACCAATGGTCTTACGCTTCTTTTCCGGTTCAGTTACACCCTTGAGGAGATCCATAAAGTGTTTGGACGCATCAATATGAACCAGTTTCATGTTGAACTTGTTTGTGAATGTATCCACTACCTGTTCAGCTTCACCCAGACGCAGGAATCCGTGATCTACGAATACGCAGGTCAGCTGATCTCCGATAGCCTTGTGAACCAGTACAGCGGCAACAGAGGAATCCACACCACCGGATAACGCACAGATTACATTATGATTGCCAACCTGTTCACGAATACTCTTTACTGCAATATCGATATAGTTGCCCATGGACCAACCGCCCTGGCAGCCGGCAATTTCAAAAAGGAAATTCTTGAGCATAGTGGTGCCTTCCGGAGTATGTACTACTTCCGGATGGAACTGCACACCATAAATGCGTCTTGCTTCATCAGCAACCGCTGCGGTCGGGGTCAGATCGGTATGTCCTGCTAAACCAAAGCCGGCCGGCATATCGGTAACCGAATCTCCATGGCTCATCCATACGGCGGTTTCTTTGCTTACACCTTCAAACAGAGGGCTGCTTCCATCGCGATAGAACATGGCATGACCATATTCCCTCTTTTCCGGACGTGCTACCTTGCCGCCCAGTTCGCTGCAGATAAGCTGCATACCATAGCAAATTCCCAGTACCGGAATACCTGCATCAAAAATCCGGGTATCCACCTTCGGTGCGTCCGGCGCATTTACGCTGGCCGGTCCACCGGAAAGGATGATTGCCTTAGGATTCTTTGCCAGAATTTCTTCTGCAGATTTTACGTACGGGAGAATTTCACAGTATACACCGCATTCGCGAACTCTTCTCGCGATAAGCTGAGCATACTGGCCGCCAAAATCGACAATAACAACTAATTCCTGGTGCTCCATTTCTTCCTCCTGCTTTCTTATCAAAATGCTATAAGAATCATTATAACATGGAAAACGTATATGTATAGGCAATATGTACAGAAAAACCGGTTATTCTATGATTTTATCCGGCAAATTCTGCAATCTGGACACAGAATGTTCTGTATTATTCCGCTTTCAGGAGAGGAAGTTCTTCCAGATAGGTAATATCATGGCGCTTAGCTGCATCGCCTTCTGCCAGAATGGCAAACCGTCCGATGACCTGACCGCCAGCCTGCAGCGCCAGATTCTCCAGTGCGGAGATGGATCCGCCGCTGCTGATTACATCATCCACCAGCAGTACCTTATGACCGCGGATTCTTTCGATGTCGTCATCCATGAGGCACAGAATCTGCTTCCCCGCGGTAGTGATGGAATGGTCTTCCACTACCAGAGGATTTTCCATATAGGCCTTAATTGATTTTCTGGCCACTACATAGTAGGGAAGTCCCATATGACGGGCCATGGATTCTGCCAGCGGAATACCTTTTGTTTCCGCTGTCATAATGACTTCCGTATCCGCTGGTGCCTTCGCCGCCAGGGCCGCTGCCGTTTTTTCTGTGAGTTCAATATCCCCCAGAATAATGAATCCGGCAATGGCAATTTCGTCATTCAGATTGATAACATGCAGTTTTCGTTTGCATCCTGCTACATTGATTTCATAAAATCGCTTTCCCACGTTTTTTCCTTCTTTCCAACAGGAATCCCACCTGTCGATTTAAGTCTTCCTGATTACTGATTCGATGAAGAAGAGGTGATTTCCACAATCGGTTTAGACTCGATTTCCACTTTAATGGTATCGTCGTCCTTCTTCTGCTGTGTTCCTTCAGCTGCAGAATCCCCGCTATCCGTACCCTTCTCTGCCGCTGGTTGTCCTGCCTGATTGTCCGCGTCTTTATTTTCTGCCGCCTTCTGTGCAGCTTCTGCTTCTTCTACGCGTTTATCCACCATGTTGTCATCTTCGGTCTTCTGAACTTCCTGCTGCTGTTCATAGAGAATCTGGTCTACTTCCTTTTCATATTTAGCACGATGTTCTTCGCCACCAATATCTTTTCGAAGCAGCCGGGCCGCCAGATCATATGGCTGCCCCTCCTTATGCGGAATGGCCTGCCATTTCCCTGAGCTGCCTAACACAAAATTGTTTCCATCTTCTGCCAACCTGAAGCTTACCACTTTCTGCTCCTGTACCTGGCCTTCAACAACATTCAAAATAATGACCGCCACGCTGATGCCATCATCGGAAATATCCTTAACGGTAGCCGAATTGATATCCATGTATACACCCGTATCCTGAAGATCTGACGTATCACTGATCATCGGATAGTTCGTATTGTTCCATAAATAAGTCACCGTCTGTTTACGCGTACTGTGCCCGACCTTCTGACGAAGCAGCACTGCGGCCTGAGAAAATGGATTGTCCTCACTGTCTGGCAGTATCATCCAGTGATCCCTGCTGTCGAGTACATAGTTCTTCTGGTTATCAGCCAGTCTGAAACGCACCACTTTCTTTTCAGAAACCTGTCCCTGAACTACATTCAGGATAATAGCCGCCACATCGACTCTGTCAGCAGTATCTTCTTTAACCGCCGCTGAGTTTATATCCAGATACAGGCCGGTATCCGGCATGTCAGCAGTTGTACCAATCATGGGGTAATTCGTGTTTCCCCAGAGATAGGAAGCAGCTGATGCGTGAAGCATCCCCCCGATTGTCAATGCTGCAGCCAGGCAGGAGCTATAAAAAACATGATTTATTTTCATATCTGATGCCTCTCTTTCACGCTACCCATAGTATTATACCCTATCTATGCAGAGATAGGCATACCCCTGCCGATTATAATTCGCCTTTGGCTCTGGCATCGCGGATATCCAGGTCAAGAACGAGTGCCTGTCCGGCCGCCAGCGGATGGCAGCGCATGCCGGCTCCTTCCACCTTTTCTCTGAATGCCTTTACATCCTGGGCAATCACCGGCCAGGTATTGTAATGTACCGGAATAACCGCGCCGGCATGGAGCATCTTAGCCGCTTCTACCGCAGCATCCGGTCCCATGGTGAAATTATCGCCGATCGGAAGGACCGCGTAATCAATATGGAAGTATCTGCCAATCAGTTCCATATCTCCAAACAGAGCGGTATCCCCCGCGTAATATACGGTAGGACCATCGGTAAAGGAAAGGACATAACCGCAGGCACAGCCGCCAGCCACACCGCTGCTGTGCAGGGCCGGTACCATGGTAATGCTGCCGAACTGTGTCTGAACGGTTCCTCCCAGGTTCATGCCATGGGAATGTACTCCTTCCGGAAGAAGTCCCAGTACTTCCGGAACCCCGATGACAATCGCATTGGTCCTCTGAGCTATAGCGGCCGCATCCCCAAAATGATCACTGTGCGCATGAGACAGAAGGATCATATCGCAGAATACATCGCCAGAGGAAACATCCGATTTCTCATTGCCATCCAGAAACGGATCAAAAAGCAATGTCAGTGACGGTGTCTTTAATTCAAAACATGCATGTCCATGATAGATAAACTTAAGATTATACTTGGCCTTCATATGAACAATCCTTTCTTATTTGAACTTATTTTCCCTTATTCTGTTTAGCCATTATTTCTTTTATAATGCGCTGACAGACTTCAGTAATCGACATATGCCGTTTCATACTGATAACCTGAATACGCCGATGCGCTTCATTCTCTGACAGACCGTAAATTTCCATAAGCAGTCCTTTGGCGCGGGCCAGCATTTTCCGCTCCGCCATTTCTGACTCCATCTCCTGTACATGATGGACAATTTCTGCCCTTTTTCTGAACTGGCTGACCGCAATGGTAAGCGCGGGAAACAGGTTCCTTTCTTCCACCGGTTTCATCACATATCCAAAGACCATGGATTCTCCGGCTTTCTTTATAATCTCCTCATCCCCAAAGGCGGTAAGGAGCACTACCGGCGCCCAGTGGTTGTGAGCAATGATTTTAGCGGCCTGCAGCCCATCCAGCTCCGGCATTTTAACATCCAGAATAGCCACATCCGGTTTCAGTTTCTTCACCAGATTCAGGGCTTCCACACCATTAGTCCCCACGCCGACCACTTCATGTCCGGCTTCTTCCAGCATCTCTTTCAGGTCCATGGTGCTGAGGACTTCATCATCGGCAATAACTATCTTATACGATGCCATTATCTGTCCTCCTTAAGGAGGCAGGTAATTTCTGCTGAAACCCGATCCCCCTCATTAACAAAACAAAAGG</t>
  </si>
  <si>
    <t>MAAETRREYFIGLDMGTSSVGWAVTDPEYNIIKKAGKALWGVRLFDEASTAKDRRLHRAARRRTQRRAHRIDLLQELFAPEISKVDPGFFARLNESNLWEEDKKVKQTNSLFNDEDFTDKTYHKKYPTIYHLRYALMTENKPFDVRLVYLAIHHIIKHRGHFLRDSLRINGNLKGEFEPYYYRFEEAVQDGLDFVLTPGQSKEVQQILANKDLSSSEKRRYLENCFEIKGNKQLKELMKFLTGGKGKLSVLFAEEQLTDSEVNSFSFSDGYDELESALQDGLADDQWNLIQATKELYDWSLLNELMGDASTISEARIARYEKHKKDLKILKRLLKKNPEEYNAMFKGTGKSSYSAYIGMCKVKNEKVVIEKKTDSADFFKELKQLVKKLPDSEDKEYVLKELERNEFLPKAVTKVNGIIPYQLNEYELKCILNKAESYLPFLKQKDGYGTVAEKIHMLLTFRVPFYVGPLNGHSPYAWAAHLKDGSITPWNFKDYIDEEASARIFIGRMTNKCTYLIGKDVLPKNSLLYTEYMLLNTLNNVRVGYADQKLTLELKEKIWNELFLKHKKVTLKKFSQFLIREGIDAEEASVIHGIDGDFKESLAPWIDMNRIFQNSLDRETEERIIKAITLFSMDKTMLQKVLKKIVPEVTKDQLKDLVRLKYRGWGRLSREFLTEIIPEKKPLVDVSTGEIMNIITALMKTSYNLMEIMGNSYGYRAAVETANEKNYGEEKLTYSTINKLNISPAVKRPIWQALKIVKEIQHIMGTAPEKVFIEMARGTVAKEGRKKSRKERLVALYENCKEDTRNWADDINKRTDADLRSDRLYLYYTQMGKSMYTGKPIDIQSLWDKNEYDIDHIYPRSKTADDSLDNRVLVERWKNAEKGDNYPISSEIRKRHKGFWKVLLDKGLISRKKYDRLVRATPLTVEELADFVGRQLVETRQSTKAVAEILKHALPGTQIVYCKAKAAAEFRHCWDFVKVRELNDYHHAKDAYINIIVGNMYNTKFTSNPGWFIKEGNEQYTLNMASMCEHRIERNGIVAWIPPQRDSDGNIIPGKEGTIGIVRKWMKRNNILFTQMTYMGHGKLFDINLMKAGKGQVPVKQGKTECSDIKKYGGYNKATIAYMMYVEGLDRENEPKYILESVPLYLTGKLQTVQDKEAYCTTLWAKEGKGLHAPKVKIDKIPLQSLLSVNGFRVNITGKTNKRYAVKNAEQLILSEKETQILKRVLKFIKRNKENPNEKLTYYKIKSEDLKTLYDAFRNKAKNTVYNGRLSKMSEVLERGEPKYKELTEEKKCKVLGEILHLFQCNSVASNLSSIDGAQQAGVLTQSKNLSDSDEIYLINQSVTGFFEKKVRLAPYKEE</t>
  </si>
  <si>
    <t>150033.SAMN03267184.RV14_GL001635</t>
  </si>
  <si>
    <t>GCF_001886195.1</t>
  </si>
  <si>
    <t>Enterococcus ratti strain DSM 15687 Scaffold1| whole genome shotgun</t>
  </si>
  <si>
    <t>MDIGTNSVGWAIVTDDYRLMSKKMSVHGMTERKKIKKNFWGARLFDEGQTAQVRRNKRTSRRRLTRRRFRITELQKIFAEELLKKDANFFARLDESFLVPEDKNYARSPIFPTLEEKSYYQSYPTIYHLRQKLADSTEKADIRLIYLALAHIIKYRGHFLFEGELNTENTSIEETFKEFLAIYNQQFEQAVDFHEPVLTILTDKLSKTKKVEKILTYYPAEKMNGCLAQFLKLIVGNQGNFKQVFALEEEAKIQFSKETYEEELENIVEKSLDEVADVFLQAKKVYDAILLSDILSTKKKNTKAKLSLGMIERYEDHKKDLEEFKRFVKAKCPDTYAVFFKDISKNGYAGYIDGKTTQADFYKFVKKKLNGVPESERFLEKIEQENFLLKQRTFANGVIPHQIHLTELKAIIERQKHYYPFLEQEREKIISLLTFRIPYYVGPLAQTEKTSSFAWLERKTAEKIKPWNASKVIDYSASAIKFIQRMINCDTYLPSEKVLPKHSLLYQKYMIFNELTKVVYKDERGIKHKFSSEEKKTIFKELFQKHSKVTVKKLQNFLFANYNLEDVEILGIDKAFNASYATYHDFLNIAKPQEEKMKKLLEDPEMAEMFEEIVKILTIFEDREMIKTQLKKYQDIFEPAVFKKLMKKHYTGWGRLSQRLINGIKDRKTQKTILDYLIDDDDFPQHRNRNFMQLINDENLSFKSEIAKELTLTNGQSMKEIVEAIPGSPAIKKGIWQTLKIVEELITIMGDKPKNIVIEMARENQTTAKGISRSHPRLKSLEEALKNFDSQLLKEHPVDNQALQKDRLYLYYLQNGKDMYTEKPLDIHRLSEYDIDHIIPRNFIVDNSIDNKVLVASKENRIKKDDVPGEAVVQRMRAYWEKLLKAKLISEKKFSYLTKLKLTPEDKARFIQRQIVETRQITKQVAAILNQRFNTQEEIEKNEGTRIITLKSALVSQFRKTFGIYKVREINHHHHAHDAYLNGVVAIALLKKYPKLAPEFVYGRYPKFNSAKENKATAKKELYSNILRFFEKEKYWHDDNGEIFWDKARHLPQIKKVIHSHQVNIVKKVEVQTGAFYKETVNSKEKPDKLIKRKNNWDVTKYGGFGSPVAAYAVAFIYEKGKNRKKTKAIEGIMMMDQASFEKDPISFLREKGYPNVIRWIKLPKYTLFELESGRRRMLASHQELQKANSFILPERLVTLLYHAKHYDEVSHKESYNYVNEHRHEFNELLNQVIHFSDKYTLATKNTDKIKELYDKNQAGDVQKMAQSFVNLMQLNAIGAPADFKFFDASIPRKRYNSVTEIWEATIIYQSITGLYETRRRMADLWAGVQ</t>
  </si>
  <si>
    <t>1588751.SAMN03842477.HMPREF3188_00814</t>
  </si>
  <si>
    <t>MGKQKFNDYYLGFDIGTNSAGWAVTDLQYKLLRFNKKDMWGSRLFDEAQTSKERRVYRNSRRRLDRRKKRLKLLEELFLDEISKIDNTFFKRLKESNLYNEDKSIKFNYPLFNDKDYTDIDFYNEYKTIYHLRKDLIFEDKKFDIRLVFIALHHILKYRGHFIFEGQSFEEIKSFDSIFTQLSSYFLENFDFNIDVSIKEKLEEIILSDNTKSIKKTEFKKIFSDNKVLSVLNMAIGSKVSLKDVFNNEELKEQKISFSEIDYENEKRDEFYQLLGEDIFLIDLAKKIYDFMVLKKILKNTDSFSASKVALYCEHKKDLDDLKYIFKKYLTKEDYFKFFRSNVEKINYPSYIGLNKIKSKKIIKENKCSISDINKELKNKYLKDIKLEAKDKELFNRIFNKLDEFKFLEKLKSSENSTVPYQVHEIELKKILDNQRKYYPFLNEKIDGKSVYEKIIQLFEFKIPYYIGPLNTDPNVKGKNTWVVRKDENNKTPITPWNFEQKVDMQKSAEEFIKRMTNRCTYLKAEDVIAKNSLLYEEFILLNELNKVTVDNEILHPTLKTEIINELFKTTVKVTKKKFIEFLKKKQAVNDVESITGIGVEFNCKLQGYNTFRKILGKKIENVNVKNFVEKCIELKCLYGSDKKLFENAIGKIYREYNITDEEFNKINRLNFNKWARLSKKFLTEISFEKTDGTKRFESVIEALRSTNYNLMELLSDKFNLQSKIDEINGEDDFSNIDIKEYVDKLYVSPSVKRSIIQTYKIAMEIKKITKKDPKKIFIEMAKDKGEKGKTTEKRKDKIKKLYKNIKDTLSDYCNNLQDLTLQVEKYDDNRLRQKKLFLYFMQMGKSMYTGRCIDLEDLFNNNVYDIDHIYPQSKVKDDSFDNIVLVEKEENHRKSNELLKEEIQSRMNNYWIFLRENKFISKEKYNRLTRKKDFTDEELGDFVARQLVTTRQSTKEIAKFFEKIFEKTTVVYSKASLVSEFREKYDIIKVREVNDAHHAQDAYLNIVVGNVFNTKFTKNYWKFTKDIKRQNEENPNEKKGYNLRKIYESDVFCNDSVAWVYSKENPKYNTINTVKDMVYRKTANITRMLVEGKGQLFNLTIKDKTQLKKNVGNIVANTPISLKNRKLHLNSVEIAKKYGYFDSLNNAYFVLFKYEEKGKEKIGFDSITIAYKERLKKNLDIEKFLENKGYKNSKLIRKIFKNQKVLINGYPYLLKSFNKQSQIKFNNFKILYLNENNLKFAKDAIKFEKNNANVDLKKQKYIVSFLKKKKQNEINETYEECIDRLNDEFDTLFLKLCDIQKSSIYTNYKLQDFSSNKKSIEIKDKFDIFKSLDLYKKSKLIKEFLNYYKYEKNDLDFSLIDIDKKANCIQKHFTEDLVKDFVIVDESVTGLFVKKERLK</t>
  </si>
  <si>
    <t>1263005.PRJEB721.BN497_00702</t>
  </si>
  <si>
    <t>MKNANKVTGKYYLGFDIGTNSVGWAVTDENYNLCKFKKKSMWGIRLFEDAKTAEERRGQRASRRRLQRRKQRIDLLQEIFAEEINKVDETFFIRLNESRLHLDDKTVSEKHPLFIGSEYSEKEYYREYPTIFHLRKELMESSEPHDIRLVYLAIHHILKNRGHFLIDGELSKANSFDAAFYQMKEVLCNELDLEIDGENTTEVERTLRDRNISKSDKVKLLAALLAMNQNETESKETKKKIENICKLLAGNKGDISKIFGQTPEGVEKTSFSFGEADYDESIRPNLEESIPDQCFVIDSIKALYDWNVLADILNGQTYLSCAKVNQYETHKNNLKELKLLVNRYCSREEYKRFFKSAVEKANYSNYIGSAKQGNKIIDVKRCAEEDFYKELKILLSKIEPEEADRELYERIKREAEEGSLLPLQRNKDNSVVPNQMHKAELALILENAGSYLGFLNEKDEDGLSPAEKIIELFSFRIPYYVGPLSDRHKDRGSNAWIVRKAEGRILPWNFDEKVDREKSNEAFIERMTNKCTYLLGKDVVAKNSLIYSHFMVLNELNNLSVCGNKISVQVKQDIYRELFQRHTKVSKKMLLQYCREKMMNKDLEEEDLSGFDGDFKAKLSSYLDFEKKVFGAKMEEDRIRKITEDIIRWKTIYGDDGKMLQAVVEKEYPGELDSDQLKAVKQFRYSGWGNFSEEFLNGIVGTEKPTGQMFTIIEALWQTNCNLMQLLSKNFTFMEEIEKHNRELAGQITDISYDKLVKDLYISPANKRAVWQTVRIAEEVKKIMGCEPAKIFVEMARGGEKEKKRTISRKKKLLELYAACKKDARDWNREIEDRDEREFNSDKLYLYYTQMGRCMYSGERIDLHELMSANSKWDIDHIYPQSKVKDDSLDNRVLSLKKINNEKGNKPLSRDIQQSQQKWWTELLQLEFITKKKYDRLMHRGELSEEELSGFINRQLVETRQSTKAAAELLGRMYNNSKVVYVKAPLVSQFRKDDLNILKSRLANDYHHAKDAYLNIAVGNVYNEKFTDNPLRWIEKHAGENYSINRVFDYDIVAGDGAPVWAAPLRDEKNKLRKNEVGEKYGGTIDVIRKTVKRNDVLYTEHTYCGKGELFNATIAKKDGGAEIPLKAGLQTGKYGGYKSPNTSYFAAIEFDGKKGERVKNIMEVPVYIANILLHDIDAYIRYCETVKGLKNVKILRPCIKKNALISVDGYPMRIRGANEKNILLKNNLQPIFGRHEETVRRIEKYVEKNQEFEVDEKFDGLNEANLTDLYDDITEKLCGPYVERPSNQGEYLMENREKFLNISLKEKAKLLAQMIKLVRCDTETKADLRSIGASKNAGVISVNKNTLGGKRLILINQSVTGLFENRIEL</t>
  </si>
  <si>
    <t>331679.SAMN02797812.IV81_GL000856</t>
  </si>
  <si>
    <t>crispr-associated protein| csn1 family</t>
  </si>
  <si>
    <t>GCF_001437075.1</t>
  </si>
  <si>
    <t>Pediococcus stilesii strain DSM 18001 Scaffold1| whole genome</t>
  </si>
  <si>
    <t>MRIDNGLEELKVNNRIYNIGLDIGTSSVGFAVTDAQDKLVRVKGKTAIGVRLFEEGHTAAERRGFRTTRRRLSRRKWRINLLNQIFEPYISEIDPTFFARLKNSSLAGKDKKFEGSLLFPDRTDYQFYKDNPTMYHLRKHLMEKDRQFDLREIYLAMHHIIKYRGNFLNTTPMNHFKNEEIDFSALFSRLNELYQEIDDENIFELNIENVDEIKKILLNHDLFKMEKQKQVAKLLNVDTDDKQLKKENTALASNFSKAILGYKFNLALVTKIPDQDKKEWTISLGDEDFDDRLDNVPVALTESQLEVVEVLHSIFNSISLNEIVENGETLSSAMVRKYNDHKHDLKLLKNVMTTLEDRKKAKKIQGIYNVFVGKDTDLISDKDKNKYKDKDEFYKEIQKNLDNSSDAEEIIKRIKQDQFLPKQRTSKNGVIPHQLHQRELDLIIENQAKYYPFLKEANPNKKRLKQAKYKLDELIAFKIPYYIGPTSGAENSDFSWLKRKKDGQITPWNFDEKVDRIESANRFIRRMTTKDTYLLAEDVLPLESLIYEKYSVLNELNNVRINRQKLSVNDKQDIYNELFKNSKTVTLKQLQKYFEVTKKLKTVVVEGLADPKKFLSNLGTYHDFKLIFGDIVDDPEYQTDLENIIEWSTIFEDRGIFNSKLNEITWLTDEQRKKVLSKRYQGWGRFSKKLLVGLKNSQGNSILDELWNTNLNFMQLQSQDDFAELIHAENAKQFKANDPDNPWNGIDAILNDAYTSPQNKKAIRQVVKVVQDIEKAMGNKPQKIAIEFTRSADKNPRRTDSRIKRLSDIYKEAAEKVVGESLKLELNEYLTSKKKMTDKMYLYFTQLGTDIYTGKKIDIDQLNNYDIDHVLPQSFLKDDSLDNRVLTNRSDNSEKSDTVPLHKFGAKMGNFWRQLADEGLITKRKYKNLTTDPATIDKYTIQGFIRRQLVETSQVIKLTANILGGLYPEETEILEIPAKLNHQFRDMFDLVKVREVNDYHHAFDAYITVFVGNFLYRRYPKLRSYFVYGDFKKLNKTDDDIRKFNFLNLFNKDKVEDNETDEILWSKAESIRDIKNIYNYKFMLVSREVYTRHGAMFNQTIYPASKNDSKKLIPIKKGKDTAIYGGYSGNTDAYMAIVAVEDKKGEKFKVVGVPTRAVSRLEQLAADDHDQYLTALHDVLKPNFTKIKTNRKTKAKEEVTTPFRILVGKVGYRQLIQDGQVKMMLGSSAYKYNAKQLVLSEKSLKVIKNNKKYNPDDENQDLIDVYDEILGVVNRAFNLYDTNGFRKKLNDNRVKFVELPINNIFDGTKLVQMGKRAVLTQILNGLHANAALGDLKALGISTPFGKMQSKSGIPLSMDASLVYQSPTGLFERKLNLSDL</t>
  </si>
  <si>
    <t>467210.SAMN04108634.HMPREF1866_01993</t>
  </si>
  <si>
    <t>GCF_001552975.1</t>
  </si>
  <si>
    <t>Lachnoanaerobaculum saburreum strain DNF00896 Scaffold1| whole</t>
  </si>
  <si>
    <t>CCATACTGATAGGAAACAATATAGTAAACCTTACAGCGTCTTCAATCTTAACAGCACTTACATTGAAGATATTCGGAAGCAAGCTTGTGGGTATTGCAACAGGTATATTGACATTTCTCATACTTGTATTCGGTGAGATTACTCCAAAGAATGTGGCATCAAAGAATGCGGAGAATATGGCGCTTTCCTATATCGGGGTAATTTCATTTTTGGTTACTTTATTGACTCCGTTAATCTTTATTGTAAATACTGTTGCAAAGTTTGTTATCTCCATATTTAATAAAAACGGTGATGATAATAATGCGGTAACCGAGGAAGAACTTAGGGCGATGGTGGAGTACAGCCACGAAGAGGGAGTCATTGAAAACGAAGAGAAGAAGATGATTGTAAATGTGGTGGACTTCGGTGATACCGTAGCCGGAGATATCATGGTGCCGAGAGTGGATATGGTGATGGTTGATGAAAAGTCAAGCTATGAGGAGATACTGCAGGTGTTCAGAGAGGAAAGATATACAAGAATACCGGTATATGAAGAGACTCCGGATAATGTCATAGGAATATTGAATGTAAAGGATTTTCTTCTTATAGAAGACAAGGAAAACTTCATTATGAAGGAGCTTTTAAGAGAGCCGCTTTATACCTATGAGTACAAAAAGACCTCCGCACTGATGATGGATATGAGAAAGACAGGCGCCAATATAGTAATAGTGCTTGATGAATATGGTATAACGGCAGGTCTTATCACTTTGGAGGATATGCTTGAAGAGATAGTCGGTGAGATAAGGGATGAGTTTGATGCCGATGAGGATGAGGGTATAACCAAGGTTTCAGACCTGGAATATCTGATAGACGGTTCAACCAACCTTGACGATATCAATGACAGAATAGGACTTAGCCTTTCTTCAGAGGAATATGAGTCTATAGGCGGACTTATAATGGAGAAGCTTGGAAGGTTACCTGTAGAGGGTGAAATAATCAATTTCGACAATATTGTACTTACTGTAAAGAAGATGGACCATGCAAGAATAGAAAAGGTCTGCCTGAAACTGAAGCAACCTGTAGTTAAGGAGCAGTGATGAAGCAAAAACATATTTTATTTGATTTGGACGGTACTATAGTGAAATCGGACCTCGGTATCACAAAGGGAGTACAAAAGTCCTTGGAGCATTTCGGCATCAATGAAAAGCTTGAGGATTTGAAAAAGTTTGTAGGACCACCTATGGTGGAAAGCTATACAAACTTTTACGGATTCAGTCTGAAGCAATATAAAGAAGCGCTTGATGTATTTCACGATTATTACAGAACTGTAGGTATATTTGAATGTGAGCTTTATGACGGTATAGAAGAGATGCTTGATAGTCTGTCAAAAGAGTATAAGCTTTATGTGGCGACTTCAAAGCCTGAAAGAGAGGCAAGAAGAGTTATAGAGCATTTCGGACTGGACAAATACTTTACATTTGTTGGTGGTTCAGACGGAGATTTTAATACAAAGAGAGCCACAAAGACTGCAGTAATTGAGTATGTGCTTGAGACAAACAAAATAATGGACAAGGCTTATGCTATAATGGTGGGAGACAAGAGCCATGATATAGTAGGTGCAAAGAGCGCCGGTTTAAAGAGTATCGGAGTACTCTACGGCTATGGCGGACTTGATGAGTTTGCGGAGGCAAATTATATTGTAAAGAGTGTTGAAGATTTAAGAGAAATGTTTATATGTTAAAAAAAGGTGACTTGTTAAATATAGGATATTATGATTATGGCCAATATTTCACAGGAAGTCTGGACGGGTTGAGATTCAGACTGGGCAGAGACCCGCTTGAAAAAGTTAATTTCACACCGAAGGATAAGAGGGGCGAGGCCAAGCTGAAACTGACAGTGTGGCCTGAGCCCTTTAGTTTTGACCATACAGAGGATGATAAGAAAAAAGACCATTATTTTGAATATTCAAATGAAGGTATTGAGAATATAATTGCGTTTTTAAACAATGTGGCTGAGATTGTAAAGTCAGGTAAGGAGAAAGCATGGGAGCAATAAAAAGAGAGAGCAGAGAGCTTGCATATGAGGGAACAATAGTAAAGGTATATAAGGATCATGTGGTAATTGACGGTAAAAGGGCAGTGTGGGACTATATACAGCACAACGGTGCGGCTGCGGTAGTTCCGATACTTGATAACGGTAAGATTCTTTTGGTGCGTCAGTACAGAAACGCACTTGACAGATATACACTTGAACTTCCGGCAGGTAAGGTGGATGCAAAGGATGAACCGAGAAGAATTTGTGCATTTAGAGAACTTAGGGAAGAGACAGGCTACAGAGTGGATTCACCTGATGAACTTGAGTTTCTTATAAGGATTGATACAATGGTCGCATTCGGAGATGAGGAGATAGATATATTTGTAGCCAAAAATCTTAAAAAAGGTGAACAGGACCTTGACGAGGATGAGAGCATTGATATTGAAGAGTGGGAACTTGACGATTTGTTGGAGCTTATCTACAAGGGAGAAATAAAGGATTCAAAGACTGTGGCTGCCATACTTGCCTATAAGAACAAGTATCAGGTATAGCTTTTATTTATAACCAGGGCAAGAAAACATCTTATTGACCAAGCAATACAGAACTTGTAAAATACTGCTTATTGATGACGGTTATGGCTTATGTATATAGGGTATAACATTTTAACAGATAGTATTAGAAAAGTCAGGTGAATTATGAATATTGAAACATTATGCGTACACAGTCCGAATGAAGATAAAATTGCTCATGCATACGGGGCGATGACGGTGCCGATATTTCAGACGGCTACCTTCTCACATCCGGGAGTAGGAGAGAGTACAGGTTATGACTACTCACGTCAGTCAAACCCTACAAGAACGGAGCTTGAGGAGAGTATATCCGCACTTGAAGGTGCTTATGATACTGTGGCTACATCCACAGGAATGGCAGCCTGCTTGTTGGTATTGGAACTTTTTAATGCAGGTGACAATATAATATCACAGGAAGATATATACGGAGGAAGTACAAGACTCTTTAATACTCTCGGAATAGAGCGCGGCAGAACATTCACATATGTGGATACAACCAAAAAAGAGAATGTACTTAATGCTATAAATGAGAATACCAAGGCAATCTTTATAGAAACTCCAAGCAATCCTACAATGCTTGTTACAGATATAAAGGAGATGGCAGAGATTGCGAAGGAACACGGTCTTTTACTTATAGTAGATAACACATTTTTAAGTCCTTATTTCCAAAATCCTCTAAAACTCGGTGCGGATATAGTTATTCACAGCGGTACAAAGTATATTGCAGGTCATAATGATACTCTGGCCGGTTTTGTATGCAGTGCAAATGCCGATATTGCGGAAAAGATAAGATTTATGTATAAGACTGTAGGACCGAGTCTTTCACCTTTTGACAGCTTTTTGGTGCTTAGAGGTCTTAAGACTTTGGCGGTGAGAATGGACAGGGTACAGGAGAACGCATTAAAGATAGCGGAATTTTTGAAAAATCATAAAAAGATTACAAATGTATACTATGTGGGACTTGTGGACCATCCGGGATATGAGATAAATAAGGCGCAGTCAAGAGGCTTCGGCGGAATGATTGCATTTACTACAGATACTGCAAAGACCGCACTTGATGCGTTTGAAAAGATAGAGATAATAAAGTATGCGGAAAGTCTTGGCGGTGTGGAGTCTTTGATTACGTTCCCGATGATACAGACTCATGCGGATGTACCTGTGGAAGTAAGAGAGAGACTTGGAATCACCGATAAATTCCTTAGACTTTCGGTGGGAATAGAAAATGCCGATGACCTTATAAGAGATTTGGAAAGAGCGTTGGCATAGAGGAAGATTTTATGTACGATTTTGATAAAATTATAGACAGGCACGGCACAAATTGCTTGAAGTTCGACTTTGCAAAGGAGAGGGGAAAAAACGGTGACGAACTTTCACTTTGGGTTGCAGATATGGACTTTGAAGTGGCAAAGCCTATAACGGATGCCCTACAGGCTCAGGTAAACCATGGAATATACGGTTATACTGAGGTGAAGTCCGACTATTTTGAAATAGTAAAAAATTGGTTTAAAGACAACTTTGACTGGGAGATAAAGAAGGGAAGTCTTGTGAAGACTCCGGGCGTGGTATATGCAATAGCAATGGCGGTAAAGGCATTTACCAAAGAAGGTGAAGCCGTCATTATACAGCAGCCCGTTTACTACCCGTTCAGTGAGATGATAATTGCCAATAACAGAAAGCTGGTTAATTCTCCTTTGGTGTTAAAAGAGGGCAGATATGAGATTGATTTTGAGGACTTTGAGAAAAAAATAGTAAAAAATAATGTGAAGCTGTTTATACTGTGTTCTCCTCACAATCCTGTGGGAAGGGTGTGGAGTGTAGAAGAGCTCAAAAAAATTGGGGATATCTGTATCAAGCATGGTGTGGTGATTTTCAGTGACGAGATTCATGCGGATTTTGTATATGAACCGAATAAGCACCATGTATTTGCTTCTCTTGGAGAAAGCTATGCCGCAAACTCCGTAATTGCCACAGCACCAAGCAAGAGCTTTAATATAGCCGGACTTCAGGTTTCAAATATCTTTATAGAAAATAAGAAGCTTCGTGACGCTTTCAGAAATGAGATAGTAAAGTCGGGATATTCACAGTTAAACACTATGGGACTTGTAGCTGCAAGAGCCGCATATGAGTCCGGTAAAGAGTGGCTTGATGAGGTGAGAGCCTACATAAAGGACAATCTGATATTCTTTAGAGATTACCTGAAAGAAAATATTGGAGAGCTAAGCTTAATAGAACCTGAGGGAACATATCTTGTTTGGGTAGACTTTAGAAAACTTGGGCTTAGTGAAAAGCAAAGGGAAGACTTGATAGTAAATAAAGCAAAGCTTTGGATAGACTCGGGCGCGATGTTCGGAGTAGACGGAGAAGGGTTTGAGAGGTTCAATATCGCCTGTCCGAGAAGCTATCTTAAGAAGGCGCTTGACAGTCTGAAAAAGGCGGTAGAAGAGTACAAATAAAAGTATACTTTTATATTTTGCAAAATGTATTTATCAGTTGACGAATATGAGTGCCAGTGATATAATTTCATTATATAAGTGGAGAGGTTGTAAACGATCCGTTGTTACAACCTCTTTTTTATAAATATTCTTTAGCACTCTTTTATTATAAGTGCTAACAAAGGAGGATGTATGATTTTAATACCAACATATAATACGGTAGTTTTACCGGGTTCAAAAATATATTTCAGAAAAGATTATTTGCAGGAAGCGGGAGTGGATAAGATATCTGTCGGTGAAAAGGTAACATTTCTTTACTTAAAAGAGTCAAAGGATAGAGATATAACTATGGAGGATGTTTATCCTATAGCGGTGGCAGGTCAGGTACTGTCTGTAGATGATGAAGGCGGTGCCAATTTGGAGGCGTTTAAAAGGATAAATGTTGAATATATCGACTTTGAAACCCAAAATGTTGTAGGTGTTCAAAGGCCGGAGATAGATGACTTGGACCCTCAAAGTGCCAATACAATGCTCATAGATCTCAGAGACGAGCTTTTAAACTATGTGACTAAGTTTCAGTGGGGACTTATGGCAAGAGGCTATGTACTTGCATGGAAAAACATGAATGAGTTGATGGTAGGACTTTCACCTTTTATGAATATCACACCTGAAGAAAAGTATGCCGTACTTGCGGAGGATTCCACAAAGGCAAGAGCCGAGCTTATAGCAAAATATGCCAGAGAGTTTATGGCAATCAATGAAGTCAGTGAAGAGGCAAAGCAGGCACAAAAAGAGATTCATGAGAAGGCATACAGAGAGGATGCAATTAAAAAGCAGATAAGTTTCTTACAAAAGGCCTTGGACGATATGCACCCTGAGAATGTCTCTGAGGTCAGAAAGTTTGAGGAAAAGATAGAAAACTCAGGCATGAACGAGATTGCAAGGAAGGAAGCCGACAATGTATTAAATCGTATGAAGCAGGAAGGTAAGGACAGCCATGAGTACGGTCTGCTCTACAACTATCTTGACTTTGTAACTTCATTACAGTGGAAGAAAGAAGAGCCTAAGGAAATAGAGCTTGATAAGGCTATGGAGGTTCTTGACAGAGAACACTACGGCCTGAAAAAGGTAAAGAAAAGAATTATAGAGCAGCTGGCTGTGATGTCGCTTAATAAAAGTCAAAGCGGCTCCATACTTTTGTTTGTAGGTGCTCCGGGTACAGGAAAGACAAGTATAGGAAAGAGTATAGCGGAGGCTCTTGGAAGAGAGTATGTGCGTATTTCTTTGGGCGGTATAAGAGATGAGGCGGATATAAGAGGACACAGAAGGACTTATATAGGAGCTATGCCGGGCAGAATAATGGACGGTATGAAAAAGGCAGGCACATCAAACCCTGTAATGGTACTTGATGAGATTGATAAGCTTGCATCATCTTATAACGGTGATCCTGCAAGCGCATTACTTGAGGTGCTTGATCCTGAGCAAAACAATACATTTACAGACCACTATATGAATGTACCTTACGATCTTTCTGATGTGCTGTTTGTATGTACCGCCAATTCACTTGATACTATACCGGGGCCTCTACTTGACAGAATGGAGGTTATCAGATTTACAGGTTATACCGCACTTGAGAAGTTTTCTATTGCAAAGGATCACCTGATTCCTAAGGCAAAGAAAAAGGCCGGTATAAGTGATGATAATCTTATAATAGAAGATGATACAATAAAGGCACTGATAAACGGCTATACTATGGAAGCCGGTGTGCGCGGACTGAAAAAGCAGATAAGCTCACTTTGCAGATATGCTGCTGTAGAGCTTGTAAGAAATAATAAAGAGATACTGGATGTAAAGCCTGAGGATCTGAGCGATTACCTTGACCAAAGACCTATAAAGCATGAGAGTATCTTGGAGAAAAAACAGGCCGGTGTGGTAACAGGTTTGGCTTGGACTGCAGTAGGCGGTGAAATACTCTTTATTGAGACTATGCTAACAAAGGGTAAAGGTAATATAAAGGTAACAGGTCAGCTGGGCGATGTAATGAAGGAAAGTGTGGATATTGCACTAAGCCTTGTGAAGTCTATGTACCCTGAAAAGTCTGAAATCTTTGAGAAAAACGATATCCATATCCATGTACCGGCAGGTGCCGTGCCGAAGGACGGACCGAGTGCAGGTATTACAATGACTACGGCACTTGCATCACTTATAAACAACATTCCGGTATCACCTGAGTATGCCATGACAGGAGAGGTTTCTTTAAGGGGAAATGTAATGCCTATAGGTGGGCTTCCTGAAAAACTTATGGCGGCAGCCAGAGCGGGAATAAAGAAGGTATTTATTCCTGAAGAAAATAAGGACGATCTTAAGGAAGTGGCTAAGGAAGTCTTGGATGAACTTGAGATTATTCCTGTAAAAAAGGTTGAAGATGTGCTTAATATTGTTCTAAAATAAGAATAATAAAATTTTGAAAAGAGGTAGTGTATGCTGAACTTTAAACATGATATCCCGACCAAGTTGTATTTCGGTGAGGGACAGATAAAGAAATTGGCAAGCTCATTGGAGAGATTCGGTAAAAATGTACTGTTTGTGTATGGAGGCGGATCAATCAAGAAAACAGGTCTTTATGATGAAGTTATAAAGATTTTAAAAGAAAATAACTTCAATGTCACAGAATGTGACGGAGTGGAGCCGAATCCGAGGATTACCACTGTGGAGCGCGGTGTAAATCTTTGTAAGAAGCATAATATAGATGTGGTATTGGCTGTCGGAGGCGGAAGCACCATCGACTGTGCAAAGGCTATTGCAGTGGGACGTTACTACGAAGGTGATGATTTATGGGAGATGGTAAAGACAAGTTGGCATCTTGCAAAGGCTCTACCTCTTGTGGATATTCTTACACTCAGTGCAACAGGTTCTGAGTTTGATGCAGGCGGCGTAATCACAAATATGGATACTAATGAAAAGCTTGGTGCGGTATATACATATCCGTCAGTCAGTATATGTGACCCTACATATACTTTCAGCGTATCAAAGTATCAGACTGCGGCAGGCAGTGCGGATATAATGAGCCATATATTTGAAGGATATTTTTCAAGGACTATGGACAGCGACCTATCGGACGGTATAGCTGAAACCGTACTTAAGTCAGTAATGAAAAACTGTAAGATTGCACTTGAGGAGCCTACAAATTACTCTGCAAGAGCCAATTTGATGGCGGACGCTTCCATAGCCTGCTCAGGAATTCCGGAGTATGGTAAGAAGGAAACAGGTTGGCCTTGTCATGCGATGGAACATGAGCTTTCAGCATACTATGACATTACACATGGTGTAGGTCTTGCCATACTTACAATCAGGTGGATGCGTCATATCCTCAATAAGGATGTAACTGTAACAGAGAGATTTGTAAAGTTTGCAAGAAATGTAATGGGGCTTGAGGGTGATGACGACAGAACATTGGCATTTGCAGGAATAGATGCACTGGAGAGCTATTTTAAGGAGACAGGTATACCTATGACTCTTTGTGAGCTGGGTATTGACGACAAGCATTTTGAAGCTATGGCTGCGCATGCAAATGTGGACGGATATTTAAAAGATGCCTTTGTTGCACTTACAAATGAGGACATAGTTGAAATCTATAAGGCATGTTTATAGTATAAAACACGATTATACTACGAAAACACTTGATTTATTCTCTAAAATACCGTAAAGTATCTAGCGTACTTGGTGAGTTCGAGACCTTCCTCACCTAAAACAAAACTAAAGGAGAAAACATGAAAAATATTACAACAAAAATGATGGCACAGGGTGCAGTCATAGCGGCAGTATATGTAGTGCTTACACTTGCATTTGCCCCTATCAGCTTTGGTGCTATCCAGTTCAGAATTTCTGAGGCGCTTTGTATTCTGCCATTCTTTACAGTTGCGGCAGTACCCGGAGTAAGTATAGGATGTCTTTTGGCAAATATACTTGCCGGAGCTGCACTTCCTGATATTATATTCGGAACATTGGCTACACTGATAGGCGCGATAATAAGCTACAGACTCAGAAGTGTTTCTAAGTGGCTTGTATGTGTGCCGCCGATACTTGCAAATGCAATTATTATCCCTTTTGTACTTAAGTATGCTTACGGTTTACCTGATGTGATACCGTATTTGATGCTTACAGTCGGAATAGGTGAGGTGCTTGCGGTAGCTGTTTTGGGAAATTTACTTATGTTAGCTCTTGAACCAAAAAGTTCATTTATTTTCGGAAAAGAAGCGAGAGCCTTTTAGGGCAAAAGTGGTTTAGGAGTGAGAAATATAGTATGGAGTCGGCTTTTGTCGGCTCTTTTATTTTGCACAATTTTTCTTGCCATATATCGACCGAACAACGGTTTAGGATTGCATACGGATATTTTAGGATTTATAATGTACTTACAGACGGAGAAAGGAGCCATATAAATAACTTTTATAAATGATCGTTTAGCCATCAAAGTCCCCAATATAAAAGTTGTAAAAAATAATATCTAAAAATTCAATTTTATCTTAGACTTCTATTAGGAGTAAATTCTAATTATTATTCAAACTGAAACCCGAAGATTTATACATATGAAAATAAGAATATCATCTGATTGCATAGCACACACTGCTTTAGTGGATAGAAAGAAAGTACATACAGTTGTTTTCTATATTTTATTAAAGACCGTCTATAAGTATATGTAAAAATCAAATATCAAAAAGATTTATCAATGAAAAAGTGTCACAGAAAGGCTGAACTAGGTAGCCGAACATTGATAAACAAATCAAAAGAGAAATGCCGTGTAAGTATAACTGCCGAAACAATAAAAAGTTTCGGTAGTTTTTTTATTGTATGATGATGTTACCAAATTTTAATATAGTCATATGTTTACCTTTGAGTAATTTTGCAATATACTTATACTGTATTAAACAATAAAATATTAATATATTATTAATCTTTTGAAATCTATATTTAAAAGGAGAACCGTAGATGGAAAAGCAAGAATACTATTTGGGGCTTGATATGGGAATAAGTTCAGTCGGATGGGCTGTAACAAACGATAAGTATGAGCTTTTGAGGAAAAAAGGAAAAGATATGTGGGGAATACGTGAATTTGAAGAAGCGGATTCTTCGGCGGAGAGACGTACTCATAGGGTGAACAGACGTAGAAGACAACGTCAAGTTGCAAGAATGGGATTACTGAAGGAGTATTTTAGTGATGCGATAGAAAAGGTAGATTCAAACTTTTTTATTCGTATTGAGAACAGCAAATATTTCTTCGAAGATAAGGATGGAAGGCTGTCTTCTAAAAATGGGATATTTGATGATGCGGATTATAAGGATGTGGATTACTATACAGAATATCCGACAATTTTTCACCTTAGAAAAGCATTGCTTGATATTGAAGATACCGGGAAAGAATATGATGTTCGTTTGGTCTATCTTGCATTAGTAAATATGTTTAAACATCGAGGACATTTTTTGCTAAATACAGAAGGAGATGCTTTAAGTAGCGAACAGGTAAATACGACATATCAGGAATTGCTTGAAATACTGGAAAATAATTATGACATTAGTTTAGAGAGTAGAGATATAAAAGACGTAATTGATATAATCAGCAGCTCTGATAACGGAAGAAAGAAAAAGCATGAACAAATATTGGAGCTGTTTGGTGTGAAAAAATCTGATAAGAGGGCTAATGAACTGTTAAAGTGCTTATGTGGGCTAAGTGTTAATGCAAAACTGATATTTGATGAAAATTATGAAGAAAAGGTTGATTTATGCTTCCATGATTTTTCATATACAGATAAGATTCCGGATTTGATGGAAAAATTAAGTGAAGAAGAGTATTACGTTGTAGAACAGCTTAAAAGTATATATGACTATTCTATTTTGGCAGGAACACTTAAGGGATATGATTATCTATCATGTGCCAGAGTGGAATTGTATGAAAAGCATCGTGAGGATCTGAAACTTTTAAAAGCATTGTATCGTAGATACAAGACTAATGAAGAATATAATGATATGTTTAAGTCTGATAAAGAAGGTACTTATTCAGCTTATGTTAATTCTTTCAACTCATCCGATTCATCTGTAAAAATTAAAAAGTACAGATGGAATATGAAAGGAAGAACAATTGATAATCTCTATGGAACAATAAAAAAGGCTTTTAAAGATAATACCGATGATAAAGATGTACAATCAATGATGGAAAGTATTGATAAAGAACAGTTTCTTCCAAAGCAATTAACAGGTGCTAACGGTGTTATTCCAAATCAGGTACACAAAAAAGAGATGGAAAGAATATTAAAAAAAGCTCAGAATTATCTTCCGTTTCTAAAGGAAAAAGATGAGAGTGAACTGACTGTTTCAGAGAGAATTTTGAGACTTTTTACATTTCAGATTCCGTATTACGTAGGACCACTTGGTGAAAACAGTAAAACCGGTTGGGTAGTTAGGAGAGAAGGAGGTAGGGTACTGCCTTGGAATATAGACGAAAAAATAGATATGAGTGCTACATCAGAAGCCTTTATCGGAAACCTGATTAGAAAGTGTACATATCTTTCAGACGAAAAAGTTATGCCGAAAGCATCGCTTTCATATGAGAGATATTGCGTGCTGAATGAAATAAATAATATTTGTATAGACGGAGAAAGATTGGATACAGAGCTGAAGCAAAAAATATATACTGAATGTTTTATGAAAGGAAAACGTGTAACAAGAAAACAGATTTGTAACTATCTGGTGGCACAGGGATGTATAAAGTCTGATGAACAGGTTACAGGTATAGATATAAATGTTAACAGCTCATTGTCATCTTACGGAAAGATGTTTGCAATATTTGGTGAACACTTAAAAGAAGATGCAATTCGTAAAGTTGCAGAGGAAATCATTTATTGGGGAACTATTTTCTCGGATTCAAAAAAGATGTTTAGAAAGCACCTCACAAAGTACGTTGAGCAGGGTATACTTGGTGAAAGCCAAGTGAAGAGAATACTTGGATATAAGTTTAAGGACTGGGGAAGGTTTTCCAAAGCCCTTCTCACATTGCAAGGTATTGATAAGTCTACAGGAGAGTTACTTTCTTTGGAAAACGCAATGTGGGAATACAGTTTGAACTTTATGGAACTTATTAACAGTGATGATTTTACATTCAAAGATGAGTTGGCAAATAGGAGAACTTCTGCAATTAAGTCATTAAGCGAATTTACATATGAAGATCTGGAAGATACATATTTTTCAGTACCGGTAAAGCGTATGATTTGGCAGACAATATTGGTGGTACGTGAAATTGAGCAGATAATGGGTTATGCGCCTAAAAAAGTTTTTGTTGAAATGGCAAGATCCGAAGAAGAAAAGGGAGATAAAGGAAGAAAAGACTCAAGAGGTACACAGCTTTTAGAGCTATATAAAAATATAAAGAATACAGAAAACCACGACTGGAAAAAAGAAATTTCAGAAGCAAATGAGAGTGGAAAATTAAGAAGCAAAAAGCTATATCTTTATTATACGCAGATGGGAAGAGATATGTATACGGGAGAAGAGATAAATATAGATATGTTATATGATGACAGTATGTATGATATAGATCATATTTATCCAAGACATTATGTAAAGGATGATAGTATAGTAAATAATCTTGTGCTGGTAAACAGAAGGGCAAATCAAGATATCAAAAAGGACTTGTATCCTATACCGGATAAAATCATATCAAATCCTAAGGTACAGGAGCTGTGGAAGATGCTTCATAAGCAAAATCTTATTACCGATGAAAAGTATAAAAGACTTATGTCACGCTCACCTTTTACAGAAAAGCAGTTAGGCGATTTTATTGCAAGGCAATTGGTAGAGACAAGACAGGGTACAAAGGGCATTGCAGAACTTCTTGGACAGTTATTTAAAGATACGGAGATAGTATATGCAAAAGCAACTAATGTCTCAGACTTTAGACGTGATAATGGCTTTGTAAAGAGTAGACTTGTAAATGACTTTCATCATGCGCAGGATGCTTATTTGAATATTGTGGTTGGAAATGTATATTATACCAAATTTACAAAAAATCCTTGGAACTTTATAAAAAAAGACTTTGATAAGGACAGGAATAAAAACGGATATAACCTTGCGAAAATGTTTGACCGTGATGTCGTTCGTGGTGATGATACAGCATGGATTGCCTCTAAAAAAGATACTCAAGGAACAATTGAAACAGTCAGAAAGATGATGAGAAAAAATACACCTCTTATGACAAGGATGAGTTTTGAACAACATGGTGGTATAGCTAATGCAACACTTTACTCGGCAAAGAAAGCAAAAGTAGAAAACTATATTCCTTTGAAGTCATCCGATATAAGGTTGAGTGATGTGAAAAAGTACGGAGGATTTACATCAGCAACAGTAGCATATTACTTTATTGTTCATCATAAAGAGGGCAAGAAAGAGAATACTACTATCGAGGCATTACCGCTTTATTGCAAGCGTAAGGTAGAAAATGAGGAAAACGGATTACTTAAGTACTGTGAAGAAGTGCTTGGTTATGGGGATGTGAAAATACTGTTTAATAAACTAAAGATACAATCTCTTCTTGATATAAATGGATATCAGGCACATTTGTCGGGAAAAACAGGTAATCAATTAACATTAAGAAATGCCATGAACCTTTGTGTACCTGAAAAGTGGACTGCGTATATAAAAAAGTTGGAGAAATTAGTAGTTGGACATGTAAAAGAACAAGAAATATCTTCTGAAGCAAATATAGAACTTTATGATTTGCTGACAGACAAACATCTAAATTCAGTTTATGCAAAACGGCCAAATGCATATGGTCAGAAGCTGATAGATAATAGGAGTAGATTTGTAAATCTTAAGCCGGAAAGCCAATGTGAAGCGATATTACAGATATTGAAACTTACAAAGATTGGGAATAATGAGACAAACCTAAAATTAATAGGTGAATCCGAACATTCAGGTAAAATGCTAATTAGTAAGAACTTAAAAGATACCGATAAACCTGCAATTATATGTCAATCAGTTACAGGTTTATATGAAAGAAAAATATATATATTTGATGAGCAGTTAGATAAATAAAGGAGGGTGTAATGAGTTGGAGAACAGTGGTGATATCAAACAATGCAAAGTTGGATTATCAAATGGGGTATATGGTAGTTAGGCGTATGGATACTGTGAAAATTCATTTGAGTGAAATGGAAACATTGATAATAGAATCTACCGCTGTTTCTCTTACTGCAGCTCTTTTGAGTGAACTTTCAAAGAAGAAAATTAAAGTTATCTTCTGTGATGAAAAGAGAAATCCGTCATCAGAGCTGATAAGCTATTATGGTTCTCATGATACAAGTGCAAAGATACGTACACAAATTAACTGGAAAGATGATATTAAAAAGGCTGTATGGACCGAAATAGTTACGGAAAAAATACGTAAGCAGGCGGAGCATCTTGAAGCCTTGAACTGTAGTGAATCCGGAATGTTATATGGGTATATAAGTGAAGTTCGGTTTGCAGATACAACGAACAGAGAAGGACATGCCGCAAAAGTGTATTTTAATGCATTGTTTGGATTGGATTTTACAAGGGCGGAAGATAACAGTACAAATGCAGCTCTGAATTATGGTTATTCGCTATTGTTATCAGCATTTAATCGATGTATTACATCAAATGGTTATATGACTCAGATTGGACTTTTTCATGATAATATATTTAATCCTTTTAATTTAGCATCTGATTTGATGGAGCCATTTAGGCCTATTGTAGATCGAAAAGTAAAGGAGATGAATCCGGTTAAATTTGAACATAATGAGAAGATGGAAGTGGTTTCAATTCTCCAAAATGAGGTAGTAATAAACGGAAGAAGTGAGTTTGTAAATAATGCAATCAAGATTTATTGTAAGAGTATATTTGATGCAATAAATAATGAGGATATTTCAGAGATAAGATTTTATAAATTATGAGTTATAGATATATGAGGGTATTAGTATTTTTTGATTTGCCTGTACTTACCGAGGCAAACCGCAGAGATTATCGTATATTTCGTAAATACCTGATTAAGTCGGGGTTTATGATGATACAGGAATCGGTGTATTGCAAACTTGCACAAAATAGTTCTGTTGCGGATACTTTGGTTGAAAATATAAAGAAAAATAAGCCTTCTGAAGGGCTTGTACAGGTACTTAGAGTTACAGAGAAACAGTATAACAAAATGGATTTTATTGTAGGTGAGAATACAGGGGATGTGTTATCAACTGATGAAAGGCTGGTAATACTATGAGAATAATATATGCAAAGTATGGAATTGATTTATGTTTGGAAGAAAATAAGATTACCACAATTGTAATTGAAAATCCGTTGGTAATGAGTGAAGTAATTAGGGATATATCAAGGCAAGTGAATGGTGAAGATGGAGAATGGATTTTGTCTGAGCAAGACAAGATCTTTTCCATAGAAAAGAGTAGTCAATTTATAAACAATCCGCTTATGGTTAACAGTAATGAAAAGCGTATTTTGACAAGGTTGTATAAGGAATTGTTTGAACAGGCAAATACTTTGATGTATGAGGAATATACGCAGATAAACTCTTATATTGTTTCATTTTTGGTAAGATTACTGGATACTGTTCCATATCATTTGGATATGGAAATAGATATGGATTTAACCGGTATATTAAAATTATATGGAGTGAAAATGGAATCAGATGGGGTGGGTGTGCTTGAAGTACTGATTGATTATTTGCGAGCATTAAGTTCTATATGTAATATACATGTGATTTGGATACTAAATGTAAAGCAGTTTTTAACAGTAGAAGAGGTTCAACAATTATATGAGTTTTGCTTCTATGAAAAAATACTCTTGATAAATTTGGAGGGGCAGAAAAATTACAATTTGGAACATGAAAAATGTGTTATAATAGATAAGGATTTATGTATAATAGATACATCTTCAAATTGACAACATTTCGCAAATGTATAGCTCGGTGAGGACCTCAAATTGAATTTGAGGTTTGAGAGCTTTGTTAATTCAAAAGGATGTAAAACAAAAAATATCTTCATCAAGTGTAAGTGTTGGTTTGAGAGCTTTGTTAATTCAAAAGGATGTAAAACAGTTCTTTTTGTGCTTTCCCAGTAAGTCCAGTTTGAGAGCTTTGGGCTTGAGATATAATAGGGATACAGAGGAAAAAGCTTGATAAATAGGAGCTTTCAGCACTGTATCCCTATTTTTAAAATCAAACAAAATATCGAAAAGGAGGCTTTTATGATATGTAAAAGAATATTTCAAGCCATTATGTCAGTTATTCCATTAGCAAAGGCGGTGGAGAATAAATGAGATGGATCATTAAAATAATCTTGTTTCCGATCAGCCTATCGTTAAGTATCCTCACTGCATTTCTGACATTCTTGCTTAGCATAGGGACTGCGATACTGTACTTGCTCATGCTGATGTGTGTATTTGCTGCCATAGGCTCGTTCTTTATGCTACACAACACAAGAGCAGCAATAGAAGCACTTATCATAGGATTTCTACTAAGTCCTTACGGAATACCGATGATAGGAGCTGTAATTATAGCTTTTATACAAGGAATCAATGAAGCCATAAAATCAATATAAAAAATTTAATAAAAATGGTTACCAAGGGCGATAGATAAAAACTATCGTCTTTTTTAGTGGAAAGATATCATGGAAAGGAGAGCTTTTAGATGAGTATGTATTTATTTGATGAACAACCTATCGTTGCAAATAAGACATTGGCAAGGGAAATAGGTTTAAACGAAGCTCTTATCTTACAACAAATAAACTATTGGATAGAAATAAATAAAAAATCCGGCAATAACTTCTATGACGGAAGATATTGGACATATAACTCAATAAGAGCATGGCAGGAAAAAGATTTTGACTATATGAGTTTCGATACTGTAAAAAGAACCTTTGCGAAGTTGGAAAAGGCAGGTTTTCTACTCGTAGGAAACTACAATAAAGATCCAAGAGATAAAACAAAATGGTACAGCATAAATACTGAAAAGCTGGAGGAACTTTATGTTGAAATTGAGAACAAAAAGAAAAAAGAAGAATTACAAGCCTTAGAAAAAGCTATGCCCAATGCATTAGGGCAAAATGCACCAATGGAAAAGTGCAAAATCCACCAATGCACAAGTGTAGATTGCACCAATGCAACAGAGCAAAACCCACCAATGCAAAATGGCAATATGCCCCAACCATTACCAGAGAATACTACAAATAATTCATCAAAGATTACTACAGATATTTCATCATATAATTCCACCCATCATTCCGTCATAGATGCCGAGTATTCAGAACCAAGAAAAAGGATGGACGGAGAGGCGGAAATAGAAAACAAAAATATATATCAGAACTGCTTAGATGAGTTAAGAATACAGACAGGCTATTATGAACATCTTGAGTTGGGCAATAAATTTATAGTTAAAGACTTTGATGAGATATTAAAGATACTGGCAGATATTATGATACTTGATGATAGAGAGCTTGTTACAATCAATCAAACGAAGCTTCCTGCACATATAGTAAAAGAAAGATTTAGACAACTTAGATCAGAGCATTTAGAGTATCTGTCAGATGTTATTAAGGAAAATGAATACAAGATTAGGAATATCAGAGCATTTGTCCTAACAGCAGCATATAATGCACCAAGTGGGATAGATGCACATTACTCTGCCCTTGTAAGCTATGATATGAGAGGAGGATATTGAATGTGATTAACGAAGAAATTGCAAGAAAGACACTAAGCCTTGAGGTTAAGGCTGCCAAAGTAACCGGAAAACTTCTTTTAACGCTATTGAAAAAACTGATGAAAGAAGCAAAAAAAATGGGAGGACTTGAAAAACTCGTTAAAGTAAATGGAAATGAAGTCAAGCTCAAAGATATGGCGAAAAAAGGGCAACTGGAAGAAATACCGGTAGAAGAAGCGGAACTGAAAGAACTGAAAAAAGAGCTGAACAAATATGGTGTTAAGTTTTCGGTAATGAAAGATAAAGAAACAGGTAAATACTCCGTATTTTTCCAAGTCAAAGATATGAAAATGATGGAGAAAGCCTTTAAAAATGCTCTTGCAAGATCAGAAAGAAAAACGGAACGGAAAGAGTCCGTTCGTAAAAATATCGAGAAGTTTAAGGAGATGGCAAAAAATACTGTTTCTAAGGATAAAGTTAAGAATAAGCAAAAGGAGCAGAGCCTATGAGCAGCTTAATAACATTTGAAAATATGGAATTCGGGAAACTCACTGTAATGGAAAAAGACGGTGAGTTTTTCTTTATCGGAAAAGAAGTAGCTGAAAAGCTTGGATATTCTAATACGAGAGATGCTTTGGTAAGACACATTGCGGAAGAAGATAAGGGAGTCGTGAAACACGACACCCTTGGTGGTAGACAGTCATTTACGATAATCAACGAGTCCGGTCTTTACTCTCTTATCCTATCTTCCAAGTTACCACAGGCAAAGGACTTTAAAAGATGGGTAACCACAGAGGTATTGCCGAGTATTCGTAAGAATGGCGGATATATCAAAAATCAAGAAAAAATGAGTAATGAAGAAATATTGGCAAATGCGGTACTCTTTGCCAATCACCTGATTGCTGAAAAAGAAAAAATCATAGAAGATTTAGAGCCGAAAGCCAAGTATTTTGATGAACTGGTGAATAACAATCTGCTGACCAACTTTAGAAACACAGCAAAAGAGCTTCATATCCCACAAAAGGTATTTATTCAGTTTTTGATAGATCAGAACCTTATTTATCGGGATAAGAAAAGTAGACTTCTACCCTATGCCAAGAACAACAAGGGATATTTTGAGGTGAAGGAATGGTGCAAAGAAGGCAGTGAAGCGGTTGGAATACAGACCTTTGTAACACAAAAAGGCAGGAACTACCTATTACTTTTGATTGGGGGGTGAAGAGACTTGTGATAGATAAGATATTAAAGGACATTAAAGGCTCATTTAAGGTGCAAGATAAGGTAAAGTTTGCAAAGCAAAACATTCCCTATCTTGCATTTTTCTATATTGGGAATATTTTCTCCTATCATGTGAGAAGCTATACCGGCGGAGATGTAATAGACAGGATATTTCAAGGAATACTTGAGCTTAATACGATGAGTTTTCTCCCAAGCATACATCTTATTGATATACTGGTAGGAGTTGGAGTAGCAACCTTAATTAAATTTATTGTCTATACCAAAGGTAAAAACGCCAAGAAGTTTAGACAAGGAAAAGAGTACGGCTCTGCAAGATGGGGAAATAAAAAAGACATCGAGCCATATATGGACGAGAAGTTTCAAAACAACATCTTGCTAACACAAACAGAACGACTGACAATGAATGGCAGACCTGCTAATCCAAAGTATGCAAGAAATAAGAATGTACTTGTCATAGGAGGTAGTGGAAGTGGTAAGACGAGGTTTTATGTCAAACCGAACCTTATGCAAATGCACTCGTCATATTGCGTAACCGATCCGAAAGGAACGATAGTCCTTGAGTGTGGCAAAATGCTTGAAGATAACGGATATGAGATAAAAATTTTAAATACCATCAACTTCAAAAAGAGCATGAAATACAATCCATTTGCCTATATTCGTTCTGAGAAAGATATATTAAAACTTGTTCAGACTATCATTGCAAATACCAAAGGTGAGGGAGAAAAGGCAGGTGAGGATTTTTGGGTAAAAGCCGAGAAACTCTACTATACAGCCCTTATAGGATATATCTTCTATGAAGCACCAAGAGAAGAAAAGAACTTTGCAACTCTCCTTGATATGATAGACGCTTCAGAAGTCAGAGAAGATGATGAAACCTATATGAATCCGATAGACAGACTCTTTGAAGCATTGGAAAAGAAAGAACCTACACATTTTGCAGTGAAACAATATAAGAAGTACAAATTGGCAGCCGGAAAAACAGCGAAATCTATTTTAATTTCTTGCGGTGCAAGGCTTGCTCCATTTGACATTCAGGAACTTAGAGACTTGATGCAAGAAGATGAATTGGAATTGGATACTCTTGGTGATAGAAAGACTGCCCTCTTTGTTATTATCTCCGATACCGATGATACTTTTAACTTTGTAGTGTCCATTATGTACTCGCAATTATTTAATCTGCTCTGTGATAAGGCGGATGATGTTTACGGCGGAAGATTACCTGTTCATGTAAGGTGTCTTTTGGATGAGTTTGCAAATATCGGCTTGATTCCAAAGTTTGAAAAGCTGATTGCAACCATCAGAAGCAGAGAAATCTCCGCAAGTATCATCTTACAGGCACAATCTCAGCTAAAGGCAATCTACAAGGATAATGCCGATACCATTGTTGGCAACTGTGATAGTACCCTATTCTTAGGTGGGAAAGAGAAAACAACTCTAAAAGAGCTTTCAGAAACACTGGGAAAAGAAACCATAGACCTATATAACACATCGGAAACAAGGAGCAATCAAAAGAGTTTCGGATTAAATTATCAAAAGACCGGTAAGGAACTGATGAGCCAAGATGAAATAACAGTAATGGACGGCAGTAAATGTATCTTTCAACTTCGTGGTGTCCGCCCTTTTCTATCGGATAAATTTGATATTACAAAGCACAAGAACTATAAGCTACTTGAGGACTATGACAAGAAGAATTTGTTTGATATTGAAAGCTACATGAAGCGAAAAGGAAAAGCAAAACTGCATAGGGATACGGTTATTACAAGAATGCAGTAAGTCTAAAAAATAGATTTGCTGCTTTTTTATTACTCAAAATCAGGAGGAAATATGATAAGGATAAGAAGTCCCACTAAGGAAAAACTAAATAGCAAAAGCATCAGCGATTGGAAAATGAAACTTTCAGTCGCTTTTTTTATTGAAATGAAAAGGAGAAATAAAAAATATGAAGCAGGAAATGATGAACATCAATGCCAACTTGGTTGCAGAGCCTACTTTCTCAAGTTTTGAAAAAGACGGAGAAACGGTAGAAGTCGTTAATTTTGCACTTGTAAAGAAGTACGGGAAAGGCAAGGAATATATCAAATGTGCTGCTTACGGTGAAAATGTGGAAACAGCGAAAGACTTTGAAAAAGGCGATCTCATTCATATCTTTGGATATTTTAAAGATCGTGAAAAAGACGGTAAGACTTACAAAAACTTTGTAGTGAAGTCATACAACAAAATTGAAAAGAAAGAAAACAAGGAGGAAGAATAAAATGGAATTTTTTACACAGGCAGTAGATGTACTGAAAGTATTGGTAATGGCGGTAGGAGCAGGACTTGGAGCATGGGGCGTGATCAACCTGATGGAAGGTTACGGGAACGATAATCCCGGCGCCAAGAGTCAAGGCGTGAAGCAGCTTATGGCAGGGGGCGGTATCGTCCTTATCGGTTTAAAACTCATTCCGCTTCTTGCCAATGTACTAAAGTAGGAAGAAAAGGAGCGATGAAATGTTTGGGATATTCGACAAGATAGAAGAATTTTTCAAGGAGCTTCTACTGGGCGGTATCCAAGCAAACTTAGAGTCCATGTTTCTTGACATCAACAATCAGGTTGGGAAAGTGGCAGCAGATGTAGGACAGACACCGATAGGATGGAACGGAGAAGTATTTAACTTTATCAAGAGTATTAACGACTCCGTTATCATTCCAATAGCAGGACTAATCATAACGGCAGTCCTTTGTATCGAGCTTATCAATATGGTCATGCAAAAGAACAATATGCACGATACGGACACCTTTGACTTTTTCAAATACATCATCAAGATGTGGATTGCCGTATGGTTAGTTTCCCATGCCTTTGAATTTTCGATGGCGGTCTTTGATGTGGCACAAAGTATGGTAAACAAAGCGGCGGGGGTGATTAACACCTCTGCTGTTGTTTCCGGAGATCAAATTGTTCAGATGGTAGAAGCTTTAAAAGATAAGGGACTTGGAGAACTCATTATGATTCTCTTTGAAACCTCACTCATTAAGGTTGCCATACAGGGAATCTCCATTGTCATCATGCTCGTTGTTTACGGAAGAATGTTTGAAATCTATGTTTACTCATCGGTTTCAGCCATACCGTTTGCGACAATGGGAAATAAAGAATGGGGACAGATCGGAACGAATTACATCAAAGGACTGTTTGCCCTTGGACTACAAGGACTCTTTTTAATGGTTTGTCTTGGAATTTACGCAGTATTAGTTAAGACAATACAGATTACAGACATTCATACCAGTACCTTTACGATACTTGGGTATGCAATTTTGCTGGGACTGATGATGTTAAAAAGCGGAACACTGGCAAAAAGTGTATTAAACGCACACTAAAAAAGAAAGGAAAGATAGTATGAGGAAAAGAAAAACAATATGGAAAGCAGCACTTCTTGTAACAGGTATTGCCATTTTGGTGGATAGAATCAGAGTTCATAAAAAAATGAAAGAGCTAAACAAAAGAATCACCAAGGTTGGACATTGCCACAATGATTTTTGTCTGATGCAGGGCAGAATCAATCAAAGCACAGAGGAACAGCTTGCCAGTATTCAGGAAGAAATCGGCTCCGTATATGAACACATGGAGGAGCTGTCAAAGGAAAAAGAAGATGGGAGGTAAATCATGGCGTATGTACCAATCCCGAAAGACTTAAAGAAAGTAAAAACGAAGGTCGCTTTTAACTTAACCAAAAGACAGCTGATCGGCTTTACTTTCGCAGGACTGGTAGGAATACCGGTCTATTTATTTATGAGAAAGTTTGTAGCAAATGATATAGCAATTCTATTTCTCATCGTGTCCACACTTCCCATTTTTTTCATTACACTGTTTGAAAAAGACGGACTGACCTTTGAAAAGTATTTTAAGTATATCTATTTACACAAGTTTTACCAACCGCAAAAGCGTGTGAGAAAGGAGGTTTACCTTGAACAGCAAAAGAAAAATTCAGCAGATAAAGCTCACGCAAAACAAAAAGGCGTTAAGAAGGGAGAAACAGGAATTAAAGCAAGATAAAACAAAGATAAAAAAAGAGAAAGGCGGATTTTTAAGCCTTATCTTTAAGAAAGAGCCGAAACGCTATACCGTAGAAGATACCCTTCCCTATCTTAGACTCTTGAAAAACGGGATATGTCAGCTTGACGAAAAGCATTTCAGTAAGAGCATTGTCTTTGAGGATATTAACTATCAGCTTGCCTTAGAGGAAGATCGAGATTTGATTTTTAATCAGTTTGCCAACTTCTTAAATTCCTTTGATCCGAGTGTCGGGATTGAACTGTCATATATCAATCAGCTTGGAAGAAACGAAGAAATGCAGTCGGCAATTCAGATACCGGACAAAAAAGACGGCTTTGACGAGATACGCCTTGAGTTTCGAGAAATGCTAAAAAATCAGATTGTAAAGGGAAATAACGGGCTTAGAAAATCAAAGTATATTACTTTTACCGTCGAAGCGGACAATTTAGAGCAGGCAATCTCAAAATTGGAAAGACTGGAGATTGACATCTTATCGTCCCTAAAAAGTATGGGCGTGCGTGCAGAAAGCCTAAATGGAGAAGAAAGGCTGAAAATCCTTCACGATGTATTAAATCCGGGCAAGACCTTTGAGTTTTCCTACAAAGACCTAAAGAAAAAAGAAAGCACCAAAAGCTACATTACTCCTGATGAATTTAACTTTATACCGAGTAGATATTTTAAGTTCGGGAAGTTTATCGGGGCGACAAGTCATTTTCAAATCCTTGCCAGTGAACTTTCAGACCGTATGCTTGCCGAGTTTTTGGATATTGATGATAACATCAATATTTCCTTTCATATCAAGGCAATTGAGCAGTCGGAAGCCATAAAGATGGTAAAAAGAAAAAATACGGATATTGATAAGATGCGAATTGAGGAAAATAAGAAGGCGGTAAGATCAGGTTATGATATGGACATCTTACCGTCAGACCTAATCACCTATGGGGAAGATGTGAAAAGCCTGTTAAAAGACTTGCAGACAAGAGATGAACGTATGTTTGTCGTAACCATTGCCTTTATGAACTTTGCAAAGACAGTACAAAAACTGGAAAACTCTATTGCACAAATAAGTTCCATTGCCAATAAGCATAACTGTAAGATAAAAAGACTT</t>
  </si>
  <si>
    <t>MEKQEYYLGLDMGISSVGWAVTNDKYELLRKKGKDMWGIREFEEADSSAERRTHRVNRRRRQRQVARMGLLKEYFSDAIEKVDSNFFIRIENSKYFFEDKDGRLSSKNGIFDDADYKDVDYYTEYPTIFHLRKALLDIEDTGKEYDVRLVYLALVNMFKHRGHFLLNTEGDALSSEQVNTTYQELLEILENNYDISLESRDIKDVIDIISSSDNGRKKKHEQILELFGVKKSDKRANELLKCLCGLSVNAKLIFDENYEEKVDLCFHDFSYTDKIPDLMEKLSEEEYYVVEQLKSIYDYSILAGTLKGYDYLSCARVELYEKHREDLKLLKALYRRYKTNEEYNDMFKSDKEGTYSAYVNSFNSSDSSVKIKKYRWNMKGRTIDNLYGTIKKAFKDNTDDKDVQSMMESIDKEQFLPKQLTGANGVIPNQVHKKEMERILKKAQNYLPFLKEKDESELTVSERILRLFTFQIPYYVGPLGENSKTGWVVRREGGRVLPWNIDEKIDMSATSEAFIGNLIRKCTYLSDEKVMPKASLSYERYCVLNEINNICIDGERLDTELKQKIYTECFMKGKRVTRKQICNYLVAQGCIKSDEQVTGIDINVNSSLSSYGKMFAIFGEHLKEDAIRKVAEEIIYWGTIFSDSKKMFRKHLTKYVEQGILGESQVKRILGYKFKDWGRFSKALLTLQGIDKSTGELLSLENAMWEYSLNFMELINSDDFTFKDELANRRTSAIKSLSEFTYEDLEDTYFSVPVKRMIWQTILVVREIEQIMGYAPKKVFVEMARSEEEKGDKGRKDSRGTQLLELYKNIKNTENHDWKKEISEANESGKLRSKKLYLYYTQMGRDMYTGEEINIDMLYDDSMYDIDHIYPRHYVKDDSIVNNLVLVNRRANQDIKKDLYPIPDKIISNPKVQELWKMLHKQNLITDEKYKRLMSRSPFTEKQLGDFIARQLVETRQGTKGIAELLGQLFKDTEIVYAKATNVSDFRRDNGFVKSRLVNDFHHAQDAYLNIVVGNVYYTKFTKNPWNFIKKDFDKDRNKNGYNLAKMFDRDVVRGDDTAWIASKKDTQGTIETVRKMMRKNTPLMTRMSFEQHGGIANATLYSAKKAKVENYIPLKSSDIRLSDVKKYGGFTSATVAYYFIVHHKEGKKENTTIEALPLYCKRKVENEENGLLKYCEEVLGYGDVKILFNKLKIQSLLDINGYQAHLSGKTGNQLTLRNAMNLCVPEKWTAYIKKLEKLVVGHVKEQEISSEANIELYDLLTDKHLNSVYAKRPNAYGQKLIDNRSRFVNLKPESQCEAILQILKLTKIGNNETNLKLIGESEHSGKMLISKNLKDTDKPAIICQSVTGLYERKIYIFDEQLDK</t>
  </si>
  <si>
    <t>1639.SAMEA3466598.GCA_001495195_00059</t>
  </si>
  <si>
    <t>MKKNYTIGLDIGTASVGWAVLTEDYELIKRKMKISGNTQKKAVKKNFWGVRLFEQGETAEGRRLKRTTRRRIARRRQRIQYLRTIFDEGMNQVDANFFARLDESFSIIDEKENERHPIFGNVAEEAAYHEQFPTIYHLREHLANSSEQADLRLVYLALAHIIKFRGHFLIEGELNTENSSVSGTFEQFIKVYNETFNVEKALDLTVDLDGIAEQKISRMKRAELILSLFPEEKSTGDFAQFIKMIVGNQGNVKKTFSLNEDAKIQFSKEEYEENLETLLAEIGEDFRSVFDAAKSVYDAISLANILKVTDATTRAKLSSSMVVRFTDHKEDLKTLKRFVRENLPDEYDDLFKNKKVAGYAGYIDGNETQEAFYKYLKKTLAKATGAEGFLAKMEQEDFLRKQRTFDNGVIPYQLHLEELKAIIKNQKSYYSFLDEEKISQLMTFRIPYYVGPLAKEKGQFAWLTRKEMGKITPWNLNEKVDIEKSATDFVERMTNNDSYLPMEKVLPKHSLLYETFTVYNELTKVRYIDDNGRAQNFSSKEKRQIINELFKQQRKVKKEMLEAFLKNEYGIENPKVEGIEKSFNACLGTYHDLIKLGIRPELFEQPEHEQQFEQIVKILTVFEDRKMRREQLEKFSNILTEEEQKQLERKHYKGWGRLSAKLIHGIVDQKTQKTILDYLIDDDDLPKNRNRNFMQLINDENLSFKEEIEKIAFDNDKSTEEIVQELAGSPAIKKGILQSLKIVEEIIDIMGELPTNIVVEMARENQTTAQGNRASKARMKYLEESIKKLGSSILEDEPISKDANLLRNDRLFLYYLQNGRDMYTGNELDINNLSSYDIDHIIPQSFVKDDSIDNRVLTTSSMNRGKSNTVPAESVVKKMRPTWERLLASGLISKKKFSYLTKATNGGLTEEDKAHFIQRQLVETRQITKNVAQILHQKYNNEQSSEKPVRVITLKSALASQFRKDFSLYKIRELNDYHHAQDAYLNGVIAQALLKVYPKLEPEFVYGEYQKVSIRALNKATAKKEFYSNIMNFFTSDEMVANEETGEVLWNRQRDIKTIKKVMNYHQMNIVKKVEIQTGAFTKESILPKGPSKKLIARKNNWAPVNYGGVDSPTVAYSVIITHEKGKAAKVVQQLVGIKILERQAFEQDEVAFLEEKGFIHPKVQLKLPKYSLYQFADGRRRLLASAEESQKGNQMVLPVHLIELLYHAKHVSDSSGKSLEYLNEHRHEFAELLEAILQFTEQYIDAGKNQKKVRDLYEKNQDADMRELASSFIQLLQLNKQGAPADFKFFGETIPRRRYKNTAEIVDATFINQSITGLYETQRRLV</t>
  </si>
  <si>
    <t>1280685.SAMN02441481.GCA_000424545_00819</t>
  </si>
  <si>
    <t>GCF_000424545.1</t>
  </si>
  <si>
    <t>Butyrivibrio sp. NC3005 G634DRAFT_scaffold00001.1| whole genome</t>
  </si>
  <si>
    <t>GTTTGAGAGCTTTGTTAATTTATTAGGATGTCAAAC</t>
  </si>
  <si>
    <t>GCAGGTTCGAGTCCTGTCACCCCGACTTTGCAAGTTTGTAAATTGTGTTAAGTGGAATAAGAAAGAGAATTCTACCGTGCGGGTGTAGTTCAATGGTAGAACACCAGCCTTCCAAGCTGGATACGTGGGTTCGATTCCCATCACCCGCTTCACATCGAAAGATGCGAGGTATGTGTTCGTAGCTCAGTTGGATAGAGCAACGGCCTTCTAAGCCGTGGGTCGGGGGTTCGAATCCCTTCGAGCACATTTTGTATGAAGTTCATCTTCATATATTTTACCTTACGGTGGGTATGGCGCAGTTGGTTAGCGCGCCAGATTGTGGTTCTGGAGACCGTGGGTTCGAGTCCCACTACCCACCCTTAGTAATTCAGTAAGGCAAACCTGATTGCGACAGCTAATAAGTCAAGTTCGCAAACTTGCCACCACATTGGGCTATCGCCAAGCGGTAAGGCACAGCACTTTGACTGCTGCATACGACGGTTCGAATCCGGCTAGCCCAGCTCGAATAATTAAATATGAGATACTAGCTCAGTTGGTAGAGCACTTGACTTTTAATCAAGTTGTCGTGGGTTCGATTCCCACGTGTCTCATTTTTTTCAGAAGAACGCTGAAATAACTTTTTTCAGCGTTTTTTATTTGCTCGATATAGTATGATTAGTTTATATCATTGTAAGTAAGCGTCTTCACGAAGACTTAGGCGAGTAAACAGTGTCGCTTATGGATAACTAATAAATATTAAGTATTGACAAATAAGCTGAAATGGTATATAATATCCAAGTCGGTATGACATTTGATTGAAATTTTCTGCTATGCGGGTGTAGTTCAATGGTAGAACACCAGCCTTCCAAGCTGGATACGTGGGTTCGATTCCCATCACCCGCTTCACATCGAGAGATGCGAGGTATGTGTTCGTAGCTCAGTTGGATAGAGCAACGGCCTTCTAAGCCGTGGGTCGGGGGTTCGAATCCCTTCGAGCACATTTTGTATGGAGTTCATCTTCATATACTACCTTACGGTGGGTATGGCGCAGTTGGTTAGCGCGCCAGATTGTGGTTCTGGAGACCGTGGGTTCGAGTCCCACTACCCACCCTTAGTAATTCAGTAAGGCAAACCTGATTGCGACAGCTAATAAGTCAAGTTCGCAAACTTGCCACAACATTGGGCTATCGCCAAGCGGTAAGGCACAGCACTTTGACTGCTGCATACGACGGTTCGAATCCGGCTAGCCCAGCTCGAATAATTAAATATGAGATACTAGCTCAGTTGGTAGAGCACTTGACTTTTAATCAAGTTGTCGTGGGTTCGATTCCCACGTGTCTCATTTTCGAAACACTTAAGAATACTCTTAAGTGTTTTTTGTTGCATACTATAAATACAATAAACTCCTGTTGCTAAATGACAGAAAACAGGAGCTGAAAGATATCGTTAAGGAACTTGTTTTTTAAGTCAATAATACTTTTTTAGGGGCCGATGTGAATGGTATCACATCGGCTATTTATATGCTTATCTTGTTGAATAATGTACTTAAACTGTTTGGCGATAATTTTTTAATCGGATATTGATATACGGAATTGCGTGTATGGTGTTATAATATTTTTGAAGTCTATTATTATAAACAGGAGGCAATATGAGTATTATGAAAAAGAAGCAGGATAATGCAAGCGGACTTAAAATCGAAGGTATGAGCATCAAGATGGAATTGATAATAGCAATAGTTCCTATCGTTGCTATATTGCTAATCTTGCTGACTGTGGTAACTTCTATGATAAGTCGTAGTATTATCATAGATCGTTCCAATAGCGAAATGCAGGCTACTTTGGGAAAATATTCAAATTATATCTCTGGTGAGCTTAACGAAATAAAGTCTCAGACTGATACTTTGGCAATGATGGTGGGAGCAACGTATCAAACAGCATCTATTGATGAGTTAAGTGAAGGTATTACATCTATCGTTACCAGCAATGACATGGTATTGGGGGCAGGACTTTGGTTTGAGCCTAATGTATATGATCCTGAAAAAAAATACTGTGGCCCATATTGGATGAAAAAAACAGATTCAAACGGTAAATGGGATGGCAGTGCGCTAGAGGCTTCCTGGGATTATTCAAATGAAAGCTATGATTATTTCAATCAGGAATACTATATAAATGCCAAAAAATCTGCTAGTGCTACCATTACAGATCCATACTATGATTCATCATCAGGTATGGTCATGGCTTCCTGTTCTGCACCTATTAAAAAAGCTGATGGTACTTTTGTAGGATGCGTTACTGTAGATCTTATGTTGGATGAAGTAAATGCAGAAGTAGCTAATGTTCGAATTGGTAAAACAGGAACTTTATGGCTCACTGATACAGCTTTTAACTATGTATATCATCCGGCTTATCCAAATGCGATAATTGATGGACTTGGCATTGATGATTCAACTGAAATGGAAAATTACATTTCAACAATTAAAGCAAGTGAAACAGGTAAGGGAAACTTTAAATATCAGGGCGTTAAAAGACTATTGTATTGGGATACTATTCCGGGCATGAATTGGAGAATCGGACTTACAATTTCTCAAGATGAAGTATTTGAAAAGGTCACAATGCTTCTGCATATATCAATTATCGTATGTATAGTAGCTATTGTAATGACCACTATTATGATAATCTATCAGGCAACTGGAATAGCAAAAGCTGCTGCTGTTGTGGCTAACTCTCTTGCACATTTGCGTGATGGAGAATTTGTAAAGATAACAGGAGCTAAAAAGAGAACTGATGAAATCGGATTGATGACTCAGGCAACAAATGAAGTAATAGAAAAGCTTGACAGCATAGTATCAAATATTAAAGAATCAGCTACCTCGCTTGGTTCATCTTCAGAAGAACTGGCAGATATGGCAAATCAGATCTCACAGACAGCAGAAGATGTTTCTAATGCAGTGCAGGAAATTGCAACAGGTGCTACACAGCAGGCAGATGAGATTCAGAGTGCGACAGAAAATGTCGGACGAATTGGCGAAGCTATTAATGATGTTCAGAATTCTACAGAAAACCTTTCCGGTATAACGCAGAGGATGAAAGAAGCTTCAGAGATTTCAAGCAGTTCTCTTGCTTCGCTTCAGGAATCATCGCTTGAAATGACTGCAAAGATCGATGAGATTTCCAGCACCATTGAGACTACACAGAATGCGGTTCTTAATATAAATGATAAGGTTGAGGGAATTACATCAATTGCTACTCAGACGAATCTCCTTTCTCTTAATGCTTCTATTGAAGCTGCACGTGCAGGCGAGGCTGGAAAAGGATTTGCTGTTGTAGCAGAAGAGATTGGCCAGCTTGCTGCCAATTCAAGGCAGCTTGCAGATGATATTAAGATTGAGATGGAGAAACTTCTCAATGAATCAAAGGCTGCTGTAACAGCTTCTGAAGATGTGAAACAGGGTAATATCAAACAGCAGACAGCCCTTGGCGATACATTAAATGCAGTAAACGGAATGTTGAGCGATATTACAGATACAGTTGGAGGCGTAGAACTCATTAGTCAGGGCGCTGAAACCTGTGACAATTCTAAGAATGCAGTGGTTGATACAATGAGTGCATTGTCAGCTATCTCTGAAGAAAATGCTGCATCTTCTGAAGAAACAGGTGCTTCAATGGAAGAACTTTCAGCTACAGTTACTACTCTTGCAGGCTCAGCTTCAGATCTTAAGGATATTGCAGAACATCTTAATGAAGAAATGAGCTTCTTTAAATCATAAAATATAGATTTTTGTCACTACGTTCCAAAAACTACGCAAACTGGCCATTTAAAAAGGCTTCGCCTTGGACCAGTTTGCCGCTTGACTTTTGTTCTCACGAAACTCGCATTTACTGCGAGTTTCTGAATATAAGTGACAAGAAGTCATGACTTCTTGCTGAGATTTAGGATAATCATCAGCAAGAATCCTGCTTTGCAGGACAAAATTTGTCTTAACGACAAATTTTGGTCTGGTACGGTTATTGATTTTCCTGATGAAAACAATAACCTATGACTTCTTGCGGGAAAAAGCGGAAATCGCCCTCAAGAATCTGGATTCGCCAGATACGCTTTCATCTAAAGATGAAACCTATACGAATTAAGAGAGATGTGCCTACGCGACACATCTCTTTTTACGTGATATGAACTAAGGGTGTTCGGCAGGCGGACCAAGCTTATAATAGATCTGCTGCAGGAAGAGATAACCGGCATTGAAGGCAAGGCGTACATTTGCATCAACATCATCCACACCGTATGTCTCGCGGATTGATTTTTTTAGTACATATTAACAGTCAATCCCCATAAAAACAGTATGTAAAATTTTTTTAAAAAATTTCTAAAAATTAACACAAAAGCGTTTAGAAATGTGTTAAAATGAATTTAATCTTTTTCTTTTATCAATAGGGGTGTGTATCGCTTGCACATTTCCACCTTAAAACTAAGAAAGCAAATAAGCTTTCTTAAAAGTTTCGTAGATAGTCGTACTTGGACTGTCTGTTAGTTGTTTCTTTGTATTACTATTTGCATATTTTGCTTGTGGTAATACTCGTTTGTAACGCTTATCTTAAGGTTCAATTGTTTAATGTGAGGTGATTTTTTATGTGTTTATGGATGAATTTGGATTATCTACTGCAACAAGATGTAATGGCTGCCATGAATTATCACAAAGGAAAGTGTTCAGAATGGAAAGATGGCTCAGTCAGGAAATACTGGGTAGAACACTCAGCAACAGGACAGTCAATTTTATGTGTTGAATATGATAGTGGAAATGTTTGGAAGTATCGAAGGAATGCCAAAGATGAAGGATTTGTATTTAATTGAATGAAATTTTAAGATATTTACATCAATAATAGACAAGTTTTCCTGCAGCATTCGTTTGGTATTTTGAACATTAATGACTACAGTTTGAATTATAGTATAAAGCTTTAAAGAACCATTTTAGATAGTAGTCATAGTGCAAAGCTTTGAAGAACAACTTTATAAACAGGCTTTAGTACAAAACAATACTTTTACTGACTCTCGGTAATTATAGTCATAAAAAATAATATAATAAAAAAGATTATTCCAAGAGATTTAACTACAAAGGGGTGGTTGAATCTCTTGTTTTTATGTGTAATTAGAAATTGCTTTGCATAAAGTTTCAAAATCAGAATGAAATTCATGAAGGATAATAGACCTATAAACATTATAGGTTCATTTTCCGATACATAAAGTGGTCAGCATTAATAGCTTTAAACATAACCTAGAAGAGGAAACTCATTTGAAGACTATTCGTTTTGATCAGGCGGAAAAAATCGCTCTGGAAAAATCCATTATTCCGCAAACGTTATTTAAGTTTAATGGCGTTTCATTTGAACCTGTAGTTGTGTCAAAAGGTCTTTGTGATTTTTTTGGTATTGATTCTGAAACTATCAAGAAGTATTTGATAGAGCACAGGTTTATTAATCGCGAGTTAAAAAATGAGAATTATGAAGATTTAATTATCAAATATATAGATCATAATGCACTTTTCATGTACGATTTGGAAAAAAATGGGAAGAAGCTGTTTTTTTCTAACATAAATTATTTTGAAAATGAAGAAGGTGAAGAATTAGCACTTGTTTATTATACAGATGTAACAGCTCTGTATTCAGACAACAATTTAAAGTCGATAGATGATTTTGCACTAAATACAGATTTACCTTTGATACTGAAGAACTATTGTGACAGTCTTACTAATATCCCCAATTCAAATTTTTTTATTTCATTGGCTGATAAATTAATTCATGAACTAAATGACAGTGGTAAGCAAATGGCATTTGTTTCATTTAGTCTCATGGATTTTAGAAATTTTAACGAAAGATATGGGGTTAACGAAGGTAATAAGGTATTAGTAACATTAGCATCTGCACTTGAGAGTGTTTTTTCAAAAAAAAGATGTGCTAGGATTGAGGGAAATATTTTTGCTGCATGCGGTGATAAAACCACGATAGAAGAAGATGTTAAGAAAGTCTTTGAATTATTTTTGAATAATAATAAAGATAGAAATCTTCTTCCAAAAGCAGGAATACATATATATGAAGAAAACGAATCAGTGATAGACGCACTTGACAGGGCTCACTTTGCATGTGAAGCGCTGATGTCTGCAGAAAAAGAATCCATCGTATGGTTTGACGATGGTATGAAGAAAGTTTTCGAGAGAAATCAATATATTCTAAGTAATATTGATAAAGCACTTGAAAATAGATATATAAAACCCTACTATCAGGGAATAGTAAGGCTTGTTAATGGTGAGATAAGCGAAGAGGAAAGTCTTGCCAGATGGAATGATCCTGAAAAAGGCAGTATTTTGCCAAGAGATTTTATTCCAGTAATTGAGCAGTCGAAATCCATTTATAAACTTGATTTATATATGGCTGAACGGATATTGGAAGATTTAAAAATCAAAGAGAAAAGCAATATCCAACTGGTTCCGGTAACACTTAATGTATCCCAGAATGATTTCTATATGTGTGACATGCCGACAGAGTTGTATAACAGAGTCAGAAAGGCAGGAATGCCTATAAGTTATCTCATTATAGAGATTCAAGGGAGAATTGAAGAAAAAGATTTTGAATTTTTCCGTATTCAGATAGCAAAACTTCACAGCTTTGGATTCAAAGTATGGATGAATCACTATAAAGGTGATTACATGTCCATGCGTATTTATCAGGGATTAAATATCGACCTTATAAAAATAGATGTAAATTTCGTACTTGATTATATTAAACATGCAAGAAATCCGCAAAGTATTAGAAATATCATATCGATTGCTGAAAATTTTGGATTTGATACATTGGCTATAGGAATAGAAAACTGCCAGCAGATTGGATTCCTTGAAGAATGTGGATGTACCAGACTGCAGGGATATTTCTATGATGAAGCAATACCAGTAGAAAGAATAATAGAAAATCCAGTTAAGATTCCAAGAGAAAATCCGGTTGAAGCAGAGTATTATGAAAAAATATCCAGAGTAAATCTCTTTGATTTAAATCTTCATGATGTTTTAAATGATAACAGCCCAATATTGGGAGATGCTGTCGCTGTCTTGGAGTTTCATGAGGGCAAGTACACTGTACTTCGCTCGAATGAAAATTATAGATATACAATAGGGCATATTTTTAAAGATAACCCCAGTAAAGTGTTTCCATATAAGATATATACTAGTGATGTTCAGGATATCATATATCAAAAGTCTATTGACAGATGCATCGAGACAGGAAACTGGGAATATTCTCATTTTTTGAAAAAAGACTATATAGTAGATGCGTTTAGCAGAATGATTGCATATAATCCAATGACGAATTCTTATGCGATTATTACTACGATTAATTCACTAAGAGATGAGAAATATTCTAACGTAGACTCTTTTTATGATAGGAACTCATTTGAAAGCAGTACTTTGAATGAATTGGAAATACTTGGACTATATTCTCATATGCCCGCAGCAATGGCAGTATTTCAGGTTATTCTGGATAATGAAGGACGTAAAGCAGTAGATGCAAGATATGTTTATGTAAATGATACATATCTGGATATGTGCGGTTGTAAAAGTGATGATATAATCGGCAAGCGTTTTATGGAGTATTACGCCAACAGTATGGATAGCTGGATGACATATTGCTATAGAGCTGTAGTTTTGCGCGAAGTGGTGCACGACATTATCTTCGCACAGGAAATAGGTTGCTGGCTCAATTTTACAATAGGACCATCAGTCATACCAGGGTGCTGCACCTATGTTTTTATGAAAATTGATGAAAATCAAAAAGAGAACGATTTAATTGCGCTAAATTCTGCAACAGATGATGCTATTATCAGAATTACCAAGTGCCTAAATGGTGATGATACTTATGAAAAGACAATGAATAAAGTACTTAGTGAAATAGGTAAGGTCATAAATCCTGACAGAATATATATAGTCGAAAAAGAGCAGAATTATTTCAGAAAAACTTATGAATGGCGCAAGAATGATAGTCCTTTTGTTTCAACATCTTTTGACAGAATAAATGAGAAAGTATTTGCAACTTTTACTAGAAATTTGAAAAAGGATAGCATAGTGCTTATTGAGGATATTGATAAATTAAAACAGGAATACCCTCAGCAGTATGACTATTTTAAGGAGCATGGAATATTACGCTTTATAGCAATTCCTTTCTATGAGCATAAAAAGCTTATGGGATACTTGTGCGCCAATAATTATGAAAAAAACGCTATTCTAGATACCAGAAAGATTCTAACCACAGTATCAAACTTTATTGCATTTAGAATATTAAATCAAAGACTTCTTGATCAACTCGATTATCAGAGTAGTAGAGATGAACTCACAGGTCTTTTGAACAGACGAAGTTTTTCAAGTGCATTAACGTATATAGCCAATAATAACAAGTCTTTTGGAATATTTTATGTAGATGCTAATAGATTCAAATATGTGAACGATACCTACGGACATGATGTGGGTAATAAAGTATTAGTCGAGATAGCAAAGAGATTAAAGGCAGCATCAAGATTCAAAGTATATCGAATAGGTGGCGATGAATTCGCAATTCTAGTTGATGAGACGATTAGTTATGCAGAATATGAGCAGATAAATGAGTCTATACTAAGCGAATTTGAAAGACCTGTTATACGCAATACTGAATACAATATAAGTCTGACAGTCTCTACGGGCTATGCTGTTGCTCCAGTTGACAGTGATGATATTGACAAAATAAGACAGATAGCAGATCAGAGAATGTATGAATGTAAGAAGAGAATGCACGATGAATCTCGCATTGACAAGGTAGTATTTTGAGAATATTTTGGTTTGACAAAGCTAAGCAAATGCAGACATTGTTCTATTAGTTATAGAACATTTATAATTAGTTTATACTTTCTTAATTGGATTATTGTTATACCTGTGCTATAACAATAATTGCAGAGAGGAAAAGAAATAAAAAAGTTAAAAATCCTCTCTCCAACAATAAAAAATGTTTCATCGCATCCTTCAGGATGCAGAAAGGAAGTATACTATGATGATGCCAATGCTGTGGAGAGATGTTGAAGATGAAATGATGAACCCATTTACAAACTGGACAAATTTTGCAGATGATTTCTTCGGAAAAGATTCAATGAACATGAAGACAGATGTTATCGAGGAAGATAACGATTATAAGCTTCAGGCAGATTTGCCAGGTTTCAATAAAGAGGATATCGGAGTTTCTCTTGAAAATGGAATGCTGACAATATCAGCAAATCACAAAGAAGACAATGAAGAGAAGAACGAGAAAGGCAAGTATATCCGCCGCGAGAGAAAGGAGATGTCTTTCCAGCGAAGCTTCAATGTCGGAAGTGATATACAGGCAAACGATATCAACGCAGAATATCAGAACGGAGTTCTTACTTTGATATTACCAAAGAAGGCACTTGAACAAAGAAAAGAAGTAGCAAGGATTGAAGTTAAGTAAGAAACAAGATGATAAAACAAGAATAATTAAAGACAAAAAGACAAGAAACAGTACTCGGACAAAAATAGAAATGCTAATAAAATGGGCAGGACAAGCTAATTGCATAGGAAGTTAATAAGGTAGAATGACAACCCCTCTCAATGCGGATAAAAGTAAGATAGTGTTAGAAAATCTTACACATGAAAAGCATTGAGGGGGGTTGATTATATTGGGTTATTCTTTTTCAGAAAAAAGGAAAACTTTATACTAGATTATTGAAGCGACTTTTGATGAAAAATAGTTCTTCTTATAGAAATCATGATAAAAATTAAATAATAATTGTACGATAACTATATTGATTATATTGATAACATCTACATGTGCTGAAGTTATATAATAAAATAGAAGCCATCTAAATGGCTTCTAAATAATCCGCACCATGCGGTTCTTAATAAAGACGATTCCGGTAAAACCTTATTTGCACTCGCTTTGTTAATTTATTAATTTGATGATATCACGTTTATTAATTAACTGTCAATGCTAAAGGAGTAAATCAATGAAAAAAGATTCTAATTATTTTGTTGGTCTTGATATGGGTACTAGTACAGTTGGATTTGCTGTTACAGATGAAAACTATAATCTTATTCGTATGAAAGGAAAAGACTTTTGGGGAATAAGAGAGTTTGATGAAGCTCAGACAGCAGCAGGACGTAGACAAAAAAGAACAAGTCGTCGTAGACGTCAAAGAGAAATAGCTAGAATCGGATTATTGAAAGAATACTTTCATGAAGCTATAAGCAAGGAAGATGAAAACTTTTTTATACGACTTGATAACAGCAGATTTTTTGAAGAAGATAAAGATAGCATCTTGTCTAGCCAAAATGGTATTTTTAATGATGTAGATTACAAAGATAAAGACTACTTTGCCCAGTTTCCGACTATTTTTCATCTAAGAGCAGCTCTAATAGAGGATAGTGTTGTTGCAGATAATAAATATTCTAGACTGGTGTATTTAGCTTTGTTAAATATGTTTAAGCATAGAGGGCACTTTTTGGGAGGAGAAATCAGTGATAGTGGAGATGCCTCCATAGAAAAAATCTATGCTGATTTTGTAAACATCTCTAATGCATTAGTGGGAGTGTCATTTCCTGAAAATGCTCATGGTATAGTTACAGAGATTTTAGCTGATTCTAGTATCTCAAGGACTGAAAAAGCAGCTCGAATGTTTGAAGCATTGGGCTTTTTGAAAAAGAATAAAATTGAAAATGTAATAGTAAAAGGGCTATGTGGACTAAAAATAGATGCAACAAAGATATTTGAGGAATTATCAGAAGAAAATAAAATTGATATAGATTTTTCTGATTCATCTTATATTGATAGAGAGCAGGAAATTTGTTCAGCGATTGGTGAAGAAAAGTATGAATTAATTGACCTGATGAAGCAGATATATGATTTTGGAATATTGTCAAAGCTGCTTCAGGGGAAAAGATACCTGTCTCAGGCAAGAGTTGACTCGTATGAAAAGCATAAAAACGATTTAAAAATATTAAAACAGGTCTATAAGACAGAATTGTCTGTAGAACAGTATGACCAGATGTTTAGATTTATAGATAAGGGTTCTTATAGTGCATACGTCAATTCAACCAATTCTTCGGGAGTTATAAAAGAAAATGAAGGTTTATGCAGAAGGTCGTTCCTTGGAAAAGGAAGGTCAAGAGAAGAACTATACAGCAAAATAAAAAAAGATTTGAAGAATTGTAGTAGCAAAGAAGCGTTGTATGTACTGCATGAAATAGAGAATGAATCATTTTTACCTAAACAGTTAACTTCGGATAATGGAGTTATTCCTAATGGCCTTCATAAAATTGAAATGGAAGCAATTTTGAGAAATGCTGAAAAGCATTTACCATTTTTGTTGGAAAAAGATGAATATGGAAATACTGTGAGTCAGAGAATACTAAAGCTGTTCCATTTTCATATGCCATATTATATTGGCCCTGTCTCAGAATATAGTAAAACAGGATGGGTTATTAGAAAGAAAGCAGGTCAGGTTCTTCCATGGAATCTTGAAGAAAAGATAGATATAGATAAAACGAGAGTAAGGTTTATTGATAATCTTGTGAGAAGATGTACATATCTTGCAGGTGAAAGTGTTCTTCCTAAAGCATCACTTTTGTATGAAAAGTACTGTGTACTAAATGAGATTAATAATCTCAGAATAGGTGGTGAGAAGATATCAGTTAACCTGAAACAAGATATTTATAATGACTTGTTCAAGAAAGGAAACAGGTTAACACGTAAAAAAATAGCTAAGTATCTGATAAATAGAGGCCTTTTGGACGAAGAAGATAAGCTAACAGGCGTAGATATTAATATAAACAACAGTCTGGCATCTTATGGAAAGTTTTATAAAATCTTTGGAGAGGATTTGGAAAAAGATTCTGTTAAAGAAAATGTTGAGAAAATTATTTATTATGCTACTATATTTGGCGATTCTAAGAAGGATTTAGAAAAACTACTAAAGAAAGATTTTGGCGATATACTTGATTCAGAGGCTATTAAAAAAATATGTAGCTATAAGTTTAAAGATTGGGGCAGAATATCAAAGGAAATGCTGGAATTAGAGGGATGTGAAAAAGGAACAGGTGAAGCATATACCATAATTCAGGCAATGTGGAGTACGAATAACAATTTTATGGAGTTGGTGTTTGGAGAAAATTATACTTTCAGAGATGAATTGGAAGCCAAACAGGTAAAACTCCAAAAAGAGCTTAATAGTTTTGCACCAGAAGATTTAGATGATTATTATTTTTCTGCACCAGTTAAACGAATGATATGGCAAACTGTCTTGGTATTAAAAGAAATAAGAAAGCTAATGGGGCATGATCCATCTCGCATTTTTATCGAGATGACAAGAGCTGATGGAGAAAAAGGAAAAAGAACTCAGTCGAGAGGAAAACAGCTCATCGAGTTGTATAAAAATATAAAGAATGAAGAAAGAGATTGGATTTCTGAGATAGATAAAGCTGATAAAGATGGCAGCTTAAGAAGTAAAAAATTGTATTTGTACTATACTCAGCGCGGCAGATGTATGTACACAGGAGAACCTATAGATCTAAGCGAGCTTTTCGACAAAAATAAATATGATATTGATCATATTTATCCAAGACATTTTGTAAAAGATGACAGCCTTATGAATAATCTGGTTTTGGTAAATAAAACAAAGAATGCCAGAAAGAGTGATACTTATCCTATAGAGAGATTAAGTGACAGCGTTTATCATTTGTGGAATTCGTTACATTCACAAAACTTGATAACTGATGAGAAGTATAGAAGACTGACATGCAGAAATCCGTTTACAGATGAGCAGAAGGCTGGATTTATTGCTAGACAACTTGTTGAAACAAGTCAGGGGACAAAAGCTGTTGCTGATTTAATCAAACAGTTATTCTCTGAAAAAACAACTGTGGTTTATTCTAAAGCGGGAAATGTTTCTGATTTTAGAAATGAAAACCAGCTTTTGAAATCTAGAGCAATTAACGATTTTCATCATGCAAAAGATGCATATTTGAATATAGTAGTTGGCAATGTATATTATACAAAGTTCACACTTCATCCTATGAATTTCATTAAAAATGAGCTATCAAAGGATGAAAAGAAATATCATTATAATCTGGATAAGATGTTCAAATATGATGTCGAAAGAAACGGCTATGTGGCATGGAGAGCATTAAAGGAAGGCGAAAAGAATCCTACTATAAATGTAGTTAAAAAAGTCATGGCGAAAAATACTCCACTTATAACAAGGTGGACTTTCGAAGCAAAAGGAGCTATTGCAAATGAAACTTTGTATCCGGCTAAGAAAGCAAAAGAAGATGGATATATTCCGTTTAAAACATCTGATGTTCGACTTGCAGAGGTTTCAAAGTATGGAGGATTTACAAGTGTTTCAGGAGCATATTTCTTTGTTGTAGAACATGATGATAAAAAGAAACGTATTAGAACAATAGAAAGTGTTCCAATATATCTTAAGGAAAAAATTGAGGCTTCAGAAAACGGGCTTTTGGATTATTGTATCGAAACTTTGAAATATAAGAATCCTCGTATATGTGTGCCTAAAATTAGGACTCAATCGCTTCTTGAGATAAACGGTTTCAGATGTCGAATAACGGGAAGAACTGGTAAGCAACTATATCTAAAGAGCGAAATTTCCTTGTGCTTAGATATGGATTGGAACAACTATATACATGATTTGGAGAAATATGATAATAGTGGGATATTTAATAAGACTATTACAAAGGATAAAAATATAGAGTTATACGATGTGCTATTAAAAAAGCACGTGAATGGAATATATAAATCAAGGATGAATGCAATTGGCGGAAAATTAGAAAGCGGAAGAGATAAATTTATCGAGCTGGAATTAGATGGACAATGCAGGGTATTATTACAGATGATAAAAATATCTAATTCTGAAAAAAGTGCAAACTTGGTGGATATAGGAGCTAGTCCTTCAACGGGTGTTATGCTGATTAACAAAGTTTTAAAAAATGATTGTTCGATTTATTTAATTAATCAGTCGGTTACAGGCATTTACGAAGAGAAGGTTGATTTGTTAAAGGTATGAGCTGGAGAACTGTTGTAATCTCTAATAGTGCGAAGCTTGATTATCAGATGGGCTTTATGGTGGTTAGAGGTGATGAAACTGTAAAAGTACATATCGACGAAATTGAAATGTTAATACTTGAGAGTACAGCTGTGTCAATGACAGCTGTACTCTTGAGCGAACTTACTAAGAAAAAGGTTAAAGTTATTTTTTGTGACGAGAAGCGAAATCCCTCTTCAGAGCTTATTCCTTATTACGGCGCTCATGACACAAGTTCAAAAGTAAGAAAACAGATGTCATGGAGTTCAGATTTAAAGGCAGCAGTTTGGACTGAAATCGTTACTGAAAAAATAAAAAAGCAGGCTGAGCATTTGAGAGATTGTGAATTGAGAGAAGCTGAAATGTTATTTCAGTACATCAAAGAATTAGAATTTGGAGATGCAACTAACAGAGAAGGTCATGCAGCAAAAGTATATTTCAATGCTTTATTTGGAAAAGATTTTACCAGAACAGCAGAAAATAGTATAAATGCTGCGCTTAACTATGGATATGGCTTGATATTATCAACCTTTAACAGAGAAATTGTTTCAAATGGATATATAACTCAAATTGGACTTTTTCATGACAATATGTTCAATCAGTTTAATTTGGGTTCAGATTTGATGGAACCATTTAGAACAGTTGTTGATAAAAAGGTTAAGAACCTTCATCCTGACAAGTTTGATCAAGAGGAAAAACATGAGATGCTAAGTATTTTGCAACAAGAAGTGATAATAGCTGGAAGAAGTGAATACTTGACTAATGCTATAAAAATATATACCAAAAGTGTTTTTGATGCATTAAATGATGAGGATATTTCATTGATAAAGTTTTACCGATATGAATTATAGATATATGAGAGTGTTGGTGTTTTTTGATTTACCAGTTTTAACAAATAGCAATCGAAAGGCTTATAGAGATTTTAGAAAATTTCTTCTAAAATCAGGTTTTATGATGGTACAGGAATCTGTTTATTGTAAGCTAGTGCCAAATAGTACAACCGGAGATACAGTAATTGATAATATCAAAAAGAATAAACCGCCAGCAGGATTGGTGCAGGTTCTAAAAGTTACTGAGAAACAATACAATAAAATGGAATTTATTGTTGGTGATAAGAAAAGTGATGTAATAGATTCAGATGAAAGAATTGTAATCTTATGAGGTTTTATAACAAAGAGTATAATTTGGAAATTGTTTTCATTGAAAATGTTATAGTAGATATCGTGTGCGAGAACAAAAAGGCATTTGGAAGCATGATACTAGATTTAATATCAGAAACTGCCAGTCAGGACGGAGCTTGGATATTATCTGAAAATGAAGATGAGTTGTCAATTTCTAAGTTAGTGGAAATAATTGTAAATCCATTTGAAGTAACTTGTAATGATAAAAAGATTATCAATGCAATTTATAAGGAACTTAAGAGTATTATAGATTTAAACTATCCAGAGTTGTATGCTAAAGCTAACTCTGAAATGATAGAGATGATAGACGCAGCAGTGATGGATGTTCCTTATCAACTTGAATATGAGCTTGATGGGGCATTAGAGAATATTTTTAAAATCTATTCAATCAGATTTGATGAAAAATACACGTCTTTGTTGGATAGGGTTATTTCTTACATGAAAAATGCCCATCAGGTTTTGCATAAGAAGATTTTTGTCTTTGTCAATCTTAAATCGTTTATGGAAGACTCCGAAATACAGATGCTGTATGAAGCAGCTAAATATGAGAAAGTATTTCTTATAATCCTCGAAAGTCAGGATAATCCTAAATTAAATGATGAAAATAAAATGATAATAGATAAGGATTTGTGTATAATAAAGGTATAAATTAACAAACATGTCGCAAGCATGTGGCTCGGAGATAACCTCGATTTGAGGTTTGAGGTTTGAGAGCTTTGTTAATTTATTAGGATGTCAAACTAGTGATGGTGATGAATATTTCAGATTAAGTTTGAGAGCTTTGTTAATTTATTAGGATGTCAAACGATGGATATTCCGGCTCATTCACTAAGCAAGTTTGAGAGCTTTGTTAATTTATTAGGATGTCAAACAGTAGCGGTGCTATAAGTAATATAGCACCGGTTTGAGAGCTTTGTTAATTTATTAGGATGTCAAACTCTTTGAGGCCTCACTCATTGACGCGTGCCGTTTGAGAGCTTTGTTAATTTATTAGGATGTCAAACCGTATTTTTGACCTCTATATTCATATTCCAAGTTTGAGAGCTTTGTTAATTTATTAGGATGTCAAACAATTGTAACTTCTCCAGCTGGTAAAAGAAAGTTTGAGAGCTTTGTTAATTTATTAGGATGTCAAACATAGACATAATAAGTTAGCTAACATGATAAGTTTGAGAGCTTTGTTAATTTATTAGGATGTCAAACTATCTCGTTTAACAGTGTACTAACTTGTTCGTTTGAGAGCTTTGTTAATTTATTAGGATGTCAAACGCTTTTTTGTCCGAAAACTTACCCACCAGGTTTGAGAGCTTTGTTAATTTATTAGGATGTCAAACAAAGTTGTCACTAGCTGGATATAGTGCTGCGTTTGAGAGCTTTGTTAATTTATTAGGATGTCAAACTGAAGATTATGGAGAGAGGATTACGCAGCTGTTTGAGAGCTTTGTTAATTTATTAGGATGTCAAACTCTGTCGCTCTTGCCATGTCCTTACCTCTGTTTGAGAGTTTTAATCGCAATGCTTAAACTTCACGCTTTTTTATGCGCAGGCATAAAATAAAGGAAGTTGAATTTGTAAATTCAGACTATGATAATCTAAAGGCAGTAAGAAGTATCTGGATATGTATGGATACAGCAGATGATGAAGATTCAATCAATCGTATACATTTTGTGCAGGATACGATATATGGAAAAGAAATGAAACTTGCAAATTTAGATAAGGTGCAGGGAGTAATAATACGATTAAGGAAAAACAGCAATCTAAAAGAATCAGAGAACAAATTGATCGCAATGCTTGAAGATTTGATAATGAGGGATGATTCATTTTCCATAAAAAAGAAAAAACTTTCAGAATACGGAATCATAGTAGACTTAGAAACAGAAAGGAGGCTGAACACAATGTGCAATTTAAGTGAAGTAATGATAGAACGTGGACTTGAGCAGGGACTAGAGCAGGGTCGAGAGCTTGGACTTAAGCAAGGCAGAGAGCAGGAGAGAACTGTTATTAATTCTTTGAATCTTTTATTAATCAATCAAAACAGGTTTGAAGATTTAAAAAGAGCAGCTTCCGATAAGGAATATCAGTCAAAGTTAATAAAAGAATTGTTGGAGAATGATACAGAAAACAATAGTAAACAGTGATTTTGTTTTTTTGATAACATTGGCGGCGCACACTCGTGACTTTAGTCATGAGTTAGCCGCCTTTTCTTGACTCTGCTAATTACGTATGGTATTATATAGATATGGATAAAGATAGAATATTTACAATAAAATCAGATGCAACGCATGGTAGAGGGCATGTATACTGCTTACAGTACCATATAGTATGGTGCACCAAGTATCGTAAGAAGGTCATT</t>
  </si>
  <si>
    <t>MKKDSNYFVGLDMGTSTVGFAVTDENYNLIRMKGKDFWGIREFDEAQTAAGRRQKRTSRRRRQREIARIGLLKEYFHEAISKEDENFFIRLDNSRFFEEDKDSILSSQNGIFNDVDYKDKDYFAQFPTIFHLRAALIEDSVVADNKYSRLVYLALLNMFKHRGHFLGGEISDSGDASIEKIYADFVNISNALVGVSFPENAHGIVTEILADSSISRTEKAARMFEALGFLKKNKIENVIVKGLCGLKIDATKIFEELSEENKIDIDFSDSSYIDREQEICSAIGEEKYELIDLMKQIYDFGILSKLLQGKRYLSQARVDSYEKHKNDLKILKQVYKTELSVEQYDQMFRFIDKGSYSAYVNSTNSSGVIKENEGLCRRSFLGKGRSREELYSKIKKDLKNCSSKEALYVLHEIENESFLPKQLTSDNGVIPNGLHKIEMEAILRNAEKHLPFLLEKDEYGNTVSQRILKLFHFHMPYYIGPVSEYSKTGWVIRKKAGQVLPWNLEEKIDIDKTRVRFIDNLVRRCTYLAGESVLPKASLLYEKYCVLNEINNLRIGGEKISVNLKQDIYNDLFKKGNRLTRKKIAKYLINRGLLDEEDKLTGVDININNSLASYGKFYKIFGEDLEKDSVKENVEKIIYYATIFGDSKKDLEKLLKKDFGDILDSEAIKKICSYKFKDWGRISKEMLELEGCEKGTGEAYTIIQAMWSTNNNFMELVFGENYTFRDELEAKQVKLQKELNSFAPEDLDDYYFSAPVKRMIWQTVLVLKEIRKLMGHDPSRIFIEMTRADGEKGKRTQSRGKQLIELYKNIKNEERDWISEIDKADKDGSLRSKKLYLYYTQRGRCMYTGEPIDLSELFDKNKYDIDHIYPRHFVKDDSLMNNLVLVNKTKNARKSDTYPIERLSDSVYHLWNSLHSQNLITDEKYRRLTCRNPFTDEQKAGFIARQLVETSQGTKAVADLIKQLFSEKTTVVYSKAGNVSDFRNENQLLKSRAINDFHHAKDAYLNIVVGNVYYTKFTLHPMNFIKNELSKDEKKYHYNLDKMFKYDVERNGYVAWRALKEGEKNPTINVVKKVMAKNTPLITRWTFEAKGAIANETLYPAKKAKEDGYIPFKTSDVRLAEVSKYGGFTSVSGAYFFVVEHDDKKKRIRTIESVPIYLKEKIEASENGLLDYCIETLKYKNPRICVPKIRTQSLLEINGFRCRITGRTGKQLYLKSEISLCLDMDWNNYIHDLEKYDNSGIFNKTITKDKNIELYDVLLKKHVNGIYKSRMNAIGGKLESGRDKFIELELDGQCRVLLQMIKISNSEKSANLVDIGASPSTGVMLINKVLKNDCSIYLINQSVTGIYEEKVDLLKV</t>
  </si>
  <si>
    <t>1262882.PRJEB743.BN519_01335</t>
  </si>
  <si>
    <t>MGNKLRNVDDYYLGLDIGTESVGWAVTDKYYVIPKFKGNAMWGVHLFDEGETSVKRRGFRSARRRTQRKRERLALLEALFDEEICKKDCTFFRRLHESDLWPEDKSGDDKYAVFADENYTDKDFHKEYPTIYHLRYELIKNKEPHDVKLVFLALHHIIKNRGHFLFDSLSSAEDFNSAYETMCSYLSDNEIQLNCSDIEQFKAILKDRRQGKIEKTKNLASLFGITKKSDPVSYAVMAVLSGSTVKMCDLFGDDELKTVEKNNISFASGYEENEEIYASVLGDRFELVKILKAVYDWAVLADILDGKKYISEAKVAVYEKHKNDLKTLKKYVKTYLPEKYNEIFKISDGKKDNYVAYSGHIKESGKTGELKKTCNSENFCAYLKKTLGKNADLSYKEMFDEIENKTFMPKQVTKSNGVVPMQVNEEELKAILDNAKDYLSFLNSCDENGVSVYDKIIKIFEYRIPYYVGPLNTHTENSWLKRKDGVKIYPWNFDDVVDIDSSAEKFINNLTSKCTYLPECDVIPKCSLLYSKFTVLNEINNLKLNGEDIPVELKQGIYKDLFMTRRKVTVKQIKDYLKARGCYDNNDVLSGIDTTVKSSLKSYFDFKGFESLTFDDKESIIASSVIFGDDKKLLKKRLKKLFPEKLTDEDIKKICKLKYTGWSRLSKEFLCDVEFTYKKTGEVMNVITALWETNYNLMQILYSEDFCCDGDEKKNLNDKLDELSYTGDQHSLRKAVDALYVSPKVKRPILRALLIAKEIEKIQERPPKKIFVEVARGIDNREERHRDSRKNRLMELYKNCKKEAEKFCPYFDALSKKLSDEDESKLRRDKLYFYYIQLGKCMYTGEEISLGELMNGNGRFDIDHIYPRSKIKDDSLTNKVLVNKTVNNNKTNVYPIDAAIQSKMSPYWQMLRSSGLISEETYKRLTRKTPLTDDELSAFVSRQLTETQQSTKAVAHILEQLYPKPKTEIVYVKAALVHAFRQSNDMLKCREVNDLHHAKDAYLNIVVGNAYNVKVTHNKVNFIKGLQNNDKGYTVNPEKFFSHDIPGAWSVKDSMNTVRRFMNKNNIRYTRFPRKKQGGLFKINPLKKGNGQVPLKASGARSCIEKYGGYDKATSAYFSYVEYTDKKGKAVRQMFPVNLYEVKEYEADMQGFVTSRIAEASNVKILIPCVKYDACISFDGCRMFITKKTGNRIGYKPGMQLVLGYKYEKYIRNIENYLTKHKDREIIPRDNISAEENIELYDILTGKMLNTVLSVKFSGIGKKLEKRREKFVLCSPEEQCCVLNEILKILHANVLSGDLSLIGESPNTGTMKTNAKFSEIKDVHSIKLINQSVTGLFEQEIDLLK</t>
  </si>
  <si>
    <t>216903.SAMN05444371.SAMN05444371_2695</t>
  </si>
  <si>
    <t>GCF_900142325.1</t>
  </si>
  <si>
    <t>Epilithonimonas mollis strain DSM 18016| whole genome shotgun</t>
  </si>
  <si>
    <t>MIRNILGLDLGVSSIGWAFVQEDEKNSENNKIIKLGVRVNPLTVDEQINFEKGKPITTNANRTLARSARRNLQRFKLRRENLIDVLKKNNILKETDLLTEVGKNSTFQTQEIRAISAKERIELSEFARVLILINKKRGYKSSRKAKNEDEGQIVDGMAVAKKLYEENLTPGEYSYQLLEEGKKQLPDFYRSDLQAEFDKVWDFQKQYYPEILTDVLYKALQGKPKTGTWTTLKEPFSLVGIKQVGTMQEKKVEKYFWRSEAVKKQLDLESLAIVLQEINGNLYSSSGYLGAISDRSKELYFNNQTVGEYLYQQLKVNPHTKLKNQVFYRQDYLDEFEKIWETQAKYHKELTKELKEEIRDIVIFYQRKLKSQKGLISICEFENREIEITENGKTKKKTVGLKVAPKSSPLFQEFKIWQVLNNLQFQNVETKEIFPIDLDFKQSIFDEVNIKGRLSAKDVLDIVGYSGKEWKTNFKDIEGNNTNENLYTAFLKIIANEGIQFPKEFKLTIDDEIKVSKIHSSATVIKEFVKEKLSELGIDISILDFNPELDGSDFEKQSSYKLWHLLYSYEGDDSPSGNEKLYELLEKKFGFKKEHSKVLAEIGFSQDYGSLSSKAMRRIFTYIKEHKYSDACNLAGYNHSKNSLTKEQLENRVLKEQLEILPKNSLRNPVVEKILNQMINLVNEICKEYGRPDEIRIELARELKNNAEERANMTSEISKATLLHQKYAEVLQREFGIKSPSRNDLIRYKLYLELEKNLFKDLYTDVQIKRDELFTDKYDIDHIIPQSRFFDDSFSNKVLVPRGANLDKGNFTAFDYLEIKGKERLEKFLNLIKELYDKGGITKAKYEKLQKKGVDIGDGFIERDLRNTQYIAKKAKEILFEITNSVVPTTGRITDKLREDWNLVNTMKELNLEKYKKLGLTETVINSKGEEKQRIIDWTKRNDHRHHAMDALTVAFTTHNHIQYLNHLNARKDESHKQHKVISNIENLITKVFEKKNGSKQRRFVEPIKNFRIDAKKHLDEVLISHKTKNKVVTKNINKIKKKGSVFAKTELTPRGQLHKETIYGSSKFLKTKEEKVSGKFDLETINKVQNEKFRNALLERLEEFDGDSKKAFTGKNVLAKNPVYLDKAKTEQVPESVTLAWYETVYTIRKAVNPDNFKDFKNIEKVTDKRLRDILTERLKAFNGNSKEAFSDLEKNPIWLNKSKGIAVKTVTITGISNAEALHYKKDHFGNEILDEDGNKIAVDFVSTGNNHHVAIYEDDAGNLQERVVSLYEAVERINQGLSVIDKDFNQSLGWKFLFTMKQNEMFLFPSEDFNPKEIDLLDEKNLSLISKNMFRVQKFTIRDYFFRHHLETTVEDNSTLKGITWKREGLNGIRDFLKVRLNHSGKIVHIGEY</t>
  </si>
  <si>
    <t>1235796.SAMN01730998.C815_01950</t>
  </si>
  <si>
    <t>MKYESEEYYIGLDMGTSSVGWAVTDPHYHLIRKKGKDLWGARLFEKANTAQERRTNRINRRRNQRRKQRIAFIREAFRKEVEKVDVNFFRRLDESQLYLEDKSIKEPYLLFNDLNYTDKDFYHQYPTVFHLITDLLTSDRKFDIREIYIAVSSLYNHRGNFLNKSLGNETQDEDLVFKNLDEAFSACGMNWNTKAENIEVVKQILCDRSLNKKEKQDQLAHCLEINKKTEKEKIEFLKLLTGGKADSKKMFPQYHYERDEKLSFAFADENGDENWEETLNAIEERLTSDEYGLILALKSVYDWSILADLMKNEKTGETYPYLSMARKDSYEKHKADLRLLKSVIKRLIPNEYNHFFRQYDGKGKTYTNYIGSVQYHEKRHRFKHITTKEFYDGLKKLLKPYSEDEEIKQILQDIESETFLPKQITNMNGVIPNQVHAKELKVILEKASQHYDFLNETNESGLTVKEQIMQMFTFQIPYYVGPLANLNGKGNGWAVRYVGKERTKVYPWNMDEVIDEKETADQFIKRMISTCTYLGDEYVLPKSSILYEKFAVLNELNSLKINGQPVSVDLKQKIYRDLFTKGKRVTQKGLLLYLKREGVISKSEETILSGFDIDFKNTLSSYRKFCEVFATNELNDEQIRMAEDIIEWLTVFGDSKKFVREKIHGNYPQITANQLKRILSFNFKDWGKLSKQFLELEGEDRETGKSCSLIQALWDTNNNLNQLLSSRFTYKENLEKKRKKIEMDLFEFTHEDLDDLYISAPVKRMIWQALKIMKDIVIVMKESPTKLFIEMTRNNENEKTRTVSRKNKLVDLYKKIKGESRDWIKELERYEEKDFRSKKLYLYYTQMGKSAYSGEPIDMDKLFDKNVYDIDHIYPKSKVKDDSLLNNCVLVKRKENMDKGNNFPIDPDIQTKQEHLWKFWLEKGLITQEKFNRLTRKKPFTNDELADFVNRQLVETGQATKTIADLFKMTFPNSDIVYVKAGNVTDFRQYIEVYKCREVNNLHHAYDAYLNVVVGNVYDTKFTKNPMNYIKEQRKENSNERYHMDKIFEFPVIRNGKEAWITKKDESINIVRKTLARKTPLVTKRNFEANGTIAKATIYPKGNVKDQGYLPRKTSIPALRDMKKYGGVTSIQIAYFFLVEHEVKKKRIRTIECVPIYRKEELKTKEQLERYCREELKLINPSIRLEKIKPYSLLKMNGNFFYITGKTNDRFSLANAMELYVDKVSENHIRDLVKYKNCGYFNVDDKEARKRNERLYTILTKKHLTVFKGSPKPMGEKLQQYQQLFLELEVSKQVYVLLQILQLTATNVKTKADLTAIGGKANEGTMDISKNLENVIKNQIKKGLVPELMLINQSPTGLFESEIDLLTI</t>
  </si>
  <si>
    <t>1631.SAMD00031992.GCA_001047095_00421</t>
  </si>
  <si>
    <t>MVYDVGLDIGTGSVGWVALDENGKLARAKGKNLVGVRLFDTAQTAADRRGFRTTRRRLSRRKWRLRLLDELFSAEINEIDSSFFQRLKYSYVHPKDEENKAHYYGGYLFPTEEETKKFHRSYPTIYHLRQELMAQPNKRFDIREIYLAIHHLVKYRGHFLSSQEKITIGSTYNPEDLANAIEVYADEKGLSWELNNPEQLTEIISGEAGYGLNKSMKADEALKLFEFDNNQDKVAIKTLLAGLTGNQIDFAKLFGKDISDKDEAKLWKLKLDDEALEEKSQTILSQLTDEEIELFHAVVQAYDGFVLIGLLNGADSVSAAMVQLYDQHREDRKLLKSLAQKAGLKHKRFSEIYEQLALATDEATIKNGISTARELVEESNLSKEVKEDTLRRLDENEFLPKQRTKANSVIPHQLHLAELQKILQNQGQYYPFLLDTFEKEDGQDNKIEELLRFRIPYYVGPLVTKKDVEHAGGDADNHWVERNEGFEKSRVTPWNFDKVFNRDKAARDFIERLTGNDTYLIGEKTLPQNSLRYQLFTVLNELNNVRVNGKKFDSKTKADLINDLFKARKTVSLSALKDYLKAQGKGDVTITGLADESKFNSSLSSYNDLKKTFDAEYLENEDNQETLEKIIEIQTVFEDSKIASRELSKLPLDDDQVKKLSQTHYTGWGRLSEKLLDSKIIDERGQKVSILDKLKSTSQNFMSIINNDKYGVQAWITEQNTGSSKLTFDEKVNELTTSPANKRGIKQSFAVLNDIKKAMKEEPRRVYLEFAREDQTSVRSVPRYNQLKEKYQSKSLSEEAKVLKKTLDGNKNKMSDDRYFLYFQQQGKDMYTGRPINFERLSQDYDIDHIIPQAFTKDDSLDNRVLVSRPENARKSDSFAYTDEVQKQDGSLWTSLLKSGFINRKKYERLTKAGKYLDGQKTGFIARQLVETRQIIKNVASLIEGEYENSKAVAIRSEITADMRLLVGIKKHREINSFHHAFDALLITAAGQYMQNRYPDRDSTNVYNEFDRYTNDYLKNLRQLSSRDEVRRLKSFGFVVGTMRKGNEDWSEENTSYLRKVMMFKNILTTKKTEKDRGPLNKETIFSPKSGKKLIPLNSKRSDTALYGGYSNVYSAYMTLVRANGKNLLIKIPISIANQIEVGNLKINDYIVNNPAIKKFEKILISKLPLGQLVNEDGNLIYLASNEYRHNAKQLWLSTTDADKIASISENSSDEELLEAYDILTSENVKNRFPFFKKDIDKLSQVRDEFLDSDKRIAVIQTILRGLQIDAAYQAPVKIISKKVSDWHKLQQSGGIKLSDNSEMIYQSATGIFETRVKISDLL</t>
  </si>
  <si>
    <t>1423758.SAMN02369400.FC41_GL000753</t>
  </si>
  <si>
    <t>csn1 family CRISPR-associated protein</t>
  </si>
  <si>
    <t>GCF_001436125.1</t>
  </si>
  <si>
    <t>Lactobacillus hominis DSM 23910 = CRBIP 24.179 strain DSM 23910</t>
  </si>
  <si>
    <t>GTTTTAGTTAGTTGTTAGATCAATAAGGTTTAGATC</t>
  </si>
  <si>
    <t>TGACAAAAATAACCGAAGACTATATTGTGGGCCTGGATATCGGGACTAATTCTTGTGGCTGGGTAGCAATGGATTCAAAAAATACTATTCTGCGAATGCATGGAAAAACTGCTATTGGGTCTCACTTATTTGATGCAGGAAATTCGGCAGCTGATCGTCGGGCTTTTCGAACAACACGGAGAAGAATTAAAAGAAGAAAGTGGCGATTAAAGTTATTAGAAGAGATATTTGATTCTCATTTGGCAAAAGTTGATCCATACTTTTTTGCTCGTTTAAAAGAGTCTGGTCTCTCACCTTTAGATACAAGAAAAAATGTATCTTCAATAATTTATCCAACATCTCTTGAAGATAAGAAGTTTTATGTTGATAATCCTACTATTTATCATCTTCGTTACAAGTTGATGACTGAAGATCGAAAATTTGATTTAAGAGAAGTTTATCTTGCAATTCACCATATTGTGAAATACCGCGGTAATTTTTTATATAATACGCCTGTTAAAGCCTTTGAAGCTTCAAAAATAGATGTAAAAGGTAGCTTAAAGAAATTAAATGAGTTATATGAAGGATTAGACTCAGAATTTAATGTAGAACTTGATAGCAATAATGCATTAGAAATTGAAAATATTATTCGAGATAAGAAAATCTTCAAGATAAATAAAGTTAAGGAAATTAACCAATTACTTTCTTTAAAAACTGAGGATAAGGAACGTACTAAGTTAATGAAGGATGTTTCTAAGCAAATAGTAAATGCTATTTTAGGTTATAAAACTAAATTTGAAACTATTTTATTAAAAGATGTAAGTAAAGATGAAGCAGACGATTGGGAGTTTAAGCTTACTGATGTGGATGCAGATAATAAGTTTGAAAATCTAATTGGGGATCTTAATGAAAATGAACAAGAAATTCTGTTAGTAATTAGGAAATTGGCTAATGCAATTACTTTAAGTAACATTGTCGAAGAGGGAAAGACTTTATCTGAATCAATGAAGGATAAGTATAAGAAACATTCAGATGATTTGAAATTATTAAAACAAGTTATTTCTGATCATCCTGATCGAGATAAGGCTAAGAAATTAGCTTTGGCTTATGACTTGTATGTTAATAATCGACATGGAAAAATTCTTCAAGCTAAAGATATATTAGAAAAGAAGAAAACTTTATCAAAAGAAGATTTTTATAAAGAAATTAAAAAGAATCTAGATGATTCAAAGGAATCACAGGAAATTTTAGATGCAATTTCCTTAGATTCATTCATGCCAAAACAGAGAACAAATGAGAATGGGGTAATTCCATATCAGCTTCATCAGCTTGAATTAGACAAAATTATTGAAAATCAGGGAAAGTACTATCCGTTTTTGAAAGAGGTAAATCCCGTTTCTTCACATTTAAAGCAAGCACCATATAAGCTTGATGAACTAATTAGGTTTAGAGTTCCTTATTATGTAGGACCATTAATTTCACCAAACGAATCTACTAAAAATAAACAAACAAAGAAAAATCAAAATTTTGCTTGGATGATACGTAAGGAGCAAGGACAGATTACTCCTTGGAATTTTGATCAAAAGGTAGATCGAATGGCGTCAGCAAACAAGTTCATTAAACGAATGACAACTATAGATACTTACTTATTAGGTGAGGATGTTTTACCAGCTAATAGTTTACTTTATCAAAAGTTTACAGTATTAAATGAACTTAATAACGTAAAAATTAATGGTAAACGAATATCTGTGCCTTTAAAACAAGAACTATATAATAACTTGTTTAAGAAGAATTCAACTGTAACTACTAATAAGCTTAAATCCTATTTGAAAGAAAATTATAAACTTATTAAAGTTGAGATTAAGGGCTTATCTGATGAAAAGAAATTTAATTCTGGATTGACAACTTATAATAAATTAAAAAATTTGAAGATTTTTGATCAACAAATTGATGATCCTAACTATAATAAAGATTTCGAACGGATCATCGAATGGTCAACTATTTTTGAAGATAAGGCTATTTATAAAGAAAAGTTGAAAACTATAGACTGGCTAAGTGATAGACAAATTGACAAACTAAGCAAGATTAGAATGCAAGGTTGGGGTCAATTATCGAAGAAATTATTATCACAATTAACTGACAATAATGGTCAAACTATTATTGAGCAACTTTGGGATAGTCAAAACAATTTTATGCAAATTGTAAATCAAGCTGATTTTAAAGATGCTATTGCAGTTGCTAACCAAAACTTACTAGTTGATACAAGTGTAGAAGATATTTTAAATGAGGCTTATACGTCACCAGCTAATAAGAAAGCAATCCGCCAAGTAGTTAAAGTGGTTGATGATATTGTTAAAGCAACTTCAGGAAAAGTTCCTAAGCAGATCGCAATTGAATTTACCAGAGATGCAGACGATAATGCTAAAATAAGCCAAAGTCGAGCAAATAAATTGCGTAAAGTCTATAAAGAAATGTCTAACGAATTAGCGTCAGAAACTATCAGAAATGAATTGGAACGGGTTGCTAAAGATCAAAAATTGCTAAAAGATAAGCACTATTTATACTTTATGCAACTTGGTAGGGATGCTTATACGGGTGAACTAATTGATATTGATAATCTAGAACAATATGATATAGATCACGTTCTTCCACAGAGCTTTATTAAAGATGATTCCTTGGAAAACCGAGTTTTAGTAAAAAAAGCAGTAAATAATGGCAAATCGGATAATGTACCAGTTAAATTATATGGAAATCGTATGGCAACTGACTTAGGAATGACGATTCGTCATATGTGGGAAAAATGGAAAGAGCAAGGATTAATTACGAAGACTAAGTATAATAATTTAATTATTGATCCAGATAAGATTAATAAATATGAATCTTCAGGCTTCATACACAGACAACTAGTTGAAACGAGTCAAATTATTAAGTTAGTTTCAACAATTTTACAATCTAAGTATCCTGATACTGAAATAATAGTTGTTAAGGCGCGATATAATCATTATTTACGAAAGCGCTTGAACTTATATAAGAGCAGAGAAGTAAATGATTATCATCATGCAATTGATGCATATCTTTCAGCTATTTGTGGTAATCTTCTTTATCAGGTTTATCCTTATTTACGTCCTTTCTTTGTATATGGACAATATAAAAAATTTAGTTCCGAACCTGAAAAAGAAAAGATAATTTATGATAAAACAAGGAGATATAATTTTATTTCGCAAATTTTTGAAAATAAGGATAACGATATTATCAGTCGTGAAACTAAGAAAAAGGTTTTTGATAAAAAAGATATAATTGAAAAATTGAAACGTGCATATAACTATAAATACATGCTTGTTTCTCGAGAAACCGAAACTCACGATCAGGAAATGTTTAAGATGACGGTCTATCCACGTTTATCACGTGATACAAAGAAATCACGTAATTTAATTCCTAAAAAGAAAGATATGCCTACTGAAATATATGGCGGATATACAAATAATTCCGATGCCTATATGATTATTGCTAGAATTAATAAGAAAAAGGGCCCCGAATATCGCGTGTTCGGAGTACCAATGCGTGAATTGGTTAATTTAAGAAAAGCTGAGAAAAATGGTCACTATAAGGCTTATTTAAAGCAGGTACTTGAACCTGAAATTATGTATAGCAAGAATGGAAAGAAAAATAAAACAATTAGTTCATTTGAGATTGTTAAAGCAAAAGTTCCATATAAGCAAGTAATTTTAGATGGTGACAAAAAGTTTATGCTTGCAAGTTCTACGTATGTCCAAAATGCTAAGCAATTAACTTTATCTCAATATTCTATGCAAGCAATTACTGATAATTGTGAAAATGATACCGAAGAGGAGAAAGCTTTGGTTGAAGCATATGATGAAATTCTTACAAATATTGATAAATACTTACCATTGTTTGATATTAATAAATTTAGAGAAAAATTACATGCTGGAAGAGAAAAATTTGTTGATCTACCATTAGCTGAGAAAAAAGAGACAATTTTACAGGTATTAAATGGATTACATGATAATGCTGTAATGCCTAAGATTAAGTCTTTAGGATTATCTACGCCATTAGGCTTTATGCAATTTCATACTGGCGTATCACTTTCTGAAAATGCAAAATTAATTTATCAATCTCCAACAGGTTTATTTGAAAAACGCCTTAAGATTTCAGATTTGTAAAGAAAATAGGGAACCACCAATGGGATTCCCTATTTTTTGTATAAAAAAAGTCCCTCGATAGCTCGGGACAAGTGTTGAAACTTTGCATCAAAAGATGCATTGCTTGATTTTAAATCTGGTTGTTAGATCAATAAAGTTTAGAGTTGGGAGCTACCCAACAAATTAATAATATCATGTATAGGTGAAAGATACAAGGAGGAAACATATGGGATGGCGATCGGTAATAATTACGCAACATGCTAAATTAACGTATTCAATGAATATGATGATTGTGCAAACAAGAGATGGGATTAATCAGATACCTATTAGCGATATCAATTTATTGTTGGTATCAACCTCTCAGGCAGTAATTACAAGTGCACTAATTAGTAAGCTAGCCGAAAATCAATCTAAAATAATTTTTGTTGATGAAAAATATCAGCCAATTACTGAAACAGTCGATTATTATCCAAATAGTCGAAATTTAGCAAAGCTTAAAAATCAGTTTAAGTGGGATGAGGGCCGTAAAGGCCTTTTATGGACGAGAATCGTTACGAGCAAGATTCAGAATCAAATTCAAGTTTTAAAAAATTATAATTTAGAGTCAGACAGTGTTCAAAATGAATTGGATCAAGTAGAATTCAATGATCTAACAAATCGAGAGGCAGCAGCTGCCAGAAAATATTTTATGAACATATTTGGTAAAAACTTTATAAGAAGAAATTCAGGCGTAATTAATGCAATGCTGGATTATGGGTATGCTATATTACTTTCGGCTTTTAATCGAGAAATAGCAGTAAATGGATATCTATCTTATTTGGGCATACACCATCATTCTCAAGAAAATCAATTTAATTTAGGATCGGATTTAATGGAACCTTTCAGACCTTTTGTAGATTATTGGGTTAAAGTACACGAAAATGTTTCAGATTTTACTCCAGATATTAAGTTTGGCTTGGTGGAATTACTTAGTTTAGAAATTAAATTTAATGGTAGAAAAACGTTACTTTCTAATGCAATCACTGTTTATGTCAGAGATTGCTTGAGATATCTGAGTAAAGAGATAGATAAAGTAAATATAGAAATGGAGTTGATTCATGAGGTACCGAATGATGCGATTAATGATAATGTTTGATTTGCCTGTTGATACTGCTAATGAGAGAAGAGAATATAGACAGTTTCGCCAAAGATTAATTAATGAGGGATTTTTAATGATTCAATATTCAGTTTATGAAAGAGTTTGCGTAAGTAGAAAAACTGCCAATTTTTTGGAAAATAGAATTAAAAAATTTTTACCATCTAGTGGTACAGTACAAGCTTTAATGGTTACTGAAAAGCAGTATAATGATATGCATTTTTTAGTTGGTGATCCAATTGACGATGTTAGAAATAGTTCAGATAGGACAGTAATATTATGATTTTATATTATTTATCTCACAAAAAAATGATAATGAATGGCAGCGGTCTGAAAGTAATTGGTACGGCAAGCACAATTGCTTATAGCGACATTATAGAAAGCTTTCAGAATAAGAAACACTCTCTTATTAGCTCAGATGATAATTATGATCCGCTAGATATAGTTAAAGATTATGATTTTATTGGCGATCCGATTCTCAATGAAAATGTTTTGGATAAATATATGCCTTTAATATTAAGAAAATACATAGAATCTTTAGATGAAGACAATCGTAATAAAATAATAAAAGCTTACCACAATTTAGAAGCTATAATTCAAGATTCTTTACTACTTGAAACGCTACCATTAGAACTTGACTTTAGTGAAGATATGAAAAAATTTCTAAAGCTAGAGAATCTGCATTTAGATACTAACCTTTTAAAGGAGCCATATGCTATAATTGAAACGATTTTAAATATACATCAAATGTGTGATTTAAATTCTGTACCAGTTTTCTGTAATGTAGCTCATTATTTAGATAAAGCAGAGTTAGTTATGTTAGATGATTTGTTAAAATCAATGAATTTGAAATCAGTTTTAATAGAATTTTCAGATAATAAATCGACGCTATTTCCGGAAAGAGTTGATTATTATTACATTGATGAAGACCTTGTGGATTGGTATTAACTATCTAAATTAAAGATAGATTATAGAATATCGGTTTTAGTTGGTTGTTAGATCAATAAGGTTTAGATCAATCCCTAAATCTAAGGTTGATAAGCAATTGTTTTAGTTAGTTGTTAGATCAATAAGGTTTAGATCTTGACATTTGTATTTTCAATTAAAAGCGTTGTTTTAGTTAGTTGTTAGATCAATAAGGTTTAGATCGCTAGTGCGATAGCATCAACTAAATCGTTAGTTTTAGTTAGTTGTTAGATCAATAAGGTTTAGATCTCACTTTATTTTGGCTTCCTGAAAAGCTTAGTTTTAGTTAGTTGTTAGATCAATAAGGTTTAGATCCCAATTGCTTGCGCAACCTGTTCAGGTAAAGTTTTAGTTAGTTGTTAGATCAATAAGGTTTAGATCTTGTGCTTCTACAACTGAGATAAGGCTTTGGTTTTAGTTAGTTGTTAGATCAATAAGGTTTAGATCCACGGTTTTGTTAAAAATTACAAGCCGTACGTTTTAGTTAGTTGTTAGATCAATAAGGTTTAGATCGATGCAATTGAATCACTTTGTCTTTACCGAGTTTTAGTTAGTTGTTAGATCAATAAGGTTTAGATCTTTTTTTGTTACAGTCTTGTATGCTTTTCCGTTTTAGTTAGTTGTTAGATCAATAAGATTTATATGTTAGCTTGAAAAATAAATGAGCAAGGAGCGCTAATTATGGAATTTCATAAATATGGAGATGCAATTCACATTCCACCAGAGGACTTTTTTGATAATTTGATCAAGCAGGTAGAAAATTTGCAAACACAAGTCGATGAATCAAAAAAGTTGCATTACGATAATTCGAGCAATGCACGGGATGTCTTCTTATATGGATGCCAAGTGGCTGGCAGTCAATATTTGCAACTAAAAGATCATGTTTTGCCTAAATTGCGTGAAGGCGATTCGCTTTTGCTGATGCGTGAACCGAATAATGAGTGTGATATACATGCAATCAGTGTTTATACAATAGGTGGCTTAAAGATGGGGTATTTGCCCCAAAATAATAATCTGATTTTGAGTCGATTAATGGATGAGGGCAATTTGTTATTTGCCAAAACGAAGACTTTTTACTGGGATGGTAAAGATCTTGAACTAGTTGTAAAGGATTATTTGCGCGCGTAAAGTGGGATTGATTTTAAAGCTTCTCTTTTTCATATTCGTCTAAAGTTATTCCAAAATCCTTTTTAAATTTAGAATTATAATCCTTCTTTATTTCCAATAATTTGAGGTAAATCTCCTCATCGGTATAAAATTTAGATAAAACATTATATTCAGTAAAATCTTTTAATTTAAGTGAATTTTTAACTACTACATGATGATCCTGAATTTCAAATACTTGTTTAAAAACTTGGTTATCGATAAACCTCCTGATTCTATGGGCTGGTGTAAAACTTAACAGCAATCTTTGTTCAATGTTTCGGGTATACATAAATGCCACCCTTTCTCAGTAGGACGTTTTTAAAATAGAGAATGTATTTTTGAATATATTTATTATAGCTTGCAAGATGAAGGTCTCAGTATACTTTGTATATCAGGACTTTTCTTTTTGAATAAATTTTGTGTGTTAACCTCTTTAATACGTTAAAATATGTACTAATAGTAAAAGATTGATGAGAAATAACCTAATGGATAATTTTATGAATATGGGTCGGCAAGATCAAGAGGCCTTTTTGATGAAGCCGATTATTGAACAATTGAAGCAGTCTGGTGGACAAGCATCTACCAAAGATTTGAAGCGTGCAGTAGTTGAAAGTGAAGAGAGCATTTCTGCAAATGTATTAACGTCTTATAAAACATCAAGAAATGGGAGACGATATCTACCATTCAATTATGCCTTTAATTTTACAGTTTCTAATTTAATCATGGCTGATATGCTTGAACGACCTAAACTTGGAATAGTAACTCTCACTGAAAAAGGACGTTTATTTAAAGGAACTGGTACAGACTTGAGTAAGTCTTTTTATAAGCTTTCTTTACCATTATGGCAAGAAAGATCTAGGAATAATAAAGAGTTAAAGCAAACGACAAATAATGTGAAAGAAAATGATGAAACAGATAGTGATATTGAAGAAGAATGGAAAAGTAATCTTTTGCATGCATTACTCAATTTAAGTCCTGGCAAGTTTGAGCTTCTTTGTCGCGCACTAGTTACAAAAATGAACGTAGATATTGATGAAACGATCGGCACAAAATTAACTGGCGATGGTGGATTAGATGGATACGGTTATATTAGGACTGATGATTTTAGAACTGCGCGAGTAGCAATACAGGCTAAAAGATGGGATCCCAATAATTCTGTTTCTTCACCCGAAATTGATAAGTTTCGAGGTGCCATGGATAAGTTTAGAGCTGAATACGGTATTTTTATTACAACTTCAACTTTTACAAGAGATGCAATTAAAGCTTCACGGGCTGGCACACGGGTAATTACATTAATTGATGGAGATCATTTGCTTGATCTAATTGCCAAGTATGAGCTATATGTTACAAAGAAAGTTATTACAACATATGAATTAGATGACTTTTTTGAAGAGGAAAATTAGTATTTTAGAAAAGAAATTATAATGAAAAAATTTTTCATCACTAGTTTAAGTTTGTTATTTTTGGTGAATATTACGGGATGCTCTAATCAAAAGACAGCATCAAAGCAATCGCGTATTACAAGAAGTGCTTCTATAAGTAAAAAGAAATCTCATAATTAAATTAAAGCTAAAAGGTTGAAACCAGCAAAGAAACAGGTGAAAAATACTAAAAAGCAAATTACAAAAACTAATCAGCAAAATAATACTTCTCAAACCTCAACTTCAACGGAAAAACAACAAATTCAACAGTCAAAAAGCACTTCATCTCAAGTCAACACTGAGAAAGCTCAACAAACGCAAACCAATCAACAAAATGGTCAATTGCCACCAGCTAGTTCACTATCTGATTTTTTAAATAAATATGGTGTTTCTCCAGCTCTTTATTTAGAAGAGCACGCTGGTATGGACTCTAAACAAGCTCTGGAGTCTGTGCCAGATAATATGAAATCATCTGGCGAATTACAAACTCAACGTTTATTAGAGCAGGAAAATAATTAATGTAAATTTATTAATTGATGAAATAAAAACCTTGGCAACTATCAAACATAAGATTTTGAGTTAATGAAGAAAGTAATGAAAAATGGTAATATTTAAATTAGAGATTGTTGAAGTAGTGCGATTCTATTAGTGTATTCTCCACATACGTGGAGGTGATCCCTCTTTTTATCTAAAATCCAAAAAATTCTCTAAGTATTCTCCACATACGTGGAGGTGATCCTCACTAAAGATGCAGTTGTCAATACTCTAAAAAAATATGGATTTTTGTTCGTAACTCTTGACTTAAACGGTTTTAAGAGTGGAAATATGAATAAGGAGTTATCGCAAAAACAAATAGAAAAATATCAGGGATATTAAGTTTTCAGGTGAGTTGGCATGGAAAATATAGAAAAAAATAAAACTGCATATATCGCCTCTTTAATAATAACGACAATTGTTATTGGAGTGGCCGCAGGATTGGGAGCTGACGCTTTAGGATACATATTAAGTTTTTTTGAAGGCTTATTTTTGTCTTTCAAGGAAAGCGCTGAGCTTCCCGTAAGTATTCATATTAATCCTTGGCAGAGATTTTTTTCTGTATTTGCTGGCTCAATAATTGCAGCAATTGTCTGGTACTTTTTGCATAAGAAATGGCATTTAACTAGTGTTAATGAAGCATTAGAGGGTAAAAAAATGTCCTTTGTGGGCATCAGTTTACACGATTTTATTCAGACTTTTTATATTGGCACTGGTGGATCAGTCGGACGTGAGGCTGCTCCACGTGAATTTGCTGCGATGCTTGCGCAAAACTGGCTTAAATTATACACTAAATTTGAAAAGTTCAAACTTACTAACGACGACTATAAGTTGATTTTAGCTGCTGCTGCCGGAGCGGGCTTAGCTGGGCAATATGTTGCGCCATTATCAGGTACATTTTTTGCTTTAGAGATTTTATATAAGAAAGTTTCGCGTAAGTCAATTGCGGTATGTTTAAGCATGTCAGTTATTGCTACGCTATTAGGAACTTTGCGAGATGGTTTTACGCCATATTACATAATCTTGCACAAAAATTTGTCATTTAATTTGGTGCCATTTGCGATATTTTTAGGAATAGTGCTAGGATATTTTGGTTTTGTTTTTAGAAAATATGTCGCTAAAGCTAAGAAAAATAGAATAGAGGATAGAAAAATTTTATTTACCTTACCTTTAGCAGGTCTAATGACAGGAGCTGTGGCTTATTTTTATCCTTATATTATGGGGAATGGCCGCGGAATCGCACAAATGGCTTATAATACGCGTCATATGTCTAATGAAATTGTGATGGCGCTCTTGATTTGTTTGATTGCAAAAGCGGTAGTTACAACTTATACGATTTATAGTGGAGCATACGGTGGTATCTTGACGCCATCAATTTCTATTGGAGCAACATTCGGCGTTTTGACAGGGATGATTTATGTTTTGATTTTCCCGCAAATTTCATTATTTGAATGCGGATTAGTTGGATCAGTAGCATTTTTAACAGCATCCCAGCAGGCGCCGCTACTTGCAATTTTTCTGGTATTTGAACTTTGCCATTTAGATGTGAGCGCCTTAATTCCAATGGGCATTGCTGCTGGAGTTTCCATTTGCATAGGAATTATTCTTTCTAAAGAAATAGATTAAAAAATAGATCAATATCGCTCAATGCGGTACTGATCTATTTTAAATTAGTTAACTTTTTTAATGTAAAAATGATATGGAATATCAACAATAATTGCGGCAACTAAAGCAATCAAAATTGTTAAGCCTAAGTCAGCCCAACTAATTGGAGCCATTGCCCAACCTAGGATTGCTAAAGCTGCACTAAGAATTGCATCCCCAAGTTCCACATAGATAATCCAATTTGAAGGTTTTGATTGCCAGAAGAATTTAGTAGTTCTAGTAATCGGTACTGTAATCAATGCCGTAAATACTAAGTAAAGATATGACATTGTTGAAATTTGCCCAGCGCTATAACCATGTTGCGATAGCCAAATTAAGAATACAGTTCCAAATACTACCCAGCCAACGCAGATAATTAGGGATGTTCTAGTTAATTTCCAGATGTTCCAGTTTTCTGGCTTGTAAGAAACTTTAACATTATCTGTAGCAATAGTAATTACGACTAAGGAGTTTAAGATAGAGTATAAAACCATTGCGTTGAATGAAATAGGTAAGTATTTAAATAAAATATAACCGATAGTCAAGATGACGGTTAATTCAGATGTCTTGGCAATCTTAGTTAAAGCCCAGGTGGTCATACGTTGGTAAACGCGGTGACCAGCATCTAGTATTTCTAAGATAGGAGTTAAACCATCTTTAAGTAAAACCATCTTAGATGATCTTTTGGCAACGTCAGCTGCGTTTGAAACAGCGATTCCGACTTCAGCTTGTTTAAGAGCAGGGGCGTCGTTAACTCCGTCACCAGTCATACCTACAATATAGCCTTCTTTTTGGAAAAGCTTAACCATATTTAACTTATCTTCAGGCAAGACATCGGCAATCCCGGCTAAGTCGTTAACATTAGTTTTTTCATTAAAATCGTGAATTGAAATAACTTTTCCCGTTAAACCAACTTCTTTAGCAACGGCTGCAGCAGTTTTTTGGTTATCGCCGGTAAGCATAATCGGCTTAATGCCACGTGCTTTTAATTCAGCTAAAGCTTTCTTAGAATCTGGACGAATCTTATCTTTTAAGATAAAGACGCCGGCTAGCTTATCATTGATCAATACAGCGACTGACCTACCGGCAGTAAAGTCAATTCTAGAAATTTCATTTTGTGCGTTAGGATCAATTTTTGATAACTGTTTAAATGAACCCAATTTGACGTTGTAGTCATCAACTTCAGCCATGGAATAACCTGTATCTGAAGTAAATGGAACGAAATTGTTGGGCTGACTATAAGTAATATTTTTTGATTTAAGATAATCGCTAATTGCGGTATCAATAATACTGGGATTGCGTTTGTCAGTAGCTTCGCCAGCTAATTTTAAGACTTCGTTGTTACTTAATGAAGAAAAGCTAGTCCAAGATGAAACTGTCGTCTTATTTTCAGTAATTGTTCCGGTTTTATCTAACAAAAGCAAGTTGAGGTTTGCAGCATCTTGAATACCTGTTAGATCAGAAGTTAAAATGCCGTCTTTACTCAATTTCTTGGCTTCAACGGAGTTAGAAACAGCAAAAGTTGAAGGCATTGCCACAGGAATTGAAGCGATAAACATCATTGCTAAAAATGGCAAAAGATCTAAGATGTTATCTTTTCTAATAATTGCCACAATTAAGACAACTACAGTTAATGCCAAGGCAATTGAACATAAAGCAAAGATAATCTTGGTTAATAATTGTTGCAAATGGCCTGGTGAAGCTGAGTTGTTAATCAAGTTAATGGTCTTACCAGCTCTAGAATTTGCACCGGTAGCCGTGATGTAAGCTAAGCCCGATCCTGAAACAACAGTCGTTCCGGCGAAAAGTTCGTTACCGTCGTTTTTATTGATTGGTTTAGATTCACCGGTAATTGAACTTTCATCTACAGAAACATTGCCTGATACTAATTTCATATCAGCTGCTAAAATGTCACCGGCTTTTAAACTTACTAAATCGCCAACTACTAATTCTTTAGAGTTAATATATTGCCATTTACCGTCACGCATTACAGAAACGGTTGGAGTTAATTCCTTAGAAATAGAATTAAGAACTTTTCTAGAGCGACGCTTTTGATTAGCACCGTTTAAAGCAGCAAACAAAAGCATCAATAAAATAAATGAAGATTGGATCCATTTACCTAAAATACATTCTAATATTAAAGCTGCCTCTAAAATCCAGGCTGATAAATTCAAAAGTTTGGAAAGAAATTCTTTAAAAAAGTTAAACTTAGGTTCTGGCACTTCGTTAAGTCCATCTTTTTTCAATCTTTCCTGAGCTTGAGCAGAGGTTAACCCCGTGAACTCTTTTTCAGTCATAATTTTCCTCCTAATTAATTGATCCTTAGTAAGTTTATCTCAAATTAGTGATATAAGAAAATATAAAATTATAATTAGTGATATATAAAAATTAGATATTGAGAAAGATAACCATAAAAATAGCGTTCGAATAAATCGAACGCTCGGATGTTTTATTTTGAATAATGGAATCTAGCAGAAACAATATTTAAACTTTTGTCTTCGACGTAATAAACAAGTCTCTGCTCATTTGTAATTCTTCGAGACCATAAACCAGATAAATTATCATGTAAAGGTTCTGGCTTACCAATTCCATCAAAGGGATGCCTTTTTATATCTTTGATTAATTTTCGAATCTTTTTAACATTTGATTTGTTATTGTCTAACCAATATTCAAAATCGTTCCAAGATTCATCTGACCAAATTACCTTCATTATTCCCAATTGTGTTCCTTGCCATTGCCATTTTTTAATTGCTTAAGTGATTTTAAAATATGATCCATGTTAGCAGTAGAACTTCTAATATAAGCATTTTCTACAAGATTGTCATAATCATTTTTGCTGATTAAAACTGAGTTATCTTCACTATTTTTTGAAGTAATAATTATTGCCTCAGAATTATCATTAACTTGTTTCATAAATGATTTAAGGTTATTCCTAACGTTAGAATACGCTTCGGCTTGCATATAGTTGTCCTCCTCATTGTCAATATCTTGTACAAGTATTATATCAACGATTATATTTAATTAAAAGTATAAAAATCTAGAAAAGTCACTTAAGGTAAAAATTTAAGAGTGAATTTTTTGTTTTATGTACTCAAAAGCATATTTTCAAAAATAAAAATGCTGATATATCAGCATTTAAGTCGATAATCAGCATTTAAATAAGGAGAGTACAGGA</t>
  </si>
  <si>
    <t>MTKITEDYIVGLDIGTNSCGWVAMDSKNTILRMHGKTAIGSHLFDAGNSAADRRAFRTTRRRIKRRKWRLKLLEEIFDSHLAKVDPYFFARLKESGLSPLDTRKNVSSIIYPTSLEDKKFYVDNPTIYHLRYKLMTEDRKFDLREVYLAIHHIVKYRGNFLYNTPVKAFEASKIDVKGSLKKLNELYEGLDSEFNVELDSNNALEIENIIRDKKIFKINKVKEINQLLSLKTEDKERTKLMKDVSKQIVNAILGYKTKFETILLKDVSKDEADDWEFKLTDVDADNKFENLIGDLNENEQEILLVIRKLANAITLSNIVEEGKTLSESMKDKYKKHSDDLKLLKQVISDHPDRDKAKKLALAYDLYVNNRHGKILQAKDILEKKKTLSKEDFYKEIKKNLDDSKESQEILDAISLDSFMPKQRTNENGVIPYQLHQLELDKIIENQGKYYPFLKEVNPVSSHLKQAPYKLDELIRFRVPYYVGPLISPNESTKNKQTKKNQNFAWMIRKEQGQITPWNFDQKVDRMASANKFIKRMTTIDTYLLGEDVLPANSLLYQKFTVLNELNNVKINGKRISVPLKQELYNNLFKKNSTVTTNKLKSYLKENYKLIKVEIKGLSDEKKFNSGLTTYNKLKNLKIFDQQIDDPNYNKDFERIIEWSTIFEDKAIYKEKLKTIDWLSDRQIDKLSKIRMQGWGQLSKKLLSQLTDNNGQTIIEQLWDSQNNFMQIVNQADFKDAIAVANQNLLVDTSVEDILNEAYTSPANKKAIRQVVKVVDDIVKATSGKVPKQIAIEFTRDADDNAKISQSRANKLRKVYKEMSNELASETIRNELERVAKDQKLLKDKHYLYFMQLGRDAYTGELIDIDNLEQYDIDHVLPQSFIKDDSLENRVLVKKAVNNGKSDNVPVKLYGNRMATDLGMTIRHMWEKWKEQGLITKTKYNNLIIDPDKINKYESSGFIHRQLVETSQIIKLVSTILQSKYPDTEIIVVKARYNHYLRKRLNLYKSREVNDYHHAIDAYLSAICGNLLYQVYPYLRPFFVYGQYKKFSSEPEKEKIIYDKTRRYNFISQIFENKDNDIISRETKKKVFDKKDIIEKLKRAYNYKYMLVSRETETHDQEMFKMTVYPRLSRDTKKSRNLIPKKKDMPTEIYGGYTNNSDAYMIIARINKKKGPEYRVFGVPMRELVNLRKAEKNGHYKAYLKQVLEPEIMYSKNGKKNKTISSFEIVKAKVPYKQVILDGDKKFMLASSTYVQNAKQLTLSQYSMQAITDNCENDTEEEKALVEAYDEILTNIDKYLPLFDINKFREKLHAGREKFVDLPLAEKKETILQVLNGLHDNAVMPKIKSLGLSTPLGFMQFHTGVSLSENAKLIYQSPTGLFEKRLKISDL</t>
  </si>
  <si>
    <t>1262802.PRJEB872.BN648_00192</t>
  </si>
  <si>
    <t>MKQILKKVQGYNIGLDIGTNSVGWVVTDENANLLQFRKKNMWGARLFEKGDTAQGRRLSRSTRRRYDRRRQRIHYLQEMLATMVLPIDESFFIRLNEAFLWKEDKSVQRDYILFADKQFTDRDFYKQFKTIYHLRKFLLDTKEKADPRFIYLALHHMIKYRGNFLYQGQSFDVVENVQESFRVLLEEMYEQLGKEWEYGEHFDDIQRILENTTIGKKSKQEQIAAILTEQYGNKKLANEVTRACLGYSFDLTVVMENENLLDESGKKIKISFSDSKYEEQELELQNRLEEKFAVIEALKRIYNWLVLKDTLRGKKYISEAMVNKYEAHHEDLVKLKRLFRTYLSTEEYSCFFRKEKQKDKYISNYVNYRKGAERCSKEKLYKAIHELFDTVAKDDVVYQEIVEKMDQGEFLTKQNEVSNAYIPYQCNEVEMKRILKQQGEFYPELKENADKILQLLLFRIPYYVGPLVDEKQSKFAWMKRRTGMEQVKIYPWNFEQVVDIDQTAEAFITRMTNYCTYLPEEKVLPKQSLLYSEYELLQELNKIKINGKFSLETRNKIIEQLFKKQKKVTEKQLKKWLVREQYCTTKVTEKMVKLDENAYYITGFQKENEFASSLTSYIDFTKILGEITERNRKMIEEIIYWLTVFEEKSIVKRKIQKKYGNEINDKQLAQILKLNYSGWGRFSEKFLNGIKGFDRQGQKKTIMELLREDSRLLNIMQIINNEEMGFCKIIEANQKKLYGNENLLDVVQELHGSPAIKRGIWQSLKIVEEIISIMGGVPQNIFIEFAREDDDRVRTNSRVKQIERLYKKFKEEVNDFNEHAANELKEKRYQNRIDEEKVFLYFMQNGKSLYSGVTLDIDRLNEYEVDHIIPRTLVKDDSLENKALVLKGENQRKGEGLIPHEWQNRQKEVWKKLLSCGLMGKKKYANLCKESFGNEKEQKHFIARQIVETRQIIKQVANILAQYYQGVNVAAVKASLGSELRENYTIEKKDDNGFFMENKSYTMLKSRKINDFHHAQDAYLACAVGLYIKAAFPKYEKEIDYEGYRKYYQKKNQQKDGVRNEKRQFFSYVMSRFSEQIVDKETGEILWDGTQKLAYIKKIFGYRDCLITKKLEENTGEFYKQTINAKPEKGKENNTKLLPIKKGLSVEKYGGYQGGEAAYSCLVRYQQGRKTKLSLEKISVIIAKKIAEKEVSLDRYLKEKLGVEEIVILRKKVMKNQLIEDSDGNRFYLTAATEVVNAKQFILDGKHQHLLRTIAIMEKGEYYGYRLDELENSMDELYAYYRMKIQQQYPAYESIVKKIVESHVYESLHVEEKIKAVQEKGKFLIQLLRLTEANAECIDLKTISDGRLADRIGRKNHYTIKEGIKFIDQSITGLYERYMTV</t>
  </si>
  <si>
    <t>59620.SAMEA3545340.SAMEA3545340_03261</t>
  </si>
  <si>
    <t>MTYYLGLDMGTSSVGWAVTDENYNLIHRHRKDLWGIREFEEAKTAVERRTQRISRRRRQREVARIGLLKDYFHDEIQKVDPNFYQRLDNSKYFPEDKEEVVKGKNGIFADENYTDRDYFAEYPTIFHLRRELLNSKEPHDVRLLYLALLNMYKHRGHFLNTTLGTDGENRKLSDVYRDFVVKTEEVLGLTFPQETDNGKMQEIMCSREFSRKRKAELLCALLEIDKKQKQQVALIECVLGLDKSVKQMYGTAVPDDFDKSVKVNFSDSSFEEKVSEVEELLDEEKYELILCMKELYDTAVLNQIMGDCNYLSEARVQEYEKHKEDLKLLKRTVKKYGTAEEYQFLFRSSEKASYNAYVHSVNSGEKIRRNMDGRSRDDLYTVLKKMLKNYPQEDADCKYILEEIEKEQFLPKQLVSDNGVIPNQIHYKEMKKILENAEQYLHFLREKDESGYTVAERILKLFAFQIPYYIGPTSEKSGKNGGNGWVVRKEQGQVLPWNIEEKIDMKATSETFISRMVRRCTYLSDEMVLPKASLEYESFCVLNELNNLRIRGVKLPITVKQDIYKDLFERGKRVTRKQIVNYLKGVGILQEGEEDELTGMMDTFNSSLASYGKFKSILGEKIQEDSCKRMVEQIIFWCTIYGDAKKFLKEQLEEKYGDVLTREQIKRILGFKLKDWGNLSKKFLELNGCDRNTGEVMSLIRMLWESDDNLMELLKDSSYTYRAELEEQQEKLTKTLTEICPEDLEGYYFSAPVKRMIWQTLLILKEVEKVMGEPPKRVFVEMTREHDERREMKDSRGKKFQELYKNIKDEEHNWKAEIEDAEKDGRIRSKKMYLYLTQRGRCMYTGNPIDLEELFTTKYDIDHIYPRHFVKDDNLDNNLVLVEKEKNAHKSDQYPLGDDIYTGRLSWWKELHREKLINDEKYKRLTGRAPFSDEQKAGFIARQLVETSQGTKGVASILKEVLPETTTIVYAKARNVSDFRNTNELLKARSVNDFHHAQDAYLNIVVGNVYYVKFTNNPLNFVRSGEGYNLDGVFRKNVIRGQENAWIVKPEKGEKMTLETVKRVMAKNTPLLTRLSFEGRGGLANQTLYSAKEAAGEGYVPLKSSDSRLQDVTKYGGFTSVTTAYFILVEHDMKKKRVRTIESVPILWKERIEKESGQLEIYCREALGLVNPDIRVRKILIQSLVKKDGFYMHLSGKTGNRFIMRNAVELCLKQEWINYSKKLEKEGCDESITKEKNEELYEILKEKHINGIYRKRPNPMGEKLHIRQETFRMLTLEEQKKVLLSLLNLTKIGPVEANLELIGESAHTGKMLISKNITEVKEFYLIHQSVTGIYEKQVNLLTV</t>
  </si>
  <si>
    <t>1262696.PRJEB913.BN689_00318</t>
  </si>
  <si>
    <t>MKTILGLDLGTTSIGWALVKEAEPFSDEKSEIVRLGVRVIPLTVDERTSFENGKSITTNALRTQKRGMRRNLQRYKLRRQALIEELKSTGWIGNDFIFSETGPGSTFRTLRLRAKSASEEVTLGDLARILLQINKKRGYKSSRKMVSSDDGQAIDGMAVAKEMYDKGLTPGEYVYQRMLEGKYAIPEFYKSDLQEEFDRIWALQKSFHIELTDELYRKLSDRNKSQTWAICRDELGIQGLKSSFIGKERLKEAYRYRHLAATQEVNMEVLTCALQEINGQKASLSGLLSKISDRSKELYLNNLTVGQMLLKRIEDNPNNSLKNIVFYRQDYLDEFERIWTVQSKYHTELTHELKKRLRDIIIFYQRPLKSQKGLISLCELETKDIEVAIDGVKKMKNIGPRVCPRSSPLFQEFKIWQTINNIFVNGAALDDEDKSVIAKELMFKDKLKDSDLLKLLFKTTKGQSVNFKEVDGNRTMATLMKACFKIAENLGYDDIGLSKLSSEDQMVRIEGIFKEQGFKTGFLHFDSSLASPEFENQDSYRLWHLLYSYEGDKSASGNESLVKCIMDLCSMDEGSAKILASCTFLPDYGSLSAKAMRKILPYMKDGLEYTAACAMAGYRHSKRSLTKEELDTKEYSDRLSLLPKNSLRNPVVEKILNQMINVVNSVIDVYGKPDEIRIEMARELKKSAKEREEAQRDIASSTAESQKVIEILKGEPFFLQFPTRNDIIRYRLYQELAQNGFKTLYSNTYIPKDKLFSKEFDIEHIIPQALIFNDSFANKTLESRQCNLEKGKETAMDYVKSKYDETGVQTYCDRVNGLIGKGISKTKAKWLLMEGKDIPEDFINRELRDSQYIAKKAREILESLVKFVVPTTGSVTARLREDWQLVNVMQELNWEKYARLGLTGVREDKDGRRIPFIQDWTKRNDHRHHAMDALTIAFTRRQFIQYLNHLNSKIDVVSWDKKDLDLRDYDLEDIKFGNLSAGDRYGIVKALQDKFLYKDGNDKYRFVPPIPLDEFRRQAKEQLSDILISFKAKNKVCTRNVNVTKNKGGANRKAQLTPRGPLHNETIYGSSLEYVTKENEKIGSSFDTERITTVCKKKFRDALARRLEEFGGDPKKAFTGKNSPEKNPIWVDEHHSEQVPAKVRTVTMGQRFTGRKPIDATLKIEKVIDKRIREILQARLDEFDGKAAKAFSNLDENPIWLNKEKGIAIKRVTVSGPANPVPVRFKRDKDGKPIIDDAGKTIGADFVTPGNNHHIAIFRDSSGKLQEHPVSFLEATIAKSHGLDVIDRNYNKDEGWEFLFTLKQNEYFVFPNSETGFNPLDYDLTDPRNYAEISPNLYRVQSISTNDYFFRHHLETTSEKNNSLYGITWKRIRNASALEGLVKVRIDNLGRIVAVGEYD</t>
  </si>
  <si>
    <t>1423780.SAMN02369465.FD05_GL000888</t>
  </si>
  <si>
    <t>GCF_001434145.1</t>
  </si>
  <si>
    <t>Lentilactobacillus otakiensis DSM 19908 = JCM 15040 strain DSM</t>
  </si>
  <si>
    <t>TCTGGTCGAGCATGTCATCAGTGGAATCATCATCTTCAATGGCTTTTTTGCCATCATCGGTGATTGAAACATTGGTTACTCGTTTGTCACTTTCATCTGGGGTGCGGGTGATCAAGCCGCGCTCTTCCAACTTAGATAATAATTCAGTCATTGATGAAGGGCGGATATCCATGATTTCAGCTAGTTGGCTTTGAATCAGGGTGCCTTCCTTCGACAGGATAACTAAGACCCTGTTTTGGCCTCGCAAATGGTAAGGTCGCTCTTGGTGGCGGGCAAACCTCTGCGTTCCATGCAGGAAGCCGAAAAATTTGCCGAGTAGTTCTCTTTTATTAGTGTCTGCCATATTCATTCTCCTTTGATTTTTATACTTAGGTACCTAACAATGAGAAGTATACACTGAATTATTTTGAAGGCAAGCAAAGTGCTTAGGTACCTAACTACCATGCCAAATGGGAAATTGTTTTCAAGCATCATGTGTTATATGGATTGCTATGGCACTCGAAAATGTAAATTCTTGAATTTTAGGCTGAATGTTTTTACACTAAAAATAGTATCAAATCAACATTTAGGAGGTGCAGAAAGGGATAAAAAAAGTTTGAGTAAAACGTTTACATTTACAATGAAAGGGCTTACAATATGTAATCGTTCAATAAATTATTCCCTGGGGAGGGACGTATCTTGAGAGCACGACATTTAAGTACATTCTTTATTTTCTTCTTTGGTGCATTAGGTGGCCTATTATTTGGATTCGATACTGGTATTATTTCAGGTGCCTCACCATTGATTGAAAGCAATTTTAATTTAGGAACTGAACAGACTGGTTTCATTGTTTCGTCTGTTTTGATTGGTTCATCTGTTGGTGCCTTGTCTATCGGTTCATTATCCGATAAGTTTGGCCGGAAGCGTTTGTTAATCTTGGCCTCAATTCTCTTCTTGATTGGTTCAGGATTATCAATGTTTGCACAAGGATTTGTTTCAATGATCATTGCCCGAATTATCTTAGGCTTTGCCGTTGGATCTGCTTCAGCTTTAACCCCTGCATATTTGGCAGAATTAGCTGATGCACCTCACCGTGGGTCATTGGGAACCATGTTCCAGTTGATGATCACGTTAGGAATTCTGTTGGCCTACGTTTCCAACTTAGGATTTTTGCATCACACAATTCTCGGGTTACGTGACTGGCGTTGGATGCTCGGATCAGCTTTGATTCCTGCATTGTTGCTGTTCATTGGTTCAATCATTTTACCAGAATCACCACGTTACTTGGTTGAAAAGGGTAATATTGATGAAGCCAGAGATGTCCTCCACGAACTCCGTGCCAAGACAACTGAAGATCCTGACAAAGAATTGGCCGACATTCAAATGGTCGCTAATCAGCCAAAAGGTGGTTTGAAAGAGCTGTTCACGTTTGCTCGTCCAGCTGTGATTGTTGCCATCCTGCTAATGCTCTTGCAGCAATTAGTTGGAATTAACTCAGTTATTTACTTCTTACCACAAGTATTTATCAAAGGATTTGGCTTCCCTGAAAGCAATGCGATTTGGATTTCCGTTGGGATTGGCGTTGTCAACTTTGTCTGCACAATCTTGGCCTACAATATCATGGATAAATTCAACCGTAAGACCATCCTGTTATTTGGTTCAATCGTTATGGCATTATCAATTGGAATTCTCTCAATCCTGAACTTCACTTTGAAAGTTCAAGACGCTGCTGTTCCAACTATGATCTTGATCGGTATTTACATCTTCGGATTTGCGGTTTCATGGGGTCCAATTTGCTGGTTGATGATCGGTGAAATCTTCCCATTGAATGTCCGTGGAGTTGGTACCTCAATTGGATCAGCTGCCAACTGGATCGGAAACTTCATTGTTTCACAATTCTTCTTGGAATTGCTCCACATGTTTAATAACAACGTTGGTGGTCCATTCGCCGTCTTCACATTCTTCGCCGTTGTTTCAATCTTCTTCGTCATCTACATGGTTCCAGAAACCCGTGGCAAGACGCTTGAACAAATTGAAATGGATATGCGTAAGAACGCTGCTTTGAAGTCAGCTGCTAAGGCCGCTGCGCAAAACAAATAAGAGTGGTGCAAGAGGCGCTTTGATCCCAGAATATAAGTGCATCAATCGATTATTCCTGGTCTTGGAATGATTGATTGATGTGCTTATATGGCCGGGATCGGCCGATTGCAGCACGTTTCAACTAGGTAAAATTGGTGCCACACACAAAAAGACCTCGAGGGAAAAATTCCTCGAGGCCTTTTCGCGTTCCAAACATTAATCCGTGCAAAGTCGCTTAATCGCTTCAGCGTAAATATCCATCGCTTTGAACATACTCTTAAGTTCCCAATTTTCATTGACTTGATGCATGAAATCAGGGGTTCCTGGCAACATGGCACCATAGGCCACGCAGTTGTTCATGGTACGGGCAAACGTCGCACCACCTGAAATCTGTGGTTGAGTATCGTCACCTGTCAAGTCTTTATAAGTCGACATCAAAGTCTTAACCAAGTCACTATCGGTTGGCACATACAGCGGGGCAACGTAATCGAATGCTTCATAGTGCAAGTCGTAAGGTTCAGCGGCCCGCTTGAGTTTTTCAATCAGTTCATCATGATCAACCGTCACTGGGATTCGCATGTCGACTTGCATGCGGGTCTCTTTTTTGTCAATCTTGAGGCTGGAAATGTTCATGGTCAGATGACCGGATGCTTCGTCTTCCACGTCGCCTAATAGGTTTGTGCCAGTGGCATCTTCTTGGAATTTCTTGCCGAAGAAGTCGAGCACTTGGTTAGGGAAGACGTCGTCCAAGGCAATTGCCAAGCGCAATACGGCGTTGGTGCCTTGAGGGGCGTTCATGGCATGAACAGCTTTGCCAACAACGGTAATCCCGTCGCTGCCATGGTCTTCATATTTGAAGCCGTGTTTATCGAGGGATGCCTTCACTTCGGCCAACTTTGGCCCATTATATGGTGCCTTGGCCGGAACGGCGTTAAAAGCATTCTTCAAATCAATCGACAAATCGTCCATTCCAGGACCGACCAGGTAAGATTGCTCGAGCCCTTTTTCGGCATAAATCAGTGGAAACTCCGCATCAGGGGCAATCCCAAAATCAATTGGTGATTCCTTTTGATTGTAAACGGCAATGCCGCGCCATAAGGTTTCTTCGTCAGTGCCGAAGATAAATCGAATTCGGCAATTGAATTTATAGCCACGGTCAACCAAGGCCTTAACGGCAAACATCGCGGCCATCGATGGGCCCTTGTCATCTTGAGTACCCCGACCATAGATGTAACCATCTTTGATTGTGGCAGTAAATGGATCTGAATCCCAGTCATTTGGATCGCCGGCTGGAACAACGTCCATATGGCCAATGATTCCGAAGATCTTATCACCGGAACCAATTTCAGCATAACCGTAGTGGCCTTCAGGATCTTTAAAGGTCTTGAAGCCATTTTCTTCAGCGATCTTCAACACTTCAGTTAAAGCATCATCAATCCCTTGACCAAATGGTGTGGTCTTGGAAACGGTGGCTTGATCGTAAGCGGAAGGCTTGCTGACAAGGCGCTTTAAACCTTCAACGGCTGCATTTTGTTCTGTTTCTGTAACTAATTTTTCTGACATGTGTGTTGGTGCCTCCTATCAAATATTAAAGTATGGCCATTACTCCGAGAAAAATAGCGGTAGCCAAGAACAGGTAAATCATCAATTTGAACATAAACTTCCACCAAGTCGTGATGTTGACGTGGGCAATGGTTAAGGCTCCCATGACAACACCAGAGGTTGGGGTAATCAGGTTAACCCAGCCGGATGCACTCTGGTATGCGGTGACAACCAGGCTTGGGTCAACGCCGGCAAATTTACCCATTGGTCCGATGATTCCCATCGTAGCGGCTGCAAGGCCTGAAGTCGATGGAATCAAGAAGGACATTGGGATGTAGAAGACGTAGGCCAAAATGATGAAGACGACTGAACCGAGGTTGGACAAGCCCATTTCGCCCCAGTGGAGGACGGTTGCGGTAATGTTTCCGTCGTTCATGACAACTTGAATCCCACGAGCAACGGCAACCACGATGGCAACGCCCATGAAGTCGCTCATTCCAGCTAAGAATGATTCAATGAATGTTGCCTCTTTCATCCGGAAGACAAACATGACAACGATTGACATCAAGAAGAAGAGAGTCGTAATTTCAGTGAAGTACCATGAACCAAATGGTACCAAGTTTGAGCCAACCAAACTGCCTAAGAATGGGACATTTTGAACCCATTTAGTAAAGCTGGTGAAGAAGGTCCAGTTCTTGTTAATTTGATCCCATGGAATGAGTCCCATGATCATAATCAGGAAGGTCAAACCAAACAGCCAAAGAACGGCCTTTTGACGGCCGGTCATCTTAGTGCCGGGTTGGTCTTCATGGTTCAAAGCAAACCGCTTCAAGTCTGCCTCACGTTGGTCAAACACATAAGACTTAGAAGGGTCTTTTTCAATTTTGGCTGCATATCGGTAAACAAACAAAATACTAATCGTTACCACAATGACAAACAGCACGGCCCGGGAAATAATCCCGTCACCTGGTGAAATATGAAGCGTTTGTGAAGCAACACCGGTCGCAAATGGGTTAACCGTTGAAGCCAAGCACCCAACTTGCGAACCGACCAGCACAATTGCGACGGCGACCAGTGAATCGAAGCCGACCCCGATCATAACTGGAATTAACAGTGGGTAAAAGGCAATGGTTTCTTCGGCCATGCCGTAAGTTGACCCACCAAGTGCAAATAAGATCATCAGCAGGGGAATCAAAACTTTTTCCTTGCCTTTGTATCTCGAAACAACAGTGGCAATTCCATCATCGAGTGCCTTGGTTTGGTTAACGACACCCAAAAATCCACCAATTACCAAGATGAATAGTGAAACGGAGATTGCACCTTCCGTCGTGTCATTTCCGACCATTCCATAAATTGGGGCTGAGAAGACGTCCCAAATACCTTGTGGATTAGAGGCAACTGCCTTGTAGGTGTGGGCAATAATATTACCGGCCTTGTCGGTGTTGTACTGTCCAGCAGGTATGATCCAAGTTAAAATAGCTACAAATATAATAATCAGAAATAAGATCGTGTACGCCGAGGGCATCTTAAATCTACGTTTCTTTGGAGTTGATTGTTGATTTTGCATAATGTTCACTTCCTTTTCCTTTACTGACTAGATTTTACAAAAAATCTATAAAGATTCTGTGAAGAAAAATCGAATATTTTACATAAGTTAGCATTATATAAAAATTCACAATCAAGAAAGATTATAGACACTTTGTACGACCTCATTATAAATAAGAAGATATAAAATATACAAAGAAAGCGCTTCATTTCTCTCATAATTTATTCAGAGTGATGAAAAAGGTGTTTAAATGGCAGGAATCAGCCTTTTGAATCACGTTTTGGCAAGGACAAGTTGCCACATAAAAAGGCCAGGACAAACGATATCCGCTTGTTCTGGCCTTTTTGACAGGTTAATTATAATTATGTTCGTGCACTACTCTTCAATGTCGCTAAAGAATCCGAGCAATTCTTCCTTGGTCAGATTATCTTTTTCATCACCGGAAATATCATAAGTGATCTTACCATTGTCCAAGACAATCAGCCGATTACCGTACTTCAATGCATCATCCAAATGGTGGGTGATCATCAAGCAGGTTAAATGGTTCCGGGTGATCTGGTCATTGGTCGCAGTCATTAGCTCTTGAGAGGTCTGTGGATCTAAAGCGGCGGTATGTTCATCCAAGAGGAGAATGTCCGGTCGCTTGATGGTTGCCATCAGGAAACTCAAAGCTTGACGTTGGCCACCGGAAAGCTTACCAGTAGCTGTGTTCAACCGATGCTCCAAACCATTATTCATAACGGAGGTAATCTGCTTGAACTTATCCATGTGGGTCTTGAGATGTCTGGGGCCGAAGCCGCGATGTTGGCCACGTTTTTCTGATAGCAACAGGTTTTCCGCAACCGTCATCCGCGGAGCAGTTCCCATCTTAGGGTCCTGGAAGACCCGGCTCAAGAAGCGGGTTCGACGTTCGACCGACATGCTGGTGATATCTTTACCGTTTAGCAGAATTTGACCACTGGAAACTGGAATGTTACCGCCGATGACATTGAACAGGGTTGATTTACCAGCACCGTTAGATCCCAGGATGGTGATGAAGTCGCCTGGAAAAACTGCTAAATTAACGTGATCCATAATGTTGATCTGCTCAGGTGTACCATGATTGACTGTCACAACAATATCTTTGAGTTCAAAAATTGGCTCAGTCATGCTTAGTCATCCCCTTTGCTAAAGTATGACGGATTCGGAAGCGTTTCTCCAAAACCGGGAACATCATGAACAATGCCAAAACGATTGCTGAAATCAGGTTCAAATCGTTGGCGTTGAAACCGAGTTTGAGGACCAGCAAAATGACAAAGCGATATAGGATACTTCCAATCGTGACAGCAATTAGTCGTTGGTTCATTGTTAAATCACCAAAGACGACTTCACCAATGATGATGGAAGCCAAGGCAACCACGATGACACCGATTCCCATATTGACGTCGGCAAAACCGTTGTTCTGGGCAACCAAGGCGCCACCCAAACCGATCAGTCCGTTGGAAACGCCCAGACCCATGATTTGCATGGCATCGGTGCTGATTCCAAGCGAACGGGCCATGTTGGGATTGTCACCAGTGGCAATAAAGGCTTGGCCGAGGTTGGTTTGTAAAAAATAGACAATCAGTGCGGTCACGATTGCGACGACCACGATTCCAAGAACGACACTGTCGAAGTATGGTGGCAGTGACTCCAGGAAGTGATTTTTCAACATGGTTGGTTTGTCGAATAATGAGAGGTTTGCCCGACCCATAATTCTCAGGTTGACTGAGTAGGCAGCCGTCATAACCAGGATGCCGGCAAGTAATACTGGAATCTTGCCCTTGGTGTACAGCAGGCCGGTGACCAAACCAGCCAGCATACCAGCGATAAAGGCAATAAGAGTTGCGACGAGTGGGGATGCCCCAGAATAAATGGCAGCCACACAGGCAGCGGCACCCATTGGAAAGGTACCTTCAACGGTCATATCGGGGAAATCAAGGATTCTAAAGGTGAGAAACAGGCCGATACCGACGATTCCCCAGGTTAATCCTTGGCCGATGGCTGAGACGATAATGCTCATTTGATCAATTCTCCTTTTTGTTGGGCTTCCTTCAAGAGGTTAGCAGGTACTTTGATGCCCAACTTGTTTGCTTGCTTTTCATTAATGATTAGTTTTCCATGACGGAAGAACTTGATTGGCGTTGATGATGGCTTCTTTTTGCCCTTCAAAATTTGGGCACTCATCTTACCAGTTGCAACACCAAGTTCATATTGGTCGATTCCGTAAGTGGCAACCCCACCTTGTTTGACCATTGTGTCAACGGCTGGGAAAACGGGAACTTTAGCGTTGTTGGCAGCTCCAACCAACGTCTGCATGGCACCTGCGATGGTGTTATCTGTCGGGACGTAAATTGCATCAACCGAACGAACAGCCTGTTCAGCAACTTGAGTTAAATCATTCGTGTTGGCGATTGAGTATGCTTTCAAGCGAACATTTTCCTGCTTGCACAACTTAACGAACATCTTGTACTGGGCAACGGCGGAATCATCGCTGGAAGTGTAAATGATTCCCAGTGTCTTCATCTTTGGCATGAATTGTTTGATCAAGTTCAACTGTTCCTTCAGTGGTGCTTGGTCAGAAACTCCGGTAATGTTGCCACCAGGCTTCTGGTTGTTCTTAACCAAACCAGCACCCTTTGGATCAGTGATGGCACCCAGAATCACTGGCTTCTTGGTAATTGTGTTAGCCAACGCTTGGGCAGATGGGGTGGCAATTCCGATTGAAAGATCGGCGTCCTCATTAGCAAACTTGGTGCTCATGGTCTTCAAGTTACTTTGATCATTTTGAGCGTTTTGGAAATCAATCTTAATGTTCTTGCCAGGCTTGTAGCCCTCTTCTTCAAGACCGTGGATAATTCCTTTGTGGATGGCATCCAAAGCGGGATGGGACATCAATTGCAGGATGCCGACGGTTGGCTTGGCCTGTGGTTTTTGTTTCTGTTGACCTTGGACAAATGCAAAGCCTAAAATAACAACGAAAATTAATATAACACCTGAAATTAAATACTTTTTCTTCATAATAGCTGTCTCCCTCAATATAAATAATTTATGTAGCTCCACCAGTAACGCGAACAAAAAACGAGTATTCCGGTCAGACCGAAATACTCGTGATTAGTCGGCCTGCCGGAATCATCTGTACAGACCGTTCGTTTTCCGAAAGATTGCCGGCACAGATGCGTTCATGATCGCATGCTTAAGATCAAGTCGCATCTGCGTCGATGTGACTTGTTACCGGCTTTGCCAACTGCGATTAACAAGTGAACTCATAGCAATCTTTCCTTTCGTGATAGAATACCTATAATTTTAAATGATTGTTTATCGTTCGTCAACACGTGAATTTGAATCCTTAACTTAAATGAATGCGTTATTTAACACACACGTAATGCATTCATGATAACCTATTATTGAAAGAGGGGGCTCATTTCATGAAAAAATTCGTTAAACTTGTTGGTGTCATGATTGCATTTATCGCATTAGCTTTCATTGCTAGCCCACAACCCGCACAGGCCGCCCACGGCAATTATCGGGTGAAGACGCTGAAAACTTATAACCAACACACAAGTTCCGGTTCGGATGTCGCCTTTCGGGCAATCCCCAGGACCAAGGCAACTTTGTGGATTAACATGGATAGTGTGAATGCTAAACAAATTAAACCATCAGTCTTTCATAAAAAGGGGATTAAGATTGCCAAATACAAGACGACAACTTGGTTTGTCCAGAAAAAAGTGCGCATCTATCATCAGTTAAAGAGCGCAACTTATTATTATGTCCATAATCGTTACGGCAATATCCAGGGATACGTCAGAACCAACGCACTTAAGCGCGGCTTCAGTCCTTATGGGTATCAGATTACCAGTATCAAGTGGTATGGCAAAGATACGCCGTTTCATGTTAAGGATGCATATAAGCATAAAAATGTGTACATGTGGAACTACACCCATACCAAGAAAGTGGCCAATCTGAAGCATTATCCTGGAGCAAATTATATCAAGACTGCCAATATTGTGATGCGTCACAATGGTAAGAATACCAACTACTTTTATCTGGATGGCTCTCCAAATGGGACGTCAAAAAGCATTCACGGATATGTTCCGGCATCCGCAATTACTGAAGGTTTAAACCCGGATCATACCGGCATGAATTATGTTCCGATTGATCAATTTATAAATAACACCGATTTTAATCAGTACCTCCAAACTGGTACAACTCAAAAATTGGCTAGGGAAATTATCAAACTATTTCCAAATTCTCAACCCGATTTAGGATTATCGAAGATCGCTGTTTATAACTACGACCATTTTGCGGATAGTCCTAATGCAGAGTGGGATCCGATGAGCACAAAAGGCTACACTGATATCAAGTCATTTCCAACCGTTCAAAAGTGGCTATATGCTCATCGAAGTGCTTCCAATGCAACTAAGATTGCTGGCATTAAGAGTTTGCTAGATAAAGAAGGATATACGACCGCCAAGCGAGATTCTCTTTCTGGGTATAGGCTGGGGATTCAAATCATTAATAACATTACTTTTAACTACCCGGCACATGAGCTGGTCGGTAAGCAGGTTAGTTATACATTTATTTTGGGGAAAGTTGATAATTAGATACTCAATAGGCGCCAACGTAAATCGGTTCTCCGACCTACGTTGGTTTTTTTGTCGTTCAATGAGCATAACGACAGTCGACGAATAATCAATTCATTCGTTGGTTCTTATGCCTTCAGAAAGCCTTAACAAATATATGTGAAAAGGGTTTCAAATGGTTATTAGTTCATGCATAATAGGTGATGTGCCTAAAGGGGTTACTGGGCAACATTATTTTGAGGAGTTTTATCGTATGAAAGTTAATAATTATCACATAGGTCTCGATATCGGGACATCATCAATTGGTTGGGTCGCAATGGGGGAAGACGGCAAGCCTTTACGCGTTAAGGGGAAGACGGCAATTGGTGCTCGATTATTCCAAGAAGGCAACCCGGCTGCTGATCGGCGGATGTTCAGAACAACTCGTCGCCGTTTGAACAGACGAAAGTGGCGGTTGAAATTATTGGATGAAATATTTGATCCATATATTACACCTGTGGACAGCACCTTCTTTGCCCGTTTAAAACAATCCAATCTGTCGCCCAAAGATTCACGTAAGGAATTCAAGGGCTCAATGCTGTTCCCGGATTTAACTGACAAACAGTACCACCTAGATTACCCAACCATTTATCACTTACGTCATGCGCTCATGACTCAGGATAAACAGTTCGATATTCGGATGGTGTATTTGGCAATTCATCACATTGTCAAGTATCGTGGAAATTTCTTAAATTCAACACCGGTGGATTCCTTCAAGGCATCGAAAGTGAATTTTGATGATCAATTTAAAAAGTTAAATGAATTATATACAGCAATCAATCCTGAAGAATCTTTCCAAATTAATCTCGCAAATAGTGAAAAGATCGGCCAACAATTCCTTGACCCATCCATTCGTAAGTTTGATAAGAAAAAGCAAATTCCAAAAATTGTCCCGGTTACAATGGACGATAAAGCCGTGGACAAACTTAACGGCAAGATTGCTTCAGAAATCATCAATGCTATTTTAGGATATAAATCCAAGCTGGATGTGGCTGTGCAGTGTGACCCAGAAGATTCAAATCCCTGGGCAGTGAAATTTGATGATGAAGATATTGATGCCAAACTGCAGAAAATTTTACCTGAAATGGATGAAAATCAGCAATCGATCATTGGGATCATTCAAGACTTGTATTCTCAAGTAACCTTAAACCAAATTGTCCCAAATGGAATGTCATTATCAGAATCAATGATTAAAAAGTACAACGACCACCATGATCACTTGAAGTTATACAAAAAGTTGATTGGTCAGATTTCAGATTCCAAGAAGAAAACAGCATTGAAGAAGGCATACGATCAATATGTTGGCAACGATGGTAAAGTCATCGAACAAGATGACTTCTATTCGAGTGTGAAAAAGAATTTGGATGATTCAGAGTTATCAAAACAAATCATGGATCTGATTGACGCTGACAAATTCATGCCAAAGCAACGGACATCTCAAAATGGTGTCATTCCTCATCAACTCCACCAAAGAGAATTGGATGAAATCATCGAACACCAAAGTAAATATTATCCTTGGCTGGCAGAATCTAACCCTAACAAGCATGATCTGCACCTGGCAAAATACAAAATCGAAGAACTGGTCGCCTTTAGAATCCCATACTATGTCGGTCCAATGATTACTCCTGAGGATCAGAAAAAGTCTGGGGCCGCAGTCTTTTCTTGGATGAAACGCAAGGAACCAGGTCAAATTACGCCTTGGAACTTTGATGAGAAAGTTGATCGAATGGAATCTGCTAACAAATTCATCAAGCGGATGACCACAAAGGACACTTATTTGATTGGTGAAGATGTTCTTCCAGATGAAAGTCTGCTGTATGAAAAGTTCAAAGTGCTTAATGAGTTGAACATGGTCCGGGTGAATGGCGATTCGCTGAAGGTTGCCGACAAACAGGCGATTTATCAAGACCTGTTTGAAAACTATAAGCACATTTCCGTCAAGAAACTGCAAAACTATATCAAGGGTAAAACCGGATTGCCAAACAATCCCGAAATTTCGGGATTATCCGATCCCGATCAGTTCAATAATTCGCTCGGAACATACAACGACTTCAAAAAGTTGTTCGGCGATAAAGTTGACGATCCGGATCTTCAAAATGATTTTGAAAAGATCGTTGAATGGTCAACTGTCTTCGAAGACAAGAAGATTTTACGAGCCAAACTCAATGAAATTACCTGGTTGACCGATAAGCAAAAGGATGATCTTGAGTCCAGTCGTTATCAAGGCTGGGGACGACTTTCCAAGAAGCTCCTGACCGGAATTGTGAACGATCAGGGTGAACGAATTATTGACGAGCTTTGGAATACCAACAAGAACTTCATGCAGATTCAATCCGATGACGATTTTGCCAAACGAATTCATGAAGCCAATGCTGATCAGATGAAGTCTACCAACATGGAAGATGTTTTGGCAGATGCCTACACGTCTCCGCAAAACAAGAAGGCCATTCGTCAAGTCGTTAAAGTGGTCGATGATATTCAAAAAGCAATGGGTGGTGTTGCACCTAAGTTCATCTCAATTGAATTTACCCGTTCAGAAGACCGGAACCCGCGGCGGACAATTTCTCGCCAGCGACAACTGGAGAACACCTTAAAGGACACGGCGAAATCGCTGGTAAAGTCCATGAATCCAAACATTTTGTCCGAGTTGGATAATGCGTCGAGGTCTAAGAAGGGTCTGACTGATCGTCTGTACCTGTACTTTACTCAACTTGGGAAGGATATGTATACAGGTGAGCCAATTAATATCGATGAAATTAGTAATTATGATATTGATCATATCTTGCCGCAGGCGTTCATTAAGGATGACTCGTTGAGCAACCGCGTTCTTGTATCAAAGGCAGTCAACAATGGCAAGTCTGCTAATGTTCCATTGAAACTGTTCGGTGCCAAGATGGGCCACTTCTGGAAACAGCTTGCTGAAGCGGGCTTGATTAATAAACATAAACTAAAGAATCTTCAAACAAATCCTGACACTATTAGTAAGTTCGCGATGCACGGTTTCATCAGAAGACAATTGGTGGAAACCAGCCAGGTAATCAAGCTGGTTGCGAATATTCTCGGTGACAAATATCGAAATGATGATACCAAGATTATCGAAATTACAGCTCGGATGAACCATCAGATGCGAGATGAGTTCGGCTTTATCAAAAACCGTGAAATCAATGATTACCATCATGCCTTTGATGCTTATCTGACCGCATTCTTAGGGAGATATTTGTACCACCGTTATATCAAGTTGCGTCCATACTTCGTTTATGGCGACTTCAAGAAGTTCAGAGAAGATAAGGTTACCATGCGTAACTTCAACTTCCTGCATGATTTGACGGATGATACTCAAGCAAGAATTGCAGATACCGAGACCGGTGAAGTGATTTGGGATCGGGAGACTTCGATTAAGCAGTTGAGAGATGTTTATCATTATAAGTTTATGTTGATTTCGCAAGAGGTTTATACACTTCGCGGGGCAATGTTTAACCAAACAATTTATCCAGCATCCCAGGCAGGACGGAAAAAGTTAATTCCAATGAAAGCCGATAAGCCAGTTGACGTATATGGCGGATATAGTGGCAGTACGGATGCATATATGGCGATTGTCCGGATTCATGATAAGAAGGGTGATAAGTATAAGGTTGTCGGCGTGCCAATGCGGGCGCTAAATCGGCTGAACACTGCCAAAAATGTGAGTGATGCCAAATATGACCAAGAGTTGAAAGAAGTCTTGACGCCACAATTTACCAAGTCCAAGAAAAACCGGAAAACTGGAGAGATCACTCAAACAGTTGAAGACTTTGAAGTTGTCTTAGGTAAAGTGATGTACCGCCAGCTTGTGATTGATGGCGATAAGAAGTTCATGCTTGGAAGTTCAACTTATCAATATAACGCGAAGCAGCTGGTTCTTTCTGATGAATCCATTAAGACCCTTGCAAGCGAAGGAAAACTGAATGAGGCGCAAGAGAGCGCTGCGTATGATAAGGTTTATGATGAGATCTTGGATAAGGTTAATAAATACTTTGCGTTGTATGATACCAACAAGTTCCGTCAGAAACTAAGCCTGGGTAAGGACAAGTTTGTGGGACTTCCCAATCATAACGTGTTTGATGGAAGTAAGAAGATATCCTCAGGCAAGCGAGAGATTCTAAACGAAATTTTGAACGGGTTACACGCAAATGCCACACTGGGTACTTTGAGCGATATTGGCTTTTCAACACCATTTGGCAAGATGCAACAGCCTAGGGGAATTGGTCTGTCTTCAAATACAAGCATTGAATACGAGTCATTTACTGGACTGTTTAAGCGAACAATATTTTTAAAAGATCTATAACCAAAAAAGGAACCATTCTCCAAATCGAAGAATGGTTCCTTTAGCTTATGTAATGCCCATATAATGGGTCAAAAGTGGAAACTCCGCGCAAAGCGCATTGCTTGATTTTAACACAGGATGTTAAATCAATAAGGTCAAACATGTTGGGAGCTACCCAACACAAATAATAATACCCCAATTCACTAATTGAGGCAAGGGAGATTTTATTATGGGATGGCGATCAGTCGTTGTATCGCAACATGCAAAAATGTCATATTCATCAAGAAATATGATTGTTCAGACAATGGACGGGATTAACCAAGTGCCAATTGAGGATATTGATTTACTTTTAGTGTCAACCACACAAGCGGTAATCACGACTTCTTTGATTAGTGAGTTGGTAAAAAGCCAAGTCAAAATTATCTTTACGGATAACGCGAATGAGCCAGTCTGTGAAACGGTTGGGTATTACCCCAATAATCGGGATGTTGATCTGATTAAGAAACAATTTCAATGGGATGAAAAACGGCAACAGTTGCTTTGGACAAAAATTGTTGCCAGCAAGATTGTGAACCAAATTAATGTTTTGTCAATCTATGGGGTTGAAAACGCCGACTTGATTGCCGAACTTGATAAGTTAGAAGTCGATGACGTTACCAATCGGGAAGCGGTCGTTGCGCGAAAATACTTTCCCTTGTTATTTGATAACAAGTTCAGTCGCCGAGATTTTTCTCCGGTCAATGCGGCCCTCAATTATGGTTATTCAATTCTGCTGGCAAATGTTAATCGTGAGATCGTCTCCAATGGGTATCTCACATATTTAGGGATTCATCATCACAGCAACGATAACCAATTTAATTTGGGATCAGATTTAATGGAGCCTTTCCGCCCAGTGATTGATTACTGGCTGGCAAATCAGAACTTCAAGGAGTTGACGCCAGACGTGAAATTTGGCTTGGTGGATTTGTTGAACCTTGAAATGACGTTCAACGGCAAAGAAATGTTATTCCGGAACATTATTTCCGAACACGTGCGCAATTGCCTAAAGTATTTGAGTGGTGAAACGGATGAAATCAAAATCGAGGTGGAATTAAAAAATGAGGTACCGAATAATGCGATTAATGGTCATGTTTGATCTACCGGTTGAAACCAGTGAGAATAGACGCAATTACCGAAAATTTCGAAAAGCTTTGATTAACGAAGGCTTTTTGATGATCCAGTTTTCGGTGTATGTCAGAGTGTGCGTGAATAAGAAATCAGCAGACTTCATGGAGAAGCGGATTGCGGCAATTGCACCACCCGATGGATTAATTCAATCCTTGATCATGACCGAGAAGCAATATAACGACATGCATTTCATTGCCGGCAAGCCAAAAGAAGATGTCCGGAATTCTTCGGAGAGGACCATTATCCTATGAAAATTTCATATGCTGCTCACAAGGAAATTGAATTAAGTTCGAAAAACCCGACGGTGATCGCAACGAATAATCCGACGGTCTATCATGACTTGATCGTGGGGCTGAGTTCCTTTAATGACAAAGTTAAATTGTTTGATGATACTTTTGAATCGCTGGAAGTAAAAGATGCAATTGATTGGCAAGGGGACGTCGGGCTCAGTGATGGTGTGAGTGAAAAGTATAGCCCTGGTATTTATAAGCAGTTAGAAGCTGTATTGACTGACGATCAACGTAAGTCAATTACTGACATCAATAGCCAACTGTATACTCTTGTGCAGCAATGCTTATTCATGATTGATCTCCCTTTGGAAGTTACCTATGATTGGGATTTAAAGAAGCTGTTCAAATACTGCAAAATTCACTTTAATGTCGATACCATGCAAAACCCGTATGCTATAATTGAATCAATTATTAAAATTCACTTAGAGTGTGGATTGAAGTCTGCAGTTGGATTAACTAATGTCGCTCATTATCTTAACCAGCAGCAATTAACTGACTTGTCCAAACTCACAAGTTCCACGGGGATCTCGATATTATTAGTAGAATTCACAGATATGAAGTCACAGGAGCTTTATACCAATTGCAATTTCTACTACATTGACGAGGACTTTGTTGATTGGCATGCATAATACATTAAAATCCGGTTATAAAAAATCGGTTTTAGAAGGATGTTAAATCAATAAGGTTAAACCCTTTTGGTGATGTAGACTTTAAGACGGAGAGGTTTTAGAAGGATGTTAAATCAATAAGGTTAAACCCATAGGCAAGGGTTTGAGGTGACTACAGAACGTTTTAGAAGGATGTTAAATCAATAAGGTTAAACCCGATCAAATTGCTCAAATGGGTCAAGGAGTTGTTTTAGAAGGATGTTAAATCAATAAGGTTAAACCCCACGCGTTTTCTGGACGTTGTTCAATCCAGGTTTTAGAAGGATGTTAAATCAATAAGGTTAAACCCTCTGGGTGGTTAACCCGCGTTTTAATTCGCGTTTTAGAAGGATGTTAAATCAATAAGGTTAAACCCGGTGAGTATTAATCAATAGCTCTTTTGATAGTTTTAGAAGGATGTTAAATCAATAAGGTTAAACCCACGCCTAAACACCGACGTGTCAACGTTTGTGTTTTAGAAGGATGTTAAATCAATAAGGTTAAACCCGTGGATTTGAACTGCCAGATTATTTGGCAAGTTTTAGAAGGATGTTAAATCAATAAGGTTAAACCCTAATTGCTTTACCAATCTTACCAATTGCATGTTTTAGAAGGATGTTAAATCAATAAGGTTAAACCCTTCGATCCGATGGAAATGTTCATACTCTTTGTTTTAGAAGGATGTTAAATCAATAAGGTTAAACCCATATCGATAACTTTTTGGAACAGAAGAAGAGTTTTAGAAGGATGTTAAATCAATAAGGTTAAACCCCCGCGTGGCTCATAGAATACGGAAATCCACGTTTTAGAAGGATGTTAAATCAATAAGGTTAAACCCTGCAAAGATCTTTGCATTCCCAACTAGTTAGTTTTAGAAGGATGTTAAATCAATAAGGTTAAACCCACTGGACGCAGAAATCCATGGATATGCGAAGTTTTAGAAGGATGTTAAATCAATAAGGTTAAACCCTTAAAGTAATTTGAATTCCGTGATTGAGTTGTTTTAGAAGGATGTTAAATCAATAAGGTTAAACCCAACTGTTTGAAGGGGAGTTCCATAAATCCTGTTTTAGAAGGATGTTAAATCAATAAGGTTAAACCCTAATTCCTGTCGATATTGCACGGTTCAGTCGTTTTAGAAGGATGTTAAATCAATAAGGTTAAACCCCAATTTTTAGACTTGGTATCATCCGGAGCAGTTTTAGAAGGATGTTAAATCAATAAGGTTAAACCCGATTCTGGCATCAAAGCCACTTCGTCAAAGGTTTTAGAAGGATGTTAAATCAATAAGGTTAAACCCAGAGCCTTGTGCCGTGGGATGAATCACTTCGTTTTAGAAGGATGTTAAATCAATAAGGTTAAACCCAAACCGTTACGCCGTTTGACTTATTACCATGTTTTAGAAGGATGTTAAATCAATAAGGTTAAACCCAGAACAACTGCGATATTTTCACTACTTCATGTTTTAGAAGGATGTTAAATCAATAAGGTTAAACCCGACACCTTGACCCAACAACAAGCGGTTCTTGTTTTAGAAGGATGTTAAATCAATAAGGTTAAACCCTAACGCTTGGTTATAACAATCGTGCAATGGTTTTAGAAGGATGTTAAATCAATAAGGTTAAACCCAATCGTCGCAGTTTTACCGCAGAATGATCGGTTTTAGAAGGATGTTAAATCAATAAGGTTAAACCCTAAATAATTTTGTTTGCGTAATACTTTGGAGTTTTAGAAGGATGTTAAATCAATAAGGTTAAACCCATCTCGCCGGAATCAATGCCAACGTATTGGGTTTTAGAAGGATGTTAAATCAATAAGGTTAAACCCTATAAATGTGGTGGTAAGGTTAGGACGGTTGTTTTAGAAGGATGTTAAATCAATAAGGTTAAACCCAAGCATTCGACAATATGATGGCCAACTTTGGTTTTAGAAGGATGTTAAATCAATAAGGTTAAACCCCCTTAAAGGACTTGTGTCACGTTGCCTTCGGTTTTAGAAGGATGTTAAATCAATAAGGTTAAACCCGAGTACAAAAGGCTGTGGAACAATGCTTCAGTTTTAGAAGGATGTTAAATCAATAAGGTTAAACCCTGTATCATGGTTATCAAGCCGCTTACGCAGGTTTTAGAAGGATGTTAAATCAATAAGGTTAAACTCTCTGATAGTGTATGAGTTCTGAGCCCGCAGGTTTTAGAAGGATGTTAAATCAATAAGGTTAAACCCATGGGTATTGACAACCAAGATTTTATTAACGTTTTAGAAGGATGTTAAATTAATAAGGTTAAACCCTACCGCAACCAATAAGGATCGTTGCCTTTCGTTTTAGAAGGATGTTAAATCAATAAGGTTAAACCCATTGGTTCCACTTGCGTAAGTCGTCGATAGGTTTTAGAAGGATGTTAAATCAATAAGGTTAAACCCTTGGCGAAATGATCATGTCAACCACACCAGGTTTTAGAAGGATGTTAAATCAATAAGGTTAAACCCAGCTTAAAGCAGATGAACAAGCAATCGCAGGTTTTAGAAGGATGTTAAATCAATAAGGTTAAACCCGCAAGCTGGAAAGATATGATACGTAAGCAGGTTTTAGAAGGATGTTAAATCAATAAGGTTAAACCCGCCGATTCAAAAAATAGAGCAGGCGTTTCGGTTTTAGAAGGATGTTAAATCAATAAGGTTAAACCCCCATAAGTGATCTAATAACTTTCATTCCTGGTTTTAGAAGGATGTTAAATCAATAAGGTTAAACCCGCAAAGGTTCAGGCTAAGAAACCACCCAACGTTTTAGAAGGATGTTAAATCAATAAGGTTAAACCCTGTAACCACCGTGGCTCCAAACAGAGCCTTGTTTTAGAAGGATGTTAAATCAATAAGGTTAAATCCTGAGCACGAAAAATGGCACAAAAAGATTGGGTTTTAGAAGAATCTTAAATCGATAAGGTCATTTTTTCTAAAGTAACCTCGCTAAATCGTCTCGGCTGTAACACAAATAAATGAGCTTCCAGGTCAGCAAATCACTAACCTGAAAGCTCATTTATTTGTATCTATTTAGCTAATTCCTTGGCCAACGCCAATCCCATTTTCTGAGCAGTTTGAGCAGTTGGATGAATCTCGTGATCTCGTAAAGTATAATTCTTGTTTTGACTGGTAATAATCCCAGGCGCAAATTGATTGAAGTTAATCACAGTGGCACCCAGTGACTTGTACAGCTTGGCTTCCGCAACCCGTAAGTCTTTAAAGGTGTAGCCATACATGTCGCTCATGTTCTCGCGGCTCAGGCCATTAGCATCGTAACGCGAAATTGGCAGCACCCCATAAATCTTAGCGTTTGGATTGAGCTTTTGAATCATGCGAATGTTATAACGCAGATTGTGCATCACATTCTTCAAACTACCGGAACCCGAGTAATTGGTGTAATCATTGGTACCGATGTGGACAAAAATCATGTTCATGTGTTTGATGGCCGTGCGGTGCGCCTTGATGGCTGCCGACAAATCTTGCGGAACTAAAGTTGTTCCCAGATAAGCGTAACGGTGGCCAACAATCCGACCGCTTGGGCAGGCAAAGTTTTCAACCTTCGTATTGGTGCCCAGGTATTTAGCCATCCAATCGGGATATGAACTGTTCATATAGAAATGATAGCCATCCCAGCCGGCAGGAATTGAATCACCGAAGACACCGATCTTATCGCCGGTAAACTTATTGTCAGCAGATGCAAGCTTGACGTTATACGATTTCGAAGTGATGTTTTTCACCTGAGAATTCAGAACCCAAAAAGTGTGCTTATGATCGGTACTGGTAATCCGATAAACGACTTTGGTCTTACCACCATAGATCAGCTTGGCAGTTTGACTCCGGTACCATGCTGATTTGGCATACTTCTTACTGCTCACAGATTTAGCAAGATGAACGTCCGTATAAAGTTTGGCGTTCTTCTTCAGCGCAAATGCATGTGGCAGTGCCTGCGTTGTATATTCAACTTGAACCCCCGCTTTATCTGCAGTTGGATGACTGTATACGCCAAATGAGATTGACGCCACAACCAAAGCTGCGAAAAACAGTTTGATGTGTCTATTAAAAAAATTAATCATTGAATTTTCTCCCCAGAAAACAATATTGAACTTTGATTGAAGTCGCGGTGACACTATTTCAACCCTTATAGTATAATATTTGTCGTTAACTTTCCAATTATACGACAAATTAGTTTTCATTTTCATAAAATTTTGAAATAAGCTGATAAAAAAATACAATAATGGCATGAAAACACTGCCAGAGTAGGAATAGTTAGCCGATTTTGATTTTAACAATGGCAATTTTTCTCCGCACCTCTTATCATGGAAGATGAGGTGATTGTATGAATTTTAAACAAGTTGTATTTGATAAAGAAAAAGGCATCAAATTAGATATTTATGACGCCGACAGCGACGTTGCCTTACCCGGAATTGTTGTGATCCCCGGCGGAAGTTACAAGACATTTAAAGAACGGGATGCCGCCCGAGTAGCACTGACATTTCTGACAAAAAGTTACCAAGCCTTCGTGGTGGAGTATCCGGTCAATGAAAAGAAAAATTATCAAGAGGCTAAACAAAGCATTGAAATGGCCTTCGACTACATTACTAAGAACGCTAAGGATCTGAACGTTGATACCAATAGGTTGGGAATTATCGGCTTCTCTGCCGGTGGTCAGCTTGCTGCAGCATATTCCAACGAGAAGGATACTAAGGCTAAGTTCACCGTTCTTGGGTATCCAGTGCTCACCCAAGCTTTGGATGAAAAAATCGGCATCCACAGTGAAGATGTAACCAAACAAGTTACTAAGAACACACCGCCAACCTTCATCTTTGGTGCTCGTGGTGATGAACTGGCACCATATGTCGATCATATTTACCCATACACCGATGCGTTGTACAAGAATGGCGTTAACTTCGAAGTTCACTTGTTCAGCACTGGCGGCCATGGCTTTAGTTTGGCCAATGAATTTGTCGGCGTTGTGAACCGTGATCGAACCGATAAGCATTTTGCCAAATGGTTCCCACTGTGTGTTGAATGGCTTCAGACATTATAATATGTGTTCAACCTTAACTGGATATTAAATGAGCACCAAACTCAGCGGATGTGGGTTTGGTGCTCATTTGTGCTTATATAAGATTAATCATCATAACTATTTTCAATCAAAAATCGTCTGGATAGTTCAACTAAAATGGGCGTCATTGGCGTTGAAAGTTCATTCCAGTTGCGGTCAACGAATGGTTTGAATTTGTTGAGCGCTCCTTTGTCGAGCTTCTTGGTGTCAGCTAGGAGGTGGCGCAATTCGAGTGCGAATTCCTGCAGAGTGACTTTGTCGGATTGACTTTTCAGGGACGACCGGATTGAAGTCAGTTGGGCGAGATATCCGTCAAATTGAGTTGCATCAGAAAGGGCATCTTCTTGAGGAAAGTCAATCGTATCGTTTTTGCTTTGCTCATGTTTAAGCTCCTGAAGGTAGTTGCTGCCTTTCTTGGTCAGCCATTTACTTGCATGGTTATCGAACAATTTGACGCCATCTACGAAATCCACGTCGAAGGTTGCCGTCAACACTTCTTCATGTTTTTGATCCATCTTTGCCAATTCATTTAAGATCTTTGGTGCCCGGTAATTGTTATTCTTGCCATAGTCAATCAACGTTTGCACAGTTTTCAAATTTACTTGATCCGACTGCGTTTCCAAAAAGCTTAAAATAAATTCACGCATTCGATCTTCAAACTCCATCAATAATCGCCATCCTATTCCTATGTCCGTTAGCTATGAAAAAGTTTCATCTGAATATCTTGATCATAATTACCAAATCCATGTCCGAAAATTGTGCAGCCACCTTTATGCTTGGCATTATCTTTGATAGCGAATCGGACAGTGAATGTGGGCTTCTTCCAGTTGATATCGTCGATTGACACATCGGTAAACGGTTGACCGTCCAAGTAGCTCCCGTGATCGGTAACTCGAACGACCTTTAGCTGACCGTATTGGTTGACATTGTCAGGTACCCAATCCGGAGTGTATTTGCCACGGATATCCGAAAAGTCTCCGGGACTGGTCCAAGTGCCAATTTCAACATCATTGATATAGAAGGTAATATCTGACGGCCAGACATTGTTGGAAAATGGGAACTCAGATCCTAACTCCATGGACAGGTCAAGCATTTCCAGCTTGTCTTTTTCTTCCAAATAATTGGGAAATTGGTATTCGACAAAACCGTCGGTCCACCATATCATGCCTGCTTTAATTCGATCGGGGCTCATGAAGTACTTAGGGTTGTCAACTTTTCCGATGTAGTCGTTCTTGCCGGCGAGCCCACAAGATGGGGTGACTGAATAGTCGGTAAACTGTCCAACTGGCACTTGTGTTTGATATTCTGCAAAGGCTGGGTAAATGGTAGTTGGAAAATGCACGTTGATATTGTCGACCTTGAGATAGGATATCTTACTATGGCCTTGACGTTCGAAACCGATGATCCCGGCCTCAGCGAGCTTGTTTAAATGCATTAAAACAATCGTACTGCTTAATTTTAGTTGGCGTGATAATTCCTGAACACTCATTCGCTTTGATGAGAGCGTTTGAATGATTTGAATCCGTACTGGACTAGCTAGAGCTTTGTAGACTCCTAATGAATCCTTGGAAATATCTAAATCCAAATATGTGACCTCCTACTCAATCCCGGGGGCTTAATTACTCGGGTATTTATTGATTCTGATTGGGTCTAATTCTTTTAATCAACATAAATGTTAATCTTAAATTTGAAACCGTTTCCCAAACACCCTTATAGTAGCAAAAGTATGTTTCTAAGTCAAAAAGTATCGAAACATTTACATTTTAGCTTGTAGAAATCGTTGACGAACAATATTATAAGTATGTGCACAGGTGATCGAAGTACTACGTAGCAATTGGAGAAAAGGAGATTTTACATTGACAGTCTATACAAATCCGCTCATTGTTCAGCGGGCAGACCCATATATTTATAAGCATACTGATGGTTACTATTACTTTACTGCCTCAGTACCGGCTTATAACCTGATCGAAATTCGTCGTGCCAAAACATTGGAGGGCTTAGCTCATGCTGCACCACGGACAATTTGGCGCAAACATGAAAGCGGTCCCATGAGCCAATTGATTTGGGCACCGGAAATTCATTACATTGACGGCAAATGGTTCATTTACTTTGCTGCAGCTGAGACAACCGCTTTGGATAAGAATGGCATGTTCCAACACAGAATGTTCTGTATTGAATGTGATAATCCAGATCCAATGCGCAGCGAAGATGATTGGATTGAGCATGGCCAAGTCGAAACCGGCATGGACAGTTTTTCACTGGATGCAACCTGCTTTGAAGCCAACAACAAGTTGTACTATGTTTGGGCACAAAAGGATCCTGACATTAAAGGAAATTCTAATTTGTATATTGCTGAAATGGGAAACCCTTGGACCCTTAAATCCAAACCTGTGATGTTATCAAAACCTGAGTTTGACTGGGAAACTATCGGATTCTGGGTTAACGAAGGACCTGCAGTTATTCATCGTAACGGTCGCTTCTTCTTAACCTATTCAGCTAGTGCCACTGATGAGCATTATGCCATGGGGATGCTGAGCATTCCAGATGACAAAGATTTGTTGGATGCAAGCAACTGGACCAAGTCCAAGAAACCTGTTTTCCAAAGTGATATGGCAACTCACCAATATGGACCAGGCCACAACTCATTTACGGTCGGTGAAGATGGTAAAACAGATATTCTTGTCTACCATTGCCGTGATTATACCGAAATCAAGGGTGATCCATTGTACGATCCCAACCGTCATACAAAGGTCCAAGCCTTCACTTGGAATGATGACGGGACACCTAATTTTGGTAAACCAGTTCCTTATAATTATGATTAATAAATTTCAGG</t>
  </si>
  <si>
    <t>MKVNNYHIGLDIGTSSIGWVAMGEDGKPLRVKGKTAIGARLFQEGNPAADRRMFRTTRRRLNRRKWRLKLLDEIFDPYITPVDSTFFARLKQSNLSPKDSRKEFKGSMLFPDLTDKQYHLDYPTIYHLRHALMTQDKQFDIRMVYLAIHHIVKYRGNFLNSTPVDSFKASKVNFDDQFKKLNELYTAINPEESFQINLANSEKIGQQFLDPSIRKFDKKKQIPKIVPVTMDDKAVDKLNGKIASEIINAILGYKSKLDVAVQCDPEDSNPWAVKFDDEDIDAKLQKILPEMDENQQSIIGIIQDLYSQVTLNQIVPNGMSLSESMIKKYNDHHDHLKLYKKLIGQISDSKKKTALKKAYDQYVGNDGKVIEQDDFYSSVKKNLDDSELSKQIMDLIDADKFMPKQRTSQNGVIPHQLHQRELDEIIEHQSKYYPWLAESNPNKHDLHLAKYKIEELVAFRIPYYVGPMITPEDQKKSGAAVFSWMKRKEPGQITPWNFDEKVDRMESANKFIKRMTTKDTYLIGEDVLPDESLLYEKFKVLNELNMVRVNGDSLKVADKQAIYQDLFENYKHISVKKLQNYIKGKTGLPNNPEISGLSDPDQFNNSLGTYNDFKKLFGDKVDDPDLQNDFEKIVEWSTVFEDKKILRAKLNEITWLTDKQKDDLESSRYQGWGRLSKKLLTGIVNDQGERIIDELWNTNKNFMQIQSDDDFAKRIHEANADQMKSTNMEDVLADAYTSPQNKKAIRQVVKVVDDIQKAMGGVAPKFISIEFTRSEDRNPRRTISRQRQLENTLKDTAKSLVKSMNPNILSELDNASRSKKGLTDRLYLYFTQLGKDMYTGEPINIDEISNYDIDHILPQAFIKDDSLSNRVLVSKAVNNGKSANVPLKLFGAKMGHFWKQLAEAGLINKHKLKNLQTNPDTISKFAMHGFIRRQLVETSQVIKLVANILGDKYRNDDTKIIEITARMNHQMRDEFGFIKNREINDYHHAFDAYLTAFLGRYLYHRYIKLRPYFVYGDFKKFREDKVTMRNFNFLHDLTDDTQARIADTETGEVIWDRETSIKQLRDVYHYKFMLISQEVYTLRGAMFNQTIYPASQAGRKKLIPMKADKPVDVYGGYSGSTDAYMAIVRIHDKKGDKYKVVGVPMRALNRLNTAKNVSDAKYDQELKEVLTPQFTKSKKNRKTGEITQTVEDFEVVLGKVMYRQLVIDGDKKFMLGSSTYQYNAKQLVLSDESIKTLASEGKLNEAQESAAYDKVYDEILDKVNKYFALYDTNKFRQKLSLGKDKFVGLPNHNVFDGSKKISSGKREILNEILNGLHANATLGTLSDIGFSTPFGKMQQPRGIGLSSNTSIEYESFTGLFKRTIFLKDL</t>
  </si>
  <si>
    <t>360807.SAMEA3545243.ERS852392_00193</t>
  </si>
  <si>
    <t>MKQGKRGYYLGLDIGTDSIGYAVTDEQYHLLRFHGNDAWGSHVFDSASLCDERRGFRSARRRLDRRQQRVKLLQEIFAKEIANIDPRFFIRLSESYRWRDDTDDRYIYFNEEEYTDIQYMRDYPTIHHLICELMENEEEHDIRLVYLACAWLVAHRGHFLSQLSVDNIDSLIDIESVYQKFLHFFIDNGCENPWIQDAELVGGILKEHIGVTEKHNRLGEIMLGNRKPSKDVRDTFLYSEYCIIRLLAGGTCKLRDLYGKEEYEDFGSVSLEMDDDKLAEIMINIGEDYELIAVLRSLHDWSVLADILDGQNGLTNISTAKVAIYEQHKKDLATLKYFIRKYCPEKYNAIFKDAREDNYVAYSYHYNNKLDGQIKKKADTETFSKFLIKIIHSIKPDKEDEIIYQDMDNRLGLRQFLPKQRNTDNRVIPHQLYEYELKKILENAAKYLSFLNQKEDGISNTEKIISIFKFKIPYYVGPLNKHSEFAWIDRKSGKILPWNYENMIDDDASEEAFIKKMTNQCTYLPGESVLPKDSLCYQKFMVLNEINNIKVDGRKISVGAKQGIYSDLFLKYKKVKRSQIEEYLISNGQLEKNRRETLSGIDIQIKSSLSSHIAFRRLLEQKILNEADVERIIERASYAEDKGRVAKWLRAKYPHLTEADIKYICKVKIKDFGRLSRTFLTGIEGACKETGEVATIISMMWESNDNLMELLSERYTFADTILEFKSDYYTERKQTLSERLDEMYVSNAVRRPIYRTLDIVKDLEKAFGKPEKIFIEMTRGAMPELKGKRTKSRQQQLLEYYDKCKEEDVRDLKQQLEALGEYVDNKLQSDRLFLYFMQFGKCAYSGMPISLERLMAGSKEYDIDHIYPQAYVKDDSIINNKVLVLSVANGEKKDVYPIKSEIRNKMQKTWSFWHHVGTISDEKYKRLIRSTPFTEDEKYGFINRQLTETSQSTKVVAELLKERYPEAEIVYSKAGLISDFRHEFDLYKSRSYNDLHHAVDAYLNIVVGNVYHMRFSRQWFNVNSSYSIKTKTLFTHTVNCNGKEVWNKDMLPGVLKTAKKNTAHFTKHATFKTGGLFDQNPVKKAPGLTPLKAGLPTEKYGGYNKAGVMFFIPVRYKSGKKTVLMVLSVELLYGNRFLEDEIFAKEYAKDRLQRMIGKSVDEIDFPIGMRPWKVNTILSLDGFRICITGNASGGKCLIAQPIMQFSSDEYWKYYLKKVEKFVEKVKNNSSYVYDVDYDAVQHEDNLKLYDLYLDKLQNSIYRKRINAPIQTLIEGREKFIDCSVIEQCQVLLNIHQVFGRMTSGCDLTLIGGKTRSASTVNFSSIILNWKKNYTDVRIIDQSASGLWEVVSENILEYL</t>
  </si>
  <si>
    <t>1689303.SAMEA3546014.GCA_001407835_01427</t>
  </si>
  <si>
    <t>MKNFKDYYVGLDIGTSSVGWAVTDDSYNVLKFNSKKMWGVRVFDEAKTAESRRLQRGAKRRLDRRKERINLLQDFFAEEVSKVDANFFLRLDNSDLYKEDKDEKLKSKYTLFNDKDFKDKDYHAKYPTIHHLIMDLIEDDSKKDIRLVYLACHYLIKNRGHFIFEGQKFDIKESFDTSIDNLKIHLKDEYFIDLEFDNSDLIKVITDDTLNKSEKKEKLKDIVGDTKFLKAISAIMIGSSQKLNGLFGYDEELKNETIDFSKSDFDEKHGDFEALLGEKIALLDILKEIYDSSILENLLKEADKSDDGNRYISQAFIKKYNKHGSDLRKLKSIIKKYLPSNYDEIFREENIQDNYVAYTKSNITNNERKKATKFTSQENFNTFIKKKLEIIEKDIKEEDNEDFIILNEMLNDIKEKTFMPKLKSSDNSIIPYQLKLIELERILDNQSKYYGFLNSSDKYGTVAEKIASIMKFRIPYYVGPLNPDSKYAWIKRSGGKITPWNFEDVVDLDSSREGFIDRLIGRCTYLKEEKVLPKSSLLYSEFMVLNELNNLKLNGVIISEDMKKSILENLFKTKKKVTLKSVSNLLKKDFNITGEVLLSGIDEDFKQNLNSYIDFKNIIGEKVDRDDYRKNIEEIIKLIILYGDDKNYLQKKIKSAYGEYFTDAEIKKIISLKYRDWGRLSKKLLVGIEGVNKDTGETGNIIHFMREYNLNLMELMSSKFTFVEEIQKSKPIDNRKLCYEMVDELYLSPSVKRMLWQSLRIVDEITGIMGNNPKKIFIEMARGEEEKKDRKNSRKKNILEFYKKGKADFIKEIGEDRYNYLVSEIEREEEPKFRWDNLYLYYTQLGRCMYSLEPIELSDLASKNIYDQDHIYPKSKIYDDSIENRVLVKKNLNHEKGNMYPIPEKVLNKNCYSYWKMLHDKKLIGDKKYARLIRNTAFNDDELLQFIERQIVETRQATKETANLLKTICKNSEIVYSKASNVSRFRQEFDILKCRTVNDLHHMHDAYLNIVVGNVYNTKFTKNPRNFIKDKEENKSYNLENMFKYDVKRGNYIAWIADNHKGSIKDATIKRIKKEIQGTNYRFTRMSYIGKGELYNQNLKRKGNGQFPQKENSKKFDINKYGGYNKAGSAYFALVESDGKKEREKTLETIPIIVNNKVKNGEKDAIYNYLTKNLELKNPEILVNKIKINALIKLDGFFYNITGKTNDYYLIAPAVQLILDKKDEKTIRKLEKFLSRKLKDKNAKVLKSDGIESKDILSLYDNLSDKLNNSIFKYRIKNLSEVITSGRDLFINLKKEDQILVLKEMLLLFQNINNGVDLSLIGNVNKKTKKPIKASGKTLLSKKINYNEFKLINQSITGLFENELDLIKI</t>
  </si>
  <si>
    <t>1484053.SAMN05444274.SAMN05444274_102563</t>
  </si>
  <si>
    <t>GCF_900129025.1</t>
  </si>
  <si>
    <t>Mariniphaga anaerophila strain DSM 26910| whole genome shotgun</t>
  </si>
  <si>
    <t>AAATAACCAGTGGTACATAGCCGTAAGGGCAAATTGTGCCCTCGACCAGTTCACTAATGATAAATCTGCAAATTCAACCATAATTATTCTTTTGGTTCAGTTAATATTTCCAATACATAATCGCTCCGTTCCTGGTCGGTTTCGAAATTGGTTTTTAAAAAGTCGGGGAAAAAGAATACTTTGAGTATAGCAAACATAATGAATAACTTGATTAGGATAATTAGCCAGACTTGCTTACCCCAAGTCCCCATATTCCGGAAACCATTGACATAGAAACTCCAGACTTGTCGGATGATATTTGGTGTTTTGTTTGTCATTTGGGATTAAAAGTAATTGTTTTAGCAGAATATTCCCGCATTTTGATGTCCATTTTATTGGCGAAATGGTTTTATAACATTTAAAGGCTATTTGGTATTCTTGTTTTCTCGGTGCTGAAATTATGTTATGTAAGTACTTTTGGGTGAGATGAAATCGCTAAAATAAATTTTGAAAATATTTTCGAAATCATTTTGTTTTAATCATTTGTTCTTTAGCTTTGAGATATTATTTTAAACAAAAGTTTAATCGAATTGCGATGGAAGACACAAAATTAAAGACCGACGTTCTGGTGATTGGTAGCAGTGCTGCCGGTTTGGTAAGTGCGCTAACAGGAAAGAGAGTTTATCCTGAAAGGAAATTTACCGTGGTTACACGATTCCCGAAAACGCTAATTCCTTGTGGAATCCCTTACATTTTCGGCTCGGTAGGAAGCTCTGACAAAGATATCCTTCCTTCTGAAAAAATGTTTGAAACCAACAATGTTGATATGCTTGTTGACGAAGCAGAATCAATACAGTTAAAAGAAAAAACAGTCCGTTTTCAGTCGGGAAAAGTTATTGGTTACGAAAAACTTGTAATAGGAACGGGCTCGCTTCCTATTCAGCCCCAATGGCTTAAAGGAGCCGGCCTGGAGAATGTTTTTAACGTGCCCAAAAACAAAGTGTATCTCGATGAAATGCACGAAAAACTGAAAGGAGCAAATAAAATAGTTACCATAGGTGCTGGTTTTATTGGCGTCGAAATTTCAGATGAACTCAGAAAAGCGGGTAAAGATGTTACTCTGGTTGAGAAACTTCCCCGAATTTTAGGGCTTGCCTTTGATGGTGATATTTCGGAAAGGGCAGAGGAGTTGCTGAAAAACCGTGGCGTTAAAATTCTTACCGGCGCTTCTGTTGCCGAAATTTCGGGCAATGGAAAAGTTGACGGGGTTGTTTTGGAAAACGGAGAACGAATTGAGGCTGACGCAGTAATTCTGTCCATGGGATATAAACCCAATTCGGAACTGGCTGCCGGCGCAGGATTACCTGTTAGCGACCGTGGTTTTATAAAAGTAGATGACTATATGCGCACCACAGATCCTGATGTGTTTGCGGTGGGCGACTGCGCAGAAAAAAGAGATTTTATCACCCGGAAACCTTCTCCGGTAATGCTGGCTTCTACCGCATGCGCCGAAGCCCGAATTGCCGGCATGAACCTCTTTAAACTTTCTGCTATAAAAACATTTATCGGAACAATTTCGATTTTTTCAACCGCAATTGGCACTACCGGATTTGGTGTTGCCGGAATTACCGAAACACAGGCTGAAGCTGAGAACTTTGATTTTGTTACCGGAACATTTGAAGGAATAGATCGGCATCCCGGTGCCCTTGAAGATACCCACAAACAATTTGTTAAGCTGGTAGTAGGCCGCGAGTCCGGCGTTATTCTGGGGGGCGAAGTTTACGGTGGTTTGTCGGCAGGCGAACTAACCAACACTCTCGGAATAATTGTACAAAACCGCATGACCCTGAATTCGTTGCTTACAGCGCAATTCGGGACGCATCCGCTACTCACGGCTTCTCCTGCAGGTTATCCGCTTGTAAAAGCAGCAGAAAGCGCAGCGGGTAAAATTATGTTTAAATAGCTTACCGCCGGGATGTTTAATAAAACCGGTAGCTAAGCAGTACTTGACTGGATGAGATGGCTGGAAGCATTATATTGGTGGTGATGGCAGCTCTGGAAGTTACCGGTTTTTTTTTGAATTAGTTTGTAGTAAATTGAAGGAAAGGAGACTTTTCTTTACTCAAGTTTAAACGACTTTCGGAGTGTGAGACCAACAGTCAGCGGGTCGCCGAGTACCGCTGCGTAGTGCCCGGCGTTTCCTCCTGCGGGCAGTAATTGTTCAAAATAATTGGTGTTGGCCAGGTTACGTACCCAAATATAAACGGTTAATCCGTGGAAATCTCTGAATCCGGCCTGTGCATTAATCAGTGAGTAAGAATTGATGACCAGGTATTTGGAGGGGGAGGAGCTTGAAGAGAATTTTGAACGGTAGAACAGTTCAGTACCCATAAAATAGTTCCCGTCGCGTGAGAAGAAAGTTCCCTTTTTCGAGAAATCAATCCCTCCGGAAAATGCCCATTTCGAAATGCCCGGTAACTCTTGCCCCGAGACATCTTTGAAAGAAGGGCCTCCAGTTTCTTCGAGTGGCGGTGGCGCATTTTTAAACGAAACGTATTTGCCATCGGTGTAAGCTGCTGCGGCATTAATAGAAATTAGACTGTTGATTCTGAACTTACTGTCAAGCTCTGCACCGGCAACACGAACTTTTTCTGCGTTGGCCAGGTATCCTCTATTTACAGACAGATCGGCTGCCTGCACCTGGGTCTGGTAGTCTTTAATTGACGTGCTGAACACTGTGAAATTCAAAAAGGAAGAAGCAAACGGGGATGATTTCAGTCCTGCTTCATAATGAATAACTTTTTCTGGCTTTATTACCGCCAGGTCGGTCATGGCTTCTCCGTTCTGGCGGGGCAGGCCGCCCAGGTTCAAGCCAACGGGTTTAAAGTTGGTTGCCACTGTGGCAAAAGTATTTAACTTTTTATTTGCCTTAAAGTTTACTGTCAGTTGGCCCGATATATTGGTTTTGTTGATGTTTGCGTTGAATGCCTGTTCATTATAAACTGAATTTTTAAGGGCTATTAATTCCGGGTCATCAGTCTGGAGTCCGCCGTAGGTTTCTCGTCTGAAATCAATTTTTTTGTGGTCGAAGTTAATTCGCAGCCCGGGCAATAAGTGTATTTTTCTGGTAATTGCCCAGTCAATTTGGCTAAATAAGGCACCGCTGAAGGTTTCGAGATTGGGGTAAGTTTTTAATCCGTAACCTTCGAGCAATCCGGGGGTTTGCCAAAGCGCGCTTTCCGAGTTCTGCGAAAATCTCCACTGGTCCTTCCCCGATTCCTGGGTGTGGGTACCGTCGGGTGCAAGTTTCTGGTAAATGGCAAACACACCGGCAACACCACTTAGTTTTCGGGAGAAGTCGCCGGCATATCGTATTTCCTGCGACCATTGTTGATGTTTCGATGGAGCCTGCGAAAGAGTGAGCGCCTGCAACCCGGTAAAATCTCTGTCGTTTGAAGGCCCCCAATTCCAGTAACGCCAGGCCGAAGTGCTTGTTAACATGCCGTCTGTGGTTTCAATATTTACGTTTACCGACGCACCTCCGAAATCCTGTTTCGACCTCCAGGGAGTGTCGTGGTCGATTAACCGGTCGAAAGGATTGCGGGATGGGAGTTCATATTTCAAGTCGGCAATAATTTGTTCAAACTGTCTGTATTCGGGGCGCAGAGTCGGGGCTACTCCTGCAAAAACCATCGCGTATCCGTTAGGGCGCTGCCTCGTTACATCGGCCGCAAAAGTAATTTCAGTTACCGATGAGGGCTTGATTAATAACTGTCCGCGCACTCCGAGGTTATTTAAATCGTTTACATGTTCCTGACGGGCTACATTATAAATTGTTCCGTCGCGCTGGGTGCCGGAAAAGGAAAGCCTCGCAGCAACCGATTTTCCCAAAGGACCGCTTAACGATGCCTTTGCCTGAATAAAGCCGTAATTTCCGTAGCTGACTTCAAATTTGCCGGTAGGCGTGAATTCCGGTTTTCGTGTGGTGATATTAAAAGCTCCGGCCGTGGTGTTTTTCCCGTAAAGCGTTCCCTGGGGGCCGCGAAGTACTTCAATGCGTTCCACATCAATAAAATCGAGAGTAGTTGCAGCTGGGCGGGCGTAATAAACCCCGTCGACGTAAAAGCCGACTCCCGGGTCAATACCGTCGTTTGTGAGGCCAAAAGTAGACCCTAGTCCTCTAATGTTTAGTGTTGTGTTTCGGGGGTTGGAAGAGTATAATTGCACGGAAGGGATGAGCTCTTTTACCCGATTTACATTGAATGCATGGGCATTATCTGCTTGAGTGCCCAGAATTACCGAAATCGGAACCGGAATTTCTGCCAATGATTCTGCCCTTCGTCGGGCGGTGACAATAATTTCTTCGACGGTGTTGTCGGACAGAAGTACGATTTTTACCGGCTCGTCTGTCGGAGCAGCGATTTTTACTTCACGGGGGATCATTCCCACGGAACGTATTTGAAGAAAGATGGGAAAGTTCATTTCTGTTTCGAGTTGAAACCGCCCCTTTAAATCGGTAACTGCATAGTTTTGTGTTCCTTTTATCAGCACAGTGGCCGACACAATAGAAATGTCGTCAGTGTCTGTTATAGTCCCTTTAACTGGCGTGCCCGAAAGTGCAAAATATGCTATGCAGATTACAAAAGCTGTGGTAAACAGAAATTTTATTTTCATTTTTTGATTGATTAATACAAACCGCGTGTTCCCGTTGCCGGAAAACTTTGGCAAAAGTATTTTGAGGGGAGGAGGCTCACAACAGCTTAAAAACGTAATTTGAGACTACGTATAAAAACGTATAACGGGCATTACAAATTCAGGTAACCGTTTTTAATCGCATAAACCACAAGGTTTGCCGTATTTTTCGAACCGGTTTTCTGTAAGAGGTTTTCGCGGTGTTTGTCAATCGTACGTTTGCTTACTTTTAGCTTTTCCGAAATTTCATTGTTGGTTAATCCTTTGCAGATCAGAACAAGTACTTCGGTTTCCCGTTCGGTTAATTCATCCAGAAGTGAACTGTTGTTTTTGGGTGGATTTTTAAGAATCTCATTCAGCATTTCAATGGAAATGTAGCTTTTGTCGTTATACACATCAACAATGGCTTTTTCCACTTCCTGGAAACTGGAATTCTTCAGTAAAAAACCACAAGCGCCGGCTTCTACCATGCTCAGGTAATAGTTTTTGTCAGAATACATCGACAATGCTATAATTTTGATGTCAGGTTGGATTGCAACAGCTTTTCGAGCCGCTTCGATTCCATTCATTACCGGCATTTCAAAATCGAGCAGAGCAATGTCCACTTTATTGTGCGGAAGGTTTTCAATAAATTGCTGTCCGTTTTCAGCCTCCCACACTTTGTTAATGTAATCGAGGTTAGATAAGAGCAGTTTCAACCCCTGCCTGAAGAGCAGGTGGTCGTCAACAATACATACTGAAATTTTTTTCATTGGAGCGGAAAGTAAAAGTCAATGGAAAAGCCTTGGTCCTGATTGTTTATGCTGAACGTTCCGTTGAGCGATTTTGCCCGGGAAATAATGTTGTTGAACCCCATTCCTTTCAATTTCCCTTTTTGTAGCAGTTCGGGGTTGTTTATTCCACTGCCGTCGTCGCTGTACTGAATGACGAACAAATTTCCGGACACCATCATTTTTAGGCAAACAGCGCTTGGTTCTGCATGTTTCAGGCTGTTGTTCATCAGCTCTGTAACTATGCGGTAACTGCTGTTTTTTAAGTCGTCAGACAGAAGCTTTTCATCCACATCCAGTTGAAGCTCGGGGGTTATGTTTGAAGAGCTGAAAAGCTTTTCGGCAAAATCTTCGATGGCAGTTTTTAAGCCGTAATTCACCAAAATGTGTGGGCTCAGGTTGTTGGAAATCTCTTTCAGAGTAGCGATTGAATCGTCGGTGGCGTTGTATGCATTTTTAATAATTTTCTGATTTAGCGAGTTCAGGCTTTCGGGGTTTATTGCGCTCAGCGACATTTTTATTGAAGACAAAACCGGCCCCATCCCGTCGTGCAGTTCGCGGGCAAAATTTTGTCTGGCTTTGTCTTCAGCCTTTATGATGGCCGATAAAATTCTACGTTCGTTGTCTTTCCTGATTTTTTCGATGCGGTATTGCAGGTTAAATATTTCGCGGATAAAAATGACACCAACCAGCATTAACACCGAGATTAATACGCCTACCCAACCGTTGATTTCATCGCTCGGGAATAATTTTGAATCCCAGAACAATGACGAAAAATCGAATAGACGCCTGACGGCCATTAAAACAAATGCCGACGAGATGAGAATCCATGATACATTAAAACGGGTGCGCTTAATCAGACTGATGGCGTAAATTGTTGCAGCCAGCTGGATTAACATGGAAAGTAGCAGAGCATATTTAAGCACGGCAGTGATTTTTAGTTTTCAATATGAATGCGATGTAACAAAAGTACCAATAATCTGCATTCAATTAAAAAGAAGATGAAAACGGAGTAAAACCGTACTAAAAACCAACGCCAACGCTCAGAGAATCTGCGTTGGCGTTGTTGGTAATTTTATAAAAATCTATTTCGGACTGAGTTATGCCTCAGTTACAATTCGCGGATTTTTATGTTTCTGAACCAAACCGGGTATCCGTGGTCTTGCAGGCCGATGTATCCTTCTTTTGAAATTCCTTCGGTAAATCCCGGAAAGTTCTTGAATTTGCTGTTTTCAACGAGTTTATCCCATTCGGGAGTCCAGTGCGTGTAGGAAACCACTTCTTTTCCGTTCATTTTTACTGTTGCGTTCCCGTTTTCAACTTTAATAACACACGTGTTCCATTGGCCTGCCGGGTTAACGGTTTTTGGGTCGGCCGGAAGCATGTCATAAAGAGAACCCGCCAGGTGGCTGTCAATTTTATTGTCGGTGGCATTTTTGTTGTCGAGCACCTGAATTTCAGGGGCAGCGTAATAAATTGGTTTGCCGGGTATTTCTCTGATGTAGTAGAAAATACCTGAATTGGCCATGTTGCTGGCTTTCCAGTCGATGGAAAGTTCAAAGTTTTTGAATTTCTTCGGGCCAAAAAGGATGTCACCACCGGCTCCCTGTCCCGGTTTTTTGCCTTCGCCAATAAGCACTTTCATGGCATTGTCTTCAATCGTCCAGTTTGCAGGCATAGCGTCGCCATTACATTGCCGCCATCCATCAAAATTTTCACCGTTGAAAAGCAATTCCCATCCGGCTTTTTTTTCTTTTTTAGAGAGTTGATTCAGTTTTTGTGCGAAGGAAGGAATAGCGAAAATAACCACGGCTAAGGTAGTCATCAAAAAATTTTTGTTCATCGTTCGAGATTTTTTTAGCTTTATTAAGCAATTAATAATAGGTTTATTGATAACAAGTTGTTCTATGTTGTTCAGGAGAATTTTGCTCCCCTTTACTTTCCTTTTCGCCAGCGGCGCCATTTGCGGCTTACCGTTTTTACATGGAAAACCCCGTGACTAACCGATTTCACATCTTCAATGGAATAGAAAGCTTTCGGATTGGTTGTTTTAACCAGGTCTTCTACTTTCTGAATTTCATTTCTTTTAATAATACTGTATATGATGCTTACATTTTCGGTGCTGCCTTTGGCTTCGTGGTAGGTAATTCCGTACCCCGCATCTTTTAGGTTGGCTATTAGCTCTGTAGCACTGTTTCGGGTAATAATCTGGATTTTAACAATTCCCATGGCCAGGCGTTCTTCCAGCAACAGGCCTATTAGGTTTCCGGTTGCAAATCCTGCTGCATAGGCAAAGTAGCACACCCAGTTGTCGAGGTTCTCAAAAATACGGGAGATGGCTATTAACCAAATTAAAATTTCAAAAAAACCAAGCAGTGGAGCCAGGTATTTTTGCCCTTTCGAAACCATGACAATACGTATGGTGCCTATGGTTACGTCCATTATCCTGGAGAGAAATATCAGGAATGGAAGCAGAAAATAGGTGAAAAATGCAGTATTAGCAAAATCAGCTGCAAGCATCATCTTTTCAAAATTTCCAGTAAAAGTACATTAAAATTCCGAAGTAAAATGAAAACGAATGTCTTTGAATTCGTCTTGTGCCATTTGCAAAATAAACTGGGAGTCGGCCAGAAACACGTCGCGCCCCAGCTTGTCTTTAGCCATCTTTTGATGTTTTCTTTTTTTAAATTCCGTAAGAGCCTGGTTGTTATCTGATTCAATCCAGCAGGCTTTGTGTATTTGCAGCGGTTCAAACCGGCATTTTGCACCGTATTCATGTTCCAGTCTGAACTGAATAACTTCGAACTGAAGCTGCCCAACGGTCCCAATAATTTTACGGCCGTTAAACTGGCTGGTAAACAACTGAGCTACGCCTTCGTCTGTGAGGTGATCGACTCCTTTATGAAGCTGTTTCGACTTCATCGGGTCTGCATTTTCAATGTAGCGGAACAACTCCGGAGAAAAACTCGGAAGCCCTTTGTAATGGATCTCTTCTCCTTCGGTAATGGTGTCGCCAATAATAAAACTGCCATTGTCGGGCACGCCAATGATGTCGCCCGGATAAGCCTTTTCGATTATTTCTTTTTGTTCGGCCATAAATGCCGTGGGGCTCGAGATTCTTACATTTTTTCCCAGCCGCATGTGTTTGTAAACATTATTACGGACAAATGTTCCCGAGCAGATTTTTATAAATGCAATTCTGCTCCGGTGGTTGGGGTCGATATTCGCGTGTATTTTAAACACAAATCCTGAAAAGCCAGACTCTTCGGGTTTCACCACCCGCTCTTCAGCAGTTGCAGGTTGTGGCTTCGGGGCAATTTCCAGAAAAGCGTGTAGCAGTTCCTGCACTCCGAAATTGTACAATGCACTTCCAAAAAATACAGGAGCCAGGTTTCCTTCGAGGTAGTTCGCCCGGTCAAACTCAGGGTAAACGCCTTCTACCAGTTCCAGTTCTTCGCGCAGTGTTTCGGCATCGTCGCCAATGTGATCTTCCAGTTCCGGATTCGAAATATCTTCAAAGTCAATTCCCTGTTCAATGGCCTGAATGCTGGGATCGAACAGTTTTAAGCTGCGGTCGTAAATGCTGTAAACACCTTTAAAATCGGGGCCGTTATTTATTGGCCAGCTTAACGGCCTCACATTAATTTTTAGTTGTTCTTCTATTTCGTCGAGCAGGGTAAACGAGTCCTGAGCCGGACGGTCCATTTTGTTAATGAAAACAATAACCGGCGTTTTACGCATCCGGCAAACATTCATCAGCTTTTCAGTTTGCGGCTCTACTCCCTTTGCAGCATCAATAACAATAATAACACTGTCAACAGCCGTGAGCGTACGAAACGTGTCTTCCTGGAAATCCTGGTGCCCGGGTGTATCCAAAATATTTACTTTGTACCCGTTATATTCGAACCCCATAACTGATGTGGCTACCGAAATACCGCGCTGGCGCTCGATTTCCATAAAGTCGGAAGTGGCTCCTTTTTTAATTTTGTTGCTTTTTACTGCCCCTGCAATATGAATGGCACCGCCAAACAGAAGCAGTTTTTCTGTTAATGTGGTTTTTCCTGCATCGGGGTGGCTTACAATTCCAAATGTCCGCCGGCGGTTTATCTCATCCTGAAATGCCATTCTTTATCGTTTTGTTTTTGCGGCTGCAAAATTAAAAAAGAAGTTTAGAGATCAGTGTTTAACATCAAAAGTTTCAGAAATATTGCCGCTCAATTGGTGAAAAAATAACAAATAGAGGCTTCAGGTTAGCCAAATAAAAAACTCCCACCGAAGCAGGAGTACAGGAATTTTTTTCCTTCGGCATATAGCCTTATTGTGATAAGATGCAAAATTGATTTCAATGTTATTGAACAGATGGTCTGTCTTTCTATTGGGCTAAGGTAGGTATATTCTGATTAATATTTATATATTTAACAACATAAAACGAATCGGAATCTAAATCCCCGTCAACATGGCTGAAAAAGTTAAGGCTCCGGCTACAATACATAATTTTTACAATCGATTATTTTGTACAAACATTGAACGAGGATTAACCCGTTGAAACCAATTTATTATGGCAAAAATTTTAGGACTCGACCTCGGAACAAACAGCATCGGATGGGCTGTTGTGGAGAAAGAACGCGATTGTGAATTTCAATTAACAGATAAAGGCGTTCGTATTTTTCAGGAAGGCGTAAAAATTGAAAAAGGAATTGAGGGATCGAAAGCAGCTGAAAGAACCGGTTTTCGCAGCGCTCGAAGATTGAAGTATCGCCGTAAACTTCGAAAAATAGAGCTTTTAAAAGTATTATCGGCATACGGGTATTGTCCAACGCTTACAAATGAAGAACTTTTGAACTGGCGTTATAAAAAAGTTTATCCTAGAAACCAAGCTTTTCTAAACTGGCAGTCAACTGACGAGGCAAGCTCAAAAAATCCATATCATTACCGGGCTTTGGCAGTGGAGCAAAAGTTTGATTTAGAGAAGGAAGAAGACCGATTTAAAATCGGACGTGCATTTTATCATATTGCACAACGTCGTGGTTTTTTAAGTAACCGTTTGGAGGGAACGAAGGAAAGTGATGGTGCTGTAAAAAAATCAATTTCGGAGATTAATAGTTTGAAGGGGGATAAAACGCTTGGGCAATATTTTTATGAAAAATACAGGAAAAGAGAAAAAATAAGAAATACATATACACACAGGGAAGAACATTACCTGGATGAGTTTAAACGGATTTGTGAGTTTCAGAAACTGGATAGTGAATTTACAGCTAAAGCCAGAAAAGCCATTTTTTACCAGCGGCCTTTAAAATCGCAAAAAGGTCTGGTTGGTAAATGTGTCTTTGAGCCGAACAAACCGCGTTGTTCTGTTTCTCGCCCTGAATTTGAAGAATACAGAATGTTGTGCTTTGTTAATAACATGAAGATAAAGACTCCAACGGATGAACACCTTCGTTTTTTGACAGAAGAAGAAAAAAAGAAAATAATGCCTCAGTTCTTCAGAAAGAGCAAAGATTATTTCGATTTCGAAGATTTGGCAAAGCAATTGGCGCCAAAACATCAGTATAAATTTTATAAAAGAAGAGACAAGTATCCGGAAGACTGGTTGTTTAATTACAGCATGAAGACAATTGTAAGCGGATGCCCGGTTTCTACCCGGTTAAAAGATTTGTTTGGTGAAGATATTATGGCATTTAATATACCATATATAAGAGAAAAAGACGGAAAGAAATCAGTAATTGATATAGACGATATATGGCATGTGCTTTTTTCTTATGATTCGGAAGATAAATTGAAAGAATTTGCTGAAAAACGCTTGCAATTAACGGAAGATCAAGTCAAGGATTTTTTGAAAATTCGATTGAGAAAAGAATATGCTTCGTTAAGCCTGAAAGCGATAAAAAAGATTGTCCCTTTCTTGAAAGAAGGACTGATTTATTCCCACGCCGTTTTTCTGGCAAATATGGAAGATGCTATCCCCAAAGAGATATGGGAAATAGAAGAAAACAGGAATATTATAAGAACAGAAATAGCAAACATAATAGCTAATCAGAAAGAAGAAAAACAGATTTGCGAAATTGTTAACGGGATAATTAAAATAAATCATACAGATGAAGCAGTATGGAGTGAAGCTGCTTCAGAAATTTTCAAAAAAGATTTGTTGAGAAAAATAAAAGCTCATTTTGGCGAGAAGACCTATAATGCTTTTTCGGAAGAAAAGAAAAACAGGGTTGAAATCAGCGCTTTTGAACTGTTGAAAAAGCAGATGCAAAAAAATAGTGGAAGGGGCGAATTCGTTCCTGTGCATCGTATTGATGATAAAGTAAAAGCATTTATTTCCGATAATTTTGATGTTGAGCCAAAATCGCTGGCTAAAATTTACCATCCCTCTGCCATCGAAGTATATAAACCGCCTGTAAGGAAGGACGATGGCAAACTATACTTAGGCAGCCCAATGGTTTCTTCCATTCGTAACCCGATGGCAATGCGTGCGCTCCACCAATTGAGAAAAGTCATTAACGAACTAATAAAAACCGATGTTATTGATTCGGGAACCCATATTCATATTGAAATGGCTCGGGGGCTGATGAATTCCAACGAACGAAAAGCATGGCAAAGCTGGCAAAGAGACCGGGAAAACCTTCGCAAAGAGTACGCCCTGAAAATAAAGGAACATTTATCTTCGGATGCAGAGCCTTCGGAAACCGATATCTTGAAATATCAGCTTTGGGAGGAACAAAACCACAAATGTATTTATACCGGAAAAGAGATAGCCTTGTCTGAATTTTTAGGAGCTAATCCTTCTTTTGACATTGAGCACACCATTCCGCGTAGTATTTCTTTCGATAACTCGCAGGTAAATAAAACACTTTGTGAGAACACTTTTAACCGGTCTGTTAAAAAGAATAAAATACCTTATGAGCTATCTAATCATCTAGAAATACTTGCCAGGATAGAGTGCTGGAAAGAGAAATATGAAGAGTTGGATAAACAAATTGCAGCTTCGGTTCGACAGGCAAGAGTTGCCATCGATAAAGAGTCGAAAGACAGGGCAATTCAAAAAAGACATAAATTGAAGCTTGATTTTGGATACTGGAAAAATAAATACGAAAGGTTTACCATGGAGGATGTGCCGGAAGGTTTTAAAAATAGCCAGCTGGTTGATACCGGTATCATTACAAAATATTCCCGGTTGTATCTCAATACCTTGTTCGATAAAGTATATACTGTGAAAGGGAGCACAGTCGCCGATTTCAGGAAGCTATGGGGTTTGCAGGACGAATATGAAAAGAAAGCACGGGTAAACCACATCCATCATTGTATAGATGCTATTACCATTGCATGTATTACGAAAGAAAACTATGATAATCTGGCAAAATTTTATCATGACTTTGAAGATTTGAAAATAAAAGGAGTGGAACAATTACCGCGAGTTAAGAAGCCTTGGAAAACTTTTGCTGAAGATGTAAAGGCTATAGAGGATGAAGTTCTTATTTCTCATTATACTCCGGATGTGCTGCCAAAACAAACCAGGAAGAAACTTCGGGATAGAGGGCGGATTAAAAAAGATAAAAATGGCAATCCTATTTATCAAAACGGAGATACAGTAAGAGGAAGTTTGCATCAGCAAACGTTTTATGGCGCAATTGAAAAAGCAGTAATTAATAAGAAAGGGGAATCGGAAAAAGTAATAAAGTATGTTGTTCGAAAGTCACTTGATAGTCTAGAAGACAGCAGTATTAAAAATGTTGTTGACGAACGAGTAAGAGAAATAATTCAACATGCCCGGTTAGAAGAAAAAAAGCTGAAAAAAGAAATAGAGGTTCAAAAAAAGAAGCTGGAAAAGGCTGAGGAAGAAGAGGAGAATAGCATTTGCACTGAAATAGAAAGGCTGAATAGCCAGATATCAGAATTGTATACGTTACCAAATAAAAATGGCGCTCCTATTCCAATAAAGAAGGTAAGAATTTATCAAACTTCAGTAACAAATCCGTTGCATATAAAAGAACAGCGCGATAAGTCGAAAAAAAAGCTAAAATCGCACAAAGAATTTTTTCATGTGGCAAACGACAGTAATTATGCCATGGCTATTTATGAGGGTAAAGATGCAAAAGGAAAAATTAAAAGAGATTTTCAATTGTTGAATAATATGCAGGCTGGTGAGTTTTTTAAATTTTCTGTTCAAAAAGACTTAAAAGCACAAAACCTTAATCAAATACACAATCTTGTTCCCGACAAGATAGTTCAAGGGAAGGCAGAGTTATCTTTTAAAGCCGTATTAAAAATAGGGACAATGGTTGTTCTTTGGGAAAACTCACCGGAAGAAGTTTGGGATTTGACTGTGGCTGAAATTAATAAGAGACTGTATAAGATTGTAGGGTTATCTCAGCAAATAATTCAAGGAAAATACTTTTTTGGTACGATTGTAATGCGCCATCATAAAGAAGCATCATCAGCTTCTGATTTAAAAACATCAGATGGAAAATTTGAAAAAAATGAATCATATAAAGCGCAGAGGAAAATGAATCATAACCAATTTAACGCATTAGTAGAAGGTGTCGATTTTAAAATTGACCCACTTGGAAACATCAAGCGAATAAACTAAATTCATTCCCCTTTTTCGAAGCTTCTAACCTTTGGGAGAGGGGAGTTGATAACCACCAATAAAACGAGACAACATGTTAAAAACCATCACAACATGCCGGGTACGCCTGCGAAAAGCCAATGTACGGGAGCGAAATGCCGTTTCCCGTTGCAGAAAGCCGCTGTACCGTAGCATAGTGGCTCCGTACCACAGCGAAACGCTGCTGTACGGCTGCGGAATGCAAAATTCTGTTGCGAAATGGCACTGTACCCTGTACAGAGGCATTCCGCAACGGTACGGAGTAATCCGCTATGGATCTGCATAAAAATAATACCGAATAGTTTAACCACAGGTTGGTTAATGACCCTGAACAACGGACACATCCCAAAAAATTCCGGATTATCCCCGGTATTTTGAGTGTCTTTCATGTTCGCACTTATACTGCCGTCAGTGCAGGATATTTTCATTAATTTTTCAAAAACTTAAAATTTATTTTTATGAATGCCTCAAAAATGTCGATTGAAGAAATTTTGTATGCTTCAGGATTGAGAATTAACAACAGCCTCAGCGACCGGAAAATACTCGATGCCGTGTCGCCCATGGGATATCCTGAAGCAAAGTTGAACGAAGGAGCCGCATTGCTCGAGGAAACTGTCACTCTTGTGGAAACACAGAAAAAGGAATACGGCGAAGTTGATGAGGCCCAGTCGGGCTATGAGGCTGTACGCAAAACGGCAAACCAAACCTATATGGATATGTTGCGGATTGCCAGGGTAGCTTTAAAAAATGATGTAAAAGCAATAACTACCCTCGACCTTGACGGGCGACGTGCCCGCACCCTTAGCGGCTGGCTGAAACAAACGCTGGGGTTTTATCGTGCTGTTTTGGCCAACGACGAGTGGAAGGCAGCAATGGCAGCATACGGACAGCCGGAAGAGAAGTTCAGCGCACAGGTAACGGCCATTGAAGAGGTTGCCACAGCTTCTGAAGCCATTAAAAAGGAGATGGGCGATGCCCAGAATGCCACGCTCGAACGCGACATGAAGCTGGAAGAACTGGTGGACTGGATTAACGACTATGAAGTAATCGCACGCATTGCTCTGGCCGACAAACCCCAGTTGCTCGAAAAACTGGGTATTGTGGTAAAAGCATAGCCTGTTTATAAGGATTTAAATCTTCAAGGTTTTTAAGACCTTGAAGGTTTAGTTTAAAAAGTACTACGGAGTTAGTAACAACTTTTTAGGTGCTTTGCAGGATAAAAAAAGATGCTTTTTAGACTCCCGAAGGTCGGAAAGACACTTCGGGGGCAGCGGCAAACCTTTCGGTGTCTTATATACCCGAAAGCGTTTCCGAAAATCTCGAACGTTTTTAAATGCAAATAAATGGGACCAGTATCACTCGAATACGGACAGTTTTATCATATCTATAACTGCGGAATCAATGGTTGTAACCTATTCCGGGAAAATGAGAATTACGAGTATTTTCTTCACTTGTACGATAAGTATGTTTCGCCAGTGGCCGATACATTTGCGTGGGTTTTGATGAGAAATCATTTTCATTTCTTGGTAAGAATAAGAAAGGAGGAGGAAATATCTTTCATGGGAACTCAGACTCCGAAGGTCGGAAAGACACTTCGCGGTCACCAACAAACCTTTCGGTGTCTAACAGACCCGAAAGCGTTTCCGAAAACATCGAACGTTTTTAAATGCAAATAAATGGGACCAGTATCACTCGAATACGGACAGTTTTATCATATCTATAACTGCGGAATCAATGGTTGTAACCTATTCCGGGAAAATGAGAATTACGAGTATTTTCTTCACTTGTACGATAAGTATGTTTCGCCAGTGGCCGATACATTTGCGTGGGTTTTGATGAGAAATCATTTTCATTTCTTGGTAAGAATAAGAAAGGAGGAGGAAATTCCTTT</t>
  </si>
  <si>
    <t>MAKILGLDLGTNSIGWAVVEKERDCEFQLTDKGVRIFQEGVKIEKGIEGSKAAERTGFRSARRLKYRRKLRKIELLKVLSAYGYCPTLTNEELLNWRYKKVYPRNQAFLNWQSTDEASSKNPYHYRALAVEQKFDLEKEEDRFKIGRAFYHIAQRRGFLSNRLEGTKESDGAVKKSISEINSLKGDKTLGQYFYEKYRKREKIRNTYTHREEHYLDEFKRICEFQKLDSEFTAKARKAIFYQRPLKSQKGLVGKCVFEPNKPRCSVSRPEFEEYRMLCFVNNMKIKTPTDEHLRFLTEEEKKKIMPQFFRKSKDYFDFEDLAKQLAPKHQYKFYKRRDKYPEDWLFNYSMKTIVSGCPVSTRLKDLFGEDIMAFNIPYIREKDGKKSVIDIDDIWHVLFSYDSEDKLKEFAEKRLQLTEDQVKDFLKIRLRKEYASLSLKAIKKIVPFLKEGLIYSHAVFLANMEDAIPKEIWEIEENRNIIRTEIANIIANQKEEKQICEIVNGIIKINHTDEAVWSEAASEIFKKDLLRKIKAHFGEKTYNAFSEEKKNRVEISAFELLKKQMQKNSGRGEFVPVHRIDDKVKAFISDNFDVEPKSLAKIYHPSAIEVYKPPVRKDDGKLYLGSPMVSSIRNPMAMRALHQLRKVINELIKTDVIDSGTHIHIEMARGLMNSNERKAWQSWQRDRENLRKEYALKIKEHLSSDAEPSETDILKYQLWEEQNHKCIYTGKEIALSEFLGANPSFDIEHTIPRSISFDNSQVNKTLCENTFNRSVKKNKIPYELSNHLEILARIECWKEKYEELDKQIAASVRQARVAIDKESKDRAIQKRHKLKLDFGYWKNKYERFTMEDVPEGFKNSQLVDTGIITKYSRLYLNTLFDKVYTVKGSTVADFRKLWGLQDEYEKKARVNHIHHCIDAITIACITKENYDNLAKFYHDFEDLKIKGVEQLPRVKKPWKTFAEDVKAIEDEVLISHYTPDVLPKQTRKKLRDRGRIKKDKNGNPIYQNGDTVRGSLHQQTFYGAIEKAVINKKGESEKVIKYVVRKSLDSLEDSSIKNVVDERVREIIQHARLEEKKLKKEIEVQKKKLEKAEEEEENSICTEIERLNSQISELYTLPNKNGAPIPIKKVRIYQTSVTNPLHIKEQRDKSKKKLKSHKEFFHVANDSNYAMAIYEGKDAKGKIKRDFQLLNNMQAGEFFKFSVQKDLKAQNLNQIHNLVPDKIVQGKAELSFKAVLKIGTMVVLWENSPEEVWDLTVAEINKRLYKIVGLSQQIIQGKYFFGTIVMRHHKEASSASDLKTSDGKFEKNESYKAQRKMNHNQFNALVEGVDFKIDPLGNIKRIN</t>
  </si>
  <si>
    <t>1291743.SAMD00000345.LOSG293_500010</t>
  </si>
  <si>
    <t>putative CRISPR-associated protein</t>
  </si>
  <si>
    <t>MMKEYSIGLDIGSSSVGFVAVDDQYRVVRAKGKNVIGTRLFDEGKTAADRRGLRTTRRRLSRRKWRLRLLRGIFEPHINEIDESFFMRLKESNISPKDSNKHFPGDILFNDRSDREFYENYPTIYHLRQALKTEKRQFDIREIYLAMHHIVKYRGHFLEGGTVTDFEVGELDLAGKFSRLNELFESINLEVPFVLRLDNLEDVKAVLIDSQRSAQDRQRTLTPDIYVPSTDKITEKRFKGIATELLKAIVGNKAKFDVLAGLELDKEEAKLWALTFDSETFDEDIEQLEGDMTEATQDLIEILKSLRSLIRLAVNMPEGVSLSEMMIQRYEDHADHLKLLRDIIHNTDAEKAAGLQAAYDGYIDGVKGKKTPVDDFYKAIKKNLDDSEAAHQILALIDKNEFMPKQRSKSNGWIPHQIQQKELDRIIENQKQYYPWLADVNPNESRRKVAPYKIDELVTFRVPYYVGPLVTSEEQKKYGSKFAWMVRKEEKGEITPWNFDQKVDRAASATEFINRMTTMDTYLLNEDVLPAHSLIYQKYEVLNELNKVKINGDAITPELKQKIYHDLFEKQTTVSIKNLQTYLVSESEASEVPEIKGLADEKKFLSGLTTYHDLMKIFDRNVVNDPERAEDFEKIIRWSTVFEDKHIYREKLDSLSWLTTDQKDRLAVKRYRGWGRLSEKLLIGLRDEGHRSIMDYLWETTSNFMQIQAQNDFSEKIAAENKEFLDNTQSVQGIINELYTSPQNKKAIRQTLLVVEDIKKAFHGEAPKRIFVEFARENESTPQRSIQRQRQVENAYEKVTQNLLVDDKIRAELKDSINEKRLFHDRLFLYFMQGGIDMYSGKKINIDNLSAYDIDHILPQSFTVDNSLDNRVLTNQKDNREKGNSLPSELYRGSMKETWEMMRNQGLLSKGKFHRLMMTPNSMTAYDQQGFINRQLVETRQVIKLAVEILASEFDQADEKVEIVSVKAGLTHQMRQDFSLIKNRDVNDYHHAFDAYLTAFVGTYLLKRYPKLRPYFVYGEFKKFSQKQANLTNFNFLWALKHKDQVAVEDTGEKIWNKPQDLAYIRHLFAFKKILISREVSERHGALFDQTLYKASDDKASGQGSKKLIPAKDNRPTELYGGYSGQTSAFMAIVKVTKGKKTKYLVVGVPTAAISQLQGMDVKSSQYTEKIYNILSPKLLSKNDDFEVIVPKVRYRQLILDNNQLFTLGSDTYKYNARQLVLSNEVLAVINRDKSFIDKKLSEEAENQALNDAFDEIVVAMDKHFDLYDKNGFREKVKAGKQRFEELPVSLFSEDKENEGITKRTVLKRILQGLHANATTSDLKVLDGKFYN</t>
  </si>
  <si>
    <t>1262893.PRJEB1006.BN782_01049</t>
  </si>
  <si>
    <t>MNNEYFVGFDIGTNSVGAAVTDEKYHVLKFKGNAMWTSAVFESAQQSADRRLNRTARRRLDRSQQRRDLLQELIAPAITPVDPRFFDRIRESALWAEDKTTGSRFTYFSDEGYTDKQYHKEYPTIHHLICSLMNDPAPHDPRLVYIACSYMLTHRGHFLNEADKEKIDDVLDIRRVFNELCSWFTSYGIEVPFSCFPEEFGNVLTANRGVQDRTRAFYDLLFAGKKPKPSEDDQVDIDVLIKLISGGKIELSKLFLNEEYSELENNKIQLSDAGFDEKEPELRSELGDDFGLVAAAKNIYDWSLLTGVLGECKSISEAKVKTYEKHSEDLAALRRVVRKYHPDKYKEIFKKYVVGNYTSYSGNVKSAGKISETKLKRCNQAEFCDYLKSKLKDVKPAPGDDECERVLKEISKHTFCPRQVTTDNRVIPYQLYYTELKKVLENAKRYIPQLNVTDEYGSAADKILSLMTFRIPYYVGPLVKKNDSSNAWIVRRGEGRILPWNFDELVDKDKCEDEFIRRMTCKCTYIAGKNVLPKNSLLYCKFMVLNEINNIKINGERISVGDKQKIYTELFEKKRKVTVRDIRNLLTSEGRLKAGDTFGGIDITVKSSLKPQHDLKRLMAAGVITEADAEEIIERITCTTDVSRLRTWLGKFGLSAADAKYVSGLKYSDFGRLSREFLTEVNDVDPATGEVINPNIITMMWENNINLMELLSQKYSYRSQIESMNREYYAANPLTLDERMSEMYIPSAVRRPVKRTIEMMKEYMHIMRKPPKRIFIEMARELTDLDNKGKRTSSRRNTLLEFFKKCPQDTTELRAQLEKKSDDELRSEKLYLYFAQLGKCMYSGESIDIERLGSKLYDVDHIFPQARVKDDSIENKVLVLSDLNGAKSDRYPINADIRNKMHSFWDKLHSIGLIGEKKYERLTRSTGFTDDELAGFISRQLVETRQSTKAVAALLAEEFPESEIVYVKAGLASQFRHEFGLLKCREINDLHHAKDAYLNIVMGNIYHVKFTKDPMNFVKEYRRKEQVFDLKIQSMLTHDAIRNGETAWIGDGTWLETVKKQMEKNNIRYVRYSFRRKGALFNLMPERKNPSLLPRKNGKNMVLPAEKYGGYNNTAASFFSLVKYHSAKGSGVVIIPVELIHAHRYEHDSSFAEEYALRVLADIVSLKKGDVLQSVEFPLGSRILKVNTLLDIDGFRANITGKDSGGKYLGISSASSLIISQVDTTYIKRVISINERISACEKNKQSYTIRPEFDVITSERNIEIYNMLCEKISSRPFCIKFANTSDTFVSGREKFIALSLNEQVKTLTNMLSVFKTGRASGCDLTNIGGSKNTAIVKLNAVLSNLKDFKSVRIIDQSPTGLYEKVSPNLLSL</t>
  </si>
  <si>
    <t>1582.SAMN03580836.AAW28_06160</t>
  </si>
  <si>
    <t>GCF_001013375.1</t>
  </si>
  <si>
    <t>Lacticaseibacillus casei strain N87 gLb87_seq1| whole genome</t>
  </si>
  <si>
    <t>GTCTCAGGTAGATGTCAGATCAATCAGTTAAAAAGC</t>
  </si>
  <si>
    <t>CGTGTTTGACTAGGAGATTCGGCAGTGCCTGTTGGTGTTGGTTACGCCGTAATGCCAGGATATAGCCATTTTTTATGCGTAGTCGGTACGTGACAAATAATTGCAGTCGGATAGGGCGGCCTAAATAATCAATGATCGGATACGGTTTTTGATTGCTTAGCATCGTGCTCATCTCCCGACTCCATTATATAACTTGAAATGTCACAGGTTTATGACAATCACCTACATTAGATGGCGCGTCCATGCTATACTGGCGTATGAATCAGCAATGAAGATGGAGGCACAGTATGGATCAGTTTAGTATTAGTAATTTAGCAGACTGGCTTGAAGCGCATAACGATGAGCTGATGGCCAAAACCACCCAACTGGATCCCACGAAGGTATATGCCATTGTGGATTATTTGAAAGTGCTCAAAAAGCCGGCTGAGAAATACCTGCACATGAAACAGACCGACTATTACACAACTGAGTCAGATCACAAATTGAATCTCCCAGACGATCAGGCACCCCTGACGGCTACTCACGATCGCATTATGGTCAATCACGTTGATGGTTCCATTAAAGATGATCAACTGAATTTTACGTATAACCACGAACCGGTTTTCGATGGTGGTTATGCTCCTCAGCGGGATCTCAACATCGTGAAGTATGGGCTGGAGGTCATCGGAGCAGTGGCAACCAGTGGGCACATCGAGACGGTCAGCAAGGCCTTATCCCCAGACGCCGTTCTCACACTTGTGCTGGCAGCCACTGCATTCGCTAACCACCAGTCTTAAGACTACGCAGGGGTTGCCAGCCAGTCATGGTCGGTTAACTCATGATATTTTTTCGAAACCGGAACCCAGAGATGGGCTCTTAAAATAGCGCTGATGCTTTGCCAAAATGCAGGGTCGTCGCGCTGTTTTTTATTCGTTGTAATCGTAATGGGGACGCCGGTTTCAGTGATGGCGTTAATGTTAGGGTAAACAATTTGCTGCAACTGGGTTGCAATAAAGTCAGTTTGGTTAATCAACATAAGAATCATCCTTTCATTTGTTGATAAAACCAGCATAACCAGACCATGTGGTGATATCACGAATCAACCGGGATGAATCTGGGGAAAATTGATGATGAAGTTGTGGCTTTTCCCTTAAGTAATGGTTAAGGGCTTTAAGGAACAGGCTGGCGGAGTTTGCGGTCTTAACCCAAATGCCTATCAACCTAAAGATAAGCCGCATAATCATGCTGCAGCCGGTTGCGCAATGTTTGCTTGGCCGGTTCGGAAATGAACGCGGCGTTAATGGCGTTTAAATTGAAGGCCAAGAAGTCTGCAGCGGTGGTTTTAAAGTAGGTTTGATACAGTTCGTACTCGTGGGTCAGGGTCGTATTGGAAACAGTGCGGTTGTCGGTGTTGATGGTGATAGCAGCACCGGCAGCTTTGAGTGCTTGATACGGGAACTCATCTAGTGACCGAGCCGCTTTGGTTTGCAGGTTGCTGGTCAGGCACAGTTCGATCGTGGTATGGGTCTGGACGATCTTTTGAATGAGGTCTGGTTGATCGAAGCAGGCAGTGGCGTGACCGATTCGCGGAATGCCAAGGAAGATGGCTTCGGCAATATTTTGGGGGCAGTGGCATTCGCCGGCGTGAAAAGTTAATGGAACGCCGAGCGCTTGCGCAGTTTTGATCGCAGGAGCGCACACGCTGGTGGGAAAATCAGCCTCGTTGCCGGCAAAATCGCCGCCGACCAACCCGTTACCTAGCAGCGCAGCATTGGCACGAAACATGGCTTGATTATCAGCATTGGGCAACTGGCGCATGCCACAGACGAGCGCTTTAGCAACAATGTCGAACTTGGTCATGGCCTGGTGCAGACCTTCGATGACAGCCTCGGTTGCTTCACTTAAAGACAAGCCGCCGCTGATTGAGAACGCTGGGGCAAATCTGATTTCGATATACCGAACATTTTCTTCCGACGCCTGGGCGACAACATCGAAAGCCGCCAATTGTAAAGCTTTTTTGGTCTGGAGCAGTGGGGCAACAAAGTCAAAAGTTTTGAGATAATCAGCCAGATTTTCAGAATCGGCCGGCGCCTGAACGAGTTGGCGCAAGGCGTCATCGGAGGCCGGCAAAGGGCGATTGATCATTTTGGCGAGTTGGCGAATGCAGCTTAGCGATAATGAGCCGTCAAGATGGCAGTGCAGTTCCGTTTTACCTAAAGCATGTAGCGTGTCGAAGTCCATCGGTTTCTCCTTTGTTAAAGCCTAGAATGACTTGAGTTTAACATAGGCAGCAGCTAACGCGTTACAATAGTTATAGGAACCGAATTAAAGGTAAGGGTGATAAAAGATGCGCATGGTCGATTTGATCACGAAGAAACGCGATCGAGGTGAGCTGACAAATGATGAGCTGACCTGGATGATTGAACAATATACCGCTGGCAAGATTCCTGACTATCAGATGAGTGCCTTTTTAATGGCGGTTTACTTCAATGGCATGACGGATGCCGAACGCAACCATTTTGCGTTTGCAATGCTGCACTCCGGAGATGTTCTTGATCTCAGCGAAATCCCCGGTATTAAGGTCGATAAGCACAGCACCGGTGGGGTAGGCGACAAGATCAGTATTCCGTTGGCGCCGCTGGTTGCGTGCTTAGGCGTGCCGGTGCCGATGATTTCCGGTCGCGGGCTTGGCCATACAGGGGGGACGCTTGATAAGCTCGAGAGTATCCCCGGTTTCAACGTCACCGAAACCGAGGCAGAGTTTAAAAAGCAGGTGCAGACGATCCACGAAGCGATTGTCAGCGCCAGCCGCGAAGTTGCCCCAGCGGATCGCCGGATTTATGCGTTGCGTGATGTGACGGGCACTGTGGAATCGATACCACTTATTGCCGGCTCCATCATGAGCAAAAAACTGGCCAGCGGCACCAATGCCTTAGTCTTCGATGTCAAAGTCGGCAATGGTGCGTTCATGAAAACGATCAAAGATGCACGGGCCTTAGCCAAGGCTTTGGTTAGCATCAGCAAGAGTGCTGGCGTCAAAAGCGTTGCCTTATTGACTGACATGAATCAGCCACTTGGGATTACGATCGGGAATAGTCTGGAAATTGCCGAATCCATTGCGGTACTGAAAAATCGCGGGCCGCGTGATGTGCATGATCTGACCGTCGCTTTAGCAGCGCAAATGTTGGTACTAGGCGGCAAGGCACCTAACTTGGAAATTGCCAGCGGCTTAGCCGAAGACGCTTTGCGGGATGGGCGCGCTTTGACTGCATTTAAGCAATTAATTCAAGCACAAGGCGGCGATCCCGCTGTCGTTGACGATACGCGAAAATTACCGCAAGCCAAGTATCGGATTCCCGTGACTGCCGATGAAAGCGGCGTTGTCGATCAAATTGATACGAATGCGCTTGGCCTAGCAGCGATGCAACTCGGTGGTGGGCGGGCCAAAAAAGATGACGTTTTGGATTTAGCAGTCGGATTGGTTTTGCACAAGAAACTGGGAACACCGGTGTCGAAAGGCGATACGCTTGTGATGTTGCACACGGATACGAAAAATGTCGCCGATATTGTTGGACTAGTCCAAAAAGCCTATCACATTGGCTCCTCAGCGCCGAAAAAGTCACCGCTCATTCATGAAATTATTCGCCCGTGACGTTTATTTTCACAAACAGATGGATTATTTCTACAGTCGTGAAAAAGATAGAAAACAGAACGTCTGGGAAACGTTTGCGGACGGGCGTGTCGGCCAATATCATAACACCCTTGTGATTTGAAAAAATGTGAGAAGCATGATTTCCATCTTGTTTTTTGGGTTTTTGGTTTTTAAAAAATAAATATCGGGGTATACTTAGATTGTAATGAATCTATTGAAGGAGGAGAAACATATGCTAATGGCAATGGACGTATTATCGCTTGCACGTTTTCAGTTTGCGATGACGACCGTTTTCCATTTCTTTTTCGTGCCGTTTTCAATTGGTATGGGCCTTGTGACCGCCATTATGGAAACGCTATATGTGCGCAAAAAGAATGAGACATATAAGAAGATGGCCAAGTTCTGGGGCAAGATCTTCTTGCTCAGCTTTGCCGTAGGGGTCGTTACCGGCATTATTCAAGAATTTCAGTTCGGCATGAATTGGTCGAACTATTCACGATTCATGGGGGACATCTTCGGGGTGCCACTGGCGATTGAAGCGCTGCTGGCATTCTTTATGGAATCGACGTTCATCGGTTTGTGGATGTTTACTTGGGATCGCTTCAAGCCAGCTGTACATGCTATTTTTATTTGGATGACCTGGTTAGGTACCACGTTATCGGCAATTTGGATTCTTTCAGCAAATGCCTTTATGCAGCACCCAACTGGCTTTGCGATCAGTCAAACCACAGGACGGGTCAAGTTGGTTGACTTTGGTGCCGTGATCACGAATCCGCAGTTGTGGGTTGAATTTCCGCATGTTATCTTTGGTGCCTTCACTACAGCTGGGTTTGCCGTTGCGGGCATGGCTGCTTGGCGGTTACTGAAGAAGGATCAGGTCGACTTTTACAAGAAGTCACTTAAGGTCGGTTTGGTAGTCGGAACCATCGCTTCTGCGTGCGCGATCGGTTTTGGTGATTTGCAGACGCAATTCATTATCAAAGATCAGCCAATGAAGTTTGCGGCTACCGAAGGGATTTACAAAGATACCAGTGATCCGGCACCGTGGACGTTGGTTGAGTTGATCAATACCAAAGATCACACGACGAGTGGCAATATTGAAGTGCCATATTTGCTGAGCCTGTTGTCCTACCACAAAATGAACGGTTCGGTTAAAGGCATGGAGACGGCTAACAAAGAACTTCAAGCCAAGTATGGTAAAGACAAAGACTACTATGTACCGGTTAAGACCTTGTTCTGGAGCTTCCGGGTCATGGCCGGTGGCGGTGTTCTGCTATTCCTGCTTGGTGTCTTAGGTCTTTGGTTCGGTCGCAAGAAGAAGGATACGTTGTTGAATCAACGTTGGCTGCTATACATTCTCGGCTTTGCACTATGGCTGCCATTTATCATTAACACGGCTGGTTGGTTCATCACTGAGTTAGGTCGTTATCCGTGGGTTGTTTACGGATTGTACACGATCGCCGATGCGGTTTCGCCAACCACGACAGCCGGTCAGTTGCTGTTCACCAACATTTGCTACTTCCTGATCTTTACCTTGCTTGGCGGTGTCATGATTTATTATTCACACCGTGTCTTGAAGAAAGGACCAGAAGGCGATTTGAACACCGATTATGGGGTCAATAGCGATCCGTTAGCTAAGGAGGCGTTCGCAAAATGAGCTGGTTACAGATTTTATGGTTCTTTTTATTGTTCGTCCTGTTCAGCGGTTTCTTCGTACTTGAAGGCTTCGACTTTGGCGTTGGCATGTCAACCAAACTGTTAGCTCGCAACACGAGCGAAGAAGATCAGTTGGTGGCAACGATCGGTCCGCATTGGGATGGTAATGAAGTTTGGCTGATCACCGCTGGCGGTGCGATGTTTGCTTCCTATCCAATGTGGTACGCAAGCTTGTTCTCCGGCTTTTACATCATGTTCTTCATCGTTTTGTTTGGGCTGATTGTTCGTGGTGTGTCCTTTGAGTTTGCGGCACACGCCGAGACCAAAACCGGTCGCAATATCTGGCGCTGGGCGCTGGCTTGCGGCAGCCTGATTCCGCCGTTTGTCTTAGGGATGATTTTCACTGCGATTATCCAGCCGCTACCAATTACCAAGGCCGGTGACGTTTATCCGACGTTGGGCAATCAGATTAATCTTCTGACCATCGTTGGTGGTGTCGCGGTGACGTTGATGATGCTGATGCACGGGTTGAACTTCATTCGCCTGAAGACAACCGGTGATTTACGCAAGCGTGCGCGCGATTGGAATAGCAAGCTGTATTATCTGCTATATGCCGGTGAAGTTGTATTCGCAGTTCTGCTGTTCTTTATGACCGACTTCTTCAAGGAACGCCCTATCAGCACGTTACTGATTTTGGTTGTGATTGTCGGCTCAACTGTTGCTGCGCATATCGGCGTTTTGAAAGATAATGAAGTGCTTTCCTTTGTCGGAAGTGCGATTGGACTGGTTGGCGTCGTTGGCGTCATCTTCAATGGCTTATTCCCACGTGTCATGATCGGGCAGGATGCAGCAATGTCCATTCTTGCAAAAGATGCCAGTGCCAGCTCGTTGACCCTGACCATCATGACCATCGTGGCAGTTATCCTGTTGCCAATTGCCTTAATCTACTTCATCTGGAGTTACGTTGTCTTCCACAAACGTATTCAAGCAAAAGGGGCGGTTAGTGAATGATCGATAAGACGCTCATGCGCTTATCGGGAATGAAGAAAACAATGACAATGCTTGCCGGGTTTGCGCTCGTGCAAGCTTTTGTTATTTTATTGCAAGGAAAGTTTCTTGCAGAAGGGATCGTCCATTCCTGGAATCGTCAAAGTTTAGCCGGGTTATGGATGCCTTTGGGGCTGTTTGCACTGGCATTTACAGTGCGGCAGCTCATTGTGTGGGTGCGCAATCGCATCGGTGCCCGCTTCGCCATGAACGGATCTGCGTGGTTGCAAGAACAATTGCTGAAGCACTTGTATGCATTAGGACCAGCGGCAGTGGCAAAAGAAGGTACCGGTAATCTGGTCACCATGGCGCTCGACGGCATTCCCGAAGCCGAAAATTATATTGAACTGATCTTAAACAAAATTCTCAACATGAGCATTATTCCATGGGTTTTGGTCGCCTATATCTGGTATGAAAATTGGTTGACCGGCTTTACTCTGCTGATTATGTTTCCGATCATCATCTTGTTCATGGTGATTTTGGGACTGGCAGCGCGTGATAAGTCGGAAAGTCAGTATGCCGGTTTTCAGAAAATGAGCAACCATTTCATTGATTCGCTGCGGGGACTCAAAACGCTGCAATTGATGGGCATTAGTCGCCAGTACGCCAATAACGTTTATGAAGTTTCGGAAGATTACCGGAAGCAGACCATGGGCGTTTTACGCATTGCCATGTTGTCGACCTTTGCGTTGGATTTCTTTACGACGTTATCGATTGCGGTTGTCGCGGTTTTTCTTGGGATTAAGCTGATGGATGGCGGCATTCCTTTATACCCCGCGATGGTCGCGCTGATTCTGGCGCCGGAGTATTTTATGCCGATTCGTGATTTCGGCACGGATTACCACGCAACGTTAAATGGCAAAAACGCGATGGCCGCGATCTGGAAGGTGATCGACCAGCCGTTGCCGACTGACACCAAGGTGTTGCCGGCGTTTGACGGTTGGCAGAATCAAGATACATTAACCATGCAGCATCTTGATTTCATGTACGACGATAAACGTGCAGGAATTCATGACGCCAATCTGCAGTTTACCGGCCCGGAAAAGGTAGCAATCATTGGCGCCAGCGGTTCCGGCAAGTCGACATTGTTAAATTTGATTGGCGGCTTTTTGCAACCGCAATCCGCAACGATCACTGTCCGGGGAACCAAGGTGCCGCATCTGACGCAGGCCGCCTGGCAGGATCATTTGAGTTATATTCCTCAGGATCCGTATTTGTTTGCGGATACCATTGCCGCTAACATTCGCTTTTATCGCCCGAGCGCTTCGGATGACGAAGTTCGGCAAGCAGCAGCGGCGGCAGGTTTGAGTCACTGGATCGAGACGTTGCCGGATGGGTATGCCACCCGCATCGGTGAAGGTGGCCGGGGAATTTCTGGCGGCCAGGCCCAGCGAATCGCGTTGGCCAGAACACTGGTTGACACCAACCGGTCAATCTGGCTATTCGATGAGCCGACCGCCCATTTGGATATTGAAACCGAAGCCGAGTTAAAGGAGACTTTGGTGCCGCTATTTAAAAATCGCCTAGTCATCTTTGCCACGCACCGACTGCATTGGCTCAATCAAATGGATCGCGTGATTGTTGTGGATGGCGGGCGGATCGTTGCTGAAGGAACACCGAGCGAGCTAGCGGCCCACTCTAAGCCATATCAGGCACTGGTACACGAAATGCGAGGTGAGTTCAATGCATTGGTGGAAAAATGAACACTGGGTCCGGCCTGATCTAAAACGCTACCGGTGGCTACTGTTTTGGTCGCTGGTTCTTGGGGTCATGACGTTCGTGTTCGCCGGCGCGTTGATGTTCACCTCAGGCTTTTTGATTGATAAAAGTGCCACTAAACCCTTATTTGCGGCGATTTATGTGACTGTTGTCCTGACCCGTGCCTTTGGGGTTGGACGCCCGGTCTTCCAATATGTTGAGCGTTTAACCAGTCACAACTGGGTGCTGCGGATTACCAGCCATATGCGCCGTAAGTTATACAAAGTGTTGGAAACCGATGCGGCATTTGTCTCGGAACACCACCAAACCGGTGATATTTTGGGATTACTGGCAGATGACATCGGCCACATTCAGAACCTTTATTTGCGGATGATTTTTCCGACCGTGGTTGGCGCTGGCTTAACGGTGATTGCCACGTTACTATTAGGCTGGTTCAACTGGGGTTTTGCGTTATGGATCTGCTTGTTACTACTGTTCCAGATCCTGATTCTTCCTTGGTGGGGGCTAGTGGTTGAACGCTTCCGCAAGGCTGAGCAAAAGCAACTGAACCATGATGCCTATGTCTCACTGACAGACTCTGTGCTTGGTCTATCCGATTGGGTCATCACCCATCGTGGTCAGGAGTTTTTGGATCAAAGCTTGGCAGCACCGAAAAAGCTAGCTGCCTCAACGGCAAAATCCAAACGTTTCCAGTGGGGACGGGACTTTGTCGGCCAGTTACTCTTTGTGTTGATTACGATCAGTATGCTAATTTGGACTAACCTTGAATGGACCGGCAGTCAGGCAAGTGCCAACTGGGTCGGTGCCTTCGTCCTGGTTGTTTTCCCGCTTGATCAAGCCTTTTCCGGCATTGCCCAAGGCGTCGGTGAGTGGCCAACTTATCGAGATGCGATCCGGCACCTCAATGATCTGCACCCGGTGACACGAGCATTGCCCAAGCAGCAGCCGGTACCGACTAGTTTTAAAACCATTCAGCTAAAACAGGTCAGCTTCCGCTATACGCCAACCGATCCTGAATTGATCACCGATATCGATTTGACCGTTCACGCCGGCGAAAAAATGGCGATTCTCGGTCCTAGTGGCATGGGGAAAACAACCTTGTTGCAACTGGTCTTGGGTGACTTAACGCCGACAACCGGCCAAGTGCTGATTGACGGGCAGGATGTGCTGACCTATCAGGAACACCGCACGAATTTGTTCGCGGTGCTAGATCAAAGTCCATTTCTGTTCAGTACGTCGATTATTAATAACGTCCGTTTGGGCAATGAAAATGCCAGCGATGAAGAAGTCGCTGCGGCGTTGAAAGCCGTCAAACTGGACAAACTCATTGCCCAACTGCCCAATGGTATGGACAGCAGTGTCGAAGAAGCTGGCTTTGCCTTTTCCGGTGGTGAGCGTCAGCGGTTATCGTTAGCGCGGATTCTTTTACAGGATGCGCCTATCGTACTGCTGGACGAACCTACCGTTGGCTTGGACCCGATTACCGAACAGGCGCTGCTGGATACGATGTTCTCCGTTCTAAAAGGGAAGACCATTCTATGGGTCACCCATCATCTGCAAGGCGTCAGCCAAACCGATCGCGTCGTCTTCCTGGAAGATGGCCGGTTGACAATGAATGACACGCCGCAGCATTTGGCTGAGCAGAATCAGCGGTATCAGAATCTGTATGCGCTGGATGCGGGGTTGCGGTGAGGTGTTAAAAAAGTTCTAATTTTAAATTTAGTAGCGTCGCCAATAAAACAACTGATAAGTGTGGTGGCGTTAGAAAATTGTTTTATTTTCGATCCAAGTTCTGTATGCAATCAGAATTTGGATCGTTTTTATTTTGTTACAACTTAAAAAAAGTTGAGGCTGCAAAAGGAAAATCACGAATAACGTTTAAATTGTTGAAACCGGTTACGTAAAGCCTCATACTGTAGATATTATTAGAAATGTGGAGGAGAAAGATGACAAAACTTAATCAACCATACGGAATTGGCCTCGATATAGGATCAAGTTCGATCGGTTTTGCTGTTGTGGACGCAAATAGTCATTTGCTTCGTTTAAAAGGTGAAACGGCTATTGGGGCAAGATTATTCAGAGAAGGTGAATCCGCGGCGGGTAGGCGAGCAAGTCGAACAACGCGGCGACGTTTGAGTCACAATCGTTGGCGACTGCGCTTTTTGCAGGACTTTTTTGATCCTCATATATCTTCAATAGATCCTGATTTCTTTTTACGGCAAAAGTATTCAGAGATCTCTCCTAAAGACAAAGAGCGGTTTAAATATGAAAAACGGCTTTTTAATGATCGAACGGATGCTCAATTTTACAAGCAATATCCAACAATGTACCATTTACGGCTGCACTTAATGAATGATGCCAGTAAAGCTGATCCCCGTGAGATCTTTTTTGCAATTCACCATATTTTAAAAAGCCGTGGGCATTTTTTGACGCCAGGCGATGCTAAAAACTTTAACACTGATGATGTGGACTTAAAACACATCTTTCCTGCATTGACCGAAGCGTATGCGCAAGCTTATCCTGACTTGACCTTAAGTTTTGAACCGAGCAAGGCCGAAAAGTTCAAATCAATCTTATTGGACGAAGATGCTACGTCAAACGATACCCAAAAAGCACTGGTAAAGTTATTGCTGTCTGATGATGGTGACAAAGAAGTATTAAAGCAACAAAAGAAAGTACTTACTGAGTTTGCAAAGGCCGTTGCGGGTCTAAAAGTAAAGTTCAATGTTGCGTTGGGAATTGAAGTTACCGACGCAGATGTGGAAAAATGGCACTTTGGAATGGCGCAACTGGAAGACAAATGGAGTGACATTGAACCATCCTTGACAGATCAGGGAATGGAAATCTTTGAGCAGATTCAGGATCTCTATCGCGCTCGTTTACTTAATGGCATCGTTCCAGCAGGAAAAACCCTTTCGCAGGCAAAGGTTGATGACTACGATCAGCATTGCAAAGATCTTAAGCTATTTAAGGAATATTTGAAACAGCTTAATGATCACGATTTAGCCAAGCGCATTCGGCTGCTTTATGATCGTTATATTGATGGCGATGACGCTAAGCCCTTTTTAAGAGACGATTTTGTTAAGGCGTTAAAAAAAGAGGTCACAGCGCATCCAACCGAACTGGCTGAGTCGTTATTAGAGCGGATGGAACAAGATAACTTTATGCTCAAGCAAAGGACAAAAGCGAACGGATCAATTCCAGTCCAAATGCAGCAGCGTGAGCTTGATAAGATTATCGCTAACCAAGCCGAATATTATAGCTGGCTGGCTGCCGAGAATCCTGTTAAGGAGCATCGGGATAGCAAGCCTTATCAACTAGATGAATTGTTGAATTTCCGTATTCCCTATTATGTTGGTCCGATGATCACCAAAAAACAACAGGAAAAGTCAGGCCAAAATGTTTTCGCCTGGATGGTGCGTAAAGATCCTTCAGGCAACATTACGCCTTATAACTTTGATGAAAAGGTGGATCGGGAAGCGTCAGCGAATGCCTTCATTCAACGCATGAAAACCACTGATACCTACTTGATCGGTGAAGATGTGCTCCCTAAACAGAGCCTGCTTTATCAGAAGTATGAAGTCTTAAATGAGCTAAACAATGTTCGGGTTAATGGCGAGAGTTTGAGCACGGATCAGAAGAAGCGGCTTATACGCGAGTTATTTGAACGACATAGCAGCGTTACGCTCAAGCAATTTGTTGAAAATCTGGTAGCACACGGCGATGTAGCAAAGCGACCAGACGTTCGTGGCTTGGCAGATGAAAAGCGGTTTTTAAGTTCACTTTCTACTTACCACCAATTAAGAGGCATTTTGCATGATGCGATTGATGACAGAGGCAAGCAATCCGATATAGAGAACATCATTACATGGTCTACTGTTTTCGAGGATGCATCTATTTTTAAGTCTAAGTTAGGTGAAATTAGCTGGCTTGATTCGAAGACACGTACGACATTAAGTAATATTCGCTATCGTGGTTGGGGGCAGTTCTCGCGTAAGCTATTGGATGGGCTGAAACTGGGCAATGGACATACAATTATTCAGGAACTGATGCTATCAAGTAGAAACTTAATGCAAATTTTGACCGATGAAACTTTAAAGAAAGAAATGGCAACGTTAAATCAGGAGCGCTTAAAGCCTGACAGCATCAACGAGGCTATTGATGCTGCCTATACGTCACCGAGTAATAAGAAAGCCATACGCCAAGTGCTGAAGGTCGTTGATGATATCAAGCACGCAGCGAATGATCAAGCTCCGAGCTGGCTGTACATTGAAACTGCTGATGGAGGAGGTCATCCAGGTAAAAGAACGTTGTCTCGTCAAAAACAAATTCAAGCAATTTATGAAAACACAGCCAAGGAATTGATTGATAGTGCAGTCCGTGGTGAGCTAAAAGATAAGATCGCAGATAAAACGAATTTTTCTGACCGACTTGTACTTTACTTCATGCAAGGTGGACATGATATATATACTGGGACGGCCTTGAACATTGATCAGCTGAGCAGTTATGACATCGACCATATTTTGCCGCAGTCATTGATTAAAGATGACTCTTTAGATAACCGGGTTCTTGTTCACGCTAAAATCAATCGCGAAAAGAATGCTGAGTTTGCATCAACTTTGTTTGCGGCTAAAATGGCATCTACTTGGCATCGTTGGCGTGATGCCGGTTTAATCAGTGGGCGCAAACTTAAAAATTTGCTGATGCGTCCTGATGAAGTCGATAAATATGCGAAGGGATTTGTTGCGCGTCAGTTAGTGGAAACGCGACAGATTATTAAGCTTACCGAGCAAATTGTTGCTGCACAATATCCTGATACAAAAATCATTGCGGTCAAGGCTGGACTTTCGCATCAGTTACGACAAGAACTTGATTTCCCGAAAAATCGTGATGTTAACCATTATCATCATGCTTTTGATGCGTTCTTAGCGGCTCGCATAGGAACGTACCTCCTTAAACGTTATCCGAATTTGGCTCCATTCTTTACGTATGGTGAATTCACAAAAACCAATCTCAAAAAATTACAAAGCTTCAACTTTATCGGTGCGCTGACGCACACAGATGGAAAAATAACGTCCAAAGATACTGGTGAAGTTTTGTGGGACAATCAACGGGATATCGAAGAACTCGATCAAATTTATAACTTTAAACGTATGCTTATAACGCATGAAGTTTATTTCGAGACTGCGGGTTTGTTTAAACAAACAGTCTATGCTGCTAAGGATTCGAAGGAACGCGGGGGCAGCAGGCAACTGATTCCGAAGAAGAAAGGCTATTCGACTGGAATCTATGGCGGATATACTCAGGAAACAGGAAGCTATAACGCCCTGGTTCGTTTAACAAAGGCAGGCAAAGTAGTATATCGAGTTTTCAAGATTTCAACACAGAATGCCGCAGAAATTGCCGCCGCTAGATCTCTATCGGCTGAGGAGGGCAATGAGAGGCTGTGCCAAATTTTGGAGCAGAGCCTTCTTAAAACAAATAAGGATAAGAAAAACACCGTCGATTTGTTTGACGTAGTTATACCTCGTCTAGGCAAGGAAGCGTTATTTCACAACAGTAAGTACGGCCTTTTTTTAGTTAACTCGGATACCTACTACCACAATTATCAAGAGTTGTGGCTGTCCCGCGAAAACCAAAAGATTCTAAAAAAATTGTTTTCAACAAAATATGATCAGTCTGAGATGGATCGCGATGCACTTCATCTCTTTGAGACCATCGCTAAACAAGTAGAACAATTCTTTAAACTTTATGATATTAATCAGTTTCGGACTAAGATTTCGAGTGCATTCGACGCTTTCGAGAAACTTCCAGTAGAAGGTGAGGAAGGCAAGGTTGAAACCCTGAAGCAGTTATTGATTGGACTACATGCTAATCCCGTCCGAAGTGATCTCAAGAATCTTGGCATTAAAACTCCGTTCGGTTTCCTCCAAGCTGGTAAGGGTATTCATCTTGATGATGATACAGAGATCATTCAACAATCTCCAGCAGGATTGTTTAAGCGACGAGTACGACTGGCGGATTTATAATCATTGTGGCAACTTTTGAACAAAAAAGCCATCCGAGAATGAACTCGGATGGCAGTGATCATATGTAGGCCCCACATGGGCTCAGAAATTGAAACTCAGCCGAAGCTTTGTTTGATCTCAACGTGTAGATGTCAGATCAATCAATTCAAGTTGTTGAGGATGTCGTCTCAACAACTGTATTAAATCATATTACGCAAGCGATTACAAGAGGTGATTTTATGGGATGGCGATCGTTGATTATAACCCAGCATTGTAAGGTAACAACAAAGCAACATTCCTTGGTTGTTCAAACAAACGGTGATATTCATACGATGCCAATAGATGATCTGAATCAGGTCATTTTTGCGACGACGCGGGCTTTGATTTCCGCGGATGCTATTACATCGTTGGCGGAAGCAAATGCAAAGGTCGTTTTTTCCGGCCGAGATGGGCAACCGGTAACGGAAACCGCAAACTTATACTCCGATCGGCGGAAAGCTGAACAGATCCGTCTACAAGCTAATTGGCCGGAGGATTTGGTCGAAACAATGTGGACAAAGATTGTTGCCGCAAAAATAAACAACCAGGCCCAAGTTGTCAAACTTTGTGGGCATGATGAGCAACCACTGCTAGATGACCTTGACGCTCTAGAATTAAATGATGTATCAAATCGTGAGGCCAGTGCAGCTCGACGTTATTTTAAGATAATGTTTGGAGAGGACTTTTCGCGCTCAGATCTGTGTGCGACCAATGCGACCTTAAACTACGGTTATTCGATTTTGCTGTCAAGTACGAATCGTGCGATTGTGAGCACTGGTCATATAACAGAACTGGGGATGCATCACCACAGTGCGTCCAATCCATACAACCTTGGTTCAGATTTAATGGAACCGTTCAGACCTGCAATCGATTACTGGGTTGCACAACATTCAATCAAAGATCTTACGCCGGATATTAAATACGCTTTGATTGATTTGCTTAACTTAGAGTTGACGTTTAACGGCAAAAAGGCCCTACTGCAAAATGCATTGGCAGATCATGTTGAGAATTGTATGGCATTTTTAGATGGGCGTGCTAGGAAGTGTCGAATTGAGGTGACTTTTCCCGATGAGGTATCGAGTTATGCGATTAATGATCATGTTTGACCTGCCTGTCGAGACATCAGAGGACCGCCGAAATTATCGTAAATTCCGACGAGCGCTTATTGATGAAGGCTTTTTGATGATGCAATATTCCATTTATGTACGTGTTTGTAAAACAAAAAAATCAGCTACATACATGGAGCAGAGAATTGCAACTGTTAAGCCACCCGTTGGAACTGTCCAAACCCTAATGATTACGGAAGCACAATATCAAGCTATGCATTTCATGGTTGGAACGGAAAAGCAAGATATTCGGAACTTGGCGGACAGGACGGTGATTATTTGAATTTAGCCTACTATCCTTTTCAGGTGATTACAACCAGACCTTCGCTAATAACTGTGATAGATACGGCTGTACCCAAAGTTTTTCTTGATCTGCTGAGAACGCTTCGAGACGATAATGGGGAAGTTGTCGTAAGTAACGACCAAATGCAGATTCAAGAGGCTCATAAGGCGTGTTTGTGGGTTGGGGATCCTGCCCTGGAACTCGATTTGGACAAGTTGCTGCAACGTTGGATTTATAAAAAGGTTGCACAAATGATTGACGACCAGCGGCTGGTTGAATTAATCGATCAATCACAACATATGGCTATGGACTTGCTGAAAGACCCTCTTTTGAATGAACTTCCTCTCACAGTTGAGCCCGGTGGGAAGCTGGAACAAATCATGAAATATTGCAATCTCCATTTTGATGAAGGGGTGATTGTAGAGCCAGCCTCTAAAATTGAAGCAGTGATTCAAACCTTAGCAAAGCTTGAAGAAAAACGCCTTGTCATTTTGACTAATGTCAGTCATTATTTAGGTGTTAAGGAGTGGACACATTTAGTGGATCAGGTTAATGCTACTTCACTGGAGATGGTTCTCATTGAATTTTCAGATGTCGATCGAAAGAATTTCTTTGAAAACTGCCAGTATGTGTACATTGACAAAGACTTTATGGATAGTCGAGAGCTGATTGATTAAGAGGCCGTGTGAAAACACCGGTCTCAGGTAGATGTCAGATCAATCAGTTAAAAAGCTTACTATGTTTAAAGAAGAAAGCGAGATTTGTCTCAGGTAGATGTCAGATCAATCAGTTAAAAAGCCGTTGGCATCATTGCCATGCTCATAGTAAGGTCTCAGGTAGATGTCAGATCAATCAGTTAAAAAGCAGTACCCATAATTAGGAACAGTTGTCACATGTCTCAGGTAGATGTCAGATCAATCAGTTAAAAAGCGATGACATGAGCTTGGTGGTGGGTATGTATGTCTCAGGTAGATGTCAGATCAATCAGTTAAAAAGCCCGCAAGCGTGAATACGCTGACGACTCTCCGTCTCAGGTAGATGTCAGATCAATCAGTTAAAAAGCACGACAGAACAGACAGGTTCAATGCTTATTGTCTCAGGTAGATGTCAGATCAATCAGTTAAAAAGCACGTTTGACCATCTGCACATACATCCATTGGTCTCAGGTAGATGTCAGATCAATCAGTTAAAAAGCAATATCAAAGGTGAAACGTGCGTGTTCACAGTCTCAGGTAGATGTCAGATCAATCAGTTAAAAAGCAAGAAAAGCTAAATCTTAATACATCCAATAGTCTCAGGTAGATGTCAGATCAATCAGTTAAAAAGCATAGAATTAAATTGTATTGCTTAAACAGATGTCTCAGGTAGATGTCAGATCAATCAGTTAAAAAGCATGGTCACATAGCCGTTGTTAGTGCCTTGGGTCTCAGGTAGATGTCAGATCAATCAGTTAAAAAGCCCGTTGCGGATCCGGTTCTTTAATCTTAAAGTCTCAGGTAGATGTCAGATCAATCAGTTAAAAAGCCCCGTAGGTTCGAATGATGATTTGCTTCTGGTCTCAGGTAGATGTCAGATCAATCAGTTAAAAAGCTGTTGCCTATGGAGAGGGTTATGACCATGCGTCTCAGGTAGATGTCAGATCAATCAGTTAAAAAGCGCCTGACTGGTCGATTAAGTTCGCCAGTCCGTCTCAGGTAGATGTCAGATCAATCAGTTAAAAAGCAAAAGCAGAACCAAAAGAAGCAGACTTAGAGTCTCAGGTAGATGTCAGATCAATCAGTTAAAAAGCCTCGAGTACTGGTTGAACCACCACGACGATGTCTCAGGTAGATGTCAGATCAATCAGTTAAAAAGCTAACTCGTTAGTTAGCACTTTGAATTGCCGGTCTCAGGTAGATGTCAGATCAATCAGTTAAAAAGCGCGTGACGCCGAAAATATTAGCCGACATGTGTCTCAGGTAGATGTCAGATCAATCAGTTAAAAAGCAGTAGCAAAGAGAATCTTGCCCACAATCTTGTCTCAGGTAGATGTCAGATCAATCAGTTAAAAAGCAGCCGTTGTGTGTCGTGAGTTGGTAGCATGGTCTCAGGTAGATGTCAGATCAATCAGTTAAAAAGCCGATGGCCGTGGGGGTTGCGATAAAACAGGGTCTCAGGTAGATGTCAGATCAATCAGTTAAAAAGCTCATTGGCGTCTTATAATCGTGTGCTAAAAGTCTCAGGTAGATGTCAGATCAATCAGTTAAAAAGCTAATGATGAAGCCTAGATTTGTCATTATTGGTCTCAGGTAGATGTCAGATCAATCAGTTAAAAAGCTAACTACACAGATTTCGTTGACAGATTTAAGTCTCAGGTAGATGTCAGATCAATCAGTTAAAAAGCGCTAGCGCCGAATCTTGGTCAACATTCTTCGTCTCAGGTAGATGTCAGATCAATCAGTTAAAAAGCCGCCCTTAGCAAGCGCATTAACCAATGGTGGTCTCAGGTAGATGTCAGATCAATCAGTTAAAAAGCGACGGGGAATCTTTTGAACCGTGATTGGCCGTCTCAGGTAGATGTCAGATCAATCAGTTAAAAAGCAAAAGCCGACACTGACGCCATCAAAGACGTTGTCTCAGGTAGATGTCAGATCAATCAGTTAAAAAGCCTATTGATTCCTATAGAATTGTCATTCGCGGTCTCAGGTAGATGTCAGATCAATCAGTTAAAAAGCTCTGATAACGGTGACTGTTTTGCAAACCGCGTCTCAGGTAGATGTCAGATCAATCAGTTAAAAAGCTGTCTAGCAAATGAACTGCTGGCCATGTGAGTCTCAGGTAGATGTCAGATCAATCAGTTAAAAAGCAAGCGAATATAATAAGTTTAAAGTGATCTTGTCTCAGGTAGATGTCAGATCAATCAGTTCAAAAGCAAAAACAGAATCAAAAGAACCAGATTTAGAGTCTCAGGTAGATGTCAGATCAATCAGTTCAAAAGCCAAGGTGATGAGGAGGCTGAATAATGTCTCGTCTCAGGTAGATGTCAGATCAATCAGTTCAAGAGCTATTGTAGCCAATCGCACTTATACCCTGGAGTCTCAGGTAGATGTCAGATCAATCAGTTCAAGAGCACGCAATATGCACATGCAGATTATCTGTGTGTCTCAGTTAGATGTCAGATCAATCAGTTCAAGAGCATGGATAATATGCCGGCGCTACCTCTTTATGTCTCAGTTAGATGTCAGATCAATCAGTTCAAGAGTTTCGGTTTCCCCGTATCAGCAACACGGGATCTCAGGTAATCTTCAGACCAATCAGTTCAAGAATTCTTAAACAGGAGAGGCACGGTGGTCAAGTTTTATTAAATAAAATAGTATTGATAAAGGTGTTCATTAGCTATAATGCGGAATTAACAGGGCTATAATTTGCCAACGGCTGCGAATAGTCTTCGCGGCTTTTTGTTTTGCCAAGTAAAGGGTTCTGCCAATTGATAGTCAACCACCATATTCTTTAGCTGTTCACGTGTACAATAAGACACTGATAAACCGATTCGAGGTGACCTAACATACACTGGCTAAAAAAATATGTACGACCACTGGATTATGTCATTGTGGTCTTACTGTTCATTGCATGCTTCATTCCGCTGGGCATTTTTTCAATGAACGAAGCGCATGTGAATACGAATCAAAAAGTGGCAGTTATTTCGATTAATGGCCATGTCAAACGGCGCATTAAGCTGGATGCTCATGCGGGCCACCAGCAGTTTACGCTGTATCCGGCAAAAGGTCAGTATAATGTCATCGAGGTTGATGGCGCCCGCATTCGCGATAAGGAAGATAATTCGCCGGATCAGATTGCGGTGCACACGGGCTGGATTAGCCAAATTGGGCAGCAAAGCATCTGCCTGCCGCATAAATTGCTGATTGAAATCAAGCCAGCGCAAGGAAATAAAGGCACTAGCGGCGATGATGGCGGACTGGTACACCCTTAATCAGTTGGCTTAAACGTTTACAAGCTGCTAAATGTAGTGCAGTATTTCAAAAATAGCTGCTTAAATATGTTTTTCTCATGGTAAACTGGAAAAACAATCTGTTGTTTAGCAAGTCGTTTGCGACACCGATGGCAGTCACAATGCTGCAGACTGATTGAAAGAAAAGAGGCAAGCCTTTTAATGCTGGGATTACTGAAATACGGACGTGACTAACTTGGGGCTGGGGTTATTGAAGCAATTTTTGATTGGTTACCGACAGTCTTGCCGGTCATCATTGCGCTTGAATTGGCGGCAAATCGTGCGATGGAAGCAATCGTGGTGGCCGGGGTACTGGGGATATTCTGGCTTCTTTATATTACGATTTACGAACGGCATCACCGTCATGACTGGGCCATGAGTGCCAAGCGTGAGCTGCGTGATCGTTATTTCGAGGCGCTTTACCAACGCAATGATGCAAGTGCCGCAACCGGTGCAGACAATGCGGTGATTCAGCGTGATTTGGGTGGACTTAACAATTTGGATATGTTTTATAGCACGTTGTTTCCCACTTCCTTGCAGGCCATGATGACTTACCTGCTGTTAATCGGGCTGTCGATTTGGTATCGCTCATGGCTGGCCTTACTGCCGCTTGCCTGTGTCTTGTTGATTGGCTTTGCGATGATGTTTCTTGGCAAGCAAATGTCAGCACAAAATAAGACCCATCTGGCCGGATTTTTAAAAATGGGCGGACGCTTTATTAACGATTTGCGCGGGATGAATACTTTAGTGATGTACAATGCTGCCGACCGTTACGGGAAAAAGTTCGCGGACGATAGCGAATATTTTCGGCAGGCCACGATGAATCTTTTGAAAACCCAGTTGCAAGTGCTGTTCGTCATCAACGGTTTTGTTTATCTGACAGTATTCGTTGGTGGTTTTGTGACCGCACTTCAGCTCATTGGCGGCCAGTTACCAGCGGCAGGGGCGTTTGCCACTTGGTTTACGTTGGCTATGATGATGGTCAACGCCCGGCAACTCGGCTATTTCGTGCATGTTGTCAAATCAAACGGCCCGTCACTGGCGGCGATTCTCGGAACGATTGCCAAGGCCAAGGCGGCGCCGGCGACAGTTCGGATTACCGATAACCGTCCGCTTAAACAAATCACCCTTGATCAGGTGACGATCGGTTATGCGCCGGACAAACCACTTGTGACGTCCATCGATGCCACGCTGGAACCAGGCAAGTTATACGGCTTGGCAGGGGGAAATGGCACCGGCAAGAGTACGCTCATTCAAGCCATTTTAGGCCGCTTGGAACCCTTATCCGGAACGATTATGGCTGACAATACGGCCGTCACTGCGTTGAGCAACGCGCAGAAAGCTGCAGTATTTGGGTATGTTACGGCAGATGAATACCTTTTTTCCGGTACCGTTCAGGGAAATTTGCTGTTAGGAAATCGATTTGGCGACACTTGGCAACAGAAACTTGATGATTTGGGGCTGATGCAGTTTGTCCCTAAGCTGGAAAAAGGGTACGACACGCAGGTGGGCGAAGGCGGTCGGCTGTTGTCGCCGGGGCAGCGACAACAGTTAGCGTTTGCGCGGATGTTACTGGCGGACAAGACCGTTTATTTGTTGGATGAAATTACGTCCAGTATTGATAAAGTCAACGCTGCGGCGATTTTGGCGGCTGTTAAAAAGTTGAGCCAAGAAAAAATTGTTTTGTTCATTTCTCACAACCTCTCCGCCATGGCGCAGGCTGATGTAGTGTGGTTTATTCATGATCAACATTTGCTCGTTGCCAATCATGAGCAACTTTATCAAGAGCAGCTGGCGTATCGGCGACTGGTGGATAATCCGGAGACGATGCAGAAAGAGGGTGCACGCTGATGATCAGAGGGTTATTAAAGTACACCCATCATTTGACTGGCGCCATTGTGATCAGTTTTTTGATCGGCATGGTCGCCGAACTGGCCAAGTCAGTTGTCTTGATTCTTGCGGCGATGATGCTGTTTGATCCGCAACACGCGTCAGAGTTGCTGTTGCCGGGCGTTATCGCGGTCATTCTCTTGGGTCTCGGAAGTTTCGGCGAGCAATATGCCGGACATTTTGTAGCTTTTCATGTCCTAGCTGACTTACGCGGTGCGGTTTATCGGCAACTGGTACGATTGGCACCGGCAAAACTGGATACGCAATCGAGCGGTAAGTTGCTCAAGTTAATTGGCAGCGACATCGAAGCGATGGAAATCTTTTATGCCCATACCATTGTGCCAGTCGCAATCGGGTTAACATATGGTCTTTTGATGACAGCAGTTTATAGTCGTGTCAGTATTTTGGCAGCAGTGGTCGCCCTGGTCGGTTATGCGGCCGTGGGCGGGTTGATTCCGTATGCGCGGCATCGGCAATTGACCGCTAAGACTCAGGCTGCTGATCAGCTGAAGGCGACCAACCAGCAGTACTTACTGGAATCGGTCCGCGGGATGGGCGCAGTGCGCCAGCTGGGCATTGCAAAAGAACGCATGGATCAAGGCAATGTCGGGTTTGACCGTGAAGCCGCTGCGTTTCAACAAGCGCAATTCAGTCAATTATTAAAAAATGTCGCTGCAACGTTTGCCATGGTCGCAACGTGGCTGTTCATGGTCTGGATAAGTGGCTGGCAGCAGGCAACCGCCTTACAGCAAGCGGTTCTTGCTGTCTTCCCGTTGACGTTTGGTCCATTGCTCGCATTAAACAATCTTCCTGGATCCCTACTTAACGGGTTTGCGGCGGCTAAAAATCTATTCAGCTTACTGCAGGAGCAGCCGTTAATGGCAGCGCCGGCAACTGCAAGTCAGACAGTCGATGCGATTAAGCAGATTCAGGTGAAGCAGGTTTCATTTAGTTATCCAGCGCGTCCCGAAGAGGTTTTAAACGACGTGACGTTGACTTTAAAGGCCGGCGAGATCACCGGCTTTGTGGGTGCCAGCGGGTCGGGAAAAAGTACGTTAGCTAAATTGATCATGGGTTGGTATCCGGTCACGAGCGGTCAGATTTTGGTCAATGGCACGGATCTTGCAACCATCAATCCCCAATCGCTGCGGGCACAAATTAATTATCTGCCGCAGACCGCGGTATTTTTCTCCGAAACGGTCCGTGATAATCTGACGTTACATGATTCGACGATTACGGATGATCAAATTTGGACGGTATTGGCACAAGTTAAACTTAGTGACCGGTTAAAACAGGTTGCCGATGGACTGGATACGCAAATTACTGCCGGATACGTGCCTTTTTCCAGTGGCGAACAGCAGCGGCTCGAATTGGCCCGCGCCTTACTGCATCCTAGCAGCGTCTTGGTCTTAGATGAACCCACCAGCAATCTCGACACTGAAAATGAGCGCTTGATTCTGGATACGATCAAAGCCTATTATCACGGCATCGTCATTTTAATTTCACACCGCGCAGAATCGGCAGCCTATGCGGATCGGATTTATCGTTTCAGTAATCGGCAGGTTGTGGAAGAAAAGTAATTTGTGACCTGTTTTGCATCGAATGCTCATCGTGCTTCAATGGTCTTTCATAGAAAACAAAAATTCACCCTCTTGAGATAAGTTGTCTCAGGGGTGAATTTTTTATGATTCAAAAGGATTTTTTAGAATGCCGGATTTTTAGAATAATTTCGCACACTCTCAAAAATTCATATGAGATTCAGGACTCATCAAACTTCTTGACCCAAGCTTGAAAAACTTCGCTAATTCGTGTGCTAAAAAGGTTGAAGAATAACGCATATCATTGGCAAGCCACCAGCGAATGACACTGAGATAGACGGCGGGCACAATGTTTAACAACAGATCGCGTTCAACGGCGGTCTTTTGCGGCAAACATTCGATGAGACGTTGTTGTAAAGCGTCTTCAGCCTGTTGTCTTAGACCTAAATGGTTGGGGTCATTTAAGATAAATGCATAGAGACGCGGTTCATTTGCCACAACTTTTAGCGCTTGTCCTAGGTCGTCGGTAAAGGCGGCTTCTTTAAAGGTGTTTTTAGAAAAGTAAAGTTCGGGGGCCATCGCAGCAATGATTTTAGTCATGCCGACTGCTGTCATTTGTTTAAGCAAATCGTATTTATCGACATAGTGAAGATAGAATGTCGAGCGATTAATTTTGGCAGTTTGGGCAATGTCATTGATGGTGATATTTTCAAACCCTTTTTGATCGATAAGGGAAAGAAAGGCCGTGTGGATAGCATCGTTGGTTTTAGTGACACGCAAATCAGTTTGATGCGACATTTAAGACACCTCTGTTGATTAATCTTGACTTGGACGACATTGACAAACCATTTGTTGTATAAGCAACAAATGGCCGTCTGTTAAGCATTGTAGCCGTTTTATAACGGCATGTATAGTGGATTCAGCATCAAGAAAGGAACTTTATAATGCCAAAAAAATGGACGGTATCAGATTTTCCAGTCGGTCTTTATCAAGTGAACCATGATCAGAGTGTCAATTTCCAAATGAATCGGTTCTTTAACTGGTCAAATGATCGCGAAATGTTGCAGCAGATGAAGCGTCTCGACGATCCTAAGCAAACTTATCCCGAACTTGTTACAGCGTTCGAAAGCCTTGGCAAAACAGCACTAAAAAAGGATGAAAAGTTACGCGCTGCGAT</t>
  </si>
  <si>
    <t>MTKLNQPYGIGLDIGSSSIGFAVVDANSHLLRLKGETAIGARLFREGESAAGRRASRTTRRRLSHNRWRLRFLQDFFDPHISSIDPDFFLRQKYSEISPKDKERFKYEKRLFNDRTDAQFYKQYPTMYHLRLHLMNDASKADPREIFFAIHHILKSRGHFLTPGDAKNFNTDDVDLKHIFPALTEAYAQAYPDLTLSFEPSKAEKFKSILLDEDATSNDTQKALVKLLLSDDGDKEVLKQQKKVLTEFAKAVAGLKVKFNVALGIEVTDADVEKWHFGMAQLEDKWSDIEPSLTDQGMEIFEQIQDLYRARLLNGIVPAGKTLSQAKVDDYDQHCKDLKLFKEYLKQLNDHDLAKRIRLLYDRYIDGDDAKPFLRDDFVKALKKEVTAHPTELAESLLERMEQDNFMLKQRTKANGSIPVQMQQRELDKIIANQAEYYSWLAAENPVKEHRDSKPYQLDELLNFRIPYYVGPMITKKQQEKSGQNVFAWMVRKDPSGNITPYNFDEKVDREASANAFIQRMKTTDTYLIGEDVLPKQSLLYQKYEVLNELNNVRVNGESLSTDQKKRLIRELFERHSSVTLKQFVENLVAHGDVAKRPDVRGLADEKRFLSSLSTYHQLRGILHDAIDDRGKQSDIENIITWSTVFEDASIFKSKLGEISWLDSKTRTTLSNIRYRGWGQFSRKLLDGLKLGNGHTIIQELMLSSRNLMQILTDETLKKEMATLNQERLKPDSINEAIDAAYTSPSNKKAIRQVLKVVDDIKHAANDQAPSWLYIETADGGGHPGKRTLSRQKQIQAIYENTAKELIDSAVRGELKDKIADKTNFSDRLVLYFMQGGHDIYTGTALNIDQLSSYDIDHILPQSLIKDDSLDNRVLVHAKINREKNAEFASTLFAAKMASTWHRWRDAGLISGRKLKNLLMRPDEVDKYAKGFVARQLVETRQIIKLTEQIVAAQYPDTKIIAVKAGLSHQLRQELDFPKNRDVNHYHHAFDAFLAARIGTYLLKRYPNLAPFFTYGEFTKTNLKKLQSFNFIGALTHTDGKITSKDTGEVLWDNQRDIEELDQIYNFKRMLITHEVYFETAGLFKQTVYAAKDSKERGGSRQLIPKKKGYSTGIYGGYTQETGSYNALVRLTKAGKVVYRVFKISTQNAAEIAAARSLSAEEGNERLCQILEQSLLKTNKDKKNTVDLFDVVIPRLGKEALFHNSKYGLFLVNSDTYYHNYQELWLSRENQKILKKLFSTKYDQSEMDRDALHLFETIAKQVEQFFKLYDINQFRTKISSAFDAFEKLPVEGEEGKVETLKQLLIGLHANPVRSDLKNLGIKTPFGFLQAGKGIHLDDDTEIIQQSPAGLFKRRVRLADL</t>
  </si>
  <si>
    <t>33959.SAMN04631277.BBP16_02370</t>
  </si>
  <si>
    <t>MTKIKDDYIVGLDIGTDSCGWVAMNSNNDILKLQGKTAIGSRLFEGGKSAAERRLFRTTHRRIKRRRWRLKLLEEFFDPYMAEVDPYFFARLKESGLSPLDKRKTVSSIVFPTSAEDKKFYDDYPTIYHLRYKLMTEDEKFDLREVYLAIHHIIKYRGNFLYNTSVKDFKASKIDVKSSIEKLNELYENLGLDLNVEFNISNTAEIEKVLKDKQIFKRDKVKKIAELFAIKTDNKEQSKRIKDISKQVANAVLGYKTRFDTIALKEISKDELSDWNFKLSDIDADSKFEALMGNLDENEQAILLTIKELFNEVTLNGIVEDGNTLSESMINKYNDHRDDLKLLKEVIENHIDRKKAKELALAYDLYVNNRHGRLLQAKKKLGKIKPRSKEDFYKVVNKNLDDSRASKEIKKKIELDSFMPKQRTNANGVIPYQLQQLELDKIIENQSKYYPFLKEINPVSSHLKEAPYKLDELIRFRVPYYVGPLISPNESTKDIQTKKNQNFAWMIRKEEGRITPWNFDQKVDRIESANKFIKRMTTKDTYLFGEDVLPANSLLYQKFTVLNELNNIRINGKRISVDLKQEIYENLFKKHTTVTVKKLENYLKENHNLVKVEIKGLADEKKFNSGLTTYNRFKNLNIFDNQIDDLKYRNDFEKIIEWSTIFEDKSIYKEKLRSIDWLNEKQINALSNIRLQGWGRLSKKLLAQLHDHNGQTIIEQLWDSQNNFMQIVTQADFKDAIAKANQNLLVATSVEDILNNAYTSPANKKAIRQVIKVVDDIVKAASGKVPKQIAIEFTRDADENPKRSQTRGSKLQKVYKDLSTELASKTIAEELNEAIKDKKLVQDKYYLYFMQLGRDAYTGEPINIDEIQKYDIDHILPQSFIKDDALDNRVLVSRAVNNGKSDNVPVKLFGNEMAANLGMTIRKMWEEWKNIGLISKTKYNNLLTDPDHINKYKSAGFIRRQLVETSQIIKLVSTILQSRYPNTEIITVKAKYNHYLREKFDLYKSREVNDYHHAIDAYLSAICGNLLYQNYPNLRPFFVYGQYKKFSSDPDKEKEIFNKTRKFSFISQILKNKSENSKEIAEKLKRAYQFKYMLVSRETETKDQEMFKMTVFPRETPGNLIPKKKGMAPEIYGGYTKNSDAYMVIVKIDKKKETEYRILGIPTRELVNLKKAEKEDHYESYLKEILAPRILYNKNGKRDKKITSFEIVKSKIPYKQVIQDGDKKFMLGSSTYVYNAKQLTLSTESMKAITNNFDKDSDENDALIKAYDEILDKVDKYLPLFDINAFRKKLHSGREKFVELSLEDKKDIILKVLIGLHDNPATSDLKTLGFSSTELGKMQKNSGIVLSGNAKLIYQSPTGLFKKSVKISDL</t>
  </si>
  <si>
    <t>877415.SAMN02841154.GCA_000701725_02316</t>
  </si>
  <si>
    <t>MKKNGNNERTGEYYIGLDVGTNSVGWALTDKEYRIQRFKGKDMWGARLFDDAKDAAERRTARTSRRRIARRSQRLHLLELLFAKEIAKIDPDFFIRMHESFLQSEDKSDPNSMYLLFNDKEYTDKDYMKKYPTIYHLRSELIHSDEPHDARLVFLALHHLIKYRGHFLYENAGDSDGKTLSEAIEDLKNVLNNYDVSFAPANAEMFMDVLKNDDNLTGKKKEIKLAYGEVSAEEQIDMNSLLELLTGATVQLSKLFMDDSLKNADVPKLSLADELDSKLDTLGDELDDLLDIIIAAKEVFDVARLGKILGDNAYICDAKIALYNKNNKDTKILKHFVKEHCPEIYKEIFNEKAGVKNFAAYMRYKTKEKCTQDEFCSFLKNRVKGMEDSADEEERRVYQEIINKTFLTKLKGTDNGLIPYQLELKEVDAILKNAENYLSFLNDKDENSLTVADKIRSIFTFKIPYYVGPLNPKANHYWAVRSEDQIYPWNFSAVVDEKQSALAFMENLIGRCTYTGEYVLPMNSLLYSEFTVLNEINTIKINGQPIPVEAKNIIYRDLFLNSKKKVTKKTIFNCLKKEGLVQPADEITGIDDSLKSNLKSFHDFRQILDRTGDYEQVENIIRSVLVFGDNKKMLKTWLKDNTHDLTDNDIKYILRLKYTGWARLSKEFLTDIYTVNEDGEAFNIIEMMRRTNLNMMQLLSKDYQFRQKAEEYRKEHHPVSETIRDRLDELYIAPAVRRSIWQTLRIVDELTDIRKAAPEKIFIEMARGSAQEMKSKRTESRKAKLLQLYQSCKTQEKELYGKLENETDQTLRRDKLYLYYLQMGRCMYSGEPIDLDKMLNDNETYDIDHIYPRSRIKDNSLNNRVLVKSTLNRDKTNVYPISESIRTKMKDFWNMLHQKKLLSDEMYSRLIRNYGLTDEELSSFVARQIVSTQQSTKALADMLQMIYPKTKIVYSKAGNVSDFRQEFKIIKCREINDLHHAKDAYLNIVVGNVYDTKFTEKFFLNINSENYSLNTVFRFNTPGAWKADGTSIKTVKKYVSKNSPIVTFMPIEYTGPISKLQILPKGNGQLQIREGLSIEKYGGYNEVKGAFFCIVEHGSLKKRIRTIEPILLYAKDLYENAPLEYCKKVLGLNNPKIINEKILFNSLIELNGERLGITGRAGDKVLYKHLYQFVVDDKHAQYFKELSKYIDRCSATNQVYESNEVVNKTDNLELYDWLIFRLHSNVYYSLSALRNVCNDIEVNRDKFIASNILTQAQILLEILKTFRCNSVWTNLKLLNGKGTVGKLQISKNITNTTQAFRIHQSVTGLYEYKEDLLK</t>
  </si>
  <si>
    <t>83683.SAMN06339751.B1745_06220</t>
  </si>
  <si>
    <t>GCF_002075105.1</t>
  </si>
  <si>
    <t>Lactobacillus amylolyticus strain L6 chromosome| complete genome.</t>
  </si>
  <si>
    <t>GTTTTAGATGATTGTTAGATCAATAAGGTTTAGATC</t>
  </si>
  <si>
    <t>ATGGCTTAGCTGCTGATGAAGTAATTTCAGCACTGCAAAAATCCATTAGAAAAGGTAAAGAAAGAGCAGCTTGTGAATTTGCGTATGAGATGTATATTTCTTCACCACAAATGGAAGAAAAATTATGGCGCCGTTTACAAGCTATTTCAGTTGAAGATATTGGTATGGGTAATCCTCAAGCACCAATTCTTATTAATAGCTTGAATCAAATGCGTCAAAACTTTAGTTATAATGAACCAGATCGCGCTATGATGTTCGTTCATGCCATTCGTTACTTATGCGAATCAACTAAAGATCGATCATCTGATTTGCTTAAGAACATTATAATCAAAAACTTTGCATTAGGCTATGTTCCAAAAATCCCAGATTATGCTTTGGACAAGCATACTACTCGTGGTAAGAAGATGGGGAGAGGTAGCTTACACTTTCTTGAGGTAGATTCAAAAGTTACACCACAGTTAAAAGTTGATAATCATTATTGGGAGGAATACCACAAAATTCGTGAAAATTGGGATGAAAGTAAAGTAATTCCTAATGCATTCAAGTTCAATCCATATCAAATATAATCATTTCTTAGTAAAGAAAAATAGGAGAGCTCTGATGGCTAAAACTATTGCTAAAAAAGAATCACTAATGACTAGGTTAGATAAAATTCTAGTACCTATTGGACAGAAACTTGGAAATGAAAAACATTTACAAGCAATTTCAAATGGTATGCTTTTCGGATTACCATTTTTGGTAATTGGATCTTTCTTTTTAATTGTAGCTAATCCACCAATTGTACTGGATAAGTATAATCCTGCAACTGCCAACTTCTTTATAAAGTGGATTGCAGGGTGGAAATACTGGGCTGTAGCCCATTATTCCCAAATAACCGTTCCATATAACATGACAATGGGGATGTTTGGGATGATCGGTGCATTTGGTATTGCGTATGAGTTAAGCAAAAGATATCAAAGATTTCATCCCGCAACGGATGGTATGATTTCGTTAGTTACTTTTTTAATGGTAGCTACCACAGTTGATAAGAATAATAAAATTGATATTAGCAACTTAGGTACAAATGGTTTATTTGTTGCAATTATCATTGGATTACTTACGGTTGAAATTAATAGATTAGTTGAAAAGAGTAAATTGAAAATAAAGCTTCCAGATTCTATTCCCCCAATGGTAGCCAATTTCATCAATTCACTGATTCCATTACTTGCAAATATTTTCATCTTGTATGGTGCTAATCTAATCTTAGTTGGTGTGAATCATACAGACTTTACTAATTTTATTATGAAATGTTTAACACCAGCTACATTTTTGGCTAACAGTCTCTGGGGTTATATTTTGATTGTGACTCTAGGTAATTTGCTTTGGCTAATCGGAGTAAATGGTAGCAATGTTATTTTCCCAATTGTATTTGCTACAGGTATTGCAGCAACTGGTGCGAATGCTGCCTTAGTTGCTAAAGGATTAGCTCCTACTCATTTAATGAATTTGCAAATGTTTAGAATCGCTGTATTAGGTGGTTCTGGTAATTCATTAGCTTTATGTATTTTGATGATGAATAGTAAGGTTGAAAAGTACCGTGCACTTGGTAAGCTTTCAATCATTCCTGGTATTTGCAGTATCAATGAACCAATTATTTTTGGCACACCAATTTGCTTTAACCCTATCCTCGGAATCCCATTTTTAATTGCTCCAATAATTAATATTGTTCTAACTTATTTTGCTGAAAGTCTTCACTGGATTGGAATGGGATATATCGTTGATCCATCATTTACCCCATTCTTCTTCCAAGCTTATATGAGTTCAATGGATTGGAGAAATATCATCTTTGAATGTATCTTGATTGCAATAGGTATTGTTATTTATCTTCCATTCTTTAGAGTGGCTGAGCAAAATGGACTGAAGAATATTCCTGCTGCTTAGGTAGGATAATGAAAGACGCTGACTTTGTACAAGGTCTGCGTTTTTTTGTTGGTTGTTTTTAGAACATATATTCTCTTAAGTGAGAAAATTAAGTATATTTAATTTATTTGCGTTCCTATTGCGTTCCTCTTAAAATGAAATAGTCGTAAAAGTACTGATATAAAAGCATTTCTTTGAATAATTTTGTGTTCCTGTTGCGTTCCATAAAGGTGATGAAGATGTCTCAATACTACACAAGTGGTGAATTTGCGAAAAAGGCGCATGTCACGCTGCGCACGGTTCGCTATTATGATCAGAAAAATTTGTTAAAGCCAGCTGCTCATGCTAAAGGTGGTGCAAGGCGGTATACTGACCAAGATTTTGCCAAGTTGCAACAGATTTTGTTGTTAAAATATCTTGGTTTTTCTTTGAGCAATATTCGTGAGATGACGATCGGTTCAGGGGATCAGCAATTACTATTGAATTCGCTCCAAGCACAAAAGCGTTTAGCCGAAGAACGCTTGGAAGAAATGAAAAACGTGGTAGCAGCGATCGATTCAACAAGTGAAGCTTTGAAAGCTAATAAACAAATAGATTGGCAGAAAATGTTAGATTTGATTCATTTAACTGCAATGGATCAGTCGCTTAGTTTGCAGTATAAGAATGCTACGAACATTTCTGCGCGGATTCGTTTGCACCGTGATTATTCTTTAAATAAGGAAGGCTGGTTCCCATGGCTTTTTAGCAATTTACATCTTAAGCCGGGGATGAAAGTTTTGGAACTTGGTGCTGGCAATGGAGCGTTATGGTCACAGAATCTTGAAAAAGTGCCTAAAGGTGTAACGATCGTCTTGTCAGATATTTCCGAAGGGATTTTGGCTGATGCTAAGAAAGAAATTGGCGATCGATCTCAATTTCAATATGCAGTTTTCGATGCACAGAAGATTCCGTTTGAAGACAATACTTTTGACCTGGTAATCGCTAATCATATGCTTTTTTACTGTAATGATATTCCAAAGACTTTGAAGGAAATTCGACGTGTCCTCAAGCCAGGTGCATCCCTCGTATGCAGCACATACTCCAAGCGCCATATGCACGAGATCACCGATCTAGTACAGAATTTTAACCCTAATATTGTCTTGTCTTCAACTAATTTATATGAACGCTTCGGCTTAGATAATGGAAAACAGATTTTAAGTCAGTTCTTCGATAACATCGTTTGTCATAAATACGATGATGCCATCCAATTATCTGAAGCAATGCCAATAATTTCTTACATTTTATCTTGTCACGGCAATCAGAATGAATTTTTACTCAATCATTATCAAGAATTTAAACAGTATGTTAATCAACAGGTTAAAGATGGCTTCCATATTACTAAAGATGCTGGCTTCTTCGAGGCAGTAAAAGAATAATTTTTTATTCTCTCTTGAAGGTTACGTTACGTAATGTTATATACTTCTTTATGAATGTATGATTCACAGCGGAGGATTAATATGAAAGTTATTGTTACTGGTGGTGCCGGCTTTATCGGTTCAAACTTCATTTTTTATATGATGAAGAAGCATCCCGATTACGAAATTATTTGTTTAGACAAGTTAACCTATGCAGGTAACTTATCAACTTTGAAGAGCGTACTCGACAAGCCTAACTTCAAGTTTGTTAAGCTTGATATTTGCGATCGCGATGGTGTTTACAAGTTATTTGAAGAAGAAAAGCCTGACGTTGTAGTTAACTTTGCTGCTGAAAGCCACGTTGACCGTTCTATTGAAAATCCAGAAATTTTCTTGGAAACCAACATTATTGGTACTTCAGTTTTGATGGATGCATGTCGTAAGTATGGCATCAAGCGTTTCCACCAAGTTTCAACTGATGAAGTTTATGGTGATTTGCCACTTGATCGTCCAGACTTGTTCTTCCACGAAGATACCCCACTTCACACTTCTAGCCCATATTCATCAAGTAAGGCTAGTGCAGACTTATTAGTTGGTGCATATGGCAGAACTTACAACTTGCCAGTAACAATTTCACGTTGTTCAAACAACTACGGTCCATATCAATTCCCAGAAAAATTGATCCCATTGATGATTCAACGTGCCTTGAATAATGAAAAGTTGCCTGTCTATGGTGATGGTGAAAACGTTCGTGACTGGCTTTACGTTGAAGATCACTGCAAGGCTATTGATTTGATACTTGAAAAGGGTACTCCAGGCAAAGTTTATAACATTGGTGGTCACAACGAAATGCACAACATCGACATCGTTAAGCTCATCTGTGATTACTTGGATAAGCCATACTCATTGATTGAACACGTCACTGACCGTAAGGGGCACGACCGTCGTTACGCAATTGATCCAGACAAGATCCACAAGGAATTAGGCTGGCTTCCAGAGACCATGTTCAAAGATGGCATTAAGAAGACTATCCAATGGTACCTTGATAACAAAGAATGGTGGGAAAACATCATCTCTGGTGACTACCAAAACTACTACGAAGAAATGTACGGTAACAAGAAAGTGTTAGATAAGGATTAATATCATGAAGGGAATTATTTTAGCAGGTGGTTCAGGCACCCGTTTATATCCATTAACTTTAGTAACTAGTAAGCAATTGTTGCCTGTCTACGACAAGCCAATGGTTTACTACCCATTGTCCACTTTGATGTTGGCTGGCATTAAGGATATTTTGATTATTTCTACGCCAGCAGATACGCCAAGATTTGAAAAGTTGCTCGGCGATGGCTCACAATTTGGCATCAAATTATCTTACAAGGTTCAACCTAAGCCAGAAGGTTTGGCTCAAGCTTTCACTATTGGTAAGGACTTTATCAACGGCGAACCTTGTGCCATGATCCTTGGCGACAATATTTTCTACGGCAACGGCTTCACCGACTTGCTTGAAAATGCAACTAAAGATGCACAAAAGGGCAAAGCAACCGTCTTTGGCTACTACGTTACTGATCCAGAACGTTTCGGTGTGGTTGATTTTGACGAAAATGGCAAGGCAATCTCAATTGAAGAAAAGCCAACTCATCCTAAGAGCAATTATGCCGTTGCTGGCCTTTACTTCTACCCAGCTGGTGTTAGCGAAAAGGCTGCCCAAGTAAAACCAAGTGCACGTGGTGAAGTTGAAATTACTACTTTGAACGAAATGTACTTAAATGATGATAACTTAAACGTTCAACTTCTTGGCCGTGGTTACGCTTGGCTTGACACTGGTACGATGCACAGCTTAGTTGAAGCATCCAACTACGTTAAAATGGTGGAGGAACGCCAAGGCATTGCTGTTTCCGCACCTGAAGAAATTGCCTACATTCATGGCTGGATTGACAAAGATAAGTTGCTTGAGGCTGCCAACCACTATGGCAAGAGTCCTTATGGTCAACACTTAAAGTCAGTTGCTGAAGGCAAATTGAGATATTAATTTTATAAGGAAGGAAAATTTATAAATGGGACAAATTAAAGTTGAAAAGAACGTCGGCGGTATTGAAGGTTTAGCTGTTATCACTCCAACTGTTCACGGAGATGATCGTGGCTACTTCATGGAAACTTTTAACCAACGCGACATGATGGAAGCTGGCTTCAGCATTAACTTCGTACAAGATAACCAATCCAGATCAACCAAAGGTGTACTTCGTGGTTTGCACTTCCAAAAGCATTACCCACAAATTAAGTTGGTTCGTGCCGTTCGTGGTAGCGTCTTCGATGTCGCCGTTGACCTTAGAACTGAATCAAAGACTTACGGCAAGTGGTTCGGTATTGAACTTACCGAAGAAAACAAGAAGCAATTCTTGATTCCACAAGGCTTTGCTCATGGTTACCTTGTTTTAAGTGATGTCGCAGAATTCTGCTACAAAGTTAATGACTTCTGGCATCCAAATGATGAAGGCGGTATGGTTTGGAACGATCCTGAAATTGGCATTAAGTGGCCACATGTTGTTGGTGAATACCCAGGTAATGGTTCAGCTGATGGCTACAGCTTAGATGATGGCACCAAGCTTAATATTCTTGAACGTGACCAACAATGGAAGGGCTTGAAGGATACTTTCAAGTTTTAATTAGTGAGGTAAATGAATGAAAGTTTTTGTAACTGGCGTTAATGGTCAATTAGGCCATGACGTGATGAATGAACTCGCTAAGCGCGGATATGAAGGCGTTGGCTCAGACCTTAAGCCTGAATATGCAGGTGTTGCTGACGGTAGCGCCGTAACTAAGATGCCATATGTTAGTTTAGACATCACAGATGCTGACGCCGTTGAAAAGACAATTGTAGCAGTTAAGCCAGATGTAATTGTTCACTGTGCAGCTTGGACTGCCGTTGATATGGCGGAAGACGATGATAAGGTTGCTGCCGTTCGTAAAGTTAATGTTGGTGGTACGCAAAATATCGCCAATGTTGCCAAAAAGCTGGATGTACCAATGGTTTATCTTTCTACTGACTACGTTTTTGATGGTCAAGGTACTAAGCCATGGGAACCTGACTTCAAGGGTTATAAGCCTTTGAATGTTTATGGTGAAACTAAACTTGGCGGTGAAAAAGCTGTTTCCGAAACTTTGGACAAGTATTTCATCGTTCGAATCGCTTGGGTCTTCGGTGTCAACGGTCACAACTTTATCAAGACCATGCTTAAAGTTGGCGCCACTCATGATGAAGTTAAGGTTGTTGATGATCAAGTTGGAACACCAACTTATACTTTTGACTTAGCTCGTCTTCTTGTTGATATGATTGAAACTGACAAGTACGGTTACTACCACGCAACTAATGCTGAATTGCCAGCAACTGAAAGTGGTTATGATGAAAATGGTACCAAGACTGGCTACATTTCTTGGTATGATTTTACGAAAGAAATCTACCGTCAAGCTGGCTACAAGACTAAAGTTACGCCAGTAACGACTGCAGAATATGGCTTGTCCAAGGCCGTTCGTCCGTTTAACTCTCGCCTTGATAAGAGCAAGCTTGAAGAAAATGGCTTCAAGCCTTTGCCAGTCTGGCCTGATGCGGTTAGACGATATCTTGAGATTTTGAAGAAGCAAGGTTTCTTTGAGGAATTGGGGAAGTAAAATATTGGATGAAAAAGGAAGCATCCCTTTTGGGATGCTTTTTTGATATAACGAAATATTTGTTTTTGTTTTCTTTAAGGCACTTGAATAGTTAATTTTGGTAGTTTTATGCAACAAATCAAAACTAGGCAAAATACAGTTTGAGATATAAACTTTACATATAAATTCGAATTACTGTGAGGTTCAAAATGCAGAATCAAAATAAAGTAATAGGAAGAAACTTATGTAAGATACGGAAAATCAGAAAATTTACTCAAAAACAGTTAGGTGAAAAGTTAAATATGTCGTCAGCTACTATTGGTAATTACGAAAGAGGAGATCGATATCTTCCTGGATATTTGATTCATGATTTAGCTCAGACTTTAGATGTACCCGATCAATTTTGAAACTGTCAAATAGTTTGTGTAAATAGATCTTTCTCGTAAATTGATTTTTTAATTTATCTTTTATTCAAAATAGGATTCCAATGTATCCTGCACTTGGCCAAAGCCCTTATGGATTCGGTTGAAGTAGCGATCATTGTAGCTCATTGCCTGAATGCCAATGAAAGTATCAAGCGACTGCTCACTTGGAAACTCTGCTTTTGGCTTTGCCTTGCGTTTAACGACATTGTTAAAGGATTCAATCATGTTGGTGGAATAGATTGAGGGTCTGATCTGTTTGGGATAGTTGTAAAAGACCAATAGATCAGGCTCAATGTCTTTTAGATTCCTGATGACATGATTGTATGCCTTGTTCCATTTGTCATAGAATGCATGAAGAGTTTGTACGGCGGCTGTCTTGTTAGGCTGCTTATGAATCTGCTTGAAATCGTTCATGATTGTCTCACGATCGTCACCACGCACTTTATTGCAAATATTGCTCATGACGTGAACCAGGCAGCGCTGAAAATGTGCTTTGGGATAAGTCTTTGCCAGAGCTGTTACACCGTCGGACAAGAAAAGCTCGACTTGCTTCAACCCCCGCGATCTCATGTTTTGAAGCATTTCAGTCCAAACTTCGACGTTTTCGCTGGGTGCTATGCAGTAGTCGATTACTTCTTTATGGCCTTTGGGCCTGATGCCGATGGCAATATAGACGGCTTCACGCTCAAACGTTTCTCGGCACAGCGGAAGATACGTTGCGTCAAGATAAACGCAAAAGAACCTGTCGCTAAGCTTGCGTTTGTGATAGGCTTCAACCTTTGGAATCATTTGCTTGGAAATATTTGATACCTGAGCCGGACTGTAATGGCTGCCATACATTTTTTCAATCAAGTCAGCTATCTCTCTGGTAGTTACGCCTTTAGGGTAAAGCTTGATGATCATGTTTTCCAACACATCTGCATGCTGCTTGTAGTCAGGCAGAGTGTGCTGATGAAGTTCGCCGTTTCTGTCTCTGGGAACCTGAATTTCGATCTGGCCAAACCGTGTATCAACCTTGCGATAATAGATGCCGTTTCTGGAGTTGCCAGAGTTCCATCCGCTTTTTGCATAAGGATCATAGCCTAAAAAGGCAGTTAATTCAGCTTCAAGCAATTGATTAACTGCAGTTTGAATTTCCTTGCGCAAAAAATCATTAACTTTGTCTTGATTATTGGAGTGCTTGAGCCATATTTTTGGTAAAATCATTCATGAAGGAGTTCTTCTTTCTGTATGTTGTTTTTTTGTTCAATCCAATCATACGAGAAAGGAACTCCTTTTTCTAATGTTTTCAGAAATTAATTTAAGGAATCATTCATCCTTACACAAACTATTTGACAGTTTCGTTTTATTTATTAATTTACTTGAAGTAAATAAAACTTTTGATGCGCTACCTACAAGTTACAAGTTGTCAGATGTTAGTTTTACTTTATTAGCAGCTACTTTTAAGAAAGAAACTGGTGATGACTTTGATCTTTCACGTGATTTAATATCTATGGGTTTTATTACAGAAAAAAATATTGTAACAAATGCTGGTTTACTATTGTGTGATCAGGGATATTTACCACAGTCTAAAATAGTATGTACTAGATGGAAAGGAATAGAAAAAGGGAGTATTGAAGGCGATGCTTTAGATGATGAAGAATTTGAAGATGCTAGCTTAATTACTTTATTATCTAATGCAGAAGCCTTTATTAGAACTAATTCAAAAAATCCTTGGACTATTCGTGGAATGCGTCGAGAAGAAAATAGTGATTATCCATTTAAAGCTGTTCGTGAAGTTTTAGTTAACGCTTTAATCCACCGTGATTATCAAATACAAGGTTCAGAAGTTCATATCGATATGTTTGATGATCGAATGGAAATAGTTTCTCCAGGTGGCATGATGAATGGAAGTCGAATTCAAGATCTTAATTTGCAACATGTCCCTTCTATGAGACGAAATGAAATTATTTCAGATATTTTTGGACGTTTACATTATATGGACCGCAGAGGCAGTGGAATTCAAAGAATTCTAAATTCTTATAAAGGACTTATTGAACAACCAGATTTTTATTCAGATAGTACTGTGTTTTTAGTTACTTTACCTAATCGTAGTGTAGCTACTTTAGTAGAAAATAAAGAGTTGAATGAACAAAATAGTACACTTCAGAGCAAAGATAGTACACTTCAGAGCAAAGATAGTACACTTCAAGTTCAAAATAGTACACTTCAAGTTCAAAATAGTACACTTCAATATAATAAAATACGACTCTCTAATGAAATAGATTATCATTTAATTTTAGAAGCGTGGGATAACAAAGGGATAAACAAAATTTTTCAAGAAAAAACAATTTCTAAAATAATGGATTTTTATAAAAAATATGGAACGCAATATTCATTTAATCGTGAGGCAGTTGCTAATTCATTTAATATAAAGTCTTCGTATGCTTCTAGAATAATAAGAAAATGTTGTCAAATTAATATAATGCGAAAAGAAAAAAGAGGAGTTTATTTTTTTGTAATTTAAAAATAATAGTGCTAAGTAGATAATATTTGATGAAGTATTACACTACTTTTAGTCTGTAGTTTTAGATGATTGTTAGATCAATAAGGCTTAGAATTAGTAAGGAACGTTCTAAAAAAAGAAGGCAGAAAGTTATGACTAAAATTAAAGAAGATTATATGATTGGTCTTGATATAGGTACAGATTCATGTGGGTGGGTAGCTACCGACTTTCAAAATAATATTTTGAAAATGCATGGGAAACGTGCAATTGGTTCGCATTTATTTGAAGAAGGCATACCAGCAGCTGACCGGCGTGGTTTTCGTACAACCAGACGCCGGATTAAGAGAAGAAAATGGCGGCTGAGATTACTAGAAGAAATTTTTGATTCTGAAATGGCAAAAATAGATCCATACTTTTTTGCCCGATTAAAAGAATCAGGACTTTCGCCAAAGGATAGCCGAAAGAAAACATCTTCGATCGTTTTTCCTAGTGCAAAGGAAGACAAAGAATTTTATGATAAGTATCCAACCATTTATCATTTGCGTAATGCTTTAATGACGAAAGACCGCAAATTTGATTTACGAGAAATTTTCATTGCAATTCATCATATAGTGAAATATCGAGGAAACTTTCTACAAGATACGCCTGTGAAGGACTTTAATGCTTCCAAAATTGATGTGCAGACAACTTTAGAAAATCTAAATGAAGCATATTCGAAACTCACGGAAGAATACAGCATTGAATTTGCGACTGAGAATGCTCATCAAATTGAAGATATTCTTAGAGACAAGACAATTTTTAAATTGGACAAGTCCAAACAGATTAGTAAGTTATTGTTTGTTCCTTCGGAAAATAAAGATGAAAGTGAATTACGCAAGGATGTTGCCAAGCAAATAGCAAATGTAATTTTAGGATATAAAGCCAAGCTAGAAACCATTTTGATGACAGAAGTCGACAAAGATGAGAAGTCAAATTGGGAGTTTAAATTAAACGATGCTGATGCTGATGAAAAATTAGAGCAGATAATTGCCACCCTAGATGAAAATAAGCAAACTATCTTAGCTGAAGTTCGTAAATTGTTTAGTGCAATTACTCTTAGCGGTATTGTAGATGAAGGCAAGACTTTGTCTGAGTCAATGATACGCAAATATGAGGATCATCGAAACGATCTTAAATTGCTAAAGAAAGTAATTGATAATCACGCGGATAAGGAAAAGGCTAAGAAATTGGCTTTGGCCTATGATCTTTACGTTAATAATCGACATGGACATTTGCTAGAAGCTAAGAAAGGTTTGAAAAAGAATGGAGTCTTATCAAAGCAAGATTTCTACGCTGAAATCAAGAAAAACCTTGACGCCTCAGCTGCAGTCAAAAAGATTCTCGATGAAATAGCTTTAGATTCATTTATGCCAAAACAAAGAACTGATGAAAATGGGGTAATTCCGTTTCAGCTTCATCAAATCGAATTGGATAAAATCATTGCCAACCAAAGCAAATATTATCCATTTTTAGGAGAAGAAAATCCAATTGAGGCCCATCGCTCGCAAGCACCATATAAATTGGATGAATTGGTTCGGTTCAGAGTGCCTTATTATGTTGGTCCAATGATTCAGCCGAATGAAAAAGCTAAGGATAAGCAAACACAACAAAACCAAAACTTTGCTTGGATGGTTCGAAAAGGATCTGGGCGAATCACGCCTTGGAACTTTGATCAAAAAGTTGATCGAATGGAATCAGCTAACCGCTTTATTAAACGAATGACTACTAAGGATACTTATTTGTTAGGCGAAGACGTTCTGCCAGCAAATTCTTTGCTGTACCAGAAATTTACGGTATTGAATGAGTTAAATAATATTCGTATCAATGGTCATCGCATCTCGGTTGAAACTAAGCAAGAAGTTTATGAGCAATTATTTAAGCATAATACCACTGTTAGCAGCCACAAATTAATTACACATTTAAAAGAAAAATATCGTTTACCGTCCGTTGAAATTAAAGGCTTAGCAGATCCTAAGAAATTTAATTCTGGCTTGGCTACTTATAACAAGTTAAAAAATAAACATCTTTTTGATGAAGTAATTGATGATCCTGCATATCGCAATGATTTTGAAAAAATTATTGAGTGGTCTACCATCTTTGAAGATAAGTCAATTTATCGAAAAAAATTACAAAGTTTGGACTGGCTTAATCAAAAACAAATTCAGGCTTTAACTAATCTTAGATTTCAAGGTTGGGGACGTTTATCTCAAAAAATCCTTACTGGTTTACATGATAGTAATGGTCAAACAATTATGGAACAATTGTGGGATAGTCAGAAGAACTTCATGCAGATTGTCAATGAACCTGATTTTAAAGCGGCTATTACTAAGGAAAATCAAAAAATTGTCAAAGCAACTTCAACCGAAGAGATTTTAGCAGATGCTTATACTTCTCCTGCAAATAAAAAGGCAATTCGCCAGGTTATGAAGGTAGTTAACGATATTGTTAAAGCTGCTTCAGGTAAAGCACCTAAACAGATTGCCATTGAATTTGCTAGGGATGCTGATAAACGTGAAAGAACAAGAGCTAGAGGAGCACGTTTGCAAAGCATTTATGAGAATATTGCTGATGAATTAATTTCTACTATTTTACGAGAAAATCTTCGTAAGGCAAGAAAAGACAATAAATTTGTTTATGATAAGTTTTATCTTTACTTTATGCAAGCCGGTCGAGATGCATATACTGGTAAACCAATCCCAATTGATGAAATTACCACTGGATATCAAATAGACCATATTTTGCCACAAAGCTTTATTAAAGACGATTCGCTTGATAACCGTGTCTTAGTAGCTAGTCCAGTTAATAATGGCAAGTCTGATAATGTACCAGTCAAAATGTTTGGAAATCGCCAAGCTGCTAACTTAGGTATAACAATCTCCGCAATGTGGAAAAAGTGGCTTGATTTAGGACTTATTAGTGAGAGAAAGTATAAGAATCTTAAATTAGATCCTAAGAGTATTAATAAATATCAAGCTTCTGGATTTATTCAACGGCAATTAGTTGAAACAAGTCAAATTATTAAATTGGTTTCGACTATTTTACAAGCGCAATATCCTGAATCTGAGATTATTGTTGTCAAAGCAAGTTCAAATCATTATTTACGTGAACATCTTAACTTGTATAAGAGTAGAGAAGTCAATGACTACCATCATGCCATTGATGCCTACTTATCAACAGTTTGTGGAAATGTACTTTATCAAGCATATCCTAACTTGCGGCCATTTTTTGTATATGGGCAATATAAGAAGTTTAGTTCAGATCCAGAAAAAGAAGATATGATTTTACAACATACTCGTCGATTTGACTTTATTTCTAGATTATTCGAACGGGATGAAAATGAGATTCGTGCTGGTAAAAATGGTCCTGTAGTTTTAGACCGAGATAGAATCAAGCAACAGCTTCAGCAAGCGTATAACTTTAAATATATGCTTGTTTCTAGAGATACTTCGACTCATGATCAAGAGATGTTCAAAATGACGCTCTACCCTAGAAGTGGTCGTGATACAGCCAAGTCTCGTAATTTGATTCCTAAAGCTAAAGGATTATCAACAGAAATCTACGGTGGCTACAGTAATAATGCTGATGCATATATGGCAATCGTCAAGATTAATAAAAAGAAGGGTTCGGAATATCGTGTAGTTGGGGTCCCAATGCGAGCTTTAGTTGAACTTAAAAGCGCTAAAAATTTTGATGAAAAGTTAAAGCAAATTCTTGAACCTAATATCTTATTTAATAAAAAAGGTAAGAGAAAATCTGCCATTTTATCATTTGATATTGTTAAGGACAAGATTCCTTATAAACAGGTAATTCTTGATGGTGACAAGAAATTTATGTTGGGTAGTTCAACTTATGTTTATAATGCTAAGCAATTAACCTTAAGTTGGGATGCGATGAAGGTTGTTACTGGTAATTTAAATTCTAAAACACATACTGAGGATGAGATTAGGCAAGCCCAAATTTCTACTTATGATGAAATTCTTGAAAAAGTGGATAAGTATTTGCCTTTGTTTGATATTAATAAGTTCAGAGAAAAGCTCCATCAAGGAAGAGATAAGTTTGTTCAATTAACTGTTGATGAACAAAGAGAAACTCTGCTTCAGATTTTGAATGGTTTGCATGATAATCCGGTTATGGGAAACCTTAAAAATATAGGTTTCACAACACCTCTTGGTCAACTACAGATGCCATCAGGTATTACTTTGTCTTCAAATGCGGTTTTAATTTATCAATCTCCAACTGGTTTATTTGAAAAACGAGTAAAAATAGCTGATCTATAAATGAAAATAGGAACCACCTTTGTGGTTCCCTATTTTTGTGCATAAAAAAAGTCCCTCGATAGCTCGGGACAAGTGTTGAAACTTTGCATCTAACGATGCATTGCTTGATTTTAACTCTGATTGTTAGATCAATAAGGTTTAGCGTCGGGAGCTACCCGACAAGATAATAATATCATTTACTAAATAATTAGACAAGGAGAAAGTGAGAATGGGATGGAGATCTGTTGTAATTACACAACATGCTAAATTAACGTATTCAATGCAAATGATGATTGTCCAAACTCGTGACGGTATTAATCAAATACCGATTAGTGATATTAATTTATTGTTAGTTTCTACATCACAAGCAGTAATAACGAGTGCTTTAATTAGTAAATTAGCTGAAAATCAGACAAAGGTAATTTTTGTTGATGAAAAATATCAACCAGTAACTGAAACTGTTGATTATTATCCTGGGAGTAGGAATATTAAAAAATTAGATAAGCAATTTAACTGGGATGAAAGACGACAATCATTACTGTGGACTAAAATTGTGACGGCAAAGATACAGAATCAAATTCAAGTTTTGCGTAATTATCAAATTAACGCTGCAGATTTACAAAACGAATTAGATCAATTAGAGATAAATGATCCAACGAATCGAGAAGCAGCGGCTGCTAGAAAATACTTTATGGATATGTTTGGTAAAGACTTTGTGAGAAGAAATTCTGGTGTGATCAATGCTGCTTTAGATTATGGCTATGCTATTTTACTTTCGAGTTTTGATCGAGAGATTGCGGTTAATGGTTATTTGACATACTTAGGAATTCACCATCATTCAACAGAAAATCAATTTAATCTTGGAAGTGATCTAATGGAGCCATTTAGACCTTTTGTTGATTATTGGGTTAAGGCTCATGAAAAGATTCAAAATTTTACACCGGATATCAAATACGGACTTGTAGAATTATTAAGTTTAGAAATTATTTTTAATGGAAAGAAAACATTACTTGCTAACGCAATCGCAGATTATGTGCAAAATTGTTTGAAATATTTAAGTGGAGAAATTGCTGATATTGGGATTGAGATGAAACTAACAAATGAGGTACCGAACAATGCGCTTAATGATAATGTTTGATTTGCCAATGGAGACAGCGACAGAAAGAAAAGAATATCGTCAGTTTAGACGAAAATTAATCAATGAGGGATTCTTGATGATTCAATTTTCTGTTTATGAAAGAGTATGTGTTACAAGAAAAACGGCTACTTTCTTAGAAAATCGAGTACGAAAATTTTTACCAAGTGGTGGCGTGGTCCAATCATTAATGGTGACGGAAAAGCAATATAATGATATGCACTTTTTAGTTGGTAAACCAGTAGAGGATGTCAGAAATACTTCTGATAGGACGGTGATTTTGTGATTCTTTCTTATTTGACACATAAGCGAGTTAAACTTGAAGATCCGGGTTTAAAAATTATTGCAACAAAGAGTTCAATTGCTTATCGTGATTTGGTTCAAGGTTTTCAACAAGTAAGACCGACAATTATCTGTAGTGATGATCATTATAATGAGCTAGAAATTGGAAAAGCTTTTGATTTTATTGGGGATGTTTTATTAACAAAAGATGTTATTAATAAATATTCATCTCACATTTTTAATAGTTTTATTGAAAATTTAGATGAAGAGAATCGTAACAAAATTATGGTAGCTTATCATAAATTAGAATCACTATTACAGGATTCATTGTTATTAGAGGATCTTCCGTTAGAAATCGATTTTAATGAAGATTTGGAAAAGTTGCTGAAATTAGAGAATCTACACTTAGATTCAAAGCTGATGGAGGAACCATATGCTATAATTGAATCGATCTTAAAGATTCATCAGTTATGTAAGCTGGGTTCGATTCCTGTGATCTGTAACGTCGCTAATTACTTAAATTCACAGCAACTTGATGAGTTATCTGAATTGGTGAATCAGCTTAATATGAAATTGCTTTTAATAGAATTCACAGATAAGGATTTTCTGATTGTTCCTAAGAATGCTGAATTCTACTATATTGATGAGGACCTTGTTGATTGGTATTAATCTTTGAATGAAAACTAGATTATAAAAAATCGGTTTTAGATGATTGTTAGATCAATAAGGTTTAGATCATTGCGATGCTTCCAGTAGGCTCAACCAACGTTTTAGATGATTGTTAGATCAATAAGGTTTAGATCCTACCTTGTGGAAGGATTCAACTGGCAAAGGTTTTAGATGATTGTTAGATCAATAAGGTTTAGATCTAAATGATGATGAATGAGTACATTATGAACGTTTTAGATGATTGTTAGATCAATAAGGTTTAGATCGCTGCGGGCGCTCCGATCTATGGAGTTGCTGTTTTAGATGATTGTTAGATCAATAAGGTTTAGATCAAAAAAACATTCAAATTGAAGAAATGAAGCGTTTTAGATGATTGTTAGATCAATAAGGTTTAGATCAAGCAAATGCACACAAGCATAGATCATACCGTTTTAGATGATTGTTAGATCAATAAGGTTTAGATCAGCTGAAAACGTTGAACTGATCAACTACATGTTTTAGATGATTGTTAGATCAATAAGGTTTAGATCCCAAAGCATTGTATTTATCTTCCCAGCCTACGTTTTAGATGATTGTTAGATCAATAAGGTTTAGATCTATTGATTTTAAAAAAAGAAAAATCTATATGTTTTAGATGATTGTTAGATCAATAAGGTTTAGATCGCTAAAGCCAATGCATCTGATGTGTATACTGTTTTAGATGATTGTTAGATCAATAAGGTTTAGATCCGAATTACGAACTTCACCACACGTATATTCGTTTTAGATGATTGTTAGATCAATAAGGTTTAGATCCCCTATGCAGTATAACCATACATGGAGCAGGTTTTATATGATTGTTAGATCAATAAGGTTTAGATCCTAACATTAATCTTGATATCGCAAAAGATTGTTTTAGATGATTGTTAGATCAATAAGGTTTAGATCTGGATCGTGACAGTGACAACTGGGAAGTTGGTTTTAGATGATTGTTAGATCAATAAGGTTTAGATCTAGATTGGCTAAAGATAGCTCTAGCCCGTTGTTTTAGATGATTGTTAGATCAATAAGGTTTAGATCCCAATCTATTGTAGAAGTGGTTCATACTTTGTTTTAGATGATTGTTAGATCAATAAGGTTTAGATCACGACACCGCGCCGATTAAGCAGGTGACAAGTTTTAGATGATTGTTAGATCAATAAGGTTTAGATCGTTGATTTAACCAAAATGTCACCAAGGGAAGTTTTAGATGATTGTTAGATCAATAAGGTTTAGATCCCACTTTGACATATTTGCACTAATGTGGGTGTTTTAGATGATTGTTAGATCAATAAGGTTTAGATCACTTCGCCAAAGGGTCAGGCATGTCTCATTGTTTTAGATGATTGTTAGATCAATAAGGTTTAGATCCTTTTGAGATGTGTTCGGTCATTGCGTACTGTTTTAGATGATTGTTAGATCAATAAGGTTTAGATCAATCTGCGATAGCAAGAATCGAATCAGGATCGATGAATGTATCTGTTGGCTTATTATCCGATATTGCTGAAGCCACTCATCGGCAAATCAAGCTTGTTTTGGTGTAATTAAAATCTGAAAAATAGGCTTACTACGAACGATCACATCATAAATTTGATGTGGTCTTTTTCCTTTATTGCGTATTTGCACGAATTCAGCTAAGATCTAATCGACCTTTAAACAAAAACGCGCGAATTTTTGCTACAATTAAAAGTGTGTTTACTTTTTCGAAGGAGCAAATTATGAAAGTAAGAAAAGCTGTTATTCCCGCTGCGGGACTGGGGACCCGCTTTTTACCAGCTACCAAGGCCATGCCTAAGGAAATGCTGCCGATTGTTGATAAGCCAACCATTCAATTCATCGTTGAAGAAGCAAAGAAGGCCGGCATCGAAGATATTTTAATCGTTAATGGCAAAAACAAGCGGTCAATCGAAAACCACTTCGATTCAAACCCTGAATTGGAGCAAGATTTGAAGAGTACTGGCAAGATTGAACTGCTGAATTTGACCCAAGAAGTTACGGATTTGGGTGTCAACTTGTACTACACTCGTCAGCCATATCCAGCTGGCCTTGGTGATGCAATTTACCGCGCTCGCAGTTTCGTCGGCAATGAACCATTCGTTGTTATGCTGGGCGATGATTTGATGCGCGACAAGGTGCCGCTAACCAAGCAGTTGATGAACGATTATGATAAGACTCATTCCTCAACCATTGCTGTGATGAAGGTGCCGCATGAAGAAGTTTCCAAGTATGGTGTGATCGCACCTGAAGATGAGATTGAGCCTGGTTTGATTAATGTCAAAAGTTTTGTGGAAAAGCCGGCGGTTGAAGATGCTCCAAGTGATTACGCAATTATTGGCCGTTACTTGTTAACGCCAGAAATTTTCGACATTTTGGAACACACCAAGCCAGGCCGCGGTGGCGAAGTTCAGTTGACTGACGCCATCGATACTATGAACAAGACTCAACGCGTCTTTGCTCATGTCTTCAAAGGGCAACGTTTTGACGTTGGCAACAAGGAAGGCTACCTTGAGACCTCGATCCAATATGGTTTGCGCCACCCTGAAACTCGCGATGCTCTGAAGAAGTACATCATTGAGCTGGGTAAGAAGTTGAGTAAATAATTTAGATAGAAAAAATGAGAACGCATCTAATACGGTGTGTTCTCATTTTTTGTAAAAACAAATTCCAAACATTTAAATAAGAATAACCTTATTTGCCTTTAAGCTGAATCCCTTGTACTATAATTATTATGGAATTTATTCCAAAGCAAAAGAGCAGGATGAGATGCAAAATAGACTTTTAAGAAAGAAAAAGCTTGCGAATGATCGACTGCGGCTCTTCATCAACATGCTGCTGATTTTAGTTGTGGCTCTGGTTAACTTCGAAATCATCCCCAACATCAATACTTACATCAACAGCAGCCACTTAAGCAGCAATAGCCAGCCACAAATTCAAGCAAGCTTCACGAATGAAGATTTAAAAAAATATCGTGGCAATAAAATGGTAATTCAAATCGCACCGACTGATAAGAAGAGCTGGTCACAATCGGATAAGCGCTATTTGCGTCTTGTTATCACGCCAGCCGATAACGCACGTGATTTTGCCAGCAGCATGGACAGCAGTGCAAAGTATGTTGTGCAGCAGCTGCAGAACAGCAAGCTTTCGCTTAAGCAAGTAAGCATCACGGCGAAGAATACTGATAATTTTGACCATTACGGCTACAACATGTCACAGTACATTGCCTTACTAACGCAAAAATATTCGGGCCGCGATGAGATGGCTTACCGTAATACCGCTGCCATTGAGCGGATCTTGGACTTTGTTTCTGTTTTAATTATTGTTGTCAGCCTAATCACATTAATCTGGTGCATTATCGTACCGAAAGAAAAGATCGAATGTTGGATTTAATACCAGCGCTTTTTCTACGTAAAGTCAAGTACCATAAGGTATTTGGCTTTGTTTTTCCTGATTTTTATCTTTTAGTATTTGAGGACCAATTTATTTAAGAAAAAATCTTTGCTATTTATTTTAAAATTGATAGGCTAAATACATGAGGGTTATAGGTGAGAAACATGACAAAAAATAAGAAAAAGCTGCATAAACGACATCCAAAATTGGTGGCCTTCATTATCCTACTGATTGCTTTCGGTGTCTTTTACGGCTGGGGTTCAATTTATTACCAAAAGGGCAGACAAATTGATCGCATCGTCAGCTGCATCAACGATCCTAGCAAGAAAATGGCTAAATATGTCGTGGCTTCAGATCCTGATATTACAGTAACTGACGCTAAATTGAAGCCGCTGCAGCAGTATTTTAAGGAAAATAAACAAGCAGCCAAACAGCTTAGCGCTAACTTGCGCAAGGGCAAATACAGCGATCAGATTAAGCTGATCGAATCCGGGACGTATTTCTTCCTGTTTCCAAAATATAGTCTGCGTATCCAAGTTTACCACCCGCAAGTGGAAACCAACCATGCAGGCTCTACTTTAATTGTGGATAAAGAAAGTTTTGGCAAAATGGAAGGTGCCGATCAGAACTTCTACTCTGATTTGGGGCTGATTTTCCCAGGGCGCTATCACTTGCTAGTTAAAACCAAGGTTTCTGGCCGCAAGCTCAAGGCCGATGCGATCGTCAACATTTGGTCAAATAAGACGATCAACATGATTATTAAGACAGGAACTTTCCAAATCCGTAGCGTTCCATACGGCGTCGTCTATATTAACGATCGCAAGGTAAAGACGCTTGACAAATATGGGCGGGCCACCTTCAAGAATTATCCGTTGGCCAAAAACATGGAGCTTTACATCAAATCAACCTATAATGGCAAAACCATTAAGTCCGAAAAGGTAAAAGACTTGTCTTCATCGATTGAGACTGAATTTTCTAATAGTGACGACGATGATGAAGACTATGGTACGCCAAGCAATTACGCTGGTAATCAAAAGCAGGACGTTTATCAGGATGTAGAAGGCGACTACATTGTTAATCCAATCTGGCCGGGGTTGATTGATCAAACCGAGGCTGGACAGCTGCTCTACAATAACTACACTAAGCCTGATGAGACTACTTTTGAGAATGGCAAGGACAATCAAGCTTACAAAGATTTGAAGAAGCAGGTGAAGGTCTTTAAGAAGGGCAAGAAGAACCTTAAGCTAACAGTAACGATCACTAAGATTATGCCTGCTGGTAGCAATTACAGCGATGTCTCTTATCAACTTGTGTATACGTATCGTGAAAAAGGCAAAAAACACAAGAAAGTTATCAACTATGAGGGTGCAATTTTCCACAACAGTTCACAAACGCAGGTAATTAAATCCCTCGGAAAACAGACAAAATAAAAACAAGACCTTCAGGTCTTGTTTTTTAGTGTTTGAGAAAATGACGCAGCCGACCAAAACGGCGGCGTTTTTTCTTTTTTGTTTTTAAAAATTCTTGTGCTTGAACAACGTTTTCGTTTTTAACAGGCTGCTGGGTGAAGTTGTTGATAACTTTGCGCGGCTTGAATTTTTCGGGATGATCAATTGCTTCCAGCATGATATCGGGTCGCATGTAGCTGAGCCTTTCTTCTTCATAGGAATTCAGAAGAAAGACCAGAATATCGTTGATGTCGCAAATTACGTGCCAGGCCTGGTCTTTGCTGGTCTTAAAATTGCTGGCATGAACGGCTTCATTGCCGATACGTCGCACTTCGTCGAACAAGTTGTAGATACTCAGTGGATAAGTCAGATTTTCTCGCAAATATTGGATGTTGCTGCGCAGATTTCGCTGCTGACCGGAAGGGATCGGATAATATGGGTTCAAATTTTCCCAGTCGATAATCTTACGCGTTACGCTTTCGAGCAATCTCCGGGCGTTGATCATGACGTCGCGGTAATCATCAATCTCGTACAGCTTGCGAATTTTGTCGGCTGTAGAGAATTCTTTTTTTAAGAGTTTGCTATTTTTTAAATAAGCAAAATTTGCTTCTACCATAGGCTTTTCCCTCACTTTTCTTATTACTGATTATAAACTTTTTTACGAAATACCGTTGACAAAATCCAGGCATTAAAGGGCGTTGATTTTTCTGTGGAAAAAGGCGAATTTGTGGGCATCATGGGTGCGTCTGGCTCAGGAAAAACCACTATGCTCAACATTTTATCCACATTGGATAAGCCGACCACGGGCAGTGTTTACGTTAATGGTCAAGACATTACCAAGCTGCGCAAAAATGAGATGGCCGACTTTCGCGGCAAGGAGATTGGTTATATTTTCTGGTTTGACTTTGGCTAGTGCCATCTTTTATATGTTTATGACGATCACGCTGGTTTATATCGTTTATGCCAATAGTTTTTTATTCAGCATGCGAAAAAAAGACTATGGAACTTACATGATGTTAGGTGCACGTAATAGCAAAATCGGCAGACTGATTTTTACTGAAACGATTGTAGTTGGTCTCTTGGCTGCTGTTTTAGGAATCATTGTTGGGACTGGGTTAACGCAAGTAGTTTCAGAATTATTGTTTTCACAATTAGGCCTGCAGATTCATCGTTTCTTTGGCTTCTACGTGCCGGCAATGCTGGCTTCAACATTGATGTTTAAGGTTTTGTCAGGCGCCAATAGTGACCGTCCGCGGTACAAGATGCTGTGGAAGATTGGTGCCCAAGAAAAATTATTAAAGTCATCAATTAGAAGCAAGATTGGGACTTTGTTTGCATTGCCGGCTGTGCTGGGCATCGTTGATGTATTGTTTGGTCTGCAGTTCTTTAAATCAATGCTACAGAATCCGTATGACAAGATTTGGATTCCGTTTACGATTTTCTTAGTAATTTATTACTTGATTACGGTTAAGCTCTATGAAGGAATCGTTTTGAAGAATAAATAAGAAAAACTTCTCCATTTGGAGAAGTTTTTCTATTTATAAATGCATTATAAATGCATTTTATTCCAAGATGGAATTTTAATTTCACCCTTGTCGCTCATCGTCATTGTCGTAATTGAAGCATTCTTTGGACCTGGAACCAATGGAATGTCATCACCATAACGGTACCACAAGCTCCGAATGGTAAAGCCATGAGTTACCAGCAGAATATTCTCAGCTCCATCCAATTCTCTGATCAATTTAAAACCTTTATCAAGTCGCTTCCAATATTCCTCAGAATTTTCAGCATCGTGGTAAGGATCTGCTTGCTTGATCCAATCTTTGATCGTGTCAATTCTTTCGTGCTGGAACATTTCCTGTCTAGTGGCATAGCCATGAGCACCGCCGATCATGCGCCAAGCCATTTCAGAATCCATCCCTTCGAAGAAGCCATAAAATTGCTCACGGAAAAATGGACTGGCAATGTGCTGCAATTCATCGCGATTGACGTTGTGCTTGATAATAATATCGCAGGTGTCGCTGGCCCGCTTTAAATCACTGGACAAGGCAATATCAAAAGGTACATCCTTTAATGCTTCTCCAGCTTCATCAGCTCCGGCAATGCCGGCCTTAGTTAGCGGGGTATCGCACCAGCCCTGCATCTTGTTGTAACGGTTGATATAAGTTTGACCGTGACGCACAATATAAATTCTTTTCATCCTTTTTCTCCCTAACTAAAAAACAATCACCTTTATTTTAAACAAAAAAGGATGATTTTTTAACTGTCTTTATCTTGCGCTATATAATTTTTTAACTGCCGCAATATCACGTGGCTGGATGGTATAGTAGGATCCTGCTGGATACATGACGGAAACGGTTTTGCAATGTTTCAGTCCGATGGCATGACCTAATTCATGTTCGGCGGTGTTAACGATTCGGCTATTGCTGTAGCCATACCATGCATTTTGCAAGTAGTAGCGATTCAGTTCAACTTTGGCTTTGGTCAAATGATTAGTCAGTGGATTATAGCTGATTGACGTTTGACCTGCAGCCTCGGTATCACTGTTGCTAACGGTGCTGACCACGATATTGGCCTTAGCTTTATTCGAAGTCTGCTTAAATAAAAAGGCACCAGTTCTGTTCCAAGCGCTCATTGCATCAAGAGTAGCACTGCGCAATTGGGCATCATTAGGAATATCGATATAAACCGTTGCGGTATTCTTAGGCCAGATGGGATTGCTGCTCTTGCTTTTGGACGTACTGGTTTTAGTCGTCGAAGAGATCTGAGTATTATTGCCAGAATCACTTAGCGTAGGTGGAGCAAAATTGCCAGTAGCAATCAGCTGAGTTACGCGTTGCTTTAAGGTAAACAGCGAATCATTGGTTGCTGTTCGGATTTGACTGTTGTTTTGATAAGTCCAAACACCGAATGCCAGGATTCCGAGAAAAACTAAATTACGTAAAAATCGAAAAAATCCACGCATTTTTCATCAACTCCGTTTGCTTAAGTATTATATACTCAGTTTATTTAATTTTGGTGAAATTTGTTTATGTTTTTATTGCGAGATCGATAAAGTATAACCTGTGCGTCATTCATGAT</t>
  </si>
  <si>
    <t>MTKIKEDYMIGLDIGTDSCGWVATDFQNNILKMHGKRAIGSHLFEEGIPAADRRGFRTTRRRIKRRKWRLRLLEEIFDSEMAKIDPYFFARLKESGLSPKDSRKKTSSIVFPSAKEDKEFYDKYPTIYHLRNALMTKDRKFDLREIFIAIHHIVKYRGNFLQDTPVKDFNASKIDVQTTLENLNEAYSKLTEEYSIEFATENAHQIEDILRDKTIFKLDKSKQISKLLFVPSENKDESELRKDVAKQIANVILGYKAKLETILMTEVDKDEKSNWEFKLNDADADEKLEQIIATLDENKQTILAEVRKLFSAITLSGIVDEGKTLSESMIRKYEDHRNDLKLLKKVIDNHADKEKAKKLALAYDLYVNNRHGHLLEAKKGLKKNGVLSKQDFYAEIKKNLDASAAVKKILDEIALDSFMPKQRTDENGVIPFQLHQIELDKIIANQSKYYPFLGEENPIEAHRSQAPYKLDELVRFRVPYYVGPMIQPNEKAKDKQTQQNQNFAWMVRKGSGRITPWNFDQKVDRMESANRFIKRMTTKDTYLLGEDVLPANSLLYQKFTVLNELNNIRINGHRISVETKQEVYEQLFKHNTTVSSHKLITHLKEKYRLPSVEIKGLADPKKFNSGLATYNKLKNKHLFDEVIDDPAYRNDFEKIIEWSTIFEDKSIYRKKLQSLDWLNQKQIQALTNLRFQGWGRLSQKILTGLHDSNGQTIMEQLWDSQKNFMQIVNEPDFKAAITKENQKIVKATSTEEILADAYTSPANKKAIRQVMKVVNDIVKAASGKAPKQIAIEFARDADKRERTRARGARLQSIYENIADELISTILRENLRKARKDNKFVYDKFYLYFMQAGRDAYTGKPIPIDEITTGYQIDHILPQSFIKDDSLDNRVLVASPVNNGKSDNVPVKMFGNRQAANLGITISAMWKKWLDLGLISERKYKNLKLDPKSINKYQASGFIQRQLVETSQIIKLVSTILQAQYPESEIIVVKASSNHYLREHLNLYKSREVNDYHHAIDAYLSTVCGNVLYQAYPNLRPFFVYGQYKKFSSDPEKEDMILQHTRRFDFISRLFERDENEIRAGKNGPVVLDRDRIKQQLQQAYNFKYMLVSRDTSTHDQEMFKMTLYPRSGRDTAKSRNLIPKAKGLSTEIYGGYSNNADAYMAIVKINKKKGSEYRVVGVPMRALVELKSAKNFDEKLKQILEPNILFNKKGKRKSAILSFDIVKDKIPYKQVILDGDKKFMLGSSTYVYNAKQLTLSWDAMKVVTGNLNSKTHTEDEIRQAQISTYDEILEKVDKYLPLFDINKFREKLHQGRDKFVQLTVDEQRETLLQILNGLHDNPVMGNLKNIGFTTPLGQLQMPSGITLSSNAVLIYQSPTGLFEKRVKIADL</t>
  </si>
  <si>
    <t>47715.SAMN04404358.AWJ15_06420</t>
  </si>
  <si>
    <t>GCF_001988935.1</t>
  </si>
  <si>
    <t>Lacticaseibacillus rhamnosus strain BFE5264 chromosome| complete</t>
  </si>
  <si>
    <t>GTCTCAGGTAGATGTCAGATCAATCAGTTCAAGAGC</t>
  </si>
  <si>
    <t>AATGCGAGAATGTAGCCGTTTTTGACGCGCAGACGATAGGTGACAAATAACTGCAGTTGGATTGGACGACCCAAATAGTCAATAATCGGATATGGTGTCTGATTCGTCGGCATGATGCTCATCCCCTTAACATCATTATAGAACCAAAAAGTGTCACAAGTTTATAATAATCATGCACATCAAACCCGATGTCCATGCTATACTGGCGTAAGAATCTGCGATGAATATGGAGGCACAACATGGATCAGTTTAGTATCAGTAATTTAGCAGACTGGCTTGAGGCCCATAATGATGAGCTCATGGCTAAGACCACCCAGCTGGATCCCACGAAGGTTTTTGCCATTGTGGATTATTTAAAGGTACTTAAGAAACCGGCTGAAAAATACTTGCACATGAAACAGGCTGATTATTACACCACTGAATCGGATCACAAACTCAATCTGCCCGATGATCAGGCACCGTTAACGGCGGCACATGATCGGATTATGGTGAATCACGTTGATGGTTCGATTAAAGATGATCATTTAAACTTTACATATAACCATGAACCGGTTTTTGACGGTGGTTATACACCTCAACGCGATCTCAACATTGTGAAGTATGGGCTTGAAGTGATCGGTGCGGTTGCAACCAGCGGGCACATTAAAACTGTCAGTGCCGCATTGTCACCTGATGCAGTTTTGACGTTGATCTTAGCTGCCAATGCTTTTGCCACGCATCAAGCATAAATTTTATGCTGGCGATGCTAACCAGTCATGATCGGTGAGTTCATGATATTTTTTAGAAACCGGAACCCAAAGATGGGCTTTTAGGATAGCGCTGATGCTCTGCCAAAAAGCAGGGTCATCGCGCTGTTTTTGGTTAGTTTGAATCGTGATTGACGCGCCGGTTTCAGTGATGGCGGTGATATTAGGGTAAACAATTTGCTGTAATTGGGTTGCAATGAAATCTGTCTGGTTAATCAACATAAGAATCATCCTTTCATTTGTTGATAGAACCAGCATAGCTTGTCCATGTGGCTTTATCGCGAATCAGTCGGGATGAACTTTGGGACAAATAATGATAAATGTGTGGTTTTTTCCCTAAACAAAGGTTAAGGACGTTAAGAAAAATGAAGCCTCGATAACACTTGTAGCTCGAAACGCAATAATGCTGATGGAGTGTGGACTTAAGCGTGTGAGTTTACAGGTAAGGTGCGTAATCTTGTTTTAAGCGCATGCGTAATGTTTGTTTGGTGGTTTCGGGGATGAAAGCTGCATTGACGGCATTGAGGTTAAAAGTTAGAAAGTCAGCGGCGGTGGTATCAAAATATGCTTGATACCGTTCATACTCGTGGGTCAGGGTGGTGTTGGAGACAGTACGATTATCCGTATTAATCGTGATGGCGGCCCCGGCTTTTTTGAGGGCTTGATAAGGAAATTCTGCCAGTGACCGTGCGGCTTTGGTTTGCAAGTTGCTGGTGAGGCAGAGTTCGATCGTTGTATGGGTTTTCACGATTGTCTGAATCAGTTCAGGTTGGTCAAAACAAGCGGTGGCGTGGCCGATTCGCGGAATACCCAAGCGAATCGCCTCGGCAATATTTTGCGGGCAGTGGCATTCACCAGCGTGGAAAGTTAACGGGACGCCAAGTCGTTGCGCAGTTTCAATGGCAGGTGCACAAACTTTAGTCGGATAGTCGGCTTCGTTACCGGCAAAATCGCTGCCAACCAAGGTATCACCGACTAAAGGAGCATTGGCGGTAAACATGGCTGCATTGTCTGCGTTTGGCAATTGGCGCATGCCGCAAACCAAGGCTTTGGCAATAATATCGAATTGGGTCATAGCCTGATGTAAGCCTGTGATAACCGCCTCGGTGGCCTGACTCAATGTTAAATCGCCAGCAGTCGAAAGTACCGGGGCAAATCGGATTTCGATATAGCGGACATTTTCGCGGGCAGCCTGGGCGACAACATCAAAGGCCGCTATCTGCAGCGCCTCCTTGGTTTGCAAAAGGGGTGCGATAAAGTCGAATGTTTTTAGGTAATCAGCCAGATTTTCAGAATTTTCCGGAGCCTGGACCAGCTTGCGTAAGGCGTTATCATCGGCAGGCAACGGTTGATTGATTTTTTGGGCTAGTTGACGAATGCAGTTTAAGGACAGGGACCCGTCCAGATGGCAATGCAATTCCGTTTTACCCAGCATATGTAAGGTAGCAAAATCCATGATGTTCTCCTTTATGAATGAATAGATTGATTTGAGTTTAACATAGGCAGCAAGTAGGGCGTTACAATAGTGATAACAACCGAGTGAAGGGTGATAAAAAATGCGCATGGTCGACTTGATTACAAAAAAACGCGATCACGGGGAATTGACCGATGATGAATTAACCTGGATGATTCAGCAGTACACCGCGGAAAAAATCCCGGATTACCAAATGAGTGCGTTCTTGATGGCAGTCTATTTTAACGGTATGAGTGCGGCTGAACGCGATCATTTTGCGTTTGCAATGTTGCATTCCGGTGACGTCCTTGATTTAAGCGATATTCCCGGCATCAAGGTTGACAAGCACAGTACTGGGGGCGTGGGTGATAAAATCAGTATTCCGCTGGCACCTTTAGTGGCTTCTCTGGGTGTTCCCGTACCCATGATTTCAGGCCGTGGCCTTGGCCATACCGGCGGAACACTGGATAAGCTAGAAAGTATTCCGGGCTTTAATGTTAACGAAACTGAAGCCCAATTCAAACACCAAGTGCAAACACTCCATCAAGCCATTGTGAGTGCCAGTCGCGATGTTGCCCCAGCGGATCGGCGAATCTATGCATTGCGCGATGTGACCGGGACAGTGGAATCGATACCATTAATTGCGGGCTCGATTATGAGTAAGAAACTGGCGAGTGGGACCGATGCCTTGGTTTTCGATGTCAAAGTTGGCAATGGTGCGTTTATGAAGACTTCAGAAGATGCGCGTGCTTTAGCTAAAGCCTTGGTTAGCATCAGTCAGTCTGCTGGCGTCAAAAGTGTTGCCTTGCTAACTGATATGAATCAACCGCTGGGCATTACAATCGGTAACAGCTTGGAAATCGCCGAATCAATTGCTATTTTAAAAAATCGCGGACCACGGGATGTCCACGACTTAACGGTTGCATTAGCCGCACAGATGTTGGTCTTAGGCAAAAAAGCACCAAGTCTGGAAATTGCCACCGGGTTAGCAGAAGATGCCTTGCGTGATGGCCGAGCTTTGAACGCGTTTAAACAGCTCATTCAAGCTCAAGGCGGTGATCCGGCGGTGGTTGATGATCCGCGGAAGTTACCGCAAGCAGCATATCGAATTCCGGTTAAAGCCGAGCAAAGCGGTATTGTCACTGCGATTGATACGAATGCCCTAGGCGTGGCGGCCATGCAACTGGGTGGTGGCCGCGCTCAAAAAGGAGACACGTTGGACTTGGCAGTCGGCTTAGTTCTACACAAAAAACTGGGAACGCCGGTGACTAAAGGCGATACGCTGGTCATGCTGCACGCTAACGATCAACATGTGGATGCGATTGTAGAGTTGGTGCTCCAAGCTTATCATATCGGCACAACCGCTCCCCAAAAATTGCCATTAATTCATGAAGTGATTCGGCCGTAAACGTTTTTTCACAAATAGATGCGATTGTTTTCTCCGCTGTGAAAAGATAGGAAATCGACTTTCCGGAAAGCGGTTGCGATTATTGACGTCGGGGAATATCATAACAATCTTGTGAAATGAAATATCCTAAGAAGCATGATTTCCATCTGGTTTTTTGGGTTTTTGGTTTTTAAAAAATAAATATCGGGGTATACTTAGATTGTAATCAATCTATTAAAGGAGGAGAAACATATGCTAATGGCAATGGACGTATTATCGCTAGCTCGTTTTCAGTTTGCGATGACGACCGTTTTCCATTTCTTTTTCGTACCGTTTTCAATTGGTATGGGTCTTGTGGCTGCCATCATGGAAACGATGTATGTACGCAAAAAGGATGAGACATATAAAAAAATGGCCAAGTTCTGGGGCAAGATTTTCTTGCTGAGCTTTGCTGTCGGGGTCGTTACCGGTATTATTCAGGAATTTCAATTTGGCATGAACTGGTCAAATTATTCACGATTCATGGGGGATATTTTCGGAGTGCCACTGGCGATTGAAGCCTTGTTGGCATTCTTCATGGAATCGACTTTCATCGGGTTGTGGATGTTTACCTGGGACCGCTTCAAGCCAGCTGTACATGCTATCTTTATTTGGATGACTTGGTTGGGTACCACGTTATCAGCAATTTGGATTCTTTCCGCAAATGCTTTCATGCAACATCCCACCGGTTTTGCGATCAGTCAAACAACTGGTCGGGTCAAATTGGTTGACTTTGGTGCGGTGATCACCAATCCGCAACTGTGGGTTGAATTTCCACACGTCATCTTTGGTGCCTTTACCACAGCCGGTTTTGCGGTTGCGGGCATGGCAGCATGGCGCTTGCTTAAAAAAGATCACGTCGACTTTTACAAGAAGTCCCTTAAGGTCGGCTTGGTTGTCGGGACCATTGCATCTGCTTGTGCGATTGGCTTTGGTGACTTGCAGACGCAATTCATCATTAAGGATCAACCGATGAAGTTTGCGGCAACTGAAGGGATTTACAAAGACACCAGCGATCCGGCACCTTGGACATTGGTTGAGTTAATCAACACCAAAGATCACACAACTAGCGGCAACATTGAAGTGCCATATTTACTGAGCTTGTTATCCTATCATAAGATGAACGGTTCCGTTAAAGGCATGGAGACTGCTAATAAAGAACTTGAAGCCAAGTATGGCAAAGATAAGAATTATTATGTGCCGGTCAAGACCCTATTTTGGAGCTTCCGGGTCATGGCTGGTGGCGGCGTTTTGCTCTTCTTGCTGGGTGTCTTAGGCCTGTGGTTCAGTCGTAAGAAGAAGGATACGTTGCTAGATCAGCGGTGGTTATTGTACATTCTCGGTTTTGCTCTGTGGCTGCCGTTTATCATTAATACCGCTGGCTGGTTCATTACCGAATTAGGTCGTTATCCGTGGGTTGTTTATGGATTGTACACGATTGCCGATGCGGTTTCGCCAACCACGACGGCCGGTCAATTGCTGTTTACCAACATTTGCTACTTCTTGATCTTTACCTTATTAGGTGGCGTGATGATTTACTATTCACATCGCGTTTTGAAGAATGGACCAGATGGCGATTTGAACACCGATTATGGGGTCAACAGCGATCCGTTTGCTAAGGAGGCGTTCGCAAAATGAGCTGGTTACAGATTTTATGGTTCTTTTTATTGTTCGTCCTGTTCAGTGGGTTCTTCGTCCTTGAAGGGTTTGACTTTGGTGTCGGGATGTCAACTAAGCTCCTGGCCCACAATAGCGATGAAGAAGATCAGTTGGTAGCAACCATTGGCCCGCACTGGGATGGTAATGAAGTGTGGCTCATCACGGCTGGCGGTGCGATGTTTGCTTCCTATCCGATGTGGTATGCAAGCCTGTTCTCTGGCTTTTATATCATGTTCTTCCTTGTTTTGTTCGGTCTGATTGTTCGCGGGGTTTCCTTTGAATTTGCCGCACATGCTGAAACCAAAACCGGGCGCAACATTTGGCGTTGGGCGTTGGCGTGTGGCAGTTTGATTCCGCCGTTTATTTTGGGCATGATTTTCACCGCGATCATTCAACCGCTGCCGATTACCAAAAACGGGGATGTGTTCCCGACGTTGGGCAATCAGATTAATCTATTGACGATTGTCGGCGGCGTTGCAGTGACCCTGATGATGTTGATGCATGGACTGAACTTCATTTGCTTGAAGACCACAGGCGACTTGCGGAAGCGAGCACGTGACTGGAATAGCAAGTTGTATTATCTGCTTTATGCCGGCGAAGTTGTTTTCGCTGTCTTACTATTCTTCATGACCGATTTCTTCAAGGAACGTCCGATTAGCACGTTGCTGATTCTGGTTGTCATCGTTGGTTCAACGGTCGCAGCCCATATCGGGGTTTTAAAAGATAATGAAGTCTTGTCATTCATTGGCAGCGCCCTTGGTTTGGTCGGCGTTGTCGGCGTCATCTTCAACGGTTTATTCCCGCGGGTGATGATTGGTCAAAATGCGGCCATGTCGATTCTCGCTAAGGATGCCAGCGCCAGCCCATTGACACTGACCATTATGACCATTGTGGCAGTTATTCTTTTGCCAATTGCCTTGGCCTACTTCATTTGGAGCTATGTTGTCTTCCACAAACGCATTCAAGCCAAAGGGGCGGTTAGCGAATGATCGATAAGACGCTGTTGCGCCTTTCGGGAATGCGAAAAACAATGACAATGCTTGCCGGGTTTGCACTCGTGCAAGCTTTTGTTATTTTACTCCAAGGAAAATATCTCGCTGAAGGGATTGTTCATTCTTGGAATCGTCAAAGTTTAGCTGGTTTATGGCTGCCGCTTGGCTTGTTTGCCGCGGCTTTTACGGTCCGCCAGTTGATCGTGTGGGTACGAAACCGTATCGCCGCCAAGTTTGCGATGAAAAGTGCTGCCTGGCTGCAAGCGCAGTTGTTGCGACATCTTTTTGCGCTTGGTCCGGCAGCGGTTGCTAAAGAAGGTACTGGTAATTTAGTCACGATGGCACTTGACGGCATTCCCGAAGCTGAAAATTATATCGAACTTATTTTAAATAAGATCTTAAATATGAGCATTATTCCGTGGATTTTGGTGGCTTATATTTGGTATGAAAACTGGTTGACCGGATTCACGTTGCTGATTATGTTTCCAATCATTATCTTGTTCATGGTCATCCTGGGTTTGGCGGCGCGTGATAAGTCGGAAAGTCAGTACGCCGGATTTCAAAAGATGAGCAATCATTTTATTGATTCACTGCGAGGGTTAAAAACACTGCAGCTGATGGGTATCAGTCGCGAGTATGCCAACAACGTCTATGAAGTCTCTGAAGATTATCGCAAGCAGACGATGGGCGTTTTGCGAATTGCCATGCTTTCCACCTTTGCGTTAGATTTTTTCACCACTTTATCAATCGCAGTCGTGGCGGTTTTTCTGGGCATTAAGCTAATGGATGGGACGATTCCGCTGTATCCGGCGATGGTAGCGCTGATTCTGGCTCCTGAATATTTTATGCCGATTCGTGATTTCGGAACGGATTACCATGCCACTTTGAACGGTAAGAATGCCATGACGGCGATCTGGAAGGTGATTGACCAGCCGCTGCCAACGGATACGCACGTGCTACCAGCGTTTAAGGGATGGCAGCCGCAAGATACGCTCAGCATGCAGCATCTTGATTTTACTTATGCTGACAAGCGAGCGGGCATTCAGGATGCTAATTTAACCTTTACTGGACCGGAAAAAATTGCCATTATTGGCGCGAGTGGATCAGGAAAATCAACGTTACTGAATTTAATTGGCGGATTTTTACAGCCACAAGCTGCCGATATCACGGTGCGCGGGACCAAAATTCCCCATATGACGCAGACGGCCTGGCAGGATCACCTGAGCTATATTCCGCAAGATCCTTATCTATTTGCAGATACGATTGCGGCTAATATTCGGTTTTATCGGCCGGATGCTTCTGATCAGGCAGTGCGGGATGCCGCAGAATCGGCTGGTTTGACGACTTGGATCAATTCGTTGCCAGATGGTTATGCAACGCGAATCGGTGAAGGCGGCCGTGGCATCTCCGGTGGTCAGGCGCAACGAATTGCCCTTGCCCGGACGTTAATCGACACAAATCGTTCTATTTGGCTATTCGATGAACCGACCGCACATCTGGATATTGAAACCGAAGCCGCGTTAAAAGAAACCTTAGTCCCGCTTTTTGCCAATCGGCTGGTTATCTTTGCCACGCACCGGTTGCACTGGTTGAACCAAATGGACCGGGTCATCGTGGTTGACGGGGGCAAGATTGTTGCGGAAGGAACCCCGACTGAATTAGCCGCCCACTCTAAGCCGTATCAGGCGTTGGTCCATGAAATGCGAGGTGAATTCAATGCATTGGTTGAAAAATGAACATTGGATCCGGCCTGATCTCAAGCGCTATCGGTGGCTGTTGTTTTGGTCATTGATTCTGGGCATTATGACTTTTGTCTTTGCCGGTGCGCTGATGTTCACCTCTGGATTTCTAATTGATAAAAGTGCGACCAAGCCACTGTTTGCTGCAATTTACGTCACAGTGGTGCTGACCCGGGCATTCGGGGTTGGCCGGCCAGTTTTTCAATATGCTGAACGGTTGACCAGTCATAATTGGGTGTTGCGGATCACCAGTCACATGCGGCGAAAATTATATAAAGTCTTGGAAACCGACGCGGCATTTGTCTCCGAACATCATCAGACTGGCGATATTCTCGGCTTATTGGCGGACGATATCGGACATATCCAAAACCTCTATCTGCGAATGATTTTTCCCACGGTTGTCGGTGCCGGTTTAACGGTCATTGCAACGCTATTATTGGGCTGGTTTAACTGGGGATTTGCCTTGTGGATATTGCTGCTGTTGCTCTTCCAGATTCTGATTCTTCCATGGTGGGGTTTGGTCGTTGAACGTTTTCGTAAAGCAGAGCAAAAACGGCTGAATCATGATGCCTATGTGTCGTTAACCGATTCAGTGTTGGGTTTGTCTGATTGGGTGATTACCCACCGCGATCAAGATTTCATGAAGCAAAGTCTGGCAGCACCCAAAAAACTTGCTGCCTCTACCGCCAAATCCAAGCGATTTCAGTGGGGGCGCGATTTTATCGGCCAGCTTTTGTTTGCTTTAATCGCCGTTAGTATGTTGATTTGGACCAATTTGGAATGGACCGGCAATCAGTCAATGGCTAATTGGGTTGGCGCGTTTGTCTTGGTTGTCTTCCCGCTAGACCAGGCGTTTTCGGGAATCGCCCAAGGGGTTGGTGAATGGCCGACTTATCGGGATGCCATCCGTCACCTAAACGATCTACACCCGGTTACGCGCGAGTTGCCACAACAGCAGTCAGTACCGACTACCTTCAATAAAATTGAATTAAATGATGTCAGTTTTCGGTATACGCCGTCTGATCCCGAACTGATCACGAACATTGATTTGACGATCCAGGCAGGAGAAAAAATTGCCATTCTTGGCCCCAGCGGGATGGGGAAAACCACGCTCTTGCAATTGGTGCTAGGTGATTTAACCCCGACAAATGGCCACGTACTCATTGACGGACAAGATGTACTCGACTACCAGAATCACCGCACGAATTTGTTTGCGGTCCTTGATCAAAGCCCCTTTCTCTTCAATACATCGATTGTGAATAACGTGCGTTTGGGAAATGAAGATGCCGGCGATGAAACTGTTGCGGCAGCGTTGAAAGCGGTTAAACTGGATCAACTGGTTGCTCAGTTGCCCAACGGTATGAACAGCAGCGTTGAAGAAGCAGGCTTTGGCTTTTCCGGTGGGGAGCGGCAGCGTTTGTCACTAGCACGGATACTGTTGCAGGATGCCCCGATTGTTTTGCTAGACGAGCCGACTGTCGGATTAGATCCGATTACAGAACAAGCCTTGTTGGATACTATGTTCACGGTTTTAAAAGGTAAAACGATTCTATGGGTAACCCATCATCTTCAAGGCGTCAGTCAAACCGATCGTGTCATTTTCCTGGAAGACGGGCGGTTAACGATGAATGACTCGCCGCAACATTTAGCTGAACAGAATAAACGGTATCAAAATCTTTATGCATTGGATGCAGGGTTGAGGTAGTGCTGGAGTAAAGGCATGCCACGGCTGGTGCATTTGAAAAGCAGCTTAGACACTATTTTTGGATAGTGATCGAGCTGCTTTTATTTTGCCTTATTAAGTCAAATCTGAAGCAGCAGATAGCCTTGAAAATGATTTGACCTTAAAGGACACTCTTAAAAGTCAATTGAAACATTCGAAGCCAAAAATGCGTTTAGAAAGCCTCGCGATAGCATAAATTGTTGAAAACGATCGCAACAGCCTTCATACTGAACTTATGTTAAAAAGGAACGGAGGAGTTAACATGACAAAATTAAATCAACCATATGGAATTGGGCTTGACATTGGATCCAATTCGATTGGGTTTGCGGTTGTGGATGCAAATAGTCACCTCTTGCGGCTGAAAGGAGAAACGGCCATCGGTGCACGGCTATTTAGAGAGGGGCAATCAGCCGCTGATCGGCGGGGAAGTCGGACGACTCGGCGGCGTTTGAGTCGAACTCGGTGGCGGTTAAGCTTTTTACGCGATTTCTTTGCCCCGCATATTACAAAAATTGACCCGGATTTCTTTTTGCGGCAAAAGTATTCCGAAATTTCGCCCAAAGACAAGGACAGGTTTAAGTATGAAAAGCGTCTGTTTAATGATCGAACGGATGCTGAATTTTACGAGGACTATCCGAGTATGTATCACTTGCGTCTGCATTTGATGACGCATACGCATAAAGCCGATCCGCGTGAGATTTTCTTGGCAATCCATCATATTTTGAAAAGTCGCGGGCATTTTTTGACGCCGGGTGCTGCTAAAGACTTTAATACGGATAAAGTCGATTTAGAAGATATTTTTCCTGCCTTGACAGAGGCATATGCGCAAGTTTATCCCGATCTTGAGTTAACTTTTGATTTGGCAAAGGCTGATGACTTCAAGGCAAAATTGCTAGATGAACAAGCGACGCCGAGCGATACCCAGAAGGCCTTGGTGAACTTGTTATTAAGCAGTGATGGTGAGAAAGAAATCGTCAAGAAACGCAAACAAGTGCTGACAGAGTTTGCCAAAGCGATCACAGGGCTAAAAACCAAGTTCAATCTTGCTTTAGGTACAGAAGTAGATGAAGCTGATGCGTCAAATTGGCAATTCTCGATGGGGCAGCTGGACGACAAGTGGAGTAACATCGAAACTTCCATGACCGATCAAGGAACGGAAATATTTGAACAAATTCAAGAACTTTATCGAGCACGATTGCTAAATGGCATTGTGCCAGCGGGGATGAGCTTATCCCAGGCAAAAGTTGCTGACTATGGGCAACATAAAGAAGATCTTGAGCTGTTTAAAACCTACCTCAAGAAACTAAATGATCACGAATTAGCTAAAACAATTCGGGGTCTTTATGATCGATATATTAATGGCGATGATGCTAAGCCTTTTTTGAGGGAAGACTTTGTTAAAGCCTTAACCAAAGAAGTAACCGCACACCCAAATGAAGTGTCGGAGCAGCTGTTGAATCGAATGGGACAGGCAAACTTCATGCTCAAACAACGAACTAAGGCCAATGGTGCGATTCCGATACAACTGCAACAACGTGAACTCGACCAGATTACTGCCAATCAATCAAAATACTACGACTGGCTAGCCGCACCAAATCCAGTAGAAGCGCATCGGTGGAAAATGCCTTATCAATTAGACGAGTTGTTAAATTTCCATATCCCTTACTATGTAGGACCGCTGATCACGCCAAAACAACAGGCTGAGTCAGGAGAAAATGTCTTCGCATGGATGGTCCGTAAAGATCCTTCAGGCAATATTACTCCTTACAATTTTGATGAGAAGGTTGATCGTGAAGCTTCGGCAAACACGTTTATTCAACGCATGAAGACGACCGACACTTATTTAATTGGCGAAGATGTCTTACCCAAACAAAGTCTGTTGTATCAAAAGTATGAAGTTCTGAATGAGCTGAACAATGTCCGCATTAACAATGAATGTCTTGGAACGGACCAAAAACAACGCTTGATCCGTGAGGTGTTCGAGCGGCATAGCAGTGTGACCATTAAACAAGTTGCTGATAATTTGGTTGCTCATGGAGATTTTGCCCGACGACCGGAGATTCGCGGACTGGCAGATGAAAAACGTTTCTTAAGTTCGCTTTCAACTTATCATCAATTGAAAGAAATCTTACATGAGGCAATTGATGACCCGACAAAATTACTTGATATCGAAAATATTATTACGTGGTCGACGGTTTTTGAAGATCACACAATTTTTGAGACCAAGTTGGCAGAAATTGAATGGTTGGATCCAAAGAAAATCAATGAATTAAGTGGCATCCGGTATCGTGGCTGGGGTCAGTTCTCGCGAAAGCTTTTAGATGGGTTGAAACTAGGCAATGGCCACACCGTAATTCAGGAATTAATGCTTTCGAATCATAACTTGATGCAAATTTTGGCCGATGAAACATTAAAAGAAACGATGACGGAGTTGAATCAAGACAAGCTGAAGACAGACGACATTGAAGATGTGATCAATGATGCGTATACTTCGCCAAGCAATAAAAAAGCTTTGCGCCAAGTGTTACGGGTTGTTGAGGACATCAAGCATGCAGCAAATGGTCAAGATCCAAGTTGGCTGTTTATTGAAACGGCAGACGGAACAGGTACTGCTGGCAAGCGCACTCAGTCACGGCAAAAGCAAATTCAAACAGTTTATGCCAACGCCGCCCAAGAGCTGATTGATAGTGCTGTCCGCGGTGAATTGGAGGATAAGATTGCAGACAAGGCCAGCTTTACCGATCGGCTAGTCCTTTACTTCATGCAAGGCGGGCGCGATATTTATACCGGCGCACCGTTGAATATCGATCAACTCAGCCATTATGACATCGATCACATATTGCCACAATCGCTGATCAAGGATGACTCTTTAGATAACCGCGTGCTCGTTAACGCAACCATCAACCGCGAAAAGAACAACGTGTTTGCTTCAACCTTGTTTGCTGGCAAGATGAAGGCAACTTGGCGTAAGTGGCACGAAGCCGGTTTAATCAGTGGACGTAAACTTAGAAACTTGATGCTGCGCCCTGATGAGATCGATAAGTTTGCGAAAGGATTTGTCGCGCGTCAGTTGGTTGAAACACGCCAGATCATTAAATTAACCGAACAGATTGCCGCTGCCCAATATCCGAACACCAAGATCATTGCAGTCAAAGCTGGCTTATCCCACCAATTACGCGAAGAACTAGATTTTCCAAAGAATCGTGACGTGAACCATTATCATCATGCATTTGATGCCTTCTTAGCAGCGCGAATTGGCACGTATCTGCTTAAGCGGTATCCGAAATTGGCACCATTTTTCACATATGGCGAATTTGCAAAGGTCGATGTTAAGAAGTTCCGCGAATTCAACTTCATTGGTGCACTGACACATGCTAAGAAGAATATTATCGCTAAAGATACCGGCGAGATTGTTTGGGATAAAGAACGTGATATCCGAGAGTTGGATCGGATATACAACTTCAAGCGGATGCTGATAACGCATGAGGTTTATTTTGAGACGGCTGATTTGTTCAAGCAAACAATTTATGCTGCCAAGGATTCGAAAGAACGTGGCGGAAGTAAGCAATTGATTCCTAAGAAGCAGGGATATCCGACTCAGGTTTATGGGGGTTATACTCAAGAATCAGGGAGTTATAATGCTCTTGTTCGAGTAGCAGAAGCCGATACAACTGCTTATCAAGTTATTAAGATCTCAGCACAAAATGCTTCAAAAATTGCATCAGCCAATTTAAAATCACGTGAAAAAGGGAAACAGCTATTAAACGAAATTGTAGTAAAGCAGCTTGCTAAGAGAAGGAAAAATTGGAAGCCGTCAGCTAATTCCTTTAAAATTGTCATCCCTCGCTTTGGGATGGGGACATTATTTCAGAATGCTAAGTATGGCCTGTTTATGGTGAACTCAGACACCTATTATCGTAATTATCAAGAACTGTGGTTATCTCGTGAAAATCAAAAATTGCTAAAAAAACTGTTTTCCATAAAGTATGAGAAAACCCAAATGAACCACGATGCTTTACAAGTCTATAAGGCCATCATCGATCAGGTAGAGAAGTTCTTTAAGCTTTATGACATTAATCAATTTCGAGCGAAACTATCTGATGCTATCGAACGTTTTGAAAAATTACCAATAAATACTGATGGCAATAAAATCGGGAAAACTGAGACTTTAAGACAGATTTTAATTGGGTTACAAGCTAATGGCACCCGAAGTAATGTAAAAAATTTAGGTATTAAGACAGATCTGGGTCTTCTTCAAGTTGGGAGCGGCATTAAGCTTGATAAAGATACACAAATTGTTTATCAATCTCCAAGCGGTCTGTTCAAACGTCGAATACCGCTAGCTGACTTGTAAACTATTTTTAAAGCAAAAAAAGCCACCCGATTTGCACTCGGGTGGCATATGTATGGCCCAACATGGGCTCAGAAATTGAAACTCAGCTGAAGCTTTGTTTGATCTCAACTCGTAGATGTCAGATCAATCAATTCAAGTTGTTGAGGATGTCGTCTCAACAACTGTATTAAAGCATATTAGGGAAGCGATTACAAGGGGTGATTTTATGGGATGGCGCTCGTTCATCATCACGCAGCATTGTAAAGTGACAACGAAGCAGCATTCGCTTGTTGTCCAAACAAATGGTGAAGTGTATACGATGCCAATAGATGATCTGAATCAAGTTATTTTTACAACGACACGTGCGTTGATTTCAGCTGATGCGATTGCAGCTTTAGCGGACGCGAACGCGAAAGTTATTTTCTCTGGGCGGGACGGGCAACCCGTAACCGAAACTAAGAATTTGTATTCTGATCGACGGCGGGCTGAACAGGTTCGCTTACAAGTTAATTGGCCACTCGATTTAATCGAAACCGTTTGGACAAAAATTGTTGCAGCTAAGATCAGTAATCAGGCGCAAGTGGCAAAGCTTTGTGGACATGATGCTCAAGGACTACTGGATGATCTCGACGCACTTGAAATAAATGATGTATCTAATCGAGAGGCTAGTGCCGCACGTCGCTATTTTAAGTTGATGTTTGGCGATGATTTTTCTCGATCCGACATCTGTGCAACTAATGCGGCATTGAATTACGGGTATTCAGTGCTACTTTCGACCACTAATCGAGCAATTGTCAGCACAGGGCATCTGACAGAGGTTGGGTTGCATCATCACAGTGCTTCAAATCCCTATAATCTCGGCTCGGATTTAATGGAGCCTTTTCGTCCCGCAGTCGATTATTGGGTGGCACAGCATCGGATTAAAGAGCTGACGCCAGATGTCAAATATGGCCTGATTGATTTGTTAAACCTAGAGATTACGTTCAACGGTAAGAAAGCCTTACTCCAAAATGCAGTGGCCGATCATGTTGAAAATTGTCTGGCCTTTTTAGATGGCAAAGCTAAGTTGTGTCGAATTGAGGTGAAGTTTCCAGATGAGGTATCGAGCCATGCGATTAATGATCATGTTTGATTTACCGGTTGCAACTTCAAAAGATCGTCGAAATTATCGAAGGTTTCGGCGAGCACTCATTGATGAAGGCTTTTTGATGATTCAATACTCGGTTTATGTGCGAGTTTGCAAAACTAAAAAGTCAGCTGCTTATATGGAGCAGCGAATAGCAACGGTTAAGCCGCCGACTGGTATCGTTCAAACACTGATGGTCACAGAGGCACAGTATCAGTCCATGCATTTTATGGTCGGGACAGAAAAGCAGGATATTCGCAACTCGGCTGATAGGACGGTGATGATTTGAACTTGGCGTATTATCCCTTTCAGCTGATCACTACGAAGCCCTCCGTCATAACAGTAATAGACACAGGGTTACCCAAAGTTTTGCTTGATCTGGTTCAGGCTTTTCGCAATGACGATGACGGCATTGTCTTGAGCAACGAGCAAATGCAAATTCAAGAGTTGCGTAAAGCATCATTATGGATTGGTGACCCGGTTTTAGAGCTGGATTTGGACAAGTTATTCCAACGCTTGATCATCAAGAAGGTAAGTCAATTGATAGAGGATCGGCGGCTGATTGAGTTGATTGAGCAGTCACAACGACTGGCAATGAGCTTATTGAGAGAGCCGTTGTTAAGTGAACTTCCAGTCACAGTCGAACCTGGTGGAAAACTTGAACAAATCATGAAATACTGTAATGTTCATTTTGATGAAGAAGTACTCACGGAGCCTTTCTCGAAAGTTGAAGCGGCAATTAAGACTTTGGCGAAACTTGAGGAGAAACGTCTTGTCATTTTTACCAACATCAGTCATTATTTAGATGTTGATAGTTTGAACAAGCTGTTAGATCAGGTTAAGGAAACATCGTTAGAATTACTTCTCATTGAATTTTCGGATGTCGAACGTAGAAAGTTTTTTGAGAGGTGCCAGTATATCTATATTGACAAAGATTTCATGGATAGCCGTGAACTGATTGATTAAGAGACTGTGTGAAAACACCGGTCTCAGGTAGATGTCAGATCAATCAGTTCAAGAGCATTTTGATACTGAAATTGGTGAAAGTAAAGGTCTCAGGTAGATGTCAGATCAATCAGTTCAAGAGCCGCAGCAGGTTAGTCAAGTGGCTAGTAGTCGTCTCAGGTAGATGTCAGATCAATCAGTTCAAGAGCAATAGGAAACGTGAGTGTGTCTAAGCCCGTGTCTCAGGTAGATGTCAGATCAATCAGTTCAAGAGCTTCTGCATCAACTGCCAAATATTTTTTGCTGTCTCAGGTAGATGTCAGATCAATCAGTTCAAGAGCCACAAGCAGACGCGAATACCTATCAGTCTTGTCTCAGGTAGATGTCAGATCAATCAGTTCAAGAGCTTGGGATTGGTAAGCTGCGACATGAATTTAGTCTCAGGTAGATGTCAGATCAATCAGTTCAAGAGCGGATCAAGGCGTTCGCGGACAAGCAAGACAGTCTCAGGTAGATGTCAGATCAATCAGTTCAAGAGCTCCCATGATGTTCTTGGGGCTTATCAGCGTGTCTCAGGTAGATGTCAGATCAATCAGTTCAAGAGCGTGATCATTGGTCACTGCTTAGGCCACAGCGTCTCAGGTAGATGTCAGATCAATCAGTTCAAGAGCTTCATGATGGCAAAGAAGCTTTCGCTCCAAGTCTCAGGTAGATGTCAGATCAATCAGTTCAAGAGCTAATTCGACCACAGCAAAGGGCACACAGCTGTCTCAGGTAGATGTCAGATCAATCAGTTCAAGAGCCGGTTTGCTTGTAATTAATCGATGCTACTAGTCTCAGGTAGATGTCAGATCAATCAGTTCAAGAGCTAATTCGACCACAGCAAAGGGCACACAGCTGTCTCAGGTAGATGTCAGATCAATCAGTTCAAGAGCCGGTTTGCTTGTAATTAATCGATGCTACTAGTCTCAGGTAGATGTCAGATCAATCAGTTCAAGAGCGCACGTTAGAGAGTGACTTTGAAAAGCTTTGTCTCAGGTAGATGTCAGATCAATCAGTTCAAGAGCTATGGGAAACAGTTAGTCACTGTAAACCCTGTCTCAGGTAGATGTCAGATCAATCAGTTCAAGAGCATGGGTAACTAGTCAGTACTGAACTAGGCTGCTGACTTTGACCGTTCAGTGATGACTTTATAGTTAATTTGATATGTTTTGCCGGCTCTGTGGGTAATGACGGAAATTGGTATAGAAAAAATACCCAAAAGAAGCATGAGGTTAGCCAACACAATAGCTGAATCAACTTCGACCACCAGAGATTCAGCGGTTCTTGTGTTCACTAAATCAAGCCCAAGCGAGCCTTTCAAGAAGGCAAACTTGCGTTCAATCGCACCGCGTCTGTTCTCCGCATCAGTATCCAGCTTGCGCTGATTGGCATCTACATGCTTCGGCCGGCGGCCCAGCTTAGGCCCACTCAGTTTGATGCCCAGCTCCTTGCACAATGCAATATTCGCTCGGGTTCGGTACAGGGTGTCAGCTAGTACCTCATCGGGATACTGCCCCAGTGTATCCCAACAATGATCGAGGGTTGCGGCCAGGTCAGTGCTTTCGTTAAAGCTCTCGAAGTCAAAACGCTCAACGTCAATGACCCCGTCTAAAATTGAACAGTCAATCTTGGCCCCGAACTCAACGCGTGCCTTAGCTTTACCGCGAACAATCGGGTGAATATACGGCTGACTGAGGCTGACAATCCGGTCAGGAACACTATGAGTCTTGTTGTCGTACATGTATCTTTGTTGCTCGTAGACCTTACGGACAACTGCGAGCCGGTTGATTTGCCATTCTGTCAGATGTGCTTCTCCGCCTTGGCTCAACAGTTCATCCACGTAGCGCAGGTCTCGCCGAATGTACTGCAGCTGGGCTTTAATCTGCTTGCGCCGGGCCTTGGCCTGACGGCCAGGGTGGCGTGAATATTCAGTCCATGTTGCCTTAGCCAAGCGCTTATAAGTCCGCGGGATTGCAACTTGTAGCCCTTGCGCCATCTTAAGCACCATCTCCTCAAGGTTCAGCCGAGCTTTGTTTAGTAAGGAGGCATCTTGAGGAAACTGAATCTTGATCGGCACGGCGGTGGCATCAGTAATCAGCACGTGAGCTCCGGGCACAATCGCTTCTAGCTTCTCACGGACTTCATCAGTGATGATGTTGCGAATCAAGTCGGAGATCTTAGAGGCTCGACGGCGGAAGTAGGTCAAAGTTGAGGCATTGAAAGGAATCTTGGCCTCGTAACGTGTTCTTCCCATGAAGTACTGAAACGCTGGCGTGTCGCGAATGGCCTCCACCAGCTTCGCGTCTGATAAATGTGTCCGCTGTTTGATCAGCTCGGCACCGTACAACTCGCGAAATGGTTTTGCAGCACGTCCGGCACTCTTATTAAAGACAGATTGGTATGCTTCATCCAGCTTCTGCCATGGAATGAGCGAGGCTAACTTCACCCACTCGTTATCAGGACTGAGTGATGTGCCCAGGCCGCAATCAAACGATTCGAAAGATAGTTGAACGTCAGTATGCCGATAAACCATGGATAAATCCTCCGTTACGAGATGACAAGTGCAAGGGAAACTGCCAAAAACAGGAAATTCCTCTGCATTCATTATACGACAGTAACGGAACGGTTCCCATGAAAACAAGGCACTTACAAATATTCAGTATCCACTAACTAAAGGTGATCCAAACGATCTGTCTCAGGTAGATGTCAGATCAATCAGTTCAAGAGCCAGTGTTGATTGTGATGTCTTCTGCTGTTCGTCTCAGGTAGATGTCAGATCAATCAGTTCAAGAGCAACGTTGGCTGAACTTGACCGAAAAATACGGTCTCAGGTAGATGTCAGATCAATCAGTTCAAGAGCTCGACCAGCTCTATGCATTCGAACGTCCAGGGTCTCAGGTAGATGTCAGATCAATCAGTTCAAGAGCCCTACCGATGACGTTAATTCCAGAAATAGAGTCTCAGGTAGATGTCAGATCAATCAGTTTAAGAGCCTTTGCTATGCGGCATCACATTCACTGTGCGTCTCAGGTAGATGTCAGATCAATCAGTTCAAGAGCAAGCACAAGCCGCGATTGATGCGCTGCATCGTCTCAGGTAGATGTCAGATCAATCAGTTCAAGAGCCGCCTTGCTTGAGCCACGGAAGACGTCTCAGTCTCAGGTAGATGTCAGATCAATCAGTTCAAGAGCAAAGTAGCATTGCAGATTTGGCAGCCGCCAGTCTCAGGTAGATGTCAGATCAATCAGTTCAAGAGCGGTAACACTTGCGGATTTGAAGACGATGATGTCTCAGGTAGATGTCAGATCAATCAGTTCAAGAGCCCCATTCTTATTGTCATTGATTTGCTTACTGTCTCAGGTAGATGTCAGATCAATCAGTTCAAGAGCTCTTGAATGGCATCGCCATCAGGCTTGGTAGTCTCAGGTAGATGTCAGATCAATCAGTTCAAGAGCCAGCATAAGAGACTTGTCATCAGTCGCCTAGTCTCAGGTAGATGTCAGATCAATCAGTTCAAGAGCAAGTGTCATGGAAGCAATATCACTCTTCTTGTCTCAGGTAGATGTCAGATCAATCAGTTCAAGAGCACGTTTAGAATGATACCACTTGGATGTTGTGTCTCAGGTAGATGTCAGATCAATCAGTTCAAGAACAGCCCTGAAAGAAATTGATTACGGTGTATTGTCTCAGGTAGATGTCAGATCAATCAGTTCAAGAACAGGCGAAGAACTGGCGCTGACAGTCGGTGAGTCTCAGGTAGATGTCAGATCAATCAGTTCAAGAACACTCGGGTATTGACAAAGATCGACGCGGCAGTCTCAGGTAGATGTCAGATCAAAAACCTTCAGTGAAGACTCACCTCATAAATGCTATGCAAATCCCAAAAGAAGGCAACAGCAATGTCAAAAGCGAAACTAATCCTTTCGCCAGCATTTTACACTGATCTCAAAGAAATCCGTCACATGTACCAACAGGCGTTCAAATCACTTTACGGCAAATATCAAGATCGGGAAACCAATCCCTACTGTGAATCGTTGAAAAGCTTACAGAAAAAGTTCAAACGGCCTAACAATGCCTTCTTCTTTATAACCGTTGAAGATAAACACATAGGCCTGATTCGCGTTGTAACAGATCGCAAAAATTCGGCAGCCCGTATTTCACCATTTTTAATCTTGCCGTTTTATCAAGGAAAGGGATACGCTCAGCTCGGACTACAGTTGATTGAAGAACAGTTTCCGCTCATTCAAACATGGTATGTAGACACGATTGCGGAAGAACCCAAGTTGGTACATTTGTATCGCAAAGTCGGTTTTCAGCAGCTACCAGATCGGGAAACGACGATTAATGAGCATATGCATATAATTTATTTCGTGAAAGTTCGGTCATGATAACGAAGCTGATTGTCCTAAAGCAGAAATTGGCATATCGGACTTGTGTGGAATGTGCGGGAAAACAATTGATTCGGGTGGTATGGCTGGGTTGGTTTAATATACTAATCTAAAAGACTTTAACATCAAAAAACGTGTACTAACACAGCCGCCTTGTGCTAAAATTCATCATATAAATGTAAGCGATTTCAAACAAGGAGGTACAACATGAAAAAAGTTGCGATCATCGGGGCAACGCTTTTACTTAGTATTGGGTTAGTAGCATGTAGCGGTGGGTCTGGGTCTAGTTCAAGTAAGAGCAACAGCACTACCAGCCAAACGAGCAACGCCAAAGTCAAGATCAAAACGGGTGCGGATACGAATGCCAAAGTTCCAGCCGCTGGTACTTTGGTGATGCGGCAATTGTATGCGGCACCGCATGGTAAACAATCTTTTGCGGCGGTTAATGTCACGCTGAATGGCGATACGATTGTGTCCGCTAGAATCAATGAATTCCAGTATGTCAAAAAGAGTTCGGATTGGACTGGGGTGCCGAATTCGAATAAAGACTTTGGCAAGAATTATCCGACTGGGCAGATTTTGATTGCTAAGGCGGAAAATAGCAAACCATACTCAGCGTTGATGAAAAAGGAAGCAAAGGCAACCCACACGTGGGAAGAAAACGAAACGGCGATTACGAATTTTGTTAAGGGTAAGAAGATTAGTGATCTAAAAGCGGCTGTGACTGAAGTGAAGGGTACTAAGAAGGTTAGCGATGTTGTTTCCGGTGCGACCTTTGCTGACACAGCCGGTTATCTGCAAGCGATTTACGATGCGGCAACGACCGGAATGGTTGCGGAAGGGATTCAAACGACTGATACGAATCTCACGGAAGGTCAGGTTCTGGCGGCGCCGCATGGGACTCAGTCGTTTGGCATCGTGACAGTTGCCATGCAAGGCGATAAAATTGCCAATGTTTTCTTGGATGAGTTCCAATATATGCCAGCCAAGGACTTCGGTGCGGTTCCTAATTCGAATACCGATTTTGGCAAGGGCATTAAGGCCGGCACGGTTTTGGCTTCGAAGCGGGCAAACTCTGATGCTTATTCGGCCATTATGAAGTCAAAAGGCAAAGCGACAAAGACCTGGCAGGAAAATTCAACGGCTATTGATGAATTTGCTAAAGGGAAGACCGTTGCCGAACTTGAAACAGCAGTTAGTGACTTAAAAGGTAAGAAGAAAGCCAGTGACGTTGTGTCTGGCGCTACTTTCACCGACACGGCAGGTTACTTAGCGGCAATTATCAAGGCGGCAAAGGCTGCAAAATAGTCGTGTTCTGAAAATGATTGTGCCGTGAGAATAACGAAGAAAGCTGCGAATGGAAGTTCGTGGCTTTTTAGTTGGCCTGAATAACTTGGCTAATCCTGATGGGCGGCGCTGACAGGCAGTGGGTCGTACTTAGGACTTGATAACGTGTAAGATAAATGTTGAAGGCTTTAAACCGAGGTGAAAAGAATGCGCTGGCTTAAACGCTATGTACGACCGCTGGATTATGTCATTATTGTCTTGCTATTTATCGCCTGCTTTATTCCGGCGGGGATTTTTTCGCTGACCGAAGCCAATGTGAAGACGAGTCAAAAGGTGGCGGTAATTTCAGTTAATGGTCAGGTCAAACGGCGAATTAAGCTGGGAGCGCACACCCGCCATCAGCAGTTCACGCTTTATCCGGCAAAAGGTCAGTACAATATCATTGAAGTTGATGGTGAACGTATTCGGGACAAAGAAGATAATTCGCCTGACCAGATTGCGGTGCATACTGGCTGGATTAGTCGCATTGGCCAGCAGAGTATTTGCTTGCCGCATAAGTTGCTCATTGAGATTAAGCCGGCTCAGGGAAATCATGGTTCCAATGGTGATGCAGGCGGACTGGTTCACCCATAATACAAGCTGGTGGCGGCCGATCAGTGTGCGAGGGATCGGCTTTTTTGAAAATGGATAGACTACTGACAGATCGGTTTTGACGGCTTGCACTAAAAATTGCTGCAGTACTGATGACTTCCCGTGGTAAACTGTAACAACAATCTGCCATTGCGCTGAGGGCCAGCGGTAGGTTGAAACGCTGCATATTCAAAGTGAGAAAAGAGGCAAGCCTTTGTTTGGATTACTGAAATACGGACGTGATCAACGTTGGGCTGGGGTGATTGAAGCAATTTTTGATTGGTTGCCAACCTTACTACCGATCTTGATTGCGCTTAATTTGGGTACTGGGCATCAGGTTGCGGCGCTCGTGACAACACTGGTGTTAATGGCAGTGTGGTTGGGTTACGTGGTGGGTTATGAACGGCACCACCGCCACGCATGGGCCATGAGTGCGAAACGGGAGCTGCGGGATCGCTATTTTACTGCGCTTTACCAACGCAATGATGCCGTTGCAACTACTGCTGCGGATCATGCGGTGATTCAGCGTGACTTGGGTGGTCTCAATAATTTAGATATGTTTTACAGCACGCTATTTCCAACCATTTTGCAAGCGGGCATGACCTTTTTGGTTTTAATGGGCCTTTCGTTTTGGTACCGCTCGTGGTTGGCACTTTTACCGTTTGGCTGTGTGTTTTTAATTGGTCTGGCCATGATGTTTTTAGGTAAACGCATGTCAGCACAGAACAAGGCACATCTCAGTGGATTTTTGAAAATGGGCGGCCGGTTCATGGATGATTTACGCGGGATGAACACCTTAGTGATGTATGATGCCGCAGATCGTTATGCCCAGAAGTTTGCCGATGATAGCGAGTTTTTTCGGCAGGCGACAATGAATCTTTTGAAAACGCAATTGCAGACCTTGTTTGTGATTAACGGCTTTGTTTATTTGACGGTTTTTGCTGGCGGCTTTATCACGGCAGTTCAGCTGGTGGCTGGCCAATTACCGGTGGCAGGCGCGTTTGCCACTTGGTTTACATTGGCGATGATGATGGTAAATGCTCGGCAACTCGGTTATTTTGTCCATGTGGTGAAATCAAATGGCCCATCATTGGCAGCCATTTTGGCCACGATCGCCAAGGCTAAAGCGGCACCGGACACCGTCAAAATAACGGATAATCGCCCGCTTAGCCAAATTACTTTAGATCAGGTTAGCATTGGATATTCCGCAGATGCGCCGCTGGTAACGGGGATTAATGCCACCCTTGTTCCGGGTAAGCTTTACGGCTTGGCTGGCGAAAATGGAACCGGCAAAAGCACGTTAATCCAAGCGATTTTGGGACGATTGAAACCTTTATCCGGCGCCATTATGGCTGACCAGACTGCGGTTTCGGCTCTAAGCAATGTGCAACAAGCGGCCGTGTTTGGGTATGTCTCTGCCAACGAATATCTTTTTTCCGGCACGATTCAGGAGAACTTATTGTTAGGCAATCGCTTCGGTGATCAATGGCAAGCCAGACTCGCATCGTTGGGATTGATGCAGTTTGTGCCATCGCTGGAAAAAGGTTACGCGACCCAAGTAGGCGAAAACGGACGGCTGCTTTCACCTGGGCAGCGACAACA</t>
  </si>
  <si>
    <t>MTKLNQPYGIGLDIGSNSIGFAVVDANSHLLRLKGETAIGARLFREGQSAADRRGSRTTRRRLSRTRWRLSFLRDFFAPHITKIDPDFFLRQKYSEISPKDKDRFKYEKRLFNDRTDAEFYEDYPSMYHLRLHLMTHTHKADPREIFLAIHHILKSRGHFLTPGAAKDFNTDKVDLEDIFPALTEAYAQVYPDLELTFDLAKADDFKAKLLDEQATPSDTQKALVNLLLSSDGEKEIVKKRKQVLTEFAKAITGLKTKFNLALGTEVDEADASNWQFSMGQLDDKWSNIETSMTDQGTEIFEQIQELYRARLLNGIVPAGMSLSQAKVADYGQHKEDLELFKTYLKKLNDHELAKTIRGLYDRYINGDDAKPFLREDFVKALTKEVTAHPNEVSEQLLNRMGQANFMLKQRTKANGAIPIQLQQRELDQITANQSKYYDWLAAPNPVEAHRWKMPYQLDELLNFHIPYYVGPLITPKQQAESGENVFAWMVRKDPSGNITPYNFDEKVDREASANTFIQRMKTTDTYLIGEDVLPKQSLLYQKYEVLNELNNVRINNECLGTDQKQRLIREVFERHSSVTIKQVADNLVAHGDFARRPEIRGLADEKRFLSSLSTYHQLKEILHEAIDDPTKLLDIENIITWSTVFEDHTIFETKLAEIEWLDPKKINELSGIRYRGWGQFSRKLLDGLKLGNGHTVIQELMLSNHNLMQILADETLKETMTELNQDKLKTDDIEDVINDAYTSPSNKKALRQVLRVVEDIKHAANGQDPSWLFIETADGTGTAGKRTQSRQKQIQTVYANAAQELIDSAVRGELEDKIADKASFTDRLVLYFMQGGRDIYTGAPLNIDQLSHYDIDHILPQSLIKDDSLDNRVLVNATINREKNNVFASTLFAGKMKATWRKWHEAGLISGRKLRNLMLRPDEIDKFAKGFVARQLVETRQIIKLTEQIAAAQYPNTKIIAVKAGLSHQLREELDFPKNRDVNHYHHAFDAFLAARIGTYLLKRYPKLAPFFTYGEFAKVDVKKFREFNFIGALTHAKKNIIAKDTGEIVWDKERDIRELDRIYNFKRMLITHEVYFETADLFKQTIYAAKDSKERGGSKQLIPKKQGYPTQVYGGYTQESGSYNALVRVAEADTTAYQVIKISAQNASKIASANLKSREKGKQLLNEIVVKQLAKRRKNWKPSANSFKIVIPRFGMGTLFQNAKYGLFMVNSDTYYRNYQELWLSRENQKLLKKLFSIKYEKTQMNHDALQVYKAIIDQVEKFFKLYDINQFRAKLSDAIERFEKLPINTDGNKIGKTETLRQILIGLQANGTRSNVKNLGIKTDLGLLQVGSGIKLDKDTQIVYQSPSGLFKRRIPLADL</t>
  </si>
  <si>
    <t>334413.SAMD00060918.FMG_0058</t>
  </si>
  <si>
    <t>MKSEKKYYIGLDVGTNSVGWAVTDEFYNILRAKGKDLWGVRLFEKADTAANTRIFRSGRRRNDRKGMRLQILREIFEDEIKKVDKDFYDRLDESKFWAEDKKVSGKYSLFNDKNFSDKQYFEKFPTIFHLRKYLMEEHGKVDIRYYFLAINQMMKRRGHFLIDGQISHVTDDKPLKEQLILLINDLLKIELEEELMDSIFEILADVNEKRTDKKNNLKELIKGQDFNKQEGNILNSIFESIVTGKAKIKNIISDEDILEKIKEDNKEDFVLTGDSYEENLQYFEEVLQENITLFNTLKSTYDFLILQSILKGKSTLSDAQVERYDEHKKDLEILKKVIKKYDEDGKLFKQVFKEDNGNGYVSYIGYYLNKNKKITAKKKISNIEFTKYVKGILEKQCDCEDEDVKYLLGKIEQENFLLKQISSINSVIPHQIHLFELDKILENLAKNYPSFNNKKEEFTKIEKIRKTFTFRIPYYVGPLNDYHKNNGGNAWIFRNKGEKIRPWNFEKIVDLHKSEEEFIKRMLNQCTYLPEETVLPKSSILYSEYMVLNELNNLRINGKPLDTDVKLKLIEELFKKKTKVTLKSIRDYMVRNNFADKEDFDNSEKNLEIASNMKSYIDFNNILEDKFDVEMVEDLIEKITIHTGNKKLLKKYIEETYPDLSSSQIQKIINLKYKDWGRLSRKLLDGIKGTKKETEKTDTVINFLRNSSDNLMQIIGSQNYSFNEYIDKLRKKYIPQEISYEVVENLYVSPSVKKMIWQVIRVTEEITKVMGYDPDKIFIEMAKSEEEKKTTISRKNKLLDLYKAIKKDERDSQYEKLLTGLNKLDDSDLRSRKLYLYYTQMGRDMYTGEKIDLDKLFDSTHYDKDHIIPQSMKKDDSIINNLVLVNKNANQTTKGNIYPVPSSIRNNPKIYNYWKYLMEKEFISKEKYNRLIRNTPLTNEELGGFINRQLVETRQSTKAIKELFEKFYQKSKIIPVKASLASDLRKDMNTLKSREVNDLHHAHDAFLNIVAGDVWNREFTSNPINYVKENREGDKVKYSLSKDFTRPRKSKGKVIWTPEKGRKLIVDTLNKPSVLISNESHVKKGELFNATIAGKKDYKKGKIYLPLKKDDRLQDVSKYGGYKAINGAFFFLVEHTKSKKRIRSIELFPLHLLSKFYEDKNTVLDYAINVLQLQDPKIIIDKINYRTEIIIDNFSYLISTKSNDGSITVKPNEQMYWRVDEISNLKKIENKYKKDAILTEEDRKIMESYIDKIYQQFKAGKYKNRRTTDTIIEKYEIIDLDTLDNKQLYQLLVAFISLSYKTSNNAVDFTVIGLGTECGKPRITNLPDNTYLVYKSITGIYEKRIRIK</t>
  </si>
  <si>
    <t>1588748.SAMN03956215.HMPREF3182_00309</t>
  </si>
  <si>
    <t>GCF_001553405.1</t>
  </si>
  <si>
    <t>Megasphaera hutchinsoni strain KA00182 Scaffold0| whole genome</t>
  </si>
  <si>
    <t>GTTTGAGAGTAATGTAATTCTATAAGTGTCTAAAAC</t>
  </si>
  <si>
    <t>TGAAAAAGCGTAACCGGGAAGAGTATTATGTGGGCTTGGATATTGGTACTAGTTCTGTAGGCTGGGCAGTGGCAACGCCGGATTATCGCATCCCTAAATTCAGAGGGCATAAGATGTGGGGCAGCCGCTTGTTTGCAGAAGGTAAGCGAGCGGCGGAACGTCGCCAATTTAGAACGAATAGACGGCGGTTGGCACGGAGAAGGGATCGGTTACAGATATTAGAGGAATTATTTGCTGAGGAAATGGCAAAAGTGGATAATACTTTTTTTATGCGATTAAAAGAAAGTAAATTTTTCTTGGAAGATAAGACGGTTAAAGAAAAACATATCTTATTCAGTACCGATAAATTTGATGCGGACCGATTTTATAAAGACAATCCTACGATTTACCATGTAAGAAAACGATTAATGGAAGAGGAACCGCAGGATATTCGAGAATTATTTTTAGCAGTACATCATATCTTGAAGTATAGAGGCCATTTTTTATTTGCCGGTTCTTTAGAACAGAACGGGGATTCTATAGAAGAATTAGTACGCACCCTATTTGGGAAACAGGGACTGGCTATTTTAGATGATACGATTGATAGTAATGAAATGGTAAATATACTTAAAAATAACGAAAAAACGAAAAGTGACCGAAAAAAAGCCGTTCAAGAGTTATGGAATCCGCTTAAGGATAAGGTAAAAAAAGCACAGGCGGCGGAAATGGCGGGGGTGGTTTTAGGTCTTAATTCGGATATTTCCAAATTATTTGACAATAGTGATTATAAAGACTTAAAAATAAATTTTTCTTCCGGCGATTATGATGAAAAAAGAGACGACTATGCGAATAGTATAGGCGATGATATTGTATTGTTAGATACGATGAAAGCACTGTATGATACGTTAATTCTTTCACAGATTTTGCAGGGAAAACAGAGTATCTCGGAAGCAAAGGTAGAAGATTATAATACACATAAAGAACAGTTACGGGCATTAAAAGCGATATTAAAACCGCACAAGCGTTTATATAATGAAATGTTTAGAGAAAATAATAAAAAAGACTTATCGAATTATGTTGCCTATATATCGTCTTATAGTGAGGGAAAACGCGTTAATCGGGAAGGATTTTATAAATATGTGCAAGCCGTCTTAAAGCAAGTAGACGATTCGGACTCGAAACAGGCCATTTTGGAGGCGATCCGGTTAGAAACCTTTTTACCGTTGTTGCGGGTTAAAGATAATGCAGTGATTCCGCATCAAATTCATCAAGCCGAGTTGGAAGCTATTTTAGAGACAGCCCGTAAAAAATATAAATTTTTAAATGATGTCAGTGAGGGAGTATCTGTAAAAGATAAAATTATTCAATTATTTACGTTTAGAATTCCTTATTATGTGGGCCCTCTTAATCCGCATAGCGGCGAAACGGTTGCGGACCGGAAACAGGGTACCGGTTGGGTAGTGCGCAAACAAAGGGGGAAAGTATACCCTTGGAATTTTGCGGATATGGTGGATGTCAAAGCATCGGCAGAGGCATTTATTACGAATCTGACAAATAAATGTACGTACCTTATCGGAGAAGATGTCCTGCCGAAACGTTCCTTATTATATAGTGAATTTATGCTATTAAATGAGTTGAATATGATTAAGTATGACGGACACGAATTGCCCGTGGAGATCAAGCGGTTATACATTGAGCAAGTATTTAAACAGGAACATAAAAAACAAACCAAAGGCCGGGTGCTGGACTTTTTGAAAAGAAACGGTTTGATTACCGGCAGTGCTACGGCCGTCATTACCGGCATGGATGATTCCATTAAGGGAGATTTACAATCCTATCGCGATATGGTACGGATTTTCGGCACGGGATTCGATCATAGTATGGCGGAACGGATTATTCGCTGGGTTACTCTGTTTGGGGAAGCCAAAGATATTTTAGAAAATAAAATACGTGAAGTTTATGGTAATAGCATTAGTGATAGTCAGATGCGGGCTATCAAAAAATTAAAATATGCTGATTGGGGAAGATTATCACAAGCCTTTTTTATTAAAATTATTGGCTGTGATAAAAGTGGAGTAGAGCGGAATATTATCACTTGTTTGCGTGAATCAAGTCAAAATTTAATGGAAATTTTGAGTGATCAGGGAACATATATAAAACAGATTAAAGCGTGGAATCATCAGCATACAACGAATATGATGGATACGCTTGATTATCAACTAGTTGATGATTTATATGTGGCACCATCGGTTAAACGATCTATTTGGCAAAGTCTATGTATTGTAGAGGAACTGGTCAAAATTATGGGGCAGGCACCGAAGAAAATTTTCGTTGAAGTAACTAGAACGAATCAAGCAGAAAAAACAAAAAAAGATTCACGAAAAAAACGATTAGTAGAATTATATACAGCTATTGGTAAAGAAGGTGCTGCATGGAAAAAAGAAATTGAAAAGCATCAAGCAGGGGATTTCAGACGGAAAAAATTATACCTCTATTATACGCAAATGGGGCGTTGTATGTATTCTCATGAACCGATTGCTATGGATGCGTTGTTTACCTCGGAATATGATATTGACCATATTTATCCGCAGAGTTTAACTAAAGATGACAGTTGGGATAATTTAGTATTAGTAAAATCGCAGCTTAATAAAGAAAAGAGCGATCAGTACCCGTTACGACCCGCAATACGTGAGAAAAATAAAGCATACTGGCAATATTTATGCCGGGCAGGGTTTATTAGCGAGAAAAAATATGAACGACTTATGCGAACTACCGAATTAACGGCGGAGGAATTGTCCGGCTTTATTGCCCGGCAATTAGTAGAGACCTCGCAAGCTACGAAAGCGGTTATCGGCTTATTGGAACGCATATATAAGCATACGGACATTTGTTTTGTAAAAGCGGAAACGGTATCGCAATTTAGACACCAACATAATTTTATAAAAATACGGGAATTAAATAATTACCACCATGCGAAAGACGCGTATTTAAATATTGTGGTAGGGAATGTGTACCATGAAAAATTTACGAAAAATCCGCGGGAATTTATTGCCCGTTCAACAGAACGAAGACCGTATAACTTAAATCGTATGTATGATTTCGATCTCCTTAAACAAGGTCGGGTTATTTGGCAGGTCCCTAAGAGTTTAGAAACGGTACAAGCCATGATGAAGAGTAATGATGTACGAATTACTAAAAAATTATTAGTGCAAAAGGGGGAATTATATGACGCCACGATTACTAAAGCACATAAGACGAAAGAAGGAATGTATTTCCCCTTAAAAGGGGCCGATGCACGATTGCGGGATGTACATCGATATGGAGGCTATGAAAAGATAAAAATTGCCTATTATAGTGTATTTTCTTGTTGCGAAAAAGCGTCGGATACGATTCATACCCTGATTATTCCTATACCGGTATATGCAGCCGGCCTGTTACAAACCGAAGCGGACCTTACGGCCTATGCTTGGCAAACGAAGCAGAAAACGAAGCCGATTAAGGATATTTATAGTATGATTACGCCGATTTATAAAAAGTTGTGTATTAATACGGTTGTGAAAATCGATGGTTTTAAATACTTTTTGGGCGGCAGAACAGAGGATTATATATGTTTATATCCGGCGATTCCCGTCGTGTTGGATGAACAAGCGGCAGCCTATTTAAAAGCTGTATCTAAAGTCGGTCGTGCGGACGACGTTGAAAATACGGCACAAGCCATAGACCTTATTACAGCAGAAGCCAATGAGGCTTTTTATGATGTATTGCTGAAGAAAATGGAAGCGAAAATATTTGTCAAAGCTTATCAAGAGAGAGTTGAGAAATTGGCAAGTGAGACTGCTCGCGAGCGATTCCGGAAATTGTCGATAGGCGCTCAATGTAGTTGTTTGTTGGAAATATTAAATCTCTTGGCTAATAACAAGACCACCTCTAATTTAAAAAAGTGGCTTGGCGTTACTATGTCGAGACGAAAACAACCAATGGATTTGACGAAGCTGGAAGAGTGTATTGTGTATGAAACCTCTATTACAGGATTGTATGAAAAAGCCGTTTCCTTACTATAGAAAGGGGATACTATGAGTTGGCGTACGGTAGTGATTAGTCGGTGTGCTAAATTGGACGTAAAAATGAATTATATGCTTGTTCGGCAAGAGGGAGAGGTGCATAAAATATATATTCGTGAAATCTATATTCTGCTCATTGAATCCACCGCCGTGAGTATGACGGCAGCGTTGCTGCATGCACTGATTAAAGAAAAAGTAAAAATTATTTTTTGTGATCCCGCAAGAAATCCGGAAGCCGAATTGGTAGGGTACTATGGCGCTCATAATACGAGCGGTCGTTGTCGGGAACAACTGAATTGGTCCGAAAGGGATAAAGTACGGTTGTGGACGGATATTGTGCGCACTAAAATCCGGAATCAGGCGAGGTTGTTGGCGCGAAAAGGCTTAGCGGCCTATCAAGTGCTGGAATCATACAGTGGGGATATCCGATTGGGCGATGCAACACAGCGCGAAGGGCATGCGGCGAAAGTATATTTTCATGCACTGTTTGGAAAATCCTTTACGCGGGACGAAGAAAATAATATTAATGCAGCCTTAAATTATGGGTATGCCATTTTGCTGTCGGCGATTAATCGAGAAGTTGCGGCCCTGGGCTACTTAACGCAGTTCGGACTGCGTCATGCTAATCAATTTAATTCGTTTAATTTTAGTTGTGACCTCATTGAACCGCTACGCAGTTTGGTAGATCGTACGGTTGTGGACATGGATTTAACTCATTTTACGAAAGAAGAAAAGCATCAATTGGTGTATTTGCTTTCTGAAGAGGTTACTATTAACAAGCAATGCCATGTACTGTCCGGGGCCCTTCACATCTATTGTAAAAGCGTTGCGGATGCACTTACTGCATCCGATCTGTCATTAGTCAGGTTTATAGAATATGAGCTATAGATTTATGAGAATTTTAGTTATGTTTGATATGCCGACCTTTACGTTACAAGATAAAAAAGAGTATCGATTGTTTAGAAAATACTTAATATCTCACGGGTACCTTATGATGCAACGTTCTATTTATATAAAATTAGTACTCAATCAGACGAATGCGGCAGCGGCAATGAAAGGATTGGAAAAACATAAACCGAATACAGGAATAGTGCAAGTGTTGACGATTACGGAAAAACAATTTTCACGGATGGAGCTGTTAGTAGGCAGCGTGACATCCGAGGTAGTAGATACGACAGAACGGATGATTATATTATGAAGGTGTTATATGCTTTATCGGATATGGAAATTGAATTGTCGGAGAATTATGTTGCCACGTTATATATAGAAAACATGCTGTATTTTCGACATACTTTGCAGGAGTTATCGGCTCAAATCGCGGGAGCCGAGGGGCATTGGGTATTTACACAGGCACAACAACAATTGGATTGTAAAAAAGATGTTATTCTTGTAACGGATCTCTTTCATATAGATGGCAATCAGAAATCCGTTCTCTCTAAGTTACATGCCTATTTGACGAGTATTGCCGAAGAGGAATCGGAGCTGCTGTATGAAATTAATGATAAACTTCGCCGCTTATATACTGAGATTACCTTGCAGGCACCGGTTGAGGTCGGGTATAAAGCGGCCCTTTCTGCACAAGATTTGATAAAGGCGGGAGATTTTAAATTTGAATGGGGAGAGACGGAACTGTTAGAAAGGCTCGTGACGTATTTGGATATTATTTGTGATTTGTTAAAGAGTAAGCTGATTGTGTTGGTTAATGTCCGAAAATATATGACGGAAGAGGAATTAAAATTAGTATATGAACATTGTATACGTAAAAAGATACCCATTTTTTGTATTGAATCGGGATATACCTGTCATAGTGTTGATGAGTTGTTAGAAAAAGTTTATACTATAGATAAGGATTTATGTTTTATTTATTAAGGTATTGTGGCATGAGTAGAATTACATCGCGTGTAATGGTGAAAAAATACTTTTGGCGTCAACGTTATTGGGGTTTGAGAGTAATGTAATTCTATAAGTGTCTAAAACCAAGACTTATCTAAGTATTTATTTTACGGGGTTTGAGAGTAATGTAATTCTATAAGTGTCTAAAACGGAGCGGATCCGGGTGCGGAGCCTTGCCGCGTTTGAGAGTAATGTAATTCTATAAGTGTCTAAAACGCTTCCGGAAGCAAATAGCCGCCTTTTTCCGTTTGAGAGTAATGTAATTCTATAAGTGTCTAAAACAGCGTTTTTCCCTTGAATCGTGATTGTTATGTTTGAGAGTAATGTAATTCTATAAGTGTCTAAAACTTTGCCCAGTACCCAATAAGCCACGACACAGTTTGAGAGTAATGTAATTCTATAAGTGTCTAAAACTACATAAGAGAATATATGATAAAATCGACGGTTTGAGAGTAATGTAATTCTATAAGTGTCTAANNNNNNNNNNNNNNNNNNNNNNNNNNNNNNNNNNNNNNNNNNNNNNNNNNNNNNNNNNNNNNNNNNNNNNNNNNNNNNNNNNNNNNNNNNNNNNNNNNNNTGAGAGTAATGTAATTCTATAAGTGTCTAAAACTCCCCTTTGCCGTCATGCTCATACAAGTCAGTTTGAGAGTAATGTAATTCTATAAGTGTCTAAAACCTGTCGACTCCGGATTTTGTGAGAATTTGAGTTTGAGAGTAATGTAATTCTATAAGTGTCTAAAACATGGCTGGACGATACGCATACGGACAGCGCGTTTGAGAGTAATGTAATTCTATAAGTGTCTNNNNNNNNNNNNNNNNNNNNNNNNNNNNNNNNNNNNNNNNNNNNNNNNNNNNNNNNNNNNNNNNNNNNNNNNNNNNNNNNNNNNNNNNNNNNNNNNNNNNGAGAGTAATGTAATTCTATAAGTGTCTAAAACTTGACCCTAACGGTTTATATACTTGCCCCAGTTTGAGAGTAATGTAATTCTATAAGTGTTTAAAATACAATGGGAAAGTGACGCATCGGTTGCTGTGTCGGAACGGATGGAAATATTCTCCGAAAAACGGTTTTACAAGTGAAAGAGACGTGAAAAATAAGCGGCCAATGATGAGGCGACTTATTTTGCAATGTGTCCTATAGGCGGTAGCGAGGAAAAAAAGAATCCGTATCTTGACTGATACGGATTCTTTTTTTCCGGTGTATACGGATGTGACACGATTTCGACGGTAGACGGTTGTGAGGAGTGGTTTGGGTGTATATGTGTATGTTGCAGGGGGAGTCTTGCAGGGAACGCGTATTTTTACGGTACGGGCGGTACGCGTTTTTTGCGTCGCAGGCGAAAGAAGCGGCGTAAGAGGTCGGCACATTCGTCGGCACGAATGCCGGCGGTAACGGCTACGCGATGGTTCAAGCGGGGGTGGTCCGTCAGGTGAAAGAGGGTATGTACGGCTCCGGCTTTGGGGTGCGTCGTGTTGACTGGGTGTTTTTATACCTCTTTTTATCGTTGCCGCCGGCTTCCGTACTGGCTTGTACGGTTACCATTGCCGTGCGGTTGGTGGCAGTGAAACGGCATTGGAAATTAGCGTTAATTCACAGAAAACGGCATAGACCGTATTTTTTCAGATAGGCAGGCGAAGTAAGGTGAAGAGAATGCGCAGGGGATGGCGGTTGGTGTTGGCAGTGGTCATGGTTTGCGGCGGTTTGGGTGCCAGTATAGATGTTGTTGCGTATGAGGCAAGACGTAGAGGATATGACGTAGAAGCTTTGCCGAATAGTGAAGAATATAGATGGGGAAAGAACGGTGAATACACAAGCCTGTTAGAGGCGTGGTTTAGTATAATCAAATTTACAGAAAACGGGTCATGGAAAGGCTCTGAATTATTACGTGTTGATGATAATAATTTTAACGTTGAGATGATAAATAATATTTTGAAAAAGAGAGAAGAATGATGGGTATACAAGAAAAGGCCACTCTATATGCAAAAAAACTTGGGTACAAGTATGCTGAACGTGATGGGCAGTATGAGGGGAAGGAAGTATATAGGTTGATAGGGGAAAATAAAAACGCCTTTGTCGGACAACCTCAATATATTATAGAAAAAGAAGGAAATTTTAGAGTATTAAAACCCAAAGAACATGATCAATATTTTTGGGGATTAACAAAGGTAAATTAACCTGTTTATGTTGGTGTGGGATATATGAGTAGTATAATGAAAGCGAGAATTGCCTATACGGGTTCTGCTTTAGACAATGGAGAAATGGGGATTCGAAATTTTACCAATGCTTTATTGCGTCGACTATTAGGTTTTTTGTGTGGAAGCAATGGGAGGAAAATTGGGAAAGTGGGGTAGCAAAATACATCTTTTATTGAAAAAATTGAATAAATTGAATAAATCGTGTTATACAGATAAACGGATTTTACGTTTATCTTTTTTTGTTGGAGGTAGTTATGAAAAATGTGTTCGGCATGGCAAGTGATTTTTGCATAATATTTTTAGATATATATCATTTACTAAAATAAAGGCGAGTTAATGACTACAATGAGATAAAAAAATTTGTATATAGAAAAAATGGTACAATTAATTTTTATTAGCGTATAGTATGGATATTAAGCAGTTGTTTAGGTTACGTAAAGAAAGTACACAATGTACCATTAGATTCGAATATATTGGGAGCCATTCCAGATTTTTATACATTGTTTTAATTGTAATTGTAGTAAGATTTGGGGTAATTTCGCTAGAGAGAGCCCACTCTTTAGAAGAATGTCTTCATATGACAATGGTGTTTCATAGGATAGAATTGCTAAAATTTGTGTTTCTTCAGGTGTGAGCGTAGTGGTAGCAACTGGTTGTGAATTAGGTATAGTAGGTGTGATTATTTTTTTATATTCAATGATAACGTCTTCTGTTTTCGTGAGGGCAATGGCCCCATTCCGCAAGAGGGCATTACTTCCCTGGCAGGTAAGAGAATAAATGCTGCCGGGGACGACAAAGATATCACGACCTTCTTCTAGGGCGAAATCTGTGGTAATGAGGGCACCGCTCTTAGCGGCAGCTTCGACAATGATAACTCCAGAGGATAGTCCAGCTATAATGCGATTTCGAGCAGGAAAATTAGCCGCTGAGGGAGGCGTACCGAAGGGGTATTCACTAAGGATACAGCCGTCATTTTTAATTATATTTGCAAATAAGGTGGTATTTTCTGGAGGATAGGTAATATCTATACCAGAGGCAATGACTACAATGGTTTTACCATTGCCTTGCAAGGCTCCTTGGTGTGCTTTGGTATCAATGCCACGAGCTCCGCCACTGACAATAATTACATCTTGTTGAGCTAATTCTTTTCCTAATTGATGGGCAACTCTATTGCCATAGGGGGATGATTTTCGTGATCCGACAATAGAGATAAAAAGATGGTGAGCTGGTGGTAGTTTACCTTGACAATAGAGAATATATGGGGGTGTTGCTGTTTCTTTTAATAAAGGAGGATAAGTTTCATCGTATATTGTAATTAAGGTGGTATTGAATTTTTCTAATAAGGCGGGCAAGCGAGATAAAAATTCGGGGTTTCTTCCTTTTTGTAATATAGAAATACAACTTTCATGAATATCATATTTTTTTAATTCTACAGCCGTAGATTGCCAAATTTTTTTTACATCAGGAATTTTAGTCAATAGGTAAGTTAAGCGTTTATAGCCGATTCCACGAATCATTTGGAGTGCGGCTAGATAGAGTCTATCTTCAGGTACCATCATAGTATCTCCTATTACGGTTGAGGTAAGGTGTTACGATAACTAATTGCTTCAGCTATGTGACTATCTGTAATAGATTCAGACGCATCTAAATCGGCGATAGTTCGGGAAACTTTAATAACTCGATCAAAGCTGCGTGCACTCAATTTTAATGAATCGAATACATGTTGTAATAATTTTTGCCCGTCTGGCGTGAGGTGGCAGGTTTCTTTTACGGCACGATGGCCCATGTGAGCGTTACAATATAAGTGATAAGGTGCTAAACGGGTAACTTGACGTTCACGGGCAATACATACACGTTGGCGAATAGTTTGTGAGGTTTCTTGTTGTATATGAGAGGTTAATTCTTCATATTTGGGGCGTTCTACAGAAACGTGAAGATCGATACGGTCTAAGAGCGGGCCTGAAATTTTTTGAATATAGCGTCGAATTTCGCGTGGGGTACAAGTGCAGGGACGTTCTTTATCACAAAGATAGCCACAAGGGCAAGGATTCATGGCAGCAATTAAGATAAAGCGTGCGGGGTAGGATAAGGTAGCTTGAATACGGGAAATATGAACGATACCATCTTCTAGTGGTTGTCGGAGTACTTCCAGTACGGTTCGAGGAAATTCAGGAAATTCATCTAAGAAGAGAACCCCATTATGACTAAGCGTGACTTCGCCAGGCTTAGGAATAGAGCCTCCGCCAATTAGTCCCCCCATAGAAATGGTATGATGGGGACTGCGAAAAGGCCGTTGTGTATGTAATTGAACCTCATGAAAGAGGCCAGATACACTGTAAATTTTGGTGACTTCCATAGATTCTTGTAATGTCATGGGAGGTAAAATAGTAGGAATACGTTTGGCAAGCATGGTTTTACCTGATCCCGGTGAGCCGATCATGAGGACATTGTGTCCGCCTGCAGCTGCAATTTCCAAGGCTCGTTTGGCTATATATTGACCTTGCACTTCGGAAAAATCTATATCGTAGGATAAAGGGGGATGGATGGGTACATCAAAATGGATAGGCTGTTGTGGTTTGGTTTGGGATAGATGGTTATATAGGGTTTGCAAGGTATCTACGGCATAAATGTTTATATTGGGACAAAGTGTTGCTTCCGCTTGATTTTCGGGATGGACGAAAACATTTGTAAATTTTTGGGCTCGGCCTTCTAGGAGCATGGGAAGTATACCGGTTACGGGTCTAGTTTTTCCGTCTAAGGCTAGTTCACCGATAAATAATGCATGCTCACAAACCTGTTCATCTAATTGTCCGCTTGATACGAGAATTCCAACGGCAATCGCCATATCTAGGCCAGCACTATCTTTTTTTAGGTCAGCTGGGGCAAGGTTTACGGTGATGCGTCGCATGGGAAATTCATAACCACTATTTTTAATAGCTGCACGAACTCTATCCTTTGATTCTTTTACAGCTGTTGTGGCTAGACCAACTAATTCAAAAGCGGGGAGACCATTGGCAATATCAATTTCGACAGAAATAATGTGTCCTTGTAAACCGAGTACAGAGGCACTAAATGTGCGGGCAAACATGAGTGAAACCTCCTAAAAGCAGGGAATAAAAGCATGTTGAATGTGATGAATTTGTTGATTTAGTGGTAATAAAGGAAAGATTTCTATTACGTCGAATCGACAAGACATTTCCCATTGTTCATGCGCTTGTAAGTAACAAATGGCAGTTTTTGTAATTTGACGTTGTTTTTGTAGTGAAACGGCTTCCATTGGCAGACCACATGTACAAGAACGTCGAGTTTTTACTTCAATAAAGACAAGTATATCTTTATCTTGGGCGATAATATCAATTTCTCCAGTTCGGGTTTGATAATTACGGCATAGAATATGATATTTTTTTTTCTGTTGGAGATAGGTTGTTGCAATTTCCTCTCCATAGGCACCTAATAGTTTGGTATTCATAATTCTCCTTTTTTATTTATTATATCAATATAAGATGAAAATGATTTAAATTGTTGATGAAAAATAGATGAAATATAACATTCTAGTGCATGCGTATAATACATGTGGCGTATTCGTTAACGCATTGTGAGGACCTTATGATTATATTGAGTTTATATATGATTTATGTTACCATTATTTTGATAACCAATTTCATTAATGTCATTAATAGGAGGTATTATGAATAAATATATAGCACTTACGTTAGTTGCACTTTTTTCTAGCACCGTCAGTAGTGAAGCGGCTGTACCGACAGGAATATTGGCACCGTCTTACGTGCATCCTGATTATATTGCGATGGAACAATTGCGACCGACAAAAGATATCATTGTGATTACTAAAAAAGACATTCAAGAAAATGGATATACGAGTATATCTGAAGCCTTAAAACGACAGACCGGAATTAACGTAGGTCTTACGGGAGAGGGGAGTATTGATATTCGTGGACAAGGTGATCAGTATGCAGATTCTAATATTCAAGTGTTAGTTGATGGTGTTCCTATTACTACCTTAGTTAATCATCCAATTCACACGAATTATGATGTTGTTCCTATTGAAAATATTGAAAAAATAGAAATTATTCCTGGTGGTGGTTCGGTATTATATGGGTCGGGAACGGTTGGGGGTGTGATTAATATTACGACTAATTTACGTTCCGTCCAGCGTGATCAAACGACAATTGGTATGCGGTATCAGCCGGAAGGATATAGGATGACAGGAAGTATCGCGACCCGGCCCAATGCACGTATTCGCATTACCGGAGGATATACGAAGTATAGAGAAAATTTATATTTTCAGGATACGTGGCAAGGTGGAAATTATTATTTTACTGCTGTTCGTTATGAACCACGTAGTGGTACAGCGCTTACATTTCGGGCGAGTCATTTAGATAATCAAGGCCAATATATTCAATTATTACAAACTCGTAAGATACAGCAATTTGGTAAGGATTATAAACCTGGATATAGAGATTTGACTGTAGGTGTTGATAAAGATGGTAATAAGATTGTGCGTAAAATACGAGATTATAGTATAAAAGATCGAGTGTTGAATACGTATCATATGACGTATATGGCACCATTGGGAAAGTTTTGGAATATGGAAATAGAGGGTTTTACTCAGAACGGAAATTATGCTAACTTTGAATTAAAAAAAATGGAACATCATACGCAGGGGGGCATGCTAAGATTGAGCCGAAATGCAGGAAATCATAAGTGGTTATTCGGCATGGAAGGTACGACGCAACAAGCTAAGTTAGAATATAATGATTATCCGGAAGATAGTAAGCGTCCGGGGAAATATTTGGTTGAACCGTTGTCGTTTTTTTATAAGAAGCAACTTCGTTCGGTATTTTTAATGCATACATTACAACATCATAAGTGGATACTTACGCAAGGAATTCGCCGAGAAGTTTTGCATTGGGATTATGATAAAAAGGGTGCCAAAGGGCTGGCAGGTAAAGATTCATCAAAACGATATAATACAGCAGCCGAATTATCATTAGCATATCAATATACAGATACAGGTAGTGTATTTGCACGTTATGAACGGGCGTATACTGTTCCTAATGGGATTCAAATTTCCGATAAGGTATTAGATCAGAATACATATGAACCTTTATATGTAACGTCATCAGCACAAGATGAAATATATGATTCATATGAATTAGGTTGGCGAGCAAAACTTGGTGCATCTACAATGAAAGCAAGTATTTTTTATAATAAAACGGATAATCAATTATGTCGGGTGGATACATTTTTTGGCATGCAAACAGAAACGAAGAATTTATTACAAACGAGACGACGGGGAATTGAATTGTCGTTACAACAACAGATGGGAAAGTGGAAGTTTTTTGAAGGGTATACTTACGTTAATGGTTCAACTAATTATAATGAGACCGGACGGAAGTTTTTGCAAGCGGAACCAGATAGTGAAATAAACTATGCTAAGAGTGGATTAAAAAAAGTGCCTGCTCATAAAGTGGTGCTTCGCTCAACCTATATGCCGAATCGGCGAATGAAAATTAATGCTATGTATCGTTATGTTGGTGCGTATAAAAATTATTTGAATGAAAGCAAAAAAGGAGATGCTCGTGAAGGTGATCTCGTTCATTCATATGGGGTATTGGATGTATCTATGTCGTATCAAGTACAACCAACATGGGCGATTTATGGTGGTATTACGAATGTATTTAATAAAGAATATTATGAATTTAAAGAAGGTGAGGGGCCTTATAGTACGATTACGCATGGGGCTAATCGTACGTATTATATAGGGGTAAATTATACGCTATAAAAAGGAGACCATGGAATGAGAAAAAATTATGTAGCCGGGCTTATTTTGTTATCCTTAATGGGAGCGATACAAGTGTCAGCTCAAGAGGTGCCAACAGCGATCTTAGCGGAT</t>
  </si>
  <si>
    <t>MKKRNREEYYVGLDIGTSSVGWAVATPDYRIPKFRGHKMWGSRLFAEGKRAAERRQFRTNRRRLARRRDRLQILEELFAEEMAKVDNTFFMRLKESKFFLEDKTVKEKHILFSTDKFDADRFYKDNPTIYHVRKRLMEEEPQDIRELFLAVHHILKYRGHFLFAGSLEQNGDSIEELVRTLFGKQGLAILDDTIDSNEMVNILKNNEKTKSDRKKAVQELWNPLKDKVKKAQAAEMAGVVLGLNSDISKLFDNSDYKDLKINFSSGDYDEKRDDYANSIGDDIVLLDTMKALYDTLILSQILQGKQSISEAKVEDYNTHKEQLRALKAILKPHKRLYNEMFRENNKKDLSNYVAYISSYSEGKRVNREGFYKYVQAVLKQVDDSDSKQAILEAIRLETFLPLLRVKDNAVIPHQIHQAELEAILETARKKYKFLNDVSEGVSVKDKIIQLFTFRIPYYVGPLNPHSGETVADRKQGTGWVVRKQRGKVYPWNFADMVDVKASAEAFITNLTNKCTYLIGEDVLPKRSLLYSEFMLLNELNMIKYDGHELPVEIKRLYIEQVFKQEHKKQTKGRVLDFLKRNGLITGSATAVITGMDDSIKGDLQSYRDMVRIFGTGFDHSMAERIIRWVTLFGEAKDILENKIREVYGNSISDSQMRAIKKLKYADWGRLSQAFFIKIIGCDKSGVERNIITCLRESSQNLMEILSDQGTYIKQIKAWNHQHTTNMMDTLDYQLVDDLYVAPSVKRSIWQSLCIVEELVKIMGQAPKKIFVEVTRTNQAEKTKKDSRKKRLVELYTAIGKEGAAWKKEIEKHQAGDFRRKKLYLYYTQMGRCMYSHEPIAMDALFTSEYDIDHIYPQSLTKDDSWDNLVLVKSQLNKEKSDQYPLRPAIREKNKAYWQYLCRAGFISEKKYERLMRTTELTAEELSGFIARQLVETSQATKAVIGLLERIYKHTDICFVKAETVSQFRHQHNFIKIRELNNYHHAKDAYLNIVVGNVYHEKFTKNPREFIARSTERRPYNLNRMYDFDLLKQGRVIWQVPKSLETVQAMMKSNDVRITKKLLVQKGELYDATITKAHKTKEGMYFPLKGADARLRDVHRYGGYEKIKIAYYSVFSCCEKASDTIHTLIIPIPVYAAGLLQTEADLTAYAWQTKQKTKPIKDIYSMITPIYKKLCINTVVKIDGFKYFLGGRTEDYICLYPAIPVVLDEQAAAYLKAVSKVGRADDVENTAQAIDLITAEANEAFYDVLLKKMEAKIFVKAYQERVEKLASETARERFRKLSIGAQCSCLLEILNLLANNKTTSNLKKWLGVTMSRRKQPMDLTKLEECIVYETSITGLYEKAVSLL</t>
  </si>
  <si>
    <t>866536.SAMN02232009.Belba_3201</t>
  </si>
  <si>
    <t>GCF_000265405.1</t>
  </si>
  <si>
    <t>Belliella baltica DSM 15883| complete sequence.</t>
  </si>
  <si>
    <t>TTCTTGAAATATCCTATAAAACGTAAACACCACCCACAAGGTAATTCCTACAAACACCAACCAATAAGTCCCAAAAGCATAAGCTTTGATTTTTTCAGATTCAACATCTGTCATTAAAGTCTTCAATGCTTGAAAAACATACCAATTCAGAAAAGTTGAAAATAAAAATATGACAAGTAAGAAAATTATTCCTCCAATTTGATTCATATAAGCATACCATTTACTTTTGATTATACATGATTCAATAAGGAATGGTTCGAATTCTTTTGACTTTTAATCAAATAAAAAACTCCCAAAATTAAATTGGGAGTTTCAACAATAGGATGATTCAAATCAATCAGTTAGTAAACTGGAAACTCTTGTTCCAAACCTTTGAAATCATCAATCATATTCCATTTAGGTTTAAAATAATCACTTAAAATTCTTCCACCCATATTGCCAGTTCTGATAAATTCTAAAGCAGCTTGAAACCTTACCTCCTCTAAACTTCCCCAATTTTGAGAAGGACTATCAGGAGCCAATATATCTGCTGGAAAACCATCGAAATAATCAGCATTGCCTTCTGCATTGTCAATTGCAAATGTAATAGGAACCACTTCTACATTATTATCTCTTAATGTTCTGCTATCAAATCCCAATGGAAATGAACCTACAGGCTTCCCAAAAGTATTGTCTCCAACCAAAACCACTTCCATGTAAGGCGTAAGGCTATTGATCAATAATTCTGACGCAGAGGCAGAGCCTCTAGAAGTAATAAAAATAACTTTACTCAAGTTCAAATCACCAGTCTTCTTAAAGTTGACTGTTCTGTTATTATTGGATCTATCAGCATTGTGTCTATTTGTGTACATTACACTGCTTGCAGCATTGCTTGGAACTAGATAATTCAATACTTGTTCGGTCACTTCAACGGATCCACCTCCATTATATCTAAGATCAATAATCATTTCATTTATTCCTTCTCCAATGAAATAATTGAAGGAATCTTCGACTTCTTGACTTCGCGTTGGATTTGAAAGACCTGGAGTTTGACGAAAACTTTGATAAACCCAATAGCCAATTTTCTTTCCTTCTTGCTCTATCACATCTTTATATAAGACTGAATTGGTTTGGAATGCAGCTTTTTGAATGGTCGTTGTTCTTTCTGTTCCATCTGGCAACTTCATCTTAAATGTATTGCTGACACCAACTTCATTTGGACCCAATTGAAAATTAAATCCTCCTGAGCTAGTTTTATAATCAGCTATAGGCCTCCCATTGATTTCAATCACTTGCCATCCTCTTTGCCAACCATCTTGACCAGCTGGAGAAAGATCATAAACAAAAGAAACAAACATATTTTCTTGAGCATCTAGTGAAAATCCAAACCCATGAACACCTGAAGCTTGACCCGTAAAGGCTGCATTAAAAGCCTCCCTAGTAGTCAAATATGAAAAACGATCTAAAGGCTTGAAGATGATATCATCTAACAACTCTTCATTTGTATTGTATGCAGTCACGTCAATATTTGAAGGTAACTCTGTATTCCAAAAATACCAGTTGCGCATTGAGGTAACAATGGCCTCCTTTACTGCATCTTCCACCTTGGTAGGATCAGGATTTTCTTCTTCTGGATTACAAGAAATTATTGCTATAAAAGCAAAAACAAGGACGAAGAAGCGACTTAATAAATTGATATTCATATTAAACTTATAAAGATAATTTTCTCTGTAATAAACGATGTAAATACTTGAATTGGTTCAGATTACAAAATCATACACTTTAACTTTATTCCATTTCATGGAATTCTTCTCAATAAATTCTAAATGTAAGGGATCTACCTGATACTTATTTTGGTCATTTAAGGAATCAAAAAACAAAGTGCATGCCACCTGATAACTAGCATCCACAACTTCTCTTTCTTCAGTAGCCGCCGGTTCACCTATATAAAATTGATCCACTGTAGGGCAAAGTCCCAATTTGGAAGCTTCTTTTTTGAATGCTGATACATCCACACCATCATTCAACCAAAAAAACACCTGATGAATCATCTTTCCACTTGAACTTTGACGAGCAAGTAACGACGTGGGCAAAGAGGACGTTACCCCTGCAATTGCAACTTTTTTGATAAAATTTCTTCTTGATTTCATAAGTGATTATTTGAAGGATCTAAATATAAAAATTTAAATTGCTCGCTGAAATAATCATTAGATTAAAATAAAAGGATAATAGAAAGGAGTAAACGAGAAAAAATAAAACAGAAACTTTAAAGTTTTAATTGCCAAACATTAAAAAGGTTATTGAAAATATTTTTGATGAAATGATAGAAGCATCCGAGAAAATAAAAAGAAAAGTATTAATCATTACCTATTACTGGCCTCCCTCAGCAGGTTCAGGGGTACAGCGCTGGCTAAAGTTTGCTAAGTACCTTCCTGAATTTGGTTGGGAACCTCTAATTTTCACTCCCGAAAATCCTGACTTTGATTTGAAAGACGAGAGTTTGCTAAAAGAGATTAACCACAATATGGAAGTTCTCAAATTCCCAATTTGGGAACCGTATGCGCTTTTTCGTTCTTTGAAAAAAGAAAAAATAAAAGACACCTCAAAAGTTTTAGAAAAAAAGAAGAAGTCTCTGATTGACAAGATAGGGATTTGGGCAAGGGCTAATTTGCTTATTCCTGACCCAAGAGTATTTTGGGTAAAACCATCAGTGGGTTTTTTAGAGAAAATCATTGTGAATAATCAAGTTGAAGCTATCATCACGACAGGACCACCACATAGTTTGCACATGATAGGTAGGGCGCTCAAGCGTAAGACCAATATTTTTTGGTTAGCAGACTTTAGAGACCCTTGGTCTCAGTGGGAATTTCTCGATACGCTTCCTATGACAACCTTGGTCAGAAAAAAGCATGAGCAACTAGAACAAACTGTTCTCCAAGAAGCAGATGTCATCACTACCATCAGCCCTACATTTCAGGAAGATTTATCAAAAATTGCGGGGAAAGACATTTCACTTTTAACCAATGGTTTTGATCCAGATGACCTACCTAATAACTGGAGTTCTCAAAACGATGGAAATGGTACAATCGAAATCGTATATACAGGCGTGATTGATGCCATTAGAAACCCTATACCTTTTATTGAGGCTTTCAAATCAGTTTTCGAAGAAAAAGAAAAAAAAGCCAACTTACGTTTCGTAGGCAAAGTTTCTTCCTCAGTTGAAAACCTTGTAAGCAAAGATCAATGGCTAAAGAAACATGTACATTTTGAAGGATATGTGAGTCATCAAGAAGTTTTTGAATATTATAAGCGAGCAAATTTATTGCTCTTGATCCTAACAGACACCAAAAATGCTAAAGGAAATATCCCTGGCAAAATATTTGAATATATAGCAACAAGCAGGCCTGTTTTGGCTTTAGGTGATCCAAATGGGGACTCTGCTCAAATTTTGAAATCTTCTACTAGAAATGCGGTGTTCAAACATAATGACCAAGAAGGCATTGAATCATTTTTATCTAACTTCAAGCCTGGGCTAAGTTCAAATGATACAGCAGATTCGGAAATTTATTCCAGAAAAAATTTAACCAAAAAATTAGCCAAACTTCTAGATGCCAGCAAAGATTCCCTTTCTTGATCTCAGTCGATTTCCAAAAAAGCTTCAAACGGAATTAAAGAATAAATTTTCTGAATTATTGGAAAAGGGTATCTTCTCTGGCTCAGAGGAGGTGGAAATTTTAGAAGCTGAGCTCAAAAAGTACCTTGGTGCTCCATTTCTCTCTGTTTGTTCCAATGGAACAGATGCACTGGAAATTGCATTGCGTGCTTTGAATATTGGTCAAGGGGATGATGTCATAGTGCCTGCGCTCTCCTGGGTTTCTACTGCTGAGGTAGTCTTACTCTGTGGAGCAAGACCAGTTTTTATCGATACCAATTCCGAAGGTTTAATAGATTTATCACTTTTAGATCAGGTTTACACATCGAAAACCAAAGCGATTATCCCTGTTCATTTATATGGTAATCTAGTTGACATGCCAACTTTAATTGATTGGGCAAAAATTAAGCAGGTAAAAGTTATAGAAGATGCTGCACAGGCTTTTGGGGCTTTTCAAGGCAATTGTAGTGCAGGCTTATTTGGTGACATTGGCTGTTTTAGTTTTTACCCCACCAAAAATTTTGGAGCATTAGGAGAAGCTGGGGCATTAACCTGTAAGGATGAGGAATTAGCTAGAAAACTTAAAGCCTTGATAAATCATGGTCAAATCAAAAGAGATCATCATATACTTGTTGGAAGAAATGCTCGAATAGATACACTTCAAGCAGGCTTTTTAAATACAATCCTCCCCTATTTTGAGCCTTGGCAAAAACAAAGGAAATTTCTGGCTCATGTTTATCTAGAAGAATTGAAACATTTAGAATGGTTAAAATTGCCAAGAGACATAGAAAAGTCAACTCACAACGCCCACCTTTTTACCGTACAATGTAGAGAGAGAGACCAATTAAAAAGCTATTTGGAAGAAAAAGGAGTCGGAACAAGCATTCATTATCCAAGAATAATTCCAAAGATGAAACCTTATCTATTTGATCAAAATTTTACTGCAAGTGAGCAACTTGTCTCCCATGTACTTTCTTTACCTCTAAATCCTTTTTTGAGCCAACAGGAAGTTCTTCACATTTGTAAGTTGATCAAAAACTTTAAGTTAAAGTGAATTACTTTACATTGACACATCCAAACCCTAAAGAATTTTGAGCTCCGAAACCAGCATAATAACCAAACTCTTGAAGCAATGGAGAAGCTTTTAATTTGAAATCATATTTAAATCCTTTCAAATGAACCAGTTCATATTGATACATATTTAATACAATCTCCTCTTCTTCAGCTTGAGAAATCGGCTGAAATTCTATTTCAGGACAATATTTCTCCAATTCAGTGATAGATTTTAATTCGGGAATAACTGATACAAAACGTTTTAATAAATCATTTTTAAAAAGCTCGGAATACCGATCATGTGAAGGAGAGATAAATTCAAACCCTCCAGACTGGGATTGATCATATAAAAAGACAGGTGTTACAGCACTATACACCATCTCACTTTTAAAAACAGGTGGTGGAATTACCTCTAGATCAACTATTTTATAATCTACAAAACTTTCTCCTGAATTAAACCTGATACTTTTTCCGTAAATCAACTGATATAAATAATCTATAGCATCATCTTCTAGCAAGATTCTGATATCAAGTGTACCTTCTTCTCCTAGATGCACCAAAGAACCCTTTTCTTCAATAATTTTTATTTGATCAAGGTCCAAATGTGAAAAAGTAAAAGGGATGTACCTAACAAACTCCTCCTTATCATTCAAAAACAGATGAAGTTTTGAAAAATCTGCCTTTTCCAAAATCCCTTCTAGTGCAGCAGAGAGTTGATATTGATAGTTCAGCGCAAATTGACACGCTTCACTTTCTCTTTTGAGTTTGATTAAAAATTGCATAGTTCTAATATAAAATATTATGCAATTTAGCCACTCAAGTCAGGAGATAAAATACCCTGTTCTGGGTATTTTTTATTTATTTATCATAATTAGAGACAAGACCTGTCAGGTTTCAAAAACCTGACAGGTCTAAATAAAATCAATAATTATGTTCGAATTAACCAAATTGATATCTTCCCAAGGGAATCACAGCCATTACCATAAGTAACGCCAAGCACGTCAGTTGTGAATTGCTTTCAAATCGACCATAGGGAGATTCATGAACTCCTTTGAAAATAATCAAAACGTGAATAAATTGATATCTTCCCAAGGGAATCACAGCTAGTTTTTAGGCCTTTGTTTAAACATTGTTGTTGTGAATTGCTTTCAAATCGACCATAGGGAGATTCATGAACTCCTTTGAAAATAATCAAAACGTGAATAAATTGATATCTTCCCAAGGGAATCACAGCAATATATATATTATAAAACCTACTACTTTAGTTGTGAATTGCTTTCAAATTGATATCTTCCCAAGGGAATCACAGCAAGTAAAGAGTGTGGAGATGCAAAAGGTACGTTGTGAATTGCTTTCAAATCGACCATAGGGAGATTCATGAACTCCTTTGAAAATAATCAAAACGTGAATAAATTGATATCTTCCCAAGGGAATCACAGCGGATGAATATGAATTCATTCTTTGATTAGTGTTGTGAATTGCTTTCAAATCGACCATAGGGAGATTCATGAACTCCTTTGAAAATAATCAAAACGTGAATAAATTGATATCTTCCCAAGGGAATCACAGCCTTTGCCATTCATAAAATCCTTCAGGTGTGGTTGTGAATTGCTTTCAAATTGATATCTTCCCAAGGGAATCACAGCGGAGGATTATTTTTTAATTGGTAACATGTAGTTGTGAATTGCTTTCAAATCGACCATAGGGAGATTCATGAACTCCTTTGAAAATAATCAAAACGTGAATAAATTGATATCTTCCCAAGGGAATCACAGCGGGTTGGAACGGTCAACTAGACTTCGGACCGTTGTGAATTGCTTTCAAATTGATATCTTCCCAAGGGAATCACAGCGGCAAAAATCAAGTATTCCGCTTTAGTTTCGTTGTGAATTGCTTTCAAATTGATATCTTCCCAAGGGAATCACAGCTGCGACCATTCAAACTCAGATTGAAATACAGTTGTGAATTGCTTTCAAATTGATATCTTCCCAAGGGAATCACAGCTGCAGATATTCTGCCCTGGACAATGAAGCGTTGTGAATTGCTTTCAAATTGATATCTTCCCAAGGGAATCACAGCCAAGACGTCCATCATGATATCTAAATCATGTTGTGAATTGCTTTCAAATTGATATCTTCCCAAGGGAATCACAGCAATGGTGCGATATATAATACCAGGTTAATAGTTGTGAATTGCTTTCAAATTGATATCTTCCCAAGGGAATCACAGCATAAAGAAATGATGAAAAATTGGAGACCTCGTTGTGAATTGCTTTCAAATTGATATCTTCCCAAGGGAATCACAGCCTTCAGAAGTTAAAAACAAAGTATTTGTGGTTGTGAATTGCTTTCAAATTGATATCTTCCCAAGGGAATCACAGCCGCAGCTTGGAAATTAGCACTGACAACACCGTTGTGAATTGCTTTCAAATTGATATCTTCCCAAGGGAATCACAGCAAGTTGCTCCTGAGAGTCAGGACAAAGCTGGTTGTGAATTGCTTTCAAATTGATATCTTCCCAAGGGAATCACAGCTGCCTCGTCTAAGATGCCTTCAAATTCTTGTTGTGAATTGCTTTCAAATTGATATCTTCCCAAGGGAATCACAGCTCTTTGCACTTGCTTTTAGTATATCTTGTTGTTGTGAATTGCTTTCAAATTGATATCTTCCCAAGGGAATCACAGCCATTTCTTTGAATACGATTGCGAAGAAGTGGTTGTGAATTGCTTTCAAATTGATATCTTCCCAAGGGAATCACAGCATATTTGGGGTATGGCTGGAGGAAGACCTAGTTGTGAATTGCTTTCAAATTGATATCTTCCCAAGGGAATCACAGCGATTTCAGGAGTTATCAAGGCTTGGTAAAGGTTGTGAATTGCTTTCAAATTGATATCTTCCCAAGGGAATCACAGCTTTCGGAGTATCTTCAAAGATTTTAGCAAGTTGTGAATTGCTTTCAAATTGATATCTTCCCAAGGGAATCACAGCTTAATTGATGCTGACAAGCGAGTCTACAGGGTTGTGAATTGCTTTCAAATTGATATCTTCCCAAGGGAATCACAGCTTCTTATTTGAGCTAATTTTATCAGCTTCTGTTGTGAATTGCTTTCAAATTGATATCTTCCCAAGGGAATCACAGCATACCCCACGTTAAGTGGCTGGTATGCTGTTTTTTATACATTATTTTTGAATTTAAAAAACTATTGGATCCTGAAGCCTTAGATTGAGAACTGACCAATTTTAACTTTTCCAAAGTTTCGAACTTTGGAAAAGTTTTACGAACCTTATCAAAATAACTCCAACTGCTGCGATGGAGGCTCTGTCTCTTGCTTACTCGTTCCAAAAAACACCTCCATCATCCCAAACTGCTTATCGGTTATGGACATGATTCCAACTTTCCCTTTAGGAGGAAGATTCTTCTTGGTTCGCTTGATATGAACATCCGCATTCTCTCTACTGGCACAGAAGCGCATATAAATAGAAAACTGAAACATGGCAAAACCATCATCCAGCAGTTTTTTCCGGAAAGAAGTGGCTACTTTTCTATCCTTGCGGGTTTCCGTGGGCAAATCAAAAAAGACTAGGACCCACAAACTTCTATATTGATTAAGTCTTGAAAAATATTTTTCATCCATATTCCGGGTAAATGATTTTTCGACTGATTCCAGCAAAACACTCAAACAAAGAGGAAGTCGTCCTAGAAGCTGCCACCATGAGTGGACTTTTTTGCCCATCAATCTTCACATCCAAAGCAGGGATACTTAACAATTCCTTTTTCAATTCAGTAGTCAACACTGAAAAATCATCCTGAGTCTCTACGATATGAGACACCACCAAATCCACATAAGGCCTGTATGGCTCCATGATATCATCTGCAAGGCAGTACGCATTGTATTTGTTTCGGTGCCAAATCCCCACTCCTGGAAGCATCCCAGAAGAAACCAAGGCCCTCGCAATCACCGCTCTTAAAATGGCATAGCCATAATTCAATAAATTATTGGGGGGAATACCCTGCTGACCTCTATTAAAATCAGGGATTTCAAACAATTTCTGCCAATAAATCGCTGCTGCCTGAGCTTCATGATTACCAGAATCTCCGGAATTCACATTTTTATAGAGGTACTCCATCCGTTTGGACTCTTTTCCTTTTTCTAAAAGCAAAGTATATTGATTTTTTATTTTTGCAGATACTGTCTGTTGCCAAAGATTTTTCTTGAGAGGCTGAGAAGCCTCTAATTGATAGCGAACCCGCTCTGTTTGTTCAGAATGCCCCTGCATCGGTAGCAGCAGGCCTTCCGGCAAGTGTTGTGCATTGCAAGAAACAATAGCTACTTTTCTATCGGTAAGTTTGGCTAATAAGCCATTCGTGATAGTAATCTGCTGATTTTCCAATACAATCATCCCCAAGTCTTCGATAGGAACTGTCCTATCCGCTTTATCGGCCTCAGGAAAACTGATATGTAGCTGCTCGTTTTTGGTGCTGAGGTAAGCAGGGTTGCCGAAGAAGAGGGTTCTTTTGATCATAAATTGTTATTTAAAGACCTGGCAGGTTTTTGAAACCTGCCAGGTCTGAATCTTACTCCAAATTTTTATTCATCAACCAATCCTTTTTCATTTCCATCAAATTTCTCACATGCTCCCAACCATCAAAGAAATTGGTAAAGTATTCTCTGTCCAGATTTGAAGGCTTTTTGAGATTCTGGTAGGCATGCCAACTTGACCACTTCCAATCTTGGTGATCTTTGACAAACCCATGCTTCACGGGGTTGAGGTGGATATATAGGAAAGTTTCTTGCCATTGACTTTCGTCGAGGATTGGGGTTCTTTTGAAATTTTTTATAAATAAACTTCCTTTCCTATCATACACTTTATTAAAAGACTGAGTGTAAGAACTGAAGAAATTAGCGAATTGCTTGGAGATTAACTTTTCCAAAGTTTCGAACTTTGGAAAAGTTGACTTTAACTGCTCCTCTTCCTTAACCCCCACCAGCAAATGGAAATGATTTGGCATCAGGCAATAGGCATAAGTATCTACTACTCCAGCCAAATACTTTGCACATTGCTGCAAAAAGAACCTATAATTCTCTTCTTCACGAAATATATTCTCCATTCCATTGGCGTGATTGTAGATATGGTAGGATTGGCCTAGCTCCATAAGTTAAATTTTTGAACGACTAGCATATAGGATAACTCTTCCAAAGTTTTAGAACTTTGGAAGAGGTGAAAAAAGAACCCGTAATTCTCTTCTTCACGAAAGATATTCTCAATTACATTGGCGTGATTGTAGATATGGTAGGATTTTTCTATTTCCATTTTCTAATACTCTCCTATCTGAATAATTTTCCCAAGGTGATTAATTCTAATTTTAATTATGCCCCTTAAATGTTCTGGTGTTTGATAAAAATGATAGGTAATCTTAGATAGCTCTTTCTTGGACTTTAACAGATCATTATCCACTGCTTTAGTTTCCAAATGATTGTTAAAAACATAATTCTTTCTAGCAATTTTCTGCACTCTAAATAAATTTGGACTAATCAAATGGTAATTTTGCTCATCCATCAAGTCTACGTCAGCAGGGACAAAATCATCTGAAGGAAAAACGAAGTACTCATTCTGTTTCAGCGTAAATAAGAACTTCCATCCTAAAGTGTGGTTTTTTTTGATAATTGGTAAACCTTGATTCTGCCTAACAACGGCCTCAAAAAAGGAAACTACCTCTTCTTGAAGATTTCCATTTTCATCCTCGTAAATCGCAACATGATGATTATTACCTGTACTGACAAAATCAACTGGTATTTCATTTCCTTCCTGATCAAGAATTGGTTCTCCGAAATGATCTTTCTTCACATGAAGTGATTCTACATTGCTAACACCTGAAATCTTGACTCTTTTAATTGAAATACCTTTCTCCTTGTTTAGCCAGATAGGATTTTCTTCAAGATTTGAAAATGCAAGCTTAGCATTACCTCCAAACTCTTCCAATCGGCTTTCTAATATTCTTTTTATACCAACATCAATAACTTTATCCACCTTCAAATCCGGATCAATATTTTTTCTGATGGTGTAATTTTGCTCGAGCACAACAGTTTTAACTTTTTCAGATAGCTTGATATTTTTCCCCAGATCCAAATATATTGGCATTTTATTCAAGGTATTTTTTCCAGTAAATGCTTTTTTGGGGTCATTCCCATTCTCAGCTAGCCTTTTCAAAAGGGCTTCTCTTTCTTCTTTCTTGGCAACAGTATTAATTTTCTGAACATTGAAAGAAGCACCGATTTTCTCAAACTTTGTACTGTAGTGAAAGGACTTCCCGTAAACTGTCTCCTTATGAAGCTGACCTCTTGGCGTTAATGCAATTTGTTCATTTAAACCTGCTTTACTCTTCGTTTTATTCTTGTTAATTGTAACAACTTTATTTTTTGCCTTGTAAGAAACCAAGATCCTTGAAAGGTGCTTTTTAGCCTCAGATCTAATATTTTCTATGGGAGGAATAAAACAAAGTTTCCCATTTTCTCTTTTAAGATACTTTTGTTCTATGGCGAAAACCTCTGTTCCTTTTTTATTATTTAATCCTTTAGCATTCAAATTATTGAGATATTGAATATATGCTGGTTTTGTTAAAGCAACAGTAAGTGCATCCATCGCATGATGGCGGTGATCATTCCTTTTACTCCAATCTTTGATTTTATTTAACCTTTCACCATGTTTCCCTTCAATTGTATAGGTCAAACCTAACTTATCGTACTTTTCCCAATTCAGCTCTTTCATAATCTCTACCAATCCCCAATCTTCCCTTAGTTTATCGGTAATAGTTCCTGTAGTAACTGAAACTCTCCTTGAAATCTCAAAGAGAATTTCCTTCGCCTTTTTGCTGATGTATCGAGTTTCTTGAAGCTGTCTAGCAATAAAATCCTCTGGGATTTTATCATTGGCCATCAAAAGCTTTTGTATTTTGGCCTTACTCAATTTCCCGTAAAGCGATTTCACTCGAGATTGATATTGCTCAAACTCATCAGCAGATAGTTTATTTTGAAGAAAACTAAACGCAGTAACATTCGCTTTATCAATATTCAACTGTCTTTCACAAATAGTTTTGTTCGAAAAAGAATCATCAAATAACCTTGCTTTGGGAATAATATGCTCAATGTCATATTCCTTGGAAAAAAGTTTACTGGCCTCAATTGGCTTACCAGTGTAAAGAGAAATCCCATCTGTTTCAAGCCAAAGCTTGTAGCGTAACAAATCGTTTTTAGTAACTCTTTTTAGTCCAAATTCACTTTTGAGTATTTCTCTATATTTATCATGGTCTCGAGTTGCTGACGCAATATTGGAAGTCATATTTTTTCTTTGTTCAGCATTTGCTTTTAGCTCTCGAGCCATTTCAACTCTTATTTCATCAGGTCTTCCTAGCTCTGGATCCTTTAAAATCGCATTTACTACATTTATCATCTGATTAAGAATCTTCTCTACGACAGGATTTCTTAAAGAATTCTTTTTTAATAATTCCAACTCTGCTCTCAACTCCCTCTTTTCATTTTCATCTTTTGTAAATGAAGAAGAATGATTATATCCTGCATAGGTACAAGCCTTGTCGTAAATAAGCCCAGATTGAAGATGTGGTAATATTTTTTTTATTGCCCTACTACTTAAGGAAGCGTGATCATCTTGAAGACTAATACTTGCCAAAATTTTTGCATGTTCAGGTTTGAAACCAAACTTTCTGATCAAATTTAGCTTTAATTTCTGATCATCCTCAGAGCTATATAATAAATGCCAAAATTGAATGTAGGACTGTTTTTCATATTCTGCCCCCTCGATATCACTATTTACTTGAAGTAATTCTGTATCTATGCCAATTCTCAAAAAAGCTTCAGAAAACTGATCCAAAATATCATCAGCTTTCAAATCACCCAAATCTATTGGCTCACCATCTTCTAATTCAATGATTTTTGCAAATGCATCAAAAAAAGCTTGGTTGGTACGGTTGCCTTCTATTTTTGTAAAATTGAATTCCCATTCATTAGGCTTTAAGCCTAAAATTTTCAAGGCATCTTTTACATTTAACTCCCTCTTAAAAGCCAATTCATTAGCCAAAGCAATTTTACTCTCCAGTTCGAGATCAAATTTCTCATTAAGATTGTCTTTCTTAATTAGAAGGAGATTGTTCAGGTTTTGCCATATTCTGAATTCTTGAAAGACAGGATGTGATTTAGGTACAACTTTATGATGATCTTCAAACTCACAATTACTAATAAGGTGTTTTTGAGATTTAAGCCGACGCTGAAAGAAAATAGTAATATCCCTAACCTCCCTTTTTAATGCATCATTTAATTGAGGATAAAAACTTGACTGTACACTCCAAATCCTTTCGAATTCATCCAAATAATCCTGTCTATAAAAAACCTGTCCTTTCAATCTTGTATGGGGATTCTTTTTGATTTGCTGATACAGATATTGCCCAACAGTTAAATTTTTGAAGTATAACTCCTTACTTCTATCACTAATAGCACCTAAATAGCCACTGGAATTGGATATTTGAGAATTAATTTGGGAAAGAATTAATGCGATTTCCGAAAGATCTATTTTAAAGTTTACTGCTTCAGCTCTCCATTTATATTCTTGTAATCTTCTTTCTTCCCGTTTTCCTTTATTTTCGGCTAATTGAACTCCTTTTTTATTGAAATATTGCTTTGTAGGAGTACTAGCTTTTCCCATCCAATCTTCAACAAAAGATGCATTAAAAATATCTGGAAAGAATTCAGATTGGTAATTCACAATTTTCTTAAATTCTTCCTGAAGATCAGATCTGTAAAAATCAGGAACATTCTTTCTTCCTTTTTGCAAAGCTTCATAGACCCACTGTCCAGGAGTTAGGTCATTTTCATATAACTCCTTAGCTATACCCATACTATCAATGGCAGAACCATCATCTTCTTCTGACTTTGCTTTTCTACTACTTTTATAGCCTCTTTTTTTATTGATTTGTAATAGGACTTTCACTAAATCCTGGAGCTCAATTTTTTCTTTGGCTGCTTTAGCTCTTAGATTCAATGTTGAAAAAGTAGAAGATGGACCATCCTCAGCATATTTGAAGTTTGTAGAAATTAATTTCTTTTCTTTAAAGATTTCAAGAAGTGCATTTCTCCTTTGCTTGAATCGTTGTAAGTTTCTTCTGGCTCCTCTTTTAAGAGTCCTATCTGCATTAATTGATATAGTATTCCCCTTAGCAAAGTCATTTTCTTCATCAGAACTGAGAGGTACTATCCTTACTCCCATATCAACAATTTCACTTCCAACCACATCTTTTTCAGGTTCTTTGATAAAAGCCCAACCAATTGAAGTAGTCCCCAAATCCAATCCCAAAATCTTTTTCATATTTTTATAAAAGTTTAAAGTTTAAAATCTATATTAGCGTCATCAATTTGAAGCAATTCACAATAAGGATTATTCCGTTGTGGAAACATTTAAGAGGGCCCCGAAGGATTTGATCTTTCGGGGTCGTCTTTTTTGTTTTCTAAAATCTCCTAACTGATCAATCTCTCACTTTTTTTGATTTTCTAAAATAACCTAAACTTTTCTATAAAAAAATACCAACAAGTGGGTATTTTCACCCCAGTTATAAAATGTACGACAATTTATGTCAAACTTAATATTTTAAAATTTCTCAACATTAAAAATTCAACTGACTTAGAAGAAGCTATTCAAATCTAGATTCATATATTAGCTCAATGAAAATAAAAGCAGCACTCACCCTAATCTGTTTGATGTTTCTTAATTGCTCCTTTGGTCAAAAAACCAATCCGATTGGATTGATTGAAACGAGTTATGGCAATATTTACATCAAACTATTTGAGGAAACACCGAAGCATAAGGCAAGTTTTATTTCTTTAGCACAAAGTGGTTATTGGGATTCATTGACCTTCAACCGAGTAATTCCAAATTTTGTCGCTCAAGCAGGTTGCCCAGATACTGAAGAAGGGTTCAATGACCCAGAATATCTCTTAGAACCAGAGTTTGTCAAAGGAATTACCCATGTCTATGGCGCCGTTGGTGCAGGAAGAGATGATAACCCTGGAAAACTATCTGCAAGATGTCAATTTTATATCGTTCAAAACAAAAATGGATTAAATAGATTAGATAATGATTACACTGTTTTTGGTCAAGTAATCAAAGGAATGAATATCGTAGATAAAATCGTAATTCAAAAAACGGATGCTGATGATGAGCCTCTTACTGACATTTCAATGAAAATTAGTATAGTTCAAATGACAAATATTGAAATTGAAAAACTTCAAGAAAACTAACTTGAGCTATCCTATCAATTCACAGTAACAAAACATTCTTTTTCAAACAAAATCAAATACTACTATCCGATTTTCGTTTATATTTCATAATTTCAAGGCATGATTTGGGCATATCCGGACGGAAGTTTATTAACATGGTTGGCAGTGATTTTTATATTGCTTTACACCATTTATTTATATCGATTTTATCTCATCAACAGAAAACTACAGGTGAAAAAGCATCGCATTTTCATAAAAGTGATGTTGCGTACTTCTTACTTTGTACTTTTTTTGATCGCGCTCTCAGGACCTTCTGTTGGTACCTCGATGAAAGAAATCAAAGAAGAAGGAAAAGACATTTTTATAGCGATCGATTTATCTCAGTCAATGAATGCTACAGATATCGGCCCATCTAGATTGCAGAGAGTGAAATTCGAATTGAAAAATCTAACAAAGAGTTTTGCCGGAGATAGGATCGGATTGATTATTTTCAGTTCTGAAGCATTTGTACAATGTCCCCTTACCTTTGATCAAAATGTATTGCAGCTCCATATCGATGGGCTGAATACAGGACTTGTACCTAGTCAGGGAACAGATATCAATGCGCCTTTACAGATGGCTTTGAGTAAATTTCAAACCGACGAAAGGCCAGAAACCAATAGCAGGTCTGTTATATTGGTTTCTGATGGAGAAGATTTTGGTGATAATTTCCGTCCAATCATCGATGAACTTACCAATTCAGGAATCAAAGTTTTTAGTTTAGGAGTAGGTACTTCACAAGGTTCCACAATTCCTAGAGGAAATAACCTAATCATCGATCCAAAAACTAATCAACCCGCTATCACGAAATTAGAGACAACAAATTTGAAATTCTTGGCAGCACAAACCGAAGGGGCTTACTTTGAACTGAGTGATGAAAATCAAGAAATTCCTGATTTAATTGCTGCTATTGAAAGAGAAGAAGGTGCTGTCACAGGAAGTAGAATGGTTGAAGCCTCAGCAAACAAATACTTCTATTTCCTTATTATTGGTTTATGTCTGGCATTTATTGACATGATTTTCCCATTACGAACTATCAACTTGTAAATTATTGTTATCCAATCATTATGATTTTAACTAGCAGGCTTATTTTATTCATTCTTCTACTTATTCCTTCCTCATGGTTAGAAATATCTAAGAAAAATGCAGCTATAAAAGCCGCGGCTAAAAGTTATGCTGAAACCAATTATGAGAAATCAGTTGATGATCATCTTTTTTTAACTTCAGAATTTGGCATCAACGGCCCTGAAGCAACTTACAATTTGGGATTAAGTTATCAGTTTGCTGAAGAATCCGAAGAGGCACAACGCACATTTATGTCTTTACTCAGCAGTCCCAATCCCATGATAGCTTCTTTTGCTTCTAATCATAATGGGTTGATTTTGGCCAAAGGAGAGAAATACGAAGAGGCCTTAGAAGCTTTCAAATATGCTTTGATCAAAGATTCTAAAAACGAAGCTGCAAGATATAACTATGAGCTCTTGGCTAGATGGCTGGAGGAAAATCAAGATCAAAAAGATCAAGAAGACGAAGGTGAAAATGATGAAAATCAGGATGACCAAGAGCAAGAGGAGCAAGAAAATCAAGAGCAAGAAGAGAAGAAAGACGAAAATAAGAAAAACGGAGAAGGCGAAGAGGAAACCGAAAACGATGAAAATGCTGAATCTGAGAAAAAAGAAGATAAAGAAGGAGAAAAATCTCAAAATGAAAAAGATTCCCAGGAACCAAGTGAAATGGATAGTGACCTAAGTGAAAGGGAAAAGGCAATGGAGCAATTAAAGGAAAAACTCAAAGAAATGAATCTTACTCCTGAGCAGGCAGCACAGATTCTAGATGCGATGAATGCTGCTGAGTTACGTTATATCCAACAAAATCGAAAAAAAGCAACCAAAAGACCTGAAAGAGGATTGCCAGATTGGTAGACTTGGGAAGATGAAAGAGTTAAGAAACAAGAGCCAAGAAAAAAGTGGCCTTCTTCATTCTTAAAAATCATCTTACTTTGCTTCTTAAAATATGGAAATAAGCCTCCCAAAAGTAGAAGGTAAATTCTATATGATGATCTTCACAACATCCCAACTCTCTAATCATCAACCTAATTAAATAATATTACAATCCGCCAAGGCGGACAATTTCTTTAATTTAAATCATAAAATATAAACCCAAATGAAAGAAGTATATATCGTATCAGCAGTAAGGACACCGCTAGGAAGTTTTGGAGGGAAATTATCAGGACTATCAGCAACGGAACTAGGAAGTATTGCAATTAAAGGTGCCTTGACAAAAGCTGGTCTTGACCCGAAAGAAGTGGAAGAGGTAATTATGGGGAATGTCATCTCCGCCAATCTTGGGCAAGCCCCTGCCCGTCAAGCAGCAATCGGTGCAGGCATTGGGTATAACGTACCTTGTACAACTGTGAATAAAGTTTGCTCCTCGGGGATGAAAGCAGTAATGTTCGCTGCACAATCTATCATGACAGGACAAAATGACGTTGTGGTAGCTGGCGGGATGGAAAGCATGTCTAACGTGCCATTTTATGTTCCTAAAGCTCGATTTGGATACAAGTATGGTAATGCGGAATTTGTAGATGGATTGGTAAAAGATGGTCTTTTTGAAGTTTATTATAAATTTCCGATGGGAAATTGTGCTGATAACACAGCCAAAGAAATGAAGATATCACGAGAGGAGCAAGATGCCTATGCCATACAATCTTACACTCGATCTGCTGAAGCGTGGAAAAATGGCTCATTCAAAGAAGAAGTTGTTCCTGTGGAATTGACAGGACGAAAAGGTGAGAAAATCGTAATCGACGAGGATGAAGAATTCAAAAATGTAATGTTTGATAAGATTCCTTCTTTAAGACCTGTTTTTGATAAAGAGGGAACTGTAACTGCTGCTAATGCTTCAACCATGAATGATGGAGCTTCTGCCATTCTTTTGATGAGCAAAGAGAAAGTTCAGGAGCTAGACTTGACTCCAATTGCAAAAATTAGAGGCTTTGCAGATGCTGCTCAAGATCCACTTTGGTTTACCACAGCCCCGGCCCTAGCCATACCAAAGGCAATCAAAAATGCTGGATTAACCGAAAATGATGTTGATTTTTACGAAATCAACGAAGCCTTCTCAGCTGTAGCGATTGCAAACCAAAAGCAATTAAATCTCGATAATGATAAATTGAATGTTTTTGGCGGTGCTGTTTCACTAGGGCATCCACTTGGAGCATCAGGAGCTAGAATCATTGCTACCTTGAACAGTGTTTTGACCCAGAAAAAAGGAAAAATCGGCGTTGCTGGCATTTGTAACGGAGGTGGTGGTGCTTCTGCAATCGTAATAGAGAAATTATAAGTCAAGATTGCAAGATTCATAAATCTTTATTCATTAAATTTTCAATTCATTTCAAAAAGACAAAGCGTTCAAAATAATGAACTCTTTGTCTTTTTTGCTTATTATTACATTCTAAATATTTTCAAAAATCACTAGCAATGCGCATCTATATCGGTCTGTATTTCATAGCAATCATTTTTATATCAACCAACTTATTTGCTCAAGATCAAATATCTAAGACCTATTACGACGCTCAGCAGCTCAAGGTGAAAGAAATCATCTCACAGATCAATGGTATTAAAAATGGTCTGTATCAATTGTATTATGAAAGCGGTAGTTTGGCCTTAGAAGGAACCTTTTCGAATGGAAAACGAGAAGGGATTTTTGTAGATTATTTCCCTGATACAAAAGACACATTGCGTACCACTAATTATAAAAATGACAGAAAAGAAGGTCCTTCAATCTCCTATTTTGAAGATGGAAACATTTCCCAAATGGTCAACTATTCCAATAATCAGATTAATGGAGAATTGATTTCCTATTTTCCTTCCGGTAAAGTGAGGCAGAAAGCTACATTTATCAACAATAAACCTGATGGATTGACTTTAGTCTATGACGAATTTGAAAATCTCATAGAAAAGAAAACTTATGAAAATGGAGTTTTAGAAGGGTATCAAGAACATTTTTATTCAAATGAACAGTTAGAGTCCAAAACCTATTATAAAAAAGGTCAATTTCATGGTGAGCAAATAGCATATCATGAAAATGGGCAGATCAAGTCACAAATTAATTTTAAAAAAGGTTATCAGCACGGAGACTTTAAGTATTTTCATCCTGATGGTCAAATTGCTAAGACTGGAAAATATAGAAATGGCGACCCTGAAGGAGAATTCAAAAGCTTCTACCCCAATGGGCAAACCCAAGAAATTGCCCAATATAAAAAAGGATTAGCTGAAGGAATATTTGTCATTTATTATGAATCAGGACAGATTCAAGAGAAAACTTTTCACGATAGATACAACGAAGTAATAAAAACAATAAGCTATTTCGAAACAGGTGAAGTTTTTAAAGAAGTGAATTTCGAGCAAGGAAGAGAACATGGAATGACTTTGATATTTTATCAAAATGGAAAACTCAGAGAAGAACTTCCTTATCGAAGAGGAAAAATCCATGGCATTCAAAAGATTTACACAGAAAATGGGGAGATCGTGCTAGAAAGGTTTTTCAATGAAGGCAAAGTAACAGGAGTAACTGACCGCAGAAAAAAAGAAAATGACAATAATTAGTTCTTTTCTGACTCCAATCACAAATGCTTTTTCTATTTTTGTCCAAAGATTTTCATTATGAATAGCGCTATCAAAGAAACAAACTTTCAATTCCCCAATCAGCAGGGATTTTATAAGGGTAAAGTACGCGATGTCTATATTTTTGATAAAACCATTGCAGTAGTTGCTACAGACAGAATCTCAGCATTTGATGTAGTTTTACCTAAACCAATTCCTTACAAAGGGCAAGTTTTGAATCAAATTGCTGCGAAGTTTCTTAAAGCTACAAGTGACATAGTACCGAATTGGGTTACCTCAACACCTGATCCAAATGTAACTATTGGAAAACGATGCGAACCATTCAAGGTTGAAATGGTCATAAGAGGATATCTTGCAGGACATGCTGCTAGAGAATATGCCGCTGGCAAACGTTCTATTTGTGGAGTTGCTCTACCTGACGGGCTCAAAGAAAATGATAAACTCCCCCACCCAATCATTACTCCAACGACCAAAGCTGATGAAGGTCATGATGAAGATATTTCCAAAGAAGAAATACTTAATAAAGGAATAGTAAGTCTAAAAGACTATGAAGTCTTGGAGAAATATACGCATGACTTGTTTCAAAAAGGTACTGAAATGGCAGCTGAAATGGGTTTGATTTTGGTTGATACTAAATATGAATTTGGAAAATATGATGGTGAAATCTTTCTGATAGATGAAATTCATACTCCAGATTCTTCCAGGTACTTTTATGCCGAAGGATATGAAGCAAATCAAAGAGTAGGTAATCCACAAAAACAATTATCAAAAGAATTTGTAAGACAATGGTTGATCAGTCAAGGATTTCAAGGAAAAGACGGTCAGCAAGTACCCGATATGCCAAATTCCTTTGTAGAAGAAATATCAGACAGGTATATTGAGCTGTTTGAAAAAATCACAGGTGAAAAATTTATAAAAGCTGATACAGCTAATTTAGAAAAAAGGATTGAGGAAGCGGTACTTGGAAGGATGAAGGAGGAAGGGTTTAAGAATTGAATGTTAATTAACAGTATGCTTAGAGATTGGGTTTTGATTGTGATATTATCATGGCATTCAAAATATTCTTCAGTACTTGATACTTAACTCGTAAAATTTAAATTTCAAATAAATAAATAATTGAAGACAAAAGAGAAAGATTATTTGACTAGAGAGTTTCATATTTAAAATGATCAAAGTCTCATACCTCTTGTCTCAAGTCTCAAATCTCAAAAAACATGAAATATACAGTAGATAAAAAAGAACAGTACGTGGTATTTACACCACTTGAAGAAAAATTAGATTCAGCACTCTCTCCGAAGTTAAAATCAGAACTATTAACAGTTCATGCAGAAGGTTATCAAAATCTTGTCATTGACATGAGTCAAGTAAAATATGTAGATTCGAGTGGATTAAGTGCATTATTAGTTGGAAATAGAGAATTTAGTAGAGAAGGAGGCATATTTGTTATCTCTGGAGCTCAAGAGCATGTTATTAAATTGATAAAAATATCCATGCTCGATAAGGTTTTTAACTTAGTAGAAACTCTTGAAGAAGCTGCTGAAGCAATTTTCATGCATGAAATTGAAAATGGTAATTCCGAAGAAGAGGAAGAAAGTTAATTTTGGAATTCGATGTTACCATTCTAGGATCCAATTCAGCGATTCCGGCTCATGGCCGCAATCAAACTGCGCAATTGGTAAATGTTGGTCTTACCTACATGTTGATAGACTGTGGGGAAGGCACGCAAATACAATTGCGCAGATTTAAACTCAAATACAGTCGAATAGATTATATTTTTATCTCCCACCTCCATGGCGATCATTATTTTGGACTGATGGGCATGATTTCTACTTTTCATCTACACAAGAGGTCTAAGCTTTTGACTATTTACGGACCTCAAGGCTTGGATGAAATCATCACAACCCAACTCAAATACAGCAACACAAGATTAAACTTTCCACTGAGATTTATACAAACCAACCCATCCGAAAAAGAATTGATCTTAGAAGAAAAGAACTTTAAAGTTTTTTCAATTCCTCTCAAACATCGACTGCCTTGCACTGGTTTTTTGATTCAAGAAAAACCCGGTCTTTTAAGGATGAATAAAGAAGTGCTTTTAGAAAATAGAATAAGCGTTGAGGCAATCAATACGCTTCGTAAAGGAATTGATTTCGTAAATGAAGATGAGGGCATCACCTATTTGGCAAAAGATTTTACACTTCCTCCTAAACCGCTTCGCTCCTATGCCTTTTGTTCGGATACAATTTATGATCCAATTGATTTGATTGAAAATTTACAAGGAGTTACTACCCTATACCACGAATCTACCTTTGCAGATGATGAAATGTTGAGAGCGAAAGAGACCTTCCATAGCACAGCAACACAAGCAGGTGACATTGCGTCAAAGCTAAAAGTAAAAAAACTACTTTTAGGGCATTTTTCCACCCGCTATATTGATCTTGACCTACTTCTTCAACAAGCCAAGTCCAAATTTAAAAACAGCTTTTTGAGTGAAGAAGGAATTACTTACCCTATTGATTAACACATTTATCAACCTAGGACTCTGATATGCATATCGAAATCAAAGAAAAAGATTTTCAAACTAAGAAAACAAATCTTTTCATCATTCTTTGTGGGATCTTTTTGACCAATGCTATTCTTGCAGAAATCATTGGTGTGAAGATATTTTCAGGAGAATTGACTCTGGGGTTTGAACCTGTTGGTTGGAGTTTTTTTGGTGACTATATTCTTGATTTTAATTTGACAGCAGGAGCCGTAATCTGGCCAATAGTATTTATCACCACAGATATCATCAATGAATATTTTGGTAAAAAGGGTGTAAGAAAAATTAGCTTTTTGACCGCCTTTTTCATAGCTTACATTTTCATTATCATTACTATAGTCACAAAACTTCATCCGGCACCGTTTTGGTTGGAGGTAAATACTCCCGATTCTAGTGGCAACTACTTCAATATAGATTATGCTTTTAATACCATTTTTAGACAAGGTTTAGGAATCATAATTGGTTCTTTGATCGCATTTCTACTGGGACAATTGATTGATGTCTTTGTATTTCAAAAGCTAAGAAAAATTACAGGTTCTAAAATGATATGGCTCAGAGCGACAGGCTCTACTTTAGTTTCTCAATTTATTGACTCTTTTGTGGTTTTGGGCATAGCATTTTACATCTTTGGAAATTGGAGCTGGGCTCAAGTTGTCTCGGTAGGTATCATCAATTACATCTACAAGTTTGGAGTAGCTGTTCTATTGACTCCATTATTATATGTGGGACATCATTGGATTGATCTCTATTTAGGAAAAGATATTGCTAAAAAAATGACGGAAGAAGCAATGGAAGACACTTTATTTTTATGATGCTTTTCAAGTAAAATAAATTCTGAATATTCAGGTTTTAGACAACTAACACATATTTTTTGTGAATAGGCCTTTTGCCAGGAATTATTTTCAGCACTGCTCCAATCATTATGAACATCGTGCCAATTCCTTGTCCCAAATTACAATTCCCATGATTTGACCTATCAAAGATCGTGTTTTAAGGTTGAAAAAATTGAAAGCATCAAACTGATAAGCTATAAATCAATAAAGCCTGACCAAACAGATCAGGCTTTATTGATTTATACTTATGCTCCAGGAGGCATTGTGGGCCTCACTTCGATTTTGCTTGGAAGTGTTCTAGAATTCATTTGCATCAAGTCTACGACCATTTGACCCAAATCCTCAATCTGGATCTTCCAACCATCTTTATCATTCGGTTGATGGTCATTAAAATAAGTAGCAACAGATCCTGGCATGATAGTCGTAACACGAATTCCATGTTTTCTCACATCTAACATTGCCGCCTGAGAAAAGCCTGTTACACCAAATTTACTTGCATTGTATGCAGATCCATTTGCAAAGAAGTTTGTTCCTGCCAAGCTTGATATAGAAATAAAATAACCTTTGGATTTTTTCAAACCTTCTAACCCAGCCTTGATACTATAAAATACTCCTGTAAGGTTGGTGTCAATGGTTTCATGCCATTGCTCTAGTGTAATTTCCTCTACAGAGGCAAAATGCCCTATTCCGGCATTGGCTACCAAAAGATCTAACTGTCCCCATTTTTGGATGACTACATTTACGGCATTTTGCTGAGAATCAAAATTTCTTACGTCTGCCTCAATGCCGATGACTTCACCTTTTCCTATTTTTGCCAATTCAGATGCCGCTTTTTCGGCTGCTTCTTGGCTTCGGCTCGTAATTGCTACCTTCATTCCTTCCGCAAGCAATGATGCAGCTATTCCATAACCTATCCCCTTACTTCCTCCTGTGATTAATGCGATTTTGTTGGTTAAGTTTTGCATGTTTTGTTTTTATTTTTGAAAAACGTGTGTAAAAAACAAGCTTAATTTGCAATGATTACCTCGACATTGTTGCGCTCAAGCATTTTCA</t>
  </si>
  <si>
    <t>MKKILGLDLGTTSIGWAFIKEPEKDVVGSEIVDMGVRIVPLSSDEENDFAKGNTISINADRTLKRGARRNLQRFKQRRNALLEIFKEKKLISTNFKYAEDGPSSTFSTLNLRAKAAKEKIELQDLVKVLLQINKKRGYKSSRKAKSEEDDGSAIDSMGIAKELYENDLTPGQWVYEALQKGRKNVPDFYRSDLQEEFKKIVNYQSEFFPDIFNASFVEDWMGKASTPTKQYFNKKGVQLAENKGKREERRLQEYKWRAEAVNFKIDLSEIALILSQINSQISNSSGYLGAISDRSKELYFKNLTVGQYLYQQIKKNPHTRLKGQVFYRQDYLDEFERIWSVQSSFYPQLNDALKREVRDITIFFQRRLKSQKHLISNCEFEDHHKVVPKSHPVFQEFRIWQNLNNLLLIKKDNLNEKFDLELESKIALANELAFKRELNVKDALKILGLKPNEWEFNFTKIEGNRTNQAFFDAFAKIIELEDGEPIDLGDLKADDILDQFSEAFLRIGIDTELLQVNSDIEGAEYEKQSYIQFWHLLYSSEDDQKLKLNLIRKFGFKPEHAKILASISLQDDHASLSSRAIKKILPHLQSGLIYDKACTYAGYNHSSSFTKDENEKRELRAELELLKKNSLRNPVVEKILNQMINVVNAILKDPELGRPDEIRVEMARELKANAEQRKNMTSNIASATRDHDKYREILKSEFGLKRVTKNDLLRYKLWLETDGISLYTGKPIEASKLFSKEYDIEHIIPKARLFDDSFSNKTICERQLNIDKANVTAFSFLQNKLSADEFEQYQSRVKSLYGKLSKAKIQKLLMANDKIPEDFIARQLQETRYISKKAKEILFEISRRVSVTTGTITDKLREDWGLVEIMKELNWEKYDKLGLTYTIEGKHGERLNKIKDWSKRNDHRHHAMDALTVALTKPAYIQYLNNLNAKGLNNKKGTEVFAIEQKYLKRENGKLCFIPPIENIRSEAKKHLSRILVSYKAKNKVVTINKNKTKSKAGLNEQIALTPRGQLHKETVYGKSFHYSTKFEKIGASFNVQKINTVAKKEEREALLKRLAENGNDPKKAFTGKNTLNKMPIYLDLGKNIKLSEKVKTVVLEQNYTIRKNIDPDLKVDKVIDVGIKRILESRLEEFGGNAKLAFSNLEENPIWLNKEKGISIKRVKISGVSNVESLHVKKDHFGEPILDQEGNEIPVDFVSTGNNHHVAIYEDENGNLQEEVVSFFEAVVRQNQGLPIIKKNHTLGWKFLFTLKQNEYFVFPSDDFVPADVDLMDEQNYHLISPNLFRVQKIARKNYVFNNHLETKAVDNDLLKSKKELSKITYHFYQTPEHLRGIIKIRINHLGKIIQIGEY</t>
  </si>
  <si>
    <t>240427.SAMN04505736.AYR62_11555</t>
  </si>
  <si>
    <t>GCF_001702175.1</t>
  </si>
  <si>
    <t>Secundilactobacillus paracollinoides strain TMW 1.1994 chromosome|</t>
  </si>
  <si>
    <t>GTTTTAGATGAATATCAAATCAATGAGGTTCAAAGC</t>
  </si>
  <si>
    <t>GCTAGTAAGGCTATTAACAGCAATGCTTTTCATGACATGTCAGTCACCAGTAACGATTAATATAGAGGTTTCGTGATACCACTTTTGAAGACTTACTAGCTATGACGACCACTGCCAGAATCAAAGCGTAGTGGAACCGTTCGACCGCACCTCAGCCTGCGGGGCCGAACGGTTGAACGAAGCGACATTAGAGTGCTGCTTTGAATCACTTAACATTGGCAAGATCCTCCTCAAAACTAAACCTCGGATACATCGAGCAATACTACCAAACAAAAAATAAAAAAGGCGTCGCAGCATCATTGCTGTGGCGCCTTTTAACATTAAATCCTACTTAGTTACATAAATATAAAGCGTACTGGTCGAATACCCCAAACTAAACGTGACGCCATTCGAGTGAATGGTTTCAGTAGTTGTTTGACTCGAATTCTTCTTATTTGAATTATTCGAGAAAGTCTTCAACACATGTTTAGCATTGGCGCCAACCCCGGTTGCCAGGACTGAGAAGGTCATCGCAAACTTCTTGGCTTGCGTGTCGTTCTTCAGTGCTGAGATTGGGACGATGAGTGTTGCACCCATGAGCTTGCCGTTGTAAACGTTGGTCCGCACTTTGTAGTGCTTGGTTGTCTTGATGGTGTGGATACCGTTCTTTGCAGTGGCTGGCAAAGTATCGTTTTTAACACTCGCCTGAGCCTTCTTCAAAGCGGGGGCAAGTGATGCCTGTGTGGCCTTTAACTTGGCGGCTTGCGTCTTCAAGGCTTCACCCTTAGTTGCGAGGTCTTGCAAAGTTGCAGTAGCCGAAGTGTCGCCCTTCGCGAGCTTGGCCTTGGCTGTCTTGACCTGTGCTTGAATCGAGGCGGACTGCTTCTTTAGCGCAGCGGCCTGATCCTGCAGGTTCGTTGCCTTGGTCTGGTTACTCTTGGAGAGTGCCTCGCCTGCTAACGTTTGGTTGTAAGCCGTTTGGAATTTGGTATAGGTCATAATGGTCTTGCGTTTGGCAACCGTTACTGTTTCAGTATTGCCGTTCTTAACGCTGACCTTGACTGTTTGCTTGTAAGGCTTGGCCGGAATGGTCAGTGAGTAGCCTTCAGATTGCGATTTTGTTGTTTTGGTACTGCCACCGTTGATGGTGTAGCGAACAGTACCCTGATTGGTCTTACCCTTGATGACGGCGGCCATCCCACTTGGGGCAACGGAGTGGTCCTGTACGGAAACAGAAGCCTTGCCGCAGCCGGCGAGTGCGAGACCCAGCAGGACAGCTGAGAGTAAAACACCAACTTTTTTCGTCATGTTGTGGCCTCCTTTAGTCGAATGACACGTTGTCATAGAATTGTGAGTTGTACAGTGTTGCGTAGAAGCCGTTTTGGGCCAGCAATTCGTTGTGGGTCCCGGTTTCAACAACGGCCCCGTGGTTCATCACGATGATGTTGTCGGCATTTTGAATGGTGGATAGCCGGTGCGCAACGACGAAGCTGGTCCGGTTCTTCAGCAGTTCGCTCATGGCGTGCTGGATCTGAACTTCGGTCCGGGTGTCGACGGAGCTGGTGGCTTCATCCAAAATGAGGATCTCAGGGTTCGCAACAAACGCCCGCGCAATGGTCACAAGTTGACGTTGTCCCTGTGAAATGTTGGAAGCTTCTTCGTTCAAAATAGTATCGTAGCCGTCTGGCAGCTTGCGGACGAATTCGTCCACGTGGGCGGCCTTGGCGGCGTTCATGATGTCGTCCTTCGTCGCGTTTTCGCGGCCATACTTGATGTTATCGTAGATGGTCCCGGTAAACAGCCAGGTGTCTTGCAGCACCATGGCGAAGTGTGAACGCAGGTCTTCACGGTCGAGGTCACGGGTGTCAGTACCGTTCAAGCGGATGGCACCGCCCTTAACGTCGTAGAACCGTTCCAGCAGGTTGATGATGGTCGTCTTCCCAGCACCGGTCGGACCAACAATTGCGACCTGTTGTCCCGCCTTAACAGTCAGGTTGTAGTCAGTCATCAACAGCTCATCTTCGTAACCGAACTGAACGTGTTCGAGTTCGATGAGGTTGCTGGTGTCTTCAACGTCGCGGTTTTCCTTGGTGTCCTTCATTTCTTCTTCATCCATGACTTCAAAGACCCGTTCGGCTGAAGCGATGGTGGATTGAATGGTGTTCATCAAGTTGGCCAGTTGTGAGATAGGTTGTGAGAATTGATTGGTATACTGCAGGAAGGCTTGCACGTTCCCTAAGGTAATGGACCCGTTGGAAACGCCGATCCCACCGATAACGGCAACGAAGACGTAGCCGATGTTGTTCAGGAAGATCATCAATGGCATGATGATGCCGGAAATGAATTGGGCTTTCCATGCAGCTTGGTAATAGTTCTTATTTTGAACTTCGAAGCTTTCAATCGTGTTGTCTTCCTTATTAAAGCTCTTGAGAACTTGTTGACCAGCGTAGTTTTCTTCCACTTGGTCGTTTAATAACCCAAGGGATTTTTGTTGCGCAGCGAAGAACTTTTGTGACCGCGGAGCAACGATGCCGACGATGATCAGGCTCAGTGGAATGGTGACCAGCGCGATCAGCGTTAACTTCCAGCTGATGGTGAGCATCATCCAAAGGGTCCCGATAAAGGTCACGGTACTCGTAACCGCTTGGGTCAGGGGTTGTTGCAGGGTGCTGGCGATGTTATCCATATCGTTGACAGCCCGGCTCATAATATCCCCGTTACTGTGCGTGTCGTAGTACTTGATAGGCACAACGCGCATCTTTTGTTTCATGAATTTTCGCAGTTTGTAGACCGTCTGTTGTGAGATCCGCGTCATGATGTACTGTTGCAGGAAACTGAAGATGGCGGAAGCGGCGTACATCAAACCAACGATGAGGATGATGTGCACGATCTTCTCGTAGTTGATTGGCAGTCCCGCAATGGAGAAGCCGGCTTTTTGTTCAGACTGGCCCTTCATAACGCCCTTGAAAATTTCGGTCGTGGCTTGACCTAAAATTTTCGGGGTTCGGATCTGGAAGATAACACTAATGATGGCGAAGGCCAACACGAAGCACAGGCCGACCAGCCGGTCTGACATGTAGCTCATGATCCGACGGGTGGTGCCCCAGAAATTCTTGGGCTTTTCGACGAGCCCGCCGTGGTTGCCGGGACCGTGTCCGCCCATCATACCACGCTGTTGTTGTGGTCTTGGCGTCTCTTTATCAGCCATTATTTGTCATCCTCCTCTCTCAGTTGTGAATGAATGATTTCTTGGTAAACGGTATTGGTCTTCCGGAGTTCATCATGGGTACCCTTACCAACGAGTTTCCCGTTATCCATAACGAGGATCAGGTCAGCATCGGCAACCGTGGCGATCCGTTGGGCAACAATGACCGTGATCGATTGTTGAATGTGCTTGTCGGCGCGTAAGGCAGCCCGCAAGTCGGCATCGGTCTTGAAGTCCAGGGCGGAGAAGGAGTCATCGAAGACGTAAACGGATGACTGCTTGACCAGGGCCCGCGCAATGGCTAAACGTTGCCGTTGCCCTCCAGAGAAGTTGCCGCCATACATGTCAAGGCCGTCTGGATCTTCTTCAACGAAGTCCCGAGCCCGGGCAATGTCCAGTGCGTGCCAGATTTCATCATCGGTGGCGTCCGGTTTCCCGTACTTCATGTTATCCCGCAGGCTCCCAGTGAATAGAGTGGCCTTTTGTGGGACAAGGGAAACGGCATTACGGAGCTGGGTAGTGTCGAGCTTACTGATGTTAGTGCCGTCGAGTTCAATGTCGCTTTTTTCAACGTCGTAGAACCGTGGGATCAGGTTGATCAGGGTCGTTTTCCCAGAACCAGTCCCACCAATAATGGCCACCGTTTGCCCGCTGGTAGCGCTGAAGTCGATGTCGGTCAAAGCCGGCTGTTCAGCGTTGCGGTAACGGTAGGTGACGTGGTTGAAAGCCAGTGAGTGGTCAGCAGATTTGTCATCGAGTTCAGCTGGGGTGTCGGGAACGGTCATGGTGGACTTCAAGTTGAAGACGGCTTGGATCCGCTTGGCGGATGCTTGCGCCCGAGGGATGAAGATCAGCACCATGGAAAGCATCATGAAGCTCATGAGAATCTGAGTGGCATAGGTCATGAACGCAATTAAGTTCCCGACTTGCATGGCTTGACCACCAATGAGTTTGGCACCGAACCAGATAATGGCGACGTTGGTCCCACTCATGATCAAGGTCATGACAGGAAGCGCGAGCGCCATAATGGTGTTCACGTTAATGGCGTTCTTGGTGTAGTCGACGTTGGCGTCTTCAAACCGGTCTTGTTCGAATTGGTCTTGCCGGAATGCCCGGATGACCCGAACACCAGTTAACCATTCACGAAAGACCCGGTTGATGCGGTCAGTCTTGGTCTGCATGGCTTGGAACATTGGCACAGCGAACCGCAACATGATCCCCATAAAAATGGCAAGTAATGGAATAGAAACCAGGAAGATCATGGTGAGTTGGTGGTCCTTAGAGTACGCAAGGAAACTAGCCCCAATCAACATAATTGGCGCCATGATCATCATCCGCAACATCATCATGGCCACGTTTTGGATCTGAACAACATCGTTCGTGGTCCGGGTGATGAGGGATGACGTTTCGATTTGGTCGTATTCATCGTTGGTAAAATGAATAACCTTACTATAGATATCCGTCCGTAAATTCTGACCCAACTTTTGTGAGGTCCGGGCGGCGAGGAAGACGTTACAGATGGCCGCTGCAATACTCAGCAGTGAGTAGCCGACCATTTGGACACCGATCTTCCAGATGTAACTGATATCCCCCTTAGCAACCCCGTTGTTAACAATATCTGACGTTAAGTTAGGGAGGTTAAGGTTGGCAAATACCTGGACGATCATGAACAAGACAGCCCCCAGTACGGCGGTGTAAGAAATGCGTCCTTTGGCAATTTTGAGCATCTTTGCGCTCCTTTCAAATGATGACTAAGTGACAAAACGAAATGGTGGCTGCGCGAATTCTGGTGCACAATCGTAAAATTGTGTGGAATCAGAATTGTTGCGGAAAAAGATTGCAATGCCGAATGTATGTTCGTATAATGAAGGTAATACAAAACGGGGTGATCAAATGGCGGACAACAATCACATTGTCATTCAACTACCAAAAACGATTGATATGAATCAAATCGCAGCAATCTTGGAAACGGCCTTTGAATCAAATGGTATCGAGTCGTATCACGTGACCTATCAGCAGGAAAAGTAGTCGGGGGACTGCTTTTTTTATTGGTGCGCCCGGCATGGGCGCCAACTAGACGGTGAAAGTCCGTTGCGGGCCGTAGTAGTCGGAACCGCAAGTCAATGACAAGGGTGTCCATCGTGAGGTGGAATCTGAAGGAAGTCGGCGACAAAGTACCGCATTGATGTACAAGAATCAGCTATAAGGCTGTGTTGGTCGGACGAGGTTGCCAAACAAACCAAAGTCCAATACTACTCGAGGCCATCGCAGTAAAGCTGGCAATGACATGGTACGAAAGTGGGCGTTCTTACCCGGGGAGGCCTATATCGTACGTTCCCGACAAGAGGCGCGCTAAGCGCCACAGGAACAAACATCGCAGTGATGTGGTGCAGAACGATACAGGAGTCAGCCGAGGCCATAGTAGTGGTATCTGCCACGAAGGGCTGAACAATAATAGGTCATCATTGATATTGGAGGTGGAGACAGTGCAACAACCGCAGAATACAGAAAAAGCTGACCGCCGGCGGACAGTAGGACTGGAAGCCCAAGAACAAGTCGGGGTGCGTAGCACTGACTCTGGTGAAAATACGATGATGAACGGCACTAAGTTTCAAGAGTTAGTCTTAGACCGAAATAACCTGAACGAGGCTTATCTTCGCGTCTGCAGAAACGAAGGTGCAGCAGGACTAGACGGAATGACCGTTGACGAACTGTTGCCCTACTTGAGGAAACATAAACAGGAATTACTGCAAGCTTTACAAAACGAGACCTATCGGCCTCGTCCCGTTAAGCGGGTTGAAATTCCAAAACCTAATGGTGGTAAACGCAAGCTCGGAATACCAACTGTGATTGACCGACTTGTTCAACAAGCCATGGCGCAAGTCATGGTGCCAACATTTGAGCGTGTCTTCTCAGATAATAGTTTTGGGTTCCGACCGAATCGAAGTGCTAAAGATGCCATTGATAGAGTGGTTCAGTTCTACAATCAGGGCTATCACTATGTCGTGGATCTCGATTTAAAAGCATACTTCGATACGGTCAACCACGATCTGCTTATTAAATTTATTGAGCAGTATATTACGGATCCATGGATACTGCATCTCATTCGTCGCTTCCTAACCAGCGGTGTCATGAATGGTGGTCTATTTGAACGAAGTGATAAAGGCACCCCTCAAGGTGGCCCCTTATCGCCACTTTTGGCTAACATTTATCTCAACGAACTGGATAAGCTGTTAACTTCCAGAGGTCATAAGTTTGTCCGCTATGCGGACGATTGTAATATTTATGTCCGAAGCAAACGTGCTGGAGAACGGGTTCTGACTAATGTTACTCGCTTTCTTGAAGGCGACCTAAAGGTCACCGTCAATGAGGACAAGACATCAGTAAGTTCGCCTCTGCGGGCCAAGTTCCTGGGATTTTCCTTGGGGGTTGGTCGAGGAGGTGCGTATGCGCGACCTGCTTGGCAGGCCAAGCAACGCATCAAGTCTGCACTCAGGAAAATGACCAAGCGCAATCGGGGCGTTTCGTTAAACCTGGTGTTTAACGAGATTCATCAAAAGATGCGTGGGTGGTTACAGTACTATTCGGTCGGGAAAATGACCAATTTTATCCGTCACTTAGACGAATGGTTGCGAGCAAGGATTCGCCAGTATATTTGGAAACAGTGGAAGAAGCTCAAAACAAAGGTCAATCATCTTGTAAAACTGGGGCTTTCTGGCACCAGTGCTTATACAATGGCCAATACCCGTAAGGGTTATTGGCGAACTGCGCATAGCAAGACATTGACCTATACTCTGACAAACAAAAGACTGGAACGCCTTGGACTCATCAATATGAGCAAGACACTCCAGTCAATACAAAGTGCTTAAATTATTGAACCGCCGTATACGGAAACGTACGTACGGTGGTGTGAGAGGTCGGTAATTGAATTAATCAATTACCTCCTACTCGATCTTTGTGGGCATCGTGTTGGTTTGGGAGAAGCCGAAGTGGTCAAGATCTTCCTTGAATTCTTGATGCTGTTCAAAGAAGTCGTGCATCACCCTTGACGATTCCCAAGTGGGTAGTTTGTCTGCCATATCATCTGATAATTTTTTGAGTAAGTGCAGTAATTGCGCCTGCTCCTCATCGGTTAACGATGCAAAGATGACTTCAGACAATTTATCCCGCAACTCATGAGCAGAATCGAGGAACCGCTGCCCACGAGCGGTCAGTGAGATGAGCATGATTCGCTTATCTTTTGGCGAGGCGTGACGTTGAACGAGGCCGCCTTCGACAAGGCGATTGACTAAGCCACTGGCAGAACTGGGCTTGATACTCAGCTTCTCGACAATTTCCGAGTTAGTCATCTGAGGATTCTTGGCTAATAGAAAGATGACTCTCAGTTGGCCGGAATTTGGATGACGATGGCTATGCAAGTCGCTCTTCTTAATATGGCCTGTCATATGGCGCGTTTCATGGAACAAATGCGCGAACACCCCGAAGAGCTGACTGGTTTCAGTTGACATGGTGCTCCTCCTTTTCTTAGAAATAAATAGTTAGGATAATTTAAGAAATCCTAACAAACGTTACTTACTATAGTCCGGTAGTTAGGATGTGTCAACAAATCCTAACTAATTTCCAGAATGTTTTTTTACGAGTGTGCAAAAAGGCCAGCTTCCAGCGGATTAGGGCTGAAAACTGGCCTTTTATTTTCTAATTGTCGAAACGTGTTTCAGCAGGCAAGGAGCTGCTACGTAAGGGGCTTTTACCAAAAAAACAAACCCAGTTTTTTCGGTAAAAGTCCCTTACGCTCCGCTCCTTAAACGCCTGCTTCCACACTCTTAGATTTCATCCGGAAATTCATAAATCGCACGCGCGCCACCAATGAGTTTTGGCCGGGAAGTTAGAAAGGTCGTGTGGGCCTCGCCGATTTCCTTCACGCTAGTCTGAATCGGAATCTGAACGAACTTGACGTGCATCCCAATCTGGGTGTCGCCAATGTCCATGCCACCGTCAGCAACGATGTGCTCGACTTCAACGGGATCTTTGAACGTCCGATAGGCAGCAATTTGTGCTGCGCCACCCGCGTGCAGGGAAGGCACGACGGAGACGATTTCGTACCCGCGACGGTCAGCAACTTCGCGCTCCATGAGTAGGGCACGGTTGATGTGCTGGCAGCCTTGAACAGCGAGAGCAACATGATGTGCACCTAAAATAGGAAGTAACGTATCAATAATAGCGTCACCCACATCCTGGCTGGACGCATGGCCCATCCAAGCGCCAGTGACTTCACTGGTACTGCACCCGAGAACGAATAAGCCGTTTTCCGGTAAATGCACCTTGTCGAAGTAGTCGGATAGTGCTTGCGTTAATTGGTTTTTAATTGTTTCTAGATCCATTCTCTTCGCTCCTTATACGTATAATCAATAAGCTTACTATACATTGAGAAGCGGAAAATTACAATCAACTCAGCGTGGAAAATGATAATTCGATTAAAAATTATGTGGCGGGTGAAGGTGAGTTAGATTCAATACTGGAGTGAACTGGTTTAACCGTTGAAGTGGTACTGCCGGATTGGTAACTGTGTGCAAAATAAAACCGACCACCTTGGTTGAGTTGAAAGTGGCCGGTTAGTCATTATTTGACGGCTTTCTGAATCTTTTCTAGCTGTTTAAACTGACTCATCATCCATGACTCGTAGGTTTTACCGGCAGGCATGGACTCGGTGACCTTTAGAATTGGAACGCCATCATTTTTTGCAAGGGTCATCATGTTTTTAGTGATCTGATTGATTTCCTGCGTATTTACTACGAAGAATTTGATTTTATGTGTCTTGATATCTTGTTGCATGGCCTTGATTTCGGCAGGCGATGGATCTGTATCGTTTTCGACAGCCATCGAGTAGCCGGTATCAGCTACTTTATAGCCGAGGTCATTTAGAGTGTAATCAAAGACTGGTTCGCTGACATCGACCTCGGCGCCGTTTGCGTTCTTTTTTAGTTGGTTGAGTTTTTGTTGGAGCGGTTTGAGTGAAGCGATGTAGTTCTTGGCATTTTTTTCAAAATAGGCTTTGTTTTGGGGTTGGAGTTTGCTGTACTTTTTGACGAGGTATTTTGCTAAAGTCGGCATAGTCTTTAGGTTGTACCAGATGTGCTGATTGGCATCGACTGGCTTGCCCATGACTGTTTGGCCTACATTGATTTTGGTGGTGTGGGTTGTGTCAGTCGCGATGCGGGTCATCCAGGTATCGTACCCCAACCCGTTGTAGATAATGACGTCCGCATCGCTGACAATTTTTGCTGTTTTAGTCGTCGCTTCATACTCGTGCGGATCCATGCTGGGTTTGTTGATGATGGATTTTACCGTACCTTTGTTGCCTAGGACTGCTTTTGAGGTTTCACCGTAGAAGTCTAGGGAGGTGACTACGTGGATTTTACTTGGGTGTTTTGTGATGCTGGAGGCCGTTTTACTAGTACAGCTTGTTAGTAGGACTGCTACCAAAATAATAGATAGAGCAGATAATACTCGAAAAATTCGATGTTGATGAACTCTAAAAACTAAGCCTCCGTTAAAAAGTAATAATTACGATTCAAAATAATATTCTGACAGAATTTTCAGTGAATTGCAATGTGTTTGGTAAAAACTTTGGATGAGATTAAAAATCGGTCGGTATTGAAGCCTCAGTTCTCATGTAATTATTTGTGGATAATGGTCTAGTCCTATAATACACTATTACATGTATGTGACGGGTATATAGGTGTTAATAAAATAAAGCTATGAATGGTATCGGTTTCGTATTAGGATAAAATCAAATGATTAAAGGAGCGTCTATCTATGGATAAGAAATATAGCATTGGCTTAGATATTGGTACCAGCTCAATCGGATTTGTCGGGGTTGATGAAAACGGTTGGCCACTAAATATCAAAGGGAAGCGGGCAATTGGTGCACATTTGTTTAGAGAAGGGGAAGCGGCTGCTGAAACGCGTGGTTTCAGAACGACACGGCGCCGGTACAATCGCCGAAAGTGGCGATTGCGGTTACTCAGAGAGATATTTGATGAACCTATCAGTCGGGTAGATCCTACTTTTTTTGCTCGGATGAAAGAATCCTCAGTATCTCCAAAGGATCCTAACTATGACGGTTTAGCGAAAGAAATTTTGATTCCAAGAGATAAGGATGGAAAGATTCTTTATCCGACAATCTATCATTTACGTCACGCACTGATGTATGAAGATCACCAATTCGATATTCGTGAGATTTATTTAGCTATTCACCATATCGTCAAATACCGGGGCCACTTTTTACTGGACGGTGCGGCTAAGAACTTTGAGTCCTCTAATCTTGATCTAAAAAGTGACATTCACGAAATAAATGCTATTTTAGTAGGCATTTTTGGTAATGAACAGGTACAGTTTAATGATCAATACGTTGAAAAATTAAAGGAAGTGCTACTGGATAGTACCCAATCACGTTCAGATCGACAGAAAGCTGCTGCAAAATTGTTGTTGCCAACAAATGATTTAGACAAAGATACAACGAAAATTCTAAAAACAGTTTCAACTGAGATTACGAAAGCCATCACAGGATTGAAAGCAAAATTTTTTGTGATAACCGGCAATGATATCGCAAAAGACCAACAAAAGGATTGGACTTTTAGCATTGATACATTGGACGAAAAAATGAGCGTTATTGAACCCTCATTCTCAGAAAAGAACTTTTCCTTAATAACAATTCTACAGAAATTGTATTCTAGTGTGACGCTGGCTGGAATAGTTCCAAATGGGCTTAGCCTATCCGAAGCAATGATTCAGAAATATGATAGGCATGCGTCCGATTTAGTTTTGCTCAAAAAGTATTGGGACACTAAGCCAAAAGTTTTGAAGCACCAGCTTCAAAACACTTATGCAGAATATATTGAAATCCATCAGGTAGTTGATGAGTTCTACAGTGATCTTAGTAAGTTAATTAAAAATGATGATGACACTCTAGCGCAAGAAATCAAGTCTAAAATAACGATTGGAAATTTTTTGCCAAAACAACGGACAACCGAAAATGGTGTAATCCCATATCAATTGCAACAAAGAGAGTTAGATACAATTATAAAAAATCAACAAGAATATTATCCATGGTTAGCTGAGGAGAACCCAGTCGCTGACCATCAAATTGCATTTCCATACAAGTTAGATGAGCTAGTCGGATTCCGAATTCCCTACTATGTAGGACCGATGATAGCGAAGGAAGATACTTCCAATTCAAAGAATAGTAAATTTGCCTGGATGATTCGTAAACAGAGTGGTGAAGTAACGCCTTGGAACTTCGATGAAAAGATTGATCGCACAGCGTCAGCTACTGCATTTATTGATAGAATGACAACTACCGATACTTATTTAATTGGTGAGGATGTATTGCCAAAACAAAGTTTAATCTATCAACGTTTTGAAGTGCTAAATGAGTTAAATAAGATTTCTATCGATGGGCAACCCATTACTCGTAAACAAAAACAGAGTGTATATACACACGTATTTGAAAAGAAGAAAACGGTTCAGGTTAAGGATGTTCAAAAATTTTTGGTTAGCTCAGGAGAGGTTATGAGTTTGCCAAAGATTGGTGGTTTAGCTAATGAAAAACAATTCAATAGTTCACTATCAACGTTATATGATTACAATAAAATAATTCCTGACGCACTTGAAGATAGAAATAAAGTTGATGATATCGAAAAAATAATTTTATGGTCAACTATTTTTGAAGACAACTCAATTTTTGTGGAAAAACTGGATTCAATTGACTGGTTAACTAGCAGTCAAAGGAAAAGACTTGCTCAAAAAAGATATCGTGGTTGGGGTCGATTGTCTTTACGATTACTCACAACTTTTAAAAATAAAGATGGTTACAGTATCTTAGATGAACTGTGGAACTCTAATCATAATTTTATGGAAATTCAAGCACAATCTGATTTTTCTGAACAAATCGCAACAGCAAACAATAATAATTTGAGTCAAGTTCTTCCTGCCAAATGGGAACCTGGACGCAAGAATTTGGCATCGTTGGATGAATTCATTTCTAATCTGTATACTTCTCCTCAGAATAAGAAGGCCTTGCGTAAGGCTATCAGAGTGGTTCAAGATATGATGACAGCAGCCGGCCATATGCCTGAAAAAATCTTTATTGAAGTCGCACGTGACACGTCAAATAGTCACCAACAAACAATTGCTCGCCAAAGGCAATTACAACAGCTTTATCAATCGGAAGCTAAGGAAGTCATTGATTCTAGTGTTCGTAGTGAGTTAGACGATATTTTAAAAAATCGAGCTAATATCAAAGATCAATTATTCCTGTATTTCCAACAAGGTGGGCGGGATCTTTATACAGGAAAAGCAATTAACATTGACAAATTATCGCTATATCATATTGATCATATATTGCCTCAATCCTTGGTTAAAGATGATTCATTAGACAATCGCGTTCTTGTTAGTCAAAAAACCAATGAGGACAAAGGTGTTACATTCGTCTCAGATAAATACATGAATAACATGTTGCCAACCTGGAAACGATGGCATGAAATGGGACTGATTTCTGCCAGAAAATTAAAAAATCTAACGATGAGACCAGATGAAATTGACAAATATGCACCCGGTTTTATTCAACGACAATTAGTAGAAACAAGACAGGTTACAAAGCTAGTTATTGAACTTCTTGATGCTTTATTAGGAAACAGTCAAACAGAAATCATCACAATTAAAGCGTCACTTTCTCATCAATTCAGACAACAGTTTGATCTCGTTAAGATCCGTGAAGTAAATGATAATCATCATGCATTTGATGCTTTTCTAGCTGCGCGTATCGGCACTTATCTATATAAAAGGTATCCCAAACTGCGACCATATTTTGTGTACGGTCAGTATATGCAAAATCATAAAAATTTAAAAAGTATCAATCTAATAAAGACGCTTGATTCTGATAAAGCAATTGTTGATGAAGGTACTGGAGAAATTCTATGGGATAAAAAGTCGGACTTAGCTAAAATGATAAAAATATATAATTATCAACGTCTTTTAATCACCCATGAAAGTCGTACAAGCTTCGGGGCAATGTATAAGCAGAAAATTTTAAAGGCAACCGACGCAAAACAAAACGGTGGAGGTTTCAAGTTGGTTCCAACCAAACGTAATTGGCCAGTTGATATTTATGGTGGTTACACTGGTCAGACTGCCGCCTATTTGACAATTGTCAGAGTCTATTCAAAAAAAACATCTGAACTTCGAGTTTTGCCAATCTATACAAATAAGGTACAGCAAATAGAGAAAGCGATGACGCAAGGCGATAAAGCTACTATGTTAGCATTTAAAAAAGTCATTGCACCTCAATTAGGTAAAGAAAATAAAAAGACACATGAAATAAAAATCCCTGAATTTGATGTTGTGATTCCCAAGGTCTTACTAGATCAGTTAGTGATTGATGATATTGCCGGAAGTCCACACCGATTTAGACTTGGAACAGATACGTATTATCATAATTCTCAACAATTATTTTTACCGTTATCGATGCAAAGACAACTAATGGATCGTGAGTCAGATGATAAAGTATACCTTGATATTTTCAATGATGTACTTAAGCAAGTAGATAGTTATTTTAATTTGTATGATGTGAATGGCTTTAGAGCAGCTCTGCAAAAGAGTAAAAAAGCCTTCGAGCAATTACCGATTAATGATTTTCCTAAAGATGTGCCAGACAATAAAAAGAAGAAAGGAAAGCGTTCAATTTTAAAGGAGATTTTTATTGGGCTACATGCGAATGCAACATTAGGCAACTTAAAACAAATGGGCATTAAAACAGATTTTGGAAAATTACAAAAAAGTAACGGTTTACGGATTACTGAGAATTGTAAAATTATCCATCAGTCGCCGACTGGGTTGTTTGAACGAATCGTACCGATTAAATAATTCAAAAAGTCGAACCATCAAAAGATAGTCCGACTTTTTTATGTAATGGCTCAAATGATGAGCTCAAAAGAGAAAACTTGGCATAAGCCTTGTTTGATTTTAACTCTGAATATCAAATCAATGAGGTTATTAAGTTGATCAGACTTAACAAGAAAAATATATCATAATTTAGCAAAAAGATAAAGGGGTTGATTTATTTGGCATGGCGAACAATTATTGTTTCTCGACACGCGAAGATATCATTATCTGCAAATAATATCGTAATTCAAACGGATCAAGATCGATTTCATGTGCCTGTTTCTGATATTGATGTATTAATGTTAAGCACATTACAAGGGGTAATTACAACAGCTGCAATTAATGCATTAAATCGAGGTCAAGCGGTTATTATTTTTATCGATGAAAGTGGGAATCCCAGCTGTGAGATTCAGACAACAAGTTCACCCCGGCGAAACGCCCATAGAATTACACAGCAAGTTAATTGGATAAAGGAGCGTGTTGAAAGACTTTGGACATTGATTGTAACTAGTAAAATTAAAAACCAACTTGCGGTGTGTGAGCATTTAGACTGTCCAAACTTAATTATTGAGACGGCTTTAAATGAAATAGAAATCAATGACGTTAGTAACAGAGAGGCAGTTGCTGCCCGAGCATATTTCCCAGCTATATTTGGAAAAGGGTTTTCAAGAGATGAATTAAATGAAAAAAACGCAGCGCTTAATTATGGGTACGCAATTATTCATTCATTGATAAATCGAGAAATTACGATTAGAGGAAATATGACCTGCATTGGGATACATCATGATAGAACCGATAACCAATATAATTTGGGCTCAGACCTAATGGAACCGTTTAGGCCTATTATCGATCAGTGGGTAGCAACTCACAAATTTAACGAGTTTACGCCTGATATAAAGTATGGCCTCGTTGATTTACTAAATTTAGAACTTGTTTTTAACGGTAAAAAAGGACTTTTAAGGAATATTATTGGTGACTATGTAAATGATTGTTTACGTTTCTTAAATCAAGAAATCAATCATATTAATGTTGAGGTGACAATTCCAAATGAGGTATCGAGTCGTGAGATTAATGGTTTTATTTGATTTGCCGGTAGATACAACAGAAGATCGACGTAATTATCGGCATTTTCGCAAAAAGTTGATACGTGAAGGCTTTTATATGATGCAGTATTCGGTCTACGTTCGAGTGTGCGCGACGAGACAGTCTGCAAAATTTCTCGAGAGGAGGATAGCAAATAACGTACCTGAAAGTGGGCTTGTTCAAACACTCATTGTGACGGAAAAGCAATACCAAGACATGCACTTTTTAGCTGGAGAAGAAAATCATGACATTATTAATTCTGGTGAAAGGACAATAGTGATATGAACTTAACATATTATTCTTTAAAACCAATATCAATAAAACGTAAGTGTTTAACAGTCATTGATATTGGAAACGTCAAAGTCTACTGGGATTTCATTCAAGGATTAAATGAGTTGAACGATTCGATTAAAACTAGTACGGATGATTTTGAATTGAAAGATCCGCATCAATTGTGTACCTTCTATGGTGATTTACTAACTCTTGACTTAAACAAGGTGTTTGAGAGAAAAGTTTCGCAACATGTTGTTGATGAAATGAGTCAGGAAGAACAGGTGAAACTAATCGACATGGTTCAGGGATTAAACTCGCAGTTACTAAACGATCTTTTTGTGTTTGATTTACCTTTAATGGTTGAGATACCGTCAATTACAGATATAATTAAACTATTAGGTTTGAGGCTTGATTCTGAGGTGATTAAGTCGCCGTTTGAAAAGACAGAGACATTGATTAAGGTACTAGTGGAGTTGGGTATTGATCGTACCCCGATTATTTTAAATGCTAGCCACTATTTAACTAAGAAAGATATTAATCAATTTTGTCAGGTAATATCCTATACTGACTTGAGTTGCATATTCATTGAATTCTCAGAAAACCAACGAAAGAGTTTGTTTGAGAATGCTGACTATTACTATATAGACCCGGATTTTATGCTATGGCATAAATAAAAGATTAATAATTTATGTGTAAATAATGTTTTAGATGAATATCAAATCAATGAGGTTCAAAGCAAGTCGGCGAGTTGTTGATCCACTTAGCTGGTTTTAGATGAATATCAAATCAATGAGGTTCAAAGCACTAAAATGCGGCACAAAATGCCCCACAACGTTTTAGATGAATATCAAATCAATGAGGTTCAAAGCTTCTGCTTCCCCATTCCTTTCAACGAATCAGTTTTAGATGAATATCAAATCAATGAGGTTCAAAGCCAGTTGCTGATGATTCAGCAGCCGAATTAAGTTTTAGATGAATATCAAATCAATGAGGTTCAAAGCCTTTTAGAAGCCGTTAAAGCCCAGCTTGATGTTTTAGATGAATATCAAATCAATGAGGTTCAAAGCGCGCAGCCATTGTCGCTAAAAACAGTGTTAGTTTTAGATGAATATCAAATCAATGAGGTTCAAAGCCTCCAGAACGCATGGTTACAGGGTTTACGTGTTTTAGATGAATATCAAATCAATGAGGTTCAAAGCCGCTTGATACCCTGCTCCGTCTCCTGCTCGGTTTTAGATGAATATCAAATCAATGAGGTTCAAAGCGGTGCCCGCCGGCTCTTCTTGCAAGTGCTAGTTTTAGATGAATATCAAATCAATGAGGTTCAAAGCCAGCGCCAGTTGAACCTTGTGGTTGAGTTTGTTTTAGATGAATATCAAATCAATGAGGTTCAAAGCACAAACACCGTGAAGTGAGTACCGTTCTTTGTTTTAGATGAATATCAAATCAATGAGGTTCAAAGCACAGCTGCTTTTGTGACACGCCATACTTCTGTTTTAGATGAATATCAAATCAATGAGGTTCAAAGCATTATTTTATTCACAAGGTCAAACACGAACGTTTTAGATGAATATCAAATCAATGAGGTTCAAAGCCCTCATGATACGCAGTTCCACCATATGGCGGTTTTAGATGAATATCAAATCAATGAGGTTCAAAGTGAGCTAGATTTGAGATATAGCCGGAGCTGGGTTTTAGAAGGGTTTAACCAAACTATTCACTTTGGTACTAGAGTTATTGGTCCAATTTCAATACCTATTAATAGGAGTGTTGAATCAATTATTAGGTCTTAATCTACCACTTGCATTTTTCTACTTTTTCGATAAAGTGAATTATAAGTAGTGCATCTGCAACTAGATTTTAGATGAATATCAAACTACTTATTTAAAACACGGCCGCTGTTTGATCAACAACGGCCGTGTTATTTGTGTATAATGTCAAAAAACATTTGCTAGGGTAATTCTTCTTTTTGGGATAAACTTATCTCGAAAGGAGATGATAATATGCAACTAGGTGAACTGATAAAAATTAATAGAATGAAAAAAAGGTTAACACAAAAGCAACTAGCATCGATAATGATATTTTCGCGCCAAACTATTTCTCGCTGGGAAAATAGAGACGTAAACTTTAAGATTGCAACAATATTAGCATTGAGTGGTGCTCTGTCCGTAGACTCGTGGACATTTGACGTGTCAGAAAAAGAAAGTGTTTATATTGAAATTCATCGAATGAATCATACTGATTCGGATAAATAACTTTAAATGAAGCTTTCGTAGGAACCTAGAAAATGTGTAGTATTTTGTTGACCTTTGCTTCAGTACAAACATGTCACAGCCCCTGTAACACCCCAGTTGCTTGGCAAACAATCCGACATCCTGTACCGTAGTTACTGCAGAGGAGGAAGAAATCATGCAATTAGGGGAACAGCTAAAAACACAACGCGAGAAGCTCCAAATGACGCAACAAGACTTGGCAGAAAGACTCCACGTTACCCGCCAAACAGTTTCACGCTGGGAAAACAACGCAACGTATCCTAATTTGGATACGCTGGTCGACATCAGCGACGTCCTAAACATTTCATTGGACGACCTACTAAAGGGCGACGACGCCAAAGTAGTCACCGAGATCAGCCACGACGTCAAAACAAAGAACCGCTACAAAAAATTCACCATCACCATCGGCGCCATCTTCGGACTGATCATCATCGGCCTCGGCATCCTAAGCTACGGTCGTGGTACCCAAAACGACACGATTGACCGCATTAATCCGTTCCTTTCCACAACTAGAGGGTTCGCAGTATTACCGCAAAAAACGCCCACCAAGATGGAAAAGGTCACCGAGACTAACACTAAAGGGACACAACGTTAAGCGCCGCACAGCCGTCCCACAGCCCGTCACAGCCCACGTTGTCGAGAACGGCTTCGGCGGTGGCGAGTGGCTCACCTTTTCCGTTGGCGAGATTCCCTCAAAGGGGATGAACTTTGCCTACGTTCAGCATAAGGGCAGCTTCGTCAGTCAAGCTACCTTAATCCATCGCAACGATGTCCCGAAACTGATCCGCGCCCAACTCGGCGACTACCACGCCTACGACAAAAGATACGACTGGCCCAAATCCTCCTGGAGTCCATTTTAAAACCAACGCAAAAACGGCAGGTCCCTCAAAAGGAGCCTGCCGTTTGTCGTAGTTATCTCATCAAAGGTATCGCAATCACTCGAATCCAGCTATAAACCCAAGCAATCTACCCTAAAATATGCAACCCAGTGGCCTTAATATCAGCCTCAAAGCCCTTAACCGTGTTCATAGTCACATCATCGCCAGTTTGGCCGAAGTGTGAAACGAGTTTGGCGATGATTGCCGGCGGAACCGTAATGATGTCCACGCCTGCTTCTTGGGCCTGATAGATGTTGTTGATCTCCCGGGTACTTGCCCACAAGAGTTCAACTTCGTCGCGTTTGGCGGTCAGGGCCACGCTTTCTTCAACGAACGGCCGTGGATCGGCACCGGTGTCCGCAACCCGGCCGACGAAGATCGACACGATACTTGGGGTGCCCGGTTCAATGGCAGCCAGACTTTCGGCCACTTGGTCAGTAGTAGCGATGGCGGTCACGTTGACCTGCACGCCAGCCGCTGTCAGGTTATGGATCAACTCAGCAGTGGACTGACCGTCCGTGGTACGAATCGGCACCTTCACGTAGACGTTTTTGCCCAAGTCGTGTAACAAATGGGCTTCCTTTTCCATGGTTGGAAAATCGTTGCTGAAGACTTCAAATGAGATCGGCTCATCTGGGAAGGTCGCCACCGTCTTCTTTGCGAATTCCAGGTAGTTGGTGACGCCGGCCTTCTTTAACAAGCTTGGGTTCGTGGTGAACCCGGTCACGAAGTCGTTTTTATTGATGGCCTGCATGTCGCTTAAATCAGCGCCATCGGAGTAAATTTTAATTTTGAATGTTGGTGTAGCCACGATTATTGCCCCTCTCTAACGGACTGTTTTTCGGAAACGAGACTCAGGAACGCTGTGGCAGTATTTTCGGGTGTGATACCGAAGCTGTCGATGATGGTTTGAGGATTACCGGACTCGCCAAAGCGGTTGTTGATGCCCAAGGCAATCCCGTTCAAGCCAATGTAGTGTTCCCAACCCATGGTGGTGCCTAACTCGATCGATACCCGTTTTGTCACGGCTGACGGCAGGACAGATTCCTTGTATTCAGCTGACTGGGCGTCGAAGAGTTCAAAGGATGGCATGGAGACCACTGAAACGTCATGGCCTTGTTCACGCAGTTGCGTTTGGGCAGCTACTGCGACGTGGACTTCCGAACCAGTGGCAATCAAGATCCCTTCTGGCACATCACCCTTTGATGGGGAGAGCACGTAACCACCATGTTTTACGCCTTCGTCGGCTAACGTTTCTGTCAGTGGCAATGTTGGCAGGTCTTGCCGTGACAGCACCAAAATGGTTGGGGTATTGGAAGCTGCCAGAGCAACCCGCCATGCCGCTGTTGTTTCATTGGTGTCAGCAGGACGGATGACGTTCACGTTTGGCATTGCCCGGAAACTCATCAGATGTTCGATGGGTTCGTGGGTCGGGCCGTCTTCACCAACGGCAACGGAGTCGTGGGTGAAAATGTAGGTGGCTGGAATCTGTTGAATTGCAGCCAACCGGATGGCTGCGCGCATGTAGTCCGAGAAGACAAAGAACGTGCTGGCAAACGCGTGGATCCCGCCGTGCAGGATCATCCCATTGACAGCCGTCGCTTCACCGAATTCCCGCACGCCAAACCAGATGTTCTGGCCAGCTGGCGCGTTGGCCTCGCAAGCAGTTGCTGTTTTAATGTTCGTTTTGTTTGAAGCGAAGAGGTCAGCTTAACCACCCCAAAAGCTTGGCAGCTGCTGAGAAATGGCGCCGATGATGCGCTGGCTGGTGTTCCGCCCGGATTCCTTTTCGCCGACGTGGCTTACTGGGAGATCCAGGTCGAAGTGAACGGGTTTGAAGCCGTTTAAGAACCGCTCAGCCAGTTCTGGGAACTGCCGGGTGTATTCGTCAAACAGGTTTGTCCAATCAGCTTCAGCGTCGATCCCGCGGTTCTTCACGTTAGACTTGAAGTTATCGGTTACGTCTTCAGGCACTTCAAATGGGGCGTAGTGCCACCCGAGCGCTTCTCGGGTAGCAGCCATGTTGGCTTCACCCAACGGCTTACCGTGCACAGTGTTAGTACCTGCAACCGGTGACCCAAACCCGATGATTGTTTTAACATCGATCAGCGTTGGCTGGTTCGGGTTGGCCTTCGCCGTTTCAATCGCAGCGTTAATTTCCGCCATATTATTGCCGTCAGCCACGTGGAGAACCTGCCAGTCGTAGGCTTCGAAACGTTCGGAGACGTTTTCGGTAAACGCCATACTGGTGGGGCCATCGAGTGAAATATTGTTGTCATCGTAAAGCACGATCAATTTTCCGAGTTTCAAATGGCCCGCCAAACTTGCGGATTCATGTGAGACGCCTTCCATGAGGTCGCCGTCGCCAGAAATGACGTAAGTGTAGTGGTCCATAATATTGAAACCGGGTTGGTTGTACTGGGCAGCCAAATGGTTTTCCGCCATCGCCATCCCAACCGCCATCCCGAGGCTTTGACCAAGGGGACCGGTGGTTGCTTCAACCCCGTCAACGATCCCGTATTCGGGGTGACCAGGGGTTTTTGATTGGAACTGGCGGAAATGCTTCAGGTCTTCAATAGAAAGATTGAAGCCAGAAAGGTGCAGCAGGCTGTAAAGCAATGCAGAACCATGGCCGGCTGAAAGCACAAACCGGTCGCGGTTGACCCACTTTTGGTCAGTGGGGTTAATGTTTAAATGTTTTGTCCATAATGTGTAGGCCATTGGGGCAACGCCTAATGGGAGCCCCGGGTGACCTGAATTGGCCTTTTCAATCATATCAACGCTCAAAAAACGTAAGGCGTTGATTGATCTTTGGTCTAGGCTAGTATTTTGCATGTAATCACGCTCCTATGTCCAGAAAATATACGGTATTATTGACAGACTGTCAACTCAACTGACTGAAATGGTATACCTGAAAATTTTGACATTTTCAAGTGTTCTGATCCAGTTAAACGAGTTATGAAAACAACGCATGAAAGGGAATAAAGCGCTGTCTTCAAAATGTGGTCTGGTATTCTTCTGAAAGGCATAGGTCATGCGACAAAAGCCTGAAACAAATTTCATTTCTGATTTATTTTTAAACCATCAATGACGGGAAAGTTCATTGATATTTTCAAGTAAAAATTGAATGAAAGCTGGCAACACGCGGACAGTGGGAATACTGTCCTGGGAATGCAACGCGTTACTTTCAGTCGCTTTCATAGTTCTTACATGGAATTAAAACAATTTAATGAAATTATTTGTAAAGTTTAATTGTACTATACTCGATTCGGTCCCAAAAAGCGAGGAAGTTAGCTGAATTAATTAGAATATTTTCTTATTTTCTCATTATTGAGCTTGGTAGTTATCAGTGTTAAATGAGCTGATTTGCTTGCTGAATTCGTTGCATTGCGTCATTTGGCACTCCACTTACATAGCGCGCATAGTCTCAATTGCCTAAGTATCGCATTATAATCACCCTCAGTTCGCAGAGAATCCGCCTTTGACTGCCAACAACTTACTGATAGCAATACTTCTAACAGAGTGTTACTTAACATAGAGAGTCCTATTATTAGTAATTACTTTGCACTGAAGGGAGTCTCGACTAACACTGTGAGACTCAATAAGTATCCTAAGGTAAGCAGTATTTCTAACCACTACGTTTTACAATTGGTATAGCTCGACAATCAAGCCGTACCTTTGCAGAATGATTTGCAAATTCAAGCAATAATGTCATTTGAAAATAACCGATAATGTCAGTAAAAGAATATACAAATGGCGATTAAGGAGTCTGAATTTCATAAACACCAGTCATAAATCTTCAAATAAGACCCAACAATAGCATTTTTATATCTCAAACTAGCAGTTTATTGTCCTGGAACCGTTTTTATTATGATAGAATAGGCTCAGTTAATACCGAGTTAATCATAACTGAAAGATGGGTGTTGTTGATGAACGGGTTTATTGGTGAATTTTTTGGCACGATGGTCTTGATTTTGTTGGGCGCTGGGACCGGTGCCAGTATGAACTTGAACAAAACGTATGCGAAGGGGTCGAATTGGCTGTATGCCAGTCTTTCCTGGGGGATTGCGGTGACCATGGGTGTTTACGTAGCTGGCATGCTGGGCTCTCAGGGGCATCTCAATCCCGCAGTCACGATTCCCTATGCCATTTTTGGGTTGTTTCCCTGGCACGATGTGTTGCCGTATTTACTTGGCCAATTTCTCGGGGCCTTCGTGGGTGCCACGCTGGTCATGATTCAATTCTATCCACACTTTAAAGCCAGTTCAGACGAAGCCGCGGGGAACTCTGTGGGCATTTTTGCGACTCGGCCGGCCATCAAGTCACCGGTGTTTAACCTGTTGTCTGAAATCATTGCCACCTTTGCGTTTGTCTTTATTTTGCTGAACCTTGGTAACTTCACGCAGGGGCTTAAACCGCTGATTGTTGGGCTATTGATCATGGTTGTTGGTACCGGTCTTGGGACCACAACTGGCTTTGCGCTGAACCCCGCCCGTGATTGGGCACCACGGTTTGCGTATACCATTTGGCCCGTGCCACATAAGGGGAATGCCGAATGGGGCTACGCTTGGGTACCGATGTGCGGACCGCTGATCGGTGGTCTGATTGCGACCGGTCTAGAGACGCTGTTGAAGTGACATCATTGTGTGCATTTGACGTTGTATAATGGTCGTGACTTAAATCCAGCTGGCGTACGCGTCAGCAGTTAGGAAGCGATAGGATGTTTGATCAAAATAGTTTCTCACTCGCCGGCAAGGTGGCCCTTATCACAGGTGGCGCCCACGGGCTGGGGCAGTTCTACTCAATTGCGCTATCTGAATACGGCGCGGATATTTTTGTGGTCAGTGCCTCACAGCGTGGTTGGGACGAGACCAAGGAAAAGGTCGAGGCAAACGGCCAACAGGTGGCGTTTCTGCAACAGGATATTACCGATCCAGATGCGGCGGATGCCATTGTGCAGGCAGTGATTGAAAAATTTGGCCACCTCGACATTCTCGTTAATAATGCGGGGATCCAACTGCGCAACGACGTGCTCGAGTTCAAGGATGAGGATTGGCGCAAGGTTATTGATGTCAATCTCAATGGGTTATACTACCTGTCCCATGCGGCTGCCAAGGTAATGGCTGACCAGCAACACGGGAAAATCATCAACATTGGATCGATGCAGTCGTACCGCGCGGGCAAACGGATATTCCCATACGCCGCCAGTAAGCACGCTGTGATGGGGCTGACTAAAGCCTATGCGGATGCGCTCGCACCGTACCATATTCAAGTGAATGGTCTAGCACCGGGCTATATCAGCACCGACATGACCAAACCACTCCAGGAGGATCCCGTTCGCGGGCCGGAGATTGCTGCCCACATTCCATCAGGGGACTGGGGAAAACCTGAACAGCTCATGGGGCCGATGGTCTTTCTTGCCAGCGCCGCCTCCGACTATGTCACCGGCGTGATGCTGCCAGTTGATGGCGGTT</t>
  </si>
  <si>
    <t>MDKKYSIGLDIGTSSIGFVGVDENGWPLNIKGKRAIGAHLFREGEAAAETRGFRTTRRRYNRRKWRLRLLREIFDEPISRVDPTFFARMKESSVSPKDPNYDGLAKEILIPRDKDGKILYPTIYHLRHALMYEDHQFDIREIYLAIHHIVKYRGHFLLDGAAKNFESSNLDLKSDIHEINAILVGIFGNEQVQFNDQYVEKLKEVLLDSTQSRSDRQKAAAKLLLPTNDLDKDTTKILKTVSTEITKAITGLKAKFFVITGNDIAKDQQKDWTFSIDTLDEKMSVIEPSFSEKNFSLITILQKLYSSVTLAGIVPNGLSLSEAMIQKYDRHASDLVLLKKYWDTKPKVLKHQLQNTYAEYIEIHQVVDEFYSDLSKLIKNDDDTLAQEIKSKITIGNFLPKQRTTENGVIPYQLQQRELDTIIKNQQEYYPWLAEENPVADHQIAFPYKLDELVGFRIPYYVGPMIAKEDTSNSKNSKFAWMIRKQSGEVTPWNFDEKIDRTASATAFIDRMTTTDTYLIGEDVLPKQSLIYQRFEVLNELNKISIDGQPITRKQKQSVYTHVFEKKKTVQVKDVQKFLVSSGEVMSLPKIGGLANEKQFNSSLSTLYDYNKIIPDALEDRNKVDDIEKIILWSTIFEDNSIFVEKLDSIDWLTSSQRKRLAQKRYRGWGRLSLRLLTTFKNKDGYSILDELWNSNHNFMEIQAQSDFSEQIATANNNNLSQVLPAKWEPGRKNLASLDEFISNLYTSPQNKKALRKAIRVVQDMMTAAGHMPEKIFIEVARDTSNSHQQTIARQRQLQQLYQSEAKEVIDSSVRSELDDILKNRANIKDQLFLYFQQGGRDLYTGKAINIDKLSLYHIDHILPQSLVKDDSLDNRVLVSQKTNEDKGVTFVSDKYMNNMLPTWKRWHEMGLISARKLKNLTMRPDEIDKYAPGFIQRQLVETRQVTKLVIELLDALLGNSQTEIITIKASLSHQFRQQFDLVKIREVNDNHHAFDAFLAARIGTYLYKRYPKLRPYFVYGQYMQNHKNLKSINLIKTLDSDKAIVDEGTGEILWDKKSDLAKMIKIYNYQRLLITHESRTSFGAMYKQKILKATDAKQNGGGFKLVPTKRNWPVDIYGGYTGQTAAYLTIVRVYSKKTSELRVLPIYTNKVQQIEKAMTQGDKATMLAFKKVIAPQLGKENKKTHEIKIPEFDVVIPKVLLDQLVIDDIAGSPHRFRLGTDTYYHNSQQLFLPLSMQRQLMDRESDDKVYLDIFNDVLKQVDSYFNLYDVNGFRAALQKSKKAFEQLPINDFPKDVPDNKKKKGKRSILKEIFIGLHANATLGNLKQMGIKTDFGKLQKSNGLRITENCKIIHQSPTGLFERIVPIK</t>
  </si>
  <si>
    <t>1855375.SAMN05216391.SAMN05216391_1063</t>
  </si>
  <si>
    <t>MEYYLGLDLGTNSIGWAVTDEKYRIIRAKGKDLWGIREFERAETAEKRRKKRTSRRNRQRKVVRMGLIKSYFDSAISEVDPNFFARLENSKYYLEDKSEAVRNKNGIFNDKDYTDKEYYHQFPTVYHLIMELINNPNSHDVRLVYLAIANLFKRRGHFLNAGLSEENSEKNIQMAYDSLCESCQESIALDFPFIEAGIIEDILKDRNCSKKEKTERLMEILSVDKKNKKAVEIIKALTGRKVNAKTIFETITCEEKVEFAFSDTTFEDNLPELIDNIGEENFSVVNAMREVYDIGVLAGILNGHRFLSESRIADYEKHKDDLKILKKVVREQMHDQKTFNELFREDGNGSYSSYVKSSFVHDKHLRRSSDSKGRSREAFYKKVQSKIKDVSTPEAQKILQDIECEIFMPKMLTPSNGVIPNQVHLQELKAILANVECYLPFLKEKDESGLTVSERIIRLYKFRVPYYVGPVSNRDGKGNGWAVRKEDGPVLPWNISDKIDLSKTKEEFIERLIRRCTYLSDEKVLPDNALIYERFKVLNEINNIRINDERISVELKQDIYNDLFKKGKKVTRTALVRYLRNRGVVEDDKEISGIDVTINNSLSSYGKFKAIFGERIEEDSVKRKVEEIIKLSTIYGDDKKELKKILKERFGEDLDDNQIRRIAGYRFKNWGRMSRAFLEMEGADCSTGEAISIITALWTTQYNLMELIHSKIYSFHEVLQEKVATLEKSLCDIKAEDLNDYYFSSPVKRMTWQTILLIKEITKVLGKEPDRIFIEMTRTDEEKGDKGRKNSRAKDLLDLYKNVKEDKKYWTDLIKKEDNSGRLRSKKMYLYLRQMGKDMYTGETIDLDKLFDDNLYDIDHIYPRHFVKDNNLENNLVLVDKTKNSIKLDKYPLDPSIQKNPKVRDLWEQLRSLGLISAEKYRRLTSKRELTDAEKAGFIARQLVETSQATKGVADLLNELTTSEIIYSKAGNVSDFRHQFGIPKSRIANDFHHANDAYLNIVVGNVYYTKFTKDPSRYIKEEYNKDKTKNGYHLGKMFKKTVKRGDYTAWEVFEDESAGTIRTVKEMLQKTTPLMTRMPFVVHGEISDETIYGKNVAKEGSYLPIKGADPRMAVEKYGGFNKATGSYFFLVEHEVKGKRIRTIEFVPVYLRDRIENTENGLEKYCLESLGLLHPSIRLKQIKMQSLLKVNGYFVHLTGRTGKQLTLRNAVNMKVDWKNVEYIHWIEKYIEFGSQDERISEEKNLSLFLYLVEKQGSKIYRNRPNSVYEKLKDKTEAFKKLSCTQQCTVLYQMLNLTMIGKTKANLTLIGESPATGVMQIPKKITSLESVKLLNQSITGLYEEEIDLLTV</t>
  </si>
  <si>
    <t>706433.SAMN00189155.HMPREF9430_02063</t>
  </si>
  <si>
    <t>GCF_000186945.2</t>
  </si>
  <si>
    <t>Solobacterium moorei F0204 Scfld3| whole genome shotgun sequence.</t>
  </si>
  <si>
    <t>MEGQMKNNGNNLQQGNYYLGLDVGTSSVGWAVTDTDYNVLKFRGKSMWGARLFDEASTAEERRTHRGNRRRLARRKYRLLLLEQLFEKEIRKIDDNFFVRLHESNLWADDKSKPSKFLLFNDTNFTDKDYLKKYPTIYHLRSDLIHNSTEHDIRLVFLALHHLIKYRGHFIYDNSANGDVKTLDEAVSDFEEYLNENDIEFNIENKKEFINVLSDKHLTKKEKKISLKKLYGDITDSENINISVLIEMLSGSSISLSNLFKDIEFDGKQNLSLDSDIEETLNDVVDILGDNIDLLIHAKEVYDIAVLTSSLGKHKYLCDAKVELFEKNKKDLMILKKYIKKNHPEDYKKIFSSPTEKKNYAAYSQTNSKNVCSQEEFCLFIKPYIRDMVKSENEDEVRIAKEVEDKSFLTKLKGTNNSVVPYQIHERELNQILKNIVAYLPFMNDEQEDISVVDKIKLIFKFKIPYYVGPLNTKSTRSWVYRSDEKIYPWNFSNVIDLDKTAHEFMNRLIGRCTYTNDPVLPMDSLLYSKYNVLNEINPIKVNGKAIPVEVKQAIYTDLFENSKKKVTRKSIYIYLLKNGYIEKEDIVSGIDIEIKSKLKSHHDFTQIVQENKCTPEEIERIIKGILVYSDDKSMLRRWLKNNIKGLSENDVKYLAKLNYKEWGRLSKTLLTDIYTINPEDGEACSILDIMWNTNATLMEILSNEKYQFKQNIENYKAENYDEKQNLHEELDDMYISPAARRSIWQALRIVDEIVDIKKSAPKKIFIEMAREKKSAMKKKRTESRKDTLLELYKSCKSQADGFYDEELFEKLSNESNSRLRRDQLYLYYTQMGRSMYTGKRIDFDKLINDKNTYDIDHIYPRSKIKDDSITNRVLVEKDINGEKTDIYPISEDIRQKMQPFWKILKEKGLINEEKYKRLTRNYELTDEELSSFVARQLVETQQSTKALATLLKKEYPSAKIVYSKAGNVSEFRNRKDKELPKFREINDLHHAKDAYLNIVVGNVYDTKFTEKFFNNIRNENYSLKRVFDFSVPGAWDAKGSTFNTIKKYMAKNNPIIAFAPYEVKGELFDQQIVPKGKGQFPIKQGKDIEKYGGYNKLSSAFLFAVEYKGKKARERSLETVYIKDVELYLQDPIKYCESVLGLKEPQIIKPKILMGSLFSINNKKLVVTGRSGKQYVCHHIYQLSINDEDSQYLKNIAKYLQEEPDGNIERQNILNITSVNNIKLFDVLCTKFNSNTYEIILNSLKNDVNEGREKFSELDILEQCNILLQLLKAFKCNRESSNLEKLNNKKQAGVIVIPHLFTKCSVFKVIHQSITGLFEKEMDLLK</t>
  </si>
  <si>
    <t>33036.SAMN03842091.HMPREF3200_01104</t>
  </si>
  <si>
    <t>GCF_001546165.1</t>
  </si>
  <si>
    <t>Anaerococcus tetradius strain MJR8151 Scaffold0| whole genome</t>
  </si>
  <si>
    <t>GTTTGAGAGTTATGTAATTTAAGTAGTAAGTAAAAC</t>
  </si>
  <si>
    <t>GGTGAATATGTCGATGATATGATCCTTCCAGATACGAAAGTCGCATCAGCCATAAGAAGCAAATATCCAAGGGCAAAAATCCTTAAAATAGATACCTCCAAGGCAGAAGCCCTCGATGGAGTTTATGGAGTCCTTACAGCTAAAGATGTTCCAAACAACAAGGTAGGTCATATCTTCCAAGATTGGGATGTCTTCATAGCTGAGGGCGATATAACAAGGAGCATGGGAGATGCTATCTGCCTTGTAGTCGCAGAAAATACAAAAATTCTTGAAGAAGCTAAAAAGCTAGTAGAAATAGAATATGAGGAGCTCGCTCCTGTTTCATCAATAGCCGAAGCAGAAGATCCAAATGCACCTTTAGTTCATCCTACAGGAAATCTCTGCCAAGAGCGTCACGTAAGCCGTGGTAATGCCGAGGAAGCCTTCAAGAAATGTAAGTACATAGTTGAAGAAACTTATACAACCCCCTTTACAGAGCACGCCTTCCTAGAGCCAGAATGTGCAATAGCTGAGCCTATGGGAGATGGAGTTAAGCTTTATACAACTGACCAATCCGTTTATGATACAAGGAAAGAAACTCTAATAATGTTTGGCTGGCAAGATGAACCAGAAAGAGTTGTTGTTGAGAATAAATTGATAGGTGGAGGCTTTGGTGGCAAGGAAGACGTATCTTGCCAACACTTAGCAGCCCTTGCAGCCTATAAGTATCAAATTAGGGTTAAGGTTAAATTTACTAGGGATGAATCATTAAGATTCCACCCAAAAAGACACCCTATGATAGGAACCTTCAAGCTCGGTTGTGATGAAGAAGGAAACTTCCTAGCCATGCAAGCAACTATCAAGATGGATACAGGTGCTTACGCATCCCTTTGCGGACCAGTTCTAGAAAGAGCCTGTACCCACTCAGTAGGCCCTTACCATTATGAGAACACTCAAATAGATGGTTATGGATACTACACCAACAATCCACCAGCAGGAGCTTTCAGAGGTTTTGGTGTTTGCCAATCAAACTTTGCCTTCGAAAGTAATATAAACTTACTTGCCGAAAAAGTAGGGATTTCTCCTTGGGAGATAAGATACAAAAACGCTATTAGACCTGGCGAAGTCTTGCCAAATGGTCAAATTGCTGATACATCTACATCCCTTGTCGAGACCCTTGAAGCTGCAAAAGCTATCTATGAAGAAAATATAGACAGGGCAGGTATAGCCTGTGCCATGAAAAACGCTGGTGTCGGAGTTGGACTTCCTGATAAGGGTAGGGCTAAGATAGTTGTAGAAGATGGCATAGCAGTTTTATATTGTGCAGCAAGCGATCTTGGTCAAGGAGCGCAAACAGTCTTTAAGCAAATGGTTCTTGATGTAACAGGCTTAAAAGCTAATCAAGTTAAGATTATCCATCCAAATTCAGCAAACTCGCCAGATTCAGGAACATCATCAGGTTCTCGTCAAACCCTAATATCTGGTGAAGCGGTTAAGAAGGTTTCTGAGAAATTTAAGGTAGAGTTAGATAAGGTTAGTGACATCAAAGAACTTAATGGTAAAGAATTCATACATGAATATTTTGATCCAACAGATCCTCTAAATTCTGATAAGGAAAACCCTGTAAGCCACATAGCCTATGGTTTTTCTACAAATGTTGTAATCTTAAATGATGATGGAACTGTTAGAAAAGTATTTGCAGCTACTGATGCTGGTAAGGTAATAAATCCTAAGGCCATAGAAGGTCAGCTAGAAGGTGGAATAATCATGGGACTAGGTTATGCTCTAACTGAGGACTTCAAGCTTGATAAATCTAAGGTCAAGGCCAAATATGGAACTTTGGGCTTGTGGAGAGCACCAATGATTCCAGAAATTGAAACAGTCTTTGTACAAAAAAAGGATGAAGATTTACTAGATAGGGCATTCGGAGCTAAGGGAGTTGGAGAGATTGCTACAATTCCAGTAGCCCCAGCTGTTCAGGGAGCTTATTATAGGCTTGATCATGTTCTAAGAAGAGATTTCCCTATGAAGGAAACTGCTTATAGTAAACCAAAGAAGAATTTTAATGAAAAAAATTGAAGAGATATTTGATATAAGAAAAAATGATATAATTTCTATTACTGGATGTGGGGGCAAGACAAGTCTTATGACAAGTCTTGCCCTAAGTTTAAGAAAAAAGGGGAGGGTCTTGGTCACGACTTCTACTAAGATAGCCCTTCCTAAAGATGGATTTGATAGGATTTACCATTCTTTTGATTCTTATAAGTATGACAAGTTGGAAAGCCTAGTCTGTCTTGGAGAAAAAGTAGAAGGAAAGGATAAGCTACAAAGCCTAGGCTATGATAAATTAAAAGCTATACTAGGAGATTTTGATTATGTCCTAATCGAGGCTGATGGCTGTAGGAATCTTCCCCTAAAGTTTTGGTATGACCACGAACCTGTGATCTATGATTTTACAAGTAAGCTTATAGGAGTCCTTCCTATAAAAATACTTGGAAGAAAGACCAATGAAGAATTTATCTACAATTTCCAGGGCTTTTCAAAAAATATTGGCTCTGGTATCATAGATAATAAGATGATTAATAAATTGATAGCCTATGAGAAGGGTTTCTACAAGGCTTTTGATAAAGATAAATATTTCTTCTTTAACCAAGTAGAAAGCAGGAAAGATTACGAAAGGATTGAAGAATTTAAGAAAGACTTCGCCTTTAAGGATATCAAATTTACTTATGGCTCTATAAAGGAGGGCAAATTTTATGAAAATTAATGCAATACTAATGGCTTCAGGACTTTCAAAAAGGATGGGCGAAAATAAGCTCATGCTCGAATTTAGGGGAAAGAAAATTTACGAATATGCCCTAGATCTCTTAGAAGAAATAGGTTTTGACAAGGTTGTTGTTGCTTCTTCTTATGAAAAAATCCTAAAAGATGCTGAGGCTAGGGGCTTTCTAGCCTTGGAAAATAAGGATAATGAAGTAGGTAAGTCATCATCTATAAAGCTTGGAGTTAGGGCTTGTGATGAGGATGCGGCTATGATGTTTTTTGTAGCAGACCAACCCCTCCTTACGAAGGAAACTTGTAAGAATTTGATAGCTTCCTTTAAGGAAAATCCTTTAATGACCTACCCTAGAGTTGGTATGAGAAGGGGAGCTCCAGTAATATTTCCAGCTTCCTATAGAAAAAAACTCCTAAGCCTTGAAGCTGACCAAGGGGGAATGATTTTTGCAAAAGACGATAAGACAAACAAGGTTGAGATAGGAAATGAAGATGAGCTTTTGGATATTGACACCCTAGAAGCTTATGAAAGGCTAAAAAAAGATCATGAATAAAAAGCTTGTAATAGTAAGGGGCGGTGGCGATGTAGCCACAGGGACTATCCAAAAGCTAAATAGGGTAGGCTTTGATGTCCTCGTCCTTGAAATCGAAAAGCCAACCTGTATTAGAAGAAATGTAGCTGTAGCCCAAGCTCTTTTTGAGGGAGAAATCCAAATCGAAGATATAAGGGCAGTAAAATGTGAGAATCTAGAAGAGATAAAGAAGGCCTTTGATGAGGGTTTAATTGCCGTAACAGTTGACCCAGAGGGTAGATTTATTGATGAGCTTAAACCTATAGCTGTAATTGATGGAATACTCGCTAAGAAAAACCTAGGCACTAATAGGGATATGGCTCCAATTACAATAGGACTAGGCCCTGGATTTGAGGCAGGAGTTGACGTTGATTTAGTAATAGAAACAAATAGGGGCCATGACCTTGGTCGATTAATCTTTGAGGGACCTGCTGCAGCAAACACAGGTAATCCTGGAAACATCAACGGCTTTACAACAGAAAGAATCTTAAGGGCAAGTGCTTGTGGCAAGCTTCATATCATAAAAGACCTAGGCTCTGTCGTAAAAAAAGGTGAAGCTGTAGCAGAAGTTTCTGGCAAAAAAATCTACTCAGGTCTTTGTGGGATGGTTCGTGGCATGATTAACGAAGGCTTAGAAGTTAGTGAGGGAATGAAGATTGGAGATGTCGATCCAAGAGTCATCCCAAGAAATGCCAAGACCATATCAGATAAGGCAAGGCTAATAGGAGGAGGAAGTCTCGAAGGTCTTCTCATCCTAAAAAGAAGGAAGGGTCTATGAAAGCTGAAATATTAGAAAAAATTTATGAGGAAAACCAAAAAGGCAGGGATTGTGCCCTAGTCTTTCTTATAGAAAACAAGGGCTCAACTCCAGGCGAAGATAATTCCTTGATGGCAGTTTTTGAAGATGGGTCATCACTTGGCACAATTGGCGGAGGAAAAATCGAGGCAGATGTAATTAGAAGGGCGATGGAAGGCATGGAAAAAGCTAAGTCCTTCGAGTTTGACTACAATCTTTCTACAAGTGGTGAGTTAAAGATGAGCTGTGGAGGAAATTCCCGAGGCTTCGTAAAATATTTTAGGGCGAAAAATAAGCTAGTAATCTTTGGAGCTGGCCATGTTTCCCAAAAGTTAGCTAGAATTGCAACAAGGACTAACTTTGAAGTAACCATTGTTGACGATAGGGAAGAATTTAAAGCTGCAAACGACTTTGAAGGAATTAAAGAATATTTATCTATGGAAATCGAGGAAGCTGTTAGAAAAATCGACTTCGATAAGGATAAGACCTACCTAGTCCTTGCAACGAGGGGTCATGCCAATGATACACAGGCCCTAAGGGAAATTCTTAAAAACAAGAAAGATTCCTACCACTATCTAGGGATGATTGGCTCAAAAAATAAGGTAATTAGAGTATTTGACCAACTAGAAAAAGAAGGCTTCGACAAAAAAGACCTTCAAAAAATCTACACTCCTATAGGCCTTGACTTAGACAATGGCTCCGTAGAAGAGATAGCCATATCAATAATGGCAGAAATATTGATGGTAAAAAACAATAAAAATGCCGCAAGTCAGAAGTTTAACTAAAGCCATATATTTTTGATGCCCATAATAGAAGATTAAATTACAGAGAAAAAATAAGAAAATTACAAAAGCTGGTGTAAGGGCGTCTGGTCTAAGCACCAGCTTTTTTTTGCTTATATCATTAGTCGCTAAGGCTTCTTGCTATATGAAAAAGAGCCTCTACAGCCTTATCGACTTCCTCAATGCTATTAAAATATGAAAAAGAAAATCTCACAAGGCCTTGGACTTCTGTGCCCAAGTGCTTATGAATTAGGGGTGAGCAGTGGGCTCCAGGCCTTGTTTGGATGTTGTAGTCTTCATCCAAAATCATGGCGACTTCGCCTGATGGAAGGTCTTTGATATTTAAAGAAACTATGGGAGTTTTAAGATTTTTATCATCTTTTGAGTAGAATTTTATTCCATCAATTGCTGAAGCTTTCTTGTAAAAACTTCTCGCAAGCCTTAGGGACTTAGCTCTAATTTTTTCTATTCCCTCATCAAGAATAAAATCAACGCTAGCCTTTAGAGCTATTTGGTTTAAGAAACTGGCCGTTCCAACTTCAAAAATCAGAGGAAAGGCACAGGGCATGGTCTTAGCAAAGGAATCTATCCCACTTCCTCCAGAAAAAACTTCTTTAAAGGGAAATTCACCATTTTTTATCAGCCCTCCCGTTCCGCTCGGTCCATAGAGGGACTTATGACCTGTGAAGGCAAAGATAGAATTATCGTATTTACTAAGGTTCATATCAAGTAGGCCAAAGGATTGGGCGAGGTCAACTATCATTATTAGCTGATTGGCCTTGGCAAAGTCGTAAAGACGGTCTAGGTCCTTGGCTTCTCCAAGAAGATTTGAAGCTGAATTTATAATTAGAAATTTGCTATTTTTCCTCAATTCTTTCTCAAGGGCTCCGTAGTCAAGGTCGAAATTTTCATCAAAATCGACTAAGGAAAGCTCACAGCCACTTTGATAAAGGGGACGGAGGACAGAATTGTGCTCGCTTGTCGAACTAATCACATGATCTTTCTTTTCAACTAGGCTTTTGATAGCAAAATTTAGGGCATAGGTCGCATTTTCTGTAAGGACTATGTCAGAAGGATTAGTAATGTGGGCAAGTCTTGCTAGGGACTTTTTAGTATCGTAGATAGCAAGCATGGTATTTTGTGAAAGAAGATGACCTGACCTTGCTGGGTTGCCATATTTTTCTGATTCTATAAGCTCTATGAACTTTTCTTTTAGGGCCTGGGGCTTGTGAAGGCTAGTCGCAGAATTATCAAAATACATATTTTTCTATTAACATCCTTCCATTTTTATCTCTTTTCATCAAAAATATCCCATCATAATCTCTTTTAGTAAGCCTATTTAGGGCGAGGGGCAAATCTCTTTCCAAGATCCTAAGGGCAAAGCCACATCCTGCATCAATTTGACTGGGTAGGGGAATAAGCCTTGCCTTTTCTAAATCTTTTAGCTTATCTAGGGCTGCCGCAGGTTCTTCAAACTTTTCGAAGGAAAAAAGGATAAAAGTCTTATCTAGCATGGGCTAACTACATGATGACTTCTTAGGATTTCTACGATTTTATACATATTTGTAATTTCTCCGACTTTAAGTTTTTCCTTTAGCTTATAATTACCAAGACAAAGGCCACAAGATAGGATTTCTACACCCTTGGAAGCCAAGTTTTGGAGGTCTTCGACAGTTTTTTCATTTACACTTGTAAGCATTACTCCCCTGTTATAGAAAATTACCTTCTCTGGAATTACCTCTTGCTCGCTTAGGGCATAGATGAAGCCTTCGAGTAGGCTTTTTGAAAATTCCTCATCGCCCTTACCCATCCTATCATCAGAAATAGCTACTACATAAGAAGAAGTATCTATTGAACTAGTATCTTCTATAAGCTCACATTGGCTGGCCTCATTTTTCTTTAGGCTAACCCTATAAAGTCCATCGTCGATTTTTTCGCAAGTTGATTCGATTTTAAGCTCCTTTGCCATCTTTTTTAGATTTTCAGTTGCAACTTCATTATCAACTAGGATTTCAAAATCTTTTTCTTCTGGATTTTCCTTAATCATTTTCTTAGTTTCGATTACTGGAAGGGGACAAACTTTTCCTAAACAATCTATTTTTTTCATAAAATCTCCTTTATTTTACAATTAGGGCGTAGGATCTTTTCTTCATTACTCGGCCAATTTGCCAAATATCCATATCATTTTCCCTAAATTCTCCTATAATTTTTTCTGCTTCTTTTTCACCAACTGCTACACAAAGACCACCAGAAGTTTGAGGGTCGAAGAGAACTTCCTCCATGGCAAAATCATCAATCATAAATTCTAGCTTATCAGCTAGGAAATTCCTATTATTCTGTCCACCTGAGGTGTAAAGGAAATCTCTCGCAAGGTCAAGACTTGGCCTAAGGATAGGGACTTTCTTGCTATCAATAACTATAGAAAAATCATCTCCTGCCATCTCAGATAAGTGCCCTAAAAGGCCGAAGCCTGTAATATCCGTTGCTGCATGGATATCATACTTTACAAAAATATCTCTGGCGTACTTATTTAGCCTTGCCATTTGCTCTGTGCAAGCCAAAAAGTCCGCTTCTTTAACAAGCCCCTGGGCGAAATTCGCTGTAAGAAGACCTGTACCTATTTTTTTTGTAAGCAAAATTACATCCTTATCTTTTGGAGTGTTGTTTTGCCAAATATCATTTTTATTGACCTTGCCTGTAACAGAAAGACCATATTTAATAGTCTTATCGTGGATGGAATGACCACCAGTAAGGCTAGCCTTAGCTTCACAAACCTTATCATTACCACCACGAAGGATTTCCTTTAGGATGGAAAAATCCTCTTCTAGAGGAAAAGTAACAATATTAAGGGCACAAAGGACTTCGCCACCCATAGCATAGACATCGCTTAGGGCGTTGGCTGCTGCAATCTGACCAAAAAGATAGGGGTCTTCTACCATAGTTGGAAAAAAATCCAAGGTCTGGATCACGCAAGTTTCTCCATCAATATCAATAACTGCTGCATCATCCTTCTTGTCAAAGCCGACAAGGATGTCAGCTCTCTTGTAGGGTTTAATATCAAAAAGCAATTTATCCAAATTGCCGGCGGAGATTTTTGCATTACATCCACCGCACACTTCTAAGTTTTTCATAAAACCTCCTATTAATATTTTACCGAATATTTTTTAAAAACAAACAGAAAAATGTTTTCACAAAAACTTATAAACTTTTCTAAGTAGAGGGAAATACAGCTAGATGGCTTAAAGATAACGATTGACAAAGCCTAGTATATATTAGATAATAGTCTTGGAAAAGCTTTATTAGAAGGGAGTTATCATGATTTACTTAGACAATGCAGCGACAAGTCTTATTAAGCCAGACCTAGTTAGGGATAGGCTTATGGAAAATTTTAACAAAATTGGCAATCCTTCTAGGGGTTTCAATAAAATCAGCCTAGAAACTTCAAGGATGGTTCTTGAAACAAGGATTAAGCTTGCCAAGTTTTTTAATATCAAAGACCCGAGAAGAATTTCCTTCACCAACAACGCAACAGAAGCCTTAAACATTGCAATTTCTTCTTTCATAGATGGGGAAAGTCATGTCATAACAAGCGTGATGGAACATAACTCAGTCCTAAGACCCCTCTATCTAAAGGAGGCTAAGGGAACTACCATCTCTTACATAGATATAAAAAAAGACAAAAGGATTAGGGCTATATTAGACCTTGATAGCCTAGAAGACTTGCTAAAAGAAAATACCAGGGCCATAGTAATAAGTCATGTCTCAAACCTAAGTGGCAACATCACCGACCTTAGAAGAATTTCTACCTTTGCCAAAGCCCATGGCCTCATCCTAATTGTAGATTCTGCCCAAAGTGCAGGACTTTTGGACATAGATGTAGAAAAATATGGAATCGACGTCTTGTGCTTTACAGGTCATAAATCCCTTTTCGCCATCCAAGGCATAGGGGGCATATATGTTAGGGAGGGTCTAAATCCAAGACCTATCAAAGTTGGTGGCTCAGGCATAAATTCCTTCGACAAAAGCCATCCTACCAAGATGCCCGAAGCCCTTGAAGCTGGAACAATCAATGCTTATGGCATACTCTCCCTTAATGCAGGCCTTGACTTTATAAATGATATAGGCCTTAACAAAATAAGAGATAAGGAAAAAGATCTCCTAAGCTACTTTACAAAAAGACTAAAAGAAGTGCCTCAAATAATAATCTATGGAGATGACAATTTAGAAAATAGGGCTGGCATAGTATCAATCAGCTCAAAGAAACTTTCATCTGATGAAATTTCTAAAATACTAGCTGAAAAATACGACATATCAACAAGAGCAGGCGCCCACTGTGCCCCCCTAGCCCACAAGGCCTTGGGTACAGAAAAAGACGGCATAGTGAGATTTTCCTTCTCCTACTTCAATGAAAAAGAAGAAATAGATCAAACAATAGCCGCCCTAAAAGAAATACTAGGAGATTAAGATGATAGTAATAACCTTCGACACAACAACAGATGCCATGATGATGGAACTTTTCGCAAAGGCTAATGACTTTCCCGGCCAATTAATACCCATCCCCAACTTCCTATCAGCCTCCTGCGGTCTCGCCTTTAAATCCACTCTAGAAGAAGACCAAGCAAAAACAAGGCTAGCTGATAAACAAATAAACTACGCCAAAATATATAAAATTGAAGAAGAAAAAAAGATTCCAAAGGCAAAAAAATAAAGGAAATTAGCTAGTTCTTAGAAAAATAGACAAGTAAGAAATTACTTGTTTTTTAATTATGAATAATATCGATAATCATGGGATTTATAAGCATAAATATGGAAGAAATTTGATAAAGTATTATTTCTTATAAATTGTATATCGAAAATTGATGGTAATTATATCATATGCAAATTCTAAAATAAATTTACTATAATTTTAATTGAGAAGAAAGATTATGATATAATAATTTTATAAATAAAAAACTTGCAAATGCAAGTTTAGTGTACACAGCGTACAACCTACTACAGGTAGGCGAATTGAATAAATTTTTATTTGAACTCGTTAGTAATTTAAGTACTAACATTATATTGTTGAAATCGTTTTTGTCAAATAATTGGAGGAAATATGGGAAATTATTATTTAGGATTGGATATAGGAACAAACTCTGTTGGCTGGGCAGTTACTGATGAAAATTATAATATTGAAAGATTTAAAAAGAAAAATATGTGGGGAATTAGGCTCTTTGATGAAGCAAAAACTGCCGAATCAAGAAGAATTCATAGACAAGCAAGAAGGATGAGGCAAAGAAAGATCCAAAGGCTTAATCTATTAATGGAATTATTTGATGTAGAAATTTCAAAAGTAGATGAATCGTTCTTCATTAGGAAAAAAGAGAGCGACCTTCATTATGAAGATAAATCTCAAGATTCTAGATATGCACTATTTAACGACAAAGAATTTAATGACAAGGATTATCACAATAAATATCCTACAATTTTTCATCTTATAATGGATTTGATTGAAAATGATGAAAAGAAAGATATTAGGCTACTTTATCTCGCTTGCCACTATCTAATAAAAAATAGGGGACACTTTATTTTTGAAGGTCAGAAGTTTGATGTTAATTCTAGTCTAAATAATAATATAAATAAGTTAAAATCACACTTGGATCAATTTTACAATATCTGCCTTGACTTTGATAATGATAAATTAATAGAGATTCTTGTTAATCAAAACTTAAATATAAGTGAGAAGTCAAAGAAGATTAAAGAATTACTTAGGAAAACTAACTTGGAAGTAGGTATAGCTAATCTCATAGCTGGTGGAAGTATCAAATTGTCAAATATGTTTGATGATGATGAACTAAAAAACTTTGACTATAATAGTTTATCTTTTAAAAATTCCAACTTCGATGAAGGAAGAGAATTATTTGAAGAAGTTTTAGAAGATAGATTTGAACTTGTTGAAATTTTAAAAGATATTCATGATGCTTCTGTACTTGAAACTATGTTATCTTCTGCTAGTATTAGTCCAGATGGTGGAAAATATATTTCATCTTCAATGATTAATTCCTATAACAAACATAAAAGAGACCTTAAATTACTAAAAAAGATAATAAAAAAATATAAAAAATCAGAATATGATAATATTTTCAGGGATGAAAATATTAAAAACAATTATCTTTCATATACTAGAACTGGAATTAACAAAAACAAAAAAGTACAAGCTAAAGATAATACTGATTCCGATGGTTTTTATAAATATATTGTAAAAATACTTAAAGATATCAAGGAGAATGATTCAGATGAGGATATTAAATATATCTTATCTGAAATAGACAAAAAAAATTTCGTGCCCAAGCAAAGAACTAAGGAAAATTCTGTTATTCCATATCAGCTAAGGGAAATCGAATTAAGGAAGATTATCGATAATCAATCTAAATATCATAAATTTCTAAACGAAGTTGACGAAAAAGGTATAAGCGTAAAGGAGAAAATCATTGCACTTTTAACTTTTAGAATACCTTATTATATAGGACCTCTTAACCCTTCCTATAATGAAGAAAAAAACTTTACCACATCTTGGGTTAAAAGATTAGCAAAAGGAAAAGTAACTCCATGGAACTTTGAAGATATGGTTGATATAGACGCTAGTAGAGAAGCTTTTATAGAAAATAAATTAAATAAATGTAGTTTTTTATTAGATGAAACAGTTCTACCAAAGGATTCCTTGCTTTATCAGGAATATATGGTTTTAAATGAGCTAAACAATCTTAAAATCAATGGTCAGTCTATAAATACTGATTTAAAGAAAAGTATTTATGAAGAATTATTTAAAAAATACAAGAAAGTCACTCGAAAAAGGCTTATATCTTATATCAAAGAAAAAGAGAACACGAGTGGAGATATTGTAATAACTGGCATAGATGGTGATTTCAAACAAGGACTTAAGTCTTATATAGCTTTTAAAGAAATAATTGGCGAAAAAATCGATAATGATATATATAGAAAAGAAGTTGAAAAAATAATTAGGGATATTAGTTTATATGGAGATGACAAAAGTTTTATCCAAAAGAAAATAAAAAATGAAAATAAGCTCGACTTAAGTGATAATCAGATAAGTAAGATTGCAAAACTTAAATTTAAGGATTGGGGAAGATTTTCTAAAAAACTATTAGTGGGAATTAAGGCCTCTGACAAAAATACTGGTGAAATTGATAATATTATAGGATTTATGAGAAATTACAATTATAATATTATGCAATTGATGGCCAATGTTTTCACTTTTAAAGATGAAATAGAAAAATTGAATAGTAAATACTACACATATGAAAAAATAAATGTTGACTACTTAGATGACTTATATCTATCAGCTCCAGCTAAAAGGATGCTCTGGCAAAGCTTCCAAATCGTAGATGAGATAAAAAATATAAAAAATTCAGCTCCAAAAAAGATTTTTATAGAAATGGCCAGATCTAAGGAAGATAAGCCTACTAGAAAAATGTCAAGAAAATCTAGACTAGAAAAACTATACACTGATTCCAAAAAACAATTTATAAAATTATTTGGCCCTGATGAATATGATAAACTAAATAACGAAATAAAAAATAAATCCGAAAGTGATTTTAGATGGGACAATCTTTATTTGTATTACACTCAATTTGGTAGATGTATGTATTCTTTAGATCCAATAGATTTGGAAGAATTAAGTAACAAAAACTTATATGACCAAGATCATATTTACCCAAAATCTAAAATTTATGATGATTCTATTGAAAATAGAGTTTTGGTTAAAAAACAATTAAATCTTGATAAATCTAATGAATATCCTATACCTGATAGAGTATTAAACAAAGATAAAAACAAACTTTTAGCCTTTTGGAAAATGCTAAATGAAAAGGAGCTTATAGGCGATAAAAAATATGCAAGGTTAATAAGGAAGTCTCCATTTACGGACGAGGAATTAGGTGATTTCATAGCAAGACAACTTGTTGAAACAAGACAAGCTACAAAAGAAACTGCAAATATGCTAAGAAGGCTATGCCCTGATTCTAAAATAGTATATGTGAAAGCAAAAAACGTATCCGATTTCAGAAGAAAATTTGATATTTTGAAGTGTAGGAGCATAAATGATCTACACCATGCCCATGATGCATACCTAAATATAGTTGTAGGAAATGTATTTGATACAAAATTTACATCCAATCCTTTGAATTTCATAAAAAATAATTCGAAAAATAGAAGCTATAATCTAGAGAAAATCTATGATTATGATGTCATAAGAAATGAAAAAATAGCATGGCTTGCTGAGAGAAAAGAAGAAAATCAAGATGGAAGTATAGCAACTGTATTAAAGAACTTGTCAAAAAATGATATAAGGGTTACACGAAGAACTTATATAAAATGTGAAGATTTATTTGATGAAAATATCGTAAGAAAAGGTAATGGTAAGTTTCCGCTAAAAGAGAATAATAATAAATCTGATACTAATAAATATGGTGGTTATTCTGGTATAAAAAACGCTTACTTTGTATTGCTAGAAGATGAAAAACACAATAGAATCATAGAAGCTATCCCAAGCTTTATCTACAAAAAAGAAAAAAATGGTGAAAAAGGCTCAGTAATAAATTATCTTCAAAATATCTTAGGTATAAAATCAGCTAAAATATTAAGAGATAAAATAAAAATAGGAAGTCTATTGAAGATAGATAAATTTCCATATAATTTAGCTGGTAAGTCAGGAAATGGAATACTTATTAGTGGTGGTGTGCAGCTAATACTAGATAAAAATACTAGTAAATATATAAAGAAAATTGAAAATTACAAGTATAAGTTAGATGAAAATAAAGATTATCAAATAAACATATTTGATAAGTTAAGCAAGGAAGAAAATATAAAATTATTTGATTTATTTGTAGACAAATTTGAAAACTCAATTTACAAAAACAGGGTAAATATCAAATTAAAAGAAATCAAATTAGCTAGGTCTAAATTTGAACATTTAAGCATTGAAGAGCAAATAAAAACCTTGACACAGATGTTAATATTATTTGGTAGGGAAAATAATGCGGTAAATTTGGAATATATAGGTTTACCTAAAAATACAGGAAAAACTAAAATTAACAAGAAAATAAATAACAAGGATATAAAAATTATTAATCAATCAATAACAGGGCTCTACGAAACTGAAGAGGATTTGGCAAATATATGACATGGAGAACAGTTGTAATATCAAAAAGATCTAAGTTATTTCTAAAAATGGGTCATATGATAGTTAGGGACTTTGAAAATAACATAAGTAGGATATATTTGAAGGATATATCACACATAATAGTTACAACTACAGAAGCATCAATTACCCTTGCCCTAATAAATGAGATACAAAAGCAAAAAATAAAATTAATAATTTGTGATGAAAGAGGAAATCCAAGCGCAGAACTAAGTTCCTACTATAACTCATACAATTCTAGTGAAAAAATAAGGGCACAAATAAGGTGGACCAGCGACATAAAAGGTGAAGTATGGAAGAGAATTGTTGAAGAAAAAATAAAAAATCAGATGCATCTGTTAAAATCTTTTAGACTGGAAAAATCAAATCTTCTTGAAGGATATTTGGGGCAAGTGGAAATATTTGACTCAACTAATAGGGAAGCTCATGCAGCTAAAGTTTATTTCAATTCCTTATTTGGAAATGACTTTTCTAGAAATGACGATACTAATCTAAACGCTAACCTAAATTATGGATATTCAATAATACTATCGGCAATAAATAGATGTGTTGTTTCCATGGGATATCTGACTCAGTTAGGTATATTTCATGAAAACATATATAATCAATTTAATTTATCAAGCGATTTAATTGAACCATGGAGGCCAATGGTAGATAGGGAGGTCTTAGATATGGATTACAATAGATTTGAAAAATGTCACAAAAAAAGATTAATAAATCTATTAAATAAAAAAGTGAAAATAGATCAAAAAGAATGGTATTTTAATCAAGCATGTCATATATATTGTAAATCAATAGTGGATGCACTCAACAATAAAGATACTTCAACAATGCTGTTTCCTGCTTATGAGTTATAGATTTATGAGAATAATAGTATTTTTCGACTTGCCAACGACAAGTGCTATAGATTTAAAAAATTACAGAAATTTTAGAAAATTTTTGATAAAAGAAGGATTTATGATGATGCAGGAATCAGTGTATACGAAAATAACTAAAAATATGGCACATTCCACTGCTATAGCTCATCAAGTAAAATTAAATCTACCAAAAAAAGGACTCGTACAAATGTTAACAGTAACAGAAAAACAGTATTCTAGAATGGAAATTCTATTAGGTGAAGAAAATGGAGAATATATTAACGACGATAGGAGGTTAATAATCTTATGATTCTAACGTCGGAATATCTAGAAAAGTCCTTTGAAATAAAGGAACAAAGACTGAATACAATTGTTTTAGAAAACAAAATATATTATAGAAAAATCATACAGGCAGTTAGAGATACAATAAATTTAGACCTTAAGGAATTTGTTCTTTATGAAGACGAAGAAGAAGTAAAGTTAAATAAAGTTGCAGAACTAATAACAAATGTTTTTAACATAAATCCTAATGATAACAAAATATTAGCTAAATTATATGAAAAATTAGGACAGGAAATAACTTACGAAGATATCTATTGTTATAATAGAAATTTTAAAAGTGCTCTTTCAAAGCTATTAGAAGAGCTATCAATGTTAAGTGAATATGACTTCAAATATGAAGATGTAGATTATAAATATATATTCAAGGCTGTAGGATTAGAAATTGATACAAAATTTACAGGCTTGATGGCTAATATAATTGAATATCTTGATATATCCCACAAACTTCTAAATAAGAAAATATTCTTCATAGTAGGAATTGACGATTACTTTGAAGAAAGAGAATTGTATGATTTAAATGAATATCTGTGCTATAATGATATTATAGTAGTTTGCTTACAAAATAGGTTAGATAGAGATCTTCTTCCTAATGAAAATCTTAGGATTATAGATGAAGATTTAGGAGAAATCTAAAAAAGTAAAGCCTCAAACCTCAAAAGTCGTTAATTTGAGGTTTGAGAGTTATGTAATTTAAGTAGTAAGNNNNNNNNNNNNNNNNNNNNNNNNNNNNNNNNNNNNNNNNNNNNNNNNNNNNNNNNNNNNNNNNNNNNNNNNNNNNNNNNNNNNNNNNNNNNNNNNNNNNGAGTTATGTAATTTAAGTAGTAAGTAAAACTTCTTCCATTAGTACCATTTGATATATTAAGTTTGAGAGTTATGTAATTTAAGTAGTAAGTAAAACAAGAATCAATTTTGCAACCTACAAGAGGTGAGTTTGAGAGTTATGTAATTTAAGTAGTAAGTAAAACTAAAAAAAACTCTCCAGTTCTTTTTAGATAGTTTGAGAGTTATGTAATTTAAGTAGTAAGTAAAACTTGTATACTGTGTTATTATTTTGATAGGGTGTTTGAGAGTTATGTAATTTAAGTAGTAAGTAAAACTCAAAGATTTTGCCTGTAATCCCCCTTTTTGTTTGAGAGTTATGTAATTTAAGTAGTAAGTNNNNNNNNNNNNNNNNNNNNNNNNNNNNNNNNNNNNNNNNNNNNNNNNNNNNNNNNNNNNNNNNNNNNNNNNNNNNNNNNNNNNNNNNNNNNNNNNNNNNAGTTATGTAATTTAAGTAGTAAGTAAAACTTAGAGTAATACTATCTACATCTACAATATGTTTGAGAGTTATGTAATTTAAGTAGTAAGTAAAACAAAAATTAAGATGTGGCAAAGATAAAACAAGTTTGAGAGTTATGTAATTTAAGTAGTAAGTAAAACTCATAGAAACATCATAAGATTTAGCATACTGTTTGAGAGTTATGTAATTTAAGTAGTAAGTAAAACAGTATAATCTATGGTCTTTTTTATGCTTCTGTTTGAGAGTTATGTAATTTAAGTAGTAAGTAAAACAAAGAAATAATTGTAATTCATAGAAGTGGTAGTTTGAGAGTTATGTAATTTAAGTAGTAAGNNNNNNNNNNNNNNNNNNNNNNNNNNNNNNNNNNNNNNNNNNNNNNNNNNNNNNNNNNNNNNNNNNNNNNNNNNNNNNNNNNNNNNNNNNNNNNNNNNNNGAGTTATGTAATTTAAGTAGTAAGTAAAACTTTTATGGATTTTCCCTACAGTAAAGGCACGTTTGAGAGTTATGTAATTTAAGTAGTAAGTAAAACTGATTATTTTAGTAATTTAAATCAAGAAGGTTTGAGAGTTATGTAATTTAAGTAGTAAGTAAAACTGTTCGTAAGGAAAAGAAGCTTTTAAATTCGTTTGAGAGTTATGTAATTTAAGTAGTAAGTNNNNNNNNNNNNNNNNNNNNNNNNNNNNNNNNNNNNNNNNNNNNNNNNNNNNNNNNNNNNNNNNNNNNNNNNNNNNNNNNNNNNNNNNNNNNNNNNNNNNGAGAGTTATGTAATTTAAGTAGTAAGTAAAACCTAGGCCACGCCGACCCAACCATAACCCTAGTTTGAGAGTTATGTAATTTAAGTAGTAAGTAAAACTTATGAATTGAGGATAAAAAAATTATTAAAGTTTGAGAGTTATATATTTTGCTAGCAAGCAAAAATTATCAGCTCCTTAGTCCTATAGATGATTTTTATGTTCCAATATTACATTTTTAAATAATAAATTTTTTAAAATTTTAAATCCACTCCTATGGAGTGTATTTTTTTTGGAATATTCCCGATTTTTTTTCTATATATTGGTAGAAAGATTTTGATGAGATTTTATGATTGTAAGAAGAGTTAAGAAAATTAAAAATTTTACTATCATGGATAACGCCTATCTAACGATATTAGGATTTCTTTTAAGGCGAAGTGAATAATGACTTATCTGTTAAGTTTGCCAGATGATTTTGTGGTTCATATTGATCAAATTGTGGTCAAATCTAAAGATGGAATAGCTTCTTTTAGGTCTGGCATTGATGAATTAATCAAGTCATGACGAGGACTTTCCCCTTTTATTTCTAATTGCAAAGATATTTTACATAAACTTTACATGAGTTTTAGATAAGTTAAACAATTGTCTTGTATTATATACTTACAAAATAAATGATTTTAATAAGGAGATTTTATGAAAATTAATAATGCAAAGATTCTTGTGGGAGTCCTTTCTTTTGGTTTGTTATTTACTGCTTGCTCAAATGATAATAAGGCAGTTGATACTCCTAAAGATAGTAAAGAGGAAGTAGCTAATAATGAAGCTAGTAAGGATAAGGCAGATTATGATTTTACTGTAGTTTCTAGGGAGGATGGGTCTGGTACTCGTGGAGCCTTTGTTGAAATTGTAGGTCTTAAAGAAGAAAAAGATGGCAAAAAAGAAGATATGACTACTGATGATGCTGTGGTTCAAAATTCTACAAATGGCGTTATGCAAACTGTAAGCCAAGATGCTAATGCAATAGGCTATATATCTCTAGGTTCTTTGAATGATACTGTTAAGGCCCTAAAGGTTGATGGTGTTGAAGCTACAGAAGAAAGTGTTGCAGATAAGTCTTACAAGATTTCTAGGCCCTTTAACCTAGCTTACAAGGAAGCTGGACTTGATGATTTGTCTAAGGACTTCCTAAAATATGTTAAGTCAGACCAAGGGCAAAAAATAGTTAAGGAAAAAGGCTACGTTCCAATCAAAGAAACTGAAAAGTATGAGGCAAGTGGAGTTAAGGGAACTATTACTGTGGCAGGTTCTACTTCAATTACACCCCTAATGGAAAAAATGGCAGAGGCTTATCAAAAGCTAAATCCAGATGCTAAAATCGAAATCCAATCCAATGGCTCATCATCAGGTATTGAGGCTTGTATTGATGGGGCAGCTCAAATAGCTATGGCTTCTCGTGAACTAAAGGATGAAGAAAAGGCCAAGCTTAAAGTTTCTGTTATTGCAACAGATGGTATAGCCATAATTGTTAATAAGGAAAGTAAACTTGATGATGTTAGTGTTGATCAATTAAAAGATATTTTCAAGGGCACTATCAAAAACACCAGTGAGTTAGGAAAGTAATATGAATAAAACAAGGGAAAGAATCGGAGAGATAATTTTCCTATTATCAGCAGTCTTGTCCGTATTGCTTATCTTTCTTATTATATTCTTCATTTTCAGTGAGGGAATTAAGTTTGTTAGGGACTACGGACTTCTTCCGTTTTTGACGGGTAGTAAGTGGAAGCCAACAGCAAGCAATCCTTACTTTGGTATTTTTCCAATGATAATAGCATCGATCATTGTTACTTTTTTATCGACCCTAATAGCTCTTCCTTTTGGTTTAGGCACATCAATATTTATGGCCTATTATGCTAAAAAAAGTTATTCGTCACTTAAAGCATTAATCAATCTCATGGCGGCTATACCCTCAGTTGTATATGGTTTTTTCGCTATGATGGTTTTAGTTCCAATAATAAAGAGTCTTTTTGGTCTAAGAAGTGGTATGACCATGCTTACTGCATCAATCCTCCTTGCTATTATGATCCTTCCAACTATGGTCAATATTTCAGAAAATTCTTTAAGAAAAGTACCGATTACTTTTTACCAAGGATCCCTTGCCCTGGGTGCAAGTAAGGAAGAAACTATCCAAAAAGTAATGCTCCCTTATGCAAAAAGTGGGATTTTCTCTTCCATAATTCTTGCCATAGGTAGGGCTATAGGAGAGACTATGGCAGTCTACCTTGTAGTAGGAAATCAACCAAGACTTCCAGGATCCATCCTAACTGGGGCAAGGACTCTTACAACAAATATAGTTTTGGAGATGGGCTATGCTTCTGGCTTACATAGACAAGCCTTGATTGCTACAGCTATGGTTCTTTTCTTCTTTATCCTCCTTATCAATATTATATTTAATATAATTAGATACAAAAATGAGAAGAAATTTTAGGAGTTATTTATGAGTAAAACTTACAAGGCCTTAATAATGATTTTTACCTCACTAGCCCTTGCTATGAGCGGAATAATTATTGCCTATATACTTTTTAAGGGCGTAGCTAATATTAGTCCAGATCTTTTTAAATTAAAATATACAAGTGAAAATGTTTCAATAATACCAGCCTTGATTTCGACCTTTTTTACTATTGTTCTTAGCCTATTGATAGCTCTTCCCATAGGAATATTTACGGCTATCTACCTATCCCAATACGCAAAAAACAAAGTTTTTATAAGGGTGGTGAGATTTTCCACAGAAATTCTTTCTTCTATTCCTTCCATAGTTTATGCTTTGTTTGGATATTTGTTCTTTGTAACTAGTACAGGTCTAGGGCTTGGTATGGGTTTTTCCCTTATTGCAGGTTGCTTTACTGTAGCTATCATGGTTTTACCAACTATAATTAGGACTACAGAAGAAGCTATTTTAACTGTAAACCCCCTCCAAGCCCACGCCTCCCTTGCTCTTGGAGCTACTAAGATTCAAACTATCTTTAAGGTAGTTTTGCCTGAAGCCATGGATGGAATCTTGGGTGGAATATTTTTATCAACAGGAAGAATAGTAGGAGAATCGGCTGCTTTAATCTATACCATGGGAACTGATGCACAAATTCCAAAAAGCTTATTTAATTCTGCAAGAACAATGTCTGTTCACATGTATGTCCTAGCATCAGAGGGCTTCCATGTAAAGGAAGCTTATGCAACAGCTGTTATTCTTTTGGTATTTGTTATGGGTCTTAACTTCCTATCTGTAAAAATCAGCAAAAAACTCCTAGGCTAGGAGATGAAAGGATAGAATTAATGGAAAATAAGAAAGAAATAAGCACAAAAAATATAGGAGTTACATCCATAGGGGTTAAAGATTTAGACCTTTACTATGGAGATTTTAAGGCTCTAAAAAATATAAATATGGATATAAAAAAGGGAAGGGTTACTGCCTTCATAGGCCCATCTGGTTGTGGAAAGTCTACTATGCTTCGTTGTTTTAATAGGATGAATGATTTGGTAGATACTTGCAAAATTGACGGACTTATTACTATAGATGGTGAAGATATCTACAAAAAAGATGAGGATGTAGTACAATTAAGAAGAAAGGTGGGAATGGTTTTTCAAGCACCAAACCCTTTTTCTAAGTCTATATATGATAATATAAGCTATGGACCAAAAATTTCTGGAATCAAAAATAAGGACGAGCTAGATTATATAGTTGAAAAATCACTGAAAGCTGCGGCAATTTGGGATGAAGTTAAAGATAAGCTAAATCAAAATGCCCTAGCATTTTCTGGTGGTCAACAACAAAGAATCTGCATAGCTAGGACTCTTTCGGTAAATCCTAAGATAATTTTGATGGATGAGCCAACAAGCGCCCTAGATCCTATATCAACATCAGCTATCGAAGATTTGATGGATGGATTAAAGAACGAATACACTATAGTTATAGTAACCCATAATATGCAACAAGCAGCTAGAATCTCAGATCAAACTGCCTTTTTCTTAACTGGAGAGGTCGTTGAGATGGCGGATACTATAGACATTTTTGAAAATCCAAAAGATAAGAGAACAGAAGATTATATAACAGGAAGGTTTGGTTGATATGAGAGAAAGATTTAAGGAAGACTTAGAGCAAGTAAAGTCCATCTCAAAAGAAATCATGGCTTATGTAAGTTCCTCCTATGATAAGCTTAGCCAATATATAGAAAAATCCGATGAAGCTATCCTAAAAGATATACTTGATATCAAAGAAGATATCAGAAGGAAGGCTACTAGTTTGGAAAGATTAAGCTATGAGCTTATGGCCCTCCAACAGCCAGTAGCCAAGGACTTAAAGCTTTTGCAGATGGCAATGAAGCTTGCTTCTTCCTACAAGAGGATAGGTGGCCACTTCGAGCAAATTTCTTTGATTTTGATGGAATACTCACTAAATGAGAGTGAAAAAGACTATGTCAATAAGCTAATAGAAAATGAAAAAAAGATGGCTATTGATTCTATTGATTCTTTCATAGAAATTGATAAAAAGCTTGCAAAAAAAACCATAGAAGCTGATAAGATTAACAACGATTTGTTCAAAGATGCAGTAGAATTTATTGCTAGGGAAAATAAGAATGACTTGATAAGTCCTGTAGAACTTGCAGAAAAAGTTCTTCTTTACAAATATTTTGAAAGGTTAGGAGATAGGCTCGCTAGAGTTGGTGATTTGGCAACGAGGTTGTAGATGATTTATGTAGTAGAAGATGATAAGTCTATTAGAAACTTGCTAGAATATGCCCTAAGGGAAAAGGGCTATGAAATGAAATCTTTCGAAGATGGAAGTGAAATTGTTAGGGAAGTAAAAGATAAGCCTTGCGATCTTTTGATTCTTGATATTATGCTTCCTGAAAAAGACGGAATTAGTATCCTCAAAGAGATTAGACAGTTTTCCAATCTGCCAATAATAATGTTAACAGCAAAAAGCGATGAATTTGACAAAGTCATGGGTCTAGACCTTGGAGCTGATGATTATATAACCAAGCCTTTTTCTATCCTTGAATTTTTAAGCAGGGTCAAGGCAGTATTAAGGCGTAGCAATAAAAAAGATACTGACCATATAAGCTACAAGGAAGTAATATTAAATACCAAAAAACGCTCAGTTAAGGTCAAGGGAGAAAAGGTCGATCTCACCTACAAGGAATTTGAGATGTTACTTTTATTTTTATCAAATATAGGAAATGTCATAAGCCGAGATGACTTCCTCCTAAAGATTTGGGGATATGATTATGAAGGAGAAACAAGGACTGTCGATGTTCATATAGCAAGCCTTAGGGCTAAGCTTAAAGAAAGTGGCAAGTACATAGACACAGTTAGAAACTTAGGCTATAGGTTTGGAGAAATATGAAAAATTTACTAGAGAAAAGCATGGTTAAAATATTTAGCTTAATCTTGCTTTTGACATTCTTTATAAATATCAGCATATCCTTTAGGGAAAAGATAAAAGCTCAAAATGAATTCATGAGGAATTCTTTGGGCTTTCTTTTCTATGAGTTAAAAACAAGGGATATAGGAATCTTGAGTGATTTTGAGAAAGCCTATCCTTCCTATAAATTGATTTATTTTGACGATGATAAAAATATCATCTTTAGGTCAAAAAACGAACTAAAAATTGATAAGGTCAAGATAAACAATAGGGAAGAAACTCAAAAAATCGACTACAAGCTAGACGATTCCCTAAACACTGCCTACTATATCGGAGGGAATAATAACCTTATGATTAAGTCAAACAATACTATCCTAGATTTCTTTGACGGTAGAATTATTTCTCTTTATCTCTTGCTTTACATCTTAATTTTTGGCCTTATAAAATTCATCTCTTCAACTATGGTTGACACTTACATCAAAGGCCTTAGTCGCCTTGATGAAAATTATGATTTTTCAAGCCTTGATCCAGCTTATGAGGAACTTAGGCCATATTTTAAAAATCTAATCTCATCCAAAAAAGGATTAAGGAAAGAAGTAGACCTCTATGCCAGAAACTTCAAGGAAATTATTAATATAACAGAAAATATGCAAGAGGGCCTAGTTATCTGTGATGAAGATGGCAAAATTGAAATCATGAATACAGCTGCCAAAAAATACCTTGATAAGGAAAGTTACCTTTCCTTTATGGACCTTATAGATGATGAACAATACAAAAAGGCCATAGATGAAACCCTCAAAAGTCAAAAAAGCAGGTCCCTAGTCCTTGATGTAAATAACTTCAACCTAAAAATTTTCATCGACCCAATTATTGACACCAAGCCTAGGGGTTTTGTCCTAATAATTCTAGATAACTCAGAAACAAGGAAGGCTGAGCTAATGAGAAGGGAATTTTCTGCCAATGTAAGCCACGAACTAAAAAGTCCCCTAACAAGTATAAATGGCTATGCAGAATTGATAGCAACTGGCATAGCCAAAAAGGAAGATATAAGAAGCTTTGGCAAAATCATCTACAAGGAAGGTAACAGACTCCTACATATAATCGATGATATCCTAAAATTATCTAGACTCGATGAAGATGACAAAGAAAATGACTATGTCAAGCTTGATATAAAAGATATAGTAGACTCCATAATAGAAAATTATAGAAAAAAGTCTGATGATAAAAATTTGGAAGTTACAAACAAGCTTACATCCTTTAAGATAAAGACATCACTATCTCTTTTTACCGACCTAATCTCAAATATTTACGAAAATGCTATAAAATATACTTTGGATGGAGGAAAAATAGAAATTTC</t>
  </si>
  <si>
    <t>MGNYYLGLDIGTNSVGWAVTDENYNIERFKKKNMWGIRLFDEAKTAESRRIHRQARRMRQRKIQRLNLLMELFDVEISKVDESFFIRKKESDLHYEDKSQDSRYALFNDKEFNDKDYHNKYPTIFHLIMDLIENDEKKDIRLLYLACHYLIKNRGHFIFEGQKFDVNSSLNNNINKLKSHLDQFYNICLDFDNDKLIEILVNQNLNISEKSKKIKELLRKTNLEVGIANLIAGGSIKLSNMFDDDELKNFDYNSLSFKNSNFDEGRELFEEVLEDRFELVEILKDIHDASVLETMLSSASISPDGGKYISSSMINSYNKHKRDLKLLKKIIKKYKKSEYDNIFRDENIKNNYLSYTRTGINKNKKVQAKDNTDSDGFYKYIVKILKDIKENDSDEDIKYILSEIDKKNFVPKQRTKENSVIPYQLREIELRKIIDNQSKYHKFLNEVDEKGISVKEKIIALLTFRIPYYIGPLNPSYNEEKNFTTSWVKRLAKGKVTPWNFEDMVDIDASREAFIENKLNKCSFLLDETVLPKDSLLYQEYMVLNELNNLKINGQSINTDLKKSIYEELFKKYKKVTRKRLISYIKEKENTSGDIVITGIDGDFKQGLKSYIAFKEIIGEKIDNDIYRKEVEKIIRDISLYGDDKSFIQKKIKNENKLDLSDNQISKIAKLKFKDWGRFSKKLLVGIKASDKNTGEIDNIIGFMRNYNYNIMQLMANVFTFKDEIEKLNSKYYTYEKINVDYLDDLYLSAPAKRMLWQSFQIVDEIKNIKNSAPKKIFIEMARSKEDKPTRKMSRKSRLEKLYTDSKKQFIKLFGPDEYDKLNNEIKNKSESDFRWDNLYLYYTQFGRCMYSLDPIDLEELSNKNLYDQDHIYPKSKIYDDSIENRVLVKKQLNLDKSNEYPIPDRVLNKDKNKLLAFWKMLNEKELIGDKKYARLIRKSPFTDEELGDFIARQLVETRQATKETANMLRRLCPDSKIVYVKAKNVSDFRRKFDILKCRSINDLHHAHDAYLNIVVGNVFDTKFTSNPLNFIKNNSKNRSYNLEKIYDYDVIRNEKIAWLAERKEENQDGSIATVLKNLSKNDIRVTRRTYIKCEDLFDENIVRKGNGKFPLKENNNKSDTNKYGGYSGIKNAYFVLLEDEKHNRIIEAIPSFIYKKEKNGEKGSVINYLQNILGIKSAKILRDKIKIGSLLKIDKFPYNLAGKSGNGILISGGVQLILDKNTSKYIKKIENYKYKLDENKDYQINIFDKLSKEENIKLFDLFVDKFENSIYKNRVNIKLKEIKLARSKFEHLSIEEQIKTLTQMLILFGRENNAVNLEYIGLPKNTGKTKINKKINNKDIKIINQSITGLYETEEDLANI</t>
  </si>
  <si>
    <t>1870987.SAMEA103972705.GCA_900176655_01734</t>
  </si>
  <si>
    <t>MNLRKLNDYFIGFDLGTGSVGWAIITPDGELARFKGKPAWGSRVFPTADTAADTRLKRGQRRRYERRRWRLGFLQDFFREEIDRVDPDFFNRLNQSRLIPKDRGFHSPLFNDSDFSEKDYYDRFPAMPFLRAWLMTTDERADIRLIYLAFHNIVKHRGNFLQQDNKRLSAQTVKTDDAVEKLAEELSARCEAMEYRVSINQPVIVEALKDGSLSRSNKADRIGSAVNASEAELKNLGKTLGKALVGYVVDFTKVLLLDDIELEKAALNNDEKVDAILTNLPDDCLPLFNAIVEVYSSHILMGILRLNEGEIKTGALSGMDGHTLSFCQAREYEKYGTELALLKKLVKKYRPDAYGEFFRGDRYEGTTIYNKQTVKGYTKYNEVRKTGYEDFAKEVKKLFEGTGAATDPGYLEMMQSFEERTFLRRQKTSDNGSIPYQLHLEEMLAIIDNQGKYYPFLLQKRDEIASLVSFRIPYYVGPLSNVNAALDAQGRPRFSWATRRDGMEGTPIRPWNWEQVIDKSKTAQDFIMRMTSDCTYLYGQPVLPRCSLLYEEFCVLNELNGAWFTEDGDTRVRFDAYSDRAGIVEDLFKDKRKVKFIDVANWMQRNGCAGPTIRVGGGQGEAGFESSLTSYRFFCKDVFHVDELDPAWIPMIEEIILWNTLFEDRKILKEEIEQKYRDVLTAEQIKVICKKRFSGWGKFSKRLLDGIKAKTDIGPKSIMDVLREGDPSVSGRTRPMVLMEILRDDELAFPRIIEEENLKSVPVDGRLQIDDLPGSPAIRRTINQAMRILDEIVGIVGKPPANIFVEVTRDDDKRTKGKRTRRRYEQVKEAVAALGTEYAELKREFKAQDKVAFDDTRLMLYFLQAGKCLYSGKPLDINRLSEYQVDHIIPQAYVKDDSIENKALVLAAENQNKTDHLLISPGVRKARGGYWAALHRAGMMGDKKYNNLMRARISDAKMKGFIARQLVETSQSVKLFQMMAVNHYPETAVIPVRASLSHELREAKGYHKCREINDYHHAHDALLAAEIGRFLLYRHSEVFNNRVGYEKKVRAYIEKMGVDSVRKGKKPGSTSFFISSFQKSGFDKETGEIFRDGWDADFECERIRKYLNYKQVFVTRMPLIDHGAFWKQTVYSPREAGKRLSIQLKNSLNASKYGGYSGEQFAYFYCYEAQDKNGKKSIQFSEVPVRVANAGNVDIESLARDHAALLASRNAPYVFSRVLRAKIPKQQLIEIDGCRLSVRGKEEVRCAAPIAFTQDETAEVMKLFDASSSKLTEHELDSLFEVICVRVNMYSNRLYSNLKLESRKNKFYLLNINQKIDILRSFISLSKGGSNSEDLRAIGGSKTSGQLKARFNIEMSKSGNFAFIDQSITGMFEKRTFVDEL</t>
  </si>
  <si>
    <t>39950.SAMN05413926.BCB69_05375</t>
  </si>
  <si>
    <t>GCF_001717505.1</t>
  </si>
  <si>
    <t>Dialister pneumosintes strain F0677 chromosome| complete genome.</t>
  </si>
  <si>
    <t>GTTTAACCATATTCGTGAATTACATCACTCTCAAAC</t>
  </si>
  <si>
    <t>GTCTTTGGTGGAAAGGTATATCAAAAAAAGAAATTATCGTCTTTACTTTTAGCGCCATTACTTTGTTAACTTTAATTTTTATGTATTATAGGCAAATACATATATCCGGCTTATCTTCATGGCATCGTTTTTTACGCTGTATAGTAGAATCCTTTTTTCTGTTATTTTTAACACAATTAATGACCGGCAAGAGTATATTGCATCCCTTCTGGCGTATTGGATATTTCCCATTTGCATTGTGGATGACAATCTTCCCTTACTGCCTTACACATGCAATAAACAACACAACGCCTACTGACTTTAATCATCTAAGTCCCTATTTTTTAACCGGTATGGGAATATTTTTATTACTTTTCTTTGTTATGAATATCATTTCCAAAGCCGTTCTTGGTAAGAAAATGATGAGTTATATTACATTAGGATTAGTTGCTTACTTTTCAGCCATTCCTATGATTTACTTCCTACACACGCTATTAACCGGGTTAGTTATGACACCGCATGAACTATATATCGCCACTAATATGCCTACTACTTGGCTCTCTGTTATTATATACCCTAAAGTCGGTTTTGTCGGAAGTATCCTTTTATTTTTAAGTTTTATATTATACCTTATTATATACCACCGCTGGATTTGGTCGAGTGCTTACCATTTAAATCCTCGATGGAAAAACCAACGAGGCTCTCAAATTTCAATTATTTACCGCATTGTGCAAATCCTTGTATTTGCCGGATGTGTATGGCTAGTTATTCGGTGGAGCAGTGAATGCTTCCCTATGAAAGATTTTGAATCTTTAGAAGAATATGAAAATTACTTGGAAATGATTAAAACCACTCTTCCATAAAAATAAAAACTGATGAAATAAAATCATCAGTTTTTTTATTCTATTAAATATCGGTATAATTTCGAGAAAGCTTCTACATCCTTCATATGAAGAAAATCTAATGATTTAGCTATAACTCCTAACATACTGTATTTCTTTAAAAGAAGTTTTGCCTGTTCTTTAGTTTCCACCCCTACTATGGATAAATACCCATCTTCTAAAGCTTTAATAAAAGATGGATAATCATAAGGCTCTCGATATAAGCTAAGTAACATCAATAAATAATCCACTGCTTTTCTATTATCCAAATTCTCAAAAAAAGGAGTATTTTCCCAATCAATTAAAGTAATCTTTTCCCCGTCATATAAAAAATCACGTAAAGAAGGTCTCCCATGCGTAATACCTGCATGATGCAATTTACCCAAAGCCGTTCCTGCATCAAAAAGAATTTGTAACCGTTTTTCATCCTCAATATCAGACTCTATCCAGTCTCCGACAGAACAACCGGCACCTTCCGTAATCATATATTCTGCACAAAGATAAACTATTTTAGGTGAAAGTTTTGTTTGTACATAAGCAATGGAAGATCTTGCAATCTCAGCATAAAACTGTTGATTGACCGATTTTTTAGCAAACTGTTTACGTCCGTTTGATAAACGTCTTTTAATCCAATAAGTTTTCCCAAAATAAGGAAAACTTACATTTCTATAAGCAGGGTGGGTTTCCATCACTTTTTCAGCTTCTTTTATAAACTGTTCATCAGTAATCATAAAATCCTCCCTCTTTATAATACAAATTTCTTAGCGAATATAGTGTATCAGAAACTCATTTTTATAGCAAAATATGCATAGTCATTTCTTGTTTACTTCGTCCACTCATGGTAGAATATTACGAATAAAAACACAATAATTAAAACTAATAAACGAATACATATAAATGAGGTATTTATGAAAAACCAAACAGGATCTAAACCATTATATATCCGCCATTGTTTAATTACATTGCTAATAACTCTTATCGGTAATTTCCTATATGCGGTAGGGTTAAATTTATTTTTCGTTCCCCATCAATTTTTGGCCGGCGGTCTGGCCGGAATTGCAATGATTAGCTTTTATTTAACGGGAATTCCCATCGGTATAACCAACTTAGTATTAAATATCCCTTTATTGGGGCTTTCCCTTCGCTATATGGGTAAATTTTATACCATTCTTACTATTATCAGTACTATTGCACTCTCTGTATTTATTGATTTAACAAGCGGGCTTGCCGCTCCGATTTTAATTAAAAACCCACTCGTTTCTGCTATTGCCGGTGGCGTTATTATCGGTATAGGTAATGGCATCCTTTACCGTTTCGACAGCAATAGCGGTGGTTTGGATGTGATTGGCGCTATCCTCAAAAAATATTATAATTTAGACATCGGATATGTTGTGTTTGCACTAAATTTCCTCATCGTGGGAGTAAGTGCTATCATATTCTCATTAGAGCCTGCGGTATGTACACTCATCGGTATGTACTTAACAGCTACCATGTCCAACCGTGTAGTTATCGGATTTGCACAACGTAAAGCTGCTTTCATTGTGTCAGATAAACCTCTAGAAATTACAGATGCTATTTTACGAGAAATAGGTCATGGTGCTACACTCCTTGAAGGACAAGGTGGATTCAGTGGCGATAAAAAACATATTATATTTGCAATTGTTGATTTATTACAAATTTCCAAACTGCATCTCATTATTCATGAAATTGATCCGGCGGCATTCCTATTTATTATGAACACAACGGATGTTATTGGACGAGGATTTACCAAGCCATTACATACAGGCTCTCATCCTATAAAATCCTCACGCTACACGATTGCCAAAGATGGAACTTTAATCCCTACAAAGATTTGGGAGTATGAAATGAATTGTGAAGCCAATCCTTCTATGGAAGAGATGCAGTCTCCGCCGAAAATTGATAATAAGTAAAGGAGGCCATATGTCATTACGAACTTTTATCCTTTCAATCACTTTATTGTTTTTTAGCCCTATATGGGGATTAGCCAATGTTCCGGAAAATACGGCACATATTCTTTCTTATACCAGTTATAGTTCCAGTGAAATCTTTAAAGACGGCTCTCATACTTCATCTACCTCTTCTTCAACCATGTACTTCAATGATGAAACGGGAGCACTGCTTTCTTTTGAAGTACAAACTGATGGACAGACCATGTCTATTATCATCCGAAAGAACGGTATAAAAATATGGAGTGAGTCTTTCAAAGAATCCAGTCCGCATTATACGATTACACGAAAAAGAGATAAAGAAGTCATGTCATTCCTTATGCAATTAGGTCATAGAACTTATCTGGCTTCCTATGCTCCTGACGGACAATTAATCGTTACACAACAATAACAAAAAGAGGAACACTATATAGTGTTCCTCTTTTATAATACGTTACTATACTATTCAATACCATTCATTAATCCAGTTAGCTTGCTTATTCCAAACTTTCATCATGAACCGAGTCACTTTTTCTCTCTTACTTTCATCGGTCGTAAGCCAAGTAATCATATCTCGATGCAAAAGCTCTTTAAAATCCGAAGCACCAAAAACCAATTCATTTAATGCCGGAATATTCATACAAAAAGCCGGTTCCGGTATATGATGATCTAAATCAACACCTGCCATATCTTCAACATGAATTCGTAAATTGTAGAATACATCATCTTGTAACGCATGAATATATCCATTTTCTGCATTGAGCATATAAATTCCATTATTTTCTGATAATACGGAATCTACCAATTGAAATGAAAACTCACCATCCAAGTCTTTATCACAAGGCATACCGTCCATAGCAGCAACGGGGTCTATAATACGACACATCATAAATGGGAATGTTTTGTTTTCTATATAGATATGCTCTGCACCATTAGGCCAATAATAAAAAGAACGATCATCTAAAGGTTCAAACCAACTGCAACGTGCAATAGATCCACGATGACCTGCCATGAAAAAGTAAAGTTCCTCTCGTCCCTTATTCGAAGAATATGCCATTTCCCCTGCCAAAAGATGTGTATCATTTACACCATAGAAAAGATATCCGGCAGCTCCGGTTTCATCTCCGACCACTGCAATATATCCTTCTTCTAATTGTCCTTCAATTAATCTTCGCCAAGAACTTTCCTCACGAATTGAAAATCCATTTCTTCCCTTTATAAAAGTACGATATATGCCATCCAATAACTCCCATTCGTCAGGAGATGAAAGGGTCTTCACCCAACTTGGTTTTGATCCGACCTTTCCCAACCACTCCGGTGACGTTTCTCTCTTCCATTGGTGTACATAGAAAGAACATCCTAACGGTTGATAAAAAGATGCGTCGGAAGGCATAAGAATCATAGTGGAATTTCCATTAGAACGAGAAAATCGAAAGGCATTTTTTAATAATTTTTTCCCAATACCATTTCCACGTGCAGCTGGATGTGTAGCAAGCCCTACTGCATAATCCACCAATAGAGAATTTCCACGTAAACAAATTTCATAAGGTCTTAAATGCACAGCAGCTGCAATATTTCCCTGTTCTTCAGCAACAACGACATTGTCATGTTCATAAATTTTTGAGAAAAACCATTGAAAAAATGCTTCATCCGGCTTTTCAAAACAATATGCCCATAAAGACTTAATATCTTTACTGTCAGATTCTTTCGCTCTCCTAAATTGCATATACAATCCCTCAAACATCAAACTGCTTATTCATTACTTGCTAACATTACATTATATTTTTCTGCAAAATGATCCGGATGATATTCCATCTTTGCTTGTCGAAGTCCGGGAATACCTAAATCTTCCTCTCGATTTACAAATAAGGTATCTGCAAATTCATGCATAATGAAATCTCTGTTAATAACTTGATATAATCCTCTAATTTCCGGATTTGCTTTTTCAAAATGAATATGAGCTACTCTATCATTAAGCTTATCTCCAATGGAAAAGGCTTCTATTCGTCCATAGATACGAATAACAGCACCTTTGACACCTAACTCTTCCCAATAGTCAAAACAACGCTGTATAGATACCATTTCATCCTCAATATCACCATGTCGCTTAAACCAAGCTGCACAAGCTTCTTTCACTTCTGCCATATTTTCAAGAGTAATCGGTTCATATACATAATCCGGATATTCACGTAAAAAACTATTTAAATGGTTCTTTTTCATTCTAAATTTTTTACCCGAAAGACGAATTAAATCTTCCGTCTTATAAATATATTCAAAATCATCTCTAAACTCTTCAAAAGTATACGTGTGCTTACAAACATTCTTAATTTGTTCTACCACCCAAGGAGATGCACCCATCAGACGGAATGGCTTACCTTGCGATTCCAAATGCTGCTTTATCACTTCAAGACCATGTTTAAAAGAAGCACCTTCTCCCTCAAACGGCGGCATAAAATATGCCATATCACCTCGACCGGCTCTGATGAAAAGAATATTATCCTCTACAGCCCAAACAGTATTATATGCATGCTGCCATAAAAACAAAGTATTAAATGAACAATCACATTGTTCATAATGATGTTCCCCAAAAAAAGAATTAATGTAGTCTTTATCCTTTATATCAAAGGAATGAAATTCCATGCTTACTCCTCACCGTAGTTATAACAACTACTATTCCCTATTTTATTTTATATTTAATATTATAAATCTACTAGTATTGTAGCACATTCATCAACCGGGCAGGGTTCTTATTTTTTATGTGCATTCCACATGGACATTTTTATAATATTTATACCCACAAAAAGTAAAATCCCCCATATAAAGCCGATTATTTTAAAAAGACTGTAAAAAAATAATCGCAATAGGTTTATGAAATATAAGTATTTCACAAACTGTTCATAAGTTATTCATTTTTTCACTATCATAAAATTTTCAATAATTATCGAAGATAATCACAATATGTCCTTCTTTCCCTCAAGTTTTTTATAAAGTTATCCACAACTATTCACAGCATCCTGTGTACATCTCCAGTGTACAACCTTCGAATAATCCTGATAATATCGTATTTTCAATATATATACGTATTGAAAATACACATGCCTCTCCATGAATGTGAATAACACTGTGAATAAGTTGAATAACTCCCACTTTAATTAGAAAAAATGCCACCAAACAAAAAATCGATGAACAAATATTCGAATTATTCACAGGCTCGATATGGTCGAAATTCCTTCCATTTTTCAGCTATTTTCATTTAAAAATAACAAATAAATGCGAAGTAAATTGAACTTTTGTTCCCTTACTGCAAAAAATACGCTGCAGCCATTTTTTATATGCATAATAAATGTACAATAAAAAAACAGCTCCCTATCAAAAGAGCCGCTCTTAATATAAATAACCATTAAATATTTAACCATTTTTATAAATTACATCACTCTCAAACTTGTTTACCTCTATGGGTATATAAAATAAAATTCTTTACTGAATATTTATTTCCACTTTTTACCTTAACATTCTACACATGACAATTACATCACTCGCAAACCTTGTTAAGTGCTTAAATTCATGTTTACTTGTTTAAAACGCTTTAATCTTTTATGCCGTTCGTTCTGCAAAAAACTTTTTCCAGTAGGGATTCTCTTTATCAAAAATTTCTTTTTGCTCTGCCGTTAAATTATGCGGATAGTCAGCAAACAGGTTAAAAATTTTTATTTTATCGAACGAAAACTCTCTAACTCCAACCTTTTCTGGCAAATCCACCCAATAAATGGAATCTGTTGACTTGTTCTTATAAAACGTTACCTTATTTGACACTTCCTTCATCCCCTTTCAATTGTTTATTCTCAAGCGTGTTAATATATCCTAGCAACACTTCAAATTCCTCTGAATCTTTTAAGGTATCAACGTCAATCATAAATCCGTCCGTTAAATCCCCTGTGCTATTGCCACAACCAAAAAGTTGCGATAGCGTGTGTTTAACCATATTCGTGAATTACATCACTCTCAAACGCTACAGCCTGAACGCTATCGAGAACTTCCGTTTAACCATATTCGTGAATTACATCACTCTCAAACTATTAGTTAAAGGCTTGTTCGTTGGTTCTAGTTTAACCATATTCGTGAATTACATCACTCTCAAACATAGCTAAGAGGCTAAACGTTTCTTATAATGTTTAACCATATTCGTGAATTACATCACTCTCAAACCCGGATACATCTCAATAGGTGTTGATTCAGGTTTAACCATATTCGTGAATTACATCACTCTCAAACTGACGAGGCATCAAGCATCGACAATCACATGTTTAACCATATTCGTGAATTACATCACTCTCAAACTATATTGATATGCCTGTTACTGTCCCGTGTGTTTAACCATATTCGTGAATTACATCACTCTCAAACTCGCATCTTCATGTAGCACCTGTCTGAGAGGTTTAACCATATTCGTGAATTACATCACTCTCAAACGACGTTTACCACGTAACAATACCTTAGCACGTTTAACCATATTCGTGAATTACATCACTCTCAAACCAATATCAGACACTGCTGTTATTGGAACCCGTTTAACCATATTCGTGAATTACATCACTCTCAAACGAGGGAATTTATACTTTTATAGTTCCCAAAGTTTAACCATATTCGTGAATTACATCACTCTCAAACTGGCAAGGGCTACCGCCTAAAAGTAAATCAGTTTAACCATATTCGTGAATTACATCACTCTCAAACTATCAAATATTAAACTAACACAAAAAATTAGTTTAACCATATTCGTGAATTACATCACTCTCAAACCTAGCCGCTGACGTGCTTTTGCGAGTACGTGTTTAACCATATTCGTGAATTACATCACTCTCAAACAATGCAACTATTACAGGAGCTACCACTGGCGTTTAACCATATTCGTGAATTACATCACTCTCAAACTTTGTCCGCAATTTCTTTTCCTTTTTTAATGTTTAACCATATTCGTGAATTACATCACTCTCAAACCGACCAGACGAGTGGAGCAACAAAAGTAAAGTTTAACCATATTCGTGAATTACATCACTCTCAAACTTTGTCCGAAATTTCTTTTCCTTTTTTAATGTTTAACCATATTCGTGAATTACATCACTCTCAAACAGAGCACGTTTATAAAGAGCGTTGACTATCGTTTAACCATATTCGTGAATTACATCACTCTCAAACTAATGAAAAAGCAATATGGTTGTCTGGCAAAGTTTAACCATATTCGTGAATTACATCACTCTCAAACCTCAATTCGCTAGTAGTCGCAAATCGAGATTCTCTACAAGTGGATACACCCCACCGGATGTCGTAATTCCTTGTTAGAAAATCTGACAAAGATCTTCATCAATGATTAAACAACTTTCTTGTTCTATTGTATCATGACATGCCCCCTCCAGTAACAAAAATGGAATTTCTTCTTCCATCGCACAAGTATAAAACTCTTTTCGCATCGATTTGGGTAAATAGATACGGAATTGATTAAATATAAAACAAGTTTTCCCGAATAACTCTGTCCAAAGTTTCATATATTCAATCATCTTTTCCATTACATTTAAATCGGATGTATCGACTTGTACATGTACGGCTTTAAATAAATTAGCTACATCCGGATTCCAGTCATAGGTAAGTGGTATGGGAAGTTCTTGTTCCAGCTCTTGTAAATAACTGAGTACATGCTGCATAACCGCTTTTGTTTTCATATAATGTTGTTCATTATTCGCTTCTTCTTTCAAACGATTACACAGTCTTTTAGTCACAACTGCCGTTGAAAAATCCATAGTCCAAGGACTTAAGAGAAGTTGTACATGTTTTCGAAAATCTAAAATTTCTCCATCATCAGATAATACAAAAGAACCTTCTTTGCCTTCCGTTTGTTGATACAATTCCTCTACTACCTGATAGTAGTAAGTAGGATTTTCTATCGATACAATGGGAACACTCTTAAAATCAAATACGATTTGTTTCTCCCATTCCGGATGTACTAATTTCATACAATCACCAACCGTTCATCCGAATCTACCACTTCTTCTTGAACATGACCCGTTACTAATTCCATATTGGCATATTGTTTTTCTGTAATCATCATCATTTGAATAAGACCGTGTTTAGGAGCTTCTATCCGTACATGTCCCATGACTGCTTGTGCAGCAGGCACATTTTGTACGATTTTACTGTATACGGATTCTTGCATCATAATAAATCCGTTTCGAATTAAAAATTTCCTAAACTGCGTATACGCTCGCCTATCTGCCAACGTTTCTACAGGTAAATCAAATAATACCAACACACGCATAAACCTATTCCTCATGCATCATCTCATAACACCGAATGTTTTCCGGTTTTCCTTCTTCTAATGCCGTTAATACACTACGACAGTAAATACCGATGGCTTGTGATACCGTCGTTTTTCTATTTACAATTCTTACTTTTTCATTGAGTACATTAACCAGTTGAGACTTTTCTTCTTTCCCTATTTGCTTAGGTTTCATAGACAACACTTTATAGTCCACCAAGGGACGAAAAGGCTCCATCAAATCACAGCCTAAATTAAAAGGATTGTATGTATTATCATGAAAAATCCCCAACTGTGTAGAATAGCCGGAACTTACAATTTCTCGATTACAAGCCGATAAAATGATGGCATACCCATAATTCATAGCCCCATTTTCTACCGACTCTTCACGACGTGAAAAAGTCATCCCCCATAAAGCACTAAAATACACTTTGGCGGCATGTCCTTCTCGATTAGTCGCATCTCCCAGTTCTACTTGCCGACTATATCCTTTAAGAATTTCAGATTCTATATCTCTCTATATAAAGAAAAAGTACTTCTGCCTGCTTTCGTATTTTCTCACTTACAATCCGCTGCCATACCTGTTCTTTCCGTGCCGGACTCCATGCAATTTGCTTTCGAAGACAACGACTCGCATCACAACTTCCTGCATAAGAAATCAGTTCTCCTCGAGGATTTCGTTTTTCATCACAAAAAATAATTTTAATTTTTCGTTGCATACACTGATTCAACCAAGAGGTCGTCAAGGATATAGCCGTCGACTCTAACAAAACCGTTTGAATCTCATCCATAAAGATACGATGAGTTTCTTCTCCACGAATCACCATATATCCTAAACTGTAACTCACCTTGGCACGCCGTGTTACAACCACCGTTCTCCAACTCATGATTTCTTATAGGGGGCTAACGGAATATGCTGTTCATAGAACCCTGTTACCGACTGATGAATAATGTACCAAGAATCTTTGTCCGATAAATTTTTACTCATATATAATCTTCCAGATTGTTTTGAACTTCCAAGCAAACTCAGATTAGATAATGTAGCATTGCATTGGAATAAATGTAAAATTTCACTTAGTATTTGACATTTATCTTCTAACGATAGTGCTATATAAGATTCTCTACCATTTTTTAATACATCTCTTTGTGTAGAAAACCGCTTGCTAAAACAACTATGTTCTAATTTATCCAAGAATACATCATATAAAGCAAGTAATTGCGATTCTTCCAAATGGTCATAAGAAGTAATCAATGCCTCTTTATTCATCTTTCTGCGATTAACAAATTTTAATACCGCTTTTAAAGTCATTGCATACCCATTATTAAGAACCAATTCTTCTGCTAATCTACAACCATATTGCTTTCCTGTCTTTCCTGCTATAGTCACTCTAAATCCATCTACACTAAATAAAGATTGTATTGGAATTTGTTCAATAAGTACTTTAGGATTTTTGAGTTTTCCACCGGTTGACATCCAGAGTTCTTCGCAATATTTTTGTTTTTCTTCTAACGTAGTCAGTCTTGCTGCCAGGTGAAGAGGCATCGTTTCGATTACATACACAGGCTTCCCTTTGTTATCTTCTCCTTCTACGTACATAAAGTAAGCAGTCGATGCACTATTATAGCCTCCATATTTAGAGATGTCTGATATAGCCCCTTCTTTCTTTAAGGAAACTTGTCCTTTCCCTTTTTTGAGTGGCAATTGATCAAACAATTCCCCTTGTCCTACATAGGACATACGCGTTACCAAGATATTATTTTTATTCATCCATCTCGTAACACTTGGCATCATCCCTTCTTCATTGGGTGCCCATGCTACAACTCCATTTCTTTCTACCGTATATTTATAAAGAGCATGTTCATTTAAGCTATATATCTGACAATCTTTTACAAAACGTATCGGATTCGATGTAAATTTGGTGTAGTGTACATTCCCTGTCACTATATTCAAGTAAGCATCTTTCGCATGATGATAATCGTTCAAATCTCTTACTTTAATAAATTCCCCATACTGACGGAAACGGGAAGTAAGCCCTGCTTTCACGTATACGATAATACTCTTCGGCAGTACTCTCTTTAATATTTCAGCTACGGCTTTGGTACTTTGTCTTGTTTCCACTAATTGACGTGCAATAAATTCTGCTTTTTCCGCATCACTAAAAGGAGTATTTCGAGTTAATCGGAAGTACTTTTCTTTACTGATAAATCCTTTATCACGTAACAGTTTCCAAAAGCCGATTTGTCTTTCTCGAATATTTTTACTTAAAGGATAGGTATTACTCTTATCTCTATTTTCCCTATTGTCTACAATAACCAAATTATCCAAGCTGTCATCTTTCGTCTGTGATTGTGGATAAATATGGTCTCTATCATACAACTGCCCTTTTAGTAACGCTCCTAAATCAATCGGTTTTCCGGTGTACATACATTTACCCATTTGTGTATAGTACAAAAACAGTTTATTGCTCCTAAGTTGTGAATCGGACTTAGATTCAATTTCTTCAACCCAGTCTTTACTCTCACGATTGCTCCATGAACGAACATCCTCTTTACACTTCTTATATAGTTCAATCAGTTGCTTCTTTCTAGAGTCCGTCCTTCCTTTATCCGGTTGTTTATCTCTCGCCATTTCTATAAATATACGAGCCGGCTCAGCTCCCATAATATGGGTAATTTCTTTGATGATTTTTAAAGTTTGCCAAATCGGCCTTTTTACTGCAGGAGATACGGTCAATTCTTTTACAGTTTCATAACTTAATACAGTATTTCCAACTAACTCTTTATTTGCTTCACTAATCGCTGCGCTATAGCCATATGTCGAACTTAAAATTTCCATTAAATTTAAAGAAGTCTTCTTTAAAGCAGTAATAATGTTCATAATTTCGCCGGTAGATGTATCTACCAACACTTGTACATCATCGGTTACTCTAGGTGTAATTTCAGTTAAAAATTCTTTAGAGAATCGTCCCCATCCTGTATAACGAAGTTTGGATAATTGTTTGGCGACAGGTTCGGATACTATACGCATTAAATACTTTTTAAGTATCTTTTTATCCATGCTGAAAAGAGTGATGGCTTTAATGATTTCTTCCGCTTTGTCTCTGGTAAAATCTTCTCCTAATATATTTTTTAAATCAATCCAAGGTGCTAACGAAGACTTAAACCCACCATCTAAACCTTTAATTTCTACTGCTTCTTCTTTATCAATGCCCTCTTTAATTAAGAACTTTGAGAATTTACTAAGAGTTACTTTTTTCGTTGTAAGAAACAGTTCCTTCCATAATTTTTCTTTTTGTTCTTCTGTTAAATACGTACCCGCTTTACCAATTTTTACATTATTTAATTCATTAAATAACATATATTCCGTATATAACAAAGAGTTCTTAGGTAATACATCTTTCCCAAGCAAATAGGTACATTTATTAGTCATACGAGTAATAAATTTTTCTGCACTTTTTTCTTCATTAATACGTTCGTTAAAATTCCACGGTAAAATACGACCTTCCTTATCCGTATGCACTGCCCAACTCTTATCGGAATGTCTATTTAAAGGTCCTACATAGAACGGAATTCTAAAAGTAAGTAATTGCTTGATTTTTTCACTAATTGTTCCATAAGCATCTTTTTCCATAAGGAAAGGTAAATACTGTTCTGCTTTTTTTAAGATGATATCTAATTCCTGCTCCTGCAATTGATACGGAATGATGCCGTTAATAGTGGAAACTGCTTTCGGTAAGAAATTTTCTGCTTCTATTTTTGATAATACATATATTTTATCTTCACAATCCGGAAGTTTACTTATTTCTTTTTTCAAAAACTTATAAAATTCTTCCGTACTTCCACGTTTTTCAATAACCAGTTTTTCACCATGAATCATACAGCTACCAACATAAGCACTGTAACTATCCTTATCAGTTCCTCTAAACAGCTTTCTATATAAAGATTTATCTTGTCGTGTAAGCCTTTTTAATACTTCTAAATCTTTTTTATGGGTTTCATATATTGCAATCTTGGCTTCTGATAATGTTTTTCTATCTCCCATGAGCTCGGCTAACAAAGACCAATCATAAAGCATTTTAGCTGCATAAACTAAATCAAATCGTTGTTCCAGTACACTTTGCAAGTCCGATTCTTTTTCTTCATAAACGGCAGTACTAAAACTAATTTTACTATCTTTAATTTCGAATACTTTTAATGCTTCTTTCAAAGATTCATCCATAAATAACGTACTTAAATTAGCGGTTCCACCACATATTAACTGAACTACTTCTTTAAGTTGTTTATCTTTTATTACATCCCAAACTTGTAATATTTTCTCTGTTTTTTCTCTCTTTGATAGACTCTTATCTTTAAGTATAATTTGAATTTTTTCTACATGACCGACCGGAATTTCTTTTTGTAATAATTCCTTAATCGCATTAGTTAAAGCTATATAAGATTCATCAAAACCGGAAGTTTCTTGATTAGATAAATCATAATTTTCAAGCAGGAAGTGTCCACGATGCTTAATAATATGATGAATAGCTAAATACACTAGACGCACGTCAAAAGATTTATTTTCCGTCATCAATGCATAACGCAAATGATAAATTGTAGGATAAGCCTTGTGATATGCTTTATCATCAAAATCTTCATCATTAAAAAGAGTATTCGGCTGGTCTATACTTTTATCTTCTTGCCATAATCGACTTTCATGGAGTCTTATAAAAAATCCGGGATCTACTTTGCAAATTTCTTTTGCAAATAATTCTTGTAAAAGAGCCAGTCGCTGCTTACGACGCTGTATTCTGCGACGTGCAGTTCTATGAAGACGTCTATCTGCTGCCGTCTGTGCTTCCTCAAAAAGACGAACGCCCCATAAGGCCTTTCCATGTTTTTTGACAACATTATAAGAGGCATCCGTTACCGCCCAACCAACAGAAGAGGTTCCCATATCCAAACCGATGTAATAAGGTTGTTTGTTCGTCTTAGCCGTATCCATTTGACATACTCCTTTATTTTCTGTACACTATAAACATCTAGATGTTTAACCATCATTTAGAGAATTACATTACGAGTTCAAATAAAAATTTATTCAAACCGTCACGCAAGTGACACCACAGTGTGTGGGAAAAGCTCCTTCGGGAGTTTTTTTATTTGTATTATTTATGCGTGATTTACTTATTATTATTCAATTATATCTCTTTTGTTAATAAAAATAAACTTATTGTTATTTTAATTATGAGTTTTATAAAATAATTTTGGCAAATAAAAAAAGCATCCATAGGGATGCTTTTCTATTTGTAATTAAAACTGATAAGATGCTCCAACACCGACTCCGGATTCATCTTTACCATGTTTTGGATTGTATTTATGGTAATTAACATTGAGTTCTATTCCAAATCCGATATCATAGTTTACACCTACATTCGTTTCTCCGAAAGAAGAACCTGCTACGTAACTTACATAGGGCTGAAAACCTAAGAAGTGGTCTGTTGCTACACGAGCACCGCCATAGAAGGAATTATTCTGTCCTTTCATATGATTACGCCAACCGCCGAGAACTTGAAGATTTTCTCCCATTACATCATATTTTGCATATAAATCATTCTGATGTCCATACTGATCTCTATAAACACGTGCATAACCAACGGTTGTTTTTGGAAGAACGGAAGCTTCTACAAAAGATTCTTTAGTTCCCAAACCAACTCCTACATTTGCTGCAAAGGTAGTACCGGATACTGCAGCAGCTACCGCTGCTATCAATAATATTTTTTTCATAATACCCTCCTATATGCTATGTAACTATTAATAAAAAGCTATTTTAATGCAATGTATTCTTCTTATTGCTATTATTAGTTTATCATAAATGTTGAGAATCACAAAATAAAAAACCTTATACAATTCTGTAAGTTACGATATAATACATACAGAAAAGGCTTATAAATAACAAGGGCTCAACCCCTTATTTAAGTAAAGGATTTTCTTATGATGACACAAGGCTCTCTACCGTTGGTATCAGTTATTATCCCCATATACCATGGTGAAAATTATGTACAAGAAGCAGTTCGAAGTATTTTAAATCAAACCTATCCGCATATTGAATTATTACTGATTGATGACGGTTCCCCGGATAAGAGTGGAGAACTTTGTGACGAAATAGCTTCCTCTGATGCACGTATTCAAGTGTTCCATATTCCACATCAGGGGGTAGCCGCTGCCAGAAATGTAGGACTTGACCATGCCAAAGGCGACTATATTTGTTTCTTTGATGTCGATGATCATATGTATGGAGACATGATTCGTCTTATGGTCAGTGCCATGGAAAAAGAAAAAGCGGATCTTGCCATTTGCAATGTATTTGACGAAAAAGCAAGTGGACTTGGCGGATTATTGGGATGGCATATTAAAGATAAAAACTTATCATCAGAAACGATTCGTCATCGTTTGTTGTTAGGATTGGACCCTCAAGTTTGGAGAAAAATATATCATGCATCGTTATGGGAAAATCTTCGTTTTTCTGAAGAATCACATTATGAAGACTTGCATATTAATACCGAACTGGTTCTTCGTGCTAAAAAGTTAATTGCTACTGACCAAGTTTTATACAATAACAATCATTATAACGAACAACGTATCGGACTTACGGATAAACCGCAACGTATGGTACATGAACTCGATGCATGGCTACATGCTTTTACGCTAGCTAAACAAGATAAACAACTTGCTATCTACAAAGAGTATTATAACTGGCAGGGAATTCGAAGTTGGCTTCGTTGCTACGATATGCTTCCCCATACATTGTTTGATGAAAATGATTTTGCTTACACAGCTCTTTTTTCTTCTGCCACACTTCCTATAACTAATAGACCTGTTAAACACAGTGCCAATCATGTTTTATGGTATTATTTGGCTACACTGGAAGTATTACGCTTATCAGTATCCATCTTAAAGAAAAATGAGTTGGAATATACAGAAGAGCTTCGCCATATGTTCCAAGCCGCTATACAAGTACTTTGTATTAATAAAGTTTGCAAACAAGTATCGGAAAAGAAAGAAAAAGAAATCCGAACTCTCATTAAAGAAGGACGTTCTTATAAAAAACATTTAACTATCGCTCAACAACTGATGCTTACTTTACTGGAGGAAGAACCGGCAGGTATTATAGAGTTTAAGGGAAAACAATATATTAAAAAGGGTATTCCCCAAAACGACTGATTATAAAAATAAACCGTGCTATCTATAGATAACACGGTTTATTTTTATGCCTATTTTGTAAAAGTAAGTTTATTTTTTATGTAATACACGAGCACAACGTGCACATACATGAGGATGTTCCGCATCACTACCTACGGACGGAACATGTTTCCAACAACGTTCACATTTTTCTCGAGTACTTGGAGTAACCACTACACGTACGCCGTCTTCATTGATAAATGCATTATCCGGTGCTTTAGAAACATCTCCTACCAAAGTCGCAGTAGATACGATAAAGAAATCTGCTAAGAAATCTCCCATATCTGCCAACGTTTCATAAGCATCCCCCTCTGCATAGATAGTCAAATCTGCATCCAACGGATGCCCGATTAACTTGGTTGCACGAGCATTTTCTAATGCTTTCATCACATCGGTACGGAACTGCAATCTCTTTTCCCATTTAGCCGCTAAAGAAGAATCTACATGTTCCGGTTTCATGGTCGGCCAATCTGCCAAATGAACACTCTCTTCTTTACCTTCTACTTGCGGCATAGCTTGCCATACTTCTTCTGCCGTAAAACAAATAAACGGAGCCATGATGCGAACTAATGTATTTAAAATTTCGTACATGGCAGTTTGTGCACTACGACGAAGTACCGAGTCAGCATTTTCTGTGTAAAGGCGGTCTTTTAAAATATCTAAATAGATAGCTGATAAATCTACCGTACAGAAATTATGAACGGCATGATACATTACATGGAACTGATATTGTTCACAAGCATGAGTAACTTCTTCCTTAATCTGTTCCAAACGAAGAAGTGCCCAACGATCGAGTTCGTCCATTTCTTCATAAGGTACTACATCGTTTACAGGATCAAAATCATTTAAATTCCCCAAGAGATAGCGGAATGTATTTCTAATCTTACGATATACATCGCTCATACTCTTAATAATTTGTGGAGAAAGACGAACATCATTCTGATATTCTACGGAAGAAATCCAAAGTCGCATAACATCGGCACCATACTTATCGATAATATCTTGTGGTGCAACGACATTTCCTACAGACTTACTCATCTTACGGCCTTCGCCATCAACAGTAAATCCATGCGTTAATACCGCCTTATATGGTGCATGACCATTAACCGCTACAGAGGTTAAAAGAGAACTATGGAACCATCCACGATGTTGATCGGAACCTTCCAAGTATAAATCGCAAGGGTAGCTTGCCCCTTCCCATTCCGGTTTCGGTTGATTAAGAACACCATTCCAAGAAGAACCGGAATCAAACCATACATCCATGATATCCATTTCTTTTCTAAACTTACGTCCCTTAGCGAATCCTTCCGGTAAAAGCTCTTCCGCTGTATACTTCCACCATGCACCACTACCTTCTTTTTCAATAATCTTTCTTACAGATTCCGTAGTTTCCTTAGTAATCACATATTCTCCTGTATCTTCACAGAAGAATGCCGGAATCGGAACACCCCAAGAACGCTGACGAGAAATACACCAATCTTGACGATCACGAATCATATTATATAAACGGTCATGTCCCCAAGACGGATAGAATGTCGTTTCATCCACCGCCTTTAATGCTTGTTGCCGGAAATCATTAATGGATGCAAACCACTGTTCCGTTGCACGATAAATAACCGGATTCTTACAACGCCAACAATGCGGATAAGAGTGATGAATAGATTTCTTACCAAGTAAGCGACCTGCATGAGCTAATAAAGAAATAATAGGTCCTTCCGCTTCCCAAACGGTTTTCCCCACTAAGCCCAATCCGACTTCTTCCATCATGCGACCTTTATTATCCACAGGACAAATAATATCTTGATGAATACGCCCTTCATTTTCATACTTCTTATGTACTTCAAAGTCTTCGATACCATGTCCCGGTGCGGTATGAACACAACCGGTACCGGCATCTAAAGTAACATGATTACCTTCTAAAATATGTACGACACGTTCCGGATATAAAGGATGTGTAAAGGTCTTCATATCCCAATCTTGCCCAAGCATATCCGCCCCTACAAATTCATAATTTTCAATCTTACAATCGGCAAGAGCTTTAGGCGCCAATTCTTTGTTCATCAAATAATACTCATCTGCATCTATGTTGTGTACCCATACATAGATAAACTTCGGATTCACACTGATATGTTGATTGGCAGGAATAGTCCAAGGCGTAGTTGTCCAAATCACAGCAAATAATTTGTCTTTGGATACACCTTGTGGTGCCAAATCGCCTATATCCAATGCAGGAAATTTTACATAAATAGAAGGAGATTTTCTATCTTTATATTCAATTTCCGCTTCTGCTAAAGCCGTTTCGCAATGAGGACACCAATATACCGCCTTCTTACCTTTATAAATATATCCTTTTTCTGCCATTTCTCCGAAAATTTCAATCTGTTTGGCTTCTAAATGCGGATCAAAAGTCACATAAGGATGTTCCCAAGTACCAAGAACGCCCATACGAATAAAATCTTTTTTCTGCACCTCTACCCATTTTTTCGCATAAGCAAGACATTTTTGTCTAAGTTCTAAGGGAGTCATTTTCGCTCTATCTTCACCGGATTCTTTCAAAACGGCATATTCAATAGGAAGCCCATGTGTATCCCATCCCGGCACATAATGCGGTGCATATCCGGTCATATATTTATAACGAACGATAATATCTTTCAAGGTTTTATTTAATGCATGCCCAATATGAATTTTACCATTAGCATAAGGAGGTCCGTCATGAAGTACAAAAGACGGTGCTCCTTCTTTTCTTCTCTTATCTAAACGTTTTTGATGTAAATTCATATGCTGCCACATTTCCACAAATCCGGGTTCTTTCTGTGGAAGATTGCCTCGCATGGGAAATTCTGTTTCCGGCAAATGCAAAGTCTTGCTGTAATCCATAATATGCCTCCTAAAAATAAAAATCCCGCCCCCGTAAGGGGCGAGATTATATCCCGTGGTACCACCCTCATGACCTTATGGCCACTTGGAACAGTTAACGATGTCCCGTTGGGGCTTTTCTTCCCCAAAGCTCAAGAGTGATCTATTTACATCTTTTCATGCTCGCTTTCACCTATCCGAGCTCTCTAGTAATGAAATCCAATGTAAACCGTCTCTTTCAACGCCTTTTGATTTGCTACTATATTACCCCCTAACACTTGCTTTCGTCAAGTTATAATTGATTTTTCTTTTTATTACGGTTATTTATTGAAGTAGAAAAGACTTAGTGTTACACTTAAATTAAATAGTAAACTATATAAAGTAATGCTATAGGAGCGCGTATAATGAAAAAATTTATCATTGAAGAACCGATATTCCGCTTATTTCCTGATGTACATATCGGAATTATCGTCTTTAAAGGAGCCGATAATCGTATAAAAGCTCCTAATAAATATCTTCCACTCTTACAAGAAGCTGAAATTAAATCACAAACATTCCTCACTGAAGAAGAGTTTGGTGACAACCCGGTTATTGCCATCTGGAGAGATGCTCTCACTCGTTTCAAAAAGAAAAAAGGCGTTCGTGCCTCCATTGATGCTCTCATGAAACGTGTAGCCAACGGTAATCATATAGGGACCATTAATCCCTTTGTAGATATTTATAACGCTATTTCTTTGTCATATGCACTTCCTGTTGGAGGTGAAGATATTGATACCTTTGACGGAGATATACGTCTTACCATAGCCGATGGTACAGAACCGTTCATTACACTGGGTAGCAATAAAAGCGAACCGCCCAAACAAGGAGAAGTCATTTACAAAGACAATAGCGGTGCTATTTGCCGCTGTTGGAACTGGCGTGAATCCGTCCGTACTATGCTAACGGAAAATACAACCCATGCGGTCCTGTGTATTGAATGTATCGACAAAACAAGAATTCCCGCATTAGAAGAAGCATTAGAAAAACTGGAAACATTAGCTGCACAAGAAGTCGGAGGAACACACCAACGATTCATTTTAAATAAAGAAAGACCGGAAGTCATTATTAGTGACTAATATAATCTATAGAAGAAAGAAGGAATTTTATTATGGCTACTCCATTTTCTACTCGTCGCTTTATTGAAGATCCTGCAATTATTAAACAAGTGTTGGATAGATGTAAAATTATTCATATCGGATTACAAGATACCAATCGAATCTACGTAGTCCCCACCAACTATGGATATACATATGAAAATGGCCATATTACCTTTTATACACATGGTGCTACACAAGGTTTAAAATGGGAACTTATGCAAAAGCATCCAAACGTCGGATTTGAAATTGATACCGGCTTCGAACTGGTAGACGGTGGCGAAGTAGCTTGCAACTACAGTAATGCTTATGCAAGTATTATCGGTAGCGGAACCGCTTCCCTTATTACCGACATAGAAGAAAAAAAGAGAATCATTAATAACATTATGATGGTACAGGCAGGAAAATCTTTTACCTTTACAGATGCCATGGTCGAAAGACTCGGTATCGCTAAAATTGAAGTGGAAGAGTTTGCATGTAAATCCGGTTACTTATACGAAAAATAAGAACACCCATCTATAAAACCATATAAGGAGAGATTATCATGACAACATCCAATACACTGGTTGCTTATTTCTCTGCTACAGGTACTACTAAGAAGATAGCTGAAACATTAGCCTTAGTTGCACAAGCGGATTTATTTGAAATTGTCCCTAAAAAATTATATACAAAAGAAGATTTAGATTGGCATAATTTGAATAGTCGCAGCTCTGTAGAATGTAACGATACAACGGCAAGACCGGAGATTGCAACCCGAGTACCCAATATGGATAACTATCAAAATATTTTTATCGGATTTCCTATCTGGTGGTATGCAGCCCCTCGCATTATCGAAACCTTTTTAGAAAGTTACAATATGGAAAATAAATTTATCATTCCATTCTGCACTTCGGGAAGCAGTGATATTGGAGACAGTGCCAAACTACTCGAGCATTGCTCAAAAGGAAAAATTGTAACCGGTGCCAGGCTTCCTGCTGATATTTCAAAGGGTAAACTGGTACAATGGGCGAATATGCAAAAATTCTATAAATAATAAAAAGAGGAGAACTCAAAGGAGTTCTCCTCTTTTATGCTTATTCAAATAATTTATAAAAAGTATGAGTAGTGTTGCAAATATCTATATTATTAGATATAATTTAATTGCATAATGCAGCTTATGAATCTATTTTGGTTATAGATGTAAATTTTATTAAAATGCATTTAAATATAAAAGAATTATGTATCTTAAAACATATATAGGAGGAACTATGTCAGGACTTATGACACTTTCTATGTCTATTAAATACCTATTATTTGCCATAGCTATTTTCATTTCCAATATCGTACAAGCACTCACCGGATTTGCCGGTGTAATGCTCTCTATTCCCCCATCTATATTATTATTCGGTCCGGATACTGCGATTGCAGTAGTCAATGCACTGGTATGGGGTGTATCTCTTGTACTCGCTTGGAAAAACAGAAATTATCTTGATAAAAAAATTATTTTGTTTATTATCAGCTTCATGCTATTAGGAATGGCAATCGGTGTGAAGCTCTACACGATGGTAGATGCTCATATTATTGCACCGATTTATGGTGCTATTATCGTAGCGGCTGCCTTAAAAAACATATTAACAAAACCTGCCGACCAACCTATGCCCAACTGGATCTCCGCCTGTATTCTTATTGGCGCAGGTATTATTCACGGTATGTTTGCATCCGGCGGTGCACTCCTCGTCGTTTACTTGGCAGCTACTTTTAAAAACAAGTATACATTTCGTGCCAATGTGGCAGCAGTCTGGTCTTTCTTAAATTTGATACTCATAGTAAAGGATTTTGAAAGAGGACTATTCAATGCAGAAGCACTTCACTTGATGCTTATCGCCATTGTTCCCATGCTTTTAGCCGTATATATAGGTAATAAAATACACCATGTTATTAATCAAAAACTATTTACACGCAGCACTTACGGATTACTTCTTTTATCGGGAACGATGATTTTATTATAAGAAACGTAACAATAAAAAAGGGAATACACAATGTGTTCCCTTTTTTATTGCTGTCCTATTTATACTTCTAATAAATGGTTAATTGCCCAATTCATAATTTCTTCTTTAGAAGATTTTGCATAGATTCCACGAATAGCCAATCCATCACACAAAGTCGCTCCCTTACAACACTTTTCTAATGTTTTGGGTGCATTGCACAATCCGGATCCTTCATGTGTAATGACCGGAAATACTTTCTTTCCTGTAAAATCTAATCGCTCTAATTGCGTCAAGACTGCCATCGGATAAGTGCCACACCAAGAAGGTCCGGCTACTACAATACAGTCATAAGCAGCTACAGAATCTATATATTGTTTTAATAGAGGTCTGGCATTCTCTTTATATTCAGCATATGCTTCTTTTCCACATTGTTTATAATCTATTGCATAAGCTTTTACCGTTTGTATTTCAAACACATCCGCATCCACAGCTTCTCTTATATACTCCACTACAAATTCTGTATTCCCTTTGGCTAATTCTTTAATTTCTCCCTCTACGTAATTCTGTCCTCTTCGAGAATAATAAATAACCAATGTCTTAGCCATGTATATCCTTCTTTCTATTACCTATCATTTTCTTAACCCGTATTTATTACATTTGCTTTCTTAATGCCTGTAACAATCCGGTAGTCCCTCTTAGAATATCTTCATAAGTTTCATTAAAATTACCCGTATACCAAGGGTCTGCCACTTCCTTCGGCGTATCGGTAAAATCCATTAACTGCTTTAATTTCTTCTTGGGATCTCCTTGTGTCAGATGCAATAAATCTTCTCTATTTTCTTCATCCATTCCGATAATTACATCATATTTTTCATAATCTGCACCGGTAAATAAACGAGCAACACGTCTTGTATAAGGAATTCCCATTTCTTCCAATTTTCTCTTGGCAGGAGGATACATATCATTTCCTATTTCATCCCGAGTAGCCGCTACAGAAGAAATTTCTATCTTCTCATCCAAGCCCGCCTTTTTAACTATATCTTTCATAATAAATTCCGCCATAGGCGAACGACAAATATTGCCATGACAAACAAAAAGTACACGAATCATACGAATCTCCTATCTACGTTTTAAGTATATTCATAGAATAACAATCTCACTAGAAATCTGCAAACGCTTTGTATGTACTAATTTCCATGAAACCTACATTCATTGACTTTTATATACCCTTATGTTTAAATGAAAACGGTTATCACTTTTTGAAATTCAAGGAGGTTTACATATATGCGTGCTAAAATCAGTAGTATTTTATTATTTCTTTTAAGCGTACTTTTAGTAATCGGTGAACAATCTTTCGCCGGACCTTGTCCCATGAAACCTAACGGAATGTATATGGTATGCCATTGGGCAGGACAAGCTATTTTAGGAGTTGGAGTTGTAGTTATTGTATTGTCTATTTTTCATATCTGCAGTACTAATCGTGCCTTTAAGCAAGGATTAGATATCGGAATAATAGCCAATTCGATGTTACTGATTGCTACACCGGGACATTTAATTCCGCTTTGCAAAATGTCTACCATGTGCTGCCATACTGTCATGAAACCTTTTACGTTAGTAGCAGGTATTCTTATGATTGTTGTAGCATGTATTGATTTTTTTATGCAAAGAAAAAACCTTAAGAAAGAAGGAGAATAATGACTTTACGAGATCTTCCTATAAAAACGCTCAAACATAAACCACTTCGCACAACAGCACTGATGCTACTTACTTTCTTCTTATCTTTTGTCATTTTTTCCGGTTCCTTAGTTAT</t>
  </si>
  <si>
    <t>MDTAKTNKQPYYIGLDMGTSSVGWAVTDASYNVVKKHGKALWGVRLFEEAQTAADRRLHRTARRRIQRRKQRLALLQELFAKEICKVDPGFFIRLHESRLWQEDKSIDQPNTLFNDEDFDDKAYHKAYPTIYHLRYALMTENKSFDVRLVYLAIHHIIKHRGHFLLENYDLSNQETSGFDESYIALTNAIKELLQKEIPVGHVEKIQIILKDKSLSKREKTEKILQVWDVIKDKQLKEVVQLICGGTANLSTLFMDESLKEALKVFEIKDSKISFSTAVYEEKESDLQSVLEQRFDLVYAAKMLYDWSLLAELMGDRKTLSEAKIAIYETHKKDLEVLKRLTRQDKSLYRKLFRGTDKDSYSAYVGSCMIHGEKLVIEKRGSTEEFYKFLKKEISKLPDCEDKIYVLSKIEAENFLPKAVSTINGIIPYQLQEQELDIILKKAEQYLPFLMEKDAYGTISEKIKQLLTFRIPFYVGPLNRHSDKSWAVHTDKEGRILPWNFNERINEEKSAEKFITRMTNKCTYLLGKDVLPKNSLLYTEYMLFNELNNVKIGKAGTYLTEEQKEKLWKELFLTTKKVTLSKFSKFLIKEGIDKEEAVEIKGLDGGFKSSLAPWIDLKNILGEDFTRDKAEEIIKAITLFSMDKKILKKYLMRIVSEPVAKQLSKLRYTGWGRFSKEFLTEITPRVTDDVQVLVDTSTGEIMNIITALKKTSLNLMEILSSTYGYSAAISEANKELVGNTVLSYETVKELTVSPAVKRPIWQTLKIIKEITHIMGAEPARIFIEMARDKQPDKGRTDSRKKQLIELYKKCKEDVRSWSNRESKDWVEEIESKSDSQLRSNKLFLYYTQMGKCMYTGKPIDLGALLKGQLYDRDHIYPQSQTKDDSLDNLVIVDNRENRDKSNTYPLSKNIRERQIGFWKLLRDKGFISKEKYFRLTRNTPFSDAEKAEFIARQLVETRQSTKAVAEILKRVLPKSIIVYVKAGLTSRFRQYGEFIKVRDLNDYHHAKDAYLNIVTGNVHYTKFTSNPIRFVKDCQIYSLNEHALYKYTVERNGVVAWAPNEEGMMPSVTRWMNKNNILVTRMSYVGQGELFDQLPLKKGKGQVSLKKEGAISDISKYGGYNSASTAYFMYVEGEDNKGKPVYVIETMPLHLAARLTTLEEKQKYCEELWMSTGGKLKNPKVLIEQIPIQSLFSVDGFRVTIAGKTGKQYGCRLAEELVLNNGYAMTLKAVLKFVNRRKMNKEALITSYDHLEESQLLALYDVFLDKLEHSCFSKRFSTQRDVLKNGRESYIALSLEDKCQILSEILHLFQCNATLSNLSLLGSSKQSGRLYMSKNLSDKDSWYIIHQSVTGFYEQHIPLAPYKKS</t>
  </si>
  <si>
    <t>1334046.SAMN02469947.GCA_000505545_02013</t>
  </si>
  <si>
    <t>GCF_000505545.1</t>
  </si>
  <si>
    <t>Kurthia huakuii LAM0618 Scaffold1_1| whole genome shotgun sequence.</t>
  </si>
  <si>
    <t>GTTTTAGACCAATGTAATTTTAGATAGTAGTAAAAC</t>
  </si>
  <si>
    <t>AGAACCTGTTAATGGATTGGGGATATGGTCGCCAAGTGAATAAAGGCCAAATTCCATTCCATTTGCTGGATTAATGCGGTTTTTCATTTATAATTCCTCCTCAATAACGGTTAATTTTTGCTCAATTTCTGGGCGGCGTTGTTCTAAAAATGGTGGTAAATCTAATGCCTCGCCCATCTGTTCAATATTTTCATCAATCGTGAATCCAGGGCCATCTGTCGCTACTTCGATTAAAATACCATTTGCTTCACGGAAGTAAATGCTGTGGAAAAAGTAGCGGTCAATAATGCCCTCTGATTTAAAGCCATGTGCGCGCGCTTGTACTAGTACGTGTTCAAGTTCTGCGACATCATTGACGCGCAGTGCGATATGGTGAATGCTACCGCGACCTGGTTTTTCGCGGTCGCCTGCTTGTTCGATAACGAAAATTTCGCCAACTGCTGAGCCAGCTTGTTGTTGATAAACATGACCTTGCTGCGCTGTGTAGTCGAAAATTTCTGTTAATGTTGTTGCAAGAGCTGCCTCGTCACGTACGGTCATTTCGACGGTGCCCATCCCTTGAATTAAATGCTCAGTAGGGATTGCCGCTTGTGGCCACGGTTCCCAAAAACTTTCGCGCTCATCCGCTACAATTAAATGCATACGTAGGCCATCTTCATCTTCAAATGGCAAGGCTTGACGACCTGCATACGTTGTGATATCGCCATGTTTGACGCCTAACTGTGCAAAGCGTTGTTGCCAAAATGTTAAGCTTTCTACGCTTGGGACGATTAATGAAAAGCCTGTAATGGCATTTGTGCCGCGACGTGTGGCACCGGCAATTTTCATTTCGAAAAATGTAATGTTTGTGCCGGGTGTTCCCGTTGTATCGCCGTAAAATAAATGATACATATGAGGATCATCTTGGTTGACCGTTAATTTAACGCGGCGTAAGCCTAAAATATGACGATAGAAATGGTTGTTTGTATTGGCGTTTTTCGTAATCATGGAAATATGGTGGTGCATGTAGAATCAGTCCTCCTTCATTGAGTTTATTTTATCTTGAATTCAAGATAAATGCAAGGGTTATAGAAAAAAAGATACTATAGTCCACTATTTTTACTATAATAGAAGAGAGGGGGATGGATGATGCAACAACAGACACAGCAACTTTTGAATGCGCTTCGCCAAAATAGCGAGGCGCTCATTGATGACGGTCTCCTTTTAGCGACACGTCATCGCTATAGTCGTGCCTATATGTGCTTTCAGGCAGCGATTGATGAGATGAATAAATATTTTAGTATTGAACGTACAGAAAAGGTGGCACCGATTAATTGGCCAGCGATCGACGTTGAATTATTAAATGATAATACGGTGCTTGAAAAGGATACGATTATTGAACAAGCACTCGTGAAATTATTAAAGGAGCGCGCTTTTGGCAATGAAGCGCAAACGTTACAGGAGTTTGTGAATGCCATCGATTCGTTTAAACGTGTACTTGCAGGTGATGAAGAAGCATTAGTTGCAGCACTTGATGAACCGCTACAATATATGATGTTTGACGGCGAAGCGCATATTAAACAAGTGATGCATGAGCGCAATGAATTGCGAAAAAGTGTATTGCAAGTTGACATTACGAATGACGGCAGCATCGCACCAGAACAGATGATTACGCGCGAGCATATGACCGAAATCGGCATGGCCGCACTCGCAAACCAATTAATGATGGATTACTAATGATAAAAGACAACTCCTAGACAGCAGTGTAGGAGTTTTTAATTACATTTTAACGAGATTTTTTCGTTAAAAAGGGAATATATGAAAGAAGGAGGGAGGCCGATGAGCATTGTACTCTATAGCTTATGCTGTTATTTAGTTGGTTCATTTATGACCGCTGCAGTTGTCGGGAAATTGTCTGGCGTGTCATTAGCTGCTGAACATAGCGGCAATTTAGGGGCACGTAATGCAGGGCGTACGCTCGGTAAAATGGCGTTTGTGTGGACGGCAGCGGGAGATGTGTTAAAAGGCGTTGCAGTCGTGCTTGCTGCGCGGGCGCTTGGTTTAGCCGATACGGTGGCTGCAGTAGGACTTACATGTGCACTGCTCGGGCATCTTTATCCGGTGTGGTGGCGATTTCGCGGTGGTAAGGGAGTAGCGACACTATTAGGTGGACTACTCGCATTAGAGCCGGTGTTATTATTAGGCGCGTTGCTTGTGATGGCACTCGGTTACTTAGTAACGAAAAGCTTAACGCTTGGCTTTGTAGGGAGCGTGCTAGTATTAGCCATTGTCATTGTCGCATTTTACCCAGCTTATTTCATTTTACTACTCGTACTTGCGGGCATTCTATGGAAGCATCGCACAAATATACAGCAAAGGTGGCGTTAACGATGTATTTTTGCAAAATAGCGAATACAGCAGCAGAGTTTGATGCGATTGCTGCACTCAACTATGAAACATTTGTCGAAGAAATCCCACAGCATGAGTCCAATACAACGCGTCGTCTCATTGATCGATTTCATCATGAAAACACGTATGTAGTTATTTATAAGGAACAGCATTTAATTGGCATGTTGGCATTTCGTGATAATCGTCCATTTTCTGTAGATGGCAAGGTGGGCGTGCCGGTCGAGCAATTACTACAAGACTATGACACATCAAAACTATGTGAAATTCGTCTATTGGCAATTCAAAAAGCCTTTCGGAATGGGCGCGTTTTTCAAAAACTAGCACAAGCGATTTATACATATGTTTATGAACGCGGCTATTCCGGAGCGGTTATTTCCGGCGTGACGCGTGAAGAAAAATTGTATCGTCGCATTGGCTTTGAGGCATTTGCCGCAGTAACGGGAACAGCAGAGGCAGCATTTATTCCGATGATTTTAACGCGCGCAAATTGCTTGCGCATACAGCAGCAAATTCGTTTAGAGCCGCACAATTTTTATCCGGGGCCGGTCGCACAAACGGAGTTGACGCATACGACGATGTCGCATCGCTCGGTCGCTTTTCAGGAGTTATATGCACAGATGAAGCAGCGGCTACTTACATTAACATCAATGCGTGACGTGACGACATTGGTCGGCAGTGGCACGTTGGCAAACGATGTTATGCTTGGGCAAATTCGCGCGACATTTGGCGAGCGACGTGGTTTAGTGTTAGCAAATGGTGAGTTTGGGGAGCGATTACAACGTCAGGCAGCGCAGTGGCAGTTGAATTTTGAAACGTATGATGTACCGTGGGGAGAGGCGTTTGATAGCGGAGCGGTGCGTCAATTAATCGCACAACAACATTATGCGTGGCTAGTGTTCGTGCATGGCGAAACATCGACTGGCGTTTTTAACGGTGCATTGATCGATGCATTAGCAGATGTCGATGTCGCGATTTGTGTCGATGGCATTAGTAGTATCGGTGCAACGCCGACTAATTTGGTGCGTTGTATGATGGCAACAGCGGTTAGTGGCAAGGCTATTGGGGCATTAAGCGGCTTGGCGTTTGTGTTTACAAATGAGCATTTTACAGAAAATGCGGCGCCGTTTTATAGTAATTTAGCCTATTATCAGCAGCAAGCCTTGCCATTTACACTACCAGCTTATTTAGTCGCGAATACGGTTCGTGCGCTGCAACAGTATCCAGCGCGTTTTGAGTTGCTGCAGCATCGCTTTAATAGACTCGCTCAATCGTCATTGGCGAAATACCGTTTTAGCGCTGCGCCGGGGTATGCGATGATTGCGAGTTTTCAATTGCCAGAGGAGCTTTGTGCCATTGCGCGCCTAAATAGTTTATTGCTACATGATGAAAGCCATTATTTAAAGCAGCGGCAGCTCGCACAAATTTCTGTTATTGGTCCACAATTTGATGAAGCGTTTGTGGCATTACAAAAATTAGTTGCATGGTATGAAAAATTATAATGAATTAGGGGCATTGTCAGCACAATGCTTCTTTTTTTATGCCAAAAACTTTATTTTAAAAGAAAAATTTTCTATAAAAATAACACAAGGCAGAAAATAAAAACATTTTGTAGAAAATATTGACAATTTAAAAAACTCGTAATAAGATACTAATATAAGCAAGTGATTACCGAATATGCGTAAAAGGAGGATGTTCAATGAATTTACCTACAGTGCAATTTACTGCAGAGCAAGAGCAATTCAGACAAGAAGTACGTGCATTTTTACAACAACATATCGAGGAGGGTACATTCCAAACGAAATGTGACTCATGGTTAAGCGGATGTGATCCAAGCTTTTCAAAAATTGTTGGGGATAAAAATTTAATCGGTCTTACGTGGCCAACAGAGTATGGTGGTCAGGCGCGTAGCACAATCGACCGTTACATTTTAACGGAGGAACTACTAGCGGCTGGGGCACCGGTTGCGGCACACTGGATTGCCGATCGCCAAACAGGTCCATTATTACTACGTTTTGGTACAGAGGAGCAAAAGCAATTTTTCTTACCGAAAATCATCGCTGGTGAATGTTACTTTGCGATTGGTTTAAGTGAACCAAACAGTGGCTCTGACTTAGCATCTGTTCGTACACGAGCAGAAAAAGTAGATGGCGGTTGGATTATCAACGGTGCAAAAACATGGACAAGTAATGCACATGACGCACACTACATGATTACACTTGTCCGTACAGGAGCATACAATCCTGAGAAGAAGCATGAAAATTTAAGCCAAGTAATTATCGATTTACATGCGCCAGGTATTACGATTACACCGATTAGCTACTTAACAGGTGAGCATCACTTCAACGATGTATTTTTCGATAATGTGTTCGTACCAGATGAGCGCGTTGTTGGAACACTTGGAAACGGTTGGAAGCAAGGCTTAGCGGAATTAGCGTTTGAGCGTAGCGGCCCAGAGCGTATTTTAAGTACATTCCCTCTATTAAATGAAGCCATTGAAGAATTAAAACGCCAAGGGGATGAGCGTGGTTTAGCAGAAGCGGTGAAGCTAGTAGCGGAAGTGTGGAGCCTGCGTAATTTATCGATTGGTGTAGCGAAAGTATTAGAAGAAGAAGGCGAAGTAAGTATTCCGGCGGCACTTGTAAAAAGTGTTGGTACGAAATTCGAGCAAAAGGTGCCTGAAATCGTTCGTCTACTATTAGATGTGTATCCACGATTAGATGCGGAAGATAAAATCAATCGTTTATTAGCACAGTCAACATTGCATGCGCCAGGATTTACAATTCGTGGTGGTACTTCAGAAATCTTATACGGCATTATTGCGAAAGGGGTTATTGCACAATGAGCGAAATGAAAGAGATGTTAGTAGAAGTCGTTGAAAAAATGTTAAAAGATAAAGTGGAAAAAGAGGATGTTGACGTATTAGAGCAAGGTCAGTGGGGCGAGGCTCTATGGAACTTGCTTGATGAAAACGGCATGATCAACATCGCTGTACCAGAGGAGCAAGACGGTGCCGGTGGCGATAAAGAGGACTTATTCGCCGTGTATCAATTAATTGGTAAATACGCAGCGCCAATTCCATTTGTTGAGCATACGTTAGCAAACGTGTTATTAAACGAAGTCGGTGAAATCGCACAGCAAACGCTAACAACACTTCATTTAGCAAACAGTGTTGAGACGACATTACCATTCGTTCCATGGGCACGCCATGCGGAGCAAGTTGTCGTTGTGACACCAGAAAAGCTTGTTGTGTTACCGTTAGCAGATGCCGTAATTACTGAAACGACAAATATCGCTTCAGAGCCGCGCGATACAGTTGAAGTAACAGCAGCGCCAACAGTAGAGGTGGCGTTAACAGCAGCACAATACAAGCAATTAATGAAAATTATTACCGCTTCAACAATCGTGAAAACATCTGGTGCGCTTGAAAAAGCATTTGACTTAACTGTACGCTTCAGTAAAGAGCGCGAGCAATTTGGTCGTCCGATTCACCGCTTCCAACTAGTGCAACAACACCTTGCATTAATGGCTGGTGAGCAAGCGATTATTAGCGTAGCTGCTGAAAATATTTTAGCGTCACTTGAAACACTTGAATCAAATGATGTTGGTTATGCGCGCCTACGTTTAGAAGATGCAAATCGCGTCATCGCAGCGTCTGCACACCAAGTCCACGCAGCAATCGGTGTAACGGATGAGCATAGCTTAAACCATTACACGCGCCGCATCTGGTCTTGGCGTGATGAGCTTGTAAAATCAGATTACTGGAAGAAAGAACTAGTACATGATATTTTAACGAGCTCGACGGATATTTGGACGTCATTAACAGCGTCAAAGCAAGCACAAAACGTTTAGGAGGGATTTAAGTGGCAGATTTATTATTTGAAATCGAAAATCGTATCGCGACGATCACGTTGAATCGTCCAGATAGCTTAAATGCATTTAGTGAGGACATGGTGCTAAAGTGGATTCAAGCACTAGAGGAAGTGCGCGATAATGATGACATTCGCGTTGTCATCTTAAAAGGAAACGGTAAAGCGTTTTGTGCAGGCGGCGACATTAAAGCGATGACTGCTGGCAAAGGCTTCTTTGAAAGCAGTGACGATATTTCGTCAACAGCACTAGCACGTAAAAACTCGCTATGGAAACGAATCCAACGCATTCCGCTTCTATTAGAAGAAATCGATAAGCCAGTCATTGCACAAATGCATGGCTATGCGATGGGTGCAGGACTTGATATGGCATTAATGTGTGATATTCGTATCGCGGCTGATACAGCGAAATTCTCAGAAAGCTACATTAAAGTGGGCATCGTGCCAGGCGATGGCGGCGCGTATTTCCTACCGCGTATTGTAGGCGTTGATAAAGCGCTTGATATGCTGTGGACAGCGCGTGTGCTTGATGCAGCGGAAGCGAAAGAAATGAATCTTGTGACATATGTAGTGAGTGAAGAAGAACTCGCAACGTTTACACAAGCTTATGCTGAAAAACTTGCCAATAGCCCAGGTGAAGTTGTGCGCATGGTGAAACGTGCAGTGTATCAATCACAAACGATGTCACTACGCACGTCACTTGATTACATTTCATCGCAAATGGGCATTGTCACAGAGCTTGCGGATTATAAAGAAGGCGTGCAAGCTGTGTTAGAAAAACGCAAACCGAATTTCCAATAACAATAAAAACTGAGAAAGGTGTGGAGGCGGATGAGACCGTTAGAAAATATTCGTGTATTAGATTTATCGCGTGTGTATGCAGCACCAGCAGGAACAATGATTTTAGGGGATTTAGGCGCGGAAGTCATTCGCGTTGAGCAGCCAGGTGGCTCAGACAGTACGCGTGGTTGGGGACCATATGCGGGGGGGCAAAGCACGTATTATTTATGTGCAAATCGCAATAAAAAATCCATTTTACTCAACTTAAAAGATGCGGCAGATCGCGAAGAGTTTTTAGAGCTTGTACGCGATGCTGATATTGTCGTTGATAACTTCAAAACGGGTGATTTAAAACGTATGAAGTTAGATTACGAGCACTTAAAAGCAGTAAATCCACAAATTATTCATTGTTCTGTAACGGGCTTTGGCCAAACAGGACCATTGGCATTTGAGCCTGGCTTTGACCCGGTTATTCAAGCAATGAGCGGCTTGATGGATGTAACGGGCGAGCCAAGCGGTGTCGCAACAAAAGTTGGGATTCCAACAGCGGATATTTTAACGTCTCATTTTGTTGTCATCGGTATTTTGGCAGCACTTCGCCAACGTGATTTTACAGGTGAGGGACAATATATCGACATCTCGCTATTAGATGTGCAATTAAGCAGCATGGCAAATGTATCGAGTGCGTATTTGAATTCGGATTTCGTATCAAAGCGTCTTGGCAACCGTCACAACAATGTGGCGCCGTACCAAGTGTTTGAATGTGCAGATGGTCCACTAATGTTCTGCGTGGGGACGGAAGGACAATATAAAAAATTCTGTGAGGCGATTGGGCGCCCAGAATGGATCACTGACGAACGATTCTCGGATAATTCGAAGCGTAAAGCGAATGAAGATGAACTTGTAACATTATTAACACCAATTATTCAACAAAAAACACGCGATGAGTGGATTGCGTTACTACAAGAGCACAAAATTCCGGGTGGTCGCGTGAATTCGATTACCGAAGCGCTCGAACAACCACAAGTGATTGCGCGCGATTTAATCGGCGAAATCGAGCATCCGGAATACGGACCTGTGCGTTTTGTGAAAAATCCATTGCAACACTCATCACTTGGTATTGAGTATGAGTTAGCACCACCAATGCTTGGGGAGCATAGTCATTTATATGTGAAACAACCGAAAGCATAGTCCTTGCGACGTATTTTTGGTACGATACTTGGTAGGAGGGGAACGGCGTGAATCAAGAAAAGCTAGAAAAAAATTATTTGATGAATACTGTCCAAAAAACGGCTAAAATTTTACGTGCCTTTACCCGCGAAGAGCCGAAGTTATCGCTGACGGATCTTCATAAAAAAACCGGTATCGGCGTTTCAAGTTTACAGCGCTTTGTCGCGACGCTTGTATATGAAGGTTTTCTCATTCGTGATGAGCGCACGAAACTGTATCGCCTCGGCTTATCGTTGTTTTATTTAGGTAAGCTAGTCGAGCAGGAGTCTAGCCTATTATCTCTTGCGAAGCCAGCGCTAAAAGCATTAAATGACAAGTACAATGAAAGTGTGTCGATGAGCATTTTAGATGGCAATGAACGCCGCTGCATCGTCAATTTTGATAGTACGCATTTATTAACAGCACGCAATCATGTCGGCGATACGTCACCACTTTATGCGGGTGCATCCGCAAAATCGTTGTTGGCCTTTTTGCCAGACGATGAGATTGCAGACTATTTAGAGGAAGTAAAATTAGAAATGATTACCGAAAATACCGTTGTAGACCGCGCAAAATTGTTAGCCGAATTAGCTGAAATTCGTGCGCAAGGCTATGCGGTATCACGCAAGGAGCGTATTTTTGGCGCCTGCTCGGTCAGCGCACCGATTCAGACGGATTCAAGTACGCGTCCTGTGGCATCGATTTCGGTCATTATTCCAGATGTGCGCTTTGACGATGTTGATTTAGCGCAGCTAACATCAGACGTGATGGATGCGAAGCGTGAAATTGAACGTTTAGTGCATTAAAAAAAGAGGCTATGGCCTCTTTTTTTTGCGTACATACGTGCTATGATAAGCATATCGTAATTAAAGGGGTTTTTGAACATGACTTGGCAACAGCAATTATTACAATACAAACCAAAAAACGAGCAGGAGGAGCGTGACCTAGCCGCATTTCGCTATGCCTTTGAACATTTTGATGATGTATTGACGCGCGACAATCCGCTTGCGCATATGACGGTGTCGGCGTTTGTCGTCAATCGTGCGCGTACACATGTGTTAATGGCGTACCATAATATTTATAATTCATGGGCTTGGACAGGGGGTCATGCGGATGGCGACAGTGATTTTTTAGCGGTCGGCTTACGTGAAGTGAAAGAGGAAACAGGTGTCGATGCGGTCGCTGTGAGCACAGAGCCGATTTCAATTGAGCAGTTATCGGTGCTTGGGCATATGAAAAAGGGGCGCTACGTGTCAGAGCATTTACATATGAATGTCACGTATTTAGTTGAAGCAGATGATTCGGCGCATTTAGTCGTATGTGAAGGCGAAAATAGCGATGTGGCGTGGATTCCGTTCGATGAAATTGCGACGTATTGTAATGAGGCGCATATGATCCCGATTTATGAAAAGATTATTCGGGCGTTGTAGGGCTACTGATTTGAAGAATTTAAAGAGGAACAGCTATGAATCAACATAGTTGTTCCTCTTTATTTTAGTTTAAATAAGTAAAAATACTTATTTATTTTACAAAATATTTGTTAAAAATGACTACTAATAATATAATTAATAAAAGTAAATAATGTCTTAAAAAATAAAAAACCTGTAGACATATAGTCTACAGGTTGGAGGTCTAATATGACCAACTTTTACGCTTTAAGCTTATTTTAACTTACCAATGTAATGTTACATAGTAGTAACAAATTCATTGTATAACATAATATAAAAAAAGTAAATAATAGGTTTTGGAGGATTATATGAATTATTCAATTGGTTTAGATATTGGAACAACAAGTGTAGGCTGGGCTTGTATCAATGAGCAACATGAAATTTTACGCTATCAAAATAAATGGGCGATAGGTGTACGTGAATTTGAAGCTGCGCAAACGGCAGAAACTACTAGACAAAAGCGCCAAACTCGACGTCGTTATAACCGTCGTAAAAAAAGAATTCAGTTAGTGCAACAGTTATTTTCAGCTTATGTACCTACAGATTTTTTTGGAGCAACAGATTCACTCCATTTTTGGAAAAATGACAATCAATTTGAGCAACGTACTTTATCACAAGTATTAAAAGAATTACGTATTAACCCTAAAAAAATTCCAACTATTTATCATTTGAGAAAATTACTAATGGAAGGTCCAAAACAAGATATTCGCTTAATTTATTTGGCGATACATAATTTAATAAAATATAGAGGCCATTTTCTAAATACTGGGCGCTGGACGAAGCAAAATCAAGGGTTTAATTTTTTAGTAGAGTGCAGCGACATAGTAACTGCCTATAGTGAAATCAATGGTTTAGCATTACCATCTCTCGACTTTCAGGCAATACAGTCCATCATTGAAGATACCGATATGGTGCGCAAAGATAAACAAAAACAATTAGAAAAAGTATCATCAAAATCATTTGTGCCATTGTGGCAACTACTATTAGGGTTAAGTGTAAATGCAGAAAAACTGTTTGTTGAATCGCAAAATACAATACTTTATAAAGAAGCTAAATTGAAATTAGTTTTAGGAAGTGAAGAATTAGACGAGGTGCGTGAAAATTTAACAGAAGTAGAAAATCATTTTATTGATGAAGCTTTTGCACTATATCAGCAAATAATGCTACAAGATTTGTTGCAAGGACATGAATGTGTTGCAGCATCTAAAGTGGCTAGTTATGAAAAATATCAAGAAGATTTGTGTGAATTTAAACGTCTTATAAATGAAACTAAAGATGAAGCATTATATCGTCGCTTATTTATTACGCCCAAAAAAGCAATGGCAGAATATAAGGAACAACCGAATAAAGATAATAAAGAGAAATTATGTTTATTAGATCGTTACAATCGTAGTTCAAAAGATAAAGAAGCGGTACTGAATACTATGGCTAAACTATTAGCAACATCAAATGTAAATCATCATGCCGATTTGATTGAAAATATAAAAGAAGGCACATTTTTAGCACATCAAAAAGGCACACATAATGCGGCAATTCCAAATCAAAATAGTATTTATGAAATCGAACAAATTTTAACGAATCAGCAATCGTATTATAGTTTTATCACCGATGAATTTATTAATAAAGTTATCGAAATTGCTTCATTCCGTATTCCATATTACATTGGACCATTGGCAAAGAATAATCAAAGTAAATTTGCATGGTTAGAGCGTATAAACAATGAAGGGCATATTACACCAGCAACATTTGATTCATTAGTTAATGAATCGATAACTGCTGAGCAATTTATTAAACGCATGATTAATAAGTGCACATATTTACAGGAAGAAGATGTTTTACCAAAACAGTCTTTATTGTATCAATATTTTGAAGTGTTAAATGAACTAAATAGTATTCAGATTCGCCCAGCTAATGCGGCAAGTCATACAAAATATCGTTTACCAATTGAAGCCAAAAAATGTGTGATTGAATTTGGTTTTCGACAATACAAGGTAATGACACATAAGCGTTTAATTCAAGTATTAAAAGAACAGCAATTTGAGTATTTGATTGGTGAAGATTATGAAGTATTTGGCACTCAACAAGAAGGACGATTTGCAAGCAGTTTAAAATCGTATGTTGAATTTAAATCACTATTTAAAAATAGTGCAGTACCATTTGATGAAGTAATGATTGAGCAATTGATTGAATGGTTAACAATTTTTAATGAAAAGACCATTATTAAAAAGAAAATAAAAGAACAGTATCCAAAATTTCCTGATGTGATGATTGAGCGCGTACTTAAAAAGAATTTTGTTGGATGGGGAAATTTAAGTAAGAAATTATTAGATGAACTGATTTTAAATGATGGAAAAACAGTGATTGAAAAAATGTGTGATTCTACTTTAAATTTTAGAGAAATGTTGACGGTGAAAAACTCTAATTTAGAAGAATTAATTAAGAAAAACAATCGTTCAAAACGTCAAACGAAAAAAATTAAATATAAAGATGTACAAGATTTAGCGGGATCTCCAGCATTGAAACGAGGTATTTGGCAGGCTATTAAAGTAGTAGAGGAACTTACGGAAATTTTTGGAGAACCACAGCATATTATGCTAGAAGTAGCACGCGAAGAAGGTACAAAGCAACGTACGCAAAGTCGTCTGATGAAGTTTAAAGCAGTAGTAGACGGTTTAGGTAAGGACGAAAAATCTCTAAAAAATGAATTAAACTCGTATTTAAATGAGCCAGAAGCAAAATTTAAAGACAATCGATTTTATTTATATTTACTGCAACAAGGTAAATGTGCATATAGTGGAAAGCCTTTGGATGTTCAACACTTAGCGCAGTATGAAATTGATCACATTTATCCGCAAAATTTTGTGAAGGATGATAGTTTAGATAATCTAGTATTAGTAGAAAAATCACGCAACCAACAAAAAGGTGGTTTCAAGATGCCTTTAGAAATTTTAAATGCTGCAGAAGGAGCGCGTATGCGTGGCATTTGGAAAAGTTGGCTTGATAAAGGATTCATGAATGATAAGAAATTTCATCGCTTATGTAAGGCTGCTTTTTCAGAGCTGGATCGTGACCAATTTATTGCACGCCAGTTAGTTGAAACAAGACAAATTATTAAAAATGTAGGCGTGCTGTTAGAAGAACGTTTTAGTGAGACGACCGTTCACTTAGTAAAAGCGCCGATTGTTTCGAAATTTAGAAAAGCTTTAGAACTACCTAAATTACGTAACTTAAATAATAAACATCATGCGATGGATGCACTTTTAAATGCGTTATTAATTAATCACGCAATTCAACAGTACGGTGAAAATATTTTCGCTTTCTCATTTAAAGACAAAGAGCGATCAAGTAAATTAGCAAAAGCAGCTCAACAAAAAAATGGCTTTTTCTTATTTAATAGTTTTTTATCTGAACAAATAAAAGGGCCTCGCTCTCGTAAAACTTTATCTGCTATAGCATACGTAGAAGAAATTTATTATGAGTTACCTTGGCAAACAACAAAGAAAATAGGAAATAGCGACGAAATGTTTTTTGATGAAACATTACACTCACCCAAAATAAAACCAGCGAAATATGAATCGAATAAAACTAACCTAAGTGTTCATGATAGTGTGAAAAGTTCTGCTGTTATTGTAGTGAAGTTGATGGAACAAACAAAAAAACAAATTGTCGAGAAAATAGATTTGATTCAGTTGAGTGTATTAGAAGATAAGCAGTGGCAGCATTTATCTAATGATGAGAAAGCTTTGAAATTAGCATCTCGTAAATATTCTACTAAAAAAATTATAGCTGCTACATGGATTATGAAACTGTCAAAATATCAAAAATTTATGTGGAATAATCAGATGTTTTATTTAGCGTCGATGAAGGAGCGACATTTAGCAACACAATTTATAGTACCTAAAGAGTTATTGATGGCCTATTTGCAAGCCAATGAACAAACTTCAGTGGCAAAGTTGCAAACAATTTATGCCACGATTGCCGAAGAGATGTTTAAACAGTATCCAATTTATAGAGAAGGGAATATGCCAAAGAAGGTAGCAGAATTTACAAAAGATATTCAAAATTTTGAACAAATGACAAAACAAGTAACAGAAATTTTTAAAGCGACAGCGAATAATGCCACGCGTTCGGACAGTTTAGGTAGTAGGTTATCTAAAGTTATGAAAGCGGCAGAAATCAAAGTAGTTTATGAGTCGATTACAGGATTGAAAGTAAGAAAACCTAAAGAATTATATTAATGGAGTGATTTGGTGGGCTGGAGAACTATTATTTTGACAAAGGAAGCCAAACTTAGTTTGCGCATGAATCATTTAGTTATTACGAGCGATGAAACGAAAACCATTTTTTTAGAAGAAATCAGTAGTATCATTATTGAAAATCCATCTATTAGTATGACAGGGCATGTCATGAACGCCTTAGTTGCCGCAAAAATCCATGTAGTTTTATGTGATAAAGCACATTTGCCAATGACGAATATCCAAAGTATTTATGGCCATCATCGACAATCTAAACATATTACTCAACAAATTGCTTGGGTAGAGGCGAGAAAGGAACTATTGTGGAAAATTCTTATAGAACAGAAACTTAATAATCAAGCAAAACTGCTACAATATTTTCAGTTAGATGGCTATGATGAAATGCAGCTATTAGTAGGAAATGTTGCATTAGGTGATACGACAAATCGTGAAGGGTATGGAGCAAAAATTTATTTCCATAAGTTATATGGTAATCATTTTATTAGAGGCTATGATGATACAATCAATGCTGGGCTAAATTATGGCTATGCATTATTGCATTCGTTATTTGCTCGATTGATTGTTAGCAAAGGGTATTTAACCGAGATTGGAATTTTCCATAAAAATGAATTTAATCAATATAATTTGGCGAGTGATTTGATGGAAATTTTCCGACCAATTGTAGATGGTATTGTTTATCAAATGGATAAAGATGTATTCACGAAAGAAAATCGGCGAGCTTTGATTAATTTGTTCGAATATAAGGTTGAAATTCGTGGGAAATCCTACTATTTGACACAAGCAGCACAAATATTTATTGATGGTTGTATGGAATATTTAAACACAGGTAATAAAGGAAGGTTACAGTTACCTAATTTAGATTATAAAGTGTATAAATGGGGTGTTTAGATGCCAAAGGAGGGTTTTAGAATTATGCGATTACTTGTCTTTTTTGATTTACCTGTTAGTACAGCTACCGATCGAAAAAATTATCGCAAATTCCGAAAGTTTTTAATTGAAAATGGCTATTTGATGGTACAATATTCAATTTATGCTAAGATCATTTTAAATCACTCGGTTTTGTCTTATCAAAAGAAAAAAATTGTAGATCAAATTCCTAAAAAAGGAACAGTGGATTTATTGCTTGTTACAGAAAAACAATATGCAGGAATGGAGAGAGTGACAAGTATTAAAAAAGATACAGAGCAAATAGCTTCTATTGAAAGGATTATTGAGTTGTGAGAATAGCTTCTTCGTTTTTTACACCTATTTATTTTGAAGAACCATGTGTACAAAATTTTATATTTCAAGATGCTAATCAATTAAATAATTGTCGTATGCTTTGGCAACAGTTTGAGCACAATCATGAAATGCTTGGTCAAGATTTTATACGACTTGACAATGGATTTGATACCGTCAAAGCAAAAGATTATCATATACTTCAATTACATGGAGGCGATTTAAATTTATTAGATGAAAAACAGTGGCAACAAAAAGTTTTTCAGAAAATTATTGAGCAAATTGAAGTTGATTTTATTCCAATGTATGAAAAAATAAAAGAGACGATTGAAGTGAATTTAGATGGATTAGTAGTGAATGTTGATGATTTTCAAATACATGTAAATTATGAAGAATTTCAATTGACACAATTGCAAAAATATATAAAATGGGATATAAAAGAAATGGAAGAACCATTAACCAATTTTTCTCGCCTTAAATTTATTCTGCAAGTATGGACTTCGCTTACAAATGGAAAACCATCGATTATCATCTATCATTTTCCTGAAAATGATATTGATATTCAGAAAATAGAGTTATGGGCGCAGATGTTGAAAAATACAAAAAGTACGATTATTTGTATTACAAAAAGCAAAGAGTGGCTGATGCAATTTCCTGTAGAACATGTGCATTTTATTAAAAAATCGCGGGAACGTTTTGATTTAACAGCGTTCCTAACCGAATTAGACTTATTAGGAGAAGTAGAAAACGATTCGTTGTCAAAGAATCAGCTCGCCATTTCTTTAGCGTATGAAGAACTTATTGTGCAAAATCCATTACTTTGTAAGAAATTAAGACAGTTTATTCAGAGCAGTCATTTTTGATTTTTTTAAGAGTAGCTAATAGCACTACAATGTTTATATGTAATTTTAGATAGTAGTAAAACAAAGCCCGGTGATTCAACAAAGTTCTGAATGTTTTAGACCAATGTAATTTTAGATAGTAGTAAAACCAAATACTATACTGTGATTGCTAGATAAGGGTTTTAGACCAATGTAATTTTAGATAGTAGTAAAACTAAAAGATAATCCACATAAAGCTATGACAGTTTTAGACCAATGTAATTTTAGATAGTAGTAAAACTAAAACGGTCCCTTTATCAACTTGACCGGTGTTTTAGACCAATGTAATTTTAGATAGTAGTAAAACTGTTTATACGCCGCAGCAGTCAGCCAATCAGTTTTAGACCAATGTAATTTTAGATAGTAGTAAAACATCTTTACCAAACACTTCCGCTACCGCATCGTTTTAGACCAATGTAATTTTAGATAGTAGTAAAACATTGTACGTGGTTTATGGCGAGTAGCTAGAGTTTTAGACCAATGTAATTTTAGATAGTAGTAAAACAACTGTATAAACGCCGTTTTCGTCCACACGTTTTAGACCAATGTAATTTTAGATAGTAGTAAAACCGGCGCTAATGTTAATGTAGAGGGTTTCGAGTTTTAGACCAATGTAATTTTAGATAGTAGTAAAACCAGTGCGTACATCGTTGCACTACGTTTACCGTTTTAGACCAATGTAATTTTAGATAGTAGTAAAACGCCGACCTTCTTATCTACTTTTTCTTCTAAGTTTTAGACCAATGTAATTTTAGATAGTAGTAAAACCGTGCGTGTGTACGACTCAACGACAGCGGAGTTTTAGACCAATGTAATTTTAGATAGTAGTAAAACTGTCTACGTTGCACCAATGCTGATTCTAGTGTTTTAGACCAATGTAATTTTAGATAGTAGTAAAACGGTACTAAAAAAGAACGTCCACAATTCGTTTTAGACCAATGTAATTTTAGATAGTAGTAAAACTTCACTTTGCCCATCTTTCGCACGATACGTCGTTTTAGACCAATGTAATTTTAGATAGTAGTAAAACTGAAAATGCTATGGTAACCGTTACGCAAATGTTTTAGACCAATGTAATTTTAGATAGTAGTAAAACTTTCTTTGGTGTATCAACTGATTACTTATTGTTTTAGACCAATGTAATTTTAGATAGTAGTAAAACTATTACCGCACGACAAGGTGCTTGCGATGAGTTTTAGACCAATGTAATTTTAGATAGTAGTAAAACCATCCCGTTTAATCATCGGCCATTCCACATGTTTTAGACCAATGTAATTTTAGATAGTAGTAAAACATTTTGTCATGCTGTAAATAAACTTATTAGTTTTAGACCAATATATTTATTGAAGAAGTTGAAAAATAATTCAGCTTCTTTTTTTCGCAAATTTTCTGAAAAATCACCTACAAAATCTTTAAAATTCGTTTTATACTATAACTATAGAAAGAAGGTTTAGCAATGAAAACAATTCATGTACATGCAGCACCAAGTGAATACATCTTAGAAGATGGTATATTGAAAAAGTTAGAGAGCTTATTAGAGGCGCGTGGTATTGCGCGTGCCTTGATTGTGACCGGAACGAAATCATGGGCGGCGATTGAAGCATTTTGGCCAGCGATGGCGGATGTTCAAACGGAGCTTTATACATACGGCGGCGAATGTTCATTTTCTGAAATTGAACGTGTGACGGCTATGATGGGCGATTATGATGCGATTATTGGTGTCGGTGGCGGAAAGGTCATCGATTTAGCGAAGGCTGTGGCCAATGAAGTGCATAAGCAAGTGATTGTCGTGCCGACGCTCGCTTCAAACTGTGCACCGTGGACACCGCTTAGCGTGCTCTATGACGATACTGGAGCATTTGTGCGCTACGACGTCTATCCGGTTGCCTCTAGCTTATTGCTTGTAGAGCCAGCATTATTATTACAAGCACCGCGCGAATTGTTTGTCGCCGGGATTGGCGATACGATTGCGAAATGGTACGAGGCGGATGTGCAACTGCGCACAATAGAGCATAAAACCGTACCGATGATGATTTCGTACGAAGCGGCGCGTCAATGTAAGGACATTTTATTAACGCAATCAGAAAAAGCACTTGCGGCGGTTGATACAGGTGTCGTCAATGAAGCGTTCATTCAAGTAGTGGAAACGATGTTTATGTATGCGGGTATGGTTGGTGGCTATGGCGATCATTTTGGCCGTACAGCGGGTGCGCACTCGGTTCATAATGGCTTAACGGCGCTTGAGGCATCGCATACGCAGCTACACGGTGTCAAAGTAGCGTACGGAATTTGTGTGCAATTAATGCTAGAGGAGCGCGATGAAGAAATCGAAGCATTACGTCCATTTTATGACGCACTTCGGTTACCGCAATCATTGCGTGCATTAAATATTGAGGCGACGGATGCGGAATTAATGGCAGTTGCACAAAAGGCGACAATTGCTGAAGAATCAATTCATTTAATGCCAATTGGTGACGTCACAGCGGCGCGTGTTTTTGAAGCGATGAAAAAATTGGAAACGTGCAAATGTCCTACAGTTAGCTTTAGTTAAGGGTTGCTTAACTAAAGTTAATATTGTATAAAGTAGAAAATGTTGTAATTGAAATAGCGTAGCGTTGAAAAATTTAAGGTGTAAAAAAACGAGAATCTCCTCTATTGAAAAGGCGGTTCTCGTTTTTGCTAGCGTTCAATTGGCGTAATTTCTTTTACATAGTCTTTAAATTCTTTTTTCAGCTCATAGGCAAATTCTTTCATGAGCTGTGTTTCGTGTCGATTGGCTTTTGTGACAATACCAAATGTGTGCTCTACAGGAATCGTCGTCAAGAAATCAATTTTCGCGAAGTTCATATTTTGCATAAAGCTTTTCGAATGTGTAAACGTTAAATCAAGTCCAACTGTATATGCTTTATTTTCCTCGACATATTGCTGAACGATATGCGGGTTGTTTACCGAAATGACGATATCGTTACGCCCAAACGCATACTTGATTTCATTCATCGTGGCGATGACCATTTTATCATCAAAAATAATGACCGGCTGTTTTTTCAGCTCCGCTGTCACCGCCTGATTGTGCTGAATGACTGGTGAGTCTTGGTGTGCGACGATGAGCATATTGCAGCTCGTAATTTTTGTGAATGTCAAATTCGGATTTTTTTGAATATCTTCGTCATTGTAAACAGCGAGTGCGACGTCTACTTTTTCACTTAGTAATTCTTCAAGCATTGTCTGCGAGTTTTGTTCACGAATTTGAATATTAATTTCTGGATAGATGGATTTCATTTGCTGGACGATTGTAAAGAGCTTGAAAAATGGTCCCGGAATCGATGCTACTTTTAATGTGCCGGTCAGGCGATTTTGCATGACTTGTGCGACTTCAGTTAAATCATCGAGTGCATCTAACACTTTTTTCGCGTGATTGACGATTACTTTTCCTTCTTTTGTAATGCTTGAACCCGTGCGATTACGGGTAAAGAGCGTCAGACCAAGTTCTTTTTCCAAGCGATTAAGACCTTGACTCAGCGCCGATAATGTCACATGTAAATCTTCCGATGCGTCTTTTAGCGTACCGTATTTTGCAATCGCTACGATGTATTTTAGTTGTTCAATCGTCAAAGCGATTCACCCCTTGTGCAATTAGTTTAGTTTACATTAACTAAAGTTTATTATAATGAAATTTACTTAAACTATAAAGTTCAATAAACTTAATAGTATAAAATTGCTCATGAATAAGCAACGAGAAAACATACATAAGAAATTATTCGTGCGTTTAACAATAAAGAAAGAGGTGTTTAATCATGAAAGATAAGCGATATCGAATCGCCAATCGTGAAGCATTGATCGGCGTCGCACTTGTCGTCGTCAACTTCGCGCTTTGGTATGGATTCGCTTATGGTATGGGTGGAGGCGACCCAACAGAGTATACATATATTATGGGGTTTCCAGCGTGGTTTTTCTACAGCTGCATCGTGACGACTGTGTTGATGATCGTCGTCATTGCCGTCTTGTTAAAATTTGTGTTTAAAGAAGTACCACTCGATGATGACAAGGAGGATGACAACTAGTGCAATGGCAAGTAATTATCCCGCTGGCGATTTTTGTCGTCATTATTTTTGGGATTGGTTTTTGGTCGAATAAGCTCGTACGTTCATCGGATTCCTTCCTATCTGAATATTTCCTCGGCGGGCGAGAAATGGGCGGCTTCCTATTAGCGATGACGATGATGGCGACATATGGTAGTGCCTCAAGCTTCATCTCTGGTCCGGGGGTTGCGTACAATACCGGGCTTGGCTGGGTGCTTTTATCGCTTGCACAGCTGCCTGCAGGTTATTTCGTGTTAATGGTGTTAGGAAAAAAATTCGCCATTGTAACGCGGAAATTTAAAGCGATTACGTTAATTGATTTTCTGCGCGAACGCTATAACAGCAACGTCGTTGTTATCGTATCCGCGATTAGTATTATTATTTTCTTATTTGCATCGATGGTGGCACAGTGGATTGGTGGTGCGCGACTTATCGAATCCTTAACTGGCATGAATTATACGACAGCGCTATTTATTTTTGCGGCCGTCGTATTAATTTACGTCGTTATCGGTGGCTTCCGTGCGGTGGCGCTAACAGATGCGCTACAAGGCTCGGTCATGGTCATCGGCACGATTATTTTATTAATTGGTACGGTCATCGCAGGTGGCGGTATTACGAATATTATGAATGATTTAGTCGACATTAATCCAAATCTTGTCTCTCCATTTGGCGACCAGCAGCAATATACATCGGCGTACGTATCGTCATTTTGGATTCTTGTTGGGATTGGGGTTATCGGCCTACCGCAAATTGCAGTGCGTGCGATGAGCTATAAATCAGCAAGCGGCATGCATCGTGCCATTTTAATCGGTACAATCGGCATCGCAACGATTATGTTTGGCATGCATTTAATCGGCGTCTTTGGGCGCGCGGTGTTACCAGGCATTGAAATCGGTGATAAAGTCATGCCAACACTGACGATGGACGTATTGCCACCGGTGCTTGCAGGTATCGTACTCGCAGCTCCAATGGCGGCGATTATGTCTACGGTGAATGCGCTGTTGATGATGGTTAGCTCAACGATTGTCAAAGATATTTATCTTCATTATATTAAGCCAGATGCTAGTGAAGCGCGCATTAAGAAAACGAGCTTTGCGGTAACGACGATTGTCGGTATATTAGTTGTCTTAATGTCGTTTAATCCACCAGATTTAATCGTTTGGTTAAACTTATTTGCGTTTGGTGGCTTAGAAGCGGTATTTGTATGGCCAATCGTGCTCGGCTTATATTGGAAAAAAGCGAATAAATACGGGGCGGTATGCGCGATGATTGTCGGTCTATCGACATATATTTTAATCGACCGTCTATCGCCAAATCTGTTTGGTGTCCATACGGTAACATTCCCTGTATTCTTGTCGCTTATCGTGTTCGTGACAGTTAGTATCGCGACGCATAAAAAAATTACCGAAGTACCAAAATATATTTAAGAAAAAAGGACTCGAGCAGCTGCTTGAGTCCTTTTTTTACGTATAACGTTCGATCTGTTTTTTAATGAACGTTGATAAAAATTTACGCACTTCATTTGGCGGAGCGATGCGGTAATGATCCGTTGCTTGTGTAGCTAATATGTATTCATGGGCATTGATTGGGAGATTTTTAAAGATGCGCGTAATTTGCAGCAGGTCCGGCTCCCCTTTCGCATTACGAGGATAAATGCCGCGTGTTTCGAGTTGTGCAATCGTCGTATAGGCTACGGTCGTTTCGCTAAATGCTGCGCATAATGTTTCGTACAGCTTAAACAGCTCCAAGTTGTTGAAGGCTTTGAAATTTAGCATGCCTTCATTAAAAAAGTGTGCGATTTTTTCAAATATTTGTTGTTGTTCGGCATTCAGGCGCGCGTCATTTAACGGACATACCATATATTCATTAAAGCGTAAGCATTTGACGATTTGTTTGTCATTGTTCGTAAATTCGGCTAATGTACGTTCAATAATATGTTTGGATTGCATACGCAGCAGTTTTTCTTTATTCATCGGAGAAATGGAGATCGTATCATCCTCAATTCGAATAATGGAATACGGTGTTTCCGTTTGAATCATACAAGTAAACCTCCTCTCAAATAGTGTGCTAATAATTTTTTTGAAATAATAAAAATATGTGATTAAGCATATCATATTTCGTGAATTAAGCATTAATTTACGGAAAAAGGTTATTTTTACATCATACAATTAGTTGGATTATGGAAGATTTTAAATGAGAGTTAGGACTTATGTGGTAGATAAGCTATCGAATCAATATGCTTATTTAAGAAATGCGCCTTTTTCTTGTAAGCATCGAGCATTTCAACGAGCAAAAGCCTATTTTTTCTTATCGTGGAATGTGCGAGAATAGAACATAGAGAGTTTGTAAGGAGTGGAAACGTGGGGAATTTTGAATTTTTTGAAGGACCATGGACGCCGTATCGTGAAATAGCAGAAGCAGCGGAGCGTATGGTTTATAGCGACCCGAATGCGGCCATGTCGAAAATGCGCTCATTCGGTGAGATGATGGCACAGGAATTATGGGTGCGTAATAAATTTCCAGAAGTAGAGGGCATTTCGCAATTTGAACGCATTCGCGAGCTTGAAGGCAATGATATGATTGATCGCCAAACGACATTTTATTTGCATGAGTTGCGTGTGAAGGGCAATAAAGCGGCGCATAATGCAATGTATGGTACGTCGGACGAGGCGATTTCGCTTTTGAGCATTGCGTATCAGCTATCGGTATGGTTTATGCGCACCGAGCTTGATAATCCGACTTTTCATGCGCGGCCATTTAAAAAACCGCTTGAGCATGACGAGCCTGTCGAGTTGCGAAACGAAGAACCTACTGAGAAAAAGAAACGTGTGCCAAAAAAAGCCACATCATCTATAGAACAATCTGCAGCAGAGCCTACAGCAGCAAAAAAAGCTAAATCATCGCCGCTACGCCGTAAAATGAGCGATATTGCAAAGGCACATGAAGAAACGCAACCAAGACCTGTGACGACTGTTAAACGACCGAAAAAATCACCACAAAAAGACAAAACGTATGAGCCTTGGCACTTCCCCGTGAAATGGATTGCAGCAGGCATGGTCATAGTCGGTGCGATTACGGCGGCAGTGTCCGCAGATTCGGAGCGTAGCAATCAGTTATTAGGCGCGGAACAAGCTGTTGAAAAACCAGTGCCGAATCAGCAGAAAAAACCAGCTGTGCTATTGGCAGGCGATCCGACGTTTGAAACGAATGCCTTACGCTTGTTACGCGGAGATACTGCTAGTACGCAAAAGCTTCGTACATATACGGACATTTCGATGACGAAGGCTGCTGATAAATTGCAAGTGCGTGAGACCTATGCAGTTTACAAAGTACGTGGCGATGCGTATCAGCTAGCGAATGGGCAATATGTGTCGAAGGAAAAAATCGCCGCAACAACGATGCAAGATGTGCCGGTTTATCACGCAAGCTATAGCTCAGACATTAGTTACGGTACGGTTGAAGTTCAATTAGCGGAACCGCTTAATGTGCGTATGGGCGCAACGACCGATAGCGACATTATTGGCGTAACGTACAAAGGACATCGTTATCAAGTGTATAGTCAGCGCGGTGCTTGGTATCGTATTGGAGCTGACGCCTGGATTTCTGCCAATCCAGAGTATGTGACATTTGAGAAAGGAAGCGGACAATAGATGTTGGAAACAATTGAAGAAAGATGGCCACAAGTGCGACATAGTTTACTAATGCTAGCACTGATTCTTTACGGTTTTATTCCAAGTTTCGCCTTTCGCCATCACGAGACATTGACGCTTAGTATCGTGTTGTTTATTGTAGCGACTTTGTTAG</t>
  </si>
  <si>
    <t>MNYSIGLDIGTTSVGWACINEQHEILRYQNKWAIGVREFEAAQTAETTRQKRQTRRRYNRRKKRIQLVQQLFSAYVPTDFFGATDSLHFWKNDNQFEQRTLSQVLKELRINPKKIPTIYHLRKLLMEGPKQDIRLIYLAIHNLIKYRGHFLNTGRWTKQNQGFNFLVECSDIVTAYSEINGLALPSLDFQAIQSIIEDTDMVRKDKQKQLEKVSSKSFVPLWQLLLGLSVNAEKLFVESQNTILYKEAKLKLVLGSEELDEVRENLTEVENHFIDEAFALYQQIMLQDLLQGHECVAASKVASYEKYQEDLCEFKRLINETKDEALYRRLFITPKKAMAEYKEQPNKDNKEKLCLLDRYNRSSKDKEAVLNTMAKLLATSNVNHHADLIENIKEGTFLAHQKGTHNAAIPNQNSIYEIEQILTNQQSYYSFITDEFINKVIEIASFRIPYYIGPLAKNNQSKFAWLERINNEGHITPATFDSLVNESITAEQFIKRMINKCTYLQEEDVLPKQSLLYQYFEVLNELNSIQIRPANAASHTKYRLPIEAKKCVIEFGFRQYKVMTHKRLIQVLKEQQFEYLIGEDYEVFGTQQEGRFASSLKSYVEFKSLFKNSAVPFDEVMIEQLIEWLTIFNEKTIIKKKIKEQYPKFPDVMIERVLKKNFVGWGNLSKKLLDELILNDGKTVIEKMCDSTLNFREMLTVKNSNLEELIKKNNRSKRQTKKIKYKDVQDLAGSPALKRGIWQAIKVVEELTEIFGEPQHIMLEVAREEGTKQRTQSRLMKFKAVVDGLGKDEKSLKNELNSYLNEPEAKFKDNRFYLYLLQQGKCAYSGKPLDVQHLAQYEIDHIYPQNFVKDDSLDNLVLVEKSRNQQKGGFKMPLEILNAAEGARMRGIWKSWLDKGFMNDKKFHRLCKAAFSELDRDQFIARQLVETRQIIKNVGVLLEERFSETTVHLVKAPIVSKFRKALELPKLRNLNNKHHAMDALLNALLINHAIQQYGENIFAFSFKDKERSSKLAKAAQQKNGFFLFNSFLSEQIKGPRSRKTLSAIAYVEEIYYELPWQTTKKIGNSDEMFFDETLHSPKIKPAKYESNKTNLSVHDSVKSSAVIVVKLMEQTKKQIVEKIDLIQLSVLEDKQWQHLSNDEKALKLASRKYSTKKIIAATWIMKLSKYQKFMWNNQMFYLASMKERHLATQFIVPKELLMAYLQANEQTSVAKLQTIYATIAEEMFKQYPIYREGNMPKKVAEFTKDIQNFEQMTKQVTEIFKATANNATRSDSLGSRLSKVMKAAEIKVVYESITGLKVRKPKELY</t>
  </si>
  <si>
    <t>700015.SAMN00713604.Corgl_1738</t>
  </si>
  <si>
    <t>GCF_000195315.1</t>
  </si>
  <si>
    <t>Coriobacterium glomerans PW2| complete sequence.</t>
  </si>
  <si>
    <t>GTTTTGGAGCAGTGTCGTTCTGACTGGTAATCCAAC</t>
  </si>
  <si>
    <t>GGTCGGTGGCAACGAAAAATCCCCGACCCGTTTTCACAGGTCAGGGACTTTGTTTTTGGTCGCGGGGACAGGATTTGAACCTATGACCTCCGGGTTATGAGCCCGGCGAGCTACCAGACTGCTCCACCCCGCAATGTGAAGCGCGCTTTGATGCGCAAGAATTTATAGTACGGGTGCTCTCTTACGAACGCAAGCTTTCTTTTGACTCGATCACATAAATCCATATTTGAAATGAGGGCTTCATAACCGAAATCAAAAACTTGAGCCCGATGCAACGAATATGGATACAATGGCCAGCAGTGCCCCACCAACAACGGATGCACCGACGACATCTTGAAACGGAGATCATCATGCTGCTTGCGATCGATATGGGCAACACGCAAACCGCCCTCGGGCTCTTTGACGGCGACGTGCTCGTGCGTTCGTGGCGCATGCCTACCGACCGCACCTTTACAAGCGACGAGATCCACGTGCGTCTGGATGGATACTTTCGCATGTGTGATATGAAACTCAGCAGCGTGGACGCCGTCGCCTTCGCCGGCGTCGTACCCGAGCTGACGCGAGAGTGGTTCACCGTCGCACGGCGACTCTCGACATCGGTGGTCGTGATCGGGGCGGACACGGAAGGAGTCACCAAGATCCATGCGCGCAACCCCGAGGAGATCGGCGCGGATCGCATCGCCAACGCCGTTGGCGCCGAGAAGCTCTACGGAGCTCCCTCCATCGTCGTCGATTTCGGTACGGCGACAAACATCGATGTGGTGGACCCGCAGGGCTACTACATCGGCGGTGCCATAGCCCCGGGCATCCGCATCTCCGCTGATGCGCTGGCGGCGCGCGCCGCGCGCCTCGCGAGCATTCCGCTGGAGGCTCCCGCCCATATGATCGGGCGCACCACCGCCGAGGCCATGCAGGTCGGTATCGTTGTGGGTGGAGCGGCCATGGTTGAAGGTCTGATCAAGCGAATCCGAAACGAACTGGGGGCCCCCCACTGCCACGTGATCGCAACAGGTGGGCTCGCCGGTGTCATCGCCGGCTCGACAGACGTGTTCGATGCGATGGATGCGCAACTCACCCTCAAGGGAATCAGTGAGATCTACCGTCGCATGAGCTGAGCGGCGGCCCGTAGCCGACTACAGGTTCCCGAGCTCTCCGGTCACGTGGCCCACGCGCTGTTCGGGTTCAAGCACCTCGACACCCTCATAGCGGAAGAACCTCGCCGGATCATGCATGAGATCCTCAAGAGGGACGAGTACGAAATCGCGCTCTCCGAGCTTCGGATGAGGAAGACGCAGCTTGTCTCCGCCATGGATCTCGCCGTCCATCCAGAGCAGATCGCAATCGATGACCCTGGGACCATTCGGGCGCGCGCTGCGCGTGCGGTTGCGACCGAGCCTGTCCTCGACCTTGAGCAGCTCGTTCAGCAGTACCAAAGGAGCGAGCTCGGTTTTGATCTCGATAACCGCGTTGGCAAAGGAGTCCTGCCGACGCATGTATGCCGGTTCGCTCTCGTAGATGCGCGAACAGCTCGAGACGCAGGTGAGCGGGATCTCGGCGATGAGATCGCGGGCTTGCCGGACGTTCTCCATCCGCTTTCCCATATTGGAGCCGAGCGCGACGAACGCGCGCCGCGGCTGGGGGCGCGCCGCGGCCCAGAAGCCGTTGAGGAACTGAGCGAAGCCTGCGACATCGTGAACCCGCACGATGTTCGCTCCGTTCTCGATCGCACCGAGACACATGCCGAACGTTGCCGCATCGCGCTTGGTGGCCTCGTCGACATCGCTGATCGTTCCGACGAAACGCTTGCGCGAAACCGCGCACAGCAGCGGATATCCCAGCGAGACGATCTTGGCGGTCTCTCGGATGACGATGATGTCCTCGTTGATGGTCTTGCCGAAACCGGCTCCCGGATCGATGCAGATGCGCTCCCTCTCGACGCCCGCATGCATGAGGGCGCGCGCCTGGTCGGAAAGAAATCCCATGACGCGACGCATGATGGGCGCCGAATCCGGAAGCGTGAATCGCCGCAGCTGCGAGGTTCCGACATAGGCATCTTCTCGTTTGGCGCTTCGACGCATGATGTCTGCGAGATGATCATTTTGCATGGGTTCGGGAGCATCGACGACCGGGCTCGCCGCGATCGCCTCAACGGAGACCGCATCGGTCGCGTCCTCGGCTGCTGAAGAGGGCTCGGTCAGCACCTCGCCTGAGGCTACGGCAACGGTCGGCGCGGGCTCGTTCTCGACCTTGGCGGCGAGCGGACCGTTCGAGCCGTCCTGCAACGGCAGCTCTATCTGGATCGGCTTCACGCCGATCGCGCCTGTCACCGTGCTCGACTTCCCTCGCTCAGCGGCTTCGCGAGCCTTCTGCGCCACGAATGCGGCGGCAGAGGTGTCGAGCTGCACCGGAGTGTGCGTTCGCACCGGCTCGACGATCTCCCCGGCATGCATGATGATGACGCCGCAGGTGTTCGTCTTGACGAACTCGACCATCTTGGGGTCGGTGAAGCCGGTCACGTCGTTCACGATGGAGGCGCCCGTGCGCACAGCGGCCTTCGCGACCTCGACGTGACGGGTGTCGATCGAAACGATGGCACCGTGAGCGACGAGTTCGCGCACGACGGGCAAGACGCGCTTGGCCTCCTCATCGGCTCCGACGGGCGTGAAATTGGGCCGCGTCGACTCGCCTCCCACATCGATGATGTCGGCTCCTTCATCCAGCATCTTGAGGCCGTGCGCGATCGCCGCATCCGGATCGAGATAGGAGCCCCCGTCGCTGAACGAATCGGGAGTGACGTTCAGGATCCCCATGATGCGCGGACGGTCGAACTTGAGCTCGAACTTTCCGCATCGCCATGTCTTGCTGTCACGTGCCATGAGCGTCCTTTCACGTACTCCCGCCGAGCCCTTTTGCCGGGCCGGTCTGGTACAGGTGATATGCAACTCACTCTATTGTATCCAGACATATCGGCTCACAACGAAACACCACCGCGATGACGCAAGAATTAGTCAGATTCGATAGGAGATTTCAACGGAGGTGCGCATTGACGGCCCTGAACGGAGGCCATATGCGATCAAAACATAGTACGATAGGGTACCGGTGACGCGAGATGCGAGTCAGCCGTTCCGCGCGAAGAACACGGCCGAGATCTCATCGCGGCCGTCAGGAACCGCCTCGACCTGTGATCGAGCGGCCGTCCAGATCGATTCGTCGGAAGGATCGCCATGCCAGACATGCAACGCGCCGGCTCCCAACCTGAGCGGGCTGACGAGCGGATATATCGATTCGCTTCTTGGAATGTGAACGGCCTGCGCGCGCTCATGAAGAAGGAGCCGGACTTCAGCGAGATCGCCGCGAGCCTCAATGCCGATATCCTGGCCATTCAAGAGACGAAGCTTCAGGAGGGCCAGATCGATCTCGATCTGGCCGGATACCATCAGACGTGGAGCTATGCCGCGCGCAAGGGCTATTCCGGCACGGCGGTGTTTTCCCGCGAGCAGCCGATCCGGACGCTGAGAGCAGATGCCATGCTGGATGTCGTCGAGGGCGGCGAGTTGCTCGAGCCTGCGATACGAGAGGGGCGCGTGTGCGCCCTTGAGTTCGAGCGCTTCTGGTTCGCGGACGTCTACACGCCCAACTCGCAAGACGGGCTCGCGCGGCTTCCGGTGCGCTTGGCGTGGGACGAAGCCTACCGCGCGTTTTTGAAGCAGCTGGAGCGCATGGGAGACAAACCTGTTGTCACCTGCGGCGACTTCAATGTGGCGCACAACGAGATAGACCTCAGGAATCCCAAGTCGAACCGCGGGAACGCCGGCTTCTCAGATGAGGAGCGAGCGAGCTTCAGCAGGCTGCTCGAAGCCGGCTTCACCGACACGTTCCGCTATCTGTATCCGGACGTGCGCGATGCCTACAGCTGGTGGAGCTATCGGTTCCATGCGCGCCGAACCAACGCCGGCTGGCGCATCGACTACTTCCTCGTGAGCGACTCCGTACGAGATCGCATCGTGGAGGCGACGATACGCCAGGACGTCTTCGGCTCCGACCACTGCCCGGTGGAACTCGTCATCGCGCTCTAGTGCTCGGTGCCGCCGCATCGTCTGGAAAATCGGTGCCATCAGCGCACTCACATGGTCGGTTGAGCACCTCCTCCGCCTGATCCAGCTCATCTGGCGTGCAGATGAGACCGAGTGAGTCGCCGACGCGAAGCACCGTCTCCGGATCCAGAAACAACTCGAGGTTCTGACCGCGCCGCAGCGCGACGGCGGTCGCGCCGGTGCGCGCTCTCAGATCAAGCGAAGCGAGGGTCTGACCGGCTGCAGCGCTTCGCTCCCCGAGATCGATCCAGTGCATATCGGCCCCGCTCAAAGAAGCGAGGAGGCGCTCGAAGGCGTGCAGGCGCTTGGCGCGCGCGTCGTCGCCGAGCGCCTCGTAACCGCTCTCGCGCAGGTCGTTTGCATAGCACTGTATCTGCTTGGATCGAAATCCGAGATCGATCAGGGTATGACGCATGATCTCGATCCCGCCCTCCAGCTCGGGGCGCACCACGTCGCGCGCTCCCGCGGCGATCATGGAGCGCACGCCGTCCTCGCTGTCGGCGCGCACGACGATGCTCAGGTCGCCGGCGCGACGCAGGGCATCGCGGATGATCTTCTCAGCCGACGGCTCGCGGCGGATCGTGATCGCGAGCACGCGGGCGCGATCGAGATGAGCGTGGTCGAGGATCTCCGAGTTGGCGGCATCCCCCACCAGAACGGGGAAGCCCGCTTCCTCCGCCTCCTCGGCCGCTTCCAGGTCGCGCTCGACGACCAAGCAGGGTATCCCCAGATTCTGCAGGACCTCGGTCACCCCGTGGCCGGCGGCTCCGTAGCCGATCACGGCCACGTGCCCGCTGATACCCCGGGAGGGCTCGCAGAGCGGGCGGGTGTTGCGCTCGTAGAGGGCTGCGAGCCCGGGCCAGCGCTGCATCCGACGCTCGATGAGGTCTATGAAGCCGAACGCGGAGGAGTTGAGCGCGATCGAGAGCACCGACGCCCCCAGAATGAGCGTGTACTGGTCGGCATCCAGCACCCCCAGGGCCATCCCGGTCTGACCGATGATGAATGAGAACTCCCCGATCTGGCTCAGACCCGCCGCTACCGTGAGCGATGTGCGCAACCCAGCGGAGAGAGCCACGCCGAGCAGCATATTGATCGCCCACTTGCCGGCTACGATGAGGGCGACGAGGCAGGCCAGCTCGACCAGATGAGCCGAGAGCGCGAGCGGATCAACCATCATGCCGACAGAGGCGAAGAACAAGATGGAGAATAGATCCTGCAGCGGAATGCTCTCAGCTGCCACACGATGAGAGAGCTTCGAGGTGCTCACGACGAGCCCGGCGAGAAACGCGCCAAGAGCCACCGAGAGGTCGAACAGCACGGACGCTGCCGTCGCCGTCCCGAGCGCGATGACCACGACCGCAAGCTGGAACATCTCACGCGGGCAGAACCGCGCGATCCCGCGCAAAAGCCAAGGCAGAACGCGCGATCCGATCATGAGCATGATCGCGATGAAGGCAACGGTCTTGGCGATGGCGACACCGAGTTCCGAGACGAGCCTCGCGCCGTGGACCTCGCCGGGTCCGAAGACGACCGGCAGCACGACCAGGATCATCACCGTCGCGAGATCCTCCACGATGAGCCAGCCGGTCGCCACGCGCCCACCGCGCGACTGATACAACCCCTGATCGGTGAGGTTGCGGATGAGCACGACCGTCGAGGCGATGCTCACCGACAGACCGAGCAGCACACCCGCAGCGACGGCCCAACCGAACGCGCGCGCCAACGCGAAACCTGCAAGCGTCCCCAGAGTTATCTGGAGCACGGCACCGGGCACGGCAACGGCCTTGACCTCTAAAAGATCACGAAGTGAGAAGTGCAGACCGGTACCGAACATGAGGAACATGATTCCCACCTCGGCCAGCTGGGACATAGCCGCGGAATCACCTGCGAACCCCGGCGTGAACGGCCCCACGACCAACCCGCCCGCCAGATAGCCAACGATGGTCGGCAGGTGCAGGACGCGAGCCAGAAGACCCCCTGCGAAGGCCGCCACGAGCGCCAGCACGAAGCTCAGCAGCAAGATGGTATCACCGTGCATAGATTTTCCACCTATCCGCGCAGCGCGAACCTGCGCACCACGCGATCGATGCGACGAGTCCAGAGCGCGAAGAGCGGTCCCAGGAACAGCGCCGTCGCCAGACCGTGCATGAGATCAAACGGAACAGCAGCCGAAACGCGCAGAACCGCTTCCTCTATGGTAGACGGTTTCAGAAAGCCGATGACATCATACGCATTAACAACAGCAGCGAACGTGAGCCCGCAGCAGGACCCGGAGCAAGAGCAGGGCGGACCCTCGCAGCCTCCCATCACCGGACCCCGTGCCCTCGGCGCACCCTCATAGCAAGCTTGCCATGCGAGAACGCCGATATGGATGCGTGGCGCTCATTTGTCAGATTGTTTTAGGACACACACTGCTCGTGCATATCCTGAGGAGCCGTCTGGGGTATGATCGAAACCGGTGCGGTGAGATCGTCGCATCATCCGGGCAACGCGCACAACGGCCGATGAGGGGAACTCAATGGACATCACCGCTATCATCCTCGCCGCAGGCGAGGGAACGCGCATGAGATCGAGGCATGCGAAGGTCGCACACGAGGTCCTCGGAAAGCCGATGATCCGCTGGGTCCTCGATGCAGCCGTCGCCGCGGGCTGTACGCGAATCGATGTCGTGGTCGGCTGTCATGGGCAGCAGGTCCGCGATCTCGTCCGCGGCACCGAGGCCGAAGCTCTTGCAGACATCACCTGCGTCGATCAGCCCAGACAGCTCGGAACCGCTGATGCTGTGCGCTGCGCGCTCGATGCCCGCCCCGTGGCAGGCGAGCCCGTCGTCGTTCTGAACGGGGATCTGCCTCTCATCTCGCCTGAGACGATCCGCCGGTTCGCCGAGACGGTCGCAGACGGCTCGAGCGCAGCCGCCATCCTCACGATGACCCCTCCCGATCCGTTCGGCTACGGCAGAATCGAGCTGGGACGCACCGGCGCGGTCGAGCGCATCATAGAGCAGGCGGAGTGCACGCCCGCGCAACACGCTGATATGCACGAGTGCAACGCCGGCTGCTACGCTTTCGACGGGGCGGCGCTGACCGCCCACATCGGTGAAATCGGCTGTGACAACACGCAAAGCGAGTACTATCTGACCGACATGATCGAGATCCTGCGGCGCGCGGGGCTCGATACCGCCGTCGTCCACTTGGATGACTACCGAGAGGGCATAGGCGTGAACAGCCGATCCCAGCTCGCCGAGATGAACGCTATGGCACGCGATCGCGTGAACGCGCGTCTCATGGACAGCGGTGTCACGCTGATCGATCCCACTCAAGCCTGGATCGGCCCGGATGCGAGCATCGGAGCAGATACGATCGTCTACCCGCTCACCTTTGTCACAGGTGCTACATGCATCGGCGAGGACTGCGTCATCGGACCGAACACCAGACTCGAGAGCACGCGGGTCGGGAATGGCTGCACCGTGGAGGAAACCGTCGCCATCCAAGCCGTGCTCGAGAACGACGTCAGCTGCGGGCCACGCGCGTATCTTCGCCCGGGCACGCACATGCTCGAGGGTTCGAAGGCCGGGACGCATGTCGAGATCAAGAAGTCAACGATCGGTCGCGGATCGAAGGTTCCGCATCTCTCCTATATCGGCGACACGATCATGGGCGCCGATGTGAACATCGGTGCCGGCTCGATCACATGCAACTACGATGGAGTGAACAAGAATCCCACCACCATCGGCGACGGCACCTTCATCGGCTCGGACACCATGATGGTCGCCCCCGTGAATATCGGCGCGCACGCCACCACCGGCGCGGGCGGCACGATCACACAGGATGTTCCTGACGGAGCGCTCGCCTTGGAGCGCGTCGAGCAGCGCATCATAGCCGGTTATGCGAAGAGGCGAATGCGCCCGCAGCACAGCTCGGAAGACAGCACTCGGTAGGCACTCACGGCAACAGACTGAAGGAGACGGGGCAATGTCAACAAGCGATCCCAGAAAACTGGTTCAGATGCGCAAGAGCCTGCGCGTTTATTCGGGGTCATCCAACCGACCGCTCGCTGAGAAGATCGCGGGCATTCTGGGTGTCGAGCTGTCAGGGCTCACAGTCGAGAAATTCGCCAACGGCGAGATCTATGCGCGCTATGTCGAATCCGTTCGCGGCGCCGATGTCTTTCTCGTCCAGTCCATCGCGGGCGGCAACGTGAACGACATGCTCATGGAGTTGCTCATCGCAACCGATGCGGCAAAGCGCGCCTCGGCGCGATCGATCACCGCCTGCATCACCCATTACGGCTACGCGCGTCAGGATCGCAAAGCGGCGCCGCGCGAGCCCATCACCGCCAGGCTCGTCGCGAACCTGCTCGAGCGCGCCGGGGTGGACCGCATCATCACGCTCGATCTGCACCAGGGTCAGATTCAGGGATTCTTCGACATCCCCGTCAACCATCTCTCGGCGCTGCCGCTCTTTGGTGACTACTATCAGGCGATGAATTTCGACACCGACAATCTCGTCGTCGTGTCCCCCGATGTCGGCCGCGCCAAGGCGGCCAAGAAGCTCTCCGATATGCTCGAGTGCTCCTTCGCTATCGCGCACAAGGGCCGACCGCGCCACAATGCGGCCGAGGTGATGGGTGTCATCGGGGATATCCGGGGCAAGACCTGCATCGTGAACGACGACATGATCGACACGGCGGGGACGCTGTGCGCGGGTGTGAAGGAACTCAAGGCCATGGGAGCAGGTGACATCTACGTGTGTGCCACCCACGGCATCTTCTCGGGGCCCGCCATCGAGCGTTTGAACGACGCGCCGGTGGTGGAGTGCGTCGTCACCGATGCCATCCCGATCAAGACCTCCGGCAAGATCAAGACGATCACGGTGGCCGATGAGTTCGCCAGCGCGATCTCTGCGGTCTACAACGAGGAAAGCGTCTCCAAGCTCGTCGGCGGCGACTTCGCACTCTGATGACAGCGAGCGCCCCGCAACCCATTCGCATGATCGCAGGCCTCGGCAACCCCGGCGAGGAGTATTCCGAGACGCGGCACAACGCGGGTTTTCAGACCGTCGACGAACTCGCTCGGCGCTGGCAGGTCACATACTGGAAAAACCAGCTCGGTGCCGAAGTCGCCACGATAGCGCTCAGCGACGAGCGCGCCGGCGGAGAGGCGCGCGAGGTCGTGCTCGTGAAGCCCCAGTCGTTCATGAACACGAGCGGCGGGCCGATCTCCAAGCTCGCCGCCGCCTACGGCATCGAGCCCGGCGAGTTGCTCGTCATTCACGATGAACTCGATATCCCCGCCGGCGACGTTCGCGTGAAGATCGGCGGCGGCCATGCGGGCCACAACGGCCTGCGATCCATCATCGATAAACTCGGCAGCCGCGACTTCGCGCGCATCCGCGTCGGCATCGGCAAACCACCCGGCAAGATGTCTGTGGCCGACTTCGTGCTCAGGCGATTTCGACCGCGAGAGGCCGAGGAGTTCGCCGTAGAGATCGCCATCGCTGCGGATGCGGCGGGGATGGCGATCACCCACGACGCCGTCTACGCACGCGACCATAAGAACGGCAGCGCCGCGCACAACGGCAGTCACGGCGAAATCTAAAAGATCTCCTCGCTCGAATTTGATAGGTTCCGCAGTCTTGAAGCTGACTTGATCTGCGGCTCATCGCCCTGCGGAAACTGTGTCGGGATAAGCACGATTTTCCTCGTTTCGCAAGAAGACGACGCATTCACCCCTGCAGTATTCTAATATAAGAAAAATGAAGCCCCTAAAGGGGCTTCAAATTGTCTCCTACGAGACGCCTCCGAAGGGAGGCAAGTTTGGCAAAGCCGTATTTTGACTCGCAGTGCTGTCCTGACTGGTAATCAAGACGAAAGTAGTATATCACGTCGTGAAGGGTAAACAAATATGAAATTGCGGGGGATTGAAGACGACTACAGCATCGGCTTAGACATGGGTACGTCATCGGTTGGATGGGCGGTGACGGACGAACGAGGGACACTCGCGCACTTCAAGCGAAAGCCCACATGGGGAAGCAGACTCTTCCGAGAGGCTCAGACCGCAGCTGTCGCACGCATGCCGCGCGGTCAGCGAAGACGCTATGTCAGGCGGCGATGGCGTCTCGACCTTCTTCAGAAGCTCTTCGAACAGCAGATGGAGCAGGCCGATCCAGACTTTTTCATTCGACTCAGACAGTCCAGGTTGCTGCGGGACGATCGCGCGGAGGAGCACGCGGACTATCGGTGGCCGCTGTTCAATGATTGTAAGTTTACCGAACGCGACTATTATCAACGCTTTCCGACGATCTACCATGTACGCAGCTGGCTTATGGAAACTGACGAGCAAGCGGATATTCGTCTGATCTATCTCGCATTGCACAATATCGTCAAGCACCGTGGCAATTTTCTGCGAGAGGGACAGAGTCTGAGCGCAAAAAGCGCCCGGCCCGACGAGGCGCTCAATCACCTCCGAGAGACGCTCCGGGTCTGGAGCTCCGAGCGCGGATTCGAATGCTCCATTGCTGATAACGGCAGCATTCTTGCCATGCTGACGCACCCGGACCTCTCGCCCTCCGACAGGCGAAAGAAGATCGCTCCCCTGTTCGATGTGAAATCCGACGACGCTGCGGCCGATAAGAAGCTCGGAATTGCGTTGGCCGGTGCTGTGATCGGACTCAAAACGGAGTTCAAGAACATCTTCGGAGATTTCCCCTGCGAAGACTCGAGCATCTATCTTTCAAATGACGAAGCAGTGGATGCGGTCCGATCGGCTTGTCCGGATGACTGCGCCGAACTGTTCGATCGACTGTGCGAGGTCTACTCAGCATACGTGCTTCAAGGTCTGCTGTCGTATGCGCCCGGACAGACCATCTCAGCCAATATGGTAGAGAAGTATCGCCGTTACGGTGAAGATCTCGCGTTGCTCAAGAAACTGGTCAAGATCTATGCTCCCGATCAGTACCGGATGTTCTTCTCCGGTGCCACCTATCCAGGGACGGGTATCTATGATGCCGCCCAAGCACGCGGTTACACCAAATACAATCTCGGGCCCAAAAAATCAGAATACAAGCCAAGCGAATCCATGCAGTATGACGACTTCAGAAAAGCGGTTGAGAAGCTTTTCGCCAAAACCGACGCTCGTGCTGACGAACGCTATCGCATGATGATGGATCGATTTGACAAGCAGCAATTCCTCCGTAGGCTCAAAACAAGCGACAACGGAAGCATCTATCATCAACTCCACCTTGAAGAGCTCAAGGCCATCGTCGAAAATCAAGGGCGCTTCTATCCGTTTCTCAAGCGGGACGCAGACAAACTCGTCTCGTTGGTCTCATTTCGCATCCCCTATTATGTTGGACCGCTTTCAACAAGAAACGCCCGGACCGATCAGCATGGCGAGAATCGATTCGCATGGTCCGAACGCAAGCCGGGTATGCAGGACGAGCCGATCTTTCCATGGAACTGGGAGTCCATTATCGATCGGAGCAAAAGCGCGGAGAAGTTCATTCTGCGTATGACGGGGATGTGCACGTACCTTCAGCAGGAGCCGGTTTTGCCCAAGTCGTCTCTCCTATACGAGGAGTTTTGCGTCTTGAATGAGCTGAACGGCGCCCATTGGTCCATCGACGGTGATGACGAGCATCGCTTCGATGCCGCCGATCGAGAAGGCATCATCGAGGAGCTCTTCCGGCGCAAGCGCACGGTGAGCTACGGCGATGTCGCCGGCTGGATGGAGCGCGAGCGAAATCAGATCGGAGCTCACGTGTGTGGCGGGCAGGGAGAAAAAGGATTCGAATCGAAACTCGGATCATATATATTCTTCTGCAAGGACGTTTTCAAAGTCGAACGGCTGGAGCAATCAGACTATCCCATGATCGAACGGATCATTCTGTGGAATACGCTGTTCGAGGATCGCAAGATTTTAAGCCAGCGCCTCAAGGAGGAGTACGGCAGCAGGCTATCGGCTGAGCAGATAAAAACAATCTGCAAAAAACGTTTCACCGGTTGGGGCCGGTTGTCAGAGAAGTTTCTGACGGGCATCACCGTGCAGGTTGATGAAGACAGCGTATCGATCATGGACGTTTTGCGCGAGGGGTGCCCCGTCTCGGGCAAACGCGGGAGAGCCATGGTGATGATGGAAATCCTGCGCGATGAGGAGCTGGGCTTTCAGAAGAAGGTGGATGATTTCAACAGGGCGTTTTTCGCTGAGAATGCCCAAGCGCTCGGAGTAAATGAGCTGCCCGGTTCCCCCGCCGTCCGCAGAAGCCTCAATCAATCGATACGCATCGTCGATGAGATCGCATCGATTGCCGGAAAGGCACCGGCGAACATCTTCATCGAGGTCACAAGGGATGAGGATCCCAAAAAGAAGGGCAGGCGCACCAAAAGGCGATACAACGACCTGAAAGATGCGCTTGAGGCATTCAAGAAAGAGGATCCCGAGCTATGGCGAGAGCTTTGCGAAACGGCTCCCAATGATATGGACGAGCGTCTGTCGCTCTATTTCATGCAGCGAGGCAAGTGCCTCTATTCCGGACGCGCGATCGATATTCATCAGCTCAGCAATGCCGGAATATACGAGGTCGATCACATCATTCCGCGCACCTATGTCAAAGACGACAGTTTGGAGAACAAAGCACTGGTGTATCGAGAGGAGAACCAGCGCAAGACCGACATGCTGCTCATCGATCCCGAGATCCGACGACGGATGAGCGGATATTGGCGCATGCTTCATGAGGCCAAACTCATCGGAGACAAGAAATTCAGAAACCTGCTGCGCTCGCGCATCGACGACAAGGCACTGAAGGGTTTCATAGCTCGCCAGCTCGTTGAAACAGGCCAGATGGTCAAACTTGTTCGGTCCCTCTTGGAGGCGAGATATCCGGAGACGAACATCATCTCCGTGAAGGCGAGCATCTCTCATGACCTACGCACGGCGGCAGAGCTCGTAAAGTGCCGTGAGGCAAATGATTTTCATCATGCGCATGACGCCTTCTTGGCATGTCGTGTAGGACTGTTCATTCAGAAGCGCCATCCATGCGTTTACGAGAACCCCATCGGTCTGTCCCAAGTTGTCAGAAACTATGTCAGACAGCAAGCAGATATCTTCAAGAGGTGCCGCACCATCCCGGGTTCAAGCGGCTTCATCGTCAACAGCTTCATGACCTCTGGATTTGACAAAGAAACCGGCGAAATCTTCAAGGATGATTGGGATGCGGAAGCAGAAGTCGAGGGCATCCGTCGCTCGTTGAATTTTCGACAATGTTTCATCAGTCGCATGCCATTCGAAGACCATGGGGTCTTTTGGGACGCGACGATCTATTCTCCGCGCGCTAAGAAGACCGCGGCGCTGCCTTTGAAGCAAGGGCTCAATCCAAGCAGATACGGCTCTTTCTCGCGTGAACAGTTTGCTTACTTTTTTATATATAAGGCACGGAATCCAAGAAAGGAGCAAACGCTGTTCGAATTCGCCCAAGTCCCCGTTCGGTTGTCAGCGCAGATCAGGCAAGATGAGAATGCGCTCGAGCGCTACGCGCGCGAACTTGCCAAGGATCAAGGCCTCGAGTTCATCCGAATCGAACGATCGAAGATCCTGAAAAATCAACTTATCGAAATCGATGGCGACCGGCTCTGCATCACAGGGAAAGAAGAAGTCCGCAATGCTTGTGAACTTGCCTTCGCACAAGATGAGATGCGCGTGATCAGGATGCTGGTAAGCGAGAAACCCGTTTCACGAGAATGTGTCATATCGTTGTTCAATAGGATCTTGTTACATGGTGATCAGGCCAGTCGAAGATTATCCAAACAGCTGAAGCTCGCGTTGCTTTCTGAAGCGTTTTCCGAAGCCTCGGACAACGTACAGCGTAACGTGGTGCTAGGACTTATCGCTATTTTCAACGGGTCAACCAATATGGTAAACCTTAGCGATATCGGAGGAAGCAAATTCGCGGGAAACGTGCGAATCAAGTATAAAAAAGAGCTCGCAAGCCCAAAGGTCAATGTCCATCTCATCGATCAATCGGTAACAGGAATGTTCGAAAGGAGGACGAAAATTGGCCTTTAGAAACGTGCTGATTGAAAGCGCTTGCAAATGCACCTACCAAGGCGGCTATCTTGTTGTTCGCAAGGAGGATGATGCTGCCAAGATCCACCTTTCAGAGATTTCTTCGGTGACGCTTCAGTCCACGCAGGTCTTTGTGAGCGCCTATCTGCTCTCTGAACTCGCCAAAGCTAAGATCACCTTTGTCATCTCCGATGAAAAAAGAAATCCCGTCGGACAGTATCTTCCGATCTATGGTGCCCATAACACAAGCAAGCGCATCGGGGAACAGATCTCCTGGGAAGAACCGATCAAAAAACGCGTCTGGCAGCGGGTTGTTCGTGACAAGATCACCAATCAAGCTCGCTTGCTCGAAATTCGCGGACGTTCTGAAGAAGCCGGCCGAATCGGAGCCATCGTTTCCGACGTGCGCTCGGGGGACACCACAAATCGAGAGGCATATGCCGCGCGGTGTTATTTTCAATCATTGTTTGGTGATTCGTTCTCTCGCGATGATGACCTAGCAATCAATGCCGCGCTGAATTATGGATATGCCATTATCCTTTCAGCCGTCAATCGCGAGATCGTTTCGAGAGGCTATTTGACCCAGCTCGGTGTATGTCATAGAAACGAATACAACCAGTTTAATTTGTCATGCGATCTCATGGAACCATTCAGACCGATCGTTGATCGGATTGTGTTCGACAATGTTCAAGATGACTTCACGCGAAACGATAGAAGGTTGCTCGTCGATCTTATGAACGGGTGTATCGCCTATCGCGATGGAACTTACAAGACAAGCTCCGTCATCTCGCTTTATGTGCAAGATTGCCTCAATGCGCTTAACAAGAGGCTGGCGATTGACGAGATTGACCCGTTTGACATCGTATGAGTGCGGAAACGAGGATTCGATACATGCGGCTTCTGATTTTTTTCGATCTTCCGGTCGATACCGCTCGACAGCGAAAAGACTACCGTCAGTTCAGACGATATCTCTTGAAAGATGGCTATCTCATGATGCAGGAATCTGTCTATGCAAAGCTTGTTGTAAACGATGGCGTAGCAGCCGCAGCCGTGATCCGTCTTCGCAACAATCGACCGCCCTCGGGATTAGTGCAGGTTCTGAAAGTATCTGAAGGACAGTTTGCAACCATGGAATACATAACCGGTGAAGTGCGCTCATACGATGAGGTCGACTCCATGGAAGAGCTTCTGATCTTATGAGGATCGTCTTTTCCGGACTTGAAAGACCGATCGACATCGAACCGGGATTGCCCACCGTCCTGCAGGTCGAAAACTCATCGTTATTCACACGCCTGTGCCTTTCCCTGCGAAGTGGAGAAGAGCGCGAAGCTATAGAACCCTATGTGATCTGGAGAGGCGAAAAAGAGATCGCCACCCGAGACGCTCTTATGTTCATCGGTGACCCGATGTTGTTGCCTTGGGATGACCGAGCTCTGATGGGCTCGATATCGAAACGCTTTGAAAAAGAGCTGATAGAAGATGAGGAACTTCGACGCACGCTGGAAGATGCAGCAGTCGCGCTCTCATCACAAGTAGCCTCCTTGGGACTAAGCATGTACGGAGACTATTCGTTTGCTATAGAATGGGATCTCAAGCGCTTCATCAAAGCGTTCGGGTTTGGAGCCCATCCAAACCCGCAAGAAACGTTCCTTGACAATTTGATAGATTTCTTATCTTTTGTTCTTGACATCCAGTGTTCGAAAGTAATGGTGTTCGTTAATCTCAAAACTTTTTTGACAGAAATTGAACTTGAGAAGCTGTACGAACACGTTTTTTTCTCAAAAACAAGGGTGCTGCTCCTTGAAAACAAAGCAGATCCGAATAGACACGAAAATGAGATAAAAACTACGATCGACCTGGACTTTATCGAGAAATAGCAAGTATATCCGGTCAGGACGGGCGTCTTCCGCGCAGAGAAGATTTTGATCCAATGGTTTTGGAGCAGTGTCGTTCTGACTGGTAATCCAACTCCCTCTTTTACGACAAAAATAGCTGGCTGGTTTTGGAGCAGTGTCGTTCTGACTGGTAATCCAACTACCGAGCATGGGAGAGGAAGGGTATGGAGTTTTGGAGCAGTGTCGTTCTGACTGGTAATCCAACCCCAAGGCAGTGCTGGTGCGGGCATCGTCGGTTTTGGAGCAGTGTCGTTCTGACTGGTAATCCAACGGAAAACCACCGTGCAAATGGACGCATTTGTTTTGGAGCAGTGCCGTTCTGACTGGTAATCCAACGATGGAGACCAAGATCGACCAGCAGGCCGGGTTTTGGAGCAGTGTCGTTCTGACTGGTAATCCAACTGCATGGAGCCCTGAGGAGGATGACAGCTAGTTTTGGAGCAGTGTCGTTCTGACTGGTAATCTAACCTTATTCTTACCGGCTCACCCCTCAACGGGTTTTGGAGCAGTGTCGTTCTGACTGGTAATCCAACGGAGAAAATGGAGAGGAAGCGTTATTGGCTGTTTTGGAGCAGTGTCGTTCTGACTGGTAATCCAACCACAAATAAGGATGACAGCGCAACGGTGCGGTTTTGGAGCAGTGTCGTTCTGACTGGTAATCAGGAATGCGTTAGGTCTGGGATACTGGACATGCCCGAATATCACATATTCCCACTTGATAGCAGACCAAAAGTTATGCAATTTAAAGGAAAATTGCTGTCCTTGCGTAAAAAATCACGCATATCTGAAGCCACAAATAAAGATGGTATTTGCAAGCATAGCAGAAAAGTGCTGTGTGAATCCATTAATGAGTTAATTGAAAGAGGAGACAGATCAGGCTCCGGTATCAAGATATTGGTATTCTGCAATAGCTCAACTGAATCCAGCATTAAAGAAAGAACTGACTTTAAATCCCAAAGATCAATGATCATGAATGAGTTGCGCTTAACATACGGTAACAGAAGATTAATGTTCTCATCATACCTAAGGGAAGACGAGCATTTGGACCCAGAATGGACAGGGAAATCAAAAAGAGGGTCCATTAACGTGCCGTTCATCATTAATAAAATGAATCAAGGTATGCATGTTGATGATATTGACATGTCCATCATGATGGATGATAGAAGTAAAAGCAACATAATGTACTGGCAAAGAATAGGCCGCATGCGCTCCATCAATAGAGAGACTACACCGGTCATCATGGTCATGGATAATGGTGAATCATTGGTTGAGCAGGTAAATATATCCAGATTGGCCAAAGAGGTTGATAAACTGGAAAGATATCATATGGATATAGGCGAAGCTGACATCAGGCAGGAGGATGCCTTCCGCATAAGATGCATGGGGGATAGTACCAGGACTCTCTCCGGTAAATGGACACCAGCAAAAAGACTAATCAGTGCGTATAAATCCGCCCTGTACTCCGATAACCTTGTATTTAAAAGAGCGTTAGAATCCAACCTAAGAAACTTGGACATGAGCGTCATGGAATGCTTGGATGATGCTAGAAATAGGGTGATTAAAAGTGAAAGATACTGGTCCTAATATTATTGGTCCATTCATTGGACTCCATATTAATGCTAAAAATGCAGATAAGGTATTTAAAGCGCTTGGTGCTAAAAAACCTGATTCAGATGCTGATTTTACATCCCCAACAGCAGAACTTGAAAGGGGAAACCTTAATGCGAATGATCTAGCTGCATTTAAAAAGGTAAGCGCTCCATTTAGATCAGCTGATGGGGAGCTAATTGAACCTACATTCAATTCCTGCCTTCAGCTATCAAAGAAAACTGGGCTTAATGTTACTGGTTTGGTTGAGGACCAATTCCATAGCATCCATTTTGACGCATCAAATGCATATGAGGACCCTTGGGCTGCTGAATCCCTTGATTTCATTACACAAGCATTGCCTGATGCAGAACCACTAAATCTTGAAAATGATTATGACGTTAAGATTGTTGAACATTTTAGTGTATCAGACATGTCAAAACTATTCCGACTGCAATGGCTGTTTTGCTATGGTAAAGAGAATCGTAAAAGATTTTTAAAATCAGCCCCAGATGACTATGACTTATATGGTGATTTTGCTGATGAATATGATGAAATAACGGAAGCATTTGAAGAAAATGAAGTGGACTGACACTTATAAAACTGCCATGGTTGAAAATATCGTCCAGAATTGATCAATCGATTTTGCCATCGTCCTACTTCATGTACAGGGTGGCAAGACCATTTGACATCATGGCAATATAGCTATAACGCCTGACAAGAGTTGCTGTATGACTTCCCACATGCCATATATGGCTGTCCGTTAGTTTGCTTATCTCAGCCGTAACCAGCTTAAATCGGCTGTTAACATAACAGTCTTGCTTTAGCTCCACATTGCAATAAATGGGCTTGGTAAAAAATCCGGCAAAGTTTAAAGCATTCTCAACATAAATTTTGCTATCCGTGTAGTCAAATGCATTAACCAGCTGCTCCAAATTGTTACATATTAGATTACCGTTAAGAGTGCTCTCCTTAAAATATGGCATACCAAGAAAACTGGGTATGCGAAACTCCTCATCATTAACATACAGCCACCCATAATTTGCATTCGTTATGGTGTTTTGGAGCAGTGTCGCTCTGACTGGTAATCCAACGCCCTCACAGTTGTGCACACGCATCGCTGAACGCTAGCCGACAAGACAGTCCCTCTTACGTCATACAACAAATGAATTAGACTTACCCGCAACTATCAACTTCAAAAGTAGCTAGCTGGAATTCGGTCCTTCCCAGACTCAATCTAGCTCTATCGACGCCCGCAATAACCGCTTCGGTAACGCAGTTGTGCAACAAAACATGTCAGTTCACAACCAATCAATACAAACCTGCCATCGGTTGCCTGTTTTCCATTCTTTCAAGAAGTCCTGGGCCTCGGCATGTTTGATATTCTAGGTACTCCGAATTCGTCAGCGATCTGGAAAGCATGCAAGATGTCATTTTTCACTCTGCACCAACCATTATTATTGTGTACTATTGCTCATGGGCTGTGTATGTGCTGCATACCGATGGAAAAAAGCGATTTGCCTCCCTGTCGAGAGACGCGCATCGCTCCAAACTTCAGTGCTTTCGTAGCTGCGGTTGCACATGGACTGATTTCGTCCGCCATCTCGGTCTGAGGGCTTGACGGAAGGCGTCCAATCTATAAGAGAGGGGTTCTATGTTCAAGATCCTGAAGAAGACGCAGTTCTCGGAGAAGGTCTTCGAGTATCGCGTCCACGCGCCGAAGCTGGCGAAGAAGGCTCACGCCGGCCAGTTTCTCATGGTGCGCACCTGTGAAACCGGCGAGCGGGTGCCATTCACGTTTGCTAACTGGAGCCCTGAGGAGGGCTGGATCGAGTTCATCTTCATGGTGATCGGCAAGACGACTCGCTGTCTGGCCGAACTCGAGGAGGGCGATGAGATCGCGGATCTGACCGGACCTCTCGGCTGCCCAACTGAGATCGAGGGGGACCGCGTCGCCGTCGTCGGCGGCGGCGTCGGCCTCGCGATCGCCTATCCGGTGGCGCGCACGATGTGCGAGGAGGGCAAGAAGGTGTCGGTCATCATGGGGGCCCGCACCAAGGATCTGCTCATCTTGTTCGAGCAGTTCGCGGCTCTGCCACTCGAAAACCTCTTCATCACGACCGATGACGGCACCATGGGCGAGAAAGGTGTCGTGACCCTGCCGCTCGAGCGCCTGTGCGAGACCGACAGCATCGACAGCACCTTCGTCGTCGGCCCTGTACCGATGATGAAGTACTCGACGCTCACGTGCCGCAAGTACAAGATCCCCATCGTGGCGAGCCTGAACCCGATCATGGTCGACGGAACCGGCATGTGCGGCTGCTGCCGCGTGGAGGTCGGTGGCGAGACCAAGTTCGCCTGCGTCGACGGCCCGGACTTCGACGCGAGCCTCGTCGACTGGGATGATCTCGCGCATCGGCAGGCGACCTATCTGGCTGAAGAGGCCGATTCCATCAAGCATCATGAGGAGGACTGCGCATGCCACAGGAAGTAAAGTACCGGCCGAACATCGGGGCGCCCCGCGTTGAGCCCAACGAGGAGCCGGCCGATGCGCGCGCAAAGGATTTTCGGCCCGTCGACAACGGCTTCACGAAGGCTCAGGCGGTAGCCGAGGCGAACCGATGCCTGGACTGCAAAAAACCATTCTGCATAGACGGCTGCCCCGTCGGGGTCGACATCCCCCGGTTCCTTGAAGCCATTCGCGCCGAGGACTGGGAGCGCGGTCTGGAGATCATCAAATCAGACAACCTGCTGCCCTCCGTCTGCGGACGCGTCTGTCCGCAGGAGACTCAGTGCGAGGGCAAGTGCATCTTGGGCCGCAAGGGAGAACCCGTTGCGATCGGGCAGCTGGAACGCGTGCTCGGCGACATGGCCGATGAAGTCGGCAAAGCCCCCGAGTGCGAACCGGCTAACGGCAAGAAGGTCGCCGTCGTCGGCTCCGGGCCCTCCGGCATCGCTTGCGCCGGCGAGCTCGCACGCATGGGCTTCGAGGTCACCGTTTTCGAGGCGTTCTTCACCGGCGGTGGTGTGCTGACCTACGGCATCCCCGAGTTTCGTCTGCCGAAAGCCATCGTCAAGCGCGAGATCGAGGGTCTGGCGCAGCTCGGCGTGAAGTTCGAGTACGATTCGGTCGCCGGGCGGCTGTTCGACGCGGAGGAGCTTTTCAACGACGAGGGATTCGATGCGCTGTATCTGGCTGTCGGTGCCGGTCTTCCGCGCTTTCTGCACATTCCAGGCGAGAACCTGCCGGGAGTGTATTGCGCCAACGAATACCTGACGCGCAACAATCTGATGCACGCCTATGATTTCCCCTCCTATGACACGCCGATCAAGCACGGCAGGCGCGTCGTGGTGTTCGGTGGCGGCAACGTCGCCATGGACGCCGCGCGCACGGCTCTGCGTCTCGGTGCCGATGAGGTCACGCTCGCGTACCGCCGGACCGAGAAGGAGATGCCCGCGCGTATCGCCGAGATCCACCATGCCAAGGAGGAAGGTGTGATCTTCCGCGAGCTCGTCTCCCCCAAGGAGTTCATCGCCGATGAGTTGGGCAACCTCTCTCGGATGCTCCTCGATCGGATGGAACTCGGTGAGCCGGATGCATCCGGACGCCGTCGGCCTATCGTCATCCCCGACTCCGAATTCGAGATCGAGTGCGACGTCGCGATCACAGCCATCGGCACGCGCGCGAACCCGTTCGCGAAGCTCTGCGCCGACATCGAGCTCGACCGCTGGGGCCTCATCGAGGCCGACGAGGACGGCCGGACATCGAACCCCAAGATCTGGGCCGGCGGCGACATCGTGACCGGTGCGGCAACCGTCATCTTGGCGATGGGTGCGGGCAAAAAGGCCGCCGCGTCGATCAAGGAGACGCTCATCGGCGATTAGATTCGGGTGCTCCATCGAGAGCCGCCAGGTTCTCGATGGAGCGCTTGCCTGCTCGGCTGATATACCTATGGCGATGCCCGCCTGCCCAGATCCTCTGGCAGGCGGGCATCTCTGTGATCGCATGTCGCTCATCGCCCAAGAAGAGAGGCGGCGGCGATTCCATTCCGCGTCGACCTCCCTGTACGCGCGCTACTTCTCGAGCTTCTCGCAAGCGGTCCTGACGGAGTCGTTCTCAACTGCGATCGCGGACTCCTCCTCATAGATTCCCAGACTCGCGGCCTTCGCGCGATAGGCAGCCGCGATCACGTCTACGCAGCCCTGGCGTCCCAGCTTGGCGCGATTCACAATCAGGTCCTTGTCGGTGCGCATCTTCCATCTGCCGGCGGAATAACGCCTGTAGAAATGCTCGCGAGCGCGCTGCATCTGCTTCACGAGCGTGGCGGCCTTTCGGCGTGTGAGACCCCGGTTCCGACGCACGATCTCGATGCGATCTGCCAGCGGCGCCGTCACGAGGACCGCGATCTGATTCGGATTGCACCGCAGCAGATAGTCTGAGAGACGACCCTCGATGATGCAGCTCTCCGTTGAGCCGAGATCGACGATGACCTCTGACATCTTCTCGAACAGCTTGTCCGCCAGAGTTCGCGCATCAACCCGATCGGGCATGAATGCCATGAACTCCGCAGTCAGACGCTCGTCGTAGTCGGCCATCTTCTCGATGGACTCGCCGGCGCGCAAGGCGGAGCGCACGAGTATCTCGTTGTCGTAGAGCGGGATCTCGAGCTCGTTCGAGAGCATCTTGCCGATCTCATGGGCCTCCGCGCCAAAATCACGGGTGATGGTTATCACAACGGGCTGCCCGGCTCGGATCACAGCGGAAGGGCCTCCCGGAGCGAGCGCTTCGATCTTCGATTTGATGCTCATGATGCCTCCTTTAGGCCGCGACCAGTCGGCGCTGGTACGCGCGAACAAACAGCGAGATACCGAAGTTCAAGATGAAATAGAGTGCGAACACGAACCCGTACAGCAGAAGCACCTGGGAGAGATTGGTCGCCTGCGCCATGATGACTCTGGTGGTGTACATGAATTCCGCCACATTGATACCGGCAAGATACGACGAATCCTTGATGACCGTCGTGCACTGGCTGAACAGCGCGGGAATGATCGTGCGAAACGTCTGCGGGAGAATGATCAGCCTGAGCATGGCCGCGAAGCCGAAGCCCTGGGAGCGCGCGGCCTCGAACTGGTTGTCCGGGATGGAGTTCAGCCCGCCTCGCACGATCTCCGCCATGACCGCCGAGGTGAAGATCGTGAAGGCGAGAACCGAGATGAAGATGTCCGTGCCCTTGACGGTGAAGTATATGAACAGGATCCAAAGCAGGTTCGGCGTGCATCGGAACAGCTCGATGTAGATGCTCACGATCCAGCGGAACACGCACAGCCTCCCGGTGCAGAACTGCTTCACAAGCGCGAGAAGCGTACCCAAGATCAGCGAGCAGAGAATCGCCAGTGCGGATATCTCTACCGTTCTCACAAACCCGCCCATGATGAAGGCGATGTTCTCAGGTGCGAAAACCGTCATGGCCCTACGCCTCCTTCGCATCGAGATCGGTCGTGATGCCCGGTATCACCTTGGCGCGAGGTCTGCGCTTTGATCGACTCTCAAGCACTTGAACGAGTATGGCCAGCGGAAAGCAGATGAGGAAGTACAGGGCGCACGCCATAATGTAACCCTGCAGAAATCCAGAACTCGAAACGAAGTTATCTGCCTGGTACATGAGATCTCCGCCTGCTATGAGCGCCAGCACCGATGTGTTCTTGATGAGATTGAGAGCCTGGTTGCACAACGGTGGCAGGATCATCTTGAACGTCTGCGGCAACACGATATAGCGATATGCCTGCGCGCGAGAGAACCCCTGGCTGCGAGCCGATTCGAGTTGACCACGGGGCACGCTCTCGATGCCGGTCCGAATGACCTCGGCCACATAGGCGGCATGATAGAGGCCGACGCCAAGGGAGCCGATGGCGAACGGGGCTATGCGCACCGGGGTCGCAGCGCCGAGAATCGCCTGGAGGATCTGCGGGCCCGCCATGTACATGAAGAAGATCTGCACGGGCAGTGGGGTATTCTGATAGAACTCGACATAGATGCGGCTGATCGCACGCAACGCCCGCGAGCGGGTCGTCGAGAACACGCCGAGCAGCGTCCCCAGAATCATCGAGAGCGCAAGGCCCGCCACCGAGACCGCAAGCGTGAAGAAGAAGCCCTCCCAGAATATATCCATCTGAGTGAAGAGCAAATGCCAGCGATTGGCACTCAGAATTCCTTCAAGCATCGTACTCCTTTCTGCAGGTCGCGCGAGATCGCGTCGCCGGTTTCGCATGCTTCGCGCAGCAGAGACGCAGCGATGCGGTTCCGCTGGCGCAGCGAGTGGAACCCGTCTAGATCAGCTTCCACGTCTCGGCTTCTTTGTCGAGCCAACCATCAGACTTGAGGTCCTTGACGGTCTTGGCTACGACCGGCGAGAGGTCGGATCCCTTTTTGCTCGCTATCCCGTACTCCTGCGGTCCGAACTTGATATCCTCGCGCAGCAGCTCGACCGAATCGTCCATATAGTTCTTGAGCGTCGAGC</t>
  </si>
  <si>
    <t>MKLRGIEDDYSIGLDMGTSSVGWAVTDERGTLAHFKRKPTWGSRLFREAQTAAVARMPRGQRRRYVRRRWRLDLLQKLFEQQMEQADPDFFIRLRQSRLLRDDRAEEHADYRWPLFNDCKFTERDYYQRFPTIYHVRSWLMETDEQADIRLIYLALHNIVKHRGNFLREGQSLSAKSARPDEALNHLRETLRVWSSERGFECSIADNGSILAMLTHPDLSPSDRRKKIAPLFDVKSDDAAADKKLGIALAGAVIGLKTEFKNIFGDFPCEDSSIYLSNDEAVDAVRSACPDDCAELFDRLCEVYSAYVLQGLLSYAPGQTISANMVEKYRRYGEDLALLKKLVKIYAPDQYRMFFSGATYPGTGIYDAAQARGYTKYNLGPKKSEYKPSESMQYDDFRKAVEKLFAKTDARADERYRMMMDRFDKQQFLRRLKTSDNGSIYHQLHLEELKAIVENQGRFYPFLKRDADKLVSLVSFRIPYYVGPLSTRNARTDQHGENRFAWSERKPGMQDEPIFPWNWESIIDRSKSAEKFILRMTGMCTYLQQEPVLPKSSLLYEEFCVLNELNGAHWSIDGDDEHRFDAADREGIIEELFRRKRTVSYGDVAGWMERERNQIGAHVCGGQGEKGFESKLGSYIFFCKDVFKVERLEQSDYPMIERIILWNTLFEDRKILSQRLKEEYGSRLSAEQIKTICKKRFTGWGRLSEKFLTGITVQVDEDSVSIMDVLREGCPVSGKRGRAMVMMEILRDEELGFQKKVDDFNRAFFAENAQALGVNELPGSPAVRRSLNQSIRIVDEIASIAGKAPANIFIEVTRDEDPKKKGRRTKRRYNDLKDALEAFKKEDPELWRELCETAPNDMDERLSLYFMQRGKCLYSGRAIDIHQLSNAGIYEVDHIIPRTYVKDDSLENKALVYREENQRKTDMLLIDPEIRRRMSGYWRMLHEAKLIGDKKFRNLLRSRIDDKALKGFIARQLVETGQMVKLVRSLLEARYPETNIISVKASISHDLRTAAELVKCREANDFHHAHDAFLACRVGLFIQKRHPCVYENPIGLSQVVRNYVRQQADIFKRCRTIPGSSGFIVNSFMTSGFDKETGEIFKDDWDAEAEVEGIRRSLNFRQCFISRMPFEDHGVFWDATIYSPRAKKTAALPLKQGLNPSRYGSFSREQFAYFFIYKARNPRKEQTLFEFAQVPVRLSAQIRQDENALERYARELAKDQGLEFIRIERSKILKNQLIEIDGDRLCITGKEEVRNACELAFAQDEMRVIRMLVSEKPVSRECVISLFNRILLHGDQASRRLSKQLKLALLSEAFSEASDNVQRNVVLGLIAIFNGSTNMVNLSDIGGSKFAGNVRIKYKKELASPKVNVHLIDQSVTGMFERRTKIGL</t>
  </si>
  <si>
    <t>1125712.SAMN00792224.HMPREF1316_2078</t>
  </si>
  <si>
    <t>GCF_000468755.1</t>
  </si>
  <si>
    <t>Olsenella profusa F0195 contig00033| whole genome shotgun sequence.</t>
  </si>
  <si>
    <t>GTTTGATTACCAGTCAGAACGACACTGCTCCAAAAC</t>
  </si>
  <si>
    <t>TGGCGCGCACGGCATCCGCCTCGCCCTGACCGCGCACGCGGGTTGCCTCGGCGTCTGCCACGGCCTGGGCCTTGATCTGTTCCGCCTTCTTCTGGGCGGTATAGAGCTCGGCCTCCGCCTGGCGCTGGCGCTGGGCGAGATCCGCCTGGGCACGCTGCTCGACGGCATAGCGGTCGGCATCCGCCTGCTTCTTGACCGTGGCATCAAGCTCCTGTTCCCTGACGGAGACCTCCTTCGACTTGAGCTCGGCCTCGCGGTCCGTCTTGGCGATCTCGGCGTTGACCTGCTCGGTGTTGATGGCCTTCTGCTGCCGCTGCGCCTCGATGCCCTTGGCGGCGTCGGCCTTGGCGGCAGCCGTGTCCGCCTCGGTCTTGAGCGCAGCCTGCTTGAGGGCCAGGGCGTTGTTCCGCTCGGCGATGGCCGTCTCGGACTCGATGCGGGCATCGTTGGCCACCTTGTTGGCCTGGGCCCGGGCAACCTCGATCTCCTTCTCGGCATTGGCCTTGGAGATCTGGGCGTTCTGCTGGATGGCCACGGTATTGGCGATGCCCAGGTTCTCGATCACGCCAAGCCCCGCGTCATCGATGTTCTGGATGTTGAACGAGACGATTTCCAGACCCATGCGCTGCATGTCGGCACTGGCGTTCTCCTGCACCTTGGCCGCAAAGGTCTTACGATCGTTCATGATCTCCACCAAGCGCATGCCACCGATGATCTCGCGGAGGTTGCCCTCAAGCACGTTGACGACCATGCCGTTGATGTAGTCGGAGTCGCGGTTGAGGAAGTTCTCGGCGGCGCGGGCGATGGCCTCGCTCGTGTTCGCGACCTTCACCACGGCAACCGAGTCGACCATGATGTTGATGTAGTCGAGCGTAGGGATGGTCTTGGTGGTCTTAACGTCGACCGAGAGCATCTTGAGTGACAGCCTGTCAACACGCTGCAGGTATGGGATGCGCACGCCGGCGCGACCGATGAGATAGCGCGGCTGCTTGCCAAAGCCCGAAATGATATAGACGTGGTCTGGTGGCGCCTTGACGTACCCCATCGCCAGCACGATGATGACGAGAGCAATGATCAAAGCGGCAGAGAGCACCTGCATGAGGCCCATATCTACCCTTTCTCTCTGGTGAGCTAACAATGCTGCATATCATAGAACAAAGCGAAGGTACATATGGCCGACCGGAGAGGCTCAGGTCCTCACCTTCCTTGCGCAGACAGAGAGGCATGCGATCTGTCGCGATAGAAAGCCACGACGCCAAGCGCTATGGTAGCTAACGCATCTTGCTCGCAGTGTTTGTCCTCTGCATGTCACCCACTGCGCATAAACAAAAAATAACAGCAGAAGGGAATCCCATGTCTTTGTATCAAGCGGCAAAGCGCCTAGTGAAGGAGACCGCCTGTCTCCTGAGGTCCATCCCCTCCACGCTCATCGCGTTCCTCTGCCTCACGGTCGTCCTGATGAACCTGTTCGCAAGCAAGTCCATCAGCGGCCTTCCGCCCTGGCTCGGCCTGGACTGTGGCTTTTTGCTCTCGTGGGAGGAGGCCCTGTGCGAGGACACGGTGGCCAAGCGCTTCGGCCCGCGAGCCTCGGTGCTCGTATCGCTGTTTGCTGTGGGCATCAATCTCGTTGCCGCAGGTCTCATGACGGTGGCAGCCATCATCCCCGGCGCCTGGTCGGCGTCCCTCGACCATCCCGAGGCCACCTCCGCCATCAATGACGCACTCAATGCCACCATCGCCAGCACGTGGTTCATCGTACTGGGATCCGTCACCGCCTACATCGTGTCGTCCTTCGTCGACGCGTTCGCCAACTGGGGCCTGCGTACGGTCGTCAGGCACGACAACTTCCTCAGCTTCATCGTTCGCTCCTGGGGATCGACACTCGTCTCCCAGTTTGTTGACAACTGCGTCTTCGCCTTCATCGTCAGCTACAGCTTCTTTGGATGGTCGGTCGAACAGTGCCTGTGGGGCGCACTCATCGGCATGCTCTTCGAACTGCTCTGCGAGGTCGTCTTCTCGCCGTGGGCCTTTGCCATCGTGAGATCCTGGGAGAAGAACGACATCGGCACGGAGTACCTCACGAAGTATTTCCGCAACGATGTCCATGAGTCGTATCGGCAGAACCTCGTTCGATAGCGAACCCGTCGGGAGGGGGCTCTTGTGATTGCCCAGAACATGACAGTCGTGGTCACCGGCGCCGCATCGGGCATTGGCCAGGCAACCTGCGCGCAGCTGTCCCAGCTGTTTTCCTGCGCGGACTCCCAAGGCCACACGTGCGTCGTACACGCCATCGACATGAGGCGCGACCTGGACGAGACGGCCGCTCTGTGCGTGGCGAGCGATGGCTTCCGACTGGTGCCACACGCGGGCACTGACGTCAGCGTCGATCCGCTGCCGGCCATCGACGACGTGACCACCCTCATCAACAATGCGGGCATCCAGGAGGGCGACGACCGGCAGGTCCTGACCAACAACGTGATGAGCGTCATGCGCTGCACGGAACGCTACGCGCTCCACAATCCAAGCATACGCTCCGTCGTCAACCTCGCGTCCACCTCGGCCCACACCGGTGCGGAGCTTGGCGCCTACACAGCCTCGAAGGGGGCGGTGCTGTCATATACCAAGTGGACCGCCAAGCAGATAGCTCCCCGCGCCACCTGCAACTCGCTCTCGTTCGGCGGAGTGGATACGCCCCTGAACGATCGGGTGTACGAGGACGCCACGTGGGCAAAGATCATGCGCATGACACCGCTGAGGAAGTGGCTGTCCGCACGCGAGGCCGCTGATTGGATCCTGTTCGTCGCGCTACGGAACGAGTCCATGACAGCTCAGGACATCGTCATCGACAACGGCGAAATGTACAACCACACGTTTGTGTGGTAGCGGGCGGACGACTCGGGCAAGCACGTTGTACAATGATTAAGGCCTTCGAGCGCCCCGAAGCATCGTGTCCCTGGAATGCGGCGAAGGTCTCTTTTTTTGGAGGTTGCGCGAACGAAGGCGATGAGCGTGACGATACCTGGTTCTGGGGGTCTTTCATCTTCTGCCCGCCGACGTAGGAAGTCCCTTCCCACCTGTAGGTGGACGCGCCCCGTCTGTGGGTTCGGTTCTCCGCCCGTGTGGGTGCCATCTGCCGCGTGTGGGTGCCTTTTTCCCGGACGAGCTCCCGGCGACCTGCTGTTTTATGGGCAGCATGCGGGAGAAAGACACCCACACGAATCGATTGGCACCCACATCGAGGAGAAAGACACCCACACGTTACGTTCCACAACGCTAGGCTAGCGACGCTTCCTCTGCTGGCACCATATGATGTGACAACCACGCGGGCGTCAGCGTCCGCGTCAAGTCCGAGCCTCAGCCATTTGTGGTAGGCGTTGCGCATGGTTCCCTTGATGGAATGCCTTTCATCACCAACGTTCTTCATCTCCCATAGCTGACCTTCGCCCCCGCGTTCTAGGTCTATGGGATCATTCACGCGCGGGGATCAGTACCCCAATCTTTGGAAAGCCCATACGAAAAGAACAGGCCGAATGCCTGTTCTTGTCGATGTTTCTTCTACCTGTTCAATACGGCCTCTGTCAATACGTCATGGTGGTTCCACCGTCAATGGCAATGACCTGGCCTGTGATTTCTCGTGCTAAGTCCGATGCAATAAATACGGCAGCATAGGCGATGTCTTCGGGCTTCTGGGCTCTGCCGAGCGGAATGAGCGACTTGACCGAATCCTGCCAGAGAGCTTCCCTTTCCTCCTCGGAAACATCCTTTCTTCTGCTCTTTGGATCGCCGCCGCTTGCCATGCCGTCGAGAATTTCTTCCCACATATTCGTGCGGATGATTCCCGGTGCAATGCTGTTGACGCGGATGCCGTAAGGCGCGGCATTCTTCGCAGCGCTCTGTGTCATATTAATGACCGCTGCTTTTGTGGCGCAGTACATGGGGAGCATTCCCATTCCGCCGCGTCCTGCGATAGAGGAGAAGGTCTCGATATTGCCGAAGCCTTGCTTCTGCATAACCTGCAGTCCATACTTCAGGACATGCTGTGTGCCAATGACGTTGATGTCGAAAATGCGCCGAATTTCTTCGTCGGTCGTCAGCATGAAATCGTCCGTCGAAATGACACCGGCAACGTTGACGAGGCAATTCAACGTTCCGCTGCCGAATTCGACTGCATCTTCGACAAGATGTTTCACATCCGCATCCACCGATACGTCACATCTTGAGAATCCTGAGCGGCGTCCCATGTTGACGATCTCACTGACGGTCTGGTTCCCTTCCTCTTTCTTTCTATTTCCGATGTAAACATCTGCTCCTGCTTCTGCGAATGCGAGCGCGACGGCCTTGCCCAATCCGCGCCCTCCCCCTGTTACTAACGCTGTTTTTCCGGCTAAATCAATTGCAATCGACATAAGACACTCCTTTCTCCATATGTATAATCTTCTCTCGAAACTGCTAATGGGGTTTGGTCAGAACAGTATTCTGTGGCCCTTGTCTTGTGTGAGAAACGCCCTCATTCCTCGCTTCCATCTTTTATACATAATCTTTGGCGCTGTCAAGGATCCGCGCGTGCGGGGAACAGCGCAAGAGCATTTACAAGCTGGACCGGCTCGAGGAGCTGCAGGCGTCGGCCAGGCTCCACCTTGCGCGGGCCACGGCCCAGGCCACGGACGGCCTTGGCGCCCACTGCGCCCGCCAGGCGGCGCGCGGTGCCAACGTGGTGGCAGAGGCGATGGGCTACGGCAGGTCGTTCCACTCGATGGACGACGACACGATCCGCCGCTTCGTGGGGACGAAGTGGAGCTCTGGCGAGAGCTACAGCCAGAGGGTCTGGGGCAACGCGGACAGGCTGGCCGCCTACGTCCAGGACGACATGGCCAAGGCCCTGGCGCGGGGAGAGTCATACCAGCGCCTGGCGGACGCCGTGTCAAAGCGGTTCGTGGGCGTCTCCGAGTCGAGCGTCATGCGCCTGGTCTATACCGAGGGCACCTACGTCTCGCGCCAGGCCCAGCTCGCGGAGCTCGCCCGCGAGGGCTTCGAGGAGTACCGCGTCGAGCCGATAGGCGACGAGCGCACGTGCTCCGAGTGCTCGGGCCTGTCGGGCAAGACGTTCCGCGTCGAGGACGCCATGCCCGGCGTCAACCTGCCTCCGATACACCCGAACTGCCGCTGCCAGATAGCGCCGGCCGTCGACGACTGGGACGCATGGACGCGCGAGCAGGTGGACGCCAAGCGTGCCGAGCTTGCCGCAAGGCGCATGGCTGATGATGGCGAGCGTGCGAAGAGGGCGCGCGCCGTCCAGGACGAATGCGGCCGCATCGATAGCGACTTCGGGCGCGTCTGGAGGGACTACAGGGCCTCCGGCAAGAGCCGCAAGGGCTACGACGAGACGGTCAACGCCTACCTCTCGTCGATATCTGACGGGCATGTGAGCGCCGAATACAAGGCAAAGCCCAAGGCCAAGGAGATACAAGCAGTCACATGGCTTTCAGCGAATGGCAGCTCGGCGAGGTTCAATTGCGAGTCAAGCGTGCCTGGTTCGAAGAATCCAGACCTGACGATAGACGGAAATCCATGGGAGATAAAGCGCATTGAGACGAGCAGCCTTGCCAAGGCTAAGAAGCGCGTCGGGTCAGGCCTGAGCCAGTCAAAGAGAATCGTCATTGACCTCTCTCTCGAGACGCTTAGCAAGAACGACGAAAAGGCTCTTGTGGACTTTGTCCTCAGGCTCCGCGACACCAAGGGGCTGATTGTCTTGCACAACGGATTGGTAGAGATTATCAAATAGAAACGACGCCGATTCTCTGCCCCGGCACTAGTCAACCCGGGTGGAGTTCGGCGTCATTGGCAGTATACCCGATTCCGGGGCGTGGCGAAACTGGCATACGCGCCTGCCCCAGGAGCACGTGGCCGTGCGGCCGTGCGGGTTCGAGTCCCGCCGCCCCGACCATAGGAGGACCTCATGCCAACGGTCACCATCTGGCATGCTAGCTGGTGCGCACCGTGCAGGGGCACGCTGTGCGACCTCGTTCCCGAGCTCGAGGACGAGGGCATAGAGCCGCTCACGTTTGATTACCAGTCAGAACGACACCGCTCCAAAACCCGAGCACGTACGCGTCCGGCCCCACGACGTTTGATTACCAGTCAGAACGACACCGCTCCAAAACTGAAGCTGTTCCACTGACCCTTCTCGACGTTTGATTACCAGTCAGAACGACACCGCTCCAAAACTGCCATGTCAGAGGAGAGCGCCTCGTCGAGTTTGATTACCAGTCAGAACGACACCGCTCCAAAACTGATTCCTTCGATAGCGAGAGCCAGGCCAGTTTGATTACCAGTCAGAACGACACCGCTCCAAAACGCGATGCGGTGGCTACGTGCCTTGGCTATAAGTTTGATTACCAGTCAGAACGACACCGCTCCAAAACCTACACGCTCGTCTACTGTGGGCGCAAGGTGTTTGATTACCAGTCAGAACGACACCGCTCCAAAACACGGGTAACTATGAGATGGTTACTCGAGATGTTTGATTACCAGTCAGAACGACACCGCTCCAAAACATCCACTGCCCACTGGACTTTGTGGATGCGTTTGATTACCAGTCAGAACGACACCGCTCCAAAACAGGAATGGTTGGATTTCGATATTTCAAAAGGTTTGATTACCAGTCAGAACGACACCGCTCCAAAACTGCCATGGGTAGATGCCGTTAAGACTAAGAGTTTGATTACCAGTCAGAACGACACTGCTCCAAAACCAATGCGGTCTATCAGCGTGCCAAGTCGGGTTTGATTACCAGTCAGAACGACACTGCTCCAAAACCGTGCTATGATGAGGCCGTGCAGGTGTGGGGTTTGATTACCAGTCAGAACGACACTGCTCCAAAACGTATGGCCATGCCATGAGAGCACGTTCGGTGTTTGATTACCAGTCAGAACGACACTGCTCCAAAACCAATGCTGTCTATCAGCGTGCCAAGTCGGGTTTGATTACCAGTCAGAACGACACTGCTCCAAAACCCACAGGGTCGCCGGCGAGCTCGCACGCTCGTTTGATTACCAGTCAGAACGACACTGCTCCAAAACCATAATCGCCTTGCGTGGCATATTGAGCGTGTTTGATTACCAGTCAGAACGACACTGCTCCAAAAACCCGGCGGTCATGGTGTCGACCGATCCAGAGTTTGATTACCAGTCAGAACGACACTGCTCCAAAAACTGTCCATCTCCATGATATCAGCGGTATCTGGTTTGATTACCAGTCAGAACGACACTGCTCCAAAACCCTAGTCCGTCACACCTACCGTCAGTGTAGGTTTGATTACCAGTCAGAACGACACTGCTCCAAAACGTATAATACCCTGCTCAACCGCATCGGGCGGTTTGATTACCAGTCAGAACGACACTGCTCCAAAACACGCGCGCCGGGATGTCGGCCATGGATTGCGTTTGATTACCAGTCAGAACGACACTGCTCCAAAACGTTAAGCTTAGGTCGATAGGACTCGTCGAGTTTGATTACCAGTCAGAACGACACTGCTCCAAAACGAGAAGAACGAAATCATTGCCAGGCATCGAGTTTGATTACCAGTCAGAACGACACTGCTCCAAAACCTTTGGACGCGCTTACGGTGTCCGAGTCATGTTTGATTACCAGTCAGAACGACACTGCTCCAAAACTATAAGCTCGGCTTCGGTGGCGTTGTGTGTGTTTGATTACCAGTCAGAACGACACTGCTCCAAAACTCATCGTCACGTGCTCCTATGTGATTCTGGTTTGATTACCAGTCAGAACGACACTGCTCCAAAACCCATAATGACGCAGCCAGTCGGGGACGCTGTTTGATTACCAGTCAGAACGACACTGCTCCAAAACAGCCGCACTACCACGGCATCGTTAGCTGGGGTTTGATTACCAGTCAGAACGACACTGCTCCAAAACCGCTTGGAAAGACCTCACCATGGCCTGATGGTTTGATTACCAGTCAGAACGACACTGCTCCAAAACATAAACAACTTCTATGCCTTCGGAAACCTCGTTTGATTACCAGTCAGAACGACACTGCTCCAAAACCATTGAAGCGAAATCCCCTCTGCAAGGGACGGCCCTTCTGGCTAGTATCTATCACTCAACGTTCTATAAAGTCCAGGTCAATCACTCTTTTACTCTCGTGATCATAAATCATATCATCCGTCCATCTCTCGAGAAGAAGTACTGGAATATTCGTAAAAAAGACGTGCTCGAAGAACACTTCCAGCCCCCTTTTCGTTAGAAATGTCTTGAGATTGACAAACACGATGCACTGAGTTACACCAGCGTCAAGAGATAACGAAAGAAAATCTATGCAGCTATCAAGGACCGATTGCTGTGAACTGCGATCAACGCCAAAGCCAAACGCTTTAACGAATCTCTGCATGTCCCATTCTATTTCAAAATCATACTCGGCATGCATCGTCATGCCCAAAGACATGTACTTCGAGACAATGTCAGCCGCCGACTGTTCTATAGAGGTGCGCAGTGACTCATCTTCCATCAATGCAGCTTGGAATCTCTTTATCACTGTCCCAAGCAGAGGCTTGCTATTCCACGGCAGATTTAGAGGACTCTCGATGAAGATCATCGCATCCTTTGGCGAAAGTTCCTTGTCGTCATCCCAAAGTGTGTAGGGTTCAAGCGCCTGCCTCCCTTCACCTTCTCTCAGGGAAAGACATATGCGAGAGAACAGCTCGGCGTTCGCAATCTCCAGCGTTGTGCCCCTACCGGGTGGAATGTCCAGAGGGTCGTCAAGCCCTGAAAACGACAACCTCATATGATCAGAAGCTCTTCCATGGTATCTACCTCGTCATATGAACTTCGATTGCCCGTTATGTACTCCATAGTGGCAAATTGACTCTCGGTCACTCTAAGCACCTGAACCAAACCACTGGATGGACGGTTCTTCCTCAATCGCATCACAGCGGCACCAGCAGATCCATCGTTCGTAACGAGCTTCGCATAAACGGACTCCTGAAGCATTAGGTAGCCATCATGAAGAAGATACTTGCGAAAGAGGCGGTACTCCCTGCGCTGCGCAGCGGTATCGATTGGCAAGTCAAAGAAGACGATCAGCCTCATATAACGAATCCTCGCCTCCATGATCATACGATGTCGAAGGGCTCTATCTCGCTCGTCGCCAAACGTCTGCAAAGTGCGCTGAGACAATCTTGGACATAGAGCGAAATAACTGAGCTGACCTTATACTTTCCATCTCGATAGCAAATACTCACATTGAGTACGTCAGCAAGGAGACGCCTTGTTTCCTTCGTAAAGTCGACCTCAACGTTATCGAAGACGAGTCGATCAACGATGGGCCGGAAGGGCTCCATGAGATCGCAAGCGAGATTGAACTTGTTGTACTCGCTCCTATGACAGATACCAAGCGGTGTAAGATAGCCGCGGGAGACGATTTCACAGCTCACAGCAGAAAGGATGACTGCATATCCGTAGTTCAAAGCGGCGTTTATGGGGCAATCAATATCACGCGAAAAGCCATTGCCGAAGAGTACGGGGAAGTAGAGGCGCGCGGCAGCAGCCTCACGATTGGTGGTATCCCCTGATCTAACTTCATCCACCATCCCTTCAATCTGGCCTGAAAATCCCTCTCGTCCTCGCAGCTCAAGCAACCTTGCTTGATGTGAAATTTTATCTTTTACCACATGCTGCCATACGCGCTTCTTGGATGGTTCACTCCATTCAAGCTGCTCTGCAATGCGCTTGCTCGTGTTGTGAGCACCATAGAGTGGCAAATACTGCCCTATTGGATTGCATTTCTCATCTGACACGACGAACGAAATCTTTGCCTTTGCTAATTCAGAGAGCAGATAGGCACTAATGAACGCTCTCGTTGACTGTAGCGTAACAGAAGAAATCTCCGAAAGGTGCACCTTTACTATCTCATCCTCCTTACGGACAACGAGATAGCCTCCCTTATAAGTACACTTGCAGGGGCTCTCAATAAGAATATTCCTAAAGGCCAATGTGCGTCCGCCTCTCAAACATACCCGTCACAGACTGGTCGATGATATTGACTTCACCTATGGGGGCATTGAGCTGCTTAAAGTAGGAAACCTGCATGCATCCCGCATATTTTGAGCTTCCCAATGCAGAAAGATCAGCCATGTTAATTGACCCGTTCGTAATGGCTATTAACTGAAGGACTACTTTCGCCTTGTCAGTTAGTGTCAGTTCATCAAACTTTGATAGATATTTGTCGAGCTTAAGCTGTGCATACAGTCGGTTACAGAGTTTGGGGCCGCGCTTTACCAGACTTGAGAAAAGCTCGTTTAAATCAGCAGATAGTTGCTCCTCATCTTCATCGTTCACAACCCCGATGAGGGATCCCACTTTAGCAATTTGAACGCAGCGTTCAATAAGGGTCTCTTCGTCTAGGGAAAATGCAAACTCTGTTGCATTGCGAACCTCTCGCACGCCAGTAATAATCAGTCTGTCGCCATTGAGTTCAAGCAGTTGCTTTTTTAGAATTCTTCGACGCACGATACGCACAAATGCGAGGTTAGCTTGTCCGGCAAGCTTGACAGCATAGCTTTCGAGCTGAGAGGGATCCTTTGCAATGTGCGCTGCAACTCTCACGGGTACCTGAGCAAACTGAAGAATATGCCGCTCATGCTTTAAATCACGTGCTTCGTAAATGAAGAAGTATGCGAACTGCTCTCGCGAATAACTTCCATATCTATCAGGATCAAGCCCTCTCTTGAGCGGAAGTGTCAATTTCTTTCCGCACTTTGGTGAATAGATTGTCTGATCCCAGAAAGTTCCAGTAGCTTCCACAGGCATGCGACTTATGAAGCATTGGCGGTAGTTAAGCACGCGACGAATTCCCTCGACTTCAGCTTCGGCATCCCAATCGTCCTTGAACACCTCGCCCGTCTCCTTATCAAAACCCGAGCTGAGGAAGCTATTGACAATAAAACCCTTCGTATGCGCAAGGTAGTGTGATTTCTTATACTCCCGCGCTTGCGCACGGGCATAGTCACGCATGATGTGTGCGAGTCCAATGGGGTTGTCATATACGCTGGGATGACGTTTCTGGATGAAGAGACCAACGCGACAGGCGAGGAAGGCATCATGCGCATGATGGAAATCATTGGCCTCACGGCACTTTACGAGACCGGCTGCATCGCGCAGATCGTGTGAGATATTGGCCTTCACAGGTACAATCCGAGCGCCTGGATACCTCGCCTCAAGCAGCGTCTGGACAAGCTTGACCATCTGACTAGTCTCGACAATCTGCCGCGCAACGAACCCCTTCATGGTCTTATCATCAATATGATCACGGAAGAGGTTCCTAAATTTCTTGTCACCTATCAGTTTTGCATTGTGCAGCATGCGCCAATATTTGCCCATCTTCCGTCTGATGGAGGAGTCGATCAGCAACGTGTCCGTCTTGTGTTGGTTCTCCTCCCGGTATACAAGCACCTTGTTCTCGAGGCTGTCGTCCTTTATGTATGAGCGCGGAATAATATGATCAACCTCGTATTTGCCAGTATGTAGTTCCTCAATTTTGATTGGTCGACCCGAATACATGCACTTTCCCCGTTGCATGAAGTACAGCGAGAGCCGTTCGTCCATGTTATTTGAATCCTTCTTGGTTAGTTCCTTCCAAAGCTGTGGATCATCTTTCTTAAATACCTCAAGCGCACTCTTGATTGCGTCATAGCGTCTCTTAGTGCGCTTGCCTTTCTTGCGTGGGTCATCCTCCTCACGTGTCACCTCAATGAAGATGTTGGCGGGCTCTTTCTTCGCAATGGAGACGATCTCATCCACAATACGTACAGCCTGGTTGATACTTCTCCGGATGGCGGGAGATCCGGGCAGGTCGTTTACATCCATAAGGCCATTGTTGTGCTCACTAAAATAGTCTCTATTGAAGTCATCAACGGCCTTCTGGAAGCCAAGGCCCTCGTCGCGGAGTACCTCCATAAAGACCATCGTACGAGAGCGCTGGCCATCATTCGGATTTCCCTCACGCAGCACGTCAATAATTGACTTGCGACCGGTATCCGTATCGACTTTAATGCCTGTGAGCAGCTTCTTCGACAGCCGACCCCAACCTGCGAAGCGCTTCTTACATATGACCTTTATCTGCTCGGTGGTCAGTCTATCACCGTATGCTTCCTCGATCTTCCGCCTGAGAATGTCCCTATCCTCAAACAGCGTGCTCCAAAGGATGATCTGCTCGATCATCGGATAGTCGGCCTCATCCAAACTGTCGGTTTTGAATACATCCTTGCAGAAGAATATGTATGAGCCAAGCTGTGACTCAAACCCATGCTCCCCTTGCCCACCATGTACACGAGCGCCCACAAAACTATCCTCGCGCTCCAACCAATCGGAGACCTTCTTGTATGTGACCTTACGAGTGCTTCTGAACAAGTCGCACATGATACGCTCGCGTTGGGCGGCATCAAAACGACGCTCATCGTCCTCGTCAATTGTCCAATGTGCACCGTTGAGTTCGTTGAGAGCGCAGAATTCCTCATAGAGTAAAGAGCACTTGGGAAGAACGGGTTCCCCCTGGAGGTAGGTGCAGTCGCCCGTCATGCGAATTATGAAGTCTTCAGCACTCTTGTCGCGGTCGATAATCTCTTCCCAGTTCCATGGGGTGATGACGGCGTGTTCCATGCCATCCCTGCGCGACGACCATGCAAAGCGTTCTTTACCGTCGTGGCCGACCGCGGCATTTTCCCTGGTAAGCGGACCCACATAGTAGGGAATTCTGAAGGACACGAGTGATTCAATCTTATCCTCTTCTGCCAGAAGGAAGGGATAGTGCTTCCCCTGGTTCTCGAGAATGGCATGTAGTTCCTCTAGGTGAAGCTGGTAGTAGATGCTCCCGTTATCGCTTGTCTTGAGCCTGCGAAGAAATCTCTGCTCGCCAAAGGCTACCATCATGCCTTGGTAGCGCTCATCTTGCAGTGCATCCGTTCCCTTGAAGAGCTCCTTGACCGCCTTCTGGAAGTCGTCATAACTCAACTGGGTAGTACCAAGGTTATATCTGGTGTAACCCTGCGCCTTGTCTACAACGTAGTCGCTCGACCCCTCATACGTCTCCCCGCGGAAAAATGCATCGTATCTCTTCGACGCATATGTACGGGTAAGTTCCTTGAGCAGGTGCAAGTCCTCGCCATACCGATCGTACTTCTTAACCATATTGACCGAGATGGTCTGGCCAGGCGCGTAGGAAAGGAGCCCTTGCAAGATGTAGGCCGCGTACAACTCGCAAAGCGCCTGGAACAGTTCTACACTATCGTCCGGACAGGCATCGCGAACGACTTCAACATCATCGTCAGACGATAAATAGATTAATGTCTTCTCAGCAGGAAACTCACCGAAAATGTTCTTCATCTCGGCCTTGAGCCCGACGATTGCCTTAGCGATTGCCTCGTTGCACTGCCTACTCTGCTTTGCATCCCCACAATCGATGCCAGTTAGCTTGGCAATCTCCCTTACCTGGTCGCTGCGTCTTTTCTCACCATCAATCAGCACGTTGAGAATAGCGTTATCATTTCCCCCGCTTTTCCAAGCGCACTCATAGCCACGTTCCAAACACCAGTTGTTCAAAGCTAGTCGCAAATGCCCTACTGCCTCAGCAGGGTCTGCATTACGAGAACTTAGATTCTTGTTGTTCTCACGCAGGAAGTTGCCCCTATGTTTAACGATATTATGAACAGCAAGGTAGATAAGGCGAATGTCAGCCTTCTGATCCGTCTCTATCAGCCATTTGCGCAGGTGGTAGATAGTTGGAAAGCGCTTGTAATAATCCACCTCAGTAAAATCGGAATCGTTAAAGATTGGCCACTTGTAGTCTGCGTGCCCGTCCTCTCGATCCTCCACATGCAGACGCGACTGCCTAAGCCTAATGAAAAACTCTGAGTCGACTTTGTCAATTTCATCCTGGAATAGACTCTGCAGCAGGTCGAGTCGCCACCGCCTACGGACATAGCGACGTCGCTGCCCACGATGCGCACGTGCCTCTGCAGCAGTCTGCGCCGCATCAAAAAGCCTGCTGCCCAGAGTGGGCATACCCTTGAAGTGCGCGATGGCCCCCACCTTATCTGTAACTGCCCATCCGACGGAGTTGGTGCCCATATCCAGACCGATGTTGTACTCGTCTGTGGTATTGCGAAGATTCATGTGCTTCCCCTTCTCCATATGGTGCTACACTATCCCTGTTCTGAATTGCCAGTCAGAACGATACTGCGAGTCAAAATACGGCTTAGCCATACCTGCCCTTTCGGGCGCCGCGTAGGCGGTTTTTTACGACTGGCACGGTCCTCCTTGGAAAAACTTCAGGGAGGACTTTATCTAATTTAGCACTAGGGACGAATGCAAATAGTGAGATATCTTTTAGAATAGTGGCATGCTTGGTATCCCAGAGTCTCCGTTTCACCCCTAGGTATCTCACATAATGGCCTCCTCTCTCCATAACCTGTGGACGCCCACATGCCTAGCCTGCGTACAAGATAGCCCCCGTGCACGACAGCAATTAAAACAGTAGGCTATAGGGACGCTCGTCATCGGACCCCCACCCTCCTGCCTATCTATGCTCAAGCTTGGCATCTGTCCGTGCCATCACTCATGCGCGAATGCTCTATTGAAGAGGGCCGTACGAGATATGCCCCCAAGCGAAACTCGTCCTACTTCGTCCTACTTTTTATATGTTGTATGTCAACCTCTGCCGTCCCAGACGTGTTATCAGTGAGCGCTCGTAGGGCGAGGGAAAGAAGACGCGACATGCTCAGAGGAAGAGACCGCGAGAGGGAGGTGCAGAGGGAGGCACGCCGCCTGGTCGATACGTACGGGGACCTTGCGATGCGGCTTGCATACACCTATCTGGGCTCGCGACAGGACGCCGAGGACGTGAGCCAGGACGTCTTATGCAAGCTCATCGCCAGGCACACGCCGTTCAACTGTGTTTTGTCAAGATGAAGTGAGCAGAATGGTCACTGATTTCTGAGCACTTTGCGCACCGGTCCTGAGCGGGATTTCTGAGCAGCCCTCTATTGCATGAGGGCGTGTCTCACACGGTAGGACTCACCCTCGAACTCGGGCAGCCTGCCGTGGCGCGCGACGCGGCCTGTCACGGCCGCTGCCATC</t>
  </si>
  <si>
    <t>MNLRNTTDEYNIGLDMGTNSVGWAVTDKVGAIAHFKGMPTLGSRLFDAAQTAAEARAHRGQRRRYVRRRWRLDLLQSLFQDEIDKVDSEFFIRLRQSRLHVEDREDGHADYKWPIFNDSDFTEVDYYKRFPTIYHLRKWLIETDQKADIRLIYLAVHNIVKHRGNFLRENNKNLSSRNADPAEAVGHLRLALNNWCLERGYECAWKSGGNDNAILNVLIDGEKRRSDQVREIAKLTGIDCGDAKQSRQCNEAIAKAIVGLKAEMKNIFGEFPAEKTLIYLSSDDDVEVVRDACPDDSVELFQALCELYAAYILQGLLSYAPGQTISVNMVKKYDRYGEDLHLLKELTRTYASKRYDAFFRGETYEGSSDYVVDKAQGYTRYNLGTTQLSYDDFQKAVKELFKGTDALQDERYQGMMVAFGEQRFLRRLKTSDNGSIYYQLHLEELHAILENQGKHYPFLLAEEDKIESLVSFRIPYYVGPLTRENAAVGHDGKERFAWSSRRDGMEHAVITPWNWEEIIDRDKSAEDFIIRMTGDCTYLQGEPVLPKCSLLYEEFCALNELNGAHWTIDEDDERRFDAAQRERIMCDLFRSTRKVTYKKVSDWLEREDSFVGARVHGGQGEHGFESQLGSYIFFCKDVFKTDSLDEADYPMIEQIILWSTLFEDRDILRRKIEEAYGDRLTTEQIKVICKKRFAGWGRLSKKLLTGIKVDTDTGRKSIIDVLREGNPNDGQRSRTMVFMEVLRDEGLGFQKAVDDFNRDYFSEHNNGLMDVNDLPGSPAIRRSINQAVRIVDEIVSIAKKEPANIFIEVTREEDDPRKKGKRTKRRYDAIKSALEVFKKDDPQLWKELTKKDSNNMDERLSLYFMQRGKCMYSGRPIKIEELHTGKYEVDHIIPRSYIKDDSLENKVLVYREENQHKTDTLLIDSSIRRKMGKYWRMLHNAKLIGDKKFRNLFRDHIDDKTMKGFVARQIVETSQMVKLVQTLLEARYPGARIVPVKANISHDLRDAAGLVKCREANDFHHAHDAFLACRVGLFIQKRHPSVYDNPIGLAHIMRDYARAQAREYKKSHYLAHTKGFIVNSFLSSGFDKETGEVFKDDWDAEAEVEGIRRVLNYRQCFISRMPVEATGTFWDQTIYSPKCGKKLTLPLKRGLDPDRYGSYSREQFAYFFIYEARDLKHERHILQFAQVPVRVAAHIAKDPSQLESYAVKLAGQANLAFVRIVRRRILKKQLLELNGDRLIITGVREVRNATEFAFSLDEETLIERCVQIAKVGSLIGVVNDEDEEQLSADLNELFSSLVKRGPKLCNRLYAQLKLDKYLSKFDELTLTDKAKVVLQLIAITNGSINMADLSALGSSKYAGCMQVSYFKQLNAPIGEVNIIDQSVTGMFERRTHIGL</t>
  </si>
  <si>
    <t>78345.SAMN02673440.BMERY_1245</t>
  </si>
  <si>
    <t>GCF_000741615.1</t>
  </si>
  <si>
    <t>Bifidobacterium merycicum strain LMG 11341 Contig01| whole genome</t>
  </si>
  <si>
    <t>GTTTCAGATGCCTGTCAGATCAAGGACCTAGACCAC</t>
  </si>
  <si>
    <t>ATAGGGAATCGTTGAGCGCGTCGATCATCGACAGTTGGAGCGAAGGGGTATGCAAGCCGCCGAGCGTGGCCTTGCGGTCCGTGCACAACGTCATCAACCGTTACCTCAAGGTGACGCAACCCGACATGATCGACGGCCTGAGCAGCGGCAACGTGGACATCATCGTCTACCTCGACCATCATAAGGGCGAGGATGTCTTCCCCCAGGACATCGAACAGCGTTTCGGCATAACGCGCTCGACATCCTGCCGGGTACTGGGGCTGATGGAACGCAAGGGGCTCATCGCCCGCGAACCGGTGCCGCACGACGCGAGGATGAAACGGATCGTGCTCACGGAACAGTCCAGGACCATCGCCACGATGCTGCGCGAGAACGCCGAGAGCATGGAACGTGTTCTGCTGCGTGGGCTCGACGACGATGACATCCGCGGATTCATGCATGTGCTCGACGTCATGCAAACCAATCTGGTGGCATCCGGCAAGCTCGGCGACTCCCGGCAATATCCCAGCCTCGACCTATGCGAACCGGCCGACGGGCCGGACCATACGGCAGGCGATGGCATGAACGACGACGAAGAAGACAGAAAGGAAGAACAGTGACGACAGCGACAGCCGCGACGCAAGCCAAGCGGCCCAAACAGCATGTGCTGCGCACACTCGGCAGATCCCTGCGCGAATATAAGAAAGTCAGCATCCTCGCCCCGGTGACGGTGGCCATCGAAGGTGTTCTGGAAATCCTCATCCCCACGGTGATGGCATCGCTCATCGATGAGGGCATCAGCGGCGGCAGCATGCCGGCCATCATCAAATTCGGTCTCATCCTGCTGGTCTGCTCAATCTGCTCGCTCACCGCGGGCTTCCTCGCCGGCAAATTCGCCGCGATCGCGGGCGCCGGCTTCGCCAAGAACCTGCGTCACGATGAATTCGAGAAGGTGCAGGGCTTCAGCTTCACCAACATCGACCGGTTCTCCACCGGTTCGATCATCACCCGACTGACCACCGATGTCACCAATCTGCAGAACGCCTATTCGATGATCATCCGCATGGGCGTACGCGCCCCGATCATGGTCGTCGTCGCCTGGATCTTCGCGTTCCGCATCAGCCCATCGATCTCCCTCGTGTTCCTCGCCTGCATCCCGATCCTCGCCATCGGCCTGTGCGGTCTGGCGGTGCTCGTGCACCCGGTGTTCGAACGCGTGTTCCACACCTACGACAAGCTCAACAACGTGGTCGACGAGAATCTGCAAGGCATCCGCGTCGTCAAGTCCTACACCCGCGAATCCCATGAGATCGGCAAGTTCGACCGCATCTCCCAGCGCATCTTCAAGGACTTCACCAAGGCCGAACGCGTCATGAGCTTCAACAACCCGCTCATGATGGTCTGCGTGTACGGCACGATGCTTCTCATCGCATGGATGGGCGCACAACAGATCGTGGCATCCGGCAACAACGCCGCACTCGGCCTGACCACCGGCGATCTGACCGCACTGGTCACCTACGCCATGCAGATCCTCATGGCCATGATGATGCTCTCCATGATCTTCGTGATGTGCATCATCTCCCAGGCATCCGCGGAACGCATCTGCCAGGTGCTCAACGAGGAAAGCACGGTAAGCGACCCCGAGCATCCGATCAAGGAAGTCGCCGACGGATCCATCGAATTCGATCACGTCACCTTCCGCTACTCCGACAACTCCGAAAAGCCCGTGCTTGACGACATCAACCTGAAGATCCGCTCCGGCATGACCGTCGGCATCGTCGGCGGCACCGGTTCCGCGAAATCCAGTCTCGTGCAGCTCGTGCCCCGCCTGTACGACGTGACCTCCGGCTCGCTTAAGGTCGGCGGCATCGACGTGCGCGACTACGACATGGAAATCCTGCGCGACCAGGTCGCCATGGTGTTGCAGAAGAACGTGCTGTTCAGCGGCACCATCGCCGAAAACCTGCGTTGGGGCAATCCGAACGCCAGCGACGAGGAAATCCGCCACGCCTGCCAGCTCGCGCAGGCCGACGGGTTCATCCAGGAATTCCCCGACAAATACGACACCTACATCGAACAGGGCGGCACCAACGTCTCCGGTGGCCAGCGCCAGCGCCTGTGCATCGCCCGCGCCCTGCTGAAGAAGCCGAAGATCCTCATCCTCGACGACTCCACCTCCGCGGTCGACACCAAAACCGATCAGCTGATCCGCGCCGCGTTCCACCACGAGATCCCCGACACCACCAAGATCATCATCGCCCAGCGCGTCGCATCCGTGCAGGAATCCGACATGATCCTCGTCATGGATCAGGGGCGCATCATGGCATCCGGCACCCACGAGGAACTGCTGAACACCTGCGACGAATACCGGTCCATCTACGAATCGCAGACCAAGAACCAGGCGCAGCCCGAGGAACTGCAATGAGAGGAGGCAAGGAAATGAGCGAAACAACCGATACAACCCGCACCGCGAACCAGCCGGCGGCCAACGGTAAGACAGTTAACGGTAAGCCGGGCAACGGCAAGCAATCCAACGTCGAAGCGCCGCACGGCAGTCCGAAAGGCATGGACAAAGCGGCACCCGGCACCACCAAACGCATCTTCGGATACATCTTCCAATACAAGTGGCATGTCGCCATCGTCGTACTGTGCATTCTCGTCGGCGCGGCGGCACAAGCCGGAGCCGCACTGTTCCTGCAAGCACTGATCGACGACTACATCCTGCCCATGGTCGGCGTGAAGAACCCCGACTGGGCGCCATTGCTACGCGCACTGACCCTCATGGGATGCCTTTACGCCGCCGGCACCTTCTGCAGCTGGCTATGGCAGTGGCTCATCGTCACCGTCGAACAAGGCACCCTCAAGAAGATCCGCGACGACATGTTCGCCCACCAGCAGACCCTGCCGATCCGCTACTTCGACACCAACGAACACGGCGACATCATGAGCCGCTACACCAACGACACCGACACCCTGCGCCAGGCCATCAGCCAATCCTTCCCGCAGATGTTCTCCTCCGCGATCTCCGCGCTCGCGGCGCTCGTCTCCATGCTGTGGCTGTCCGTGCCGGTGACCATATTCGTGCTCGTCTTCGCCGCGATCCTCTTCGCCGTCGTACGCGCCATTGTCTCCCGCTCCGGCCGCTACTTCGTCAAGCAGCAGATGTGGATCGGCGACGTGAACGCCTTCGTCGAGGAATCCGTCAACGGCCAGAAGGTCATTAAGGTCTTCAACCACGAGGACGCCACCCAGAACACCTTCGACGAGAAGAACGAGGAACTGTTCAAAGCATCCGCCGAAGCGAACACCTGGGGCAACGTCACCATGCCGGTCGTAGGCAACATGGGGTACATCCTGTACATCCTGCTCGCCATCGTCGGCGGATGCATGGCGCTCGCCGGCGTCGGCAACTTCGGCCTCTCCGGCGCGGGCACACTCACGCTCGGCACCCTCATCTCACTGCTGACCCTGTCCCGCTCCTTCGTCAACCCGCTCGGCCAGGTCTCCATGCAGTTCAACATGGTGATGATGGCGCTCGCCGGTGCATCCCGCATCTTCCAGCTGATGGACGAGAAGCCCGAGGATGACGGCGGCACCGTCACGCTCGTCAACGTCGAACTCAGTGAGGACGGGCGCACCATGACCGAAGTCGATCACGAGACCGGCCATTGGGCGTGGAAGCGCGAGGAGAGCGACGACGGCAGCCGTTCGCTCAAGGCCGCGCAATCCCTGAGCCCGAAGGCCGCGGAAGTAGCGCGGAAGGCGAAGGAAGAAGCCATCACCTCGCCGGACGGTCGTCTGACCTTGCTGCGCGGCGACGTGCGCTTCACCGACGTGACCTTTGGCTACAACCCTGACAAGCCGGTGCTGCACGACATCACCTGGTTCGCCAAGCCCGGCCAGAAGATCGCGCTCGTCGGCGCGACCGGCGCGGGAAAGACCACGGTGACCAACCTCATCAACCGGTTCTACGACATTCAGGAAGGCATGATCCTGTACGACGGCATCTCCGTCAATGGCATCCGCAAGCCTGACCTGCGCCATTCGCTCGGCATCGTGTTGCAGGACGTAAACCTGTTCACCGGAACCGTGATGGACAACATCCGCTACGGCAGGCTCGACGCCACCGACGAGGAGTGCATCGCCGCCGCGAAACTCACCAACGCGGACAGCTTCATCCGCATGCTGTCCAACGGCTACCAGACCGTGCTCGAAGGTGACGGTTCCGGACTTTCGCAAGGCCAACGCCAGCTGATCTCCATCGCGCGTGCCGCGGTGGCCGATCCGCCCGCGATGATCCTCGACGAGGCGACTTCGTCCATCGACACCCGCACCGAGGAAGTGGTGCAGGCCGGCATGGACAACCTCATGAAGGGACGCACCGTGTTCGTGATCGCGCACCGCCTGTCCACCGTGCGCAACTCCGACGTGATCATGGTGCTCGACCACGGCCGCATCATCGAACGCGGCTCGCATGACGAGCTCATCGCGCAGAAGGGCGAATACTACCAGCTGTACACGGGAGCCGTGGAGCTGGAGTAAGCCGGTTTCGGTATGTCTCCGGTTCGGATGAGCTGGTTCGGATGAGTTGGTTCGGATGAGTTGGTTCGGATGAGCCGAAACGAAAACAGGGGGCTGCGATCCATATGGGTCGCAGCCCCCTGCCGCATATGTCTCAGTTTATTTGCTCCGGATTCGTAATGAAATCCATCGTGTTTCCGAGGGCTCAGGGAATAGGCAGACCGCCGCTCAGCAACGGTCGTAGGAGAAGCTGCGGATGCGATCCAAGCATTCCACGCTCTCCGGCAGCCATGGCATGCCGATCACGAACACATGACCCAACGACTCATGACGCTTCGGCTTCGGATCGAACAATTCGAAATCAGCGCCCTTACGAGACAAGGCGCATGCCAACGCAAGATTATCGGCCTCCAGGAAATCGTCAGCGCACGTCGTGATGAACAACGGCGGAAAATCAACATTGGCCACCAAACCTTCAACCGTCATGAACTTCGGATCGGCATCCTCAAGCCCCGCGAAGAACTCCACGCCAAGCATTTCCTCGAGGCGCTTACGGTCGGCCGGATCATACATGCCGCAAGCCTCACCGGCTCCGGCTACCCCGGCCCCGGCCACCCGGTCCGCGGAAGCAAGACTATACGTGCCGCACACCGGAGCCGCACCCGCAAAACCGATACCCGACGGCTCATCAACGCCGAACGTCGCCGCAGCCTCCGCATTATTCTCAATCGCAAGCGTCAACATCGTCAACGCGCCACCCGCCGAATCACCCGTCAAAAACACCGCGCTCGGATCAACCGGATAATCCGCCAAATGCGCCTTGATCCACCGCAACGCCGCCTGCACGTCAGCCAACTGTCCACGCAAATCAGTCTGCGGCGCCGGACGATAATTCAACGAAAACACCGCAAACCCACGATCGGCCAAATGCACGTTGAAATTACGGTTCAACTCCTTATATCCATACGTGAACCCGCCACCATGAATATCGACATACACCGGCAACGTCTTACCGCCACGCAACACCGCATCATGCGGCAGATACACATCCAGCAAATGACCACGGCACTGCCCCGCAGCCTTGTCATACCCGCCATCCGGCAGATACGCAATATCCGCAAACGTATCAATGCCCTCAGGCGTATGCCACAACGCGGAACGCGGCGTATCACACAGGATCGAACCATAACGCATCGCCCTCATCCCAGCGGCACGCTCCGGGGAAACACCGGCCAGATCGCCATCCGTCTCCGTCCACGCCTCCGCATTGCGCAACATCTCCTCCGAAACATACGGGACCGCGGCGCTCGCGTTCGTTTCGTTCGTTTCGTTGGATTCTGTGTTTTGGGTCTGATTCTGATCGTTCATCGTCGTCCTCTCATCCTTACCGCGTTGTATGGGGCATTTGCAGTCTACCGCCCATCCGTGGGAACATGCGGGAGCCTGCGGGAACATGCGGGAACCTGCGGGAACCTGCGGGGGAGGGGAGTGTCCGATACGTGCGAAACCTCCGTATCTCGTTCGCCCGCCGTGGTACAGTTGGTCGCTGAAAACGCGAAAGCACAAAGGCGATGATCCGTCATCAGCGGGGAGCTTTCGGAAGAACAGCGTGAGCGCGAGCCGAACGGCGAACGTCCATACTCAGTAGAACCGACGGGATCGGCCCGACATAGCCGAGCATCAAGCGGTCGTGCCGCGATGTTGCATGCGAGCTGCAAGGCAAAAGGGCAGTGCGTGCAAGGTCGATGCGCGGCAAGCGAGGTGGTACCGCGGTTGGTCGGGAATCCGGCCGATCGTCCTCGTACGTATACCAATGAAGTGATAAGTGACGAGGAGCATACGGTGAGCGAAACCACCAATCATGTGTATCCGAAGGCGGCTGCCGGCGAGCAGAGCGCCAACGTCGCACCGAACCCCAGCTTCCCCAAGCTGGAGGAATCGGTGCTCGACTACTGGGATAAGGACGACACCTTCCAGAAGTCCATCGATCGCAGGCCTTCCGGCGATCACAGCCAGAACGAGTTCGTCTTCTTCGACGGCCCGCCGTTCGCGAACGGTCTGCCGCACTACGGCCACCTGCTGACCGGCTACGCCAAGGATGTCATCCCGCGCTACCAGACCATGAAGGGCCACAGAGTCAACCGCGTGTTCGGCTGGGATACCCACGGTCTGCCCGCCGAGCTGGAAGCCCAGAAGGAGCTTGGCATCGACTCCGTCGACCAGGTCAAGGAAATGGGCATCGACAAGTTTAACGATGCCTGCCGTGCCTCCGTGCTGAAGTACACCAACGAGTGGAAGGATTACGTCCACCGTCAGGCTCGCTGGGTTGACTTCGAGCATGGCTACAAGACTCTGAACATTCCGTACATGGAATCCGTGATGTGGGCGTTCAAGCAGCTGTACGACAAGGGCTTGGCGTACCAGGGATACCGTGTGCTGCCGTACTGTCCGAAGGATCAGACGCCGCTGAGTGCGCACGAGCTGCGCATGGATGCGGACGTGTACCAGGATCGTCAGGACACCACCGTGTCTGTGGCCGTCAAGCTGCGTGACGAGGAGGACGCCTACGCAGTGTTCTGGACCACCACCCCGTGGACTGTCCCGACCAACTTCGCCATCGTGGTCGGCGCGGACATCGACTATGTGGAGGTGCGCCCGACCGAAGGCAGGTTCGCGGGCAAGAAGTTCTACCTCGGCAAGCCGCTGCTCGGCTCCTACGAGAAGGAACTCGGCGAGAACTACGAGATCGTGCGCGAGCTCAAAGGTTCCGAAATGGAAGGCTGGCGCTACTACCCGGTGTTCCCGTACTTCGCCGGTGATGAGAACGCCGTGGAAGGCAAGGTGCCGGGCCCGGAAGGTTACCAGATCTTCACCGCCGATTACGTCGACACCGTTGAAGGTACCGGCCTCGTGCATCAGGCTCCTTACGGTGAGGACGATATGAACACGCTCAACGCCAAGGGCATCAAGAGCGTGGACGTGCTTGACGCGGGCTGCAAGTTCACGTCGCTGTGCCCGGATTATGAGGGCATGTACGTGTTCGACGCGAACAAGCCGATCCTGCGCAACCTGCGTGCCGGCGACGGCCCGCTGGCCCGCGTGCCCGAAGAGCAGCGTGCCATCCTCTTCCAGGAGAAGAGCTACGTGCACTCCTACCCGCACTGCTGGCGTTGCGCCACGCCGCTCATCTACAAGCCGGTGAGCTCCTGGTTCGTTTCCGTGACCAAGATCAAGGATCGTCTGCTGGAACTCAACCAGCAGATCAACTGGATTCCGGACAACGTGAAGGATGGCCAGTTCGGCAAGTGGCTCGCCAACGCACGTGACTGGTCCATTTCCCGTAACCGTTTCTGGGGTTCCCCGATTCCGGTGTGGGTGTCCGACGATCCGAAGTACCCGCGCGTGGACGTGTACGGTTCGCTGGAGGAGCTGAAGGCCGACTTCGGCGACTACCCGCGCGACCATGATGGCAATGTCAACATGCACCGCCCGTACATTGATGATCTGACGCGCGTCAACCCGGACGATCCGACCGGCAAGAGCCACATGCACCGCATCAGCGACGTGATGGACTGCTGGTTCGAATCCGGTTCCATGAGCTTCGCCCAGTACCATTACCCGTTCGAGAACAAGGAAACCTTCGAACAGCACTTCCCGTGCGATTACATTGTGGAATACATCGGCCAGACCCGTGGCTGGTTCTACGTGCAGCACGTCATGGCGACCGCCCTGTTCGACAAGCCGGCGTTCAAGAACGTGATCTGCCACGGCATCGTGCTCGGCTCCGATGGCCAGAAGATGTCGAAGCATCTGCGCAACTACCCGGATGTGAACGGTGTGTTCAACGATTTCGGTTCCGACGCCATGCGCTGGTTCCTCATGAGCTCGCCGATCCTGCGCGGCGGCAACCTGATCGTGACCGCGGATGGTATTCGCGACACCGTGCGCCAGGTCATGCTGCCGGTGTGGAGCTCCTACTACTTCTTCACCCTGTACGCGAACGCCGCCGGGTATGATGCCCGTATGCTGCGTGCCGACGAAGTGGCGAAGCTGCCGGAAATGGACCGCTACCTGCTGGCCCGTCTGCGTCGCCTGGTCGAACAGACCCAGCAGTCGTTGGACAATTTCTACATTTCCGACGCGTGCGATGCGGTGTCCGACTTCATCGACGTGCTGACCAACTGGTACATCCGCAACACCCGTGAACGTTTCGGTGCGGGTGACGAGAACGCGTTCAATACGCTGTACACCGTGCTTGAAACCTTCATGCGCGTACTGGCCCCGCTGGCTCCGATGGAAGCCGAAGCCGTGTGGCGTGGTCTGACCGGTGGCGAATCCGTGCATCTGGCCGACTGGCCGTTCCTGAAGGATGAGCAGACCGGCGAAACCACCGAACCGGGCGCCGTGCTGCAGGATGACGCCGCGCTGGTGGCCGCGATGGAGAAGGTGCGTGAGGTTGTTTCCGGCACGCTTTCCATGCGTAAGGCCAAGCAGATTCGCGTGCGTCAGCCGCTCGCCAAGCTGACCGTGGTGGTTGAGGACCCGCAGGCCGTGGCCGCGTACACCGATATTCTGAAGTCCGAACTGAACGTGAAGGACGTTGAATTCTGCACGTTGGAGGATGCCGGTTCCCAGGGCCTGAAGATCGTGAACGAGCTGCGCGTGAACGCGCGTGTGGCCGGCAAGCGTCTGCGTAAGGACGTGCAGTTCGCGATCAAGGCGTCCAAGAGCGGTGCGTGGCATGTTAATGCGGACGGTGCGCCGGTGTGCGAGACGCCGAACGGTGAGATCGCGCTTGAGAAAGGCGAATACGAGCTGATCAACCGTGTGGAGGAGGAGAACGCGCATGAGGCCGCGAACTCCGTTTCCGCCGCGCTGCCGACCGGTGGTTTCGTGATCCTCGACACCGAGCTCAACGACGATCTGCTGGCCGAAGGCTACGCCCGCGACGTGATCCGCGCCGTGCAGGAAGCCCGTAAGGCCGCCGGCCTGGAAATCTCCGACCGCATCACGCTGAAGGTGACCGTGCCTGCGGACGATGTGGCCAAGGTCGAACAGTTCAAGGACCTCGTGGCACACGACACCTCGTCCGACAGCGTAAGCGTCGAAGCCGGCGCCGAGCTGAGCGTGGAGGTCGCGAAGGCCTGAAGTGGTTGGCTGGGTGGCTAGCCGACTAGCCAGCTGATTTTGGGTGGTTTTGTGTGGTTTTGCGCTGCCCAAGTCAAGCCGGCCTGCCGGAACTCTGCCGAAGCATTGTGTTGATGCTTCGCTGATTCGCGTGAGGGGCTGTTCATTCTTTGCGAATGGGCAGCCCCTCGTTGCGTTTGAAAAAATGTCCGAAATTCTTTGTCAACAAATGTGTACAAAGAGATAGTGAAAAGGCTCCAATTGTTGCGATACGTTAAAACCCAGAAGAATCTTAAAAAGTCAATGAGAGAATACTGCTATTTCCTGTAATAGACTTGAGGGCAAATTAGAGTTCTACGTCAATGGAGTATTATGAGCCGGAAGAATATCGTTGAAGATTACGCCATCTCGCTGGATATAGGCAATGCTTCTGTTGGTTGGGTGGCGTTCACTCCTAATTATCGTCTTGTTCGCGCGAAGGGGCACGAACTTATTGGCGCAAGACTGTTCGAACCTGCTTCCACGGCGGAAGAGCGCAGAATGGCACGAACCACTCGTAGACGTTACTCCCGTCGTCGTTGGCGTCTACGTATGCTCGATTCGATGTTTGACCAGGCGTTGTCCGAGGTGGATCCGTCTTTCCTGATGCGAAGGAAGTATTCTTGGGTTCACCCCGAAGATAAGAATAATGAAGCTCATTGGTTCGGTGGCGTCCTGTTTGACTCGAATGAGCAGGATAAACGTTTTTACGAGAAATACCCGACTATCTACCATCTGCGTAAGAGTCTGATGGAAGATGATGAGCGTCATGATATCCGAGAGGTGTACCTCGCCATCCATCACATGATGAAATACCGTGGCAATTTCCTCACGGAAGGGGAATTGGCCCCTTCTTCGGTTTTCGATGTCGAGGATTTTCTCAAGTTGCTCACGGAAATTCTGCAATATGCTGATGAAGGCGAAACTGACGAGGATCTGGAGCTGCAAGCGGATGCGAATGGGCTGACGGAAGCGCTGTGCACGACCAAAGGCTCTCGCTCCATACGTGCTAAGAATGCAATCTCCATTCTCAAGGAAGGTGCCGCATTATCGAAGCGCCAAGAGGCTATCATTAGCGCAGTGTTTGCCGGTCTTGAAGGCAACAAGCTTGATTTGACGAAGGTGTTTCCTAATAAGGAATACACTCCGGAAGACAAGAAAACGCTCGCGCTCTATTTCAACAAGGCCGATTATGACGAGAAGCGTGTCGCAATCGGTGATTCTGGTCTGCTGGAAGATAATGAATGCGATTTTCTGGACTGTATTCGGCGACAGTACAGTGCCATCGCTCTGAAACAGTTGCTGGGAGATTTCACAAGCATTTCTGAGTCGATGTGCGCGAGATATGAACAGCATCAACGGAATTGGGACTTGATCAAGCGCTATTGCCGCGAGGAATCCAATGCAGAAAATATCAACAAGAACTACGGCGCTCTCGTAGGCTGGGAAATCGTTGGAGGACAGCGAAGAAGCATTCGCGGTGCAAAGGATTATGAGAACAAGCGCAAAGCAGCCAACAAGTTCTTTGAGGAGCTGATTAAAGGTTCTGCTTTGCCTGATCAGGAGAAAGAAAGACTTCTCCACGACATCGAAAACGATGAGTTGTTCCCTGTCCAAAGGGACTCTGGCAATGGCGTGATTCCCTACCAGCTTCATCTGAACGAGTTGAAGAAAATCATCCAAAAACAGGGACGGTATTATCCCTTCCTTCTGGAGACCTATATCAAAGATGGTAAGGAAGTCAATAAGCTAGAAGGTTTGCTTGCTTTCCGCGTGCCTTATTATGTTGGTCCGCTGGTATCGCGTGATGACATGCAGTCGTCCGATAATAGGGAAAACCATTGGATGATTCGCAGGAAGAAGGGCGTGATTACGCCTTGGAACTTTGACGAGATGGTCGACAAGGATAAGTCGGGACACGAATTCATTAAGAGCTTGGTAGGCACGGACAGTTACCTGCTTGGCGAGACGACGTTGCCAAAGAATTCCCTGCTGTACCAGGAATTCGAAGTTCTTAACGAGTTGAACAATGTCCGTCTGTCTATTCGTACAGGCAACCATTGGGCTGATAAGCGGCGCGTGAGACTCGGCCACAATGAGAAGAAACTGTTGCTTGAAGAACTTTTTGCCAAACAAGCAACGGTCACCAAGAAGGCTGCTGAAAATCTGTTGCGCAGAACATATGGGAACACCTATGAGATTTCCGGCTTGGCTGACGAGAAGAAATTCGTCAGCTCCCTGTCTTCGTATGGGAAGATGTGCCGCACGCTCAAAGCCTCCTATGTGAATAGTCATAAGGATGTCGTTGAGAAGATTATTGAGTTGCAGACGGTGTTTGAAGATAAAAAGACTTTGAAACATCAGCTGCAGCTGCTTGGCGAGCTGGCGGAAACCAATTGCGAGCTACTCTCCAATACGCATTACACAGGATGGGGCAAGCTGTCAAGAAAGCTTCTTACCTCGAAGGTAGTTGTTTGCAAGATCGGGAATGATTTCGCTCCTGCAAAACACAGCATTATCGAGATAATGCGGGAAACCGACCGTAATTTCATGGAGATCATCACCGACAAGGATCTTGGCGTCGGGGAGTGGATTAACCAGCAGAACGTTGGCGCCGAAGATGGGAACTCCTATCAGGATATAATCGATGACCTGCGTGTTTCGCCTAAGGTCAAGAGAGGTATTAATCAGGCGATTCGAGTCATTGATGATATCTCGAAGGCAGTAGGCAAGGAACCGTCGCGGATTTTCCTGGAACTCGCGGGAGATGTCCAGCAAAGCGCCCGAACGGTATCTCGAAAGAGCCGTTTGCAGGGGTTGTACAAGAGTGCTGGATTGCAGAAGGAGTTCCGGGACCTCGCCGAATCATTGAACGAGTGCAGTGATAATGATTTGCGAGACGATAGGCTGTTCCTGTACTACACGCAGCTTGGTAAAGATATGTATACCGGAGAACCCCTGAATCTTGACAGGCTCTCTTCGGATTACGATATCGATCACATCATCCCACAAGCCGTGACTCAGAATGATTCTCTGGATAATCGAGTTTTGGTAGCTCGCGTGGCAAACGCGAGAAAGACGGACTCTTTCCAGTATCTGCCCGAAATCGCGAACCGTATGAGGAATTTCTGGCAGGAGCTGTTGGACGCTGGTCTGATTAGTCGTGTTAAGTTCGACAGACTGAACCGTCAGAATGATTTCTCCTCCCACGAGAAGGAGCGTTTCGTCCAGCGCTCGCTGGTGGAGACTCGTCAGATTATGAAGAACGTCGCCACCATCATGCGTAAGCGTTATGGAAACAGCGCTGCGGTAATCGGTTTGAATTCCGAGCTAACGAAGGAGATGCGTCAATATCTTGGTTTCTCTCATAAGAATCGTGACATTAACGACTATCACCATGCACAGGATGCGCTATGCCTCGGTATTGCGGGCCAGTTCGCCGTTAATAGGGGCTTCTTCGCTAATGGTATGGTTTCCGATGGGGCAGTGAATTCCTACAATCTGTATCTGCAGGATTACCTGCGCGGATACAGGGAGAAAATGAGTGCTGGGGAGCGCAGAAGAAATAAAGCGTTTGGCTTTATTGTTGGTTCGATGAATTCCCAGGATTCAGACAAGCGTATCAATCCTAAGACGGGAGAGATTGCTTGGGATGATGAAGATAAAGTATATCTTCGCAAGGTGATGAATTACCGTAAGATGCTCATCACTCAGAAGGTGGGTGATAGCTTTGGCGCGTTGTATAACGAGACCCGTTACGGAACTTCAGCGAAGGAAGGTGTCAATGGCATCCCCTTCGATAAGCACAAGCAGGATACTGCTTTGTATGGCGGCTTTTCGAGCGCGAAGACGGTCTACGTCGTTCTGATTGAAGCGAAGAAGAAAACACGTCTAGTGAATATCACGATGCAGGAATACGCCGAGTTGGGAGATCATCCTTCCGACGATGCACTGAGAGCGGTTCTGGCTAAGAAAAAGCCGGAATATGGGAAGGCGCGCATTCTGCTACGTCACATTCCTCCGATGCAGCTGATTCGTTATGGTGGGGCCTTGGTTACGGTCAAGTCTGCCACTGAGCTGAATAATGCTCAGCAGCTATGGCTTCCATATAAGGAATATTGTCTGTTCGATGATGTGATAAGTTCTGCGATCGATGTGGATGAAGCGCGGCTTTGCCAGATGCTTGACGTGATTTTGGATGCCATACAGAAGTATTACCCGAAGCAGCGTTTTGACGAGACTGGCTTGTCTGCTTTCCACAATGCTTTCAACGAGGTTTCTGCGGAAGACAAGAAGAGAATTGTCGGGGAAATGGTAGGAATGCTGCATGCTGATGCAAAGAATGCGAACTTGAAAGCTCTTGGAATGAGTGGGAGGTGGGGACGCATGAGTAATCAGTCAGGATATACTTTTGCTGATTCTGACGAGTTCATCTTCCAGTCGCCGTCTGGGCTGTTTGAGAAGAGAATCAGTGTTGGCGAGTTGAAGAAGAGGAGAGCGAGATAAGAAAGAGGGGCTCCCGGCGCTGCCGGGAGCCCCATGGCCATAAGGCCAGGTCTAAAACCTTCTGAAGCTTGACCCAAGGGTCTTGCTTTATTTCAATATATGCCTATCAGGTCAAGGACCTAGACACCTTGGACTGCGACCAAACAATCCTTTATAAGAATAGCACAATGGAGTGAGTATGGCGTGGCGGAATGTTGTGATTACCAAACATTGCAAGATCTCGACAAAATTAAAATTGTTGGTGGTCCAGACGGATGATGACGTTTACCAGTTTCCTCTTGATGATTTGGGTACTGTGATGATTTCCACGACTCAAGCGGTTGTGACGGCTAATGCGATGGCGAATCTATTGAAACGTGATGTCAAAGTCATCTTTTGTGACGAAAAGCATCTTCCGATTGGGGAGACGAATCCATATGAGACTGAATCGAGTCGTCGCTCATGCATTATTCAGCAGATGTGTTGGTCGGAGGATCGTAGGAATATCCTATGGCAGCGTATTGTTCAAGAGAAAATCGCTCATCAAATGCAGGTGCTGGAGAGGTGGTGTCCTTGTTCTGACGCGGAGAAAATCGGCGCACTTGCTGCAGATGTTAAGTCTGGAGATTCTGATAACCGTGAGGCTGTTGCTGCACATATGTATTTCCCGAGGTTGTTTACGTACGAATTCGTTAGATCTGACGATGACAATCAGATAAATGGACTACTGGACTACGGTTATGCGATTCTTATGTCAGAAGTGGCTAGAAAAATAGCTGAAATAGGCTATCTTACGGAATTCGGTATTCATCATGATAGCGAGAGAAATCCTTTCAATTTGGCGTGCGATTTTATGGAGCCCTTCCGCCCGTTTGTTGATCAGGAAGTGTTCAAGCTTAGCGGCAGGTCTCTTGAAAGCGAAGTTAAAGAAGAACTCATCAAGTTGATGAGGACTGATCTGCCTCAATATGGGACAACAATTACGCAATTAATCAATGTATTCGTTCGTGATTCATTACGGTATCTGGCGGGGGAGGGCTGCCTTCCTGAATTGGGGTTTTGGCGGTGCGATACAGAGTCATGAGAGTCATAGTGTTTTTCGATCTTCCGATGAAGACGCCTAGTGAGCGCAAAGAATATGCGTCTTTTCGGAAGAATCTTATTCAGGAGGGTTTCCTGATGGTTCAGGAATCCGTATATGTGAGAATTGCTACTACTCGAGAATCGGCTCGCTTTCTGGAAAATCGTGTTGCGAGTTTTGTGCCGAGTGCTGGTCTGGTTCAATCGTTGATTGTTACTGAGAAACAGTATGCGTCCATTAGATTTCTGTTGGGAAGAGGAAAGAGCGATGTTCGGGATTCGGATGACAGGACGGTGATTATATGATTGACAGTATTGTTTTCTATCCCTTGGATTCCGTGTCGCTGGAACCAGGTCTTAACGTAATCGCATGCGAGCTTCCAAGTGTGCTGTACAAATTCGTGCAAGGTCTTCGAGGTGAAGATGATGATGTTGTTCTTACGGAATGTGATAAAGAGGTTTTGACGGCGAAGAAGGTGCTATTCGTAGGTGATTGCGCGGGAGTACTAGATTATGATGCTTTGTTTCAAAAGGCTGCACTTAAGAAGTTAAATGACGGATTTAATCCTGAAGAATTGAGTAGATTATTGTTGTTGCAAACTGAGATAAAGTCGATTATTCAAGAAGAAATATGGAGAGAGGATTTGCCTCTGAGTATTCTTGATGAAGTTGACATAAAGTCAATGATAGCAATGGCTAAACCGCGTGTTGATACCAGTTCTCTGGGCTCTCTTTATGATAAAATTCAACTGGTAGTTGATACTGCCGGCGCTCTTGCCGAGAGCAGGATGCTTGTGATGCTTCATATAACTCAATATTGTGATAACGACCAATTACTTTATTTGCATCGAGAATTATTAAGACACCATATGCAGCTTCTTGACCTAGAATGCTGCGACAAAAAAGTCCTTTTGACAGAAGGAAGAAGCGAGTATATCGATGGAGACTATGTTCAGTTCTCATAGAACGTTCAGGATTCTCCAAGGCTATCAGTTTCAGATGCCTGTCAGATCAAGGACCTAGACCACCTCTGGAATGGTCGAACGTGTCATCCTCTAGTTTCAGATGCCTGTCAGATCAAGGACCTAGACCACTCGAACTGGTACGACTGCCACACGTCCAGTGTTTCAGATGCCTGTCAGATCAAGGACCTAGACCACGACGTTTACCGGGGCGAGCATGGCCAAGTAGTTTCAGATGCCTGTCAGATCAAGGACCTAGACCACTCACCGAGCGCCTTGGGGTGCAGGTATCCCGTTTCAGATGCCTGTCAGATCAAGGACCTAGACCACCCAGGACTTTTGCAACACTATGGTCGCGCTTGTTTCAGATGCCTGTCAGATCAAGGACCTAGACCACACCAAGTCTGGGCGAACTGCTCGACCTGCTGTTTCAGATGCCTGTCAGATCAAGGACCTAGACCACGGAATTCGCCCCCGAGTTGGTCGGCAGCGAGTTTCAGATGCCTGTCAGATCAAGGACCTAGACCACCGCGACACGCCGACAACCGGCAAATTCACTGTTTCAGATGCCTGTCAGATCAAGGACCTAGACCACCGCATACTAGAGAGAGGTAGGATATTATCAGTTTCAGATGCCTGTCAGATCAAGGACCTAGACCACTCCGGCTTATCGTTGTCGGAACCGTTGCGGTGTTTCAGATGCCTGTCAGATCAAGGACCTAGACCACCCGCGCTGTTATCATCGTCCCCGAGGCGTAGTTTCAGATGCCTGTCAGATCAAGGACCTAGACCACGTTGCGACGAACACCTATGATTTCGATACGGTTTCAGATGCCTGTCAGATCAAGGACCTAGACCACCCTTGCTCGACCTTATCCAGGACACTCATAGTTTCAGATGCCTGTCAGATCAAGGACCTAGACCACCCGCATCAGGCTTCACCCGATAGAAATCGAGTTTCAGATGCCTGTCAGATCAAGGACCTAGACCACACGTAACCCCTCATGTCCTGTAGCTTGAATGTTTCAGATGCCTGTCAGATCAAGGACCTAGACCACGAGTTCAATACTTCTTCTCGTGTCGCTTTCGTTTCAGATGCCTGTCAGATCAAGGACCTAGACCACCGAGCTCGTCGAAATCAGCGTAGTCTATCGGTTTCAGATGCCTGTCAGATCAAGGACCTAGACCACTCATAAGCACACCTGTATACATCATTATGAGTTTCAGATGCCTGTCAGATCAAGGACCTAGACCACTGAGCCTCGCCTATAGCGAGCTTCCGTCCTGTTTCAGATGCCTGTCAGATCAAGGACCTAGACCACTTCTTTTTTAGCAACCAAAAATACAACTATGTTTCAGATGCCTGTCAGATCAAGGACCTAGACCACACATTAATGGTCGGCGGGGTGTAGTCGATAGTTTCAGATGCCTGTCAGATCAAGGACCTAGACCACCCGCGCCGTCATCCTCGTCCCCGAAGCGTAGTTTCAGATGCCTGTCAGATCAAGGACCTAGACCACAGACGACCATCGAACGCATGATCCTCAAATGTTTCAGATGCCTGTCAGATCAAGGACCTAGACCACCGCCGGCTTGAACACGATGTTCGGGATCTTGTTTCAGATGCCTGTCAGATCAAGGACCTAGACCACCCCCCGCAGTGTATGAGACGATAAAGGACTGTTTCAGATGCCTGTCAGATCAAGGACCTAGACCACTCTGCGTTTCGGCCGTATTGTATGATGAGGGTTTCAGATGCCTGTCAGATCAAGGACCTAGACCACCTGACCGTATCGCGCAACCTCATCAGCCAAGTTTCAGATGCCTGTCAGATCAAGGACCTAGACCACCGATGAGGTCTTCGAGGTACCTCTGGCTCAGTTTCAGATGCCTGTCAGATCAAGGACCTAGACCACATTGTGGAAGGCCGATAATCAGGGCGTGACGTTTCAGATGCCTGTCAGATCAAGGACCTAGACCACCAAATTTCTTCAAATATTCCCATAATTCCGGTTTCAGATGCCTGTCAGATCAAGGACCTAGACCACAGACATTGTGAACGTGTACGCGGTGCGCATGTTTCAGATGCCTGTCAGATCAAGGACCTAGACCACTCTCGGTTTCAGTCGCACGCATTGGTCGTGGTTTCAGATGCCTGTCAGATCAAGGACCTAGACCACGAGGTGACTGTCGGAGAGAGGGAGGATGCAGTTTCAGATGCCTGTCAGATCAAGGACCTAGACCACCGTGAGCGTGAACGTCAATGTTGATACGGTGTTTCAGATGCCTGTCAGATCAAGGACCTAGACCACGGAACGCCGACGACGAGTATCGAGAAATAAGTTTCAGATGCCTGTCAGATCAAGGACCTAGACCACTGACCAGACGGGTGTACATGCGGACTGCGGGTTTCAGATGCCTGTCAGATCAAGGACCTAGACCACAGGACGTGTTCGCACTGCCACGTGTGTATGGTTTCAGATGCCTGTCAGATCAAGGACCTAGACCACCGTTAATGGAGTAGGTTTTGCGCCTGCCGAGTTTCAGATGCCTGTCAGATCAAGGACCTAGACCACAGACATTGTGAACGTGTACGCTGTTCGCATGTTTCAGATGCCTGTCAGATCAAGGACCTAGACCACTTTGAAAATCTACTCCCATTTTGAACCTTTGTTTCAGATGCCTGTCAGATCAAGGACCTAGACCACCGGCCTGCTCGAATCCGAGCGTGTCCATCAGTTTCAGATGCCTGTCAGATCAAGGACCTAGACCACATCTCCAAGGCCCAGGACAAGCAGAAGACCGTTTCAGATGCCTGTCAGATCAAGGACCTAGACCACGCGATGCCGACCTGCGCGATGCAAAACTATGTTTCAGATGCCTGTCAGATCAAGGACCTAGACCACTCTTGACGATGCCGTTGTTCGTCACCTCACGTTTCAGATGCCTGTCAGATCAAGGACCTAGACCACGTGACCATAGGCTTGCATGGTTGGCTGCGGGTTTCAGATGCCTGTCAGATCAAGGACCTAGACCACCATGGTGCAACGCAGCTGGTTGTCCCAGATGTTTCAGATGCCTGTCAGATCAAGGACCTAGACCACAATCGCCCGCGAACGCCCTCAACATCCCGAGTTTCAGATGCCTGTCAGATCAAGGACCTAGACCACACAACCAATTGCGTTGCACCATGATCGACGGTTTCAGATGCCTGTCAGATCAAGGACCTAGACCACGTTCCAAGCGAGCATGGTGCCGAACGCCTGGTTTCAGATGCCTGTCAGATCAAGGACCTAGACCACTACCCGCTTCGCCATCGAACGCAGTCAGCAGTTTCAGATGCCTGTCAGATCAAGGACCTAGACCACCGATCAGCTTGAAATACTGGTTGATGCGCAGTTTCAGATGCCTGTCAGATCAAGGACCTAGACCACTCTTACACAGACCGAAATTGCACGAGCTCTGTTTCAGATGCCTGTCAGATCAAGGACCTAGACCACTGGTGGTGCTCGGCGAGTATTCCGTGTTGAGTTTCAGATGCCTGTCAGATCAAGGACCTAGACCACTTTCCCTTTCATATCAGTCGGATTCGGTTTGTTTCAGATGCCTGTCAGATCAAGGACCTAGACCACCGGGCGATGCCGATAGCGATGAGGACATCAGTTTCAGATGCCTGTCAGATCAAGGACCTAGACCACCCAATATCACGTCTGATGGCGTTGTGACAGGTTTCAGATGCCTGTCAGATCAAGGACCTAGACCACTATAGAAATCCGGGGTATTTCGGATTGCCTGTTTCAGATGCCTGTCAGATCAAGGACCTAGACCACTGTTGCCCGCATGCTAATATTGAGCCGTACGTTTCAGATGCCTGTCAGATCAAGGACCTAGACCACGCAGCTTAGCGGATACGCACGCGAACATTGGTTTCAGATGCCTGTCAGATCAAGGACCTAGACCACCGGCAGCGGTGGCACCGTCACCCAGCAGTCGTTTCAGATGCCTGTCAGATCAAGGACCTAGACCACGGCTACAGCCGGTACTCGACGCGATCGGCGGTTTCAGATGCCTGTCAGATCAAGGACCTAGACCACGTTGGGACTGTGTCGCATAGTTACTCATATGTTTCAGATGCCTGTCAGATCAAGGA</t>
  </si>
  <si>
    <t>MSRKNIVEDYAISLDIGNASVGWVAFTPNYRLVRAKGHELIGARLFEPASTAEERRMARTTRRRYSRRRWRLRMLDSMFDQALSEVDPSFLMRRKYSWVHPEDKNNEAHWFGGVLFDSNEQDKRFYEKYPTIYHLRKSLMEDDERHDIREVYLAIHHMMKYRGNFLTEGELAPSSVFDVEDFLKLLTEILQYADEGETDEDLELQADANGLTEALCTTKGSRSIRAKNAISILKEGAALSKRQEAIISAVFAGLEGNKLDLTKVFPNKEYTPEDKKTLALYFNKADYDEKRVAIGDSGLLEDNECDFLDCIRRQYSAIALKQLLGDFTSISESMCARYEQHQRNWDLIKRYCREESNAENINKNYGALVGWEIVGGQRRSIRGAKDYENKRKAANKFFEELIKGSALPDQEKERLLHDIENDELFPVQRDSGNGVIPYQLHLNELKKIIQKQGRYYPFLLETYIKDGKEVNKLEGLLAFRVPYYVGPLVSRDDMQSSDNRENHWMIRRKKGVITPWNFDEMVDKDKSGHEFIKSLVGTDSYLLGETTLPKNSLLYQEFEVLNELNNVRLSIRTGNHWADKRRVRLGHNEKKLLLEELFAKQATVTKKAAENLLRRTYGNTYEISGLADEKKFVSSLSSYGKMCRTLKASYVNSHKDVVEKIIELQTVFEDKKTLKHQLQLLGELAETNCELLSNTHYTGWGKLSRKLLTSKVVVCKIGNDFAPAKHSIIEIMRETDRNFMEIITDKDLGVGEWINQQNVGAEDGNSYQDIIDDLRVSPKVKRGINQAIRVIDDISKAVGKEPSRIFLELAGDVQQSARTVSRKSRLQGLYKSAGLQKEFRDLAESLNECSDNDLRDDRLFLYYTQLGKDMYTGEPLNLDRLSSDYDIDHIIPQAVTQNDSLDNRVLVARVANARKTDSFQYLPEIANRMRNFWQELLDAGLISRVKFDRLNRQNDFSSHEKERFVQRSLVETRQIMKNVATIMRKRYGNSAAVIGLNSELTKEMRQYLGFSHKNRDINDYHHAQDALCLGIAGQFAVNRGFFANGMVSDGAVNSYNLYLQDYLRGYREKMSAGERRRNKAFGFIVGSMNSQDSDKRINPKTGEIAWDDEDKVYLRKVMNYRKMLITQKVGDSFGALYNETRYGTSAKEGVNGIPFDKHKQDTALYGGFSSAKTVYVVLIEAKKKTRLVNITMQEYAELGDHPSDDALRAVLAKKKPEYGKARILLRHIPPMQLIRYGGALVTVKSATELNNAQQLWLPYKEYCLFDDVISSAIDVDEARLCQMLDVILDAIQKYYPKQRFDETGLSAFHNAFNEVSAEDKKRIVGEMVGMLHADAKNANLKALGMSGRWGRMSNQSGYTFADSDEFIFQSPSGLFEKRISVGELKKRRAR</t>
  </si>
  <si>
    <t>633147.SAMN00016989.Olsu_1241</t>
  </si>
  <si>
    <t>GCF_000143845.1</t>
  </si>
  <si>
    <t>Olsenella uli DSM 7084| complete sequence.</t>
  </si>
  <si>
    <t>GTTTGATTACCAGTCAAAACGACACTGCCCCAAAAC</t>
  </si>
  <si>
    <t>CGCGCACGATGTGCCTGCCGACGGAACGCCAGAACGAACGACGGGCGAAGTACGACACGAGCAACCTCGCGAGGGCGGATGCCACGAGAATGACCGTCACGAAGGCCAGCACGGAGTCACCCATGCCTGCCCCACGCAGGACGAGCTGCACCGCCAGGATGGAGGCAACCGTCACGAAGAGGGCGGCCACGTGGTCGGCCGCATAGCGGACGAGGCTCATGGGCGCACCGAGTAGCCCTGGCCGCGATGGGTCACGAGGAGTTGGCCACAGCCTATCTTGGAGAGGGTCTGGCGGAGACGGTTCACGTTCACCGTCAGCGTGTTGTCGTCCACGAAGGTGTCGGAGTCCCAAAGCTCGCACATGATGGTCTCGCGGGGGACGATGACACCGGAATTGCGCATGAGCAGCGAGAGGATGCGCAGCTCGTTCTTGGTGAGCTCCACATCCCGGCCGTTCGCTAGGGCACGCGAGCGCGCAACGTCCAGCGACAGCCCCCCACAGGCGAGGGTGGACCCGGAAGCGCCGCCTACGCGACGCAGGAGTGCCTCCACATGGGCGAGGAGGACGTAGCTGCTGTAGGGCTTGGAGACGAAGTCGTCCGCGCCAAAGGTCATGCACATGACCTCGTCCATCTCCGTGCTGCGGCTCGTCACCACCATGATGGGCACACCCGAATGGGCGCGCAGCTCGCGGCACACGGTCGTGCCGTCCAGCCCCGGCAGCCCCAGGTCAAGCAGGACGAGGTCGGGCGAGGCCTCCAACACGTCCTCGACCAGGCTGTCGAACACATGAGGGGTGACCACCTCGTAGCCACTCCTACCCAAAAGCTCGCAGAGAGACGAGCGCAGGGGCGCATCGTCCTCGACCACCACTATCCTTGCCATGCGCACGGCCTCCCAATCCGCTCGCGTGAGTCCTCCTCGCCTAGGATACGACAGGGGCGCAGCGGCGTCATGCCGGCAGGACCGCCAGGGCTATGAGCAGCTGGGCGGCGTAGTACACCGAGAGGCTCGCGGCACGCCGGAGCGCCTTCCGTCCTCTTGTGCGCCCCGTGCCGGACGGGCGCGACGTGCCAGTCGGGTCCCCTGCGACGCACGCGGCCTTCACGGAGGATGTGGCTCCAGCGGCCTCTGCGGGGGATGCGGCGGCCCCAAAGGCGTTCAGCGCCAGGAGCGAGTCGGACAGCAGGAACAGCAGGGCCCCGACGGCAAAGGAGAGGGCCGGCGGCGACGGCATCGCAACCGCATCCACGACGGCGAAGCCCGCCATAAGGCAGACGGTCAGGAGATAGGCCCCATAGGCGCAGCGGCGGTATCCCGTGACCGAGAGCCGTCGGGCCATCCAGCCGAGAAGGACGGCCGTCCCCGTCAGGCCCACGGACAGACCTGCCGCGGGCTGGCTGCAGCGGGGCACGAGGACGGCAAGGTAGGCGACATGACCGAGGAAGAACATCACGGCACCTTGACCGAAGAGGTGACGTCGGCGCGTGAGGACGAAGCGCAGCGCATGGAGCACGTCGCCTGCGGCCCCCAGAAAGAGCCCCAGACACACGAGGGCAGCAGGGGCCACCGACGCACCCGACTGGGAGTCCCCTTGCGCGCATGCGGCCAGGCCCACCACGCCCAACAGCACGAACGCGGCAGACGCCAGTGCCTTGAGCACGGCGGCGGAAACGTAGGCGTGCCGCAGGTCCGCGCGGATGAAGAGCGCCTGCAGCAGACAGCCCACGATGACGGTCACAATCGCGGCGGGGGGCATGGCGGCTACGACGGGAGCTACGTCAGCGACTGCACTGGGCACGTTCTTCTCCTTGGGTGATCGCTCGTGACGGGCGTGGGGCCGGGACGGGCGGGTCGTCACCACTTCCAGAGGTGGGTCGGCGACACCGCCGACGGTCCCACGGTAGCACGTCCGCATGGTATCCGCCGGGCGTCGTCGTGTGCTCCGGCAGCCATCGTCGCGGCGATGCTCAAGGGTGCGGAGAAGAGGGCAAGGGAGCTGTGCGCGATGCAGGCAAACCTGTCCGGGAACGACAAGGACACCCTCGATGCCTATGAGCGCGACTTCATCGGCCGGTTCGCCCACAGCTCGAGCGCCATCGAGGGCCGCACCCTCTCGCCCATCGAGACCCAGCTCGTCCCCGAGAGCCGGCACGAGGTCGCGCAGCGTCCCCCTGGGAGGGGAGCAGTAGTTTCGGGAGGCCACCTATACTTTCCACGCGGCTCCGGGGTGTGGTGCAGCTTGGTAGCGCATCTGCTTTGGGAGAAAAGGGCCGCTAGTTTGAATCCAATTGACCGGATTACGAAGCAGCAGGTTACAGGCCTACTTTAATTACTGAAACTTCTTGTGTAACACGAGACTGAAAAAGTCAGGCCATTGAATCGAAAAAGGCCGGGTCCCTGCGGCTCGGCCTTCAGTGTGAAGATAGATAAACGCATCATTTGGTTCGTGCGCTGGCGCCATGGCGTCCACAATGTTTGCACACGCATGGCATGGTTCTCATTTGTGGCGCTTGTAGACCTCGCGCCTGTGGGCCACATCGACCACGAGAACCAAGAGAACCTCGTCCTCCATGTCGCACACGATGCGGTGGTCGCCGACCCGATAGCGCCACAAGCCCGACAGGTTGTGTCTCAGGGCCCTTCCTCTTGTGCGGGGGTCTTCGAGTTTCGACACACTCTCAAGCTCGTCGAGAATCCTCGACGAGACCGAGCGATCGAGCCGTCGCAGGGCCTTGTCGGCGGCCTTTGTGAACTTAATCCTCCAGGCCACAGTGCGCCCTCACCTCATCGAGGCTGTAGGTCTCTAGCCGCCCCGCTCGATAGTCTTCGATGTCCTTGAGGATTCCGTACTCGTACTCGAGCCTGTCGATGGACTCCGCAAGGGCCTCGGTCATATAGAACGTCTTCGTGCGCCCCGTAGACTTTGCCAGCTGGTCGTACCTTGCGACCAGCTCCTTAGGCATTCTCAATGCCGCAGTCGCAGTTTCCATCACGCACCTCCCAGTTCGTTTGTTTGCGTGTTATACAGTTTAACACATTAACACAGGGGGGGGGTGACCGCTGTCGAGGGGTCGCGCTGACCGCTCCGTCCAACGAACGGCCGAGGGGATCTGCGAGCTCCCAGGCTTTTCTCTAGTGCAGAGTCCATTTTTCCCGCTCATGCATCACAGGTAGGTGACTCGGTGGGCCTTTCGGAGAAGTCCTCGTGATGCTTCGGGGCGCAGTCATATACGACGTCGTCGTTGGCACCTCGTCTATTAAAAATCGAAGGAGGTGAGGTGCTCTCATGTCAGCGGCGCTGGCAAGGATTGACGCCTCGCTCATCCTAGCGAGCGCCTTTCTGCCTCAGCGAGTCCAGCTCAGCGAAGCTCTCCGCCGTCTTGATCAGGGTGTCTCTGCGTCCGTCTTCGCACCTCTCGTACAGGTTCGTGAGGTATGTCTTGCGCTCAGCCAGAGCACTTACGGAGACAGGCCTCCCCACCAGCTCGTCGAGGGTCACATCGAGAACATCCGCGACGGCACAGACGTTCTCGATGCTCATGCCATTGACTCCGTATTCCCACTTTCCGTAGGTGTCGGCCTTCATCCCCAGCTTGGCAGCCATTTCCCTTGCTGTCATCCCGCGTTCTTTGCGCAAGCGCTTCAATTGCAGCATCTAGACTCCAAAGAATGATTTCCAATCCAAATCTTAGGGGATCATCCCCGCGTGAGCGTCCTCATTGAGAGGTCGGCGATGATGTTCGCACACTGCCGCGCTGCCTCCCCTATCCGCGTCTTTGCCTTGTGCGCGTTGTGCGTCTCAAGGCGCTTGATTTCGTAGGTGATACCATCCACCGACACGTCTGCCGTATTGGAACCTGGTTTGGGATCATCCCCGCGCGTGCGGGGAGCAGCGTACGTCTCCTACCTCAAGCAGATCCAGGCGATGTGCGGCGTGCAGGTGACCCGCGACGAGGGCGCCACCTCGGCGCTCGCGCGTCAGAGGAGGGAGTCCCCGCTGGCCAGATAGGAGGTGCGGATGGCCGGGCTCGTCGGCAGGGAGGAGCCGCGCCTCTGCACGCCGCCACTGAGGGAGCTGACGCCCGACACCACGCTCGGGTTCGACGTCATCCGCTTCGCCACGGAAACCCTGGGCATGTCCCTGCGCCCGTGGCAGAGGTGGCTCCTCATCCACGCCCTCGAGGTCGTGGGCGACTTCGGCGGGGACTGGCACCTCCGCTTCTCGACAGTGCTCACCCTCGTGGCGAGGCAGAACGGCAAGACGGCGGTCATCGGCGTGGTCACGCTCTACTGGCTCTACATGCTCCACGCCGCGCTGGTCATCGGCATGGCGCAGGACCTCACCCGCTCGGGCGACACCTGGGACGCGGCCGTCGCGATGGTCGATGACACGCCGTCGCTCAGGGCGGAGCTCGTGCGCCCGAAGCGCGGCAACTCGGGCCGCGACCTCGTGCTCACGCACCGCAGGCACTACGTCACCAAGCCGCCGACGCGCGGGGCGGGGCGCGGGCCGTCGGCACAGCTCGTCATCATGGACGAGATGCGCGAGCAGCAGTCATGGGACGCCTGGGACGCCATGGCCGACACGACGCTGACCCAGGAGAACGGCATCATCTGGTGCGCCTCAAACGCGGGCGACGCCCTCTCGATCGTCCTTCGCTCGAAGCGGTTCCAGGCGCTCAGGGCCATCGGAGACCCGGACGGCTGGCGCGTCTCCCAGAAGGACCTCGCGGCGCTCAACCTCCCGGAGGACGAGGCGCTCGGCCTCTTCGAGTGGAGCGCGGCCCCAGGCCGCGACGTGTGGGACACGGAGGGGTGGCGCGAGGCCAACCCCTCGCTCGGCCACGGCCTCACGGAACGCAAGCTCCGCGCCTCCATCTCGGGCAAGACCGAGGCGGGCGCGCGCACCGAGAACCTCTGCCAGTTCGTGGGCGTGACGGAGGACCCGCCGTTCCCGGACGGCGCGTGGGAGGCGGGAACCGACGCCGCGAGCGAGATAGCGCCCGACAGCACGCTCTGGTGGGCAATCGACGTGAGCGCCAACCGCATGCACAGCTGCATCGCCGTGTGCGGCCTGCGAGCCGACCGCACCTACCACGTCGAGGTCGTGGCCTACCGCCCGGGCCTCGGCTGGGTGAGCGGCTGGCTCTCCGAGAGGGCCGACCCGGCACGCCCCATGCGCATCGCCTACCAGGGCAGGGGAGCACCCGTCACGTCCATGGCCGACGTGTACGGACAGGTGGACGGCGTGGAGCTGGTGCCCGTGCAGGGCCCTGACGTCCCCGCCTACGCGGGCCGGTTCTGGGACGGCGTGGCGGCGCTCGACCCAGGGGGCGTCGATGGCGAGGGCAGCGACGCGGTGCCGGTGCGACACAGGCCGCAGCCCGTCCTCGACCTCGCCGCCGCCATCGCCCGCACCAGGGCGTCGGGCGACGGCGCGTGGATGTGGGACAGGAGCGGCAGTGCGGAGGACATCTCCCCGCTCGTCGCCTGCGCGACGGCGTACGGGCTCGCCACCGCCGCGACCGCCGAGGAGCAAACCGAGAGCGCCTACGAGGAGTGCGGGCTGACCGTGCTGTAGCCCACGCCGTGCCACGACACTCACAAGAGGAAGACGATGGTTACGCTCGATGACTTGGCGGCGATCGCCGCGCGGCACGACACCTCCATGAGCTGGGCGCTGCTGCGCGCGCTGCCCGCCCGTGGGGTCTCCGTGCGCCTTCCGCGCGCGAGGCGCCACGCCCACGACCACGGGCGGGCCTACGAGGTCACGACCGAGGAGGCCCTGTGGTGCATGCGCCACAACCGTGACGTCATCGGGGCGGTGCGCTAGCTGCGGCGCTCCATGTCCTCGCGTATGAGCCGCTTGACGTACCCGGCCTTGTTGGGCTGGGCGTCGAGCCATGCGAGGAGGTCGGCGTCCACCGGCATGAAGCGTATCGACACGTTCTTGGTGCTCCTCTTCTGGTACTTTGCGCTCGCCCTCTTCTGGGCCTCGGTCTGCATGCCCCTCTCCTTTCCGTATGTGAGGAAGTGATATGATGGTGGAAGCGAGTTTGATTACCAGTCGAAACGACACTGCCCCAAAACGCATCGCAGACCCCGTGAGCACGTTTCGCGGTTTGATTACCAGTCAAAACGACACTGCCCCAAAACGCCTATGGGAGGACTAACGCATGGCAATTGTTTGATTACCAGTCAAAACGACACTGCCCCAAAACGCCTATGGGAGGACTAACGCATGGCAATTGTTTGATTACCAGTCAAAACGACACTGCCCCAAAACCCTCGTCCAAACGTCGCTTCGTCCATCCGAGTTTGATTACCAGTCAAAACGACACTGCCCCAAAACACCTGGCGGAGGCCATCGCCACCGGCGGCAGTTTGATTACCAGTCAAAACGACACTGCCCCAAAACATGAAGGATTACACGCTTGGTGCGGGTGAAGTTTGATTACCAGTCAAAACGACACTGCCCCAAAACCCCGAGTCTGGGCTTGTCGACAAGTCGGCGGTTTGATTACCAGTCAAAACGACACTGCCCCAAAACCGAATGCGACGCTCATGTGCGTGACTCCGAGTTTGATTACCAGTCAAAACGACACTGCCCCAAAACCCATATCACGACACCATTCCTGACGAGAGGGTTTGATTACCAGTCAAAACGACACTGCCCCAAAACCCCGAGTCTGGGCTTGTCGACAAGTCGGCGGTTTGATTACCAGTCAAAACGACACTGCCCCAAAACCGAATGCGACGCTCATGTGCGTGACTCCGAGTTTGATTACCAGTCAAAACGACACTGCCCCAAAACACCTCTCGGAGGGTCACCGCGAGTTCGCCTGTTTGATTACCAGTCAAAACGACACTGCCCCAAAACCCATATCACGACACCATTCCTGACGAGAGGGTTTGATTACCAGTCAAAACGACACTGCCCCAAAACTGCGAGGTGGTCAGGTGCCGGGATTGCGTAGTTTGATTACCAGTCAAAACGACACTGCCCCAAAACCCCGGATTGAGCATGAGGGCGTCGGTACGGGTTTGATTACCAGTCAAAACGACACTGCCCCAAAACCCGTCCGTCTTCATCCCACGGCTCTCGAGGTTTGATTACCAGTCAAAACGACACTGCCCCAAAACTCGCGCGGCGGATGATGGAGTCGGCTATGCGTTTGATTACCAGTCAAAACGACACTGCCCCAAAACGCTAACAGATATTATCTGTAAACAGATGGGGTTTGATTACCAGTCAAAACGACACTGCCCCAAAACCCATGGAAGTACCTCCCATTGTCAAGAGAGTTTGATTACCAGTCAAAACGACACTGCCCCAAAACTCCCCTATATCCCGAAGTCGAAGGGGACCGGTTTGATTACCAGTCAAAACGACACTGCCCCAAAACCGCGAAGCCTAGCAGGCGTCTGGTCGATGCGTTTGATTACCAGTCAAAACGACACTGCCCCAAAACTGATATACGAATCGATGGTCGAGGCCGCAGGTTTGATTACCAGTCAAAACGACACTGCCCCAAAACCTTGCCCTTGGTGTTGACGCGAATGACGTGGTTTGATTACCAGTCAAAACGACACTGCCCCAAAACTCGTTGCCGCGAGGGTAATCAGGAAGTTCAGTTTGATTACCAGTCAAAACGACACTGCCCCAAAACGCCGCGCTGCTGCGCCACCTCGTCCACCTTGTTTGATTACCAGTCAAAACGACACTGCCCCAAAACAAAGGTCCGCCTTGCCAAGGCTAGACATCGGTTTGATTACCAGTCAAAACGACACTGCCCCAAAACTGCGATATTAGACAGGAGGTGAGGTGATGGTTTGATTACCAGTCAAAACGACACTGCCCCAAAACAGGAATGTCACCCATCTTATCCATCTCGGAGTTTGATTACCAGTCAAAACGACACTGCCCCAAAACCGTTGAAGCTCCTGCCCGACGCCGCCGCGAGTTTGATTACCAGTCAAAACGACACTGCCCCAAAACCGCGATATAATTCCTATCATCCCCTGCGTGGTTTGATTACCAGTCAAAACGACACTGCCCCAAAACATTGGAGCAAAATCCCCTCTGCAAGAGACGGCCCTTTCGACTAGCACCTGTTACTCAGTGTTCGATAAAGTCCAGGTCAATAACCCTTTTACTCTCGTAATCATAGACTACATCATCCATCCATTTCTCAAGAAGAAGTACTGGGACGTTCGTGAAAAAGACGTGCTCGAAGAACATTCCCAATCCCCTTTCCGTCAGAAATGTCTTGAGATTTACAAACACGATGCACTGAGTAACGCCTGCGTCAAGAGATAACGAAAGAAAATCCATGCAACTATCAAGGATCGACTGCTGTGAAGTACGATTAACACCAAAACCAAACGCTTTAACAAACCTTTGTATGTCCCATTCTATTTCAAAATCATACTCAGCATGCATTGTCATACCCAAAGACATGTACTTAGAGACAATATCAGCCGCCGACCGATCTATGGAGGTTCGCAGCTCTTCATCCTCTAACAGCGCAGTCTGGAATCTCTTTATCACAGCCCCAAGCAAAGGCTTACTATTCCACGGTAGCTCTAAGGGACTCTCAATGAAGATAAGCGCATCCTTTGGCGAGAGCTCCTCTTCATCATTCCAAAGTGTATAGGGCTCAGGTGCTTGTCTTCCCTGGCCTTCCTTCAAGGAGAGACATATGCGTGAGAATAGCTCGGCGTTTGTAACCTCCAATGTCGTGACCCTACCAGGTTGAATGTCTAGGGGGTCATCAAGACCAGAGAACGACAGCCTCATATGATCAGAAGCTCTTCCATGGTATCCACCTCGTCATATACGCTCCGGTTGCCCGTTATGTACTCCATGGTGGCAAATTGGCTCTCGGTCACTTTGAGTATCTGGACCAAGCCACTGGATGGACGGTTCTTCCTCAGCCGCATCACTGCGGCGCCGGCAGTTCCATCGTTTGTAACGAGTTTCGCATAAACAGACTCCTGAAGCATCAAGTATCCATCGTGAAGAAGATACTTGCGAAAGAGACGATACTCCCTACGTTGTGCAGCAGTATCGATCGGCAAATCAAAAAAGACGATCAGCCTCATGTAACGTATCCTCGCCTCCATGGTCATACGATATCGAAGGGCTCTATCTCACCCACCGCCAAACGCCTGCAAAGTGCGTTGAGACAATCCTGGACATAGAGCGAAATGACCGAACTGACCTTATACTTTCCATCGCGATAGCAAATGCTCACATTGAGCACATCAGCAAGGAGGCGTCTTGTTTCCTTCGTAAAGTCGACCTCAACGTTATCAAAGACAAGCCGATCAACGATAGGTCGAAAAGGCTCCATGAGATCACAGGCGAGATTAAATTGATTATATTCGCTTCTATGGCAGATGCCAAGCGGTGTAAGGTAGCCGCGGGATACGATTTCACGACTCACAGCAGAAAGAATGACTGCGTATCCGTAGTTCAAAGCGGCGTTTATGGGGCAGTCAATGTCGCGCGAAAAACCATTGCCGAAAAGTACGGGGAAGTAGAGCCGTGCGGCAGCAGCTTCGCGATTGGTGGTATCCCCCGACCTAACCTCATCCACCATCCCTTGGAGCTGATCTGAAAACCCCTCTCGTCCCCGCAGTTCAAGCAGCCTCGCCTGGTGAGAGATCTTATCTTTCACCACATGCTGCCATACGCGCTTCTTGGACGGTTCGCTCCATTCAAGTTGCTCTGCAATACGTTTGCTCGTGTTGTGAGCACCATAGAGTGGCAAATACTGCCCTATTGGGTTGCACTTCTCGTCTGACACGACGAAAGAAATCTTTGCCTTGGCCAATTCGGAGAGCAGATAGGCACTAATGAATGCCCGTGTTGACTGAAGAGTAACGGAAGAGATTTCCGAAAGGTGTACCTTCACTATCTCGTCCTCCTTGCGGACAACAAGATAGCCTCCCTTATAGGTGCACTTGCAGGGACTTTCTATAAGAATGTTCCTAAAGCCCAATGCGAGTCCGCCTCTCAAACATGCCTGTCACGGACTGGTCGATGAGGACAAAGCTGCTAGCAGGATTATTCAACTTTGCATTGAAGTCGAACTTCATCTGGGCAGCATGCTTTGCTCCCCCAACTAAGCTCAAGTCAACCGAATTACTCTTAGCCCTAATCCTGTCCAGAATGCTGATAAGGATTTTAGATTTATCGTCGGAAGAGATCATATAAAAGTTTTGAGAAAGTTTGTCGAGCTTTAACTGGGAAAATAAAAGGGCGCACCTATCAGAGCCCCTCCGCTTCAAGTTGTCAAAGAAACTATCTTGAGCATTGCCAATTTTATCGATAGCGCTAGGATCTGCTCCATTGATGCACTTGGCACAGGTACTTATTATCTTCATCTCATCTAGCGAAAAAGCGAGTTCAGTTGCGTTGGTTACTGCATCTGCAGCAGTTACCAACAGCCTGCAGTTATCTACTTCAATCAGCTGCTTTTTCATTATCTTGCGAACCATGCGAACATGTTCAAGATTCTCTTGGAGAGCTAGACGAGAAACGTATTCTTCCAGCCTTTTCTGATTGGCCATTCGAGCAGCAATGGATGTCGGGATTCCTATGAACCTGAGTACTCTTTCTCCCGACGAGACGTCACTCGCTTCATAAATAAGAAAGTATGAGTAAAGCAGGTCGGAGTAGCCACCATACAGATTTGGGTCAAGCCCTTGCTTCAGAGGTATCTCATGCTTATGCTTGCCCTTAGGAGAATATATTGTCTCTCCCCAATAGCGGCCACCATATCGTGTATCTCCCTCCACGGGCATACGGCTTATAAAGCACTGGCGACAGTTAAGCACGCGACGGATCCCCTCGACCTCAGCCTTAGCATCCCAATCGTCCTTGAATATCTCGCCTGTCTCCTCATCAAAACCCGAGCTAAGGAAGCTGTTAACGATAAAGCCCTGCGTATGTGCAAGACAGTGAGACTTCTTATACTCCCGCGCCTGCATACGAGCATAGTCGCGCATGATGCGCGCAAGCCCAATGGGATTGTCATAGACGCTGGGATGACGCTTCTGGATGAAGAGGCCGATACGACAGGCAAGGAAAGCGTCGTGCGCATGGTGGAAATCATTGGCCTCACGGCATTTGACTAGACCAGCTGCTTCACGCAAATCATGCGAGATGCCAGCCTTCACCGGCACGATCCGCGTGTTTGGATACCTCGCCTCAAACAGTGTCTGAACAAGCTTGACCATCTGGCTGGTCTCGACGATCTGCCGCGCGACAAACCCCTTCATGGCCTTATCATCAATATGGTTGCGGAAGAGATTCCTGAACTTCTTGTCGCCCACCAGCTTTGCGTCATGCAGCATACGCCAGTATCCGCCCATCTTCTGCCTGATAGAGGAATCGATAAGCAACGCGTCCGTCTTATGCTGGTTCTCCTCGCGGTACACGAGCACCTTGTTCTCGAAGCTGTCATCCTTTATGTACGAGCGTGGAATGATGTGATCAACCTCGTATTTTCCAGTATGTAGCTCCTCAATCTTGATTGGACGCCCTGAGTACATGCACTTACCCCGTTGCATGAAGTACAACGAGAGCCGTTCGTCCATATCCCCCGGTGCTTTTTCGCACAGTTCTTTCCAAAGCGATGGATCATCTTTCTTAAATTTTTCGAGGGCGCTCTTGATTGCGTCATAGCGTCTCTTGGTGCGCTTGCCTTTCTTGCGTGGATCATCCTCCTCACGTGTCACCTCAATGAAGATGTTGGTGGGCTCTTTCCTCGCAATAGAGGCGATCTCATCCACAATGCGTACAGCCTGGTTGATACTTCTCCGAATCGCAGGAGACCCAGGTAGGTCATTTACATCCATAAGGCCATTATTGTGCTCGCGGAAATAATCCCTGTTGAGGCCATCAATAGCCTTCTGGAAGCCAAGGTCCTCGTCACGGAGCACTTCCATAAAGACCATCGTGCGAGAACGTTGGCCATTGTTCGGATTCCCCTCACGCAGCACATCCATAATCGACTTGCGACCAGTATCCGTATTGACCTTAATGTCCGTGAGGAGTCTCTTCGATAGCCGTCCCCAGCCCGTAAAGCGTTTCTTGCAGATGACCTTTATCTGCTCGGAGGTCAGCCTATCACCACCGTATGCTTCCTCGATCTTCCGCTTGAGAATGTCCCTATCCTCAAATAGCGTGCTCCAAAGGATGATCTGCTCGATCATCGTATAGTCGGCCTCGTCCAGCCCGTCAGTTTTGAATACGTCCTTACAGAAGAAGATATACGAGCCGAGCTTTGACTCAAACCCATGCTCTCCCTGTCCTCCGCGCACACGAGCACCTGTAAAATTGTATTTGCGCTCCAACCAATCGGAGACCTTATTGTATGTGACGGAACGAGTTCTTCTGAACAAGTCGCACATGATGCGCTCGCGTTGGGCGGCGTCAAAACGACGCTCATCGTCCCCATCAACCGTCCAATGCGCACCGTTAAATTCGTTGAGAGCACAGAATTCCTCATAGAGCAGAGAGCACTTGGGGAGGACGGGCTCCCCCTGGAGGTAGGTGCAGTCACCCGTCATGCGCATTATGAAGTCTTCGGCACTCTTATCGCGATCGATGATCTCTTCCCAGTTCCATGGGGTGATGACAGCATGCTCCATACCATCCTTGCGTGATGACCATGCAAAGCGCTCTTTACCGTCATGGCCAATCGCGGCATTTTTCCTGGTAAGCGGCCCCACATAATAGGGAATCCTGAAGGACACGAGCGACTCAATCTTGTCTTCTTCAGACAGGAGGAAGGGATAGTGTTTCCCCTGGTTTTCGAGGATGGTATGCAACTCCTCTAGATGAAGCTGGTAGTAGATGCTCCCGTTATCGCTCGTCTTGAGCCTGCGAAGAAACTTCTGCTCGCCAAAGGCTACCATCATCTCTTGGTAACGCTCATCCTGCAGCGCATCCGTTCCCTTGAAGAGTTCCTTGACTGACTTCTGGAAGTCATCATAGTTCGCCTTTGTGGTACCAAGGTTATATCGGGTATACCCCCGCGCCTCGTCTACGACGTAGTCGCTTGACCCCGCATATGTCTCACCACGGAAAAATAAGTCGTATTTCTGTGGCGCATATGTACGTGTAAGCTCCTTGAGCAGTCTCAAGTCTCTTCCGTACTGCTTGTACTTGGCAACCATGTTGGCCGAGATGGTCTGGCCTGATGGATCTGCATAAGAAAGGAGCTCCTGCAAGATGTAGGCTGAGTACAACTTGCAAAGCGCCTGGAACAATTCTCCACTATCATCAGGACAGGATTCACGAACGGCCTCGACATCTTCGTCAGACGACAAATAAATGTATGATGTCTTCTCAGCAGGAAACTCACCGAAGATGTTCTTCATCTCCACCTTGAGTCCGACGATTGCCTTAGCGATTGCCTCGTTACACTGCTTGCTCTGCTTTGCGTCCCCACAATCGACACCAGTTAGCTTGGCAATCTCCTTTGCCTGGTCGCTGCGCCCTTTCTCGCCATCAGCCAGCACATTGAGAATGGCCTCGTCGATAGCACCATCATCTTCCTCGCCTTTCCAAGCGCACTCATAGTCACGCTCCGAACACCAATCGTTCAAAGCCAGTCGCAGACTCTTCACCGCCTGAGCAGGATTTGCATCACGAGAACTCAGACTCTTGTTGTTCTCACGCAGGAAGTTGCCCCTATGCTTCACGATGTTATGAGTAGCAAGATAGATGAGACGAATGTCGGCTTTCTCGTCCGTTTCCATCAGCCATTTGCGTAGGTGGTAAATGGTAGGAAAGCGCTTGTAATAATCCACTTCGTTGAAGTCTGAGTCATTGAAGATGGGCCATGTGTAATCCGCATGTCCCTTTTCCCTATCTCCCACATACAGGCGCGATTGTCTAAGCCTGCAAAAGAACTCTGAGTCAACCTTGCTGACCTCATCTTGGAAGAGACTCTGTAGAAGGTCGAGCCGCCAACGCCTGCGAACATAACGACGCCGTTGGCTGCGGTGTATACGCGCCCCTGCAGCAGTTTGCGCTGCGTCGAAAAGCCTGCTACCCAGAGTGGGCTTGCCCTTGAAGTGCGCGATGGCCCCAGCTTTATCTGTAACTGCCCATCCAACGGAGTTGGTGCCCATGTCCAGACCGATGTTGTACTCGTCTGTAGTATTGCGAAGATTCATGCGCTTCCCTTTCTCCGTGTGGTGCTACACTGTCCTCGTTCTGAATTACCAGTCAGAACGATACTGCGAGTCAAAATACGGCTTAGCCATACCTGCCCTTTTTGGGCACCGCGTAGGCGGTTTTTGACTGGCACGGCCCTTCCTGGAAAAAGCTTCAGGAAGGGCTCTTGTTTAATCTAGCACTAGGTGCAGACGCGAATGATAAGGTATCGACCAGAATAGCAATACCCTGCTCTGTGGATTATGGCTTACCAACGCGATCAGCCTCCTCTTATGGGGACTCTCCCAAAAGGACTCCTCTCCCAGCACTGAGGCGAGCATATCGAAGGCACCGGACATTAATTCACCCCGATCCGCCCCAATCCCCGCATGGCGACACCGTGACAAAGGGGCCACCTTGCCCATAGAATTGGGTCTCGGTGGCGTTTGGGGCCCCACCCGGCTCCCCAGACCCGTCACCCAACCCCGACGTGCCAAGCTCGATGCCCCAAAGCCCGGCACCCGGGGTCCGACACGCTTGCACGGCGACCTGCCGACCCTGATGGAGGCCCTTCTCATATGGCAAAGCTGTACTACATCCACGGAGCTATGAACTGCGGGAAGTCGACCAACCTCTTGCAGGTGGCCCATAACTACGAGGAACGCGGGATGCGCGTGCTGCTCATGAAGCCCTCGACCGACACCAAGGGGGACGCCAGCATCATGAGCCGGCTCGGTGTCACGCGCAGGGTCGACGTCCTCATACGACCGGGCGACAGGATGGGCGACCTCGTGGCTCCACATCTCGCCCACGTGGGGTGCGTCCTCATAGACGAGGCGCAGTTCCTCACCCCACGCCAGGCGGAGGAGCTGCACGAGCTGGTGCACACGCGCCACGTCCCCTGCATGTGCTACGGCCTCAAGATCGACTTCCGCGCCGCAGGCTTCCCTGGTTCGTCGCGCCTGCTGGAGCTTGCCGACGAGATACGCGAACTGCGCACGATCTGCCAGTGCGGGCGCAGGGCGACCATGAACCTGCGTCTGGTGAACGGCGTCGCCACCTTTAGCGGAAGCCAGGTCGAGGTGGACGACCAGGGCGACATCAGATACGTGTCAGTCTGCGGGGACTGCTTCTACAAGATCAGAAACGGCGAGATGCGCTATGACTATGGTGAGGCGATGGGCAAGGCGAGCCCAACCGACGTGACGGATCCAGACGATCCCGCATAGGCAAGCGGCGGAGAGCATAGGCGGAGGCGGCCGGCCCGACCCGTCGATGCCGACGGCAAGCCGGCCTATCCCGCCTCGAGTGCATCTACCTCGGGTGCATCCAGGTGCCCATGAACGTCAAATTGCTTCAGCTCCCAGGAACCCCTGCCACCAGGCTGCCCCCCAAGCGGATGGGAGGGATGTCCGCCGGGCAGCCGATGCGTGCAGCGCCAATCGCTCCCGAGCGCATCGCTAGGCAGTGAGCCGCCTGCTCGTCTCGATCAGCTCCCCGACCAGCTCGCCTGGCACCCGCGCCAGGCGCACCGAGACCCAGTTCCGCCTGCTCATGTGATACGCGGGAAGGATGTCCTGAGAGAGGCGCAGGACCAGGGAATCGTCTGGGTCCACCTTGACGTTGAGGATGTCCACGCGCTCGTCAGGAGCCGCGTCCTCAAGCCCGAGCCGACCGGCCGGAACGTCCATCACCACCCCGTACCACTTCTGGTTCGAGGTGTTTCTCAGCACGGCGTAGCCGGGCCATCTCTCCCAGAGGTGCTCGGGGGTCGTCTGGTACCTGTCGGCCACAAGGGCGAGGAGCTCGTCTCTCGTCATGCTTCCCCTTCGTCGCCATGTCGCATTCGTGAGCCAGTGCAATCATACGCCTGGTTGTCGCACCTGCCTCAATATGCGGCAACGGGAGCTTGCCAGCGACGGGAGCTGGGGTGATGCGTCACGGGATCGCTGGGATGACGGGTGGGACGGCTAGGCTTGTGTCGCCAGGATGCCGTATACAACGAGCGATATGGCGACCAACGCCACGAGTGCGATCCCGACCCCCTGACCGACCTGACGCATCTCCTCACTTTCCAGCCTCTCCCTCGGAAGGGACCATGCCCCAGCTATGAGCCTGAGCCATCTTCCCCTCATCAGCTGAATGCCCACGACCACGGTCACCCCGGCGAGGACCACGGCAAGAGCGACTGTGACGAATGCCACCGACCCTGCTATCACATCCATGGCCACCTCCTGACACCCCTCTTGTCGCGAGTCTACCCACCGGCCGCAGGGTCATTCCGTCAAGCCGGGAGGGCATTCCACCAGCCGCAAGGGGCATCTCGTCGACCGACCGCCTAGCACCTCTCCTTGAACTCGCGTATCTTGTCCGCAAGAGCCAGCTTGTCGTCGTGCAGCCTGAGGATGGTGGAGCCCACGAAGATCCCATCCCCACCGGCATCCCTGACCATCTGTGCGTCCTGCGGGGAGTGGACTCCCACACCGCAGTAGATGGCATTCTCTAGCCCGCGTGACCTGAGGTAGCCGATGCAGGACTTGAGCGTGGGATGCTCCCTGGTGGCTTGTCCAGGTGCAGGGACCGCCTGCAGATAGGTGAACCCGTTGGACTCCAGCGCTCGTCTGACCTCTTCTTCCGGCAGGTTGAACTGAACGTAGCAGCTCACCTTCAGGCCGGCGGCGATGAGGCGATCCTTGACCTCGTCCGTGCTTGACCCCACAAGGATGATGTCCTCGAAGTCGTTCTCCCTACAGAAGCCCCCAAACCTGCCTATGCCAATTTCCAGGATGGTGCTCTCGTATGCCATGAGGATGAACTTGGTATCTGGCAGCAGAGCGTGTGCCTTTGCCATGCCCACCATGTACTTGTCGTAATCACATTCGGCCTCAAGGGCCTTTGCCATTCTCCTTGCGATGAAGTCGCCTTCCAAGAAGGGGTCCTTGCTTGGAAAGTCCATCTCGATCATGTCGCAGCCGGCATCGACGTAGGTCCTTGCCATCTCTATGCTGCTCTCGATGGTCGGATAGCCGTTTGAAAGGTAGAGGATGAGCTTCATGCGGTTACCCTTCCGTAGTTATTGCTTGACAGGAAATCCGATGCACCCCGCGCATGCCCATACGACGCAGGTCCATCTAAACGCCGTAGTAGGCCCTTTCGAGAATCTCGGCGAACTCGTGCACGGTCGGGATCACGGGGTTCGTCTTCGTGCATCCATCTCGGAGAGAGTCCTCCGCCATCTGCCGCAGGCTCCCCCTGTAGGTCGTCTCGTCGATTCCGGCGTCCTGCACGGTACTGGGAATGCCGAGGCTCGCGTTGAGGTCGCGCACGGCCTGCGCGAGGTCGTCCACGCCCATCTTTGCCGCAAGCCCCTCGTAGCGGCCTCTCGCCCACTTGTCCCTGCTGTTCCACTCGATGGTGTAGGGCAGCAGGATCGCGCAGATGCGGCCGTGGGCGATGGGGAAGTAGCCACCGATGGTCTGCGCCATGGAATGGTCGATGCCCAGCGACACGTTCGTGAAGGCAAGGCCTGCCGTCATGGACGCATCGCTCATCATCTCGCGGGCCCTCATGTCATCGCCATCCCGATACGCCCTCGGAAGCCACCTCACGATGTCGAGCGCCGCTGCGGTGGCAAGGATGTCCGACACGTAGTTGGCCCTGTTGGAGACGAGCGCTTCCAACGCATGGGTAAGGGCATCCATGCCCGTCTCGGCGGTGACGTGCGGCGGCATGCTCCTGGTGACGTCCGGATCGCAGATGGCGATGTCCGGCATCATCTCCATGTCTCCCAGGCCGTGCTTGCGACCTTCGTCATCGTCCGTGATGACGACGGAGCGGGAGACCTCGGATGCCGTGCCGGATGTCGTGGGCACGCACATGAAGCGTGCCTTGGAGCGCAGCTTGGGGAGCGGCTTGGTATGCAGGATCTGGTCGAGTTCCTCGAGCTCGGGGTGTTCGTACATGACCCACATGGTCTTCGCCGCATCCATGACGGAACCGCCGCCAAGGGCGCAGATGAGATCGGGCTCCTCCTCGAGCATGCTCTGGGCGCCACGGCGCACGGTCGAGAAGTGGGGGTCGGGCTCCACTCCCCTGAACACGAACGTCCGCGCACCTCCGTCATGGAAGTACTCCTCGACCCTCGCGAGCGACCCGTTGCGCTCCACGGCGCGACCACCAATCACGATGAACGCCTTCCTGCAGTGCACGGAGGTCTTGATGTACTCGAGGCAGCCCTCTCCGAACATCAGCTCGCTACCCGCGAGCTTCATGGGTCTCATCATCGCTATCAACCGCCTTTCGTCCGGCGCCAACGCCCGGAGCAATCCAGTGTCGCTTCGAATACCGGCTCGCCGAGAGGTGCCGGCTACCTTCCAAGAGGTCTCATGAGGGTTCTGACCAGGTCATAGTCGACGGGGTTAGTCGTGAGGCCACCCTTCTTGAAGGTCGAGCCGACAATCGCGCCGTCCGCGACCTTGAACTGCTCGACGACGTCGGTCGGGCTGATGCCAGAGCCCGCAAGCACGGGCAGGTCGACCACGCTCTTGACCCTCCTTATCATGTCGATCGGAGTCTCCTCGCCCGTCGTGGTTCCCGTCACGATGATGGCGTCGGCGCCAGCCGCCTCCGCGTTCGCGGCGCTCTCCTCGATGGAGACTTGGGGCAGCAGCATGCTGCTATGCTTGACCTGCACGTCGCAGAGGAGCATCACGTCGTCCGCCCCAAGGTGATGACGCAGCTCGATGACCTTGTGTGCACAGGGGTTGACGACGCCGCACCAGTTGGAGACCGTGTCCACGAACACGGGCACGCGGACGAAGTCGCATCCGTTCGCCACGGCGATCCCCAGGCTGGCCTCGCAGTCGTTGAAGGACGCGTCAGAGCCGACGGGTATGCCCACGGCCTGCCTCACAAGCGCAGTTGCAGCGGACAAGGCTGCCACCTGCGCCTTCGTGAGGAGCTCCGTGAACGGGGCGTCATTGGTGTTCTCGACGATCAGTGCGTCGACGCCGCCGCGCTCGAGGGTCCTCGCGTCCTCGACGGCCCGCTCCAGGACCTCACCCATGTCCCCCCGGCATGCCGGAGAGCCCGGAAGCGGGAGGCAGTGCACCATCCCGATGACGAAGCCCCCGCACACCTTGATCACGTCCTTTATGTCCTTCATCTCGACCTCATCCCCTTCGATAGGCTCTCTTCTCCAGACTCCTGGCCTTGAGCTCCCGGTGGTTTTACTGGCCTCCTAGCCGTTCGAGCCCGCGAACCGCGCAAGTCCCTCGAGGGTCACCCGGCACAGGAGGTCTTCCGCATCCGTTCTCTCGTCCCCCTTAAGGCTGTCCCTCAAGTTCTCCAGGACGGTGGCGAGGGTGACCACACACGCGCGCACCCCCATGAGTCGCGAGACCGTCAGGATGCAGCTCGACTCCATGTCGATGGCGCAGACGCTGAGCCTCCTCATCTCGTCGAAGGTGGGGGAGATGTCCCTTCCCTGCTCCCGCGAGAGGCGCGAGTCATGCATCTGGGTGTAGAAGCCGTCCATGCTGCACGTGACGCCGTTGAGGCAGCGCCTGCCATGGTCCGACACGACCTGGTTCATCGCATTCACGAGGTCGACGTCTGCAACCGCCGGATACCCGCGCTCGACGTAGGTGTCGCTCGTACCGTCGCGCCGCATGACCGCTATGGGGATGATGAACTGCCCGAGCATGTCATCCCGAAGCGACATCGAGGTGCCCATCCTCACGGCTACGCGCATCCCCGCCTCGTACATCTCCTCCACGGCGATTGCGGCTGAGGGGGCGCCGATCCCCGTGGAGCTCACGGTCATGGGCACGCCGTGGTACGTGCCCGTGTAGGTGTTGAACTCCCTGGCAAAGGCCACATGCACGGGATCGTCCAGATAGCGCTTCAGCACCTCCACGCGCCAGGGGTCGCCCGAGAAGATCACGCTCGGGGCGACCGTGCCCTTCCTCGCCCCTAGATACAGTGTCGACATGCCTGCCCCCGCATCCTTCCGACCTCGCCCCGCCTCTCCTCGAGCCTTGCCAGGAGCTCCTCCTCGCCAGGCACGCCTGTGCAGCATCCGTACCGCTCCAGCACGAACGAGGAGAGGGTCGCCCCCAACCGACAGCACTCGCCAGGCCCCTTGCCATGCGCCCATCCGTATAGGAAGCCGCTCATGTACGCGTCGCCACAGCCCGTCGTGTCCACCACCGCGCCGCACGGCACGACGCCAACCGAACCGCGACTGACGGAGCCGTCCGACTCGCGGTGGCACCACGCCGAGCCCCTCGGCCCGTACGTGGTGACGATGGTGCGCACCTCGTCGGACAGGAGGTCCTCCATCGACGGGAGGCCCAGCGCCCTCTCGATGCAGCGACGCTCGGACTCGTTGGCGAACACGATTTCCGAGCCCCTGAGCAGCTCCTCCAGAAACGGCAGCGGAAACGCGCCCTCGTCGGCCTTCATGCCAAAGGCCACCGGGATGCCGTGGGTGCGGCACTTCTCGAAGAACTCCCGGTTGTCACGCTCGGAGGCGACGGTTATCACGCCCAGGGCCACGTCCGAGAAGAGCTCGTCATCCAGCGGGCGGAAGTGTTCGGGCGCCATGGGTCCGGGGTAGTAGCAGGTGATGTGTTGGCCCTCCGCGTCCTGGATGAGATAGCTCGCGGAGGTGGCCTCCCCAGACACCACGGCGATCGCATCAAGGCCGACGCCAGCCTCCTCCAGGAAGCTGCGGAACCCGGTCCGCTCCCAGTCATCCCCCACCCTGAGGATGGGCTTGGCCGGGACGCCCAGCTTGGAGAGGGCGTAGGCTATGTTGACCGAGCAGCCGCCAAAATAGGTCCTGGTGCAGCTGCTGTTGGTGATGATCGAGGTGTAGCCCACGCGCGCCGGTGTCGAGATCTCGATCATGTGGTCCATGCTCACGTACCCGGACGTGAGCACGACTTGTCCGCTCATCGCCTCTCGCCCCCCCTGAGCCTCCCCAGGAGCTCGTCCATCGAGACGACCTCCCCCAGGTACTTGCGGATGTCCTCGAGGTGGACTTGGTTCACCGCATCGGAGTCCGTGGCGACGCACTCCCTCACGACGATGGGGTCGTAGTCCAGGCAGAAGGCGTCCGTCACCGTCGCTCGGATGCAGCAGTTGGTCTTGGTGCCCACCACGATCACGTTGCGCATGCCGTTCTCGCGCAGGACGAGGTCGAGGTCCGTCCCGAAGAAGCCCGAGTAGCGACGCTTCTTGATCACGTAGTCGCACTGGGGGACGACCTCGAGCATGGGGTCGATGTCGTCGCCCCACGTCCCTTCGATGCAGTTGGGCCTCATGGATGCCGCCTTGCGGTCATACTTGCCCGCGCGGTTGCAGTGCCTGAGGAACACCACCAGCACGCCCGCCTGCCTACAGGCATCGATGACCCGCCTGATCCTCGGGAGGATCTCCCTGTTCTGCGGATAGAAGGCGAGCCCCTTGGGGTCGGTGAAGTCCCTGAGCATGTCCACCACGAGAAGGGCGCTCCTCCTTCCCTCGATGGCGTCACTAGCCATTTGCGAACCCCCTTGCCCTGACGTTGCGGCGCTTGGAGACCTGGGCGAAGAGCAGAACGACCACCATCACGATGTAGGGGATGACGTCGAAGAGCCCTGCGGCGGATCCCGCATAGATCGCGAGGTTGATGGAGAGCGAGCGAGCAAAGCCGAACAGGATCGCATAGAGCGAGGACTTGAGCGGGTCCCCCCTGCCGCAGTAGATCGCGGCGATTGCTACGAAGCCCCTGCCTGCGGTCATGTTGTTGGTGTAGAGCCCGAGCCTCTCAGTCGAGAGGTTTGTGCCCGCAAGCCCGCAGGTGAGTGCGCCGATGAGGATGGCTGCCACTTTGTAGAAGTCCACCTTGAGTCCCAACGACTTGGCCGCGTCCTCGTTCTCCCCCACGACCCTCACGTAGGTGCCGAACCTCGTTCGGTACGAGAGGACCCACGTGAGCCAGATGCCCGCGAAGGCAACGTAGGTGAGGACGGGGTGGCCCGACACGATGGGTCCCACGAGGGGGACGTCACTGACGCCGGGGATCACGATCTTCAGACCTGCGACGCTAAGGTTCGAGAGTGCGATGTTGGCGACGTTCATCCTCGCCATCACGAAGCCCGCGACAGCGGTCGCCAGGAGGTTGAGCGCGACGCCGATGATGATGACGTTACCCTTGAGCGTGACCCCCATCAGCGAGAACATCGCCCCGAACACGAATGCCGCAAACACGCCGGCGAGTAGTCCCAAGAGCAGGTCGTCGGTAAGGAGCACGACGAGCGTGGAGGCGAACGCGCCTATCCCCATCATGCCCTCGAGGGCAATGTTGAGGACGTTTGCCTGATAGGCAAACACGCCGCCTATGACGCAGAGGATGATGGGTGACGCATGGTACACCGTGTCGTAAAGAATGCTTGCGAGAAGATCCATCGCTAGGCCCCCTTCGCGCCGTCGGCACCCACGACATCGGCCGTGCCCTCGGGACCGTCATGTCTGTGCGGGAAGCGAGCCTTGAGGCGCCCCCTCAGACCGAAGCGGCTGTCCAGGAGCTTGGCCGCAAGGAAGAGGATGATGAGGCCTTGGATGACCGTCACGAGCTCCTTGGGGACGGACGAGTAGAGGTTGATGTTGTCCGCACCCGTCTTGAGCGCAGCATAGAAGACGGCCGCGATGAGGATTCCCGTCGGGGAGTGGTTGCCCAGGAGCGCGACGAGCATGCCGTCCCAGCCGAGCCCGGGGTTGCCCGAGAAGCCCAGGGTGTAGTGGTACTGGTCAGATAGCATGTAGCCGGCGCCGGCGAGTCCCGCGAGGGCACCCGAGACCAACATGAGGACGATGATCTTGCGACGCACCCTCATGCCCATCGCGTCGGCGAACTCGACGTTCTTGCCCATGGCGGTGATCTCGAAGCCGAGCTTGGAGTGGTTCATCACCACGAACATCACGGCAAAGGCCACCAGCGAGACGAAGAAGAAGGGCGTCATCTTGGCGCTCGCCATGCGCTGGAACATGGCCCCTTCATGGATGGTGGGCGTGCAGACGTAGCCCGAGCCCTGGTCACGGAACACGCCGGTGGAGAGGAACTCCAGCACCTTGGCAAGCGCGTAGTTGAGCATCAGGGTCACGACCATCTCGTCCACGTGGAAGCAGGCCTTCAGGATCGCGGGCACGACCACGTAGAGCATGCCGCATGCGATGCCGACGACAAGGCAGGTGACCTTGAGGACCGTCGGGTCGAGCGTGGCGGGAAGGTATGCCCCCGCAATGCCGGCGAAGAAGCCGCCCAGGAGGACCGACCCCTCCACACCCATGTTGTATATGCCCGCCTTGAAGTTCACCGCGATGGCAAGCCCCGTGAGCACGAGCGGGGCCGCGTAGTGCAGCGTCGTGAGGAGGCCCTTTGGGGTGAGCAGCGACTTGTCGATCAGTATCGAGTAGGTCTGCATGGGGTTCTCGCCCATGAAGGCGATCACGATCCCGCCGAGTACGAACGCCAGAAGCACGGGAACGAGCGAGTTGAGAACACCCATGCCGACCGTCTTAGCCTTCAAGTCCCTCGCCTCCCCCCTTCTTGACTCCCGCCATCAGGAGTCCCAGCTCAGTGCTGGTAGTCTCCCTCGGCAGCACCTCCCCCGTTATCTGTCCCTTGCACATGACGACGATCCGGTCGGAGAGCCCGAGGACCTCCGTGAGTTCGCTCGAGACGAGGAGCACCGAGCTGCCCGCGTTGCGGAAGCGCAGGATCTCCTCGTGGATGGACTCGGTGGCACCGATGTCCACCCCTCGGGTCGGCTGGCACGCGATGAGGAACTTGGGCGCAGACTCGAGCTCACGCGCAACGATGACCTTCTGTGCGTTGCCACCCGAGAGGGCCCCCACCTGGCCATCGATGTCACCGACGCGAATGTCGTACTTCTCCAGAAGGGCGTCGCGCTGGGCGAGGACCGCCCGCCTGTTCAGGATCCCATGCCTGCAGACGGCGGGATCGCCATGATG</t>
  </si>
  <si>
    <t>MNLRNTTDEYNIGLDMGTNSVGWAVTDKAGAIAHFKGKPTLGSRLFDAAQTAAGARIHRSQRRRYVRRRWRLDLLQSLFQDEVSKVDSEFFCRLRQSRLYVGDREKGHADYTWPIFNDSDFNEVDYYKRFPTIYHLRKWLMETDEKADIRLIYLATHNIVKHRGNFLRENNKSLSSRDANPAQAVKSLRLALNDWCSERDYECAWKGEEDDGAIDEAILNVLADGEKGRSDQAKEIAKLTGVDCGDAKQSKQCNEAIAKAIVGLKVEMKNIFGEFPAEKTSYIYLSSDEDVEAVRESCPDDSGELFQALCKLYSAYILQELLSYADPSGQTISANMVAKYKQYGRDLRLLKELTRTYAPQKYDLFFRGETYAGSSDYVVDEARGYTRYNLGTTKANYDDFQKSVKELFKGTDALQDERYQEMMVAFGEQKFLRRLKTSDNGSIYYQLHLEELHTILENQGKHYPFLLSEEDKIESLVSFRIPYYVGPLTRKNAAIGHDGKERFAWSSRKDGMEHAVITPWNWEEIIDRDKSAEDFIMRMTGDCTYLQGEPVLPKCSLLYEEFCALNEFNGAHWTVDGDDERRFDAAQRERIMCDLFRRTRSVTYNKVSDWLERKYNFTGARVRGGQGEHGFESKLGSYIFFCKDVFKTDGLDEADYTMIEQIILWSTLFEDRDILKRKIEEAYGGDRLTSEQIKVICKKRFTGWGRLSKRLLTDIKVNTDTGRKSIMDVLREGNPNNGQRSRTMVFMEVLRDEDLGFQKAIDGLNRDYFREHNNGLMDVNDLPGSPAIRRSINQAVRIVDEIASIARKEPTNIFIEVTREEDDPRKKGKRTKRRYDAIKSALEKFKKDDPSLWKELCEKAPGDMDERLSLYFMQRGKCMYSGRPIKIEELHTGKYEVDHIIPRSYIKDDSFENKVLVYREENQHKTDALLIDSSIRQKMGGYWRMLHDAKLVGDKKFRNLFRNHIDDKAMKGFVARQIVETSQMVKLVQTLFEARYPNTRIVPVKAGISHDLREAAGLVKCREANDFHHAHDAFLACRIGLFIQKRHPSVYDNPIGLARIMRDYARMQAREYKKSHCLAHTQGFIVNSFLSSGFDEETGEIFKDDWDAKAEVEGIRRVLNCRQCFISRMPVEGDTRYGGRYWGETIYSPKGKHKHEIPLKQGLDPNLYGGYSDLLYSYFLIYEASDVSSGERVLRFIGIPTSIAARMANQKRLEEYVSRLALQENLEHVRMVRKIMKKQLIEVDNCRLLVTAADAVTNATELAFSLDEMKIISTCAKCINGADPSAIDKIGNAQDSFFDNLKRRGSDRCALLFSQLKLDKLSQNFYMISSDDKSKILISILDRIRAKSNSVDLSLVGGAKHAAQMKFDFNAKLNNPASSFVLIDQSVTGMFERRTRIGL</t>
  </si>
  <si>
    <t>1121870.SAMN02440607.GCA_000428485_02838</t>
  </si>
  <si>
    <t>GCF_000428485.1</t>
  </si>
  <si>
    <t>Epilithonimonas tenax DSM 16811 F564DRAFT_scaffold00001.1_C| whole</t>
  </si>
  <si>
    <t>TGACCTTCACAGCAGTGGTTGGATTTATCTTATTCATTTGGCGGGAACTGACCTTCAAATATCCGATTGTAGAACTGAGGGTTTTGAAGAATGGAAACCTGAGAATCGGAACCATTATGTCCTTCGTTTTAGGTTTTGGTTTGTATGGTTCTACCTTCATTGTTCCGCTTTACACGCAGAGTATTCTCGGCTGGACGGCCTTGCAATCTGGCGCTTTGATGATCCCTGCCGCATTGACCACCGCTTTTATGATGCCAATCATCGGGCAGTTGCTTACAAGAGGTGTCAAACAGCAGATCTTGGTCGCACTGGGATTATTGATCTTCTTTATTTATAGTTTCTGGGGTTATAAAATCATTACGCCGGACACAGGCAAAGACGCCTTCTTTTGGATGCTGATCGTCCGTGGAATGGGATTAGGATTATTGTTTATTCCGATCACCTCATTATCACTCAGTACTTTGAAAGGGCCGGAGATTGGTCAAGGAGCGGCATTTACAGGAATGATGCGTCAGCTTGGCGGTTCATTTGGTATTGCGGCAATCACAACTTTCATTGCCAACAAAAGTGAACTTTACAGAAGCACGCTGGTCGCACATTTGGATGTCAACGACTTGGATGTTCAGCAAAGAGTAGCGGGACTCAAAGCTAGTTTTATAGCCAAAGGAATGTCTCCGGACAAAGCAATCCAGTCTGCCTATCAGATTCTGGACTACGGCGTTACGAAACAAGCTACAGTACTGTCTTATATGGATGTTTTCCTTTATTTGGGATTGATGTTTTTGATCTGTATCCCATTCGTATTATTCGTAAGAGAACGCAAAGGCAAGGGCGAGAAGATTGACCTTAGCTCAGCGCATTAATATTTATTTTTAGTTATTGGTGTAAAACTCAGGATCAGAAATGGTTCTGAGTTTTTTTTGGCATTGATTTTACTATGAGTAAGTTAACTTTGACTCACTTCAAAAACCGAAACTATGATGCCTCTCTCTTCTCAGATGATTTACCTCTTTGTCATCGCACTTCCTGTCGCTTGCGTCGCCTGGACGGTCACACACGAAGAGATTTTCCGCGAACCCAGAGAATATTGTCAGAATATTTGTGGCACTGCGAAGTCGATCTTCAAACGTAAATTCTTTTACCTGTTCACTTGTGAGTATTGCTTCAGCCATTACATCAGCCTGGTATTTCTTATGATTACCCAGTACAAGTTGTTGTATGAAGATTGGCGTGGCTATCTTCTGGCATTTTTCGCACTCGTTTGGGTGGCAAATTGGTATATGAGCTTGTTCGGCTATCTGCGCCAAAGCCTGAAAGTCGAAAAGATAGAAGCCAACATCAAAGACATCGACCTCAAAGATCTGGAAAAAGACAAATAGGAGATTAAGGTTTGTCAGGAGCCGGGAACCTGCTTTCCGTTGCAATTCCTCGCAAGCCAGCCTGTCCTGAGCCTGTCGAATGGCCTGCTGTGGGATTTCCACTACAATCAGGGCTAGGGATTTTCGTGAAGGTCGGATTGGATGGGTTTCATTGAAAATTTGTTATAAATCAGTATTGATTTCTGAGCTTTAAGCTTGTACATTTGCCCATTATCAACGTGAAAATACAATGAATAATCTGAACGAAAAAGAAAAAATGCTGAGCGGAGAAATCTACGATGCGTCCGATAAACATTTAATCAAAGAAAGAAATCTGTCCAAAGACCTGTGTTTCGAGTACAACCACCTACAGCCTTCTAAGTTCAAGGAACGAAAAGCGTTAATCAAAAAACTCTTCGGAAAAACCGGAAAAATGTTCCATATCGAACAGCCGTTCTACTGCGATTACGGCTACAATATTGAGATTGGCGAGAACTTTTACACCAACGTCAATGTGGTGATTCTCGACTGTGCAAAAGTCACTTTTGGAGACAATGTGATGATTGCCCCAAACTGCGGATTCTACACGGCCGGACATCCTTTCGACGTCGAGCAGCGCAACAAAGCCTTGGAGTATGCTTATCCAATCACGGTAGGAAACAATGTCTGGATTGGCGCAGGCTGCAGCATCCTTCCCGGCGTTACGATTGGTGATAATACGGTCATCGGAGCGGGAAGTGTAGTCACAAAAGATATGCCTGCCAATGTTCTGGCCGTTGGAACACCTTGTAAAGTTATCCGAAAAATTTAGAATGTTTTAATTTTTTAATTTCTCCCAGATTCTGCAGCTTATTTGCATTACAACTCACTCGTTCAAGTAGGTTTTATGGCAGCAAGTGCGGATGGAAATGGCTTCAAAGCCAGCTTCGGAAAATTCTCAGTAAAGCATCTTCCCGATCAGCGCCGTCTGGAATGCTTGAAGAAAAATCAGAAGTAGATTTAAAACAAAACTCTCAGAAATCTAAATCTGAGAGTTTGTTTTTTATACTGCATCAAAAGTCTTAACCCTTGTTTTTTTTGCTCTTGGGTCTTTTTCACCCAATAAGATCCAAAAACTCCTGCTCATCCAGAATCGTAATTGTCCCAATATCCTGCGCTTTTTTCAGTTTGCTTCCGGCTTTTTCGCCTACAACCAGATAATTCAGGTTTTTAGAAACAGCAGAAATATTTTTTCCGCCGTGTTTTTCTACCATTTCTTCCGCAGATTCTCTTGTGAATAATGAGAGTTTTCCGGTGAATAGAAAAGTTTTGCTTTCTAAAGTGTTGGATAAAACTTCATTCGTGTTTTCTCCTTTTTCAAGCTGAACGCCATAAGATTTTAATCTTTCAAGCATCACAATATTTTCAGTATTATTAAAGAAATCAACGATGCTTACAGCTATCTTCATCCCAATATCTTCTACCTGGCAAAGTTCTTCCGCTGTCGCTTTTTTCAGATCATCAATTGTGTTGAAATTCTTCACCAATTTTTTGGCAACCGTTTCTCCAACGTGTTTGATGCCTATCCCGAACAAAACTTTTTCAAACGGAATTTCCTTAGATTTTTCAATTCCATCAATGATATTTTGTGCAGATTTTTCTGCCATTCTTTCTAAAGGCAGAAGTTGCTCTTTCGTTAAAGCATAAAAATCTGCCGGATTTTCTATCAGTTTTTCTCTGTACAACTGTTCAATGGTTTCTCCACCAAGATTATCAATATTCAAAGCTTTTCTGGAGACATAGTGAATCATTCTTCCCACAACCTGTGGAGGGCAGTGCAAATCGTTCGGACAAAAATGAATGGCTTGGTCTTCCAGTTTTATCAACTCTGTTCCACATTCTGGGCAGTTTTTAATGTATTCTATTTCTTTGCTTTGGGAAGTTCTTTTCTTTTCGTTCACGCCCACGATTTTAGGAATGATTTCGCCACCTTTTTCTACAAAAACAAAATCGTACTCGTGCAAACCTAGTTTTTTGATAATATCTTCATTGTGAAGTGAGGCACGTTTTACGGTTGTTCCTGCCAGCAAAACAGGTTTCAGATTGGCAACAGGTGTTATCGCCCCAGTTCTTCCGACTTGGTAAGAAACGCTTTGCAGCTCAGTTTCTACTTTCTCGGCTTTAAATTTGTACGCCATCGCCCAACGTGGAGATTTTGCTGTGTAACCCAATTGTCTTTGTTGTTTTAATGAATTCACTTTCAAGACAATCCCATCAATTTCAAAAGGAAGATGGTGTCTTTCTGTATCCCAGTAATTGATGAATTCTTTTATTTCATCAAGGTTTTTGCAAAGTTTTGCTTGTTCTGAAATGGTAAAACCCCAATCCTGAGCTTTGTGAAGCAATTCCCAATGGCTTTCTGCCGGAACTTCCTGCGAAATAAACTGGTACAAAACCGAAGAGAGCCTGCGTTTTCTTACCTCGCCGCTGTCTTGCATTTTTAAACTTCCGCTTGCTGTATTTCGTGGATTCATAAAAAGATCAAGACCTTCTTCCTCACGCTGCTTATTTATTTTATCAAAGTTTTTTCTCGTTAAATAAATTTCACCCCGCATAAAAAACTGTGCTGGGAAATTTCCGGTTAGTTTCAAAGGAATGTCTGAAATTGTTTTCACATTTGAAGTAATCTCATCACCCTGAAAACCGTCCCCACGGGTTACAGCTTGCATTAATTTTCCGTTTTCATATAAAATAGAAATCGATGCGCCGTCATATTTTAATTCGGCTACAAATTCTACGGGCTCATCAATGGTTTTAATAATTCTTTTTTCCCAATCTGCCAAGTCATCAAAATCATAAGAATTATCCAAAGAATACATTCTGAACTGATGCTGAACGGTACGGAAATTCTTCGTAATTCCGCCACCCACGCGTAAGGTTGGAGAATTGTCATCGTAAAATTCCGGATGTTTAGCTTCCAGATCCTGAAGTTCTTTTAATAACAAATCAAATTCAAGGTCAGAAATGGTAGCCACATCCAACAGATAATAGTTGTCGTTGTGCTGGTTGAGTTCTTTGCGGAGTTGTTCTATCTTTTGCTGAATGTTTTCGGACATTGGAAAATTTATTTAAAAGCAAAAATAACCAAAGTAAGCAAAATCTTTGATATTAAAATGAGTAATTTAGTCACTCAGAAAATTATATTAATGAAGAAAGTCATTGGCGGTTTAACTTTAATCACAACTATGTGTATGAATGCCCAAACACAAATCATAGCGCACAGAGGCTATTGGCAAACCCAACCTGCAACGACAGAAAACTCGTTAAAAGCTTTGGAGAACGCTCAGAAGCTGAAAATCTATGGTGCAGAATTCGATGTCAGGATGTCGAAAGACGGCATTCTCGTCGTCAACCATGATGAACACCACGGTAGCATGGAAATCTCGACAACTGATTTTAAAACTTTAGCAAAACTGAAATTGGCGAATGGTGAACCATATCCTACGCTGGCAGATTATCTCAAACAAGGAAAAAAGGACGCGTCTGTAAAATTGATTGTTGAAATAAAACCGGCAAAGACCCCTGGATTGGAAAATGAGATGGTTAAAAAAACCATTCAACTAGTGAAAGATTTGAAGCTGGATTCCCAAACCGAATTTATCTCATTCAGTCTTAATATCTGTAAGGAAATTAAGAAATTGGAGTCAAAATTCAAAGTGCAGTACCTTGAAGGAGATCTCTCTCCACAACAGATCAAAAACGAAGGACTGGATGGTATCGATTACCATTACAGCATTTTCGAAAAGAATCCAACGTGGATCGCGGAAGCCAATGAGCTGGGTTTGATGACCAATTCCTGGACAGTCAATGATCTCGAAGTTTATAAAAAACTGAAAGAGCAAGGAATTGGATTCGTTACCACCAATATTCCTGACCAATTGAAAGGTCAATAAATAATCCAATTGCTAATAAATTAACTCGCCAATCGATATTCTAAATGATAAACTTGTATTAAATCATTTAACTTTATTCTGTCTTTAAACAGACGTTTGGTAAATTTGTAGCTTCAAAATCTTATTATGAATTTAAAAGGAAAAAATGCCATCGTAACAGGTGGCGGTAGAGGCTTAGGAAAAGCCGTTGCTATGATTCTTGCCAATGAAGGCGTGAACGTAGGTATCACAGGAAGAAACGAAAATTATCTTAAAATAGCAGCAAACGAACTGAAAGCAACTGGCGTGAACGTAGCTTACGCGGTTTTCAGCGTGGACAATGAATTAGAAGTAAAAGCAGGTATAGAATCTCTTGCCAATCAATTGGGAGGTGTGGATATTCTGGTGAATAATGCCGGCATCGGAGACTTCGGAAGCATAGAGGAGATGCCTTCTGAAACTTGGGAACAGGTCATCAAAACCAATCTTTTCGGTGTGTATTATGTGGCAAAAGCGGTTTATCCATTTTTGAAAGAAAAAGGACAGGGCGATATCGTCAACGTAGCATCCACAGCCGGACTGAAAGGCGGCCCCAATATGTCAGCTTATGCCGCTTCCAAAGCAGCAGTGGTTTCTTTGTCACAATCGATGATGGCAGAGTGGAGAAAACAGAACATCCGTGTGATTACTTTGACACCCAGTACAATCGCCTCTGATATGTCTATCCAAGGCGGTTTGACAGACGGTAACCCGGACAAAGTGCTTCAACCGGAAGACTTTGCAGAATGGGTGAGAGATATTTTGAAAATGAACAGACGTGCACTGATCGCCAACGGTTCTATTTTCTCTACGAATCCGTAAGGGTAATAATTATAGCGCAAAAGCGGTTTTACAACAATGTAGAACCGCTTTTTTTTATGCCGTCATTCTTTTCTTTTCAATACCTTTCCCCGCGGCTCATTACCTTCATAAAGCGCAATTTCTGAATGGAGAAATTGGGCGGCAGCAGCAGAATCTTCCACTTTAACAGAACTGCGTTCAATCATTTCTGATTCGAAATCAGATAGGACGCTTTTTCTGATTCCAGCCGTTTGCCATTGTGATAATGGTCTGCATTTTTTTGATATTTCACGAGCCAGCAACAACGCATCCAACAAAGCCTGATTGGCACCTTGACCTTTGAAAGGACTCATTGGATGTGCTGCATCGCCTATTAATGTAGCTTTTCCAGCGTTTTTTAACAATTCCGGAGTGAGCATGGCGCGGTCATAAACGGGATATCCGGAAATATGAGCCGGCAAAGTGGCGTTCAGAATGTCAGGGATAGGACTGTGCCAGTTTGTCCGCCGGATCGCTTCTTCTTTAAGAGCTTCGGAGCCTTTGGAACTGAGGTTTTTAGCATCCTTTTCGGCCATCGGAAAACTGAGTTGCCACATCACCGAATGGGCATCAAAGGGCATCATATAAATCCGCTCGTTTCCATTGGCGGTCTGAAAAACGGTGGCCGAATCCAATAAGGAATTGTCCGTATTTTCCAGTGCGTTTAACGGACAAATGCCCAAAATCACAATACAATCCAGATAACGCAGAGGGGAAAGGTCTTCGCCAATCAAAATATTTCGCACTGCACTTCGGATACCGTCCGCACCAACAATGAGATCTGTTTTTTCTGTTTTTGATTCACCATTGACCAAGAAGTTGAGATCTGTTCTTCCCTCATTATTTTCATTAAAATCAATCAGCTGGTGTCCCCATTGTATCGTTTCATGGCCTCCCAACTGATGGATAAGCGCCGAACGTAAGTCCTGTCTGGCGATATGAATGTTGGTTTTTTTCGGGGTTTGTCTTTCGGGATTTTGCATCCATTTTCTCATGCCCCATTCGGCAATCACTTTTCCTTCTGGAGTATGCACCAGATGCCTCGTGGAGACCACACCTTTTTCTAAACTAAAGATCCCAAAACCTTCAATGGCTTTGCTGGCTTGCTGCAAAGTCAATCCGTAGCCTTGTGACCGCTCATTAAAACTATGGTCACGTTCGTAAATGGTAAACGGAATGCCGCGGTGCAGACAAGCCACCGCTAGTGCAACACCACCAATTCCGCCACCTATGATGGCGACGTGGGGGAGATGTTCTGTATCTGCAGCAGGAGAACGATCAGAGGGAATCAATCCAGAACCTAAACAAACAGGACAAGTGTATAGATGCGCTTCTGGACGAACAGGTGCGGTGCCTTTGCCATTTGTTTTCTCAAAAATTTCCAGGTCAGATTGGTAGCGAAGTCTCACACTTTTTTTGATTCTCCGCTTTTTCTTTCCGAGACCCAGACATTCTTGGCAGGTCGTAAAACAAGGTGTTTTGTTTGGCATTTTATGATGGTGATTTTTGCTTAACTTAATGATTTGGATGGTATTAAAAAATCATCGTCAGCTGAATCCTTTTTCGCGCTTCATCTACTTCTACGACTTTGACCTGAACGTGCTGGTGGAGTTTTACCACCTCATTCACATCTGATATATAACCTTCTTTCAACTGCGAAATATGAACCAGTCCGCTTTCCTTGATTCCCAAATCTACAAAACATCCAAAGGCGGTGATGTTGTTGACGATTCCCGGAAGCACCATTCCTGGATTTAAGTTTTTAATGGATTTTACATTTGGGTCAAACTCAAAAACTTTGGCCGCTTTCCTGGGATCCAATCCAGGTTTTTCGAGTTCTTTTAAAATATCTCTAATGCCGAGTATTCCAATTTCAGGCGTGGTGTATTTTTCAGGATCAATGAGCGCTATTTTTTCTTTATTGGAGATCAGTTCTTCCGTTTTCAGGCCCAGATCTTTCGCCATTTTTTCAATGGTTTTGTAGGCTTCCGGATGCACTGCAGAATTATCCAAAGGATTTTTAGCATTCTTAATTCTTACAAAAGCTGCTGCTTGCTGGTATGCTTTTTCGCCCAGTCGAGGAACTTTTTTAAGTTCTTTTCTTTCCGTAAAAGCACCGTGTTCTGTTCGGTAATTCACGATGTTTTCCGCCATTTTCTCTCCAATGCCAGAGACATAGCTGAGCAGAGATTTACTCGCTGTATTGAGGTTGATCCCAACTGAGTTTACCGATCGGATGACGGTGTTGTCTAATTCCTCTTTGAGTTTGGTCTGGTCTACATCGTGCTGATATTGCCCAACACCAATGGATTTGGCGTCTATCTTTACCAGTTCTGCCAACGGATCTGCCAGTCTTCTTCCGATAGAAACAGCTCCTCGTACGGTTACATCATAATTCGGGAACTCGTCTCTTGCGATTTTGCTGGCAGAATAGATGGAGGCGCCAGCTTCTGAAACCACAAAAACCTGGATCGGTTTATCAAAGGCAATTTTCTTGATGAAGAATTCGGTTTCTCTGCCTGCCGTTCCGTTCCCGATAGAAATGGCCTGAATGTTATAGGCATTTACCATAGAGCGAATCTTCTTCATCGCCATTCCGGTTTCGTTCTGTGGTGCGTGTGGATAGATGGTTTCATTGTTTAGAAGGTCGCCTTTTTCATCTAGGCAGACCACTTTACAACCTGTTCTGAAGCCTGGATCGATGGCCAAAATCCTTTTCTCTCCCAACGGTGAAGCCAGTAACAATTGCTGAAGATTCTCAGAGAAAACCTCGATGGCTTTGGTATCTGCTTTTTCTTTTGCTTCCTGCAAGGCCTCATTGGAAATGGCAGGTTCTAAGAGCCTTTTGTAAGAATCTGCAATGGCGAGTTTGATGTGTTTGGTCGCAGAATTGTTGCTTTTGATCAGTGCATTTTCCATCAGTTCCAATGCTTCTTCTTTATCAATATCGACAGAAGTTTTCACAAAACCTTCATTCTCTGCACGCAGCATTGCCAACAATCTGTGACTTGGGATTCTGTTCAGCGCTTCTTGCCATTCGAAGTATTGCGAAAATTTCTGAGCCGCCTCATCCTCCTTTTTTGCTTTTACGGCTTTGGAAGTGATCATTGCTTTTCTTTGAAACAGTCTTCTCAGATTTTTACGGATGTACAGATTCTCATTGATCCATTCTGCTATTATATCTCTGGCACCTTGCAGGGCTTCGGCTTCATCTGTCACATCTTGGCTGAGATACTTTCTAGCCAGGACTTCCACATTTTCACCGCGTTGGCTCATAATGATCTTTGCCAAGGGTTCCAGACCTTTTTCTCTCGCCGCATCAGCCTTAGTTTTTTTGCGTTTTTTATAGGGCAGATAGAGATCTTCCAATTCCTGGAGGTCAAAGCTCTGTTCTATTTTTTGCTGGAGTTCAGGATTTAGGGCATTTTGTTCCTTAACAGATTTTAGGATGCTTTCTTTCCTTTTGATGATCTCCCCGAACTGCTTATTCAGTTTAAAGATGGTCTCGATGGCGACCTCGTCCAGATTACCGGTTTGGTCTTTTCTGTAACGGGCAATGAAGGGAATGGTACAGTCTTCGGAAAGTAATTTTAACGTTGCGTGGATGCTTTTTTCGGGTATGTTGAGTTGTTGTTGAATAAATGCAATCGACTTCATTGTTTGAATGTATTAAATAAAAAATACCCCGCAGATAGGCGAGGTGCTAAATGTTTTCACAACGGAATAATCCTTATTGTGAATTGCTTTCGGATACAAATGTAGAAATTAATTATTTATATTGTTTACGGTTTCCCGTATTTCTATGAATTTTTTTCTTTTTAATTTTAGGAGTTTCAATTAAACTAAATAGTTATGACAAAAAATATTCTTGGATTAGACTTGGGAGTTTCATCAATCGGTTGGGCTTATGTTCAGGAAGATGATAAAAATTCTGCGAATAATAAAATCATCAAGTTAGGAGTTCGTGTAAATCCTTTGACTGTTGATGAACAAATAAATTTCGAAAAAGGAAAACCGATTACAACCAATGCGGGAAGAACTTTAGCAAGAGGAGCAAGAAGAAATCTGCAAAGGTTTAAGTTGAGGAGAGCTAATGTTATTGATGTTTTGACAAAGGGAAATATCTTGAAAGATGGTGATTTGCTTACAGAAGTTGGGAAAAACTCTACGTTTCAAACTCAGGAATTAAGAGCAAAATCTGCGAAAGAAAAAATCGAACTTTCAGATTTTGTGAGGGTTTTACTTTTAATTAATAAAAAAAGAGGCTATAAAAGCAGTAGAAAAGCAAAGAACGAAGATGAAGGACAAATCATTGACGGAATGGCGGTTGCTAAAAAATTATATGAAGAAAGCCTGACTCCAGGAGAATATTCTTACCAACTTTTAATAGAAGGGAAGAAGCAATTGCCAGATTTTTATCGTTCTGATTTACAATCTGAATTTGATAAAGTATGGAAATTTCAAAAGCAATTTTATTCTGAAATCTTAATTGATGAACTTTATAAAGAACTACAAGCAAAAAATAAAAATGCGACGTGGGCAATTTTGAAAGAACCGTTTTCTCTTGTTGGAATCAAACAAATGGGAACTATGCAGGAGAAAAAGATTGAAAAATATCTTTGGAGAAGTGAAGCTGCAAAAAAACAATTGGATTTTGAAAGCTTAGCTGTCGTGTTTCAAGAGATTAACAGTAACCTAAATAATTCTAGCGGCTATCTCGGCGCAATAAGTGATCGAAGTAAAGAATTGTATTTTAATCATATGACTGTTGGTGAATATCTTTATCAACAACTTAAAGCAAACCCTCATACCAAACTTAAAAATCAAGTTTTTTATCGACAGGATTATTTGGATGAATTTGAAAAAATATGGGAGACACAATCTCAATATCATTCAGAATTAACCAAGGAATTAAAAGAACAAGTTCGTGATGTCGTGATTTTCTATCAGAGAAAACTCAAATCCCAAAAAGGTTTAATTAGTATTTGCGAATTTGAGAACAGAGAAATTGAAATCATAGAAAACGGAAAAACAAAGAAGAAAACAGTAGGATTAAAGGTTGCTCCTAAATCTTCGCCATTGTTCCAAGAGTTTAAAATTTGGCAAGTTTTAAATAATCTGCAATTTCAAAATTTAGAAACAAAAGAAATTTTCCCAATCGATTTAGATTTCAAACAATCAATTTTTGATGAAGTTAATGTCAAAGGAAGACTTTCTGCAAAAGAGGTTTTAGATATTGTAGGTTATTCCGGTAAAGAATGGAAAACTAATTTTAAAGATATTGAAGGCAATAATACCAATGAAAATCTATACACTGCTTTTCTGAAAATTATTGCTAATGAAGGAAAAGAATTCCCAAAAGAGTTTAAGTTAACGATTGAAGACGATATTAAAGTTACTAAGATTCATTCTTCTGCAAGTAAAATAAAAGAATTTGTAAAAGAGAATTTTTCGTCATTAGGAATAAATACATCAATATTAGATTTTAATCCAGAATTTGACGGAAAAGATTTTGAGAAGCAAAGTTCCTATCAGCTTTGGCATTTATTGTATTCTTACGAAGGCGATGATTCTGCTTCTGGTAATGAAAAATTATATGAGCTTCTGGAGAAGAAATTTAGCTTTAAAAAAGAACATTCCAAAATATTGGCAGAAATTGGTTTCTCTCCAGATTATGGAAGTTTGAGTTCAAAAGCGATGCGAAAGATTTGCACTTATATCAAAGAGCATAAATACAGCGACGCTTGTAATTTAGCTGGTTATAATCACTCTAAAAATTCATTGACTAAAGAACAATTAGCAAATAGAATTTTAAAAGAAAAACTAGAAATTCTTCCAAAAAATTCTTTGAGAAATCCTGTGGTTGAAAAGATTTTGAATCAAATGATAAATGTGGTCAATGAAGTATCCAAAGAATACGGAAGACCAGACGAAATAAGAATTGAGCTAGCAAGAGAACTGAAAAAAAATGCAGAGGAGCGTGCAAATATGACTTCTGAAATTGGCAAAGCAACCTTGCTTCATCAAAAATATGCAGAAATATTACAGAAAGAATATGGGATAAAAGTACCATCAAGAAACGATATTATTCGGTACAAACTGTATTTGGAGCTGGCAAATAACGGTTTTAAAGATTTATACACAGGTCAAAAAATAGAAAAGGAAAACATTTTTACCGACAAATATGATATTGACCATATTATCCCGCAATCTCGATTTTTTGATGACAGTTTTTCAAATAAAGTTTTGGTACCGAGAGGTGCAAATCTTAAAAAAGGAAACGCAACTGCATTTGATTATTTGGAAATGGAAGGGAAAGATCAACTGGAAAAATTCCTCAACACCATCAAAGATTTGTTTGATAAAAGTTTGATTTCTAAAGCTAAATTTGAAAAACTTCAGAAAAAAGGAAGTGAAATTGGAGATGGTTTTATACAAAGAGATTTACGAGATACACAGTATATAGCGAAAAAAGCAAAAGAGATTCTTTTCGAAATTACCAATTCTGTGGTTTCTACATCAGGAAGAATCACAGATAAATTACGTGAGGATTGGAATCTCGTCAACACAATGAAAGAACTTAATCTCGATAAATACAGGAAATTAGGTTTAACGGAAACGGTAATTAATTCTAAAGGAGAAGAAAAAGAAAGAATTACGGATTGGAGTAAAAGAAATGATCATCGCCATCACGCAATGGACGCTTTGACAGTAGCTTTTACGACGCATAATCATATACAATATTTGAATCATTTGAATGCTAGAAAAGATGAAAAGCATAATCAGCATATCATTATTTCAAACATTGAAAATCTTATTACAAAAGTCTATGAAAAGAAAAATGGTTCTACTAAAAGAAAGTTTGTAGAACCGATTCATAATTTTAGAATTGAAGCCAAAAAGCATTTAGATGAAATATTGATTTCTCACAAAACGAAAAATAAGGTTGTTACCAAAAACATCAATAAAACCAAGAAAAAGGGTGGAGTAGTTGCTAAAGTAGTGTTGACACCGAGAGGTCAACTTCATAAAGAAACTATTTATGGAAGCTCGAAATTTCTTAAAACTAAAGAAGAAAAAGTATCGGGGAAATTTGATTTGGAAACCATTAACAAAGTTCAGAATGAGAAATTTAGAATTGCTTTATTAGAAAGATTAAAAGAATTTAATGGAGATTCTAAAAAAGCATTTACAGGAAAAAATGTGTTGGCAAAAAATCCGATTTATTTGAATGAAGAAAAGACTGAACAAGTTTCTGAAAGTGTAATTCTGGCTTGGTACGAAAAGGCTTATACCATTAGGAAAGCAGTAAATTCTGATAATTTTAAAGATTATAAAAACCTTGAAAAAGTAATTGATAATGGCGTAAAAGAAATCTTAAAAAATCGTCTGGATGCATTTAAGGGTAATGCAAAAGAAGCATTTTCTGATTTAGAAAAAAATCCGATTTGGTTGAATGAGTCCAAAGGAATAGCCATAAAAACAGTTACCATAACGGGAATCAATAATGCAGAAACTTTGCATTACAAAAAAGACCATTTTGGAAAAGAAATTCTAGATGAAAATGGTAAAAGAATAGCCGTTGATTTTGTAAGTACTGGAAATAATCATCACGTTGCTATTTATGAAGATGCAGATGGAAATTTGCAGGAAAGAGTAGTGAGTTTCTACGAAGCTGTTGAAAGAGTGAATCAGGGGCTTTCAATTATCGATAAAGAATATAATTCTGGATTAGGATGGAAGTTTCTTTTTACAATGAAGCAGAATGAAATGTTTTTGTTTCCATCAGAAGATTTTAATCCAAAAGAAAATGATTTATTTGATGAAAAGAATCTGAGTTTGATTTCTAAGAATATGTTTAGAGTACAAAAGTTTGGGGAATTATCTAAGTCAGGTTTTTGGTTTAGACATCATTTGGAAACATCAGTGGAACTTAAAAAAGAATTGAGAAGTACTTCTTATTTAGATTTTTACAGTAAAGATTTTATGAAAACTATTGTTAAAGTAAGATTGAATCATCTTGGAAAAATAGTTCAAATAGGCGAATATTA</t>
  </si>
  <si>
    <t>MTKNILGLDLGVSSIGWAYVQEDDKNSANNKIIKLGVRVNPLTVDEQINFEKGKPITTNAGRTLARGARRNLQRFKLRRANVIDVLTKGNILKDGDLLTEVGKNSTFQTQELRAKSAKEKIELSDFVRVLLLINKKRGYKSSRKAKNEDEGQIIDGMAVAKKLYEESLTPGEYSYQLLIEGKKQLPDFYRSDLQSEFDKVWKFQKQFYSEILIDELYKELQAKNKNATWAILKEPFSLVGIKQMGTMQEKKIEKYLWRSEAAKKQLDFESLAVVFQEINSNLNNSSGYLGAISDRSKELYFNHMTVGEYLYQQLKANPHTKLKNQVFYRQDYLDEFEKIWETQSQYHSELTKELKEQVRDVVIFYQRKLKSQKGLISICEFENREIEIIENGKTKKKTVGLKVAPKSSPLFQEFKIWQVLNNLQFQNLETKEIFPIDLDFKQSIFDEVNVKGRLSAKEVLDIVGYSGKEWKTNFKDIEGNNTNENLYTAFLKIIANEGKEFPKEFKLTIEDDIKVTKIHSSASKIKEFVKENFSSLGINTSILDFNPEFDGKDFEKQSSYQLWHLLYSYEGDDSASGNEKLYELLEKKFSFKKEHSKILAEIGFSPDYGSLSSKAMRKICTYIKEHKYSDACNLAGYNHSKNSLTKEQLANRILKEKLEILPKNSLRNPVVEKILNQMINVVNEVSKEYGRPDEIRIELARELKKNAEERANMTSEIGKATLLHQKYAEILQKEYGIKVPSRNDIIRYKLYLELANNGFKDLYTGQKIEKENIFTDKYDIDHIIPQSRFFDDSFSNKVLVPRGANLKKGNATAFDYLEMEGKDQLEKFLNTIKDLFDKSLISKAKFEKLQKKGSEIGDGFIQRDLRDTQYIAKKAKEILFEITNSVVSTSGRITDKLREDWNLVNTMKELNLDKYRKLGLTETVINSKGEEKERITDWSKRNDHRHHAMDALTVAFTTHNHIQYLNHLNARKDEKHNQHIIISNIENLITKVYEKKNGSTKRKFVEPIHNFRIEAKKHLDEILISHKTKNKVVTKNINKTKKKGGVVAKVVLTPRGQLHKETIYGSSKFLKTKEEKVSGKFDLETINKVQNEKFRIALLERLKEFNGDSKKAFTGKNVLAKNPIYLNEEKTEQVSESVILAWYEKAYTIRKAVNSDNFKDYKNLEKVIDNGVKEILKNRLDAFKGNAKEAFSDLEKNPIWLNESKGIAIKTVTITGINNAETLHYKKDHFGKEILDENGKRIAVDFVSTGNNHHVAIYEDADGNLQERVVSFYEAVERVNQGLSIIDKEYNSGLGWKFLFTMKQNEMFLFPSEDFNPKENDLFDEKNLSLISKNMFRVQKFGELSKSGFWFRHHLETSVELKKELRSTSYLDFYSKDFMKTIVKVRLNHLGKIVQIGEY</t>
  </si>
  <si>
    <t>1630.SAMN05216514.SAMN05216514_11070</t>
  </si>
  <si>
    <t>GCF_900109215.1</t>
  </si>
  <si>
    <t>Kandleria vitulina strain KH4T7| whole genome shotgun sequence.</t>
  </si>
  <si>
    <t>ATCATTCATTGCGACAATGACCCTTGCGCTTTTCATATTAAATGCATCCGGTGTTAACTCCGTTACATCATTGATAACCCGAATCACTTCTTCATCGGATACAGGCATATTTTTATTTAATTGGTAGATTGTACGTCTCTTTTTTAATGTGTCTAATATTGTCATATAAACACTCCTTTCATAACTCTACAATACTAAAAAGCATTGATGATATCAAACAATATGCTTTCTAATGAAAAATTATAAATAGCTTTAAATTAAAGCTTTTTTCTAATCATAAAAAAATAGTTGGCAAGCCAACAAATTTTATCTTTTTACTGGATTTTTTTTTAATAATAATGTATTGTAATCAAGCACGGGAGTTGATTATGTGATGATTATTATGTCCGGTATGATTGGAGCTGGAAAATCCCAACTCACAAAGATCTTATCAGAACACTTAGGGACTGAACCTTTTTATGAACCTGTAGAAGATAATCCTATTCTTCCACTGTTCTATGCAGATCCTGATCGTTATGCATTCTTATTGCAGATTTATTTCTTAAATAAGAGATTTGCATCTATTAAAAAAGCTATGGCTCATGACAACAATGTACTTGATCGTTCTATTTATGAAGATTCTCTTTTCTTCCATATGAATGCAGAAATGGGAAGAGCGACAAGTCAGGAAGTTGATGTCTATGATTCTCTTCTTGATAATATGATGGAAGAACTTCCTTATGCTGCGCATAAGAAAGCACCTGATCTTCTTATTCATATTGATGTAGATTATGATACTGTCATCAAGCATATCAAGATGAGAGGCAGAGATTATGAACAAGTAGATCATGATCCTAAACTTAAAGAATATTATGAAAACCTAATTGCGCATTATGAACCTTGGTTCAAGGACTATGATGCATCAGAAAAGATGGTCATCAATGGCAATCGCTATGATTTCGTCAATAACATGGATGATCGTCGTTGTGTACTTAATGCCATCGATGATAAGCTATTGGAATTAGGAAAGATTTCAAAGGAAGAATATACTTCTTTACAGGAAAAAATCAGTCAGTTATAAAAAGACAAGATTCACTTAGAATCTTGTCTTTTTAATTCTGCATTGATCCACATCATCAAGAGTTTTACTATTTCATCTACTTCTTCATCAGTAAGTTCTCTTCCTTTTGGAATATGGTGCCATTTTTCAAGACACCCTCTACAGCAACAAGCACAAGCATGCTGAGCGAGAAAGACAGGATGAGAGTTCCTTCTTGTAGGTGTCTGTTTTCCATCATTTTCTATATGTGCTGGTCTTAATCTTTTATTAATAAAATCATAGGCATGTTGCTGGATGAGTTCACTTCCCTTTTCTTTTGCATAGTTTTTCATATTGCGATTAAGATGGAACTGACTTCTGAATTTTGAATGCGATAATGCCTCAAGTTTTTCTTTGGTTATTAGTTTTTCCATAATCACATTATATCACATAATTGATATGGAATATTCCCACATTTATTTACTACACTATCCTTGTAGCAAGTAAAGAGCTACAATCCCTTCATAAAAATTTTCCTAAAAAGGAAACGAGCAGTTGATCTGCTCGTTTCTTTTTTTTGCTAATAAGTAGAAACAATGATAAACTACTTTCTAGGAGGTTTCTTATGAGAATTGCAGTATCTTATATCAACGGGATGATCTTCCCTCATTTTGGTCACAGTGAACAATTTAAAGTGTATGATGTTGAAGATGGGAAGATTGTAAAAGAATCTATCATCAGTACTGATGGTCAAGGACACAGCGCTCTTGCCGGTGTTTTACATGATATTAAAGCAGATACTTTAGTCTGTGGTGGCATTGGTGGATGTGCTATAGAAGCACTTGATCAGATGGGGATTGAATTATATGCGGGCGTAAGCGGAAATGCGGATGAAGCTGTAGCTATGCTTATTGCTGGTACTCTTCCTCAGATTAATGGGAAAACTTGTCATCAGCATGCCAATCATCATTGTGGTCATCATTGTGGTCATTAAAAAAGCAGGTCACCCTGCTTTTTTTCATAGATAATATTCCATTGGATAAGTAAGATAGTCCATTGGTTCAAGTTCATCAAGAGTAACAACTCCAGGTTCTGCATATAGTACAGTTGGAATTCTATTAACAATAGTTGCACAAGTATGTTCTACTGTTGCAGGTTTTACAACATGGAACTCTGTATCTGGTTCACCGATGATCTTCCAGTCACACATATCTCCATCATTTTCACCGTAGACTTTTCCAATACATCTAGTTTCAATAACTGGTCCTTGCATTGTTTTTGTGGTTACAACAGCAGCCATACCCACACATTTTCCTTTTGGAATAGTTTCTCCAAGTGTCTTTGAGAAAACATCCTCATCTTCAAAATAAGGAACACATTCTTGTTGTTGAGATTCAATTGTCCATCCAAGTTTTTGTGCTAATGCTTCATTAGAATTCCATACATAAGATGGTTCAATAGTTTCAGGATGGGCAATTTCTTTTTCAAACGTATCTGCATCTAATCCTACACCATGTGCTTTAGCAAGAGCTAAGCCATAATCTTCTACATTATAAGAAACCGCACCTTCAATACGTTCAATCTTATGACAGGCACTTGCTACCATAGCAACCATGTTTACCCAGAAGACATCTTCCATACCTGCTCCTACAAATGTACAGTCATTCTCTTTAGCAATCACATCAAGTTTATGTGTTAGCTTCGCACTTGTAGTCCATGAATATGTTGATTCTTCACACGTAGTAATAACATTGATACCACGAAGAAGACATTTTTCAAAATGTTCATAACAATCTTCTACAAGAGAAAACAATGTTACTACAGCGATATCAGGATCTGTTTCATCTAATACTTCATCAGCGTTATTACTGATAGTTACACCAAGATTAACATCAAGGCCGGCAAATTCTCCAACATCCATTCCTATTATTTCTGGATTTACATCGATAGCCCCAACAATCTGACAGCCGCTTTCATAAAGATAACGCAAGATATACTTAGCCATCTTGCCACAACCATACTGTACTACTCTTATTTTTTTCACACTAACACCTCCTGTTTTTATTTTATCACATTTATTTTTTGACGAAAGCGTTATCATCATAAACAAAATGTATAATATCAATGAAAAATAGAAGTATTCACTGTATAATATATATAGGTGTACTATTTCTATTTGGGAGGGATATTAGTGAACAAAGAAGAACGTTATGAAGACGCTTTACAGAAATTATCCTCCGTATCATTATTGCTAGATAAACTTCTAGAATTAGATCAGACATGTGAATATGAATATTTACGTGTTATTTCTAATGAAGTAAAAGATGCATTAGATACGTTCAGTGATTTACAGGATTAATAAAAAAGCTTGAATAAAGCTTTTTTATTATACATTATTAACGGTTTACCGTTATATCAATAGGAAGGAGTTTTCTATGAATGAGTTTTTAAGAACAATTCACTGTAGTATTTTTAAGAAGTGGGTTACTTATCAGTTAGAGAATTATCATCTTGAAGAAAATGATGATGTCATTTCTTTTCACAGCAAGAATGCCAATGGCCATATTGGTTTTTATGCATCTTGGTTCATTAATGCATATTTCTTTCTTGGATATGAAGAATAAGAATCTATTAGAATAAGAAAAAGGATATTCACACTTTTTGTGAATATCCTTTTTATATATTTATTTCAAGTACATATAACTTGTTTTTATCAGATTGTACATAGATCTTATTTCCATCATTTTCTTTGATCAAATAATAACCAGTTGCCTCTTTAGGTATTTGATTGTTTTTATAACGAGATGAAGTATATTCTTCTAATGCATTACATATTTCATTCGCTATAGTTCCCTTTTTAAACTGACTAAAATCAGCTTTATCACTAAGTTCATAAACACTATATTTTGTATCAATGGCACTCAACGAAAAGATATGATCCTTTACACTAGGTAAATCGATTTTCCAAAACTGTTCATAATTTTCAATTCCTATTTCATTGTACTCTATATCCCTACCTTGAGATAGATCTTGAAGTGCCTTGTAGAATACAAAAGCTATTAATACTACTAATCCAATCGAAAATATTAATACAATATGTTTTACTTTCTTATTCATAATCTTTTCCTCTCTTTATTTCAATTATATATATTTTATAAATGCATATAAAGAAAAATAGTGTAATTCACAATAATTGTGAATTACACTATCTATTCACGATAAAAGTGAATAATTATAGCTCATTATACTTATCACTTTTTCCTTTTGCTTTTTCCACTGGATACTTTTCTTCATTCATCTTCATTTTCATCTTGATAATATCATCTGCTTTAACATTGAGCTTATCACACATCTGTAAACAATAAATCATTACGTCAGCTAATTCTTCTTTTACATGTTGTTGATCAAAGTGATCATTATCCCATTGAAAACATTCCAATAATTCAGCACTTTCAATTACAATACTTTTTGCTAAATGTACTGGTGCATGAAATTGATCCCAGTCTCTATCATTTACAAATTTGTTTACTAATTGTTGTAGTTCGTCCATTATAATAACTCCTTAATCACATGATTAGATTTATTATATACCTCATTTTCTTTTCTATTAATAATTTTTAAAATCAATTTCAAGTTCATCAATTATTATTGTGTTAATCATCATTTTTTAATGAAGGGCTACGATAGCCCTTCATTAAATACATCAACAGATTAATATACACCAATACATTCATGATTGCATAATAAGACCATAAACATCAAACTTAAATTTTTAAAATATTAATTTGTATAAATATATATACGTTTATTGTTCAAAATAACACAACTCTAAAACCGCTTTGATGTGGATCTGGTGGGAGTCCACGTTTTGTATCTGTTCAAAATAACACAACTCTAA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AATGATTGTTTTGTATCTGTTCAAAATAACACAACTCTAAAACCTCAAATTAGGGTTTAGAGTCTATTCGCTCAACGACTGCTAGTCATCTTGAACAAAATCTTCATTGAAATCATTATCAATGATAAAAGTCTTAAAGTATGTGTTTACGAGATTTCTATAAGAATTCTCGATAAATAATATATTAATATGCTTATAATTCTTGTATTTACATAACTCTTCAAGTTGATGATCATCAAAGTAATTAAAGCAATTACACAACACAATAATTATACCTTGATTCAATTCAGAAACAAGTTCTAAGTAATTCATCAATAAATCAAATGTAGAAGAAATAGACTCCTGAGTAAACTTCACATTAATGGATTTTAAATACTGATTAACTAATAAATCATCATTGTATTCAAAATCAAGATTCAAATTATATAGTTCATCTATTAATAATCCATTAATCTTTTCTATATATCTCTTATAACTATAATCTTTATCTTCATCATGAAGTATAGACTTCTCAATATATTTATAAAGAGATGTAAGCATTGTTTTAGAATTAAGATTAATATTAGTTGGATTAATAATTACATCCATCTCTGAAGGAAGAACGTAGTCTTCTTTATCATTAAGAAGAAGTATTTCATTAGTCTTTAATTTATTATTTACAATACCATTTAGTTGAAATAAAATCTTAGAAAATAATTTATGATCTTCAATAATCAATCTTGTATTCGTACAATCATCAAAGATGATATCATTCTCAAATCCAGCTATACGTAATATCATAATATAATCATTCTTTCTTCTGAATCTTCAATGATGCTTTGCTTTTCACCTACAAGATATTCAATCTTAGAAAATTGTTTTTCCGTTATAACTAGTATCTCCACATCACCTTTCTTAGGTGCATGTGCCTTTAGTCTTGCTTTTACACCATTAACTACTGACATATTCAAAGCAAGTTTGCAATACACACTCTCTTGCATCATTACAAAGCCATCATTTACTAAAAACTTGTGAAATGTCCTATATGCCTTTTGATCTATATATGTCGTTGAAGGTAAATCAAACAATACAATTATTCTCATGTATCTATAGCTCATACTCAATGAATTTTAACTCATTGAGATTATGCTTCTTGATTGCCTGAAATACACTCTTTACATATATAGCTATGGCATTAGACACATATTGTTTACTTCTATTAATTACAACCTGTTGATTTAATACATCTATAAGTTTTATTTTCATAGCTCCATCAAATCCTTCATCAATATTATCTCTAACAATTTTATCTATTAATGGTCTAAATGGTTCCATTAAATCAGATGATAAATTATATGGGTTAAACTCATTTCGATGTTTTATTCCTAATTGAGTAAGATAACCATAAGCAACAATATCTCTATTAAATTGTGACAGAAGAACTGTATATCCATAATTGAGTGCTGCATTTAAATCACTGCCATCATCTCTTTTAAATGACATTCCAAATAATGTATCAAAATATACTTTAGCTGCATGACCTTCTCTATTTGTTTCATCATTGCGTTGAAGTTCTTCTATATAAACATCTAACTTATCTGCATTCTTTTCACCATAATGCTTTAGAAGAATTAATTGATTATGAATCTTCTCTTTAATAATTCTTGTCCATACATCAACCGCAAATTCCTTATCCCAATACAGCTGTTCATTAATTCTCTTACTTGAATTATGACATCCATAATATGGCATAATTTCTCCTGCAGGACTTCTTGTTTCATCACAAAATATAATTTTTATTTTTCTTTTGATTAGCTCATTAATCAAATAAGAAGTAATCACAACGGCTGTACTGTTGACAATAACCGTATTTATCTCTGATAAATGAATTCTACGGATATTGTCATTTCGTACAACCAAATAATCATTCTTATATGTTAATTTTGCTTTACTATCAATAACTACTATTCTCCAGCTCATAACTTATATTTCTTTGAATACATTCCTGTCGGAGACTCTGCGATGAAGGAAATATCATCTAATGAAATTGTTCTACCATTTAAACGTCCTATCGTCGTACTAATTTTAAAGTCAGAATACATTATTTTTCCAATAGAAGAATTACAATGCAAAGTAGCTAAAATTTGTTTAATTATATTACACTTTTCTTCAATAGAAATCACTTTTAATTGTTCATATCTATCTTCGAATTTCTTTACTAATTGTTTTCTATATTCCGGATAATATAGTTCCATCTTGTTAATTAGCAATCTATACAAATCAATTATCTTCTCACTATCAAGATTATCGTAATTCTTATATTTCATTGCTTTATATATCTCACAAACTAATTTAGTCTGTGATTCATTTAATATTAATTGTTTTGCATTAATAATTTCAGTAGGCGCAACAATATAATATAATCCACCATCTTTCTCAATAAGCTGATTCTTTAGAATTTCTTTACCAATTTGTACTTCTTCTAAGTCTTCTGCTTGCTTAAGATAGTTAATCTTTATTTCTTCATCTGCATTCTTATACATTAGAGGTATACCAGTAAGCTTATTAACCTCTATTACCTTCTTACCCTTCTTCTTTTTACCCTTAATTGCAACAATAAATGAATTTACACCACTAAAACCACCATATTTATTCACATTACTACGATACTTATTAACAGGTACAGTAGCCAATGTATTGTCTTTATCTGAATTAGTATCATTAGGTAAAACCGTAACATTAAAGAATGTACCATTATTTTCTTCTAACTTCTTTGTCACAAAACAATCTTTATAATAGAAACACTTCTTAATTCTATCAATATAATTAGGATCCCAAACGATTTCTCCTGTATCCTTATCTGCATAGATATTTCTCATACTATTAAGGATAAATCCATCATTGTTTTTCTTCATTTCTTTACCCTTATTCTTCTGATTTCTAAATATTCTCTTATACTCACCATAAATATATTTAGCATCCAATGATTCAAATCTATGACCAATATAAGTTCCTAGAATTGTCGCAATATATGCATCATGTGCATGATGGAAATCATTAATATCTCTATTCTTATAGATATGATAACGTTCTCTAAATTGATGAGATAAATCAGCTCTTACTGTAACAACTTTTGTATTCTCATAATGATTATCAATAATCTGAGCAACATGTTTAGTAATCTGTCTTGTCTCTACAATCTGTCTATTAATAAAACGTTCTTGATCCTTTTCATTAAATTCTGTCTTAATTAATGAATAGAACTTCTTAGGACTTATAATCTTATTATTAAATAATTTTTCCCAGAATCCATACATCTTATTTCTTATACTTGAAGGAATAACCAAATCATCTAATTTTCTTTGATTTTCACTTGATAATACTAAAACCTTATTATCAATACTATCATCCTTTAATAAAGACTGAGGTACAATATGATCCACTTGATATGTATCTAATCTATCAATATCCAATGATTTACCTGTATACATACATTTCCCCATCTGAGTATAATAAAGCTTTAATCTTTCCGATCTTATCTTAGATTTTGCATCTTCACCTTTAAGATGTTTATTTGCTTCTTTCTCTGTTTCATCTTCAAAATCATAATCTTTATAAAGCTTCAACATCTGATTAACAAATGAATCTTTTCTTTCTTTTTCATCTTCATTTCTTGCAAATTCAATATACACATGAGCAGGCTCATGTTTCATAATCTTCTTAATTTCATCTACAATCAATAAGGCTTGCCAAATACCTCTCTTAATGGCAGGTGAACCTGCTAACTCCTGAACTTCAGCATAGCTGAATTTACCAGATACACTTGTACTGTTTGCATCATCAATAGTCTTCTTGAAGCCAAGTTTCTCATCATTGATAACCTGCATCAAATTCATATTTGTGCGTTCCATTACTTCTAAAACTGTTTCTGGTGTTCTTGTACTATCTTTATATTTTGTCTTGATTCCTGATAACAATTTCTTAGATAATCTTGACCATCCACTATATTTTAATTTAAGAATCTTCTTAATCTTTTCTTCATCTAAGTCATATTCTTTTTTTAATCTTCTTCTCAAGATTTTCTTATCTTCAAATACAGTTACATCATAGATAATCTTTTCAATGAAATCATAGTTAGATTCATTAATTTTTCCAAAAATCTTAGTGAAATCGATCCATGGAGTTAATGATGTAGAACAAGTATTTTCTTTTTGGAAACCTTCAATTTTAATATCATCCGTATTACTAAAATACTGATTCTTAACTAACCATTTCTTCATTGTGTTAGCTGAAATAGATTTATAATCCATGAATAATGTATGAAGCATCTTATCTTTCATATCACGTTTAATAAGATGATCATTAATTCTTAGTTTATTAATTTCATTAAGAACTTCATACTTACTAACTGTTAAAGAATTCTTTGCCATAACTGGTTCATCAGGGAAGTATGTACAGAAGTTTCTCATTCTTTTAATAAATTCATCAGCAGTCTTATCTACATCTACTATTTCATTCGCATTCCAAGGGAGAATTCTTTCATTTTCTTTTCCTTCTTTTTTAATAATCCAATCAAATTGTCTGTCTTTAGTTATATTAAGTGGACCAAAATAATAAGGAATTCTAAAAGTAAGAATAGATCTAATCTTATCTTCATTATCTTTTAAATCAGAGTAATAAACTGATTGATTCTCTAAGATTTTATTTAATTCATCCAGCTGCATCTGATAAGGAACAGCACCATTTGTACGTGAATTTTGTTTTAACATGAAAGATTCTAATTCAATCTTATTAAGAATTGTCTTTACATCAGGATCATCAATCTTCTCAATCAGTTTCTTAATATACTTGTAGAATTCATCTACCGGTGTCTTTGATGGATGATTAATGTAGTTACAATAGTTATTCTTCTTACTCTTTTCATCTCTAAAGACTTCAAAATATTTCTTAGGTAAATACTTACGAATAACATCTTTTAATAACTTTAAATCATTCTTGTGATCCTCATATCTCTGTATCATAGCTGCAGAAATAGATGGTTCAGATGTGTGTGCTGAACCTAGTATATTTTGTAACTCTACCCAACTATAGATATCATGTAATAAATCAATGAATTCTACACAATCACCTAATAATGGTTGTTTTTCTACAAAGGTATCATCAAAAGTGGCATCACTGAATTTAAATGAAATATCCTTTTCATCCTCATCATGTAACTCTGCTTCCTTTAACATTTTTGTAACATTAAATTTATTTCCTGCCAAAGCAGCACATAGTTCTTTATAAGCAGCTTTATTATCTTTAGTAGTATCAAACAACGCAAATGCTTTATCAGCTTTATGTTTCTTTGATAGTGGTTCCTTCAATACATTAAGTACTTCATCAATTTTCTTTCTATCTTCTACATATTCAAACAGATTAATTTCATTAAATTGTCTTAAAACATCAATCATCTTATCTTCAATATTAGAAACATCCATAGAGAACTTCTGGCCTTCATATAAGAAATTTCCTCTATATTTCACAATATGATGTAAAGCAAGATAAATTAATCTTGGATCTTCTTTCTCTTTTGATTCACATAAGTGTTTTCTTAAATGATAAATAGTAGGATATTTATCATAGTAAGTCTTATCATTAAAATCTTTATCTATAAACAAATTGTAATTTGAATGATAATTTTCTTTTAGATAATCTTTCTTATCTTCCTGATCAAGAAATGATACATTTGCAAGTCTAATGAAGAATGTTGGATCCACATCCAATACCATATCCTCCATAATTCCTCTTAACAATCTAATACGTTCTCTTCTCTTATTGTAACGTCTTCTTGTAGAACGACTTGATCTTCTTTCTACAGCTGTATTCGCCTGTGTAAATAAACGTGAGCCCCACATATGTTTCCCATGTCTTTTTAATAGATTATAATGCTCATCTACTACAGCCCATCCTACAGATGCATCTCCAATATCTAATCCAATATTATAAATTTTATTATTATTTTGACTCATATCTTGACATCCTCCCCACAATAAACTATTCTAATAGTGACCTAAAACTAAAGTTTTGGTCTGTTCAAAATAACACAACGAGTTAAAATAAAGCTTATGCTTAAATGCTGGTTATCCAGTTGTCATTTAGATGACGTGCATCACTTCGGTGATGCTTTTTCTTTATAATTATAATCCTTTTTCTTTTTTATATGTACTAAACAAGGGTATATACAAAAATTTTTACAATAATTTCACCTTAACCATTCACACATTATTGTTGATATAGAAATGTCATTCATACTTTCTGTGAATAACGTTTCTATATTTTTTTATTTTCACAATAAATGTGAATAAAAAAAATCACTCCCTTAAGAGTGATTAAATTAAGCATAGGCTCTATCAGCACCATAAACAGCTTGATCATATGTAAATCCTTCAAACTCCAATTGGTTAATTAATTCATCTTCAGAAAATGACATAAATGACAAATAATTCTTTGCACTTTTATAAGCTTGCTTATACCAATTAGCACCACAATGATCTACTGCATATTGTGCATCTTGATCACTATATTTTTCATAAAGAAGTTGATTCTTTAATCCTTTTTTAGAAAATGCTGAGAATGACAGATAACTTTTAGCACTTGCTAAAGCATTTCTTTGTCCAGAAGTTAATCTTTTTTTTGCTACTTTCTTAACAGTAACCTTACATTTTAAAGATTTCTTACCAACCTTCGCAATAATAGTAGATTTACCAGCCTTTAAACCAGTAACTTTACCTTTTTTATTAACTTTAGCTACTTTCTTATTAGTAGATTTCCACTTAACTTTCTTCTTTTTCCCTTTTACTTTTAATGTAAGTGCTTGTCCTACATAAATTGTAGCTTTCTTCTTATTAAGCTTCATTGTGGCAGCATTAACTGGAACAGTTAATGCCATTACAGTAGCTAAAATAACCAAAAATCTGCTTATTGTTTCCTTCATAATACGTCCTCCTTAAATACTAATTATTATAGTTATTCTTATTCACAATTTGGTATGCTCTCAGCATACTCATGCACATATGAGGTGATTACTGTTTTTATATTCACAATTAATGTGAATATAAAAAAGACTGAATCACATACTGTGTTTCAGCCTTTACATATTAAAGTCTATTTACACCATAGACAGCCTGATCATTAGTAAATTTAATATAAACCAATTGTTCAATCAGATCATTTCTAGAATACGCATATTTAGCATATTCTCTTGCCGATCTTGCTGCCTGTTCATACCAGTTTGCACCGCAGTGGTCTACTGCAAACTGTGCATCGCTATCACTAAATCCATCAAATACAAGTTGATCTTTTAATCCCTGTTTTGAGAAAGCCATTAAATCTAAATAGCTTTTGGCTCTTGCTAAAGCATTTCTCTGTCCTGCTGATAGATTACTTCCAGCACGTCTTTTCTTAACTGTAAGTTTACATTTTAATGATTTCTTACCAACCTTAGCAATAATAGTAGCTTTACCAGGTCTTAAACCTTTTACTTTCCCTTTTTTAGAAACTTTAGCTACTTTCTTATTAGTAGATCTCCATTTTACTTTTTTCTTCTTTGCACCAATAACATAAAGCTTCAATGTCTGTCCCACATAAATTGTTCTTTTCATTGAAGTCTTTGCTTCTACATTAACAACCTGATTAGGCAACACTACAGTAACTGCAGTTATTAATGCCAATGCGATCATAAATGATTTAATAAATCTCTTCATAATACCCTCCAATTTTCCTATACATACTATTGTATAATATAGTATTTCTTTTAGTAAGTATAGTCAAATGTATATCTTTCAAATTTTCTATTCATTTTTCTATATAAAAAGGTAAAATGTTTCCATTTTACCTAAAAACTCTATTCACACCATAGATGGCCTGTTCAGGACTGTATCCTTCATATATAAGCTGATCAATCAATTCACTTCTAGATAGACTATTATCTTCCATGTAGCCCTTAGCACATTTATAAGCCTGTTCATACCAATCAGCTCCACAATGATCTACTGCATACTGAGCATCCTTTTCACTATACTTCTCATAACGAAGCTGACTCTTTAATCCTTCTTTTGAAAAAGCCATAAAGCTTAAATAACTTTTAGCACTTTCTATTGCATATCTTTGAGCTGCTGTCATTTTTGAAACTATCTTTCTTACACTCACCTGACATCTTAATGATTTCTTCCCAATTCTTGCAATAACAGTTGTCTTCCCTGCCTTTATTCCTGTTATTTTACCTTTATTATTAAGTTTAACAATATTCTTATTTGTTAACTTCCACTTCACTTTCTTCTTTTTAGCACCTCTTACTTTTAATGTAACAGTCTGTCCTACTTTTATTGAAAGTTTCTTTCTACTTAACCTAATTGAAGCTGCTTCTACATTACAAGTAAACATCATTAATAATATCAATGAAATAAAAACTGACTTCATTGTTCTTCCCATAAGCTTTCTCCTTAAAATAAATTTCCCAATAAACAATATAAACAGTTTATCACATATATTGTGAATTATCATTTTTGATTCACAATATATGTGCATAAAAAAAGATATGAAACAATGTTCCATATCTTATTTATAAGCTCTATTTGCGCCATAAACAGCTTGTTCACGAGTAAATTTAACTCTTACAAGACATTCGATCAACTGTTCTTTAGATAATGTGTATCTATCCACGTAGAACTGAGCACACTTGTATGCCTGTTCATTCCAGTTAGCACCACAATGATCTAATGCATACTGAATTTCTTGTGCATTATATTTATCTGCAACAAGCTGATCCCTTAATAATTCTCTTGATACTGGATAATTCTGAAGAACGTATTTAGCTCTTGCTAAAGCATTTCTCTGTCCTGCTGTAACTGTTGGTTTTCTCTTCTTAACAGTAAGCTTACATTTTAATGATTTCTTACCAACCTTAGCAATAATAGTAGCTTTACCAGGTCTTAAACCTTTTACTTTCCCTTTTTTAGAGACTTTAGCTACTTTCTTGTTAGTAGATCTCCATTTTACTTTCTTCTTTTTAACACCAATAACATAAAGCTTCAATGTCTGTCCCACATAGATTGTTCTTTTCATTGAAGTCTTTGCTTCTACATTAACAACCTGATTAGGCAACACTACAGTAACTGCAGTAAGTAATGCTAAAGCAACAATAAACGATTTTAATAACTTCACAAATATTCCCTCCTCTATTTGTTTATTATATGTGTTTTCATAACAATAAACAATTAGAAATTTTTTTGCTTTTGTATTTCTAATTGTTTAAAATTAATTTTGAGGTGTATTTATGATAACTTTTTACTTACTAAATTATTTCATACGTTCACATATAAGACTATTAAATCACGATCTTCCTAATATCAAAAAAACATCACAACTACGCATCATGTCTACCAATCTTCTTGTACGCTATAAGGCTTGGGGCGGTCGCCCAGTCAAGCCTCGCGCTTCACTATTTCTCTCTCTAGTTGATAAGACATCCCCCGATGTCATATGCGTACAGGAGATGTGTATGTCGTGGTTTTGTATTTTATCAAGGCATCTGCCTAAGCGTTATCGTATTGTTCAGCCTTTACGCTCTTATATTTCTGTAAGAATGACAAATCTCATCTATGACTCTGATCGTTTCATTTTACGTTTTAGCAAGAGTATTCGTTTTAAAAAAGGACTCATCCCTCAAACAAGACGTATGACATACGCCATGTTTGAAGATAAGTCCTCCCATAAAACATTTATAGTCATAAGCACACATCTAAGTCTCATCTTCCCAAGAACAATGAACAAAGATCTCAAGATCATGAAATCCCAAGCTAAAGAACTTATAAAGCTTGTATCAGAACTTAAAAAGTATCAATGTCCAATATACATTGGCGGAGACTTCAATGCTAAAGAAAGAATTGGAAAAGAACGATTCGGTGATGCCAGTGAAATTTATGATTACTTATCCTCAGCACTAACGGATGCCCGTTATAACACTACTGAATATCATCATGGAAAAGGCAGAAGACAACACACCCCAATGAGAGATCACATCTTCTCTACAGAAAAGAGTGTCAATCACTTCTACGATGTCTCCCTACATGTTCTAGATTCCATGTCTGATCACTATCCTATCTTCATAGATACAGATTTATAAACATGTTAAAACATCAGTAAATGTACTTAAGGAGGAAAAAACTTTGAAAGAAATCATAGAAGCATCCCTATTTGATAAAGCTTTTTATTCCCTTATTGTATTAATAATGATAGCTACAATGATCAATAATAATCAATTAGTAGATTCAATCCTTAACATTGTATTATTAACATTCCTTCTTGTTTCACTTGTAAGATGGATTTTCTCAATCATTGAAGAATACAACAAGAAAGGTGAAATAAAAGGAAGAATTGAATTGTTAGCGGTGAGTTTCATATTACTCTTAATGATACTTCTTCCTCTATATTTCATTATCACACTTTAATACGACAAATATTTATTATGAACAAAAAAGAGGTTGTGAAGAATATTCTTCACAGCCTCTATTTAATCTTTACACAATGTTTGTCGTTGATATCCTTAACCTTCTGAACTCTTCTTGTATACTTTTCTTCAGTAAGAGCATCAGTTGTCATCCAAGTTTTAACAATTTCACTTGCCATCATATCTCCGATAATCTTTGCACCAATACAAAGAACATTGGAATCAGTATGTTCACGTGCTAGCTTTGCACAGAATGGATCCTGGCATACTGCTGCGTAAACGCCATTTATCTTATTGGCAATAAGAGCACTACCATAGCCAACACCATCGACAAAGATACCTCTCTCGCATCCACCTTTAGCTACCGCAAGAGCAGCAGGATATACAAAATCAGAAAGATCACATGATTCTTCATCAAATGTACCAAAGTCTAATACTTCATGTCCCATATCTTCTAGTAGTTTCTTTACTTCATTTTTCATGCGTGTACCAGCATGATCATTTGCCATCGCAATTTTCATTTCTGAACCACTCCTTTACAAATCCAATTTTATCATGGATGAGTATCACGTCAAGGAAAGTACCCAAATGAAATTAATTCTTTTGTTCATATTCACTTCACATTCATTAAGTATTATGTACTTGTCGATAGAGAAGTCGACAAATACAAACATAAAATTTCCCTTCCCTTTAATTTATTTAAAATAAAAAAACCCGTTCCCCTACGGGTTTTTTTATTGCTTTATAAACAAAAAAGAACTGATATCAGCATAGCTGACATCAGTTCTTTTGTTATTTAGTTAATTCAACATATAACTCTCTATACTGCTTTGCAGAATTTTCCCAAGAAACATCTTTTGCCATATTTCTCTGAACCATTTCATCAAAGCACCATCTATTTGTGAAATAGAATGTTTTAGCTCTATTAATAGCATCAAGCAATAACCCTGATTCATAACGATCAAATGTGAATCCATTACCTGAGTTATAGTTTACATCATAAGGTTCAACAGTATCTTTTAATCCACCTGTTTCTCTTACGATAGGTACTGTACCATAGTGCATAGCGATTAACTGTGTTAATCCACATGGTTCAAACTGAGATGGTACTAATAATGCATCAGCACCGGCATAGATGCGGTGTGCTCTTGATTCATCATACATGATATTTGAACATAAGTTTCCTTTATAAGCATTTTCATAATATCTGAATGAATCTTCATATGCAGGATCTCCAGTTCCTAAGATAACAACCTGTGTATGTTCATCCATTACTTGTGGAATAATTTCATTAACTAAGTCCAATCCTTTTTGATCAGTTAATCTAGAAATCAAGCCAATCACAAACTTGTGATCATCTTGTTCAAGACCAAGTTCTTCCTGTAAAGCACGCTTGTTTTCTTTCTTCTTATCCAATACATTCGTAATATCATACTTACTTGCAAGTTTATCATCAGTAGCACTGTTCCAGATATCATAATCAATACCGTTAACAATACCTCTTAACTTACCTGAATGATATCTAAGATGTGCATCTAATCCTTCACCATAGAATTCAGTCTGAATTTCTCCTGCGTAAGTATTTGATACTGTAGTAATTGCATTTGCATATGTTAAACCACCTTTTAACATATTAGCATCAAGCCACTTAACAGTTAATGTATCCTTATTGAAGACATAGTCTGGTAAATTAGTCCAATATTTGAATGTTTCAATGTTATAGACACCCTGGAATCTTAAGTTATGAATAGTCATTACAACCTTAGAACGTGATAATGGTGTATCATTAAACATTTCTCTTAAATAAATTGGTACAAGACCTGCCTGCCAATCATGACAATGAATTACATCAGGAGTCCAATTCATATAGTTTAATGCAGCTAAAGCTGCTTTTCCAAAGTAACAGAACTTAGGAATATCATCTACTAAGTTTGTATATGGATTACCTTCAGTGAAGAATTCCTGGTTATCAATGAAATCATAAACAACTCCATCCCATACATATTCCATGATACCAACATAGTATGATTTACCATCAGCACATAAATCCATATCAAATGATCCTCTATAGATCATCTTATTCTGATATTCTTCTGGAATACATGCATATCTAGGTAGAATAACCTTTACATCACAATTCTGTTTAGCAAGAGCTTTAGGTAATGCATACATAACATCTCCTAAACCACCAGTCTTCACAAATGGATAACATTCAGATCCAATAAATGCCACACTTCTTCTTGGCTGAGGAAGTTCTTCATGATATTCTTCCATAACTGGTTCCACCTTAACTTCTTCAACTACTGGTTTTTCTTCTTTTACTACTTCTTTAGTTTCTTTTACAGCCTTTTTAGCTGGTTTTTCTTCTTTTACTACTTCTTTAGTTTCTTTTACAGCCTTTTTAGCTGGTTTTTCTTCTGCTTTTGTTTCCTTTACAGTCTTCTTAGCAGCAGCTTTCTTAGCTGGCTTTTCTTCTTTTTTTGTTTCTTTTACAGTCTTCTTAGCAGCAGCTTTCTTAGCTGGCTTTTCTTCTTTTTTAGTTTCTTTTACAGTCTTCTTAGCAGCAGCTTTCTTAGCTGGCTTTTCTTCTGCTTTTGTTTCTTTTACAGTCTTCTTAGCAGCAGCTTTCTTAGCTGGCTTTTCTTCTGCTTTTGTTTCCTTTACAGTCTTCTTAGCAGCAGCTTTCTTGGCTGGCTTTTCTTCTGCTTTTGTTTCTTTTACTGTCTTTTTAGCAGCAGCTTTCTTAGCTGGCTTTTCTTCTGCCTTTGTTTCCTTTACAGTCTTCTTAGCAGCAGCTTTCTTGGCTGGCTTTTCTTCTGCTTTTGTTTCCTTTACAGTCTTAGCAGCAGCTTTCTTGGCTGGCTTTTCTTCTGCTTTTGTTTCTTTCACAGTCTTAACAGCAGCTTTCTTAACTACTTTTTCTTCTTTTTTTGTATCTAATTTATCTTTAACTTCTTTAAGTTCAACTTTTGTTTCATTCGCTTTAGCAGAAACTGTCTTAGTTTCAGCTACAGTTTTCTTTTCAACGTTTGTCTTTTTCTTTGATGCTTTTTTTCTTGGCACAATAGACACCTCCCATTTGTTTTGATTATATCACATTTTGAATTTTATTAAATGACTAATTGTATGCGTTATCAAGATTTGAAAAAACGTTTTTATTCTAAAAGATTTCATAAAAAAAGCAGAATCATAGTTCTGCTTTTTTATTGATACTTTTGTAATGCCTTTTGCTTGAAAGATGGATAAAGAGAAAGTGTCTTTTCATAGACCTTTATATTATTCGTAACCCCTTCATTTTCTGCAAACTTTTTATTGTAATGAACTCTTACCAATTCAACGTTATGAAGTGCCTCTTTTTTTATGATAACTTTCCCGTCTTTGTCATTTCTTTCTATAATCTTGAATTCTTGATTTCTCGGATAACTTCCTAATATTGTATTTGTCATAATGTAATATTGACCATTTTTAGGAAAGCTTTTTCTTAAAAAAACGAGATATGTCTCATTTTTCTCCATGAAAGGTTTTGGTTGCATTAATTGGACTTCCTCATATTCATCTAAAACATAAGCTGGCTCATAGATCATAATTCTTTTATCACATTGACCTTTATAGATCTTCTTGACTGCAACTTCTGTTTCTATAATGTTATGCATCTGTCTTCTTGAAACATATTCTACATCTGCAATAAGTTGAGAATCATTTTCTAACTGCTTAAAATTTTCGATATCTTTATAATCTTTATGATAGGCAGATCTATTTTTTGTAAATGCATAATATAATTCTGTGAAGCTTACACTTTTTCGAGTATCATAAATCTTCTGAAAAGTTGTTTCTTTTCTGTTCCCTCTTAGATTGATGCAGATGCCTATGCATACAGCTATGGTCAGAAGTAGAATCAATGCCTTCTTCATCACTGATCACCTGCCTGCAGCGTATGGTTCTTTACAAGATAGATCTCATCGCATAATGTATCGATATCCTGTCGATTATGTGATGAAATCACTATGATCTTTCCCTTTTCCTTTTCTTCTTTCAAGACATCATAGACCATACTGATTCCACCTTCATCGAGGGCGTTCGTCACCTCGTCCAATATAAGCACATCAGGATCCTCCATGATGGCCTGGGCGATTCCGAGCCTCTGTCTCATTCCCAGCGAATACTCCTTGACCTTCTTCCTGTTTTCAGGATCGAGCTGCACCCTTTCCATGGCCTTTCTCATCTCTTCTCTTGTGATCTTTCCCTTCAGCTTTGAAAGCATCTCCAGGTTCTCCATGCCCGTGAGGTCATTGAAGAACTCAGGCTTCTCAATGATGACACCCATGTCGAAGTAGAGCTTTCTTCCGTACTCGACCTTGCGTCCGTCAACGATGATCTCTCCTTCACTAGCCTTGATCAGGCCTGCCAATAGTCTCATGAGCATGGTCTTTCCGCTGCCGTTGGTTCCGACGAGTCCGTATGTTCTTCCTCCCTCGAATTCTAGATTCACGTTTGTGAGTATGGTGTTCTTCTTGATGATCTTTGATACATGGTTTAATTCTATATGCATGTTTTTATCCCCCTAGACATAGTATTCATCCCTTTTCAGCAATTGGACGGTTATGAAATGAAGCAGCAGACATGAACCAAGTATGATGAAGTTGGTCCATTTCTTTACGTCCAACATCATCCATGAAAGCATGCCCATTCCTCCATAGACCGCAAGCATGCACATGATGAGATAGCCCATAATAAGATAGTTGAGGGTCTCCTCCCTCTTGAGTACAAGATAGACGATGTCTACACAGGACATCATGAGCATCACATAAAGCATGTAGGCAACTCCAGATGTGATGATCTGCATGTTCCATCCAAACAGAAAGACAGTGACAAGGGACTTGATCAATGTGAAGAGAAAGGCATCCTTCACATTGCTTCCTACAAGACGGCGAACCCATCTTGACCTGTCATCGATGCGTGTAATGTAGAAGATCAGATTGTGCTGATAGGTGGATGTGATTCTCCTATAGGCCGCAAACAGGATGACAACCTTGGGAAGCAGCCAAAACAAGAACGCTGTGAATTTTTCTCCACTTGTAAGAAAGAAGAGATCAAAGAAAGAATAAGAATATTTCTTTTCCATATAGGATTGTATCATTAATAAAGAAAAGAACTCCATTATCAAATACCCTAATGGAAGGCTGCTTTTTTTCATTGTAGGTATCATTTTTAAATGTTTTTTATCATTCATAAAATACAACATACCTGCAATTAAAAAAGCATTAAAACCAGTCAATAAAAGATTTGTACTGTATCTATTTACACTTACATTATAATTCACTAAGTTAAACAACGATAAAAATATAAATCGATAAAAAACAAGTACCAGAAATTCTATTATAAATATCCATGAATATTTAGAGTATTTTCTTATAAGTATAAAGTGTAAACACATGAATACGTACACCGATGAAATAATCATTAAGAAGATTGATAAAACAACCACCCATTTATTCCATTCATACTTATTGAAATCATATAAA</t>
  </si>
  <si>
    <t>MSQNNNKIYNIGLDIGDASVGWAVVDEHYNLLKRHGKHMWGSRLFTQANTAVERRSSRSTRRRYNKRRERIRLLRGIMEDMVLDVDPTFFIRLANVSFLDQEDKKDYLKENYHSNYNLFIDKDFNDKTYYDKYPTIYHLRKHLCESKEKEDPRLIYLALHHIVKYRGNFLYEGQKFSMDVSNIEDKMIDVLRQFNEINLFEYVEDRKKIDEVLNVLKEPLSKKHKADKAFALFDTTKDNKAAYKELCAALAGNKFNVTKMLKEAELHDEDEKDISFKFSDATFDDTFVEKQPLLGDCVEFIDLLHDIYSWVELQNILGSAHTSEPSISAAMIQRYEDHKNDLKLLKDVIRKYLPKKYFEVFRDEKSKKNNYCNYINHPSKTPVDEFYKYIKKLIEKIDDPDVKTILNKIELESFMLKQNSRTNGAVPYQMQLDELNKILENQSVYYSDLKDNEDKIRSILTFRIPYYFGPLNITKDRQFDWIIKKEGKENERILPWNANEIVDVDKTADEFIKRMRNFCTYFPDEPVMAKNSLTVSKYEVLNEINKLRINDHLIKRDMKDKMLHTLFMDYKSISANTMKKWLVKNQYFSNTDDIKIEGFQKENTCSTSLTPWIDFTKIFGKINESNYDFIEKIIYDVTVFEDKKILRRRLKKEYDLDEEKIKKILKLKYSGWSRLSKKLLSGIKTKYKDSTRTPETVLEVMERTNMNLMQVINDEKLGFKKTIDDANSTSVSGKFSYAEVQELAGSPAIKRGIWQALLIVDEIKKIMKHEPAHVYIEFARNEDEKERKDSFVNQMLKLYKDYDFEDETEKEANKHLKGEDAKSKIRSERLKLYYTQMGKCMYTGKSLDIDRLDTYQVDHIVPQSLLKDDSIDNKVLVLSSENQRKLDDLVIPSSIRNKMYGFWEKLFNNKIISPKKFYSLIKTEFNEKDQERFINRQIVETRQITKHVAQIIDNHYENTKVVTVRADLSHQFRERYHIYKNRDINDFHHAHDAYIATILGTYIGHRFESLDAKYIYGEYKRIFRNQKNKGKEMKKNNDGFILNSMRNIYADKDTGEIVWDPNYIDRIKKCFYYKDCFVTKKLEENNGTFFNVTVLPNDTNSDKDNTLATVPVNKYRSNVNKYGGFSGVNSFIVAIKGKKKKGKKVIEVNKLTGIPLMYKNADEEIKINYLKQAEDLEEVQIGKEILKNQLIEKDGGLYYIVAPTEIINAKQLILNESQTKLVCEIYKAMKYKNYDNLDSEKIIDLYRLLINKMELYYPEYRKQLVKKFEDRYEQLKVISIEEKCNIIKQILATLHCNSSIGKIMYSDFKISTTIGRLNGRTISLDDISFIAESPTGMYSKKYKL</t>
  </si>
  <si>
    <t>1720315.SAMEA3673154.GCA_001486445_01812</t>
  </si>
  <si>
    <t>MQLRHAENYNIGLDLGTGSVGWAVTDENGELYHFKKQPTWGSRLFPSANTAAEARVHRGQRRRYDRRRQRLDLLQDFFLEPMASVDPEFFIRLRQSQLWPQDRDPQHAAYHWPLFNDEDFNECDYYKKFPTIYHLRVWLMETDEQADVRLVYLALHNIVKTRGNFLHQDNERLSAKNANMKESVDRLCSALAEWMGEVDPESSCEPKPEKLRAVLEDVSLSRGEMRDKGLPFLGLETDAAHKRIAKQVIGAVLGYKADLKKVFFLETDDPTFDLSNDAAVEEFRSSVPDEGAELFDSLLAAHSSFILQGILKGGDGRTISYCKVNEYEQYGKDLRELKDLVRQYAPTRYDEFFRGPHYEGACSKDYDPSKAKGYTLYNLGTTKLSYDDFASQVKKLFKGTGAESDERYIKMMGRFDEQTFLRRLKTSDNGSIPFQLHLEEMKAIIANQGRYYPFLKKHEKEIESLVTFRIPYYVGPLTQKNAAVAHGEPRFAWSVRNPGKENTPIRPWNWEEVIDKHASAAAFIQRMTGTCTYLQGEPVLPRASLLYEKFCVLNELNGARWSQDGDDWHRFSYDLRARIFDELFTRGTVTYKKIEHWLRSENIALNAHVKGGQGETGFESKLGSYLFFKKVLGIDDFDAQTIEMIENLVLWNTLFEDRDILKEGIQRHYGDVLSPSQIRQICKKRFTGWGRLSKKFLTGITVPTDNGAKSIMDVLEEGDPNNNHPGAAMVLMEALHDDNLGFEKAIAEANKAWMESHGKLGIDEIPGSPALRRSVNQALKIVDEIVSIAGCAPANIYIETTRDDDVDKRGKRTKKRYDAIKEALKKLGAEADADLKKDLASRSYAELDTERLALYFMQNGKSLYSGAPLDIRKLSSYQVDHIIPQSYTKDDSFENKALVLAEENQRKTDSLLLSDAIRRKMAPTWRALHDAGLMGEKKFNNLMRSHISNMQMKGFINRQIVETSQVVKFVRTMLQERYPETNVRSIKASLSHQLRVRRGLVKSRIANDFHHAHDAYLAEEMGRFIELRHSIVFDNPVALQHVIRKYIQEQAERYAKTKRLPEDASFIVQSFLTSGFSKETGEIFRDTWDADAEVARIKKFMNYRQCFISRMPIEETGTFWDATIYSPKGGRTKPTIPLKGGLDPARYGGYSSLKNAYFFVYRAEGSKGRVLRYAGVPVSVASRIKRGDLVLSEYAEQLARNEGLAFEAIVRRKILQDQLIEIDGERFYIRGNKEVRNAIEPCFSLAEAEAIEADDPTGYEAVLDEAFGTLLRFLHRYATRQEGLLRIEERARAFYSLNEEGKQQIICEILNLVNAQKNVANLKLINGPSFAGKIQLTLSKELSSNSTTALIDQSVTGMFERRQEIGL</t>
  </si>
  <si>
    <t>280093.SAMN05443373.SAMN05443373_111125</t>
  </si>
  <si>
    <t>GCF_900129705.1</t>
  </si>
  <si>
    <t>Flavobacterium granuli strain DSM 19729| whole genome shotgun</t>
  </si>
  <si>
    <t>GGATTAGTAGCCTGGACATTCGATGGTAATGAAAGCTATAACCCTGCTAGTGGTAATGCGACAGTAACAATAAACAAAGCGGATGCCCTAATCACGGTTACTCCTTACTCGCTTCCTTACGATGGAAATCCTCATACTTCTGCCTTTACGGCTATTGGGGTGGAATCCACTCCGGCAGATCTTACGGCATTGATGGATGTAAGCGCAACAACACACACCAACGGGGGAACTTATACCGCTGATGTATGGAGCTTTGCAGGAAACAATAACTACAATACCGCCAATGGAACTGTGGACAATGCGATCGGTAAAATTATGTTGACCGTAACGGTTGATCCAGCTAGTAAAAACTGCGGAGAATCCGACCCTATACTTACAGGAACGTTAACAGGTAATATACCTCAAGATGGAATAACTGCTACTTACACAAGAACAGCAGGGGAAACGGTAGCAGGAAGTCCATACACAATCAGTGCAACGCTTGTGCCTGTAAATGCATTGGATAACTATAACATTAGTTACACTACTGCTATATTTACTATCGAAGATACAACAGCACCAGTAATAGCAAGTCTGCCACAATCAACAACCATTGATTGTAACGCAACCCCGCAATTTACTCAAGCAACAGCAACAGATTGCAGCCCTTTTACCTTAACATTTTTAGACACAACAAATCCAGGCGCTTGTGCTGGCTCCTATTCTATAACCAGAACCTGGACAGCGACTGATGATAGTGGTAATAATGCGACCGCTTCACAAACTATAAATGTACAAGATGTAATTGCTCCAGTGATTGCCGTTTTACCAGGGGTTTCAACTATTGAATGTTCAGAAATTTTAACCTTTGCTAAAGCAACTGCAACAGATTCTTGTGGTTCAGATTTTCAGTTGACTTTTAATGACCTAACAAATAACGGAGAATGTACTGGATCCTATTCGGTAACTAGAACTTGGACAGCGATTGATAGTTGTGGAAATACTTCAACAGCTTCACAAACTATAATTGTGAAAGATACCACTGCTCCAGTATTTGTAGAAACTTTACCTACGATGGAAATCACAGTAAATTGCGATCAAATACCCACTGCTGCAAAGCTAACGGCAATAGACAATTGCTCAGGCAGTGTCCCGGTAATATTTACTGAAAAGATTATCAATGTAACATCAGCATCTTACTCAATTATTAGAAAATGGAATGCTACTGACCCATGCAATAACAAAACTGAATTTATTCAAATCATAAATGTTACTGTCAGCAGCAACGTAATAACAGTTTCCAGTTCTGCCTGCAATGCTAATCCTGCAGCAGTTGACTTAAATAGTCTACTCCCTGAAGGCACCCCAACAGGTGGAATATGGATTGGCGATAATACAGGAACACTACAAGGTAGTATCTTTACTTCACTAGGAGTTCCTCTAGGAAATTACCATTTTGAATATAAAATTAATACTGCGGCCTGTCCTAGGAGTGTGGTAATTAATATGACCGTAAATGATGACTGTGATAAGATTGTATTAGGCTGCGGTATAATTGAAGTTCATAATGCCTTCTCTCCAAATGGGGATGGTATTAACGAAACATTTACCATAGATAATATTACTGACACAAGTTGCTATCCCGAAAATACACTTGAAATATATAACCGTTTTGGAATATTAGTTTATAAGACCCAAAACTATAATAATAGTTCGAATGCCTTTGACGGAAAATCTAATGTTAAGCAGTCTTCTGATTTACCAAAAGGAACTTATTTCTATATTCTGAATTATACTTCTTTGGATGGTAACAATAAAATCCAGATTAACAAAAAAGATGGTTACTTATACCTTACAAGATAAATTTAACTCAAATCTAATCCCTGAGGGCTAGCAATCCTCAGGTTTAAAACACTAAGCCAAATGAAGACAAGAGTACTACTATCCGCTTTACTGTTAACTACAGCTCTAAGTTATGCTCAGCAAGATGCACAATTTACACAATATATGTATAATACCATTTCAATCAATCCAGCTTATGCAGGATCAAGAGGGGCCATGAGCATATTTGCCTTACATCGTACGCAATGGGTGGGACTTGATGGTGCGCCTGTCACCAATGCGGTATCAATAAATACCCCTTTAAACGAAAGTAATTTAGGATTGGGAATATCACTAATAAATGACAGAATTGGGCCTACACGTGAAAACACACTTTCAGCTGATTTATCTTATACCGTTCCTACATCAGAGACTTTCAAACTCTCTTTTGGTATTAAAGCAACCGCAAATCTATTCGATTTAGATGTGAACAAATTAAATCCTGTGGATGATGACCCAAGTCTACATGACTATCATAATAAGTTCTCCCCTAACATAGGTGCAGGAGTTTACTATCATTCTGACAAGGCCTATGTAGGTTTGTCTGTTCCTAATTTTATAGAAACAAACCGTTATGATGATAATACAGTGCGAATTTTTAAAGAAAAAATTAATTATTACTTAATTGCAGGTTATGTCATTGATTTAAATAACTTTGCAAAATTCAAACCAGCTTTACTTACCAAAATGGTAGAAGGAGCTCCTCTTCAAGTTGATATATCAGGAAACCTCCTGTTTAATGATAAATTTGTGATTGGAGTTGCCTACAGATGGAGTGCTGCATTGAGTGCAATGGTTGGTTTTCAGGTTTCTGATGCCTTGTATATAGGCTATGGTTATGATCATGAAACAACAGAACTTAACAATTATAATTCTGGTTCACATGAAGTTTTCTTACGATACGAATTATTTAACAAAAATAAAAAAATGACAACCCCTAGATTCTTTTAAAATAATTCCTATGAAAAAAAAACTAGCTGTTTTAGTATTCTTAATTCTTTTTTCATTTAGCAGCTCTGCCCAAAACGAAAAAAATTATGTAACCGATAAAATAAGCGATAAGTATGCTTATGTTGATGTCATAAAAACCTATGAAAGAGTTGCTGCAAAAGGCTATAAATCAATTGATTTATTTCAAAAATTAGGAAATTCATCATACTCAAATTCTAAATTAGATAAAGCAGCAGTATGGTACGGCGAGCTATTTGCAATGACCTCTGATTTAGAACCTTTGTATTATTATCGGTATGCCGAATCTTTACGATTCATTGGTCAAAATGAAAAAGCCGACGCTCTTATTGATAAATTAAAACGGAAGTCTAAAGCATTAGCAAAAAACAAAGTCTAACATAAAGCCCTCCATACTTTTTTACTTCAATAATTATCTTGGGGCAATTGATTAGAATAAAGTAGACTTTTTTTTTGATAAATGAACTATTAAGATAAGAAATTGTACCATGAAAAATTTCATTACTGAAGTCAAGGGGGATAAAATTACCTTTAAATAATAAATCTACTAAGCCTTTATTAATATTAAAAAGATTGATTTTGTAATTGACTAACTTAGTCGATTATAATCTCTTTATGATTTTAAAAAAGTATAACTAAAATTAGTACTGGAGAATTCAATAGGACCGATATCGAATCAGAGTTCGAGCAATAAACAAAAAGAGGCTGTTTTATAAGTTATAAAACAGCCTCTTTTATATAAAAAATCAATTATATTTTGGCAAAAATGTTTGTGTAATATTTTCTACCACTCACTGAATTTACTCTAATTGAAATACCAAAATGAGTGTAAGTCCCCTCAATATTAGCCTTATGACCAGAACTAGCCAACCAAGCGTCAAAAGCAGCTTGTACGGTACTACTATTATATGCAACATTTTCACCTACTGCCTTAGCTCCTAATACTTTCATTATATCTTGAGATCGAGTATTAAAATTATCGTGACTCAGAATATTTGTGCTAAGCATATAATTATTATGCTCTTCTGCCTTTGAGGAAATAAAATTACTTTTAACTAAAGAATTTAAACCAATACTTACTCTGTAGTTATTTATTAAATCCATCAACTGAATTTCAGAACTACTATAAGAATAATTATTCGGATCTGAAGGCGGAGGCGTCGTTGGAGGCGTCGTTGGAGGAGTCGTTGGAGGCGTCGTCGGAGGCGTCGTTGGAGGCGTCGTCGGAGGAGTCGTCGGAGGAGTCGTCGGAGGAGTCGTCGGAGGCGTCGTCGGAGGCGTCGTTGGAGGCGTCGTTGGAGGCGTCGTCGGAGGAGTCGTTGGAGGCGTCGTCGGAGGAGTCACTGATGTTAAAGGTTCTTCGTAAGGGTCTGCAGTGCAAGAATTCATAACAACTATTACTGTCGTAAGGAATAATACAATTAGTGATTTAAATTTCATGTTTTTTTTGTAGTAGTTTAATTACCAAATAGTTATTGCAAAAAAACTATTTTGGATAACTTAATAATTATTGTGCTCTATTAAAACTCGAAACTACTTTTTTCAACTATAAACAACTAACCAAATTCAATAATTTACAAAATTTTAACTGCAAACTATGTGCTTTTCTTACATACAAAAAAATGAAAATTTTATTTATAAAGAAAATTCTCTAACTGGACATGCTAACTTAGCCAGAGAAAAAATGAATACATTATGCCGAATAAATTATTAATTTAGTATTCAGATTGACTAAATGTAACCAAATTAAAGAAATGAACACAAATAAGAATTTAATCAAATTTCTAGATGCACAAAATCAGGTATACCTAAAAGCGCTCTCAGAAATAAAAAATGGCAAAAAAGAAACCCACTGGATGTGGTCTGTTTTCCCACAAACCAAAGGGCTAAATTTCAATGAAACAGCTAATTCTTATCATATCACTAGTCTAGAAATGGCCTCTTCCTATCTGGCACATCCCATACTTGGCAAACATCTTATCGAAATTTCTGAGGAGCTCTTAAATCTTAACAAAAAAGAAATAACACAAATTTTTGGAAGTCAGGACAATCTTAAACTGCACTCCTGTATGACAATATTTGCCAATATTGAAAATACAAATCCTGTATTTCTTAAAGTATTGGATAAATATTTCAGTGGATTACAAGATGAGCGTACTCTAGAGCTGATTCGATAATCATTCACAATAACTAATATTCTACAAAAAGTATATTTTCCTCATAGAACTATTAGGTACTTACCTATGACAGAAAAATTACCTTCTCTTTTTTTCGATATATCCTATCTAATATTCCAAATATCTGTTTTTTTTTAAAGGAATTTCACATAATGCTTCCACTAGTAACTGATTAAAAAAGATAAATAAAAAGGCAAGAGACATTAATATACTGTACACTCTTCGGAGATGGATTTTGTCTTAATCCATAGCATTGTTCTACTTCAGCCAAGGGTATTGACTCCCTGAATAAATTCATTCTCCCAATAAAAATCAAAAAAAAAAAAAAAGCGACAACCCTAAAGATGCCGCTTTGAATGTTTTCACAACGGAATAATCCTTATTGTGAATTGCTTCAAAATTGTAATACAAGTATACAATAAAAAATTAATTTCTACTTGAAATTTCCTTATAAAAAGTAAAAAATCACTAAATTTAAAAACTAATTCTGTCGATATGAATAAAATATTGGGATTGAATGTAGATGTTACCACAATCGGATGGGCATTTATAAACGAAGCACAAAACGAAAATGAAGTATCAAAAATTATTGATACTGGTGTGCGTATTGTATCGCTCTCTTCAGAGGAAGAAAATGATTTCAAAAAGGGAAAATCAATTTCAATCAATACTGACAGGACTTTAAAACGTGCTGCAAGGAGAGGCTTGCAACGCTTTAAACAAAGAAGAACAGCAATTTTAGAGATATTTAACAACCTAAATTTCATTTCTGATGATTTTATTTACTCTGAAACGGGTAAACAAACTACTTTTTCTTCTTATGAATTAAGAGCTAAATCTGCCTCTGAAGCCATTACCAAAGAGGAACTAGTTAAGGTACTTTTAATGTTAAACAAAAAACGTGGTTATAAAAGTAATCGAAAACTAAATGTGATCGAAGATGGTGAAGCTGTTGACGCAATGATCCTTGCCAAAGAATTGTTTGAACACAATTTGACCCCCGGACAATGGGTTTATAAGTCGCTGTCAAATGGAAATAATCATATCCCCGATTTTTATCGTTCTGATTTGCAAAATGAACTAGAAAAAATCGTAAAGTTTCAAAAACAGTTTCATTCTCAAAAAATAAATAATGAATTACTTGAAGAGATTAAGGGAAAATCAAGAACATTAACTTCCCAACATTTTAATAGAATATTAAAAATAGAACTTGCCGAAAATCAAGGAACTAAGGAAGAAAGTAAATTACAACATTATAAATGGAGAAATGATGCTTTAGACAATGCGCTTGATTTAAAAGTTATCGCTTTTATCATTACAGAAATCAACAATCAGATTAATCAATCGAGCGGTTACCTTGGTGCCATTAGCGACCGTAGTAAAGAATTGCATTTTAATAAAGAAACTGTTGGGCAATTCCAATACAAACAACTTCAGAATAATGCTCATTCTAAACTAAAAAATCAAGTTTTTTATCGTCAGGATTACCTAGATGAATTCGATAAAATCTGGGAAACGCAAGCCAAATTTCATCCTGAATTGAATGACAAACTAAAAGCTGAAGTCCGCGATATTACCATTTTCTACCAAAGAAAATTAAAGTCACAGAAACATTTAATAAATCATTGTGAATTTGAAAAAGGACATAAAGCTATTCCGAAATCATCTCCATTATTTCAGGAATTTAGGATTTGGCAAAACTTGAATAATATTGTTGTCAAAAATGAAACTACAAAAGAACTTTTTCTATTAGAGGAAGAATTAAAACAACAAATAGCCGAAGAACTTCAATTCAAAGAGAATATGACTGATATTCAACTAATGGCATTTTGTGGTTTAAAAAAAGGAAGTCACTCCGTGAACTTCAAAAAAATTGAGGGAAATAGAACCAATACAGCAATCTACAAAGCCTTTGAAAAAATCCTTGAAGTGGAAGGCTATCAAATGGATTTTTCTAAAATGTCTCCTTTTGAAATAAAAGAAGCTGTTTTTCCAATATTTGAAACGTTAAAGATCACTACCAATGTATTCAATTTTGATTCTTCAATTCAAGGGAATGAGTTTGATAAGCAACCTTATTATCAATTATGGCATCTGCTATATTCTTGTGAAGAAGACGAACCCTTGAAAAAAACTTTAATGACCAAGTTTGGTTTTAAAGAAAATCACATTCCTTTTCTTTTAAATATTAATCTCCAATCCAATTACGGTAGTTTAAGTGCCAAAGCAATCAAAAAAGTCTTGCCTCATTTAATGGACGGACAAATTTATGATCAAGCTTGTTTGCTCTCTGGATACAATCATTCCTCTTCGTTAACGACAGAACAAAATCATGATAGAATTCTAAAAGATTCGCTGGATTTAATCAAGAAAAACAGTTTAAGAAATCCTGTCGTGGAGAAAATCCTTAATCAAATGATTAATGTGATTAATGCCATTATTGCCGATCCATCAATGGGAAGACCAGACGAAATTAGGGTGGAACTAGCTCGCGAGTTGAAAAAAAATAATAATCAGCGTAACCAAATGAATAAGGCCATAAACAAAAGTATAGCCGAACACGACCAAATTACAAAATTTTTACAAGATGAATTCAAAATCCTTAAACCAACTCGAAATGACATTATTCGCTATAAACTTTGGAAAGAATCCGAAGGAATTTCACTGTATACAGGAAAACCGATAAAGGTTTCAAAACTCTTTTCTAATGAATATGATATTGACCACATTATCCCAAAATCACGCCTATTTGATGACAGTTACTCAAATAAAACAATTTGTGAAAGACAATTAAATATCTATAAAAACAATAGAACTGCCTTCTCTTTCTTACAAGAAACACTTTCTCCTAGAGAATTTAGTGATTTCCAAAAAAGAGTTGAAAATCTATTTGGGAAAATTAGCCCAGCTAAACAGAATAAACTTTTAATGTCCGACAACGAAATCCCAGAAGGTTTTATTGACAGACAATTAAAAGAAGCTCATCATATTGTGCGGAATACCAAAAAAATTCTTCTAAAAGTTTCCACAAACTTAACAATAACATCTTCTAGTATTACAACTAAATTACAACAAGACTGGGAACTTCTAGAGGTAATGAAAGAACTCAATTGGGAAAAATACAACAAACTCGATTTAACTATAACTGCAGAAGGAAAAAATGGAAAATTAACATCTCAAATTAAAGAATGGAACAAACATTATGACCTTCGTCATCACGCCTTGAATGCTATAACAATTGCATTCACTAAACCATATTATATTGAACGTTTAAATAATTTAAGTACCCGACACTTCAGTAATAAGATAACAAACACGATTGCAACAACAGAAACAAAATACTTAGAAAAAGATCATATAAACAAATTATTTTTCACTCCACCTATAAAAAATATAAGAGAAGAAACTAAAAAACACCTTATAAACACTTTGATCTCTTATAAAACAAAAAATAGAGTCCTCACCAGCAATAAAAATATTGCAAAATCAAAAAATAGTCGCAATGAAAAAATTCAATTTACACCACGTGGCCAACTACATAAAGAAACAGTCTACGGAAAAATACAACATTATGATACAAACTTAGAAAAAATAGGAGCTCATTTTACAGCCCTACACATTGCTAATGTAGCGAAAAAAAAATACCGCGATGCTTTATTAGTTCGCTTAGCTGAAAACAACAACAACCCAAAAAAAGCCTTTACCGGTAAAAATGCTCTAGCAAAGAATCCTATTTTATTAGCTAGTCAAAAAAACAATATAGTTCCTGAAAAAGTAAAAATGGTTAGGCTGAAAGACAAATATACAATACGAAAAGATATTACTCCTACTAATTTCAAAGATCTAAAAAGTATTGAAAAAGTAATCGATCCAAAAATCAAACAAATACTTCTAAACAGATTGAAACATTTTAACGATGATCCCAAAAAAGCTTTTTCAAATCTTGAAGATAACCCTATTTGGTTATACAAAGAAAAAAAAATTACTATTAAGCGCTGTACGATCAGTGGGGTAAGTAGCGTACAGGCATTACATACTAAAAAAGACCATCTTGGCAATGAAATTTTAGACGAAAACAACAATCCAATACCCTCCGATTTTGTTAGTCCAAGAAATAACCATCATGTCTCTATTTACAAAGATGAAAAAGGAAAAATACAAGAAGAAGTAGTTTCGTTTTATGATGCTGTCGTTCGAAAAAATTCAGGAATCTCAGTTGTTAATAAAAATCACGAAAAAGGATGGGAATTTTTATTTTCAATGAAACAAAATGAGTTTTTTATATTTCCAACTGAATCTTTTAATCCACATGATATAGATTTAAAAAAAACAGAGAACTATCATTTAATTAGTCCAAATATTTTTAGAGTTCAAAAAATTGCAAAAAAAAACTATCTATTCAGACATCATTCAGATCCCAAGATTGAAGAATTAAAAGATTTAAAGGATACTAACTATAAAACCGTTAGAAGTACTTCTCATTTACAAAATATCATTAAAATTCAAATTGATACTCTAGGTAAGATTATTCATATTGGAGAATATTAACTTTTAGTCAAAATCACTTGCCAATTTAATAGATCTAAAACTACAAATTCATAAATTTTAACTCAAAATTTATTAGAGCTGAAAAACTTACCAATAGATAATCTCAAGATTAATAATACTGAAAATAAACAAACTTACACGAAAAAATAAAAAAAACATTATTCAAATTATATTGTTAAATAGTAGGCATAAAATTTGACAAATACTAAAGACACAGCATTCATCTAATTATACAAAAACTATAAACTCCCATTTGCTATCAACTATAAATTACAATTTTGAAAAGCAATTCACAAACGGTTATTTATAATATTACTTAATCTCATTTCTGAAAATGATAAATTAAAAATACAACTTTAAAAGCAATTCACAACTTAATTATATAACATATTATGTTAGATGCTAAGAATTATAACCAAAAATACAATTTTAAAAGCAATTCACAATGGTCTTGTTTAAAAATTAGCTCTAAACACAAACATTAATGATTAGAATAAAAGCTAACTAACCTTAAGCTAAATTACAAATTTGTTAGCAATCTAACAAGCCTATCAGTAACTTTATGCACCACAAAGATCTATAAAACAATCGATAAGGTAAGTTTTAATCCTCCTGAAAATGAATATTTTCGGTTCTTAGGAAGTTCGCTTCACAGGAGAGATTTATATCTTTTATTAAAATTGAATATTCTAATGATGAAGTTATTCAAATGTTTGAACGCTTAAAAAAATCATTCAAAAAATGTAAATACCGTTTTCAAGGGAGATTTTTTTTACAGATCAAGCTTTGTTAGCAGATCTTACTCAACTTAAAATCTTGCATGAAAAATTAAACAGTACTATTACTAATGTTTAGCTTGCAGAAAATGAATATATGATAACAAATAATAGTCGCAATCCAATATGCTTACCGCTTTAGAAAAAGGACTGAATAAATACAATATCGACTTTTATCTGGTAGGTGCCGTAGCACGTGATGTTTAGATGACGGCCATAAACAATATACCTCCCAGCAGAGTTACTGGAGTCATCGATTTTGCTATTTTTATAAATGACAAAAACACTTATGCTGATCTCAGAGAATATCTCATAAACGTAGAAGGATTCATCCCTTATAAAGATAATGACTTTGTACTTAAATAGAAAAACATTATACAAATAGATTTAATGTCTTTTGGTGAAATTGAAGCTAAACCATCTAATGTAACTGTTCAAGGAACAGGGCTTACCAGCCTAAATATGTCTGGTTTCAAGGAAATATATGATTCTGGTCTTCCGGAAGCTGAACTCGAAGAAAAACACCGCTTTAAATTTTGCACCTTACCCGGTATTGTACTGCTCAAATTGCTTGCTTTTCAAGAACGTCCCGAAATAAGACGCGACGATGTCAAAGACATCAGTAAAATCCTAAAGCATTTTTTTGATATGTATGCCAATGAGATATATGAAAAACACAATGATCTTTTTGGTGATAAGTATATCAACCTGAATTGGATTGCTGCAAGGGTTTTAGGGAGAGATATGGGAAAAATTGCTCAATTAAGCGAAGATCTTTTTATCAGAATAAAAAAAATATTAACGAAAAACACAATTGATATACATTCCAGTAATATTGCCAAAATTATGACTGAGTTTTTTCAAAACACGATTGAAGAGAATGTAAAGTTACTAGAACAGGTAAAAATCGGCTATTTAGAAAACCGATGACTTAAAAAATTAAAGTTTATCAATCATGCTAATCAGGTCAAAATTTTCAAAGTGATGGACAAGGTTTACCAAAATTTAATTAAGTTTAAAAAAGAAAAAAACAATGTTTTAGTTATTTTAAAAGATGATAAAATTGTATCTGTAAAACCATCAATAAAAAAGGATAATTAATAAATTTTACATTTTAAAAGTTACTCCTTTCTCAAGCTAATCAATAAAAGAATCTTTTACAAATGGCACTGTAATTCCATTTTTAGATATAGAAAATAAAGAAAGAACCTATCCGTTTTTTATTTTTTATTAAACATATTTTTTCCTCTCATTATATTCATAATTGTATCAAAATGGTATCTTATTTACAAATCAGCCTTTAAAAAACAAAGCAAGTAAATAATTTTATCCCCTAAAAATCAAAGAATTAAACACTTATTTCTTACCTTTACATTATTAAAATAAAGACTTTGAAAGTCTAGTGACCCTATTGGTGACCCTGTTCTTAAAAAACATATCGAAAGCTCAGTAAATACAGGGACTATTATAAAGGCATCGGAGCCTCTTTCTCCGCCAGTTTAAAACCCTAACCATTGTAAATAAAGGAGTTAGGGTTTTTTGTTTGACAAATATCCCCACATAATCCCCACAATTTTTTGTTTTTGAAAGTCCTAAATACCACTTCACTTTTTAAGGATCAACGAAAAATTAAATGCTAAATATTGAGAGTTGAAATTTCAACCAACAATTAAGGCTAGTACCTGCTCTTTATTTAAACTGGTATAATGGCAAAACTCATCTACTGAAACAAACTCATTTTCGAGCTTATTAAGGTCTCTTCTTATTCTTTGCATCAATCTTGTGCTTTGACGATAACTTTTCCCTGTTATGCGCTGTATATCCTTCGGGTAGATACACAACCTCTTCGTTTCTGTTTTCATACTCTATCCATACCTTTGACTAGGCTTTGATATGCCTTTAAGTCCAATTTGTCTCCTACCGAAATATAATTTACTATAAATATAATCTCCGAATGAAATCTCTTACCAAAAGGTAGTTACTTGGGGCTTATTGTGCTTTTTTCTAAGTACTATTTGTGCTCATATTGGTCATTTATGTCGGTCCAAGACATATGGTACACTACCCTCTTTCAAATTCCTCGTCGATACCTCAACTTTGTCTGATAATCAATCGGGGAATGTTGCAACAGGATGATGATTGAAAGAACAGTTAGATTATTTTGAACTTAAAAATTAGAGATTATGGCAAGGCAGAAAGGCATAATTAAGTTGAAAGGTACTATCGGGGATATTACTTTTTATAAGACCCAAGAAGGGCATTTGGCCCGTGAGAAAGGCGGCATCGATGCGAGCAGAATTGCGAGCGATCCTGCGTTTCAGAGAACGCGTGAGAATTGCGCTGAGTTTGGCCGAGCCGGAAAGGCCGGTAAAACGTTGAGAACTGCATTGCGTACTTTGCTTTTGAATTCGGCGGACAGCAGAATGGTGGGCAGACTGACGCAGGCGATGGTCAAGGTGATTCAGGCAGATATGGTAAACGAAAGAGGGTTGCGCAATGTCATTGATGGGGAGGCGGAATTGCTTGCCGGATTTGACTTTAATGCCAGAGGGAAATTGGGCACCAGTTTATTCGCTCCTTTTGTAGGAACGATTGACAGGGCGACCGGAGAAATTGCAGTTGATTTGGATTCATTCCTTCCTGGGAATATGATTGCGGCTCCGAGCGGAACCACTCATTTCAAAATTATTTCGGCTGGGGCTGAAATCAATTTTGAAGCGGAAACTTTTGTTGTTGCAAGTTCGGAAACTGCAATTTTGCCTTGGGATATGACTCCAACGGCAGCCATTAACCAAACTAATTTGGTTAGTGCAAACAGCGTTAGTCCGCTGTTTTTGGCTCTTGGGGTTGAGTATTTTCAAGAGGTGAATGGCAAAATGTATCCGTTGAAAAACGGTGCCTACAACCCGTTGGCCCTGGTGCAGGTAAGCGGATTGTAAGATGGTTTTGGTGTTGAACAGAACTTATTTTCCCGAGGGAACGCAGGGAGTTTTAGAATGGAACGGCACAATAGTTTGTTATACCATCGAATTGCCTTGGCTTCAAAATCAAAGGCGGATTTCCTGTATTCCTGAAGGAGAATATGTTTTAGTGAAGCGATTTAGCCCGAAATTCCAATGGCATTTGCATTTGAGAAGTGTTCCGGGAAGAGATTTAATCTTAATCCATCCCGCCAATGACGCTAAGAAGGAATTATTGGGTTGTATTGCTCCCGTTAGTCAGCATAGCGGAATTGGTAAAGGGTGTTTTTCCCGAAAAGCGTTTGAAAAGCTGAAAGCTTTGGTTTATCCGGTTTTAGAGCGCAATGAAGAAGTGAAAATAAGTATTCATTCTAATTCTTCTACTTCGCTACCATTGACGTTTTTATTAAAAGAAAAAGATTAAGGTTGCTGATTTTCTTTTTTGCTTGATCAAAAAAGAAACAAAAAAATCAAGTCTGAGCTCCCTCGTCGGTCAAATTAGTTTTCGAAGTCTAAAACAAAAAAACTCGCTTCGCTCAAACAGTTTTTGTTTTTACGACTTCTTCAAACATTTGACGCTCGACTGCGGAAGCTAAGGACAGTTAAATCCCGGCAATAACAGTAATTTGAAGCATAATTGAATGCAAACTTCAAAGCTCATTTTATATTGCTTTTTTTGTAAAAAATTAAACCTTAGGACGATAATTTAGAAAATAAATAGAAAAATTATGAATGTAGTAGAACGCGCGAAAGCGCCCACTCCAAAGTTTTTTAAGATTTTGAGAACCGTTGGTTTAACCTTGTTGGCCATAAGCGGAAGTGTGATTGCGGCTCCCATTGTTTTACCGGCTACCGTGGTTACTGTTGCCGGTTATTTGGCCGTTGCCGGTGGGGTGATCTCTGCGATTAGTCAAATTACTGTTGATGATAAAGCCCAAAAAGAGCAAGAAAACCAAAACAAAGCTCGTGATGGAGACTAATATCTCCCTTCGAACCGGCACGGTATCAGGGACGTTGTTGAGTGTGATACCCAACATCTTTTCTGAAGATATTGTAAAAACGATTATCTTAGCGGTAGTGGGAGCCGTTGTGAGTTTTGCAGTATCAGTCCTTTTAAAATGGTTGACAAAATCTAAAAATAAATAATCCGGATTTGATTGGTAAGCTTTTCCGGATTTATAAGAAGGCCTGGTCGAGAGATCAGGCTTTTTTTTGATTTAATTATTTATTATGGTTTCCATTTTTTGGTATCTAATTTTTAGGAAAGAAAAAAGAGAAAAAAAGAAAGCCGTTCTAGAAGCGGAAAAGACGAACGGGAACGGAGGGATTCCGAAAGCTTTCGGAATACCGACTGAGAGTGAGGAATGGACGCTAGTTTTGCTTGGTTTTTTCTCTTTCTTTTCGAAAAAATGCAGGGTGGTCTTGGATTAATTTGCGGTATTTCTTGTGGAAACGGCAATTAACGCCCCCCAGCACCGCAAGGAGCAAAAAAAGTGGTGCCCCTTTTTTGGGGCAAGGAACTTTTTTTTGCGGATGAGGAGCGCCGCGGCGGTGTTGCGGCAATCGAACAGCCACGCTAGACCGAGAACGGAATGGAGTGCTAACGCAATGGAGAGAAGGGATAGCAGCGTGTAACGGCGGGGAAACAATAAATGACTCCCGCCTTTTTTTGGCGGGTAACCTTGATTTAGGGCAAAGTGAGGTTTTTCAGCGAACGGAGCCAACCCAGATGGCTGAGCGAAGGAGCAACCGCTGAAAAAACTGAGGGCGGCAGACGCAAATACTGCTGGAATGCAGTGCAGCGCCCTTTGACTTTATTCAGGGTGACAAAATGTGTAACAATATCGATTCGTTGTTATAGAACGAAGAGGGAAGCGAAACGGAATGAAGCGGTATTGCGGATGCAGTAGCCCGACCGAACGCAGGGAGAGCGCGTGTGAAGATGAGGGCGAGGAAGCGAAACCGGTACCTGCCCTTTTTTTGGGGCTGGTGCTGTTTTTAGCTGACGAGTGGACTGTGGAACGGAGGGAGGAGGCTTTTTCTGCCGACGACTGACTGGAGCAGCCGAACGGAACAAAGCGAACGACCGGAGAGAGACCGCTTGATTGCCTCCTGTTCTTTAACGAGAGTTTCTTATGGAAATAAAAGTTTTGGAAAACATACTTCCTGGGGAGCTCTATTTAGGAATACTTTAGGGAAAAATATATGTCCTGTTTATTAAAATAATATCACAAAAGCCGTAAGCTTAGAATGGTTGCGCCATAGTTATGCCAATCCTTTATTAGAAAGCGGCACTGATTTACGCTATTTATAAGAACTACTGCGACATAGCAGCAGTAAAACCACAGGGATTTACAAATATGTAAGTAAGAAAAGTATTCAAAAAATAAAAAATCTATTTGATAATTTGTAAGAATAAAACAATATATTTGATTTTAAATAAAGTCAGATAGCTATTAGACATATATACAAGTTGGCAGAAATATAAAAAAAACGAATCGTGAATAAAACAAACATTGAAATAAAAGACCAGTTTAATTTTTTTAATGAGTTGGTTTATGAAGAAAAAATTATTTTAAATAAAGAAATACTTCTTCAACCTAAAAAGAATAATGTCTTTTGGTTTACCGGTCAGTCTAATGTTCAACACAATACTATTAGTGAAGATATTGTTTTTATGATCGAGCAAAGTAAAAGAGACAACAAATATGGAATAAAACTTCGCTGTAATAATTTCATTAAACAACCATACTTTAGATTTGACTCTGATGGTCCTGCTCACCGGAATGAAAATCCAGAAATTCCACTTGAAGAACAATCAATCAAAACTCCGCATTTCAATTCATTTGATGAAAACGGAAATTATATAGCTTACAAAAATGAAACTTTAAAAAATGAAGCTGAAGCGCAAATAATTGCAAATGATATAAATTTCGGGATTTCATTATTTTGTATGGAAACAAATTCAAAGTTAATTGATAATAATTTCCCATCTGTTATTCAACTAATTCAAGAATTAGGTTTTACAGAAAATATTAATATTAACTTTGATAATATTAATTTTGAGTAATGGAAAATAAAACAGTAATAGAGCAAATTAAAAAGTCTTTTTGTAATTTAACAAGTTTCAAAGAAAGAGATAATGCTTTAGAAATAATAACTGCATTTTCAACCATTAACAACAAATTTGTTTCGGTTTTTGTAACGATTACAAATCAAAAAATAGTAGTTACCGATAGTGGTTGGATTGACCAAAATTATTATGAAACTCCTAATTTTGAAGAATCAGAAGATTTAATCAGAAGAATTATTTATTCATATTCTTTAAATTACAAAGTCAAATCAACTTTTGACAAATCAGGTATAGAATATTACTATAAAATCTGTAACAAAATTGAAGAAGTTCCAAGTGCTGTATTTGATTTGGCAAATTTTATCGTTGGCGCTGTAAATTCATTTTGTATCCAATATAAAGATGAAAAAGAAGAAAAAGAAAGAGAAACTTTCAGAAGCGACGCAAATACATTTTTAAAGTCAAATTATGTTGAAGATGTTAAATTAAGACATTATTTAGATGACTTTAAAAACATTAAATTTAGTGCGATTATAACTAAAAAATCAAAAATAAATTTAATCACTTATGTTACAGGTTCAACTTCAGGTTATTTTGAAAACGATTTGAGAAAATCTATTGTGAACTTTGAAATTTCATTGAAGTCAAAATATGAAAAATTAATAAATGAAAAATTGACTATAATAAATGACAAATCTGAAGGTTATTCTATAGAAAAATCGGCATCAATACTTCAACTTCTTAATGAAAAAACTACAAAAGAGCCAATAAAATGGTCTGAAAAAGAGCGGATATTAGAATATATCTAAAAATACTTCTGCCAACAGCTAAGCTCCATAAACCAAATACACCTCATAATTCTGAAAATTTTTATTTACATATTACTCTAAATTGGAAGATTTTGAAGGCATCGAATAAGTTTTATGAAAAAACAAATCGGTCTGGATTGAAACTGTCCATGTTTTCTTGTGTATATCCAAACCAATATATACTTTTGGACTAGTAGTAATTTGAGTACTCATATCATTAAAGTATTGGCAGACAGTAATCTTCTTCTGTCATCAAAATAACTATTTAGGTTTAAACCGATTTGTATGCTTGATCCGGATGGTTTGGCATATCAATGATTGTGTGTTGCAACTTGCCTTCTTCTTTCATCGGAATTATATAATTTCTGTAAACATAGTTTTCATTCCTATTCAATATTAATGCTATTTGTTTAACTGAATAGCTTTTATGCTTACAAAGCTCATATATAACATTTTTGATTTTATTAGGGTCATTTTCCCGGACACCTAATTTCTCAATTTGTTCTCTTATCTCAGAAGGTAACTCCTGTGTTAGTGATTGGGGTTCTGTGTTAAGCTGATCAGGTTCTGTGTTAAGCGGGTTAGGTTCTGTGTTAAGCGGGTTGGGTTCTGTGTTAAGAATAACACTCGATATATAATATGTTGATCTTCCTTTACCTTTTTGCTCTATAAGTCCTTTGTCTCTAAGACTTCTTAATTCGTTACTTGCTTTTAAAACATCACAAGCATTTAGTTGTCTATAAGTAGAATTGTCTATTGCTCCTGCTTCACGAATAAAGATTAATCCCTTTTTTTGTTCTGTATTCAAATCGAATTTACTAAAAGCGTCCAACCATTGTAAATCACTTTCGTTAAGAAAATGATGCAATAATAATCTTGTGGTAAATAAATTGGCTGTGTGGTCGCTTTCAAAAGTTGGAGGTGCTAATGAGGATTTCTCCATTAAGTTTCTCATCGTTCTGATACCACTTCCTTTTGTTTCCGCAAGGTTTGTTTCGTGGAATATTGATGCTATAAATGGGTTTCTGTTTTTAGATCCCGGTTCTCCCAATTGTTCTTCCGGTTTTAAAGAAAATCCCGGGTTTTTGATTTCTATTCTGTTTCCGTATCGGATGATTTGAATGGGCTGATTCTCTCTGTAAGTTCTGTGTATAAAAGCATTTACTAATGCTTCACGCAACACTTTTGAGGGTAAACCAATTGTATCTGCCTGTAATTTATCGTCTCCTAACAAGAATCCTTTAGGTAAATCATCTGCTATAGCGCTAAAAGTTCTTTGAACCAATTCAATAAGTGGTCCCCGCATATCTATGGTCGTAAATCTGTTTTCAGGGTCTTCTACCCATTCGTTACCCGGAACTCGAATGTAATCGATACGAACCATTGGAAGTAGTCTTCGCAATGCTTGTCTTTTACCAAAAACCAATAATCCTGTGTAGGTTAATTTCCATTCGTCTTTGTCTTTTTTGATGCAACCTAAAGACCTTAATAAATCGAAGTCATTATACCCTAACTCTTCGGCATATTCGTTTACTTTGGCACGCAAGCTTTTGTATAATGAAATGGCTTCTTCGCTAATATCATCAATGTTGGTGTCGTTTACAATGGTACTGTCTAAACTGTCTTCTTTATTATAGAAAATAAATAAATCATCTTCGGTACATCTTTGGTCGCTAGAACCAATTCTTCTGTATGCGCCTTGTGGCAATCCTTTCTTTTTGAAATACAATGGTTTTTGGCCATCGGGCAATTCTTTGACAAACATTTTCAAAATTAGCTTACCATTTGCCAGTTTTTCGATTTCTATATCCGGTCTAACCGGTTGGTTAAATAATGTTGCGGTTTGTGAAGCAATATCTAATTGTAATTTATCCGGATTTGTAATTCCTTCAATATAATAGTTTTGGAATAAGGAAGTTTCATCTTTTACCACACCAAGCACAATTAATCCCCCGCCTAAACCAGGTTCGTTTGAAAATGCGCAAATGGTTTCCATTATAGAGGTGTCGATAGAAGAACCTTTTTTTGCTTCAATTGTGGTGCATTCGTCTGTGATGTTTAAATGCTCTAAAATGTCTTTGATGGATTCCATAGGATGCTATTACTGTATTGATTGTGTAAATTCAACAATTTTATATTTAATTTTTTTAGCATTATATTATATATTTTCTTCTTTTTTGGTTTTCCAAAATTGTCTTAATTCAATAAGTTTTGGTTCACCAATATTAATTAAGCCTTTACCTGAATCTAATTTAGATAATTGAGTATTTAATTTGACTTCACTATTAACGCTACCAAGAAAAGGTATAATTCTTTTTGAAGATTTATCATTGACATTTGCACAAATGGGAAATTGTATTTGAGACATAAAATTAAAATCA</t>
  </si>
  <si>
    <t>MNKILGLNVDVTTIGWAFINEAQNENEVSKIIDTGVRIVSLSSEEENDFKKGKSISINTDRTLKRAARRGLQRFKQRRTAILEIFNNLNFISDDFIYSETGKQTTFSSYELRAKSASEAITKEELVKVLLMLNKKRGYKSNRKLNVIEDGEAVDAMILAKELFEHNLTPGQWVYKSLSNGNNHIPDFYRSDLQNELEKIVKFQKQFHSQKINNELLEEIKGKSRTLTSQHFNRILKIELAENQGTKEESKLQHYKWRNDALDNALDLKVIAFIITEINNQINQSSGYLGAISDRSKELHFNKETVGQFQYKQLQNNAHSKLKNQVFYRQDYLDEFDKIWETQAKFHPELNDKLKAEVRDITIFYQRKLKSQKHLINHCEFEKGHKAIPKSSPLFQEFRIWQNLNNIVVKNETTKELFLLEEELKQQIAEELQFKENMTDIQLMAFCGLKKGSHSVNFKKIEGNRTNTAIYKAFEKILEVEGYQMDFSKMSPFEIKEAVFPIFETLKITTNVFNFDSSIQGNEFDKQPYYQLWHLLYSCEEDEPLKKTLMTKFGFKENHIPFLLNINLQSNYGSLSAKAIKKVLPHLMDGQIYDQACLLSGYNHSSSLTTEQNHDRILKDSLDLIKKNSLRNPVVEKILNQMINVINAIIADPSMGRPDEIRVELARELKKNNNQRNQMNKAINKSIAEHDQITKFLQDEFKILKPTRNDIIRYKLWKESEGISLYTGKPIKVSKLFSNEYDIDHIIPKSRLFDDSYSNKTICERQLNIYKNNRTAFSFLQETLSPREFSDFQKRVENLFGKISPAKQNKLLMSDNEIPEGFIDRQLKEAHHIVRNTKKILLKVSTNLTITSSSITTKLQQDWELLEVMKELNWEKYNKLDLTITAEGKNGKLTSQIKEWNKHYDLRHHALNAITIAFTKPYYIERLNNLSTRHFSNKITNTIATTETKYLEKDHINKLFFTPPIKNIREETKKHLINTLISYKTKNRVLTSNKNIAKSKNSRNEKIQFTPRGQLHKETVYGKIQHYDTNLEKIGAHFTALHIANVAKKKYRDALLVRLAENNNNPKKAFTGKNALAKNPILLASQKNNIVPEKVKMVRLKDKYTIRKDITPTNFKDLKSIEKVIDPKIKQILLNRLKHFNDDPKKAFSNLEDNPIWLYKEKKITIKRCTISGVSSVQALHTKKDHLGNEILDENNNPIPSDFVSPRNNHHVSIYKDEKGKIQEEVVSFYDAVVRKNSGISVVNKNHEKGWEFLFSMKQNEFFIFPTESFNPHDIDLKKTENYHLISPNIFRVQKIAKKNYLFRHHSDPKIEELKDLKDTNYKTVRSTSHLQNIIKIQIDTLGKIIHIGEY</t>
  </si>
  <si>
    <t>1930000.SAMN06140822.GCA_001940995_00712</t>
  </si>
  <si>
    <t>MQNENNYQKYYLGLDIGTDSVGYAVTNKSYDLIKFKCRPMWGSTLFDGAETSEARRSFRTGRRRLGRRQHRIELLQELFAKAVAEVDERFFYRIKSSALWREDSGERYSFFDDEEYNDVDYHNEYPTIHHLIDELMKSDNGHDVRLVYLACAWLVAHRGHFLSDVSRENVAQLRDFGRVYVSLREWFEEKDYPLPVGMEKEQLLEDALKQKLSVSRKYENLKKNVLGGKKPHKDECEIDAEIFYKMLCGSSVKLKDLFRKDEYEEVESFSLSSDDEVLAERFSKASGDDAQLLQIAKSVYDWSVLNDILQGKQTISEAKIEAYNQHKSDLKWLKDFVKKYSPKSYNAVFCDKDSKDSYSAYRHKASSAEGFFKSITKLLKGITPEECDAEGYNDALSRLETGGFLPKQVMSDNRVIPYQLYWYELDAILKNAEKYLPFLSDKDGDGVSVSDKVRSIFEFRVSYFVGPLNTNSDNGWVVRSSGKIYPWNIENMVDYDRSEEAFIKKLIGKCTYLPGESVLPKDSLLYHRYTVLNEINNLKIDGVAISVELKQKIYNEVFLKNKKVTIKKLRDYLTSHECMAKDAKLSGVDNGDEIHSDLKPWHDFRHLIFEGLITEADAEDIIVRITTSTDKPRLVKWLKANYPTLSDDDVKYVSGLKYKDFGRLSREFLCGIEGMCKEMETGEPTTIIRAMWETNNNLMELLSDKYTFVDIINERAREYYAENPRTVAERLDEMYVSNPVKRPIIRTLDIINDVRKAMDGYPEKIFVEMARGAAEDRKNKRTISRKQQILDLYDKCGEDTSTLRRQLEAMGDTANSRLQSKSLFLYYMQLGKCMYTGKAIELSELSSRYNIDHIYPQALVKDDSILNNMVLVDSESNGVKSDAYPIDASTRKEMYSFWTMLRDNNLITDEKYKRLTRSTGFSPDEKWGFINRQITETTQSTKAVATLLHEICPESEIVYVKARLTSEFRQEFDCLKSRTFNDLHHAKDAYLNIVTGNVYNSKFTRNWFMKNYDNKYSIRTDTLFTHKVEAGGELVWDGIPMLSKVKATVAKNNAHMTRYAFLRKSGQNGGFFDQNPLPKDKDGSKDLFPRKAGLDTKKYGGYRGLTITGFMLVKYAVGKKTDIMIMPVPLISVGELSKGQAEAEAYIKSRIDDIIGKTVESVSLPLGMRMLKINTMFSADGFRFCLAGSANKGERIIAYPMISFDVDAYWNRYVKALERISEKQKLMKEFVYDEAEDIVNQADNIRLYDLYIDKLKNTVYSKRPNNGLSIIESGKEDFEKLSVPEQADMLLAIHSIFGRNTRGCDLTKIGGSSQSAVTRLSSMLSNWKKVYKDVRIIDTSTSGLWEHRSDNLLELL</t>
  </si>
  <si>
    <t>1250059.SAMN04489761.SAMN04489761_2599</t>
  </si>
  <si>
    <t>GCF_900105455.1</t>
  </si>
  <si>
    <t>Tenacibaculum sp. MAR_2009_124| whole genome shotgun sequence.</t>
  </si>
  <si>
    <t>GAAATTATAGAGGCGATTTTCAATTATTTATTCGAGACACTTACGATTTAGATTTCACAGAAGCGAGGTGCGATCCTATTTTTGGGGAAGATTTTCAAACTGCTACAGATGATACCAATCTTGATATTGACGGATGGATTAACTATGCTGAAGCGGGGTCTAAAGTTTGGATGGAAAGTGTATATCAAAGAAATGGTTACGCTGAATTCAATCCGTTTGGATCGGGTGATAGTTCAAATATTGTATGGTTAATTACTCCTGAAATCAACTTAGAAGCACAGGACAATGAAATGTTAACATTTCAAACGCAACATGCCTATCCAGACGAGGGGCATGATCCATTAGAAGTACTAATTTCTACTGATTTTAATGGTGAAGAAGGCGGAGTTGAGAACGCTACTTGGGCACCATTGCCGTTTAAGGTTAGTTATTTAGAAAACTTCTCATCTTGGTTTACATTTACTGATTCGGGCGAAATAGATTTATCAGCTTATTCAGGAACTGCTTACATTGCTTTCAAGTATACTGGAAGTGATATAAATAATGAAAATATGACGTTGAATATTGAAAATGTTAAGGTTTCAGCAAATTAGAAAAGTTTGAGCGAGTGCAATGCATAAACCCGAGCTTGAAAGGCTCGGGTTTATTTAATAAAAACTTGATTAAGGTTACTATTCTTTAACTAATTGTTGCGTGTAAATGCTATTGGTGTTTGAAAGAGAAATAAAGTAAATTCCTGCAGATAAGTTAGAAACGTCAATATTTTGACTGTCCGCTTTCATTGAAATGTTTTGTAACAATTTACCATTGGCATCGTAAATAGTCACTTCTTTATACTTCCATAACTCATTTTGTATTCGAACTGTGATAACCTTACCTTTTAGTGGGTTCGGAGAAACCAAAACGACTTTATTATTGCTTACTAATGTAGGGATTGGTTCGGTATCATTTACTACTCTATTAACTCCGCAAGTTCCAATACGTTTCCAGCCGTTTGATGTTCTTTCGTATAATGTGTTAAAATAAACGACTTTATCGCCAGACTGGTAATTTTGGTTGGCGTTGTATTGAGGTACCCCAGCACAGATATCAGGATCAGGATCCGTTCCTCCTCCTTCTGCAATGGTTACTGAGTAATCTTCAACTTCTCCATAATTAAAAGCCCCGCAAGGAGAAGGGATTTTATTGTATTGCATACTAACACGTATCCTAGTTTTTCCGAGCTTTGCTGTTGATGGAATACTAAAACTACCACTTACAGGAGATTCAGTTGAAATGGATTTGCTCCATACCAATTCACCAGCATCTTCAAAATCTGAATCTTGATTAAGATCAATCCATACTGCATAACCTTCCTGATAACTTCTTCCCGTCCATTTTGGAGTAATAGAAATGGTGTGAGAAGTGTTTTGTTTTAATTCAGTGTTTTGAGCTGTGAAATCTTGATATCCATTTTGGGCGCTGGAATTATTATTAATGTTCCCAATAGTGACATTTTGAATGTACTCGTCGCTAACATTGTTTCCATTAGAACTACAATATGAAGGAACCGTAACGCTACCCTTGCTTTTTGCTACTTCAATTAAGTACTCAAGTCCAAGTTTGGCAAATTTGGCAGCATGGGTGGCATTCGCTGTAGGGAACCTGGTAGAAGTATCTCTAATGGTATGAATATAAGGGTTTGATTCGTTAAAAGAAGCCTCGAAAGGAAAAGCTGCTGCGTACCCTTGCTGAGCCCAACTATAATGATCGGAGCAACCGTAGTTACAGCGTGTGTAATCATAAGTAAATTGATGACTTCCAGATGCGTTGTAATGATCCATTAAATTAGCCAAAAAAGAATTTAAAGTAGTGCTATTAAAGCTATCGTCAGAAATATACACATCTTTCGGAGACCCCTTGTAGTTGGTCATGTCGAACTGGACATAAGAAATAACATTGACATTTCTGTTTTTATAGTCTTCCGCAATCTCTCTAGAACCTCTTAAACCTACTTCTTCAGCTGCGTACGCCATAAACTCAATAGTTCTTTTAGGTTGAAAGTTCATTTCGAACAGTACTCGAGCCACTTCTGTAATGGTAGCTATCCCAGAAGCATTGTCGTCAGCTCCAGGTGCGTTGGTATCTCGTTCAGGACTCACAGAATCGATATGACCACCAATAATTACATATTCATTTGGTAATTCTTGACCTTGAATAGTCATTACAACGGAGGGCATAGAGGTACTTTGATGTTCAACAATTTTAACAGATACATCCGATCGTCCATTTGATATGGTTTCCCATTTTTGCTTTAAATCTAGCACCGATTGTCTTGCCTTTTGAGTAGTGTGATATCTGGTTCCATAGGCTTCCAATTCTCTAATATGTGCATCGATATTGGTATTGTTTACCAGAGTAATCCCTTGATTTACCAATTGATCTTCAGAAATTGAATAGCTAGCTGTTTTTTGTTGTTGTTGTCTGGATTGATGGTTATTGATGGTGTTGATGGCTTGGGCTTCCGATTTTTCGAAGATAAAACCAGGCCCGTGAGTCAGTACCATGTGATGCAGTTTTTCGGCAGCTTTATCACTTAGCTTAACCGCACTATATCCATTTAAGGAGGAAATGATATTAATATCATTTGGAGCCAATTTTTTCAGTTTTGTGGCATATTCTGTTTCAATAGTACCATAAAACATGTTGGGGGTTTGAGCGAAAACATTGCTCAAATTCAGGTATAAAAATACCGTACAAATAAGTAAATACTTGCTTTTCATTTTAGAAGGGTTTAAAGTTAATTTTATTCGTAAAACTTAATGATAAGTTTATTAGCTTAAAAGTAATGTATCTTGTTTATAATCAGAAGGTAAGTTTTGTTTTTTATTTGGGTAAAATGCAAAAAGTTAAGGTAGGGTAAATTGTGGTATAAGGTTTTAGAAATTTTTCCGCATCTTTATGCTAATAAAAAGTAAGGTTATGTCTTCAAGTTATAGAATATCTAGAGCTTTTTTAAATGCAAAAAAATTGGATCTCTCTAAAGATTCCAGGTATATCTTGTTTTCGGATTGTCACAGGGGAGATAATAGTTTCGCTGATGACTTTTCACATAATAGAAAAATTTATCATTATGCTTTATCAGAATACTTAAACAAAGACTTTACCTATATAGAACTAGGAGACGGGGATGAGTTATGGGAAAATAAGTTTTCTGCAATTTTTGATGCAAATAAGGACGTTTTTCTCTTGTTGAAAGAATTTCATGAGCTCGGACGATTACATTTCATTTGGGGGAATCATGATATGGATTATAGAAATCCAAAGAAAATAGCTGAAAACTTGCATTACTATTATAATACTTCTGATGATAAAGAAAAAGAACTCATGATAGGGCCTTCTTTTTCGGAAGGGATTAGACTTACTCAAAGTGATGGTAAGAGTATCTTTTTATTACATGGGCACCAAGCTGATTGGTTCAATTATAACTTTTGGAAGCTTAGTAGGTTTCTTGTAAAAGTATTGTGGAAGCCCTTGCAAGTTCTCGGTGTAAAAGACCCAACGAGTCCTGCTCAAAATCATAAAGGGTTAATTAGAGTAGAGCGCCGATTAGAAAGATGGGTTAAAGAAAATAATAATCAAATGATTATTACAGGACATACACATAGGCCTAGGTTTCCTTCTGAAGACGAACCGCCACATTTTAATGACGGAAGTTGTGTCCACCCTCGCTGTATTACTGGGTTAGAAATTGAAAACAATGAAATAACATTGGTTAAGTGGCATGTGGTAACAAGCGCTGTTGGTGTAATGCAAATTAAAAGAGATGTTTTAGAAGGTCCCAGTAGCTTGTCTTATTATATATAAACATTTAACATAACAATTATTTAAGGTTAAATTAATTATAACGTAACTACAAGAGGGTAGATTTGTACTTCTTTAAATTTGAGAACTAGTCATAGTTTAGTTTTTGTCGACTATCGAATATGACGTACTGTATTTGGCCAAAGCAGTTTTTTAATAACATTCACTTAACACTTAATTAACGTTAGGTTTGGTTCTTTGCGTCCGACAAAAACTAAATCTAATGAATAATAGAAACGTGCTTATTGTACTAAGCATGCTCATGACACTTTTTGCCTATTCGCAAAAAAAAAGTGAGCCTACTACTACAACTACGAAAAAATTTGGTAAAGGAATATTGAACATTGTCGATAAAGACAGTACTTGGTCCATGAAGTTTTCCGCAAGAATGCAATTCTTAACACAAGCAAATTGGAGTACCGAATCTGGTACAGAGACATCAACATCATTTGCTGTAAGAAGAGCTAGATTAAAATTTAACGGTTTTGCTTTTTCACCTAAACTAACGTACAAAATTGAGTTAGGATTATCAAATAATGATATCGGTGGCGCTAATGAATTTACAAACAACGCTCCAAGAGTAATTTATGACGCGGTAATAAAATGGAATTTCCACAAGAACTTTGATTTATGGATGGGGCAAACGAAACTTCCAGGAAACAGAGAACGTGTTATTTCTTCAGGAGACATGCAGTTAGTAGATCGATCTTTATTGAATAGACATTTTAATATAGATCGTGATATGGGAATGCAGTTAAGACATCATTTTAATTTAACAGATAAATTTTTAATAAGAGAAATTATTGCTATTTCTCAAGGTGAAGGTCGAAATGTTACTACCGGAAATTTAGGAGGATTTCAATATACTTCAAGAATTGAAATGTTACCATTTGGTCTGTTTACTGGTTCAAAGGGCGATTACAAAGGAGCAGATTTAGATAGGGAAGAGAAACCGAAATTGGCCTTAGGATTTACCTACGATTTTAATAATAATGCAGTTAAAACTAGAAGTAATATGGGAAGCTACATGAGAAACGATGTAGGGTTTCATGAAACGAATATTTCAACCATTTTTGCTGACGCTATGTTCAAGTATAAAGGATTTTCTTTTATGGGAGAATATGCTCACCGAGATGCGCAGAATGCAATAGCTAAAAATTCTGATGGGTCTATTGTATTTGATGATAAAGGAGATAAAGTATCGGTTTTAGAAGGAAGCGCTTTGAATTTACAAGGGGGTTATTTGTTTAAGAAGAATTGGGAAGTTTCAGGAAGGTATGGTAATGTTTCTTTTGAAGAGTTGACAGGTAAGTCTGATATAAATAACTATACATTAGGACTTTCAAAGTATATTGCTGGACATAAGTTGAAAGTCCAAACTGATATAAGTTATATAGATGAAATGTTTACAGGGAACAAGTTTTTATATAGACTTCAGGTAGATATTCATTTTTAAAAAATGATAACATAAAAATAACATTTGTGATATTACGTGTTAGTAATTTTGCAACACTAAAATTATAAACTACAGAATGGGAGATCCATATATTTTAATGCTTGTCGCGCTAGCTGTTTTAGCTCTAGCAGATTTAGTAGTGGGGGTAAGTAACGATGCTGTTAATTTTTTAAATTCAGCTATTGGCTCAAAGGCGATACCGATTAAAACAATCATGATTATAGCCAGTTTTGGAGTGTTCATTGGGGCAGTTACTTCAAGCGGTATGATGGAGGTTGCTCGTAAAGGGATTTTTAATCCTGATATGTTCATGTTTGAAGAAATTATGTACATATTCATGGCAGTAATGATTACAGATATTTTATTGTTAGATATCTTTAATTCCTTTGGAATGCCTACTTCAACAACGGTATCTATTGTATTTGAATTGTTAGGGGCGGCAGTAGCAATGGCGTTAATAAAAATTTCGGCAAGTGATACTCAGACTATCGCTGATATTTGGTCTTATATTAATGATAAAAAAGCTATGGAAATTATAACCGGAATAGTTATTTCGGTCATCGTAGCCTTTACGGTAGGTGCTATCGTTCAGTACTTCTCAAGGTTAATTTATTCTTTTGATTTTGAAAAAAGACCCGCTTACATCAATGCTTTATTTGGTGGGTTTGCAATTACCGCAATTACATATTTCATTATTATCAAAGGATTGAAAGGAACTCCATTCTATGGAAATATAAAAGGATTAGTTGAAGGAAACTCAGTAGCAATTGTTGCGGGAAGTTTTGCTCTTTGGTCGTTAATATCACATGGAATTGTAAAGTTTTTTAAACTTAACATCTTAGTCGTTATTATTGCCGTAGGAACATTTTCTTTGGCAATGGCATTTGCTGGAAATGACTTGGTAAACTTTATTGGAGTGCCTATTGCCGCTTTAAATTCGTATGAAGCATGGCAAGCATCAGGTGTTGCTGCCGATCAATTTTCAATGGGAGTCTTAGCAAAGAAAGTGCCTTCTAATGTTTGGTTATTATTGCTTGCAGGAGCTGTTATGGTCATTACATTATGGACTTCTAAAAAAGCAAAAGCCGTAATTGAAACAGGAATTAATTTATCAAGACAAGGTGAAGGGCAAGAAAAGTTTCAGCCTAATAATCTTTCAAGAGTTGTTGTAAGATTGGCAATGTTTACTAATAAAGGAATTAATTTAGTTATCCCTTCTAAAACTCAAGATTATATAAACTCAAAGTTTGAGAAACCAATAATTAAATTACCAAAAGATAAGGTGTATGAGTTACCAGCGTTTGACTTGGTAAGAGCAGCGGTAAATTTAATTATGGCAAGTATTTTAATTTCTATAGCAACCTCTATGAAATTGCCATTATCAACTACTTATGTAACATTTATGGTAGCAATGGGTACTTCTTTAGCAGATAGAGCATGGGGACGTGAGAGCGCCGTGTACAGAGTAGCAGGTGTACTTAATGTAATTGGAGGTTGGTTTTTAACTGCTATTGTTGCATTTACAGCTGCTGGTATTGTAGCTTATTTAATTAGTTGGCATATTGCAATGATTCCTGTGTTATTGTTATTAATTATAGGATTGGTAACAAGAACGAGTATCATGTATTCCAGAAAATCAAAAGAAGAAAAGAAACAGGTTTATGTTGAAAGAGCAGAGTTAATCTCAATTAATGGAGTAATCGAGGAAAGTTCTGATCATATTGCGGGAGTTGCAGAAAGAATAAACAAATTGTTTTCAAGTGTGGTGAATGATTTGGCAAATCACGATTTAATTAAATTGCGTAAAACAGATAAGCACGTAACGAAATTAAACGATGAAATTGATAGCCTAAAAGATGGGGTATTTTATTTTATCAAGTCTTTAGATGATACTTCAGTTCAAGCCAGTAGATTCTACATTTTAATTCTTGGGTATTTGCAAGATGTAGCCCAGTCTATTAGTTATATTTCTAGAGCGACATATAAACATGTTAACAATAATCATAAAAACCTGAAAAAAGGTCAGCTAAAGGATTTAAAAGAAATAGATGGTACGTTATCGTCATTACTTAGTAATATTAAAGATGTTTTTGAGGAACGTAGTTTTGATAAACTTTCTCTTATCATTGAAGAAAAACGAACTTTATTAAAAGAAGTTTCTCGTTCAATTGAAAAACAAGTTGATAGAATTAGAACGGACGAGACAAGTCCTAAAAACACAACATTATATTTTAGTATCTTATTAGAAACACAAGATTTAGTATCAGGTCTTATAAGTTTACTTGAAACTTATGAAGAGTTTCATATAAGCTCTAAAAATTTGCAATAAAAAATCTATTTTTTATTTTTGAACCCTTGCAAGTTGCAAGGGTTTTTAATTAAAATAGCTTATGAAAAAAATAATACTTTTAGTCTTTTCAGGACTTATTAGTCTCACTACACATTCCCAAAAAAGTATATCAAGTAAATTAGGAGATGTTTCCAAAGAAGAGTTAGAAATGATGGCCTACGAGAATGATACAATTGCTGGAGCACTAATTTTAAAAGAGCATGGAAACTATTATTTAAATAAAAAAAGGAACTATAGAAAAACTACTGATTATTATTTTAAAGTAAAAATACTTAAGAAAAAGGGGGTTGATGAGTCTATTGTTAAGATACGGTATTATGATGAAGAGAAAATCCATGATATAAAAGGAATTACCTACAACCTTTTAGAAAGTGGCAAGGTTCAAAAGAAGCACCTTCTTGAAAAGGATGTCTATTATAAAGACTTGGGGAATAAATGGAAAGAAGCCGTTTTTACAATGCCTGATATAAAGGAAGGAAGTGTAATCGAATATGTATATTCTGTGACTTCTCCATATTCAGCAATTGACGATTGGAAGTTTCAGTCGGATATACCCAAATTAAAAAGTGATTTTACAGCATCTATTTTAGGAAATTGGCAATATAATGTTAGGATTCTAGGATTCCTTAAATTGAAACGAAATGATCAGAAAATCCAACATGATTGTATCGATGTTCCAGGATTAAGCAGTGGGGCTTGTGTAAATTTGAGTTACGGAATGGATACTATTCCAGCCTTTGAAGAAGAAGATTATATGCTAAGCCCAGATAATTATAAAGCAAAGTTGTCATTTGAATTGGCCTTGTATAAAAGCCCAAGGGGGAGATAAAAAGGTATACAACTACTTGGAAAGATGCTGGTAAAGAGTTGAAAAATAATTTTTTAGATAAGCAAGTGACCAAAAAAGGATATTTCAAAAGAAAGTTACCAGAGAATTGTTTTACTACATCTTCTGACTTAGAAAAAGCAAAGATAGCTTTTGGATTTATACAAAATCATTTCAATTGGAATGAGAAGTATTGGCCATCAAGAAAGGTTAATGTTAAAAAAGCGTTTGAGCAAGGAACAGGAAATATATTTGATATAAACCTGTCGTTATACAATGCCTTACAGGCATTAAAAATTGAGTCGTATTTGGTCTTGTCTAAAACTAGAAATAGAGCTTTACCCATCAAGGTGCACCCTGTAATAAATGAATTCAATTACCTTTTTGTTAAAATAATTTTAAATGAAAAAGTGTATTACCTAGATGCAACGGATAAGTTTTTGCCCTTTGGGTTGGTTCGATTTGAAGCGGTAAATGGTGATGGAAGAGTATTAGATTTTGAGAAAGGTAGTTTCTGGGAACCGATAGCTATGAAAACAAAGGTAACCGAAAGTATTAGGGTAAAACTAGATCTTTTAGAAGAAGAGGCTATCGGAAGCATGAAAATTGTTAAAACTGGATATAAAGCGTTGGATAGAAGAAGAGAGTTGGTCTCAAAAAATAAAGAAGAAATTTTAGAAAGCTTTGAATCAAAATATCCGTATTTAGAAATAGAAGATTTTAATATTGATAATAAAACGGATTTTGAAAAATCGTTAACCGAGACCTATCAATTTTCATTAGAAACAGAATTAAAAAATGGTGGATACATAATATCACCAATTTTAATTTCTAAGATAAAAGAAAACCCGTTTAAACTGAACAAACGTGATTATCCAGTTGATTTTGGTTATCCAAAGAATTTCACCTACATATTGTCTATTAAACTTCCCGAGGGCTATACTGTGAAAAAACTATTAGAAAATAAGGCACTGTCATTGCCAAATAATGGAGGTAGGTTGCTAGTTAATAATCATGTCAAAAATCAAGAGTATTTGCTTTTCTTTAAATTCAGTGTTGATAGAAGTGTGTTTAATAGTTTAGAGTATTTTAACTTAAAAGAGTTTTTTAAGGAAATTATAAAGGCGCAGGCAGCAACAATAGAAATTATTAGAGAATAAAGATAAAAATAAAAAAGGCGACAATACTGCCGCCTTGAGTGTTTTCACAACGGAATAATCCTTATTGTGAATTGATTATCAAATTGTATAACAGCTAATATACTTATTTTTTTGAAAAGCTTAACATTTTTGGTGTAAACCTCTCATTACTATTTCACTACTTTTATGCCTCTGCTAAAGGACTTTTACCTTGTTTTATTTGCTTCAATCTAAAATAATTTTGTCTTACGTTGAGGTTGAGAAAATTCATGTGATTAAAAACTATTTCTTAGAAAACCAACGTAATTGTTCAACAATGGGTAGAGACTTGTTTTCGCTTCCTTTGTAGGAGAATGAAAAACATATGAAAAACTTTAAAAAGAAACATGAGCAAAAAAGTGTTGGGTATAAGCCTTGGGACTAATTCCATTGGCTGGGCTCTGGTGAAAGAATGCGAAAGAGATTCTTCAGAAATTATAAAATTGGGGGTACGTGTTAACCCTCTGACTGTTGATGAGAAAATAAACTTCGAAAAAGGCAAGCCGCAAAAAACCAATGCGGACAGAATACAAAAACGCAGCTCAAGAAGAAATTTACAACGTTTTGCATTGCGAAGGAAAGCGCTCATAGATATTTTGTTAAAGAACAAAATTATTTCAAAAGAAACCGTTCTCACTGAACATGGTAAAAGTACAACTCATCAAACTTTGGCATTGCGAGCGAAGGCAGCAAGAAAAAAAATTTCTTTAGAAGAATTGGCTCGTGTATTATTAAATATAAATAAAAAAAGAGGATATAAAAGTAGTAGGAAAATAAAAAAGGAAGAAGAAGGAAACGCAATTGATACTATAAATGTGGCAAAAGAACTTCAAGAAATGAAACTAACTCCTGGTGAGTATAGTTTACAATTATTGAACGCAGGAAAAAAAATGATTCCTGATTTTTACCGCTCGGATTTGTTTCAAGAGTTTAATTCGATATGGGAATTTCAAAAACAATTTCATTCTGAACTCTTAAAAGATGATTTATATGCTGATTTACAGGGCAAGAGTAAAAATCAAACTTGGACTATTTGTCAAAAGCCTTTTGATATTAAAGGATTAAAAATTAAAGTAAGAGGTGTTGAGCTTAAAAAGAAATTATATAAACTTCGAGTAAGAGCTTTATCAAGAAAGCTAAATTTAGAACAACTTGCTATAGTTTTCCAAGAAATTAATGGTGACATTGTTAAATCTAGTAGATATCTAGGAGCCATTTCTGACAGAAGTAAGAGACTTTATTTTAATAATCAAACGGTAGGTGAAAACCTCTATCAACAAATAAAAAATAATAGACATACTTCTATAAAAAATCAAGTTTTTTATAGAAGTGATTATTTAGATGAATTCGAACAAATCTGGAGAACTCAATCAGCTTTTCATCCCGAATTAACAAATAATTTAAAGGAAGTATTACGAGATGTTATCATATTTTATCAGCGAAGACTCAAGTCTCAAAAAGGATTATTGAGTTTTTGTCCATTTGAAAGTCGTGAGCAAAATTATGTTAACAAAGTTTTGGGGAAGATAAAAAAGAGGATTATTGGGAGAAAAGTGATCGCGAAATCATCACCACTTTTTCAAGAATTCAAAATATGGCAAAACATAAATAACCTTGAGTTCGAAAATATTGAATCAAAAGAAAAACTAATTTGTAAAGAATTAGATAAAGAGGTGAGAAATCATCTTTTTCAAACGTTGAATATAAGAGGAGATTTAAAACCATATGCCTTATTAAAAATAGTTGGCAAATATTTTCAAATGGGGAAGCTCGGAAATTGGAAATGTAACTACGATATTATTGAAGGGAATACTACGAATCAAGCACTTTTTGCTGTATACCGAAATATTCTTGAAAACGAAGGATATTTATGTGAATGGGAGAAGAAAAGTGTTTTTGAAATTAAAGAAGAGGCTACTACTGTTTTCAGAGCTTTAGGAATTGTGACAGACATTCTTGATTTTAATGCTAATTATGAAGGAAGTGAATTTGATAAGCAATCGGGGTATCATCTTTGGCATTTATTATATGCAACAGAAGAAGATTCTAATATAAGTGTTGAGGATACAGAGGTTTACGGAAACACTTCGGTTGGTTTAAAAAAGAAACTTATTCAAAAGTTTGGGTTTGCTATTGAGCAGGCAAAAATGATAGCAAACATTTCATTTCCTTTAGAATATGGCAATTTATCCAGTAAAGCTATCAGAAAAATTATTCCTTACTTACAAGATGGATATGGTTATTCTAAAGCTTGTGTTTTAGCTGGATATCATAATTCTGACAATTCACCAACCGAAAAGAAGGAGGATAGAGTATTGGTCGACAAATTAGAGCCATTGCCTAAAAACGAATTACGAAATCCTGTAGTTAATAAGATATTGAATCAGATGATTAATTTGGTAAATCAGATAATCATTGAATACGGAAAACCTAATGAGTTACGTATAGAGCTTTCCAGAGAATTAAAAAAGAATGCTAAAGAAAGAGCATTATTAGTTAAAAATATTACAGAGGCCACCAAAAGGAATCAAAAAATTAAAAGTATCATAAGACGAGATTTTGGAATACCAGATCCAACAAGAGGAGATGTTATACGTTTTAAATTGTATCAGGAATTAGAGCCAAACGGCTATAGAGAGGTTTTTACTAACAGAAAAATCGATTATGAAGATTTGTTTACTTCAAAAATTAATATTGAACATATAATACCTAAGTCGGCGTTATTTGATGATTCTTATTCGAACAAAACAATAACATATCGTGAATTAAATTTCAAAAAAGCAAATAGGACTGCTTTTGATTTTGTCTCGCATGATTATAAGAGTAAGTTAGATACCTATGAAAAGAGAGTTGATAATTTATACGATTCAAAAGGAGTATCAGGAATTTCAAAGGCAAAACGCAATAAATTATTATTAAGCCAACATAATTTACCTGAGAACTTTATTGAAAAGGATGTACGCACGAGTCAATATATAACAAAGAAAGCTATAAATATTCTTGAGGCAGCTATTGAAAATGTAGTGCCAACAGGAAGTAGAATAACGGATAAACTTAAGAGAGATTGGGATTTAGTTAATGTTATAAAAGATCTTAACATTTCTAAATATCGAGATTTAGAATTAACGAGTTTTGAGGAGAGATTAGATAAAGGGAAGGAAGAATTAATTAAAGTGGAAGTTATTAAGGACTGGAATCGAAGAAACGATCATCGTCATTTAGCTTTAGATGCCCTAACGGTAGCGTTTACAACTGAAAATCATATTCATTATATAAATAGTTTAAACCTTCGTTTGAACTCAGAAGGTAAAGAGTCGGATATGTTCAGGGAAATAGAGGAAGAACTTAAAGGGAAAAGTTTATTTATACCGCCACTACCAAATTTTAGAAGTACAACTAAAAAATGTATTGAAGATGTATTAGTGTCTTTTAAGAATAAAAATAAGGTCGTTACAAAAAATATAAATGAAGTAAAAACAGGAAGCGGTGTACTAAAAAAACAACAACTTACTCCAAGAGGACAATTGCATAAAGAAACGGTATACGGATATGTAAAGAAAGTTGAACAAAGCCCTACAAAAATTTCAAAAAACTTTAAAGTTGAACAAACAGAGTTAATAATCAATGAAGAACAAAAAGAAGCAGTTCATTGTCATTTGTCAAAGTATAAAAACAATCCGTCAATTGCGTTTGCGGCTAAAACACTCAGGTCAACACCTATTCTTTATAAAAAGAAACCTTTAAAAGAAGTTTATTGTTACGAACATTTATATACCATTAGGAAGGAGATAACTCCGGAGAACTTCAGAAATCAAAAATGTATTAACAAAGTAGTAGATTTAAAAATACGTGCGTTGTTACTGGAGCGATTGGAAGCCTATAAAAATAATGCAAAAGAAGCTTTTTCAAATCTTGAAGAATATCCAATTTGGTTAGATCAAGAAAGGGGCATAAGTATTAAAAGAGTTACAATAACTGGTGTTACCAATGCGGAACCTTTACATTGCAAAAAAGATCATTTAGGAAGAGCTATTTTGAATGAAGATGGAAATCAAATTCCTGCTGATTTCATCAGTACTGGGAATAATCATCATATTGCTATATATGCCGATAAAGAAGGAAATTTGGAAGAGAAGGTAATTTCTTTTTATGAAGCAGTTCATAGAGCTAATAAAGGTCTATCAGTGGTAGATAAAAAGTTCAATCAGAACCTTGGGTGGAAATTTTTATTTTCATTGAAACAAAATGAAATGTTCGTTTTTTCGGATGAAAATTTTAATCCGAAGGAAATAGATTTACTCGATGAGGAAAACGCTAAAACAATAGGGAAATATCTTTATAGAGTTCAAAAAATAAGAACAAAAGACTATTTTTTTAGACATCATATAGAAGCAACAGTTGATGATAATCCAAAAACAAAAGGAATTACTTGGAAAAGAGTGGGACTACTTGGGCTAAAAAATGTTGTTAAGGTGCGTATGAATCATAGCGGTAAAATTGTTCAAATAGGTGAGTACAATTAAAAAATATGAGTTTTGAGTGTTGAGTGTTGAGTGTTGAGTGTTGAATTTTGAGGGTTTAGTGTTTAGTGTTGAGTGTTGAGTTTTGAGTTTTGAATTTTGAGTTTTGAATTTTGAATTGTTAGCTTTTTGCTTTCGACTTTGGACTTTTGAGTTTCTTATGCCGCGCATTACAATTCCATCTCTTGGTTTAGACAGTTTCTTAATTTCATAAAAAAAACCTCACAGTCTTTGAAAGATGATGAGGTTCTTAATCGCAGGGCGATAGCCAAGGGTTTAATTCCCCGAGGCTTGCCTCGAAATATAAAATTATGAATTCAACAGATACCCCGTATGCTTGCATCGGGGTAGTTCATTCGTGGGGCGACAGCTCATTATTTCTTTAGTTTTGAACTATATGGAGAGTCCTTTTATTTGTTTGTATTCGTTAGAGCTTTGTCCGTATTGGGCTTTTACAAAGTTCTTAATGCTTTGTATTTGCTTACTCAGGTCTTCAAAGTATGTTCTTCGTTGTTCTATAATTGGTTTTAAGGTTGCGAGTGCTAAATCAACGGCTTCTGTACTTGCTTCTGCTTCTTCGGCTAAAGCAAGTAGAGATGGTAATGTTAACTCGGTATTTGCTGGAATATAACTTGGTCCTAGTGTGGTGAGTATATCAATAATGTTTCTAAAATTAGCTACTCTACTTGCATAGGTTCTTTCAACTTGACTGATGGTTTTTTCTTCGTTTTCTTCATCCGTTGTACTTACTTTTTTTGAGGCTTGTCCACGAATTTTCTTTATTAAAGAGCTTACTTGTGATAGTTCTGTGCTGTCTTTTCCTTTTAAGGCTTCCACAAAGGCTCTGATTGGTGCCAATTGCTTATCAATTGAGTTTGCATTTTCTGTGAATACCTTTCTTCGTTCGTCGGTTTTAACAGTGTAATCTGCTTTGGCATTGTTGTAATCGGTTTGCAAAACTTCAATTTGTGTAATGGTTTCGTTTAAGTTTCCTACCGAGGCTTCAGTAATTGGTGGTTGATAGGTGGCAAAGTTGCTTACAATGGTTTTTAACTTTTTAGCATTCCCTAATCGGCTTGAAAATGATTTTTGTGATGTTGATGACATAACAATTTGGTTTTATAATTAAACAATTTTTTTAGGTACTCAGAAGTTCTTTTTTAAGTTTTGAGTGTTAAGTTTTAAATTTTGAGTTTTGATTGTCCGTTATTGTTTAGAACCATGATATTTCTGTCATTTTGATTTTATTCTGGAATCCCATTACACTATAAAACAAGTGTTTATAATATGAGACTAAAATAAGTTCAGATTGACAGATAGAGTTATTATGAATTACGGATTATCGTTTAGCAATTTAATACCAAATAAACGTCAAAATGCTACATAAATACTTGTTCATTTTCTCTTTTTCTACATTGCAAAACAATTCCATAGCTATTGCTATGTAAAGGTTTTACAGCTTTGAAAAAGAAAAAAGCAAGGTCGCATTTTTTGTGTCATTTTAAAATTAATTTGGTATAACTTCTTTCTCAATTCTTTGAATAGCTTCTTTTATACCAATTGAGAATAAATATATAAAATATTTGGCTAGTAATCAAATGATTAGGTTGTGAAAAATAGTTTTTAACGCGTTTTTAACTTTTATATACTCTTGTTAATCAATCCTTTGATCGTGTTATGGTATTCTGTTGTTATGTATAACGTTGCTTATGTCTTGTTAAGCTTTCCTTAGACCTTGTTATGAGATTCTCCTGCCTTGTGAAGCTTTTCTGATTACTTGTTAAACCATCCTAAATGCTTGTTATACTTTCCTGTTGCTTTGTTATTTGATTTTTATTGAATTGTATGTGTTGAGTTTTGAATTATGAGTTGCTATTAGCTTTTCATTTAGGGACTTCTCGATACAAAATTATTTGTAATGCAATGGAAAATAATTTCACTCGAAGTGACATAGACAATGCGTGTTTTATGACGGTTTCGAGGGAGTGGTAATTATGAATTTTGAATTATAAATTGATACTTATCTTCTTTTGTCTTGATACAAAATGAAGCAAAAAATCAAGTCTAACCTAGGAAATTGCTGCGCATCGTTCTCTTTCGAAATTTCATGCGTTATGCTGCGCATCGCAATTCCATTTCTTCGTTCTCTATTTCTTGGTTTCGACAGTTTTTTAAGTAGTTAAATGTCGAATGTTAAATTGTGAGTTTTAAATTTTAAGGGTTGAGTGTTTAGTTTTGCCTCTCTTGATTGTTCGCTACCTGTCAGTTCGAGTAATTTTTATAGAGTGGCAACGAAATAAAAATTGTATCGAGAACTATTTTTGTTGAATGCAGGGACTTCTCGATACAAAATTATTTTCCATTGCATTACAAATAATTTCACTCGAAGTGACATAGATAAAGGATGTTTACGGTTTTTTCAAAGGAATGTTAATGACTGAAATCCATTGTTTATTCTAAACATGAACTTAGCTAGGTAAAAGATTACTGCTCCTCTTCTTTTGTCTTGATACAAAATGAAGCAAAAAATCAAGTCTAACCTAGGAAATTGCTGCGCATCGTTCTCTTTCGAAATTTCATGCGTTATGCTGCGCATCGCAATTCCATTTCTTCGTTCTCTATTTCTTGGTTTCGACAGTTTTTTAAGTAGTTAAATGTCGAATGTTAAATTGTGAGTTTTAAATTTTAAGGGTTGAGTGTTTAGTTTTGCCTCTCTTGATTGTTCGCTACCTGTCAGTTCGAGTAATTTTTATAAAGTGTAAACGAAATAAAAATTGTATCGAGAACAATTTTTGGTGAATGTAGAGACTTCTCGATACAAAATTATTTTCCATTGTATTGCAAATAATTTTACTCGAAGTGACATAGATAATGAGTGTTTTATGACGGTTTCGAAGGAGTGGTAATTTTTAATTTTGAATTGTGAGTTTTGAATGTTGAAGGTTAAATTTTGAGTTTTAAATTTTTAGTGTTGAATTGTTTGCTTTTGACTTTAAACTTTTGGCTTTCGACTTTGGGCTTTTAGCTAAGGGATGAACCCTCTTGGTATTTTATATAATGGCTTGCTTTACTAAAAACATTATGTATTCAAGGTCTTTGGTGTCTTTCACTACTATTTCGTAATCGCCATTTCCCCAATGTCCGATATTGGAAACATCACGGGTAATGTTACGGGTATCGTTTAAAGTGCCTTTTGAGAGGTTTATAAAGAGTTTTAAACCTGATTTCATGGTAACGATATCCACTATGTTTTTTCCTTTCTTAAATGCGATGTATTGCTTTTTTGGAATAGTTTCTATGGAATCGGATAGGTTTAAAATTGCCTGTTTGTACGCTTCGTAAAGTTCTTTGGTTGCTTCAGTATATCTTTCTAAGTGAAATTCTTCTGTATATACTTTTATTTCTCTACTTATTTTTTGAAGTTCTTGGTTTTTCTCTGTTAGGGGTTTTATACTGGTTGCCGAAGCTGTTTTTTTAATTGGGTTGATGCCTATTATGTTGCCTTCGTATCTTTTTACTTCGTATAATTCAATGGCAATGTCTTTGAAATTGGTTGCTTGCTTTTGATTTTCAGTAAAGTGAGGTGATACAAAAACCACACGTGTTTGAGACCAATCTACCGATTTACTATGTAGGGTTTTACCTAAGGTTTCGTTGTAGGTTAAAATAAAATCCGCTTTGTTTTCTAACATCAAACTTAAATAGGTAAACCCTTGATCGACCACGCTATAGTTTTTCTCTTTTTTGTATTCGATAATGATAAATGCCTTGCTTTGTTCATCAAAAGCCAGAGTATCAATACGTTTGTTTTTTATTGTAAACTCCGACTTTACCATCGTTACTTCAAGTAACTGTTCCATATTTTCTTCAAAAAAGGTTTGTATTTCTTTTTCAAGTTTAAATGGCTGCTCCTTGAGTGTTTTTAGTGAAGTGGAGTTTTGGTATAGTTTCATTTGTTTTATAAAGCCTGTTTATTCTTCGTTTAAGGTTTCCATAATTTCTTTAAAACCTGCCAAGCCGGCTTCTATATTTTCAATAATTTCACCTGCTAATATATCAGGGTCGGGTAAATTATCTAAATCGGTTAAACTTTTGTCTTTTATCCAAAAAATATCTAAGCTTGTTTTATCTCTCTCAATAATATCCTCGTAGGTATATTTTCGCCAACGCCCTTCTTGATTTTCTTCGCTCCAAGTTTCTTTTCGCTTATAAATATTTTCAGGGTTATAGCACGCAACAAAATCAGCCAAATTGGCTTCGGTCATTGGTTTTTTCTTTAGGGTATGATGTATGTTGGTACGGTAATCATAAAACCAAATATGTTTTGTTTGATGTTCTTTGCTACCAGGTTTGTTGTTAAAAAACAATACATTCGCTTTTACCCCGTGGGCATAAAAAATACCTGTAGGAAGTCTTAAAACTGTATGTAACTCGGTAGTTTTAAGTAGTTGTTTTCTTATTACTTCACCTGCACCACCTTCAAACAACACATTATCGGGTAACACTACTGCTGCTTCTCCTGTGGCTTTTAACTGGGTTTTTATGTGTTGTAAAAAATTTAGTTGCTTGTTAGAGGTGGTTTCCCAAAAATCCTGACGGTTATAACTTAAATCTTCCTTTTCAGTATCGCCGTCTTCGTTGGTAATGGTCATGCTACTTTTTTTACCAAATGGCGGATTTGCAAGTATATAGTCAAAACGTTTTCCGTCATCGGTAATTAACGAGTCGTTCGGGCTAATGGTAGATTCGCCATCTATTTCACCAATATTGTGCAAATACATATTCATTAAACACATGCGGCGGGTATTGGCTACTATTTCATTACCATAAAAAGTTTGGTTTTTTAAAAAGGCTTTTTGCTCACGGTTTAAATCGTGCTTTTCTACAATATAATCATAGGCTGCCAAAAAGAAACCTCCTGTACCACATGATGGGTCTGCAATGGTTTTTTCTGGCTTGGGTTGTACGCAGGCTACCATGGTTTTAATTAAGGCTCTTGGGGTAAAATATTGCCCAGCACCACTTTTGGTATCTTCCGCATTTTTTTGCAGTAAGCCTTCATATATTTTTCCTTTTATATCAGCCCCCATTAAATTCCAATCTTCACGGTTTATCATGTCAATAACTCTGGAAAGCTTGGCAGGGTCTTGTATTTTATTTTGACTTTTGGTAAATATTTGCCCCAAAATTCCTTTTTCACTAGCCAAGGTACGTAGTAGCTGACTGTAAAAAGATTCTAATTCGGCACCGCGTTTGTCGGCAAGATTTTCCCAGTTACAAACCTCAGCATCTTTAATTTCGTTGCCATCTACATCTTTTAGCTTCGGAAAATGCAAGCCTTTGTTGTAGGGAGGCTTGTTTAATTCGTCTGCCATTTTTAAAAATAGCAGGTAGGTAATTTGTTCTAAATAGTCGCCATAGCTTACACCATCATCACGTAATACGCCAGCTAGGTTCCAAATTTTTGATATGATTGTTGCGTCTGTCATTTTTTATTGTCTAATTTGTTTTAGTTTTTCTATAAGGGCTTCTATTTTTTCATTTGGGTTTACAGAATTCTTAATTTCTAATACATCACTAATTATTGAATCGTTTTCGTACATAGAAATTCTTTCTCTTTGTTCTGCCAGTCCAACCCTGTCTAACTTACATTTATCTATTGTAAATTCACCTTTATCTGTTAAAGCATGGTAAGAACTATTTGCAAGAAATTCAAGATGGTCAAAATAATTATCATAGTGACCATGTATTATATTGAACGTTGTGCCATTAATTGGGTAAGTATTCTCTGGAGGGCAAACGCTCATTACTTCTTTTTTACTTTTGCTAAAATTACATTTATGACAAGATACAACCAAGTTAAGTGTCTCGAAAATAAAATCAAGTCTCCTGTTTTTATCAATTATATGCTCTACCTCTACATTATCTGTTCCTTCATTAATAGGGAGTCGACAGTAACTACAAGTTTTATTTTGAATGCTAAAATAATGTGCTCTTATTCGGTCTCGGATCGGTTTATACTCTTTTTTACTCCAATCTTTAGCCACCTTAACAGGATGTTCTTGTAATATATCAAGATCTTCTTGCGATAAAGCATACTTTTCATTTATTATCCAAGCTTCTCTTTCAATTAATAATCTAGTCATTTGTAAACTCTTTTTCAATATTTTTAATAAGAGATTTTAACGGATCATTATCTTTTAAGGTTGTCTTCAGATAACTTAACTTCTCAACTTCATTTGAAATTTGTTCCTTATCTATATCTTTTTTTGAAATTTCCTTCAATAGATTTCCAATTTCCTCGGCTACATAGAAGTTTCTTGTTGAGCTAACCTCAAATATATTATACAATACATCTTCGGCCGACCATCCATAAGTATTTGTATTTATATCAATTGTTTGAATTTGATTTTCTTCTTTTTTTAAACCAATAATTTTGGCAGACTCTCCCTGTAAATCAGAAATAAGAAAATGTGAATGTGTCGCAATTATGATATGACAGGTATTATATTTTTCTTCCGAAAATAATTGTCGGATGAACTCTAAATATCTCATTTGCCAATTTGGATGCAAACTAATTTCAGGCTCATCAATAAATATTAAACTGTTAGGTTTAACTGTGGTCATTAAGCCTACCATGGTAGAAAAGAAGTGAAATTCTCCAGAACTTGTTTCCTGTACTCCTAATTCTTGTTCTTCTTTTATTAATTTAATATCCGGTGCGCTTACAAAACCCAATTTTCGTAGTTCGTCTATTAAAGCATATTCTTCTTTTAAAAAGGAATGATCTTTATTATCATCAATACGATATTGAATATAGCGAGAAGAAGAACCTTTCACTGCTTTTGAAAGCCTTTCTTTAGTATAGAGATAATTCATAAAATCAACAATTTTTTCAATCTGACCCGATTGTTTTTTAATTGATTTATAATGATTTAGTTTAAAAGGGGGCTGGGTGCCTAAACTTTTATACCGTTCATCTATTTCCCTAAAAAAAGAATCTAATAGATCAACAGTAGTAATTCCTTTAAAAAACTTAGGAGTATATGCGGTTTTATATTGCACTAAAATACCTCCATCGTAACCTAAAAACTTCGACAAATTATCAATTCCTTCTTTGAATACATCCGAATTAATTTGTTCAACAATAAACTCAACGGTTCTTCGAACATAGCCTCTCGTACTTGCCTGTTGAGGTCTGTTTCTAACTCCTAAGTATTTATAAATAGGAAAGGCTTCCTTTTCCTTGTCGTTTCTAGGAACAATATACTTATCTGTAAGCATTAATGAAATTGCAATAATACTTGAGGGTAGCGAAACAATTGAATTATTCGTTTCAAGTTTATTATATTTTTCCTCTTTATCATTCCATAAAGATAACCAAGGTTTAGGGTATCGTTCATACGGCTTTTTCGTCGTTGATGTAACAAAATTATATTTATCACGTAGGTTTCCAAATCTAATTAAATTCCCTTTACAGTAGTACTCAATTTGAAAAAAATATTGAACATCAAATCCTCGATCGTTCATTTGATAGACTCCTCTGAACAATTCTAATAAACAACGAAACAATTCGCTTTTACCTGTACCATTTGGACCTATTAACACACTGAAATAAATGGACTCAGATGTGTCATTTTCATCTAAAAAATTAAAAGTATTGTTTCCTAAAACCGGATGCCCTTTAATTACAAGAGATTTCAATTTGAATCCGTTATGTATCACACTTTTGCTTTCCATTAAATTTTGTTATTTTTTTGAAACTTCAAAATTAATTGGGGTTACATCAAATTTTGAGAGGTCTGTCCCTTGAATGATATAATAGTTTGCTGATTTTCGATGATAGTTATAATTATAAAGACGATAAATGCGGTAATTAGATTTATTTACTTCGCAAAAGGCCTTTTCATTGGCTGAAATGTAAAAGGGTTCATCTTTGCTTCCTTTGGTTGTTTTAACCTCAATGTATAGCTCGTTTTTGTTTTCATCAAAGCTTAAAATATCATAGCCTTCACCATCTAGTTTTTTTTCAACTTTTTCCATTTCTTCATAAAAGCCAAGTTTTTCCAACTTTTCTTTTTCTGCGCTTATTACAAGTTCTTCACCCAATAATCCTAATTTACTTGATGTTAATTGTTTTTTGCTCCAATCAATTTTTTTTCCTTTGAAACTTCCCTTTTCTTTAACATAAGATTTGGTTTTTTCGGGTATATCACTTTCTGTTAAAGTAGCGATTTGCTCTGGAACGATGCCTGTTTTAGTTAACAACTCCAATTTGTCGTATAGCGAGGCATATTTGTATATATAATTTTGTGTGCGCTGAATTAAACCCTCCCAACTATAATTTTCAATATCATCAAACTTAATTTCCATGCCGTAATAGTCGGCTTCCTTTAAATAGTTGTCAAACAAATCAATAGTTTCTTCAGAAAGCGCTTTTGTTTTTCCGCCTGAATGATTTGAGCGTTGGCAATTCAAATCTAAATAGAGATTTCCATGTCTGTTAATACCTAATACAAAATATACTTTTTCACTATCGCCTTCTCTATAAATCCGTATCCATAAATAGGTTTTAAAAGTACCAGACCATTGCCAGTGATTGTCTGGTTTGGCATAAAAATTTTCAATTACAGTATTTTCTGCTAAGAAATTTAGCTTTTTTACATTGGGAGCAATTAGCTGACTATATCGAACATCTTTATCATTTGCCTTTCTGTATTTTTTACCAGCAATTTCCTTATAATGCTCTATTTCATGTTTTTTTAAGAAGTTAATGTTTTGAGGGTAAAACTTAATCTCAAAGCCCATACTTTTTACATAATTGCGGTAATGTTCTGTTGATTTAAAGTTTAAATTCTCGTCTGTATTATTTGCTAATTTATAAGCATAATTTAGTAGATACTTAAAAGGATATTCTTTTTTTTCTACAACAACCCAATATTTATTATTAAGAGAATTTTTATCAATTCCTACATGATCAATTTCGTTGGCGGCTTTAAGAATATGTTCTTTTGTAATAGTATCTAGTTTCATTGTATGGTTTTTTCTTTTATTGTTGGTTATATTTTATTCCATCACTTCTAGTAAATTATATTTTGTAAAGCTGAGCGTAGCTTTGTACTTCCGTTGCTCTCATAAGAGTTATCAAAAAGTATTGGTAACTTATAACTAGTTCTCGATACCATTTTACTCCGTTTCTCTTCGTAAAATCACTCGAACTGACATTCGTCACCGTCATTGCGAGGTACGAAGCAATCTTTGTATTGATGAAGAGATTATTTTATTTGTCTTTATTTCTCTTTGTAACATCGTTGTTATCAACTTTTATTTATGTTATTTTCTTTTTCCATTGATGAAAAAGAAACAAAAAATCTAGTCTTAACCACACTTCTCTCAAAAATAATTATCCTCGAACCTAAATTAAAAGAACTCGCTTTAGCTCAAACAGCTTTTAATTTTAACGGCTCTTGCGGTGTTATTTTTGGATTATCTGTTTATGACCTCAGCTTATATATTGTTTTTCTATTCATAGTTGTTTAATGTTTTGCTACTCTTTTTTTGGGTTTCTTTTTTACGGTTGTTTTTTTGGGAGCTTCTTTTGCTGCTTTTTCTGCCTTAATTTTTTCCAACAACACGCTGGCAGGCTCATAGTTGGGGTCTGCTTTACAGGCTGCTATTTCTTGCGGTGTTAACAAAGTACCCTCAAAGGCTTTTTTTAAAATACTTTGGCGTAATGCCTTGGCTTTTTGTAAACTGGTAACAATGCTTTCTTCCAATTTATCACATACCGATAAACGGCTTTCTATTTCTTTAACGATTTGGTGTTGTTCCTTAATAGTTAAAAAGGGAATTGGATATGATTTCAACACCTTCATGTTTAAGAAAGGTTGCGCTGTTTGAGAAGCGATATTCTTTAGTTTATACTTTTGAAAATAGATATAATACTGAAGCATTTTTGGTAGATATACATTAGAATCTAATCTAATTCTACAGCTCCCTGTC</t>
  </si>
  <si>
    <t>MSKKVLGISLGTNSIGWALVKECERDSSEIIKLGVRVNPLTVDEKINFEKGKPQKTNADRIQKRSSRRNLQRFALRRKALIDILLKNKIISKETVLTEHGKSTTHQTLALRAKAARKKISLEELARVLLNINKKRGYKSSRKIKKEEEGNAIDTINVAKELQEMKLTPGEYSLQLLNAGKKMIPDFYRSDLFQEFNSIWEFQKQFHSELLKDDLYADLQGKSKNQTWTICQKPFDIKGLKIKVRGVELKKKLYKLRVRALSRKLNLEQLAIVFQEINGDIVKSSRYLGAISDRSKRLYFNNQTVGENLYQQIKNNRHTSIKNQVFYRSDYLDEFEQIWRTQSAFHPELTNNLKEVLRDVIIFYQRRLKSQKGLLSFCPFESREQNYVNKVLGKIKKRIIGRKVIAKSSPLFQEFKIWQNINNLEFENIESKEKLICKELDKEVRNHLFQTLNIRGDLKPYALLKIVGKYFQMGKLGNWKCNYDIIEGNTTNQALFAVYRNILENEGYLCEWEKKSVFEIKEEATTVFRALGIVTDILDFNANYEGSEFDKQSGYHLWHLLYATEEDSNISVEDTEVYGNTSVGLKKKLIQKFGFAIEQAKMIANISFPLEYGNLSSKAIRKIIPYLQDGYGYSKACVLAGYHNSDNSPTEKKEDRVLVDKLEPLPKNELRNPVVNKILNQMINLVNQIIIEYGKPNELRIELSRELKKNAKERALLVKNITEATKRNQKIKSIIRRDFGIPDPTRGDVIRFKLYQELEPNGYREVFTNRKIDYEDLFTSKINIEHIIPKSALFDDSYSNKTITYRELNFKKANRTAFDFVSHDYKSKLDTYEKRVDNLYDSKGVSGISKAKRNKLLLSQHNLPENFIEKDVRTSQYITKKAINILEAAIENVVPTGSRITDKLKRDWDLVNVIKDLNISKYRDLELTSFEERLDKGKEELIKVEVIKDWNRRNDHRHLALDALTVAFTTENHIHYINSLNLRLNSEGKESDMFREIEEELKGKSLFIPPLPNFRSTTKKCIEDVLVSFKNKNKVVTKNINEVKTGSGVLKKQQLTPRGQLHKETVYGYVKKVEQSPTKISKNFKVEQTELIINEEQKEAVHCHLSKYKNNPSIAFAAKTLRSTPILYKKKPLKEVYCYEHLYTIRKEITPENFRNQKCINKVVDLKIRALLLERLEAYKNNAKEAFSNLEEYPIWLDQERGISIKRVTITGVTNAEPLHCKKDHLGRAILNEDGNQIPADFISTGNNHHIAIYADKEGNLEEKVISFYEAVHRANKGLSVVDKKFNQNLGWKFLFSLKQNEMFVFSDENFNPKEIDLLDEENAKTIGKYLYRVQKIRTKDYFFRHHIEATVDDNPKTKGITWKRVGLLGLKNVVKVRMNHSGKIVQIGEYN</t>
  </si>
  <si>
    <t>1121947.SAMN02441168.GCA_000423145_00242</t>
  </si>
  <si>
    <t>GCF_000423145.1</t>
  </si>
  <si>
    <t>Helcococcus sueciensis DSM 17243 G534DRAFT_scaffold00001.1_C| whole</t>
  </si>
  <si>
    <t>GTTTGAGAATGATGTAATTTCATATAGGTATTAAAC</t>
  </si>
  <si>
    <t>ATGAAAGGTAGTTCTGAAAAAACGTCTAAAGTAATAGACCCTGTAAATACTTCTGTAAATACATTAAATGATACATTAGGAGATATAGATAAAAAAGGGACTAAAGGATTAAACAATTTAGGTAAATCTGCAGAACAAGCTGGTAAGAAAGCAAAAGGAGCCTTGGCAGGATTTGATGACTTAAATGTTTTAACCAATCCAGAAAAAAATACCAATCTTAAAAATCCGACAATTGGAGCTGGTGGAATAGGAACTGATGGAGTCGGAGGTATTGGAACATTAGGAAATATTCCAGACTTAAGCGAAGGAATAAAAGCACCGAATATAGATACTTCATGGGTTGATAAGTATGTAGAAAAGATTAGAAACGGTCTAGAAAAAGCAAAACGTTTCTTTGATGAACATAAGGCTGGTATTATAAGTGCTATTGCAGGAATAGTAACTTTTATAACTATTATAGTTTTATCAAAATTCCCGACACTAACATGGGCTTTAACTCATCCAATAAAATCAGCTAAGGGTATATGGTTTATGGGTATTGAATCAATAAAAGGTGCAATTACTGCATTGTCAACAACTACTATATTTATAGCTGGAGCAATAGCTTTAGTTGTTGGTGCAGTAGTTTATTTATGGCAAACATCCGAAAGTTTTAGAAATTCAGTACTTGATACATGGGAAAAAATAAAAGATTTATTCACAACTGTATTTGAAGGTGTCAAAAAAGAACTTATGGAATTCTGGGAAGAATACGGACAACCTATAATGCAGGGATTATCTGATGCTTGGGAAAACTTTGTTAATATTGTTGATAGTTTATGGCAAGGTATATTAAAACCCATTGTTGATGCAGGAATAGAAATGTTAGAAATATTATGGACTAATAAATTACAACCTCTGTTTAAAAAAACACTAACTAAATTAGGTGAAACTATGAAAGTGGTTCTAAAACTATGGAATGAAATATTAGCACCACTAATTCAATGGTTAATAGATATATTAAGTCCAGTAGTAAAATTTGTGACTGATGCATTTGTAAAAGCATGGGAATTTGTATTGACTGCAATAAAGCCATATTTTGATGGAATAAGTATATTAATTAAAGGTATAAGTAATTTCTTACAAGGTCTAATTGATTTTGTTAAAAACGTCTTTATAGGAGACTGGGATAAAGCTTGGGAAAGCCTAGAAAAAGCATTTACAGAATTGTGGGATGGCATAAAGGGATATATAAAAGGAGTTTGGGATTCTATCTTAAATATATTCGTAGGAGTAGGAACATGGTTCTACAATAACGTCTTAAGTCCTATAACTTCAGTATTTACAAATGCGTTTAATTCTATAGGTAATTTTATTTCAGATAAATGGAATTGGATTTTAGGATTGTTTACAAAAGGTGGTAAATTCTTTAGTGGAATTGCCGAGTCAATAGGTGGAGTATTTGTAAACATTGTAAATGGTTTAATATCAGGAATTAACTGGGTAATAGCCCAACCATTTAGTTTCTTAAATGGAATATTAAATAGTATTTCTGAATTTAGTATATTAGGCGGTCGTCCATTTGGTTGGATAGGATATAATCCACTTCCAGTTCCACAAATTCCATATTTGGATGTAGGAACAAACTATGTTGCTCGTGATGGACTTGCTATGATTCACGAAGGTGAAGCAGTAGTTCCAAAAAAATACAATCCAGCAATTAATGGAAATAATGAACAAATTGAATTATTAAAAGAACAAAATTCATTACTTAGATTGTTGCTTGAAAAAGATAACTCAGTTTATCTTGATGGAGACAAATTACATCAAAGTAATGAGAAAAGAAAAAGACAAGAATTTGAGCGTTATGGATACGCTTATTAGAAAGGAGTAATACTATGAAAATATTAGTAATTAATGGAGTAGATATTACTCCTTATATTGCTTTAAAAGGTTATAATTTCAGTATTGAAGATTTAGATGCGAGTGCTGAAAGGTCTATGTCTGGAACTTTGACTAGAGATAGGGTAGCTAGAGTTCCAATAATTGAAGTTACAACTGTGTCTATGCTTAAACAAGCTGATGTTGCTAAAATAAGAAACGCATGTAAGCCAGCTAGGATAAGATGTGAATTTTATAATCCAGAAGTAGGAACATTAAACGAGCATTATTTTTATGCGAAAATTAAAGGTGGAAGTATCTATTCTACAAGTAAAGGGTATCCAGAATTTGAAGCTATGACTATAAGTCTTAAAGGGTTTGGGGGTATTTAATGATAATTGATGATGAACTAAAAATGGGATTTACAAGTATCGAAAGAGAATTAGATTATTATATCGAAATAAACGGATTTAAGTATAGCTCTATAGACTTATTAAAAGACTTAAAAGTAAATATAAAAGCCGATAAAGATGGTATCTGGATAGGTAGAGCAATTCCTAAAATGTTAAATGCAGAAATAATTAATAATGGGGATGTTATAAATGCAGGAGATGAGATTAAACCTTATTTTGGTGTTAAAATAGGAGACTCTTATAAATATATAAATGTGGGTACGTTTTATGCTCAAACTCCAGAATTAACAGAAGATAGAAAAATAATAAAAGTAGCAGCATATGATAAGTTCAAAAAAGCTCAAACACTTAAATATGGAGATATATCATATCCTACTACAATAAATAATATTGTTGATTTAATAGCTTCAAAATTAGAAGTACAAGTAGATAAAACAAACTTAATGTTTTTAGATTATACAATTAAAAAAGAAATCTTTTTTGGAAAAGATAAGACTGTGATTGAATTGATAAATGCAATAGCACAGATGAATATATGTTTTGCATATCTAGATTATGACAATATATTGAAATTTAAAAGACCAGAAAGAGTAGTAACATCACTTAGTGCAAATAATGTATTTAAGGCTAGGATTAAAAATTATCAAGACAATTATGATGCAGTAGTAATAAGTAGACAGCCACAAAATGATGATGTAGTACAAAAAATGAGTCAATATCAAGTAAATTCAGTAGAAGTAAAACTCTCTAATAATCCAATTTTGGATTTGGATAGAGAGTTTTTTGCAAATTATTTACTTGGTACAGCGATAGGAATACCACCTCATTATGGACTTGAAATCTTAGAAATGCAATCTAATCCACTTTTAGAAATTGGAGATTTGGTTTTCTGGGGAAATAAAGCTGTTTTAGTTTTAGAACATGAAATCACTATGTCAAGATCTATTCTAAAATCACAAATTGCAGAAAAAACTGAAACAGACTTCAAGAAAGCAAAAGGCATTGAAAACTTAGCTATTAATACAGAATTGTATGTAGATAAGGTTAAAAATGAAATTGTAGCAAAAATAGGCGATGAAGTTGAAAATAAAGTTGTTGAATTAAAACTTGATGAAAAAGGTATTGCTCAAAGAGTTAAGACAGTTATTGAAGAAAATAAAGATGAACTTAAAGGAGATACTGGTCCACAAGGACCAAGAGGTCCTCAAGGTCAAAGAGGAATACAAGGATTAAATGGTAAAGATGGTAAAGATGGACAAGATGCAGAATTTAACTTAGTTAGCTTGATTAATCAAGAAAAAGGATACCATTTGTATGGGGGTAATACTAGAACTAATGCATTTAAGCATAATACATCTTCATACATTCCTATTAAACCAAGCGAATTATATACTTTAAGCAAAGACACATCTAGAGTAACATCAGACCAATATTTAAGATATGCGTTCTATGATTCTAATAAACGATATATTAGCCAATCACAAACTGATATGGATTTATTTAGTATTACTACTCCAAGTAATGCTATTTTTATGAGAATATCATATCCTGATGACTCAAAGCCTATGCTAGAAATTGGAGAAAAGAAAGAAAGAGATTATTATCCAAATCCGAAAGATACAGTAGCTATATCGGAATTTGAAGCTTATCAAACTATTACAAATGAAGGTATTGCTCAAAAAGTAAGTCTATCAACCTATAATTCTAATAATAACAAAATTGATACTAGATTTGCTGAAACAAAGCTATATATAGACGATAAGATAAGTACGTATAAAGTTACTGCAGATAATATCAAGCTTGAAGGTTATACTACTATAAATGGTGGTTTTAAGGTTGATAACAAAGGAAATGTGATAGCTACATCTGGTCAGATAGGAAGTTGGAATATTAGCGATAAATTTTTATGGTCTGGAAGTGGTAGCAATTATGTAAGATTTTCTGGTGCTGATGGATATGCTCCATTTTTGGCAGGTGGAGATGATTGGAGTAGTGCATCTTTTGCAGTATCCTCAGATGGATTAATAAAAGCTACTAACGCTCATGTTTCAGGAACTATCAACGCTAAAAGTGGAACTATCGGTGGGTTTAACATTGATAATAATACTTTATATGCTGGTAGCGGATCTTCTTATGTAAGAATATCTGGAGCAAGTGGTTACACCACTATCTTAGCTGGTGGTTCTGATTGGAATAGTGCCAAATTTGCAGTATCTAGTACTGGAACATTAAAGGCAGAAGGTGCAAACATTTCAGGGACTATAACAGCTAAGTCAGGGAGTATAGGTAATTGGAATATTAATGATAATGGAATATATCGTTCAGGCAATGGCTATTACGTTCATATTATGCCTACAAATAATTACCCAATATTTTTTGGAACAGATTCAAACAATTCAAGGTTTAGAGTAACACAAACAGGTACGGTACTCGCTCGTGCTTTTACACTTGAAGGTGGAAAAGTTGGGGGAACTAATGTCTATAGCTCATATATGAGTGGTGGCAGTTGGAATAGTGCTAACGGTTCAGGTTCATTTAGTGGAAGTGCTAATTTTAGTAGTGGTAGCTATACAGGATCTCTATATTCTTCAAATGGAAGACTTGGGGGAAGTAATTTCAGTAGTGCAGACTCAACGACTGTTTTTGCAGGGACGGTAAGAGCAGGTGGTTTAATAACAAAATACATTGATTTAGAAGGTGGATATATTGTAGGTGAATATAATCCTGGTCTTAGAAATTATACAAAAGCAAGGCTTAAAATTGGAAAATGGGAAATCGAAAACTCGGATATTAGACTTAAAGAAAACATAAAAGAGTTAGATTATGAATTTAATAAATATATCTATGATATACCAATAATTAAGTATACCTATAAATCAGATGACAAACACAATCCACAAGTTGGAGTAAATGCAAATTATTTAATGAAGATACTGCCAAATTATATGGCTAAAACCTTTCTACATCAAGATGAAATTACAGGACTTTATGGAGCAAACTATGAGCTCTTAACACCTTATTTAATTAAGGTAGTACAAGAGCAAAATGAAAGACTAAAGAAGTTAGAGGAGAGATTGAATGGCTGAAATTGTTTCAATAATTTTAAGAAAATTTGAAGATAAATGGGAAATTGGTGTAGTTAGAGATGATGACTATACTGAAAAAAAAGAGACAGATACAGAAAAATATCAAGATATAATTGATGAAATAGTTAAAATTGCTGAAACTATAAAAAGTGAAGAACAGAAATTAATTGAAAATCTTGAAAATGAAAAAAAAGAAATACTTAAAATCATAACTGAAAAGACTCCTGATGAAGAAAAGATAGAATTAATAAATTCTTATCCTCTATGGAGTCCAAACGGAGTAGAATACTGGTCGGATATGGAAATACCTTATGTTGTTTATCCAGATTATGAAACAGGGAGTTTATATAAAGTGATTTCTAAAGATAAAGTAAAGAGTCAATTTGATTGGAATCCTCAAGTTGCAGTTAGTCTTTTTAAGAAAATATTACCACCAAATGTAATAGCAGAGTTTGGTAAAAACTTAGATGGCAGTAAAAGAAACTTAGCAACAAATCCTTACATGATAAATGAAAAATGTATAGAAGATGGATATATCTATAGTTCACTTATTGATAATAATGTGTGGGCTCCATCAAACTATCCTACAGGATGGGAAAAAGAAAGAGAGGTTTAATTATGGAAATTAAAGTTGAAGATCTACTAGAAATAATAGGTGATTTATCAAAAGAAAATGCACTGTTAAAGGTGCAAATAAAAGCCCTTTTAAGAAAACAGGAAGAAAAGGGGGATAAGGAAAATGAACCAAGCACAAATTAATTTTATAATGGATATCCTATTTCCTATAGGCACTTTTGCAATAGGCGTAATGGGAATGTATATATCTTATTTAAAAGGCAAACAAGATTTAAAGAAAATGCAAAAAGAGCAAATACTAAAAGAAAAGCAAGTAGAAGATACTATTAAAAATGCTAAACTTGCTCTTGAACTTGCAACTAAAAACGCACAAAGAATTGATACAATTGAACCTAAACTAGTTTTACAAGATATTCAAAATAAACTGGTACTGAAAGCACTAGTAAATATGATGAAATCTTTAAAAGAGCATGGTATTAATGGAAAAACTGATGAAAGTATAGAAGAAATCGAAAATTATTTGATAAATAACTAGATTTACTTGTATAAGCGTTTATTCAGTTATTTAAAGGGTTTTAATTAAAAGACATACAAATACATGACTAAGGATTTAAAAACGTCTTATACTTGATTTTATAAGGTGGTTTTTATCCTATTTTATATAAAAAAAAATATAGGAGGTAAAATTGACTGTAATTAGATTTAATGCAGGTCATGGAAAAGGTAAAAAGTATAATAGGGGTGGAATTAAGTTTAACGAAGGTGACGAAAACTATAATTTTACAGGTTTACTATTAGAAAAATTATCTTCCTATGATGTAGATGCAAAAGAATTAAGACATACAAAAGGTAACGGTGAGTTTGAGAGAGATTGGGATACGATAAGAAATTGGGGTAGCGGTGCAGATTTATTTTATTCAGCACACTCCAACGCTTTTAACGGTCAGGCAACTGGAGTAGAAGTGTTTTTAAGTTATAAGTCAATTAAATATTATAACTTTGCAAAAGAACTAACAGAAGTTATCTCTAAAACTTTAGGAATATATAATCGTGGAGTTAAATTTCAAAATAGAAATACAGGATCATACGAAACATATCCTCAAGCAAATTCAAGTAAGAATGACTGGTTGAATGAATTGTATCTTAACAAAGCTAAATGTGTATTGCTTGTAGAGCATTTCTTCCATGACAATATAAATGATACTAATAGTTACCTTAAAAACAGAGATAAGTTAGCTAATGAAATTGTTAAAGTAATTGCTAAACATTTCAATTTAAAATTGAGAAATAGTGTAAAAGTAAAATCAAATTCAAATAAAAGCAATTTAGCAACAATCAAAGTATCAGCACTTAATGTTAGAAAAGAACCAAACACTAAGTCAAAGATAGTAACAGTAGTTAAGAAAAATGAAGTTTATACAATTGTTGAAGTAAAAGGAAATTGGGGCAAGTTGAAATCGGGTGTAGGTTGGATTTATTTACCTATGACAGATTTTAAAACTTCAAAATATACAACTGGGTTGTATCAAATAACTTCAAGAGCATTAAATATTAGAAAAAAACCTAGTTCAAAATCTGAAATAAACGGGGTTATTAGAGATAAAGGTGTATATACAGTTGTTGAAGTAAAAGGAAGTTGGGGCAAGTTAAAATCAGGTGCAGGTTGGATTCATCTTGCATACACAACAAAGATAAAATAAGGAGATAATATTATGGAAAATACATTATTAATAATATCAATAGCTATATTAATTGAAGCATTAGTTACTTATGCAAAAGAAATAAAAGAAACACCAGTATTAATAGGTACTGTTGCAGTTGGTATCGTGATAGCATACTTATTCAATGCAACACTATTTAATAGTTTAGGAATGGAAGTTAATCACTATGCAGATATAGTATTAACTGGTATAGTTGCAAGTAGGGGTTCAAATTATTTATATGATTTAATAGGTAAGTTTACAAATATTAGTAAAGAGTAGGTTGTATTCCTACTCTTTTTTTGTTTTAAACAATATGTAGAAACGTTTATCAAGTGTGCACATCATGTAGTACTATTATTAATCATAATTTAATGTTATTATTAATGTGAATAGTAATAAAGAAGGAGGGAGAGATATGGCAAGCGTTTATGATGTGGCTAATTGGTTTTTAACAAAAGATAGTTTGACTCCCAAAAAAATACAAAAATTAACTTATTATTATTATGCTTGGGGATTTGCACTATATGAAGAACCTATGATAGAAAATTGCGATTTTAAAGCTTGGGTACATGGACCCGTAAATTCAGATTTATATGATAAATATAGAAAGTATAGATGGAATTATATACCTAAGTATGAAGGTAAAACATATGAATTTAATGAAAAAGAACAAGAGTTGCTAGAGTCTGTGTGGTTAACATACGGAGATAAGAGTGCAAATGAATTAGAAGCTTTAACTCACAAGGAAGCACCATGGATTAAAGCTAGAAATGGGATTGATGACAGCGAATTATCTAACAATATAATATCACCAGAAGATATGAAAAATTATTATTACTCTATCTATGCAGGTGAACAGGGTGACTAAACTAAGTCAAAATATACAAAGCCCAAAAGGTACTAGGTTAACGAGCAAAAAAGATATTACTTTTAAAATCGCTATTGAAGAAAAGCTTGATAATGGATATGATTTCAAAAAAATGAAACAAGAGCATATAAAGTCTTTCCACAATTTTTTAGAAGAAACAATATATAAGGAATTAACAATAACTAAAGTAGAAAAATTATTTTTAAGAACTAAAGGAAAATTCAAAAATAGTAGACGATTTAATGGAAAAGAAGTTGAAGAAATACATTTAGGAAAAGATAGAGATCCTTTTAGAATATTTGGTTATTACAAGTCCGATTATTTTGTAATAACTAGAATAGATCCTAAACATAAAACTCATAAATAAAATTTTTTAGATTATTATATGTTATTAATTATATAGCTAAAAATGTTAAAGAGTAGGTTATATCCCTACTCTTTTTTTTATGCGAAAATTGAAAAAAAAGTGTTGACATAGTAAACTTACTATGATATAATATAAGTATAGAAAGGGGGATAAAATGAAATTTGAGCAAGAGAATGGAGAAATAATTGAAACTGAAATGACTAATGAAATTGTAAGAATGTTAATAAAATCTATAATACAAATCTTAAAAGATGATAATGTAAATTCTGAAACAATAAAAAAGATTGAAAGCCTACTGAACAAATAGAAATTTCAATCTTTAACAAATATCAATCGGGAGTCTTGCTCCTCCTGATTGATTAAATTATATATCAAGAGCAATGAACAGTCAATATAAAGGAGAAAATATGACTAAAAAAAGAGAAGCGGTATATAATCCAGAGGCGGATAAAAGATGGAACGAAAAAAATAAAGAGAGAAGAAATTATTTAGGTCAAAGGTCATCAGCAAGAAGCTTTATAAGAAACAGAGCTACACTTGAAGACTTGGAAGAATTAAAACTATTAATTAGAGAACGAGAAGAGAATTTGCGTGAAGTAGAAAATGAATAGTCTACGCATAGGTTACAAAAAACCTTTGAAATGCTGATGTTTACTAGGGTCACAATTTTCAAAGAGATAATTTTATATTACAAATTACAAAGCGTTGGATTTATTTCCAACGCTTTTTTTATATCCAAAACATCTTACAGTAAGAGACGAATAGAATTCTAAGTTACATTTTAAGCATTTAAACCTTAATAAACTGCAGTAAAATAGAAATCACTATAGTTACTTTTTAACTTATCTAAAATATATTGAAAAAGATTTTTTTGAAAAATTGCAAAGGTTTTCATTTTTAGTTAAATATATATTAATATTATGTTAAAATATATATTATACTGATAAAATATTTAATATTTAAAATAAAAAAACAAATCCGAAGATTTGTTTAGTCCGCCAATGCGAGCTTCACAGCGATGTGAATAAATTTTTATTTGAACTTATGATGTAATCTCATATAGGTATTAATGAGATACTTATATTATTTCAAATAAAATAGTTTTTGTCAATGATAAGGAGAAATAATGGTAAAGAAAGATTATTACATTGGGTTAGATATAGGTACAAGCACTATAGGGTGGGCAGTTACTGATGAGGAATATAATTTAATGAGATCTAAAGGAAAGGACTTATGGGGTGTAAGATTTTTTCAAGAAGCTCAAACTGCTGCTGATAGAAGAGTTCATAAATCTAATAGAAGAAGATTAATGAGAAGAAATTCAAGACTACAAATATTAAGAGAAATTTTTGAAGATGAAATTTCAAAAGTAGACCCAGAATTTTATGAAAGAATGGATGAAAGTAAATATTGGGTTGAAGATAAAAAAGTAAGTGGAAAGTATTCTTTATTTAATGACAAAAATTACACAGATAAAGATTATTTCAAAGAATATCCAACAATTTTTCATTTAAGAAAATCCTTAATTAAACATGAAAAGAAAGCTGATATTAGACTTTACTTCTTAGCTATTAATCAAATTATGAAAAGAAGAGGGCATTTTCTAATCGATGGAAAATTAAATAATGTTACAGACATAGAGCCATTAAAATTGCAATTTATAAGCATACTTAATGATAAATATATTGAAGAAATAGATGAAAATTTTATTGATGAAGCATTTGATATTATTTCCGATATTAATGAAAAGAAAACAAATAAAAAGAATCAAATCAAACAATTACTTAATAGATATAGTTTTTCCAAAGATGAAAGTAAAGTCTTAAAAAATATTTTTGAATTAATAATATCCGGAAAAGGAAAAGTTAAAAATATTATTGATGATGAGAATATAGCTGAAAAACTTAAAGATGATAAGAAAGAAGATTTTTTATTATCTGGTGAAGCATATGAAGAAAATTTGGATTATTTCGAATCGGTTTTAAGTGAAGATATTTTATTATTTACAACAATAAAAAGCGTTTATGATTTTACACTATTGCAAGATATATTACGTGGAAGTGAGTTTCTATCATTTGCACAAGTTGAAAGATATAACGAACATAAAAAATATTTAGAAAAGTTAAAACTAGTTATAAAAAGATATGATAATACTAAAGAAAGAAAGTTATATAACGAGATATTTAAGAGTATTGATAATCCAAAAGGTTATGTGGCATATTTAGGTCATCATGAAAAAAACGGAAAGAAAACTGTAGTCAAAAAGATTACAAATCAAGAATTTGCAGATTACATCAAAAAGATGCTTAAAGAAAATACAGATTTAAATGATAATGATGTAAAAGATATTTTGAACAAAATTGAAAAAGATGAGTTTCTACTAAAACAAATTTCATCTAAAAACTCAGTAATTCCTTATCAAATTCATCAATTTGAATTAGAACGTATACTTGATAATTTAGTAAAAGACTATCCTTCATTCAATGAGATTGAAGAAGGTTTTACAAAAAGAGATAAAATATCCAAAACTTTCTCATTTAGAATCCCATATTATGTTGGACCATTAAATGACTATCACAAAAATAATGGTGGAAATGCGTGGATTTTTAGAAACAACGATGAAAAGATCAAACCGTGGAATTTTGAACAAGTAGTAAATCTTCATAAAAGTGAAGATGAGTTTATTAGACGTATGCTAAATAAATGCACTTATTTACCGAGTGAAACAGTGTTACCAAAATCTTCTTTACTATATTCAGAATATATGGTTTTAAACGAATTAAATAAATTAAAGATAGGTGATAGTTATTTATCTGTTGATGTTAAAGCTGATATTCTAGAAAATTTATACAGAAAAGATCCTAGAGTTAGTTTGAAAAAAATTAGAGAATATTTAATAAGAACAAATAAAGCTGAACCAAACGATTTTCAAAAAGGAGAAACTAATCAAGAAATTAAATCAAACTTAAAATCATATATTGATTTTACTAATATTTTGAAAGATAAATTTGATTATGAAATGGTTGAAGATTTAATTGAAAAAATAACAATTCATACAGGTAATAAAAAACTTTTAACTAAATATATTAAAGACACATATAGTAATTTAACCGCTTATGAAATAAAAGAAATAACTAGTTTAAAATATAAGGATTGGGGAAGATTATCTCGTAAGCTTTTAGTAGGCATAAAAGAAACTAATTTAGAAACAAATAGACAAGATTCCATTATTAATTTTATGCGACTAACGAATGATAATTTTATGCAAATCGTTGAAGGACCGAAATACACATTCAAAGGCTATATTGAAAAAGAAAGATTGTCAGGACTTTCAGATAATTTAGATTATGATGTAATAGATTCTTTATATGTATCACCTTCAGTCAAGAAAATGATCTGGCAAGTACTTAAATTAACTGAAGAATTAGTTAAAGTGCAAGGATATAAACCTAAAAAAATATTTATTGAAATGGCAAGATCTGATGAAGAAAAAAAAGAAACTGTTTCAAGAAAGAATAGACTTCTTGAACTATATAAAGCAATTAAGAATGATAAGGAATCATTAATAGCAGATTATGAATATGATAAATTAATAAAGGGAATTCAGTCTACAGAAGAATCTGATTTTAGAAGTAAAGTTTTATTCTTATACTATTCTCAACTTGGTAAAGATATGTATACAGGTGAGAATATTGATCTAAACCATATGTTTGATAAGACGATATATGATATAGACCATATAATACCAAGACGTATGAAAAAAGATGATTCTATAACAACAAATTTGGTTTTAGTTAATAAAAAGTCCAATCAGGATCAAAAAAAGGATATATATCCAGTACCAAGTACTATTAGAAATAATCCAAAAGTATATAATTTGTGGAAATTGCTTGTAGATAAGGAATTTATAACTAAAGAAAAATATAATAGACTGATTAGAAAAGATGAACTTACTAATGAGGAACTTGCAGGATTTATAAGTAGACAGTTAGTAGAAACTAGACAATCTACAAAGGTCGTAAAAGAATTATTTGAAAAGTATTATTCAGATATAAAGATTATTACCGTTAAGGCTGGAATAGTTAGTGAATTGAGACATGATTTTAATGTGTTGAAATCTAGAGAAGCAAATGATTTACATCATGCTCATGATGCATTCTTAAATATAATAGCTGGGGATGTATGGAACAAAAAATATACTTCAAATCCATTAAACTTTGTAAAAGAAAATAGGAAATCTAAACAAGTAAATTATTCATTAAATCATATATTTGAGAAGCAACAAAAAGTTAGAGATAAAATTATTTGGGAGCCAGATAAGGGTAAGGAATTAATTATAAAAACGTTAAACAAACCTTCTGTTCTAACTAGTAGTGAAGCTTTTGAACAAAAGGGTGCGTTATATAATGCAACAATTATAGGTAAAAAAGACTTTAAGAAAAATACAAAATATCTACCACTTAAGAAAGATGAAAGATTATCCGACATAAGCAAGTATGGTGGTTACAGTAGCTTAACCGGTGCGTATTTCTATTTGGTAGAACATACTGTAAAAGGAAAGAGAATAAAAACTATTGAATTTGTGCCATTACATTTATCAAATGAGATAAAAGAAGATAAAGATAAACTATTAAAATATTCGACAGATGAATTAGGGTTAATTAATCCTGAAATAATTATAAAAAAAATAAAGTATAAAACTGAAATAGAAGTAAATGGTTTTAGATATCTTATATCTGGTAGGACTGGTAATCAAATTATATTAGAACCTAATATGCAAAGTTTCTGGAATATTGAAGAATTAAACATATTAAAAACTTTACAAAATAAATATGAAAAGGGGATGTTTAGTAATACGGATAAAATTGAAGAGAATGATATATTCAATATGAAATTAATATTGAATAAACTTATACAAAAATTATCATCATTACCATATATTAATAGAATTAATATGCCGGTGATAGATAAAAGTAAAATTGATGACGTTAAAGTTTCTGAATTATTTATTATAATAAATAATTTATTAATTTTATTAAATAAGACTGTAATGGCTTCAGATTTATCTTTAATTGGTTTAGCTAAGGCATCTGGAAGAACTTTACTGTCAAAAAATATAGAAAAATATAATTCTTTTATGATAATACAAAAATCGATTTCAGGTATATATGAAAAGAAAATAAGGATAATATAATGGGCTGGAGAACAGTATTAATTTCAGGTCGAGCTAAACTCGACTTGAAATTAAATAATATGGTAATAAGAAAAGATGAAACAATAAAGGTACATATTCCAGATATTGCAATATTAATCATCGAGTCTACTACAGTTTCAATAACTACCGCTTTAATTGAAAGATTAGTTGAAGAAAAAATAAAGATTATTTTTTCTGGTAAAGATCATAATCCTATCGGAGAAATTGTTAATTATTATAATAAGCATAATTCTGTTGCGATTATTAGAAAGCAAATATCTTGGACTGAGTCTATTAAGAAAAAAGTGTGGACAGAAATAATAAAAGAAAAGATAAAAAATCAGGCAGTTTTGGTTTCTTGTGAAAGTAAGGAAAAATCAAATTTACTATTAAATTATGTATTAGAAATCAAAGAAGGTGATATAAGTAATAGAGAAGGACATGCAGCAAAAGTTCACTTTAATACATTATTTGGAAAAGATTTTATAAGAAATGATGACGATGCTATTAATGCAATGTTGAATTATGGCTATACTTTATTACTTTCAAGTTTTACAAGAGAAATTATTGCTTCAGGATATTTGACTCAAATTGGAATATTTCATGATAATCAATTTAATTATTATAATTTAGCAAGTGATTTAATGGAGCCATTGAGACCAATGATAGATAAAATTGTATATTTAAGTTATCCTGAATATTTTGGTAGAGAAGAAAAAATGGAAATTCTTACAATATTTGAAAAAGAAGTATTAATTGGTTCTACAAAATACACATTATTAAATGCCATAAGTGAGTATTGTAAGTCAGTATTTAAAGCTTTAGAAGAAGGAGATGCTGAATTAATAAAGTTTATTGATTATGAGTTATAGATTTATGAGAACAATAGTATTTTTTGATTTACCTACAATAACATTAGAAGACAAAAAGCAATATAGAGATTTTAGAAAGTTTTTATTAAGTGAAGGCTTTATTATGATGCAAGAATCCGTATATTGTAAGCTATCTTTGAATCAAACTAATGTTAGAACTGTGAAAGAGAGAATAGAAAAAAGAAAGCCTAAAAGTGGAATAGTCCAGATATTAACTATAACTGAAAAACAGTTTCAGTCAATGGAATATATAGTAGGGGAGAAACAAACTAATATTATAGATTCTGATAGGAGCTTGGTAATATTATGAATTTGTATTATGAATTGTTAACAGAAAGTTTTGAATTAAATTATGGTGATTATTGTAATTTTACAATGGAAAACATATTAGAATTTAGAAGAATTGTAGAAAATATAGATAATCAAGAAGTTATTTGCTTGTATGAGGGTGAAAGTGTTGTAAAGAATTATAATGTTATACCGAATGCTTTGTTTTTAGATTTTTCAGATAAAAAAATAATAAATAAAGTAATAAAAGATTTACTTGCTACTATTAAAAATGAAGAACATTATAAACATACTATTGAATTAAATAGTGACATTGTAAGTTATATTAATGAGATTATTTTTGATTACCCATATTCTTTAGATATAGATGATGAAGTCGATTTTTCATATATATTTAAGTCAGTAGGATTAAAGCTAGAAGTAGATTATGATTCGTATTTAGATAAATTAATTTCATATTTAGATATGTATCAAAAAATATTCAATACATATATTTTCTATACAATAAATTTATCTAATTATTTGACATCAGAAGAATTAATGGATTTGAAACACTATATAGAAATAAATGACATATTGATAATTAACTATGATACAATTTATATAGAGAATAAAAGTATTTCTAATAGAATACTTTTTGATAACGACTTATGTCGTATAATTTAGAAGTTTAATAATATATTTATATGAAATTACCACTTATGATGTAGTGATTCTACTCATGGATTTGAGGTTTGAGAATGATGTAATTTCATATAGGTATTAAACTATTGCAAGTGCTAAAGGTGCTTCACCAACGTTTGAGAATGATGTAATTTCATATAGGTATTAAACTTTGCATGTGTATATTCAAATACTTTATTAGTTTGAGAATGATGTAATTTCATATAGGTATTAAACTCTCTACAAGATTTCCACGCTTTACTGTCAGTTTGAGAATGATGTAATTTCATATAGGTATTAAACTAAAACCATATGAATTAAACGAGTACGATAGTTTGAGAATGATGTAATTTCATATAGGTATTAAACTACGTTTTTTACCAAACATTATGTCATATTGTTTGAGAATGATGTAATTTCATATAGGTATTAAACCTATATCTTCACTATCAAGCTTGACCGTTTGTTTGAGAATGATGTAATTTCATATAGGTATTAAACAAGAGTTAGGGAGGAACCTAATAGACAATAGTTTGAGAATGATGTAATTTCATATAGGTATTAAACTTAAATATTTCATATAATATCTCATCTGATAGTTTGAGAATGATGTAATTTCATATAGGTATTAAACACGCAGATTTTGAAGAGGTGCAATGATGATGTTTGAGAATGATGTAATTTCATATAGGTATTAAACGATGAATGTTAGAGAAGATAATGATATCAGGTTTGAGAATGATGTAATCTCATATAGGTATTAACTCCAACTGTAAACAACATGTAAACTTTGTTTTAATTTCATTGTCCAAGCTGTCAATTCTCAAAACTATTATTCTTAAATTCTACAGATGATTAAAACTTATTAAAAAGTATTGTTATTTTCATAACATTGTTATATGATTAAGTTGAAAATAATAAATTTATTATTTTCAAAAAAAACTAAGGACATATGCACAAATTAAAAAAATAGTCCGTTGTATTATATCACTTGTTTAGCAGCATTACTGGCTTATAAAGGTATATTAGGAGCTAAAGCAATTATAGCTGGACTTCCTTTATTATTTTTAGATATCAGTGTATCGTTTATAAATTCTCAAAATCAATATTGGTTGCAAAATCTTTATTTGTTAGAAACTAAAAAAATAAAGGCTATTAGGCAGTGTATATATCAAAATTTAAAGGGTGATTATCCTAAAGCCTTTAATATTATAACGAGGGTAAAATAATGAATAAAAAAATATATTCTATCATTTTTTCTTTGATGATTTTTTCATATTTTTTATTAAACAAATCAAATTTTCCATTTAAAAATACAATTCCACTTTTTATATTACTTATAAGCACCATTTATTTTAATAAAGATTCTAAATTTAAAAAAAATAGCCCAATTTACTTATTAATTTTAGCATGCGTTTTGATTATTCCAAATGTTATTACGATATCTCAAAATATAGAATATATATTAGCAAGCCCTATTTTTGATGGTTTTATCATTTCAATAATATGTTTTGTTTTATTGAATTTTTTTATATATGAATAATAATTATAAAAAACAAAATAAAATTTATAATAAAAAAAGGCATCTCAAAAATTTAAGATTATTTTATAGTAATTATTGAACAATGTATTTTTTGTTCTCATAATGAAATTTGCTAGTGATCTTAGGAATTAGTATTATAAGATTTTTAAGCTTTAGAAAATCAAGAATCACGTCCTTACAGAAAGCTCATTATTTGGTTCTATAATTCCTATTCCTAAGACTACTAAAGTTAAAATTTAAGTATACAGTATCATGAAAGCGTACGTTTACAATATAAAACAAATAAATAACAAAACTATATAAATCTATAAATTTAATATATAATATCCATTATGCCTATTTTTTTAATATTTTAAGGAGATGAGTGTATTATGGATAATAGAAAGTATTTTTTTCAAGATAAAAGATTTTTAAGACAACTTATTGCCGTTGCATTGCCATTAACATTGCAATTTTTGATATCTACGTCTATTAATATGGCTGATACAGTGATGATTTCTTCATTGGGTGGCTCTGAAATAGCAGCGGTAGGTTTAGTCAATCAATATGTATTCTTTTTTGCAGTAATTATATTTGGTGTATCGAGTGCAGGAGGAGTGTTCTTTTCACAATATTATGGAAAAAAAGATGAAGAAAATGTAAGGAAATATTTAAGTTTAATAATTCAGATTTCTTTAATTGTATCCGTTATTTTTACAGTAGTTTCTTTAATATTTCCTAATCAGATAATGCATATATTGATACCTGATGATGAAGTTAAAATTCATGGAGTTTCATATCTTACATTGGTAGCATTAACTTTTATACCAAATGCTATTTCCATGTGTTTAAATGCAGTTTTAAGATCAGTAAATAGAGTTAAAGAACCTTTATTAGCTTCAGTTCTTTCATTTTTTCTAAATGTATTTTTTAATTATATTTTTATATTTGGGAAATTGGGAGTTCCAGCTCTTGGAGTAGCGGGTGCAGCTTTAGGGACAATAATTTCAAGATATTTTGAAGTGATATTATTGACAATTTTTATTAATAGACATAATTATAAATTATTTAATGTAAAACCAATAGATTTATTAAAGATAGATACAGAAAGAATAAAGAAATTCTTTCCTATTGCAACACCTATAATCGTAGCTGAAATGTTCTGGTCATTGGGACAATTATTGTTTTCAATAGCATATTCACGAATTGGAAAAGATGCAACAGCTGCTATACAACTTACAGGAACCATACAAAATGTTTTCTTTATTATTGTTAACTCACTTGATTCATCAGCTGCGGTTATTATAGGACATAATTTGGGTAGATCTAAGCGAGATAGAGTAGAAAGACATGCTAGATATTTTATACAATTAACCGTTATTATTGGACTTTTATCTTTAGCAACCTTATCTGGTTTACCAAATTTATTGATGAAAGTGTATACAGGTATAGAAAAAAATGTTTATGATATTTCTATAAAATTATTAATTATTAGAGGAATATTCATACCATTTAGATTTATTAATGGTATATTGATTGTTGGATTCTTTAGAGCTGGTGGATTGACAAAAAAACCATTGATATTTGAATTATGCACAATGTGGTTATTTGCAATTCCAATGTCATTTATAGGTGTTTTAGTATTGAATTTACCTATAGAATGGGTGTTTACAATTGTAAGCTTAGAAGAGTTTATTAAATTCTTCTTTATGATAAATCTATATAGAAAGAAAGAATGGTTAAACAATATAACTGGAAATGAATATGCTTATTAATATATGGAATTAAAAAAGGTAATCAGAAAGAAATCTGATTACCTTTTCTATTATTTTGTAAATTCGTTTAACTTAATATAACTATGTAGTCCATTTTTTATAATAGGATTTATTTCTCCCTGTATTAATGGAAGTATATATTTATATATATTTTCTTTAAATGTATTTTCATTTGATAGCCATTCTTCAGGAATTAAATTTTCCTTGTTTGCTATATCAAAGCTATAAGCATGTGAATATTCCACTGTATAAGGACTGTCATTTTTTCTTATCAGTGTAGGAACTAAATTCGTATTGTCTATAGACAGTTCAAGAGCTTTATATCCTAATTTAAATGCTTCGTCACTATCTGTTTTACTAATCATGTAATTTGTTCTTTGAGTTATAGACAATTCTACTGCTTTAGTTTTAATATCAAGTTCTTTATATACAAAGTCTGCTAATTTTCTAGATATACCAGATATTATAGGATGATTGAATCCTAAATCATATGATCTAAAAACTTCTTCTTTGAAAAAGTTTTCGGTATCCATAAATCCTTCAGAAACAACAACTATAAGATTTTTTTCGTTTTTAAAAGCTAATTTAATATCTTCTATTATCTGATCTTTGTGTACAGATTTTTCGGAAAGATAGAGTAAATTTACTACATCTCTATCTTGATGGAGATTTGTTATAAGTGCAGAGGCAGCCAACCATCCGGCATTTCTTCCCATAATTTCAACAAATGTTACTGTATTTACATCGTAAATATCTACATCAGTACGTATATCAAGTATTGTATTTGCAATATATTTTGCTGCAGACCCAAATCCTGGAGAGTGGTCCATAAGCATTAAATCATTATCTATTGTTTTAGGACAACCATTTATATTTATAAAATCGATATTTTTATATTCAATATATTGATTTAATTTTTTTACAGTATCCATTGAATCATTACCACCAATATATATAAAAGATGAAATATTTAATTCTTTTAATTTATTAAATATGTCTTCATAAATTGGAGAATCTAAATCATTTGGTAATTTATATCGACAAGATCCTAATATTGACGAAGGGCGACTTTTAAGTCTGTCATTTGCTAAACTTGATTTATATTTCTCTTTATCTATTTCAGCAATATTATCGGATAATAATCCTTCGATTCCATGTCTAAGTACATAAATTGTATCCAAATCATTATCTATACTTGCCTGTATAACACCTGCAAGAGATGCATTTATTACACTAGATGGGCCACCAGACTGTCCAATTAAACAATTCATAATTTTCTCCATTCTCAAATATAATTTCTTATACATTATACCATTAATAAAATAAAAACAATATTATTTGCATTTAAATAAAATTTGCATTTATTTTTGTGTATGTTATAATATAGTTACAAACAATCCGATAGGATTCATTTAAAACAAGCGGTAAACGTATAAGTTTACTAGCCGGGCTACAAAAAGCGTAGCAGCAGAAAGTTTATTAAACGCACTGTGAGACAGCATACTGTCTTATAGTGCGATTTTTTTTTTAGAAATATATTTTACATAAAATAACAAGGGGGTATAAAAATGTTAAAATATTTAATTTCAGAAAGGCAAGGTAGATTTCTTTCCATAGGAATACTACTAACCGTATTGGGATTTGCTATATCACCAAGCAATAAAAACTTAAGTACATATATATTTTATATAGCAATCCTATTTTTAGGGTATTATGCAACTAAAAATGCTGTCGTAGATACAATTAAAAATAAATCACCAAATGTCGATTTATTAATGATACTGGCAGCTTTAGGTGCAATAGTAATTGACTATGCTTCAGAAGGAGCATTGCTTTTGATTATTTTTGCTGGTGCAGAGGTATTAGAAGACTATGTAACAGGTAAATCTAGCAATGCGATCAAAGAGCTTATGCAACAATTACCAGATAAGGCTAAGAGAGTTACAAGTGATGGAAACTATGAAATAGTAAGCACAGATGAACTAAAAATTGGAGATAAGGTTTTAGTGTCAAAAGGGAATCAATTACCAATTGACGGTTTTATAGATAGAGAATCATTAATAAATGAAGCATCACTTACTGGAGAGTCAGTTCCAGTTACTAAATCAGAAGGAGATGAAGTATTTGCTGGAACTATCAATGAAGGGAATTCATTTGTAATTGAAGTTAGTAAAGAAAATAAAGATACAGTATTTTCCAATATTATAAGAATGGTTGAACAAGCTCAAAATAGACCGTCTAAAAAAGCTAAGATTATCGATAAAATAGAATCAACTTATGTAATATCGGTACTTGTAGTGGTTCCATTATTTATATTGGCTCTATATTATTTAAATGGTTTTAGTTTTGAAGAAGCATTTTATAGAGGAATAGTACTTTTAACAGTTGCAAGCCCTTGTGCATTAGTTGCATCGGCTACACCAGCTACATTATCATCAATTTCAAATGGTGCTAAGAATGGTATATTGTTCAAAGATGGTAGAGCGATGGAAGTATTGAGTGATGTAGATATTATTGCTACAGATAAGACTGGAACACTTACTTATGGTGAATTTGAGGTTGTTGACTACAAATTAGATGAAGAGATTTTAAAAACTGTTGTATTTATTGAACATAATTCAAATCATCCAATAGCTCAAGGAATTGTAAACAAATTCTCTGATTTAGATATATCTGAAATTAAAGAATCAAATATTGAAGAAATAGCCGGAAAAGGTGTCCAAATGGGGGATATCAAAGTAGGTAAAAAGACAATGTTTGAAGGATATAAAGATCCGAATAAATATTTAGAAATGGAGAATGAAGGAAATACAATTTCATTTGTATCAAAAGATAATGAAGTTGTAGGATATATAGCTTTATTAGATAAAGTTAGAGAAACAGCAAAAGAAGCAATCAATGATTTTCATAAAGATAATATTATTATAGAAATGCTTACAGGAGATAATCAAAAGGTTGCAAATAAAGTTGCGCAGTATCTAAATATAAGACATTATAGATCAGAATTGAATCCAGAAGATAAAATGAAATTTATAGAAGAAAAAATGCAAGAAGGAAAAACTATAGCTATGATTGGAGATGGCATCAATGATGCTCCAGCACTTGCCAATGCAGATATCGGAATTTCAATGGGTTCAGGTACATCTATAGCAATGGAATCATCAGATATAGTAATAGTTAAAAACGATTTGAATAAACTATATCATAGTTACAAATTAAGTAAAAAATTAAATACAATTATTTATCAAAATATTATATTTTCAATAGCAGTAATTATAGCTCTAATAGGGTTAAACCTATTTGGAATTTTAGATCTACCATTAGGAGTAGTATTCCATGAAGGTTCTACAATAATGGTAATTCTAAATGGTTTAAGATTACTTGGATTTAAGAATAAATAATTTTAAGATGATGTTTTAGGATTAAATAATCTTAAAACATCATTTTTTTATTATAGATTAACATTTTTTTTTATATTTATAGTTTTAAAATTACATTATCAATTTAATCGTCAATAATGTATAATTAAATGTAAGAGATAAAAGAAAGGAATATCTATGAATATTTTAATTATTGGAGGAATTGCAGCAGGAGCTTCTGTAGCAGCGAAAGCTAAAAGAACAAATCCTGAAGCAAATGTTACAATTATCGAAAAAAATGACTATCTTTCATTTGGAGCTTGTGGACTTCCTTACTATTTAGGTGGAGAATTTGATAATGCAGATAGAATGTATGCTAGATCAATCGAGAAAACTAAAGAACAAGGAATTGAAGTTTTAAGTCGACATGAAGCTTTGAGTATTGATTTTGACAATAAAAAAGTAAATATTAAAAATTTAGAAAATAGTGAAGAGTTTGAAAGAGTTTATGATAAATTAGCTATATGTACAGGAGCTACACCTGTAGTATTTGGAGAAGGTTCAGACAGCGAAAATGTATTTACAATGGTAAAAGAAGATGATGCTAATAGATTGAAAGCAAAGCTAGATGAAATAGAAAATATTGTAGTTATTGGTGCTGGATTTATCGGTCTAGAAGTTGCTGAACAATTAGTTTCAATCGGAAAAAATGTTACAGTAGTTCATAGAGAAAATGATTTATTGAAAAATATTTTTGATGATGAAATCTCTGAAATGATAAAAGAAAAAGCTATTGAGCATGGTATAAAATTCAAGTTTGGAAACACATATGAAAGTTTTAAAACTGATGGAAATAAAGCAATTGCTGTGATTACCGATAAAGAAGAAATTCCTTGTGATGCAGCGGTAATGGCTTTAGGTTTTAGACCAAATACTTCATTTATTGATGATAGTAGACTTGAAAAGATTAAAAATGGTGCAATCATTGTCGATGATTGCGGTCGCACAAGTATTGAAGATGTATATTCTGCTGGAGACTGTGCAACAGTTCATAATAAATTTACAAATAATTTTTATGCAGCACTTGCAACTTATGCAAATAAAATGGGAAGATTGGTAGGAGAAAACATAGTATCCGAAAATCAAAAATCATATATTGGGGCTCTTGGTTCATCATCTATAAAAGTTGGAGAATATGGAGCTACATCTACTGGGCTTACAGAAGAAAAAGCTAAAGAGCTTGGATTAAATTACAAAGCAACATTTATAAAAGCAAAAAATCAAACTTCATATTTAAAAGGCCAAGAAGATATATTTATAAAATTAATATATGATAAAGAAACTAGAGTAATATTAGGTGGACAAATATTTGGGAAAAAAGGAATTGAAAGAATTACAGCATTGGTTGTAGCAATCCATAAAGAAGTTACTGTTGATGAATTAGGATTTATGGATTTCCCATATTCACCACCATTCTCACCTACATGGGATCCATTAAATGTAGCGGGAAATGCATCAAAA</t>
  </si>
  <si>
    <t>MVKKDYYIGLDIGTSTIGWAVTDEEYNLMRSKGKDLWGVRFFQEAQTAADRRVHKSNRRRLMRRNSRLQILREIFEDEISKVDPEFYERMDESKYWVEDKKVSGKYSLFNDKNYTDKDYFKEYPTIFHLRKSLIKHEKKADIRLYFLAINQIMKRRGHFLIDGKLNNVTDIEPLKLQFISILNDKYIEEIDENFIDEAFDIISDINEKKTNKKNQIKQLLNRYSFSKDESKVLKNIFELIISGKGKVKNIIDDENIAEKLKDDKKEDFLLSGEAYEENLDYFESVLSEDILLFTTIKSVYDFTLLQDILRGSEFLSFAQVERYNEHKKYLEKLKLVIKRYDNTKERKLYNEIFKSIDNPKGYVAYLGHHEKNGKKTVVKKITNQEFADYIKKMLKENTDLNDNDVKDILNKIEKDEFLLKQISSKNSVIPYQIHQFELERILDNLVKDYPSFNEIEEGFTKRDKISKTFSFRIPYYVGPLNDYHKNNGGNAWIFRNNDEKIKPWNFEQVVNLHKSEDEFIRRMLNKCTYLPSETVLPKSSLLYSEYMVLNELNKLKIGDSYLSVDVKADILENLYRKDPRVSLKKIREYLIRTNKAEPNDFQKGETNQEIKSNLKSYIDFTNILKDKFDYEMVEDLIEKITIHTGNKKLLTKYIKDTYSNLTAYEIKEITSLKYKDWGRLSRKLLVGIKETNLETNRQDSIINFMRLTNDNFMQIVEGPKYTFKGYIEKERLSGLSDNLDYDVIDSLYVSPSVKKMIWQVLKLTEELVKVQGYKPKKIFIEMARSDEEKKETVSRKNRLLELYKAIKNDKESLIADYEYDKLIKGIQSTEESDFRSKVLFLYYSQLGKDMYTGENIDLNHMFDKTIYDIDHIIPRRMKKDDSITTNLVLVNKKSNQDQKKDIYPVPSTIRNNPKVYNLWKLLVDKEFITKEKYNRLIRKDELTNEELAGFISRQLVETRQSTKVVKELFEKYYSDIKIITVKAGIVSELRHDFNVLKSREANDLHHAHDAFLNIIAGDVWNKKYTSNPLNFVKENRKSKQVNYSLNHIFEKQQKVRDKIIWEPDKGKELIIKTLNKPSVLTSSEAFEQKGALYNATIIGKKDFKKNTKYLPLKKDERLSDISKYGGYSSLTGAYFYLVEHTVKGKRIKTIEFVPLHLSNEIKEDKDKLLKYSTDELGLINPEIIIKKIKYKTEIEVNGFRYLISGRTGNQIILEPNMQSFWNIEELNILKTLQNKYEKGMFSNTDKIEENDIFNMKLILNKLIQKLSSLPYINRINMPVIDKSKIDDVKVSELFIIINNLLILLNKTVMASDLSLIGLAKASGRTLLSKNIEKYNSFMIIQKSISGIYEKKIRII</t>
  </si>
  <si>
    <t>28052.SAMN05216544.SAMN05216544_0589</t>
  </si>
  <si>
    <t>GCF_900103815.1</t>
  </si>
  <si>
    <t>Lachnospira pectinoschiza strain M83| whole genome shotgun</t>
  </si>
  <si>
    <t>ATATGGGTATTCTTGGCGCCAGCCTTGCAACTGCCATTGGCCAGCTTATTTGCGTGTTGATTTTACTTGCTCATATTTTATTGGGAAAATGTAATCTCAAACTTAACTTTAAAAACTTACATTTACTAAAAAGAATCGGACAGGTTATATCCACAGGTAGCGCTACCTTTATTGTAGATATTGCCATTGGCGTTGTAACAATCCTTGTAAATAACCAGATTATGCGCTATTCAGGAGAGACAGCCCTAGCAGTTTATGGCGTAATTAGTTCTTATGTTACTGCTGTACAGTCAGTAAGTTATGCAGTAGGCGAGTCAGGACAGGCAATTATCTCAACTAATTATGGTGCTGGAAATGCTAAAAGAGTTATTGGGGCAAGACGTGTAATGTTAACAACTGCCTTAGTTGGTGGAATTTTCTTTTGCATAATTGCAATGCTTTTCCCAAACGCAATACTTAGATTATATATGAAGCCAACTGCTGAAGTTTACGCAATTGGTGCAGGAGCTATAAGACTTTATTGCCTAGATTTAATATTTCTTATGTTTAACATCGCTTCAACTTACTATTTCCAGGCAGTTAATAGATTAAGCGTATCCCTAGTAGTTTCCCTAGCTAGAGGCTTCTTTGTAAATGGACTTTTAGTTATGTTACTTCCACTTATCTTTGGAATAAATGGTGTGTGGATTGCAATTCCTATAGCTGAGTTAATAGTAGCAATTTATGTAGCATTTATGCTAAGAAAGAAGTTGGTGATAAAATAACTTTTGAATAAAAGCGACATAAAAAATGAATAAAATAGACATAAAAAAGGACATGCCATAGAACATATGGCATGTCTTATTTTTTCAATACCTACTAAAGAGCTTATGGAAAATGTATCCCCAGCCGTTTTTCTTAATTTTATATTTCTCATGCACTTCCTGATATTCTTCAGCGTGATAAGTACCATTAAGAAGAGACTCTTTTAACTTCTCAAATTCATCCTCTTCCTCATTACCCTTGTCCTTATTTAATTCGGTCATAATACCTGCAGTAATGATACCACTTGGCATGGCAACCATGGCGATTCCAAAGAAAGAACTAATCATGGCAATGAAGCGACCAAGGTCTGTGACGGGATAAATATCGCCGTAACCAACGGTTGTAAGAGTAAGACAGGACCAGTAAGCAGCATCAAAGAAATCCCCGAAACTATCAGGCTCCATGTTAAACATCAGGGTAGCAGAAATAAGAATGTAGGCTACCGCCAATGTAAATACGGAAGCAAGGGCTCCTTTCTGGCTCTTTAACACATTTTTAACTAGTCGAATTGTTCTTGAATATCTGAAAATTCTAAAGATTCTTAGTAATCTGGCAAATCTAAAAATTCGAATAAGAGTTGAGGTATTACTAAGAATTGTAAAGGCTGGAAGTATGGAAACTAGGTCAATTATTGCCCCTATGGTGAAGGGATATTTGGCAAAAGAAATTGGTCTAAAATCGTTAAATTTAAAGTCGGCGGTGCAAAATCTTAAGACATAATCAAAGATGAAAATGCCAGCAACCACCTTATCTAAAATGCTAAGACCTGGTGTTGAGTACTTAAAGGCAAGTGGCACAATACCAGTAATTATGGATATAAGCATAATCCAATCGTATAGATTAAGCTTAGAGGTGTTATCTGTAACTGTTGGTTCGATGGCATAGAAAATGTTTTCTCGAACGATATGAATCTTGCTAGATGTGTTTATCTTCATAGTTATCCCCCGTTATAAGTCCCTATATATTTTCCTTCTCGAATATCTAGAAAGTATATCGGAAAATTTAGCCTAGAATTTAAGAAGAAATTTTTGTGTTAATCGGACAAATTAAAAAATATGTCGAACATACTTTCTATTTTTAGATGACTATGCTATAATTTTTCTTAGCGATACTAACTAGAGATTAACGGGAGGGTTTATGGCTTTACAGCTCATTTTTGGCGGCTCAGGTGCCGGTAAGTCAACATTTATCTATCAGAAGATCATAGATGAATCTATCAAGAATCCAGAGAAGAATTACATTATTGTTGTGCCAGAACAGTATACAATGGCAATTCAGAAGAGAGTGGTAGAATTACACCCTAATAAGGGTATTTTAAATATTGATGTTGTGTCATTCCAAAGACTTGCTTTTAAGGTCTTTGAAGAGGTTGGAGGAGTTAATTTTCCAATCCTTGATGATACAGGTAAGAATTTAATTATAAGAAGAGTTTTAGAGCAGAATAAGTCTAAGATGTGCTATTTTGCTAGTAATACAAGCAATACAGGCTTTACAGAACAGATGAAGTCTGTTATTTCTGAGCTTTTACAGTATGACATTGATAAGGATAAGTTATCTAAGATTAGAGAGGATGTTAAGGGAGATACTGTCCTTAGCTATAAGCTAGAGGATATTGAACTTATCTATAATGGCTTTAAGGAATTTATTGATAAGAGCTATATAACAAGTGAAGAGATTCTAGATGTTTTATGTCGTGTGGCTGAGAAGTCTAAGAAGCTAAAGAATACCAGTATTGTTCTTGATGGCTTTACAGGTTTTACACCAGTTCAGTACAGACTTATTAGAATTCTTTTGAATATAACAGACATGCTTTATGTGACATTAACTGCAGATGTATCTGAGAAGATGAGTGTTTCTAAGGGTATGGAGAACATTTTCTTTATGACTAAGGATTGTATCTTTAAACTTCATGAAATCTGTGATGAAGAGCATGTGGAGATGCTTGAGGACATTAAGCTTACTAATAATTATCGCTTTAAGGATAATAAAGAATTGGCCTTCCTTGAGGCTAATTTATTTAGAAAGAAGAGGGCTTATTATAAGGATGAGGTAGAGAATATTTCTATCTATTCGGCTAATTATCCTAAGGATGAGATACATTTTGCAACTAATGAGATCCTAAAGTTAACAAGACTTTCAGGTCTTCGTTATGCGGATATTGCCATTGTTACTTCAGATATGGAGAGCTATGGAAAGCTTACAGCTAATATCCTAGAACAGAATAATATACCTTATTTCCTTGACTATAAGAGACATGTTAGCTCTAACCCTTTAGTTGAGTTTATTCGTGCTGCCCTTGAAATTGTAACTAAGAACTTTAGTTATGATGCGGTTATGCGTTATTTAAGAACTGGCATGACAGGACTAGCAGTAGATGACATTGATTTAATTGATAACTATATTAGAGCTCTTGGAATTAAGGGTAATAAAAGATGGGTCAATCCTTGGACTAGAAAGTTTAGAGGTCGTGTTAATGAAACTGACCTTGAAAAGTTAAATGCCCTAAGAGAAGAGATTATAAGTCCTTTAGTTAGTCTAAAGGAGAGCTTTAAAGAAGCTAATGGCAATGTCCATGCTTTAACTCTAGCCCTTTATAATTTCTTAGTGGATTCAGACAGCGAGAGAAAGATTATAGAACTTGGTAAGGATACGGATTACAGCGAGGAGTTTGAGAAGGTTTATGCTCTTGTAATTGACCTTTTAGATAAGCTTGTAGAACTTCTTGGAACAGAGAAGGTATCAATTGCAGAATACGTTAAGATTCTTGATTCAGGCTTTGAGGAAATCAAGATTGGTCTTATTCCACCAAGTAATGATTGCGTAGTAATTGGTGATATTAACAGAACAAGACTTGATAACGTTAAGATTTTATTCTTCCTTGGTGTTAATGATGGCTTAGTGCCTGCTAGATCTGATACTAGAAGTATCTTATCAGAGACAGATAGAGCAAGCCTTGAGGCAATGGATATTACTCTTTCTCCAACAAGTAGAGAGAAGGCTTTTGTTCAGCGTTTCTATCTCTATCTATTTTTAACTAAGGCATCTTCTAAGCTATATATTACTTATGCCAATAAGAATACAGAAGGTAAGTCAATTCTTCCTTCCTATATGATTAGAACTCTTAGAAAGATGTATCCAAGGCTTGAGGTTAAGTATGGTGCGGATATTGATTACAATAATTTCTATCTTACATTTCCAAAGTCAGACCTTAGCTTTGATGATGAGAGTGTTATTGATGCCTTGGCAGCAGCCCAGGCTCTTAGCCTATATGGCAAGGAATTAAAGGGTAGTGTAACTTCCTTTGAGGATTATGAAAGATGTCATTATGCCTATTTCCTTCGTTACGGTCTTAAGTTACAGGAAAGAGAAGAGTATTCTTTTGAAGTTAAGGATTTTGGTACCATCATTCATGGAGCTCTAGAGCACATCTCTACTGAGATTGTTAAGAGAAAACTATCTTTTACTAATCTTACTGAAGAGCAAAGACAAGAACTTGTTAAGAAGGGAATGGAGGCAGCAATCGATGAGAATGCTAAGTCACTTCTTACAGATAGCAAGAGAAGTGAGTACCTAATTAAGAGAATGACAGATATAGTGGATAGGTCTATTTGGACTATTGGTAAACATTTAGCTACAGGCCTATTTAAGCCAGATATGTTTGAAGCTGGTTTCTTATCAGATGTAGATAAGATGCCAGATGGCGTGCGTTTTCTTATGAATGGTAAGATCGATAGAGTAGATGTTTGCGAAGATGAAGATAATCTATATGTAAGAGTTGTAGATTATAAGTCAGGTAAACAAGACCTTGATCTGTTATCTATTTACTATGGCTTAAAGATTCAGCTTATTACCTACCTAAAAGAGGCAATTGAGTTAGAGAAGAGACATTACAAGAAGAAAAATTATGTTCCTGCAGGAATTCTTTACTATAACGTGGATAATCCAATAGTAGAGGCTAATGCTAAGGATCAGGATAATATAGATGATGCAATGCTTGAAGAGCTTAAGATGAAGGGCGTAGTTAATGACAACGAGCATGTCTATAACCTTATGGAGGACATGACAGATAAGACTAGCGCTATTAGTATTCCTTTAAAGCTTAAGAAGGATGGCAGCCTTGCTAAGACAAGTAAGGTAATGTCAACAAAGCAGTTAGAATTATTATCAGACTACACAACTAAGGAGAACATAAAGAAGGCCAATGAAATCATAGAGGGTAATATTGAGATTAACCCTTATATTAGAGGCACTAAGACAGGATGTGATTATTGTCCTTATAAGTCTATTTGTGGTTTTAGTAGTGACTTATCTAAGAAGGGCTTTAGACGATTAGCTAACTTAGAGGAGAAGCTTATTTGGCAGAATATAAAAGAGGAACTTGGAGAATCAGAAGAAGAGGAAGGAATGAATCAAAGTGGCAAAGAGTTGGACTAGTGATCAGTTATTAGCAATAACAGAACGCAATAAGAATATATTAGTATCCGCAGCAGCTGGCTCAGGTAAGACAGCTGTACTTGTTGAGCGTATTGTATCTTTGATTACAAAGGATCCTATCACAGATATTGATAAGTTTGTAGTAGTAACCTTTACAAAGGCAGCAGCAAGTGAGATGAAGGATAGAATTAGAAAGGCTTTAGAGGATTTGCTTGAGGCAGACCCTCTTAATACTAACCTTTTAAAACAGCAGACTTTACTTAATAATGCTCAGATTACAACTATTGATAGTTTTTGTCTTTGGATTATTAAGAATCATTTTTCTGAAATTAATCTAGATCCAGGCTTTAGAACTGCTGATCAGGGAGAAATTAAGCTTCTTGGGGCTGATGTTTTAGATGAGTTAATTGAGGCTCACTATGAAAGTCAGGACAAGGAATTCCTTGATTTAGTAGAGGCTTATGCAACAGGTAGAGATGACACTAAGATTAATGATTTAATTGAGAAGGTTTACGAACTTGCTAGATCTAATCCATGGCCAGATGAATGGTATGAGCAGGTTTTAGATGTCTATAAGTCTATAGAATCTGATGGTGAGAATGCTGCCATAAGCGATTGTCTATCAAGTATTGTACTTTCTCTAGAAGGTTATAAGGATTTATATGAAGGCTTAATTGACATTTGCCAAAGACCTATGGGACCTGAAAAGTATACCTCAACAATTCAGGGAGAATTAGCGGGAATTAATGCCTTACTTGAAACTCATAACCTTAAAGAATTTATTGAAAAATTACGACTATTTAAATTTGATAGAATGCCATCAATTCGTGTAAATGGCGATATAGATGAATCTTTAAAGAATCAGGTTACGGAATCAAGATCAGATTTTAAGAAGTATATCGATAAGCTTAAGGAAATTTTTTCAAGAGACTATGAGGGTTTAATTGATGATGTTAAGCACTGCTATTCTTATGTGAATACAATAATCAAGCTTGCAAGAGAGTATAATGAGGCCCTATCTAAGGTAAAGAAGGATAGAGGTATTATTGACTTTAATGATATGGAACATATGGCTCTTTCAATCCTTATAAAGAAGGAAGAGGGAGAGATTGTCTATACAGATACTGCCAATGAACTTGCAAAGAATTTCAGATACATAATGATTGATGAATATCAGGATTCTAACATGTTACAGGAAGTAATTCTAAATGCTGTTTCTACCGTAAGATTTGAAGAAGAACCAAACAATGTCTATATGGTAGGTGATGTAAAGCAGAGTATCTATAGATTTAGACTTGCCTGCCCAGACCTGTTCATTGAAAAGTATGACAGTTATAGCCCTACAGATGTGAACTTTAAAAAGATAGAGCTTAAGAAGAATTTCCGTTCAAGAAAGGAAGTACTTTTTGCAACTAACGATGTCTTTTTAAATGTGTTTAATAAGGCTTTTTGTGGCATTTCCTATACACCAGAGGTGGCACTTAATCCAGGTTTTCCATACCCTGAAAATTCTAATGCCCCAGAGGATATTTATGAGAATAGTCCCGTAGAGATTCATTTAATAGATGGTAAGGGCGTTGACTTAGTAGATGATTCAGAAGAGGATAATCCTAACATTGATGGAGCGAAGGAGCTAGAAGAGGGAACTTATAACAACAAGGAATTAGAGGCTCTTCACATCGTGTCTCTTGTTAGAAATATTGTTAATAGCAATCAATTAGTTTTTGATACAGATTTAGGACAGTATAGAAAGGCAAGCTACAGAGATATTGTAGTTTTAGTTAGATCTAATAAGAACTGGTCAGATAGCTTGGTTAATGTCCTTATGAATAATAATATCCCAGCTTATAGTGATTATAGCGAGGGTTACTTTAATGTAAGAGAGATTAGTGTGCTACTTAGCTACTTAACTATTGTAGATAATCCGGTTCAGGAGATTCCATTGTCAGCATCCCTTCTTTCTTACTTTGGTGGCTTTAATTCTTCAGACCTTGTTAACATTAGAATTCTTGGTCGCTACCTAAAGAAGGAAAATTGCCTTGAGCATCCTAACCTTTATCATGAGATGCTTGCAATTAATGCAGAGATTGATGGTGTGCTTGATGAAGATTTAGAAGGCATTAGCCATGATGAAATCCTAAAGCTTAACGCCAAGATTGAGACTTTCCTTAGGGAATTAAACACTTATCGTAAGAAGTCTAATATTGAAAATGTATACGATTTACTCTGGGATATTATTTATAATTCAGGCTACTATGACTATGTAGGTACAATGCCAGCAGGTAAGCGCCGCCAGCTTAATCTAGAAATTTTCCTTGATAAGGCAGCAGCTTATGGTAAGACAAGTTATACAGGTCTATTTAACTTCTTAAGATATATTGAGCGTTTGAAAAAATTCGACATCGACTTTGAAGAAGGCTCAACACTTTCAGAAAATGAAGACCTAGTTCGTATTATGACTATCCATAAGAGTAAGGGCCTAGAATTCCCTATTGTAATTATGGCTGCTATGGATAAGGGCTATAATTTAACGGATTCAAAAGGAACTTTAATCCTAGATTCTAATCTTGGTATGGGTATGGATTACGTAGAATTAGAGACTAGAACTAAGACAAAGACTATCGTTAAAAGTGCTATTAAGAATAGAATCGATAGAGAAGCAAGAGCAGAAGAGCAGCGTGTATTATATGTTGCCATGACTCGTGCTAGAGAAAAGTTATATATGGTTGCAGCCCTTAAGGATGCAACTAAGACAATAGAAGAGGCCACAAAGCAGGCAGAACTAGTTAATAATGCAAAGGGTTTTAGCTACATGCAGCTTAATAAACAGAGTAGCTATCTAGACATGGTTTTACCAGTTGCCCTTTTACCTAAGGAGAATCTAACAGGGGACTTTAAGATTGATGTTATTCCAGTTGCTGAGGTTGTTGAAAATGCTAAATCAGACGCAGAGGAAATCGAAACAACAATCACAAAGGAAGACCTTAAAGCTGGTAGCCTTCCACCACTTCCAGACTATGTAATAGATCCAAAGGCAGAACGTCCTGTAAAGGTAACTGTTTCCGCCTTAAAGAAGATGCAGGCAGATGAAGACTTTGATAGTGAGGCAATGTCTGTGGTTAAGGAAGATTACGAAGATGAGTTAGAAGTTGGTGCGCCAAGTGATGAGTCTGAGTTATCTATTGAAGAAAGTTTAGATTCAAAAGAATCTTCTAATTCCTTAGAGCAGCCAGAAGAATACGAGAATAAATACGTTCCTAACTTCATTAAGAATAAGCAGGAAGAGCTTGTGGCTACTGAAAGAGGTAGCGCATACCATAGAGTATTTGAGTGTCTTGATTATAGTATGGTAGGAAGCCTAGAGGAAGTTAAAGAGAATATCAAGAAGATGCTTACAGATGAGAAGATAAGCATGGCAGAATATAAAAGCGTTAAGGCAGAAGACATCTATAAATTTACTAAGACAGATATTGGTAAGATGGCAGCAGCTGCTAGTGCAAAGGGCAAGTTAAAAAGAGAACAGCCATTTGTGTTTGATGTGGATGGACAGCTAGTACAGGGTATAATCGATATGTATATGGTTGAAGATGATGGCATAATCATAGTAGACTATAAGACAGATAGAGTACGTTTCGGAAAAGCAGGAATTGAAGAATTAAAGAAACGTTATAAGATTCAGTTAGATTACTATGCTATGGCTATAGAGCAGATTACTGGACTTAAGGTATTAAGAAAGGTGATTTATTCAGTAGGCCTTGGCAAGGAAATTGAGCTTTAGTCTAGGAGGTAGAGATATGAAGGTTTATTGTTATAGCAGATGTTCAACATGCAAGAAGGCCCTAAAGTGGCTAGATGACAACAAGATTAGTTATGACTTAATTGACATTAAGGAGAACAATCCAGATATTAAGACCCTAAAAGAAGCCTATGCTAAAAGTGGCAAGGAGTTAAAGAAATTCTTTAATACAAGCGGCCAGCTCTATAGAAGCATGGAACTTTCTAAAAAGCTAAAGGATATGTCAGAAGAAGAACAGCTAAAGCTCTTAGCTACAGATGGCATGTTAGTAAAAAGACCATTAGTTATTACAGAAGATGCCGTATTGCTAGGCTTTAAAGAAGAGGAATGGCAGAGTTTAAAGTAAAGAAGATGATATAGTGAATAATAAGATTTTAATTAAGAGAGCTTATGAAAATGTATCAGAAACCGATGGAACTAGAATACTAGTAGATAGACTTTGGCCAAGGGGTAAGAGTAAAGATATTCTTCAACTAACTTCTTGGGAAAAGTCTATAGCTCCATCTAATGAGATTAGAAAAGCTTTTAATCATGAGCTAGAAAAATATGATGCATTTAAATTAGCGTATGAGAAGGAACTAGAGGAGAATGAAGAGGCAAAGGCCTTTATAGAAAAGTGCAAGAAATGGCTTAAAGAGGGTAATTTGACTCTAGTTTATGGAGCAAAAGATGAAGAACATAATAATGCTGTCTTGTTAAGGGATTGGCTATTGCTTAAAATGTAGGAAACTGAAGAATAATAGTTAAAGGAGTCGTTGCATTTTAATTGAAATATTAAATTAATGTGATAATATAATATATAGAACAATAAAAAAAGACTTGTTACCAAGTCTTTTTTTATATGCGCACAATGCGCTCCAAATGGTGTTTTCGGATAAAATCCTTATTTGCACTCACCTGTTAATTTGTACAGATGAATTATAACAAGTTAAATTATTAATGTCAATAAATTTAAGGGAGGAATTATGGAAAAAGAATATTATTTAGGACTAGATATGGGAACAAGTTCAGTAGGATGGGCTGTAACAGATAATAAATATCGAATTTTAAGAAGAAAAGGTAAAGATTTATGGGGGATTAGAGAATTTGAAGAAGCGAGTACTGCAGCTGAAAGAAGAACACATAGAATTTCTAGAAGAAACAGACAGAGAGAAGTAACAAGAAGGGCTTTAGTAAAGTCTTATTTTACAAATGAATTAGAGAAGGTAGATTCTAACTTCTTAATCAGATTAGATAATAGTAAGTATTATGAAGAGGATAAGAATGAAAAACTAAATAGTCCTAATGCTATCTTTGATGATAAAAACTATACAGATAAAGATTATTATAAGGAATATCCTACAATTTTTCATTTAAGAAAAGAATTAATTGAAAATAATCATGCACCTTATGATGTAAGATTAATATATTTAGCAGTAATGAACTTATTTAAAAGAAGAGGGCACTTCCTTAATTCTAGTTTAACTATAGAGAATGCAAGTTCAAACATAGAAATTAATGATGCTTATAACGAATTTATTAGCACAATTGATGAAACTATGGTTGGAGACCTATCTTTAGTATTTCCACATGATAATGAAATAACTAATGAGTTGCTTTTAAATTTAAGAGATACATTAGCATCATCAAAATTATCTAGAAAAGCAAAAAGTGAAAAAGTAAGAGAACTTTTAAAAGTTGATAAAAAGAGTAAGAGAGAGATAGAGGTCATTAATGGTTTTGTTGGTTTGCAGGTAGACTGTAATAAGCTTTTTGATATAGATAAGACTGATAATGAGATTAAGGCAAAGTTTTCAGATTTTTCATATTCAGAGTCAGAACCAGAAATATTAGAAAAACTAGGTGATGAATATGCTCAAGTTTTATTAGCTATTAAGAAAATCTATGATATTGGAACACTTGTAGAAACACTTAGAGGCAAGAAATATTTATCATTTGCTAGAGTAGAGGATTATGAAAAGCATAAGAAGGATTTAGCAATTCTTAAGAAGTTAGTTAAAACACTTGGTCCAGAAGCCTATGATGAAATGTTTAGATCAGAAAAGGCAGGTTCCTATAGTGCATATGTAAATTCTAATAATAGTGATAAGAATGAGGGTGAATCTAAAATCAGAAGAGGTATTAGATCCGATTATGATACATTCCGTAAGTATGTGCAAAAGGTGTTAAAGAATGTAGAAGATTGTGAGGATAAGCAGTATATTTTAGATTCTATTGAAACTGAGAACTTTATGCCAAAGCAGTTAACGGCAGCAAATGGTGTTATTCCTAATCAGCTTCATGCCGCAGAATTAAAAGTTATACTTGATAATGCATCAGCTTATCTTGATTTCTTAAATGATAAGGATGAAAGTGGTTTAACAGTTAAAGAAAGAATTTTAGAGTTGTTTACATTTACATTGCCTTATTATGTTGGACCAATTTCATCTAGTAAGGATTCTAAAGGATGGGCTATTAGAAGAGCTGGAATGAATACTAAAACAATATATCCATGGAATTATAAAGATGTTATTGATGTTGAAAAAACTAGAGCAGAGTTTATTCAGAAAATGGTAAGAAAATGTACATACTATAGAGAAGAGCAGGTATTAGCTAAATCATCAATGAAATATCAGAGATTTGCTGTATTAAATGAAATTAACAATATCAGAATTGATGATGTAAGAATTGATAATGAATTAAAGCAGAAACTTTATAATGAGGTTTATAAAAAGGGAAAGAAACCAACAAGAAAAGCTGTTGAAAAATACTTATTTAATAATGGAGTTTCTAAAAACGCAACTATTACAGGTATAGATAAAGAAATTAATAATGGACTTACTAGCTATGGTAAGTTTAAGGAAATATTTGGAGAGGATATTGAGAAAGATTCAATCAAGACAGTAATTGAAGATATCATTTTTAGATGTACTATATTTGGTGATTCTACGGAAATGCTTAAGGATTATATCGGTAAGACATATCCTGAGACTCAGTATCCAGCTTTAAATGAAAAGAATATTAGAAAGATTGTAAGTTGTAAATTTAAAGATTGGGGTAGATTATCTGCAAATGTTCTAGACTTAAATGGATGCAATAGAGAGACAGGCGAAGTGTATTCTATTTTAGATGCTATGTGGGACACTAATAATAATTTTATGGAATTGTTACACAGTGATAAATTTGATTATAAAGAACAGTTAGAAGCTATAGAGGATAATGCTATTAAGACTTTATCTGAAATAACACCTCAATTTTTAGATGAGTTTTATTTTAGTGCACCAGTAAAAAGAATGATTTTACAAACAAGTAAAGTTATTAACGAAGTTTGTAGTGTCATGAAATCTGAACCAACTAAGATTTTTATTGAAATGACAAGATCTGATGATGAAAAAGGTGACAAAGGTAGAAAAGATTCGAGAAAAAATGATCTATTAAACAAGATAAAAGAAGAGTTTGATAATAAGGATTATTGGACAAATCTTGTCAATGAGGAAGCTAAATCAGGACGTCTTAAATCCAAGAAAATGTATCTATACATTAAACAGATGGGAATGGATATGTATTCTGGTGAAGAAATTGATTTAGATTATCTATTTGATGATAGTAGATATGATATAGATCATATTCACCCACGTCACTTTGTTAAAGATGATAATTTAGAGAACAATTTAGTTCTTGTAAGTAAGAATGCTAACCAAAATATTAAGAAGGATTATTATCCTATACCAGACACTATAAGAACTAATCCTAAGGTAAGAGCTTTATGGGAAAGATTACATGAGGCAGGTTTGATTAATGATGTTAAGTATGCAAGACTTAAGAATAATCAGCCATTTACAGAGGATCAGTTAGCAGGATTTATTGCAAGACAGTTAGTAGAAACAGGACAAGCAACTAAGGGTATAGCAGATATATTAAAGATGACATTACCAAATTCTAAGATAGTTTATTCTAAGGCAGGTAATGTTTCTGAATTTAGAAAAATATATGAGTTTAGAAAGTCAAGAATAGTTAATGAATTCCATCATGCTCACGATGCCTATCTTAATATTGTAGTTGGTAATGTTTATTTTACAAAATTTACAGATAGTCCTAGAAACTTTATTAAGAATGAATATGAAAAGGATAAGGAAAAGAATAACTATCATTTAGCTGTAAAAAAGATGTTCCAATATAAAGTTGAACGTAATGGTTATGTTGCTTGGTTACCTGAAAGAGAAGGAGCTGACTATGAGCCAACAATTAATACAGTAAGAGAGATGATGGCTAAAAATACTCCTATTCTTACAAGACGTAGTTTTGAAAAGCAAGGAGTAATTAATAAGGTAACACTTTATGGCAAGAATAAAGCAAATCCTGAGAGTTATATACCTTTAAAGACAAGTGATCCTAAAATGGCTGATGTTACAAAGTATGGTGGTTTTACTAGTGTTAATATTTGCTATTATTTCCTAGTTGAACATGAAGTGAAAGGTAAAAAGATAAGAACTATAGAATGTTTACCAGGATATATGCAGAAGAGGGTAGAAGATAATCCTAATGAACTTGAAATGTTTTGTGAAAAGGAATTGGGCTTAAAGAATTTTTCAATAAGATATAGAAAGATTAAAGTTCAGTCATTATTGAAGATTGATGGTTATTATGTGTATATAACAGGAAAGACTAATAAACAGTTTATTATTCAGAACGCAGTGAACTTTAAAGCTTCAGTTGATTGTTATGAGTATATTTCGTATATTGAAAAATACATAAATGAAGGAAAAAAGAAAGAAGAATTAGACTACGATAAGAATGTTAGCTTATATGAGATAATCTTAAGTAAGTTGGAAAAAACACTATTTAAAAATAGAATAAATAGTATTTATAAAAAATTATTAGAGAAAAAGGAATACTTTGAAGAATTAGAAATAAATGATCAAGTAGAGGTTTTATATCAAATAATACAATCTTTAAGTATAAAAGGTTCTGATTGTGATTTGACATTATTGAAAGAATCAAAAAATGCAGGAAAAATGTTAATATCAAAAGAATTAACAAAATATACTGTGTTTAAACTTATCAACCAATCACCAGCAGGAATCTATAAAGATCAGGTTGTTGATTTAAAAACTGTATGAGTTGGAGAACAGTAGTAATAAGCAATAGTGCTAAACTAGATTATCAAATGGGTTATATGGTTGTTAGAAGAGGCGACGTTGTTAAAGTTAATGTTGATGAAATAGAGACATTAATGATTGAATCAACGGCTGTCTCTTTAACAGCAGCCTTACTTAATGAGCTGGTGAAAAGAAAAGTAAAAGTTATTTTTTGTGATGAAAAACATAACCCGTCATCAGAATTATTGGCTTATTACGGTGCACATGATACAAGCGCAAAAGTTAGAAAACAAGTGAACTGGAGTACTGATATAAAAAGAGCAGTATGGACAGAGGTTGTTTCAGATAAGATTAGAAAGCAGGCTGAACATTTAGAAGAAAAATGCTTACACAAAGAATCTGAAATGCTATTCAACTATATTAAAGAGATGCAATTCGGTGACGCAAATAATAGAGAGGGACATGCTGCTAAGGTTTATTTCAATTCATTATTTGGTAAAGAGTTTTCTAGGTCAGATGATAATAGTACTAATGCAGCTCTAAATTATGGTTATACAATAATTTTGTCAGCGTTTAACAGAGAAGTTGTAGCAAATGGTTATTTAACACAATTAGGAATATTTCATGACAATATGTTTAACTCATTTAATTTGGCATCAGATTTAATGGAACCATTTCGAATTTTGATTGATAGAATTGTTTTTAGGATGAATCCAGAAAAATTTGAACATGATGAAAAAATGGAAGTGCTAAAGGTCCTTCAAACAGAAGTTAAAATTGCAGGAAAAGCTGAATACGTAGATAATGCAATTAAAATATATTGTCGTAGTGTTTTTGATGCTTTAAATGATAATGATGTATCATTAATTAAATTTTATAATTATGAATTATAGGTATATGAGAGTTTTAGTGATGTTTGACTTGCCTGTTTTAACAAGCAAGAATATGAAAGATTATAGACAGTTTAGAAAGTACTTGATTAAATCAGGCTTTTTGATGATGCAAGAATCTGTATATTGTAAACTTGCTCCTAATTCTGTAGCAGCTGATTCTATAGTTGATAATATAAGAAAAAATAAACCACCAGAAGGCTTAGTTCAAGTGCTAAAAGTGACGGAAAAACAATTTTCTAAAATGGAATATGTTGTTGGTGAAAAAAGAAAAGACATTATAGATTCAGATGAAAGGTTGATTATTTTATGAGAATAATAGAGTCTGATTTAAATATTAATGTAGATCTAGCTGAGAATAAACCAGTATGTTTAGTTGTAGAAAATAGAAAGTGTTATTCTGACTTACTTAATCAATTATGGCTAATGGATATTGGAGATGTTAATGATATAAGAATTTCTGAGAATGAAGATGAATTAAAGTTTTCTAAAATTGGAAGTGTAATATTAAATCCATATTTGCTAGATGCCAATGATAAGAAAATATTAAATAGGATATATCAAGAAATAAATGATATAGCTATAAATGATAATGTTAATGAAACATTAAAAATAAAAGAGCAGATAATTTCTTATATGGAAAATCTAATAAACTCAGTATCATATCCTTTGATGTATAATTTGGATTTTGATATAACAGTTTTGTTGAAATTATTATCTACGAAAATAGACGATAATTGCGATTCTTTGTTAGAGAGGATTATTAGTTATGTTAAATTGTATCATCAGGTTTTATCAACAAAACTTTTTATTTTTGTTGGTTTAAAATTATATCTTTCAGATGATGATATTGTAAGTTTATATGAAAATCTTAAGTATGAAGATGTTTATTTACTAGATATAGAAAATAAGCAATATGGAATACTTGAATATGAAAAAACATTTATTATAGATGATGATAATTGTATAATAGATGTGTAATGAAAATGCAAATTAACAGCATATACCAGTATGTTAAGTTTGTGGACGACCTCATGATTTGAGGTTTGAGAACCTTGTTAATTTGTATATGACTTAA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GAATCAAAAACGATACATGAGCTGTTTGAGAACCTTGTTAATTTGTATGTTTATAAGAGGTGATAGTATGGAAAATATGAAATATAAAATTTATTTATATGAACTGAAATATAATATAGATATAAATAAATGGGAGTTGGAAAAAAATAATGGAGAATCTTATATAGAAAAGGTATATAGTGATCCGTTTGAGGCTTCTTATATTTGTGACGAATTAATTAATGCTTTTTATGATATGGATAAATTGGCACCAAGAGCGAAAGAACCTGTAGTCATACCTGAAATTAGAGTTTATAAAGGGAAAACTATGTTTAGAAAATTCCATTGGAGAATGTTGCATAAGTTCTTTTATAATAGTGAAGCACAGTATGAAGACATGAGATTTATAAGCGTATTTGACATATTAGTTATGAATAATAAACATATTGATTTAGATTGTAATTCTATTAAAGTTGATGAATATGAAATATCATGGGGCGATAAATTGTTTGTGGTGAATGGGGAAAATATGCAAATTAATGAATTTGATTAGTATAGTTTTCACACTAGCTTGCAAATACCCTATAATTAGATTAAGATAAACATCTGCAAATTAAGAAGATTAAAGAGGAATTTTATGAATACAGGATTTTTACCAATTACAAAACAGGAGATGCTAGATAGAGGCTGGGATCAGGTGGATTTCGTTTACGTTTGTGGCGATGCCTACGTTGACCATCCTTCTTTTGGTGCATCTATTATTACAAGAGTACTTGAAGCTAACGGTTATAAGATTGGCTTTATTGCTCAGCCGGATTGGAAGGATCCTAAATCTATAGATGTATTTGGCGAACCAAGACTAGGTTTCCTTGTTTCATCAGGAAATATGGATTCTTTGGTTAACCATTACACAGTAGCTAAGAAGCACAGAGGAACAGATGCCTTCACACCAGGCGGCGTTATGGGTAAGAGACCAGATAGAGCCGTAACTGTGTATTGTAATCTGATTCGTCAGACTTATAAGAAAAATGCAATCATTATCGGTGGTCTAGAAGCTTCTCTTAGAAGAATGGGTCATTATGATTATTGGTCAGATTCCGTAAGACGTTCCATTTTACTAGAGTCAGGCGCTGATATTATCAGTTACGGAATGGGGGAGCATTCCATTGTTGAAATTGCAGATGCCCTAAATTCAGGGCTTGATGTAAAGGATGTCACTTTTATAAAGGGTACAGTTTATAAGACAAGAGATGAAGATAGTATTTATGATGCTATTAGACTTCCGGATTTTGAGACTATCGAAGCTGATAAATTAGCATATGCTAAGAGCTTTGCTATTCAATATAAGAATACAGATCCCTTCCAAGCAAAAACTATGTATGAGTGTTACGGCGGAAAGACCTTTGTAGTACAAAATCCACCAGCACTTCCCCTTACTGAACTTGAAATGGATGACGTTTACAAATTGCCATATATGAGAGCCTATCATCCAAGTTATGAGGCAGCAGGCGGAATTCCTGCCCTTCAGGAAATTAAGTTCTCTCTAACTTCTAATAGAGGTTGTTATGGTGAATGTAATTTCTGTGCTTTAACAATGCATGAAGGTAGAATTGTTCAGGCAAGAAGTCATGAATCTATTATTACTGAAGCTAAGCAGATGATAGAAGACCCTGATTTTAAGGGATACATTCATGATGTAGGTGGTCCAACAGCAGAGTTTAGAGCACCAGCTTGTTCAAAGCAGATGACTAAGGGTGCTTGTGTGGGTAAGCGTTGTCTTTATCCAAAGCCATGTATTAATTTAAATGTGGATCATTCTGATTACTTAAAGCTTCTTCGTAAGCTTCGTAAATTACAGGGAGTTAAGAAGGTTTTTGTGCGTTCAGGCTTTAGATTTGACTATGTAGTTGCTGATAAGAATAAGGATTTCTTAAAGGAACTTTGCCAGTATCACGTTAGTGGACAGTTAAGAGTAGCTCCAGAGCATATCTCTAATAATGTCTTATCCAAGATGGGTAAGCCGGGAGTTGAGATTTATAATGAATTTGTAAAGGAATTTGAGAAGGTTAATGAGGATTTACACCTTAATCAGTTTATTGTGCCTTACCTTATGTCCTCACACCCAGGCTCAAAGTTAGAAGATGCCATAATGCTTGCTCAGTATCTAAAGAAGAATCACATTTCTCCAGAGCAGGTACAGGATTTCTATCCAACACCAGGTACAGTTTCAACAACAATGTATTACACAGGACTAGATCCATTTACATTATTACCTGTATTTGTTGAGCACAACCCTCATAAGAAGGCTATGCAAAGAGCACTTATTCAGTACTGGAAACCTGAGAATTACGACTTAGTAAAGGAAGCATTAAAAGAAGCTGGTAGAGAAGACCTTATTGGCTTTGGCGAAGAATGCTTAATTCCACCAAGAAAGATGACTTACACTTATAAGATGGGTAAGCGTGGAGATAAGAAGACTGATGCAGGAAAGAAAGCAGCTTTGGCTTCATCTAAATCATCAAACTCTAAGAGTGGCGGCACAAAGCATAATAGCCACGATAAGAATTCTCATAAAAATGTATCAAAGCATGATGGCTTTAAAGAAAACTCAGCTAGAAAAAAGAACGATAAAGCTAGAGATTCTAAATCAAAGACTAGAAGAAAAAGATAAGAAAAAAAGATAAGAAGAAAAAGATAAGTAGAGGAGCTTTTGAGAGTAATCTCATTGGCGCCTCTTTTATTTAGCCAATTAGTGTTAAGTTTATATATACATTAAATAATAGAATAAAATTGACAATATACTAAAAATAACATAAAATTAAATTAGATAAAGGATGTGAAAAATTAAAGAGATTAAGAGCTGATGTGAGAATTTTTTAGGGGGCTTTCTTATGAATAAGCGTACTTATAAAAATCAAATTAGCGTTTTCAAAGCATTGATAGGACTAGTATTAATGCTTTCTTTTGCTGTGCAGTTTTGTCTTAGTGATACATTTGCAAAGACCAATGATTACAGCGGCATTACAAACAGCAGCCAGATAAATGTGGAATTTAAAAATGGAATCTCAACAAGTCTTGAGGTTAGGGCTATTCTTCCAAAGGATTTGACGGTTTCCTATACGATAAATAACGTGACAACTGAGACCACAGACTTCACCCTTGAGGATGACATCGTGGCGCCTTTAAAGGGAGATTTCACCATCACAGTAAAGCTTGGTAATGTAACTAAAGTGGTGGTTGCAGCGCTTGATATTACTAATGATGAAAATGTAAGTCAGTATATCAACTCCAAATTAGAGACGGGAGATATCTCCCTATCCTTAAATGTGAGCAGCCAAACAGCAGATGCGAGCACAAACTCAAATGAGAGCGCAAGTTCAGATGCGAGCGCAAGTTCTGCAAGTTCTAGCTCTACAAGCACATCTAGCTCTACAAGTACATCTAACCTTGAAAGCTACAACCTAACTCTTAATACCGACAGTGCCAGCCTTATAAAATACGCTCTTACAGATTCAGAGCTTACCAGTGTTTTGGAGGGCACAAAGCTAACTATTGCTCTTGAAATTGACATTTCAGATACTGAGACTAATCGCTTAACTAAGGGTGGACAGGCCATTGAGGCCTTGCTTTCAACTAGCAATAAAGCCCATTATTTTAAGGTAAGTCTATATAAGATTTTTGATGATGATTATGAGAATAAGATTTTGGTGACAGAGCTTGATTCTCCCGTTAGCTTTACATTTTCAATACCAGAAAGTCTAATGAAGAAGGCGAAGAGCTTCAGTTTGGTTGCAAGTCATACTTTAGAGGACGGGACCATAGAGACCTTCGAGCTTAAGGACATGGATGATAATGAAAATACATACACAATCTCTACTAGTAAATTCTGTACCATGGCTTTTGTCTATGAGCAAAGACAAGAGATTGCAGCAAATGAGGACCTTACACCAAGCACAACTACTAATGAGGTGACTTATAACACTCCGCAAACTAGCGATTTCGGACACATTTTCATAATGATAATAATGGGAATTGCCATAGCTTTAATGCTTGCTATCTTTGTTAGAAAAGAGCTTAAAAACTAGTAAACTAGGATTGATTGTAGGAAAATATTTTCTTGAATATTCACTGTTGCTGATATATAATAATATACGCGATTATTAGAAGTTTATGTAGAAAGAGCTATGCGAGATAGCTAATAATCATAGAATCAAGTAAACTTTAATTAGTTTGGAGGATTAGTGAATATGAAGAGAACATATGCAATTAAAATTAAGAGTTCTAAGCTCCTTAAGACAGAAGAGCAGATTAAAGAAGTAGAAGATAGAATTAAGGAAACAGCTAGCGAATGCAAGTCTGTTGAATTATCTGACGAAGGTAAGATCGCTACAGTTGAAGTTGAGAAGATTGAGGATTTCGTTCCTGCACTTAACGCTGTAGTTAATGTTTTTAGAAAGATTGATGATAAGTCTGAAGTTTCATACAAGTTTGGATTAAACAATAACTAATAGAATCAATCTTACTTGATAGATTTTATAAGCCTGCAATCAAAGTTGCAGGCTTTATTTATGAAAGGAAATTACAATGGCTGATAAGAAGTTAATTGAAGAAATCAATAAAAGAAGAACCTTTGCGATTATCTCCCATCCCGATGCTGGTAAGACAACTCTTACAGAGAAGTTCTTGCTTTACGGAGGAGCTATTAATCTTGCAGGTTCAGTAAAGGGTAAGAAGACTGCTAAGCATGCGGTTTCTGACTGGATGGAAATCGAGAAGGAGAGAGGTATTTCAGTTACATCATCTGTTTTACAGTTTAACTATGATGGTTTCTGCGTTAATATCCTTGATACTCCTGGACATGAGGATTTCTCTGAGGATACATATCGTACACTTATGGCAGCAGATTCTGCAGTCATGGTTATTGATGCCTCAAAGGGTGTTGAAAAGCAGACAATCAAGCTTTTTAAGGTTTGTGTAATGAGACACATCCCAATCTTTACATTTATTAACAAGATGGATAGAGAAGCTAAGGATCCATATGAATTATTAGATGACATTGAGAATGTACTTGGCATTTCTACTTGTCCAATCAACTGGCCAATCGGTTGCGGTAAGGAATTTAGAGGCGTTTATGATCGTAATGAGAAAAATGTATCTCTATTCAAGGCTGCCATGAATGGTCAGAAGGAAGTTGAAACTGAAGTTTTATCAATTGATGATCCAGCACTTCTTGGTGAAATCGGTGATAACTTCATGGAGAAATTACAGGAAGACGTTGAATTACTTGATGGCGCAAGTGCTGAATTTAACTTAAAGGAAGTTCAGGCTGGTAACTTAACTCCAGTATTCTTTGGTTCAGCCCTTACAAACTTTGGTGTTCAGACATTCCTTGAGCACTTCCTTGATATGACAACAACTCCACTTGCAAGACATTCTTCAGAAGGCGACATCGACCCTGTAGAAGAGGACTTCTCAGCATTTGTCTTTAAGATTCAGGCAAATATGAACAAGGCCCACAGAGATAGAATTGCCTTTATGAGAATTTGTTCTGGTAAGTACGAGGCTGGTATGGAAGCTAACCACGTGCAGGGTGGCAAGAAGATTCGTCTTTCTCAGTCAACTCAGATGATGGCTTCAGAGCGTCATATTGTTGAAGAGGCTTATGCTGGTGATATTATTGGTGTATTTGATCCAGGTATTTTCTCAATTGGTGATACAATTTGTAAGTCAAGCAAGAAGTTTGAATATGACGGTATTCCTACATTTGCTCCAGAACATTTTGCTAGAGTAAGACAGATGGATACAATGAAGAGAAAGCAGTTCATTAAGGGTATCAACCAGATTGCCCAGGAAGGTGC</t>
  </si>
  <si>
    <t>MEKEYYLGLDMGTSSVGWAVTDNKYRILRRKGKDLWGIREFEEASTAAERRTHRISRRNRQREVTRRALVKSYFTNELEKVDSNFLIRLDNSKYYEEDKNEKLNSPNAIFDDKNYTDKDYYKEYPTIFHLRKELIENNHAPYDVRLIYLAVMNLFKRRGHFLNSSLTIENASSNIEINDAYNEFISTIDETMVGDLSLVFPHDNEITNELLLNLRDTLASSKLSRKAKSEKVRELLKVDKKSKREIEVINGFVGLQVDCNKLFDIDKTDNEIKAKFSDFSYSESEPEILEKLGDEYAQVLLAIKKIYDIGTLVETLRGKKYLSFARVEDYEKHKKDLAILKKLVKTLGPEAYDEMFRSEKAGSYSAYVNSNNSDKNEGESKIRRGIRSDYDTFRKYVQKVLKNVEDCEDKQYILDSIETENFMPKQLTAANGVIPNQLHAAELKVILDNASAYLDFLNDKDESGLTVKERILELFTFTLPYYVGPISSSKDSKGWAIRRAGMNTKTIYPWNYKDVIDVEKTRAEFIQKMVRKCTYYREEQVLAKSSMKYQRFAVLNEINNIRIDDVRIDNELKQKLYNEVYKKGKKPTRKAVEKYLFNNGVSKNATITGIDKEINNGLTSYGKFKEIFGEDIEKDSIKTVIEDIIFRCTIFGDSTEMLKDYIGKTYPETQYPALNEKNIRKIVSCKFKDWGRLSANVLDLNGCNRETGEVYSILDAMWDTNNNFMELLHSDKFDYKEQLEAIEDNAIKTLSEITPQFLDEFYFSAPVKRMILQTSKVINEVCSVMKSEPTKIFIEMTRSDDEKGDKGRKDSRKNDLLNKIKEEFDNKDYWTNLVNEEAKSGRLKSKKMYLYIKQMGMDMYSGEEIDLDYLFDDSRYDIDHIHPRHFVKDDNLENNLVLVSKNANQNIKKDYYPIPDTIRTNPKVRALWERLHEAGLINDVKYARLKNNQPFTEDQLAGFIARQLVETGQATKGIADILKMTLPNSKIVYSKAGNVSEFRKIYEFRKSRIVNEFHHAHDAYLNIVVGNVYFTKFTDSPRNFIKNEYEKDKEKNNYHLAVKKMFQYKVERNGYVAWLPEREGADYEPTINTVREMMAKNTPILTRRSFEKQGVINKVTLYGKNKANPESYIPLKTSDPKMADVTKYGGFTSVNICYYFLVEHEVKGKKIRTIECLPGYMQKRVEDNPNELEMFCEKELGLKNFSIRYRKIKVQSLLKIDGYYVYITGKTNKQFIIQNAVNFKASVDCYEYISYIEKYINEGKKKEELDYDKNVSLYEIILSKLEKTLFKNRINSIYKKLLEKKEYFEELEINDQVEVLYQIIQSLSIKGSDCDLTLLKESKNAGKMLISKELTKYTVFKLINQSPAGIYKDQVVDLKTV</t>
  </si>
  <si>
    <t>562982.SAMN02595332.HMPREF0432_00330</t>
  </si>
  <si>
    <t>GCF_000185645.1</t>
  </si>
  <si>
    <t>Gemella morbillorum M424 supercont1.1| whole genome shotgun</t>
  </si>
  <si>
    <t>TAGTTAAAGGATATATTAATGAACTAAACTTTGATGATGAAACTTTTAATCGTTTTAAAGATGAATTAGAACAATTAGGAAAAAATATTAATATTGGAGAATTCTTCAAAATCGAAACTACTACTATTCAAGATAGCGATTGGGAAAATTCTTGGAAGGATTATTTCGATATTCTTAATATCGGAGAAAAATTTGTAATTGTACCAACTTGGCGCGAGTATGAGAATGAGGAAGATAAATATGTAATCAATATTGATCCTGGTATGGCTTTTGGTACTGGTGGACATGAGACTACTTCTCTTTGTATTAAAAACTTAGAAAAATATGTTAAACCTCATGATAATGTTATTGATGTAGGTTGTGGAAGTGGTATTTTAAGTATCGCAGCAAGCTACCTAACTGATGGTAATCTTAAAGCTGTTGACCTTGATAAGCTTGCTGTTGACGTTTCTCGTGAAAATTTCGCCCTTAATAATCTTGAAAATCGTATTGAAGTAGAGGAAGCTAGCCTTCTTACTAAAGAAACAAAAAAATATGATGTTATAGTTGCTAATATATTAGCTCATATTATTGAACTTATGTTGGAAGATGCTTATAAACTACTTGAAGATGGCGGATACTTCATCACTTCTGGAATCATCAAAGATAAAAAAGATGAATTACTAGAAAAAATGTTAGAACAAGGTTTCAAACTTGTTGAAGAAACTTCAGATAACGAATGGTACTCATTTGTTGTAACTAAATAAAGTTAATTAGAAAGAGACTAAAAATAATATTTAGCCTCTTTTATTTATATATTATTTTGATTTTGGTAGTTCAATAGCGTTACATGTTGAACCTTTAGTTAAGTCATTGTTTACATCTATAAAATGTTTTTATAGTATATGTTTAAAATATAACTAAACTTATATAATAATATTAAAAATTTATTCTTCTTAGCTATGTTTTGCACTTAATTATGAATTGATATTTACACATTGTTTTCATTATTTACATGTTAATATTATTGCTTATTTTCAAGGACTTAATTATTGAAATATTACCATATAATATCAATAATATTACTTGAATATTTCAATATATTGTGCTAATATTATTTTTGCGGATAACGCAAAAAATAAAAATTAAATATATATAGGAGGAAAATTATTATGGAGAAAGAAGCTAAAAAGATATTTTGGTATACATTAGCTTTTATGGCCTTCTCTACTGTTTGGGCATTTGGTAACATCGTTAACGGTTACTCGGAATTTGGCGGGCTTAAATCTATTTTCTCATGGGTTTTAATCTTTGCTATTTACTTTATTCCATATTCACTTATTGTTGGGGAACTAGGATCTACATTCAAAGACGCTGGTGGAGGTGTTAGTTCTTGGATTAGCGAAACACACAGTAAATTATTAGCTTACTATGCAGGTTGGACAATATGGGTAGTTCATATGCCTTATATTTCTCAAAAACCATCACGTATTATTGCGGCATTCAGTTGGGCTATATACAGAGATAACCGCATTAGTAAAATGGATATTACATTTGTGCAAATTATTTCACTTGTAATATTCTTAGTAGCGTTATTTTTAGCTGCAAGAGGAATCAACTTCATTAAAAAACTTGCAACATTAGCAGGTTCGTCAATGTTTATTATGTCGTTATTATTCATATTTATGGCTATTTCTGCACCATCTATTACGGGTGCAAAAACTTATAATATCGATTGGTCTTTAGATACATTTATGCCAACATTCGATGTTAAGTATGTAACCTCAATAGCTATCTTAGTCTTTGCCGTCGGTGGCTGTGAGAAAATTTCGCCTTATGTTAATAAGATGAAAAAACCTTCAACTGATTTCCCGAAAGGAATGATGACTTTAGTTCTTATGGTTGTAACAACAGCTATTTTAGGAACATTCGCACTTGCTTTAATGTTTGATACTAATAATATTCCAAAAGATTTACTAACTAACGGTACTTATTATGCATTCCAAACATTAGGTAACTACTACGGCGTTGGTAACTTGTTCTTAGTTATTTATGCAGTAGTTGATTTTATCGGGCAAGTTTCTATCGTTATTATCTCGATCGATGCTCCATTACGTATGCTATTAGGAAGCGCTGATGAGCAATATATACCTAAAAAATTACTAGTTAAAAATGAAAACGATGTTTACACTAATGGTCTAAAACTAGTTGGTGTAATCGTATCTATCCTTATCATAATTCCGATGTTTGGGATTAAAGAGGTAAATGAGCTGTTCAGATGGTTAGTTAAATTAAACGCTGTTTGTATGCCTCTACGTTATTTATGGGTATTTGCCGCTTATATTTTCTTGAAAAAAGCAGCAGAGAAATTCCAATCAGAATACAAATTTGTTAAAAATAAATATGTTGGTATTGGTTTAGGAGCATGGTGTTTCTTCCTTACTGCATTCGCTTGTATCACTGGAATGTATACACCAGGAAGTCCATTCCAAACAGCAATGAACATTATTACACCAATAGTTCTTATCTCACTTGGTTTAATTATGCCTCTTCTTGCGAAAAAAAATAATAGTAAATAAGTATATTTATCTCCCTACAATGTATGGAGGCCAAGATATACAATTATAAAATGCTAAGTAACGTTTAGATACTTAGCATTTTCTTTTTATTATTAGTTATTATATTTAAAATACTTCCTTCTTTTAATCCACCCTATTACACTTATACTAAATCTTATAATTATCATTATAGCAGTTAATACTAATAAAACTATATTTAATTTGAAATAAAATAATGTACTTCCATCATCTGTCGTAAAAATACTAACAAAAAAGCCAAGAGATGCCCACGGCATCACAATAAGACATTCTAACAATAAACTTACTATATTATATATTTTCCACTTTTTTGATAACCATATTTTTTCTTGTTTGTTTTTTCTTTTTATCAACATACGGATTAATATTAAAAAAAGTACTAACTCTATTAAAAAATATCCATTTAAAGCAAATAAAAGCATAACCTCTTCTTTTATATTCATAACTTCCTTAATCTCCAATACCCAATTTAAATTTCCAATTACCCTACATTATAATTTATATTAATATACTTTTCAAGAAATATTGAACTACTCATTTCTTATTAAAATCAAAGCACTTTTACTATTTGTACTTCTATTATATAATTATATAGAAATATATTTTAAAACATCTCAATTATTTGAAAGGAGTGAATTTTTTGGAAGTTAATAGATTACATGTCGACTTTGATCTTCAAAGTAGTTATGAACCAAAAGGAGACCAAGTAAATGCTATTCGTGAACTTACCGAGGGACTTAATAATGGTGAAAAATATCAAACTCTTCTTGGGGCTACAGGTACTGGTAAAACTTTTACAATTGCTAACATTGTAAAAAATGTTGGTAAACCTACTCTTGTCCTTGCTCACAACAAAACATTAGCTGGTCAGTTATACAATGAATTAAAAGAATTTTTCCCTAATAACCGTGTTGAGTATTTTGTATCTTACTATGATTACTTTCAACCCGAAGCATATGTTCCTTCAACGGACACATATATCGAAAAAGATTCTTCTGTCAATGATGAAATAGATAAACTACGCCACAGTGCCACATCTTCATTATTCGACCGTGATGATGTTATTATTGTTTCTAGTGTCAGCTGTATCTATGGTCTTGGATCTCCAGAGGAATATTCTTCACTTGTATTATCATTACGTGTCGGAGACGAAATTAATCGCAATAAAATATTAGAAAAATTAATTAATATTCAATATATGCGTAATGATATAGATTTTATCCGTGGAACTTTTAGAGTACGTGGTGATGTTATTGAAATCTTCCCTGCATCACGAAGCGAAAATTCAGTTCGTATAGAAATGTTTGGTGATGAGATAGAACGTATCCGCGAAATCAATTCTCTTACTGGAGAAGTTCTTTCTGAACTTAATCATATAGCTATTTATCCTGCGAGCCACTTCGTTGCAGGTGAAGAAAAAACTAAAGAGGCTATCAAACGTATTCGAGCTGAACTAGAAGATAGACTAAAAGTTTTTAATTTAGAAAACAAATTGTTAGAAGCACAACGTTTAGAACAGCGTACTAACTACGACCTAGAAATGATGGAAGAAATGGGATTTTGTTCAGGAATTGAGAACTATTCACTACATTTAACATTGCGTGAACCTGGTTCTACTCCTTATACATTATTAGACTATTTCCCTAAAGATTGGTTGCTTGTTGTCGATGAATCCCATGTTACCCTACCTCAAGTAAGAGGTATGTTTAATGGTGACCGAGCTCGTAAACAAGTTCTTGTTGATTATGGTTTTAGGTTACCTACTGCTTTAGACAATCGTCCACTAAACTATACAGAATTCGAAAATAAATTAAACCAAGCTATTTTCGTTTCGGCTACACCTGGCGATTACGAATTAGAACATAGTTCTAAAATTACTGAACAGATTATTCGACCTACCGGGCTACTTGATCCAATAATTGATATCCGACCAGTTAGTGACCAAGTGTTCGATATAACTAAAGAAGCTGAGAAAATTATCGAAAAAGGTGAACGTGTTCTTATTACGACACTTACTAAAAAAATGGCAGAAGCCCTTACCGCTTATCTTAAAGAAAATGGTCTTAAAGTAGAATATTTACATTCTGATATTAAAACTTTGGAGCGTACAGAAATAATTCGAAACTTGCGTCTTGGAAAATTTGATATTCTTGTCGGAATAAACTTATTACGTGAAGGTCTTGATATTCCAGAAGTATCACTAGTTGCTATATTAGATGCCGATAAAGAAGGGTTTTTACGTGGTGATAAGGCATTATTACAAACAATCGGACGTGCCGCTCGTAACGCTAATGGACGTGTAATAATGTATGCTGATAATATTACACGAAGCATGCGTAAAGCGATAGATGAAACTAATCGTCGTCGAGAAATTCAAATGGCTTATAATGAAGAACATGGAATTACTCCACAAACAATTATTAAAGGTATTCGAGATAGCATTAGTGCGAAAAAAGAAGTTCTCCCAGATGAGTCTGTAGAACTTGCACAAGATACAAATATTACTGATGATAATATAGAAGAACACTTAGCAGAACTAGAGCAAGAAATGTTCGCTGCTGCTGGAAAATTCGACTTCGAACGTGCAGCAGTTCTTCGTGATACTATCGCTGAGCTAAAAGAAAAATACAAAATTTAAAATAACAGCTAGATACTAATTTAAACATTATATCTAGCTGTTATTTATTATAACTTTATTAAAATTTCAATTCCCACTGTTTATTTTTTAATCTCAACTAAATGCCCATCTTCCATGCGATAGACTCTATCTACTTTATCCAATAAACGTGTATCATGAGTAATCATAACAACACCTTTATTTTGTTTGTGAGCAATTTCAGCTAATAAATCTGCCACCTGATGAGCACGATTAGTATCTAAACTCGCCGTTGGTTCATCTGCCAAAATAACTCTAGGATTATTGTATAGCGCACGTGCTATAGCTGCTCTTTGACGTTCTCCTCCTGATAATTCTTTCGGATAAGAATTTTTTAGCTTTTCTAGTCCTAACATATCAAATAGTTCTTTACGATTCATCTTATCTTTTTCTAGAGTGCCCAACTTGTCTATCAAGTCTAATTGTTCTCCTACTTTTAGAAATGGAATTAGATTAGACGCCTGTAATATAAATCCAAATTCTTCAAAGCGAAGTTCTGTTTTTCTCTTTTCATTAAGATTAGTTATATTTTCTCCACAAAATGTTATTTCTCCACTTGTTGCTTCTTGTAAATTTCCAAGAATAGTTAAAAAAGTCGTTTTCCCAGAACCTGAAGGACCTATAATAGCAACAAATTCTCCTTCATTTAGATAAAATTCAGTTGGATATAATGCTGTAAATTGCATATCCCCATCATTATATACCTTAGTTATATTAGTCATTGTTATTAGATTCATTATATTCCTCCTATTCAGCTATTGCTTTAATTGGCGATATTTTTAAAATTTTTGGTAGTGAGATTAATCCACCAATTAATGATACTAAAATAATAGAAATACTAAGTATCGAATAAGCTAGCCAATTTACTTCAAAAAATAGTGTTTTAGGAATAATATATTTTGTTCCTAATACAGCAAGTAAAGCAGTTCCTACGCCAACACTTGATAAAATAAGAATCTGCCAAAATAATGCTGACACAATATCTTTAACTTTTATACCTTGGGCTCTCATAATTCCGTAAAGCCCTAATTTTTGGATAGTGATAATGTAAATAAAGATACCAATAACTAAACTTGTGATTAACACTAATGCTCCTATCATTCCAGCAAAAACACTATTTTGTGCTAAGTATCCTGGTATACTCTTAATTACTTCGTCCGTATTTAGCTGTAACAAGCCATCTCCAGCTACTTCTCCATCATTAACTTTTACTATCGCTGATATCGCTTTACTACCGTTTATAGTTCCTTTTATAGTCCAATATGTTTCCAAATTTGTATATATTGTAGTAGATGTTAAAAATTTATTATTTTTTGTTATTCCTACAATTGTATATTCATCTTTACTACCATTAATAAATATTTTACTTCCTAACTGTATTCCATAATTATTAATAGATTTATCTGCAACTATTTCAGTATTACTAGAAGGGTACCTTCCATCTTCTAGTTTTGGAATAATCTTACTATTCCATTCTTGCGCGAAGATAGAAACATTAATTTTCTTATCATTATTTTCTAAGTTCACTACAGCTGGAGTATATCCCAAAGGAACAGTATTTTCATCCAAATTATTTTCATATTGATTTTTAGGAATGAACGATGCCGTTAAATTTTTGTTAGCATATTCCGATAGTACTACAGAACGTGCTTGCCAATTATCTATTGCCGACCTATTATCTTTCATTAAGCCTAATGCTAGACTTGTCATGAAAAAGACCATGTACGTTATAAGAAAGGTGATTGCCACAACTAATAGATAACGCAACTTATTGTATAATATTTCTTTTAATGCTAAATACATATATCAATAACCTCTTCTATTTTTATTTGTTTCTTAACATTAACATAAACCCATTCATTCAGCAATTAATTGAATTTTATATTTTAAAAAAATATTCCATTTTTATTTTTTATGGTATAATGTAATAATAGACTATTACTTTAGTCAACCTCATTTTTAGTTAGGAGATGTTAAAATGATAAAACAAAATATTGGAATTATATATGGTGGGAAAAGTGCTGAGCATTCTGTATCACTATTAACAGCAAAATCAATTATTAATGCAATCAACAAAGAAAAATATAACGTATTCCCTATCTTTATATCTTTAAATGGAGAATGGGCTCGCGGAGAAAAAATAACATCTGAAATAAAAGATCACAAAGAACTTATCTTCTCTAACTTTGATAATGATATAAGTGGATTACTATTTGAAGATAATCATAAATTTGATATTGTGTTCCCTGTTTTACATGGACCGAACGGAGAAGATGGAACAATTCAAGGTTTATTAGAAATTATGGATATTGCTTATGTTGGCAATAATGTACTATCTAGTGCGGCTGGTATGGATAAAGTAATTATGAAGCAATTATTTGCAGCATATGATTTACCACAATTACCATACACTCACTTTATCGAGTATAACTGGAAAAAGAACAAAAATAAAATTATTAAAGAAATTAATGACAATCTAAAATATCCTGTTTTTGTTAAACCTGCAAACTTAGGATCATCTGTAGGTATCAGTCGTTGTAATGATGAAAAACAGTTAATAAAAGGTATTGAAGAAGCTCTTAAATTCGACAAAAAAATTGTTGTTGAACAAGGTGCTGTTGGAGCAAAAGAGATTGAAGTAGCTGTTCTTGGATACAATGAAGTAAGAACTACTGATCCTGGTGAAATCGTAAATATTTCTACGACTGAATTCTATGATTATGAAACTAAATATACTGATGGGCAATCTCGCATGGATATCCCAGCGCCTATTGATACAGCTTTATACTCAGAATTTAGAGAAATGGCAGAAACTGCATTCCGTGCAATTAGTGGTTCTGGTTTAGTACGTGCCGACTTCTTCTATACTAAAGAAGGAAAAATCTTCATCAACGAAGTAAACACAATGCCTGGTTTCACTCCATTTTCAATGTTCCCATCACTTTGGGCAAATATGAATGTTACCTACCCTGAAATAATCGAAGAGTTATTCGATTTAGCATTAGAGCGTTACGAAGACCGCAAAAACTTATTAACAGAAGAATAGGAAATTACTATGAAATATTTTGTTAAAGACTTAGAAAAGATATTAAATGCTAAAAAAATAAATTTAGTAGATAATAAAGAAATCACAGGAATTGCTATTGATAGCCGAAAAGTAAAAGAAGGAGATTTGTTTATTCCTTTCTTAGGAGAAAATGTTGATGGCCATGATTATATCGAAAGTGCATTTGAAAAGGGTGCTGTCGCTTCATTATCTCTAAAAGATGATTTTGTAAGTGATAATAATATAATTTATGTGAATGATAGTTACGAGGCTATTCAAGGTCTTGCTAAACATTATTTAGAATACTTAAATGTAAAAATTGTTGCTATAACTGGAAGCAACGGAAAAACTACGACAAAAGATATAGTTACAAGTATTTTAGAAACAAAATTCAAAGTTCATAAAACACAAGGTAACTTCAATAATGAGCTAGGAGTTCCGCTAACTATTCTTGCCGCTCCAGAAGATAGTGACATTCTTGTGCTTGAAATGGGAGCTGATAACTTTGGTCAACTCGACTTCTTATCAAAATTAGTAAAACCCGATTATACGATAATTACTAATATCGGAGAAAGTCATATCGAATTTTTCGGCTCACGAGCAGGTATAGCAAAAGCAAAATTTGAAATTACAAATGGTATGAAAAAAGATGGCTTCTTCGTCTACAATGGGGACGAACCATTATTAAAAGAATTAGTAGAAAATTCTAGTATAAATGCTACTTCGTGTGGAGAAAATTCTTACAACGATATTATTCTAGAAAACTATACTATCACCCGTGATAAGATAGATTTCAAACTTAGTATCGATAAAAATAATTTTTCTACTACATTAAAAGGTAAGCACAATTTATTTAATATAATGTTCGCAGTAGCAATAGCTAAAAAAATTGGTTTAACGAATGAAGAAATTCGTCACGCAATAGATAATATTTCTAAAATTACTAATATGCGTTTAGAAAGTATCACATACGGAGAAGATTCGTTAATTATTAACGATGCTTATAATGCCAGTCCTACTTCTATGAAAGCTGCTGTTGATGTTATTAGTGATTTGAATGATTTCGAATTCAAAACACTTGTTCTTGGTAGCATGTTCGAGCTTGGACCAAATGAAGTTGAATATCATAGCGGAGTTGGTACTTATATAAATAACAATTCTCGTGATATTAATCTTGTTATTAGTATCGGCGACCTTGCAAAAAACATTACAGATAATATTAACAATAAAGATATATCAACTCTTCACTTTTCAACTGTTGAAGAAGTTACTGATTATCTAAAAGCTAATAAACACAAAAACGAAGTAATCTTATTTAAAGCAAGCCGTTCTATGAAACTAGAAACAATTATTAACGATATTAAATAAAAATAAAAGTTGAATACAGATAGCTTTTTATGGGCTATGTATTCAACTTTTTTATTTTGTCTGTTTTATTTAGAACAAAATATTTTTTTAGATTCAAAATTTACATATCTCTCAAACAATAAAATACCGTATTTATGCTTTTAAACTAATTCTCTTTATTTGACAATGTAATTATTAAAACTTTAATAATTAGTTATAATGAATCGGCACCGATTCAGCCAATGGCAATGAAGATAAATCTTTATTTGAACTTGATTGTAAAAATTAAACTCTTATATTTATTATAAAATTAGTTTTTAGAAAAATCAAGATTAAAAATATTATTACTATTATTAGTTAACTAAATCTACTAACTATAAAATTCCCTCTTTTTTCTTCTCTATTATTAACTTTTCTTTTTCATAAACTCCCGTCACAGATTGCTCTATTATTGAAAACTGAGATTGATTTGATAGATTAAAACTACATACTCCTCGACTAGCCGTTATACCAATTTCATTTAATTTAGATGTAAATTTTTTATTGGTTAAAAGATTTAAAATCTCTAACAATAATTTCACTTGTTCATCTATATCAATATTAATAAACTTATTCTTTACCTCTAATGTCAATAACTCAGTATATTTATTAGGTGTTTTTCTAATAAATATCCCAGTGTTCATTTTTTTTACGAGAGAATCATATAATTGAATATTTTTATCTTCAGTTATACTTTCCCATAGTTTTCCATCTTTATTTTCTTTTTTCCAATTTAAATATTTAGCTAACTCTTTTATATATGACTCACTATCTTTATCTAATATCACTTGAACTGCACTATCGAAAGTGAAATTATTATTAGTCTTCCCGCCTATATAGTAATTAAAGTTATTTATTTTTACTAGACTACCTATACATAATTTTCTGTATTTTATTTTTAAATCTTTTCCTGGCAATCTTGTCTGTGCATATTCTAATAGAGCTTTGTCATCTTTAATATTTTGCGAAATATATATAGGAATTGGTACTATTCTAGTGATTTTTTGTTTCCCTTTTTTCCCATCTAGAGTGTACTCAAAAATAGAATAATATGCTATCTTTATTTTTGTAAAGCCTCCATATTTACCAACATCTTTAATTTTACTATCAGTTGTTTTTAATGGGTAATATGTACCTTCTTTTGCTTTCTCTGCTACTTTTGCCTTATAGAGAGTAGCATCGTATAGAGCTCCTTTTTGTTCTGAGGTTCTTCTTGTTATTAAGATATTGTTATTGTTCATTGTTTTTTCTACTACATGAACAGTTTTATCCATTTCCCACGCTATTGTATTAGCGTTTTTTACATCTGTATAGAATAAGCCATTTAATGAATATCTTCGTGCATCTTTATTATTTTTTATAAAATTATGAACATTACGAGTAAATTTAACATCATAGACATTCCCCACTACTATACTTAAATAAGCATCCTTCGCGTTATAATAATCATTAATTTCTTGTACTCTAATCAATTTTTCATTATTTTCAGCCTTCCTATTCGCTTCCTTTATTTTCCCGAAACTTTGCCTAAATGAACTTACATTTTCTGCTTTTGAATAACAAATAGTAGTTTCTGGATTTAATTCTCTTAAAACATTTGAAATTACTTTTATCGCTTGTGAAGTTTCTACAAGCTGACGTGTGATAAATCCTGTTAATTCACCATTGCTAAATTCTTCTGTTCTTACTAAACGATTGTATTTTTCTTCGGTTATTAGTTTTTTCTCTTTTAAGAAACGCCAAAATATCTTGTTTTCTTTTGTTTGAAACTTGCTTTTGAGAGGAAATACATCTGCTTTCATATCATTACTAGCTTTGGTTACTAAAACTATATTATTAAAACTACCATCCTTCACTTTGCTTTGTGGATAAATGTGATCTATATCATATTTATTATTATTATCAAAAAGTTCTCCAAGGTCTATTTTTTTACCAGTATACATACAACGGCCTAATTGTGTATAATATAAATATAATTTCGTTGCTTTAAGTTTTGAAGGTTCTTCATTAATCAACCTGTTTTTATTAAGAGTAAAATCTAATGTATTCTTTAACTCTTTTTCCAATTCGAATATTTCATGTTCTCTTATAGTTTTATACTTAGTTACTAAATCATTTCGATTTAGAGTTGGTACTTTATAAGGAGCATTGTTTCTTTTTGTTGTTTCAATAAATATTTTAGTAGGCACACAGCCAATTATAGTTTTTAATTCTTCTACTATCCTAACTGTTTGCCAAATTGAACGCTTAACAGCTGGACTTGCATGAAGATTTTCTAAGATGTCTGGAGTTATTTCAGTTATATCATCTTTATTTTCTTTATTGTGATTTTTAATTTGGCTCATATAATCGAACTTATCAGCTAACAATTCCATAAAAAGAATTGTACCTTGTCTCATAGCTCCTATTATATTTAAACATTCACCTGTTTCTTCATTATACAGTTTTTCACTTACTAATTCTGTTAGAAGTTTTCTACTTAGTATTCCCCAATCTTTATAAGTTAAGCGTGACATTTTTTCTATTTCATCAACTGTATAAAAATCCCCATAAACTTTTGTTATTTTTTCTTTTATTAGCTTGCGTGATTCTCCATACAATGTAATCCACAAAATAATATTTTCTACACGTTCTTTATCGAATTTATCCGCAAGAATTTTTTTGAAATCACGATATGATTTCAGGTCATTTTTGACAATATTATCTATTCCTACAATTTCTCCCTTACCATCAATAAATCCTTCTGTTTTCAAAAGTTCTTTTATAGTTTTTTTAGTAACTTTTTTTCCTTGTTCTTTGAATAGCTTTGTTACTATAACATCACGTGCTTCTACACTGATTCTATTTCCTTCATATCTAAGCGCATTTAGCTCATTTAGTAAAGCATATTCAGAATACAATAATGAATTTTTTGGAAGAACATCTTCTCCAGAAAGATAAGCACACTTGTTTTTTAGGTTATTAACAAACGCCTCTGCGCTGGCACTTTCATCTATCACATCTTTGAAATTCCACGGAGTTACTGGTACGCTCTCCATACCTTTCTTACGGATTGCCCATGAATATCCTCCATTTTCTGTATTATGATGTGCATTCAACGGTCCTATGTAATATGGTATTCTAAATTCGAATAATTGAACAACTTTTTCTCGTGTGCTATAACCACTGTCATCTTTTTCAGCTAAAAAGCTATGGTATTTAGCAGCATTGTCTAAAATTTTCACAAGTTCTTCTTTATGTATTTGATAAGGAACTACCGAATTATCTTTTGTTCTTTGTAGTGGTAGAAAAGTTTCTAAGTCGAGTTCTTCTAAAATTGTAGTTTTAGTAGGGCTATCTTCTAATTTTTCTAATTCTTTTTTCAAGAATTTCTTGAAATCTTCATATGAGCAGCTTTTTCCTTCTTGGCTTCTATGTGTATAATTTACATAGTTTGTTCCTTTTTCCTTATCTTCTTTAAAAATTGTAAAATAAACTTCCTTTTTCTTATCCTCGGACAATTTGCTATCAATTTTTACTAATTTTTTTAGATTTGCTAAATCATCTTTATGTTTATTGTATAATTCTACTTTTGATTCTGATATTGTTTTCCCTTCTTTTTTTATATCAGCTAAAACTATACTATCATATACTAATTTTGCTAAATCTAGCAACTCTATATAATTTGATAAAATTTGTTCATAGTCTGGGCGTACTTCTTCATAGACTTTTTCTTTAAATGAAATACTTTTTACACTATTATCTAATTCTTTATACTCTTCTATATCATATAGTTTATCTAGTGAAGTTTTACCTCCAAAAACTAATTTAAAAATCTCTTGAAGTTGTTTTTCCTTAGGATACAATTTTTTTACATCATTATTCTTATCTGACAAATTTTTCTTTTCTAAAGCAATTTTTTTCAAACTATGTATAACTTCATCCGTAACTTCAAAATTAATCTTCACTGTCTCTAGTTCTAATAATTCTTTAATAACACTATCAATATTGCTATCGTTAAAGCTTTGACCTTGAAGTAGAAAATGCCCACGATTTTTCAGCATACTATGTACTGCCAAATAAACTTTTCTTATATCTGGATTTTCCTCTGTCGTAAGACTCAAACGAAGATGATAAATGGTTGGATACTCTTTATAATAGTCCTTATCTGTATAATCTTTATCATTAAAAAGTATATATTCATTCATTAGACTCTTATCTTCGAAATGATATTTACTTTCTTTAAGACGTAAAAAGAAATTAGGATCATTTTTCGAAACTTCTTTAGCGAATAGTTCTTCTAATAAGCTAATTCTCCATTTCCTTCTCGCTAAACGTCTACGCTCCGCTCTAAATGTACGTCTATCAACGGCAGTTTTTGCTTCTTCAAACAAACGAACTCCCCATAATCTCTTTTTATTTTTACGCAATAGTTTATAATTACTATCTGTAGCAGCCCAACCAATACTTGTTGGCCCAACGCCTAACCCCAAATACCATGTTTTATTTTTCATTTTTCTCTTCCTTCAGCTAAATAAGCATATTATCTACTATTCTAACATATTTCATAAAATAATTATACAAATTTTATCATATGAAAAATAATAATCCATAAAATTATGATATCGCATAACAACTCTGTATTATGTTATCAATCTATTTTTATGGATTATTATAAATTTACTCTTTATTTTATGATTTTATTAGTTATAAAACCCTGAAACATCATCAGTTAAATCAATTAAAATATTTTTCATTTGTGAATAATGTTCTAAAATTACTTTGTGAGTTTCTCGTCCTATACCAGATTTTTTGTATCCACCGAATGGAGCGTGCTCAGGAATTTGATTATAAGTATTTACCCACACTCTTCCTGTTTCTACTTTACGTGCGATATTTAATGCTCTTGTAATATTTTTAGAGAAGACCGCTCCTGCAAGACCATATTCACTATCGTTTGCCTGTTCAATAACTTCTTCATCATTTTTAAATTTAATCACAACTGATACTGGTCCAAATACTTCTTCTTGAGATATACGGCACCCATTGTGTACACCTGTTATAAGTGTTGGTTTAACAAAGGCACCTTTATCACAACCATTTTCTGTATATCGTTCTCCCCCAACGAGTACTTCTCCACCTTCTTTTTTGGCAATCTCAATGTATTTAATAATTTTTTCTGCTTGTTTTTCATCAATTTGGCTTCCCATTTGTGTTTCTGGATTTAATGGATCACCAATTTTTAATTTATTGAAACGTTCTTTAATTTTTTCAACAAATTCATCGTAAATTCCCTCTTGAACAAAAATTCTAGAACCTGCGCAACACACTTGACCTTGGTTAAATAGAATACCTAATTGTGCTCCATCTAGAGCTTTTTCTATATCAGCATCATCTAATACTATATTAGCTGATTTTCCACCTAATTCTAAAGTAGCAGGAATTAGTTTTTCTGCTGCTGCTATAGCGATTTTTCTTCCAACTTCTGTAGAACCAGTAAACGCTAGTTTATCTAATCCTGTATGATTTTTTAAGAATTCTCCCGATTTACTTCCACGTCCTGTAACAACATTTAAAACCCCTTTAGGAAGTACGTCTTGGATTAACTCTACAAATGTTAATAAACTTAATGATGTTAAGCTAGATGGTTTAATAACAATAGTATTTCCTGCTGCTAAAGCTGGTGCAAGTTTCCAAGCTGCCATTAAAAATGGAAAGTTCCAAGGAATTATTTGTCCAACTACCCCAATAGGTTCTCTTAATACTATACTTAAAAATTTTTCTTCTAAGACTGTTGCTTGTCCTTCATCTGCTAGAATACATCCTGCAAAGTATCTAAAGTGTTTAGCACTAAGCGGTACATCTACTGCCATAGTTTCGCGTATTGGTTTACCATTATCTAGACTTTCAGTAGTAGCTAAAAGTTCTGTGTTTTCATCTATAATATCTGCTATTTTATTTAAAATAGTAGCACGTTCACTTACTGTTGTTTTTCTCCAAGCTTTAAATGCCTCCCTGGCAGCATCTACAGCCTTATTTACATCACTTTCGCTTGCATCTGGAAAATTTGCTAAATATTCTGAATTAGCTGGATTATATGCTTCAAGGATAGCTTTATCTTCTGCATTTACCCATTCTCCGTTTATAAACATTTTAAAATTATCTTTTTTTAATTTTATCATATTGTTTTCTCCTTTTTTTGGTTTATATATATACTACCATCTAGAGTTAACGTTTACAATAATTCTGTTTGACTCTTTAACATCTAACTCAAATATCATTTTATTTTAAAATTTTTCTATACTAAAAATAATTCTTCAACTTTATTTTTTTCTAATTATTTCATGTTTTTACTAATAATAGGATTTATTATTTAAAATTATATTTCAATATTTTTTTATAATAAGTCTATAATTTTTTTGGATAATTCAATACTAAAATAAAATTAATTAAGGATTAAATTTTTGCATTAATACTTAGTTTTCTTAATAGTATCAATGATATTATATCTTTCAAATTATAAAAATACATGTTAAACTTAAAGTAAGAAATAAAGGGAGTATATATCATGAATAAAAAGAAAGTCTTTATAATCTGTTTTATTAGTTTTACAATTTTACTATCTAGTCTAATTGCTATATTCAACTATAAACAAGAAAAATATAATATAGTTAATATAAATGGTATACAAATAAAAGGGGATACTACACGTTATCCTGTAAAATTAGTAGAAAAAGTTGATGGAGATACTATTGTAGTGGTGTTTAATAATAAACAGTTAAAAGTTCGGTACTTACTTGTCGATACTCCTGAAACTGTAAAACCTGGAGTCTCCGTTCAAAAATATGGACCAGAAGCAAGTGAATTAAATGGAGAAATCCTAAAAAAAGCTAAAAATATAGAGTTAGAATTTGATGTGTATCAAAAGGAAGATAAATATCATCGAGCCCTCTGCTATGTGTATGCTAATGGTAAATCCGTTCAAGAACAGCTACTTATAGCTGGTTTAGCTGAAATAAAATATGTTAAAGAACCCGATACTAGATACTTGAAAACTTTTAAAAAAGCTCAAAATATAGCAAAAAGTAACAAGCGAAATCTATGGTCATAACTTTAAAAGCATATTTTAAGTATTAAAAAAACGACTACAATTTAACTTGTAGTCGTTCTTCTATTTACTTATTTTAATTTACTATTCTTATATGAGAAAGCAAAGTACACAACTATACCTATAATTACCCAAACGATGAAGATAATCCATGTTGTTAATTTAATACTGTATAATAATGCTGCGAATAGTACTATTGATATCATAGGTAATACTGGCATTCCTGGAACTTTGAATCCACGTTTTAAATCTGGATATTTTTTGTAGAATACAATTGTTGTATAACTTACTAAAGCAAATGCTATAATAGAAGCCACGTTAGCTAAGTCAGCTAATTGTCCTAATGGTAGGAATCCGGCTAGGATCGCTGTTGTTATTCCTAATCCCCATGTTACAGTTCCTGGAACATGGCTCTTGTTAACTTTTGTAAGGTTGTTTGGTAGTAAACCATCACGTGCGATTGTATAAGTAATACGAATACCTGCATAAATGAATGATAGAATACCTGCCATTAATCCAATTACTGCTCCAAGTGAAACAATACCTGCTACTCTATTTTGACCAACTTCCTCCAGTACGAATGCAAGAGCATCCCCTGTTCCTAATCTAGAATATTCAACAACACCTGTTAATACTAAACATACTAAGATATAGAATGCAGTACAAACAATCATAGTTATAATGATAGCTTTTGGTAATGCTTTTTCAGGATTAATAGTTTCTTCTGCTGATGTAGAAATAGCATCAAATCCAAGATATGCAAAGAATACCGTAGTTGCTGCAAGCATTACACCAGAAAATCCAGTTGGAGCAAAGTTGTTTGTCCAATTAGTAGGTTCAACATAAAATGATCCTACAACTATAAATAGAATTACTATCCCCACTTTAGCAACTACCATTAGGTTATTTACAAGTTTACTACTAGATGTTCCTTTTGACAGAATAAATGTAATTAATAATACAACTATTACCGCTGGAATATTACCATATCCTCCTGCTGAAGGTAAAGTATAAATTTCCTTCGGAAGATTTAATCCTAATCCCGCTAATAGGCGAGAGAAATAACTAGACCATCCATTAGCGATTGTTGCCGCAGTAAGAACATATCCACCAATAAGTACCCAACCAATAGCATAAGCAACTATTTCACCTACTGACACATAAAGATAAGTATATGTACTACCACTAGATGGAATTGTAGAAGCTAATTCCGCATAGCATAGGGCCGCTAAACAACACGCTAACCCTGCGATTAAAAATGAAAATATCACGGCTGGTCCTGCTTCTGATGAAGCTTTCCCTGTTAATACCAAAATTCCCGAACCTATAATGGCTCCAATACCAAATAGAACCAAATCCATAGTTTTCATCGTTGGAGTTAATGTTTTATTTCTTGATTCAGCTAATATCGATTCAATTGATTTTTTTCTAAAAATATTCATGATGTCCTCCTCAATGTATTAATAAATATTATTCACTATTAATGCTATTTATATATTATAACATAATTATATATTATACACCAAAAGTGAGTTTTATACTATAGACATTTTATATAGTAAATAATAAATATATTAATAAAGTGTTAAAAATATTTTATATATCCCTAATGTAATTGACACTTTAAAAGAGGAAGTAGATAAACCATAGAGACTATTTTCTACTTCCTCGATAACATAACTATTTATGTTTGTTTATATTATATAATCCTATAAAGCTTCTTCTACTGGAGTATATTCATATCCTAAGTCATCTGCAATAGCTTTAAATGTTACTTTTCCGTTAGCTACGTTAATACCAGGTACTAATTCTGGGAATTTAGCAACAGCTTCTTTAACACCTAAATTAGCGATAACTTTAACATATTTTGCAGTAGCATTACATAATGCGAAAGTAGCTGTTTGTGCAACTGCTCCTGGGATATTAGCTACAGAGTAGTGAAGAACTCCTTCTTCTACGAAGATTGGGTTGTCATGGCTTGTTGGACGACCTTCTGTATATTCAGTTGTACCACCTTGGTCAATCGCTACGTCCACGATAACACCACCATCTGGCATATCTTTAATCATTTCTTTAGTAACAAGTTTAGGTGCTTTTGCTCCTGGAATTAATACTGTACTTACTACTAAATCAGCTGTTTTAATTGCATTAGCAATGTTTAATTTGTTTGAGTAAACAGTTTCTACTTTACCACCAAAGATGTGTGATAATTCTGTTAAACGATCTAAGTTTACATCTAACATAGTTACACGAGCACCTAATCCTGACGCTGCAGTTGCTGCAGCTGTTCCTGCTACTCCGGCTCCGATAACTACTACATGTCCTGGTTGAACCCCTGGAACACCTTGTAATAATTTACCTTTACCACCTTGTACTTTAGATAAGAATCTAGTACCTTCTTGAATAGCCATACGTCCAGCTATTTCACTCATAGGTCTTAATAATGGTAATGTTCTACCAACTTTAACTGTTTCAAATGCAATACCGATAGTCCCTGTTTCTACCATTGCTTTTGTTAATTCTTCGGCAGCAGCTAAGTGTAAGTATGTATAGATGATTAATCCTTTTCTGAAATATTTATATTCAGATGGAATTGGTTCTTTAACTTTATAGATTAAGTCTGATTTATTCCATACGTCTTCTGCTTTATCTAATAAAACAGCCCCTACTTTTTCATATTCAGCATCTGAAATACCAGAAGCAAGCCCTGCTCCTTTTTCTACGTATACAGTGTGCCCATCGTGCACTAATTCAGCAACAACTCCCGGAATTGCTGAAACCCTACTTTCATTATTTTTTATTTCTGTTGGTACTCCGATTATCATTTCCCTAACCTCCTAATTTTTTTTCTGTACTATTATCATAACATACATCGTTTCATAATGAAAGCGGTTTTCGAATGAAAGTCTTATTGAAAGTATTTTCTATGATTAAATACTATTTTACAATTTTCAAACACGCTGTATTATAAGGATTCAGCCTTTATTTTACTATATTTTAATAATTAATTTTATTTAATTTTCTTAATGAAAAGAATGATGAAAAACAGATGCTTTTCATAACAAAGTAATTGTTATAACTATATTTGCAAATCAGATATATACAAATTTATTTTTAGTTAAACACCCTTTTAATACCTTTTTAGAAAATTATATAAAAATTAATTTTTACTAATTTTATTATTTATCCCTTATTTTTTTTCAAATTTGTATTAATTTATATAATACAAAATTTATAAATGTGTTATAATAGTGCCATTATTATTTTTTATAATAAATAACTTAATTATGGATATAATAATCGTCTTTTTTATTTTATCCTATAAAATTTATACTCAATTTCATACACTAGCATTCTGTACAATGCCAACAGATAATATACATAGAAAAAGATATATTAAATTTAAAAACTAAAACATAAAAAANNNNNNNNNNNNNNNNNNNNNNNNNNNNNNNNNNNNNNNNNNNNNNNNNNNNNNNNNNNNNNNNNNNNNNNNNNNNNNNNNNNNNNNNNNNNNNNNNNNNNNNNNNNNNNNNNNNNNNNNNNNNNNNNNNNNNNNNNNNNNNNNNNNNNNNNNNNNNNNNNNNNNNNNNNNNNNNNNNNNNNNNNNNNNNNNNNNNNGATATAAAATTATCAGTGAAGTTTTTTTATTAACGGCTATAGTACTCAACAATAAGTTGTTCGTTGATTTCTGGGTGTAATTCACTTCTTTCTGGTAGTCTTACTAATGATCCTTCTAATTTATCAGCATCAAAAGTTAAGTATTCAGGTACGAAGTTAGTTACTTCTACAGCTTCCTTAATAATTTCAAGGTTTCTAGATTTTTCTCTTACTGAAACTACTTGACCTGGTTTAACAGCGTAAGAAGCGATGTCTACTTTTTTACCATCTACAAGAACATGTCCGTGGTTAACTAATTGTCTAGCTTGACGGTTAGTTCTTGCTAATCCTAAGCTATAAACTACTGAATCTAAACGTGTAGCAAGTAATGCCATGAAATTTTCACCGTGTAGACCTTGTAATTTACCAGCTTTATCGAATAATTTACGGAATTGTTTTTCATTCATACCGTGTAGGTAACGAAGTTTTTGTTTCTCTTGTAATTGTAAACCATACTCAGATAGTTTTTTTCTTAAGTTAGGACCATGTTGTCCTGGTGCATAAGGGCGTTTTGCTAACTCCTTACCAGTACCGCTTAGTGAGATTCCTAAACGACGAGATTTTTTCCAAGTTGAACCTGTAAAACGAGCCATTATTGTGCTCCTCCTTTTTTCTTTTTGTTTTTATTTTGAGTAAAACAAAAAGCACGATTATCGTTGTTGTATATGTTATAAAACTGGAACTTCGCCTAGCAGCATAGGCTACGAGTTGCCACATTAGAAAATGTATAACATAGAGGCAATAACAATTAATCCACTGCTATTATTTTACATAAATAATAGTTTATCATTAATTTAAGTATTAGTCAACTATAAACTAGTGTTTTTTATTGTTTTTTCTATGCTTTCTTCTCTTACTAATATACAATTTATAATAAGCTATTCTTAAATATATTAAATAGAAGTATTTCTACACTAAAATTAAAACTGTAACTGTATATATAAAAAGACACCAAAGAATGTTCTTTGATGTCTTGACGTATTTGGTATATAAGACCAATATTAACGTTTTGAGAATTGAGGAGCTCGTCTCGCACCACGAAGACCGTATTTTTTACGTTCTTTCATACGAGGGTCACGAGTTAGTAATCCTGCTGGTTTTAAATCTTTACGATATTCTGGATTTACTTCTAGTAAAGCACGTGCAATTCCGTGACGGATTGCTTGAGCTTGTCCTGTATATCCTCCACCACTAACGTTAACTAAAACGTCATAGTTACCTGTAGTAGATGTAACTTCTAAAGGTTGCATTAAGTCTAATACTAATGATTCTAATGGTAAGTATTCACGCATTTCTCTGTTGTTGATAACAACTTTCCCTGTTCCAGGTACTAATCTTACACGTGCTACTGAGCTTTTACGGCGCCCTGTACCGCGATATTCTACTTGTGCCATTTAATTATTTCCTCCTATATTATCCACGTAATTCGTATTTTTCTGGTTTTTGTGCTGCATGTGGGTGTTCAGCTCCACGGTAAACGTGAAGTTTCATTCCTTGAGCTCTACCTAAAGTATTTTTTGGTAACATACCTTTAATAGATAACTCTAAAAGTTCTTCTGGATATTTTTCTACCATTAATCCAGCAGTTCTTTCTTTTAGCCCACCTGGGTGCATTGTGTGACGACGGTAAATTTTATCTGATAATTTTTTACCAGTTAACACAATTTTCTCAGCGTTGATAATGATAACATTATCCCCAGTATCGATGTGTGGTGTATAAGTAGGTTTGTGTTTCCCTCTTAAAATTGAAGCTACCTCTGATGATAAGCGACCTAAAGTTTGTCCTTCAGCATCGATTACATACCATTTTTTTTCTACAGTTGATGGCTTTGCCATATATGTTTGACGCATGTCTTTTTTCCTCCTAGATGTTGTTTTTAATCTGTCATAACGACTAAGTTTTCCGGGGCTTACTCGTGAAGATATATAAACAATATCGTAAATAATAATACATTATTTACGGGTAATTGTCAAGTTTTTTTCTTTACTTTAAGCTATTTTTCTAAGAAAAAAGTGAGATTAAATCATATTGAATTAATAGTAGATTTAATCTCCTTTTTTTCGATAGTTTTTATTATTTAATTAGCTCTAATGCCGCTTTTACACGAGCTACTACTCGATCACGACCTAATAATTCTAAACTTGTGTTTAACTCAGGTCCGTGCATAGAACCAGTCGAAGCTATTCTTATTGGCATAAATAGGTTTTTACCTTTCACACCTGTATCTTTTTGAATAGTTTTTATTAAAGTTTTAATGTTTTCAGAAGTAAAGTCTCCTGCTACTTCTAATTTCTCTAAGAAATCTTCAAATACAGCTACTGTTGTATCTTGTTTTAAAATTTCTAGTTCTTCTTCATTAAATTTAATTTCTTCTACAAAGAATTGTTTAGTTAATTCTACGATTTCAGCACCATAACTCATTTGAGGTTGATATAGAGAAATTAATTTTTCAAACCACGCTCTATTATTATCAACTTCTTCTTGAGTCGCAACACCTTCTTTTACGAAGAATGGTAAAGCTATGTTTACAATTCTTTCTAAAGGTTGAGCTTTAATATATTGGTTGTTAATCCATGTAAGTTTATTATTATCAAAGAACGCTGGTGATTTACTTAAGCGTTTCTCATCAAAAATCTTAACAAATTCTTCTCTTGTAAAGATTTCTTGCTCTCCTTCAGGAGACCATCCTAATAGTGTAATAAAATTGAATAGCGCTTCTGGTAAGTATCCTAAGTCGTCATATTGTTCAATAAATTGAATAATTGTTTCATCTCGTTTAGATAATTTTTTCTTGTTTTCATTAACAATAAGTGTCATATGTCCAAAAATTGGAGGTTTAAATCCTAATGCTTCATAAACTACCAATTGTTTTGGTGTATTTGATACATGGTCATCTCCACGAAGAACGTGAGAAATTTCCATTAGGTGATCATCAATTGCTACTGCAAAGTTGTATGTAGCTACCCCATCATTTTTAACGATAACGAAATCTCCGAAATCTTTTCCTTCGAATGATAGTTCACCTTTTACCATGTCATTAAAGCTATATGTTCTATCTTGCGGTACACGAATACGGATAGATGGCTTACGTCCTTCTTTTTCAAATTGATCTTGTTCTTCTTTTGTTAAATGAGCATGTTTTCCACTATAACGCGGAGGAAGTCCATTTGCAACTTGCTCTTCTCTTTCCGCTTCTAACTCTTCTGCTGTCATGTAGCATTTGTATGCTTTATCTTCTGCTAAAAGTTGCTCTGCATATTTTTGGTAGATTTCTATTCTTTCTGATTGACGATATGGACCAAATTCTTTTTCTTTTCCTATACCTTCATCATAATCAAGACCTAACCAATCCATATATTTAAGTTGGCTACGTTCTCCTTCTTCTTTATTACGTTTGAAATCAGTATCTTCAATTCTTAAAACGAAGTCTCCTCCATAATGTTTTGCAAATAAATAATTAAATAATGCTGTTCTTGCATTTCCGATATGTAGGTTTCCTGTTGGAGATGGTGCATATCTTACTCTTACTTTTGTCATAGTTATCTCCTTTTAATCTTTTAAAATTTATACACTTAATAATTATACCATATATTACATTTGTTTTTCAATGGAAGAATAAAACTTCCACCATTCTTAATTAAAAATATAAGACTTTGAGTTCTATTGTCTCAAAGCCTTATATTTTATTTTATCTCTACTGGATGTTTTAAACTCTTTTCAATAGAATTTATCATTTCTGCTATTC</t>
  </si>
  <si>
    <t>MKNKTWYLGLGVGPTSIGWAATDSNYKLLRKNKKRLWGVRLFEEAKTAVDRRTFRAERRRLARRKWRISLLEELFAKEVSKNDPNFFLRLKESKYHFEDKSLMNEYILFNDKDYTDKDYYKEYPTIYHLRLSLTTEENPDIRKVYLAVHSMLKNRGHFLLQGQSFNDSNIDSVIKELLELETVKINFEVTDEVIHSLKKIALEKKNLSDKNNDVKKLYPKEKQLQEIFKLVFGGKTSLDKLYDIEEYKELDNSVKSISFKEKVYEEVRPDYEQILSNYIELLDLAKLVYDSIVLADIKKEGKTISESKVELYNKHKDDLANLKKLVKIDSKLSEDKKKEVYFTIFKEDKEKGTNYVNYTHRSQEGKSCSYEDFKKFLKKELEKLEDSPTKTTILEELDLETFLPLQRTKDNSVVPYQIHKEELVKILDNAAKYHSFLAEKDDSGYSTREKVVQLFEFRIPYYIGPLNAHHNTENGGYSWAIRKKGMESVPVTPWNFKDVIDESASAEAFVNNLKNKCAYLSGEDVLPKNSLLYSEYALLNELNALRYEGNRISVEARDVIVTKLFKEQGKKVTKKTIKELLKTEGFIDGKGEIVGIDNIVKNDLKSYRDFKKILADKFDKERVENIILWITLYGESRKLIKEKITKVYGDFYTVDEIEKMSRLTYKDWGILSRKLLTELVSEKLYNEETGECLNIIGAMRQGTILFMELLADKFDYMSQIKNHNKENKDDITEITPDILENLHASPAVKRSIWQTVRIVEELKTIIGCVPTKIFIETTKRNNAPYKVPTLNRNDLVTKYKTIREHEIFELEKELKNTLDFTLNKNRLINEEPSKLKATKLYLYYTQLGRCMYTGKKIDLGELFDNNNKYDIDHIYPQSKVKDGSFNNIVLVTKASNDMKADVFPLKSKFQTKENKIFWRFLKEKKLITEEKYNRLVRTEEFSNGELTGFITRQLVETSQAIKVISNVLRELNPETTICYSKAENVSSFRQSFGKIKEANRKAENNEKLIRVQEINDYYNAKDAYLSIVVGNVYDVKFTRNVHNFIKNNKDARRYSLNGLFYTDVKNANTIAWEMDKTVHVVEKTMNNNNILITRRTSEQKGALYDATLYKAKVAEKAKEGTYYPLKTTDSKIKDVGKYGGFTKIKIAYYSIFEYTLDGKKGKQKITRIVPIPIYISQNIKDDKALLEYAQTRLPGKDLKIKYRKLCIGSLVKINNFNYYIGGKTNNNFTFDSAVQVILDKDSESYIKELAKYLNWKKENKDGKLWESITEDKNIQLYDSLVKKMNTGIFIRKTPNKYTELLTLEVKNKFINIDIDEQVKLLLEILNLLTNKKFTSKLNEIGITASRGVCSFNLSNQSQFSIIEQSVTGVYEKEKLIIEKKKEGIL</t>
  </si>
  <si>
    <t>1690483.SAMN03894428.AEM51_07180</t>
  </si>
  <si>
    <t>MEKILGLDLGTNSVGWAIREVNNELENQIIEKGVLTFDKGVAEDKSGEHPMVQKRTEARGKRRNYQAEKYRKWVLLECLINEGMCPLSIDELNQWRHYSKGSGRRYPQSEKFISWLRFDFDGDGKPDFERLGHNKHESFYLFRKLIVDSSKVEIFKREPQIIGRVLYQLVQRRGYNDGQNIDENEKDELSKTIMKGGGDAGAVGVNDILPYLEKYRTLGAALYHIQQDKNLRIRKRYNLRSHYAKELNEICNVQGLEHLYKELWSAIIWQRPLRSQKGLVGVCTFEKNKRRCPISHPLYEEFRTWVFINNLKIKPVVKNDISINSIDIKEALHKIVYPQFFKAAPNFMLSSIKKVLDKVGFEITAKLPEDTKVTSLSFLYKMKEVFGDEWELIGDWDNVLTDKDKTHQYNIEDLWHLHFTKTTNKKTGEEPFDFLKRFAKEKLVINDEQKAEIFAKIRLQQGYATLSISAIRKILPFLHQGFIYSEAVYLANLPKVLGLKSLSDNEIESYSQFIRKIIADYKYDQKKVAIINSLIAIYFEDILNFEANKKDLISRTISENYGEFYWNLLPTQKAVNVLNDITDEINKFLSKPKWKAENHFIKTGRLHEKIFTALLNEKGVAANNIKYLWHPSEQETYLPALAKDGKYYLGSPEPISKGFKNPMALKTMHKLKKLINYLIQTGKIDKDTRIVIEIARELNDANKRKAIERWQRDREKENDKYKVQIVEINKECKTNFNENDKNLIDKIRLWEEQKRQCIYTGKTIGLCDILDGSKYDFEHSIPSSMSFDNELKNLTIADKTYNQQIKGKKLPSECPNYESDYTFNGVVYPSILLTMQIMFGKMTETEKKVKGKTIKKRSFEKIEHLENLLEEWRAKKSDDKGIKDNIIQKRHLIRIELDYWRKKLQTFTATVYKAGWRNSQLRDTQTITKYALPYLKTVFDKVEVQKGNITSDFRKIYKIQPKFEKKERTKHSHHAIDAAVLTLIPSSAIRDKILLNYNEAKENKQDYHEVPKQWKNFKAKFILDIEDNVLINYQAQHRTLTSTYKTVRKRGKVEFVFDKEGNKIPKVAKGDSIRGQLHKESFFGAIKNKGELNLVERYPISSFTSINDCKHIVDDKVKELVQNELQKRMEEGLSFDKAKLEPIPFHKGNEVIKKVRCKVAAGRGYLTPAKALEIHKHDSKSKHHYKEFIYAQNDQNTYCLYYELLNDKKIERAFRIVGLFELSKLGLKTENDLFNDTYYNNLEVGKGKNIQNAFLHSIIKVGLKVIFYKESIDELKELSNELLIRRIFRVYKFNEMGTPNLFLQNHIEARRNELLDDGDTEFNQDKYQYRLKIKADKFKCAIEHKDFEVKLDGQIVWLE</t>
  </si>
  <si>
    <t>1185653.SAMN05366139.BBH88_11320</t>
  </si>
  <si>
    <t>GCF_001687565.2</t>
  </si>
  <si>
    <t>Planococcus antarcticus DSM 14505 chromosome| complete genome.</t>
  </si>
  <si>
    <t>GTTTTACTACTCTCTAAAATTACATTGGTCTAAAAC</t>
  </si>
  <si>
    <t>CTAATTCGGAACGAAAACATATTGGAGGAATTATATGTACGACAAACAGCTTTATTCCCGAACGCTTCTTTTATTAGCTTTAGCTATCTTTATTATTATATGGGCATTAAAAGGCAAAGTATTTGATATTAGCATTGTTGCGACAGCATTGAGTGCAGCAGGAGCGACTTTATTAATTGATAAACTCATTTTTAAACAGCTTATATGGAAATTAGCACCAAATTTTTTTTATAAATGGCTGACTACTATACCTTTCCTTGGCGGAAAATGGGAAGGACATTTATATTCAAACTATATTTATCCTGATACCGGTATGCCGGGTGAGCCTATCCCTGCGAAAATGGAGATATTTCATGAATTTGAGAGTATACATATACGTTTGGAAACAAATAAATCTTACAGTAGTAGTAATGTCAGTGATATATCGATTGATGAAGGTAAACAAAAGTATTTGTGCTACCTTTACGGGAATGACGCTGATAAAGACAGAGAAATAAATCCAAAACATGACGGCGCAGTAAAACTAAGAATTAAACATGACGGTGAAATAAAGTTAGAAGGCCATTATTGGACTGGAAGAGCCACTACCGGAAAAATGGAATTTAAAAGAACGTCAAAGAAAAACTCCCATGCATAATGGGAGTTTTTTCATTTAAATAAATATTTTCTACCTTCGACTAAAAACTTATGGGTATCACTAAAAGTATATTTTCGATTAGCACGGAATAAATATAACAATTCCGATACTTCCCCCCACTCTTTTGTCTTTTCAACACTTGATGTTTTTTCGATTAAGTAATCAAAACATTTTTGAACATCCTCTGTTAGTGTAGCGTTGTTAAATCTATCATTCGGCACATTCCAAATAAGTGATTCTACTAAAAAAGACGATACTTTTTCTACTGCATATCCCTCATCTAATAGATTATATCTTAGTCTTTTAAAAATACGTACCAATTTCTTGTACCGCCTAGAAGTTTCAGTATTTTTCCTTACTCCATTAATATAATGTTGTTCAGGAAAATTGATGATTCTATTTTGTGAATGCCTTGTCTGAAATTCAGTACCAGTAAGGTAACTTCCACCTAGAGAATATCTTCGATGCTCAAAACAAGGAACAACGTCTGCATCTACGCGATACGAATTAAAATTTATTTGTATTGCTTTATTTCCCAGCTCAACGTTTTCAATCCCAAAATGGTTTACTATAGCCGCTTCAATATCACTCCTGTATTGAGCAAAGGTATAATCAGCGTCTGAATTACCGAAGTCTTTATGGCCTTGCCCATCTGGATAATCTGCAAAAAATACGTCTTTTAATTTCACAGCGATATCTACATCACTAGTTAGCCTTACATTAGTATTGTTATGATAAGAACCTTTTGGAATCAATTGAATTCCGCGGTTTTTTAGAGCTGCTGATTTACTTAAGGCATCTCTAATCATCCTAATCGCATTTTCACATTTCGATTCTTCATTTTCACTTGCTGGTTTGGACCAATTCTGAAAAGTATCTTCTAAATTTGATTTAAATTCAAACATGCTATTCCTCCCATTTCCTCTTTGGTTGTTCATTTTATAATAAGAAAATAAATATAACTCACTTAAAAGTTTAGTTAACCTTGATTTTGGAATTCTAATTACAAGTTCTTCTTTCACTAACAAGTGAAATATTAATTATCACCACTTATAACGGTAATATTTCAAATAAAATTATATCGATTCATCGAATTTCTAGTCTTTTTTCTTTTGAGGTGGAGGTGTTGGTGGCTTAGCAGTACTGACTTCGGTTTTTTTTGAACCATAATTATTAATGTTGGTTCCATGACGGTTTTCTTTAGTATTTTTGTTAGGCATCATTTTCGACCTCCTCGTTTATATTATACGAATTACCAATTTCTATTACTAAATTTTCTCCTACTACAAAATCAAAATAGATTAGTTGCTGACTATACAAGTAATCGCTGTCCTCAGTGAAAACATCAACTTCTGTCAATGCTAACTCTCTCTTACCTGGTACATCTGAAAAATGGAGAATCTTACCTAAATAAGTCAATCTACTTTTGTTATCTCGAATGGTCACCCAAGAAACGTCATTGTTAGATATTATACTTTCCCATACTTCTCCATCTCCAAATTTTTTGGATAGCTTAAATTTAGCAGCTAAATTATATAAAATTTTATAATTTATTAAATATGACAGCACAACTCCTAAAAGGAAGCCTATTATAGAAACATGGATTACTACCGAAAGATCAATGTTAATGCGAGAATCTAAAATATTAACAAAAAATGAATTATGACTAAAAAGAGAATGTATAAAGTAAGCAATAATAGACAGCAAATAAGAATGAAGGAGAAAGTATTTTAAATCTTTTTTTGAATGATTGGTAAACAAATCGATTACCAATATTGCTATAACTCCTGGGATTAACAGTATTAATAGTTTTAATGTAAGTTCGCTAAAAGACACCCATATTCTCCTCCACTGAATTTATATATTCTTTAATATCTCTCTCACTAGTCTTATCTAATACGGCATCACAATCATAAAGTTTCAATAATTTATGAACTTAAATCGTATTCCCTATTTTCATATTAAATAAAATTTTCTAAGGTCGTGTCTGTTCGAGACTATTTATTACTCCTTATTAAATAATATTCAATTTTTAAATTGACATGCAACACAATTGCTATTGTGTTGTGTTTCTAAACTTATGCTTTGCCTTTCTATTGCATGACCATTCACTCAATCGGTTCGGCCGGAACAAAGAAGAGCTCCTCCAGGAGTGAAGTAATCTTACTGAAAATATTGAAGCCGATATTGTGGTACTGGATTTGCCGTTACTTGATACCACTTAATACAAAGACAGCATGGGAACATTTATTGTAGACTTAGTTTTACAGATTCTTTCCTGGATGACAGAAGAGAAAGCGAACTCATCCGGAAACGGGAGCGTGAAGGAATGGAAAGCCAAAGAGTTAAGAGCAGTGGAGGCATGCAAGAAGCCGGGGTTAAAAAGACCAGTTTTTATAAATTGGTCAAAGCGCTCGAAGAAGAAACAGGTAACACTATATAATAGAAGAAACTCTTTTTCCTTTATCAGAGCTATTAGTATAGTGTAACTCTATATTTCAATTAAAAGGAGGTGAATATATTACACAGAATATAATTTATTAGAAAATTTATATTCCACGTGATATAATTATGGTAGAAATTGAATTCTTAGCAGATGAACATGGTAATCAACAAGTCATAGACTTAATCACTTCCATTGCTGATAGAGGAATGAACGATGAAGATTATGCCGAACTTGCAGCTCGTATAGCCCAGCTATTTGATTACATGAAAGACATAGGAGTTCCTCCTATAGAAAAACGTACGTTATACGGTATCAGCTCGGTAGGGAATCCCATCACACTAGTCGATGTGGTAAAAGAACTGAACCACCATCCCCCACTGATGGAAGCACGAGCGAATTGGAGACCCGTAGGAGCTTTTCGAGCTATCTTTTTCTATGAAGAAGATGATAAAGGAAACCAATCTATTTACTTCACAAAAGCTGTTATCAAGCAGGAGACCTATTCACGAGACTTTGAACATGCAATTAGTGCGAGTGAAAAAATGATGGTTGAATTTTTTAAACCTGAGTAAAAAAGGAGAGGGTTTAAATGGCAAATAAGAATTATAACGATGTGATGGGGATCTTAAGACAAGTGCCGAAAGTAAATGAACACTTGAATAAAATTTCTGTTATTATGGGAAAAAAAATACTCAAGAGACGCCTTGAACTAGGCTTGACCCAAAAAGAGGTTGTCGCTATGATCAAAGAACATGGAGATACCTTTACACAGGCGACGCTGTCGAAAATTGAAAGTGGTGCTGATAACATCAAATCCGAAACATACGACAAAGTTTTCGTGGCTTTGGGTGGTCTCGAAGATTTAACTCCTACATTTAAGGAAAATCCTAAAGGTAAAGATTTAATTCATTCATAGACATCTATATATAGTAGAAACTCAAAATAGAACCAGAGAGATAGAAGCATATCTTCTCTAGTTCTATTTTTTTCATATGATTTCATGACCTGAAATACAGAACACCATCATTTAAGCCAAAGGATTCGTTACTTAGTAAGAGCCTAACTCAAAACTGTATACTTCCTCCTTGCAATTGACACAATACCCTTTTCCGTTGGTTAATGGCACTGGACAACCACATTCACAATGTCCAAGCACATTATCAGATGGCTCTGAAGGAACAAACCTATTTCCGCAGTACTTACACTTTTTCATATAGCTATTATTTTCTTTCCCACATTTAGAACATTTCAATTTTCAGTCTCCCTTCATCCTGTATACTTCAATTTTTCAACTTTTTATACTGAAGCTACTTTTTACTTTCAAGTCTTTTTTAAGTGATTTTTGGTAGACCGTAAGAAAATCTTTAATGGGTACTTTTAAAATCTCTTCACGGTTTTCTGTAAATTCAACTCGAGCATTTTTTAAAACGTCTCTTATTATTTGCACAGAAACCTTCCAGTTTTCCAAGTAATAGTTCTCTTCTAACCACGTTAAAATAATCGGTCTCCAAACATGATTGGAAGACAAGATATAACTAGCGCCTTCTATTCGTGTCGTTCTCATTCTTTCCAGAAACTCTCTATATTTCTTTTCAGGAACGTGTGAGGATAAGTTTTGGACTTTCCCTCTATTTAACTCATAAAAGTACTGGCGAAAACGATCATCCAATTCTTTTTCCTGTGGACTCATGGCAGTGGATGCTAAAACTGCTCGCGGTAAGGAAACCGACGGTTCGATTTGTGGAACAGCTTCTTGAAGTTCTTCTGTCTTCTCTCCCTCTACTGGGGCAACTGCCGCTTCTTTCTCTTCTTCTCTGATTCTTTGGAGAAGTGCGTTTTGTTGCGCTTGGTCTTCAAGAATCCGTTTCTCCCTTTCCCTTTTTCTCTCCACAGCTTCCAAGAAATTCGCTTTGAACGTCTTTCGGAAAGAAAGCTCTTGTTCCGGATCCCGTAGCATGAATGCCTCATTCTCGATATGAAGTGCTTGGCTAAACGGAACTCTTGATGTTTCACCAATCAGAAATCCTCTATAGATTTCACCTCTTGCGTCATCAATAATGGATAGTCTACACTTAATTGGACAGAAAAAATAAGGGGGCGTAGAATAGTCCACAATACGTGAGGAGAATCTACTATGACCCAAAAGAGACGCACATTTTCTGCAGAATTTAAAAAACAGGTGGTTGCACTGCACGCAGGTGGAAAAAGCCGGGTAGATATTGTCCGAGAATATGACCTAACGGCTTCCGCACTCGATCGATGGATTGCCCAATTCAATCGAACGGGTTCATTCGAAGAGAAGGATAATCGAAGCCCGCTGGAGGCAGAATTACTTGCCTACAAGAAACGAAACAAACAGTTGGAGATGGAAGTGGATATTTTAAAGCAAGCAGCGCTGATCATGGGACGAAAATAGAGATCATTCAACAGAATCAACACCTCTATTCGGTATCAGCAATGTGTAATGTCCTGCAAATCGCTCGCAGTACTTTTTACTATGAAACGTCCGTTTCAGTAGAAAAAGAACGCCAAAAAGCGCGAGCAGAACAAGAATTAAAAGATGAAATCTGGGCAATCTTTCATGAGAATCGCCGTGTCTATGGGACGCGTAAACTGAAAGAAGAACTGAAGATCAGAAAGAATTGGATCGTCTCGAGACGTCGTATTGGACGCCTCATGGCGACACTTGGCATCCAATCGAAATACGCACTGCCTTCGTACAAGCCGATGGTTACGCCTCCTAACGAAGCAACGTATCGAAACGTATTAAACCGTGAATTCAATCCAACAGAGAAAAGTGCCGTATTGGTTAGTGACTTAACGTACGTGAAGGTTGGCGGCCGGTGGAATTATATTTGTTTCCTTCTCGATCTCTATAACCGTGAAATTGTCGGGTACAGTCTGGGTGAGCGAAAAGACGCTGCTTTAGTTCAGCGTGCCTTCGCGACGGTCAAAAGCGACCTGGGAGCCGTGAACATTTTCCATACAGACCGTGGATCTGAATTTAAAAATGCCGGTATTGATGCCTTACTAGAGACGCATCAAATTGAACGTTCGCTGAGTCAAAAAGGAAACCCTTATGACAATGCGGTGGCAGAAGCTACGTTTAAGATTCTGAAGACGGAACTGATCAACGGCATGCACTTTGAATCCCTTAATCAGCTATCACTTGAGCTATTTGATTACGTCCATTGGTACAATCATATTCGTTTACACGGCAGCTTAGGCTACACCAGCCCTGTCACTTATCGAAACGCAGCCCTTAAAAAAGTTGTTTGATTTAGTGTTGACTTACCAACCATCGTTTTTGAGAAATAAAAAATATGCTGTACATTTATTGGGAACTCATTAAAATTATATTGGTCTAAAACGTAGGAAATCTATGAGAGACGCGCTTTTTCGTTTTACTACTCTCTAAAATTACATTGGTCTAAAACACGAAAAGAGGAAAACAAAATGACAAACAAGTTTTACTACTCTCTAAAATTACATTGGTCTAAAACCAGTCGAGCCGCTGATCTGTTACGTTCTCAGTTTTACTACTCTCTAAAATTACATTGGTCTAAAACTATGACCACAAAGGGATAGTTGTGGATTTGGTTTTACTACTCTCTAAAATTACATTGGTCTAAAACGGCCAGTATGACGTTCCTTCATCGGCTGCAGTTTTACTACTCTCTAAAATTACATTGGTCTAAAACATCGATGAAAATGAATAAAAAGGAACGTGTGTTTTACTACTCTCTAAAATTACATTGGTCTAAAACCGTAACCCGTGCGCTCGATGCGGTCAATGTGTTTTACTACTCTCTAAAATTACATTGGTCTAAAACCTGCAACATGGTATTCCAATCATCTACCATGGTTTTACTACTCTCTAAAATTACATTGGTCTAAAACTTATTACATTTTGGGTTTAGGCAATCTATAGTTTTACTACTCTCTAAAATTACATTGGTCTAAAACTCCACAGAATCAATTTGCTTACGTGCTTTAGTTTTACTACTCTCTAAAATTACATTGGTCTAAAACTTATTAGGAATCTAAAAGGTGGTGGCAAAAGTTTTACTACTCTCTAAAATTACATTGGTCTAAAACCCCGCCATCGCTACGATTTGCTTTAGTTTAGTTTTACTACTCTCTAAAATTACATTGGTCTAAAACACTTACTAATGTTATTATCTTTCCAAGTGGGTTTTACTACTCTCTAAAATTACATTGGTCTAAAACTCCCAAGATTGATCGGGAGGGGGCGTTTGAGGTTTTACTACTCTCTAAAATTACATTGGTCTAAAACCGTTCTCGAACTGGGCTTTCATCATTTCAAGTTTTACTACTCTCTAAAATTACATTGGTCTAAAACCAGGTCAGTCGTCCACAGGTTTGACGAAAGGTTTTACTACTCTCTAAAATTACATTGGTCTAAAACTATCAGCAGTGTAGCTTTCAGCTATCAAGTGTTTTACTACTCTCTAAAATTACATTGGTCTAAAACGTAGATTCTGCTGTTCCATTAAGTTCAATAGTTTTACTACTCTCTAAAATTACATTGGTCTAAAACATTCAGGAGCGCCAGTATATAAACCACCATGTTTTACTACTCTCTAAAATTACATTGGTCTAAAACCACGAGATACATTCCGACGCTTGAATAGTTTGTTTTACTACTCTCTAAAATTACATTGGTCTAAAACATAAGCTGTACTATTCGAGAAGCAAGGTGTGTTTTACTACTCTCTAAAATTACATTGGTCTAAAACGCAACTTGAGCCATCTGCTCAAGTTGCTGGGTTTTACTACTCTCTAAAATTACATTGGTCTAAAACCTCAAATTTTGAGCGCAGTATTAGCACATTCTACTGGTTAAGAACTCCCACCACTTTTGATCAAGCATGATGTACTCTTCATGAAGGTCGCTGTAAGCTAGATTTTTCGCTAAAGATTTAAGTGATTCTGGCGTATCTTCGAAAAATAATTTCAACTCTTCATGAAGCGTTTCAATCGAATATCGTTCGCCTGTTCGCTTAATTAAATGAACATTTGAAAGCCCTACTTGATTAATGACTTGAGGACTTGTCGTCAAACAAATCATCGTACACGCTTGACTTGTCGCAAATTGAAAAAGTTCTTTTAGTTCTGATTTGTTTAATTCATTTTCAGGAAAATCATAAAAGCATACATTGGTAGCTTTATTATGCACTAAGTGAAGCCAGCTTTTCAATAGGAAGGATTGATATTGATAAGCTCCCATCGGTTCATCTGATACTGTTCGCACTTCGATTGGGGCTATTTTTATTAACTGTTCGAAGCTGATTAATTCCGTTGATGGTTGCAATTCCATCCCTTCAAATTCCACGACACATTGTTCGAATGCTTTCTCCAATTCACCCTGAAGCACTGTGAAGACTTCTAGCAGTTCTGGTGAATTTTCCAATTCAAATTTCATTAGCTCGATTAACTGCTTTGCATGATGCTTGTCTTTAAAAAACTCCAGTCCTCCGCCCTGTAATGACAAAATATTGAGCTCTTTAGCTGCCACTTCCCTTCCCTCGATGGTCAACAGACAGAAGGGATAGTCCATACGTTGATGAGCCGACCAACTTTTGACCAATTGTCTATAAGCAAATTGCTTTTCTAAATCCGCAAACGCGATGACATTCACTTCACCCTCGACCAATGGAATTACTTCAAATAAATTCGAATGCCACTTCATAGCTCAATGGTCCTCTCAACGGTATCAATTTGCTCTTCTTGTCTGACTGGTCGATTATGCTGTTCCATATTGGCAAATTGTTTTTCTGTCACCAGTAAACTTGTTATGTGTCCTTTTGTTGGAAGATTTACTTGCAACTTCTTTTTTTGAAACTGCAACGCTGAATGATTCATCACGATTTTCGAGTAGATGGAATACTGCACCATGGAATACCCATTAATATGAAGAAACTTCTTAAACTTTCTGTAGTTTCGCTGATCTGCAGAAGACTGTACCGGCAAATCAAACATGACAATCAATCTCATAATCCGGTGCACGCCCCTCACCTCGCTTTTGGAAAGTCTAAAATCGGAAATAACAATTTTTCTTTGTGGCCATCGTTCAAGTATTGCAAGCAACTATCCAAATATACTTGGACTGCTGCTTGTAAGAATTGTTTTGAGTTGCGAATTTGAACTTTATATTCCAACATCTTCAATACTTTTCGTTTTTCGTCTTTTCCAAAAGTATCGGTAATGTGTTCATGGACAATATAGTCGACAAGTGGTCGAAAAACCTCGACAAAATCGCTAGCTAAGTTCATTTGATTAAATTCGTTTGCGTGGAAAATTCCCAACTCCGTCAAGTAACCACGGCTGACAATTTGACGCGCAATCAGTGAGTGTATGACCACGTAGCCATAATTTAGCGCCCAATTCCTCGGCTCATCTATGCTCCGGGTAAAATCTTGCCCGTACAGTCGATTAAAATATACTTTTGCCGCATGCCCCTCGCGATTAGTTGTATCAAAAACCTCTACTTGATCTCGGAACATGGACAGTTCATCAATGCCTTCTTTTTTTAAATGAATTAACAACTGACGTTGGTTCTCAATTTTCTGTTTAGTGATTTCTTGCCACAACATTCCTTTTCTCTCTTCCGTCCAAGTAGCTTGTTGGGCAATTATCCGACTCTGCCGGTGATGACCATAGACAGAATTCACTACAGATGAAGGTTTCATGTTGGCATCGCAAATTAACGTAACAATGTGGTGGTGCGATAACGCATTAATGAGATGACCGGTCAATTGGATGTTTGGGTTTTCAATTAAAAGAAAACTTATCTCCTCTAAGGGAACCCGATTTACTGTTTCTCCTGAAACAATCAAATGCCCCATACGTAACGTTAGCTTAGCTTCCTTGGCTAAAATAACCGTTCGCCAACTCATCGCTTTGTTCCAACTACACTTCTTGGCTTTCTGTACTTTAAGCCTGTGATAGATTCATAACCAATAGCTACTTCTTCAGGCTTTGGTTTTTTCGAAATCCGACTTCCAAACGTATCTGAACGCTGGGCATTTGCAGCAACAGCTTTCTTCAGTTCTTCAAATCCTATTTCAAATGACTTAAAATCGTAGAGCTGCGTATCCACAAATTTTTGCACTCGATCTTGAATGGAGCTTTTCGTGTAAATTGGATAGTTATCATTCATCTGGTCAATTAAAAGTCCAAAAACTATTTTTAATTCTTCGACCGATGAACGTTCACTCAACTGTTTTACCTTTTCCATCAACTCGTAAGATATTTCAAATTGACGTGCGTTATGCAGCTCTCTCGTCGAGATGAAATAATACGGGAAATGTTCTATCCAAATTTTTTGGTATTTTGGAATCGTTCGGATAATTCGTGCATGGATAATCGGACTGTTTGTTTCTTTTTCTGCTAAAAACTTTGCTAATTGGCTTTCTGGTTCTTTTAAGAATTGATGGTGCTCAATGACTTTTAAATCTATAAACTTAGTCTCTTGCACCTCTTTCTCTTTCTTCATGAATGTAAATTCCACTAGGCAAATAGAATGGTTCTTCACTTCATCGTGAACAAACTTCTCAGTTTTAGGTGAGACGTATTTTGCTTGCTTTACTTTAGGTGAAAAAATACTTTCTTTATAGAACATTCCGTCCCCAGTTTGTGTCATTTTTGTTGTTTGCCACGGTAGCTCGAAGTAGACATGTTTCATGTATTCAACTCCTGAAACTTCTTCTCCAGTTACAGGACTCTGTAACCTTAAATTCCCGAAGTTTTTAAATAAGAAAAATTCTTTGTTGCTTCCTTTGACTGAACGCCACTGCTTTTGACGATCTTTTTTAGACAGGTCAAACGCTAAAAAGTTTTTTCCATATTTACCTAGAATCGATTGAATGAGCGCAGCGGCAAATAGTGCATCCATTGCATGATGCTTGTTGTTATAATCACGTATTTTCGGTATTTCACTGAAGCGCCTGAATTTAGAGACAATCCCTGCTTTCACTAAGTGAATGTCTGATTTTGAAAATCGCTCATCGAGAAGGTCTCGGACGTGTTTAATAATTTGGCGTGTTTCAACCAATTGGCGCGCGATAAATTTATCTTTATCAACTTCATCAAAGCTGGGTTTCTTCAAACGTCCTAGCTTTCCGCTGGAAATAAGCTTCAGCTCATGAAGTCTCTCCCATAATGTACGCATAGCATATTGTTGATTAGCCTCAATGATTTCCAACGGCATTTTATTTTGTCCAACTTGATTCTTACGCTGGTTCGCTTCCGGCATGACGAGTGCTAAGTTATCAAGACTATCGTCTTTCACAAAGTTTTGTGGCAGGATGTGGTCTACTTCATACATCGATAAGTTCTGAATATCCAATGCTTTTCCTGTATACAAACATTTTCCTTGCTGTGTGACATACAACCAGAAACGTTGCTCATTAAAACGTTGATCGCCTTGGCTTTTGATTTCTCCAATAAAGCTTTTCAGATCTGGATCATTTTTCAACGTTGTTTTCGTCAATTCTTCCCATTGGTCTTTTCGACTCTTCGTTCTTTTTTTCTCGCCATCTTCACGAGCCACTTCTAGAACGATGTTAGCTGGCTCACCAAATATGCTGACTAGTTCTTCGACAATTTTCACCGAACGCCATATCCCTCGTTTTAATGCGGGTGAACCCGCCAGCTCTTCAATGTCTTCGTAGCGAATTTTTTTCGTTCCATCTACTTGATGTTGATTCATCTTTTGAATTTTCTTTTCCAGTCCAAACCCTTTATTCTTTAATACCTCCATAAAGACAGAGCTATACTGTTCCATATGATCGAGGACACTTTGTCCCTGTTCATCAAGTGGCAGTCCATCGATTAATAACCTAGAAAAACGGCCCCATCCTGGAAGTTTTACAAGTGCTAGCTTTTGTCTCTGAACATCCGTAATCGAAGGGTACTTTTCTTGAATCTTCAAGTGAAGAATTTCGCGATCTTCAAACACGGCTATCCAGTAAATAAGTTCTTCGGTCATTGCCGGATTATCATCAACTACTGCACCTAGAATCGATTTCATCGAAATGTACCCGCTTAAACTTGTTGCAAAAGCATTTTCTTTTTGTGTACCAAATACCTCTTTAATCTCCCCTGTATGTTCATCATAAAGTTCATCTGCGTATGGGCTTTTTTTCAACTCTTGTAATAAGCGTTTGGTACTAACCGTTTTATATTGCTTAAATACGTTGTCGATGATCCAACATTTCATCTCGTAAGATAAACGGTGACGGAAATCCGATTCTGCACCTGTTGTTCGCAGTTGGATGCCGTTTAGTTCGTTAAGCACTTCAAAGCGTTCATAAGTCAGTGAACTTTTAGGTAGCACTTCTTGACCCTTTAAATACGTACAGGTTTTACGCATTCTGGATATAAATGCTTCAGCAGATGCTGCTTTATCAATTTGTTCATCAAAATTCCAAGGAGTTATGGGTGCATCTCCTTTTCGTTCGACCCAGCTGAATGGCGACTGAGTGGTATCTTTGACTAGCGGTCCGATGTAATACGGAATACGGAATGCAAGTATCTGTTTTACTTTTTCTATCCACTCGGTTGTGATAAATGGATAATGAGCTTGCTGATTCCGTAAAATTTTCTCTGCTTCATACAAACTGTTTTGATGGGGAATGGCAGCGTTTTGAATCCCTTTTTGCTTCTGAAGAAATTGATTGCTGTCGATTGCTTTGATAATCCGTAGCATCTCATCTTTTTCTGTTGTTCCAATACTAGTTTTCGACTTATCTTCTAACAGTTTTTTTAAGTCTTTATAGAACGTCTCTGCGAATTTCGCTTCTTTATTAAATTGGTCAAGCTTGCAGAGCACTTCGACTTTATGCGATTTTTGATATTCACGTTGACTGTTTTTATCGGAGATGAAATAAGAACGATAGACTTTTTCACCGAATGTTTTATCCAGTAAATTCTTAAGAGAAGCCATATCTTTTTGATACTGCTTGAATGCGCTGACTTTTGCCTTTGCTACATACGTCTCGCCTTTTAACAATTCGTAAAGAACAACTTGTTGATAAAAAGGTTGGACTGCTTCTAACAATGCACTTTCCTCTTCTAGCAACAATTCCATAACTTCTTCCACATTTTCGTTGGAGAGCTGTACTTTGGTTTTGGTTTCTTTATAAGCGAGTGCTTGTTCCGAACTCGGAAATAGCTGATGAAGCGAAACCCCTAGGCCAGCAACAAGTTTGCAAAACGGTTCATACTCTTTTCCGAACATGGCAGTTAGCTCTTTTGATTGGTCTGTTTTCGTAAGGTTGCGATTTAAGAGCAATGTTTCTGCAGCTTTCCATTGTGACTCACTTAAGTCTAAGGGTGATAAATTCTCTAATTCTGCATAACGAGTCACCAACTCTAAAAGTTGGTCATCCATTCCCTCTGCAGAAGCAGCTTCTGACCAATTTCCTTCCTGAAGAAAATGACCACGATACTTCACTAAGTTATGTAATGCCAAATAAACCAGACGCAAATCCATTTTTTTATTGGATTCAATTAAGTCGCTTCGCAAATGATAAATAGTCGGATACTTACGAGAACTAATTCTCAAAGAAGAAAGAACCTCCGTTAAGCTTCGATTTTCGAATTCATTATTGTTTTTCCAAAAATGTTGAGAGTCTGTTTTTGAAAAGAATCCCGAATCGGTTATGTAGGAATCGAATAGTGACTGAAGTAGTTGCAACCTCTTCTTCCTACGGTTATAACGTCTTCTCATTCCTCGTTTGAGCCTTCTACCAGCTGCACTCTCAGCAGATTCAAATTCATGGACACCAAAAGCATGACGATTGTTATAGTTTAAAATTTTGTAGTTTTCATCTATACAAACCCATCCAACGCTTGCAACTCCAATATCCAATCCGATCGTATAGTTCTTCATTTCAAAATATTCCCCCTTTACATTTTTCAAAAGAAAATGTACGCTAAGAGTGTTACTACTCTGTAACATTACATTGGTACGTTAAAATAAGCTTAAAGCGTAAAAGTTGGCCCTATGAGGTCTCCGCCATCGACTTCGTCGGTGGCTTTTTTATTTCCTTCTTCTATCATAACTTCCAAATTTTTAAAAATAAAAATAATAAGTTACAAATTACCCATATTTAATAGTTCTTTTGTATAATACTGCTGATCCTCCCTCTATGGTTAATACGAATTTCTTTGAGGTACGGTAATGCAAGCTTCTCTACATTTAATTCTGATTGCCAAGCACTAGCAATGAAAACAGAGGAATGTCTTAAGACAATCCTCTAATTTCTTAACTCTTCGAGAATCATAGACCCATTAACTACTTTAGAAAAAAATTTAGACGTTACAGCTAATATTCTACCTTCTTTAATCCTTTCAAATCATTCACCTGAATCACGGTACTATTGTAATGGTTAATATTGTGTATGAAAGGGGTGGCAGGTGGTGATACATATTCTTAAGTTGGTTATTTTTTTTAGTATATTATTTTTAATGGGATGTAACCAAGAAAGCAATGAACTAACAAAAGAAGAGCTCGAAACTATCTATCGAGAAGAAGTTCAAAAAGAATTGGAAAAAGTAAATAAAGCTGAAGAAACTGAGGTAATTGAGGAAGATTCAACAAATGATGAAGTAGAAGTTATATCTGAATCCTCTCTTCAGAACAAAGAGTCAAATAGTGAAAAATTCGAATCATTGCCAATGGATACTCAAGTAGCTTTACTAACGCCATATTATGATGAGCGCGGAGAACCGCAAGGTATCAGTGAAGGTATGTGGTTTATCTTATATGGACTGGAAGAGAATTTCACCTTCATACAAGTTCATTCCGGCGCTGGGATTGGGCATCCTGTCTATATGATTGAACGACAAGGTGATACGTTTAATCCAGTGTATGGTGTAATCAATATGGGCATTTCTGGATATGAGGCAACTGATCCTCCTCAAGTTAGTGTTACCATCGATGAGTTAATGGCTGATTATGAAAATAATCCAGATCTTTATGATGCATCAGCAGCGAATACTGATGCTGATAAATTTGATTTAGCCTCATTTAATATAATGAAAGCGCTGGCTGAAGAAACGTCTAATAGCTTTGAGACAGAGAACGCTACAGAAATAACTGAGCCCTCTCCTGACCAGGCCATGTTCGTTGATGGGGTATTATACTCGGGTGAAACAGGAATGAAGATCCCAGAAGAGTTGTCTTCAGCAGAAGAATTGCGAGCGCAAGGTTATGAGGTTCATGAATTAACCGCTGAAGAATTTGATAGGCTAAGACGAGATATGAATGAGTTTGGAATCACCTATGAGAACCTACTTGAATATTATCTCTCTAATTACTAGAAAAAATGCAAGACCTTATTTCTTATGTCTACTCTTTCCCTCTATATCTCAATTTCACATAATACTAGTTAGACAGCCTTTAAGTATCTGAAGGCTGTTTTTTGATTTTACTTTATTTACGATATTTGAAATGAAATATTAAAAACCTCAAGCTGTTATAAACTTCACTCCCCCAAAAAACTCATTCAATTATAAGTTGGTTTCATATCCAACACATTAATTAAGTATAGACAATCCTCTGTTTCCATAACTAATTGATACTAGTTATGACTATCCCTAAAAAAATTAAAAATAAGAGCTGTAAAAAAGAATGACAAAATATAGTACGTACGAAAATACGTATGATACTACAGACTTTTTTCTGTACTCGAATAATTTTCTATAGTATACTTTATTTAAATGAAACAATAGGAGTTGATCACGATGAGTATTCATATTCCAGAAAGACCTAAGTTCAGCGATGAACAAATCACAGCAGCTGGAGTTGCTTCTAAAACGTTCGGCAAAGTACGAGCTGCTGCAAAAAATTCACCCCAATATATTTTGGCCAACAACAAGCTCGACAGTGTTGTGTTAGATTACGCACACTACCTCAAAATGTATCAAGAGCTTGAAACTTACCGCGAATTATTTTATATGGACGAAATCGCCCGTCGTGCTGATTACGCTGATGCCCATCCCGAAGACTCTATCTCACTACGCGAAGCTGTAGGGGAAGTTAGTTATGCTCAAATCATGTCTAGTGATCCCGATGAAATTGCAGATGACGAGTTATTCGAATAAATGAGCCAAGATCGGTTTAAGATTCGGTTCGATAAGAAGGCTCAAAGGGAATATGATAAGCTAGATGGCAGCGTAAAAGGACATGTGAATAAGGGATTAGCAAAGCTACGAACACGGGCTGATACACTTGGAAAAGAACTTGAAAACAAGCGAAATATGAAATTGCATGGTTGTAAGGAATTGAAGTTTAAAGGCAGTGGCATTCGAGTTATTTATCGAATTACAGGTAGAACAGAGGACGAGTTAGAAATCGTCATGATTCTTGGTATAGGAGATAGAGACGAAGATAAAGCATTTAAAGATGCTTCTAACCGGCTTGCAGATTTCTTAAAAAACCTAGAAGACTAAATAATCTTAAGAGACCTCCAGTAAGGAGGTTTTTTTTGATCATACTTTCAACAGTAAGGCTTCATAGTAGAAAGTGTAGACATAATATTTACTCTGCAAAATAATAGAGGAATAGTAAAGACAATCCTCTGTTGTCTTAACACGACGGCTAGTCTATTTGAATTCCAAATAGAAATGAACAGTTCAGTTATATTTTTCGCTATTACATGTAATAGCGAAAAAGTGATAAAATATCAACAAGAACTAATTCGCTACTCAAGATTTGAAGGAGACGACAACATGACAGTATTTCCTAACGATGAAGATGGACAAGTATTAAAAATGTTATATAAACAAGGCGTTGATTTTAAAGAACCACAAAATGTTGATTTTGTGGTTGCAGTTCCAGATAAAAAGAACGGTAAAGCTGTTTTAGAAACTTTAAGAAGTGAAGGATTTAATTGTGAATTAGAACAAGATGAGGAAACTGAAGAATGGACTTGTTATTGTTTTATAACGATGCTTTTAAATTACAAAGAGATAATTGACATACAAAAACGACTTGACGAATTAAGTAAACCCCATGATGCATACACAGAGGGATGGGGACTCATGGTTAACTAAACGAACGTTTAGAAAGAATGGTTGGATAGGAGTGGGCCCTTAAAGCTAGAGTTTTAGTTTATGCAGCTAATTGGTTGGCATGAGTTCGGTATTTCACTGGGCTCATACCGGCCAATTTTTGTTTGATGCGCTCGTTGTTGTAGTAGAAAATGACATCAGTAATGACAATCCTCTATTGTCTTTATAAATTGCATCGTATAGCGGAGCGGATGTGTCCCGTTATTGAAGAAAATACAGACGTAAATGCAGAAGCCACCTTCCCCAAAGAATGGAAAAGCAGGATCAGAGATAGATATTTCGAATAGAGAATTGAATCCTAGATCGATTAGAACCTATCACGCCTCTTAATAATGTGGACCACAGTAGTGATTTTATTATTCTTCTCTATAAATGGTATCTAACTATCCGTTGGCCATTAATTTGAAAAACCCTATTCAATAGGGTATAATAAATCTAGAATATGTCACTAGACAATGAGGTCGTTATGAAAAGAACATTTGTATACGTAAAGAATTTTGATCAACAATGGAAACAAAACGGACTGGCTGCTGAACAGCGTGAACTGGAACTTCAATTGTTGATGGATCCAGGTCAAGGAGCTGTCATCACCGGTACAGGTGGTTTACGGAAAATGCGTTTTTCTCCCGAAAGTGAGAACCAAGGAAAAAGTGGTTCTTATCGAATCATCTACTTGGATATCCAAACGTCTTCCCATACGATTCTGCTTCTAATTTATGCAAAGAACCAAGAAGCAACGTTAAAACCAAATCAAAAAAAGATACTAAAGCAATTGGTAGATCAGCTGAAAAGCTCGTATACTTTCGAAAGGATGGATGGAAAATGAATGAAAATCAATTTTTTGATGACCTGAAATCCAGTTTAGGCCAAGCCATTGAATATGCTGAAGGCAACCAATCAAAGGCAAGAACAAAAACCGTAGCGATTAAGGAATTGGCAACTTTTTCTGCACAAGACATCAAAAGTCTGCGTTTGCAGATGAATTTAACTCAAAAGTCATTTGCTGCTCTTATCGGGGTCTCTGTCAAAACGATCGAATCTTGGGAACATGGCACCAACCAACCTAGCGGTGCAGCCCGACGATTACTAGAAATCTTAAGTAATCGACCGCACGTAGCAGAAGAACAGCAAATCGTCTCTGTCTAACCCAACTGTCATTGATTCAATTAATTTAGTAGAAAAAGACTGGCAGGTTCGCTAAAACCTGTCAGTCTTTTCTTTATATTGTATAAGGGCTATGGAATGATCTATCTCTTATTCATAAGGTTTCAGTACTCTTCTTTCTCAAATCACTCGACCCATCCAGAACGAATCCACCTGTAAACCGAGTATTTTTACGTTTGTGCTAAAGTAATAGATAGCAGACGTATAAATGCAAAGAAAAGCGAGACTAGTAGAATCAACGATTTAAATGCATCATTTTTTCTGAAAAGTTCAGTTTCGCTCAGTTTTCTCGTTAAGTCATTGGAACCGGGGTTTTGAATGTAACTTAATTACCATTAAGTTACATTCAAAACAGTAAAAAAAGACTCATTTATTTTTAATGAGCCAGCAAGTGAGAAACTATATTTTTTGTTGGATATGTAATTACTTTGCCTATTTTTAAAAGTTTAAAGTAGGCAAAGTAATTATTAGCTTTTTCCTGTGGATCGCAATATAAAGATTCAGAGGAATTGATACCTTCTTTTAGACAGGACTATTTAAAGACAAAAGCAACTTAATATTCTAAAGTATCTTTACTTGTTATAATTTTTATAAAATTTTTCATCTTTTTTCTTGTCTATATAGGTCCAAATTACAAATATTAAAATAGTGAATCCGATAACTAATAAAGAAGCATTGAATGCAAACTCAAAATCGATATCTTTTATAGTCCTCTCATCAACACCACCTAATCCTATTACTTCATAACTTATTTTTTGGTAGTCCATAAATATAAAAGATGAAATGATACCCAGTATTAATCCACCTAGTAAAGAGATAAACATTTTTTTCATTAACAAGTCACCTCCTCTAATAATTTATATTATATACGAATTTTCGATCTACTTTGATATCCTCTCCAAGTTAAATAAAAAACACTGCGTTTAGCAGTGTTTTTTATTTAACAGAAATATTTGTTAATTTAAACCTTATAAACTCTCAGCAAATTCTAAAATAGATTCGACGTCTTGTTCTGATACTAGTGACATAAATACATTATTTTTCTCGAACCTTACTACATTTACCTTTACATCTGCAGCATTATAAAATTCTCCGACTTCATATACCATTTCATTAGATGTAATTAATTCGTAATCTTCAACACCGACCACTTCTATCGCATTATCGGTTTGTTGTGTTAAAGCAATATTTTCATTTTCATCATGGAAGTTACTTAACATAGCATTACTTGTAAAAGCTTTTTCATCTACTTTATATCCGTCTCCTAAAGCATCGGATATTTTTTCGCTATTTTCTTTAAAACTAGCAGGAACTTCATTTTGTTTTAGTGCCAATGAAGAACGTCCTCCTACATCCATTACAATGTTAAGTTCATTATTGCAAAGTATTGGTGGATTAGAAAATCCGGATGTTGTTGTAACGTCGTAGTGAGCATTTCTATTTTTAGAACCTAATGGCATCGTATAGTTCCAAGTATATTTTGCTGTACTACCTTTGTATAAACGAACGCCGTTATAGTTGTAATTGTACTTATTGTAAGCGGTAGTTTCATAGTTACCAATAAATCCTACTCCACCTTTGAGGGAGCCAGATAAACTGCGAACAGTGTATCCTGTAGAATTAAATTTAAAACTAGTTGATTTGTAAGCTCCATAATTGACGTTATGCTGAAGATTGTATTTTACACTTCCGCAAGATGCAAAGTAAGGCCCACTTGCAATATCTTGACCAATATAACTTGTTCCGCCAGCACCCGACGTCCCTAAAGGAACAACACGTACTTGTTTTGTTCCGCCGGCATAAGCTTGTCCTCCCATCATTACCAAAATGATGGCTACTAAAAACCCTTTAACAAAAAAACTTTTAACCTTACTCATTTTAACATCTCCATTCTCCTTTTTTTCAATGAAGTGTCTCTCGATGTAATGAAATTGTAACAATACAATTATGGAATATATATACTATTTTTTAGAAAATTATGTATTTTTAAAATTTAGTTGAAAAATATGTTTTATTTATCAAATAATTACAATTTAACTAAAATGAAAAAGAAAGTTAGGATATCATCCTAACTTTCTTTTTGACGTTATCTTTTACTCAATAAGCATTTAAATTATTCCTTTTGTAAGCTTTATAAATTGGGAATCTGAATGTAACTTACTTGCTAATAAGTTACATTCAAAACCCTTCTATTCTTTTTTGATGGTCAATAATTGGCCTTCATTTAGCAAAAGTTGTCTAGGATCCGTCAACTCGGAAAACAGTAACAGGTTTTTTTCCTGCACTTTAAGCTCGACCAGATTCGAATTGAGTAAGTGGGCTATCTGAATTACGCAATTTGCATGACGTGTCATCTGATTTGAAATATATTGGTGTAATTCTCGCATCTGCCAGGCCTTTTCTATACCATTAAAAATTTCTCTTTGGATTGGATAATCGAAGCCTGGAACATTCATTGGATCCATCTCTACAAAATCAAGAGAGCCTGTTCCATCTGTCATGTTCTGCTCTGAAGCCAAATAATAATAAGACGCCATATCGCACCTGCCTTAATTTATAAACTACGGTTAATAGCAAATGTGAATGTAACTTAATTCACATTATGTTACATTCAGAAGCTTGAATTTAAATAATTATGAACTTAATCTTCTGAAGGATATTGAAATTGAGGGTTAATGCACATCATGATAGATATAATGGCATTGTTATAACCTGACAGTTTATCGACTTCTCCTTCATCATTAAATTCCTCTTCTTCAAATTTTTCAAATTGATCAGCCAGTTTCCGTATAACATTGAGATACTTATTTGTAAATTCATCTTCAGCCATTTCCTTAACATCTGTCGACATCTCGTTCAAAGCCAACAATGATCCTTCGTTGTAAGTTTGTAAACGCTAATATAAAAGTTGACCACTTGAAGGGGTTTCGCTCACCAAAAAGTTGACCACCTTTATCATATATCCCGTATCATTATGTTTGTCTAGAACAAGCATGATATGGGAGGAAAAGGAATGATAAAGATGGCTAATATTGAGCTTATCAGAAAACTTCATTATGTGGAAAAAAGATCAATCCGGCAGTTATCAAAAGACTTGGGGTACTCACGACAGACGATTCGGAAAGCATTGGAACAGAACGAGATTCCTCGCTATACCCGAACCGCACCCATCAAAAGGCCGGCGATCGACGCCGTCAAACCGTTGATTTTTCAGTGGATGCAGGAAGACCAAACAGCCCCTTTGAAGCAGCGCCACTCGGCTGCACAAATCTATCGCCGCCTTGTGAACGAATACCAATTCACCGGTGGTGAATCGACGGTCCGCCATTTTGTTCGGCAGGTCAAGCAGGAGTGGGATTTACTGGCGCCACCCTCTTCCATTCCGTTGGAATTTCAAGCCGGTGAATTCGCCCAATTCGATTGGGGAGAAGTCATCATCGAATTGAATGGCAGCGAGATCAAATGCATGCTCTTTTGCATACGGCTTTTGTATAGCCGGAAAATCTTTGTGAAAGTATTTCCCCACCAGCGTCAGGAAGCGTTATTCCAGGGGCACCTTGATGCGTTCAATTATTTCGGTGGTGTGCCGAAGACGATTGTGTATGACAATATGAAGACGGCGGTCAAAAAAGTGTTGGAAGGGACGAAGCGGGAAGAGCAAGAAGCGTTCATCGCATTTCGTTCGGCCTTTTTGTTCGATGCCCAATTTTGTGCACCGGCAAAAGGAAATGAAAAGGGGCAGGTGGAGAAGCTGGTACAAACAGCGAGAGCGCAATTTCTAGTGCCTGTCCCCAAAGTAACCAGTTTGGAAGAGCTGAATGATCACCTAAAAATGTGTTGCGATCGTTACGACCTACATAAAGTACCGAATTCAGCTGATTTAGTGCACCAACGGTTCACGGAGGAAAAAGCACTTCTCCTGCCGATTCTCAGTCGATTTGACTGTGCGCGCCGTGTTGGGGTAAACATTAACACGCTGGCATTGGTGAATTTCGAGACCAACCGGTATTCCGTCCCGACCCGTTATTCCGGCAGGAAGGATGCTTTTCTGTATGCGTACGTCGATAAAATCATCATCAAAATCGACGGAGAAACGATTGCGGAACACGAGCGTCTCTACACACAGCGCGGAGAATTGTTGGACATTGACCATTACCTGGATGAACTGGAGAGAAAGCCACGTGCCATCCCTTTCGCACGCCCGTTGAAAAAGAACACACTGCCCGCCTCTTATCAGTCGTTTTACCGGGAAACCAACCTGCGGTATGGTCATGGAAAAGAACTGATTCGTGTGTTGAAGCTGCATCGGGATTATCCAGCTTCGGCAGTCGAGAACGCCGTCCGCCAAAGTGTGGAGAAACAGTTATTCACGTGCGATGCGGTCAAACAATTTCTCTATCAAACCTTGCATCCGGCACTTGCGAACCCCTTGCCGATGATGTACGAAGTCACGGAAAGCATTCGCGTAAAACCTCCTGCACTCGGAGACTACAATGAATTATTGAAGGGCGGTATCTATCATTGAATGAGCATCATTTCCAGCTGGAAGATTACTTAAAACGGTTGCGCCTCCCGGCCATCCGAGCGCAACTGGATGTCTATCTCCGGGAAGCCAACGAACAACAGATGACCTATGAATCCTTTCTGTACCACCTTCTTCAACTGGAGGTAGCGGAAAGGGAAATCAAACGGAAGGAACTGGCGCGCAAGCAAGCCAGGTTCCCCGTCGAAAAGACCTTAGCCGATTTCTATTTTGAGCGTGCGCCCCATGTACCCAAAAGAAAAGTATTGGAAATTGCCGAAGGCAATTATATTTACGATAAACGCAACGTCCTCATGATCGGGAATTCGGGGACCGGCAAAACCCACATCATGATTGGATTGGCGCAGATCGCGATTGAAAAAGGCTATAAGGTCAGGTATTATACCGCAGCCGGGCTAGCCAACGAAATCATGGAAGCACAAGACGAAAAAAAGCTTCTCCAACTTGAAAAGAAATGGTTAGCAGCCGATTTGGTTTTGGTCGATGAATTGGGGTATATTCCGTACCATAAAAGAGCCGCCGAATTGATGTTTCAATTTTTCTCCAGCCGTTACGAAAAAGGCAGCATGATCATCACCAGCAACCGGGAATTCAACAAATGGAACGAAGTCTTCCACGATGATCAGATGACCGCCGTCTTGTTGGATCGACTCACGCACAAAGCGCATATCCTCGATATGAACGGGGAGAGTTATCGTTTACGAGAGACCTTGGAGTCCAGGTCGATCTAAGTAGAGGGTGGTCAACTTTTATATGAGCGACCTGGTCAACTTTTGGCTTGACGTTTACATAAGTTTCAAAGTCTTTTCTATCGAATATAGTATTTGTTTTAGTGAAGTGGATTTGCCTTTCAATAATATCTAGCAAAGTAAATTCTGCCAGTTTTTTGTTGTTCATCTGAATTCCCTCCTAGTTTCTTCAAGTATGTATTGTCTTTTATAAGATAATTCTTTTGAATGTAACTTAACTGCACTTAAGTTACATTCAAATCCTAGTCTTTGCCCCCAAATTTCCACTTGTATTTTGCCGGGGCATTTTTCAATTCGTCCAGATCGCTCTGCAGCTGCTGGACGATGGCCACAAGCTGTTCTTCCCGTTCCTGACTCTT</t>
  </si>
  <si>
    <t>MKNYTIGLDIGVASVGWVCIDENYKILNYNNRHAFGVHEFESAESAAGRRLKRGMRRRYNRRKKRLQLLQSLFDSYITDSGFFSKTDSQHFWKNNNEFENRSLTEVLSSLRISSRKYPTIYHLRSDLIESNKKMDLRLVYLALHNLVKYRGHFLQEGNWSEAASAEGMDDQLLELVTRYAELENLSPLDLSESQWKAAETLLLNRNLTKTDQSKELTAMFGKEYEPFCKLVAGLGVSLHQLFPSSEQALAYKETKTKVQLSNENVEEVMELLLEEESALLEAVQPFYQQVVLYELLKGETYVAKAKVSAFKQYQKDMASLKNLLDKTFGEKVYRSYFISDKNSQREYQKSHKVEVLCKLDQFNKEAKFAETFYKDLKKLLEDKSKTSIGTTEKDEMLRIIKAIDSNQFLQKQKGIQNAAIPHQNSLYEAEKILRNQQAHYPFITTEWIEKVKQILAFRIPYYIGPLVKDTTQSPFSWVERKGDAPITPWNFDEQIDKAASAEAFISRMRKTCTYLKGQEVLPKSSLTYERFEVLNELNGIQLRTTGAESDFRHRLSYEMKCWIIDNVFKQYKTVSTKRLLQELKKSPYADELYDEHTGEIKEVFGTQKENAFATSLSGYISMKSILGAVVDDNPAMTEELIYWIAVFEDREILHLKIQEKYPSITDVQRQKLALVKLPGWGRFSRLLIDGLPLDEQGQSVLDHMEQYSSVFMEVLKNKGFGLEKKIQKMNQHQVDGTKKIRYEDIEELAGSPALKRGIWRSVKIVEELVSIFGEPANIVLEVAREDGEKKRTKSRKDQWEELTKTTLKNDPDLKSFIGEIKSQGDQRFNEQRFWLYVTQQGKCLYTGKALDIQNLSMYEVDHILPQNFVKDDSLDNLALVMPEANQRKNQVGQNKMPLEIIEANQQYAMRTLWERLHELKLISSGKLGRLKKPSFDEVDKDKFIARQLVETRQIIKHVRDLLDERFSKSDIHLVKAGIVSKFRRFSEIPKIRDYNNKHHAMDALFAAALIQSILGKYGKNFLAFDLSKKDRQKQWRSVKGSNKEFFLFKNFGNLRLQSPVTGEEVSGVEYMKHVYFELPWQTTKMTQTGDGMFYKESIFSPKVKQAKYVSPKTEKFVHDEVKNHSICLVEFTFMKKEKEVQETKFIDLKVIEHHQFLKEPESQLAKFLAEKETNSPIIHARIIRTIPKYQKIWIEHFPYYFISTRELHNARQFEISYELMEKVKQLSERSSVEELKIVFGLLIDQMNDNYPIYTKSSIQDRVQKFVDTQLYDFKSFEIGFEELKKAVAANAQRSDTFGSRISKKPKPEEVAIGYESITGLKYRKPRSVVGTKR</t>
  </si>
  <si>
    <t>1859473.SAMN05831614.BG261_00365</t>
  </si>
  <si>
    <t>GCF_001832905.1</t>
  </si>
  <si>
    <t>Floricoccus tropicus strain DF1 DF1_Contig1| whole genome shotgun</t>
  </si>
  <si>
    <t>GTTTTAGTGCTATGTTAAATTGAATGCTTCCAAAAC</t>
  </si>
  <si>
    <t>TTGATAAAATTGAGGCAACTGATTCTACTGGAAGTGGGGATACTTGGGATGAAAAAGTCAAGCAAAAGGAAGAACTTGAAAAAAATGGTGGCTCATATCCTGATAATTATGTAAAAGAAAACCCACCAATTTCAGATGAGATAGCAGATAAGTTTTTAAGTGGTTCTACAGAAGAAAATAATGCAAACGAAAGTAATACAAATGATTCAAAAAAAGCGACGAGAAAATATATCAATGTTAATCAGCAAATTCAGCAAAAAGCAACAACTTGTGCACCAACAGCTGTGAGTATGATTCTTTCAACTAGAGGAAAAAATATATCGCAAGATCAACTGGCTTTGGAAATGGGAACAACGGATGATTTTGGTACTCACAATAAAGATGCAATTAGAGTTTTGAATAAACACTTATTTGGATATGAAATACCTGCTAATAATCAGGATGGTTATAGAATTGCTACAGTTAAATGTGCAGATCAAAACTCAGAAGACTTGAAATTATTTAAAGAAAGAGTAAAAGAAAATATTGATAATGGTTATCCATTATATTACACTATCGACAATTCACGTATGTATGATAATAGGACGGGAGAACATAATCTTATTGGTAATGGATATTTAACAAATTCAGATGGAACAGATATTGAATATATATATTACATTGACCCTTCTCCATATATGCAAGATGCTAAATATGGAGGTCTAAAGAAAGTGACTCCCAAAGAATTGCTTGAAGCAATGATACCTTGTATGGAACCTAATTATGCTTGGTAAATTTGTTGTCACTAATGAGGAATAAAAATGAAATTAACAAATGTTGAAATAAATCAGTTATCACAAAAGAATGCAGAAGTGATAGCTGATACTTGGAAGTATGAAGAACCCTATTCATTTTATAATATGACGGAGGATCCAGAAGATTATGAGCAACTGATAAGTTCGGAAGGTCGTGGACAAAATTACTATCAAATTCTTTCAGATAATGAATTGATTGGATATTTTTGCCTTTTTGAAAGTGGCGATGAATTAGAAATTGGTCTTGGATTAAAACCTAATTTAACAGGAAAGGGGATTGGAGATCAATTTTTCCAAATAATTCTTGATTATATTAATCAAAACTTCAAAATTAAGCAAATTAACCTGGCAGTAGCTGAATTCAATAAGAGAGCCCACAAATTGTATTTGAATCATGGTTTTAAGGATATAGAATTATACAATCAAGCTACAAATGGTGGTGTTTATCCATTTATCAAAATGTCTAAACGCATCAACTAGTTTTATCTGTTTAAACAAACTATTCTGTTTAAATATTCTAAATTGTGGCACAATACTTGCTTTTTGACCAAAAAAGATGTTAACATATAAGATAGTCTTATAACTTAAAGGAGGACTATTTTGGATATAAAAAATAAAATTTGGGGCTATGTGAAGATAATATTTGCCCTCTTACTTTTGGCTTTTGCCATAAATATGTTTTTAGGACCGCATCAAATTGCAGCAGGTGGAGTTAGTGGTCTCGGGATTTTGATGGAATATGCATTCGGTTTTAGTCGTGCAGGTGTTGTACTTGCTCTAAATATTGTCATGCTTATTCTTGCCCTTGTTTTTCTTGGTAAGGAATCATTTTTGAAGGTTCTATTTGGTAGCCTAGCTTTTCCGGTCGCAATCGCAATTGTGCCAGAAATGATGCTCACAAGTGATAAATTATTATCGGTATTATTTGGTAGCGCCATATTCGCTTATGGTGTAAGTATTCTTTATAACAACGACTCATCAGCTGGTGGGACAACAATTCCTCCACTAATCTTGCAGAAGTACTTCAATATCGATAAGTCGGTTGGTCTTCTCATGACAGATGCGATAGTTGTTTTCCTAAACCTCGTCGTTTTCGGCATCGAGTCATTCTTATATGCAATTCTTTCGATTATTATTACCTCAATAGTGATGTCATATATTGAAACTGGGACAAATCGTAAGAAGGAAATCCTGATAATGAGTGAGGATAAACTACCAGCCATTCAACAGTGCCTTAACAATAAAATTGATCGTGGTCTAACTTTCCTTGAGGCCAAAGGCGGCTACAAAAATGAAAGCAAGCAAGTACTGATGATTGTAGTTGATAATCAGGAATTTCTGACTATCAAGCGAATTATTGAGTCGGTAGATCCGAATGCCTTTGTAATTGTAAGTAACGTGTCGGAAGTACTAGGACGTGGTTTCACATATACACACGTGGAATAAATTCAATATCTATTAAAATAAGTAGTCTCTGAAGTTTAGACTACTTTTTTTAATGGACTAAAAAAGACCTCAAGTGAGATCTTAAAAATTATTTAACTCTTGAACCCTTGCTTCCTTTTGTAAATTTCATATTAGGATAGTTTTTAAGTAAACGTTTAATGTGTTTATCACGTAAACTTGTTTTGTTTTTGAAGTGTGCAGAAATTTTCTTATGAGAGTCAGATTCTTGATGATTCTTAATGATATGATCCCAGCGCCATTCTTTTGCTGATGCATTTTCTGGGTCATTTTTATCAACTTGAGAAGCAACTTCATTTTTAGTAGAGTGTGAGAATTCAAGTGAGCTTATAACATCTGCCATAAATAAAACAAATAAGATTGCAGGTGCGATACCTTTAGTAGAATTAATAAAATTAGTAATATGACCACCAATGAATGGTTCAATGTATTTTATTAAAATTACACAACCGAATCCCCAAAAAATTGATACAGGGAGTGCAACTCGACCATTAATATTAAATGGAACATCAGAATAGTCCCAAAGTTTCATATTGAAAAGTTTTTCCAATAGATAGCTTGCGATATATTCAATGACAGTTGCGATTACGATTGAATAAAGATAGAGTTCAAGAGTTGAACCGTAGCTTTTAGGAGTTAGAAGTAAAACTCCACAAACTCCAAATCCATATACAGGACAGTATGGACCAAGTAAAAATCCTCTATAAACAAAATGTCCTGATTTTAGTGAGCAGTAGAATGTTTCCCATAGCCATCCGATTACTGCATAGACTAGAAAAATCATAAATAATTGCCAAAAATCTTGTAACATGTATAATCTCCTTAAATTAGATAATTCAATTTATACCATAAAGTAGGAAAAATTGCATTGATTTATATATCTGACTTAACTATTACTTATTTTTAGGAATTTTTCGATGCTATTATAAAGCTGCTCTTTAGACAATTCGTTACAGCCAATTTCATATTTAATCTGACTTAGAAAATTTGCAAAGTCGTTAATATCATCAATTGGTACTGTCTCATAGATATTACCATCAAATAAAAAATCTATTTTACTTCCCCATTGATCCTCAAGGAAATATTGAGCCTGAAGAATTTTTTCATTATTTTCTTCATCAATATCGACCTTATAGTTAGTTAATTTATACTTCATAATGACTCCTTAACATATATTTGTAAGTTAATTATAATATATTTTTACTGAAAATTGATTAAATTTATAAAAATGACAAAGTGTCAGACAAATGTTTTGACACTTTGTCATTTTTGGAGTAAATTAATCACATAAATAAATTTTTATAGGAGGCAATAATGTTTTTAGCCATTAAGGAAATGAAGTTTTCGAAATTTCGTTATGTATTAGTAATTGGAGTAATGTTTTTAATTTCATATTTAGCATTTATTCTTTCAGGACTTGCGACTGGTCTTTCAGATCAATTTAAGCAAGAAGCAGAAGATTGGGGGGCGAGCCAAATAGTACTCTCTGAGGATTCAAATAGTGTATTTGCTGCTAGCCAACTTAAAAGAAAAGATTTGGATAGAGTAGATTCAAGTGATAAAGCGCCTATCGGTCTTTATAGTGGTGCTATTGATGTTGATGGTCAAGATGACAAGGTTAATGTTTCTGTATTTGGAGCATCAGACAATGCATTCTATCTTCCAGAAATTCTTGAAGGAAATAAATTAACTAAGGAAAATCAAATTATTATTTCTCAAAACTTAGCTGACAAAGGATTGAAAGTTGGAGATAAGGTAAAACTTGGTAATTTGGAAAACGAAGTAGAAGTTGTTGGTATCTTTAACAAAACCTATTATGCAGTTACACCAGTAATTTATACAAATCTTGAAACTTGGACAAAAATCAAGTATGGTAAACAACCATTTGCAAGTGATGGCGACAAACCAATCAATGCAATTCTTTCAAAAGGTGATATAAAGTCTATCACTAATAACGATGAAGATTCAAAAATTAAAGAGATGGATATTCCAGCCTTCATTCAAAAAATGCCAGGTTATGCAGCTCAAAACTTAACTCTTATGTCTATGATTTACTTCTTATTTGTAATTGTTGCAGCTGTAATTGGTATCTTCATGTATGTTATGACCATCCAAAAAACATCAATCTTCGGTGTCATGAAGGCTCAAGGTATTTCAAACGGATTTATAGCTAAATCAATCGTTTGGCAATCAGTGTTAGTAGGATTTATCGGAGTACTTGTAGGTTTCGTTCTTGCATATCTAACAAGTATGATATTGCCAGAAGCTATGCCATTTGCCATCGACTTTAAACAATGGTTGTTATATGGTGCAGTTCTAATCTTAGTTTCAGCTCTTGGTGGTTTATTCTCAATCAGAACAGTTGCTAAAGTAGATCCAATCAAGGCAATCGGATAAAGGAGATTAATGAAAATGACAAATAAAGATGTATTAGTGATGGATCACATCACAAAAGACTTTGGAAACGGACGCACTAAAATTACAGCCCTTAAGGATGTAAATTTCAAGGTTAAGGAAGGTGAATTTGTGAGTATCATTGGACCTTCAGGTTCAGGGAAATCAACATTTCTTACAATAGCTGGGGGACTTCAAAGCCCCACAAGTGGTAAAATTATTATCAATGATAAAGATTTTACTAACCTGTCAGAAAAGAAACGCTCAAAATTACGTTTTGAAGAAATTGGTTTTATCCTTCAATCTTCAAACTTAATCCCATTCCTTACAGTTAAGGAACAATTTTATCTAGTTGATAATGTTGAAAAGAAGAAAAATGAAGATACTAGAATTGATGAGATACTTAAATCTCTTGATATTTTAGATTTGAAAGATAAATATCCACGTGATTTATCCGGTGGTGAGCGTCAACGTGTAGCTATTGGTCGTGCATTATTCAATAATCCAAGTCTAATTTTGGCTGATGAACCAACAGCAAGTTTAGACACAGAGCATGCTTATGATGTTGTAAAACTTTTAGTTAAAGAAACACATGAAAATAAAAAAGCAACAGTTATGGTAACTCATGATACTCGTATGATAAAATGGAGTGACAGAGTTTACCACATGGAAGATGGAATACTTAAAGAGGTAAATATTGAAGATATAGAATAGGGGAAAGTGAATGCCTAAAGAAGCCTTTTATCGTCTTGGGGAGTCGAAAAAAAGTCAACTTGATCAAGTATTATTTAATGTTTTTTCAGCAAATCATATTAGTCAGGTAAAGGTTGCAGACATTGTAAGTCAAATGAATATGGCTCGAGGTAGTTTTTATAACTATTTTGAAGATTTGGCCGATGCTCATGAGTACGTGGTGAGAGATAAATATATGAAACTTCATAGAAAAATAATGGAGTTTATTTATCAAAAACAAACAGATTTATTTGCGGGAATTGAAGATTATTTGAGATGGATTTCAAGTCTGGATGAAGATAGTCAAGATTTTAAGGATATGGTTTTCCTTTTGACTAATGATTCACTTCGTTCTTACAAAAGAATTCCAATTGCAGCGAATTCTGAAAACTCACAGTATAAAATGATTGATTCTTGGATGAAAATTGTAGATGAAAATAACTTTACAAAAATTCAAACAAAGGAAGAAGGGATGACATTTCTTTTTTTCATTATGGAACTTGTAACAAATTGTTTAAAGACTTATCTAGCCAACAGCTGGGATGAAAATCAGTTAATTTGTGATTATCAAATGAAGGTTTCTTGGTTGAAATCAGGAATATTATAAGGAAATAGGGTGTTGAACAAATAGTTCTGACACCCTATTTTTGTGAAAAGACTATAGTTCTCCATTGATATTTTTACTTAATTTTCCTATAATAGGGACTATACATATAAAAGTTTGAAAATTATAAGAGTTTTGACAGACAAGTAGTTTAAGGAGATAAGATGGCAAAAAAAATTAAAGAAATTGCGCCATATAATTTTATAGCAACAGATCATTATCAAAGTCATGAATATTTGATTAAAGAAGGGACTTCTATTGGTAAGGAAGTTACTTATGATGAACTAAGTAATTTTGAGGTCAAGAAAAGAAATGTTTTTGATATTCTTGCTATTAGAGAAAAGTTATTAGTTAAAGAGTTACTTCCTATTAAATATCAAAGAATGTCAGCCAATACTTTCGCTTTCTTTCGTGGAACAGCAGACGTTATGGCTTATGACTTAAATAACGGTTATAAAACCGGAATTGATGGAATAATTTGTGGAGATGCTCATCTTGCTAATTTTGGATTCTATTCTTCTCCTGAAAGACAGCTCCTTTTTGATGTTAACGATTTTGATGAATCAAGAGTTAGCTATTGGGAATATGATCTTAAGCGTTTTTTAGTAAGTGCTTTATTAATTGCGGACAGTCAAAATCTTCCTAAGAATGATGCAGAAATCTTTTTGAAAAAGGCTGTTGATGTCTATAAAGAAGCATTGAAAAATATTGCCAAGCTACCATCAATAGAAAGAATGTTATTCCCAAATACGGTTGAAAACATTGTTCAAACCTTTGGTAATGAGAGTGACGAGAGTACACAAAAACTTTTGAAAAAGGCAGTAAAAAAAGCAGTGCACAAAGATTCAAACTCTGCAGTTGAGAAATTTACAGAAGTTGATGAGAATGGTAAGAGGAAATTTATTGAGAATTCTCCCGTTACTAAGCACGTTAGCCAATCTGATTATTTAACAATTGTAACTGGATATGAAGAATATAAGAATAACCTACCAAGTAATATTAAGTTATATCTATCTCAATGCCGTGTGATTGATATTGTTCGTCATGCTGTCGGTGTAGGGAGCGTTGGAACACTTTGTTTCTTAATGCTGTTACAAAATAATGATGGTTCTTATCTTGTTCTACAAATAAAAGAAGCACTTCCAATCACTGATGGTCATGAGGTATATGCAAATAAGGATCAACAAGGATTGAATATCGTTAATTGCCAAAAGATTTTACAGTCTGCTTCAGATCCGTTTCTTGGTAACTTTAAAACTGAAGATAAATACTTTTACGTTCGTCAATTTAGAGATATGAAAGGATCAATCAAGTTAGATAAACTAGATTGGGATTCATTTAGGGGTTATGTTGACGTTTGTATAATCTTACTTGCCCGTGCACACAGTCAGTCACCATCATTCCCAATGATAATTGGATATTTAGATAGTCAAGATTGGATGGCTGATGCATTTGTAACATACTCAAAAAACTATAGAAAGCAAGTACTTAATGATTATAAGGACTTTTTAAAAAGGTTAGAAGATGAGTGAACAAATTTTTTCAAAATATTATAATCGAGATCTAAGCTGGCTCTTATTTAACAGAAGGGTTATCAATCAATCTCGTGATGAGTCAATTCCACTTCTCGAACGTCTAAGATTTTTAGCTATTGCTTCAAATAACCTTGATGAGTATTATAGCGTTCGAGTTCCTAGTATCCAAGAAATAATAAGAGTTGCACCACAAGCGCGTGATAATAAAACAGGCCACTTACAAAAAGATATTCGTGATCAAATTTGTGAAAGAAACCGAAAGAATGTTGATATTCAATATACAAATTACTTTAATCTAATCGATATTTTAGATGATGAGGAAGTATTTGGTATCCGCGAATATTCTGAGCTCTCTAATCAAGAAAAAGAAGTTCTTGATGAGCATTTTGATGAAAATATCTTTTCATGCCTAACAAGCATTCAATTTGACCAATATCATGCACAGCCAAGTTACGTTGATGGGGAATTAAATATTTATATCCGTTCTTTTTATGAAGGGGAAGAAATTACAACAGTTATTCCTATTTCAGATAAGCTCGATAGACTTATTCCTCTTATCAAAGAAGACAGATATGTTTTTCTAGAAGATTTGATCATGAACAATATCGACAAGATATTGCCAGATAACACAATCATCAATCAATTTGTTTTTAGAATTACACGTGATAAAGATATAGAACTTGATAGCGACATAGAAACTGATGTTTTGGACTGGGTTAAGATGTATGTCAAGCAGCGTGAGAAGGGAAGACCAACACGTTTAGAGTATTCGGGAGATAACATTAACCAACACTCAACTGATATAGCTATCTTAAACGATATGTTAGGCTTGGAGAAAAAGTCGAGTTATAACATCCAAGGACCAATTGATTTAACTTTCTTATTTGGTCTAATTAAAAGATATTCAAAATCATATCCAGAACTTATCTATCCACCATTTCATCCGATTGAACCAAAACCAAATCGCGATATTTTTGAAAAAATCGATAATGAAACTCTACTCTTCCAACATCCATATGAATCATTTGATTTTGTAATTGAACTGTTGAAGGAAGCGGTAGATGATCCAAATACTATTGCAATAAAACAAACAATTTACCGTGTCGCAGATGAATCAGAGGTAATCGCACAACTTGTAAATGCTGCTAAAAGTGGTATCCAGGTCACAGTAGTCATTGAACTTAAGGCAAGATTTGATGAAGAAAATAATATTGCTTTAGTTGATCAATTGACCGATGCAGGATGTTATGTAAGCTTTGGTAAAGAAGATTTAAAAACACATAGTAAAGCCATGCTTATTGTCAAGAAGACTGAGAATGGTACTAAGGGTTATGCTCATCTTGGAACAGGTAATTATAATGAAGATACGTCTAAAGTCTACACGGATTTATCTTTACTCACATGTGATGAAGAATACATTGATGATGTTGAACAATTCTTCAATTACATGGTAAATGATATTGAAGTTCCTGATTATAAGTTAATCTCGACCTCACCTACTTTACTTAAGCCAATGATTTTGGAAAAAATCAAACTCATGAAGAAGCATTATTTGAGAACAGGAAAAGGGAAAATCTTTTTCAAAGCAAATGCTTTGACCGATAGAAATATTATCGATGCCTTATACAGTGCTGCTAAAGCTGGGGTGCCTATACGCCTTGTTATACGTGGTGCATGTTGTATGAAGGTTGGTATTTGTGGTGATAAGGAAGATGTAGTAATTTCAAGTATCGTGGGACGTTTCCTCGAGCACAGTAGAATCTATGGTTTCTACTGGGGCGGTGAAAATAGCGTTGATGATGCTGAACTTTGGATTGCTTCAGCCGATCTTATGACTCGTAATATGGAAGACCGTGTTGAGATTGCGACTCCAATTAAAGACAAGGAACTTAAGACTAAACTTGCAAATATTATCAATATTTTTGCATCCGATACAAAAGGTGCATACTATCTTAATAAAGATGGAAGATATAAGAAACTGCAAGTAGCTGAAAAAATAAGTTCACAAGAAACATTTATGAAGATTGCTGAAGCTGGACAACAGGTTGATACAATGAAGTTAAAACCAATAGAAACCCCAGTACCAGTAAGAAGAACTGACAGATATGAAGTAAATAATAAAAATGCTGATAATTTCCAATTTAGTAAGCTCTATAATATTGTAATGATTATCTTACTTGTAATTATCGTTGTTCTTATAACTCAATGGATTTTATAGTAAACGGAATATGAAAAGACCCATCAATTAAAATTTGATGGGTCTTATAATAGAATTTATACAATAAAAAAATGCCCGAGACAGGCATACTTTGAAAGTTGAATACGGATAAACCTTATTTTAACTCGCTATGTTAATTCGAATACTTCCAATATTTTTATTAACAAACTTATTATATCATAAAAATTATATTTGTAAACGCTTTATTTTGAAGAATTTACTGATATAATATAAATATAAATATCACAAGGAGAGTTGTATGACAAAGAAAAATGAAACAAAATTGGATTCAGCAAAAGACTATACTATTGGGCTAGATATAGGTACAAATTCAGTTGGTTGGGCTGTGATGAATGATGATTATACAATTCCTAGAAAAAGAATGAAAATTTCAGGGAATACAGATGTTAAATATTTAAAGAAAAACTTTTGGGGCGTCAGACTATTTGATTCTGCTAAAACAGCTGAAAATAGAAGATTGTATAGAACTACGGGGCGTAGACTTGAAAGAAGAGCAAATAGAATATCATATTTACAAGAAATATTTTCTTCTGAAATTGAAAAAAATGATAGAAACTTTTTTGGAAGAATGATTGAAAGTTTCTATCAAATTGAAGACAAAAGTATCAAGGAAAAACATCCTTTATTTCCTACTCCTAATGAAGAGAGTCAATATTATAAGGATTATCCGACCATTTATCATTTGCGTAAGTCACTTGTTGATGGAGAGAGGAATCTTTTTGGATTTGATAAAGATGGGAAAGCTGATTTACGTCTAGTATATCTGGCTATTCATCATGCAATTAAATACCGTGGACATTTTTTAATTGAGGGTAAATTTAATCCAGAAAACTCAAATGTTGCATCAGCATTCAAAGAATTCTTAAGTGAATATAATGAACTATTTTCATTACAACCTGATGGCTCATACTTCAATCCAGTTGATGAATCAACAGATGTTGAAGCATATCTTACTGAAAAAATATCTAGAGCAAGAAAAGTGGAAAATGTTCTCTCTTTATTCCCAACTCAGAAGAAAAATAGAGAATTTCATAATTTTCTTAAATTAATAATTGGAAACCAAGCTAACTTTAAAATGCTATTGGAGAATTCTGAGGATGCAAAATTACAATTAACTAAAGATACATACGAGGAAGATTTAGAAAATCTTATTTCTTTAATCGGAGATGAATATTTAGATATTTTTAATTCTGCTCAAAAATCATTTGATTCTATTGAACTTTCAAATATTTTATCAACTGAAAATTCAGATTCAGAAGCTTTAATATCTTCAAGTATGGTTGAAAGGTATAGGGAGCACAGCAAGGATCTAGCAGATTTTAAGAAATTTATTAAAGAAAGTTTACCTGAACAATATTTTGAAGTTTTTAGAGATGAATCAAAACAAGGATATGCGGGATACATTAATGGTGGAATAAAAGAACCAGATTTTTATTCATTTATCAAAAAAAATATTGAAAAATTAGATAATGCAGATAAATTTATAAAAAAAATTGATAATGAAACTTTCTTGCGTAAACAAAGAACTTACGATAATGGAGTAATTCCTCATCAACTTCATATGAGAGAAGTCGAAAAAATAATAGAGAGACAAGGTAAATTTTATCCATTTTTATTAGAAAATAAAGATAAAATCCTGCAAATACTTGAATTTCGTATCCCATACTATGTAGGTCCACTTGGAAAAAATAATAATTCAGATTTTTCATGGATTGAAAGAAAATCTGATGAGCCTGTTAGACCCTGGAATTTTAAGGAAATAGTTGATGAAGCAACTTCAGCAACTAGATTCATTGAAAAAATGACTAATTTTGATACCTATCTTCCTAAAGAAAAGGTACTTCCAAAACATTCACTTTTATATGAAAAATATACTGTATTTAATGAATTAACAAAAGTTAAATTTATCGCAAGTGGTTTTTCTGAACCCCAATGGTTAGATACTAAGCAAAAGAAAGTTATTTTTAACACACTATTTAAAAATAGCAAAAAGGTAAGTAGTAAACAGCTTATTAAATGTATAGAAGATGAGTTTAAATATGCTGATGTCTCAATAGAAAGTGGAATTGATAAAAATTTCAATGCATCTTTTTCAACATACATTGACTTAACCAATAATGGTATATCTAGGAACATCCTTGATAACGAGGATTACGAAGAGATGCTAGAAGATATTGTTAAAATTTTGACAGTATTTGAAGACAGAAAGATGATTAAACAGCAATTAAACAAATATGCTGATATTATTGGAGAGACCACAGTAAATAAGCTTTCTCGAAAACACTATACTGGTTGGGGGAGACTTTCTCGTAGATTGATTGATGGAATTTATGACAAAGATACCCAAAAAACAATTTTAGATTTTTTAGAGGATGATTCTGCACATAGAAACTTTATGCAATTAATAAATGATGATAAATTATCGTTTAAGAAAGAAATCACAGATCAGCAGTTGAAAAATGACTTTTCAAGTTTCAAAAATACCGTAGATTCATTGGCAGGATCTCCAGCTATAAAAAAAGGTATTTTACAATCTTTATATATTGTTGAGGAACTTGTAAGAGTGATGGGGAGAAAGCCTAAAAATATTGTTATTGAAATGGCGCGTGAAGACCAAACAACTGACCAAGGGACTAGACTCTCAAAAACTCGTGAAAAGAAAATAAAAGATGGTTTAAAAGAATTAGGGAAAGATGCTGAAAAGATTAATCCTAATTATACCGATTATCGTAATGATAAAATTTATCTATATTATATGCAGAATGGTAAAGATATTTATACTGGTAAAGATTTAGATATACATAATCTTTCAAATTATCATATTGACCATATTATTCCACAAAGCTTTATTACTGATAATTCTATTGACAATAGGGTGCTTACAAGTTCTCGCTCAAATACAGGAAAATCTGATAACCTGCCAAGTGAAGATGTTATTAAGAAAATGTCTATTGAATGGTATAGACTAAATAAAGCTGGATTATTAAGTGATAGAAAGCTTGCAAATTTGACTAAAGGTAGTCTAAGCCAACAAGATAAGGAAATATTTATTAATAGACAGCTTGTTGAAACTCGCCAGATTACAAAAAATGTTGCGGCAATTTTGTATAGTTACTTTAATCTGAATGAAAATAATGAAAAAGTTGATGAATATGAAGCTGTTAATATTATTACATTGAAATCTGCATTAACTAGTCAATTTAGAAAACAATTTGGTATTTATAAAATAAGAGAGCTTAATGATATGCACCATGCCCATGATGCATATCTTAACAGCGTTGTTGGAACAACAATATTAAAAGTCTATCCAAACTTAAAATCCAATTTTGTATATGGTGAATTTAAAAAATCATCATATAAAGGTCCTGATAAGGCTACTTATAGGAAAAAATTAAATAGTAATTTAATGCTCTTTTTCTCAAGTAATGAACCAATTATAAATGATGATGGGGAAATATTATGGAATGGTTCAACTGATATCCCAACCATTAAAAAAGTATTGGGAAGTCATCAGATGAATATAACTAAAAAACTTGAGATTCAGAGCGGAGAATTTTGGGATGAGAATCCTAAGATTAGAAAAGAAAAAAACAAGTATCGCAATTTGAAGAATAATTTAGATCCCAAAAAATATGGTGGCTATGGAAGTCCAAGATGTGCATACTCTATCGTAATAAGTCATACAGTGAAAAAAGATAAATTTAAGTTGGAAATTGTAAATATCAATATTTCTGAAAAAAATATTTTTGAAAAGAATATGGAATCTTACTTAATAAATTCAGGATATGTTAATGCAAAAGTACTAACTAAATTACCTAAGTACTCTTTGTATATGTTTGAGGATGGACGTAAAAGATATCTTGCAAGTTCAATTGAAGCACATAAAGCCAATCAGTTGATATTGCCTGAAAATATTATCACTCTTTTATATAAGGCAAAAGAGTATTGTAAAAAAGATTCCGAAGAAAATGAAGAGTATTTAAAAAATTTCAGATATCAATTTGATGAATTGTTTGATGTAATTATTAAATTTTCTGAGAAATATATATTAAAACCCACTGTAATAAAAGATTTAGAAAAAATTTATATTACAAATAAAGAGAGCGAAATCAGATTATTATGTGAATCGTTTATTAATTTGTTAGCTTTTTGTAAATCAGGAGTATCGACTGGATTTAAATTTTTTGGTAAAGATATAAAATTAGATAGATTAAGATATCAATCAGTAAATGAGTTGTTGAAGTCAACAATAATAGATTATTCAATAACTGGTCTGTACGAATCAAGAAGAAATTTAGACAAGAAAGAAGATTAAATATATGGGATGGAGAACAGTAGTAGTAAATTCACACAGTAAACTATCCTATAAAAATAATCATTTAATATATCGTAGCTCTTCAAGCCAAGAGTTGATTCACCTTTCAGAAATTGATGTATTAATTTGTGAAACAACAGATATTGTTATTACAACCATGCTTTTAAAAAGATTAGTAGATGAAGGTGTATTAGTAATTTTTTGTGACGATAAAAGATTACCAAAATCTATGCTGACACCATACTATGCACGACATGATAGTAGTTTACAGTTAAGTAAGCAAGTTGGATGGAATATAGATGATAAAGTCAATTTATGGACTGAAATAATTCGTCAAAAAATCGTTAACCAAAGTAGTCACCTAACTAAAAATTATATGGAAGATAAAGCTTCAAATCTTTTAGCCTTTGCTAAGGATTTGGAGCCTTATGATCCAACAAATCGAGAAGGTCATTCTGCTAGAACTTATTTTAATGCATTATTTGGAACTAAATTTACTCGTGATGATGTGTCAGATATTAATGCAGGATTAGACTACGGCTATACGCTTTTAATGTCAATTTTTGCGCGTGAAATAACTAAAGCCGGTTGCTTAACACAATTTGGACTTAAACATAGTAATCAATTTAATGACTTTAATTTTGCAAGTGATATTATGGAACCTTTTAGAGTAATAGTTGATGATATTGTATATAAAAACAGAGATAAACCATTTAAGCAAATAAAGCGAAATTTATTTGATATGTTTTCTGAAACATATTTTTATAAGAAAAGCGATATGTATTTAACGAATATAATTAGTGACTATACAAAAAAAGTAATTTCTAATTTAAATGGAGAAACTTTCAATATCCCTGAATTTTATTATGAGTTATAGATATATGAGGATGATTTTAATGTTTGATCTTCCCACTGAAACTGTAGAAGATAGAAAATGTTATCGTAAATTTAGAAAATATTTAATTGATGAAGGTTTCTTAATGCATCAATTTTCAGTTTACAGTAAATTATTACTGAATAATACTGCAGCACAAGCCTTGATTAAAAGATTGAAAAAGAATAATCCATCAAAAGGAAATATAACTATCCTAACTGTTACGGAGAAACAATTCTCAAAAATGATTTATCTTCATGGTGACTTTGATGATTCAGTCGCAAATTCAGATAGTAGAGTAATTTTTTTAGGAGATAATGACATTGACGAATCTTAATTATATTTACTTTGACGAAAAAATAAACATAGATTCTTGGACAATACTTTCAATTGAAAATACCAAAGTGTTTGCCAAGTTTATCGAAAATATTAAATATTATGATTATCAGCAGGATTTAAAACTTTTCGATAAAAATTACAATGCGGTTAAATCAAGTAAAATATTAGTTATTAATGATATATTAAACTTTGAACTTAATAATGTTGGTGTTCTTAAAACAATATATAGTGACATTGATAGACAAATTAAGGATAATTTGGAACTTAGAAACAAAATTCATCAACTGAAAAATGAAATATCTAATTTATTAATTGATGAAATTATTGAATATCCTCTGGATTTATCATTTGATGAAATAACTAATATAGAATTGATAAAGTCACTTGGTGTTAAAATAAATGAAAGCTCTACAAGTTTGTACGAAAAACTAATTGATATTCTTAACTTATATAAATTTCTTCCAAATAAAGAACTCCTTATACTAACTAATGTATCATGTTATTTTTCAAAAGATGAGATGGAAGAATTGAGAAGGCATTCGTCTTTATTAGGAGGAAAAGTCTTGCTTGTTGAGCCAAGAAAAGTGTATGGATTTCCACAATACATGTTAGATGATGATTTTTATATGAGTTCAATATTATGATATAATTAGTTCAATATTATGATATAATAAGTTAAATAAAACTATGGGAGATTGAATTTTGAAGCCTTGCTAGGGTTAATAGCATGCTAAAAAACCTCAAAGAAAAATTCTACGAGGTTTTAGTGCTATGTTAAATTGAATGCTTCCAAAACATTTTAAGTTTTGAACATCTATAACTTTTTGTTTTAGTGCTATGTTAAATTGAATGCTTCCAAAACATTTAAAAATGATAGTGTTGCAAGGTAGGTGTTTTAGTGCTATGTTAAATTGAATGCTTCCAAAACTCTCACTCTTGTATCGGTAATCACGAGGTAGTTTTAGTGCTATGTTAAATTGAATGCTTCCAAAACTAGTCTGCTAGTTCATTTCTTTGCTTCTCAGTTTTAGTGCTATGTTAAATTGAATGCTTCCAAAACACGTTGAAAATAGGAGAGGCATTCATGCACGTTTTAGTGCTATGTTAAATTGAATGCTTCCAAAACCACCATTCCAATTAACACCTAAATTTGTAAGTTTTAGTGCTATGTTAAATTGAATGCTTCCAAAACAATCTTTTAAATTCTGATCCAACGAACTACGTTTTAGTGCTATGTTAAATTGAATGCTTCCAAAACGTATACGTTAGACGAAATACAAAACAAGGGGTTTTAGTGCTATGTTAAATTGAATGCTTCCAAAACTAGAAAAGTTAAATGAAATGTTAATATCAAGTTTTAGTGCTATGTTAAATTGAATGCTTCCAAAACAGTTGTAGTAGTCTCTAATGCGTTAAGTATGTTTTAGTGCTATGTTAAATTGAATGCTTCCAAAACTTGCAGTGATTAAACTAATTATCAGTAACAGTTTTAGTGCTATGTTAAATTGAATGCTTCCAAAACTTGTGACATTTGATGTAGCAGTAAGCAGGTGTTTTAGTGCTATGTTAAATTGAATGCTTCCAAAACAAAAAACACATCAATGCACGCAAAGCAGATGTTTTAGTGCTATGTTAAATTGAATGCTTCCAAAACGCTAAAAATTGATTTTATGAAAGTATATGAGTTTTAGTGCTATGTTAAATTGAATGCTTCCAAAACGACTAATAGAGCAAGCAAACATATCTAATAGTTTTAGTGCTATGTTAAATTGAATGCTTCCAAAACTATAGACATCTATATTAATAATTTTTACGAGTTTTAGTGCTATGTTAAATTGAATGCTTCCAAAACACTTGATATGTGTGATATAGAAGCCTGGAAGTTTTAGTGCTATGTTAAATTGAATGCTTCCAAAACATAGGAGCAGGATATACTTCATCTTCTTCAGTTTTAGTGCTATGTTAAATTGAATGCTTCCAAAACTTCTTTTTCTGTAATGATATTACATTCATAGTTTTAGTGCTATGTTAAATTGAATGCTTCCAAAACTTCAAAGTTGATAAATGGTCTGATTGGATTGTTTTAGTGCTATGTTAAATTGAATGCTTCCAAAACTTTTAAAAAGAATGATGTCGCTATAATGTAGTTTTAGTGCTATGTTAAATTGAATGCTTCCAAAACAGAATAGAAATATTAATAATAAAAATGCTAGTTTTAGTGCTATGTTAAATTGAGTGCTTCCAAAACATGCTAACGATGCTAAAGCTGGTATTCAGTGTTTTAGTGCTATGTTTCTTGAATGCTTCCAAAACAGATGATACAGATGAACAAACAGACGACACGTTTTAGTGCTATGTTTTTAATATCTCAAGAAAGATTCTGATCCTATAAAGTTAACGTGTAAATTAAAAAATACAAAAAAGTATGTCTTCGTGCGACATACTTTTTCTCATAATATTATGTTTTAATCAACCAATAAATATTCATCAATCACTTGAGCACATCCTCCGTGATCGTTATCATTCACAACGACATCAGCAAGTGATTTTATATTTTCATTGGCATTTCCCATGGCAACACCAAGTCCTGCAATTTTAATCATACTTTCATCATTATCTGCATCACCCACAGCAATCGCTTGAGATATAGGTATGTTCAAATAATCGCATAAGAACTCAAGACCTTCACCTTTTTCAACACCTTTGTCAGTAATTTCGACACCAGTTTCCTCAGCCTTAACAATAGTAATATTTTCTTTTCTTAGTTCTTCATATGTATCTAATCTATCCTTATCAGTAAAATGGTAAAGGTTTATTTTTTCAAAATTTTCTCGTTCACCCTTTAATATTTGACAAATATCATCAACGAATGTAGCTGCATTAGTATATAAATCTTTGTAGTAATCCATATGATAATTTTCGATATGGTCATAGTGTGACCGTTGAACATATATTTGCCCATTGATCATAGCAATTACCATAGTTTTCTTTTCTTTAACAATTGCACGAATTTGATCTACAATACTTGCTGGAATCTTATGTTGATGTAAAATCTTTTTATTTTTAAAATCGTAGACTAAAGCACCGCTTGCAAGAACACCATATTCTACATCGGGAAGCACAGGCATATATTGATTCAGTTCAACCAAAGCTCGACCAGTAGATAATACAACATTTTTTCCAACAGATTCGGCTTTTTTTATTGCTTCAATACTAGATTCGGCGATTATTTTTTGGCTAGTCAAAAGCGTTCCATCCATGTCAAAAGCTATTAATTTATACATCTTGTCTCCTTAATTTTTCTTTTAGTTCAGTTCGTATTTTATCAAGCTTGATTTTTCTTTTCATAAGCTCAGCAATTTTACTATCAATATCTGCAAGTTCATCAGTCACAATAGACAAATTTTCCATCCATTGCTCGTCAGTTGAACAAGAAGTACTATGTAGCTCTTTTATTCTTTTTATTGCTTTAATCGAAAAACCAAGTTCCTTAAGCTCTACAATATTTTTAAAATCGCCAGCATCTTGCTCACCAAAAACGTACCAGCTCCCATCCTTTTCAGGAGTCAGCAAACCGTTTTTTATATAAAATTTAACAGTATCTAGCGTAGTAGACTGATTTTTGACGAATTCCGAAATATACATAGTTTCTCCTTGACAGGGGGTTTAGACCCTATGTTTTAATTATAACATAGTCACCTGAAACTAGACGATTACATCGTCGATTCGCTTTGATGAACCCAAGTTCTATCTTCAACTCATCTCCTTGTCCTCGTCGCTTTCAGACACCTATAAAAATCTTAGGAGGAAACATGAAAATTACAATTTACCTTATTTTAGCACTTTACGGAATTCTATTAGCATATTCCCTTATTTCTTTGAGAAAAAAATATTCACTACCAAATTGGCTAAGCTTTTTTAACCTATTAGGCTCATTTTTCCTACTAATTTCATGGATAAACAAAATTTTTGTACCTTTGGGACTTATAATCTTGCTGATAACTGGACCTATAAATGGTTATTTAATGAATGGGAAAGTAAATTTAAAACATCTAATGATTAAAATAATCCTGTCAGCAATTCTTCTAACATGGTCATTCATTATCTGATTACCAACCTTGCACCTTGAACTCTATCCAGTTATAATAAATTTAAGATAATAAGAGATAGAGGTAGTTATGTTTACAGAAGAGAGTTTTGAAGTATTTAATGTTAATGGTTTGGATGAGCGTATGGTGGAAATTCGTGCTCACATTCAGCCAGTATTTAAGGAAGTATTAGAATCAATTAAACCGCAAGTTGAAGAAGCAGTAGGACATGATGCTTTTGTTCATATAGCTCAACATATTCGTCGTACAAAAAATGCACCTGAAAGCACTTGGTCAGCAATCTCTTTAAATAAGAGAGGTTATAAATCTGAACCACATTTGCAACTTGGAATTTGGAAAGATTATGTTTTCATGTATATATCTTTAATTGATAATCCAAAAGAAGAGAAAGTAATGGCTGATTATTTATTAGATAATATAGAAAGCCTAAATTCACTTCCTCAAGATTTTGTATATTCTAAAGATCATACGGTCCCTGAATATTATCCAATCACTGATGGTGGAGTAGAAGCAGCTATCACGCGCCTTCGTGATGTAAAAAAAGGTGAATTCGAATTTGGACGTGTCATTCCTGCTGATTCCGATATTTGGTCTGATCCTCAAAAAGCCAAGGAATTTGTTGAAGAAACTTATGAAAATTTAATTCCGATTTATACTGAGCTTCTAAAAGCTGCAAACCATATTTAAAGAAAAAAGTTAACCTAATCTTTGCTCCAAAGGAGTTTATACTGGGTTAACTTTTTTTAGTATTCTTTTGTATCAAGTTCAGAAGCAGCCTTTGCAAACTTTTCCTGACTTGACGTAACTTTTTTCTCTTTATGAGGGAATTGAGCATCGAATTCTTCAAGTTCGTTTGCATCAGGTTCAAGTGCTGAAGAAAATTGAATTTGCCCTTTAATGTCACTTAATGCATTTGGGACAAGTTCAAGTGCCATTATTCCTGAGTAGTAGTTACCATCTTCAAGGCTTAATCCAAATTTCTTAGTACCTGTAAAACCAAAGCGTTCATAATAAGCAGGATAGCCACCAATAATGATTGCTTTATAACCTAATTTTTTAGCTTCTTCTATTGAATAGTTAATTAGTTTAGAACCAAGTCCCATATTATGAAACTCAGGTGCTATTGAAACAGGTCCAAAGGTGATTACTTGACTGATTTCTTTACCTGAGTCATCTAAGATTCTTGTTTTTGAATAAAAAATAGAACCTGCAATTCTTCCATCAACTTCAATCACAAAGGTAAGTTCTGGAATATAGTCCTCGTGATTTCTAAGATTATGAATTATCAGATGTTCATTACATCCTGGTACATATAAGTTCCAAAATGCATCACGAGTTACTTTTTCAACGTTAGTATAATCTTCTTTTTTTTCATGTCTTATTTTAATTTCTGCCATTATAACCTCCAAAATAAAAAACTTTCGAAATGAAAGTTTTAAAAAATTTTAAAATGCTGTAATAAATGCGATACCTGCAAAGACGATACCTGGTACGTTTGCGATAACAATTGGCCAGTCTTTTTTCTTTTGCAATAGTCCGTATGCAGTCCAAACGATACAGTTAACCATAGCAACGAAAGGTTGAATGGGGTTACCCTTGTTTCCTGCTAAGTTTCCAGCAATCTGTGGAATGTATGAAACATACATCAATACAGACATTGTTGACGCAACTCTACCTAAAAGATTTACAAATTTGTCTTTTTTACTTTCTTCCATTGAACCATCCATTTTCATTAAATTTTTTATATATAATATTATATTCTAAATATGATTATAAATCAAAAGATAGAGTCCCTTGTTTTTTAACTTAATGTGTTTAAAAAATGTTTATCCTATGTTACACTTGGGTTAATGTATATAAAAAGGAGGTACATTCATTGAAATTAATGTGGAAATACACAATGAAAAATAAAAAGCTTTTATTTTGTAATTTAATTTGTGTGTTAGGCTTTATTTTAATCGAGCTAGGACTACCAACTTTACTAGCTTGGATGATAGATATAGGAATTCCCAACAATGATCGTTCATATGTCATAAAAATGGGTATATGGATGCTTGCAATAATAGTTGTTGGAGTTACCTTAAATATCTGTCTTGGATATGTTACTTCACGGATAACATCAAATGTTACAGCTGATATTCGTGATGATCTATATGAGAAAATCCAAACATATTCTCATCGCGAGTATGAAACAATAGGAGTATCATCTTTGATTACGCGCGTTACCAATGATGCCTATCAAATCATGCTCTTCTTACAGAATGTTTTGAGACTTGGTTTTACAACGCCATTGATGTTTGGAACAAGTTTATATCTCGTAATGAGAACTAATAGAACGCTTGGATGGTATGTTTTAGGTGCACTACCTTTCCTATTAATTGGTGTAATTGCAATTGCTTATTATTCAGAACCAATTTCCAAAAAACAACAAAAGAATTTAGACAAAATTAATGCCATTTTACGTGAAAATTTATCAGGTCTCCGTGTTGTACGTGCATTCGTGAATGAAGATTTTGAAAGCAAACGTTTTGAAAAAGTAAATAAGAAATATGCTGATACATCAACAAGACTATTCTCTTTGATGGCTCTTGCACAACCAGCATTCTTTGTTCTATTTAATACTGTAATGGTATTTATTATCTGGCAAGGTAGCCTTCAAATAGATGCAGGGAGCTTAAAGCTTGGTGACTTGGTAGCTTTTATCGAATATATTTTCCATGCCCTATTCTCATTCATGTTATTTGCGACAGTCTTCATGATGTACCCACGCGCCGCAGTTTCTGCCAACCGTATCCAAGAAGCACTTGATGCAGAACCTATGATTAAAGACAATAAAGACGGTGTTAAAGATACAGATAAGAAGGGTTATGTAACTTTTGATGATGTAACATTTGCATATCCAGGTCCTTCAGAAACACCAGTAATTCGTAATGTTTCATTTGATGCCAAGCCTGGAGAAACAATAGCCTTTATCGGAAGTACTGGTAGTGGTAAGTCGACCCTAATTCAGTTGATTCCAAGATTTTTTGATGTAAGTCAAGGAGCAGTCTATGTGGATGATGTCAATGTCCGTGACTTTAATATAGAAGCTCTGCGTCATAAGATTGGTTTTATACCGCAAAAAGCTTTGCTATTCAAAGGTACTATTGCTGATAATCTAAGATTTGGTAAGGAAGATGCGACAATTGACGATATGAAAAAAGCAACTGATATTGCCCAAGCATCTGAATTCATATCACAATTACCAGAAGGATTTGATTCTCCAATTTCTGAAGGTGGATCAAACCTTTCAGGTGGGCAAAGACAGCGTTTAGCTATTGCACGCGCAATAATTCGTCGTCCGGAAATCTATATCTTTGATGATAGTTTTTCAGCCTTGGATTATGAAACTGATAAAAAACTACGTGCTAGTTTGAAAGAAGTAACTCAAGATTCAACAGTATTAATCGTTGCACAACGTGTTGGTACAATTATGGATGCAGATCGTATTGTGGTATTAAATGAGGGAGATGTAGTAGGAATTGGTAGCCACCATGAACTATTAAAAACTTGTCCAATCTATCATGATATTGCAGCATCACAACTTTCAGAGGAGGAATTAGCAAAATGAAAACTTTTTCTTCTTTAAAAAGAATATGGGAATATGTAAAACCTTATAAATTATCATTCTTCCTAGTAATTTTATTTACAATATTAACAGTAGTTTTCAGTGTTGCATCGCCTTATGCTACGGGTCTTCCAACATCTGAAATTGCTAGAAATTTAGCTGATGGTCAACCAATTAATTTTGACTACATTAAGAAGACTTTAGTATTAATATTTGCTCTTGGTATTTTATACGGAGCTTGCCAACTTATTTCAGGATTACTTATCACTAGAGTAGTTCAAAAATCAATGAAGGACTTGCGTTCAGACATTGACACAAAAATAAATAAACTACCTGTATCTTATTTTGATAAGAATCAACAAGGTGATGTTCTATCACGTATGACAAATGACGTTGATGCAGTATCTAATGCCTTTCAACAATCATTTATTGGAATTATTAATGCAATCTTAAGTATTGTAATGTCAGTTGCTATGATGTTCTACATAAATACAACAATGGCGCTTTTGGCTATTCTAATGATTCCGGCATCAATTCTTATTTCTAGATTCATTGTTAAACGTTCACAAAAGTATTTCCAAAGTATGCAAGATTCATTGGGAAGCCTAAATGGATATGTTCAAGAAACAATGACTGGTTTTAATGTAATTAAAGCATTTGGGCAAGAGAAGAAGAGTCTAAATGATTTTAAAAAGGTTAATCATAGCTTAAGAGAAAATGGATTTAAAGCATCATTTATTTCTGGTCTTATGATGCCACTTGTCCAACTGACTGCTTATCTTGCATATGTTGTAATCGCAGTAGTCGGAGGATTGTATGTAATTGGTGGAGTGATACTTGTTGGTCAACTTCAAGCCTTTATCCAATATATTTGGCAAGTAAGTCAGCCAATGGGGAATATCACGCAACTTTCATCAGTTCTACAAAGTGCAGCCGCAGCATCAAGTCGTGTATTTGCTCTTTTAGATGAACCAGACGAAGTTGAAACTAAAAATCCAGTTGCTTTACCTGAAAAGACTGATGGTAATGTAACTTTTGAGAATGTAAGTTTCTCATATTCACCAGACAAA</t>
  </si>
  <si>
    <t>MTKKNETKLDSAKDYTIGLDIGTNSVGWAVMNDDYTIPRKRMKISGNTDVKYLKKNFWGVRLFDSAKTAENRRLYRTTGRRLERRANRISYLQEIFSSEIEKNDRNFFGRMIESFYQIEDKSIKEKHPLFPTPNEESQYYKDYPTIYHLRKSLVDGERNLFGFDKDGKADLRLVYLAIHHAIKYRGHFLIEGKFNPENSNVASAFKEFLSEYNELFSLQPDGSYFNPVDESTDVEAYLTEKISRARKVENVLSLFPTQKKNREFHNFLKLIIGNQANFKMLLENSEDAKLQLTKDTYEEDLENLISLIGDEYLDIFNSAQKSFDSIELSNILSTENSDSEALISSSMVERYREHSKDLADFKKFIKESLPEQYFEVFRDESKQGYAGYINGGIKEPDFYSFIKKNIEKLDNADKFIKKIDNETFLRKQRTYDNGVIPHQLHMREVEKIIERQGKFYPFLLENKDKILQILEFRIPYYVGPLGKNNNSDFSWIERKSDEPVRPWNFKEIVDEATSATRFIEKMTNFDTYLPKEKVLPKHSLLYEKYTVFNELTKVKFIASGFSEPQWLDTKQKKVIFNTLFKNSKKVSSKQLIKCIEDEFKYADVSIESGIDKNFNASFSTYIDLTNNGISRNILDNEDYEEMLEDIVKILTVFEDRKMIKQQLNKYADIIGETTVNKLSRKHYTGWGRLSRRLIDGIYDKDTQKTILDFLEDDSAHRNFMQLINDDKLSFKKEITDQQLKNDFSSFKNTVDSLAGSPAIKKGILQSLYIVEELVRVMGRKPKNIVIEMAREDQTTDQGTRLSKTREKKIKDGLKELGKDAEKINPNYTDYRNDKIYLYYMQNGKDIYTGKDLDIHNLSNYHIDHIIPQSFITDNSIDNRVLTSSRSNTGKSDNLPSEDVIKKMSIEWYRLNKAGLLSDRKLANLTKGSLSQQDKEIFINRQLVETRQITKNVAAILYSYFNLNENNEKVDEYEAVNIITLKSALTSQFRKQFGIYKIRELNDMHHAHDAYLNSVVGTTILKVYPNLKSNFVYGEFKKSSYKGPDKATYRKKLNSNLMLFFSSNEPIINDDGEILWNGSTDIPTIKKVLGSHQMNITKKLEIQSGEFWDENPKIRKEKNKYRNLKNNLDPKKYGGYGSPRCAYSIVISHTVKKDKFKLEIVNINISEKNIFEKNMESYLINSGYVNAKVLTKLPKYSLYMFEDGRKRYLASSIEAHKANQLILPENIITLLYKAKEYCKKDSEENEEYLKNFRYQFDELFDVIIKFSEKYILKPTVIKDLEKIYITNKESEIRLLCESFINLLAFCKSGVSTGFKFFGKDIKLDRLRYQSVNELLKSTIIDYSITGLYESRRNLDKKED</t>
  </si>
  <si>
    <t>1202724.SAMN04015015.AM493_01130</t>
  </si>
  <si>
    <t>GCF_001278115.1</t>
  </si>
  <si>
    <t>Flavobacterium akiainvivens strain IK-1 scaffold00001| whole genome</t>
  </si>
  <si>
    <t>MFSQQNNLYCESLSKLYYNITKNFLSKNEVCRIYEIFFCSILTYFLKKYNHDIFKKSSTMKTILGLDLGVTSIGWAVIVTDDDNTPIKILGMGSRIIPLSTADKEEFQKGQAISKNQSRTIARTQRKGYNRKQLRKEELKKILGELGITPSKELLNLPSIELWKLRADAASGNAPLSAEQLGRIFYMLNQKRGYKSARSEANQDKKDTDYVAAVKGRHQQLKEKGQTIGQHFYTEMLTLEENSGHFQVKNNVYPREAYLEEFNAIIAAQKPQHAFLTDDVVDRLRDEVIFYQRKLKSQKGLVSICEFEGFERTFFDNVKQKDKTIFTGPKVAPKSSPLFQLCKIWETVNNINLKVKNTDGSKNKWADYVPTLEQKQEIIEHLFKNAGISLDALRKILGFNKDEIFVNKQIEKGLQGNTTYAEIHKILGDSKPELLGFNINIEPSKHSALLVDKRTGEILAEKEGQQVSAEIEKENFYQLWHTIYSIKDLDECAAALIKRFNIDPNVAAQLAKIDFSKGAFGNKSNKAMRKILPYLMQGYNYADACSLAGYNHSDSQTKKEKEENVVDDKLKLLEKNSLRQPVVEKIINQMIHVVNAIIDKYGKPDEIRVELARDLKKSKDERNEAELQNASNKKLNEEVANRLKELGLPVTKRFVQKYKFIFPVRDRKIKEAQLVNQCIYCGETFNVTEALSGDNFDVDHIIPKSMLFDDSQTNKVLVHRKCNAKDKSNKTAYDFIAAKGENELAIYLDRVDDWFKRGVLSYGKMQRLKVSYEQYAERKQLKKETEADIKLWENFIERDLRQTQYIAKKSKDLLKKICNNVTVTEGKITAQLRNLWGWDDVLMNLQLPKYKALGQTEIKEWTSEHGRRLHKKEEITNWTKRDDHRHHAIDALVVACTKQGFIQRINTLNSSDTKDAMDREIKAAKEKYNELYDKKLLTETNEQVKNHTERFNKLETYLKSQQPPLFTTRYVEQEADKIFVSFKAGKKAATYGIRKIKKDGKKVVVQEKIVVPRGALHEQSVYGKIKTQEKDKPLKYLFENPETIVDNRIKILVKERLDKFEGDVKKALTSLKKEPLFIDNEKNTLLEKAACYTDATVLKYKLQALKANQVNDIVDEGVKRIVKARLAQHKNEKEAFKDTVWFNQEKRIPIVSVRVFARPDASKLAIIKTDENNKPIGFALTGNNHHIAIYKDNTGKLVQHICTFWSAVERKKFGVPTVVKNTGTLWSELLHKDLPGTFLDKLPQDGLELEYSLQQNEMFVLGLPKESFEDAIKNNDLPLLSKHLYLVWSISDNDYWFRHHLETKNSELKSTTGAKESKRYYRFQSVGTFTKENPIKVQLNHLGEITKIGEP</t>
  </si>
  <si>
    <t>1798184.SAMN04487833.SAMN04487833_11615</t>
  </si>
  <si>
    <t>GCF_900101015.1</t>
  </si>
  <si>
    <t>Sarcina sp. DSM 11001| whole genome shotgun sequence.</t>
  </si>
  <si>
    <t>TAAAAAGGCAGACAGTCTTTTAGCAGCGGATGCTGATGCTGTAAAGGATGCTGCTGTTGCAAAAGATGCTGATGCTGCAAAAGATGCTGCTATTGTAAAAGATGCTGCTGCTGCAAAAAATATTGATGCTGCAAAAAATACTGCTGTTGCAAAAAATAATCTGTCAGCCAAAGGGATGCGGGCCTCAAGATCCCGCGGCATGTACCAGAGAGCACACACTCCCGGGATCCTGGTGGGCATCACGGATTTTGTCGTCTCCTTCTGCAGATACGTCTGGGGAATGGGGCTTGGCGTCGCCATGAGTGCTGTGCTGTTTCTGCCTGTGATCAGTGCCATGAGAAAGGGAAAAGGACAGTATGAGGAGGTCAAGATTCTGATGGATCTGACCGGGGATCTGCTGTCTTCTGTGAGAGGATATGTGATCGGCACACAGAGCGACCGCGGGTTTGCGGCCCTCTTCTGCGGCAGTATTGCGGTTTTTGCGGCGGCTGCGCTGATTTTTTCAGGATCCGTTAAATTGCGGCAGAAAGCGGCTTTTATCGCTCTTGCGGCTGTCTGTCTGATGATGCTCCACTGGGAACCGGCCATGCTCGCGTTTTCGCTCATGAAATCGGCGAAAAGCTACTGGTATCGTTACAGCTTTCTTGTTTGCTTTACCATGCTGTTTGCAGCCGGCGCTTACCTGAGCCGGGCAGAGAAGGATAAATGGACAAAGCTCGCGGTGCCGGTGTGTTCGATTCTTTACGCCGCGGCTGTGCTCAAGCTCAACGGGATCCACCTTGCGGATTTTACCGCACGCGGAATGAGTCTGGTGAGCATGCACAAGCCGGTCTTTGTCACTGCCGCGGCCTCTGTAATCCTGGCCCTGCTCACGCTGGTGCTGCTGTCGGATCAGAAGCGGGGTCCGGCGAGACTTGCGGCAGGAATCCTGCTGCTGGCAGTTACCGGGACCGAGCTCTGGGGCAATGCCTGGCTTTTCTGGAAAAACCACTCCGATGGTTCCCAGGAACTGTATATGGAGTATTCGGAGGGACTAGGGAAACAGCTGTCGAGGCTCAAATCCCTGGACAGGGGATATTACAGGATCGCCCAGGACCGGACGCGCCATCACTACGAAGATGACCTTACTGCCTATTTCAATGATTCCCTTGCGCAGAATTACTGGTCCAATACGGCATATACCTCCAGTCCGGATAATGCCCAGCTCTCCCTGATGTGGAGGCTGGGATATCGCGATGAAGCGGGCTGCATGATGATCGTCCGCGACCCTGTCCTTGCTTCGGATTCCTTCCTCGGTGTCAAATATCTGCTGCAGAGTACACCGGTTCGCGGTCTCAAGCGGGTAAAGAACGTGGATTCCTTTAACGGGCGGTCTGTCTACCTGAATCCATACGCCCTGCCGATGGCCTTTGTCTATGATGGGTCGAAGCTTCCCACAAGGCGGTATGATAATACTTTTGATTACCAGAACGCGCTTTTTTCCATCCTTTCCGGAAGGAAGACAGAGCTGTACAAGCCTCTGGAGTGGACCCGTGAAAACAGAGACAACAAGGCCTTCTTCCGGATATTTATCCCAGAGGGCGATTATGTGGCCTACGGCAATCTCCTGTGGCCGGAAAAAATGGACGGACTGCTCTCAATCAACGGGGATGTGCCCTTTGGCTACTGCCGCTGGACATCGCCGGCCGTGTTTATGATCAAAAGCAGGTCCGAACAGGAGCAGTCAGAAAAAGACCAGAGTCTGCAGGCCATCGCCCAGGCAGAGAAAGAGAGACTGGCTGAACTGGAAGCTGCCGGACAGGCAGCCAATGGTCAGGAAGCCACCGGACAGGGGATCAATGGTCAGGAAGCTGCCGGACAGGAGCCGGGCGAAGCTTCCCGGACGGCTGTTAATTCCGGGACAGAAAACGGACCGGAACAGGCACAGGATCCTTCCGGAGAAAAAGGACCTGCAGCCCTGCTCAACAGACTCGCGGAAAAAATCCTGGTCTCAGCGGAACCGGAAGCAGACACTGACTTTACGGGGCAGGACGACCAGGGGCTGAATAAAGAAGGATCGAATCTTACGGGGCAGGACGACCAGGGGCTGAATGAAAACGGACCGAATCTGACCGGGCAGGAACAGGGCCGGGAGGAAGAGGAACTGAGCCTGACTCAGCAGCAGATGCTGGATCTGCAGACTGCCGCGGAAGCCTATGACTGGGAGGAAGAGGACACTGTCGACGGCAGTGGATATGCCGATATCCGGACAGTGGTTTTCCGGACCGAGAAGGGCCTGACTTTTAAAGATTACCAGTTTTACGGTTTGGATCTGAAGGAACTCAAGGAGGCATCGCAGAGGATCCAGTCCGGAGAAGTCTCCGACATAAAAATGGAGAACGGACATATCACCTGCAGCCTGGAAGGAAGGAGAGGAAACAGCCTCTGCCTTCTGGTACCCTGGACTGACGGCTGGGTGGCCTGGAGAAACGGCGAACCGGTCCAGCCGGATACGGTAGCTGGAACCATGATCACCATTCCGTTGGAAAATGGAGAAAACCGGATCGAGCTCAAATATCATATTCCCTACCTGCAGGAGGGAATGTACATATCCGCGGCAGCCTTTGCCGTGCTCCTGATCGACTGCCTGCGCAGAGCTCTGCGCAGCAGAAAGAATCGGAGATGAGGCACTGGATGAGGAACGGTTTACGCGCAGCTTTTTTTCGACGACAGATCCCTGTGTAGAAAAAGAAGGCCGAATGAGTGACTGTTTACACAAAACCGTCTGGCTGCGGCAGAGCACTGGTACAAGTGAATCTGACAGATCCGGAGAGGAGATAGAAAAGCATGATATACCGAAAGGGAGATACAGAGAGATCTCCGGAGGGAAGGACTGACGGGCAGGAAGGAATAAACAGTCCAATCAATCCTGATACCGGTCAGAAAAAGGAACAGTCTCTGCCCATGTCCGGCGGAGACGGAGATAGAGAAGAACAGTTTGCGTCCATGTCCGGCGAAATGGGGGGAAGTGCGGAACAGAGTCCGGCTGATGCTCCCTTGGTCAATGAAGGAAAGGATGCCTCCGGAGAAGGAAAAGGCAAAAAGGGAGAGGGAAACCTGATCCTCAGGCTGCTGAATTCAGAGGGAATGCGCTATCTGTTCATCGGCGGATGCACGACTATGGTCAATCTGGTCGTCTATGCGGTCTTATGCAGGGTGGTGCATCTGAATGTCAATATCAGCAATATCATCTCTGTCTCGGTGTCTATTCTGTTTGCTTATATAACAAACAAGCTGATCGTATTTCGCTCGCACTGCAGCAGTCTTTCAGAGCTGGCTGCGGAATGTGCCCGTTTTATCGGGGCAAGGCTCGCGACCATGGTCATCGAGGTCGGAGGAGTATTTGTCCTGTATGAGATTCTGCATCAGAATGAAATGGTGGCAAAGCTCGCCACCCAGGTACTTGTCGTGATTGGAAATTATTTCATCAGCAGATTCCTGGTGTTTAAAGACAGAAACAAATAACGAAGACTTCCCGCACCGAGAAGGTGAAAACCTATTTCAGATGTGTGAAGGTTTTCAATATTTTTCGGCAACAACCATTAATGACGATAATAAATAACGGGAATAATTTAGTAACAGTAATATAATGTAATAACCAGTAATGATTGATGATAAAGTAATGATCAATAATAAAATAATGATCAATAATAATCAGTTGAAATCAGTAGTGATCAGGAGAGGACCGGAATGCTTTTATCTGTTATAGTGCCCTGTTTCAATGAAGAAGGGAATATAGATCTGTTTTATGAGGAGACAGTGAAGGCACTGGGGGATCTGATGCCTGAAACAGAGCTGATCTTTGTCAATGACGGGAGCAGGGATGCTACGCTGGCAAAACTGCGGGCGCTCTGCGCCCGGGCGCGTTACCGGGTCCGTGTCGTCAGTTTTTCGCGGAATTTCGGTAAAGAAGCGGCGCTTCTGGCCGGTCTCCGGAGTTCGACGGGGGAATTCACATCGATCATCGATGCAGACCTGCAGCAGCGCCCGTCCTATATTGTGGAGATGTTGGATTTCCTGAAGGAGCACCCGGAATATGATGCTGTGGCGGCCTATCAGGAGGAGCGCAAAGAAGGCTTCATACTCTCTTTGTTTAAGAAAATGTTTTACAATGTGATCGACAGCATGACCGACGTGAAGATCATGCAGGCGGCGAGCGACTTCCGCGTCCTGCGCCGGCCTGTTGTGGACGCCATCCTCTCTCTCCCGGAAAAATGCCGTTTTTCAAAAGGGATTTTTGCCTGGGTGGGATTTGAGACCTATTATATGCCCTACAAGGTAGAAGAACGCGCGAGCGGGACTTCCAAGTGGAATTTCTGGAAGCTTCTGACCTATGCCTTTGACGGGATCATCGCCTTTTCCAATAAACCCCTGATCCTTTCCTCAGTCGTCGGCTTTTTTATCTTTGCTCTTTCCATCCTGTATCTGATCGTCATTGTTGTGAAGACGATTCTCTGGGGCGATCCCGTGGCGGGTTTCCCGACGCTCGCCTGCCTGATTCTGATGCTGTCCGGAATCGAACTGCTGGGCATCGGGATCCTCGGACAATATCTGGCAAAGAACTATACGGAGAGCAAGGAGCGCCCTGTTTATATTGTCAAAGAAGAACTGGAAAATGATCCTCACAGCGGACCCGGCGCTGATGACCCGGACGGTTTGCCGGAATAAGGGGATATTAAAAGCGTCATCAGTGATCCGGTTATGCTTTGCTGACTTGGAAGCGCTTAAATAGCATCAGATAAAAAGAAACGGCATTCGTTATTCAGCTGTAAAATATAGTTGCAGCTGAATAACGAATGCCGTTGTGGCAGACTCTGTCAGTTTTTCAGAGCTGTTAAAAGTCCTGTTTTTGAGCTTTGTTTTTTGCCTGTGCCAGATTTTACCTGATTTTATCTCGGTCTGCTCTGTCAGGCTGAGAGGGCTCCGACCATATGGGCCACGAGCTTTGCGCAGTTTTCGGCAGCCTGGTGTTCGAACTCTTCATAGGTTACTGTGGCTTCTTCGTCTGCCTTGTCGGAAATTGCCCGAAGGATGACAAAGGGGATGGAGTTGAGATAGGCGGCGTGAGCGATGGCGGTCCCTTCCATTTCCGTGCAGAGAGGATGGAAGGTTTTTACTATGCGGTCTTTTTGCTCAGCAGAGGAGATGAACTGGTCGCCGCTGACGATTCTGCCCTCGAAAAAACTGATGCCAGAAACGGCTTCACGGATGGAATCAACAGCAGCCCGGCGCAGGAGCGGATCTGCGGGAAAGCTTTTGAGTCCGTTCGGCGTGCCCATCTGGGGGATGACACCGGGTTCATAGCCAAAGGCGGTGACGTCCATATCATGGTACACGGCATCCGTCGAGATCACGATATCTCCTACATTGATATCGGAACACAGGGAACCGGCGATGCCGGTGTTGATCAGATGAGTGATGTCAAAGCAGTCGATGAGGATCTGGGCGCAGATGGCTGCATTGACTTTTCCCACACCGCTTTTGACAATGACAGCTTCCGTATTCCCAAGTCTGCCGACATGGAAGACCATGCCCGCTTTTGTGACGGTTTTTTCAGATTTCATCTCTTCTTTAGTGAGCTTTTCAATCTCGAGGTCCATAGCCCCGATAATACCGATTTTCATTTCTTTTCCTTTCTTCAGCATCTTCAGTGCGATCAGTCATCAACCGGGGCAGACTGCAAGCCCGGGTATTATTCAGCCTGGATATTCGCCCGTACAGCCTGGATATCCACCCGTATGGGGATTTTTTGCCCGCTTTTTGGTCCGGGATATCCCTGCCTCGGGCTTTTGAGAACGGGAATTTCTCAGTCCGGGTAGATGAGATGCTTTTCGTCGATGCAGGACAGTGTGTTTGTGAGAAAACGGTTGGCCAGCCAATGAGCCATTTCCAGATTCTGGTCCTGGTAATTACCGCAGTCGCGGGCGCAGGCACCAGGAATCTCTCCCTCGAAGTCCCGGATGAACTCAAACATGGAAGTGATCAGGGGAACGATCTCCGCAGAAGTGTATTCCCCGGCAAGGAGGAGATAAAAGCCGGTCCGGCAGCCCATGGGACCAAAATAGACGATTTTACTGCCGAAATCCGGATCGTTCCGCAGAAAAGTGGCTCCCAGATGCTCGATCGTATGCATTTCAGCCGTATTCATGACCGGTTCGCGGTTTGGAGCTGTCATCCGCAGATCAAAGGTGGTGATGGCAGTATCTCCAAAGTGGTCGATCCTCGACACATAGATCCCCGGCTCAAGCAGGAGATGATTGATAGTAAAGCTGGTGATTTTCTTGAGTTCCAAGATTTGCCCTCCTGTAAATCGTATCTGATAAACTGAACTGTATCTGTTTAGTTAAACCGCAACTGTTTTAGTTAAACCGCAACTGTTTTAGTTAAACTGCAACTGTTTTAGTTAAAGTCTAACTATTTTAGTTAAACCGCATCTGTCAAAACAGGCAATATCTGCTAATGCATATAACGGCGATAATTGGTGCCGAAATACTTCGCCGCCTATTTTAACAGGAAACAGGGAAAAGTGTAAAGCGAAAGGAAGCGAGGATGCCCTACACCGGACAGAGGATATGTGGTAAAATAGGATATTGTGTTTATGACGTTGCGCAGGCAGTAAATATGGTCCGGGGTGCAGGAACTTCCCGGACAGGATTCAGGTCATGTCTTTTGGAGGAAAAATATGCAGACAGGATTAAAAAATGAGCGCGCGGGAGAAGGATGGCAGCGTGCGAAAAAAATGCTTGTCTACTTTCTGGGATATACGGTTTTGTTCTGTGCGGCCGCTGCCGCGGTATTTGTCTGGTTCTGGCTGAGAAAGCGCAGGTTTATCTGGCAGACGGACGGGGTCAATCAGCACTACTATGGCCTTCTGTATTTCTCAAAGTGGGGGAAAGAGGTGCTGCGCCAGTTCCGGGAGACGGGGGTGCTGCGTGTGCCGACATTTTCTCTGCGGATGGGGTATGGCGAAGATCTATATACGACGCTGACTTATTATGTGATCGGGGATCCTTTCAGCCTGCCGGCTGTTTTTGTGCCCGAGAAGTATCTGATACATTTTCATGATCTGATGCTCATGGCGCGCTTTTATCTGGCGGGTATCTCTTTCAGCGCCTATGCCTTCTATATGGGGAGAAAGAACAGGCTTGCTGTCCTGACCGGTGCTTTCATATATATTTTTAACGGTTTTACGCTCTCGGGAATGAGGCATCATTATTTTCTGAATCCCTTTATCATCTTTCCGCTGCTGCTGATCGGCTGTGAACAGTATTTCCGCAAAAAAAGACCCGGGCTGTTTCTGGTCATGGTCTTTGTGGCGGCAGTGAGCAACTTCTATTTCTTTTACATGATGGTCATCATGACGGTGCTGTACGCGGTCTGGAGATCGGTCAGGCGCAACGGTGCGCGTCAGTTCGGGCACGTGCTTCTGGACGGCGCGGCCTTTTTGTGGTATGGACTGATCGGCACCCTGATGGCATCCGTAGTATTTCTGCCGGTCGTCCTGCGCTTCCTGCAGGATCCCAGGACAGCGGATAATAAGTCTGTCCCGCTCCTGTGGCCGCTTCGCTATTACCGCAATTTTCTCGATTGTTTTCTGACAAACGGCACTTCCGCCCTGTCGGAATCCTGGACCTACATGGGATTCGGCGCGGTGGCCCTGCTGGGCGTGATCTATATTTTTGTAAACAGAAAAAGACACTTTGACCTGAAGGCGGCTTTTATCGGGCTGACCTGCTTATTGATGACACCGCTGGCGGGCTTTGTCCTGAACGGTTTCTCCTATCCGGCAAACCGGTGGATGTGGGCCTATGCCCTTCTGGTCGCTTTCATGACGGCGACTGCCGTCTCTGAGATGACGGAGGCGGGAACCGGAACGACCGGGACGATCATCATGACGACTTTTGTCCTGGCGGTCTGTATCTGCGTCTGTGTTTTCTGGGAGTATACTTTTTCCAGAGCCTCCGCCCAGGCTGTGGTCATCGCCCTGTTCGGCCTGGCAGCGGTTCTGGCAGGACGCGCCGTCCTGCTCGAGAGAGTTGTAAAACGGCGGCAGTCTGGTGCGGGGACTGATGGTTTTGAGACAGCGCAGGAATCGCTGGGAGCAGTAAAGAGAAAGATCACCGTCCGGGTCCAGGCTGTGCTCCTGGCCTGCGTCCTTCTCACTGCAGCATCGGCTGGGTATTTTGACTTTTCAGCAAAGAGATCTGCCAAGATTTTCGAGTACCTCTCCCGGGCTCAGGTGGAAACGCAGACTGCCAAAGATGCGGCGGCAGCTGCACAGCTGATCGACGGGAACCTCCTGAAGTCGGAATTCGATACGGCGGAAAAGACGGGCTCACCGAAGCCTTTTTACAGGTATACGACCTACAATCCGGAAAACAACACTTCTCTGCTGTACGGAGTCTCCAACACACAGTATTACTGGAGCCTGTCCAATCCGAACAGCGCGCAGTTTTTCTCGGAGACCGGACAGCTCAACCGGATGATCCATCAGTATGACAATCTCGATGACCGGACCTTCCTCAATGAGATCGCCGGGGTGCGGTATTTCCTCGGAAATGATCAGGAGGGAGTGCCCTTCGGATATGTCAAAAAAGAAGGTCTTTCCTACAGCAATGAGGATCTCTGGAAAGATACGGATAATCTGGACCGCTATTCCTGCGAGGTCTATGAAAACCAGTATGCCCTTCCCATCGGATTTACTTCTGACAAGTGGCTGAGCAGGAAAGACTATGAGGCGATGGATATTCCTCAGAGACAGCAGGCCCTGATGCAGGGGATCCTGCTGGAGGAGGACCCGGGCGAGAGCTTCAAAAAACTGGGTACCGCCCAGACCCCGGTCGCCTTCAACGACGTCCGCCTGCCGGTGACGATTTCCTGTGGGGAAAAAGAATTTACGACAGGTGAAAAGCTTGTATTTGACGGCTCTGAGGGAGAAGAAGGCGGCTCTGTCGTGACGATCCGCTTCAACGGCCAGCCTGACTGTGAGACCTGCCTCTATATCCGAGGCCTGGAGTACCAGCCGCCTGAAGGCAGAGCCGGAACGACCAAATTCCTGCTGCCTGTCACGGGATACAGAGGAGACCAGTCCGTCGTCAGCAAACAGATCGGCTTTACGACGCCCATGGATCCCTGGACGACAGGAAGAAAGGACTTCCTGGTCAATATGCGCTACAGTATCGGAGCATTGGACCGGATCGACCTTTCCCTTCCTTCGGAAGGTACATTCACAGTGGATTCCATTGAAGTCGTGTGCCAGCCGATGACGGCTTTCCAGGCCCAGGCAGAGGCCTTCCGGGCGCACAGCATGACGGACCTGGATATCCACGAGATGGGTCGGAGCGGAGCCACGGAGAGGATCACGGGACACATCGAAATGGATGCACCTGGAATCCTCTGCCTGCAGATCCCCCGCTCCGCAGGCTGGACAGCCTATGTGGACGGAGAGAAGACGAGGATCCTCCAGGCGGATACCATGTTCAGCGCCCTTCTCCTTCCTTCCGGAAGCCACAATATCGAACTGCGCTGGCAGACGCCGGGTCTGAGACTGGGGGCAGTTATTTCAGCGGGTGTCTTTTTCCTGCTTGTCCTCTTCCTCCTGCTCTATACGATCCTGTCGGCGATTTTCCACGCGGCGGAGAGGCGAAAGGAGAGGATCCCCAAGGGATACTATAGTGAAGTAAAGACCGGACAAGAGACGGTAAAGAATGAAGAGCCGGAAAAGGATGATGTGAAGATAGAAGGGAAATGATTCGCTGAAGAATAAGGAAGAAGTTCTCTGGGACAAATCGGTGGTTTAAAAGGCAGCAGATCTATTAATTGGAGAAAAAAGTAAAAAAAAACGCCCTACAACGGGCGGCCCCGAGGGGCGATTTCGATGAATCTTTATTTGAACTTGTGATGTAATCTGAATGGTGGTCAAGCATTCAGCAATATGATTATAAAATTGAGGGACGGAATATGTCAAGTAGAATAAATCGGAGAAAACAAAGCGGTAGTTCATCATTGAATAATCAGCTAAAAAAATTTGATGATTATTATTTGGGCCTGGACATAGGTACTGATTCAATTGGATGGTGTGTAACAGATCCTGAATACAATATTCTGAAGTTTAATGGGAAAGCTATGTGGGGGATTCGACTTTTTGACGAGGCAGAACCTGCAGCATCAAGAAGGAGTTTCAGAACATCACGCAGACGCCTAAAAAGAAAAAAACAACGGGTTGCTTTGGTTGAAGAGTTGCTGAATGAAGAAATGACTAAGGTGGATCCCTTGTTTTATCTGCGGCTGAAGGAAAGCAGCTTCCATATCGAAGACAAGCAGGATATAGTTCGTCAACCCTATGCGCTGTTCTCAGATACTAATTATACTGATATAGACTACCATAAAGAGTTCCCGACAATTTATCATCTGCGCCGCGCATTGATGCTGCATGAGAAGTCATATGACATCCGCTTGTATTATCTTGCAATTAGTCACTTTATGAAACACAGGGGACATTTTCTCTTTGAAGGGAGTGTTTCTGATGCGACTTCCTTTGAATTTGTCTTTTCTGATTTGAAGGACTATGCCTGCGAGCAAATGGAGATGATTCTTGAGGCGGAGAATCCAGATGAGGTCAAATCGGTATTACTTGACAGGAGAATGGGAAAAACTGAAAAGAAGCAAAAGATGAAAATGCTTTTTAACGCTTCTTCTGAAAAGCAGATAGAGGCTGTGTCGGCTTTGTGTGGGTCAAGTGTATCCCTCGATAAATTGTTTTCGGATCCGTCTTTAAAAGATGCATTAGTTCCTAAAATATCCTTTTCTGATGGTATAGATGAAGAAAAAGAAGAGATGCTGTCAAGTGAGCTTGGCGAGCGATTTGAATATATCATTAAACTGAAGGCAGTTTATGATTGGACTGTGCTGACGCGAATTCTGGCAGGTTGCAGTTCTATTTCGGAAGCCAAAATTAAAGTATATGAAAAACATCAGAAAGATCTTCGCGATTTAAAAAGAGTTGTTCGCCAGTTTATTCCAGAAGCATATAAGAGTATTTTCTCTGATAGTGATGTAAAAGACAATTATTTAGCATATTCGGGTCATGTATCAGGGAAGAACCAGGTACTCCCTCAAAAAAGGATTACTGAACAGAAAGAGTTCTGTGATTTTGTGAAGAAGAAACTAAAGGTGATTAATGCCGAAGATTCGGATCTGGATAGAATTCTCACAGAGACAGAACAGTATGTTTTTATGCCTAAACAGGTGTCAAAAAGCAACTCTGCAATTCCATATCAGGTGCATTTACAGGATTTAAGGCAAATCGTCGCACACATGGGAGAAGACTATCCATCGCTGTCAGTACCTGGGGAAGATGGCCTTTCGGTATGTGATAAGATATTGAAGATATTCTCGTTTAAGATACCTTACTATGTCGGCCCTTTAAATGATTATCATAAGGACCGGGGTGGTAATAGCTGGGTTATTCGTAAGGAACAAGGAAGGGTTCTTCCGTGGAATTTTGATGAGAAAATTGATAGAAAAGCCAGTGCAGAGGCGTTTATAGAACGTTTGACAAATAAGTGTACCTACTTGATTGGAGAAAACGTTATTCCAAAAGACTCTTTACTCTATTCAAGATATCTTGTATTAAACGAACTAAACAATGTCAAGGTCAATGGAAATCGATTAAGTGTATCCGTTAAACAACGCATATATAATGAAATATTCAAGAAAAAATCGGGCAAGTATTCGTTGAAGAAGCTTAAATCCTGGCTATTAAAAGAAAACATCATCTCAGAAGATGATGTTTTATCAGGGATAGATTCTGTTTTTCAGGCTTCTCTGAAATCTTATCTTGATTTTTATAGAATCTTGGGAACGCGAGTAGACACAGATCCTGGCATGGTTGAGGATTTAATAAAAGATATTGTTATTTTCGGTGATGACAGGAGTCTGTTAAGAGAAAGAATTTGTGAAAAGTACGACGACAAACTAACAAATGACGAAATTAAAGCAATATGCAGGCTATCCTATTCAGGATGGGGAAGGTTCTCTTCACAATTTCTGAATGGAATAGAAGACATAGATCCGGAATCAGGAGAAGCTTTTTCAATTATTCAATTCTTGTGGGAAGGACAGGAAAACCTCATGGAGCTTCTCAGCTCTCGCCATAATTACATGACTATTATCAAAATGCATAATGATAATATCAGCGGTAAGAGTAAGGAGATTAACTATGATTTGGTTCATGAATCATATGCATCACCTGCAGTAAAAAGGGCTATATGGCAAACGTTACAGATTGTAAAGGAAATAATGAATGTAACTCGGAAATCACCATCGAAAGTTTTTCTGGAAATGGCACGGGAAAAAGAAGATAACCCTTCGAGAAAAGCATCCAGAAAAAACAAATTGTTAGATGTGTACAAAGGGATAAAAAGTGAGAAAAAGGACTGGATAGCTGAAATCGGGAATCGGGAAGACAGGGAATTCAACAGTAAGAAGCTTTATTTGTATTATACTCAAATGGGTCGAGATATGTACTCAGGCGAGCCTATAGATTTGCATGAGCTTTTAACAACGAAAGAATATGACATCGATCATATTTATCCACAATCTGTAACAAAGGATGACAGTATACTTAATAATCTTGTGCTTGTCCGTTCAAGTGAGAATCGTGATAAAGGAGATACTTATCCAATTCCTGCAAAATACAGACAGCCGGAGCTTTGGACTATGCTGTTGAATGCTGCAAACGGAAAAGGACTTATTTCTAAGGAAAAATATGACCGTCTTATGAGGAGATATCCTCTTTCAGAAGAAGAGCTTGCAGGGTTTATTAGCCGCCAATTAGTAGAAACTCGTCAATCATCGAAGGTTGTTGCACAGATACTGTCACAAACAATACCGGAAACAAAAATTGTATATTCAAAGGCGGGGGTAGTCTCCGATTTCCGTCGTGATAATGGCTTTTTAAAATCCAGGGCAGTGAACGATTATCACCATGCTAAAGACGCTTATTTAAATATCGTGGTTGGCAATGTTTATTATACCAAGTTCACAGATAACCCAGTTCGCTATCTGAAGGAAGATGTAAGGAAAAGTGGCGGAAAGGAAAAATATAATCTGGACCGCATGTTCAAACATGACATAGCCAGAAACGGGAAAATAGCCTGGAAAGCAGGAAACCACGGTACGATACAAACAGTTAAAAAATATATGTGTAAGAATAATATTCTGTTTACGAGATATGCGACGGAGAAGCAGGGAGGATTTTATGATCAACAGTTAATGAAAAAAGGATCGGGAGATTTGTATCCAATTAAAACGAAAGATGGGAGATTTGATACAGGGAAATATGGAGGGTATAATAAACCGTCAATTAATTATTATATGCTGGTCGAATCAGATGGAAAAAAAGGACGTATACGAACATTGGAAGGAGTACCGGTTTATTTACAGAACGCTGGAAAACAACAAATTGATGATTATTGCAGCAGCAAGTCCGGGCTTAATCTGAAAAATCCGATAATAATCATTGATAAGATTCGTGTGGGCGCTTTATTAAAAATTAATGGATATCCGATGCATATATCCGGAAAAACCGGAAAAATGATAACGATGAAAAACGCTGTTCAGCTTTGCATTTCTCCGGAAGATGAGGCGATTGTCCACAGAGTTGAGAAGGTGATTGAGAGATTAAAAGAAAACAAAAACTATACTATCGATGACTATGACAGACTTGGGTCAGAAGATTTGAAACACATATATGATCTTTTAACTGAAAAGTCTCAGAATAAAATTTATTCAAAAAGAAGTGCATCACAAACAAAAGTCCTTCTGAATGGTGCACAGAAATTTAACCAATTGTCTTTGGAAGATCAGTGCAGGACTATTTATGAGATCCTTCATCTATTTCAATGTAAATATCTTAGTGCTGATCTTAGGCTGATTGGAGGTGCATCTCAGGCAGGGACTTTCAAAGTTTCAAACGAACTTACGAAAAACAAGTCCGCCTTGATGATTAACTCTTCAGTTACCGGATTATTTGAAACTACTGTTGATTTGTTGAAATATAAATTATCTGACTGATATGAGTTGGAGAATCATTGTAATATCAAAAAGAGCCAAGCTGGATTATAAGCTTGATCATATGGTGATCAGAAAAGATGACGTTTTAAAGATCCATTTGTCAGAGATATCTATGTTGATTATTGAATCAACCGAGGTGTCTCTGACAACGGCATTGCTGTCAGAGCTGATTCGACGTAAAGTAAAAGTTGTTTTTTGCGACGAAAAAAGGAACCCATCATCAGAACTTTTACCATATTATGGCAGCCACGACACCAGCTCAAAAGTACGACAACAAGCGTCCTGGGGAGAAGATGCAAAAAGAAATATCTGGACAGAAATTATTACAGAAAAAATACGAAAGCAAAACGAATTTTTGAACAGACTGGGTAAGAAGGAAGCGTCATTACTTGAGACATATATACAAGAAATAGAATACAACGATGCAACAAACAGAGAGGGTCATGCTGCAAAGGTGTATTTCAATGCTCTTTTTGGAAAAGACTTTACAAGAACGCTGGAAGTACCTATCAATGCTGCACTCAATTATGGTTACACAATCATCTTGTCTGCTATGAACAGAGAAATTGTAAAATCAGGATACATCACTCAATTAGGAATATTTCATGACAATATGTTTAATTCATTTAACCTTGGATCTGATCTTATGGAGCCTTTCCGGCCATTGGTTGATGAAGAAGTAGTGAAAATGATGCCTGAAAAATTCGAGCATGATGAAAAAATACAGCTGATAAATCTCTTGAACAAAACAATAATTATAAACGGAAAAGAACAATACTTAAATAATGCGATAGGAATTTATTGCAGGAGTGTATTTGATGCCATAAACGAAAACGATGTGTCGCTGATTAGATTTTATAATTATGAGTTATAGATATATGCGAGTTATGGTTCTTTTTGATCTGCCAGTTGTAACTCCTGAAAATAAACGCAACTATGTCAGATTCCGTAAGTTTTTAATAAAAAGTGGATTTATCATGATGCAGGAATCAGTATATACTAAGTTGGCACCTAATCCGTCTGTAGCAAGTGCCATTGTAGATAATGTTCGAAAAAACAAACCTCCCGAAGGACTTGTGCAAATGATGACAATTACGGAAAAACAATATTCAAAAATAGAATTCGTAGTTGGAAGTGGTAAAAAAAAGATCTTGGAATCAGATGAGAGGCTTGTAATAATATGAAATTGGTTTTCCAGGATTGGTCCACACCTGTTGACTTTTCGAAGAAAAATATACAGCTTCTAAATATTGAGGATGCAGGATACTTTAGTGAAATACTGCAAGAACTGATTACACAGCAGGAAACAGGAAGTGGAAAATTTGTTTTATCCAACAGAGATTCTATACTTGATTTTTCCAAAACAATAGAAGTTATTTTATCTCCCTTTATCTTGGATTTTTCGAACAAAAAAATACAGAATGCCATAATAAAAGACTTTCTAAGAATTGCAAGTGAAGAGGAGTTTTTGATGACCAGGGAAGTACAGGGAGTTATTCAGGCTTATTTATATCGTCTTGCAGATTATTTGGACTATGACGTTACGGTAGGAGAAATGCCGATAATACAGCTGTTAAAATCTGCTGGCATTCAAGCAGTAAAAGATGAAGATGGACTGCTTTCCAGATTAGTTGATTATTTTTGTTTACTAAGAAAAACATTAAATATTGAACTCTTTGTTGGTGTCCATTTTAAATCTTACTTTTCAGAAGGAGAATTGAAACTGCTTTACAAAACTATGACGTTGAAGGGCATGAACCTTTTGCTTTTGGAAAACTGTTCGGAAAAGGAAATGATAGAAGGGGAGCAATGGCTGACAATCGATAAAGATTTATGTGAGATATAGTTTTTAAATAGTATTCTTGGTCAGTTTACTATTTACACCTATTAATTCTTCTCAAACCTCTAATTTGGGGTTTGAGAGTGATGTAATTCTGAATGGTGGTCAAGCTTGACGGCTACTCTGAACGTTTGGACCCGAGTTTGAGAGTGATGTAATTCTGAATGGTGGTCAA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TTTGAGAGTGATGTAATTCTGAATGGTGGTCAAGCTTCCCATGATCTTTCCCTCCTTTTCTTTATGTTTGAGAGCGATGTAATTCTGAATACTGGTCACCCCATGGGGTACATGTAATGAAGAAAAGGCGAAGGGTGAAGAGATGAACTAAAAATATCCCGAAACGCTAGGTTGCAGGTACCAGGATTTTCCATTAAAACTAGATACTGTGACTAGAAAAGAGGTGACGATAAAGTTGGAGCCTGTCACGAAGTGACCTTTAGAGGAGGACTGAAACATGGGCACATATTTGAATCCTGGAAATAAAGGATTCAAAAGAATCGTTAATGGGGAATATGTTGATAAAACCGGGCTGATCAGTCTGATTAACTCTGCAATCGGTACTACGAAGAATCTGATTTGTATCAGCAGGCCCCGCCGTTTCGGGAAATCCTACGCGGCGCAGATGCTGTGTGCCTATTATGATAGAAGCTGCGATTCGCGGGATTTGTTCGCGAATCTGGAAATTGCAGAGAAACCAGATTATGGCGATTATTTGAATAAGTATGATGTCATATATCTGGACATGACAAACCTCCTTGGAAAAGTAAAGCCGGAAGAACTGGTTCCCTATATCGAGCAGAAAGTCCTGACAGACATCCAAAAAGACTATGACGGAGTAGAGGTTGACGGATCCTTTGATGAAGTGCTGATCCATACAGTGGAACACACCGGCAGTCCGTTTATCATGATCATTGATGAATGGGACGCACCGATCAGGGAAACACCGGAAATCGAGATTGAATATCTGAAATTCCTCAGAATGCTGTTTAAAGGCAGCGGGACAACTTCCCGAATCTTTGCTGCTGCTTATATGACAGGTATCCTCCCCATAAAAAAGGACGGGTCGCAGTCGGCAATATCAGATTTTGAGGAATACTCCATGCTCGATCCCCGTTGTTATGCCGATTATGTCGGATTTACCGAGGATGAAGTTCGTACTCTGTGTGAGAAAAAAAGGGGGAATTTTCAGAGCATCAAAAAATGGTACGATGGTTACACCGTGGGATTACAGCACTCTGTATATAACCCCTATTCTGTGATGCAGGCTGTTGACTCCGGGAAATACAGATCTTATTGGAAAAAGACTTCCGCGGCAGAAACATTGATGACCTATATCGATATGGACATTGATGGTCTTCAGGAGGATATTGCCCGTCTGATCGCAGGTGAGAGCGTCACTGTGAACACTGATTTCTTCCAGAACGATGTTGAGACGTTTGCCGATAAAGACGATGTCCTTACGCTGCTCATTCATCTGGGTTACCTCACTTACGAGGAGGTGTCGGATTCCTACAGCGCAGAACAGGACGAAGAACTGACCGGTCTTGCCCACATTCCGAATGAAGAAATCCGCACGGAGTTCCGTCAGATTCTCCGTAAAGCAAAGCATCGCAGCCTGCTTGCTCTTGTTCAAAAATCGGATCAGCTTCTTGCCGATACTATTGCCGGAAATACGGCAGCTGTTGCAAAAGCGATACAGGAAGTACATGATTCCGAATATGCCCCGACATTTTACAATAATGAGCAGAGTCTCCTATACGTAGTCAAGCTGGCTTACCTTTCCTGTATCGACCAGTATGCCAAAGTAGAAGAACTTCCTTCCGGGCACGGTATGGCCGACGTGGTTTTCATCCCGAAAAGAAGATCTCCCCTTCCTGCACTGATCGTTGAGTTAAAATGGAACAAGAGCCCGGAAGGGGCAATCCGGCAGATTAAAGAGAACGGCTATCAGAATATCCTGAAGAATTACGGCGGAGAAGTGATTCTGGTGGGGATTAATTACGATGAGAAGACCAAGGTTCATGAGTGCAGGATTGAATCTGCCAGAAGCAGACTATGAATCCAGGTTCCAGATGGTTTAAAAAGTAAAAAAGAGAGCAGGATCAAATTCAGCGAAATCAGAATTTGAACTATGCATGCCTGGACAGTGGTTTGAGAGAAATATATTCACTTTAATTGAAATTCAAACATGATATTTAAATATGATATTTAAAAAGGAAAAAAGACAGAAAGAAGTATTTCTGCTTCTTTATACTATTCTGTTTTCCGTTTCTGCAGGAGTTATGCTCTGGTATTTCTCTGCAGCGGGAAAGCAGATGGTCTGGAAGGGCGACGGGCTTTCGCAGCATTATCTGGCCCTGTGTTATTACGCGAGATGGGGAAAGGCTGTTCTTGGCAGCCTTCTTTCGGGGCGCCCTGCTTTTCCGACCTTCAATATGCATATGGGATTCGGCTCGGATCTGTTTACGACCCTTCAGTATTATGTGATCGGAGATCCCTTCAGCCTGCCGGCAGTCTTCGTGCCGCAGCGGTATATGCTGGAGTTTCATGATACCATGATCGTGCTGCGCATGTATCTCGCAGGCTTAAGTTTTGACGGATACTGCCGCACCATGGGGCGCAGAGACCTGACCGGGAACCTCTGCGGGGCTCTGGTCTATGTCTTCAGTACCTTTGCCCTCTTTGGCATGCGTCATCCTTATTTCCTGAACGCCATGATTTGGTTCCCTCTCCTTCTGACCGGGGCGGAAAGAATCCTGCGGGGTTCGAAAGGGAGACTTTTTACCATCGCTGTTTTCCTGTCCTGCATCAGCAACTTCTATTTTTTCTACATGCTGGTGCTGATGACTGTGGTTTATGTTGTCTGGCGCGCCTGCCGGATTTTTCTCCGGTATACAAAGGGGGTGAAGGTACTCCTTCTCCTGGCAGGTAAGTTTTTGGCGCGCGGTGTCCTCGGCAGTGCTATGGGAGCGTGCTTTTTGCTGCCGATTCTGATCCGCTTTGTCGGAGATCCCAGGGCGGCCGGAGAGACAGTGTATGGAAAACTCTATAGCCTGTCTTACTATACAAAACTGCCGGAAGCCTTTGTCGCTTTCGGAACAGATGCCACACTGGAATACTGGACCTGCCTGGGATTCGGGGGGATCGGATTAGTCTGCGTCCTCCTGCTGATTCTGGATGCAGACAGGGAAAAGAAACTCCTTGATTTAAGACTTGCCTTTGCCGGAATGCTCCTGTTGACAGTACTCCCTTCCGCAGGAGCGGCCCTGAACGGCTTTTCCTACCCTTCGAACCGGTGGACTTGGGCTTTTGCCCTGCTGGCGGGATATATCACGGCGGTCATGATCCCCTCGCTTGCGAGGATCTCCTGGAAAAAGGCAGTGCTGCTGCTTGTATGTATCAACCTTTATGCAGTGGTCTGCTACCTGGCTCATGCCCACAGGAGTACTTACCCGGAGATGGCGCTGGCGGCAGTCGCAGTCCTCGCGTCAGTGTTTCTGCGCGCGGCAATCCGTGGGAATGGGAATGGAGCAGTTCTCACAGCGGCAAAGCCTGAGGCAGATTGCGCAGCCGCAGAATCTGAGGCATCCCCTGCAGCGGAGGGCAGTCCGATCTCCTCCTGCCCGGCAGCAGGCTGTCCGTCAGCCGCTTCCTGTCCGCTCGCGGAAAGAACAGGTCAGGAAAGCCCGGCGCAGGTGTGCCCGGCTCAGGGAAGTGCAGCTCAGGGAAATGCGGAAGACGGCAGATTATCGGACAGATTATCAGGCAGACTATCTGACAGATCAGCAGACTCTTACCGGGATTCTTACCGGACCCCCTACCGGATGACCTCTGTGTCTCCGGCGCTGAGCGCTGTCCTTTTGGCAGCAGTCATCGGGACTACAGCTCTGCACGCCTATGTGGACTTCATTCCGGGCCGGATGAACAGCAGTCTTGAGGAATATCATTCCAGGCAGTATATTGAAGCTATGCAGGCCTCCGATGCGGCGGGAATGAAGACTCTGATCGGAAATGACCGGTTTTACAGATATTCCGGAAGGAATCTGGCCAACAATTTTTCCCTGCTCCATGATGTGTCCAACACCCAGTATTACTGGAGCCTGTCAGACGGAGCGATCGAGCAGTTTTTTACAGAGACAGGACAGAGCAACGGCATGGTCCATCTGTACGACAACCTCGACAACCGGACGATGACAGACGAGATCGCAGGTGTCAGATATCAGATCCGCAGCGACGGCTCTCTCCTGCCTTTTGGATATGAGAAAGTGGAAGGGCTCCACTACGACAACAGGGAGCTTTTTGAGGAAAAAAAGGACGACCCGCTTCCGGTGTTCGCTTTTTCCATATATGAAAATCAGTACACGCTGCCTCTGGGCTTTACCTGTGCGAAATATCTTTCCAGGGAGACCTATGACAGCCTGACGATCCCGCAGAGGCAGGAAGCCCTGATGCAGGGGATCCTGCTGGAAGAAGAGGGGGGCAAAGAGAATACCCTTTCAGCCCTGAAGGAACTCAAGGGAGACGCGCTTTCCTTTACCGGAAGGACTCTCCCGAACAGAGCCCGCGCTGAAGAGGGGATCGAGATCCTGCAGAATGACGAAGCGGGCGTCTGCTTCGAGGTCCGCGACACAGAGAAAGCGGTTTTCCTGGAAAATACGGAGGAGACGGGAGGCTGTGAGACAGGAGTTCTGTTTACCGGTATGGACTACGCGGCGCTTCCGGATGTCTCTGCAGAAGAGCAGCTCCGCTGGACCAATACAGACCCGGTGGAGATCAAGGTGACGGCAAAACGGGACGGCCACACTGTCTCCACAAAGAAAGTGGCTTATACTCTTCCGGACAATCCCTGGAAGACGGGGAGGACGGATTTCCTGAGCAGCTGCGGTTATTCCGACCAGCCTCTGTCCAAGATCCGCCTGAAGTTTTCCAGACCGGGAATCTATTCCTTCCGGAGCCTTCAGGTGGTCTGCCAGCCCATGGAAGCTTATCCCGCTCAGGCGGAAGCCCTGCGGGAATATGTGATGGAGGAAACAGACCTGCATGAACTGCCGGGGAGCGGTGCGACCGACAGGATCACAGGAAAGGTGACCCTGCCGGAGAGACGGCTCCTGTGCCTGCAGATCCCGCGCTGCAGAGGGATGCGGGCCTTTGTGGACGGCCAGGAAACAGAACTTTTCCAGGCGGATACGATGTTTTCCGCTCTCCTTCTGGAGGCGGGGACCCACGAAATCGAGCTCCGTTACCGGACACCGGGCCTTGCGGCGGGCGCAGCAGTTTCCGTCATCGCGTTTGTGATCTTTTTCGCGGTTTTGTGCCGGCGGTCCAAAGGAAGAGGCGATCCGCAAAAGAAAAGCTGCTGACAATTGCAGCAGAAGCTTATAATTCCGAACAAATAAAAGTCTCAGATGGGGAAAACATGAAGGATCTGATCAGTATTATCGTGCCCTGTTACAATGAGGAAGAGTCTCTGCGGCTCTTTCACGAGGCGGTCAAAAAAACGGAGGCAAAGCTCCCGGATTACAGTTTTGAGATTCTGCTCGTGAACGATGGATCAAAGGACAGAACGCTGGAGGTCATGCGGGAACTGGCTCATCAGGACCCGGAGGTCAGCTATTTCAGCTTCTCGAGGAATTTCGGCAAGGAAGCGGCTATGTATGCCGGCTTCTGCCATGCCCGCGGGAAGTACGCGGCGGTCATGGATGCGGACCTGCAGGATCCGCCCGACCTGCTGCCCGAAATGCTTGAGATCCTCGAATCAGGCGAATATGACAGTGTGGCTGCCAGACGCGTGAGCAGGGCGGGAGAACCTCCCGTCCGGAGCTGGTTTGCCCGGCGTTTTTACAGCCTGATCAACAGCATTTCAGAGGCTGATATCGTGGACGGCGCCAGGGATTTCCGCCTGATGAAAAGGGAGATGGTGGACGCGATCCTGGCGATGGGTGAATCCAACCGTTTTTCAAAAGGAATCTTTGGCTGGATCGGCTTCCGCACCTACTGGATGCCCTATGAAAATGTGGAGAGGGTCGCGGGCAAGACCAAATGGAATTTCTGGGGCCTGTTCGGATACGCGATCGACGGCATCGTCAATTTTTCCCATGTACCTCTGGACATCGCTTCCTGGTTCGGGATCCTGATGACCATGGTCTCCTTTCTGGCGATCGCCTTTATCGTGATCCGCAAACTCCTTTTTGGAGATCCGGTCGCGGGCTGGGCTTCGACAGCCTGTATCATCACTTTTATCGGAGGCATCCAGCTGCTCTGCCTGGGCATCATAGGCAAATATCTCGCGACTGTGTACCTGGAGGTCAAAAAAAGACCCCACTATATCATCAGCGAGAGCAGCCGGGAGGATGTAAAAAAGGTAGGGTGATCCGTAGTAGTAGGGTGATCCGTAGTAAATGAAAATGAAACGCGGCAGCAAAACCGCATTAACAGGGGAGGACAGCTTGCAGGCATGACATTCCGAAAAAGACTGCTGGTGGCATTTTCCACGGTCATCGTGGTGCCGCTTCTGTTGTTTGCAGTCACCTTTT</t>
  </si>
  <si>
    <t>MSSRINRRKQSGSSSLNNQLKKFDDYYLGLDIGTDSIGWCVTDPEYNILKFNGKAMWGIRLFDEAEPAASRRSFRTSRRRLKRKKQRVALVEELLNEEMTKVDPLFYLRLKESSFHIEDKQDIVRQPYALFSDTNYTDIDYHKEFPTIYHLRRALMLHEKSYDIRLYYLAISHFMKHRGHFLFEGSVSDATSFEFVFSDLKDYACEQMEMILEAENPDEVKSVLLDRRMGKTEKKQKMKMLFNASSEKQIEAVSALCGSSVSLDKLFSDPSLKDALVPKISFSDGIDEEKEEMLSSELGERFEYIIKLKAVYDWTVLTRILAGCSSISEAKIKVYEKHQKDLRDLKRVVRQFIPEAYKSIFSDSDVKDNYLAYSGHVSGKNQVLPQKRITEQKEFCDFVKKKLKVINAEDSDLDRILTETEQYVFMPKQVSKSNSAIPYQVHLQDLRQIVAHMGEDYPSLSVPGEDGLSVCDKILKIFSFKIPYYVGPLNDYHKDRGGNSWVIRKEQGRVLPWNFDEKIDRKASAEAFIERLTNKCTYLIGENVIPKDSLLYSRYLVLNELNNVKVNGNRLSVSVKQRIYNEIFKKKSGKYSLKKLKSWLLKENIISEDDVLSGIDSVFQASLKSYLDFYRILGTRVDTDPGMVEDLIKDIVIFGDDRSLLRERICEKYDDKLTNDEIKAICRLSYSGWGRFSSQFLNGIEDIDPESGEAFSIIQFLWEGQENLMELLSSRHNYMTIIKMHNDNISGKSKEINYDLVHESYASPAVKRAIWQTLQIVKEIMNVTRKSPSKVFLEMAREKEDNPSRKASRKNKLLDVYKGIKSEKKDWIAEIGNREDREFNSKKLYLYYTQMGRDMYSGEPIDLHELLTTKEYDIDHIYPQSVTKDDSILNNLVLVRSSENRDKGDTYPIPAKYRQPELWTMLLNAANGKGLISKEKYDRLMRRYPLSEEELAGFISRQLVETRQSSKVVAQILSQTIPETKIVYSKAGVVSDFRRDNGFLKSRAVNDYHHAKDAYLNIVVGNVYYTKFTDNPVRYLKEDVRKSGGKEKYNLDRMFKHDIARNGKIAWKAGNHGTIQTVKKYMCKNNILFTRYATEKQGGFYDQQLMKKGSGDLYPIKTKDGRFDTGKYGGYNKPSINYYMLVESDGKKGRIRTLEGVPVYLQNAGKQQIDDYCSSKSGLNLKNPIIIIDKIRVGALLKINGYPMHISGKTGKMITMKNAVQLCISPEDEAIVHRVEKVIERLKENKNYTIDDYDRLGSEDLKHIYDLLTEKSQNKIYSKRSASQTKVLLNGAQKFNQLSLEDQCRTIYEILHLFQCKYLSADLRLIGGASQAGTFKVSNELTKNKSALMINSSVTGLFETTVDLLKYKLSD</t>
  </si>
  <si>
    <t>469604.SAMN02463738.HMPREF0946_00206</t>
  </si>
  <si>
    <t>GCF_000162235.2</t>
  </si>
  <si>
    <t>Fusobacterium vincentii 3_1_36A2| complete sequence.</t>
  </si>
  <si>
    <t>GTTTGAGAGTAATGTTATTTTAAATAGATTCAAAAC</t>
  </si>
  <si>
    <t>CTCTGGAATATTATTTTTAGCTTTGGCAGGACTTTTAATTTATTCAAGTTTTTCTAAAAATAAAAATCTTTTAAAATATTCTATTTTTGGAAATATAGCTTTCTTGATAATGTTTTATATAGTTCTATATGTAAAATTACCTAGTGGAGAAGCGAGTAAATATATTTCTGTATCTTATTTTAAAATCTTAATCTATATAATTTCATTAGGATTAGCTTATTTAACTTATAGAGCTTTAAATAAAAAAGAAGAGGCAGAAAATATTGAAGAAACTGTAAAACCATTAGGAACTATACTTGAAAAAGAGGAGGATAAAGGTGAATAAGGATTTAAAGAAGTTTATTATTTCCTTAATAGCTTCAATAGTAGTTGCTTTTGCTATTAGTTATTCTTATTCTGCTTATCAAAGTTATCAACGAGAAGAAAAAATAGATGAAGTTAAAAAGATTTTTGGTTTTGGAGAAAGTAATAAAATAACCAGTGAGGTTGAAGAGAATACCAATTCACAGGAAGCATGGCAAAATCAAATGCTAGAAATGTTAGAACTTTTAGGATATTCAAAAGTTGATACAAGACCTTTTTATAAAAGAATATATGATAAATTAACTGGAAAAAAAGTTTATAATTATATTGATAAAAGTGGACATGAGATAGAAGCTGGAAGTCTTGAATTTTGTAATGAAGTATTATATGAAAATCTCAATATTAAAAATGAAACTGTAATAGTAGAAGTTAAAGATAATAAAATAATAGAAAAATTTTTTGATGGAGATAAAGAGCTTATCCAGATTGAGTTAACAGCAAATGATGATTATAGTTCTTATGACCAGAAAATTTATAGCTATATAACTAAAAAAACGATTACTGTAAAAGATGTCTTAAATAAAGATACTTACTTAAATACCAAAAATGGTATTATAGAATATGAAGATGGAAAGACTATTGAATTTACACACAAAAATAGTGAAATGAATGGACCAGCTATTGAAACTTTTCCTAATGGAGATAAGATAGAATTTAATTTTGTTAATGATAAAAGAATTGGTGAAGCTGAAAAATTCTATAAAAATGGCGATAGAGAAATATTTACATATGGAAAAAATAACAAAAAAAATGGAAGTTCTACATATTACTTTGCAAATGGAGACATAGAAGAAACTATTTATGTAGATGGAGTTTTACAAGGACCAGCTAAATATATATATAAAGATGGTGTTGTAGAACAATATAAATATAAAGATGGAAAAAGGATAGAAAATTAATGAGATTGGATAAATTCTTAGTTGAATGTGGTATAGGAAGCAGAAAAGAAGTTAAAAAATTAATCTCAAATGATGAAATAACTGTTAATGGAATGAGTGATATATTACCCAAAGATAATATAGATGAAAATTCTGATATTATAGAATATAATGGAGAAAGGCTAGAATATAAAGAATTTAGATACTATATTATGAATAAAAAAGCTGGATATATAACTGCAACAGAAGATTTTAAAGAAAATACTGTTATGGATTTATTACCAGAATGGGTAATAAGAAAAGATTTAGCACCAGTTGGTAGACTTGATAAAGATACAGAAGGCTTACTACTTTTTACAAATGATGGAAAATTAAATCATAGATTATTATCACCTAAGAACCATATAGATAAAGTTTATTATGTTGAAATAGAAAATAACATTTTAGATGAAGATATCTTGAAACTAGAACAGGGAGTTAATATAGGAAACTATATCACTCAACCTGCAAAGGTTGAAAAAATATCCGATAACAAAATTTATTTAACTATTAAAGAAGGAAAATTTCATCAAGTAAAAAAAATGTTAGAAGCAGTAAATAATAAAGTTTGTTATCTAAAAAGAGTGAGTTTTGGTAAATTAACACTGAATGATTTAACTTTGGGGGAAGTTAAAGAGGTTAATTTAGAAGATATAATTTAATTATTTAAGAGAGGGATTTATTATGAAAAAGGAAATACTTTGTATAGTTATACCAATATTATTAATTACAGCTTGTACACATTCGTTTGGAGTTGGAGCAGGTACAAGAGGAAGAAGAAGTTCAGTATCAACTGGAACTGGAATCTCAACAGGAACAAAAACCCAAAAAATAAATGATAATATAATGAAAGAAAAAGCAAAAACAACTGTTAAAAAACCTACTCCTAAAAAAGTAGTTGGACAAAATACTATAAAAAACAATAAAACAGAAGCAACTGGAAATACAAATAAAACTGGTACAACAGTAAAAAGAGTAAAACAAGAAAGACAAGAATAATGGAAATAAATAGTATAGACATATTCTGTGAAGTTATTGACAATTATGGAGATGTTGGAGTAGCTTATAGATTAGCAAGGGAATTTAAAAGACTTTATCCTAATAAAAAATTAAGATTTATTATAAATCAAACAGAGGAAATAAACCTTATAAAAAAATCAAATGATATAGAAATCATAGTCTATAAAGATATTTCTAAAATAGAAAACTCTGCTGACTTAATCATAGAAACTTTTGGATGTAAAATTCCAAAAGAGTATATGAATAAAGCATTTAAAGATTCAAAACTTATTATTAATTTAGAATATTTTTCTGCTGAGGATTGGGTAGATGATTTTCATCTTCAAGAATCATTTTTGGGAGGAAATTTAAAAAAATATTTTTTTATCCCGGGACTTTCTAAAAAAAGTGGAGGTATACTTTTAGACAATGAATTTTTAGAAAGAAAGAAAAGAGTAGAAGAAAATAAAGAGTATTATTTAGAAAAGTTTGGAATTAATGAAAAATATGATTTAATAGCTTCAGTGTTTTCTTATGAAAAAAATTTTGATTCTTTAATTAAAGAATTAAAAAAATTGGATAAAAAATTTCTCTTATTAATATTAAGTGAAAAAACTCAAAAAAATTTTATAAAATATTTTGATAATAACAATAATTATGATAAAATAAAATTTGTGAAGTTACCATTTTTTACTTATGATAAATATGAAGAGCTTTTAGCATTATGTGATTTTAATTTAGTTAGAGGAGAAGATAGTTTTGTTAGAGCTTTACTTCTAGGAAAACCTTTTTTATGGCATATCTATCCTCAAGATGAAAATACACATATAAAAAAGCTAGAAAGTTTTTTAGAAAAATACTGTCCTAATAATAAAGAGTTAAAAGAAACTTTTATTAATTACAATATAAATAGAGAAGATTTTTCTTATTTTTTTAAAAATTTTAAAGAAATAGAAGAACATAATAAGAAGTATGCTAATCATTTGATAAAAAATTGTAATTTAATAGAAAAATTAATAAAATTTATAGAAAATATAGGAGGAAAAAATTAATGAAAATTGCACAAGAGTTAAGAGCAGGGAGCACAATAAAAATTGGAAATGACCCATTTGTAGTATTAAAGGCTGAATATAATAAATCAGGAAGAAATGCTGCAGTAGTTAAGTTTAAAATGAAAAACTTAATTTCAGGAAATATATCAGATGCTGTTTATAAAGCAGATGATAAAATGGATGATATTAAATTAGATAAGGTAAAAGCAATTTATTCTTACCAAAATGGAGATTCTTACATATTCTCTAATCCAGAAACTTGGGAAGAAATAGAATTAAAAGGAGAAGATTTAGGGGATGCTTTAAATTATCTTGAAGAAGAAATGCCATTAGATGTTGTTTATTATGAATCAACAGCTGTTGCAGTTGAATTACCTACTTTCATTGAAAGAGAAGTAGTTTATACTGAACCAGGATTAAGAGGAGATACTTCTGGAAAAGTTATGAAACCTGCGAGAATAAATACAGGGTTTGAAATCCAAGTTCCATTATTTGTTGAACAAGGTGAATGGATTAAAATAGATACAAGAAATAATGAATATGTTGAAAGAGTAAAAAAATAATATAATAAGGGATTGTTACATTTGGCTAACAATCCCTATTCTATTAATAAACAATATCTAATATTTCGTCCAATGTACTCTCTGTCATTTCATCCAATATATATTTCTTTTCAAATTTAAGATATCTCCATTCATCTTTTGGATTATTTTCCTTTTCCTCAAATATATTTCCACCAGTAGTAATCTTTGCCTTATTCGTTGAAAAATTAATACTTGTTCCTTCTTCTTCACCAGTATTTCTCATATATGCATTACTTTCATAACCAATAAGTTCAAAGACATTATTTTGGAATCTAAAAATATATACATTTGTAGAAGTCCACCAACTTCCAGCACTCATAAAATAATTAAAAACTATTTTTAAAACATTATTTTTTATGATAATATCATCTAAAGTATCCATAAGAGCAGGATTATTATCGTTTCCTTCACTTTTTATAAAGCCTTTATCATTTTTACTTGCTAGAATATAAGTTCCATCTTTTTGTTTAAATAGGACTAAAAGTATTCTTGGATTTAGATTTAATTCTTCAGGACCAAAACCATCATTTTTTTTAATATTTTTTTTGTCCTCTTTTTCAATTACTATAACAGTATCTTCAAGTTTATCCTTATTCAAATCACCATTAGTAGTAAGAATTTTTTTCCAACCTTTTGGTATAAAATCATTAACAGTTTTTGCTTTTTGAGGAAAATTTTCTCCAAAAACATAAATAGAACTAATTAAAAATAATAATAGAATAAAAAATAATTTTCTTTTCATACTCACCTTTTCCTTTTGTTTTTAATAATAATATCATTTAAGTATAGCATTAATTTTAAATTTAGTAAAATACTAATAATATACTAAAATAAAGACAATATAAAAATATGATATAATATAAAAAAAGCCAATATTAGCAGGAGGAAAAAATGGTAGAAATTGAAAATACAACAAAAAAAAAGTATAAATATGATGCTTTTATAAGTTATAGACATGTAGAACCAGATTTAACAATAGCTGAAATTCTGCATGATATGATTGAAAAATTTAATATACCAAAACATTTAAGAACAGTATCAAATGATGGAAGTTTAATTGATGATAAACATGTATTTAGAGTTTTTCGTGACCGTGAAGAACTTTCTACAAAAGATTTAAGCACTATGATTGAAGAAGCAATAGCTAATTCTGAAAATTTAATTGTTATATGTTCAAAAAGAACATCACTTAGTCCTTGGTGTAGAAAAGAAGTGCAGTTGTTTAAAAAAATTCATGGGGCAAATAATATTATTCCTATACTCATTGAAGGAGAACCTGATGAGTCTTTTATTGATGAATTAAAAAATCTGAAAGCTACTTTTATAAATTCTGAAAATGTAGAGGAGGAAAAAAATATTGAGCTTCTTGCAGCAGATATTAGACCTGATGAGGTAAAATCTCCTTCTTTTAAAGGATATGAAATTTTACAAAACTCAAAGGATCCTAAATTAAATGAGCTTACAAAAAAATCTTTAGATATTCTAAAAAAATCAGAAATTTATAGAATAGTAGCAAGTATGCTTAATGTAAATTATGGAGATTTAAAATTAAGACATCAAGAAAGATATTTAAAAAGAATTATATATACTTCTGTTGCAGCAAGTATTGCTATGCTTATATTTGTTGTAAGTGTAACAACTTTGTATTTAAAATCTGTTGTCTCAGAAAGAAAAGCTAATGAACAATCATCTCTTATGACTTTAAATATGGCAAATGAAGCAAATTTACAAGGAAACAGAATGTTAGGAGTATTAATTGCTCAAGAAGCTATGAAAAATGTATCTCCTAAAATGGAGAAATACAATAAATTAGAAGCTCAATATGAGAATATTTTAAATAATTCATTAATTACCTTACCATTTTCTAATCAATTTATTTTACCAACAGAAAGTGAAACAGCATCTTTTGGTATAAGTTCAGATAGCAAATGGTTAATAAGTTCAGGTTCTTTCAATAATGCTATTATTTGGGATTTAGACAATGGAGGGATAAAAAAGACTTTAACTTTTGAATCTCCTGTGATTTCAATAGCACTTTCTCCAAATAGTAAAAAATCTTATATTGGAACTGCTAATAATAAAATTTTTGAAGTAAATATGGAAAATTATGAAATTAACAATGTATTTGGAAATTCTACTCTTCCAGCAGTTGCAATGAGAATCTCAAAAAATAATAAGTATTTATTTGCTTTAAGGAATGCCTTAATACTTGATGTTTTTGATATTCAAAATCAAAAAAAATTGTATTCATTCACTTTTCCTATTGATAATATGATAACTGGATTTGCAGAAAATCCTCAAACAAATAATTTTTTTATTTTAAGAAAAGATAATTCTATAACAGAGTATGATATAAATACAGGAGAAGCCTTAATTGTTCATGCTTCAACTACAAACCCTGAGAAGAATTTTTTTAGAAAAATGACTATTACAGATAATGGAACTCTTTTCTATTCTGATATTCAAGAAAATACAGAAAGTTTTATTATGAAAAATCTTCAATCAGGACAAATTAATAGAGCTTCAAATATTAGAAATTTTTCTTCAAATATAGTAGTAAATAAAGATGCTACTTTGTTATATGTGAGTTCCCTTAATAATTTTATTACAAGATTTGATTTATCAAATTTAAAACCTGATGAGGAAATAAATGTTCCTCAAAGGGCAACATATCTTGATACAAAACGAACTCAATATAATGAAAGTATTAAAACTATGATTTTAAGCCCCGATGAAAATACTCTTGCTGTTGTTCTAAATAATATGGCTATTGGTGCATTTAGTGGAGTAAAAAATATGACATCTGATTCTAGTCATGAATTTATTTTGAATGAAAAGAGTACTCATAAAGCTTCTGTTGATATTATAAAATTCACACCAAATAGTAAAAAAATTATTACATCTGCAAATGATTATACAATAAGAGTTATGGATACAGAGTCAACAATGGGAAAAAGCCAATTATTAAATGGAAAAATAGTGGCTTCATCAAGAGATAAAAATTCTATTCTTATTTTATCTGGTGATAAAATTTCAAAATATAATTTTGATACAAATAAAGAAGAATTTATTGCAACTCTTGATTCTAAATTTCTTAAAGTATTTCAACAATTTGCCATCACAAATGATGTTTCATTAGTTGCTCTATCTGATAGTACAAATGGTGCTTCTGCTAGTGTTTTTGATGTGAAGCAAGATAAAAAATTATATACAACAAAATCTCATACTGTAAAAGCAGGAATATTACCTTTTATTTCAGGATTACAATTTAGTAATGATGGTAATTTCTTATTTACACTAGGTCCTGATAATCAATTATTTATTCATGATGCAAAAACAGGAGAATTTCTCTTTTCACTTGAAGATCAAGAAAATGGAGAAGCTACTTCATTCATAATGAGTAATGACGATAATTTTGTTGCCATAAACTATATTACAAAAAAATCAACTATTTTCTCTCTTAGAGAAAAGAAAATTGTACAAAAAATAGATGGAGAAGTTATGGCTATAAACAGTGAGAATAATAATATTAAAGCAATATACGGGCAAGTGGATAGTAAATTGTTTGTGATAAAACCAAATAATAAAGTTTTATATTATGCTGATAATAAAATAAAAACTGCTACTGGAACTTTAAAATTTAATACTATAAATATGTCATATGATGGAAAGTATTATATTTCAAGTATTCCTAAAAACAATACAATTATAACAGATTTGGTTACAGGAGAACCTGTAAGAACTCTTTATAACAGTAGTAATGATTTTTTCATTTCACTTCCTGTTATAAGTAAAGATAATAAAAAAGTTGCTTATAGTGAAAGTAAAGATAAAGTAATTATAATGAATATGTATTCCACAGAGGAACTTTCTAAAATAGCAACTAAAATCTTAAAAGGACGACAGTTAACTGAAGCAGAGTTAAATTCTATCGGAAGGAGAGAATAATAGATGAAAAAAATCTCAAATATTATAAAACATTATTTTAATAAAAATCTATGGATTATATATATTCTAGGATTTGTACTAAGTTTAATTGGGAGTTTTCAAGTTTATCATGGTAGATATGATAATATATTAAAAGAAATTTCAGTTATCTCTGTTTCTGTTTTAAAGTTATTTCTCTTTGTTCCCATAGAAGGTTTCACAAAGCAAAATCCTCTTGCTTATGAGCTTGCTATATGGGTTGCACCAATGTCAACTTTATTAGCTACATTTTCTGTTTTTAATAAATCATATACAGCTATTAAATTAAAACTTACTCATTTTCATAAAGAGCATATAATTGTTATGGGATATAATGATTATAGCCTTTCATTTATGAAAAATTATATTGGTTTAAAAAATAAGAAAAAGATTTTATGTGTACTGCCTGAAAGAACCCAAGAAAATGATATAAAAGCTTTAAATAAATTAGGTATAATAACATCTCATATAGATTATATGTCTGGATTGAATGATGAAAATATAAGAGTTTCCTCAGAGTATAATTTTGCTTCTGTGAATACTATTATTTGTTTTGAAGATGAGCCAAAAAACTATGGATATTTGAAATTAATTTCAGAACTTATTAGTAAAGGAAAAAATAAAAAAGAGAAAACAATCAATGTATATGTAAATACTGTAAATAAATATATAAAAAATATTGTTCAACATAAAATGGATGAAATTAAAATTTTTGATATAAAATATTTTAATATTTATGATTTAATAGCTTATAATTTAGTCAATCTTAAAAAGTTTAAATTGTATGAAACAAGTGGATTAAAAAAAGAATATTTTTCTTTTGATGATTTCTCAAACTCAATTGGTACTCCAAATATATTGTTGATTGGGTTTAAGAATTGTGGAAAAAGTCTTTTTGAATTAGCAGTAAATCAAACTACCATAAATGCAAAAGAAAATATGAAAATTACTATTGTAGATAGAAAAATATCTAATATTATTGAAGAATATAAAGCCACTATAAGAGAGCTCAAAAAAGTTGCAAATATTGAATTAATAGATGGTGATATTAATCATATTACTACACAAAATAAAATAAGAGAAAATCATAGAAAAAATCCATTTACAGCTGTATTATTTTCCACTAAAAATTGTGCTGAAAGTCTTATTTTTATGGATTTACTAGGAGAAGAAATCTTCAAAAATGTAAATACTGCTGTTTTTTGTGAAAATATTTGGGAAAATAAACCATTGATAGAATCTATTATTTTAAAATATCCTAACATAACTATTTTTGGTGAATTAATTGATGTTTTAAATTTTGAATCTATAACTAATGAGCCTTTGGAAATAAAAGCCAAAGAATTTAATGCCTATTACAACAAAATTTCAGAAAAGATTCTGAATAACACTGAACAAAATATTTCTATTGAAGAACAGTGGAATATTCTTTCAAACATAAAGAAAGATTCTAGTAGAAATCAATGTATGCACCAAAATGTTAAGGAAGTTCTATTAGAAAAAATTGCTCAAATAGAAGGTTTTTCTTCTGTTGAAGAATTACTTAATACATGGAAAGCTATGATAGATTCTGTTTCTACGAAAGAACAAATTAATATCATTGAAAAAAATTCTGCTATGAACTATATGTCGGCTCTTGAACATAAACGCTGGAATAATTTTTACTATATGAAAAATTTTGTTTATTCTGAAAAGAAAGATGAAGTGAATTGCACACATAATTCATTGATAGATGATTGGGATGAATTTTTATATAGTGATAAAAGAGAGCAGGTTATCTATGATTTTATTTCTGTTCTCAGTGTAAAATAAATAGAAATAGATAGGAAGGATTAACTTTTGTAAAAAAAGCGGGAGTTAATCTTTTTTAATTTTTAATTTAAGTAATAAAAAATGGAGCATATACTCCATTGACCTAAACATATAGGTTTAGCCTAAAAGGCGATTTCAATAAATCATTATTTGAACTCGTAATGTTATTTGAATATAGTATATTATTTTTTTATATAAAAGTCAATATATAAAATTTATTTATAAATTATTATGTTTTGAAACAAATTATAGAAAAATAATTCAATTTATGGTATATTATAAAAAATATTAAATAGGAGGGGAAAGATGAAAAAACAAAAATTTTCTGATTATTATTTAGGATTTGATATTGGGACTAATTCTGTTGGCTGGTGTGTAACTGATTTAGATTATAATGTATTGAGATTTAATAAAAAAGATATGTGGGGTTCAAGATTATTTGATGAAGCAAAAACGGCAGCTGAAAGAAGAGTTCAGAGAAATTCTAGAAGAAGATTAAAAAGAAGAAAATGGAGATTAAATTTATTAGAAGAAATTTTTTCTGATGAAATTATGAAAATTGATAGTAATTTTTTTAGAAGATTAAAGGAAAGTTCTTTGTGGCTTGAAGATAAAAACTCAAAAGAAAAATTTACATTGTTTAATGATGACAACTACAAAGATTATGATTTTTACAAACAATACCCTACTATATTTCATTTAAGAGATGAACTTATTAAAAATCCTGAAAAAAAAGATATTAGATTGATTTATTTAGCTTTACATAGCATTTTTAAGAGTAGAGGACATTTTCTTTTTGAAGGGCAAAATTTAAAAGAAATTAAAAATTTTGAAACTTTATATAATAATCTAATATCCTTTTTAGAAGATAATGGCATTAATAAAAGTATAGATAAAGATAATATAAAAAAGCTAGAGAAAATAATTTGTGATTCTGGAAAGGGTTTAAAAGATAAAGAAAAAGAATTTAAAGAAATATTTAATTCAGATAAACAACTAGTTGCAATTTTTAAATTATCGGTTGGTTCAAGTGTAAGTTTAAATGATTTATTTGATACAGACGAATATAAAAAAGAAGAAGTAGAGAAAGAGAAAATATCTTTTAGAGAGCAAATATATGAAGATGATAAGCCAATTTATTATTCAATATTGGGAGAAAAAATAGAACTTTTAGATATAGCTAAAAGTTTCTATGATTTTATGGTTTTAAATAATATTTTATCTGACAGTAACTATATTTCTGAGGCAAAAGTTAAATTATATGAAGAACACAAAAAGGATTTAAAAAATTTAAAATACATTATAAGAAAATATAACAAAGAAAATTATGATAAATTATTTAAAGATAAAAATGAAAATAATTATCCAGCTTATATAGGTTTAAATAAAGAAAAAGGTAAAAAAGAAGTTGTAGAAAAAAGTGGATTAAAAATAGATGATTTAATTAAAGTTATAAAAGGATACTTACCTAAACCAGAAAGAATAGAAGAAAAAGATAAAACTATTTTTAATGAAATTTTAAATAAAATTGAATTAAAAACTATACTTCCAAAACAAAGAATTTCTGATAATGGGACACTTCCTTACCAAATACATGAAGTAGAGTTAGAAAAAATTTTGGAAAACCAATCTAAATATTATGATTTTTTGAACTATGAAGAAAATGGAGTTAGCACAAAAGATAAGTTATTAAAAACTTTTAAATTTAGAATTCCCTACTATGTTGGACCATTAAATTCTTATCATAAAGATAAAGGTGGAAATTCATGGATAGTTAGAAAAGAAGAAGGAAAGATATTACCTTGGAATTTTGAGCAAAAAGTTGATATAGAAAAATCAGCTGAAGAATTTATAAAAAGAATGACAAATAAATGTACTTATTTGAATGGAGAAGATGTCATACCCAAAGATTCATTTTTATATTCAGAATACATTATTTTAAATGAGTTGAATAAGGTACAAGTGAATGATGAGTTTTTAAATGAAGAAAATAAAAGAAAAATTATTGATGAGTTATTTAAAGAAAATAAAAAAGTAAGTGAAAAGAAATTTAAAGAGTATTTATTAGTAAATCAAATAGCTAATAGAACAGTAGAATTGAAAGGGATAAAAGATTCATTCAACAGTAATTATGTTAGCTATATAAAATTTAAAGATATTTTTGGAGAAAAATTAAATTTAGATATATACAAGGAAATATCTGAAAAATCTATTTTATGGAAATGTTTATATGGTGATGATAAGAAGATATTTGAAAAGAAAATAAAAAATGAATATGGAGATATTTTAAATAAAGATGAAATTAAAAAGATTAATTCTTTTAAATTCAACACTTGGGGAAGATTATCAGAAAAACTATTAACAGGAATAGAATTTATTAATCTTGAAACAGGAGAATGTTATTCTTCTGTGATGGAGGCTTTAAGAAGAACAAATTATAATCTTATGGAATTACTCTCTTCAAAGTTTACTTTACAAGAAAGTATAGATAATGGAAATAAAGAGATGAATGAAGTTTCATATAGAGATTTAATTGAAGAATCTTATGTATCACCTTCATTAAAAAGAGCAATTCTGCAAACTTTAAAAATATATGAAGAAATTAAGAAAATAACTGGAAGAGTACCTAAAAAAGTTTTCATTGAAATGGCAAGAGGTGGAGATGAAACTATGAAAAATAAAAAAATTCCAGCAAGACAAGAACAATTAAAAAAATTATATGATAGTTGTGGAAATGACATAGCTAATTTTTCTATTGATATAAAAAAAATGAAAAGTAGTTTAAGTTCATATGATAATAATAGTTTAAGACAAAAGAAATTGTATTTATATTATTTACAATTTGGTAAATGTATGTACACAGGTAGAGAAATAGATTTAGACAGATTATTACAAAATAATGACACCTATGATATAGACCATATATATCCAAGATCAAAAGTTATAAAGGATGATAGTTTTGATAATTTAGTATTAGTTTTAAAGAATGAAAATGCTGAAAAATCAAATGAATATCCAGTAAAAAAAGAGATACAAGAAAAAATGAAGAGCTTTTGGAGATTTTTAAAAGAAAAGAATTTTATAAGTGATGAAAAATATAAAAGGCTTACAGGAAAAGATGATTTTGAATTAAGAGGTTTTATGGCAAGACAATTAGTAAATGTAAGACAAACAACAAAAGAAGTTGGAAAGATTTTACAACAAATAGAACCTGAAATAAAGATAGTTTATTCAAAAGCTGAAATAGCTTCCTCTTTTAGAGAAATGTTTGATTTTATAAAGGTAAGAGAACTAAATGATACTCATCATGCTAAAGATGCTTATCTCAATATTGTTGCTGGAAATGTTTATAATACAAAATTTACAGAAAAACCATATAGATATTTACAGGAAATTAAAGAAAATTATGATGTAAAGAAGATATATAACTATGATATAAAAAATGCTTGGGATAAAGAAAATAGCTTAGAAATAGTAAAAAAGAATATGAAAAAAAATACTGTAAATATAACTAGATTTATTAAAGAGGAAAAAGGTCAATTATTTGACTTAAATCCTATAAAAAAAGGAGAAACTTCTAATGAGATAATATCAATAAAACCAAAGTTATATAATGGAAAAGAAGAAAAATTAAATGAAAAGTATGGATATTATAAATCTTTAAATCCTGCTTACTTTTTGTATGTTGAACATAAAGAAAAAAATAAAAGAATTAAATCTTTTGAGAGAGTAAATTTAGTTGATGTAAATAATATAAAAGATGAGAAAAGTTTAGTAAAGTATTTGATTGAAAATAAAAAATTAGTTGAACCAAGACTAATAAAAAAAGTTTATAAAAGACAAGTAATACTAATAAATGATTATCCTTATAGTATAGTAGCACTAGATAGTAATAAATTAATGGATTTTGAAAATTTAAAACCATTATTTTTAGAAAATAAATATGAAAAAATATTAAAAAATGTTATCAAATTTTTAGAAGATAATCAGGGAAAATCAGAAGAAAACTACAAATTCATTTATTTAAAGAAAAAAGATAGATATGAAAAAAATGAAACTTTAGAATCTGTAAAAGATAGATATAATTTAGAATTTAATGAAATGTATGATAAGTTTTTAGAAAAATTAGATTCGAAAGATTATAAAAATTATATAAATAACAAAAAATATAAAAATTTATTAGATGTAAAAGAAAAATTTATAAAATTAAATTTATTTGATAAAGCATTTACATTAAAATCATTTTTAGATCTTTTCAATAGAAAAACAATGGCAGATTTTTCTAAAGTTGGTTTAACTAAATATTTAGGAAAAATTCAAAAAATCAGTTCAAATGTTTTATCTAAAAATGAATTATATTTATTAGAAGAATCAGTTACAGGGCTTTTTGTAAAGAAAATAAAGCTATAAATATAAAGAGGGGAGAAAATCAAAATGAGTGGTTGGAGAGTTATTGTAATTACTGGTAGAAGTAAATTAGATTTGAGATATAACAGTATATCTATTAGAAGAGATAATGGAACAGATTTTATTCATATAGGAGAAGTTAATACTTTAATTTTAGAAACGACAACAATTTCAATAACAGCAGCATTGATGTGTGAACTTATTAAACAAAAAGTAAAAGTTATATTTTGTGATGAAAAGTCCAACCCTCATTTTGAGCTTTTACCATTTTATGGCTCACATGATTGCAGTGCTAAGATAAAAGAACAAATTGCTTGGACAGATTTTTTAAAAGAAAGTTTATGGACAATAATTGTGACTGAGAAAATTGAAAATCAAATGAAATTATTAAAAAAATTAAATAAGGAAGAATATAAAATATTACAGGAATATGCTTCTCAAATAGAACATAATGATAATACAAATAGAGAAGGACATTCAGCCAAAATATATTTTTCAGCCTTATTTGGAAATAATTTTAGTAGAAATAAAGAAAATTCATTAAATGCTTTTTTAAATTATGGTTATCAACTTCTTCTATCAACATTTAATAAAGAAATAGTAGCAAATGGTTATCTAACTCAAATAGGCATATTTCATAAGAATATGTTTAATTATTATAATTTATCCTCTGATTTAATGGAGCCATTTAGAGTGATAGTGGATGAATTAGCATATAAGGAAAATCCACAAAAATTTGAAAAAGATGAAAAAAGAAAACTTCAAAATATTTTAAATTTAAAATTTAGAATAAATAATGTAAATCACTATTTATCAGATATAATAAAAATATATACAAAAAGCATTTTTGATGCTTTAAGTGCAAATGATTTATCATTAGTGAGATTTTTTGAAGATGAGTTATAGATTTATGAGGATGTTATTATTTTTTGACCTGCCTTCTGTAACAAATAGTGATTTAAAAGAATATAGAAAATTTAGGAAGTTTTTAATAGAAAATGGATTTTCAATGCTACAAGAATCAGTATATTCAAAACTACTTTTACATAATACAGCTTCAATCAATATGGTAGATAAATTACAAAAGAATAAACCAGAAAAGGGCTCTGTTTGTATGTTAATAATAACAGAAAAACAGTATCAAAAAATGATTCTTTTAATTGGAGAGTTAAAAGGGACATTTTTAGAAACAGATGAAAGGCTTGTGGTTTTATGATATTTCAGTATAAAGGTTTTAATTTCAAAATAGATTTTGAAGAAAAAAATATTTTTTCTTTAATAGTAGAAAATAAAAGAGCATATAGAAAAATTATAGAAGATTTAGTAAATAACTCAAATATTGAAGATGGGAATATTATTTTATCTAAGAATAATAAATTGGTTATGCCAGAAAAAGAAATTTTTGTATTTTCAGATTATTTTAATTTTGATATAAATAAATTTGTTTTAAATAAGTATTATAAGGAATTAAAAAATTTAAGTGAAAATGAGTTTTTAAATGAAACTTTAGAAATTAAAGAAATTTTAAAAGATTATATTAATAAATTAATAGAAAATAACTATTCATTAAAGTTTGAAGATGATTTAGATGTTAGCCAAATTTTAAAAGCATTTAGTATAAAATTTGAAAGAAGTGAGGACTTATTATTAAATTTATTTGAATGGCTAAAAATATTAAATGAAATCTTAGGATATGAGATATTTTTCTTTATAAATATAGAAAATTTTTTATCAGAAGATGAATTACTAGAATTTTCTAAATTTATAGTGTATAATAAATATAAAGTTGTTTTTTTAGAAAATTTTTATAGAAATAAGTTATCTGATAATGATAATTTAATTGTTATAGATAATGATTTATGTGAAATTTTCTAATCTATTTAGAAGCATTGAATGATTCGTAACCATTTTGATTAATTTCAGCTTTCAGTATAGACCTAAATATATGAATTGAGGTTTGAGAGTAATGTTATTTTAAATAGATTCAAAACTTTTTCTTTTCTCGTAAACAATAAAATTCAGTTTGAGAGTAATGTTATTTTAAATAGATTCAAAACTGCTTAAAACTTATAAAGAGACTATGGGTGGTTTGAGAGTAATGTTATTTTAAATAGATTCAAAACACATTATTGGAAGTTGTGAAGGTGGCTACGGTTTGAGAGTAATGTTATTTTAAATAGATTCAAAACGAAAAGGAGACAATAAATTTGTAATGTTAAGTTTGAGAGTAATGTTATTTTAAATAGATTCAAAACTTTGTTTTCTTAAATCATCATATCTTCTTTGTTTGAGAGTAATGTTATTTTAAATAGATTCAAAACCTAAAAACTTACAAAAAAATACATTGAATAGTTTGAGAGTAATGTTATTTTAAATAGATTCAAAACAAAAAATAGCATTTTTCTAAAATCTTATAAGTTTGAGAGTAATGTTATTTTAAATAGATTCAAAACAAAAAAGAAGTAAATTACAGAGGTCAAAAAGTTTGAGAGTAATGTTATTTTAAATAGATTCAAAACGTGTACCTTTTGATTTAAGATACAGTTATTGTTTGAGAGTAATGTTATTTTAAATAGATTCAAAACTCAAGAGATTGAATATTAGAAGAACATTGGGTTTGAGAGTAATGTTATTTTAAATAGATTCAAAACAGAAATTCTTAGCACATCTTAAATCAATGGGTTTGAGAGTAATGTTATTTTAAATAGATTCAAAACTAATGATGTAAACGATATGTAAACACCTAGGTTTGAGAGTAATGTTATTTTAAATAGATTCAAAACAAATAATTGACCTATTAAAAACTTTATGTTGTTTGAGAGTAATGTTATTTTAAATAGATTCAAAACATAGAAGTTGTAAAACATAGAGCAAGAGATGTTTGAGAGTAATGTTATTTTAAATAGATTCAAAACTTTAGATACTTTATAAGTTTCGACTTCTACGTTTGAGAGTAATGTTATTTTAAATAGATTCAAAACCCAGTAATCATATTCAGAGCCTACTATTTGGTTTGAGAGTAATGTTATTTTAAATAGATTCAAAACTCATTACTCCAAGTTGTCCTTGTCTGTTCTGTTTGAGAGTAATGTTATTTTAAATAGATTCAAAACGTTTTGCTGGGTTTACTGTATACCAGCTATGTTTGAGAGTAATGTTATTTTAAATAGATTCAAAACGAAATTGAATTTGAAAGTATTAAGAATTCTGTTTGAGAGTAATGTTATCTTAAAAATACAGTCTAACTTTTTTCTATTTTAAAATAACAAAAAAGGGGCATTTGAAAAATAGCTATTTAAAGTAGATTAAAATAATAGTGAAAGAAAAACTCACAAGCTTCTTGTTCAGTTTGAAAATAATGTTCATCTGTAAAAGCATGACTATCAGTATAACAAACTATCCAATTATCCTCTCCTTGAATCAAACACACATCATTAAAATGTAACTCTGTTGTTATATAATAAGTTTTAAAATAATATTCTTTTGGTTTTTGAGCTTCAGCTTCTAAAACTTTTAAAAGTTCAGGAACAGTTTTTATTGGAAGATATGATAATAACTTTTGTGTTCTAAGTTCATTCTTTTTTTCTGTATGTAAAGTTGCAAAATATACCCATATTTTTAAAACAATAACAACAGGTAAAACACAACAAAAAAGAACCATAAGTAAAATTTTAAATAATATCATATATTTTTTACTCCTTTAAAATATATTAGTAATCTTCTAAATGTTCTAATTCAAATTCAAGGTCAAATAATTTTAATTCTAATTGAGCAACTCTTCTCCTCAATTATTTTATAATATTTTTTTACAAAAAAAGAAGCTATTATTTCAATAACTTCTTCAATCTTTATTATAAATAAAATTTTATTTGAATTCTTTTTTTATTTCTGTTATCCAATCTCCAATCCTTTTTGGAGTTAGGTTAGGTTGATTTTCTTCATCAAGAGCAAGTCCAATAAATTTATCATCTTTCACAATACTTGTTTCTTCATAGTGATATCCATCAGTGCTTGTAAATCCAACAACCTTACCACCTTTTTTAATAACAATATCATATAAATACTTTATTCCACCACAGAAAGATTCTCCAAAAGCAAATTGATTTCCAAGCCCAACAAGCCCAACTACTTTACCAGTAAAATCAATTTCTTCTAATTTTTTTAAATTGTTCATCCAAGCTGCATGAGCTTCTCCAACTTGGTAAGTAGGTGTAACAAAAATAAGATTTTCAAAATTTTCTATTTCTTTAACACCATTTTTGACATTAAAAGTTTTAAAGTCATCTTTCTTTAAAAAGAACTCAATTTCATCAACAATTCCTACTGTTGTTTTTGTAAGAGTTGCATAAAAAATACCAATAGTTTTCATAAAAATTCCTCCATCATAGTTCACATATATCCTTTATTACTTCACTTGCTAGTAACATACCTGCAACAGGTGGTACAAATGAAATACTTCCAACATTTTTAGTTTTTTCTCGTCCACCATCCAAATTAATTGGCTTCCTTGGTGTTTCATCAGAATAAACAACTTTTAATTTATTAATTCTTCTTTTTTTCAGTTCTTTTCTAATAATTTTTGCTAAGGGACAAACAGAAGTCTTTTCAATATCTGCTACTTTAAATTTTGCTGGATTTAATTTATTTCCAGTTCCCATACAAGAAATTATTGGAATTTTTGAATTAGTGGCAAATTCAATTAAATCTAATTTTGCTGTAATTAAATCAATAGCATCAACTATATAATCATATTTTTTATCTTTAAAAAATAAATCTATATTTTCTTTAAAAAATTTTTTATTATATATAGTTAAATTTATATTAGGATTGATTGATAAAATTCTATCCTTTGCTACTTCAACTTTTGACTTACCTATAACAGATTGAGTTGTGATAATTTGCCTGTTTAGATTAGTTTTATCAACAGTATCAAAATCAACTATGGATAAATTACCAATACCTGCTCTAATAAGTGCTTCAACAGTAGCACCACCGACACCACCAAGTCCAAAAACAATAACATTAGAATTTTTTAATTTTTCTATGTTATCAGAACCAATTAATAGTTCAGTTCTCTGCAAAAACATATGTTCTCCTTAATTATTTACCAATTTACTAAATAATATCACAAAAATTAGATTTTGTAAACTAATTTGGTTAAGTTATTTTAACTATATATGTATAATTTTTTTTAAAATTTTAACATATCATTAGAACATGTATAAAATTTTAAATTTTTTTAACATGTTATTCGTCATCATCTTCATCAATTTCAGAATAAGCTAATTCAATATCAATAAGTTCGACAATAAGTTGACATACATTACCATCTTTATCATAAGCTAAATATACAGGATAAGCTCCATCTCCAAAACCAGATTGAAAAATAGGTAAATGATAATTGGTATTAGGAATATTCCAATTTATCCAATCTCCACCATCTCTTTGATATTTTGGATTATCTTTATAGCTTTCTTCAAATAGTTTTGCAAAATAATCATCATAAATATTTCCATCTGGATTTTCTTTTGCAAACTTTTCGTAAAATTCACAATATAAGTCATGTAATTTTTTATCACAGATACAAGCAAGTCCAGCATCAACATTAAAGCCAAAGAAATCTCCTTCATTAATATCTTCTAAGTCTTCTATACCTTTCATAGCTTCTTCAAAATAACTGATCTCATTATCATTAAATTTCAATCTAACTGCTGCATATCTATCACAATCTTCATCATTAGCTTTTACAACACAAACTTCTGTTTTAAATTCACCTATTGGAATTTTTTGGAAGTATTCTTTTTCATATTTACTACCTAAATAAACAAGAGGATCTCCAACTAAAAACCCTCCAGTTGGAACAGAACAAGGTCCAATATCCATAACATCTATTTCTTTTCCAGCAATTTCCTTTGAAGTAAAATAATCTTCAAGATTACTGTTAGGGTGTAACTTATCTTTTACTTTTTCCCATTTTTCTAACCATTCTTTTGTTGGTTGCATAATTATCACTCCTTGTTTTATTTAAAAATTTCTAAATCATTTAGTAATTTAATATATTTATCTTCTGCAGAAAGGCAAGTTTCAATTAAATAAACCTTATCTTCTTTATAATTTTTTAAACCTCTATAATAAAACAGTTTATGCTCTTCATCTATAATAAAAGGGACAATATCATTTCTTAAACATTCTTTGAACATAATAAGTCTACCTACTCTACCATTTCCATCTTGAAAAGGGTGTATAGCTTCAAATTTATAGTGAAAATTTACAATATCATCAAATGTTATTTTAATTTTAGAATTATATTCATCAAGTAATTTTTTCATTTCTTTTGAAACATTACTTGGATTTGTAGTTTTTGTATTTCCTATAAAATTTGCTCTTAGCTTATAATCTCCCACTTTGAACCAGTCTTTTTGAGAGTCAGAAGTATTATTTTTTAGAATTTTATGTAAAGCTTTTATTAAATTTTCATCTAAAATATTTATATTTTCTAATATATAATCAAAACATTTAAAGTGATTGATTGTTTCATTTATATCATCAATAGACACAGCTTTTTCTTTATCACTTATAAAAGAATTAGTTTCATAAATATATTGTGTTTGTTCTTCTGTTAGTTGACTTCCTTCAATATGATTGGAATTATATGAAAAATTAATTTGTGTTAAATGATAAAGACTTCTCTTTAATTTTATTTTTTTTTCTTCCAGTAAAGTTTCTAAAATTTTATTCATATAAAAACCTCTTTAATTATTTTTTAATATTATACCATTTTTATATAGAAAAATAAAAATATTTGAAATGCGATGGTAAATATAGTAGAATAATTGGAAAGAAATAAAATTTTTATGGAGGTAATAAATGAAATTAGTTTTAATTCGTCATGGAGAAAGTGCATGGAACTTAGAAAATAGATTTACAGGCTGGAAAGATGTGGATTTAAGTCCAAAGGGAGTAGAAGAAGCAAAAGCAGCAGGGAAGAGTTTAAAAGAAATGGGACTTGTTTTTGATGTTGCCTATACATCATATCTAAAAAGAGCAATTAAAACTTTAAATATAGTTTTAGAAGAAATGGATGAATTATATATTCCAGTTTACAAATCTTGGAGATTAAATGAAAGACATTATGGAGCATTACAAGGATTAAATAAAGCAGAAACTGCAAAAAAATATGGAGATGAACAAGTACATATCTGGCGTCGTAGTTTTGATGTAGCTCCTCCATCAATAGATAAAAATAGTGAATATTATCCGAAATCAGATAGAAGATATGCAAATTTAGCTGATTCTGATATTCCATTAGGAGAAAGTCTAAAAGATACAATAGCAAGAGTTTTACCTTATTGGCATTCAGATATTTCAAAGAGTTTACAAGAAGGTAAAAATGTTATAGTTGCTGCTCATGGAAATAGTTTAAGGGCATTGATAAAATACTTATTAAATATTTCAAATGAAGATATATTAAATCTAAATTTAACTACTGGTAAACCTTTAATATTTGAAATGGATAAAGATTTAAAAGTATTAAAAGCACCTGAATCATTTTAAATGGAGGAATAGAGAATGAAAAAATTAATTTTAATGTCTTGTTTAATAGTATCTTTTGCATCATTTGCAGGGATAAATGATTTGCCAGATAATGTTGAGAGAAATATTCGTTCAGCAGTCTCTAGTTATTCTGGTTCAGAAAGAAGAGAAAATTATGATTGGTATAAAGATTCATATTTAGAAATGATAAATAGATTAGATAATTCAGGGATACCAGAAGTTGATAAACAAACTATAATAAAAAGATTAGAAGCTATGTATGGAGGAAATTATCCTAAACAATTATCAAGAGTAAATGATGAAATTAATGATTATAAAGGATTAGTAAATAGAATTAGAGAAGAGCAAAATGCAGTTCAACAAAGAACAGAGGCTGAAAATCAAAAGAGTAAAGAAGAAATAAATTCTATTTTAAGTTCATCATCTATTCCAAAAGCAGATTTGGATAAAATAGAACAAAATGCAAAAGCAGAATATCCAAATGATTACACATTACAAAAAGCATATATAAAAGGTGCAATCAAAACTTATAATGATTTAAAAAAATAAATTTAGGGGTGAGGTAGATGTTTAAAAATGTAGTAGGTTTAATAGTTGAATACAACCCCTTTCATAATGGACATCTACATCACATTCAAGAGATAGATAGACTTTTTGAAGATAATATAAAAATTGCTGTTATGAGTGGTGATTATGTTCAGAGAGGTGAGCCATCTCTTATAAATAAATTTGAAAAAACAAAGATAGCTCTATCACAAGGAGTTGATATTGTGATAGAGTTACCTGCCTTTTATTCCACTCAAAGTGCAGAAATATTTGCAAAAAGTTCAGTAAATCTTTTAAATAAACTTTCTTGTAATTATATAGTTTTTGGCTCTGAAAGTAACGATTTAGATAAGTTAAAAAGAATAGCAACTATTTCTTTGACAAAAGAGTTTGAACTTTCTTTAAGAGGATTTTTAGCAGAAGGTTTTTCTTATCCTACTGCATTTTCAAAAGCCTTATTTGATGAAAAATTAGGCTCTAATGATATATTGGCTTTGGAATATTTAAGGGCAATAAAGACTATAAATTCTAAGATTGAGGCATATTGTATAAAAAGAGAGAAAACAGGCTATTATGATGATGAAAAAGATAATTTTGCAAGTGCAACTTATATTAGAAAAATTTTGTTAGATTATAATAAGAAAAAAGAAGATAAATTAAATAAAATTAAAAATTTAGTTCCAAAGTTTTCATACAAAATTTTAGAGGAAAATTTTGGAGTTTTTTCGTGTCTAAGAGATTTTTATGATTTAATAAAATATAATATAATAAAAAATCATTTAGAATTAAAAGATATTCAAGACTTAGAAATAGGTTTAGAAAATAGACTATATAAATATTCACTTGAAAATTTAAAATTTGAAGATTTTTTTAATGAAGTTTTAACAAAAAGAATAACTATTTCAAGGCTGCAAAGAATATTGTTACATTCTTTATTTGGTTTAACTGAAAATGTAACTGAAAGAGTAAAAAATAAAGTTCCTTTTGTTAAGATTTTAGGTTTTTCAGCAAGAGGACAAAAATATTTGAATTATTTAAAAAAATCAGAAAATTATAGTGAAAGAAAAATTTTAACTTCTAATAGAAATTTAAAAGAAATTTTAAATGAAGAAGATATAGAATTATTTAATTTTAATGAGCTATGCTCACAGATTTATTGTATAAAATCAAATTATATAAATATTGGGTATCCAATAATAAAAAAAGATTAACTTTATTTTATAATAGTTAATCTTTTTTAGATATTGATATTTTATCTAAATTAATAGTATAATTATATGATGAAATAAATTTTATAAAAGGGAGTGAAATAAAAATGGATTCAAAAAAATATGTAACATTAAAAGAAAGATTTTTAAAGTATGTAAAATTTAACACTCGTTCAGATGAGGCAAGTGAAACAATTCCATCAACACCATCACAAATGGAATTTGCCAAGATGTTAAAAAAAGAATTAGAAGAATTAGGATTAAGTAATATTTTTATAAATAAGGCTTGTTTTGTAAATGCAACTTTACCAAGTAATATTGATAAAAAAGTTGCTACTATTGGTTTTATTGCACATATGGATACAGCAGATTTTAATGCAGAAGGAATTAATCCACAAATTGTAGAAAACTATGATGGAAAAGATATAGTTTTAAATAAAGAACAGAATATAGTTTTAAAAGTTGACGAGTTTCCTAATTTAAAAAATTATATCTCTGAAACATTAATTACAACAGATGGTACAACCTTACTTGGAGCAGATGATAAATCAGGAATAGTTGAAATTATTGAAGCAGTTAACTATTTAAAAGAACATCCTGAAATTAAGCATGGAGATATAAAAATAGCTTTTGGACCAGATGAAGAAATTGGTAGAGGAGCAGATTATTTTGATGTAAAAGAATTTGCAGCAGAT</t>
  </si>
  <si>
    <t>MKKQKFSDYYLGFDIGTNSVGWCVTDLDYNVLRFNKKDMWGSRLFDEAKTAAERRVQRNSRRRLKRRKWRLNLLEEIFSDEIMKIDSNFFRRLKESSLWLEDKNSKEKFTLFNDDNYKDYDFYKQYPTIFHLRDELIKNPEKKDIRLIYLALHSIFKSRGHFLFEGQNLKEIKNFETLYNNLISFLEDNGINKSIDKDNIKKLEKIICDSGKGLKDKEKEFKEIFNSDKQLVAIFKLSVGSSVSLNDLFDTDEYKKEEVEKEKISFREQIYEDDKPIYYSILGEKIELLDIAKSFYDFMVLNNILSDSNYISEAKVKLYEEHKKDLKNLKYIIRKYNKENYDKLFKDKNENNYPAYIGLNKEKGKKEVVEKSGLKIDDLIKVIKGYLPKPERIEEKDKTIFNEILNKIELKTILPKQRISDNGTLPYQIHEVELEKILENQSKYYDFLNYEENGVSTKDKLLKTFKFRIPYYVGPLNSYHKDKGGNSWIVRKEEGKILPWNFEQKVDIEKSAEEFIKRMTNKCTYLNGEDVIPKDSFLYSEYIILNELNKVQVNDEFLNEENKRKIIDELFKENKKVSEKKFKEYLLVNQIANRTVELKGIKDSFNSNYVSYIKFKDIFGEKLNLDIYKEISEKSILWKCLYGDDKKIFEKKIKNEYGDILNKDEIKKINSFKFNTWGRLSEKLLTGIEFINLETGECYSSVMEALRRTNYNLMELLSSKFTLQESIDNGNKEMNEVSYRDLIEESYVSPSLKRAILQTLKIYEEIKKITGRVPKKVFIEMARGGDETMKNKKIPARQEQLKKLYDSCGNDIANFSIDIKKMKSSLSSYDNNSLRQKKLYLYYLQFGKCMYTGREIDLDRLLQNNDTYDIDHIYPRSKVIKDDSFDNLVLVLKNENAEKSNEYPVKKEIQEKMKSFWRFLKEKNFISDEKYKRLTGKDDFELRGFMARQLVNVRQTTKEVGKILQQIEPEIKIVYSKAEIASSFREMFDFIKVRELNDTHHAKDAYLNIVAGNVYNTKFTEKPYRYLQEIKENYDVKKIYNYDIKNAWDKENSLEIVKKNMKKNTVNITRFIKEEKGQLFDLNPIKKGETSNEIISIKPKLYNGKEEKLNEKYGYYKSLNPAYFLYVEHKEKNKRIKSFERVNLVDVNNIKDEKSLVKYLIENKKLVEPRLIKKVYKRQVILINDYPYSIVALDSNKLMDFENLKPLFLENKYEKILKNVIKFLEDNQGKSEENYKFIYLKKKDRYEKNETLESVKDRYNLEFNEMYDKFLEKLDSKDYKNYINNKKYKNLLDVKEKFIKLNLFDKAFTLKSFLDLFNRKTMADFSKVGLTKYLGKIQKISSNVLSKNELYLLEESVTGLFVKKIKL</t>
  </si>
  <si>
    <t>1408323.SAMN02744718.GCA_000746015_00559</t>
  </si>
  <si>
    <t>MGDKKNHSRKEFEDYYLGLDIGTDSVGWCVTDKDYNVLKFNGKAMWGVRLFAKAATAAKRRSFRTARRRLQRRRNRVLLVEELLSEEVAKVDPLFFTRLKESKFYLEDKDEKVRQPYCLFADQNYTDVQYHKDYRTIYHLRNALMEHDRNYDIRLYYLAISNFMKHRGHFFFNGDISEVTLFEAVFDSLKEYLVNEFEVSLETDDIEEVKNVLLDKKIGRADKKRKLIDLFDAKKSQIKSEILGAICGLNVSLDKLFDDESLKDAGIDKISFYDGIDDEKNDELLEVLSDRFEMMIRLKAVYDWSVLANILADSTSISKAQIKVYEKHKKDLQDLKYVVKKYVPNEYDEIFKDSGVKENYTSYVAHVFEKGNTLTEKRITEQSDFCKYIKKKLEKVDAEDEVLARIKTEVKNYIFMPKQISKNNSVIPYQVHLQELKKIVDNMGIDYPLLKEKDTDGLSVCDKILKIFEFRIPYYVGPLNDYHSENGGNSWVIRKESGRVLPWNFDSKVDIKASARAFMSNLTNKCTYLLDEDVLPKDSLLYSKYMLLNELNNIRINGDRLDVDVKQRIYNEIFKTRSGKFSLKKLTDWLVKENIASREDKVSGIDKVFQTTLKSYQDFYRILGSRVETEPQFIDKLIENILIFGNDKRMLKELLTDEYSDRLSTEEIESISKLKYSGWGRFSSKLLNGIEDIDKETGEIKTIINFMWNGNENFMELMSSKHGFAEKIRQQNDEFKGNSAEISYDLVYDSYASPAVKRGIWQTLLIVKEIMKVKGKSPKRIFVEVAREKEKNPKRKETRKERLLAPYKSIECERRNWYDEINKRKDWEFDDTKLYLYYTQLGRDMYSDEEIPLEELFTGKYSKEHIYPQSKTKDDSIINNLVLVRTDYNNERQDKMPIPEKFRQPQLWTRLKKLNLISEEKYKRLMRKEDFSDEELTGFIARQLVETRQSTKIVAQILEQTLPETKVVYSKAINVSDFRYMDKKYKLVKTRSINDFHHAKDAYLSIVVGNVYYTKFTDNPKNFIAGKKEYNLKKLFDHDVTRNGEIAWKQGEEGTIATVRKYMAKNNILFTRYATENRGKLFEQPSKKNSKNLTPLKLSDSRMNVKKYGGYSGLGYQYFSVVEHEKNMKNKKAVRALVAVPEYLGDSHEAFIEYCERVLKFNSPRVVYEKIKIDSFLKIDGYPVHLACNKDLTRFVAKNAVQLCLNRESEAVIHNIEKVIKKKDENKDYKITSYDKISEEEVISIYDILLDKLKNGIFSNMKGVSADKIEVAREKFMLLSIDDKCEVIRQLLFVFKCDRKNANLAVIGIGGDIGEIRYNKNLSDYKSFKLVSQSVTGLFENEIDLLK</t>
  </si>
  <si>
    <t>391615.SAMN02436275.GP5015_188</t>
  </si>
  <si>
    <t>CRISPR-associated large protein (provisional)| putative</t>
  </si>
  <si>
    <t>MTKNYISPIAIDLGAKFTGVALYQYLEGADCTQEVAKGLLVDDRGNVTWSQEGRRGKRHQVRGYKRRKMAKRLLWLILDSEYGIKREEVTEPLLKFINGLLNRRGYTYISEEVDEESMNVSPLPFSEMMPDYFNSSAPLLEQLAKLLSDKNKLVRFRAEGKIPSNKNEFKKLLDTALDGKYKDEKKELSEAWGNILIASENVLKSTVDGHKSRSEYLANIKEDIKSNEELEKQISSKEIDGFYNLVGHLSNFQLRLLRKYFNDPNMSGVSYWDEKRLEKYFYQWVQGWHTKGGTDEAEKKNIILKTKGAPLLKTLKSLSADLTIPPYEDQNNRRPPKCQSVLLSDEKLTMHYPKWKEWVGQLVKQNDNAYLNENVTLANALHRIVERSRSIDPYQLRLLISITDAEKRNDLAGYKRLKLSLGSEVDEFLLLVKNIVDETKEAREGLWFETENKLFFKCGKTPPRKEKLKSTLLSAVLGKNLSDDEQSSFIEEFWKSGTPKIERRNVRGWCRLASQVQKTYGVYLKEYGLQQLHKLEAGKKLDDKPLALLYKNSGLIASKIGEALNIEPDEVSRFASPHSLAQIFNIIEGDVAGFNKTCRACTYENIWRMQEEKVESLLTNQLLSEIHGERKVPLKSAMCTRLSADSTRPFDGQMASIIEHIARKIAQHKIAQINDVPKEFSIDIPIIIESNQFSFTAELEEIKRGRGSAKAKKAKELGEKSKAGWVSKTERIKTSSEGICPYTGAPLGGSGEIDHIIPRSLTGRTKKTVFNSEANLIYCSSKGNHDKGNRVYVIEQLNDKYLKKQFSTSDVNLIKKKIKTTIQRFTEGGEKLRSFSELSREDQKAFRHALFVPELKSEVTSLLAVKNITRVNGTQAWLAKKIASLLAEHLDKQGRDYTLSAHQIDPWSVSKQRKMLASAEPIWAKKDPQPAASHVVDAVCTFLEALEQPHTASRLKTISSTSFEKTGWRSALIPDLIKVDALDRRPKYRRYNIGSTSLFKDGIYAERFLPILIDENGLMAGYDIDNSLKAKGADVVFESLSPFLLFKGEEVGAQSLSDWQERIDGRYLYMSIDKVKAFDYLQEKVGEKDIAAELLNSIHFTQRKTELRAKFSDDSGKKMKTLDAIRKSLKLTVTVNEIGKRKEKCGFSGTIGIPAKSAWENLLDEPLLETYWGTKMPPQEIWEKVYRKHFPRNIPNQAHRKVRKDFSLPVVDSVSGGFRVKRKTPNGYNYQLLAIDGYSAVGFKKEGDNVDFKSPALVPQIAESKSVTPISSELVHLDKNEIVYFDEWRKIDISDSDLKQFVSSLELAPGSQNRFYIRFTVDEDQFERHFKSALRVNGIQDLDTVNKTFDWNREIPSLLIPPRSNLFLLETGQKITFEYIANGANAEVKKAYSLRRA</t>
  </si>
  <si>
    <t>1870985.SAMEA103910505.GCA_900169505_02636</t>
  </si>
  <si>
    <t>MNLRNVESYDVGLDIGTGSVGWSVLDEAGDLCRFKGKPTWGSRVFPSAETAADTRVHRGQRRRYDRRRQRLDLLQGFFAEEMTKVDPEFFIRLNQARLFPEDREPAHADYRWPLFNGSDFTEADYYKRFPTIYHLRAHLMESGEKADIRLIYLALHNIVKHRGNFLHQDNPALSAKNANMEDAVEGLCRALEEWCEAHDIDCSCNAKALTEALGDASVRPAEKRERAEAALGVEKAYKKLAKAVSSAVVGYAADFSQVFFVEAEGSKFALSNDEKVEAYACPDEGRDLFEAMQKVYSSYVLMGILSEAQGETLSFCKMGEYERYRRELETLKSLVRAYGPERYDEFFRGPLYEGTRDYDPDKAQGYTKYNLGASKLSHEDFLKQVQKLLAAIGAAADERYAGVERAIEAGTFLRRLKTSDNGTIPYQLHLEEMDAIIERQKAFYPFLAQEKDKLESLVTFRIPYYVGPLTQKNAARNAQEETRFAWSSRKPGMENARVYPWNWEDVIDKDQSAEDFIRRMTGTCTYLKGEPVLARCSLVYELFCVLNELAGARWTQDGDKSYRFDAEDRLGIVEDLFKKRKRVTYETVEKWLARTHGPEGGTSVGGAYHVSGGQGEDAFESQLSSHYDFCKILEVDELTEADEAMAEDIILWNTVFEDRSILKRKIKLAYGDRLSDGQIRRLCQKRYTGWGRLSGELLCGLRSATDDGPKTIMDILLEGDPNHARRMGAAMNLMEILHDDLLEFQAKIDERNRERALEAGGMSVDEVTGSPALRRGIKQALRIVDEIAGIAGKPPAHIYVEVTRDEDARNKGRRTTSRYKALEAALSSLKAQHADVYAELKERDPRALDDERLTLYFMQCGKCMYSGRALDINNLHLYHVDHILPQSYTKDDSFENKVLVFPDENERKLDTLLLDQKVIARMRGFWRSLRDAELIGEKKFNNLTRTSVSDDQMKKFVNRQLVETSQIVKQVQQLLQTSYPESEVQPVKASISHQLREQCGLVKSREVNDFHHAHDAYLACQVGRFVRYRHAAVYSEPVKMAAVVKQFIKKQAEDFRRTRQMPGSAGFIVSSFLTPGFDVETGEVFRDAWDAGAEIDRIKRCFDYKDCFISRMPEETHGAFWDATIYSPRAAGKTLNLPLKKGLDPHRYGSYSREQFAYFFVYEAVKPKKNQRVLEFAPVPVRVASALVSDPQALEEYARELAAASGLEFARIRRRKVYKYQQIIVGDSRLYITGKREVRNAQQFAFSQDETELIGRIERGEECSEEELLGMLRSLQAKYARFASRLGQMMQVADLEPSFVKTGEAERGQVLLSLVSIAAAHTNMIDLSAMGGSKCAGCMRVSFSKELSAGKVCFVDSSVTGMFERRETLGL</t>
  </si>
  <si>
    <t>1961105.SAMN06342771.B6D44_00865</t>
  </si>
  <si>
    <t>MKNILGLDLGTNSIGWSIRELNSTNNQIIYNGVLTFEKGVGEDQGKEVPLVQKRTESRSKRRNYQAKKYRKWELLETLILNNPKLCPLTLEELDRWRKYEKGTDRIYPKREFFINWLRLDFNNDGKPEYKNPYELRKLVSEKKVDDFYSLGRAFYHMIQRRGFRGRDEEESKTILDGSKEKETIGASEIKKIMLEEKATLGGALHHVQQKYNKRIRNRYNLRTDVEAELKTVCKVQGIDENNDLFHKLYKSIIWQRPLRTQKGNIGRCTLEPTKPRCPLSHPQYEEYRMWSFINNIRVSDYKDPESEETQLNDEQKAIILEKVFFGKKKNKDDFEFIEIMKTLDKKGDALKFNYKAYTTVSGCPVTFSLKEIFDCELSEIKIAHKPNERSKSKKDYYDSNDLWHTLYTFDSKEKLESFAKEKLGLSDEKAKAFSKIKMPKGYASLSLNAINKILPFLHEGFIYTEAVYFANLPKVFNRKLTESDINKIVEGIRLQMKLHKRVKEELSIVNSLIGDYLNKQPGEQTGRYPNYILLEKDKELVDQKIIERLGNKRWEEFDVEKKSGLKQFVEQKYLEFQQTPMSTDIKLLYHRLPRLDDLIKEYLRNEWRIEESKLKYLYHPSETEMYPPAKETNGKKYLGDPVPISRGFKNPMALKTLHHLKHLINYLIEQGKIDEETRVVVEIARELNDANKRKAIERWQRDREKQNQEFTKAINEFAERENVAIETTDEIIDKYRLWMEQERLCIYTGKVISLSELFDGTKFDFEHTIPAAISYDNELKNLTVSDSVYNRQFKQKRIPAELPNYNNDIEIDGILYSAIKPRINFMSENVEHFKKQVEFWKKESKKASTKDRKDYSIQQKHYNQFELDYWFKKLDTFTMKEYKPQWRNSQLRDTQIITKYALHYMKTVFDKVEVQKGNIVAEFRKIFNVGFEKKRSKHTHHAIDAAVLTLIPPPTIRDMLLKEHFTAMENNIHFHSKPNQWNNFNPSSILDIENHTLVNYIAQDRTLIPSKKNVRKRGRIQYVKEKIENGKWQYKLDGNGKRIPLRSKGDSIRGKLHKETFYGAIKENSNEDLLYVVRKQIKDFKSEKEFEDIVDPVVKNVISDTVAERIKNGKSFKEAIAEPIWMFDKDKNFKKSDKNGNPLLPIRHIRCKARAGRGYFKKALQLKEHIFKSEHEYKQWYYVQNEINYLFLLYENQINEKISRSYRILNLLDIVNLKIKGPNELFRIPSFQLIEKGQGKKKNLYHLKHILKVGQRVLLWNENPDELRDLEKTEILKRLYKIYKFNEIIAPTTYIYLKHHNEARQENELDEEKKLVIEKYQPLIALKPNDFNCLIEGIDFDITLDGEIIMKQ</t>
  </si>
  <si>
    <t>39492.SAMEA3545391.ERS852540_01923</t>
  </si>
  <si>
    <t>MSFKENSKIYYGLDIGTDSVGWSTTNEKYELLRYKNNLMWGVSLFEAASLAEERRGHRTQRRRYDRRQQRVALLGELFAKEILKTDPDFFLRLKESSLYPEDRTSKNVNTYFDDADFKDSDYFKMYPTVHHLIKELSESNKPHDVRLVYLACAFIVAHRGHFLNGADENNVQAVLDFDSSYCEFTDWFKSNDIEDNPFSESVKNEFSVILRKKIGITAKEREIKNLLFGTTKTPDCYKDEEYPIDIDVLIKFISGGKTNLAKLFRNPSYDELDIQTVEVGKADFADTIDLLASSMEDTDVPLLSAVKAMYDWSLLIDVLKGQKTISDAKVCEYEQHKSDLKALKYIVRKYLDRAQYDEIFRTAGEKPNYVSYSYNVTDVKLKQLPSNFKKKNSEEFCKYIKSKLEKIKPESDDEAVYNELIEKCNSKTLCPKQVTDENRVIPYQLYYHELSMILDKASAYLDFLNKTEDGISVKQKILTLMKFRIPYFVGPLVKRNETDNVWIVRKAEGRIYPWNFENMVDFDKSEDGFIRRMTCKCTYLAGEDVLPKYSLLYSKYTVLNEINNIKVNGEKISPELKQDIFNELFMKTSRVTVKKITELLKRKGAFSEEKGDSLSGVDINIKSSLKSYLDFRRLLENGSLSENDVERIIERITVTTDKPRLVSWLKAEYSDLPAEDIRYISRLSYKDYGRLSAKLLTGCYELDTNTGEIGGRSIIDFMWAENINLMQILSDSYGYKSFIEEENKKYYMINPTGSIAQTLREMYVSPSVSRAIIRTMEIVKELRKITKKDPDKIFVEMARGGKPEEKGKRTSSRREQIEKLYDSAKAFVSDEDISHMRSQLGSLSDEQLRREKYYLYFIQFGKCMYSGEAIDFSRLGDNHCYDIDHIFPQSKINDDSLHNKVLVKSQLNGEKSDDYPIKAEIRNKMHPLWKNLFYRDPKNPADKVKYERLTRSTPFTEDELAGFIERQLVETRQSTKAVATLLKEMFPDSKIVYVKAGQVSEFRHDFDMLKCREINDLHHAKDAYLNIVIGNVHDVKFTSNPMNFVKNADKHYTIKVKETLKHKVSRNGETAWNPETDFDTVKRMMSKNSVRYVRYCYKRKGGFFNQNPDRAGNPDLARLKKDLDPVKYGGYNSKSISCFSLIKCTGVGAVIIPVELLCEKRYFSDDSFASEYAYSVLKNALPAKNIAKISIDDISFPLKRRPIKINTLFEFDGYRVNIRSKDSYHYFTISSAMAAIYSKDTSDYIKAVSSYIDKSDKGSKFKPGEAFDVLSNLKVYDEIAKKCISEPFSKISKLAEAGKRWKKEEISLQNCLL</t>
  </si>
  <si>
    <t>1423739.SAMN02369444.FC85_GL001324</t>
  </si>
  <si>
    <t>TGACAACGAAAAATCGAGAAAAAAATAATAAATTTCATAAAGCTTCGCCGTTATATACTCTTGGACTTGATATCGGCACTACTTCTGTTGGGTTCACTGCTATTGATGAAGCGCAGCGACCTATGCGTGCAAAAGGGAAGACAGTGATTGGTGTGCGGCTCTTTCAAGAAGGTCAGTCAGCCGTTGGTCGAAAGAATTTCCGAACGACCCGCCGGCGATTGAAACGACGCCGGCGACGTCTCAACTTACTTAAGCAGTTTTTTAGTGCACCTTTGAGAAAAATTGATCCTACTTTTTTTAAGCGTTTGAAAGCTTCAAGTTTATCGCCTGCAGATAAGCGGCGATATTTGGCACCGGGGTTGTTTCCAAATGGTGGCGACATCAAGTTTTATCAAAAATATCCGACAATTTATCACTTGAGACTGGCACTGATGACTGAAAAGCGGCCATTTGACCTTCGCGAAGTGTATTTAGCGATTCATCATATTGTCAAATATCGTGGAAACTTTTTAAATCCACTACCGGTTTCAGCTTTTAGAGGTCGAAACCAGCGTTTTGAAGATCAGTTTTCTGAATTAAATCAGCTATACAAATCGTTAGAGGGCGAGTCGCCATTTCAATTTGATGAAAAAATTTTTTCCGAGTTGGACAAGCAACTTTTAGTTAATGACGGTCGAAAAATCGATCGCCAAAAACAACTAGCAAAAAGGGTGTTCATAAAGACAAATGAAAAAAGGATTGATTCCCATCATCAAAAAATTGCGTCAGCGTTTTCAAAGGCTGTTTTCGGCTATAAGTTTCGGCCGGATGTGCTCTTAAATAGTGATCCTAATGAATCAATTGACGAATTTATTAAATTTGGAGATGAAGATTTTGATGATAAACTGGTCATCTTACGCGAGTCACTTAATGCCACGCAAAAAGAAATTTTGGCTGTCACCCAACGAATTTATTCGCAGATCATCCTTAATGAAATAGTCCCAAGTCGGGAAACTTTATCTGAAGCAATGGTTAGTCGTTATCAAAAACACCATTCTGACTTGCAATTGCTGACTGAGGCCTGCAAAAAGATGACCAAAGCTAAGGCGGCGCGGATTCAAGCAGCCTATACCGACTACATTGGTAAAGGGGACGGACATAAGCTAGTTCACGATCAGTTTGTTGCACTTATTAAAAAGAACTTGGACCCGTCGGAAGAAGGGCGGGATTTGGCAGAACGGTTGGCTCAGGATGACTTTATGCCATTGCAACGAACGCCTTTAAATCGGGTTATTCCGCATCAGCTGCAACAGGAAGAATTGGACCGGATTATTGAAAATCAGGGCGAGTACTATCCTTTTCTAAAAACGTTAAATCCCAATCGTTCACGAGCTGGGGTTGCCAACTATCAGTTGGACGAGTTGGTGAGTTTTCGCATTCCGTATTATGTTGGTCCGTTGATCACGGCAACTGATCAGCTGCATACTTCCGGAGCCAAATTTGCGTGGATGACGCGTCGGGCTGCCGGAGAAATCACGCCGTGGAACTTTGATCAAAAAGTTGATCGGCTTGCTTCAGCAAATCAGTTTATTCGTCAAAATATGCCTAAGGATAATCATTTGCTTGAGGCTGACGTTTTACCGGCCAATAGTTTGACTTATCAACGGTACCTGGTTTTGGATGAGTTGAATGCTGTTAAGGTAAACCATAAGTCATTGACGGTTTCACAAAAGCAGCGCATCTTTAATGACTTGTTTAAAAGGCAAAGAACAGTGACGGTTCTAAATCTTCAAAATTATTTAAAGTCGATTGAAAAGCTGCCGACACTTCCGGTAATTACCGGAGTCTCTGATAGTGAGCGTTTTAAAACAACCTTATCAACCTATCTTGATTTTAAAAACATTTTTGGTGGTAAAGTGGATGATTCCTCCCAGAAAGAGAAATTTGAAAAGATTATTTTATATGCGACTATTTTTGAAGATCATGCTGTTTATAAAGCCAAGTTGGATCAGATCGATTGGCTAGGGCAACAGCAAAAAACGGATCTTCTTTCTAAGAATTATCAAGGGTGGGGACAACTTTCTGAAAAGCTCTTATTAGGATTAAAAAATCAAGCCGGTCAATCAATTCTGGATGAACTTTGGCAAACAAATAAACGGTTTCGGGAAATAATGAATGAAGCTCATTTTGCGAAACAAATCATGGCATCCAATGCGGCCCTATTGAGAAAAAAAGGGCTTGATGATGTTTTATCCACCGCGTTTCTATCACCCCAAAATAAGAAAGCAATTCGGCAGACGGTCGAAGTTGTTGACGACATTGTGAAGGCAATCGGGTGCCCACCTCAGAAAATATCGTTGCATTTTTCCAAAGCACCTGCCGATGCAATTCGACATGAGCGGGATAATGCCAATATCATTCTTCGAACATATCGAAATTTACCTGCCAAAATGGTGGATGACCAATTAAAAGCTGAATTACAGGCAACGGCGGAAAAGCATCAGGTGTTGTCGGACAAGTTGTACCTGTACTTTACTCAGCTTGGCCGGGACTTATACACTGGTGAAATGCTTAAAATGAGTGAGTTGGAAAATGATATGATTGATCATATTATGCCCCAAACGTTTGCTTACGATGATTCGGTTAATAACCGTGTGTTGGTGTCTCAAAACCATTCGTCACAATTGGGGAAGACGTCTGGCGAAAAATCTGATGCCAAGATGATTCGGTTTTGGCAAGTGCTGCGCGACAATAAATTGATTAGCGAACAGAAGTATCAAAATCTAACTTTGGACTCTGATCATTTATCTAAGTCGACCCGTGAACAATTGTTGAATCGCTACCTGGTCGAAAAGAATCCGATTACGCAGTGGGTTGCCAGTGTCTTAACCGAAAAGTATGGTGATAATGGGACTCGGGTTTTAACAATTAATCCAAGAATGGTTTATCAAATGCGACGCCAATTTAATTTGGTTAATTTGCCTGAAGTTAATGATTATGATCACGGTCTTGATGCTTATTTGGCGGCGTTTATTGGAAACTATGTGGATCGCCGATATCCGCGGTTGCGATCCTACTTTGTCTATGGTGATTTTAGTTCATCCAAAGAGATTGTTTTTAGACTCAATCGGTTCAACTTTTTGTTTGACTTAGGGCAGGCTGAACCGAATGAGTTGACGGATTGGGAAACCGGTGAAATGATTTGGGATAAGGCAGCGGCAAACAGTGTGTTGCGTGACGTATACCAATATAAATTCATGTTGATCTCTCAGGCGGTATACTCTCGGCAGGGTGCGATGTTTAATCAAACAATTTATCCGGCAAGTCAAGCTGCTGGACGACAGTTGATTCCCGTTAAGAAAAATCGGGCAACCAAGCTTTATGGTGGCTACAGTGGTAATGTTGATGCATATCTGGCTATTGTGCGCTTGGGTGGTCCAAAATCCGATCAGTACAGAGTAGTTGGGATTCCAACGAGAATGGTGGGCCGCTTGCAAAGCGCGATGAAACAAGGGGCCGATACTTATGCCAATACGTTGCATAAAATCCTTCAGCCGCAGTTTACCAAGCGAAAGAAAAATCGTCAGACAGGTTATTATGAAGAAACAACTGAACCCTTTGCGGTTATTCTGGATAAAGTTTATTATCGGCAGTTGATTATTGATGGTCAGCAGAAGTTCATGCTGGGAAGTTCCACCTATCAATTTAATGCCAAGCAACTGGTACTGTCTTCAAGGGCGCGACAAATATTGAGTGGTGAAGAACGGTTAACCGATGAAAATGGCAGTCAGGATTTGATTGATGTTTATGATGAAATTTTAACCAAAATCGATCGTTATTTTGAATTGTATGATCAACGACACTTCAGGCAATCGCTGCATGACGGCAGGAAGCAATTCATTTCTTTGCCAATTCACAATGTTTATCGTGCCAACCGGCTGATTGAACACGGAAAGTACGAAACATTATCTCAGATTTTGAATGGTCTCCATGCTAACACGATGATGACCAATTTACGTTATCTGGGGATTTCGTCTCCATTTGGTAAATTTCAGTCGCCCAATGGGATTAAACTATCCAAGGATGCGGTCTTGGTTTACCAATCACCAAGTGGCTTGTTTGAAAGAAGAGTTCGCTTGCGAGATCTTTAATGGTGGTGCTATTGAAGCCTTTGATTGAACATGTAGGCATGATAAAATAAGAAGTAGACCTTTTCGACAGAGAAATGATTCAAAAGTTTTGCCCTGTCGAGGAGTGAGTTTTAGCGTTAAGTCAGATTAATGAGGATAAACTTACTTCAATAAACAGTGGTCCTTAGCGTCACGGTTTATTAAAGGTTAGAATCAGAGGCTGGGACAATGTCATTTGTTCCAGCCTCTATTCGTGTAAACACGATTGTTACCGAGCAAAAACGCGGGACAAAAGGCAACTTCCGGCCGTGTAACCGAATTATCCAAATATTCAAGTTCAGAATATTCGAATAATCCGGTTACACTCTGGAAGTTAAGCACCTTTTGTCCCGCTCTGGTTCGTTATGTAGGCCCATATAATGGGTCAGAAAGTTAAACTCGATAAAACTATCTTGCTTGATTTTAAGTTGTTAAGTCAGATTAATAAGGACAAGCCTCAGCTAAATATTAAGCTAAAATGTTACGGAATTCAAGCAAAGTTGGGCCGGCAATCAGGAACTTTCTGTTTAAGTCTGGGTCAAATTAGAGTGTATTTATTTAAACGAGTGCCGGGTTTTATCAATTGTTAATTGAATTAATAAGATGAGTGGCCCCAAAAGTGCCTTTAATAGGCTGGTTGCTAACGTGAGGACAATGCCCAATTGATCATCGCGGCGTTTAATATCTTCAAACATGAGTTCATTATGTATTTTTTCACGATTGGTTAAGTAATGGTGTTGATACTGACTTTGATGATTTTCTGCTTTTAGCTTTTTTAGTGAGGCTTGGCCGAGTGACACGTTTTTGACAAAGAAATGTTGAGATGTGACTAATTTTATTTGGGAAATGGCTGATAAGAGCAGCCAAATGTTAAACCAGTTTAAGGTTGGCCGAAATCGGTATCGACAATCCAGGCTAACAAAAATGAACAAAATCAAAATGATTCCTAATTGCCAAAATAAGTAAAGGTAGTTTTTGATTCTCATTTAAATTTGTTCTCCTTCCTTTATTCAATGAGGAACTAATAGTGAAGTTTTCTGTAGCTGATCGAAAGTAGTGACTTAAATAACATGGGTCATCAACTTTGGTAAAATATTTTTGCTTTCATTATAAAAGATATTTTTCAGAAATAAATAGTAATCGGTAAAATAACGATCCACTTAGTAGCAGCGATTATCCCCAGTTAAAACGAGAAATGAAAGCTAGTTTTCGAGCTGTGTAAGCGTGTCGATGGCGGATAGTGGAATGGCGCGATATTCCTCAGCCAAAACGTGCAAAGTAACCGCAGCTTCCGGCCATATAAGCCCCACAAACAATATTCCCAAACCAGGAATATTGTTTGTGGGGCTTATATTCTGGAAGCTAACCGCGGTTCTTTGCACTCTTTTTACATTAGTTTTACATTCCTTCAACCAACAATTTACATTCACCTGCAACAATGAAAATGTACTTAAATAAAACAAGTTGAGGTGAGATATTTGTCAATTACATTAAGAAATATCCGTAAAGATTACGACCAAAACACCGAAGTTCTCAAAGATGTCTCGGTTAAAGTTGAAACGGGAGAGTTCTTCGTTATTGTTGGCCCTTCTGGTTGTGGTAAGAGTACGTTACTTCGAATGATTGCAGGTTTAACACCGATTACTGGTGGTGAAGTTCAAATTGACGATCAAGTTGTTAATGAGTTGCCTCCAAAAGCACGAAAGTTAACAATGGTTTTTCAAAATTATGCTTTGTACCCATTTCTAAGTGTTTGGGATAACGTTGCGTTTGGTTTAAAAGCACGAAAGCTCGACAGTGCTGATATTAAGCAACGGGTTGATAATGCACTGAAGATGGTTAGTTTAACAAAGTTGCGAAAACGAAAGCCTCGTGAATTATCCGGTGGGCAGCGTCAACGAGTGGCATTGGCTCGGGCAGTTGCCAGTGATGCCAAGATTTGCCTGATGGATGAACCATTATCTAACTTGGATGCCCAGCTGCGAATTAAAATGCGTCAGGAAATTTATGCTTTGCAACGGAAACTGGGTTTAACTTTGATTTATGTCACCCATGACCAGGTTGAGGCAATGACGATGGCCGACCACATTATGGTGTTGCATGACAAACATGTTCAACAGATTGGTACGCCATCAGAAATTTATCAGACACCGGCAAATGACTTTGTTGCCAAATTCTTCGGGACACCACAAATTAATATTTTGCCGGCTAAACGATCTGCCGATAATGATCATATCTTAAATGTTTCCTCTGATTTGGAAATTGCCCTTAATCAACCAGTGCCTGCTGAGAACCTTAAAATTGGTGTTCGTCCCGACGACTTTAAAATTGAACGGGCTGATGGTGTCAGTTCAAATGCGGTTGTGAAAAATACTGAGTTCTTGGGGAATGAAACGATTGTTTATGCCACGATGAATAGCGGGAGCGACATTCACGTTGTCGTTGACGGTCAGGTTGCCTTTAGAAGCTACGAACCGGTGAAAGTAACGGCTAGTTCAAAATTGCTGTTCTTTGATCAAAATGGTAACCGGATTAACTTAGCAAAGGAGGCCTTGGTACATGCTTAAATCACCAGCATCCAGTCAAACAAAACCACTGGCAGTTAACCAAACAAAGCAGAGAACAAAAACGACCTTTGCTTTAAACGCGAAGGATAAGTATTACGCTTGGATATTTTTGGGTCCATCATTATTAATTTTAAGCGTCTTTATTTTCTATCCAATGATCAAGACGTTGTATCTGAGCTTATTCTTAACCAATACGGTTGGCAAACCAACTGTTTTTGTTGGCTTGTCAAATTACATTAGTTTGCTGACATCAGCTGATTATTTATCAAGTTTAGGGGTCACAATGGTTTACGTTTTCGCGGTTACAATTTTAACCATTGCGATCGGATTAGTTTTGGCTAATTACGCTAGTAAAGAGTTAGCTGGAATTGGGATTTTTAGAACATTATTCTCGGCAACCATGGGTGTTTCAGTATCTGTTGCCGCCATCTTCTGGCTATTTATTTTCAATCCGTCGACTGGTTTCCTATCACTAATCAGTACGTGGCTGCATTTACCACAAATCGGTTGGTTGACTGATCCGACGGCTGCAATGATTGCCGTTACGATTACAACTGTTTGGATGAATTTAGGATTTACTTTTTTGATTTTACTTGGTGCGATTCAATCCGTCCCAACCACTTTGTATGAAGCCGCCAACGTTGAGGGTGCTTCCCCGCGGTATCAATTTTTACATATCACGATTCCAATGATTTCCCCAACGCTGTTTTTCGTGTCAATCATCACTTTAATTGAAGCCTTTAAGAGCTTTGGCCTGATTGATTTGATGACGAAAGGCGGTCCAACCAATGCAACAAATATGTTGGTTTACCGAATTTACAAAGATGCCTTTTACAGTGGGAACTTTGCCCAGGCCAGTGCCGAATCAATTATCCTGACAGCGATTATTGCATTGTTTACGTGGTTGCAATTTAAAATCTTGGAAAAGCGGGTGAACTACTAATGAATATTGTTGCGAAGCCGAAGTTGTCTCACACTATTTTGAATTATATTTTGTTGATTGTCTTGGCAGCTGTTGTTTTAGGACCTTTTCTGATTGGTCTATGGACCAGTTTTCTGCCAACGATGGATATTGCGAAAGGGAACTTTTTAAGCTTGCATCTTTCCCTTCAAAATTATATTGATGCATTTACCCAAACACCGATTATCCGGTATCTTGGTAACAGTTTGTTTATTTCAGTGGCAACAATGATCGCGCAACTGATCTTCTGTTCAATGAGTGCTTATGCCTTTGTCTTTCTGAAATTTAAGTATCGTAATTTTCTGTTTGGTCTGTTCTTGGCTACCATGATGCTGCCATTTGAAGCTGAAATTATTCCCAACTTTACAACTGTTAAAGCATTAGGGTTACTAAACACTTACTCAGTTATGATTATTCCGTTTTTAACATCGGCTTTTGGAACGTTTATGTTACGACAGTCATTTCTTCAAATGCCGGCTGAGTTAAAAGAAGCCGCTGATATCGAGGGTCTTGGCCACTTCCAATTCTATTGGAAAATTGCGTTGCCGTATAACAAAATAAGTCTGTTGACGTTGGGTGCATACAGCTTCCTGGGTGCTTGGAATCAGTATCTCTGGCCAATGTTAACCACCTTTAGTAATGCTTATCGACCAGTTCAAAATGGGTTACGTCAACTTCAATCCGAAGAAACATTTAATGATTGGGGCATGATTCAAGCAACCGCTGCGATTGTGGTTATTCCAACATTGATTGTCTTGTTTGTTGGCCAACATTACTTCAAGTCAGGAATGAATGAAGGTGCCGTCAAATGATTAAAAATTGGATTACCTTTATTAAAAAGCATTGGTTTCCGGTTGTTGCAGCCGTTGTTATTGTTTTAGGGGTTGTGGTTGTTGGATCTGCTAGAAATGCTACCACTGCCAAAGCCGGTCGAACCCCAATTGTCTTCTGGCATGAAATGGGCGGCCCGGCTGAGCAGGCATTGGATAAAATGGTTGATTCATTTAACAAGTCACAAGATAAATATGAAGTCATTCCTCAATATGAGGGCGTCTACGATGAAGCAGTTCAAAAGATTATTCAGAGTCACGGTACCAGCGCGTCACCAGCGGTCTTTCAATCGTTTGATATCTCGACCGCGCAAATGATGCACAGTAAATATACAACACCGGTTCAAAAGTTTATGAATGAAGATAAGAGTTTTGATGCAAGTAAGATTTCACCGGTTGCCCGTTCATTTTACTCAAATAAAGGCCAACAATTGGCGTTACCATTCAATACATCGCAACCGGTCCTGTACTATAATGCCACGCTATTAAAGAAATATAAGATTACACCACCATCCAAGTCACCCAGTTATAGTGACGTCACTCGGGTGGCTGAACAGCTGTATAAACGTTCCCATCATCAGGTTAAGGGAATGACGATAGAAATTTATGGTTGGTTGATGGAAGAGGCGCTTGCCAACGCTCATACATCATTAATTAATCACGGGGATGGTCATGCAGGAAACCCAACCAAAATCAATTTAAAAAATCCAACAACGGTTAAATTCTTAAAGTGGATCCGAACGAACATCAAGTCTGGTGATTTCGTCAACTACGGTTCCGGTGCGAGCGCTGAAACCAACGAAATCGCGGCCTTCTTAGCTGGTAAATTAGGGATTTTTGTTCAGTCTTCTGCTTATATTGGGCAGTTGACGACTGGTAATAAAGATAAACTGGGAATTTCCTACTTCCCACATCCCGATGGTGTCAAGGCTAATGGTGTCGGAATTGGGGGTGCTGCTCTTTGGATTTCAAATGATAAACCGAAGAAGGTTCAAAAGGGTGCCTATGAATTTATGAAGTTTGCCTTAAATGCAAAGAACCAAGCTAATTGGCAGGCGGCAACCGGCTACTTGGCATTGAATAAGGACTCACAGAAGCAGGCGGCTTTGAAGAAGCTCTATGCAAAGCAACCTGAAGCACGGGTTCCGGGTGAGCAATTGGCCAGTGCCAAGCCAAACGATACAAACTCCGGTATTTTAATGGAGGGGATGCAGCTAACAAGAGAGTTGGAACAAACCGCAATGGAATCTGTTTATGAGGGCGGCAGTATTAACAAGGCGTTAACAACGGCGAGCCAGTCGATGAATGCCAGTTTGAAGACGACGAATAGGGCGGACAAAAAATAGAGTGGTCCAGAAATCGGTTAGATCCCAGAGTATAAGGCAACCAGCCGAATATTCTGGTCCTGAATATTTGGCTGGTTGCCTTATACGGCCGGGATCTGATTTCTTGACCACGTTTCGGCCAAATAACGCACAGAACCCCCCGTACCAAATTATGTTAGTACCCAATTAACTTCACAAACCGTTTTGTTGACTTAATTTTGAATGAGTTTTAAAGGAGAAAGAGATTATGACAAATAAAACATTGATTTTCGGTCATCGCGGTTACCCGTTTAAGTTTCCAGAAAATTCATTAGATGGTTTTGAATATGCGATTGATCATGGTGCTGATGGATTGGAGTTTGATGTTCATTTAACCAAAGACAATGTGCCTGTTATTATGCACGATGAGAAGATTAATCGGACAACCAACGGAAAGGGAAAGATTCAAGCATATACTTACGCGGAATTGCAACAATTTCACCTAAGTGATGATGAAAAAATCCCGGCTTTGAAGGAATTGCTTGCGCTTGCCAGTCAAAAGCCAATTCATCTTAATCTTGAATTTAAAACCAACAAGATTCACTATCCAAATATTGAACGAATTGTCCTTGATATGGTCAAAGAATTTGATTTGGTTTACCCGGTTATCTATTCATCGTTTAACCTGGATTCGTTGAAGATCGCTAATAAAATTGATGCAACCCAGCAGTATTGTCTGCTTTCGGACCATCAAATTGACCATCCGCGTGAATTGATGATTAAAGATCATCTGGCTGGATTTCATTTGAGTCACTATCAACCGCTTCGAAATGTCAAAGAGCGGATCTGGACGATTGATGATCCAGTTAAGCAGCGAAATTTGTTTGCCATGCACGTTGCTGGGATTATTACCGATAATTTCGAAATGGCTAAACAGGTTGAAGCCAGCTTGGGTGCGGTTGTTCAACAGCGTGTGTAATTAATTATTGTGAATCACTAGGTAGTTCCAATCAAGAAATAGTAATAACATCCTCCAATATTTCTCGATAAATATGAAGCCAGAGCGGGACAAAAGGTGTTTAACTTCCAAAGTGTAATTGGATTATCCGAATATTCTGAACTTGAATATTTGGATAATTTAGTTACACGACCGGAAGTTGCCTTTTGTCCCGCGTTTTCGCTCGGTAACAATTGTGTTTGCACGAACAGAGGATGGGATAAATGACTATTGTCCCATCCTCGCTCTTTTGGATACCCTGAAATTACAGAGGCGTTAATGAAGTGGTCTCATTTTTAGTGACACAGTGTCATTTTTGTGATATGCTTTCTAAGATGAATTAGTGACACAGTGTCATACCACTGGGTATATCCAACCACCCTCATTGTGATTATAAAATTGGAGGAATAGTCATGACTATCAAATTAATTTTCGCGATCGTTACAATTACTTTGGCACTTGTTTTTTACACAATTGGTGTGTTTTCGGAGCGGCACTCTGGATCGTTAAGGATCAAACACATTGTGATGTTTGGCCTTGGACTGGTCTTTGATACAACTGGGACGACAATTATGTCTGCAATTGCTAAGAACGAAGTGGCGGCATCCAATTTCTCTCTGCATCAAGTAACGGGGATGGCCGCAATTATTTTGATGGCGTTTCACTTCTTATGGGCGATCTATGTTCTAATGAAAGGGACTGAAAAAGCCAAAAGTAGGTTTCATAAATTCAGCTTGGTAGTTTGGCTATTTTGGTTGATTCCATATATTGTGGGAATGGTTATTGGAATTGGCGTGTAAATTGAAAAATTTTCATTATTAAATTGTTCCGAGAAAGGAATTGTTTCATGGGAAAAAGGAATTCAACATTCGCGATGATCATCTTGATTATTGGCGTGTTTATGTCGGCTTTGGATAACGGCATTATTGCCAGCGCGCTTTCAACAATCAATTATTCATTTCAAGTTAGTGAGGTTCAAGGAACGTGGGGAATTACCGGCTATACGCTGGGGATGGCGATTTCCACCCCGATTATTGGCAAGTTGGCCGATAAATTTGGTCGGCGAAAATTATTCCTGATTGAAATTAGTATTTTTGCGCTTGGATCATTACTAGTGGCACTGAGTTCGTCATTCATTCTCTTTTTAGCTGCCAGATTAATTCAGTCAGTTGGTGGCGGTGGGATTTTTATCATTGCTTCCAGTCATGTATTATCGACATATCCAAAGGACAAGCAGGGTGGCTTACTTGGTGCACTGGGCGCAGTTAATGGGATTGCTTCAGTAGTAGGTCCCAATCTTGGGAGTTTGATTTTAAATCTGACCGGTCGCTGGAATTGGCTCTTTTTAATTAATCTGCCGATTGCACTATTTGTGGTTATTAGCGGTTATTTGGCAATTCCTGAGACGAAAGCCAGTAATATCAAAACAATTGATTTTAAAGGATTGGTTCTATTAAGCCTGGGTATTTTAAGCTTTATGTTGGCCATTACCAACTTACAAAGTAATGCTTTAGTTGGTAGCTTGTTAAAAATCCAGGCTTGGGGTTTGTTTGGGTTAGGCATTATTCTGTTTATTATGTTCATTCGAGTTGAAAAACGGGTTTCAGATCGGGTGGATCCCTTTCTGCCTTACCAGTTATTACGCAGCCAAGGATTTGTTTTAACACTATTAATGGGCCTTTTGTCTGGGGCGTTAATCGGAATCTTTGTCTTCATCCCAAGTTTCGTTGAACAGCGTTATGGGATTTCAGCTGATAATAGTGGGATTTGGATGAGTGGTATCGGATTAGGTTCGATTGTTGGTGCAGCGGTTGGGGGATCATTGACCTCTAAACTTGGCTCAACCAAAACGATTGTTATTTCCGGATCTTTATCGACAGTCGGCTTTGCCCTAATTGCTTATTTAAGTCCCAATCCGCTTTGGTTTATCGTGTCCTCGACAATTGCCGGAATTGGCTTTGGGATGTTAATGGGAGCGCCATTGTCCGTATTGATGGCTGAAGTTGCCAGTAAAAAGGATAACGGGGTTGCCCTTGGAACTTTGTCCGTTAGTCGGCAAGTCGGCATTACGATTGCCCCCATCATTTACGCAACGATTATTCAAAGCGGATTCAGCAGCATTCAAATGAACACGTCCATTGAACAGTATTACCGAGGCCTTCAGCGAATGACAGGCAGCAATCAACACCAACTATTAAAGGTTTTTTTCGCAACAGCTCAGCAGGCATACCAACAGATGTTTTGGCTGGCAATCATTGCTTCGGTTGTGATTGCGCTGGTTGGCTGGTATTTGATGAGGCGGAAACATAGATTGTTAAGTTCATGATGCTCCTGATATTTATTACAATAACGAAGCCTTGGATCGGTTTATTGCGATTCAAGGCTTTGTTGGTTCAACGTATGTTTACGCACTTCAATTATTTAACAGTAATAGGGATGTTGTAATCTCACGTGTTCGTAAAGATTCTGTCACGAATACGTATGATCTTGATTTTACTAATGCAGCATCCATGTATTTAAAGAATTTTGGTCATGGTCAAACATTTGAATATTTCAAGCATGCGAATAAGGATTATTGGTGGGTTGTAACTAAAGGTGATAATACTGAAGAAAATTGGGGAAGCCAGATTGCGCGAATCCAGTTTAGTCCAAACACTTATGACACAACGCCGTATGATGGTAATACTAGTGTTACACGGCTATCTAGTGTCAGCAGTGCGACTAAGAATGGCAAGCCCTATGGTAAGATTCTTCGGGTAGAAGCAGCCTTATCTTCAACCAATGCGCCCGTATCAGGCAGTAGCACTAATAGACTATTACTCATCGCTGGTGTAGATACCAATTACAATGCTCATTTTACGTTATATGATAACGATAAAGTTAATGATGCGTTGGATAACGTTGATGCAACGCATGGATTTGTTTCTTGTGGAACATTAACGTCGGCACTTGTTAGTGATCCTTACAAAAAGATTGATGATGTCCGTAGTAAACTAACGAGTAAATCAATTCAAGGATTTGATATTTCAGATGGACGCGCGGTTTATATTTCAAGCGGATAAGCAAAAAGTGAAACACATAGCAAAGACGATACTCCAGGAATTGCAAAATATTATTGGGGAAATAAATTTGTTTCAAAGCTTTTAAATAATACCAATTGGTCAAGCAAGAATGTTGAAACAGAAGGAATCCAGATTTCGAATGATCTTTATGTGGGAATTTCTTATCATGATACTTTGGCTACTAAAACTCTTGAAAACAGGTTATACGTAACCGCAAAAGCTTCTTGGTAAAACAGACTATAATTTATTAAGTTAAATTTA</t>
  </si>
  <si>
    <t>MTTKNREKNNKFHKASPLYTLGLDIGTTSVGFTAIDEAQRPMRAKGKTVIGVRLFQEGQSAVGRKNFRTTRRRLKRRRRRLNLLKQFFSAPLRKIDPTFFKRLKASSLSPADKRRYLAPGLFPNGGDIKFYQKYPTIYHLRLALMTEKRPFDLREVYLAIHHIVKYRGNFLNPLPVSAFRGRNQRFEDQFSELNQLYKSLEGESPFQFDEKIFSELDKQLLVNDGRKIDRQKQLAKRVFIKTNEKRIDSHHQKIASAFSKAVFGYKFRPDVLLNSDPNESIDEFIKFGDEDFDDKLVILRESLNATQKEILAVTQRIYSQIILNEIVPSRETLSEAMVSRYQKHHSDLQLLTEACKKMTKAKAARIQAAYTDYIGKGDGHKLVHDQFVALIKKNLDPSEEGRDLAERLAQDDFMPLQRTPLNRVIPHQLQQEELDRIIENQGEYYPFLKTLNPNRSRAGVANYQLDELVSFRIPYYVGPLITATDQLHTSGAKFAWMTRRAAGEITPWNFDQKVDRLASANQFIRQNMPKDNHLLEADVLPANSLTYQRYLVLDELNAVKVNHKSLTVSQKQRIFNDLFKRQRTVTVLNLQNYLKSIEKLPTLPVITGVSDSERFKTTLSTYLDFKNIFGGKVDDSSQKEKFEKIILYATIFEDHAVYKAKLDQIDWLGQQQKTDLLSKNYQGWGQLSEKLLLGLKNQAGQSILDELWQTNKRFREIMNEAHFAKQIMASNAALLRKKGLDDVLSTAFLSPQNKKAIRQTVEVVDDIVKAIGCPPQKISLHFSKAPADAIRHERDNANIILRTYRNLPAKMVDDQLKAELQATAEKHQVLSDKLYLYFTQLGRDLYTGEMLKMSELENDMIDHIMPQTFAYDDSVNNRVLVSQNHSSQLGKTSGEKSDAKMIRFWQVLRDNKLISEQKYQNLTLDSDHLSKSTREQLLNRYLVEKNPITQWVASVLTEKYGDNGTRVLTINPRMVYQMRRQFNLVNLPEVNDYDHGLDAYLAAFIGNYVDRRYPRLRSYFVYGDFSSSKEIVFRLNRFNFLFDLGQAEPNELTDWETGEMIWDKAAANSVLRDVYQYKFMLISQAVYSRQGAMFNQTIYPASQAAGRQLIPVKKNRATKLYGGYSGNVDAYLAIVRLGGPKSDQYRVVGIPTRMVGRLQSAMKQGADTYANTLHKILQPQFTKRKKNRQTGYYEETTEPFAVILDKVYYRQLIIDGQQKFMLGSSTYQFNAKQLVLSSRARQILSGEERLTDENGSQDLIDVYDEILTKIDRYFELYDQRHFRQSLHDGRKQFISLPIHNVYRANRLIEHGKYETLSQILNGLHANTMMTNLRYLGISSPFGKFQSPNGIKLSKDAVLVYQSPSGLFERRVRLRDL</t>
  </si>
  <si>
    <t>1871030.SAMEA37054168.GCA_900155395_00764</t>
  </si>
  <si>
    <t>MDQFTLGMDIGITSIGWSVIDTKTNHLVDLGVHLFEEAKPAADARNNRQARRTLRRKKWRKEQLKKAFVDFHVIMKEEIMQPGFLSFTTDTSTITRPKDETIYHLRKRALQEQVSFRELLLALYNICGTRGHFLMENVNFDSQDGITFALFKERFYDAVSAYVEIENQKAFEEKILQRLFTDGKIPKKEIKQLLNEENLDEEALEQLLYLLSGYKANLSKISESVALEDTSGNVDILTLIKKEETNDFLECVIELHDMIEVSKVLQQYQYICELDVDKLNHVKEIYALEQSDAAAYKEAVKSIQSKMKVSSPGKKLRVIKNIENKYPNGLYVKEARAILRKQQSYYPTILTDSFIEVCITIMQARIPYFIGPLSENAKNAWLVKKGNFRYSYAYSCKDAVDEYESIRRWKLAMISHCTYLPKEFALPKGSFIAETFHILNELNVLQAVDKNENRYYLTLEDKLLIFDQLFLKNTKVNYQEVAALLGLKTFGTRKNSGSQKFRSCYTLYHSICSILPQLAITSITELFEKSERIEQLENIILNINLFDEETSKSIYFQQEMGFDERSAKKLSKLKSNGFYAFSKKFLLETPINEGGQCLIDALFNDNCAEYTNEQMTLISQAKDQDGKPLNFAANKYMEKLNKNPHLSIDLLIENGKPFIPISRPVIRALNECFKLYEEIIHTYGVPARVVIETARDLKDSSRQGEVPAKHFDEMKRCYHYLEEQLKQPGKKLYAHAIEDWEEVSSYLSSNKRKIELYIRQNGLDMISGDPIDLHHLQDYEMDHVLPRGFGDNSMDNMILIHKVYNSAKGDRVPLEYIEQDLVKNKAGKVITSSDFIRRVNELFDLRMISEKKVKQLMLSSSEEVFGFINRNLVDTRYIIRELMAILRAYNAVNDYPTHIVSLRSAFTSVYRQALRFKKNRDIGSQHHAHDAAIVSIADQVLSTYYPNYDQRGNQKNYQNFLQMMQAESDPKQKEKSEQSKLNTFIEIAYWKTYGDYPAHPDSLVSQIKSTTPLYSIKAEKNYKGEFFNATILKPSDIDPRSPLSILGVNNAVHAFSSINCAAVDFYKYTTKKGKKKHVAIHIPKVIIHSDGTIDKEKYIRLIRDYYKETDLLDENGNLKEYYFCIRAFKNDLIYDTQNQVIQKFNIGSIAKKKLELKHIYQFSYNAIYEQVAFFRKALSIHFDFKLAHIHPSGQKKFQDVDIHEMINFCVDNLMEVQQKERYYKGIVQFLEKETNFQTFLEKAAFLNLVVNRPCTWPMIFGQFCPTASAIGEEARYIKIKSSILGIRYAYNEKGTLLIDGPKGAVQKYSKIKKEAFSWKICKSMVE</t>
  </si>
  <si>
    <t>91892.SAMN05818658.BIZ52_00900</t>
  </si>
  <si>
    <t>type II-B CRISPR-associated RNA-guided endonuclease Cas9/Csx12</t>
  </si>
  <si>
    <t>GCF_001886795.1</t>
  </si>
  <si>
    <t>Legionella pneumophila subsp. fraseri strain Detroit-1 chromosome|</t>
  </si>
  <si>
    <t>GTTTCAGTGGTTGGATTTTTAGATGAGGGATTATTGG</t>
  </si>
  <si>
    <t>CCCAGTTCATGGCCATCATGTAAATCAATCCCACCCGCATACTGAATCGAAACAATTCATGCTGGGGTCGTTCGATGATGCCCAGAGCAATGCCATAACCCTTCAAAATGATGTAAAGCACAACCATGGCTCCCAATGGAGCTTTTAATAACGAGGCCAGTGCATTATAGCCATCAAAAACAAAGTGATTGGTCAGCTTATCCACTTCACCTGCAAGCTGTATGATGAAATTATCAAACTGTAGAGTATTCATGGTTTAAGTTCCCGAAACCAAATGCGGCCACGTAGTGGCTGCTGTCTCGGCATAACCGTCAGCCAATAATTCAAAAAGATTTTTATCGGTTAAATCAGCCAGCGTTATTTTTTGGAATCCCGAATAATGACCTTCCTTGGCAAAGGCAATCATGCCTTGATACAGGGCATCGCATCGGATCTCAGGGCTTTGTTTGCCTTCCATACATTCCAGATAGGCAAAGCCATAAGCATCTTTGTGAATCGCAAAATGCAATCGCTTTTCCGCATTAGCTGAGGCATTAATTAAAAACGTCACACTGGCTTTGGCAGGTTGGGTTTTTAACGGGTTTTCATGTTGACATGCGCTGATTACTGCAGCAATTAAAACAACCATTAGACTTTTTAAGAGATGGTTCATTTTGCCAGTTCCATAATGGGTTCATCGTTAATGGGATACTGAGGGCAATACTGCCCAAAGTGATGACAGGGAGAATCCAAATCGGGTGGCTTTGAACAGCCGCTCAACACTACCATCATCAATACACTCAAAAGCCATTTCATGTGCTTACTCCTTGTCACTTGGGTAATCGATTAAACTTTGCCATTTCAGCTCTGTCCTGCAGTGCGGATAAATTCTCCTGCGCGCTTTGCTGGCTGATTAATGCCTGAAGTCTTAAGCTCATTAATTGAATAAATCCAATTTCGGTAATCAGTCGCGAATTCAAATCAATCGCTCCCTTGGTGTTGGGCGTCTTCTCAATTTGTTGCGAGAGTTTATGGAGGGCTTCCATATGCTTATTGATCTCGTTATAACTTTCGGTGGTTTGAACCATCACCGCACGATTAACAGCCTTATCTTCTTTAAAGCGCATCGCGTTGGCAGGTGTTGTAAATCGTGAGTAGCTTGCCTCATCCAATGCGGGATGGTTTTTTTCATAGGCATCGACCAATGCCTGATAGCGTTGCTGGTTGCCACCGGAGAGGTTTTGTAGTGCATCCTGCCAAGTGCTTACGGGTGATTGCCAGCTTTGTAATGAGTCGAGGCTATTATTAAAATCACCAAAACCATAATGGCCTGAGTTCATGGATTTAAGCTGGTTGAGGTTGTCCAATTGGTTTTTGGCGGTTTGGTAGGTATCAGATAACACACGATATTGCTCTTGTAACTCACTGAGTTGTTTCATCGCCAAGAGAATTAACTGAGCGTCTTCAACACCCAAAATATCCGCGTGACTGACATTGCTTAGAGATAGAGCTGCTATTAAGAAACAGACGGTTCTTTTCATTTTTTGCTCCTTTCAAAAAAGACAGGAAGCCAAAGCTCAGGCTCATGACCTACCTCTTGGATGATGTCATCCAGCAACTTAACCGATTGGGTATTGGCAGAAAGCACCCTGATGTATTGGCTCAAACCGCTTAAATCGAGTTTGCATAAAAAGGCTTCGTGATCTTGTTTATATAGAAAGATGCGTGATTCGGGCGTGTTTTCTTTAATCGCTTCAAATTGCGCTTCGGTTAGTTTTAAATGCTCCATGTAGGTTTCCCTGTCTGCCAGTGGATTGGGAAAAGCAATCAAGGTAGCCAGGTTATCGAGCACAATGTGTTTAATGGGTGAATCGGTTATCGTTTTCGGGGATTGGGTATCAAAAATAAAATGCCCATTTTTCTTTCGAATCGTAGGCAGCCATTCCCGAAGCGCTTTTTCCCAAAAAGGAGACGCAAAAAGCTGCCATGCTTCGGCGATAATAAAAGAGGTCAAGCGACCATCAAGGCATTGGCGCATACGATGTAGTAAATACAGATAAACAGGGGTTGCGATGATGCTCTGGACTTGATCCATAAGGTAGGTCACATCAAAGCCCACCTTATCAAAATCAAGATTTAAAGCATCGTTTGGGTTATCAAACAGCCAATGAAATTCCCCATCAATTCTGGAATCGTTACGCTTTAACCAGCGTCTTAAATGAGGCCAGCGTGGGAAATCAACAGGTAGAAATTGGCTTAGATGACTGAGTGTTCTGAACTCCGGTGCAAGTTGTTCAAAGTTGTAATCAATACAGTCATTGATGATTTCAGCGATACCGCTTGGAATCACGCGCTCACCTTCTTCTTGTACCAGTGTTGCAAACCACGATTTCAGAAAGGAGCGATTTTCTGCAGTGTCTGGCAGTTGCAAAGGATTCATAGCAATGGGATTGGATGGTTCGACCTTGATGTAAGAGCTGTTACCAGAGGCCAATACATAAATTTTGGATGATTCATCTCGGTCAATGAAAAAACTTCTTCCACCAAAACGCCCCATTTGCGCATCAAGAAAATTAACCAGTGTGGTTTTACCCGCGTTATTACCCCCGAAAATAGCTGCATGACCTTTAGATGGGTTGGTTTTCGAGCCTCGTGCATGGTAGTTGAAATAGACAGGCGTTTTTGATGGAGTTTCCAAAAGTGTGACTGCACCACCTAAAAAGTTTTCATTGGAAAAACCCGTTTGGGTGTTGTGTAAGGGGCAAAAGTCTACAAAATTCTGGGAAGTAATTAGCGAAGCCCGTGTGATAAAATGCTGGTTACAAGGCAGTTGGCTCCAGAAGGCTGGCTCTTGTCCTAGTGTTTCTTTCACCACAACAATTCCAGCAGCTCCATAGCGTTTGGTGGCCTCCAGAATGGCTGCATCCAATAATGGCTTGCTGGGTGCCAGTAACATCACCGTGTGATGATGTGCACCTAATAACAGGGTTTCGCTGGCAATACCATCTTCCAAATCAGTTAAAGCACTGGTTTGGCTTAATGCCTTGTCTTCGGCATTGAGAAGTTTGGAGCGTTTTTTTGAAATGGTGTCCAAGGCACTATCTCGACCAATCGGGGCAAAGCTGTGTGTGGCAATAAATTCACAATCCAGAGATAACAACGAATCTAACAAAATACTGGCGGTGTGGGTCGGGTATTTTTTGAGTGACAGCATCGCGCCAAATAGGCAATCGTTTTGGGTATTTCCCTGAAACTGGATGCATTCCCCAAATAAAATCTGACAGCCACTTAAGTATTGCCCGATGTGGCCTTCGGGGTATTTGGTTTCGTGTTTGAATGCGTGGGGTATTGAATTTGCTATTGGAGGACTGTACACGGGTTGTTTGAATGAGGCGGGATGACCAGCATTGATAACAAGACCAAGAAACTGCAGCAATTCGCTAAAGCCCAATGCGTCATCCTGTTGGCCAAGTAGTGATGCTCTAAAAGGGGCGAGGTTTGCCTGCAATTGCTCAACCGCATGAGTTAAGGTTTGGATGTTTTGTTCTCTGTGATGCTCGGCCAGCTCACTGTTTCCTTGAATTGAGAGGCTTTTTGCCCATTGCAACCAAGAACCAGTTTTGCTGCTGTCATCGCCTTTAAGAACAACGGTAATGTACAAGGTATTTTTATAAAGGTTTTTATCTTTAAAGCGTTGTTGGTAACGTTCATCGAGATCCTTGGCAAAGCCAGGCTTAAATTCCCCAATTAAAGGACATGATATTTTTTGTCGGTGTGTGGTTACATAAATGATAAAACGTGAATCCAGACTCACCAAAGCCTGATGGAGCAAAAAGCGTTGGTGATTTAGCGTATCCGTTTCTTCGATTTCGAAAGCAGCACCGTCAACTTTAAGCACCGAACCCACAAAACCTGATTGCGATTCAAAAACGCTGGGGGTATTAAGATGTGTTATCGGAAATAAATCAGAAACCTTTGCTTCCCGATACACCTGCTTCAAGGTCTTAGAAAGGTTCATATGCACGAACCCTCCATAATGATGCATTTGGAGCTTCTGGCAATAAGTAACGCTTTGCGCAGATGGTAAAAAAATGGGTGTCGTAACGGCATACCAGCCATCCAAAAACATGTAAGGGAATAAAAATCAACCCATACAGTGGGGATAAACCAATAAACACACACATTGAGACAATCAGGTTTAACATATGGTATTCAAAAGTAACGCCCTGCAATCATTGCCGGACGGGTCAGCGCATTGAATATGGGGCTTATTGCCAAATCGCTCACAAGAATCTCCTATCCAATGAGGGTTGAGTACAGGGAAGATCCACCAAAGATGATCCCCATTCCTACAAGAATCATCACAAAATATTCCTTGGGAAATTTTTGACGTGCCAGACAGAGGTAGCCTGCAATGATGATGCAAAACACCCCTACGGTTCTTGCAAGCCCACCCTGAAGGTAATTAATGGTTCTGTTGATGATGCTTTCTATCGATTGGGCATGGGATAGTGATGGCAGTAGAGTACAAACAGCCACTAGATAGAGATCGCTAATCGATAGACTTAAACGGTTAAATTTGCTCATAGTGCCACCTTCTGCATGGAAGATTCAGCCTGCTCCTTCTGGAGTTTTTTCAGATAAACTTCTTCGCGGTCAATATCGATATGCTGAGGGGCTTTAATGCCAATGCTGATGATGTCGTCATCGACCTTGAGCACCTTCATTTGAATCAAGCCCTTGCCTATTAAAATCTGTTGCCCTGCTTTTCGTGTTAAAACCAACATGATGTTCTCCGGTTATTTTGCTAAAAGTTCCTTGCACTTCTGCAAACAGGAACTCACAACAGCTTTGTTTGCAGGTTGATACACATCCTTAACCACATAAAACGACTCTTGCTTCTTGATTTGCCTGCAGCAATACAGCATTTGCGGCAGCGTAGGCGGTAACTCGTAAAACTCACGGCAATTCAAAGTCGCCTTGGTCAGTACCGCATCTGTAAAATCAGCTAATGCCTCTTGCCATTCTTTCTTTGCAAACTTCAAAAACACTTCATCCTTAAACTGGCTTCTCCAAACATGGCCATAAAAGGCCGCAAATTTAGAGAACAGCAAATCAATACGTCTCTCAGCGTTGAAGGTATCTTTGGAGCTGGATGACATTGTTATTCCCTCGCTCTTCGACATCACAGGGTGGGCAGAACAAGTCTTCTGTGGTGTGACGTTTACGAGTATTTTTTGTATGCTCTGCATGGTGCTTCTCCTGTAATGCATCCGTAGATAATTCATCCTCCCAGCAACGTTGGGCAAGCCAATTTGCCGGGTATTTCCAAGGCGGCACCCATGTGCCTTGTAGTTTCATGGTGTCACGATGATTAATTTGGGCATTCAATGCGTTGATGATGGTGTGAAATAGCTCAGCGTTAGGTTTTAGCTCTTCAAAAACGGCCTGTGCGTTGTTCTTTGATTTTTTCTCAGGATAAAGCGACCAGAATTTTTCGAATTGCGATAATAAATAAATATAATAATTATCTTTATGAGGTATGGCGGCTTTTGAGGGTTCCACTGTGTCGGCTTTTGGTGCCTCAACCTCGGATAATCCAGTATTTTCAAGGGATTCCCCACGCGGCTTTATGGTGGCTTTCTGTGGTGGGTTTATGGCGGCTTTATTTTGGACAGAATAATGCTGTGAAGCTAAAAGACATTTTAAAATCAAATGCATCCCTTCGGATTGCACTTCGATTAAGCCCGCACGAACCAATCCTGAAACTGCACGCCGAATCTGATCACGCGAAAAGCTCTGGCTTTTTATGCCTTGATGCGGCTCAACATAAAGCTGCTCAGAAATCGACTGATGACTAATGCGCCTTTTGATTCCGACTATTCGGGTTTTAACGTCCATATAAGGTCGTATCCCTCTTAAATAAGTCAGTTGCTGAATATGGGGTAAACCACACATTGCCTCTAACTCATCACCATTAATCACAAAATCCATCATGGGTAATATCCCTACTCATCCTCGTTTTTATTTCCATAATGTGATATCTTTATAAAAATAAAAGATTATTATTCACGATATGTGAATTTATAAACTAATTTATATCACGAAAAGTGATATTGCAATAGTTAACTCTCATTTTTTAGGGGTAAATTTGACTGAGCTGAATATCAAAAAGGAAATTGGCAAACGTATTCTTGAAGCACGGAAGGCTAAAGGCTTGACGTTAAAGGCTCTTGGCGAGCTTGCTGGGGGATTGAAACAAACGCGCCTGACGAACTGGGAACAGGGTGTGCGTACACCCGGGCCGGAAGAGATTAAGTCGCTTGCGCAGGCATTGGATGTTTCGCCTGCTTACCTGATGTGCTTGTCAGATGAGAAGCGGTTTAAGGAAGTACAAAGCCCGAGCCAGTTAGTTCCATTATTAACTCACTATCAAGCTTGTGAGGCATTATTGCATATCCAAACAATCAGAGAGCAAGAAAACCCGAATAATATAACTCTTATTTCTGTGAGCATGGCATTGTTACCTGTTTTAAGCGCAGACGCGTTTGCATTGAAAATGCTGGATGACAGCATGATTCCAGAGATAAGAATTAATGATATACAGGTGATTGACCCAAATGCTCAACCCAATCCGGGAGATTATGTTGCTGTTAAAGTCAGAGGTAAAGAAGAGGCAATTATCTGTGTATATAAAAAATTGTCCTATACATCCTCACAATTCGAGCTTTTAACGCTTAATGATAATTGGCCAGATATTAAAGTGAGTGATATTGCTGAGGTTAATATTCTTGGGAAATTAGTCCTGAATATTAGAACTTACTGAAATAATTATCTAATAAAATAAATTCACTAGTATTATATTCAGTTGAGATGTACAAAACAAAAGACAATCCAGTGTTGGGCATGGTTTTGAAAATTAAATTAAGAAAATTTGTTACAAAGATAATCTGTAAAGACAGGTATTGTCAGAAAAAGCAACAGAGTAAAATAAAAGCACTTAATAATTATCAAGTTAATTATTAAGCAAATAAGATGAAAAACAAGCAAACATAACGGCTGTCGTAACTCCATGAAAGTGTCACATTCATGGAGTTACGACATGTTTAATTATATAAAATAATAACTCCATGGAGTTTTACTATAATAGTATACAGAGAATAAAGTATGGAGTATTTCATTAGTTAAATTTTTAGATGGGGGATTTTTGGAAGAAGTCAGGCTACGACCATGAAAACGATGCGACGTTTCAGTGGTTGGATTTTTAGATGAGGGATTATTGGTTTCTTTAAGCTTTTAAAACGCTTTTCACATACAGTTTCAGTGGTTGGATTTTTAGATGAGGGATTATTGGCTTTTAGCATTCGAGATTTTGATGATGAAATGGAAGTGTTTCAGTGGTTGGATTTTTAGATGAGGGATTATTGGTTCAAAGAAAGTTAATCCCGTTGAGTGGGTTAGGATGTTTCAGTGGTTGGATTTTTAGATGAGGGATTATTGGATACTTTGTGGGTTTTAGTAGAGGAGCCTTTCTTGTCGTTTCAGTGGTTGGATTTTTAGATGAGGGATTATTGGGTTGAGATCTTTTGAAGTAGTGGAAAAGGGGGATGTGTTTCAGTGGTTGGATTTTTAGATGAGGGATTATTGGTTAAGGATAAACAGACAAGCCTTTTTTGCTGAGAAAGTTTCAGTGGTTGGATTTTTAGATGAGGGATTATTGGTTCAAGAATGCGGGCAATGTGTCAATTGCATTACGTTTCAGTGGTTGGATTTTTAGATGAGGGATTATTGGCGGCTGGTATTACAAGGATGCAAGACACATGGATGTTTCAGTGGTTGGATTTTTAGATGAGGGATTATTGGTGTAGATGATGGTTTTCAAGTGGCAATTGTTCAAGAGTTTCAGTGGTTGGATTTTTAGATGAGGGATTATTGGAGCAATTTTAACTCTTTGTTTATTTTAAAGAAACACGAGGAATTAAAAGTGGTTTTCTTCGAAAAATAGCAAATTGCATTATTTAGACTTGATTTTTCGAAAAAAAAGGCAATACTTGAATTAGAAATCATCTAAATTTCGATACCCTGAAATCAACAAAATTAAAGATTGAATCGTTTTTCTATGCTCGTATTAATAGCGAGCATATAACGATTTTAAAATCTATCGTTACAGTGATTTAGAAACTCACACTGAATGCATTGAAGTCCATTAGCAGTGCTGTATGGTAATGTTTCTGTGTCAAAAATCTTCTTTATTTTAGCATAAATTTCAAGCACTTTGAACTTTGATTTTTCGTCAATTTTTATTAATTTGGCTTTGGCTTTTTCACCAGTAATAATATAGCCTCGGGTACATGATTTTTCAAAAATCAATTCAGAAAGCATTCCATATGCGGTCAGTTGCATCTTTTGACCTAAACTAATTTTTGATGCAAAAGATTTTAATTCAATAGGGATAATTTCTAGTTCATCTTCAATGATTCCATCACAAATCCCATAAAATGGGTAAGATGGATGCTCAAGCATAGTGTTTTGTCTGAGTATAGCCTGTTCTGAAATTGGCTTGAATTTTGAGAGAGTTCTTCTTTTATCTAATATCTGTTGCTTATGTTGATATTCCTCACCGTATTGCACCCAGCCAGGGTAGGCTACTTTCAGGCCAATTACCATATGGTAGTAAACAATGCGGGGACAAAAGCAGTACTGCCTTATCATATTTACAGGCAGTTTATACGATGATGTGTCCATCCGGTTTCCTAAGTTCATCCAGTTCAAGATTAATGAGGTTTACTTCATATTCTTGAGTCAGCTTACAAGGTGTAATAAAAGCAGTATCTTGTTTGGCAAGTTCTTTTTTTAGAACATTCGTTAAATATCTTTTTTCAGGTTCGTTTAAATATCCCCAAAATACTGATTTTTGAACGGGGGTTAAGCCAATGTCTTTAAGCCTTTCGTAAATGGTACGCCGGATGCTGTTGTCCCTGATGTCGTAGGAAACTATGTATTCCTTGTATAATCTTGTTTGCATTTTTCATTACCATTTAAATAAGTAGCCTTTATACTTTCCTTCACCGGAGAATACAGCTGACAGGTGATAGACTTGTCTTTGAATGATGCTTTCAAGGGATATTCTTCGTTTGTGGTATGGCAGTGGCTTTGCGTATAAATTTGCCATCTCATCAATTAGCGCTTTTTTCAAAGCGGGGGTTAGTTCATTCTGTTTTTGGGCGCGGGCGCGGAGCTTAAAAATAATTCTATCGGCACACCAGGGTCGAAATTCTTCCATGAGATCGAGTACTAACGATGGTTTCCCTGGTTTGGATGTATGTAAAATTCCAGCATATAGCTCTAGTCCAGCATTAGTTATGGCCTGCCATACCCAACTGGACAAAATCGAGTAGGCATAATTTAACATAGAATTTGTAATGTCTTTGTTTACCCTTGGGCGTCTCCCTTCGAAATCACTGCATACCAAATTGACCTCTTTAACTGTTTCCCAATATATTTTGGCAGCACTTCCTTCAAATCCGAGTAGCGTAAACCGCCAATCCTGAAGTTTTATCCAATTTGTTTCTGTTATGTTGGAAACAATGCCGGCTATTTTCTGGGATGCTGTGTGAAGAATTATTTTCTCATTTTCAGGCCGGTTTTTAGCTTTTGCAAAGTATTTCAGAACGGCGGACTGGTTTTTAATTTTCGCTAAAATGAATCGAGCAGCCATGTTGGATGCTTCTTTGGTGTATATGTATTTGAACTGGTTTTCCCGTACTTTGGCTGTGCGATGGAGTCCACCCTGAAGGCTACAAACTGCTTTACCCGAATAATCCAGAATGAAAATTTGTATTCCTCTCATTGCGCAGGCAACAAGAAGATTTGAGGTCAAAGTGACGCCTTGTTTGGCGATGCTTATGGTTTTTAAACGGTTGAGCGTTCCTTCAAAAACCATGTGATCTTTATTAAAGACAAGGATTCTTTCGCCTTGCAACTTACAAGAGCTGCCTTGTTCAGAGAGCGTGAGGTGTTTCATGGATGTTTTTTCAGTTGAGTGACATAGAGTTTCTGTATCCATTGTGGTGTGGAATCGGATTCAAACTCATAAGTCACAGTTTTTCCAGTTGATACAATTTTCATTTTCCCATCACGTGGTTTTAATTCATTACCGAATAATTTGTTTTTACAAACAATTTCATTGGGCATGTTTAAGGGATCATCAATTGAATCGGAGGGTTTAATCATTAAAGCCTCGTCAATGGTTTTAATAAAATCAGCTAAAGATTGGGTAATTCGTATATAGCGCCTGGTTTTGGAGTGGGGCTTCATTTCGAGTTTTATAATTTCTGGTTTGAAGGTTGAAACAGGCAGAGTTAGCCAATTATCGAAAGCAGCATACGCCTGTCTCTCGGAATTATTAATACCGTCAATTGTTGATAAATTTCTGGTTTTATAAGCATCCATAAGTACTTCTTGTTTGACCAGTTTACCTTCATTAATTTGAATTCCCATGCTAGGTGTGTCATCAATGGTCTGTAGTTGGTATAAGGGTTGTCCTTTATTATCTTTGCGCCTGATACGCATCATGGTGCCTGCATTACCAGGTATTACTGGCAGTGAGAATACTTTTCGAACGGTTTTGTGCTTTTGTGGCTTAATGGTGTGGTCATTGTTTGGAATGTCCGAATTTGGGTTGTTTTCAGAAAGAAAATACTTCTTGATAAATTCGTTAAACTCTTTTGGGTTGGGGTTAGGGTTTGCTTTTAGTGCAAGAAAATTTGGATGGTTAAAGAGCCTCTCCCAATCTTTGGTAGCTGGCAAAGCAATTGTATGTTTAAAAGTGCCTAAAACATTTTTCTTGGAAGATTCGAATCTTACGCTTAGAACAGGCATAGACTCTTTTAATATCTTCACAGTAATGGATTCCTTTTTAGTGTAGTAACGTAGGCTGTTTATGAAATGGCAAACGGTTGTGTCATCTGGTGTGACTGTCTCTTTATGGAAATAATGATGTAAGAATTCAAGAGCAAGAGTTTTGTTTATAGGGAAATACAACCATTTGGCTTTGGATATAGCCTGTAATTCCTGTAACGATTCGCCAGGATTTTTAGTGGAATAGGTTTTAAGAAGGGTAAACAATTTTTCCTTATTGGATGGCTTTATTTCAAATAAATCTTTTTCTGAGAAACCAATAGCAAATGTTTCGCCTTTAACCCAAACAGGGATGAATCGTTCGGCATAAAGAGAATCCTTAAACAGTGGTATGCTGCTGATGTTAGGTTTGTTGTATTTTTCTTTGGATTGAACAGGATTTAAATGTACCTCATCAGGCATTAGGTGGTTGATGAACCAGGAATTATCAAGTTCCTGACTAAATTGTGGGAATTCTTTGAGGCCTATGCCCATTGTCAACGTTGCATCTATCGCATGGCTTGGGAACGATTGCTGCTGACTTTTGGCTAATTTTGGCTCTTGCTTGGACAATAACTCACGATGATTGTGCACTTCTTCGGCATTGATTTGTTTTATGGAAAATTCCAATTGGAGCTGTTTGGAGTCTGCCAAGGTGCTAAGAAACTCCATGATTTGTTTTCCTAAAAACTTTTGGGTTCCATTGACACGCGCTTTTTGTTGGGACATTAAAAATTTAGTGACCGTTTTGAATGCTTCATCGTCATAATCTAGAAAGAGGGCATGCCTAGCCGCTTTTTGCTGTTCAGGCGTAAGCAAATGAAAACTAATATATTTTTTAATGTTGGCAACGTTTTGAGAAATAAAGTTTTTGATGTCGCTAACATTATCAGTGCCAAATTGGTGCTTTAAATAAATCGGGCTTAGATGTTCAAGAAGATAATGTTCCTCTTTTTTCTCTCGATTTCCTTGGGAAGAACAGTAAATGAGATTGGCCTCGCTATTAAAAATTGTTCCAAAATGTTTTTTTGAAAGCGAACGCGGATAAATATGGTCAATTTCTCCTTGCCCGCCTATTAATGTGCCCTTATATGGACAAACATTCATGGAGGCATTAATAATGCGTTGAAATTTCTCTTCCCACCGGATGTTTTGCTTTTCGATGGCTTGTTCAAGAGTCTTATCTCTGCTGATCCCTTTGATTTTTTTGAAGGACTCTTCAAATTCAAAACGGTTTTGTTCAAGGTAGATTGGAATTAAAAGGCTTGAGTTGTCGGGAATGTGTTTTATTTGTTCCCATTTTGCCATTGCAATTTCATAAGCTAGGCGTTGCATCATCCTGGCCAGTACACCATCAAAAGGCCTTACGCTGTCGGCAGGTAACCTTGAAGCATATGAAATCTCGGGATCAATTTCTGTTTTTTGAGATCTCCAATAGTTCTCACAAGTAACCGCTACACAATTTTTATGAAAACCATCCCGTTTGGTTTCAAGGATTGTATACAACTGCGAAAGACTAAATGGGTTGTTATATATTAAGGCCTGCGAGTCATTATGTCCAAGATGACTTTGTATGGCCTGAATGATATCGGGTATTGTTTGAATTATCTTGGTGAGAGCTTTATTGTTGCTATGTTCAGGATGGTTTAGGGCTTCTTCATAATCAATTTTAAATGCGTTACCTGAGTTTTTACGTGCTTCTTCGATTTCCTTACATTTGTATTTTAATAAAGTGCGTCCTATTTTATGGGTGTTCCAAAAACTCTTGAATTTAGCCCACTTATCTTTGTTGTTGATGAAATCTTCACTGAGAATCGCTCCAACAAGAAGTGGTAGTATTTTTTGTTTGCGTGGTGGATTAATATTCGATAGTTCACAAAGACTGAATGCATTATCAAACCAAATCCCCTGGGCAGCATCTTCTCTCTCTTTGTTGTAAGCACTTGCTATTTGGATAAGGGCACTCACTAATGAAGAGCTGAAATGAGTTTCCATTTCCTTATGTGTTTCTATTAAATTGGCTGGTAGTTGTTTTCCCTGACCAAGAAACGAGAGTTGCTTTTTAATTTTGAATTTATCGATTTTTTTATTGAGGTCTAAATATCGCTGTAAAATGTAAGAGTCTCGTTTCTCATCTTGTTTAGATGGGCTGATTAAGCGTTTTCTATCACGCAATTTGGTATGTTCTAAGTCCTTTTCAAGGAAAGGGTGGGCATCAATGATTCCTGGTATTAAATTACGCCATTTTGGATAAAGGTTGTTAAGTTTTTCAGGGTTAAGTAAAAGACTTTGGTCTTTTTCCATACCTGTGTTTGTTCGAGCCTCATAGGGGGGAATAGTAATTTCAGGTGGTGTCTTTTCAAGAATGGATATATAGTCTTTGGATTGCTCAAGTTGTTGTATTAGGTCACGAACGGCTAAAGATTCTTGGCTTCCTTTAAGATGTTTGAAGTTTTTAAGCATTCTAAGAAATTCATTACCAAAAGTTTGTTCATCGAATTGTTTGGGGTTTTTTGCCAGATAGCGGTGCAGGTTTTTCCACTGCAAGTTACTTAAGTGTCCAAGCAGGTTAGAGAGACAAACAGATGGGATTTTCTTTTTTATGCCATCAAGTTGATTATCGTTTGTGATGTCTGATTTGATGTTTTCAAAATACACTTTCCGGTGTCTATGGCCTTCAACACTATTTTTTTCAAAGCCAGTAATGAAATTTTTGATGTTTTTTACAGCATTTTTTAATTCTTTATCATCTTTTTTTTCTTCTACTCTAGATCCCAGTATTTCCCTAAACTTACTGGATTGCATCTTTTGCAGTAACCAATCAATGAAATTATGTTCTGACTCTGGGGGCAGTAATTCCTTTAATAAGTTAACCGTAGTCTCGTCTTTTAAATATTCATCCAAATCTGTATCTACATATGTGTATCCTCGGTTATTAAGGTAGTGACAGAGTGCTATTTCTTCTTTTACATTTAGCTCTCGTGAAAGCATGTGTTGGAATAATTGAAGGGCAACCCGTTTTACAAATTGATTCCTCTTTTTATTTCTGACCCTATGCCTTGTTATCCTTCTTTGTGCTTGGGATAATTGAAAGTTGTTATGGTCCATCAGGATGACAGAGTATTTTGTATTTGCATGGTTTGGGAGTTCTGCGAAAGATTCGAGATGAGATAAGCAAACCCCTGTAAACTTGCCGCCCAAATCTATGCCTATAGGGGATAAAAGCTGAGAAGATTCCATTAACTACATCCTTGTAACTGTAATGATTAGTTAAAATTAAATATAGTCTTGATACTTTGGAATTTCAAAAATAGGACTGATAAAAATAGCTAAAAATAAATTTGGCTCATGTTTTTTAGCAGTTAACTTGGCTCTATTGGGGCAGCTGTTAATAAAAGGTATTTTCTAATTTTATAAAGAGGCTTTTTCTATAAATTCTCTTATATCTTCAACTCTCCAAACGGTGATTCTTGAACCAAATTTTATTGGTTTTGGAAAGCGACCAGATTTTACACCTGCCCACCATGTTGATTTACCAATAGGGATTAATGCTGGGATGGGTGGATTTGCATTTTTATCACCAATAATTTGATTTGCTCTTAAAAAGCCTATTTCGGGTAATTTCGTCATGATGTAATACTGCCAGATAAAACAAGTGTATAGTACATAAAAATAGATAAAAAAGCAGTATGATTTTTTTATAGACACTGCAATAAACCATATGATGCTATGTTTTTAGGCAAGCTATTGGCTAAGAAATCAAACTATGGCTGGTTGTAAAAATTAGCTATCTTTTATTTGGTTCTATGGGGCGGGCTCACCTAGGTCAAAGTTCCTAATTATAGGGCTATCCGTTTATGATCGCGATCGGCTAGATCTTCATATAAATTTTTTAGTACTTATGTTGTTACTAAAATTGTCCATATTTGGCGATTAATATTTTTGTGCTATAATAAGAAATGTCCATATTTGGCGATTTTATGGGGGCAATATGACAAGAAAATACTATAAGAATAGTTTGAAATTCAGAGTATTAGACCGTATCGAGCAAGCTTCCGGAAATGTTGTCTTACGTAAAGATATTGAAGATATGGCTAGTCCCCGCCAGATAAGCCGATGTTTTGCAGATTTAGTAGAAATGGGTAAGTTAGTTAAAATTGGGTATGGGATCTATGCAAAAGCATATCGTTCAGAATACCTTAATAAACCGGTGATTAAAGGTGGCTTTAGCCAAATATGCAAAGAAGCTTTAACAAAATTAGGTGTTGAGTGGATACCTGGAAGTGCAGAGCAAGCCTATAACTCTGGTCTATCAACTCAAGTTCCTGTAAGAACTATAGTGCAATTAAAAAGCCGTTTTAGAGGCCATCTAAAATATGGTAATAGACAACTTGTCGTGGAGAAAGGGATCAATGCTCGGTAAGCCATTACTTGAATTAATTACCACAACGGGTGAAATTCTAGAGTTAGAAGATCTTGTTATTGAAAAAGATTACTATGTTGCTCAAGTGATTAATGCACTTTCCAAAGTAGAAAACGATTATTTTCGGTTGGTCTTTTGCGGTGGTACTTGTTTAGCTAAAGCACATAAAGTGATCTATCGGATGTCTGAAGACATAGACTTTAAGATTCAAATAAAAGAAATAGACGAGCATCTGAGCAAAACACGGCTATTGAAAGAATTGAAAATATTCAGATCACTCATTCAATCAAAGTTAACACACCTTGATTTATCAATAGGTAACACAGTTGTTCGCAATGAAGGTCAATATTCACGAATTGAACTTGATTACCCCTCTGTTTTTCCATTCAATTCTCGATTGAGACCACACATTTTATTAGAATTCACATTATCAAATATACGTCTTGCGACAAGCTCTTTACCTATCAAAACGTTAATTGAAGAGACATTAGAAAATATCATACTGTTTGCACCGTGCTTTACGCATTGTATTTCGGTCAATGAAACGGCCATTGAAAAATGGGCGGGGCTTACTCGGCGAGTTGTGGCGATTGAACGTAATTATCACCCTGATGATGAAACATTGATACGACATGTTTATGATTTAAATGCAATTAAACAAGCAAGTAAAATTGATGAGAATTTTTTTACATTAGCTAAAACTATTGTTAGTAATGATGCCAAGCAGTTCAAAAATCAACATCCTGAATATGCTGATAACCCAAGCGAGGAGATTAAACAATCTTTATCATTACTAAAAAACAAGTTAATTTGGAAAGCGCGATATCAAGAATTTATTGAAACGATGGTGTATGATAACATCAACACTATAGACTATGAGACTGCGATAGCTAATATTGAGCATATCAGCACAAAAATTATGGGTTTTTTATCTGAGTAAAGGGTTTACTGCGGGTTTATTCACTGACAATAAAGGATGATCAAAGATAACAAGGCAGTTGGTTTCTTTCCCTTATCTTGACCTGATTTTATATAGTCTTTCGTGGTTTTTTATGTTTTTTGATGATCTAAGGCAAATCATAGGGTAGCGGGTTCGATTCCCGCCGCCCCACCAATTACTTAAATCATTCCTGACCACCAAAGACCATCATAAACCCTTTTAGAACAACGAGTTAAATCCAATTTTCTGGTTGATAGGGTTGTCTTTTGTGGTTTTCTGTTGGCTCAAAAATCACCCAAAATGTGCCCAAAATTTTTGAAAAAGTACCCAATATCTGCCCAAAAAATTTAAATGCTTTTGGGGTAAATACTCCGTACTGAAGTGCATTTTTATTTTCCACTTGAAAGAATCCAATTACATCATCAACTCAACCCATTACACTTTGAAAAATATCGCGGATCTGTCCGATACACACATCGACAATATTCGCGCGATTTATTGTCATAACTCGGTACCAAATAATTTCAAGTCAGAAGTGCAATTAATGAAGCTCTATCAAATAGTTCTTGAAATCAGTACCAACCCAAAGAATCACTCTTTGGCTGGATAATTTTCATAAATAAAGAAGGAAGTTTTGATTATGAAATGGGTAAAACTTAAAAAATATTGTCAGGATTCTGGTGATACTTCAGACGCAGTACATGCTAAGCGTAAACGCGGCATTTGGCTTGATGGTGTACAATGTAAATTAGGGCCAGATGGAAACATATGGATCAATTTAGTTGAGGTTGAAAAATGGGTGGAAAACGGCAACAAGGCAACGAACTGCAGCCTCCGCGCGGTGTAAGTATCCGTCAGTGGGAAACTGGATCCGCAATTCGGATTATCTTCAGTTATCGCGGAGTACAGTGCCGCGAGACGTTGAAACTGGAGCCCACCAAGGCGAATCTAAAATATGCCGAGCGGTTGCGGGGCGAGATCATTAATGCAATCGCCCTGGGAACATTTAACTATGCCGATTATTTCCCTGACTCCAAACGTGCAAAGTTATTTGGCCATGCAATCATCAAAGCCACAACGGCTGAGTTACTCAAGGATTACATGGCCATTGCTGAGAGAACTTTGGAGGCCAGTACTTACAATGGCTATAGAAAAGTTTGTGAGGCTCATTTATATCCTGCTTTTGGTAAAATACCCATTCGTGAATTATCACCTGTGATTATCCGTAACTGGATTACAGGGTTAAATGTTACGGTAAAAACGGTTCGCAATATTTTGACTCCCCTGCGAAATATGCTGGACCAAGCTATGAATGATGGAATTATCGAACGCAACCCCCTTGATAGATTGGTGCTTTCTAAATTGCTCAATAAGAAAGCCAGTAAAAGTGACTGGGAGGTTGATCCATTTGATCAGGATGAAATTAAGGCAATTCTGGATGCAGCAACTGGACAGGCAAGAAACTTGTTTCAATTTGCTTTTTTTTCAGGTTTGAGAACATCTGAGCTTATTGCATTGGAGTGGAATGATATTGATTGGCTCAAAGGAACTGTCCGTGTATCTAAGGCGGTAGTTTTAAAACAGGAAAAGGGGACTAAAAAAAAATCAGGGGTGAGGGATGTGTTATTACTACCCCCAGCTGTTGATGCATTAAAAAATCAAAAAGCATTTACCTACCTGGAAGGCTCTAGGGTTTTTTATAACCCAAGAACCAATTCTCCGTGGGAGACAGACGGCCAGATTCGCAAAACTTGCTGGACGCATCTTTTGAAAAAAGCAGGCGTGCGCTATCGCAATCCTTACCAAACGCGGCATACTTACGCATCAATGCTGCTTTCTGCCGGTGAGAACCCTTTATGGCTGGCCACACAGATGGGGCATAGAGATACGGAGATGATTATCAAACATTATGGGCGGTGGATCCCTGATAAGTCCACTGTTGCTGGATATCAACCGGTGAGTGATTGGAATTTAAGCATGGGCACTACCAAGATCGGATAGTTAATTTATGCGGTCTAGTTGAGATTCTTAACAAGATATGTAAAGTTACTCAATCAAATTGCAGAGTACATGTTTCTTGCGAACGCTCGATTTTTGACAAAATCAGTCGGCATTACTAATTTAATTAGTGATACTGACAAATAATGTCAAACTCATATGAGTTGCGCTTGGTTTTTGCACTATATATGTTAGTTGAGCAAACTAAGTAATCTATGTATCTGCCCCACAAGATAAAAGGGAATGGATATAAAAGTATAGTTTACGGATTTCCCTAAATTATCTTTTACATCTACATTAGTTTTACTTGGATAATCAGAATTAATTCGCATGGCGAGAGGTAATTTTTTTAATCCCATGAAAACATGTAGTGACTTTAGGCTTCCTGTGGCACCAGCTTTTACTTCAATAGGTATAATTTTATTACCATGTTGGATTACATAATCAATTTCAGCACTTGAACCAGCCTCTTCTCTATGCCAATAATACAAAACTGGTTCAATATAGGGTGGTTCAATTGTTCTTAGCAATTGGCCAACTACCTGTTCAGCGATGCCGCCATTATTAATCAAAAGAATTTCATTTGTTGAATTAATTTGGTTTAAACTCAGTCCTAGTGCTGTACTACATAAGCCTATATCAAGGAAAATTTCTTTAAAAAATTTTTCTTTAATTTCAGATGCGAGGGGAACACCATTTGCTGAGCTACTTTGTACTCGGTGGCTAATTCGGGCTTTTTCTAACAGATCTAATACATGCTTTATTGTCGATGCTTGAATCGTTTTATTAACTCTACTAAATACAAATTTTTGTCCAAGCATTTTTGGAATAGAATTAAGTACTTCGTCTAATCTTTCTGTCGCTAAACGACCTTTATATTTTGAAAAGTCATCGCGATAGGTGGCCAATAAGTCATTTTGTATTTGACTAACTCTATTCAGAGAGCGTTCAGCAGCCCAATTAGAGACTACAGCGGGCATACCGCCGATAATCAGATATTCTTTAAATAAAGTAGTTAATTGCTCGTGAATCGCAGAGGGGAGCTCGATACTTAGGTCATATTGATTTAAATAGTCATAAAGTGATTCTTTGTCATTTGCTAATAAAAATTCATCAAATGACAATGGTTCCAAATGCATATAGCTAACTCGCCCAACCGGCATACTAAATGAGTGCTCCGCTAGAATAAATTCTAATAGAGAGCCAGCGGAGATTACTGCTAGTTGGGGTAAATCTTCTGCAAACCAACGGAGTTTGCTAAGCAGTTGAGGTGCTGCCTGTATTTCATCTAGGAATAATAAGCACTTTGGGGGATCTATTTTCTGATTTAATACCGTACTTAAATTTAATAAAATTTGATTTACATCATTAGAAGCAAAAAGACTGGCATAGGAAGGTTGCTTCTCGAAGTTGAGTTCAATTAATTGCATTCCTGTCTTTTCAGCTAAGTGCCTTACTAGCCATGTTTTACCAACTTGTCTTGCCCCACGAATGACTAATGGTTTCCGGTCAGGTGAAACCAGCCAGTTATCCATATAATTTAATAGAGTTCGTTTCATTTAATATACTTATCATTAGTAATATACTAAATTATAAGCAATAATATATTTAAGTCAACAAAACAGACGGTTGTTTTGATTATTAAACCAACAAAACAGCGCCCTGTTTTAATTAATAGCCATGGAAAACAGAGGGTTGTTATTTGAATTTTTAAAGTATTGAGGGCTAGTAACACCACATGATATTTACTTTAATCTCCATTAAATACTAATACTTACCTATTACTGGAGATTAAGGTAAATGATGGTAGAACAATTTTTTTATGACCACTCAACCAACCATAAATTGGGTTATCAAGCAACACCAAAGGTTAATTAAAAAATATAGCGGTTGTAAGGAAACAAATTCAATTCCCATATACGGAATCAAACTGAACAAAAACGCAATTGTTAACAAAAAACTACCCAATATCTGCCCAAAAAAGTTGAGCTAAAAATAAAACGCACTAATATCAATAGATTAAAAAAAATTGTCGCGGGTTCGATTCCCCTGTCTCTTGATCACATCTTATCCATGAAGATGCTTTGAGCGATTAGAAAACCTTCTATTCGCTCATTCAATTTAAACCAACCGTTCCAGATAGTTGACCATGCTGCTTTACCCGTTCTCTTGGAATCGGTCCATCCTCCTAGTTTTGCAATTGCTCTGAATGCCCAGTATGCGTCGGGAGTTTGAGATGGAAGCTCAGTTTTTTCGACAGTTTTCCATAACACCTTCCATTCAATCTCACTCAACAATTCATCACAAGGGATGCAAACATGTTCCGCTTCCAGAAGTTGTGAGTCTTGCTCAAAATATTCTTTGAGTTGAAGCAATCTAATGGCAACAAAAGAGAGAGTAACTATCATTTTTTCCAAATTATCAGCAGACTGCATTCGTAAAAGTTCAACGTTTGTTCCGGACTTCCATGCTTTATGAAAGTCCTCAATACGCCATCTGAGTTCATAATATCGAGTCACTGTCCTCGCCTGTTCAAAAGTGGAAATATCTTCTGTTGTTAGTAATATCCACTCTAAAACAGCTTCTGTTTGAGGATGTATTTCTGTGGCATAAACTACATTTATTGAGATGGGCTTTAACGGTTCCTCTCCTTTTCTGCGCTCGGGCGGCTGCAGATTTACTTTAGTTGCCTTTATCATTAATTCAACGTGACGTTTTGGCCTATTCGCTTTTTGAGCCACATCAATCGAGTAAGTCCCCAAAACAGGCAGCTCAGATAAATAAGTGAATAGCATTTCTGAGAGGCCATTAAGCCTGCGATTATGACAAGCTCTAACCACAAAACGTTGATGATGTTCCGTTTTATACTGAATATATTCATAAACATCAGCATCTCTATCACATACCGATATCGTGTCTGCGAGCTTTTCTGAAAGACGTTGTTCCAGTTCATGGGTATTTTTCTCCCACTTATAACTTTCTTTATCCTTATAGGCTCGTGTATTTCTTTGGGTACTTTTTCCATAGGCAGATGAATTACGACACCAGCGGTTTTGAGCTATCAAACCAATCGTCTTTTCTGTGGTGGCATCCATTAATATCGTTGAATGGACTTGATAGCCTTTCGCTTTAGCATGGGGGTTATTACTGGTATAGCCCAGTTGTTTGCTTACTTCATGGCTGTAGACCAAACTCGTAGTATCTTCTATTGCTAACAATAGCTCATGTGATTTAGCTAATTGCCCAGTCACATCATAACCCCCTGAAGCAATTTGACTCGCTTTAACTCGATGATTACGTAAAAATCGATAGCCTCCTTCAACTAATGCTTCATCTCCTAAACTACTTTGCGAAAGACTACTTCCACTACAATTCGATAATTGCTTGCCTAGCTGAACAAGACGCTTTGTTAAGCGTTTATCACCTAGCTCAATCCCACCAAATACTGCCTCAGACCATAAACTGGAATCGCTTAATGTCGAATTCATAAAACACCTTATTTAAAATAATAATAAGGCGAATTTGATCATTATTTCTTCTTACATACAAGATGTGTAGAAGATTCAGTTCGATTCCCGCCGCCACCATCATTAAAACCATATCTGACTGTCAATGCCGATTGAAAAATGATCCTTTTGCCAGATGAAAATTGATCCTCTCGGGTAAAAAAATTAATCAGTTATATTATTTTGCTCCTCCTTTTGATTTTGAATTAAACCGGCCTTAAATTTGTCTTTTAATCTGTAACTATCACCTCTGCATTGAATGACATGAGCATGATGGAGCAATCTGTCGAGCATAGCTGCTGTTAATACTTTATCGCCGGCAAAAGTATTGTCCCATTGACCAAAAGCAAGATTGGAGGTGGCAATAATAGAACCTTTTTCATAGCGATTTGCAATAACCTGGAAGAAATGATTTGCCTGATCTCGGTTCATTGGTAAATATCCAATTTCATCAATAATGAGCAGTCGAGCGTTATTAATAACCCGCCGCATAATATCTTTATATCGCCCTTGGCGATGAGCTGTTTCAAGCAATAACATCAAATCTGCTGCGCTAATAAATTTTGTTTTAATGTTTGCTTGAACTGCTAAATAACCCAGAGCAATCGCTAAATGAGTCTTGCCTAATCCACTAGGACCAAGTAATAAAATGTTTTCCTGTCGCTCAATGAAAGCCAAAGAAGTCAGCTCTCGGATTTTATTTTTTGGTACACCAGAAGCAAATTTAAAATCAAAATCATCTATTGTTTTAATCATTGGAAAACCAGCCATTTTAGTGAGCAGGGTTCGACTTCGATACTGTTTTTCCTGTAACTCCACAGTCAATACACTTTCTAAAAAATCACTAAATCCTTGATTATGAGTTGCTGCCTCTTGAGCTAAATAAGAGTAATTTGTCGCTATCGCTGATAAATTCAAGCGTTCACATAGTGATAAAATACGCTCATGTTGAATATTCATGCAGCCTCCTCTGTGCGCTCGAGTAGTTTCTGATAAATTGACAAGTCATGTTGCATTGTCGTGTTGTCTAATAATTGAAAGCTAAAATAGTGAATCTCCTTATTTTCCGAATGAGAAAATAATTTACCAGAATAGGTAGATGACAACGGTTGTAGTGTCGCTTGCTCATCAAGAAGTCGTTCGAATGGAATTGCTCCTGTTGTAGCATGTACTCGTTGATTAGCAATTTCATTTAACCATTTTAAAACATGCATATTGGCTGTCTCTTTATCTAAACTTAAGCCAAGCGCTTTCAATTGACCAACTAAAGGAAAATAAAAACTGTATTTTAAATAATGAATAAAGCGTTCGACTTTACCTTTTGTTTGTGCCCGATAAGGTTGACACACTTTAGGACGAAATCCAGTATGTTTTGCAAAATCCCAAAAACCAGCTTGAAATCGATGTTGGCTTGGGCCATATCCATTTCGTTCAATAATGACTGTTTTCATATTGTCATATAGGATCGTATAAGGAACTCCACCAAAATATTCGAATGCATTTTTATGACATGCAATAAATGTTTCCAAGGTTTCATCGCTGACAAACTCTACATAAGACGCTCTGGAATATCCCATGGTTGCAATAAAAGCACTTAATCTATCCTTTCCTCTTCGGAATTGAGCCCAATCCACCTGCATCTGCTGTCCAGGCTCTGTTTCAAATCGAACAATAACCTCTTCATTTCTTGACCTTAAAGTATGCATATAGGCTCTTAACTGGGAGCTGCATCCATCATAACCAAACGATTTAATCTCTCGATAAATCACAGTAGCTGGTACCCAATGCGGTGTTGCATCTTTTAATCTTTTTTGAATATATGCTTTATAGGGGTCAAGCTTTAATGGTTTTTTATCACGTCTTTTGTAATAAGGCTCTGAACCACTTTTAAGATATTTTCGAACAGTATTTATCGACATCCCCAATTTTCTAGCAATCCCTTTTTTACTGTATCCCCGCTTGTACAAAATATGAATCATTCTTGACTCCTCTAATTGAATCATTCCCTCCTCCAGAATTTATTATCCTGAAGAAAACTATAGTAGGGGGATCAATTTTCAGGCAGCAAAGGGGATCAGTTTATAGTCAGCAATGACATCTGACCACCAAAGACCATTACAAACTCTTATAAATCAAGGGATTAAAGGGCTTCACTACTCAAGAACTAACAGAATTATAAAACAACATTATATGGGTCTTTCCCGGCTCTTTGTTGGGGTAGAGCCCATAAATCCAGGCAGTACGCCTAATTTGATGGTCTGTTTCCCATGCTTTATTGGTTCTCGGATTATGAAAGACATGCTTACCTTTCTTAAAAGTAAACTCCTTCTGTGCTATTAATGTCTCGATAGCTGGTTCAAGCAGCATTACTTC</t>
  </si>
  <si>
    <t>MESSQLLSPIGIDLGGKFTGVCLSHLESFAELPNHANTKYSVILMDHNNFQLSQAQRRITRHRVRNKKRNQFVKRVALQLFQHMLSRELNVKEEIALCHYLNNRGYTYVDTDLDEYLKDETTVNLLKELLPPESEHNFIDWLLQKMQSSKFREILGSRVEEKKDDKELKNAVKNIKNFITGFEKNSVEGHRHRKVYFENIKSDITNDNQLDGIKKKIPSVCLSNLLGHLSNLQWKNLHRYLAKNPKQFDEQTFGNEFLRMLKNFKHLKGSQESLAVRDLIQQLEQSKDYISILEKTPPEITIPPYEARTNTGMEKDQSLLLNPEKLNNLYPKWRNLIPGIIDAHPFLEKDLEHTKLRDRKRLISPSKQDEKRDSYILQRYLDLNKKIDKFKIKKQLSFLGQGKQLPANLIETHKEMETHFSSSLVSALIQIASAYNKEREDAAQGIWFDNAFSLCELSNINPPRKQKILPLLVGAILSEDFINNKDKWAKFKSFWNTHKIGRTLLKYKCKEIEEARKNSGNAFKIDYEEALNHPEHSNNKALTKIIQTIPDIIQAIQSHLGHNDSQALIYNNPFSLSQLYTILETKRDGFHKNCVAVTCENYWRSQKTEIDPEISYASRLPADSVRPFDGVLARMMQRLAYEIAMAKWEQIKHIPDNSSLLIPIYLEQNRFEFEESFKKIKGISRDKTLEQAIEKQNIRWEEKFQRIINASMNVCPYKGTLIGGQGEIDHIYPRSLSKKHFGTIFNSEANLIYCSSQGNREKKEEHYLLEHLSPIYLKHQFGTDNVSDIKNFISQNVANIKKYISFHLLTPEQQKAARHALFLDYDDEAFKTVTKFLMSQQKARVNGTQKFLGKQIMEFLSTLADSKQLQLEFSIKQINAEEVHNHRELLSKQEPKLAKSQQQSFPSHAIDATLTMGIGLKEFPQFSQELDNSWFINHLMPDEVHLNPVQSKEKYNKPNISSIPLFKDSLYAERFIPVWVKGETFAIGFSEKDLFEIKPSNKEKLFTLLKTYSTKNPGESLQELQAISKAKWLYFPINKTLALEFLHHYFHKETVTPDDTTVCHFINSLRYYTKKESITVKILKESMPVLSVRFESSKKNVLGTFKHTIALPATKDWERLFNHPNFLALKANPNPNPKEFNEFIKKYFLSENNPNSDIPNNDHTIKPQKHKTVRKVFSLPVIPGNAGTMMRIRRKDNKGQPLYQLQTIDDTPSMGIQINEGKLVKQEVLMDAYKTRNLSTIDGINNSERQAYAAFDNWLTLPVSTFKPEIIKLEMKPHSKTRRYIRITQSLADFIKTIDEALMIKPSDSIDDPLNMPNEIVCKNKLFGNELKPRDGKMKIVSTGKTVTYEFESDSTPQWIQKLYVTQLKKHP</t>
  </si>
  <si>
    <t>1797328.SAMN04313835.A2X14_06785</t>
  </si>
  <si>
    <t>MIKLNNMKKILGLDLGTNSIGWAVVETEDNKKFELLDKGVRIFQEGVKIEKGIESSKAAERTGYRSARRIKFRRRLRKIETLKVLIENNMCPLSMDELIVWKENKNNYPKNKIFYNWLKTKDPKEGTNGTYINPYYFRTEAIKRKLENTNDVGRALYHLAQRRGFKSNRLESTDEKSRGIVKTEINKLSSELNGRYLGEYFYELYLKGEKIRKRHISREEHYLNEFKKICEVQNFNKELAEKLERAIFYQRPLKSQKGLVGKCTLQNNKHRCPISRPEFEEFRMWQFINSIKYKNSDGKFDFLNKEQRENIIPAFVSNKNATFEFSKIEKILNKGVHIYQFNYKSNHTIGSNQTMINFMDVFDIDRKLTNAWLLCVNKIYELYTAKTKKDGSLKSKSEVITDVWHVLFTFDNEENLKEFARNKLLLDESSAQKFSKINLKQDYSQLSLKAINKILPYLQEGLIYSYAVFIANIENVIGKSIWNIKENQQIIRTSIKKIIDNHKTELDINTITNSLINDFKVNYNNAHKEYKVDDIDLKNIREKIIKYYGNKTWNCLPEDEKLYVKEKVEKLYEKQLKSGKRGIFIEKIRLDDRIENFLKDNFDSSELNLKKLYHPSDVSVYKSVKITDLGLRLLGSPMIPSIKNPMAMRAMHQLRKLINHLIIEGVIDDSTIINVEMSRELNDANMRKAIERYQRQRATENEEFKTKIKELYKKECGTDFEPNNDDIMKYRLWEEQNHKCLYTGKSIGICDFIGSNPAFEIEHTIPRSLSYDNSLENKTLCEKEFNQQVKKNRIPFELSNYKEIISRINNWEIKAEELFKQIQKVKIQSRMAATKEIKDNAIQRKHLLQMEFNYWNGKLSRFTREDVPEGFKNSQLVDIGIITKYARAYLKTVFNNVNTVKGSTVAEFRNIWGLQEYFEKKDRSNHIHHCIDAITIACLTKDKYDFLAHLYHLDEQNNRDAVHRAMIKSKPWENFVQDVKEIENQILVSHYTPDNLPKQSKKILRKRGKIQKNENGDLIYEKGDAVRGSLHKESFYGAIKREIINKKGETEEKVLYVKRKPLEFSDLGFKTISELENIVDDAVRDKVLNAVKDKGLKQALNEPIWMNEEKQIPIKKVRCYTPSVTNPINLKKHRDKSKHEYKQSYHVTNDGNYLMVIYEGKDSQEKVKRDYEIVSNLQAGEYFKQSVHGVLKAQGINNLEGLIPKFKESGKNILPLKYILKTGTMVIFWENYPEEIWDIDKNQLYKRLFKVTQFESDGRIQARFHQIAKPDNELTKVSELDFSNIAEKIRLSKGNLNMLVNGYDFKINVLGHIEKLS</t>
  </si>
  <si>
    <t>1423764.SAMN02369455.FC95_GL001315</t>
  </si>
  <si>
    <t>GCF_001436175.1</t>
  </si>
  <si>
    <t>Lentilactobacillus kefiri DSM 20587 = JCM 5818 strain DSM 20587</t>
  </si>
  <si>
    <t>MGEDGKPVRVKGKTAIGARLFQEGHVAADRRMFRTTRRRLNRRKWRLKLLDEIFDPYITPVDSTFFARLKQSNLSPKDSRKEFKGSMLFPDLTDKQYHEDYPTIYHLRRALMTEDKKFDIRMVYLAIHHIVKYRGNFLNSATVDTFKASKVDFKKSFNQLNELYSAINPEDAFQVDMNKSDETGRLFLDSSIRKFDKQKQISKLIPVVVEDKEAKKLNGKIALEITKAILGYKSKLNVVTQTEPEDPKKWAVKFDDEDIDSKLNDILPEMDENQQSIVEIIQDLYSQVTLNQIVPNGMSLSDSMIKKYNDHHEHLKLYKKLIDNISDTKKRSALKTAYDKYVGDDGKTIEQDEFYSNVKKNLDDSDLSKQIADLIEAEKFMPKQRTSQNGVIPHQLHQRELDEIIEHQSKYYPWFAEANPNKHDLHLAKYKIEELVAFRIPYYVGPMITPEDQEKSSQTIFAWMKRKEPGQITPWNFDEKVDRMESANRFIKRMTTKDTYLIGEDVLPDQSLLYEKFKVLNELNMVRVNDHPLKVSEKQAIYRDLFENQKRISVKNLQNYVKSKSGLPTGPKISGLSDPDHFNSSLGTYNDFKKMFGDKVDDPDLQDDFEKMIEWSTIFEDKKILRAKLDEVAWLSDTQKNEFKEIRYQGWGRLSKKLLTGIVDGNGQRIIDELWNTNKNFMQIQSDDSFAKRIHEANANQMKATDVEDVLADAYTSPQNKKAIRQVVKVVDDIQKAMGGVAPKFISIEFTRSEDRNPRRTISRQRQLENTLKDTAQALVKSINPDILSELDNASKSKKGLTDRLYLYFTQLGKDMYTGKPINIDEISNYDIDHIFPQAFIKDDSLNNRVLVSKAGNNGKSANVPLKLFGAKMGGYWKQLADAGLIGQRKLKNLQTNPDTISKFAMHGFIRRQLVETSQVIKLVANILGDKYRNDDTKIIEITARMNHQMRDEFGFIKNREINDYHHAFDAYLTAFLGHYLYHRYIKLRPYFVYGDFKKFREDKVTMRNFNFLHDLTDDKQERIADTETGEVIWDRKRSIQQLRDVYHYKFMLISQEVFSLNKEMFKQKLFPATLAKKSKLIQIKKDKPVDIYGGYSNNTDAYLTVVKLKGSKEDKYKIVGVPMRALDNLKHAEKESPQSYTAELRKALEPQFTKIKKNRKTGEVSKVVTNFDIVLGRLFYRQMVIDGSEKSLIASSVYQYNAKQLVLSDQAIRTISDQEGIDEFELSSQYDKVYDEIVQKVEKLLPIFQHRHFQERLNNGKSLFVNLPVHDVYEGNKLEQVGKKHIINSILGGIHANADRPDIDLFGIKNLGQFSSTSGINLSSDAIICYQSPTGLFERRVVLKDL</t>
  </si>
  <si>
    <t>883114.SAMN02596728.HMPREF9709_01569</t>
  </si>
  <si>
    <t>GCF_000245755.1</t>
  </si>
  <si>
    <t>Helcococcus kunzii ATCC 51366 supercont1.1| whole genome shotgun</t>
  </si>
  <si>
    <t>ATAATACATTTTGTTTTCTTTAGTAATAATTAATTTCCCATTTGAATCTATTAGTTTAATAGATTCAGCATCATTTAATAAAGTTAAACATTTTTTTATCTCTAAATTTAAGCATTCATTAAAATTCATATAAAAATCTCCTTTACTATAACTATGACATATTTTTTTTTTTGCACTGTCATTATTGTTACGACAATTTAACAATTTTATAGTGAAAATATTGAATGTAGTTTGCAATTGGAACTTATTTTTAAAATATCATTTTTAGTACCAAATTTTTCAATCCATTTTGGTACTGAATTTTAAATAATTAATTTTAGTACCATTACTTTACGAGAAAATATGGTACTAACACAGCATTTATTAAATTTAGTTCCATTTTCACTTAAAATTTTTGGTACTATATTTTAAATTTTTAAATTTAGTTCCATTTTGACCATAAATTTTTGGTACTAAATCTTGAATTTTAAAATTCAGTTCCATTCCTCCCCCTCAACCTACAGTTGTATCGAAAACCAACCCACAGTAGAATTATTTTATCTATTTCAACCCTCAATATGTTCCATTTTGAAAATTTATGTTATAAAATACAGATAAATAATGAAATCGCAATGACTTTATAATAAATATTATGGATGGCGTATGTATAATTTAGGAGCAAAGATAGCAGAACTAAGAAAAGAAAAGGCAATGACACAAAATGATTTGGCAGATGCGCTTGGGGTCTCTTCTCAGGCGGTTTCTAAATGGAAAATTGGGGCATCTTATCCGGATATTTCTTTAATTCCGAAGATTTCAAAATTATTGGAAACGAGTGCGGATTATTTGTTAAACGATGAATTGGAGCCGGCAGTTAAGTTGCAAAATATTCCAGAGAAAAAAGATACGGTAAATTTGTACTTGTCGAAATCGATGAAGTTGGCGGAGATAAAGTTAAGATTACAATTTAAGACTATAAAAATCCTAGGAATAGATATCTATCTTCCCAGGATTTTTTTATGTTAAATATGTTAAAATTACTTTCCATTCCTCTATCAAGTCATCCATTCTATACCTTGCATTTGCTGGACTTGTTGAAGGTAATTTTATAGCTTTCATGTCGAATTTCTTCTCTTGGTACTTTCTATAATATTTAAAGGAAGTTGTCCCATTACAAAAGACTTGTTTTATATCTGCTTTTTCAAAAATTTCCTCTAAATGTGATGGAAAGACATTTTTAATGCTAGCGTCACTTGAACCAACAATATCACATTGATAAATTGAATCAAACATTGCAGTTTTATGTTTTAGTAGGAATGCTCTTCTTTCCTCAATATCTTCCGAAAGTTTTACATTAAATAAATTTTCCATTAGCGGCCAAAACCTATTTTGCGGATGACCATAGAAAAATCCATATTCTCTAGTTTTTATTGATGGAAATGATCCTAATATGAGAATTTTTGAATCCTTATCAAACAGAGGTTTTAATGGATGAATAATTGTATTATAGGTATTTGTTAATCCTTTCATATCGCCTCCTTTTTATATACTTACCCTTAGAGGGAAAATATAAAATGATTTTTAGGAGATGAATAGGAAAGGTCCTTTATTCGTTTAATCTTAAACCATATCGATCATATAGTTTATTTATAATCACTCCTAATAACACACCGAGCAACATTCCCACAAAAATATCGGTTGGAAAATGCACAAATAAATATGCTCTTGAGAATGAAATCAATGTGGCTAATAAAAATGAAAAGTACCCCAACTTTTTATTGTCTAAAAATATAATAGTGGCTGCAGCAAATGAGGAGAATGTGTGTCCTGATGGAAATGAGTAGCCAACAGGTTTTGTGATAATTACTTTTATTGTTTCATCCACCCAGAATGGTCGTAGTCTTGAAAAAATGTTTTTGAAAATCAAATTGCCTAATATCGCCACAACTATAAGACCTAGTATTATCTTGATTCCTGTATTTCTTCTTTTTTTAATCAATAGGAAGATGATTGAAATTGCAATCCAAACAACAGCCATATCACCTATTGAAGTAAAAAACACCATTAATTTATCCATAAAAGAACTTTTGAAGTTTTCTTGTATAAATTTTAATATTGCAAAATCGAATTTGTTAATTATTGTTGGCATAATTTTTACCTTTCTTCTCGAATTGATTTTAATTATATCATGAAAATATGCATAAAAAATGTAATTATTTTTAGAAAATCTTGATAATTCGCTATTATTTAATAATTTTTTAACTATTATTTAATTATTATTTGTTATATTTAAGATGAGGAAAATATCTATTAAGAGAAAGAGGTAAAACATGCCAATATTAGAAGTAAAAAATTTAGTTAAAACTTATGGAAAAGGCGAAAATAAAATATATGCTGTTAATAATGTAAGTTTTTCAGTAGAAAAAGGTGAATTTGTAGCTATAGTGGGAGCATCAGGTTCGGGAAAATCCACGTTGTTACATATTATTGGTGGCGTTGACAATAAAGATGCCGGCACAATTATTGTAAATAGAAAAGATATTTCAAATTTTTCTGAGGATGACTTAGCCATTTATAGAAGAAGAGAAGTAGGAATTGTTTATCAATTCTATAATTTACTGCCAACATTAACCATTAAGGAGAATATTGAAATTCCTTATCGTTTGGATGGCAAGAAATTAAATGAAGAAAAATTAAATAACATGTTAAACATATTGGGATTAAGCCATCGACGTGACAATTTGCCAAATCAATTGTCGGGTGGTGAACAACAAAGGACTTCAATTGGTAGAGCATTGATAAACACACCAAGCATATTGCTTGCTGACGAGCCTACCGGTAATCTTGACTCAAAAAATAGCCAAGAAATAATTAAACTACTAAAAGACTATAACGAAAAATACAATCAAACAATTATTTTAGTAACACACGATCCAAATGTTGCCGATGCCGCTGACAGGGTAATACAAATGAGTGATGGTAAGATAGTCAGTGATTCAAGGAGATATTAATGAATTTACTTAGAGAACTCACAATAAAAAATCTAAAAATAAATAAAAGACGCTCGATAATTACCACAATCGGGATAATTTTATCTGTAGCCTTAATGGTCACCGTCACAACAATGGTTTCCAGCTTAAAAGCAACCATGCGTAATGCCATAATTTCAGAAAATGGGAATTATCATATTAAAATAATTAACGGAAATGATTATGTAGATAAAATAAAAAATAATAAAGATGTTGATTCCTATTTTATAAATCATGAGCTAGGATATGCAAATATCAATAGCAAAGAGGACTATAAACCATATTTGAAAGTTATCGCTATGGATAAGGACAATTTTTCCAAAAATGAGCTTAAGATTATTAAAGGAAAATTTCCTGAAAATTCGAATGAAATTGTAGTTGGGGAAAACATTAAAACCGTATCAAAAGTTGATCTGGCTATAGGTCAAAAATTGAATTTAGCCGTTTCAGATAGGGTTACAAAAGAAGGTGAAGCTGCCACAGAATACATTCCAGAGATGGAACATCTACAAGAAAAGTTCAAAAAGGAATATACCGTAGTTGGGATAATAAAAAGAGCTAATCGAGGTATGGAAGATTACACAGATCCAGGTGTTTCCGCTATAACTTTACCGGATAGTGAGAATGTACAACATTCCAAACAAAATATATTTTACAGAATAAAGAGTAATGTAAATATTGAAGAACATTTACATGAAAACTACGGTGATGACACTTCAAACCTAGTCATCAACTACAGGTTGATGCAAACTGAAGGCTTTGAGACTGATGATGATATAGTAAATATGCTTTATATACTTTCAGTAATTTTGCTTGTAATCATTTTATTAACTTCAATTGTGGTTATAAAAAATTCATTCTCCATTTCAATTGTTGAAAAAACAAAACAATATGGCATATTAAAAAGCCTTGGCGCTTCAAATTCTCAAATAAAACGAGACATCTATTTCGAAGGATTTGTTTTAGGTTCTATCGGCATCATTCTAGGAATAGCATTAGGAATTATTGTAAATAAAATACTAATCGTTGTAATGAATACATATCTTAAAGATATACTTCAAGATATAAAATTCGTATCTTCAATTTCCATTTTAGGAATAGTTATTGCAGCAGTCACAAGTATGCTTTCAATATTCATTTCACTATTCCTAATAGCGAGAAGAGTACGTAAATTCTCAGCAATAGAGTCTATACGTTCAACCAAAGATATAGTAATAAAGAGAAAAATAAAAACACCTAAGTTTATCGAATCCTTATTTGGTGTTTCAGGGCTAATTTCTCACAAAAACTTTAAGAGAGATAAGAAAAGATATAGGACGACTACAATCTCCATTACTCTGATCGTAATCATCTTTATTGGACTTTTCTCTGCCACATCCTATTTAAGAAAAACTTTAGATATCGAATTTGGCAGTGTAAACTTCAATATTGAACATACAACATTCTCTTCTAACAAAAATCAACTAGATAAAGATGTTGAAATAAGTAAAAAAATAGTTAATGAAGTGTTAGAAGATGAAAAATCCCTAATGACAAAAAGCACGGCTGTATTAATTGATAGCAAATATTTAGACGACAATATTCAAAGTAGCTATGAAAAAGAAGGCACTTACGCAAGACTAAACCTGCTTGATGATGCTACTTTTGATAAATTGCTTAAGGAAAATAATCTTGGAAAAGAAAATACTCATCTAGTAATAAATAAGCATAAAATGGAAGATGAAAACAATAAAACTACTGAATTCAAGACATTTAAAGACTTAAATATTGACATTCACTTAAATGATAATTTAGTAGAAGAACTTTACGGTGAAAATGATGAAAACTCAAGTTTAGATACCTTCAAAAAAGAAAAAGTAAATATTAAATTAGCGGAAATTAATGAACCGGTAATGGGATTCCAAAAATATAATACAAATTATGAAATTAACATATTTGCAAGAGAATCAGATTATGCAAAAAAGGTATTTATAGACAGATTTTCACTATTCATCCAATCAAACGATGATAGAAAAACACAGGATAATATAGAAAAATTTGTCGAAAGTGAAGACACTACATTCTATATCAACAACATCACCGAACTAATTAGACGTATAAATAACGCAATATTTATACTAAATATCTTCAGTTATGGATTTATAATTGTAATTTCACTGATTGCTCTAACAAGCACATTCAACACGATTACAAGCAATATGATACTTAGAAAGAGAGAATTCGCAACACTTAGATCAATTGGTATCACCAATAAAGACATCAAAAACATGATTAAACTAGAAAGCATCTTTTTAGGATTAAAATCATTAATCTTTGGAATACCAATAGGACTGGCAATCTCCTATCTAATCTACACCGTTATTAAAAACAATGTAGTATTCGAATACTATTTACCAATCACTTCAATTGCACTTTCAATCATTATAGTCTTTTCAATTCTATATATGATTATGAGCTTTGCAGTTAGCAAGGTGGATAAGCTGAATATTGTAGAAACGATAAAGAATGAGAATGTTTAAGAAAAATTAAAAATAGTGTTAAGAAAGACGACACTTTGAGAGAGTGCTGCTGCTTAACACTATTTTTTTTAATATTAATCTATTATCTCTAATTGAAACTTTTGAGCTTCTGCTATACTTTTTATTTCTTCTAGTACTGGTGTTTTTTTACTAATAATTACCTTGAAGCCTGAAATATTTTGACCAAATGGTCCTAAGTCTCCTATTTTTTCCAAAGTCGATGGCAATTTTATTTCTTTTGCTCCGACTTGTCCAAATGCTAAATCGCCAATGTATTTTATCCCTTCATTTAATACTATTTCTTTTAAATTTTCATCACCAATAAAAGCAAATGAAAAATCACAATTATTCAATATTTATTTTATGTTGAATCATATCATCTCTTTTAATAAAATAATATCCATTCTCAGCTGTCCATTCTACATAAATTAAATCTTCCAATTTCAAATTTAATTTATTTATTTCATGCATCAAATCATCTTCCGTTAAATGAATAGATTTTAGTGTATTTTGATTGATCTTACTGTCATCAACTAATAAATAAGATAATTCTTTATCATCGTCATCTTTTTTGATTAAAGTAGTATTTCCACTATTCTCTAAAATCAGCGTGTTCGCGTTATATAAAGAAAAACATTCATGATTTCTAAGCATTTGTCTAAGTTGTTGCATCTCAATTTTATTTCTCTTCATAGTTGGATAAACTAACTTTCCCTCAAAAATGATCACACTCGGTTTTCCCTGCAAAATACGGCTTAACAACTGAGAATTGCTCATGATAACTTCAAAAATATAAATAACAAAGGCCCATACAAATAAAGCAAACAAAATCTCTTTAATTCCTACTTTGTCTTCATAAATAGCTTCTTCTAGTATTCCGCCCAAAACAATAGTATAAGCCAAATCAAGTGGTGTCATCTTAGATAAAGACTTCTTCCCTACTATCCTTACAACTACTAATAACGCTAAATATCCGATGATTAATTTTATTAAAATACTCTGAAACATAGAAATTCTCCTAAAAGATTAAAGTTTATTTAGCTAATTTATACCCAGAAAAAGGATTGATATAATATTAGATTATAAGAATATAAGAAACGAAATAATAAAATCTTAGACATGAGTTTGTATTTTTATTATATGTTTATTTTAAATAGAATTATTTAGAGATATTATTTTATTCTATTTCAATTATAGTTGTAGATATTTTAAGAGATAATTAAATTTACTAATACCAATATGGGATTACATCATTCTCAAACAATAGAATCATATTGAAATGCAGTTACGATTTTACTTAGTATGATATAATTAACAAAACATGTTATGTAAAATCATTTATTGATACCAATATGAAATTACATCATTCTCAAACTAT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ATATTTGTGTAATATTAAATGTAATAAAAATATCTGAATTTAATATCATCAAATAAAGATCAAGATATGAAATCAATTGTTCTATAAAACTATCATAATCTTCAATAATTTCTAATTTCAAACATTTAGCTAAATAATTAAAGTCAAATTCTTCGCTAATTTTTAAAGGATAGTCGGATTCAAAAATCAAATCATTCATATATTGTTGAATATTTTGATTAATAGACATTGTCTTAGCATAATTAAATTCATCTTTAGACATACTTGTAAGATCTTTAATAATTTTTGAAAGTAGTTTACTCTTATTTATTTCAGGATTTAAAGTATTTTTTATTATTTCAAAATTAGTAATTAATTTATCATCTTTTATTATTGTAAGATAATCATAATTTTCTAATCTATCAACAACTTGTCTATATTCATTAATGTTTTCGATTGTAATATTGTAAACCTCTCCGTATTCTAATAAGTACGGCTCATTTAATAAATCATACACTAAATTCATAAGAATAACACTTCCTTATCCGAATCTATAAGATCCGTTTTTTTACTACCACAAATAAATTCCATAGATTGATATTGTTTTTCTGTAATAACAATTAATTGTACCAATCCCGATTCTGGCTTATTCTTGACTATCTTATCTCTAATAGTTGATGCATTTGTTTGATTTAATGTTAATTTGCAATATACTGACTCTTGCATCATCATAAAACCTTCTTTCAATAGAAATTTCCTAAATCTTCTATACTCTTTTTTATCTTGTAATGTTTCTGTAGGTAAATCAAAAAATACTAATACTCTCATATATCTATAACTCATAATTTATCAACTTAATTAAATTTATGTTTCCTTTCTCTAAAGCCTCAAATATACTTCTACAATATACGCTAACCGCATTTAATAAAGTATACTTTCGTCCATCAACTTCATATTCTTTTTCAAATAATTTAAATAAATGATTTTTTTCCTCTCTACCAAATTCTGTTGGATTTATCTCTATTACAACATTATCAATCATTGGTCTTAAAGGTTCCATTAAATCACTTGCTAGATTAAAATAGTTAAACTGATTATCATGAAATATCCCAATTTGTGTAATATATCCTGACGAAGTTATTTCTCTAGTAAATATTGAAAGAAGAATTGAATAACCAAAATTAAGCATAGCATTTATTGGGTCATCAGCTCCTCTCGAGAAACTTTTACCAAATAAACTATAAAAATAAACCTTAGCAGCATGCCCTTCTCGATTAGTAGAATCTCCAAGTTTAATATCTTCCATGTATTGATTTAACATTTCTGAAGAATCAACACCAAGATAATATAGGATTTCAGATTGTCTTCTAATTTTTTCTTTTATGATTTCCGACCAAACTTTTTGTTTATTTATTTCTGTCCAATTTATTTGTTTTCTCACCATTTTAGCAGAGTTATGTTTATTATAGTAATTCACAACTTCACCCACTGGATTATGATCAGAACCACAAAAAATTATCTTTATTTTTTCTTCAATTAATTTTTCTATAAGAGCAGTTGTTATTGAAATATTTACCGAATCAATTATTAATATCGAAATCTCAGAAATATGTACTTTTGAAATCTCATCTTTTCTAATAACAAGATTATTTAATTTCAGATCGAGCTTTGCTCGACCTGAAATTATAACAGTTCTCCATCCCATCAGATTATCCTTCTCCTACTTTCATATATACCTGTTATTGATTTAGAAATAAATATTACTTCATTTAAATTACTTATTTTTTTCGGAATAAGTACTTTTCCCGCATACTTACTACCTGAAATAACTGTTAAATCTACTGGAGATACATATTTTGTAGTTAACGGAATTAAATTTACTAATAATTGTAATAATTTTTCAGTTTCATAATCTGCAAAATTTATTTCTATATTCGGTAAATTCCTTCTTTTTATAAATGGTTTTAATTTAAATTTTTCCAATATAATTTGAATATATTTAATTATATTTTCTCTCTCAGATTCAATATCACCGTTATATTTTTCTAACTCAATTTTTTCATTTATATTTAGAATTTTCTTAATATCCGTAGTTTGGGTATGATTCCAATACAAATATTCATTTGTCTCAAGACTTAATCTATTTTCTGTCTTTCCACTTATCAAATACTTGAATCCATCAACAATTATCTCACTCTTATAATTTAATTTTTTAACTATTATTTTCGGATCAACTAATTTCATTTCGTTAGTACAAAAATCCAATAGTCCATTTTCTTCCACATAAGATTTCATATATATTGGTAAACTTTCTATAGTTTTCACTCTCTTATTTTTCTCCGTATGTTCAACTATGAAGAAATAAGCCCCAGATATACCTCTATAACCTCCATATTTAGAAATATCTTGTAATCTTTCATCTCCTTTAATTGGAACGTATGAAGTTTTTTCTTTATAGTCTTGCTTACCAATTATATTTTGATCAAAAAGTTGTCCCGTTTGTTCAAAATTCTCTACACTAAATAATACTGAAGGTTTATTAAGTGTTTTTATTATTCTTTTCTTTCCTTCAGCACAATTCCAAATTTCGTTCCCTCTTAAATCTTTTTGATTTTTAGTAAAAATGTTATTCAATGTATATTTTTCTCTATTCTTCTTAACAAAATTATAGGGATTAGATGTAAATTTTTTACTCCAAACATCACCTACAATAATATTTAAAAAAGCATCATGAGCATGATTAAGATCGTTTATTTCTCTACATTTTAATACCTCAAAATCTCTTCTTAATTCACTTACTAATCCAGCCTTTACCGTAACAATTTTAGAATCTGTATAATAGTTTTCAAATAAATCTTTTACAACTTTTGTTGTTTGTCTCGTTTCAACAAGTTGTCTTTCAATAAATTCAGAAAGTTCTTTATCGCTCAGTGGATTAATTCTCGTTAACCTATTATATTTTTCTTCCGTAATTAATCCTTTTTTCTTTAATGCATACCATAAATGTCTTACATTTTCTCTAGATTTTATTACTTCTGGTACAGGATAATTATCCTTCTTTTCATATTGATTAGAATTTCTTGTAACAAGCACTAAATTTTTATGAATTGAATCATCTTTTTTCATTTTTCTCGGAATTATATGATCCAAATCATACAATTCTTTGTCATACAATCTTTCAATATCAATAATTTCACCAGTATACATACATCTTCCCATTTGTGTATAATAAAGGTATAATGCTCTATTTCTAAAATCAGCTTCTGTTTTATCTTCAATTCTATTTAGCCACTCTTTACCTTCTTTACCAAGATTTTTATAGAGTTCAATTAATTTATTCTTTCTAGAATCTTTTACTTCAGGTTTTTCTTCCTTACCCCTTGCCATTTCAATAAAAATTTTCTTTGGTTGTTTTCCTAAAACTTTTATTAATTCGTCATTTATATTTAATACTTGCCAGATCATTTTCTTAACGGCAGGGGATACATATAAATCATCAACTATTTGCTTACTCAATTTATTAGGAATGTATTTCTTCTTTATTTCAGATATTTCTTCAGAAAAAGTATATCTATTACTCATTAGTTCCATAAAGTTTTCGTTAGTTTCTCTCAAGAATCCAATAATAGTATTAATCTCTCCAGTTTCTTTTTCAGTACCTTCAATACCTACTAAAAGTTTTCTAGAAAATCTTGCCCAATCCTTAAATTTTAGATTTACTATTTTATTTATCTGTTTCTTTTCTAAATTAGGATATTTATTTGATATTTTTTCAGTCAGTAATTTAACATTACCCACATGAATTGTAATTTGCTCAATTAAATCTTCGACCATATTATTATCAAAATTATCATCTAATATTTCGGCAAAATCTATATAAGATGACATATTTGCCTTAATTCCATCAGATAATCCAGAAAATTCAACTTTAGAATCAACATAATTATTTATTATTAGGAAATTTCTAATCTTCTTTAATGTAACTTTTCTCTCTTTTTTATATATATTTTCAACTATCTCTTTCTTTATTTTTGGATTTAATTTATCTCCATTAACTCTTAAATTATTAAGCTCATTTAGTACCATATATTCTGAGTAAAGTAGAGATGATTTTGGTAAAACTTTTTCTCCAGGAATATATGAACATTCATTTATCATTCTTTTAATAAATTCTTCTTCGCAAGCATGTTCATCAACTATTTTAGAAAAATTCCATGGTCTAATATTTTCATTTTCAAAACCTTCATTTTTTACAATCCAAGTATTAGAATTTACTTTATCTTTATGATAATCATTTAATGGTCCAACATAATAAGGGATTCTAAAATTAAAAATCATTTTAATTTTATCTATCTTACTTACACCATCAGAAATTTCTTTGAAACTTGGATAATTTTTTTCAAGATTTTCTAATATTTTATCTAATTCTAATTCATGAACTTGATGAGGAATAACTGAATTAGTGGAAACAATTTGTTTTAATAAAAATCCTCCTTTTTCAATTTTATCGATTAATTCAATATATAGAGGATCCTCTTTATCACAAATTTTATCTAAAGTTGATTTTATATTTTTAGAAAATGTATCATAATCACATTTTTTTACCGGTACATTTTTTTTATTTTTTTTATAATACCCTAAATACGCTACATATCCTTTTTTGAAATTCTCATCTCTAAATATTTGATAATATATTTTTCCATTTTTATCATATTTTTTTATAAGTTGTTTTAATTTTCTCAGATCCTCTTTATGATTCTTATATCTTTCAACTTGAGCATAAGATAAGTATTTTTTTCCCTTTAAAACTTCCTGTAAAATTATATAGTCATAAATAGATTTTAAGCTAGAGATTAGCTCAAATCTATAATCCAATAATTGACTAAAATATTCTAAATTTTCTTCATATTTTTCACTTGTTAAATAGAAATCTTCTTTATTATCTTCTTTAATTTTTTCTAAAATTTCTTCATCATCAAAAATACCATTGACTTTTGATTTGCCGGAAATGAGAAGATTAAATATATTTATTATCTTTTTACTATCTTCTATAGAATCAGTTTCTTTTACTAAATCTTTAATTAAATTTTTCTTTTCAGTCTTTTTTAAGCTATAATCTGAAACAATTTTTATTGCTTTATCATAAAATTCTGTTTCAATTTCTGTATCTAGTTCTTCATTAATTAGATTTTGTATACATTCCTTAAAAGGAGTTATATCTTCAACATTAGATAGTTTTCCATCTATTAAAAAATGTCCTCTTCTTTTCATCATTTGGTTAATAGCTAAGAAATATAATCTAATATCTTCCTTGTCATCACTTTCTATTAAAGCTTTTCTTAAGTGAAAAATTGTAGGAAATTTTTCATAGTAATCTTTATCTGTAAAATTTTCATCATTAAATAACGAATATTTTCCTTCTATTTTTTTATCTTCTAACCAATATTTACTTTCATCTAGCCTCAAAAAAAAGTCCTTATCGATAGCATTTATTTCTTCTTCAAATAATTCCCTTAATAATTGTTTTCTTAAACTTTTTCTTATAGTCCTTCTTCTACTAGATCTATGACCACGCCTTTCAGTAGCAGGTTGAGCTTCCTTAAAAAGTCTTACTCCCCATAAATCTTTTCCTTTTTTTCTTAGTAAATTGTAGTTTTCATCCGTAACAGCCCATCCTACTGAATTAGTTCCTATATCTAATCCTAAATAATAGTCTTGCATAATGCCTCCAAAAAAAAATAATAATTTGACAATTTTATAAATTTGTGTAACAATATAAGTAATCTCAATTAATACCTATATGAGATTACATCATGAGTTCAAATAAAAATTTATTCAAATTGCCCTAAAGGGTTCACATTGGTGATAAAAAACAAATCTTCGGATTTGTTTTTTTTATTCCCTAATAATTTCTATCCAATTCACTCTCGTCATAAAATTCAGCATAGCCTTTATCTATAGGCTTAACTAAATACTCATCTATCTTTCTATCATATTCTTGTATCATGCCAACTTGTCCACGCCATCTAATCATTACCATTTCGCCAACATCAAATTTTGGCTTACCATCAATTTTTTCATAACTAAAAATTCCCATATTTACTTCCTTTCATTTTTGATTTACAAATCATTATAATATCTTTCAGTTATGAAAACGAAATTATAATGAGTCATTAATATATTTTTTATTATTATACAACAAATTTAGTATATTGTCTATATTACTATCGTTTAAACATATTTAAATTTGTAAAATCACTGTGATAATACATAGTCATAATTTATGAAATCAGTAACATTTTATATTCTTAAAAAAGTCTAAATAATATTTTTTTATTTTACATTAATGCTTGTAAGTATTTAATAACATAATAATAATAAAAAACTGTTACAAAATAACTTAAAAGTTAAATTGCAACAGTCCTTTTAATTTTTTTATTATACTAAATAAATAGTTAAATAAATTACGTCTAATATTTATTTTGCTTTTTCTAACGCTTCTTTTACGGCGGAAATTATTCCATTAGATGTAACAGTAGCACCTCCAATTGAATCTACTTCAGCACTATTAGATTCAACAATTATTTCAGGTATCTCCTTTATTGCTGGATTAGAAATACCTTCAGTTTCAGAATGATTAAGAATTTTTACATCATTTATTTTTCCTTCTTTTATAACAACCTCAACTTCAATGTCTCCTCCATGACCCTTAGAAGTTGTTTTATATTTACCATCCTTATATTTCTGATCAGAAACTTTAATATTTCTAGTATTTGATATTTCTAATAAATCGTTTCTTTGTTCTGTAAATATATTAGTTTCTACCTTAGATGCTAAATTATCTGCACTGTGATATCCCGCAATATTTCCATAAACAAAAGCTTGTAATAGTCCATTTCCAGCCATATATGCATTACTTCCATTGCTTGAGAAACCTTCAGTTACTCCTCCAGCAGCATATAAGTTTTCTATTACTTTTCCTCCTTTATCCAAAACTTGAGAGGTTTCCGGATTAATAACTAAGCCACCTTGTGTGTGTCTATAATCACCAGTAACTTTTACTGCATAAAATGGTGCTTCAAAAGACTTTGGAAGTTTAGTACGATTTAAATAATCTTCGCCTTTTTTAATACCTTCTAAATAATTTTCATACTCTTTCTTAAGATTGTTTACATCAACACTTAATTTATTCGCTAATTCTTCAATTGTATTCGCTTCTATAAGTTCACCTTCTTCCAAAGCTTTTAATGTTTTGATATTTAAATTTTGAATATTTTCATCCCATATCATAAACGCTGATGAATCCGTTTGATTAACAATTGCAGTTGCTAAAGGTGAGTAACCTGTATATTCTCCAATAAATCTATTACCTTCTTTATTAATCAAAATACCACCATTATCTAAAAAAGCAGATCCTAATGATTTGTGTGTTTTATAGCTAATAGGTGCATATCCTTGATATGCATTCATAGCTGCTGTATCTGCACCTAATTCTATTCCCCATAATATACCATCGCCTGTTGCACCTGGTGCAACATTTGGCACACCTTTTTCAATTGATGGTGTATATTTTTTTATCATTTCTTTATTAGCACCAAATCCTGATGTAGCAAGTATAATCTTATCAGCTTTAAAATTAATTGTTTTACCATCTTTCTCTACAAATACTCCAGTAACTTTACCATTTTCTTTTAATAATCCTGAAACATTCATATTCTTTAAAGCTATAATATTTTCATTGTTATTTATTTTCTTTTCTAATATATTCACTAATCCAGAACCAGACCCTTCAGCTACATGTATACGGTTTTCTGATTGTCCGTAATAGATGGATTCTGTTTCTAATTTTCACTTAATACCTTGTTCTTCTAGCCATTCTTTAACATTTGTTGCATTTTCACATGCCACTCTTAAAAGTTCTTGATTTTGAGTGTATTCTCCCGCTCTATTTATGTCTCTCATCATGGCTTCAACACTGTCATCAACGTTTGCTTCTTTCTGTTCTTTTGTCCCAACCGCTGGTATTTTTCCACTTGACATTGAAGTAGCCCCGCCAAATGCAGCCTGTTTCTCAAGCACAATTACTTTTGCATTCTTTTCGGCCGCACTTAAAGCAGAAACCAATCCAGCTCCGCCGCCACCGACTACAATAACATCTGATATGTACTCTGAATCATCACTTTCTTCTTTTTGTGATTCTTTTTTTGTTGACTTATTTTTAGTTTCAACATTTGATACTTTTATTGTTTCTTTATTATTTGAACAAGAAACTAAACTGAAAATCATCATTAAAGCTAAAAATATACTAAATATTTTTTTTGTTTTTTTCATTATTTTGCCCCTTTCAAAATATTCACAATTAACATATAATATTGTTAATAAAAAAACATATGTATTGTTCTATTATAATATCACATTTTGATAAGATATAAAAAGTTAATAAAACGTATATAAACCTTTACTAAAAAATATAAGCCATCTATCTACACTACTATATTTTGTAATGATTAATATAGCATAGGTTATAATAAATGGCTTATTCATTATTAATATATTTTGTTGTCATTTGTAGAAAATAATTTATATAACCCCTTTAGTTTTCATATACCTTTATAGATACAAAATCATAAGGTTTAATCGTCTCTTGGTCTTCCACAACTTCTTCTACAGCATTCACAAACTCATATTTATTGTTAAGTTTTAAATTTTTTAATGGTATTTCTTTTGAGGTTGGATTATTTAATCTTATAATAACAGCATCGTCATAATAAGAATTATATATTGCATTAACGTAAAATCCTTCTAAATTTAGTAATGAATTTTCTCTTTCATTAATGCTATCCACTCCTTTTATATGAAGTCTATTATCTAATCTATTTATGAAATAATTTATATCTTGTAATTGATAAAAAATAGATCTGCTGTAAATTTTTTTAGCTAAATTATAGACGTTATTTTCATTAAAACTATCAACAAACAATATATTAAATTCAAAATTATGATTACCTAATTCTTCAGCTTTAGGTGTACTTAACATTACATGACCTTTCACTGTAGTATTTCCAGATGCTCTCCCTAGTCTCCATTCTAGGTCAGGTTTTCCAAGTTCACTTGTTGTACTTAAACATGTTAAATATATATATTCATCGCTATTTTCATACTCATACATACTATCTGAAAATATAGTAATTGCACAATTTTTATCTTCTTTAGAAACTGATTTATGAAAATTAAATATATTCACCGGTTTTTCTTGGTATTTTTTCTCCCAATTTGTATCAATTTCAACATTTTCATTTTTATAAAATCCATTTTGTATTTGAGCTATAGATAAATTATTTAATATATCCGAATTTATTCTTATCCTTAGTCTATGAGATTTTATTGTATTATTTACTTTTAGTTTACATTTTATTAAATTACTATCTTTTTCAATACTAACTTTCATTTCGTATGAAAATTTTCTAGCCTCCGAAGTAATTTCCTTTCTATCGCTTAGTTCGTAAGGTAGTAAAGTTTCACCCTTAATTACTAAAGCCTCTTCAAATTTAGATGTCAGTTTGTAATGAGCGTTGAATGGTAATTCTATTTCGGAATCATTAGTAACTGGAGAATAATCATAAGTATCACCATCATTTCCAGAATCGACTAAACTAATAAAATTATCTATCTTTTTATCATCTTTCATATATATAAGTTTATTGTTTTCAAATATGATCTTAAAGTCATTATTTTCAATCGAATTACCAGCTATTTCCTTCAAACTTGGCATCTCCGTTTCCGATTCAATAACTTTAAGAATTTTATATCCAAAAGATGGTATTTTAACTTTAACCTTAAGTGTCAAAATGTAGTATGGATCGTCAGTAAAATATATCTTTTCAAATTCATTATAAGTATTTTCCTTAGGAGGAATATATTCTTCTTCTATTATAAAACTTTCTTCCACATTTAGAATTTCAATATTTTTTGACCTAGTTAATATTTCTATTTCTTTGTAACCATAAAAATCTGACAATTCTGTATTCATTAATAAAATTTTATCTTTACCTAGACTTAAACTTAAAGCAATTTTTCTTAATATAGTATTTGTTATTCCATCTGCAATTTCTAATGATTCTTTATATCTATGGATTATATCCTCAGCCGCATCGTCAGATACGCATCCGCCTATAGCATCGTGTGCTTGTGACTCTAATACTTTTTTCCATGCTTTTATTACTAATTTATCGCTTAATAAAATACCTAACTTTTTTGCCATCACCATAAGAGGTTCTGTTTCATAAATTAATTTATCCTCTATTACTTTATTTAAGTATTTTATAGTTTGTCTTACAGAACCAATAGTTCTGTGAACTCTTGCATATTTTGGAACACGAAAATCTCCATAATATTCTTTAAATACACCATCGTTTATTATTGTATTTGAAAAAGACTCGTAATCATCAAGATTAAATTTATATTCCGGAACTTTTTCATTTAAAATCTCAATTGTTTCTAAGATTTTAGAGTTAATTCCATGCTGATCATTGCCTGACGGTATTAGGATATTATTTAATTCATTGTTATAGTTAACTGATTCAATTATCTTAAGTAACTTATCATTAATATATTCATCAGAACTATTTAATCCAAAACCTGCAGCATAACTGCTAGTAATATTAATCGTCAGAATTTTCTTGTCACCAAGTCCCTTCCAATAAAAATATGGAGTTCCAGTTTTTTCTAAATCTATACCTCTCCAAAAAATAATCTTATCTAAACCCATATGCTTTATTATAGTTGGCATTTGGGCATTAAACCCAAAAGTATCTGGTAAATATGCTATTTTCATTTTTTTCCCATATTTTGAAGTTTCTATATCTCCTATCATCGCATTTCTAAACATTGATTCTTCATGAGGAATAATAGCATCAAATTGAGTAAACCAAGGTCCCAAAAATAATTGATTATTAGAAACTAACTCTCTAATTAAATCCATCTTTTCCGGATATAACTCTATATAGTCATCAACAATTGAAATTTGTCCATCTAAAACAAATTTTAAATCAGGATTATTTTTTAATTCTTCCAAAATTTCAGAAAATATCAAATCGCTTAATACTAATGAATCTTGTGTCGAAAAAAACCACTCCCTATCCCAATGAGTATGATGTACTATACTAATATTAATCATTTAGTCTTCCTTTCTTTTTCTCCTCATCTTTATAAAATTCACCATTATTGCTGTTACTATTGAACCAACAATGATTGCCACTATATATAAAATAGGACTATTAGTAAATGGAATTGCTAACATCGTTGATAATGAAGTTTTATGAACAACCCCAAATACCGCAGTTAACGCACATGTTGTTATTGTGCCTGTTATAATTGAAGGAATGACAGAAATTGGATCAGCTACAGCAAACGGAATTGCCCCCTCTGAAATTCCTGCTATACCCATAACTAAAGCTGTTCTTCCATTTTGTATCTCTTCATCGCTATATAATTTTTTTGCAAAAATAGTTGCTAATGCCATACCTAAAGGAGGTATTGAAATTGCAGCAAGCATATATGTGCTTATTGTATATATTCCTTCAGCAAAACAAGCCAATCCAAACGTTGCCGCTATTTTATTTATTGGCCCACCCATATCAATAGCCATCATGGCACCTAGGATAGCTGCTAAAATAATAGCATTACTATCTTGCATTCCATATAAGAAATCTGTTAAATACTTTTGCATGGATGCAATAGGCGTACCAATTAAATATATTAGACATAATCCTATGATTAATGTTGCAAAAACAGGAATTATGATAACAGTCTTTAAAGCTTGAAGGTTTAGCGGTAATTTAACTTTAACTTTTAAAAATTGTACAAAATAACCTGTTAATACCCCCATTAACATACCACCTAGAAAACCTGTCCCCATTTGATGAGCAACTGTTCCTACAATAAAAGCAGGAATAAGCCCCGGCTTATCAGCAATTGAATAACTTATATATGCTGCTATAACAGCTGTAATTAAAGACAGCCCTGAAGAACCAAGCATAGTAATCGCACCTGCAATAGTAGAAGAACCTTGCTCCCAAGCTTCTTGTCCACCTATAATTACTCCTATTGATGTTAATAATCCCGCAGCTGTAACTAGTGGCATCATGTAAGATACACCAGTCATAAAATGTCTTGCCAATGTTCTTGTGTTTTCCTTAAATTTCATAATATCACCTACTTTTTAACTAAATTAATCGCATCTTTTATTACTTTATCAGCGTTGGATACTACTTCAGAAGTTCCTACTACTAGCTTAGGTTTATTTTCAAATCTATCTTCACCTTCAATTTTAGTATCAATCGCCAAAATCACCACATCTGCTTCCTCTATTTCATTATCGGTCAATTTATTTTCAGTCCCCATGCTACTTTGTGTTTCTACTTTTATTGAATAACCTATTTTTTCTGCAGATTTTTTCAAATTTGCTGCGCTCATAAATGTATGAGCTATTCCTGTTATACATGCAGTAACTGCAACAATTTTTTTATTCATTGCTTCCTCCTATAATATTTTTAATATTTCTTCACTTGTATTTGATTTTAGTAAATCCGAGATAAATTCATCATCTACAAGTCTTTCTGCAATTTTTGACAACATTCTTAAATGATTTTGATTCGCATTTTTTTCAGGCACAGAAATCAAAAATATAATATTAACATCTCCGCTGTCGATTGACTCCCACTTAATAGCTTTATCAAGCTTTAAAATCGTTAAATTTGTTTCATTAACTACATTAGATTTTGCATGAGGTATTGCTACCCCTTTACCAAAACCTGTCGGACCAACCTCTTCCCTTCTATAAACTTCTTTAATAAATTCATCTATATCCGTAATTACTTTATTTGTATATAAATGATTCGCTAAAAAATATAGAGCATCCTTTTTATCAGTTATTTCATCTGAAAATATAATATCCTTTTTGTCTACCAATTCTTTAATACTCACTTTACCCCCTCTCTTTCATTCTATATAAACCATACATAATAGCCTTTGAGGTGTCGTTATTTATTTTTAATTTTTTCTTATATTTATCCATTAAAAGTAAATTCATTCCTTTTTCAAAGTACTTATAGCTTTTAACAATTTGTCCAGCCAAAACTATTTCATCAGGATTATAATCTTCTAAATATTTATTTAAAATCTCAGATAAAATTTTTCCAAATTCAAAAAAAGTTTTCAAAGCATTTTCATCATTCATTTCAGCAAGATTATACAATTCTTTTGAAGACCTTACACTTAAACCATTTTTTTTAGATAAATCTACTATACCTCTATTAGAAATTAAATCGTCAATAATTTTCCCTCGAAACACTTCATCATACAACATTCCATTTTTTGGTATATTATATTTTCCTTTAAATATTTCGCCTTTGGATATGAAAGTTGAACCAAAACCTGTTCCAATTGTAAAATAAGCACCTTTCTCTACTTTATTTTTAAAATAATTCCCATACGCAAATGCTACAGCATCATTTATTAGTTTTATTTTTGTATTAGTATATTTATATTTATTTTTTTCGGCTAGGGCACTTCTTAATATCTCTATAAAATTTAATCCATACAAAGACGCATATTTGTTAAGCCCTCTTATTTTACAAATTCCCTTTTTATAATCAAAAGGACCTGGGAAAGCCATAAGAATATAGTCAACTTTATTTATAGATTCATCTTCTGTTAAGCTTTCTATTATATTTCTAAAGTTATCTATAATAACACTTTTCGATTCTTCAGATTTTGATTCATATTCTTTGTAATTATCAAAATCAACACGATTATCTTTAATTAATTTTCCTTTTATATAGGTTCCACCTACATCTAAATATACTGATACATCCATATTCTCACCTTATAAATGCCTTTATTACTTTTACTTGTTCATTATTTTCTGCTTTTAATATATATTTTTTTATCTTTTCAGGAATAATAAAAGTTTCTCCATAAAATATTCTAAAATCATCAAAACTTTTATCTAGAGATTTAATAACAATTGAAGAACCTTCTACTAAATTAAGCATATTTACACTATCATGTGTGCTTTGAATTATTTCATTAGAAAAAGTTAGCCTTCTAGTTTCTATATCTTCTGAAGAATATAATCCTGTTTTTTCTTCAACATATTCATCATTTTTTTCTATAATCTCTATATTGTTAAAAAATTCTTTCTTTACAAAATCTTTATCATAATTAATGTTTATCACATTCTTACCATGATGAAGTGATATAGGCCTTGGCTTTCCGTTTAAGTCTAACCTATCCCAATCCCACAGCTTAAATGTAAATCTGTTAGGAGTAGAGCTTATTTCTAAAACAACTGTATCTTTTCCACTTGAGTGTATTGTCCCAGCTGGTATAGAAATATGATCATGTGTTTTAACTGGGAAATTATTTATAAATTTTGCATCATCAAATTTATTTGTTTTTTGAGATTCTTTCAGTTTATTTACTAATTCGCTCTTCTGAACTCCATTTTTTACACCTAAATACACACTTGAATTTTTATCTGCATGAAAAATATAATAACTTTCATTTTGAGTGTATTTTGCTCCAAATTTTCTATATGCATAGTCAATATCTGGATGAACTTGTAAACTTAAATTTTGTCCATTCATAGTGTCCAAGAAATCAAACCTTATTGGAAAATCACTGCCATATTTGCCAAAGACTTTAATTCCTAATAGTTCCTTTGGAAACATAAAAACTAAATTTTGAGCTGGTATTTCAATTTCAGCATTATTTAATTTCGCTATGATGCTATTTTCTTCTGGCACACCATCAAATCCCCATGCTAAATTAACTTCATGATAGTCCAAGTTAAATTGTTTTTTAATCCAATCTCCTCCCCAAACTCCAGGTGCAAAAAATGGAACTAATCTAAATGGAGATTTTGTAAATTCTAATAATATTTTTTTATAATCACTAATATCTACCATATTTGGTGTAAATTCGTCTGATGAATCAATATAGTAATCAAATTTTTCCAGCTTGTTCTTTTTAATATAATCTGCTGCTGGCCACTCAAAATAATACGATCTTTTTATTTTTTCATCAAAAGATAAATTTTTAGAACTTTTCCAATTGTTCATATCTTTCTTATATCTTTTCTGAATTTCCCATCTAGTGACATCAATATAAAAGTTTAATTCGCAATCTACAATTTCACTTGCTAGTATCCCTATAAATATTGTCTTATCATTAAATAAAGTATTACTTAGGTTTTCTCTATCTAACAATTCTTCAAATTCAATATGAGAAAATCTTCCGAAGACTTTATCATCTGTTAAATCTGGTTTAATTTTATTTTCTATAACTTCAGTTGAATAAAAAAATTCATCAGTATCTACTATTGTCCAGTCATTAAATTTTCTAGATAGTTCCCTTATCCATGTAGACTTCATTACTCCAGGATAAATTTCGAATGATATATATTTAATTGAATTACTCATATCATATATATATCTTATTACGTTTTCATATCCAGTAATTATTTTTATACTATCTTTTATTTTTAAATATGGTCTTTCTCTATACATATCAACTCCTTGTTATATTGTTATATTAATATTATAATATTAATAACCATTTTTCAATCAAGATATTGTATATATCAACACTTGTATTTCCAATACTTTGAAGCGATTGTATTATCATCTTTTATTGAATCAAATATGAAAATATAATACAA</t>
  </si>
  <si>
    <t>MQDYYLGLDIGTNSVGWAVTDENYNLLRKKGKDLWGVRLFKEAQPATERRGHRSSRRRTIRKSLRKQLLRELFEEEINAIDKDFFLRLDESKYWLEDKKIEGKYSLFNDENFTDKDYYEKFPTIFHLRKALIESDDKEDIRLYFLAINQMMKRRGHFLIDGKLSNVEDITPFKECIQNLINEELDTEIETEFYDKAIKIVSDYSLKKTEKKNLIKDLVKETDSIEDSKKIINIFNLLISGKSKVNGIFDDEEILEKIKEDNKEDFYLTSEKYEENLEYFSQLLDYRFELISSLKSIYDYIILQEVLKGKKYLSYAQVERYKNHKEDLRKLKQLIKKYDKNGKIYYQIFRDENFKKGYVAYLGYYKKNKKNVPVKKCDYDTFSKNIKSTLDKICDKEDPLYIELIDKIEKGGFLLKQIVSTNSVIPHQVHELELDKILENLEKNYPSFKEISDGVSKIDKIKMIFNFRIPYYVGPLNDYHKDKVNSNTWIVKNEGFENENIRPWNFSKIVDEHACEEEFIKRMINECSYIPGEKVLPKSSLLYSEYMVLNELNNLRVNGDKLNPKIKKEIVENIYKKERKVTLKKIRNFLIINNYVDSKVEFSGLSDGIKANMSSYIDFAEILDDNFDNNMVEDLIEQITIHVGNVKLLTEKISNKYPNLEKKQINKIVNLKFKDWARFSRKLLVGIEGTEKETGEINTIIGFLRETNENFMELMSNRYTFSEEISEIKKKYIPNKLSKQIVDDLYVSPAVKKMIWQVLNINDELIKVLGKQPKKIFIEMARGKEEKPEVKDSRKNKLIELYKNLGKEGKEWLNRIEDKTEADFRNRALYLYYTQMGRCMYTGEIIDIERLYDKELYDLDHIIPRKMKKDDSIHKNLVLVTRNSNQYEKKDNYPVPEVIKSRENVRHLWYALKKKGLITEEKYNRLTRINPLSDKELSEFIERQLVETRQTTKVVKDLFENYYTDSKIVTVKAGLVSELRRDFEVLKCREINDLNHAHDAFLNIIVGDVWSKKFTSNPYNFVKKNREKYTLNNIFTKNQKDLRGNEIWNCAEGKKRIIKTLNKPSVLFSVENFEQTGQLFDQNIIGKQDYKEKTSYVPIKGDERLQDISKYGGYRGISGAYFFIVEHTEKNKRVKTIESLPIYMKSYVEENGLLDFCTNEMKLVDPKIIVKKLNYKSEIIVDGFKYLISGKTENRLSLETNEYLYWNHTQTTDIKKILNINEKIELEKYNGDIESERENIIKYIQIILEKFKLKPFIKRRNLPNIEINFADYETEKLLQLLVNLIPLTTKYVSPVDLTVISGSKYAGKVLIPKKISNLNEVIFISKSITGIYESRRRII</t>
  </si>
  <si>
    <t>1218108.SAMN02440982.GCA_000382425_02741</t>
  </si>
  <si>
    <t>GCF_000382425.1</t>
  </si>
  <si>
    <t>Empedobacter brevis NBRC 14943 = ATCC 43319</t>
  </si>
  <si>
    <t>AAAACAAAATAGCCATCTAATACATAGTCCATGAAATTAAATCCGATAGGTGAATTTTTAGATGGTAAAGTAAATTCATTGACTTTAAACGAATTCTTTTCATAAATGTACACAACCATAGGATATGTTTTAGTTGAATCGTATTGAGAAGGGTATAAAAGAGAGCCATTCATCACGTTTCCATTTATAGATGTATAGTTTATATTTTTAGAAAAACCTAAGTCGTATTCACTTAGCTTAGAGTTGCTTTGGTAAATAATACGCGTTGTATGATTAGTGGAAAGTTCATGAATAGAGGGTGATTCATTGTACTTTGCTTTTCTATAATACAATTTATTTTTGTTGCTATCACTGTAAATTTGATTGACTTCGGCATCAGTTCTAAAAGAATGTATCACTTTTCCCTTTTTTAAGATCGCTATTCCATGCGACTGATCATCTTTATGGAGTTTAATAATCAGTGGTTTATTCATGTCAATACTACGATTTGATGAGTTCGTTAAATTGATAGATGCCAAACGATTGTGTTCTTCTTTTTGTTCTCCAAAGGTAATTTGCTTTACTTCATTTTTATCTATACTAAACTGCCACAAATCATAGGTTGACGTTAGTAGAATAGATTTTTCATCCTCTGACCAATAGGGCTGATCAAAAGGCGGTTTGTCAGTTTCTGCTTTAGTTCTATCATAAAAAACTTGAGAAAGAACTGTTGTTAGCTTCTTATGTGTTTGCTTTTTTACATCATACAAATTCCAATGTTTTGTTTTAAAATAAGCAATGTACTCCCCATTTGGTGAAACAGAAATAAAATTAGGGTTGGTATATAGACTATCAATTATTTTATATGATTTTTTTGATTGGTAATCATTTAAATAAACATCTGCAATTTCAAAATATCTATATTGTGGTTCATACTGTTTTCTATCAAATGTCAAGGCAAAGTGGATATTACTATTAAGTGCGAATTGGCTTCCTTTTCTTTCCGTAACAGAATCGTATTCATTCACAGTCCAAATAAACCGTTTATAACCATCTTTTTGTTTCATTAATTGTTCTTTGGGATAGATCCACGTATCGTTGGTAGACCACTTTTCAATTCCTTTTAAAGAATCTTCGGTGATTTTTTCATTTAGTTGAAATTCAATAAATTGTCCATTCGTTAAAACACGAACAGATTCATCCATAAAATAATGAGAAGGATTTATTTTCAACCAATCCTTTAGATTCAAAATATTCACCCTTTTTGTTTGAAATGCGTAACGAACTATTTTTCTCTTTGCGTTTTCTTTTTCAAGAAATGAAAAATACTGTCCATTTTTACTCCAATTATTTAGAGGAGATCGATCATTAAAAATGTACGTACCTGTATCACTTGATAGCTGATCAATAGCCTCTAATTTTGAGCTATAAAAACCAACTGTTTTTCCATCCTTAGAAAGAGTTGTCAATGTAGATGAAGCAGGGCTCCAACTAAAGTTGGAAACATTATGCTTTGTAACGAATTTTTCTGATCTGGTATCGAATAACGTCAAAACATCATCAGCTGATAAATAAGCAAGCTGTTGATTGGTCGAATCAAATTCTACTTTTCTAATTGGTTTATTCAAAACAAGAAAGCTTTTCGAATTTCTTAAATCGATTATTTCAAGTTTGCTTTCACTTAAAAGGATTGCAAAATGTTCGTTATTAGAAAATAAACTCTTTTTTGTATTTTTTCTTTCTATAGTTTTATAAGTAGAAGAATGAATTAATCGAATGATATTTTTACCTAAAAATGATTCAGAGGTTTCAATCCAATTCCCGTTAGTGCTAATGTTATTAATTGTAGTATTAGTAGACCATATACTGTCTAAATCATGTGTATATTTTTTCTTATTTATCTCTTGACTAAAGACGTTGTAGGTCGAGAGAACAAATCCCAATAGGATGAGGAATATTATTTTACTTATTTTTTCCATTGGTACTAATTCTGATATTTGTATAAATGCCTTTTTATGATGTTGTATTTGTAGAACAACTTCTTAATAGCCTTGGTTTTGTGGTAATAGATTTGGATTAATTAAGAGTTCGGCTTCTGGAATTGGTAATAATACGTCAGTTGCTTTCCAATTTGTTTTTATGGGACTTAAGACTTGATCTGCCAATTTCCATCGTTTCAAATCAAACCAACGATGGCCATGCTCTGTAAACAATTCATGTTGACGTTCCGTTACAATAGCTTCAAAAATATCTTGAGAAGATGAAGTTGTGATAGGTGTTAATCCAGCTCTATTTCGAATACTATTTATATCCCCTTTTGCTCCATTCAAGTTGCCTAATCTCAATCGTGCTTCAGCTCGAATTAAAACCTGTTCAGCAAGTCTAAAAACAATGGTATATTCTTTACTTGTTGTTGTCACATACTTCTCTTTGTATTTGAAGGGCATTACCCAATTTTTCCCATTAGTAGTAATTTGTTTTGTCCACTGTTGTTTTCTCAAATCAGTTGGCTCAAAAGATTCAAATAGGTGAGGGGATAAAGAAGCATTAGGTGGAGGGCCAGCCTCAAAAATATAAATACCACCTTCATTAGAATTTCCACCTTCTACTTTGGCTTTTAGTTGAAATAATATAGAACGACTTTCTTTCAAAAACTCTTTATTCAAATCATTCTCTAATTGATATTTACCTGAATTGATCAATTCAGTAGATTCGCTTTCAGCTTTTTCCCATTTCTCTTGGTAGATGTATAGACGTGCTAATAATGCGGTAATGATATATTTGTTCGCCCTAAGGTTACTTGTAACCGATGTAAGCTCACCTAATTGTTGTTTAGATTCAATAAGATCTTCCTCAATTTTAAGAAGTATATTTTGATGACTTGTTTTTGAACTCTTCTGATTAATCGTATAATCTGTTGTCGTAGTAAATGGAATATCTCCAAATAAATTGGTTAAATAGAAATAAGTTAACGAGCGGATAAATAGTGCCTCAGCTTTGTATTGTTTCTTTTGCTCATTGGTCAATCCTTTTGATTTTTCTACTCCTTCTATTACCGCATTGCATTCGTATATTACTTTATAGGAACTTGTCCAAAGCTCTTTCACACCACTATTTGTAGGGATAATTTGATGTTTGTAAAATAAATCCGTCACGCTGTTAGCAGTAGTATAGTTGTCTAATTCGTCTGAATAAATTCCCATGTAAAAACCAGCACTAGATAAATTCCCAGCAATTAAGCTGTTATCACGTAATAATGCATATAAAGTGGTAACGGCGGCTTGTGCTGTTTGGTTATTTTCAAATACATCTGTTTGATTCATTTGTCCTTTTGGAGAATCCAATTCCACAAAATTCTCACAACTTATTATCGTATTTCCTATTAGGAAAACGAATAAAGAATAGCTTACTATGTTTTGATATTTTTTCATAATTGTGTGATTAAAAATTAGCTTTAAACCCTATCGAAATTCTTCTCAAAGGAGGAAGAAAACCAGTTGTTTGTTCTGGATCACCGTATTTATACTTACTCCATGTCCATAGGTTTTGACCTTGAGCATAAATCACATATTGATTGGACTGATTTTTACTTAGAGGAAGTTTATAAGACAATGACACGTTTTTCAATCGAATAAAAGACGTATCGGTTACCATTGCATCACTGTTATTAAAGTTAGAATAAGCAACTGTCGCTGCGGAATTAGAGCCACTTGAATAATTCTGAATTACCCCATTTGGAAACAGATTTAATACAGAAGCAGGCTGATTATTCATTGTACCCGGCATAGTAGTCCCATAGAATTCATTAAATCCTTTTTTCTTGACAAATTGAAAAAAGAGCTCGATATTAAAGTTTTCATAGGAAACAGAATTGGAGAATCCACCATAAAAAGAAGGATCTAATGATACAACTTGTTGTTTATCTTCTATTGCGGTTATCTTTCCATCATCATTATAATCTGTAAACTCATACAAACCAGTTGTTGGATTTATCCCTTGCAGATGATACATTTTCTTGCTGTTCAATGATTTTCCAATCACATACATATTTGCATAGGAGGTGTTTTCTAAACCATCAAATGCCACCAATCTATTTTTAGGTATAGTAAGATTAAAAGAAGTTGACCAGTTGAATTTAGCAGATTTTATAGGAACAACTTGCAAATCCATTTCCCAACCTTTATTTTCTACTACAGCATTCAAATTTGCTTGTATAGAGGTAAAACCTGTTATAGCGGGTAAACTATAGCCAACCAATTGGTTATTTGATCGGTTTTGATAATAATTCAGCGTTAGGTTAATTCTATTTTTTAGGAATGCTGTTTCTAAGGCAAATTCCAACTTTTTATTTTTCTCCCACGAAAAATCATGATTATACAAACGTGCTGTTGTCAATAGTATATTCCCATCATATCCATTTTGACTGATGTTATAGGTGTTTAGGTATTGATAATCTCCAATCTGATCATTTCCTGTTACCCCGTAGCTTCCTCGTAATTTCCCAAAACTTAACCATGATACTTCACGTAGAAAACTTTCTTTCGAAAAAAGCCAAGCGGCACCAACTGCACCAAAATTTGCAAACCGATGATTAGGACCAAATCGGCTTGATCCATCTCTTCGTCCTGTTAAGTTGAAAAAGTATTTTTCGTGCAGATTATAATTTACTCTTCCATACAGAGCAGCATATTTATATTGCTCTTCAGTATCTTTGTATATCGTCACATTTTTAGCAGCGCTTAATACATTCATTAACTGGTTGTCTGTAAAACCACTTGCCATAATCACCAACTTAGTTGTTGTTTGGCTATTCAAAGTCCCACCAATTAATACACTTAGTTTACTCGAAGCAGTTAAATTAAAATTAGCATCCAATTGGGGTTCTATTAACCACCCTTCATGTTGCCCAGAATTTTTAGTCATGTTAGATTGTTGACTTGTAGCACCAAAAGAAGGATTGCGAATGGTATGTGGATTAAGTTGTATATCATCTAAATCTGATCGATTGTATCCTACATTAGATCGTAAAACAATATTGTCCATCAACAGATAATTTGTATTTAGATTTGTATTTAGATTACGTGTATTATTGCGGTAACTAGCATTCAGTGCCGCAAGTGGATTGGTCCAAGTATTGTTTTCCCAATTTAAGCTACCATCTTCATTAAACAACCGCGGAGCATTTGGAACAAGTGTTCTTGCAATTCTTGTCAAATCTTGTACAGGTAAATAGTTATTATCCTGTCCATAATTAGTTGTCCATTGCAATTTTAGTTTGTTATTCGCTGTTTTATGGTTTAGTGTCGAAAAAAAGCTGAATTTATTGTACGCATAATTACCATAGAAAACAGAAGACTCTTTCATTACATTGGCACCTATCATAAAATTAGTTTGCTCATTTCCACCATTTATAGACGTACGAATGTTGTGATTGAAAGCTGTATTCCCAATAAGTAGTTTTTGCCAATCCGTATATCTGGTCTGATCCCATGTTCCATTTATGTCGTAGGCTGTCGTAGGATACGTCGTTACACCATCGTTTGCAAAGGCTTTTTTCCTTATTTCTAGATATTGTTCTGTATTAAGTAGTTTAGGAAACTTAGTAGGGTTAATAACAGTGGTAGAAGCATCTATAGAAATACTTGTTTTAGTCGCTTTTCCTTTCTTTGTAGTAATCAATAGTACTCCATTGGCTCCCCGTGATCCATAAATAGCAGTAGCATCAGCATCTTTCAAAACTTCGATAGATTCGATAGATTGTGGATCGATATAATTTAAAGGATTTATAGTTGACCCATAAAAGATTTGTGCTGAGGTTGAAGTATCTCCCATCGAATTGGTATCAAATGGAACACCATCTACTATAAATAGAGGATTATTCCCCGCAGCAATACTATTTTGGCCTCTTATCCGAATGGTATAGCCACCTCCAGGAGTTCCAGAAGTTGGTGTAATCTCTAAACCGGGAACACGACCTTGCAAAGCATCTAAAACAGAATTCACGGGCTGATTCTCTATTTCCTTAGCCGTTACACGTGCTATAGAACCCGTACGTTCTTTATCTTTTACAGCATAGTACCCTGCATTTATCACCACATCTTTTAGCTGAATTTCGTCATCTTCTTTTGCGAAACTTACATTGATCACACTTCTATTCAGTACCTCTTCTTCACGAATAGGGAAATCCAATTGCTCGAAAATTAGTTTAGCATCATCATTTTGTAAGGTCAACGAATAGTATCCATTCGCATCAGTTCGCACACTATTCTGTGTACCTTCTTCTGTTACTACCACACCAGAGAGCAAATGGTTATGATCTTTCACCTTTCCAGTCACGGTTTTTCCTGTTTGTGCAAATAGGGGTGTAGCACAAACCAATCCCAATAGCACACTTATTGTATGCCTATTTAGTTTAAAGTAAAATATTTTCATAATTTTACATAAGTTTTTTAAAATTCAACATTAGTTTTAAAAGCCACTCCTTTTCCAGTACATCGCGCCAACTTTGTTTTTGGGAAAGGGGTTTTTTGTTATGTTTGACGTTCTACGCTTAACGTTTTACGTATTTTTCTTACTTACTGTCACATTGAGTGATTTTCGTTTCATAGAAAAAGAAAATAGTATCGAAATGTCTTTTCTTTATTTTCATTTTTTTCTTCTAACTTTTACCTTAATGCAAAAGTTACAAAACATCAAGTCTTTGATTTTCGACAGTCAAAATAAGTTTCAGACATTCAATGTTTTAAATCATTTGCTCCGCAAACAGTAAAACATTTTAATCATGACTTTCAACTTTTTGACACTCGCCTCCAAATCATATGACATTTTCTTCATCCTTTTTCTAATTCAGATCCACTTTTTATAACGGATTTTGTCATTCTGAGCCTATCGAAGAATCTATTTGTCACTTTTTTTAGAGATTCTATAGTTCAGTAAACTGAACCATAGCAATCTTCTTACTCTGTTTAATAGATTTATCTTCTCTATTGCTCTTTATTTTCTCCACCCAGTTCTATGTACCTATGTGGTAAAAAATCTTTTCTGTCATTCTAAGCTTTTTTCAGTAACACTCCCCAACCCCTCTCGAGAGGGGAATTGTCCCCTTGAGGGGACTGTAGGGGTGTTTTTTTTCTGCAAAAATCCCCCTCCGACAGTTTTAAAAATTACATTAATAAATGAAATAAAAATTAACACTAATCACTTTATGAAGATCATTTACTTTCTTCTTAGGGGTGTCTTCGGGGGATAACTGTGTGAGTATTTGTTTATGTTATATGTCTTTTCTTTTCTGTCTTTCTGAACTCGTTTCAGAACCTCATCCAATATGATATTCCAAAATATCTTTCTATCACTTTTCAATTCCACAAGAATTGAATAACCATCTGTGTATTTCTATTATAGAAATACATATTTATAAAGAGTTGTATTTTACTTGATTTGTAGAGGAATAAAACCAAGTGTATTTATTGTATGAAGTTCTGTGCTATTTGTAATGGAAGAAACGACCAAAACAAAAAGGCATGGAACTCATCTTAAAGCATTAGAGGTACTGCCATACCATAACCACAATAAGAGAGCCCACGCCTAGGTCGTGAGCAAATTTACTTATTTTCTTGTGGTTTCAAAAAATTGGCAGTTTTCTAATGCAAGAAAAAAGTATTTCTACTTTAATTTTTTATCTATCTGATAACAAATATAATAAAAAAAATCAACACAACACATATATGTGTTGAAATAATTTAAAATACTTTACAAATTTTACTTAATGGCTAAAAATAATGTTGAGTATTTAAAAATACAAGTGGGTAGAATTGTCTTACTAAATAGATTAAAGGCAGGGTTATCTCAATTTGAATTAGGTCTTAAAATAGATTTATCTGCTAATCAAGTAGGTAGGATAGAAAGAGCTGAGAGTAATCCTACACTTGAAACTCTTGTAAAAATTTGTAATTATTTTGAGATTGATATAAATAATTTATTTGTTAAACTAAACAAATTAGAAGAACAATCTATAATAACTGAAATAAAATCTTTAAAAAAATAATTTAATCACCATTACATATTAAAGAGAATAATCTTGATTTTTAGTTTAAAAAAATATAAGACATTAAGTAATTAAAAACGTTTTGTTTAAAATCAAATACCTAAATTAGTAAGATTAACCAGTAGGCATGGTTAAAGTTAGTAATAGTACTCTGGAGTTAATTTATAAGGTTTGATTAACTCCAGAGTTTTTTTATATAAATAAATACTTCAGATAAATATAAGGAAAGGGGTTCATATAGAACCTTTTGTTATTCTATAGTATTTTACACAACAATGGATATAGATTAGATTGTTTTATATATTTGTTGTTTACGAAACTAAAGCTATAGTAGTTTCGTAAATAACAATGTTACCTGCAATATTAAATCTAAAAAAGCAAAATGCCAACAAAAAATAATCAAGTAGATAAAATTAAAGAACGATTAAAAAAGTCTGAGGATAAAATAAAACTACTTAATGAAAAATTAAAAGTAAGAATTGAAAGACCAATCTTACAAATTAGCAAAAATGAAATAGTTTTAAAAAAGTGTCATCATAATCCAAATTTTACATCTAAAACGATTTTAACTGATTCAACTTGGAATTATGTTGAAATTTATTTGAAACAATTTAAAACTAGAGAATCGGAAGAGGCATTATTTTATTGGGAACAAGCTAAAAACTTTTATGAAGCTTCAAAATCTTTATCAATAGTATCATCTCCATTGACAATATATTATTGCTTTTTAAACGCAACTAAAGCTTTATTAAGATTTAAAGGCCAAAATTTCAATTTAAAACACGGTGTAACGGGTAAACGTAAAGATGGCCAATATGTTTTACAAAATGAAACACTAACCATAAAAGCGAAAGGAGTACTTTCTGGGCTATGTGCTTACTTAGGTGAACCAATCAAAAATAATGAACCTGCCCATTCTTTAAAAGATATTTTTTACAATCTTTCTTTTATACATCGAGCTTTTCAATTAACATTCCCAAGCCCCTCATATCCTGAGCTTTTTGTACCGATTATTAACCCTAGATATGTTTTTGATAAGTATAGAAAAGTTGGATGGTTTGAAGCTCAACTTGAATGTGAACATTCAAATAATAGGACAAATAATAATCTTATTGGTTTTGGTTTAGACAAGAACTATGAAAATAAGACAAACTATGTAATTCGTCGTAATAAAACTTTTAAATGGGATTGCTTTAGAAATAAACCAACAGATGATAGCCTAATAGCATTAAATAAATACCATTTTAAAATAAGAAAACAATTACGAACGATATATGGTCCTAATAATTTATGGTATATAAAGAGAACAAATCTTTCAACACACATAATAGATAGAAGTAATCTTGTGTTAATTTTTGCAACTATGCACAGATTAAGTGAAATGGCTAGATATGAACCACAGTCATTATTAAAACATCTAGAAAAAAATCATAGTTGGTTATTAACAGAATTCATAAATAAGTCTCCTTTACAATTCATTGACGAAATTTCAAGCGAAATTACAGGGAATGATTTTAGAGCAACAGGATTTAGAGAATAATACAGTAGGTAGGTAATTGTTGCACAACTCCTATTTTAGACACAAAGATACAATAGTATAAATAATAACCTCTTTAAAAGCATTTTTAGAGAGGTTTTTTTGTGTTTACAAAATAAGAAAAATAAAAAAAGCCCCGAAGATAGTCGAGGCGAAAATTTTCTAAAAATATCTTTCATTATAAATAATTAAGATAAAAAATTTAAATCAATTTACGGTTTTCCGTAATTAATCTTATACTTTACTATTTATATTTGATGTAATTAGGAGTTAAATAAAAATCCCACGGAGTACGCAGGATATAAGTTTTTACTTCGGCTTAAAGCCTTATTGTGAATTGATTTCAAAGTCAAATATAAGGATTTTTATTAAATTACAATATAATTAAGAATAAAATAAAAAATTTTGAGATATCAAAAACCAAGAAATATAAATTACTATGAGAATATTAGGAATTGACGCTGGTACGAATAGCCTTGGCTGGTCCATTAGAGATACAGAATTTATAAATAATCAAATCATAGATTTTGGGGTTCTTACTTTTGAAAAAGGAGTTGCTTCTGAAAAAGGAAATGAATTTCCTAAAGTTAAAAAAAGAACAGAGAGTAGAGGAAAAAGAAATAATTATCGAGCTGAAAAGTATAGGAAATGGGATTTATTATATTTTTTAATTGAAAATAATATGTGCCCACTTTCACATGAAGAGCTTAATAAATGGAAAAATTATAAAAAGGGAACAAAACGTAAATATCCACAAAATGATTTATTTTTAAATTGGTTACGATTTGATTTTGACGGTGATGGGAAACCTGATTTTCATTTGATAGGAAAAAATAAACATGATAGTTTATTTGCTTTTAGAGCTTTAGCTGTTGATCCTAATTTTCATTCTGTTTATAAAACTAATCCATATTTACTTGGAAGAATTTTCTATCAACTTGTACAAAGACGTGGTTTTAAAGGAAGAGATGAAGAAGAAGCAAAGACGATGTTGCAAGGTAGTGATAAAAATGGTACTAAAGGAAGAGATGATATTGCCGAATTTATCGAAAATCATAAAACGTTAGGAGCTGCTTTATATTATTATCAAAAAGAAACAGGTGAAAGAATTAGACAACGATACAATCTTAGAAAGGATTATGAAGCAGAATTAAAGCTTTTATGTCAGCTATATGATATTAATGATGAGGATTATCAAAAACTATGGAAAGCCATTATATGGCAACGACCTCTTCGTACGCAAAAAGGCTTAGTTGGTTATTGTATTTATGAAAAAAACAAAAAACGTGTACAGGTAAGCCATCCATTGTACGAGGAGTATAGAACATGGACTTTTATCAATAATTTAAAAATTATTCCTCCTATTGGAGTTGATAAACAGACTTATATTCAAGAAAAAATTTATCCTTTATTTTTTAAGTCATCAAATGATTTTGAACTAAAAACTATTCTTAATCAACTTAAAAAAGACGGCGGTAAAATAGATTCAAAGTTTAAAGAAAAAACAAAAGTAATTTCTGCTAAGCTATTAAAGTCGTTTCAAGATATTTTTGGAGATAATTGGAAAGAGCTTTTGCATTGGGATAATATTAATGAAAGAGATAGTCAGCCATCTAAAAAACAGAATTCATCTTTTAATTATGATGAAATTTGGCACGTTCTTAAAACTTTTGATAGCCAAGAAAATTTAAAAGATTTTGCTTTGAACAAATTAAATCTTGATGATGAGAAAGCTGAGAAGTTTTCTAAAATCAAACTAAATCAAGGTTATGCAACAATGAGTTTGTCTGCAATTAAGAAAATACTTCCTTTTTTGCGAAAAGGTATTCCTTATCATTATGCCGTTTTCTTGGCAAATCTTTATAAAGTTTTGGGAATGGAAACTATTTCTGATACGATGATCGATTATTTCATTGAGGAATTTAGAGAAGTTGAAAAAAGTAACGAACAAACAAGATTGTTAAATACAGTTGTCAATAGTTTGGTTTTAGATGAGTTAAACAGTAAATATCGTTATTCAATTGAAAATGACAGAGATTTAGACGATTCTGAAAAGAAAAATATTAATGCTAAACTAATTGAAATATTTGGAGAGAAAACTTGGCTTTTATTATCTGATGATGAAAAAACAGCATCTTATGATTATGTAGCCAAATATTACAAAGAGTTTTTGAGAAAATCAGTCCTGTCAAAGACTAATTTATTCATGGAGAATGAGAGAATTCATGATCAAATTTTCAATGTAATTGCTGAAAAATATGACATACCAGAGGATAAGAAGAAATTTTTATGGCATCCATCAGAACAAGAAAATTATACCCAAGCCGAAGAATATGATTATTTTACGCTAAATGGTAAACCTGTTTATATTAAACAAATTGATAGAGAGAATTTTATTAAAAATAATAAAGATGCTGAATTTCAAGGAAGAAGTTTAAAGTTATTAGGTAGTCCAGAACCTGTTACCAAAGGATTAAAAAACCCAATGGCTCTAAAAACAATGCACAAAATGAAGCAGCTTATCAATTTCCTTTTGCAAGAAGGTAAAATAGATGAGGACACTCGAATTGTGATTGAGATAGCAAGAGAACTTAACGATGCCAATAGAAGAAAAGCTATTGAAAAATGGAATAACGAGCGAGAAAAAGAAAATCTAAAGTTCAGTGAAACTATTATTGAAATAAATAAAGAATGCAACACCACTTTTAATCCAAGTGATAAAACGCTTCTTCGTAAGATAAGATTATGGGAAGAACAAAATGAAACTTGTCTTTACACAGGTAAATTGATTAAACTTTGTGATGTTTTAGATGGAAATAAATACGATTTAGAGCATACTATTCCTGCAAGTATAAGTTTTGATAATGAGTTACGAAATTTGACTTTAACTGATACGGAATTTAATAGAAATATAAAAAAGAAACAATATCCGTCACAACTTTATAATCATGTAGATATTTTGAATAATATCCAGTTTATGAAAGAAAAGATAGAGCATTTGGAAGATTTATATAAAGAATGGAAAAATAAAGCTTCGTATGCATCTACTAAGGAAATAAAGGATAATTGTATTCAGCGTTATCATTTCATAAAAATGGATTTAGATTATTGGAGTTACAAATACAATACATTTATTTTGGAAGAATATAAGTCAGGCTGGAAAAATAGCCAGTTGCGAGATACTCAAATTATTACAAAATATGCTCTGCCATATTTAAAAACCTTATTTAAAAGAGTGTCAGTAGAAAAAGCAAGTGTTGTAAATGTTTTTAAAGAAGTATATAATGTAAAATTATTAAGTGATAAAAAAAATCGTTCAACTCATAGTCATCACGCTGGTGATGCAAGTATTTTGACATTAATACCATCAGCATTTGATCGCGAAAGAATTCTTAAACTTTATAACGAAGAAAAAGACAATCATACGGGTAAAATTTATCACGAACAACCTAAAGATTGGAAAGATTTCTCCCCAAGTTATATTAAAGAAATCGAGAATGTTATATTAATTAACAATATAGTTGAAAATAGAACTACTGTTCCAACTTATAAAGTGGTACGCAAAAAAGGAAAAATCGTTTGGGAAGATAAATCACTTGATAAAAAACGAATTGCTCAAGGAGATACTATAAGGGGGCAATTACATGATGAATCTTTGTATGGAGCAATAAAATTACCATTAAGAAACGAAGAAAATAAAATTTTGTTTGATGATAATGGTAAAATGAAACTTACTGAAGAGCCAATTTTGGTTATTCGAAAAGATTTAGTTTATAAACAAAATGCAGATTCTCCAGGATTTAAAACGCTTGAAGAAGTTGAAAAGGTAATAGTCGATAAAGCTCTTTTTGAAATGATAAAAATGCAAGTGGAAGATGCTGTCGGATTTAAAGAAGCTTTAACAAAAGGTGTTTGGATGTTTGATAAGCAAGGAAACAAAGTAAATAAAATAAGAAGAATACGCTGTAAAGGTTCAATGAAATATAATACAGCATTGAAAGTGCATACGCATGCTTTTACTTCAAAATTCGATTATAAAAAAACAACATTAGCAAAAAGTGGAGAAAACGCACTTTGTTTATTTTATAAAAACGAAGATGGAAAAGCAATGGAGATATTAAGTATTTCTGATGTTGCTCAATTAAAATTTAAGAACGATCGTTCTTATTTTTTAGAACCAGAATACAATACAAAATCAATAGGAAAAGGAAAAAAAATAAAAGAAATACCGCTTTATGCTGTTTTACGTTCTGGGCAAAAAGTATTGTTTTATAAAGATAGTATTGAAGAACTAAAAGAATTAGATAATTCTGATTTAACAAAACGTTTATATAAAGTATATCAATTTGAAAGTGATGGTCGTATGAAGTTTAGAAATCATATGGCAGCAGGAATAGACACTGATTTAAAGAAAGAAAATAAGGAAGGGGCATCTTTTAACTTTGAGAATCCAAGTATCTTTTTAAGAATTAGACAAGGTGAATGGAATTTTGCAATTGACGGAGTTGATTTTGAAATGAAAATGGATGGCTCATTAAAATTTAAATAATATGCTAAAACGTACCATTTACATTGGCAATCCATCTTATTTGAAATTGAAAGACAATCAATTAAAAATAGAAGATGTGATAACCAAAGAAATCAAAGGCTCTGTACCTATTGAAGATTTGGGTTTTTTGGTATTGGATCATTATCAAATAACCATTAGTCATCAACTTATAGTGACATTACAACAAAATAATGTGGCAATTATTAGTTGCGACGATAGTCATATGCCTTTGGGCTTGATGTTGCCAATGAATGGACATGTAGAGCATAGTGAGCGATTGAAACATCAGATTAATGTTTCGGAACCATTGCGCAAACAGTTGTGGAAACAAACAATAGAAGCTAAAATTTATCAACAGAAAGCATTGTTGAGTAAGTTTGGTTTTGTAGAGGAGCCTATGCAGAATTATTTAACGAATGTAAAATCTGGAGATTCCACGAATATGGAAGGAATTGCTGCGCAATATTATTGGAAACAATTATTTGACAATTTTACGAGAGAACGAGATGGTGATGCTCCTAATAATTTTCTGAATTTTGGATATGCTATTCTTCGAAGTATGGTTGCAAGAGCTTTAGTGAGTTCTGGATTAAATCCTACCATTGGTATTTTTCATCGTAATAAATACAATCCGTATTGCTTGGCTGATGATATAATGGAACCATATTGACCTTATGTTGATGAATTGGTATTAGAATGGATGAATAAGCCTTTTCGACCGACTGAAATGAGTAAAGATGCTAAAGCACATTTATTACAAATAGCAACAAAAGATGTGAAAATAGATGGTTTGAAAAGACCTTTGTTGGTAGCGATAAGCTCTACAACAAGTTCTTTGTATAAGTGTATGACAGGGGAGCAGCGTGTGATTCGTTTTCCTGAAATGACATGAGTTTTAGTCGTTATAATGCTTATCGTATTATGTGGGTTTTAGTTTTGTTTGATTTGCCAACAGAAACAAAAAAGCAAAGAAGTCAGGCAACTCGCTTTAGAAAAGAGTTGATTGACGATGGATTTACTATGTTTCAGTTTTCGATTTATTTGAGACATTGTCCAAGTAGAGAAAATGCTGAGGTACATATAAAACGAACCAAATCTAAATTACCTGAATTTGGGAAAGTAGGAATTATTTGTATTACAGATAAACAATTTGGACAAATGGAAATATTTTTCTCCAAAAAAGAAACCGATTTACCAACAGGTCCACAACAATTAGAATTATTTTAGGAATAAAAAAATCCGATAGAAAACTCAACTTCTATCGGATTTTACTTTTTTTTTCATTTCTAAATTTCTTCTCAAACCCTTTATAATAATGGTT</t>
  </si>
  <si>
    <t>MRILGIDAGTNSLGWSIRDTEFINNQIIDFGVLTFEKGVASEKGNEFPKVKKRTESRGKRNNYRAEKYRKWDLLYFLIENNMCPLSHEELNKWKNYKKGTKRKYPQNDLFLNWLRFDFDGDGKPDFHLIGKNKHDSLFAFRALAVDPNFHSVYKTNPYLLGRIFYQLVQRRGFKGRDEEEAKTMLQGSDKNGTKGRDDIAEFIENHKTLGAALYYYQKETGERIRQRYNLRKDYEAELKLLCQLYDINDEDYQKLWKAIIWQRPLRTQKGLVGYCIYEKNKKRVQVSHPLYEEYRTWTFINNLKIIPPIGVDKQTYIQEKIYPLFFKSSNDFELKTILNQLKKDGGKIDSKFKEKTKVISAKLLKSFQDIFGDNWKELLHWDNINERDSQPSKKQNSSFNYDEIWHVLKTFDSQENLKDFALNKLNLDDEKAEKFSKIKLNQGYATMSLSAIKKILPFLRKGIPYHYAVFLANLYKVLGMETISDTMIDYFIEEFREVEKSNEQTRLLNTVVNSLVLDELNSKYRYSIENDRDLDDSEKKNINAKLIEIFGEKTWLLLSDDEKTASYDYVAKYYKEFLRKSVLSKTNLFMENERIHDQIFNVIAEKYDIPEDKKKFLWHPSEQENYTQAEEYDYFTLNGKPVYIKQIDRENFIKNNKDAEFQGRSLKLLGSPEPVTKGLKNPMALKTMHKMKQLINFLLQEGKIDEDTRIVIEIARELNDANRRKAIEKWNNEREKENLKFSETIIEINKECNTTFNPSDKTLLRKIRLWEEQNETCLYTGKLIKLCDVLDGNKYDLEHTIPASISFDNELRNLTLTDTEFNRNIKKKQYPSQLYNHVDILNNIQFMKEKIEHLEDLYKEWKNKASYASTKEIKDNCIQRYHFIKMDLDYWSYKYNTFILEEYKSGWKNSQLRDTQIITKYALPYLKTLFKRVSVEKASVVNVFKEVYNVKLLSDKKNRSTHSHHAGDASILTLIPSAFDRERILKLYNEEKDNHTGKIYHEQPKDWKDFSPSYIKEIENVILINNIVENRTTVPTYKVVRKKGKIVWEDKSLDKKRIAQGDTIRGQLHDESLYGAIKLPLRNEENKILFDDNGKMKLTEEPILVIRKDLVYKQNADSPGFKTLEEVEKVIVDKALFEMIKMQVEDAVGFKEALTKGVWMFDKQGNKVNKIRRIRCKGSMKYNTALKVHTHAFTSKFDYKKTTLAKSGENALCLFYKNEDGKAMEILSISDVAQLKFKNDRSYFLEPEYNTKSIGKGKKIKEIPLYAVLRSGQKVLFYKDSIEELKELDNSDLTKRLYKVYQFESDGRMKFRNHMAAGIDTDLKKENKEGASFNFENPSIFLRIRQGEWNFAIDGVDFEMKMDGSLKFK</t>
  </si>
  <si>
    <t>45068.SAMN04274782.Llon_1733</t>
  </si>
  <si>
    <t>GCF_001467825.1</t>
  </si>
  <si>
    <t>Legionella londiniensis strain ATCC 49505 Llon_ctg001| whole genome</t>
  </si>
  <si>
    <t>CATGGTTGTTTTTTCAGTTGAGTGACATAGAGTGTCTGTATCCATTGGGGTGTGGAATCGGATTCAAACTCATAAGTCACAATTTTTCCAGTTGATACAATTTTCATTTTCCCATCACGTGGTTTTAATTCATTACCGAATAATTTGTTTTTACAAACAATTTCATTGGGCATGTTTAAGGGATCATCAATTGAATCGGAGGGTTTAATCATTAAAGCCTCGTCAATGGTTTTAATAAAATCAGCTAAAGATTGGGTAATTCGTATATAGCGCCTGGTTTTGGAGTGGGGCTTCATTTCGAGTTTTATAATTTCTGGTTTGAAGGTTGTAACAGGCAGAGTTAGCCAATTATCGAAAGTAGCATACGCTTGTCCCTCGGAGTTATTAATTCCGTCAATTGTTGATAAATTTCTGGTTTTATAAGCATCCATAAGTACTTCTTGTTTAACTAGTCTGTCTTCGTTAATTTGAATTCCCATACTAGGGGTATCATCAATGGTCTGCAGTTGGTATAAGGGTTGTCCTTTATTATCTTTGCGCCTTATACGCATCATGGTGCCTGCATTACCAGGTATTACTGGCAGTGAGAATACTTTTCGAACGGCTTTGTGCTTTTGTGGCTTAATGTTGTTTCCATTGTTTGAAATGTCCGAATTTGGGTTATTGCCAGAAAGAAAATACTTCCTGATAAATTCGTTAAACTCTTTTGGGTTTGGGGCAGGGTTGGCTTTTAGTGCAAGAAAGTTTGGATGATTAAAGAGTCTCTCCCAATCTTTGGTAGCTGGCAAAGCAATTGTATGTTTAAAAGAACCTAAAACATTTTTCTTGGAAGATTCGAATTTTACGCTCAGAACAGGCATAGGCTCTTTTAATATCTTCACAGTAATGGATTCCTTTTTAGTGTAGTAACGTAGGCTATTTATGAAATGGCAAACGATTGTGTCATCTGGTGTGACTATTTCTTTATGGAAATAATGATGTAAGAATTCAAGAGCAAGAGTTTTGTTTATAGGGAAATACAACCACTTGGCTTTGGATTTTGCCTGTAATTCCTGTAACGATTCGCCAGGATTTTTAGTGGAATAGGTTTTAAGAAGGGTAAACAATTTTTCCTTATTGGATGGCTTTATTTCAAACAAATCTTTTTCTGAGAAACCAATAGCAAATGTTTCGCCTTTAACCCAAACAGGGATGAATCGTTCGGCATAAAGAGAATCCTTAAACAGCGGTGTGCTGCTGATGTTGGGTTTGTTGTATTTTTCTTTGGATCGAACGGGATTTAAATGTACCTCATCAGGCATTAGGTGGTTGATGAACCAGGAATTATCAAGTTCCTGACTAAATTGCGGGAACTCTTTAAGACCTATGCTCATTGTCAATGTTGCATCTATCGCATGGCTTGGGAACGATTGTTGCCGATTTTTGACTAATTTTGGTTCTTGTTTGGACAATAACTCACGATGATCGTGTACTTCTTCGGCAGTGATTTGTTTAATGGAAAATTCCAATTGGAGCTGTTTGGAATCCGCCAAGGTGCTAAGAAACTCTATGATTTGTTTTCCTAAAAATTTTTGGGTTCCATTGACACGCGCTTTTTGTTGGGACATTAAAAACTTAGTGATCGTTTTGAATGCTTCATCGTCATAATCTAGAAAGAGGGCATGCCTGGCCGCTTTTTGCTGTTCAGGCGTAAGCAAATGAAAACTAATATATTTTTTAATGTTGGCAACGTTTTGAGAAATAAAATTTTTGATGTCGCTAACATTATCAGTGCCAAATTGGTGCTTTAAATAAAGCGGGCTTAGATGTTCAAGAAGATAATGTTCCTCTTTTTTCTCTCGATTTCCTTGGGAAGAACAGTAAATGAGATTGGCTTCGCTATTAAAAATTACTCCAAAATGTTTTTTTGAAAGCGAGCGCGGATAAATATGGTCAATTTCTCCTTGCCCGCCTATTGATGTGCCCTTATATGGACAAATATTCATGGAGGCATTTATAATGCGTTGAAATTTCTCTTCCCACTGGATGTTTTGCTTTTCGATGGCTTGTTCAAGAGTCTTATCACTGCTGCCCCCTTTGATTTTTTTGAATGACTCTTCAAATTCAAAACGGTTTTGTTCAAGGTAGATCGGAATTAAAAGGCTCGAGTTATCGGGAATGTGTTTTATTTGTTCCCATTTGGCCATTGCAATTTCATAAGCCAGGCGTTGCATCATCCTGGCCAGTACACCATCAAAAGGCCTTACGCTGTCGGCAGGCAACCTTGAAGCATATGAAATCTCGGGGTCAATTTCTGTTTTTTGAGATCTCCAATAGTTCTCACAAGTAACCGCTACACAATTTTTATGAAAACCATCCCGCTTGGTTTCAAGGATTGTATACAACTGCGAAAGACTAAATGGGTTGTGATATATCAAGGCCTGCGAGTCATTATGTCCAAGATGGCTTTGTATGGCCTGAATGATATCTGGTATTGTTTGAATTATCTTGATGAGAGCTTTATTGTTGCTATGTTCAGGATGGTTTAGGGCTTCTTCATAATCAATTTTAAATGCGTTACCTGAGTTTTTACGTGCTTCTTCGATTTCCTTACATTTGCTTTTTAATGAAGTGCGTCCGATTTTATGGGTGTTCCAAAAATTCTTGAATTTAGCCCACTTATCTTTGTTGTTGATGAAATCTTCGCTGAGTATCGCTCCAACAAGAAGTGGTAGTATTTTTTGTTTGCGTGGTGGATTAATATTCGATAGCTCACAAAGACGGAATGCATTATCAAACCAAATCCCTTGGGCAGCATCTTCTCTCTCTTTGTTATACGCACTGGCTATTTGGATAAGAACACTCACTAATGAAGAATTGAAATGAGTTTCCATTTCCTTCTGTGTTTCTATTAAATTGGCTGGTAGTTTTTTCCCCTGGCCAAGAAACGAGAGTTGCTTTTTAATTTTAAATTTATCGATTTTTTTATTGAGGTCTAAATATCGCTGTAAAATGTAAGAGTCTCGTTTCTCATCTTGTTTAGACGGGCTAATTATGCGTTTTCTATCACGCAATTTGGTATGTTCTAAGTCCTTTTCAAGGAAAGGGTGGGCATCAATGATTCCTGGTATTAAATTGCGCCAGTTTGGATAAAGGTTATTAAGTTTTTCAGGGTTAAGTAATAGACTTTGGTCTTTTTCCATACCTGTGTTTGTTCGGGCCTCATAGGGGGGAATAGTAATTTCAGGTGGTGTCTTTTCAAGAATGGATATATAGTCTTGGGATTGCTCAAGTTGTTGTATTAGGTTGCGAATGGCTAAAGATTCTTGGCTTCCTTTAAGATGTCTGAAGTTTTTAAGCATTCTAAGAAATTCATTACCAAAAGTTTGTTCATCGAATTGTTTGGGGTTTTTTGCCAGATAGCGGTGCAGGTTTTTCCACTGCAAGTTACTTAGGTGTCCAAGCAGGTTAGAGAGACAAACAGAAGGGATTTTCTTTTTTATGCTATCAAGTTGGTTATCTTTTGTGATGTCTGATTTGATGTTTTCAAAATACACTTTCCGGTGTCTATGGCCTTCAACACTGTTTTTTTCAAAGCCAGTAATGAAATTTTTGATGTTTTTTACAGCATTTTTTAATTCTTTATCATCTTTTTTTTCTTCTACTTTAGATACCAATATTTTCCTAAACTCACTGGATTGCATCTTTTGCAGAAACCAATCAATGAAATTATGTTCTGACTCTGAGGGCAGTAATTCCTTTAATAAATTAATCGTAGTCTCGTCTTTTATATATTCATCCAAATCTGTAGCTACATAAGTGTATCCTCGGTTATTAAGGTAGTGACAGAGTGCTGTCTCTTCCTTTGCATTTAGATCTCGTGAAAGAATGTGTTGGAATAATTGCAGGGCAACCCGTTTCACAAATTGATTCCTCTTTTTATTTCTGACCCTATGCCTTGTTGCCCTTCTTTGTGCCTGGGATAATTGAAAGTTGTTATGGTCTATCAGGATGACAGAGTATTTTGTATTTGCATGGTTTGGGAGTTCTGCGAAAGCTTCGAGGTGGGATAAGCAAACCCCTGTAAATTTGCCGCCCAAATCTATGCCTATAGGGGATAAAATCTGAGAAGATTCCATTTACTACATCCTTGTAGCTGTATGATTCGTTAAAATAAATATAGTCTTGATACTTTGGAATTTCAAAAATAGGACTTATAAAAATAACTAAAAATAAATTTGGCTCATGTTTTTTAGCAGTGAACTTGGCTCTATTGGGGCAGTTGTTAATAAAAACCTCAGCTCGACATAAGAATATCAATTACTTCAACATGTTCAAATTGGCGTTCTGAAATGTGAAGCCGCACTTTATTCAAAAGACTAACGGCCTCGATATCTGAGGTTGGAGCACTATATCCAAATATGGTTATAGTAAATGCCTCAGAGAACCAACTCTCCGCTTTTTTCCAACTTAAGGCAGTATATTTACTCGACTGAAAGTAACTCTTATTTTTAATTGGATAAAGAAGAGGTACATCTTTGAATCTAATATCACACTCAGGACAATACGTATTTTTTTCTCCCCATTTATCGCATGCTTCACAAGCGCCTATTCTTACATTACCATGCAAGAAAAATATCTGAGGCAATGAAACAATATCACTATTTCTTTTATATGCGTCAAATAAAAATAGATCCCAGTTGAATGTGAAATGGCGTCTTTTTCTCGAAGTGATAATAACAATTGATCGTAAATAGTTACATGTTCTGGTAATGAAAGCTTTGAGAAATAATCTATTATCCTACTCTCTATTTCTTTTTTTAAACCATCATCAGTGATTTGACTATAAATATTTTCAAAATTTTCTGATGGATTGATATTGTTTTTAGTTAATAAGTTCTTTAACGATAGAATTTTAGCCAGATCATTCATCACAGGTAATTCATTACCTGACCATAATTGTCATTCATTTTGTAATGTCCTTTAGTGTTTTTTTAAATTATCTTGCCCTAGTTTTTTTGGGCAGATATTGGGTACTTTTTCAAAAATTTTGGGCATATTTTGGGTGATTTTTGAGCCAACAGAAAACCACAAAAGACAACCCTATCAACCAGAAAAGTGGATTTAACTCGTTGTTCTACAAGGGTTTATGATGGTCTTTGGTGGTCAGGAATGGTTTTGATAATTGGTGGAGGCGGCGGGAATCGAACCCGCTTCCCTATGCTTTGACTCAGATTATCAAAAACCATGAAAGACCACGAAAGCTCATATACAATAAGGACATGACGCGGGTAAGAAACCACCTACTTCGTTGTCATTGATCGTCATTTATTGTCAGTGAATAAACCCGCAATAAACCCTCTATAACTCAACCAACCAACTACAAATAGAAACCATTTGCTGTTCATTTGTCAGATTTGCAGCATTTGAAATAATTCCTTCATTTAATTGATGGAATATTTCCTGAGCCATTGCTTTTTCAATTGCAGCCCCAATAAAAAATGTTTTGGGATTGCAACTACTAAGCGAAAAACTATTCCTTATTCTATTAAGTGCAGAATTGGCTGTTTTCCAATGTTCATCTGCACCAGCAGGATCGATACCCCCCTTAATTTCGCCTAATGCGATATAGGTTAAAGCTTGTTGATGAGAAGACACTTTATTCTTGTGAAAACTTACATCTTGATAAGAGGAATTCAACAAACATAGGTCAACGTTTTTTTTAACAATAGGTACGTTGATGTTATAAATGAGTGTTCTAGGATTACCATCTGTTTCCCAAAATACTCCTTTAATTGAGCGTTCCAATTCAGGTTGATTCGAAGATTTTATCCATTGTCTAGTTTTCAGATCAAGATAATGAAATTCTTTATGATAAATTGACAGTGTAGATAAAAGAATTCTTGTAAATTTCCACTCACCAAGAGTACCAGCAAGATTTCTCATGGCCCCGCCTAGGGAGTCTCCTCTGGTAAGTAAAAATCGATACACCAATTCATCAACAAAACTAGTTCCGGCAGGATCAAGAAAATTTTCTATCAGCCCCAAAATTGCTAGCTTTTTATCATCTGGGGTTAGATGATTTCTCGCTTTATCTGAAATTCCTGAGGCAGTTAGTAATGATTCTTGGATATTCTCAAAATCTATAAGTTGCTTTGGAAACCGGGCTTGAGAAGCAATAACCTTTAAAGCTTTCGCTTCTTCTATGAACGGCGTTGCTCTCTTATTTTTTTCAAGAGCCATAGCAATAAATCCAGCTCTAATTTCAGAATAAGGAGTGATTAAACTCTCAAAGTTGTTAAGATGATTAGTGAACGGCATTTATTTAACTTTTCTCCAAACATAAACACATTTTCTTAATGCATCCCTACCATGAGAACCCATTTGCTGAGAACTATTACCCTTACCCTTAGGTAAAACTAGAATATTTTCTACCGAGAAGCCCATGTCTCTTGCTATACTCGACAGTAGTAAATCAACTGATATTGAGACTCCTGCGTATCTTACATTATCGTTGACCATGACCATATAAGAATTCTTCGATAAAACTCTATAAGACTCTTGAATAACACACGCCATTTCATAAAAATATCCTCTAACCATACGCGAAATGCCTGCATTATTTAATTCTTTTTTATCCTTCTTATACTCAAGAAAAGTTAAAATCTTTTGTAATAATGGAGTATTATCACATATTGATAAAGCTTTGCTCCATGCATCATTGATTTTCAATAATTCTTTCTTTTTATTTTCGACAGTGCAACTTAGCATAGATTGACGTAAATTAATCAACTCTCCTTCATCTATACCTAGCATTGCATGCTCAAGTGCATAAGTCCTTGTATAATCATATCTATTACAATATGGAGGAGAGGTCATTATTCCTGAGTATGCGTTTTCTGATAATTTAGGAAGAATGTTCAAACAAGAACCCGATAAGAGTTCAATTTCGCTATCATCGGCATTTATATCAACTTTAAATAAGAGATTCTCATCTATATTTTTATCATATAAGTCTTTGATTATTTCTGATAATTTTCCAGTAATGGCACTATCAAAATCAAGAATTTTTCCCTTATCAAAAGTGCTTTTACCATTACTACGGCCAGATCTATAATCCCACCGCAAATACTGCCCATCTTTTCTCGTATAACTTACCGACTCAAGAATACATAGCAATGCGAAATATAATATTTGTTGGCTTTCATTAGCATTCTTTCGGATATCTGACAGATAACGTTGAATTTTTTTACATGTTTCCTCAGGATATGCCCCTTGAGTGATTCTAAGGACATTAAAGGTAGATCTCTCACCTTCACGACACCAACTTTTTTCAGATAAAAAAGATTCTAATTCAGAAATTAAATTTTTTGTGTTTCCTATTCTTGAGTATAAATTTGCTTTTATTAAATGCTGACCAACTGGCAACAATTCTATGCCAGTAGATTTATACCCCATATCCGCGCTAGCAAATAAGGTAGTTCCAGAGCCAGCAAATGGATCAAGAATGCGTCCAGAGTCAAAATGATATTTATTGAAAATATACTCAACCAAATCAGCAGAGAAAGCTTCTTTAAACTTATACCACCTGTAATATGATCTTGATTTGCTAGCTTGAAAACTTACCAGTTTTCTAGTGAGATTATTATCAACTAAAATTGAGTCTCCAAAAGATCTAAATAATTCATGATCGAGTTCTTGTATCTCTGAAAGATAGATTGAATCTGCATGTTGAATTTGATTTAAAGGTATTCTATTTTCATTTTTGATTAACATGAGTGTATTAGTCCATTTATTATGGCTTCATTTCTACTAAAAGCTAGAAGCTCATTTTTATTTAAATTGTTATTGGATATAACCTCTAATGTTCTGTATTACAGTTGCTAGAATTTCTACTTCAATTCCATCATCCACTCTAATATTTGGCCAATTATCATTTAGAGTTAAAAGCTCAAAATCTGATGATGTATAAGACAATTTTTTGTACTGACAAATAATCGCTTCTGGTTTACTACTAATTTTAACAACTACAAAATCACCGGGTTTTGGCGAAATAGAGAGATCAATTATCAATACATCATTGACTCTAATTTCTGGCATCATACTGTCATCTGCTATTTTGAGTGCAAATGCATCGGTGCTTAAGTTTGGTAACAATACAGTACTCACAGAAATATAAACCATATCATTAGATATCTCTTTTTCACGGGCTAAACTAATATGCAATTTGGCTTCGCAAGCCTGCCGATAATCCAAAAGCGGAATTAATTGGCTAGGATTTTTTGCTTCTTTAAATTGCTTTTCATCTGACAAACACATCAAGTAAGCAGGAGACACATCCAACGCTTGCGCCAATTGTTTTATTTCTTCTGGTCCAGGACTACGCACACCCTGCTCCCAATTGGTTAGGCGTGTTTGTTTCAAACCACCAGCAAGTTCTCCAAGAGCCTTTAACGTCAAGCCCTTTAGCTTTCGTGATTCATAAATACGTTTGCCAATTTCCTTTTTGATATTCAACTCAGTCAAGGGTACCCCTAAAAAAATGAGAGCCAACTATTGAAATACCACCTAATGTGATATAAATTAGCTTTTAAATTCACAATACGTGAATAATGATATTTTATTTTTATTAAGTTATCACATTATGAAAATAAAAACGAGGATTAACAGGGACATTACCTATGATGGATTTTGTGATTAATGGTGATGAGTTAGAGGCAATGTATGGCTTACCCCATATTCAACAATTAACTTATCTAAGAGGAATACGACCGTATATGGACGTTAAAACCGGATTAGCGGGAATCAAAAGGCGCATCAGTCATCAGTCAATCGCTGAACAACTGTATATTGAGCCGCATCAAGGCATAAAAAGCCAAAGTTTTTCGCGTGATCAAGTACGTCGTGCGGTATCAGGGCTAGTGCGTGCAGGAATGATTGAAGTGCAATCCGAAGGCATGCAATTGATTTTAAAATGCCCATTAGCCACAAGGACTTTTTCTGTCCAAAATAAAGCCGCCATAAACCCGCCACACAAAGCCACCATAAACCCACATGGGGAAAGCCTTGTAGAATCTGGGTTTTCAGGGAGTAAAGAACCGAAAACCGACATAGCAGAATTACCAAAAGCCGCCATACCTCTAAAAGAAGATAATTATATTTATTTATTATCGCAATTCGAACAATTTTGGTCACTGTATCCAGAAAAAAAATCAAAACACAAAGCACAGGCAGCATTCGAGCAACTAAACCCTGACATCGCTTTATTTCGGCAACTAATACAAGCCTTACAAAACCAAATTAACCATATTGAAACCATGAAATTGAGTGGTGCATGGGTACCACCTTGGAAATATCCAGCGAATTGGTTAACCCAACGATGCTGGGAGGATGAACACTCTACGGATGCATTACAGGAGAAGCAGCATGCAAAGCATACAAAAAATACTGGAAAACGGAATACCACAACCGATCTGTTCTGCCCACCCTGTGAAACCGAAAGCGATGTACCAAGAAACAATGTCATCCAGTTCCAGCGATATTCGTAAAGCAGAAAGGCGTATTGATTTGCTGTTTTCAAAATTTGCAGCGTTTTATGGGCATGTGTGGCGTAGCCAATTTAAGGATGAGGTGTTTTTGAAGTTTGCAAAGAAAGAATGGCAAGAAGCATTGAGTGAGTTTGCTGATAGCGTACTTACAAAAGCCATTCTTAATTGCCGTGATTTTTACGAGTTACCGCCTACTTTACCGCAACTGATGCAGTGTTGTAGGCAAATTAAGAAACAAACCACGTTTCATGTAGTGAAAGAAGGCTACGTACCTGCAAACAAAGAGCTTGTCGAGTCTTGCTTGCAGCGATGCAAAGAGTTTTTAGGCAGATAAGACAGGAGAACGTTATGTTGGTTTTAACAAGAAAAATTGGGCAGCAAATCTTAATCGGTAAGGGCTTGATTCAAATGAAAGTACTTAAAGTCAATGATGATGTAATCAGCATTGGTATTCAGGCACCAAAGCATATTGATGTAGACCGCGAGGAAATTTATTTAAAAAAATTGCAACAAGAAAAGGCTGAGGCTTCAAAACTCAAGGTGGCACTATGAAACAACAAAAGAAACTACGTCAATGGGTTCAAAATCTTTATTGGCTAGCAGTTTGTTTTCTGATGCCTTCACTATCACACGCCCAGAGCATTGAAAGCATAATCAACCGAACAATTACCTACTTACAGGGAGGATTAGCCCGCACCGTAGGAGTGTTTTGCATCATCATTGCAGGTTATCTGTGTTTGGCACTGCAAAAATTCCCCAAAGAATATTTCGTCATGATTTTGGTCGGCATGGGAATTATCTTTGGTGGTTCCTCCTTGTATTCAACCCTTATTGGATAAGGAGATTTCAATGGATGAACTGGAAATCAGCCCACTATTTAATGCATTAACAAGACCTGCAATGACTATGGGCGTTACCTTTGAATACCACATGCTCAATTTGATTATCTCGATGTGTGCATTCATTGGAATATCGCCACTTTATGGACTGATTTTTATACCAATTCATTTATTTGGATGGGTTGTCTGTCGCTATGACGCGCATTTTTTTACGATTTGTGCCAAACGCTACGCACTTCCACAGGTTCACAATGCAAAACTCTGGAGGGCACGCGCTTATGAACCTTTCTAAGGCACTCAAACGGGTTTATCAAGAAGCAAAAATATCAGATTTATTTCCAATTACTCACTTGAATACACCGAGTATTTTTGAATCACAATCAGGTTTTGTAGGTAGCGTGCTACGCGTTCAAGGAGTACCTTTTGAAATTGAAGATCCAGCAACCCTCAACCACGAGAAATTTTTATTTCATCAAGCTCTATTGGGATTGGATTCGCGTTTTATTGTTTATGTAACAACCCATAGAAAGAAATCAACCTCTGAATTAACAGGTACTTTTAAATCAAGTTTTGCCAATGATCTGAATAAACATTATCAACAGCGATTTAAAGATCAAAGTTTATATGTCAACCATCTCTATATCACTGTAGTTTTAAAAGGTGATGACTGGAACAAAACAGGTTCTTTAATTCAGTGGGCACAACGCATTTCAGGTAAAAATCACGCTGAACTAGCAGCGATGCAACGAGAATCAAACATTAAAACGCTGACACAAGCTATTGCCCAATTAAAAGCAAACCTTGCTACGTTTCAAGCATCTCTATTAGGCGAACGTGACGAAACACTTGGTTTTAGCGAATTAACCCAATTTCTGGGTTTAATGGTTAATGCAGGACGAGCATTGCCCTATAAACCTCCTGCTTATAATCCAGCAATTACATATACTATTCCAAAGACATTTCAGATAGAAGATAAGTATCCTAATGGCCATTTAGGACAGTATCTAAGTCGGTATCAACTTTTTTTTGGTGAATACATCCAATTCCAGGGTAACAGCGAACATGATTGCTATTTTGGTGCCATGCTTTCTTTAAAAAAATACCCAACCCATACAGTCAGCATTTTACTAGATAATTTTTTATCGCTTGATTGCGAATTTATTGCAACGCATACCTTTGCTCCCATGCCAAGAGATGCAGCACTCCATCGTATTGCCCAAAAACGCACAACTTTGCTAAGTGCCGAAGATAAAGCCATAAGCCAGACTAATGCTTTAACTTCCCTCGAAGATGGGATTGCCAGTGAAACACTCCTGTTGGGTGCACATCAACATACTATTATGCTACTTGCCCAAACTAAAGAGCAGCTCAATGCTGCCATATTAGAAGCAACCAAACGCTATGCCAATGTTGGAATTGTTGTAGTCCGAGAAACACTGGGTTTAGAACCTGCCTTTTGGAGCCAATTACCCTGTAATCAGCGGTTTATCGCCAGAGCCTCCTTAATTACCTCAGAAAATTTCGCTGACTTTTGCCCACTTCATAATACAAGCCAAGGATTTAACAACGCCAATTTTCTAGGTAGTGCTGTAACCTTATTAGAAACGCCATCAAAAACACCTGTCTATTTTAATTACCATGCAAAAGGCTCAAAAACTAATCCTTCAAAAGGACATACAGCCGTTTTTGGAGGCAACAATGCAGGTAAAACCACGTTGGTTAATTTTTTAGATGCGCAAATGATGCGCTTTGGCGGTCGAAGCTTTTATATCGATCGAGATGAATCATCCAAGATTTATATTCTTGCTTGTGGCAATAGCGCATATACAAAGATCGAACCTGCCAGCCCAGTCTCTATGAATCCTTTGCAATTGCCTGATTCCGCAGAAAATCGTGCTTTTTTGAAGTCTTGGTTTGGAACATTGGTGATGTCTGAGGGCGAATACATCATACCTAGTGATATAGCTGAAACTATTAACGATTGTATTGATTATGCCTTTGAGCAATTAGCTCCTGAGTACAGAACATTAAGCCATCTCAGTCAGTTTTTACCTATAGATTTTCCCAGATGGCCACATTTACGTAAATGGCTTAAGCAAAGTGACGAGCGAATAGATGGCGAATTCCATTGGGTTTTTGATAATCAAAACGATGTGCTCAATCTTAACTTCGATAAGGTTGGCTTTGATGTCACTTTCCTTATGGATCAAACACCTCCGCTAATTTCCACACCCGTTTATTTGTATTTATTGCACCGGATGCGTCAATGTTTAGATGGGCGACTTACTTCGTTTATTTTGGCAGAAGCGTGGCAATTGTTTGCCTCGCCCTTTTGGGAAAAATGCCTTAAAGAGTGGTTGCCAACTATTCGTAAGAAAAATGGTCATTTTATTTTTGATACCCAATCCCCTAAAACCATTGTCGATTCACCCATAAAACATATTGTGCTAGACAACTTGGCTACCATGATTGTTTTCCCCAACCCATTAGCCGATCGAGAAACCTACATCGATCAATTAAAACTGACTGGATCCCAGTATCAGGCGATTCAAGAAAATACGCCAGAATCGAGAATCTTTCTTTATAAGCAAGATAACGAAGCCATGCTGTGCAAGCTCGATTTAAGCGGCTTAAGTGATTACATCCGTGTGCTATCTGGAAATACTCGCTCTACAAAATTATTGGATGAACTCATTGATGAGGTAGGAAATCAACCTGATAAGTGGCTGCCGCTATTTTTCAAAAGGAGCAAACAATGAAGAAGCTAATATTGCTTATTCTTGCGTTAAGTGTCCAGCCAATAGCTCACGCAGATCTATTGGGCGTTGAAGATGCGCAAATGATTGCCATTGCTCTCAAGCAATTGAATGAATTGCAAACCCAATATCGTGTACTTAACGATACCTACCAAGCCACCAAAAGCCAAGTCGATAATCTTAACCATCTCAAATCCATGAACAGCGGCCATTATGGCTTTGGCGATCTTAATAACGGTTTGGATGCACTACAAAGTTGGCAATCTCCCGTCAGCACTTGGCAAGATGCGCTACACAATTTATCAGGTGGTAATCCTGAGCGTTATCAAGCATTGATTGATGCCTATGAAAAAAATCACCCAAGCCTAAGTGAAAGCAACTATGCACGTTACACCACATCCGAAAAAGCCGCTCGGTTCAAAGAAGATAAAGCGGTAAATCGAGCCGTACAGGTGCAAACAACTCAGAGCTATAACGAAATCAATCAACATATTGCAGCCCTTCATAAGCTCTCACAACAAATTGAGAAAACAGCCAATACCAAAGGGGCGATTGATTTAAATTCAAGGCTCATTACCGAACTTGGGTTTATCCAATTAATGAGCTTGCGGTTACAAGCTTTGATGAGCCAGCAAATTGCTCAAGAAAGTTTATCTGAACTGCAAGACAGGGCAGAAATGGTACAGTTTAATCGCTTACCTAATCACTAAAGGAGCAGTTATATGGCACACAAATGGCTACTTGTGATCTTCACTGTCGGTGTCTTAAGCGGATGCTCCAAGCCACCTGATTTGGAAGCTCCTTGTCATAACTTTGGCAAATTTTGCCCACAGTACCCCATTAATGATGAACCAATAAAGGAGCAAAGGAATGAATAAATTTGGCATAACATCTCTGCTAATTACCACATTATTGTTGGTTGCTTGTCATCATGAAAACCCACTGAAAACACAACCAGCCAAAGCCTCAGCAATATTTTTAATGAACGCTTCAGCA</t>
  </si>
  <si>
    <t>MESSQILSPIGIDLGGKFTGVCLSHLEAFAELPNHANTKYSVILIDHNNFQLSQAQRRATRHRVRNKKRNQFVKRVALQLFQHILSRDLNAKEETALCHYLNNRGYTYVATDLDEYIKDETTINLLKELLPSESEHNFIDWFLQKMQSSEFRKILVSKVEEKKDDKELKNAVKNIKNFITGFEKNSVEGHRHRKVYFENIKSDITKDNQLDSIKKKIPSVCLSNLLGHLSNLQWKNLHRYLAKNPKQFDEQTFGNEFLRMLKNFRHLKGSQESLAIRNLIQQLEQSQDYISILEKTPPEITIPPYEARTNTGMEKDQSLLLNPEKLNNLYPNWRNLIPGIIDAHPFLEKDLEHTKLRDRKRIISPSKQDEKRDSYILQRYLDLNKKIDKFKIKKQLSFLGQGKKLPANLIETQKEMETHFNSSLVSVLIQIASAYNKEREDAAQGIWFDNAFRLCELSNINPPRKQKILPLLVGAILSEDFINNKDKWAKFKNFWNTHKIGRTSLKSKCKEIEEARKNSGNAFKIDYEEALNHPEHSNNKALIKIIQTIPDIIQAIQSHLGHNDSQALIYHNPFSLSQLYTILETKRDGFHKNCVAVTCENYWRSQKTEIDPEISYASRLPADSVRPFDGVLARMMQRLAYEIAMAKWEQIKHIPDNSSLLIPIYLEQNRFEFEESFKKIKGGSSDKTLEQAIEKQNIQWEEKFQRIINASMNICPYKGTSIGGQGEIDHIYPRSLSKKHFGVIFNSEANLIYCSSQGNREKKEEHYLLEHLSPLYLKHQFGTDNVSDIKNFISQNVANIKKYISFHLLTPEQQKAARHALFLDYDDEAFKTITKFLMSQQKARVNGTQKFLGKQIIEFLSTLADSKQLQLEFSIKQITAEEVHDHRELLSKQEPKLVKNRQQSFPSHAIDATLTMSIGLKEFPQFSQELDNSWFINHLMPDEVHLNPVRSKEKYNKPNISSTPLFKDSLYAERFIPVWVKGETFAIGFSEKDLFEIKPSNKEKLFTLLKTYSTKNPGESLQELQAKSKAKWLYFPINKTLALEFLHHYFHKEIVTPDDTIVCHFINSLRYYTKKESITVKILKEPMPVLSVKFESSKKNVLGSFKHTIALPATKDWERLFNHPNFLALKANPAPNPKEFNEFIRKYFLSGNNPNSDISNNGNNIKPQKHKAVRKVFSLPVIPGNAGTMMRIRRKDNKGQPLYQLQTIDDTPSMGIQINEDRLVKQEVLMDAYKTRNLSTIDGINNSEGQAYATFDNWLTLPVTTFKPEIIKLEMKPHSKTRRYIRITQSLADFIKTIDEALMIKPSDSIDDPLNMPNEIVCKNKLFGNELKPRDGKMKIVSTGKIVTYEFESDSTPQWIQTLYVTQLKKQP</t>
  </si>
  <si>
    <t>1114972.SAMN02369495.FD35_GL002365</t>
  </si>
  <si>
    <t>GCF_001435135.1</t>
  </si>
  <si>
    <t>Furfurilactobacillus rossiae DSM 15814 Scaffold1| whole genome</t>
  </si>
  <si>
    <t>MKTFAEEYVMDKSKPYGIGLDIGTNSVGFVATDAEGHLIRLKGKTVIGAYLFNAGISAAERRGFRTTRRRLSRVKWRLGLLREIFETHFQESMGENEDNDFFLRFKYSNISPKDPQFSTAKGLFNDRTDKEFYDQYPTIYHLRRALMTEDHQFDIREIYIAMHHIVKYRGHFLKEGRAKDFKVGDLRLLDNFKMMNEQIEEINPLWQLKLPTDDASIKSITAILLDNTQSQNDRQKAVTKVILATLVKASDKDINAARKRFVGELSKAMVGLKTKLWVLADVSQNGDWEIKYENYADFAETIGSGESDTIQSLFNEINDLYGVITLAGIIPKEAESFSDGMVRKYEHHRKNLELLKVYCAEQSDGKRGRQIRQTYDKYIDGVDSKQFTQEDFYKALSKFTAKDEATSENAKLIAQEIAVGTFMPKLRTKANGTIPHQLHQKELDAIIENQKKYYPWLGEVNPVESHRRALPYKLDELVSFRIPYYVGPMVTPTKGDPEKSKFAWMVRKEPGTITPWNFDQKVDRSASGEAFIQRMKTTDTFLIGEDVLPQQSLLYQKFEVLNELNKIMINGKPICREQKQRLFKQLFMQYKTVTVKKVQQNLIANGEESENVPITGLSDPLRFNSSFSTYIDYKDILGTAAVNDNAKQSDIEQIIAWSTIFEDAAIFREKLNDITWLNDDQRNKLSHKRYRGWGRHSRKLLAGLRDGEGQTIIERLWNTNDNFMQIQNDSEIARQITEANSSKMATAEGTDEIIDGFYTSPENKKALREVMKVVKDIQRAHHGQAPAWVYIESPRETPRPGQRTVSREQQLTDLYEGAAKEIVDDAVLNELKDKVKSKENFTDKLVLYFLQNGHDIYANDSINIDNLNAYDIDHVLPQSLIKDDSLDNRVLTTHERNLKKSNRFATELFADQRKKWEKWHRLGLISSRKLKHLTMQPNSVEKFAHGFIARQLTETRQIIHLTANVLSNLYQENDTKIVMIKAGLNSEFRRTFDFPKNRSVNDYHHAFDAFLTAKIGRYLLARYPKLEPFFVYGNFVKNPKAMKRLSSFDFIAQLAAKTDDTSHIDQRSLKQVPVVNEETGEIVWDKDIELAELDKTYNYKTMLVKRAQTENNAQMFKQTVFKARDNQNKTLIPVKNGLSTDVYGGHSQQAISYLCIVWVGQKKKYRVLGISTAHAGILNNFEKNYGRFEAKKKLQEIVSNTLDNADRNDFKIVAPKVLFEQVVEDDNMKFGLGSASDYRNVQQLFLSRKNQLLLANMMTDQIHDQDLVHLFDEIVGQMNAHFPIFDRGGYRSSLTQSRDKFLKLPFKKNEDLITKQEVIRRILDGLHANANRKDLKIIGSKGDFGRLGTKKIYLSKDAKLIYTSPTCLFTRTVPLSSL</t>
  </si>
  <si>
    <t>1797337.SAMN04313832.A2X11_13225</t>
  </si>
  <si>
    <t>MDPDFIKEYETGQKITKNAKRRQMRGARRLLQRYHQRRDNLIEVLKAIGAVESADQIQQPQFIKEYDQEFTKLIATGKAKTAWYNYFLRAKALSSPVTLKELALILYHLNQRRGYKDIGELMDEMAGFEKKDEEGYSKSYEILKIVAVSPDNDRKGKREVYNVTLEDGRKPCTTTSKVLNEMIGQEKELEVRVRTNKKGEITYELALPDNAAWQYRLDALNKKLTDSELTPGNFFWRKLHNEPNYRVKQNLVYRDRYLDEYDQIMAEQIKHHPFLVDPKIYIDILTKLIPANIPERNRWKSSGLISFIRNYIIYYQRPLKSQRHNVDVCRYEKGFKTYDENGDILVNRPAYVAPSSSPLFQQFRVWQDLAHLGFKDKYGYTTLLSNTEKEILYRELLRVGEITHSAIYKILGKDKKLFPEINRPEDKKIAGNETLNLLKKALTRVEYNNLRLLEEDETFLERLWHLLYSVKDQNARKKSLIRQFGFTDSEAMSLMSVNFPGGHSNLSSKAIKKLLPLMRAGNYYIERDVCPEAKNQINEFLSGTFNEVDVNKVTKITEGRLSVSDFQGLLYWEAAWLVYGSHTTNDDAEPFKQPDDIKRFPLHSLRNPVVEQIVNETLMVMKDIWNTYGKPDEIVVELAREMKMTADNRKKMTEANSKAEKIRKACAKELIEQFNKPNPSRNDILKYQLWNQQYKRCIYSGESIQAGDIFSGAVDIDHIIPRQRFFDDSQNNKVLAFKTENQNKGNKTAYEYMNQTGRWEGYKERVDALRSTKGINMKKYNLLLAEEIPDDFINRQLQETRFIAVKVTSELKRLTPNVRSSIGTITDHLKQSWRLNEVFKEVQLPRFERLESLFPNISWINHVTDKEGHPILQLCGWDKRIDHRHHALDAIIIACTTYSMINQLNHLNTLYGQLQLEGKPAQHFPLPFTGFFSKLRDVLSGIVVSIKSTDKLVTKAKNTITRFDPETNRYYNSKQEKNGWAVRGALHDEQPLGELIRQEKEAVSKVLDKLAANPMLLDEIDKSSKYLAVPWQREAIKKHLALFNNDFIMMKRGLKKMPLLNDYGKAIESITVFKKYYTKIRPIDVSLTLKQVNMIIDPLIKQEVKSLLEQNGGDPKKAFTTDNLISWNAQRKVPVFKVKCKVDDTEVGTSEGRTLLTKQSPYNYIKHIEKGDNYALLINEEITNNKRTFEVISFFDAVDFKLTGIPITSEKHGFKSFILRKNSLVYIPTPEENIGSIDLSQTKRLNERIYRVVKFSGKQFYFIPVAISQVIKNPLSEPGLIIEEYGSQSCTEFHGISDSRIKIAEVCLPLGINRLGQLTKLG</t>
  </si>
  <si>
    <t>575609.SAMN02463827.HMPREF0629_01231</t>
  </si>
  <si>
    <t>GCF_000090945.1</t>
  </si>
  <si>
    <t>Peptoniphilus sp. oral taxon 386 str. F0131 supercont1.1| whole</t>
  </si>
  <si>
    <t>MWGSRLFEEASTAQDRREHRSNRRRLERRKYRLDLLEELFVEEINKIDPEFFIRLRESKFHFEDRSLKNTFILFNDKMEGGYNDKVFFSKYPTIYHLRSALINGNKEDVRAVFLAIHNILKNRGHFLLAGNDINISLSLNDTLTDLFEYLKIHLGIEVEFENKLKDIEKIALDKNLSKSDKQKKIVQLLETDYKKQLADVFKLSLGLTANMENIFGKENEQGLEFINAENKIKKIQFDSSYEENIAEFDQFYGEYFEIIDICKKIYDAISLSQILVDGKGLSESKVLSYEKHKEDLKLLKKVLKNIDKAYDNKGEDRLVYKVLKEDKDKGTNYVNYSKLSNNGTATTKEEFYKFLSKNLDLKKFGKLNKEDIETLDYINSEILLGRFLPLQKEKINGVIPYQLQMKELTQILNNASKYLPFLNKIEDGMTVKDKIISLIKFRIPYYVGPLNEYNRIENGNGFAWIEKKKNEKIFPWNFNDVVDIEKSAEKFINNLTNKCTYIKEETVLPKNSIIYSKFMVLNELNNLQYGNKKLDIELKMKMYTDLFLEKKDNRKVTEKRILEYFRINGINDGKEKLTGLNNEIHADMKSYRDMCEIMGENFNINVAENIINWITVFHGEKKILINKIKNVYGKMFNDEQISKLSKLNYSDWGRLSKKLLTDIKCYIDADGINFPVSILEAMEVSNKNLMELLSNKYEFISCIDDINNKYFGDRDISASELIDELYVSPAVKRGIWQSVRILEEIVSIIGHNPKKIFIEMTRHNEEKVQKSSRRHNLEELYKAIRKDPEYVELIKEFDSTTDTDSFKIKKLYLYFMQLGKCAYSKEKIDFDKLFTDSYDIDHIYPRSKTKDDSIHNNLVLVKAKYNREKTDVYPIDINIQKNMNSFWNFLYTKKFITEEKYKRLIRTSDLTDEELAKFISRQLVETSQSTKATAEVLKQIYGDSDICYVKAENVSDFRYGSSRQKDKNDIQKLFVKCREVNHFHHAKDAYLNIVVGNVYDVKFTKNPVNFIKKNKMGNKSNYSLNHMFCFDVERNGYKAWDSSETIKTVGRMMKSNDVRITKHVHPTRGELYDATIYKAKIAKTGSYMPLKSSKNTPLSDVTKYGGYTKIKIAYYSVYKYKFSDKNLIKTEIRLIPIPIYLSKNDDDIKEYVKNYLNDRVNSKLIDFTKIYDKLYVNSLIKINGYLYYLGGKTNDRVWIDNAVSIVLDDKIEYLIKRISNDIKYGYEINVSDDELMDIYESLAEKANKKIFYNRLSDFEKIFSNMDVKKKFVKLEKNDKCRVLLQLLNVLTDSQTTYKLEMVGLKHSRSNIGMKISNLEEFKVINSSITGLYSNEIDILNI</t>
  </si>
  <si>
    <t>1423778.SAMN02369429.FC70_GL001116</t>
  </si>
  <si>
    <t>GCF_001434315.1</t>
  </si>
  <si>
    <t>Paucilactobacillus oligofermentans DSM 15707 = LMG 22743 strain DSM</t>
  </si>
  <si>
    <t>MDDNYQLMHAKGKYGYGTRIYSEGQTAADRRGFRTTRRRLNRRKWRLRLLQDFFEPYILPQDEAFFIRQKQSNLVPQDTKKQYPESVLFDDTSDKDFYTEYPTIYHLRQALMTENRQFDIREVYLAIHHIVKYRGHFLNNAPVKTFKSGNLDLAIKFNELNEEFKSVYPDLELQFNLDQIDEIKKILLDSTKSRFDRQGEAVKLIYTVSEVKTIEKLQNKIVKQFLSGILGLNTRFDVLTNTESDDSMWKFSLDSESSDDALDEIIAQLDDPAIHVVELVNEIHSSITLAGIVPEGQGLSESMVEKYEAHKAHLQLLKAVEKLVDKKAADKLEVAYDQYINGKDSKQFIKEDFYKAVQSEIKGVAGDEVAEINQLIELDQFMPKQRTKENGAIPHQLHQHELDVIIENQSKYYDWLGEKVGNEYKLDKLVSFRVPYYVGPLVDTASKEKKDETRFAWMVRKNPESTEAITPWNFEDIVDKNASAENFIKRMTTKDKYLLNEDVLPKCSLLTQDFEVYNELNNIRVNGEKFTAEQKQLIHDELFTKHASVSIKQLKDFLVSELMYVRDNLKVEGLADEKKLMSSLSTQFDYQKIIPDQINDVKYREDIEQIIEWSTIFEDAAIFKTKLKEIDWLTDEQRNKLANKRYRGWGSLSKRLLACLVDENGQRIIDILRDSSDNFMMIVNRPEFKQAIFDENANLTETNSKKDMFEMIDNFYTSPQNKKAIRQVLLVVQDIQNAMGGVAPQKIFIEFAREDEVNGRRTNSRYSQIREMYSKVTDDVINKTVRGELEANKGSLNKEKLFLYFLQGGIDLYSGKTINIDNISSYDVDHVLPQSFIKDDSINNKVLVNAKGNRVKNDNVPMELFGAKMYPTWKRMVDTGIMSKAKFKNLTLNPDNVDKFKAEGFINRQLVETRQIIKLVAQILNDKLGDDTKIVSVKANLTHDMRVFFDFPKNRNVNNYHHAFDAYLSAFVGTYLYKRYPKLQPYFVYGEFKKMDKLKNMTSFDFLRDLKHTDKVVDKDTGEIIADKLAVITNMNKIYDFKKVLVTHEVHENSGAMYDQTLYPAKLDKSLGRKGAKQLIPKKDDMPTALYGGYTGSKDAFMSIVRLKKKDEVYYKVIGIPVRIADSVQHGKEVDVEALTQFIETKFTKENLNKKTGEITRKVEWFELVLPKVLFGQAVFDGGQPFMLGSSTYPHNLRELVLTKDSVKKIAGKESNKSYLDAYDEIMEAMNKYFPLYDTNKFREKVIEGRSKFIDLPDKDEYENNKLVQVGKSTIIDRMFIGLHANAARTDLKNIGITTPFGFMQQASGIKLTKDTVVLFQSSTGLFERKVALKDL</t>
  </si>
  <si>
    <t>1537915.SAMN02998125.JU57_09230</t>
  </si>
  <si>
    <t>GCF_000743525.1</t>
  </si>
  <si>
    <t>Sulfurospirillum sp. SCADC contig_10| whole genome shotgun</t>
  </si>
  <si>
    <t>ACGACACTTTACAACACCATCGCTTAGCAACTG</t>
  </si>
  <si>
    <t>TGACATCGTTGATTTCACTGGATTTGGGTGGGAAAAATACGGGATTTTTTAGTTTTACAGCTAAAGACGTTTCAATAATAGATACTTTTCAATCAGGAACGATTATCTATGATGAAAGCTTTGTGCTCTCACAAGTCGCACGACGAGGCAAACGACACGGTAAACGTAACAACCTACGCAACACGCTAGTCAAGCGACTTTTTTTGCTTCTTTTACAAAAGCATTATGGGCTTAGTCTTGATTTTTTACCCGACGAAATTTTGGGACTTTTTAATAAACGAGGTTACACTTATGCAAGTTTTGAAATCAAAGAAGATGAAAAAGAAAATCTTGAAAGCGATATTTTAAAAGAGTTTTTGAATGACAAACTCAATTACACTATACAAAATGATGACGAAGTAGAAGAGTTTTTAAATCAGATAGCTTCAAATGAAGAGACGTTCAAGAACTATAAAAAGGATTTTGAAAATTTATTTGGAGCTTCGACGCATCAGCCAAAAAAACAAATTGAACTTATTGATGAGATAAAAAAAGACCTTGAAAAAGAAGATGCCAAAGAACTTTTAGATGGGTTAAAAGTCATAAAAAAAATTATAGACGAATTTCACAAACAACAAAACCAAGGCAATCTCCCACGGGCTAAGTATTTTGAAGAACTTTATCTTGAAATAGAATACAATCTAAAAATCCAAAAATTCTTTACATGTAACCATCTTCACATCAATGACATGCAATATCTCATCGGCAATCTCTCAAACTATCAGCTCAAAGAGCTAAGACGCTACTTTAACGATGAAGCTATGGCAAAAGAAGACTTTTGGTCTTGCGAAAAACTGCATCGCATCACATGGCGATTTATCCAAAGTTGGCACCCAAAAAGTCCTGAAGACAAACAAAGGCAAAAAGAGAATCTTGCAAACCTTAAAACCAAAAGTATTATTGAGTTTTTAACCACCACCAACCCACTGATGACCATTCCGCCGTATGACGATATGAACAACCGTGGAGCGGTCAAATGCCAAACATTGCGACTCAATGAGGAGTATTTGGATAAGCATCTACCACATTGGAGAGCCATAGCACATACGCTTGCAAGTGAGACTCAAAAAGAAAATCTTGAGGGTGTGACCGTAAAAGGCTACAGTGAAGATAGCACGCTTTTACACCGCATTTTGGACACCTCTAGCATCATTGACCCTTATAGACTTAGAAGTGATGAGATAGATAGTTATTGTGATGTATTGACCAAAGACAATGCTTTTGCATTGAAAAAATTTGCAAAAGAGTACTATCAACTTGTCAAAGAAAAAGTACGAACAGGTATTTGGACAAAAGACGATGATATGTTCAAAAAGTGTGACCACAATCCACCACACAAAAACAATCAAATCCACAATTTAGTCGCAGGAATCTTAGGCAAACCCATCGCAAAAGAGCGGTTTGAAGCGTTTGAAAATGAACTTTGGAATGTAAAATTTGGCAACAAAAAACTCTCAAGCTATTGTAAAAACATTGAAGAGTTTAGAAAATCAAACGGCAACCTTTTTAAGCAGATTGTAGAATTGGGTGAAGATAAAGAGGTACAAAAATATCAAAAAGAGTTAAACGAATGGGTACGAAAAATCGGTGAGTTTTTTAACATCGAAACGCCTTATAGAGCACGCTTTAACAACCTTTTTTCCATGGCGCAACTTCATACCATCATCGATACCACACGCAGTGGTTTTAACGCTACATGTAAATGGTGTAGCTGCGAAAATCAATACCGAGCTAGCACAAGAATAGAGATAGATGAGCAAACAGGGGAAATTACTACCAATGCCAACTGCCAACGGCTCCCAGCCGATACACAAAGACCTTTTAGTGGCAAGATTGAGCGGTACATCGACAAACTAGGTTACGAGATAGCCAAAGTCAAAGCCAAAGAGTTGGAGGGCATCAAAGAAGATACGATAGATTTAAAAATCATCTTAGAGCAAAACGCTTTTGCGTATGAAGAGTCTATTCGAAATGCCAAAATCAAAAATGCCAATGCAAAAGCTAAAAAAGCTCTTGAAGAAGCACAAAAAAGAGGGCTTAAAAATATTGAAGACAAAACCAAAAGAATTAAAGATTTTAGCAACAGCATTTGCCCCTATTGTGGGCAAAGTTTAGGCGAAGATGGCGAGATAGACCATATCTTATCACGAAGTTACACCCTTAAAAAGTATGATACCGTTTTCAACAGCGAAGGCAATCTTTTGTATGTTCACCAAAAATGCAATCAAGCAAAACTTGCAAAAACAGATTATTCTTTACAAGATTTAAAAATAGATATTTCTCAAAAATGGATAGAAGAACAAATCGCTACTATCAAAACCTACAAAACTTTTTCAGTTCTTACGCAAGAACAACAAAAAGCTTTTAAATATGCCCTATTTTTAGATAACTCAAATGAAGCTTACCAAAAAGTAATAAGTTGGCTTAGAACCGACCAAAGCTCACGAGTAAACGGTACGCAAAAATATTTGGCTAAAAAAATCCAAGAAAAGCTCAAAGCGATGTTTCCAGCTAAAACATTTAACTTTGAGTTTATCTTAGCCGATGCCAATGATGTGCATGATTTGAGAATTAAAGCGTATCAATTGCCAGAAAAGCCAAAAGACTCTAAACAAGAAACCTACAGTCATACTATAGATGCGGTTATGAGTTTGGTCAGTGTATGGGATAAGGTATTGCCAAAAACAGAAAAACCTACAAAAGAAGATATTTTAAAATTTGCCAATGTCGAAAATTGGAGTGCCCTCAATAATGAATTTTTAACCAAAGGCAAATCAGCAAATCAAAAAATAGAAGAGATGATACAAGCCAATGATTTTGGTCAAAAAAATATGAGGCAAGTTTTTAGTAAGCCCATTTTTAAAGATGAATCAATAGGAGAAAGGTATAAGCCATTTGTTCGCTATCACAATCAATTTTACATAGGCTATCCGATAAGCATAAAAGACGGATACGATATGCAGCATTGTCAAGCAATGATTTCAAAGAACGATATTTCAAGGGTAGAGGAGATTCTTAAAGACACCTCTTTATGCACTCTTTTAAAAGAAAAGAATGGCATTAAACTTTATTCTATTAACAAGCAAAGTATCAATGAACTGTCAAATCAGTTCTTTAATTTAAACTATCAAAACTTAAACGATGCACAGAAGAAAAAATCTGAACTGGCAGAATTTGTCATCAATCATTGTAAATATTATGTCAAAAAAACATCGGTTATCAATGCGCCACAATTTATTGATAAAGATTCGATGAAGCCGTACCCGTTTTATAAAGACTGGCAAAAATTTCACGAAGCTTACAAAAAAGAGCTTGATGCTGAACCAAAAACCAAAAAAGATAACGGGAAATTAGTTTATGATATATCAGGCATAGATGACTTCTGGACTGAATTTTGCAAAAAATATTTTGGTATAAAAACAAAAGACAATCGAAACAAAGCGAGAAAGGTTTTTTCTATTGTGGCGCTTACTTCAGCCCCAGGAACAGTCTTTAGAATCAAACGAAAAACGCCTAAAGGACACATATACCAAGCAACGGCGATTGACAATCAACAAATCAGCGGAGATTATGCAAATGTTCTGTTAGCTGGTAACTCAAAAACACTTGCGTTGGCAGGTCAAAAACCTTCATCTGACTTGAAAAAAGAGTTGAGTGTCAAAGAGTCAAAAGATATTCGAGATATAAAGCTTGAGCCATCAAGATTTTTCAAAGAGGGGTTTGATTGTCGTGGCATTGAAGTTATTGTCAATAAAACAAGTGCGACCATTAAAAATTTCCCACTTACAAAAATTGATAAAAAAATCAAAAAACTTATTTTTAAAACTCTCTTTGAAAAAAAAGATGGTAAACGACAAAAGCAAAAAACATCAATTTCATTGAAAGAAAAAAATACAATGCAAGAGACACTAAAAAAATTATTAAAAGATAGTATAAAAGTTACTATTAGAGATGGTAGCATTTCGGGTATTGAAATTAGCAAAAAAACTGTTAATTTTACTTTGCCGTTCAAAAGTGAAAACTTGGCAAAACTCTTAGATGACTAAACACATCTACATCGACGAATACGGCACATTCTTAGGCAAAACAAGTGCCAGACTTACCATCAGCCAAGGTGGGCAACTCCAAAAAGAGATTGCCCTCAGTCGCATTAAGTCTATCAACATTTTAAAAGGCGGTATCGCACTCTCAAGCGACCTCATAGAAGCGTGTTCGCTTCGTGGGATTAAGCTCTTTTTTCTTGACTTTAAAAACATAGCACATACCTCGCTAAGCTCTACTGCTTCTCACGCCGTGGCAAATGTACGACGTGCGCAGTTTTTGACGATAGAGAGTGATGAAGCAAAAGAGATAGCACGAGCTTTGATACTGGGCAAACTCAAAAACCAACGCACAACACTTCAATACTTTCACAAATACCTCAAAACCACCGACAAAGAGAGCATAAAATTAGCAAACGCTATCGAAAAAATCAAACAAACAAGCCAAAGCCTCAAAACCATTGAGCTGAAAAATCGCCCTGATTGGCTTAGTATCATCATGGGAAAAGAAGGAGCGGTGGCGAGTATTTATTTTGATGCGGTGGGTTCGGAGTTACTTTATGATTTGGATTTTTCTCATCGCATCGGAAGAGGAGCAGACGACATCGTCAATTCTGCGCTTAATTACGGCTATGCCATTTTGACCTCTTTTGTCTGGCAAAGCGTCATCAACGCAGGACTTGAACCCTTTGCAGGCGTCTTACATGTAAACAGACCAGGTAAACCCTCCCTTGTGCTTGACATCATCGAAGAGTACCGTGCGTGGGTGGTCGATAGAAACATCATCAAACTCAAATCCCACCTCAAAGGCAAAAGCTTTCTTGATAGCACCATCAAGAAAAAAATCATCGAAGAGATAAACGCCACCATGAATAAAAAATACCTCTACAACGCCAAAAATCTTTCGCTTCAAAGCATCATGCAACGCCAAGTTTACAGGTTAACAGGAGCATTTATGCAACAAATGCCTTATAAAAGCTATAGCTTTAAGTGGTAAAACATGGCACTGTATTACGAGGTACTGGTGACGTATGACATCGAGGAAAACAAAAACCGCAAAAAACTTTTTGATGAGCTCAAAGATTTGGGCTTAGTTGCCATTCAAAAGTCAGTATTTTGGGGACATCTCAAACACGCCGAGCTTAAAATGCTTCCGCACTTTTTTAAAAAGTATTGTGCCGATGGGGATAAAGCATTTTTTGTCAAAGCCAAACTCTCAAATGAAATCTTAGAAAATAGCTTTGGTTATGACAAAAACGACTTTGAGGAAAAATCCTTTGAATACCTATAAACTCCCCATCCACCTCATCAGACAATACCTCTTTTGCCCTAGAGTTGTGTACTTTTTAGAAGTGCTTTGTATTCCAAAAACAAGCCCCTCGTGGGTCAAAGAGGGTGAAGTTCACCATAAAAAACAAGCCGAACTTTTTAAACGACGCACCCTTGCACGTTTTCAGCTTGAAGAAGCACTTTTTAAAAGCAATGTCACACTCTCTCATGACGCCTGTAACTTTTACGGCATTTGCGATGGACTTCTCATCTCTTCCACACACATCTATCCCGTTGAGATAAAACTGCACGGCTCAAAACCAACCACTGCACAAAAAATGCAACTCATCGCTTATGGCATTTTGGCGGAGAAAATATACAAAAAAAGATTTGAACTAGGCTTTATACTTTATGAAGAAAAAGGTAAAACCATCCCTTTACATGTAAACGAAGAGGAGAAGAAAATACTTACATGTAAAGTCGAAGAGATACGCCATCTGATAGAACAAGGCAAACTTCCTTACAGTAACGCAGATGATGGAAAATGCACACAATGTGAGTTTGAAAATTATTGTAATGATAGGTTTTAAGAAAGAAGCCCGCCATGCCTAAGGCAGTTGGGCGGGTCTATATATCTTTTCGATGATTTCAGTGCATCGAACGATACGTGTTGTAAAGTGTCGTGAGTGAAAGTATAGCATTTTTCTCAAAATATCGCACTTTTTTTGCAAGGAAATAATTTGCGAAAAAAAGAGACAATTTCGATACAAGAAAGCCCCATCAAGTCGATGATTTGTAAGGCTACGACACTTTACAACACCATCGCTTAGCAACTGGAACATGCAATGGGTAGATGTAACACCTGAAGAGGCTATCACGACACTTTACAACACCATCGCTTAGCAACTGGAACGCAATTCTAAACTTAGAGTCAACGTGGAAATTGAACGACACTTTACAACACCATCGCTTAGCAACTGGAACTTATTTGTAGAGGGAAAAGTGCCTCAAAAAACGCTTACGACACTTTACAACACCATCGCTTAGCAACTGGAACTGATTTAAAAGAGCGCATGAACAGTAGTGACAAAAATGCACGACACTTTACAACACCATCGCTTAGCAACTGGAACACATTAACGGTAAACCTAAACACAGGAACATACTTTACGACACTTTACAACACCATCGCTTAGCAACTGGAACCTAATCTCTGTAAACATATTTGCATACCGAAAGATACGACACTTTACAACACCATCGCTTAGCAACTGGAACTGTCTCATAAACATTAATAGGTTCTTCCTCTTTTTTGACGACACTTTACAACACCATCGCTTAGCAACTGGAACTAAAAACTCTTTGACGAGTAAAGGAACTCCAAATATCACGACACTTTACAACACCATCGCTTAGCAACTGGAACAAATTGAACCATTTTAGCTTTAAGCCAGTTTGCAGACAACGACACTTTACAACACCATCGCTTAGCAACTGGAACTTCTTAGATAGCCTTATTATTATTGATGAGTGTCAACGACACTTTACAACACCATCGCTTAGCAACTGGAACGCAACTGTTAGTTATGTCGATTCAAGCGGGCATGACGACACTTTACAACACCATCGCTTAGCAACTGGAACGTTGGTACCGTCAAAATATTTGTATATTGCGTTTTCATACGACACTTTACAACACCATCGCTTAGCAACTGGAACGATGATGCTAAAAAGCTGAACGAAAAACAGTTTAAGCACGACACTTTACAACACCATCGCTTAGCAACTGAAACGCAACATATGATACTTGTCGTGCTGCTGATTTTTCTGAACGACACTTTACAACACCATCGCTTAGCAACTGAAACTAACATGGGATAAAGACCTGACATTTAACTTTAACACGACACTTTACAACACCATCGCTTAGCAACTGAAACCTATCGCTGGACGCAGGAATGGGAAAGGCTGAGAGTGACGACACTTTACAACACCATCGCTTAGCAACTGAAACTGGTCTTGGCTTATTTTTAGGTCTTTGGTAATTACTACGACACTTTACAACACCATCGCTTAGCAACTGAAACTTTAACATTTTTTTGCGCCACAATGCCGATATTGAGACGACACTTTACAACACCATCGCTTAGCAACTGAAACCACATCGTCCTGCCACAGTCGTAGAAGAGGGTTTGAACGACACTTTACAACACCATCGCTTAGCAACTGAAACCCTAAAGGGTCGCACGTTTCAGGTTCAGTAGGACGACACTTTACAACACCATCGCTTAGCAACTGAAACGTATCAGAGCGAATATAAAAAAACGTACCGTTTGAGACGACACTTTACAACACCATCGCTTAGCAACTGAAACTGACAAGATTCACGACAAATACCTCGGTATTGATTTTACGACACTTTACAACACCATCGCTTAGCAACTGAAACAGTAGATCATTCGTAGTATTCAGATCATCATGCAGTACGACACTTTACAACACCATCGCTTAGCAACTGAAACAAGAAGTAGGCGATCTTTGGACTAATTCAGTAACAACGACACTTTACAACACCATCGCTTAGCAACTGAAACTCATAATTGACACAGGTGGACGAGATAGTGAAGAAACGACACTTTACAACACCATCGCTTAGCAACTGAAGCCTATGCTACGAAATAGTGTTTTGAGCTTTGTTGGCTTTTTAGTCATAATGCGTCCACATCCTTAGAACTCTAATGATTTTTTCTTCTTCCAATACTTCGTAAACGAGTCTGTGTTGTTTATTTATTCTTCGTGATATTTTACCTGTTAGATTGTGTGATAGATATTCAAATGCTGGAGGATATTGAAGAGGGTCTTTTTCTATGAGGTGTAAAAGTTCCATAATCTTTGGTTTCAAGCCACTTGATTGATGCTTCTTAGCATCTTTTTTGGCTTGAGGAGAGAAAAGCAGTTGGTACATCATTACCAGTCTAATTTATCGATGGTGACAAAGTTTTGATGGGGTTCGTTAGAAGCATCTATAATACTTTGCTCCATTCCTTCTATACTTCGTAAATACTCATCATCATTTTTAAATTCTGCTTGGTCTAAAATTGTCACTTCATTTTTTGAAAAATGGTTTAAGAGCCAAAAAAACTTTTCACTAACTTTATCGTCAATTTTTAAGGTTATCGTTTGCATCAAAAGCTCCTTTTAAATTGTTACCTTTGTATTATAGCATATCCGCTTCATTTGATTTTACATGTAAAGTACGGTAAAAGGCAACACAACCCATGGCTAAGATAGTTTTTACTATGATTATGGAAAATTCAGGAGAAAACAATGATTATCTACATTCACGGATTTGGCTCGAGTGGAGAAGCGATTAAAGCAAAACTGCTTCGTGCGTATTGCCACGAAAATAAGATTCCCTTCATTGCACCCTCTTTGCCGACGATTCCTGATCTTGCGATTAACACGCTGAGTGAACTGATCGAATCGTATCAAGAGCCAGTCTATCTGATGGGCTCATCTTTGGGTGGGTATTACGCGCTTTATTTGAGTGACAAATACAACCTTAAAGCCGTACTCATTAACCCTGCGGTCAATGCACCCGAAACACTACAGCAAGCCCTTGGGCATGGAGTCAATTACTACGATAATAGCGCGTATGAGTGGAATGCGTCGCATCTGGAGATGTTGGAGAGCTATGAGATTGAAGAGCCCAATCTTGAGAATCTCTTTGTCTTGCTCCAAAAAGGCGATGAGGTCTTAGACTATGAAGAGGCGCTTGATGTTTTAGAAGGTGCGAAAATGATCGTCGAAGAGGGTGGCAATCACAGCTTTGAAGGGCTGGATCGCCACATTAGTACTATTCAACGCTTTTTCGGCGTCGCTTTAAAATTGTAATATTATTGAGCATTTTAACCGCAAAAAGCGTTAAAATCGTTCCGATGATGATGAAAAAATCTACTGTTTCGCCTAAGAAAATGGCGCTCAGTCCAATGGCGGAAAACGGTACCAAAAAGACGAACGAACTCACCTCGGCTGCACCTAATTTTTCAATGCCTAAAAAGAAAATGGTATTGGCAAATGTGGAAGCAGCGAGGGAGATCAACAGGATGTTCATCCAAAAAATGCCATCAAACGTCGAAAAAGGCATCGCGCTGATGTCTACAAACAAAACCCAATCCAACACAACGGACATGATGTACATGTAAAAGGTAAACACTATCGGCGAAATCTTCGTTGATTTGGAGCTGATAATCGTCAGAACCGCCCATAAAAGTGCCGCAAGGAAAAAATAGAGATTTTGAATCAGCAAAATATGAGCAAGATCAAACGTCCAAATATGAAGCATCGTCAAAACACCCACCGCGCCCAAACCAAGGGCAAACAGGTCTTTAGAACTCACCTTTTTAACACCCATCAAAGCAAGTAACACAAAGGTTAAAATAGGAATCATCGTCGTCACCATCGCCCCACCCAAGGAAGCGGTACCAAACTTGGTCCCAAGGTAATAGTATTTGTTGTAAAAGATCAACGCAAGGGCGACTAAAACCACCAATCCAAAGCTTTTGAGGTCAATTTTGAATGAATGTTTCAGCCAAATAATAATGGGAACCATCGTAATCGCCGTGATGCCAAAGCGCAATAAGATCATCTCATACGCACTGATATAATGCCCTAAAACTTTCACATTAACCCACGAACCACCCCATGCGAGCATCGCGATGAAGAGTAAAAAAAAGAAAAGATTTTTCTGTGTCATAGCCAACTCCTTGGCGAAAAGTGTACTCTTTTTGAGATTAGGTGTATAGAATAAAATTGCTTTTTTGAAGCAGTGTTTTGGGTGAATAACCGTAAATTTTGCGAAAAGAGCGGATGAAATGTGACTGATCGCTAAAGCCGGCATGCAATCCTGCAAGGCTTAAGGATTCGCCTTCAAGCATGAGCGTTTTGGCTTTGCAAATGCGCTCCGCGATGATGTATTGGTGTGGGGTAAGACCTGTGTGATGGGTAAAAAGCCTGAGAAAATGGTACTTACTCACCTTAGCCGTGATGGCAAGCGCGTCTAGACTCATGTCGGAAGCAATGTTGTCATGAATGTACTCTAGTACGAGCGACATCGCTTGGGAATCATTACATGTAAACGGATAAGGCGTAGCGTGATGCGCGAAATGCGCGATGAGATAAGAGAGGGCGTCGATGAGTTTGGACTCCACAAGCATCGTCGCTTCGTTGGTGTAAACTGCTTGAAAAAAGAGGAACAACCGAGCATAGAGTTCATTATCTTGGATGATGTGTTTCTCAAAAATAGGCATCTTTTTCTCGCCGTACATCTGCTCATACAAGCTGCTTAAAAGCTCCACATTGGGGTAAAAATTGGTGTACTGCCACGCGTGAGAATCCCCACCGTGAATTTCACCAGGGTTGATGATGCGAGCCGATCGCTCATACGCTTGGGTGATTTTATGCTCATGAAGCGACGTAAACATGCCATGGTGCGTTAGCCCAATCGTGTAAGTGTCGTGAAAATGGCAGGAAAAATTACTGGTCGAATCGGCGATATTTTCAAACGCCGTGTTGTTTAGTAACGTGGAATTCATGGCAAAACTCTGTTTTTAATAGCGTGTAAATTTCACCGCTTGCGCTTTGCCTTCGATGCCACTCACGCGATTCCACGAGGCGCCAAGTTTGGTGTAACGCACAAAAATGAGTGCGTCTGCACCTTTTTTCAAGGCTTCCTCTTTGAGTTTTGTTTCCGCTTCCGCTTGGGTCGGCTCTTCGCCCCATGGGTTCAGTTTGGTAAGCGTCACGCTGACTTCACCAAGGCTAGAATAGGGGCGATCGGTAATGTCAAGATCGTACATCAAAACCGTATTGGGCAGGACAATTTTAACGTCGGTAACCGTAGGTGTGGGAGTTTCAGGCGCTTTTTGGCTCCAAAAATTATAGTTAAAACTCATGCTACAGCCTGAAAAAAATGCGACACTCATCACGATGACCAACCACTGTTTCATCCTTCACTCCTTAAAAATCATACGACAGTCTAGCAAAACTGTGTTAATGTTTTACATGTAAGCTTTTGATCTTCCATAAAATAATCACACGCACTAAAAAAACACCACTCAAAAGACCATAACACAGACTCACTCCAAGAATAAACCACAGCTCAGAAACCACGGGTAATTGACGAGCAAGCATGACTCCTACAGCAAATTTCAACCCAAAAAGAACCATCATCCAACCCAACCAAAGCCAACTCCCTTTGATCGCAAAGGCATTGTGTTCTTCCATATAAACAGCATTGTAAAAAGCTCTTATGCGAATGCCCAGTGCCATCACCATCATCATCCCAAGACTCCATGCAACCACACCCATACTCATGCCAAAAGCTGACACAACGCCATAAATAGAAAAAAGCACCATCACGAGAGGAAGTATCAATGCCCTAACATAGGGAACAATACGATCACGACTCTGCATCCACCCCAACCCTAGCAGGAGCACAAAAAGCAGATAAACCCACATCGGTGTTCGCTCCAAAATTACTATCAACATTCATACTCCTTTTTGTATAACCTATCAGCCATTTTATCCTATAATCATACTCTGATAAGGAGTTACTATGCAAAACGTGATTCTAGCGATTGCCAAACAGGCGATCCAAGACGGCTTTGAGCACACGTCCACGATCGATACAAATGCACTTCTCACACAGTATCCTGAATTTTCCAAACCCAAAGCGACCTTTGTAACGCTCACGCTTGATGGTCAGCTTCGTGGCTGCATCGGCTCGCTCATCGCGCATCGTCCTCTTTTAGACGACCTGATCCACAATGCCAAAGCCGCCGCGTTTGATGACCCACGTTTTTATCCGCTGAGTCTTGAAGAGTTTTTACATGTAAGCATCGAAGTCTCGCTTTTGAGTGAGCCTGAAGTCGTTGAATACCGCGATATTGACGATCTCAAATCCAAAATTACCGCTGGGATGGATGGCATCATTCTTCAAAAAGGAGAGCGAAAAGCGACCTTTTTACCCCAAGTGTGGGAACAACTGCCCACCTTTGAGCTTTTCTTCTCGCATCTGTGCCAAAAAGCAGGGCTAGATGCGAACTGTTTAGAAAATCATCCCGATATTTCGCGCTACAGGGTCCAAAAGGTAAAATAATGGACTATTTTAAAGCGGAAGGTACACGTCTGGTTTGCTTGCTCTGCGCGCACTATTGCCACCTCAAAGAGGGACAAACAGGGCTGTGCGGTGTGAATAAAAACGTAGATGGCACTATCCAAAACCTCGTGTACGGCTACCCTGTAGCATTACATGTAGACCCTGTGGAGAAAAAACCACTCTACCATTTTTTACCCGACACCAGAACCCTTTCACTGGGAACCATCGGCTGTAACTTTACCTGTTCCTTTTGCCAAAACTGGAGCATTTCCCAAGAAAAATCCTTACATGTAAAAGAGTTTATCGCACCCGAACAGATTATCGAGATGGCACTCAAATACGAATGCGCCTCCATCGCCTACACCTACAATGAACCGACCATTTTTTACCCATACGCCCATGACATCGCTCTTTTGGCACATGAGAGAGGTATTAAAAACATCTTCGTGACCAACGGTTTTGAATCCCCTGAGGTGATCAACGATATGAAAGGCATCATTGACGCAGCCAATGTTGATCTCAAATCGTTCAACCACAACTACTACAAAAAAGAGCTTGGCGGTGGGCTTGAAACCGTTTTGGAAAACCTCAAACATTTCAAACGAAACGGCATCTGGGTCGAAGTGACCACGCTGATCGTTCCTACCAAAAATGACTCGGACGCTGAACTAACCTCTATCGCATCGTTTATTGCCAAAGAGCTTGGCGTTGAAACACCGTGGCATATTAGCGCTTTTCATCCTGATTACCACGAGCAAGGGCTTCTTGCAACCTCCATCGAAACACTCAAACGTGCCGAAACCCTTGGCAAAGCCGCAGGACTCAAACACATCTACATTGGAAATGTCGGACTTGAAAACCCGACGAGATGCGTTACATGTAACGCTGTTTTAATCAAGCGCAAACGCTTTGAGGTGATGGAAAACCATCTGATCGATGGCGGATGTTGTCCAAAATGTAAAACCAAACTCGCAGGAGTTTTTGATGAATAAACACCGTAAATCAGCCGTTGCAGGCATGTTTTATCCCGATCATTGTGCTGAGATCAAGCACTTTATCGACCATTTTACCAAAGCGATGCCATCGTTGGAACTGGATGTTACCCCTCGTGCACTCATTGTGCCTCACGCAGGTTACATCTACAGCGGCTACACCGCCAATCTTGCGTACCACTACGTCGCTTCAAAACGTGCCGACATAAAGCGTGTGGTCGTCCTAGGGCCCAGTCATCGCATCTATGTCGCGGGTGCATCCATCGCCTTGTTTGAGAGCTACCACACGCCATGCGGTGACATCGAAATCGACCTCGAATTCAGCCATGCGCTTACAAAACAGTTCGCTTTTCTAAGCTTCAATCCGCTCGCACACGAAGAGCACTCCACCGAAGTACAGATGCCTTTCATTCGCCACTACTTTAAACACGCCAAGGTCGTTGAAATCGTCTATGGTGACATCACGCATGGTGAACTCTCACGCTTGATCGACGACGTGCTAAGCGATGAGAAAACGCTTCTGGTCATCAGCACCGATCTGAGCCATTTTTACACCGAAGAAGAGGCGAACAAACGTGACAATCTC</t>
  </si>
  <si>
    <t>MTSLISLDLGGKNTGFFSFTAKDVSIIDTFQSGTIIYDESFVLSQVARRGKRHGKRNNLRNTLVKRLFLLLLQKHYGLSLDFLPDEILGLFNKRGYTYASFEIKEDEKENLESDILKEFLNDKLNYTIQNDDEVEEFLNQIASNEETFKNYKKDFENLFGASTHQPKKQIELIDEIKKDLEKEDAKELLDGLKVIKKIIDEFHKQQNQGNLPRAKYFEELYLEIEYNLKIQKFFTCNHLHINDMQYLIGNLSNYQLKELRRYFNDEAMAKEDFWSCEKLHRITWRFIQSWHPKSPEDKQRQKENLANLKTKSIIEFLTTTNPLMTIPPYDDMNNRGAVKCQTLRLNEEYLDKHLPHWRAIAHTLASETQKENLEGVTVKGYSEDSTLLHRILDTSSIIDPYRLRSDEIDSYCDVLTKDNAFALKKFAKEYYQLVKEKVRTGIWTKDDDMFKKCDHNPPHKNNQIHNLVAGILGKPIAKERFEAFENELWNVKFGNKKLSSYCKNIEEFRKSNGNLFKQIVELGEDKEVQKYQKELNEWVRKIGEFFNIETPYRARFNNLFSMAQLHTIIDTTRSGFNATCKWCSCENQYRASTRIEIDEQTGEITTNANCQRLPADTQRPFSGKIERYIDKLGYEIAKVKAKELEGIKEDTIDLKIILEQNAFAYEESIRNAKIKNANAKAKKALEEAQKRGLKNIEDKTKRIKDFSNSICPYCGQSLGEDGEIDHILSRSYTLKKYDTVFNSEGNLLYVHQKCNQAKLAKTDYSLQDLKIDISQKWIEEQIATIKTYKTFSVLTQEQQKAFKYALFLDNSNEAYQKVISWLRTDQSSRVNGTQKYLAKKIQEKLKAMFPAKTFNFEFILADANDVHDLRIKAYQLPEKPKDSKQETYSHTIDAVMSLVSVWDKVLPKTEKPTKEDILKFANVENWSALNNEFLTKGKSANQKIEEMIQANDFGQKNMRQVFSKPIFKDESIGERYKPFVRYHNQFYIGYPISIKDGYDMQHCQAMISKNDISRVEEILKDTSLCTLLKEKNGIKLYSINKQSINELSNQFFNLNYQNLNDAQKKKSELAEFVINHCKYYVKKTSVINAPQFIDKDSMKPYPFYKDWQKFHEAYKKELDAEPKTKKDNGKLVYDISGIDDFWTEFCKKYFGIKTKDNRNKARKVFSIVALTSAPGTVFRIKRKTPKGHIYQATAIDNQQISGDYANVLLAGNSKTLALAGQKPSSDLKKELSVKESKDIRDIKLEPSRFFKEGFDCRGIEVIVNKTSATIKNFPLTKIDKKIKKLIFKTLFEKKDGKRQKQKTSISLKEKNTMQETLKKLLKDSIKVTIRDGSISGIEISKKTVNFTLPFKSENLAKLLDD</t>
  </si>
  <si>
    <t>1423763.SAMN02369405.FC46_GL000765</t>
  </si>
  <si>
    <t>GCF_001434335.1</t>
  </si>
  <si>
    <t>Lactobacillus kalixensis DSM 16043 Scaffold1| whole genome shotgun</t>
  </si>
  <si>
    <t>AGCAACTTGAAGAAACTCGTGATAAGCTTGAAAAATTACAACCAACTTTAAGAAGCAATAATCCTGATTCACAAGTTGTTAGCCGCTTACTCGATATTATTACTGGCTTGCTCAACTTGGTATTTATCGTGGGTAATATTAATCCTAGTGATGCATATTCTCAAGATACAAGTAAGAAAGAGGAAAACAAGGATAAATAATTGCATTAAAATAAATAGAACCTCAAAAGCGATATACTTTTGGGGTTTTGTTGTCTATATGAGATTAAACAAGCATCAATCTTCAGTAATGAACAAGATAAAGGATCGATCAAGATCAAGTTCTATCAATGGTTTTATGAGGGCCCTCCAGGTATTGGTAAAACTACGTTTGCTAGAGTAATTGCTGAGCATACTAAAAAAGATACGGTTAAAATTATCAGTATGTCCATGACGCGGCTGATAAGTTGACTAATATGCAGACTATGCCAGATAATTTGATTGTACATGAGTATTATTATCCAACTGAATAAGGACATGAAGATCGCTTTAAAAAGCAGCTTGCACTTGCACAAATAATAAAATGGCATGAAAGGTACTGAGAAGTTTTATGAATAAAAATAATTTGGATCTTGCAAATTTTATTGTATCTTTTGGCAGTATGAACGGTTATAGTAGCACGATTTTACAAACTAAAAGAGCGTTGGATTTACATAATCTTTCCAATCTTTCTCATGAAGAGCATGATGGTGATCTTTTAAAAGATGCTTTAGATGGAATTGAAGCTGCTCAAAAATATGGCTTTTCAACTAAGGGTATTATTGAGATAAATACAAGCTTCACACATAGTGAAGAAGACCCGACGATACCAGGGCACTTAAGAAATTCAGATAGTAATCCAAACGATGCAGTAGTAATTCTACTTGATCCTAAGGGTTCAACGGAAGGGGCATATTTTGCACCTAGTGATATTACAGAAGAGGATTTGGATAAAATCGTAAATGAATACAATTCTTCTGATAAAAACGTCAAGGATGCTTGGAGAGTATTTGCTCGAATTTCTAAACTTCAACCGTTTCAAGATGGGAACAAGAGAACAGCTTTGATTGCAGCGAATGCTGCTTATAATACTTGGAATAGCAAGGAATACTTAACTTTACCATTCGATAATATTGACCATGCTGAATTCATGATTAATTTAATGAGGTACTATAAAGCAAAGGATAATGAAGCAGAAGATAAGGCGTTAGAGAGAATGGTAGCTACATTGCCTAGCCCTAAGGAAGTTCAATATCATTTAGATCATGAAGTAAAGTTAGAAAACGTTGATATTAATGATTTAAAAACGAAGAATGTAAAATCATTTTATAAAAACGTCAAAAGTCATGGGTTAGATAAATAGGTTCGTGAAGAGATGGAAGTCATTCATCTCTTTTTTAATGTAAACAAATTCATACTGCTAGTGTAATGAATTTTCGTAATTATAGTAATCGTAATTACAGTAATCATACTTTAGTAATCACAATTACAGGCATTATGATTACTGTAATTCAACTTATGTTAGCAGAATGCTGTACACCACGTGCATAGCGCCATGTTAAATTAACAGTTTTAATCTGTCCTAATCCCAATATACTTATAAGTAAATAAATCAAAAGAAAAAGAAGTACAGAGTAATGAAGAATAAATTCTGGAAGAAATTCATATTAATTGCATCAAGTGCTTTAACTGTTGTGTCACTACATAATTCATCCGCTTTTATTTCACTATAAAAGATTATGGTTATAAACATTATAATAATATGTGAGAAAGAAGGTATAAAGATGTTTATCGGGAGAGAAACAGAACTTGAAAGTCTAACAGAGCACTATCAATCAGATCAGTTTGAATGCGCGATTATTTATGGTCGTCGCCGTATTGGGAAAACTGAGTTGATCTCACATTTTTCAAAAGATAGGCCCAGCATTTTTTATACGGCAACTCAGGAAAATGCGGAATCGAATTTGATCAGAATGAGTAATGCGCTGAACTTTTTTGAAAATTCTGAAAACCACTCTGGGCCGGTATACCAGAACTTTGATCAATTGCTTGACCGAGTTGCTGAACTGTCAAAGAAAAAAAGAATTATCTTTGTGATAGATGAATACCCGTATTTAGCAGAGTCTTATCCAGGATTTAGTTCACTATTGCAAGCCCATATTGACCAGCAATTTAAAAACACGAAACTATTTTTGATCTTGTGTGGATCTTCAATGTCCTTTATGGAGAAGCAAGTCTTGGGTTATCAAAGTCCATTATATGGAAGGAGAACTTTGCAACTTAAGCTTGAGCCATTTTCTTTCAATGAAACTCAGCAAATGCTACCGAATGTTGATAAAGCTGATGCGTTTGCGCTTCATGCTATTTCCGGTGGAATTCCACAATATTTAAGTTATTTTGCTAATAAAAGAAGCGTTAAAGAAGCTATCATCGACTGTTTTCTAAAAAAAGATGGTCGCTTATTTGAAGAACCCAATAATTTGCTTAAGCAAGAATTAAGAGAGCTGGCAAACTATAATTCCATTATTTCGGCAATTGCCAACGGTGCTTCAAGGCTCAACGACATTGCAATGACAACTAAGATCCCGGCTACGTCGATTAAATCCTATTTAGATAATTTGAGTGAATTGGAAATTATTCAGAGAAAGGTTCCGATTACTGAAATAAATAAGCGAAGTAAGAAAGCTATTTATCAGATTAACGATGGAATGTTTCGGTTTTGGTACCGTTTTGTTCCAGCAAGATTAACCTTGATTGAGCGGGGGATGACTGATATTGCTTGGAACGGGATCGAATCTAACCTTAACCATTTTTTGGGACCTGCTTTTGAAAAGTTGGCACAAGATTATTTGTGGAATCATTATGATGTTGAAAGGACGCCATTTACTAACTTAGGTAACTGGTGGGGCGCAGATAAGCGAACAAGAGAGCAAGTTGAATTAGATATTTTGGGCTTTTCTAGTGATAATCCAATGTTTGGTGTTTTTGGTGAATGCAAGTGGCGCAATGAGCCGATTAGCAAAGATATTTTGGAAAAATTGATTTTCAATTCTAATCTGTTTAATTATCCAAAAAAATATTACTATCTATTTTCTAAAGTTGGTTTCACTGACGAATGTCAAAAACTAGCAAAAGAAATCGATTGTAAGTTAATTACTTTCAAAGAAATGTAAGTTGTAGAATTTTTTGTTAATCCTTTTAGTAAATTCTTTACTAATTTGCTAAATTAACTGTATACTTTAGTTAAGATTAATTAGAAAAGAAATTACTATGACAACAATCAAAGAAATTGCAGAAAAGGCAGGCTACTCACCAGCCACTGTTTCGCGGCTGCTAAATAATGACACTAACCTGTCGATTACTGCAGATACTAAAAATAAAATTTTAGAAATCGCCAACCAATTAGGTTACTGGAAAAATCATGAACGCAAGAAGTTGAAGCCAACTATTGCGCTGCTTTATCGCGATGATGATACTGAACAGCTTCAAGACGAATACTTCACCAGCTTGAAGGACAAGGTTAACGAAATTACTAAGCGTGAAAAGCTAGAGATTCACACTTTTCATGATATTTCTGAATTGATCAAAAAAGCGACTAACTTCCAAGGCTTCATTGCAATCGGTACTAACAAACCCGAAATTCTCGAGATGAAGCGACTACACGAAGTTTTACCAAATGGCGTGTTCATCGATACGAATCCGATGCCGAAATTGTTCGATACAGTGAAGCCAAACTTGGCACTTACTGTTGAAGATGCAGTTGATCGCGTGGTTGAAGCAGGCTATAAGCGAGTTGGTTTTCTTGGAATTAGTGAAAAGTTAAATCACATGCGGGACGTTAGAAACGTTGCTTTTAACGAATGCATGTGGAAGTTCGCTGATAAGATCGAAGATAACTACGAGATAGTTTATGCTAAGCAATACAGTGTTGAAGAAGGTTACCGTTCAGGGAAGAAGTTCCTGGAGGATATGAAGAATGATAAGGTAAAACTGCCCGATGTAATTATCTCTGCATCAGATACTTTGACTGCAGGCTTGCTTCAAGCCTTTAACGAAAAGGGGATTAACGTTCCAAAAGATATAGCGGTTGTAAGTATCAACAACAGTAAGGTCGCAAACTTTGTGTCGCCGCCGCTTTCTTCTTACAATGTGGATCAAGATAAGATGGTGGAGCTTGCGATGCAGCTGCTAATTGATCATATTATGGATCCGAAGCGCCAGCCGGTTGAGATGCTGCTCAATACGGAGTTGGTAGTGCGCAAGAGTTTTGTGCCGAAGGGTAGATAGAAAAGGTCTATAAATTAAGATCAATCAAAAACTGATCTACACAATTTAGGTATTTTTAGCCTAATCTGTGTTACATTGACATGAATAGGCTAAGCTTAATTAAATTTCTTAAAAAACTTTAGTCTTAAGAGTAACATGATGATGAGCTGTAACAGCTCATGTTTCCTTATTCGTAATCGTTTGTGCTCGTTATGAATAAAAAGTTATATCGTTAATCTATATTTATATCTATATTGTTTAAAAAGGAGGGTTGTCTCACCCCTCCTTTTTTTGCTCTTAATTCAAAAATTAATCCCACCAGCCATAGAATTTTTCAAAATCTTTGGCTAATGCCTGGAAATCTTTTGCTTTTAAATCATCTGCAGCTTTCATAATTTCTCGGCTGACAACTCGATAATCTGCATGGTAACTATAGTGAATATAGTTATGTGACCAAATTCGAAGATACAAAATCAAAAAACTCTGACATTCTTTATGTTTCCTACAAAAATCAGCTAATTCTTGTCCGATTAAAGCCTTGTATTCTCTGACTTCTTTATCAAAAACTTCCTTTTCTTCAGGAGTAGATTTCAAAATGTCAGGTTCATTCTCTGTATCCAACTCTATTGTGATTGAACCATTTGGATGAACGATTTTTTTGCGCATGGCGCTAGAAAATTTCAAGGACAACGCTTTTCTGTATTCGGGTGAATTTACTCTAGCTGCATTTGTTGGACCACCATCATCCAATATATCTAAATCTTTTACGATTTTCTTGGCAAGTCCAGGATCAAATAGATTAATTATATTGGTAACAAAGTATGTATGTTCCCACCATTTTGATGCACAAATGACATATTTTGCTTGTAGTAAAGTCAATGATGAAATTCGACTTAAAGCTCTAGCTAGTCTATTAGTATCACGCTTGTTGAAAGAACAGTATAACTTTTTTCTCCAGTTAGGAAGATATAAATTTCGCTTCATTAGATATTTTTCTGGATGGTAGTCAAAATGGTCGTTATTTAGATTTTTGTTAATTACCCAATAGTCATGTTTTGACATTTTTTGATAATTTTTTGTCATAGGTGATTTGTCCTTTCTGTTGTGATCATATTGGTATAATTCGTTTTATCTTATTCAACTAAAAAGTGTTAAGTATACTTAACAGATAAATTGATGAGACAGAATGACCGCTATTTTGAAAACTTAACGGAAATTATCGCTGAGTACATCCTCAATTTCATAAGGAAATAATAGTGAAGTCCATTTTTGCTTAGTTAGTAAATCAATTGCTTCTTTTTCTGTCATGTAGTTCCCACTTTTGCAAGCTTCAGCTACATCGGCAACCGTATCGTATTGATGCAAAACATCATCTTAATGTTTTGTGTATCGTTATCTAGTAAACCGATTAATGCTTGTGAAGACATAGTTATACTCCTTCGATTCTTTGAACATTAGTTTGCATAAATAGATTAACATATGTTCGCATAAATGCACAAGAACTTTTTTTAAAATAAAAATTTGACCAAAAAAAGACTCCGGAAGACCTATGAATAGGACCTTTAGAGTCTTTGATTAATATCATTATTTTGTTTGGTGAATTGGAAATTGTCGTTAGGTTAAAAGATATTTTTTAAAAGCAAAGTCATAACTTAACTTGGTATCATCAATAAACTTTGGTAAAAGAATAGTTGTAGTGAAAATATAACTGTAGTAAATAAATAATTGTGGTAAATATATAATTTACTACAAAAAATGTTATTTGAAGTCTCAATAAGTTTTTGGGATAAAATTTTTGTTTATAATATATTAAAGGTGGACTGATGGTTATATTGTATATGTAATAATACAAGTATCGACAGAATGATGTCGACCATGAAAATGGTCTTATAGAGTTTACTCAAAGTAATGAGCGAGGCATGTGTTTTTCGTTTGAAATGATGCATGCCTCTTTTTTGTACAAAAAAATTCTACTAAACCAAAGCTGATTCAGTAGAATTCTTTTATAGTTACTTATTCAATTATTTACCAGCAGGGGTGATGTTAACAGTTACGCTCTTGATGTCTGACCAAGGACTGATCAAATTACCGTTCAAGGCGCGAACTCTTACTTCATAAGTTTTACCCTTAAGGAAGTAGTTGACATCTGACTTGTTAGAAGAATCAGTAATTTCATCACCAGTTACACCTTTAGACATAAATGTTGTCCAAGTGCTGGTGCCCTTGAGACGGTAAGCAATTTCGTAACTACTAATATTGTCATTCTTTGCCCAGGCGATATTGATATAAGGTTCATCGCTACCATTATCATCATAGTAACTTAACTTGATTTCTGGTGCAGCAGGCGTCTTTTGATCACTAGTCTTAGAGTAATAAGTGTAATCTTGTTCAGTAAATGGTCCGTAAACGTAAGAGCCATTCACCATCTTAGCAGCACGAACGGCGATCTTATAAGTAGTGCCGTTAGTCAATTGGTCCTTCTTAATTGTTTGACTAAGTGCATCTGGTAAAGTCTTCGAAGTGGTGTTAATACCGGAGTAGCTATTGGCATTGTAGTAAAATGGCTTTCTGGTTACCCAATTACTGCCCACACAATAGACTTCATAGCCATCTGCGTTAGTAACTTTTTCATAATCTACCTTGATACCATCGTTAGTAGCAGAGATTTTTGTAATTTTGCTTGAGCTAGGAATGACACTGCTGTCACTAATATCTTGGCTAGTTAATTTGAATGAAAAACGCCCACGTGGACCATTAGGTTGGAAGATATATGTTCCCTTATCCAAGTACCAACTGTATTGCTTATTGTTTGCTGGTCCACGGAATTTATATGTTGGAAGCGCATATCTGTAGGTAGTAACAGGAGTCATTGCTGGAGAGGTATTACTGTAGATATTGCCTTTTTCATATTGATAAATAGGCATTGATGAGATATTTACAGTTACTTGTTGAGGCTTATCAATGATGAAGACATATTGATGTTTGCCGTTCAATTTATCTGAATGGAACATGTCGCTTAAGCCATAGTAAGTCTTGTTCAATGAGATCTTGTTTGGTGTATTATAGGCAGTATTATTTGGAAAACTGTCTAATGAATTCTTCAACTTAGACATCTTAGTATAGCTTGTCTTGATTGAAGCTGCACTTTTAGTGGTCAAGCGGTAGTTGCCGGCACGTAGGTAGTAAACCTTAGTGTTAGCTTTTTTGCTCGGGTAAGGAACAGCTGTCCAATCCAAAGAGTTAACGATAGTGTAGCGAGCCTTAGTTGTAATCGTTACGCGTCCAGCGACCTTCAAGTGAAGACGATAGGTGTTGCCGCGGTGGACATAACTTGTGCCTTGAGTTGGCATAGAAATAGTAGCCGCTTGGGTGGTGGCAGGGTTAGCCATGCTCATGGTGGTTAACACAGCACCGCTGGCTAATAGGCTTAAAATTAGTTTCTTTGTTTTCATGTGTATTACGCTTTCTATAGATATACCTATATTTTATCATTTTGAGGGGACGGAGAGTGAAAATAGATTTGTTGTTGGGAAAATGTGAAAACTGCTTTTATCATAAATTGCGCGGCTTCAATTGAATAGGCTATAATTTAAACATACTAAGAGTTAAGGTGAAGTTAATTGTCAGAAAAAATCAAAGCACCAATTATTTTTGAAACTAAATATAATCAAGACACTGCTACCAAATTAAATCAAGAAATTGATCAAAAATATGCTGATAATCAAAAAGCGCAATCTTTATTAACTGAATATCCAACTGTTTATGTAATTAATGATTCAACAGAAAAGAAAAGACATAAATATACCGTCTATGTTGGTGAAACTAATGATATTCAACGGCGAACGATTCAGCATATTGAATCTGATCCTAAAAGTAGGTCGGATTTCTCAGATTTGAAGGATTCATCTAATGTTGATATGTATGTAATAGGTCATGAACACTTCAATAAATCAATGACTTTGGATGTTGAAAACAGATTGATGCAATATTTAAGTAGTGTACCGGCTGTTTCAAAACTTAATAATCGTCGATTTAATGATCAGAATAAGTATTATAATTCCAAAGAATTTGATATTATCTTCAAATATATTTGGAAAGGCCTGAACAAGAAAAATAAAGAACTTTTTCCTGCTCAAAAATTATTAGAAGATTCAGCATTATTTAAAGCTTCACCTTTTAACAAGCTTACTTCAGAACAATTAAAAGCCAAAAGTTTAATTATCGAAAAAATCAATCAGGCATTAATTGAATCAAAATCAGATCGAGAAAAAGATGGAAAACTAATCTTGGTTGAAGGGGATGCAGGTTCTGGTAAGACAGTTTTAATGAGTAATATTTTTTATGATCTTGTTCATGAAAATCATTTGATGAATGAAAATCGCAAAGAAGATGATCAACAATCTAACAAACGATTATCAGTGGCAATGTTGGTTAATCAAAATGAACAACTAAAAGTCTACGAAGAAATCTCCAAAAAGCTATTTGATAAAGAAGACAATGTTGAAGTTGAAAAGCCAGTAACTTTTATCAAGAACACTTATCCAGATGAAAAGGTTGATATTGCTTTAGTAGATGAAGCTCACTTATTGCTAACTCAAAACAATCAATCATATTCAAATAGTAAAAATCAAAAGGGACCTAAATTAGGTTCTAATATGCTATTGGATATTATGAAGAGAGCTAAGGTTGTGATGGCAGTTTTCGATCCTAAACAGATTCTTTCTACAGCAAGTGTTTGGGATGGGGATGCTTTTAAAATCTTAGAAGACAAAACGGGTAAAGAAAATATTGTTCGTTTGCATAATCAAATGCGGATTGATGCGTCATCTGAAACAGTTAAATGGATTCGTAATTTAATTGATTACGGTAAAATTGGAAAGATTCCTGAAGATGAGAAATATTCAATTAAGATCTTTTCAGATCCTGCAAAAATGGAACAAGCTATTAGTAATAAGAATGAAGATCAAGAAAATGGTATTAGTCGAATGGTAGCTACTTTTGATTGGCCTTATTCAGGAGGTAAGACTTTACCACCTTCTGATCAAAAATATTGGTTAGTTAGTGAAGGCGATTGGCAGATGCCTTGGAACTATGAAATTAATGCTCGTGACAAATATGAAAAGAATCATCGTGCAGGTAGAGTGGTGAAATATAACCAACAATCTTGGGCTGAAAAAGACTATACGATCAATGAGATCGGTTCTACTTATACCGTTCAAGGATTTGATCTCAACTTTGTTGGTGTAGAATTGGGACCTTCAGTAAAATATCGTGATGGCAGAATTATTCACGATCCATCAGAAAGTGAAAATAGTAAAGCTACGCAAAAACGTGATTCAAGTAAGAGTTATGCTCAAGAATTGTTGAAAAATGAGTTCAATGTCTTATTAACTCGTGGTGTTCATGGCTTATATATTCATGCGGTTGATCCAGCACTGCAGAAGGCTTTGGAAGATGCAGCTAAGTAGTTTGGCATTAGTATAAAACTTTAAAATATAGAAAAATGATTTTACAAGTTGTATATATACCAGTTCAAAAAGTAATAAAAATTAGCGAGGTAGTTTCGCTAATTTTTTATTTAAAGAATTATAGTCATGTATGAAGGTACTATTAATTACGTCGACATGCTTGTCGATAAAAAATTGCATATATTATTTTTAGCGTTTTATAAATGGGTTAAAATAAATTTATATTATTAGAATAGAGGAACGAAGTTATGAATCAATCAGAGCCTTATTATTTAGGTATAGATACTGGTGTTTCAAATGCAGGACATGCTGCCATTGATGAAAATTTCAATATCTTAAAATATCATCATAAAAAAGAAATAGGTGTAACTCAATTTAAAAAAGCTAACACAGCAGAAAAGAGAAGAAGCTTTAGAGGTGCTAGAAGAAGATATAGTCATAGAAGTTGGCGTTTAAAGCAGTTTGAAAGATATATGGCCCCTTATTTTGAAGAAAAAGGTGTCAACTATAAAGAATATCTCAAGGCTTTTAATAATTCTTGGATATCACCTAAAGATAAAAATAGGAAACAGTTAAAATTTAATACTGAATTATCAAAATATAACACAAGATTTGAAGCAATGGTTTCACTAATTGAAAATGATGATAGTGTACCTAAGGATCCCGCTAGAAGATTGCAGTTGATATTTGAAGTTATGCATCCTCTAATTAAATATCGAGGTAATTTCTTAGAAAAAGGGGAAGTAGAAGACTTTGCAATGCCAAAGTTGGATTATTTTTTAGCGTTGAATGAAATTAATGCTGCTTTGGTAAAAGTTGGAAAAAATCATGAATTATCTGAAGCTTATCTTCTTAACATAACTAATGCTAAGAAGATAGAGTCAGTAATGAGTGATGAAACTATTAATAATGCAAAAAAGTGTGATTATATAGCTGATCTTTTAGTAGTTGATAAATTAAAGTCTGATGCTAAAAAGTTAAACAAGACTTTGTGTAAAAGTATTGCTAGTTTAATTTTGGGAAGAAGTGTAACAAGTAAAAGCTTAAAACAGTTGTTTAATTATGAAGCTGAAATAAAAGTTAATAATAAGGCTGTTAAAGGATTTCGGTTTGGAAGTGGTGATACACAAGATATTCTTGACGTAATGTATGACTCCTATCCCGTGAACGCTACTTTGTTATTAGATAGTCTATATAAAACGTATCGACAAATTAAGCTTTTTGAGCTTCTACCTGGTGGTAAGTATTTTGAAAGTATGGTTAAGTCATATTCTGAGTTTAAAGAGCAGCTGGCTAACTATAAGAAGGCGTTAAAAACTATTAAAAATCCAGATGTTGTTAATACAATGAAGGATAAGTTGAATTCTTATTTATATTTTAAACGTAGGGGTAAAAAGATAGATTATGAAACCTTTATCGCAAGTATATCTAAAGAAACTAAGGGCAATAAATCCAATAATTTTTATCCATATCGAAATGAGAATAAATATGTAAAAGCTATTTTTGAACAAATTGATAAAGGCAATTTCTTGAAAAAGCAAAGAGGTCTTGACAATAATAATTTACCTCATCAAGTAATGCAATTAGAATTGCGTAGAATAATAGATACGCAATCTAAAGTGAAAGGCTTCGAATGGTTAGCTAAAGATGACTTAACTAATAAGCATGAAAAGTATAACCTTGAGCGCTTTATTGATTTTAGAATTCCGTATTATGTTGGTCCATTAGATAGAAATAATTCTTCTGAATTTTCATGGGTTTGTTATAAGGATAAGAAGAAAATTCCACTTACTGTTTGGAATTTCAATGAAAGAATAGATTTTGGTAGAACAATCAATCACTTTATTCGTAGAATGACTGCGACTGATACTTATATATTAGGGGAAGCAGTATTACCCGCTTCAAGTTTGATTTATCAAAAGTATGAAGTACTTAACGAATTGAATAAAATTAAAGTTAAGGGGCAGAGCTTATCAGTTAATTTAAAGCAGGATATCTTTGACCAATTATTTAAGAAGGGTGACGTGAATTTACAACGACTTTGTGGATATTTAAATGCATATGTAAATGAATATAATAATGATTTGAAAGCAAGTGAAATTACGGGCCTACCAGAAACTGGGAAATTCAATTCATCGTTAAGTACATATCATTTGTTAAAAGAAGATATTCCAGATCTAATTAGTGATCCAAAGTATCAAAATGACATTGATCAGATTGTTGAAATTCTAACTGTATTTGATAAAGACTCTATTAAAGTTAAAAAAGAAGAAATATCTAAATTAAAGATTTCAAAGATTGACGGATTTCCTTTAAATAAGATTGCAAGTAAGCAATTCAAAGGCTGGGGAAGATTATCCAAAAAACTTTTATGTGATCTGAAGTCTAAGACAATATTAAACGACAATAAAGAATATTCAATTCTAGATATTTTATGGTTTACAGACTTAAACTTACAGCAAATTATTAAAAAAGAAGATTTTAAAGATCAAATCCAAAAATTGAATAAACAATTTACTATGGGGGAGTCAAGAGAAGATAAAATAAATCGTATTTTACAGTATTCTAGAATATCAGCTCACAATGAAAGAAGTATTCGGCAACTTGTTGCTATAGTTGATGACTATACTCAATTCAATAATCGAGCACCTAAAATGATATCTTTAGAATTTGCTAGAGGTTCTCAGAAAAATGCAAATAATTCAACTAAGTATGAACGTGTCCAACAAATTTTACAAAATGCAGTAACAAAGATTGAATGGGATAAGAATTTAGAAAAAGAATTTAATTCCTTTAAGTCTAATAAACAAAAGTTTGGCTTGAAAGAATATTTGTACTTTACACAAAATGGTAAAGATATTTATGATTCTACACCAATAGATATTAATGATTTAGATAGATATGATATTGACCATATTTATGCCAGATCTAAACATGGTACGGATAATTCTTTAGATAATATAGTATTAACATCTGTTAAAAATAATAGAGATATCAAAAAAGATAAGCCAGCTGTAAAAGCTTTTTCAAAACAAAAGGATTTTTGGAAAAATTTGAAGGATTGCAGACTTATTTCTGAACAGAAGTATAAAAATCTCAATACTGACTGGACTGAGAAAAATTTTGATGTTCATCAAAAGAGTAGAATGATAGCTCGCTCATTAGTAGATACAAGCGCAATTACCAAAATTACAGCTCAAATTTTAAACGAATTATATCCTGACACTACTATTATTGCGATTAATGCAGGATTGAGCCAAAGCTTACGTGAAAAATTCAATTTGTTTAAGGTCAGAGATGTTAATGACTATCACCATGCAGTAGATGCATATTTAGCTGCTTTTAGTGCTGTTTTTATGTGGAAACTTTATCCTTCTTTGCGCCCAATGTTGGACTATAACGATTATTTAGTGTCAAGAAAAGTAAAAGACATCGATTTAAATAAATTTGGATTCGCTACGTTAAATGAGGGAAAGAAACACCATTTAGTTCATGATGGTATAATTACTAATTCTGACGGAGAGATAGTAGGTAATCAAAAGAAAATTATAAAACAATTGGAGAAACTTAGAAATCCTAAATGGATGTCTGTAGTTTATCGTCCAATAGAAAATGGTAATAAAGGTGGAGGATTATTTAAACAAACCATCAATAAAGCAAAGCAGAGTAAAAAAGCGATTTCTAAGAAACGTAATTTAGATTCTGCTATTTATGGTTATTATGATACCCCTAATACTAAATCTATGATGCTTATAAAATTCGAAGGAAAATATAAGATAATAAATATTCCAAATGGGTTAAATCTTAGGGATTCAAAAGCAATTGATCAGTTGATTAAGAAAAATTTGCCTAAGAATAAACAATATCGTATTTTGATAAAGAATATCTTACCATTTACTATGGCTCAAGATGTTATAAAAAAGGAAAATTCAAAATATAAGGCACATTATTTGATTGTTAGTGCTGATGGTCCAACTAATTATGATCAATTGTGGCTGCCAAATAATGTAATGGAATTGCTAGAAGAACTAGACAAAAGACCAGCTGAATTGTTTGAAAATGAAGATATGGATAAAAAGTTAAACAATGCATTTGAACAAATTTGTTATTACGTAGAACAATACAGTCCATTAATCGCTTATCAACAAACTGCTTGGCAAGCTTTAGTAGCCAATAAAGAAAAATTCATAAAATTAAAAGCAAATGGCGATAAGGAAAAGTTGCAAGCTAAATATGGAGAAATAATTAGTATTTTGCAGGCTATTCATTCAAATAGTTCAAAATATTTCAATATTTCAATGGAAAAAAGAACTCAATAGAAGAATTTGCTGGCAGATTGGGGTATTTCCAATCTTGGAAATTAAATGATGATACACAATTAGTATTTTCATCCCCATCAGGTTTACATAAGAAATATGTTCGCTTAGGAGATCTATAAATCAGAAAACAAGAAGACCCTCCCAGTGGGAGGGTCTTCTTTGGTACTAATGACCAGTCTAATAATAGACGAAATCGACTTTCTTTATTTAATATCATAAAGAATCTTATTTTAACTTTTGATGTACCTAGTTAAGATGTAAAAGTCGAGATTGATTAGCTAGATCAATCTGTAAGAATTATAACATTTATGAGTTATTAAGGAAATAGAAATATGGCGTGGAGAGATGTATTTATAACTAATCCATGTAGGATTAGTTATACAAACAATAATATAATCGTGCAGACAAGTGAAGGAGCTAATTACTTAAATTTAAATGATTTACAGTCTTTAATAATTGATACTCCTGAAGCGGTAATAACTTCTAGAGCTTTATCTGAAATAGCCAAGAATCAAATTAGTTTTATGATGGCTGATGAAAATTTTTTACCAAGTATAACTTTATCATCACCAATTGGTTCAACTTTTTCAGTAAAGAAAATCAATTCGCAAATAAATTGGAGTGAGGATAGAAAGAACACTTTATGGACAAAAATTATTTATCGGAAGATATCTAATCAAATTAATACGGCCCAAGAATTAAAATGTAATGTTATAGGGATGCAAAAGCATCTTGATAAATTGGAATACGGTGATAAAACGAATCAAGAGGCTATTGTAGCTAATCTGTATTTTTCGTTAATTGCTGGAAAAGGTTTTAAAAGAAGAGAAGAAAGCTTTCCAATAAATAATTGTTTAGATTATGGATATGCTGTATTACTTAATAGAATTAGTATGGAAATAGCAGGTCATGGCTTTTTGTTGCAGCTTGGAATACATCATTGTAGCGTGGCTAATCCATATAATTTAAGTTCGGATCTTATTGAATCATGGCGTTTTATTATGGATGATTATGTATTTAAGAATGACATTACAGATTTAAATACATTAAACAAAGCTAGATTAATTGACAGATTAAACCATGAAATAAAATTTAACGGAAAAAGACAACTTGTTTCAAATGCTATAAAAATATATGTAAATGATTGCTTGAATTATTTAAATGAAAAGAAAGATGATATCAGCTTTGAGGTAGAAAAAATTGAGGATTCAGATAATGAGAATGCTAGTGATGTTTGATATGCCAACTACTACTTCAATAGAACGGCATAATTATCGGATTTTTGTTAAGGAGTTAGAAAGGGAAGGATTTGTAAGAATTCAATTTTCGGTATATGTCAAAATATGTACCAATTTTTTAGAAACAAAAGAAACTGAAAAGCAATTGATTCCATTTATTAGAGAAGATTGTATTGTTCAGAGTTTAGTATTGACTGAAAAACAGTATGCAAACATGCACTTCTTAAGTGGAACATCTATTAAAGATGTTAGAAATATTTCAAAAAGGTTATTAATACTATGATAATTAAATTTGATTCAATCAATAAGCTTATAAACTGAAACTTGAAAGCACTAAAATACACCAGAACCCTCGTCGGTTCTGGTTTTTCC</t>
  </si>
  <si>
    <t>MNQSEPYYLGIDTGVSNAGHAAIDENFNILKYHHKKEIGVTQFKKANTAEKRRSFRGARRRYSHRSWRLKQFERYMAPYFEEKGVNYKEYLKAFNNSWISPKDKNRKQLKFNTELSKYNTRFEAMVSLIENDDSVPKDPARRLQLIFEVMHPLIKYRGNFLEKGEVEDFAMPKLDYFLALNEINAALVKVGKNHELSEAYLLNITNAKKIESVMSDETINNAKKCDYIADLLVVDKLKSDAKKLNKTLCKSIASLILGRSVTSKSLKQLFNYEAEIKVNNKAVKGFRFGSGDTQDILDVMYDSYPVNATLLLDSLYKTYRQIKLFELLPGGKYFESMVKSYSEFKEQLANYKKALKTIKNPDVVNTMKDKLNSYLYFKRRGKKIDYETFIASISKETKGNKSNNFYPYRNENKYVKAIFEQIDKGNFLKKQRGLDNNNLPHQVMQLELRRIIDTQSKVKGFEWLAKDDLTNKHEKYNLERFIDFRIPYYVGPLDRNNSSEFSWVCYKDKKKIPLTVWNFNERIDFGRTINHFIRRMTATDTYILGEAVLPASSLIYQKYEVLNELNKIKVKGQSLSVNLKQDIFDQLFKKGDVNLQRLCGYLNAYVNEYNNDLKASEITGLPETGKFNSSLSTYHLLKEDIPDLISDPKYQNDIDQIVEILTVFDKDSIKVKKEEISKLKISKIDGFPLNKIASKQFKGWGRLSKKLLCDLKSKTILNDNKEYSILDILWFTDLNLQQIIKKEDFKDQIQKLNKQFTMGESREDKINRILQYSRISAHNERSIRQLVAIVDDYTQFNNRAPKMISLEFARGSQKNANNSTKYERVQQILQNAVTKIEWDKNLEKEFNSFKSNKQKFGLKEYLYFTQNGKDIYDSTPIDINDLDRYDIDHIYARSKHGTDNSLDNIVLTSVKNNRDIKKDKPAVKAFSKQKDFWKNLKDCRLISEQKYKNLNTDWTEKNFDVHQKSRMIARSLVDTSAITKITAQILNELYPDTTIIAINAGLSQSLREKFNLFKVRDVNDYHHAVDAYLAAFSAVFMWKLYPSLRPMLDYNDYLVSRKVKDIDLNKFGFATLNEGKKHHLVHDGIITNSDGEIVGNQKKIIKQLEKLRNPKWMSVVYRPIENGNKGGGLFKQTINKAKQSKKAISKKRNLDSAIYGYYDTPNTKSMMLIKFEGKYKIINIPNGLNLRDSKAIDQLIKKNLPKNKQYRILIKNILPFTMAQDVIKKENSKYKAHYLIVSADGPTNYDQLWLPNNVMELLEELDKRPAELFENEDMDKKLNNAFEQICYYVEQYSPLIAYQQTAWQALVANKEKFIKLKANGDKEKLQAKYGEIISILQAIHSNSSKYFNISMEKRTQ</t>
  </si>
  <si>
    <t>1871033.SAMEA48261418.GCA_900155635_00150</t>
  </si>
  <si>
    <t>MYALGIDIGASSVKLVAVDLGIAGRGPADGARGVEGCPHAAAGEPLRHAAMRAHRGDPSSCLSELLDEAAAALPPEECAAWALTGSGQVILGDALPGAIVLEDVPAITLGASLLAPAARSIMEVGGQQGLFVTSIGPGQAPRFSMNEGCASGTGSFFEDQMQRLGLRMEDFSSVVDGAVSVPRLSGRCAVFAKTDIIHRQQEGVPVEDILMGLCHAMVKSFKALVVRGLPVERPMALSGGVLLNSGVVRSVRDVFRLGEGELLCEEGNLYFQAAGAALHAARLRLGAGDADVSDGPASAREGIARAGGTPAPLATPTLSDLRRALSASTRASASLPGRDPLPRIRYEAGPGYSLRPRPWARDAGGRTPCALGIDVGSTSTNLVLVDEEGTLLDAQYLRTRGNPKAAVAEGLASLGRRLGGSVRVVAVATTGSGREMIGRHVGADVVRDEITAQARAAAAADPQVDTVFEIGGQDSKYISLRSGNVVDFQMNKVCAAGTGSFVEEQAARMGIALGDFGALALSAESPVDLGERCTVFVETAINVALARGARKADVAAGLCQSIIRNYLNRVVGNKAVGGRIVLQGGVCYNSGIVAAFAQSFGDRMTVSPWFAVSGAVGAALLAWEAEVSHTSFRGWDLSGAAAAECRGAAEEVERNRAFFHEGESLLLEGYTGEIDPSKETVGVPRSLMMYKLFPMANAFFTQLGFNVVVSDVSDEETVRLSQQTAQGETCFPVKLMHGHVMQLVERGVDYIFMPRVHTIRHKHSKIAHNYGCSYMQCASHLVAEELGLAKRGIGLISPELDLDFGQRAMAGAMLEVGAQLGRDPHDTARALLAGSYAVSEFTRKTEEAGQRLLDSLGPDERVLVMVTRNYGISDAVLNAGIPDALIDRGQRVITISHLHAHSFGLEEDYPNVYWPFGQHILAAAKLIRRDPRLFAVYLTNHGCGPDTMLSHLFAEEMGQKPYLQIEVDEHFSKVGVVTRIEAFLNSLDHHEVVDESGLPMVVGAVSQNESRLDGSLPVAMPDLGLPARAVAALLRRRGMRVQAVPVTDHAIARGKALSTTKEYLSFSAELGVALEAADMAVAGRGANKGGGRDIQLLLPSGEGADADGQYDRVILSELRTRGLDAIEVVSPRLDRLPEWSEDLDALFDALLAADVAQAADPMRRAVVLEELSAAGFSHDATLAAARDIAAGLPADGGRSVLALGEWPVVWEDALNAGTLGRLEGRGWRVKRMPASEYLWFLWRDAYEGEEDFRHLAERMSHVHEALAGASPFQPDASVLLAKADSLVGRLRSANARYRIAKASLSAGVARGVIAMSSMYENTDIILQLAEASADVSVPVTHVGFDGTPDSGIDERISSFVYYLR</t>
  </si>
  <si>
    <t>1739330.SAMN04477638.HMPREF2826_00650</t>
  </si>
  <si>
    <t>GCF_001811895.1</t>
  </si>
  <si>
    <t>Olsenella sp. HMSC062G07 Scaffold1| whole genome shotgun sequence.</t>
  </si>
  <si>
    <t>AGAGAATTGGAGGCATGGCTGGAATCCCCATGACGCCTGCCACCGACAACGCGACGCTCGTCGTGGGTAAGGACGGAACGCGAACCCTCACAGTCAATCTGGTCAACCCGGTCTTCACTGTCCAGAACGCGGAGGATGGCGAGGGTGTGACCGTCCTGAGTGCGGTACGAAAAGACATCGAGAAGAAGACGGCGGAGGAGGGCAGCGACTACGAGGAGTACAACAAGACGGTAGCCGATGCAGGTGTCACCTCGCGCATCTGCCAGCTAACCGTCAACCTGAAGAGCTGGAGTGGGAGCTACAGGTTTGGTAATTGGAAGACCTACGCGACCACACTCAATGCGTTCTTCCCGAACTCCGATCCGAAGTTCTCTGATATCAAGTCACTTGACCTGAGCGTTGACCTCGCACATGCGACGAAGGTTGTGGAGGGAGACTTCTCTCGCACGCTCAAGGACGAGAAGACAGGCGTTGAGGTCGAAGTCTATGCCGACGAGGGGTCATCCGTCATCCCAAAGCTGCAGGACGCGGAGCTGAGGGTCGATACGGTCGAGAGTGGAAGTGCGCACGAGGCCGCCTCCAGCATGCTTGCGCAGCTGTATTCGGACTCAACTACTTTTAATATGTACGATGTGCAGCTGATCTCTGGCGGGAAGCCCATCGACCTCGACTCCAAGGTGAGATTCAAGGCAAGCATGCCTGTGGGATCAGACGATGTGTCGGTCTATGCCTTTGCCGCAGGGCGACTGATGGACACGTCCGCCTCTGTAGAAGCGGGTAAGGCTTCCTTCGAAACTAAGTCGCTTGGGCGCTTCGTGAAAGTCGAGGACCAGTCTGTAAAGAAGCGTTGGTCTCATACTATCCTGGACGCCTCAACGGACGTGTCCATGACCTACTCAACGGATGGCTCTTCCGACCATGCTTTCTTCGGGGGCAGTAATGCCCAGGAGGGACGCCTGCTGATTGATTCATTCAAAGAATTCTTCGTCATCTCATCCACGTCAAACTTTGAGGAATCCTACGCGAACAAGGCTGTTAGCACTGCGAAGGCCGAGGGCTTGCAGGTTGAGCCGAAGGGATCGAGCACATACGCTGCCATCTGGGCGATGAAGCCTTTCGAGGAAGGTCAGCCCTTCCTAAACCCGCTGGTGATTGGTGCCGGGGTACTCGAGTTCCATTCCCAGACGAACCCCTTGTCCGCGACGGTCCCCGTAAAGAGTCCCGGGGCATCTGTCTACCTGGTGACGGGAACCGTGGGAGGCGGGCCCGACGGCGCGAGGAAACTCAACGCCACCATAGTTGACGGTCACGCCGTGGTCCCGCTCAACAATGAGGATACTGGCATTGCTGATCTTGCTCCGCGCATGTTCAACGCTGCCTACAAGACGTCGGGTGGGGCGATGTCTGGCCAGCCCCAGGACGCCACAACCCCTGTCGCCTATCTGGTGGTAGTCGAGCCTGAGGCCAAGCCGGTGGACAAGCCTGTCGCGGCCTCCGGCCTCGTGTACAACGGCACGGAGCAGGTGGGCGTCCCCGAGGGCGTGGGATACGACCTCGCATCCGGCAAGGCCACCTCGGCCGGCGCCCACAAGAGCGTGGCCACGCTGCGAGAGGGCTACGCATGGTCCGATGGCAGCACGGCCCCAGTGGTCCTCGACTGGACCATCGACAAGGCGCCCCTGACGGCAACCTACAGGGGCGAGACCATTGCCACGGGGGAGAAGCCCTCCCTTCTGGTCGACGTCACCGGCTTCGTCAACGGCGAGACGCCGGAGACGGCTGCCGGCTACGTTGCGCCCAAGGTCCTGGCCCAGTCCCTGGAGGAGGGCACGCACGACCTGAAGCCCAGCGGCGGAGCTGCCGACAACTACGCCTTCGCGTATGAGGGTGGGACCCTGACCGTCAGGAAGGCGGCAGGGGAGCATGACCTTGCGCCCGGAACCTACACGGTCACCGCGAACCTCTCCATGCCGGGCAAGTTCAACCCGCTCATCCCGGGGCTCACCGTCTACGCCAACAGCCCGAACAATCCCTTCGGTCCCACCATCGACGAGAACAAGGACGTTGACGTGCAGGCCGAGATCCCCAGGGCCCCCCTCTCGATGAACGCGAAGATCGTCGTCTCGAAGGACGGTACCAGGACGCTCGTGCTGCCCATCAGGAACCCCATCTTCACCACCCAGGAGATCGGTGCCTGCGACCGTCTTTCCGACGTGCGCACAGAGCGTGTGAGGCCCACCGCCGGCGGCGGTGACTGGAGCGGCAGCTACAACAAACGCACGGACCGCATTCACATGATGTCGGCGGTTCTTCCCGCCGGCCAGGCGAAGGGGACGGCGACGTTCGACTTCAAGGGCAGCGTGCTCTACGCCGTGCCCCTTGACACTGAGCTGAGGCCCGAGGGGGATGTGTCCCTCCGCCTAACCGTGGACTACGACAGCATGGCTAAGGCCTCGGACAGCACCGAGCTCCCCGGCTTCGCCAAGGTCGAGAACGGCGGCAGCACGGTCGATCCCCGGCCAAACGACAACCCCCATGGCGAGAACAGCGGTTCCGGCGGCACCAACGCAGGTGGCACGGATGCGGGGGACCCGATATCCTCCGAGGACGGCCACCTGGCGGCTGGCAGCTACACGGTCTCCGCCAACATCTGGGTGAACCGCGAGGAGGCGGGCCTGCCCCTCTCGCCGCACTTCACCAACTCATCCTTCCCGCCCAGCTCGTCCGTCTCGAAGAACGCCACGCTGACTGTGGGGCCTGACGGGCATGCCTACGTCACCATCCCCATCATCATCCAGTCTCGCATCATGCACGTGCTCTCCATCTCTGGCCTCGACATCGTGTCCTCGACGTACGACGGGGAGGGTGGGCTCACCAGCATTACGGTTGACCTGGGCATCCTGAGGGACGCAAGCACCATCACCAAGACCGCCACCGCCAGCATCCGCCTGGGGTCGCTGGCCAACAGCATCATCGGCGGCCCTGCAGACCGCACCTGGTCGGTGACCTTCGAGGTGGTGTTCAACGGAGCCCCCACCCAGACGGGCGGCACGCTGCCCAAGGCGGCCCTGGACATCATCAACGCCCAGGGCGCCGACGGGAAGGCCGCCGACGGCAAGGCACGGGCGGACGCCGCCGCGGCAGACGCCCTGGCAGCGCTTGACGCCCAGAAGGGGTTGTCTGCGGGAGGTTCGTCCAGGCCCACAAAGGGCGAGGGAGTCCTCGGGGGCTGTCAGGAGGCCATCCGGAACAACCCGGCCCTGAAGATGGGCCTCGGCCTGCTTGCCCTCGCGGCCGCCGCGGGGATCGCCTTCGCGGCGCGCAGGCGCCGCGACGCCAGCCCAGACGCACCCAAGGAGGATTAGGCATGAAGTCCCTCTTCGATGGCTCCAACCTCACCCGCCGGGCGTTCGTCGCCCTGGCCGGCGCGGGGGCGGCGTCGCTTGCGGGGCTCGGCCTCGCAGGCTGCTCCACCTCCAATGCGCCCTCCGGAAGCTCTCGGACCGTGCTCACCGCCCAACCCGAGCAGCGCGAGCTCATGGGCAGCGCGGACCCCTGCGACGTGCGGGTGGGGCTCATCATAGGCCCTCCCTCCATGGGGCTCTCGCAGTTCATGCTCGCCGCGCAGAACGGCCGCACCACCAACAGGTTCGAGTTCACCCCCAACGGGGTTGACTACATAGGCCTCTCGGCGGCGCTCAACCAGGGCGACTACGACATAGCCACCCTGCCGAGCAACATAGGGCCCATCCTGTACAACAACCATGAGCTGCAGAACGAATACCAGGTGATCAGCATCAACAACCTGGGTGTGCTCTACGTCATGACCACCGATGCCTCCATCTCGTCGCTGGAGGACCTCGCCGGTCGCACCGTCTACAGCTACGGGGAGGGCGGGACGCCCGAGTACACCATCGAGGCTCTGCTGCGAAAGAACGGCATGGCCGACAGCTTCACCCTGGAGTTCAAGTCCACGCCCTTCGAGGTTCTCAACCTCATGCAGCAGGAGAGGGACTGCGTGGCCATCTTGCCCCAGCCGTTCGTCTCGCTGTCCAGGCTCATGGTGGACCCGCTCTACGTGCCCGTGAGCATCACCAGCGAGTGGGACAAGGCCTTCTCCGACACGGGCAGCCAGGCCGTTACCACCATCACGGTCGCAAACAAGGCCTTCCTGGAGGAGCACGAGCAGGCCGTCATAGAGTACCTGAGGATGCAGGGGAGCTCGGTGCGCTGGACCCTCTCGCACACGGACGAGGCCGCTGCCCTGCAGGAGCAGCTGGGGACCTTCCTCAACAACAGCGTGGCGGCCGACGCCATGCCTCAGATCGCCATGACCTGCCTCACCGGCCTGGCCATGCGCACCGCGCTTTCGGGCTTCATCCAGGAGCTCTACGACGCCAACCCCGACTCGGTGGGTGGCGCCGTGCCCGACGACGGCTTCTACTACCTTCCTCCCGTGGGCTTCATCGACGATGACGCCATCGGCGAGGAGGAGGCCAAGGCGGCGGTGCGGTCGTGAGTGCCGCCCAGGCGCCAGGGAGGCCGATGGCGCGCGTGCCCCTGTCTGAGGTGTCGGCCGCTACGGGCATCCCCGAGGAGCGCCTGGCCATGATGGCCCAGCGCATACGCGAGGACGGCCTGGATGACGCCCAGATGGGTCCCATGATGCGCATGGCCGCAGACGGCGGCGTCCCGACGGGGCGCATCATGGACATGCTCTGCTCCCTGGGCGTCTCGCGCGAGCAGGTGGTGCGCGTGGCCTGCGGCCAGGGCCTCCTGACGGATGACGAGGCCGAGCGCGCCCTCTGCGAGGCGGCGGGGGCCAGCCCTGACGCGGGCCCCACGTCGGACGCCCTTGCCGTGAAGCGCCGCGAGAGGATGCTCTTCTGGCGCAGGGGCGCCATCATCGCGTTCTGGGTCGTCGTGTGGCAGCTTCTCGACACCGCGATGAACAACCGTCTGGTGCTCGCCGGGCCCGTCCGCGTGCTCCAGGCCCTGGCGACCCAGGTGGTCAAGCCCGACTTCTGGCTGGTGTGCGGGGCGTCCCTCCTGCGCATCGTCGCGGGCTTCCTCCTCTCGTTTTCCGTGGGGACGCTGCTGGCGCTGGCGTCGCATCGCTTCCGGCTGGTGCACGACTTCGTGGAGCCCCTCATGTCCCTCCTGCGCACCATACCCGTGGTGAGCATCATCATCATGCTGCTCATATGGGTTGGTGGCCAGCTGCTCACCGTGTACCTCTCGTTCGTGATCGTTCTGCCCCTCATCTACACCAACATGCTCGCGGGCCTGGGCAACGTCGATGGCCAGATGCTCGAGATGGCACACGTGTACGGGCTCTCGCGCTGGCGTCGCTTCCTGTATGTGTACAGGCCGGCGTTCATGCCGTTCCTCTCCAGCGCCTGCAGGCTGGCGCTGGGCATGAGCTGGAAGAGCGGCATCATGGCGGAGGTCCTTGCCACGCCCAAGCCCTCCGTGGGCAAGGAGATGTCGCTTGCCCGCACGTACCTCAACACGCCCGACCTCTTTGCCTGGACCGTGGTCGTCATGCTGATGAGCTGGGCGTTCGAGAGGCTCTTCATGTGGCTGCTGCGCCGTGCGGGCAGGCCGCTGGGAGAGTGCCTGGGGATGCGCGACGACGAGGGAGGCGACCAGTGATGGGCTCATGCGACGTGAGGCTTTCCCACGTCGAGAAGAGCTATGGCTCCCTGCATGTGCTGCGCGACGTGAGCCTCACCCTGCCCGCCGGCTCCTCCTGGTGCCTGATGGGGCCCTCAGGAGCGGGCAAGACAACGCTGCTGCGGGTGATCCTCGGGCTCGAGCGGGCCGACTCCGGGCGCCTCGAGGGCATCTCCTGCGGCGACGCCTCGGTGATGTTCCAGGAGGACCGCCTCTGCGCGCCGCTCTCGCCGGTGGAGAACGTGGCCCTCGTCATGCCGGGCCGCTCCAGCCGTCGGGCCATCAGGTCCCTTCTTGCCGAGGTGCTGCCCGAGGACAGCCTGGGCAAGCCTGCCTCGCAGCTTTCCGGCGGTCAGCGCCGACGCGTCTCGTTGGTGCGCGCGATGGCGTACCCCAGCAAGGCCATCGTGATGGACGAGCCGTTTACCGGCCTGGACGAGCGCACGCGCCGCTCGGTCATAGACTTCGTGCTGCGCCATAGGGAAGGACGGACGCTTCTGGTCTCGACCCATGGGGAGCAGGACGCGCGCCTGCTGGGAGCCCGCTGCGTCCAGCTGTCCGACATCTCCCGCCCCATGTGAGGCGCACAAAAATAAGCCAAAACTAACTTTGCTGTTGCCACTGCAACGCCACGAGGGTTACGGCTGGTTAAAAGTAAGTTGAATCAAACTATCGGAAGTCACCCTGACGGCATGTCGTGCTTGCCGCACGGGGTGAGACACACGAAAGAAAGGAGTTGAGGTGAGGGAAAAGACACAGCACGCGCTTGTGGGAAGGATTCTCTCCCTGTTCCTCTTCGCGGTCATGATGGTCTCGCTGGCACCGGCATCGGCCTTTGCCGCGCCGGAGGACAGGGGCGCCCTCGCGCCGGGCACCTATTCCATCTCTGCCAACGTCAGCATGCCAGGGCAGTACAACCCGCTCATCCCTGGGCTCACCGTATACCCGACCACACCGAACAACCCCTTCGGTCCAACCATTGACGAAAACGTAGGGCTATCTGTTGAGAGCGGGATTCCGAGCTCGCCTGTGACGTCCAACGCCACGCTCCACGTTGCGGAGGACGGCACGAAGACCCTCCTCGTCCCGTTCCCGAACCCCATCTTCACGCTGCAGGCGCTCGGCACGAGTGCGGAGATCTCTGACTCCTCCGTCGAGCGGGTTGCTCCCACCAACTGGGGTGGCGGTGGCATGTGGGAAGGCAATTACAACAAGAAGACAAGCCGCATCCACAAGGCCAGGCTCGTTCTCACCGACACGCAGACGAGCGGCACCAAGAGCTACACCTTCAAGGGAAGCGAGCTCTATGCCGTCCCCCTTGACAGGACCCTTACCCCCTCCGGTGACGTCTCGCTGCAGCTCGACGTGGATTACGACAGCGCCACCAGGACGGGAGATAGCACTGATGCCCCCGCGCTCGAGACCTCTCGCGTCGTAGTGAACGTGCCGAAGGCCGTGAAGGGTCTCGCGCACACCGGCGAGGAGCTCAAGGGCGTGTTCGTCGGTGACAATGGTCCCCAGGGCTTCACCCTTGAGAACGGCAAGGCATCCTCTGAGGGGCTTCACCATGCCGTTGCCACCCTCAAGGAGGGTCACGTGTGGGCAGATGGCACGACCGATCCCAAGACCATCGACTACACGATTGGCGACGAGGTGGACCTGAGCGGCCTTGAAGCCTCGATCAAGGCCGCCAAGGCAGAGTCGGACAGTGCCACCGTCTCGACGGACGGCAAGGACGTATCGTCCGACGGGCAGTGGGTCACCCAGGGTGACAAGGACACCCTCGACGGCGCCATTGCCAAGGCACGTGAGGCGCGCGATGCCAATGGCGCGACCAACGCGTCCGTGACCGCCGCCAAGGAGGAGCTTGACAAGGCGGTCTCCACCTTCAAGGCATCCAAGCGAGCCGGCACCAAGCCGGCGCTCGTCGCAACCGTTCCCACGGCCGTCACGGGGCTCGTCTACAACGGTCAGGAGCAGACGGGCGTCTCTGTCGTCGGAGAGGGATATCGTCTCTACAACAACTCGGGAAAGGATGCGGGCAATTACAGCGCCATGGCAATCCTTGACAGCGACCACGTCTGGCCGGATGGTACGACCGACATCAAGCTCATAAGTTGGAGCATTGCCCGGGCCACCGTCGAGGTGCCCTCCCAGGGGGAGGTGCCCACCTTTACGGGCAGCCTCATCTATTCCCCCTATGACAATGGGGATGGTTATGTCCGGGTAAGCGGCCTCAGTGGCGCGACCCTGGCGGGCACGTACACGAACGAGGTCAAGCCGGACAAGAACCACCAGTGGCCCGATGGCGGCATTGGCACCAAGACGGTCACCTGGAGGATCGACCCCATCAAGGTCGATCCGCCGGAGGTGCGCACGGGGCTGACCTACAACGGTTACCAGCAGTATGGAATCGACCTGAAGAAGTACGGCATCAAGATCGACAGGAACGACTACTACAAGATCGATGGGACGTATGGGACCTTCGTGCCCGGTACCTATCGAATCACCGTGAGGCTGCTCGACAAGTACCGCAATCCCGACGGATCCGTCGCGCGCTGCTTCGTCTGGTCTGACGGCACGTACGGAGCCAAGGAGCTTACGTGGACGATTGCCAAGGCGCCGCTTGTCGCGACGGCCGAGAGCGAGAGCGTCTCCTTCGGGACCATGCCCAAGCTCTTGGCAAAGGTCACCGGGTGGCCGAATCCCGTGGATCTTGGCGCGCTGGCCTCAGGGGGCTACGTTGCCCCAGGCGTGCAGGTCGTCGATGCGGACGGCAGCGTCATTGGCGCATCCGAGCTGTCTGCGCTTGCCCCCGGAACCTACACCATCAGGCCCTTCGGCGGAGAGCTGGGAGACGCCTCGATATACTACGAGTTCAGCAAGTATGTTGACGCCACGCTCACGGTGACGCCGCGTGGTCAGCTGGCCGTGCCGGATGCCGTCGATGGCCTGGTCTACGACGGGACTGAGCAGACGGGCGTGCCGCAGGGCGAGCACTACACGCTCTCCGGAGACACCAAGGCGACCGACGCGGGCAGCTACACCGCCACCGCTGTTCCTGAGGCGGGGTATACCTGGAGCGATGGCACCACCGAGGCAAAGTCCATCTACTGGTCCATTGCCAGGAAGCAGCTGCCGAGGCCCGAGGCCAAGGTTGGCCTGGTCTACGACGGGACGGAGCAGACGGGCGTGCCGCAGGGAGAGGGCTACACGCTCTCCGGCGACGTCAAGGCGACCGACGCGGGCAGCTACACCGCAACGGCCACGCTGACGTCCGACAACTACGAGTGGACCCCCGCCGCCACCTCAGACTCGGTGAGCGTCACCTGGTCCATCGCAAAGGCCAAGCTCACGGCAACCTACCAGGGAGACACCATCAGGGTGGGGGAGACCCCGGCCCTCAAGGTGGACGTGACGGGCTTCGTGGGCGGCGAGACGGCAGAGTCCGTCGCGGGTTACGTGGCCCCAACCGTTCCGGTCACGGAAGCCCAGCTTGCCGCTCCGGGATCCTATGAGCTTCCTCCCCAGGGCGGCAACGCCGGCGGGAACTACGAGTTCGACTACCAGCCCGGCACGCTGGTGGTCCAGGAGGCCGCGAAGCCGGACGTCCCCGGAGGCGGCGGCAACGCCAACAACGACGGAGCCGGTAACGGCTCGACGAGCCGTCCCACCAAGCCGAAGGCCCTGCCACGGACCGGCGACGAGAACGGCTCGCTTCCGGGCATGGCCCTTGTCCTTCTGGGCATGACGGCCCTCGTTGGCAGCGGAGCAGCCAAGCTTCGTTCCCGCCAGCGCTAGCCACGAATCCTCGCGGACCCTCCCTTTGGGGGCCCAAGGAGTGACGCAGGCCCTCTCGTTCCCAGGACGGAGGGCCTGCGTTCCGTTGGAGGAAGGCCTGGCCTTTGTGCCTGCGTGTGACCGATGCAACGGCTCGAAGCGCGCCGGTGGGGCATAATGCCCCATAGAATTAGAAAAGACTAACTTATGGCATATGACGGCAGCCAGGACGTGGCGAGCCCGTCGTCCGACAACAGCGAGGGGAGCGCCCGTGGCCACGATCGACATGACCAAGTGCATGAGGGACGTCGTCCTGGAAGACCCCATGTTCGGTGAGTTCCTGGTGGACAAGGGGTTCCCGTTCTCCGTGGAGAACCCCATCACTGAGCTGGTGACCTTCGAGGACGTGGTGCAGATGCGGCGTCTGGACAAGGACGCGTTCCTGGCCGAATACGACGCCTACCGCTCCAATGGCGGCAGGCTTGCCGAGGGCGCAGGTAGTCGCTAGGCCTGCGGCTGGTCTGGGGGAGAGGGGCCTTTCGCATGTATGCGCTGGGCATTGACATAGGTGCGTCATCGGTCAAGCTTGTGGCTGTTGACCTGGGGATTGCTGGGAGAGGGCCGGCGGATGGCGCACGGGGCGTGGAAGGTTGCCCGCATGCCGCCGCGGGGGAGCCGCTGCGGCATGCGGCCATGCGGGCCCACAGGGGCGACCCCTCGTCATGTTTGTCCGAGCTCCTGGACGAGGCCGCCGCGGCCCTGCCGCCGGAGGAGTGCGCCGCCTGGGCCTTGACCGGCTCCGGCCAGGTCATCCTGGGCGACGCCCTGCCTGGCGCCATCGTGCTCGAGGACGTCCCGGCCATCACCCTGGGTGCCTCCCTCCTCGCCCCAGCCGCTCGCTCCATCATGGAGGTCGGTGGCCAGCAGGGGCTCTTCGTCACCTCCATCGGGCCCGGCCAGGCACCCCGCTTCTCCATGAACGAGGGCTGCGCCTCGGGAACCGGCTCGTTCTTCGAGGACCAGATGCAGCGCCTGGGGCTTCGCATGGAGGACTTCTCCTCAGTGGTGGACGGTGCCGTCAGCGTGCCGCGCCTCTCGGGGCGCTGCGCCGTCTTCGCGAAGACGGACATCATCCATCGCCAGCAGGAGGGAGTTCCCGTAGAGGACATCCTCATGGGCCTCTGCCATGCCATGGTCAAGAGCTTCAAGGCGCTCGTCGTCCGTGGGCTTCCCGTTGAGCGTCCAATGGCCCTCTCGGGTGGGGTGTTGCTCAACTCGGGCGTGGTGCGCTCCGTGCGCGACGTCTTCCGCCTGGGGGAGGGCGAGCTCCTCTGCGAGGAGGGGAACCTCTACTTCCAGGCAGCTGGCGCCGCGCTCCACGCGGCCAGGCTGCGCCTGGGGGCAGGGGATGCTGACGTTTCGGACGGACCTGCCTCCGCCCGCGAGGGCATCGCGCATGCCGGCGGCACCCCGGCCCCTCTTGCCACGCCCACGCTTTCCGACCTGCGCCGCGCGCTGTCTGCCAGCACCAGGGCGTCAGCGTCCCTTCCCGGCCGCGACCCCCTGCCGCGCATCCGCTATGAGGCGGGTCCCGGCTACTCCCTCAGGCCCCGTCCGTGGGCCAGGGACGCGGGCGGGCGCACGCCGTGCGCCCTGGGCATCGACGTGGGCTCCACCAGCACGAACCTGGTTCTGGTGGATGAGGAGGGCGCGCTGCTCGATGCGCAGTATCTGCGCACGCGCGGCAACCCGAAGGCGGCCGTGGCCGAGGGGCTCGCGTCTCTCGGGCGGCGCCTGGGCGACTCCGTTCGCGTGGTCGCCGTGGCCACCACGGGCTCCGGACGCGAGATGATCGGCAGGCATGTGGGCGCCGACGTGGTCCGCGACGAGATAACGGCCCAGGCGCGGGCTGCCGCAGCGGCGGACCCCCAGGTTGATACCGTGTTCGAGATAGGTGGCCAGGACTCGAAGTACATAAGCCTGCGGTCCGGCAACGTGGTCGACTTCCAGATGAACAAGGTGTGCGCGGCGGGGACGGGGTCGTTCGTCGAGGAGCAGGCCGCACGCATGGGCATCGCTCTGGGTGACTTCGGTGCCCTGGCCCTCTCGGCCGAGAGTCCCGTGGACCTGGGCGAGCGCTGCACGGTCTTCGTGGAGACGGCCATCAACGTCGCCCTTGCCAGGGGTGCCCGCAAGGCCGACGTGGCCGCCGGCCTCTGCCAGTCGATCATTCGCAACTACCTGAACCGGGTGGTGGGCAACAAGGCAGTGGGCGGGCGCATCGTGCTTCAGGGTGGGGTCTGCTACAACTCTGGCATCGTGGCCGCCTTCGCCCAGAGCTTTGGCGACCGCATGACGGTCTCCCCGTGGTTTGCGGTCTCGGGCGCGGTCGGCGCGGCGCTCCTCGCCTGGGAGGCCGAGGTCTCGCACACGAGCTTTCGTGGCTGGGACCTCTCTGGCGCTGCCGCAGCCGAGTGCCGGGGGGCCGCGGAGGAGGTCGAGCGCAACCGGGCGTTCTTCCACGAGGGGGAGAGCCTCCTGCTGGAGGGCTACACCGGTGAGATAGACCCATCCAAGGAGACGGTGGGTGTCCCTCGCAGCCTCATGATGTACAAGCTCTTCCCCATGGCAAACGCCTTCTTCACTCAGCTGGGCTTCAACGTGGTTGTCTCGGATGTGTCGGACGAGGAGACCGTGCGTCTCTCCCAGCAGACCGCGCAGGGCGAGACCTGCTTTCCCGTGAAGCTCATGCATGGGCACGTGATGCAGCTGGTGGAGCGCGGCGTGGACTACATCTTCATGCCGCGCGTGCACACCATCCGCCACAAGCACTCCAAGATAGCCCACAACTACGGCTGCTCCTACATGCAGTGCGCCTCGCATCTGGTTGCCGAGGAGCTTGGCCTCGCGGAGAGAGGCATAGGGCTCATCTCGCCGGAGCTCGACCTTGACTTTGGCCAGCGGGCCATGGCGGGCGCCATGCTGGAGGTGGGGGCGCAGCTGGGTCGCGACCCCCACGACACCGCCCGCGCGCTCCTGGCTGGCAGCTATGCCGTGAGCGAGTTCACCCGCAAGACGGAGGAGGCCGGGCAGAGGCTGCTCGACTCCCTTGGCCCCGAAGAGCGCGTGCTGGTCATGGTGACGAGAAACTACGGCATATCCGACGCGGTTCTCAACGCGGGGATCCCGGACGCGCTCATAGACCGGGGGCAGAGGGTCATCACCATCTCCCACCTGCACGCCCATTCCTTTGGCCTGGAGGAGGACTACCCCAACGTCTACTGGCCCTTCGGCCAGCACATCCTGGCGGCGGCCAAGCTCATTCGCCGCGACCCAAGGCTGTTCGCCATCTACCTCACCAACCACGGCTGCGGGCCAGACACCATGCTCTCTCACCTCTTTGCCGAGGAGATGGGACAAAAGCCCTACCTTCAGATCGAGGTGGACGAGCACTTCTCCAAGGTGGGGGTCGTGACGCGGATCGAGGCGTTTCTCAACAGCCTCGACCATCACGAGGCGGTGGACGAGAGCGGCCTTCCCATGGTGGTGGGTGCCGTCAGCCAGAACGAGAGCCGCCTCGACGGCAGCCTGCCCGTGGCGATGCCGGACCTCGGCCTGCCGGCACGTGCGGTGGCGGCCCTCCTGCGGCGCAGGGGCATGAGGGTGCAGGCCGTCCCCGTCACGGACCATGCCATAGCCCGTGGCAAGGCGCTCTCCACGACCAAGGAGTACCTGTCCTTCTCGGCGGAGCTTGGCGTCGCCCTCGAGGCGGCGGACATGGCCGTAGCGGGACGTGGGGCGAACGAAGGGTGCGGCAGGGGCATCCAGCTGCTCCTTCCCTCGGGAGAGGGGGCCGATGCGGACGGACAGTACGATCGCGTGATCCTCTCTGAGCTCAGGACGCGTGGCCTGGATGCCATCGAGGTGGTCTCTCCGCGGCTCGACCGCCTGCCCGAGTGGTCCGAGGACCTGGATGCCCTGTTCGACGCGCTCCTGGCGGCGGACGTGGCGCAGGCGGCCGACCCTATGCGTCGCGCGGCCGTTCTGGAGGAGCTGTCTGCCGCGGGCTTCTCCCATGACGCGACGCTGGCCGCCGCGCGAGACATTGCCGCGGGCCTGCCAGCCGACGGTGGCCGCAGCGTGCTTGCCCTGGGGGAGTGGCCCGTGGTGTGGGAGGACGCCCTCAATGCGGGAACGCTCGGGCGTCTGGAGGGGAGGGGCTGGCGCGTGAAGCGCATGCCGGCATCCGAGTACCTTTGGTTCCTGTGGCGTGACGCCTACGAGGGCGAGGAGGACTTCCGCCACCTCGCCGAGCGGATGTCGCACGTGCACGAGGCTTTGGCGGGGGCGTCCCCGTTCCAGCCCGACGCGTCCGCGCTCCTGGCGAAGGCCGACTCCTTGGTGGGCAGGCTTCGCTCGGCCAACGCGCGCTACCGCATTGCCAAGGCTAGTCTCTCCGCGGGCGTTGCGCGCGGCGTCATAGCCATGTCATCGATGTACGAGAACACCGATATCATCCTGCAGCTCGCAGAGGCGTCGGCGGACATTTCCGTGCCGGTGACGCACGTGGGCTTTGACGGCACGCCTGATTCTGGCATAGACGAGAGGATCAGCTCGTTCGTCTACTACCTTCGCTGAGACGGGCACCCTCCCCGCTGCCTCGTCTGGTAGAGAGACGAAGAAACGAGTCCTCCTGTCCCCATGAGCTTCCCATGGAGGCCCTGCCGCGCGACATGTCTCGCAATTGCCGCCGCGTTCGCCTTTGCCGTCTCTCCCGGCATAGCGGCGGCCCCCGTTCAGGCCTCGACCACCGGCGAGCTGCAGGCGGCGATCTCCAGCGGAGAGCCCAGCATCCAGATCGGTGCCGACTTCGAGCTTTCCAGCCCCGTCCTTGTGTCCCAGGGGAAGACCATAGACCTTGACCTCAGCGGCCACAAGATCACCACGCCGCTCTCCGCGAGGCGATCCGTCTCCCTCGTTTCCGCAAGCGACGAGCCGCCCCACCCCCTTGCCTGGGGTGGGGCGGCTCGCGTCTTTGCCTCCGGCCGTCCGACCGTGGACTTGCGGCCGAGGAGGGGGGCATGACCTCCTACGAGAGGTCGCCCTCGTCGAACACGTCTCCGCACTCGGGGCAGAACTTAGGTGGCCTGGACTGGTCCTCGGGCACCCATCCGCACTTGTCGCACTTGTAGCGGGGCTGGCTGGTGGGCGCGGGCGTGCCGCACTCCCGGCAGAACTTGCCGGTGTTGCCTGCGGTTCCGCAGCTCGCACAGGCCCAAGTGCCGGCGTCGGCGGGCCTGGGGCTGCCGCAATCGTTGCAGAACTTGCCCATGTTGCCTGATGCCCCGCAGCTGGAGCACGTCCATCCTCCCGGCTGCTGTGGCGCAGGGGCTGGGGCGAAGCCACCCCCTGCCGCGGTGGCGTACTGGCTCTGGGGCGGGTTGGGGGCAGCGTTGGAGTACGATCCACCCGCTGGCCTGCCCATCTGCCCCGCCATGCCCATGCCGATGAACGCCCCCATGGCACCCATGCCGCCCTCGTTGCCTGCGGCGGTGCGCATGGCATCGCCCTGGGCTGCCGCCAGGACGGCGTCGCGCATGCTGGGGTCGCGCATGGTGGCGGCCTTCTGCAGGTCCTTGATCATCTGCTCGTCCTCGGGTGAGGTCGCTATGGAGTTGACCCCGAAGCTCACCACCTCGATGCCGCGCAGCTCCCGCCACTTGGACGAGAGGGCCTCGTTCAGGGCGTCCGCAAGCTCCTGCGTGTGCGCGGGAACCGCGCTGTAGCGCACGCCTGCCGCAGAGATCTTGGCGAACGCAGGCTGCAAGGCCGTGAGCAGCTCGCTCTTGAGCTGGCTGTCTATCTCGGCTCGCCTGTACTCGCTCTCGACGTTTCCGCACACGTTGGTGTAGAAGAGGATGGGGTTGCAGATGCGATAGCTGTACTCTCCGTTGCATCGCACGGAGATGTCCACGTCCAGGCCTATGTTGGCGTCCACCACACGGAAGGGCACGGGAGTTGCCGTCCCATACTTGTTGCCCATGACCTCCTTGGTGTTGAAGTAATACACGCGCTGGTCAGTGCCCGTGTCTCCGCCAAAGGTGAGGCGCTTGCCGATCTGGGCGAAGGTGTCTGCCAGGCTCTGGCCCAGGTCTCCCGAGAAGACGCTTGGCGCCACCTGGTTGTCGTAGATGAACTCTCCGGGCTCGGCGCAGACCTCAACCACCTTGCCCTGCTCGACGATGACCATGCACTGGCCGTCGTTCACCACCACGGCGCTGCCATTGGTGATGATGTTGTCGCTTGCCTTGGTGTTGCTGCTGCGACCTCCCACGCGCTTCTGGCCCTTGACGGTCAGGACGTCGGCGGGGATGCTCTCGCAGTAGATCATTTCCTTCCACTGGTCGGCGAGCATGCCGCCAGCAGCACCCAATGCAGCCTTGATGAGTCCCATCCTGCGCCTCCCTTACGCGCCCATGGCTCCGCCGCAGTACTCGCAGCAGCCGCTTGCATCCGGAATGGTGGTGGCACCACAGTGCGGGCAGGTCATCGCCGTCTTGGGGGCGCGGCTTGCCTCCGCCTCCTCATGGATGCGCTCGCGCTCGGTGGTGAGGGCGGAGCAGATCTCCTGTGCGGCAGACCGTGCCTGCTCGGACTCAAGCGAGTGAGGCATGGACGTGCTCCCGCTTGCCACGTCGATCGAGAACGAGTCGAACCAGGGGTTGTTGACGTTCACCTCCACGCGAGAGCTGTAGGAGTAGCTGTAGCGAGGTGGCACGTAGCTCCTGCGGTTGCCCTCGTCGTCCAGATAGGTCTCCTCGCTGCGGCTCTCGTCGAAGTCAACCTGAGCCCCGGTCACCTGGCTGAGGGGTATGACGTCGGGGTTGGTGGACTTCCAGTTCCTCCCGCCAGACACCACCACGAAGCTGCCGCGGCCCTCGTCGATCATGACCTTCTCGTCCAGCCCCAGCGTGCGGGAGACGCTGAATGCCTCCACCTCGGCCATGTTGGCCTCTCTGTACTCGAGCTGCGCCTTGATGTCATCGATGGAAGACCTCTTGCGGCAAGCCGCACGCGTGACGGTCGCACCCTCGCATGGACCATCCCGTCGCTGGGGCCAGGTCAGTCAATCAGCTTCACAGTGCCCACGAGCCTCGCCCAAAAGGCCGACAAACCCCAGCGCTTTGACAA</t>
  </si>
  <si>
    <t>MYALGIDIGASSVKLVAVDLGIAGRGPADGARGVEGCPHAAAGEPLRHAAMRAHRGDPSSCLSELLDEAAAALPPEECAAWALTGSGQVILGDALPGAIVLEDVPAITLGASLLAPAARSIMEVGGQQGLFVTSIGPGQAPRFSMNEGCASGTGSFFEDQMQRLGLRMEDFSSVVDGAVSVPRLSGRCAVFAKTDIIHRQQEGVPVEDILMGLCHAMVKSFKALVVRGLPVERPMALSGGVLLNSGVVRSVRDVFRLGEGELLCEEGNLYFQAAGAALHAARLRLGAGDADVSDGPASAREGIAHAGGTPAPLATPTLSDLRRALSASTRASASLPGRDPLPRIRYEAGPGYSLRPRPWARDAGGRTPCALGIDVGSTSTNLVLVDEEGALLDAQYLRTRGNPKAAVAEGLASLGRRLGDSVRVVAVATTGSGREMIGRHVGADVVRDEITAQARAAAAADPQVDTVFEIGGQDSKYISLRSGNVVDFQMNKVCAAGTGSFVEEQAARMGIALGDFGALALSAESPVDLGERCTVFVETAINVALARGARKADVAAGLCQSIIRNYLNRVVGNKAVGGRIVLQGGVCYNSGIVAAFAQSFGDRMTVSPWFAVSGAVGAALLAWEAEVSHTSFRGWDLSGAAAAECRGAAEEVERNRAFFHEGESLLLEGYTGEIDPSKETVGVPRSLMMYKLFPMANAFFTQLGFNVVVSDVSDEETVRLSQQTAQGETCFPVKLMHGHVMQLVERGVDYIFMPRVHTIRHKHSKIAHNYGCSYMQCASHLVAEELGLAERGIGLISPELDLDFGQRAMAGAMLEVGAQLGRDPHDTARALLAGSYAVSEFTRKTEEAGQRLLDSLGPEERVLVMVTRNYGISDAVLNAGIPDALIDRGQRVITISHLHAHSFGLEEDYPNVYWPFGQHILAAAKLIRRDPRLFAIYLTNHGCGPDTMLSHLFAEEMGQKPYLQIEVDEHFSKVGVVTRIEAFLNSLDHHEAVDESGLPMVVGAVSQNESRLDGSLPVAMPDLGLPARAVAALLRRRGMRVQAVPVTDHAIARGKALSTTKEYLSFSAELGVALEAADMAVAGRGANEGCGRGIQLLLPSGEGADADGQYDRVILSELRTRGLDAIEVVSPRLDRLPEWSEDLDALFDALLAADVAQAADPMRRAAVLEELSAAGFSHDATLAAARDIAAGLPADGGRSVLALGEWPVVWEDALNAGTLGRLEGRGWRVKRMPASEYLWFLWRDAYEGEEDFRHLAERMSHVHEALAGASPFQPDASALLAKADSLVGRLRSANARYRIAKASLSAGVARGVIAMSSMYENTDIILQLAEASADISVPVTHVGFDGTPDSGIDERISSFVYYLR</t>
  </si>
  <si>
    <t>1674896.SAMN03837531.GCA_001603955_03740</t>
  </si>
  <si>
    <t>MYRLGIDIGSVSVNVAVVNENGKVIRSQYIRHKGKPFVAAKEAIEEAAAAYEVEFIATTGTGAKVFASLVGAAFVNEIVAISRAMGRLYPATGSVIDIGGEDSKLIVFEPSGRKSTPLRVKDFSMNALCAAGTGSFLDQQASRLRFTIEEFSEVALKARNIPRIAGRCTVFAKSDMIHLQQIATPDYEIVAGLCYALARNFKGNIAKGKEVRTPVAFIGGVAANAGMRNALREVFGLTEETFFVPENYTSVGAAGAVYAVLEDPSLKVPFAGLDRLNAYLGEERREVTHEPLSLSAANMNVAYDMKPVTRGIKVYLGVDVGSISTNLVLIDEERNVLAKRYLMTEGRPLEAVKRGLAEIGEEVGDMVEIIGAGTTGSGRYLTADFIGADIVRNEITAQAQAAIAIDPSVDTVFEIGGQDSKYISVDNGVIVDFEMNKACAAGTGSFLEEQAERLDISIKEEFGALALKSKKPVKMGERCTVFIESDVIHQQQRGADREDIVSGLAYSIVQNYLNKVVVDRRVGRRIFFQGGTAFNKGVVAAFEKVLGMPITVPPHHDVTGAIGVAILAMRERTWEKSGFKGFDLSKRPYTVDTFECKGCENLCEIRKVTVENETPLYYGSRCEKYDVVRRGEKKEMADLFSMREEILNEIYDRKAGKPTIGIPKVLHMHELLPFWKSFLTELGFDVVVSDVTNKKTVRDGVENIIVESCFPIKLAHGHVMNLLQKGIDNIFIPSVISLRKPSKHARNSFACPYAQSLPYTIKGSIDFDDRKARVLTPIIRFGEGDEAVLANLVEHFKPFGKSRRSVRKAFDAALRVQDSFYHRLTEMGRAFLDEMRPDDKVMVIIGRPYNSADPGANLNIHKKLINLGVPAIPMDMLPVNDMIEDPVDLEHMYWGYGQKILKAARAVKNNRNLYAIYVTSFGCGPDSFISHFFRKIMGNKPYLSLEIDEHSADAGIVTRLEAFLDSINNARFDDQIVEHRATPFEMDGKGRKIYVPYMSDHSLTLAAAFRACGVNAEVMKESTEETVLLGRKFTSGKECYPCILTTGDMLRTVRSEGFDPERSAFFMPSGEGPCRFGQYNRFHRMVLDEAGFANVPIYAPNQDHRFYKELNIVGGRFTRLGWRAVVAADLLTKILHETRPYERTPGTTDAVYAEALAEVCRCIERGARDIDAVLRDVLGKFRAIERRQEKRPTIGIVGEIYIRSNKFSNSQLIRTVEDLGGVVWLAPVCEWISYVNYTGKRKSKKRDTLLGVLGFIITEYVQNKDEHLMEDIVVPFIKYGPEPKVKDILEKASPYIHDSFEGEAVLTVGKSIDFARKGVAGIINAMPFTCMPGTVSSAIMRLIQQNHDVPVINIAYDGQGVTNILTRLEAFMHQVRERIRD</t>
  </si>
  <si>
    <t>1935108.SAMN06226395.GCA_002010665_00130</t>
  </si>
  <si>
    <t>MVRNEIRLGIDIGSVSIGIALIKNNKLIKTFYKFHHGEIKKSLIELLRNLNIPKAKVGFTGRGTGIFQDFESINDIISTIEGIKFIIKDNPKYIMMIGGESFILIELDENGVYKSHEINTDCASGTGIFLEQQAMRLGISVQQLAEMAEKYRGISPSIATRCAVFAKSDLIHRQQEGFSVESISAGLCDGIAQSIVDTIVKGKKIDSTIHIVGGVALNKRVISALRKLLNCEINVVPNAELIPAIGAGILAEKSLDIDELCSEISLSSNNKNIVLNPPLTLNLSQYPDFDKDIKWKKGDVEVTIYDPLQAGMLYDVYLGLDIGSTSTKLVITQNEKVLLGLYTYTKSAPVQATQKLFKVITEIEEKYNIKFNWIGVGTTGSGRQIIGELIKADLIINEISAHAKAAVQLDPDVDTIIEIGGQDSKFIKLQNGSVVQAIMNYICAAGTGSFIEEQAKKLNVPLNEYAGKAMGKRGPVISDRCTVYMERDLSRLLSEGWSKEELLASVLHSVRDNYLIRVVGQAKIGDNICFQGATAKNRALVAAFEVTLKKPIKVSRFCHLAGAYGVCLLLKERNVKKTNFIGLSFAFQQFHQKTKICNICRNKCKITLVEVGNSKVAWGFMCGRDYEDRKYKERNLPFDSIYKIYRKVYQEKILERKRNWKVKKIGLPNALPMIEYIPLWREFFEKIGYKVVISPYERRMIKRGKNIAQTEFCAPILIAHGHIEWLIRNNVDYIFFPIMLHGDREEPDNNHNFFCYYTAYAPVIIKNSILLDNKEKLISPVINFQLEVDKIIDNLYESLKCLSITRDSVKKAFKESLKNYFHSRRNLEIIGEKVLKELEREDSFAIVILGRPYNILDPSINQNIPDLIQQYGYRVLTQDMIKTETSDYNYVNEFLEKVHWYYGKKILKVTEFVAKHPKLFPVYITNFRCSPDSFIITYFKSIMERYGKPYLILQLDELSSDVGYQTRIEAALDSFKNWKPKQPVKGDTFSFVSLKKDKIWILPHIDDIATTLASAVFKKFGYDAIVAEETPESIVNGLKLVGGGECIPTAALIGSFIYTIEKNNLKPERTGVIIPTSFIPCNFPQIPLMIDLGFKRAGFGDLEIFTTAVANQSEPLLINLNLMKIYIIAGLIQQMVARIRPYEINKGVTEEAKNYVLEKLRKDIIFGNDLSDSFKEAVSIFKSIKIDKFKDDRPIFLIIGDLYVVGNRTFNYDLEKTIEDEGGEVLPSTFIDIYHFSNLNKIELCTKHRAFISLIETKALNAFVRYYDIKFRKIASPVLGGIHPLFDMKLLKRLRDIGIPPELTGETAINMLKIIYYINYFQPDAIVHINPLYCCPGSVTSAICNWVNKNFDIPVINLFYDGINNPNKNLKPHLHYLKQKKLINKKDSYFYLKIK</t>
  </si>
  <si>
    <t>1390249.SAMN05771867.BHU72_13765</t>
  </si>
  <si>
    <t>GCF_001742305.1</t>
  </si>
  <si>
    <t>Desulfuribacillus stibiiarsenatis strain MLFW-2</t>
  </si>
  <si>
    <t>ATCTTCCATAATATAGATTTGCGCGCCAGGAAGAATTTCTTCAAGCACCTCTAAGATTAGACGCTGCTTTGTTATATTTGGGTTGTTGGCATATTCTTTGTGAATTGCATTAAACTTCGCAACGTCCCCACGAGCACCTTCGATTCTTTCAATTTTTTGGCCTTCAGCTCTACTGATAATGGCCTCTTTCTCCCCAAGTGCTACGTTAACTTTTTCATTACGATAACGATTGGCTTGATTGATTTTCGTATTACGTTCTTCACGGGCATCCGTCACTTTACGGAAAGCAAGACTCACCTCTTCGTTTGGCAAATCTACGTCCTGTAGGTTGACATTCACGATGGTAATACCAACGTTATACATGTTCACCATTTCTGTTAATAAGTCACGAATATCGTTCATGATAGTGCTTCTACCATCAGTAAGAGCATCATCTACGCTAGAGCTACCTATAACACCCCTTAACGAGGCTGATGTTGCATTGTATAAGACTCTTTGAGGGTCAGAGGTGTTGTAAAGATAAGCAACAGGATCTGTAATTCTCCATTGCACTTCAAGGTCTGCTAAGATAATATTTTCATCACCTGTCACCATTTTGGCATCCTTCTCGTGCTGAATAAAGCTATCGCGTGTTTCTTCATAACCAAAGGTAAGACTGAATGTTTCGCGGGATAACTTTTTTACTTGTTGAATCGGGTATGGCAATTTGAAATGCAATCCTGCTGGGATGATGGATGGGTCTGGATTTCCTAATGTAATTAAAATTGCTTGTTCGGATTGATCGACTGTATACCAGCAAGTAAAGGCACTTATGACAATGATTACAAGGGCAATCACGCCGAAAAAACTAGAAATTAACTTTCTATTACCCATGTTCTTCCTCCTTATCGATTCTATTGATAGACAACAACTAATTAATTATACCTTAAAAACATGTGTATTTATACAGATATCAGAAAACCATACATAATCACTATATAAAATGGCCATATAATATCATCAATTAAATTCATGCGGATTTAGTATATCGGTAAATATACAGGACTGCATCTACACATTCAATATCAAACAATTAAGTAAATTCTATTTATAAAAATGAGTTGTAAGCCTGAGGAATTAATACGTCAGTGTTTTAATCTAACAAAAACAATAATAAATAAATGAAAAAATATACACAGGAAACTGTTAATATAGTATAATGTTAAAATACATAACATACGGTGTCAGAATAATTACAACTGAGGGGTGATGTTGATGTTTTGGAGTAATCGAACGGCACTTAAGAAGCTTACGAATATAGTATCCAAGTATGCATCGGGTAAATTATCGGAAAAAATAAAGTTAGAAGAGTACCCTTCAGAGTACCAAGAGCTCGCTAATTACATCGATCAGTTAGCAGATACGATTCGAGAGTTCACGAAAGCAACACAAGTATCATCTAGTAAGGTTGTTGCTGCGGTGAATCAGGTAAACCAAGCAATTGGCAGTACCAATGAGATTGCATTAGATATTCATAGAGATATCGATCATACGAAACAAATGACAAATAACATTGTCGATGCGGTACAACAAGCGAATGAACAAATTGAAGAAGTGAAGTCCGCGGCAGAAATGATAACATCGATTGCGGGTGGGATTTATCAAGATAGCATCAATACGAATGACATTGCGAAGAAAGGCAGTTTAGCTGTAACGGAAGCAAATCACTCTATGATTGAAATTGCACAAGCTTCAGAAGAAATTGCAGAGAAGATACAAGCGCTAACACACATAACGAAAGAAATAGATAATTTCTTAGCAGCAATTCAAGGGGTATCTGTGCAAACCAATCTATTGGCATTAAATGCATCCATAGAAGCAGCGCGTGCCGGAGAACATGGTAGGGGTTTTGCAGTAGTAGCACAAGAGATTCAGAAGCTATCGAATGACAGTTCCACTGCTGCAGGTTCTGCCAACCGCCTTTTAGTCCAAATCAATAGTGGTGTGAATGATGCGGCTAGAGCCGTAGAAAAGGGAGCAGGTGCTGTAGAAAAGGGCATAAGTGCTACCAATGCGGCAGAAGCAAATTTACGGCTCATTCTTGAGGCGAGCGCAACAATGGAAGGGAAACTTGGGAAAGCCAGTGATGCAAGAAAAGCACAGTTAGATGCAAATCTTAAAGTCTCAAACTTCTTAAATGAAATGGTTGATATATGTAGAGAAGCGGATAAACACGTGTTGGGCATAACAGAAGCCCTGCAATTACAAGAAGAACACCTGCAGGAAACGCAGAATATGGGAGAGCTACTTGAGAATGTGGCGGATACACTAGTGAAAAATACGAATAAAATTTCACTTGTTAACTTATCTGAAGCCGATCGGATTGCATTGGATCAAAAGATTAAACATCTACAGAAAATTTTTGAGCAGGAGATAGCTAATCCGGAAATCTTAACGATGAACAAATCAAGTCATCAAATGATTTTGGAAAGACTAATGAGGCAGCATAAGGAATTAGAAGCTGCATGGACGAATAACCTCAAGGGGGAATTTATTATTTCATTACCTCCGGCAGGAATAGCCAATGCCTCCGATCGTGATTGGTTTAAAGAAGCGGCAAAGGGAAGTTTTTACATATCTCCAATTTATGTATCTGCAATTTCACAACAGTTATGCATTACTATCTCCATGCCAATACAGGCACCTGACAAAAAAATTATTGGAATACTAGGAATCGATTTAACGGTAGGATTTTGATGTTTTGACAGATTTGAAATATGTAGTAGAATATAGAAAGTCAAATATGACTTGAACGAGTAATCGTTCGAGTCAAGTTTATTTAAGGGGTGTAAATATATGGCAAAACAAGCGAAAATCACTATGGAGAACGGCAATGTTGTTGTATTAGAACTATTTGAAGCTGATGCTCCGAATACTGTAGGAAATTTTGAAAAGCTAGTAAATGAAGGCTTTTACAATGGTCTAACATTCCATCGTGTCATTTCGAATTTCGTAGCACAAGGGGGCTGCCCTCGTGGTAACGGAACTGGTGGTCCTGGGTATACAATCAATTGTGAAATCAACCCGAATAAGCATGAGCGTGGATCATTAGCAATGGCGCATGCTGGTAGAAACACTGGCGGCAGTCAGTTCTATATTTGCTACCAGCCACAACCGCACTTAGATGGACAGCACACTGTTTTTGGCAAAGTTGTATCAGGAATGGAACATGTGGATACAATCAAGGGCGGAGACGTTATGCAAAAGGTTGAAGTTTACGAAGCGTAAATCAATTGCGATTTAACGAAAGAATGTTAAAACCATTTATAGAAAAAAGCTGAGCCTATGGCCAGCTTTTTTCATTGCCTATCATGCATAATCATACTGCGTGTTGCGTCACGGCAACCAAGGCATTTACCTACGTCTACATAGACCAAGTGGTTGCCAAGTTATGTATATTGTCATCTTGTAAGACAACGTGAGTAGTATATAATGTGACGTAAGGTAGAATCTTTTCCATAGAGTCGAATGATAGCCTATATTGTTTATTGTTTGTAGTTTACATGTAAAGTGTCTGAAGGGGTTAGCGGAATGTTAGATATACAGAGAGAATACATCACTGATAAAAAAACAATTCATATCCATGCACCTAGGAGCACAGTTTTTGATGTAGTTACTAGTATAGGCGGACAGAATGGTTGGTATTATGCGAATGCTCTTTGGCAAATTCGCGGCTGGATTGATGAGCAGTTAGGTGGAGTTGGAATTGCGCGTGGAAGATTACATCCACAGCAGTTAAGTGTTGGTGATTACTTAGATTTTTGGCGTGTAGAAGCATGGGAAGAACATAAGTTATTGCGTTTGCGTGCAGAGATGAAGATTCCAGGAAAAGCATGGCTTGAATATCAATTGACTACCAACGAAGAAAATAGCACTACTATCGTAAAGCAGACGGCCTATTATGAACCTCATGGAGTATGGGGCTATTTATATTGGTATGCGATGGTGCCAGCACACTATTTCATATTCAACGGAATAGTCCGTGAAATAAAACAACGCACTGAAAAGAAAGGGATGTAGCCATGTTTTCGTTACATCAAGTTACCTATAAAAATATTTTGTCGATTGAGCATATGGAGATTCCAGATAAAAAGTTAACTTGCATTATAGGAGAAAGCGGAAGTGGAAAATCTACGTTATTAAAACTACTGAATCAGATGATCTCTCCAGATAGTGGAGAAATCTTATATAATGGCAAGTCGATAGACGTGTTAGATTCCATAGTCTTGAGAAGGGATGTTGTTATGCTTTCGCAAACGCCAATCATGTATCCAGCTTCTGTAAAGGAAAATTTATTGATAGGATTAGATTTTTCTGAACAAGAGCACCCCAGCGAACAAGCTTTAAACGATGTTTTGCGAGATTTCCACCTAAACAAAAGACTGGAGGACTCCTGTGAGAGGCTTTCTGGTGGGGAAAGACAAAGGATAGCTTTAGCGCGCATTACGCTTATGCAGCCCAAGGTATATTTGCTAGATGAGCCACCAGCATCACTGGATGAAGATACTGCAGATTGGATAATTCAATATCTAAAGGATTTAACCAGGCAACAAGGTGCGACTGTTGTTATGGTTACCCATTCACAAAATATAGCCCAGCAATACGCCGATCATTTGGTTGTGTTGAAAAAGATTGGGTAGTGCTGAAAAAGACGGAGAAGGTGGGATTTTCTATGTCGAGTGTCATTGAACTACAGATGTGGCAGTTAGGGGCTGCTTATGTTTTCATTCTAATATTATTAGTAATAGTAAGAGTCAAAGGGATTAAAAGGGAGACTGAAATTGTCCTTGCCAGTATTCGAATGACATTACAGCTTATTCTGGTAGCATATATTTTGAGCTATATGTTTGATGTGAATCAGCCAATGTTAACGGTGATATTTCTTATTTGTATGCAAGTGTTTGCTATACATAATATTTTTAATCGTGTAAAAATAGAGCTACTTAAAGCAACTAAACTTGTCATTGCTTTTTCTATGGTGGTGGGAACGGTAACGAGTATACTCTACTTTAATTTAATAGTCATTCAATTTAGCCCTTGGCATGACCCGCGCTATTTTATACCAATTGCAGGGATGATTATTGGAAACTCTATGACAGGTATTAGCTTAGGAGTGACTCGTTTAGTGAGTGGCTTTCATGAGCAAAGGGAAATGGTGGAATGTTCATTGATGTTAGGGGCGACACCGAAGATGGCATCTAGATCGATTATAAACCAAGCGTTTGACTCGGCAATATTACCCACGATAAACTCGATGGTTGGGATGGGCATAGTGTTTCTGCCAGGAATGATGACGGGGCAAATTTTATCTGGTATATCTCCGATTGTGGCGGTAGAATATCAAATTGCCATAATGCTAGGAATCGTCGGCAGTGTAACTTTGTCTGTCATTTTATTTGTGCAGTTAGGATACAAGACATTTTTCAATCAAAAGGCGCAGTTGAATATTTAAAATAAGACTCTTTCAATTTTAAAAATAGCCGTAGAGTAGTGTGTTTAGGCTATTGCAGCTTTGTACTGAAAGCAGTACAATCAGATATTGAGATGAAATACAGTAATTATTTACTATTGTATGAAAAGAATTTAGGAGGATATTTTGTTGGACTTTCTTATGTCAGATTTTCTAGTATTTGTGTATTTTTTCATTGCGGCAGGCGTAACAGTTTATTCAGCAGTAAAATTATCAACCTATGCAGATGTCATAAGCGAGAAGACTTCTTTTGGTGGTCTGTTGATTGGGACGGTTCTTCTTGCGGCAGCTACATCACTGCCAGAGGTAACTACTACAGCATCGGCTGTCCTAATTGATAATCCGGACATAGCAATTGGTAATGTGTTAGGAAGTAATATTTTCAACGTATTGATACTAGCGGTGCTCGACATATGGTTCAGAAGAGGACGACTATTCTTATTTGCTTCTGCAACCCATAGAATTACAGCGCTCCTAGGAATTATGATGTCAACGATTGTAATCGTTGCGATGCTATCGAATGTTTCCTACGAGTTTCTTGGTATTGGACTCAGTAGCTATATCATTGTTGCAACGTATATCATTGGCATGTGGGCAATTTCGAAGATTAACATGAAAGTAAAGTCGTCGATTCTCCAAGAAGAGATAAAGCCTCCAGCAAGTGACAATGAAGATATATCTGTAAAAACGGCAGTAATCGGTTTTGCTTCATTCTCTGTGGTCATTATGCTTTCGGGAACTGCATTAGCTGTGTTTGGAGATAAAATTGCAGTCATTACAGGTCTAGGCTCAACATTTGTCGGCAGTTTCTTAATTGCCGCTACAACCTCCTTGCCAGAAGTAGTCAGTGTGTATGCAGCGTTTCGATTATCGAATGTGAACCTGGCAATAGGCGCAGTATTAGGAAGCAATATTTTCAACATGTTAATTATTCCGTTTGCCGATCTTATGTATCGAAAGGGTAATATCTTGACGGCGATTGATTCAGTTCAGGTAATTACAGCCTTTGGTGGTGTTACTCTATCTGCACTTCTAATGTTTACGTTATACTACCGTAAGGCCAAGACAATTTGGCAATACTCTATACCGCCAGCCGTCATTACGGTTGTATACTTTGTCGTTACGTATATCATTTTTAACTATTAAGTCAAATCTAACGCTTAAACAAAATTTAACTGATAAGTCAAAAAGTAGTCTCGTGAAGTGCTTGTGAAAGTACTTTGCGAGACTTTTTTCGTTTCGAAATGTCGATGACTCGCTTTATAGAAGTATATTATGATTAAAATCTTCCTAAGGGGTATGATGAAATTCTTAGAAATGTGTGATGGAATTCACTGCGGAGGGAATTCTATAAGATTATAATCAAGATAACAAGTAACATTGATTATTGATATCGATGATGTTCGGCGAATACTTTTGACAAAAAACTAAGGGGGTTTTTTATTTATGCAACAACAATTTATTAAGAATATACCATTTTCTCAAGCCTTATCTATGCAAGGGCTAATTGATTACCAACCAGGTAAGGTCGTAAGTTTAACATTATCACAAAGGTTAGACTTCAACATGACGCTATTTGCATTTGAAAAGGGAGAAGGAATTAGTGCTCATTCTGCGCCTGGTGATGCGCTGGTTCATATTTTGGATGGTAAGGCGGAAATCACAATTGGCGATGAGAAGATTATTGCTTCCGCAGGTGAAGTGGTAGTAATGCCAGCGAATATCCCTCACGCATTAGATGCAATTGAGAGATTTAAGATGTTTCTAGTGGTGGTAAAGCCGTCAGTGTAAAAAAATAATTATCAAATCGAATAAGCAGTATAAAGAGAACCTTGTAGAAACGGTAGTTTTTACAAGGTTTTTTTGCATGCAAAATGCTGTGTTTTTTAAAAAAACCATAAAAATAATTATCATTATCAAAAATGTGATATAAATCATAGATTTTCAAGAAACAATCCTATATAATTCTGATTGTAAATGATAATTATTATCAAAAACAGGGGGAATGTACGTTGAAAAAAGTATTGTTATTCAGTCTAATTCTTGTAGCAACCTTTGTGTTTATGGTTGGGTGCGATATGGAAGAGGTAGCTCAACCAGCACTAAAGGAAACACCAAAAGAAAATGTGGTAGCAGAAAAAGCAAATTATGTGTTTCTAACACCAAAGTCAGCACCTGCATACCCAGCGTTGTTAATGAAGGAGCAAGGTATTGATAATTTAGAAATTAACACTTGGGACACGGTAGAACAATTAGTGGCTAGCCTGCAGAAAAATGAAGCACAATTTACAGCTGTTCCTTTAAATGTAGCTGCTACTTTAGCTAAGAAAATGCCATTACAGTTGATTAACGTAAATACATGGGGCACTATTTTCATGGTTAGTACGGATGAATCAGTGAAAAGTTTAGCAGATTTACAAAACGAAACAATATTTGTATCACATAAAAGTGGACCACCTGATGTGTTAATTCGATACTTATTAGAAAAAGAAGGTCTACTAGATAAAGTAACTCTACAATATGCAACACCGCCGGAAATCTCTCAACTAATCATTAGTGGAAAGATTAAACATGCGGTACTTCCAGAGCCTTCACTTAGCGGGGTTAGAATGCAATTAAAAGATAAGCTCTTTGAAGTAATCGATTTCCAAAAAACGTGGATGGCAGAGTACAATCAAAGCTTGCCACAAGCAGGCATAGTAGTAAATGCAAATTGGGCAAAAGCGAATCCAAAAGCAGTACAAGAATTCTTAGAAGCATATCAGCATGCTGCTGAAAACATTATGGTCGATCAAGCGAAAACAGCAAGTGTAGTAGCACGAGCTTTTGAGATGAAAGAGCCTGTAGTTCAAAGCTCACTTAATAAAATGATCATTCAAGCAGTACCTGCACTAGAAGCAAAGCCTGCCATTGAAAAATATTTTAATACATTATTATTGCTGCAACCAGAAGCTATTGGGGAGAGTTTACCTGATGAAGGGTTTTATTATAAACCTTAAAAAAATAATATTAGGCTCGTTAGCGATAGCAACGGTGATTCTGATTTGGTGGGGGATATCGAAAAACGTATCCCCTATCGTTTTACCGTCTCCTATAGAGACTATCGAAGCATTACAGAAGCTAGCGGAAAGTGGCAAGCTTTGGAAAGAAATAGCAATTACGGCAGAGCGTGTATGTATTGGATTCACAATATCACTAGTTCTTGGCACCTTTCTAGGATGCATGATTGGATCGTTTCCTATGTTGTTTCATTTTTTCAAGCCAATCATTGTCATAATTCAGACAACCCCACCTATATCTTGGATTATTCTAGCTATCATATGGTTTGATTTTGGGGGCGCAGCGCCAATCTTTGTAGTTGTCATAGCAACGTTTCCGATTTTTGTTATAAACGCGATACAAGGAACTCGCCAGATTCCTTCTTCTTTAGTTGAAATGGCAAAGATATTTCATGCAAGTTTTCTGCAAATTGCAAAAGACATATATTTTCCTGCCCTATGGCCATTTGTATCCTCAGCTATCTCGATTTGTATAGGAATAAGCTGGAAGACAATTGTTATGGCTGAATTGTTAAGTAGTAGTTCAGGAGCTGGTGCTGCTCTAAGCTGGGCGCGCTTGCAATTGGAAACAGCACAGGTGTTAGCTTGGACGTTAGTCATTGTAATACTTGGAGTTACGATTGAACAAGTTTTCCAAAGAATAAGTGATATGACAAGAGCCGGGAGGATTCAAGAATGGAAATAAAAAACCTTACTTTTTCATATCAAGGGAAACACGTATTTCAAGACTTCTCAATGACGATCCCGTCTCAAAAAATCACTTGTATATTAGGAAGGTCCGGGATTGGGAAGTCAACATTACTACAGCTCATCGCAGGAATCAAAACACCTAAGCTTGGAATGATAACTCACCGGAATCACCCGACGAATGATTGTAAAATTAGCTATATTTTTCAAGAACATAGACTTCTTCCATGGAAAACAGCGTTAGAAAATGTTGAATTCGTGCTATTCAATAGTTATGAGCAAGTCAAGAGAAAAGAGCTAGCCAAACAAATGCTAATGGCAGTCGGACTTGAGCAAGATTTACATGCATTCCCCCACGAGTTAAGTGGAGGCATGCGGCAGCGGGTATCGATTGCTAGGGCATTTGCTGTGAATCCAGACATTTTACTATTAGACGAACCGTTACAAGGGCTTGATATTACAACTCGGGGAGAAATCCAAAGACTATTCTTAAAGCTCTATCAAGAGTATAATCCTACGGTTGTCTATGTGACGCACGATTTAGAGGATGCATTGATGGTCGCGGATTGCATTGTGGTATTTGCATATCAGCCAGTATATATCGGTTTCGATGAATGTATTAATATATCAATTTATGAACGTGACAAAGATCCGCAAATACAAGATATTAGGCAGCGGTTATATAAACATATGGGACATATAGGGAAGTAAAGAAAGACATGAATCAATGAGGGGGAAAACATTATGCCATCCAGTCTTGGGATTGATATAGGATCATCTTCAGTTAAGGTAGCAATCGTTGATAAACATAACAAAACGCAATATACAAAGTATGTCTTACATTTTGGAAAGCCGCTAGATATATTGAAAGCAATACTAAATGAAATGCCTGATTCACTTCAAAAGGAAGTCCAATCCGTAGGTTTCACAGGAAATGGCAGTAAACAGTTTAAAGACTTAGACATTCCATATTTTAGCGAGCTATCTTCTCAATCGGTTTGGGCGAAGCATGTTTACCCTGACGTAAAAACGATTATAGAAATGGGTGGGCAAGAGACCAAACGCATTCGCTTTACTGATCGTGGTATGCAAGTCGATATGAGTAGTGATTGTTCTGCGGGGACAGGGTCTTTTTTAGAACATCAAGCAGAACGTTTAGGGTTACCGCTTGATTGCTATCGAGATGCATTAGCAAAACATACAGATATACCAAGAATAGCCGGGCGATGTAGCGTGTTTGCCAAGACAGATATTATTCATTTACAACAAGAAGGCACATCGATTGATAATATCCTCATGGGATTAAGTTATGCCGTTGCCCGCACTTTTAAAGGTGCAGTCATTAAGAAGCAAAGACTTGAATTACCTATCCTTTTTCTTGGCGGTGTAGCATCAAATCCTGCGATGGTTCACGCAATTGAGAAACTACTGGACGTGGAAGGGCAGCTAGTGGTACCAGAAGAACATAATGTTTCAGGTGCTATCGGTGCCGCGATGCAGGCATTACAACAAGCTAATGAATTAAAATGGGACGATATAGTATTAATCATCAACAGCTATAGTGATAATAAAATGGTAAGCACTGCAAGCTTAGCGAAACTAGAAATGGATAGCGATAGACGATTCAATCCGTTAACTGCAAAAAGCAGCAAAGGAATCTATGACGGCCCAAAAAACACTACTATCGATACATCAGAAATAACTGGCGTATATATAGGGGTTGACGTAGGTTCAACGAGTACCAATGTAGTAATGTTAAGCCAAAACGGTGATGTGCTTGATTACCGCTATCTTGCAACGGCTGGAAAACCATTACAAGTAGTTCAACAAGGGTTACAAGAAATTGGAGTGAATGTAAAAGGTATTAAAGTACTAGGGGTAGGTGTGACAGGGTCAGGCAGATATCTAACTGGTGAATATGTTGGAGCAGATCTCGTAAAGGATGAGATTACAGCTCAAGCACGTGCAGCAGCTGAATATAATGCAAACGTGGATACAGTTCTAGAAATTGGCGGTCAGGATTCCAAGTTTATTAGGCTCAACCAGGGTACAATTGTTGATTTTGAGATGAACAAAGTCTGTGCGGCAGGTACGGGATCGTTTCTTGAAGAACAATGCAAGAAATTGAACATACAAGTAGAGGACATGGGAGAAATGGCATTGGCGGCCGAGGAACCGAGTAATCTTGGGGAACGCTGCACTGTTTTTATGGAAACCAGCCTCACATCTTACTTACTGCAAGGGGCAAAGTTGAATGACTTAGTGGCTGGATTATGTTACGGGGTAGCTGCGAACTATCTTAACCGTGTTGTAGCTGGCAGACCATTAGGTGATAATATTGTATTTCAGGGCGGAGTCGCCAATAACTTAGGTGTATTAGCGGCCTTCGAGAAATTAACAGGGAAAAAAATTACACAGGCTCCCCATGCGAGTATTACAGGCTGTATTGGAGCGGCACTATTAGCAAAAGATGCGAACATCATCGAAAGCCAATTTAAGGGTTTTGATAAATTTGCAGGTTCTATCGATGTAGAATCTATAAAATTAAACGTAAAGGCAGTCGGGAATCTATCAAACGCTGACGTAAGTACGGGTAAAAATCCTAGTAGTGAGCCGGAATTATTTGCACTCCGTAACCAGCGATACCTTGCACATTACACTGGCGAAAAAATCCCTGGAAAGAAAACAATCGGGATTCCAAGGGTGCTATTTGTCCATAAGATGTTCCCAATGTTCCGCACTTTATTTACGCATCTAGGTTATAACGTGGTTCTTTCTGATGCTACGGATGAGTCTATTGTCAAGGCAAGTCAGGAGTATAGCTTTGAGGAAGCATGTTTCCCAGTGAAATTAATTAACGGGCATGTGGCCAATCTATTAGGTCAAGGTGTAGATTATGTATTCTTGCCGAACGTCGTAACAATGAAACACCCTGTATCTAAGACTCGACAGGATTATCCGTGTACGTTCATGCAACAGGCAGCACTAACTGTGAAACTGGCAATGGATTTAGAAGGTAAGGGAGTTGAGTTGCTAAACCCCACTCTCTCATTTAAATTCGGTAAATTGTATATGATGAAAACATTCGTTAAGTTAGGACTGAAACTTGGCAGTCTACCACATAACACGATTAAGGGCGTTAAGAAAGCCTTTGGAGCATTTGAAGCTTTTGATAAAGGCTTAGAAACTATGGGCAAGGAATATCTAAGCAAGGTATCTACGAATGAGTTGGTCTTCGTGTTGATGACTCGTCCTTATGGGGTTATTGATCCAGTGCTGAACATGAAGATACCACAAAAACTTCATCAAATGGGCCATAAGGTTATACCGATGGATGTACTACCAGTGCACGGATATGATATGAACGTAGATTATCCGAACATGTATTGGCCATTTGGTCAACATATTTTGGCAGCAGCCAAAATCATTAAGGATACACCGAATCTCTATGCAATCTATCTCACAAACCATGGTTGTGGTCCAGATACGATGATATCGCATTTTATGCAACAAGAAATGGGTGACAAGCCTTATCTTCATCTTGAGGTTGATGAACACTATTCCAGTGTCGGGGTACAAACTCGCTTGGAAGCATTTATAAATAGTCTAGAAAAGCAAATATCGTCAAGGGTTGATGTAACCGATACTGCGCCTAACCAAGTTGCAGCCACTACAGAAGCGCATGTGGAAGCTGTTAATACAGCTACGCAATCAATACTGACCAAACAAGGCCTGCATCAAGTACTTGTATTACCAAACTGGGGTAGCTATTCTAAAGTGGCAGCGAAATACTTAATCAATCGCGGTCATAAGGTGGAGATACTTCCACAAACCACTACTGTTTCGATGGCGATAGGTAGGAAGTTCAGCATATCGAAGGAATATTTCACCATGGTCAGTCTCTTAGGAGATGTGTTTTCTTATTTGGCTAAGCCTACCCAGGAAAACACGCAAGTATCGCTGCTAATACCAACTTCCGAGGGTGCTGAAATTCATGGTTTATATGGGCAGCTAGTACAGAGAGAATTATTGAATGCTAATTATACCGACGTCAAAGTAGTGAGTCCATTCATTGAAGACCTGTTCCAGGATGGAGCGTGGTTGTCTTATGGAGAAGATTTGTTTAAAAGAATGCTAGCAGTTGACTGGTTAAATTATGTATTAAGTCAGTGTGGTGGTATATATGGGGCTAACAAACAAACGCTTACAGAATATGATCATGCGATTGATACGATTGAAGAATGGTTTGAAGATGGTTCGCAATGTAAAGCAATAGCTGCGAAACTTTTACAAGGTCATAACCCTAATCTCATTCCGATAGGGATGATTGGTGAAGCATGGGCAATTTACAATCCTGCTCTGCGCAAAGAGTTTGAGTTGGAAATCAACCGCTTAGGGGGCACATTGATTAATCCTCCCCTTTCAGAGTTAGTGCTTACGAACATCATGCAGAAACGTGATGAACACGCGGCACAAAAAGAAGGGAAGAAATATCTTCAATATATGATGCTTTATATGAAAACACACGGGCTCTATCAAGATTTTGCGAAAAAAGTAGAAGACTCCGGCACTATCTTTGCTGATCCTAAAGAAATTATGTTGGAAGGTACGAAATATTTAAAACATTTCTTTGCAGGTTTGGCGCAGCACCGTTTAGGAAAACCAAAAATCATGAGACAACAAGGCATAAAAGGCGTGATACACTTTACGAGTATGTATGAAAATGTCGGTATTATTGTCAATCTATTGAGTGGTAAAGCGAGGGAAGAAGCGAACGTACCATGGCTTAACTTCGGATATGATGGTAGATTAACACAGAAGGACGAACTCAACTTAGAGGCTTTCGTAGAGTCCTTAAAAGAAGAAAAATAGAGTCCCTAGGTAGAAACGGAAAAATCGAAAAAGTGTATCGAAAAAGTGTATCGAAAAAGTGTATAGGATTGAAGGAAATAAAAGCCAGGCGAATGCCTGGCTTTTATTAGTTATGCTCATTGTTTCTCAAGACGAAACTTAAACAATTCCATTACTACTAGCAGGAAAGATGCTAATAGTAAAAGTGGAAAGAATGTACCGAGCGGTATTGGTTCTACTTGCAGAATGTTTTGCAGCACGCTGTTATGAGTCGCAAAAATATGGATTCCAAAAGCGGCGACAACGCCGCCGATGACATAGTAATTTCGAGAGATGGGAACGCGGAAAGCGGAAAGCGTCTCGGAGCGGCAATTGAATACGTGTATATTCTCAAACAGCACCATTAGCATCAAGATTAGATTTCTTGCCATATGCTCATCCATACCTAATGATAAGAGTGAAGCCCATAATCCAAACGCCCCAATGGCCATAGTGGCTCCAGAAATACAAATTTGTTTGATCATGACTGGATTGAATATGCCTTCGGAAGGTTTTCTCGGAGGCCTTTTCATAATATCTCGCTCTGCGCCCTCTAAGGCTAGTGTTACATGCTGAAAGCCATTGGTTACTAAGTTCAACCATAATATCTGTACGGCAAGGAGCGGAATTGGTAGACCAAATAAAAGAGCAAATAGGAATAATAATACCTCTGCAAAGCCTGTTGCCACAAGAAGGTATATAACTTTGCGGATATTAATATAAGCTGTCCTTCCTTCTTCAATTCCAGCTACAATGGATGTGAAATTATCATCTGTAACAATGATTGATGCGATTTCTTTTGTAACGTCTGTTCCAGAACCCATTGCAACACCAATATTGGCATTCTTGAGGGCGGGAGCATCGTTGGCGCCGTCACCAGTAACGGCAACGAAATTTCCTAATTGCGTCAGGGCCTGTACAATTTGCAGTTTCTGTAAGGGAGTTACCCTTGCAAATACGCGAACACGCTTGACAACTTCAAGGAATCCCGGATGAGTAAAATCTTCGAAAACAGCTAATTGAGATCCTGTGATTACATCTTTCCCATTGTTTGCAATCCCTAACTCTTTAGCAATTGCAAGGGCGGTCAATGGGTGATCGCCAGTAATCATAGCGACTTGGACGCCTGCTTGGTGGCAAGTATCTACAGCTGCTTTTACTTCTGGTCGCAGTGGGTCGATAAGAGCAATCAGACCGAGAAGGTTTAAGTTCCTTACATCGGAAATCGCAGGTGTTACTCTTGGAACGTGTTGAGAAAGTGTAGCGTCAGCAATTGCGATCACTCGGTAGCCTTGATTCGCTAAATCATTTGCTTGTTGCTCAATCGCTTGTGTATCGATTGACGCCACTTCACCAGAGCTCATGGTATGGCTGCATAGGGGTAGAATCGACTCTAGAGCGCCTTTGATTGCTAATTTCACTACCTCCCCATCTTGATAAAAGGTTGCTGAATAACGCAATTCGGACTCAAAAGGGATGTCGTGAATAATTTTCTTGGAATTTCTAAACGCCTTGGGCTGTATGCCATGCTTATACCCTAGCGCTAATAATGCCACATCTACCGCGTCGCCACTATGGACCCATTCTTGTTGTTCGTCATCTAAGGTTGCTTCGTTCGTCATGATAGCCGACTCGACAATTCGATTGAGATGGGATGAATTATTTAGAATCTCCCCCGTGCCATTATAACCTTCCCCTGTGATTTTGAACTTGTCCCCGCTTGGCAGTACAATTAATTTTACAGTTTGTTGGTTCACGGTAAGTGTTCCTGTTTTGTCACTCGCAACAAAAGTACAGCTACCTAAACTCTCCACAGCTGTCAGCTTGCGAACAATGACACTTCGCTTCGACATCCTTTTTGTCGCGACTGACAATGCAACAGTAATGGCCACTGGTAAGCCTTCGGGAATCGCAGAAACAGCCAAAGCAACAGCCAAAAAGAATATGTCTACATAAGCAATACCTTGATAGGAGGCTAGCACAGCCAGTAGAACACAAACTCCTAGCACGATATAACTGATATCCTTTGAGAACTTCTCCATTCGAATAGAAAGTGGCGGCTTATTTGACTCTGTTGAAACAGTAGCATCAGCTATTTTCCCTAACTCTGTGCTATGCCCTGTTGCTACCACAATTCCTATGCCACGACCAGAAACAACAGTTGAACCTGCATACCCCATATTTAAACGATCACTTATAGGATTGTCTGTGGATAAGGACTGTACATCCTTCATTCTAGCTATCGATTCCCCTGTTAGTAGAGATTCGTCAATCGTTAATTGATTGACTTGCACAAAGCGTACATCCGCAGGGACTTTATTCCCGGATTCTAAATAGATAATATCTCCAGGTAATAATTCTTCTGCAGGAAGGTCGATGATTTTGCCATCACGTTTTGTTCTAGCATAAATCTTTAGTAGATTTTGTAGCGCTGCAGCACTTTTCTCCGCTCCATATTCTTGAAACGAGCCAAGTAATGCATTGGCGAGGATTACTATAAAAATAAACAACGCATCAATCGTTTCACCAATCATAGTTGAGAACAAACCAGCCGCAATCAGGATATAAATTAATGGACTTAGAAACTGGCGTGCAAATATTTCAAGCATGGTAGGGAGCTTTTTCGAAGGTAGCACATTCTGACCGTATACCTTTATGCGATTATTGGCATCAACAGTGGTCAAGCCTTCTTGTTCGTTTGTTTGAAGAAAATCTACTACATCTTTTATCTCTAATGCATGCCATTGATGATTCATCTTACCACCTCCCAGTGCTGAGTGTCCGTATAAATTAGTATATAGAATGTGTTGAATGGATTCATTGATTTATGTGTTTCTGCTCGTGTCAAACCCCAAGTTAAAGCCTCGTCTCGTATGCTCGGATTGAATAAACAGGATTGGGGCATATTGAAATTAAGCATAAATCATTTGGAACGAGAATAAATCATTGAAACGAGGCGACTGATTTGGTATTTGTATACTTTTTAATAGCTTCTATAGTTACTGTGTATTCTGCGATGAAGTTATCGAATTATGCAGATGTACTGAGTGAGAAAACATCATTCGGAGGTTTACTCATTGGTACTGTATTGTTAGCCGCTGCAACTTCACTACCGGAAGTTACAACAACGATTTCAGCCATTGTCATTGACAATCCGGACATTGCCATTGCTAATGTTCTTGGAAGTAATATATTCAATGTACTGGTGATAGCGGTCTTCGATATCCTGTTTCGTCGGAAACGACTGTTTTTGTTAGCTTCTTATACCCACAGAATTACTGCAACTTTAGGTATCGTATTAACGATTATTGTCATGGTCGCCATGCTCCTAGATACGACATATCAATTGATTGGTATTGGATTAAGTAGCATCCTCTTAGTTATTGTGTACGGATTAGGGATGTGGGTCATATCGAAAATCAACATCCAAGTAAAGTCGCATATTTTACAGGAGGAAATACAAGCAGAATCGAAGATTACCGAACCTAAAGTTGCAGATATATCAGTAAGGCAAGCGGTGATAGGATTTGCGGTTTTCTCGCTAGTCATCTTAGTCTCAGGAAGCGCCCTAGCAATCCTAGGAGATAAGATTGCGATTATCACTGGCTTAGGGTCTACCTTTGTAGGTAGTTTCTTGATTGCGGCTACAACGTCCCTTCCTGAGGTAGTCAGTGTATACGCAGCACTAAAGCTATCCAATGTGAATCTAGCCTTGGGTGCTGTTCTAGGTAGTAATATATTTAACATGTTGATTATTGCTTTTGCAGACTTAGTATATCGGCATGGTAGTATTCTTGGAGCCATTGATCCAATTCAGTTTGTTACAGCATTTGGTGGTGCAGTGATGGCGTTACTGTTACTTGTTACGCTGTTTTATCGGAAAGCCAAAAATCTATGGGTATACTCCATTCCACCTACAATTATAGTAATCACTTATTTTATCGTGACCTTTATCATCTTTACGCAGTGATGGAGCTATTGTACGATTAAGGCAATCGTATATAAGAATTATACTAGGATGTTATATATTGCATGCCGACAATGGGAAGGACTTATGCCATTTCGTGTAGAATAGATATATAAGGTGTAAAATAGATACATAAATAGATGTGAGTGAATAAATACGGGATTTTAACTTTATGATTTTAAACTTTTTAAATTTGAATAGTATTCTCATAATCAAATAAACAATTATAATATTTAATAATACTTTCAAATTAAGTAAGTGTAATATAGAGTATGTGGAGATAGAGATAGAGATAGAGATAGAGATAGAGATAGAGATAGAGATAGAGATAGAGATAGAGATAGAGATAGAATAGTTATGGGGTGAAAACATGGTAGACAATAACAGTTTCTTTGTTTATCGTCAAAAAACATTTGAAGCTTTATTTGAGCATTCCCCAGATGCGTTTGTTTTTTTTGATACAGACGAGCGAATTATTAACATCAATCGACAATTTACGAATCTTTTTGGGTATACCCTTGAGGACGTTAATGGTGAGAACTTAAACCGTATCTTAGACCCAGCAAAAAAGGCTGAGAGTTACTTTTCTGGAAAAATCCTTAGCGGTGAATTAGTCAATTCTGAGATAGTGAGATATAGAAAAGATGGTCAAGCCATTCCTGTATTGTTAAGAGGGATTCCTGTTATTGTTGATAACAAAACCGTTGGTGGATATGCGGTGTATACTGACTTAACGAACTTGATAAAAGCGCGAGAAGAAGCGAATTTGCTACTAAAAGCGGTAGAAAATAGTCCGTCATGTTTAGTAATCACAGATGTTGATGGGAACATAGAGTATGTCAATTCAAAGTTCATTGAGGTTACAGGTTATACAGCAGATGAAGTGATCGGAAGCAATCCAAGGGTTCTAAAGTCTTCGAATACTAGTCCAAAGACCTACGAGGAGCTTTGGCAAAGCATAACATCTGGCAATGAGTGGCGTGGTGAGCTTCAGAACAAGCGGAAAAATGGCGAGATATATTGGGAGTCTCTTTCCATCTCGCCTATCATGAATACAAAAGGTGCAATCACTCACTTTGTAGCTGTCAAAGAAGATGTGACGAAAAAGAAAGAACTAGAAGCCAATAACTATTACTTAGCATACCATGACCCGCTTACAGGACTCGCAAACCGAGTAAAATTTACTGAATATCTGCACAAGATGATTATCTCTCAAGAAGATGCGCAGCCATTTGCAGTGCTATTTATTGATATCGATCGATTTAAAAACATTAACGATTCTATCGGCCATGAATTTGGCGATTTACTTTTACAAATTGTCGCGGACCGTCTTGCGGAAGAGCTGCTTCCTATGAGTGATGTGTTTCGCATTGGTGGAGATGAATTCACGGTCATTGTGAAGAATTTAGATGACGTAGAAAGAATCGCCCAAGCAATACTTTTGTTACTCACACAACCGTTTATTATTATTGATAAACAGTTATTCATCACGGCTAGTATTGGTATTAGTATTTACCCGAAAGATGGCTTTGAAATGAACATGCTTTTGAGAAATGCTGACACTGCCATGTATAAAGCAAAGGAAAAGGGTAGAAATCAGTATCAGTACTACACGATTGAAATGAATGAACGTGCCGAAGAAATGCTATCCTTGGAAGTTGAGCTTCGACAAGCGATAGACCGAGAAGAATTAAGGCTCCATTTCCAACCGCAAATTGATATGCAAACAGGAAAAGTGATTGGCGCAGAAGCATTGATTCGATGGCAGCATCATGATAGGGGCATGATTTCTCCAGGCGAGTTTATCCCCTTAGCGGAAGAAACGAATCTCATTATTCCAATTGGTGAATGGGTTATACGTACAACTTGTCAGACCATTAGACATTGGCAAGAAGAGGGATTACAACAGGTACCAGTTGCTGTGAACATTTCAGCCAGGCAGTTCATGCAGAATAACTTTGTAGAATTAATCGAGAGAATTATAAAGGAAGAAAATATTCAGCCTCACTTACTCGATGTAGAAATAACGGAGTCTGTTGCAATGGAAGATATCAATTTAGTGGTAGATGTCTTGCATAAATTAAACAAGATAGGCGTATCAATTTCTATTGATGACTTTGGAACGGGCTACTCGTCATTAAACAACTTCCGCCAATTCCCTATTGATAAATTGAAAATTGATCAGTCTTTTATTCGCAGAATTACACAAGATTCAAAGGATTTAGCGATTGTAACAACCATCATTAATTTAGCGCACAGTTTAGGACTTAAAGTAGTAGCAGAAGGGGTAGAAACTAGCGAACAAAGGGATTCCTTGAAAAATTATCAATGCGATATGTATCAAGGATTCTTGTTCAGTCGTCCGATTCCTATTCATGAGTTCAATCAACTGTTAGCATCGGAGAATCAATCTCTATAAGCATTGTGTCCAAGGGCACGATGCTTTTTTTAGTCGAAATTTTAATGCACACGCACAAGTTTATTTGGATAACAATTACAGCAAAATGATTTATAGATAAAAACTCCTTGTGATACACTAACAGAAATATTGAGTTATAAAGAAAACTTAGTTCAGGTGGGGTTTTTACTCCGAATGAACTCTAGTTGCACTTATTTCGAAGCTTGGCGGCACTTATCTCCCGCTTATAGAAGAAGTGGGAGTATTAGTAAAGCCGTTGAGATAAAGTGTGGAGGAACATACATGATACAACATATGATTTTTGACTTGGATGGCACTCTGTTTGAAACAGAGCGAATTGCAGTCCCGGCATTTGTCGATACATTTAAGAAGTTACGCGACGAAGGCTTATTTGATGGGGAAATGCCTAAGGAAGAAACCTTTCTAAGAATGTTTGGGCTCACACTCAACGATATATGGAACAAATTATTACCTAGTACAGATCAGCAGACGAAGGATATAGCCGATCGATACATGGGACAGTTTGAGAAAGATTACATAGATAAGGGAAATGGGAAGCTATATGACGGCGTACTGGAAACTTTGAATGAACTGCGCTCCCGTGGCATACAAATATTTATTGCAAGCAATGGTGCGAAGGAATATGTCGATTATGTATTGGAAAAAATGGGAATCGAACAGGTGATAACAAAAGCATATTCAGCAGGCGAGTATCAAACAGTAAGTAAAGTAGATTTAGTCGCACAACTGCTAAAGGATAATCAGTTGAATCCAACTGACACATGGATGATTGGAGATAGAAGCTCTGACATTGAAGCTGGTCAGAAGAATCATTTGAGAACTGTAGCCTGTGCCTACGGTTTTGCAGATCAGACAGAGTTAGCACATGCTAATGATTTCATCCATTCATTTTCCGAGCTGATACCATTACTTGCAAAACATAATGAATAATTTTATAATAAGGTCAAAGTAAGTCAAAGTTAAGTCGGCGTAAATGAGTAAGAAGTGAATGTGTTCACTAGACGCTAACGGGGTGATTCTCTTGTTAAACGTATCGAATATTATTGAAAAACATCTTAAGGAAATTTTCCTCAAGAATAATACGTCGATGATTGAAATTCGACGCAATGAGCTTGCAGAGCGATTTGAGTGCGCTCCTTCACAAATTAACTATGTGATGCAAACGCGTTTTAGCCTAGAAAAGGGTTATGTAGTCAAGAGTAAACGCGGTGGTGGTGGGTTTATACGAATTCAAAAAATTGATATTCCTAAGCAGCGCAGTTTACATCGAGCAGTGTTGCAGCTTGTTGGCGATGAAGCATCTCAAGAGCAAGGTTTGGGCATTATACAGAGGCTTCATGATGAACGAATTATCACAAATCGTGAGAAACAAATGTTAAAAGCAGCAATCTCCCGCGATATATTGGATTATGAAATGATTCAAAGGGAGAAGTTTCGCGCTAAGATTTTGAGTTCGATGCTTGCTGCTATTTTAGGGAAAGAACTTTAAGGAGGGATAGCGATGGATTGCCAAGAATGTAATCGTCGACCAGCAACAGTTCATTTAACTAAAATTATCAACAACCAAAAAACAGAAAGTCACTTATGTGAACAATGTGCTCAACAAAAAGGAGAGTTTTCACAGGGGTTTAGCTTTCACGAACTACTATCGGGTTTGTTGAGCTCTGATATAAATAAAGCACCAACCCAAGAACATTCACAATGCGATACCTGCGGCATGACATTCCAACAATTTTATAAAGTTGGCAAATTGGGTTGTGCAGACTGTTATAAATGTTTCAACAATCAATTGGATCATATTTTGCGAAAAGTCCAAGGCAATTTAACGCATACAGGGAAAATACCTTCCCGTATGGGTGAGGAAATCCTTATGAAACGTAAAGTTAATGAACTTAGACATACACTTCAGCGAAAAGTCTATGAAGAAAAATTCGAAGATGCAGCAGAAATTCGCGATCAAATCAAAGCACTAGAAACAAAACTACAAGCATAGGAGGTTGAATATGGCACTGAATGATTTTATCGAAAAGGGTCTTAGTGAATGGATGCAACAAGCAGGACCTGATTCCGATGTGGTAATCAGTAGTCGGATTCGCCTAGCTAGAAATATTGTAAATATACCGTTCTCACCTTTTATGACAGATAAGACAACGGAAGAGGTGATGGACAAAGTAGAACATATTATTCATGAAGACAAGTTTAAAGCATTAGGTGAATATGAACTGATTCGTATGAAAGACATCAGCCTTCTGGAAAGAACAATTTTAGTTGAGAAACACCTGATTAGTCCGAAGTTAGAAGCGGAGTACCAGCAGAGTGCAGTCATCTTACGAAACGACGAAGCAGCCAATATTATGATTAATGAAGAGGACCATTTACGCATACAATGTATTTTTCCAGGATTTCAATTACGAGCAGCCTATGATGTCGCGAATACGATTGATGACACTGTTGAACATGCGGCTGAGTTTGCGTTTGATGAGAAAATTGGATATTTAACTAGCTGTGTAACAAATGTGGGTACTGGATTGCGCGCTTCAGTTATGGTTCACATCCCAGCCCTCGTCATGTCTGGCCAAGCGAAACGCTTACTTGGAGCGGTGCAACGCGTAGGGCTTGCTGTCCGTGGATACTACGGGGAAGGTAGTGAAGCGGTAGGCAATATTTTTCAGATATCAAATCAAATCACCTTAGGATTTAGTGAAAGCGAAATCATAGAAAGCCTAGAAGATGTAATTAAACAAGTGGTGGAACACGAACGAGAAGCCCGCAAACAAGTCTTCGAACAGTCAAAAGAACAGCTAGAAGATAAAGTCTTCCGTTCTTTAGGTATTCTGTTACATGCCAGGGTGATTAGTACGAGAGAAGCGATGGAAAGGATATCGAATGTAAGACTAGGGATAGATTTAGGACTGATCGATGGAATCTCATCGAATATTTTGAAGGAGCTTATGGTTCTTACGGGCTCTGGGTTTCTGCAAAAGTATTCAGGAAGAGAATTAACACCAGAGGAAAGAGATATTAAACGAGCCAATGTAATTCGCGAACGTTTGAAATCTGTAGAAATTGAATAGATTGAAATCAAATAGAACTTAAATAGAAAATTGGAGGGATAAACTATGCTGGGAAGATTTACGGAAAGAGCACAAAGGGTTCTGAATTTGGCGCAGGAAGAGGCAATGTCCCTTGGTCATGAAAACGTTGGGACAGAGCATCTGCTTCTAGGATTAATCCGAGAAGGTGATGGGATTGCTGCTAAAGCTCTAAAGGCGTTAGAAGTTAACTTAGATAACATCCAAAAAGAAATAGAGAAGATGATTGGTGCCAGTGAGCAGCAGGTCGACAGTGTTACGTATACACCACGGGCAAAAAAGGTCATCGAGTTATCAATGGATGAGGCGCGCAAGTTAGGCCATACGTATATCGGGACAGAACATATTCTGTTAGGGCTGATTCGTGAAGGTGAAGGTGTTGCTGCGAGGGTTCTCAATAATCTTGGTGTTAGCTTAAATAAAGCCAAGCAACAAGTGCTTCAGCTCCTTGGTGGATCGGAAATCACACATAATCAGCATACC</t>
  </si>
  <si>
    <t>MPSSLGIDIGSSSVKVAIVDKHNKTQYTKYVLHFGKPLDILKAILNEMPDSLQKEVQSVGFTGNGSKQFKDLDIPYFSELSSQSVWAKHVYPDVKTIIEMGGQETKRIRFTDRGMQVDMSSDCSAGTGSFLEHQAERLGLPLDCYRDALAKHTDIPRIAGRCSVFAKTDIIHLQQEGTSIDNILMGLSYAVARTFKGAVIKKQRLELPILFLGGVASNPAMVHAIEKLLDVEGQLVVPEEHNVSGAIGAAMQALQQANELKWDDIVLIINSYSDNKMVSTASLAKLEMDSDRRFNPLTAKSSKGIYDGPKNTTIDTSEITGVYIGVDVGSTSTNVVMLSQNGDVLDYRYLATAGKPLQVVQQGLQEIGVNVKGIKVLGVGVTGSGRYLTGEYVGADLVKDEITAQARAAAEYNANVDTVLEIGGQDSKFIRLNQGTIVDFEMNKVCAAGTGSFLEEQCKKLNIQVEDMGEMALAAEEPSNLGERCTVFMETSLTSYLLQGAKLNDLVAGLCYGVAANYLNRVVAGRPLGDNIVFQGGVANNLGVLAAFEKLTGKKITQAPHASITGCIGAALLAKDANIIESQFKGFDKFAGSIDVESIKLNVKAVGNLSNADVSTGKNPSSEPELFALRNQRYLAHYTGEKIPGKKTIGIPRVLFVHKMFPMFRTLFTHLGYNVVLSDATDESIVKASQEYSFEEACFPVKLINGHVANLLGQGVDYVFLPNVVTMKHPVSKTRQDYPCTFMQQAALTVKLAMDLEGKGVELLNPTLSFKFGKLYMMKTFVKLGLKLGSLPHNTIKGVKKAFGAFEAFDKGLETMGKEYLSKVSTNELVFVLMTRPYGVIDPVLNMKIPQKLHQMGHKVIPMDVLPVHGYDMNVDYPNMYWPFGQHILAAAKIIKDTPNLYAIYLTNHGCGPDTMISHFMQQEMGDKPYLHLEVDEHYSSVGVQTRLEAFINSLEKQISSRVDVTDTAPNQVAATTEAHVEAVNTATQSILTKQGLHQVLVLPNWGSYSKVAAKYLINRGHKVEILPQTTTVSMAIGRKFSISKEYFTMVSLLGDVFSYLAKPTQENTQVSLLIPTSEGAEIHGLYGQLVQRELLNANYTDVKVVSPFIEDLFQDGAWLSYGEDLFKRMLAVDWLNYVLSQCGGIYGANKQTLTEYDHAIDTIEEWFEDGSQCKAIAAKLLQGHNPNLIPIGMIGEAWAIYNPALRKEFELEINRLGGTLINPPLSELVLTNIMQKRDEHAAQKEGKKYLQYMMLYMKTHGLYQDFAKKVEDSGTIFADPKEIMLEGTKYLKHFFAGLAQHRLGKPKIMRQQGIKGVIHFTSMYENVGIIVNLLSGKAREEANVPWLNFGYDGRLTQKDELNLEAFVESLKEEK</t>
  </si>
  <si>
    <t>262723.SAMN02603527.MS53_0582</t>
  </si>
  <si>
    <t>GCF_000008245.1</t>
  </si>
  <si>
    <t>Mycoplasmopsis synoviae 53| complete sequence.</t>
  </si>
  <si>
    <t>MLNNVQNLWKYLLLLIFDKKIIFLFKIKVILIRRYMENNNKEKIVIGFDLGVASVGWSIVNAETKEVIDLGVRLFSEPEKADYRRAKRTTRRLLRRKKFKREKFHKLILKNAEIFGLQSRNEILNVYKDQSSKYRNILKLKINALKEEIKPSELVWILRDYLQNRGYFYKNEKLTDEFVSNSFPSKKLHEHYEKYGFFRGSVKLDNKLDNKKDKAKEKDEEEESDAKKESEELIFSNKQWINEIVKVFENQSYLTESFKEEYLKLFNYVRPFNKGPGSKNSRTAYGVFSTDIDPETNKFKDYSNIWDKTIGKCSLFEEEIRAPKNLPSALIFNLQNEICTIKNEFTEFKNWWLNAEQKSEILKFVFTELFNWKDKKYSDKKFNKNLQDKIKKYLLNFALENFNLNEEILKNRDLENDTVLGLKGVKYYEKSNATADAALEFSSLKPLYVFIKFLKEKKLDLNYLLGLENTEILYFLDSIYLAISYSSDLKERNEWFKKLLKELYPKIKNNNLEIIENVEDIFEITDQEKFESFSKTHSLSREAFNHIIPLLLSNNEGKNYESLKHSNEELKKRTEKAELKAQQNQKYLKDNFLKEALVPLSVKTSVLQAIKIFNQIIKNFGKKYEISQVVIEMARELTKPNLEKLLNNATNSNIKILKEKLDQTEKFDDFTKKKFIDKIENSVVFRNKLFLWFEQDRKDPYTQLDIKINEIEDETEIDHVIPYSKSADDSWFNKLLVKKSTNQLKKNKTVWEYYQNESDPEAKWNKFVAWAKRIYLVQKSDKESKDNSEKNSIFKNKKPNLKFKNITKKLFDPYKDLGFLARNLNDTRYATKVFRDQLNNYSKHHSKDDENKLFKVVCMNGSITSFLRKSMWRKNEEQVYRFNFWKKDRDQFFHHAVDASIIAIFSLLTKTLYNKLRVYESYDVQRREDGVYLINKETGEVKKADKDYWKDQHNFLKIRENAIEIKNVLNNVDFQNQVRYSRKANTKLNTQLFNETLYGVKEFENNFYKLEKVNLFSRKDLRKFILEDLNEESEKNKKNENGSRKRILTEKYIVDEILQILENEEFKDSKSDINALNKYMDSLPSKFSEFFSQDFINKCKKENSLILTFDAIKHNDPKKVIKIKNLKFFREDATLKNKQAVHKDSKNQIKSFYESYKCVGFIWLKNKNDLEESIFVPINSRVIHFGDKDKDIFDFDSYNKEKLLNEINLKRPENKKFNSINEIEFVKFVKPGALLLNFENQQIYYISTLESSSLRAKIKLLNKMDKGKAVSMKKITNPDEYKIIEHVNPLGINLNWTKKLENNN</t>
  </si>
  <si>
    <t>1429043.SAMN02419822.X474_25685</t>
  </si>
  <si>
    <t>NC</t>
  </si>
  <si>
    <t>CoA activase</t>
  </si>
  <si>
    <t>GCF_000931935.2</t>
  </si>
  <si>
    <t>Dethiosulfatarculus sandiegensis strain SPR contig_1| whole genome</t>
  </si>
  <si>
    <t>CGAACCGAAGACATTTCCCTTATGCTGGAGCATTTCCTTTACCGAGAGGCCCATAAAATGGGGCTTAACCCCAAGCTGATCTCCAGCACCGCCCTGCAGAAACTCCTTGAATACCCCTGGAGGGGCAATGTAAGGGAGCTGGAAAACTTTGCCAAATACATCCTGGCCGCGGTTACCGGGAACACCATCTATGTCAGGGATCTGCCGGAACATATAAAAAACCCGATTTTCGGACTGAGCCATGAAAAGGAGACCCCGAAAGCCCAGAGCATAGAACCGGTGGGCTTGGAAGATCCTTCGCTTTTTTCCTTTGCGGATTTTAACTGGGAAGAGCTGGATCGGGCTTATATCTCTTTTCTATTGGAAAAAAACAAGTGGAACGTCACCCGGTCCGCCCATGACGCCGGGATAAAACGCTCCACCTTTGACTCCCGCATGAAAAAACTTGGTATAAGGCGTTAATATTACAGAAAAAAGCATATTCTTTTTTCAGCCGCGACTTTCCGAGATGTTTTTTTGCTAACTTGGTGCAGTTACGGAAACTTTTCACCTATGTAGTTTTGACGCATCATCCCCGGCCCGTAACGGAAGTCTTTTTCACAACGGCTCGGGCTTGGCAGGTCGGCTTTCAAGATATATGGTCAGTAATACAGCTCGGCGCAATCCGGCCAGGCAAGTCATTACTACCTGGAATTGTTTTCAAACAAGTTAATCCACTGCAATGCTGCCGGGTCTGCTCAGCCATGCTTTTCAGGACATTTAAACATCTTTTGATGGAGCACAAAAAATATGAAAACCGATACCAGAATAATTCACAGCGGACGTCATCCTGAAGAAAACCACGGTGTGGTGAACCCGCCGGTTTACCATGCCTCCACTATTCTTTTCCCAACTGTGGAAAAGCTTGAACACCGGGACCCGACCAAAAGAAAAAGCATTCACTACGGACTCTACGGAACCCCGACCACCTTTGGCCTGGAAGATGCCCTGGCCGAGTTGGAAGGCGGCTACGACACCAAGCTCTTTCCCTCCGGCCTGGCCGCCATTACGGTTCCCATGATGGCCTATCTCAAGGCGGGGGACCATCTCCTAATGGTGGATTCCGTCTATGGCCCCACCCGGAGATTTTGCGACAACTGGCTCACCCGCTTTGGGGTGGAGACGACCTATTACGATCCCATGATAGGAGCCGGGATAAGGGATCTGTTTAAGGGAAACACCAAATTGGTCTTTTTGGAGTCACCCGGCTCCATCACCTTTGAGGTGCAGGATGTGCCCGCCATTTGCGCCGAAGCCAAGGCCAGGGGCATCACAACCATGATCGACAACACCTGGGCCACACCGCTTTATTTCAAGCCTTTCGAGCACGGGGTGGATGTATCTTTGCATGCGGGAACCAAGTACATAAACGGTCATTCGGATGTAATGCTCGGCACGGCCACAGCCACGGAAGAGGCCTTCCCCGCCCTGAGCAAGGCGGCGACAGAGTTTGGCCAGACCATAGCGCCGGATGACAGCTACCTGGCCCTGCGCGGCCTGCGCACCATTTCGCTGCGCCTGAACCGCCATGAAAAGACAGCTCTCAAGCTGGCCCATTGGCTTGAAGACAGGGTTGAAGTAGAGCGGGTCCTCCATCCCGCCCTACCCTCCTGCCCGGGGCATGAATTTTGGAAAAGGGATTTCCTGGGCTCGAGCGGCCTCTTTGGGCTATTGTTGAAACCAGCCTCCAAAAAGGCGTTGGCAGCCATGCTGGACAACATGGAACTCTTTAAGATGGGCTATTCCTGGGGCGGATTTGAAAGCCTGATCCTTCCCCACGACCCGGCAGACATACGCACAGCCACCAAATGGCAGGCCGAAGGGCCTCTTCTCAGACTGCACGCCGGTCTGGAAGACCCGGAAGACCTGATCCGGGACTTGGAGAAAGGCTTTGAACGTCTGAACCAGGCAGGCTGATAGTCTTTTTAAAAAAACCCGCAAGGCGAATGCCTTGCGGGTTTTTTATAAACTAAATCAGAGTCTGAGCCCTACATCAAGTTCCGCCAAAGTAACAGACCAAGGCCAGGGACGGATTATTTTTTAAATATATAAAAACTCAGCCGAGCCGGGGTTTCCACTGCCATGGCCTGGCCATGATGCCTGTGGACCTCCCTTTCCGCTGCCTCACCGAGGGCAGGCCTTGCTCATGGCCAGGTGGCTTATATCCACACCTTCGGCCCTACCCCCGGCTTGGCGCATCAAGTTCAGTATCTGACCCGTGGCGCAACCTAATTCCAGGCTGGGGGAGGGGTCAAGGCTATCTTCGCCAGCCGCCTCTTATCATCATCGGCGCAAAGGCCCCAGCTATGGGGGTGGTCGTAATCTGCATAACGGTATAGCTTCTGTTCCAGCCAATCAAAATCATCCGGACTCTTGACCTTAAAAAACAAAGCTGTTTCATTGGGGTTTTCCAGTAAAGGCGCGACCTGATAGCGGTCTGGATGACGGTTATAAAGATTGGGCAGGGCCCTTTCTGATTCGCAGGAGCCAAAGAAATCCATCTCGGCCCGGTTTATGTATTCTTCGGTGCAGAGAATCCGCCGCAGTGTTTCCAAACGCGAAACACCCTGCCGCATATTTTCCAGATATTTCTTCAGGCCAGGCTCATCAGCCTTGCGATCAAGGAAAAACCGATGGCAAACCTCCACAAAACGTTTATCTGACAAGGTGTGCAGGTCCAAAAGCAGATTCGGATCCCAGGGCTCGTCCCGCCTCAAAATACGACGGTCTATTCTTCCCAGTAACCGACGCATAACACCCCCCCAACAAGAAAGCATGGTTAAACCATGCCAACAAACCTTGATAATAGGGCAGGATTCGGCAAGTGAAAGCATTACCCCCAAACAAGGACATAATGCAGAATAAGCTTACATCATCGATCATCAGGGCTGGTTACTGAATTTCCCCTAAGTTACAAACCTTGCTGAATGGACCCAAGACATTCACTAAGCCGACTGCGGGATTAATCTTCCACTGCCCGGGCCTTTTCCACCTGATGGCGAAAGACCATATCTATGGCCTCGCCGGGGCAGGTGGAGACGCAGAGGCCACAGCCGTAACAGGCATCGGGATCAAACTTCATCAAGCCGTCTTTCATCACCCTGGCCCCGAAGACGCAACGGTCCACACAGGCCCCACAGTGCAGGCAATCGTCTGAATTATCCCGGGCCACATATTCCGAGCGGGCGATCAGGTCTTTTCGCTTGTAGTTGATCAAAAGTTGCAGGTCGTGACAACAGCAGGAACAACAGCTGCACAGGCAATAGGGATATTGTTCCGGGCTGTACAGGGTAAGGTGCACCAGGCCGTGTTCATCGGCCAAACGCAGGACTTCTTCTGCCTTTTCCAGGTCTATTTCCCTGGCCTTGCCTTGTTTGATCATGAACTCGGCAAAGTCATTCAAAAAAAGGCAGGTCTCAACCGGGTTGTCGCAACGCTTGTATCTGGTGCGGCAGTCGCAGTCACCCAAGGCAAAAATCCTGGCATTGCGCAGAAAGCCCAAGGCCTGTTCAGTGGGCAGGACCCACTGTTTGGCCTCCAGGGACTCGCCAACCGGTATGACCTTGGAGGTATAGGGGACTTTTTTTTCAGCCAGCCATTTGTCATAGATGGAAAGCCTTTTTTCCAGAAATCCGTCATATCTCATGTGAATATCCTCTTAACGCCGGCCAGTCGGGAGCGTATCAACTTGATGCCGGAAGGGTCCAGGTCCAGCCTGACCTTGCGCACCGTTTTATCCGGTCCGGCCAGTTCCTTCACCCTGTCGTAGACATAGTGAGTGGCATAGATAACTTGACACTGTTTAAGCATCTGCCTGAATTTATCCGTATTGTCCAAGCCTGCCCAGATGCGGGTAAGCTTTGAGTCTTGAGCAAGATTAACACTTTTAAAAAAAGTCTCCGTACTGCGCTGGTTGGCGCAGGTGAGACCGATGGTTTTTCCATGGGGCTGATTGATAAGCTCGTTTAGAACCGCCAGATCAGGCTTCAGCAAAAGGCCCAGGATCTCCGGGGAGTCGGCCGGTAAAAGGGCCTTGAGTTCCCCCAGATGATTAAAACCGGTGACCACCAGGTCCACACCCTGTAAAAAATCCGCCGTTTTTTCAGGGTGCTCTTCCAACTCCTGAATCAAAAGCGGCCTTACCTTGCAACCTATCTCCTTTTGGAGCGTGCCGCCCATCTCATCCAAGGTTTCCCGGTTGCATTCCACGGTCATAACCAAACAGGAGCCTGGCTCCAGGGCATGGCGGGCCAAAAAACTCAAAAAGGCCCGGCCGGTTTGTTTGTGGTCATAGCCCAGGGTCAAGGCCTGTTCCAGGGTACGGTTAAACAATTCTTCCAAAGAGGCGTGCCTGCTTCTTGTTTTGGCCCCCTTTGAAACCCTGGTCCCCGACCCCACGGAACTCTCCACCCAGCCTTGACGGGCCAGTTCCCGGTAGGCGGACCAGGTGGTGTTTCGGTTCACAGCAAGAGTCCTGGCCAAATCCCGGGCCGAAGGCAACTCCTGACCCGGCTGTAATGCACCGGACTCTATCAGGCCCAGGATGCCTTCCCTGATCTGGCCCTTGAGGCTTAAGGGGCTATGGCGGTCCAATTTAAAATTCATAGTGTCCTATGATATTAAGACACTTAGTTCCAGTCAAATAAAATCTCCCAAAAACATACCTTTTCCTTGGGTAAATGCAACTGCCCATAGACCTGAAAAATAAACAAAACCAAATAAATTCCGCAACTTAACAAACACCCTGTCTCTAGGGATGTTTACCGGCAGTTTAAAAAGATTCAAGCGAAGATCTTAATTACAAAAAGGCCCCCTCTGAATAGTCCAAAGAGGCATAACCGCGGCTTTATTTTAAAAATACAAGTTAATATGGAGTACAATTTTTTATTTTAAATTATTATTTTTATAAATTATGCCTAATTTTATTTGACCATACAAAAATAGCATGATAATTACACCAACGTGGGGGAACACAGACAAATCAACAAATTCAGGGCCTATGGGGGCCGCCTCCACCTATAGACACCTAAAACCGAAAAGACAGGACCTTAGCAGGCCGACATAGATTTATCAGCCTGTTATCCAAAAGGAGAAGCAATGAAAAAATTCCTGGCGTCCCTGGTTTTGGGAGCAGCCGTAATGCTTATGGCCTCCCCGGCTTCAGCTCACAGCTTGTGGGTTAACCTTTTTGAATCATTTTCCCATCATCCCGGGCATATGATGACCTCCCTTGGCTGGGGTCACAGCCTGCCCATGGATGATTTCCTGGCTGCACCCAACGGATCCATTTCAATCAAGGCCTACGACCTGATTGGTCCGGATAGTAAAAAGACCCCTCTGGGGCTGCCGGTTATTAAAAAACCCGTGCTCAAGGATCTTGCTGTGGGCATGAAAATGCAGACCGGCGATCTGGGCCTGCGCAAGCTCGCCCTCACACCCAAAACCAAACCCGGCACCTATCAGGTGGCGGCCCAGTCCAAACCTACTTTTTTCAGTATGTACCTCAATAAAAAAGGCCGGACAGCCTGGGCGCCCAAACCCATGAACGAGATCAAAAACGCTCAAAAGGTGCTTAGGGGCATGCGCTATGAGTCCTTTGCCAAATCCCTGTGCGCCGTTAAGAAATGGACCGATCCCAAACCTGTAGGGCATGCCCTTGAGTTGATGCCCCTCAGAGATGTGAGCAATCTGCGTAAAGGCCAGCTCTTGAAGGTCAAATGCACCCTGTTTGGCAAACCGGTTGCCACCATGCCCTTTAACATGGTTTTCCTTACTGCCGCCAGCAAAGGCTTTAACGGCAAAGACGGCTTCACCCTGGCCTCCACGCTCAATGCAAAAGGTGAAGCCACCTTCCGTCTCCCCACCGCAGGGCAATGGCTGTTGAACATCTACCTTCCCCAGGATGTGGATAGTAATCCCAAACTGAAGGATTTAAAAGGCAAATGCACAACCGTCATGTACGCATCCTCCCTTACCATTAATGTCAATCCCTAATCACACCCAAGAAAAACCCGGCCGTGTGGACCTGCCCGCACGGCCGGGGCTCTTTTAACCAAAATGGAACGGATCCCCCCCCGGTCTGGTAATCTTCACCAAAGAAATTAATTCTGCTGTCCCGTCTTTTCCCTGATCTCCAGGCGGGCCGAAGCCATTTTTATGCCCTCGGCCTTAAAGGCCTTGACAATGGCCTCATTGAAATCCCACCTGGAGCGAAGCACCTTCAGCCTTGGCACCCAAAAACGGGCCTGCATTTTGATGTAATCCGGCTCCAGCTTGGACACAACCACCCTGACCACAGGCTTTTCCAACACCCTTTCATCCGATTTCAGAATTTCGCTTACCACCTGCCGGACCTTTTCCGTGTCCTGGTCGTAATCGATGTACAAACTAAGATCAACCCTGCGGTTGGGGTTGGTGGTGTAGTTGATCACCTGCTCGTTCAGGATGCGGTGGTTCGGCACGATGATCGTTTTGCCGTCAAAAGTTTTGAGCCTGGTGTGCAAAAAGGTGATGGACTGAACCTTGCCCAAATTATCGCCGGTCATGATGGTGTTGCCGGTTACAAAGGGTAGTTGGGGTATGTAGGGCTTTAAAACTATATAAACGGCAACCAGGAAAAGCAGGACCACTAACACCGCCCTGAACATGAGCTGGGTGTCGATGCCCAAGAGGTGAAGCACCATCATTCCCATGAAAAGCAGCACCAGGACGTGTAATCCGCTAACTACAAAAACAGCCCTGCGTTCGGGCAAACCGAGTTTAACTAAAAATGAACTCAAAAGCTGACCCAGCCACTTTGCCAAAAGCAGCATCAGCACCAGCGCCAAAAGCGCCTTTATCACCATGGCGCCATAGGTTTGCCCCACCGCGTTTACGTTGTTCAATTGGGCGCTGAGATCTTGCATCAACTGGCTCATTTACTTGCTCCCCTTAAAAACGGCTCATTTGGCATCAATCATATTATTTATACAGAATAAACCTTTAGAAGAAGCTTTTCCAAAAGCAAAGACGGCCTGACTTTAGATTTTTCCGGCAAAGGCCTTTAATACAGGACAAGGTGACTTATGCATAAAAAAGACGGGAACACCTTGACAAGTTAGTTAAGGCTCCTTACTATTCCCCCCATGGAACAAAAAAAACACAAAATAGAAGATCTCTCATGGAAAATGAACAGAATTCTTAATAAATTTTACAGGTTAGAAACGACCCCCATTCCCCTGGAACAGGGAGTGATTATTTCACACAAGGAACTGCACGTACTCCAGGCCATTGGCGATAACAAAAATTTAAATATCACCGGACTGGCGGAATATTTTGGGGTGACTAAAAGCGCAGCTTCTCAGATGACCAGCAAACTGGTGAAAAAAGGATTGGTAAACAAAGAGCTGTCACCCCAAAGCGCCAAGGAGTATCTGCTTTCCCTTACTCCGAATGGATGGCAGGCCTATGGCCTACACGAAGAGTACCATACTAAAAACACTAGGGAAATCGAAAGACGACTCAAATCTTTTAACGTGGGCCAGATAGAAGACGCGTCTAGGATAATGGATCAAATAGAATCTGTGATTGAAGAGCGCCTGGCCAACGGGTAATTTTTTTAAAAACAAAGTTAAGCAACTTAATCAAACTAAAGACTCACTTAGAACCAAACTGCCTGGGCAGTTGACCAAGCCGGCAACCCCAGGTCCGAGATTGTCACTTACTCGAAAGTGATATTTTTTAGGAATTATTAGTTAAGCACCTTAACTAATTAACCAAGAGCTTTATTCCCAAAAAGGGGATTACTGCTAAGAGGTTGCGCTATGAAAAACGGATTACGGGAGTTTCATTTCCCCTTTTTGCCCCATCTCCGCGCCCACAGGCGGGATGATATTGCGGAGACAACAACCGCCCGGAAATTATATTTATTGTCCGCCCTTTATCTTAGCCAGGCGATTCCCATGGGCTTTATCATGGGGAGTCTGCCGGTGATCATGCGGTCCTCGGGAATGAGCCTTAAGTCAATTGGCTTTTTATTCATGCTGCACCTGCCCTGGGCGCTCAAATTCTTCTACGCCTCTTATGTGGATCGCTGGTATCTGCCCAGGTTGGGGCGTCGCCGCAGTTGGATTCTTCCCTTGCAGTGGTTGGTGGTTGCCCTTTTCCTGGGTTTGTCCCAGACCCCGCCCACGGAAAATTTCGTCTGCATGTTCGGGCTGTTCTTCGCAGCCGCCCTGGCCATGTCCACCAGCGATATTGCAGTGGACGGCTACGCAACAGATATGCTCACCCCCAAAGAGCGTCCCTGGGGCAATACCATCCAGGCCGGTTCCAGGTCGGCGGGCATGGTTATCGGCGGCGGCATCCCCCTTTTGCTCTATGGGCAATTCCAATGGCAAACCATCTGCCTGGCGCTTTCGATTGTCCTGCTCTTTTTGAATCTGCCTATTGTCCTGCACCGGGAAATAGCCCTCCAGGGACAGGACTCAATCTCTAAAGGAGCTCCCCAAAAGGGCATGCTCAAACTTTTAAAAGAGCCTCAAACCAGAAGGATTTTGGCCTTTTTAATTCTGCCGACTGCGTTTTTCTTTTTGAGTTTTCAAATGAGGATGCCCCTTTTAAATGATCTGGGACTGAACACAGGTCAGATGGGCCAGGCCCTTATCTGGTGCGGCTCTCCGGCTGGAATCGCAGGCAGCTTTTTGGGCGGATTTTTGTTCCAGCGCCTCGGTGGCATGCGGCTTTTGGGTTGGGCCACCCTTACCGCTCTGATGCTCTCGTTTTTCACGATCACACTCACGGGCCAATCCAACATAAGTCAGTGGTGCGGGCTGGTTATTCTGGCCGCAGACAACCTGCTTTTGGGAATAGTCCATGTCTGGTCCTTCACGCTGATGATGAAAGCAAGCGCCGGCCCTCAGGCGGGCACCAGCTTTGCCCTGTACAGCAGTGTATTTTTACTGCCCCCGCTTATTTTCGCGCCTTTATTCGGCTCGTTTGGCGACGCCTATGGATTCGGATTCCTTTATTCGCTGCTAACAGCCCTGATCATTTTGGGCTTTGGCCTGGCCAGCTTGATGGCCCGCCGGTCACTACGGGGTTTTTTGAATTAACCAAACCGGAAAAGAGAAATTGAAATGAATACAAACAAAGCAGAAAAAGCCCCCTTTAGTAGGCCGGATCCCATGGGTCAGCGCGCCCCCACATTGGAGGAGCTGAAAATGAACCCCAGAGAGGGATTTCAAAGGGCGCTTAAGCAGCATGACCTGGAAAGCCTCCTGATAAAGGCGGCGGAAATTCATGGTCATTTCTGCCCCGGAATAGCTCTGGGAGTGCTGGCCGCAGCTAACGGCCTAGTAAAGATGGGGCTTGAATCAAAATGCGTGGACGGAGTCATGGAGGATCTTCTGGCCATTGTGGAGATAAACGCCTGCTTTGCAGACGGCATCCAGGCAGTCTCCGGGTGCACCTTTGGCAACAACGGCCTGGTTTTTCGCGACCTTGGACACACGGCAGTGACTTTTGTCAGCCGCGGCTCAAAAACCGGCCTGCGCATACGGGTCAACCCTGAATTCAAGGCCCTGGTGGAAAAATCAGCCCCGCAGTTTTACCCGCTTATGGAAAAAGTCATTGTGCAAAGAAAGGGCACGGATCGGGAACTCAAGGATTTCAAGGCCGAGGGACGAAAGGCGGCCTTTGGCCTTATCAAGGAGGATTGCAACAAAATCTTCGCCTTTGAAACAGTAGAGCCGCGCCTGCCGGATCATGCGCCCATTTCACCTTTGGTGATCTGCCCCAAATGCGGGGAGACCGTCCTGGCAGTGAAAACAAAAACCGGCCCGGACGGAAGCAAAATGTGCCTCACCTGCGCAGGGGAAGAATTCCGGCAAGTCGACGGCAGGGGAATCGTAAAGCAGAAATCAGCTTTTTTAAACAATTAGCTGAAACCATAAACTGAAAAAACAGACCCAGGAGTTTTAAAATGTCCAGCCTTGGAATCGATATAGGTTCTTCATCAGTAAAATTATGTCTTCTTGACGAAACGGGAAAACTTGTTAAGTCCATATACCAGCCCCACAAAGGCAGGGCCTGGCCCACATTTAAAGATTGCCTGCAAGAACTTTTGCCGCTCCTTGACCCGGAGGAAACCGTCTTCGGTGCAGTCACCGGAAGCGGAGCCGCTTTACTTAAAAGAGCAGGTGATCTCCCGACTATCAACAACGTTGAATCCCTGGTGGAAGGCGCCCTTTATCTTGATCAGGAAGTGGGTTCCATAATTGAAATCGGAGGTCAGAGCGCCAAATTCATCACTGACTTCAGTTCAGCCGACCAATCAAGGATCAAGATATCCATCAACTCCAGTTGTTCTGCGGGAACCGGCTCTTTTCTGGAGGAGCAACTTTCCAGGCTGGAGCTCGAGCTGGATGATTACGCCACCCACGCCCTAAAGGCCAAAAGCATCCCCAGAATAGCAGGCAGGTGCAGCGTCTTTGCCAAGACCGATATCACCCACCACCAGCAGCAGGGCGTCAGTGTGGAAGATATCCTTATGGGTTTGGCCCATGCGGTTGTCAAAAACTTCCGCGGCGCGGTGATGAAAAAACTGCCGCGAAAAAAACCCATACTTTTTGCCGGCGGCGTGGCTCAGAACCAGGCAATTGTGGCGGCTCTTTTGGAGATACTGCGGCTTCAGGAAGATGAACTTTTGATTTCACCCCACTCCCACTATCTGGGCGCCCTGGGAGCTGCATCTCTGGCCGGCCGTCAGGAAACACCCCTGGACATTGATGACCTTTTGCAGAGCCTTGACCAGGTAAAGGATCTTGCCCTGTTATCTGAAAAGGCGGAAAACCTGACCTGCCTGGCATCCTTTGGCAAAGTGGAGAATAAAAACAGACACCGGGTTTACGAACCTAGCGGTGGCGAAGGCTTTGGAAAAGTCTTTCTTGGCATTGATGTGGGTTCAACCAGCACAAACCTGGTTTTAACCGACTCAGAAGACCGGGTGCTGTCCTACAAATACCTGCGCACTCTGGGCAGGCCCGCCTCCCAGGTGGCCAAGGGCCTCAAGGAGCTTGAAAAAGAACACGGAGCCGATATCGAAATCGCCGGGGTGGGGGTTACAGGCTCGGGCAGGTATATGATCGCCGAGATGGTCGGAGCGGATGTGATCAAAGATGAAATCACCGCCCAGGCCAAGGCGGCCATGACCATAGACCCGGAAATAGACACCATTTTTGAGATCGGGGGCCAGGATTCCAAGTTCATAAGCCTGACCGATGAAGTAGTTACAGACTTCCAGATGAACAAGGTCTGCGCAGCAGGGACAGGCTCCTTTATTGAAGAACAGGCCAAAAAGTTCAACATCCCTGTGGAAGACCTGGGCGAGATTGCCCTTTTCAGCAACAACCCCACCAACTTAGGTGAGAGGTGCACGGTATTCATGGAGACCAATATAGCCGCCCATCTGGCTCAGGGAGCCAAGTTGGAGGATATATCGGCGGGGCTTTGCTATTCCATTGTCAAAAACTACCTGAACCGGGTGGTGGGCAACAAAAAGATCGGCCGGAAAATATCGTTCCAGGGCGGAGTTGCCTATAACCAGGGTGTGGTCAACGCCTTTAAATCCCTCACCGGCAAGGAGATCTTCATTCCCCGTTTCTTCAGTGTAACAGGGGCCATGGGAGCGGCTATCCTGGCCCGTGAAGCCATGGGACAAGCCAAAAGCAAGTTCAAAGGCTTCAGGGCGGAAAGAACCAATACCGCGGCAGATCAAAACCAGGACCGGGATTCAAAGGCAAAGCAGCTCGACCGCTTTAACGAGCGGGTGAATGATCTCATCTTCCAGGGTTATGACGGGACAACAGATAAGACCAAAAAAACGGTCGGCATTCCCCGGGCCTTGTTCACCTTTGGCATGTACCCCATGTTCAGCACCTTTTTCAAAGAGCTGGGCTTTAATGTCATCATGTCCGAGGCCAGCAACGAAAAGACCATTGCCCTAAGCCAGGAATACTCTTTGGATGAAACCTGCTACCCGGTTAAGCTAATTAACGGACATGTGGCTGAACTTGTTAATAAAAAAGTAGATTATATTTTTTTCCCGGACCTGTACACCGTAGAACACCCGGGCTCCCACACCAGGCAGGACTTTGGCTGCGCCTATATGCAGCTGGCCTTTAAATTGGTGAATCAGGCCATGGAGCTTGATAAGCACGGTATTGAACTGTTGTCCCCCACCTTTGCCTTTAATCTTGGCCCTCAGTTCATGATGCAGAGCCTGGGCAAATTGGGAGAAAAGTTGGGCAAGACCCAACAGGAGACCCAAAAGGCCCTGCAGGCGGGCATGCAAGCCTTCCACGCCTTTGAAAACAGGATGCAGGAACAAGGTAAAAAGGCCCTGGCCAAAGTGGGGCCCGAAGAAAAGGCCTTTGTTCTGATCTCCAAGGTCTATGGAGTAGCCGACCCGGTTTTGAATATGGGCATACCCGGCAAGCTCATGGAGATGGGCTACAAGGTGCTTAACTTCTTTGACCTTCCGGAAACAGACATAGCTTCCGGGCATCCCAATATGTATTGGCCCTTTGGACAGCACATATTGGAGTCGGCCCGTCTGGTGGCAGAGCACCCCAATCTGTATCCCATTTTCCTGACCCACCATTGCTGCGGTCCGGATGCTGTCTTTATCCACTACTTCCGGGAAATCATGCAGGGCAAGCCTTACCTGAACATTGAAGTGGATGAGCATTCCTCTGATGTGGGGGTCATAACCAGGGTGGAGGCCTTTGTAAGCAGCCTGGAAAAAATCAAACCCGTTCCCGCAGCTGAGATTGGCACCTATGTGGAGCAGGCGGTTTGTCCCCAAGCCAATCTAAAGAGCAAACTTAGCGAACTGGAAGGGGAGCCCACTTTGTTCCTCCCCTACTTACCGCCCTATTCGCAAATATTTGCGGCCCTTTTCGAGCAAAACAATATCAAGGCCCAAGTCCTTGACCCCACCAGCCAAAACGCCATAGAGGCAGGGCGGAAACACACTATGACCAGTGAGTATTTCTCCTTTGCCGCGCTTTTGGGCGATGTCTTGCTCCAAGCGGGGAAAAACGGCGACGCCCCCCAAAAACCGGCCTTTTTGATTCCCCAATGCGAGGGGGCCGAGGCGGACGGCCAATACAGCAGGCTGGTGAGGACCATGCTGAACGAACAGGGTAAAAGCCATCTCGACATCCTCTCGCCCTATATGGAAGATGCTTTGTTTTTGCCGGAATCTCAGGTGAATCAGATTATTCTGGGGCTGATAGCCGGAGACCTTATCAACCTGGCGCCAACGGAAAAACAAAACCGGCTGGCCGAATTCACCTTTTCTGAGATAAACAAAGGTACCTTCGGGCCTGAAAGCCTGCTTAAATTAGCCAGCGATATCAGGCTGATCCTGAACGAATTGCCGGGGCACAAGACAATCCTGGCCCTGGGAGACCCTGCCCTGCTCTTTAACGACCGGCTTAATGACTTCAGATTACTGGAGATACTAAGATCAGGGCAAAGGCTGATCAAGTGCCCGATGAGCGAGTACATGTGGTTCTTCTGGCAGGACTTCTGCGACCAAAACTCCTCTAAAGTCACCGACGTTTACCGGCAAAACCTGGAAAACCTCAAGCGGTCCATGCAGCTGGTTGCCCAAGAGCTTGGTGAGTTCTCGCCTTTCTCGGGCGAACTTGAAGAACTGAGAAAAGCGGCGGATCAGACCGTGGGATATTACGCCGGTATAAACGGCCGTTATCGACACGCCAAACATCGGCATTGCCCCAAAGGAGTGCAAGGTGTCATATGCCTGGCTTCCACCTATGAAAACACCAATATCGCCTTGGGTGTGCTGGAAAGAGCCCTGCCCGGACTTAAGCCCACTTTGGAACTGACTTTTGACGGAAACCAGGATGACAATACATTGGCCAAAATAGAATCCTTTATCCACTACCTGTAATTTCCTTTTCCGGGAGCCCAAAGTGGGCTCCCGGAAAAAACCGGATACGGATCTTTTCGGCGCAATGAAAAAGGAAAAAAGAATGTCAACCAACACCAATCAACATAAATGCGGAGAGAGCCCCCACAGGCGGGGCCGGGGCCCCAGCAGCTACTGGATGCATGATCCCCAATTGGTTTTTCAAAAACTCAAACTGAGACCGGGCGACCTGGTGGCGGACCTGGGCTGTGGACCGGGAGATTACAGCCTTGAGGCTGCCAGGGAAGTACAACCGGAGGGGCATGTCTTTGCCTTGGACAGATGGGGAGATGCACTGACCGCCCTGACTGAAAGGGCCCGGGAAAATGGAATCCACAATCTGGAAATCATGGAGGCGAATATTGTCAGCATGTTGCCCCTTGGGGATGGAACCATGGACCTGTGCCTTATAAGCACGGTGCTGCATATCTTCCCTTGGCCAAAGTTCGACTTAAACCTATTTCCGGAAATAGTCCGAGTATTGAAACCAGGAGGCAGGCTGGCAATTATCGAGTGTAAAAAGGAAGAAACAAACTGGGGCCCCCCAATGAACCTCAGGATCTCGCCCGAAGAAATGAATCGCGGACTTAAGCCCTACGGATTTACACAAATCAACTATACTGATTTAGGCAAAACATATATGATTATTTTTGAAAGGCCCGGCAAGGCGATCCCCGGTTAAGCCAGTCCTTTGCCTCTGGTTTCCGGGTAGCCGGAGCCGGCGTACCCCACCCAACTAAGAAGAGAAGATAAAGTGGAGGTTCCCGGTATGACAGAAGCGATCACTCTTAAGCCAGTGGGAAGGGTAAAAAACCAGATCAAAGAGCCTCTCATGTTCAGCCATGAAAACGGGTTGGAACTAAAAGAAGAGCTCTTGGTCTTTTGGGAAAAGGTGGCTGAAATGAAACAGCTCACCTCGGAGATTGTCATCAACCCGGCCAGAACTGATCTATTGAACGGGATAGAGGAATATTCCCATTTGATCGTTTTTTATTGGGGTCATAAGACTCCGGCTGCGGGCCGGGCCCTGAATCAGGTGCACCCCATGGGGGTAAAGGACCTGCCCCTTACCGGCGTGTTCACCACCTACAGCCCGGCCAGGCCCAATCCCCTCTTGATGACCGTGGTAAAACTCGTCAATCGCCGGCAAAACGTGCTCACAGTAATGGGCCTGGACGCTTTGGATCAAAGCCCGGTGCTTGACATCAAACCTTACGTAAAGGAACTCTTCCCCCAGCAAGAGGTTACGGCCCCGGACTGGATGAATAACATTATGGAGCAGGCCGGAAGAAAAACCGCCTGAGCAGCGAAAGCCTCCCGGAACACACCGAGAGGGGATTGTTCAAATACTCTAATGATTTAAAACAATGCGCCGTCTCAGTTGATTCCGAGGCGGCGCGTTCAGCATCCGTAGCCGAATCACCACCCTATAACACCGCACGGCTTAGGTCCTTTCCCGGCTCTATCCTCTTGATTGTCATATCAAAAACGCCTTATCCTTTGCTCTCCCCACACCCCCGGTTTATTTCAGAAGGCTCTTTGCCAAATGTTTTACATTTTAGACTGCTTTCAATTTGTCGACACTTCCGCCCAAATCATCCCACTTCTCAGTACCTGTAAAATTACACAATATTTTTTATTAAAGATAAAAGGTAAGACAAAAATAAATGTTTTACCTTTTACAATTTTCATTCTTTCCGGAAAAATGATTTTCTACTAGGATCAGTTGAAAAATTCACGTTTACATTCCCACCTACTAACTATATTTTAAGGCAAATCCCAATAAGATAAACGTATTACTTTTAGCGTTACAATTTTAAAATTATATTATTTTTATTTTACTTTTACGTGTAAATATTTAAAATTATTTATTTTTTTTAGTATCATTTTTATTAATAACACAATTTACTTTTTAGAATTGACTTGCTGCGTTATATTGTCTATTCATATTTCAGTAAACATTTGTCACGGACGATGCTTTTAGCAAGGGCGTATCCGAAAATGCAGCAAGAAACAATTTTTACAAAACAAATCAATAAAAATAAACTGTTAACTTTCCCTTTATCATCACCAAATTATTTTCACTTCCAGACTTGCTTTACGCCTCCTAAAGACCTTTACTTTACAATGCACTTTAATGATAACAGACCATTAGCAAAAATCAGCAAAACCACAGGCAAGCCTCGATTTTCCTCCCTTTTTTATTTCCAAACAAAACTAAGGCAGCCAAGGCAAAAAACGCAGGGTAAACGGCCTCTCCCCTTAGGCTCTATTTTTGAAAAGCACTTAAAGGAGCTTGTCGCCGGAAAAGATCGAAAAAGAACTCACTTTTCCGAGAACTCGACAATGCACCTGGGAAAGAACAAGAAAATAAGCGTCTTAAAAATCAAAACCCTATTTATTAACCCAATTTCAACCCAACCCCAAAAAGGATCCGGCAAGGCTTTTAAAAAGCCTTTTGAGCCCGGGTAAAGACAAACCCAACATGGTCGGCCGCTTTGGCTGCGGCCTTTCCGTTAAACCGGACAAAGCCATGACTATTTGTCCCTTATTTCACATATGGCTTTTGCCATGCCAAGGAGCTTTTAATGAAGATCGTTCTCATCCTTTCGGATTCTTTCAGATTTGACCACATAGGGGCCTTCGGCCGCCAGCAGGTGGACACACCTGAGCTGGATGCCCTGATGGCTGATTCGGTCTGTTTTGACAAGTGCTACGCCGGCAGCTTCCCGACTGTACCCCAGCGCTTCGACATGCTCACAGGCCGATTGGGTTTCCCCACCCGGGGATGGCAGCCGCTGACTCCCAACGACATCACCGTTTCGGAAATTCTGTTGGACCACGGCTATGTAACCCAACTCATTACAGACACCAACGAAATCCTGCGCCACGAGCAGAATTACAACCGGGGATATATTGGCCATCACCTGGAAAGAGGTCAGGAAAGGGACATCTATTTCACCAAGGCGAATGAGCCTTTGAACCACACCATTCCAATCGAAAAAGCCCGGCACAGTTTCTATTTTGGCGACCACACCCAGGCAGACCTGACAGACTGGGTCTGCAGCCACTGGCGCTGGGAAGAGGACCGCTTCCCTCCCCGCCTGGCCCAGATTGCCAGCAAATGGCTGGAGTTCAACTACAAGGCGGACGATTTCCTCCTGCATCTGGACTTCTTTGATCCCCACGAGCCCTGGAATCCCCCGGATTACTATGTAGAGAAATATCACCCCGGTTATACCGGCACCCCCATGACCATGCCGAACTACGGACCAGCCGACGTCTTTAGCGAAGATGACCTCGATGATATGCGGGCCCGCTACAAAGGTGAGATCGAGCTGGTCTCCAAATGGGTGGGAACCGTGATCCGCAAGATGAAAGATGTGGGAATCTATGACGAAAGCCTCATAATCTTTACCAGCGACCACGGAATCCTATTGGGTGAGCACAACAGGTGCGGCAAGCTCAATATCTCGGAAACAGACACAAGAGGCCCCTGGCCCCTGTATGACGATGTAATCCACGTCCCCATGATCATGAAGCTCCCGGGCCAGGAGGCCAAAGGCACCACCATCAGCGAGATGGTGCAGCCCATCGACATAACCCCCACTATCCTTGACCTGGCCGGAGTGGATACCAAGGCCAAGCTGCCGGGCAAGGCGCCCCTGCCTTTCCGTGAGATCGCCCAGGAGCTCAAAGGTATTATGCTGGGCCGGGATAAAGGCTTGAATCTTCTTGACGGTCAGTCGCTTCTGCCCTTGATCAGGGGAGAAAAGGCCTGGGACAGGGATTATATCTTCAGTTCCCAGCGTCTGGGGCGCTTAAACGCCAACTTCTCCTTCTCCCTCACCCCCGAGGCGGACAGCACCATGTTCTGGATCACCGTCACAGGTAAAAAGCACGTTCTTTTCATCGGTGGGCGGGAAGAAGAAGCGCCGCAGCTCTTTAATCTCGAAAGCGACCCGGGCCAGGAAAAAGACGTCTTCAACGAAAACAAAGAACTGGCCGCTGAGATGGTCTCGGCTTTGACCGATTACCTGGCCGAGAAAAACGGCAGCTCAGAGGACATTGATCTCTTAAAGGCCAAAATAAAGACCTTTGCCTAGAATCGGAATTTAACCAGGGCCCGTGATTTGGCCCTGGTTAAACTGCCCAAAACCAGGAGGAAGAAAGAAAACCAGCAAAAACCGCTCATTTTGAGTGGCCTTCATCAACAACATCTTGTTCTGGAGAGTATCGACCATGAGAGCACTTAAGATTATGACCATCACTGTGGTCCTGACCATGCTCGCCGCCGGAACTGCGCTGGCAGGCAAGACCCTGGATAAAATCAAGGAAAGAGGTTTCATTAATGTTGGCGTCAGTGAAGGCGTGGCCGGCTTTGCCATGCCGGACAAAAAAGGCGTCTGGCGCGGACTGGACATTGACACGGCAAGGGCTATTTCCTGCGCGGTCTTCGGGACCCCGGACAAGCTTAAATTCATGCCTTTGACCTCAACCGCCCGTTTCACCGCTCTGCAATCCGGAGAAGTGGACGTACTCTGCAGAAACGTCACCACCACTCTCAGCCGTGAAACCGCCATGGGCATCAACTTCGGCCATGTGAACTTCTATGACGGCCAGGGCTTCATGGTTCCCAAGGACCTGGGCGTGAAAAGCGCCAAGGATCTGGACGGCGCCTCGATCTGCACCCTGCCCGGCTCCACCACGGAACTTAACGTGGCCGACTATTTCCGCAAAAACGGCATGTCCTTCAAGCCCGTGGTCATCAGGAACCAGGCCGCCCTGCAGGAAGCCTTTTACGGTGGACGTTGTGACTGCGTCACCTCCGACACCTCCCAGTTGGCGGCCATGCGCGTGGTCTCCCCGAATCCCAAAAAATACGTGATCCTGCCTGAGATCATCTCCAAGGAGCCCCTGGCTCCCTGCGTGAGCCACGGCGACGACCAGTGGTACGACATTGTCAACGCCAGCGTGATCGCCCTGATCAATGCCGAGGAACTGGGCATCACCTCCAAGAACGTGGATGAAAAACTCAAAAGCAACGATCCCGTGGTGAAGCGCTTCCTGAAGGTGAGCGAAGGAATCGCCGGCGCCATGGGCGTCAACAGGGACTTTGCCTACAACATCATCAAAAACATGGGCAACTACGGCGAAATCTTCGAGAGGAACGTCGGCAAGAACACCCCCTTGGCCCTTGAAAGGGGCAAAAACGCCCTGTGGACCAAAGGCGGCCTGATGTACGGCTTCCCCTTCAAGTAAAGAGTAATAAGCCTTATTCTGAAGGCAAGCTCAAGTTAAAGCTTACCGGCCGGGTTCTGGCCCAGGCCGGTAAGCTGATAATAATCCAAAAGATATTTAATCAAGTACCTGCGTACAACAGCACCGGCTTTGAAGGCCGATCTAGGCAAGGCACATGGTTCAAAACTCATCCGATACTAATAACACTCCACCTGCGGTGCCTTTTTGGTATGACCCGCAAAAACGCATGCTGGCCTACCAGGCTCTGGCTCTTTTGGCCGTCTTTTTCTGCGGTTACATAATATTCACCAATACCCAGGCCAACATAGCCCGTCAGTCCATTGCCACTGGATTTGGTTTTTTATGGGAGTCCTGCAGTTTTGACATCAGTGAATCCCTGATCAGCTATTCTGCGGCAGACACCTATGCCAAGGCGTTTTTGGTCGGCATCCTAAACACCCTCAAGGTATCGGTGGTCGGTACTTTTCTGGCTTTGGCCCTGGGGTTGTTTGTAGGTATTGCCAGGCTCTCCAGCAACTGGCTGGTGGCCAAACTGGCTGCGCTTTACATAGACGTTATGCAAAACATTCCGACTTTGCTGCAGCTGTTTTTCTGGTATGCCATTTTCTATCAAAGTCTGCCCGGCCCCCGGCAGGCCCTTAATCCCACAGACGGAGTTTTTCTGTGTAACAGGGGCCTTATGTTGCCCTTACCGGAAAGCAACCCCGCCTTTTTCTACATGCTTATCGCCATGCTGCTGGGGCTTTTGACAACTATCCTGGTCCAACGCTGGGCCAAGGCGCGCCAGGACGCAACCGGCAAGCCCTTCCCCGTCTTCAGTGTGGGCAACGCCCTGGTCTGGGGCCTACCGCTTTTGGTCTGGCTGGGCTTTGGCGCTCCCATGACTCTGGACATGCCTCACCTCAAGGGGTTCAACTTCAGAGGCGGCATTACCATCAGCCCTGAATTCATCTCGCTTTTGATCGGCCTGGTCATGTACACCGGGGCCTTCATCGCCGAGGTGGTCCGTGCCGGAATTGAAGCGGTCAACAAGGGTCAAATCGAGGCTGCCAAGGCACTGGGTTTAAAAAAGGGAAAAATCCTGAGGCTTATTGTGATTCCTCAGGCCATGCGGATAATCATTCCACCTCTCACCAGTCAGATGCTTAACCTGACCAAAAACAGTTCCCTGGCTGTGGGCATCGGCTATCCCGACTTTTTCAGCATTACCAACACAGCCATCAACCAGACCGGACAGGCCATTGAGGGAGTAATAATCATCATGCTGGTCTACCTGACCTTCAGCCTCTCCACTTCGGCCTTTATGAACTGGTACAACAAGCGCGCGCAGTTGATTGAAAGGTGAAACAAATGAACCAACCCCTAGCCAAGGAAACAACCGATATCTCGCTTCCGGTGACCAGGGTGGGCGTGGTTGGCTGGATCAGGGAAAACCTGTTCAGCTCCCCGTTTAACTCGGTGCTCACCATATTGGTGCTCCTTTTGCTCTGGCAGACTGTTCCGCCTTTTTTTGAATGGGCCTTTATCAAAAGCAATTGGTTTGCAAGCGCTCAAGACTGCAAGGATTGTGAAGGAGCCTGTTGGTCGGTTGTAACCCAGAACCTGCGTTTTATTTTCTTTGGATTCTACCCCTATGAAGAGCAATGGCGCCCTATGACGGCCATTGGCCTTTTTCTGATTCTTTTGGGTTTCACCTGGCACAAACGATTCTGGAAAAAACCTCTGGCCTATGCCTGGATGGCCGGAGTGCCTGCTATCTGGGCTTTGATGAGCGGCGGCATCTTCGGGCTCATGCCGATTGAGATGGCCCAGTGGGGCGGTCTTCCCCTCACCTTTTTTGTGGCTGCAATTTCCATATTGGGGGCCTATCCCCTGGGCGTGATCCTGGCCCTGGGCAGGCAGTCCAAGATGCCCTTTATAAGGATTGTAAGCGTCATCTATATTGAACTGGTCAGGGGTGTGCCCTTGATCACCTTGCTTTTCATGTCGGCCATGATGTTCCCCCTGTTCTTCCCCGAAGGCGTGACCGTAAACAAGATCCTGAGGGCTCAATTGGCCCTGATCATCTTTTCTTCGGCCTACATCGCCGAGGTGGTGCGCGGTGGAATGCAGGGCATACCCAAGGGACAGTATGAGGCGGCCAAAGCCCTGGGACTCAGCTATTACCAGATGATGCGGCTTATCATCTTGCCCCAGGCCCTTAAGATAGTCATCCCCCCCACAGTCAGCATCCTGATCGTGGCCTTTAAGGACACCTCCCTTTTGGTGATCATAGCGCTTTACGATCTTTTGAAAACCACTGAATCTGTCCTGGCCAACCCGGACTGGATGGCCTACAGCACAGAGGCCTATATCTTCCTGGCCCTGCTTTATTTCGGATGCTGCTATGTAATGGCCGGATTCAGCCGCAAAATTGAGCGTGAACTAGGCTGAAGCCCAACTTCCCCCTGGAGAGGCAAAAAACATGACAAACAACCAGAACACTCAAAACGTGGGAAACCAGAACTCAGGGTCCATCATCCTTATGGAAGGCCTGCACAAGTGGTATGACCAGTTCCACGTTCTCAAGGATATAAACCTGTCCGTAGCGCCCAAGGAGCGCATCGTTATCTGCGGTCCCTCCGGTTCAGGCAAGTCGACCATGATCCGCTGTATCAACCGGCTGGAGGAATACCAGAAGGGCAGACTGGTGGTGGACGGCATTGAACTCACCAACAACCTGAAGAACATTGAAAAGGTCCGTGCCGAGGTGGGCATGGTCTTTCAGCACTTCAACCTCTTCCCTCATCTGACCGTGCTGGAAAACCTCACCCTGGCTCCGATCTGGGTGCGCAAGACCCCGAAAAAAGAAGCCATGGAAGCCGCCATGCACCACCTTAACCAGGTCCACATAGCCGAGCAGGCGAATAAATATCCGGGACAGCTCTCAGGCGGGCAGCAACAGAGGGTGGCCATAGCCAGAAGCCTTTGCATGAAGCCAAGGATCATGCTCTTTGACGAACCCACCAGCGCGTTGGACCCGGAGATGATCAAAGAGGTTCTCGATGTGATGATCGAGTTGGCTCAAGGCGGCATGACCATGCTGGTGGTGACGCATGAGATGGGTTTTGCCCGGAAAGTGGCCGACCGGGTCCTGTTTATGGACGGTGGCCAGATAGTGGAATCCAACACTCCGGAGCTATTCTTTACCAATCCTCAGCACGAAAGATCCCAGTTGTTCCTGGAGCAGATACTGAAGTAACCCTTTTCAGGCGGAAACTGAGGTGGCAAGTTGTTTGTGGCAAAAGATTTCACCGAACTGGTGGGAAGGACCCCCCTGCTTGAACTGAACCGGCTCTTTCCTAAGGCCAAGGGCAGAGTACTGGCCAAAATGGAGTTCTTAAACCCCATGTCCGTAAAGGACAGGGCTGTATTGGGCATGATCCGGGGGGCCATGCAAAAGGGCTTGATAGGGCCGGAGACAGAGGTGGTCGAGGCCACCAGCGGAAACACCGGCATTGCCCTGGCCAGCTTGGGCGCGGTAATGGGTTTCAAGGTGCGGCTTTTCATGAGCGAGCTTTGCAGCCTGGAGCGGCAAAAAATCATCTGCGCCTATGGGGCCAAGGTGGTTATCACCCCTGCGGCGGAGCATACCAAGGGCGCCCGCAAAAGGGCCCTGGCTTATTGTGAAAACCACCCTGATTCCACCTTTTTCCTGAGCCAGCACACCAACCGGAACAACGGCCTTGCCCACCACGGGACAACCGGCCCGGAGATATGGCAGCAGACCAAAGGCCAGATTGGTGCCGTAATCATAGGCCTTGGCACCTGCGGCACCTTGGAGGGGCTCTCCACTTTTTTCAAGGCCATGAATCCGGAAATAAAAATTGTGGGTTTTGAACCGGCAAAAAGCCCGGTCTATTCAGGCGGGAAACAGGGCGAACACCATATAACCGGTATTGGCCCCGGCTTTCAAACCGAAAACTTCAAGCGCTCCCGCCATCTGCTGGACCGAATCGTAACAGTGGATGACGAAGAGGCCTATGAATGGACCAGGCTCATAGCCAAAACGGAAGGTCTTTTGGTCGGCCCCACCTCGGGTTGCGCGGCAGCAGTGGCAAACGGTCTCATCCAAGAGAATCCCCGGGCCACGGGCAAGGTGGTTTGCCTGTTTTATGACACTGGAGAAAGATACTTAAGCACGGAAGGCCTTTTCCTGACCGAAGGAGTTGAAAGGCTGGATTGCTGATAAGACGAAACTGATCAAGGCCGATTCGGTGCCTGCCCCACGCCGGCAAAGTCCTTTTTGGGCTTTGCCGGCATCTTTACAAAAACCCGCGTTCTAATTCCTTTGACAGAGGCTCAACGTCCGGCCAGGGTTCTCAATTCCTGGAATATACCGGGAATCTTATCGCAGGCCCGCTCCCAGGAAGGTGTTTGGGGGACCTCGAACAGCCCGGTTTCGCCCTTGTTGGCAACCTGGTTTATGGCCCGGGCCAGGCCCTGGTCCATGTACTCCCCGAATTCTGGGTGGCTGTTTACGAAAAACAAAAACATCTCGGCCAGACGGGACTGACTGGCCAACTGCTCGCCGGTGGAGACCAAGGCGGGCCTGAATATATGCCGCACCAGCCGTTCCTCTTCATCCCGATCATAATCCAGATTATTGAAAAGGGATTCATGACGGTATTTCTTGATAAGCTGCTCGGCAACTGATTGATAGGTAACCGCCAGATCCCG</t>
  </si>
  <si>
    <t>MSSLGIDIGSSSVKLCLLDETGKLVKSIYQPHKGRAWPTFKDCLQELLPLLDPEETVFGAVTGSGAALLKRAGDLPTINNVESLVEGALYLDQEVGSIIEIGGQSAKFITDFSSADQSRIKISINSSCSAGTGSFLEEQLSRLELELDDYATHALKAKSIPRIAGRCSVFAKTDITHHQQQGVSVEDILMGLAHAVVKNFRGAVMKKLPRKKPILFAGGVAQNQAIVAALLEILRLQEDELLISPHSHYLGALGAASLAGRQETPLDIDDLLQSLDQVKDLALLSEKAENLTCLASFGKVENKNRHRVYEPSGGEGFGKVFLGIDVGSTSTNLVLTDSEDRVLSYKYLRTLGRPASQVAKGLKELEKEHGADIEIAGVGVTGSGRYMIAEMVGADVIKDEITAQAKAAMTIDPEIDTIFEIGGQDSKFISLTDEVVTDFQMNKVCAAGTGSFIEEQAKKFNIPVEDLGEIALFSNNPTNLGERCTVFMETNIAAHLAQGAKLEDISAGLCYSIVKNYLNRVVGNKKIGRKISFQGGVAYNQGVVNAFKSLTGKEIFIPRFFSVTGAMGAAILAREAMGQAKSKFKGFRAERTNTAADQNQDRDSKAKQLDRFNERVNDLIFQGYDGTTDKTKKTVGIPRALFTFGMYPMFSTFFKELGFNVIMSEASNEKTIALSQEYSLDETCYPVKLINGHVAELVNKKVDYIFFPDLYTVEHPGSHTRQDFGCAYMQLAFKLVNQAMELDKHGIELLSPTFAFNLGPQFMMQSLGKLGEKLGKTQQETQKALQAGMQAFHAFENRMQEQGKKALAKVGPEEKAFVLISKVYGVADPVLNMGIPGKLMEMGYKVLNFFDLPETDIASGHPNMYWPFGQHILESARLVAEHPNLYPIFLTHHCCGPDAVFIHYFREIMQGKPYLNIEVDEHSSDVGVITRVEAFVSSLEKIKPVPAAEIGTYVEQAVCPQANLKSKLSELEGEPTLFLPYLPPYSQIFAALFEQNNIKAQVLDPTSQNAIEAGRKHTMTSEYFSFAALLGDVLLQAGKNGDAPQKPAFLIPQCEGAEADGQYSRLVRTMLNEQGKSHLDILSPYMEDALFLPESQVNQIILGLIAGDLINLAPTEKQNRLAEFTFSEINKGTFGPESLLKLASDIRLILNELPGHKTILALGDPALLFNDRLNDFRLLEILRSGQRLIKCPMSEYMWFFWQDFCDQNSSKVTDVYRQNLENLKRSMQLVAQELGEFSPFSGELEELRKAADQTVGYYAGINGRYRHAKHRHCPKGVQGVICLASTYENTNIALGVLERALPGLKPTLELTFDGNQDDNTLAKIESFIHYL</t>
  </si>
  <si>
    <t>1881061.SAMN05428979.SAMN05428979_0370</t>
  </si>
  <si>
    <t>Ankyrin repeat</t>
  </si>
  <si>
    <t>GCF_900105595.1</t>
  </si>
  <si>
    <t>Stappia sp. ES.058 chromosome I.</t>
  </si>
  <si>
    <t>GATCGGCGGAGAAGGGCGCGGCGCGTTGGTGATCAGCACGACCTTGCCGCCGGTCTCCGCCCGATAGCGCTGCAGCGCCTCGCAGGCCTTTGGAAACGCGGAAACGCCATTGTGCAGCACGCCCCACACATCGCAAAGCACGGCCTTGTATCCGGGTGCCAGGGCCGAGAGGCCTGGAACGAGAAGCGGATTGTGTGTGGACATGGCTCTCTCTTGGCTGCGGCGGGATCTTGCCGGGAGGGAAGTCTGATACTGTTGCAGGCGGAGAATCGCCCAACGACATGATGATCATGTGGCGGCGCGGGCGGACCATAGACGATCCGCCCCCGCGAAGGAAAGCGGTGCAGCCCGTGAAGGCCCGCACATGAGCTACGCGACGGCTCGCACAGGCGAGGAAAACCGGCAGGGAGCTGCAATGACGATCCGGCAGTTGAGCGACCATGCGATCAACCAGATCGCCGCCGGCGAGGTGATCGAGCGTCCCGCCAGTGTGGTCAAGGAACTGGTGGAAAACGCCATCGATGCCGGCGCGCGCCGGATTTCCGTGGCGACGGCCGCCGGCGGCAAGACGCTGATTCGGGTCGATGACGACGGATCCGGCATGCGCGGCGACGACCTTCCGCTCGCCATCGGCCGGCATTGCACGTCGAAACTCTCCGAGGACGATCTCTTCGATATCCGCTCGCTCGGCTTTCGCGGCGAGGCGCTGCCCTCCATCGGCGCGGTCGGGCGCCTCTCGCTCACCTCGCGCCACGCCGACGATCCGCATGGCTGGACCATTCCCGTTGAAGGTGGCGCGCGCGGGGAGATCCGCCCGGCCAGTCGTCCGTCCGGGACCCAGGTGGAGGTCCGGGACCTCTTTTTCGCAACGCCGGCGCGGCTGAAGTTTCTCAAGTCCGACCGGGCGGAGGCTTCCGCGATCACCGACGTCGTCAAGCGGCTGGCGCTGGCGCATCCGTCCGTGCGCTTCGAGCTGTCGGGCAGCGACCGCCAGACGCTCACCTATGCCTCGGCCACTGGCGAGACCGCGCTGCAGGCGCGCATGGCGCAGGTGATGGGCCAGGAGTTCGTCGACAACGCCTGCGAGATCGACGCGGAGCGCGAGGATGTCCGGCTCTACGGGCTTGCGGGACTTCCGACCTATCACCGCGCCAACACGCTGGCGCAGTTCTTTTTCGTCAACGGCCGGCCTGTGCGCGACAAGCTCTTGATGTCGGCGCTGCGCGGTGCCTATGCCGATGTGCTGGCGCGCGACCGCCATCCGGTGGTGGCGCTCTTCATCGAGGTCGACCCGCGACTGGTCGACGTCAACGTGCATCCGGCCAAGGCGGACGTGCGCTTTCGCGACGCCCAACTCGTGCGCGGGCTGGTGGTCGGCGCGCTGAAACAGGCCTTCGCGGCGGCGGGACACATGGCGTCCTCGCACAATGCCACGGCGGCGCTCGCCGCCTTTTCCGGCGGGGCGGGCGGTGGTGTGTCGGGGGCAGGCGGTGCCGCGGCGCGCGACTGGCGTGCGATGCCCGACAGACGGGGAACGACGGACTGGCGCACCTCCGCCTACCGCCCGCTGCAAGCGGACGCCGGCTTCGACGCGCCCGATCAGGCGGGCTTCGCGGCGGTCAGCCAGCCCTCTGCGGATGCGCGCGCGCATGAGGATGCGGCGCCGGAGGATCGCATGGCGCGTCCGCTCGGGGCCGCGCGTGCGCAGATCCACGAGACCTATGTGATCGCGCAGACCGAAACCGGGCTTGTCATCGTCGACCAGCATGCCGCGCACGAGCGTCTCGTCTACGAACGGCTGAAGAGCGCGCTGGCGGAACGCGGTGTTGCGCGGCAGGGGCTGCTGATTCCGGAAATCGTCGAACTGCCGGAGGAAGACGTCGCGCGCCTTGCGGAGCGGGCCGGGGAACTGGAGGCGGTCGGTCTGGTGCTGGAGGCCTTCGGTCCCGGCGCCATTGCCGTGCGGGAAACGCCGGCAATGCTTGGCCAGATCGACATTCGCGGCCTCGTTCGCGATCTTGCAGACGATCTTGCGGAATGGGACAAGGCGACGCGTGTGCGCGAGCGGCTCGATCATGTCGCCGCCACCATGGCCTGTCACGGCTCGGTGCGCGCGGGACGCCGGATGCGGCCGCAGGAAATGGACGCACTGCTGCGCGACATGGAGGCGACGCCGAACTCCGGCCAGTGCAACCATGGCCGCCCGACCTGGATCGAACTGAAGCTCGCCGATATCGAACGCCTGTTCGGGCGCAAATAGCGCAAGCGTGCAGGCTTTCGTCACGAAACGGTCGCTGTCCGCGTGGCAGGAAGCGCAGGGCGCCGGCTGACCGGCGCATCGCGGATCGGGATCCACACATGAGCCGGAGACTTGCCCCGATATTCGCTTGGAGCGCTGCGGTCGTCCTGATCGTGCTCGGCCTCCTCACGATCTGGCTGCCGATCCCGACCGGCGTGCCGCTGCTGGTGGGCGGCCTTGTCCTGATCCTTTCGACAAGCCGGCAGGCGATCCGCTGGCTGAGGGCGCGCCGGCGTCGCAATCTCGATTTCAACCGGCTGATGAGCGGGCTGGAAGACCGGGCCCCCGCGCCGATGGCCCAGGTGCTCAGGCGCAGCCGTCCGTCCGCCCGCCCTTCGGCCCATGTCTGAGCACTGCGCGGGGCGTCAGATGGTTTTCAGAAAAACAATCTGGCTGTCGCCGACGGTGCGGCGGTCGAGAACCTCGAACCCGTCCGGAATGGCGATCTCGGTGCGGGCGTCTTCTTCCAGGATGGCCAGCGCGCCGGGCGCAAGCCAGCCACCGGCCCGGGCCGAGGCAAGTGCTGCCTCGCCGAGCTCCTTGCGATAGGGCGGGTCGGCGAAAACCAGATCGAAGGGCGGGATGGTTCCGGCCGCACCGAGACGGGTGGCGTCGCGGCGAAAGATCTTGGTGGCGCCCGTCAGCCCGAGCGCTTCCACATTGGTGCGGATCGCGCCGCGCGCTGCCGTCGCCTCCTCGATGAAGGTGCAATGGCGCGCGCCCCGGCTCAGCGCTTCCAGCCCAAGCGCGCCGGACCCTGCAAACAGGTCGAGAACGCGCGTCTCGTCGAGCGCCTCGGGATGAGAATGCGCGAGCACGTTGAACATTGTCTCGCGCAGACGGTCGCTCGTCGGCCGCGTTTCGGACCCGCGCGGTGCCTCAAGGGGTTTGCCCCTGAAGCGCCCGGCAACGATCCTCACCGCCCGCCTCCGCCGCGCGGACCCTTGCCCCCGTCGCCGCGCGGACCCTTCGGGCCTGCGCCTTTCGGACCGGACCCGCGCGGACCTGCGCTACGGGGACCGCCTGCGCCCGGACCCGAACCACGCGAGCCGCCGGCGGGGCCTGAATGTCGCGGTCCCGAGGATCTTGGTCCTGAATTTCCGCGCCCGCCGCGTTCGCCGGCGTTCCGTCCGACTGTGTCACGTCCGCCCGCATCGCGTTCCCGCTTGCCGGGGCGCGGGGCGCTGTCGCGATCCGCGCCACTGCGCGGCGGTCTGTCGCGTGCCGGCCCGCCTCTCGACGGCCTGTCGCCATCGCGTTGCGGGCGATCCCGCTCGCCACGCGGGGCTGCGTCCCGTTCCCGACCGCCTGCACCACCGCGCGGCGCACCGCCACGCGAGGGGGCTCCGCGTGCCGGGGCGCCACGACCCGGACCACCACGCCCCGGCCCGCCACGACCCTGGCCGCCGTCCTCGGGCGGCGGCGCGCGGTCTTCCACCAGCGAGCCGTCCTCCTCCCAGATGCGGCGCTTGCGACCGAGCTTCGTTTCCTCCACCGGTCGCGGCTTCATGTCGGATGTGAAGCGGAAGCGCGAGCGCGGCGAGACATAGGCCGGTTTGTCTGCCTGTGCCTTGTCGGGCCGCTCGCCACGGCGGGCATCGCCACCGGCGGGTTTTCCGCGTGCCGGCTTGCCCTTGGTCGCCCGGGCCGTCGTCTCCGCCTTTCCCTCGCGGGCACTGAGGTAGCGACCTTCGCTTTGCCGGGGCGCGGGGCCGCGCGGCGCACGGGCCGGCTTGGCGGTCTCCTCGCCATCGGATGCGGTGAGGATCGGTGCCTCGAAATCGACACCGGCTTCGTCGGCCAGCCGGTCGCCCAACTGGTCGCGCAGCACCCGGCCGCGGATCTCGCGCACGTCGCCCTCGTCGAGATCGGCCAGCTGGAAGGGTCCGAAGGACACGCGGATCAACCGGTTCACGACCATACCAAGATGCTCGAGCACCTTCTTGATTTCGCGGTTCTTGCCTTCCCGGAGCGCGATTGTGAGCCAGACGTTGTCGCCCTGCGCCTTGTCGATCGTGGCCTCGATGGCACCGTAGAAGACGCCGTCGATGGCGATGCCGTCGGCCAGCGCGTCGAGCTTGTCCTGGGTGATGCGGCCATAGGCGCGCACCCGGTAACGGCGCAGCCAGCCGGTAGCGGGCAGCTCCAGCACCCGGCCAAGGCCGCCGTCGTTGGTCAGCAGCAGCAGGCCTTCGGTGTTGATGTCGAGCCGTCCGATGGTCAAAACGCGCGGCAGCGTCTTCGGCAGGCGGTCGAACACGGTCGGCCGGCCTTCCGGGTCGTGGTTCGTCGTCACCAGCCCGCGCGGCTTGTGATAGAGCCACAGCCGGGTGCGCTCGCGCTCCGGCATCGGCTCGCCATCGATCGTGATCTTGTCGCTGGCGGTGACGGTGACGGCGGGTGTCGTCAAGAGCTTGCCGTTGACCGCGACCCGGCCGTCCACGATCCAGCTTTCCGCCGTTCGGCGCGAGCACAGCCCGGCGCGCGCCATGACCTTGGCCACGCGCTCGCCCGCGTTGCTCTTCGCGCTCTCGGTTGCCGGCGGCTGGCTCTTGTCGCGCTTGGGCGACGGCTTTCCCGCCCCTGCCTTCTGGAACGGGCGTTTCGGGCCGCGGCCCTCCGGGCGGGACGGACGTGGGGCGCCGTCGGGCGCGCGTGTCGGTCTGGACGTGCGGTCGGTTCCGCGCGGGGGGCGTTTGTCTTTGGTCATGGCGCGCGTCATACCAGAGCCGCCGATCCCGGGGAAGCGGGCTTTTCGCGCGGGCGTCATGCATTTCCGGCAAGGGTTGCGACTTGCGCGCGGTCTTGTCCGTTTCCTTTTTCGCGGACCGGCGATAGGCTCCGCCGCGATGAGCGTAGATCGAGCTTCCCCCTGCCCGGCCGATACCGGCTTCATGGACCTTGCGCTTGCCCAGGCGCGGCTTGCGGCGGCGCGCGGTGAAGTGCCTGTCGGCGCGGTTCTGGTGCGCGATGGCGAGGTGTTGGCCGCCGACGGCAACCGCACCCTCGAACTCCGCGATCCGACCGCCCATGCCGAGGTTCTGGTGCTGCGCGCGGCCTGCGCGAAAGCCAACAGCCAGCGGCTCCCGGGCTGCGATCTTTACGTTACGCTCGAACCCTGCCCGATGTGCGCGGCGGCGATTTCCTTTGCGCGCCTGCGCCGCGTCTATTTCGGCGCCGGCGATCCCAAGGGCGGCGCGGTGGAACACGGCGTGCGCCTTTATGCGCAGCCGACCTGCCATCATGCGCCGGAGGTCTATTCAGGACTGGCAGAGCGCGATGCCGCAACGCTCCTGCGCGACTTTTTTCGCACCCGCCGCGACGGCGGCATCTAGGGTCAGGACCTGTTGCCATGACTGAAATGGCGTTCGAGATGACGAGAGATGCAAGGAAAAGCTCGAAGAGCGGGGCCGTTCCCCCGGTCGAGGGCTTTGACGCCACAGGTCGACGTCAGCCCGAGCGTCCTTCGGATCGGGCGGATCCGCACGGGATACCATGTCGCAATCCCTTGAAAGGCTCCAGCCTTCCGGCGGGCTTGCTCCTCGTATCCGCACACATCCGCTCCGACCATCGCAGTCATATCAACAGGTCCTGACCCTAGTCCCGCATTTTGCCTCCTGTCGTGTTTGCCTGCGGCCTGTTCCCTCCGGGACTGAGGTCGGCGCCCGGGCGTGGCAGGCTTTTCCTGCGAACGGGAGCTTTCCCGTGTACGGGACCCGGCGCGACCGGCCCGTCTGGTTTCAAGGCAAGGCAAATTGGAGGACGCGATGTCGATCGAACGAGCGATTGTGATGCTGTGCGGCGTGGCTGCGGCGGCTGTTGCGGCGGGATCGCCCGCATCCGCGGCGGATGACCGCTTCGTGTGCTGGGACCCGAGCCCGGCGCAGCTTGCGGCGGATGTCGAATACTGGACTCCGGATCGCCGCGCAGCCGCCGTGCCGGAGACCTTCGGCCTGACCACACCGCCGGGTGCGGACGCGCTCGCGGCACCGATGGTGGCCTCGAGCAAGGCGGATGTTGCGGTTGCGCCCTATTCCTACGGTGGCAAGCTCTTCTATTCGCGCGGTGGCAACGACTATTCGGCGAGTGCACAGTTTCTGTCCAAGGACAATACCGTGCTCGCGGCCGCTCACAGCATGTACAAGGGCGGCAATCAGGCGACCAACATCACCTTCTACCGGGCGTATGACGGCGGCGGCGGCACGAAGTTCGACATCGAGAATGCCGCGGTGCTCGCCGGCTGGCCAGGCATTGCCGACGATGCGCCTTCTCCGCAGAAAAGCGCGCTGGATTATGCGATCCTCAAGACGTCCGCGAATTCCGATGCTGGCAAGTTCGCGCTCGGCAAGGACGCCGATTTCGTCGATGTGACGCTGATCGGCTATCCGGTCGCGAAGGAGGACGGAGCGCATATGTACAAGCAGCCCTCCCAGCGTATTGCAACGATCGGAGACGCCTTTCAGGCCGAACCCAACGACCTCACCCAGGGCGCAAGCGGCGGGGCGTGGTTCATCGGCGCCGCGGCGCCCTACACGGCGGTGAGTTCGATTTCCTCCGGCAGTGGCGGGAAGGTCTACGGACCGGTGTTCAAGGATCTCACTCAGGACCTCGTCGACTATGTCGCGGCCGGCTGCCAGTAGGCGGCGCGACAGGCACAAACACGACCTGTCGCGGTCCACGCCCTAGCGCATCGGCCGCGACAGCGCACTCAGGGCGTCGGGATCGAGAATGGTGATGCGGCTTCCCTGCACGCGGATGAATTCCGCGACATGCCAGCGCCGCATCTGGAGATTGATCTTCGGGCGGCTGGCATTGATCATCTGCCCGATCACGCTTTGGGAGATCGGCCGGTCGATCAGGATGCCGCCGTCGACATTGCGCCCGTCCTGGTCGCCGAGTTTGATCAAAAGCCGGGCCAGCCGGGTCTCGAGCGTGTAGAGCGACGTGGTTTCGGTGAAATCGAGGATCTCTCGCACCTGGCTGCAGACCCGCAACAGCAGCTTGCGGGTGAAGGTCGCGTCCTCCAGCAGCCGTTCGAACACGCTGTGGGTGATGCGCAACACCCGTGTCCGGGTCTGGGCGCACGCCTCGCACTGAGTGGTGCCCCCCGTGATCAATTCGATTTCGCCGAAAATGTCGCCGCAGGTCAACTCGCGGATGATGACCTCCTTGCCCTCCTCGGACGCAAGCGAGAGCGCGATTGACCCCGATATCACGATCACCGCGGTGTCGAGGTGCTCTCCCTGCGGAAAGACGGTCTGGCCGGCTGTATAGGTGGTCTCGCGCAAGGGCGCGGTCTCGCGGTTCAGCAGCGTCTCGTCGAAGTGCTCGAAGAGGAACAGGGACCTGAGAAACGCCAATCGTTCGGCTTGGGTCTGGTTCTGCAACATGAGCCCCCGCGTAGACTTCCCAAAATGCAACCTCAGTTAGATCTAATTGACGATTCAATTTTTAATTGTATCCCGGGGAACAGGTGATCTTTCGCTTGCGACATACGATGAAAGCTGCCTGGCGCTGACGCGGTCACGCAGGTGCAGCGGGCGGCCCCGGCGTTCCGGTCGAAGCAGGACGGGCCGACCCGATCATTGGTCGAAACCGAATTGGAGAGAGCGAATGACATTTCGAATGGGAGCCCGCCCGGCCAAGGAAGATCTCGAAGCCGCACAGGCCTACAGCCTGACCGTTCTCAACGAGAACAGCCAGTTGCAGCAGTTTGCGATGTTCCAGACCATTCCCAACATCGTCGGTCCGTCCAGCGACCCGTTGTCGCTTGCCTGGATGCTGGGAACGGCCGCCCCCGGCAGTCCGAGCAATCCGAGCCAGTCGTCCTTCAGCTGGCAGATCGATTATTCGGCCAACACCGGCTACGTGCAGGACATCGGCACAACGACCGATCCGCGCCGCTTCACGACGGCAAGCAACATCGGTGTCGCCATCGACAGCGACAACATGCTCGACGTCACCTATCTCGGGACTTTCCCGAACGGCGCGCCGGCGTTTCCCAGCAATCCGTCTTCCGGCACCACCGGCGAGATCCAGGTTCAGGCCGACGGCAAGATCCCCACCCACGCCGAGACACAGTCTCAAAACATGACGATCAACGTCGGCATCGGCATGAACAACAAGCCGACCGTGGTGGTCGAGCTTCTGCCGAACCTTTTGTACCAGTTCACGCCGAAGCCGACCTACTACATCATCTCCGGTTCCTTCGTCGAAGGGCAGGTGATCGACACGGCCATTTCGTCTGCAGCCTACAAGGTCGTCTTCGACGGCGTGACGACGAAGACCCTCAAGTTCACCGCGAACAACCAGTTCGAGCCGGCGTAGCCGCCGCGACACACGGATCGCAGACCTCCCGGGCGAGTGTTCGCCCGGGAGGTCTGGTCGTGCTGCGCGGCGCGGATCCGGTGGAGACGGGACAGGGAGTGCGATCCAAATGCCGTTCAAACGCGGTCGGTTGCCCGAAGCCGAAGAAGCGAGGCTGCCCTTCAATGTGGAGGTGCTGAACGAAAGCGCCGCCGACCAGACCTTTGTGATGCTGGCCGATCCGGGAACCGCCACCGTCGCGCCAAACGCTCCCGCACCCTTGCCGCTTGCCTGGCTCGTCGGGGTCATTCCGGGCAAGGTCGACGGCATCGTGTCCGCCGGTTACTTCTTCTGGTCGCAGGATTTCGCCTATGCGCTCGGCGAGATCACGTCGAAGGGCGCCGGCACCTTCATGGAAACGCTCGCGGCACCGATGGCCGTCGGCGGCAACAACACGGTTGAGACCGGCTTCACCGGATCGGCCGGGCAGGGCGCGCCGAAACTGATTTCGGTTGGCGCCAGCAGCAATCCGGATTTGACCATGTCGAGCAATGGCGATGTTCCCAACGCCACCCTGCAGGCCGCCGCCCTTGTCTACTACGCCGGCTCCTGGGCCATCGGCGAGGCGGACACGGCGGGCCGCTATGCGGCAACCCGGGCCATTCAGTACCTGCCCAATCTCACCGAAACGCTGGTGCCCGCCGCCAGCTACGCCATTCTTGCCGCGTCGTCCCGGACAACTCCGGGCGATGTCCTGTCGGCGACGGTCGTGTCGAAGGCCTATGCCATCGACTTCGCCGGCGCGCCGATCGTGCGGCTCACCTACACCGCCAGCAACACCTTTCAGCCGAGCTGACCCTGCGGCTTCGGCCTCGACCCGGTGTCCTTTCTTGCGATATATGCGCAAGCTGCGGCTTGGCGCCGCCGCCACGCGTGAAAGGAGATCCGATCATGATCGCCGTGATTTTCGAAGTCTGGCCGAAGGACGGTCACACGGGGGCGTATCTGGACATCGCCGCCGAGCTCAAGCCGTTGCTCGCCGACGTCGACGGGTTCATATCCGTTGAGCGCTTCGAAAGCCTGACGGAGCCCGGCAAGCTTTTGTCCGTCTCCTTCTGGCGCGACGAGGACGCGCTCTCCGCCTGGCGCCACCAGGCCGAACACCGCATCGCGCAAGGCAAGGGCCGGCACACACATTTCGCCAACTATCGCCTCAGGGTCGCAAGCGTTTCGCGCGACTACGGCATGAACGAACGCGACGAGGCCCCGGCCGACAGCGTCGCGCTGCACGGCTGAGCGCTCACCACCGGCGGCGGAACGGCCCGTCGAAGCCATGGGCGTAGACCGGCAGGTCCCCGGCCAGCGGTTCGTCGTCGGTCATGTCGATCATGCCATCATGCGGGTGGTGTTGCGCCGGCCTCCAGAAGCAGCGCGACGCAATCTTCGTGGTCCCGATGCAACGCCAGGACGAGGGGAGAAATGCCGTCGGTTGGATGAGTGGCGTTCGGATCGGCGTTGGCCTCGAGCAGAAGCGTGACGCAGTCGGCGTGGCCGTTCAGCGCGGCCAAGTGGAGCGGGAAGGTGCCGGTGTTCGGGTCTGTGGCGTTCGGATCGGCGTTGGCCTCGAGCAGACGCCTGACGCAGTCTGTGTGGCCGTTCAGCGCGGTCATGAGGAGCGGGAAGGTGCCGTTCTGCTGATTGACGTTGTTCGGATCGGCTTTGGCCTCGAGCAGATGCGCGACGCAGTCCGCGTGGCCGTTCTGTGCGGCCATGAGGAGCGGGAAGGTGCCGGTGTTCGGGTCTGTGGCGTTCGGATCGGCTTTGGCCTCGAGCAGATGCGCGACGCAGTCCGCGTGGCCCTCCTGCGCGGCCATGAGGAGCGGGAAGGTGCCGTCGACCGGATCGATGGCGTTCGGATCGGCACTGGCCTCGAGCAGACGCCTGACGCAATCTGCGTGGCCGTTCTGCGCGGCGAAGCCGAGCGGGAAGGTGCCGGTGTTCGGGTCTGTGGCGTTCGGATCGGCTTTGGCCTCGAGCAGATGCGCGACGCAGTCGGCGTGGCCCTCCTGCGCGGCCATGAGGAGCGGGAAGTTGCCGGTGTTCGGGTTTCTGGCGTTCGGATCGGCCTTGGCCTCGAGCAGCAGCGCGACGCAGTCTGCGTGGCCCTCCTGCGCGGCCATGAGGAGCGGGAAGGTGCCGTCGACCGGATCGATGGCGTTCGGATCGGCGTTGGCCTCGAGCAGAAGCGTGACGCAGTCTGCGTGGCCGTTCTGCGCGGCCATGAGGAGCGGGAAGGTGCCGGTGTTCTGGTTTCTGGCGTTCGGATCGGCGTTGGCCCCAAGCAGATGCGCGACGCAGTCTGCGTGGCCATTTTTTGCGGCCATGAGGAGCGGGTAGGTGCCGGTGTTCGGGTCTGTGGCGTTCGGATCGGCGTTGGCCTCGAGCAGCAGCCTGACGCAGTCCGCGTGGCCGTTCTGCGCGGCGAAGCCGAGCGGGAAGGTGCCGTCGACCGGATCGATGGCGTTCGGATCGGCACTGGCCTCGAGCAGACGCCTGACGCAATCTGCGTGGCCGTTCTGCGCGGCTTGGAGGAGCGGGAAGGTGCCGTCGGTTGGATGAGTGGCGTTCGGATCGGCTTTGGCCTCGAGCAGACGCCTGACGCAGTCTGCGTGGCCCTCCTGCGCGGCCATGAGGAGCGGGAAGTTGCCGGTGTTCGGGTTTGTGGCGTTCGGGTTTGTGGCGTTCGGATCGGCCTTGGCCTCGAGCAGACGCCTGACGCAGTCTGTGTGGCCGTTCTGTGCGGCCATGAGGAGCGGGAAGGTGCCGGTGTTCGGGTTTCTGGCGTTCGGATCGGCCTTGGCCTCGAGCAGCAGCCTGACGCAGTCTGCGTGGCCCTCCTGCGCGGCGAAGCCGAGCGGGAAGGTCCCGTTGGTTGGATGAGTGGCGTTCGGATCGGCCTTGGCCTCGAGCAGCAGCCTGACGCAGTCTGCGTGGCCCTCCTGCGCGGCCATGAGGAGCGGGAAGGTGCCGTCGGTTGGATGAGTGGCGTTCGGATCGGCCTTGGCCTCGAGCAGCAGCGCGACGCAGTCCGCGTGGCCCTCCTGCGCGGCGAAAAGGAGCGGGAAGGCGCCGTTGCTATCGTTGCGATTGACGTCCGCGCCGCCCGCAAGCGCTGCGGCAAGCAGGCCGTCCAGTCCGTAATAGGCGGCGAGGTTCGTATCGAACCCGCTGTAATCGGCATCCGGGAAACGCACTGCCGCGAGCGCCTGTGTCACCGGGTTGGTTGAAAAGTCGTCCCTGAGACGGATCAGGAAAGCGGTCAGCATGTCGGGGTCGAGGGTCGCCGCATGGCGGATGAGCGTCTCGACGCGCGCCAGCGCATCGGCGCGTTTGTCGGGTTTCGACACATCCCGCAGACACCAGAGCACCATATATTCGCCGAGAAGGTCCGGCTCGCGCGCCGGGAAGGTGGCGTCGCCGTCCGGATCGAGCGCGGCCGGCGGGAAGCCGAGCAGGCAAAAGGCATCGTGTCCCGCCGCGCCCCGCAGGTCGCCATAGGTCGCCGCAAGCTCCCTGGTTGCGGCGTCGCTTTGTCCCGGACCTTCGAACAGTCTCTGCGCGTCGATGCCGCCGATCATGGTGGCGAGACAGGCGAGGTTACCGGCCCGCGCCGACATCTCCTTCGGCCGGTCGGGGGCATCGGGGTGGCGCGGCCAGTTCTTCGCCCGTTCGTTGTCGAAGGTTTTTCCAAGAAGCGTTGCGATATCCGTTTCAAGCGCAAGGGGCGCGCCATCGACAGGCTCTTCGCCGATCAGGCTCGCGAACATTATCGCAAACAAAGGCCGCCAGGCCTTGGAGCTTTTGGCCGGATCGGAGTGGCGACCCCGCAGGGTGTCGAGCAGCCGCGTTTCCAGGGACCGATCGAGCGGCGGCTTTCCGGCGAATGCGCGCCAGGAATTGGCGACCGCGATCATTTCGTCCTCGGCGAGGGCGTCGACGACCAGCGGACCGGCGGGAGCGGTGCACGTTTCCTTGCGATGAACGCTCGCTTGCAAGCGGATGGATTGATCCGCATCGGCGTTCGCCGACCGCAGCCAGTTGAAGCCGCCTTTCGCGCGCTCATCGAAGGCATAGCCGACGCGCTCCAGCACGAGGAGCCGCACCGGGGCGTCGAGCTGCGGATTGGCGGACCCATCTGCCCGCCCGGCGAGCGCCGTGATCGCCTTGACCACGTTTGCCGCCTTCTGCGGCGCGGCGGCATAATCCACGATGCAAAGCGTCGGCACCTCAAAGGGTTCCCTTTTCCAGTCGAAGTTTTCAAGCTCCTCTGCATCGATGAAGCCTGCGTCCCAGGCGGCGTCCAGTTCGTCGACGAGGTGCAGCGCGAGCCGGCTCTTGCCCTGACCGCCCTCTCCGGCGATCTGCCACCAGGCGAAATCCGCGTCGCTTTCCAGAAAATCCCGGAGCTGCGCCAGCTCCCGCTCACGGCCCACGACCCGCGTGCTCCTTTGGCGAAACGTCAGTTGCACGAAGGACGATTTGTCGGTCTCGATCGCGCGCTTGCGGTCGAGCGCCAGCCGGCCGCGCGCGGCAAGGCGTTGATCGGTGCGTTGCAAGAGATCCCGTATGAAAGCGGTATCTTGCTCCACCCGTGCCACGGAGAGCGCAATGCCGTCGATATCGTTGGCGCGCTTGTCCAGTTCGGCAAGCGACGCCTGCACGTTGTCGTCGCTCTTCGCCAGCATCTCGCGGACCTCCTGCAGGCCGCTTCTGATCTCGCCGCCGACACGGTGGTCGAAGGCGCGCGCCGCCTCCCTGTGGTCGCGGCTTTTCAGCCGTTCGATGAAGCTGTCGAGCACGCGCTTGCCGAAGCGGTTGAGACCGTCCGCATCGCTGCGGTCCAGTTGCGTGCGGGCCGCTTCGGGAAGCCCTTCGCCGTCGCGCGCCTCCAGCGTTTCGCGGAAGGCGGTTGCGAGCGTGGCGCAGGTGGTCTTCAACTCCGCCGTGGCGACGGTCGCCTCCGGGACCGCCGCGACGACGCGGGTCATGATCTCTTCGCCGACGACGGTCTCGAACGGCGTCGTCCTGTCCTCCGCGTCCCGCCCGCGCGCCTCGATGAAGAGACGGACGCGCGCGTCGAACGCCGCCAGATCGGACGGGTCGGCCTGCGACAGCTCGTGCTCGGGAACGGCGTTCAGCCGGGCGAGCCAGTCGAGCCCGGCATCGCGAAGCGACAGCGTCAGCAGCCGTTGCAGATCGTGGTTGGTGCCTGGTTCAAGCGGCGCCTGACGGAGGGATTCCGACAGGCGTCCGGCGATCCTTTGCCGAACCTGCGTTGCGCGGGTGACAAGGGCCGCTCCGGACCGGGTCTTCGCGCAGACCGACACGACCTGTCCTGTCGCCCAACTCGTTGCAACCCCCAATGCCCAGGTCCCGACACCCAGGGTCACCGGATCCGCCATGCCCACCCCTTTTCCGCAATGCCCGAAGGCAGTCTGGAGAAGGCGGATCGGAAGTTCAATCCCTGAATGTCGCTGGCAATCGGTGCAACTTTTTCCCCGTTCAGCGCTCGGGAAGCACCAGCACCGTCGTTTCGGCTGGAAGCGACGCGCGGCTTGCGATCAGCAGCGGCGTGTCGCTCAAGGTCAGCGCATAGCCTTCGCCCACCATGCGGGCGGTGAAGCTCTCCAGCGAGCCGTAGGTGTAGGCATGCATCGGGATGATGAGGCGCGGCGACACGGCCTCGAGCACCTCGACCATGCTGTCGAGGCGCAGCGTCGAGGCATTGTCGACGGGGGCGAAGACGATGTCGATGGTGCCGAGCCGGGCGAGGTCGTTTTGCGTGAGGCGATGGTGCAGATGGCCCAGATGGGCAATGCACAGGTCGGCGACCTCGAAGACGAAGATCGAGTTGCCGAGCCGTCGGGTCTCGCCGTTCCAGCCGCGGATGTTGGTCTGGATGTTGCGGATGCGCACGTCGTCGACCAGCAGATCGTGGTCCATCGGCCCGCCGTCCGGGTTCCAGCCGAGCAGGACGTGTTCGATCCCCGGATCCGGGTTCATGGTGAAATGCGTGCCATGCGCGCCGTTCATCGTCACGATGCGCGGCAGGCGCTCCGGCTTGTGGATGGCGTTGTAGTCGGTGGCGATGCGCACGCCCATCGGCGTCTCGATCTCGAAGGTGGCATGTCCGATGTAGCGGATCGCGACCTGATCGCGGGCAAGGGCTGTCGGCTGGACCAGCGCGGCGCGCTGCACGAGGGGCGGCGGCGCGCGCCAGGCATCGGCGAGGATCTGGCAGGAGGCCTGTGCCGCGCCGGTCAGGCCCGCCAGCGCGAGGGCGCTCGCGCCGAGCCGGGTCAACATGTGCCGGAACCCGTGTCGTCCGGTATCGCGTCGTGATGAAACCGCCATGCGCACCTCCCTGTCCTTGCGTAAGGATAGGCTCGCGCGCAAGAGCTTCAAGACCGGCCGGTGCCGTTTGCCTCGAATGTCTCGATCGCGACGGAAATGCGCCGCTTGACCATGTCGCGCATCGGTTCGGCGGCAGCGAGGATCTTTTCGGTCTTCATGAAATCGAGCACGCGGAAGGCGGCGATGTCCGGCTTGACCAGAATGTCCGGCTGTCGGGTCTTCAGTTTCTCCAGCGTGATCGACTGCATCAGGATCTGGGTTGCGCCGAAAACCGCGTCGCCCGCGCCCGGGATCGTCTTTCCCTTGCGCGGCATTGGCGAGCCGACGACGTCGGAGGCGACGACGATGTCGATGTCCTCCGGCAGCGCGTCGAAGGGGAGGGGATTGACCAGACCGCCGTCGACCATGACCCGTTCGCCGACGAGAACGGGTTTGAACAGCGCCGGTATCGCGATCGACGCGGCGACGGCGGAATGCAGGGCACCGGTGTCCATCCGCGATTCCCGGCAGCGGAAGAAGTCGGTTGCGACCAGCGTCAGCGGGATCTTCAACTCCTCGAAGGTTTCGGGAATGTGGGCCCCGACGAAATGATGCACCACCTTGCCTGCATCGAACTGCATGAAGCCGGGCGTGCCGAAAATGTCGCCGAAGCGTCTCGGCCGCAGCTTCCACAGCCGCGAGAACACCGCATTGCGGTCGCGGAAGGTCGCTGTGGAAATCTCGCGCAGCTCCTCGCCGCTCAGGCCGCTGGCGTAGGCTGCGCCGAAGATCGCGCCGATCGAGGTCCCGGAAATCGCATGCGGCACGATCCCCAGATCGTCGAAGGCCTCCATGACCGGGACATGCGCCATGCCGCGCGCGCCGCCGCCGCCAAGCGCCAGTCCGATCCGGGGTGTCGTCATTTCGTGTCTCCGCGCCTGGGCGTTGTCGCCGGGGTCAAGCCGCGTATCAACTCCGCGAATGCGGAATGAATATGATCGCGTGAGGGCCCGTCACGCCCCGGCCGGCTTGCGCACGACGGTCGGGGTCTTGTTGTAGGGGGCCTTTTCAAGCGCAAGCCTGCGGTTGCGCATGAAATCGTCCACCGCCTGCGTGGCGCCGGCGACGGCCGTGTAATCGTCGATGACGATCGCGCCGCCGGCAACCACGCGCTCGTACAGGTGTTCCAGCACGAAAGCAGTCGGTTCCAGAACATCCATGTCGAGATGCAAAAGCGCGATCCGAAGCGCCGGGTGCGCTTCCAGAAAGTCCGGCAGCGTGTCGAACACGTTTCCGGCCACCAGTTCGGTGTTGGAAAAGCCCTTTCCGGCGAGAAGTGCCGCGACCTCGTCGACCGACAGGCCGTCTCCGCCTGCGCGTTCCCAGTTCTCGATGAAGGCGTGGTCGCCGTCGAGCGTGAGCGCGCGGGTGGGAAAGACGCCGAAGGCATCGAAACCGATCAGCGCGCGCGCGTCGTCGTTTTCCAGAACGCGGCGAAACGTGGCGAAGCGGATGAAGGAGGCGGCCTTGAAAACGCCGAACTCCAGCACGTCGCCCGGAAGCCCGACGATGGTTTTGTAGATTTCGTATTGCGCCAGCGCCTTGGCCATGCGGTTCGGCGGCGCGAACCAGTTGTAGCCGTTCTCGTGGTCCCAGACGTCCGCCCGGCTCAGTCCGCGCACCCGTGTCCGGTTCGCCGTGAGGTCATTCTCGCCCGAGCCTGACAATCGTTCGTCTCCTGCATCACGCGTCATCGCGGTGTGTTGCCACTATGGAAGCGGGCGGAATCGCAAGTCAATCAACCGCAGTGCTTGCGGGCATCACGACCTCGCCAACGGCAACCCTTCCGGAACGGACCACGCGGGCATACCATCCGCCATGTCCGCGCATGGCGTTGTAACCGCCAAAGCCGAGCTCTTTTTCCATCCTGCTGCAGGGCGCGCAAGGTCCCGAGATTTCGATCTGCGCCCCCCCGAGCGCGACGGTCCGGTGACGCAGCGCGGCCAGATTGATGCCCGAGACCACGATGTTGCGGCGCAATCGGGCAGGCTCGATGGCAGCGGTCCCGACAAGGCTCGCGATCAGCGGCAGGTGCTCTGCCTGGATCAGCGTCACGGCGCGCTTGCCGCCGCTGGCGTGGTGGTCTCCTTCCAGCCCCGTCTCAAGCAGATGGGCCGCCTCGACAGGCTCGACCGGCGCAAGGCGCGCCGGGCGCAGGCCGATCCAGTCGATCCGCCCGCTGCGGGCATGCCGGGACAGCAAGTCTTTCAAATCCATGGATGCGTCCCCCGCTGCCTGCTTGCGCCATTGCGCTTGTCTTCGGCCACGGAATGCGGCACGACATTGTCAATCTCACACACGGATCCGGAGATTTCCCATGGCATCGCTGACGCCGTTCCATCTTGCCTTCCCGGTTCACGATCTGGAAGCCGCCCGTTCATTCTATAGGGATGTGCTCGGCTGCGGCCAGGGGCGCGAGGCCGACACCTGGATCGATTTCGACATGTTCGGCCACCAGATCGTCGCGCATTTCGACAAGGACGCCGCCGCGCAAGGTCCGCTGGTCAACCCGGTCGACGGCGATTCGGTGCCGGTGCCCCATTTCGGCGTTGTGCTCGCCATGGACGACTGGACCGCTCTCGCGGAGCGTTTGAAAACGCGCGACGACACCCGTTGGGTGATCGAGCCAAAGATCCGTTTCAAGGGCGAACCCGGGGAGCAGGCGACCCTCTTTGTCCTGGATCCGTCCGGGAATGCGCTTGAATTCAAGGCCTTCGCCGACATGGGTCAGCTTTTCGCGAGCTGAAGCCCGCACGGAGCGTCCGCGCGTCATGCCGAGATCGCCGGCGGCGCCCGTGGTGTCGTCGAGGGAATACGGCTAGGATCGCGGGGGAAGGTGGTCGCCTCCCGGCCACCCCGCGACCTTTCATGTTGCGAGCGAACACGAGACCGAATGGCCAGCGAAGCCGCGCCTCCCTTTTTTGTCGAATCGATCCTTTTCCTGTCGGCGACCGTCGTGGCGGTGCCGCTGGCGAAGCGCGTCGGTCTCGGCTCCGTCGTTGGATATCTCGCCGCCGGCATGGCGATCGGACCTTTCGGCCTGGACTTCATCCCGTCGCCGGAGGAAGTCAGGGGCGTCGCGGAACTCGGCGTGGTGCTTCTGCTGTTCGTGATCGGGCTTGAACTGGAGCCGGCCCGCCTGTGGCGGATGAAGGGCGATATCTTCGGCCTCGGCACGTCCCAGGTCCTGGCTTGCGGTGCGGCGCTGGTCGGGCTGTTCCTGCTTGCCGGACAGGCGCCGAATGTCGCGATCATCGCCGGACTCGGGCTGGCGCTGTCCTCCACCGCCTTTGCGCTGCAGATCCTTCAGGAACGCGGACAACTCTCCACCAGCTACGGTCAGCGTGCCTTTGGCATTCTGCTCCTGCAGGACATGGCGATCGTGCCGCTGCTGGCGCTCGTTCCCATTCTCGCGCCGGGCAAGGACGATGTCGGCGGCACCGGCATTCTGATGGAAATCGGTATCACGATCACCGCCGTCGGCGGGGTGATCGTGGCGGGTCGCTATCTGTTGACGCCGTTGTTCACGCTGCTGTCGGCTGTCAGGGCGCGTGAGGTGATGCTCGCCGCGGCCCTTCTGGTTGCGCTGGGAAGCGGCGGGATCATGCATGCGGCCGGCCTGTCGATGGCGCTCGGTGCGTTTCTCGCCGGGGTCCTGCTGGCGGAATCGAGTTTTCGTCACACGCTGGAAGCCGACATCGAGCCCTTCCGGTCGATCCTCATGGGCCTGTTTTTCATTTCCGTCGGCATGTCGCTGGATCTTGGGCTGGTTGTCGAGAACTGGCGCCTGGTGGCGCTGGGCGTCGTCGCCGTGATGGGGGTGAAGGGTATCATCATCTGGGGGTTGTCGCGGGTTTTCGGGTCGACCAACTCCGACGCCTTGAAGATCGCCGTGACGCTGCCCCAGGGGGGCGAGTTCGCCTTCGTGCTCTTCACCGCGGCCGCCGCTGCGGGCGTCCTGCAGAGCGAAATCCTGACGCTCCTTCTCGCCGTCGTCGTGCTTACGATGCTGATGACGCCGATCGGCTGTCTGGCCCACGATCTTCTGGCGAAACGGCTGCAGGAGCGCGGCGTGGAGCCGGCGGCGATCGAGGGGTTCGACGAGACCCGCCCGACCGTTCTGGTGATCGGCTTCGGGCGGTTCGGCATGATGGTCTCGCAGATGCTCACCTCCGAGGAGGTCGAGGTGACCGCGCTCGACAACCGGGCGGATCGGGTCGCCTACGCGCGGAAGCTCGGTTACAAGGTCTTCGTCGGCGACGCGACGCGGGCGGATGTTCTCAAGGCTGCCGGTGCGGAGGAGGCCGTTCTCGTCGCGTTGTGCATCGAGAACGACCAGGTGATGGGCCAGGCGATCGACCTTGTCCGCTCGAATTTTCCGAAAGCCAAGATCTACTGCCGCGCGACCGACCGCGCCCATGCGCTGGATCTCACCCGGCGCGGCGTCGATTTCCAGATCCGCGAGACCTTCGAGTCGAGCGTCACGTTCGGTCGCGCCGCGCTGGGCGCGCTCGGGATCGCAAACGACCGCATCGCCGAGATCGAGACCGATGTGCGCCGCCGCGATCAGGAACGTCTCGACGCGCAGTTGCGTGACGGGTTCATGGCCGGATCCGAGACGTTGCACCGGGTCACGCCGCGCGCCGGCGCCTCGAAGGGCAGGCAAACCGGTCCGGCGCCTGACACGACACGGGACGAGTGACGACAGACGCAAGCGCGGGATGCGCGGGGCTGGCAAATGAGGCCGCGCGCGGCTATCTAGGGGCGAGATTCAGGTGAACAACCAGACGAACGCACGGACGTTGCGAGGCACGACATGATGAACCGGATTGAGACCCCCCGCGCGCCGGGCGAAGCGCGCATCCGCTATCTCGACGCGGATTACCAGATGCTGTCGCCGGGAACATTCGTGCGTTGCGCCGTGACCGGTCAGTCCATTCCGATCGACGAGCTGAAGTACTGGAGCGTTTCGCGCCAGGAGGCCTATGTCGATGCGGCCGCCTCGATGCGCCGCTTCAAGGAAGCCGGCGGCGCCTGAGAATTTTGCGAAACGCGACCTTCAATCGACAAATTTTGTGCCGGATTTAAGCAATTTTGCGTTTGAAGTTGATGAAATTGCACGAATTGCCGTCTCCAGGAAGGTTGCAAGCGCCTCCGGCTCGCTGAGCCGCATCTCCACCTCCAGCACCCGGGCGCGCGCCGCGAGCTCTGTCAGCGCTGGTGTCGTCGCGCCGGCGAGACGGACGTGATCCTTGCGCGTCGTGACCAGCGTGAGCCCCTGTGCATCGGCCTCGCGCAGCAGCGTTTGCGCATCGCTTTCATGATAGCGGTGGTGATCGGGATATCCCCGCGCCGCGACGATCTCTATGCCCGCCTCCCTGGCGGAGCGGAACACCTTCTCCGGTCGTCCGATACCGGCAAAGACAAGGGCCCGCGCCCCCTTCAGGTCGTCCGCGGCAAAGGGCACCAGCGCAGCGTGGAATGCCGCGACATCTTGGGCATCGGTCCGGGCGAGGACGGCCGCGCCGGCTGTTCCGTCGCCGATAGCGACCAGCGCACCGGCGAAGGGCATCTGCCGCGCAAGGGGCGCCCGCAAGGGCCCGGCGGGCACGCAAAGACCATTGCCGATGCCGGTCTCGCCGTCGACCAGAACAAGTGACAGGGTTTTTTCCAGATCCGGGTTTTGAAACCCGTCGTCCATCAGCAGAATGTCGCCAAGGGTTTCGGCAAGCCGCGCGCCTGCGACCCGGTCGCGCGCGACCACCGTCGGCGCGCTTTCGGCCAGCAGAAGAGCCTCGTCGCCGACATCCGGTGCGCCATGCCGGGTCGGGTCAACGAGGAGCGGGCCAGTTTCGCGTCCGCCGTAACCGCGCAGCAGAAAGACCGGCGTCCAGCCGTTCTGGATCAAGAGCGGCGCGAGCGCCAGGGCGAAGGGCGTCTTGCCCGTGCCGCCTGCGACGAAATTTCCGACGCAGATCACGGGACTGTCGACGCGCCCCTTCGGTGCGCGGGCCATGCGCCAGGCGGTGATCGCACCGTAGAGCGCCGAGACCGGCTGAAGCAGGCGGGCGAGGGCGGACGGCCGGGCACGCCACCAGAACGAGGGTGCCCGGCGCAGCCCGCTCATCTTTCGTCTCCGTCCGGCAGCAACGTGCTCAATTCGTGCAAGGTGGCAGCGAGCGCACCGGCACCGGCTTCGCTGACCTCGGCGGCGACGTCCGCGCGCCGGGCCCGCAGTCCGGGATCGCGCAGAAGCGCGACGACGGCCGCTCCCAGGCTCTGCGCGTCGCGCACGATCTGCGCGCCCTTGGCAGACAGCAGCGGCGTGTAGATGTCTTCCAGGTTGAAGACATGCGGACCGGTCAGGATCGCTGTGTCCAGCCGGGCGGCCTCAAGCGGGTTTTGGCCACCCTCCGGCACCAGTGACTTGCCGATGAAGGCAACGGGCGCAAGCCGGTAGAAAAGCCCCATCTCGCCAATGGTGTCTGCCAGATAGACGTCCGTGTCGGCGGCAAGCGGCTCTCCTCGCGAGCGTTGCGCGACGCGCAATCCGCTTGCGCGCAGGTCGCTTGCGATCCCGTCGCCGCGATGGGGATGACGCGGCACCAGCAGCGTCAGCAGGCCGGGCAGGGCGGCGGCGGCGGTGCGGTGGACCTCGTCGATGAGGGACTCCTCGCCGTCGTGGGTGCTGGCGGCAAGCCATGTAGGGCGCTCGCCGATTGCGTGCTTGAGATCCGCCAGCGCCTGCGGATCCGCCTTGAGCGATCCGCTGTCGTATTTCAGGTTGCCGGCGACGGCCACGCGCCGCGCGCCGAGTGCCGCCATCCGCTGCGCGTCTTCCCTGGTTTGCGCCAGACACAGGTCGATGCGCGAGAACACCTGCCAGGCAAGCCCGCGCGCCCTGGCCCAGCCTCGTGACGTGCGCTCAGACATGGTCGCACTGACGATGGCGAAGGGGATCTGCCGGCCGGAGAGGGCTGCAATGGTCGCTGGCCAGATCTCCGATTCCATCGTCACGGCCAGGTCCGGACGCCAATGGGCAAGAAAACGCTCAAGGTTCGGCGCGGTGTCATAGGGGACGAACTGATGTGTGATGCCGGCGCGAGTCCGGCTGGCGGCGATGCGCGCCGAGGTGACGGTTCCGGTCGTCAGCAGGACGTTCAGGCCCCTGCCGATCAGGGCATCGATCAGCGCGTCGGCGGCGTTCATCTCGCCGACACTTGCCGCATGCAGCCACACAAGCCGTCCGACGGGGCGCGCGCAGGATGCTCGCCCGAACCGTTCGCCACGCCGTGATCCGTCCTCCTTGCCGCGTGCGGCCCTGCGACGAAACAGCAACGCCAGGCCCGGATTGGCGATATGGCCGAAGGCCCGGTAGCCGGCAAGCGCGGCCGCGCCGATCCAGCGGCTGGGCGCGGCGGGACGCGATGGCACGGGCGCGCCCGGCGTTTGCGTTTCCGGCGCCTGGCTCATGAGCGTTGCACCAGTTCGTCGGCGCGCTGCGTCACGGCATTCATCGCGGCCTCGACCTCGAGACGCGCGGCTTCGATGCGCGCCTCGTCGGCGTCTTGCGGCACGTGAATGAGCGGGCCGGTCGCAATCGACATCGTGCTGAACGGCAGGTTGATCGTCGCCCTGTCCCAGGAGCCCAGCGTGATGTGCCAGCGCGTGGCGGCAGCGAGCGGCAGGATCGGGCGGCCCGAGCGGGCGGCCAGCTGCACGATGCCGGGGCCGGCGACCCGCGAGACCTTGGGTACGTCGGCGGTGATGGAGACGCTTGCGCCCTCGCGAAGCGCGCGCAGCGCCTCTATGAACCCGCGCGCGCCGCCGCGTTTGGCGACCTGATGCGGCTTGTGCGCGCCGGAGGCGCGGATCGCGCCCATGCCGAGACGCTCGGCCGCAATCGCGTTGATCTCGCCGTCGGCGGATTTCGAAATCATGGCGCGCGCCTCATGTCCGGGCGGACGGGCGAAGGGTAGCAGGAAGTGCTGTCCGTGCCACATGGCGCAGATCACCGGCAGGTCCGGGCGGATGGCGTCGAAAAAGTCCGGCGGATCGAGTACGAATGTGCTCGTGCTGCGCACCATCTGCAAATAGCCGCCGAGTGCCTTGCCGATCGCGCGCTGGACGAACGGCGCGCGGCCCGCCCGCTTCAGCATGATGGCATTCGCACGGCGTGCGACAATCTCGACACGATCCGCATGTCTGTCCGCTTACTGTCCGTCCGTTTCCGGGTCGAGCAGCCGGTGCATGTGGACGATGAAGTACCGCATATGTGCATTGTCGACCGACTGCTGGGCCTTTTGCTTCCACACTTTCTGCGCGCTGGCGTAATTTGGGTAGATGCCGACCAGGTCAAGCGAATCCAGATCCCGGAAGGTGAGGCCGTCGACCGTTTCCAGTTCGCCGCCAAAAACGAGGTGAAGCAGTTGCTTGCCAGTATCTTCGTTTGTCATTGTCTGTCTCCGAGGGGCCGGTGCCGCAAGGGATCGCCGGGCTACATGAGCTCGGCCAGGATGGGTCTGAGCGGATCGACGAGAGCCTTCGGTCCACCCAGCAGGGCAGGGTGACGAACGCTGCCGCGGTTGTAGGACAGCGGTCGTCCGCGCAGGTCCTCAAGGCGCCCGCCCGCTTCCTGCACCAAAAGATCGGATGCCGCAAGATCCCAGTCGCATGCATTCTCGCGCACGACTGCAAGGTCGATGCGCCCGGCCGCGAGAATGGCGAGCCTGAGGGCCAGCGAGGGAACGTATCCGGCCGGGCGAATGCCCATGTCGCGCAGCCGGTCCCGGGAGGTGATCGCCTTCGGTCCGGCAGCGCTCGCGCCGTTGAGCGAGGCCCGGTCGGAGATCCGAAGCGGGGCGCCGTTGCAGGTGGCGCCATGCCCGGGGGCGGCGGTGTAAAGGTGATCGGTGACCGGCTGATAGAGCGCGGCCGCGACCGGGCGCCCCGCTTCCACCACCGCGATCGCCACGGTCCATTCCGGCGAGCCGGACAGAAAGCCGCGCG</t>
  </si>
  <si>
    <t>MADPVTLGVGTWALGVATSWATGQVVSVCAKTRSGAALVTRATQVRQRIAGRLSESLRQAPLEPGTNHDLQRLLTLSLRDAGLDWLARLNAVPEHELSQADPSDLAAFDARVRLFIEARGRDAEDRTTPFETVVGEEIMTRVVAAVPEATVATAELKTTCATLATAFRETLEARDGEGLPEAARTQLDRSDADGLNRFGKRVLDSFIERLKSRDHREAARAFDHRVGGEIRSGLQEVREMLAKSDDNVQASLAELDKRANDIDGIALSVARVEQDTAFIRDLLQRTDQRLAARGRLALDRKRAIETDKSSFVQLTFRQRSTRVVGRERELAQLRDFLESDADFAWWQIAGEGGQGKSRLALHLVDELDAAWDAGFIDAEELENFDWKREPFEVPTLCIVDYAAAPQKAANVVKAITALAGRADGSANPQLDAPVRLLVLERVGYAFDERAKGGFNWLRSANADADQSIRLQASVHRKETCTAPAGPLVVDALAEDEMIAVANSWRAFAGKPPLDRSLETRLLDTLRGRHSDPAKSSKAWRPLFAIMFASLIGEEPVDGAPLALETDIATLLGKTFDNERAKNWPRHPDAPDRPKEMSARAGNLACLATMIGGIDAQRLFEGPGQSDAATRELAATYGDLRGAAGHDAFCLLGFPPAALDPDGDATFPAREPDLLGEYMVLWCLRDVSKPDKRADALARVETLIRHAATLDPDMLTAFLIRLRDDFSTNPVTQALAAVRFPDADYSGFDTNLAAYYGLDGLLAAALAGGADVNRNDSNGAFPLLFAAQEGHADCVALLLEAKADPNATHPTDGTFPLLMAAQEGHADCVRLLLEAKADPNATHPTNGTFPLGFAAQEGHADCVRLLLEAKADPNARNPNTGTFPLLMAAQNGHTDCVRRLLEAKADPNATNPNATNPNTGNFPLLMAAQEGHADCVRRLLEAKADPNATHPTDGTFPLLQAAQNGHADCVRRLLEASADPNAIDPVDGTFPLGFAAQNGHADCVRLLLEANADPNATDPNTGTYPLLMAAKNGHADCVAHLLGANADPNARNQNTGTFPLLMAAQNGHADCVTLLLEANADPNAIDPVDGTFPLLMAAQEGHADCVALLLEAKADPNARNPNTGNFPLLMAAQEGHADCVAHLLEAKADPNATDPNTGTFPLGFAAQNGHADCVRRLLEASADPNAIDPVDGTFPLLMAAQEGHADCVAHLLEAKADPNATDPNTGTFPLLMAAQNGHADCVAHLLEAKADPNNVNQQNGTFPLLMTALNGHTDCVRRLLEANADPNATDPNTGTFPLHLAALNGHADCVTLLLEANADPNATHPTDGISPLVLALHRDHEDCVALLLEAGATPPA</t>
  </si>
  <si>
    <t>1288298.SAMN02708827.rosmuc_03459</t>
  </si>
  <si>
    <t>Putative phage tail protein/GTA TIM-barrel-like domain protein</t>
  </si>
  <si>
    <t>GCF_000768555.3</t>
  </si>
  <si>
    <t>Roseovarius mucosus DSM 17069 Rosmu_scaffold1| whole genome shotgun</t>
  </si>
  <si>
    <t>GGCATCTGGCGGAAGCTGGGCATGAGGTGGTGATCGTCACGCCGCAAGCGATGGTGGGGCGCGAATTGGAGCGTTCCGCTGCCGATCTGCCGCTCCGGCGGCGGCTGGCGGCGCTGGGCGTGCGTTTTGTGACCGAAAGTGCGATCACCGGCTGGCAGAACGGTGGGGCCGAGGTGGTGGACCTCTTGACCGGAGAGCGATCGCATATCGCGGCGGATAGTCTGGTGTTGGCCACGACCAATCGGGCGGACGTGAGTTTGCGCGAAGAACTTGCCGATCAGGGCATTCCCGCGCTTCTGATTGGCGATGCCCATGCGCCGCGGCTGGCGGCGCAGGCGTTTCACGATGGGCGCAAGGCGGCGCTGACGCTCTGAAGGTCAAGAGCCTTGTAAGGTCCGCAGTGGCGACATACGATCCGGACAAAAGGGAGGAAGAGCGCGGCAACGGCGGTCGGTGCTCTTGCGGTATGCTCAGGCCGTTGGATCGACATGGAATTTCTGGAGTATTCGCATAATCTCTGGTTGGTCGTTGCGTCATTGAGCGTGTCGCTCGTGGCAGCCTTTACCGGGTTTTCACTGACCCGCGGCATTGCGGCGCAACCCGTAGCGATGCGCAAACTTTCTGTGACCTTAGCGGCGATTGCGCTGGGCGGCGGCATCTGGTCGATGCATTTCGTGGCGATGCTGGGGCTGCAGCTGCCGATCCCGATCTATTACGATGCGATGATCACGCTCGGCTCGGCGCTGATTGCGATCCTGATGGTGGGCGCGGCGCTGTTGCTATTGCATTTCTACCCGCGCACACGGGCGAGCCTGACGGCGGCGGGCTGTATCATTGGCCTTGGTATCGTGGCGATGCATTATCTGGGCATGTCGGGGCTGCAACTGTGCCGGGCGGTCTATACGCTGCCGGGCGTGGTCTTGGCGGTGCTGGCAGCCTGTGGGCTGAGCGTGGCGGCGATATGGGTGGCCTATGGTCAGAGGCGGCCGCGCAATATCCTGCTGGGCACGCTGGCCTTTGGTTTCGCCGTGTTCCTTGTGCATTTCGCGGCGGTATTCGGCACGCGGTTCGTGGCGGTGCCGACGGTGCAGGAAATCGGGCCGCTCATGGGAAATGAGGTGCTGGCGCTGGGGGTATTGGTCAGTTCCTTCGTGCTCTGTGGCGCGTTCTTGCTGACGGGGGTCACGTTTTTGGCGCAGGGGAGCAAGGATGCGGAGGTGTCGCCCGCAGCGCCCGAGGTGAAACCTGCCCAGGTCATGCAGAGGATACCCTATGAGCAGCATGGGCAGACGCATTTCATCGACGCGCGCGACGTGGCGTTTCTGCGCGCCGAGGGGCATTACACGCTGCTATACGCCGGGGCCAACAAGCATTTCTGCACCTGGTCGATCACCGAAGCCGAGCGGCGGCTGAGCCCCGGTCCGTTTCTCAAGGTGCATCGCAGCTATCTGGTGAACCCCGCCCATGTGGCCCATTTCGAGCGGCGCAAGGACAATGGCCTGTGCCATTTTCACCTTGGCGGGCAGGACGTTACCGCGCCCGTCAGCCGCTCGCGTCTTGCGGAGTTGCGTGAGGCGCTGGGCCTCTGAGTGGCGCGCGCGCGGTCTGATTTACTTTCCTTAAACCTTTGACGGTCTGATGCCTCTCAAGCGGGCAAGAGGCCTGACATGAGCGGGATCAAGGAGAGCAGCGCGATGATACTGGATTTCTTTCGGCAAGGGGCCATGGCGCCGGACGCGGTGCCCGAGCAGAAGGCAAGTGCCACGGGCCGCGTGATGGCCTGGCATGGCGCGGGGCGCGTGGCCTGGAGCCCGCGCGATACGGTCAGCCTGACGCGCACCGGGTTTGCCGGGAATCCGGTGGGGTTTCGCTGTGTAAAGATGATTGCCGAGGCTGCGGCGGCACTGCCGCTTGTCTTGCAGGATTGCGAGCAGCGTTTTGCTGTGCATCCGGTGCTGAGCCTGATCAAATGTCCCAATCCGGCGCAGGGTCGGGCGGAGCTGTTCGAGGCGCTTTACGGGCAACTCTTGTTGACCGGCAATGCCTATATCGAGGCGGTGGGGGTGGGCGGCGTACCGGCGGAATTGCATGTGCTGCGCTCTGACCGGATGAGTGTGGTGCCGGGGGCGGACGGTTGGCCTGTGGCCTATGAATATGCGGTGGGTGGGCGCAAGCATCGGTTCGATGTGCGCGAGGGTGTGCCTTGTGTCTGTCACATCAAGAGCTTTCATCCGCAGGACGATCATTATGGGCTGAGCCCGCTTCAGGCGGCGGCGCAGGCGGTGGATGTGCATAATTCGGCAAGCCGATGGTCCAAGGCTCTCTTGGACAATGCCGCGCGGCCGTCGGGGGCGATTGTCTACAAGGGCCCTGAGGGACAGGGAGCGATGTCGGGCGATCAGTACGACCGTTTGGTGAGCGAGATGGAGGCGCATCATCAGGGCGCGCGCAATGCCGGGCGTCCAATGTTGCTCGAAGGCGGGCTGGACTGGAAACCGATGGGGTTCAGCCCGTCGGACATGGAATTCCAGAAGACCAAGGAGAGTGCCGCGCGCGAGATTGCGCTGGCCTTTGGGGTGCCGCCGATGCTGCTTGGCATTCCCGGCGATGCGACCTTTGCCAATTATCAGGAGGCGAACCGGGCCTTCTATCGGCTGACGGTTCTGCCGCTGGCGATGCGGGTGACGGCGACGGTTGCGGCGTGGTTGGGGCGCATGAGTGGCGCGGCGCTGGACCTTGCCCCCGATCTCGATCAGGTGCCCGCCCTGGCCGCTGAACGCGATGCGCAATGGGCGCGGGTGAGTGCGGCGGATTTCCTGACGGAAGCGGAAAAGAGGCGGCTTTTGGGCCTGCCTGCCGTGGCGGCGGAGGAAGTTGATGGCTGAACGGGGCACAGCGCCGCCGCGCTACGGGTTTGAGGCGTTCGATTGCGCGCCTGGGCTGCGGTTGGAGGCGCATGAACGGGTGTCGGAATTGCAGACGCGGGCGCTGACCGAACGCCAAGAGCGAATGGAGGCGGCTTTGGAGCGTCTGGAGCGACGGCTTTGGTTGGCGGTTTACGGCGTGGCGGCGGCGATACTGGCGCAGGCGTTTCAACCTCTCTTGGCTGTATTGCCGGGGTGAAGTCGAACGAAAGGAGGAAGCGGATGGAAATGGAACCGGGATTGGAGCGCAAGTTTGCGCGGCTGGATGGCACGATGCTGAGCGTGAGCGAGGCAGGACAGATCGAGGGCTATGCAAGCCTCTTTGGCGCGCCCGATCAGGGAGGCGATATTGTCGAGCGCGGGGCCTATGCGGCCTCGCTCGATCGGTTGGCCAAGGAGGGTCGGCGCGTCAAGATGCTGTGGCAGCATGATCCGGCGCAGCCCATCGGCATCTGGGACGAGGTGCGCGAGGACGCGCGCGGTCTCTGGGTCAAGGGGCGGCTTTTGGAGCCTGTGGAACGGGCGCGCGAGGCGGCGGCACTGATCGCGGCGGGGGCGATTGACGGGCTGAGCATCGGTTATCGCACGCTGCGCGCGGCGAAGAATGACAAGGGCCAGCGGCTCTTGCGGGAACTGGAGCTGTGGGAGGTGTCGCTGGTGACATTTCCGATGCTGCCCAGTGCGCGGGTGACGGTCAAGGGCGATGCCCTCGACGTCCAAACCCTGCGCGAGATGGCGGCGGCGTTTGACGCGGCCCGCCGGGAGATGGCGCAGGTGTAGCGCCCGACAACGACCCAAACCTGAAGGATGGAATGATGATGACCCAAGCGAAGGCTCGGGCCGGGGAAGATCTGTCTCCGGTGGCCGAGGTGAAATCCGCAGTGGCGGGTTTCTTGAGCGAATTCAGCGGCTTTCGGGCCGAAATTCACAACCGACTGCAACAGCAAGAAGAGAAAATGACTATGTTTGAACGCAAATCCATCGCGCTTGCACGTCCGCATCTTGCCGCGACCACAGACGGCTCTGCGCCGCACCGCAAGGCGTTTGACGCCTATCTGCGGGGTGGCGACGATGACGGGCTGCGCGGCCTCGAATTGGAGGGCAAGGCGCTCAATACCGCGATTGCGGGTGAGGGCGGCTATCTGGTCGATCCGCAGACCGCCGAGACGATCCGCTCGGTGCTGAGTTCCACCGCGTCGATCCGGGCGGTTGCCAATGTGGTGGCGGTTGAGGCCACCAGCTTTGACGTGCTGGTGGATCACACCGATGTCGGCCATGGCTGGGCCACGGAGAGCGGCACGGTGTCCGAGACCGACACGCCGGTGATCGACCGGATCAGTATCCCGCTGCATGAGCTGAGCGCGTTGCCCAAGGCAAGCCAGCGGCTCTTGGATGACAGCGCCTTTGACGTCGAAGGTTGGCTTGCGGGGCGTATCGCCGACAAATTCGCGCGCGCAGAGGCGGCGGCCTTTGTTTCGGGCGACGGGGTGGACAAACCGCGCGGGTTTCTGACCCATCCGAATCTTGACAATGATGTCTGGGTCTGGGGCAATCTGGGCTATGTGCCCACGGGCGTTGCGGGCGCGATTGCCGGGCCCGATCCGATTGTCGATCTGGTCTATGCCCTGGGCGCGCAATACCGGGCGAACGGCACCTTCGTGATGAACTCCAAGACCGCAGGCACCATTCGCAAGATGAAGGATGCCGATGGGCGGTTCCTGTGGTCGGATGGGCTTGCGGCAGGAGAGCCTGCGCGGCTGATGGGCTATCCGGTGCTGATCGCCGAGGACATGCCGGACATTGCCGCCGGGGCCAATGCGATTGCCTTTGGGGATTTCCATGCCGGATACACGGTGGCCGAGCGCCCTGATCTGCGCGTGTTGCGCGATCCCTACAGCGCCAAGCCGCATGTGTTGTTCTACGCGACCAAGCGGGTGGGTGGCGATGTGTCTGATTTCAAGGCGATTAAGCTGTTGAAATTCGCCGTTTCCTGAGGACGCGGCGACGGGGCGGGGGGTGATCCCCTTGCCCCGGGGCGCGTGCCGTTCGGGCGAGGCGTTGTCCAACTGTCCCCTCCGTCCGTGCAACGCGGAATGGCGCGCGCCTGAACCACCGGAGGGGTCCGGGATATATGGAGTAGGTCCATGATGTTAATCGAAGAAACTGCGGTGTCCCCGGCCGCGCTGCCGTTGGCGGAGTTCAAGGCGCATCTGCGGCTGGGCACAGGGTTTGCCGATGACGATATCCAGGACCCGGTTCTGGAGAGTTTTTTGCGCGCGGCGATTGCGGCCATCGAGGGACGCACGGGCAAGGTGCTGCTGGAGCGCGAATTTTCCTGGGCGCTGCATCAGTGGCGGGATGCGGCGGGGCAGGCCTTGCCGGTCGCCCCCGTGAGCGCTGTGTTGAGCTTTAGTTTGCGCAACCGGGCGGATGAGGTCGAGGTGATCGACCCTGCACTCTACAGGTTGGAGCAGGACGCGCATCGGCCCTTGGTGCGGCCTGTGGGCACGTTCCTGCCAGCAATCGGGCGCGGCGCTGTGGCGGAAATCAGGTTTCGCGCGGGTTATGGTGCGGGTTGGCCTGATATTCCCGCCGATCTGGCACAAGCGGTGCTGATGCTGGCGGCGCATTATTACGAATACCGGCACGAGACCAGTCTGAGCAGCGGCTGCATGCCCTTTGGGGTGGCCAGCCTGATCGAGCGCTATCGCACGGTGCGTTTATTGGGTGGGGGGGCGCGGTGATGGCGCGTCCGAGGTTGAACCGTCGTCTGGTGCTTGAGGGCGCTTCGCGTCTGGCGGATGGGGCGGGCGGGTTCGCGGAAGTCTGGGAGGCGCGTGGGACGCTCTGGGCCGAGGTCAGCGCACGGTCGGGCCGAGAGGCCGAAGCCGCGGGGTTGGCTGTGGCGCGGGCAGGCTATCGGATCACGGTGCGCGCGGCGCCCCAAGGGGTGGCGTCGCGGCCTGTGGCCGGACAGCGGCTGCGCGATGGTGCGCGGATTTTCGCGATCCTGTCGGTGACAGAGGCCGATGGGGCGGGCCGATACCTGAGCCTCTGGGCGCAAGAGGAGGTGGTGCCATGAGCTATGCGATGGCGGCGGGATTACAGACGGCGGTCTATCAGCGGCTGGTGCAGGATGCGGCGCTGAGCGCGTTGGTGGGCGGTGCGATCCATGACGCGGTGCCGCCGGGCCGGGTGCCGCCGCTCTATGTGACGCTTGGTCCTGAAGAGGCGCGCGAGCGCGGCGATGGCACGGCGGGCGGGGCCTGGCATCGGTTCACGATCACGGTCGTGAGCGAAAGCGCCGGCTTCCAACAGGCCAAGGCGGTCGCAGGTGCCGTCAGCGATGCGCTGGTGGGCGTGGAGCTGTCGCTTGCTCGCGGGCGACTGAGCAGTCTGAATTTTCTGCGCGCCCGCGCGCGGCGCGAAGCGGGCGGACAGGCGCGACGGATCGACCTGATCTTTCAGGCGCGCGTCGATGAGGGCGCGTAACCTTTAATCTCTGGAGTGACGACTATGGCGGTACAGAATGGCAAGGACCTGCTGGTCAAGATCGACCTGAACGGCAGCGGTAATTTTCAGACGGTGGCGGGACTGCGCGCCACGCGGGTCAGTTTCAACGCCGAGAGCGTGGATGTGACCAGCCTCGAATCCGCAGGCGGCTGGCGCGAGTTGCTGGCCGGTGCGGGTGTGAAATCCGCGAATATCAGTGGCTCGGGCATTTTCCGCGATGCGCAGAGTGATGCGCGCGCGCGGCAGATCTTCTTTGACGGCGAGATGCCGGATTTTCAGGTGGTGATCCCGGATTTCGGCACCATCGAGGGGCCATTCCAAGTGACGGCGATCGAATATGGCGGCACCCATGATGGCGAGGCGACCTATGAGTTGGCGCTCGCCTCGGCGGGGCAGTTGACCTTTACGGTGCTGTGAACGTGATGGCCAACCCCTGGGCAGGCGAAGTGGCGCTGGTCATTGGCGGCGAACGGCAGGTGATGCGGCTGACGCTAGGGGCCTTGGCCGAGTTGGAGGCGGCGCTGGAGAGCGGTTCGCTCGTCGATCTGGTGGCACGGTTCGAGGGCGGTGCGTTTTCCACCCGCGATGTGCTGGCGCTGATCGTGGCGGGGTTGCGCGGGGGCGGCTGGCGCGGATCGGCGGCGGATTTGCTGAGTGCCGACATCGAAGGCGGGCCCATGGCGGCGGCGCGGGCGGCGGCGGAACTCTTGGCGCGGGCCTTTGCGCTGCCTGAGGTGGGCGGATGAGTGGGCGGTTTGATTGGCCAGCCTTGATGCGCGCGGGGATGCAGGGACTGGGTCTGCGACCGGCGGAGTTCTGGGCACTTACGCCAGCCGAATTGCGCTTGATGCTGGGCGAGCGGCAGGGCGTGCAGCCCATGGCGCGCGCGGGGCTTGAGGCGCTGTTGCGCGCCTTTCCCGACAGACAAGGAGAGATGAGCGATGGATGAGTTGGAACGGGCCGACGAGCTTGAGGCGCAGATTGCAGCCCTCGATGACGCAATGGGGCAGGCTACGGGGATGGCGGCGGCCTTTGGCGCGGAACTTGCGCGGGTGAAGGGCGGCTTTGCCAGTGCCGGGCAGGACGTGCAGTCGCTGGAACGGGGCCTGAGCCGGGGATTGCGCGGTGCCATACGCGGCGCTGTGGTCGATGGCGATGGCCTGTCGGACAGTTTGCGAAGGTTGGCCACGATCATGGTCAACACTGCCTTCAACGATGCGACACGTCCGGTGACGGATCAGATTGGCGGGCTGATTTCGCAGGGGATCGGCAGCCTCGTGGGCGGGCTGTTTCCGTTTGCCAAGGGGGCGTCGTTTTCGCAAGGCCGCGTGCAGCCCTTTGCCAATGGCGGCGTGGTGAGCGGACCTGTGAGCTTTCCGATGCGTGGCGGCACGGGGTTGATGGGCGAGGCGGGGCCGGAGGCGATCATGCCGCTCAGCCGTGGCCCGGATGGGCGTTTGGGCGTGCGCGCGCAGGGCGGCGGGGGCGTGAGTGTGGTGATGAATATTCAGACGCCTGACGCCGAAGGGTTTCGCCGCTCTCAGGGGCAGATCGCGGCGCAGCTTGGCCGCGTGATCGGACGCGGTGGGCGCAATCGCTGAAAAGGAGCGGGACATGGGATTTCACGAGGTCAGATTTCCGGCGAGCCTGAGTTTCGGCTCGCTTGGCGGGCCGGAGCGGCTGACGGATATTGTCACGCTGGCCAACGGGTTTGAGGAGCGCAACACGCCCTGGGCGCAGGCGCGCAGGCGGTATGACGCGGGCGTGGCGCTTCGGTCGCTGGATGATATCGAGGCGTTGATTGCATTTTTCGAGGCGCGGCGTGGGCAGCTTTTCGGGTTTCGCTGGAAGGACTGGACCGATTTCAAATCTGGCCGGGCCAAGGCGGCGCCGGATTACCGGGATCAGGAGATTGGTGTGGGGGATGATGCAACGGTCGCCTTTCCGCTTTTGAAATCCTATCGGTCTGGCGATCAGGTGGCGGTGCGCCCCATCGTCAAACCGGTCAAGGGCACGGTGCGCATGGGCCTCGATAATGTCGAAATGCAGGAGGGCGTGCATTACGCGGTTGATACATTTACGGGCATCGTCACGTTCTCTGAGCCGCCAAATCGCGGCGTTCCGGTCACGGCGGGGTATGAATTCGATGTGCCGGTGCGGTTCGATACGGACCGTATTCAGACCAGCCTTGCCAGCTTTCAGGCGGGCGAGGTGCCCAATGTGCCGGTCGTGGAGATCCGGGTATGAGCGGGCTTCTGGAGCATCTCAAGTCGGGTGTCACCACGACCTGCCGGTGTTGGGCACTGACCCGCCGCGACGGGGTGGTGATGGGGTTCACCGATCACGACCGGCCATTGACGTTCGAGGGCGTGACGTTTCGCCCCGATACCGGGCTGAGTGCGCTGGCCCTCCAGCAGACCACAGGGCTGTCGGTGGACAACACCGAAGCCCTCGGCGCGCTGAGCGATGCGGCCATCCGCGAGGCGGATATCGAGGCCGGGCGATATGACGGCGCGGAGTTGCGCGCGTGGCTTGTCAATTGGCAGGATGTGACAGCGCGCAGCTTGATATTTCGCGGCACCATGGGCGAGTTGCGCCGCGCAGGTGGGGCCTTCGAGGCCGAGTTGCGCGGGCTGACCGATGCGCTCAATGTGCCGTTGGGGCGGGTCTATCAAAAGGCGTGCAGCGCCATTCTGGGGGATCGGACCTGCACCTTTGATCTGGATACGCCGGGGTATGCTGCGGAGCGTCCCGCCGAGGAGGTTGAGGAGAACCGTGTGTTTCGCTTTGCCGAGATGGGCGGCTTTGAAGACGATTGGTTTCGGCATGGCGTGATCCGGGTATTGAGCGGGGCGGCCACGGGGCTGATCGGGCTGATCAAGCGCGACCGGAACGACGGCGCGGGACGGGTGATTGATCTTTGGCATCCGTTTGGGGCGACAGTCGCGCCGGGGGATGCGCTGCGCATCGAAGCGGGGTGTGACAAGCGCATGGCAACCTGTCAGTTCAAGTTTGACAACCTTATGAACTTTCAAGGGTTTCCGGATATTCCCGGGGATGACTGGACGATCACGGATCCGACCAAGAGTGCGCATCTGGACGGTGGGAGCCGCAGATGAGCGGGCAGGACACGCGGATTGTCGCGGCAGCGCGGGGCTGGATCGGTACACCCTACCGGCATCAGGCGGCCTGTCGCGGGGCGGGCTGTGATTGTCTGGGGCTGGTGCGAGGCCTCTGGCGAGAGATCAAGGGTGCCGAGCCAGAGCAACCGCCGGCCTATTCGATGGACTGGTCCGAACCGGCGCGGGACGAGGCGCTGTGGCGGGCCGCGGCGCGGCATTTGCTGGCCAAGGATCTGGCCCAAGAGGCGGTGGGTGATGTGATCCTCTTTCGCATGCGCGAAGGGTCGGTTGCCAAGCATCTGGGCGTGGTCGCGGGCGTCGGCGCGCGCGCGTCTTTCATTCATGCCTATTCGGGGCATGGCGTGGTTGAGACCGCGCTGAGCGCCCCGTGGCGGCGGCGCATCGTAGCGCGATTTGCATTTCCCGAGGAGGGCTGAGCCATGGCAACCATTCTGTTATCCGCCGCGGGGGCAGCGATTGGCGGCGCGGTGGGCGGCACGGCGCTTGGCCTGTCGTCGGTGGCGATCGGGCGCTTTGCCGGGGCCGTGATCGGCCGTTCGATTGACCAACGGCTGTTGGGCCAAGGATCGGAAGTGGTCGAGACAGGGCGCGTCAGCCGGTTGCGCCTGACCGGCGCGGGCGAGGGTGATGCCATCCCGCAGGTTTACGGGCGCATGCGTGTGGGCGGACAGGTGATCTGGGCCACCGAGTTTCGCGAAAATGTAACCGTAACCCAAGGCAGCCGGGGCGGCGGCAAGGGCAATCCCCGCCCCGCCACGCCCGATACGCGCGCGATCAGCTATTCACTGAGTTTGGCGCTTGCGCTCTGCGAGGGGGAGATTACCCGTGTCGCAAGGGTCTGGGCGGATGGGACCGAGGTGGCGCCCAGCAGTCTCAACATGCAGGTCTACAAGGGCACGCGCGATCAATTGCCCGATCCCCGGATCGAGGCGGTGGAAGGGGAGGGCAATGTTCCCGCCTATCGTGGCACCGCCTATGTGGTGATCGAGGATCTGGACATCAGCCAGTTCGGCAACCGTGTTCCACAGTTCAGTTTCGAGGTGTGCCGCCCGTCGCAGGCGGGCAGCCCGGGGGCCGATCTTGATCCGATGCGGGCGGTGCGGGGCGTGGCGCTGCTGCCCGGCACGGGGGAATACGCGCTGGCCACGACGCCGGTCACGATGAATTTTGGCCTTGGATCGAGCGGGATCGCAAATATCAACAGCCCCTCCGCGCGCGCGGATATGACCACGGCGCTGGAGGGCCTGGTTGAAGAACTGCCGGGATGTGGGGCGGTGTCGCTGATCGTCAGCTGGTTCGGGGACGATCTGCGCTGCGGGGTTTGCCAGATCAGGCCGAGGGTGGAGCAAAAGCAATTCGAAGCGACGAACATGCCCTGGCAGGTTTCAAGCCTGAGCCGTGCCGAGGCGGGGGAAGTGCCCAAGGATACGCAGGGTCGCGAGGTCTATGGCGGCACGCCGACCGACCAGGCGGTGATCGAGGCCATTCTTGCGCTGCAACAGGCGGGGCAAGAGGTGCTTTACTATCCGTTCATCCTGATGGAGCAGATGCCGGGTAATGGCCTGCCCGATCCGTGGAGCGGGGCCGAGGATCAGGCGGTGCTGCCATGGCGCGGGCGGATTACCACCTCCAAGGCCCCAGGGCAGGCGGGCAGCCCGGATGGCACGCCAGAGGCGGAGGCGGAGGTCGCTGCGTTCTTCGGCACCGCGCGCGCCGTAGATTTCACGGTGACTCCCATTGCGGCGCAGGTGGCGGAGAGACCCGGCACCGGTGCGCTGGACCTTTTGAGCTTTGGCGGCGCGGTCAAGCTGAGCCCGGTGGCCTATCATGGCCCCGATGAGTGGTCTTACCGGCGGTTCATCCTGCATCAGGCCGCACTTTGTGCTGCTGTGGGGGGCGTCGAAAGCTTTTGCATCGGGTCGGAAATGCGTGGCCTCACGCAGATCCGGGGGGCGAACAACAGCTTTCCGGCGGTGGCACAGCTGATCGCCTTGGCGGCAGAGGTGCGCGCGTTGATGGGGCCAGAGGTCAAGATCAGCTATGCGGCCGATTGGTCGGAATATTTCGGTTATCAACCGGGGAATGGGGATCGGTTCTTTCACCTCGATCCCCTGTGGGCGGATGGCAATATCGACTTTATCGGCATCGACAATTACATGCCCCTCAGCGATTGGCGCGACGGGGACGCGCACCTTGACGCGCGAGACTGGCCGTCGATCTATGATCTGGACTATCTGCAAGGCAATATCGCGGGGGGTGAGGGCTATGACTGGTTCTACCCAACGGCAGAAGCGCGCGCGGCGCAGCGGCGGGTGTCGATCACGGATGAGGCCCATGGCGAGCCGTGGATCTGGCGCTTCAAGGATCTGCGAAGCTGGTGGGAAAACCGGCATTTCGAGCGGGTGGGCGGGCTGCGTGTGCCTGAGCCAACCGCATGGGTGCCGCAATCGAAACCGATCCGTTTTACTGAATATGGCTGTGCGGCCGTGGACAAGGGCACCAACGAGCCGAACAAGTTTCTGGACCCCAAATCGTCGGAGTCGCGCCTGCCGCGGCATTCGACAGGGCAGCGCGATGAGTTGATCCAGGTGCAATACTTGCGGGCTATGGCGGCCTTTTGGACTGATCCGGCGCGGAATCCGACGTCAGAGGAATTCGAGGGTCGGATGGTCGATATGGATCACGCCTATGTTTGGGCGTGGGACGCGCGGCCTTATCCCTATTTTCCGAGCAATCTCGACCTTTGGTCGGATGGTGCGAATTACGCGCGCGGGCATTGGATCAATGGGCGGGTAAGCGGGCGGCGATTGGCGGATGTGCTTGCCGAAGTGGCGGCGCGCGCGGGCCTGAGCGATCTGGACACAAGCCGCGCCGAGGGATTCCTGCGCGGCTACCTAGTGGATCAGGTCAGCGAGGCGCGTGCAACCTTACAACCCTTGATGCTCGCCTATGGTCTTGATGCAATCGAGCGGGCTGGTGTGCTTGAATTCCGCAAGCGGCACGGGCGAGTGGATCACGCCGTCGATCTCAATCGGGTGGTGCGCGATCCGGAATTGGGGGGGGTGATAGAGGAACTGCGCGGCAGCGACCTGGAACTTGCGGGCCGGGTGCGATTACGGTTTCTGCAGGCGGATGCCGATTATGAGGCGATTTCTGAAGAGGCGATCCTGCCCGATGAGGAGACGCATGCGGTGGCAACTTCGGAGATGCCGCTGGCGCTGACGCGGGCCGAGGGGCGGCAGGTGGTGGAGAGGTGGCTCTCGGAAGCGCGGCTGTCGGTCGATACGCTGCGCCTGACGTTGCCGCCCTCGCAACTGGCCGTTGGCGCGGGGGATGTGATTGAGATGCCCAAAGGCGACGCTGGCGCGCGGTTTCGGATCGACCGGGTTGAGCAGATGGGCAATGCGCAGCGCGTCGATGCGGTGCGGATCGACCCTGAAAGTTATCGGCCCATTCTGATCGACGACAGCCCGGCGCGGTTGCGCCCTTTTGTGGCCCCGGGGCCGGTGACGCCACTTTTTCTTGATCTGCCACTCTTGACCGGCGAGGAGGTGCCACATGCGCCGCATATCGCGGTGCTGGCCAATCCCTGGCCTGGGACGGCGGCGATCTATTCTGCCTCGGAGGATGCCAATTATCGGCTCAACACCTTGGTTGCAGCGCGCAGCACGGTAGGGGTGACGCAAACGCCGCTCTTACCAGCACCCATGGGGAGGATCGACCGGGGCGATGGGTTGTTCGTGCGGATGCGGTTCGGGACCTTGGAGAGCGTGGGCGATGCGGCGCTCTTGAACGGCGGCAATCTCTGCGCCATTGGCGACGGCACGCCGGGGGGCTGGGAATTGTTCCAGTTCCGCGATGCGGAGTTGGTGGCGCCGGAGACGTATGTTCTGCGCCACCGGTTGCGCGGGCAGGCGGGAACGGAACGGGCAGGCGGGGGCGTCTGGCCTGCGGGGTCACTTTTCGTGCGGCTCAACGGCGTGCCGCAGCAGATCGAATTGACCGAGGCGCAGCGCGGACAGGCGTTGCATTACCGGATCGGGCCGGGGGGACGGCCGGTGGATGATCCGAGCTTCGCCCATGCGGTGCTGGCCTTTGACGGGGTGGGTCTGCGCCCTTATGCGCCGGTTCATCTGCGGCTGGTTGAGGTCGATGGCGATCTGGCAGTCTCATGGATCAGGCGAACGCGGATTGGCGGGGATCGGTGGGACACGCCCGAGGTGCCGCTAGGCGAAGAGAGCGAGCGCTATCTCGTGCGGGTGATGCGGGGGACGCAGATCCTGCGAGAGGTCACTTTGGAGCGTTCGGAATGGATTTACTCGGCGACGGCGCGGGTTGCGGATGGGCCGGACGCGGGCAAAAGGATAGAGGTGGCGCAGATGTCTGCCAGTTTTGGGCCGGGCACATTCGCGGTCCGTGAACTCTGAGGTGGGCGCGGCTTACCTGAGTATTTGGAGAACGCAAATGCAGGGGCGGGTGGTGATCCCGCCCCGTTTTCAGTCAGCTCGAAGTTTGCGGCACGCAGCTATTGGTCGCTGCGTCCCATGCGGTTCCAGCTACACAGGAAATCGCCTGTTTCTGCTTGCTGTAGTTGCAGCCCCCCGTGGCCAGGGCCAAGCTGGGTGTGACAACAAGTGCGAGGGCGGCCAATCCGAATTTCAACTTCATCATATGTCTCCCTGTTGGACAGGGGTTCAAACTATCATGATTCCCCGAAAACTCGGGCAAAAATCGTGTCCACATGCTTGGTATGATAGCCCAAGTCGAATTTTTCAGCAATTTCCGCCGGGCTGAGCGCGGCTGTGACCTCTGCATCATTCAGCAACTCGGTTTTGAAGTCGCAGCCGGTTTCCCAGACCTTGAGCGCGTTGCGCTGCACGAGGCGGTAAGCATCCTCGCGGCTCACGCCCGCTTGGGTCAGGGCTAGAAGAACGCGTTGGCTCATCACGAGGCCGGGAAACTTGTTCATATTGGCCATCATGTTGTCAGGGTAGACCAACAGCTTGTCGATGACATTGGTCAGGCGGGCGAGCGCGAAATCGAGCGTGATTGTGGCGTCCGGACCGATCATGCGCTCGACAGAGCTGTGCGAGATGTCGCGCTCGTGCCAGAGGGCCACGTTTTCCATCGCAGGCACAACGGCCATGCGCACGAGGCGAGCCAGGCCGGTGAGGTTTTCGGTCAGCACCGGGTTCTTCTTGTGCGGCATGGCCGAAGAGCCCTTTTGCCCCATCGAAAAGAACTCAGCGGCCTCGAGCACTTCGGTGCGCTGCATGTGGCGGATCTCGATGGCGACATTCTCGATGCTACTGGCCACGACACCAAGAGCGGCAAAAAAGGCGGCGTGGCGGTCGCGCGGGATCACTTGGGTGCTGATGGGCTCTGGCGTCAGGCCAAGCTGGGCGCAGACATGCGCCTCGACGCGTGGATCGACATTCGCAAAGGTGCCGACGGCGCCGGAAATGGCGCCTGTGGCGATCTCTTCGCGGGCGGTCTGCAGGCGGCGCAGGTTGCGCTGCATCTCGGCGTAAAAGCGGGCAAAGGTCAGGCCCATGGTGGTGGGCTCTGCGTGAATGCCATGGCTGCGCCCGATGCGCAGCGTGTCCTTGTGCTCGTAAGCGCGGCGTTTGAGCGCGGCCAGGAGCGCCTTCATATCCGCGATCAGGATATCGGCGGCGCGGGTCAACTGGATATTGAAGCAGGTATCGAGGACGTCCGAAGATGTCATGCCCTGATGTACAAAGCGCGCCTCGTCGCTGCCTACATGCTCGGCCAGATGTGTGAGAAAGGCGATAACGTCGTGTTTTGTCTCGGCTTCGATCTCGTCGATCCGCGCGACGTTGAACTCGACATCCTTGGCTTTCCACACCGCTTGCGCGTTCTCACGCGGAATAACGCCCAGATCAGCCATGGCGTCACAGGCATGCGCCTCGATTTCGAACCAGATGCGGAATTTGGTAGCGGGTTCCCAGATGGCGACCATATCGGGGCGGGAATAACGAGGTATCATGCGGCGATCCTTGATGAGACTAACGGAATTTGCCGCGCTTGTAGTCGCAAGAGGGGGGCGCGGCAAGCCGCGCCGCGGGATCCCGGCTCAGGCCGCCAAGAGAAGGATCGGCAAGAACGCCAGAGCCAAGGCCCCAAAGCCGAAATCGCCGCCGCCGCTGCTGCCACCCTCGTCGTCGCCGATTCCCGCAGCGGAATCGGGGGCCTCCTGCGGCTCTTCGGGGGAGGGGATCACTGGGATCACGCTCTCGGCGCTGTCTGTCTCGGAGATGTTGGCCTGTAGGTAATCAGCAAAGTTTAGAACATTGCTGGCGACCTCGTTGTCGCTGTCCTCTACTTCAATCTCTTCCGGATTGTCGTCGGTGTCCGCGACCATGCGGGCAAGTTCCGCAGTAAAGATTGGGTTGAGCATCTCGATCATCAAGATTTCGTGGGGGGCGAGGTCGGCGATCAATATGCCGTCCTCGATCAGGTCCTGAGGGTTTTCGTTGGTAACTACGGGTACAGCGGTCGAGGCGCTCGGGATTTCGCCCTCAGCCACCCCTAGTCGAGTGATGGTGACGTCGCCCAAATCACGCAGGATGCCCATAAAGTCTACGACTTCTTCGCTTGCCTCGTCGCTGGTAGACGCAACGAAAGTAACCAGACGGTCAGGGGCATAGAACACATGCACATCCGCCGTTTCGCCCGACAATTCCGTTTCGCGCCCTTCGCTGCCGGCAAGGCCGAGGGGGCGGGTGCCGGGCAAGGTTTCGTTCAGCATGCGAAACATTTCCCCAGGCGCACGGATATCTGCGTCGCCTTCGCCATCGGCGAGGCCGGTTCGGCTGTTCATCTGAATTGGCCAGACATGTGCGGCATCGACGCCGCCCCAAGAAAACGCCTCGAGCACGTTGAGCATTTCATGCGCCTGTTTGAGACCGAACTCTTCTTGCGGGTCCTCGGACACTGAGCGTTTGAGATTCCATTCGGTCGCATAGATATCCAGCCCCGGCATTTCCTTGAGCCAGGTATCAGCGATCTGTGACAGTTCGAAATACCGGCTGTTCGGTGTGTCGGCACCTTTGGAATAGACATGGGCGACTACGCCGTCGATGGCGCTTTGTTCCGCGCCGGTGTCGAACTCGTTCAATATAACGGCGTTGGCAACCTTGGCCCAGGCCACATCACCAGAGGAATAGATATACTCTTCTTCTGACAGGTTCAGACCATAGGTCTCATTCAACTCGGTAAGTTGATCTTCGCCGGTCCCTGAGAACAAGTTAGACAGGGCGAACTGTCCATAATTCGTGCCCATCTGGACCAGAATGTCGGTTTCCGACAGATGTTCCGCTTCGGGGTGATGACGGATCTCATCCTTGACCATGACCGCCATTTCCGAGGCGAGGCGGCCATATTCAAAGGTATTCATGCCACCGCTGCCCCAGTATTCGTTGCCGATCTCGATGGCTTGAATATCCGGCGCGCCGTAATGCCCGTCGAACACGTCGCGCAAGAACCCGCGCAGGGCCGCTTCGTCGATGTCGGGCAAGCGATTGCCATTTTCATCCACTTCGTCGCTCAGGAAATGCCGGGTTGGAAGCACGATCGTGACCGCGATCCCTTCTTCTTCGGCAAAGCCGAGCGCATCGCTGATCGGCAGAAATGACGTCTCTTCGCCGGTCTCAGAATTCACGGCGATATCGCTGTCCGGGTTGCGGATGTCGAAGTAATATTCGGTGAGGCTGCCGCCGGGATAGCGGACATGTTCAACGCCGAGCGCGCGCGCGACGTTGTCATAGGTGCCCTCTTCCCCGACACGGTCGCGCAGGGCAAGCGCGTTGGCGCCGAAATGCGCCTGTGAAAAGGTCGTATCGGACAGATAACCCGCTGAAATCGAAAATGGCATTCTAACCCCCGGTATCCAATCGTGCTGCCGGAGAGCGTTGTGCATCTTTGTGGATGGTGCCGGATCGAAGCGGCGCAAACTCTAGCAGTCCTTGGAATTTCTAAAGAAAACAGGGATTTAAGATACTATTCGGCCGGATAGGCGATGCTTCCGGATAGGGTGTTAAGCATGTTTCCGAGTTTGGTCCGATTGTTGCATTTTCTTGTCCCTTCACGCGGCGAGACCGAGGGCATGCGCAGTGCGGCTGCGCAAATTATGCAGTAAAATCAGATAAATTATCTTAGGTTGTGCTGTTTTGGCTCTTTGATGGCTAAGGGCGAGTCGAGGTTGTCAGGTGAGACATTTTTGCACGCCACGCCAATGACGGGATCGGGCTGAGGGCGAGAATCACCTTGGTTAATGCCCTTGTTTTCCGGAATTTCGGTGCCGTGCGACTCAAGTGTCGGCCTCTAACAGCCCATATTGCACCGCCTCTGCCACCCCTCTATATCCGGCCCTATGTTGGACACCCTTTCAAACCGCCCCGATCTACCGGCAGAGATTGCCCGCCGCCGTACCTTTGCGATCATCTCGCATCCAGATGCGGGCAAGACGACCCTGACCGAGAAATTCCTCCTCTACGGGGGTGCCATTCAGATGGCCGGACAGGTGCGCGCCAAGGGCGAGGCGCGGCGCACGCGCTCTGACTTCATGCAGATGGAAAAGGACCGGGGCATTTCGGTCTCGGCCTCGGCCATGTCTTTTGACTTTGGTCGTTTCCGGTTCAACCTCGTGGACACGCCGGGCCACTCGGATTTCTCCGAGGACACCTATCGGACACTGACGGCCGTCGATGCCGCCGTTATGGTGATCGACGGGGCCAAGGGGGTGGAAAGCCAGACGCAGAAGCTCTTTGAGGTCTGCCGTTTGCGCGATCTGCCGATCCTGACTTTTTGCAACAAGATGGACCGCGAGGCGCGCGATACGTTCGAGATCATCGACGAGATCCAGCAGAACCTTGCCATTGATGTAACGCCCGCAAGCTGGCCTATCGGCATGGGCCGCGATTTTGTGGGTTGTTACGACATGCTCAATGACCGGCTGGAATTGATGGACCGCGCCGACCGCAACAAGGTGGCGGAGTCGATCAAGATCGACGGGTTGAACGATCCGAAACTGGCCGCGCATGTGCCCGCCAACCTGATCGTCAAGCTGCGTGAAGAGATTGAGATGGCGCGTGAACTCTTGCCCGCGCTTGATCCGCAATCGGTGCTCGAAGGGCATATGACGCCCATCTGGTTCGGCTCTGCGATCAACTCCTTTGGCGTCAAGGAACTGATGGATGGAATCGGCACCTATGGCCCCGAACCACAGGTGCAAAAGGCCACCCCGCGTGCGATTGCGCCGGAAGAAACTGCCGTGACCGGCTTTGTCTTCAAGGTGCAGGCCAATATGGATCCCAAGCATCGAGACCGCGTGGCTTTTGTCCGCCTCGCCTCGGGGCACTTCAAACGCGGCATGAAGCTAACCCATGTGCGCTCGAAAAAGCCCATTACCGTCTCGGCACCTGTGCTCTTTCTGGCGGCGGATCGGGAACTGGCAGAAGAGGCTTGGGCTGGCGATATTATCGGTATCCCCAACCATGGCCAGTTGCGTATCGGGGATACGTTGACCGAAGGTGAGGCACTGCGCGTGACCGGCATCCCGTCCTTTGCGCCGGAACTGCTACAACAGGCGCGGGCGGGCGATCCGATGAAGGCCAAGCATCTGGAAAAGGCGCTGATGCAATTCGCCGAAGAAGGGGCTGCCAAGGTCTTTAAACCGGCGTTCGGCTCGGGTTTTATCGTGGGCGTCGTGGGCGCGCTGCAATTCGAGGTGCTGGCCAGCCGGATCGAGCTGGAGTACGGCCTGCCGGTGCGCTTTGAGGGATCACAGTTCACCTCGGCACGGTGGGTATCGGGCGACAAGCTGGCGGTTGAGAAGTTCACCGCTGCGAATAAGCAGCACATCGCCCATGACCATGATGGCGACATCGTCTATCTGACGCGCCTGCAATGGGACATTGACCGCATCGCACGCGATTATCCCGATGTCACGCTGACTGCGACCAAGGAAATGATGGTCTAGGCGGCCCGTCCGACCTAGAGCAAATGCCCCGATTTTGCGGCCTTGGTCGCGAGATAGGCGTGGTTATGCGTGTTTTCGCCAAGTTTCAACGGCACGCGCTCAACCACCTTGATGCCGTTCTGCTCCATCATCGCGATCTTGGCGGGGTTGTTGGTCAAGAGGCGCACGGCTGAAAAGCCCATCAATGACAGGATGCGCGCGCCAATGCGAAAGTCGCGCTCGTCATCCTCAAAGCCAAGACGATGATTGGCCTCGACCGTATCGAAGCCCTGATCCTGCAAGCTGTAGGCGCGCATCTTGTTGGCAAGCCCGATGCCGCGTCCCTCTTGGTTGAGGTAGAGCAGCACGCCAGCGCCTTCGGCCCCCATCTGTGCGAGTGCTCCGCGCAGTTGCGGGCCGCAATCACATTTCAGGCTTCCCATGAGGTCGCCCGTGAAACAGGCAGAATGCAGTCGCGCCAGCACGGGCGCGTTGCGGTCGGGCTGACCGATCTCGATGGCGTAATGTTCCTCGCCGCCATCTTCGGGGCGGAAGATATGCAGCCGTCCTGCCTCGGACACGGCAAGCGGCAGGCGCGCGCTGACCACCGGATGCAGCGGGCTTGTCATCTCGAGCTGCGGGGCTGCGGCGGTGTCGAGCAGGGTGAGCCCGTGACAGCGGGCAAATTCTGCACCCTCGGTTAACGGCATCACCAATGCGGCAGGCAAGAGCCGCGCGGATTTCACTAGGCCAATTGCCAGCCGATGCAGATCGACTGGGCCACCGCGCTCGGACGTCAGCGGGCCCTTCATCGGGGTTTTGAGATCATCCGCAGGATCGGCCACGGCGATGATCCAGCTGAGCGACACGTCGGGCGGCACGATCACCCGCGCAAGATCGCCATCATAGGCCCGTGCCTTGAGCGTGGCGGCACGCCGCGCGGTAATCGCGAGAACCGGTGCGCCGCCCAAGGCCCGCAAATCCGCCAATCTCTGTGCCTCCAGCGTTTCAGCCGCCATGATCAGCGCAGCCCCTCCTGGCCCGCGCAACACCACGGGCACGCCCATGCGCAGGTCGCTGCGCGCGCGCGCAGCAATTTCAGTGAGATCCGGGGCAAGGCTCATGCGGGGCTCCTGTCTGTCAGCCTGACAGTGATATAGTCTTTTGTAATGAATGGAAAGAAACGCTCGCGTTGCAACACTAGGGCGTGAGGGGAATGTTGCACATCTTGCCGCTGCGCCGCTTGTGCCGCATGCTCGGACAAAGAAAGAGGAAACCGATATGGCACAAGTCAAAAAGATCCTGCTCGTGGATGACGATGACGACCTGCGCGAAGCGCTTGGCGAGCAACTGGTCATGACCGAGGATTTCGACGTGTTCGAGGCGTCAAGCGGTGCCTCTGCGATGAGCAAGGTCAAAGACATGATCTATGACCTCGTGATCCTGGATGTGGGGTTGCCCGATACCGATGGGCGCGAACTGTGTCGTCTGATGCGCAAGCAGGGAATCAAGGCACCGATTCTGATGCTGACCGGGCATGACGGCGATGCCGACACGATCCTTGGACTCGATGCGGGGGCAAATGACTATATTACCAAACCCTTTAAGTTTCCGGTGTTGCTGGCGCGCATACGTGCGCAACTGCGCCAACATGAGCAATCCGAGGATGCTGTGTTCCAGCTAGGACCGTATACGTTCAAGCCGGCGATGAAGATGCTGATCACCGATGATGAACGCAAGGTAAGGTTGACTGAGAAGGAAACAAATATCCTTAAATATCTGTATCGTGCGACCGAAGGCGTGGTGCCGCGTGACATCCTCTTGCACGAAGTTTGGGGATATAACGCTGGGGTCACGACCCACACGCTCGAGACTCATATCTACCGGCTGCGGCAAAAAATCGAACCCGATCCCGGTAATGCGCGGCTTCTGGTCACGGAATCGGGCGGCTATCGCCTTGTGGTCTAAAAGGCACGGTACCTTGACCAAGATCAAAGTCGTATCTGCGGTTCAGGTTTAATCTGCTATTATCCGTGATGTGTGCGGTTACACACATGAACCTCCCTGTTGGACTGCCCCGGCCCCTGTGCCGGGGTTTCTTTTGTCGGGGGGCGGTGTGATCCGTGACAATAGCGGCTGGAATCCGCGGACGCATCGCTCTACTGTCCGGGCGAACCGCACAGGAGACGCCAGATGCCCTTTACTATCGCCACATGGAACATCAATTCGGTGCGACTGCGCGAAGGTCTGGTGGCGAGGTTGATGCAGGAAGAAGGGCCGGACATTCTATGCCTTCAGGAATGCAAGAGCCCGGTGGACAAGATGCCGCTCGCGGCCTTTGCCGAGCTTGGGTATGGCCATGTCGTGGCGCGCGGGCAAAAGGGCTATAACGGCGTCGCGATCCTCTCGAAGTTTCCACTTGAGGATGCGGGCGACATGGATTTCGCAGATCTGGGCCACGCCCGGCATGTTGCGGCCCGTCTCGAGAATGGCGTCGTGATCCATAACTTTTACGTGCCCGCCGGGGGCGACGTGCCTGACCGCAGCGTGAATGACAAGTTTGGCCAGAAACTCGATTACCTCACCGGGATGCGGGACTGGTTTCGCGACAGTCGCCCTGAAAAGGCGATCCTTGTTGGGGATCTCAACATTGCCCCGCGTGAGGACGACGTCTGGAATCACAAGCAACTGCTCAAGATCGTGAGTCACACGCCGATCGAGGTAGAACACCTGAGCGATGTTATGGCAGCGGGCGGCTGGCAGGATGTGACCCGCGCCGATATCCCCGACGGGCCGCTTTATAGCTGGTGGTCCTACCGCGCGAGCGATTGGGACGCCGCAGACAAGGGGCGCAGATTGGATCACGTCTGGGCCAGTGACGACATTGCTCGGGCCGCGCATTCCAGCCGCATTCTGCGCGGCGCGCGAGGTTGGGAGCAACCGTCGGATCACGCCCCGGTGTTTGCAACATTTGATCTTTGACACCGCCCGCCGCGCCCACATATAGGGGGCAAATCTGTGAAGGAGGCTGAACATGCTGGAACTGGGTAAAACCGCAAGCGCCCCAGGGGCGGGCGACCTGATCAAGGATGTGTCCGAAGCCAGCTTCATGGCGGATGTCGTGGACGCGTCGCAAACCGTGCCGGTTATCGTTGATTTCTGGGCGCCATGGTGTGGCCCCTGCAAGACTCTCGGACCGGCGCTTGAGGCGGCCGTGAGCCGCGCCAAGGGCGCGGTCAAAATGGCCAAGGTCAATGTCGATGAGAACCAGATGATTGCAGGGCAGATGCGGGTGCAATCGATTCCCACCGTCTACGCCTTTTGGCAGGGTCAGCCGATTGACGGGTTTCAGGGGGCCTTGCCCCCGTCCGAGGTCGAGGCCTTTGTCGCGCGCGTGATCGCTGCGGCGGGGGGTGCGGCAGATGATGGACTGGATGAGGCATTGGATGCCGCCGATGAAATGCTAGAGACCGGCGCTGTGGCCGATGCAGCCCAAACCTATGCCGCAATCCTGCAAGAGGATCCGGTGAATGCGCGTGGCTACGCCGGCCTTGCGCGGGCGCATATCGCATTGGGCGAGCTTGAACAGGCCGAAGCGATCCTGAACGGTGCCCCGGCCGAGATCAGCCATGCCGCCGAGATTGACGCGGCCCATGCGCAACTGGCACTGGCACGTCAGGCACAGGATGCAGGACCAGTAAACGAGTTGCGGGCTGCGGTTGATGCCGATCCGGCAAACCCGCAGGCGCGTTTCGATCTGGCGCAGGCGCTCTATGCCAATGGGCAGGCGCAAGAGGCGGTGGATGAATTGCTTGAACTGTTCCGTCGGGATCGCGAGTGGAACGACGGCGCGGCCAAGGCCCAGCTTTTCACCATCTTTGAGGCCCTCAAACCGAATGATCCGGTCCTGTTGAGCGGGCGGCGAAAATTGAGCTCGATGATATTTGCCTGAACCCTTGCACGGGCTAGGTTAGCGGCATGACACATACGCTCGATCTTCCAGAGATCATCCCCGTCTTTCCGCTGTCCGGTGCGCTTTTGTTGCCGCGCTCGCGCCTGCCACTGCATCTGTTCGAGCCGCGTTATCTGGCGATGCTTGAAGATGCGCTCAAAACGCCGGGACGGCTGATCGGGATGATCCAGCCCAACCGTGTTCCAGGGCGCGAAGGAGGCACCGGGCTGCACGCCATCGGCTGCGTCGGGCGCGTCACGCAATTCTCGGAGACCGAGGACGGGCGCTACATGATCACGCTCACCGGCCTGTCGCGCTTTCGCGTGCTGGAAGAGGTCGAGGGGTTTACACCCTATCGCCGGGCGCGCATCTCTTGGAGCGGGTTTGAGCGCGATTTGGGGCCAGTGGACAACGATCTCGGTTTCGACCGGCGCGCGTTTCTCAAGTTGCTGGCACGTTATTTTGAGGCGCGCGACCTCCAGACCGATTGGGA</t>
  </si>
  <si>
    <t>MATILLSAAGAAIGGAVGGTALGLSSVAIGRFAGAVIGRSIDQRLLGQGSEVVETGRVSRLRLTGAGEGDAIPQVYGRMRVGGQVIWATEFRENVTVTQGSRGGGKGNPRPATPDTRAISYSLSLALALCEGEITRVARVWADGTEVAPSSLNMQVYKGTRDQLPDPRIEAVEGEGNVPAYRGTAYVVIEDLDISQFGNRVPQFSFEVCRPSQAGSPGADLDPMRAVRGVALLPGTGEYALATTPVTMNFGLGSSGIANINSPSARADMTTALEGLVEELPGCGAVSLIVSWFGDDLRCGVCQIRPRVEQKQFEATNMPWQVSSLSRAEAGEVPKDTQGREVYGGTPTDQAVIEAILALQQAGQEVLYYPFILMEQMPGNGLPDPWSGAEDQAVLPWRGRITTSKAPGQAGSPDGTPEAEAEVAAFFGTARAVDFTVTPIAAQVAERPGTGALDLLSFGGAVKLSPVAYHGPDEWSYRRFILHQAALCAAVGGVESFCIGSEMRGLTQIRGANNSFPAVAQLIALAAEVRALMGPEVKISYAADWSEYFGYQPGNGDRFFHLDPLWADGNIDFIGIDNYMPLSDWRDGDAHLDARDWPSIYDLDYLQGNIAGGEGYDWFYPTAEARAAQRRVSITDEAHGEPWIWRFKDLRSWWENRHFERVGGLRVPEPTAWVPQSKPIRFTEYGCAAVDKGTNEPNKFLDPKSSESRLPRHSTGQRDELIQVQYLRAMAAFWTDPARNPTSEEFEGRMVDMDHAYVWAWDARPYPYFPSNLDLWSDGANYARGHWINGRVSGRRLADVLAEVAARAGLSDLDTSRAEGFLRGYLVDQVSEARATLQPLMLAYGLDAIERAGVLEFRKRHGRVDHAVDLNRVVRDPELGGVIEELRGSDLELAGRVRLRFLQADADYEAISEEAILPDEETHAVATSEMPLALTRAEGRQVVERWLSEARLSVDTLRLTLPPSQLAVGAGDVIEMPKGDAGARFRIDRVEQMGNAQRVDAVRIDPESYRPILIDDSPARLRPFVAPGPVTPLFLDLPLLTGEEVPHAPHIAVLANPWPGTAAIYSASEDANYRLNTLVAARSTVGVTQTPLLPAPMGRIDRGDGLFVRMRFGTLESVGDAALLNGGNLCAIGDGTPGGWELFQFRDAELVAPETYVLRHRLRGQAGTERAGGGVWPAGSLFVRLNGVPQQIELTEAQRGQALHYRIGPGGRPVDDPSFAHAVLAFDGVGLRPYAPVHLRLVEVDGDLAVSWIRRTRIGGDRWDTPEVPLGEESERYLVRVMRGTQILREVTLERSEWIYSATARVADGPDAGKRIEVAQMSASFGPGTFAVREL</t>
  </si>
  <si>
    <t>1629718.SAMN03400148.VR70_12535</t>
  </si>
  <si>
    <t>GPAGLAVAAGIGAVGLAFGAASARARVALTEMDAIAKVADSIGLTTTALQEMRFAAGLAGGSTQELDASLKGFAQRLGQARTGTGEMAEQLKKIDAGLLATVTAAGSTEEGMNSLLKVIAETPDAADRLSLATAAFGEGAAFMTEMVEGGTVALEANRQKARELGLVYDEHLLRSAEETNDKLSIQAQIIDVQLNRAVVALGPDLVRISTLMADFSVAGARVLDSFRDVEDMGVQALSDRLNILKSNMDGIQKARDSTFWQSSKDRMDAQLRELMAEYNDVLGRLLELQNKPVAPPRPQGDDDAAMIARRTALLKEMATAEEEARQEYTKRLTEISELEAAGKLNTQESAELRARAAADLAKVVDKETKVRKDAKSQLDAYLTGLDQESVLMGLSTDAREVQRALLDAESKARADVEAGLRTSVELTAEEVAQIERAIAVRQRHVVADRQAVEAQRAADKAATEAQRERERAAETAAREGERKVDAIVQYGADRLVDGIMDPTRKGWKDMLGGMMKDLSAFFMRAAAEAALRPIAVKMVGVMTEQQGVSGDGKFFGAAQSASGNGSINSINSLSLPPGTGEKIWDSMFGGGAASTAGWASAGAASGNLFGGGAATVGGATLGSGAGVLGNAAASYGSAWGASTASTGSLFAGSAASGTGSGALSGAGGAGIGGALPYIGLALQLGAAFASGDVKQMVGTGGGMAAGAAIGSVIPGIGTLIGAAIGGMLGSMGASFLGSVPAGDNVVAINSSGAHRVEVGDEEGQSGDKLLAMGAAMLDGLRDAGTSFRGTLRSDTHIASLGYTEKYDEWWVEDKKMGSAEEAAEAALTKGLTNPDLWEGISDNIATAMRASVGKGAEEALSNITFAAGWDNLLGTIEALNEAIAPEPIGQYAAALEGITAQVDAQKAATEQAAERARALGLSLNDVAAVMEALDAAGAKAAGRLRDEFNKEIGDQILSMTDPTALALRNLGDSFKGLHREAVAVGGDIGQLNRLYALQRAELEAQRMATLEADVTRAYEAESRARQDLRDGAYGLAQSMRDLRQSLLLDTNLSPLSAPERLAEAKRQYDETLAASRLGDLQAGQRLTQIGPQYLEALKAVNSTASAEYKAGFDGVQSDLRDVETVAERHVRIADEQLGVMRGQMEALGLINTSVLSLADALAAYQAAAIPASGGGPSAPVTSFDALQGQNAGGSASIEERAAAYLAANPDVAAHYGAGNLAGALQHFNQYGQFEGRSFSSGGTTRPGEVVRVHNEELLYTGPTTHVFNRHEARDILSGGSNRTDMRGVEARLDRVAGALERLIGLSARAGEGTLDRLDRVADAAEAQAQAAAQQRAAAA*</t>
  </si>
  <si>
    <t>1121395.SAMN02745215.SAMN02745215_02423</t>
  </si>
  <si>
    <t>CoA-substrate-specific enzyme activase| putative</t>
  </si>
  <si>
    <t>GCF_900143285.1</t>
  </si>
  <si>
    <t>Desulfitobacterium chlororespirans DSM 11544| whole genome shotgun</t>
  </si>
  <si>
    <t>CGGCAAAGCAGGATATTATTCGGTAGATTTAAGAGATGTCATGGCCCATAACAAGCCCCTCAATTCCCGGGAAGTATTAATACCCTTTTTCAAGGAAGCAGCTTTTGCCCGGCTGGAAATCACCTGCAGCCATATTCCCAAATGGTTTGAAAAGGAACTCCCTTTGCATAAATTACAGATGGACGTAGAGACCCGGAATAACGGCATGAAAGTGCATGTATATCCTGTATGATTCTTCTCCTCGTTAATATCTACTTGCCTATGGGGGGCTGTCGCAGTAAGACAGTCCGGGGATAACATGAGACGGCGGCTGGCAGATGCCAGAGGCCGTCTTCTGCTGTAAAATAGAAAGTGCCCGAGTGAGGCCCGCATTTAAAAAGGATTTTTGTCCGTAATGCAGAATACCTAGAAGAATCATGATGTAACTATTTCATTGATTTCAGGATAAACTATTCAAGGCAAGAGGAGGACGATCATGTTTGAATTTTTGTTAGGATTTGTTTTGGCAGATAATATTGATACACTATCCTATATTGTCGTTGGCTTATTAGCGATCTTCACGGTTTCCTTAATTATAAAAAAAGTCTTCAAATTAGCCCTTATTTTTGTATTAATCACGATCATGGCTTATTACCTGGTGCCGGATCTGTTCGCCTCCATCATCCTCCCCTAGGAAAAAACCGCCCAAGATCATGGGTAAGGAGTTGAAGTTAGCTATGGAAATCATCAAAATGCACGGCCTGGGCAATGATTTTGTCTTTATCGATCACTTTCAGGGTACCCCTGCCGAGTTTCCCGATTATCCGGAGTTGGCCCGCAGGCTTTGCCACCGCCAGTTCGGAGTGGGGGGAGATGGGCTGATTGTCGTCCTGCCCTCGGCAAAAGCGGACGCCAGGATGCGCATCCTGAATTCGGATGGCTCAGAGCCGGAGATGTGCGGCAATGGCATTCGTTGTTTTGCCCGTTATATCTATGATCAGGGTTATGTTACCAAAAACCCCCTCCAGGTGGAGACCTTAGCCGGGATTCTTACCCTGCAGCTCATCATCACCGGAGATCAAGTCACCGGGGTGCGGGTGGATATGGGGGAGCCGATCCTGAAGTCGGAACAGGTTCCGGTACTTATTCAGGGCGATCCTGTAGTGGGAGCCAAGCTCGATGTGGATGGGCAGGAATTCGAATTTACGGCAGTGTCCATGGGCAACCCTCACTGCGTGATCTTTGTGGAAGATTACGAAACCCTTGATTTTGAGCGGATCGGCCCGGCCATTGAAAAACATCCTCTCTTTCCCCGCAAAACCAATGTGGAGTTTATCATCGTCAACAGCCCCCGGGAATTGACCATGAAGGTATGGGAGCGGGGAGCGGGCCCGACGCTGGCCTGCGGAACAGGAGCCTGCGCTTCAGTAGTGGCCGCCGTCCTCAACGGCAGGACTGAGCGCAAGGTCACTGTTCATTTGCCGGGGGGTGATCTCCTGATTGAGTGGGGAGAGGATAACCGGGTGTACATGACCGGGCCGGCAGCCTATGTGTTTAAAGGCGTTTTGCTGGAGGATGCCCTCAGCTAAAATCCATAGATCAAAATTCTGCAACTGAATTAAAGCAAAAGATGGACTGCCTTTTTAAAGTGAGGCAGTCCATCTTTATGCTTTAAATCTCCTTTTCCCGGATCGGCTCCAAAGACCTGATTTCTTTGGGCACGCCCTCTCAGGCAAGCTCTTTGCTGGAAATAATTCGGGTTGTCCGGATGGGTATCATCGGTTTTTTGCCGCACCACCACACCGTCCACCACATAGGCCTTGTTGAGACACCGTCCGCCCCAGTTATGCCAACAGGCGGCTGTAATCCATTTCCCTTCCTGAGACGTCATTTTATCAGCGTTTGCCGTTGTTAAGGAATTTCCACAACCGGCAAGGGATAAGCCGGCTGCTGCGGCAGCACTTGCCTGGATAAACCTTCGGCGGCTAATTCTGGAATGGGTGATTCTGTCGAAAAGACTTGCCATTTCTTAATAACCTCCTTGATTCTAAATCGTCACTTAAACGGTTTAACCGGATTCTATACTCTGCCCTCCTTTTAATTTAGTGTATTTTATGGGATTGTGACAACTATCACCACAAATGCTGATATAAAAATATTAATATAGTAGTGTTGGACGAAAGGTAAATATTAGCAAATTATTAATGCGAAATTATTTTTTGATTATTTTTAAGGGGCTTTTATTTACAACAGGCTGGCAGAAGCTTAAAGGGGTTTTGCCGGAGGATAGTCTTGTTTAGGGGAAACAGGCAGATTGCATAATTTGGGTGCTGCAGTTAATGACGGATCAAATGGAATAAATATAGCCTATGAAAACTGCTTAAATTTCTTTAGAATTTTAAGTGGCTTTTAATATTTGCGGCTCTCATTCAGATTGAGGAAAGTAGGGAAAAAATGACTAAAATTCGTGCCGGATGCAGGTTTTTAGTGGTTATGATTATCCTTTTATCACTATTCCCCGCAAATATGTTGGCGCTCAATACCGCCGGCAAAGAATCAAACCAGGCTCGGATCTCGGGAGCGGATCGCTATGAAACAGCGGCTCTGATCGCGCAAAGAGGCTGGGACAAATCTGATTCCGTCATTCTTTCCGCGGGTATGGATGCCAACCTGGTGGATGCATTGACAGCGGCTCCTTTGGCACGAACCAAGGATATGCCCATTCTTTTGACCTCCGGCCATAGCCTAAACAGTTTTGCCGGAGAGCAGCTCAAAAGGCTGGAAACAAAAACTGTCTATATCACCAGCGGACAGGGAGTCATTAAACAAGCGGTTCTGGATGAACTCTCGGCACTGAAGATCAACATCGTCCCATTAGGCGGTGCTGACCGTTATGAAACGGCCGTTAATATCGCTCAGGAGATTAAGAAGACCAGGGAATTGGACACTGTAGTGGTAACTACATCTTTATCCAATGCCGATGCTCTGACTATCGCACCGATTGCAGCCGTCAACGGCTGGCCGGTTTTGCTGACTGCTGCCAATACACTATCACCTGATACCGGCGGTTTTATCAATCAGGAGCAGATCGCCAAAACCTATGTCATCGGCGGCGTGGGTGCCGTTTCCCCAACAGTGGAGAAGGCCCTGCCTGATCCGACGAGAATCGGGGGAGCCAACCGGTTTGAGACGAATCTTAGAATTATTGAGAACTTTAAACATCAGCTCGATTTCAGTCAAGGCACTTATTTTGCCAACGGACTTAATGAACATTTAGTGGATTCTCTGGTCGGTTCAAGTTTGATCGCCAGAACATCCTCCCCGCTCATCCTTACGGAGAAAACCCTTAGTCCGACAGTCGGGTCTTATCTGGATGGTCATCCGGAAATAATCAAACCGATTATTCTCGGCGGGGAAGGAGCGATCGACTCATCGCTCCCGGCAAGATTCCAACAGACCCCATCCCTGGTGAGCTATGGGGAGCCGGGGAGCGTCCTTGGTTCACCGGATTCAGCAGATATCCAGGTTTTTGAGGGCAGTGTCCTGCTGCAGGGTGACAGCATAACCATAAAAAATGCGGTCATCGAGCGGGATCTGTTTATCAGGGGACAGGGAGCTGTTCTGGAAAATGTCACGGTGCGGGGAAAAATCTATACCAATCCTGAAAACGCAGCCAATACCCGGATCGATATGGTTCAAAGCCAGAGGATGGTGATTCAGTCCTATAGCGACAACGGAATTCATATCGATCGCAACGGCCAATATGGTCTGACAATTTATACGAAAGAGGAAGCGGAGGGCATTCATCTGGATTTTGAAGGGTGCCTGAAAGCTGAGAATGCCAGAGAACAGCTTGCGGCCATCGAATTCGCTTCCGGCAATGGCGTGGGGCAGATTCAAGTGGAAAGGGTGCTTGGCAGGCAGTGGCAGCTGACGTTTTCCGGGATATTCAATCAGCCGGTGGTGGTGGATAAGATGGCTTATGACCATGGCTCAGAAGCAATCCCTGATTATTTGAAGCCGGATATGCCTTTGGACATTACCTCGGCTCCCAACGCCATCAAGCGGCTGGAGATATGGGCGGAAAACGGTCAACTATTGACGCTGAGGGGTTACTTTGAGCAGGTCAAGGTCCACAGCCGGTTGAACCTGGTATTGGATGGGGGAGTATATGATGAAATCTCCCTCCTTGGCGATGCCGGTGTCAGTGTGCACAACCAGGCCGTGCTGAAAAATGTGCTTGCGGCCGGTACGAATCAATTATCCTTGACGCAGATGAGTAAGATCGATCATTTAAAAATAACAGGCAATGCTGTTTTAAGAACAGATGCCCATACTTCTGTTGCTCATGCTGAAGCTGCCGGAACCCAAAGTGTTATGTCTGGTTATGGTACAGTCAACGGCATAAGACTAAATAGCCCTCAGTTCGTTCCCGTCCCCGGTGCCAAGGAATTTACAGCGGTTTCTTATGCCATTGCCGTTGACCCGGAGGGAACTCCGTATCCGGTGGCTGGTGAGGTCAATCCATTGATGTTGACGCTCAAAGATAAAGCCGGGAAGACAGCCGCGGATGTTAACGGAGTTTTGGAGCTCACCGTCGCCAACGTCATCGAAGCCGGTGATGGGACTTACGGTTCCGTCAATGGAGCTGCTATTACCGGGACAGATTATACGGCCGGCATCACCATTCCCGTAACCTTTGAACAGGGAAAAGCAAGGGTGAATCTGGTTCTTAACCATGGGAAAGGCCCCACAGGCGATGCCCGGGTCGAGCAGGAAGTATGGTTCACCTTGAAAGGTCTTACCAGTTTAGGTTCGCACACCCTTAGATTCCAGGTAGCCGGGTATCGAGGCTATTCCCATGGCAAAGGGACTGAAGCTGATCCCTATATCATTTTTACGGCTGAGGAATTAAATGCGCTGCGTTACCATGTGGATGAAAAGGATATGTATATTGAATTGGGTGGGGATATTGATCTGGGTGTTTATCCTTATAATACCGGTGAAGGGTGGGTTCCCATCGAGGCATCCATTAAGAAGTTTGATGGAAAAGGGCATTTGATCCGCAATCTGTATATCAACAGGCCCAATGAAGATTATCAGGCATTGCTCCGCCGGGTCGGGTCAGGAATCCAAAATGTTGGCTTGCTTGATGTAAAGGTTACAGGCCGTCAACATGTTGCAGCCCTCACGATGGGTACTCAATTTATCGGGTCTGTTCTGGTTACGGGAAATATCTCCGGTGAGCATCAGGTGAGTGGGATCGCTGACGATGTAATGCAGATCAGCAGAAGCATGGTCAGGGCGGCTGTTTCCGGAGGCGATGAAACCAGCGGCCTGGTAAGAAACGCCTGGGACGTCTCTAACTGTTATGCTTCCGGCAAGATCAGTGGTACAGACAAAATAGGCGGTTTAACCCTAGGGGCCGGGTATTTTAGCGGGAATGTTTCTGATTTTTCAGCAATTACCGGTTCAGGCAAGGATATCAGCAGGATGGCGTTATCTATTTATCCTCAGGGTATGATAGATAAAAATCTGGCCTACGACGGAATGCTTTATAAGTTAACCCCAGGTGACAACGGCTCCACAGTATTTCCCAGGATGCCCGATTCAATCGGAAGCAACAACCTGGATGGAGAGAATAAGACTGCTGCTGAGCTGAGCGAGCAAGCAACCTATGAAGAGCTTGGCCCCGGCTGGAACTTTGATACCACATGGTCCATGGTGGATGGGCGGCCTGAGCTGAAGATGTTTTTAAGAAACCGCTAAAAATGGTGGAGGGATTGCCTCATACGGGGCAGTCCCTCCACCATTTTGCCTAAGGAGCGGTATCTTTTAAGAAATCAAATCATTTCTTAAAAGAATGATCTCATTTTTATAGAAATCGATCATCCCTTCATCCCGCATCAGACAAAGCTCCCGGGAGAGGGCGCTGCGGTCCACCCCCAGAAAGTTAGCCAACTCCTGGCGGTTGAAAGGGATATTCACCGTATTTCCGGAGCGGCCCACGGATTGCAAATAAATGAAGATCCTGTCCCTGATCTTTTTCTGAGATAAAATCTCTACTTTTCTGCTCAGAAAGATATTATTATCCACTACTTCTTTAAGCAGATTTAAAGCCACTTGCGAGGCATAGGGGCAAGTCAGGGCCTTTTCCGTATAAAGCTGGGAAAGACAGACAAACAGGACGCTGCTTTTCTGGACAGCCGTTATTTGCAATACGCCGTTGTCCATAGGATCAGCCTGGCAAGCCAAAGCTTCACCGAAAATATCTCCGGGATCAAATTGCTGAACATAATGCTCGGTGCCGGTCACACTGACCATGGACATATTGACCCGGCCGGCAAGAACAATGCCGGCACTTTTCAGGGGATCTTGCAGGCTATAGATGATCTCACCTTTGGCATAGTCTTGAATACGTCCGTTCAGACAGGAAAGAACATTAGTATATTTATCCGGTTGGATATTTTTAAAGAGAGGCATTGATTGCAATACGGAATCAATTTTTTTCATATGACCTCCTCCGGGTTGCTATAGCAACCGATTTACCGGCAAAAATCTGCTAAAACTATAGTGAGGTTAGCTTTTGCTAACCGTATTTTACCGCTTTGGGTTAGCTTTAGCTAACCTGGTGTTAGTATATATCAAAAAGGGAGGATTTTCAATGAAAAAGACCTTATCGAGGACTATACCAATACTGATCATGTTTTTCCTGATTTTGACCTTAGTGGCTTGCGGCACTGCCCAGCCGGCCCAGTCGGAAGGACCCAAAAACCAGGAAACTCAAGGAACTCAGGAAACAGCCTCAGAACCCATAACCATTAAAGTAGGTGTGCCCACCGCACCTCCGGCCCTGCCTGTTCTGCATATGATAGAAACCAAGGCCCTGGGTGAGAATGTGAACATCGAGCTGTCCATCTGGGATGAACCGGAAACCTTAATTGCTATGGTTCAGGATGGCGAACATGCATTGTTTGCTTTTCCCCTGACGGTGGTCTCCAAGCTCTATAACAAAGGTTTGGACGTGCGTTTAATGAATGTCAACACCTGGGGAGTCACTTACTTTTTGACCTCCGACCCTGATTTAAAAGAATGGCAGGATCTGAAAGGGAAAACAGTGTATGTGCCCTTGCAGTCCTCACCGCCGGATGCTTTAACCCAGTATTTCCTCCATGAAGCCGGTCTGGAAGTAGGTAAAGACCTGGAGATCATCTATGCTTCAACTCCGGAAATCGCCACACTCCTTGCTTCAGGCAAAGCTGCCTATGCAACCCTCATCGAACCCCAGGTGACAAGAGCCTTGCTGGCTAACCCCCAATTGCGGGTTGCCTTCAGTTTCGAAGAGGAATGGCAAAGGGTAACCGCTACAGAGACCAAAATACCTAATGCCGGTTTCGGAACAACCCAGAAATTCATCGACGCTCATCCGGAATTAACAGCCCAATTCCAGGAAGCCTATGCCCAATCCACCCAATGGGCTAATGAGCATCCTGAGCAAATGGGTGAACTGGCCGAAAAGTATTTGGGATTGAAAAAAGAGCTGGTGGCCAAAGCCTTGCCCAGTATGGGGCTGACCTTCCAAAGCGCCCAGGATTCCAAAACAGAACTGAAGATGTTCTATGAGCTGCTCCGGGATTTTGAACCCTCCATGATTGGGGGAAAGGTTGCCGACGACGGCTTGTATTATGATGGTAAGTAAGGGAGCGCACGGTGAAAAGTAAAGGATTGCTGACCAAGGACTCCGGTTACAAACTCCTGTCTTTCCTCATGGTCATCAGTTTGTGGAAAGTGCTGACGTTGCACTTTTCACCCCTGATCGTGCCCACTATGGGCAGTGTCCTGGCGGAGATCCATAAAATACTGACAAGTCCTGATCTTTATGCCATGATTCCCTTGACCGCCGGAAGGCTCCTGGCCGGCTTATCTTTGGGGGTGAGCCTGGGATTGGTGCTGGGGATTTTAATGGGGAACTTCCCGCAGGTTAAAGGGGTGCTGTCCCCCCTGATCGGGATCATGCAGACAGTGCCCCCCGTCTCCTGGGTGGTTTTGGCTCTGGTCTGGTTTGGGTTCAACGGCAAGCCTGCCGTCTTTATCGTCATCATTTCCACCCTGCCGGTGATCACCATCAACGTCTGCGCAGGATTTCGGCGCATCGATAAAAACCTGCTGGAAATGGCCTCACTCTATCGTTTTTCCAAGGTGAAAAGGTTAAGGCATGTGATCCTTCCCTCCATACTCCCTTATTTTAAATCCGCTTTCCAGATTGCCTTAGGGAGCGGCTGGAAGATCGCGGTCATGGCCGAAGTGCTGACCACCAGCGATGGGATTGGCGGGATGATCAAACTGGGACGGCTCAATGTGGAACCGGAGAGCATCATCGCCTGGTCCATCCTCGTTGTGCTCCTCTTTTATCTTTCCGATTTCCTCATCGGTAAGTTCTTGTTTAGGAAGGAAAAGAATTATGCTGCAACTCCATGAGATCAGTAAATCCTTCGGCACCCTTCCGGTCCTCAAAAAGGTAAGTTTCACTGTGAGAGATGGTGAAATCGTTGCCTTAATCGGACCATCAGGCTGCGGAAAATCCACCTTGCTCAATATTATTGCCGGCATCCAAACATCCGATGAGGGAGCTCTTTCCGGAGGGTCGGAGGCCATGGCCTATGTCTTCCAGGATGACCGGCTCCTGCCTTGGCGGACCGTCTGGGACAATATCCGGCTGGTCAGGGACAAGGAGAATCGGTCCGTGATTCAGGAACTGATCGATACGGTGGGTTTAAGGGGATTTGAGACCTATTATCCCGCCCAGCTTTCCGGAGGAATGAAAAAACGCTGTGGAATCGCCCGCTCCTTTTACTATGAAAGCCATCTGCTCCTGATGGACGAACCCTTTCAGGGACTTGATTATTGCTTGCGCAGGGAAATGCTCCATCTGCTCTTAAAAGTTTGGCAAAAGCATAAACAAGGAGTGCTGTTTATTACCCATGAGATCGATGATGCCTTAACCATTGCCAGCCGGATCATCGTCTTATCCCCCAGGCCCAGTGAAATCAGCAAAGAATTTATGCTGCCGGGACCGGAAGGACGGGATCCGGGTTCACCTGAGCTGACGGACATCCGGCGTGAGATTATTGCGGCAATCACGAATTAAGCAAATTAAGCAAATTAAGGAGGGAGAACACATGGCAAGGCTGAAGAATTTGCCCCAGGAGCGGCCCCTACCCCTGGCTTCGTTGATCAAAGCCCGTGAAAACCAAGTGCTCAGCATGGCTCTTGCTCAGAGCGACCGTGTACAAATCAGTTTATTTAGTTTCGCTGATGGGGAATCCGTCAGTGAAGAGGAGTATTTCGGCGATACCCTGTATCTTATCCTCCAGGGTGAAGCAGTCATCACTTTTGACGATCAAAAAATTGATTTAGTCCCTGAGGATGTGTTGATGGTTCCGGCTCACAAAATCCATGCCATAGCAGGCAAAGGCCGGTTTAAAATGCTGCAGATAACATTGATCAATGAGGAGAGATAAACATGACTGAAAAACTTATTAAAAATATTGAGCACTCCGCCCCATTTAAGTTTCTGGACTTAGTTGCATACGAACCAGGCAAAGTAGCCAGTTTGACCCTTGCGCAAAAACCCGGCGTGGGCCTGACCATTCTGGCCTTTGCGGAAGGGGAGGGGGTGAGCACCCATGCGGCTCCCGGAGATGCCATGGTCTATATTATGGACGGAGAAGCGGAAATCACCATTGCTGAGACCCGCTGCCGGCTTAAAGCGGGAGAAGGGATAGTTATGCCGGCCGGAATTCCCCATGCGGTACAGTCCATAACTTCCTTTAAGATGCTGCTGACGGTGGTTAAGAATTCCTAACCCTGAGCTAACCCGCCTTTGTCCCCCGCCCCGATAGGCGGCGGGCCAAAGGGCGGGTAAGTCCAGTATGGGCCCGACTGATAATCAAGGGGATGAATCCCCCTGAATTAAGTCTCGTTCAACCCATAAGGGCACGAAATTAAGGAGAGATAGACGATGTATAGTCTAGGGATAGACATAGGGAATGTTTCGGTAAAAGTTGTCCTGCTTTCCGAAACCCAAACCATACTGTATAGGAGATATGAACTCCATGGGGGAAAAGCCCTTGTGGCGGCAGCCAGGATTCTTAAAGAAATGACTGAAATCTATCCAGAAGAACATCTGTATGGGGCACTGACCGGAGTTTACGGCAAGGTTCTCGGGGATGAGTTTGGTCAGGTAAGTGATATTCCTGCTCTTGAATTGGGTCTGAAAGTTCTCTGCCCCCAGGCGAAATCCGCGATTGAAATGGGCTCCCAAAATGCCCGGTATTTAACCAGGCTTTCCGGCCATGCTTTGCCCTTGTATGGGGTTAATGAGAGCTGCGCCGGGGGCACAGGGTCTTTTTTTGAGGATCAGATGCGCCGCCTAGGCCTTGAGCTTGAAGATTATTCCCCCATCATCGCCAAGGCTCAAGGAGTTCCCAGACTATCGGGCCGCTGCTCAGTCTTCGCCAAAACAGATATGATCCATCGGCAACAGGAAGGGGTGCCCGTTGCCGATATCCTTTTAGGCTTATGCTATGCTGCCGTCAAAAACTTTAAAGCCACCATTGTCAAAGGGATGCCCATTGAAAAGCCCCTGGCCTTGTGCGGTGGAATTCTTAAGAACAAAGGGGTCATTCAAGGGGTAAAGAATGTTTTCGGCTTAACCGATGAGGAGTTAATCGCCGACGAAGACCTGATTTTTGTCCAGGCTGTGGGAGCAGCCCGGTATGCCTCGGCCAACCAGCTTCTTGTGCCCGCCTCTAAGCTGATCCATTCCTTCCACCGGACAGAGGCCCAGGTCAAACTGGGAACCTCACTTCCCCGGCTTAGCCCTCTTGCTCTCAGGGAGGGGACGAGGACTGAGGATCCCCAATGTCAGGAAATTGCGGAAGGGACCCATTGTCTCCTCGGTATCGACGTGGGCTCCACAAGCACGAACCTGGTGGTCGCCGATGGGGAAGGCCGTCTCCTTGATTTTCAATACCTGAGAACCCAGGGGGATCCCCAAAGGATGGTCCGGGAGGGTCTGGCCTCCCTTGGTGAGCGATTAGGAAGCAGACTGATCATTGATGCTGTAGGCGTAACCGGTTCGGGACGTCATTTAATCGGGGAAATGATCGGGGCCGATACGATTAAAGATGAAATCACCGCTCAGGCAAAGGCCGCCTTGAAGGTCAATCCTCATGCAGATACGGTCTTTGAGATCGGAGGGCAGGACTCCAAATATATTTCCCTGCAGAAGGGAGAAGTCAGCGACTTTCAGATGAATAAAATCTGTGCGGCAGGAACCGGGTCCTTCATCGAGGAACAGGCCTTGCGCTTGGGCATCCCCATTGAAGAGTATGGGGGGATCGCCTTAAAAGCCCAGTCCCCTCTGGATCTGGGGGAACGCTGTACTGTATTTATCGAAAGCAATATCGGGGCGGCTTTGGCCAACGGCGAGGAGAAACCGGATATTTTGGCAGGGCTGTGCCACTCCGTCATCCGCAACTATCTCCATAAGGTAGTGGGGAACAAGCCCGTGGGCCAAGAGATCGTTCTCCAGGGAGGGGTTTGCTATAACCCGGCGGTAGTGGCCGCCTTCCAGGGAATTTTCGGGGACAGGGTTCAGGTGTCTCCCTGTTTCTCGGTGAGCGGAGCCTATGGAGTGGCCCTGCTGGCCGGTGAAAGTATCGGGGTGAACCCCAGCCGCTTCCAAGGCTTTGACTTGTCCCCGCAGAATAAGGTCAAGTCCGCACAAGATAAGGCCGAAAGGTTAGAAATCAGCCTCAGCAGCCATAATAAGGATTTTAGCCATCATAACTACTTCGCTGAGGCCAAAAAGATGCTGCTGGGGGATTATACCGGAAGGATTGATCCGAAGAAGAAAACCATCGGGGTTCCCTATGTTTTGGTGATCCATAAATTCTTCCCTATGATCAAAGGTTTCTTTGAATCCCTGGGCTTCAATGTCCTTTTATCCGCTGAAAGCAATGAAAAGACCATTGCTCTGGCTCAAAACTATGCCCAGGCGGAAACCTGCTATCCTGTTAAGCTGATCTACGGTCATATGGAGGAACTGGCGGAAAAAGGGGTGGATTATATTTTCCTGCCCAGCATCCTGACCATGAAACATGAAACCTCCAAGGTGCATCACAATTATAGCTGTGTCTATATGCAAAAGGCTCCGGAATTTGTCTTCAAGACCTTGAAACTGGCAGAGAAGGGGATTCAGCTCCTCAACCCTGTCTTCAACCTTGATTACGGCAAGCCGGCTATGGCAGGAGCCATGATTGAGATCGGCACTTCTTTGGGAAAAATGAAGCCCTTTTGTGTCAAAGCCCTGGCGGAAGGAGCCATGGGGGTGCGCAGGTATACCGCTCAGGTGGAAAAGGCCGGCCGGGAACTGCTGGATTCTTTGCCGGATCAGGAAAAGGTCATCGTCATCATGACCAGGAATTATGGCATCAGTGATCCGGTGCTCAATATGGGCATACCCCAGGAGTTTATCAAAAGAGGATATAAGGTCATCACTTTGGGACATCTTCCCGGTCATGATCTGGATCTGTCCCATGAGTATGAGAATCTCTATTGGCCTTTTGGCCAGCACATTATCGGTGGCGCCAAAATTATCAAGAACCATCCCAATCTTTATGCAGTCTATCTTAATAACCACGGCTGCGGTCCGGATACGATGATTTCCCATCTTTTCCGGCAGGAGATGGGAGATAAGCCTTACCTGAATATTGAAGTGGATGAACATTATTCCAAAGTGGGAGTCATAACCCGTATTGAAGCCTTTATCAATACCCTTGAGCATCGGCCCGCCCCCGGGGAAGTGCAACGGGATTTTCTTAAAGATCTGCCCAGGCGGGAAGTTTCCTTAAGAAAAACTCCTGAGCCGGGTGTACCGGTCTATTTCCCCCATCTGTATCCTTATGCCGATTTGCTGGGGGATACGCTGAAGAAGCATGGCTATGAGGGGCATGAGCTCCCGCCAACCACGGTCTCCAGCCTTAATCTGGGGAAAAGCAAAACCCTGGCCAAGGAATATTTATCCTTTACGGCTCTGCTGGGAGATGTGCTGCACAAAGCTCAGGATCAGGAAAAGATGCAGGTGATTCTCCCCGCCACAGAAGGGGGAGAGATCGACGGACTCTACAGCCGGGTGATTTACGATATCCTGGCCAGAGAGCATATGGACCACGTCACGATTATTTCCCCCACCCTGGAAACCTTGCCTTTTCAATCGTCTTTATGCCCCCAGCTTTTTATCAGCATCCTGGCCGGGGATTTAATCCTGGCCGCCCCCGCGGCAACCAGAGAAGATCTTCGCCAAAGACTGAAGAGCCTTGCCTCCCTATCCATGGAAGATCTGCTGGAGGCCGCTCATGAGGTTGGTCGGGATCTCCGGGAAGTTCAGGATCTTCAGTCTCTCCGGGATGTTCAGGCTCTAAAGCCGGAAGCCGGGAAGGTAACCGTCCTGGGGGAACCCTATGTGCTCTACAATGCCTATTTAAATGGTGAACTATTTAAAGAAGTTGAGAAAAAGGGCAAAAAGATTGCCACGATGCCCTTGAGTGAATACTTGTGTTTTCTGTGGTACACCCGCTGTGAGAACAAAAAAGAGCGGGGAGTGGTGGCCGGATATATCTCACAAATGGAGCAGCTCTCCGCTGCCTTAGGGGAAAATACCCCTTTTGCCCCCAGCTTTGCTGATCTCTTAGCCAGTGCGGATGACCTTATTCCTGATTTCGCCGGGGCCAATGGCCGCTATCGCCGGGTCAAAACCATGGACTGGCAAAGGCAGGGGATTCCCTGTATCGAAGTGGCCTCCCTCTATGAAAATGCTCAGACCGTCCTGCACTTGCTGGGGGGTGAGGAGGATGGCCTGGTTCTAAGGCTGGGCTTTGATGAATCAGGTGTTGCCACCATGAAAGACAGGCTCCATTCTTTTCTGTATTATATGGAGAGAAACAAGGAATAAGTTGCGGAGTATCACTATTCTCAATGACTTAATGAGACTTTTCCGAAAGTGTCAGCAGACTTTAGCTGGCTGCTGTCAGGCAGAGCAAGTTTAGGAGCCGGCTCCCAAATGGGGGCCGGCTCCGGTTATGTCAGTATTTAATTCAGTCTGCATTAAATTCCTGCTGGATAGTCTGCCGGGCTTCTTCGGCAGAGATTATGCCGGTCACTTTGCCCAGGATCCTCAGCTTAGCCAGGTCGGTGACAACCATATCTTTCATAGAGCTGTTGGCCGGTTTTAATCTCACTTCAAAATCGTACCGGTAAAACTTTTTGATCGTCACCTCACCGTCAATTTTTACCAGGGCAATTTCGCCGTTTTCCACACCAGGCTGGGGGGCGACGATGACCAGATCGCCGTTGTTGATGCCGGCTTCGATCATACTGTCACCTTTCACCTTGATTAAATAAGTGTTCTTTTTGATCCTTGCTGCCGGGACAGGGACAAATCCTTCCAATAATTCATCGCTCATGATGGGCAAGCCGGCGGCTGCAGTGCCCAGGAGGGGTAAATACACACTGCGCTCCTCTTTTAAGGATTCAGCCTCCGGTTCTATACCGGTGTGCTTATGCCTTGAAGTTCCTCCCCACAGATTATGCCGGGTGCCGGATAAGAGAAAGGCTGCATAGGTTTTAAGGGCATAGCGATTATTTTCGTCGAGAGAAGTGTAAATTTCCAATACCTGCGTTTGCTCACCACCGGCATCGTTATATTTGACGATGCCTTTTGTTAAATAATCCAGTGATACATTAAGGTAGTCTGAAATCAATAAGGCGGCATCCAGTGAAGGGCTTACCCTATTTCGTTCGATTTTACTCAAATTACTGTTGGTAATACCGGTGGCAGCTTCCACTTGCCTTAAAGAAAGACCTTTTTCTTCCCTGAGTTTTTTCAGGCGCTCACCGAAAGAAGACAATACCATCACCCCACTTGTATAAGTATAACCCGTTAGCGTCAAATATGATAATTTTTATATTGATTACGTCAAAAATAACGCGTATAATGGTTTTGGGAAACCTTTCCACAGAACAATCCAGAACAGGTCTGGTGAAGGGAGAACAGCTTACCGGATCGGCAAAGAAAGGTTCTCATACCACCGCCCGGGCAGCAATTTTTGCGGCAAAATAGCTGCAATGTTCGTTATCTATGAAGCAACTTTATTATACCAACATTTTGCGCCGTTATGAAGAGGGTGGGGCAGAAAGATGAAAAAGAAAGAGAGGAAAGAGAATGTTAAAAGTGTGTATTGACCCGGGACATAACGGGATTGGCCCGGATACAGGGGCCGCCTTTAAGGGTTTGCTGGAACAAACCCTGACCCTTAAGATGGCCGGAATGGTGAGGCAGGGATTAGAGCAGCAAGGAGGATTTCAAGTGATGATGACCCGGGATGGGGATAAAGTGGACGGGCCCTGTGCCACGGTACTGGACTCACTGCGTACCCGCTGCCGGATTGCCAATGAGGGGAATGCCGATCTGATGGTGTCCATTCATGTCAATGCAGGCGGAGGGACCGGTTCGGAGGTCCTCATTATCGACAGGGGCGGAAAAGCAGAGGAATGCGCCAACATTATGGCGCCCCTCCTTGCCGAAGCCGGAGCCTGGCCTAACCGGGGAGTCAAGGTTCAAAACCTCTATGTGCTGCGGGAAACCAGGATGCCGGCTATCCTGACGGAAAACGGTTTTATCGACCATGAACAGGATCACAGCAAACTCAGGCAGGACCAATGGCTGGAAGCTATCGCCAAGGCTCACATTAGGGGGATTTGCAGCTATTTGGGAAGGGAAGATGAGGGGAACAGTCAGGAAACTCCTCCATCTGATTCACGCCAGAGTCTTCCCGCCTTAATTATCTACTACGGCGAGGCTGAAGAGAGAGTCGTCCCCTTTCTCCAGGAAAAGCTCCAAGCCCCCGCCCTCCGGCTTGCCCTCATTACTCCTCAAGTCATAAACGCCGCCCGGAAAATTTACGGTGTAGGCAGTATCGAGGAGGCCTATAGTATTGAAGGCAGGAAGATCCCACTCTACAAGCTCTATGGCGGTGAGAGCCGGATAGAAACTGCCCAGGCAGTGCTCCAGGCCATCAGGACGGGGGACGTGTAAGGGGAAAGGAGGGAATCCGGTGCGCTTGAATTATGAAGAATGGATGGATGAAATAAAACCAGAGGACCTGCCTTTCTGCTATCGGGAGATGGTGGAGATCATAGGATTTGAAGCCACCATAAAGCTGGCGGATAAATACCAAGGGAGTCCCTTTTATTTTCACAAGCTGGATTCGGCGGTCCAGGAAGTCCGCAACAAACGGATTAAGGCTGAATTCAAAGGGCATAACCATAAAGAATTAGCACGCAAATATGGATTGTCGGAAGTCTGGATCCGGAAGATCCTGGCCGGCCAAGGCGGTACCGGCAAAGCAATAAGCCTTGCCAACTGAACCATGGCCAATGTCATTAATTAGATTTCTAAAGTACTTTCGTAGATGGTTTGGACCATCATCCGCTAAAATCCCAGTATAAGCCACTGGGATTTTTGTTTACCCAAGTTTAAGGAGGAAGAGTTATGTCAACCGAGATCACAAACCTGGCCACTGAAGTGATGGTCAACCTGCTCCTGGGAGTGCTGACCCTCCTTGGGGCACTGGGCAGCATGTATCTGCAAAAAGGGATCAAAAAGCTTCAGGCCGAGACGGCTAAGGTCCAGGAGGAAACAACCAGAAAGCTCTTTTATGATGCTCTGGCCCGTCTGGACGATGTGGCCGGAAAATCAGTCAACAAAATTGAACAGACAACCAAAAAACAGCTGCTGAAAGCGGTAGCAGAAGGTTCTGTCGGCAAAGAAGTTTTCCAAAGTCTTGCCTATGAGGCCTATGAGGAAATCATCAGAACCCTGGAGCCGGATTATTTGCAGGTTGTCCAAGAGACCATGGGAGATTTCCAGACCTATATTATGAACCTGATTGAAGAAAAACTCGCAGCCCTCAAATCAACGGGGCAAACCTCCGCAAACCTCTCCGCACCGGCCCCGGACCTCAATAAGTAAAAGTGGTCAGTCATGTTTGAGATCAAAGCCACTATCCCCCTGGACGAATTCCGTGACGAGTTTGAGGAAGATAAGGTTGCGCAGGCCCTATCCGGGTAACAGCCAACAATGAGCAAAAGCTCGACAAGATTTATGACATACTCATGGAAATGCAAAGGACGGGAGCGGAAATAAGCTTGGTTCAGGATCCCAGCAGGCTTAATTGCTAAAAGAGCCAATTCAAAGGAGTTTATACCATGGCGGAATTAAGTGATATCATCCACGCGGCCCTGGATGTGCTCAAAGATGAGCCCGGATTAGCCGAGATCGAGGACTGGCAGGAAGTCAATTGTTTTATTCCTTTAAAATCGCCGGGAATCTCGGTGGGAGCGGAAAAGGAAACCTTTACAGCCTATGATCGCAGATTTGACAACACCGAAGTCAGCCTGAAGATCTATGTCTGGGTCAACGATTCCGACCCGGCCAGGGGTGAGTCGGAGGTCAGAAGATTTGCCCGTCTTGTCCGCTATGCCCTGGTCAAAGATCCATATCTTGACGGATTGATTGATTCAGGCTTTGTCTCGGAGATCAAATATTCAGCATCAGATCAAGGGCAGGAAATGCTGACTTACCTGGCCGAGATGGATTACCAGGTAAGCTGTCTGACTCAACGGACAGAAAGGGAACCGGCCTGGGAGGTCGGAGAAGTTCAAGTTGAAATCCATCATTAAGATTTGGAGAGGAGTATGACACATGGCTAACCAGTATATTGAACCCCGGATCGCCATTGACGAGTCGGATGTGGGGGCCCGGATCCAGCCGGAGGTCAGTTTATCCGGAATCGGTATTGTGGGAACGTTCGCGAAAGGACCTGTAAACAAAGCCGTTTCTGTTCAGAGCGACGACCAGCTGAAATCCTTGTTTGGTTCGGATAAGACCGGCTTGACCGGTATTAAAAGCGCCTTAGGTGCTTTGAACCAGGGGGCTAATGATTTAAAAATTGTCCGGATTGGTTCTGCCTCCCTCAAAGAAGCAGAGAGGATCCTTAAGGACAGCACGGACGCCGACAGCGTTAAGGTCAGGGCAGCCACACCGGGAACCTGGGGGAATGAGATTAAGGTTGCCGTGGCCCCAGGAACATTGAACGATACCTTCAGGATCATTGTGATCTGCGGCTCAGAATCGGAAACCCTGGATAATCTTACTTTAGATAATCTGCATAAGGCAGCTTCACAGTATATCACCCTGGAAAAGGCCGAAAGCGCCGGGCAGATTCCTCAGACTATCACGGCAGTACCCCTGGCAGGGGGAGATGACGGAGCTGAAGCAACGGACAGCGATTATATCGGAGCTGTTGACGAATACGGCAGCCCTTCAGGATTAAAGGTGCTGGAAACCGTCCAGGTGGGGCTGGTGCTGTGCGCTCAACAGTTTGGCCCCACAGTGCAGAATGCAATCATCACTCATTGTGTCAATGCCTCTTTGGGACAGGGTTTAAGGGTGGGTATTTTAAATACCGGCAAAGGATTAACCCCCGGCACAGTAGCGCCTCTGACCGCATCTCTGGATTCAGCCCGGGCCATCCTTGCCTATCCCTGGGTTGAGCCTAAGGAAGCCCCCGGCAGCTATGTGGCATCTGACGGGTATTATGCCGGTCTTCTGGCAGTGCGCCATTCCAATGAAAGTCCCTCCAATAAGCCGGTGCTGGGAATTCTCTCTGCAGAAAGAAATTTGACCGATGCCGATGTAAGGGACCTGACTTTAGCCAGAATCAGCTCGATCACACGGATGCCCCGCCGGGGTGGGTTTGCGGTTAGAAACGGGTTAAACCTTTCTGCCGATGCCGCCTGGGATCAGACCTGTATCCGGCGTGCAGCGGATGAACTGAATATGGAAGCCTATGATGCCATCCAGTGGGCAATCAGTGAAGAAAATACACCGGAGCTGCGGGCAGCGGTGTCGGCTCAGCTGGACTCCATGCTGCTGGTCAAAAAGCAAAAAGGCCGGATTTATGATTTCCTGGCCACGATTTGCAATGACACCAACAATACCGGGGAGACCATCGCTTCCAGAATCCTTAATGTGGTGATCCGGCCCCGCTTTACCTATCCGGCGGACTATGTCAATCTCTATGTGCAAAGACAAACCGGAGGGGAAAGTTAGGAGGAGCTTTAATGGCCATTAAAATACTTGAACATTGCCCGGCTTGCGGCGCCTGCCTGAAGGTTTGCCCGGTAAAGGCTCTCACCGTAGCCGGGGGAAAGCTGAGTGTAACCGAAAATTGCCTTGAATGCGGGTTATGTATGGGGCAATGCCCTGTCAATCAGCTGGAATTGCCGAAGAATTCGGTGTTCAAAAGATAAGTCAAGAACGGAGGGTGAAAACTAATGCCTAAGTTGCAAGGATTTGATGTCTCGGTCACCATCGTCGGTGATAACGGCCCCGATCTCGTTGGGGAGTATCAAGAGGTGGAATTTACCATTAAAGAGGATTCAGAAAGCTATTTAGCCTTGGGTGAACGGATTGCTGAAATTTTAGACGGGCAGATCACCATTGAAGGAAAACTGAAACGGGGACACACCCAACTGGATATAATCAACCGCATTTGGGGGGCCAAGGCTTTGAAGCGCGGAGAAAAGATCCCTTCGGCACCCCGTTTTGCCATCTCCTTTAATGTGGATGCCCCAGGTAAAGGATTCTCGGGAAAATACCGACTGCTGGCCTGCAAAATCGATGAGTTGGCCATTAAGGCCCAGAGCGGCAAGAATGTGGTCTCCGAGGATTTAAGCTTCAAGGCTGAAGGAATTGAGCCGGTAAAATAACAGACAGAAGACAAATGACAGATGACAGGAGGTAAAGTCATGGAAGAAAAGCGCGTATTCGGGCCCCTCACCTTGCCCAGCGGAAAGGTCATCAAATTCCGGGAACCCCTGGGAATTGATAAAAACAATGTGATGCAGATGGTGCCTATCTCTGAGGAAAATCTGATTAACGGGGCCATGCTTATCGATGAATATGTAGCGGCCAAATGCGTTATTGAAATCGACGGCAAGGAAACCACCGGGGAATATAAAACACTGTTTGACGACTGGAAAAACAAGGACATCACCTTTTACCGCCGTGTTTATGACAAGTGCGTGGGCATGGGTGCAGAACTGCAGACAGAGGCGGATAAAGCTGCGGATTTTTTGCTCAAAAACTAGATCTGTACCGCTGGTGCCAGGTTGCCAAGGCCTTTCATGTCTCCCTGGACGAATGGCTCCATATGACCCGGCAGATGAAAAATGCGGTTTGGCGCTCCCTCGAATGGTATCATGCAGAAATGCAGAAGGTGTCTGAAAAGGGGTGAGTTATGGCGCTCGGCGGCAGAAAGCGAAGGGGCACGCCCTGCCCCTTCCTGGTTGCCCCAGCTGTTCATGCCCCAGGCGGCAGCATTATCAATAACGAAACTTGACAATGAATTGAGGTGAGTGCAAATGGGAAGTGATGGGACGCAAGTGGACTTAGTCTTAACCTTCATGAATAACTTAGGTTCCAATATCGCTTCAGCTAAACTTACGGCTAAGATCATGAGTGCTGATCAGGGGAAAACAGCCAGTCAAACCCAAAAAACCGCCGATAATCTTAAGAATATGAAGAAATCCGGATTAGAGGATATCCGTGCCGGAAAGTCCCTCCTTGACCAGCTTAAAAAAGCGGTCAACCAAGCCGCATTATTTGAAGAGGCCATGCTCGGCGTGGAAAATGCCATGTATGATTCATCCCTTCCTTTAGAAGAACAAAAAAAGCAGATGGAGGAGTTAAGAGAGCTGGCCTTAAGCCTGGGTGCTGAAACCAAATTTGGCTATGAGGATGCGGCAAAAGCCCAGGAGAAGTTATTGCAAAATGGCATGGCCTTTCAGGATGTTCTGGAAGGGGGAGCCAAAGCATCACTGTACTTGGGGCAGACAGCCGGCATTGCGCCCACAGCGGCAGCCGAAGCCGTAAATGAGATTGCTAAGAAGTTTAGCCTCAACGGCAGCCAGTTGATGGAGGTGGCGGACGATATTACCCGGGTCGCCGACGCCGGCAATGTGGGTGTCCAGGTCATGATGGATAATATGACCCAAGCGGGTGGTACCGCTAAGTCACTGGGGTTGACCGCCAAGGAGACTTCCTTGATGCTGGGTACGCTTCACACGATGGGGCTGGGAGATTCCTCCGGAAGCTACCTGAAGGATATGCTGTCCGGCTTGAACAGAGCAACGCCGGAGGCCCGTAAAGCTCTGGAAGCAATGGGGATGCTTAACGGTGCTACGGTCACAGAGACTTCATCCGGAGCCATGAAGATCAGCGGCGGCGAGAACAGCATGTTCAATGAGCAGGGCCAAATCAAAAGCGCCCAGCATTTGATTGAAAGCCTGCGTGCTTCTTTACAAGGAGTCGATCTAAGCAGTTTATATGATGCCGGCGGAAAACTATTGCCGGCCGAAGAAATCGAAGCCCTGGTGGAGCAAAGCAGCAATTTAGGTGGCCTGCAGAATTTTAAAGACGCCTTTGGTCTGGAAGGCATGAGAGCAGCAATTGCGCTGACGCAAACAGGCAAAGACAGTTATGCGGAAATGGCGGAAAAGGCTTCCCATATGAAAGGGATCGAAGAACAGGTTATTTCCCAGCAAGATACGTTGCTGGCCAAGCTTGCCACTCTGAAGGAATCATGGAACACACTGATGACCTCGTCAGGTACCCCTTTGGTGGAGGAACTGAAAAGTTTTGCCGATACTGCCAGTAATGCGCTCCAAGAGATTCAGGCCTGGACAGAAGCTCATCCCGAAGCAACCAAAGCTATAATGAAAACCATCGGCGGATTGGCTTTGCTAAAAATGGGCTCCGGAGTATTTAAATATTTAGGGGGAACGGTAGGCGGTTTTATCTTTAGTCTTGGCCAGGCGGCCTCCAAGGTAAAGAACTTTGCTTCAACCTTCGGCTTATTCCGGCGCGTTGCAGGACTGCTTGGAATGTTGTGGAGCGCTGTTACTTCTGGGTTTTCCATTTTATTAAAAGCCGGCGGGTTTTTGGTGGATTTTGGCATCAAAGCACTGACAGCGGGCGGAAGAGCTTTGCTGGCGGGAGCACGGATGGCCTTGGCCTGGTTGATCGGATTAGGGCCTGTCGGCTGGATCATTATTGGAGTAACGGCTTTGATTGCGGGAGGAATCGCCGCCTGGAAAACAAATTTCCTTGGCTTTCGTGATTGGATACTGGATAAGGTGGCATGGATTGCAGATCTCATCAATAAAGTGAAAGGCGTTTTTAATATAAACTCCTCTAATACTAATTTAACGGTGGTGTCTAATAAAGGGCAAGATCTGAATAATTCACCGGATCTCAAGTTTTTGAATGACCCTGCATCAATTCCTTTCCTGGGAGACGGCGGATCATCGGCAGATAACCGTCAGTACAATTTCAATATCAACAGCACAGACCCGGAAGGAGCCGCCAATGAGATCAGCTCCCTGTTCGGAGGAAAGGACCTGGATAAGTATCAGGCTTCCCGGGATCCCCGTTTTGCCGATTATCTGTATCCAGCCTATCCACAACTTTCCTGGGGCTAAAGAGTTCACCCATCTGTTGAAGAATTAGGGAAGGAGGGAATGGTGTGGACGTTTATCTGGATGACTTTCTATTTCGCCCCGGACCCCGCCAGAAGATAGGCTATAAAAATCCCCGGACCCTGGTGAAGCTGGATATCCCCGGCGCAGGGCCTTCTTATCAGGATATGGGGGAAGACGGGGCGGTCATCGATTGGTCGGGAGTATTGATCGAGGATGCTTATGCCGGAGCTATGCAGCTTGAAGTGATGAAAAACACCGGAAACCCGGTGCAGCTTAGAGTCACCGATTGCCCAGAGCTGAGCAGCAAAGTACGCATCAGCAGATTTGACTGGGAGCTCGTCCGCAAAGACTATGTTTCCTACAGTATCGAATTAGCAGTGGAATCGGCCGAACCCGGCCCGGAACCGGTGGTCGTCGCCACGCCCTCACCTGAGCGGTCCGTAGCTGAGGAAAAGAACTCTGTGAAAACCTATACCGTGGTTTCCGGAGACACCCTTTGGGCCATAGCCGGGGATAAGCTGGGCAATCCTCTGCGCTGGAAAGACATAGCCAGCTTAAATGGGATTGCCGACGAAAGAAAATTGAGGGTGGGCACCGTTCTTAAACTGCCCAGCCCATAGGAGGAAAAATATGAAGGCACCAAGAGCCATCCTTGAAGTCTCAGGGGTCAATGTCAAGTGGCAGGATATTCTGGATATCAGCCTGGAGAACACCTTATATTTGGCTGCGGACAGTTTTGAGGTGACACTTCGCAACGATCTCCTTCTTTCGGACTGGTTCAGGAAACAGCAAGAGGTCAAAGTATATTTCGGCTATGTAGACAATCCGGAGTCCTGGACCAAGGGGGAGTTAACCCATCTCTTAACGGGCAGGATCGACGGCATTAAGCCGGAGTGGTCCGGCAAGAAAATAGTCAAACTGATTGGCAGGGATTATTCCGCGCCTATGATCGATACAGAGTATTCTGTTGCTTTTGAGAATCAGACCTCCGGCCAAATTGCCGGGATTATGGCTAAAAAATACGGATTAAAACCCATTATCACCCATACCGGCGCTATCGCCGATAAAGAGCTGATAACCAACAAAAAGGAATGGGAAGTCCTGCAGGCCCTGGCCGATTTGGAAGGTTTTGTCTGCTATGTGACCAAGGATAAGGAATTGTACTTCGGTCCCCGGAAAGAAACCGATGAAACGGTGATTGCCAGACTATATAATCTAGGTCCCGGACAAGTGAACTGTACCTTGAATTTTGATGATTCCACAGTGGATGTTATCAATAAAGTAACAGTCCGGCACTGGTTGGGTGCTAATAAAAAGCTGATCGAAGGATCGGCTGTTAATGAAAGCC</t>
  </si>
  <si>
    <t>MYSLGIDIGNVSVKVVLLSETQTILYRRYELHGGKALVAAARILKEMTEIYPEEHLYGALTGVYGKVLGDEFGQVSDIPALELGLKVLCPQAKSAIEMGSQNARYLTRLSGHALPLYGVNESCAGGTGSFFEDQMRRLGLELEDYSPIIAKAQGVPRLSGRCSVFAKTDMIHRQQEGVPVADILLGLCYAAVKNFKATIVKGMPIEKPLALCGGILKNKGVIQGVKNVFGLTDEELIADEDLIFVQAVGAARYASANQLLVPASKLIHSFHRTEAQVKLGTSLPRLSPLALREGTRTEDPQCQEIAEGTHCLLGIDVGSTSTNLVVADGEGRLLDFQYLRTQGDPQRMVREGLASLGERLGSRLIIDAVGVTGSGRHLIGEMIGADTIKDEITAQAKAALKVNPHADTVFEIGGQDSKYISLQKGEVSDFQMNKICAAGTGSFIEEQALRLGIPIEEYGGIALKAQSPLDLGERCTVFIESNIGAALANGEEKPDILAGLCHSVIRNYLHKVVGNKPVGQEIVLQGGVCYNPAVVAAFQGIFGDRVQVSPCFSVSGAYGVALLAGESIGVNPSRFQGFDLSPQNKVKSAQDKAERLEISLSSHNKDFSHHNYFAEAKKMLLGDYTGRIDPKKKTIGVPYVLVIHKFFPMIKGFFESLGFNVLLSAESNEKTIALAQNYAQAETCYPVKLIYGHMEELAEKGVDYIFLPSILTMKHETSKVHHNYSCVYMQKAPEFVFKTLKLAEKGIQLLNPVFNLDYGKPAMAGAMIEIGTSLGKMKPFCVKALAEGAMGVRRYTAQVEKAGRELLDSLPDQEKVIVIMTRNYGISDPVLNMGIPQEFIKRGYKVITLGHLPGHDLDLSHEYENLYWPFGQHIIGGAKIIKNHPNLYAVYLNNHGCGPDTMISHLFRQEMGDKPYLNIEVDEHYSKVGVITRIEAFINTLEHRPAPGEVQRDFLKDLPRREVSLRKTPEPGVPVYFPHLYPYADLLGDTLKKHGYEGHELPPTTVSSLNLGKSKTLAKEYLSFTALLGDVLHKAQDQEKMQVILPATEGGEIDGLYSRVIYDILAREHMDHVTIISPTLETLPFQSSLCPQLFISILAGDLILAAPAATREDLRQRLKSLASLSMEDLLEAAHEVGRDLREVQDLQSLRDVQALKPEAGKVTVLGEPYVLYNAYLNGELFKEVEKKGKKIATMPLSEYLCFLWYTRCENKKERGVVAGYISQMEQLSAALGENTPFAPSFADLLASADDLIPDFAGANGRYRRVKTMDWQRQGIPCIEVASLYENAQTVLHLLGGEEDGLVLRLGFDESGVATMKDRLHSFLYYMERNKE</t>
  </si>
  <si>
    <t>909663.SAMN02597160.GCA_000512235_02602</t>
  </si>
  <si>
    <t>GCF_000512235.1</t>
  </si>
  <si>
    <t>Syntrophorhabdus aromaticivorans UI SynarDRAFT_SAI.1| whole genome</t>
  </si>
  <si>
    <t>TGTCTTGAACCCGGCTCTCTTGTAGTGCACGCCGCCCTTCAGAAAGTCGTACCTCCATTTGCTGCGGTGCACCTCCTCAATTATCCTCTCAAAAACTGTTTTCGGAAACCTCACAAGCCTTCCCACCTCGATGCCTCCAAGGAGCCTTCTATTTTTGTAAACGAACTCGCGACTCGCTTTGAGCATCCGGGCAATCTCATCAACCGTCAAGAATTCCTTTATAATGGTACGTTATCTTCAACCATGGTAAAACCGCCACCCCAATTATGAAGCCCTGAAGCGGCATTTTCTTTTGAATCTTTTGTTTACCTTGCCGAAAGAAAGTGTTGGACTCCAAGCAATATCATTTGAGCTGCCAAGGCAGCAAGGATGAGCCCTGATACTTTGCTTAGGATGTTAAGCCCCTTTTTTCCCACGCCTCTCTCAATGAATGACGACAGCAACAAGATGATTCCGACGCTAACGACGGCCAGGAGAAGTGCGGCACACCCGAGGGCTTTTCGGAACGGATCAGATATTTCAGCACCAAGAACGAGCAGAGTACCGATTGTCGCCGGTCCGACAATAATCGGCATAGCCAAAGGCACAACAGCGATATCCTCCTCCGGTGACGGTTTTGACGTTGCCGGGTTGGCTTGGACCATTCCAACTGCCGATAAAAACAGCAGGGCTCCGGCTCCGACGCGGAAGGAGTCCAATGTAATACCAAACAGCGAGAAAATTACATTACCAAAAAGAAAAAGTAGCAAACAGGAAATGCCGACAGCGCCGCTGACCCGCAGGGTCAAGGTGCGGCGCTGAAATTCTGTATAACCCTTGGTCATGCTCAAGAACATTGAAAGGGTAAAGAAGGGAGTAAACAGAAAGAAAAATTTTAACCAGACGCTTATGAAAAAACTGAACGTGCTATCCAATGGAATATCCTTTGCTATTTTGACATTCTATGACAGAATCAAGCGCTTATCCACCGTCATCGATCTGTAGCGGCATGAATGGCCATCTTTTACATTTTCCCACTTTCTCTACCATAAAGCAGTTCTAAAAACAAAAGGAGGAAGGTTATGGGAATAACAATTCACGAAGCCACGCAGGATGCCCCGCCTTGCAGGCGGGTTTTGTTGTCACTAAGCCATACTTAATCTTCGCTCAGAAGATAGTTCTTACGATCTTTATCGTAGTTGTCCTGTTGCTGGCGGCCTTCTTTCTCTTGTCCATGGAAAAGGGTACCAGAAAGAATCGACAGGTGATGATACGGACAGAAGAAGTGCTTGGCTGTTATAGGCCCGGAATCTTCGATGACCAAGATGCTCTATATCCCGCTGACTACATGAGGCAGGAATCGTTACGAGTACCGTATTTTTCCTGCCTTTATCTATATCTATGGTTATTTGCTGTAGGCGGATGTGTGATAGCACTTCTCTGGTCCAGTTAGGCAAATGGAAATGGTAAGGAATCATGACCAGGAAGACAGTTATGTTCAGCAACTCGATACGTCGCAACAAGAAGGGGGTGATATTATGGCCAAGAATGAATCCACGTCTGCAAAGGTTGCCTCGAAAGCAGGTAAGCTTCTGAGCAATCCCAAGACCCCGAAAAGCGTTAAGAGCGTTGCAGCCTCGGCTCTCACGCAAAGACCGGGAAAGAAGGGCAAGTAGAGCTACTTGTCACTGACTCATGTCAGACTTCATCAAAAGGGGGACTAACCTAAACGTTTCCCCGTCAATTATTCCCGCGCCGCAAGAATCTCTGCTCTGCCGCGTGTCTCGTGTACACTTGTTACTTGCTCAACCTTTGCTCCATTCTCGAAAAAGACAAGCAATGGGCATGAGGATTCTTCTGCAAGACCCAGTATACTGGCAGAAATTCACGTCCTTGTATATAAAATCATCGAATGAGAAGTATATCGAGTATTCAAAGGTTTATGCGGAAGCCGGTTCTTATACGGTACCGACAATAAATACGTAAAAAGCCGCCGAAGTCTCCTGGGCTTTCAATTCCAACTCCTCTTGACAAGATATTTCTCTAAATATACAATTAAAGTATATTATGAGAAACGATGAAATAAGAACCAAGAAGATACTCAAGCTGGCCGAAACCCTGCCATCTTTTGGCGCGTCCGATCTCGCTCCGCTTGGGGAAAAGCCGACCTATTTGAATATTATCTTGTCTCGATATGCAAAGCGCGGGGCGCTGCTCCACCTGAGGAAGAACTTGTACGTCACCAAAGCTTATCTCGACAATGCCGAAAAGAAGGGCGTGTATTCGGATTATGTCGAGTTTATCGCCAACAAGATCTACTCCCCGTCCTATCTCAGTCTTGATTACGTTCTCCACGAGCATAATATGCTCACCGATGTTCCACGGAACATCACGTCGGTGGCTTTACGGAAAACAGATTCCTTTTCCAATGAACTCGGAACCTTCATCTATCATAAGATCAAGGAAGAACTTTTCAACGGGTTTAACGTAGTGAAAAAAAGCAATTTCTCAATTCTCAAAGCAAGCAAAGCCAAGGCCCTCCTTGACTTCCTCTATTTCCGGAAAAGACTGCTTGTAGACAAAGACGCGGTAGAAGAACTGCGGCTTAATATGGATGAGTTCAGTAAAAACGATTTCAGAGAACTTGAAGGCTACGTCGAGAAAGAAGGCTCGTCACGAATGAGGGAGATTTTTAATTGGTTAAAATAACCACCATTATGGAAACCATCAAGCCGATACTCGTGAACATCATAAGCGAATCGACGTCCCGGAACAATCTATACAAACGAAACCTTCTTAAGGAATACCTTCAAATCGTAGTCCTCGATTTCATTTACTCCCATCCGATTTACGGTCAACTCCTCTTTTACGGGGGTTCGGCTCTCGCACACTGTTTCGACCTCCAGCGGCTTTCTGAAGATTTGGATTTCATCGATGAGACGAAGAAGATTAAGCCAGCAAAGCTCGCTAAGGATCTGGAGGAATATTTTTTAAAACGCACCGACCTTTCAGTGAGAACAACTGTCCAGAAATTCCGCGTCTACCTGAAATTCCCGATCCTTCGCGATCTGGGTCTTTCCACAAGAGAAAAGACGGATGATTTGTTTCTCAAAGTCGAGATATATTCCCAGTTCGATTTCTGCGAAGGCTACAAAACCGATATCCGTCCTATCTTCAAATACAACCGTTCCGTCCTTGTTAAGACGCTCGACCCGGCAACCCTCATGGCGACAAAAGTGAGGGCTATCCTTTTCCGCAAATGGGAAAAGACTGATAAACAGGGAAATACTACGGTGAAGGTCAAGGGCAGAGACTATTTTGACCTTCTCTGGTATCTGCAGAAGGGGATTCAGCCCAACATTTCTTGCATCGAAGATGTCAAAAGCATGAAGGATCTCAAAGAGAAGCTTCTTGATATGGTTGCCCGCATTGATAGTAAGAGCCTACAGCTTGATCTCGAAGTTCTCATTGCCAATCCTGGTTTCGTGACCAACATGAGCAAGAATATGAAGGCAATTCTGGAGCGGGAGATTTCAGAGAAACTGTAATGCTTGGAGTGGCCAGTTGTGAAGGTATCATGGAACTGAAAATCAACTACGGCCCCGGATACCGCGTGTATTATATCCAGCGAGGCAAGACGGTAATAAATACTCCTTGCGGGAGGCGACAAAAGCACGCAAAGAAGAGACATCGTTCGAGCAAAAAAGCTGGTAATAGAAGTCTTTGAGGAGGTGTAACCCATGAAAATAACACGATTGGATCTCGCAGATCACATCAAGACGGAACAAGATGCAGTCCGGTATCTTGAGGCTGCCTTTGAAGACGGAGACGCCAAGCTTATCCAAGCTGTTCTCGGCCATATAGCGCGTTCTAAGGGTATGACCGATATCGCCAAGAGAATCGGCGTCGGGCGGGAAAGCCTCTACAAGTCGCTTAAGCTTGGGGGAAACCCATCTTTTGCCACCGCGCTACCGTGCTAAAAGTAATCAAGACACCAGGGCTCTCGTTGAAGGTGAGCAGCCCGAGGAAAAGGACAAAAAGGCCCCAACGCGCCGAACCGTAAGGAATATCACCACGCGTATCGCTCATCTCAAAATGGATGCCTGGGTAAGGGCGGTACGGGAGGGACGGACCGTTCATCTTGTGGTCGACGAGAAGGCCCGAACCGGGGCAGCCGCTCTTGACGTCACCTTGCCGAAGAGGCTTGTCTCCCCGAAGCGTGCACAGGTAAAGCGAACCTCCATAGAGTCATTTGTTAAATACTATCGATCAGTTACATGGTGAAAAGCGTCCTGGTAAAAACGGAAGATCCGTTGAAAGCTATCCACCACAAAAAAGCCCGTATTTCTCCGGGTCTTGTGGGGTAGGGGCGATGCTTTGTCGTTATGCACCCCTTGTTCTTCCGGCTTCTTGGGTCTCCACAGAACCATCATCCTTATACTCCTTGGCATGACAGACAAGCCGGGCAGGCTCGCTTTAGATTTTAGCAAGGTAGCTGATGACGGCCTCAAGGATAGGACAGTTGCCTTGCGACGCCTGGAGCGTCAGCCGGGTTTCCTTGTTTATTCCAATCATTACCGACAATCTTGATCTCGCATCAAAGTCTTTGAAGTCATAGTCAATGGCTTTGACAAGCATATGGGTGACCGGTTTCTCTATGCCGTATATTTCGATTTCATCGGTATTGATAATGAATTGTTCTATTTTGACGGCATAATGCCTGGAAAAGAGCCAAAGATCCTCGCATCCCAGTTCCCCGCTTTCTGTCACATCGGCAATAAACACGTGCTCCGGTTCCTCCAATATCCTGGCGCACGTTTTGAGCCACACTCCCAGCAGCCGTTCAGCATGAGCAGGGATTTCCCGGTACTTGATCATTTTGGAGTAGTGTGCGATTTCGGTTGTAATATCGTGATGTCCGGCCATCTAAGCCCCCCTTTATCGTATCCCTCAATGTCCTGCTGCCACTTAGCAGGCAAAATAAGTCCACCGGTTTTTATAATAATCGGCAACCTTATCCCGCCTGTTAAATGTCTCTTGACAAACCGTGTGTCCTTGGCCTAAAAGAATACCAACATGGGGACAAGGAAGCCAGACAAAACAAGCGTTCCGGAAGAGGATCGGCGCCCCTGGGGGTACTACCGGGTTCTTTCTGATGAACCTGATCACAAAGTGAAGAAAATTTGTGTCTACCCCGGAAAGCGTTTAAGCCTTCAGCGGCACCGGCGCCGCTCCGAACATTGGTATATCGTGGGGGGAACAGCGCTCGTGGTAGTGGGTGCAGGCGAGGTTTATCTTAAAGCAGGTGATGCCGTTGATATTCCGATGGGGTCCGTTCACCGTATTATGAATACAGGGGCGAAAGATCTCGTGTTCATTGAGGTCCAGATGGGGGATTATTTCGGAGAGGATGATATCGAGCGCTTGCAGGATGACTACGGAAGAGTCCTGTAAATGTTCTACGAACGCTATTTTTTGAAGATACTCCAGAAAAGTGTTGCATATTTTTTGCGATAAGCAGTATAAAGTAGTCACAAGGGTGGTTATCATGAGAACCACATCAAATCCAACTTAAAGGAGGGGTGTGTATGACGAAAGCTGAGCTGATTGGTAAGATGGCCGTTGGCGCAAAGATCTCGAAGGCCGCCGCTGGAAAAGCCTTGGACGCTTTTGTTGACGGCGTAAAGACATCCTTAAAAGAAGAGGAGAGGGTCACGCTTGTTGGTTTCGGTACATTCTCTATCTCCAAAAGAAAGGCAAGAAAAGGGAGGAACCCCAGAACCGGCAAAGAAATCAAGATTCCTGCGAGAAAAATACCAAAATTTACACCGGGCAAAGCATTCAAGGATGCTGTTTAGGCTCGATCGCGGAAACCGTCTTCTTCTGAACGCCTCTCACTATCAAGTGAGAGGCGTTTTTCTTTCTAAAAATATTCTGCCGCCTAATTCTCCGCACCCGTGTATGGGCGGATTTGCCGGAAGGCGTCCATGATCATTTCTTCGGCCGCATCCAACGTCCCGACCTGTGTATGCCTTACAAGGATCTCGCCGTCCTCCCTCCCAAAAACAGCACGGAGCGTGAGGCTGCTGTTTGAAATAGACGCATTGATCCCCAGGGGTACATTGCACCCCCCTCCGATTCGTGCCTGGAGACTCCTCTCGATCTCCACCTCCTGGAAGCTCTGCCGGTGATTTATGGCCTGGAGCATCTCCAGCAGCGCCGATTCATTCCTGGTTTCTATGCCGATGGCGCCCTGTCCGGATGGGGGCACCATCAGGTCCAACGGCAGAATTTCCTTGACATGAGCCTCAAAACCCATGCGTTTCACGCCGGCCCAGGCGAGAATAATGCCGCTGAGGTTATTCGAGACCATCTTTCTTATCCGGGTATCCACGTTGCCCCGCAAAGGGATTACCGTAATCCGGTTGTTGAAATTCAGGACCTGGGACTTCCTTCGGAGGCTGTTTGTTCCGAGCCTGTCGCCTTCGCTCATATCTGCCAGCCGGTCATACTTGGAAGAGATAAAGGCATCCCTGGGATCCTCCCTTTTGAGGATCGCACCGATAACGAGGCCTTCATCAATTTCCGTCGGCATGTCTTTCATGCTGTGAACTGCAAAATCTATAGTCCCGGCAAGAAGTTCCGCTTCGATCTCCCGTACGAAAAGCCCCTTTCCGCCGATAAGGTGCACAGGCCTGTCCCAGACGCTGTCACCGGTTGTTTTGATTGTACGGGTCCGAAATTCATGATCGGGGTAGAATGTTTGAAGGAGCAGGACAACAGTCTCTGCCTGCTTCAGGGCGAGGGCGCTACCCCTTGTGCCGATTGTCCACGTTTTTTTCATCCTCTTCCTCGATCCTGAACACTTTTTTGATAATCTCCAATACTGTCGGTGATCCGTTTTGTCTGATCAGTGCAACGTGGGGATGAACCAGCTTGTTAACGATGCCCCTGGTAAGCATATCGACACTCCGTGCTGTTTCTTCATCCACATCCTTAAGTTTTTGCAAAGCCTTCTTCAACTCCCTGTCTCTCATCTCTTCGACTTTTTCGTAGATCCTGCTGATAAGCGGGTTCGTATCGAGTTGTCGTATCCATGCGGCAAACCGTGCCACCTCTTCCTCAACGATCGCATGGGCCCTCTCTGATTCCTTCAGCCTGTCCTTTAGGTGATGCTGAGACAGGTTCTTCAGGTCATCGATATCGTAGAGATACACGTTTGCCGCATCGTTCACCGCAGGCTCTACATCCCTCGGAACTGCTATATCGATAAAGAAAAGGGGTCTATGCTTTCGTTTTTTCATTACGCCGCTGACAAGACTCATGTCGATTATGGGTTTCTCCGAACCTGTGGAGGTGAGAACCATATCGACCAGGGTAAGCAAGTTGGGAAGATCGTCAAAAGGGCGGGGAATGCCCGCAATGTCTTCTGCAAGGGCTTGCGCATTCCGGAAAGTACGGTTGGCAATGAATATCTCGCCCACGCCCTCTTTTTTAAAGTTTTTCAGGGCGATCTCGCACATCTCTCCTGCACCGACGACAAGGATCTTCTTCTCCTTTAATTCGCCGAAGATCTTTTTTGCAAGCTCTGTGGCCATGGAACTGATCGAGACAGGATTATAACCTATCCTTGTCTCGGTCCTTACCCTCTTGGCAACATTAAAGGTTCTGTGAAACACCTTGTCGAGGAGAAAGCCTGTGGCGCTATTATCCGTGGCAAGCCTGTATGCATCCTTGACCTGCCCGAGAATCTGGGGTTCCCCCATTACCATGGAGTCAAGGCCCGATGCCACGAGAAACAGATGCCGATAGGTATCCTCGTTTTTGAATACATAGGTATACCGGTCCAGCCATTCGGTTTTCAAGCCGAAGTGCTCGACAAGCAACCGGTGGAATTTCTTGAAGGATCGATCGAAGTCATCGCAGGAAAAATAGAATTCAGTCCTGTTGCAGGTAGAGAGGATAACCGCTTCCCCGATATCCCCTTCTTTAAACTCCCTTACGAGATCCGGAATCGCGGTTTCGGGAACATACAATTTTTCCCTTACATCTACAGGGGCGGTATTGTGATTGAGTCCAAAAACAACGATAAGCACGTCACGATCCGGCAGGCACAAAGCAATATGAGGCGACCGGCGGGGTCCCGCAGGAACGGATGAGCCGTTGTGTACTCAAGGTCTTTGATGCGCTCGTCCCGCTGCTTTGCACAGAGTGAAGTCTATAGAAAAGAATGGCGTCCTCCCATGAAAAAATTGACCCCGAAGAAAGTGAAAACGATAAAAAGAAACCCCACGATCATCATGTAAGCGGTCCTTCGACCCCGCCAGCCGATGGCGAGTCGGTTATGGATGAGGATAGCATAAACGATCCACGTTATGAGAGACCAGGTTTCCTTGGGGTCCCAATTCCAGTATGAGCCCCAGGTCATACCTGCCCAGATGGATCCGGTAATGATCCCGATGGTGAGAAAGGGGAAACCATAGGACATGCACCGGTAGTTCACTGAATCAAGGGTTTCAAGGGAAGGGAATCGGAGGAATATGGGCAGGAATTTTTTTTTCTTTATACCCCGTTCCACGAAAAGATAGAGGATGGAAACAAAAAAGCTTATTAAAAATATGGCATTTCCAACAAAAGAGAATACCGTGTGCACGGGAAGCCAGTAGCTTTTGAGTGCGACAGGTAAGGGTCTTATTTCCGAGGGGAACGTCAGGGCTGAAATCAGAATGACCGACAGAACAGGCACAATCACGGACCCCAGTATGGAGATTTTATACGATTGTTTGATAAACAGAAAAAATCCCGCTACAGAGAGTGAAAGGAAAGATAAAGACTCATAAATATTAGTGATCGGCGTGTAACCGGCCTGGATGTACCTGAAAACCGTGAGGACCAAATGGATGAGAAAGCCTGCCAGCAGAGAGAAATGACCGGCTGACTCGATCATTCTCCTGTCGGAGATCAGAAAGAGGAGGTAGAAGAGGGTGGAAAGCAGGTAAAGGACGAGAACGAAATACATTATGGAATGGGTCATTTTTTAGGCTCAAGAAACCTGTCTTTTAATCTGTCGAGGCCCATTTGCGTGACCTTGCTTACATCCATCCCTGCAATTTCCTTTAAAATGGCCTGCCGTGTTCTTCTATTCGGGACTGTTGAAATAAGAAGTTTTCTGAAGTTCCCCACAATCCGGGCATACCGTACATAGCTCTCCGTAATCCTCCCGGCGAGTTCCTTCTTCAGCTTCTTCGAAAGAAGCGGCGCTGTCCCTGACGTGGAGATCGCAATGAGGATAGGGTCTTTTCTGACGATGGAAGGGACAATAAAATCACAGAGGGCCGGATTGTCTACTACGTTGACAAGGATATTCCGCGTCGCGGCATCTTTTCGGACCTTCGTGTTCACTGCATTGTCGTTGGTTGCGGCAAACACGAGGGCCACACCCTCCAGGTCCGATTCCGTATACTCGCGCATGGCAAGGCTGATCGTACCTTTTTCGGCGAGTTTTTCCAACACGGGCGAGACCGCAGGGCTTACAACCCGGACAGCCCCATTGAATGTAAGGAGAATTCTAACTTTTCTTTCGGCAATCTTTCCCCCTCCTACAACCAGGCAGGGCTTGCCCGAGATATCGAGGAACAGAGGGTAATAGAGGTGATCAGTACGTGACCCGGAATGTATCGAATTCACCCGTACAGTCTTCCCATGTTACATCAACGTTGCTGACATAAGCCCCTTTTGGGCCTTTTTTACACCAATCCACCAGCTTTTGCACCTCGTCTTTTTTCCCTTCACAAATAATTTCAACCCTGCTGTCCCGAAGATTCCTGACCCATCCCTTGAGATTGAATTCATTCGCTTTTATCATGGTGTTGTGCCGAAAAAACACACCCTGAACCACACCGCTTACCAGTATGTGAGCCCTGACCACCATTGAAATACCCTTGATTAAATGTACAGTATAGTATAATTAACATAATAAACCTTTCAAATCAAAAGCATTGTTTAATGTGGGGGTCACCAATGCATCGAATAGGGATTGATATCGGTTCCATCAGCGTCAGTGTTATCATCATGGATTCAAAGGACAATATTCTGGAAAGTCGATACATACGCCACAGAGGAAGACCCTTTCAGGTTGGAAGGGATATTCTGGAGGAGCTTTCCGGGCAGACGGAGATCGAGTTCGTTGCAGCCACAGGGACCGGGGCAAGGGAATTTGCTTTCCTTGTGGGCGCTTCCTTTGTGAACGAGATTGTCGCCTTGGCCAAGGGATTCAGCCATCTCTACCCTGATGTTGAGAGTGTTATCGACATCGGAGGAGAGGACTCGAAGCTTATCATGCTGGAGAAAGGCGAGAAAGACAGCGGGCTTCGGGTGAAGGACTTCTCGATGAACGCGTTATGCGCCGCAGGGACCGGCTCGTTCCTGGATCAACAGGCATCGCGGCTTTGTTTCAGTATTGAAGAATTCAGCGAGATCGCACTGAAATCAACGAACCCACCACGGATTGCAGGAAGGTGCACGGTCTTTGCCAAGTCGGACATGATCCACCTTCAACAGATTGCGACACCTGATTACGAGATTGTGGCCGGACTGTGCTATGCGCTGGCAAGGAATTTCAAGGGCAATATCGCCAAGGGGAAGGACGTGCGCCACCCTGTTGCCTTTGTTGGGGGCGTTGCAGCGAATGCCGGCATGAGGCGTGCCCTTAAAGACGTTTTTTCATTGGGCGACGGACAATTTTTCGTGCCGGAGCATTTTACTGCCATGGGTGCTATCGGCGCTGTTTACGCGGTCCTGGACAAGCCCGACCTGAAGACAGCCTTTTGCGGTCTCCGCAGGCTCGATGAGTACCTGGCAGCGGAATACTCCCAGGAAGCCCACGAACCCCTTGAAATCTCGCCGAAAAACATGCATATCCCCTATGACATGAAGACCGTGAGCGAAAGGACGACGGTGTACCTGGGGGTTGATGTGGGCTCCATCAGTACGAACCTTGTTGTCATCGACAAGGACAGGAACGTGCTGGCGAAAAGATACCTTATGACTGAGGGACGGCCCCTCGAGGCGGTCAAACGGGGTCTTGCCGAGATCGGCGCTGAAATCGGAGACATGATTGATATTGCAGGTGCGGGCACTACGGGCTCCGGTCGTTACCTGACGGCAGATTTTATAGGTGCCGATATTGTGAGAAACGAGATCACCGCCCAGGCAGAGGCAGCCATTGCCATTGATTCGGAGGTTGATACCGTCTTTGAGATCGGAGGGCAGGATTCAAAGTATATCAGTGTAGATAACGGTGTTATTGTTGACTTTGAGATGAACAAGGCCTGCGCTGCAGGGACCGGTTCGTTTTTGGAGGAACAGGCCGAGCGGCTGGGGATCTCGATCAAGGAGGAGTTCGGCGCCCTTGCTCTTTCGTCAAAGAAACCTGTCAGGATGGGAGAGCGTTGCACGGTCTTCATAGAGTCCGACCTTGTCCACCACCAGCAGCGCGGTGCCCGGACCGATGACATTGTAAGCGGCCTTTCCTATTCGATTGTGACAAACTACCTCAACAAGGTGGTGGGTGATCGACGGGTTGGAAGCAAGATTTTTTTCCAGGGCGGCACAGCCTTTAACAAGGGGGTTGTCGCAGCCTTCGAAAAAACACTTTCGCGGCCCATAAGCGTTCCTCCCCACCACGACGTCACCGGGGCAATAGGCGTGGCTATCCTTGCCATGAAGGAAAAAACATGGAATAAGAGCACCTTTAAAGGGTTTGATCTGAGCAAGAGACCCTATGACATAGAAACCTTTGAATGCAAGGGATGTGAAAACCTCTGCGAGATCAGGAGGGTAACGGTCGAGAATGAGACGCCTCTCTACTATGGGAGCAGGTGCGAAAAATACGACGTTGTCCGGAGATCGGGGAAAAAGGATATACGCGATCTTTTCAAGGTACGGAATGAGCTTCTCAATACGGTGTACGACCGGTCGGTTGACGGCGAACCCCTGGGCGTGCCCAAGATCCTGAACATGCACGAATTGCTTCCTTTTTGGAAGGCATTTCTGACCGAACTCGGATTCTCCCTTATCTTTTCCGATCCTACAAACAAAAAAACCATACGGGAAGGGGTGGAGAATATCATCGTTGAAACGTGCTTTCCCATAAAGCTCACCCACGGTCATATCCTGAACGTGATCAAGAAAGGGGCGAAGAGGTTATTCATCCCGAGCGTGATTAACCTGAGGAGACCATCCGGAAATGTCCCCAATACCTTTGCCTGCCCTTACGCCCAGACCATACCGTATACAGCGAAGGCATCCATTGATTTTCAGGCCCTGGGGGTGACCGTCCATACCCCGGTCGTCTATTTCGGTCGGGGAAGGGAAGTAGCAGAGCAGAACCTGATTGCCTTCGGAAAAAAGATGGGAAGATCGAAGAAGGCCGTGCAGAAAGCCCTTGCACTTGCCACGGAGGCCCAGGATACCTTTTACAGAGAGACGGCCCGTATAGGACAGGAGGCTCTCTCCTCGCTTCCAAACGGCAGCAGGGCGATGGTCATCATCGGAAGACCCTACAACAGCGCGGATCCCGGGGCCAACCTTAACATCCACAAAAAATTGATGGATCTGGGGGTTATGCCGGTGCCCATCGATATGCTTCCCGGTATCGAGGATGTGGAAGGAGATGATGACCTGGAGCACATGTACTGGGGCTACGGCCAGAAGATCCTGCGGGCCGCCAAAGCGATCAAAGACCGGGATGACCTTCACGGGATCTATATCACGAGCTTCGGGTGCGGCCCTGATTCATTTATTGCCCATTTTTTCAAGAGGGCAATCGCCGGCAAGCCCTTTCTCCAGCTCGAGATCGACGAGCACAGTGCCGATGCGGGGATCGTGACACGCCTTGAAGCGTTTCTTGACAGCATCAAAAACGCACGGGCAAAGGGAAAGACAGGAGAGAGTCCGGCGGTCGTTTTCGGGAAAAAAGGCGAAAGCAGAAGGGTATACATACCCTATATGTCGGACCACGCCTTCGGCCTCGCAAGCGCTTTCAAGGCATCCGGGGTGGACGCCGTGGTAATGGACGAATCAGATGCCGATACGGTCTATTGGGGTAGAAAATACACGACCGGCAAGGAGTGTTATCCCTGTATCCTGACTACCGGGGATATGGTGAAGACGGTGAAGAAGGGAGATTTCGAGCCGGACAGGAGCGCCTTTTTCATGCCTTCGGGAAACGGTCCGTGCCGGTTCGGCCAGTACCACAGGTTTCACCGGATGGTGCTGGATGAGGTTGGATTTGCCAACGTGCCGATCTATTCCCCTAACCAGGATCACAGACTGTACAAAGACCTGAACATCCTTGGTGGGGAGTTTTCCAGGCTGGGCTGGAGGGCTATTGTTGCGACGGACCTGCTCATAAAAATGCTTCACGCCGTTCGCCCCCATGAAGTAAGAAAAGGAGATACGGAAAAGGCTTACCGCGAGGCCATCGAGACAGTATCGGCAACGATCCTTGCAGGGAGTGACGACGGCATGACGGATACGCTCCACAGTGCGGTCAAGCGTTTTCTCGGGGTTGAGCGCACATCAAAAAAGAGACCTGTTGTGGGTATCGTCGGGGAGGTATATGTACGGAGCAACCGGTTCGCTAACAGCAATGTTATAAAGAAGGTAGAGGAGTTCGGCGGCGAGGTGTGGCTTGCCCCTATCACGGAGTGGATTTCCTATGTCAATTATATCAGCCGGAGTCAGAGAAGCATGTCCCACGTAAAGTTGTCGAACAGGCTCAAGCTTATGCTTACCCAGTATATGCAAAACAGGGAAGAGCACAGGATTGAACACTGCTTTAAAGGACACCTCAGGTATGCCGAAGAACCCCGGATGGAGGAGGTTCTTCGAAAGGCAAGCCCTTATCTCCATGTTAGTTTTGAAGGGGAGGCGATCCTCACCGTCGGCAAAACAATTGATTTTATCGACAAAGGCGCTTCCGGCATCATCAATACCATGCCTTTTACCTGCATGCCCGGCAACATCTCGAGTGCAATCATGAGGATTATACAGAAGAAATACCATGTTCCCATCATCAACCTGGCCTATGACGGACAAGGCCTGACGAACATCTCGGCCAGGCTCGAGGCCTTCATGTACCAGGTAAAAGAATATTGGGAGAACCATGAATAACTTAGTTTGGGAAATCATTGTTATTGCAGTATTGCTCGTTTTTAACGGCATCTTTTCAGCGGGCGAGATTGCCATCGTCTCGTCCCGCAAAAGCAAGATCAGGGAACTGGTAAGGCAGAAAAAGGAAAGGAGGGCAGAGTCTCTCTTGGAGATGAAAGAAAACCCGGAGAGGTTTCTTTCAGCCGTGCAGATCGGTATCACATTGTTCGGGACCCTTGCTTCAGCCCTGGGAGGCGTCCTTTCGGTGGAATACATTGAACCGTGGATTCGCAGGGTACCGGTCCTCGAACGTTATGCCGATACCATCGCCCTCACCCTTGTTGTGGCTGTTCTTACCTATCTTTTCCTGGTCATCGGCGAGCTTGTCCCCAAATACATAGGCATGAACTACAAGGAAAGGATTGCCTTGAGGATCGTCCCTCTCTTTGAAATCACTTCAAGGTTGTTTTCCATCATTTTGAATTTGTTAACCTTTTCAACCATGTTTGTTGTCAAGGGCCTTAACCTGAAAAAGGGGGAGGAGCACGTAGGCGAAGGAGAAATCAAGATCCTGCTGGAAGAGGGGAGACGAAAAGGCGTCTTCGACAGAACAGAAGAGGAGCTGATCCACGGCGTATTCGAATTTGCAGACCGGTCGGTAAAAGAGATCATGGTGCCCAAGCCGAACATCTATGCCATCAATATCGAGGACAGCAGGGACAAGGTGCTTGAATACATCATCGGCAACGAGTTCTCGCGGTATCCCGTTTACAAGGATTATCCGGACAATATTGCAGGGATTGTCTATCACAAGGATATTACGCGCCAGATATGGCTTAAAGATGCCTTTAACCTTGCCGCTCTTCTCAAAAAGCCGTACTTCGTTCCCGACACCATGGAGATCAGTCTTCTCCTTAAGGAAATGCAAAAGAGCCGCTCCCACATGGCCATTGTGGTGGACGAATACGGGGCAACCGTCGGCCTTGTAACGCTCGAGGACATTATGGAAGAGATATTCGGCGAAATCATGGATGAAACGGATAAGGAGGACTCGATTGAACGGCTTAAGAACGGTTCCATCATCATCGACGGCTCCTATTCGATCAGGGATCTCAACAACAAACTCAAGTTGAATCTCGAGGAGTCACCGGATTATGAAACCCTTGGAGGGTTTATTCTGACCCAACTCCAGGGGTTAGCCCGTGGGGGCGAGATTATCTATTCGGGCCCATACCGTTTCACTGTGGTAGGGATCGAGGGGCGGAGGATCAGCAAGGTCAAGCTGGAAAAAACGAAGACAGGGCTCAAAAAGATATAGTGTTCTCCGGTTCCGGCGGACGAGCCGACATCTTCGCCTGCTCGCTCTCAAATCCCTTTTTCCCCATAATGGCCTTCGTGTAAACCTTGCCCAACTCGACGCCGGGCTGATCAAAAGGGTTCACGTTGTAGAGGCGGCCCAGGTACGTAACCACCATTTCGAAGAGAAAAAAGAGGGCGCCAAGGCTGTAGCAGCTTACCTCTTCGATGTTGATCGTCAGGTTCGGCGTGTTTGCCTCTGCAAGGGAAAGGGTTGTGCCCGCAAGCTCTGCCTGAAAGAGATCCTGTAAATCCTTTCCCTGAAGGTACTCAAGATCCTCAAGATAAGGAAAACTTGCCGGGATGGGTCTTGTTTCCGTTCCACCGTACAACAGCATGACGAGCTTGTCCTTCGGTCCGTCAATGTAGAGCTGGAGCTGGGAATGCTGGTCTGTAACGCCCAGGGCCTTGACAGGCGTAGGTCCGCAGCCTCCCTTCCCAAGGCTCTCGGCCTCGAGCTGCCTGAACCAGTCTGCGAAGGCGGAAAGTCTTTCACAATACGGCATCATAATGTGCAGGTGCTTCCCTTTTTTGTCCATGAGGTAAAGAACACCTGCCAGGATCATGGCCATGTTCATCGTGGATGATTTTTCCCTGATATGTAATGCCATATCCCGGGCACCGGACATCAGTGCATCGATATCCAGGCCCATAAGCAGGGAAGGGAACAGCCCCACCGGTGTAAGTACCGAAAAGCGCCCTCCAACTCCATCCGGCACAGAGAGAACAGGGTAGCCCTCCTTGCCTGCTATCTCTTTGAGTATCCCCTTATCCTTGTCCGTAATGAGGACTATCCGGTCTTGCATGGAGGCAGACCCCTTGAGAAGCTCATTGAATATCATGAACTGGGAGATGGTCTCCGGGGTTTCTCCTGATTTACTGATGACGACCAAAACGGTATGATCCTTGTCACGGCCAATCAGATCCATCACCCTGTTGATTGTGTGTGGGTCGATATTGTCCAGGATGAAATACCGGGGTCTGTTGTCACGAGCATCTTCACTTAGGTTATGAAAGGGGTTGAGGAGTGCATGGTATATGGTTTCCGTCCCGAGAGAAGACCCCCCTATACCGAGAAGCACGAGGTTTCTGATGCCTCCGGTATTGATGCTGTGAGCCAGTGTGTGCATTTCAGTGAACTGAAACCTCCCGAAGGGAAGATTCATGAAAGGATACGGGGAGTCCCAGAGGGATCTGTTGTAATCGGCAAGCGTCTCCGATACAAAAGAGAGCTCCCTTCGGTCAACACCCCCCTGACCTATTGCAGCGACAAGCGTATTGGCGATATCCAGTGTAATGATGCTCATGCCCCCTCCTTGAAGACACCCATTCTTCTGAATTTATCATACCGTTGCTGTTTAAGATCCTCAATGGGGATTTCCATGATTGCTTTGAGGTGTTTCATCAGCACCTCTTTTGTAGTAGAAAACGTCTCCTCCCAATTTCTGTGGGCTCCGCCGAAAGGTTCCTTGATAATATCGTCGATAACCTTGAGCTTGAGGAGATCGTATGATGTCGGCTTGAGGGCCTCCGCTGCAAGGGATCGCTTCGAGCCATCATGCCACAGGATGGCGGCACAACCTTCCGGGGAGATAACCGAGTACGATGCGTTTTCCAGCATGAGGACGCGGTCGCCGACGCCTATAGCCAAGGCACCGCCGCTCATGCCTTCGCCGATGATCAGGATAAGGATGGGCACGGACAGGGAAAACATAGAGCAGATGCTTGCTGCAATTGCCTCTGCCTGACCCCGTTCCTCGGCGCCTACACCGGGAAAGGCCCCGGGTGTATCAATAAAGGCAATGATCGGTTTTCCCCATCGGTCTGCCAATTCCATGACCCTCATGGCCTTTCTGTATCCCTCAGGGTGGGCCATTCCAAAGTTTCTCCTGGCCATCTCCCGGACGTCCTTGCCTTTCTGATGTCCTACAACGGCAAGGTTAATCCCCTCAAAGTTTGCAAATCCGCAGACCATGGCCGGGTCGTCCTTGAATCTTCTGTCTCCGTGGATCTCGATGAAATCCGTAAAGAGTTTTTGAACGTAATCGAGCGTGTGGGGTCTGTCGAGGTGCCGCGAAGCCTGAGAACGCTGCCAGTGTGTTAATTCGCTGTAGATCTCCCGTTCAAGCCTGGCGATCCTCCTTGAAAGGGAGGCCGCCTCTTTCGCGTAATGAGGATCCCGCGTATCGTAGAATCTTTGTATCTCGTCAAGACGATTCTCGAGGGGCTCCAGCTTCTTTTCAAAGTCAAGGTAGTATCGTCTCATCCGTAACCTCAACACGCAAACCGTTCGAAAAATGTTTTAATAGCACATCTGTCTTGGCTTGGTCAATTCTAATATCCTTCAGCGGGAGGGTGACTTTTTCGCCGTTCAGCCGAAACTCTATCACGACACTGGCCTTACCTCCAAGGCTGAGAAGGACATCCCGTAATTTCCTCAGGTCATTTTTCTCAAATTCATCACAACGTATGGTGATTATGACCTTTTTCCCCATTTCTTTTATGATTTTGTCAAACAGGGTTATGTTCTTTACCCTGATTTTGGGGGTTCCATCCTCCGCCTTCTCAACGGTTCCTGTTATGAGAAGGGGCTTGTCATCTTTTATGAGAAGGGCGTTCTTGGCATAAAGATCGGGAAAGATGATCGCCTCAACAATCCCCTTTGTATCCTCCAGGTTTACATAGGCCATCCGGTCACCCTTCTTCGTGACAATTTCCTTGCACCCATTTACAATGGCCACGATGTTTACGTCATCTGAAGGGTCGGTCTCCTTCAGCTTCAGGCTGTTGTAAGGAGTCACCTGCCTGATCAGGTCTTCATAGGGTTTCAGGGGGTGCTGGCTGAAGAAAAAGCCAAGGGCCTCTTTCTCGCCGGCAAGGATTTCGCTGTGGGAAAGCTCGTCCATATCGGGGATCTCGACGCTCTGGACGCTGGTCAGGGTGGTCCCGAACATATCCATCTGCTGGTGCCCGTTTTTCTGGTCCCGCTTTTGAAGCTTATCCAATTTTTCCTGGATGATATTGAGCACCTGGGACCTTTTGAGGCCCATCTTGTCGAAGCATCCGGCCTTTGCAAGACTTTCGAGGACCTTCTTATTGGCTTTTCTGCTGTCGACTTTGCTGCAGAACTGGGTGAATGACGTAAATCCCCCCAGCTCCTCCCGAACGGACAGGATATGGTCTATTGCTGCGTTCCCCACATTCTTGATCCCCGACAATCCGAATTTGATTTTGTTGTCAACAATTGTGAATGATCTATCGCTTTCATTGATATCGGGCGGAAGTATTTCTATGTTGCTTTCACGGCATTCGGTGATGTACTGGATCATCTTGTCCGTATTGTTTACTTCACTGGTAAGGATCGCGGCGAAGTAGTGGACCGGATAGTGGGCCTTGAGGTAGGCTGTCTGATAGGCCACAAGTCCGTAGGCCGTACTGTGGGACTTGTTGAAGCCATATTCACCGAAACGGAGGATTACGTCATAAATCGTCTTTGCGGCTTCAAGGGCTACACCATTGGCAAGTGCCCCCTTGATAAACTGGTCCTTGTAGCTCTCCAGTTGTTCAGGGATCTTTTTGCTCATGGCCTTTCTGAGGGCATCTGCATCCTTGATTGAAAAATTGGCCAGGACTACAGCGATCTTCATGATCTGTTCCTGGTAAATGGTGACCCCGTATGTGTCGTCCAGAATCTGCTTGAGGAGCGGTGTCTCGTACTTTACCAGGGAAGGGTTGTCTTTTCTTTTGATGAATTCTTCAACCATTCCGCTCTTCAGGGGACCGGGCCTGTAGAGGGCGATGAGGGGCATGATGTCATCAAATTTCGATGGTTTCAGCTTGACAAGAAGATCTTTCATGCCCCTGCTTTCAAGCTGGAATACACCCGACGTATTTCCTGAAGAGAGAAGCTCGTAGGTCTCCTTGTCGTCCAGGGGAAGATTATCGATATCCAGATCTATACCCTGATCTTTAAGGAGCTTTATCGTATCATCCATGATTGTCAGGGTTTCGAGGCCGAGAAAGTCCATCTTGATAAGGCCGATCTTCTCGATGACCTTCATGTGATACTGGGTTACCGTCTCGTCTGTTTTCCCCCTGCAGAGCGGCAGGTACTCGGTAAGAGGCTTATTGGAGATGACAATCCCGGCCGCATGGGTTGACGCATGCCTGGCTAATCCCTCCAGAACCATGGCGTTATCAAGAAGCTCTTTAATACGCTCATCGGTCTGGTAGAGTTCTTTGATCTGAGGTTCATCCTGTATTGCCTTTGCGATGCCCTTGTCAGCGGATGTGATCAGCTTCGCTATCTTGTCAACTTCTGCGTAGGGCATCCCCAGGGCCCGGCCCACATCTCTCACTGCAGCCTTTGACTGCATGGTTCCAAAGGTGATGATCTGGGCCACGTTGTCAGCCCCGTACTTTTCGGTAACGTACTGGATTACACGCTCCCTTCCTTTTTTACAGAAGTCCACATCGATATCAGGCATGCTGATCCGTTCCGGGTTGAGAAACCGTTCGAATATGAGGTCATACTTGATAGGGTCGATGTCGGTGATGTTGAGACAGTAGGCAATCAGGCTCCCGGCAGCGGAGCCCCGGCCGGGGCCGACAGGAATCTCTTGTGATTTCGCGTAGTGTATGAAGTCTGCCACGATCAGGAAATAGCTTGCAAATCCGGTCTGCTTGATCACATCAAGCTCGTAGCGGAGCCTGTCCTCGTACTTCCGGCCCATGTCGCCCGTCCAGGCCTCGTAGGATGATTGAATGCGGCCCAGCCTTCTTTTAAAGCCATCCCAGCATTTCTTTTCAAAATGGGCATTGAGGTCGAGACCTTCTTCAACCTTTAATTCAGGAAAATGGTAGGTACCGACGTCAATATCGACGTTGCACATCTCGGCTATCTTCAGGGTATTGGCCAGGGCCTCAGGGTAATTGGAAAAGGCCCTGGCGATCTCCTCAGGCGACTTGAAGTAGAATTCTTCACTTTTGAAGCTCAACCGGTCCTTATCGATCATTGTCTTGCCGGTTTGGATACAGAGCAATAATTCGTGGGCCTTCGCTTCCTCTTTTCTCAGGTAGTGGCAGTCATTTGTTGCCACGATCGGAACCCCATAGAACCGGGAGAGGTCGATAAGGGTTTCATTGATCTTTCTCTGCTCGTCAAGACCATTGTCCTGGAGCTCGAAATAGAGCCTGTCTCCGAAGATAGAGAGATATTCCTCGACCTTGCCCTTGACCGAGTCCTCATCGCCCTTCAATATCTGGTTGGGTATCTCGCCCTTGAGGCAGGCCGTGAGGCACAGGAGACCTTCGTTGTGGGCCCTCAACAACTCCTTGTCGATCCTCGGCACATAGTAGAAACCTTCGAGGTGGGCGGAGCTGATGATCTTCAAAAGATTTCCGTAGCCCACGTTATTCATGGCGAGAAGGACAATATGGTAGGCATTGTCCTCGCCTCGTATCCTGACCTGGTCCAGCCTTGAACGCGGCGAGATGTAAGCCTCGCACCCTATAATGGGTTTTATGCCGAACTGGCGGGCCGTGAAATAGAAATCTATCACACCGTACATGTTGCCGTGGTCGGTAATGCTGCACGCCTTCATGTTGTACTGGTTAACAAGATCGAAAAGGGGCTCGAAACGGATGGCCCCATCAAGGAGGCTGAATTGGCTATGGAGATGAAGGTGGACGAATTCTATCATTTATTTATTCCCACTCAATCGTGCTCGGGGGTTTGGATGATATATCATAAACCACCCTGTTAACGCCAGGTGCTTCATTGATGATCCTCCGTGAGACCTTGTCAAGGATTGCATAAGGGAGCCTTGTCCAGTCCGCCGTCATACCGTCCTTGCTTTCCACGACCCTCAAAGCGATTACATTGGCATATGTTCTCTCGTCGCCCATTACACCAACGGTTTTCACGGGGATGAGGATGGCAAAGGACTGCCATATATGACGAAAACGATCGTTTCGCTCGATCTCGTCCCGTACGATGCTGTCTGCCTCCTTCAGGATATGAAGCCTTTCCCTGGTGACATCGCCGATGATCCGAACGGCAAGGCCGGGGCCTGGAAAGGGCTGTCTGTGTATCAGGCTGTCCGGGAGGCCGAGCTCCTTTCCTACAATCCTTACCTCGTCCTTAAAGAGTTCCCTCAACGGTTCCAGAAGGGTGAGCTTCATTCTGCGGGGCAGTCCGCCTACATTGTGGTGACTCTTTATGGTGGCTGACGGGCCCTTGGATGAAGTGCTCTCAATGACATCGGGGTAGAGGGTCCCCTGGGCAAGGTATCGCACGTCACCCATGGCCTTTGCCTCGGCCTCGAAGATTTTGATGAATGTTTTTCCTATGATCTTTCGCTTGCGCTCCGGATCTTTAACACCCTTGAGGGCCGCAAGAAACATTTCCTCGGCGTCCACGTACTTCAAATTCATGTGGAGTCTATCTTTGAAGAGATCAAGGACCTCTGCGGCCTCATTTTTTCTCAAAACGCCGTTGTTCACAAAGATGCAGCGGAGATTGTCACCGATGGCCCTGTGAATCAGCGTTGCAACGACCGATGAGTCGACCCCGCCACTCAAGGCACACACAACCTTGTTGTCGCCGACTTTCTTTTTTATCCTTTCCGTGGCCGCATCCACAAAAGATTTTAGTGAAAAAACCCCTTTTACCTTACATATCTTATAGAGAAAGTTCCTGAGTATCTTTCTGCCTTTCTGCGTGTGGTGCACCTCGGGATGAAACTGGACACCGTATATCCTGCCCTCTACTGATTTGATCACTGCATGGGGTGAATTATCCGAATGGGCGATGGTTTTGAAGCCGTCGGGCATCCTGAGCACCTTATCCTGATGGCTCATCCACACCGTGCTGCCGTCCTGTATGCCGTCCAGGAGCGGCTCTTTTTTCTCAATGACCAGGCGGGCCATGCCATACTCCCTTTTTGCAGACTTCTCCACCCGGCCGCCAAAAAGCTTGACCGTGAGCTGGAGACCATAGCAAATGCCCAGGATGGGTATATCCAGAGGGAAGATGCCAAGGTCGCAGACCGGAGCATCAGCATCGTTGACGCTTTTCGGCCCGCCGGACAAGACAATCCCCTTGGGGTTTCGGGATGTGATATTATTCAGCGTTGCACTAAAAGGGAGTATTTCACAGTATACGCCAAGCTCCCTTATTTTGCGTGCAATGAGCTGGGTATACTGAGAGCCGAAATCGAGTATTACGATGACTTCCTTGTGATAATCCATCATGGATTACTCGAACCTGTAATTCGGCGCCTCTTTTGTTATGATAACATCATGAACATGGCTTTCCCTCAGCGCTGCAGGGGTTATTCTTATGAATTTAGCCTTTTGCCGGAGTTCCTCCAGATCTAAGCACCCAACATAGCCCATGCCTGCCCGAAGACCGCCCACGAGTTGCTGGATCACGATAGAGAGTGACCCGCGGTAGGGAACCCGACCTTCTATGCCTTCCGGCACGATTTTGGTTTCAATCTCATCCTCGTCTATGCAGTACCTGTCCCTGGACTTTCCTTCCTTCATTACCTCCAGGGACCCCATGCCCCGGTAGACCTTGTAGGTACGGCCCTGGTAAAGAACGGTTTCCCCCGGTGTCTCGTCGGTTCCCGCAAGAACGTTGCCCAGCATGACCGAGTTAGCCCCTGCAGCAATGGCCTTTGTGACATCCCCTGAGAACTTTATGCCGCCGTCGGCCACAATCGGTATATCGTACTTCCGTGCGACCCTTGCCACCTCCATTATGGCTGATATCTGGGGCACCCCGATGCCGGCAATGATCCTCGTGGTGCATATCGACCCGGGACCGACACCGATCTTGACACCGTCAGCCCCTGCTTTTATGAGGGCCTCGCACCCTTCCGCAGTAGCAATGTTTCCGGCTNNNNNNNNNNNNNNNNNNNNNNNNNNNNNNNNNNNNNNNNNNNNNNNNNNNNNNNNNNNNNNNNNNNNNNNNNNNNNNNNNNNNNNNNNNNNNNNNNNNNGGGGTTATTCTTATGAATTTAGCCTTTTGCCGGAGTTCCTCCAGATCTAAGCACCCAACATAGCCCATGCCTGCCCGAAGACCGCCCACGAGTTGCTGGATCACGATAGAGAGTGACCCGCGGTAGGGAACCCGACCTTCTATGCCTTCCGGCACGATTTTGGTTTCAATCTCATCCTCGTCTATGCAGTACCTGTCCCTGGACTTTCCTTCCTTCATTACCTCCAGGGACCCCATGCCCCGGTAGACCTTGTAGGTACGGCCCTGGTAAAGAACGGTTTCCCCCGGTGTCTCGTCGGTTCCCGCAAGAACGTTGCCCAGCATGACCGAGTTAGCCCCTGCAGCAATGGCCTTTGTGACATCCCCTGAGAACTTTATGCCGCCGTCGGCCACAATCGGTATATCGTACTTCCGTGCGACCCTTGCCACCTCCATTATGGCTGATATCTGGGGCACCCCGATGCCGGCAATGATCCTCGTGGTGCATATCGACCCGGGACCGACACCGATCTTGACACCGTCAGCCCCTGCTTTTATGAGGGCCTCGCACCCTTCCGCAGTAGCAATGTTTCCGGCTATGATCTGGACATCCTTAAAGGTTTTTTTGGTTTCCTGAACGGCCTCGATGACGTTTTTTGAGTGCCCATGGGCGGTATCGAT</t>
  </si>
  <si>
    <t>MHRIGIDIGSISVSVIIMDSKDNILESRYIRHRGRPFQVGRDILEELSGQTEIEFVAATGTGAREFAFLVGASFVNEIVALAKGFSHLYPDVESVIDIGGEDSKLIMLEKGEKDSGLRVKDFSMNALCAAGTGSFLDQQASRLCFSIEEFSEIALKSTNPPRIAGRCTVFAKSDMIHLQQIATPDYEIVAGLCYALARNFKGNIAKGKDVRHPVAFVGGVAANAGMRRALKDVFSLGDGQFFVPEHFTAMGAIGAVYAVLDKPDLKTAFCGLRRLDEYLAAEYSQEAHEPLEISPKNMHIPYDMKTVSERTTVYLGVDVGSISTNLVVIDKDRNVLAKRYLMTEGRPLEAVKRGLAEIGAEIGDMIDIAGAGTTGSGRYLTADFIGADIVRNEITAQAEAAIAIDSEVDTVFEIGGQDSKYISVDNGVIVDFEMNKACAAGTGSFLEEQAERLGISIKEEFGALALSSKKPVRMGERCTVFIESDLVHHQQRGARTDDIVSGLSYSIVTNYLNKVVGDRRVGSKIFFQGGTAFNKGVVAAFEKTLSRPISVPPHHDVTGAIGVAILAMKEKTWNKSTFKGFDLSKRPYDIETFECKGCENLCEIRRVTVENETPLYYGSRCEKYDVVRRSGKKDIRDLFKVRNELLNTVYDRSVDGEPLGVPKILNMHELLPFWKAFLTELGFSLIFSDPTNKKTIREGVENIIVETCFPIKLTHGHILNVIKKGAKRLFIPSVINLRRPSGNVPNTFACPYAQTIPYTAKASIDFQALGVTVHTPVVYFGRGREVAEQNLIAFGKKMGRSKKAVQKALALATEAQDTFYRETARIGQEALSSLPNGSRAMVIIGRPYNSADPGANLNIHKKLMDLGVMPVPIDMLPGIEDVEGDDDLEHMYWGYGQKILRAAKAIKDRDDLHGIYITSFGCGPDSFIAHFFKRAIAGKPFLQLEIDEHSADAGIVTRLEAFLDSIKNARAKGKTGESPAVVFGKKGESRRVYIPYMSDHAFGLASAFKASGVDAVVMDESDADTVYWGRKYTTGKECYPCILTTGDMVKTVKKGDFEPDRSAFFMPSGNGPCRFGQYHRFHRMVLDEVGFANVPIYSPNQDHRLYKDLNILGGEFSRLGWRAIVATDLLIKMLHAVRPHEVRKGDTEKAYREAIETVSATILAGSDDGMTDTLHSAVKRFLGVERTSKKRPVVGIVGEVYVRSNRFANSNVIKKVEEFGGEVWLAPITEWISYVNYISRSQRSMSHVKLSNRLKLMLTQYMQNREEHRIEHCFKGHLRYAEEPRMEEVLRKASPYLHVSFEGEAILTVGKTIDFIDKGASGIINTMPFTCMPGNISSAIMRIIQKKYHVPIINLAYDGQGLTNISARLEAFMYQVKEYWENHE</t>
  </si>
  <si>
    <t>1121439.SAMN02207451.dsat_0013</t>
  </si>
  <si>
    <t>CoA-substrate-specific enzyme activase</t>
  </si>
  <si>
    <t>GCF_000422245.1</t>
  </si>
  <si>
    <t>Alkalidesulfovibrio alkalitolerans DSM 16529 ctg10| whole genome</t>
  </si>
  <si>
    <t>TCCGCGCGCCCCGGCCGTACCCGGGCCCGAGGCGTTCAGAGCCTCGTTCGGTGCGACCATCGACTGCCTGGCGCCGGACTGGGAGACCCACTTCGCCGCACAGCCGCCCACGAACTGCCCCGGCTGCACGACCGGCTGAGTATTCCCTGCCAGGTCCGCATTGCCGCTCGCCGCGCTCTGGGCTATGCCGTGTCCATGCGGGCCCAACGACAACCATCCTCATCCGCCGCCCCTTCCGAGCCCAGGCACGCCCGTCCGCCCAGGAGGCTTGCGGTTCTCGCCGCCCTGCTCAAATCCCTGCCCGTGTTGCTCGTCTGGGGAATCGTGCTTGCCGCCCTGGCCGCGCCACTGTTGCGGATGCAGGGCGACCCCACCTCGCGGGAGATTTACGGACTGCTCGGCGGCATCTGCCACCAACTGCCCACCCGCAGCCTGTTTCTGGGCGACGCGCGGCTGGGGCTTTGTGCGCGCTGCATGGCGCTTTACGGCGGCATGGCCCTCTCCGTTGCGCTGGGGCTCCTTGCCCGCGCCCGGCCCCTGCCCGGCTGGCTTCTCGTCGCCGGGCTCATTCCCTGCCTGCTCGACGGCCTTTCGGCCAACCACGGCCTGTGGAAAAGCGACACGGCGCTCAAGCTGCTCAGCGGCGCAATCGCCGGATCAACCATTGCCCTCTTCTGTCATCCACGCTATTGCCGAATGATCGATTCGCTCGTGTTCCGACTGGACCGTCCAACCCCTCGCCCATTGGGAGACGCCCCGTGAAATCCTGGACCTCGCTCGCCTTCGCCGCTCTCGCCCTGTTCGTCTCCGTCGCCCTGACGCACGCCCCGGCCCACGCCCAGTCCGGCGCCCCAGATCAGACAGTGACCCTGACCAAGGGAACCCCGGTCTATCTGCAACTGACGCGGGCGCTCTCCAGCGACGTCCACGACGAGGGCGACCAAGTCTATCTGGCCGTTACCCGACCCGTGAAAGTGGACGGGTATGTGGTCATTCCCGAGGGCGCCCCGGCCGTCGGCCGCGTCACCGAGGTCAGGCGCGCCGAGCACGAAGGCAAGGCCGGATTCATCCAATTCAAGGTCGTCAGCGTCACCGCCGAGGGCAACGTCAACGTCTTCCTGGGCTCTGGCATGGAGAGCGCCACGGGCGAGGACAGCGAGACCTCGACCACGATCTTCGGCATGGGCTGCTGCCCGTTTTTGCTTTTCGCGCGCGGCGACGAGGCATCCTACCCCGTCGGCACCGAGGCCGAGGCCTTCGTGGCCGAGGATGTATCCTTCCCGGTGCAGGGCTTGAAGCGCGAGTAGAAATCAGGCTTGATTGCGTCAGGCGCGGGCTGTTGACGAACACAATTCCACGGACCGCTCAAAGGCGTCGGATGCAAGGCGCAAGAAAGCGCCGGGCCCGACGCGTATAAAGACATACGCAAGGGGTCGGCGCTTTCGCAGCAACGCCGCAGACGGCGTCTTTTCAGCGGTCCGAGGCCGCCGCGACACAGCAGTCGCGGCGGCCTTTTTCAATCGAATGAAGGTGCGAATCAGCTCTTGAGGTCCTCGACCAGGGCCTGAAGCTCCGAGGCCTGACGCGCCAGATCCGAGATGGCCTTGGCCGATTCGGACATGACCTGGGCCGTCTCGTTGGAGATGCGGCTGATGTCCTCGATGGCTCGGTTGATTTCCTCGGAGGTCGCGGACTGCTGTTCGGCGGCCGTGGCGATGGAGGCCACCTGTCCGGCCGTGTTGGAGACGATGGTCACGATCTCCATGAGTGCCGCGCCCGAATGCTCGGCCAGGGTCGTGGACTTGGCCACGGCTTTGGCGGCCTCGCTGGTGGCCGTGACGCTCTTTCTGGCCTCGCCCTGGATGGAGGAGATGGCCTGGCCGACCTCTTTGGTGGCGCTCATGGTCTTCTCGGCCAGCTTTCTCACCTCGTCCGCGACCACGGCGAAGCCGCGCCCGGCATCGCCCGCGCGGGCCGCTTCGATGGCCGCGTTCAGGGCCAGAAGGTTGGTCTGGTCCGCGATGTCCTCGATGACCCCGATGATGCGGCCGATGTCCTCGGCCTGCCTGCCGAGCCCTTCCATGCTCGTTTGCAGCGCCTCGGCCTGCGCCTTCACGTCCTCGATGGCCGCGATGACCTCGCGCACGGACGTCTCGCCGCCCTGGGCCTTGCCCTTGGCGTTGTCCGCATCGGCCGCCGACTGCGAGGCGTTACGCGCCACCTCGATGACCGTGGCGTTCATCTCCTCCATGGCCGTGGCCGTCTCGGCCACGCGGTGCTTCTGTTCCTCCGAACCCCTGGAAGCCTGCTCCACCTGGGCGCTCAACTCCTCGGAGGCCGAAGTCATACGCTCCACGATTCCCTCGATGCGACCGGCCGCCTGGAGCATGCCCTGCCGCTTGGCCTGCTCGGCCTCCTTCCTGGCCTGCTCGGCCTCGGCCGTGGCCTGCCTGGCCTTTTCCGTCTCCTGGGCCGCGAGGCGGCTCTTTTCCTCGGCCTCCTCCATCTTGGCGATGAGCGAGTCCACCATCTGCTGGATGCTGACGTTCAGCTTGCCGATCTCGTCCTTCTGGTCGATGCCGGACGTGGCCTTGAGGTCGCCCCCGGCCACGGCCCCGGCAAAGGCCATCAGACGCCTGACCGGCCCGGTGACGACCCGGCTGATGAGCAGGGCCGCGATCACGCCAACGAAAAGGAAGGCGGCCGAGGCCCAGGCAATGGCGCTCCTGAGCGCGTACACGTCGGCCATGACGTCGTCCTTCACGGCTCCCACGGCGATGGACCATTTCGTGCCGGGGATGGGCGCGTAGCCGAAATAACGGTCGCTGCCCGCAAAATAGTACTCGTCATAGCCGCGCTCGCCCTTTGTCATGCGCTGCAGCATCTGGGCGAGGCGGGCGAACTGAGGATCCGTCCTGGCTTCCTCGATGAAGTTACGCTGGTCGAGCACGTATTGGCGGTTGCCGTGGGCGATGAGCGTGCCCTTGCCGTCGATGATGTAGGAGTAGCCGGTGCGGCCGTATTTGATCTCGTCCGTGATCAGGCTGAACATGGTGGCGTCGAGCCGGGCGATAAGCACGGCCGCCACCTGTCCCCGCTCGTTGCGGATGGGCGCGGCCGTGATCATCACCGGCGAGTTGGTCACCCGGCTGATGATGACGTCCGAGGCCACTGTTTCACCGGCCATGGCGGCCTTGAAGTAGTCGCGGTCGCCGAGGTCTGCGGTCGATCCGTCCGGATAGCGCGCCTGCCCGTTCGGGGCGATGATGCCCATGCCCAGGTAGCCAAGCCGTTTGGTCTCGTCTTCCAGGGCCGGGGCCTGCAGGCTCCAGTCCATGGACCGCACGACGTGCCGGTTGGCCACGCCCTGCACGGCCAAAAGATGGTAGTCCAGGCGGCTGCGCACGAGCTTGGCGCCCTCTTCGGCCATGGTGGGCATGTTTTCGTGCACGGCATTGGTGACTGCGGTCGAGGCCCGGTCGTAGGCGATGTAGCCAAGCCCCCCGCAGACCAGGACAAGCAGAAGCGACAAGCTGCCGATGAGTTTTGCGCCGATGGGAATGTTCTTCATGATGACGCTCGTAGTGTTGCAGGATTGCGCGAGACCGGATCGGACAAGCTCCCTCGCCCGGTTCCGCGTTGCCGGACGCGCATGCCATATCCGGGCTTCACGCCCGATCGAACCCCTCACGCCGATGAGATGAAAACGTAATAATAACGCTACCCGATGCGCGAATTAAGTCAATGGCATGGGTAAAGAATTTCACTACGGGACGGCGCTTTCGCTCTGTCTCCCGCGCCTGACGAAACAAAGACCCCGAGCGGATGCGCGGGGTCAGGCTGTTGAAAACAATCCCATCTGCTGCGTTGCCGCGAAAAGCTCAAATCCTCGCGTATTGCAAATACGCATCGGCCTTGAGCTTTTCTTGCGCCTTGCATCTGAGCCTTTTTAAACAGCCTGGAAAAGGGGTTTGTCAACAATTTCGGGGCTTCGCAGTCCGCATCGGTCGGGGGCGGCGTTTTCCTCTCACCAGCGGAAAGGGATACCCTTTCCGTTGGGAGGCGACCGTATGCCCTGGAAAACCGATAAAGGCAAGCGGTATTCAGCACCCGTGGGAAGGCCCGTCCGGCGCGGAGTCCAGGGCGTTCGGCCCTGTTCAGCAGCGGCCGAAAAGTTCGGTCATGGCCCGCAGGCGGCTCTTCAACTCGCCGCCCAACTGCTCCCAGGAGAGCCGCCATTCCCAGTTGCCCTTGGCCTTGGAGGGCGTGTTCATGCGGCCGGACTCGTCCAGGGAGAGCAGATCCTGCATGGGGCACAGGGCAAAGGCCGCGCACGAAGCCCAGGTCAGCCGGATCAACTCCCAGGCGGCCTCGCGTTCGCCGAAGACCCTGCCCGCATAGGCGAAGAGGCGGCGGCGGTCTTCCTCGCTGGTTTCGTGCGCAAACCAGCCGCGCGAGGTGTTGTTGTCGTGCGTGCCGGTGTAGGCCACGGCCCGGCGCACGTGGTTGTGCGGCGCGTCGAGGTTCTCGCCGATGCCGGGGCCGAAGCAGAACTGCACGATGCGCATGCCCGGCAAATTGAACGTATCGCGAAGTTCGCGCACGTCCGGGGTGATCACGCCCAGATCCTCGGCAATGATGGGCAGGCTCGGAAAGGCCGCCTCCAATTCCGAAAAGAATTCCATGCCCGGCGCGTCCACCCACTCGCCGTTCACGGCCGTCTTCTCCCCGGCCGGGATCTCCCAGTAGCCCGCGAATCCACGGAAATGGTCGATGCGCACGAAGTCGTACAGGGAGAGGTTGTGGCGCACGCGCTCGATCCACCAGTCGAAGCGGCGCTCGCGCAGCCGCGCCCAGTCAAAGACCGGATTGCCCCAGAGCTGCCCCGTGGCCGAAAAATAGTCCGGCGGCACCCCGGCCACGGCCGTGGGCTGCTTGTCGTGGTCGAGCTTGAAGCAGTCGGTGTTAGCCCAGACGTCGGCCGAATCGTAGGTTACGTAGATGGGCGCGTCGCCCACCAGATGGATGCGCCGCTCGCGGAGCATTTTCCTGAACTCCTGCCACTGCGAAAAAAAGAGGTACTGCTCGAAGCGCATGTATTCGACGGTCGCGGCCAGACGCTCGCGCGCGGCGTCGAGCGCGGCCGGATCGCGGTCGCGCAGTTCGCTTGGCCACTCGCTCCACATGCGGCCGCCCTGCTCGGCCTTGATGGAGGCGAACAGGACATAGTCGTCGAGCCAGTACGCCTGGTCACGGCAGAAGCGGGCATAGAACGGGTCATCGGCCAGCCGTTTCCGGTTGTCCTTGAAGGCGGCGTAGAGAAGGCCGAGCTTGTAGACCTCCACGGCCGGATAGTCGCAACGCTCGCGGGGAAAGGCCGGGTGGTCGGCCAGGGCCGAGCGGGGCAGCCAGCCGTCCTCCACGAGCTTGTCCGGGCTTATGAGCAAGGGGTTGGCCGCGAAGGCCGAGAAGGACGAATAGGGCGAGTTGCCGATAGCCGGGGATGTCGGGCCGATGGGCAGGATTTGCCACAATCCCTGGCCGGACTCGGCCAGGAAGTCCGCGAACCAGGCCGCTCCCGGTCCCAGGTCGCCGATGCCGTGTTCCGAGGGCAGACTCGTGAGATGCAGAATGACGCCGCTTTGCCGGTGCATGGTCTCTCCTTGGGATGGCCGCTAGCGTTCGAGCATGCGGCGGATGGTGTGCAGGGACGGGCGAAGCTCCTCGCCGGGGCTCTCCTGCGCGAGGCGGGAAAGCTCGGCCAGGGCCTTCTCCAGAATGTAGGCGTCGAGCATGGCCGCCATGTCCGCCCTGGAATCGGGGATTATGGCCGCCTCTCCCGCCTCGTCCAGATAGGCGGAGAGGAAGGCTCCGAAGGCCGCCGCAAGCCAGGCGTCGCGCCAGGGCGCGAGGCGGTCGCGGTCCTCGGGCCTGACTTGGCCGCTTTGGTGCAGCGCCTCCCAGGCCAGGGCCGAGAGCGAGCGCTGCACGTCGGCCACGTCGCGGAAGGGCGAGCGCTTGAGGCGGCGCTGGGGCAGGGGCTTTTCAGGCTTGCCCTCGAAATCGATGAAGACCACGTCGCGTCCGGTCCACAGCATGTGGGCCAGATGCAGATCGCCGTGCACACGAGTCTTTTGGCACCTGATCTTGTGGTCCGCGAAGGCCCGAAAGACCTCCAGAAGCTTCTCGCGCCCGGCCAGTACCTCGGCGGCCCGTTCCGCAAGCCTGTCCGAGAGGCCCGGCAAGACCTGGGCCAGCCGCTGCAAGGCGCGCTTCATGACGCTTTGCATGGTCTGGTAGGCCGAGCGCTGGTACAGGCGCGAGAAGGGCTCGGGCGCGAAGGCGGGATCGTTCGTTTCGCGGGCCAGGGCCAGATGCATCTGGGCCGTGCGCCGACCGCACAGGGAGAGGAATTCGAGGTCGCCGTCCGCGATGAGTCCGCGTGCCGCTTCGGGCAGCGGGGCCAGGGCCGCGGCCACGGGCGAGGCCAAAACGCGCGGTGCGCGCACGGCGTCCGGCGCGGCGGCCAGAACGCGCTCGAAAAAGCGCGAGAGCGCCCCCCGGCAGACATGGGCCGCGTCCGACTCGGCCACGGCGTATTCCTTGAGCACGGCCACGGTCACGGCGTCGTCCGCGCCGGGCACATGGTAGCGCAGGCTGCCCGCGATGGCCGGGGTGTGGTCGAACCCTGCCTGCTCGCGCAGGTAGCGCACGATTTCCACGTCGGGGTTGGGCCCTTCCTCGGCCTGACGGAAAATCTTCAGGCACCAGGCGTCGCCGAAGAAGACGATGGTATTGATGCGCTGGCTGACGAAATGCGAGGTTTTGCACTCGTCGCGCACCGCCAGGGCCTTTCTCGCCAGCGCGCCCACCACGTCCACGGAAAGCTCCCCGGACCAGCCGCGCATGCGCCTCCGCCGCGAGGCGAGTTCGAGCAGCCCGCCGCAGGGTTCGGCCAGGGGCAGTCCCTCGGCCAGCAAGGTTTGGCCGTGGTGTTGCTCGGCCGGGGCGAAGACGCACAACACGTCGCGCGGCCGCTCGGCCATGACCTTGTCCGCGCTCTCGCCCTGGGCCAGAAAAACGACCAAGGTGAAGAGCTTGGGCGCATGCGCCGCCGAGAACGCGCGGCAGATCAACACCCAGGCGGGCGCGCGCGGCGAGCCCACGGGCAGCACTTCCAGAAGATGCATGGAGCGCAGCTTCTGATCCGGGGCCAGCCAGCCCCGCCTTGTCACGTAGCCCGCCAGAATCTCGCGCTCCAGGGCCTCGCGCACGTCGCGGTCGAGGAAGCCGCCGGGCGGGGGAAGCTCCAGGTGGGGCATCGCGGCCGCGCGCGCGTCCTCTTCCTCGGGCACGAGCGAAAAGACGTAGTAACCGTGGGGCCCCAGGGTGAAAGCGTAGGGCTCGGTCCGCACGGGCGGGAAGCTTTGGCGCGAGAACACCTCCTCGGGCACGCGGCCCGCCCAGGCCGAAAGGTCGAGGTCCACGATCTGGGGATGGCGCGAGAGATTGACCACCACCAGCAGGGCCTCGTCGCCGTGGACGCGCACGTAGGCCAGGGTCTTCGGGTTCTTCCCGGAGACGATCTCCATGTTGCCCCGGCCAAGGCTCCTGAAGCGCCTGCGCATGGCGATCATGCCCTTCATCCACCACAGCAGCGAGGAGCGGTTGCGCTCCTGGTTCTCCGCGTTCACGGCCTCGTAGTGGTATTCGGGATCGATGATCACCGGCAGGTAGAGGCGCTGCGGGTTGGCGCGCGAGAACCCGGCGTTGCGGTCGGCCGACCACTGCATGGGCGTGCGCACTCCGTCGCGGTCGCCCAGGTAGTAGTTGTCGCCCATGCCCATTTCGTCGCCGTAGTAGAGCACCACCGAACCCGGCAGGGTGAAGAGCAGGACGTTCATCAATTCGATCTTGCGCCGGTCGTTCTCCAGAAGCGGGGCCAGGCGACGGCGGATGCCCAGGTTGATGCGCGCGCGCGGATCGCGGGCGTACATGCGGTACATGTAGTCGCGCTCCTCGTCCGTGACCATCTCCAGGGTCAATTCGTCGTGATTGCGCAAAAAGAGCGCCCACTGCGCGGTCTCGGGAATGGCCGGGGTCTGGTCCAGGATGTCCACGACGGGAAAGCGGTCCTCCATCTGCACGGCCATGAACATGCGCGGCATGAGCGGGAAGTGGAAGGCCATGTGACAGGCCTTGCCCTCGCCGAAATAGGCGACCGCGTCCTCTGGCCACTGATTGGCCTCGGCCAGGAGCATCTTGTTCTTGTGTCGCCTGTCCACGTGCGCCCGAAGCTCCTTCAGGTACTCGTAGGTCTCGGGCAGGTTCTCGCAGTTGGTGCCCTCGCGCTCGAAGAGGTAGGGAATGGCGTCCAGACGCATGCCGTCCACGCCCATGTCGAACCAGAAATCCATGACCCGCATGACCTCGCGCCTGACGTGGGGTGAGTCGTAATTCAGGTCGGGCTGGTGCGAGTAGAAGCGGTGCCAGAAATAGGCCTTGGCCACGGGGTCCCAGGACCAGTTGGAGGTCTCGAAATCCTTGAAGATGATGCGCGCGTCCTGGTAGCGCTCGGGCGTGTCGCTCCAGACGTAGAAGTCGCGGTGCACCGAGCCGGGCTTGGCGCGCCGGGCGCGCTGGAACCAGGCGTGCTGGTCCGAGGTGTGGTTGATGACCAGTTCGGTGATGACCCGGATGCCGCGCGCGTGGGCGGCGCGCAAGAAAGCCTTGAAGTCGCCCAGGGTGCCGTAGTCCGGGTTCACACGCATGAAGTCGGCGATGTCGTAGCCGTCGTCCTTCAGAGGCGAGGGATAAAAGGGCAGAAGCCACACGGCCGTGACGCCGAGGTCGGCCAGATAGTCCAGGCGCGAGGTCAGCCCCCGGAAGTCGCCGATGCCGTCTCCGTCGGAGTCGGCGAAGCACTTGACGTGCACCTCGTAGATGATGGCGTCCTTGTACCACAAGGGATCGTTGCCGAGCGTCGTGACCTTGGGCATGCAGTCCTCGCCGGGTTGTCGGTCGTCGAACAAGGGGCCGGAATGTGAACGTGTAGCGCGACCCGCCCGCGAATTCAAGGCATGGCCGCCTGAAACGGATGAATCCGCCGGGCACGGTTGCCATCCGCTTCGCGATGGAGCTATAGGTTCATGATGAGCGGGCGGTCTTTTGCGGCCCGCGCAGCAAAGGACAGCCATGGACGTCATCCGGGGAGTCTTCTCCACCACGGCCGACAACGGCTCGGGCAAGAAGCCGGGCAAAAAGACCTACTGGCTCGTGCGCGAGCAGCCAGATGGCACCTTCGCGGCCCAGGCCATGAATAGGAACTTCGTGCCCATGGGCGAGAACAGGACCGTGGCGCGCGAGGAGTTCCTGGCCCGCTTCGAGCCGGAGCCTGAGTTTTACGTCAAGAGCGTGGCCCAGAAGAAACTCGAACTCGACGACATCCTGGGCCTTGGCGTGGGCGGCGAGCAGAACCTGCCCCTGGCGGGCATGGACTTCGGACAGGCCCAGCGGATCAACGAGGAAAACATCACGGCCAACTTCAACCAGGGGATGCTCTTTCTCGACGCGGGTAACGCGGGCAAGGCGCAGGACGTGTTCCAACGCATCCTGGACCTGACCGCGCCTTTCGAGGCGCAGCACAAGCACCTCTTCAACTCCCTGGGCATCCGCCTGCGCAAGCGCAACCTCTTCGATCTGGCGCTCAGATACTACGATCGGGCAGCGAACCTGGCCCCGGACGACGAGAACATCCACCACAACATGGCTCGCGCCCTGTTCGAGAAGGGCGAGATCAAGATGGCCATGGACCGGCTGATGAAATCCCTGGAGATCAACCCGTCCCAGCACGAATCCAAGCGGTTCGTGCGCTTCCTGAAGAACCGCTACCTTGGGCCCTCCACGGCCAAGGTCCGGGTCTTCCGAAAGCCGTTCGAGGACTGAAAACCGGGCGGCGCGGGCGCTTTCGGCTCGCGGCGACGCCTTTGCCGAAATACCATGACGACCTACACGTGTGGCATCGACGTCGGCTCTGTAAGTGTCAAATATGCGGTCCTGGACGCGCAGGGGCGCGTCGTGGCCCAGGCCTACCGCCGCCACGGCGGCAAGGCCGTGGAGACCGCCCTCGAACTTCTCGACGCGCTGCGCGCGGACTTCCCCGACCTGCGCGCCGTGTGCGTCGGCTCGGCCGGAAAAAACCTGGCCCGCCTGCTCGGACTTCCCCACCTGAACGAGTTGGCCGCCCTGGGCTTGGCTTGCGGGCTGCTCGCGCCATCGGCCGCCTGCGCCATCGAGATGGGCGGCGAGGACGCCAAGTTCGTGCTCCTCGACCAGGGCCGCGTGGCCGACTTCGCGCTCAATTCCGTGTGCGCGGCCGGAACCGGCTCGTTCCTTGACCAGCAGGCCGAGCGCATGGGCCTGTCCATCGAACAGTTCGCCGATCTGGCCACGCAAAGCAGCCATCCGCCGCACATCGCCAGCCGCTGTTCGGTTTTCGCCAAGTCGGACATGATCCACCTGCAGCAGATCGCCACGCCTTTGGCCGACATCGCGGCCGGGCTGTGCTTCGCCGTGGCCAGGAACGTCAAGGGCTCGGTGGTACGCGGCCGAGCCGTGCCCGAGCCGTGCCTGTTCCTGGGCGGCGTGGCCCTGAACACGGGCGTGGTGCGGGCCATGCGCGAGGTCTTCGGCCTGCCGGGCATGCTCGTGCCCGGACACGGCGTGCTCTTTCCGGCCGTGGGCGCGGCGCTTCGCGCGCGCGAGGCGGGCGAGCCGCTGCCCCGCGCGGCCGGGGCCTTTGCCCGGGCGTCGGGAAAGCCCATGGACGGCCTGCCTCCCCTGCGCGCGGAAAACGACGGATTCGACGAGCGCCATGGCAAGCCCGAAACACAGATCGAGGACCCCCTGCCGGGAGAACGACTCTTCCTGGGCATCGACATCGGCTCCATCTCCACCAACCTGGCCGTGGTCGGCGAGTCCGGCGGCGTGGTGGCCAAGCGCTACTTGCGCACGGCCTCCAAGCCCATTGAGGCCGTGCGTCAGGGACTTTCCGAGATCGCCGAGGAATTCGCCGCGCGCGGCCTGTCCACCGAGATGTCGGGCGTGGGCACCACGGGCTCGGGCCGCTATATGATCGCGGACTTCACCGGCGCGGACATCGTCAAGAACGAAATCACGGCCCAGGCGCGCGGCGCGGCGGCCTTCGTGCCGGACGTGCAGACCATCTTCGAGATCGGCGGCCAGGACTCCAAGTTCATCTCGCTTGAAAACGGCGTGATCGTGGACTTCGAGATGAACAAGGCCTGCGCCGCGGGCACGGGTTCCTTCCTGGAGGAGCAGGCCGAAAAGCTCGGCGTGGCCATCAAGGAGGAGTTCGCCTGTCTGGCCCTGGGCTCGAAAACGCCGTGCAGCCTGGGCGAGCGCTGCACCGTGTTCATGGAGAATTCGCTGCAGGAATCCCTGGCGCGCGGTGCGGGCACGGGCGACCTGCTCGGCGGTCTGGCCTACTCCATCGTGGAGAACTACCTGGGCCGCGTGGTCCTGGGCAGGCCCATCGGCGAGAAGGTGCTCTTCCAGGGCGGCACGGCCTTCAACGCCTCGGTGGTGGCGGCCTTCGAGAAACGCCTGGGCCGCACGGTGGTGGTGCCGCCGCATCACGACGTCACCGGGGCCATCGGCATGGCCCTCATCGCCCGCGACCACATGCGCCAGACGGGCCGGGCAACCACCTTCCGGGGTTTCGATCTGGCCCGCGTGCCCTATGCCGTGAGTTCCTTTCAGTGCGCCGAATGCGACAACCGCTGCGAGATCAACCGCGTGACCATCGAGGGCTCGGACCAGAAGCTCTTCTACGGCGGCCGCTGCGAAAAATACGACATCCGGCGCGTCAAGGGCGGCGGGGAGGATCTCTTCCGCTTTCGCGAGAAGGCGCTGTGCGCCGCGCACGAGGAACGCAAAAAGGCCCACGCGGCCTCGGGAAGGCTCGCGCCGCGCGGCAAGATCGGCCTGCCCAGGCTCTTCTCCCTGCACGATCAATTGCCGTTTTACAGCACCCTGCTCTGGGAACTGGGATTTGAGCCCGTGCTTTCGGGCCCCACCTCGCGCCGCGTGGTGGCGCAGGGCATCGAGGGCGCGTTGGCCGACACCTGTTTCCCGGTCAAGGCCGCGCTCGGCCACATGCGCGCCATGGCCGAAAGCGGCCTGGACAGGCTTTTCGCGCCAAGCGTCGTGGACCTCTCGACGCCGGGCGACGCAGGCGGCTCGTCCCTGTCCTGTCCCCTGACGCAGAGTTTCCCCTACCAGGCCAGGGCCGCCTTCCCGGACATCGGGATCGTCGCCCCGGCCATCATCCAGCGTCTGGGCGAAAAGGCCCTGGCCGAGGAGATCGGGGAGTCCCTGGGTGTGCCCGCGCGCGAGGTGCTGCGCGCCCTGCCCGTGGCCCGCGCGGCCCAGGACGACTTCGCCCGGACCCTGGCCGCCAAGGGCCGAGAGGTGCTCGAAAATCTCAAGGGCAGGGCCCTGGTGATCATTGGCCGGGCCTACAACGCCTTCGACCCCGGCATGAACCTGGGCATCCCGGCCAAGCTGGCCAGCCTGGGCGAGACCGCCATCCCCATGGATTTCCTGCCCCTGGACGTGAACGGGGCCGCGCGTGAGATGCCCGGCATGTACTGGCGCTCGGGCCGCCGCATCCTGGCCGCCGCCCGCTATTTGCAGGACCGGCCCGACCTGCACCCGGTCTTCGTGGGCAACTTCTCCTGCGGCCCGGACTCCTTCATCCTCCATTTCTTCCGCCGCGAGATGGGCACCCGCCCCTGGCTGCACGTGGAGATCGACGAGCACAGCGCGGACGCGGGCGCGGTGACGCGGCTCGAAGCCTTCCTGGACAGCCTGGGCCCCAGGCGCGACGACGAGAAGCGCGCTTCACGCAGGCGCGGAGCGTTTCTCTCGGCGCGCGGCGAGGCCGCCAGACGCACCGTGCTCGTGCCGCCCATGTGCGACCATTCGCGCGGCCTGGCTGCGGCCTTCCGCCACGCCGGGGTCGACGCCCGGGTCATGGAGGACGCGGACGCCGACTCGCTGCGCATGGCCCGCCGCCACCTCTCGGGCAAGGAGTGCTACCCCTGCGCCGTGACCACGGCCCAGATGCTCCGCGCGGCCAAGGCCAAGGACTTCGATCCCGGCCGCACTGTCTTCTTCATGCCCGGCGGCACCGGCCCCTGCCGTTTCGGCCTCTACAGCACCTTGCACCGGCTGGTGCTGGACGAGGCCGGACTCTTTGACGCGGCGCTCTTCTCGCCCGTGCAGGGCAAGCGCCTGTACCACGAGCTCGGCATCGTGGGCCGCCGCTTCGCCCGCCGCGCCTGGGAGGGCGTAGTGGCGTTCGACCTTCTGGCCAAGTGCGTGCACGAGAACCGGCCGGGCGAGCTCGTGCCCGGCACGGCCGACGCCCTCTTCGAGACCTGGGCCGCGCGGCTGGAAAGGATTCTGGAGAACGGCCAGGCCCCGAATCTGGCCGAGGTGACGGGCGAAATGGCCGCCGAGTTTGCGGCCATCCCCAAGGACGGGCGGCCGCGCCCCCTGATCGGCGTGGTAGGCGAAATCTTCGTGCGCTCCTCGCGCTTCTCCAACGAGAACCTGATCCGGCGCATCGAGGCCTTGGGCGGCATGGCTTGGCTCTCGCCCATGGACGAGTGGATTCTGTACATCGGCCACATCTCACGCCGCCGGGCCAGGCAGGAGCGCGATCTCTCGGCCATGCTCAGGCTGTGGCTGGAACACCGCACGCAAAAAAGCTCGGCCCACGCCATGGAGCACGCGGCCGAAGGGTTCCTGCGCACCGTGCCCGAGCCCGGCACGGCCGAGATACTGCGCCGGGCCGCGCCCTACGTGCGCGACACCTTCGAGGGCGAGGCCGTGCTCACCGTGGGCAAGGCCATCGACATGCTCGAACGCGGGGCCCTTGGCATCGTCAACGCCATTCCCTTCGGCTGCATGCCGGGCACCATCGGCCAAGCGCTGCTGCGCCGGGTCTCCGAGGCACACGGCGCCCCGGCCATCACCCTGCCCTTCGACGGCACGGCCCAGCCCGCCTCGGCCCTGGCCCTGGAGACCTTCGTGGAGCAGTGCCGCGCCCGCATGGGGACATGATCTTGATGACCGCTCGTCAAGGAACGAGGTTCCACGCCTTGACTTGTCACTAAAAATTAGTACCATTCGATGAATACTAAGAATCGCAAAACCTTGGCGGCGATATTCGCAAATCCCGTCAGCCCTGACGTGCCATGGGCGGATGTTGAATCGCTGCTTCGGGCCTTGGGTGCTCAAATCAACGAGGGCCGGGGGTCACGCGTGCGCATCGAGTTGAACGGCAGATTGGCCGTATTTCACCGGCCGCATCCAGCGCCAACAACCGACAAGGGTGCCTTGAAATCCGTCAGACGCTTCCTTGAAAGCGCTGGAGTCAGACCATGAACACCATGAACTACAAAGGATACCAGGGCCGTTTCGAATACGATCCCGAGGCGGACATCTTTCATGGCGAAGTCATCGACCTCGCCGACACGATCACCTTCCAGGGCCGCTCCATCGACGAACTCAAGCAGGCCCTGGCCGACTCGGTGGACGACTACCTCGATTTCTGCGCGCGCCTGGGCAGAAGACCGGAGAAGCCGTTTTCCGGCCGCTTCAACGTCCGCATCAGGCCCGAACTGCACCAGCGCCTCTCCCTGCGCGCCGCCGCCCAAGGTAAAAGTCTGAACAGCTTTGTCGCGGAAGCGCTCGACAAGGCCGCCCAGGTGGAACACCCCTGACGGGGTAGGGTATGGCCCGGTGGGGCTCGCGCGCCGGGGCTCTCCCCTGAAACGCCCCGTCCGGGAGGACTCGCGCGGGTGTTGCGCCCGCGCCCCACAGGGGGTACAACGCCCCGGCGTTTCTCAAACGAAGGAGAACCTGCCGTGGGCAAGAAAATCGTCATCATCGGCGCGGTGGCCCTGGGCCCCAAGGCCGCCTGCCGCGCTCGCCGCCTCGACCCCGAGGCCGACATTCTGCTTCTCGACCGCGACGACGTCATCTCGTACGGCGGCTGCGGCATCCCCTACTACATCAGCGGCGACGTGCCGGACCGAAAGGCCCTGTTGACCACCACCTACCACGTGGTGCGCGACGTCGAGTTCTTCAAGGCCTACAAGCGGCTCACCGTTCGCACCCGCGTCGAGGCCCTGGCCATCGACCGGAAGGCCCGCGTCGTGCGCGTGCGCGACCTGAACACGGGCGCAGAGGAGGACATCCCCTACGACGTGCTGGTCCTGGCCACGGGCTCCACGCCCTTTATGCCGCCCGTGCCGGGCACGGACCTTTCGGGCTGCCACGCCATCGCCACCATGCACCACGCCGACGCGGTCAAGAACGCCGTGCAGAACGAAGGCGCGGGCAAGGCCGTGGTCGTGGGCGCGGGGGCCATCGGCATAGAAATGTGCGAGGCCCTGGCCGACCTGTGGGGCATCGAAACCACGCTTGTGGAGATGGCCCCCCAGGTGCTGCCCCAGGCGCTCGGCTCGGATTTTGCGCGCATCGTGCAGCACGAGCTTGAAAAGGGCGGCGTGCGCGTGCTGCTCTCCGAGACCGTGACCGAGGTGCTCGGCGACGCCGACGGCAAGGTGCGCGGCGTGCGCACCAAGAATGCGGGCGAGATCGAGTGCGATCTGGTCATCTTCGCGGCCGGATCGCGGCCCAACACCTCGCTCGCGCGCGAGGCCGGACTGGCGCTTGGCGCGTCGGGCGGCATCCTTGTGGACGCGCGCATGCGCACCTCGGACCCCAAGATTTACGCGGGCGGCGACTGCGTGGAGGTGCGCCACCTGGTGAGCGGCCACACCGCGCACCTGCCGCTGGGCTCCCTGGCCAACCGCCAGGGCCGGGTCATCGGCGACAACGTCACGGGCGGCAACGCCCGCTTCGAGGGCGTGGTCGGCACGTTCATCATCAAGGCCTTCGAGCTGGCCGCGGGCCGCGCCGGGCTGACCGAAATCCAGGCGCGCGCGGCCGGGTTCGACCCGGTCTACGCCATCCTTCCCACCACGGAACGGGCCCACTTCTATCCCGGCGCGTCCATGTTCTACCTCAAGCTCATCGCGGACAAGAAAACCCGCCGCGTGCTGGGCATCGAGGCCGTGTGCGCCAACGGCGACGCGGTCAAGGCCCGGGTGGACGCCGTGGCCGCGCTCTTGCCTCACGCGCCAAGCGTGGAGGACGTCTCGAACCTCGAAGTCGCCTACGCGCCGCCCTTCGCCCAGGCCATGGACGTGCTCAACGCCACGGCCAACACCCTGCAAAACATCCTGGACGGCCGCCTGAACGCCATGGGCGTGGAGGAATTCCTGGAACGCTTCCACAAGGGCGAGCTTCGCGTGGTGGACACCCGCGTGGCGCGCGGGGCCAAGGCCTGCACCGAGAAATATCCCGACGCCTGGCAGTCCTTCCCTCAGGAGTGCATCCCGGATCGGCTCGACGAACTGCCCATGGGTGAGGACGTGGTGCTCTTTTGCAACTCCGGCGTGCGCTCCTATGATTCGCAGTGCTTTCTGCGAAGCAGAGGCATCGACCTGCCGCACGTGCAGGGCGGCTGGGTGCTGCTCAAGTGCTTCGAGCCGGGATTCCAGGCGCTTGACACCGAGGACGACGAACACGCGGCGTCTTGACATGAAGCTTGGGGCATGGAATTTGGCTTTTTTTCCGACGCCGCGCATCTGATTCGCGAATCCGTCCCGGAGGAAGCCCTTTGTCGTCCCGCGAACGCTACACCCGCATGTTCCCCGTCTCCTGGGAGCAGTTGCACCGCGACTCCAAGGCCCTGGCCTGGAGGCTCTCCGAAATGCCCGACATCCGGGGCGTGGTGGCCGTAACCAGGGGCGGCATGTTCCCGGCCGCGGTCATCGCGCGTGAACTGGACATCCGCGTCATCGACACCATCTCCGTGGTCAGTTATGACTGGCAGGACCAGTCGGCCGAACCCCGCGTGGTCAAGCCGCTGGCCATCGAGAGCGACGGCGAGGGCCTGATCGTGGTGGACGATCTCGTGGACTCGGGCCAGACTTTGCGCCACGTGCGCAAGCTCCTGCCCAAGGCCCGTTTCGCCACGGTCTACGCCAAGCCGGCCGGACGCCCGGCCGTGGACGTGTTCATCACCGAGGTCAGCCAGGACACCTGGATTCTCCAGCCCTGGGACTCGGAGCATCAGTTCGTGCAGCCCATCGCCAAGCTGCGCAATGGCGAAGGGGAATGATCCCCCTGCTCACTCAACCGTCTTCAAAGGAGTCTGTCGTCATGCGAACCCTGATGAAAGTGCTGCTCATGGCCATGCTCGCCCTGGCCCTCGCGGCCTGCGCCGAGGAAAAGAAGGAAGCCCCCAAGACCGAGGCCGCCGCCCCGGCTCCGGCGGCCGAGGCCACTCCGGCCGCGCCCGAGAAGAAGGACTACAAGGTCGGCTTCATCTACGTCTCGCCCGTGGGCGACGCTGGCTGGTCCTACGCCCACGACATGGGCCGTCAGGCGCTCGAAGCCATGCCTGACGTGACCACCGCCTTCGTGGAGTCCGTGCCCGAGGGCCCCGACTCCGAGCGCGTGCTGAACCGTATGGCGCGCGAAGGCATGGACGTGATCTTCGCCACCTCCTTCGGCTACATGGACCCCATGCAGAACGTGGCCAAGGACTTCCCCAACACCGTGTTCATGCACTGCTCCGGCTTCAAGCGCGCCGACAACGTGGGCACCTACTTCGGCCGCATCTACCAGGCCCGCTATCTCTCCGGCATGGTCGCCGGCGCCATGTCCGCCTCGGGCAAGCTCGGCTACGTGGCCGCCTTCCCCATTCCCGAGGTCATCCGTGGCATCAACGCCTTCACCCTGGGCGCGCAGAAGATGAACCCCGAGGTCGAAGTCCGCGTTGTCTGGACCAAGACCTGGTATGATCCGGCCACCGAGAAGGAAGCCGCCAAGGCCCTGCTCGACGCGGGCTGCGACGTCATCGCCCAGCATCAGGACTCCCCCGGACCCCAGGAGGCCGCCCAGGAGCGCGGCGTGTACTCCGTGGGCTACAACACCGACATGTCCGCCTTCGCTCCCAAGGCCCACCTGACCGCTCCCACCTGGAACTGGAGCGTGATCTACGAGTACGTCCTCGACCAGGTCCGCGCCGGAACCTGGAAGAGCGAGGATCTGTGGTGGGGCATGGACAAGGGCGTGGTCGATCTCGCTCCCTACGGCGACATGGTTCCCCAGGACGTGCGCGCCAAAGTGGACGCCGCCAAGGCGGAGCTTGTGGCGGGTACGGACAACGTCTTCGCTGGCCCCCTGTTCGACCAGAAGGGCGAGCAGAAGGTCGCCGAGGGCGAGCGCCTCTCCGACGGCGACCTGCTCGGCATGATGTGGTTCGTCAAGGGCGTGATCGGCTCCACCGAGTAAGGGGATCATGCGTCTGTACGCGACACGGAGGCAGGAGCCCTGGTTCTGGGGCTCCTGCCTTGTCGTTCCGATAGCCCTCGCGCTTTCGCTCGCCCTGTGCGGCCTGCTGCTGGCCGTACAGGGCAAGCCCGCGCTGCTCGGCTTGGCCTATCTGGCCGAGGGCGCCTTCGGCTCGACCCACGCCCTGCAGGACACGGTGCTCAAGGCCGTGCCCATCTACCTGTGCGCCCTGGGCGTGGCCGTGGCCTTCCGCATGCAGGTCTGGAACATCGGCGCCGAGGGCCAGTTCGCGCTCGGGGCCGTGGGCGCGACCTTCGCGGTCATGCATTTCTCCCAGTCGCCCTCCTGGGTGCTCCTGCCGATGATGTTTCTTTGCGCCGGAGCGGCCGGAGGCCTCTACGCCCTGATTCCGGCACTGCTCAAGACCCGGCTTCGGGTCAACGAGATCATCACCACCCTGATGCTCAACTACATCGGCATCAATTTTCTCCACTGGCTGGTCTACGGCCCCTGGAAGGACCCGACTTCCTTCGGCTTTCCCATGACCCCCCAGTTCCCGGCCGCCGCGTTCTTCCCGCGCCTGCCTGGAACGCGGCTGCACCTGGGCGTCGTGGTCTGCGTGCTGGCCGGACTGGCCGTGTGGCTGTGGCTCTCCAAGACCCGCCTGGGCTATGAAATCAAGGCATCGGGCCTTGGCCCGGCGGCCTCGCGCTACGCTCGCATGCCCTACGGTTTCCTGGTCTGCCTGGTGATGGTCGTATGCGGCGCCCTGGCCGGGCTGGCCGGGCTGAACGAGACGGCCGTCTCGGCCGGCCGACTGCAACCCTCGGTCATGGCCGGATACGGCTACACGGCCATCGTGGTGGCCTGGCTGGCGCGCCTCAACCCCCTGGCCATCGGCTTGGCGGCGCTGCTCCTGGCCGGGCTTCGCGTGGGCGTGGAGGCCCTGCAGCTCTCCTTGCAGGTCCCGGCCGCCTTCGGCGGCATCATGGAAGGACTCATCCTGCTCACCGTGCTGGCCGGGCAGTTCGTGACCAACTTCCGCTTCCGCATCGACCGGGGGCCCAAGTGAACCCCGAAATTTTCGCCCTGATCGTGCCGCTGCTCGCGGCCGCGGTGCAGTCCGGCACGCCCGTGCTCTTCGCCACCCTGGGCGAGATGATCACCGAGCGCAGCGGCACGCTGAACCTGGGCGTGGAAGGCATGATGCTCGTAGGCGCGTTCGCGGCCTTCCTGACCTGCCTGCTCACGGGTTCGGCCTGGCTCGGCTTTCTCGCCGGGGGTTTGGCCGCGGCCCTGTTCTCGTGCCTGCACGGTCTCGTGACCATCGTTTTCCTCGGCAACCAGGTGGTCTCGGGGCTGGCCCTGACGATCCTGGGCGTTGGCCTGGCCGACACCCTGGGCACGCCCTACATCGGCAAGAAGGTCGAGGGCTTCCTCAAGTACCCCCTGCCCGGTCTGTCCGAAATCCCGGTTCTGGGCCCCATCCTCTTCTCGCAGGACGCCCTGGTCTATTGCTCCTACCTGCTCGTGCCGCTGGTCTGGTTCCTTTTCGCCCGCACCAGGCTCGGCACGGCCCTGGACGCGGCTGGCGAGTATCCCCCGGCTGCCAAGGCGGCCGGGCTTTCCGTGGCCAAGCTGCGCTGGGTGGGGCTGGTCATGGGCGCGTTCCTGGTGGGGCTTGGCGGAGCCTATCTCTCCCTGGCCTACACGCACCTGTGGACCACCAACCTGACCGCCGGGCGCGGCTGGATCGCCGTGGCCCTGGTCATCTTCGCCTTCTGGCGGCCGCGCGGCGCGGTGCTCGGGGCCTATCTCTTCGGCGGGGTCATGGCCTTCCAACTCAGGGTCCAGGCCCTGGGCACGAACCTGCCGTCCTCGCTCTTGCTCATGTTGCCGTACGGCCTGACCATCCTCGCCCTGGTCGTCGCCAACCTGCGCGGCGCGCGCTCGGGCGCGCCGGGCGCGCTCGGCGTCAACGTGGAGCCGGAGGAATAGCCGTGGGCCTGCTCGATTTCTTGCGCCGCACGCCCAAAGCCCCGGTCGAACGCGCCGAGCCCACGGCCATCTTCGACGCCTCGCGGCCCCCTGTGGTGCGGCTCGAACACATCACCAAGCGCTTTGGCGCGGTCACGGCCAACCAGGACATCACCCTGGACATCCACGCGGGCCGTATCCTGGCGCTGCTCGGCGAAAACGGCGCGGGCAAGTCCACGCTCATGAGCATCCTCTCGGGCCGCTACCACCCCGACGAGGGCCGCATCCTGGTGGACGGGAAACCGACCCGTTTCGACTCCAGCCGCGAGGCCATCGACGCCGGAATCGGCATGGTCTACCAGCACTTCATGCTCGTGCCGACCATGACCGCGGCCCAAAACGTCCTGCTCGGCCAGGAGGACTCCTTTCTTGTCTCGCCCAAGGCCCAGGAGGAGCGCGTGGCCGCGCTCTCGGCCCGATACGGCCTCTTCGTGGACCCGCGCGCGCGGGTGCGCGACCTCTCCATGGGCGAACGTCAACGGGTGGAAATCCTCAAGCTTTTGGCCCGCAACTCGCGGGTGCTGATCTTCGACGAGCCCACGGCCGTGCTCACCGAGCCCGAGGCCGAGGCGCTCTTCGACGCCCTGCGCCGCATGGCCGCCCAGGAGAAGGGTATCGTCTTCATCTCCCACAAGCTTGACGAGGTCATGTCCATCGCGGACGAAATCGCGGTGCTGCGCAGGGGTCGGGTCGTGGACCGCATGCCGCGCTCGGACGTGGCCTCCAAGGCCGAGCTGGCCGAGCGCATGGTCGGCCGCGAGGTGCTGCTCTCCATGGAGCGCGAGGCCCTGGACGCGGGCGACGTGGTGCTCACGATCGAGGGGCTCGCCGGGCGCGGCCTGCACGACGTGAACCTGCACGTGCGGCGGGGCGAGATCGTGGCCGTGGTGGGCGTGGCGGGCAACGGCCAAAAGGAACTGGTGGAGACCGTGACCGGCATGCGCGAGCCCGAGAACGGCGAGGTGCGGCTGCTCGGCCGCCCTTGGCGCGAGTTCTTCGCCCGCCCGGCCTGGAAGGACGCCCTGGCCTACATCCCCGAGGACCGCCTGGGCCTGGCCACCTGCCCCGACCTGGACATGGTCGAAAACCTGCTCCTGACCACACGCAAGGGCTTCTCCAAAGGCCCGTTCCTGCAACGCAAGCGCGCCCGCGCCACCACGGCCGAATTGGTGGAGCGCCATAACGTGCAGCCGCCCAGGCCCGCCACCCAGGCCAAAAAGCTCTCCGGCGGCAACCTGCAAAAGCTGGTCATCGCGCGCGAATTCTACCGCACGCCCAAGCTCATCGTGGCCGAACAGCCCACCCAGGGCCTGGACATCTCGGCCACCGAGGAGGTCTGGCGCAACCTCTTGTGCGCGCGAGAAAACGCGGGCGTGCTGCTGGTCACGGGCGACCTCTCCGAGGCCCTGCAACTCGCCGACCGCGTGGCGGTCATGTACCGGGGCCGGATCATGGACACCATCCCCACGGACGACGAGAAGCGCCTGGCCTCCATCGGGCTGCTCATGGCCGGCGTCAGGGAATAAACGTCCCTTCCAGCAGCCATCCCCAACCTTCCGCAAGCGACCGCAATCCTTCCGACGAGCCTGTTCACGCCGCCTTGACGCCGCCTTCCGACGCCGGGCGGACGGCCTAGTATCGCGTCCACGAAGAAGATTGGTACATTTCCCAACTATCATACTCGACACGTGAGCCGGACATCTGCCCGACTCCGCCACCAACGGCGGCGTGAACAAGCCGAAAACCACGTTTTCGGCGTAGCGGTCCTCCGCAAAATACGGTTTTGCGTATTTTGCGGACGTCACACTAGACCAACGGGTCAGGGCACGGGCAGCCTGAGCAGTGCAGCATTTCCGACCGCGCCACTGCGTCTTTTCATTCCCTTGCTTGGTTTTATGAAGATCCCCGGTTGACATACGCAAGATAGAATTGTAACAAGCCGTGCCACGAAATTAGTAATAAATATTACAAAGAGGTCTTTTTCCATCAACACGTGCGCGGCCATGCCGCGCCAGGGAGTTTCGCCATGCGCATTTTCGCAGCCCTGCTCCTCGGCCTGTCCCTTGCCGCCTTCTGCGCGGCTCCGGCCCTGGCCGCCAAAACCGAATTGACCTTCTCCTGGCCTTCCAATTGCGGGCCGCTCAATCCGCACCTCTACTCGCCCAACCAGATGTACGCCCAGGCCATGGTCTACGAGCCGCTGGTCCATTACGGCGACGACGGTTCGGTCGTGCCCTGGCTGGCCGAGAGCTTCGAGATCAGCCCCGACGGCACGCTTTACACCTTCCGCCTGCGGCCCGGCGTGGTCTTTTCCGACGGCGAGCCCTTCGACGCCAAGGCCGTGAAGATGAACGTGGACGCGGTGCTCTTGAACGCGAAGCGCCACTCGTGGCTCGAACTGATCAACCAGATCGAGGGCTGCGAGATCGTGGACGACATGACCGTGCGCCTGAAGCTCAAGAACCCCTATTATCCCATCCTGCAGGAGCTGGCGCTGATCCGGCCGCTGCGTTTCCTCTCGCCCGCGGCCATCCCCCCGGACGGCAACACCTCCATGGGCATCGCCGCGCCTGTCGGCACCGGCCCGTGGATTCTGGCCGAGAGCAAAAAAGGCGAATACGACGTCTTCGTGCGCAACGAGCGCTACTGGGGCCAAAAGCCCGCCCTGGAGAAAATCACGGTCAAGGTGCTGCCCGATCCCGAGTCGCGGGTCATCGCGCTGCAAACCGGCCAGATCGACCTGATCTACGGCGCGGGCGGCCACAGCGCAGCCCAGATCGGGCTTGAAGCCTTCGTCCGTCTCGAACGCGAGGGGCGCTTCTCCACGGGCGTCTCCGGTCCGCTCTCCTCGCGGTTGCTGGCCGTGAACTCGGCGCGTGGGCCCACGAGCGAGTTGCCCGTGCGTTTGGCCATTCAGCACGCCGTGGACAAAGACCTTCTGAACCAAGCCATCTTCCTGGGCGTCGAGAAGCAGGCCGACTTCCTCTTTACGCCGATCATGCCTTACTGCGACCTGGGACTTAAGCCTTTCGCCTATGACCGGGCCAAGGCAGAGCAGATCCTGGACGAGGCGGGCTGGACGCTCGCGCCGGGCGCACGCGTACGTGCAAAGGACGGCCGCGACTTGGTCGTGGACTTCTGCTTCACTGGCAACGACGCGCTGCATAAGGCCATCGCCGAAGCCTTGCAGGGCGAGCTGGCCAAGATCGGCATGCACCTGAACCTCATCGGCGAGGAGAGCGACTCCTTCCTCAAGCGCCAAAAGGACGGCGAGTTCGGCATGATCTTCAACGACACCTGGGGCGCGCCCTACGAGCCGCACGCCATGGTAGGCTCCATGCGCGCGCCGTCGCACGCCGACTACCAGGCCCAGGTGGGGCTGCCCATGAAGTCCGAGTTGGACCAAAAGATCACCCAGGTGCTCCTGACCACCGATGAGACGACGCGCCAGGCGATGTACCGCGACATCCTGACCACGCTGCACGAGCAGGCCGTGTATCTGCCCCTGACCTACATGACCTCGGTGCGCGCCCACAATCCGAAGCTTCAGGGCGTCGAATTCACGCCCATGCGCCAGATCATTCCCTTTGAGCGCATGCGCTGGGCCGACTAGCAGACCGCCCCAAAAGCCTCATCTGCTGTGTTGCTGCAA</t>
  </si>
  <si>
    <t>MTTYTCGIDVGSVSVKYAVLDAQGRVVAQAYRRHGGKAVETALELLDALRADFPDLRAVCVGSAGKNLARLLGLPHLNELAALGLACGLLAPSAACAIEMGGEDAKFVLLDQGRVADFALNSVCAAGTGSFLDQQAERMGLSIEQFADLATQSSHPPHIASRCSVFAKSDMIHLQQIATPLADIAAGLCFAVARNVKGSVVRGRAVPEPCLFLGGVALNTGVVRAMREVFGLPGMLVPGHGVLFPAVGAALRAREAGEPLPRAAGAFARASGKPMDGLPPLRAENDGFDERHGKPETQIEDPLPGERLFLGIDIGSISTNLAVVGESGGVVAKRYLRTASKPIEAVRQGLSEIAEEFAARGLSTEMSGVGTTGSGRYMIADFTGADIVKNEITAQARGAAAFVPDVQTIFEIGGQDSKFISLENGVIVDFEMNKACAAGTGSFLEEQAEKLGVAIKEEFACLALGSKTPCSLGERCTVFMENSLQESLARGAGTGDLLGGLAYSIVENYLGRVVLGRPIGEKVLFQGGTAFNASVVAAFEKRLGRTVVVPPHHDVTGAIGMALIARDHMRQTGRATTFRGFDLARVPYAVSSFQCAECDNRCEINRVTIEGSDQKLFYGGRCEKYDIRRVKGGGEDLFRFREKALCAAHEERKKAHAASGRLAPRGKIGLPRLFSLHDQLPFYSTLLWELGFEPVLSGPTSRRVVAQGIEGALADTCFPVKAALGHMRAMAESGLDRLFAPSVVDLSTPGDAGGSSLSCPLTQSFPYQARAAFPDIGIVAPAIIQRLGEKALAEEIGESLGVPAREVLRALPVARAAQDDFARTLAAKGREVLENLKGRALVIIGRAYNAFDPGMNLGIPAKLASLGETAIPMDFLPLDVNGAAREMPGMYWRSGRRILAAARYLQDRPDLHPVFVGNFSCGPDSFILHFFRREMGTRPWLHVEIDEHSADAGAVTRLEAFLDSLGPRRDDEKRASRRRGAFLSARGEAARRTVLVPPMCDHSRGLAAAFRHAGVDARVMEDADADSLRMARRHLSGKECYPCAVTTAQMLRAAKAKDFDPGRTVFFMPGGTGPCRFGLYSTLHRLVLDEAGLFDAALFSPVQGKRLYHELGIVGRRFARRAWEGVVAFDLLAKCVHENRPGELVPGTADALFETWAARLERILENGQAPNLAEVTGEMAAEFAAIPKDGRPRPLIGVVGEIFVRSSRFSNENLIRRIEALGGMAWLSPMDEWILYIGHISRRRARQERDLSAMLRLWLEHRTQKSSAHAMEHAAEGFLRTVPEPGTAEILRRAAPYVRDTFEGEAVLTVGKAIDMLERGALGIVNAIPFGCMPGTIGQALLRRVSEAHGAPAITLPFDGTAQPASALALETFVEQCRARMGT</t>
  </si>
  <si>
    <t>1797825.SAMN04314000.A2Y79_11730</t>
  </si>
  <si>
    <t>MRVLHLGMDIGSVSVNTVILNSHGEILRDDYRRTKGQPLETAFTVFNEFLQEFPLEQIRSIALTGTAGKIVADLLKIPFVNEIIAQARAIDRYHPNVRTIIEMGGEDSKLILLSAEEGGHLVIQDFAMNTLCAAGTGSFLDQQAHRLGLTIEEFSQLSLKSETPPRIAGRCTVFAKTDMIHLQQEATPDYDIIAGLCFAVARNLKSNIAKGKNIVKPVSFQGGVAANQGVRRAFSEVLELKEGELVIPEHFFSMGAIGASLIVQEDPAALNQFQGLKPLKDYLRTESTEAKRLDALSLRDDYIQPFFTGQAPVPAPGEKIEAYLGVDVGSISTNVVVIDQEMRVLSEQYLMTAGRPLEAIRQGLAAAGKEVGHRVIIKGAATTGSGRYLTGDFIGADIVRNEITAQATAAAAIDPLVDTIFEIGGQDSKYISLENGAIVDFMMNKVCAAGTGSFLEEQADKLGISIKGEFGALALESESPVRLGERCTVFMESDLVHHQQKGLDKKDLVAGLSYSIVENYLNKVVEDRRVGKRIFYQGATAFNKGIVAAFEKIVGKPITVPEHNDVTGAIGVAILAMRERTWETSRFKGFDLARVQYEISSFECKGCPNQCEVKKVSIEGEKPLFYGSRCDKYDLDTKKNINLSMPDLFAEREALMEGRPEDLNPGGKRGKIGIPRTMFFRELLPFFRTFFAGLGFEVVISGVTNKSVIHQGVESMAAETCLPIKVANGHILDLIQQGVDRIFLPSIVDLKSNNPDYQLGVVCPYAQTLSYTVHSSINFKDKGVQVISPVLYFGRGEKTLKKGLMTLSRSLGINPFLISGAMKKALAAQETFYQKLLQRGEEVLSALGPEDIAMMVVSRPYNGFDPGINLNIPKKLRDLGILAVPMDFFPLDQKSETEESKYHYWRFGQKILGAAEILRNNPRLYGIYITNFSCGPDSFILHFFRDVLKGKPYLEIEIDEHSADAGVVTRLEAFLDSLKNSKAANLTTVKKRTGSRILSGNHRKIFIPPMTDHTLAVAAAFQACGVEAEVLPDSDQETLIWGRKLTSGKECYPCILTTGDMAKLVLRKNFDPQHAAFFMPSGTGPCRFGQYHRFHRLVLDELGFPQVPIYAPDQSETFYQELGMVGGSDFTRLGWQGVVAVDCLEKKLRETRPYEINKGETEQVYQTCLTKISETIASRGDIVKTLKEANQALNAVPVENPGSKPVIGMVGEIYTRANKFANENVILEVEALGGEAWLPPIAEWILYTNYTSIWRAIRLKKFSNLLELLLTHRIQTKLEHELEHTFKGSLRNYGEPSIRTTLKNAHPYLHPSFEGEAILSLGKAKDYWSKGAFGLINIMPFTCMPGTIVNALLKRFREDHRNIPFLNLSYDGQEQTNTRTRLEAFMYQVQQVQTRKEKGR</t>
  </si>
  <si>
    <t>1429043.SAMN02419822.X474_15125</t>
  </si>
  <si>
    <t>ATPase</t>
  </si>
  <si>
    <t>MGLDVGSVSLDLAVTGPDGELIKTGYHRTKGRPLAVAFEVLTDLFREIPAGDFRASAVTGAGAATLAPLLNSQEVNEIIAITKGVGRVHPEARTIIDMGGEDAKMILVRPDAAGGLAIDDFAMNTMCAAGTGSFLDQQAHRLQLTIEEFSEIALKSENPPRLAGRCSVFAKSDMIHLQQEATPDYDIVAGLCFAMARNLKSNIAKGKTVTPPVLFAGGVAANQGVSRALTEIMGLRPGQLIVPDTFACLGAYGAALMALEQGEHMPLAGLEALAGRAAQKGEQAKRLPRLCLSPGHEAPPAEPVPPVEMVEAYLGVDVGSISTNLVVINRQGELLGKQYLMTAGRPLDAVKQGLTSLGRELGDKVKIMGAGTTGSGRYLTGDFIGADVVRNEITAQATAAAFIDPKVDTIFEIGGQDSKYISLKDGAIVDFTMNKVCAAGTGSFLEEQAEKLGISIKEEFGQRALSAKHPVRMGERCTVFMESDLVAHQAAGEEIDDLVAGLSYSIVYNYLNKVVEDRRVGDRIFYQGATALNKGIVAAFEAVVGRPVTVPPHNDVTGAIGAALLAMRQRTWKESAFKGFEVSQAGYSITTFECKGCPNACAIRKVKVEGASRPLFYGSRCEKYDVDLKAQEKAGELPDLFAQREELLLSYIKPVPEGKALGALGLPRAMVFREMMPFFSAFLHKLGFSVVESGPTNKTLIHKGVEVMVNEPCFPVKVAHGHLATLMEKGVERIFLPSVVNLDVPAHPLGYGLVCPYSQTLPYTAPASFDLKAAGVEMVTAPLRFGLGKRVLLRDLKVLAKRLGASLGDLEEALEAGLAAQADFRDRLLGLGREALQRMGPNDLGMVVVSRPYNGADPGVNLGLPRKMRSLGVWALPMDCLDLSPELGAEEVAEMYWRYGQSILAAGRMVRKDPRLYAVNITNFGCGPDSFIGHFFRKIMEGKPFLEIEIDEHSADVGAITRLEAFLDSLSNAPVKERPVRPAKRRNVMTKGRTIYIPPMTDHSRAVAAAFNACQVEAEVLPKSDERTLELGRRHTSGKECYPCALTTGDMLKLLLDQDADPEKVALFMPSGTGPCRFGQYHRFHRLVLDEMGFDKVPIYAPDQSEVLYEELGMAGGNGFTRLAWQGVVAVDLLQKALHENRPYEIKPGETDRVYEGYLDQVCRAMVQGKDLREVMQRARLAFAAIPRKNGTPKPLVGVVGEIYTRANEFANENVIRSIEELGGQAWLPTIGEWVLYINFTATRRARLLRRYRNYLGTRLMDYFQHKDIHRLAGPWDGFLKTADEPTIKQTLGMASAYLHDTFEGEAVLSLGKTTDMFGKGISGVVNVIPFTCMPGTIVNAVMKRFREDHENLPFLAMAMDGQETQGSRIRLEAFMHQVARRRAESKG</t>
  </si>
  <si>
    <t>138119.SAMD00061082.DSY2732</t>
  </si>
  <si>
    <t>MYSVGIDIGNVSVKVVLLSETQTILYRRYELHGGKALVAAAGILKEMTEIYPEEHLYGALTGVYGKVLGDEFGQVSDIPALELGLKVLCPQAKSAMEMGSQNARYLTRLSGHTLPLYGVNESCAGGTGSFFEDQMRRLGLELEDYSPIIEKAQGVPRLSGRCSVFAKTDMIHRQQEGVPVADILLGLCYAAVKNFKATIVKGMPIEKPLALCGGILKNKGVIQGVKDVFGLTDEELIADEDLIFVQAVGAARYALANQLLVPASKLIHAFHRTEAQVKLGTSLPRLSPLALREGTRTEDPQCQEIAEGTHCVLGIDVGSTSTNLVVADGEGRLLDFQYLRTQGDPQRVVREGLASLGQRLGSRLIIDAVGVTGSGRHLIGEMIGADTIKDEITAQAKAALKVNPHADTVFEIGGQDSKYISLERGEVSDFQMNKICAAGTGSFIEEQALRLGIPIEEYGGIALKAQSPLDLGERCTVFIESNIGAALANGEEKPDILAGLCHSVIRNYLHKVVGNKPVGQEIVLQGGVCYNPSVVAAFQGIFGDRVQVSPCFSVSGAYGVALLAGESMGLSPSRFQGFDLSPQNKVKSAQDKAERLEISLSSHHNDFSHHNDFSHHNYFAEAKKMLLGDYTGRIDPKKKTIGVPYVLVVHKFFPMIKGFFESLGFNVLLSDESNEKTIALAQNYAQAETCYPVKLIYGHMAELAEKGVDYIFLPSILTMKHETSRVHHNYSCVYMQKAPEFVFKTLKLADKGIQLLNPVFNLDYGKPAMAGAMIEIGTSLGKMKPFCVKALAEGAMGVRRYTAQVEKAGRELLDSLPDQEKVIVIMTRNYGISDPVLNMGIPQEFIKRGYKVITLGHLPGHDLDLSHEYENLYWPFGQHIIGGAKIIRNHPNLYAVYLNNHGCGPDTMISHLFRQEMGDKPYLNIEVDEHYSKVGVITRIEAFINTLEHRPAPGEVKRDFLKDLPRREVSLRKTPEQGVPVYFPHLYPYADLLGDTLKRNGYEGHELPPTTVSSLNLGKSKTLAKEYLSFTALLGDVLHKAQDQEKMQVILPATEGGEIDGLYSRVIYDILARENMDHVAIISPTLETLPFQSSLCPQLFISILAGDLILAAPAAAREDLRQRLKSLASLSVEDLLEAAHEVARDLRDLQELQDVQDIQALWDVRALKPEAGKIAVLGEPYVLYNAYLNGELFKEVEKKGKKIATMPLSEYLCFLWHTRCENKKERGVVAGYISQMERLSAALGENTPFAPSFADLLASADDLIPDFAGANGRYRRGKTMDWQRQGIPCIEVASLYENAQTVLHLLAGEEDGLVLRLGFDESGVATMKDRLHSFLYYMERKKD</t>
  </si>
  <si>
    <t>1703426.SAMN03994214.AMJ90_00325</t>
  </si>
  <si>
    <t>MSKEYYLGIDIGSVSVKVVLLDKEERIVYHSYKRFEGQPLLVLKQELAKLFENISTEKIVSTGITGSGAKKANELLDSFFVNEIIAQIQAAKLLCPHARTIIEMGGQDSKLILLEHQKISGNSILKDFSMNTLCAAGTGSFLDQQAKRLIIKIEDEFGELALKSKNPPRIAGRCSVFAKSDMIHLQQIGTPDYDIVAGLCYAMARNFKSNIARGKKIDVPVCFFGGVASNLGIRKAFVDVFELEEKEFVVSEYHKVSGAIGAALKIKEQGEKRSFSGLDKLGLHLDAKDIQRKSKEKLSYKYPESKYYNFSLDFDLKSQKNVDAYLGIDVGSLSTNVVVIDKNKKLLAKSYLMTEGRPLDAVKKGLDEVYQKVKDKVNILGVGTTGSGRYLVGDFVGADVIHNEITCQAKAAVEIDPKVDTIFEIGGQDSKFISLEHGRVVDFEMNKVCAAGTGSFLQEQAERLNIEIEKFGDLALEAEFPVNCGERCTVFMESDLVSHQHQGASKKDLVAGLCYSIAYNYLNKVVGDKKIKENIFFQGGVAWNKGVVSAFEKILDKKITVPPHQDVTGAIGSAILALENYAGVKTSFRGFDLSKTRYSLSTFECRDCPNHCEIKKIEIEGKPPLYYGSRCEKYEVVKKRKEKKEFENLFSYREKILKTISKKFIHYQGETKKGKIGIPRALFFLEFLPFWITFFENLGFEVVVSDKTNKNIVHTGCEKVSADVCFPIKVAFGHINNLFSKEVDFIFLPSLINMKKDQNFSKENYACPYVQAIPYMVGANFNFDQEKSRLLTLPLHFQRGEKHLLKELLPLKKILGIKRERIEKSLDLAEKCQSKFYATLQKKGQEVLSQLKGKKALVIVGRPYNTCDPQLSLDLPKKLLDLGALAIPLDFLPQKPLGGEVKRINMYWKYGQNILSASCTIREHKNLYPVYVTNFGCGPDSFIFHFFRKNVGSKPLLQLELDEHSADAGIITRCEAFLDSLKNFKEKEREVSSYVFVPDKNQKIIYIPNMTDHAYALKASLCAFGLKAVVLPESDQETLVLGRKYTSGKECYPCILTTGDFVKLLKSDNFDPENSAFFMPTANGPCRFGQYQNLQRIVLDQLGYHNIPIYSPDSKDSYSNVLNLDGKFRRTTWQGMVAIDLLQKLLWQTRPYEENPGETDGAYQEFLKRVEKSLAENQDIKETLYQAKEAFKNIKKKKSQKRPRIGVVGEIYIRSNRFANNDLVRKIENLGGEAKVAPMAEWIFYTTHRYKEDSLIDKRYMDFLKGSLKDRIQRKDEKQLIRIFESDFYDLHDFSIKKVLGLSCLYLHNSFGTEAVLSVGKGIEYIAKDYSGIVNTMPFTCMPGNIVTALSSKMREDFGNIPWLNIAYEGLEDTFELTRLEAFMHQAKEFKKKHES</t>
  </si>
  <si>
    <t>1884656.SAMN05466591.BEN18_02840</t>
  </si>
  <si>
    <t>MYIGIDIGYSSIKYCVVNDDKQIKEHKVLSHKGNMYTVLDNLLIILDMEYPLAKVSFTGAGARFANNANFVIHDVKALATGAVAINPSVNTIMDIGAYRTKYIADIPAAIEYGSCIFNSECSSGSGVFFEDQMHRLGLSIEDYGNLIDAANTPVRISGKCSVFSKTDIIHRQQEGNDICEILLGLAYATVNKYKALVVGNIDSSSVVMFCGGCAKNKGIIRATYDVFNIPKDRLIYNDDTVCAKAFGCALLSGDNNISISEARHILKRYRATKSPRNTLAKLQKTNPDNDVTNSMEVICSHYVDGMPVSLGIDIGSTSTNFVLISEVGEIVYYDYRLTKGSSKDVIQRGFNRISKLFGNHVNIVAVGVTGSGRHLVGNLIGADLIIDEITAQAKAAYIFNEFADTVIEIGGQDSKFISMTKGVVTNFQMNRVCSAGTGSFLEEQVNKLDIPLSQYSELAFKSESPIDLGERCTVFIETNIKDALADGYSVEDVLAGLCHCVVKNYLNKVVGKCAIGNTIVLQGGTCYNEAFVAAFKQQFGDKIHVSPYFAISGAFGVAKLALESMSYAYIGINRLGFCHSAFRGLQLQQFPPLIASNVNKYHNHFLDEKKLFLEGYKTQLDPKKKTIGIPNTWINHKVFPLFNAFFTVLGFNVLLSPETDSDIAYAAQMYAGSEMCYPIKLLYGHIAWLLDQEIDYLFIPSLLTVDFESSTIEKNYMCVYMQSSIKILYEKMNINNKVELINPQIQLDHVNNGLSKACIKLGVSLGKSKTRSILAVNKASYVFNRYIKKVEEDGRALLDSLEANDKVFVIISRVYNTGESALNLEIPSILMDRGYMVLSVEHLSAFSVDLSDEYPNLYWPFGAHILTGAKYIVNHPNLYAILLTNHGCAPDTTLLHLFQEEMSEKPFLHIEVDEHFSRVGAITRIEAFINSINARPTVTTTSNFTNINYFANLPKRKVNVKDSPDIFYPLHIPNLYPFSQIAKDKFKPIGIILEPLPETTAESLTAGTKFALSKEYISFTQLLGDIITSDAKQVFIPQTEGAELDGVYSRVIAGILTTIGSSINIITGNANSEFSNFSPTIEVLFRHKQYFDRIFYLLIAGDIILAAPKQHRYKLVEWLIGHRIITMKILKELAILASMCVIKYKHIVNVIGDPYVIYNQYFISNVEEHLAQHNIGLRYQSLTEYMIYLWYKRAESKDEKDFVQFAHLELLEAFGPLSCVYKFEADLKTLAKVGENHLPLINGGNAQYRIAKKLTTTESSGIIEFVCMYEHVQNLIALQNAQAAVPSICIGVEQTQNYEDKLKPLLDRIL</t>
  </si>
  <si>
    <t>1817883.SAMN04315819.A3G31_11995</t>
  </si>
  <si>
    <t>MSLERAGKSIYIGIDVGSVSVDFAILDSDKNIIKTCYQRTHGQPVQVCIDIFEDLLKETSRDRISGVATTGSGGKLIASLLNGSFTNEIISQAKASEYLYPQVKTVIEMGGEDSKLILLDFSHETGRIHIKDFATNTMCAAGTGSFLDQQAHRLGISIEEEFSNLALMSQNPPRIAGRCSVFAKSDMIHLQQVATPDYDIVAGLCYAVTRNFKSNIAKGKKFVKPIAFQGGVAANKGVAKAFEDVLGLERGELLIHEYYGITGAIGATLILIENPPKEFSFTGIEVLKGYINRQKNSERKGLKPLKITQSSYSHIEDKDIKGIFPNNGNKIDVFLGIDIGSVSTNVVAVDRDKKVVARRYLMTAGRPIEAVRKGLKEVGEEIGSYVNVRGVGTTGSGRYLIGDFVGADVIRNEITAQAKAAADIDPLVDTIFEIGGQDSKYISISEGVVVDFEMNKVCAAGTGSFIEEQAERLAINIKEEFGKIALSSRHPVCMGERCTVFIESDLMHHQQKGIPREDLISGLSYSIAYNYLNRVVGKKKIGERIFFQGGVAANTGVVAAFETILNKKIVVPPHHDVTGAIGVALLAMENNISSSGFKGFDVGTRKYQIKSFECKDCVNLCEIRMVTVEGENPLFYGSRCEKFDVDKKSQRIFDKKDLFDEREELLFGSPQVLNGKKIRGKIGIPRTLYIYELYPFFKAFFNEIGFEVILSSQTNKLIIHNGLENVTAETCFPIKVAHGHILELLEKDIDYLFLPSIINMFVRNSKYDKNQTCPYIQAIPYMVNAAVDFSSSGVKALSPVFHFQRDEKHIEESMVEMAKEIGIDAAQARNAIYYAFKAQNEFYCQTNKKGKEFLRGLDKNEKALVIVSRPYNGYDCGINLDIPKKLMNLGISAIPMDFLPLDTVDLTDEHPNMYWKSGQRMLSAARLIKSDPRLFAVYITNFGCGPDSFITHFFHDMMEGKPFLQLEIDEHSADVGAITRCEAFLDSLKNYREKPFSVTKKNSKILSSLSEKNRIIFIPNMDDHTYAIKAAFEANNVMAEVIPESDETTSLLGRKFTSGKECYPCILTTGDLFKTIENCGLPRERIAFFMPSAEGPCRFGQYHKFQRLLLDENGYEDIPVYSLAPKNSYSDKIFGKGFDLAAWKGVVAIDIMQKALRETRPYEVNNGETDDVYRESIDIVCKAIATKRSLIEAMKKALKLFKNIPVDKSVIKLRIGIVGEIYMRTNRYGNQNIVKKIESLGGEAWVAPMSEWFLYTNCVYKERNLGMKDYKGYLRNIIKDNIQKYYEHKIYKSVKGFIRNWGEPDTEEILGYSKPYLDPSFDGEAVLSIGKSIDFIKNGMKGIINIIPFTCLPGTIVTAVSKKLSGDYGNIPWLNIAYDGVNDTGSETRLEAFMYQARLY</t>
  </si>
  <si>
    <t>526222.SAMN00001870.Desal_0457</t>
  </si>
  <si>
    <t>GCF_000023445.1</t>
  </si>
  <si>
    <t>Maridesulfovibrio salexigens DSM 2638| complete sequence.</t>
  </si>
  <si>
    <t>TTCCTCCACCATGTGCTGGACCCGGTTGTACAGGCTGCGGCAAATGAGCTGTTTCATGCTTTGGTCGGCGGGAATTACAGCAGGGTTTATCTTGTGGGCAAGGCTCTTGAGTTAATCGGTCTTCAGGTAATGAAATACGAAGGTTCTGCGGTCAGGCAGGGGCTTACTCCCAGTGAAATCGAGCTTATCAGGGATATTCGTAAAGAGTTGACGGAAAATTTTGATTCCGCTCCCACTCTGGCTGAACTTTCCGGTAAATATTCCTTAAGTGTGAGCAAGATACAGGCAGGCTTTCAAGAACTGTATGGAAGGACTGTCTTCGGTTACTTGAAAGAGTTTAAAATGCGTAAGGCACGGATGCTTTTTGAAGACGGCGATATGAATGTCAGTGAGGTTGCGTGGGCTTTGGGATACACCAACCTGAGTCACTTCAGCGCAGCTTTTAAGAAACGGTATGGAGTACTTCCGAAGAAATTTCTTACCTCCGTTCGCGAGAAAAAAACTTCGGCTTTATCATCTTGATTTTTAAGAACGATATCTTTCTCTTTTAGGGTTGTACTGTATTTCACGGTGCAACCCTCTTGTTTTGAGGCGCTTAAAATGAGCTAAAATATATTTGTCTTCGGGTAGTTTAAATAGATTTTTTTCGAATATTGAAATTGAAATTCTTTTTCATTTACGCATGAAATAGAAATATTCAGCAATATACGGAGAAGGTATGTTTAAACAGAAAATGGTAAGCTTTTTTATTACAGGGATTGTGGTGCTGCTGGGAAGTGCATCAATCAGTTTTGCAGCAAATTCAACCTCGCCCGGCCTATATCTGGAGACAGTAACAGTAAAAGCCCAGAAAAGGAGTCAGAAAGCTCAGGATGTTCCGGCAAGTATCGCCGCTCTTGATGATATTGAGTTAAAAGATATGGACATCAAGGATACCGGTGATCTGGCGCTTCATGTGCCTAACCTTGAGTTCAGTGATTTTGGTAGCCGTAGGCATGGATTCATGTTTCTACGCGGGATTAAAAGTCTGCCCAATGCTGAGCCTGCCACCGGATATTTTGTGGATGGGGTTAATTTTTCCAAATCATATATGTTTAATTTTCCGTTATTTGATGTGGAACAGGTCGAAGTCCTCAAGGGACCGCAGGGAACTCTTTACGGGCGAAACACTATGGGCGGGGTCATAAACGTTTACACCAAGCAGCCCGGAAATGAAGTTGAAAGTTCACTTGGCGCAGAATTCGGGAACTACAACAGCAAGGAGTTCCGGGCCAGCTGGTCCGGTCCTGTTGTTGAGGACAAGTTGTTTCTCGGTGTTTACGGTCTTGGCGCTTTCAAAGACGGTTATATGGAGAACGATACTCCCACGGACGGCGATGACGGCCGCCATCAGGATGGTAAGTCCGGACGTTTAAAATTGCGATATCTGCCTACTGATGATCTGGATATGACTCTTTCATTCGATATCCAGAGTCATGATGACGGAGCTTATTCCATGCGCCGTACCGAGCGGAACTCCTTTGTGAAGTCCGGCAAGTACGGGGTGGATGATCCCTATCATTATTCCCATGACTACACAGGCAGCCAGAAGAATGATTGCTGGGGCGTGGCCCTTAACTCAGAATACAATACAAATTACGGAAAGCTCCATTCTGTTACCGGATACAGATATTTTGACAGCAAAGAAAAGATGGACGCAGATTTTACTCCTGCGGATATGCTGCGTAAAAACTATAATCAGGAAGACAGCGACTTCTCGCAGGAATTCCGTTTCATTTCCCCTGAAGACAGCGGGCCGCTGGCTTGGTTGGCGGGTGGACATTTCTTTCTCTTAAATTCAAATACCGAGATTACCAACCTTTACGGTGCGGATTCCAAAGCACCGGGCTCAAACCTGAAATTCAAGACTGACAAGGATAATGCCGGCGGAGCTGTTTTCGGGCAGGGAACTTACACATTCTGGGATGATTTAGATCTGACTGTTGGGTTGCGCTATGAATATGAATACGCTTCGGCTGACAGCTACAAAGGTCAGACTCCAGCTGGAGGAGCGGAAACCGGCCTTGTAGACCGCGCTGTTTCCAATAATTTTTCAAAACTCCTGCCGAAGTTCGCATTGGCCTGGCGTCTCAGTGAAGACCAGACTTTGTACGGAACAGTGGCCCGGGCCCATCGCGCCGGGGGCTTCAACGATGCCTCGGCCCCGGAAGATCATCAGGCTTATGGCGAAGAAGACAGCTGGCTCTATGAAGTAGGGGTAAAGTCCGTCTTCTTTGATGACCGTTTAAGCTTTAATATCAGCGGTTTTTACACTGCAATTGATGATGAACAGCTGCCTTTATTCATGACCGATTCCATGCAGTCCTACACTGCCAATGCCGGACGTTCCCACCGTATGGGCGTGGAGGTTGATTCACGGTTTGTGCTCATGGAAGGTTTGAACTTGAGCGGAACCTTTACATGGATGGAAGCCGAATTCGACAAGTATTCTCCGGCAGATGGTGAGGATTACAAAGGCAACCGTGTGTTCGGTGTGCCGGATTACACCTACACTATTGCCACTGATTACCGCCGCAATATCATCGGTGATTGGGGATTCTTCGGTCGTGCAGAGCTGGTGGGAATCGGCTCCCGCTATTTTGACGATGCTAATACGGTCAAGGAAGACCCTTATGAGCTGGTCAATCTCAAGCTTGGTGTGGAAGGTGAACATCTTGATGTCTATCTTTGGTCCAAGAACCTGTTGGATCGAGAGTACGTACTTATGGAAAACGTTTCTGCCGGACTGGCTGAAGACGGTGAGCCTAGAACTTTTGGAATCTCCATAGATTATAGATTTTAGTTTGGTTGATAATTTGTGCACCTGCATTTCGGTGCGGGTGCAGTTTTTTGAGTAAAAAACGTCTCTTTGAGAGTGGAAATCGTTTTCGATTATCTGTTAATGAAAAGGTGCAAGGAGCGGAGAGGAGAAATGAGATGAGTGTTTCAAATAACGAAATGATAAAAAAGCCTTCAATTCAGTTCAAGCTTTTCCTGTTGGCCTGCATGTATTTATGTCAGGCAATTCCGTTAGGTTATGTGTTCGGGTGTCTTCCGGTGATTTTACGCGAACAGGGGGTAAATCTGAAGGCTGTGGGGGCAGTGTTTGCTTTGCATTTGCCGTGGGCCTTGAAGTTCTTGTGCGCATCATGGGTGGATAGCAAATATATACCTGCTCTGGGACGGCGCAAGTCCTGGATTTTTCCTATGCAATGGATCGGCGCTGCGCTGTTGGTCGGTATTTCATATTTCTCGCCTGATCAGAATTTCTCATTGATGTATCTTCTGCTCTTTTTGCTGAGTTGCGTTATGGCTACCAATGATATTGCCGTGGACGGCTATGCTACTGACATTCTAGAGGAAAGTGAACGCCCTTGGGGTAATTCAATCCAGTCTGCGGCACGTTTTGCCGGACTGATGCTCGGTGGCGGTGTCATGCTGTTCATGAATTCAAATTTCGGCTGGCAGACCCTCTGCATGTTTCTTTCTGCTGTCGTTTTCTCCTTCAGCCTTCCGGTTCTATTTCACCGGGAGATTGATCCCCTCATACACAGCGTGGCAGATGGGGAATGCAGCAGGGAAGGGGTGTGGGCTTTTATTAAGAGGCCTGAAGTGCTCAGAGTACTCCCCGTGCTGATCGCTCCAACAGCATTTGCTTTCACATCCGTGCAGATGCGCACCCCCTTGCTGGTCGATATGGGGTTTGATTCCCGTTCCGTGGGGACTATTCTTATGCATTATGCCTACCCTGCAGGATTGGCCGGAACTTTCCTCAGCGGTTGGTTTCTGCACCGTGTCGGAGGGCGGGCTTTCTTGCGGGGATTTTGCTCTACGGTGATTCTGCTGGCTGCGTGTACTGTCTTTATGGCCCGGTCCGGACCCATTCCGTACTGGCAGGCGGCTTTGTTACTGAGCGTTGATAATATTCTGATTGGAGCGGTTATGGTCTGGAGTTTTACCCTGATGATGAAGGTCAGCGCCGGAAGCAATGCCGGAACCGGATTTGCGGTGCTGAGCAGCCTTTTCATCATCGTACCTATGGCTGCGGCACCGATATTCGGGCATATCGGTGATTTGCTGGGCATGGAGGGGCTTTATATTCTTCTGGGACTGCTTTGCTTTGCCGGCTTCATGGTGGCCGAAATTAGCGGTCGTCATGAACGCAGTCCCGGTGCGGCCCGCATGGTTGGGTCTTCCGGTTAGTGGATTGATTGTGAATGACTAGTCACGGGCTTGTAGCCCGGGGCGGTAAAGGCTGCACGGGTTCTCTGGTGCAGCCTTTATTTTGACTGCGTAAAATGGGGTGGTTTTCGTCGTTTTAGGAGTAGTTTCGATCATAAGATCGGGCTATTGCTATGGCAGAGGATGTTTTGTTTAGGTGTAATCTAAAACAATGGTTAAGCTACTTAACTAAATTAAATAAAAACAGAGGAACAATAAATGAATAAACTAAAACAAATGCTGATTTCATTCGCCACCAGACGAAGCTGGATGACTATTGTCCTGCTTCTGGTGTTGGCGGTTTTCTGCGGTTCCTTTTTCCCGAAGGTGGTCATCGATACTGACCCGGAGCATATGCTTCCAGCGGATGAACCTTCACGGGTATTTCATAATGAAGCTAAAAAGAAATTTTCTCTTTCTGAAATAGTGGTTCTCGGAGTCATTAACGAAAAGAATCCGCACGGTGTCTTCAATCCCGATACGCTGAGTCGAATCTATGAACTGGCAGAATTTTCCCGCACTTTGCGTTGGGAAAATCCTGATGATCCCGCAAAAAAGGACGGCGTTATTGAAGTGGATATGATTGCTCCGTCCATGGTGGAGCATATCACTCAGGAAGGTCCGGGAACCATTTCATTTGACTGGCTCATGCCGCATCCGCCGTCCAATCAGGCTCAGGCTGATGCAGTGCGCGAAAAGATCTTTTCCAACCCAATGCTGACCGGACAGCTGGCTTCTGAGGATGGAAAAGCCATGTGCATCCTCCTGCCCCTGACTGACAAATACCAGAGTTACCGTGTCTACACTGCATTGCAGGAAAAGATAAAAGAGCTGGGCGGCGATGATGAGTTTCATATCACAGGACTGCCTGTGGCGCAGGATGCCATCGGCATTGAGATGTTCACTGAAATGAGCCTTGCCTCGCCGCTGGCTATGGGCACTATCTTCCTGCTTCTCTATTTCTTCTTCCGCAAACTTTCTCTGACCTTTCTGCCCATGATTATCGCTACTCTCTCTGTAGTCATGACTATGGGCACCATGATCGGTTGCGGATTCGAAGTACATATCATGAGTTCCATGATTCCGGTCTTCTTAATGTCCATTGCGGTGGTGGATTCGATCCATATTTTGTCGGAATTTTTCGATCTCTATACGCCGGAGAAGGGCAGGAAAGAGACAATTGTCGAAGTCCTGAACATCCTGTTCATGCCCATGCTCTATACTTCGCTGACTTCGGCGGCAGGTTTTATTTCTCTTGCACTCACTCCTATTCCCCCGGTCCAGATCTTCGGTGTGTTTGTGGGGCTGGGCATCATGGTGGCCTGGTTGCTGACCATTATGTTTGTGCCCGCTTATATTATGGTCCTTCCAGCCCGGATTTTCCGTAACTTCGGGTTCACCAAACATAATAGCGGCAAGACCACATTGCTGTCCCGTCTTCTGGAAAAAACCGGGGGAATCTCCTACCGCTACGCCAAGCCTTTGCTGGGGCTGTTTCTGATTCTGCTGGTTGTTTCCGCATGGGGCATCAGCAAGATTCAGATCAACGACAACCCGGTGAAATGGTTTGCACCAAGCCATCCGATCCGTTTGGCTGATACGGCCCTGAATAAGCATTTTGCCGGGACCTACCCCGCATATTTGATTCTGGAAAGTGAGGATCTTGAAGTCCATTTTTCAAATTCAGATAAACGTAAAATTGCAGAAAGATTCGTGTCCTTCAGCAGGGGGCTTTCTTCCGAATTCCCGAATGCAGAGCAGAAAGCCGTGAATTTCATGGCTGTACTGATGGATATGTCAGACCGCGCAGCCGATGGTTTATTCCTCGATCAGGCAACAAAACTTGCCGCAGGAATGGCTGAGCAGGCCAAGGGTGACGACTTTTACCTCTACGAAGAGTTCGGCAGCTTCTTCAGTCTTGAAAAAGAACTCCAGAAACCGTTTAAGAGCCCGGAAATGCTGAGCTACCTTGCCGGATTGCAGCAAGAGATTTTCAAAGCCGGACTGGTGGGTAAGAGTATTGCCCCGGCCGATCTGGTCAGCAAGATTCATCAGGAACTGACTGATGGCAAGGAAGCAAGTTACCGGGTGCCGGAAAAAATGCAGACTGTGGGTGAATGCTACATGCAGTTCCAGCAGAGCCACCGTCCTCATGACCTCTGGCATTACGTTACCCCGGATTACAATGGAGCCTGCGTGGTGTTCATGCTTTCCAGTGGCGATAACATGGTCATGGAAGCAGTGGAGACCTTTGTTGCTGACTACTTCCAGCGTAATCCCCCGCCCAGCGACATTTCCCACAACTGGGCAGGTCTGACCTATATCAACGTGGCTTGGCAGAGCCAGATGGTGGAAGGCATGCTTCGCTCTTTCCTCGGAAGTTTCGCCATTGTCCTGCTCATGGCTGTATTCCTGTTCCGTTCCTTGAAATGGGGAGTCTTGTGCATGGTTCCGCTGACTATCACCATTGCTTTCATTTACGGATTCATCGGTATTATCGGGAAGGATTATGACATGCCTGTGGCTGTTCTCGGTGTGCTCACACTGGGAATGTCCGTGGACTTTGCCATCCACTTTGTAGAGCGCAGCCGGAAGATTTACGCCAAAACCGGATCATGGAAGGAAACCCTGCCCCGCATGTACGGCGCTCCGGCAAGAGCCATCAGCCGAAACGTGCTGGTTATTGCCATCGGCTTTCTGCCCATGCTCATTTCCGCCCTTATTCCTTACCGCACCACCAGTCTGCTGCTTTCATCCATCATGCTGACTTCGGGCATCCTGACTCTGGTAGCCATGCCCGCGATTATAACCGTGGCTTCTAAATGGTTTTTCGCCGGAGCAAAATTGCAGATTCCTGCTCGGTCCTCCAGCGATGCAACTGTAACCGTGAAAGTAAACCAGTAACAAAGATAACGAACTGTCCTCTCAAGGCGGCAAAGTCCAAACTATATGGATTCTTAAGACCTTTTTAGAAGAAAGGTCTTAAGCCGCCGGAGGCAAATCAAAGAGGATTTACATGAAATCAATATTATCTCTCATAACAACAGTGGCACTGGTGTCGTTAATGAGTGCGTTTGCTTGGGCAGGAACTCCGGACGTTGAAACTATCGTTAATAAATCAAACCATATGGCTTTGTATCAGGGTGAAACCTGCAAAGGTAAAGTGCATCTTGAAATTATCGACAGCCAAGGGCGCACCAGAGAGCGCGATCTGAACATTCTGCGCAAAGATGTTGGCGAGGGTGATGCGCGGCAGCTTTATATGTCCTATTTCAAATCTCCGGCAGACGTACGCAAGATGGTTTTTCTCGTGCACAAGACAGTTGAACCGGGCAAGGACGATTCCCGATGGTTGTATATGCCCAGTCTGGATATGGTCAAAAGGATCGCCGCCGGAGATAAGCGGACCAGCTTCGCAGGTTCTGACTTTCTGTATGAAGATATTTCCGGACGCAGTCTGCATGAAGATGAGCATGAATTGCTGGGCAGCGAGAACGGTTTCTATGTGCTCAAAAACACTCCCAAGAATCCCGGTGACGTGGAGTTCTCACATTATGTGGCCTATGTGGATATGAAGACCTATCTGCCTATGCGCATGGAATATTTCAAGAGTTCTAACAAGCCGTACAGGACTATGGAAGTGCTTAAGGTTGAGGAAATCGCATCTGACAAAAGTGGGCAGACTTATCCCACGGTGACCGTTTCAAAAGTTAAGAATCTTGAAACAGGCAGTGAAACTGTGATGACATTTTCCGGTGTGGATTATGATCTTCCGGTTAAGGAATCTATCTTTGGTGAAAGGTATCTGCGTCGTCCGCCGAGGGATTTGATGCGATGAGCTTGATCAGGAGTGTGTGCGTAGTAGTCTGGCTGTTGCTGCTGGCAGTATTGCTGGTGGCAACTGCCGGACCTGCCTCGGCAGAGGAAAACGGCGAGAGTTGGTTTGAGTCTTTTAGTGAACAGTTTGCACCGCTGGAATTCAATGGTTTTGTGGAAGCCCGTGCAGGCGCGCGGACTCAGCAGGACCCGGAGGAAAAGCAGATTTCCATGGCCGAGTTGCGTTTGCAGGGTGAGTTGTTCACCTACACTGACTGGGCCGACTTCAAATACAAGGGCGATCTGCGTGTCGACGGCGTGACCAACCGCATAGTTTATGAAACCCGTGAATTATGGATGTTCTCGCGTCCTACTGACTTCATGGATATGAAATTCGGTCGGCAGGTGCTGACTTGGGGGACGGGCGGACTGGTTTTCCTGAACGATCTTTTCCCTAAGGACTGGCGTTCATTCTTTATGGGTCGGGATGCGGAGTATTTGAAAGCTCCCTGCAATTCGGCAAAGGTCAGTTTCTTTACTGAACTGGCTAACGTCGATCTGGTTTATACGCCTAAATTCGAGTCGGACCGCTATATTGACGGGGAGTATATCTCCTACTTCAGTGGACTGGAGGACCGTCTGGTAGGGCGGGATAATATCCTCGATACTGACGTACCTGACGAATGGTTTGAAAATGATGAGGTTTCGGCCCGTATTTATAAAAATATAAATAACTACGAGTTGGCCCTGTATGGTTACTGGGGGTATTGGAAAAAGCCCGCCGGAATGAATTCAGAAGATGAAGCCACCTTTCCGGGGTTGAATGTATATGGTGCAAGTGTACGCGGGCAGGTCGGCCCGGGTATCGGTAATATGGAAGTTGCCTGGTATGACTCTACTGAAAGTCGCGATGGAACCAATGCACAGGTGGATCATTCCGAGATCCGTTATCTGGTCGGTTACGCACAGGAGCTCTGGACCGACAGCAATTGTGAGGTTCAGTACTACATTGAGCAGATGCTGGATTACGGAAAATACCTGACGGTGCATAATCCCAAGCATCCTAAGGATGAATTCCGGCATGTGATCACAATGCAGTTTACCCAGCAGCTGATGAATCAGAACCTGACTTTGAGTTTTGAGGGGTATTATTCACCAAGTGATGAAGATGCCTATCTGCGTCCCGGAGTGCAGTATAAGGTTTCGGACCGCATGACCGTGGGCTGCGGGGCAAATATATTTATAGGTGCCCATGAGCAGACATTCTTCGGTCAGTTTACCAATAACTCGAACGTCTACAGTTCAATCCGTTATAGTTTTTAGCTTGACAGTAATGGTTAAGCGTCTTTATCAAATTGTAATGAGTAGTAAAGAAGAGACCATCAAGCATATGACCGGAAGATTAATGCGTATTATTAACAAGCATTTGCGTATTGAGGGACAACCCATTCCCATAGGTGACGGGGTGGAACTCAGGCCCGGAGAAATACATTGCTTGCAGGCCATCGGCCTGAATGAAGGCTCCAATCTAAAGTCTGTTGCCCATGTACTGGGAGTGACCAAAAGCGCGATTTCCCAGATGGTCGGCAAACTGGAGAGGCGGGGTTTTGTCCGCAAAGAACGTGCTCCTGATAATAACAAGGAATTGCTAGCCTTTCTGACTGAGGACGGCTGGGTTGCTTTCAGGAAACATCAGGACTTCCACGAGCGGCATATGCATAATCTGATGGACAGGCTGGATGAGTTTTCCGATCCGCAATTGGCTGCAACTACTGCCATTCTTGCGGTGATTGAAACTGTGGTCGATGAACGTATGGAAGAGATTCTTACATCCGGCCGTCCAAAGGGGTAGTTCCTCTTTGGGCGGTTCTGGAAAAAAATTTGACACAATGGTTTAGCTTCTTAACTAAGTCGGAGGATTATATGCATAGCATAGGTATTGATATCGGTTATTCCTCGGTGAAAGTGGCGGTTCTAGATGAACAGCGTAATATTGTTTGCAGCAGATATGTGCTTCATAAGGGGCAGGCGGTTTCCGTTCTGGCTGGCATTCTGGATGAATTAAAACCGGAGTTGGATACTGAAGAGTTTTGCGGAGCCATAACCGGTTCCGGCGGTAAGATTCTATCCGGGGAAGGATCAATTAAGGGTGTGAATGATTTGGCTGCACTGGTGGAGGGAGCAAAATTGTTGGCCCCTTCTTGCGAGTCAATCATTGAAATCGGCGGGCAGCGAGCCGGATTTATTACAGGTTTTGGTGCTGGGAAACGGTCCGGTATTGAATTTTCACTTAACCCTGATTGTTCTGCCGGTACAGGATCATTTCTTGAAGAACAGGCTTCACGAATAAGTGTTGAAATTGAGGATTATTCTCGTATCGAAAATGAAGCAACTTCAACACCCAGAATTGCAGGGCGATGCAGTGTCTTTGCAAAGACTGATATCACCCACCACCAGCAGGAAGGCGTTTCTATTCCCGATATCCTGCGCGGGTTGGCGTACGCCACAGCAAGGAATTACCGTAATGCTGTCATGCGTGGGCTACCCAAAAAGCCTCCGTTCTTTTTTTCTGGCGGAGTCTCGCAAAACAAGGCGATTGTGTCTGCATTGTGTCAGGTCCTGAATTTGAATGAGAATCAGCTCGTTATCCATCAACAAGGTAATGTGGCGGGAGCCTTGGGCGCGGCTGTTATCGGTCTTAAAGAAAACCGCCCCGTTAATTTCAAGCTGTTGATGGATTCATTGCAGGGCAATTGCGGGCCGTTGTTTTATGCCAAAGAGAAGACTTCCCTGCCTGCACTGGCTGGTTACGGAATTGCTGATACATCAGGCAAGCATATTTGCCGGGATATATCTAAGGAGACAGAACCGGTGGAGTGCTGGGTCGGCGTGGATATCGGTTCCACCAGTACCAATGTGGTTCTGGTTGATTCAACTAACCGTGTATTGGGTTACCGCTACCTGCGCACTGCCGGAAATCCGGCTAAGGCGGTAAAAACCGGACTTGAGGAACTGGGGCTCGACTTTGCCGGAAAGGTCAAAGTTATGGGCTCTGCCACCACCGGTTCCGGGCGTAATATGATCGGAAGGATCATTGGCGCGGACGTGGTTAAGGATGAAATTACTGCACAGGCACGGGCTGCGGTTTCGTTTTATCCTGATGTGGATACTGTTTTTGAGATCGGCGGGCAGGATTCAAAGTTCATTTCCATCAAAGATGGCGCAGTTTCAGATTTCCAGATGAATAAGGTCTGCGCTGCAGGGACAGGATCATTTATTGAAGAGCAGGCTAAGAAGATCGGCATTCCCCTTGAAGATTATGCCGATACCGCTTTTCAGAGCGAGGCTCCGATAAATCTCGGCGAACGTTGTACCGTATTTATGGAGACCAGTATTGCCGCTCATCTTGCTCAGGGAGATTCCATTCCTGATATTGCCGCGGGCCTCTGCTATTCCATTATCAAGAATTACACCAACCGTGTGGTGGGCCGCAAAAAGGTCGGCAAGAAGATTCTTCTACAGGGCGGGGTTGCCTATAATCAGGCCATTATCAATGCTTTTCGGGCAGTCCACGGTATGGATGTGCTGGTCCCGCCTTTCTTCAGTGTTACCGGAGCCGTTGGTGCTGCTATTCTAGCCCGCGAAGAGATGAAGGGCGAAACTTCCTTTAAAGGTTTTTATCTGGAGAATGAAAAGCCGGATAACGTAGAAGTAGAGCCTGCCACGCAATTCGCCCCCGGAAGCTTTAACAAACAGGTGCAGGATTTCATTTTTCGTGATTATGATCCTGATCCCGATCCGCAGAAAAAAAGTGTAGGCATGCCCCGGGCTTTATTTACTTTCGGTATGTTTACCATGTTCCATACCTTTTTTAAGTCGCTGGATATGAATGTGGTTCTTTCCGAACCTACTTCCGGGGAAACCATCAGCAAGGCTCAGGAATACGCACTTGATGAGACCTGCTATCCGGTCAAACTGGTTAACGGGCATACTGCCCAATTGGTCGAGCAGGGCGTGGATTATCTGTTCTTTCCCGACCTTTTTACCGCTTTCCATCCCAGCTCAAAATCTAGGCAGACCTACGGCTGCCCTTACATGCAATTGGCCTTTAAGATTGTTAGTGAAGCCATGAAGCTTGAAGAAAAAAACATCAAGCTGCTGGCCCCGACCCTTGCTTTCAATCAGGGGCCGGAGTTCATGCAGTCCCAGTTTATGGCCCTCGGTCGGCAATTGGGCAAATCACCTGAGGAAACCGGAGCGGCCTTAAAAGCTGCTATGGGTGCGCATGAGGATTTACAGGTGCGGATGAAGGAACGTGGACGAGAAACCTTGAGTTCTCTTGATCCCAATGCCAAGGCTTTTGTTCTTATCTCCAAGATTTATGGTGTCGCTGATCCCATTTTAAATATGGGTATCCCGGACAAGCTTGCTGAAATGGGTTACCGGACCATTCCTCTTTATGATCTCCCGGAGTCAGATATTTTCATGGAACATCCGAACATGTTCTGGCCCTTTGGGCAGCACATGCTGGCTGCGGCAAAACTTGTTGCCAAACATCCCAATCTTTATCCCATTTTTCTGACCCATCACGGCTGCGGGCCGGATACTGTTTTCTCTCATTATTACGGGGAACTTCTGAAAGATAAGCCATCCCTGACTATTGAAGTGGACGAGCATTCATCCAGCGTGGGTGTGCAGACCCGGGTGGAAGCCTTTGTTAACAGCCTTAGCAAGATTCCTGAACGTGAAGCTTTATCTTTGGAAGAATATGTGAACATCGGATCGGCTGATCCAGTTAATATCCTGACAGATTATTCCCGTCTCGGTTCACGTCCGCTGCTTTTGCCTGATATCTATCCTTATTCCTCCATCGGTTGTGCCATGCTCAAAGCCAAAGGTGTTGATGCGCGGGTTATTCCTGCCACTACAAGGGAATCTGTGGATATGGGGCGCAGGTATTCTTCGGGTAATGAGTATTTTTCCCTGACTGCGCTGCTGGGAGATGTGCTTGCAGCATTGAAGACTCATGATGGGGCAGTCGTTCCTGCTGTGTTGATTCCCCAGAATGAGGGTGCTGAGGTTGATGGGCAATACAGCCGCTTCATGCGTTGTGTTCTGGATCAGGAAGGACTGGGAGATGTTCAGCTGATCTCTCCGTATATGGAAGAGTTGCGGCTCTTGGATGATAAAGATGCCCGTATGCTTTTTCTCTGCCTGTTGGCTGGCGATCTCGTATTGCACACACCTCCCTTGCTAAGGGATGAGACTCTTGATCTTGTGCTTCGTCTGATCTCGCGCGGGCAGTTGAACATTGAAAAACTTGAGTCCACAGCACGTATCGTCCGCGAAGCCCTCGCCCGACAGGATCATGACGGGGCAATCATGGCTATCGGTGAACCGTTGGTGCTCTTCAAAAGTCTGCTTAATGACAACACTTTTGGCAGGATGGAGGAGCATGGCAGACGGGTGATCTATGCTCCCTTAAGCGAATATGTCTGGAATCTCTGGTACGACTATTACAATTTCAACAAGGTCGGCAGCGATTCTCCTTTGCGCAGCAATATTGCTATGTTTAAAGAATATATGGAGAGGATTTCCGAGCGGCTTGGTGAGTTCAGTCACTATGAGAATAGTTTCGGAACGCTTAAGAAAACAGCTGACCGGGGGCTTGGATTTTATTCTGGTGCCTTCGGCCGTTACCGGGGTGCCAAGATCATGGATAAAATACTAGGAGTTAAGGGTGTTATCTCTGTGACCTCCATGTATGAAAATACCGGGATAAGCCTTGGTATTCTTAAAGATCGCCTGAATGATAAACCATATGCCCCGACCCTTTCACTTACCTTTGACGGCAACCGTAATGAAAACAACAGGCTCAAGGTGGATTCCTTTCTGTACAACCTTTAATTCCTGCGGAGAATGAAGAATGAATAAAGAACATAAAAGCGGAATGCATTGCCACGGCGGACATGGGCACCGCAGGCGCGGTCCCACCAGTTACGGCATGCATGATTCAAGTCTGGTGTTCAAGGCTTTGAAGCTTCAGCATGGAGACGTTTTCCTGGATTTGGGTTGCGGTCCCGGGGATTATTCGATTCATGCGGCTTGTGATGTAGGGGAATCCGGGAAGGTATATGCCTTTGACAGCAACGCGACTATGCTTGAGCAGGTCAGGATTCAGGCCGTTGAAAACGGGCTGAAGAATATCAGCACCCATCTTGGCGACATGAACGGCCCGTTGCTCTTTGAAGATAAAAGCGTGGACACCTGCCTGATGAGCACTTCTTTGCATTGCATGAATCTGGATGAGTGCGGTTCTGCCATTTTCAGGGAAATTAGCAGGGTGCTGAAAGATTCGGGACAGGTGGCTATTCTGGAATGCAAGAAGGAAAAGACAGATTTCGGGCCGCCGCTGCATATGCGGATTTCAGGTGAAGAGCTTAAAGCGGTAGCTGAGCCTCTTGGTTTTACTGAGTCTCAATATGTGGATCTTGGTTTTAATTACCTGATTTGTTTTACCAAAAAATAATCCAGAAGGAGGTAGAATATGGAAATACTCAACCTTTATGGTTCACTTAACGGTCAGACCGAGAAGGTGGCCCTTGAAATTGCAAAAGTCGCTGAGCAGGCCGGACATAATGTAAGTACCGTCAATCTCAAAAAGGAAGGTGTCATTTTCGATCTGCTGAAATATGACCTTACCTTTGTCGGTTCCGGGGTCTACACATGGCTTCCGGGAAAATCTGTGAAGGAGTGGATTGAACGTCAGCTTGGTTACGCCCGTGACAATGATCTTATCCTGCCCGGTTCTCCGCGTGTTCCCGGAAAGTTTGCCTGCGTATATTGCACTTATGCCGGACCGCATACCGGAGAGGCTGAGGCGATCCCGGCAATTAAGTATATGGGCCAGCTCTTTGATCATCTGGGTATAAGTGTGGCTGACGAATGGTCGGTTGTGGGGGCCTTTGTCCCCGGAAAAATGCAGCATTTCAATACCAGCGGAAGGCTTGGTAATATTGAAGGCCGTCCAAATGCCGATGATTTGAAACAGGTCAGGGAAAAAACAGCGGGGCTGTTGAGTTCCTTGCAGGAATGCGTTGTGGATTGATCCATAAAGACCATGCCAGCTTCCCAATGATTTCTTGTCGGATATCGTAAAGTTAAATTCATCCGGGGCTGGCATGGTTTTGCGTTTAAAACTTATTAATAAGCGTGTATTGCGAGATTTCAATAAAGGCAGCGTATTGACTGCCCCCGCTAAAAATATCTGCCTCCCAAAAACTGAGACGAATAATTCTTGACAAGAATATGAAAATGGATTTCATTTTCGATATGACAAGTGAAGCAGCAAAAATATTTGTCGATTATCTGGCGAAAAACGGGTTGAGCATGACTCCCCAGCGCAAGGTGATTGTTGAGACTTTTTTGGAAACCGAAGGCCATTTTTCGGCTGAGGATCTTTTATTGTTGGTACAAAAAAGAGCTCCAGAAGTAGGGCAGGCAACTGTATACAGGACCCTTAAACTGCTTGTTGATTCCGGACTTGCCGAAAGTCTGGATTTCGGGTGCGGAGTTGCCCTTTATGAGCATGCCTATGGACATGAACACCATGACCACCTTGTCTGCACAAGATGTCAGAAAAAAGTGGAAGTGGTTGATAATGGAATTGAACACAGGCAGGAGGTCCTTGCCAGAGAAAATGGATACATTTTAACTCATCATCGGATGCTTCTTTTCGGACTTTGCCCGGAATGCCAGAAGCTCCGTGATAAGGAAGAGGGTTTGGAATCCTGATATTGGTATTCAAGGTCTTGATTTTACAAAACGGATGCAAAGTATAATTCTTTTATCAAATATGGAAGACGGATTGAAATCAAATTCCAGTGCGTTGGGGGCAGCCCCTGACGTGTAAAAGGAGTATATTATGTATCTTAAAAAAGCAGCAATCGTTGCAGCGGGAACAGTGTTGGGCGGACTCGTTTGCTACGCGGCGTACAAGTCCGAGACGGTAAGGAATGCCGCAAAGTCCACCATTAAGGCAGGAATTAAAACCAAAGACTGGGCAGTGGAATCTTACCAGAAGAGCACTGCTGAATTTAAAGAAATCGTCCGTGACGCTAAAGCAGAGGCAGAGCTTGAAGCTTAAGCGTAATTTTGTCGAGAATAGAATTTATGAGAAATCCCCCGAAACAATTGTTCCGGGGGATTTCTATTTTTATGCGCGTAGCTATCGCAGATGTCCGATGTCCCGCCAATTCAGGCCGAGGATCTCAGCGGCCTTGCGGTCCAGTTCCACTGCATCAAAGCTGGCAAGTATCAGTTCCGGGGCCGGGTCGCAAAGTGCTCCTCCCAGATGGTATTCAGCCAGTCCCACACTTGCATCCATCACAGAAAGCCACGGCGGGATGAACATGTTCAACTCTTTGACTGACTGTTGCATCTGACGGTGGAAAAAAGATTTTTTCCAGCTTCCGGCATTGTAATGAGATGGGGGCGCAAAGCCCATCATATTCTTAATTGCCCCGGTCATCCCGGCCAGTGAATGGGCCTTCAAGTTGGGTAAGGAAATGATTTTATGAGTGAAGGCTATTTCCGGCAGGAACATAGTCGGAAAGACCTTCGCTCCTTCCAATTTCTTTTTGCAGAGCGGGGCATGGTTCAGATCAAGCAGCTTTACACCGCATTCTTCAGCCAGTTTTTCATAGCCGAGCATTCTAAAGATTTCATCTGTTTCGTAATTCAAATCTCCGCACCCTTCGCCAATGACAATTTCAGCGTTGGGGTTTGCTGCCTGCACATATTCAATTACTGCGCGGCAGAATTCCGGCTGGGTAGTCACTGGCGGTGGAGAACTATTGACCAGATTGGGTTTGAGCAGGATTTTATCCTCGCCTGCAATGGCCTTAGCAGCTCCGATTTTATCCAGTGCTTCTGTTACGGAGCTGCGATAGTCCGTGAATTTTACTTCTGCTACGGGGGGCATGTTTATCCTTGGGGTTTGGTAACCGCGAATGGCGGTGGCTTTAAATGAGCGGGATCTTGCTTAACTATAAATTGATTTCGATAAAAAGAAAGAGTCGTAATATATGCTTGAAGGTCTGCGAAAAGATTTTAGGATTATAAAAAAGCCCGCTTCGAGCAGGAAGCGGGCTGAAATTAAAGGCAAGTTGGGATGCTTGGCTAATTATCCTGATTTCCATGCCGTGAGCATTTGATCAGGACTTCGGTTACGAATTTTTTGCTGTTACTGGTGGTCCAGTAGTCGGTAACATACCGTTCAAAGGAATCTTTACCCAGTATGTAACCGTTGTTGGCGGCCCAGCGTTCCATCTTCATGTAGGTTTTGTGGATGTCCTCGTGGGCGCCGAGATGGTAGCAGGAGAGCATCATGTCTCCGCCGAACTCATAAGTGTTTTCTTCGCTGCAAGGTATAACTGTCTTCTGCAGCATTTTTATTTCTTGATCCACTTCTTCGATGCGGTCCTTGCGTGATGAGAAGTTAATTATGACCGGACCGGTTATCTCGTTATTCACATCTTCCACATGCTGAGTGAATTCAAGGTTGATAATTGACCATTGAAGGTCGTTTTCAAATTTCTGGTCTTGGAAGAGCAGGGAACTGCTCTCAATGTACTTGATTGAAACTTCGTTAATGTTGTTATCTATAACCATTTCCGCTTCGCGAACCAGTTCGTACCAGTCTTTGACGGATACATGCCTGCGGCGGATTTTTTCCTGCTCGTCCTCAAGTTCTTTGATCTTGGCGCGGAACGAGTGCTGGATGGATTTAAATACGTGTTGTGCGCTACCCTCGATGAATTCCTTCATCTCTTCAAGGGTGAAACCCATCTGTTTGTAATACTTGATAACCGGGACAGATAACAGGGATTCCCGGGTGTAATACCTGTAGTTGTTGTAATCGTGTCGCTGAGAGGGGATAAGGTTGATCTGATCGTAATAACGAAGAGCTTTTTTGGAGATGTTACAGATCTTGCTCATGTCCCCTATGAAATAGCGTTCCTTGTATTTCACTGGTATCTCCTCCAGTTCTTATGGTCCGGTATTTCGAATTTTTTTTCAACCCCTCAACCTTTACGTGCGTAATTGTATGGTCCTCACCATATGAAAGCGGGGAGCGCCTCTTTCGAGACCGCTCCCCTTGCTTCAGTGAGGTCTTACTTAATGTATTGATTGATTGTTGCGGCTCCTTCCTCGTGGGCGCGGTAGTAAACGCGCAGCTCCTTATTGGAGTCGAGGTCGAAGCGGGACTCTTCGAGGAGTCCGTTTGCTTCCGCAGTCATCAGAGCGTTGATGATTGCGTCTTTTTTGAAGGCCTTGAAGTTGCTGTATTCACCGGCGAGGGCTTCCATAACGCAGTCTGCGCATGCTTCTTCAACTTTGGTGAAGTGTTTCAGGATAGCGTAGTTAAGGGGATACATTATGCTTTCTCCTCGTTGCTCTTGAACAGATCCATGGGGTTCATGGAGATAATGAAGATACCGATAACCATGATGATTGCTGCTGCCCAAGCGATGGGAGGCATAGCCCAGCCTTCCATACCCATAGCAATACCGAGTACGATCCAGCAGCAGAAGGGGCCCCAGAAGGAGAAGGTTCCGTTGCAGGACATACCGAGTGCAGCACCGCACATTGCGTTACCTTTGTACCAGTACATGAAGGTAAGGTATGCGGAGAGACCGGCCAGTACGAACCAGATCATGGCTTCGCTGTCGGTGAAGGACTGAACAACCATGCCGAATGCATCAACGTGTGCGATGAAGCCGAACAGGGGAACAAGAATGAAAAGGTTGGAGAAACCAGCGGTAACCTGACGGATAGTGATGCCGATTTCGGGGTCGATCATGGAAGTACCATAACCGCATACACAACCTTCGATACCCCAGCATACAGCAGCGAGGAAGCCGAAGAAGAGACCGAGCATCATGTTGGGGCCGCCTGCACCGTCGAGGCTGGTGGAGCCGATCATGAAGCTGGCGCCAAAGCAGATGGCGATACCGAACAGCATGCGTGCGTTGAGTTCCTGTTTAAAGAGGAAACGGCCGAGAATTGCGCCTACTGCGGGGCAGAGAGCTGCGATGGGAACTACCAGAGAACCTGCGAGCTGCAGGCCTACTACGTAAGCGGTACTTGCGAGAGGACCACCAACGATTGCTGCAGCAACCATTACCATACCGGGTTTGGTTTTGATGCAGCGTACGAAGTCAGCGAAGCGACCGCGGATACCGGCAAAGCTCATAGCCCAGAGAGCACTGCATGTGTCAGTGGTTGCTGCGCCGATTGCGCTTAAAAGATACATTACTGCAAATGCGGACAGTCCGGAATTTTCGCCATACCAGTCTACCCAAATACCTTTGGACATACCCAGAGTCATGAATGCAGTGTAAAAACCGTACAGCAGTCCGGAAAGAAGGGCGATAACAATGCCTTTTCTTTTAAAGCTGGTCGCCAGCTTGTGCTTTGCAGCGACGGCTGCCGGGTTGATTGCAACAGATGCTTCCCCCATGGTCGTCTCCTTAATCATTAAAAGTTAATCTGAAATTCACACCCTCGATCCCTGCATTTTCGTCACTGGTCTATGAATTCGCTTCCACATAGCAGGGAAAAAACATCCTTCCCCTAACGGGAAGGTCCTAGTTCTTAAATTTATATCCTTTCCCTTAAGGGGAAGGTCAACGAGGTTTTTTTGATTAGACTTAAAATGAGCCTGATAATGCAGATAGAGAGATAGGTAAAGAGAAGTAAAAGTCTGTTAAATCAGCGCCTTATTGTTTTTGCTTAGAAAAAAGAAAATAAAAATCCCATATTACCTACCAATATAATCAGTTATCGTAGTGGCGCAAGTTTTAAGGGTTACAATCGTGTTACGATTTGTGTTTGGCGTTCAGTATGAAAATATATTTTTTTGCATTACAAGCTAACACTATTTGTCGTGTTTTTGATGAAAGACTGAATACTGGTTCAATCCAATTGTTTTTTGGTGAGAAATAAAATCAGGACGAGGTATTGCGATAATAAAGTCGTTGATTTTCAGAATCATGTAATTTTTGTCGTGACGAAAATGTCATCGATAAAAAATCATTAATTTCAAATTATTACAAGAAAAGTTGCTAATTTTGTGAAATCTCTGTTGACCTTCCCCCTTAGGTCAGGGGCTAGTCTGTGTTCAGGATGTGGAAAAGGTGGATTCTTAAGATAAGCATCCGTCAAAAGTCATAAGTCATGGTTATGAACTTTAATACCAGCTCAATGGAGATTACATGAGATACCAAGGCGAAGAGGCCCTCGGGCTTATCGAAACTCTCGGAATGGTTCCGTCCATCGGCGGCGCGGACCAGATGCTCAAAACAGCAGATGTTAAACTCGTTGGTTATGAAAACATCGGGTCTACCCTTGTAGCCGTTATGGTTAAGGGTGATGTTGCCGCAGTAAAGGCTTCCGTGGAAGCGGGTGCCGCAACTGCAGCGGAAATCGGCAAGCTCACTGCTCAGAACGTTATGCCCCGCCCCATTCGCGGCGTCGGCGATATCGTGTCAGTTCATGGTGTGGAGACCACGGACACCGATTACTCCGGCCCCCGTCCGCGGGCAATGGGTCTGATTGAAACATTCGGCATTGTTTACGTACTTGAAGCGGCAGACGCTATGATGAAAGCAGCAGATGTTGAACTCATCGGTTACGAGAACGTTGCTTCCGGATACATTTCCGTACTGGTTCAGGGTGATGTTGCAGCATGTCAGGCAGCTGTTGAAGCTGGCGTAAAAGCTGTGGAAAATATGGAAGCTGAAGTTTACGCTTCTCTGGTTATCCCTACACCCCATCGCGATCTGGAACAGATCACCAAGATCTACGCAATTGACAACCTGCTTCCCTAAGCGAAGCAATGGTTAATGCAGGGTATTAAGTAACGTTTCAGTCACAGGTAAAGGGGTAAGCGATGATTGTTGATAACGATTTGCTCTCCATCCAGCAGGCCAGAATTCTGGCAGAGAATGCCCACGAGGCACAGAAAGAGCTGGCAACCTTTCCGCAGGAAAAGCTTGATGAAATCGTCGAGCATATTGCGGATGCGGTTGAGGAGCATGCCGAAGAGCTTGCGATCATGTCTCATGAAGAGACTGACGGCGGCAAATGGCAGGATAAGCTGGTCAAGAACCGCTTCGTCTGTAATCAGGTCCGTAAGGAATTGCGCGGTATGCGCTGTGTGGGGGTTATCAAAGAGGACTCCCAGAAAAAGATTACTGACATCGGTGTTCCTGTCGGAGTTATCGCAGCTCTCTGTCCAGTGACTGGGCCGGTTTCAACCACGGTCTATAATACCCTGATTGCAATCAAATCTGGAAACGGTGTTATTTTTTCCCCCCATCCCGGTGCTGTGAAAAGTATCGGCCGGGTTCTGGATATTATGATCAAGGCCGGAGAATCCTGCGGTCTTCCTGAAGGCTGTCTTTCCTATCTGGAAACAGTCACCAAAAGCGGAACCTGTGAACTTATGAATCACAGAAATGTTTCGCTGGTCATGGTTACCGGAGTTCCCGGGATGATTCAGTATGCCCAGAAAACAGGCAAACCGGTCATTTACGGGGGAACCGGCAACGGTCCGGCATTTATCGAACGTACTGCCGACATTGGGCAGGCAGTTAAAGATATCATTGCCAGCAAGACTTTTGATAACGGGATTGCTCCCTCAGCGGAGCAATCCATCGTTGTCGATTCCTGTGTTGCCGAGAACGTGCGCCAGTCCCTTAATTCTTGCGGGGCATACTTCATGTCCGAGAGTGAGGCCGAAGCTCTGGCCGAACTGTTCATCGCGCCCGATGGACAGCGCAGGAAAGGCATGGCTGGACAGTCCGCACAGGTGCTTGCCCGTAGAGCCGGGTTCACCATTCCCGAAAATACCACCGTTCTGGTGGCGGAACGCAAATATGTTTCCGACACCGACCCCTACTACAGAGAATTTCTTTCCCCTGTACTGGCCCTTTATGTGGAAGACGATTGGATGCACGCATGTGAAAAGTGCATCGAGTTGCTGCTTCATGAAAGGAACGCACACACTCTGGTTATTCACTCCGCAGATGAGGATGTGATTCTCCAGTTCGCTCTGAAGAAGCCTGTTGGCCGACTTCTGGTCAACACTCCGGCTGCTTTCGGTGGCATGGGTGCTACTACCAATCTGTTCCCCTCAATGACTCTGGGCAGTTCTTCTGCCGGATTCGGAATCACTTCCGACAACGTTTCTCCCATGAACCTTATCTACATCAGGAAGGTTGGTTGCGGTGTGAGACGTGCTGAAGAGGTGCTGGGACAGTCCGGTCAGGCAGGCGGTCAATATAAAGTTAAAGATAACGATTCCAATATGGTGCAGGTGATTCAACAGATCCTGCAAAAGGCCATTGAAGCCATAGATGATCCTGCGGATCGCTAAGAATCAAATCCATTAAACGGAGGAAATACAGTGGATCTTCAAAGTTTTTCCAACAAGCTTGCTGAAGCTACCAAAAACCTTACCGATACCGAACGGGCATCGCTGAAGAAAATTTTCGAAGGCGTATCCGCAGAGGTATTCAAAGAGAAGGCAGAACAGCCTGCAGCCGCAGTCTCCTGCACTGAGACCAAGGGTATCCCCAATGGTCCTACCGATCGTCACGTTAAACTGAAAGAGAACTTCCTCAAGCAGGTTCCTTCTGTCAGCGTTGAGTCCGCTCGCGTGATGACTGAAATGGCTAAAGCAAACCCCGGTCTTCCTCCGGCAATCCTGCGCGGTAAAAGCTTCCGTGCAAGCTGCGAGCAGGCTCCCCTGGTAATTCAGGATCACGAACTCATCGTAGGTAACCCCACCGGTGCACCTCGTCGCGGTTCTTTCTCTCCTGAAATCGCATGGCGCTGGATGAAAGACGAACTGGAAACCATCGGCTCCCGTCCTCAGGACCCCTTCTACATTTCTGAAGAAGACAAGAAATACATGAAGGAAGAGCTCTTCCCCTTCTGGGCAGACAAGTCCATCGACGAATACTGCGAAGCTCAGTATCGCGAAGCTGGTCTCTGGGAACTCTCCGGTGAATCCTATGTTTCCGACTGCTCTTACCACGCTGTAAACGGTGGTGGTGACTCCAACCCCGGTTACGATGTCATCCTGATGAAAAAAGGCATGCTCGACATCAAAGCCGAAGCGGAAGCACACCTCGAGGAACTCGACTACGAGAACCCCGAAGATATCGATAAAATTTACTTCTACAAGTCCGTAATCGACACTGCAGAAGGTGTAATGATCTACGCCAAGCGCCTGTCCGAATACGCAGCACAGAAAGCCGCTCAGGAAACCGATCCTAAGCGTAAGGCTGAACTGCTCAAGATTTCTGAAGTTAACGCTCGCGTACCTGCTCACAAGCCCGAAACCTTCTGGGAAGCTATTCAGGCAGTATGGACTGTTGAGTCCCTGCTGGTTGTTGAAGAAAACCAGACCGGTATGTCCATCGGCCGTGTTGACCAGTACATGTACCCCTACTTCAAGGCTGACCTCGAAGCAGGCCGCCTGACTGAGTATGAAGCTTTCGACCTCGCCGGTTGTATGCTCATCAAGATGTCCGAAATGATGTGGATCACCAGTGAAGATGCATCCAAGTTCTTCGCCGGTTACCAGCCTTTCGTAAACATGTGCGTAGGTGGTGTTACCCGCGAAGGTTACGATGCAACCAACGACCTGACCTACCTGCTCATGGATGCAGTACGTCACGTTAAGATCTACCAGCCTTCTCTGGCTACCCGTGTTCACAACAAATCTCCTCACGCGTACCTGAAGAAGATTGTTGAAGTTATCCGCTCCGGTATGGGCTTCCCCGCAGTTCACTTTGACGATGCTCACATCAAGATGATGCTCGCTAAAGGTGTA</t>
  </si>
  <si>
    <t>MHSIGIDIGYSSVKVAVLDEQRNIVCSRYVLHKGQAVSVLAGILDELKPELDTEEFCGAITGSGGKILSGEGSIKGVNDLAALVEGAKLLAPSCESIIEIGGQRAGFITGFGAGKRSGIEFSLNPDCSAGTGSFLEEQASRISVEIEDYSRIENEATSTPRIAGRCSVFAKTDITHHQQEGVSIPDILRGLAYATARNYRNAVMRGLPKKPPFFFSGGVSQNKAIVSALCQVLNLNENQLVIHQQGNVAGALGAAVIGLKENRPVNFKLLMDSLQGNCGPLFYAKEKTSLPALAGYGIADTSGKHICRDISKETEPVECWVGVDIGSTSTNVVLVDSTNRVLGYRYLRTAGNPAKAVKTGLEELGLDFAGKVKVMGSATTGSGRNMIGRIIGADVVKDEITAQARAAVSFYPDVDTVFEIGGQDSKFISIKDGAVSDFQMNKVCAAGTGSFIEEQAKKIGIPLEDYADTAFQSEAPINLGERCTVFMETSIAAHLAQGDSIPDIAAGLCYSIIKNYTNRVVGRKKVGKKILLQGGVAYNQAIINAFRAVHGMDVLVPPFFSVTGAVGAAILAREEMKGETSFKGFYLENEKPDNVEVEPATQFAPGSFNKQVQDFIFRDYDPDPDPQKKSVGMPRALFTFGMFTMFHTFFKSLDMNVVLSEPTSGETISKAQEYALDETCYPVKLVNGHTAQLVEQGVDYLFFPDLFTAFHPSSKSRQTYGCPYMQLAFKIVSEAMKLEEKNIKLLAPTLAFNQGPEFMQSQFMALGRQLGKSPEETGAALKAAMGAHEDLQVRMKERGRETLSSLDPNAKAFVLISKIYGVADPILNMGIPDKLAEMGYRTIPLYDLPESDIFMEHPNMFWPFGQHMLAAAKLVAKHPNLYPIFLTHHGCGPDTVFSHYYGELLKDKPSLTIEVDEHSSSVGVQTRVEAFVNSLSKIPEREALSLEEYVNIGSADPVNILTDYSRLGSRPLLLPDIYPYSSIGCAMLKAKGVDARVIPATTRESVDMGRRYSSGNEYFSLTALLGDVLAALKTHDGAVVPAVLIPQNEGAEVDGQYSRFMRCVLDQEGLGDVQLISPYMEELRLLDDKDARMLFLCLLAGDLVLHTPPLLRDETLDLVLRLISRGQLNIEKLESTARIVREALARQDHDGAIMAIGEPLVLFKSLLNDNTFGRMEEHGRRVIYAPLSEYVWNLWYDYYNFNKVGSDSPLRSNIAMFKEYMERISERLGEFSHYENSFGTLKKTADRGLGFYSGAFGRYRGAKIMDKILGVKGVISVTSMYENTGISLGILKDRLNDKPYAPTLSLTFDGNRNENNRLKVDSFLYNL</t>
  </si>
  <si>
    <t>1723382.SAMEA4555319.GCA_900120405_01675</t>
  </si>
  <si>
    <t>MFHMGLDVGSTTVKVVVLNEKNQRIYECYQRHFSDIHQTIGEIFKDCQDRIKDQPFSLAVTGSGGLSVHKDLGADFVQEVMAGKMAIDALIPQTDVAIELGGEDSKITYLKGSIEQRMNSICAGGTGAFIDQMASLLETDAQGLNQRAKNHTRLYPIASRCGVFAKTDIQALINQGASKDDIAASVFQSVVNQTISNLACGRPIRGKIAFLGGPLTFLDQLRDRFIETLDLKEDEIIVPDRGELFVATGAALASKESSTTTMDQLLDKLAHPQASQEREKQILQPLFESQEELNQFRQDHKSKDLAQGSLRGYHGRIYLGIDSGSTTSKVLALSQDREVLFEFYGSNKGRPIDVVREQLLKIYQDKEEDAVIACVGVTGYGEDFLKAAFHLDFGEVETIAHYQAAKFYDPDVDFILDIGGQDMKSMKIEDDTISSILLNEACSSGCGSFLEAFASTVNMSPEEFAQAALLAKEPVDLGSRCTVFMNSNVKQAQKEGAQIGDIAAGLSYSVIRNAIQKVIKIRDPKDLGRHIVVQGGTFYSDAVLRAFERIAGVQVTRPGLSGLMGALGMALMAQDQGLEKSSILSQEDLENFSYKSRTAHCNQCSNQCALAVNIFNNGDRYISGNRCERGAGIHKESLDLPNIYEYKYRRLFSYKPLEEDQAKRGSIGLPRVLNMYENYPFWFTFLTELGYRVVLSPESNRTLYEKGLETIPSETACYPAKMVHGHIESLIEMGLKTIFYPSVFYEKREYQDASNHLNCPVVAGYSEVIKNNVDALKEERVTFINPFLSLDAEKTLKKRLAEVFKDIPKDEINRAVDKAYEERVRYHEDIKAEGQRALDFMEAHQVKGIVLAGRPYHVDPEINHGIAELINSLGMVVLSEDSIAQDMVLGGSLRVLDQWTYHGRLYRAAKFVGSHDQVEMVQLNSFGCGLDAVTTDQVQEILKAHHKIFTVIKIDEVNNLGAIKIRLRSLMEATKDGKHFDPDTPYINEVVEFTKEDAKTHTILVPQMAPLHFKLLEPIFKETGYNFQVLDTVTSQAVQEGLKYVNNDACYPSMYVVGQFMEAVKSGKYDTHHLTLLMSQTGGACRASNYVGFIRKALKEAGYGHVPVLAVSFQGIEEHEGFHLNTGNLMKLAPKAMNALLYGDLLMRMSNATRPYEVVKGSTDRLVDQWLDRLVKKQNYWAFKRDIHDMVRDFQTIEIQEVKKPRVGIVGEILVKYLPAANNFLQEKLEKEGAEVVVPDLMDFMLYSFKNAKLKADKLGENHWVPYFTEMAISHIEFMRKIICKELEGTRFQKPVKLDQLMDYARDFVSLGNQYGEGWLLTAEMVELIQSGVENIVCVQPFGCLPNHITGKGVIKAIREKYPKANIIPLDYDASASSVNQFNRIQLMLAQAEKNL</t>
  </si>
  <si>
    <t>667014.SAMN02232057.Thein_1357</t>
  </si>
  <si>
    <t>GCF_000217795.1</t>
  </si>
  <si>
    <t>Thermodesulfatator indicus DSM 15286| complete sequence.</t>
  </si>
  <si>
    <t>GTGAGAAAACCTTGCCTGATTAAGAAGGCATTACGAC</t>
  </si>
  <si>
    <t>CATAGAGCTGCTTCAGCTCTATGGTGAGAAAACCTTGCCTGATTAAGAAGGCATTACGACAGGTCATCTTCTATAGAAAAACTGTAAAAAAGTTTAAAACAGTGAGAAAACCTTGCCTGATTAAGAAGGCATTACGACCACTTCTTCTTCCCAAGGACATTCGACTCCTGCAGGCTTCTCGTGAGAAAACCTTGCCTGATTAAGAAGGCATTACGACTGCGTTGCAGGGTGGTAAAAAACGAGCCATTCTGAGCCCTGTGAGAAAACCTTGCCTGATTAAGAAGGCATTACGACAGTTGTCGCAGGTCCATAGGACGGCTGATTCCCAACCGTGGTGAGAAAACCTTGCCTGATTAAGAAGGCATTACGACTCTCTCTTCTCGCTCCTGCAACGTAATGCCGTTAAGGTGTTCGGTGAGAAAACCTTGCCTGATTAAGAAGGCATTACGACTTGGTCCAAGGGAACACGAAATACTTAAGTCTTCCTCAATAACGTGAGAAAACCTTGCCTGATTAAGAAGGCATTACGACTCAATGAGCCAATCTATTATTTCTTGGCGGGAGAGCATCGTGAGAAAACCTTGCCTGATTAAGAAGGCATTACGACTAATTACCCTCAACGACCAGGACTCCGCCGTCCTGGTCAAACGTGAGAAAACCTTGCCTGATTAAGAAGGCATTACGACCCAGTTATGTCCACAACTTCTTTGTCTATCTTGTCTATCAGTGAGAAAACCTTGCCTGATTAAGAAGGCATTACGACCCAAGGCTAGCCCAAGGGCCTTTCTATTCTTCGTATGCATGTGAGAAAACCTTGCCTGATTAAGAAGGCATTACGACCGACTTCGTCTCTCATGGAAAGCTTATGCTTTCCAACAAACCGTGAGAAAACCTTGCCTGATTAAGAAGGCATTACGACAGAGATATTGTCCTGTCCAGCCAGGACGGTGTCGTCCTGGAGTGAGAAAACCTTGCCTGATTAAGAAGGCATTACGACAAAACACCATATTGTTTATTTATAAATAAATTAACTCGTGAGAAAACCTTGCCTGATTAAGAAGGCATTACGACATGCCGACACAACCAAAACAAATTCATCGGTGGCAATCTTGTGAGAAAACCTTGCCTGATTAAGAAGGCATTACGACACCTCCTTTTATTTTTGATTTATTCCCGGAAGTTTCCAGAGGGTGAGAAAACCTTGCCTGATTAAGAAGGCAAAGGGACAGGCCCCCTGGCCTGTCCCTTCCAAATTGACGGGCCGGCAGTATGGTAGATGGCTGATGGAGATAGACTGCTTCGCTTTGCTCGCAGTGACAGAATGGTTGATGCCAGATTGCTGATGGTAAAAGCCTACGCCCCTACTTTGTTCACACTCACAGTTTTTTCAGTTTTTTTACCATCCCCTATTCACTATTCACCGCGAAGCAATGCCTTGCCTGATTAAGAAGGCAAAGGGACAGGCCCCCTGGCCTGTCCCTTCCGAATTGACGGGCCGGCAGTATGGTAGATGGCTGATGGTGAGAGACTGCTTCGCTTCGCTCGCAGTGACAGGATGGTTGCTGGCAGATGGCTGATGGCAGATGGCAGAGACTGCTTGGCTTAGCTCGCATTGCCAGAATGATAGATGGCTGATAGCAGAGGGCTGCAAAAATTCAGATTATATATTTCCAGGGCACCAGCGCTATATTCGGAGCTATTTTGACGAATTCTTTACCCTGATAAACAACCAGGCCAAAAGGGGCTTTTTCCTTAAAGTCTTTTAAAAACTGTTTTAAACCGGCCATTTTTTTAAGGGAAACCGTGGCTGAAGCTTTTATCTCGATAGGGATTAGTTTCTCGCCAATTTCAATTACCAGGTCAACTTCTGCGCCAGCGTGAGTTCGGTAATAAAAAAGACGAGCTTGAGGTTCAAAATAGGCCAGGAGTTTAGCTATTTCTTCCACTAAAAAAGTTTCTACTAAAGCAGGATAACAGGGGTGAGTTGCAAGCTCGTTATCCTTTGTGGCTATGGCCATAAGAGTTAAAGCAAGCCCTGTGTCCCGAAAGAGGAGCTTAGGAGCTTTGGTTAAACGCTTTCCCAGATGGGCAAAATAAGGCGGCAGACGCCTTATTTGAAAGGAAATTTCAAGTAACTGGAGGTAGTTTCTGGTAGTGGAAACAGCAAGCCCTGCATCTCTTGCCAGTTCGGAAACGTTGAGTACTTGGGCTGTTCTCAAAGCAGCAAGCCCCATGAGCCGACGAAAATCTCCCAGAGAGGCAACCTGAGAAAGTTCCCTTAAGTCTCTTTCAAGGTAGGTGGCTATGTAGTTTTCAAACCATAGACGGCGTAAATCATCATCAGGGGCCAAAACTGCGGGCGGAAGACTCCCGCGACAGATTAGAGTTTCCAGCTTTGGCTTAGCGTAAGCCTTTTCCGGAGCACTGGGAAGCGAATTTTCTCTTAAGCACTGTTTTAAAAACTCAGGAGGAGGATAATTTCCGGCTTCGGTGACGGCAAAGCCCGGTAGCTCAAAAATAGCTATTCTTCCGGCCAGGGTTTCTGAAACCTTTTTGAGCAACAAAAAATTGGCTGAACTGGTTAGTAGAAAACGGCCAGGCTCGCGCTGTTCATCAACCAGAGATTTCAAACTCTCAAATATGGCAGGCACTTTCTGGACTTCGTCAAGAGTTAGAGGATCTTCCTGGGCGGAAATAAAGCCGTGTGGGTCGCTTTCAAGTAAGGCTCTCACTTCGGGGGAGTCCAGAGAAAAGTATTTTCTTTTCGGAAATTCGTGTTTGACCAAAGTGGTTTTCCCCGTTTGACGGGCCCCTACAATGGCTACCACAGGAAAGAAACTCAAAGCCCTTTTTATTCGTTCGGTTAGAAGGCGTTTTTTGTACATGGCTTGAAAATTAGCAAAACATGTTGTCAATTTTCAAGCGAAACGTTTGCTTGAAGTAATTTCGTCGTTATCCAAACGGGGCCACTAGGACTGACGAGATTGCTTCTTTCCCCTAGCAGTGACAGGTTTTTTACCATTCACTACTCGCCATTTCCCATTTGCCATTCCCCAAAAAATTCTTGCCTTTTCTCCAAAAATTAGGCTAAAAATTCTAAAAAAGGGATGGGGGTAAGCCTTGAAGGCCACTCACTATCTCGTCTCCTACGACATTGCCGATGACAAGCGCCTGCGCAAGGTGGCCAGAATTATGGAAGACTTTGGCGAGCGGGTGCTTTATAGCGTGTTTGAATGCCATCTAACACCGGTTCAGCTAGAGGCTTTGCGCCGCTCGGTGGAGCCAATACTTGATCCCCTTGAAGACAGTGTACGCTACTACCCCATATGTGAGCGCTGTGAAAAACATATTGAACACCTGGGGCGAGACAAAAAATTCTTGCGTCGTAAGGAGTTTGAAATACTTTGAATCATCTTTTTACGGCTGAAGAATTGCTGGCTCGCGGTGAAGAGGAAAAAGCCAGAAACTTGGTTCTGCGCTATCGTCTGTGGCCAGGCCAGAGGGCTTCTGAATACTTGCGCTGGGGTGCCCTTTGCGAAGACCTGGCTCTTCCCAAACAGGCCATGGAATGCTACCGAAAAGCACTGGAGGTTTCCAGAGACTATCCCCAGGCCATCTGGGCGCTGGCCAAGCTCTGTTATGAACTCGGAGACCTTGACGCCGCCAAGAGATTGACCAGACGTTTCTTACAAAAAGAGCCTGATAATTCCTCTGCCCGCGAACTTCTGGCCAGGATTTATCAGGAACTTGGTGAAGTTGGTTCGTATGCCGTTATAACTCAGGAAAAAGACGAAAAGCCCCATGGCCCGCGTTATTTTCCGCCGTCTTTAGGAAAGAAAGACCTTGAGCCTTTTGATATTTTTCTTGAAGGTCGCAGGGCCCACGGAGAGCTGATTTTGAGCCAGAATACCGGCTCTCCCATGTTTCTTTATCGTGAGGCCGCGCTTAATTTAGACGAACTTAAAGAACACCTTGAAGGCAAACGCTATTTTGCCGTTTATCCCATTGACGAAGATAAACGCACCAGGGTGGCTTTTATCTCTATTCAGATTCCTGAACGGGAACGGGCCCGTCATGCGCGACTAAAAAGCTGGCTTTATCTGAAATCTCAGATAGTTAAGGATATAGCCCTTTCAGCCTACAAAAGAGTTAACCAGGAAAACCTGCCCGCTGCCCTTGAGGCCGTGTCTCCTTATTATTTCAGGCTGTGGTTCTTTTTTGCTGAGCCTATTCATTTTCTCTGGGCCAAAAGGTTTTTGAAGGCTTTGACAAACAAACTACCCTATCCCGAAGAGGGAATTATTTATCGGGATTGGAATCTTACCAGGCCGGTTGGCCTTGGCTGGCGGGAGCAGGCGGTATTTTTGCCTTTAGGGCTTAACCCTGTTAACAGAACACGGGCCATGTTTATGGACGAATACGGAGAACCGCAACCTGAGCAACTCACCTTTTTCAAAAAATTACGCCATTTAACCTTTTCTGAAATAAAAACATTCTGCCGTGGTGGGGAACTGCGCTTTGAAGTGCGCACGGCAAGGTTATTTGATGAATTGCTTTCTCGATTATGTGAAAGCTGTGCCTTAATCAAGGCTTTGGTGCAGAAGGCCCAGGCCGGAAGGCTACTTTCGCGCGAGGAAAAACTGGCCCTTTTCCTCACCATTGGCTTGCTTGACCAGGACGGCCGCTTGCTTCACGAAGTGCTTTATCCGTGCCCTGATTATCGCTTTGCAAAAATAGAACGCCAGCGCCGAGGCCTGCCTAAAAACCCCGTTAGCTGTTACAAACTTAGAGCCTGGTTTCCTGCGCTTGCGGCCTCTTTGCCGTGCCACTGTGTATTTGAAAATGCGCAAGAAAGATACCCCTCTCCTTTGCTTCACGTTTCACCCATTCTGGTGCCACCTGAGGAAGAGACTCTTACCCTTGAGTACAGGACTCCTAAAGAGCTTGCTCGGCGCTACTGCTTTTATCTCAACGAAAAAGAAAGGCTTGAACGCAAAATAGCCAGAGCTGAACGGGAACTTACTGAGTATCTGAGGGCCAGGCCAGGCAAAAAGATAAAACTCTCTGAAAACGCCTTTCTTACTTACGAAGACGGAAAGCTCAAAGTGGAGCAGAACTAATGGCCTTATACATTACCGAGCAAGGTTTAAAAGTCAGGAAGGAGGGCCAGCGCCTTCAATTTTACAAAGAGAAAAACGTTGTTCGTGAGTTTAGGCTTGATGATCTTGACGAAATCTATGTCTTCGGGCGATTGAACTTTTCGGCAGCAGCCCTTCAGGCCCTTCTTAAACACGAAATAAAAGTGCACTTTCTTACCGCTTCAGGTAAATATCTGGGGCGCCTGGCTCCACCTCGCGGCAAAAACGTAGAGCTAAGGCTTGCTCAATTCAGGGCCTTTGATAACGAAAAACGCCGTCTTGAGATAGCAAGAGCCGTTATTGCCGGGAAAATCAGAAACCAGAAAAACTTCTTGCGCCGCCAGAACCGTAAATTGAAAAACGAAAAAATAGGCCAGGCTATCTTAAAATTGCGTCACAAAATTAAAGAGGCCGAAGATGCCCAGAGCCTGGAATCTTTAAGGGGGATAGAAGGTCAGGCCGCCCAGGTCTATTTTGATGTTTTTGGTAAGCTTTTTCAGGTAGAGGGGTTAAAGTTTCCGGGCCGCATTAGAAGGCCGCCGCCTGACCCGATAAATGCTCTGCTTTCTTTAGGCTACACCCTTCTTTTTGCCCAGATATGGAGCGTTGCTGAAAGTACCGGCTTTGACCCTTATCTTGGTTTTTTGCACGTGCCTGAGTACGGCCGTCCTTCATTGGTTTTAGACCTCGCTGAGGAGTGGCGCCCTCTAATAGTGGATTCTCTAGTAGTGAGGCTTTTTAACTGGAAGGCCGTAAAGCCTGAGGACTTTACCGAAGAGCCCTGGGATGATGAGGAAGACTTTACTTCTTTTAAGCTTACGCCTGACGGCCTGCGAAAGTTTCTCGCCAAATTTCGCGAGCGTTTGGACGAAGAGGCCTTGTATGCTCCGCTTAACAAGCGTCTAAGCTATCGCTACATCATGCAACAGCAGGTGTGGCATCTGGCCCGGGTGCTTGATGGCCGAGAAGAAAAATACCAGGCTTTCTCATTAGAATGAGCCCATGGCCAAGAGGCAGTTTTACATAGTTTCTTATGATATATCTGACGAAAAGCGCCTGCGCGAAATACACAAATTCATGAAAGACTTTGGCGAATGGAAACAAAAAAGCGTATTTGAGTGCTGGCTTACACCAGAAGCTTACGAAAACATGAAAGCTGGCCTTAAAAAGCTTTTTAAGCCCCGAGAAGACCGGGTGCGTATTTACCGCCTCTGTAAGACCTGCCGTGAAAGGGCCTTTTCCTACGGCTGGGGCGAACTTCCTGAAGAGTTTGAAGAAGATGTGATTTTATAGTGGCCGAAGCCGAAGCTTGTGTTTTTGCCCACGTGGACGAGCTCGCCTGCTCTTAAAAGTGGAGTAAATGGAGTGAGATTACCTTCAAAAGATACCCGGCCTATCAGGCCCCGCAGGGGCATTTTTTGTTTAGTCCTGGCTGAGTAGCGTGTAATTTCAACGGATTTAAGGTTTTTGGCTGTAGTTTTTATTTGCTTGGCGGCTTCAATCAGGCCTTTGAAGTCAAGGGCAAGCTCTTTTTCGGCATGGAAAAAAGAAAGGGCTGAGAGCCGTCGCAAAAGATTTCTAATAAAGACGTGAAATTCAAACTGCTCGGGCTTTACCAGCTTTCCCTCAAACCGCAAGGTTACCGGTGTTTCAAACAAAAGGCTTAGCTTCTCGGTTTCGTAAGGCAAAAATTCACTCAATAAACTTGGCGGTTTTAGTTTTCCGGCCTGGTAGAGTTCGTCATTTTGGTGGTCTTTTATGGCTTTGAGCCTTAAGGGCACTCTTTCTCGGCCAAGGCCTTTCTCCCCGGCCGCACTTAAAGCCAGCACCAGATGCGGAAAGTATTGTATAGCCCTGCCCACAAGGGTAAGGCCCAAAAAGAAGGGGTTTTCCCTGGGGGTAGGGTAGGGCAGGCTTATGGTAAAAGGATGAGGGAGATACGGATATAGACGCAGGCGCTCAGCTCCCTCTGGCCTTGGCGTTTCAAAGATGTAACCGTAAGCGCAATGTTGATTAAGCGGACACTCCCGACAGGTGCTAAACTTTCTTGCCACGCAAGAGAGCCTTTTTAGCTGGGCGCCTAAGACCCCGCGAAGGGGCGAAAAGAGATAACGAGGAAGACTCTCTGGTTCTTCGGCTTCAAACTCTAGCCACACACGAATAACGGGAAGTTCAAGCGTCTGCATAATGGCATTTTAAACTGAAACGGTTGATTGGGGCAAAAATTTTGTCTGTTTTTAATAGCCTTCCAGATTATAAAGAATCTTTTTGAATCCTAGCTTTTTAAAGAAACTAACGATAGACCTTTGATTTCCAAGAACTTTTTCTTGTTCGCTTAATGTAACTTCTATTATCGCCAAGTTGGCCTTCTTTCGTACTCTCACCAAAGAAAGTCCTAGTCCCTTAAGATAATTTTCGGCCTTCTGTATCATTAAAAGGCTATCCCGGGTTATTGGTTCTCCTGTAAGGAATCTGGTGGCCAAACAAGGGGAGGCTTCTCGTTTATAATTTGGTAGTCTAAATTTCTTCGCCAATAAACGAATTTCCTCTTTTGGGAAGCCAGCTTCTTTTAAAGGAGATAAAATTTTCAGTTCGCTGATAGCCTTAAGCCCGGGCCTATAATCGTTTAAATCGTCTAGCTGAGTGCCATCAGCCACGGGATACGGGCTTTTAGTGATTAAGGCTTTAAACATTTCTTTTTTACAAAAGTAGCAGCGGTTTTTAGGGTTTTGCTGGAAGGCTTTAAGGCTTAGGTGATCAAAAGCGATAAATTCATGTTTTATTCCTAAGTGTGAAGCCACCAGCCTGGCGTGGTATAAATCTTCTGGATTAATAATAGGCGAGGTTATGGTGTAAGCTAAAACCTTTTTACGGCCTAAAAAGTTAGCCGCTAAAAAAAGAAGGACGCTGCTATCAAGGCCCCCTGAGAGGGCTATCGCAAGCCCCCCCAGGTTTTTAAAAATGTCTTCAAGGCACTTTAGCTTTTGCGCTATCTTTTCCACTAACGGAATGGATAAAGTTCGGTGCCAGGGAATGGAGCCTGGGGTTCGCTAAGCAGGAATTTGCCTTCTTTTATCCAATTCTTCAGGGTTTCGGCGATTTTTCTAGCTTTAACTATGCTCGAAAGAGGTACGGTAGGAATTTCTTTATCTAAAACCCTTATAGTACCGCTTTTGAGTTCGGCATAGCTCACAGTGCCGTAAGAACGCTTGATGCCATTGGGATAATCGTGAGCGTAATCCACCACTTGGGTGAAAAGTTCCTCATCAGAAAGCCCGGCAAAGGCTGCTATTTCTTCGTTAAGAATAGGTATGGGCACACCTAGGCCTACCGCCAGAGAGCATCCATAACCCAAAATGCTAACACCCACTAGCCATTCAGCACTCATTTGTTTCATGTCTCCATAGACCATGAGAGTGGCCGCAGGGGTGAGCGGAGCGCCTTTTTCTGTGCGAGGCACTTTGAAGTTGCACTGGGTCCCTGCCCAGGCTACGTAACCTATTCCACCTCCTAAGAAAATTCGGGTTCCTACTCCTATGGTACGAAGATACGGATCTTTAAAAAGTGGTGAAAGTTCTCCAGAAGTAGCGTAATTAGCGTTTTGAGCTCTGGGGCGCAAAATGCCCATGTAGGTGTAGATGGTTTTATCCGAAAGATTTATGGCGCAGTTATAATTTTGGTAAGCATTACGTGGGTTAAATAAAAGGGCATAAGGAATATCTTTAAGAGTTATTTCTTTTTCGAGGTATTTACGGGGATAACAATGGGTGCCATAAGATGTGGCTTTAAGATAAACAGTTTTTCCGGCTACCAAGTCTTGAATGACATGGCCTCCGCCGTAACGAAATTCACCAGGATAAACTTTGTTGAGAGGGTCATCTTCACATGGCTCTGTTGCTCCAATATAAATGTCAACCGCGGCAATGCCAGCGTAAGCAGGCACGCCATTTAGCCAAACTCTATAGGCCTTAATGGCTGGTTTTGAATGGCCAAAGTTGATAAATGCGCCAGAGGAACACATGGGGGCAAAAGTGCCAGTAGTAACTACATCTACCTGAGCAGCAGCTTCTTCAGGCCCGTTTTCTTTGACTATCTTTACCATTTCTTCGGCAGTTACAACTACCGCTTCGCCTTTTTTTATCTTTTCGTTGATTTCATCTATGGTTTTTTTGATTTTGTATCCCATAGTCTCTCCTATTCTACTAGAGATACTACTTGATGACCTGCTATTTCGAGGGCTGCGGCAATAGGGTCAAGCGGACATTTCTCAAGCCTTACATAATAAATTTTTTCCCCGCTGGGATGTATATCCATACCTACGGAAATTACATGTCCACCGTGAGTTTTTATGATGTCAAGAACTTCTTCAAAACTTTTATTTTTCGCGGGGATAACATCAATGCGAGAGCTTGAGCGCAAAATGCCCATCAGTTCTATAAAGGCCTCAAGAAGATCGGTAACAGTAATAATGCCGACCAGTTTTCCGGCTTGGATAACCGGAAGCCCACCTATTTTGTGGCGGTGGATAAGGCGTGCCGCTTCGTCAATGGTGGCTTCAGCGTCAACGGTAATGGGGTTTAATATCATTACCTCTTTTATGGGGAGGGAATCTTTTATAGAAGGAAGGGTGTATTGACGAATACTGCTTTCTGTTACTAGACCCACCAGATCTTCTCCATCAACCACTGGCAGATGCCTGATAGAGTGTTTTTTCATTAACTGGAGAGCTTCTTCTACAGTGGCCTCTGGTGAGATAGTAATTACATCTTTTATCATCCAGTGTTTTATACGCAACTTACCTTTCTCCTTAAAAAAACTATTAGAACCTTGACCCTAAATATAGCATGCTTTTACTAATTGGCTACGCTGCCTTTTGCCTTCCTTCCTGCTCGGCAAAGTGTTCGCGTACCTGATGCATAAAGGCCTCAAGCCGCATCCTGGTGCCCATAGAGCGTTGACCATCACAGGAAACAGTAAGCATGGGGATAAGGCCGTTTTCTTCGCGAACTCTTTTAAGCACCATAGCTACTATAGTTCCTGGCATACAGGTAAATGGAATAACGTTTATAATTCCATTTACCCCGTGGCGCAAGTAGTCAAGGCTTTTGCCTACCGAGAGAATAGCTTCACCTTCAAACTCGTCATTCATGTACTTTTGGGCTAGCTTAATTATCTCTTCTACCTGTGGATCTTCGGCGGTCTTCAAAATATCTTGCACCAGTGCAGCAAAGCGGTGCTCGTCTTTTACCTGAACGTGATGCTCAATTATAAGACGAACGAGCTGTTTAAACTTGCGGAGCCTCTTGGCCCATCTTTTAGAGGTGTAATTGATGTAATAAAACCACTCAGAAACAGGGGGGAGCCATACTTCTGCTCCCATTTCTTCGAGGACTTTTATTAAATCTTCGTTGGCAAAACGGTTCATTCTTACATAAATTTCTCCTACTATACCTACGACAGGTTTTTCTCCAAAGTTTTCCGTAGGTATAGCGGCAAAGGCTCCACGAATTTCTTCCATAACCGGGAGTAAGTCTTTTCGTTCCTCTATGGCTTGGCATATTTTCTCAAGGCTTTCCTTGTAAACTTTTTCTGTTTCTCCGACGTTAATTTCGTAGGGCCTTATTTCGCGTAAGAATTTGTCAAGAATGTCTATGCAAACTAAAGCCTTCCAGGAAAGCCTGGTAAAGTCTTTTCCTATCATGCCAAGCTCTTGGTAGAGCTGAAAATTCTGGGTAGGTGAATAAATGGGTACGTCTTCGTAGCCGAGTTGGTCAAGAATCATGCGATGTAGGCGGTTATACTGGCCAAAACGGCAGGGGCCAGAACCTGAAGGCATAAAAAAGGCCGCCCGTTTAGGGTCAAAGTCAGGACGTTTTAGCATTTTTAACATGTCGCCCGTGGTAAGTACGGCTGGATAACACTCTTTCCCTGAAGTATAACGACGGCCAAGGCGTAAAGACTCTTCGTCTGATTCAGGAAGGACGCGTGCGTCTACTCCACAAGCCCGAAATACAGCAGCTAGCCCGTAAACATGATCTGACATGTAAGGTAGATAAATGATACGCTGGTCCTCAGGTTTTACAGCTTTGCGATATGGTTTAACAGGCTTTTGAGGAGCCAAGTTTCTTCCTCTTATACTGTCAAGGAAGGCTTCTATGCGGGTAACTACGCCGGCATCAGCGCTGTGTTCGTCTATCTCTATTTCAAGATAGGGTTTGCCTCCAAGGAGTTCTTCAAAGAAGTGAATAATAAAGGAATCCGGACCACAAGAAAAATTAGTTAAAAAGATAGGGTAAAGTCTTGGGTGATTTCTTATAAAATGAGCTGCTAAGAGAAACCTTTGGCCATAGCGCCAGTACATGCCTTCAAGACCGTCTAAGTCTTTAATTTGGTGGAGAGGGAGCATGTCAACAGGAATGCCTAAAACACCGAGGCTCCTAATTTTATTGTGAATGGAAAGATTGGCCCCTGGATCAAAGGCATTGTAAGGACGACCAACAATCACTAAGGCTACTTCTTCTGGGTCGAGGTTTGCTAAAACTTCTTCGCCGCGTTTTTTAAGCCAACTATCAAAGTCTCTTTGAGCCGCTTCAGCCTTTTTCCAGGCCTCTTTTACCTGTTTTTGAGAAACACCAAGAAGATTGGCCAATTCACCTTTCTGTTTTTCAAGCACTTTGCCTCCGGTGCCAAAGTGAAATACCGGGGCCAGAATATTCGCTCCGTATTCTTTAAGGTTGATTGATGCCTCTAAGGCCGCCGCCACACTTTGCACGTAAGGACAAATTTTCCCACTTTTTAGGTCTGGATGATCGGCTGGTAGATCAACTATGTAAGGTACGAAAATCTTTTTTACACCCTTTTTTAGCAAATCAAGGACATGGCCGTGAGCTACTTTTACTGGAAAGCACGTCTCTGCGGCAACTATTTCACAGCCTTCGTTTACCAGCTTTTTATTCGTAGGTTCCGAAAGTACTACTTTAAAGCCTAACTCCTGAAGAAGAGTGGCGAAAAAGGGAAGTCTTTCAAAATAAAAGAGCATACGAGGAAGCCCTATTTCTCCCAAAGGGGCATCTTCTTTATCAACTACATAGCTCAAAAGTTTTTCTGTTCTTTCGTTAACCAAGTTTGGCAGACTGGCGGGGGGTTTGCGATGTTCCACCTCGTATTTTTCACAGCGCCCGCCATAAAAATAAGGTTTGCTGCCTTCAATGGAAACCTGCCTTATTTCGCAGCGATTAGGGCAGGCCTGACATTCAAAGGTAGAGATTTCATATTGGATATGGGACAAATCAAATCCGCGGAAAGAACTTTTCCCTTTGGATTCTTCTAAAGCAAGAAGGGCTACTCCCATGGCCCCGGTTACTTCGTTATGCGGAGGAACAATTATTTCTTTACCGAGGACTTTTTCAAAAGCGGCCACTATGCCTTTATTAAAGGCCGTAGCTCCCTGGTAAAATACCTTATTTCCGATTTTGCGGTTTTCTACCACTTTGTTTAGATAGTTGTGGACAATGGCGTAGCATAATCCGGCGATGAGATCTTCTTTAGGGAGCCCCTGCTGTTGGTAATGCAAAAGGTCAGACTGCATAAAAACAGTACAGCGCTCACCCATCTCCACCGGTGCTTCAGATTTAAGGGCGTAATCGCCAAACTCTTCAATAGGTACATTTAGACGTACAGCCTGTTCTTCCAGAAAAGAACCAGTCCCTGCAGCACAGGCTTTGTTCATAGTGAAGTCAACGATAGTTCCATTTTCTAAGCGGATATACTTTGAATCCTGCCCGCCTATTTCTATGATGGTATCAACACTTGGGTCAATGGCTGCGGCGGCTTTGGCCTGGGCAGTTATTTCATTTCTAATTACATCGGCACCGACAAAGTCTCCCACCAGGTAACGGCCAGAGCCGGTAGTGCCGACGCCTAGGACTTCTATCTCCAAGTTTTTGGGAAGTTTTTCTCTTAGGGCCATAAGGCCTTTTTTGACACTTTCAAGCGGCTTTCCGTGATGGAGGGAATAAGTTTTGGCAATAAGCTTTCCTTCCTCGTTGATGGCTACAAGCTTAGTGCTTACAGAACCTACATCTATGCCCAGATAAACACGCAGTTTCCCCTGACTCTGGGGAAATAGAGTTTGCGTTTTGGGAGTGCGCACGGTATAAGGCCCGAGTTTTGGGAGCCTTTTTACCGTGCGCTTTCTTTCTTTTAAATATTCTTTAAGAACTTGAGAGCCTTGATAAGGCGAGGTAAATCGGCCGTCAAGGCCGTAAAGAGAAGCCCCTATGGCCCCCATGATAAAGTGATAATCGGGTATGATGAGCTCGCCTTCTTTGAGATTAAATATTTCTTTTATAGCGCGGCGAACTCCATAGTTGGCAGCTACACCTCCCTGAAAAACAATTGGTGGTAGTACCTTTTTGCCTTTGGCGAGATTACTTTTAAGATTTCTGATGATGGCAAAACAGAGACCGGCAATAATTTCGTGGTCAGGCACAGCGGCTTGCTGGAGGTGAATCATGTCAGACTTGGCGAATACCGTGCAGCGGCCAGCAATACGAGGAATGTTTTCAGCTTTAAGGGCAAGTTTGCTGAATTCCTGAATAGTATAACCAAGGCGAGCGGCCTGCTGTTCAAGGAAAGCGCCGGTGCCCGCGGCACAAAGGGTGTTTAAAGCAAAGTCCTTTATGCGAAACTTGCCGTCTTCGTGTGATATAAAGACCAACTTTGAATCTTCGCCACCGATGTCAATGATAGTGCGGGCCTCGGGATGAAAGTGTTCTACGGCCCGGGCATGAGCCATAACTTCATTAACAAAGGCTACAGATAATATCTTAGATATGGTTTTGCCGGCGGTGCCTGTGCAGGTGAGGCCTTCTAATTCGTGGCCAAACTTGTCTTCTACATCAGCCAAAATTTTGGCCGCTGTTTCTACCGGTTGCCCATGAGTCTTTTCATATGCGTGGTAAATAATTTCTCGCTTTTCGTTCAGTACCGCTACTTTGGCAGTGCCTGAGCCCACATCAAGGCCAACATAGTATCCCATTACCGGCCCTCCATCACGGTTTTCTTGAATCTTAAGTTTTTTACTATGTATTTTCAAGCACATTTGTTACTTTTTGAGGACGAGAGCTTTGGACGAAGTTTTTAAAATTCCTGGTGAAATTTATGATGAGACTTTTGGAAAAATATTTTAATTTTATTTTCTATTCTCCGTTTTGGCCATTAAAGCAAAAATTTCTGATTTCTATCCCTTTTGCTTATCTCTTTTTCTTTTCTTCTGTCTGGCCGAAAGGGGCCTATTTCTCCTGGCCTTTGCTAAAACTTCACAAAATATCCCCTTCCTACGACACCTCCTCCTTAACTCTTGCTTATAATAAGTTTTATCTGCAAAAACACTTACCTCATCTCCTTCAAGTAGTTCATCAACAACTTGGGAATCGTGCACGTTAGCTGGTGTGCAAACGAACTCTGAAACAAACTCATTTTTAACGTCAATAGCAATATGGTCTTTGTAGCCGTAGAAGGATTGTTTTTTCTTTTTAGTGAAGTCTGCATCGGGATCGTCTTTTCCTGAATTTCTAGCAGCCTTAACTATACGAGCATCAACGATTTTTCCTGTCTTCAACTCATAACCCTTTTCAGAAAGCTGGCGATTTAGTTCCTGAAAACATTCTTTATAAAGTTCCATAGAATATAGGTCTTTGCGGAAGCGGCAGATAGTAGAATGGTCAGGTACAGGATCAGCGGCGGAGAGATCGAGGAAGCGACGGTAGAAGAGGTTGCCTTTGAGCTGGAGTTCAATCTTTAGAAAGATAAAGAGAAGCGAGGATTTGTTGAAAAGGATCCCAATTGATAAGTTTATTGATACGAGCCAAGATGTCATCAGGCAAGTTTTGATAGATAAGATGTTTGCCTATAGTTAGATTTGTATTATTTCCTCTGAGCATAAATGAAGCTCCTTTAGTTTTTAAGTAGATTTATCATGAGAAATATTACTATTCAACAAATTTTGTAAAGATCTCTTTTCTATTTATATAGGGCTGTTAATATTTATTTATTATCTCATATATTATTTCAGCTGTAACTCCCCAAATAATTCCTACATTAGTTTTATATACCAGAACTCTATATTTTTTACCACCCCAAGGTTTCCAATATCTTTTTGGCAAGCCTAATTCCTTGGCAGGAAAAAGGACTATTTCTTCTCCATTATCATTGATATATGATGGTTGTATTTCTAATCTGACCTTATATATTTCAGGCGAATTCTTTTTGAAATAAGATACTGGTAATGTAAAAATACTTTCTACTTCAGCATGATTAATATGTAACTCTTGTAAATTTATAATATCTAAAATTCCTACAAATGGATCAATAGCTACCCCCATTGGGGCAATAACTGTATCTAGTTGGCCAATAATTATAATCTTATTTTTTTCTATACCTAACTCTTCTATACATTCTCTAATAGCTGTATCTTGATAGGATCTATCCTTTATCTGATCAAATTTACCTCCGGGGAAACATATTTCTCCACCTTGTTTTATATTTATACTTCTTTTTTGAAATAAAAAATGATATTCATTATTCTGCCAGATTAGAGGCACTAATACTGCTGTATTGACATATTTTTCTCTACCCTGTACGTTAGGAAACCTTGGTAAATTAAATCTTAAAATTTGTAAATCTTTTTTATTCATATTATCATCTAATTATCTTAATTTAACGCCTAAACTCACAGGCGAGCGGTATGCCCGTCCGCTGGAGAGGTTTGTTAGAAATTGAAATTATTTATCTTTAAATAAACTTAAATTCTTTATAAAACGAAAATCTTTAATATTGTAAGTCCATAAACTAAGATCATAATAGATAGCGGTAGAAGCAATTAAAGCATCTGGTATTTTCAGCCCATGACTTTTTGAATATGTTTCAATTAAATTTATTGCTATTTCCGTAATCTCTTCGTTCAAAGACAATATATTGAACTCACTTAATGCTCTTTTGGTTTTATTCAGCTCTCTTTTATTAAGTGCTCCATAATATAATTCTATTAGTGTAATAGCACTTAATGCAATATTTTTCCTTTCTAATTTATCGAAAACGTTTTTGAGTCTCATTGCCTTTTAAGTATTCTATGATTACATCTGCATCACATAAAATTTTTACATTCTCCATGCTTTCTCTCTTAATTTTTCTTTAGTAATATTTCTATCTTTCCAAATACCAAAAATTTCCTCAAACTTGTGTTCTTTTTTTAATTTTTGAGATTCTCTTATTTTAACAAAAGGTAGTTGTTTTAAACAATTTATTAAAGCTCTTCCTTCTTTACTATTTTCAACTTCTAAAACAACCCGGATGAGTTTCTCCTTTTTTCTTTTAAATTTTAAATTTCTTGCTATTTTTATTTTAGCATATTCTTCAAACTTTTTTAACGCCCAAACTCAGCGGCCGGCAGATACGCCGTCCGCTGGAGAGGGTGTTAGAACTTTATTTTTTTGCTATAAGATACACTCGATAAAAAACTAGCTCAACCTTTCCTTCTTCATCAACCTGATTATAAAAATTTTCCTTTACTATTTCTCTGAAAGCTTTAGCATATGTCTCATCTATTGGAATCTTGTAATACTTGGGATTTAAATATCCTGCGACCGCTCCAGAATTAAATATATTATATACTTCTTCAGGAGTATGCTTAGTGTGTTTTTCTTCTATTTCTGCATAAAGCACTTCAAAATTATTTCTCTCAAAAAGTTCTTTATATTCTTCTGCACTTTCTAAGAAAAACCAGGGTTCTTCAAAAAACTTAAAAACGTCTTTGGTTTTTGGATGTTTTTTAACTTCTTCTATGGCTTGAATAAAATTAGGAGAATATACCTTTCGGGCTGGAGCTTGAATTCCTATTCTCCCTTTTGTTTTAAGAGCTTCATAACACTTCTGGAGTACAATATCAGGATTTTTAAACCATTGAAACGCTGAATTACAAAAAATCACATCAAACTCGTCTTTATAGTTTATTTCTTCAGCTCTTTTTACTTTAAAAGTTATATTTTTCTTGCCGTATTTATTTAGAGATTTTTCAATCATTTCTTTCTCTACATCAATTCCTATAACTTTTCCAGAAGTTATTTTTCTTATTTTTACAGTAAGATCTCCTGTCCCGCATCCAAGGTCAAGAACATCTTCTGTAGGTTTTATCGAGAGCAATTCAAAAAGTTTCTCACTTGCGGATTTTTGAACGATAGAAGTCTTATCATAACTTTTAGCTACTTCTGAAAAAGTAATTCCACTCATTTTTCCATAACTTTTTCTACCGCCCCAAACTCAGCGGCGGCGTGTAACGCCGTCCGCTGGAGAGATTTGTTATATGTTTTAATTAGTTAGTTATTATTCTCATTTTCCTAAATTTATCAACTATTAGTTTTTTACGTGCTTCTATAAACTCTTCAAAATTGTCTATTTTCCATAGTTTTTTATCTTTTGGAATCAAATGAATCTCAAAATATTTATCATCTTTACCTTTTAGCCATTCATCTGGCGGTTTATTTCTTTTTTCATCTCTGTTTTCCTCCGCAGAAAGAAGCATTAAATTTGCAATTTGATCTCTCTCCCATTGTTTGTATTTTATAACTTTTCGACCTGTTTCTGGATTTACCACTTTTACTTCTTTTAACTTAGATTGTGGGAAAATGTGATCTACCCATGGAAGATTTCCTTCATATGCTGGCTTAAAATTGACATCTTGATACCATAATGCAAATATGAGATAAAGCTTTTTGTCTCCATAATAACTATCCAAAAGTGATTCCTCAGATATATTTATTGTTCTTCCTCTATTTATAATTTCAGTGTTGATAACGTCAATATCAAAATCTTCCTTCTCGTCTACTTTTTTAATGAGAGCATCTAATAATGTATCAGAGCTTCCAGAAAAAGTACCAGTCAACAGAACTCGAGTGAGCCACTTTGCTAATTCTTCTTTATTAGCTGTTTTCCATTTGTCTGGATATTTATAATTGAAATATATTAGTGGAATTAATGCCAAGTAACTGGGAAGTGCTTTATCGTCTCTTATGAATGTATATTTACAGAGGAAATCTTTAATTTCTTTTATTGATTTTTTAATTTCATCCCAATTATTTTGTAGCTTTTCTAAATTTTCTTCTTTTCTAAATTTCATTACATCATACTTTGCACCGGTACCAATAAGAATAAGGCTCGTTTTTAAAACGAAATCCCTTTCAAAAGCAAATGCTGTGCTATTGAGATCTTCTAAGAAATATGTCAGATCTTCTTCTATTTCCTCCCAATTTGCTGTTAGGAGAGAGAACATTAAATCTGATTTGCTTAAAGGAGTACCTCCAGAGTTTGCTCTGATAAATATTTCAACCACATCGTTTAGTGTATACATATCTGGATTATCTACACTGTCCAACTCTGTATATGCTATATTTTCCTTATCTCTAAATTCTTTAATGAGCTTTAATATATTTTTTCTTATAAGTCTTTTCTCTTCTTCAGAAATAGAATTAATTTTTTCAACAATTTCTTCTGTAATTTCATCGTATTCTCTATTATCGTACACAATATCCTTTACTTTTACCCATCCTTTTGTTACATCAGCTTTAGCAGGATTCAAGAATTTAAATTCAAATTTAATATCTTCTTTTTCTTCTTTCCCACTTAACACATTAAAATATAATTCTTCTCCATTATAACTACCCTTTAGTGCAATGAACAAACTTTGTAGTCTTTGCTGCCCGTCTAGGACAAGCAACTTCATTTTTTCATTTTTGGGGACATAAAAATCCGTTAGTTTTATCCCACCTTTGTAATTATCAATAAACTTTCTCATTTTTACAGGCTCTCTTGTTTTCCATATAAGGAAGTTGCCTATAGGATATTCTCTCATTATTGAATCAAATAATTTTTCTATTTGGTCTTTTCTCCAAACAAAATATCGTTGAATATTTGGTAACCAGAAACCACCTTGCTCTTCTTCATTATTGACCATACTTACAAATTTTCTAATAGTTTCTTTTCTATTTCGCATGATAATAACTACATTTTTAAAATTCAATTACATTTCAAAAGGTTCAAATATATTCTATATAACGACAAAGCTCACCTGCCGCCAAGGAGCGCCAGCGGAATAGCGGTCAGGTGGAGCGATTTGTTCGGCTCTTGCCACACTTTACCAGATAATAGTCTTAGTCTGATGATCAGGCGGAACCTCATTTTCAACCGCAAGGAAAATAGTTATCCAATAAATTGAAAGCGACGGATACTAAACTTACTTTAGAGGCCTTTCAAATGAGTTCCCAAACACCTTGAGGAGACATATTTGCTGCCTTCATTATCCCTGTTTTTCTAAGCTCTGTAGCGGCCCATCTAACATCATATTGCCAAGTATAGAAAAGGTTTCCAGACGCCCTTAATTCATCTTCATACTTATCCCATATGTATTTACAAACATCGACTATTCTAGCACTCTTCCCATTAGCCCTCAGCGCCTCCACCAGCCAATCTCTCAAATCATATTTATCAGCCATTTGATATCTCCTTATTTATTTAAGCCGAACATTTCATTTTGACCTGCGGCCGTGGATTTGGAAATTTTATTATTACCCACCCCCAATTTAGGGGATAGTACCATATAGGTTGGCCCCTGTCAAAAAATTTACTCAAAATTAGCCGTATAAAGTTAATAAATTTGACATAATCATGCTAGAAGATTAATCTAGCAGTTACTATGAATAACTCCTGGCAAAACTTTACTGACTATTTAAACGAACTTCCTATTCCTGAAAAAGCAAAGCCTTTTTACGTTTCCTGGGCAAAGAGAGCCCTTTCTTGGAACAACAATGCCCAGAAGAAATCTGAACCGGTCCCTATCTCGGAAAAGGCTCAAAAGCGTTTCCTTAAGTTTCTTGAAACCCGTTATGAACCGTGGCAGGTCGCCCAGGCCGAAGAAGCTATAAAGCTCTACAATTACTTCATTTCGTCGGTTCAAACCTCTTCCCCTGAAAAACCAGACCAGGCAGCCTGGTCCTACATTAAAGAAGAAGCTTGCCGACTCATGCGCCTGCGTCACCTCTCTTACCGCACGGAAAAGACCTATCTCTCCTGGATCGGAAGATTTCAAAAATTCATAAATTCCAAAGCTCCAGTCCGTCTTACCGCAAGGGACTTTCAGGATTTCTTAACGCACCTTGCCGTAGAACGCCGTGTGGCACCTTCCACCCAAAATCAGGCCCTGAACGCCCTGGTTTTCCTTTATAAACATGTATTGCAGCAGGACATCACCGCAGCCATTAACGCCGTTAGGGCCAGAGAAAGGCGCCGCCTACCGGTAGTGCTCGAAAAGGAAGAAGTGGAGCGGGTTCTGCAACACATGCCTTATCCATACCATTTGATCGGCGGTTTGATGTACGGCGGAGGGCTGCGCTTAAGCGAGGCTTTAAATCTACGTGTAAAAGACGTGAACTTTGAAAAACGGCAGATAATCGTTCGGGCAGGAAAGGGAGATAAAGACCGCGTTACTATCCTTCCGGAAAAACTCGCCGATCCTCTCTGGGAACATTTACAAAAAGTAAGACACCTTTACGAATTCGACCGTGAAGAAAATCTTCCCGGAGTCCATCTTCCCGAGGCGCTGGCGCGAAAATATCCAAACGCAGGTAAAGAATGGGCCTGGTTTTGGCTCTTTCCCTCCCCCAAGCTTTCCGTGGACCCTCGGACCCTTACCGTGCGCCGGCATCATCTCTACCCTACCTCGGTTCAGCGAGCTTTTAAAAGGGCTCTGGCGAAAGCAGGCATAGAAAAGCCGGCCAACGTACATTCTTTACGACACAGTTTTGCCACGCATCTTCTTGAAGCTGGCTATCACATCCGCACTGTGCAGGAACTCCTGGGACATAAACATATCCAGACCACCATGATTTACACGCATCTTGCCCGCCAAAAGTTACTAAAAGTCCAAAGCCCGCTGGATAGAGAATAAATAATTGTAGAAATTGGGACAGGGATTGCTTCGCTTTGCTCGCAATCACCCAATTGTCGCCTATTTAGTGACCCCATTATATCTCTTCTTAGGATTTAGTTTTTTCTTCCACGCTGAAATTTAACATAAGGATTGTTTCACTAAGATCTTTTTGTTTTAGGGATTAAACTCATTTTAAAGCGTTACAAAATGATAAAAGATTATCCAAAATTCCCGCTTAAACGGGAATAAAGGATATTAAAAGATTATAATTCGTGTTGCAAAATAAAAAAAAAAATTTTAGGAGTGGTTGGACCTTAAAAGGTTTTAGGTATGGGCTTAAACAAATATTTTCGGAGGGGAAAATGGGTGAAAAAGGTTTTAAGAAGAAAATTAGTCGGCGTTCTTTTTTGGAAATTATAGCTGGGCTTGGTGTTACAGGCCTTGCGGGTACAGCCTTTCGAGGTCTTAATGGCTTACCAGAGGCCATAGCCAAAACCAATAGACGGGGAACCAAATATTATGGCTATGCCGGATCTGTTGTCCCTGTAGCTCCTGATAACCCTTCCATTGTACACTTTGACAAATTTTGTAAACATGGTGAATGTGGAGTTTGCAGTACAGTATGTCATGAAAAACAGGGGGTATTTGGGTATTGGGATCCACGGGTAGCTAGTGAAGTTGTTTGTGTGAATTGTGGTCAGTGTACAGCCTATTGTCCTGGTAAAAGAGGTATTCCTGCTATGCAGGAGCGCGATGAGACAGAAAAGGCCTTTGCTTTTCTTGAAAACGATGAATACCACGTGGTTGTACAAACGGCTCCAGCTGTGCGGGTGGCTATAGGAGAAGAATTTGGTCTTCCTCCAGGAGAGTGGGAAGAGGGGCAATTAGTGGCAGCTTTACGTCGTTTAGGTTTTGATGCGGTTTTTGATACCAATTTTGCAGCTGATCTAACTATAATGGAAGAAGCTACCGAATTTGTAAAACGAGTTGTTTATGCAGAAAAACCTTTGCCGATGTTTACTTCCTGTTGTCCTGGTTGGGTAAAGTTTGCCGAGTATTTCTATCCTGAACTTCTTTCACATCTATCTAGCTGTAAATCTCCTCAGCAAATGTTGGGAGCAGTAGCAAAGACTTATTATGCTAAGGAACGAGGAATTGATCCCTCAAAGATCATCTCCATTGCTGTTATGCCCTGTACCGCCAAAAAATTTGAGGCTCAGCGTCCTGAAATGAAAGCTGCTGCTGAATACTGGCATAATGAAGAAATAACTGCTGATGTAGATCTCGTTTTAACAGTTCGTGAATTAGCCAGAATGCTCAAAGCCAAAAATATTGATCTTTTAGCTTTACCTGAAGAAGATTACGACCCAATACTAGGGGAGGATACTGGAGCAGCCAGAATATTTGGAGTTACTGGAGGCGTTATGGAAGCTGCTGTTCGGACCGCTTATTATTTCCTTACCGGAGAAGATCCTCCAGATACATTGCTCGAATTTACTCCTGTTAGAGGGCTGGACGACGTCAAAGAAGCCTCTTTAAATATTAATGGTGCTACGATTAACATTGCCGTAGTTAATGGTCTAGCGAATGTTCGCAACGTATGCGAAATAGTTATGGACAACCCCAACAAGTGGCATTTTATTGAGGTTATGGCCTGCCGTGGTGGTTGTATTAGTGGTGGTGGTCAGCCTAGAACAGAAGTCCCTCCAACTGACGAAATTCGTTTGGCTCGTATAGAATCTCTTTATACCAGTGATGAACTTTCACAAATACGACTGTCTTATCTTAACGAAGAAGTACGCGCTCTTTACGAGAAATTTTTAGGTGAGCCAAACGGCGAATTAGCCGAAGAATTACTTCACACTCACTACGTTGATAGAGGGCCAGTAGCATAGCCTATTTGACATGCGAGGGCTATAGATTTCGCTTGTCTATAGCCCTCGTAGTAGTTTTATTAATCCGATTTTTTGCACGACAAAGTATCGCCGCTGACATAATCACTAAGGCAAAGTAACCTTCGCTGTCACTGCGAGGCCTCGTTAGAGGTCGAAACAGTCTCAGGGATTGCTTCGCTTTGCTCGCAAGGTGATCTTAGTTGAAATAATTTCAGAAAAAGAAAAATCTCTAGAATAATTCTTTTATTTCGTTTACGGAAATTTTTTCCTGAATAAGGGTAAGGGTTTCTTGAGGAGTGGTAAATCTTCCTACCAGGAATTTGAGTATTTTGGCACCATTTTTTTGGTAAAATTCTATGAGAGGTCTTGTTCGATCTTTGTATATCTGCCATTTACGGTAAATAAGCTCAATGTAATCGTCATCGCGGCCTTTGCGATCGCCTCCAGTATTTCGATGAATGCGTTCAAGGATTTCTTCAAATGAGGCTTCTATTCTGACAACCAAGCGGATAGAAATCTTTCTAGCCAGTGCTTTGGCCTGTCCTTCATGGCGAGGAAGCCCGTTCATGATTAGTATTTCGCGGCCAGAATAAACTCTGGCCTTTAAAAACACGCTAAGGATTTTTTCGGCCAAATAAAAGTGTTCATTTTCAAGGAGGAGACCTTCTTCAAGAACCTTTTTTATGAAAATACGTTCTGAAGGTAGAATGTCGTGACGATAAGCCCCTTTGGCAATAGTCCTTAACTCGCGGCCAAAGTCAAAGTGTAAACACTTATGGCCGTAGAGCCCAGTTTTTTCTAAAAGATCCCCCAGAGGGCTCTTACCCACTCCTGTTGGCCCAAGAAGTAGAATGCCTTTCAACATGGAGGCTTAAGGAATAATAGCATTTACAAAGGCTTCAGGATCAAAAGGTTCGAGATCTTCCAGTTTTTCACCTAAACCGATGAAAGATATAGGGATTTTAAAGAGATGAGCCAGTGTTAAAACTATGCCGCCTTTGGCGGTGCCGTCCATTTTGGTTACAATGAGAGTGTGTATGGGTAAAGCTTCTTTAAACCATTTGACCTGGCTTACAGCGTTTTGGCCGGTGGTAGCATCAATAACCAGGATATTTTGATGAGGGGCTTCCTCGATAGCTTTACCAGCTACTCTTGCCATTTTTTTG</t>
  </si>
  <si>
    <t>MGYYVGLDVGSGTAKVAVLNEKREIIYHAYEKTHGQPVETAAKILADVEDKFGHELEGLTCTGTAGKTISKILSVAFVNEVMAHARAVEHFHPEARTIIDIGGEDSKLVFISHEDGKFRIKDFALNTLCAAGTGAFLEQQAARLGYTIQEFSKLALKAENIPRIAGRCTVFAKSDMIHLQQAAVPDHEIIAGLCFAIIRNLKSNLAKGKKVLPPIVFQGGVAANYGVRRAIKEIFNLKEGELIIPDYHFIMGAIGASLYGLDGRFTSPYQGSQVLKEYLKERKRTVKRLPKLGPYTVRTPKTQTLFPQSQGKLRVYLGIDVGSVSTKLVAINEEGKLIAKTYSLHHGKPLESVKKGLMALREKLPKNLEIEVLGVGTTGSGRYLVGDFVGADVIRNEITAQAKAAAAIDPSVDTIIEIGGQDSKYIRLENGTIVDFTMNKACAAGTGSFLEEQAVRLNVPIEEFGDYALKSEAPVEMGERCTVFMQSDLLHYQQQGLPKEDLIAGLCYAIVHNYLNKVVENRKIGNKVFYQGATAFNKGIVAAFEKVLGKEIIVPPHNEVTGAMGVALLALEESKGKSSFRGFDLSHIQYEISTFECQACPNRCEIRQVSIEGSKPYFYGGRCEKYEVEHRKPPASLPNLVNERTEKLLSYVVDKEDAPLGEIGLPRMLFYFERLPFFATLLQELGFKVVLSEPTNKKLVNEGCEIVAAETCFPVKVAHGHVLDLLKKGVKKIFVPYIVDLPADHPDLKSGKICPYVQSVAAALEASINLKEYGANILAPVFHFGTGGKVLEKQKGELANLLGVSQKQVKEAWKKAEAAQRDFDSWLKKRGEEVLANLDPEEVALVIVGRPYNAFDPGANLSIHNKIRSLGVLGIPVDMLPLHQIKDLDGLEGMYWRYGQRFLLAAHFIRNHPRLYPIFLTNFSCGPDSFIIHFFEELLGGKPYLEIEIDEHSADAGVVTRIEAFLDSIRGRNLAPQKPVKPYRKAVKPEDQRIIYLPYMSDHVYGLAAVFRACGVDARVLPESDEESLRLGRRYTSGKECYPAVLTTGDMLKMLKRPDFDPKRAAFFMPSGSGPCRFGQYNRLHRMILDQLGYEDVPIYSPTQNFQLYQELGMIGKDFTRLSWKALVCIDILDKFLREIRPYEINVGETEKVYKESLEKICQAIEERKDLLPVMEEIRGAFAAIPTENFGEKPVVGIVGEIYVRMNRFANEDLIKVLEEMGAEVWLPPVSEWFYYINYTSKRWAKRLRKFKQLVRLIIEHHVQVKDEHRFAALVQDILKTAEDPQVEEIIKLAQKYMNDEFEGEAILSVGKSLDYLRHGVNGIINVIPFTCMPGTIVAMVLKRVREENGLIPMLTVSCDGQRSMGTRMRLEAFMHQVREHFAEQEGRQKAA</t>
  </si>
  <si>
    <t>768710.SAMN02261386.DesyoDRAFT_2727</t>
  </si>
  <si>
    <t>activator of 2-hydroxyglutaryl-CoA dehydratase (HSP70-class ATPase domain)</t>
  </si>
  <si>
    <t>GCF_000244895.1</t>
  </si>
  <si>
    <t>Desulfosporosinus youngiae DSM 17734 chromosome| whole genome</t>
  </si>
  <si>
    <t>TCTCGGGCAGGAAGGACAACCTCTCTGGTTTCAGTTGTGCCGTTATTCTCAAAGGCTCCGCCTTTAGGATCAAAGAAGAGGGTTACTACCTCATCCGTCACCGTGAATTCCTTTTCGCCAAACTCTTTGGCTCCCGAGCTGCCGCTGGGCAGAGATCGGACAGTCAGACTGTACAGCTCTCCTTCATTATTGGCATGTCTCATAAAGTAGTGGTTCTCAGCCTGGGGCACCGCGTTATCAGTGGCGGCAACCTTTTTCCCGTCGGCTGTATAGACGCCGGCAAAGTTATCGTAATTATACATGGGAAACGCCGCATAGCCGTTGTTTAAAACCGTTTCCATCCCAGTGCCCTGGGCATAGGCCAGGGATTTATCGAAGCACATATTGAGCAGGTCGCTGCGCACATTATTGGCCAGGTATTGCTCAATGGTTACAGCGGAGCCGGAGTTAATCGTGACCGGGAGCTCTGCATAGGTCTCCCCATCGTAAGTGACATCTACATAAACCGTATAGCGGCCCAGCTCCACTTCACCGGCGCTGGTCAGCAGGCCGTCCTCTGTCAGCGTAAACTCAAAGCCGCTTTTTTCACCGGATTTGGCAAAGGTTGCCCCGCTCAGAACGTCTCCGTTCCGATAGGCCTTGAGAGTGGTGCTGATGGACCTTCCCGTCTCACCTGCCCCTACCGGAAAACCTTCCTCAGCGGGTTGGACGGATAGGGAATCGTCGGCCCTTCGTTCAAAGGTAGTAGTGAGAATGGTATCCTGAGTGACGGTCAGGGTATAGGTACCCCCGTAAGGACCGACGAGAGGAATAGGCCGGCCGCCGGTGGTCTCCGCCCGTGTACCGACGGAGGCAATGGTTCCCTTGCCGTCCTCCATGGGATAGGCCAGCATATACAGGGTATCGCCAATAGCTACCTGCACATTTTCTCCTACCGGCAGCAATTTGACATCCTTGGAATTGAACACCGCCAGAACCCCGCCTCTGACATTTTCAATGTAAACCGTGGCATAGTCCGGCGCTCCCCCTGCCATCAGGACCACCGGGCTGAAGGATTCCAGGGTGAAGCTCAGGCTGTCCCCATCCTCGGAAATCTCGCAGCGAACCGCTTCTGTGGTTGAACCGTAATGAATGGCCGCAATCCGGTCCGCACCCGCCAGGGCCTGGGGAACCGGCATGGTGATCACAACCCCGTAAGGACCCACTGTCCCTGAAACCAGGTCGATGTCCAGTTGAACCGCCGAGTTCACATCCGGCTCGGCAATGCTTAAAGCAGCAGCAACCGCAGCCAGGGTTTCGGCGCTTTTGGGCTCTGCCAGGGCTTGAACGGATAACTGGGCCATTTGCCCGGCTCCGCCAAACTTAATCAAGGGCAGGGTTCCGCCAAACAATCCCTTGACATTTTCATTAACTGTGGCGGTATTAGTTCCCTTCCACTTGGCGTCAAACTGGATGAGTTCCCCGTAAAGGTGGTCGCCGGCTGCCAGCTTTTCCCCCTCAAAGTACCAGCCTGCAAAGGTATAACCGGGCCGGTCCGCCAGCTCGGGAATATCTTCGGCAGAAATGATGCTGTAGTAGTAATGATCCCCATCCAGCTCGTCGGCAGGAAGGGCAAGTTCCCTGGTTTCCGCAGCGCCGTCATCCGCAAAGGCCCCGCCTTTGGGATCAAAGAAGAGGGTGACTTCTTCCCCTTCCACCGTGAATTCTTTCTCACCGAACTCTTTGAATTCCGAGTCTGCTGCCAAGAGATTGACCGTAACGGCCTCACTCCATCGGGCCTCAAAAGCAGCGCCGTCAAAAATCCGGCTGCCAGCTTCCAGCTTTGTTCCCTGGCAATACCATCCTTCAAAACTATAGCCCGGTCTTTCCGCCAACAACGGTATGTCCTCACCGTCAGCTAATTTATAATATTGATTATCATTATCAGTGTTGTTGGCAAAAAAAATAAACCCCCTAATTTCCTTTGTCTCGTCATCCTTAAATATTCCGCCCTGAGGATTAAAAGCAACGCTAATCTCCTCACCCTGCAGTACTGCCTCACTATTCTCTGAATTCTCCTCAAGTCCCGTTTCTCCGGAACCGTTCTCCGTTCCCGAATCAATATCGCCGCCGGTGTCAAGGCCCGGGTCTGTACCCTCATCTATACCGGCATCTGTGTCCGTATCCCCGTCGGCGTCTGGATCACTGTCAGCGTCAAGTCCCGCCTCGACACCGCTGTCAGTGCCGGGATTGATGTCCGCATCGGCAGCAGCCTCCGGGTCAGGGCCAGGGTTTACAGCACTGTCCGGCTCACTCCACCGGGCGTCAAAGGTGACATCATTAAAAATACGGTCGCCCTCTGCCAGCTTCTTTCCCTTCAGGTACCAGCCTTCCAAAACATAACCGGAGCGTTCTTCCAGTTCAGGAATATCTGTATCGGCAATTATCTTATAGTATTGATTATCATTATCAATACTATCCGTAAAAAAAATAGTCTCCCTTGGTTCTGTTCTCCCATCATCCTTAAATACTCCGCCGTGAGGAGCAAAGACAACTGTCAATGCCTGCTCCGATCCCTGAAGATTTTTGTCGCCGTAATCCCTGGCCAAAGCATTCATTTCACAAGCAAAGCTCATGTAAAAAGCCATAATGAAAGTCAGGATGAATGCTAAGGATCGTCTCATTCGGATTACACTTTTTCTTTTCATTTCCATTGATCTCCTCCTCTGGTTAGATTTATCTAACTTTTGGACTTATTGTATATTTGCTCTTGGCAAAAATCAATAGATTGCCCACAAGTGCTACATATCTTAGATTGTGAGACATTGTAGATAAGGAATTTTGTAAGAATGCGACATTAACTCTAATTTTCAATTTAAGAAAATCCAAGTGTTCCCCACTCTGAAATTTTAAAATCTCCGGTTCCCTTGTTTTGCCAAAGGAACCGGAGATTTTTTCCTCATTCCACTGCACTTTCCGTAACTATCAGCTCTACGATCCGCACGTCCCTCAGCCCCCTCTTTTTCACTTCTTCAAGGTATTCCTCGATGACCGGGAATTTCTCCGGCGGGAAGACACTGGCTTTATCCAGGTCTACCCATTGATAACCCTCCCTGTCGCTGACCTTTAGATATTGACCCCGGCATTTTAAGGCATATAGTTTCACAGCGGCTCATCCTCTCTTCTCCGATTTACCTGTGCAAAGATTTAAATAACTTAACCGGCCAAAGCCTTCCTGGTCAGTTTTTCCAATCGGGCTAATCCCTTTTCAGGATTGTGATTTTGCGCCGCTACCCAATCCCGTAATTTTTCCATAGCCTTACCAGCGGCAATAATTTCTTGAGCCTTCTCAAACCCTTCCCGGATAGTGCTGACTTGGTTCATAAGATAAACTATCAGGGCCGCATTTAAACAAACAATATCGGAACGGGCTCCCCAATCCTTTCCATTTAACAAGGCCAGCATGCGGATAGTTTCTTCTTTCAGGTTATTGAGGGAAGCAATCTCTTCTTTCCTACCTCTCTTGATTCCCAGGTCTTCGGGAGTAAAGGAGTACTTGAGGATACTTCCGTCTTCTTTTAATTCGGCAATAAAAGTTTCTCCCAAATTGGAGGCTTCATCCATGCCTAAGGTACCGTCTTCAGTCACTCCATGAACTACCAGGGCCTTTTTGTAGCCAATCTCCTTCATGACCCGGGCCACGGGTTCCAGCATTTCTTTGGCATACACCCCGCGCACCCCGTATTGGGGCAGGGCCGGGTTGGCCAGAGAGGCAGCGATGTTAAGGACCGTGCCGAAAGAAATTTGCGCCAGAATTCTGCCTAAAGCCTGGGGATGAACCTGGGGACTCATGCCATTAAAAATACCAATTCCTGCTTTTTCAATGCTTTTTTTGACTATTTCCGGATGGCATTCCACATCCACACCCAGTTCTTCCAGAATGTCAATCGTGCCGCAATAGGAGGTAATAGCCCTGGAGCCGTGTTTTGCCATTCTGATTCCATTGGCTGCGGCAATAATTGAAGCAGCCGTGCTGATATTAAAGGTTTTAAATGAGTCCATTCCGGTACCGGAATTGTCCACTAAAGGCAGCTCTGTTTCAGGATTCACCTTGACTGTATCCAGTTCATAGATAGCCTCCCAGCTTCCCGCAATCTCCTCAGCCGTTTCACCTTTGGCCGCCAGAGCAGCCAGAAAGGCGCCTTGATTCATAGGCGAGGGCTCATTGCGGAGGATTTCTGAAAACACGGCTTTGGCTTCCTTCCTGGTGATGTTTTGGGACTGAATGAGCCTGGTTATGACGGACCCGAATTCTTTAGCTTTTTCTGCACACATAAGCATTTCCTCCTTAAAACTCAACAATGATGGATGTTTCAGACATCCTGCGCACCATTTCCAAACCACTTCCCACTTCATCTAAAGGAAGTTTGCGGCTGATCATAGTTTTCACCCTGACCTTATCTTCCGCAATCAGCGCCAGGGCTTTTCTGTTATGAGACAAAGAGCAGCCATAAGCTCCCAAAACCAACAGCTCTTTGTAGTGGATAGTATTCAAGTCAAAGCCTGGGACTGTATTGCCTATTAAACCACTGAAAAAGCCCAGGCGTCCTCTTTTGGCTAAAGCATTCAGGCCCTGACTAAAAGCTTCCAGACCCGGACAACAGGGAATTGCCGCATCCACTCCCGCCCCCTTGGTCAGCGCCATGATTTCTTTAACTAAATCCTTTTCTTTGACGTTGATCACACAGTCAATAGGCAATTTCTCCGCCTGCTTGATTCTCCTTTCGTTAATCTCGGCTACTATAATTTTCCTGACACCATTGGCTCGGGCTAATTTAGCATTTAAAATCCCCAAAGGCCCTGCCCCGATAATAAGCAGCGAGTCCTCATCTGAGACATTTAAAGAGCTTTGCATGTTAACTGAACAGGCCAAAGGCTCAGTGAGGGCAGCTTCTGCAAAGGAAACATGATCGGGTATCCTTTGCAGTACGCCGTTTTTAACCCCCCTGGCCGGAACTAATAAATACTCGGCGAAGCCGCCATTCAGATGAAAGCCAATAATCTTCATCGAATCGCAGAGATTATCCTGACCTCTCAAACAATAACTGCAGGTACCGCAGGGTATTCCGGGAGCTACCTGAACCCTGTCCCCCAGGGAGACCTGACTGACACCCGGACCCTTGGCAGCCACAATCCCGGCAATTTCGTGTCCCAGAATCCGCGGGACCTTTAAATCTTTTTGCCCCTGAGTTAAGCATTTCAGATCCGTGCGGCAGATTCCGCAGGCCTGGGTCCGGATGAGGACTTCCCCCTCTCCGCATTGAGGAGTATCCACCTCTGTCAGGGTCAACGTTTCAATAGCTTCCAGTACAGCCGCTCTCATTTTGATCCTCCTTTTTTAAAAACAAAAAAATCCACACTACTCATAGCGTGGATTTTCCATCATCCTCACAGAACCTTTTTCTCGTTAAAGGCCTCTCTTATCTCAGGCAGGTCTCCTGACTCAGGTTCATCGCCCTTATGTCCCTTCCCCCAAAACCGGAGTGGTTGTTGACATCGGCTTACCTTTACAGTGGCGGGCCCGTCCGGGACTTGCACCCGGTTCCCTATTCTCCCTTTAGCAGGGCACCTAAGACAATCTATTCTTAATAATTACTATTATATCCGCAAAATGGATGGCGTCAAGGGGGTTAATCTTTTAGGCGCTTAACTTCTTCTTCCTTCATACCTGTTGCTTGAGCTATCATTGAGACCTCCATACCCAGATCCAGAAGCTTCTTCGCAACTTCCACCTTTCCCTCTGCTTTGCCTTCCGCTTTTCCTTCTGCCTTGCCTTTATTCTTCGCTGACTCTATCCTCGTCAGCTGGTCATGCAGCTCGGTTTCTCTGGCCTCGTACAGCATTCTTGCCTTTTCATCTTTACTGATGATCTGCAAAATGTCATAAGCTTTTTTAATGTCTTTATTCTTTTCAGCCAACATCTCTATCACTCCTTTTGATTTGGCATCCAAAAATTCCATCCATTCAATGACCTTATCATTCTCACCTCTTGGAATCTCTTTATCTGCCAGTTTTATGATCTCCAGAAAGTGTACCTCTAATATGTCGGTCAACTTGTATCCTGCTTCGTCCTCAATTAAATGATAGCTGGAGTGCAACTTCTGAAGCGGGGTGCATCTGAAATCGACAATATTAATGGTGATACATTTTTTTAACTTGGCATAGGTATCTCCCGGCTTTATTTGGCCTGTGTACATCTTCGACCAGTAGAACATGGTTCTTTCAGGCATAAATTCTGTCGGCAATATTTGAATTAAAAGGAATAGCATTCTTCACCGAAGCGGTGGTCACTCACTCAGTTGGAACTTGCGACAAATTGTTCTGCCTGGGGATCGTAACGATACAACTCAACCGACTTGGCAACTCTATCCGGATTGGTAATATCCTCCTCCGGTTTAGCGTATTCATGGTTCATTGTCGAATAGATCAATAACTGATTATCCATGGACAGATTAAGAGAACCCACAGTTCTGCGATAAGGCAGCTGGACGAACTCCATCTTCTCTGCTAATCCGGACCAGATTTCTTTGTAGCCGTCCTTAGTATAACTGATAAGATGAAAATAGTTTTCCTGATAACCCGTCCCCCCATGACCCGAAACAAAGGCAATCATTTGCTTTCCTCCCCAGCCGCCATAGACCTGCAGCCCGTATACCGGCTGGTGCAAGGAATAGACTTCCTTATAATTGCCTTCAGCGAACTCATAGAGCAGGAAATACCCTTCCACACGATCCAAGGTTACATAAGCGGCTATTTGGGGTCCGGCGGAATTCTTCATATTAACCTGGGCCAAAGTGATAGCTTCTCTTGGCAGCTCCAACTCATTTTCAGCATCCAAATCAAATTTAGCCAGCAATGACTGATATAACCAGTCCGGTACAAATTCGGCTGAATTTTGTCCCCCTTTGGAATTTATGACTGAGCTGATATCCTCACCCGGCTTATTCCCCTCTTTGCCCGGATTACCTGGATTATTGCTGTTATTGCAGCCACTTAAGAAAAAAACAGCCAGAACAATGCTTAGGAATATCACTTTCTTCACATTTCCACCCTCTTCCTCCGCCACTCTTAGCGGCAACCGCCTGTTTCCTTCCCAAACCTCAACTAACGCTTTCTTAAATTTTCCTCATAGGCTTCCACCAATTCCTCTTTGGCCTTTTCGAGAAATTCACTGACATAAGCCGGCAGCTCTTCCGACCAAGGGCACTTTTCTCCTCTAAGAGGAAAATTTGCCATTTCAATTCTACGCAGGAACTTTTCTCAAGGCCGGTCACATTGACAGAGATAGCTTCCAATCTAACTTTCGGGCAGCATCACTTTACTGCCTCTTTCAGTAAATCTAAATGGAAATTTATACACTACTCACTATAAATTGTATAAATTTCAAACAATAAGTCAACAGAAATAAAATGCTTTTACTGCCAACAGTTACAACTATAAGTGATATAGGTCTCCTTTTGGGACACCAAAAAGAAGTACTGCTTGTCTCCTCAAATTCGGATTCGAATCCGAATTTGAGGAGACAAGCTCTCCTGCTCCGGCTTCCGCGCAGTAGTTGATAGCCAGGGGATACTCCTTTGACAAAATCGTTTCCGGTCATTATCACATTTTTGCCGCTTTAGTTCCAGATAAGGCCATGAGGGATGATTTTCATAAGGCAGATATCGTCCCCGCTTTTTATGCTTTTCAATAGTTCTACATCGACCATGCACCCAAAGGCTTTTTCAAAAAGGACTTTACTGTACCCTGTCGTACACTGGCACCAGGTTTTTGTTTTTAATTTGTCCACGTCAGCAAGCATGGGGCAGGGGCAAAATAAAAACTGCAGCAATAGTTGGCCGTTTTCACAAAACAGGCCCGCAGCCTTGGCCTTGTCAGAAGCAGCAAATTCTTCCATGTTTGACGCGGCGGTTTTCAGTTCATTCAAAAGGGCCAGCTTCTCGTCCATTCCGTAACCGCACTGGCAGTTCATCCGGATCTGTTTTGTCCTTTCTTGGTCAAATTTGTCTTCCAATCGGCACATCGTGGATTTTACCCAATCGGCATTAGTTTCACCTTTTGCTGTTCCATCTTTCCCGTATACAATTTCGGCTGCCGTCCCGGCCTCGCTCTGCTTCCTGACGGCCTCAAAAATGATTTGCTCCTGAATTTTTCTTACATCAAACATTTCCATACCTCCATACGTTTTCTTCGCTAAAATAAAACAGACCTTTCTCCAAGAGAAGCTCCGTGCCCGGATTGCTCTCATTATAGAGAAAAGTCTGTTTCATTACTTCTGAATTCTTGCTCTAATTTATTTAACCGGGATACATAAATCCATGCTTACATATTCGCTGTTTCCGTCGATCTTTTGATAGATGTTCAAGCCGTATCGCTTATCCATGATATAGCCGCTCTCGGGCAGCCAGATGCTGAATACCCCCTGTACCGAGCAGAATATGTCACGTATTTTTCCTTCATAATGATAAATTGCGAACTTGCCGCCTTTTATCGTTGTTATATTTTCTGGTGCCCAGAACTCATCCGCCGTCATGCAAATATCGCATATACAATTGTCCAGGCCGGTGATCGCAGGATCGTCGTAAAACCTCTCAATAAACAGCGTTTCAGCTTTAATGTAATCTCTATATTTGTGCATAAAACGCGGCCATTTTTCTTTCAGCTCGATATAGGTTCCGATAACCCTTTCGTAAATAACTAAGAAATTTTCAAGTTGCTTTATTTTGATCTTACCGGCATAGTCTTTAAATGTGTCGAATTCTGAAAGGCCTTCCGGATAGAAAGGATTTGCCATATCCGTAACGTTTGTTGATTTGCGAAATTCTGCCGGGGAAACGTTATGATGCTTTTTGAATGCGGAGCTGTAATTGGATGAGCTGTACCCATAATCCAATCCGATATCGGTAATGGGTCTGTTCTTTATAAGCTTAATATCAATGGCGCTCTGATCCATTTTCAGACGCTTAATAAATTCATAGACGCTTTCGCCGGTCGCCGCCTTAAAGGATCTGCTAAAATAAAACTCCGAGAAATGAAAATGATCCGCGACATCTTTGGCAGAGAGGCCTTCATGAAAATGCTTGAGAATATAGTCGATGCTTTGATTTATCAGTTCTTTGTTCATTATGATCCACCATTTTATTTTTGCTTTTAATTATATTAAATATAGCTTTATTCTTCTTTTCTCAATTTGAAGCAGCCCCTCATCATTCATTCGTTTTAATTCACGACTGAGGGATGGCCTGGAAACATTCATATACTCTGCCCATGCCCTTTGGGAAAAAGGCAATTCAATGTGTTCGGCAGCCGCCTGCTTTCTCCGCTCAGTTAACAGATAAAAAACAATCTTCTGCCGCATAGAGGATTGGGAAAGCAATTCAATTTGCTGATTCATTTTAAAAAGTCTGTTGGCATACTGCTTTAGAAAGTTTTCCAAAACACGGCTGTCCAGAGATAAAAGCTTCAGCAGCTGCGGCTTATCGATCAGCAGTAGTTCGCTTTGTTTACGGCAATATATCGTGACCGGATAGTGAACGCTTTCCGACAACACGGCCGCCTCTCCGAAGACTCCCCCCTCTCCCAGCTGGGAAACCAATACTACTTTCCCATCGGAGAAAAGCTTTTGAACCTCCACCTTCCCGGATAAAACAATTCCCACATATTCCGCCAGGTCGTTTTCAGAAAAAACGACCTCTTTAGCTGTATAGGAGCGGACGACATAGCGGACATGGGTAAAGAGGGCCTGGATATCTTCTGCTGGGATTCCCCGACAAAATGCCGTCTGTTGCATTATCGACCATATCATTTCCTAACAACCGTCCTTACCTTCTAAAATAGTTTAAAAGTGTAACCTTGGATACTGTTTTAACTCCTCTCATTTTACTATACTTAGTCTATCCTGTAAATGATATTGATTATCACTTTCATAAAGACTAGGAATGATTAGGAGGAGTTAATACACATGGTTCATTTAGGAATTGATCTAGGAGCCTCCTCTGTAAAGTTGGTTCTTTTAGATAAAAACAAACAACTGTTTTATGATCGCTATGTCTTCCATCAAGGAGATGTAAAAGGAACCCTAAAAAAATTGCTGGCGGAAATGCTGGAAGTTTGCAGTCCGGAGCAGATTGTCTCCTGCGGGGTTACAGGAAATATCAGCGGTCTTCTCCAAAAGTGCCGGAGCCTGCAGGTAATCAACGAGGTAGCCGCAGTGGTGGAAGGAAGCCTGATTCTGCATTCGGAAACGGCATCTATCATCGAGATTGGTGCTCAGACTGCCCGCTTTATTACTGATTTCTCAAAAACCGATAAATCACGGATAAGGTTTTTCATGAACTCAGATTGTTCAGCAGGCACCGGCTCCTTTCTGGAAGAACAGATATTACGCCTAAACCTGAAGCTGGAGAATTATTCAAGCTACATCGAAAAAGCCGTCTCTATACCTAGAATTGCCGGCAGGTGCAGCGTATTTGCCAAAACCGACATCATTCATCATCAACAGGAAGGGGTTCCGATTGAGGACATACTTTTAGGACTAGCCTATGCTGTGGTAAAGAATTATCGGGGAACCGTCATGAAAAAACTTCCTTTGAATAAGCCGGTCTTCTTTGCCGGAGCTGTTACCCGGAATCTTGGTATTATAAAGGCATTGCACTCGGTATTAGGTTTATCGGAAGCCGACCTTCTTGTACATCCGAAAGCGGAAGTTGCAGCGGCTGCCGGTGCTGCAGCGGTGGCCTCCACAGGAAGTGTGCCCCTGGATATATCCGAATTGCTCCAGGAACTAACTGGACGGACTGTGGATTTGCGGGCAGCCCCAAGCACTATGGTACCGCTGGCGGGCTTTGGAAAGCCTGACTACAGAAACAAGCATCGTTGTATAAGCACGAATTTTCAGGAAAAGCCCCTCCAAGCCTACCTGGGAGTGGATGTAGGCTCTACCAGTATCAACCTCATTATCATGGATTTGCAAAAACGGGTGATTACCAGCCGGTATCTAAAAACTTTAGGCAAACCGATAGACGTAGTCCGGGAAGGTTTGCTGGACATTTATAAAGAGCTGGGATCGAATGTGAAAATTCTGGGGGCAGGTGTAACCGGATCCGGCAGGTACCTGATCGGACGTCTGATCGGGGCTGATGTCGTTAAGGATGAGATAACGGCTCAGGCAAGAGCTGCAATGACTTTAAACCCGGAGGTAGATACCATATTCGAAATTGGTGGACAGGATTCTAAATACATTAGAATTGACAACGGAGTTGTCACTGATTTTGAAATGAATAAAATCTGCGCCGCAGGTACCGGCTCTTTCATAGAAGAACAGGCCAAAAAACTACAAATTCCTATTGAAAAACTGGGTGATCTTGCCTTGGCCAGTGAGCATCCTGCCAATCTGGGAGAACGGTGCACCGTTTTCATAGAAAGCAATATTTCCGCAGCTCTTTCACACGGTACCGGTATGGAGGACATTGCTTCAGGATTGTGTTACTCCATTGTGAGAAATTACCTTGACAAGGTTGTCGGTCAAAAGCATATTGGCAACACGATCTTCTTCCAAGGGGGTGTGGGTCACAACCCTGGTGTTGTCAATGCCTTCAAATCAATTCTTGGCAAGGACATCCTCCTTCCCGACCATTTCAGCGTAACCGGTGCTTTAGGTGCCGCCATCCTCACTATGGAGGAGAAGTCTGAAGGACCCACTTTGTTTAAAGGCTTAGCTCTGAAGCGTGAACCCCTTCCCGCTGCTCCTAATGTCAATAATAAAGACGGTGATGCCCCCCATACCCTGAACAGAATGGAAGCCTTATACTTGCAGAACTATGATGGACCAGCAGACAAGACTAAAAAAACAGTAGGAATTCCCAGAGTCTTGTTCTTGCACAAACTGTTTCCCATGTTCAACGTGTTTTTTAAGGAACTGGGTTATAACGTACGTTTATCCGATACCACCGGCGAAGAGGTTATCCGTCTCAGTCAACAGTTTTCGATTGAAGAGACCTGCTATCCGGTGAAGTTGATCCACGGACATGTAGCCTGGTTAGCGGAGCGTGGCGTGGATTATATCTTCCTGCCAGCCTTATATACTATGAAGCACGCTGTTTCCAAGACTCGTCAGGATTACGCTTGTGTCTATATGCAAACATCACCGAAAATCATCGAAAAGACCATGGAACTGAAAAACAAAGGAATTAAGCTGCTCTCCCCCTCTCTATCCTTTAAATTCGGCAAGACTTACATGTTGAAAACCCTCATAGCCCTGGGTAAGGACCTGGGTAAAAACCCGGTACTGACCTTAAGTGCCGCCGCTAAAGGAATGGCCGCCTTTAAAAAATATGAGGAGGACATGGAGGCTGTAGGCACTGAGTTTTCCAGTTCCCTCAAGCCCGGAGAAAAAGCCTTTGTTCTCATCAGCAGACCTTATAATATTGCAGATCCTGCCTTAAATATGAAAATTCCTGAGAAACTGAGAGAAATGGGTTACAAGGTTCTTACATTGTCCATGCTGCCCGCTCATAACCATGATCTTTTCAGCGAATATCCTAATATGTACTGGCCTTTCGGACAGCATATTTTGTCCGGTGCACAAATCGTCAGACAGCACCCTTCTCTCTTCGCAATTTATATTACCAGTCACGGCTGCGGACCGGATACCCTCCTTTCCCAGTACTTCCAGCAGGAAATGCAGGGTAAGCCCTACCTTCACATCGAAGTTGACGAGCACTCTTCAAGTGTTGGAGTCATCACCAGGTTGGAAGCTTTCGTAAGCAGTTTGAAGCAATATCCGGTTCCAGCGGAAAAACTGGAGGATTTAAAGGTTTATTCAGACAAAGTCATTCATCAGGCAGTCAGGACTCCGACTTCCATAGCACAACTCAAGCAGGAAAGTACGGTATATCTCCCCTACCTCTATCCATATTCCGCTATATTGGCCCAGTTGCTTATAAGAGAGGGCACACGTGCCAAAATACTTCCCATGACCTCAGAAACTTCTTTAGCCCGGGGTAGAGCCTTCACTAGGACAAAGGAATATTTCACTCTGACAACGCTTTTAGGGGATGTTTTCACTACCTTGGAGGAGACTCCCCAGCAACATCCCACTGCCTTTCTGATTCCCACGAATGAAGGAACTGAAGCAGAGGGTCAGTATAATCGTCTGCTTCAGATGAAGCTGGAACAGGCAGGTTATCCTGACGTGGAGGTAATCTCACCCTTTATTGAAGATATTCCTTCGAAGGTTCCGGAAAAAGTGCAGCCCTGGCTCATGGGTCTGCTAGCCGGAGATCTGGTTATGGCAGCAACCCCTGAGCAAAGGAGCCATTATCTCAGGGAAGTGCTTTCGTTTATAGGAGGAAGCGAAAATTTGACATTCCGTCATCTGGAAAATCTGGCGGAAAGAATCGTGACCGAAAGGAACCGCGTACCGGCTGAAAAAAGAGTTTATGTTCTAGGAGATCCGGCCATCCTCTTCAATGATTTTATGAACGATCACAGTATCCGCTTTATGGAGCAAAAAGTTGAGATCTTGCACCAGCCCTTAAGTGAATGGCTGTGGTTTATCTGGAAAGATTCCTGTGCACAAGGCAAAAAGACGGGTGCCTACCGAAAAAACCTGGACCTTGCCCGAGATGCCATACAACGGCTGTCCCAGACATTAGGGTCCTATAGTCCTTATGAACAAAACCTTAACACTCTGGTGAAAACAGCAGATGAACACCTGAACTATTTTGCCGGAGCAAACGGAAGGTACAGGCTGGCCAAGCTTAAGGCAGTATCCGGAAGGGTTCAGGGCCTCGTCACTGCTGCTTCCATGTACGATAACACAGGGATAATTTTGAGTATCCTTCAAAAAGACTTGAATAACAGAGATTCGAAGCCCATTTTGGACTTGACCTTTGACGGAAATCAGAGTCAGTCACTTAGCATGAAAATCCAATCCTTCCTATATTACCTATAAACTATGAAGAGGAGTTGTTATGATGAGAAAACTAATTTTGTTAGCAATGAGCATTTTGTTATTAATAGGGATTTTAGCGGGATGCGGAAGTAACTCACAGGAAGTAATCGCTGAAAAAACGGAGAAAACCCAAATCCAAGAAAAATCAGTCCTTAAGGTTGCTGTACCGGATGGCGTTACCGCCCTCAGTATGATCAAAATGATTAAAGAAAAACCTGAGTTGGGTGAAGAAGTGGAAGTTAGTTATGAAATAGTGAAGTCCCCTGATCTCATGGCCTCCAAGGTGATCTCCCAGGAAGCAGACATCGCAGTAGTGCCTACCAATCTGGCCGCCATGCTCTATAGCAAGAACGTGCCTTACAAGTTGGCAGCCTCCACGGTATGGGGGGTTCTATATGTAGTGGGAACTGAAGAGGTAAAGAGCTGGGAGGATTTAAAAGGAAAAGAAATTTACAACATGGGCCGGGGGTTAACTCCGGATGTTATCTTCCGCTACCTGCTTGAGAAAAATGGTTTGAACCCCGAGAAGGATGTTGTACTCCATTATCTGAGCAGCGGTCAGGAATTAGCCCAATCTCTGATTTCAGGCAAAAACAGTCTTTCTGTAATTCCCGAACCCGTTGGATCTCAGGTGCTCCTGCAAAAGCAGGATGCCAAAGTCCTCCTGGACCTCCAAGCGGAATGGGAAAAAGCAAGCGGAATCAATGCCAGCTATCCTCAAGCATCCCTGCTCATCAGTAATAACTTGTCTGACAAACATTCACAGGTAGTGGATAACTTTCTAAAGGAATTAGAGCTGAGTATCCAATGGATCAATCAGAACCCCGGGCAAGCAGGAGCGTATGCAGAAGAGCTCCAAACCGGGATGAAGGCTAAGGTGGTAGAAACAGGGCTGGTCAGGAGCAATATACGGTATGTTGGCGCCAAGGAGGCACGGAGCGCTATTGAAGAATATCTAAAGGTGCTGATGGATTTCTCGCCCGAGACTATAGGAGGAAAGCTTCCCGATGAAAGCTTCTATCTGGCCAAGTAAACTGTATACCCTTGTGGCAGTCCTTAGCCTGGTGATCCTCTGGGCATTGGCAGCGGTTGTCGTGGGGGCGGAAATTCTTCTGCCCTCTCCTTGGACCGTTCTAAAGGATTTGGTTCAACTTCTGCCGTCCAGGGACTTTCTTCAGGCCGTGCTCCATACGGTATCGAGATGCCTGGCAGGTTTTTCAATTGCCTTTTTGGCAGCTTTATTGCTTGGTATACCGGCCGGATTATGGCCTCCTCTGCATTATCTATTGAATCCTCTGGTTATCACGATAAAATCAACTCCTTCAATGTCCATTATTCTGCTGGCTTTAATCTGGCTGGATACTGAACGGGCGACGATTCTGATCGGTCTTCTGGTCATTTTTCCGATTCTTTATGCCAACATAACAACAGGAATACAGAATGTTGACTCCAAGCTGGTAGAAATGTCGAAGATATACCATGTGAAAAAATCCAGAATGGTGCGGGAACTATATCTGCCTTCCATGTTGCCGCACTTGGTTTCAGCCAGTTCCACGGCCTTGGGCTTAAACTTGAAAGTGATCATTACGGCAGAAGTATTTAGTCAGCCAAAAATCTCCATGGGAACAAGCCTGCAGTTGGAGAAGGTTTACTTAAACACGGCGGGTGTCTTTGCGTGGACGCTGGCAGCCATTCTTATATCCGCAATCTTTGATTATGCCCTGGGGCATATTAAAAAAAGAATTGAAAAAGGAACGTGAAACATGTCCTATGCAATCAATGAAGTATCTAAAAACTTTAATCAATTAGAAGTATTAAAGGATTTCAACATGGAAATTGTCGAACACAAAGTAACCTGTATCCTAGGTCCTTCCGGGTGCGGAAAGACCACGCTGTTAAATCTTCTTTCGGGGATTCTGGAATCGGACTCCGGCAGCATTTCCGGTTTCCAAAGCAAAACCATCAGTTATTTGTTCCAGGAACCGAGACTTTTAAGCTGGAAGACAACCGCTCAAAATGTGGAGTACATTTTAAAGGACTGTATGTCAGCTCCCGAACGAAAGGCTATTGTTGAGAAGGTTTTAACAATGGTTCAGTTATGGGAATACAAAGACTATTATACGGATAAGATCAGCGGCGGAATGCAGCAGAGACTGGCAATTGCCCGGGCTTTTGCTTATCCTGCTGAAATCTTGCTCATGGATGAACCCTTTAAATCCTTGGACCTTGAAATCAAGCTTTCCCTGTTCCGATGTTTTCACGACCTTTGGAAACTAGACCAGCGAACAGTAGTGCTTGTGACCCACGACATTCATGATGCCTTGATTTTGGGCGACGAAATTTATATCTTAAGTAAGAAGCCAACGACAGTACGGGAAAAAATAATTAATAATGTGCCGCACAAATGTAGAAACCTCAAAGATAAACAGACGCTCCTTCTGGAAGAGCGTCTATACGGAATGTTGGCTTGATTTCCAGGAAATTATCTTTTTTCTTAGGTTTGAGGTAATATTATGAGGTTTTTGCAGTAGAATCATTTATTAATATTTTTTTGCATCTTGCCAATTGTTTTTTTTGTAATAAAATGAAGTAGTTAAGTTGCTCATATTAATTAAATTAAGGGAGGTTTAGCAGTGGGATTGGAAGGTTACAAACTGATTGTAAGCATTGTAAACAGAGGAAAAGCGGAAAAAATTGTGGATGTTACCCATCGGGCAGGAGCTGAAGGAGGAACTGTTCTTTCCGGACATGGCACTGCTGTTCGATTATTATTAGGGATTAGCATCGAACCTGAAAAAGAAATTGTGTTAACTTTGGTTGAGAAAGATAAAGTCCAGACTGTGTTGGATGCCATTGTGAAAGAAGTGGATTTGAACAAACCCAATAAGGGAATTGCCTTTGTCGTATCCCTTGATCAAGTGGTTGGCATCAACAAAGACTATTGATAAAGATGCCGTTTATATCGGCCAAAAGCAGGAAATAGGTGAAAAGATAACCGGGAGGATTACACAGACTCTGACGGGGCGCTGCCAATCCTCTCGGAAAAATTCCTTTCGGCTTCCTCCCTACCTTCATCGCTCATCAAATTACCCATCAGTTTCTTTCCTTTCAATAAAACATAAAGACGGCCATTAATAGCCGTCTTTTCGCCGAAGAATCATATGTCGATAATACAATCTTTTTAAAATTTTATACAATCATTGAGACGAGTTTAATTTGTCGTTCTGCCATTAATATCTGGGAAGTTAAATGTATAGCAACCTATACATTCTTGTATTCCTTCTATTCTTTCAATAGTTCTATTGACTAATAATTATCATATCATATATGATAGTATTATATGGTTAGATTGGCGAGGAGACTTTCAAAAAAACGGTATTTCAGCAGAAATGTTTTTATTTTTTCACAACCAAGCTTCCAGGGCTTACAAGAGATTGAAAATATACCAGATTCTATACTGAAAAATAGAAACATAACATTAAGACATAATTATCAAGTAATAATGACAATAGGGTATGCCGGAAAAGAATTAGGTGTGTACCAAAAATCAAACATCTGCGGATTGAAAGCAGCCATCATAATTCTACGCTGTTTTTACATAAATTAGCCTAAGCATTGGGGAAAGAAATTATAGTGACATAAACCCGGAGGAGTGGAAACTCATTAGCGGGAGCGTCCGTATCCTGTATAAGCAGGTTTAAAAGGAGTTAACCCACCCAAGCAATCTGATCATTGCCCAAAAGTGAGAATGGTGAATTTTATAATTTATAGGGTAAAAAGTAGGCCGGGTTGTCCGGTTTTGATAAAAAGTTTACTTGTCTATGACGAATGAAACCATCAGCAATGAGCAGACTGGGGTTTAAAATGCGGAACAGTGCCGCTAATTTTACGTTGCAAAATTTACGAAAGAGCCACCGCAATGCTAATGCTAATATCAATATCCGGCGAAGAAGGACAAAGATTTTTTGCGATTATAGTCCTTTATTTCGTTATGACCTTTTACCTCTTTTAGTTCTTCCTACCAATATCTAGCCTTAAAATAAAATAAGAAGGAGGCCACAACAGTGATAAATGTAGAACCGAACGTAGCCAATTGGCAAATTATTGTAGCAGTAGTCATTTTTCTTACTAGTTATGCCCTTATTATTTCGGAAAAAATTAATCGATCCATTATCGCCATGTCCGGCGCGCTCTTGATGGTTATATTTGGCATCGTGGATTTACATGTGGCTTATACGGAACATATTCATTGGGCGACCATCTTTCTGCTCCTCGGCATGATGATTCTGGTGGGTATTGCCAACAAAAGCGGCATCTTTCAATATATTGCAATCAAAACAGCTCAAAGTGCCAATGGAGATCCTATGAAAATATTGATAAGGCTTGCTTTACTGACGGCCGTTGGATCAGCTTTTATTGATCTTGTGACTATGGTTTTATTGATTTCGCCCATCACCATTGCCATTACCCGGATTCTGCATATGAACCCCATCCCTTTCCTCATTACGGAAATTCTAGTCTGCAATATTGGTGGAGCGGCTACCCTGGTAGGAGATCCGCCAAACATTATGATCGGCGTAGCGGCAGATATTTCATTTAATGATTTCCTTATTCATATAACACCAATTATTATCATCATTCTGCTTATCACTATCGCCTATCTAAAATTCTATTTTAAAAACCACCTTCATGCGGAGAAACGATATCAACAGGGACTTATGGACATCGATCCTAACGAATATATTCAAAATATGGCATTGGCTAAAAAATCTGTTTTTGTCTTTGCCCTTACCTTGTTAGGTTTTGTCTTGCATCAATTTCTGCATATGGAACCAGCGGTGGTAGCTTTGTCCGGCGCCACTCTTTTAATGCTCATCGGAACCAAAGAAAGTGATTTAGACGAAGTGTTTCATTCGGTGGAATGGGTAACCATCTTTTTCTTCGCCGGTTTGTTCGTACTGGTGGGGGGGTTAGTTGAAGTAGGCGTTATTAAACAATTGGCATCTTGGATGATAGAAGTTACCGGTGGAAATATAGCGCTTACTTCCTTAGTCATACTATGGGGAGCCGGGTTTGCGTCTGCTTTTGTTGACAATATTCCCTTGGTGGCCACCATGATTCCCATGGTTCAGGATATGGGCACCCAATTGGCTGTGTCACAGACGGAAATCTCCACCATATGGTGGTCCCTTGCCTTAGGAGCTTGTCTGGGCGGCAACGGTACTTTAATTGCTTCTTCGGCGAACCTGATTGTAGCCAGCATAGCGGTTCGGGAAGGAGCCCCCATTTCTTTTACAGATTTTCTAAAAGTAAGCGTTCCGGTGACTTTGATCTCTCTAGTGATAGCTAGCGTCTATATATACTTTGTTTTTATCAAGCTAGGTTTTTCATAAGAATGCCAAGCCAAGTCCTATGGAATAAGCGGCAGCCTTCTGTTGTATTGGTCTGGCATCCTTTCATAACTGCTTTACCTAAAACCAACCCGCTTTCAGGTTTAAAACCTGGAAACGAGTTGGTTTTATCTTTTATTCACCTTAATGCACTGTATCGTAACTGTTTTTTTGTGTTTTGTCAATGGCTCATTTTTATGTACATTGCAATTTTATTAATGCTCAATGCTTTTGAGGTCAATGCTTCTTTCAGAATACCCTGAAAAACCTGGTCAATTGGTTGCATTGGTTGCTCCATAATACGCTTTAACTGTCCTTTTTCTTAGTAGAATGGGATCAAAGGTTCTGTTTGGAAAAGTCTTTGTACAGCATTTTCTCCAGAATACGCAGTAATCCTCCTTGGAGCGGATATTTTATCCAGCGTCCATTAAAAATCTTTATCATGATTCAGGCATCCCTTAGACTACCTTGATTCAAAGGCCGGCGCCATGTTGTTTGCCCTATTGGCGCCGGACAATACTAAGAGACTTATAAGACTAGCAGAACAAACTCGGCATCACAGCCATTAGCTTAGTTACTGTAGTCATAGAAGCCTCTGCCGGTCTTCTTGCCCAAATGTCCGGCCCGTACTTTTTGTCTGAAAGCCAGAGAAGGGCGGTATTTGGAATCGGCAAATTCTTTAAAGAAAAAATCGCAGACTGCTAAAACAACATCTATTCCTACCATATCTGCTAAGGCCAGAGGACCCATGGGCATTCCCGCGCCCAGCTTCATTGCTTTGTCAATTTCTTCTGCTGTAGCAATGCCTTCATAGAATACATTAGCGGCTTCATTCATATAGGGAACCAAGATACGGTTAACGATAAAGCCGGGACTTTCTTTGGCTAGTACTGGCTCTTTGCCTATTTTCTTAGCTAACTCAATGACTGCCTGGGTAACATCATCAGTTGTAACGACACCCGGAATGACTTCAACTAATTTCATGACGGGTACTGGATTAAAGAAATGCATTCCCACGACTCTTTCGGGGCGATTAGTTGCCGCAGCGATCTCTGTAATACTCAGAGCGGAGGTATTGGTGGCTAAAATAGTATCCGTTTTGCAGAGTTCACCAAGCTGCTTTTGAACCTTTTTCTTAATATCAATGTTCTCTACAACAGCCTCGATTACAATATCGACATCGTTCAAATCATGAATATCCGTGCTCTTGATCAGCTTGGCCTTATAATCAGCCACAGCTTCTTCGGTCACTTTACCTTTTTCAACCGCTTTGGCCCAAGCCTTATCTAAACGATTAATTGCCCCCTCCACAATTTCCGGCACAACATCTACTAAAACCACGCTATATCCTGCTTCAATACTGACTTGGGCAATCCCCGCACCCATTGTGCCGGCACCCAATACACCAACTTTTTTTATCTCCATGATTATTCTCCTTTACGTGCGCAGTTGTGCGCTTCATTGATAATTGATTTCTTCATCCTGCATTTATTGTTAAGCTTGTCTTGGTTTCTAAAACCACCTCCTTTAAACCTTCCTCCTTCCTATGAATTTGGACATGCAATAATAAATCCAGATTTCCGATTGTTCGGAATATTCTCCAAAATAAGGTGTTCTGCAAAACAACTCTGTTAAACAAAAATCACATAAAAATACGCTTTGAAGCGGCTTAAGAAGCCGTTTCAAAGCGTATTTTTTTACTGTTGGGACCCTCTGACTATCACTGTAAATTGATTTGGCGACAGTCTCAGGTCAAAGTTTTATAGTTATTAGGATCGTCTAACTTCAATTAGAAATATGTCTTTAAATTGAGACAACATCCATAAGAAAAGACACATCGTCTCGATTTATAGACATGACTTTTTACGGTTCATTATCTTTGTTAACTATTTCTTTCATCTGTTGTTTCGCAGCTGGAGACAATACATCTACAAGGTAATTACGATCTATTCTCTTCATCTCCTGATATTCCCTTTTCATTCGTTCATTAGCCCCGTCGATCTCAATCTTCAGGTCTCTGGCGGATAACAAAGCAGATCCCGCTCCCCTGATAATGAGCTGCTGCAAACCGTCTGAGGTTGCCACGGTGATATTATATTTTTTCTGATTATCATGGGCGAATTTTTCAATATACTGATCCGCCGTTTGTGCTTCCCTGGTAAAGACCATATGGATATTATGATAGTCGATGACTTCCTCGACATGCCCCTGAACACGATAAGCATCAAAGACAACGATAACCCGGCATTTGCGAATCCCCTGATAATTGCTGAGAGTATCCAGCAATTTCATCCTGGCCCCGTCCATATTCTCATCGGCAAGCTCTTTCAGTTCAGGCCAGGCATGGATGATATTATAACCGTCCACAAGGAGATACTCTTCCTTGCTTTCCTTCTGTCTGTCGGCATAGGCAGCCTGTTCATAATAACTGTCCCGGGCTGTTTTGCGTCGTTTCCAGGCAGACTTCTTCCCTTGGTTGGCATAAAAGGTATTGTTGATAATTTGGTCAATCTCCTCTAAACTGATCCACCGCTCCTCTGAGTATGTGGCCTGGTTGAGGACTGCTTCTCCCGACGAGCCTTTTTGCTGAAGATAGCTTTCAACATGCATGTAGTCCTTGACGGCATCCCATTCCACTAAAAAGCCCGTACCATGGGCACAAAATACCGAACCTGTCGGATTTGCCAGGTCTCTTTCCGAATCATAGCCGCTGTTTTCTATGACCTCTTCTGCATTGTGGCATGGCTCGTACCCTTTCAGGCTGCAAAACAACCTGCCGAGCCCTTTGGTGTAGGCCATTACCTCTTTCTGATAATTCCTCATGGTCACAACCGGGGCGCTCCCAACCAGAACCGCCGTTTCGCCATTAGTCTCGGATATTGCGCAGGTGCCATGCATTTTCTCGATATCAGTCATCCCTCTGCCCACCATTTTCTCAGGCAGTTCCAGTTGAAAGGTGTAATAAGGCTCCAACATTATGGACTGGGCCTCTTTTAAACCTTGGCGCACCGCCCGGTAGGTAGCCTCTCTGAAGTCACCGCCTTCCGTATGCTTATTGTGGGCCCGACCTGAGACTAAGGTAATTTTCAGATCGGTAATCGCTGACCCGGTCAGAACCCCTCTATGAACTTTTTCTTCCAGATGGGATAAAATAAGGCGCTGCCAGCTTTTACTTAAGCTATCCTCACTGCATTGCGTTCCAAACTGCAGACCGCTTCCCGGCTCCCACGGCTCTAACAACAGGTGGACCTCCGCATAATGCCGCAAGGGCTCAAAATGCCCTACCCCTTCCACCACATTGGCAATAGTCTCCTTATAAACAATCCTGCCGGCATCAAAGGCCACCTCAATACCGAAACGGCTTTGGATAAGACTCTGCAGAATTTCGATCTGCACCTCTCCCATGATCTGAGCCTGAATTTCCTGCAGCTGTTCATCCCAGACAATCTGAAGTTCCGGTTCCTCTTCTTCGATCTGACGCAGCTTGGGAATCATCACTCTGGGATCACAGCCTTCGGGCAGAATAATTTGATAGGACAGCACAGGCTCCAATACCGGTGCAGCGGAAGCTGCCTCGATCCCTAACCCTTCTCCCGGTCTGGTTTGACTGAGCCCGGTTACAGCGCAGACAGAGCCCGCCTCGATCTCGTTCACTGTCCCGAATTTCTGTCCGGAATAGATACGAATTTGGTTCACTTTCTCTTTCCGGATACCGTTGGTTAAGACATCTTTCACCTTAAGTCTTCCGCCTGTTATTTTCAGGTAGGTAAGGCGGTTCCCTTGCTCATCTCTGGCTATTTTAAATATCTTAGCCCCGAATTCAGGGGGATAGGAAGGTATCATAGCATAGTTCACAAGGCCCTGCATAAATTGCTCGACACCTTCTAATTTTAAGGCGGAACCAAAAAAACAGGGAAAAACCTTGCGCTCTCTGACCGCTTTTTGAATCTGCACCCTTTTAATATGTCCGGTTTCCAGAAAGGCTTCCATCATCATTTCTTCACACATGGCCAGCTGGTCGTAAAAATTGTCCATCTCAGCTTGACCAAATTCAATGCAGCCATCATCCAGCTGTTTTTTCAATTCCTTGATTAGCTTGTCCTTATCTGTCCCAATCTGATCCATCTTATTGACGAATAAAAAGACTGGTATCCGATACATGTGCAGGAGCCGCCATAATGTTTTGGTATGCCCCTGCACCCCATCAGCACCGCTGATCACTAAAATGGCATAATCCAGCACCTGAAGTGTTCTCTCCATTTCAGCCGAAAAATCCACGTGTCCCGGGGTATCCAGTAAAATAATCTGAGTCTCACCTATCTCCAACATGGCCTGCTTGGAGAAAATGGTGATTCCTCTTGCCCTTTCCAGCTCATAGGTATCTAAATATGCATCCTTATTATCCACCCTGCCCAATCTGCCAATTTTGCCGCTCAGATAAAGCATACTCTCCGATAGTGTGGTCTTGCCCGCATCCACATGGGCTAATATGCCAACGACTAGTTTTTTCATCATCTATTTCAATCCTTCTGTTTGTCTGGTCCCGAAAATCATAGTCCATTTAGGCCTGCCCGCCGATTCTTTATTATTATGATACCAGTAAGTTTCC</t>
  </si>
  <si>
    <t>MVHLGIDLGASSVKLVLLDKNKQLFYDRYVFHQGDVKGTLKKLLAEMLEVCSPEQIVSCGVTGNISGLLQKCRSLQVINEVAAVVEGSLILHSETASIIEIGAQTARFITDFSKTDKSRIRFFMNSDCSAGTGSFLEEQILRLNLKLENYSSYIEKAVSIPRIAGRCSVFAKTDIIHHQQEGVPIEDILLGLAYAVVKNYRGTVMKKLPLNKPVFFAGAVTRNLGIIKALHSVLGLSEADLLVHPKAEVAAAAGAAAVASTGSVPLDISELLQELTGRTVDLRAAPSTMVPLAGFGKPDYRNKHRCISTNFQEKPLQAYLGVDVGSTSINLIIMDLQKRVITSRYLKTLGKPIDVVREGLLDIYKELGSNVKILGAGVTGSGRYLIGRLIGADVVKDEITAQARAAMTLNPEVDTIFEIGGQDSKYIRIDNGVVTDFEMNKICAAGTGSFIEEQAKKLQIPIEKLGDLALASEHPANLGERCTVFIESNISAALSHGTGMEDIASGLCYSIVRNYLDKVVGQKHIGNTIFFQGGVGHNPGVVNAFKSILGKDILLPDHFSVTGALGAAILTMEEKSEGPTLFKGLALKREPLPAAPNVNNKDGDAPHTLNRMEALYLQNYDGPADKTKKTVGIPRVLFLHKLFPMFNVFFKELGYNVRLSDTTGEEVIRLSQQFSIEETCYPVKLIHGHVAWLAERGVDYIFLPALYTMKHAVSKTRQDYACVYMQTSPKIIEKTMELKNKGIKLLSPSLSFKFGKTYMLKTLIALGKDLGKNPVLTLSAAAKGMAAFKKYEEDMEAVGTEFSSSLKPGEKAFVLISRPYNIADPALNMKIPEKLREMGYKVLTLSMLPAHNHDLFSEYPNMYWPFGQHILSGAQIVRQHPSLFAIYITSHGCGPDTLLSQYFQQEMQGKPYLHIEVDEHSSSVGVITRLEAFVSSLKQYPVPAEKLEDLKVYSDKVIHQAVRTPTSIAQLKQESTVYLPYLYPYSAILAQLLIREGTRAKILPMTSETSLARGRAFTRTKEYFTLTTLLGDVFTTLEETPQQHPTAFLIPTNEGTEAEGQYNRLLQMKLEQAGYPDVEVISPFIEDIPSKVPEKVQPWLMGLLAGDLVMAATPEQRSHYLREVLSFIGGSENLTFRHLENLAERIVTERNRVPAEKRVYVLGDPAILFNDFMNDHSIRFMEQKVEILHQPLSEWLWFIWKDSCAQGKKTGAYRKNLDLARDAIQRLSQTLGSYSPYEQNLNTLVKTADEHLNYFAGANGRYRLAKLKAVSGRVQGLVTAASMYDNTGIILSILQKDLNNRDSKPILDLTFDGNQSQSLSMKIQSFLYYL</t>
  </si>
  <si>
    <t>1795632.SAMN04478079.TH606_07965</t>
  </si>
  <si>
    <t>GCF_001642325.1</t>
  </si>
  <si>
    <t>Thermodesulfatator autotrophicus strain S606 contig1| whole genome</t>
  </si>
  <si>
    <t>TATGCTGCCTTCTGGCGGCCTCTTTGTTCAGCAAAGTGTTCTTTAACCTGGTGCATAAAGGCCTCAAGCCGCATCCTGGTCCCCATAGAACGCTGGCCATCACAGGAGACAGTAAGCATAGGGATAAGACCATTTTCTTCTCGCACACGCTTAAGCAGCATGGCCACCACTGTGCCAGGCATACACGTAAAGGGAATTACATTTATTATGCCGTTTATCCCATGACGCAGATAATCAAGGCTTTTGCCTATAGAAAGAATGGCCTCACCTTCAAATTCATCATTTACATACTTTTTAGCCAGATTGATAATTTCTTCTACCTGCGGGTCTTCGGCTGTTTTTAAAATATCTCGCACTACTGCGGCAAAACGGTGTTCATCTTTTACCTGGACATGATGCTCAATAATAAGACGAGTAAGCTCCTTAAATTTGCGAAGCCTTTTGGCCCATCTTTTGGAAGTATAATTTATGTAATAAAACCACTCTGAAACTGGAGGAAGCCAAACTTCAGCTCCCATTTCCTCAAGCACTTTTATCAGGTCCTCATTGGCAAAGCGGTTCATCCTCACATAGATTTCACCTACAATACCTACCACTGGCTTTTCTCCAAAATTCTCTGTAGGTATAGCCATAAAGGCCTCACGAATCTCTTGCATTACCTGAAGCAGGTCCTCCCGCTTTTCTATAGCCTGGCATATTTTTTTAAGGCTTTCCTGGTAAACCCTCTCTGTTTCACCAGGATTTACTTCATAGGGCCTTATTTCCCGTAAAAACTTGTCAAGAATATCTATGCAAACCAGCACTTTCCAGGAAAGGCGGGTAAAGTCTTTTCCTATCATACCAAGCTCGTGGTAAAGCTGAAAGTTCTGCGTAGGTGAATAAATCGGCACATCTTCATATCCAAGTTCGTCAAGAATTCTGCGATGCAGACGGTTATACTGGCCAAAACGACAGGGCCCTGAACCAGAAGGCATAAAGAAGGCTGCTCGCTTGGGGTCAAAGTCAGGCCTTTGAAGCATCTTTATCATGTCTCCGGTAGTAAGCACCGCTGGATAACATTCTTTTCCTGAAGTATAGCGGCGGCCAAGGCGCAGGGACTCTTCGTCTGACTCAGGAAGAACGCGGGCATCTACCCCACAGGCTCGGAACACCGCCGCCAGGCCATAAACGTGGTCGGACATGTAGGGCAAATAGAGAATCCTCTGGTCCTCAGGTTTAACCGCCCGGCGATAGGGCTTAACAGGCTTTTCGGGAGAGATTCTTTTGCCTTTAACGCTATCAACAAAGGCCTCTATCCGGGTAACCACCCCGGCGTCAGCACTGTGTTCATCAATCTCAATCTCAAGATAAGGCTTCCCTCCAAGAAGTTCTTCAAAAAAGTGAATGATGAAAGAATCAGGCCCGCAGGAAAAATTGGTTAAGAATATGGGATAAAGAGAAGGATGTTTTCTTATGAAGTGAGCAGCTAACAAAAACCTTTGACCATAACGCCAGTACATGCCTTCTAAACCGTCTAGTTCTTCTACCTGGTGGAGAGGAAGCATATCCACCGGGATACCAAGAACACCAAGGCTTCTAATCTTATTGTGGATAGCTAGATTAGCTCCCGGGTCAAAAGCATTATAAGGACGGCCTACGATTACCAAAGCCACTTCATCAGGACTAAGTCTTGACAGGACCTCCTCTCCGCGTTTTTTAAGCCAGCTGTCAAAATTTTTCTGAGCGTCTTCAGCCTTTTTCCAGGCCTCTTTAACTTTCTTCTCAGAAATTCCCAAAAGCCTGGCCAGATCCTTTTTCTGGCGTTCAAGAACTTTGCCACCGGTGCCAAAATGAAAAACCGGGGCCAAAATACGCGCGCCGTATTCTTTGAGGTTGATGGAAGCCTCAAAAGCCGCCGCTACACTTTGCACATAGGGGCAGATTTTGCCCGTTTTAAGAGAAGGATGGTCTGCTGGTAAGTCAACAATGTAAGGCACAAAAATCTGTTTTACTCCTTTTTTGAGCAGGTCAAGCACATGGCCATGGGCCACTTTTACGGGAAAACATGTCTCGGCGGCTACAATCTCACAGCCTTCATTTACCAGCTTTTTGTTAGTGGGCTCAGAAAGCACCACTTTAAAGCCCAACTCCTGAAGAAGGGTGGCGAAAAATGGAAGTCTTTCAAAATAAAAAAGCATACGGGGTAAACCTATTTCACCTAAAGGAGCGCCTTCTTTATCTGTTAGATAGCTTAAAAGCTTCTCTGTCCTTTCATTTACCAGGTTAGGAAGGGTAGCTGGGGGCTTGCGATGCTCAACTTCGTATTTCTCGCAACGGCCACCATAAAAATAGGGTTTACTGCCTTCAATAGAAACCTGCCTTATCTCACAGCGGTTAGGACAGGACTGACATTCAAAGGTAGAGATTTCATAATTAACGTGAGACAAGTCAAATCCTCTAAAAGAACTTTTACCCTGCGTTTCCTCACGGGCTAAAAGGGCTGCTCCCATGGCTCCAGTTACTTCGTGGTGCGGCGGAACAATAATTTCTTTGCCGAGGACCTTTTCAAAAGCAGCCACAATACCTTTGTTAAAGGCTGTAGCCCCCTGGTAGAATACCTTCTGGCCAATTTTGCGGTTTTCAACTACCTTGTTCAAGTAATTATGGACAATGGCATAACAAAGACCAGCAATAAGGTCTTCTTTAGGGAGCCCCTGTTGCTGGTAGTGCAAAAGGTCAGATTGCATAAAGACTGTGCAACGTTCTCCCATTTCAACCGGGGCTTCAGATTTAAGGGCATATTCTCCAAACTCCTCAATGGGCACATTAAGACGAACGGCCTGCTCTTCTAAAAAAGAACCAGTACCAGCAGCACAGGCTTTATTCATGGTAAAATCAACAATAGTGCCCTTTTCAAGGCGGATATATTTTGAATCCTGCCCGCCTATTTCAATAATAGTGTCCACGGCAGGATCTATGGCTGAAGCAGCCTTGGCCTGAGCCGTAATTTCGTTTCTTATAACATCTGCCCCCACAAAATCACCCACCAAATAACGGCCAGATCCCGTAGTCCCCACTCCTAGGACTTCTATCTCAAGGTTTTTGGGAAGCTTCTCTTTTAAGGCCAGCAAGCCTTTTTTAACACTTTCTAAAGGCTTGCCGTGGTGAAGGGCATAAGTCTTGGCAATAAGCTTTCCTTCTTCATTAATGGCCACCAATTTAGTGCTAACAGAGCCGACATCTATACCAAGATAAACACGCAATTTTCCCTGGGGATTTGGAAAAAATGTCTGCGTTTGGATAGTGCGTACCTGGTAAGGGCCAAGCCTTGGCAAGCGCTTCACCGTGCGGGTGCGTTCTTTAAGATAAGCTTCAAGTATTTCTGAACCCTGATATGGGGCTGTAAAGCGGCCATCAAGGCCATAAAGAGCCGCCCCAATGGCTCCCATTATAAAATGATATTCAGGAATAATGAGCTCGCCTTCTTTGAGATTGAAGATCTCCTTTATAGCCCGGCGAACTCCATAATTAGCTGCTACCCCTCCTTGAAAAACGATAGGAGGGAGTACCTTTTTACCTTTGGCTAAATTGCTCTTAAGGTTTCTAATAATAGCAAAACAGAGGCCGGCAATAATTTCATGGTCAGGCACAGCGGCTTGCTGGAGGTGAATCATGTCAGATTTGGCAAAAACCGTACAACGGCCGGCAATACGCGGAATATTTTCCGCTTTAAGGGCGAGCTTGCTAAATTCTTGAATGGTATAACCAAGCCTGGCAGCTTGTTGTTCAAGAAAAGCCCCGGTACCAGCAGCACAAAGGGTATTTAAGGCAAAATCCTTGATACGAAACTTCCCTTCTTCATGGGAAATAAAAACGAGTTTTGAGTCTTCACCGCCAATATCAATAATGGTGCGAGCTTCAGGGTGAAAATGTTCAACTGCCCTGGCATGGGCCATAACTTCATTGACAAATGCCACCGATAGAATCTGGGAAATGGTTTTTCCAGCAGTGCCTGTGCAAGTGAGCCCGGTTAATTCGTTGCCAAACTTTTCTTCTACTGCTGAAAGGATTTTTGCCGCGGTTTCTACTGGCTGGCCGTGAGTTTTTTCATAAGCATGATAAAGTATCTCCCGCTTTTCGTTTAATACCGCTACTTTGGCTGTACCTGACCCTACATCAAGACCAACATAATATCCCATACCCGGCCTCCATTTGTTTTTCCTGAAATAGTAAGTATTTTACTATACTTTTTCAATCTCATATTTTTTATTTGCCCGCTCAATTTTTTAGGCGAAATACTCTAGACTGCTTCGCCTGTCCCCTTGATCCAGTCATGGCAAGCCACGAAGTGGCGAAACAATTCTTGCAATGACTTTAAAAATGTTTTTTGAAAATAGGTTAAACACAAGGAAATTAAAGATAAAAAGACTTTCCTTTAATTTTCTTTAAAAAAAAAGGCGTTGAAAATTTTATTTTTTGAAAGAATAGTCCGAAATAAGTTGTCAGGAAGAAAGAAATCTATTATCCCAACATTGTAAACTTTAGACCAGGAGAGGCAAATGCAGTGCCAGCGGCTTAAAAAATTAGCTAGGGACTGGTATCAAATGGTAAAAGAAGATGCTCTGGCACCGGCCCGCATGATGGAGCTTATAGAAAGGCATGTGCAGCAATGTCCTGTCTGTCAGACAGACCCAGACCTTCCTGAAGAGATAGAAAAGATTCGTGAAATAATCAGAGCCCCTCAGCCGGTGGTCACCATTGAAGAATAAAACTCCCTCTTGCCCTTCCAGAAAAAGAAGCTAAATTTAAAAGCACAAGGTGCCCCCGTAGCTCAACCGGATAGAGCAGCGGCCTTCTAAGCCGTTGGTTGGGGGTTCGAGTCCTCCCGGGGGCACCAGTCCACTAAAGGTTGTAAGCTTTTTCTCCGTGGTCTGAAAGGTCAAGGCCCTGGACTTCTTCTTCTGGACTTACTCTCAACCCAAAGATCACGTCAACCAGCTTAAGAAGGATGAAACTAAGAACAAAACAATAAATTACCGAAGCTCCAGCTCCTATCACCTGAACAATAAATTGCTGGACATTTCCAGCTAAAAGCCCGTCAGCCCCGCCAGGATTGGCAGAAGTAAAACAAAAAACCCCGGTGAGAACTGCACCTAGAAAACCACCGACACCGTGAATACCTACCACGTCTAAAGAGTCATCATAACCCAAGCGAACCTTTAAAAGCACCGCTAGATAACAGATAACCCCCGCCAAAATGCCAATAATAATAGAAGCCCAGGGTGGAACAAAACCCGCGGCAGGGGTAATAGCCACCAGACCTGCTACGGCTCCGGAAATGGCGCCCAAGGTGGTAGGTTTACCTTGATGAATCCATTCTGCCACTATCCAAGCAAAAGCTGCAAGACCCGCTGCTAGCTGAGTATTGGCAAAGGCCAGAACAGCTATCCGGTCTGCCGCTAAAGCACTACCAGCGTTAAAACCAAACCATCCAAACCAGAGTATAGCTGCTCCAAGAATGGAAATCGGCAGATTATGGGGATGAAAGGCAGCCTGTCTATAACCTTTTCTGGCACCAACCACCAAAGCTGCCGCCAGAGCACTAGCCCCAGAGGCAATGTGAATAACTGTGCCCCCGGCAAAATCAAGGGCGCCCATGGAGCCAATCCAGCCGCCTCCCCAAACCCAGTGACACAAGGGAAGGTAAACAAAGGTTACCCAAAGAAAGATAAAAATTAAAAAGCTGCTAAAACGCATCCTTTCGGCAAATGCCCCGGTAATTAAAGCCGGAGTTATAATGGCAAACATTAGCTGGAAAGTAGCAAACAGTAAGTGAGGGATATTATCCGCTGGAGGACCGGGATCTAAATTTACATTTTTGAAAAAGAGATAAGAAAAGTCTCCTATTATTTTGCCAATATCATTGCCAAAAGCCAGGCTATAACCATAAAGAAACCATATTAAACTCACCAGACCCAAACAGATAAAACATTGCATCATGATAGAAAGGACATTTTTGCTGCGAACAAGCCCCCCGTAAAATAACGCCAACCCAGGAGTCATAAACATGACCAAGGCAGAAGAAATTAACATAAAAGCAATATCAGCCTGATTCATAGCATCCTCCTAATAATTTTTTGGATTTAACTTATTTAGGATCTAGCAATTAGAGTGCCAGTTTTATATCCGCGGGAAAAACAAAATGGCTTTGAAAACAAAAAGGATTTAATTGTTGCCTAGCTGCTTTTGCCGTGTCAAGTGAAGCGAGACTTTTGGAGTGAAAAACAGATTACTATCTGGACCTTTTTCTATAGCGTCATGGGCGAGCGAACAGGCGAGCCATCTCTACAAAGAATTCTCTTTAACTTTTTTGTAATTTTTGTATAACCAAATTGTATTAAGTTTACATTTTTGTAAAAATAACCTTACCAGAAGATTGGTGTCTCCCAAGAAACAAAAATTTATTGGCTGACCCTTTGATTTCTTTTAAAATTTAAAACCATTGACGAAATTCGAGTTTTCTTTTATAGGAATAGCGCATCTCAAAGAAAAGGGGGTTTATAAATGGCCAGACACAAAAAGATTGAGCGCATGAGAGAGATTGAAAGGCGGCGCAGGCGCCGCGCTCGTTTGGCCAAGCTTCGGGCCAAAGGGCTTTTCCCAAGGCCAGAAGGATATGACCCCAGGGTCTATCCTTATGTAGCTTACGCCGTAGCCAAAGGGATTATGAGCCTTGACGAAGCTTTAAAACGCCTTGAAGCCGCCAAAATTGAAAGTGCTTAACGGGCTTTTTCAATTAAGAAAAGCATTTCTTCAACGGCTTCTTTCATACCAACCATAATGGCTCGTGCCACTATAGCGTGGCCGATGCTAAACTCTTCAATGTAGGGTATAGCGGCTACGGGTGAAATATTCTGATAATGTAACCCGTGGCCGGCATGGACTTCAAAGCCCTGCTCTCTGGCCACCCGAGCTGCTTCTTCCAGGCGAGATAGCTCTAAATCCATTTCTTCCTGCGCTCTAGCTTCGGCATAATGGCCGGTATGTAGCTCAACGATATCCGCTCCGGTCTTAGCAGCGGCTTTTATCTGTTCAACATCAGGGTCAATAAAAATACTTACCTTAAGCCCCACTTCTTTTAAGTCTTCAACTGCCTTTCTTACCTTGGCCACGCGCCCTTTAACTTTCAGGCCTCCCTCAGTAGTTATTTCCTGACGTCTCTCAGGAACCAGGGTTACCTGGTCAGGCTTTACTTCCCGGGCAAAATTTATCATTTCATCAGTAGCTGCCATTTCTAGAATTAATTTGGTTTTCACGATTTCTCTTAAAAGCCGCACGTCTCTTTCCTGAATATGCCGTCGGTCTTCACGCAGGTGAACAACTATCCCGTGAGCTCCGCCCAGCTCAGCTAAAACTGCCGCGTGAACAGGGTCTGGATAATTGACCTTGCGGGCCTCTCTCACAGTAGCCACATGGTCAACATTAACCGCTAATTTGGCTGGCATATATTCCCTCCTTTTCAAAAAGTTTATCAATTTCTGTGCTCGTGAACCTAAAAGCTTTTGGATAAGTTCAATTTCTTTATTAAGCATCAAACGTGTGGCATGGAGGCCGCCCTCATGTTCATGCCCCAAAAGATGTAACAAGCCATGAATAGCAAGCATTAAAAGATAATGTTTTTTATAAAGGCCATATTCTTCCGCCTCACGATAAGCGGTATCCACTGAAATTATTACATCACCTAAAAGGTCAGGCTGAATTTCTGTAAACGGACCTTCATACTGGGAAAACGAGATAACATTTGTAGGATAAGGACGATCTAAATACTCCGTATTGTAAAGGGTAATAACTTCATCATCTACCAGAATAAAATTGGCTTCTTTATTTTCCAGGTTAAGGATTGAAAGGGCCTTTTCCAGTTTCTCTTTGAGCCACGTTACGGGAATGCTCTTTTTTTGCTGGTTTATGATTTCAATGGGCATGCCCTTGTGATAGAAAAAAAAGTCTTTTAAAGCAAGAAAAATAAACTTAAGTTAAATTTAGTCTGGGCTAATTTTTATTCTTTTTCGCCTTTAAAATGATAAGACGTTCTTTTAATTCTTTTTCTCGGCCTCTTTCCGTAGGGAAATAATAACGTCGGCCTTTTAGTCTTTTAGGAAGATAATCTTGAACCACAAACCCTTCAGGAAAGTTATGAGGATATTTATATCCCTTTCCGTAACCAAGATCTCGCATAAGCTTGGTCTCAGGGTTTCTTAAATGAAGTGGCACAGGGAGCGCTCCGTATTTTTCAACATCTTCTCTGGCTTTATTTAAAGCCATGTAGGCGGCATTACTTTTGGGAGCCATAGCCACATAAATTACCGCCTGGGCCAGCACCAGTTCCCCTTCGGGAAGGCCCAGGAACGCAACGGCCTCTTTAGCAGCCAGAGCCATCTGTAAAGCCTGTGGGTCAGCCAGGCCAACATCTTCAGCCGCCGCCGCTACCAGGCGCCTTACAATAACCAGAGGATCCTCTCCAGCCTCAAGCATTCTAACCATCCAGTAAATAGCAGCGTCTGGGTCACTTCCCCTGAGGCTTTTGTGAAAGGCAGAGAGGAGATTGTAATGTTCTTCTCCACTCTGGTCATACTGAAGGGGCTTTTTAAGTTCAAGCTCTTTTACTTTTTCAAGGGTAAGCTTTGGTTGGTTTTCATCAAAATTCATCACCAGATCTTCAAGAAAATTAAGGGCCAGGCGGGCATCACCCTGAGCAAAATCAGCTAAATAATAAAGAACTTCATCTTCAATTTGAACCTTCAATTCTTTAAGACCCTGGGGAGAATCTAAAGCCCTTTTTAAAATTAAAACCAGGTCTTCTCTGGAAAGAGGTTTTAAAGGAAGTACTCTTACTCTAGAAAGTAAAGGAGCAATCACCCTGAAAGAGGGGTTTTCCGTGGTAGCTCCGATGAGAACAATCCTTCCTTCTTCCACGTAAGGAAGAAGAAAGTCCTGTTGCGCTTTATTAAAACGGTGTATTTCGTCAATAAAAAGAATGGTTTGGCGACCTAAAGAGCGCTCTTTATCTGCCTGCTCCAGGGCCTTTCGTAATTCTTTTATACCCGAATCTACCGCTGATATAGGTATAAATCTTGTGTTAGTTTCTTTAGCCAAAAGCCTGGCTAAAGTGGTTTTTCCACATCCAGGAGGCCCCCAAAGAATTAAAGAAGAGATTTTTTTCCTGGCGAGACAAAGAGAAAGGAACTTATTGGGACCTAATAAATGTTTTTGCCCTACAAATTCACTTATTTTTTTAGGCCTTAAGCGTTCAGCTAAAGGTTTAGGCGGCTCAAAGAGACTTTTTTTCACCTGTCTTCTTAGTTCTTTTTCTGTCAGCTAAAAATAAGCGAGTAAAACAAAAAGTGCACAAACTAGAAATTAAATTCCACGAAATTAACATAAATAAAAGAGCTGAACCTTTCATTTTCTTTTTCTCCTTTTCTTATCTTGAAGATACACCAGAAAACAAAGAGCCGCCATGATAGTGATCAATAACTGCCGAGTCAACCAGGAAGTCCAGGTACTTTGAGCTAGATAACTGGGTAAAATGGTCACTACCCACCAGATTATTATCAAAAACAAAAAGACAGGAGTTACGTATTTCATAATGTAGAAAAAGATCCTCGGCAATTTAATGAAGCCACCGCGGTTTATTTCTGCCCAGGCTTTAGAAGGACTAAAGGCCCAGAAGAAAATGAGCACTTCACAAAGGGCAAAAACCACCACAAAGAAAGTTCCCGCCCAGAAGTCCATTTCATCCAGAGAACCTGGAAGGAAAATGGCTACATGGGCAATGGAGAACAAAACTCCCATGGTAGCCAGTACGGCGTGCTTTCGTTCAAGCCTGAATTCATCCTGTAGAAAAGCAATAATAGGCTGAGTGATAGCCACCGATGAAGTTAAACCAGCGAAAAATAGAAGAATAAACCAGAGGAAACCAAAGATGTCTCCAAAAGGTATATTGGCAAAAATAGCAGGCAAACTAACAAAAGCCAGATTAAAAGCCCCACTAGCCGCAATAGCCTGGGCCGCAGCCACTCCAAAAAAGGCTGCGGCTGCAGGAATAGCGATGGAGGCCCCCAGGATAACTTCAGCGGCTTCATTCAATGAAGAAGCCGTCAAAGCCGAAAGAGTAATGTCGTCATTTCTTTTTAGATAAGAAGCATAAGTTATGATAGCGCCAAAACCCAGACTCAAGGTAAAAAATACCTGCCCAGCTGCAGCCAACCAAATTTTAGGGTTAGCCAGTTCTGACCATTTAGGCTCCCAGAGAAAATTTAGACCAGCCACCGCGGTACCATAAGGGGTCTCAAGGGTTAACACCCGCACTAACAGGATTATCGCAAAAAGAAAAAGAAGGGGCATGGCTATTTTAGCCAGCCGCTCAATGCCACCAGAAATTCCCTTTATCAAAACGTAGATATTTAAGACTATGGTTAAGATAAAAAAGAAGTAGGCCAAATAACTGGGATGATAAAAAGGCCCTTCTCCCATGCCTGTATATTGACTTAAAAACTCTTTAAATGGAGCCAGGTAAGCCTCTGGCGAAGAGAGTTCAGCGGTTGAAGGATGAGGCAATGCTCCAAAAAGAGAAAGTAAAGCGTAACCCAAGGTCCAGCTCTCAATATATACGTAATAACAAGATACCACAAACGGCACAAAAAGCCCTAAAACGCCTATATATTTAGCCAGAGGATGATTCCAGAGCAGTTTAAAAATAGCCGGGGTAGTCCCATGCCCCCTAACCCCTCCATACCTACCAATGGCCCATTCAACCCACATGAGCGGGATAGCTATTAAGACCAGGGAAATCATATAGGGAATCATGAAGACCCCACCGCCGTTTTCCGCTGCCTGGGTGGGAAAACGCAAAAAATTACCCAAACCTACAGCATTTCCGGCCATAGCCAGAATTAGACCTATACGGGTAGCCCAATGTTCTCGTGGTGCCATTAGCAAGCTCCTAATATTTTTGCTTACTAGTAATTAAGTTGGTTTTATTTATCAAGATTTTTTAAAAAGAATGTTTTGGCAAAGCTCTTCTTTCTGGCCGGCGTCTGTCAAAAGGAAGGCTTAATCTAAATATCGTTGGATTAACTAGGTTAGCTATTTCTATTCTTCCTCCCAGTTCTTCTACGATATGAGAGGCCAGAGTTAATCCCATACCCAGGTGCCCCGGCTTGGTAGTAAAGAAGGGATTAAAAATAAAAGGTAATATGTCAGGCTTTAAACCACGGCCCTGATCACAAACTTCAAAAAATACTTTTTGGTGATGTTTAAATATGTTCAGGGAAACCGCACCTTCGTGAGAGCATAAAAAGTGAGCTTCCAGCGCGTTCTTCAAAATCTCTTTTAAGGCCTCTAATAACAGTTCCGGATCAGAATAAAAAACAAAGTTCCTTATATTTTTATCGTTTATGACGAGTTCTGGTGAAGCTCCAGAGACCTCCCCCTTAAAAACTTCTTTTAGGGTTTCAATTATTTCCTGCACCTCTACCAGACGAATACGAGGTTTAGGAAAGTTTATTACCTTTTCTAAGCCAGCTAGTAACTCCTCAAGTCTTTCACACTGATAAATTATGGCGGAAGAATAATAGGTAAGCTTCTCTGGAGAATTTTTTAAGCGCCGCGCAAGCCCTCCTATAACCAAAATAGGATTGCGCACGTGGTGGGCCATATCCGCTAACATGCGCCCAAGAAAGGTAAAATGCCTGGCTTCTTTAAGAGACTTTGCAAGCTTCTTGAGATATTCAATATTCTGAAAGGTAACTACAATGAAAGAGACACCATTTTCTGAACACTTTAAAAATTGAGTTTGAGCTATAAAAGGTTGACCATTTTGAGGGATGAGAAAAATCTCTCCCACATAAAACCCTTCCTGCTCCAGTAGGCCCAAAATATTTGGCCAAAGAATTTTCTGGTCATCTGGAGAGAGAAAAAAGGAAAGATTTTTTAGCCTTAGGCTCTTAGAATCAACCCCTAAAAGGTCTGAAGCATCTTTGTTATGGAAAAGGATATCGCCCTCTTCAGACATAATAACAATTCCTGTTTTCAGGAAATCAACAACTTTTTGCCAGGCAGGAGGGAAACAAAAATCAATATTTTGAAGAGATAAATCTGGAAAAGCCATAAAAACCCCTCAAACAGAATATTTTTTCTTATAATTATTTCGGTCAATGTGGAGAAGAACTAAATTAACCTAAAATTTAGAGGCTTAACTGCAGGGCCTGATACTAGTCGTCTAAAAAATAAAAAGGCCCCATGGCGGGGCCTTCTAAAATCGTTTGGAATAAAGCTTTTAAGCTTTTTTCTCAGACTCTTCTTTGATTTCCTCTTTAGTCTCTTCCTGAGAAGTAGTAGAAGTTTCTTCTTCAGCTTCTTTAGTAGTTTCTGAGCTTTCCGCCGTTATGGCTTCTTCTTTGGCCTCAGATGCCTCCTCTGCGGCAGTTTCAACTGCTTGTGGCGTTTCTTCTACTTTTTCTTCCTGGGCTGGTGCACTTTCGGCTGCTTTAGCCTCAGCAGCCTCTGTCTCCTTGACTTCTTCCACTGGTTCAGCCGCAGGCTTTTCCTTAGCCTCAGGAGTAGTCGCAGGTGCTTCTTTTTTGGCCGCAGGCTTATGTTCTAATTTATCGGTCACCAGTTCTATGATGACCATCATGGCTGCATCTCCCCGGCGCGGCCCAATACGGACAATCCGAGTAAAACCACTCTGGCGGTAAGCATAGCGGTCTTTTATCTCAGAAAAAAGCTTCCGCACTACAGCCTTGTCAGGCAAAATAGAAAGGGCCTGGCGCCGAGCCGCCAAATCTCCCCTTTTAGCGAGCACTATCATTTTATCCGCCAAACGACGTAACTCTTTAGCCTTAGCCTCAGTAGTTTGTATTCTTTCGTGTATAAAAAGGGCTACGAGCAAGTTCCGCAAAAGGGCTTTCCGATGCTCCCATTTACCAACCAAGCGTCTGCTCTTCTTTCTGTGCCTCATAGTTTCCTCTCCCTGATAAACTAAGCTTCTTCTTTGGCTTCTTCTGGGGGCTTCCAGTCAGTAATTTGCATTCCAAAAGAAAGCCCCATGGAGCTTAAAATATTTTTGAGTTCATTCAAGCTCTTACGACCAAAATTTTTAGTCTTTAGCATTTCAGATTCAGTTTTTTGAACAAGTTCACCAATATAACGAATATTGGCATTTTTCAAACAATTAGCTGATCTTACTGAAAGCTCAAGCTCATCAATCCTCTTATCAAGGTATTTGTAGTATTCTGGTTTAGACTCTTCGGCTGTTTTTTCTTCGGTGGTTTCTTCTTCAGTAAAATTAATAAAGACTGTTAGCTGGTCTTTTAAAATCTTGGCCGCGTAAGCCATGGCGTCCTGCGCGTCCACTGTGCCGTCTGTCCATATCTCCATAACTAGGCGATCAAAATCACTACTGCGACCGACACGCGCCTGGGTAACATTAAAATTGACTCGTTGAATAGGAGAAAAAATAGCATCAACAGGGATAACACCAATTTCTTCAACGCTGGAAGGGTCAGCAGGACGATAACCCTTTCCCCATTCCACGTGAAGTTCCATTTTCAAATGGCCATCTTTAGATAGAGTAGCGATATGGTGGTCAGGATTTACAATTTCTCCCTGACCATCAGTTTGGATATCACCAGCCTTAACCTCTCCCGGGCCAGCTTTTTCAAGGATAAAAGTTTTGGGTTCCTCATCGTAAAGCTTAAAGCGGACACCCTTTAAGTTTAAAATGATATCAATAACGTCTTCCCTGACTCCAGGAAGACTGGAAAATTCATGGGTAGTCCCGTCGATTTTAACCCAGGTAATAGCAGCCCCTTGAAGCGAAGACAAAAGAACTCTTCTCAAGGCGTTGCCAATGGTTACGCCAAAACCTCGCTCTAGAGGCTCTATAACAAACTTCCCGTAAAAAGGTGGCCTGGAATCATTGTGAACCTGAACACCTTTAGGCTTAATGAGCTCCAGCCAATTCCTGCTTATAAGATTTTTGGTTTCTGCCATAACACCACCCTTATCTGATTATTATGTTTAACGGGAGTAGAACTCAACAATCAGCTGTTCCTGAATCGGCATAGTAATATCTTCGCGGGTTGGTAAGGCCTTAACTTTGCCTTTAAAGTTATCAGCATCAAGCTCAAGCCACTG</t>
  </si>
  <si>
    <t>MGYYVGLDVGSGTAKVAVLNEKREILYHAYEKTHGQPVETAAKILSAVEEKFGNELTGLTCTGTAGKTISQILSVAFVNEVMAHARAVEHFHPEARTIIDIGGEDSKLVFISHEEGKFRIKDFALNTLCAAGTGAFLEQQAARLGYTIQEFSKLALKAENIPRIAGRCTVFAKSDMIHLQQAAVPDHEIIAGLCFAIIRNLKSNLAKGKKVLPPIVFQGGVAANYGVRRAIKEIFNLKEGELIIPEYHFIMGAIGAALYGLDGRFTAPYQGSEILEAYLKERTRTVKRLPRLGPYQVRTIQTQTFFPNPQGKLRVYLGIDVGSVSTKLVAINEEGKLIAKTYALHHGKPLESVKKGLLALKEKLPKNLEIEVLGVGTTGSGRYLVGDFVGADVIRNEITAQAKAASAIDPAVDTIIEIGGQDSKYIRLEKGTIVDFTMNKACAAGTGSFLEEQAVRLNVPIEEFGEYALKSEAPVEMGERCTVFMQSDLLHYQQQGLPKEDLIAGLCYAIVHNYLNKVVENRKIGQKVFYQGATAFNKGIVAAFEKVLGKEIIVPPHHEVTGAMGAALLAREETQGKSSFRGFDLSHVNYEISTFECQSCPNRCEIRQVSIEGSKPYFYGGRCEKYEVEHRKPPATLPNLVNERTEKLLSYLTDKEGAPLGEIGLPRMLFYFERLPFFATLLQELGFKVVLSEPTNKKLVNEGCEIVAAETCFPVKVAHGHVLDLLKKGVKQIFVPYIVDLPADHPSLKTGKICPYVQSVAAAFEASINLKEYGARILAPVFHFGTGGKVLERQKKDLARLLGISEKKVKEAWKKAEDAQKNFDSWLKKRGEEVLSRLSPDEVALVIVGRPYNAFDPGANLAIHNKIRSLGVLGIPVDMLPLHQVEELDGLEGMYWRYGQRFLLAAHFIRKHPSLYPIFLTNFSCGPDSFIIHFFEELLGGKPYLEIEIDEHSADAGVVTRIEAFVDSVKGKRISPEKPVKPYRRAVKPEDQRILYLPYMSDHVYGLAAVFRACGVDARVLPESDEESLRLGRRYTSGKECYPAVLTTGDMIKMLQRPDFDPKRAAFFMPSGSGPCRFGQYNRLHRRILDELGYEDVPIYSPTQNFQLYHELGMIGKDFTRLSWKVLVCIDILDKFLREIRPYEVNPGETERVYQESLKKICQAIEKREDLLQVMQEIREAFMAIPTENFGEKPVVGIVGEIYVRMNRFANEDLIKVLEEMGAEVWLPPVSEWFYYINYTSKRWAKRLRKFKELTRLIIEHHVQVKDEHRFAAVVRDILKTAEDPQVEEIINLAKKYVNDEFEGEAILSIGKSLDYLRHGINGIINVIPFTCMPGTVVAMLLKRVREENGLIPMLTVSCDGQRSMGTRMRLEAFMHQVKEHFAEQRGRQKAA</t>
  </si>
  <si>
    <t>879308.SAMN00116783.HMPREF9130_0355</t>
  </si>
  <si>
    <t>MFHMGLDVGSTTVKVVVLNEKNQRIYERYQRHFSDIHQTIGEIFKDCQDQVKDQPFTIAVTGSGGLSVHKDLGVDFVQEVMAGKMAIDAFIPQTDVAIELGGEDSKITYLKGSIEQRMNSICAGGTGAFIDQMASLLETDAQGLNQRAKNHTKLYPIASRCGVFAKTDIQALINQGASKDDIAASVFQSVVNQTISNLACGRPIRGKIAFLGGPLTFLDQLRERFIETLGLKEDEIIVPERGELFVATGAALASKESPTTTMDQVLYKLAHPQASQEREKQILQALFESQEELDQFRKRHKSKDLAQGSLKGYHGKIYLGIDSGSTTSKVLALSQDREILFQFYGSNKGRPIDVVREQLLKIYQDKEEDAVIACAGVTGYGEDFLKAAFHLDFGEVETIAHYQAAKYYDPDVDFILDIGGQDMKSMKIEDDTISSILLNEACSSGCGSFLEAFASTVNMSPEEFAQAALLAKEPVDLGSRCTVFMNSNVKQAQKEGAEIGDIAAGLSYSVIRNAIQKVIKIRDPKDLGRHIVVQGGTFYSDAVLRAFERIAGVQVTRPGLSGLMGALGMALMAQDRGLEKSSILSQEELENFSYKSRTTHCKQCSNQCALSVNIFNNGDRYISGNRCERGAGIQTEGLDLPNLYEYKYQRLFSYKPLEEGQAKRGSIGLPRVLNMYENYPFWFTFLTELGYRVVLSPESNRSLYEKGLETIPSETACYPAKLVHGHIENLIEMGLKTIFYPSVFYEKREYQDASNHLNCPVVAGYSEVIKNNMDALKEERVTFINPFLSLDAEKPLKKRLAEVFADISKNEISRAVDKAYAERIRYHEDVKKEGQRALDFMEANQVKGIILAGRPYHVDPEINHGIAELINSLGMVVLSEDSIAQDMVLEGSLRVLDQWTYHGRLYRAAKFAGSHDQVEMVQLNSFGCGLDAVTTDQVQEILKAHHKIFTVIKIDEVNNLGAIKIRLRSLMEATKDGKHFDPDTPYVNEVVEFTKEDAKTHTILVPQMAPLHFKLLQPILKETGYNFQVLDTVTSQAVQEGLKYVNNDACYPSMYVVGQFMEAVKSGKYDTDHLTLLMSQTGGACRASNYVGFIRKALKEAGYGHVPVLAVSFQGIEKHEGFHLNSSNLLKLAPKAMNALLYGDLLMRLSNATRPYEVEKGATDRLVDQWLDRLVKKQNYWAFKRDVHDMVQDFQALEVQEVKKPRVGIVGEILVKYLPAANNFLQEKLEKEGAEVVVPDLMDFMLYSFKNTKLKADKLGKNHWAPYFTELAISHIEFMRNIICRELEGTRFQKPVKLDQLMDYARGFVSLGHQYGEGWLLTAEMVELIQSGVENIVCVQPFGCLPNHITGKGVIKALREEYPKANIIPLDYDASASSVNQFNRI</t>
  </si>
  <si>
    <t>1839801.SAMN04881314.Dform_01927</t>
  </si>
  <si>
    <t>GCF_001953175.1</t>
  </si>
  <si>
    <t>Dehalogenimonas formicexedens strain NSZ-14 chromosome| complete</t>
  </si>
  <si>
    <t>GCGACAAACCGGAATTGGATGCGTACCACTATGTGGTGGTGAAGAACTACGAGGTCCCTACCCCTAACGGAACCAAAGTCGTGGGCGTCAGCAAACGCTGTCTGCACTGCTTCAGCCCGGCCTGCGCCTCTGTTTGCCCGGTTGCCGCCCTTCATAAAACCCCCGAGGGGCCGGTCGTCTGGGATGAGGGACGGTGCATCGGCTGCCGCTACTGCCAGAACGCCTGCCCGTTCGAGATCCCCAAATTCGAATGGGATGTCGCCTGGCCTAAGATCCAGAAGTGCATTTTCTGCCATGACCAGCGCCTCCTCAAGGGGTTGAACCCGGTGTGCGCCGATGTCTGCCCCACCCAGGCTATCCGATTCGGCGACCGGGCGGACCTTATCGCTCTGGCTCACCAGAGAATCGCTGACAACCCGGACGTGTACTTCGATCATGTCTACGGTGAGACAGAAGTCGGCGGCACGCTAAAGATGTACATCGGCGCGGTGGATATGCGCGAGCTGGGATTCCCCGAGACCGAAACCGAAATGTACCCCAATTTCACTCACGAATTTCTCAGCAGAATCCCGGTTGAAATCGCCTCACTGGCCCTGATCCTGGGCGGGATTTACACCTTCCGGTCGCGCCGCATGGCAGCCGCCGGTAAAGACAACTCTCATAACGAGAAGCGAGGTTAATCGTGACAGTCAAATTAACGCGCCGCCATTTTATCGAACTGGGCGCCGGATCGACCGCCGCGCTCGGTATGTCGCTGTTCAAATATCCCGAATTTCACAAGCTGTTCGCCCAGGCGCTGACCGAGGTACCGGTCATCTGGTTCCAGGGCTCAGGCTGCAACGGCTGCAGCGTTTCCGTATTGAATACTTTCCCGATCACCATCCAGAACCTCCTGCTGTCCGAAGTCGTCACCGGCAAGCATGTGAGCCTGCGCTTTCACAATACGGTGATGGCCGCCCAGGGAGACCTGGCGATGAAGGCGCTGACCGATACCGAGACAGGGCCTTTCGCGTTGGTGGTCGAAGGCGGTATCCCGCTTAAGGACGACGGTTTTTACTGCGAGGTCGGGGAGAAAGACGGCAAGGGCATTCCGATGGCCGATACGATTGCCCGGCTGGGCCCGAAAGCCATTGCCACCATCGCTGTTGGTACCTGCGCCTCATCTGGCGGCATTTCCGCCACTCCGCCCAATATCGGCGAGGTGGTCGGCGTCCACGAATTTTACAAACAGAAGGGCATCACCACCCCGGTTATCAATACCCCCGGGTGTCCCCCCCACCCGGATTGGTTCGTCGGCACGCTAGCCCAGGTCCTTATGAACGGGCCGGAGTCGGTCAAGGTTGACGGTGATTTGAGGCCGACCGCTTTCTACGGCGGCACCATCCACGACCAGTGCCCCCGGCGGGGTAGTTTCGCCGCCAAGCAGTTCGCCAAGAACTTTGGCGAGCCGGACTGCCTGTACCTCCTGGGTTGCAAGGGGCCGATCACCCATGCCGATTGCAACTCCCGATTGTGGAACAACAAGACCAACTGGTGCATCGGATCAGGCGCTCCCTGCATCGGCTGCGCCGAATTGAAATTCCCCGGCCACCTGGGCCCGGTGCATGAACCCATCGACCTGACCCAGACCATCGACAAAGCCGCCATCGGCATAGTCGGCGCCACCGCCGCGATTGTGGTAGGCGGGGCGATTGCCGCCTCTTCCGGCTCCGGCGATAAAAAGTCCGAACACTAATCGAGGATTGAAAAGGAAAAATAAATGGGAAACATAGTCATCGATCCCATCAGCCGCATCGAAGGACACCTGAAGATAGACGTAGTCGTTGAAAACGGCGTGGTCAAAGACGCCCATTCTTCCGGGACGCTGTTCCGCGGTTTCGAGATGTTCATGAAGGGGCACAACCCGACCGATGCCCAACACTACACCCAGCGCATCTGCGGCGTCTGTCCCGTGTCACACGGCGTGACATCTGTCCTCAACCTGGACAGCGCCTTCGGCGTCGCCGACAAGATCCCCGCCAACGGCCGGATCATTCGCAACCTTATCCAGGCCGGCAACACCATCCAGTCTCACATCCTTCACTTCTATCACCTGGCGGCTCTTGACTACGTCGACGTGACCGCCGCCGCCGGCTACACCGGAAATGACCCGGGGTTGATCAAGGTGGCGGATTTCATCAAGCGTGCCGGAAGCGACACGGCTAAGCTGGGCCCGTTCTTCCCCCGTTATGAAGGCGATTACCGCCTGTCGAAGTCGATCAATCAGAAGGCCGTCGCCGATTACGTTAAAGCCCTCGATATGCGGCGCCTGGCGCACGAGATGACCTCGATCTATTTCGGCCGCATTCCCCACGGGCCCGGCCTGGTGGTGGGCGGCGTCACCCAGGGACCGACCGCGGACAATATCGCCCTGTACCGCCAGAAACTGACGGTGCTGCGCGATTTTATCGATAATGTTTATATTCCGGACGTCATCGCTGTGGCCGAGGCCTACGCCGATCACTTCGCCCAGGGTGTGGGTTGCGGCAACGTGCTGTCGTACGGCGTATTCGACCTCGATTCCACCGCCGATCTGACCAAGCGCCGGCGTTTCATGCCCCAGGGCACAGCGAACACCAAACTGCAGTTGGCGGCTATGGACCCCAAAGCGATCACCGAAGACGTCAAATACAGCCGGTTCTCCAGCGTTTCCGGAGCCTATCCCGGCAACGGAGATACCCAGGACAGCCCTGACAAATCCGGCGCCTATTCGTGGCTCAAAGCCCCCCGTTACAAAGGCGGCGTTTACGAAGTAGGTCCGATGCCGCGGATGCTGGTGGCCTATCTTTCTGGCGACGCCACCGTCAAGGCCATGGTAGATTCGACCCTGGCCCATTTCAATGCTCCCGCGTCAGTTCTGTTCAGCACCCTGGGACGCCATGCCGCCCGCGCCCTCGAATGCAAGCTGGTTGCCGACGCCGCAGACGGTTGGTTGAACGAACTCAAGGTTGGCGATCCCTTCAACGTTCCTTTCGAAATTCCCGATTCGGCTGAGGGGATGGGCCTGTGGGAGGCTCCCCGCGGCGCCCTGGGTCACTGGATAACCATCAAGGATAAGAAGATCGACCGCTACCAGTGCGTAGTGCCGTCAACCTGGGACTGCTCGCCCCGCGACGACAAGGATCAGCCCGGGCCCATCGAACAATCCCTCATCGGCGCCAAGGTCAAGGACGAGGCCAATCCGTTCGAAGTCGTCCGCATCGTCCGCGCCTACGACCCCTGCCTGGCCTGCGCCGTCCACCTGGTAAGGCCGAACGGCGATGTCATCGGCCAGTACAGAGTTGTCTAGGGTAGGAATATTTAACGACCCGGTAATAATTGTTGGAGGCTTGATTTGAACAACAAGAATATACCTCTCTTCAGCTTCTGGGGCGTCGTCCAGATACTGCTGGCGCTGGGCGCCCTGGGCGTGCTCGCCGCCAAGATGATCTGGGGCCTGGGGGCGGTGACCAACCTGTCCGACAACTGGCCCTGGGGACTCTGGGTCGCCTTCGACGTCGGCATCTATATCGCCTCGGCGGCCGGCGGCTTCGTTCTGGCGGCTCTGGTCTACATCTTCAAGATCGAGACCTTCCGTCCCCTGGTCAAGCCCGCCATCCTGATCGCCGCCCTGGGCTACACCATCGGCGCCCTGGGCATCGCCGTCGACCTTGGCCGCAGCCCGCTCATCGTCCACCCGCTGTGGATGTGGCAGCCCAGTTCGATCATGTTCGAAGTGGCCTGGTGCGTCATGATGTACCTGACGGTGCTGTACCTTGAGTTCTCGCCCAACGTCTTCGCCCGCTTCGGGCTGCACAGGGCCGAAACCGTCCAGCATGCCCTGGCCGTACCGCTGGTCACCTTCGGCATCCTCCTGTCCTTCCTGCACCAGTCGTCCCTGGGCGCCCTGTTCCTGATCACCCCGGAACAGCAGCCGCTGTGGCACCTGCCGCTCATGGGCTACCTCTTCGTCATCTCGGCCATGTCGCTGGGCCTTTCGGTGCTGACCATTTTTACCATCGTCACCGCCAAGTCATGGAAACTGACGCTGCGGCTGGACGTGCTCTCCAAGGTCATGGCCATCGCCGGCTGGATACTGGTCGTCTACTTGGGCCTGAGGATCTGGGATACCGCCCAGTCCGGCCACTTCTCGGCCTTCAAGTTCGACACCTACGGCTTGCTGTACATCGCCGAGGTGGGCCTGGGCATGATCGTCCCGGTCATCCTCATCGCCATGAAGAAGGTCAGGGAGTCCAGGGCGGGCCTCCTCTGGGCATCATCGCTCATCTTCTTCGGCATGCTCTTAAACCGCATCAACACCCTGGTGCTGTCGCACGCGGTCTACCGCGAGGGCAGCTACTTCCCGACGGTGTGGGAGTTCATCTTCACCCTGGGCCTCATTGCCGGGGCCATCTACGCCTTCAGGCTGGCGGCCAAGTACCTGCCGCTCTTCGCGGATAACAAGGCCGGCTTGCCCGAGACAGTGGCCAAGTCCAATCCGGTGGTCGTACCGGCTTAATTCTCAACTTCGCCAACCATTGAGTGGAGCGGTTCGCGAGAGCCGCTCCACTTTTTTTGCGCCTGTATAGGACCTTTCGCGTAGGGCGAACCGGCTACGCTGGATCGTTTTTCGATTTTCCCGTTAAAAGTTTTAAGAAGGAACGAATCACCTGATTTCAGCTTCAGCACAATCGTGAACATTCGTTCCAAAAACGAAGGATAACCAATCCGCCCCATGCCGTTGCGCATTTCAAAAACGACTGAAACGACTGGGACGGCCTCGTTCGAATAATACCAATAATGCCAATTATCCAATACTACCAATCCTCAACCCGCCCGGATTCCCGGGTTTCCACAAATACCCCCCCACTAATTGTTGGTTGCGTTTCGCTTCACCCACCCGACCGCCACGTCGAAACAATTTCGTGTTCGGACATCGACAAACGAATGGCAGCTGTCAGCATGGGCGACATCGAGATTCTTCGCGCCGCTCAGAAAGACACCCGGAAGAGACACAGGCAGTATTATAGCACACGTGTTCCTCTGGACTGTCAAGCGTTTCGTGTCGTTTTTAGGGTTATATTTTTTATCGGGGCTTTCAGTAATCGGTATCGGCTCCCGACCCATCAGCGGGCGGCAAAAACCCGCCCTATACGGCTTGGAGCTGATCTAAAGACAAACTTCGTATAAAAAAAGAGAGCTCCCCATATGGAGCTCTCTTTTAACTTGTGGCGGGAATCGATTACAGATTGACCACCCTGACGTCGTTGGTGCTGGGATCGATGATATGGACGCCGCAGGCGATGCAGGGGTCGAAAGAGCGGATAATGCGGACGATATTAATCGGATTATCGATGTCCGGCACCGGCGCGCCGATAAGGGCCTGTTCGTACGGACCGCGAACACCTTTGTCATCACGGGGTCCGGCATTCCAGGTGGAAGGAACGACCAGCTGGTAGTTCTTGATCTTCCAGTTATCGACTGAGACCCAGTGGCCGAGAGCGCCGCGGGGGGCGTCCCAGACGCCGAAACCCTGGGCGGTCTTGGGTACGGCTTTTTCATTCATGCCGACGATCGGACCCGCAGTCCTGAGAGAGATCAACTGATCAATCCAGGCGATACCGGCATCTACAATCTGCTTGGTGATGAGAGCGCGGCACAGGTGACGGGCGACGACGCCCTCGCGGCCGCCAGCCTTGAAGAAATCAACCAGCGCCGGGAACTTATTGACCAAACCGCGCGCCAGAGGGCCGACTTCCATGGTCTGCGAGTTGTAGCGGGGAGATTTGAAGAAGGAGTAGGCGCCGGTCTTGTTGACGTTGAATTCGGTGACGCCGGCGGACGGATGGAGCGCGGTGGTGCCGGAGGGGTAATTGTACCAGGAATTGGTCACCGATTCGGTGATCTTGGAATAATCAACTGCGCCGATGGCCAGGCCGGCAACATCGGAAAGGGTGCCACGCTCCCCGGTCGAAGTGATAACGCCGCCCTTGAACATCGGGTTCGATCCGCCGAAGGAGGTGTCAGCCGGAGAAGCCGACGGGTTCTGAGGAAGCATCGGGTAGGCCAGGTAATTGCCGGCGGTGGCGCCGAGAGCAATCTTGGCCAATGGGAACAAAGGACCGGTTCCAACGGCCAGCACATCAGGCAGATAGTAGTTGTCCACGAAGGCTTTCTGCTCCAGCCACAGGTCGCGGAAGGCCAGAAGCTGTTCGCGGGAAGGAGTAGCGACGCAGCCGCCTACGGTGATGGTGTTCGGATGGGGCTGGATGCCGGTGATATAAGCCAGCATCTTCTGCGATTTAGCTTTCATCTCGAGGGATTTAATGTAATGAGACACCAGAGTGGTAACCGTGTCCGGGTCATTCAGGGAAAAGGCATCCGGGGTGTAGCGGGGAACGAAGGGAGAGGCATCACCCCTGGTAACCAGCCCGACTACCTTATCCCTGATAGCCTTGAGACCTTCATCGGAACCCTTGTAGTTGGCAACGGCGAGGATATCGATGTAGTCCAAAGCCGACAGGTTGTAAAAGTGGACGTAGTGATCATGAACATAGTAGCCGGCGCAGAAAAGGTTTCTGAGCAGGCGGCCGGCTTCGGTGAGTTCGATACCGAAGGCGTTCTCCATGGCCTGGGCTGAAGCAATGGCATGGACGCCCTCGCACACGCCGCAGACACGGCTGGTGACATATGGAGCATCCCAGGGATCCCGCCCTTGAAGCAGTATTTCAAAGCCGCGGGCCATGGTCCCGGCAGACCAAGCATCGGTAACAACCCCGTTGTTGACCTCAACTTCAATCCGGAGGTGACCTTCAATTCTCGTTATCGGATCGACGACAACTCGAGTCATTTCATCTATCCTCTTTCTTAATCTATTTCCAGATTTTCACTAACTTGATTGAACGTCACACGCCGAAGTTGAAATCGTGGGCGATAAGCATGTTGCCTTTTTCAAAAAACTCAGGTTGCGAGCAGGCGACACAGGGGAAGCTGCTCTGGATGCAGTAGCTGGCCCGGTTGTTCCACAGCCTCTCCCAGCAGTCCTGGAAGGCGATAGGACCTTTGCAACCCTTCAGGATCAGGCAGTAGCCCTGCTGCTTGGGATCGTTGAAGTTGGTGACGAAGTGCCGGGCTTCGAACTGACCGCGGCGGGCGCAATTATCATGCTGCAGCTTGCCGTAGAAGGCGACCGGGCGCTGGTACGCATCCAGTTCCGGGGCTTTGCCGAAGGTTAAATAGTAAACCAAGGTGGCGACCAGGCGTTCGTTATGAACGGGGCAGGTCGGCAGGTTGATAACGGGCGCCTTGATATCAGCAAATGTGTTGTGCTTGGTAGTGCCGTTATAGAGAATCCCCACGCCGCCAGTCGGCCCGAAGCGGGGGATGCCGCCGAATGAGGAGCAGACCCCCGCGGCGACAATCACCGCGGCATTCTTGGCGGCGGCTTTGAACTGGTCGACGAAGGTCTGGCCGCCGATGGTGCAGTATTTACCGTTCTCCGCCAGCGGGATGGCGCCATCAACGACGAGAACATATCCGCCCTTGGCGATGGTCTGGGCCAAAGCCTCTTCGGCCTGGTAACCCGAACCGGCCATTACCGTCTCATTGTATCTCAGCGAGATCGTATCCAACAGCAAGTCAACGGCGGTGGGTTCCAGGTTGTTGACAAACGATTCTACGCAACCGGTGCAACTCTGGCCGTTAAGCCAGATAACCGCCGGTTTGGCGGCTTGCTCTTCGAGAGCGTTGACGATGGTCGGGGTTAAGGCCTGGCTCAGGCCGAAATAGGTTGCCGTCATCCCGGCGATCTTGACGAAATCCCGGCGGTTAAGTTCCTGCTTGGTCAGGATTGAAAGATCCATTTTTGCTCCTTCAGCGGGCTATCGCTCCGCGCAATTTTTACGTTCAGAACTATCCCTACTAGGGCGCCATCTTCAGGTAATGGGCCAAGATATCCTGGCGGTCCTTGCTCAGATTGGCTCCGGTAAAGTGAGCCGAGATGAAGGCGCTGAGTTGAGCTTCAGTATTGAAGTTAGTCAGTTGAAGCGCGGTGATGTTCGGTCCGCCGAGGCCGCCGGCACGGCTGGCGCCGTGGCATAAAGCGCAGTTGCTGGAGTATAAAACCACCGGATCGGTGCTGAAAGCCGGGCTGGTTGAGGTAGCCGGCTTGGACTTGATCTTAAGATAATTAGCAAGGACATCCCTGAGAGGCTGTGTCATTCCGGGTGCCGGGTGAACACCGAGGAAGGTGCTCAAAAAAGCGGCGCTGAAATTGCTGGTGTCTGTAATATTAGGCCCCGCGACACTGCCCTGAAGGTTTACGCCGTGGCAGACGGAGCATTTGCTGAGGTACAGCAGGTCGGCGTCAATTCCGGGAACTGTGGGCAGAAGGGCGGTCGAAACCGGAGTGGTGGTGGGAACCGGCGCGGTCGTTTCAGTGGTTGGATTGTTAGAGGTACAGGCGCTTAAAATGGGTATCAACAGCACTACCAGGGCGAGGATGAGGCTAGGGACGCCGTGTCTTTTCATCATTCAACTCTCCTGTCTATTATCGCCGCTTCGTGTCAAGCCCTCGATGGAATCCAAATTCAAGCAGTTCGGCTGGTTCTTTTTCGCCCCGGCCGCAGAGACTTTTCAAACCTGCCGGATTCTAACACCATGGTACTAATACTGTCAAAGGCGCCTTACGTTGGTTGGATTAAATGTCCAATTCTCAATCTTGCCAGATTCACAATCTAAATTTTACGACAATCCATTTTGACCTAAAAACAAAACTTCTTTAATTTCACGATTGACCCGGAATCCGATCAAAAATATTTTTAAAGTGGCGAGTTCAAAGATGAACCGGACCTTCCACGTTTACAATATTAGTTCAGCCATCGTCCAGCGCCGGGGCACAATTCAGCTTGCGGGTCCAATCCCGCAGCGCAGCCAGCAACTGTTCGATAAGTTCCCGCGATTTCGGATCGATGAGCCTCCCGTCTGAGTCAAAAGCCTGCGCCGCCAGCGGCACCATCACCTCCGGCCGGTTAAGAGGATACATCTCCAGGAAAACCATGATCTGCCGGAGATGATACTGGGCCCGGGCTCCGCCGAAAGAACTGATGGAAGCGCTCATGATGGCCGCCGGTTTTTCTTTGAATGCATTATCGCCGTAAGGCCGCGATGCCCAGTCGATGGCGTTTTTCATGACGCCGGGAACAGAGTAGTTGGCTTCAGGGGTGACGAACAATATCGCATCGGCGGCGCGGATCAGCGATTTGAATTCCCTGACCGCGGCGGGCGGGTCGTGCTCCAGGTCCTGATTAAAGGGGGGAATGGGCGCCAGGTCGAACGTTTTTATTTCCATGCCCGAAGGGGCCAGCTCGACCGCGTTCCGCAGCAGCAGCCTGTTGAAGGACCCCCGGCGCAGGCTGCCGGCAAAACCGAGTACCTTGATCCTGGTCTCCATCGAAATTGATTATAGTACGGCGTGCGGCGAGCTCAAACAAGAAGTCTAATGGCGTTCGAGAATGCCCGATATCATGTCCAGGGCGATCATTCAATCGGGGGGGGGGGGGGGATATATTGAGGGAGGGCGGGTTAAAAACCCGCCCCTACAATGTTCCGATAGCCAAACCGTAGCAGCCGGTCTCCAGACCAGCGCAGATCCCAGTCTTCGCCAAAATAACGAGAGGTGCGTTCGAGGGTGGAATGGGGGAGGGCGGGTTAAAAACCCGCCCCTACAGTGTCCGGGCGCAAAACCGGGGCAGCCGGTCTCCAGACCAGCGCAGATTCCAGTCTTCGCCAAAATAACGAGAGGTGCGTTCGATGACGAACCGGGAGAGGGCGGGTTAAAAACCCGCCCCTACGATACCGGTCGCAAACCAGGGGCACCTGGTGTCTTGTGGCGATCTAGAAGAAGACGGGATTCCGGCCTTCGCCGGAATGACAAGAGGCACCTCAAGGATGAAACCGGAAGGGCGGGTTAGAACCCCGCCCCTACATTTGGGGCGAAATCGAAGAGGCCGAGTACCTGATTATCTCGGCGAAGTTTTGAATCCGGGTGCGGTTGTTGCTCTCCATGATACCATCATAGGTAAGGGTGACCCAGGGTTTGTGCAGCGATGAGGCCAGTTTTTCCGCCATGGCGGCTACGATGCCCCCGGGCATGCAGCCGTGCGGCATGACTGAGATCACGCCGGCGAAATCCGGGCTTTCCAGCCATTCCAATCCCGAACCGATGGACAGCACCGCCTCGCTGCCGCACCGGGGCGACAGGTGGAGTCCCGACTTAGCCAGAACTTCCTCGATGGAACCTTCCCTCAACCCACCAACGATATGTTCGATCACGCCGATGCTGTTACGGTAGTCGGCGTCCAGGACGCGGCGCCTGAGGTAGCTCCGGAACAATTTGCCGTATCGCCGGAACCTGAAATTGTCCTCATGGGCGCGGTGGAAAATATACCTCAACCACTCGGCGGTGGGCGAGATGGTGACTTCAAGCCCGGCCGCCTCGCAGCAGCGCGCGAGGTCATCGTTGGCAAAGCGGTTGGCCCTGAGATAGATCTCGCCGTTTATGCCGACCAGGGGCCGGCGGGGCAAAGTGACGTCTATGATTTCCTTGAAATCACGCGCCGCATGCTCAAGCAACCCGTTCAAATTCTGCCAGCGGCGAGCCCCGTCCCGGAACCGGGATACATAAGATTCGAATAGCCTGTCCGCCAGTCCCGATTCTTTTTCATAAGGGCGAGCGCGCCAGAGCAGCTTTTCAAGGGCGTCGGCGGCAAAGATGGCGTCGGCGGCGCGCCGCGGGAAATCAGCGCCAAGGTTCAAATCCTCGTAAGATTTGTTGGAGGTGGTCGATCTTACCTGGATGTCGTAACCGGCTTGTTTAAGGGCAATACCCTGTTCCAGGGCGTATTTCCCCAGCCTGCAAGGACCGTAGGCGCTGGCCATGATGAACTCAGAACCCGGTACGGCGGCGCGGTTATCCTCGCAGAACCTCAGAAAGTCCCCCAGGGTGGCGCGATAGGGCAAACATTCCGTCCCGGCGGTGACCCGGTTGGATAACTGCAGGCTGCGCGCGTCGGTTTCCGGCAAGACCTCTACCTTCCGGCCGCTGGCTTCAACCGCTCCGGCCAGAACCCGGATAAAAGGGGCCATAAACGGGATGACAAAGGTCTTGTGATCGACACTTACGGGCAAGGTCTGCCTTTTATAATCTATAGGCGCCGTTTCGTGCCGCTGTGCCGTCCGCGAGTAGCCGTTGATGGTATCGACGAAAGCCTCAAGCCGTGTGATGACGCCGGCTTCCGCGGCGTGCTCGTCGACCTCTAACTGGCCCAGGGGTTTGCCGCCCATGATGTCTTCCAGTACCGGCAAAATAAAGGAATTGGGCCCGCAGCCGAAGTTGGTGATCATCAAGCCGTAAAGGTTTGGCTCCCGGGCGATGATGTCCGACGCGGCGATGAATTTACTTTCATACGACCAGTAAGGCCGGTCGGTGTATCGGCTGATATCGACCGACTCCAGTGGCAAAAAGTCCATGGGGATGGGTTCGACCCCCAGTTGAGCCAGGGCATTGGCAATGCCCAGATTAGCCCCGGGATCCCCCGCCATATAGGAACGGGAGATGAGGACGACCCCGGTTTTGCCGCTGGATTTTAAGCTGGCCAGTACCTCTCGGCCGGCCGCCGCCCGGCCTGTTTCAAATAGTCTCTGGGAACGGATGCCTGCCACGGCCGCCTGGCGTGCCCGGACAGGCGGGGCGCCGAGTTCGCGGGCGGTGCGGGCGAGGTTGGCGATAACCTCATCGTCGCCGAGGCTGAAATCAATGACCGGCGACACTAGCCGAGCCCCCGTTTCGAGAACTTCCCGTACAATAAAAGGCGACGCCTGCACCAGCGGGCAGGCATATTTCTGATTTTCATCCCCTTCCTTGGGACCCAGGCGGATGGCAGCGGGACAGAGGATAAAATCAACCGCGTCCTTGAGGAAGGCGACGTGCCCGTGAAGGAGTTTCACCGGGAAACAGCTGTCGGTGTAGGAGAGTTCAATGGCGTGCTCGATTATTTTAGCCGTCGTTCTGGGGGAAATTACCACGCGCGCGTCCAGGGCGTTCAGGAAACCGGTCAGAAGCGGCGCCAGATCATGGGTCAGAAGAGCCCTCGGGATGCCGACAGCCGGTCCATGGCCTGTGGCCCCGCCGGCATCTTTGAGTAATAACGCTTCCCGGTCATCGAAGGCGGTGCGGATCTTGACCTTGTCGATCCGGGAGTCATAGCGGTCGCAGCGGCTGCCGAAGAACGAATCTGACCCGTCCGGCAGCTTCATCTGAGTGATAGAGCAATTGTTGTCGCAGTGATAACACGGGAAGGTCGTCAGGTGGCAACTGCTTTCGGCCAGGGCTTTGAAACCTTTAAAGACCGATGGCACCGGGAACAACCGGCCCTGATCCCGGGCAAGGAGCGCCGCGCCAGCAGCCCCGCTGACTTCCCGGTGTTCCGCCACCGAGAGCTCATGATCCGGCAATTGCTGCCGGAAAGCCGCCACCACCGCCTCATTGTAGAACACGGCGCCGGTCAGGATAATGTTTCGACCCAATTTCCGGTGGGCGACCACTTTCGACAGATAGTTTTTGGCGATGGCGTTGGCCAGCGACGCGGTGATCACGGGCAGGGAAACCCCATCCTGCTGCGCCGAGGTGATGGACTGGCTCATGAAGGCGGCGCACCTGGTTCCCAGGTCGATGGTATATGGCGCGGTAAAGGCGAGGCGGGCGAAATCACCGTTGGTGACTTTGACGCCCAGCTGGTCGGCCAGTTCGTCGATAAAGCTGCCGGTGCCGGCGGCGCAGGCCTTGTTCATCTGGCAATCTATGACCACGCCGTTCCGCTTAAGAACCAACTTGGAATCCTGCCCGCCGATCTCGATGATATCCGCGTCTTGATCGATCACTGCCGCCGCCCGGGTCTGGGCGGTTATCTCGTTCTTGATCAAATCCGCGCCGACGAAACCGCCCACCAGGTAACGCCCCGAACCGGTGACCCCGGCGCCGGCGATATCGACATTTTCGGCGCCTTTCTTCATCAGCTCGACCATCACCTGTTTTACGGCATCGATCGGGCGGCCGGCCGTCATCAGGTAAGTCTTGGCGATAATCTTGCCGGTAACGCTGTCCAGGATGACCGCCTTGGTGCTGGTGGAGCCGACGTCGATTCCCAGGTAGCCGCTGCCGCGATCCGTGATCACAGGCAGGGAGGGGGGTACCGGCACAGCCTGGCGCTCCAGCGGCGGGGTCTGGAAATAATTCCGCCGGTTATCGGCCACCGGCAGCGTGCCGATTTTGGAACGCCTTCCTATCGATAAAAGGGCGGCGCCATGGGCTTCGGTGTAGACGGCGTCCCCCGGTACGGCCACCGCGACGTCATACCCGTTCCGGCTTGAGAGTAATGCGTTCAGCGCCCGCTCCACAGCGCCGTTGGCGGCAACCCCGCCGACCAGGTACAACGGAGCGTCAAAAGGACCTTTCTTCAATGAAACGATCATCCGGGCAATGCTTTCGCAAAGCGCGGACAGGATGGCCGAAAGCTGAACGCCCTTCTGCTGCAGGTGAATGATATCGCTCTTGGCGAAAACGCTGCAGCGGGCGGCGACCCGGGGCGCATGACCCCGCTGGGACAGGGCGATGCGGGTGAAATCCTCCATGGTGATACCGAGCCGATAAGCCTGCTGTTCCAGAAAACGCCCGGTCCCGGCAGCGCAAAGCGGGTTGGAAACCACCTTCCAGGGCTTTTTCAATCCGTCCTCAAGACTGATGACGAGTGAGGTCTGGCCGCCGACCTGGATGATGGTTCTGGCGTCCGGATGGGCGTGCAGCACCCCCGACGCAACGGCCAGCGGACTGGAGTATGATCCCCAGTGCCAGTCAGCTGGAATCAACTCCTTACCGGACCCGGTGACCCCCGCTCCGGCGATGTCCGGGAATTGTTCCAGGCGTTTGAGAAGCGAGTTGACGGACTGGCGGGCGTCGAAGACGATCTTTTCGATGTCATGTTTGACCACGCTCCCTTTGTCATCGACGAGACAAAGTTTGACGTTAACCGATCCTACGTCCAGCCCAAGGTAATAGTTCATTGCTTCGGCAATTATGCTGTAAAACCATTGGGTTGGCAAATCAAAATAATGACCTTTGAAGCTGCGGCGCCAACTTCAAATCACATCGGGAGCGCCTCCGGGATCAACCGGTGGCCATGGCTCGCAACAACGGTATGAAGGCTTCAGGGGGATCGTTTTTACTGATAAAGGCCCTGCAGCCACAGGCTAAGGCTTCTTTCCTGGATTCCGGCAACGCGCTCAGGGCGACGACGGCGGCTTCCGGACACTTGTTCCTGATGCCCCGGAACAGACCGGAACGGTTATTCACAGGCAACTCCCAATCCAACAGGATCAGATCAGGCGAGTTGCCGGGGCTTATCTCCAAAAGCTGCTCGGCGGCTGCGGCTTCCTCAATCACCACATGGTCGAAGTGCTGTTCGATGAGGAGCCGTAAAGCTCTCCTCACCTGTAAATCATCGTCGGCAATGAGTACTCTCACCGAGCTTCTTCTCCGGTATCAGCGGTCCAGAAAACGATTGATCCCGCCGGCGTGAAAATTGCTTTCAGGACTTCTTTCCGGCGTCTCCCTGGACCTTACCGGCGATTGCTCCGGCTTGGGTTCGGTCAACCATAAAAATACGCCTAGCGCCGCAATGATGAGAATGATCCACATGGCATGCCCCCTTTGTTTATGGTAAGAAGCATAACGGACCATCCCGGGGGCGGTATCCGCGGTTAGGCGGGATTTGGGGTGGACGGAGGAGGGGTTTTTAATTGGCCATTCGGCCAGTATCGGAATCCAAAACCCGCCCCTCAATAAAAGTGGAACTACGCGGTCAGGAGCGTTTTTGGCTAGAAGAACCTGCCGTGCTGACGGACGCGGGCTTTGTACCATTCCAGCAAACCAATCGGAATCAGCGCAAAAACCAGCGCAACTATCCAATCCGCCGCGGTCAGACGTATTATCTCCAGATTGATGGAGAGGCTATTATTCAGGAATGCCTGAAGCCCTGGAAAATACATGAGAGCCAGGTGAAAGACCGGAACGAACGCCAGAAACGGCCAGACAAACAAGTAATTGTCATCCTTGAGGGTTCTGAACGCCGATTTGTTCAAACGGCGTAAGGACAACACGAGCAAGGTCTCGCTCAACAGCGCCACGGTCAGCAGCAAGGTGCGGGCCTTGGCTTGCGCCCATCCAACCGGGTCCAGGGCTCCGCCACCGAAATCCGGAACTGTTCCCAGGTGGTTACCGTCCATGACCGGCACCAGCCCGGAAGAAGCAAAAAGGTAGGTCAATGAAAGCACCGCGGCCAGCGATACGATGAACAGCGCCATTGCCGATGTTGTTCTCCGGTTGAAAATGTCCTCGCCGTCGCGGGGTTTTTCGGACATGACGTCTCGGCTTAGACGGTCCGAGATGAAGGCCAGCGGCGGGATGGCGTGCGCCGTGGTAAAGATGTATATCCTCTGCCAGGAGTTCAAAAGACTGAAATCCGGAATAAAGGAAGCGCCGAAATAGACCAGCGCTTCTGCCGCGTTGACAGCGATGTAGAAAAAGATGAGCGACCGGATCTTTTGAAAAAGTCCCCGCCCTTCACGGATTCCCACCACCACTGAATTGAAAGAGTCATCGGCGATGATCATATCCGACGACTGTTTGGCTACATCGGTCCCGGTCACGCCCATGGCAATACCGACATCCGCTGTCGACAGAGCAGGCGCATCGTTCACCCCGTCCCCGGTGACGGCGACGGTTCGGTTGGATTGCTTGTACCGCCGGACAATGGCCATCTTATCCTCGGGCGAGACCCGGGCGAAGACCGAGGTTTTGAGAAATTCTTCGTCGGTGAGGCGGTTATCGTACGCCGCAAAAGCCAGATCGCCGTCACGGACGATTCCGACCTGGCCGGCAATGCTGCGGGCGGTTTCCAGGCTGTCGCCGGTGACCATGACCGACCGGATGCCGGCTTTCCCGGCCTCGGCGACCGAGTCCAGGACGCCATCCCGGGGAGGGTCAATGATGGCGACGAAACCGAGGTAGGTAAGGCCGCTTTCGACCGAATCCCTAGACAATGATTGCGTAGCCCCATCGATATACTTGAAAGCCAGCGAAATGACCCGGTAGCCGTGAGCGGCGAACGCCTCCGCTTTCTTTATAAGGTAGCCTTTTTCTTGATCGCCGAGAGCCACGGTTTCATTGACCGTGCCGGTGACCAGGGATGAACACTTTTCGAGCACTCTTTCAGTGGCGCCTTTGGTAAAGACTTCAACTTTTACGGTCCTGCCGCCCGCGAAAACCTTGCTCACCCGCTTCAGATTCGAGTCAAAAGGGAAAGAGGCGATTTCACGGAAAATCGACCGGAAATAATTCTCGTCCAGGCCTGATTTGCGGAAAAGGGTCAGGATGGCGGCATCGGTGGTGTCGCCTACGGCGCAATACGACGCCTCCTCGGCCGTTCCACCGGCATTTTTGTTCAAGACTTTAACTATCGAACTCTCATTGTTCAACATGCCCGAGACCAGCACCATTTCCAGCGCCGACCCAGGGCCGACCGATGCGGCTGGCCTGGAATCCGGCACCTGGTCGAATTCGACTCCGACCGCTGACTCAGGTGCGTCTGCAGCGACAAACAAGCGCCCGGCCGGATCGAAACCGGTACCTGTGGCGCCAAAAATGTGATCGGCGCCCTTAATTTCGGGCAGGCTGAGCCATCTGACCGTCATCTCGTTTTTGGTGATCGTCCCTGTTTTATCGGTGCACACCACCGAAACGCGTCCCAGGCTCTCCACCGCCGACAGGTCCCTGATCACCACCTGGTGCCTGGCCATAGCCAGGGTTCCCGCGAGTAAGATTACGGTGGTCAGCAAGGGAATGTTGATGGGCATGATGCTCATCGAGGTAATGAGGCTCCGGGAGGCGGTTTCAGCCAGCAAATGAGTGTTGAAGACTCCGCCCGCCACAAGTTCTCCGTCCCGGTACAATGAAACCAGGTGGTAGGCCAGTGAAATCAGCAGATACACCGCCACCGCCGAGGCGAGATAGCGGGCTACCTTGTTTACTTTTTGCCTGAGCGGGATGTCGCCGGTGTTCAACCTGGTTACGGTTTCGGCGATGCTGCCAAGGCGCGTCCGGCTGCCGGTGGCGATCACAAGCGCGATCGCATTGCCCGACGTAACGTATGTTCCCAAGTAAACCATGTTTCCGTTTTCTGAAACTGAAGAGGCGTTCTCCGAGGTCTTTTCCACTGGGACGGATTCTCCAGTCAACGGCGCTTCGTTCACGGTTAGGAACGATGCCTTGATGAGCCTCGAATCCGCCGGCACCCGGTCGCCCTGCTCCAGTTTTATCAGGTCCCCCGGAACCAGCGCCTCCGATCTCAGTTCTTTGATCTGGCCATCTCGGATGACCTTGCTTTTAGGCGGAGACATGTTCTCCAGGGCTTCAAGTTTCTTCTGCGCCCGGATCTGTTGAATGATAGCCACAGCCGCGTTGAGCACGATGAAAACGATCCAGAAGGTTACCTGCCCCCACAAATCGGGCAGGACAAAGATCGCCAGAAGGGCCAGAATAGAGGTGATAATCAGGTAGATATTGACCAGCCAGTTGAGGAGGGGGGCAATGTAGACCTGGAACAGGTTACGCGGCGGCCTTGGAATAAGGTTTGGCCCGTACTTATCGAACCTAATTCCAGCCTCAGCCTGGGTGAGGCCCGAATTTATGTCGGTGCCGAACCGGCGCAGCAGTTCCTCAAGCGATTCCGTGGAATTTTCGGAAACCATCGGACATTTTATAAACAATCACACCGCAATAATCAAACGGGTCTAATTCTGTCGATATTTCACATCCTAACTTTGGAGCCGATCAAGCGTTAATACTGTTAAGCTTAGCCTTGTGTTAGAATACGAAGCAATCTTGCCAAAGGCAGGTAGAACGCCCGAATAATGGCGACACCCAAAAAAACCCGTCAAATCAACCCCATAGTCTGGGGACTACTATTATTCGTCATCGCCCAGGTGCTGACCCTGCTTTTGGTCAACCGGATCGATCCATTCCTGGACGAAAACAACATCTACGTCCCGAGCCAGCCACCTCAGGACGTGACCGTCTGGCCCGGCGAGACCACCCTTCCCTCCGGTGAGGTGATCGATGTCCCGGTCTATTCCTCTCTCGGGCCTATCCTGATCTACTTTGCCGTCGTTGTCGCCATTGTGGGGCTAGTGCTGGCGTTGATCCCGGTCAGGATGTTGAAAACGGTGCTCCGGGGGGTCTTCGCCCTGGTTTTCGGGTGGGGAACTTTCATCATGGCAGCCTTGTGGCTGCCTTTTCAGGTCGCGATCGTAATGGCCCTGGCCGTCAGCGTTATCTGGTTTTTCATCCCCCGCGTGTGGTTCCACGATGCCGCGCTGGTCATATCATTCGTGAGCCTCGGTGCGGTCTTCGGCAGGTTCATTACGCCGTGGACCGGCATGATCATCATAGGCGCCCTGGCGGTCTACGACTTTGTCGCGGTCAAGTCCGGTTTCATGGTGTGGATGGCCGACAAAATGACTCAGACCGCGGCGCTGCCGGCATTGGTCATTCCGCGTTATGCCGGCGAATGGGGGGACAGCATCAAGGAACGAGGCGTCCAAACCCTCGTCCAGACCGAACCCGCCGACCGGAAGTATTCGATCATCGGCGGAGGCGATATCAGCTTCCCCTGCCTGCTCACCGCTTCGGTTTATTTTTCCCAGGCGCAAGGCCTGGCGCCCGGAATTATCATGGCCATCGCCGGGACCGCCGGCCTGGGCGGCGCCTATCTTATCCAAAAATTCATCGTGAAGGGCAAACCGGTTCCCGCGCTGCCACCCATAGCCGTTTGCACCCTTATCGGCCTTTTCATCATCCGTTCAATCTGGTAAACCGGCAGTTGTGCCGCCAGCCTCGCAGGGATTAAAATCTTCTTTGCCGCATGGGCATCGCAGATACCGGCTATCGCCGTCTGCCTGCTTGAAAGCGATAACGATCCCTGGCTGAAAAGGTGTCGGAAACCGGATTGAACACTGAACCTAACAATGATTCTTCTGACAATCAGGCGCCCGGACTGTTCGGCCGATCACTGATCGGCTTCATTCGGGGCCGGGTAATGTACGATAAAAGCTCCGCACCGATCGATTACGAGATTGTCGATGTGAATGATGCCTTATTGAGCTATGCCGGCCTCGCCAGGGAGGAAGTAATCGGCCGTAGTGCGTCAACCCTCTGTGGCCAGCGGAAACTCGCGCTTCCCCCTCTTGATTTTATTACGAAGACTGTGGCGTCCGGTGAACCCCGGATCTCCGAGTTGTTCTTAGAAAGTTCAAACGGGCGGCTTTCAATAGCAGCTTGCCGCCTGTCGCCCGGCGAATTCAATGCGATATTCGAAGATATCACCGGCAGAAAGCTAGCCAGTGAGAAACTGGAAGCCGTGGTTGACGAGCGGACCCGGCAGTTGCGGACCGCTAATCAGCAACTCGCCGCCCGAACTGCTGAAAAAGATAAAATCGAGACGCAATTACGAAACTATCAGGTCCATTTCCGATCTCTTTACGAAAAACTGCCGATCGGATACCAGTCCCTGGACGCCGAAGGATTTATCCTGGAAGTGAATCCGGCGTGGCTGAACGCCCTGGGGTACGAACAAGATGAGGTGATCGGCCACAGATTTTGTGATTTCCTGATCCCGGAGCAGGTACCTCTGTTCGTGGAAAGATTCCCCCTGTTCAAAAAACGCGGTGAAATACAAACCGAATTCACTATGCATAGAAAAAACGGCACTCACGCGTTGATTTCGCTCACCGGAAGAATCGACTACGACTCCGAAGGCGCCTTTACAAAAAGCCACTGCTTCCTCCTGGACATCACCGAGCAGCGCCGGAACGAAGCGGAAAAGAACAGGTCAGCTTCGTTACCCCCGGTAAATCCGAACCCGGTGATGCAATTATCGCCCCAGGGTAAGATCATCTTTGCCAACAACGCCAGCCTCCCGATACTGCAGTACTGGAATACCTCCGTCGGCGGAACGCTCCCGGATTACTGGAAGTCTCAAATCAACGAAATTTTCAGCCGCGGCAACATGGAGGACTATGAAATCGAGTGCGGCGGGCGTTTCTTCGATCTTAAAATATTTCCGAACCCGGAGCTTGGCGTTCTCAACCTTTATGCCCTTGAGGTCACCAATAAAAAACAGATCGCCAGGGAACTGGCGATCAGCGAAGCCAACTACAGGATGATCTTTGACAACGCCTCCGACGCGATGATCCTGTGGGAGATCCAGGACGACGGCGTTTATCGCGTCAGGGAAGCCAACCTGACGGCACTGGAACGCTACGGATACACCAAGGAAGAAATGCTAAAGCTGAACGGGTCGGATCTAAATACCCCCGAGAGCTTCTCCAGGACCTTAGCTGCCGGCGAACAGATGAACAAGACCGGCTATGCCGTTTATGAATTAACCCATAAGACGAAAGCTGGCAGGTTTATTCCGAGCGAGGTTTACGGACACACCTTCGAACTGGAAGGGAAGCGGGTGGTCATGTCCGTAATCCGCGATATTTCCGAACGCAAGAGGGTTGAAGCCGAAAGGGCGCGCTACCAGGCTGAACTGGAGGTAAAGGTCGAAGAACGGACCGCGGCTCTATCGGCGGAGATAGCATCCCGGCAAAAAGCGGAGGAAGCTCTTCAGTCTCTTTACGAACGCGAGCGTTCGCTCAGCCAGGCTTTGAAGCGACAGATCGACGAAAGAATCTTCTTTACCCGGGCGCTGGTACACGAACTGAAAACCCCCTTGACGCCGCTCCTTGGTTCGAGTGAAATTATGGCTAAATTGGCCCAGGAAGAACCCTTGATAGGGTTGAGCCGCAATATACGCAGCGGCGCTTTGCAGCTGCAACAACGGATCGATCAGATGCTTGACCTGGCAAAAAGCGAGGTCGGCCTATTAAAATTAAAGTTGCGGCCCGTCGATCTGGTAGAGCTGATCAAAGATGTCGCCATGTATACAACCCCGGTGTCTGAAAAAAAGGGGTTGGTGTTCTCAATAAACCTGCCGGGTGCTTTGCCCCGGATTCAAGGTGAAAAAGAACAGCTCAACCGGGTGCTGCTGAACCTGCTGGACAACGCTTTCAAATATACCCCCAGGGGCGGACAGGTCAGTATCAGCGCCCGCCGGGAAAAGGGCAAGATTATCGTCGAGGTCACCGATACCGGGATCGGCATTTCACCCGAGAAGCTGAATCGCCTGTTCGTGCCTTACTCCAGAGTGTCGGATGATGACTCCGAGTTTGCCGGACTCGGCCTGGGTCTGGCCTTATGCAAAACAATTATCAACCTTCACGGCGGTCAAATCTGGATTGAAAGCCCCGGACGCGGGACAACGGTGGGATTCACACTGCCTGTCCGCGCAAAGGCGTTAACAACGGTTAAGGAGGCCCTTGAGCAATGAAAATCCTGGTTATCGAGGACGACCGTGATATTGTAGATTTCATTTCCCTGGCGCTTGGCATCGGCTGGCCGGGGATTGAAATTGAGGTGGCTGACACTGGAGAAAAAGGCATTGACATGGCCGGGAAGGTCAAACCTGATGTCGTCACCGTCGATCTCGGGTTACCCGGACTGAACGGCTTTGAAGTCATCAAGTCGATCAGGGTTTTTTCCAAGGTACCGATAATTGTTTTGACGGTTCGAGGTGAAGAAAAGGACATAGTCAGGGGGTTGGAACTCGGCGCCGACGAGTATGTCGTTAAGCCTTTCGGGCAGATGGAGCTCATCGCCCGAATCAGGGCGCTTATCCGACGCAACCAGGCAAAGGGCGAACTCAAACCACTGGTCTACGGCAGCCTGACTTTCGACGCGGCGAAGCGGCTGGTGAACACCGGCGGCAGAGACACTATATTAACGACTACCGAGGCCAATATTTTAGAACAACTCATGTCGAAACCCGGAGAAACGGCCACCCATTCCGCCATCGCGGAAAAACTCTGGGGTTCGAATTACCCGGAAGCATCGGAAGCGATCAAAGTCCACATCCGTCACATACGGGAAAAGATCGAATCCGATCCGGGCAAACCCCAGATAATCCTTACCCGTTTCGGGGTGGGTTACTATCTGGCCAAACCTGTGTAATCAGGCGATTCAGGTTTCGGTGCCTGTATCTCAAAAATGGCTGCCTGTTAATAATTATTAATCAGGCTGGTTATTCAGGTTATGCAATCTTAATATATTCCCATTACAAGTAACTGTTTCGTAATTTTAAATACGTGCGTTGGCGGATATACCCCTGCCGAATTTCAGGTTATAATTCAGGTGTTAATTTATGAACGTATTAAAACGATGGACCTTCTAGTAGTAGCACCAAAGCAAGAGGATACCGATTCTCCGGCTGCCATATTCAAGATGCTATGGCCGGGCACTAACGTTGTGACCTCTACGAGTTCACAGGAAGCTCTGTCCATCGTTGAAAAGCGGCATCCCGATTTTATGCTGCTTAACATCGCCAGCCCCAGCGGAGCCTGGCTTGATCTTATCCGTGACATCCGGCTCTTCTCCGCTGTTCCGCTGGTCGTCGTTTCGAACGATGCCAATGAATCCACCATGGTACGTTCCTTTGAACTCGGAGCTGATGACTATTTCGTAAAGCCTTACAAACCATTGGAGCTGGTTCTCAGGACCAAGGCCATCATCAAGCGGGCGAACGGCTCCAACGAAGGCGAGTCGCTGGTCGTAGGCCTGCTCCGTCTCCATGCCCTGCTGCACCGGGTGTACGTCGGTGACAAGGAGGTATCCCTTACCCCGACCGAGAACAACATCCTGCGGCACATGATGGAAAATGTCGGGCACATCGTGACCTACAGCAGCCTTGCCCAGCAGGTATGGGGCGACGATTATCCCGACGCCTCGGCGACCTTAAAAGTCTACATTAAACGCTTAAGGCAAAAACTGGGCGACGATTGCAAGCGGCCTTCGATGATCCTCAACGAAACCGGCCTGGGCTACCGCCTGGTGAAACCGATACAGTCCTGACTTTCTGCCTAAACTTAAAGTCCGGAGCCGCCCTGTTAGCCCTGGGTTCCACCCGATTCAGATTGCGGCTGCTCACAGCGCGTCACGAACCGATTTCGCCCAATTTTTAACACTTGCAGGGTATTTTTCAAGGCCTCCCTCAACAACATCCCTTATTGTCATCGTCCAAACCGGAAGGCGGTCATATTCCCCCACTCCAGGACGGCGCGCGGTGATCGGCCAATTCCTGCGGCTGTTCCGCACCTTTTCGCTTTCCGAGCGGCGAATCGAGTCCGGAGTCCTTCCGTTTCCCAGGAACTCAACGAGAAGACCTTGGGCATGCTCCTACCCTTCCGGGGAGTACCGGCTGGGATGCTGCAAAAAGTAGCATAGCACGGTCAGGTGATGCACGGCGCCAGCTCCCGCCGGGTCCTCGAAGTCCCAGGCCAGCGCCCGGTGAAAATAAGTTTCACAAGACAAGCCAGCCGGTAATTCCGCGCCGCACTCATGGCACACAACCGTCATCATCCAATTATGGCACAGGCGGCTTTCTCCGGCACCCCGCCGGCCATCACCCGACATAGATTGACGCGAATGATCATTTGGTTTATAATATTTATTGCAAATGATTAGCATTTGCATATCAGCGACAGTTCCATGGAGGCAAACATGACGCCATTGGGTGAAACCGAACTCAAGTCAACAGATCAGCGCTCGGTCATTCTGGATATCGTCAGAGCGGGCAAAGGGCACCTGGATGCCGGCGAGATCTACCAGCGCGCGCGCAAAAAACTGCCGCGCCTATCTCTTTCGACCGTCTATCGCGCTTTAGCCAAGTTCAAGGAGACCGGCCTTATCGAAGAACGGCACCTTGACGAAAACCACCATCATTACGAGATTTCTCACCGCGGTGAGCACCATCACCTGATCTGTACCGGCTGCGGCAAGGTCGTTGAATTCAAATTGCCGCTGACCGAGATAGTTATCGAGAAAGTTCCCCAGGCCGCGGGTTTCAAG</t>
  </si>
  <si>
    <t>MNYYLGLDVGSVNVKLCLVDDKGSVVKHDIEKIVFDARQSVNSLLKRLEQFPDIAGAGVTGSGKELIPADWHWGSYSSPLAVASGVLHAHPDARTIIQVGGQTSLVISLEDGLKKPWKVVSNPLCAAGTGRFLEQQAYRLGITMEDFTRIALSQRGHAPRVAARCSVFAKSDIIHLQQKGVQLSAILSALCESIARMIVSLKKGPFDAPLYLVGGVAANGAVERALNALLSSRNGYDVAVAVPGDAVYTEAHGAALLSIGRRSKIGTLPVADNRRNYFQTPPLERQAVPVPPSLPVITDRGSGYLGIDVGSTSTKAVILDSVTGKIIAKTYLMTAGRPIDAVKQVMVELMKKGAENVDIAGAGVTGSGRYLVGGFVGADLIKNEITAQTRAAAVIDQDADIIEIGGQDSKLVLKRNGVVIDCQMNKACAAGTGSFIDELADQLGVKVTNGDFARLAFTAPYTIDLGTRCAAFMSQSITSAQQDGVSLPVITASLANAIAKNYLSKVVAHRKLGRNIILTGAVFYNEAVVAAFRQQLPDHELSVAEHREVSGAAGAALLARDQGRLFPVPSVFKGFKALAESSCHLTTFPCYHCDNNCSITQMKLPDGSDSFFGSRCDRYDSRIDKVKIRTAFDDREALLLKDAGGATGHGPAVGIPRALLTHDLAPLLTGFLNALDARVVISPRTTAKIIEHAIELSYTDSCFPVKLLHGHVAFLKDAVDFILCPAAIRLGPKEGDENQKYACPLVQASPFIVREVLETGARLVSPVIDFSLGDDEVIANLARTARELGAPPVRARQAAVAGIRSQRLFETGRAAAGREVLASLKSSGKTGVVLISRSYMAGDPGANLGIANALAQLGVEPIPMDFLPLESVDISRYTDRPYWSYESKFIAASDIIAREPNLYGLMITNFGCGPNSFILPVLEDIMGGKPLGQLEVDEHAAEAGVITRLEAFVDTINGYSRTAQRHETAPIDYKRQTLPVSVDHKTFVIPFMAPFIRVLAGAVEASGRKVEVLPETDARSLQLSNRVTAGTECLPYRATLGDFLRFCEDNRAAVPGSEFIMASAYGPCRLGKYALEQGIALKQAGYDIQVRSTTSNKSYEDLNLGADFPRRAADAIFAADALEKLLWRARPYEKESGLADRLFESYVSRFRDGARRWQNLNGLLEHAARDFKEIIDVTLPRRPLVGINGEIYLRANRFANDDLARCCEAAGLEVTISPTAEWLRYIFHRAHEDNFRFRRYGKLFRSYLRRRVLDADYRNSIGVIEHIVGGLREGSIEEVLAKSGLHLSPRCGSEAVLSIGSGLEWLESPDFAGVISVMPHGCMPGGIVAAMAEKLASSLHKPWVTLTYDGIMESNNRTRIQNFAEIIRYSASSISPQM</t>
  </si>
  <si>
    <t>1354722.SAMN02744769.GCA_000744325_02278</t>
  </si>
  <si>
    <t>MATILLSAAGAAIGGAVGGTALGLSSVAIGRFAGAVIGRSIDQRLLGQGSEVVETGRVSRLRLTGAGEGDAIPQVYGRMRVGGQVIWATEFRENVTVTSGSRGGGKGSPRPATPTTRAISYSVSLALALCEGEITRVARVWADGTEVSLASLNMQVYKGTRDQLPDPKIEAVEGAGTVPAYRGIAYVVIEDLDISQFGNRVPQFSFEVCRPSQGSSPGADLDPVRAVRGVALLPGTGEYALATTPVTMNFGFGASGIANINSPSERSDMATALEALVEELPRCRAVSLIVSWFGDDLRCGTCRIRPRVEQKQFEASNMPWRVSSLSRADAGEVPKDAEGREVYGGTPTDQAVIEAILALQQAGQEVLYYPFILMEQMPGNGLPDPWSDADDQAVLPWRGRITTSKAPGQVGSPDGTADGVAEVAAFFGTARAADFTVTPVAAQVVEAPGTGALDLLSFGGAVKQSPVTYHGPDEWSYRRFILHQAALCAAVGGVESFCIGSEMRGLTQIRGEANSFPAVAQLVDLAAEVRELLGPEVKISYAADWSEYFGYQPGDGDRFFHLDPLWADANIDFVGIDNYMPLSDWREGYTHLDAEVWPSIHDLDYLQANIEGGEGYDWFYPSPKARAAQRRVTITDEAHGEPWIWRFKDLRSWWENRHFERVGGARSTTPTAWVPQSKPIRFTEYGCAAVDKGTNEPNKFLDPKSSESSLPRHSTGQRDDLIQLQYLRAMAGYWGDPAHNPMSEEFEGRMLDMDHAYVWAWDARPFPYFPGSTARWSDGANYARGHWINGRVSGRRLADVIAEVVERAGLADIDTSRAQGFLRGYLVDQVSEARSALQPLMLAHGVDAIERDGLLQFRMRDGRVDHAIDLERVVRDPELGGVIEALRGSDLELAGRVRLRFLEADADFEAISEEAILPDEATHAVAMSEMPLALTRAEGRQVVERWLSEARVSIDTLRLTLPPSQLRAGAGDVIALPKSEGGGRYRIDRVEQMGNAQRADAVRIEPESYRPILIDDNPARLRPFVTSGPVTPLFLDLPLMTGEEVPHAPHIAVLANPWPGTAAVYSSVEDANYRLNTLIAARSTVGVTQTPLLPAPMGRIDRGDGLFVQMRFGSLESVGDAALLNGANLCAIGDGTPGGWELFQFRDADLVAPDTYILRHRLRGQLGTESVGAAAWPAGSILVRLDGVPQQIDLTEAQRGQALHYRIGPGGRPVDDPSFGHAVIAFDGAGLRPYAPVHLRVVEAGGDMNVTWIRRTRIGGDRWDTPEVPLGEESESYLLRVMRGPEVLREAIVKAPFWTYQAAVRLADGEDAGKRIEVAQVSAGFGPGTFAGRDL</t>
  </si>
  <si>
    <t>1054996.SAMN05444414.SAMN05444414_13228</t>
  </si>
  <si>
    <t>Putative phage tail protein</t>
  </si>
  <si>
    <t>GCF_900142625.1</t>
  </si>
  <si>
    <t>Roseovarius marisflavi strain DSM 29327| whole genome shotgun</t>
  </si>
  <si>
    <t>AACGATTATGCCCTCGATTTCGACGACGCACGGGCTCAGATCGGGTGCCGGTTGGATCGTCTCAGAAGGGCAAGATGCCCAGGACGAATTCCTCGATGCGCTGAGTGATGGCGAGCTTATGGCGCTGCCTTATCTGTTCGAGTTCTGGGCGCTGGATCATCAGCTTGCGCCCGAGGGCGATTGGCGCACCTGGGTGATCATGGGCGGGCGCGGGGCGGGCAAGACCCGCGCCGGGGCCGAATGGGTGCGCGCGCAGGTCGAGGGCGCGCGACCCCTGGACAAGGGCCGATGTCAGCGTCTGGCGCTTGTCGGCGAGACGATTGATCAGGTGCGCGAGGTGATGGTGTTTGGCGAAAGCGGCATCATGGCCTGTTCGCCGCCCGATCGGCGCCCCGAATGGCAGGCGACGCGCAAGCGGCTTATCTGGCCGAACGGCGCTACGGCGCAGGTGTTTTCGGCGCATGACCCCGAGGGCTTGCGCGGGCCGCAGTTTGACGGGGCCTGGGTCGATGAGCTGGCCAAGTGGAAGAAAGCGCGCGAGACCTGGGATATGCTTCAGTTCGGGATGCGGTTGGGGGATGATCCGAGGGTCTGTGTCACCACCACGCCGCGCAATGTGGGCGTTTTGAAGGAGCTGTTGGCGGCGCCGAGTACGGTTGTGACAAGTGCGCCGACCGAGGCCAACCGCGCCTTTCTGGCCGAGAGCTTTCTTGAGGAGGTGCGGGCGCGCTATGCCGGGACAAGGCTTGGGCGCCAAGAGCTTGACGGTATCCTGGTCGATGAGGCCGAGGATGCGCTTTGGACCCATGGAATGCTTGAGGCGGCGCGGATTGACCGGGTGCCCGAGATGGACCGGGTTGTGGTGGCGGTTGATCCGCCGGTGACCGGGCATAGCGGGTCGGATGAATGCGGCATCGTCGTGGTTGGGGCCGTGACCAGCGGGCCTGTGCAAGATTGGCGGGCCTATGTGCTTGCCGATTGCAGCATCAGTGCCGCCAGTCCGACGCGGTGGGCCAATGCGGCCATTCGCGCGATGGAGCAATGGGGGGCAGAGCGGCTTGTGGCCGAGGTCAACCAGGGCGGCGATATGGTTGAGCAGGTGATCCGGCAGGTTGATCCGCTGGTGCCGTTTCGCAAGGTGCATGCCAGCCGGGGCAAGGTTGCCCGCGCAGAGCCGGTGGCGGCGCTCTACGAGCAGGGACGGATCTTTCATCTGCGCGGGCTGAGCGAGCTTGAAGACCAGATGTGCGCGATGACGGCACGCGGGTATGAAGGCAAGGGCAGCCCGGACCGGGTGGACGCGCTTGTCTGGGCGATCAGCGATCTCATTCTGGAGCCCTCCGCCAAATGGCGCAACCCGAGTGTGCGGGCGGTGTGACGGCGCGTTCTTGTGCGACGGGGAAATCAGAGACGGCGCGGCGGCTTACGAGCTGCCGCGCTTTTTTGTGGCGTGTGCTATGTCGCGGTCAGGGTCGCTTAACCTATGTTTCATAGGGGAAAATCAGCATTCAGATGACGATTTGACAACTGCGGCGGGCCCCTAAGAGACGGCGCACGGTGTGGTTCACTTTTCTTAAACCTATGAGCGTCTGATGGCGACAAGCGGGCAATGAGCCCAATGGGTGCAGGACCAAGGAGAACGCGAGATGATATTGGACTTCTTCCGGCAGGGCAGTGCGGAACCGGCAGTGGCGCCCGAGCAAAAGGCCAGTGCCACAGGTCGGGTCATGGCCTGGCATGGCTCGGGACGTGTGGCCTGGAGCCCGCGTGATACGGTGACCCTGACGCGCACCGGCTTTGCTGGCAATCCGGTTGGCTTTCGCTGTGTCAAGATGATCGCGGAGGCGGCGGCGGCGCTGCCTTTGGTGTTGCAGGATTGCGAGCGCCGCTTTTCGGAGCATCCGCTGTTGGATCTGGTCAAGGCGCCCAATCCGGCGCAGGGGCGGGCTGAGCTTTTTGAGGCGCTTTATGGTCAGTTGCTTTTGACCGGCAACGCCTATGTCGAGGCGGTTGGCGCCGGGATCGGTGTGCCGCTTGAGTTGCATGTGTTGCGCTCTGACCGGATGAGTGTGGTGCCCGGTGCCGATGGCTGGCCGATTGCCTATGAATATGCGGTTTCGGGGCGCAAACACCGGTTTGATGTGAGCGAGGGCAATCCAGTTGTCTGCCACGTCAAGAGCTTTCACCCGCAGGACGATCACTATGGGTTGTCGCCCTTGCAGGCAGCGGCGCAGGCGGTGGATGTGCACAATTCCGCAAGCCGGTGGTCGAAGGCGTTGCTCGACAATGCCGCACGCCCCAGTGGTGCGATTGTCTATCGCGGGGCCGAGGGGCAGGGCAGTCTGACCAACGATCAGTATGAGCGGTTGGTGAGTGAGATGGAGACCCACCATCAGGGCGCGCGCAATGCCGGGCGACCGATGCTTTTGGAAGGCGGGCTTGATTGGAAGCCGATGGGGTTCAGCCCCTCGGATATGGAATTTCAGAAGACCAAGGAAAGTGCGGCGCGTGAGATTGCCCTGGCCTTTGGGGTGCCGCCGATGCTGCTTGGGATTCCCGGCGATGCGACGTTCTCGAACTATCAGGAGGCCAATCGGGCGTTTTACCGCCTGACGGTCTTGCCGCTGGCCACGCGGGTGGCGGCGTCGGTGGCGACCTGGCTTGCGGGGTTCAGCGGCGAGAAGCTTGAGTTGCGCCCCGACCTTGACCAGGTGCCCGCCCTTGCGGCGGAGCGCGATACGCTCTGGAGCCGGGTGGCGAAGGCCGAGTTTCTGAGTGATGACGAAAAGCGCGACTTGCTGGGGCTTCCGGCATTGACCGAGGAGGATCTGGATGGCTGAGCAGCACCCGCCCCAGCGCTATGGGTTCGAGGCATTTGATTGTGCCCCGGCACTGCGGCTTGAGGCACATGAGAGGGTGGCCGAATTGCAGACTCGCGCGCTGAGTGAGCGGCTGATGCGGATGGAAGCCGCGCTTGAGAGGTTGGAGCGGCGGTTGTGGCTGGCGGTCTATGGCGTGGTGGCGGCGATCTTGGCGCAGGCATTTCAGCCGCTTTTGGCCGCGCTGCCATGAACGGGTTCGGTGGGGGTACCCCTGCCTTGGGCGAAAGGATGAGGCGAATGGATATGGAAACGGGACTTGAGCGCAAATTTGCGCGCTTTGATGATGACGCGCTTAGCGTGACCGATGGCTGTGCGATCGAGGGCTATGCGAGTCTGTTTGGCGCGACGGACCAAGGCGGCGATATCGTGGAGGCGGGGGCCTATGCCAAATCGCTGACGCGGCTTGTGGCCGAGGGGCGCAAGGTCAAGATGCTCTGGCAGCACGACCCGAGCCAGCCGATCGGCGTCTGGGACGAGGTGCGCGAGGATGCGCGGGGCCTTTTTGTAAAGGGTCGCCTGTTGGAAAGCGTGGGACGGGCCCGTGAGGCCGCGGCGCTTATTGCGGCGGGGGCGATTGACGGGCTGAGCATCGGCTATCGCACGCTGCGCGCCAGCAAGAATGACAAGGGCCGTCGGCTCTTGACGGAACTGGAGCTTTGGGAGGTGTCGCTTGTGACCTTCCCGATGCTGCCCAGTGCGCGGGTTGCGGCCAAGGGCGATGGCCTGGCGGACGACACCCTGCGCGAGTTGGCGGCGGCCTTTGAGGACGCCCGCCGGGAGATGGCGCAAATGTAACGCGCCCAACACGACCAAAGCTACAGGATCTTATGATGAGCAAAACCGAGGCAACCTCTCGGACCGGGGAAGATCTGTCTCCGGCGGCCGAGGTGAAATCCGCAGTCGCGGGTTTCATGAGCGAATTCAAGGGCTTTCAGTCCGATGTTCACCACCGACTTCAACAGCAAGAAGAGAAAATGACCATGTTTGAACGCAAATCTCTTGGCCTTCAGCGCCCGCAACTGGCCACCGCAGGTGACACCTATGCCCCGCATCGCAAGGCGTTTGACGCCTATCTGCGGGCGGGTGATGACGATGGCCTGCGCGGGCTTGAGCTTGAGGGCAAGGCGCTCAATGCCGCCGTGGCTGGCGACGGCGGCTATCTGGTCGATCCGCAGACCGCCGAGACGATCAAGTCGGTTCTTGGCTCGACCGCGTCGATCCGCGCAATCGCCAATGTCGTGGGCGTCGAAGCGACAAGCTTTGACGTGCTGATTGATCACACCGATGTGGGCCATGGCTGGGCGACCGAGGCGGGTGGCACCACAGAGACCGCGACACCGGTGATTGATCGCATCACCATCCCGCTTCACGAGCTGAGCGCACTGCCAAAGGCCAGCCAGCGTCTGCTGGATGACAGCGCCTTTGATGTCGAGGGCTGGCTTGCGGGCCGTATCGCGGACAAGTTCGCCCGCGCCGAGGCGGCTGCTTTTGTGACTGGCGATGGTGTGGACAAGCCGCGCGGTTTCCTGACCCACCCGAGCGTTGACAATGATGTCTGGGCCTGGGGCAATCTGGGCTATGTGCCGACCGGCGCCGATGGCTCGATTGGCGGGGCAGAGCCGATTGTCGATCTGGTTTATGCGCTCGGGGCCGAATACCGCGCCAACGCCAGCTTTGTCATGAACTCGAAAACGGCGGGCACTGTGCGCAAGCTCAAGGATGCGGATGGGCGTTTTTTGTGGTCCGATGGTCTTGCGGCGGGCGAGCCTGCGCGTCTGATGGGCTATCCGGTTCTGATTGCCGAGGATATGCCGGATATCGCAATCGGGGCGGATGCCATTGCCTTTGGTGATTTCCATGCCGGTTACACCGTCGCGGAGCGCCCCGATCTGCGCGTGCTGCGCGATCCCTACAGCGCCAAGCCGCATGTCCTGTTCTATGCCACCAAGCGCGTGGGCGGCGATGTGAGTGACTTCAAAGCGATCAAGCTGTTGAAATTCGCCATCTCGTAAGAGGTGGCGAAGGCGGGCGGGGGCAGGATGGCCCCCGTCCCGAGGCGCGTGCTGCCGAATATTGGCGTTGTCCAGCTCTTCCCCTCCGTCCGAGCGACGCAGGGTGGTGCGCGCCTGAACCACCGGAGGGGTCCGGGATGTATGGAGTAGGTCCATGATGTTAATCGAAGAAACCGCGGTTCCCCTAGCCGCGCTGCCGCTGGCGGAATTCAAGGCGCATCTGCGGCTGGGGACGGGGTTTGCGGATGACGATATCCAGGACCCGGTTCTGGAAAGTTTTCTGCGCGCCGCCATGGCCGCGATCGAGGCACGCACCGGCAAGGTGCTGATCGAACGGGAGTTTTCCTGGGTGTTGAACGCGTGGCGCGACAGCGAAGGGCAAGCCTTGCCGGTGGCGCCGGTCATCGCGATCGTGAGCCTGAACCTGCGCAACCGCGCCGATGAGGTCGATCTGGTGACGCCCGATCACTATCGCCTTGAGCGGGACGCGCATCGCCCGATCCTGCGGCCCGGTGGCACGATGCTTCCGCCGATTGCGCCGGGGGGGACCGCCGAGATCGTGTTTCGCGCCGGATATGGCGTGGCATGGGGCGATCTGCCGGCGGATCTGGCGCAGGCGGTCCTGCTTTTGGCGGCGCATTACTATGAGTACCGCCATGAGACGGGCCTTGCGGGTGGCTGTATGTCGTTCGGGGTTTCAAGTCTGATCGAGCGCTATCGGACGGTGCGCCTTTTGGGTGGGGGGGGCGCATGATGGGCCCGGTTCACCTGACGCGGCCGCTTGTGCTTGAGGTGCCGGATCGTCAGCCCGATGGCGCGGGCGGCTTTATCGAGGCCTGGCTGCCGCGTGGCACGCTTTGGGCCGAGGTGACGGCGCGCACGGGGCGTGAAGTGGCCGGTGCGGCGGTGAGCCTGTCGCGCGCCACCTTTCGGATCACGGTGCGTGCCGCGCCCCAAGACAGCCCCGCGCGCCCCAAACCCGGTCAGCGGCTTCGCGATGGATCACGGCTGTTTCTCATTCAGTCGGTGACGGAACGCGATGCGGCGGGGCGGTTCCTGACCTGCTGGGCGGAAGAGGAGGTGGTGCTATGAGTTATGCCGTGGCGGCGGCCCTGCAAGAGGCTGTTTTTCAACGACTTTCCGTGGATGTCAGTTTGGCGGCGCTGGTGGGGGATGCGATCTTTGATGCCTTGCCCGCCGGTCTGGTGCCGCAGACCTATGTCACGCTTGGCCCCGAAGAGGTGCGCGATCGTTCAGATGCCACCGCAGGGGGCACCTGGCACCGCTTCACCGTCTCGGTGGTCACCGAAAACGCGGGCTTTCTGGCCGCGAAAGAGGTGGCCGGTGCGGTCAGTGACGCGCTTGTCGGCGCCGACCTTACGCTGGCGCGTGGGCGTCTGAGCAACCTTGATTTTCTGCGCGCCCGCGCCCGACGAGAGAGCGGCGGCCAATTGCGCCGGATCGATCTGACGTTTCGGGCACGCGTGGATGACACCCCATAACCCTTTGATTTTCGGAGATAAGACCAATGGCTGTACAGAATGGTAAGGACCTGCTGATCAAGATTGATCTCAACGGCAGCGGGAATTTTGAAACGGTGGCCGGGCTGCGCGCGACGCGGGTCAGCTTTAACGCCTAGAGCGTGGATGTCACCAGTCTTGAATCTGCGGGTGGCTGGCGCGAATTGCTGGCCGGGGCCGGTGTGAAATCGGCCAGCATCAGCGGCTCTGGCATTTTCCGCGATGCGGCCAGTGACGAGCGCGCGCGTCAGATCTTTTTCGATGGCGAGACGCCGGATTTCCAGGTGGTGATCCCCGATTTCGGCACCATCGAAGGCGCGTTTCAGGTGACGGCGATCGAATATGGTGGCACCCATGACGGCGAGGCGACCTATGAGCTTGCGCTCGCCTCGGCGGGGCAGCTGACCTTTACGGTGCTGTAAGCCATGGCAAACCCCTGGGCAGGCGAGGTGGCCTTGGTCATCGACGGTGAGCGGCAGGTTCTCAAGCTGACGCTTGGGGCATTGGCCGAACTTGAGGCGGACCTTGAGGCCGGATCGCTGATTGATCTGGTCGACCGGTTCGAGGGCGGCGCCTTTTCCACCCGCGATGTGCTTGCGCTTGTTGTGGCGGGCCTGCGCGGGGGGGGCTGGCGTGGTCGGACCAGCGATCTTTTGAGTGCCGAGATCGAAGGCGGGCCTTTGGGCGCCGCAAAGGCTGCGGCCGAGTTGCTGGGCCGCGCCTTTGCCTTGCCGGAAGAGACGGGATGAGTGGGCGGCTTGATTGGCCCGCCCTGATGCGCGCAGGCCTGCATGGGTTGGGCTTGCGCCCGGCGGAATTCTGGGCGCTGACCCCGGCCGAACTTCGGCTGATGCTGGGGCATGGGGCAGGGGTGCGCCCGATGGCGCGCGACGGGCTAGAGGCGCTGTTGCGGGCTTTCCCGGACACAAACGGAGAGATGAACGATGGATGAATTGGAACGGGCAGAGGATCTGGAAAGCCAGATCACGGCGCTGGATGCGTCATTGGGGCAGGCGGCGGATATGGCGGCGGTGTTCAACGCCGAGCTTGGCCGGGTCCGGGGCGGATTTGCGCGCACCGGGCAGGATGTGCAAACGCTTGAACGCGGCATGAGCCGTGGGTTGCGCTCGGCCATTCGCGGGGCGGTTCTCGATGGCGATAACCTGTCGGATTCGCTGCGCACCCTGGCGACCTCGATGATCAACACCGCCTTTAATGCGGCGACACGGCCGGTCACCGACCAGGTTGGCGGGTTGGTGGCGCAGGGGGTCGGAAGCCTGGTTGGCGGACTGTTTCCCTTTGCCAAGGGGGGCAGTTTTTCGCAGGGCCGGGTGCAGCCCTTTGCCAATGGTGGCGTGGTCAGCGGGCCGACCACATTTCCGATGCGCGGGGGCACCGGTTTGATGGGCGAGGCCGGGCCAGAGGCGATCATGCCGCTCAGCCGCGGCCCCGATGGCAAGCTTGGCGTGCGCGGTGCGGGCGGCGGCAATGTCAGCGTGGTGATGAATATATCGACCCCCGATATCGACGGGTTCCGCCGCAGTCAGGGCCAGATCGCAGCCCAGCTTGGTCGTTTGATCGGGCGCGGCAATCGCAACCGCTAAAGCAAGGGAATAGGGCAGATGGGATTTCATGAAATACGCTTTCCGGCCAGTCTGAGCTTTGGCTCGCTTGGTGGGCCTGAGCGGCTGACCGATGTGGTCACGCTGGCCAACGGCTTTGAAGAGCGCAACACCCCCTGGGCGCAATCGCGTCGCCGCTATGATGCCGGCGTGTCGCTGCGCGGGCTTGATGATATCGAGGCGTTGATCGCGTTTTTCGAGGCGCGGCGCGGGCAGTTGTTCGGCTTTCGCTGGAAGGATTGGACCGATTACAAGTCGGGCCGCGCCAAGGCCGAGCCGGATTACCGCGATCAGGTGATCGGCGTGGGTGATGATGTCACGGTCGAGTTTGCGCTGTTCAAGACCTATCGCTCGGGCGAGCAGAGCTATGCCCGTCAGATCCGCAAGCCGGTTGAGGGCAGCGTGCGCGTCGGCCTTTCGAACAATGAATTGCAGGACGGCGTGCATTACGAGGTCGATCCGACCACCGGCGTCGTGCGTTTTGTCGAGCCGCCGAACGTGGGTGTGCAGGTGACGGCGGGCTATGAATTTGACGTGCCGGTGCGCTTTGACACCGACCGCATCCAGACCAGCCTTGCCAGCTTTCAGGCCGGCGAAGTGCCGAATGTGCCGGTGGTGGAGATCCGGATATGAGCGGGTTGAACAGCGCGCTTGAGACGCATCTTGGCACCGGCGTGACGACCATCTGTCGGTGCTGGGCGCTGTCGCGGCGCGACGGGGTGGTGATGGGGTTTACCGATCACGACACCGTGTTGGCATTCGACGGGATCAGCTTTAAGCCCGACACCGGGTTAAGCGCGCTTGCCTTGCAGCAATCGACCGGGCTTTCGGTGGATAATACCGAGGCTTTGGGCGCCCTTAGCGATACCGCGGTCCGCGAGGATGAGATCGAGGCCGGGCGTTATGACGGGGCCGAGGTGCGCGCCTGGTTGGTGAATTGGGCCGATGTGGACGCCCGCCAATTGCAGTTTCGCGGCACGATTGGCGAGCTCAAGCGCGCGGGTGGCGCGTTTGAGGCCGAGTTGCGCGGCTTGACCGAGGCGTTGAACGTGCCGCTTGGGCGGACCTATCAAAAAAGCTGTAGCGCGGTGTTGGGGGATGAGGAATGCACCTTTGATCTTGATACCCCCGGCTATGTCAGTGAACGCGCCGCAGAAGTGGTCACCGATCGGCGGGTCTTTCGCTTTGCCGATATGGCCGGTTTTGCACCGGATTGGTTTCGTCATGGCGTTTTGAAGGTTCAAGGCGGTGTGGCAAGCGGTCTTCAGGGGATGATCAAGCGCGACATCGTTGAAGGCGATGCGCGGGTGATCGAGCTTTGGCATCCCTTGGGCGCCGAGGTGGCCGCCGGTGATCTGCTTCGGATCGAGGCGGGCTGCGACAAGCGCATGCCGACCTGTCAGTTCAAGTTTAACAACCTTCTGAATTTTCAGGGGTTTCCGGATATTCCCGGCGATGACTGGACGATTTCCGATCCTACCCGTTCGCCGCGCCTTGATGGCGGGAGCCGCCGGTGATGAGCGGTCAGGGAGAGCGCATCGTCGTGGCGGCGCGGGGCTGGATCGGGACACCCTATCTGCATCAGGCGGCCTGCAAGGGCGCGGGCTGTGACTGTCTCGGGTTGATCCGGGGGCTGTGGCAAGAGGTGCTTGGCGCCGAGCCGGAGCGCCCGCCGGCCTATTCGATGGATTGGTCGGAACCGGCGCGCATCGAGGCGCTTTGGGAGGCGGCCAAGCGGCATTTGCGCCCCAAGGACCTTGCCGATGAGGCGCCCGGCGATGTGCTTTTGTTTCGGATGCGCGACGGGTCGGTTGCCAAGCATCTCGGGGTTGTGGGCCGGATCGGTGCGCAGGCCACATTCATTCACGCCTATTCGGGTCATGGCGTGGTCGAAAGCCCGCTGAGCGCGCCTTGGCGGCGCCGCATCGTGGCCCGGTTCGAATTTCCGCAGGAGGGCTAAGCCATGGCGACCATTCTATTATCAGCCGCAGGGGCCGCAATTGGTGGGGCTGTTGGGGGCACGGCACTCGGCCTGTCGTCGGTGGCGATCGGGCGTTTTGCCGGTGCCGTCATCGGGCGTTCGATTGACCAGCGGTTGCTTGGACAAGGCTCTGACGTGGTGGAAAGCGGGCGGGTTAACCGGCTGCGACTGACTGGTGCGGGTGAGGGCGACGCGATTGCGCAGGTCTATGGCCGGATGCGGGTCGCCGGTCAGCTTATCTGGGCGACCGAGTTTCGCGAAGAGGTGAGTGTCACCCCCGGTAGTCGCGGTGGCGGCAAGGGCACGCCGCGCCCGGCCACGCCGACCACCCGGCAGATCAGCTATTCGGTCAGCATCGCCCTTGCGCTCTGCGAGGGGGAAATTTCCAATCTGGCGCGGGTCTGGGCGGATGGCACCGAGATTGCCAAGGATAGCCTTAACATGCGGGTCTATCGCGGCACGCGGGACCAACTTCCCGACCCCAAGATCGAGGCGGTTGAAGGCGCGGGCAATGTACCTGCCTACCGTGGCACCGCCTATGTGGTGATTGAGGCTCTCGATATCGGGGCCTATGGCAACCGCGTGCCGCAGTTCAGCTTTGAGGTCTGCCGCCCCTCGCAGATCGAAACGCCCGGTGCTGATCTTGACCCCACTCACGCGGTGCGTGGTGTGGCGATGTTGCCGGGATCGGGCGAATATGTGCTGGCGACCACGCCGGTAAAGATGAACTTCGGCCCCGGATCGGCGGGGCTTGCCAATATCAACACGCCTTCGGAAAAGTCCGATTTTTCCACCTCTCTTGAGGCGCTGACCGCTGAATTGCCGACCTGTCACGCGACCTCGCTTGTGGTGAGCTGGTTTGGCGATGATCTGCGCTGTGGGGAGTGTCAGATTCGCCCGCGCGTCGAGCAAAAGCAGTATGAGTCCACGAACATGCCCTGGCAGGTGTCCAGCCTGACCCGCGCCGCGGCGGGCACTGTGCCGCGCGATGCAGACGACCGGGAGGTTTACGGCGGAACGCCAAGCGATCAATCGGTGATCGAGGCGATCCTGTCCTTGCAACAGGCCGGGCAGGACGTGCTGTATTATCCGTTTATCCTGATGGAGCAGATGCCGGGCAATGGCTTGCCTGATCCCTATAGTGACGCCGGAAATCAGGCGGTTTTACCCTGGCGCGGACGCATCACCACGGCCAAAGCGCCGGGGCAGGACGGGAGCAACGATGGCTCGCCCCTCGCCGAGACCGAGGTCGCGGCCTTCTTTGGCACGGCGCGTGCGTCCGATTTCACAGTGACGCCGATCAATGCTCTGCCGCAATCCACCCCCGGCACCGGCGCGCTTGACCTGCTGAGCTTTGGCGGGGCGGTCAAGGTGAGCCCGGTCAGCTATCACGGACCTGACGAATGGTCCTATCGCCGGTTTGTCCTGCATCAGGCGGCGCTTTGTGCGGCGGTCGGCGGCGTCGAAAGCTTTTGCATCGGCTCCGAGATGCGTGCCCTGACCCAGATTCGGGGGGCGGCCAACAGCTTTCCCGCCGTGGCGCAGCTGATGGGTCTGGCGGGCGAGGTGCGCGCGCTTTTGGGGCCGGACGTCAAGATCGGTTATGCCGCCGATTGGTCCGAATATTTCGGTTATCAGCCGGGCAACGGCGATCGCTTCTTTCATCTTGATCCGCTGTGGGCCGATGACACCATCGACTTTATCGGCATCGACAATTACATGCCGCTGTCGGATTGGCGCGAGGGCGATGATCATCTGGATGCCGATTGGGGCGCGATCTATGATCTGGATTACCTGCAATCCAATATCGAGGGCGGCGAGGGCTATGACTGGTTCTATCACTCGCCCGAGGCCCGCGCGGCGCAGATCCGCACGCCGATCACCGATGAGACCTATGACGAGGCCTGGATCTGGCGGTTCAAGGATATCCGCAACTGGTGGCAGAACCTGCATCATGAGCGGGTGAACGGCGAACGTCAGGCCGAGCCGACGGCCTGGTTTCCGCAGTCCAAGCCGATCCGCTTTACCGAATATGGCTGTGCTGCGGTTGACAAGGGCACCAATGAACCGAACAAGTTTGTCGATCCGAAATCGTCGGAATCAAGCCTGCCCCGGTATTCCACTGGACAGCGCGACGAGCTCATTCAGCTGCAGTATCTGCGTGCCACGGCCGGCTATTGGGAGGCGGCGGAAAACAACCCGCTGTCCGAAGAATATGACGGGCGGATGATCGACATGGACCACGCCTATGTCTGGGCCTGGGATGCGCGACCCTATCCGTTTTTCCCTGCCAATACCGGGCTGTGGTCGGATGGGGCCAACTATACGCGCGGGCATTGGATCACCGGGCGCACAAGCGCGCATCGGCTGGCCTCGGTTGTTGAGGAAATTGCCGCGCGCACCGGATTGCGCGATCTCGATACCAGTGAGTTGCACGGCTATCTGCGCGGCTATCTTGTCGATCAGGTGTCCGAGGCGCGCGGGTCTTTGCAGCCCCTGATGCTGCGCTATGGGTTTGACGCGATTGAGCGGGCGGGTCAGCTTCAGTTTCGGCTGCGCAATGGCAAGGAGGATCATGCGGTTGATCTTGACCTTGTGGTGCGGGATGCGGAGCTTGGCGGTGTTATCGAAGAAACGCGCGGCAGCGATATCGAGCTGGCCGGGCGCGTGCGCTTGCGGTTTCTTGAGGCGGATGGCGATTACGAGGCGATCTCGGAAGAGGCGATTTTGCCCGACGATGTGACCCATGCGGTGGCAACCTCGGAAATGCCGCTGGCGATGACCCGCGCCGAGGGTCGGCAGGTGGTTGAACGCTGGCTGTCCGAGGCGCGCGTGTCGATTGACACCCTGCGGCTCACGCTGCCGCCGTCGCAGTTGCGCGCCGGGGCGGGGGATATTCTTGCCTTGCCAAAGTCTGAAGGCGGTGGCCGGTTCCGCATCGACCGCGTCGATCAGATGGGCAATGCGCAGCGCATTGACGCCGTGCGGATCGAGCCGGAAAGTTATCGCCCGATCCTGATCGAGGATGCGCCCGCGCGGTTGCGCCCCTTCTCCGCGCCAAACCCGGTGGCGCCTTTGTTCATGGACCTGCCGCTGCTGACCGGCGAAGAGGTGCCGCACGCGCCCCATATCGCGGTGATGGCCAACCCCTGGCCCGGCTCGGCGGCGCTTTATGCGTCTGATCAGGATGCCAATTATGCACTTGATTCGATCATAGCCGCGCGCAGCACGATTGGCGTCACGCAATCGCCTCTTGGTCCTGCCTGTTCGCAGGTGGTCGATCGTGGTGAAGGTCTTGTCGTGCGCATGCTGCACGGCACGCTGGAAAGCATCACCGATGCGGCCCTTTTGTCTGGGGGTAACATCTGCGCAATTGGCGATGGCACGCCTGACGGGTGGGAGCTGTTTCAGTTCCGCGATGCAGAGTTGGTTGACACCAACACCTATATCCTGCGCCACCGTTTGCGGGGGCAGTTGGGCACCGAAGGGGCGGGGGTAGAGATCTGGCCGGAGGGCTCTTATCTGGTGCGGTTGAACGGCGTGCCGCAACAGATCAACCTTGGCGAGGCACAGCGCGGGCTGGCGCGCCACTATCGTATCGGCCCGGGGGGGCGACCGGTGGATGATCCGGCTTTCGGGCATGCGGTGCTGGCCTTTGACGGACTCGGGTTGCGCCCCTATGCGCCGGTGCATCTGCGCGTGGCCAAAGTGGCGGGCGGTAATCTGGCGGTAAGCTGGATCAGGCGCACGCGGATCGGCGGGGATCGCTGGGATACCCCCGAAGTTCCCCTGGGCGAGGAAAGCGAGAGCTATCTGCTGCGAGTTATGCGCGCATCTGCGGTCCTGCGCGAGGTGGTCGTCGCCGCACCGCTCTGGACCTATCCCGCCGCTGCGCGCGCGGCGGATGGGCCGCAGGCGGGCAAACGGATCGAGGTGGCGCAGATCTCGGCCAGTTTCGGCCCCGGTAGCTCTGCGCGGCGCGACCTCTGAGGGCGCCAGCCGCTTTCATCGTTCCAAAAATACTCCCGCCGGAGGCGTCCGGCGGGACAGGCATGTTCATCGGCCGCAAATGCGCGGATCAAGGGCGTCGCGCAAGCCATCGCCAAGATTTTTGATGCTGAGCACGTCGAGAAAGATTGCCAGACCCGGCCAAAACACCCGCTTGGGATCGTCCTGAAGATAGACTGCGGCGTCATTCAATAATCGCCCCCAGGTCGGAAAATCGGGCGGAAAGCTCAGGCCCGGAAACGAGCGCGCGCTTTCGGAAATGATCGCATTGGCAATCCCGAGCGTGGTCGAGACCATGATTGGCGACATCACATTGGGCAGGATATGCCGGGTGATGAGGTTGTTAATCGTGGTTCCGATTGAGTGGGCGACAAGGATGAATTCGCGCTCTTTCAGGGGCAGTACATCGCCGCGCACGATCCGCGCCTTGGGCATCCAGCTTGTCACGCCGATGGCCACGACGATCACGATGAAAATGCCTTTCTCAGGGCCAAAGGCGCCGTTGAGGGTTTCGCGAAACAATGGCACCATCACCAACAAAAGCGACAAGAGCGGCAGCGACAAAAACAGGTCTGTCAGCCGCATCTGCGAGCCGTCAAGCCGTTTGAAAAATCCGGCCAGCACGCCGATACGGCTGCCAAGCCCAAGCGCCAGAAGCATCGCCGTCTACCCGACCGTAATCGAGGTTTACCCGCCCGCCATCATCCGCGCGAGGGTATCGCGGCCCAATTGATCCGTGCCAAAAGGATGCGCCCAGCCTGGCCCCTGATTGCGCTAGCGGATGTCGATAAAGGTGGCATCGATCCCCCAGAGCCAGAGCCAGAGCCAGAGACCGACAAAGACCGCCGCGATGGGTCTTGAACTGATCCGAGACTTCGCGCCACTGGCTGCGCGGCGGGGCGGTCGGCACCGCATCAGTCATAGCGGATCCTCGGGTCAAGCACGCGACAGAGGACATCGGCGATAATGTTGAAAAGTACGATCAGCAACGCCAAAGATCTGCGGCACGTCAAGCGCGATCACCGTAATTACCGGGATCATCGAATGGCGCAGCACATGCACCATCACAACGGTTATCTCCGACAGATCATTGGCGCGCGCGGTGCGCAGGTAATCCTGACTGAGAATGTCGAGCATCGAGGCGCGCATAAAGCGGCTGATCTGGGCGGTGGTTTGCAAAGCGAGCACCATCACCCGCATCAGCTGAAGTTTGAACCTGGCCCGGTCAACCACCACAAGCGTGGTGCCATAAGTCGACGGCAACTGGCCAAGCTGAACCGATAAGATCACGATCACCAAAACGCCCGAAGAATAACGGCGGCACCGAATGGCCGGCCATGGCGATGAAGGTGCCCGCCTGATCAAACAGCGAATATTGTCGATAGGCCGACTATATTCCGATCGGCAATGCGATCAGAACGCCAACCACATAGGACATCGCCACCACCCAGAGCGTCTGGGGCATGCGCTGTACGACCACATCCATGACCGGGCTGCGAAATGGCCATCTGAGCACGCGTTGTTGGCCGCCAGCAAGATCGCTGCCAAACAGCCAATCGGCAAAGACCAACGGCTCGATCACGAAAAACTGCCACGTCCATTTGAGGAACCGGATATGCGTCGGCCCGCCCAGACCAAGCGCAAGGCGCATCTTTTCCCTGACGTCGGGCGGCACGGTCAGCGGCACCTGCGCCATCGGATCGCCGGGGGCGAGTTCGAGCAACAGGAAGATGGCAGGGCTGATGAGCAAAAGCGTCGGGATGGCAAGGACAAGCCGTCGGATTGTAAAGGCAGCATGCGCGGCGGCTTTGCGGATCAGTCTTTTCAAGGGCGAAGGAACCACCGCCCCGGCGTTTCAACCGGGGCGGCGCAGAGAATCAGATCACTCTTTGATGCGATAAAAGTCCGCGGCATTCCAAAGCTCGGTATCCCATGTGTTCAACGCGACTCCGCCAAGCGTGTTCGAGCGCGCCGACACCCGGCCATGATCCACCAGCGGCACGATGACATAGCTGTCCTTGGTCAGCATATCATTGAGCTTTTTGGCGATCTCACCGCGTTTGCCGAGATCCGCCGTGCGGCCCGGCTCTTTGACCAATTCGTCATAGGCCGGATCGCAGAAGCGGTTGATGTTCTCGCCCTGCCTCTGGGTTTCGCGGCGCGGCGCCCTGTTGCAGGTATAGCCCGCAAGATAGCTCTGCGGGTCGGTGCCATCAAAGTTGTTGGCATAGATTTCCACATCCGCATAGACCTTCGGGAAGGTGTCCGGGCTGCCCGGATCGCTGCCGAAAAAGACCGATGCGGAAATTTTGCGAAGCCCGGTTTCAACCCCGGTTTCGCCCCACCACTGCTTGATCAGTGTCTGAAAATCCTGGCGCACGGCATTGGTCGAGGTCTGATAGAGCAGCGACAGTTTCTTGCCATCTTTGTCGCGCATGCCATTGGAGTCAATGCTCCGGCCGGCCTCTTCCAGAAGCGCCTTGGTACCCTCGATATCCTGCATCAGACAGCCGGTATTGTCCGAGGCAAAGGCCGCCGGTGCAGGAACAAGGTTACAGGTCGCGCGCTCGCCTTCGGGCAGGCTTGGCGAGGGATCGGTCAGGTTCATCTCTATCCGCTCGACCAGCCTGTCAAAGGCCGATAGGGCCACGCCCTTGCCGACCGCTTCCATTTTGGAGATGACGTCGGGGGCGCTGCACGTTCCAGGCATAGTCGAATTCGCCGAAAGCGAGATCACGTCGTTGGGGCGGAAGTCATCCACTCTGAACGGGCCGGTGCCGACCGGCATGACATTGGCATCGGTGCATTCCGGGGCCTTGGGACGAGGAAAATCGGCAACTTGTGCCGCCTGAATGATCGGGGCCTGCCCGCCCGTGAAGGGGCCACAGGGGGTTGGGGTTGGCTGATCGAAATGCACGGTGACGGCCAGATCATCAATCACTTCGACCGATTGAACGCCCTCATATTTGCCAGGCTGCCCACAGCCGCCTTCAGGGTGGATGCAATACCCGGGGGTGAATTTCACATCTGTGGCGGTAAAGGTCGAGCTGTCAGACCATGTCAGCCCCGGCTTGATCTTTCAGGTGATCGACTTGAGGTTTCACTCGCCGGATATCCCCGAGGCCGAGCGCCGCCTAGATCAATACCCGCATGAGCTATCGGATGGGATGCGCCAGAGGGTGGTGATCGCGGACGAGCCGACAACCGCGCCTGATGTGACCATCCAGGCGGAGATTCTGGCCCTCATGGACCGGCTCAAACGGGAAACCGGCACGGCGGTGATCTTTATCCCCCATGAAATGGCGCTGGTGGCGCGAATGGCCGACCGCGTCGTGGTGATGTTTCGCGGCAACAAGGTCGAGGAGGGCAGTGTCGAACAGATTTTCGAGGCGCCCGAGCATCAGTATACCAATGCGCCTTTGGCCGCCGTGCCCAAGTCGGACGAGATGCGCGGCACCGCCCATCCCGAACCGATGAAGCTTTTGGGGCACGACGAGAGTGCCGTCAAACCGATCACCGGCAGCGAGGATTTGCTACTGAGCGTCCAGGGCCTGACCACGCGGTTCCCGGTCAAGGGCGGGTTCTTCCGGCGCACCATCGCCAATGTCCACGCGGTCAAGGGGCTGTCCTTTACCCTCAACAAGGGTTGCACGCTTGGCCTTGTGGGTGAATCCGGTTGCGGCAAATCCACCGCCGGTCACTCGATCCTGCGGCTGGTCGAACCTTCGGTCGGCGCGGTTGACCTTGACGGCGTCGATATCATGGCGCCGGATGCGGCCGCCCTGCGTCGGGCGCGGGTCGATATGCAGATGGTGTTTCAGGACCCCTTTGCCACGCTTAACCCCCAGATGAAGGTTGCCGAACCGATGCGCAACTATGGCCTTGTCAGCCGCTCGGAGATGGATGACCGGAGCTATGCCCGAAAGTTGGTGACGGCGTGATCAGGCGGCGGTTTTAAGTTGCTTGATCCCGTCCTTGAATTCAATCCCTTCGATGATCTCGGG</t>
  </si>
  <si>
    <t>MATILLSAAGAAIGGAVGGTALGLSSVAIGRFAGAVIGRSIDQRLLGQGSDVVESGRVNRLRLTGAGEGDAIAQVYGRMRVAGQLIWATEFREEVSVTPGSRGGGKGTPRPATPTTRQISYSVSIALALCEGEISNLARVWADGTEIAKDSLNMRVYRGTRDQLPDPKIEAVEGAGNVPAYRGTAYVVIEALDIGAYGNRVPQFSFEVCRPSQIETPGADLDPTHAVRGVAMLPGSGEYVLATTPVKMNFGPGSAGLANINTPSEKSDFSTSLEALTAELPTCHATSLVVSWFGDDLRCGECQIRPRVEQKQYESTNMPWQVSSLTRAAAGTVPRDADDREVYGGTPSDQSVIEAILSLQQAGQDVLYYPFILMEQMPGNGLPDPYSDAGNQAVLPWRGRITTAKAPGQDGSNDGSPLAETEVAAFFGTARASDFTVTPINALPQSTPGTGALDLLSFGGAVKVSPVSYHGPDEWSYRRFVLHQAALCAAVGGVESFCIGSEMRALTQIRGAANSFPAVAQLMGLAGEVRALLGPDVKIGYAADWSEYFGYQPGNGDRFFHLDPLWADDTIDFIGIDNYMPLSDWREGDDHLDADWGAIYDLDYLQSNIEGGEGYDWFYHSPEARAAQIRTPITDETYDEAWIWRFKDIRNWWQNLHHERVNGERQAEPTAWFPQSKPIRFTEYGCAAVDKGTNEPNKFVDPKSSESSLPRYSTGQRDELIQLQYLRATAGYWEAAENNPLSEEYDGRMIDMDHAYVWAWDARPYPFFPANTGLWSDGANYTRGHWITGRTSAHRLASVVEEIAARTGLRDLDTSELHGYLRGYLVDQVSEARGSLQPLMLRYGFDAIERAGQLQFRLRNGKEDHAVDLDLVVRDAELGGVIEETRGSDIELAGRVRLRFLEADGDYEAISEEAILPDDVTHAVATSEMPLAMTRAEGRQVVERWLSEARVSIDTLRLTLPPSQLRAGAGDILALPKSEGGGRFRIDRVDQMGNAQRIDAVRIEPESYRPILIEDAPARLRPFSAPNPVAPLFMDLPLLTGEEVPHAPHIAVMANPWPGSAALYASDQDANYALDSIIAARSTIGVTQSPLGPACSQVVDRGEGLVVRMLHGTLESITDAALLSGGNICAIGDGTPDGWELFQFRDAELVDTNTYILRHRLRGQLGTEGAGVEIWPEGSYLVRLNGVPQQINLGEAQRGLARHYRIGPGGRPVDDPAFGHAVLAFDGLGLRPYAPVHLRVAKVAGGNLAVSWIRRTRIGGDRWDTPEVPLGEESESYLLRVMRASAVLREVVVAAPLWTYPAAARAADGPQAGKRIEVAQISASFGPGSSARRDL</t>
  </si>
  <si>
    <t>1621989.SAMN03372543.HS1_002489</t>
  </si>
  <si>
    <t>GCF_001577525.1</t>
  </si>
  <si>
    <t>Candidatus Desulfofervidus auxilii strain HS1 chromosome.</t>
  </si>
  <si>
    <t>AATAGGTTCTTTAGCAATTCTTAAAATTTTGTTCACTTTTTCTAAAGGGAATTCCATCTTTTCTGCAATTTCTTCAGGAGTAGGCTCACGTCCCTTTTCTTGAATTAGTAACCTAGTAACTTTAATTAATCTATTTATGGTCTCAATCATATGCACAGGAACACGAATTGTTCTAGCTTGGTCAGCAATAGCCCTAGTAATGGCTTGTCTAATCCACCAGGTAGCATAAGTGCTAAATTTGTAACCCCGCTGATATTCAAATTTCTCTACTGCCTTCATTAAACCAATATTTCCTTCTTGAATTAAATCCAAGAGATGTAAACCTCGATTAGTATATTTTTTGGCAATACTCACCACTAGGCGTAAATTAGCTTCTACAAGTTTTCTCCTTGCCTCTTGGATCCTTTGCTCTCCTTTCTTAATCCGTCGTAAAACTACTCTTAACTTCTTAATTGAAGTGCCTGCCTGTTCATTCCCTATCCGCCTCAACCCTCTTTGCCATTTCTTAACTTTCTGTTCTATAATTTCCAACTCATTCAAACTTACATTTAAATTCTCTGCAATTTCTTTTCTCTTATAGGGATATTTTTTTAAGTATCCCACAAGTTTTTTCAATTTTTCTCTCGATAGACCGGTCTTTAAAATGCACTGGGCTATCTCAGTCTCATAAACTTCTATCTCATGCATAATTTGTTTTAATTGATTAACAATGTTGTAAAGCTGTTTCCTATTTAATCTGAGGGCCCTCAAATACAGACACAGGCACTTTTTGTTATATTTCAGTCTTTGCTCTATATGCAAACGTTTTTCTTCATTAAGCTCATTATTTCTTAAAAATCGCCTTAATTTTTCATTTTGTTTCTCAGTAGCTGCTATTTCATTTAATATGGTAATCACTTCTTGTCTTTTCTTCTCTATTTCTTCCTCTCTTTCTTCATCTTCATCTAAATCCCTTACTACCTCCTTGATCGTTTTATCTCCTCTTTTTAACCATTCCCTTAATTTCAAAATCTGTTGAAGGGCTATGGGAAAATCCGCTAACGCCTTTAAAACCTCCTCTTCTCCTTTTTCACATTCCTTGGCTATTTTTATCTCTTCTTCTCTACTTAATAAGGGAATTTCTGACATTTCTTTTAAGTATAATCTTTCGGGATCCATGGAGGATGTCCTCTCAATAGATAAAAGATCAGGCATCATTTTCTCTTCAGTGAAAAATCTGAATTCTTGATCCTCAGGAGGTTGGTTTTGAGATAACCCATTTGGCGGCAGTGGAGGGATCTCTACTATGTCAATCTCCATTTCATCAAAAACCATCAGGGCATCTTGGAAACTCTCAGAACCCATGTCTTGGGGCAAAACTTTATTCAATTCTTCATAGGTAAGATACCCCTTTTCTTTACCCTGAGAAATTAAGCTTTTAATCTTTTGAAATAAATCTTTTTCTTTATTCATAAAGAGGCTCCCTACCCTTTTTTAAATTACAAGCAAATTTATTTTTTTGTCTTAAAAGCAGAGACAATCTCTGCCAATCTCCATTTTCTTCGGCTTCTTTTATATCTTTCAATAGTCCTTTAAACTCTCTCTCTTGGAGTTGACGTAAAAGACCATGGGCTATTTCTTCAGGATTAGCAGATTTATCTCTTTCTAAAACCCAGCGTGCTATGAACTTTTGGAGTGATGGATCTAATTCTAACATCAAATCTTTAACATCCACCTTACCCTTCTCTTGGTAAGATTTTACTATCTTTTCTAAAAGCAAAGCCAGCTCAGAATGTTTAATCTCTGAGGATAATTTATCTAAGTCAAACCAAGAAATATACTGAGGGTAATGAAGTAAGAATTTGACTACATTTTTTTCAAAAATAGGTAGGGTCTCTTCTAAATTAAATGTTTCTTGCATAGCTCCAGAAGATTTGCTTTTTTTATTCAAATTTAGCAATAAAGAAGGTTCTATATGGAATAGTTGGCAAATTTTATCTTTATAATAAGATTGAGTTAAAGGATTTTTTATAAGAGAAATTATATTTAAGGCCTCTTGGATAAATTGATACCTTTGATTTAAGTCTTTTTTAGTTTCTTTTTCACCTTTTTTTAAATACCAGTCTAAAAGCCCCTGGGTTTGTTGTAATAGTAAAAGCATTGCCTCTTTGCCTTCTCTCTGCACAAAGCTATCAGGGTCATCCCCTGCTGGTAACAATAATATATCTGTTTCTAAATCTTCCTTAAGCAAAATAGACAGACTTCTAATAGCCGCCTTTTGACCTGCAGCGTCTGCGTCATAGACCAAAATCACTTTAGGAGCCAAGCTTTTCAAAATTTTTGCTTGATGTGTGGTCAAGGCTGTTCCTAAGCTCGCCACTGCATATCTAATACCGCAGGCGTGTAAACTTAATAAATCAAAATAGCCTTCTACTAATAATACTTTTTCTTCCCTTTGAGACCATTGTTTAGCCACATGGGCACCATAAAGGTTAAATCCCTTTTTATAAATCAGGGTTTCAGGAGAGTTGATATACTTAGGTAGGGTATCATCCAAAACCCTACCCCCAAAAGCAATGACATTACCTCGCAGGTCAAAGATGGGGAAAATAATGCGCCCTCTAAATCTATCATAGATTTTCCCACTCTCTGACTTACCGAGTAACCCCCCCTCTATAGCTAAAGATAAATCTATTTCTTTTTGTTGCAAAAAGTTGGTAAGGGCATCCCATCGGGGAGGAGCATAACCTAAAAGGTAGGTAACTACGGTATCTTTGCCAATATCCCTTTTTGAAAGGTATTCTCTTGCCCTTTGAGCCTCAGGATTTTGAAGGAGACAGTGATGATAAAACTCTGCCACCCATTGATAGAGGGTCAAGAGGTTTTTTCTCTTTTTGTAATAAATATCTTCTTCGGGTGAAACCTTCTCTTTGGGTAAGGGAATACCGTAATGCTGAGCTACTTCTTCTATTGCTTCATAAAAACTACACTGTTTATACTTCATCAAGAAGGTAAAGACATTGCCTCCTGTCCCACAACCAAAACAATAAAAAAGCTGTTTTTCTTCACTTACCGTAAAAGAAGGTGCTGTTTCTTGGTGAAAAGGACATAGACCAACATAATTCTTACCTCTTTTACGTAAAGAAACATATTCACCTATTATTTCTACAATACTAGCTACATTTTTAACCTCTTCTATAAATTGTGGAGGAATATGGGACATATTATCCCCTTAGGTAATATTCATGTTTCTATTTCCACAATGGTCACTCCTTGACCACCTTCTTTAGGCAAGGCATCTTTGAAAACTGCCACTTGAGGATGTGTCTCTAAATACTTACGAATAGCAGCCCGTAACTGTCCGCTCCCTAAACCATGCACAATCCGCATTTGCTTTAAACCATATAAAGCAGCTTTGTCAATAGCCTTTTCTACTTCCCATAAGGCCTCATCTACCCGTTTACCCAACAAGTTTAGCTCTGTTTTAGGCTTAGTATGAGCATGTATATTTATACCTTGGGACAAAAGAGGAGCTTTGCCAATAATTTCTTCTATTTCATACTTAGGCACCTGACACCGTAACGTCCCTACAATTGCTTCAACCATTTCTCCTTCTACCCGTTTTACCTGAGCTATTTTATGATTGAAACGATAAGAAAGCTTTACCCAATCATTTGGTTTTGGCTCTAATTCTGTTCTAGATGGAGGAAAAGTCAAAAAACTTTTTTTAACCTGTATTAAACGCTGTCTTTGTGCCTCTAGTAGCTTTATATCTTCTTCTTTATCCCTTTTTTGCCTACGGATAACTTTAACTGTTTGCTCCACCTCTTGCAATAGGGAATTAATATTTTTTTCTTTTTTAAGATAAATTTCCCACTTCTTTTCTTCTATTTCCTTAAGCAACCTCTTCTCTTTCTCTTTCAATGCCACAAGGCCAGAAAGAAGTTTTAAAAGATACTCCTTTCTGGTCATCAATTCCTCTTTACTTTTTAATATTTCTTGGAGTGAAAAATATATATTCCCATCCCATTCCCTTAAATACCCTTGAGCCTTTTCTAAAATCTCTTTTTCTATTCCCATTCTCTCTGCTATTTTTAAAGCACAGCTCATGCCCATAGTGTTATATAATAACTGATAAGTAGGCCTTAGGGTTTTAGACTCAATACCTACAGCCACATTTAGGGCATCCTTCTTCTGAAGGGCATAGGCCTTTAATCCTTCATAATGGGTAGTTACTATAGTCCATGCCTTCTTTGCCTTGAAGGTATCCAAAAAGGACATAGCCAAGGCACTACCTTCACTAGGATTTGTTCCTCTTCCTATTTCATCAATCAATATTAAGGTATGGTCTTGTATGGCATTTAAAATCTCTTGGAGGCGCTTTAAATGGGCTGAAAAGGTGCTCATCTGATATTCTAACGCCTTGTCATCCCCTATATCACTAAAAATTTTGTTAAAAATAGGTAAAGAAGCTTCCTCAGTAGGCACAGGGATCCCTGTTTGCAACATCAAAACCAAGATACCCATGGTTTTTAAAGCCATGGTTTTTCCTCCAGCATTTGGACCAGAAATAATTAAGACTTTAGCAGGAGGAGAAAGTTTTAAATCAACAGGAACTGCCCTACCCTGCCTTTCTTTTCTTTCTTTCCAAAGAAGGATAGGATGATAAGCCTTTTTAAAATAAATTTTATCAGTAAATCTAGGAAACGCACCGTCAAATTCTAAAGCATACTGAGCAATAGCCATATAAGTATCCAATAAGGCTATCAATTTTTGGTTTTGCAAAAGACTTTCACAATGATGACCAATAGTGTGTGTAAGTTCCAACAAAATTCTTTTTTTCTCTTCTTGTTCTTCTTCTATAAGAAGTTGCAACTGATTATTCAACGGTAATATCTCCAATGGCTCTACAAAACAAGTAGCCTTACTGCGAGAATAATCATGCACAATGGCCTTGATAAAAGATTGATATTTGCTTTTAACAGAGACTAGATAACGATTATTATGCACGGAAATGATTTTTTCTTGCCAATATGAACTGTATTGGGCTGTATTCAAAAGCTCATGGAGGAGATTTTTTATCTTTGTTTTTAATCTTTGAATGCTCTTCCTTATTTTCTTTAAGGTAATACTGGCAGTATCTATTATCTCTCCTTGAACATCAATGGTCTTTTTTATTTGATGTAAAACCTCTGGCAATAAGTGAAGTTGACTAATAAGAGTATTTATTTTAGGACACTCCTTTTCCTTTTGTTGCCAATAACTATAAATTTTATTTACCATGCTTAAATGCTCAGCTACCAAAAGGATTTCTGCAGGGGAAAGGAAATCATTTTCCACTTTAGTTTTTGGTAATATAAAAGAAATATCCGGAATGCTAGGACGGGGCAAATTTTTATCCCAGAGCAAGCCCTTAATTTCTCTCACACATTCAAGCCTCTGTTTAAGTATATCCATATCCACAATAGGTCTTAAGGAACCTATCACAGCCCTTCCAGGGGCAGAATGGGTATAGGTAGAAATACATTCAAGTATCTGGAAAAAACCCAAATCCTGTAAAGTTTTGGGGTCCATGTTTAAATTAATTAAAGGTAACGATTAAATAGTTAACACTTTTCTCTACGTTCATCTAGGAAAAGTTTATAGACAATACTATCTAATAAGGCTTGGAGACTAGCTTCTAAAATATCATGTGATACTCCTACTGTCCGCCATACACATTCTTTATCCCTTGATTCAATCAACACCCTAACTTTAGCTTCAGTGCCAGATGTTTCAGGTAAAACCCGCACTCTATAATCAATCAAACTCATTTCCTTTAACCTTGGATAAAACTCCTCTAAGGCATTTCTCAATGCCCTATCTAAGGCATTTACCGGCCCCATACCTAAAGAAATAGCATGCCTTTCTCTCCCCTTTACCTCCACCCAAACTTCTGCTTCAGCAATAGGTCTCCCATCTAAAGTATTATAGTCATGCACTCTATAAGTGAGAAGCCGGAAATAATGTTTTTTTAATTCCCCTCGTGCCTTATAAATTCTCAGTTTAAAGGATTCTTCAGCTACATCAAACTGAAATCCTTGATTTTCTAAGTCTTTTAATTCTTGCAAAATTTTTTGAACTTCTGGGTCTTCACTCTCTAAATCAATACCCCATTCCTTGGCCTTACTTAAAATAGTGCTTTTTCCTGAAAGCTCAGAGATGAGAATACGCCTTATATTTCCCACCTTTTGAGGAGGAATATGTTCATAAGTTTGAGGATTTCTCTTTACTGCACTGACGTGAACACCACCTTTATGAGCAAAGGCACTACGGCCTACATAGGGGAGATAAGGAGGATGAGCAATGTTGAGTAATTCTGTTATATATCTGGAAACAGAGGTGAGTTTAGCTAATTGTTCATCAGTAACACAATCAATACCCATTTTGAGTTTTAAAGCAGGAATAATAGAACATAAATCAGCATTGCCACATCTTTCACCCACACCATTAATAGTGCCTTGCACTTGAGTGGCTCCTAAATGAACTGCCATAAGGCTATTGGCCACTGCTGTCCCAGCATCATTGTGAGCGTGGATTCCCCAAGAAATATTGGGAAATTTTGACTTCACTTGAGATATAATAGTTTCTAATTCAAAGGGAAGCGTTCCTCCATTGGTATCACAAAAAATAATACAATCAGCACCAGCCTCTATGGCTTTTTTGATAGTGGCTAAAGCATATTCAGGATTATCTTTAAACCCATCAAAAAAGTGTTCAGCATCATAAAAAAGTTTTTTTACATGTGACCGCAGATAGGCCAGGGAGTCAGAAATAATCTCTAAATTTCGCTCTAAAGAAATTCTTAAGGCATCTTTTACATGCAAATCCCAGCTTTTTCCAAAGATAGTTACTACTTCAGTTTTTGCCTCTATTAATGTTTTAAGATTAGGGTCTGTTTGAGGTATTTTTTGGGGATGGTGAGTGCTACCAAAGGCCACAATTTGGGCCTTTTTAAAATGATAATTTTTAATTCTACTAAAAAAATGAATATCTTTGGGGTTAGACCCAGGCCAACCTCCTTCAATGTAATCTACTCCTATTTCATCCAGTTTTTGGGCGATTTTTAACTTATCTTCTAATTGCAAATTAAAATTTTCTGCCTGTGTTCCGTCCCTTAAGGTAGTATCGTAAATTTCTACTTTAGACATTTTCCCCTAAATCAAAGGCTTTATGTAATACTTGCACTGCTCTTTCTACCTCTTTCTCATCAATTACACAAGAAACTTTTATTTCTGAAGTGCTAATCATAAGAATATTAATACCAGCATTAGCTAAAGATTGAAACATTCTGGCGGCCACTCCAGGATGATTCCGCATACCCACTCCTACAATAGAAACTTTACCAATATGTTCATCTCCTAGCACTCTTTCAGCACCAATCTTATTGGCTGCCTGACGCGCAATCTCTAAGGCTTTTTTAAAATCTATCTTAGGCACAGTAAAAGTCATATCAGTAATGCCCTCTTCACTCGTATTCTGAATAATCATATCTACCACAATACCTGCTTCTCCAATAGGTTTAAAAAGCTGGGCAGCAATGCCAGGTCTATCTGGAACACCCCTTACTGTAATTCTAGCCTCGTCTTTATTGTAAGTTACCGCGGTCACAATTACCTTCTCCATTTCAGCATCGGTATCTACCACCATCGTTCCCTCCTGTTCTATAAAAGATGAACGGACATGAACTGGGACTTTATATTTTTTGGCTACATCCACTGAGCGAATTTGAAGCACTTTAGCCCCAAGACTAGCCAGTTCCATCATTTCATCATAAGAAATTTTATTAATTTTTTTGGCATCTGAACATATCCTTGGGTCTGCGGTAAACACACCCTCCACATCAGTATAAATCTCACATATATCTGCTTTTAAGGCAGCGGCTAAAGCTACGGCAGTAGTATCTGAACCTCCTCGTCCCAAAGTAGTAATATCTCCATGTCTATCAATACCTTGAAAACCAGCAACAATCACAATATTACCTGTTTCCAATTCTTTTTTTAACCGAGCACAGTCAATTTCATCTATGCGTGCTCGCCCAAAAGCATCATCTGTAAAAATCCTAGCTTGAAAGGCTACCAAAGAAGTAGCAGGATAACCCATATCTTTAAGAGCCATAGCCAAAAGGGCAGCAGAGCTTTGTTCTCCAGTAGCCAACAAGACATCCAATTCTCTAGGATCAGGGTTGTTTGTCATTTGATAAGCAAGATTTATCAATCTATCGGTCTCACCAGCCATAGCAGAAACCACTACTACCAATTGATGTCCTTCCTGATAAAATCGGGCCAACTTTCTAGCCACATTTTTAATCCGCTCAATACTACCTACCGAAGTGCCCCCGTATTTCTGCACAACTAGCATTTTTCAACCTTCCTCAATTTTTTAGATAGTAACCTATCTGTTTGAAGTATGCAATATTAGTAACAAACTCTAAATCTCTCCCTTCATTACTAAAATAGATATAAATTTTTAAATACTGAGGAGGCAAAAGCGAAGCAGGCATTTTCTCAGCCCATTCTATAACAGTTACTCCTTCAGAGAAAATGTATTCTTCTAAACCCAACAATGACCAATCTACATCTTTTTCCAACCGATATAAATCAATATGATAAAGGGGAAAACACCCCGGATAAACATGCACAAAGACAAAACTAGGGCTAGTAATGGGATAATTTTTAGGCACCCCTAATCCCTTAGCTATCCCCTTAGTCAACCAAGTCTTTCCTGTTCCTAAATCACCACAAAGGAGAATCACATCCCCTTTTTGAGCAAGTTCGCCTATCTTCTTGCCTATTCTTAAAGTATCCTGGGCTGAAGGGCTATGATACCTAAACTTAAAGAGTTTTTTCATATAGTATTAACTTAAACAAAAATATAAGATTTTTCAATGTCACCTGTTTCCCAAAATCCGGATTGATTTTTGGATAAAATTTCGATCAATTTTTATTTTAATTGAAGAAGGCGAAAAAAGAAGTTTTCTTTCTTGCCAACCTTAATTTTTCGTTTTATTTTTTATAATTGACAAGTCTTATGGGTTGTTTTATAAAAAGTTAAATGAAATACCTTTTTGGACCTGTGCCTTCACGGCGATTGGGTCATTCATTGGGAATAGATTTAATACCCTTTAAGACCTGCACCTATGATTGTATTTATTGTGAATTAGGACGCACAACACATTTAAAGGATAAACCAGCTGCCTATATGAGTGCAAAGGAAATAAAGGCAGAATTAGATACATTTTTTGCTAACCATCATCCTCCTGTGGACTTTATTACTCTTGGTGGCTCAGGTGAACCCACTTTAAATGCTAATTTGGCCCAAATTGTGGAAATTGTGAAAAATTTAAATAAGGCACCTTTGGCTGTTTTAACCAATGGTTCTTTATTATGGAGAGAAGAAATAGTCAATGCCTTACTTAAAGCAGATGTGGTTTTACCATCCTTAGATACAGTCTTTATAAAAACCTGGAAGAAGATAAACCGTCCACATCCATTATTAAAATTAGAGACTATTATTAATGGCCTTAAAGGATTTAGAAGAAAATATAAAGGGCAAATTTGGCTAGAAATCTTATTTGTTAGAGGTGTAAATGATACTGAGGTTGAAATAGAAGCCTTACATAGGGTATTAGAAGAAATATCCCCTGAGAAAATTCAGTTAAATACGGTTGTGCGACCGCCTGCTGAAAGAGGAGTTGAGCCATTGACAAAAAAGGATTTAGAAGAAATTAAGGAAAAACTAGGCCCAAAGGCTGAAATTGTGGTTGACTTTAAACGCCCTATTGAGGAAAGAGCAGAATTATTAAACTTGAGAGAAGAGATAATTGCTTTATTATCCCGTCGCCCTTGTGTTTTAGAAGATATAGTTCATGCTTTAGGTGCTCACATTAATACGGTAATTAAAATGATGGATGGTTTACAAAAAGAAAATTTAGTTGATGCCTATTTACATAATGGAAAAAGGTATTATTTAATAAGAAAAGGTGAAAGATAAAATCTATTTAGGGATAGATGTTGGTTCAACCAGTGTTTGTACAGTCCTTTTGGATGGGCAAGCGCATATTTTATATGAAGATTATCGCCGCACCTATGGTCAGCCATTAAGTGTTGTTTTAAATGTCTTAGAAGAAATTGACCGTCAAATCAGGCTTACTGAAATTACTTCTCTTTCTTTTACTGGCTCTGGAGGAAAGAGCTTCCTGCCCCTTTTAGGTGGAGAATTCATCAATGAAATTATTGCCCATGGCAAGGCTGTAGCCCATTTTCATCCTGAAGTAAGGACTGTCATTGAAATTGGCGGTGAAGATAGCAAACTCATCTTTCTTACCCCTAAGCCAGGAGGGGGTTCTCGCATCTTGGACTTTGCTATGAATACCCTCTGTGCAGCAGGCACAGGTGCTTTTTTAGACCAACAAGCTCATCGTTTGGGATTAAAGATAGAAGAATTCAGTCGCCTGGCTTTAGAGGCCAAAAATGTGCCTCGGATTGCCGGACGTTGTGCTGTATTTGCTAAGTCAGATATGATTCATCTTCAGCAAGAAGGCACACCTTTGTCAGAAATTGTAGCAGGACTTTGTTATGCTCTAGCTCGTAATCTCCGGGGCAATATTGGTCGGGGCAAGCCTTTTCATAAACCTATTGCCTTCCAAGGTGGGGTAGCAGCTAATTTAGGGATGCGTCGGGCCTTTTGTGACATTTTGAAGTTAAAGCCAGAAGAATTGATTATACCCAAACATTACTTAACCATGGGAGCCATTGGGGCTGCCTTGGATGCCAAAGAAAGACAAATAAATAACTATCACTTTTCAGGCCTGGAAAAACTAAAACAAGCCATTGTTGAAGAAAAAGAGGTAAAACACTTTTACCCTCCTTTGAGGTTATTGAAATCCCGTTTTGAAATGTCCACTTTATTTGAGCATAAGCATAAAAAAATCCCTGTGTATTTAGGCATTGATGTGGGTTCAGTGAGTACCAATTTGGTGTTGATAGATGAGCAGGGAGCGTTGCTTGCCAAGCAATATTTAATGACCGCTGGCAGACCATTAGAGGCAGTAAAACAGGGTTTAAAAGCTTTACAAACAGAATGGGGGAATAAAGTAGAAATTTTAGGTGCTGCCACTACAGGTTCAGGCCGCTTTTTAGTAGGAGACTTTGTGGGCGCTGATATCATTAAAAATGAGATTACTGCCCAGGCAAAGGCGGCGGCAGCCATAGACCCAGAAGTAGATACTATTATTGAAATTGGAGGGCAGGATTCCAAGTTCATTCGTTTAGAGAATGGAGCCATTATAGATTTTGAAATGAACAAGGTGTGTGCCGCTGGCACAGGGTCTTTTTTAGAAGAGCAAGCAGATAGTTTAGGTATTTCCATCTATGAACAATTTGCCAATATAGCTCTCTCTGCTCAACATCCAGCTCCTTTGGGGGAACGTTGTACTGTATTCATGAAATCTGATTTGGTCCATTATCAGCAAAAAGGCCTATCCAAGCCAGATTTAGTGGCCGGTCTTTGCTATGCCATTGCTTATAACTTTCTCAATAAAGTAGTGGCAGGGCGTTCTATTGGCCAACGCATATTTTTTCAGGGAGGAGTGGCTGCCAATAAAGGCGTGGTAGCCGCCTTTGAACAGTTGTTGGGAAAACCCATCACTGTTCCTCCTCATCATGAAGTTACTGGGGCCATTGGAGCAGCTTTATTGGCTAGGGATGAAAGAAATTGGAAAAGGAGTCAATTTAAGGGTTTTGATTTAGCACACATTAATTATAAAATAAGTAGCTTTATTTGTAAGGCCTGCCCTAATCAATGCGAAATCAAAAGGATTACTATAGGAGATAAAAAGGGTGTATTATACTATGGAGGTCGCTGTGAAAAATATGAGGTTTCCGTTCAAAGAAAACCCCTTGGGGTGGACTTGGTCAAAGAAAGAGAGAGATTACTTTTAAAATATCTTGAACCAGAAAAAAAAGGGAAAACCTGTCTGCCGAACAGGCATAGAGGCGAAATTGCTATTCCTTATGCCTTTTTTATGCAAGATTACTTCCCATTTTTTGCCACTTTATTACAGGAATTGGGCTTTAAGGTAGTCCTTTCTTTTCCTACCACTAAAGAGATTATTCAGGCAGGTGTGGAGACTGTTTTAGCCGAAACTTGTTATCCGGTTAAGGTTGCTCATGGTCACACCGCCTTTTTGTTTAATAATGGACATAAACACATTTTTTTCCCTAATGTGATAGACCTTCCTTCTCGCCATCCTTCATGTGATTGGGGGATGGTATGTCCTTATGTCCAAGGATTGCCTTATATGTTAGCATCAGCCTTTGACTTTAAAAAGAGAGGGATAAATTTTATCCATCCTGTGATTTATCTAGGGCGAGGTGATTGGTATTATCGGCAAAGTGTTAAAAATCTAAGTAAAAGTCTCAAAGTCTCCAAATATGCTGTAGAAAAGGCATGGAAAAAGGCAAAGGCGGCTCAAGAGGAATTTGAATCTAGCCTCCAAGAAAAGGCAAAAGAGATATTAGCTGCTCTCAAGCCTGATGAAATAGCTATAGTCATTGTGGGACGGGCATATAATAGTTTTGATAGTGGTGTTAATTTACGTATTCCCCAAAAACTAGCCCATCGAGGAGTAAGTGTTATTCCTTTAGATGCATTACCTTTAAAAACAGCCAGGCTTTCTAATGTTTGGCAAAATATGTATTGGCGTTATGGACAGCACATCCTCTGTGCGGCTGCTCTGGTGCGTGAACATCCCCAGCTTTATCCTGTGTATATTACCAACTTTGCCTGCGGGCCGGATTCTTTTATTTTACACTTTTTTAAAGAAGAATTAGGGAAAAAACCATTTTTAGAAATAGAAATAGATGAACACAGTGCAGACGCGGGAATAATTACTCGTCTTGAGGCTTTTTTAGATAGTATCAAAGGCAAAAAAATAACTGCTACCCCACCAAAGCGCTATTTTGTGTTTAAAAAACACTACCGGGACTCCTATGTTTACATTCCTTATATGTGCGACCATTGTTATGCCCTGGCTGCGGTATTTGAGGGATGTGGGGTAAGAGCAAAAGTAATGCCACCTTCAGATAAAGAAAGTTTTATCTTGGGCAGACAGGCTGTTTCAGGTAAGGAATGTTATCCCTGTCTGCTTACCGCAGGTGATATGCTGAAGACCTTGAAACTCCCAGAATTTGACCCCAAATATGCAGCCTTTTTTATGCCTACAGGAAGCGGTCCTTGTCGGTTTGGTCAATATGCCCATTTTCACCGTCGGGTATTAGATGAATGGGGATATCCAGAAATTCCTATTTTTTCACCTAATCAAGATGGAGAACACTATGAAAAATTAGGGATGGTGGCTAATGACTTTATTCTCTGGGCCTGGCGTGGTTTGGTAGCGGTGGATATTTTGGAAAAATTATTGAGACAGACTAGACCTTATGAAGCGATCTCTGGGGAAACTAATAAACTTTATCAAAAATATTTGGAAAAAATTTGTATATATTTGCGAAATAAACAGGAACCTTTGCTTTTATTGGTTAAAGCAGTAAAGGATTTTGAAAGAATCAAAAAGAAAGAGTTGTCCAAACCTATGGTAGGAATAGTAGGTGAAATTTATCTTCGTAGCAATCCCTTTGCCAATGAATATCTAGTGCAACGATTGGAATCCATGGGTGCAGAAGTTTGGCTTCCACCTATGGGGGAGTGGATTTTTTATACCAACCATACTGCTTTTTTGCGAGACTGGCGTCGTCTTTATTTGAGGCGGGCCTTAAGGTTACTCATTGCAGCCATCATTCAATACAAAGAAGAATGGCGTCTTGTAAGGCGAGTTAAGTCTGTATTAAAACACGCTCATGAGCCCCTGATTTTACAATTGCTTCATTGGGCAAAACCCTATTTACACCCTGCTTTTGAAGGAGAAGCTGTGCTTACTATTGGTAAGGCCATTGATTTTCTGAAAAAAGGCACTAAAGGCATTATTAATGTTATGCCCTTTACTTGCATGCCAGGGACTATTGCTCAAGCCGTGTTTACCAGGTTGCAAAGAGAAAAGAGAAACTTTCCTTGTTTACATCTAGCCTTTGATGGACAGGAGCAAACTAATACCCAAACCAGATTAGAAGCCTTTATGCATCAAGTAAAAGAACTTCATATATAAATAAATTGTGAGTTCCTTTATCTTTTTTGAAAAAGGCGCTATCTTCTCGCCATCAAGGCCTCAAACTCAACTTTGACACCTAAAAATCAAAACTTGGATTAACCTCAATACCACTTCCCAAAAAATCAGGATTTTTGTCTTAAAAAAGGAAACTTGGGTTAAAAAAATCTTGACATATTTTTAACTTTATCCTAAAGTAATTTGTTATGAAATTTGATTTATTGAAATGATTGGGAAAAAGGCATTTTCACTTATTTGGGTGGCGATTATTTTTTTCATATTGTGGTCAAATGCTCCTGCCACAAATTTTATAAAGGAAAACATCAATATTGAGTTTAATAAAGGGACGTTTTCTGTAGATATAAAAGATACAGATACTAAGACAGTTTTTAAAATATTAGAAGAAAAAGGTAAGATAGAAATTTTTAATAAAAAAATCCTACCAGATAAAAAAGTCAGTATAAAATTTAAAGATTTAAAAATAGAAGAAGGAATCAAGAAACTGATGCATCTCTGTGGTATTAGGAACTACTTGATTGTATTTAGAGAGAAAGCCAAGCCAGGTGAACCAAAAATTAAGTTGATACTAATGAATACAGAGGCTGGTTCTATACCAAAAGCGGAGAAAAAGGCTAAAGAAGTTCCCAGGAAGGAAATAGGAGAAGCACAAAGAGAGGCCATTATTAAGACTATAACACCTATGCTGAATGAACTTGATGAGGAGACACGTGGGGCGATAATAAAGGATATTATGAAAGGAAGGGTTGAGCCATTTGAAGATTAGAGAGAAAGGAGGTGATATAAAAGCAGGGATTAGGATTTATTTAGGATGAAGGGCAAAAAACTAAGAAAGGAGGGAAGGATGAAAAGATTAGCAATTTTAGCTGTAGCAATGTTCGTAGTATCAATGTTATTTGGAGGAAATGTAAAGGCTTATGAAACAATCACTGCTTGGGAGGTATACGAAGCTGCAGAAAATGCTCCAGAGATAATTAATAACGGAGCCTACTTTATAGATGTCAGGACCACTGAAGAGTTCTTGTGGGTAGGCACATGCGAACTGCCTGATGGAAGCACTCCTTGGAATATTCCATGGAAACTTTGGGGATATGAATTTTCAGAAACAGATGGAAAAGTCAAAGCAGGTGGGATAGTAGTTAAAGAATTATTCCTTTCACTGGTAAAGAGGACATTTCCTGAAGGCTCAATCCTTGTGCTTATGTGCAGAAGTGGACACAGAAGCACCTTTGCGGCAGAATATTTAGAAGAACAATTAGGAGAAGATTATTATACCATTTACGAGATTGATAATCCCCTTAAAAATGCAGAAAATGGTAAGGGTGGTAGTGGAGGATTTCAGGGAAGTAGTAGTGTAGACCCCAATGACAAAGGTTACAGGGGATATCCTGAAAGGCTACCTTTTTGTTCTGAAACCACAGAACACCCTTGTGTAGCAAAATATAGTTCTGAAATAGGCGATGCGAGTGATTCAGTCTCCTGGATGGATAGTGGCCTCCCTATGACCCAAACGGTGGATAAAGATAAAATCTGGTTGTATATGGCTAAATAATAACAAAAAACAGCCCTCTGGGAGACTAGAGGGCTGCTAATCTTCCCATTCTTTTTGGTAAACTTTGGCCCTTTTTGCCTGATCAGGTAGTTTAATAACCAGCGGTCTATTATAATTATAATAACAATAAGTCTTTTTTATATCAATTGTCATCTTAAATGGCTGTTTCATAATTTCTTTTTCTATGACTGCCTGCATTTTCATAATACACTTTAGAGGAAAAAATGTCTTTTTTTCTATCCACATTTCCATATTTATTCGTTTAACTACGTCTTCATAGTCCAGATTGAGCAACCTCATAAGAGGATGTTCTTCATCCTGCTCCATTATTACCTCCCAGAAAGACCGTTTATCAGGTTCTATACTAAGCAAATAGCAATCAATATTTTTGAAAGTTTCCTCTTTTAAATTTTTTATCTTAGAAGTCATAACTAACTTCATCTGTTTCTTGAGCTGATTTTCACTATCTAATTTATGCCTGGGTACCTCAAATTTTATCCACTCACTGTCTTTCTCAGATTGAATATATTCCATAGTATCCAGGATATAAATTTTTGTTTGAGTTGATTTGCTTCTCTTATTGCGCTCATTGATATGGATAAATATTTTTATTTTTCTGTTCTTCACATCTATGTCAGCTTGGGCATTTGCTTTGACCACGTCCTTTATGTCTTCTCCAGTTGCAGAAGTTTCCATCTCCATTTCCATTTCATAACTATAAGTATGGATGTTGTCTAAAACCTCTATTAGATTTCCTTTTATCTCTCCTTTAGAAATAGGTTTTGCACAGCCTTGTAAAATAATAAGAAGACATATTATAAAATAACCCAGCATCAATTATCTCCTTGACTAAAATCATAATTACCTTATAAAGACAAAAATGCAATGGTATCAGATAAAAATTCAATTGCCTCTATCCTTGTTAGAATCCACTTATAATTTTTTATGGGATTATGTAAATGGGTTAAGGGTAGAAAGGACAGAGAATGGTTTTTTACTTGAAAGCTATGTATTTTCTTCGTTTCCAGATAAGTTGCTTAACAGACTTAATAATGTGTTAAATATGCTCGCCCGGAGTTTTCAAGTAGATTTTTCCCCTCCGGTAATAACGCCTCTGAATACCTTTTTAAAAAAGGTGTTTATTATTGTTCCTTTCCCCACTACTTGTGTGCCTAATTTTGGTATTCCTATTTTAGTGCAAAGAGGAAGGGCATTTGGCACAGGTAATCATCCGTGCACTATTTATTGTTTACAGGCCTTAAAGGAGATTTTTGATGGGAAATTTGGAAGGAGACAGCTCAAGCGGATTTTGGATGCAGGCACTGGAACAGGTATTCTGGCTATAGCAGCGGCCAGGTTGGGAGTGAAAAATATAATTGGTGTGGAAATAAGTCCTGAGGCTGTAAAAGAAGCTCAAGAAAATGTTAAATTAAATAAAGTAACTAAGGAAATTACTATATTGTCTTCTTCAGTAACAGAGACAAAAGGACAGTTTGATTTAATCTTTGCTAACCTGTATGGTGTTCTTCTCAAAAAAATTGCCCCAACCATGGTAAGGCTATTAGCTCCTAAAGGCTGGATTGTCCTAGGAGGAATGATTATTCCAGATGATGAATTGGTTATTTCTACCTTTACTCCTTATGGCTTAAGAGAATCTGTGCGTTATTATGATGAACAATGGAGTGTAGCGGTTTTGCAAAAGGTTTAAGCCTTAACCGGTGGTCCGAGAAGAAAAATTAGAAGCGCAGAGATTAAGACTTGAATAAAAAAAGTAATAAGACACACAACTACGGCCCGGCCAGTGCTAGTATAATCAAGGGCCTGTCTCACTGCAATTATCATGGCCATTAATGACCAAACGGCGGCAATAAAAAAAATAATCATTCTTAAAGGAGGTATAACCCCTAATATACGTATTAATCCAGGTGCACTGGCAAAACCTAATACTCGCAACAACTCTTTTGGATTCGATTCAGTTTGTGGTTCAGGCAGCAATTTGGTTCCTACCAAATAAATAAGATATGCCCAAATAAGCCAGCTTAATAAAGCTACTATTGTTCCTCCTAATAAAATTCCAAAACCTTGAGTAGCACTACCTAAACCAGCAGCTAGACTAGAAAGCACCACTACTATCACCGCCTGTTTTAAAGCATCTGTATCTGCCTCTACTTCTTCATAAAGACTAGCTTCTAATTTCATTGCCCTGAAAATCCGTTGGGTTAAGCCATTCATTGTTATTCCTCCTTTTTAATATTTTTTATCATTACAGTGAGAGTGGAATTTGTCAAGAAAAAATATAGCCCAAAATCCAGCATTTTTTAAAAAAAATGGGTATCTCTGAGGGCAAAAGGTGATTTTTGCTCTCTTCTAAATGAGAAATACCTCTAATGAGTTTTATGCCTTGATATTTTATTTATTCAGGCCATTCAATAAGTTCTAATGCCCCGGAATTGCAAGTCTTAACACAAGTAGGATTAGGCGGTGTTCCACAAAAATCACATTTTAAGTGAAAACCAGTATCAGGCTCGTAAAAAACAGGTTTTTGAGGACAGGAAGCCCTACAGATTACGCATAAGTCAATCAATCCCCACTGGGTATCAACCACACATTTGGTGTTACAGGCAGCATCAGTATACTGTCCAGCAATTACAGGAATAAAATAGCCATTTACTTTAAACACCCTAATCCGTGCCCGCCTTGGATTAACCGTATTTTCTTTATGTTTTAAGGAACAAGCCAATTCACACTGGCGACAGCCTGTGCACTTATTAGGGTCTATCTTTATCCTTTGCATCTTTTAATCCCAATCTATTTAATATCTCTTCCTTTGGTTTCCCCCATTTATCCCATCCTCTTTCCTGATAATAAACAGGAAGCATTTGGTCTAAAGGACAAACATTTCCTTCTAAGGCTTCTTGGGTAAACCTTTTAGGCAAAACATCATCGTTATAATCAATGCCTGCCTTTATGTTAAAAATCCTTTCTAAATTCCAGATTCTTTCTCCAAGATTAAGTAATTCTTGAATATTTACCTCAGTATTAAAACAAAATTTATAAAATGGCAAAATATTGTTTAATTTAAGGGCCAATAAGATATAAACACAATATCCCAGGGCATCTAATACAGCCATGGTATCCTGGATTTGCTTTACTAGGGCTGGTTTATCTTGATATTTAAAAGGCTCCACTACCTGGTGGATGCCTAAAAGCTCTTCTATAATAGTGAATCCATTTAGATGATAAGCCCCACTGTTAGAAGTAGCTAAATGAAGCCCAAAACCCCATAATTTTCTTGGTTCAAAGGGAGGGATGGCACTATTTTTTACCCCCATAAACCTATCTGGTCTATTTAGGGCTTTAGCCAGATGTGCTCCTCCTTTGGCTATCTCTGCTCCAAATCCTTTATTTTTTCCTATTTGTTTTATGATTTTTTCTATGTCTTCACTACCAAAAGAAAGTGAGACATCTTTTAAAATCCCTTCTTCACTTAATTCCATCGCACAAGCTATAGTTGAAGCAGTATTTAAGACATCAAGCCCAAGTTCAGTGCACAGATACCTCAATTCAGCAATCTTATCAATTGTCTTTATTCCACAAAGATAACCAAAACCAGCCATACTTTCATAATCAAGATACAACATCCTTTGTTTTTCTAAACTAAACCGGATACACCCTATAGGACAAGAAAAACAAGCCCTCCTCCTCTGAGTAAAATTTTTAATCCCGTCCCCATCTAGATTGGGTATCTTTTGGGCAGATGACTTAAAATTATTTGCTGGTAAGGCCTTTTTATCTAAACAAATGTCCAACAAAAATCCATTGCCTATATTAGGCAGATATTCTTTAGTATAAGGTGAAGTGTTAAATTTATTTTTTAAGGTAAGAATAGACTGCAGGCACTTTTCTCCTTGATTTACAGTAACATCTTGGGAACCACTAATAACAATAGCCTTAAGATTTTTTGCTCCAAAAATAGCCCCAATTCCGGCCCCTCCGTCTAAGAGAAGGCCATCACTTACCAGCGTAGCCAAATTTGCTTTATTTTCTCCTGCTGGACCAACAGATAGAATAAAAGACTCTAGCGCCTTCCATCTATCATTCAATTCTTCTTTAATCATCTTTTCTGTTTTTGAAGTAACTTGCTGTCCATATTCTAAAGCAGGTTTGATGGAAATACGTTGATGAGAGATAAATATAATGACCGGATGTTCTGCCTTACCTTCAATAATAACTGCATCAAAACCAGCAAATTTTAACTCTGTCCCAAAATATCCTCTAATTCTTCCACAGCAAATAGTATTAGTGAGGGGCGACTTAGTGACCACACTAGCCATGCTTGCACCTGAGGCCCCAGTGCCACAAAGTGCCCCAGCGGCAATTACTATCTTATTATCCTCATCCAAAGGGTCAATTTCAGGATTTACTTCATCAAAATATAACTTTACACCTAAACCTCGGCCACCCAAATAGACTTTTAAGAGGCTCTCAGGTAAGGTGTCTATTTTAAAGGACTTATGAGTCAGATCTATTCGTGCGAATTGTCCCTTCCAGACTTCCATTTAAGCCACACCTTTCAACCAATCTTCTGTTTTGTCTTTGAGGGCTTTATCTAAGCTGAAAGTAATACATATTCTTCTACAGGTACCACAACCAATGCACTTATCTGTTTCTACATAAATTGAACCTGCTTGGGCAATAATGGCCCCTAGGACGCAAATAGGTTCACAAAAACACCTTTTACAATTTTGAGGACAAATTAATTTTAGCATCGCTTGCTCTCCTTAACCTAAAATTTTTTCTACTTCTTCTGCATCTGCATCCATGAGGTAAGGTATACCAGAAACTTCAGAAGCCTCCCTAGTTAATGCCATTAAGTCTTCGCGGGAGATATATTTTAAGGCAAACTTTCTTGCTCCTGCCATAAGCTGCTGTAAGCCTTGTTTTAACCTTAAAAAATAAGTATACATCCCTATCGCTCCTGGTGGAATCTCTGCAAAGGCATCACCATATTTTTGTTTCAATTTATAAGCACCAGAAAATAGCTCCAATACCTTATCTTCTAAATCCTCTCCTTCCATTTCTACCTTTTCTTTTAACAACCGACCATGGGTATGGGCTACCATAGCTGCTGTCATGATTGCTCTGCCCATACATACTAGTTTTACATAAGGAGCCCCTAAGGCAAGTGCTTTAAAAATATGGTCTTCTAAAGAAAGCCCCCCAGCAATAGCACAGGTTGGGATATATTCCCCTTTTTCCTCCAGCCGTTTACAGTAGTTATACAATAAACTTTCAATATAAACTGTAGGAATACCCCATTCATTCATCATCCTCCAAGGACTCATTCCTGTTCCTCCTCCAGCTCCGTCTACCGTTAATAAATCAATCTTGGCCTCTGAGGAAAACTTAACTGCCCTAGCCAAATCAGCCGGTCTATAAGCGCCTGTTTTAAGAGAAATAAATTTTACTCCCAAACTCCTTAATCTTTCTACCTCTTTTAAAAAGGCTTCTTCACTCACCATACCCAAGCGGGAGTGCCTTTCAAACTCTTTAAAACTCCTTCTTTTAAAGGCCTCTTGCACAGAAGGGTTTTCAGGGTCTGGGAGGACAATATAGCCTCTTCTTTTTAACTGTAATGCCCTTTCTAAAGTGGGTAATTTTACCTCACCACCTATATTTTTTGCTCCCTGTCCCCATTTGAGCTCTATAAAGTCCACACCTAATTTATCAACTACATATTCAGCCACCCCTAATCTGGTATCTTCTACATTCAATTGCACTACTACATCCCCATATCCCTCGCACCAGCGTTTGAATAAATTAATGCGTTTTTCCATTTCTGGAGCTCGCACAATTCTTCCATTTTTTATCTCTGCTTCAGGATCCATCCCACAGATATTTTCACCTGCTATAACTAGTGTTCCACAAATAGCAGCTCCTATAGCCATAGTGTCCCAATATTTTCTGGCAATCTCGGTAGATCCCAGTGCTCCTGCAAATGCTGGGAATCTAATTTTTATTTTATCTTTGAAGCCAATTTCAGTAGTAACATCCACTACAGGAAAAGTGGCTTTGTCAGGGTCTGGTTCTATCCCAACGGCCCCCACACAGGTGCCCTGAATGTTAAAATGGGAAAAATCAACAGGATAATCCTTTTCTGCTCCTGCACTAATGGCTCCAAATGGAAGGGGATAGATAGCAGCTTCTCCTTTAAGGGCTGACCTCCCGATTTCACAAGGACCTTCACATCCTTCCACACAAGTTACACAAATACCAGAAGAGGGAACTGGTGTAACCCGGGTAACCGTGAGCGTGGCTGCACTGTGATTTGGTTTACTTAAAGACATCGTTTACCTCCCAAAATTTCATATTTAAAAAACGGAGGTATTGTTATATTATTTGAGGTCTAAAGTCAATATTTTCCCAATCTTGACATAACCCTCCTGCAGGGCTACGTCAAAGTCAGGCCATAAGTAATTTAACAAAAAGAACAAACGTTTAAATATGGTCTAAAAAATCCAAATTTCAAATGGAATCCAAATGCCAAAACATTAAATCAGTGAGTAGTGAAATAGTGAGGGAATGAAATAGCCAAATGTAGTGGAATTGGGGTCGAACCTACAAAATACAGTTAAGAAAATAGAAAACGGAAAACAGAAATTCCCAGTTCCCATTTCTAACATGTAAACGTGTCAATGTGTAAACGTGTTAACGCGCATAAAGAAGGAAAAGAAGGAAAGGGAAACGGGAAACAGAAAATAGGAAACAGAAAATAGAAAATAGAAATTCCCAATTTCCATTTCCCAATTCCAACGTGTTAACTTGCAAACTTTCCAACTTGCAACTTTAGTAATGCCAAACCTTGATAAGCTAGGCGTCAAATTAAACAACTTCATTGCCTCAATCAAAAAGAAAACTAGAGAGACTAAGCACCACGCACTAAGGACGTCCCATCGTGCAAACGTGTAAACGTGCTAACATTCCAATTTAACAGAAGGCGATTTTGCATTTTTCAATTTGCATTCTGCATTGAGCCATTGCGCTTATCATTTGGATCTCCGTTAAAATTACTTTGACGAAGTCCTAAACCCTCCTGGAGATAGATTGACATTAAATATAGAATTTGTTAAAATTGCTTGCGTGGGGCTGTAGCTCAGTTGGGAGAGCGCTTGAATGGCATTCAAGAGGTCAGGGGTTCGAATCCCCTCAGCTCCACCATTAATGGTTATTCTTTAATATTTCTTCATAAAGTGAGACATATTCCTGAGCTGATTTTTCCCATGAGAAATCGCAGGCCATAGCTTGTTGTATTAATTTAAGCCAGAGTTCCTTTTTTTGCTCAAAGCAAAAGAGGGCCTTTTCTATAGCTTCAAAGAAGGCTTGGGGAGTATAACTATAAAATTTAAAACCATTACCCTGGGCTTTTTCTAAGTCGGCATCTTCTACAGTGTCTGCTAGTCCTCCAGTATGATGCACTATAGGTAAAGTGCCATATTTTAAACTGTAAATCTGTGTTAGGCCACAGGCCTCATATCTGGAAGGCATTAGAAACATATCTGCTCCGGCTATAATTTTATGAGCCAGGATGTTATCAAAGCCTATTTTTAAAAACATCTGATTAGAACAACAGGCAGCAATGCTTTTTAAGGCATCTTTATATCTTTTTTCTCCATCTCCTAAAATCACTAAAGCCCCCCCTTTCCGAATGATCTTTTCTATAATAGGCAGTAAAATGTCTATTCCCTTTTGTTCAGCCAATCTAGTGACCATTCCTAAAATAGGTCTTCCCATAAACTCTAAAGGAAGGCCACAGGTCTTTAACAAATCTTGTTTGCATATTTCTTTCCCTTTGAGGTCAAAAGTTGAATAATGGGTAGCAATATAAGGGTCTGTCTCTGGATTCCACTCACTATAGTCCACTCCATTCAAAATTCCTTTTAATTTATGAGCTTGTGTTCTTAATAATCCATCCAAGCCGAAGCCATATTCCAGGGTCTGAATTTCTTGGGCATAAGTGGGACTAACAGTGGTCAAAAAGTCACTAAATATAATACCCCCTTTTAAAAAATTAATCTGCCCCCAAAATTCCAAGTTGGGATAAAATATTTCTGAAGGTAAATTGGTAAAGGGAAAAATTTCTGGAGGAAAAACACCCTGATAACCCAAATTGTGTAAGGTTAAAATAGTTTTCACAGAACAAAGCTTGTGATAGAAAGCAGATAGAGTTTTAAGATAAACAGGCACCAAGGCGGTTTGCCATTCATGACAATGAAAAATATCCCAATATTCTTCAAAGTTCTCACCAAAGGCCAAAACGGCCTTAGTAAAAAAAATAAAGCGTTCTCCATTGTCAAAATAACCATTATCTTTTCCATAAAGAGACGAACGGTCAAAGAACTCATCACATTCTATTAAAAATGCACGGATGC</t>
  </si>
  <si>
    <t>MKDKIYLGIDVGSTSVCTVLLDGQAHILYEDYRRTYGQPLSVVLNVLEEIDRQIRLTEITSLSFTGSGGKSFLPLLGGEFINEIIAHGKAVAHFHPEVRTVIEIGGEDSKLIFLTPKPGGGSRILDFAMNTLCAAGTGAFLDQQAHRLGLKIEEFSRLALEAKNVPRIAGRCAVFAKSDMIHLQQEGTPLSEIVAGLCYALARNLRGNIGRGKPFHKPIAFQGGVAANLGMRRAFCDILKLKPEELIIPKHYLTMGAIGAALDAKERQINNYHFSGLEKLKQAIVEEKEVKHFYPPLRLLKSRFEMSTLFEHKHKKIPVYLGIDVGSVSTNLVLIDEQGALLAKQYLMTAGRPLEAVKQGLKALQTEWGNKVEILGAATTGSGRFLVGDFVGADIIKNEITAQAKAAAAIDPEVDTIIEIGGQDSKFIRLENGAIIDFEMNKVCAAGTGSFLEEQADSLGISIYEQFANIALSAQHPAPLGERCTVFMKSDLVHYQQKGLSKPDLVAGLCYAIAYNFLNKVVAGRSIGQRIFFQGGVAANKGVVAAFEQLLGKPITVPPHHEVTGAIGAALLARDERNWKRSQFKGFDLAHINYKISSFICKACPNQCEIKRITIGDKKGVLYYGGRCEKYEVSVQRKPLGVDLVKERERLLLKYLEPEKKGKTCLPNRHRGEIAIPYAFFMQDYFPFFATLLQELGFKVVLSFPTTKEIIQAGVETVLAETCYPVKVAHGHTAFLFNNGHKHIFFPNVIDLPSRHPSCDWGMVCPYVQGLPYMLASAFDFKKRGINFIHPVIYLGRGDWYYRQSVKNLSKSLKVSKYAVEKAWKKAKAAQEEFESSLQEKAKEILAALKPDEIAIVIVGRAYNSFDSGVNLRIPQKLAHRGVSVIPLDALPLKTARLSNVWQNMYWRYGQHILCAAALVREHPQLYPVYITNFACGPDSFILHFFKEELGKKPFLEIEIDEHSADAGIITRLEAFLDSIKGKKITATPPKRYFVFKKHYRDSYVYIPYMCDHCYALAAVFEGCGVRAKVMPPSDKESFILGRQAVSGKECYPCLLTAGDMLKTLKLPEFDPKYAAFFMPTGSGPCRFGQYAHFHRRVLDEWGYPEIPIFSPNQDGEHYEKLGMVANDFILWAWRGLVAVDILEKLLRQTRPYEAISGETNKLYQKYLEKICIYLRNKQEPLLLLVKAVKDFERIKKKELSKPMVGIVGEIYLRSNPFANEYLVQRLESMGAEVWLPPMGEWIFYTNHTAFLRDWRRLYLRRALRLLIAAIIQYKEEWRLVRRVKSVLKHAHEPLILQLLHWAKPYLHPAFEGEAVLTIGKAIDFLKKGTKGIINVMPFTCMPGTIAQAVFTRLQREKRNFPCLHLAFDGQEQTNTQTRLEAFMHQVKELHI</t>
  </si>
  <si>
    <t>657314.SAMEA3138360.CK5_26920</t>
  </si>
  <si>
    <t>MKRLGMDIGTSTIKVAVLEDQVIKYKNIRKHYGKVLPVLKEMLEEACDPKERMAMCVTGSNAQAVLGADDEIPYLGYIPAVAEGVRYQVPEAGSIIEIGSQGARFITDLEKQAPEFAVNEHCAGGTGSFFEDQMSRLGLKIEDYSSLVEKAESVPRLSGRCAVFAKTDIIHRQQEGVSTPDILLGLCYALVRNYKATIVKNLPVKKPVVFCGGVTQNAGMERAIREVFKLEKGELEVPNDALYSAAAGAALHADGRLGADGKCNLEKAGTDAKYREQMLFSCGELIEALRRAEERKQMQRSLLPRLVLAEGTCLDEPEVTGVIPNDGCALGIDIGSTSTDLVLTDRKGNIIDFQYLRTAGNPEGVVRKGLASIRKRFGEVKFTAVGITGSGRERIGRMMGADAIRDEITAQAKAAVHWNPQADTVFEIGGQDSKFISLKDGEVADFQMNKICAAGTGSFVEEQAARMGIPISEFGPLALTSENPSELGERCTVFIETAIASAEAAGAGQADIAAGLCHAIVRNYLHKVVGTKKVGEHIVLQGGVDYNPGIVAAFQSAYGDKVTVSPVFSVSGAYGVSLLAYESVGIKIGNSGKPEKESLFLGFDFQSKEVKKQDMTEEICKNKELYKMAGQFSMRGYDATIDPDRKTIGIPMVLVMFKFFTLANEFFRDLGYNVVMSHVSNEETIQLSQQYAQGETCYPVKLVYGHMMQLAQQKVDYIFLPNIHTIHHPHAHAAHSYACPYMQTAAKSIYDSLHLKDQGIELISPVFDLDLGVKEMAKAMIGVGQSLGFSKPRCLKAMIKGGIAVQKNMEDTEKLGAQIMADLKPDEKVLVIITRNYGYADPVLNMGIPNILLSKGYKVMTLGYIPGMSLDISGDYPNMYWPFGDHLLAGAKLIANHPNLYAVYLTNHGCGPDTLVNHMFREEMGDKPYLQIEVDEQYSAVGIITRIEAFLNSISHRPPVEFPKNFNILDVKMKKANIKSRPDKNKKLYLPDLGIYRWFLSAYFEKCGYNVGYLNEFSRELLMKGRAETNSKEYLPFSVLLGGILEAIEREGENRGDIQFLIPFNEGADADGQYARAIRTVLDRKGYEDVDVIAPMLERLPVEAEDPDLLMRALVAGDILYSAPAESRDDQFYRPLSDWDALIELAEEIGKVPVVGRTLGIVGTPMSITSLDEGILEKLEYEAETFHRAPLSEMMWFLWKDCGSNGKAKELLEVWRKRMMEIGEALKDRSSFAEKPEELFEVADQYLADFSGANGRYRYAKTLLLAQRCNAMISMAPRYENTSMVLNMRGIHDNCRVPLYDLSLDGDFDESGWERLRSFLYYCGEK</t>
  </si>
  <si>
    <t>162156.SAMEA3545311.SAMEA3545311_02249</t>
  </si>
  <si>
    <t>2-hydroxyglutaryl-CoA dehydratase component A</t>
  </si>
  <si>
    <t>MYKIGIDMGSTTVKVVTIDEKGNLIFSKYKRHHAKAKETVTNILQELLNKIGDADVYLCLTGSVGMGLSEQYSLPFVQEVVAATKAIQQHYPQITSMIDIGGEDAKIVFFTHGQPTDLRMNGNCAGGTGAFIDQMAVILGTDVEELNKLALKATRIYPIASRCGVFCKTDIQNLVARNVSREDIAASIFHAVAVQTVVTLAHGWDIKAPVLFCGGPLTFIPALRKAFIEYLHLQAEDIVLPENGTLLPALGAALSSTQKASTYKLSQLTDQLRIPGYSNRSSQGLPPIFSTADEHKKWENRISTHQLKATHWKSGIQDVYIGIDSGSTTTKIVVTDPDDQILFTYYQPNGGHAIETVSEGLNLLKTQCEAHHTTLCIKGSCSTGYGEDLIKAAFQLNAGIVETIAHYVAAHYLDPEVSFILDIGGQDMKAIFVHQGIIDRIEINEACSSGCGSFIETFAHTLGYTAQEFSQAACRASEPCDLGSRCTVFMNSKVKQVLREGATIDDIAAGLAYSVMKNCLYKVLKLKDAAELGNHIVVQGGTMRNDAVVRALERLTGTEVIRCNKPELMGAFGCALYARRHSQTSLSLEDILSKAHYTTHTLHCKGCDNHCQVFRYRFDNGKNYYSGNRCEKIFTNGSKEEAGENAYHFKNQQLFQRTQFEVPTPRMTIGIPRSLNMYEDFPFWHTLFTTCGIRVLLSGKSDFKDYEQNARKVMSDNICFPAKLVHAHIQQLIDQKVDRIFMPFVIFEKKGNEQNSYNCPIVTGYAEVIKSVQNMGIPIDSPSISFKERDLLYTQCAYYLKELGVEESCIRKAFAQAEQAQDKFQQSLTKYNLQLLEKARKQHHPIILLAGRPYHTDMLIQHKISDILADMGIDVITDDIVRNLPQDMNHTHFLAQWSYPNRILKAAQWCATQGTDVQFIEMTSFGCGPDAFLTDEVRDILIRKGKPFTLLKLDDISNVGSMKLRIRSLTESMKLFHETEMDRKETPVSTTPVVSESDLRHKKILLPFFTPFISPLIPAIMHLAGYDTENLALSNTESCEWGLKYANNEVCYPATLIVGDVIKAFKSGKYNPEQTIVAMTQTGGQCRASNYLPLIQKALEEAGYPSTPVISLTFGRSMETGQPGFKINWIKILPVALRSILYSDCIAKFYYAAAVREKEPGQAKLLRDKYLKQAEKLLLASRSKELWKLMSQAAEEFNSISRNIDCPKVGVVGEIFLKFNPFAQKNIIEWLTEQGIEVVPSVLTDFFMQNFVNRKARIESHIQKETLPVFVYKSAYLLIKKQIEKANRIGKEFRYFVPFKDIFEEAEEAQKVISLNAQFGEGWLLPAEIMSYARQGIYNVVSLQPFGCIANHIVSKGIEKRIKHFYPEMNILSLDFDSGVSDVNVTNRLLLFIDHLK</t>
  </si>
  <si>
    <t>1424294.SAMN05786931.Gferi_05225</t>
  </si>
  <si>
    <t>GCF_001750685.1</t>
  </si>
  <si>
    <t>Geosporobacter ferrireducens strain IRF9 chromosome| complete</t>
  </si>
  <si>
    <t>TGACCATGTTTGCTATTTTTCTTCTAAAATTTGCTTTTAACAGAGGTTTATCCAGTATCGTTTCATATACCTGTTGTAACTCCGTCAGCGTAAATTTTTCATTCATCAAGTTAAATGCAGTATCTGTGTATTCAAGTTTGTTCTTTAATCTTTCAATGCCATATTGAATGATCTTCGCATGATCAAAGGCAATATGATCAGAATGAATAATTTCCCAATCTGCTTTCCTGTAGTGTTTTTCCGTTATAACTCGCTTCTTCACTGCTGCTGAAAACTGCTCCTGCTTATTCGTGAAACTTATTTCAATTAGCTCTTCGCGTATCTCACCTTGTTCTGTGGTTTCTCTACTCTCCTTAATGACTTTACTCTTTAAGTTAAACCATTGAGCCTCATTCTGCGTATTCCCTGGTTGTATATTAAATTGATCATTATTGACTAATGACATATAAGAACTGCTAATTACTCGGGTTCTAGGGTCTCTGTCTACCTCACCCCATGTATAAAGTTGTTCTAAGTATACACGATCTACATTTGCTTCCTCTTTTAATACCCTATAGGCAGTATCGTTCAGGGTTTCTTTAATTCCTACAAATCCCCCAGGCAGAGCCCATTTTCCCATAAACGGATGATGCGCTCTCTTAACAAATAGAACTTTTAACTGTTTTTCCGGTAACGTCCTGTAGTTTTCCTGCTCACCATTTACTATTGTGAACAATAATATGTCTACTGTAACGGAAGGTCTATCATAATCGTTAGCATTATAATTCTTTAAAAACTCTTTCTCATCTTGCCCACAAAACTTTATTTTTTCGTTAACAGTGGTCATACAATCCCTCCATATTATGAAATAGATCAGATATTTGTTATTATTATTTTGTTAATATCATTTTAATACTATCATTTCAGTTTGTCAATATCATCCATTTACTTTTTTAAAATCTTTTAAAAATAAATGGAGCTATAGTACGCCTTAAGCCGTACTATAACTCCATTTCAATTGAGTTTTACCATCCTCAAGCTCTAATAAAACCTGCATATTATCATACATACATAAAGACGTTGTCAGAATCTAATTAAATTATATGTATTTGAAAATCTTCTAATCCCTCATAGGAATTGTCGGTAATTTTCTTAAATCTTTAGCTTAACAGTTGATCTAAAATCAATTCTATGTTAAAATTCAATCATAAGTTGCAACCCATAACAACGATAATTTCATACTTCATATATAGTTTTCTAGGGTTCCGCAGTGTTTAGCTGGACAGGTCCAAGAGAAAACGCACATTTCATTGTGTACACGGAAGGATAAAAGCCTGGGAGAGTTTATTTAAGAATAATATTTCCTGTTGGCTTTTTTATTTTTATTTATTTTCCTGACTGCAGAGAATAAACGATTCTTTCGTTTCAATAGCTTTCTGTAAATGCTTAAGATGAAGCGGCAGACACAAGACCTGCCTCTACGAAAATCTGGTATTGTAGGGGACGGCCTCGTGTCGTCCCGAGTAAAATTAAATTTCACAGTCACACATCTGTAAATTCTGTATCAACTGAATGAACAAAAATAATTTCAACCATTAAAGAAAGGGTGAAAAAGTATATGTCAAAAAAAATATTAACTATGGAATTGCTAAATGGGAAGTATGGAGTTTGCAGGTTAGATAAAACTGAATCAATTCCCGAATGGGCAAAGGAAAGCAAATTTTTTTCTGCAACAAAAACATCAGATGAAGTATCCATTGTGTGTGATGAAGATAACATCCCTAACGGTATCGTAGCTGAAAAAGATTGGCGTATTTTGAAAATCATAGGACCATTGGATTTTTCTTTGATAGGAATTCTCTCTTCAGTTAGTACAGTACTCGCACAAAAAAGAATAAGTATTTTTGCTATCTCTACATATGATACAGACTATATTCTTGTTAAGAATATAGATTTAGATAATGCTTTATTCGCATTGACTAATGAAGGATATGAAGTTATAAAATAGGATTGGGTAATATCAAAATAAAACTGGTGCATTGAAATAAAAATAAGGCTGCTTTTTCAAGCAGCCTTAGAATAGATACAAAAATCACTTTATCACTCTGATCTTTACTCTATATAAAAATATCTAAATTAAAACCATCCTATTTAGAAAAGTAAATTTATATTAAAAATTTACTTTTTCTATGCTTAACGCACGTGGACATTATACTGTCGCAGCTTCGCGCTTAACCTTGATTTCTACTTATTTATGACGATTTCTCTTCCTCTTTTACGCCACTTTGCAAATTCAGCTACCGCTGTGAAAAGTACGTCTGTAGATGAGTTCAGAGATGTTTCGAAAGAATCTTGCAAAACACCTACGATAAAGCCTACACCAACTACTTGCATGGCTACCTCATTTGAAATTCCAAACAAACTGCATGCCAGAGGAATCAACAATAGGGAACCACCTGCTACCCCTGAAGCCCCGCAAGCACTTACAGCAGACAATACACTGAGGATGATTGCTGTAGGAATATCCACCTGAATCCCAAGGGTATGTACCGCAGCAAGAGTCAATACGGAAATGGTAACCGCTGCACCAGCCATATTGATCGTAGCGCCTAATGGAATAGATACTGAATAGGTATCCTTATCCAACCCTAGTTTTTCACACAGACTCATATTTACGGGAATATTTGCAGCTGAACTGCGTGTAAAGAATGCTGTAATACCACTTTCCCGCAAACACTTAAACACAAGGGGATATGGGTTTTTACGAAGCATGATGAATGCAATAATTGGATTGATAACAAGCGCTACAAAAACCATGCAGCCAATCAAAACAGCCAATAACTGTCCGTAACTGCGTAATGATTCTATTCCTCCTGTTGCAATAGAATCAAATACAAGCCCCATGATTCCTAATGGTGCAAAGTTTATGACCCATTTAACCATTTGAGATACTGCATCTGAAAAATTAGAAATCATTGTTTTCGTCGTATCGGGCGCATTTCTTAAAGCAAATCCAAGAAGTACTGCCCAGGACAATATGCCGATATAATTGGCATTATAAAGTGCTCTTACTGGATTATCCACAATATTCATAAGCAATGTTTTTAGAACTTCTGTAATCCCTCCTGGTGCTGCAACACTCTCAGTGCCAGAGGTAAGTAATAGGCTTACTGGGAAGATAAAGCTTGCAACAACAGCTATAAATCCTGCTAAGAATGTACCTATAAGGTAAAGCGTAATAATAGACTTCATATTGGTTTGATGACCACTCTTGTGTTGAGAGATGGCTGACATTACCAAGAAGAATACCAGTATGGGTGCAATCGCCTTTAACGCACCTACAAATAAAGAACCTAAAATAACTACAGGTTTTGCTGCTCCAGGAACCGCTAATGCCAAGATAATACCAATAATCAAACCTACAATTATTCGTTTTACCAGGCTAAGCTGATTCCACTTTTTCATTAGATTGCTCATAGTTTTTTCCCTCCTGTTGATAAGATATGATTGTAACAATGAATAGCGAACAATCACTTTCTATATGTCGATATAGTACAGGTTGTTCCTTGTACATATGACACAGAGATAAGTTTATCACAAAGCTTAGGCCTTGAAAAGTAAAAACTATAGCTAAATACTAATACTTTGCGGCAATCAGGTACCCAGCTTATGCCTTATTGTGACAAATTCAATAATTTTGGCAACATTAGCAACAATCCTGTATCGAGTGCATATTTTAGAGGAAGTCAATAAAAGGGAGACAAATAATAAAGAGACAGATTTTTTTCTGTCCCTTTATCCTCATTATTTTTTTGCATCCGGTACAAACAGGTTTTGTCCATTTTTCTTGTATTCTTTAATAATATTCTGGCCTTCATCAGAAGTGATAAAATCTATAAATGCCATGGCAGCATTGTAATGGATTTTAGGATATTTTTCCGGATTTACAGCAATGACGCCGTAAGGATTAAATAATATTGGGTCTCCCTCCAATACTACTTTCAAATTCACTTTATCTGCAAAAGCATACCAGGTCCCGCTGTCAACTAAGGTATATGCACCTAACTCGCTTGCCATCATGAGGGTGTCGCCCATTCCCTGGCCTGATTCTTTATACCATTTATTCCCTTGCGGCTTCAATTTGTATTTATCCCAGATGCTGACCTCTTTTTTATGGGTGCCTGATTGATCTCCTCTAGATACAAAATCCGCCTTTTCATCAAATATCTTTTTCATAGCCGTTTCTGCATTCTTAGTTTCTGCGATCTTTGCCGGATCATCCTTAGGTCCTACAATAAAATAATAATTATACATTACATCTTTACGGTTGACACCATATCCGCTTTCAACAAATGCATCTTCGGAACTTCTGGCGTGGACTAAAATCACATCTGCATTTCCCTGTTTTGCCATTTCAATCGCTTCACCAGTACCTACAGAAATCACTTTTGTCTGTACCCCATACTTTTTATCAAAGGCTGGAACAAGTACGTCCAAAAGACCTGTATCCTTCGTGCTTGTAGTTGTAGCAAGAATCATTGTAGATTCTACTTTCCCTGTTGTTGCAGAAGTCGTTTCAGTTTTTTGAGGTGTTATAGGTGCCGGTTGTTTTGACGCAGCTGCCGGCGTAGTCGTTGGTACCACTTTATCTAAGTATTTTCCAAATATATAGCCGGTTTTACCGTTTGAAAGCTTTACCTTATACCAGTTATTTACCTTTTCTTCAATCGTTATCTGGGTTCCCTTCACTGCTACAGTCTGAATCTTGCTGTTTGTAGAAGCACCCAGACGAACATTTACATTTACCGTTGTTTTTGCCAGATCTCCAGCCTTTAGGGCTTCAACAGCCTGTCCATAGGATAGAGTAAAAATATTCGCAACCAAGCCGAAAACAAGTAAAAAAGTTACAATGAGTTTAGTCAGCTTTGTCTTTTTCATTACACGATTCCCCCTTTTTAATATACCATCTCACCCGAGATGAATGCCTTCGTTTTTTCATTGGCAGGATTGGTAAATATCCTTTCATTATCTCCACTTTCTACAATGTTTCCATTCAGCATAAAAACAGTATAATCTGCCAGCCTTCTTGCTTGAAACATATTGTGGGTTACCAGTATAACGGATGTCCCAAATTCTTTTTTGGCATGTACAATGAGCTTCTCAATCTGCATAACATTAGCAGGATCAAGGCTGGCTGTAGGTTCATCCAGAAGCAGCACCTTTGGTCTAAAAACCATGGCTCTCGCCAGCGCTATTCTCTGTGCCTCTCCGCCGGAAATCGTCCCTGCTTTCTGAAGTGCAATATGCTTTAACCCTATTAGTTCTAATATTTCATTAACTTTTTCTTTAATATCATTTTCCGGAGCTTTTCTTATTTTTAGGCTATAGGCTATATTATCATAGACTGTGCCCTGAAACATGACTGGATTTTGAAAAACCATCGCCATAGACCTTCTGAGAGGATCACCCAGTTTAACGCCTTCAATCATATCCTGACCTTCAAAGATAAGGCTGCCGACATCCGCTTTCATCAGTCCATTCAGAATAGACAGCAGGGTACTTTTCCCTGCACCGCTGGGTCCAATAATTGCTGTAACAGCTTTACTCCCTATCGAAAGATGTTCAATATCTAAAACTGTTTTGCCGTTAAACCCCTTGACTAATCCTTGAATCTCAAAAACAGGGCTCATCTAAATCCACCCCTTCCCTCTGCGGGCTGCATCTAATAGTGAGTTTATGAGCAGAGCAATAAACAGTAGTATCATACCCAAGGCAAGTGCTTGCTGAAATTCTCCCATCCCTTTGTGTAGTGCTATTGCTGTTGTCATCACTCTCGTCTGAAATCGTACATTTCCCCCTACCATCATGACGGCACCCACTTCAGCTAAGAGCCTGCCAAAAGCTACAATAATGGATGCACCTATAGAATATCTGGCTTCTTTGATCAGCGTCCACAGCAGCTGGTGTTTATCTGCTCCAAGGCTTATTGCTGTGGTTCGGATAATAGGGTTAATTCCATGAATGGCTACAATGGTTAATCCGATAATAATGGGTACAGCAAGCATAATCTGGGCGATCACCATAGCTGTTTGTGTAAATAACAGTCTAAAGCTGCCTAAAAGGCCAAATTGGTGGGAAAGCAGTACATATACGATAAGACCTACGACAACAGGCGGTATACCCATTAAGGTATTAATGACGTTTATAACTAGGGACTTCCCTTTGAATTCCTTTATCGAAATAATTGTACCTATAGGAATGGCTATGAGCGCACTGATGATTACTGCAATTGCAGAAATCTTTAGTGAGAGAAATACAATTCCGTACAACTCAGGATCAAAGGATAATAGCATCTTAATCGCCATAATAAAAGCTTGTTTGAAATAATCCATGGTGTTCCCCCTTTAGTAAGTTGTCCTACTTTGTTTGCCCATAAAAAGAGCGTCTACGACGCTTTCGCTAGGGAACCCTAGGTTCCCTTCGACGACTGCTATCGCAGTCTGAGCACCCTCCTTAGTACGTCAGGGGATTTCATCCCCTACAACCCCTTTTTTTATATAATAGAAAAGCAAAACTTTCCTATTATATAAAAAAACAATCCTCAAAAAGGATTGTTCTATTACCAAGTAAAGCACAATAGGCCCACGCTTGTATCTAATAGTATTTTCCTTTCCTAAAACGGGAGGCTTGGCAATTTCTCACTAAACCCTTTTGGATAAACCATCGGTGATACCTTCATGGAAATCATTCTTTAGAAGATATAACTCGGAAAATAATTACTATTTGGTTTTTAATGGAATTTCCCTAAGATAATACTACTTTCATCAAAATTTGGTACATGCCTAATATCATTATATTTGCATTTTTGTCAAAAGTAAATTATTTTTTAAATTATCTGTAAAATATTCAGAAACATTTTAAGCATTATGTTATAAATACCTCTCTATACCGGTTTAAATTGCTACTTGACTATAATTGTTATCGTTCCCTTTGTTGGCGATATAGTGACCCTTTTTATCTCATATCCTAATTGCTTTAAAATCTCATGCTGCTTGATACTCAGCGCATACAGTTCAGAAGCATAGGTATTTCCAATCAAAGTGGTACAGGCTTCCACGAGCGTTTCTCCTGCACAAAGCTGCTGAAAAATTGGCTGCAGCAGTTGACGATAAAGAACTTCCTTATATGTACCATCTGATTTTATGTTTTCCAAGAATCTCACCCCTTTAGTTGTCAAACCGCTTTATATGGGATATGCATACTTTCCATAAAAAAACTCCTTCCATTACGGTAGGAGTTTTAATCTTTCGTAGCGTTCAACCCTATTTCAAAAAACATAAGCCAAACGCTTTTATGTATCACCTTCTCCTTTCCGCCTGGGAGGCATAAACGTTTCCATTTACACCCTATCGGCTTAATTTCCATAGATTTGTATATCCACAGGAGCATAAGCTCGGAGATTATTCACCTTAATTAAATTATAGAATATTGTTGGTTTTCTGTCAATTAACCATTAGTGAGGGACCCTCACTATTTCAATTCTTTTTTACAATCTTAAGTGCTTGCTCTAAAATTCCTGCCAAAAATATCGTTATGAGAGACCATGCAAATACGCCCGCAGTATTAAGATTTGCTTTTTCAATTTGAAAATGAGTACCCATGGATACTTTGGGCTGGCTTAGTACTTCAGCTGCTATTATTATTTTAAGATTTAAACCCATAGCTGCAGACATCCCACCATAAAGGTAGGACCGGATAGAGGGAATATATAAATCCTTTAACCGGTTTACAACATTGATCTTATAGATATCCATCATCTCAACCAATTTGACATCTACATTTCTGATTCCCTGGACCACATTTTCATATATTACTGGAAATATTACCACAAAACCTACTAAAATAGGGGCTCTTTCTGACTCCAGCCATATGAGGGCAAGTAATATCATGGCCATCGTAGGTACTGCTTTATGAATCAGCACAAAGGGCCTTAGCAGATAATAAACTGGTTTTGAAAAACCGCCCAGCATACCTAAACTAATTCCTGCGCCTAATGCAATCATAAATCCCAGCAGGGTTCTTTTTAATGTATTTGTGACAGATGCTGCAAAATCTGGCATTCTCATGATTCTTATGATCTCAGTTAGCGTATTCTCAGGGGAAGGTATTAAAATTTCTTTATCTACAATTATTGATACAATCTTCCAAAATAGCAGCAGTACTATTATCGATACAGTTGTATAGAGCAGTTCTTTTGTCTTTTTATTTTTCAAGATAGAAGCCTTCATCTGGAAGCTTCCCTCCTATTGTCTCCGGTGAATATTCAAATAGAACTTTTAAATATGCTTCAATGGCCTCCCTGGCAGCCTTTGCACTGCGATATTCAATGTTAGACCTTTGAAGGCCTTTCACTACAGCTCCCTTCGTTAACCCTGTCTGCAGCTCTTCGTTGTATTCTCCTGCCTTTTCAGCATTTCCATACAACCATTGAATGCTGTTTTCATACGCTTGCAAAAATGCTTCGACAAATTCAGGATTTTTTTCAATAATTTCGTTTTTTATGATTAGAGAGGCTTGAGGATAGCTTGAGTCTCCCTTATTTAACTTACTCCATTCTTCTTGCAGATCCAGTAATATTTCCGTATCTTCTTTTTTCGTCATTACATTAGACAATACAGGCTCCGGGATAACAGAGACCGCACTCTTTCCTGCTATGAAAGCTGAAGCAAGTTCTGTGGCTTCTCCCATGTAAGTTAACGTTACATCCGTATCTGGATTTATACCATTACTTGAAAGAAGATATCTGAATACAATATCTGGTGTAAGTCCTCTTCCCATCGTATATATTTCTTTTCCTCTTAATGCTTCCCAACCATCCATCTTTTCATTTCCAACAACGTAAAGTACTCCCCATACACTGGATGCTGCCAGCTTGTAGTCTGCTCCCTTGTTGAAAAGTGCAGCTGCCAAGTTAGTAGGAACTACTGCAATGTCAATTTCTCCTGAAAGAATTCTTGATGCCATCAAATCTGGTGATTTCACTGATTCATAGCTTACCTCTATATGGTCTCCAAAAGAAGGAATTTCTTTGAACATTCTTATCATACTGAGGGTTGGTGCTCCGGAAGGGGCAGCTACCTGAATACTTACATTTTCTGTCTCTTTTACATTTACTGCCGGTGTTTCTAATGCATTGTTCACCTTGGACGTGCATCCAGATAGTATTACAAATGCAAAACTAAAAATTAGCATCATACTAATTACTCTTTTCATTGCTGTACACTCCTCATTTTCTAAAATTTTTAAGCACTTTTATAGGTATGTGCTTTCTTTTGTTTTGAAAGAATTCTTATCAGTTTCGTCCTTATATTAATTAATTCTCTATCTTCCAGGTTTCTCAATCTTTGTGGGATATTTATATTTATGATTTCTTCAACGGTACAAGGGTTTTTAGTGAGAACGACAATTTTATTTCCCAACAATAGGGCCTCATCTATTTCATGGGTAACAAAGACAATGGAATTATTCCATTTATGCCATATATCAATTAGGCTTTTTACCATATTCATTCTAAGATCGTAGTCTAATGACTTGAAAGGCTCATCCATTAACAACATTTCTGATTCAAAATTAAAAGCCCTTGCTATAGAGCATCTTTGCCGCATGCCCCCGCTTAATTGGGCGGGATACTTATTTTCAAAATGATTCAGTCCGACAATATTAATTAAACTTTTTAATTTTAAATCTGAGGCTTTTTTATTAACAATCTTAATGTTTTCGTATACGGTTTTCCATGGAAGCAATCTATCCTCTTGAAAAACATATCCTACCTTCTTTTTATCACCTTTTACGCTACCTGCATCAGGCTTGATAATTCCTGCCATTATATTCAGCAGGGTCGATTTACCACACCCGGAAGGTCCTAAAATACAGGTTATTTCTTTATCTTCTATTGTTAAATTTAGATTGTGCAACACCCTTATTTCTTCATAATTTTTATTGACTCCCTCTAGTTTCAATCTAGGCCCCCCTTTTATTATTTGTTTTCCCTCTATTATTTTCCTGAAGTGCATAATAGGTAAAAGAATCTATTTTAGACTGATCTATCTCATTCTCATTTCCATCGAAGGTCATATTTAATACGGGTAATCTTAAGGCTTTGTTTTCATCCTGGGATAATATGTTCAAAATCGTATTGGTATTTTCATACATGGAGGAAACCGTGATGACTCCTTCTACATAGCTCAAGTCTCCTAATATTTTAGCTATCCTGTATCTGCCATTTCCCCCTGAGTAGAACCCTAAATATTTATCTGCGTTTCTCACAAGACTTTCTATATCTTTTTCAAAGAACTTATCCCTTACAAATATTTCAGCGATCTCTTTGATATAGCCGGAAAATTGATTGAGTGCATTGTGGGCGGCTATCTCTTTTTTATTGCCCTTTTGCGATAAATAATCTCTCCATACAAACCACATATATTCACTTAGGGGAGCATACAGCAGGAGTGTCCCTTGTTCCTCCAGCCTTTTGAAGGCATGGTTATTCATAAAGTCGTTAAACAGAACATTTACCTCTCCTACTACAAAGATTTTCTTGGAGTGGTTAAGTTTTTCCATGTCTTTTTGAATTTTTTTTGCCATATTTTTCAGGTTATCAATGGACAATTCTGCTCTTGTTATCAGATTATAAACCTTATCAAAATATTTTTTCCTTTGATTGCTTGGTGCAAGATTTATTAAGTCTCCTCCTAAAAGCATCAAGAATATATCTTTAGAAATTGTACTGTCTTTTATAACATCTTCAACAAATGGAGCTATGATCTCTACCGGATGCAGGTTTTCTTCATCTAATTTATCTCTAAGCAATCTATAGTATTGTCCGTTTACCTCTGCACCTTCGGATGTAGGAATAATAAATCCGTATTTTTCATTTGATTCCTTTAATTTTACTGCTTTGTTTAACACATCTCCTAACAGTCCTGTAAAGGAAAGATATTCCTTAGACAATGTATATTTTCGCCCTAAATCCAAGGTTTTCTTAGTTGTCAGCGGAAGTACCCGTGCTTCATAGCCTTTGGTCTTCAAGTAAGCAGCCAGTATCTGAGAATATGGATACATATACGGCAAATATAATACAGTTGTTTTATCTATTCCATCCAATTTGGGTTGAATGTTTGTGGCCTTGTGAACTACACTCTGGGAATACTGCTTAAGCATTAAGGCTTCATTACTTTGACCCTTTTCTGCTTTCAAACTGTTTACAAATGCTTCTATTCGGGTTAATACACCTACACTTGAAAAGTGTTCATCTACTTCTATATTCAGATAAGGCTTCCCTTTCATTTCTTCCTTGAAATAGTGGGCCAATACAGTATCGGGCCCGCAGCCATGGTTTGTTATATATATTGGATATAAATTGGGATGCTGTTTAATGATCTGTGCGCCAGATAATATATGCTGTCCAAATGGCCAATACATATTCGGATGTTCCTTTGAAGTATCATGATCATGGGCTGGTAAATTTGACAGGGTTAAAACCTTATATCCTAATTTTTCCAGTTTCTCTGGAATGCCCATATTTAACACTGGATCCGCTATACCGTAAGCTCTTGTGACAATTACAAAGGCTTTTTCATCCTTGCCTAAACTTTTTATTGTTTCCTCTCCTAATCTCTCAACCTTCAATTCAAAGTCTTTTAAGCTTTTCATTCCTTTTGCTAATGCCAGTCCTGTCTGAACTGGATTTCTCTCCAGTTTTTGCCCTAGCTTCATCAGCGTTTTCATTATATACTTCTTGCCAAATTCAAAGGAAAGCGCAGGGGATAATAATTCAATCCCTTGACGCTCCAATTCCATGGTTTTATTGATGAGCTTTGGAAAACACTGCATATATACACATCCATAGTTTTGTCTTGTGGTTGATATTGGATGAGACATGGTATAAAGGCTGGGTAAAAATATATAATCTACTTTCTTCTCCATTAGTTGGGCTACGTGACCATTGATCAGTTTGATCGGATAGCAGGTTTCCTCCATTGAAAATTCTTGGCTTAATTCCACCGTTTTGTCACTGCTGTTGTCTGATAGGATAACATTAAATCCTAATTCCTTAAAAAAACTATTAAATAAAGGAAATAACTTGTGTAAGAAAAGCACCCTGGGAATCCCTACCGTTTTCTTGTTGGGATCTATGGTTTTTTCATACCCCTCTAAATAATATTTTTCAGTTTCTTCAAATACTTTTGTACTGTTGTTTGCCTGCTTTATTTCCATCGGGGCAGCTTTTTTAAAATCATGACTTTCAACATAATCAAAGCCTCTGAATAATGAATGGGATTCTTGCATTGCATCCTTTGCTAAAATTGCAGCACCATAAGCTCCTGTTACACTGAAAAACTCCGGTACTTCCAGCTTATCTCCTAATATCGCTCTAAATGCATTTAAAACCGCTTGGTTATATGCTACTCCCCCTTGAAAAAATACTTTCTTGCCAATCTCTTTTTTTCCAACCACTTTGTTTAAATAATTTTTTACAATCGAGTAAGCTAAACCTGCTGCGATATCTTCGATTTTTGCTTCATTACTCAAACTTGCTGCAATATTGGTCTCTATAAAAACAGTACATCGGTCCCCTAAATCCACCGGATTATCAGATTGTATAGCCAAATTTCCAAATTCGCTTATGGGTATGTTGAGCTTTTTTGCCTGCTCTTCAATAAATGATCCGGTTCCCGCAGCACAAACCCTATTCATCTCAAAATCCGACACAGCTCCATTTTCCAGCTTTATGAATTTAGAATCCTGTCCGCCGATTTCTACGATTGTATCCACCTCTTTATCCAGGGTATATGCTGCTTTTGCCTGCGCTGTTATTTCGTCTATAATGACGTCGGCCCCAACAAAGCTGCCTGCCAGATATCTGCCTGAACCAGTAGCACCTACTCCCAGAACCCTTATATCCTTTCCAATATCTTTTCTAATTTCCAAGAGTCCTTTTCTTACTGCTTCAACAGGATCTCCCAGCGTTCTTAAGTATTTAAACCCAATAACATAACTTTCCTGATCCATCAGCACAACATTTGTACTGGTTGAACCGATATCCAGTCCTATATAACCACTAATTTCAGTGTCTAAGTCCACTGCCTTGCAGATATGTTTATTCAGACTGTCCTCTTTGCCATAGGCTTTTAATGGGGGAAATACAACTGCATCTTCTGTTAAGTTTAATTTCTCTCCGGTTTCCTGTATTACTGTTTTTATCATGGATAAATCCAGAGGCAGTTTATCTCTAAATCCTATGATGGCTGCACCTAAAGCGGCAACATTGCCGCAATCGCCAGGTATTATGATTTCATCATCTTCAAGCTGGAGAATATCTTTTAAGGCCCTTGCTATTGCTTTGTTGTACGCAACCCCTCCCGTAAATAATATAGGCTTTACAACCGGATTTTTCTTTATCACATTGGCTCTATAGTTTTTTACCAGTGCATAAGCGAGTCCAAGCAGTATATCCTTTGCATCTATCCCTTCCTGTTGATGATGTATAATATCTGTTTTCGCAAATACACTGCACCTGCCAGCGATCCTGGGTATAGAAGCAGCCTTTTCTGCAAAGGCAGAATAATCTTCGAGTCTGATTCCCAATCTGGATACCTGTTCTTCTAAAAATGAACCCGTTCCGGCTGAGCAATTTGAGTTAATGGAAATCTTTATACCGGAATTATCTGATTGACTCATATTCGTTATATATTTTGAACTCTGTCCGCCAATCTCTATCACCGAATGGATACCTGAATGAAGATGTCTGCTTCCTTCAACCAAAGCAGTCACTTCATTCATCCAAGTAATTCCTTGTTTTTCAGATATAAATTTACTTCCTTGTCCTGTAACCGCTCCAGTCATTATGTTATATCCGTATTTACTTGTTATTTGCTTTATATATTGGTCTATTTCTTCCTTAACGCTTCCCTTATGCAAAATATAGGTACGATCCATCACTTCATAATTTTTATTGATTAGTACGAATTTTATAGAAGAATATCCAATATCTATTCCTAAACTATACAAAGCAAGCCCTCCATTTCCTGATTCTAATTTCAACAAGCATATCCTTGTTGAAAATTGAAGTATATCTTATCGAGATGAATTGACTTTGATAATCATTTTCATTTATACTATAAAGTGATTATATACTTAAATTTCTAATAAAAAAGTATCTCACGATACACATTTCATATTTTCTGGTCTAAAAAAATTTTTTAGGAGGGTAAAAGTATGCATAACCTCATAAACGCTCTAACCCATTGTGTTCTTTTTAATCATTTATCTATGGATGAGGTATCTCACCTTTTATCCGATGTTACATACACTATAAAATTCTACAAAAAAAATGAAGTGGTATTTTCGCCCCACCACCCATCCGACACACTTGGAATTATATTGGATGGAAGTGTAGATGTTCAGAAGATATTTGCATCGGGAAAAGCAATAACAGTAAACAGGAGATATTCCTACGATCTTATTGCAGATGCATCCTTATTTGCAAATATCGATTGTTATCCTTCCACGATCTCCACTTGCGAGAACAGTCATATTTTTTTGATAAATAAATGCAGCCTTTTGAAACTGTTTTCCAAGGATGAAAAGATTATGTCTAAGTTTCTGGAATCTGTCTCCAATAGGGTTTTGGCCTTAAATAACACCATCGAAATACTCTCTTTAAATTCTGTTCCTTCCAAAATTGCATATTTCCTAATACTGGAACAGAAAAAACAAAAAAGCAATACCATTAAACTAAAATTCACAAAAAAGTCTCTGGCTGAGCATATAAATGTATCTAGACCTACCTTATCCAGGGAACTTAAGAATTTACAGCTACAGGGAATTATTTCCTTTCACAAGAGAATCATTGAAATACACAGTTTAGAAAAGCTTGAAGCACTCTGTTCTTTTTGAATAAAAAAACAACTCCACATCTGATTGGATCAATCAATGGAGCTGTTTTTTTACGTATTTAATTTTGCTAATATTTTTATGGTCTAAATACTACAACTAAAAGCATTTTGAATTGTTCTTTAGCTAATAATGCATGGGGCACCCCTGCCGGCATCACAATCGTTTCGCCCTTTTTTACGTTAAAATGCGCTTCTCCTATTGTTATATCCGCTTCTCCATCAAGCAAGTAAACCATCGCATCTCCACTTGAAGAGTGGGAGCTTATTTCTTCTCCCTTATCAAATGCAAATAAAGTTAAGCTCAGATTTTTTCCTTGTGCTAAAGTTCTGCTAATAACCTGTCCTTCCAGATATGTAACTAGTGACTCCATATCCAGTACTTTTGAAAGTTCAATGTTTTTAATCAGTTGCTCCATAGGGAACCCTCCTTCATATTTTAATTTCATAAATAATACTATCATTTCCTTGATACGGTTTCTGTATCCTGGGTTACTTTTTGTTTTTTGTAAATTTCATTACGTCTTTTTTTCCAAATGAATTGTGTTTCTGCGCTTGCCTTTTTCTGATCCATGAGTATAGCCCACAACCTTAAAATGTTGAGCAAGACGATGGGCTAAACCTTCGTAATCCGGATACTTTGCTCTGAGGCAGGATGAAAGATGTACCACCTCCACACCATTATTGACCAGCTTTTCGATTTTGTATTCTAAAGCTCCCCCCGCATGGGTGAAGCCCACTAGCTCGGCCTCGGCATCATACCCCGAAAAAGCATCAATTCTTTGATAAAATGCGGTAAAGCAGCCTTTTCCAGTGCAGCGATTCATTGTGTCTTCATTTACTAAAATTGCAATTTTCATTTTAATCCCACCCCCACATTAAAACAAGAGCATACCTTATACGCTACTTTGGCACTTTATTATTTAATTTAAAATATCATGTATTCTAAATTTATTAAGTGATTATAATCACAAATAAATTTTTTTCTGTAAATTTTATTCGACTTCTATGATACATAATAGATATTGATTCACCTTCATTAAAAAACCACCTTAATAGGTGGTTTTCATCATCTCATCATCATAATTGCGCTCTTATTTTTTCGTATAACTCCTCTGCGGTATCTGCTTGAACCAATTCATCATCTACTAATGCAAAGGGCCCTACTGCACAATCCCCACAATATCCTAAGCAGGATTCAACCTCTGGCTCTATACCTTCATTCTTTAATTTATCTACAATTTCGTCGGTTCCATGACCAAAATTGTTCTCACAAAATTTGATTTCTGCCATCACGATTACACTCCTTGCTTTTTTATTTTCTCTCTTTTATTATTTCTAGCAGCTCACCAAAAGATACCCGATTTAAATCAACATCACCTAAATCTATTTCTTTCTCTATGGCAGTCTTAAGGGCCGGTGAATGTCTAATATCGCCGATTACAATAGCACCTATGACCTTATTATTTTTGATATATACTTTATTATAGATATTTTCTTCCGACTGATCCTCTAATACGATATTCGTTGCCTGATCTTCTTCAACGATTCCCATCGAAAATAGAGATAGATTAAAAGCATTTAACGTCGTTACTGGTACGATGTGCTCATAGGTACTGTTTTTTCCCATTATATTATATCCAGCAACTTTTCCATGTCCTATTGCGATATTCCATAATCCGTATATTTCGCTATGGTACTCAGCAATATCTCCCGCCGCATAGATATCGCTAACGTTTGTCTCCATTTTTTCATTTACAACAATGCCCTTATTTGTTAGGACCGGTGTCTCTTTTAATATTTCAATATTAGGCTTGACCCCTACGGAATAGAGGACCATGTCACATTGATCAGACTGTCCCGCCGATGTCTTAAAGCCCAGAACTTTATCCGTACCCGTTATTTCAGTGATTTGAGTACCTATCATAATTTCTATGCCAAAAGACTTAACTACCTTTTCTAGTATTTTAGACGCCTTTTCATCCAACTGTCTCGGCATCAGCCTAGGTAGGAGTTCAGCGATAATAATCTTCTTTCCCATTTGTGATAAACTCCATGCAGTTTCAAGTCCTTGAATTCCTCCACCAATGTTTAGGATTGTGTTTTTATCTCTTACATGTTCAGTGATATCCCATGCATTCTCAAGTGTTTTTAGTGTATACACACCTTCCTTATCTATGCCAGGTATGGGCGGCACAAAGTTTCGTGCTCCATTTGCAAACAGCAGTTTTGTATAATGAAGATTATTTCCATCTGAAGTTGCAACAGATTTATTCTCAATATCTATCGAAATTATCTTAATTCCTCGGTATAGTCTGATGCCGTTTTCTTCGTACCACTCCTTTTTTTGAAGTAAGATCTTGTCCTCTTCCAATGTAGAGAGTAATCCTTTTGAAAGGCGGATACGATTATATGGATAGAATCTTTCTTCTCCCAACAAATGGATTTCACATTCTTTATCAATCTCCCGCATTGCTTTTACAGCAGTAACCGCAGCAATGCCATTTCCTATAACCACAATCTTTTCTGCCAAAACCTTCACTCCTTTTTCATTCATTTCAAATTTAGTGTGCTACGATCTGACGGATACATACCTATTCAGTAATAGAAAATATATTTCTTCTTTGTTCTACTAACACCCTATTGCATATTCTTTGCTATTCTTTGGAAAAATAGTAAAGGTTAAATTGTATTTGAAATTAAGGAGGCGTATATATGTCAGATAAAGATGTTGAAAAGTCATATGAACGAAGTGCTGAAAGGATGCGGGGAGACAATAAAACTTTTGCTGCGGATCTTACGGCTAAAGATTATAATGATCCAAGTTTACATGAAGATATCCATAATAGCGTTTCTGTAGATTATGATAAGATTGACAAAATGCCGGATATGGAGGAAGTACATAGGTGGCAGCGGGAACATATCCAAAAGGATGATCAGTCTAAGGAAGGCTATCCTTTGAATGTGATTATCGACCCGGCCATGCGGGAGATGTATCAGGTAGTTCACGATGCAGGGATGACCAATGTATTTGACCGTTTCAGCCAGCAGCAGCCTACCCAGTGTAAGTTCTGTATTGAAGGTTTATCCTGCCAGCTCTGCGCCAATGGCCCTTGCAGAATCAGTTCCAAGGCTCCCAGAGGGGTCTGTGGGGTTGATGCCCATACGATGGTCTCCAGAAACTTTGTTTATCGGCATGTTACCATCGGTACTTCGGCAAATATTTTCCACTGCCATCAGGCAGCCAGAACGCTGAAGGCTGCCGGAGAGCATCCTGAAAGCGGTTTGAAAATCAGAGACCCTGAAAAGCTGAAAAAGTATGCAGATATGGCAGGTCTGAATGCCAATAAGCCAATCAATGCGTTGGCTGTAGATTTTGCAGACTGGGTAATGAATGATATTCATGCACCTTATCATATAGAATCTAAAACCGTTGAAGCCTTTGCCCCTACGAAAAGAAAGGAGCTTTGGAGACAGCTTGGCTTATTCCCAGGAGGCGGGTATAGTGAGGTGGCCTATGCACAGACCCGCTGCATGACCAATTTCACTTCTGATCCTGTGGAATTTTTATTAAACAGTGTACGTCTTGGGGTTGCCAATGAGTATCAAGGTCTGTTCCTGCTGGATATCATTCAAGAAATCCTGATGGGTACCCAAGAAATCGCCATGAAGCAGCAAAACATGGGTCTGCTGAAGGAAAATATGATCAATGTGATTACCAACGGACACATGCCCCTGCTTGCCCATGTAGCCATTGATCTGGCATCCACCGATGAATGGCAGCAAAAGGCAAAAGCTGCGGGTGCCGACGGTATTCAGATTTTAGGACATGTTTGTGAAGGACAGCAGTTGATTAATTATGAAGGGATGCACAACCGGAAGGGCTATGGCGGTCAGGAAGGTGAGTGGCTCTCCCAGGAATACCTGCTGGCTACCGGTGTAGTAGATTTGTTCATGTTTGACTACAACTGTACGGTACCCACTATGCCCCTCTTTGCAAAACGGTTTGGTACAAAGCTCTTAAGCACCCATCCGGTCATTAAGCTGCAGGGAACGGATACCTTGGATTTTGTTCCGGAAAAAATGAATGAGCAGGCAGTAAAGGCTTTGGATATGGCTATAGAAGCCTTCAAGCAGCGTAAATCCGAGAACAGAAAAACTTATATTCCGCCCCATGTATCCGACTGTATGGTAGGCTTTAGTACGGAATCTGTGAAGAAAGCCTTGGGCGGAAGCTTTAAACCATTGATCGAGCAAATTGCCAATGGAAATATTCGTGGCATTGCAACCATTGTAGGATGTACTACAGCAAGATATGGACAGGGAGGCAGCAACATCTTCAGGATCACCAAGGGCTTGATCGAAAACAATATCCTGGTGCTGTCCGGAGGCTGTACCTCCAGTGTCATGGAGTATACAGGCCTTACCAATCCAAAGGCGGCAGAGGAATGCGGTGAGGGCTTAAAGGCAGTGTGCAAGAAGCTGGGCATCCCACCGGTACTGACCTATGGTGCCTGTGTAGATATCGGCAAGATGACCCATACAGCCAAAGAGCTGGCAGATGCCTTAGATGTGGATACCAATAAGCTGCCCTTGGTCATTGGTGCACCGGAATACCTGGAGCAAAAGGCAGTAGCAGATGCCTGCACTGCAGTGGCTTTAGGCTGGCTGGTGCATGTAGCTCCCGTACCATCGATTACCGGCAGTGATGTGGTAGTAAAAACCCTGACAGAGACTACGGAAACCCTGGGACTTGGTAAAGTTGTAGTAGAAATGGATGCAGAAAAAACGATCCGGATTTATGTGGATCATATTGAAAAGAAGCGCAAGGAATTAGGTTTGAATTAGTTAAATAATCTAAGATCGCAGAAAAAGACTATCGGAGGATAGTCTTTTTCTACGCTCTATATTAAGCCGTCGCTGCTGCTTCTAAGATTGCACTCATATCCGCTTCAACATTAGAGATAGGTGTAATATTGAAGTTGTCTACTAACACTTGCAACACATTGGGTGATACAAATGCTGGTAGAGAAGGTCCGAGATGAATATTTTTTATACCTAGTGACAATAGCGTTAATAAGATGCATACAGCTTTCTGCTCATACCAGGAAAGAATCAAAGAAAGAGGCAGTTCATTTACGCTGCATTCAAAAGCTTCGGATAAGGCAACGGCTACTTTAATGGCTGAGTAAGCATCGTTACACTGTCCCATATCTAATAATCTAGGCAATTCCCCTATAGTACCAAACTCTTTCTTATTAAATCTAAACTTGCCACAGGCCAGCGTTAGAATAATGGTGTCCTCCGGTGCCTTTTCCGCAAACTCTGTATAATAGTTTCTTCCCGGTTTCGCACCGTCACACCCTCCAATTAAGAAGAAATGTCTTATAGCACCGCTCTTTACTGCATCGATTACTTTATCTGCTACACCTAATACCGTATTGTGCCCAAATCCAACTAAGATCTTCTGATCTTCCTCATCTTCCTGCCATCCGCCAAGCTCTAAAGCTTTTTCAATGATTGGTGAAAAATCCTTTATCCCGTCTATTTCTTTTATGTGCGCTGTATCTGGAAAGCCTACAATACTGGAAGTAAATATTCTATCCTTATAGCTATCCCTAGGCTTTTGGAGACAGTTTGTGGTCATTAATATTGCGCCAGGCAATCCATCGAATTCTTTTTGCTGATCCTGCCAGGCCCCGCCAAAGTTACCCACTAGATGCGGATATTTTTTGAGTTCTGGATAAGCGTGAGTCGGCAGCATTTCTCCATGGGTATAAATGTTGATTCCTTTTCCTTCTGTTTGCTCCAGCAGCTGCTTCAGATCCTTCAGGTCATGTCCGGATACAACAATAAATGGCCCCTTCTTCTTCGTAATCAATACTTCTGTCGGTACCGGATGTCCATAGGTCTCTGTATTGGCACGATCCAGAAGCTCCATACACTTAAAATTCACCTGACCAAATTCCATGTTTAATTTAACTAAATCATCTACAGATAAGCTGTTATCTATAGTAGCCGCTAATCCTTTATAGAAGAAATGACTCACGGTGTCATCCATTCTGCCTAATATATGCGCATGATGGCCATAGGCCCCCATACCCTTCATACCATAGGTTAAAAGCTCGCGCAGAGATCGAATATCTTCATTTAAGCTTGTATCTGCCATTACACCGAATTTTTTAGCCTCTTTCAACATCTCTTCCCGGGTCATAGGTGGAGTATATTCTGCAGCCGCTGGAATAACTCCGTCTATTTCTCCAGCGAGTTCTTTCATGTATGCTTTTATTTCTGCGGCTTTTTCTATGTACTGTACAAATCTTTCCGGATCAAAGTTTACATTGGTTAAAGTAGAAAAAATGGCATCTATTACAAATTTATTTGTGTCTTGATCAATTTTTCGTCCTTTTTCCAGAGCTTTCTGCCCATAAAATCCAACTCCCCGCAGCATATGTATGAGCAAGTCCTGAAGCCCTGCAACCTCGGGACTTTTTCCACATATACCATGCCTGGTACACCCTTTACCCCCTAAGGTTTGTTCGCACTGAAAACAAAACATATTATTCTCCATTCTTCTTTTCCCTCCTTTGAATACTTTAACAGAATTTTTCAGTTGTGAAAAAACGTTATCCTATTTATACCACCTATTTTTATTCATAATCATTTTAAATACAAAAATCTCCTGAGATCATAATAACAACCCATAAAAACACCAATCACAACTGTTTTTGGCACTTTTATGGGCAATTTAGACTTACATATAGGTTTTTGAATACATATCTATACTTTTTTTAAACACTATTTGAGTGTTTCGAAAAGAATATTATTTTCTAGGTGGATATGATGGAATAGGTCTGATTCTATAGCTTTTAATTTTTCATAAGTTCTTTCAAAAGAACTGCAGCCTAATTCAGGCACCTGATATCCATCTGTTATTTTTCTCATTTCTTTTAGGATATCTCCAGCCTTGTCATGCTCGTTTTCGGTTTCATTCATCACTCTAAAAATATCTTCTTTCGTTTCATCCGTTGGATTTTTTTCATATTTTTTTATCAGCGGAAAAAGAATCTCCTCTTCTTTAATCAGATGCTCTTCGATTTCAGATTTAAGATTATTAAATAACTTGTGAAGCCTTGAAAGAATCTCTCCATTTTCTACATAATGGACTCTTAATATCTTATTCAGCAGCTTTTCTGTCGTAGGCAGTTCTTCTCTCATAAACGTATGATGTTTATTTACAATAAAATCAATTAACTCTGCAGATGAAGCCATTCGCCAATCTCTACTTTCACTTGCCAGTTTATCAAAGGCAGCATAAGCATCGTTCAGTCTACCGAGTAATTCTTCCTCATGGATATTTTGTTCTTTAATTACAACCTCCAGTGCCCGATCTCCTCCACAGCAAAAATCAATTTCATACGCCATAAATATTTCTGTAGCCTTAGGGAATATGGTTGCAATTTCACCAATTTTTTGCGCTTTATTAAATGTTTTTATCATTCTAAACTCCTCCTCTTTGTCTTGATCTTTAACTTAATTATAAAAGGAAGTAAGAAATAAAGATGTGATTGGAGTCAAAATATAAAAAATTAGTGTAATACCGGTATTCCCATTATTTCAGCAGTTTTCCCCTCTATATTGATCAATGTACAGAAATCTCTAATGCAAAAAAAGCAATATTGCGCATAAAAATATACTACATAATCATTAAAAACTTCATAACTTATGCCAAATAATTCACGCTCTGCTATAATTGTCCTCATTTGTTTTATTCTTATTTATTCTTAATGTTGCTTTATCGGTTTGCATTATTTTTTTTACAAATAAAGCGCCCCTATCATATGTCTTACTACAATTTATAGGAAATATACCGCTTGTCGTCGTTTTACTTTTCCTTTAATATCAAACCGATCTGAAATTCTCTTCACTGTCTTTATTTGCTTCTATCATTTCAACAAAAACCTTTACCAGGTATGGATCAAAGTGTATAGCACTACATCTTTTCAACTCTTCCACAGCTTCTTCATAACTTTTTCTATCTCTATACGGACGATTTGAAGTCATGGCATCAAAACTATCAGCTATTGTTAAAATTCTTGTAAGATAAGGTATGTCCTCGCCCTTTAAACCCTGTGGATATCCATTTCCATCATATCTCTCATGATGATTTAAAATCAGTGGAACTACATCGTTTAGCGAATCAACTGATTTTATGATCTCGACTCCGCATTCCGGATGTTTTTTTAGCATATTCCATTCTTCTTCTGTTAGAGGCATCTTTTTATTTAATATTTCCTTGCTTATCTCAATTTTTCCGATATCGTGTAAGTAGGCGCCATACTTTAGGATCTTTTCTTCTTTTTGTGTTAACCCCAATTTATTTGCAATCATTTTACAATAGATTACTACCCTTTCTGTGTGTCCATAGGTATAACGGTCTTTTGCATTAATTACGCTGATTAATGTCTTGATTGAACTGATTGTATCTATATGCTCATCTTGAATGTCTTTTTTCAATTCCTCTAAAATGGAGGTATATATTTCTACTCTATTTTTATTGAAAAACTTAGCTCTATAAAGTGCATCATCTGAACTATTAATGAGTTCAGTTTTTGTTTTAGCCTTTGCAGGAAAGACTGATACACCTACAGATACGGTTAAACTTCCCTTAGGTAAGTTTTCTTCACCCTCAAATGACGTACATTCTATTGTTGTGCGCACCCTTTCAGCTATGCTTATTGCCTGCTCTTCAGTTGTATTCGGCAATATAATTGCAAATTCTTCGCCTCCGTATCTCGCTACTATATCCTTATTTCTAATAACATTTTTTAATAGTTTTCCTATTTTTTCCAAAGCTTGATCTCCAGCCTGATGTCCATATAAGTCATTATAATTTTTAAAATAATCGATATCTATTAAAAGCAATGCAACTGGGAAATTGATTTTTTCAGATATTTCTAGCTCTCTTGATAGGGTCTCCTGAAAATACCTGTGATTATAAACTCCTGTTAGTTCATCTGAATTTGCCAATATTGCCATTTCATGCTTATACTCTTTTTCGATATTAGCATAGCAGCCTAAAAACCATGTAGTTAATATAAATATCCCTGAAAGTA</t>
  </si>
  <si>
    <t>MYSLGIDIGYSSIKFVLINKNYEVMDRTYILHKGSVKEEIDQYIKQITSKYGYNIMTGAVTGQGSKFISEKQGITWMNEVTALVEGSRHLHSGIHSVIEIGGQSSKYITNMSQSDNSGIKISINSNCSAGTGSFLEEQVSRLGIRLEDYSAFAEKAASIPRIAGRCSVFAKTDIIHHQQEGIDAKDILLGLAYALVKNYRANVIKKNPVVKPILFTGGVAYNKAIARALKDILQLEDDEIIIPGDCGNVAALGAAIIGFRDKLPLDLSMIKTVIQETGEKLNLTEDAVVFPPLKAYGKEDSLNKHICKAVDLDTEISGYIGLDIGSTSTNVVLMDQESYVIGFKYLRTLGDPVEAVRKGLLEIRKDIGKDIRVLGVGATGSGRYLAGSFVGADVIIDEITAQAKAAYTLDKEVDTIVEIGGQDSKFIKLENGAVSDFEMNRVCAAGTGSFIEEQAKKLNIPISEFGNLAIQSDNPVDLGDRCTVFIETNIAASLSNEAKIEDIAAGLAYSIVKNYLNKVVGKKEIGKKVFFQGGVAYNQAVLNAFRAILGDKLEVPEFFSVTGAYGAAILAKDAMQESHSLFRGFDYVESHDFKKAAPMEIKQANNSTKVFEETEKYYLEGYEKTIDPNKKTVGIPRVLFLHKLFPLFNSFFKELGFNVILSDNSSDKTVELSQEFSMEETCYPIKLINGHVAQLMEKKVDYIFLPSLYTMSHPISTTRQNYGCVYMQCFPKLINKTMELERQGIELLSPALSFEFGKKYIMKTLMKLGQKLERNPVQTGLALAKGMKSLKDFELKVERLGEETIKSLGKDEKAFVIVTRAYGIADPVLNMGIPEKLEKLGYKVLTLSNLPAHDHDTSKEHPNMYWPFGQHILSGAQIIKQHPNLYPIYITNHGCGPDTVLAHYFKEEMKGKPYLNIEVDEHFSSVGVLTRIEAFVNSLKAEKGQSNEALMLKQYSQSVVHKATNIQPKLDGIDKTTVLYLPYMYPYSQILAAYLKTKGYEARVLPLTTKKTLDLGRKYTLSKEYLSFTGLLGDVLNKAVKLKESNEKYGFIIPTSEGAEVNGQYYRLLRDKLDEENLHPVEIIAPFVEDVIKDSTISKDIFLMLLGGDLINLAPSNQRKKYFDKVYNLITRAELSIDNLKNMAKKIQKDMEKLNHSKKIFVVGEVNVLFNDFMNNHAFKRLEEQGTLLLYAPLSEYMWFVWRDYLSQKGNKKEIAAHNALNQFSGYIKEIAEIFVRDKFFEKDIESLVRNADKYLGFYSGGNGRYRIAKILGDLSYVEGVITVSSMYENTNTILNILSQDENKALRLPVLNMTFDGNENEIDQSKIDSFTYYALQENNRGKTNNKRGA</t>
  </si>
  <si>
    <t>1262747.PRJEB983.BN759_01544</t>
  </si>
  <si>
    <t>putative CoA-substrate-specific enzyme activase</t>
  </si>
  <si>
    <t>MIRIGIDIGSTTVKVVALDETDRILFSKYERHHARAKEILIILLQELQAKVGDREIRLKITGSVGMGFAERYAFDFIQEVVAATKAIHHDYSQTASMVDIGGEDAKVVFFKEGKAADLRMNGNCAGGTGAFIDQMAVLLGVSIDELNELALQAVRIYPIASRCGVFCKTDIQNLIAKNVNRADIAASIFHAVAVQTVVTLAHGCTIAAPVLFCGGPLTFIPALRKAFTEYLSLSESDVILPENGTLLPALGAALACGEQETLYMLSSLIARLDKKLPDEASAHSHLVPVFADNEAYIRWKARISSHAVRRSELPVGNLDVFMGIDSGSTTTKIVVTDSDFRVLYSYYSPNKGNPIQAVENGLKELQRMCAERHTVLHIKGGCSTGYGEDLIKAAFNLEHGIVETIAHYLAAHYLNPDVSFILDIGGQDMKAIFVNNGVIDRIEINEACSSGCGSFIETFACTLGYSLEDFSDAACLSGSPCDLGTRCTVFMNSKVKQALREGATVGDIAAGLAYSVVKNCLYKVLKLKDTSALGGHIVVQGGTMRNDAIVRALELLTDAEVTRCDMPELMGALGCAWYALQHPAVSSVTLEDMLAKASYTSRLLHCKGCDNQCLVIRYQFDNGAQYYSGNRCEKVFTNQGTDAVGKGMDAYEYKSALLFNRTSDVVCPRLKIGIPRCLNMYEEYPFWHALFAACGMQVCLSDVSNYSRYEASACMVMSDNICFPAKLVHSHIQNLIDKQVDRIFMPFVVYEGQEDGQNSYNCPIVTGYSAVIHSVQDTSVPVDSPVIGFKDRKLLFIQCQNYLRSLQVDDRTIRQAFEAAVQAQDAYIRQLVAYNEEVYRQAKEKHALTILLAGRPYHTDELIQHKVSGMLAGMGIYVITDDIVRHSNIKACDVHFLAQWSFPNRILAAAEWASAHTDVQFVQFTSFGCGPDAFLTDEVRNLLARHHKVLTLLKLDDINNVGSMKLRIRSLIESLKLAGNETGKKLPEEPFQTTPVFTDECRKRKILIPFFTPFLSPLIPAVMKVAGYDVENLLLSDTESCEWGLKYANNEVCYPATLIVGDVIKAFKSGKYDPHHTAIAMTQTGGQCRASNYVGLIRKALVEAGYTDVPVVSFTFGNAIENRQPGFKINWFKLLPVAMYAILYTDCIAKFYYASVVRERKPGEAARLRTLYLNAGTQFILDGKAEDLLCYLSLAANDFNQICSDEERPKVGVVGEIFLKFNPFAQRHIVDWLIERRIEVVPPLLLDFFMQSFVNSRSDEEEHLTRKSLFRFIHGLAYAHIRKQIEKVNRTAAKFRYYTPFEDIFAEAEEARRVITLSAQFGEGWLLPAEVMSCARRGVDNVISLQPFGCIANHIVSKGIEKRLKRFFPDLNLLSLDFDSGVSDVNIINRLLLFIDNLK</t>
  </si>
  <si>
    <t>314264.SAMN02436164.ROS217_18042</t>
  </si>
  <si>
    <t>GCF_000152845.1</t>
  </si>
  <si>
    <t>Roseovarius sp. 217 1099463000296| whole genome shotgun sequence.</t>
  </si>
  <si>
    <t>ACGGCCTGGCATCTGGCGGAAGCGGGGCATCAGGTGGTGATCGTCACGCCACACGCCATGGTGGGGCGCGAGTTGGAACGCTCTGCCGCCGATGTGCCATTGCGGCGACGGCTGGCGGCGCTGGGTGTGCGGTTTGTTACCGAAAGCGCCATTACCGGCTGGCAGAACGGCGGGGCTGAGGTGGTGGACCTGCTGACCGGCGCGCGGTCGCATGTGGCCGCGGATAGTCTGGTGTTGGCGACGACCAATCGGGCGGATGTGAGTTTGCGCGATGAGTTGGCAGCGCAGGGCGTTGTTGCGCGTCTGATTGGCGATGCGCATGCCCCGCGACTGGCGGCGCAGGCGTTTCACGACGGGCGCAAAACGGCGCTGGCGCTCTGAGGTCAAGAGCCTTGTAAGGCAGCCTCTGGCGACATACGATCCGGACCTAGGGGAGGAAGAGCGCGGCGGGGAGGCCGCTCTCTTGCGGTTTGCTCAAGCCGTTGGATCGACATGGAATTTCTGGAGTATTCGCATAACCTCTGGCTGGTGGTGGCGTCGCTGAGTGTTTCGCTCGTGGCGGCCTTTACCGGGTTTTCGCTAACCCGTGGCATTGCCGTGCAGCCGGTGGCCTTGCGTAAACTTTCTGTGACCCTGGCGGCGATTGCGCTGGGTGGCGGCATCTGGTCGATGCATTTCGTGGCGATGCTGGGGCTGCAACTGCCGATTCCGATTTATTACGACGCAATGATCACGCTTGGGTCGGCTCTTATTGCGATCCTGATGGTGGGCGCGGCGCTGCTACTGCTGCATTTCTATCGGCGCACGCGGGCGAGCCTGACGGCGGCGGGCTGTGTCATTGGGCTTGGCATCGTCGCGATGCATTATCTGGGCATGTCGGGGCTGCAATTCTGCCGGGCGGTCTATACGCTGCCGGGGGTGGTGTTTGCAGTGCTGGCGGCCTGCGGGTTGAGCGTGGCGGCGATCTGGGTGGCCTATGGCCAGCGGCGGCCGCGCAATATCCTGCTGGGCACGCTGGCCTTTGGTACGGCGGTGTTTCTAGTGCATTTCGCGGCGATATTCGGGACGCGGTTTGTGGCGGTGCCGACGGTGCAGGAGATCGGGCCGGTGATGGGCAATGAGGTACTGGCGTTGGGGGTGTTGATCAGCTCGTTTGTGCTCTGTGGCGCGTTTCTGCTGACGGGGGTCACCTTTCTGGCGCATGGGGGCAAGGCAGAGCGTGTGGTGGCCAAGCCGTCTGAGGCGGTTCCGGTGCTCCGGCGCATTCCCTATGAGCAGAACGGGCAGACGCATTTCATCGACGCGCGCGATGTGGCGTTTTTGCGGGCCGAGGGGCATTACACGCTGCTCTATGCCGGGACCAACAAGCATTTCTGCACCTGGTCGATCACCGAGGCCGAGCGGCGGTTGAGCCCCGGTCCGTTTCTCAAGGTGCATCGCAGCTATCTGGTGAACCCGGCGCATGTGGCGCATTTCGAGCGGCGCAAGGACAATGGCTTGTGTCATTTCCGGCTTGGCGGGCAGGATGTCACCACGCCTGTCAGCCGGTCGCGTCTGGCGGAATTGCGTGAGGCGTTGGGGGTCTGAGAGCCCGCGCACGGTCTGATTTACTTTCCTTAAACCTTTGACGGTCTGATGCCTCTCAAGCGGGCAAGAGGCCCGGCATGAGCGGGATCAAGGAGAGCAGCGCGATGATACTGGATTTCTTTCGGCAAGGTGGCACTGCGCCGGACGCGGTGCCCGAGCAGAAGGCAAGTGCCACGGGCCGCGTGATGGCGTGGCATGGGGCGGGGCGCGTGGCCTGGAGCCCGCGCGATACTGTCAGCCTGACGCGCACCGGCTTTGCTGGCAATCCGGTGGGGTTTCGCTGTGTCAAGATGATCGCCGAGGCGGCGGCGGCGCTGCCGCTCGTCTTGCAGGATTGCGAGCAGCGATTTGCGGTGCATCCGGTGCTGAGCCTGATCAAATGTCCCAATCCCGCGCAGGGGCGGGCGGAGCTTTTCGAGGCGCTTTACGGTCAGCTCTTGCTGACCGGCAATGCCTATGTCGAGGCGGTGGGTGCGGGCGGCGTGCCGGTGGAATTGCATGTGCTGCGCTCGGATCGGATGAGCGTGGTGCCGGGGTCGGATGGCTGGCCGGTGGCCTATGAATATGCCGTGGCGGGGCGCAAGCACCGGTTCGATGTGCGCGAGGGCGTGCCCTGCATCTGTCACATCAAGAGCTTTCATCCGCAGGATGATCATTATGGGCTGAGCCCGCTTCAGGCGGCGGCGCAGGCGGTGGATGTGCATAATTCCGCCTCGCGCTGGTCGAAGGCGCTCTTGGACAATGCCGCGCGGCCCTCGGGGGCGATTGTCTATAAGGGGGCCGATGGGCAGGGGGCGATGTCGGGCGATCAATATGACCGGCTGGTCAGTGAGATGGAGGCGCATCATCAGGGCGCGCGCAATGCCGGGCGTCCGATGCTGCTGGAAGGCGGGCTTGATTGGAAGCCGATGGGGTTCAGCCCGTCGGATATGGAATTCCAGAAGACCAAAGAGAGTGCGGCGCGCGAGATTGCGCTGGCCTTTGGGGTGCCGCCGATGCTGCTGGGCATCCCCGGAGATGCGACCTTCGCCAATTATCAGGAGGCCAATCGGGCGTTTTATCGCCTGACGGTTTTGCCGCTGGCTATGCGGGTGGCGGCGACGGTGTCGGCTTGGCTGGGGCGGATGAGCGGCGAGGCGCTGGATCTTGCGCCCGATCTGGATCAGGTGCCGGCGCTGGCGGCGGAGCGCGATGCGCAATGGGCGCGGGTGAGTGCGGCGGATTTCCTGAGTGACGCGGAAAAGCGGAGCCTGCTGGGCCTGCCTGCGGTGGCAGCGGAGGAGGTCGATGGCTGAGCGGGGTGCGGTGCCGCCGCGCTATGGGTTCGAGGCGTTCGATTGCGCGCCGGGGCTGCGATTGGAGGCGCATGAGCGGGTCACCGAGTTGCAGACCCGCGCAATGACCGAACGACAGGAACGCATGGAGGCGGCGATGGAGCGCTTGGAGCGACGGTTGTGGCTGGCGGTTTACGGCGTGGTGGCGGCGATTCTGGCGCAGGCGTTTCAGCCGCTGTTGGCGGCATTGCCGGGGTGAGGCAGAGCGAAAGGATGAGGCGGATGGACATGGATACAGGGCTGGAGCGCAAGTTCGCGCGGCTGGATGGCGCGGTGCTGAGCGTGAGCGAGGCGGGGCAGATCGAGGGCTATGCCAGCCTGTTTGGCGCGCCCGATCAGGGCGGCGATATTGTCGAGCGGGGCGCCTATGCCGCCTCTCTCGGGCGGCTGGCCAAGGAGGGGCGGCGGGTCAAGATGCTGTGGCAGCATGATCCGGCGCAACCGATCGGGATCTGGGACGAGGTGCGCGAGGATGCGCGCGGTCTCTGGGTCAAGGGGCGGCTGCTAGAGAGTGTGGAAAAGGCGCGCGAGGCGGCGGCGTTGATTGCCGCCGGGGCGATTGACGGGCTGAGTATCGGCTATCGGACGTTGCGCGCGGCGAAGAATGACAAGGGCCAGCGGCTCTTGCGGGAACTGGAGCTGTGGGAGGTGTCGCTGGTGACATTTCCGATGCTGCCCAGTGCGCGGGTGATGGCCAAGGGCGATGCCCCGGAGGCCCAAACCCTGCGCGAGATGGCGGCGGCGTTTGACGCGGCCCGCCGGGAGATGGCGCAGGTGTAGCGCCCGAGCGACGACCCAATCTGAAGGATGGAATGATGACAACCCAAGCAAAGGCTCGGGCCGGGGAAGATCTGTCTCCGGTGGCCGAGGTGAAATCCGCAGTGGCGGGTTTTCTGAGCGAATTCAGCGGCTTTCGGGCCGAAATTCACAACCGACTGCAACAGCAAGAAGAGAAAATGACCATGTTTGAACGCAAATCCATCGCGCTTGCGCGTCCTCATCTGGCGGCCTCCTCGGATGGGTCGGCACCGCATCGCAAGGCGTTTGACGCCTACTTGCGTGGCGGTGACGATGACGGGCTGCGCGGCCTGGAACTGGAAGGCAAGGCGCTCAATACCGCGATTGCGGGCGAGGGCGGCTATCTGGTCGATCCGCAGACTGCCGACACGATCCGCTCGGTGCTGAGCACGACCGCGTCGATCCGGGCGGTGGCCAATGTGGTGGCGGTCGAGGCCACCAGTTTTGACGTGCTGGTGGATCACACCGATGTGGGCCATGGCTGGGCTACGGAAAGCGGCACGGTGCCCGAGAGCGATACGCCGGTGATCGACCGGATCAGCATCGCGCTGCATGAGTTGAGCGCGTTGCCGAAAGCCAGCCAGCGGCTGCTGGATGACAGCGCCTTTGACGTCGAAGGCTGGCTGGCGGGGCGTATCGCTGACAAGTTTGCGCGCGCCGAAGCGGCGGCATTCGTGGCGGGCGACGGCGTGGACAAACCGCGCGGGTTTCTGACGCATCCGAGTGTAGACAATGACGTCTGGGTCTGGGGCAATCTGGGCTATGTGCCCACGGGCGTTGCCGGGGCGATTGCCGGGCCCGATCCGATTGTCGATCTGGTTTATGCCCTGGGGGCGCAATACCGCGCCAATGGCACCTTCGTGATGAATTCCAAGACCGCAGGCACCATTCGCAAGATGAAGGATGCCGATGGGCGGTTCCTGTGGTCGGATGGTCTGGCGGCGGGAGAGCCTGCGCGGCTGATGGGCTATCCGGTGCTGATTGCCGAGGATATGCCCGATATTGCCACCGGGGCCAATGCCATCGCCTTTGGTGATTTCCATGCCGGGTACACGGTGGCCGAGCGCCCGGATTTGCGGGTGTTGCGCGATCCCTACAGCGCCAAGCCGCATGTCCTCTTTTACGCGACCAAGCGGGTGGGCGGCGATGTGTCTGACTTCAAGGCCATCAAGCTCTTGAAATTCGCCGTCTCGTAAGGGGCTGCGAAGAGGGGCGGGGGTGTGGTGGCCCCCGTCCCGAGGCGCGTGCCGTTCGGGTGTGGCGTTGTCCAGCTTTCCCCTCCGTCCGTGCAACGCCGGATGGCGCGCGCCTGAACCACCGGAGGGGTCCGGGATATATGGAGTAGGTCCATGATGTTAATCGAAGAAACCGCGGCGCCCCCGGCCGCGCTGCCGCTGGCGGAATTCAAGGCGCATCTGCGGCTGGGCACGGGGTTTGCGGATGACGATATCCAGGACCCGGTTCTGGAGAGTTTTCTGCGTGCGGCGCTGGCCGCGATTGAGGGGCGCACCGGCAAGGTGTTGCTGGAGCGAGAGTTTTCATGGGCGCTGCGCGTGTGGCGCGATGCGGCGGGACAAGCGCTTCCGGTGGCGCCGGTGCGTGCGGTGCTGAGCCTGAGCCTGCGCAACCGGGCCGATGAGGTCGAGGTGATTGATCCGGCGCTTTACCGTTTGGAGCAGGATGCGCACCGGCCCGTTCTGCGGCCTGTTGGGGCAGTTTTGCCCACGATTGAACGCGGCGGTGTGGCGGATATCCGGTTTCGCGCCGGTTATGGCGCGGCTTGGAGCGATTTGCCTGCCGATCTGGTGCAAGCGGTGCTGATGCTGGCGGCGCATTACTATGAATATCGGCATGAAACGGGTCTGAGCAGCGGGTGCATGCCCTTTGGCGTGGCGAGCCTGATCGAGCGCTATCGCACGGTGCGGTTGCTGGGCGGGGGCGCGCGGTGATGGCGCGCCCGAGGCTGAACCGACCCCTCGTTCTGGAAGGGGCGGTGCGTCTGCCTGATGGCGCGGGTGGGGTCACAGAGGTCTGGGAGGCGCGCGGCACGCTCTGGGCTGAGGTCAGCGCGCGCACGGGGCGCGAGGCCGAGGCCGAAGGCGTGGCTGTGGCGCGGGCGGGCTACCGGATCACGGTGCGGGCCGCGCCACAGGGGGCGGCATCGCGGCCAGAGGCCGGGCAACGGCTGCGCGATGGGGCGCGGATTTTCGCGATCCTGTCGGTGACGGAGGCCGATGGCGCGGGCCGATACCTGAGCCTCTGGGCGCAAGAGGAGGTGGTGCCATGAGCTATGCGATGGCGGCGGGATTACAGGCGGCGGTCTATCAGCGGCTGGTGCAGGATGCGGCGCTGAGCGCGTTGGTGGGCGGTGCGATCCATGACGCGGTGCCGCCCGGACGGGTGCCGCCGCTCTATGTCACGCTCGGCCCCGAGGAGGTGCGTGCGCGTGGCGATGGCTCTGCGGGCGGGGCTTGGCATCGGTTCACCGTTTCGGTGGTGTGCGAAAGCGCCGGATTTCAACAGGCCAAGGCGGTGGCGGGTGCGGTCAGTGATGCGCTGGTGAATGCTGAATTGTCGCTGACACGCGGTCGTGTGACCAGTCTCAATTTCCTGCGTGCGCGCGCCCGGCGCGAAACGGGCGGTCAGGCGCGGCGGATCGATCTGATCTTTCAGGCGCGCGTGGATGATGGCGCGTAACCTTTAATCTCTGGAGTGACGACAATGGCGGTACAGAATGGCAAGGACCTGCTGGTCAAGATCGACCTCAATGGCAGCGGCAATTTTCAGACGGTGGCGGGGCTGCGGGCCACGCGGGTCAGTTTCAACGCCGAGAGCGTGGACGTGACCAGCCTCGAGTCCGCCGGGGGCTGGCGCGAGTTGCTGGCTGGGGCGGGTGTCAAATCCGCCAGTATCAGCGGGTCGGGCATTTTTCGCGACGCGACAAGCGATGCGCGGGCGCGGCAGATCTTCTTTGACGGGGAAATGCCGGATTTTCAGGTGGTGATCCCGGATTTTGGCACCATCGAGGGGCCGTTCCAAGTGACGGCGATCGAATATGGCGGCACCCATGATGGCGAGGCGACCTATGATCTGGCACTCGCCTCGGCGGGGCAGTTGACCTTTACGGTGCTGTAATCGTGATGGCCAACCCCTGGGCAGGCGAGGTCGCGCTGGTGATCGGTGGTGAGCGGCAGGTGATGCGGCTGACGCTGGGGGCTTTGGCCGAGTTGGAGGCGGGGTTGAAGAGCGGCTCGCTGGTTGATCTGGTGATGCGGTTCGAGGGCGGCGCGTTTTCCACCCGCGATGTGCTGGCGTTGATCGTGGCGGGGCTGCGCGGCGGGGGCTGGCGCGGAACGGCGGCGGATTTGCTGAGCGCCGAGATCGAGGGCGGGCCGCTGGCAGCGGCGCGCGCCGCGGCGGCGCTCTTGGCGCGGGCCTTTGCCTTGCCTGAGGTGGGCGGGTGAGCGAGCGGTTTGATTGGCCCGCGTTGATGCGCGCGGGGCTTCAGGGACTTGGACTCAAACCGGCGGAGTTTTGGGCGCTGACCCCGATGGAATTGCGCCTGATGCTGGGCGAGCGGCAGGGCGTTCAGCCGTTGGCGCGCGGCGGGCTTGAGGCGCTGTTGCGCGCCTTTCCCGACACAGAAGGAGAGATGAGAGATGGATGAGCTGGAGCGGGTCGATGAGTTTGAGGCGCAGATTGCAGCACTCGATGATGCGATGGGGCAGGCGACGGGGATGGCGGCGGCCTTTGGCGCGGAACTGGCGCGGGTAAAGGGCGGCTTTGCCAGCGCGGGACAGGATGTGCAATCGCTGGAACGCGGGCTGAGCCGGGGATTGCGCGGGGCCATTCGCGGCGCGGTGGTTGATGGCGATAGCCTGTCGGACAGTTTGCGGCGGTTGGCCTTGAGCATGGTCAATACCGCCTTCAACGATGCGACACGTCCGGTGACAGATCAATTGGGTGGGCTGATTTCGCAGGGGATTGGCAGCCTGGTGGGCGGGCTTTTCCCCTTTGCCAAAGGCGCGTCGTTTTCGCAGGGCCGGGTGCAGCCCTTTGCCAGTGGTGGCGTCGTGACTGGTCCGGTCACGTTTCCGATGCGGGGCGGCACCGGGTTGATGGGCGAGGCGGGGCCGGAGGCGATCATGCCGCTCAGCCGTGGCCCCGATGGGCGCTTGGGCGTCCGCGCGCAGGGCGGTGGGGGCGTCAGCGTGGTGATGAATATCCAGACGCCCGATGCCGAGGGGTTCCGCCGCTCTCAGGGGCAGATCGCGGCGCAGCTGGGTCGCGTGATCGGGCGCGGCGGGCGCAATCGTTGATAAGGAGCAGGACATGGGATTTCACGAGGTCAGATTTCCGGCGAGCCTGAGTTTCGGCTCGCTTGGCGGGCCGGAGCGGTTGACGGATATCGTCACGCTCGCCAATGGGTTTGAAGAGCGCAACACGCCTTGGGCGCAGGCGCGCAGGCGGTATGACGCGGGCGTGGCGCTTCGGTCGCTCGACGATATCGAGGCGCTGATCGCGTTTTTCGAGGCACGGCGTGGGCAACTATTCGGGTTTCGCTGGAAGGACTGGACCGATTTCAAATCGGGTCGGGCCAAGGCCGCGCCAGATTACCGGGATCAGGAGATCGGTGTGGGGGATGACGCGACGGTTGCCTTTCAACTGCTGAAATCCTACCGGTCTGGCGATGAGGTCGCGCTGCGGCCCATCGTGAAGCCGGTCAAGGGCACGGTGCGCATGGGTCTTGATAATGTCGAGATGCAAGAGGGCGTGCATTACGAGGTCGATAGTTTCACTGGCATCGTCACGTTTTCTGAGCCGCCCAATCGCGGCGTGCCGGTCACGGCGGGCTATGAATTTGACGTGCCGGTGCGGTTTGATACGGATCGCATTCAAACCAGCCTTGCCAGTTTTCAAGCAGGCGAGGTGCCGAATGTGCCAGTCGTGGAGATCCGGGTATGAGCGGGCTTTTGGAGCATCTCAAAACCGGTGTCACCACGACCTGCCGGTGTTGGGCGCTGACGCGGCGCGACGGGGTGGTGATGGGGTTTACCGATCACGACCGGCTATTGACCTTTGAGGGCGTGGCGTTTCGCCCGGATACCGGGCTGAGTGCGCTGGCGGTGCAGCAGACAACGGGGCTGTCGGTGGACAATACCGAAGCCTTGGGTGCGCTGAACGATGCGGCCATTCGCGAGGCGGATATCGAGGCCGGGCGCTATGACGGGGCGGAGTTGCGGGCTTGGCTGGTGAATTGGCAGGATGTGGCAGCGCGCCGCCTGATCTTTCGCGGCACGATGGGCGAGTTGCGTCGCGCCGGCGGGGCGTTTGAGGCCGAGTTGCGCGGGCTGACCGATGCGCTCAACGTACCGTTGGGGCGGGTCTATCAAAAGGCGTGCAGCGCCATTCTGGGGGATCGCGATTGCAGCTTTGATCTGGATACGCCGGGGTATGTTTCGGAGCGTCCCGCCGAGACGGTGGAGGAAAACCGCGTGTTTCGCTTTGCCGAGATGGGCGGGTTTGCCGAGGACTGGTTTCGGCATGGGGTGATCCGGGTTCGGAGCGGGGCGGCGGCGGGGCTGATCGGATTGATCAAGCGCGACCGCAGCGACGGCGCGCGGCGGGTGATCGAGCTGTGGCATCCCTTGGGGGCTGCGGTCACGCCGGGGGATGCGCTGCGGATCGAGGCGGGGTGCGACAAGCGCATGACGACCTGTCAGTTCAAGTTTGACAACCTGCTGAATTATCGGGGGTTTCCGGATATTCCCGGCGATGACTGGACGATCACGGATCCCACCAAATCCCCGCGTCTGGATGGCGGGAGCCGCAGATGAGCGAGCAGGGGGCGCGGATTGTTGCGGCCGCGCGCGGCTGGATCGGCACGCCCTACCGGCATCAGGCGGCGTGTCGTGGCGCGGGCTGTGATTGCCTGGGCTTGGTGCGGGGGCTGTGGCGCGAGATCAAGGGTGCTGAGCCGGAACGCCCGCCCGCCTATTCGATGGATTGGTCTGAACCGGCGCGGCAAGAGGCGCTGTGGCAGGCCGCGGCGCGGCACTTGCTGGCTAAGGATTTGGCCCAAGAGGCGGCGGGTGATGTGATCCTCTTTCGCATGCGCGAAGGGTCGGTTGCCAAGCATCTGGGCGTGGTCGCGCAAATTGGCGCGCGCGCAAGTTTCATTCACGCCTATTCGGGGCATGGCGTGGTCGAAACCGCGCTCAGCGCGCCCTGGCGGCGGCGCATCGTGGCGCGATTTGCATTTCCCGAGGAGGGCTGAGCCATGGCAACCATTCTGTTATCCGCCGCAGGGGCCGCGATTGGCGGGGCGGTGGGGGGCACAGCGCTTGGCCTCTCGTCGGTGGCGATCGGGCGCTTTGCCGGGGCGGTCATTGGCCGCTCGATTGATCAGCGGTTGCTGGGACAGGGATCGGAGGTGGTCGAGACGGGGCGCGTGAACCGTCTGCGCCTGACGGGCGCGGGCGAGGGCGATGCAATTCCGCAGGTTTACGGGCGTATGCGCGTGGGCGGGCAGGTGATCTGGGCCACCGAGTTTCGCGAGACTGTGACCGTGACGCAGGGTAACGGAGGCGGTAAGGGCACGCCGCGCGCCGCCACGCCTGACACGCGGGCGATCAGCTATTCGGTGAGCCTTGCGCTGGCGCTCTGCGAGGGCGAGATCACCCGCGTGGCGCGCGTCTGGGCGGATGGGACTGAGGTCGCCCCCGCAAGCCTCAACATGCAGGTCTACAAGGGCACGCGCGGTCAATTGCCCGATCCCCGGATCGAGGCGGTGGAGGGGGCAGGCACCGTGCCTGCCTATCGCGGCACCGCCTATGTGGTGATCGAGGATCTGGACATAAGCCAATTCGGCAATCGCGTGCCGCAGTTCAGTTTCGAGGTGTGTCGTCCGTCGCAGGTGGGCAGCCCGGGCGCTGATCTTGATCCGGTGCGGGCGGTGCGGGGTGTGGCGATGCTGCCCGGCACGGGCGAATATGCGCTGGCCACGACGCCGGTCACGATGAATTTTGGCCTGGGCGCAAACGGGATTGCCAATATCAACAGCCCCTCCGGGCGCGCCGATATGACCACGTCCTTGGAGGCGTTGGTTGAGGAACTGCCGGGCTGTCGGGCCACCTCGTTGATCGTGAGCTGGTTCGGGGACGATCTGCGCTGTGGGGTTTGCCAGATCAGGCCACGGGTGGAGCAAAAGCAATTCGAGGCGTCGAACATGCCGTGGCAGGTCGCGAGCCTGAGCCGTGCGCACGCGGGCGAGGTGCCAAAGGATGCGCAGGGCCGCGAGGTCTATGGCGGCACGCCCACCGATCAGGCGGTGATCGAAGCCATTTTGGCGCTGCAACAAGCGGGGCAAGAGGTGCTCTATTACCCCTTCATCCTGATGGAGCAGATGCCGGGCAACGGCCTGCCCGATCCATGGAGCGAGGCCGAGGATCAGGCGGTTTTGCCGTGGCGTGGGCGTATCACGACCTCCAAGGCGCCGGGGCAGGCAGGCAGCCCCGATGGCATGCCAGAGGCCGAAGCGGAGGTGGTGGCATTTTTCGGCACGGCGCGGGCGGCGGATTTCACCGTGACGCCGATTGCGGCGCAGGTGGAGGAAGACCCCGGCACCGGTGCGCTGGATATCCTGAGTTTTGGCGGCGCGGTGAAGCGCAGCCCGGTGGCCTATCACGGGCCGGATGAGTGGTCCTATCGCCGCTTTATCCTGCATCAAGCGGCGCTCTGTGCCGCTGTGGGCGGGGTCGAAAGTTTCTGTATCGGGTCGGAAATGCGTAGCCTCACGCAGATCCGGGGTGAGGGGAACAGCTTTCCGGCGGTGGCGCAGTTGATTGCCTTGGCGGCTGAGGTGCGGGCCTTGCTGGGGCCGGAGGTCAAGATCAGCTATGCTGCGGATTGGTCGGAATATTTTGGCTATCAGCCGGGCGACGGCGACCGGTTCTTTCACCTCGATCCTCTGTGGGCGGATGCCAATATCGACTTTGTCGGTATCGACAACTACATGCCGCTCAGCGATTGGCGCGAGGGGGATGAGCACCTTGACGCGCGCGACTGGCCGTCGATCTATGATCTGGACTATCTGCAGGCCAACATCGAGGGGGGTGAGGGCTATGACTGGTTTTACCCCACGTCAGAGGCGCGCGCGGCGCAACGCCGGGTGCCGATCACCGATGACGCGTTCGGTGAGCCGTGGATCTGGCGGTTCAAGGATCTGCGGGGCTGGTGGGAAAACCGGCATTTCGAGCGGGTGGGAGGCCTGCGCGCGCCGGAGCCAACCGCATGGGTGCCGCAATCAAAGCCGATCCGGTTCACCGAATATGGCTGTGCGGCGGTGGACAAGGGCACCAATCAGCCCAACAAGTTCCTTGATCCTAAATCATCGGAGTCAAGCCTGCCGCGCCAGTCCACGGGGCAGCGCGATGAGCTGATCCAGTTGCAATATCTGCGGGCCATGGCGGGCTATTGGAGCGATCCTGTCCACAATCCTCTCTCGGAGGAGTTCGACGGACGGATGCTTGATATGGATCACGCCTATGTCTGGGCTTGGGATGCGCGGCCTTATCCCTATTTTCCCGGCAATCTCGACCTCTGGTCGGATGGTGCGAATTATGCGCGGGGGCATTGGATCAATGGCCGTGTGAGCGGGCGGCGGCTGGCGGATGTGATTCGCGAAGTGGCGACGCGCGCCGGTGTGCGTGACCTTGAGACAAGCCGCGCCGAGGGGTTCTTGCGGGGCTATCTGGTGGATCAGGTCAGCGAGGCGCGCGCCACGTTGCAGCCTTTGATGCTGGCCTATGGTCTCGATGCGATCGAGCGGGATGGAGTGCTGCAATTTCGGGCTCGTAACGGACGGGTGGACCATAGGATTGATCTTGATCTGGTGGTGCGTGATCCGGAATTGGGCGGCATCATAGAGGAATTGCGCGGCAATGATCTGGAACTGGCGGGCCGGGTGCGGCTGCGGTTTCTGGAGGCGGATGCCGATTATGAGGCGATATCCGAAGAGGCAATCCTGCCTGATGAGGCCACACATGCGGTGGCGGCCTCGGAAATGCCGCTGGCGTTGACGCGGGCCGAGGGACGGCAGGTGGTGGAGCGGTGGCTCTCAGAGGCGCGGGTGTCGATTGATACGCTGCGCCTGACCCTGCCGCCTTCGCAATTGGCCGCCGGGGCGGGCGATGTGATTATGCTGCCCAAGGGCGCGGGCGGTGCGCGGTTTCGCATCGACCGGGTAGAGCAGATGGGCAATGCGCAGCGCGTCGATGCGGTGCGGATCGACCCCGAGAGCTATCGGCCCATTCTGATCGAGGACAATCCGGCGCGGCTGCGCCCGTTTGTGGCACCGGGGCCGGTGACGCCGCTTTTCCTCGATCTGCCGCTCTTGACCGGCGAGGAGGTGCCGCATGCGCCGCATATCGCAATGCTGGGCAATCCATGGCCCGGAACGGCGGCGGTCTATTCCTCCGCTGAGGATGCCAATTACCGGCTCAACGCATTGATTGCCGCGCGCAGCACGGTGGGGGTGACGCAAATACCGCTCTTGCCCGCGCCCATGGGGCGGATCGACCGGGGCGATGGGCTATTCGTGCGGATGCGGTTTGGGACGCTGGAGAGCGTGGGCGATGCGGCGCTGCTGAATGGCGGCAATCTCTGCGCCATTGGCGATGGCACGCCGGGGGGATGGGAAGTTTTGCAGTTCCGCGATGCCGAATTGGTGGCGCCCGAGACCTATATTCTGCGCCACCGGCTGCGGGGGCAGTTGGGCACGGAAAGGGCGGGCGATGGCGTCTGGCCTGCGGGGTCTTTTTTTGTTCGGCTCAACGGTGTGCCGCAGCAGATCGAGTTGACCGAGGCGCAGCGCGGACAGGCGCTGCATTACCGGATCGGGCCGGGGGGACGGCCGGTGGATGATCCGAGTTTTGCACATGCTGTGATTGCCTTTGACGGGGTGGGTCTGCGCCCCTATGCGCCGGTGCATCTGCGGGTTGTCGAGGCGGGGGGGGATTTGGCCGTGACCTGGATCAGGCGGACGCGGATCGGCGGAGATCGTTGGGATACGCCTGATGTGCCGCTTGGCGAGGAGAGCGAGCGCTATCTCTTGCGGGTGACGCGGGGGGCGCAGGTCTTGCGCGAGGTCATTCTTGATCGTCCCGACTGGATCTATCCGGCAGCGGCGCGCGAGGCCGACGGGCCGGATGCGGGCAAGCAGATCGACGTGGCGCAGATGTCGGCAAGTTTCGGGATTGGCACATTCGCAACCCGCGATCTCTGAGGCGCGCGCGGCCCAGTTGAGTATTTAGAGCACGGTGAAGCAGGGGCGGGCAGTGATCCCGCCCCGTTACCATCAGCTAGAAGTTTGCGGCACGCAGCTATTGGTCGCCGCGTCCCATGCGGTGCCTGCAACGCAGGAAATCGCCTGTTTCTGTTTGTCGTAGTCACAGCCCCCGGTGGCCAAGGCGAGGCTGGGTGTGACGACAAGCGCAAGGGCGGCCAATCCGAATTTCAACTTCATCATATGTCTCCCTGTTGGACAGGCGATAAGGCTATCATGATTCCCCGAAAACCCGGGCAAAAATCGTATTCACATGCTTGGTGTGATAGCCCAAGTCGAATTTTTCATCAATTTCCGCCGGGCTGAGGGCGGCTGTGACCTCTGCATCATTCAGCAACTCGGTTTTGAAATCGCAGCCGGTTTCCCAGACCTTGAGCGCGTTGCGTTGCACGAGGCGATAGGCATCCTCGCGGCTCACGCCGGCTTGGGTCAGGGCGAGGAGGACGCGCTGCGACATCACGAGGCCGGGAAACTTGTTCATATTGGCCATCATGTTCTCAGGGTAGACCAAGAGTTTGTCGATCACATTGGTCAGCCGCGCGAGGGCGAAATCAAGGGTGATGGTGGCATCCGGACCGATCATGCGCTCGACAGAGCTGTGCGAGATGTCGCGCTCGTGCCAGAGGGCCACGTTTTCCATGGCGGGCACAACCGTCATGCGCACAAGACGGGCAAGGCCGGTGAGGTTCTCGGTCAGCACCGGGTTTTTCTTGTGCGGCATGGCGGACGAGCCTTTTTGCCCCATCGAGAAAAACTCGGCGGCTTCCAGCACTTCGGTGCGTTGCATGTGGCGGATTTCGATGGCGACATTTTCGATGCTGCTGGCGACGACGCCAAGTGCTGCAAAGAACGCCGCGTGGCGGTCGCGCGGGATCACTTGGGTGCTGATCGGCTCGGGTGTCAGGCCAAGCTGGGCGCAGACATGCTCCTCGACGCGTGGATCGACATTGGCAAATGTGCCGACGGCACCGGAAATCGCACCTGTCGCGATCTCTTCTCGGGCGGTGTGCAGGCGGCGCAGGTTGCGCTGCATCTCGGCATAGAAGCGGGCAAAGGTCAGGCCCATGGTGGTGGGCTCTGCGTGGATGCCATGGCTGCGCCCGATGCGCAGCGTGTCCTTATGCTCATAGGCGCGGCGCTTGAGCGCGGTCAACAGCCCCTCCATATCCGCGATCAGGAGATCGGCAGCGCGGGTGAGCTGGACATTGAAACAGGTGTCGAGCACATCCGAAGATGTCATGCCCTGATGCACGAAGCGGGCCTCGTCAGAGCCTACATGCTCGGCCAAATGGGTGAGAAAGGCGATGACGTCATGCTTGGTCTCGGCCTCGATCTCGTCGATGCGGGCGACGTTGAACTCCACCTCCCTGGCTTTCCAGACCGCCTGCGCATTCGCGCGCGGGATCACACCCAGATCGGCCATGGCGTCGCAGGCATGCGCCTCAATTTCGAACCAGATGCGGAATTTGGTGGCGGGTTCCCAGATGGCGACCATGTCGGGGCGGGAATAGCGGGGAATCATGCGGCGATCCTTGATCTGTCGGAAATGAGGGTTCGTCGCGCTTGTAATGCGTGCAGAGGAGGGCGGCAACCCGCGCCGCTCTGTCGTGACTGGATCAGGCCGCGAGCAACAGGATAGGCAAAAAGGCAAGCGCCAATGCGCCAAAGCCGAAGTCACCGCCGCCGCCGCTGTCATCGTCGGAAATGGCTGCTTGTTCTGGTCCTTCGCTCTGGTCTTCGGTTGCGGGCAAAGTGGGGATCAAGCTGTCATCGGCATCCGGCGACGTGCCATTGGCCTGCACGACATCCGAGGGGTTGAGGGTATTTTCAGGCGTCTCCGCGTCCATGAAATCGGGGATTTCTGTGGCGTCTTGGGTCAGGTTGGCGAATTCTGCAGTAAAGGTCGGATTGTGCATCTCGATCATCAGAATTTCATAGGGCGCGAGGTCGGCGATGAGGATACCATCCTCGATCAAGTCGTTCGGGTTCTCTTCGGTCACGACCGGCTCTGCGGTTGACAGGCTGGGGTTCTCGCCGTCGGCCACGCCCAGGCGTGTGATGGAAACATCTCCCAGATCCCGAAGGATATTCATGAAATCCACGACTTCTTGGCTCGAGTTATCACTGGTGGAGGCAATGAAAGTCACCATCCGGTCCGGCGAAAAGAAAACGTGCACATCAGCGGTTTCGCCGGAGACCTCTGTCTCGCGGCCCACGCTCTCGGCCAGCGCAAGCGGGCGGGTGCCGGGCAGTGTCTCTTGCATCATGCGGAACATTTCGCCGGGAACGCGGATATCGCCTTCGCCCTCACCATCGGCCAAGCCGGTGCGACTGTTCATCTGCAGTGGCCAGACATGGGCGGCGTCCACGCCCCCCCAAGAGAACGCTTCGAGGACGTTCAGCATCTCATGCGCTTGTTTCAGCCCGAAATCCGACTCTTCATCCTCGGAGACACTTCGTTTCAGGTTCCATTCCGTCGCGTAGATATCAAGGTCCGGCATTTCTTCGAGCCAAGTGTCCTGAATTTGCGAAAGTTCGAAATAGCGGCTGCCCGGCGTGTCGATCCCTTTGGAGTAAATATGCCCGACCACACCGTCGATTGCCTCGTGCTCGGTGGTCGTGTCGAATTCGCTCATGATGATCGCATTGGCAACTTTGGTCCAAGCGACGTTGCCGGACGAATAGATATACTCTTCGGCGGAAAGGTTCAGGCCGTGGATTTCGTTCAGCGACGCCAATTGCTCTTCGGGTGTGCCAGAAAAAGTCCGTGAGAGACTGTCAGCTCCGTAGTTCATGCCCATCTGAACGAGAACGTCGGTTTCGGAGAATCGTTCCGCTTCGGGATGGCTGGTCATCTCGTCCTTGACGATGACGGCCATATCGGCGGCAAGACGCCCGTACTCAAAGGTATTCATGCCGCCGCTGCCCCAGTATTCGTTGCCGAGCTCGATGGCTTGAATGTCAGGCGAGCCATAACGTCCGTCGAATACGTCCCGCAGAAACCCGCGCAATGCCTGCTCGTCGATTTTGGGCAGGCGATTGCCTTGGGCATCCACCTCGTCGCTCAACAAGCTACGGGTTGGCAGAACGATGGTCACCGAAATCCCTTCATCCTCGGCAAAGCCAAGGGCATCACTTATCGCCAGAAACGGCTTCTCTTCGCCGGTCAGGTTGTCGATGGCAAAGTCTCTGTCGGGATTGTTGATGTCGAAGTAATATTCCGTGAGGCTGCCACCCGGATAACGCAGATGTTCGACGCCAAGCGTGCGGACCACATCGTCAAATGTGCCCTCTGAGCCGACCCGGTCCTTGATGCCCAGAATGTTCGCACCGAAATGCGCCTGCGAAAAGGCCGTGTCGGATAAGGACCCTGCTGAAAGTGTAAATGGCATCGCAACCCCGGCATCCTAAAGACCGCAATAGGGGGGCGCCGTTCACCTTTGACGGGTGGTTCGAACCTTGGTGGCGTAGACCCCTACTTGCCAAGGAATTTCTAAGGAAAACAGAGATTTATGATACTATTCAGCCGGATAGCCAATGCTTCCGTATAGGGTGTTAACCATGTCTCAAATCTTGGTCTGGAAGTTGCAGTTTCTGACCCGGTTTCATCCTTGGACTGTGAGGCAGTAAGACTCGATCCTGGCAAATATGGATGAAAAACAATGGGCTATTTGAGATGATGCAAATTGGATAATGGTAAATTCGGCAAAGGTTCTCGCAGAGGTCTCAACGCGGCAAAGTAGCACGGGGCTCGATCAGAGGTCGGGCCCATGTTGACGCATCCGGTTTGAGGGCGGTCAGTCTGGGCGACTCGGGTGCAGGACCACTCTGCGGGCGGAGAGTCGGGCTATGTCTGACGCAAATCCTTTGGGCGGGCGCAACGCCGATGGCGTTTGCATGCGACCGTGACTTGTCCCGAGCGTCAAGCGACAAGGAGCAAAAGCGGAAGCAAGGCCAGAGCGAGTGCGCCGAACCCAAACTCAAGACCGCCTCCGTGTTCCTCGGGAGCGGGCTCTGGGTCAGCGTCCAGCGGCTCGTCCTCGGGTGGGGCCGGCAGGGTCGGGGGCAGGTCGGGATCGGGATCTTCATCCGTTCCAGCGGGAGGGCGCGCGGTGTCCCCCAAAGGTTCATCCGGGTCCGGATCAGCCCCTTGCGTGATCTCTGGAATGACCGGCAGGGTTGCGGCCAGCGCCTCCACGGGGGAGGAATAGGTCGGATTGGACATTTCGATCATCAGTATCTCGTGGGGTGCGAGATCGGCGATGAGAATTCCGTCCTCGATCAGGTCTGCCGGGTTTTCTTGGGTCACCGTGGGAGTGGCCGCCGAGTGTGTGGGAGACTCGCCCTCGGCCACCCCGAGGCGGGTTATCGTAACTTCACCCATAGTCGTGACCAGATCTGAAAAATCCACGGTCTCTTGGCTTGCTGTGTCGCTTGTGGAGGCCAGAAATGTCACCAGCCGATCCGGGGCATAGAATACATGGGCATCGGCGGTTTCGTCCTCTATCTCGGTCTCGCGCCCTTGGCTGTCGGTAAGCGTCAAGGGGCGCATGCCGGGCAATGTCTGTTCCATCAGGCGGAACATTTCGCCGGGCACGCGGATATCGCCATCGGTATTTGCGAGGCCGGTGCGGCTGTCCATCTGGAGCGGCCAGACATCGGCGGCGTCAACACTGCCCCAGGCAAATGCCTCCATCAGATTGAGCATTTCATGCGCCTGCTTGAGGCCAAATTCGGTCTCGTTCTCTTCGGACACGCTGCGCTTCAGGTTCCATTCGGAAATATAGATGTCGAGTTCCGGGAATTCTTCGCCCCAGGTGTCGGATATCTGCGACAGTTCGAAATAGCGACTGTTTGGGGCGTCGGCCCCTTTGGAATAAATATGTCCTACGACGGCGTCGATGGCGTCTTGCTCTGCGGCTGTGTCGAATTCGTTGACGATAATGGCGTTGGCCACCTTGGCCCAAGCGACATTGCCAGAGGAATAGAGATAGACATCTGGCGCAAGGGTCAGCCCGTAGGTCTCGTTCAAGGCAGCCAGTTGCTCTTGGCCCGAGCCATCAAAGCTGTCGGAGAGGCTGGCGGAGCCATAGTTCAAACCCATCTGGACGAGCACATCTGTTTCGGTGAACAGCTCTGCATTCGGGTGGGCTGTCATCTCTTCGTTGACGATGACGGCCATGTCTGCGGCCAGACGTCCGTATTCGAACGAGTTCATCTCACCGCTGCCCCAGTAGTCGCTCCCGAGTTCAATGGCCTGCAAATCCGGCGAACCGAATTTTCCGTCGAACAGATCGCGCAGAAATCCGCGGAGCGTTTCCTCGTCAATGTCCGGCAGACGGTTGCCGTGAGCGTCGACCTCGTTGCCGATAAACATACGCGTGGGAAGAACCAGTGTCATTCCAAGCCCCTGAGTCTCGGCAAAGCCAAAGATCTCGCTGATGGGCATGATCTCGACCTTTTCGCCGGTCGTGTGGCTGGTCGCGACCTGGCTGTCGGGGTCGGAGAGGCTAAAGAGGTCTTCGGTCAGACTGCCACCGGGATAACGGAGGTGATCCACCGAGAGGCGGTCGACAACATCATCAAAGGTGCCGTCCTCGCCAATGCGATCCCGAAGACCCAGAACATTCGCGCCAAAATGCGCCTCAGAATAGGTCTCGTCGGATAATGATTTCGCCTTGAGATGAAAACTCATGGTGACTTCCTCCAACTGTCAGATGTCTGCGGACGTGAGGCAGTTTCCCGGTTGCCTCGCACAATCTGCGCGGGACACGCGTCAGCCTTTTGACCCGTCAGATTTAGTCAAAACGTGAAAAATGGACTATTATCCGGGGGGATAGCCTATTCAGAGGAATAGGTCGGCCCGGCGCGAACAGACTTTTGTTCCGGTTTGGGTTGTGGATTGACATGGGCCTAAGGGTATTGGACGTGTTCACGTCAGAAATCCGCACGTGTGGCCCTCAGCCACAGATGTCTTGTCCTGTGGTTGGTTGGGTGAGTTTGCGCCTGGGGCCAGACTTGTCCCCGTCAATGCGGCCTTTACGGTCTGGCTTGCGAATCGTGCTGCGCTGTCGCAGGGGTGACATATGAGAAAATCTGTCATCCTGAACGATTTTGAAGGTGTCTGGCTGATCGAGCGGGATATCCGGCATGCGGATGGCACGACAGCGCAGTTCACGGGGCGCGCGGTCTGGCGGCCTGATGCAGCAGGGGCTCTGGCCTATCACGAGTCCGGGCAGATGCTGCTTGCCAGTGGTCTGCGTTTCGAAGGCGAGCGCCGCTATGTCTGGACCCACGACCTCTCGGTTTGGTTCGCGGATGGCCGGTTTTTTCATAGCGTGCCCGCATCGGGGGGAGACACCCGGCATTGGTGCGACCCGGATCAGTATGAGGGACATTATGATTTTACCGAATGGCCCGCGTTCAGGGTCACGTGGCACGTGCGTGGGCCGCGCAAGGATTACCGGATGGTGACGCGCTATCGCCGGTCGGATGATTTAGCGGATGCAGCCCATGGGGTGCTTGGCTAAAGTCCTGCCATGACAGAGATTCTCCAGACCCGACTGCCCTATGATCCGGAAGGGCCACATGCCTTGCCGGGGATTTCTCCGCTCGACATGGCCGATTGGCTTTTGGTTGATGAGGCCTTCTCGGGCCAAATGGCAGAACGGGCGCGTTTGCTCGCCGCCGCGCGCGCAGAGGTGCTCGCGGTCACTGAAGGGGCTGATCCTGCCGCGTCGGAGCTATTGCAGTTTGTGTTGGACTGGCTTGGTCAAAATGCTCAAGGCTACGAGATTTCTGCACAGCATGTGCGCCGCCCGGATGGCGTGGTGGTGCCGATTGATCGCCGCGACCCGATGGGCACGCTGGGGCATCTGGTGCAAGAGGATCTGTGCATCATGGAGCGGCGTGGCGATGAGCATGTGCTCACGGCGGCGGTGCTGTGCTTTCCGGCGAGTTGGCATTTGGCGGATAAGATTGGCCGTCCGTTGACGGCAATTCATGTGCCGGTCAAGGCCTATGATGAGGGGCTCGCGCGTCGGGTTCAACGGCTCTTTGACGGGGTGCAAGCCGGGCGACCGCTCTGGCGGTTTAACGCGCTGCGCTATGCCGATGCGACGTTGCATCAGCCACGGGCGCGTGTGCAGCCCAGTGCCAGTGCCGATTACCCCTATTTGCGCAGTGAGCGGCAATGCGTGTTGCGGCTTCCTGCAACGCGGGCCTGCGTGTTTTCGATTCACACCTATATTCTGTCCCGCCGCACGGTCGAGGTGTGACGGCGCAGGTACGGCGCGCGGGGGCTGCCGTTGGGTGTCTAGCTGAAGAGCGGCTGCGCCTCGCGTAGGGTGGTATACGTCAGCAGTGCCGCGCCGAGGGGGGGCACATGCAGGAAGAGAGTGAGGCCAAAGGTTATAATCGTCAGCCGCATGGGAACCGAGACACCGGGAAGGGCCAACTGAGCCTCTTCGGCCTCGGGAGGAGTGCGGTCTGGCTTCGGCCTGAGTTCTGTCTCAGGGTCTTCGCGTTTGCGCCTGACCGGAGATTTCCCCACACCATGGGCTGGACGGCGTGTGCGGGCGGCATCGCCCGCGCAGCCCGCCAGCAGCTCGAAGGTCATGTCAAGAAGGGTGCTTCCAACGGGGCGGTTGGCCGCCCCATGCAGAACCGCGTCAAACGGCAGATAGCTGCGCACCCGCTCGACCAGCCGTCGCGTCAGCATCTCATAGGCTTCGGGGTCAAGATGACCGTCGCGCTTGGTGTTGCGCGGACCGACTGCCAGCACCAGATAGCTTGGCCGGTCCTCGGTCGCGGCAGGTAGCCAGCCGAGCGCTATGCGCACGGCGTTCCGGTCGATCAGCGCGATGTCTTCGCCATCCCACGTCAAGCGGCGCAGCTGCGGCGCAAGGCGTTGGGATGCGATGTCAAATTCCTCGACAATGTCCGGAAAGGCCATTTCCGGCGGGTCGAAGAATTCCAATGCGGCAATCTGGCCGAAACTCTGTCTGCTCATTTCATGCCCCGTTCTTGAGAGGGTTCAGATGAAACCGGACATACTTGGCACGTTTACAGTGAGAGAGGGGAGAGCGCGACAGCGCGTCACCCGCCATCAATTTGCGCTGCCATGAGGGCAATCGCCTGTTGGTAGACACTTGCAGCGTTCCATTGTTGGATGACTGCGAAATTGGGTTGGCCTTCCTGATATCCCTGACCGGGTTGCCAGCCCTTTTGGCGCAGGAAATTGGCCGTGGAGGCCAGCGCGTCGGTGAGGTTGTAGAAATCAACCCGGCCATCGCCGTTGGCATCGACACCGTAGCGCAGCGCATTGCCCGGCAAAAACTGTGTGTGACCGAGTTCGCCGTGTTTCGCCCCTTTGGTCTGAGCCGTGATCGCGCCCTGATCAACGAGCTGTAGCGCGCCAAGGGCATGCGGTCGAAAAAAGTCCGAACGTCGGCAATCATAGGTCAGCGTCACGATCGCCGCGACCACGGCACTATCGCCCATAAAGCCGCCAAAACCGGTTTCCATCCCATGAATGGCAATCAGAACACCGGCTGGCACGCCATATTGCCGTTCCAGCGCGTCGTAAAAGGCGGCGTCATTCACGCGTCGTTTGCGGCCCTGTGCCACAATGGTCGGACCGCCACGCACCTGCAGGAACTTCTCAAGACTGTACTTGAAACTCTTCTGGTTGCGATCGGCCGCGATGGTACTGCTGGCATATTGTGAGCTTGCCAATGCGTCGAGACCGCGTTGCCCCACGCCTTCGGCGGCGGCTTCTCTGGCAAAGGCAGCCTTCCATGCGGAAAACCCGTCAGCGCTGTTGCCGCAAGGCGCCGCCGCTGCACCGGTCGCGGCAAGGCTCAGCCAAAGACCAAGTGCCATAGGCCGCAGTCGGCGGTTATCAGTGTTGAACATTACAAATCTCCCGTAAAACAGCTTTCGGGTAGAGTGTAACGCCCCCCACGCGCACCACAAGAGCGGCGCTGGTGGGAATTTACGCTGATGCGTCATCCCAGCAGATCCTGCACCGCTTGGAGCGCCTGTGCCGTTGCTCCATGCGCCTGCAACGTAAGAAAAAATCCGCTCAGGGCCGCTGCCTGCGAGGCCAAGCGCAGGTTCTCGCCGCGTAGCAGGTTAACGACAGCGAGGGCCGCCGCCACGGGCAACGCAAAAAGGGCCAGAGTGATCGTCATCATCCAGACTGCCAAACGCAAAGGTGCCGTGCTTTCGCGGACCCCGTCTGCCGTAGGATTGTCGGCTTCGTTATGCTCCAACGTCTCGCGGAATACGGACCGGAGCGCCCCCGTTACGTGGGCATCCGGATCGTTGTGCTGCTCAGATACAAACCGAGCGTGCAGCGCATGTTGGGTGGACTCGATATCTGGGAGTCGGGAGCGGGCGGCTTGCGCCTTTGGATACGGAATGATCTCGGCCTGTGGCGCAGCCTCTTCTTCTTCCTGCAAGGTGACCGCTTCGAGGAACTCAGCGTGGCTCAGCAGTGCCAGGGGATGAACCCATTGCACATAATCCGGGGCGAGTGTGAAATGCAGGGACCGCAGCACATGCGCCATGACCGATAGTGCCAGCTCTGCATTTGGCGGGGCTTCGGGATCAATCTGGGACAGGCTGAGTGCCAGAAAATGCTCAACCCGTTGATCAAGCCTGACAACTTTGTGGTCTGGCTTGATTTCAATTCTGAGGATGAAGTTATCGGAGTGCAGATGTGCCGTGCTGTCAGACAGCACGCGCAGCCCTGTTGTCTGCTCGTCCAACCAGTCCAAAGTCATACTGATCCGGTTTCCGATCCGGACGATGTCGAAGGTTCTCGTACCGAGAAATACTAGCCCTGCCGTAACCCTGTGAGTGGAATTGGCCATGGGATTTTCCATTGTCAACGTTGTGATTGATCCCGTTATGACAATCGAAGGAGGAGCTAGTT</t>
  </si>
  <si>
    <t>MATILLSAAGAAIGGAVGGTALGLSSVAIGRFAGAVIGRSIDQRLLGQGSEVVETGRVNRLRLTGAGEGDAIPQVYGRMRVGGQVIWATEFRETVTVTQGNGGGKGTPRAATPDTRAISYSVSLALALCEGEITRVARVWADGTEVAPASLNMQVYKGTRGQLPDPRIEAVEGAGTVPAYRGTAYVVIEDLDISQFGNRVPQFSFEVCRPSQVGSPGADLDPVRAVRGVAMLPGTGEYALATTPVTMNFGLGANGIANINSPSGRADMTTSLEALVEELPGCRATSLIVSWFGDDLRCGVCQIRPRVEQKQFEASNMPWQVASLSRAHAGEVPKDAQGREVYGGTPTDQAVIEAILALQQAGQEVLYYPFILMEQMPGNGLPDPWSEAEDQAVLPWRGRITTSKAPGQAGSPDGMPEAEAEVVAFFGTARAADFTVTPIAAQVEEDPGTGALDILSFGGAVKRSPVAYHGPDEWSYRRFILHQAALCAAVGGVESFCIGSEMRSLTQIRGEGNSFPAVAQLIALAAEVRALLGPEVKISYAADWSEYFGYQPGDGDRFFHLDPLWADANIDFVGIDNYMPLSDWREGDEHLDARDWPSIYDLDYLQANIEGGEGYDWFYPTSEARAAQRRVPITDDAFGEPWIWRFKDLRGWWENRHFERVGGLRAPEPTAWVPQSKPIRFTEYGCAAVDKGTNQPNKFLDPKSSESSLPRQSTGQRDELIQLQYLRAMAGYWSDPVHNPLSEEFDGRMLDMDHAYVWAWDARPYPYFPGNLDLWSDGANYARGHWINGRVSGRRLADVIREVATRAGVRDLETSRAEGFLRGYLVDQVSEARATLQPLMLAYGLDAIERDGVLQFRARNGRVDHRIDLDLVVRDPELGGIIEELRGNDLELAGRVRLRFLEADADYEAISEEAILPDEATHAVAASEMPLALTRAEGRQVVERWLSEARVSIDTLRLTLPPSQLAAGAGDVIMLPKGAGGARFRIDRVEQMGNAQRVDAVRIDPESYRPILIEDNPARLRPFVAPGPVTPLFLDLPLLTGEEVPHAPHIAMLGNPWPGTAAVYSSAEDANYRLNALIAARSTVGVTQIPLLPAPMGRIDRGDGLFVRMRFGTLESVGDAALLNGGNLCAIGDGTPGGWEVLQFRDAELVAPETYILRHRLRGQLGTERAGDGVWPAGSFFVRLNGVPQQIELTEAQRGQALHYRIGPGGRPVDDPSFAHAVIAFDGVGLRPYAPVHLRVVEAGGDLAVTWIRRTRIGGDRWDTPDVPLGEESERYLLRVTRGAQVLREVILDRPDWIYPAAAREADGPDAGKQIDVAQMSASFGIGTFATRDL</t>
  </si>
  <si>
    <t>1287727.SAMN05443999.SAMN05443999_101319</t>
  </si>
  <si>
    <t>GCF_900109455.1</t>
  </si>
  <si>
    <t>Roseovarius azorensis strain DSM 100674| whole genome shotgun</t>
  </si>
  <si>
    <t>CGCAGGTTGAAGGCGCGCGACCGCTGGATGCGGGGCGATGCCATCGGATCGCGCTGGTGGGCGAGACGATAGATCAGGTGCGCGAGGTGATGGTCTTTGGCGAGAGCGGGATCATGGCGTGCTCTCCGCCCGACCGCCGGCCTGAATGGCAGGCGACGCGCAAGCGGCTGATCTGGCCCAACGGAGCCACGGCGCAGGCGTTTTCGGCGCATGATCCCGAGGGGTTGCGGGGACCGCAGTTCGACGGGGCCTGGGTGGATGAACTGGCCAAGTGGAAGAAGGCACGCGAGACCTGGGACATGCTGCAATTCGGGTTGCGGCTGGGCGAGGATCCTCGGGTCTGCGTGACCACGACACCGCGCAATGTGGGGATGCTGAAAGAGCTTCTGGCGGCGGGCAGCACGGTGGTGACGAGCGCCCCCACCGAGGCCAACCGCGCCTATCTGGCCGAAGGGTTCCTGGAAGAGGTGCGCGCGCGGTATGCGGGCACGCGGCTGGGGCGGCAGGAGCTGGATGGCGTGCTGGTCGATGAGGCCGAGGGCGCGCTCTGGACACCCGCCATGCTGGAGCGGTGCCGGGCGGACGTGATCCCTGAGCTGGACCGGATCGTGGTGGCGGTCGATCCGCCGATGACCGGGCATGGCGGGTCGGACGAATGCGGGATCGTGGTGGCGGGGGCGGTGACGCGCGGGCCGGTGCAGGACTGGCGTGCGTGGGTCCTGGCCGATGCGAGCGTGAGCAGCGCAAGCCCGGCAGGCTGGGCCAAGGCCGCCATTCGCGCGATGGAGCGGTGGGGGGCGGAGCGGCTGGTGGCCGAGGTCAATCAGGGCGGCGACCTGGTGGAGCAGGTGATCCGGCAGGTCGATCCGCTGGTCCCGTTCCGGTCAGTCCATGCGAGCCGGGGCAAGGTGGCGCGGGCAGAACCGGTGGCGGCGCTCTACGAGCAGGGGCGGGTGCATCATGCGCGCGGTCTTGGCGCGCTGGAGGATCAGATGTGCGCCATGACCGCACGCGGGTTCGAGGGCAGGGGCAGCCCCGACCGGGTGGATGCGCTGGTCTGGGCGCTGACCGAATTGATCGTGGAGCCTGCGGCGAAATGGCGGCGCCCGCAGGTGCGCGCGGTGTGAGCGGGAGCCCCCTCAGACTGCCGGCAAAGGTGGCAGGCCCTGAAACCCGCCCCATTGTCACGTTGCGTTCAGAGAGCGGAACGCAGTCCTGACGGGAACGGATTTCGGATTTTCGGGCACCGCGTCGGAGAGCCAGGGCTTTTCAACTCTCTGGGAAGACATGTCAAATATGACATGTCATCGGGGCGGGTAACAAGGATCAGGGGTAAGGGATCCGAGCAGACGACACCAGACGGCTCGACGCGAAGAGGGCGCGGACGGCGGACTTCCGACGCGCCAGCCCCTCCCTGGAACAGCAGGGGTCTGGCGGCAACCTGACATGTCATGGCGGGTTGCCGACAATGGTAGCGGCACTGAAACTCGCCCCATCTTTGCGTCACGTTCGGAGAACGGAACGGAATCCTGGCGGTAAGAGTTCCCGGATTCTGGCAGACCGCCCCGGAGAGCAGGGGTTTTTCAACACTCTGAGGCGCGTTGAAACCCCGCCCCACACCGCTTCTGCCCGGTTCTGCCCGGCAGGGTCGGGCGCACGGTGTGGTTTACTTTCCTTAAACATTTGACGGTCTGATGCCCATCAAGCGGGCGAGAGGCCCGAACGGATGCGGGATCAAGGAGAGCGGGACGATGATACTGGATTTCTTCCGGCAGGGTGGCGCGGCGGAGGCGCGGGTGGCCCCCGAGCAGAAGGCTAGCGCCACGGGCCGGGTTGTGGCCTGGGGCACCGCCGGGCGTGTCGCCTGGAGCCCGCGTGACGCGGTGAGCCTGGCGCGCAACGGCTTTGCCGGCAATCCGGTGGGGTTTCGCTGTGTCAAGATGATCGCCGAGGCGGCGGCGGCGTTGCCGCTGGTATTGCAGGACTGCGCGCAGCGCTTCGCGGCGCATCCTGTGCTGGACCTGATCAAGTGTCCCAATCCGGCGCAGGGGCGGGCCGAACTCTTCGAGGCGCTTTACGGGCAGTTGCTGCTGACCGGCAATGCCTATGTCGAGGCGGTTGGTGCGGGGACGGGTGTGCCGGTGGAACTGCATGTGCTGCGCTCGGACCGGATGAGTGTGGTGCCGGGCGCGGATGGCTGGCCGGTGGCCTATGAATATGCCGTGGCCGGTCGCAGGCATCGGTTCGATGTGAGCGAGGGCACACCCTGCATCTGTCACGTCAGGAGCTTTCACCCGCAGGACGATCATTACGGGTTGTCGCCTCTGCAGGCGGCGGCGCAGGCGGTGGATGTGCATAATTCCGCCTCGCGCTGGTCCAAGGCCCTGCTCGACAATGCGGCGCGGCCCTCTGGCGCGATCGTCTACAAGGGGGCCGAGGGGCAGGGCAGCCTGAGCAGCGATCAGTATGACCGGCTGGTCGGCGAGATGGAGGCGCATCATCAGGGCGCGCGCAATGCGGGCCGTCCGATGCTGCTGGAAGGTGGGTTGGACTGGAAGCCGATGGGGTTCAGCCCGTCGGACATGGAATTCCAGAAAACCAAGGAAAGCGCCGCGCGCGAGATCGCGCTGGCATTTGGTGTGCCGCCGATGCTGCTGGGTATTCCCGGCGATGCGACATTCGCCAATTACCAGGAGGCGAACCGGGCGTTCTATCGGTTGACGGTGCTGCCGCTGGCGACGCGGGTGAGCGCCACGGTGGCGGCATGGCTGGCGCGGATGAGCGGCGAGGCGTTGGATCTGCACCCCGATCTGGATCAGGTGCCGGCGCTGGCGGCTGAGCGCGATGCGCAATGGGCGCGCGTGGCGCAGGCGGATTTCCTGACGGCGGCGGAAAAACGAGAGCTGCTGGGACTGCCCGCGTTGCCGGAGGGTGGGATGAATGGCTGAGCCGGGGCCGCCGCCGCGTTACGGGTTCGAGGCATTCGATTGCGCCCCGGCGCTGCGACTGGAGGCGCATGAGCGGGTCTCGGAGTTGCAATTGCGCGCGCTGACCGAGCGGCTGGAACGGATGGAGGCGGCGCTGGAGCGGCTGGAGCGGCGGCTGTGGCTGGCGGTTTACGGCGTGGCAGCGGCGATTCTGGTGCAGGCGTTTCAGCCGCTTCTGGCGGCGTTGCCGGGGTGAATCCCGGCCTACGGGCACGCCGCAGGATAGGGAAAGGACGAGGTGAATGGACATGGATACGGGACTTGAACGCAAGTTCGTGCGCCTGGACGGCGAGGCGTTGAGTGTGGGCGAGGGAGGCCGGATCGAGGGCTATGCAAGCCTCTTTGGCGCGCCCGATCAGGGCGGCGATATCGTCGAGCGGGGGGCCTATTCGGCCTCGCTGGCGCGGCTGGCGGCGGAGGGTCGCAAGGTCAAGATGCTGTGGCAGCATGATCCGGCGCAGCCGATCGGCATCTGGGACGAGGTGCGCGAGGATGCGCGCGGTCTGTGGGTCAAGGGGCGATTGCTGGACAGTGTGGAGCGGGCGCGCGAGGCGGCGGCGCTGATCGCGGCGGGGGCGATTGATGGCCTCAGCATCGGCTATCGCACCTTGCGCGCGGTGAAGAACGACAAGGGCCAGCGGCTCTTGAGGGAACTGGAGCTCTGGGAGGTGTCGCTGGTGACATTCCCGATGCTGCCCAGTGCGCGGGTGACGGCCAAGGGTGAGACCCCGGGCGCCGGAACGCTGCGTGAATTGGCGGCGGTCTTTGACGCGGCCCGCCGGGAAATGGCGCGGATCTAGCGCCGGGCGACGACCCAAACTGAAGGATGGAATGATGACAACCCAAGCAAAGGCTCGGGCCGGGGAAGATCTGTCTCCGGTGGCCGAGATGAAATCCGCTGTGGCGGGTTTCATGAGCGAATTCAGTGTCTTTCGTGCCGAAGTTTACAACCGACTGCAACAGCAAGAAGAGAAGATGACCATGTTTGAACGCAAATCCATCGCCCTGTCGCGCCCGCATCTGGCAGCGGGGGCCGACACCCATGCCCCGCATCGCAAGGCGTTTGACGCCTACCTGCGCGGCGGCGACGATGATGCGCTGCGCGGACTGGAACTGGAGGGCAAGGCGCTCAATACCGCGATTGCCGGTGAGGGTGGATATCTGGTCGATCCGCAGACCGCCGAGACGATCCGGTCGGTGCTGACCTCGACCGCCTCGATCCGGGCGGTGGCCAATGTGGTCGCGGTCGAGGCCAGCAGTTTCGACGTGCTGGTGGATCACACGGATGTGGGGCATGGCTGGGCCACGGAAACCGGATCGGTGGCCGAGACCGACACGCCGGCGATCGACCGGATCAACATTCCGCTGCATGAGCTGAGCGCGCTGCCCAAGGCATCGCAGCGCCTGCTGGACGACAGCGCCTTTGACGTCGAGGGCTGGCTGGCTGGGCGGATCGCCGACAAGTTCGCGCGCGCCGAGGCGGCGGCCTTTGTCGGGGGCGACGGGCTGGACAAGCCGCGCGGGTTCCTGGCGCATCCGAGTGTCGATAACGATGTCTGGACCTGGGGCAATCTGGGCTATGTGCCGACCGGGGCTGAAGGCGCGATTGACGGGCCAGATCCGATTGTCGATCTGGTCTATGCCTTGGGCGCGCAGTATCGCGCCAATGCGACATTCGTGATGAATTCGAAGACCGCAGGGACGATCCGCAAGATGAAGGATGCCGATGGCCGGTTCCTGTGGTCGGACGGTCTGGCCGCGGGAGAGCCTGCGCGGCTGATGGGGTACCGCGTGCTGATCGCCGAGGACATGCCAGACATCGCCACGGGGGCCAATGCCATTGCGTTCGGGGATTTCCGCGCGGGCTATACGGTGGCCGAGCGTCCTGATCTGCGGGTGCTGCGCGATCCCTACAGCGCCAAGCCGCATGTGCTGTTTTACGCCACCAAGCGGGTGGGTGGCGATGTCTCTGATTTCAAGGCGATCAAGCTGTTGAAATTCGCCGTCTCCTGACGTGCGCGGATGGGGCGCGGGGCGGGCACGCCGCGCGCCTGAAGCACCGGAAGGGTCCGGGATATATGGAGTAGGTCCATGATGTTGATGGAAGAAACCGCAGTGCCCCTGATCGCGCTGCCGCTGGCGGAATTCAGGACGCATCTGCGGCTGGGCACCGGGTTTGCGGATGACGATATCCAGGATCAGGTTCTGGAGAGTTTCCTGCGCGCCGCCTTGGCCGGCATTGAGGGGCGCACCGGCAAAGTCTTGATGGAGCGAGATTTTTCCTGGGTGTTGCAGGCGTGGCGGGATGCCGGGGGTCAGGCCCTGCCGGTGGCACCGGTGAGCGCGGTTCTCAGTCTCTCCTTGCGCAACCGGGCCGATGAGGTCGAGGTGATCGACCCCGCGCACTACCGGCTGGAGCGCGATGCGCATCGGCCCGTGCTGCGCCCTGCGGGTACGTTCCTGCCTGCCATCGCGCCGGGTGGCGTGGCCGAGATCGTGTTTCGTGCGGGCTATGGCGCGGCTTGGGGTGATCTGCCGGCCGATCTGGCGCAGGCCGTGCTGATGCTGGCGGCGCATTATTATGAATATCGACACGAGACGGGGCTGAGCGGCGGCTGCATGCCGTTTGGCGTGGCCAGCCTGATCGAGCGCTATCGCACGGTGCGTCTGTTGGGCGGGAGCGCGCGGTGATGGCGCGGCCAAGGCTCAACCGGCCGCTGGTGCTGGAGGCGGCGCTGCGCCTGCCGGATGGTGCGGGTGGATTCACCCTTGTCTGGCAGGCGCGGGGCACGCTCTGGGCCGAGGTCAGCACACGCGCCGGGCGCGAGGCTGAGGGAGAGGGCGTGCGACTGGCGCGCGCGGGCTACCGGATTGCGGTGCGTGCGGCCCCGCAGGGCAGTTCCTCGCGCCCGCAGGCTGGGCAGCGGCTGCGCGATGGCGCGCGGCTCTTTCACATCGTGGCGGTGACCGAGGCGGATGCGGGCGGGCGATACCTGACCTGCTGGGCGGAAGAGGAGGTGGTGCAATGAGCTATGGTGTGGCGGCGGCGCTGCAGGAGGCGGTTTTCCAGCGGCTGAGCAATGATGCGGTTCTGACAGGGTTGGTGGGGGGCGCGATCTATGACGCGGTGCCGCCGGGCCCGCTGCCACCGCTCTATGTGACGCTTGGTTCCGAAGACGTGCGCGAGCGTGGCGACGGATCGGCGGGCGGGGCCTGGCACAGTTTCACGGTTTCTGTCGTGACGGAGGGCGCCGGGTTCCTTGGCGCCAAACAAGTCGCGGACGCGGTCAGCGACGCGCTGGCGGATGCGCGCCTGGTGCTGGGTCGCGGGCATCTCAGCGGCCTCACATTCCTGCGTGCGCGGGCGCGGCGCGAAACCGGCGGCACGCTGCGGCGGGTCGACCTCGTCTTTCGCGCCCGCGTGGATGACACAGTCTAACCCTTTGATATCGGAGATGGAAATATGACGGTACAGAACGGCAAGGATCTGCTGATCAAGATCGACCTCAACGGCAGCGGCAATTTTCAGACGGTGGCCGGGCTGCGCGCCACGCGCATCAGTCTCAACGCCGAGAGCGTTGATGTGACAAGCCTCGAGTCGGCGGGCGGCTGGCGCGAATTGCTGGCGGGCGCGGGGGTGAAATCCGCGAGCATCAGCGGATCGGGGATTTTCCGCGACGCGGCGAGCGATGAGCGGGCGCGGCAGATATTCTTTGACGGGGAAATGCCGGATTTTCAGGTTGTCATCCCGGATTTCGGCACCATCGAGGGACCGTTTCAGGTGACGGCCATTGAGTATGGGGGCACCCATGACGGCGAGGCGACCTATGAGCTGGCGCTCGCCTCTGCCGGGCAACTCACGTTTACGGTGCTGTGAGGCGATGGCCAATCCCTGGGCAGGCGAGGTGGCGCTGGTGATCGGCGGCGAGGGCCGCGTGATGCGGCTGACGCTGGGCGCGCTGGCGGAGTTGGAGGTGGGGCTGGGTGCCGGATCGCTGGTTGATCTGGTGACGCGGTTCGAGGGTGGGGCGTTTTCCACCCGCGACGTGCTGGCGCTGATCGTGGCGGGGCTGCGTGGTGGTGGTTGGCGGGGGGCGGAGGCGGATCTTTTGAGCGCCGAGATCGAGGGCGGGCCACTGGCGGCGGCGCGGGCGGCGGCGGAACTCCTGGCGCGGGCCTTTGCGCTGCCCGAGGTGGGGGCGTGAGCGGGCGATTTGATTGGCCTGCGCTGATGCGTGCGGGAATGCATGGGCTGGGTTTGCGCCCGGCGGAATTCTGGGCGCTGACGCCGGTGGAATTGCGGCTGATGCTGGGCGAACGGCAGGGCGTGCAGCCGATGGCGCGCGCGGGGCTGGAGGCGCTGTTGCGCACCTTTCCCGATGAGCAAGGAGCGATGAGCGATGGATGAGACGGAGTTGGAGGCGCAGATTGCCTCTCTTGACGATACGATGGGGCAGGCGACGGGTATGGCGGCGGCCTTTGGCGCGGAACTGGCGCGGGTGCGGGGCGGGTTTGCCGCTGCCGGGCAGGATGTGCAATCGCTGGAACGGGGCCTCAGCCGAGGCTTGCGCGGGGCGCTGCGTGGCGCGGTGGTGGAGGGCGACAGCCTGTCGGACAGTCTGCGCCGGTTGGCGACGATCATGGTCAACACCGCGTTCAACGATGCTACGCGCCCGGTGACAGATCAGTTGGGTGGGCTGATTTCACAGGGGATCGGCAGTCTTGTGGGCGGGCTGTTCCCCTTTGCGAGGGGGGCGAGTTTCGCGCAGGGCCGGGTGCAGCCCTTTGCCAGTGGCGGGGTGGTGAGCGGCCCGGTGACATTCCCGATGCGCGGCGGCACGGGCCTGATGGGTGAGGCGGGACCAGAGGCGATCATGCCCCTGTCGCGTGGCCCGGACGGGCGTTTGGGTGTGCGCGCGCAGGGCGGCGGCAACGTGAGCGTTGTGATGAATATCCAGACGCCCGATACCGAGGGGTTCCGCCGCTCGCAGGGGCAGATCGCGGCGCAACTGGGCCGCGTGATCGGACGCGGCGGGCGCAATCGCTGAAAGGGAGAGGGCAATGGGATTTCACGAGGTCAGATTTCCGGCGAGCCTGAGTTTCGGCTCGTTTGGCGGGCCGGAGCGGTTGACGGATATCGTCACGCTCGCCAACGGGTTCGAGGAGCGCAACACGCCATGGGCGCAGTCGCGCCGGCGCTATGATGCGGGAGTGGCGCTGCGGAGCCTGGACGATATCGAGGCGGTGATCGCATTCTTCGAGGCGCGGCGCGGGCAGCTTTACGGGTTTCGCTGGAAGGACTGGACCGATTTCAGATCGGGCCGGGCCAAGGCCGCGCCCGATTACCGCGATCAGGTGATCGGGGTGGGGGATGACGCGACCGTTTCGTTCCAACTGCTCAAGACCTACCGCTCGGGCGAGCAGGTGGCGGTGCGCCCCATCGCCAAGCCGGTCAAGGGCAGCGTTCGCATCGGCCTGTCGAACAACGAGTCGCAGGAGGGCGTGCATTACGAGGTGGACGCGACCACCGGCATCGTCACCTTTTCCGAGCCGCCCAACATGGGTGTGCAGATCACCGCAGGCTATGAATTCGACGTGCCGGTGCGGTTTGATACGGATCGCATACAGGCCAGCATGGCCAGTTTTCAGGCCGGTGAGGTGCCGAATGTTCCGGTGGTGGAGATCCGGATATGAGCGGGCTGGAGGCGCATCTGGAAACGGGTGTCACCACCACCTGTCGGTGCTGGGCGCTGACGCGGCGCGATGGTGTGGTGATGGGGTTTACCGATCACGACCGGGAACTGGTCTTTGATGGGATCGCGTTTCGCCCCGATACCGGGCTGAGCGCGCTGGCGCTGCAACAGACGACGGGCCTGTCGGTGGACAATACCGAGGCGCTGGGCGCGCTCAGCGATGCCGCGATCCGCGAGGCGGATATAGAGGCGGGGCGTTATGACGGCGCAGATCTGCGCGCCTGGCTGGTGAACTGGCAGGACGTGGCCGCGCGGCAGCTATTGTTTCGCGGCACGATTGGCGAGTTGCGCCGCGCCGGTGGCGCGTTCGAGGCAGAGTTGCGGGGCTTGACCGATGCGCTCAACGTGCCGATGGGGCGGGTCTATCAGAAGAGTTGCAGCGCTGTTCTGGGGGATCGGGATTGCACATTTGATCTGGAGACGCCGGGCTATGTGTCCGAGCGAGAGGTCGAGGAAATCGAGGGAAACCGGGTGTTTCGCTTTGCCGGGATGGGCGGGTTTGACGAAGGCTGGTTTCGGCACGGGGTGATCCGGGTGCAGAGCGGTGCGGCGGCGGGGCTGGTTGGTCTCATCAAGCGCGACCGGAGCGAGGGCGCGGGGCGGGTGATCGAGCTGTGGCATCCGCTGCGGGCCGAGGTTGCGTCCGGCGATGCGTTGCGAATCGAGGCGGGCTGCGACAAGCGGATGGTGACTTGTCAGATCAAGTTCGGCAATCTGCTGAATTTTCAGGGTTTTCCAGATATTCCCGGTGACGATTGGACGATCACCGATCCGACGAAATCACCGCGTCTCGATGGCCGGAGCCGTCGCCGATGAGTGCGCAGGGGGAACGGATCGTTGCCGCAGCACGCGGTTGGATCGGCACGCCCTATCGGCATCAGGCGGCGTGCCGGGGGGCGGGTTGCGACTGTCTGGGGCTTGTTCGCGGGCTCTGGCGCGAGCTGCGGGGTGCTGAGCCTGAGCGCCCGCCCGCCTATACGATGGACTGGTCCGAGCCTGCGCGGCAGGAGGCGCTGTGGCAGGCGGCCGCGCGGCATCTGGTGGGCAAACCTCTGAATGCGGAAGCCCCCGGCGATGTGATCCTCTTTCGCATGCGCGAGGGGTCGGTGGCCAAGCATCTGGGGGTGCTGGCCGCGACCGGCGCGCGGGCGAGTTTCATCCATGCCTATAGCGGGCATGGCGTGGTCGAATGCGCGCTGAGTGCGCCCTGGCGGCGGCGCATCGTGGCGCGGTTCGCATTTCCTGACGAGAGGTAAACCATGGCAACCATTCTGTTATCCACCGCAGGGGCGGCGATCGGCGGGGCGGTGGGCGGCACCGCGCTTGGCCTGTCGTCGGTGGCGATCGGGCGGTTCGCGGGCGCGGTCATCGGTCGGTCGATTGACCAGCGTTTGCTGGGGCAGGGATCCGAGGCGGTCGAGACCGGGCGGGTGAGCCGCCTGCGCCTGACCGGCGCGGGCGAGGGCGATGCGATCCCGCAGGTTTACGGGCGGATGCGCGTGGGCGGGCAGGTGATCTGGGCCACGGAGTTCCGCGAGAACGTGAGTGTGACACCGGGCAGCCGAGGCGGCGGCAAGGGCAGTCCGCGTCCCGCCACACCCGCGACGCGGGCGATCGGCTATTCGGTGAGTGTGGCGCTGGCGCTTTGCGAGGGCGAGATCAGCCGCGTGGCGCGGGTCTGGGCGGACGGGACAGAGGTGTCGCCTGCCAGTCTGAACATGCAGGTCTACAAGGGCACGCGCGATCAGTTGCCCGATCCAAGGATCGAGGCTGTGGAGGGGGCAGGCAATGTCCCCGCCTATCGCGGCATTGCCTATGTGGTGATCGAGGATCTGGATATCAGCCAGTTTGGTAACCGCGTGCCGCAGTTCAGTTTCGAGGTGTGCCGCCCGTCGCAGCCCGGTCAGCCGGGGGCCGATCTTGATCCGGTGCGCGCGGTGCGGGGGGTGGCGCTGTTGCCGGGGACCGGGGAATATGCGCTGGCCACCACGCCGGTCAGGATGAATTTCGGGTTTGGCTCTGGCCGCATTGCCAATATCAACAGCCCCTCGGAGCGGACCGATATGACCACCGCGCTGGAGGCGCTGGTCGAGGAATTACCCGCCTGTCGTGCCACCTCGCTGATCGTGAGCTGGTTTGGCGACGATCTGCGTTGCGGGGAATGCCGGATCAGGCCGCGGGTGGAGCAGCGGCAGTTCGAGGCGGCGAACATGCCGTGGCAGGTGTCCGGCCTCAGCCGCACGCAGGCGGGCGAGGTGCCGCGCGATGCGGATGGCCGCGAGGTCTATGGCGGCACGCCCGCCGATCAGGCGGTGATCGAGGCGATCCTGGCGCTGCAGCAGGCGGGGCAGGAGGTGCTCTATTACCCGTTCATCCTGATGGAACAGATGCCGGGCAATGGCCTGCCCGATCCCTGGAGCGATGCCGAGGATCAGCCGGTGTTGCCCTGGCGCGGGCGGATTGCCACGTCCAAGGTGCCGGGACAGCCCGGTAGTCCTGATGGCACGGTGGCGGCGGCTGCGGAGGTCGCGGCGTTTTTCGGCACTGCGCGCGCCGCCGATTTCAACGTGACGCCGTTGGAGGCGCAGCCGGTCACGCAACCCGGCACGGGCGCGCTCGATTTGCTGAGCTTTGGCGGGGCGGTGAAAGTCAGCCCGGTGGCCTATCACGGCCCCGATGAATGGTCCTATCGCCGCTTCATCCTGCATCAGGCGGCGCTCTGCGCGGCGGTGGGGGGCGTCGAGAGTTTCTGCATCGGGTCCGAAATGCGCAGCCTGACGCAGATCCGGGGGGCGGATAACAGTTTTCCTGCGGTGGCGCAGTTGATCGCGCTCGCGGCAGAGGTGCGCGAGTTGCTGGGGCCGCAGGTCAGGATCAGCTATGCCGCCGACTGGTCGGAATATTTCGGCTATCAGCCGGGGGATGGCGACAGGTTCTTTCACCTCGACCCGCTGTGGGCGGATGAGAACATAGATTTCATCGGCATCGACAATTACATGCCCCTGTCGGATTGGCGGGATGGCTATGAGCATCTCGACGCGCGGGACTGGCCGTCGGTCTACGATCTGGACTATCTGCAGGCCAATATCGAGGGCGGTGAAGGCTATGACTGGTTCTACCCCTCGGCGCAGGCACGCGCCGCGCAGCGCCGGGTGCCGATCACCGACGAGGCGCACGCAGAGCCGTGGATCTGGCGGTTCAAGGATCTGCGCGGATGGTGGCAGAACGCCCATTTTGAGCGGGTGGGAGGCGAACGCAGCCCGGTGCCGACCGCGTGGGTGCCGCAGTCGAAACCGATCCGTTTCACCGAATATGGCTGTGCCGCGGTGGACAAGGGGACCAACCAGCCAAATCGGTTTCTTGATCCGAAATCGTCTGAATCGAGCCTGCCGCACCATTCGAGCGGACAGCGCGACGAGTTGATCCAATTGCAATATCTGCGCGCCATGGCGGGCTATTGGGGCGATCCGGCGCGCAATCCGGTGTCGGAGATATTCGAGGGCCGGATGATCGACATGGATCATGCCTATGTCTGGGCCTGGGATACACGGCCCTATCCGCATTTTCCGGGCAACAGCGCGCTCTGGTCCGATGGCGCGAATTATGCGCGCGGGCACTGGATCACCGGGCGGGTGAGCGGGCGCAGGCTGGCCGATATGATAGGGGAAATCGCGGGGCGCGCTGGGGTGGCGGATCTGAATGCAAGCCGCGCAGCGGGGTTCGTGCGCGGCTATCTGGTGGATCAGGTAGCGGGGGCGCGTGCGGCACTGCAACCGCTGATGCTGGCGCATGGCGTGGATGCGGTCGAACGTGGTGGGGTGCTGTTATTTCGTCGCCGCGACGGGAAGGTGAATCACACGGTTGATCTGGAACGGGTCGTGCGCGATCCCGAACTGGGCGGGGTGATCGAGGAGACGCGCGGCAGCGATGCGGAACTGGCGGGCCGGGTGCGGCTGCGTTTTGTCGAGGCGGATGCGGATTACGAGGCGATCTCGGAAGAGGCGATCCTGCCCGACGAGGCCACCCATGCGGTCGCCATGTCGGAGATGCCGCTGGCATTGACGCGCGCCGAGGGGCGGCAGGTGGTCGAACGCTGGCTGTCCGAGGCGCGGGTGGCGGTCGATACGCTGCGCCTGACCCTGCCGCCCTCGCGGCTGGCCGCCGGAGCCGGTGATGTGATCGAACTGCCCGAGGCGGCGGGCGGCGGGCGGTTCCGCATCGACCGGGTGGAACAGATGGGCAATGCGCAGCGCGTCGATGCGGTGCGCATCGAACCCGAGAGCTATCGTCCGATCCTGATGGAGGACGATCCGGCGCGCCTGCGTCCCTTCGTGCCCTCGGGACCGGTGACACCGCTTTTCCTCGATCTGCCGCTGCTGACCGGGCAGGAGGTGCCACATGCCCCGCATGTCGCGGTGCTGGCCGATCCCTGGCCGGGAACGGCGGCGATCTATGCCTCGGATGAGGATGCGGATTACCGGCTCAATACGCTGATCGCCACGCGCAGCACGGTGGGCGAGACGCTGACACCGCTCTTGCCCGCCGGCGCGGGCCGGATCGACCGGGGCGATGGTCTTTTTGTGCGGATGCGCCACGGGACGCTGGAAAGTGTGAGCGACGCGGCACTGCTGAACGGGGCCAATCTATGTGCGATCGGGGACGGCACGCCGGATGCCTGGGAGCTCATTCAGTTCCGCGACGCCGAGCTGGTCGCGCCGGACACCTATATCCTGCGCCACCGTCTGCGCGGGCAACTGGGCACCGAGGCGGCGGGGGCCAAGGTCTGGCCCGAGGGTTCCATCCTTGTCCGGCTCGATGGCGTGCCGCAGCAGATTGATCTGAGCGACGCGCAGCGCGGGCAGGCGCGGCATTACCGGATCGGGCCGGGCGGGCGGGGGGTGGATGACCCGGCCTTTGGCCATGCGGTGCTGGCGTTTGACGGGCTGGGCTTGCGGCCCTATGCGCCGGTGCATCTGCGGCTGACAGAGACGGGTGGCGATCTGGGCGTCACCTGGATCCGGCGCACGCGGATCGGCGGCGACAGGTGGGACACGCCCGAGGTGCCGCTGGCCGAGGAAAGCGAGCGCTACCTGTTGCGCATCCTGCGGGGGGCACAGGTGCTGCGCGAGGTGGTGACCGATGCACCCGCATGGACCTATCCCGCCGCCCTGCGCGCGGCGGACGGGCCGGATGCGGGCAAGCGGATCGAGGTGGCGCAGATCTCGGCCGGTTTCGGGCCGGGTGTCTTTGCCGGGCGTGATCTCTGAGTGCTGAGCGGGGCGATGTGGCGATTTCAGCGCTCCGATGCCAGATCGCGGCTGGCATCGGGGCGCGCATCGCTTTAGGGTCCGGCGCGACAGCAGACCGGAGCAGCGCCATGCCTTTCACCATCGCCACCTGGAACATCAACTCTGTCCGCCTGCGGGCGGGGCTGGTGACAAGGCTGATGCAGGAGGAGGCGCCGGATATCCTGTGCCTTCAGGAATGCAAGAGCCCGGTCGACAAGATGCCGCTCGCGGAGTTCGCGGCGCTTGGTTATGCGCATGTCGTGGCGCGCGGGCAAAAGGGCTATAACGGGGTGGCGATCCTGTCGAAGCTGCCGATCGAGGATGCGGGCGACATGGATTTCGCGACCCTCGGCCATGCAAGGCATGTGGCGGGGCGTCTGGAAAACGGCGTGGTGATCCACAATTTCTACGTGCCCGCCGGAGGCGATGTGCCCGACCGCGCGGTGAACGAGAAATTCGGGCAGAAGCTGGATTACCTGGCCGGGATGCGCGACTGGTTCCGCGAAAGCCGTCCCTCGAAATCCATCCTTGTCGGCGATCTCAACATCGCCCCGCGCGAGGATGATGTCTGGAACCACAAGCAATTGCTGAAGATCGTCAGCCACACGCCCGTCGAGGTCGCGCATCTGGACGACGTGATGACGGCGGGCGGCTGGGCGGACGTGACCCGCGCGGATATTCCCGAGGGGCAGCTTTACAGCTGGTGGTCCTATCGGGCGAGCGACTGGGATTCCGCCGACAAGGGCCGCCGTCTGGATCACGTCTGGGCCAGCGACGATATCCGCGGCGCGGGCCATTCCAGCCGCATCCTGCGCGCCGCGCGCGGATGGGAACAACCCAGCGATCACGCCCCGGTTTTCGCGACATTTGATCTTTGAATCTGCCTGCTATCCCCTCATATAGGGGCAACTGACGAAGAGGATGCAGAACATGCTGGAACTGGGCAAAACCAAGGCCGCCCCGGCGGCGGGCGATCTGATCAAGGACGTGTCCGAGGCCACTTTCATGGCCGAGGTGGTGGATGCAAGTCAGACGGTGCCGGTGATCGTCGATTTCTGGGCGCCGTGGTGCGGCCCGTGCAAGACGCTTGGCCCGGCACTCGAGGCGGCAGTGACCCGCGCCAAGGGCGCGGTCAGGATGGCCAAGGTCAATGTCGATGAGAACCAGATGATCGCGGGTCAGATGCGGGTGCAGTCGATCCCGACGGTCTATGCCTTCTGGAAGGGACAGCCGATCGACGGGTTCCAGGGTGCGCTGCCGCCCTCTGAGGTCGAGGCGTTCGTCGCCCGTGTCGTGGCCGCCGGGGGGGGCGCGGCGGATGACGGGCTTGGCGAGGCGCTCGATGCCGCCGACGAGATGCTGGAGGCAGGCGCCGTGACCGACGCCACCCAGACCTATGCCGCGATCCTGCAGGAAGATCCCGTCAATGCCCGCGCCTATGCCGGGATGGTGCGCGCCGAACTGGCACTGGGCGATCTCGATCAGGCCGAGGCAATCCTGAACGGCGTTCCCGCCGAAATCAGCCATGCGGCAGAGATCGAGGCGGCGCATGCGCAGCTTGCGCTGGCGCGGCAGGCGCGGGATGCCGGGCCGGTGACGGAACTGCGCGCGGCGGTCGAGGCCGACCCCGAAAACCATCAGGCGCGGTTCGATCTGGCTCGGGCGCTCTATGCCAGCGGCCAGGGGCAGGAGGCGGTCGACGAGCTGCTCGAACTGTTCCGCCGCGACCGCGAGTGGAATGATGGCGCGGCAAAGACCCAGCTTTTCACCATCTTCGACGCGCTCAAGCCCAACGATCCGCTGCTGCTGAGCGGGCGGCGCAGGCTCAGTTCGATGATATTTGCCTGAGCCCCGCGGCGGGCTAGGTAAGAGACATGACACGCACGGTCGATCTGCCCGATATAATACCGGTCTTTCCGCTGCCCGGCGCGCTCTTGCTGCCGCGCTCGCGGCTGCCGCTGCATCTCTTTGAGCCGCGCTATCTGGCGATGCTGGAGGATGCGCTGAAGACGCCCGGACGGTTGATCGGCATGATCCAGCCCAACCGCATTCCGGGGCGGGATTGTGGCACCGGGCTGCATGCCATCGGCTGTGTGGGCCGTGTCACGCAGTTTTCCGAAACCGAGGACGGGCGCTACATGATCACGCTCACGGGCCTGTCGCGCTATCGGGTGATCGAAGAGATTGAGGGCTTTACCCCCTATCGGCGGGTCAAGGTGTCGTGGTCCGGCTTTGAACGGGATATGGGGCCTGCGGACTGCGATCCGGGGTTCGACCGGACCGCTTTCCTGAACCTGCTGGCGCGGTATTTTCAGGCGCGCGAGTTGCAGACGGATTGGGATTCGCTGAAAGAGGCCGAGGACGAGTTGCTGATCAACTCGCTGTCGATGCTTCTGGGATTCGAGCCGGAGGACAAGCAGGCGCTGCTGGAGGCGCCGTCGCTCAGCACGCGGCGCGAAACGCTGGTGACGCTGATCGAATATACCCTGCGCGGTGGCGACAACGAGGATATCATGCAATGACCGATGCACCCGATCACAGCCCCGCCTTCGACCGTCGCATGCTGGAGGCGCTGATCTGCCCGCGGACGCATGCGACGCTGGAATATGACGCCGGGCGGCAGGAATTGATCAGCCGGTCGGCGGGGCTGGCCTTTCCGATCCGCAACGGTATTCCGGTGATGCTTATCGACGAGGCGCGCGAGCTCGATTAATCCGCGCGGGTTGCGGTCAGGTCGAACCGGATATCCACGTTGAAGCCAAGCGATTTGGCGTCGGTCACCCCCTGACCGAGGTTGAAGGCGCTGCGGTCCACTGTCAGCCCGCCACTGGCGGTTGCGGTGTCGCCCTCGATAGCCAGATCGAACGGCATCTCGACCGGCACGGACTGATCGCGGATGGTCAGTGTGCCCTGCGCCACATGGCCCTGATCCATGGCTATCAGGTCGGCGACAAAGACCGCCGTGGGAAATTCGCCGACATTGAAGAAATCCGCGCCCATCGCCTGTTGCGTGACGGACCCCAGAGACAGCGAGGCGATGCCGATCACGACCTCGACGCTGCCATGGCGGCCGTTCTCATCGGCGGTCTCGTCATAGGTTATGTCGGCGGTCCATTCGGCAAAGCTGCCGGTCACGGCGGACCCCATCTGCTGAATGGTGAACTGCAACTGGCCGCTTTCGACCGTCCAGCCGCTCTGTACCTCGGCCAGCGTCGCCGGGCCTGTCGTCTCTGCGGTGTCGAACCAGCCGATTGCACCGGCCCCGCCAACGGCTCCGAGCCAGATCGCGAGCGCCGCGGCAAGCGGGATCGCATGGCCCGGCTGGCGCGCGGTCGGCTGGCCGGGCGTGTGCCCCGGCAGCATCCGGCGCAGCGTGGCATCCCTGTCGATCAGGTGATGTTTCAGCGCGCCGGCAACATGCGCGGCAATCGCCCCCGTCAGCACCCATTGCAGGATGAAATGCAACGTGGCCGCGATCCCTGACAGGGTTTCGGATTTCGGCACGAACGGCAGGTTCTGACCGAACGGCCACCAGATCGGCGCAAAGCCCGAGGTGGCCGCGTGATGCACCCATCCCGACAGCGGCAGCGCGACGAGCGAACCGTAGAGCAGCCAGTGCACGGTTTCCGCTGCCCATGCCTCGATCCCCCTGTCGCCGTTCAGCAGCCCCGGTTTGGGCTGGCTCACCGCCCAGAGGATACGCGCCAGGGCCACGAAAAAGATCGTCACGCCCAGCGTCTTGTGCAGGGAAAACAGCAGCGCCGCGCGGTTGATCAGATCCTCTGTCGGGGTGATCTCGACCTGATGCGCGAGATCTCGGGCAATCCAGCCAAGCGGCAGGTTGGACAGGATCAGCAATGCGGTCAGCCAGTGAAACGTCTTGGCCACGCTGCCGTAGGTCCGGGCTGAATTGGCAAACGGCATCGGTATCATCCTTTTGGTTGCAGCGGTAACCTAGTCAAAAGCCGGGGCGAGACAATGACAGGGCGCGCACATCCTGCGTGCGCGGTTGCAGCATCGGGCAAAGACGTTGCCTTGGGCGGCGCGGCGATGTATCGGGGGGCACTTTTTGAGGGAGGCAAGCGGCAGATGGGCAGGGCATTCGTATTTCCCGGGCAGGGCGCGCAGGTGATCGGCATGGGTGCCGATCTCGCGGCGGCCTATCCGGCGGCGCGGGCTGTGTTTGACGAGGTGGACGAGGCGCTTGGCGAAAAGCTCTCGACGCTGATCTGGGAAGGCGATCAGGACGCGCTGACGCTGACCGAGAACGCCCAGCCCGCGCTGATGGCGACCTCGCTCGCGGCGCTGCGCGCGCTGGAGGCCGAGGGCGTCGATCCGGCGCGGGCCGCCAGCCTTGTGGCCGGGCATTCGCTGGGCGAATATTCCGCGCTGGCGGCGGCGGGGGCGCTCAGCATCGCGGATGCGGCACGGCTCTTGCGGATTCGGGGCCGCGCCATGCAACAGGCGGTGCCGGTGGGTGTGGGCGCGATGGCGGCGCTTCTGGGGCTGGATTTCGAGACCGCCCGCGCGGTGGCGCAAGAGGCGGCAGCGGGCGAGGTCTGTCAGGCCGCCAATGACAACGATCCCGGTCAGGTGGTGGTCTCCGGCCACAGGACGGCGGTTGAGCGCGCGGTGGAACTGGCCACGGCCAGAGGGGCCAAGCGCGCCATTCTGCTGCCCGTCAGCGCGCCGTTTCACTGCGCCCTGATGGCCCCCGCCGCCGAGGTGATGGCAGAGGCGCTTGCCGACGTCAGCCTGACCGCCCCCGTCGTGCCGCTGGTGGCCAATGTGCGCGCTGCCGCGGTCACCGATCCGGCGGAGATCCGCGCGCTTCTGGTCGAGCAGGTCACCGGCTCGGTGCGCTGGCGCGAATCGGTTCTATACATGGCCGGTGAGGGTGTCACGGAAGTGTGGGAGATTGGCGCAGGCAAGGCGCTGTCGGGCATGATCCGGCGTATCGACCGGGAAATCGCCTGCCGCACAGTGGGCTCGCCAGACGAGGTTGTCGCCGCCGCTGCGGCGCTGTCAGGCGATTGACCCGTAACGACTTGGACAGGAAAGGAATTTGCATGTTTGATCTGACCGGAAAATGCGCGCTTGTCACTGGCGCGTCGGGGGGTATCGGCGCGGCCATCGCGCGCGCGCTGCACGGGGCCGGGGCGACGGTGGGTCTGAGCGGCACACGGGTCGAGCCGCTCGAGTCGCTGGCGGCGGAGCTGGGCAGCCGCGCCCATGTCCTGCCCTGCGATCTGGGTAATGCAGAGGCGGTCGAGGCCCTGCCCAAAGAGGCGATTGCCGCGATGGGCGGTCTCGACATTCTGGTCAACAATGCCGGGATCACCCGCGATCAGCTGTTCATGCGGATGTCGGACAGGGACTGGCAGGATGTGATGGAGGTGAACCTGACCTCGGCGATGCGGCTCTGCCGTGCCGCGGTGCGCCCGATGATGAAATCCCGCTGGGGGAGAATCGTCAATATCGGCTCGGTGGTGGGGTCGATCGGCAATCCCGGCCAGGTGAACTATTCGGCAGCCAAGGCCGGTCTGGAGGGGCTGACCAAATCCATTGCGCATGAGGTGGCGACGCGCGGCATCACCGCGAATGTGGTGGCGCCGGGCTTTATCGAAACGCCGATGACCGACAAGCTGAACGAGGATCAGAAGGCCACGCTGTATGCCAAGATCCCGGCCGCGCGCATGGGCACGTCGGACGAGGTGGCTGCCGCCGTGCTCTATCTGGCGAGCCCCGAGGCGGGCTATGTCACCGGGACCACGCTGCATGTCAACGGCGGTCTGGCGATGATCTGAGGCCGGGCAATCCGCGTGGACATCCTCTGCGGGAAAGCATTTGCCATTGACCGCGCATATGCTATAGGCCACGCAGATTTGCCGGAGGGATTGCGGATTCTCCCGGTCGCCTGTTCATTCAGGCAGTCGAGAGCCGCCCGCAGGGGCACAATCACAGCCGCTTGCCAGACCGGGCGGGGGCAGAAAACGGGCAAGACTGCCCAAGACAAGATGAGGATTACAACATGAGCGATATCGCAGACCGCGTGAAAAAGATCGTTGTGGAACACCTGGGGGTGGAAGAGGACAAGGTTGTCGACAAAGCCTCTTTCATCGACGATCTGGGCGCGGACAGCCTGGACACGGTCGAGCTGGTCATGGCCTTCGAGGAAGAGTTCGGGATCGAGATCCCGGATGACGCCGCGGACACGATCCAGACCTTTGGCGACGCCGTGAAGTTCATCACCGACGCCTCCTGAGATTTCGCCATTTTCAATGCAAGGGCCCTGCCATCCGGCGGGGCCTTTTGTTTTGTTGGGGAGGAAGTGTGAGGTCAAGGCGGACACTGACGCTTTGTTGTGATATTGTACAATCGAGCGCGGGCAGGGCTGCTTGTCCGAACAACAGTGGAGTGCGGGCATGTTCAGTATTGCAGACCGGTCCCGCGCGAGTGAAATTTTTAGTGGTTTAACCTTGGGTTTCGCCAACGACCCGTTTATGCGCTGGCTCTATCCCGAGCCGGGCGCGTTTCTGGAGCATTTCCCGCGTGTGATGAATTTTTATGGTGGACGGGCCTTCGACCACGGTGGTGCCTATCGAAACGACGATTCTACCGCTGCTGCATTGTGGCTTCCGCCCGAAATTTACCCGGACGAGGAACGGCTTGTCGCATGCTTTGAGGAGACGGTCGCTCCGGAAAAACACGACGCTCTGTTTGCAACGTTCAAGCAAATGGACCGCTTTCATCCGCAAGATCCATGCTGGCATCTGGCGTTCATCGCGGTCGATCCCGTGCGCCAAGGCAAGGGACTCGGATCGGCACTACTGGAGGCATCTCTAAAGCAATGCGCTAGCGACGAGAGACCGGCCTATCTGGAGTCGACGAACCCGGAAAACCTGTCACTCTACCGGCGATTTGGCTTCGAGCAGATTGGATTGATCGAGACGGACAAGGCACCGCCCCTGTTTCCAATGCTTCGAGCACCTGCCTGAATCCTGTCACTGCGTCCGCATTGCCCGCATCACCGTCATTCGCCCCGGTCGAGGTTGACGGAAGTCGCGGGCCGGGCGCAAGGACCGCTCTTCTTTTCCTCTACAACCGGGATGCGCGCGGCGCGAAAAGGCGCTATCATGCCGATTTGAGACCAGCGTAGCGTCCGGCGCTCGGGCAAGTGTCCGATGTCTCGGCAAGACCGCCGGACGCCTCATCTGACAAGGGACACGGCGATGATCCTCTATCCCACTCTGGAAATTCTCAACGGCAAATGCGTGAGCCTCACGCGCGGTCGTCTCGCCGAGCCGGTGCTCTGGCATATCGACCCGGTTGCAACGGCGCGCAGTTTCGCTGCGGCGGGGGCGGAATGGATGCACCTGACCGACCTGAACGGGTTGCTTGGCGAGAAGAGTAACAACGAATTGATCGAGGAGATCATCCTTGCCGCCGGCATCCCGGTGCAGCTGGGCGGCGGATTTCGTTCGCGCGAGGCGGTCAACCGCTGGATCGACAAGGGCGCGGGTCGGATCGTGCTGGGCACTCTGGCGGCGCAGGAACCCCATATGGTCAAGGAACTTGCCAGATACCATCCCGACCAGATCGTCGTGGCGCTCGATATCTATCAGGGCCAGTTGATGACCGACGGCTGGCGCACGCCGAGCGCCTTTGGTGCGGAAGAGTTCATCAAGGAGTTTGACGGCATACCTCTGGCGGGCATCCTCATCACCGATATCGACGCCGATATCGAGGATACCGACGGGCATCTCGGGGTCATTTCCGGCCTTGCGGCGCGGACCCGACACGCGGTGATCGCGCGCGGCACGGTGCGCAGCGTCGATGACGTCGCGCGGTTGAAATATATTCACAATATCGCGGGTGCCATGATCGGCCGCGCGCTGCTGACCAAGGATGTCGATCTGGCCGAGGCCCTGAAGGTCGCGCGCCCGACGCCCGAGCCCACAGCGGAATTCATCTGAAACATCACCGGCGCGGTTGCCGGAAAGCGGCGCGACCTTGCGCGCGGTTTCGCGATGCTCTTGCTCCCTGGGTCCAAGCCGGGGTAAGAGCAGCGGAAGCACAAGCAAGGAAAGGGCAGCATCATGCGGCGTGTCGTTGTCACGGGTCTGGGTCTGGTGACCCCGCTGGCCGATGGGGTCGAGCAAAGCTGGGCACGTCTTTTGGCGGGGCAGTCGGGGGCGGGCACCATCACCCGTTTCGATCCGGTCAACGTGGTCACGAAATACGCCTGCGAGGTGCCGCTTGGCGATGGCAGTGACGGCACGTTCAGCGCCGACGCCTATATGGAGCCGAAAGAGCGCCGCAAGGTGGATGACTTCATCCTCTATGGCGTGGCGGCGGCCCAGCAGGCGGTCGAGGATGCAGGCTGGATGCCCCAGGACGAAGAGGCGCGCCAGCGCACCGGCGTGATGATGGGTTCGGGCATCGGCGGGTTGCGCTCGATCGAGGAGACCACGCTCATAATCCGCGACAAGGGGGCGCGGCGGGTGTCGCCGTTCTTCATTCCCGGCGCGCTGATCAACCTGATCAGCGGGCAGGTGAGCATCCGCTACGGATTCAAGGGGCCAAACCATTCGGTTGTCACCGCCTGTGCATCCGGCGCTCATGCGATCGGCGATGCGGCCCGGCTGATCATGTTCGGCGACGCCGATGTGATGGTGGCGGGCGGGGCCGAGGCGTCGATCTGCGAGATCGGCATTGCCGGGTTCAACGCGTGCAAGGCGCTGTCGACCAGACGTGCCGATGATCCGCAGGCCGCAAGCCGCCCCTATGACATCGACCGCGACGGGTTTGTCATGGGCGAGGGTGCGGGTGTGATCGTCCTGGAGGAATACGAACACGCCAAGGCGCGCGGGGCGAAGATATATGCCGAGATTCTGGGCTATGGTCTGAGCGGCGATGCCTATCACATCACGGCTCCGTCCGAGGATGGTGATGGCGGCCTGCGCGCGATGCAATCGGCGCTGAAACACGCGGGAATCACGCCCGATCAGGTGGATTACATCAACGCGCATGGCACCTCGACCATGGCCGATACGATCGAATTGCACGCGGTCGAACGTCTTTTGGGCAATGCTGCCGGCAAGACCACCATGAGTTCGACCAAATCCGCAACCGGGCACCTGTTGGGGGCGGCGGGGGCGGTCGAGGCGGTGTTCTCGATCCTGGCGCTGCGCGATCAGGTGGCGCCGCCGACGATCAACCTCGACAATCCGGCGGTGGACACGCCGCTCGATCTGGCCCCGAACGTCAAACGCGAACGCAGGATCGACGTGGCGATGTCCAACAGTTTCGGATTTGGCGGCACAAATGCCAGTCTCGTCGTCGGGAAACTGCGCTGATGTGGCGGCATATCGTATCCAATTTCCTGACGCTGCTGGTGGTTGTGGTGTTTCTGCTCGGGGGGATCATCCTCTGGGGGCAGTCGCAGTACAACACCGCCGGTCCGCATGCCGATCCGGTCTGCCTGCGGGTCGAGCCGGGCAGCAACATGCGCCGCGTCTCGTATCAACTTGAACAGGAGGGTGCGATCACCAGCGGGGCGATCTTTCGCATCGGGGTCGATTACGGCGACAGATCGGGGAGCCTCAAGGCGGGTAGCTGGCTGATCCCCCAAGGTGCCAGCATGGCCGAGATCGCGGATATCATAACCCGTGGCGGGGCCAGCACCTGTGGCACTGAAGTGGTTTACCGGGTCGGGGTGACCGGCTCCGAGGTGGTGGTGCGCGAGCTTGACACCACGTCGGGCCGCTATGAGGAGCGCGTCGCCTTCGATCCCGCGGCGGAAGGTGAGCAGCCTGAAATCTTTGCCCGCGTGCGCGAGCAGAACGATACCCGCTACCGGGTTGCCCTTGCCGAGGGCGTGACCAGCTGGCAGGTGGTCGAGGCGCTGAAATCGGTCGATGTGCTGGCGGGTGATATAGCAGAGGTTCCGTCCGAGGGCACACTGGCCCCGGACAGC</t>
  </si>
  <si>
    <t>MATILLSTAGAAIGGAVGGTALGLSSVAIGRFAGAVIGRSIDQRLLGQGSEAVETGRVSRLRLTGAGEGDAIPQVYGRMRVGGQVIWATEFRENVSVTPGSRGGGKGSPRPATPATRAIGYSVSVALALCEGEISRVARVWADGTEVSPASLNMQVYKGTRDQLPDPRIEAVEGAGNVPAYRGIAYVVIEDLDISQFGNRVPQFSFEVCRPSQPGQPGADLDPVRAVRGVALLPGTGEYALATTPVRMNFGFGSGRIANINSPSERTDMTTALEALVEELPACRATSLIVSWFGDDLRCGECRIRPRVEQRQFEAANMPWQVSGLSRTQAGEVPRDADGREVYGGTPADQAVIEAILALQQAGQEVLYYPFILMEQMPGNGLPDPWSDAEDQPVLPWRGRIATSKVPGQPGSPDGTVAAAAEVAAFFGTARAADFNVTPLEAQPVTQPGTGALDLLSFGGAVKVSPVAYHGPDEWSYRRFILHQAALCAAVGGVESFCIGSEMRSLTQIRGADNSFPAVAQLIALAAEVRELLGPQVRISYAADWSEYFGYQPGDGDRFFHLDPLWADENIDFIGIDNYMPLSDWRDGYEHLDARDWPSVYDLDYLQANIEGGEGYDWFYPSAQARAAQRRVPITDEAHAEPWIWRFKDLRGWWQNAHFERVGGERSPVPTAWVPQSKPIRFTEYGCAAVDKGTNQPNRFLDPKSSESSLPHHSSGQRDELIQLQYLRAMAGYWGDPARNPVSEIFEGRMIDMDHAYVWAWDTRPYPHFPGNSALWSDGANYARGHWITGRVSGRRLADMIGEIAGRAGVADLNASRAAGFVRGYLVDQVAGARAALQPLMLAHGVDAVERGGVLLFRRRDGKVNHTVDLERVVRDPELGGVIEETRGSDAELAGRVRLRFVEADADYEAISEEAILPDEATHAVAMSEMPLALTRAEGRQVVERWLSEARVAVDTLRLTLPPSRLAAGAGDVIELPEAAGGGRFRIDRVEQMGNAQRVDAVRIEPESYRPILMEDDPARLRPFVPSGPVTPLFLDLPLLTGQEVPHAPHVAVLADPWPGTAAIYASDEDADYRLNTLIATRSTVGETLTPLLPAGAGRIDRGDGLFVRMRHGTLESVSDAALLNGANLCAIGDGTPDAWELIQFRDAELVAPDTYILRHRLRGQLGTEAAGAKVWPEGSILVRLDGVPQQIDLSDAQRGQARHYRIGPGGRGVDDPAFGHAVLAFDGLGLRPYAPVHLRLTETGGDLGVTWIRRTRIGGDRWDTPEVPLAEESERYLLRILRGAQVLREVVTDAPAWTYPAALRAADGPDAGKRIEVAQISAGFGPGVFAGRDL</t>
  </si>
  <si>
    <t>441209.SAMN05717329.GCA_001870665_00395</t>
  </si>
  <si>
    <t>GCF_001870665.2</t>
  </si>
  <si>
    <t>Rhodobaca barguzinensis strain alga05 chromosome| complete genome.</t>
  </si>
  <si>
    <t>TTCGACAACGGAACCGAAAGCAATATGCTGATGCGGTCCCTGCAGCGGGCACTGAACGCTGATGGCGATGCCGGGCGACGCATATCCGAGCCGCATGCAGGGCCGCTCTTCTCAGACCGGACGATAGACGGCGATGAGGCCAGCGGCACCATCTATGTCCTGCGCAGCAAATCCGATCATCCACTGGTGGCCGAGAACCGCGATCTGGTTCACAAGATCGGTGTAACCAATATGAGCGTGGAAAAGCGCATAGCGGGGGCGCATTTGCAGCCGACATTCCTGATGGCCAATGTCGAGATTGTCGCAACCTATGAGCTCTACAACATCAACCGCACCCGCCTGGAGAACCTGATCCATCGCATCTTTGAACCAGCGCGACTCGATATCGAAATCATGGACCGCTTTGGCCGGCCCTTCGTACCGAAGGAGTGGTTTCTGGTGCCGCTCTTCGCCATCAACGATGCTGTCGAAAAGATCAAGGACGGCACGATTGCCAGTTATGCCTACGATCCGGCTCAGGCGCAATTCATCCGCCGATCAGGGGGCGCATAATGGCTTTTCGTTTCTGGCGGCGCGTTCGCCTTGCCCCGGGTGTCACGCTGAACCTGTCGAAATCGAATGCATCGCTGTCGTTTGGGCCACGCGGCGCGAAATACACCATCAGTCCACGGGGCAATCGGGCGACAGCGGGCCTGCCTGGGACGGGTCTGTTCTACACAGTTCATGACCGCAACCGCGCCGGGCGGGGTGGGGCGGCACCAGCACCATCCGTGCCGCAGCGCGACCGGCTGAAGCTGGGGTTCTTCCAGCGGCTGATAACGCCTGCGGAAGAAAAGCGCTTCATTGACGGCATTCGCGCGCTGAATGAGGGTGATCAGGATGCCGCGCTGGCTGGCCTCGAAGAAGCCCGTGATCTGCCCGATGCCGCCTGGATGGCTGGCATGATCCGGCTCCGGCGCGAGGAACTCGACCACGCAAAAGCGCATTTCGAACACGCGCTGGACCGGTTGGGTGATCTCGGCGCGCTTTTCGGGAAATACGAGATCGCCGCGCAGGCCAGCCTGCCGATCACGTCCGACATCTTCGCCCATGTCTTCCCGCGTGAGCGTGGCACGCGTCTGGCACTGGTGGAGATCGCACAACTTCAGGGCCGCCACGCCGATGCCATGGCCCATGTTGAACGCCTGTTGCAGATCGATGCGACCGATCCGGTGGTGCTGTTGTCCTTTGCAGAACTGGCGCTGGACACCCCGGATGACAGAGCGCTGATGGACCGCGTGGTCCGCGCCACTGTGCATGTCGAGAACGAAACACCCGTTGATACGGCGATCCTGCTATATCGTGGCCGTGCGCTGGCCTCACTTGGCATGCCGGATGCGGCGATTGACGTGTTTACGTTGGCCAACCGCCGCCGCAAGGACCGGCCCGAGGGCTTGTTGCATCAGATCCGCTATGACCGGGCGGTGCTCTACGATCAGGTTGGCCGCAAGGCTCATGCGCGGCGCGAATTCGAGCGTCTATATGCCGAAGACCCTGAATTTGAGGATTTAAGTGCAAAGCTGACGATCAATGCGTGAATTTGCGACGGAGTACTTGTTGCGTGAGTGGTCAGAGTTGCGGCTGGGTCAAGCGCTCTGGACGCCCGAGAGCTTGGACGACCTTGATCGGTCCTTCGCGCAGAACCCAGATGAAGGGGAGGGTACATCTTATGTCAAACGGGGGCAGTAAGTCGTACAGCGCTCTCCCGGTTTCCATTATGGACAATAATTTCTTTGAAGTGCTTGCATTCGAGGAGTTTCTAAAATGAGAGACGAAAATCAATTCAAAACCTGGCTGGAAGAAGGTGGGGCACAGACCCAGAATGGACGAAACTCGCGTGCCTATGCGGTTCGAACGATTGAAAAGAACCTCACAGCGCTTGGGCTGCCATATGAAAGTCTCGACGACGCGTGGGCTGTTGATCAGTTCGCTGGCGTTCGCTTGCGCCTGAAAAAGATGCGTGACGATGCCCGTGCTGGCGGTGAAGATTATCGGATTCTCATGCCGGATTCAGAAAGGCCACACAATCGGCTCTCCAACTGGAGCAGCTGGCTGGCGCAATACGGGCGGTTCATTTCAGGTGAACCACCACGCGCTGCAAAGGATGCAGATCGCATTCGGCAACATGTTATGGAGCAGTATATCGAGCCTGCGCGCGAAGATGGTCTCGCTCAGGTTGATGTTCTGGTCCGAGACGTAAATGATGCGCTCAACCTCAATCAGGGCTGGCCAAATGTGTGCCAGGCACTTGCGGGTCGAATCTTCCAGGACTTTGCACAATTGCCGCCCCCAGAACGGATTGGGGCCGACCAGAGCCCAGCAACTGTATTCCGTTTCTATCTGGATGGCCGCAGTGTGGATCGGCTCGAATTGGAGAAACTACGGAAGCGTTTTCTGGCGCTCTGTCCGGACTTCAAGAGTTTTATCGAACCAGGAACAGGCTGGGCGCAACGCGAAAAGGCATACAAGATAGTCGCAATAGACAGGGTCCGCGAAGCGCTCAAAGAACAGCACGACAACGAGGCCCTCGGCAAATCGGTCTTCGAGATCCTGAAAACTGCGTCCCAGGATGGTCCATTCGTCAGATGGCAGACAGAAGATTCTATTGTGAATAAGGCACCGGAGCTGGCCGGGGAATTTTATGCGGTGATAGGCGGCCTGATCCAGTCTGATGAACCATCTGAAACCGCCGTGACCTCGGCATTCGATACGCTCGCCGATCTGCGTGAGCGCGGAGCAACTTCACTGACCTATGGCGAGCGTTTGAACATTGTCTTTTCAACATTGGCCATGGTTCGGCCGAACGAAGCAGCTCCCCTGAAGGTGACGCGGATTAATGAAGCATGGGAAATTCTTACAGGTGAGAAACTCTTCGTCGATTCAAAAGCCGACATTGGCAACGACTATCGCCGCTTTGCCACAGTGTTCTCTGAGTTGTTTGAAATTATGCGGGATGAGTGGCGGTGGCAGCCTCACGACTGGCTTGACCTCCAGGGTTTTCTTTGGATCGCCATCGACAAGACCACTCCCGTGCCCATCGACCCCAATCAAGACTTGGCGGTGGATTTACGTCACGAAGGAACTGTGCTCATGAAGCCTGTAAATCTCATACTTTATGGCCCGCCAGGCACCGGGAAGACCTATAGCTCAGCGGCAGAAGCCGTTCGACTCTGCGGCGAGGAAGTGCCGAATAATCGTGACGCGCTTATGGAGGTGTATGATCGGCTACTGGCTGAAGGCCGGATCGAATTCGTAACCTTCCACCAGTCCATGGCCTACGAGGACTTTGTCGAAGGGCGGCAACCCATGACTGGAACTGAAGACGATGAAAGCAGCGCTTCAACTGGGTTTAGACTGGAACCTGTGCTTGGGACTTTTCGGCGTATCGTCAAGCGCGCGGAGACCAGCAAAGGCCGCGCGTCGGCTGCAGACAGCCTGAAGCTGGCCGGACGGCAAGTGTTCAAGATGTCGATCGGTGAGGCCAATAATCCTGAAGACGCACATCTGTTCGAGGATGCGATCAAGGGCGGTTACGCGGTTCTTGGATTTGAAGACATCGACTGGAGCGACAAAAGGTTCGAGGCGCGAGAGGCCTTCATCGATGCCTGTAAAGCCAAGGGCGCACACAACGCGAATGTCGATGCCCGATCCGGTGTTGTCCAGATGCCGTTTATCTTCCGAAACTGGGTGCGAAAGGGCGATATTGTCGTCGTTTCAAAGGGCAACGCTCTGTTCAGGGCCATTGGCGTTTTCACGGGAGACTATGAATTCTGCCCAAGGCCGGAAGGGGACTATGGCCACAGGCGGGCCGTCCGGTGGATTTGGGTGGATCGGGAGGGGGCACCGGTCGAAGAAATCTATTCACGCCGGTTCATGCAGAAATCGATTTACATGCTCTTTGACAGCGAGCTGAACGTGCCAGCTCTCGAGCGCTATATGAACAGCCAGCAGGTAGAAGGCACGGCTGATCCCGAACCCTTCGTCCTGATCATCGATGAGATCAACCGCGCCAATATCTCGAAAGTGTTCGGGGAGTTGATCACGTTGCTGGAGCCAGACAAACGGCTCGGTCAGCGCAACCAGATCAAGGTGCGTCTGCCCTATTCCGGAGATGAATTCGGGGTGCCGTCGAACCTGCACATCCTCGGCACGATGAATACTGCCGACCGGTCTATCGCGCTGCTCGACACAGCATTGCGGCGGCGTTTCACCTTCCGCGAGTTGATGCCCGACCCGTCCGTTCTCGAAGATGCAGCGGAGCGTACCGGGATCGACCTGCCGCGCATATTGACCACGATCAATGATCGTATCGAGTACCTGTATGATCGCGAACATCAGATCGGGCATGCCTATTTCACGGGCTGCGAAACACGCGGTGATGTCGATGAAATCATGCGTCACAAAGTGATCCCGCTTCTGGCTGAGTATTTCTTCGAAGACTGGGCCAGGATCGCCGCAGTGCTGGGGGACTTGGAAACGCATGACCGCGACATCAGCGGTGGGTTTCTGAACCGCTCGGCGCTCAAGGCGCCGCCGGGACTCGATAACGGCGAGGCTCTGCCCCGGTTTCGTTGGTCGGTTCGCAGTGTGAAAGAGGGCTTCAGCTATACGCGGCTGCTGGAATCATGATCCGACGCACCCTGCGCGAATGGCAGCGCATCAGCTACGGCGATGATGAGGACTCGATCCCCGAGGCGCATGCTGACCGGATCGTGGCCATAGCGCAGCGGTCCAGCTTTGCGGGGCGAGGAGGTGAAGGGGTGCTCGAACATGGCCGCAAGAGCTTGCGCGCTCGGGGCGTAGTGGGTGTCATCGCAGCGCCTGGATGCCAACTCGAAATCCTGCCGAAGATCGAAGGGCTGGGTGAACGCGAACCCAATGAGGCCGACCTGCGCAGACGACTCATCCACATGCTGGGCGTCGTGCATGACCTGCCCATCGATGCGGGATCCATGGCGCAGCTGGGATGGCAGCGCGACACTGTGCTCGAATTGCTGATCCGGCTGTTCTGTGGGCGTCTTGCTGATGCGGTGCGCCAGGGGATGCCAAGGCGGTATCTCGAGCATGAAGATGACCTGCCTTCGCTGCGCGGGCGACTGGATGTCACACGGCAATTCTCACGCCACGCTGTGGCGCCCCAGAAGCTCGCTTGCCGTTTCGATGATCTTTCTCCTGACATCGCCCTGAACCGGGTGATGCGCGCGGCCATCACACGCTTGCAGCGACTGGCGCAGGCGCCCGACAATCAGCGGATGCTGCGAGAGCTTAGCTTCGCCTATGCCGATGTCACCGATGTGCCAGTCAAGGCGCTGCGCTGGGATATCATCACGCTTGATCGTACCAACCAACGCTGGCGGGAACTTCTCGCCTTCGCCCGGCTGTTCCTGTCAGACAGGCATCAGCAGACCAGCGCGGGAACGATCGACGGTCACGCCTTGCTCTTTGAGATGAATACCTTGTTCGAGAATTATGTCGCCCGTCTGCTGCCCCGTGCCCTGGCTGGCAGCGGTCTGAGGGTTGTGGCGCAAGGTGGTCATCGCGACTGCCTGTTTGACGGAGAAACGGGTCGCTTTCGGACGAAGCCAGACCTGATCATTCGGCAGGGGGAGCGAGTCGTGATGGTTATCGACACCAAATGGAAACGCATGACCCCACAGATTGACGATCCGAAACAGGGCGTCAGCCAAGGAGATGTCTATCAACTCATGGCCTATAGCCAGCTTTATAACTGCCCGAATGTCATGTTGCTCTATCCGCACCATGGTGCGCTTCCAGCCGATCCGATCTTCACAAGATATGCGATCGGCGCGAAAAACGCAGCTGTGACCCTGTCTGTCGCCACATTGGACGTCACCGGACCATCGCGTCGGCATATTGAAGAGCTACAGCGGCTGACTGATCTCTGCCATTCGGCGGCTATGCCAGCTTGAAACTGGTATGGCCGTTGTTCAGTCTAATCCTGTCTGGTCGGCTTTTGATCATTTCGGGCTTTCTCGAAACACGCGCCGATCATCTTGGGGTCGATTTCCGGCTCGTCCCATTTCATCGCCGCGCCCCTCCAGCGTTCGATGGTCGCCTGCAGTTTGGGATCGTCAGCTTCGAGATGGAAGGTGTAGAGGCGATTGACGATCTCCTGCATCAGCTGGCGCATCTCGGCGTCATCGATGCGCGAGACTTCCGACCACGGGATGCGCCGACCGTCCGCGTCCACGACGAAAACATCCGAGAAGTCGCCGATCCGGGTGACAGGGGTCAGTCCGGAATGCAGTGTTTCCAGCTGCGTATTGCGCACGCACAGCATCGCCATGATCTTTGCGAGATTCGCAGCGACGCGTTTTTCATCTTCGGGTTTCATGCGGTCAGATTAGCGGGGTTGCGGGGCGCGCGCCATCAATTTGGCGGATGATCTGTCCTTTCACTCGCAAGCTCGCGCCAGCTCTCTCAACACCGCATAATCCGCCAGCCATTCAGCAATCAAGGTGCCTCCCGGCAGCGCGGCAAGTTCGTCTGCCACGCGTGCCTGTTCGGCCCGGCTGTATTCCACCACCGGCGGACAGGCGCTGGGCACCGTGTCAAAACTGCCCTCCGCGCAGGCGGTCAAGAAGATCATCGCGGCTGCGAGGGCGGCGTGCGGCTGCGTCCAGCATCTGACGTTGAATCTCATTCGTGCGCTCCAGTTGCTCAAACCGCTCGGCGGCGCGACCTGCGCGTTCGCCTGATCGACGTAGGTTGATCAAAAACAACGCGATGGTGAGCACGACGAGGGCGAGTGCCGTCACCCGCCGCGCCCATGGCGGGGCGAGTAGCCCGACCACAAGGCTGGCCCACATCAGCGCAGGCCCTTCTTCCAGTCATCCATCCGCGCCCAGACGGCCACCGCGATCCCGCCCAGTGCCAGCGCGATGAATAGCCAGCGCAGGATGTCGAGATGCGGCACCAGCGGTAGAATGGCCCCTTGCGCCTCGGCCAGAACCTCCTGCGCCACCTCGACCCCAGCGGCGCCGACGGTCGCCACACCAGCCGCGCCAGTGCCTTTCAGTGTGCGGCTCTGCGCGATGGCCTCGCGCGCGGGCGGTGTTTCCGCCGCAAACGCTGTCGCCCGCACCGGGAACCGCTCGCCCCAGACACGTCCGGGCCCAAGGTCGAGATGGATGAAGCCCGAGCGCGGGTAGAAGCCAAAACCCAGAAACCCCACCTCGCGGGCAGCGGCCTCAAACGCCAGCGGATCATGGTTCGACATGGCGATATCGAAGGCCGTGCCGTCCATGTGTTTTGATCTCGGTGCGCCGCCGACATTGCGGTTATGCTCTGGCGAGCGATAGGCGGATCGGACGATCAGCGGCTTTCCCAGCCGGTCGCGCAGGGCTTGCAGCTTGTCCAGCGCCTCGGGGTGCAGCTTCAGCTGGCCCGTGCCGCGACAGGCGATCTCTGCAGGCGAGAAGTTCTTCCAGCGCCAGAGGCCGTCGGGGACATCGCGGAAATGGCGGAAACTGCGGATGGGGTCAGACATGGGGTCTCTCCTGTGGGTGATGGGCATGCGAAATGGGCCGCAGGCCCGAGAGGGCAGCGGTGGGGATGTGTTGGGCGTGCGGGGTCGTCAGTGTGCCAGCGAGGCATTGCGTGTCGGTATGGACAGCGCGCGCTGGGCGTTCCTGTCAGAGGGCAACAGCCAGTCGCTGTCAGTTGCCATCCCTGCGCTGGAAAGCAGCAAAGACCAGATTGCGCATGTCGTGGATATCGCGCTCGATCCGGGCGAGGCGGTCATGATCGACGCGCCGGTCCTCGTCGCGCCGCTTCTCGATGCGGGCGCGCTCCTCGGCCAGTTCCTGCTCCAGCTTGTGCAGCAGGGCCTCGTTGGTGAAGGCTTTGCGCGTGACAGCAGTTGCCAGCCCGGCAATGAAAGTGAACCAGACGCCAATGGCAGCGGCCACGCCATGATCGCGCAGGGCGCGCGTGATTTCTTCGATCAGGGAGGTGCGGTCAGTCATGCTGGCTCCTTTTGCGCGGGCAAGGCCAGCGGTTCAGTAATCGGTTTCGACATAGACACCGGAACAGTCATAGGCGACGGCGCCTGCGGTGCCGCCATTGTTCATGTAATTGCGGGGGCTCAGGAGTTGGTTGGCGGCAGGGAGGTTCGCAATGATCTCGACCTCGGCGATGGCGCCCGAGACTTCCTCCACGACGCGCAGCCAGACCGAGGCGGCATTCGGGGCGGCGTAGAGGAAGAGCGTCAGGACGTTTGTCGGCGCATCGACTGGGAAATCTGCCCCGAGATCGATCAGCGTGGGCGCGCCGGAGCCTGAGTTATGCACCATCTGCCAGTTGGCATGGGTGCCGCGCTGGAAGCCGATCCCGATGGCGTTGACGACGGCAGAGAGGGCCAGCGCGGTCGCAAGCGCCGAGGTCGAGCCGATCAGCCCGAAGAAGCCCATGCCAGTGGGCTGCAGCGTCGTCAGCGAGAGCCGGTTCACATAGGTGAAGCCGCCCAGCCCCTCGGCATTGCCGCGCCAGCAGACCCAGCCGGCCGAGCGTTCCTCGGCCGCGGCGTCCACTGTGGCCGCGCTGGTCATCCGCCAGCGGCGCATGGAGGTGGAGAGGTTCGTGGTGGCAAGGCCGGGCGTGGAGGCGGTGCCGACGCCCGTGCGCGGCATGCCGATCGCGTTGATCGTGGTACCCGAGGACGGGGCCCAGTACGCGATCCGGTTCACCCCGAAATGCGGCTGCAGCGGGAACAGCCGCCCCGAGGGGCGCATGACCTCGAGCCAGGCCGACCCCGCCCGGTCACGGGCGTAGAGATGGATGCGGCCTGCGGGCGGCGGATCGGGGGGCGTCGCGCGGCCGGGCAGGACCATGGGCTCGGGCAGTTCCACCCGGCCACTGGTGCGGTCGATGCGGATGGCGTCAAAGTAGGCCGATCCGTCCGGGCTGACCTTGAAGCTGAAGTCGTCGTTGCCGAGGAGACCGATCAGGGCGCGGGCCGAGAAGCCGGTCTTGAAGGCGAAGGCGGCATCGTCGCCCGGCGCGTTCTTGTTGAAGGTCGCCTCGATGCCGTTGCCCGCATGGTTGAAGAGCATCGCGGGGGTGTTGATCGAGAAGCGGTTGTAGCTGTCGGCCGTGGCCCAGCCGAGGCCGAGTTGCTGGGCGGTCAGGTTCGCCTGGGGCATGCCAACCTGTGTCACGCTGTTGGCGAAGGTCACGGTGGGCGTGTTGATCACCGTCGTACCGCCCGCACCTGCGGTGGCCGAGCCGATGTTGACCACGGTGTTCGACCCGGACGCGCCGCCGGTGCCGATGTTCACGGTCTTGGTGGTGCCGTTGGTGGTGGCGCCGGTTCCGACGCCATAGGTCGCAGTGCCGGTGGAGGTGCCGAGGGTCGCCGTGCCCCCGGAGGTGGTCAGGGTGCCGGAGAAGGTCTTGTTGCCCGAGAAGGTCTGCGTGCCCGCGAGGATCGCCAACTCGCTTGAGGTGTTGGGCAACGTGTAGGTCCGGGTCTGGCCAGTGGAGATGGAGGCGAGCGAGAAGACCGCCTTCTTCGTCGGATCGGCATTGTTCACCAGGCTGAAGACAGCATCAGACACATCTCGGGGTTCGCCGACGCTGGCCCAGCTGGAGCCGGACCAGACGAAGAACGCGCCTTCCTCCGCGACCCAGACCAGCCACCCGGGGCGCGGAACGAGCCGGATCCACGCGCCATCGACCCAGAAGGCGATGTTCAGGTCCCATCCTGCCCATAGATCAGTCGCGCCCGAGGCGACAAGATGGCGGTCGCCGTCGGCGGGGCTCGCGGGCGGGGCGGTGCGCATGCGGTCCAGCACCGCCAGCTGCACCATGGCGTCCAGCAGGCGCAGCGCCTCGTTGTGGGTGACATGCTTCTGGGCCTGCGCGGCCAGAATATAGGGCAGCAGCAGATTGCTGGTGGTGTCGGACATGGTGATTTCCGGTTGTGATTTGAAAGAAGGATCAGAAGAACAGCGTGACTGTCCGCGCTGCTCCGCGCCCGATCAGAGTGGAGAGCTGGGCGATGCGGATGGTCAGCGCGTTGCCGGGACCGAGCAGCGCGCCCCAGTCGGCGATCTGGTCAGCACTGGTGTAGATCGCACTGGTGGTGTTCGTGCTCAGCGTGCGTTTCACGGATGCGCCATCAAGGATATCGACCTCGTATGCCTCAAGCTCCTCGGCCAAGGCCACTTCACCCGCGTTCCAGTTGTCAGCGGCCAGCGCCCGCGATCGGCGCACCCAGCGGATTGTCAGATCGCCGGGGTTCCGCGCTCTGCGCCAAGGCTGGTCGATATGCGCGACCGAGAAAGGCCGCAGCCCGGCACCTTCGGGTGTGAATGTCTGCGCCACATAGCTGTCATCGCTGGGTGCTCGCGCGGCGGGGCCGATGCGCCAGTTCCATGGCAGGCCCAGATCGGCCTCGGAAATCGGCAGCGGGGTCAGGCTGTCGTCCAGCACCACGACGCGCGCGCCTTCCTGCGTGGGACTGCCCATCGCGCTTTCCGTGCCACGCTGACCGCGCAGCAGCCGCGTCAGGCGATAGCGCCCCGGAGCAATCAGCTCGGCCGCGCCAGCCTGCACGATCTCCCACTGCCCTGCATCCGTTTCCACCGCCAGCGCATTGGCCCCGCCAAAAAGCGCGATGTCGGCGACACTTTCCAGTGTGCCTGCGAACAGATCCACGATCAGCTCATTGCCCAGATCGAAGCGGGATGTCGGGCCAGCGTAGAAATCCGCGACCAGCAGGCCCATCCGCGCCCGCCTGCTGAATGTGGTCAGCTGCTCGAACCCGTCGCTGCCGGGGCTGCGATAGACGGCCATCTCGCCGGGCCATGGACGCGCATGGGCGGCGATCAGAGGGCGATGGGGCGCAATCTCCTCGCGCAGCTGGGGCAAATCGAGAAACAGCACATCGGGGGCACCAAACACCATCGGCGTGGCCAGTGTCGCGGGCCGGGGATTGCCGGGGGGCAGATCGTAGATCGCGCGGTCCTGTCGCAGGGCCTCAACGCTGCGAAATGTCGAGTCTGCCAGTGAGACCAGCCGCATATCGACTTGCCGCCCGTCATGGTCGAGCGCGATCACATCGCAGGGATCAAGCGCAAGGCGCGAGGGGGGCAGGCGAAACACGGCTGTTTCGCGCCCTGACCAGGCTTCCATCAGCGCGCGGCGACAGCGGCGCTCGGCCTCTTCGGGCGGGACAGCCATGGGGAAGCTTTCAAGCGCAATGCGCGTGGTGTCCACCGTGATGCGCTGCGCTTCGACTTGCGAGGCATCGTAATCCTCATCGGCCCGCGCGACCTGCCATTTGAGGGCCTGCGGCAGCTCGGTTTCCTGCGCGCGGGTGAGTTCCAGAACTTCGGCCCCGGACCCGCCATCACCGCCCGCGCCGGTTCCCGAAGCGACCATATCCTCAGCGCTGATCACAGTGACGGCAGCGCGCCCACGCATGACAAAGCGGATCACACCGCCCGTCTCGACGGCATCAAAGCCGAAATGCCGCGCGAGTGTGGCGATGGAACTGCGCGGGCTCTCCAGTGCTGCGATCACATAGCCCTCGACAGCGCCCCAAAGGCCCGAGACATCGATGCGGTCCTCGGGCAGCCCAGCGCGCAGGCAAAGCTGGCGGACGAGGGCTGCGAGCGACACAGCCCCCAGCCGCCCTGTCAGCCAATGGCCCAGCCGCCAGTTCGGGCCATCGGTCCAGACTTCGGTCAGCGCGGGGAAGAACGGATAGGGTCGCGCATCCCATGTCCAGGCCGCGCATTCGGGGACATGCACCATGCGGCCGCCATAGATCGAGGAAACCGGATTGTTGGCAGCCTCGCTCCACCAGAGATAGCTCGCCTCGAGATAGGCGCGCTGGATCGCATCATCCCGCCAGCCGCGCGAGAAATAGGGCACGAAGCTCTCGGAGGATTTGGGATCAAAGAAGACATTCGGCTGGTTGGTGCCGCGATCCACAGCGGGGCAACCCAGCTCAGTAAACCAGATCGGCTTTGATTGCGGCACCCATGCACTGGGTGTGCCGCTTTCGACCCCACCGGGGCGATCAAAGTGCGGTTCCGACCACCAGCTGCTCAGATCCTTGTAGCGGTAGACCCAAGGCTTGCCATGTGCGCCGTCAGCAATGGCCGTGCGCTGCTGTGCCACGCGATCACCGGCACTGGCATAGAACCAGTCAAACCCTTCGCCGCCTGCGATATTGGATTGCAGATAGGCGCGGTCATGGATGGCAGGCCAGCCGCCGTTCGGGGGCTCGCTTGAACCGATGGCGCTCGCCCCCTTACCATCAGCATGATCAAACCCGTCGCGCCAGTCCGAGAGCGGCATGTAGTTATCGATGCCGATGAAATCGATGTTCGGGTCGGCCCAGAGCGGGTCGAGGTGGAAGAGCACGTCTCCGCTGCCATCATCCGGCTGATGGCCGAAATACTCGGACCAGTCGGCGGCATAACTGATCTTCGTCCCGGACCCGAGAATGGCGCGCACATCCGCCGCCAGATCGCGAAATGCCTGCACCGCCGGATACGTGGACGCGCCCGAGCGGATTTGCGTCAACCCGCGCATCTCGGTGCCGATCAGGAAGGCATCGACGCCCCCAGCCACCGCGCAGAGACGAGCATAATGCAGGATCATCCGGCGCAGGCCCCAGTCATTGGCAGGGCCGGTCCAGATCACACTCTCGCCCAGAATGGCGAAACTGCCCGGTGACGCACCGCCAAAGAAGCTTGCCACCTGCGCGGCTGCACTCGCGGTCTGGTCGGCACTGCCTGCAAAACCTGCCGCTGGCGAACAGGTGATCCGCCCCCGCCATGGGAATTTGGGCTGGCCGATGTCGGCTGCGTTGTCGCTATAGGGATCGGGCAGCGTGTTCCCTGGTGGCACATCCATCATCAGGAAGGGATAGAAGGTCACGCGCAGCCCGCGCGCTTTCAGCTCCCGGATCGCCTGCACGACGGCGAAATCCGCAGGCGTGCCACCATAGACCGGACGATCTTCGGAATCACGGCTCACCAGCTGCGCCGTCAGCCGCGTCACGCCATTCACGGTCCAGCTTGCATTTGGCGTGGATTTGTCGATGAATTCGACCTTGGGCCGGATCGTGCAGTTGCCTGCGCGCAGATCATCGCCGAACCAGGACACCACGAGGCTGACGCTTTCGACGCTCGGCACCATGGCCTGCAAGCGGTCCAGCGCCACGACCATATCGGCGGTGTCGGCGACTGCATTGGAATTCTCTGCGCTGCTGATGCCGCCAAGCGTCATGCCAAACAGTCCAGCGCCAAGGCTGCGCCCGCCTTCAACCTTGCGCACGACATCTGTCGCATAGGTGAACTCACCCGCCGAAGGGATCAGCGTGACCGCGCGGATCAGCCCTTCGGCCGTGTCGGGATCTGCCAGCGGACGGAACACCTCGAAGGTCAGCTGCGGGATACGATTGCCGTAATCGCCCAGCGGCAGGTCTTCGAACATGACATAGGCCGTGCCGCGATAGGCGGGCGTGTTGGCGGCCCCCATCCGGGCCACAATAAAGGGATCGGGCTGCTGCGCGTCATCGCCCGGGTACCAGCGCCAGGTGATGCCAGAGAGATCGAGGGGTTTGCCATCGGCCCAGATGCGCCCGATGCCGGTGATCCCTCGCCCTGCCGGGCCTCCTCCACCTCCAATCTCTCCCCCGGAGAGATTGGTCCCTGCGGGACCGGCTTCGGAGCCTTCGCAGAGTGCGACCGCGAATGACGCATAATAGAGATACTCGGTCGTCCTGACCCTCGGCCCGCCGCCCTTGCCACCGCCGCGCTGGGTCGTGGTGCGCGTCTCCTCCCGAAAATCCGTGGCCCAGATGATATTGCCGCCGATCCGCATGCGTCCAAAAACGCGCGGGATGACCGCCCCCTCGGTCGAGGAGGTGATGCGCAGCGTATCGAGCCGCGCACCTTCGATGCGTTGGGCAGGTGCCAGCGAAGAGATCAGCCAGCTGTCGATGGCCGAGCCCACTGTCGCCCCGATCATCCCGCCAATGGCCGCACCCGACAGGCCAAGGAAAGCTCCGCCAAAGCCCAGCCCGATGCTGGAGCCAACAGCGCCAAGGACAAGGGTGGCCATCTACATCAATCTCTCAAGGGGAACAGGAAGGCAAAGGCGATGCGCCGTTGCCAGGCGGGACTGAGCGGCTGCTCGATCACGCCGAGCCGCTCATAGGCGTGGATGAAACTGTCAGGTCCGGTGAGGATGCCGACATGTTTGGCGATGGCACGCGGCATCATCCGGAATAGGAGCAGCGCGCCGGGTGGGGCCTGCGCCGGTTCGACCTCGATCATCATTCGCCGCGCGCCTTCCGCCATTACCTCGAGCGACCCGGTTTCGCCCCAGTCCCGGCTGTAGGGCGGGATCGGGAAGGGTTCGGGCCCCACAACCTCGCGCCAGACGCCACGCGCAAGGCCGAGGCAGTCACAGCCCACGCCGCACATGCTCGCCTGGTCGTGGTAGGGTGTGCCGAGCCATCTGCGCGCAGCGGCGATGACGATAGAAGGTTCGGCGCTCTTGCGCTGGCTCACTGTGATTGCATCCCTCACAGAACACCCCCTTCATGGCCACCATCGCGCGAGGCGTAGCGCAGAATGGTGTCCTGTCCGGGGATGTGGGGAAAGCCCCGGAAATTGACAGTGTTGGCGAACTTTGCGCTGCAGGTTTCGATCCGCTTGTCGCAACCAGCGTGGATGGTGAAACCGTCGCCCTCAGTGACAGCGCGCACGGGCGCTTCCAGCAGCGTAAGTACGGCCACGCCATCTACCAGATCATGCGCCAACACCTCCGCCCGCCCTCCGGCATTGGCACCAGAGGTCCAGTGGACGGTTCCAAAGGCAAACCAGCCGGAGGCAAAACCCGACAAGCCATAGGCGGTGAAAGCCCGGTCGCGCAGCAGGTCGATGACAGCACCGCTGCCCTTGTAAGCCGGGTTCTCCAGATCGACGCCGCAGCGCGCATCGCCCAAGCCCGCATCGCAGCCTGCCTGAAACGTCCGCCCGACAGTCTGGCCCAGCACATGCGCGAGGCTGCGCACCTCGGCGACAAAGGCCATGCGCCCGCGCCGGATTTGCCCCACAGCGCCCCAGCGCATCAGCACCCGCTGGCTGGTGTCCGCCCAGTTCACGCGCCAGAGCTCGACCTCGGCCGCATCCCAGCGCCCGTCGAGAATATCCGTCTCGGTGATCCGGTCCGAGGACAGCACGCCTTCCGCATCCTGCGCATCCACCGACAGGTCCGACCCGGCGCGGATTTCTGAGGCCGCAAAGCCGCTTTCGGGCTCGAATTCGGTGCCCTCGAACACCAGCGCGCAATCGTGATCGGTAAAACCGAAGCTGACCCCATCCGCGCGGGTGATGCGCCAGCACCATGCGAGTGTCGTGGTCCCTTCGTCGAGATGCGCCTGCAGTGCTGGGTCGATCTGTTTCATCGCCGGATCTCCAGCAGGGGAATGGAGGTGATCGAGCCCAGCCGCTCGATATCGAGGGTGACGTCCAGCGTGTCGCTGTCGAAACGGACAGGGACGTCGAATTCGAACCCGGCGGTTATGGCTATTCCCGCCGCCGGGGCTGTCCCGAATGTCACCACGCCAGTTGTCGTATCCACCGACCAACCGCTGACCTGTTCAACCCCACCCAGCGCAAGGCGGACGCTGCCGGCGACAGGCTTGGTGATGGCGCGGGTCCAGTTCTGGTCGCCGGACGTGTAGCGTTTCAACAGCGCGAAACTGGTCACGCTGCCATTCCCGGTGCCAATGGGCTGGTCCAGCGGCCCGGGCAACTGTGAGGGCGCGCAGGATTTGTAATCCGACCAGTCCTTGAAGCGAAACCCGTGCAACCGGCCATTCCGCGCTTCAAAGAAGGCGACGACAGCGGCCAGATCATCGGCGCGGCGAATGCCATAAGCGACATCATAGCGCCGTCGCGAGTTGGCCCAGCTGGCATTGCGCTCCTCAATGCCCGAGCCCAGCTCGACGATCTGCGTGCGCCGCTCGGGACCACCCCGCGCACCACGGCTGATCGCGTCCGGAAACCGGACCTCGTGAAAAGACATCTGATCCTCGTCTCAGGAAGTAGGGGTTTGCTCAGGAAGCGGGTCGACTGAGGAGCGGCTATCGGGACTATTTCTGCCGTTCGCTACTGGTGCTCTCATGAAAGTCAACTTAGGTGTTTCATCCCGGATGATCACATTTCTCCTCGGCGATCCGCCCGATTTAAGAGCCGAAGACGAAGTTTGAAGTTGAAATGACTTGTTTAGCAGGCAGGTTCAGGCGATCTTTACGATAGGCGAAATGCCACTTGCAGAGTGTGGGGTTAAGCATTGCGTGTTGTGGTGAAATTTATCTCTTATATCGTGATCACTCTCCTTGCGGTCCTCCCGTCACTATCAACGCCAACTTTTGCACAAGCATTGCGTCTTTTGGAAAACTGCACACCGCCGGTGGGTGTTGTGTTCGAGTTTGGAATACGCAACGATATTCACGGCAACCGCCTTCAATCTGAAGAAGATGGATTCGTTATGGCGGATGATGGGTTCGCCGGCATGTCACCCAGCTTTGCCTTCGACGGAACGCGTTTTTATGTTCGATGGGGCTCCTTGAAGGTGCCCGGCGTCAATGTGCCTGAGCCTGCTTGGGAAGAAGCTATCGTCGTTCAAGTAACTGCAAACAGAGTTACTGCGATTGAGCCCTATGGCGAGCGTGGAATTTGGATGCATACGGTCTTTTGGCGCAATGCTTCTGTTTTTTCTTCAAGGCATAGCGAGTTTATTTCTACACTCGACCCCACCGGCTATGTGACCGATGGCGCAATATACCATATGACTTGTGATCCCCGTTAGCATAGCCAAGTCGGAATGGGAGTCGTCGAGATATCTCAATCGAAGGACTGACTGGCCGCTAAGGGCTCATTGTGACCATGCGCCGCCTTCCACCGCACTCACATGCCCCGCCGCCCGAGATTGACCGCGCGCGCAATGTCTGCTGCCACCTGCGTGCGGGACTGCCGGAAGCTTTCCGCATCGCGCGCCATGATGGTGACATTCACGGTCGTGCTGCCATCGCCACCGCGACCCCCATAACCAGCAGCTTCCCGGCGCGAGAGCACGCGCTCCCCGCGCTGCAGGATCGCCGGCACTTCGTCGGGCTTGAGTCCGGCCCAGCCACCGGAATGCATGCGGGGCGCAGCTGCGAAGGCCATGGTAGGCACCATGCGCCCCGGAGCAGGACCGCCGACCACACCGCCTGCATGGAAGATATTGGCGAAGAGCCCGCCTGCGCCGCCCAGCACGCCAGAGAGCAGCCCTGCCAGTGGCCCAAGGATAAAGCGCCGCGCGGCGAGCCGGGCGAGATCAGCGATCATCGAGGTCACCAGATCGCGGAAGTCGAGCTTCCCCTTGCGCACGAAGTCCGCGACGGCGTTCTCGGCCGCCCCGAACGCGCCCACCAGCGCCTGACCGATATCCGCACCGATATCGCGCGCCTTGTCGGCATACTCGGACAGGGCTGCGGTGACTGCTTGCCAGCCGGTCAGCGCAACAGTTGCGCCACTGGCCGTGTCCGAGCCAGCCTGCCGCCCCGCAGCGCCTGCGCGTCCCGCTGCTGCTTCGGCCTGATCGAGCGCTTCCGACATACGCTGCGCCCCAGCTGTGGCGGCATCCAGCGCATCTGCGCTTTCCTCGCCCGACCCGCGCACTGCTGCCAGCAATGTGGCCATGGCCTCGCGTGCGCCGTCAAAGGCACTGGCCAGCGTCGCATCCGCCCGCGCGCGAAACGCCGTCGCAGATCGTTCGGCGCGCATTATCCCGGCGTCGAAGCTCGACACCCAAGCCTGTACGCCCAGCGCGTCGATCTGGAAACCCGCGCCGATCACATCGGCGATCTGGTTGAAGCCGGGCGCGATCCGGCTCAGGAAATCCGCCCATGTCTGGCCCAAAAACCGCATGAGCCGCAGCCAGAGGGCTTGGATATCTGCGCGCATGGCCCGAAACCGGTCGCCAAAGGCCGACATGGACGCGGCCATGCCATCCCAGACCGCGCGCGCGACATTGCCCATCAATTCCAGCGCGGCACCGAAGCCACCGGCGCCGGAAACAAGTCGGCCAAACTGATAGACCAACTCGCCCGCCCCCACGATCAGCGCGCCGATGCCCGTGCGGATCAGCGCCCCGCGCAGGACGACCAGCGCTGTGGCGAGCCCGCGCACGGACAGCGCCGCAGCGGCCAGCCCGGCCACCCAGCGCCCTGCCATGAAAGCGGCGAAGGTACCAGCGATGCTGACGAGCCGCCCGAGATTGTCAAAGAGGCCCCGGATCGCCATGCCGAGCGGGCCGGTCGTGCGGGCGACAGCGGCCATGGCATTGGCGACAGCTTCCAGCGCCGGGGCGGCAGCCACCGCCAGCTGGTTCGACAGCCCCCGCCAGATCAGGCCAAGGCGTGAGATGGCATCATTGGTGCGCTCGATCTGCGCTGCGTCCTGATCCGAGACCACCACGCCGAAATCGCGCACATCCTGCGTGGCTTGGCGCAGCGTCGCGCTGTCGATACGCCCGAACACGAGTGCGGCGCGATCCCCGAAGAGTTGCGAGGCAATGGCCGCGCGTTCAGCCTCGGGCACGAACTGGCTCAGTGCCTCCTGAATGGTGGCGATGCGGGCGTCCAGCGGCAGGCGTTGCAGAGCCTCAGCAGACAAGCGCAACCGACGCAGCGCCTCGACCGCAGGCCCAGTGCCCGACGCCGCCTGTGACAGGCGTCGCGTCAGCTGGATCGTGGCCTGCTCGACCTGACCCATCGACACGCCTGCCAGATCGCCTGCGCGTTCCAGCACCTGAATGCTGGCCACAGTGGTATCCAGCGAAGCCGCAAGCTTCGCCTGCGCGTCGACCGTTTGCAGGCCGGAGCGGATCATGGCCACACCTGCCGCTGTGGCCGCCGCAACAGCCGCTGCAGCCGCCAGTTTCACCCGACGCGCAAAGCCTGCCAGCCGCCGGTTCGCCGCCTCCATCTCCGCGCTCAGCCGCCCAAAGCCACGCTTGCCAGCCTCGCCCACGCCCTCCAGCTCAGAGCGCACCTGACGCCCACCCACAGCCGCAAGGCGGACGCTAACCCGTTTTTCCGCCATGATCTGCTTCCATCTGTTGGTTGAGTTTGGTGACCATCACGGCTTCGATGCCAGGCAGCAGTTCCGCCAGGACCAGAGGTGGCACGCCCAGCGCCTGGCCCAGCGCCAGTGCGGCGCTCATGTCCCAGCCGATCACCGCACCCGGCGCGATCCGCAGCTGACCACCAAGGCGGCCCACCAGATCCCGGACCTGCCAGCCTTCCTGCGAGAGCGGGCGGTTCAGCCGCGCGGGGCAGTCTTTGCACGTCCCTTCACAGGCGTCGCAGTAGCGCGCGCCCCCGCCGAACTCCCACTCGGCAAGGGCGCAGAGGCGTTTTTTTCCTGTTCCAGCAGCAGACCTTTGGAGACATAGGTCAGCTGGAAGGCTTCAAAGATCGGCCAGATGTCCAGAAGCGCATCAATGGCCTCGGGGCTGGGGTCGATGGGCACACCATCGGCATCACCGATGCCTTCCCAATCGAGCACGGCCCGCCGCGCGAGGGCTTTGGCGAAGGCCATGGCTCGGGTCTCATCCGTGGCCTCATCGGGCACGGCCTCGACCTCCGGGTCAGCGCGGGTGGCGACCATGAGCGCGGTGGTGAGGGGGCGCAGCTGCACCCGCACGCCGGGGGCGAGATCATGCCAGCGGGGCGCGTTGGTCAGATCGAGGGTCAGCATTCAATAAGTCTCCATGGCGTTGATCAGGGTTGCAGTGCACATCCGCCCGACAGTCGCATCCCGCGCAGCCTGCCAGTCGAATGTCGCCTGCACGCCCTGTGGTCCGGCAATCTCGATGCGCGGGCGTGGCAGATAGACGGCGTGCACGGTGAAGGTGAAGCTCTCGCCCGAGGGCAGGACATAAGCGAATTCCATGGCACAGGGATCGCCATTGATGGCCTGCGTGACCAGCGTCTGATCGGCGAAGCGCACCTCGATGCGACCGGTTAGCGCGGCGATGGATGGATCAGCGCCATCAATGCGCCCATCGGCGCGGATGGTTTCGATCCGGTCGAGATTGTTGGCATAGGTGATTTCGGCCGAGACGACATTGCCCAGATCGACGCCATTGCGCTTGATCGAGCCGTTGAAATGGCCGAAGCGCTGCAGGTCGAGCGTGGCGGGTGTGCCTGCGCTGGTCGCGGCACCCACTATTTCGCCCTGTGCCACCAGCCGCGCCGTCGCGGTCAGCAGGCCCGAGCGCTGCATCTGCCAGCTAAGCTGATCCAGCACGCAGCCCGAATACATCGCGTAGCGCGGGACCTCTGGCATGCCGGTCTCGATCGACATGCTGGGTAGCGCCCATGCGCCGGACTGGAATTGGTGGGTGTAGGGCGCTGATGACCCCGTTGTCGTCGGGTTGCCAAACGCGGCCTTCAGCCAGAAGCCAAAAGCCTGCGCATCAATCGGCACCACCACATCGCCATCCGAGGTCACCGCATCCTTGATCGGCGGTAGCGGATCGCGGCCATAGCCCAGAAGCTCGCTGTTCAGGAGCGGCTGCTCGGCGCCAAGTGTGGCGCTGGCGAACGGCATCCGCACAAAACCGCTCGCGGGCGGCGTGCCATAGGTCGTCTCGAACGCCAGCGCCATCTGCGCCCGCGCCCCCTGGGCTCGTGCCATGGTGTTTCTCCTCGGGTTGTCGGGTGGGTCAGGCCAGCGGGTCGGCTGTGCTGTAGTGCAGGATAGCGGGTATGACCGCGGCTTTCAGGCTGGCCGCGCCCTCAATGGGTAGATCGACGGGGCGAGGGGCCTCGGCTTCGATCCAGTCGCAGTGTCCGCCCAGCGTGCGGTCGGCGGAGAGTGCCGCGCCGATGCTGGCGCAGAGCGCGGCGAAGGTCGCGTCGCGATCGGCCCCTTGCACGACCGCCTCGATCTCGGCGCGGTGCTGGTAATGGTAGCGCAGTGGCGACAGCGTGACGCCGGGCTCGCCTGGCTCGCCATCGCGCAGGATCATCAGACCGGCGGTGGAAACGCGCTCGGGCAGAACCTCGCCGCGCAATACCGGTACATGCGGCACCGTGCGTAACAGGTCCGCCAGGGCGGTGAGGATGGTTTCGCGCGGGGTGGTCACTATGGTTTTGTCCTATGCTGAAGAGCTGCAGGAGGCGTCCTCATGTGCATCCGATCCGGGAAGGTGATAGACGGTCATCGTCACAGGAACATTCGGAGTCGGAGCCAGCGAATGAAACATCAACTGACTGGAAATTCGGGCTTGTATCGTATCGCATGGGAGTTGTCGCGGCGTGGATGGAATGTCCTGCCAACCGTCCGCAACGCCAGAGGTGCCGACCTGTATGCGGTATGTGAGGATGAGACCCGGATTATTGCGGTTCAGTCAAAAGCACTTTCAAAGCGGGCTGATGTGCCGCTGGGTGGATCGCTCGCGGCACTTCGTTCCATGTGGTGGATCGTAACTCTCAACGCGAATTCGGATGAGCCGAGTTGTTTCATTCTCAATCTGGATGAGGTCAAAGCCAATGCGGTCTCTAACACGAACAAGGAAGGGAAGGTCTCATACTGGCTGCCATCGAGATTCTTCATGAACGACATCTACAAGGATGCATGGCACAGGCTTGATGCGGAAACATCCGCGCACTAGGCAGGTCTGCCTTTATCCTCTACCCGTTGCTTACCTTATGTGCCCTTCCACCCATTTCGTGACAATCGCGCCAGGCAATGCGTCCTGCGCCCGGGCGGCATCGCGGGCGAGGTCCAGTCGCTTGCGCAGTTGGACCTGCGGCACCAGCAGGAAGATCGGCACGGTCGTCACACCACGCCCGGTCTTTGATCGAGATGCCACAGCGCGGCCGCGTGCGTTCAGCCGCCCCTCGGCCACCAGCAGGCTCGGACCAGTGCGCCTGTAGACGAAGCGCAGGCGCAGGCCCGAGCGGCGTTCCCATTCGCCGGGGGCGATCCGGCCACCACGCGCGGATTTCCCAGCAGCGGGAGTGGGGATCGCCAGCCAGAACCCGTTTTTTGACCGGATCAGCGGCCCTGTATCATGCGCACCGATGATCACAGGCGCTTTCGACCAGACAATCGCTGCCGCATTCAGGCTGGTTTTGCCCTTTGGGAACTGCTCCGACCTGATAGTGCGCGCCAGCCGCTGACCCAGCCCGGCGCCGGTGATCTGCGCGCGCCAGGCGGACTTCAGGCTGTTGCCAGCCTCGCGTGTGGCGGTGCTGACGGCCCGCTCGCCTGCCTTGATCTCAGCGGCCATCATGGCGACGAGGTCAGGGGTGATCTCCAGCTTCAGTTTCATGCAGGCCTCAGATTGACGGTCCAGACCAGCCTTTCGCGGTCGCGCACCGGTTCGCCCTGGATGAGGAATGCCTCGCCGTCGATCTCGATCCGGTCGCCGGGGCGTGGGTTCAGGACCTCGGCCACGCGCAGGTCGATGCGCGTGGTCTCGGACCAAAGCCTTGCGTCACCGAAGCTGGTGACCTCATCCGCGCGGCGGGTGACCACGCAGACGAGTTTCGGTGCGCCACCATCCGCGATCCAGGTTGCATCGCGGGCGATGTTGGGATCGGCGAAGAGGTTGTCGATGGCCGCAGTGAAGACCGACATGCGCGCGCCCGTCAGTTCGAGCTGTGCAGGCGGATCGCGAGGCGCGGGCGCTTGTTGACCGGCAGAATCGAGGCTTCCGTCATCAGGTCGATCCAGCGCCCCTTCGCGTCCATCATCTGCCGCGCATAGAGCGGCAGACCGATCGTGTTCGCGGTCTCCAGCAGGTTCGCCGGACCGCCATAGGTGGTGAAGGTGTCAAACGTGCCCAGCGGGAAGGCGATGCCCTCGCCCGTGGGGATCAACCGCTCAGATGTGCCGTTCGAAAGCGTGACCGAGCCGTTGTATTCCTCGAACAGGATCCCCGCGAAGGGGAAGGCGCGGCGCATGTCCTCGCGCAGGGGCTGGCCGCCGGTGGCCGAGAAGAACTTGTAGGCGTCCTCGGTCTTGGGGTGGCTGATCAGCTTGTCGAAGAATTCGGAGCTCACCAGCGCATGCGCGGTGGTCATGGTCTCGCCGAGCAGATTGTCCTCGATTGCGCGCAGGGTCGTGCGGACCTTGCCCTGGACGTTGGTGCCGGCGGTGCCAAAGACATAGTCGACCGAGATCTGTTCGAGCCCGAATTCGGTGAAGTAGTTGTAGAGGGTCGTGCCCGCGCCGTCCTTCACGATGCCGCGCAGCGCATTCATCTCCATGTATTCGCGGGTCTGGGCATGCTTGCGGCGCATCAGCGTGAGCTTGCGGTTCATCACCTCGACCAGCGGATCGGCCGCATCCGAGACGCCCAGCGCGGGCATGCCCTGAATGTCGGCGGGCAGGATCACGTCGTCATGCGGGATCCACGGCAGCGCGAAGCTGCGCATCGAGCGCGCCTCGCGGTTGCCGACAGTGGCGGGGGCGCCGAGCGGGACGGAGGGCAGGAGGCTGAGGACGCCTTCGCGCTGTTCGATCACGATGGAGCGCTGGGTGACGCCCTCAAAGCGGAAGAGGCCGATCTGGCCGAGGCGGGTATAGAGGTTGGGCAGGATGTTGATGGCCTGCGTCATCTCGGCGAGCGAATAGCCGCCCGCGTCGAACGGGTTGCGGGTGATGGTCATGGGGAACTCCGGGGAAAGAGGGGGTGCGACAGCACGATGGGGAGAAAGGGCGATCTGCCCGATCAGGCGGTGTCGCGGGGCACGATGCCGAGCGCGGCCAGCTGGCCGTGCTTGGTGGCGGTCTTGGGCGCGTCATCGACGGTGGGATCAAAAACGAGTGCGGCCTTCGAGACGATGGCGGGGCCCCGCGCGACCACCACGCCGATGGCGTCCGTGGCGCTGGCATCGACCGCGTAGAGCAGCACGGCGGCGGCGGTCTGCGCGCCGTCCGAGCCGCCCGAGGTGGCGAGCTTGTACTTGCCGCTGGCGGTAATCCGCCCCAGCACGGCGCCGACGGGATAGTTGGTGCCCTCGAGCAGCGTGACGGTCTCGCGGGTG</t>
  </si>
  <si>
    <t>MATLVLGAVGSSIGLGFGGAFLGLSGAAIGGMIGATVGSAIDSWLISSLAPAQRIEGARLDTLRITSSTEGAVIPRVFGRMRIGGNIIWATDFREETRTTTQRGGGKGGGPRVRTTEYLYYASFAVALCEGSEAGPAGTNLSGGEIGGGGGPAGRGITGIGRIWADGKPLDLSGITWRWYPGDDAQQPDPFIVARMGAANTPAYRGTAYVMFEDLPLGDYGNRIPQLTFEVFRPLADPDTAEGLIRAVTLIPSAGEFTYATDVVRKVEGGRSLGAGLFGMTLGGISSAENSNAVADTADMVVALDRLQAMVPSVESVSLVVSWFGDDLRAGNCTIRPKVEFIDKSTPNASWTVNGVTRLTAQLVSRDSEDRPVYGGTPADFAVVQAIRELKARGLRVTFYPFLMMDVPPGNTLPDPYSDNAADIGQPKFPWRGRITCSPAAGFAGSADQTASAAAQVASFFGGASPGSFAILGESVIWTGPANDWGLRRMILHYARLCAVAGGVDAFLIGTEMRGLTQIRSGASTYPAVQAFRDLAADVRAILGSGTKISYAADWSEYFGHQPDDGSGDVLFHLDPLWADPNIDFIGIDNYMPLSDWRDGFDHADGKGASAIGSSEPPNGGWPAIHDRAYLQSNIAGGEGFDWFYASAGDRVAQQRTAIADGAHGKPWVYRYKDLSSWWSEPHFDRPGGVESGTPSAWVPQSKPIWFTELGCPAVDRGTNQPNVFFDPKSSESFVPYFSRGWRDDAIQRAYLEASYLWWSEAANNPVSSIYGGRMVHVPECAAWTWDARPYPFFPALTEVWTDGPNWRLGHWLTGRLGAVSLAALVRQLCLRAGLPEDRIDVSGLWGAVEGYVIAALESPRSSIATLARHFGFDAVETGGVIRFVMRGRAAVTVISAEDMVASGTGAGGDGGSGAEVLELTRAQETELPQALKWQVARADEDYDASQVEAQRITVDTTRIALESFPMAVPPEEAERRCRRALMEAWSGRETAVFRLPPSRLALDPCDVIALDHDGRQVDMRLVSLADSTFRSVEALRQDRAIYDLPPGNPRPATLATPMVFGAPDVLFLDLPQLREEIAPHRPLIAAHARPWPGEMAVYRSPGSDGFEQLTTFSRRARMGLLVADFYAGPTSRFDLGNELIVDLFAGTLESVADIALFGGANALAVETDAGQWEIVQAGAAELIAPGRYRLTRLLRGQRGTESAMGSPTQEGARVVVLDDSLTPLPISEADLGLPWNWRIGPAARAPSDDSYVAQTFTPEGAGLRPFSVAHIDQPWRRARNPGDLTIRWVRRSRALAADNWNAGEVALAEELEAYEVDILDGASVKRTLSTNTTSAIYTSADQIADWGALLGPGNALTIRIAQLSTLIGRGAARTVTLFF</t>
  </si>
  <si>
    <t>441209.SAMN05717329.GCA_001870665_01007</t>
  </si>
  <si>
    <t>CAGCCTGAGCGCTGCGGCGGTGGTCTGGTCGAAAGCGCCGGTGATCATCGGTGCCCACGATACCGGCCCACTGATCCGGTCGCGAAACGGGTTCTGGCTGGCGATCCCCACACCCGCTGCCGGGAAATCCGCGCGTGGTGGCCGTATCACCCCCGGCGAATGGGAACGCCGCTCGGGCCTGCAGTTGCGTTTCATCTACAGGCGCACTGGTCCGAGCCTGCTGGTGGCCGAGGGCCGGCTGAACGCGCGCGGGCGGGCTGTGGCATCGCGCGCGAAAACCGGGCGCGGTGTGACCACAGTGCCGATTTTTCTGCTGGTGCCACAGGTCAAACTGCCGAAGCGGCTGGATTTGGCGCGGGACGCAAGGGCCACGCAGGACGCACTGCCGGGAGCGATTGTCGCGAAATGGGTGGAGGGAAAGATCGGATGACACCCCGCGAGACGCGCACGGCGGCCATGGTGGACCTGTTACCTACGTTGCCGCGTGAACGGGATAGGGTTGTCGCCAAGTGCATGCGAACCAAACCTGCTGATCGCACCCAACATCCATTTGCTCGCGGGTCAACTGCCTTGACACGTGAGATAATCTGAACTCCTTTTCCAGAAGTGCCCGCAAGCCGGAGGGGTTCATGCATTTCAATGCAATGGTGACATCCAAGTTGAAGGCATACGTCTATGCCTTGGCTGACCCGCGCGTCAGCGGGTCATTGCGCGACAGGGTGTTTTACATTGGAAAGGGGAACGGAAACCGTTGCTTCAATCATGCGCATATTGAGCGCAGCCAAGGCGAGGAACCGCTCAACGAGGCGGAACACAAGCTCGGGCGCATCCGCGAAATTCGCCACTCTGGAAATGATGTCGAGATCTTGATCGTTGCACACGAACTCGATGACAAGGTAGCTCTTGATCTCGAGGCCGTCCTTATTCCCCTGCTTGGCGATACCAACAAGGTATCAGGCCATGGCGATAGGAAACTGTGGCTCACGCGAAATCAGATCAGCGAGGCCTATGACCGTCCAGTGACGCGCGCCGACGTGCCGCTGTTCCGCGGGAATATCTTGTTTGTGAGCTTGAACCGGCAGGATACCGGCTCTCTGCTGGGTTCCGAGGATCCGGAGCGTCTTGCTCGAGCGACCCTTGGGGACTGGAACCTTTCGGCGGAGCGTTCGGCCCGAGTCGACTGCATCATCGGGGTCAAAAATGGATTGATTGTCTCTATTTTCGAAACCTCTAAACGCAGCGACAACACGACAGAGTTCCTGCGCATCAAAAGCGAAAAGAAGCGTGCCCACGGCAGGTCGCGATTCAGCGGACATCGAAGGCATGATCTCGAACACGATCTGCGCGGAAGAAGTGTCACTGAGGACGCAAAAACGCTCTCAAAAATCCGACCCGGCGCAGGGTGTCAGTATCTAGATGCGATGACCTGAGAGCATTCCAAGGCTGAAGGAGAAGCGGCGGAATTACGCGCCGCTTGTGAAATGAGCACGTGCGGCCGATTCCTCGGTTGCAATCGTGTGACATTACCTGAAACAGGAAAACTAATGTCCCCTCGCGAAACCATCCTCACCGCCCTGGCGGACCTGATGCGCACGGTGCCGCATGTGCCGGTGCTGCGCGGTGAGGTGCTGCCCGAGCGCGTTCCTGCCGCCGGGCTCATGATCCTGCGCGATGGCGAACCGGGCGAGCCCGGCGTCACGCTCTCACCGCTGCGCTACCACTTCCAGCACCGGGCCGAGATCGAAACGGTTGTGCAAGGGGCCGATCGCGACACTGCCTTTGCCACGCTTTGCGCCAGCATCGGCGCGGCAATCTCCGCCGAACGCACGCTGGGTGGCCTTTGTGACTGGGTCGAGGCGGAAGCGCCGCGCCCGGTCGATCTGCCGATCGAGGGCGCGGCCAGTCTGAAAGCAGCGGTGATTACGGTGGTGCTGCACTATTCCACGGCCGATCCGCTCGGGTGAATGGCCAGATCAGCAGGTGCCATAATAATTGAGCGAGAACCGACAGAACTCGGTCGCGGTACCACTTCTGATCATTTCGCGCGTGATATCGCGGCCATCAGGCAGGAAACACTGACCGACGATGCGCCCGAAACGGTCGATATCGCGCGTTCGGCAGTGCAGAACCTGACCAGAGACCAGCCGCGTCATCGCAGCGGTTGCTGCAGCGCCGCCGGGGCGATTGGTCTCCGGCGCATCAAGACCCCAGACACGGATGCGCACATCCTGACCGCTGATCCAGAAGGTATCGCCGTCGACAATGCGCGTCACGCGCCCTGAAAAGTCGATATCCGCTGGCAAGGCTGAAGCGCCGGGCGCCGTCGTGACAGATGTTGGGACATCGCAACTGTTCAGCGCCATGGTCCCGGCAAAGGCCAGAATGGCGACCGAGCCAAAGGATCTGAAGCGGCGTAGTGGCGAAGGGCGGCGAGATCGTCGCCGGAGAAATCGGAACATGCGGGTTATCCTGTGTGTTCTGCTCTTGGGGCGGGCGCCCGTCCCCTGTGTTTCAAAACATCACGGCGCAGACAAGGCACTGACGCCATCACCGTAAAGAAAGGACACACCATGGCACGAGCCCAGGGGGCGCGGGCGCAGATGGCGCTGGCGTTCGAGACGACATATGGCACGCCGCCCGCGAGCGGCTACACGCGGATGCCCTTTGCCAGCGCGACGCTGGGGGCGGAGCAGCCGCTTCTGAACAGCGAGCTTCTGGGCTATGGCCGTGATCCGCTGCCGCCGATCAAGGATGCGGTGACCTCGGATGGCGATGTCGTCGTCCCCATCGACGCGCAGGCCTTCGGCTTCTGGCTGAAGGCCGCGTTTGGCAACCCGACCACGACGGGGGCATCAGCGCCCTACACCCATCAATTCCAGTCTGGTGCATGGGCGCTGCCCAGCATGTCGATCGAGACCGGGATGCCGGAAGTACCGCGCTATGCGATGTATTCGGGTTGCGTGCTGGATCAGTTGTCATGGCAGATGCAGCGCTCGGGCCTGCTGACCGCAACGGCACGACTGGTGGCACAGGGCGAAACAGTGGGGGCCGCCACCAGCGCGTTCGGCACAGGTGCCTCACCCCCTGCGACCCTCGATCTGCAGCGCTTCGGCCATTTCAACGGCGCGATCAAGCGCAATGGCGTCGATCTGGGCAATGTCGTCTCGGCCGAGATCACCTATGCCAACAACCTCGACCGGATCGAGACCATCCGCGCTGATGGGCGCATTGATGGCGCAGACCCATCCATCGCTGCGCTGACTGGCCGGATCGAGGTGCGTTTCGCCGACCAGACGCTGGTCACGCAGGCCATCAATGGCGACCCCTGTGCCATGGAATTCGCCTATGTCCTGCCCTCTGGCGAGAGCTTCACTTTCACCGTGCACGCCGTCTACCTGCCCCGCCCGCGCATCGAGATCGCGGGACCGCAGGGCGTGCAGGCCACTTTCGACTGGCAGGCTGCGCGGGATGCGACTGTCGGGCGGATGTGCACCGCCACCCTGATCAACGCCATGGAGGCTTATTGAATGCTCACCCTCGATCTGACCAATGCGCCCCGCTGGCATGACCTCGCCCCCGGCGTGCGCGTGCAGCTGCGCCCCTTGACCACCGCGCTGATGGTCGCCACCCGCGCCGACCCGGAGGTCGAGGCCGTGCCCGATGAGGCCACGGATGAGACCCGCGCCATGGCCTTCGCCAAAGCCCTCGCAAGGCGGGCCGTGCTCGATTGGGAGGGGATCGGTGATACAGGCGGTGTGCCCATCGACCCCAGCCCCGAGGCCATCGACGCGCTTCTGGACATCTGGCCCATCTTCGAAGCGTTCCAGCTGACCTATGTCTCGAAGGGCCTGCTGCTGGAACAGGAAAAAAACGCCTCTGCGCCCTTGCCGAGTGGGAGTTCGGCGGGGGCGCGCGCTACTGCGAAGCCTGTGAGCCCTTCGAGGGCCGCGAAAGGTCGTGCCCGGACTGCCCCGCGCGGCTGAACCGCCCGCTCACGCAGGAAGGTTGGCAGGTCCGGGATCTGGTCGGGCGTCTGGGCGGCCAGCTGCGCATCACGCCGGGTGCGGTGATCGGCTGGGACATGACCGCGGCACTCGCGCTGGGTCAGGCGCTGGGCGTGCCGCCCCTGGTCCTGGCGGAACTGCTGCCAGGGATTGAGGCCGTGATGGTCCTCAAGCTCAACGAACAGATGGAAGCACATCATGGCGGAGAAACGGGTTAGCGTCCGCCTTGCGGCTGTGGGCGGGCGTCAGGTGCGCTCGGAACTGGAGGGCGTGGGCGAGGCTGGCAAGCGCGGTTTCGGACGGCTGAGCGCGGAGATGGAGGCGGCGAACCGGCGGCTGGCGGCGTTCTCGCGACGGGTGAAACTGGCGGCTGCTGCGGCAGTTGCGGCGGCGACTGCAGCAGGTGTGGCCATGATCCGCTCCGGCCTGCAAACTGTCGATGCACAAGCCAAGCTTGCCGCCTCGCTCGACACCACTGTCGCCAGCATTCAGGTGCTGGAACGCGCAGGCGATCTGGCAGGCGTGTCCATGGGTCAGGTCGAACAGGCCACGATGCAACTGACACGACGCCTGTCGCAGGCGGCCTCTGGTACTGGACCTGCGGTCGAGGCGCTGCGCCGGTTGCGCCTCTCGGCGGAAGACCTGCAACGCCTGCCGCTCGATGCGCGCATTGCAACGATTCAGGAGGCGCTGGGCCAGTTCGTGCCCGAGGCAGAGCGCGCGGCAGTGGCCTCGCAGCTGTTTGGGGATCGCGCTGCACTGGTCTTTGGCCGCATCGACAGCGCCACCTTGCGCCAAGCCACACAGGACGTGCGAGATTTCGGTGTGGTGGTGTCTGATCAGGACGCCGCGCAGATCGAGCGCACCAATGATGCCATCTCACGCCTTGGCCTGATCTGGCGGGGCTTGTCGAACCAGCTGGCGGTGGCCGCAGCGCCGGCGCTCGAAGCTGTCGCCGATGCCATGGCGTCTGTTGCGCGCACCACCGGCCCGCTGGGCATGGCAATCCGGGGTCTCTTTGACAATCTCGGACGCCTTGTCAGCATCGCGGGTACCTTCGCCGCCTTCATGGCCGGGCGCTGGGTGGCCGGGCTGGCCGCTGCGGCGCTTTCGGTACGCGGGTTGGCGACTGCGCTGGTGCTGCTGCGCGGGGCGCTGATCCGCACCGGCATCGGCGCGCTGATCGTCGGCGCGGGCGAGCTGGTCTATCAGTTTGGCCGACTTGTTTCCGGCGCCGGTGGCTTCGGGGCCGCGCTGGAATTGATGGGCAATGTCGCGCGCGCGGTCTGGGACGGCATGGCGGCCTCGATGTCGACCTTTGGCGACCGGTTTCGCGCCATGCGCGCGGATATCGAGGCCCTCTGGCTACGGCTGATGCGGTTTTTGGGCCAGACATGGGCGGATTTCCTGAGCCGGATCGCGCCCGGGTTCAACCAGATCGCCGATGTGATCGGCGCAGGCTTCCAGATCGACGCGCTGGGCGTGCAGGCCTGGGTGTCGAGTTTCGATGCCGGGATAATGCGGGCCGAACGTTCGGCCGAGGGATTTCGCGCGCGGGCGGATGCAACACTCGCCAGCGCCTTTGACGGCGCACGCGAGGCCATGGCTGCGCTTCTCGCAGCAGTGCGCGGGTCTGGCGAGGAAAGCGCAGATGCGCTGGACGCGGCAACAGCTGGTGCGCAGCGTATGTCCGAGGCGCTGGATCAGGCTGAAGCAGCAGCGGGACGCGCGGGTGCTTCTGGGCGACAGGCCGGATCGGACACCGCCACTGGCGCAACTGTTGCGCTGACTGGCTGGCAAGCGGTGACGGCCGCGCTGTCCGAGTATGCCGACAAGGCGCGCGATATCGGTGCGGATATCGGTCAGGCGCTGGTGGGCGCGTTCGGGGCGGCCGAGAACGCCGTCGCCGATTTCGTGCGCAAGGGCAAGCTCGACTTCCGCGATCTGGTGACCTCAATGATCGCCGATCTGGCACGGCTGGCGGCGCGCCGCTTTATCTTGGGCCCACTGGCGGGGCTGCTCTCCGGCGTACTGGGCGGCGCAGGTGGGCTGTTCGCCAATATCTTCCATGCGGGCGGTGTCGTGGGCGGCCCCGCCCCGGCGCGCATGGTGCCTGCCATGGCCTTTGCCGGTGCGCCGCGGATGCATTCCGGCGGCTGGGCGGGCCTCAAGCCTGACGAAGTACCCGCAATCCTGCAACGCGGCGAGCGCGTGCTCTCGCGGAGAGAGGCCGCTGGCTATGGAGGACGCAGTGGGGATGGCGGCACGACTGTGAATGTCACGATCATGGCGCGCGATGCGGAAAGCTTCCGCCAGTCCCGCACGCAAGTGGCAGCAGACATTGCCCGTGCGGTCAATCTCGGGCGGCGGGGCATGTGAATGCGGTGGAAGGCGGCGCAGTATGGTCACATGGAGCCTACAGCGGACGGTCGCCCCGCCCTTTTCGAGCTCACGAATTCAGAACAATTCGTCAGGACCAACGCGCGAGGAAATCCTGCACCTGCGCCCCTGCATCCACTGCGCCAAGGAAATACCACAGTGCCAGCAAAAGCCCGATATTGGTCAACACTGCCCGCGCATTGGCCGCCCATTTCCAACGCGCGATGCTGGCCGCGCGCGACTCGGGCGTGGCCCCCGCACGGATTTCGGCGGCGATGCTGTCGAGCGCGAAGAAAATGACGACGCTCAGCGCATATGATGGGATATAGGCCCATAACCAAGGTTGGGTCAGCAATTCGGCCCAATCCAATGATGCCAGAAACCCTATCACGCCCATTGGCGCGCCAGCCTCGGCGGTTGTGCTTTTCAGCGCCAGCCATTTCTCGAAGCTAAACAGCCCAATGGCGAGAGCCGCAAAGGAAAAGCCGCCAAAGATTAGCCACAGCCAGTTGATCACCTTGCTGCTGTAAGATTCCGCCCAGATGCGTAGCTCTTCGCCTTCATGGCTTAGCCACCCGCGCCGGACCCAGAGCAAGGGAATATAAAACCATGCGGTGGATTTGATCGCCCAACGCCAGAGCATGGCGGGCAAGAAGAAGATGAGCGAGGCGATAAAATTGATGACCAAATGACCGAAGTATTTTTGAGAGAGGCCGACTTTACTCAAAGAAAATGAAAATAACCCACCGTAGGTGAATCTAGGATCCCCGGGAATCAGTTCCGGAGGGTGCCAAACATCCGAAACCAGCATCGAAAACCGCCAGTTCGTGGGCAGTTTACGCAGTCCCGGCCAAAGATAGCATGCAGTCGCCGCAAAACGCGTGGCTGTCGCCCTTAGCCACACGCCAACAATAACGCTGGGGCTGATTGCCGTTAGCACTCCCGCTAGCAAGACCGCCGCTAATACCGCCCCGGCTTTCGCTGACGTTGCCGCTCCCACCACCAAAATCGGTCCAGCTACCATTCCCGCTAAAACTATTGCTGCCACCAACGCTACCGCTCCTGCTAGGGCGCCCGCTATCGCCAGCCCCCCCATGATGGATAGCCAGCCAATCAGCATAACCTTCCAAAAAAAGGCCCAGTTGCTTTCATCACCAACCCAGTTTGTCGCCAGCACCCACACGACTCCACCAGCCATACCAGTGGCGAGGCCAAGGATCATAACGGTCTTGATAAGACTTGGTTTCTTTTCATCGGATTGGTCGATGTAGGCATTAAACCACTCGACACCCTTGGCGATGGATCGTTCCGAGCGCAGCAGAACCAGTGGCGTGGCGATCAAGATGAGCCAATGGTGCCATGTCACGCCGAACCATAGAAAAAGCACCCAATAGAGCGCTACACAGGCCAGCGTTTCTGCCACCGCCAGAACGGAAACCAACCCCGCCGCGCGACTGTCTTCGGTGGATCGCCAGACCCATGTTTTCGCGAGGGTTTGCGTCATGCTGCGACAATATCGGGGTCGCCTTGAAATGCAACATGATCACGCGCCTGCGAACCCCAAACGTCCGCAAGGTCCCGCATAGCCGCCCCTAAGTCGACCCGCTTCCTGAGCAAACCCCTACTTCCTGAGACGAGGATCAGATGTCCTTTGACGAGGTCCGGTTTCCGGACGCGATCAGCCGTGGTGCGCGCGGCGGGCCGGAGCGGCGCACGCAGATCGTTGAACTGGCCTCGGGCGACGAGGAACGAAATGCCAGCTGGGCGAACTCGCGCCGCCGTTATGATGTCGCCTATGGCATTCGACGCGCCGATGATCTTGCCGCTGTCGTCGCCTTCTTCGAGGCGCGGAATGGACGTCTGCACGGGTTTCGCTTCAAGGACTGGTCGGATTACAAATCCTGCGCACCGTCACAGATGCCCGGGCCGCTGGACCAGCCTATCGGCACAGGCAATGGCAGTGTGACCAGTTTCGCGCTGATGAAGCGCTACAGCTCCGGCAATCAGACCTGGACCCGCGCCATCACCAAGCCGGTCGCAGGCAGCGTCCGCCTCGCGCTGGGCGGGGTTGAACAAGCCAGTGGCTGGACGGTTGATGCCACGACCGGCGTGGTGACATTCGGGACCGCCCCGGCCACAGGTGTCAGCATCACCGCAGGCTTCGAATTCGAGGTCCCCGTCCGCTTCGACAGCGACACGCTGGACGTCACCCTCGATATCGAGCGGCTTGGCTCGATCACCTCCATTCCCCTGCTGGAGATCCGGCGATGAAACAAATCGACCCTGCACTGCAAGCCCATCTCGATGAGGGCACGACAACGCTGGCCTGGTGCTGGCGCATCACGCGCGCCGATGGGGTCAGCTTTGGCTTTACCGATCATGATTGCACATTGATGTTCGAGGGCACGGAGTTTGAGCCCGAGAGCGGCTTTGCGGCCTCAGAAATCCGCGCCGGGTCGGACCTGTCGGTCGATGCGCAGGATGCCGAGGGCGTGCTGTCCTCGGACCGCATCACCGAGACGGATATTCTCGACGGGCGCTGGGACAATGCGGAAGTCGAGCTCTGGCGCGTGAACTGGGCGGACACCAGCCAGCGGGTGCTGATGCGCCGGGGCGCAGTCGGGCAAATCCGGCGCGGACGCATGGCCTTTGTCGCCGAGGTGCGCAGCCTCGCGCATGTGCTGGGCCAGACTGTCGGGAGGACGTTTCAGGCAGGCTGCGATGCGGGCTTGGGCGATGCGCGCTGCGGCGTCGATCTGGAGGACCCGGCCTACAAAGGCAGCGGCGCTGTCATCGACCTGCTGCGTGACCGGGCCTTCACGGCGGCGGGGCTGGCGGGGTTCAACGCGGGTTGGTTTGCCTTCGGCACGATTGACTGGACCAGCGGTGCCAATGCCGGGCGGCGGGCGGAGGTGCTGGCGCATGACCTCAGCGATGGCATCGCTATCCTGACCCTGCTGGAAGCACCTGTGCGCTCTTTCACTGAGGGCGACGGTTTCTCGATCCGTGCAGGCTGCGACAAGCGGATCGAGACTTGCAGCGCAAAGTTCGCCAACACTGTCAATTTCCGGGGCTTCCCGCATATCCCCGGACAAGACACCATTCTGCGCTACGCCTCGCGCGATGGCGGGCATGAAGGTGGTGTGCTGTGACACCGGCTGATCCGGACCGCGTCATTGCGGCTGCGCGCAGATGGCTCGGCACACCATACCACGACCAGGCGAGCTTGCGCGGGGTCGGCTGTGACTGCCTCGGCCTTGCGCGTGGGGTCTGGCGCGAGGTTGTGGGGCCCGAAGCCTTCCCGATTCTGCCTTATAGCCGGGACTGGGGCGAAACCGGGTCGCGCGAAATACTGGCAGAAGGCGCGCGGCGGATGATGATCGAGGTGCCGGTGATTGATGCGCCACCCGGCGCGTTGCTCCTGTTCCGGATGATGCCGCGTGCCATCGCCAAACATGTCGGGATCCTGACCGGCCCTGACAGATTCATCCATGCTTATGAGCGGCTGGGTGTGATCGAACAGCCGCTCACATCAACGTGGCAGCGGCGCATCGCTTTTGCCCTCCTGTTTCCGGCTATCACGTCCGATCACCCCAATCCTGAGTGAGCTCCACAAATGGCAACCCTTGTCCTCGGCGCTGTCGGCTCCAGCATCGGTCTGGGCTTTGGCGGGGCTGTTCTTGGTTTGTCGGGCGCGGCCATTGGCGGGATGATCGGGGCGACAGTGGGCTCGGCCATCGACAGCTGGCTGATTTCCTCGCTGGCACCTGCGCAACGCATCGAGGGCGCGCGGCTTGACAGCTTGCGCATCACCTCCTCGACCGAAGGCGCGGTCATCCCGCGTGTTTATGGGCGCATGCGGATTGGCGGCAATATCATCTGGGCCACGGATTTTCGGGAGGAGACGAAGACCACGACTCAGCGCGGCGGTGGCAAGGGCGGCGGGCCAAGGGTCAGGACGACTGAGTACCTGTATTATGCGTCATTCGCTGTGGCCCTTTCGGAAGGGGCGATCACCGGCATCGGGCGCATCTGGGCCGATGGCAAACCCCTCGATCTCTCCGGCATCACCTGGCGCTGGTATCCGGGCGATGACGCGCAGCAGCCTGATCCCTTTATGGTGGCCCGGATGGGGGCCGCCAACACCCCCGCCTATCGCGGCACAGCTTATGTCATGTTCGAAGACCTGCCGCTCGGCGATTACGGCAATCGCATCCCACAGCTGACCTTTGAAGTGTTCCGCCCCCTCGCTGATCCCGACACGGCCGAAGGGCTGACCCGCGCGGTGACGCTGATCCCTTCAGCGGGCGAGTTCACCTATGCGACAGAGGTCGTGCGCAAGGTTGAAGGCGGTCGTCTGGTCAGCAATGCGCTTTTCAACACGACACTTGGCGGCACCAGCAGCGCCGAGAATTCCAATGCGGTGACCAACACAGCCGACATGGTCGTGGCGCTGGACCGCTTGCAGGCGATGGTGCCGAGCGTCGAAAGCGTCAGCCTCGTGGTGTCGTGGTTCGGCGATGATCTGCGCGCAGGCCAATGCACGATCCGGCCCAAGGTGGAATTCAGCGACAAATCTACCCCAAATGCCAGCTGGACCGTGAACGGGGTCACGCGGCTGACGGCGCAGCTGGTGAGCCGTGATTCCGAAGATCGTCCGGTCTATGGTGGCACGCCTGCGGATTTCGCCGTCGTGCAGGCGATCCGGGAACTGAAAGCGCGCGGGATGCGCGTGACCTTCTATCCCTTCCTGATGATGGATGTGCCACCAGGCAACACGCTGCCCGATCCCTATAGTGACAATGCGAGCGATATCGGCCAGCCCAAGTTTCCATGGCGGGGGCGCGTCACCTGTTCGCCAGCAGCGGGATTTGCAGGGACCGCCAACCAGACCGCGAGTGCAGCCGCGCAGGTGGCGAGCTTCTTCGGCAGCGCGACACCGGCCAGTTTCGCCATTCTGGGCGAGAGCGTGCACTGGACCGGCCCCGCAGGTGACTGGGGCCTGCAGCGGATGATCCTGCATTATGCGCATCTCTGTGCTGTGGCGGGCGGCGTCGATGCCTTCCTGATCGGCACGGAAATGCGGGGGCTCACGCAAATCCGCTCGGGCGCGTCGGCCTATCCGGCGGTGCAGGCGTTTCGCGATCTGGCGGCCGATGTGCGCGCCATTCTCGGGGCGGGTACAAAGATCAGCTATGCTGCCGACTGGTCGGAGTATTTCGGCCACCAGCCGAGCGATGGCAGCAGTGATGTCTATTTCCATCTCGACCCGCTCTGGGCCGATCCGAATATCGATTTCATCGGCATCGACAACTATATGCCGCTCTCGGACTGGCGCGACGGGTTTGATCACGCTGACGCGCTTTCTGGCTGGCCTGCCATCCATGACCGCGCCTATCTGCAATCCAATATTGCAGGCGGCGAAGGGTTCGACTGGTTCTATGCCAGTGCGGCCGATCGCGCGGCGCAAATCCGCACGGCCATTGCTGACGGCGCTCACGGCAAGCCATGGGTCTATCGCTACAAGGATCTGCGCGCCTGGTGGTCCGAGCCGCACTATAACCGCCCCGGCGGGGTCGAAAGCGGCACGCCCACCGCATGGGTGCCAGAGTCAAAACCCATCTGGTTCACTGAACTCGGCTGTCCGGCGGTTGATCGAGGCACCAACCAGCCCAATGTGTTCTTTGACCCCAAGTCGTCGGAAAGCTTTGTGCCCTACTTCTCGCGCGGCTGGCGCGATGATGCGATCCAGCGCGCCTATCTCGAGGCCAGCTATCTCTGGTGGGGTGACCCGGACAACAACCCGGTGTCGTCGGTCTATGGCGACCGCATGGTGCATGTCCCCGAATGCGCCGCCTGGACTTGGGATGCGCGGCCCTATCCGTTTTTCCCGGCGCTGACCGGCGTCTGGACCGATGGGCCCAACTGGCGGCTCGGCCACTGGCTGACGGGGCGGCTGGGGGCTGTGTCGCTCGCAGCGCTCGTCCGCCACCTTTGCCTGCGCGCTGGGCTGCCTGAAGCGCGCATCGATGTCTCTGGCCTCTGGGGCGCGGTCGAGGGCTTTGTGATCGGCGTGCTCGAATCCCCGCGCAGCTCTGTCGCCACGCTTGCGCGGCATTTCAGCTTTGATGCGGTGGAGAGCGGCGGTGTCATTCGCTTTGTTATGCGTGGCCGCGCAGCCGTCACCGTGGTCAGCGCTGAGGATATGGTCGCTGCGGGAACCGGCGGGGGCGGCGATGGCGCAGCCGGGGCCGAAGTTCTGGAACTCACCCGCGCGCAGGAAACCGAACTGCCGCAGGCGCTCAAATGGCAGGTCGCGCGGGCCGATGAGGATTATGACGCCGCGCAAGTCGAGGCGCAGCGCATCACGGTGGACACGACGCGCATTGCGCTTGAGAGCTTTCCCATGGCCGTGCCGCCCGAAGAGGCCGAGCGCCGCTGCCGCCGCGCGCTGATGGAAGCCTGGTCGGGGCGCGAAACCGCCGTGTTTCGGCTTCCACCGTCAAGGCTGGCCCTCGATCCCTGCGATGTGATCGCGCTCGAGCATGACGGACGGCAGGTCGATTTGCGGTTTGTCTCGGTGGCAGACTCGACGTTTCGCAGCGTTGAGGCCCTGCGACAGGACCGTGCGATCTACGATCTGCCCCCGGGCAACCCCCGGCCCGCATCGCTGGCCACGCCGATGGTGTTTGGGTCGCCGGATGTGCTGTTTCTCGACCTGCCCCAGTTGCGCGAGGAGATTGTCCCCCATCGCCCACTGATCGCTGCCCATTCGCGGCCATGGCCCGGCGAAATGGCCGTCTATCGCAGCCCCGCAACTGACGGGTTCGAGCTGCTGAGCACATTCAGCAGGCGGGCACGGATGGGCGTGCTGGTCGCAGATTTCCATGCTGGCCCGACCTCCCGCTTCGATCTGGGCAATGAGCTAATCGTGGATCTCTTCTCGGGCACGCTGGAAAGCGTCACCGACATCGCGATTTTTGGCGGGGCCAATGCACTGGCGGTCGAAACGGGTGCCGGGCAGTGGGAGATCGTGCAGGCAGGCGCGGCCGAGCTGATCGCGCCGGGGCGCTATCACCTGACGCGGCTGCTGCGCGGTCAGCGTGGGACCGAACATGCGATGGGCGATCCGACGCCGGAAGGTGCGCGCGTCGTGGTGCTGGACGACAGCCTGACCGCGCTGCAGATTGCGGAGGCCGATCTGGGCCTGCCATGGAACTGGCGCATCGGACCCGCCGCGCGCCCGCCCAGCGATGACAGCTATGTGGCGGCCAGCTTCACGCCGGAAGGTGCCGGGCTGCGGCCTTTCTCGGTTGCGCATATCGACCAGCCCTGGCGCAGAGCGCGCACGCCCGGCGATCTGACAATTCGCTGGGTGCGACGGTCGCGGGCTCTGGCGTCTGACAACTGGGGCGCGGGTGATGTGGCTTTGGCAGAGGAGCTTGAGGCATACGAGGTCGATATCCTCGACGGCGCATCCGTGAAACGCACGCTGAGCACCAGCATCACCAGTGCGGTCTACACCAGCACTGAACAAATTGCCGACTGGGGCGCGCTGCTCGGTCCCTGCGACACGCTGAGCATCCGCATCGCGCAACTCTCTGCCCTGCTCGGGCGCGGGGTCGCGCGGACTGTCACGCTCTTCTTCTGACCAAAACCACAGGATTTTCCATGTCCGACACCACCAGCAACCTGCTGCTGCCCTATATTCTGGCCGCGCAGGCCCAGAAGCATGTCACCCATAACGAGGCCCTGCGCCTGCTGGATGGGCTGGTCCAGCTTTCCGTTCTGGGCCGCGATCTGACAGCGCCTCCGGCGAGCCCAAGTGAGGGGGACCGCTATATAATTGCCTCTGGTGCAACGGGTGATTGGTCTGGCTGGGATCTGAATGTCGCGCTCTGGACCGACGGGGCCTGGCTACGCCTGCCGCCACGTGTGGGATGGCGCGCATGGGTCGAAGATCAAGGTGTGCTGCTCATCTATGACGGTGCAGGTTGGATCGGCACCACGCCCAGCGCGCTGCAGGATCTGACGCGCATCGGGCTTGGCGCAACGGCCGATGCCAACAACCCATTCCTTGCGCAGATCAATGCAGCCCTCTGGACCGCGCTGGCCACGGGCGCAGGCGGAACTGGCAGCCTGATCCAGAGCCTGAACAAGCAGGCCAGCGCGAATGATCTGGGATTCCTGTTCCAGACCGGCTTCTCGACCCGCGCGCTGCTGGGGCTGTTCGGCTCGGAGGCATTCCGCCTCGCAGTCTCGCCCAATGGCAGCACTTTCCATGACGCTCTGCGTGCTGACCCCGCCACAGGAATCCTCGATCAGCCCCACCTGCCGCGCTTCAAGGGATACACCAATTACGACAATTATGTCGGCGTCGGTGCCTGGACGAAGATCGGCATCAATGTCACCGAGTATAATGATCAGGGCGCTTTCGATGCCAGTGCCAACCAGTTCGTGGCCCCAGTAGACAGCACCTATCTTTTTGGGGCCACGCTGATGTTCAAGGTCAATGCCAGCACATCGGCACGCATGAGCGGGCGGCTGGTGATCAATGGCACCGACGTGCTGCGCGGCAGCTATGGCGAAAGCTCCTCGACGCATCGCTCCGAGGCCACAGCGCTCTGGCTCCAAAGCATGGCTGTGCTGGAGGCAGGCGATACAGTCGAATTGCAGGGCTTCTTCCGCGCGCATGACGGGTTCTTTGCCACCGAACAGACCAGCTTCTGGGGGGCAAAAATCGGATGAGCCAGCACTCTTCACTGACCGATCAGATCCTGCAGGCGTTTCGCGATCATGGCATCACAGCCGCAATTGGCGTCTGGTTCACCTTCATCGCGGGGCTGGCAACTGCCGTGACGCGCAAAGCATTTACCAACGAGGCGCTGCTGCACAAGCTGGAGCAGGAACTGGCCGAGGAACGCGCCCGCATCGAGAAGCGGCGTGATGAGGACCGGCGCGTCGATCATGACCGCCTTGCCCGGATCGAGCGCGATATCCACGACATGCGCAACCTGATCTTCGCCGCCTTCCAGCGCAGGGATGGCAACTGACAGCTGCTGACTGTTGCCCTCTGCCGGCACCGCCCAGCGCGCGCTCACCACACCAGTGCGCAAGGCTGCACTGGTACACTGATCCCCCCGCACACCCGACAGATCCCCACCGCAGCCCCCAACGGGCTGCGACCCATTTCGCATGCCCATCACCCAAAGGAGAGACCCCATGTCTGACCCCATCCGCACCTTCCGCCATTTCCGCGATGTACCCGACAGCCTCTGGCGCTGGCGCAACTTCTCGCCTGCAGAGATCGCCTGTCGTGGCACAGGCCAGCTGAAGCTGCACCCCGAAGCGCTGGACAAGCTGCAGGCGCTCCGCAACCGGCTGGGCAAGCCGCTGATCATCCGTTCCGCCTATCGCTCGCCCGAGCATAACCGCGCTGTCGGCGGCGCACCGCGCTCGAAGCATATGGACGGCACGGCCTTCGATATTGCCATGTCGAACCACGATCCGGTGGCGTTTGAAGCGGCAGCGCGCGAGGTCGGGTTTCTGGGCTTCGGCTTCTACCCGCGCTCGGGCTTCATCCATATCGACTTGGGGCCAGCCCGGCAATGGGGCGAGCGGTTTCCGGTGCGGGCGGTGGCGTTTGCGGCGGAAACACCGCCCGCGCGCGAGACCATCGCGCAAAGCCGGACGCTGAAAGGCACCGGTGCCGCGGGCGTTGCGACAGTCGGCGCGGCGGGTGTCGAGGTTGCGCAGGAAGTGCTGGCCGAGGCGCAAGGCGCTGTCCTGCCGCTGGTGCCGCATCTCGACACGCTGCGCTGGCTGTTCATCGCACTGGCGCTGGGCGGAATCGCAGTGGCCGTCTGGGCGCGTCTCGATGACTGGAAGAAGGGCCTGCGCTGATGTGGGCAAGCCTCGCGGTTGGGCTGTTCACCCGGCCTTGGGCGCGACGGGCGGCGGCCATCGCCCTCGCCCTGCTCACCATCGCCCTGTTCATCCTCAACCTTCGCCGCACGGCCGAGCGCGCGGGGCGCACTGCCGAGCGGCTTGAAACACTGGAGCGCAACGATGCCATCCACCGCCAGATGCTGGAGGCGGCCGCAAGCCGCCCTCGCAGCCGCGACGATCTTCTTGACCGCCTGCGCGGGGGGCAGTTTTGACACACCGCCCGGCTCCTGCCCGCCCGTGGTCGAGTACAGCAGGACGGAGCAGGCACGCGTGGCAGACGAACTTGCCGCGCTGCGGCAAGGCACCGTGATTGCTGAATGGCTGGCGGATTATGCCGTGCTCCGCGACCAGGCGCGGGCCTGTCGGTGAGTGACGGGCCAGGCCATCGCCGGGAAGCACCGAATACCTCGACCAAAGCAACACGCCCGGCCCGTTTCACGGATTTACTGTTTCAAAGAGCCACAGCGAGTCGCTGAACTATCAGCATGGCACCCCGGATGTGCCGTGTCGCGTTCTGAAATGGGCACAATTGTGCACCTGACCCGCAGCCAGAACACCATGACAGCGGCGAACCGCAGGCAGGCGGAGCGCTGCGACCATGGCATCCACCTGCATTCAGCGACAAATGGCTGGAAAAATCGACATTTTCTGCACTATGATGAAAAGGTTAATCCGCAGTGAGTTTTGAAGTCCGTGACAACACCCAAGGTATTCATCAGCTATGCCCATCTGGACGAACCCGAGTTCCCGGGGCGCGATGAGGTCAAGTGGCTGACCTATGTGGATAGCCATCTCGGGCCCTTGAAAAATACAGCGCAGGTAGTGCCCTGGGCGGATGTCGACCTGCACGGATCACAGGACTGGGAGGCTAGGATCCTCGCGGCCATTGATGCCTGCGACATCTTTATTCTTCTGGTCTCGCCAAACGCACTCCGATCGCCGTTCATAACCCAGAAGGAAGTTCCGCGCATCCTTGATCGTCAGCGGCAAAACAACTCCACCGAGGCCCCCGCGTTCTACCCGATCCTGATCACACCCTGCGGTGGGCTTGACGGATTTGAATGGCTCAGAACCCCGAATATGCGCCCCAAAGGCCGCAAGGCCCTTTCGGAATACGAGCGGACAGCGGGCAAGAACGAGCGCGACACGGTCATGGCAAGCATAGTCGATGATCTTGCCAAGCTGGCCAAAGGTCTAAGAACGGATCAAGTGCAGATAGTTACGCCCCCCAAGACCCACCCAAAACCCCGACGGGCACCAACCGATCTTGGAACAGACATGTCACCGGTCAGCGGCAACTACGGTTTGTCTCCAGCCCAGCAGTCGCAAGGGACAAGCGGTTTGGATCCGGTGTTGCGTGAGGTCTTGCTATACTTGGCCTTTACCGGTCTGTCCCGGATCACGACAAAGCACGGCACGCTGGTATTCACGATCCGGCAGGCTCTCTTGCACACGACAGTTACGGGAGGCCGCATTGCCACGACGAGGCGTGCGTTCCCCGAGGGCTGGAACGGCCCAAATGCGCAGGTCACCCGGATCGGTGGCGGCCAGGCTCATGAGATATTGCGCATCGACGCGGACGATGGCCTAGAGGGCCAGGTTCTTGCCGCGCGCGGAGACTCGGGCCATCTTCGCATTTTCGATGTAGTGCCCACTGGCGATACCATCGCAATCTCGGGTGAAATACAGGTCAACTATGAAGCGGTTGATATCGATTTCGACGCTTCCGAAATGCCACGAAAACGGCAGAAGACCAAATCTGCCCGACGCAAACAGACCGAAGCAGAGCTGGCCAAGCTCATCCTGGAGGAATGTGGCCTGACAAGGCTACCACTGGAGGGTCACTTTGAATGAAGACAGACCCAAAGCTCAGAAATGCCATCGAAATGTGTTTGCCTGCGGCCGCTCGGCGGCGAATTGAGGATTTGACGGCAGAGCCGTCGGACGATTTCGTTGCGATGGTGAGGGCTGCGGGGCTAGACCCGAAAACAAGCTTTCGTGGCAAGAAGCTGAAGGTTGATTTCGGAGCGTCTGATCTCAGCGGGTTCGACTTCTCGGGCGCGGATTTGTCGGGCAGCGATCTGTCGAGGGCGAAGCTGGCAGGCGCCACAATGATTGGCGCTCGGCGCACTACTGGGCAACGGTTTCTTGAACTGTTTGGGCATGAGGACTGGGTCCGCAGCGTTACGTTTTCACCCGATGGTAGCCGCATCGTCAGCGGAAGCGATGACCACACGCTCCGTCTGTGGGATGCCGCCACCGGCAAGCCACTGGGTGCGCCCCTGCGCGGGCATGAGGGCGAGGTCACTAGCGTCGCTTGCGCACCCGATGGCCGCCGCATCGTCAGCGGGGCCGTAGACGGCACGCTGCGCCTGTGGGATGCCGCCACGGGTACTGAAAAAGGCGAGCCCCTGCTCGGGCATCAGGGCGGGGTCAACAGCGTCGCCTTCTCGCCCGATGGCTGCCGCATCGTCAGCGGGAGCTATGACGGAACGCTGCGCCTTTGGGATTCCAGCACGGGTGCTCCACTGGGCGCGCCCCTGCGCGGGCATGATGGCGAGGTAACCAACGTCGCCTTTTCGCCGGACGGAGGCAGCATCGTCAGCGGGGGCGAAGACGGCACGCTGCGCCTTTGGGATGCCGCCACTGGTGTGGCACTGGGCGAGCCCCTACGCGGGAACCCGAGAGAAGTCAGTAGTGTTGCTTTTTCTCCAGATGGCAGCCGCATTGTCAACGGCGGCGAGTACGGTACACTGCGCCTGTGGGATGCTGGCACCCGTGCCGCACTGAGCGAGCCTTTGCGCGGGCATGAGGGCTGGGTCAACAGCGTTGCCTTTTCACCTGATAGCCGCCGCATTGTCAGCAGCGGCGATGACCGCACCCTTCGCTTGTGGGATGCATCCACGGGTGCTTCGCTGGGCGAGCCCCTGCGCGGGCATAAGGGCAAGGTCAGCAGCGTCGCCTTCTCGCCCGATGGCTGCCGCATCGTCAGCAGCGGCGGTGACGGAAAGGTTATTGTCTGGTTTCTCGATCCTCCCGTGCATCAGGTGTTTGTGACAAGACGTCCCAAGGACGAACCGTATAAGCGCAAGCTGCTCGACAAGCTTTTTGCGCATCCCGAAATGATCAAGCGAAATGTGGTCGAAGCCGTTCTCGACCCAATGACTCACCCGCGTCTTGATGAAGCCGCGCGCGACGCGCTGGAAAACTCGGTCGCCGCGCTTTTCATCGTTGGCGACAAAGACCTCGCCTTCATGCAACATGGCGAATTGGAACTCGCGCGACGTCTGCAACGCGAAACAGGGCGACCCCGGATCATTCCGGTTTTCACCAGCAGCGCAATTCCCACAAAACCACCAGATGCGCTGAGAGACTACTTCTTCATCGATATGCCGCTCGAAGAGTCCGGAGCGTTCGACGCGCTTGTTGAGGCTATATCTCAGACGATTGATTACCCAAGCGTAAGTTCAGACGCAGTTACTGCTGCCGAAGTTTATAGAGCGCCAGAAGAAGCTCCACTCACTCAACCAATGACTGAAGCGGAGCTGGAAGAATGGAAACGGCTCAGAACGCAGATGAACGAGCTGGATAAAGCGCGCCGAACCGGCAAATTTTCGGATATCTCAAAATGGACTTAATCTGCGGCGCTCAATGAATTCACCGAACATCTTCCTCAGCCATTCCGGCCCCGACAAAGCCGCCGCCATCGATCTGAAGCGGCGGCTGCTGGCCAGCCCTGATGCGCAAGCGGCAGGGCTGAAGGTATGGCTGGATGTCGAGGATCTGGACGAGGGCAAACCCTGGCAAGCGCAGCTTGAAGCAGCCATCGGCGCGGCCAGTGCCTTTGCCGTCATTGTCGGCAGCAATGGCATCTGCAACTGGGTGCGCGCCGAGACCGATCTCGCCCTGTCCCGCGCCATCAAGGACGAGAGTTTTCGCATCATCCCCATCCTGCAGGATGGCGGGTCGGAAAGCCTCACCCCCTTCGTCAAGCGTTACCACGCCATCCGCGACCCGCTGAACGACCCGGACGCGTTGCAACGCCTGCTCCGCGCCGCGCTGGGCCTCGACAAGGACGGGCTGCCGGTCCTGACCGATGACCCTTTCCCCGGCCTGCGCAGCATGTCCGAGGATTGGGCCGACCGCTTCTTTGGCCGCCGCAGCGAAACCGACGAGGTGCTGGCCCTGATGCGCCGCCATCGCGCGGTGACCATCGTTGCCGACAGCGGCGCGGGGAAATCCTCGCTCGCCATGGCAGGGGTAGGGCATGCCTGGCGCGGCGGGGCTTTGCGGACCGACCGCCCGCACATCGATGACCAGACGATCTGGCATGTCGTCACCATGCGCCCTGCCGATAACCCGATCGAGCGGATGCGCGACGCCATTCAGTCCGCCGCTGGGCAACTCGACCGCGATCAGGCCGCCATCGCCAGCTTGCGTCAGTCGCTGACAACCGACCCCTCCTTCGCTCTGCTCTGCGGCCTTGATCCGGCCAGCACCCACACGCTGCTGATCATCGACCAGGCCGAGGAGCTTGTCACCCTTCCCCCCCGCGAGCGCCGCCCCGAATTTGGCCGCCTGATCGCAGCACTTGCCGATGCGATGGGCGATCGGCTGCGTATCCTGATCACCCTGCGCTCGGACCACCTGAACCTTGTCGGTGCGGTCGAGGGGCTGGGGCCCATGATCCGCCCGCCCGAAGCGCAGTTCAACCTCAAACAACCCGCCGATCTGGCCGAAATCGTGCGCGGGCCGCTGACTTTGGCAGGGCACCGCGAGGAGAAGGAACAGGACACATTAATCGGGCTTCTGCGCAAGGAGCTGTCCGACCGGCCCGGCCATCTGGCCCTTGCGCAGATGACGCTCAGCCTTGCTTGGCGAGACCAGAAGATACATGGCGGCTTGCTCGGAGCCTATGCCGCGAATGGCGGCGCGCGCGCAGCGCTGGGCAATGAGGCTGAGCGAATTGAGGGCGTCTTGTCCCCGGACGACACCGCGCGGCTGATGCCGATTTTCATCCGCCTGATCCGGCTGAGCGAGATCGACACCGGGGCCACCCGCCGCATCGCCGCGCGCGAGGAATTCGACGCGGACCAGAACCGGCTGATCTCCCGGCTGGCGGGAGAACGACTTGGCAAGGACCAAGATGATCTGGGCCGTCTGGTCCAGACAAGTGCCGCCCATGTCGAGATCGCGCATGAGGCGCTGATCACGCAGTGGCCGCGGCTGCACGAGTATCTGATAGAACATGCGGGCGCGTTGCGCACCCTTTCAGACCTGATGCGCCGCGCGCAGGATTGGGCGGCGGCGGGGGAAAGCGCGAAGCACCTGACCTCGCTGGCCGATGAGGAACGGTTTCAGGCGTTGCGACAGGCGCAGGGGGCATGGCTGGCACCGGTCGAGCGGCGGTTTCTGGACTGGTCGAGGGCCGAGCATCAGCGCATTCGGGATGAGCGCAAGGCGGAGGCGAAGGCAAGAGCAGATACTCTTGCGAAGCTCGAAGCCGAAACCCGTGAAAAGGCTATGGTGGTTTCGCAGCTTCGAGCAGAAACCGAAGCTAAGGCGACCGCCCTCTTTGGACGAGAGAAGGCAATAGCATCAGGCAAGCTCGCGATCAAGATTGGACTGGGCGTAGCCGCAGTCTTGCTGTCGGGTTTGCTTATCGCGGGATGGTTCGCTTTTGATTGGAACAAACAAGCGGCCCAATCTCGCGTCGATGCCTTGGCGCTGCTTGCACTATCGCAAGCCGAAACAAGTTCAGTAGATGCGCTGAAGCTGGTGTTGGGCGCATGGCCACGGGATGAAGCCGGGCCTTTTCCAGCGCCCTCAGTTGCTTTTCCCGCCATCAGCACAGCGCTGGCTAACACGCGTCCGTACACCTTGATGCACGGACATGAGGGCGGGGTCGTCAGCGTCGCCGTCACGACCGATGGCAGCCGCATCGTCAGCGGGGGTGAAGATGGCACGCTGCGCCTCTGGGATGCAACCACCGGCGCTGCACTGGGCGAGCCCTTGCGCGGCCATGAGGGCGTGGTCTTCGCCGTCTCGCCCGATGGCAGCCGCGTTATCAGCGGCGGCGAGGACGGCACGCTGCGCCTGTGGGATGTCACCACAGGGGCGGTACTGGGCGAGCCCCTGATAGGACATGAGGACTGGGTTCGTAGCGTCCAATTCTCTCCCGATGGCAGCCGCATCGTCAGTGGAGGAGACGACTACACTTTGCGCCAGTGGGATGCAGCAACCGGTGAACCTTTGGGCAATCCGATGCATGGCCATGATGGGGCAGTCTTCAGCGTCGCCTTCTCTTCAGACGGCAGCCGCATCGTCAGCGGTGGAAGTGACGCCAGACTGCGTATGTGGGATGCAACTACAGGTGATGCCCTAGGCGAACCCCTTTTGGGGCATCAAGGTGGGGTCCACAGCGTCGCGTTCTCACCCGGCGGACGCCGCATCGTCAGCGGGGGCGAGGACGCCACACTGCGTATGTGGGATGCTGCAACAGGTGAAGCGCTGGGCGAACCTCTGCGTGGGCATGAGGGCTGGGTTAACAGCGTCGCGTTCTCTCCTGACGGAACGCGTATCGTCAGCGGGAGCGGGTTTGGAGTCGGGTCTAATCTAGGTGAGATACGGCAATGGGATGCCGCAACAGATGTACAGTTAGGTGCTACTCTAAGGGCTTTTGAGGGTGGGGTCTTCAGTGTAGTGTTCTCTTCCACCGGCCACCACATCGTTGGCGGCGGCGCGGACGGCGCACTGCGATTGTGGGATGCCACCTCCGGAACAGCTTTGGCCGAGCCCCTCGTCGGGCACGAGGATTGGGTTCTTAGCGTCGCCTTCTCTCCCGATGGACGCCGCATCGTCAGTGGGGGCGAGGACGGGACACTTCGCCTGTGGGATGCGACCACAGGGGTTGCATTGGCCGAACCACTGCGCGGACATGAGGCCAGGGTCAACAGCGTCGCATTCTCGCCCGAGGGCGGTCGCATCGTCAGCGGAGGTGAGGACGGCACGCTGCGCCTATGGGATGCTGCAGCAGGTGCAGCACTCGGTGAGCCCTTGCGCGGGCATGAAGGCTCGGTTAGCAGCGTCGCTTTCTCTCCTGACGTCAGCCGTATCGTAAGCGGAGGCCAAGACGGCACGTTGCGCCTGTGGGATGCCACCACGGGTATTGCTTTGGGGGAGCCGCAGCGCGGACATGAGCGCGAAGTCAGAAGAGTCGCCTTCTCGCCCGATGGCACACTCATTGCCAGCGGCGGTTGGGACGGAGCAATACATATCTGGGAGTCCGATTCGCTCCAATTCATCAGAACAATTCACACGCTGCGACGCCCACGGAGTGCATTTACAAGCATAGCTTTTTCTTCAAATGGCGAGATGATTGTAGCCTCTGACAACAATGGAGACATTCGAGTCTGGGAAACACAGTCTGGCAGCGAGTTAACCCATATTGTGCAAGCCGATGGAAATGTTGTTGTCGTGGCGGAATTCTCACGAGACGATAGGCAAATCGTTAGCGCTGGAGTTAACGATGGTCTGCGGTTTTGGGACGTTGCAACCGGCTATCCACTGAGCTTGCCTTTGCGTGGGCATACGCGAGTCATCAACAGCCTCGCTCATTCGCCCTCCGAAGAGTACATTGTCAGCGGCAGCAACGATAATACGCTGCGCCTCTGGCGCAACCTACCCCCGGGCAACATACTGCA</t>
  </si>
  <si>
    <t>MATLVLGAVGSSIGLGFGGAVLGLSGAAIGGMIGATVGSAIDSWLISSLAPAQRIEGARLDSLRITSSTEGAVIPRVYGRMRIGGNIIWATDFREETKTTTQRGGGKGGGPRVRTTEYLYYASFAVALSEGAITGIGRIWADGKPLDLSGITWRWYPGDDAQQPDPFMVARMGAANTPAYRGTAYVMFEDLPLGDYGNRIPQLTFEVFRPLADPDTAEGLTRAVTLIPSAGEFTYATEVVRKVEGGRLVSNALFNTTLGGTSSAENSNAVTNTADMVVALDRLQAMVPSVESVSLVVSWFGDDLRAGQCTIRPKVEFSDKSTPNASWTVNGVTRLTAQLVSRDSEDRPVYGGTPADFAVVQAIRELKARGMRVTFYPFLMMDVPPGNTLPDPYSDNASDIGQPKFPWRGRVTCSPAAGFAGTANQTASAAAQVASFFGSATPASFAILGESVHWTGPAGDWGLQRMILHYAHLCAVAGGVDAFLIGTEMRGLTQIRSGASAYPAVQAFRDLAADVRAILGAGTKISYAADWSEYFGHQPSDGSSDVYFHLDPLWADPNIDFIGIDNYMPLSDWRDGFDHADALSGWPAIHDRAYLQSNIAGGEGFDWFYASAADRAAQIRTAIADGAHGKPWVYRYKDLRAWWSEPHYNRPGGVESGTPTAWVPESKPIWFTELGCPAVDRGTNQPNVFFDPKSSESFVPYFSRGWRDDAIQRAYLEASYLWWGDPDNNPVSSVYGDRMVHVPECAAWTWDARPYPFFPALTGVWTDGPNWRLGHWLTGRLGAVSLAALVRHLCLRAGLPEARIDVSGLWGAVEGFVIGVLESPRSSVATLARHFSFDAVESGGVIRFVMRGRAAVTVVSAEDMVAAGTGGGGDGAAGAEVLELTRAQETELPQALKWQVARADEDYDAAQVEAQRITVDTTRIALESFPMAVPPEEAERRCRRALMEAWSGRETAVFRLPPSRLALDPCDVIALEHDGRQVDLRFVSVADSTFRSVEALRQDRAIYDLPPGNPRPASLATPMVFGSPDVLFLDLPQLREEIVPHRPLIAAHSRPWPGEMAVYRSPATDGFELLSTFSRRARMGVLVADFHAGPTSRFDLGNELIVDLFSGTLESVTDIAIFGGANALAVETGAGQWEIVQAGAAELIAPGRYHLTRLLRGQRGTEHAMGDPTPEGARVVVLDDSLTALQIAEADLGLPWNWRIGPAARPPSDDSYVAASFTPEGAGLRPFSVAHIDQPWRRARTPGDLTIRWVRRSRALASDNWGAGDVALAEELEAYEVDILDGASVKRTLSTSITSAVYTSTEQIADWGALLGPCDTLSIRIAQLSALLGRGVARTVTLFF</t>
  </si>
  <si>
    <t>87172.SAMN05717314.GCA_001884735_00289</t>
  </si>
  <si>
    <t>GCF_001884735.1</t>
  </si>
  <si>
    <t>Natronohydrobacter thiooxidans strain AH01 AH01| whole genome</t>
  </si>
  <si>
    <t>AATTCCATGCCGCGCGGGCTTTCCTCGGCTGATGACGCGGTCATCGAGACGATGCAGACCGGCGCTTCCTGTCCCTGGAATTTGTCGACCGTGCCGACCCTGATCTCGTCCGGCAGGGCTGCGCGCAGCGCGTTGACCTGCAGGTTGTAGGGCGCGACCACGATGATGTCTTCCCGGCGCAGGCGACGCGTCTGCCCGTCCTTGCCCGTCCAGTGGCCTTTCAGCAGATCGTCGCAGGCGCGACGGATCGCCTCGACCTCCTCCGGCGCCATCTGGGCGTTGCCCTCATGCGCGACAGGAACCCAGAACGCCCCGGCTTCGGGGAAGGATGTGCCCGTGACGCGCTGCCTTGCCGTGTCTTCATGGCTGGCAAGCCGCCCTTCATAGACCTGTTCCGAGATGAAGTGGTTCACATCCGGGTGCATCCGCCGCGTGACGCCCAAGAATATTCCCCGATCCGGCGGGATGGTCGCATGATCGCCCAGCATCCATTCCAAGCAGGACAGGTTCGCGGGCGCTGGATGCGCGCCTTGGATGACCTGCGGCAGTTGCTGCGGATCGCCTACCAGCACGATGTTGCGGGCGGCCCGGCCCATCGCGACCATGTTGGCCAGCCCCACCTGACCGGCCTCATCCACAAACAGCCAGTCATAGGCCTGCACATTCTCGTCGCGCGCGAAGAAGAAGGCGGTGCCGCCTACGACATGACCGGATGCAGCGGCAGTTGCGTTGTCATTGGTTCGGGTCACGGCGCAGCCCTCAGGATAGCCGTCCTGATCCCCTGAAACCTTGTGAACAAGCTCCAGGTCAATCGGCAGGTCCTGATCCTCCAACGCCAACAAGCAGCCCATTAGGACATTGCGGATTGCCTCATGGCTGTTCGATGCCACGCCCACACGATACCCCTTGCGCACCAGCGCGAGGATCGCCCGCGCTGTTACATAGGTCTTGCCGGTTCCGGGCGGCCCTTGCACGGGCAAAACCGTTTCATCCATGCGCGAAACCGCGTCGATCATGCCCGCGACAAGGTCATCACCTTGCAGGATGTCCCGTTGCGGCCCGGTCAGACGCGGCGCTGTGCGCGACAACAGGTCATCCACAGCGCGGAATGCAGGGCCTTCGCACTGATCGCGGATCACATCGGCAATGGCCGCGCGCAGCACCTTGGTGTCCAGAGGCTTGTTCGGGTGCAGGTTCAGGTGTCGCTGCAAGATATCGGCGCGCGCATTGCCGACCTTCAGCGTCACCTCGCCCGCCTCCATGTCCAGCTCTTCAACCGTGATGGTATCGAACCCCTCGGGCGTGGGCACGCTTGCCGAACTGCCGCTGCGCAGTTTCGTCTGCTGAGGCGGAAAGCGGTAGCGTTGCGCCGTGGAGCGTTTGATGGCAAACGGCTTGCCCGTGGCGACCAACCCGCCCAAGGCATCCAGATCGTCGATCAGCTCCTCGTCATCCTTGCCCAGACTGTCGAAGATCGCCCACCAGGCGGGCTTCGCTTCGCGCGCGTGGAATTGGGCAAGGTTGAACAGCATGTCCTGCCGTTCCTCGGGTAGTCCAGAGCGCGCCAGCGCCTGCCGCAGGGCCGTGGTTGCCTCGTCCTCCTCGACCTCCTGTTCGCGGGCGTCCTTCTCAAACACCGGCCAGGGGCCGTCAGGGCGGATACCGACCAGCCAGTCGCGCAGTTTCTCGGTCGAGATACAGTCGATCCGGTTATAGTCCTCGATCTCGTCCAGAATGCGCTGCTCGCGGGTTTCGCGCCATTCCTCATAGGCCACGACCGACCCTCCGCCGCTTTTCACATCGCCGTCGCGGGTGATGTCATAAAACACCTCCATCGACTTGATCGAATAATTCCGCTCCGACGCGATCACTCCGCCGCGCACCACGGCGTAAAGGTCCACGAAGCGCCGCTCGCGCAACAGCCGATCGAGGAACGCCTCGCCGATGCCGTATTTCGTGGTCAGGCGGCGCAGGGCGGTGATCTCATAGGGGGCGTAGTGATAGATGCGCGCCTCGGGGAACGCATCGAGCCGGTCGCGGAAGAACTCCAGCAGGGCGGCCAGCGACTGCGCCTCCTCGGCATGGTCATGCGCCCAGAAGGCGCGGAACCGTTCATCGAACCAGACGCCATGTAGGTATTCCAGCCCGCCCTCGTAATGCGGGTCGCCCTCGATATCGTAGAAGAGATCGCCCGGTTGCGGCTGCGGCAGCAGGTCGAAGCCCTTGCCGGGGAGCGCCGGGCGCAAATCATATGTCGGCGGCCCGGATTTGCGGGCATGTTGCAGCCGGGCCTGCGCGCGCAGCTTGTCGAGGGTAGGCGCGGCCATGCCCCGGATGGGGGCGACATGACTGGCCAGCGCCTCCATAGTGATGATCCCCGCGCCCTCCAGCTTCTTGACCTGTCCGCGCGCGATACCGGCGATGTTGAACAGGCTGTCCTGACCGTCCCAGACGCTCTGGCAATGATCGGCCCAGCGGCAGAGCGCGCAATCGGCGCAGGGGACGGGGCGGGTGTCCGGCGGGTTTGCGACGAAGGCTTCCAGCCGTGCGCGGGCCATGCGGGCATAGGCAGCATAATCGGCCAGTCGCAGCGTCGTGCGCGTGCCATCGCCCAACTCGACATGAGCGAATTCCGGCGCGACGCCCTGAACCTCTGCCAGCAGGTCTGAATAGAGCACCAGTTGCAAGACATGCTTGGGGTGTGGACGGCGTTTCAGCTTTGTGTCAGCCACTTCATAACTGAATGAGCCTAGCACTGAGGGGCGCTCCACCCGCTCCAAAAAATCCGACCACCCACCCCAGTTACCAGACAGAAAAGCGCCCTGAAAGACAACCTCAGCCCCTTGCCTCAGCATATCGCGCGTTGTTGCAGCATCCGTAGGCAGATCGCTGCGCTCAATCTCAACCACAGAACGACCCGAGGATTTCAGCCGGTTCAGATGTGCAATTTCATGCGCATCGCCTTGTTTCTGCAAGAGAGCTGCATCTTCGCTATCGGCGCGTGGTTCTGGCCCCTCGCCACGCAGGCGCATCAGGTCCAGCGTGGTTGCATGAGCGCAGCCCATGAACCGCATCAAATCGGTCGCTGAAAAAAGAATGCTGCCATTCAGGTTACGCATGGAGGCCTTTTCAAATAAGAGCGCAACCCAGAGAAGAGTCGCTTCGCAATATCATCAAGTTGCTCAGTTATCTTTGTGGGTGTCAATTGCTGTCAGACAGGGCTGGTCATCGCCACAACCCGCCCTGTCCAGAGCTTTCGACGATCAGTTCGCCTGAAGTACGTTCTCTCGAATGATGCGCAGGCTCTTGGGCGCGATCAGGGAAGCCGGCTTGCCCTGCGCACCCATGCGCAAAGAGAAACCACGCGCGATCAAGGCAGCGGCTTCATCCAGCGACTGCACATAGGTCGCATGTTGGGCATGATGCTTGTGTTTGCCGTGGGCGGGATCCGCGAGCTGATAGCCTTTGGCTGTGAATACGGGTTCTTCGGTGACGCCGCTGCGCGAGGTAATTCGCTCAATTCTGATGACACGTCCGCTCATTGTCAGTCCTCTTGCTGATATGGTGCGCCTGCCGGGCCAAGAAACTGGTCCTGAAAATCACTTGGGAATCGGCTCGACAGGACGCATTTCTGTTTTTAACCTGTCAGGGTGACAAAAGCTGGCAGGTTTGCGGGGCGCGCATGTCTTTTTCCAAGGCTCAGGATCTGATCCGCCTCGCACAGATGGCAGCATCCCGGCGCGGGGGCATCAGCCTCGAGGAGATTTGCGAGGAATTCGCTGTTTCACATCGTACGGCGCAGCGTATGACCGATGCATTGCATGAGAGCTTCGCGAATGTGCAGGCTGAAGATGGCGAAGACCGCAAGCGCCGCTGGCGCCTGATTGATCCCGGTCTTGCGCGACTGCAACTTCGTCAGGAAACCGGTGTCGAAGCGCTGGAGATCGCGGCGCGCACCGCGGCCGCCGATGGGCGTTTGCGTCATGCGCAGGCCCTGAATGATCTGCGCGAGGGTTTGCTGATGAAAAGCCCGGCACGGGCGCGGGTCGAGGCGGATGCAGAGGCCGTTCTGGCCGCGATGGGCCAAGTGACACGGCCCGGTCCCAAGGTCAGCGTCGCGCCGGACATTCTCGATGCGATCATTGAAGCCTTGCGTGGGCCATTCCGGCTGCGGGTTCGTTACAATCATGATAGCCGGATGCGCATTCTGGAACCGCATGGGGTACTTTTGGGTCATCGCACTTATCTTGCCGCCCGCGACCCAGCGAAGGCCGACGAGGTGCGCAATTTCCGCATTGATCTGATCCATGAGGCCGAAACACTGAACGAGAGCTTTTCGTTGCAGGAGGGGTTCACGATTCAGGATTACGCAGCGCAAGCTTTCGGCGTCTGGCAGGACCCCGCGCAATATGGCGAGGTGATCTGGCGTTTCACCCCGGAGGCAGCCGATCGCGCGGCGGGTTTCCGTTTCCATCCCCAGCAGGTGTTGGAGCCGCAGGAGGATGGTAGCCTGATCGTGCGATTTCATGCCGCGGGTTGGCTGGAAATGACCTGGCATCTGTATCAATGGGGCGACAAGGTCGAAGTGATTGCACCGAAGGCATTGCATGACATGGTGGCCCGGCACCGCCGCTCAGATTTTGCGGCCATGCCGTAACCACAGAACGAAGGGAATTTTCAATGGTCGCGCAGCTGACATTCGACGCTCTGAAAAACAAGCAGCGCGCCATTCGTGCGGATTTCCCTGCCACGATGGGCTTACGGGTGCATCGGTCCATCAGCTGGATCGGCCGCTCTGAGGCCTGCGGCGAGGATCACGACGCACGGTTCATCTTCCTGTGGATCGCCTTCAATGCCGCCTATGCCGATGAGCGGGACTTCCAGTCAATATCACTCGGTGAACGCGCGGCGTTTGCCGAATATTTCGGAAAGCTGGTCGCGCGTGATGCGGATCAGCGCATCTACAAGGCGCTCTGGCAGCGCTTTTCCGGCCCGGTTCGGGCGCTCATGGAGAACCATTTCGTCTTCAACCCGTTCTGGCAGCATACCAACGGGATCGAGGGGTTCGCGGATTGGGAGGACAAGTTCCGGCAGTCCTCGCGCAGTTTCGCACAAGCCTTTCAAAGTGGCGACGGTGTGAAGGTGCTCAGCTTCGTTTTCGACCGGCTCTATGTGCTGCGCAACCAGCTTGTGCATGGCGGAGCGACCTGGAACAGCAGTGTGAACCGTTCGCAGGTGCGTGATGGTGCTGCAATTCTGGGGTTCTTACTGCCGGTCTTCGTTGATCTGATGATGGATCACCCGCAGGAAGATTGGGGACGCCCATTCTATCCGGTGGTCGCATGAGCAGAGGATAAAAAGAGATGGCCTTTCGATTCTGGCGCCGCATCCGTCTGGCCCCCGGTGTCACGCTGAACCTGTCGAAATCGACGGCCTCGCTGTCGCTGGGCCCGCGCGGCGCGAAATACACGATTAGCCCGCGCGGCAATCGCGCGACGGCAGGTTTGCCGGGGACGGGCCTGTTCTACACAGTTCATGATCGCAACCGCGCCGGGCGCGGTGGGGCGGCGCCCGCACCATCCGTGCCGCAGCGCGACCGGCTGGGGCTGGGGTTCTTCCAGCGGCTGATGACACCGGCCGAGGAAAAGCGCTTCATCGACGGAATTCGAGCGCTGAATGACGGCGATCAGGACGCGGCATTGGCTGCTCTGGAAGATGCCGGTGATCTGCCTGATGCCGCCTGGATGGCGGGGATGATCCGGCTGCGTCGCGAGGAACTTGACCGCGCAAAAGCACATTTCGAGCACGCTCTGGCCAGATTAGTTGATTTGGGCACGCTGTTCAGCAAATACGAGATCGCCGCGCAGGCCAGCCTGCCGATCACGAGCGACATCTTCGCCCATGTCTTCCCGCGCGAGCGTGGCACGCGTCTGGCGCTGGTGGAGATCGCACAGCTTCAGGGCCGCCACGCCGATGCCATGGGCCACATCGAGCGGCTGCTGGAGATTGATACCTCCGATCCGGTGGTGCTGTTGTCTTTCGCAGAGCTGGCGCTCGACACCCCGGATGACCGTGCGCTGATGGACCTCGTGGTGCGCGCCACAGTGCATGTCGAAAACGAAACCCCGGTCGACACCGCTATTCTGCTCTATCGCGGCCGAGCGCTGGCCGCTCTTGGCATGCCCGACGCGGCTATCGACGTATTCACACTCGCCAACCGCCGCCGCAAGGATCGACCTACGAGCTTGTTGCATCAGATCCGCTATGATCGTGCGGTGCTTCATGAAGCAGGCCAGCCCGCCCGCGCCCGGAGCGAATTCGAGCGAATCTATGCCGCCGATCCGGAGTTTGAAGATGTGTCGAAGATCTTGGAGGTCTGACTATGGGCAAGGCGATCGGGAACGTGCCAGCGATGAAGATTGCCAGCGCGATGGCCAAAAGGCGCGGCTGGGATCATGACGTCATGTCAACCCACCAGATGTTCCTGGTTCTTCCGTCGGAGCAAACCAGCCGCGGTTATTATGCCGAGTTCATGTTCGCTCCGGATTATTCTGCCTGTACGATAACTTTGCGTCTTCACAACGAACTGATTGCCGAACGAATTGGCGAAGTACAGAAAGTCATCGAGAGTACGAACAAAGTTGCGGTACCTGCCAGATTTAGCCTGATCGACGAATATGGACATTTCCTGCTTTACCAGGTGGAGATCGTGTTTTCCGAAACAGGCGTTTCCGCAGATTTGCTTGAGGCAAAAGCCAACGAAGCGGTTTCGCGTTTCGATTGTTGCGCGTTGGCCGTCATGCTTGCAAACTTGGGCGACAAATCTGCAGAAGAAGCTCTTGCCTGCGTGGAAGACAAACTCGGGCGTAATTGCTGACTATCTTTGACGACACTCAGTCCGTTGGGGGCCATAAACCAGAGTGGCGCATGATCCTGGGATCGACCTCCGGCGCGTCCCATTTTGAAGCAGCAACCATCCATCGCTCAATCTGTGCCTGAAGTCCGGGGTCGTCCGCGTGCAGGTGAAACGTGTAGAGGCGATTGACGATGTCGCGCATCAGATCACGCATCTCATCTTCGTCGACATGCGAGACATCCGTCCAGGGGATGCGTCGACCGTCTGCATCTGTGACAAAGACATCCGAATAGTCGCCGATCCGGGTGACAGGGGTCAGTCCGGAATGCAGTGTTTCCAGCTGGGTATTGCGCACGCACAGCATCGCCATGATCTTTGCGAGATTCGCAGCGACGCGTTTTTCATCTTCGGGTTTCATGCGGTCAGATTAGCGGGGTTGCGGGGCGCACGCCATCAATTTGGCGGATGATCTGTCCTTTCACTCGCAAGCTCGCGCCTGCTCTCTCAACACCGCATAATCCGCCAGCCATTCAGCAATCAAGGTGCCTCCTGGCAGTGCTGCCAGCTCCTCGGCCACGCGCGCCTGCGCGGCCTGGCTATACTCGACCACGGGCGGGCAGGCGCTGCGCGCCGTGTCAGAACTCACCCCCGCGCAGGCGGTCAAGAAGATCATCGCGGCTGCGAGGGCGGTTTGAGGCCGCTTCCAGCATCTGACGTTGAATTGCATGTGTACGCTCCAAAGTTTCGAGTCGCTCGGTGGCGCGGCCTGCGCGCTCGGCCGTGCGGCGAAGGTTGATCAAAAACAACGCGATGGTGAGCAGGGCGAGGGCGAGAGCCGCCACTCGCCACGCCCATGGCCGGGCGAGCAGCATGACCACGAGGCTGGACCACATCAACGCAGGCCCTTCTTCCAGTCGTCGAGCCGCGCCCAGACGGCAACCGCGATCCCGCCCAGCGCCAGCGCGATGAACAGCCAGCGTAGCGTGTCGAGATGCGGCACCAGTGGCAGAACGACCCCTTGCGCCTCGGCCAGAACCTCCTGCGCCACCTCGACCCCGGCGGCACCTACTGTCGCAACCCCGGCTGCGCCAGTCCCTTTCAGCGTGCGGCTTTGCGCGATGGTTTCGCGCGCGGGCGGCGTTTCTGCCGCAAACGCCACCGCGCGCACCGGAAACCGCTCGCCCCAGACCCGAGCCGGTCCGAGGTCGATATGGATGAAGCCCGAGCGGGGATAGAAGCCAAAACCCAGAAACCCCACCTCGCGTGCAGCAGCTTCAAACGCCACCGGATCATGGTTCGACATGGCGATATCAAACGCCGTGCCATCCATGTGCTTCGAGCGCGCCGCGCCCCCGACATTGCGGTTATGCTCGGGCGAGCGATAGGCCGAGCGGACGATCAGCGGCTTGCCCAGCCGGTCGCGGAGCGCCTGCAGCTTGTCGAGCGCCTCGGGGTGCAGCTTCAGCTGGCCGGTGCCACGACAGGCGATCTCGGCTGGCGAGAAATTGCGCCAGCGCCAGAGGCTGTCGGGCACATCGCGGAAATGGCGGAAACTGCGGATGGGGTCAGACATGGGGTTGCTCCTGTGGGTGATGGGCATGCGAAATGGGCCGCAGCCCGAGAGGGCAGCGGTGGGGATGTGTCGGGCGTCCGGGGTCGTCAGCGTGCCAGAATGCTCTTGCGCGCTGGTGTCTTGAGCGCGCGCTGGGCGCTGCTGTCAGATGGCAACAGCCAGCAGCTGTCAGTCGCCATCCCGGCGCTGGAAGGCCGCAAAGATCAGATTGCGCATGTCATGGATGTCGCGCTCGATCCGGGCAAGGCGGTCATGATCGACGCGCCGGTCCTCGTCACGCCGCTTCTCGATGCGGGCGCGCTCCTCGGCCAGCTCCTGCTCGAGCTTGTGCAGCAGCGCCTCATTGGTGAATGCCTTTCTCGTCACGGCCGTCGCCAGCCCGGCAATGAAAGTGAACCAGACTCCGATGGCGGCTGCGATGCCATGGTCGCGAAACGCCTGCAGGATCTGGTCGGTCAGTGAAGAGTGCTGGCTCATCCGAGTTTCGCCCCCCAGAAGCTGGTCTGCTCGGCCGCGAAGAAGCCGTCATGGGCGCGGAAGAAGCCCTGCAATTCGACCGTGTCGCCCGCTTCCAGCACGGCCATGCTTTGGAGCCAGAGCGCTGTGGCCTCGGAGCGATGCGTGGCCGAGCTTTCGCCGTAGCTGCCGCGCAGCACGTCGGTCCCGTTGATCACCAGCCGCCCGCTCATGCGCGCGGAGGTGCTCGCATTGACCTTGAACATCAGCGTGGCCCCAAAAAGATAGGTGCCATCCACCGGGGCTATGAACTGGTTGTTCGCGGCATCAAACGCGCCCTGATCATTGTACTCGATGACATTGATGCCGATCTTCGTCCAGGAACCGACGCCCACGTAGTTGTCGTAATTGGTATAGCCCTTGAAGCGCGGCAGGCGGGGCTGATCGAGAATGCCGCTGGCCGGGTCAGCGCGCAACGCATCAAAAAAGGTGCTGCCATCGGGTGAAACTGCGAGCCGGAACGTGTCCGAGCCAAACAGCCCCAGAAGCGCGCGGGTCGAGAAGCCGGTCTGGAACAGGAAGCCCAGATCATTCGCGCTGGCCTCCTTGTTCAGGCTCTGGATCAGGCTGCCAGTGCCGCCGGCACCTGTGGCCAGCGCTGTCCACAGCGCCGCATTGATCTGTGCAAGGAAGGGGTTGTTGGCATCGGCCGTCGCGCCAAGCCCGATACGCGTCAGATCCTGCAGCGCGCTGGGCGTGGTGCCGATCCAGCCTGCACCGTCATAGACGAGCAGCACGGCTTCAGCTTCGACCCAAGCCCGCCATCCCACGCGCGGTGGCAGGCGTAGCCAGGCCCCGTCGGTCCAGAGCGCGACATTCAGATCCCAACCCGCCCAGTCGCCTGTGGCCCCCGAGGCCACGATATACCGATCTCCCTCGCTTGGGCTCGCCGGAGGGGCTGTCAGATCGCGCGCAAGCACCGCAAGCTGGACCAGCCCGTCCAGCAGGCGCAGCGCCTCGTTATGGGTGACGTGCTTCTGGGCCTGCGCGGCCAGAATATAGGGCAGCAGCAGGTTGCTGGTGGTGTCGGACATGGAAAATCCTGTGGTTTTGGTCAGAAGAAGAGCGTGACGGTCCGCGCGGCCCCGCGTCCGATCAGGGCGGAGAGCTGTGCGATACGGATGCTCAGCGGGTCGCCGGGGCCGAGCAGCGCGCCCCAGTCGGCGATCTGGTCAGTGCTGGAATAGAGCGCGCTCGTCGTGTTTGTACTGATCGTGCGTTTCACCGATGCGCCATCGAGGATATCGACTTCGTAAGCCTCAAGCTCTTCCCCGAGCGGCACATCGCCTGCGCCCCAGTTATCTGCCGAGAGTGCGCGCGAGCGGCGCACCCATCGGATTGTCAGATCGCCGGGGCTCCGCGCTCTGCGCCAGGGCTGCTGGACATGGGCCACCGAGAAAGGCCGCAGCCCGGCGCCTTCCGGCGTGAAACTGGCCGCCACATAGCTGTCATCACTGGGCGGGCGCGCGGCGGGTCCGATGCGCCAGTTCCATGGCAGGCCCAGATCGGCCTCGGAAATCGGCAGTGGTGTGAGGCTGTCATCAAGGACGACCACGCGCGCACCTTCCGGCGTGGGATCGCCCATGGCGCTTTCCGTGCCACGCTGGCCGCGCAACAACCGCGTCAGTCGATAGCGCCCCGGCGCGATCAGCTCGGCCGTGCCTGCCTGCACGATCTCCCACTGGCCAACGCCCGTTTCCACTGCCAGCGCATTGGCCCCGCCATAAAGGGCAATGTCCGTGACACTTTCCAGCGTGCCTGCGAACAGGTCGATGATCAGGTCATTGCCCAGATCGAAGCGGGAGGTGGGCCCAGCATGGAAATCTGCGACCAGCAGGCCCATCCGTGCCCGACTGCTGAATATGGTCAGCAGCTCGAACCCGTCGCTCGCGGGGCTGCGATAGACGGCCATCTCGCCGGGCCATGGCCGCGCATGGGCGGCGATCAGCGGGCGGTGCGGGGCAATCTCCTCGCGCAGCTGGGGCAGGTCGAGAAACAGCAGATCGGGTGTGCCAAACACCATGGGCGTGGCCAGTGTCGCGGGCCGAGGATTGCCGGGGGGCAGATCGTAGATCGCACGGTCCTGCCGCAGGGCCTCAACGCTGCGAAACGTGGAATCTGCCAGTGAGACGAGCCGCAAATCGACCTGCCGTCCGTCATGGTCGAGCGCGATCACATCGCAGGGATCAAGCGCAAGGCGCGACGGCGGCAGCCGAAACACGGCTGTTTCGCGCCCTGACCAGGCTTCCATCAGCGCGCGGCGACAGCGGCGCTCGGCCTCTTCGGGCGGCACGGCCATGGGGAAGCTCTCAAGCGCAATGCGGGATGTGTCCACAGTGATGCGCTGCGCCTCAACCTGTGCGGCGTCATAATCCTCATCGGCGCGCGCGACCTGCCATTTGAGGGCTTGCGGCAGCTCGGTTTCCTGCGCGCGGGTGAGTTCCAGAACTTCTGCTCCGGAGGCACCATCGGCGCCTGCGCCGGTTCCCGCAGCGACCATATCGTCACTGCTGATCACGGTGACGGCAGCGCGACCACGCATGACAAAGCGGATCACACCGCCCGTCTCGACGGCATCAAAGCCGAAATGCCGCGCGAGGGTCGCGATGGAACTGCGCGGGCTTTCCAGTGCTGCGATCACATAGCCCTCGACAGCGCCCCAAAGGCCCGAGACATCGATGCGGTCCTCGGGCAGCCCAGCGCGCAGGCAAAGCTGGCGGACGAGGGCGGCCAGCGACACAGAACCCAGCCGCCCGGTCAGCCAGTGCCCGAGCCGCCAGTTCGGGCCATCGGTCCAGACACCGGTGAGCGCGGGGAAAAACGGATAGGGCCGGGCATCCCATGTCCAAGCGGCGCATTCGGGGACATGCACCATCCGGTCGCCATAGACGGTGGACACCGGGTTGTTGTCTGCCTCGCCCCACCAGAGATAGCTTGCCTCCAGATAGGCGCGCTGGATCGCATCATCGCGCCAGCCGCGCGAGAAATAGGGGACAAAGCTCTCCGAGGATTTCGGGTCGAAGAAGACATTCGGCTGGTTGGTGCCGCGATCGACAGCAGGACAGCCCAGCTCGGTGAACCAGACAGGTTTCGACTGCGGCAGCCATGCGGTGGGTGTGCCGCTTTCGACCCCGCCGGGGCGGTTGAAATGCGGTTCGGACCACCAGCTGTGCAGATCCTTGTAGCGAAACACCCATGACTTGCCATGTGCGCCGTCAGCAATGGCCGTGCGTAGTTGCGCCGCGCGATCACCGGCGCTGGCATAGAACCACTCAAACCCTTCACCGCCTGCGATATTGGATTGCAGATAGGCGCGGTCATGGATGGCAGGCCAGCCAGTAAGCGCGTCGGCATGCGCAAACCCGTCGCGCCAGTCCGAGAGTGGCATATAGTTGTCGATGCCGATGAAATCGATGTTCGTGTCGGCCCAGAGCGGGTCGAGGTGGAAAAACACATCATTGCTGCCATCATCAGGCTGATGGCCGAAATATTCCGACCAGTCGGCGGCATAACTGATCTTCGTCCCGGACCCGAGAATGGCGCGGATATCTGCGGCCAGATCGCGAAACGCCTGCACCGCCGGATAGGTGGACGCGCCCGAGCGGATTTGCGTGAGGCCGCGCATCTCGGTGCCGATCAGGAAGGCGTCGACGCCCCCGGCCACAGCACAGAGATGCGCATAATGCAGGATCATCCGGCGCAGACCCCAGTCATTGGCAGGGCCGGTCCAGATCACACTCTCGCCCAGAATGGCGAAACTGCCCGGCGTCGCACTGCCGAAGAAACTCGCGACCTGCGCGGCGGCATTCGCAGTCTGATCGGCGCTGCCTGCAAAACCTGCCGCTGGCGAGCAGGTGATCCGCCCGCGCCATGGGAATTTGGGCTGACCGATATCGCTCGCATTGTCGCTATAGGGATCGGGCAGCGTGTTGCCTGGCGGCACATCCATCATCAGGAAGGGATAGAAGGTCACGCGCAGCCCGCGCGCTTTCAGCTCCCGGATCGCCTGCACGACGGCGAAATCCGCAGGCGTGCCACCATAGACCGGACGATCTTCGGAATCACGGCTCACCAGCTGCGCCGTCAGCCGCGTCACGCCATTCACGGTCCAGCTTGCATTTGGCGTGGATTTGTCGATGAATTCGACCTTGGGCCGGATCGTGCAGTTGCCTGCGCGCAGATCATCGCCGAACCAGGACACCACGAGGCTGACGCTTTCGACGCTCGGCACAATCGCCTGCAAGCGGTCCAGCGCCACGACCATATCGGCGGTGTCGGCGACTGCATTGGAATTCTCGGCGCTGCTGGTGCCGCCAAGTGTCATGCCGAACAGACCGGAACCGATATTTCGCCCACCCTCCACCTTGCGCACGACATCTGTCGCATAGGTGAACTCGCCTGCCGAAGGAATCAGCGTCACCGCGCGGGTCAGCCCTTCGGCCGTGTCGGGATCCGCGAGCGGGCGGAACACTTCAAAGGTCAGCTGCGGGATGCGGTTTCCATAATCGCCGAGCGGCAGGTCTTCGAACATGACATAGGCTGTGCCGCGATAGGCGGGCGTGTTGGCGGCCCCCATCCGGGCCACAATATAGGGATCAGGCTGCTGCGCGTCATCGCCTGTATACCAGCGCCTGGTGATGCCAGAGAGATCGAGCGGCTTGCCATCGGCCCAGATGCGCCCGATGCCGGTGATCTCGCCCTCACAGAGTGCAGCGGCGAATGACGCGTAATAGAGATACTCTGTCGTCCTGACCCGTGGCCCGCCGCCCTTGCCACCGCCGCGCTGCGTGGTCGTACGCGTCTCCTCCCGAAAATCCGTGGCCCAGATGATATTGCCGCCGATCCGCATGCGCCCATAAACACGCGGGACGACCGCCCCTTCGGTTGAGGAGGTGATCCGCAAGCTGTCGAGCCGCGCGCCCTCGATCCGTTGCGCAGGTGCCAGCGAGGAAATCAGCCAGCTGTCGATGGCCGAACCCACTGTCGCGCCGATCATCCCGCCGATCGCGGCACCCGACAGGCCAAGGAAGGCTCCACCAAAGCCCAGACCTATGCTGGAGCCGACAGCGCCGAGGACAAGGGTTGCCATTTGTGGAGCTCACTCAGGATTGGGGTGATCGGACGCGATAACCGGAAACAGGAAGGCAAAGGCGATGCGCCGTTGCCAGGCAGGGCTGAGCGGCTGCTCGATCACGCCGAGCCGCTCATAGGCATGGATGAAACTGTCAGGTCCGGTGAGGATGCCGACATGTTTGGCAATCGCGCGCGGCATCATGCAAAACAGGAGCAACGCGCCGGGTGGGGCATCAACCACCGGCACCTCGATCATCATCCTGCGCGCGCCCTCGGCCAGCACCTCACGTGACCCGGTTTCGCCCCAGTCCCTGCTATAGGGCGGGATCGGGAAAGGTTCGGGCCCCACAACCTCGCGCCAGACCCCGCGCGCCAGCCCGAGACAGTCACAGCCGACCCCGCGCAGGCTCGCCTGATCATGGTAGGGTGTGCCGAGCCATCTTCGCGCAGCCGCAATGACGCGGTCGGGATCAGCCGGTGTCACAGTACACCACCCTCATGCCCACCATCGCGCGAAGCGTAGCGCAGAATGGTGTCCTGACCCGGAATGTGGGGAAAGCCCCGGAAATTCGCGACATTCCCGAATTTGGCGCTGCAAGTCTCGATCCGCTTGTCGCAGCCAGCGTGGATGATGAAACCGTCGCCCTCGGTGACAGCGCGCACAGGTGCTTCCAGCAGGGTGAGAACGGCCACGCCATCCACCAGATCATGCGCCAGCACCTCCGCCCGCCGCCCGGCATTGGCACCGCTGGTCCAGTCAATCGTGCCGAAACTGAACCAGCCCGCGCTGAACCCCGCCAGCCCCGCCGCCGTGAAGGCCCGGTCACGCAGCAGGTCGATGACAGCGCCGCTTGCCTCGTAGGCCGGGTTCTCCAGATCGACGCCGCAGCGCGTATCGCCCAAGCCCGCATCGCAGCCCGCCTGAAACGTCCGCCCGACTGTCTGGCCCAGAACATGCGCGAGGCTGCGGACTTCGGCCACAAAGGCCATGCGCCCGCGCCGGATTTGCCCGACTGCGCCTCTGCGCATCAGCACCCGCTGGCTGGTATCGGCCCAGTCCACGCGCCAGAGCTCGACTTCGGCATTGTCCCAGCGCCCGTCGAGAATATCCGTCTCGGTGATCCGGTCAGAGGACAGCACGCCCTCGGCATCCTGCGCATCAACCGACAGGTCCGACCCGGCGCGGATTTCCGAGGCGGCAAAGCCGCTCTCGGGTTCAAACTCGGTGTCCTCGAACACCAATGTGCAATCATGATCAGTGAAGCCAAAGCTGACGCCATCGGCGCGGGTGATGCGCCAGCACCAGGCGAGCGTCGTCGTGCCATCATCAAGATGCGCCTGCAGCGCAGGGTCGATCTGTTTCATCGGTTTACCTTGCTTTTCTATGGCTATTTCGGCAGGTTTGGGGCCGTGACGTCGTGCAGCGAGAGTGCATTGCCATGCGGGAAGTTCCGGATACTGAGCCACGCTCGATGGCCAAACCTGCGGATGATCCGGGCATCAAGCGCGTGGACGTGCTTCAGCTTGAGCGGTTTCTGGCGGTCCTGCAGCGCGCGACACAGGCGCAGGACGGAAAGATCATCACATTCCCTGCGCGCAGTGCTGACGGCAAGTGACGCACGCGCTCGGCCTGTCTTGCGCGTCTATCGCCGGATCTCCAGCAGGGGAATGGAGGTGATCGAGCCGAGCCGTTCGATATCGAGGGTGACGTCCAGCGTGTCGCTGTCGAAGCGGACGGGCACGTCGAACTCGAAGCCTGCGGTGATGCTGACACCTGCGCCGGGCGCGGTCCCGAATGTCACCACGCCGGTCGTGGCATCCACTGACCAGCCAGTGGCCTGTTCAACCCCGCCCAGCGCGATGCGGACGGTTCCCGCGACCGGCTTGGTGATGGCGCGGGTCCAGATCGCGCTGCCGGACGTGTAGCGTTTCATGAGCGCGAAACTGGTCACGCTGCCATTGCCGGTGCCGATGGGCTGGTCCAGCGGCCCGGGGGTTTGCGAGGGCGCGCAGGATTTGTAATCCGACCAGTCCTTGAAGCGAAACCCGTGCAGCCGGCCATTGCGCGCCTCGAAGAAAGCCACGACAGCGGCCAGATCATCGGCGCGTCGAATGCCATAGGCGACATCATAGCGCCGTCGCGAATTGGCCCAGCTGGCATTGCGCTCCTCGTCACCGCTCGCCAACTCCACCACCTGCGTGCGCCGCTCGGGACCACCCCGCGCACCACGGCTGATCGCGTCCGGAAACCGGACCTCGTGAAAGGACATCTGATCCTCGTCTCAGGAAGTAGGGGTTTGCTCAGGAACCGGCTCGACTGCGGGGCGGCTATGCGGGACCTTGCGGTCATTCGCGAAAGGCGTCACCTGCTCGAATTTCGTCCAGCAACGAAATAACAGCCTTTGCCCCGCCGTGGCGGTCAATCCAATCAATCACCAGACAGGCTGAAGCCGTATAAATCGCCTCCGCCTCGGTAGCGCCAAAGCGTCGGAATGCTCGCTGATCGGAAGGCGGTTGCGGCCAATTCCCGGCTTTGCAGCCCGTGACCACGCCATTTTCTACGTCCAGATAGCGGGTGTCATGGGAGATATAGACGGCGAGGCCCTCGTCAAACCATGTTGGAACAGCTTGCGAGAAGAACCGACGATTGCTGCCGACCCTTTGGTGCAATTCCGTATGCGCAAGCTCATGCGCCAATATGGTCGTGGTTGCCCCTTCAGGATATACGAATACGAACAGGTTCATATAGGCCATCGCAAGCGGCATGGGCGATGTGCGCACTCCACATTCACCGGACAGGCAAAGTAGCCAAACAGCGTCTGACCTACGCTCTGGATAGAAATCGAGGACCAACCCTTCCGCCGTCGCAAGGTCCTGCAACGCTGCGCCTATTTGTGCATCAGTCGCCTGCTGATCGACATAAATGCGTGGCGCAACTTGGCGAAACCCCGAACATGCCGGGCAAAGATACGTCCTTACATGCGGTTCGGAATACAGGAACCATGCCAGCGCAATGCTTAAAAATACGAAAACAAATGCAGTCAGGCGGCGTAGTTTCATTGATGGCACATCAGACATTGCGCTTCCTGCGTCGGTTTCTGCGCCAGACCAGGATCAGAATACCGATGACCGACACGAAAAGCAAAACATCGACAGCAAACGACAAGATTTTCATGAGACGAGCCCGACAAACAAGCACAGCAAGGGTAGCTGCCGGTTCTATCTGGGCACGCTCAGCTCTTTCGTCAACTTCAGGGGCGACTGACCGCTTTGGGCTCCTTGTGACAATACTGCGCCGCCTCACCTTGCACCTACATCCCCCGCCGCCCGAGATTGACCGCACGGGCAATGTCTGCTGCCACTTGTGTGCGCGACTGCCGGAAGCTTTCCGCATCGCGCGCCATGATCGTGACATTCACGGTCGTGCCGCCATCGCCACCGCGACCCCCATAGCCCGCAGCCTCTCTCCGCGAGAGCACGCGCTCCCCGCGCTGCAGGATCGCGGGCACTTCGTCTGGCTTGAGCCCGGCCCAGCCGCCGGAATGCATCCGAGGCGCAGCTGCGAAGGCCATGGCAGGCACCATGCGCCCCGGGGCAGGACCGCCGACCACACCGCCTGCATGGAAGATATTGGCGAAGAGCCCGCCTGCGCCGCCCAGCACGCCAGAGAGCAGCCCTGCCAGTGGCCCAAGGATAAAGCGCCGCGCGGCGAGCCGGGCGAGATCAGCGATCATCGAGGTCACCAGATCGCGGAAGTCCAGCTTCCCCTTGCGCACGAAATCTGCCACCGCGTTCTCGGCAGCCCCGAACGCGCCCACCAGCGCCTGACCGATATCCGCAACGATATCGCGGGCCTTGTCGGCATACTCGGCGAGCGCCGCCGTCACCGCTTGCCAACCGGTCAGCGCCTCACTCGCACCGCTGGCCGTATCCGATCCGGCCTGCCGCCCCGCAGCGCCTGCGCGTCCCGCTGCTGCTTCGGCCTGATCGAGCGCGTCACTCATGCGCTGCGCCCCAGCCGTGGCCGTATCCAGCGCATCTGCGCTTTCCTCGCCCGACCCGCGCACTGCTGCGAGAAGCGCGGCCATGGCGTCGCGCGCGCCGTCAAAGGTGCTGGCAAGTGTCGCATCCGCCCGCGCGCGAAATCCCTCGGCGGAGCGCTCTGCGCGCATGATGCCTGCGTCGAAACTCGACACCCATGCCTGCACGCCCAGCGCGTCGATCTGGAAACCGGCGCCGATCACATCTGCGATCTGGTTGAAGCCCGGCGCGATCCGGCTCAGGAAATCCGCCCATGTCTGGCCCAAAAACCGCATCAGCCGCAGCCAGAGCGCCTCGATATCCGCGCGCATGGCGCGAAACCGGTCGCCAAAGGCCGACATCGAGGCCGCCATGCCATCCCAGACCGCGCGCGCGACATTTCCCATCAGCTCCAGCGCGGCCCCGAAGCCACCGGCGCCAGACACCAAGCGCCCGAACTGATAGACCAGCTCGCCAGCGCCGACGATCAGCGCACCGATGCCGGTGCGGATCAGTGCCCCGCGCAGGACGACCAGAGCGGTGGCCAGCCCGCGCACCGAGAGCGCGGCGGCGGCCAGCCCGGCCACCCAGCGCCCGGCCATGAAGGCGGCGAATGTCCCTGCGATGCTGACGAGGCGTCCGAGATTGTCAAAGAGGCCTCGGATTGCCTGACCGAGCGGGCCCGTGGTGCGGGCGACAGCGGCCATGGCATCGGCGATAGCTTCGAGCGCAGGCGCTGCGGCCACCGCCAGCTGGTTCGAGAGCCCCCGCCAGATAAGCCCCAGCCGCGAGATCGCATCATTGGTGCGCTCGATCTGCGCTGCGTCCTGATCAGACACCACCACACCGAAATCGCGCACGTCCTGTGTGGCCTGGCGCAGCGTCGCGCTGTCGATGCGCCCGAAGACCAGTGCGGCGCGATCCCCAAACAGCTGCGAGGCGACAGCGGCCCGCTCGGCCTCAGGCACAAACTGGCCCAGTGCCGCCTGAATGGTGGCAATGCGCGCATCCAGCGGCAGGCGTTGCAGCTCCTCGGCAGACAAGCGCAGCCGACGCAGCGCCTCGACGGCAGGCCCAGTGCCAGAGGCCGCCTGCGACAGACGCCGCGTCAGCTGGATCGTGGCCTGTTCGACTTGACCCATGGACACACCTGCCAGATCGCCTGCGCGTTCCAGCACCTGAATGCTGGCCACAGTGGTGTCGAGCGATGCCGCAAGCTTCGCCTGCGCGTCGACCGTTTGCAGGCCGGAGCGGATCATCGCGACGCCCGCAGCTGTGGCGGCTGCGACTGCCGCAGCTGCCGCCACCTTTACCCGACGCGCAAACCCCGCAAGCCGCCGGTTTGCCACCTCCATCTCCTGGCTCAGCCGCCCGAAGCCGCGCTTGCCAGCTTCGCCGACGCCCTCCAGTTCCGAGCGCACCTGACGCCCGCCCACAGCCGCAAGGCGGACGCTAACCCGTTTTTCCGCCATGATCTGCTTCCATCTGTTGGTTGAGTTTGGTGACCATCACGGCTTCAATGCCGGGCAGGAGTTCCGCCAGGACCAGCGTTGACACGCCCAGCGCCTGGCCCAGTGCGAGTGCCGCGCCCATGTCCCAGCCGATCACGGCACCCGGCGCGATACGCAGCTGGCCGCCAAGGCGGCCCACCAGATCCCGGACCTGCCAGCCTTCCTGCGTGAGGGGACGGTTCAGCCGCGCGGGGCAGTCCGGGCACGATCTTTCGCGGCCCTCGCAGGGTTCGCAGGCGTCGCAGTAGCACGCGCCCCCGCCGAATTCCCACTCGGCAAGGGCGCAGAGGCGTTTTTTTCCTGTTCCAGCAGCAGACCTTTCGAGACATAGGTCAGCTGGAACGCCTCGAAGATGGGCCAGATATCGAGCAGGGCGTCGATGGCCTCGGGGCTGGGGTCTATGGGCACACCATCGGCATCACCGATGCCCTCCCAATCGAGCACGGCCCGCCTTGCGAGGGCCTTCGCGAAAGCCATGGCGCGGGTCTCATCTGTGGCCTCGTCGGGCACTGCCTCGACCTCCGGATCGGCGCGTGTGGCGACCATCAGTGCGGTGGTCAGGGGGCGCAGCTGCACCCGCACGCCGGGGGCGAGATCATGCCAGCGGGGCGCGTTGGTCAGATCGAGGGTCAGCATCGGGTAACCTCATGGAAAGATACTTGTGTCATCATGGCCTCAGACAAAGAGGATCGGGTGTGTCGAGCGGGTACGAGAAGGCCGGGTGGGAGACTGTCCCAGAGCTGGGACAGTCTTCGCTGGTCTGGGACACCTTCGTGCCACCTGCCGTTGACTGGATCATGCTCACCTGCGGCTACGCGCTGAGTGGCGTCATTGTCCTGACCAGCGCGCAGTTTCTGCTTGGCTGAAACCCCTGTTGCGGTGGGTCAGTAGGCATCGATGCTGTTGACCAGCGTTGCAGTGCACATTCGGCCGACAGTCGGATCCCGCGCCGCCTGCCAGTCGAATGTCGCCTGCACGCCTTGCGGTCCCGCAATCTCGATACGCGGGCGGGGCAGATAGACCGCGTGCACGGTGAAGGTGAAGCTCTCGCCCGAGGGCAGGACATAGGCGAATTCCATGGCGCAGGGATCGCCATTGATGGCTTGCGTCACCAGCGTCTGATCGGCGAAGCGCACCTCGATGCGCCCCGTCAGCGCGGCGATGCTGGGATCGGCCCCGTCGATGCGCCCATCGGCACGGATGGTCTCGATCCGGTCGAGGTTGTTGGCATAGGTGATCTCGGCCGAGACGACATTGCCTAGATCCACGCCATTGCGCTTGATCGATCCGTTGAAATGGCCGAAGCGCTGCAGGTCCAGCGTGGCGGCTGTGCCAGCGGCGGTGGCGGCACCGACAGTTTCACCCTGTGCCACCAGTCGTGCCGTCGCGGTCAGCAGGCCCGAGCGCTGCATCTGCCATGAGAGCTGGTCCAGCACGCAGCCGGAATACATCGCATAGCGCGGTACCTCGGGCATGCCGGTCTCGATCGACATGCTGGGCAGCGCCCATGCGCCGGACTGGAATTGGTGGGTGTAGGGCACTGATGACCCTGTTGTCGTCGGGTTGCCAAAGGCGGCCTTCAGCCAGAAGCCGAAGGCCTGCGCGTCAATCGGCACCACCACATCGCCATCCGAGGTCACCGCATCCTTGATCGGCGGTAGCGGATCGCGGCCATAGCCCAGAAGCTCGCTGTTCAGGAGCGGCTGCTCAACCCCCAGCGTGGCGCTGGCGAACGGCATCCGCACAAAATCGCTCGCGGGCGGCGTGCCATAGGTCGACTCGAACGCCAGCGCCATCTGCGCCCGCGCCCCTTGGGCTCGTGCCATCGTCTCGTCTCCTGTGATGTTGGGGGTCAGGCCAGCGGGTCGACCGTGGTGTAGTGGAGGATCACCTGGATCACGGCGGCCTTCAGACTCGCCGCGCCCTCGACGGGCAGATCGGCGGGCCGTGGCGCTTCCGCCTCGATCCAGTCGCAGAGGCCGCCCAGAGTGCGGTCGGCGGCGAGCGCCGTGCCGATGCTGGCGCAAAGCGTGGCAAAGGCAGTGTCGCGATCACTGCCCTGAACCACAGCCTCGATCTCGGCGCGGTGCTGGTAGTGGTACCGCAGCGGCGACAACGTCATCTCCGGCTCCCCCGGCTCGCCGTCGCGCAGGATCAAGAGGCCAGCGGCGGGGACGCGCTCGGGCAGCACCTCACCGCGCAGCACCGGCACATGCGGCACCGCGCGCAACAGGTCCGCTAGGGCTGTGAGGATGGTTTCGCGGGGGCTGGGCACTTGCTTCTTCTCCGACGGTACAGGTCGTGCTTGCGAGTAGGTTCCGCCTCTTCTACCTTCTGGCGAAGAGTTAGTTCTGGATTGGCTTCACATGAGCAACGGTGACGAAAAAGTCTGCGAAACTGTAAGAAGTGCGCTGGTTGCGCACAAAATGGACTTTCAGGAGGGCGACATTCAACACGCAACGAAATTTACCCTGAAGTCCGGTGCCCTCTCAGCCTCGGTCAACGTCTTCAATTCTGGAAAAATTCATGTAGAAGGCAAAGCTTCAGAACTCAAGACTTGGCTGGAACAGCTCAAAGAGAGCATCGAAAAAGGCTCTGGCGGGCCCATCGCTTTGCTCCCAGCTGAAATTGAAAAATTTCCACAGACTCTCCGGGAGAGAGTCCCAGACTGTGATGACGTGGTTTTGTGGTTCTTCCAGGAGGCACTGAAATGCTACAAGGCTGATAGCCCCGCCGGTGCGGCTTTTATGCTCGGTGCCGCAAGCGAGAAGGCAATTCTCTTGCTGATAGAGGCTTATGGCAACGCCATTATTGACGAGGGGCACCGAAGCAGCTTCTTCTCGCGTGTCAATCAAAGGATGATCTCCAAGAAGTATGACGAGTTCAAGGCCTCCTACAATGGCTGCAAGAGCAAGCCTGCAGATCAAACCCTTGCGCAGGACCTCACTCAGCTACTGGACGGTGCCTTTAACTTTTACCGACACACTCGAAATGCAGTCGGCCACCCACAGATAATTCCTGACCTCGAAAAAGGTGTCATTTTGGCCAATCTTGGACAGTTCATTGTATACGTGGAACGGATCTACAACCTGATTCGGCACTTCGAAAAGAATGGCGTCGTTGTTTAGCCTTTATAATCCGCCCGCCCATCAAGTAGGAAATTTCAGGCCGCTCGGACGACACCTAATTTCCTTCGACGCAGCAATACGGCGTCTATCTCAGCCTCTCCATCACCCACTTCGCCACGATCAGCCCCGGCAGCGCGTCATGCGCCCGCTCGGCATCCCGCGCCAGGTCCAACCGCTTCGGCAGCTTGACCTGCGGCACCAGCAGGAAAATCGGCACGGTAGTCACGCCGCGCCCGGTTCTTGACCGTGACGCTACAGCGCGGCCGCGCGCGTTCAGCCGGCCCTCAGCCACCAGCAGGCTCGGACCTGTCCTGCGATAGACAAAGCGCAGCCGCAGGCCCGTCCGGCGTTCCCATTCGCCGGGTGTGATGCGCCCGCCCCGCGCGGATTTCCCGGCGGCTGGTGTCGGGATCGTCAGCCAGAAGCCGGACCTCGAGCGGATCAGTGGTCCTGTGTCATGCGCACCGACGATGACAGACGCTTTCGACCAGACCAGTGCCGCGGCATTCAGGCTCGGTTTGCGCTTCGGATACTGCTCCGAGCGGATGGTGCGCGCGAGACGCTGGCCGAGACCCGCGCCGGTGATTTGTGCGCGCCAGGCGGACTTAAGGCCGTTGCCTGCCTCGCGCGTGGCAGTGGAAACTGCACGCTCGCCCGCCTTGATTTCAGCGGCCATCATAGCGACGAGGTCCGGGGTGATATCGAGTTTCAGCTTCATGCTGGCCTCAGATTGACAGTCCAGACCAACCGCTCGCGGTCGCGCATTGGCTCACCCTGAATGTTGAAGGCTTCGCCCTCGATCTCGATCCGGTCCCCGGGCCGGGGCTCAAGCACCTCAGCCACGCGCAGGTCGATGCGGGTGGTCTCGGACCAGATCCGTGCGTCGCCGAAGCTGGCGACCTCGTCCGCGCGGCGGCTGACCACGCGGACGAGCTGGGGCGCGCCGCCCTCGGCGATGTAAACAGCGTCCCGCGCGATGTTGCCGTCAGCAAACAGACCGTCGATGGCCGCAGCAAAGGCGTTCATCAGGTCCGCCTTGCCGAGCGCAGCACCTGCGGCCGGGTGCAGATCGGCAGCGGGTTGCTTTCGATCTCCAGCCGCACCCATTCGTCGCGGTCGCGGTCGGGGATCATGCGCGCATAAAGCGGAAGGCCCACGGTGTTGACCGTTTCAAACGTATCGGCGGGGGCGTAGTAAATCTCGAACAGACCCTCGACCCCCTCGGGGTAGAAATAGGCCTTGTCGGTCGGCACGCCGAAACCGAGACCGCCCCGGTAGCGGCGGAAGGTGATGCCGCCGAAGCTGACCTCCTCGCCCACGCGCCCGCGCAGGTCGGCCGCCGCGGCCGTGTTGAGAT</t>
  </si>
  <si>
    <t>MATLVLGAVGSSIGLGFGGAFLGLSGAAIGGMIGATVGSAIDSWLISSLAPAQRIEGARLDSLRITSSTEGAVVPRVYGRMRIGGNIIWATDFREETRTTTQRGGGKGGGPRVRTTEYLYYASFAAALCEGEITGIGRIWADGKPLDLSGITRRWYTGDDAQQPDPYIVARMGAANTPAYRGTAYVMFEDLPLGDYGNRIPQLTFEVFRPLADPDTAEGLTRAVTLIPSAGEFTYATDVVRKVEGGRNIGSGLFGMTLGGTSSAENSNAVADTADMVVALDRLQAIVPSVESVSLVVSWFGDDLRAGNCTIRPKVEFIDKSTPNASWTVNGVTRLTAQLVSRDSEDRPVYGGTPADFAVVQAIRELKARGLRVTFYPFLMMDVPPGNTLPDPYSDNASDIGQPKFPWRGRITCSPAAGFAGSADQTANAAAQVASFFGSATPGSFAILGESVIWTGPANDWGLRRMILHYAHLCAVAGGVDAFLIGTEMRGLTQIRSGASTYPAVQAFRDLAADIRAILGSGTKISYAADWSEYFGHQPDDGSNDVFFHLDPLWADTNIDFIGIDNYMPLSDWRDGFAHADALTGWPAIHDRAYLQSNIAGGEGFEWFYASAGDRAAQLRTAIADGAHGKSWVFRYKDLHSWWSEPHFNRPGGVESGTPTAWLPQSKPVWFTELGCPAVDRGTNQPNVFFDPKSSESFVPYFSRGWRDDAIQRAYLEASYLWWGEADNNPVSTVYGDRMVHVPECAAWTWDARPYPFFPALTGVWTDGPNWRLGHWLTGRLGSVSLAALVRQLCLRAGLPEDRIDVSGLWGAVEGYVIAALESPRSSIATLARHFGFDAVETGGVIRFVMRGRAAVTVISSDDMVAAGTGAGADGASGAEVLELTRAQETELPQALKWQVARADEDYDAAQVEAQRITVDTSRIALESFPMAVPPEEAERRCRRALMEAWSGRETAVFRLPPSRLALDPCDVIALDHDGRQVDLRLVSLADSTFRSVEALRQDRAIYDLPPGNPRPATLATPMVFGTPDLLFLDLPQLREEIAPHRPLIAAHARPWPGEMAVYRSPASDGFELLTIFSSRARMGLLVADFHAGPTSRFDLGNDLIIDLFAGTLESVTDIALYGGANALAVETGVGQWEIVQAGTAELIAPGRYRLTRLLRGQRGTESAMGDPTPEGARVVVLDDSLTPLPISEADLGLPWNWRIGPAARPPSDDSYVAASFTPEGAGLRPFSVAHVQQPWRRARSPGDLTIRWVRRSRALSADNWGAGDVPLGEELEAYEVDILDGASVKRTISTNTTSALYSSTDQIADWGALLGPGDPLSIRIAQLSALIGRGAARTVTLFF</t>
  </si>
  <si>
    <t>364410.SAMN05879666.GbCGDNIH8_1602</t>
  </si>
  <si>
    <t>Adhesin aidA-I</t>
  </si>
  <si>
    <t>GCF_001889545.1</t>
  </si>
  <si>
    <t>Granulibacter bethesdensis strain NIH8.1 chromosome| complete</t>
  </si>
  <si>
    <t>AGTTATCACCTGTGTTCCAATTGCTATTGGATAGGTCAACTCCAATCCATGCCACCATTAGTCTAAACTTTAAAATGAATGATAGCCTATTAGAAATTTATAAAAGTAAAATGATAGTGAATTTTGTGGAATATTTTGATTTTATCATAATTATAACTTGGTAATTAATTATTATATAATTGATACAATCGTTTAAGTGAGAGAATTCTTTTTCAAAGATGGTGTGCATTTATTATGGAGCTTGGCTTGCACAGTTAGCAGGTGGTGAACGCGCTTGACATACGGGGCTGCCCAGCCGCACACCCCCTGTTCCTGATGGATCAAGGGTTTGCGTTATGTTCGACACACTTTCGGGCAAGCTCACTGGCGTTTTCGACAAGCTGCGTGGCCGTGGCGCGCTGAACGAAGCCGATGTGGCGGAGGCGCTGCGCGAAGTGCGGCTGGCCATGCTGGATGCCGACGTCGCACTGTCGGTGGTGAAGGATTTCATTGCCTCGGTGCGGGAGCGTGCAGCGGGTGCGGAAGTTATCGACAGCGTGGCGCCCGGCCAGCAGGTGATGAAGATCGTGCATGATGCGCTGATCGAACAACTGGGCGGTGCGGGTGCGGTACCGCTGAACCTGAATGCAGTGGCGCCCGTGCCGGTGCTGATGGTGGGTCTGCAAGGCTCCGGCAAGACCACCACCAGCGGCAAGCTGGCGCTGCGTATGGCGAAAAAGGAACGGCGGCGCGTGCTGCTGGCCAGCCTTGATACTCAGCGTCCGGCGGCTCAGCTTCAGCTGCAGCAGCTGGCGGAGCAGGCAGGGGTTGCCTCCCTGCCGATTATTCAGGGCCAGACTCCGGTGGAGATCGCCCGTCGCGCCATGGAGACGGGGCGGCGCGAGGTCTATGACATTGTGATCCTCGACACTGCCGGCCGCCTCGCCATTGATGAGGAACTGATGGAGGAGGTCAAGGCGATCCGCGCCGAGACCAACCCGTCGGAAACCCTGCTGGTGGTCGATGCCATGACTGGTCAGGACGCGGTCAACACGGCCCGTGCCTTCAATGAGGCAGTGGGCGTGACTGGTATCGTTATGACGCGGATGGATGGCGATGCGCGCGGCGGCGCCGCCCTGTCCATGCGGGCGGTGACCGGCGCGCCAATCAAGCTGACCGGCTCTGGCGAGAAGCTGGATGCACTGGAGGATTTCCATCCGGAGCGTGTGGCGGGCCGTATTCTGGGCCTCGGGGACGTAGCCGGATTGGTCGAAAAGGCCGCCGAGACCATCGACGAGGCCGAGGCCGAGGAAATGGCGATGAAGATGCTCAAGGGGCGCTTCACGCTGGAAGATTACGCAAAACAGCTGAAACAGATTTCCCGGATGGGTAGTTTGTCCTCCATCATGGGGATGTTGCCGGGGCTGGGAAAATTCAAACAGCAGATTGAGAACGCCAATATCGATACGTCGATCCTGAAGCGTCAGGCAGCGATCATCAGCTCCATGACGGTGAAGGAGCGCCGTAACCCGGACATCATCAAAGCCAGCCGCAAAAAGCGCATTGCCGCCGGGGCTGGCGTGCAGGTGCAGGATGTTAACCGTCTGCTGAAGCAGTTCGATGATATGAGTCAGATGATGAAGCAGTTCAGCAAGCTGGGTCAGAAGGGATTGATGCGCAACGGCATGCAGGCGCTGATGGCCCAGAGGCACCGTCCGCAGTGATGGGGTGGTTAACAGGCGCAGGGGAGGGAAGTAATGCCTAAAGTGGGCATGCAACCGATCCGTCGCGCCCAACTGATCCGTGCCACGCTGCAATCGATTGACGAGGTGGGGCTGAGTGATACGACCGTGGCCAGGATAGCCCGGATCGCAGGGGTTTCCACCGGTATCATCGCCCATTATTTCCAGGACAAGGAGGCCTTGCTGGAGGCGGCGATGCGCCAGATTCTGGCGGATTTGTTCGCAGCCATGCGGGCCAGGCGGAAAGCGGCTGTGGATGATACGCCCCGTGTCCTGCTGCGTGCCATTGTCGAGGGTAATTTTGACGGCACACAGACCAGCGCCGCCGCGGCCAAGGCATGGCTGGCTTTCTGGTCATCCTCCATGCATCAGCCGCATCTGCGGAGGTTGCAGCAGATCAATGCATGGTATCTCTATCGTTTGTTGCGGACCCAGTTCCTGCGTGTGCAGATGAGGGATCAGGCGCATCGTTCCGCCCAGGGGTTGGCGGCGCTGATTGACGGATTATGGCTGCGGGCCACTCTTGCCGGACAGATTAATGAGGAAAATATTCAGGTTGCTTTTGATTATATAGACTTACAGCTTGCAGCAAATTTATAGGTAATATTCAGGTAATACCCGAATATTACTGTGCAAGGTAAATAGAGTGTGGTGTGTCGCGCCCATAATCTCAGGCTTAACATCTAGTCGGATACTGAAATATCCTTCAGTTGCCGACACACCATCCACCTATTTTAGGTATTAACATATCAATACTTACTTAACTCTGATTAACCCTAAGTCATTATTGGCTACTCTAGTAATAGACGTATAGGATCAAATTCAGCTATCGTTCTTAACTTTAGGTTTAGTTAATTCTTCATCAGATGACTGTTTTTTTCATAGAGGATGCCTCTATGTCAACTTAAAATTTCATGACCAATAAATCAAAGCCGCTTTTGATTGATAATCAGGAACAAGAACGCATTTTTTATTGAATGATCGTTCAATTTAAACTAAATAGTCTTGCAGAATCAAGGCTCCCACCCCGGCTGAGGCGCGTGCAAGGACATCCCGATCATGACCATTTCCACTCCTCCCACATCTCAGGTTGCGTTACAGGAGGCTCATGTTCCCGATTCCCTGACGCCGGGATTGTATATTCATGGCCGGGTTGAGGCTGGCGCAGGGGAGGTTTTTACCTCGGTCAATCCGGCAGATGGCAGCGTTCTGGCGCAGATCACCGCTGCCACTGAAGCTGACATTGCCCGTGCCGTGGCGAGTGCTCAGGAAGGGCAGCGCATCTGGGCGGCCATGACAGGTATCGAGCGTGGACGGATTCTGCGTCGGGCGGTGGATATTTTGCGGGCCCGAAACGACGTGCTCGCAAGGCTGGAAACGAAAGACACCGGCAAGCCGTTCAGCGAAACCAGTACGGTGGACATTGTGACCGGTGCGGATGTGCTGGAATATTACGCCGGGCTGGCGCAGGCGATCGAGGGTGAGCAGATTCCGCTCAACGCGACCCAGTTCGCCTATACGCGACGGGAGCCGCTGGGTGTGGTGGCCGGGATCGGCGCATGGAACTACCCGGTGCAGATCGCGCTGTGGAAATCTGCTCCGGCCCTGGCGGCGGGCAATGCGATGATTTTCAAACCCAGCGAGATCACGCCGCTGACGGTGATCGAACTGGCGAAAATCTATACCGAGGCCGGGCTGCCGGATGGCGTGTTCAACGTGGTGCAGGGTCGCGGTGATGTTGGTGCGATGCTGACGGCGCATCCGGTGATCGAGAAAATCTCCTTCACCGGCGGGGTTGAGACCGGAAAGAAGGTCATGGCGCTGGCCGGATCGTCCTCGCTCAAGGAAGTGACGATGGAGCTGGGCGGCAAATCCCCGCTGCTGGTGTTCGAGGATGCCGATCTGGATCGGGCTGCCGATATTGCGGTGATGGCGAATTTCTATTCCTCCGGGCAGGTCTGCACCAACGGTACCCGCGTTTTCGTGCAGGAAAGCGTTCTGCCTGCTTTCCGGGAAAAACTGCTGGCACGCGTTGCAAAGATCCGTCCGGGCCACCCTGAGGACCCTGCGACGGTGTTCGGCCCGCTGGCGAGCTTCCCGCATCGGGACAAGGTGCTGTCCTGCATCGCGCGCGGTGTGGCGGAGGGCGCGACCCTGCTTGCGGGCGGTGGAGCGCCACAGGAAGCGGAATTCTCTCGCGGAGCCTATGTGCTGCCGACCGTGTTCGGGGATTGCCGGGACGACATGGCCATTGTGCGGGAGGAGATTTTCGGCCCGGTGCTGAGCCTGTTGTCTTTCCGGGATGAGGAGGAGGTGATCACCCGCGCCAATGCTACCGAGTATGGTCTGGCGGCCGGTGTCGTGACGGAATCGCTCAGCCGGGCGCATCGTGTCATTCACCGTCTGGACGCGGGCATCTGCTGGATCAACACCTGGGGCGGCTCTCCGGCGGAGATGCCGGTTGGCGGCTACAAACAGTCCGGCGTCGGGCGGGAAAACGGTCTGGTGACGCTGGGCCATTATACCCGCATCAAATCGGTGCTGGTCGAACTCGGCGGTTTCCAGTCGGTCTTCTGAGGGGAGGGACAGCGCGATGAGCCATTTGCAGGAATACGATTATATTGTGATCGGCGCAGGCTCGGCGGGCAATGTGCTGGCCACCCGCCTGACCGAGGATGCCGGAACACGCGTTCTGCTGCTGGAGGCGGGCGGCCCTGATTACCGCTTTGATTTCCGCACCCAGATGCCGGCGGCGCTGGCCTATCCGCTGCAGGGACGGCGCTATAACTGGGCATTCGAGACGGAGCCGGAGCCGTTCATGAACAACCGCCGCATGGAATGCGGGCGCGGCAAGGGGCTGGGTGGTTCCTCTCTGATCAACGGCATGTGTTATATTCGCGGCAATGCCATGGATTACGATGGCTGGGCAGAGCGGGACGGGCTGGAGGAATGGAGCTACGCCCATTGCCTGCCCTATTTCCGCAAGGCCGAGACACGGGATATCGGCCCCAATGACTATCATGGCGGCGATGGCCCGGTATCCGTCACCACATCGAAGCTCGGCAGGCCGGGCGGCGGGGCAAACCCGCTGTTCGAAGCGATGGTGGAGGCCGGCGTGCAGGCGGGCTATCCGCGCACTGATGACCTGAACGGCTATCAGCAGGAAGGTTTCGGACCGATGGATCGTACGGTCACGAAACATGGGCGCAGGGCCTCCACGGCGCGGGGTTATCTGGATCAGGCGCGGAAGCGGAAGAACCTGACCATCCTGACCCATGCGCTGACCGACCGCATCCTGTTTGCGGGCAAGCGCGCCATCGGGGTTGCGTTTCTTCATGGCGGAGAAAGCAAAATCGCTTATGCAAGGCAGGAGGTTCTGCTGTGTGGCGGCGCTATTGCGTCTCCGGCGATTTTGCAACGCTCGGGCGTTGGTCCAGCTTCCGTGCTGAAGGCGCTGGATATTGCACCGGTGCAGATTATGGAAGGTGTCGGCAGCAATCTTCAGGATCATCTGGAGATGTACATGCAGTATGAATGTCTGGAACCGGTCTCACTCTATCCTGCGTTGCTGTGGTGGAATCAGCCGAAGATCGGCGCGGAATGGATGTTTCTCGGCAAGGGCCTCGGCGCGAGCAATCATTTCGAGGCAGGCGGCTTCATCCGCTCGCATGATGATTTCGCGTGGCCAAATATCCAGTATCATTTCCTGCCAGTCGCGATCAGTTATAACGGCACCAATGCAGTGCAGATGCACGGGTTTCAGGCCCATGTCGGTTCGATGCGCTCCCCCAGCCGCGGCCGGGTGCAGATCGTATCGCGTGATCCGGAAGTCTATCCGAGCATCCTGTTCAACTACATGTCCCATGAGCAGGACTGGCGGGAATTCCGCGCTGCGATCCGCATCACGCGGGAGATTATGGCCCAGCCTGCGCTGGATCAATATCGTGGTCGCGAGCTCAGCCCGGGCGCGGAGTTGACGAGCGATGCCGATCTGGACGCCTTTGTGCGCACCCATGCGGAGACGGCGTATCATCCGTCCTGCTCCTGCGCGATGGGTAAGGATGATGCGGCGGTGGTGGATGCGGAGGGTCGCGTGCACGGGCTGGAGGGACTGCGAGTGGTCGATGCCTCGATCATGCCCCTGATTACCACCGGCAACCTGAATGCACCGACCATTATGATGGCGGAAAAAATCGCCGACCGTATTCGCGGCCGTGCGCCTTTGCCGCCTTCCGACGCACCATATTATCGCGCGGATGGGGCGCCTGTGCGTGGGAAGCCGGTACGCGTGATGTAAACGGAGCCGGAGCCCTGATCTGAAAGCGCTGCAGTCCTTTAGGCTGCGGCGTTTTTGTTTTTAATTCGGATTGATTTCATTGATTTGGGAAATGGAAATATTTCCTTACAGTGTGGGTTATTATAATCAGTCCTTTTTCCTGTAATCGGATGAGATAAGGTTGTCACATGTTGTGCTAATTTATTTTCTTAAAAATCAAATTGGAATATTTTGTAAGCGAAATATATTATAACTAGACTAGTTTTTCTCGGTGTATTTTTAAGAGGATTAACTATTTCCTCAGGGAGCACCTGCGATCAATTAAACGTTTATGGTTATGTAGACACCACCCTTCTTGGATCTGATGGGGTGCCTCCAACACCGTAGTCTACTCTTCCGATTATGTGGGAGGTGTGCAGGTAATCTCTGCAGACGGTTCGGATATCGGAGCCGTTATTGCTGGTGGTAGCCATAATATCGAATCAAGGGGTAGTGCCAGTTCTGCTCCTTTTTCGGGCGGTAATCAGTCCGTTGCAGGAAGTGCTGTTTCGACGGTTTTCAGCCTGGGAGGGTCGCAGATTTTATCGTCTGGCGGTCACTGGCAATGATCTGAGGATCGGCAGCGCGATTGGAGAGGCAGTTGATATCTTTGCTTTTGCCAATGGTCAGGCTGGAGGCTCTGGTATGATCAGTGGTTTCAGGGCTGGTACGGATCATCTGGTCCTGAATGGTTTCCCCGGTGAACAGGTTGATGCGTCCTACGCGACGAAGAACGTGGACGGGGCCGCCAACATGCACTTTACGTTGACGGAACACCCAGATCACGCTGGTCGGCGTGACTGAGCTCAGCCGGAGCCAGTTCGGATGAGTGTCTGACTGAACAGGCTGTCGAGATAAAAGGAAGGGGGAGTTGGAGATAATCCGGCTTCCCCTTCCTTTTTATTTCAAATGAAACTTATTAAATAATACCAAAATTAAGACAATTTTGTTAATATGGATGTATATCGCTCATAAAAGAACGAAATCCCATTGATTAACAAACCGTAATGTATGTAAGGTTCCCTACATTATTCTGTCCGGATTTAAGGGGTGGCAATGGCTGATATCGTTGTTTCTGCGGGCGTTACGTCCAGTGGCGTGACGTTGAATGGCTCAACTGGCTCTGCCACGATGGATGTGTTCGGCACGACCAGCAATACGCAGCTCACCGGTTCTTCCGCTGAGACCGTTTTATCCGGTGGCTCTGCTGTTTCGACGACAGTTGGCAGCGCTTCACGTCAGAATGTTTCGTCTGGTGGTGTAGCGAGTGGCACGCAGATCAGTTCTGGGGGCTGGCAAAATGTTTCGTCAGGCGGTTCTGTCCTGTCGGCGAGTGTGAACAGCGGCGGCAGCCAGATTATCAGTGCGGGAGGGAGTGCACTCGGCACAGTCATCCGTCTTGGCGGTAATGTATCCCTTCTCAGTGGCGGCGTGGCGCAGTCTGCTGTTTTGTCAGGTGGGAACTTCACTGTTTCTTCCGGCGCCAGCGTATCAGGTGTTGATATCGAGAATCAGGCCAGCGACCTGATTGTTTCTTCGGGTGGTTCTGCGATTGGCACGCTGCTGAACAATGGCAGGACGGTGGTGCAGTCTGGTGGATCGGTATCAGGCACCCGCATAACCACCAATGGTGATCTGTATCTGAGCGGCGGCACGGCCAGCGACACTGTGCTGATCGGCGGCAATGCATTGATCAGCAGTGGAGGCATTGCATCCGGCACGGTGCTGTCGGGCGGGATGGAAAATATCTATTCGGGCGGTGTCGCGAGTGGCACGGTTGTCAGCTCCGGCAGCCAGTTCGTGGATGCGGGCGGTATCGCGAGTGGCACCCGGCTTCTGGGCACACTTCAGACATTGTCCGGGGTTGCGTATAGTGCGCAGGTAACCGGTAGCGGTGCGTTGCAAAGCATCCAGTCCGGTGGTGTTGCGAGCGGGACTGTTGTGACCTCTGGTGGTGGCCAGCAGATCTTTGCCGGCGGCGTTGCGTTGAATGACGTGATTGCCGGTAGCGGGACGGTCACTGTCAATAGCGGTGGTGTGCTCAGTGGCTCGTTGACTTTCTCGGGTGTTGGCAGTGGGACGCTCGTCATCGGAGACAACAGCGCGGTCGTCTCTGGTGCTGTGATCAGCGGTTTCCAGAGCGACGATGAGATTGATCTGACCGGTCTCGGCTATGACAGCCAGACCTATGTGACACAATCCGGCAGCACTACCAGCGTTGTGACGGGGAATGGCAGCTACAGTCTGAACTTTGCGAGTGACGGGCCTGGCAATCGTGTATTCCTTGCGCGGCAGGGTTCGAATGGTTCCACTGTGCTGTATGCAGCGGGAGGCATTCTGCCAGCACAGAGCATGTCTCTTGGTGGCACGGCCTCCAGTGTGACGGCTGATTTCGGCTTTGATGCTGCATATGCGGGAAGCTATGCAAATCTTGGTTCTGGTGAAGTCAGCACGGATGGCAAGACCTACAGCGTGACGGGCACGTCCGCCGAAGTATCAACGGCATTGCAGAACCTTGTATTCCAGCCGACAGGCAGTGGTACCTCTCCGACAATGGTGAAGCTGGTGCTGTCAAACGAGGCTGCACCGCTTGTGCTGCAACTGAGCACGACGCTGAACCAGTATCTGGCAGGTGGCGCGCAGGCTGACACGATCATTGGTGGCACGGGTGCTGATACGCTTCAAAGCGGCTCCGGAGGCGGTGTGCTGCAGGCAAGGGGCAGTGGCGATATCCTGATTGGCGGCAGCGGGGCTACGCTGTTCAATGACGGTGATGGTGCGGCCACGATCCGGGGTGGTCAGGGCCGTGATACGATCAATGCGGCGGCTGGCAGGGATACGATTGTGACAGGCAGTGCTGGCAGTCAGGTCAATCTTTCTGCTGCTGGCAACGTGGCTTGGAGCAAAGGCGCGGATACGGTGTCGGTCATGGCGAGCGCCAACACGATTGTGGGTGCTGGCGGAGCGACTTATGCCACGATCAGCAATAACAATGTTACGACCTTCATCCAGAGCACGGGTGCGAGCACGGTTGTCGGTGGTGATGGTGGGACGACGGTCTTTGGCACGGGTGGCACTGTTGACTATACGGCCAATGGTGGCAGGGACCTGGTCGTTGCCGGCAATGGTGGCACGGTAAACCTGTTTGGTTCGACCTCTGGTCCCGGTCTGTTGGCGTTTGGTCAGAGCGGTGCTGCGCTGGATTATACGGGGCATGGTGCTTCCGACACGATTATTGGCGGCACAGGCAGCGTGTCTGTCAGCTCCGGCAGTAACGGTCTGTACGTGGGCGGCAGTGCTGGTTTGAACATGATCATTGCCGCAGGTGACAGCACGGTTCTGGGTGGCGGCAATGGCGATGTTCTGAGCTCGACAGGCAAAGGCAACGTTCTGGTGGCCGGTGCCGGGAACGCGACGCTGACCGGAGCCGCCGGCAACGGCACGGAGATGTTCGCGGGGACTGGCAATGCCCTGATGATCGGCAGCACGAATGCTTCTGTGGTGGATGCGTTTGCGTTTGCCAATGGTCAGGCCGGAGGCTCTGACACGATCACCGGTTTCACGGCGGGTGTTGATCGTCTGATCCTGAACGGGTTCTCTGGTGCACAGGCGGATGCGTCCTATGCAACGCAGAGCGTGGACGGGTCCGGCAACATGCACTTCACATTGACCGATAACACGCAGATCACGCTGGTCGGCGTTTCCGCACTCAGTCGCAGCCAGTTCGGATGAGCGTCTGACTGAACAGGCTGTATTACAAGGAAAGAGAGCTGATCAATGTCAGCTCTCTTTTTTTGTCTGTTTTATAAATCAGCATAATGTTGATATTGAAACAATTAATCAAAACGATTAAAAAACAAAAAGATTGCGTAAAAAAGTTTATTAGGCAAAAAATCCGTAGCGTTTGACCGTTTGGCAGGCTTGGACGTTCCTTGAACGACAGCAAGATTGAATGTAATAATTAATGACCACTACCAATATTTCTTTTGGAACGACTTCAAGCGGCCTGACGATCGGTAACTCTGCAGGGGGCAGTCAAGCTGATCTGCTGAATGTCAGCGGTACTGCCATCAGCACCACGCTGAACCCGCTGGGAATCATGGAGGTGTTGAGCGGGGGCACAGCCAGCGGAACCCTCGTGAAGAGTGGAGGCACGCAGAGGATTGAAAATGGAGGCATTGCCGGCGATACGCTTGTCAGCGGTGGTGGCACGCAAGTCGTCTATGGCGGTGGAACCGCACAGGACACTATCCTGGCGGGAGAAAATGCTGCACAGCTTGTCGGCTTTGGCGGGGTTGCCTCGCATACGACGCTGAGTTCAGGTGGTACGCAGATATTAGTGTCTGGCGCTGTTGTCAGTGACACGGTTTTCGGCACCAGCGGTATCCAGATTCTGGTCAGCGGGGCCCAGACAAGCGGTGTTTTGATTGATACGCTGGCCTTTCAAGCTGTCTCGGTTGGCACCACAGCGACAGACACAGTGCTGGTTTCCAGTGGCACGCAGGTTGTGTTTTCCGGAGGCACGGCATCCGGCACGGTGGTGAGTGCGGGGGGGAGGCAGTTTGTCTCTTCCGGCGCAATCATCAGCAATACAGTGTTCGGCAGCGGCGGGTATCAGATTCTGGGGAGCGGGGCGGCCGCTCATGATTTTTCCTTGCAGATTTCGGCGTTCCAGTTGCTCTCATCCGGGGCGACCGCAACAGGCACTGTGCTGGCGAACGGCGGTATGCAGTTGGTGCTGGATGGTGCGTCGGCTTCCGCGACGTTGCTGAATTCTGGCGGCTCACAGCTTGTTTTGAGTGGGTATGTCACGGGTACAACGATCAGCGCCGGCGGTGTCCTGAATCTGTCAGGATTGGCTTCTTCAGCCGTCAGCCTGTTCAATACAGTTGGCACTGCGCTTGGGACAATCATCAGTTCCGGTGGAACCGAGATTGTCTGGAACGGAGGCCGGGATGGTATCCAGTGGAATTCCAATGCGTCTTCCGGTGGCAATAATCCACTGAGTGGCGCGATGATTCTGGACGGTGGCAGCCAGGTTGTCAGCGGGGGCAATGCGTATGGCGCAACCATCAGTGCTGGCGGTATCCAGATCATTCTGGCTGGCGGTAGCGATGGTGGATGGCGTTATAGTGATTCCGTCGTTGACCTGGTGGGAAATCCGCCTGCCGGCGGGGGTGCAACGATTCTGGCCGGTGGCAGGCAGGAGGTTTCATCGGGTGGCAAAACAATCGCAGCGCTGATTGCATCCGGTGGCACGCAGGTTGTCTCTACGGGGGGGTATGCTGTCAGTGCACTGGTCAACTTTGGTGGTGAGCAGATACTCTCTGCCGGAGGCGAGACGGCTTCCACGACGATTGGAGCCGGTGGCTTGCAGACTGTTTTATCCGGTGCTCATGACGGACGTCGGGTCGCTGTTTCCACCGCGTCCGGCAGTGCGGGGGGCTGGGGCTATTATTTCGGTGCTGCCATTTTGTCCGGCGGTCGTCAGGATGTGCTCGGCGGCGGTGTAGCTTATAGCGTGAATGTCAGCGCCGGTGGCCTTCAGACTGTTGTCAGCGGTGGAAGTACATTTCAGGTCTATGTCAGTTCTGGCGCCAATCAGACTGTTGCCGATGGTGGTGTCCTTAACTCTACATGGCTTATGTCTGGTGGTACGCAGACTGTGCTGTCTGGTGGTGTTGCCAGCAGTGATGAAGTCTATGGCATGCAGATTGTCTCTTCCGGGGGCGTTGCGAGCGGCTCATTCATCAACTCTGGTGGTCAGGAGACCATTCTGGCAGGCGGGACTGCAATCAGTGCCCAGATTTATGGGAGTGGAAAACAGAGTATTTCTGCTGCTGGTATTGCCAGCCTGACCACAATCCTGGGTGGTGGAACACAGGTGGTTATGTCGGGGGGGATTGCTGCCAGTACCACCATAAGCCGTGGTGGAACGCAGATTGTTTCTGCTTCTGGCAGCGCCACTGAGACGACAGTGAATCAATACGGTCGGCAGACTGTTGTGTCGGGAGGCTACGCAACTGGCACGATACTGATGCCCAATGCTCAACAGTACATTTCTGCCAGTGGTATCGCAGAGAATACAACAATCAATTCTTCCGCTTATCAGGTTGTCGAGTCTGGCGGTTCCGCCGTTGGCACGATGGTAAATGATTCCGGTACCCAGTTTGTTTCATCCGGTGGTTATGCGACCGGTGTCACCCTTCATTCTGCCGGCTATCAGTTTGTTAACGCGGGGAGTGTGGTCAGTAATACGACCATCAGTTCAGGCGGTATACAGTTTGTTGAAGGAACAGCGGTCAATGACCTGATTGCTGATCAGGGAACTGTCACCGTCTCCAGTGGCGGTACACTGAGCGGATCCCTGATATTCAGTGATGTCGGCAGTGGTACTTTGAAGATTCTGGATTACCGCACCTCTCTCTCCGGTGTGGTGATCAGCGGATTTAAAAGTGATGACCAGATTGACCTGGCCTGGCTTCGCTACAGCAATAATACCAGTGTCAAGCAATCTGGGGGAAGGGTGCTGATTGAAAATCCATATGCTTCTTCATACACGCTCAATTTCGCCAGCAGCCAGACAATCCAGATAAAACAGGATACTGATAACAGCACGCTCCTTTATATATCGGATGCTCAACCCACCCCGACCCCCACTCCTACACCAGAGCCGACCGGATATGCCCAGTTGATGAAGCAGGTCAGTTTGACCGGCACATCATCCGGTGGAACTCTGTCAACTGTATTCGGATTTGGGTCTGGTTATGCTGGCAGCTTCTCGAATCTCGGCAGTGGCGCGGTCAGTGCGGATGGAAGCAGCTACAGCGTTTCGGGAACGGCGTCAGATATATTGTCAGCTTTGCAGACTCTTGGGTTCCAGCCTTCATCCAGCAGTTCTACTCCATCTTCTGTGCGGGTAATTCTGAAAAACGAAACAGCACCGGTTGTGCTGAAACTGAACACTTCGCTGAACCAGTACCTTGCTGGTGGTGCGGCGGCGGACACGATCATTGGCGGTTCTGGTAATGATACGCTTGCCAGCGGTTCCGGTGGTGGTGTGTTGCAGGCGGTTGGCAGTGGTGATCTGTTGATCGGTGGAAAGGGATCAACGCTGTTCCATGATGGTGCCGGTACGGCGACGATCTTCGGGGGGCGTGGTCATGATACGATCGATGCTGCGGCGGGTAGCAATCTGGTTATGACCGGGGCTGGCGGTTCCACCGTCTATCTGAGAGCGCGCGGTAATTCGCTGTGGAGCTATGGCGCGGACAATGTCGCGGTCTCTGCCGGTGCAAATACAGTGATTGGTGCGGGTGGCTCGAACGCGACGATTTCTGGCGGGTCTTCCGGCGTGATGTTCATTGGGGCTGGCGGCGCCAGCACCATTCTTGGTGGTGATGGTGCCTCGACCCTGTTTGGCACGGCTGGCACCCTGACCTATGCGGCTGGGAATGGGGGCGGGTTTATCGTAACGGGTGCCGGCAGCACGTCCAATCTGTTCGGCGGTGCGGCTGGTGGCCTGCTGGCTTTCGGTCAGAGCGGAGCCGCGCTGTTCTACACGGGGGGCGGAGGCGCTGACACGATCCAGGGCGGCAATGGCAGCATCATGGTGAATAATGGCATCAATGGGACATATTTTGGTGGGACCGTGGGTTCGAATCAGATCTCTGTTGCCGGGCACAGTCTGGTGTTTGGTGGTGGGAATGGCGATGTTCTGACCGCGACAGGGAGTGGGAATGTGTTGCAGGCCGCCGGCGGCAACACGACGCTGAATGGCGGTGGTGCTGACGGCACTGTGATGTTCGCTGGCACGGGCAATGATCTGATGATCGGCAGTACGAATAGCGCGTCAGTTGATATCTTTGCCTTTGCCAATGGTCAGGCCGGAGGCTCTGACACGATCAGTGGTTTCACGGCTGGTACGGATCACATGGTCCTGAATGGTTTCTCTGGTGAACAGGTTGATGCGTCCTACGCGACGAAGAGCGTGGACGGGTCCGGCAATATGCACTTCACGTTGACCGATAACACGCAGATCACGCTGGTCGGCGTGACTGAGCTCAGTCGGAACCAGTTCGGATAAGAGTCCGGTTCATATGATTGGTTATATGCATAAATTTTACCGAGAACATAATAATGGCTCTTATCAGCATCTCATCGGGTGTAAGTTCGTCAGGTCTTGTGATTGGTCAGAGCGGGAGCCTCTCTGCCATTCAGTATGATACAGCTATTGTGAATGGAATTGTTACCAGCACGTCTCTCAATAGTTCAGGTACCATGACAGTCGCGTCGGGTGGCATTGCAGACCTGACAGTGATCAATGGCGGTGCGCAGGTCGTCAATTGGGGTGGCCGAGTCAGTGGCACGGTCATTGGCGATGCGGGTACACAAACGATCTTGTACTCGGGTCTTGCTGATGGAACGCAGATTAGCTCCGGTGGCAAGCAATATACTTATGGTCTTGCTACCAACACCGTTGTCGCGGCTGATACAGCACAACAGATTGTTGATAGTGGCGGTGTTGCCAGCGGTACAGTCCTGACGTCTGGCGGTCAGATGGTGATCAGGAAGAACAGTATCGGTGCCAATGCCGTCATCAATGGTACTGGAAAAATATCTGTAGCAAGCGCGGGCTGGCTGAGTGGTACTCTGACATTCACAGGAAATGGCAGCGGAACCCTGACTATTCTTGATCAGGCCGTGGATGTGTCAAACACCGTCATCAGCGGGTTCAGCACGGATGATGCGATTGATCTGGCCAGCATGAGTTACGTGAACAGCGCATCTGTCATACAGACCAGCCGAGCCGGTTTAGTAAAGGTTGTTGCCGGAACAAGCTCTACCTATTTTAATTTTGCCAGCAATAGTTTTGCGGGACAGGTATTGCTGGCGCAGAATGATGGTGCCGGTGGAACGCAGATTTATACAGCCAGCGGTATTCATCCTTTTACAGATGCCATCACTCTGTACGGCTATGCTGATGAGACGCGGGTGACGGCGCAGTTCAGCCTGAATCCGTCTTTTGTCGGAACCTATGCCAATCTTGGTACCGGAGATCTGAGTGCCGACGGCAAAACCTATATCGTGTCCGGACTGGCTACAGATGTGTCTTCAGCGCTGACAAATCTGGCGTTCCTCCCCACCGTTGGTGGTACGGCTCCAGCGTCGATCAGTCTGGTGCTGAAAAATGAGACGGCACCTGTGTATGTAAAATTGAATACGGCTCTGCCACAATATTTGGCGGGCGGTGCAGGAAAGGATACGATTACCGGTGGTGCAGGTGCGGATACGCTGGCCAGCGGTTCTGGTGGCGGATATCTGTATGCCAGCGGTCAGGGAGATATCCTGCTCGGCGGCAGAGGCGCCACTTTCTTCGAGGATGGTGCAGGCTACACCACTATTTTCGGGGGAAAAGGTCAGGACTCGATTCTGGCGTCTGCCAATCATAATCTGCTCATGACTGGACATGGCGGTACAGCTGTCAGTATGAGCGGGCAGGAAAATTCCCTCTGGAGTAATGGTTCCGATACCATTTTTGCCTATGCAGGCGTCAATACGGTGATCGGAGCCGGAGACGGCGCACGGTTTTTTACCGCACAGGGTAAATCATCGCCAGTATTCATCAGTATGGGAGGCAGCAATACCATTGCTGGTGCAGATGGTGCCTCCACCATGTTCGGTACGGCTGGTAGCCTCACCTATGCCGGCAATAGCTCAGGCAGTGCTTTGGTGCTGCTTGGTTCTGGAAGCAAGGCTGAGCTGTATTCAGGCAATGCCGGTACTATGCTGGCTTTTGGTCAGAGCGGTGCAACGCTGACTTACTTCGGCGGCAATGGAAGCCGTGATACGATCCAGGGCGGCAGTGGCAACATCACGGTTCAGGGTGGCACCAACGGCACTTATTTTGGTGGTAGTGCCGGATCGAACGTAATTGATGTCACCAGAAACAGCACTGTATTCGGCGGTGGTGATGGAGATATCCTGAGATCCCATGGGGCAGGTAATGTTCTGCAGGCGGGATCGGGTAATACAACCCTCAGCGGATATTGGGCGTCGGGTACGGTGATGTTTGCAGGAACCGGCAATGCACTGATGGCTGGCAGTGTTGGAATGAATGCTGTCGATATTTTTGCTTTTACCAATGGCCGTGGAGGTGGTTCCGATACGATCAGCGGTTTTGTGAAAGGGGTTGATCGTCTGGTCTTCAACGGCTTCTCGGAACAGCAGGTGAATACTGCCTACATGACGATGCGGCCAGACGCCGACGGAAATGTGCATTTCACTCTGCCGGACAATACTCACATCACGCTGGAAGATGTACCGTTTCTGTTCCGGAGCGAGTTTGGCTGAGACATCAAACCATGTCTGTCTGATGTTTCTTCAACCCTTATGTGCATGACGGTTTACAGGCATGAGGTCGTGCTCAGGTCGCGTTCGCCGATGACATAAGGGCCACCCGCCAGCAGGCGGATCGCCAGGAAACCGGTGGTATTTGATTGCCGTTCCGTAAGATTCAGAAGTGCGTCTCCCTGTGTCCAGCGTGCCGAGGAGAGGGCGTTATCGTGCCATCCCGGCAGACTGGCTTCGGTCAGATGGCTGGTGACGGGACGGCAGCAACTGTTTTCTGTCAGGGTAATTTCCCCTACCTGCACGCCGAACAGACGCTGGTCATCCACAAAGGGGCCGATCGATTCACACGGCCTGCTGGTACGGGATAGCAGACGCACACTGGAAACTCCTGGCGGAAGCAGAAATTCCTCCCAGCCTTCTCTCTTATTGAACAAAGGAGGGATGGGCCTGTCATCCGTTCCGAGCAAATAAAAAGCCGGGTCATGGGTCAGAACCGGCCGAAACAGGGTACGGCCAATGCCGTGTATTCTGGAGCGTTGGCGAAGCCGGTGAAAAATTGGTTCTACAACGGCACGCTCTGTTGTGATATGAGCTTTGGCGTTTGCAGCTATTGGAGTGGGAAAAGAGAACACCCCATCCTGCTGCCCTTCCTGTGTCCTGAAGCGTGACTGTCTGTTAATGACCGCAGCCGACATCATGGGAATCCCATTCACCACAATCGGCGTATACTGCTCTGTCACAAGCGTATAGGCATCGTATTCGCTGTATGTGCGATCATAGGCAATGCTCCTTCCGTTTACCAGAGTGCGGACTGGAATGGGATGCCCATCAATAATCAGGCACTGGTCAGGGGTCACGAAAGTGGTGCGGACAGGGACATGGTCCGCTATCGCATGGGGCAGAATACGGACAGGATAACCAGCCATGGCATCAGGCAGGATCACATTGGCCATGGTACGTTGAAATCTGGTCCAGCAATGGGACGCATTAACCACGGGGACACCCTGATCAAACTGCTCCACGGGAACTTCTCCCTTCGTGGTCAGGATCATGTTTCCCTTGAGAATGCTGGCTGCCACATTGCATGGCTCTCTTCCGGTTATGTCTGCCGGAGAGAACTTTTTAGGCATACAGCCTATGTCAGGGACATCGAGAGAATAAAAAGCGTGATCATCATTCAAGAGGGAGCAACCATTTTCTGCTGCCAGAACCAAGATAGATCTGGAATATTGTTAAAACATACAGTGAAAAAATAAAAATTTGTTTCATCAATTTTTTGAAATAATAAAAACAAAGAAAAATACAAATTAAATTTTAAAAATCAAAATAGAACACATTTGACACCCGATATTTAAATTTATGTTATGAATTTTCATCCTCAATGTAGCATTGATACCAAAAATCATTTTCATTCCATTGATGCAAAATTCGTGATTTTTGATATCATAAAAAAGATAAATTAATTTTGATATAAAGTCAACCACTATTCTACTTTTGATTAAAAATATATACACCATTGCCTGCAAAATCATTTATGAGATGGAAAAAGCAAGTAAATGCTACCCTGAAATCCTTGAAAAAATCACGAATTTCGATACATGCCTAGAGACAAGCTTTCCCGAATTCACACGTAAATGATTGAAAAAAAGCTGACGGGCCGCAAAATTGGTTACGCACGGGTAAGTACAATTGGCCAGACACTGGATGTTCAGATCGCCCAGCTGACAGCGTTCAGCTGTCACCGGATTTTCATGGAAAAAGCCAGCGGTGCTGACGCAAGCCGGGAGGAACTGCACCGGATGCTGCGGTTTCTGCGCTCTGGTGATACTGTTGTGGTCACGCGGATTGACCGCCTGGCCCGCAGCACGTTCGACCTGTTCGCGATGGTGCGAGAGATTACACGGAAGGGCGCACAGTTTTTGTCCCTTGCCGAGCCGTGGGCGGATACCTCAACCAGCACCGGGCGTCTGATGCTGGCAGTTCTGGGCGGCCTTGCGGATGTGGAGCGTGATCTGATCCGCATCCGCACGGCAGAGGGGCGGGCGCGGTCGGTTGCCCTGGGCATCCGCATGGGGCGTCCGCCAAAGCTGTCGGAGGAGCAGAAGGTGGATATTCGCCGCCGACGTCAGGCGGGCGAGTCTCTGCGGCGTCTGGCGGAAGAATATTGCGTCAGCGTCAGTTCCATTTCCCGGGTGGCTGCCTGACTCCGCAGCCTCCCTGGAAAGGGCTGGCGGAGGTCAGCCTTCCGGGGGCGAGGAAGAGTGGCTGATGGTGCTGAAGAAATCCATCACCAGATGATCCGGTGCGCAGAAGACAGCGTGAGGATGATGGCCGGTTTCGCTTCTGGCGAAGCTGAGCGCGGAGTCACGATTCCTGAAAATACCCCCGACGGCTCCGCGCTGATCGCACACCACCCATCGTCCCTTGCTGTCATGGCCGACGATGAACTGTCTGGTGTCACTGTGACTGATATTGCCCATGATCAGGCTGGTCCTTTTCCGGTGCGTATGAAAGCTCAGACCACGCAGTCCGGGCCGGGGCAGAAGGAGGGCAGGGTGTGCTGAAAGGAAAACCCGGTCATGTTGGCTCCATCATGGATCATGCGCGGGGACGGATGCGTCCTGCGCCTTCCTGACGGTATCCAGGCGGGCATAGGGTTTCCATGCCATGCCCGCCTTGCCGGAATAGGAAAGTCATAGAAGGAGAGCTGGCTCAGCTTTTTTTCTCTGCCCCTTTCGCCGGTGCGGGCGGCGGAGGCGGCGGTTCATGCGGTTGCGGCATGGGAGTAGTGGTGAGCAGATCCAGCCCCTCCTGTCTGGTGTCGGACAGTTTGCTCATGAACGTGGTCAGCCCGTCCTTGCCGTAGGCGCGGCGGCTCAGTCCGAGCAGCACGACGCCGCCATCCTTGCTCAGTGGGGCATAGCGATAGGCATTCCACTCGACGATGGGGCCTTCCCTGGTTTCGCCACTGATGACGAAGTCCAGCATGGTGTCGCCGGTTTCCTGATTATTCACCACTGTCAGCCGTGTGAGCGGATCGTGAGTCTTTCGGCTCTGAAGCTGAAGGGCCATCAGATTGACGGATTGCTCGACCGTCATCGGTCCGCTGATGCGCTCGATCAGGAGCATGCTGTCGTAATGGGTGACGGTTTCGTCGGCTGGGATGTATTCCTGCTTGACATAGGCGGCGGTAGGGTGGGCACTCCACACCAGATGGTACAGCTTTTTCCCCAGCAGGATCGGGCCGGGCAGGCCGAGATAATCGGTCGGCTTCTCTGCCGTTTTCGCGGTGTCAGCAGGCGGAGGGGAAGGCAATGGCGGGGGTGTGTAGGCCGGCGGGGAAGCCGCCTGAACCAGAGCAGGCCGCACCGTGACAGAGGCCGCCATGATTCCGCAGACAGTCAGCAGCAGCGGGCGGTGGCGATAGCGGCGTGTTCTGGCATTCATGGTCAGTCTGGTTCCGGCAATGGCTTCTTCGCGTGCAACAGACCAAACCGGGGCGGGAGTGGCAAGAGGGAGAGTGTGTCTGGAGGAGGATGAGCGGAGGGGGTGTACACAGTGTCGAGGCAGATGGGATGATGGGTATGGCAGGCGACAAAACTTTTTATTTCCCCAGTCTCCTCAGCTTTTTGGGAATATGGGCAGATATAAAAATCAAACTGCGCGATGTTGGGTAGCGGTTGGTTTATCAGGTCTATGATGACAGAGTTCCGGTGGTCGCCATCACTGTTGGAAAACGTGACAAGAATGCGGTTTATAAGGTGGCGGAAGGACGGGGGCCTGCAGTTTATCGCCAGTCGGAACTATCATTGTCAGATAACGGCATCGTATTGTTATCCGTTGGCTTATCATTTTCGAATGTTGTGCCTGAAACAGCCACCCCAGCTGTAACGCCTGTCGACATGGCTGCCACCATGCGTGAAAAAGGCAGGCTTTGAAGCCAGACCCGGCCTGGGCCGGTCAGACGCGCAAAGAAAAAGCCCTGTCCACCAAAGAACTTTGATTTGATGCCACTGACGGGTGTAACGTCAAAATGAATACTTTGCGTAAAGGCGGCGATAGACCCTGGGTGGACATGAATTTCTTCATTCTCTTCCAGATCCCGTTCGTATATGTTCCCGCCAGAATGAATGAAAGCCCACTCAGAGCCGTCAATTTTTTGAAGAATAAAACCTTCACCGCCAAAAAAGCCGGTCAAAATGTTCTGTCGAAACGCAATACTAATATGTGCACCGCGTTGAGCGCACAGAAACGATTCCTTATGGCATATGATTGTGCCACCAAAATCCGCTAGTCGAAGGGGGATAATTTTCCCGGGTACAGGTGCGGTGAAGGCTACCCTCGAAACATGAACCGGATCTGCATTCGTAAAGACAGTTGAAAAGACAGTGGCTCCGCCAAGAATACGCTTGCCTGCATTCGCAATTTTTTCCCACAGACTGTCCGATGGCGAGGATGCATCGCCGAATACAGTTTCCATCTGTATGGCGGCATCCTTAAAGATCATGGCCCCTGCTTCGGCAATTGCGGACATGCCTGGTGCAAGATTGATCAGGACATATTGCATTTCATGTCCCATAATCTCGAAATCGAAGTCTGTGGTCCTTGTCGCCTCTGGTTCTGCCGATCCAAAAGATGTCTGAAAAAACGTTGACATTGGCAACCCTGTCATTTCGATTTTTGGATTACTTCGATGTGTTCCGTTCCATATGGACAATAATTTCTTCAAAATAAAGTAAATATAGAATAACCTTTTTTTCATGTTGAATCAAAGAAGCGGCCCCTTCCGGAGCCGCTTCCTGATCCCCTTAGTAACGTCCCTGCTTCAAGCCGGCTTCTTCGCCTCCCGTTCCCAGAACCGAAGGGCACCACATGTCTTGAGGAACCCCGCTGCATCGCCAGGTTTTTCCAGTCTGACGAACCCTTTATCCCGCAAAGCGGGTTTTATCCCGGCGGCTTCCAGCAAGGTCTCGGCCTCCTTTGTGAAAGCAATGAACTTTGCATGAGCAAAGGCGTCGCTGACGAAATCCCGGGCTTCCGGTTTTTGCGACAGCAGCGCCGCGCCCTCGGCAGAAAGCAGCACAGCCACCGCGTCATACAGGACCGAGGGACCGCCCTCCACACGCTGTTGGGCCTCGTGGGAGACACCTTTGCTGTCGGTGATGCCGCTGACGGTCGGGGCGATCAGTTCCAGTTGCGCCCCTTCCTTGTCGACCGCCTGCACCAGCGCTTCCAGCAATGCAGCATCAGCGCCGTCGCTGGCGAGGATGCCGAGTTTGCGGCCCTCGAAACGCTGCGGGCCATTCGCGATGATACTGAGTGCTGCAGAGGGAGGCAGGTCGGTGAGCGGCGCCCGTGCCGGTTTGGGAGCATCCGGTAAAGCCTTCAACCCCAACCCGCCTGCCACCGCATCGGCCAGAGCCTCATCCACCAGCCGCAGATGTCCGACCATCCGCGCGCGGATGGCTGGTGTCTCCACCTTGCTGAGTTCAAAGGTGAAGGCATCCGCGATATGCCGTTGCTCGATCGGGGTCTGGCTGAGATAGAACTGGCGCGCCTGACTGTAATGATCGGCGAATTTCTCCGGCCTGGCACGGCGCTTTTCGCCGCTTTCCTGCGCGGGAAAGCTGGTATGGCCGCGTTGAGGGTCTTCGCGAGGCCCCCCTTCGGCTCCCCAGCTGTTCGGCTCATAATTGGCGCGGCCTTTGGGGTTGCGCATCGCCATGTGGCCGTCCTGCTGGAAATTCTGCACCGGCACATGGGGCGCATTGATCGGAATATGCGTGAAATTCGGCCCGCCCAGCCGCTTCAGTTGCGTGTCCAGATAGGAGAAATTACGCCCCTGTAACAGAGGATCATTTGTGAAGTCGATGCCCGGCACGACATTCTGGGTGCAGAATGCGACCTGTTCGGTCTCGGCGAAGAAATTGTCCACCGGACGGTTCAGCACCAGGCGACCGATGATGCGCACGGGCACATCTTCTTCCGGGATCAGCTTGGTGGCATCCAGGACGTCGAACGGAAAGGCATCTGCGAAGGCATCATCGAAAAGCTGAACGCCCACCTCCCATTCCGGGAAATCACCGCTGTTCAGGGCGCTCCATAAATCGCGGCGGTGGAAATCCGGATCGGCGCCGTTGATCTTCACGGCCTCGTTCCAGGCCACGGATTGCAGGCCCAGCTTCGGCTTCAGATGGAATTTGACATAGGTCGAGTGCCCTTCCGCATTCACAAGGCGGAACGTATGCACGCCAAACCCCTCCATAAAGCGCAGGGAGCGTGGAATGGTGCGGTCCGACATGATCCACAGCGCCATATGCACTGCTTCCGGCATCAGGGAGATAAAGTCCCAGAAATTGTCATGTGCGGTCTGAGCCTGCGGAAAAGCGCGATCAGGGGCTTCTTTGGCGGCATGGATCAGGTCAGGGAACTTGATCGCATCCTGAATGAAGAAAACCGGGATGTTGTTGCCGACCAGATCCCAGTTGCCTTCTTTTGTGTAGAATTTGATGGCGAAACCACGCACATCACGCGCCAGATCGGGTGATCCCTTATTGCCCGCCACAGTGGAAAAGCGCACGAAAACGGGCGTTTTCTCGCCCTTGCGCTGGAAGATGTCGGCTCTGGTGACGTCGCTCAGGCTGTCGGTCAGCTCGAAGAAGCCGTGAGCGCCATAGCCGCGGGCATGCACGACGCGCTCCGGGATACGCTCATGGTCGAAATGGAACATCTTCTCGCGGAAGTGGAAATCCTCCAGCAGCGCAGGTCCGCTTGCGTCAAGACGCAGCGTATTCTGATCATCACTGACCGGGATGCCCTGTTGCGTCGTTAAAACCGGATTATTCTCTCCGGCAAGCTGATGAAGCTCCCCGCCCAGCCCGTGCAGGAAGGGGCAGCCTCCACCGGAAGGCGGTGGAGACACAGAGGCAGGGGAGGAAGCCGGACGGGAGGAACGGGTGGGAGGGGCCATGGACGCGATCTCCTGTATCTCTCAACGTGTTCCGCGCCTTGCCGTTCAAGGGGAGGAGACGAGCCGGATCGGCCCGCAACAGCGAGGCATGTGCACGACAGCAGAAACGCAGCCCCCGCCGCTCCGGTGGCATCACGAAAAAGAGAGGAGATCAGTACCCGACCGTAAAACGCTGCCGGATATGGGCTGGGTGTTCCAGCTCATTGACCAGCGCGATGGCGTAATCCTCATAGGAGATGGAGGAACCGCCCTCATGCCGCAGCACCTGATCTCCGCCGAGGCGGAATACACCGGTGCGCCCGCCGGGGCCGAACAGGATGGAGGGGGATATGAAGCTCCATTCCAGATCATCGGCGGTGTTGCGGAGCAGATCGAGAAACGCGACCCCGTGTGAGGCCTCGAATTTATATTCAGTCGGGAAATCGGGGTGGTCGATCAGCTTGACGCCCGGCTCTGCCTCCAGACTGCCCGCGCCGCCGACCACCAGATAGCGTTTGATGCCTGCTTCCCGCACCGCGCGCAGCAACCGGGTGGGGTCAATTGTGGAAAAAGGCAGTGCGCTGATCACCGCATCATGCCCGCGCAGCAGAGGCACGATGGTTTCAGTGTCTGCCGCATCTCCCGCAACAGCGGTAACGCCGGGCAGGGGAGGGACCGCAGAGACGCTGCGCGCAATCGCTGTCACGCGATGGCCACGATCAGACAGCTCTTTCAGAATATGCGATCCGGCATTCCCGGTGGCACCGAGCAGAGCGATAGAGG</t>
  </si>
  <si>
    <t>MTTTNISFGTTSSGLTIGNSAGGSQADLLNVSGTAISTTLNPLGIMEVLSGGTASGTLVKSGGTQRIENGGIAGDTLVSGGGTQVVYGGGTAQDTILAGENAAQLVGFGGVASHTTLSSGGTQILVSGAVVSDTVFGTSGIQILVSGAQTSGVLIDTLAFQAVSVGTTATDTVLVSSGTQVVFSGGTASGTVVSAGGRQFVSSGAIISNTVFGSGGYQILGSGAAAHDFSLQISAFQLLSSGATATGTVLANGGMQLVLDGASASATLLNSGGSQLVLSGYVTGTTISAGGVLNLSGLASSAVSLFNTVGTALGTIISSGGTEIVWNGGRDGIQWNSNASSGGNNPLSGAMILDGGSQVVSGGNAYGATISAGGIQIILAGGSDGGWRYSDSVVDLVGNPPAGGGATILAGGRQEVSSGGKTIAALIASGGTQVVSTGGYAVSALVNFGGEQILSAGGETASTTIGAGGLQTVLSGAHDGRRVAVSTASGSAGGWGYYFGAAILSGGRQDVLGGGVAYSVNVSAGGLQTVVSGGSTFQVYVSSGANQTVADGGVLNSTWLMSGGTQTVLSGGVASSDEVYGMQIVSSGGVASGSFINSGGQETILAGGTAISAQIYGSGKQSISAAGIASLTTILGGGTQVVMSGGIAASTTISRGGTQIVSASGSATETTVNQYGRQTVVSGGYATGTILMPNAQQYISASGIAENTTINSSAYQVVESGGSAVGTMVNDSGTQFVSSGGYATGVTLHSAGYQFVNAGSVVSNTTISSGGIQFVEGTAVNDLIADQGTVTVSSGGTLSGSLIFSDVGSGTLKILDYRTSLSGVVISGFKSDDQIDLAWLRYSNNTSVKQSGGRVLIENPYASSYTLNFASSQTIQIKQDTDNSTLLYISDAQPTPTPTPTPEPTGYAQLMKQVSLTGTSSGGTLSTVFGFGSGYAGSFSNLGSGAVSADGSSYSVSGTASDILSALQTLGFQPSSSSSTPSSVRVILKNETAPVVLKLNTSLNQYLAGGAAADTIIGGSGNDTLASGSGGGVLQAVGSGDLLIGGKGSTLFHDGAGTATIFGGRGHDTIDAAAGSNLVMTGAGGSTVYLRARGNSLWSYGADNVAVSAGANTVIGAGGSNATISGGSSGVMFIGAGGASTILGGDGASTLFGTAGTLTYAAGNGGGFIVTGAGSTSNLFGGAAGGLLAFGQSGAALFYTGGGGADTIQGGNGSIMVNNGINGTYFGGTVGSNQISVAGHSLVFGGGNGDVLTATGSGNVLQAAGGNTTLNGGGADGTVMFAGTGNDLMIGSTNSASVDIFAFANGQAGGSDTISGFTAGTDHMVLNGFSGEQVDASYATKSVDGSGNMHFTLTDNTQITLVGVTELSRNQFG</t>
  </si>
  <si>
    <t>1802342.SAMN04316060.A3I72_04785</t>
  </si>
  <si>
    <t>MQNDPLFRIGVDTGGTFTDVVAVRSTDGTIFSSKVPSTPSDPSQALQSAIREILREAGATPGQVHTFVHGTTVATNALLEREDHNMGLIVNGGFRFLLEIARQSVPDGYGNSFFWVKPPRLVPVDRVLEVRGRMDFRGRELRPLDERGVARAARRLREMRVAAVGVCLLHAYANPSHERRVREIFREEFPGCCVSLSSEVLPEYQEYERALATLMDAACKPIILRYIERARGGVAGTLTPKTPFLVMKSNGGVMSVQAIAGRPLTTALSGPAAGALAGAAIAAAAKLGKVITLDAGGTSTDVSVIEDGKPRHTTSAKLGHYQVKLPMIDIVTVGTGGGSIAWVNPEGRLRVGPRSAGADPGPMCYGKGGGEPTVTDAELLLGRLPTSLVGGGIPLDRAKAEEGVRRLAGPQGLSPVEAARGIVEVAAWNQALAIRQMTVNRGKDPREYALLAFGGAGPLMAADIAEVLGIREIVVPAQPGCGSAVGLVEVDLRNDYVRTHITRLDEAKPKALERDFQRMEAEAQDDLAKEEIPPARRRFLRSADMRYFGEGQEMTVELPAEGGFARSLSRSASFFHAAYRAQFGFNYENHTPVEIVNLRLTAVGELERHPRRRVGSSGGPERARKGARPVYFAGQGYVSTPLYDRGRLGLGDRVQGPCVIEEFGSTTVVPPGAGCRVDKWNNLRIQLAPKAKTASQETASPVVQEIVEGALYAAEREMEDLVERTARSPLIRDMHDYRVGLFDVKGRKLTGRSYSAVVDPVLKNWPLEDIHAGDVFLWNDIYLAEGGIGHLPDLCSCVPIFHYGKLSAFALVFGHHDDVGGMVPGSLPTNATDVFQEGILVPPIKLYDRGVRNEAVYKVIFRNSRLGEHLQADIDAEISACRAGGARLVELFERFGRETVNGCFEALLDKCERTIREELISKIKDGTYAWEDYIESDGVENGRRHTLKLKMTKRNGRLRLDFRGTSPQAKGPINWPGDYAEGAFLKKWIGPILRNLADSYDRMFEIDVNEGICRLMDVQFPEPGTLITPVFPAPTNMRTFTILRLLSLFCGVLGVATGGRMPADQETIRYWGVHGHGPGGKFFLFREILGGGSGGRPWGDGVDVIHVVPNSRNLPAEFSESRFPVRVERLGLAPDSGGPGKCRGGLGYFKEFRILCDCEALSNADRSIIPPWGVNRGMAGGLYGITLNPGTSRERVVPALSNRVPVKKGDIVRVVTTGGGGWGDPLERETELVRQDVLWGKVTREGARRDYGVVIGKGEDAPVDAAATEKQRSLLKKKRGRKRPFFDRSVRPTNSRSNTSVKRAVSRRGRARR</t>
  </si>
  <si>
    <t>585501.SAMN00002241.HMPREF6123_1018</t>
  </si>
  <si>
    <t>GCF_000160635.1</t>
  </si>
  <si>
    <t>Oribacterium sinus F0268 SCAFFOLD43| whole genome shotgun sequence.</t>
  </si>
  <si>
    <t>MGEFMTGTYRLGIDIGSTTVKVAIMDQEKNLLFSDYRRHFANIQETLADLLEEAKEKLGDCTLSCMVTGSGGLSLAKHMGQPFCQEVVAVANSLKEFYPQTDVAIELGGEDAKIIYFKGGIDQRMNGICAGGTGSFIDQMASLLDTDASGLNELAKNFQMIYPIAARCGVFAKTDIQPLINEGAAREDLAASIFQAVCNQTISGLAQGKPIRGNVAFLGGPLHFMSELRNSFIRTLKLEGDAIINPDNSHLFAAMGSALSIEENAKEVPLASLVKSLRAGIEMDSEIKRMDCLFEKEEDYQSFIARHNKAKVPTGDLSSYKGKIFLGIDAGSTTTKVALISEEGELLYTFYSGNEGSPIATAIRAMKEIQEKLPEGAEISYSCSTGYGEALLKSAFQLDEGEVETIAHYYAASFFEPNVDCILDIGGQDMKCIHIKDGTVDNVQLNEACSSGCGSFLETFAKSLGYNVIDFSQEALFAKTPTDLGSRCTVFMNSNVKQAQKEGATVADISAGLAYSVVKNALYKVIKVTNPKELGKHIVVQGGTFYNNAVLRALEQILGQNVTRPDIAGIMGAFGAALIARERYSIETDKLENEILAGEADKEFLDASGYKKTTMLPLEKIVNLEYETTMGRCQLCSNKCVLTISNFGGGRSFISGNRCERGAGKPKAKSEVPNLFKYKIKRIFGYEPLSIEEAKRGEVGIPRVLNMYENYPFWAIFFKELGFRTVLSPSSNKKLYEMGIESIPSESECYPAKLVHGHIEWLIAKEQKFIFYPCIPYERNETPDAGNHYNCPMVTSYAENIKNNVENLEEKSILFMKPFLAFTNEKILTDQLCKVFVHPKDIQDSIKPAGDWTLEKIGEKFKEWNFTEKEIREAAHLAWEELLQSRKDIEEKGEETLMWMEKTGNRGIVLAGRPYHADPEIHHGIPELITSFNFAVLTEDSISHLAEVKRPIIVTDQWMYHSRLYKAAAFVKTQENLDFIQLNSFGCGLDAVTVDQAKDILNGSDKIFTVLKIDEVNNLGAARIRIRSLLAAIRVRAEKNYKRTIRSESYKRTLFTKDMKKEGYTILCPQMSPLHFELIEPAIRSEGYNLVVLDNDNRSAIDTGLQYVNNDSCYPSIIVVGQVMEALLSGKYDLEKTAVIMSQTGGGCRASNYIGFIRRALDKAGMGQIPVISLNANGMESTPGFTMTIPLLTKAMQGIVYGDLFMRLLYSTRPYELQEGSAEALHQKWKKICQESLSKKNIPFLEFGKNVKGIIRDFDALPMNTNLKKPKVGIVGEILVKFSPLANNHIVELLEKEGAEAVMPDLMDFLLYCFYNQNFKYENLGASWKGKTFCNIAISLLESFRKTARKELEKSKHFTAPGDIRELAVKARQYVSLGNQTGEG</t>
  </si>
  <si>
    <t>161156.SAMN02744824.GCA_000746255_00057</t>
  </si>
  <si>
    <t>GCF_000746255.1</t>
  </si>
  <si>
    <t>Thermodesulfobacterium hydrogeniphilum strain DSM 14290</t>
  </si>
  <si>
    <t>GGTTATGAAGATAAATAAAGTAGTCTTCTATAAGACCTCTTTTCATTAATTCCTGCATTGCCTCTTCACTAACTGCTGTATAAATATCTGGCATCACTCTAATTTCCATATCTCCAAAGCGCGCACCACCAGCAAGAATTTGTTTTAACTCAAGTCCCGGAGGTAAAGTCTCATAAAAGATCTTTTTCACTTCAGGATAAACTTTTTGAAAAGCCTCAAGTAATTCTTCCATTACCATAAATTGATTTCCAGCCATAAATAGAATCAAATCTGCTTCATTAAGATATTCTAAGTTATGTAAGTCTTCTTTGTAATTTACAGGAATTTCAGGAAGTTCTATTTTCATAATTAAACCTCTTTTTCTACAAATTTTCTATTTATACTTATTATATTATTGCAATAAATATAATAAGTCAAGAAAATTATTAAGGGTTTTTAATTATATTTTAAAATCTTAATAAAATTATGGAATATACATTTTATTAAGATAATTTTAGAATTTCTTTAATTTTTAGAATAACTTTTGGGATTGCTTCTTTCACTTTAGGACTGCATTCTTTATCAAGGGTGTCCACATCTTCTACTTCTACACCTATAATTTTAATTTTCTTAGGCATTTCTTCTGGAAAAACCTGATATCCTACTCTAATTACTTCAAAAATATTTATACTATGAGTTCCACTGGCATAAACATTTTTCCAGCTTTTTACAGGATCAATTTCTATAACAGTACCAGGTTCAGTTCCTATTTTTATTCCATCTACTATTATAGCTATATCATAATTTAAAATAGCATCTATTACTTTAAGATCTGTATTTAGAAAACAAACAGTATCTACCAGTCCTTTTAAATTCTCTATAACTTTAAATCCTACACCATCGTCTCTAAAATTTGGATTACCTATTCCAACTACTATAGCTCTTTTCATAACTTTTTAAAAAATGAAAGGGGCATTGAGGCCCCTTTCATTTTCAATTTTCAAAATTTCTTAAGCTTTTTATTAATTCTTTATCTTTGTTATAAATATCAATTTGAATGGGTAATCTTCCAGGCAAAGTATGAGTAGCACAGGCTAAACAAAGGTCATAAGGTCTATAAGCTATTTCTACTAAATTAAGTATCTCTTCATTTATTTTTCCTTTTTTAATGAAATTTTCTGCTGCTTTTTTTATAGCTATATTAATAGCCCCTTTATTATGCGTTGTTGCTACAATAAGATTAGCATCCGTTACTATTCCATTTTCATCTGTCTTATAATGATGAATTAAAGTCCCTCTTGGTGCCTCTACTATACCTACTCCTTCTCCTGATACTTTACCTAATTCCTGTCTTACATTTCCATCTGTTATACTTTCATCAGAAGCTATCTTTTTTATTCTTTCTGCTGCGTGTAATAATTCTATGGCTCTTACCCAATGATATGCTAAGATATTATGAATCGGCTTTCCTCCAAAAAATTCCACTATTTCTTCATAGGCTTCCTGAGCAAGAGGTGTATCATAGCCATTTCCTATATTTAATCTTGCAAGCGGACCTACACTATATAAACTTGTTTCTTTCCCATCTACAAATCCTTTCCATCCGAATTTCTTTATATAGGGTGCTTTAATATAACTCCATTCTAAGGTTCTCTCTGAAATCCAATCCAAATATTCCTTGCCACGAAATCTTCCTATCTCATTACCTTCTGTATCTATAAATACCTGAACACCGTCATAATATACTATTTTCCCTTCTTCATCCACTGTGCCTAAATAATTAGTTATTACTTTATACACCTCTCCTTTCATTAATTCTACATATTGAGGATTGTTTAATATTACTTCTTTAAATATTTTTAAAGTAAATTTTCCTAACTCTATACATTCATCAGCCAACCTTAATATTTCTTTTCTTTCTTCTTCTGTTAATCTCTTGCTCCATCCTCCTGGTAATCCTGCTACTGGATGGCTGGGTTTACCTCCAAGCATTTCAAATATTCTTACTGCTGCAAATCTTTTCTTTAAAACATCTTTTCCTATATCTACTCCTACTTTCCTTATTAATCCTATCAGATTTCTTTCTTCTGGTGAAGCTGTTAATCCACATACAAAATCTGGTAATCCCATTGCATATAATATTTCAGTATGATCTTCTATATAATGAGCAAGGAATAATATTTCTCTTAATTTTTGAGCAGTAGGGGTTGGATTTGTTCCATAAATTTCATCTGCTGCTTTTAAAGCTGCCATAAAGTGTACTGCTCTACATACACCACATATAGTACTTACTGTTCTTGGAACTTCTTCTATAGGCATTCCTATCAAAAATTTTTCATATCCCATAAACTCTACTGCCTGGAAAAAGACATTATCTACATCTCCTTTATCATCTAAAAATATACTTATTTTCCCATGACCTTCCAATCTGGTCATAGGATTTAATTCTATCTTTTGCATACTTAAACCTCCCTATTTTTTGTTTCTTTTTTAATTTTTTTTCTCAACATAGATCCTGCTAAGCTGTATCTATAAAATAAATGAATAGGATCTACTATTTTATCTATTAACTCTTCATTTTCCAATATACTGGCTATTGCACTTATTGCTCTTAATCCAAAGTCTTTCACTCCTGGTATAGGACCTCCACATCCTCTGCATGGTATATTAGCTTTTATACAACTTGCTCCACAATCTCCTAGTGTTATTGGACCTAAGCATAAATATCCTGCTTCAAGCAGACACATATCTTCTGGTAACTGGCCTTCTATCACTCTTTTTACTTCTTTTACAGGTTTTTTTAATTCTCCTCTTCCTACTGGATTCCTTGGACACACTTCACATACAGCATGTCCCATAGTTATCCAGCTACCTTTTGGTGGTAATTCTCCTTCTAATAAAGCTGTCAATGCCTTTTTAATGTGATTATAATGAGGAGGACATCCTCCTATATAATAATCAACTTCTACTACCTGATCTAAGGTCTTGGCTTCAGTCAATTCTGGTAATTCTAATTCATATTTTCCATCTATTATAAATTTTGGACTTGGTAATATTCCATCTGGATTATCCGTGCTAAATGTATCTTTATACGCTTTTTCTAACAATTCTTGATTATTATACAAATTTACTAAACCTTTTATTCCTCCTAAACAGGCACATATTCCGAATGCTATTAATATCTTGCATTTCTTTCTCATTAATTTTGCTATATGTTCATGTTCTTTATTTCTTATATTTCCTGAAAAAAATCCTACATCCACTGAACCATCTGGTAGTGCTTCAAAATCTTTATATTTGACATCTACCAAAGAAGGAGTAAAAAATACTACTTCTACTGCATTTAATACATCTACTAAATAATCTGCTAAATCTAATAATGCTATATCACAACCCGCGCATCCTCCAGCCAGATAATATGCTAATTTTGGCTTAGCCATTTTTTGCCTCCTTCAAAGGATTTGGACCAAGCTGTCTAATTTTTGCATCCATTTCTGTTATTACCTCTGCAAACTTTTTACCTTCACTTCCTGAAATCCATTCTAATCTTACTCTTTCTTCTTCTATTCCTAATTCTTTTAACATTCTTTTTAACAATTTAAATCTTCTTGAAGCTTTATAATTACCAGACCGGTAATGACAATCTCCAGGAGGTCAACCACCAATTAAAACTCCGTCAGCTCCATTAACTAAAGCCTCCACTATAAACTCTGGTTCCACCCTACCACTACATGGTACTCTTACTATATAGGCTGTAGAGGGATAACTATATTTTAAACTACCTGCAAGATCTGCTGCTGCATAGGTACACCAATTACAGGCAATCACTATTATCTTAGGTTCCCAGCTCATTTTATTTACCTCCTTTTATTTTTGTTATTATTCCATCTATTGGAACTTCAGCTAAACCTACTGCTTTTTCTGGTTCTGCTCCCATTACCAAAGCTAATAACTGTGCTATATGTACTGCTGGTATTTCAAAATCTATTAATCCTTCTTTTTTCATCAAAGCTTGATCATTGTCATATCTTAATAAGCATGAACTGCATCCTGTTACAAATAATTCAGGATTTATTTCTTCAATCATTTTATTTACCTTTCTTCTCCATAATGCCCATGATTTTTCTTTGGCTAATGATCCCAAAGCTCCCATTCCACAACAATCCAATATTGTGCTATACCAAGGAGCTTTACCTCCTACGGCTTCACATATTTCTTTTATTCTTGTAGGTTTAAAAACATTATCATCATTGGTAGAATATGCCTTACTTGGCCATAAGTTATGACACCCTACATGAGTTCCACATATTATATCGTTTAAAGGATACTTTACTTTTTTCTTTACCTCTTCTATCCCTATTTCTTCATATATATAATTGTAAAAATTCCATATTTTTACTACTCCTTTATATTTTTTACCTACTTTACCTAATATCTCGTTTACTTTTTCTTTAATTTCAGGATGTTTCTCCATATGATATCTAGCTTCATTTAGAGATCCATAACAACTTCCACATCCTGTTATCATATCAACGCCTTTTTCCTCTGCTATTGCCATATTCCATGCTGAACCTGCACACCAGCCTACTAAATCTATGGATGGCATTGTACCGAAAGCTGGGCAACAAGTTGCTCCATCTAATTCCACTATCTCTACTCCTAATTCATTTAACACATATCTCATTGAATATTCTATATCTGGTCTTCGTAAAGGAATATTGCATCCCAAAAATAAACCTATTCTTTTCATTTCAATCCCTCCTTTTCTTTTAATCAAGCGGAAATGGTGCTACTTCTGCTAAAACTGTATTCTTTAACATCTCCTGAAATTTCTTTCTCATTTCTTTATTTCCTAAGGTTGTTGGAGGAAGCTCTGGTAACCCTACCTTTTTTCTTCTATTCTCATATCCTTTTACCACTACCGCATGTCCTAATTTGTAATAATTTTGTAAACCATCTATAGTATTAGATGGCATAGCATATTCTCTAAAACTAACCCTTCTTATAGCTTGAATTAATTCATAGGGCTTAATTTCCATGGGACATATCTCTACACATCTATTACAACTTTGACATCCCCATACTGAAGAGTCATCTAAGAAGATCTCTTTCAATCCTAAGGTTGCTGCATGAACTATCTTTTTTATAAAAAATTCCAAACCTGCCAAAGCCATTGGACATGTACCTGCACATTTTCCACATTGAATACAGGATCTTAAATCATTTATAGACATACCTGCTTCTTGCAATTCTGTCTCAAATTCTTTAAAAAACTCTTCATCAAGTTTTATTACATTGGTTTCTCTTCCAAATTCCATTGTTCCCCTCCTTTTTATGCTATCAATAAAGCATCAATTTGTGCTTCTATTTGTTCAGTAGTAAACCCATGGAAGGTTATAGCTCTAGATGGACATGCTGCTGCACAAGTTCCGCATCCAGAACAAAGAGCAGGTTCTATTTTTGCTTTATATACTCCATCATAACTTTCAAGTTTAATAGCACTATAAGGACATAACTGACCACATAATCCACATCCACTACATTTATCTTTATCTACTTCTGCTAAAATAGCCTCAAATCTGATCTTACCAGGTATTACCAAAGCTGCGGCTGCAGAAGAAGCGGCTCTTGCTTGAACTACAGATTCTGGAATATCCTTAGGTCCTTGAGCACATCCTGCTATAAATACACCTTTGGCAGAAGTTTCTACAGGATATAATTTGGTATGCACTTCTTTAAAAAAGCCTTCTCTTCCACGAGAAACATTAAATATTTTGCTTAATTTTTCTGTATCAATAGCTGGTTCAACAGCTGTGGCTAATACTACCATATCCACATCTACTTCTACAGGACTACACAAATCAACATCATAAGCCTTTACTCTTAACTTACCATCAGGCTTTACATCTACTCCTGATACACGACCTCCTCTGATAATTTTCACTCCAAGTTGTTTAGTAAATACATAAAATTCTTCAAAATCTTTTCCTGCTGTTCTCACATCAATAAAAAATAAGTAAACATCTATATCTGGATATTTTTCTCTTAATATTCTGGCATGTTTGAGCATGTACATACAACATATTTTAGAACAATAGGTATGATATTTCTGGCTTCTACTTCCTACGCAAGAAATAAAAGCTATACTATTTGGTTTTTTTCCATCGGATAATCTCTTCAACTTTCCTTCTGTTGGCCCTGTAGCAGATAATATTCTTTCAAATTCCATAGAAGTAAGAACATCAGGGCAATCTGGGGAATATTCTTTAAAATGATGTTTATCCATCACCTTAAAACCTGTTGCCAAAATTATAGATCCTACTTTGATAGTTATATATTCATCTTTATCATCATAATTAATAGCTTTAGCAGGACATCCCTCTATTCCTTTAGAAGGAATTCCTTTATAACAAATTTGACATACTGTTTTTCCGGTTTTCCTTTTAGTTCTGAAATAAAGACAATTTTCCGCATCTATAATTGCCTTTTTAGGAACTGCTTGTGGAAATTGAATATAAATTGCTTTTCTTTGGCTTAAACCACAGTTAAACTCATCGGGAACTTTGGTAGGACAAATTTCTATACAGTGACCACATCCGGTGCATCTATCCCAATCTACATATTTAGCTTTTTTTCTTATAGTGACTTCAAAATTTCCTACATATCCTTTTACATATTCTACTTCTGCATAGGTGATTAATTTGATATTAGAATGACGGGCGACCTCGCCCATTTTAGGAGTGATAATTCATGCAGAACAATCCATAGTAGGAAAGGTTTTATCAAGCATTGCCATATTTCCACCGATAGAAGGATTTTTTTCTACTAAATATACATTTAAGCCCATTTCAGCCAGATCAATAGCAGCAAACATTCCTGTAATACCACCACCTACTACTAACACAGACTTTTCTACAGATTCAAAACGATCTGCTAAGGGTCTTGCTAATTTAACTTTTGCTACAGCACTTGCTATTAATTTTTTGGCTTTTTCTGTAGCTCCTTTTTTATCATGCCAATGAGCCCAGCTGCATTGTTCTCTAATATTAGCTATTTCACAAAAATATTTGTTTAATCCTGCTGATTCTACTGCTGATCTAAAAATCGGCTCATGTGTTCTTGGAGTACAAGATGCTATTACAACTCTATCAACTAAGCCTTTTTTAATATCTTCTTTTATTAAATTCTGACCAGGATCAGAGCACATAAAGGAATAATCTCTAACCACAACCACATCTGGTAAAGTTTTAGCATATTCAACTACCTCTTGAATATTTACTGCCCCTTTAATATTCTCGCCACAATGACATACATACACCCCTATATTCGGCATCTTGCCCCTCCTTTTATATTTTAGTTAATAAAAGTTTTACAAATTTTTATAAAATATTATTCTTTTCTATTATTTTTAATAAATTTTATTTATTTTATAAAATTTTTAATAAAGATAAATTTTACTTTTTGTATACTATTACATACTCAGATGATAATAAATTATACCAATATTATTTTTTAAAGCAACCTCTTTAGGAAAAATTTTTTCAATTTTTGATAAAAAAGTTTTATAAATTTTTATAAAATATTGTATTTTTTATTATTTTTTTAATAAATTTTATTTATTTTATAAAATTTTTAATAAAGATAAGTATTATGTTCCGTATATTTTTGGGTAAATTTAGACAGCGATAAATTATACCAATATTAATTCTTTAAGCAACCTCTTTAAGAAAATTTTTTTAACTTTTAATAGAAACTGTAATACCAACCTCTATTTATTATTGACAATCTCCTATACAAGAATAAAATTAACCTATGCAAGTTAGACCTGTCTCTGAGCCCGTAAAAGCAAAATTAGAAAACATAGCTGTAGTACTTGTAAATCCTATGTATAGTGAAAATATAGGATCTACTGCCAGAGCCTGTGCTAATTTCGGCATTTCCAATCTTATTCTTGTTAATCCTGAATCTATAGATGAAGAAAAAATGAAAGCTATGGCTACTAAAGCTGGGATAACTATTTTAGAAAATATGAAAATTTTTCCTGATCTTCCTTCTGCTTTAAAAGATTTTAATTATGTTATAGGAACTACTGCACGTCTTGGAAGAAAACGCATGGTTTATTATACTCCTAAGGAATTAGCTCCTTATATTTGTGAACTCTCTGTAAATAACAAAATAGCTCTTCTTTTTGGGAATGAAAGGTTTGGGCTTTCAAATGAAGAGCTTTCTTATTGCGATAAAGTTATAACTATTCCCACTACTCAAAATGCCTCTCTAAATATAGCTCAAGCTATAGTTATAATTCTTTATGAGATCTTTCAAGAAGCCAGTATTCCCAAATTTCCTAAACCCGTGTTAGCCACTCAGCAAGAATTGAATATCATGTATAGTATCATTGAAGCCACTTTAAAAGCTATAGATTACATACCTCATGAAAACAAAATCCTCTGGTTTACCAACATTAAACGCTTCCTTTCAAAACTTGAGCTCACTTCTAAAGAAGTTAAAATTGTCCAAGGATTTTGCAGACAACTTCTTTGGGCACTTGGGAAAGAGCTTAAACTTTCTTTTCCAAAAGACCAACCAACTCAAAATGATAGGTCTGGGGGAACATATCAAAAAGAACCAGTTTCTTAAGATCATATTTCTCTTTTAAAATTTTAATATCTCTTACAAAGGTAGGTGCATCGCAGGAAATATAGATAATATACTTTCTTGCTACTTCTGGTAAAAGTCTTAACAACTCTTTACATCCTCCTCTTGGAGGATCTAAAAGAACCAAATCATAAATTTCTCCCATTTTTAAAGCTTCATAAAGAGCTTCCATAGCACTCATATTCCTTAAATCTAATCTTCCGTTTATTTCCTGTTTTTCTGCAATATAAAGGCCATCTTCTATAGCTCTGAGATCTGTATCTACTCCTAAGAATTTTTTTGCTTCTTTATTAATCAAAAGAGGAAAAATAAAATTTCCTATACCTGCATGTAAATCAAGCACATTTTCATAATCCAAATTCCAAGATCTTATAGTTTCCATAATAGCACAATTTATATTCCAGTTAGTTTGAACAAAAACCCCAGGTTGAACATAGTAAAAAATACTATCTATATTCTTAAAAACTCTTCGTCCACCAAAGGAACTTCCTTTGGGAAAAGGACCTTCTGGATGACGACCCTTCATCCAATAAAAAACACTTTTTATCTCTTTAATTTCTATTAATCCTTCTATATCTTCTTCTAAAGGTTTAAGTGAAGTCCAAAAAATAAGAGTTGCTTTATTTTCTTCAGGTGAGGATTCTATTTTTACTCTTTTGCTATAAATGGAAAGTTTAACCCAGGAAGGATTTTTATAAAGTTTTGATAAAATTTCATTTAAAATTCCCTCTGCCAAATAACACTTTTCGATTTTTAAAACTTCATAAGATTTCCTTTTTACAAATCCCATCTTTAACTGAGCATTTTCTACATGAAGTCTGAGACGATTCCTATAATGAAATTCCTTAGGAGAAGGAACTATCTTTTCTAATGGTATATCTTCTTTCCACCCTAAGCGATTAAAAGTATCATAGAGAATCTCTTTTTTTATTTTTAATTGAGCTTCATAAGTGATATGCTGTAATTGACAACCTCCGCAAATTTTATAATAAGGACATATAGGTTTCCTTCTAAAGGTTGATTCTTCCAAAATTTTATCTATTTCTGCTTCAGCATAATCTCCATAATCTTTTGTAATTCTTATCTGTAAAACCTCTCCAGGAATAGAATAAGGAACAAAAACTACTTTTCCATCAGGAAGACGGGCTAAACCATCTCCACCAAACACTAATTTTTCTATTTTTACAATAGGCCTCACAGCCTTATAATATATTATATTACCAAGCTTTGCCAAGAGTTTTTTGTGTTTACTGATTTTAAAAATTTTGTTAAAATTGTTTTTAAGCTTTGCTTTTTCTTTTTTTCTTTAAAAAATTTAAGAAAGTATTAATTTTTTTAAAAAAGTCAATTTTTTGGAGGAAACAATATGAAATATGTTGGATTAGATGTAGGATCAGGAACAGCTAAAGTGGCTGTTCTTGATGAAAATAAAAATATACTTTTTTGGAAATATAAAAGAACCAATGGACAACCTATAGAAACTGCAGAAAAGATTCTTTCTGAAGTAGAAAAAAAATTTGATAATAATCTTTCAGGTATAACCTGCACAGGAACAGCAGGAAAAACAATTTCTCAAATTTTAGGAAGTGCTTTTATAAATGAAGTTATAGCTCATGCTAAAGCTGCTACTTTTTTTTATCCTCAGGTAAAAACCATTATAGATATAGGAGGAGAAGACTCTAAGCTTATTTTTATTACTCATGAAAGAGGCATTCCAGAAATAGAAGATTTTGCTTTAAATACTCTTTGTGCCGCAGGAACAGGCTCTTTTTTAGAACAACAGGCTGCTCGTCTTGGCTATACTATAGAAGAATTTTCTCGCTTAGCTTTGAAAGCAAAAAATATTCCAAGAATAGCAGGTAGATGCACAGTTTTTGCTAAATCCGATATGATTCATCTTCAACAAGCCGCTGTTCCTGATTGTGAAATTATAGCTGGGCTTTGCTTTGCTATCATAAGAAATTTGAAAAGTAATTTAGCAAAAGGTAAAGAGATTCTACCTCCTCTTATTTTTCAAGGAGGAGTAGCTGCTAATCTTGGAGTAAGACGTGCTATTAAAGAAATTTTTGAACTTAAAGATGATGAGCTAATAATACCAGAATATTTTAAAATAATGGGAGCTATAGGAGCAGCGCTTTATGGATTAGAAAGAAAGGCTGCCTCTGAATATAAAGGCTCTGAAATCTTGAGAAAATATCTGAAAGAAAGAAATTATAATCCACCCAGGCATCCTGTTTTAATCCCTTTTGAATCTTTAAAATTATCTGAAGAATTTACTCGCAAAATAGAAAAAAAGAGATGGGCTGTAAAAATAGAAGATGGTTTAGAAGTTTATCTTGGAATAGATGTGGGTTCTGTAAGCACTAAATTAGTAGCTATAGATAAAGACGCAAACTTAATTGCTAAAGTCTATATGCTTCATCAGGGCAAACCTTTAGAAAGCATTAAAAAAGGACTTCTTGAGCTTAAAGCTAAACTTCCTTCTAAGGTTATAGTAAAGGGTGTAGGAGCAACTGGTTCTGGAAGGTATTTAATAGGAGACTTCGTGGGAGCAGATGTTATAAGAAATGAAATTACTGCTCAAGCTTATGGAGCCCTTTTCCTTGACCATGAAGTTGATACTATTTTTGAAATAGGGGGTCAGGATTCTAAATACATTTATTTAGATAAAGGAACTGTTTCAGATTTTACAATGAATAAAGCCTGCGCTGCAGGAACAGGTTCTTTTTTACAGGAACAAGCTGTCAAATTGGGAATTCCTATTGAGAAATTTGGAGATATAGCTTTAAAAAGTAACGCTCCTCTTAAACTCGGAGAAAGATGCACAGTCTTTATGCAGTCAGATCTCTTACATTATCAACAGCAAGGACTTCCTAAAAAAGATTTAATAGCAGGTCTTTGTTATGCCATAGTTTATAATTATTTAAATAAGGTGGTAGAGGGAAGAAAAATAGGCAAAAAAATCTTCTTTCAAGGGGCAGTTGCTTTTAATAAAGGAGTAGTAGCTGCTTTTGAGAAAGTTTTGGGCAAACCCATAATTGTTCCTCCTCATCATGAGGTGACAGGAGCTATAGGAGTTGCACTTTTAGCAAAAGAAGAAACTAAAGGAGAAACAAGATTTAGAGGATTTGATTTAAGCAAAGTAAAATATACCATCAAAACCTTTGAGTGTAAAGGCTGTCCTAATCAATGTGAAATTCATCAAGTTTGTATAGAAGGAAGCAAACCTTATTACTACGGAGGTAGATGTGAAAAGTATGAAGTGGATTATAGGAAAGCTCCAGAAAACATTCCTAATTTAACCTTAGAAAGAGAAGAAAAGCTTCTCTCCTATGTGAAACCTGTAGAAGGAGATTTTAAAGAGGATAAAATTATTGGTATACCAAGAATTTTGCAATTTTTTGAATGGCTTCCTTTATTTGCTACTTTTTTTCAAGAAGCAGGATATAAAGTGGTTTTATCTCCTCCTACTTCTAAACAGATAATTAAAATTGGGTGCGAACTTGCTCCTGCAGAACCTTGCTTTCCTATAAAAATTGCTTTAGGTCATATCAAAGCTCTATTGAATATGGGAATAAAAAAAATCTTCTTACCCCAAATCACAGATCTTCCACCTGAGCATCCCATTTTTGAAGTTGGTAAAGTTTGTCCTTATGTGCAGAGCGTTCCTTGGATAAGTCCAGCTTCTTTAAAATTTAAAGAGTTAGGAACTGAAGTTATAAGTCCTGTTTTGCATCTTGGTAGGCCTAAATTTATCATAAATGATGAAATAAAACAATTAGCTCAAATGTTAAATATTCCTGTGAATAAAGCTAAAAAGGCTTGGAAAAAGGGAGAAGAAGCTCAAAAAGGCTTTCATGATTGGTTAAGAAAAAGAGGAAAAGAAATTCTAAGAGAGTTTAAAGATCAAGTTATTCTCGTAATTGTAGGAAGACCTTATAATGCTTTTGATACAGGGGCAAATTTAGGTCTTCATTATAAAATTAAAAAACTTGGAGTAGTAGGACTTCCTGTTGATATGTTGCCCTTAGATGAATTTGATAATTATGAAGCCTTAGAAGATTTTAAAAATATGTATTGGGAATATGGACAGAGATTTTTATTAGCTGCTCACATTATTAGAGAAACACCTAATTTGTTTCCTGTATTTTTTACCAATTTTTCTTGCGGACCCGATTCTTTTATTCAGCATTTTTTTGAAGAGATATTAGGAAATAAACCCTCTCTTGAGCTTGAAATAGATGAACACAGTGCTGAAGCAGGAATGGTTACACGTTTAGAAGCTTTTGTAGATAGCATTAAAAATAAAATAAAAAAATGTGAATATAAAAGGCAAAAATTTGAGATAAGAGTTAGACCTACAGATGGAAGAACTGTATATATTCCCTATATGTGTGACCATGCCAGGATTTTAGCTGCAGCTTTTAGAGCCTGTGGTGTTAAAGCTGAAGTTTTACCTGAACCTGATGAAGAAAGTCTGGAGTTAGGAAGAAGGTATACTTCAGGTAAGGAATGTTATCCTACTGTTTTAACTACTGGAGATTTAATAAAGTTGATAAATTCTCCTAATTTTAATCCAGAAAAAAGCATCTTTTTTATGCCTAATAGCGGAGGTCCATGCCGGTTTGGGCAGTATAATCAATTTCATAAAAAAATCCTGAGAGACTTAGGAATAAAAATGCCTGTTTATTCCTTACAGCAAGATATACAATTTTATGAAGATTTGGATATTTTGGGAAGAGATTTTATGAAAATAGCCTGGAGAGGTATTATAGCTGTAGATATTTTAGATAAATTTTTAAGAGAAATCAGACCTTATGCTTTGGATAAGAAAGAGGTGGAAAATTTGTATATGGAAAGTCTTTCTAAGATAGAAAGAACTATAGAAGAAAAAGGAGATTTGATAGAAATCCTTTTAGAAATTAAAAAAGCTTTTTCTAAAATCCCTGTTAAGGAAGAAGAAAAACCTGTAGTTGGTATAGTAGGAGAAATTTATGTAAGAAGCAATCGTTTTGCTAACGAAAACTTATATAGATTTTTAGAAGATTTAGGACTTGAGGTTTGGCTTCCTCCCATTACAGAATGGATTCATTTTATAAATTATACTTCCAAGAAATGGGCTAAAAAATTGGGTCTTTTAAAAACTGTCTTAAGATATATAATTGAAAGCCAGTATCTAAAGTGGGAGGAGAAAAAGTTTTCTAATTTAGTAAAAGATTTTCTTGATACAGCAGAAGAGCCAGAGGTGGAAAATTTGATGAAATTAACCCAAAAATATATAGATGTTCAATATGAAGGAGGAGAAGTTCTTCTCTCCATAGGGAAAGCTGTGGAGTATTTACATAATGGGATCTATGGAATTGTAAATGTAATTCCTTTTGCCTGTATGCCTGGTAATGTGGTGACTGCTATTTTAAAAAGGATAAAAGAAGAGGAAGGTAAAAAAGTTCCAACTCTTACAGTTCCTTGTGATGGACAAAAGTCCTTAGGCACAAAGATGAGAATAGAGGCTTTTGTAGAACAGGTAAAGGAATTTTTTAACAGTAAAAAAGCAAAATTTTAAAAAAATAAAAATAAAATAAAAAATTATGGAATAAAATTTCTATATATGACTTATTTTATTATTTTTTGATGGTTGATTTTTAAAAAAATCTGATTTAAATTAATTTAGACTATAACGAGTGTAAAATAATTTTGAAGAAGCAAAAGCAAAGTAGTTTAAAATTTTTAATAGAGACTTTAACAGATAGTTTAACAATAGGTATAGCAGTTGTTGGCTCCATTTTTGCAGGTGCTATAACTGGATGGTTTATAGAAGAAAAATTATTACACGGCAAAACTTTTCCATGGATTACTACCTTAGGAATTTTATTGGGAGCAGCAGGGGGTATTAAAAATTTATTTTATTACAGTAAAAAACGAATGAAAGAAGTGGAAGAGGAAGAAAATAAATGGAAAGAATAAATCCTGAAAGGTTTTTTAAAAATGTAGAAAAGTTTATGTTAATAAGTATATGTGTATGTAGTTTATTGGTGTTGTTAATTAGCCAAAATTTAATGTGGATGATTTCTTTTTTTATTGGAGGATTTTTAGGTTTTATTAATTTTAGAACAACCAAAAGGGAAGGGATAGATTTTATAAAAATGTTTAAAGAGACAGTAGTTATGTCCTCTGATGATTCAGAGAACATGGAAAAACCTTCTTATAAAGGTGAAAATATTTTAATTTTGAAGACTTTTTTAAAGTTAACTGCTATAGGGCTAATTGTTTATTTTTTGCTGAAATTTTCTTTTAATATAATATATATATTATTAGGATTTACTTTAATATATTTTGTTTTAACATTAATGACTTTAAAACTTTTAAATAAAAAAGAAATAGCATAAAAGTAAGGGGGGTAAAATATGGAAGAACCTATTTTGTTTTTATGTTTAATTTTGCAAAAATTAGGGATTCCCTCTGGGGAATATTTTTATCATCATGCTGATAAGTACGGAATTTTAGCCAAAATTTTTGCTCCTCATATGGTTTATGGATATTTTATTTCTATACTTTTAATTGTTTTAGCTATTCTTGGAACAAGGAAAATGGAATTTATTCCAAGTGGTCTCCAAAATTTTTGGGAATTTGTTTTAGAAGCTTTATATAATTTTACTTATGAAAATGTTCCTCATGGTGAGGATGGCAAACCTAATATTGTTCCTTTAGTTTATCCTTTAATTGTAATGTTTGCTCTTTTTATTCTTTTTTCTAACTTTATTGGATTAATACCTGGTTGCACATGTCCAACTGCTAATCTTAATGTTACTCTTGGGTTAACACTTATTACAATTATATATTATCATTTATTAGGTCTTAGATTCAGGGGATTGGGATATTTTAAAAGTTTTATGGGACCTATGATTTGGTTAGCACCTTTAATGATTCCTACAGAAATTTTTAGCCATATAGGAAGAATTATTTCTCTTTCTGTCCGACTTTTTGGAAATATGATGTCAAAAGAACTTTTGCTTGGTCTTTTAACCTTTTTAGCAGGACCTTTTTTTGCTCCTTTACCAATTATGTGTTTAGGTGTATTAGTAGCTTTCGTGCAGATGTTGATTTTTATAGTTTTAAGTTTGGCTTATTTTGCTGGAGCAGTTGAAGAAGAACATTAAAAATGAGAATTTTGCCAAGGGGGCTATACCTTCTTGGCAAGAATTTTCTGAATAATTCAAAAAATTTTTAAAGGAGGGTGAGGGTATGAAAAGAGCTGTTCTGTTAGCTTTGTTTGTATTAGGTTTAGCTTTTGCAAATCCTGCATTTGCAGCAGAAGCAGCAGGTAATGCCGCAGGAAGCACTTTATTTTTTGCTGCTATTGTATTTGGAGCAGCTGTAGGTGTAGGTTTAGCTGCTCTTGGTTGTGGTGTAGGTATGGGTCATGCTACCCGTGGTGCTTGTGAAGGTATTGCCAGAAATCCTGAAATCTCTGGTAAACTTACAGTTACTATGATTCTCGGTTTGGCATTTATTGAAGCTTTAACAATTTATGCATTGGTTATTGCTTTGATCTTACTTTATGCTAACCCAATTTTACCCAAATTTTTAAATGTACTTGGTTTGGGTGGTTAATCAGTTTAGATAAAATTTAAATTTAAAAAATAAAAAGGCCATAGGGTTAAAGCCTTATGGCCTTTTTTTATTTTTATTTTAAATTATAATAATATTATGCTTTCACAAGCTTTCAGTTTTTCAGTTCTTGGTATAGACGCTTTTCCAGTAGAAATAGAAGTAGATTTTAGTTTAGGATTACCTGGTATTACTATTGTTGGTCTTCCAGATAGTTCAATAAGAGAAAGCAGAGAAAGAATAAGGTCTGCCCTTAAAAATTCAGGGTTTAAGTTTCCTATGAAAAAAACTATTATCAATTTAGCTCCTGCTGATCTCAAAAAAGAAGGAAGCGGTTTTGATCTGGCTATTGCTATAGCTTTATTAGCAGGTATAGAAATTGTTCCTAAGGAAAAATTAAAAAATCGTGCTTTTATAGGAGAACTTGCTTTAGATGGAAGAATAAAAAGTACTAAAGGAATTCTTCCTGCAGTTTTAAAAGCTAAAGAATTAAATTTTAAAGAAATTATTATACCTTATGATAATTTAAAAGAATCTTCTTTAGTAAAAGACTTTAAAATCATAGGAGTTAAACATCTTAGAGAGGTGGTAGATTATCTTAAAGGAGATTATACTCCAGAACCTTTTGATAATTCAAATATTTCTTATTTAGAAGAAAGATATGAAGAGGACTTTGCAGAAGTTTTAGGACAGGAAATGGCTAAAAGAGCCTTTGAAATAGCTGCAGCAGGAGGACATAATCTTTTAATGATAGGGCCTCCTGGAGCAGGAAAAACCATGTTAGCTCAAAGGGTTCCTACTATTCTCCCTCCTTTAACTTATGAAGAAGCTTTAGAAACTACTAAAATTTATTCTGTAGCAGGGCTTTTATCTTCTGAAAAATCTTTTATTTTAACCCGTCCGTTTCGTAATCCTCACTTTGGAATTTCTGAGGTAGGATTAATAGGTGGAGGAACACCTCCTAAACCAGGAGAAATAAGTTTAGCACATCATGGAGTTTTATTTTTAGATGAATTTCCAGAATTCAGAAAAGATGTCATAGAAGCTTTAAGACAACCTTTAGAAGATGGAAAAGTCACTATTACAAGAGCAAATTTTACAGTTACTTATCCTTCTAAATTTATGCTTATATGTGCCATGAATCCCTGTAGATGTGGTTATTATGGTCATCCTACCAAACCATGTCAATGCACTTATCAAGAAATTAAAAGATATAGAAATAAAATTTCAGGGCCTATTATTGACAGAATTGATATTCATTTAGAAATACCAGCAGTTGATTTTAAAGACCTTTTAAAAGAAAATTCTAAAAATTCTTCAATAAATTCTAAAGCTATTAGAGAAAAAGTTATAAAAGCACGAAAAATTCAAGAAAAAAGATATAATTCCCCTTTAAAAACAAACGCCAGGTTAAAACCTAAGGAAATTAAAAAATTTTGTGTCTTAGAACTAAAAGCTCAGGAATTTTTGGAAAAAGCTGCTGATAAATTTAGTTTTTCAGCCAGAGCTATCCATAAAATATTAAAGATTGCTCGTACTATTGCAGATTTAGAAGAATGTGAAATAATATTAAAACAACATCTTGCAGAAGCTATCCAATATAGAGTTTTGGAAAGGTCTTTATGGCAAAATTAAGCTTTAATGATACAGTAAGACAATTATCTCAACCTTTACTTTTACCTATAGTAAAAGTATTAGCAAATTTAAAAATTCATCCTAATATTATAACTATTTTATGTTTTACAGGTTTTGTTATAAGTTCCTATTTTATAGCTTGTGGAAAATTTTTAATTGCTGGTATTTTACTTTTAATTTTTGCTCCTTTAGATGCAATTGATGGAGCTTTAGCACGCTTCTCAAACCAAGTTACTCATTTTGGAGCTTTTTTAGATTCTACCTTAGATAGATATGGAGAAATTTTTGTTTTCTTAGCTTTTACTTATTATTTTTTAATCAATAATTTATTTTATGGGGTTTTATTAAGTTTCTTAGGTATTACCGGCTCTCTAATGGTTAGTTATACCAGAGCAAGGGCAGAAGGAGCAGGCTTTGAATGTAAAATAGGATTTCTTACCAGATTTGAAAGATTGTTTCTTCTTATACTTGCTCTCTTGTTTGATTTTTGTACTCTTTTTTTAATTTTTATTTCTATTTTCACCCATTTTACAGCTTTACAAAGAATTTTATATGTATATAAACAATATAAACAAAAAAAGAGGTGATTTTATGTGTTTAGCCTACCCTTATAAAATTATAGAAATAAAAGATGAATGGACAGCTATAGCAGAAGTTCAAGGAGTAAAAACTGAAATAGCTTTACATTTGCTACCTGAACCTGTAAAAGAAGGTGATTGGGTTTTAGTTCATGTAGGTTTTGCTATTAAGAAATTAAATCCTGAAGAAGCTGAAGAAACTCTGAGGTATTGGGATGAAATACTCAAAAGAACTCAGCCAATTATGGAATAATTTTAAAGACCCCGAACGAGTTAAAAAATTAGTTCAAACTATAAAAAAAGAAATAGAAAATTATGGTAAACCTGTAAATATAATGGAATTTTGTGGCGGACATACTCATGTTATTTTAAGAAATGGTTTAGATGAACTCTTAAAGGGCTATATAAATTTTTTACATGGTCCAGGATGTCCTGTTTGTGTAACAGCTTTAGAACGTGTAGATATGGCTATTGAATTAGCCAAAATTCCAAATACTATTTTTTGTACTTATGGTGATTTAATGAGAGTTCCAGGGTCTAATAAAATAAGTCTCTTAAAATTAAGAGCTGAAGGGTATAATATAAAACCTGTTTCTTCTTGTATGGAAACCTTAAAGTTAGCTTTAGAAAATCGAGATAAAAATATCATATTTTTTGCTATAGGATTTGAAACTACTGCTCCTCATACCGCAGTATTAATTAAACAGGCTTATGATTTGAAAATTAAAAATTTATGGATAATTTCTAATCATATTTTAGCTTTGGTTGTTTTAGATTTTCTTTTGCAAAGCAAAGAAAAACCTTCTATAGATGCTTTTATAGGTCCTGGCCATGTTAGCACTATTACAGGAAGTAAAGTTTATGAACCTATAGTTAAAAAATATGGGACTCCTATAGTAATAGCTGGTTTTGAACCCTTAGATTTATTACAGGCTATTTATATGATTGTTAAACAAATAAAAGAAAATAGATGTGAAGTAGAAATACAATATACCAGATCTGTAACTCAAGAAGGAAATATTAAAGCTAAGGAATTTTTAAATGAAGCTTTTGTCATTAGAAAAACTTTCCCCTGGAGGGGTTTAGGAGAAATACCCAATAGTGCTTATGCTATTTCTCCAAAATATGAATTTTTAGATGGAGAAAAGGCTTTTAAAGTGAATTTACATCCTCCTAAGGAAAATCCTGGATGTTTATGCGGAGAAGTTATAAAAGGTCTTAAAAAACCTACAGATTGTAAACTTTTTGGAAAAGTATGCAATCCACAAAACCCTATAGGTCCTTGTATGGTTTCTTCAGAAGGAGCTTGTTTAGCTTATTTTAAATATAGAAAGATCTAAGATCTAAAAAATAAAAAAGGCGGGGAATTCCCCGCCTTTTTTATTTTTTATAACACTTTCACTCTTTTAATTTCTTTACCTTTAGAATCTAAAACATGAACAGCACAGGCGATACAGGGATCAAAGGAATGAATAGTTCTTAATACTTCTAAAGGTTTTTCAGGATCAACTATAGGATTATCAATTAAACTTGCCTCATAAGGTCCTTTTTTTCCTTTTTCATCTCTTGGACTTACATTCCATGTAGAAGGAACTACACACTGATAATTTTTGATTTTTCCTCTTTCAATTACAACCCAATGAGAAAGAGTTCCTCTAGGAGCTTCATGGAAACCAAACCCTTTGATTTCTCTTCTTGGAAATTTTACCTCATTCCAGATCTCTAAATCTCCCTTAGCTATGTTCTTTTCTAATAGATCAAGATGTTTTAAAGCAAGATCAGCTAAAACTGCAGCTCTTATAGCTCTAGCTAAATGTCTTCCCATAGTAGAATGCAGATCATTAACAGTAAGATTAACTCCAAGTGTTTTGGCTTTTTCAATGGCGTAATTTACCCATTTCATAGTAGGTTCATGTTTAGAAGCAATTCCCATTAAAACCTGAGCTAATGGCCCAACTTGCATAGGTTCCCCTTTAAAACGAGGAGCTTTAGCCCAGCTATATTTTCCATTAGGATCAAAATCTGTATAATTAGGAATTGTTTCTCCTTGCCAAGGATGTCTTGGACCAGTATCTTTATACCATGAATGAGCCACTGTCTCAGTAATATTATCTCTGAAATAAGGATCATTAAAGCTCTTAATAGGATGATAAGTGGAAAGATCTCCATTAAAAATAGTTCCACCAGGAAGATCAAATTTGGTGCCTTTGGTATCAAGAGGTAAATCAGGAACAGCTAAGTAATTGGTAACACCTCTTCCAATTTTAAACCAGTCTTTATAAAGACATCCAATAGCAATTACATCATTGAGATATACTTTTTGAGTATACTCTTTTACTCTTAACAGTAATTCACGAATATAGTCAAGTCTCTCCATATTTAAAGTAGCTTCATTATCAGGATTAATGGCTAACCCAACACCACCTACTATTACAGTCTGAATATGAGGATTTTTACCACCCAAAATAGCAACTACTTTGTCTGCATTAAATTGATAATCAAGAGCTGTTAGATAATGAGCTACAGCTAATAAGTTGACTTCAGGAGGAAGTTTCATCTGAGGATGTCCCCAGTAACCATTGGTAAAAGGACCAATCTGCCCTCTCTCTACAAATTTCTGTAATTTTTCTTTTATACTTTTAAAATAGGTAACACTATTTCCTTCCCAATCAGATATAGTTTGAGCAAGTTCTGCAGTTTTTTTAGGATCAGCCTTTAAAGCAGAAATTATATCCACCCAGTCTAAAGCGGAGAGATGATAAAAATGAACCATATGGTCATGTATACCATGAGCACATAAAATAATATTCCTTACATATTGAGCATTAAGAGGAATTTCCATCCCAAGAGCATTTTCTACTGCTCTTACAGATGCTATAGCATGAACAGTAGTACAAACTCCACAAATTCTTTGAGTAAAAGCCCATGCATCTCTTGGATCTCTCCCTTTTAAAATAACTTCTATACCTCTCCACATTTGAGTAGAAGACCAGGCATTAACGACTTTTCCTCCTGCTACTTCTACATCTATTCTAAGGTGTCCTTCAATTCTTGTAAGCGGATCTATTGTTATCCTTTGAGCCATAATTTCCCCTCCTTTTTATATTTTTAAAATTTTATTATTTTTCTCCTTCTATATCCATAACCGGCTTATAAATAGGAAAAGCATTATCCCAAAAATTAGGTTCTGTACAACCTATACAAGGATGACCAGCACCGACTGGCCATACCCCTACATCACAAAATCTTTGAACAGGACAATTAGAGTAAGTAATTGGCCCTTTGCAACCAAGTTTATATAAACAATAGCCCTTTTTATATCCTTCATCTCCGAATTTCTCGGCAAATCTTCCTTCATCAAAATGAGCTCTTCTTTCACAATGATTATGAATAAGCCTTCCATAAGCAAATTTTGGTCTTCTTAAATGATCAAGCTCAGGAAGTTTACCAAAAGTTAAAATATAACTTACTGTAGCAAGGAAATTGTAAGGATTAGGTGGACAACCTGGTATATTTATAAGCTTACTATTACCTATAACCTCTCCTACTCCTACTGCACCAGTTGGATTTGGTTTAGCTGCCTGAACTCCACCAAATGCTGCACAAGTTCCAAAAGCAATTACTAATTTTGCATCCTTTGTAACTTCTTTTAAAATTTCAATAGCAGGTTTACCTCCTATCTTACAATAAATACCTCCATCCTTCGTAGAAACTGCTCCTTCTACTACACAGATATATTCACCTTTATAGGTCTTCATGGCTTCATGTAAAACTTCTTCAGCCTGCTTTCCTGCAGCTGGCATAAGAGTCTCATGGTACTCTAAATTAATAATATCCAAAAGAAATCTTGCTAAAGGTGGATGTGAAGCCCTTAAAAGAGATTCAGTACAACCAGTACATTCCATAAAATGAAGCCAAATAACAGTAGGTTTGGGCCCCTTCTTTAAAGCTGCTGAAACCTTATCTACCATAGAATATGGTAAACCCATACTTGCTGTTACAATAGTACATATTTTAAGAAAATCTCTTCTACTTATTTCTCCAAATCTTAACATGTCAAACCTCCTTAAAGTAGAATTTAGTAATATTTATCTTATATCTTTTTGTGAAAAAAGGCAAGAATAATTTTTAATCAAAATTCAAAATTATTAAAAAGTTATTTATAAAAATTTGAACAATTTGAAATTATTTGAATTTATTTAAAATTAATTGCCAATTTTCTTTTTTTATTAAACTTTTATATTTTTAAATTTCTTTAGAACTCAAACCAATAAAACCAAGGTAAGTAATAAAAAATCGTTCAAACCACTCTTGATAAGTTCGTCTTTTATCTTTTATAAACCTATCTGCCCAGCTTTGAACATTTAGTTCTTCAGCTAAAGTATAAAAAATATCTATACCTTTTTCTCCTTCCAGATGCTGAGGAATAGCTTTGGCTTTGATATTATAAAGAGCTATATTTTTGTAAACTTCTTTCATTTTTTCTTCAAAATCTTCAATTCCAATTAGTTTATAAATATTTTCCAAAAAATTTTCAGCCCAACCTCTATGAAATCTGCAAAAACCTGCATTAGAAATACCAAGCTCTTTTATAGCTCTTTCATATACTAACTTGGCAAACTCTTCTGGTGAGCCAAAAGCTAAAGAATATTCAGTCCAGTATTTTCCTGTAACAAAAATTGGAAGAACAAATCCAGGAGTCCAGTAAAAATTAGGTGTCATATATCCCTTTTCTCCATAGGGTTGATAAATAGCTATATCATAAAAAGAAAGTCCTATTTTTTCTATTCTTTCTTCATATTTTATATTCAATTTCTGAATAGCCTCTCTTAAACCTAATTCAGCTATAAGTTTTAAAACCTCGGTTTTCTTTTCTATTAGATTACTTAAAATTTCTAAAGCTATTTTTCCATTTATTTTCCATCTTTCAGGATTTAGAATGAAAGGATCCAAATTAGGTAAACATGTAATACCTACCTCCTCAGGTTTTAATAGGCCTTTATTTATTGCTTCTAAAATAAAGATAACAATATGACCTGCTCCTATAGCATCAATACCTGTTTTATCCATAAAATCAACTATGTGAGAAGCTATATCTAAATCAAAAACCCCTATTAACGGTCCTATACCATGAAAAGGTTCATAATCCACCTTTTTGGTATTCCATATTTTTTTACAAGCTACTGGACAAGGCTCCCCACAAGTTTTCCAAGCTTTGGATCTTTCAGAAGTTTTTTCTTTAAAAGGTTTCCAATAATTCTCAAGAATAAGTTCTGCTATTTTTTTTCTAAAATTCTTTTTCAAGTAAATGCTGTTATAACCAAAACTTAAAAGCCACTCTTTATAATGAGGGTAATTTGAACCAAAAGTTCCTCCTGTTCCTATTTTAGGATTAAATCTATATTTAACAGTAGCAGAATTAACTGCAGAAATAAAATCTCTTCCTGTAATACTTTTAAAGTATTTATTAAACTCTTTAATACTCAAAAATGTTTTAGGCAAATCAGGTTTTATATTTCCTCCTGCGATAATAGCCACTACATTGTGAGTTTGAGCTAAAACTGAACCAGCTCCTCCTCTCCCTGCAAAATCTTCACTTCCTATGATTAGTTCCTTTTTTGCAGGGTTAACATCTATAGAAACAAGTGCCCCTAATCTGGTTTGAAATGCCCCAGGTCCTACTACTATGGCTCTGGCATTATTTTCTAAAAAAAATTTGTTATATTCTTCAAGTAACCATA</t>
  </si>
  <si>
    <t>MKYVGLDVGSGTAKVAVLDENKNILFWKYKRTNGQPIETAEKILSEVEKKFDNNLSGITCTGTAGKTISQILGSAFINEVIAHAKAATFFYPQVKTIIDIGGEDSKLIFITHERGIPEIEDFALNTLCAAGTGSFLEQQAARLGYTIEEFSRLALKAKNIPRIAGRCTVFAKSDMIHLQQAAVPDCEIIAGLCFAIIRNLKSNLAKGKEILPPLIFQGGVAANLGVRRAIKEIFELKDDELIIPEYFKIMGAIGAALYGLERKAASEYKGSEILRKYLKERNYNPPRHPVLIPFESLKLSEEFTRKIEKKRWAVKIEDGLEVYLGIDVGSVSTKLVAIDKDANLIAKVYMLHQGKPLESIKKGLLELKAKLPSKVIVKGVGATGSGRYLIGDFVGADVIRNEITAQAYGALFLDHEVDTIFEIGGQDSKYIYLDKGTVSDFTMNKACAAGTGSFLQEQAVKLGIPIEKFGDIALKSNAPLKLGERCTVFMQSDLLHYQQQGLPKKDLIAGLCYAIVYNYLNKVVEGRKIGKKIFFQGAVAFNKGVVAAFEKVLGKPIIVPPHHEVTGAIGVALLAKEETKGETRFRGFDLSKVKYTIKTFECKGCPNQCEIHQVCIEGSKPYYYGGRCEKYEVDYRKAPENIPNLTLEREEKLLSYVKPVEGDFKEDKIIGIPRILQFFEWLPLFATFFQEAGYKVVLSPPTSKQIIKIGCELAPAEPCFPIKIALGHIKALLNMGIKKIFLPQITDLPPEHPIFEVGKVCPYVQSVPWISPASLKFKELGTEVISPVLHLGRPKFIINDEIKQLAQMLNIPVNKAKKAWKKGEEAQKGFHDWLRKRGKEILREFKDQVILVIVGRPYNAFDTGANLGLHYKIKKLGVVGLPVDMLPLDEFDNYEALEDFKNMYWEYGQRFLLAAHIIRETPNLFPVFFTNFSCGPDSFIQHFFEEILGNKPSLELEIDEHSAEAGMVTRLEAFVDSIKNKIKKCEYKRQKFEIRVRPTDGRTVYIPYMCDHARILAAAFRACGVKAEVLPEPDEESLELGRRYTSGKECYPTVLTTGDLIKLINSPNFNPEKSIFFMPNSGGPCRFGQYNQFHKKILRDLGIKMPVYSLQQDIQFYEDLDILGRDFMKIAWRGIIAVDILDKFLREIRPYALDKKEVENLYMESLSKIERTIEEKGDLIEILLEIKKAFSKIPVKEEEKPVVGIVGEIYVRSNRFANENLYRFLEDLGLEVWLPPITEWIHFINYTSKKWAKKLGLLKTVLRYIIESQYLKWEEKKFSNLVKDFLDTAEEPEVENLMKLTQKYIDVQYEGGEVLLSIGKAVEYLHNGIYGIVNVIPFACMPGNVVTAILKRIKEEEGKKVPTLTVPCDGQKSLGTKMRIEAFVEQVKEFFNSKKAKF</t>
  </si>
  <si>
    <t>880072.SAMN00713603.Desac_2420</t>
  </si>
  <si>
    <t>GCF_000195295.1</t>
  </si>
  <si>
    <t>Desulfobacca acetoxidans DSM 11109| complete sequence.</t>
  </si>
  <si>
    <t>GCAAAACCGCCGATGGAAACCAGGGGATTGCGGATTTCGTGGGCCAGTCCCTCTGCCATGCTGCTCATGGCCGCCAGACGGTCTGATTCCAGCATCCTCTCCCGGATGAGGGTCAGTTCTTTATTACTGGACTCAATAGTGGCAACCAGACGGGAGTTCTCAATGGCCAAAGCCGCCTGATTGGCAAACATCGTAAGGAAATGCAAGTCCTCGTCTTTAAGGGGCTTTTTCGATTGATAATTATCAATGACAACGACGCCGATCACTTCGTCCTTGACCAGAAGCGGCACGGTCAAAAATTCCAGGGTATCTAGTTTGGCTCGAATCGCTTGGTTTACTAAGACATTCTGGTCGGCCTGGGTAATATGAAAGGCCTTTTTATATAGGGCCGTCCGGGCCAACACCCCCTGATCTTCTTCCAACCTTACCCGGATAGGACCGGCGGTGCCCAGGGCGGGTCTTAATTTCTGGTCATTGTCCAGCAGCAGGGCTTCTCGCAGCGGCAATCTGGGTGGCGCTTCCTGTCCCCCGGAATATCGTACTTCGACAAGACCATTCCTGAATTTATCGATCAGAAAGACCAGGGCCCGATCATAATTCATGGCATTGTTCAGGGTAAGGCCTTTGATCAGAATGGTCAGAATCTTGTCTAGATTGACGGTGGTCATCAGCGCATAGGAGATATCATGCAACACCGTCAGGACATTCACCATATGTTCATTTTTTTCTGCCAGAGATTCTATCTGTTGAAAGGCTAGAGCATTTTCAATACTGCTGGTCGCCATTCCCGCCAAAGTCTGGAGTAACTGGCGGTTCTCGGAATCAAACTGTTGGTACCGCTGGTTGGGGGTCTGCTTGTCATAAACGGAGAGCATCCCCTTCAAATGACCTTTTAGATTGAGCGGCACGCCTAAATAATAATGCTTATTGCCACCCGCATCAGCGACCTCGGAGGCCACACAGGGCATTTCGCCGGTTCCGGAAGGTGGCTGACCGGTAATGGTTTCCAGCGACGGGAAACCGCCGGGGATGTCGCCATATTCGGCACTGACCTGGTCCTGTCCGGATACTTCGTCAACGATGCGCAGAGTTGCTCCTCGGGCATTGATCACCTTGGCGCTGATGCTCACCACTCTCTCCAAGAGGGCGTTCAACTCCATAGTGGAGCTCATGGCCTTGCCGACGTCGAAGAGCACGGCTAATTCGGCGATGCGCTTTTTGGCCTCCTCGTGGAGAAGAGCCTGCCGGATGTTGCCCGCCAACATCCGGCAGGCGATCAGGATGGTCTCTTGATCGTAGGGATCATACTCACGCCGGGCTTTATCGACGAGCAGCAGAACGCCGTAGAGAAAATTATCATCGGCAACGGGAAAACTGGTAAGGGTCTGATATATAGGGAATATAGCCTCTATAGCCAGGTTGCTGTCTTTTGTCCCAGGGGCATCTAGATGCTGCACCAGGGGGCATCTGGTTTGGGCCGTCTGCCCCACAATGCCAACGCCCAGAGGGAATTCCACCCGGGGCCGGGCCACTTCGCTTCTTTGGCTATCAGCGCTCAGGAAGAGGGTCTCCCGGTTTTTATCCAGACCGAAAAAAAGAATCAGGTCCACTCTCAGATTGCGGGCCAAGAGATAGACAAAATTATCCAACCTCTCGTTATAGCTGACGGTAGAGGTGAAGAGATCGATTAACTGAGTAAGGAATGATAACCGGTTAAGAGGCATTTCAGATGTCTCTCGGTGCCTGGGTTAGTTTTTTCTGTACGGCCTTCCGGTAAAGCTCCTGGTATTGTCCGGCGGCGTGCAGCCAGGAAAATTCCTGTTGCATTGCCTGCCGCCGCAGCAGGTCCCAGGATGGGCGGTTGCCATATAAGGCAATGGCACGCTGAATCGCCATCCAGAGCTCTAGAGAATCAAAATTGGAAAACGTGAAACCTGTTCCTTGACCGCTTACGGGGTCATATTCCACCACTGTTTCTTTGAGGCCGCCGGTGGCCCGCACCACTGGAATAGTTCCATAGCGCAGGCAGTAGAGCTGGTCTAAACCGCATGGTTCGTAACGCGAGGGCATGAGAAAAATATCAGACCCGGCGATAATCTTATGGGCGGTTTCTTCCGAGTAGCCTATTTTCACCCCCACCGATGCCGGATAGCGTTTCTGGAGTTCCATAAAGGCATACTGATATCTTTCCTCACCGGTTCCCTGGAGCACAAAGCCGATGTTGGCATCGGTCAATTGGGGCATGATCTCCCTGACCAGATCCAATCCTTTGCGTTCCCGCAGGCGGGTGGTCATGCCAATCAGCGGCTGGTCAAGAGAAACTTTCAATCCGTAGTGTTGGATCAGGTCAAGCTTGCAGTGATCTTTGCCGGCCAGATTCCGGGCGTCGTAAGGGGCCGCAAGGTAGGCGTCATGCGCCGGATCCCAATGCTCATAATCGACCCCGTTCAAGATGCCGTATAAATCAGCGGCGCGCTCCTGGAAGACTCCCTCCAAACCGAAGCCGAACTCCGGCGTCAGGATTTCCTGGCGATAGGTCTGGCTGACGGTGTTGATGATATCGGCAGTTACCAAGCCGCCTTTCTCCAGGTTTATTTTACCATAATATTCCAGCAGGTTGGGAGTGAACAGCTCCCATCCCAACCCGGTCAGGGCCATGTCATAATGCCAAAAAATTCCCTGGTAGCCAACATTATGGACGCTATAAACCGTGGCCAGATTTTTACAATAGGGAGAGTCTTGATACAGGGTCTTAATGTAAACCGGCACCAGTCCGGTCTGCCATTCATGACAATGACAGACATCAAAGTGGAGTTTTAGGGCGTTGAGCAGTTCCGGCACCGCACGGCTGAAAAAGATAAAACGCTCGGCGTTGTCCTGGTAGTCCCCGAACTGGGTGCCATACAATCCTTCCCGGTCATAAAGACTATCCTGGCCGATGAAATAGAAATCCAGCCCTGGGTCCAGGCGGGTAGTATAGATATCAGTCGTTAGGGTTTTAATGGACAGAGGAATAGATATGCTCGTACCGGTCGGCTTCAAGTCCCACGATGATTCTTTTACCTGGCGATACAGAGGCAGAACAACGGCGACCTGATCACCCCGTTGGGACAGGGCCTTGGCCAGACCGTAGATAATCTCCGCCAGAGCGCCGGCGCGGGCAAAGGGGTTGGCTTCCGGACTAACGATTAGGATACGCATAGGCTCTGATCCCCATTGTTATGTCGTGCTCTCTCCCGCAGGCGGTGCAGCCTCCTCAAGTTGAACTTCCCGGAGATAACGGGCGGCGTCTTCCGGTGGCGTGGGATTGATAAAGAAACCGGAGCCCCACTCAAAACCGGCCATCAAAGTCAACTTGGGCATGATCTCAAAATGCCAATGGTAATGTTCCATATGGGTTTCGCGCACCGGGGCGGTATGCAGAATAAAATTATAGGGCGCCCGATTCAAGGCGACATCCAGCCGCCGTAGTACGGGTGAGAAAAGTTCGGCCAGCTTTAAATATTCCTTGTCAAGCATATCTATATAGGAGGAATGATGCTTTTTGGGCAATATCCAGATCTCAAAAGGGGAACGCGGGGCAAAGGGGCAGATGGCCACAAACAGCTCATTTTCTAATACCACCCGCACCCCCTGTTGCAGCTCCTGGCGGATCATATCGCAGAAGACACAGCGCTCCTTCAACCGATAGTGCATCAGAGACCCGGAAAGCTCTTCCTGAACCAGTTCCGGGACGATGGGGAGACCGATAAGCTGGCTGTGGCTATGTTCCAATGAGGCACCGGCGGCCCGACCGGAGTTCTTAAAGATGAGGATGTAGCGGAAACGCGGGTCTCGGCTCAGATCTCGGATCCGATCCCGATAGGCATAGAGGACATCGGCAAATTGTGGTATCGTGAGAGTGGAGAGGGTTGCCTGATGATTAGGATTCTCAATGATAACCTCATGGGCCCCGATACCGTTCATCAGGTCATACATACCTTCACCCCGGCGGTCCAGTTCCCCCTCAATGACTAGCGCCGGAAATTTATTGGAAACCACCCGAACTGTCCAGCCCGGTGAATTCGCCGGTTGACCCGCCGGTCGATAGGCCATGATCTCGGGAGGTGTCGTATGCTCATTGCCAGGACAAAAAGGGCAAAAACCTCCCTTGGTGACCTCCGGCTCAACCACAAAGTCATGCGGTCTCTTTCCGCGCTCGGTAGAAATGATAACCCAACGTGAGATAATCGGATCTTTTCTTAGTTCCGGCATGCAGTTGTTCTCCTCGAGCTATTGGTCCCCGATACTTAGAAGGTCCGCACCCATCAATGATCTCTTCTCCGCAGCACCCCGGTTCGCAGGCGGTTGGGATTATTGGCAAAGAAGAGGCATATGTCCCATCAATATTCTCGCATCAATCTGAATCAGTATATCGACCACCTAAAATAATGCAAGTCCTTTCCATAGTGATTCAAGACCATCTGCTCATACCAACTCAATGTTGCAAAGAATCTGCCACTGTGGCTTTCTCGGTGTTTAATTTTCAAAACAGTAGATCAGTCCTGTCTGAAGATAGCTATCTGAGGCAAAATTTAAGGGGAAAAAGGGGTTTGCGCCATTTTCTCAGTAAATTTAGGACCATTGACGCAACCAGACTTTATTTGGAACGCCTTGACAGCTCGCCTTCGGTAAGGTAATACTCAGTTCATGAAGAGGATGTCTAAAAATAACGCCTTATCCTGTTATCCGGTGCACTGTCGAAGCATCTTGTGGGCAGCCATGATTCTCCTGGTCTGGGGATTTTGCCTAGGACCAGCGGGTCCGGCTGTTGCAGTCAGTCCGGAAGAAATCATCACCCAGGTGCAGAAAAAATATGACGCCACCGGGATGTTCAAAACGCGCTTTCGCCAGGAATCCCAGCTCAAAACGGCTGGCGCTCCTGATACTGCCGAAGGGTGGCTCTTCTTCAAAAAACCCTCCCGGATGCGGTGGCAATATCAATATCCGCCAGAGCAGAAAAAAGAGGTCATTGCCGACGGTCGGGAGGTCTCCATTTATATCCCCCAAGACCGCATGGTGATGGTATATCCCCTTAACCAGGTCCTCCGTTCCGATCTGGTCATGCGCTTTTTTTCAGGCATGGGCCGCCTGCAAACAGACTTTACCGTGACCTGGGACAGGCCGTACCAGATCCATGAGCCGATCAGGATCAGATTAAAACCTGTCAAACCCCAGCCTGAGTTAAAGCATCTGATTCTCACCATTGATCCCGAGACGTTTCTGGTGCAAGCCCTGGAGTTCAGCAATGCCTACGGCGATCACACCCGGATGAGTTTTACCCAGACGCAGTTGGACATCAAACTGGCTCCAGGCTTTTTCACCTTCATCCCGCCGCCGGGAGTGGAAATCGTCAGAGACAAAATCTACTGAGGAAAACCCTAGTAATTGCCATTATGTATAAATCAGCCGCACGTCATGAAGCAGTCGCCGTTACTGCCGTTTCACTTCATAAGCATTTGAAGGTATTGAAGGGAAATAATCAGTGAACTTATCACCCCTACAACGGGAAGTCCGAAGCTGGCTGGAGAAAAGAGCTGCGATTCTTCTGGCCCATAATTACCAACCCGGCGAGATACAGGACATTGCCGACCTCACGGGAGATTCTTTGGGACTGTCTCGGGCCGCCTCGCAAACCTCGGCCAAAGTCATCGTTTTCTGTGGGGTGCATTTTATGGCGGAGACGGCGGCGATCCTCTGCCCCGAAAAGTTAGTGTTGCTCCCCCGGCCGGACGCCGGTTGTTTTATGGCCGACACCATCACTCCCGAATCACTGCGGCAGAAAAAGGCGACCCTGCCTGGAGTCCCGGTAGTGATGTATGTTAACTCCAGCGCCGCGGTCAAGGCGGAAAGCGATATCTGCTGCACTTCCGCCAATGCCGTGCGGGTAGTCAATTCCCTGCCCCAAATCCAGGTTTTGATGGCCCCCGACCGCAATCTGGCCCTCTACACCCAACGGCATTCCTCTAAAAAAATCCACCTCTGGGAAGGCTGCTGCAATATCCATGATCAATTAACCGTGGCAGAGGTCCTGGCCTGCAAGGCTGCCCATCCGGAGGCGTCCTTCATCGCCCATCCCGAGTGCCGCCCCGAGGTCCTGGACCTGGCCGACGCCGTCCGCAGCACCTCGGGAATGCTCACCTACGTCCGCCATGATGACCATCAGGAGTTTATTATCGGCACCGAAAAAGGCCTGCTGCACACCCTGAAACGGGAAAATCCGCAGAAACACTTTTACTCCCCCTCAGAACGGCTCCTCTGCCAGGATATGAAGAAAATTTCTCTGGCGGACATCGTTGCCTCTCTCCAGAACCTGGCACCAGTCGTCTCGGTGCCGCCGGACATACGCCAACGCGCCCTCCTGGCAGTAAACCGCATGATGGCCGTCCCCCGGGATTGAGCCGTCCAACCGGATAATGCGTTTTAATTACTAAGATAATAAGTTTTGAGTTTCAAGTTCCGGGTTTCGAGCTAATAAAAGAATTCGTAATACTTCAGCTATCTGAGATAATAGATCAGGAACATGGTTGGCGGTGCCCACCCTACAGCACCGTAGCATCGACAGACCCGTCTGATAGGGGCGAATCTTGTGTTCGCCCCAAACAACTGATCTGTAGGGGCGAATCTTGTATTCGACCCAAGCAACCAGATGATTCTCATGGTTCGAGTGGGGCTGGTAGGCAATGGCAATTATTTTCAAAAACCGGAAACGTTATTACATGTCCCGCGGCAGCAGAGTCCCAGTGTCCCAGGTCTTGGTCCTTATTTTGGCAGTAAAACCGCAAGCCTAACCTTCCCTGGCCGTTATGGTGGTGCAGGCTCTCCAGTCTGCACGCTGATGCACAGGTCAGGAGGCCTATGCCACCAGTCATTCTTTCATATTTCGTAGTGTTTCCGATAACATGAGAACTTTTGGCAGTCGCTCTAATTACGCCCCTTCCGCAGCTCCCAGCGGCATCCAGGCAACTCCCGCCATAACTTTTCCCCCGAGACAGAAGACTAAGTATAGACTTTTTCTTGAAGCCTTTCAGGGCCATGACACTTCAGAAATTTACGCTAGCCTGCGCTAGCCCACAAAAAACCGTGATGCCCTTAAGACTTCGATATGGCATTAATATTGCAAATATTTCACTCAGAAATATTAAATTTTAATTAATCTCACAAAACTGCCGATAAGAGGTATTAAGGAAGATGTATCCAATCGATCAATTAAAATTCGTTTTGACCAGGTGGCTCATGGCCGAAGATTTAGACAGTTTAATTAAAAACATGCGTTTAGCTTTGCACGACCTTGCCCAACCGCTGTCGGTGGTTGCAGGTACTGTTGATCTGATGCTCTTTGAATCCGATCCGAAAATGGTATATTTTAATGAAATCAAGAACATAAGTGACAACCTGCAGTCAATCATTGAAAAAATAACTGCAATCCGGCAATTAGCCCGCCAGATACACTCCAATATCAATTCTTCAAAGCCGGCTCATTCCGGTCCAGAGCTAGCATCTTTAAATACTCATGGAAATCCTTTCCCAGCTCAGCCCAGGGAGATCCGAAACTTTTCCTCTAAAAGCACCGGGTGATAGGATAGTTTGGCCTTTCTGAGGCCGGGTTCGCCTAAATCCTGCTCTCTATTGATCAATTCCACCTCTTTCCAGGCATGTTCACAGAATTGTTGGTTGATCAGGGCATATAGCTCCTGGATTTCCGGATTAGCCTTCTCGATATGAATGACTGCAGTCTGCCGGTTGAGTAATTCACCCAGCGCAAAGGCCTCGACCTTTCCTGCCAGTAAGATCAATCCCCCTTGCAGCTCCAGTTCCCTAAAATGTCTGATCGCCAAACGGGTGGCCTCCCATTCGCTGGTTAGATTCAAGTCCTCTTCACAGCGCTTAAATTCACACCAGCAGTCCGTGAGGTGTAGACAGGCCGAGAGAAATTCTTCCCGCAAAGGCTCATAAACAGGTTGTTGGAGTCGCCTCAAACGATTAATATGATTTTTTTTGCTGTGGTATTTATTGCCGCTTAAGCTGATGAGGTCGGCACTCCGATAAAGATAATCAAAATGATCCCGCACCGTCTCACAAGTGAATCCCTTTTGGGTAACTTCCTCTGCCAGACGCCGATCAACCCGATTGATGCAGGGATGCGAAATTTTTTTAACCTCCCCCAACCAATCGAGCAATCGGCGGCATACCTCAACTCGGCCCGGCGGCCCCACCGGCGGTAAAAACCACGGCTCCCCGTGCGGCGGTTCATTCAATAAAACCAGCCAGTCTTGATAGAGACTCCAGGACAGGCCATAATGGGATCGCCAGATAAAGAGATTACTGAAGGTTAATTCGGAGGTTGTGGGTTGATAATCCCGCAAGAATCTCTTAAAAAGATCTTTTGCCTCCAGGCTGATAGGAAGAAATTCTGGGAAACGGGGTACATGGTTCATCGGCGCCGATCCTTTAATCAGAGACTAAGATGGTGCGAATTATTCTTGCTAAGGGAGTATTATTGCCTTTTATCAATCTCTGAGCTATAACATAATATCAGAATCAGATTGGGTATACTGATTTTAGCACATTTCTGAGGGATCAGCTAAAGTGAGGCGGTTGTTGACGGATCAAGTCAGAGGACAAGCGATCGGCAGACCTCAGATCCGGTATCCCTTCTCTTACAAATCTGACTTTCCACCCGCTTACCGTTGGCAACACCATTGATCTTCATGGGGTATGTCTGTATGTCTATTGAGGAACTGAAAAATCGTATCCGGGCCGCGGCCCCCGAGGACAGAATCGCCTGCGCCGCCGCCTTCGAACTTGCCAAGACCCTGAACATCTCTGAGAGTCGTTTGGGAGAACTGCTCAATGAACTCAGGATCAAGATAACTCAATGCCAACTAGGCTGCTTCTAAACAGACCGGGGGAGAGGGGCATGAAATATCTCTTCGGACCGGTTCCGTCCCGCCGTTTGGGCATGTCTTTAGGAGTTGATCTCATCCCCCCTAAGACCTGCCCTTTTGATTGCATCTATTGCGAGGTGGGCCCGACCACGGTAAAAACCCGGGAACGTCGCGAGTATATCCCGGCTCAAGAAATTCTGGCCGAGTTAGAGGAGTACCTTGCCAACGCCAGCCAGAACCCTGATTATATAACCCTGGCAGGCTCGGGAGAGCCTACTTTAAACAGCGCTTTAGGACGCATCATCCGGCGCACTAAGGAACTAACCTCCACGCCGGTAGCAGTCTTGACGAACGGCGCCCTCCTCTCTCTGCCGGAGGTACGCCGGGAAATAATAAACGCCGATGTCATCCTGCCGTCTTTGGATGCGGTAACACCGGCGCTTTTTGAGATGATTAATCGCCCGGTGGCCGGCCTTATCATCGGGGCGCTGATTACCGGCCTGCACCACCTCCGGGCCGAATATTCCGGCCAGATCTGGCTGGAGATACTGCTGCTGCGCGGGTTGAACGACACCGAGACCGAACTGGCCAACCTCAAAAAGGCTATTCAAAAGCTCCAGCCGGACAGAGTGCAGCTCAATACGGCGGTGCGGCCGGCAACCGAAGAGACCGCCAAACCGCTCACGCCGGAGGAGTTGGCGGCAGCGGCGTCCTTTTTGGGAGAAGGAACCGAGGTTATTGCTGACTTCAGCGGCTCTGTGCACCCGACCTTTATCTTGACCGACTCTGAGTTGCTGGCGACACTGGCCCGCAGACCGCAGACCGCCCGAGACCTGGCCGAGGTCTTGGGAATGCCGTTGGTGGCCGTAATGAAACGTCTGGATCACCTCTTCCGGGAAGGGCGGGTTTCCCGCTCGCAGCGCCAGAATCGGATATTTTATCAGACGCATTGATTCATTCGAATTATGCTATCTCAATAATTCTTTTTATTTCATTATCTCACTTTGAACCTTGAACCTGGAACCTGGAATTTGGCACCTGAAATTTTTAGACCAGACTTGAGGGTCGTTTTATGAAGGAATTTCTTGATCTGGGCATGGATATCGGCTCAGTGAGCATCAATACGGTAGTTCTCAATCGCCGGGACGAGGTAGTCTTCGAAGACTACCGGCGGACCCACGGGGAGCCGTTGCCGACCGCCCTCGCAATCCTGAGGGAACTGCAGGTAAGATTTGCCGGGGCCATCTGGCGCCTGGCGGCCTTTACCGGCATCGGCGGTAAGATGCTGGCGGAGGCCTTGAGGAGCCCTTTTATCAACGAGGTCATCGCACAGGCCCGCGGCGCTTTCTTTTTTTTGCCGCAAGCTCGCACAATTATCGATATGGGTGGCGAGGACGCCAAACTCATCCTCCTGGACCAGGATGAGCAGGGCGGCCTGGTCATCCAAGACTTCGCCATGAATACCATGTGCGCTGCTGGCACCGGTTCTTTCTTGGATCAACAATCCCACCGATTAGGTTACGGCATCGAAGATTTCAGTCGCCTGGCCCTAAAATCCACCACTCCGCCGAGAATTGCCGGTCGCTGCAGCGTTTTTGCCAAAACCGATATGATCCACCTGCAACAGGGCGCCACGCCGGACTATGAGATCATTGCCGGCCTCTGTCTGGCCATGGCTCGCAATCTTAAGAGCAACATCGCCAAAGGCAAGACCATCCGTAAACCGGTCGTCTTTCAAGGCGGTGTGGCTCATAATCTTGGCGTTCGCCAGGCCTTCCGGCAGGTGTTTGAACTAGATGAGGGCGATCTGATCATCCCGCCTTACTTCTGTTCCTTGGGGGCGGTCGGAGCCGTACTGGTGGGCCGGGAAAATCCCTCTCCCGATTTCGAACTCAACCTGGGCGAATTAGCAGCGTATTTGCAGCGGTCCGATCGCCAGCAGCGCCATCTTACCCCGTTGTCCGAACCCGAACCCTTAACCCCGGACCACTATCGGGTGGTGGAGTTGCCCCCCCAAACCGCGGCCGAAGGATATCTAGGCATCGACGTCGGCTCCATCAGCACCAATATCGTGGTGATCGACGCCGAAATGCAGGTTCTGGCCCGAGAATACCTCATGACCGCAGGACGGCCGCTCGAGGCGGTAACAGAAGGTATGAGGCGCATCGGCAAGAGCCTAGGGGACCGGCTGAAAATTTTGGGGGCCGCCACTACCGGTTCCGGCCGCTATCTCACGGCGGATTTCATCGGGGCCGATCTGGTGCGCAACGAAATCACCGCCCAGGCAACCGCCGCCGCGGCCATTAACCCCCAGGTGGACACTATCTTTGAAATCGGCGGCCAGGATTCCAAATTCATCAGTCTGGAGCATGGCGCTATCGTCGACTTTATGATGAACAAGGTCTGCGCCGCCGGAACCGGTTCCTTCCTGGAAGAACAGGCGGAAAAATTAGGCATCGCCATTAAAGAGGAGTTCGGCCGCCTGGCTCTGGCAAGTACCAAACCGGTCCCTTTGGGAGAGCGCTGTACTGTCTTCATGGAATCCGACCTGGTGCATCATCAGCAGCAGGGCGCCGCCAAAGAAGACCTGGTGGCCGGACTGGCCTACTCTATCGTCCAAAATTATCTCAACAAAGTGAAGGAAGAGCGCCGGGTGGGCAACGTCATCTTCTACCAGGGCGCCACTGCGGCCAACCGTGGCATTGTGGCTGCCTTTGAGGCGGTCCTCGGTAAGAAGATCATCGTACCGCCCCATCACGATGTCACCGGCGCCATCGGCGCCGCCATCCTGGCCAAACGCGAGCGGACCTGGGAAACCTCCCGTTTCAAAGGATTTGACCTCGTCAACCGCGAGTATTCCATCTCCTCCTTTGAGTGCCAGGGCTGCCCCAACACCTGTGAGATCAGGCAGGTGAAGATCGTTGGCGAGAAACCCCTTTTTTACGGCGGCCGCTGCGAGAAATACGAAGTCAGCCGCGCTCAGCAGACTTACGACCTACCGGATCTGTTCCGGGAGCGGGATGATTGGCTCTACGGGGAAGAGCCCCCCCAGGCGGGTCGGCGCGGTCTGATCGGCCTCCCCCGGGCAATGTTCTTTCAGGAATTGATGCCCTTTTTCCGGACTTTCTTTGAGTCCTTGGGATTTGGCGTGATGTATTCCCCCAAGACCAATAAAGCCGTCATCCGTCGGGGGGTCGAATGCATGGCGGCGGAAACCTGCTTCCCGGTGAAAGTAGCCCACGGCCATATCTTGGACCTGTTAGAGTCCGGGATCGACCAGATCTTCCTGCCGAGCATTATCGACCTGCAGCACCCAAACCCGACCGTCGCCCAGGGATTGGTCTGTCCCCTGGCGCAGACCCTGGCCTACACCGTACCGGCGACGATCAATTTTTCAGCTTACCAAGCCAGACTTCTCGCCCCCGTAATCTACTTCGGCCGCGGACCTCAGGCGCTCCGCCATTCCTTGCGGTCTTTAGGTAGACAGTTGGGCGTTTCCTCCCATTCTGTTGACCGGGCCTGGCGCGCCGCCGAAGCCGCGCAGATGGCCTTCTATCAACGTCTACAGGCTCGCGGCCGGGAAATCCTGGCAACCCTGAATCCGGAAAACCGGGCTATGGTGATCGTCAGCCGGCCTTACAACGGTTTTGACTGCGGCGTAAACCTCAATCTACCCCGCAAACTCCGTCAGTTGGGCGTATTAGCCATTCCCATGGATTTCCTCCCCCTGGACGAATCCGGCCACCCGGAGGAAATCAAGGAGATGTACTGGCGCTTTGGCCAGAAAATCCTGGCGGCGGCAGACATTATCCGAAAAGACCCGCAGCTTTACGCCGTCTATGTCACCAACTTCAGTTGCGGCCCGGACTCCTTTATCCAACACTTTTTCAAAGACAAAATGCAGGGGAAACCTTATCTGGAGATCGAAATCGACGAGCATTCCGCTGACGTCGGGGCGATCACCCGCCTCGAGGCCTTCCTGGACAGCCTCAAAAATGTCTCGCCGCTGCCCCGAGAACTGCCGATGGGTCCGCCCAGTATCAGAATCCCCAGCGTTACCAAACGGAAGGTCTATGTCCCGCCGATGACCGATCATGCCCTGGCCCTGGTGGCTGCGTTCGAGGCGTGCGGCATGGAGGCCGAACTGCTGCCGCCGTCGGATGAAGAAACCCTGCTGTGCGGCCGCCGCCTGACCTCCGGGAAGGAGTGCTATCCCCTAATCCTGACCACCGGCGATATGGCGAAAATGACCCGGCGGGCTGATTTCGACCCGGATCGCAGCGCCTTCTTCATGCCCGGCGGGGATGGTCCCTGCCGCTTCGGCCAATATAACAGGCTGCAGCGCATGATCTTGAACGACCTGGGGTTCCCCCAGACCCCCATCGTTTCCCCCAATCAGACGGAAACGTTTTATCAGGAACTCGGCATGGTGGGTGATGACTTCTCCCGGATAGCCTGGCAGGGTGTGGTCGCTATCGACCTGCTGGAGAAAAAAGTGCGGGAAATCCGACCTTACGAACGGTACGCCGGGGAGGCGGATGCGGTCTATGCCCAATCATTACAAAAAGTTTACCAAACCCTGCGCCACCGGGGTAATCTGCCGGCCATATTAGGCCAGATCAAACAGTCCTTCAACAACATCTCGCGCAACGGCCTGAGAAGTAAGCCGGTGGTGGGGGTAGTGGGCGAAATCTACACCCGCGCCAATACCTTCGCCAACGAAGACACTGTCAGGGAAATCGAAGCCCTGGGCGGCGAAGTCTGGATGGCCCCCATCAGCGAATGGCTCCTGTACGTCAACTTCACGGCTAAACGCCGGGCCTGGCAGACGCGCCAATGGAAGCATTTTTTGCAGGTCTACCTGACCGAACGGGTACAACAGAAAGACGAACACCGGTTGGCAGAGGTTTTTCGAGGCAGCCTCAAAAATCTCTCGGAACCGCCCATCGCCGATCTCATCGCCAATGCCAAAGACTATCTGGATTCTTCCTTCGAAGGCGAAGGCATCCTGAGCATCGGCAAGTCCAAGGATTTTATCCGCAAGGGGGTCAGCGGTCTGGTGAATATCATGCCCTTCACCTGTATGCCCGGCACGGTGGTTAATGCCTTATTCAAACGTTTCCGGGAGGAACATGACAACATCCCCTTTCTAAACCTGGCCTACGACGGCCAGGAGCAGACCAATACCCGCACCCGCATGGAGGCCTTTATGTATCAGGTCCGCCAATATCAGGAACTTCACCGTTAGAAAGGAGAGACCAGCATGGCCGAGGGCGAATTAATCAATCTTACCGAAGCGATGCCAGCCGATTATCAGATTAAACCTGGTTTTTACCTGAAATCCGGTTGGGAACTGCTCAAAAAGAATTTTCTCGGCTATATCGGCTTCAGCCTGGTGGCCTTATTTCTACAACTGGCCCTCAATTCTCAACCGGCTATCGGACAGCTGGTTTCCTTTGTGATCAGCGGCGCCCTCTGGGCCGGTCTGGTTATCGTCAGCCTGAAAATGATCCAGGAACAACCCACTCAGGTTAACGACTTTACTGCCGGCTTCAAGTATTTCCTGCCGCTGTTACTCTACAGCGTTGTCTCCTCAGTTTTTATCACCGCCGGTCTGATCCTGCTGATCCTGCCGGGCCTCTATCTGGTCGTAGGCTACATCTTCACCACCTGGCTGATAATTGACCGCCGGCTGGACTTCTGGCCGGCCATGGAGATAAGCCGCAAGACGGTCCATAAACATTGGTTCGAGGTCTTTACTTTTGCCCTCCTGCTCCTGCTCATCAACCTGGGAGGCATGTTATGTCTGGGCCTGGGACTGTTGGTAACGGTACCCTGGACCATCTGCACCCTCACGGTTGCCTATCAGGACGTTTTTGGCATCCGCTCTCCCTCGTATTAGCTTCGGAGATTTCCGGCTTCGAGTTTCGTAATACTTCAGCTATCTGAGATAATAGATCAGGAGCATGGTTGGCGGTGCCCACTCTACAGCACCAAAGCATCGACAGACCCATCTGTTGAATTGGGTAACTGAGGTGGTGCAGCCGCGACAGCACCCTACAGCACTAAAGCATTGACAGACCCGTCTGTAGGGGCGAATCTTGTATTCGCCCCAAGCAACTCTCGCCCCCGGGCCGGAAAAAGGACTTTCCCGATGGAAACGAGCAGGCAGGATCTCTTCGCGCCACTCTGAAACCTAGTAAAAACTATATCCCAATGAGAGGAGCGGCGTGATGGCCCGATAAGATTTTTTCCCCCAGGCGTCGATTCCCACCCCCAGATCCAACGAGAATCTGTCTGTAGCCATAAAACCGATCCCGGGTTGAACGGTGATAAGAGCCGTATAGGGAGCTTGGGCCTGGCCGCCAAAGATCCTGCCGGAAAGATTGCCGACGTCCCAGTAGCTGTTGACTTCCAATTTTGCGAACCATTTAGCGGTCAGGGCGTAATCTATCGCCAGGTTGACGGTGAGATAATCTCGGGGATGATAGAGGTAGTTAAATGGATCCTGACCACTTTCAGTATCTTCATAGTCATACGCGGTCTGCACACTGTACCAGAGGTTGGCATACAGATAAACGGGTTTGAGGGTCTTAAAAAAGTTCAAGCCGCCCGTAAGAACATAGACTCCATCTCCGATGGCATCGGTCCCCAGGCGCCCCGGATCGAGATTGCGATAACGGCCGGTTGGAAAATCCATGGCAACCAGGCCCGTTATGGTAGGCACCCTATAGCCTTCTGCCAGTAGTTGATACTTTATGGTAAGATTGACATCATCTAACCCGCCAAACGTGCTCGAGCGCTCCCCACCAGGGCCGGGTTGGTTGACGTCGCCAGCCCAGTTGTATTCGAAGGGCAAGGTTACGTAGATCTCACAATCCCGGAACAGTCCATAACTGATCTTGAGCTCCATATCTAGGGAGCTATAATCGCCGCCAGCTGACTGTTGACGCCAGTTGCGGCTAAGTCTGTGGGTGTAGAAAGAGAGGCCGCAATTATATTCGAGACACAACTTATTCGGATGGAGAGGCACGGCGGTATCAGTGATAATGGGATCGAATCGTGGTGGATGGTCATATCCAACCTCGTTTTTTTCAGTTCCCCCCAACGCCGTCACCGGTAAGACCGCCATAAGCAGCAGCCAACCCAAAAACGCCGTCACAACTCTCATCATACTACCTTACGCTTTGCCAGGCGGGAGGCGCTTTCCTTTCCCTCCCGGCCTGATCACGGTTTTTACGGGCCACCGGGCCATTTAATACTAATTTGATGTCAAATATAGAGTAATTGAAAAACTATCGGTGGCACCGGCGTCCCGCCTGTGCCATATTGAACAGGCCGAAAGCCTGTTCCACCTTATTTGATCGACCTTTAAGTCATTTGTTCTAAACTCTAATTTTGATGCTAAATTAGTCTAACAGATACGCGGCAGCAACTCTCCGGTTGGCATTTCCAGCAATCGGGCGGCGCCATAGGGCGTACGGCAGTGCACCCGCCCGGCTGGCGCCGGTAGCACCTCCCCGATGAGCTGTGCCTCCCGGCCATAACGGCAGTCCCGCACTATTCCCAGGGCGCGGTTCGCATCCGAGGCCGCCACGATAACCACCATCTTTCCTTCATTGGCCACGGCAAAGGGATCAAAGCCGAGAACCTCGCAGGCCGCAGCCACCTCCGGACGCACCGGCACCCGCGACTCTTCGATCTCAATGGCGACCTGCGACTGCCGGGCAATTTCGTTGAGCGTCGCCGCTATCCCCCCTCGGGTGGGATCGCGTAAGGCATGCACCTCCACCTCAGCCTCGAGCAGACGCAGGACAATCTCAGTGAGGGGCGCCACGTCGCTGCGAATATTGTCGCTTCCCAACAGGTTCTCGCGGGCCAACATCACGGCAATACCGTGGTCGCCCAATGAGCCGGTCACTATGATCTTATCTCCCGGTTTGGCCGCGGCGCCGGACAACCCCGGTCGAAGCACCGCGCCTAAACCGGTAGTAGTAATAAAGACCGCATCGGCGGCGCGGCGCGGCGCCACCTTGGTGTCTCCGGTAACAATGTTTACTTCGGCCTCGGCCGCAGTCTGGTGCATGGAATCGGTAATGGCCTGCAAGCTTTCCAGTGGAAAGCCCTCTTCCAGGATAAAGGCGGCGGCCAGGACCGCTGGTCTGGCCCCGGCGGTGAGCAGGTCATTCACCGTCCCCGCTACTGCCAGCCGCCCGATATCCCCCCCTGGAAAAAAGATAGGGGAGACCACATACGCGTCCGTGGTTAAAGCCAGATTGCCGCCCGCGAGTTCTATGATGGCGCTATCGTCCCGGCTGACCCCGGAGGGACCGTAGCTGCGCTGGAAAACCTGCTCAATAAGGGCAAACATCTCCTGCCCCCCCGCCCCATGACTGAGAAGGATGCGCTTCATGGCCGGACCTCGCACCTCTGATAAATTTCGTCGCCGATGTTGCCCCAATTGGTTATACTCATTATGATATATCTATACGCCAATAAACGTATTATTGGGAAGGAAAATCGGCTTCGATACCAGGTCTGGCGGCGCTTTCGACGAATTCCAGTCTGCCAAACAGCCTCTTAGACACTAACTTTGGGAGAAAACTCATATGGTTGACCTCTATAAAGACATGGAGTCCCCGGAGAAATTACTGTTGGAAAGCACGTTCCGGTTTAACTGTCATTCCGGGCTGTCCTGCTTCAATCAATGCTGCCGGCAACCCACGATAATCCTGAAACCTTACGACATCCTCCGCCTGCGCCGGCGGCTGGGTATCTCGTCCACTGAATTTTTGGAGCGCTATACCACCAAGACGGTGGAGGGAAAATCCTATCTGCCTCTCATGCTACTGGATATCGACCGGGAGGGGGGAAAAGGCTGCCCTTTTTTAGGCGAGAATGGCTGTACCGTCTATGACGACCGGCCCGGCGCCTGCCGACTTTTTCCCATCACCCAGGGGAGCAGCCTGGCGGGAGGCGCGGTCATAGATCACTATTTCTGTAAACGGCTGGATTTCTGCCAGGGATTTAATGAGAACCGGGAATGGACGGTGGCCCAGTGGAAGGCCGATCAGAACCTTGAACCCTACGACCTTTTGAGCCAGGAATGGCTGGAGATTATTCTGAAACGGGGAGATATCAATCCCCCCGCCGACGACGCCCGCGCTCCCGCCCTGTTCTCCATGGTTGCTTATGATATCGATAAATTTCGGCGGTTCGTTTTTGAAACGCCCTTCCTGAACATCTTTGAGATTCCACCCAATGTGGCGGAGGTGGTGCAAAAGAGTGACGTAGAACTCCTGCGCTTCGGCTACAAGTATCTTAAGATGGCGCTCCTCATTGAAGACGCCTTACAGATGAAGGAAGAAATGCAGATGATGCCGTTGCCTGCCGATCAACGGTCGTCCCTGTTCTTTTTCTAAGTCATCTTCCTTGAAAGGATCATAACGATGGCCGTACAATTGCCAACCCCGAGACAAGCCGGGTTCGCTCTGCTGGTCGGCCTGATGCTTGCCGCCCTGCTGCCACCCCTAGAAGTGGCTGCCCAGGAACGGACCCCACCGGTTAACCCAGAGGAGATTACCAAACAATTCTCCACCCTGATGCAGAAACAGACGCTCCCTCCGGAGGCGGCTAAATCATTTCAGGGGCTCATCGAGATCATGCAAGGAGCCACTCAGGGAAAGGACCCGGAAGCCCTGCGCAGCCGGTCCCGGGAGCTATTCCAGAACCTGGAGGGTCTGCAACAGAACCGGCAGCTTCCCCCGGAAGCAGCAGAGCTGTTCAAGTCTTTTCAGAAGCTGATGCCCTCGGCAACCGGCTCACCACAAACGCCTCTCTCTCCCGGCGAGGCGCCGGTTTCACTCGAGGCGCTCACCAAACAGTTCAACGGCCTGATGCAGAACCAGAAGCTTCCACCCGAAGCGGCAGGTTTATTCAAGGGAATGTTGGAGCTGATGCAGGGGTTCGCCAGCGGCAAGGACCCCCAGGCCTGGCGGGAGCAGGGACCGGAACTCTTTAAAAACCTGGACGGTATGATGAAAAATCAACAACTCCCCCCGGAAGCGGCGGAGATGCTGAAATCCTTTCAGAAGGCAATGCCGTCACCGGAACCATAAGGTCTGAATTAACTATCATTTTGTCATTGGGGCTGTATGGCGCCATTGATGGCTTGACAATTAAATTTAAAGTATTATAAAATGTACAATTTAGAATAATCGAAAATCTGCAATACCGGAAAGGGGGACTGATACCCATGGACTGTGTAACGATTAAGGCTGGTCAACCCTGTAATTTTATGACCAAAAAAGGCTGCTCCTTCAATGGCGGCCGGTGCCATGAGATCATCGATAAATGCGAAGGCTGTGATCGCATCCTGGAAACCGAAAGCGGTCGGTACTGTGCTGCCACGCCTAACCCGGAGGCCAAATGGCGGACCGGAACCTGCAATTTGGCCACGCACGTCAAAAACGCCACCAGCGGTGGCAAGACCGTCAAGATCAACCCAATAAAGGCCTCTAAACGGGGTATGCGGCAGTAACATTTTACCAACGGGAGCAGCGCGGCGGCTTGAATATCAGCCGACGCGCTGGCTAAGCCGTCTCTTCTTATCCCAACTTCTGCAACGCCGCCTCAATACGGGCCAATCCGGTGGCAATCCGTTCCCGGGACGTGGCATAGGAAAAACGGAGGCAGGCGTCTTCGCCGAAGCCGATGCCCGCCACCAGGGCCACGTGCGCCTCTTCCAACAGAAAATCCGCTAACGGATCAGAATAGCTCCCCTGCCCATCAGGTTTTATCTTATTATAATAATAAGAGAAATTAGGAAATACGTAGAACGCCCCCCCCGGCTTGACGCATTTCAGACCGGGAATCCGGGCCACCCGGGTCAGGATATCGTCCCGCCGCCAGGCGAATTCCTGCACCATGGCGGCAACTGCGTCCTGCGGACCGTTGATGGCCTCCAGTGCCGCCTTCTGGGCGATGGAGCAGGGATTGGAAGTGCTCTGGCTCTGCAGGTTGGTCACCGCCTTGATCACCCTGGCGTCTCCGGCCAGGTAGCCGATGCGCCAGCCGGTCATGGCATAGGTCTTGGACACGCCGTTGAGCACAAAAACCAGTTTTTTCAATTCCGGGTCCAGTTGCGCCAGGTTGAAGAACTCCAGGCCATCGAACAGGATTTTCTCATAGATATCGTCCGAAACCACAAAGAGTTTATGGTCCAGAATGACCTCGGCCAAAGCGGCTAATTCGCTCCTCGTGTAAACCGATCCGGTAGGATTGGAGGGGCTGTTAAGGATCAGGCCCTTGGTGCGTGGGGTAATATGCGCCCGTAAAACCTCCGGCGTCAGTTTGAAGCCGTTTGCTTCCGGGGTCGGCACGATGACCGGCGTCGCCTCGGCCAACATAACCATGGGTGGATAGGAAACCCAATACGGGCTTGGCACGATGACCTCGTCGCCCTTCTCAAACAGGACCTGAAAGAGATTATACAGGGCGTGTTTGCCGCCGCAGGAGACAATGATCTCTTCCGGCCGGTAGTCCAGGTCATTATCCCGTTTGAACTTCTCGACAATCGCCTCTTTCAGGGCCAGGACGCCGCCCGCCGGAGTATAGCGCGTAAAACCATCGCGGATGGCTTTAATTGCTGCTTCTTTGATATTTTCAGGGGTTTCAAAATCCGGTTCGCCGATGCCGAAATTGACAATATCAATCCCCTGGGCCAGCATCGACTTGGCCTTGGCGTCGATAGCCAGGGTGGGAGAGGGTTTGATCTGACTGATACGCTGGGTCAACACTACTTTCTTCTCCTTTGAAGATAATTTCAAAACTTGATAATTACAAGAAATTGTGATATCTGTCAACGAACATTGCTCATTTTTGGGAACTCTCCGCTGCCGAACTAACCATGATTCAGCATATAAGCATTGTCGTTAAAAAAAATGCCAGCGCCGTTCAGGCCGGCGAGGCCCTGCAAAGCTGGCTGGCGGCCCGCAACGTCCGTTCCAACCTGCTCCTGAATGAACCGGAGCCGGATATCCCCCCCTTACCTGAGCAGACTGAGGTTATCGTAGTCTTCGGCGGCGACGGCACCCTCCTCTCCGCCGGTCGGCACTATGGGCGGCACGGTGCTCCCATCCTGGGGGTAAATGTCGGCGGCCTGGGCTTCATTACCGCTATCGGCCTGGAAAAACTCTACCCTATCCTCGAAAAAATCCTGCACCATGATTTCCAGGTGGAGGAGAGGATGCTGCTTACCGGTACGGTCATCCGCCAGGGGGAGGTCTTCTGCCGACAGAGCGTCCTCAACGACGTGGTCATCAACAAAGGCGCCCTGGCCCGCATCGTCGAATTGAAAACCTACATCGATAACGAATACTTAACTACATATCGGGCCGACGGCCTCATCGTCTCCACTCCTACCGGCTCTACCGCCTACACCCTGGGCGCCGGCGGCCCCATCGTCTTCCCGACGCTGCAGGCCATCACCCTGATCCCCATCTGCCCCTTCACCCTGACCAATCGCCCCCTGATCCTGCCGGATGGTTTCAGCATCTCGGTAGTCCTGGACGATCGCAGCCGGGATGTCTACCTCACTTTTGACGGTCAGGTTGGCTTGGCCCTGCAGCCGCAGGATATCGTCGAAATCAAAAAAGCGGACGGGGCCATCAACCTGATTAAATCACCCTATAAAAGCTATTTTGAAATTCTGCGTACGAAACTGCGTTGGGGAGAGATGTAGGATGGCTTCCGGTTTCCAGTTTTCTTAGAAGGATCTTAGATAATCAACCAAATGATGACTTCTCGGGACACCTACCCTATCGTTACCTGGAAGATTGCAGGCCATGACATCAGGCAAAAGCCCGATCTGCTGGCCCCTGAATCTCTTTTAACTCTATATGTTAACGGAAAGAAAGCACATCAATTCCTCTATCTGCCAAAACTGGAAATCGAACTCTGCCTGGGATTCTTACTGACCAGCGGTGTTCTCGAAACCATGGCCGAGGTCCTCGAGATGCGGCTGCTGCCGCCGGATTGGCATGCCGGCCGGGACTGGGGCGAAGTATGGATTCGCTTAGCCAAGCCGGCTGATCTCAAAAACAATTTCAGTTCTCACCATGCCCTTGCCATCCTGACCGGCGAAGGTGGGATCAATGATAACCTCACTGCCCGGCAGTTCCGCCGGTCCCAAGAGTCGCCGGTACAAGTTCCGGTCTCCAAAATCAAAGCGCTGATGGCCGCCCTGCCGCACCACCAGGAAATCTTCCGCCAGACCGGGGCTACCCACGCCATCTGTCTGGCCGCCGCCGACGGGGACGGCATCCTCCTCAGCGCCGAAGACGTGGGCCGCCACAATGCCTTTGATAAGGTCATCGGCCAGGCCCTGATGAAAAACCTCCCTACGGCTTCCACCATCGCCCTGCTCAGCGGTCGGGCCAGTTTTGAGATGGTGTTCAAAGCGGCGCGCGCCGGCCTCCCCATCCTCTCCTCTGTTTCGGCCCCCACCTCTCTGGCGGTCAGGCTGGCGGAACTACAGGGCATTACCCTCATCGGTTTCGCCCGCGGAGAACACCTTAATGTCTATACCCATCCCCACCGCCTGGCCGAACTCGCTCCCCGGGCCGCGGTTTAAGGTGCGGCAGGCGGCAGGCGCTTCACTCTCCTGCCCTGCAGACTATTTTTTATCTCATCTCGGATACTGCGATGGATCATATGAGCAGCAGCAAGAATTTCGACTCAATCCATGACGCCTATAGTTTCTTCATGGAGCACTCTACTGAGGCTGAACAGGACTTGAAAAGCCACCTGCCCTATCTCTCGCCGTTGGTGCAATCCGGCAAGACAATCCGCCTGTTGGATTTCGGTTGTGGCGACGGTTTATTTTCCTCCCGGTTGCTCTCGCGGGCCGGATTCGATCCTAACAGATTGACCCTCTCCCTAGTCGAACCCGACGTGGGTTATCTCCATCAGGCCGCAACCCGGCTTCAGACCTTTTCAAGCACACCCGTGTCAGCCTGGACCTCACTTCCCTCGGAGCAATCACATTCCTTTGACTTGATTGTGGCCAATCACGTCCTCTATTATGTCAACGATCTGGACCAGACCCTGGGGCAGATATTAAATACGCTCACCGTCGGCGGCCTGTTCCTCATCTCCATGGGGGGGAGCAAGAATGTCCTCTGTCACCTCATCAACCTCGCCTTTGCCTCATTTGACGAGCCTATGCCCTATTACCTGGCTGAAGACCTTGAAATAGTACTGGGCGGCAGAGGACTGGAGTTTCAAAGGCATGAGGTCGATTTTGAGTTGATTTTCCCGGACCTGGAGGAAAACCGCCACAAGATGTGCCGTTTCTTGCTGGGAGAACATTTTTTCCGGATGAACCGGGGAGAAGTCTTGAAACTATTCGACCCGTATGCCTTGGCCGGACGCATTGTTATCCGGACGTGCGACTACCACTTTATCATTCAAAAATAATTGTCATTATGCCTACCCCGTCAAACGGAGATCTCTTTTGCTGCAGGCGCGAATCTCGTATTCCCCCCGGCAAGAGGGACGAACACCAGGTTCTCCCCTACGGCTGCAGGCGCGAATCTCATATTCCCCCCGGCACGAGGAACGAACACCAGGTTCTCCCCTACAATGGAGATTTTTTTTGCGGTAGGGGCGAATCTCGTATTCCCCCCGGCAGGAGGGACGAACACCAGGTTCTCCCCTACGGCTGCAGGGGCGAATCTCGTATTCCCCCCGGCGGATGGCAATATCTCTTTCCGCCTCATTGGTGGCCCAGGCGTCCCGCCTGTGCCCTGGCGGTCAACTCATAACTCGGAAATGCATCTGTCCATATTTTTCAGAGGCCCCGCATTGTGAAGCAGAGACTGGTCTTCACGAACCTGCAGATTAAGGTCATGCTGCTTTTCATCTCCCTGGCCCTGGCGCCCCTCGCCATTGTCGGCGCCTTTGCCATCAAGACCGCTGAAGAAATCATCCTGAACATGGTTAGGAACCAGATTCAACACATTGCGGTCGATAAGGCAACGTTATTAGAGAGATGGATTTCAGAACGCCAGGCCGACCTTAAAGTCATCGCCGGTTCCAGCCTCTTGGGATCGCTCAACCGGGAACAGATTGCTCCCTTTCTCGAGTTGGTCAGAGATCAGTACAAGGTATACAGTGAATTTATCGTTATCGCGTCTGATGGCAGGATCATCTACGACAGCACGGACAACCGCCACCACCCCCGGACG</t>
  </si>
  <si>
    <t>MKEFLDLGMDIGSVSINTVVLNRRDEVVFEDYRRTHGEPLPTALAILRELQVRFAGAIWRLAAFTGIGGKMLAEALRSPFINEVIAQARGAFFFLPQARTIIDMGGEDAKLILLDQDEQGGLVIQDFAMNTMCAAGTGSFLDQQSHRLGYGIEDFSRLALKSTTPPRIAGRCSVFAKTDMIHLQQGATPDYEIIAGLCLAMARNLKSNIAKGKTIRKPVVFQGGVAHNLGVRQAFRQVFELDEGDLIIPPYFCSLGAVGAVLVGRENPSPDFELNLGELAAYLQRSDRQQRHLTPLSEPEPLTPDHYRVVELPPQTAAEGYLGIDVGSISTNIVVIDAEMQVLAREYLMTAGRPLEAVTEGMRRIGKSLGDRLKILGAATTGSGRYLTADFIGADLVRNEITAQATAAAAINPQVDTIFEIGGQDSKFISLEHGAIVDFMMNKVCAAGTGSFLEEQAEKLGIAIKEEFGRLALASTKPVPLGERCTVFMESDLVHHQQQGAAKEDLVAGLAYSIVQNYLNKVKEERRVGNVIFYQGATAANRGIVAAFEAVLGKKIIVPPHHDVTGAIGAAILAKRERTWETSRFKGFDLVNREYSISSFECQGCPNTCEIRQVKIVGEKPLFYGGRCEKYEVSRAQQTYDLPDLFRERDDWLYGEEPPQAGRRGLIGLPRAMFFQELMPFFRTFFESLGFGVMYSPKTNKAVIRRGVECMAAETCFPVKVAHGHILDLLESGIDQIFLPSIIDLQHPNPTVAQGLVCPLAQTLAYTVPATINFSAYQARLLAPVIYFGRGPQALRHSLRSLGRQLGVSSHSVDRAWRAAEAAQMAFYQRLQARGREILATLNPENRAMVIVSRPYNGFDCGVNLNLPRKLRQLGVLAIPMDFLPLDESGHPEEIKEMYWRFGQKILAAADIIRKDPQLYAVYVTNFSCGPDSFIQHFFKDKMQGKPYLEIEIDEHSADVGAITRLEAFLDSLKNVSPLPRELPMGPPSIRIPSVTKRKVYVPPMTDHALALVAAFEACGMEAELLPPSDEETLLCGRRLTSGKECYPLILTTGDMAKMTRRADFDPDRSAFFMPGGDGPCRFGQYNRLQRMILNDLGFPQTPIVSPNQTETFYQELGMVGDDFSRIAWQGVVAIDLLEKKVREIRPYERYAGEADAVYAQSLQKVYQTLRHRGNLPAILGQIKQSFNNISRNGLRSKPVVGVVGEIYTRANTFANEDTVREIEALGGEVWMAPISEWLLYVNFTAKRRAWQTRQWKHFLQVYLTERVQQKDEHRLAEVFRGSLKNLSEPPIADLIANAKDYLDSSFEGEGILSIGKSKDFIRKGVSGLVNIMPFTCMPGTVVNALFKRFREEHDNIPFLNLAYDGQEQTNTRTRMEAFMYQVRQYQELHR</t>
  </si>
  <si>
    <t>795359.SAMN02232058.TOPB45_0876</t>
  </si>
  <si>
    <t>GCF_000215975.1</t>
  </si>
  <si>
    <t>Thermodesulfobacterium geofontis OPF15| complete sequence.</t>
  </si>
  <si>
    <t>GTTAGAAGAATAATAGAACTTCTTCCAGAATTTAAAAGAATAGAATTATTGGAAAGGATTTTGACCCAGCAGGAATGGATTGAAAAAATAGTTAGAAAAAGTGTTGAAGAGGCTTGGGCTTCTGAATTAAAAGAAATTGCAGAACTTCTTCCTGAGGATAAAAAAAGGAATTGGTTGGAAAAAATTTTATTAACAACCGAATGGTTAGAAAAGGCATTAGCGAAATGTTTTGAAGGGGATTCTATTCCAAAAATAAGAAAAGTTGTAGAACTTCTTCCAGAACCTAATAGAACAGAAGGTTTGGAGAAAATACTTATAAGGTGTATTAATAAGGGATGGATTTTGCAAGCGAAACAAACTGCTCAACTTCTTCCAGAGCCTAATAGAACAAAAGGTTTAGAGATGATATTAGAAAAATGTATTGATGAGGGGTGGATTTGTAAAGCAAAAGAAATAGCTGAAATGTTCCCAGAACCTGAAAGGACTAATAAATTAGAGAAAATTTTGGAAAAATGTGTTAAAGAGGGATGGATTTTTGAAGCAGAAGAAATGTCAAAATTACTTCAAAGAGGACTCTCTATAGAGGAATTAGAAAATATGTTAAAAAAATGTGTAGAAAATGGATGGATTGATGAAGCAGAAAGGGTAGCAAAATTAATGGGAAGAAAGTTAACAATAGAGGAATTAGAAAAAATATTAATAAGGTGTGTGGAGGGAGGATGGATTTATAAAGCTAAAAGAATAATAGCCTATTTTTTGGAATTAAAAAGAATTGAGGGATTGGAAAAGGTTTTGGTAAAGTGTGCTGAAAACGGATGGATTTTTGAAGTTAAGAGAATAATTGATGTTTTACCGGAACCTAAAAAAATTGAAGGATTAGAAAAAGCTTTAATTTCTTGCTTAAAAACACAAGAAGGTTTTGTTCAAGCTAAAGAAATTGCCAAACTTTTTCCAGAACCATTAAAAACTCAATATCTTGAAACACTGAAAGAAACAGAATAGATAAATTTTAAAATTATTTTTGGGCTTTTTCTTTAAGTTGAAACCAGTCTTTATTTGCAAGAACAACAGAAGTCTGAATTTGTGACAGATCATATTTAAATCCCTTTAATTTGAATTATAATTTATTTTATGATAAAAATTCCAAAGGTAAAGGTAATTTCTTTTGATGTAGATGGAACTCTTGTGCCAACTGGATTTGTTGATGCAGTATGGCTCGAAGGTATACCCTCTCTTTATGCTCAAAAACATAAAATAAGTTTTGATGAGGCTTATCAAATAGTAACTCAAGCTTATAATGAAGTAGGAGATCATAGAATAGAATGGTATTATCTGGATTACTGGATAAAACGATTTGATCTTGATACAACAAAAGAAGAATTGTTTAATAAATATAAACACAAGGTAAAAATTTATGAAGATGTTGAGCCAATTATAAAATTACTTAAAAAATACTATAAAATTATAATTTGTTCTAACGCAGAAAAAGATTTTATTTTATTTCAATTAAAGCCTATTTTACATCATTTTCATCATATATTTTCTGCAACATCAGATTTTAAAGAGGTGAAAAAATCGAAAGAATTTTATGGAAAGATCTGCGAACTTCTTAAAGTTAAACCTGAAGAAGTTATTCATATAGGGGATCACCTGATTTTTGATTATTTAAATCCGAAAGAGATCGGTATAAATGCGTTTTTAATGAATAGGAATCAACATAAAGTTGAATTGAGAATACCTGTAATGAATAATTTAGAAGAAATTTTAAAGTTCCTAAATTATTAATTATTTTTTATACCATTTCAATTCCCATTCCATAATACATTTAATTTTTCCATCAGCTTCTTCTTTTTCTTTGTATTCAATTTCAACTTCCACATCACTGGGAGCTTCAATTTTTAAGTCACCGATACTCATATATCCACTTTTCATATCCATTGAAATTTGGTTCAATAAAGCTGATAAAGAATCCCGATCAAAATAAAGCTTAATTTCCTTTTTCATTTCTCCCATTTTTATCCTCCTCCTTTAGGTTTTTATTTATATATCATCAATTTAAAATCCGAAAAGAAGAATTAAAATAAATTGTATGGATTTTAAATTAGATATAGACAAAATATTAAATTCTCTATCTCATTATTTACATGGAAAAGCTAAGGCCTTAAAGCTTTCTATTATTGCTCTTTTGGCAGATGGACACCTTCTTATTGAAGATCTTCCTGGTATAGGTAAAACAACCCTTGCTATTGCTCTTGCAAGATGCTTTGGGCTTGATTTTGCAAGAATTCAAGCAACTTCTGACCTTCTTCCTTCTGATATTACAGGGATATCTATTTATAATAAAAATACTGGAGAATTTGAATTTCATAAAGGACCGATTTTTAATAATATTGTTCTTGTAGATGAAATAAATAGAGCTACTCCAAAAACACAAAGTGCCCTTTTGGAAGCTATGGGAGAAAAACAAGTTACAGTAGAAGGAAGAACCTATAAACTTCCTCAGCCCTTTTTTGTTATTGCTACTCAAAATCCGATAGAGCTTTATGGAACTTTTCCTCTTCCTGAAGCTCAGCTTGATAGATTTATTATGAAAATATCTATAGGATATCCTCCCAGATTTGCAGAAAAGGAAATTTTAAAAGGGGGAAGTAAAAGAGAAGAGCTACATGAGATTAAACCTTTTCTTTCTAAGGAGGAACTTATTTCTATACAAAAAGAAGTAAAAGAGGTTTATCTCTCTGATAAAATTATTGATTACATTTTGGATATTATTGAGGCAACAAGAAAGAATGAGTATCTTTATGCAGGGCTTTCTACAAGAGGTGCACTTGCAATAGTTGCTACTGCTAAAGCAAATGCTTATCTTAATAAAAGAGATTATGTAATTCCAGAAGATATAAAAGAACTTGCAGAATTTGTTATAACTCATAGAGTTATATTTAAAGAAGAATACGAAGGAAACAAAAGGGAGATAATAAGATCTTTATTAGAAAGTATAAAAACACCAGTTTAATTAAACTAACTAAAGCAGGTTGGCTGTATATTGTTGTTACCTTAGCTCTTGGGGTTGCTTCTGTAAATACAGGAAATAACCTTCTTTATTTAATTACTTCGGCTTTCCTAAGTTTTATGCTACTTGCAGGGGTTTTTGGAAAAAGAAATGTAGAAGCTTTGGATGTAGAAATATCCTTTCCAGAGGAAATTTATGCTAATAAGGAGGCTTTTATAAATGTAAAAATTATAAATAAGAAAAAATTTTTTCCTGCTTTTTTAATAAGGATATTAATAAAGGATTTTGATATTTCCTATCTATTTCCCTATTTTGAAAGGGAAGCAAATTCTATCTTAAAAATAAAACCTAACAAAAGGGGAATTCAAACTTTTAAGGAAATTTATATTGCCTCTGTTTTTCCCTTTAATTTTTTTATAAGATGGAAAAAAATTAATAAAATCTTTTCTTTTACAGTTTTTCCAGAGCCTAAAATTTGTGAGTTCCTTTTTTACCAAGATAGAAAAAATAAAGGAGAAATGGAAACAAACAAATCAGGCTGGGAAGGAGATCTTTTATCTATTAAAGATTATATAGAAGGAACACCTGTAAAATACATTCACTGGAAGGCAACCGCTAAAACAGACAAGCTGAAAGTAAAAGAATTTTCAGAATTTAAAAACCAACCTATGATAATAGATTTTGAAAAAATAAATCTTCCTGAAAAAGAGCTAAAATTAAGTTGTATAACCTATTTAATACTTGAGATGATGAAAAAGGGAGTACCTATAGGATTAAAAATAAAAGATAAATTTTATAAACCAAGCCTTTCTTATAACCATAAGATAGCTCTTCTTACTGAACTTGCTTTATATGAATAAAGAAGAAAAAATTTATAAAGTAGAAAGCGCGGTTAAAATATTTACTTATTCTACAGGATTTCTTTCTTTTGTTATTCTTTTTGGGAAAATTTCTTTTTCTTTTTATTTCTTTTCTTTCCTTCTCTTTTTAGTATCCATTTATCTGGAATATCAAAAAATTCATATAAAGAGGGCATTTATTAATATATCTGCTATTTTATTGGTAGTCCTTAAGTTTTATGATGTAAGCTTAGAAACAATTCTTTATCGTTCTCTTGAAGTTTTACTTTTTTTACTTTCTCTCAAATTTCTTGAAGAAAAAAAGTTTAGAGATTATATGCAGATTTATCTTATTTCTGTACTTATTCTTGCAGGAAGTACTTTAATTTCCTTTGATATCATTTTCTTAGTTTATTTATTTCTTTATATCCTTATTTTAAACATTTCCATAATCCTTTTGACTTACTCTTCTCAAGATAGAGAAATTAGTTTATCAGAAAAGGTGCTGGTAAAAATATTTTTAAAAACAAGTTTTATACCACTTTTAGCTATACCCTTTACAGCATTCTTTTTCATTATTTTACCGAGAGCAGATTTCCCTATTTTTGGATTATTAGATAAATCCGCTAAGGCTAAAACAGGTTTTTCAGAAAATGTAAGATTGGGAGAAGTATTTGAAATTCAAGAAAATAATAGTGTAATTTTCAGGGCAAAAACAAAAAAATTAAAAGATGAGCTTTTATATTGGAGAGGAATTACTCTTAATTTTTTTGATGGAAAAACTTGGATATCTATTAAACCTAAAAAAATTCAGAATGAAATAATTTTAAAAGGATTACCAGTAGTTCAGGTAATTTATTTAGAGCCTTATGGAGATAGATATTTATTTGGTTTAGATAAACCTTATAGTATTGATTATCAGTATGGCTTTACGAGACCTTCTCAATTAAGCGATTTTACTTTTAATTTGCCTAATCCTATTTTTTCAAGAATAAGATATAAAGTAATCTCAATTTTAACCGAAGTAATTCCTGAAAAAGATATTAATAAAGAAATTTATTTACAAATTCCTCAAAATATTTCTTCAAAAATGCAAAATCTTGCTTTATCTCTTAAAGGTAAAAATGATGAAGAGACTGCAATTAAAATCCTTAAATTTTTAAAATATGGAAATTATAGATACTCTCTTAAAGATCTTCCTATTTCAGCAAATCCTTTAGAGGATTTTTTGTTTAAATATAAATATGGTAATTGTGAATATTTTGCCTCTTCTATGGCTATTTTATTAAGATTAAATGGCATACCAGCAAGACTTATTGCCGGATATAAAGGCGGTATTTATAATGAAATAGGTGGATATTATTTGGTTAGAGAAAGCGATGCACATGTATGGGTTGAAGCCTTTATAAAAGACAAAGGTTGGGTAAGATATGATCCTACTCCGTCCTTAAGTGCTCCCTTAAAAGAAAAGAATACCTTTTCTAAACTCAGGCTTATATTGGAAACTATCAATTATTATTACATAAATTTTGTCTTAAATTACGATTTTAAAAAGCAAGTAGCTCTGCTTAGAAGTATCTCAAACCTTACTAAAATACCAAAGCCTGAAATTAATAAAAAACTCTTACTTTTATTTTTAGGTTTTATTTTGATAACAGGTTTTGTAGGATTTATTTTAGCTAAAAATTTAAGGTTTTTTAAAAAACTAAAAGATGAAGAAAAATTAATTAGAGAGTTTTTAAAAATTTTAGAAACTAAGGGCTATAAAAAAAATGAAACAGAGGGTCTTGAGGAATTTGTTTTAAAGATAAAAGAGGATAAAATGAAAGCTTATGCCTTAAATTTTGTTAAAATCTTTGAGGAAAGCTATTATAAGGATAAGCCTTTTAATAAAGAAAAACTTAATAAATTAAGAAAGATTCTCAATGAGATAAAAAATTCCTCTTAAAAATTTTATTCATTCTTTTTTTCTTTGAAATATTCTGAAGAGGGGAGTAAGGGTTCTCCTTTTAATTTCTTTTCTCCAATTTCTTTTACAGTTTTTTCAATAAGAAGAAATCTTTCAGGGGAGCTAGGATGGGTGGCAAGGAAAACATCACTTATTGCACTGGGGAATTCTACTGCCATACGTCTCCAAATATCTACAGCATTATCTATATTATATCCTCCTCTTGCAGCAATATAAGTTCCTACATAATCTGCTTCTTTTTCAAATTCTTTAGAATAAACAAGAGCTCCCAATTGTTGAAATGTTCCTTGTGTATCAACTCCTGTGGTTACTGCAATTAAAATATCTATAAGAGAGCCTAAAATAACATTTCCCATTTTTTTAGTAATATGTCCCATAACATGATGAGCAAGCTCATGACCTAATACTAAAGCAAGTTCTTCATCTGATTGAATAAATCTCATTAATCCAGTAGTAACATAAACTTTTCCTTCTGGTGCAGCCCAAGCATTTATAGATTCATGAAAAACAAGTTCAACCTCATAATCACAACCCTCGACAGAATCCATATTTAGCTCAATTGTTTCTCCATTTCTTTCTATAAGTAATTTTAAATTTTTAGAATTTTTCATAATTTCTTTTGCAGATCGAATATCTTTTATCTCTTTATCATTTATTTTTAAAATCTTGTCATTTACTTTTAAACCAGCTTTGAAAGCAGGAGAATTTTGATGTACATACCATACAGTTGGTTTGTCATTTAAAACAAATTTTTCTGTTAATATTTTTATATCTTCCTCTTTATACATTTCTTTGTTATGTATTTCAAATCCATAAACCGGTCTTACAGTTTTTTTACAAAGCGGAGCTGATCCAGTTATAAGATTATACCAGATATTATTAAGTCTTTCTTTTCTTTCAAAATAAGTAAAAAGGGCTATTTTTCTTTGCTTAAGTCTTTCTGCTTCTATTACTTCTTTTGGAATTTGTGGAATTTCTTTTATAGAAGGTGCACATCCAGAAATTAAGATTGTTAGAATAAAAATAATTAAATTAATTATCTTTATTTTTTTTCTCATCTTTTGTGAGGAACAAATCCATATTTAGCATAAATTTCTTGGGCTTCCGAAGATTTAATAAATTCTAAAAATTTTTTAGCATTTTCTGGATGAGGGGCATTATTAAGAATAGTAATGTAGTAATTTACCTTATCTCTTTGATCAAATTCTTCTCCAACCTCAACCATATCAACGGGTAATCCTTGATTTTTAGCATATATTACTTCAGTTGCCCAAACTGGACCTACATCAGCAGTATCTTTAACAATTCTTAAAGGTGTTTCTCTATGATGAACCAAAGTAAAAATAGTTGTTCCTTCAGCTCTTTTTTCTTCCATAATTCTATGAACAAACTCTTCCCCACCAGCTTTTTTATACATTTCTATAATATAACGGGTTATATCCTCGAGAGGACCAGGTTGAGAAATTCTCACCTCATCTCTGGCAAGATCCTTTACATCTTTTATTCCTAATGGATTACCTTTTCGGACCATTAATACAATTCTATTATGAAGATAGACAAAATATTCTTTAATCAATCCCCTTTTTAAAAGTTCTTGCATTGCCTCATTGCTAACTGCAGTATAAATATCAGGAGTAACTCTTATTTCCATATTTCCAAAACGGGCTCCTCCAGCAAGAATTTGTCTAAGCTCAAGTCCAGGTGGAAGAGTTTCATAAAAAATCTTTTTTATCTCAGGATATCTTTTTTGAAAAGCTGAAAGAAGTTCTTCCATCACCATAAATTGATTACCTGCCATAAATAAAATAAGATCTGCATCATTAAGATACTCTAAATTATGCAAATCCTCTCTATAATTTATAGGAATTTCAGGAAGTTCTGAACTCATTTTTATGTCCTCTTTAAATAATTTTTAAAATTAATCTTTTTAATTGTCAAGTTTTTTAAAAAATCAAAAAATTGACAAGGAATTAAAGATATAGTAATTTAAATAATAAATGCAAGTTCGTCCTGTTGCTGAGCCTGTCAAGGCAAATCTTTCAAATATAGCAGTTGTTCTTGTCAATCCTATTTATAGTGAAAATATTGGTTCTACTGCAAGAGCTTGTGCAAACTTTGGGATTTCTGATCTTATTCTTGTTAACCCAGAACCTTTAGAAGAAGAAAAAATGAAGGCTATGGCAACAAAATCAGGCATTCCTATTTTAGAAAAAATGAAAATTTTTAATGATCTTCCAACTGCTTTAAAAAATTTTAATTATGTGATTGGAACTACAGCAAGACTTGGAAAACATAGATTAGTTTATCACACTCCAAAGGAGATAGCTCCTTATATATGTGAACTTTCAATAAATAACAAAATCGCTCTCCTTTTTGGAAATGAAAGATTTGGTCTTTCTAATGAAGAATTATCTTATTGTGATGATGTTATTACTATACCTACTACAGAAAAGGCATCTTTAAATGTTTCTCAAGCAGTAGTTATAATTCTTTATGAAATTTTTCAAGCTGCAAGTATTCCAAAAATCCCTAAACCACAACTCGCAACTTTTGAAGAATTAAATATTATGTATGCTATAATTGAAAAAACATTGGAGTCCATAGATTACATACCTCATAATAATAAAATTTTATGGTTTACCAATATAAAAAGATTTCTTTCAAGACTTGAGCTTACTTCAAGAGAAGTGAAAATTATACAAGGATTTTGTAGAAAGCTTCTTTGGGCATTAGGTAAAAAACTTAATCTTTCTTTTCCAAAAGAGCAACCACTTCAAAATGATAGGTCTGAGGAAACATATCAAAAAGACAAAGTTTAATAAGTTGATAATTAAGATTTTTTAAAATTAACAAGTCTCTTACTAAAGTTGGAGCATCACAAGAAATATATATAATATATTTTTTAGCAACCTCAGGAAGTAGTCTCATCAATTCTTTACATCCTCCTCTTGGGGGATCAAGAAGTACCAAATCAAATTCTTCTCCCTCTTTTACAGCGGAATAGAGTGCTTCTATAGCACTCATATTTCTTAAATCAAGTCTTCCATTTAGCTTTGCTTTTTCAGCTGTATAAAGACCATCTTCTATTGCTCTCAAATCTGTATCAACTCCTAAAAGTTTTTTAGCTTCTCTTTTTAATACAAAAGGAAAAAGGAAATTTCCCATTCCTGCATGAAGATCAAGTACTTTTTCAAAGGAAAGATCCCAAGACCTTAAAGTTTCCATAATAGCACAATTAATTTCCCAATTTGCTTGAACAAAAACCCCAGGTTGAACATAATAAAGGATCTCATCTATATTTTTGAACACCCTTCTTCCACCGTAAGAACTATCTTCTGGAAAAGGTCCGTCAGGACGTCTTCCTTTCATCCAATAAAAAATTGCTTTTAATTCTTTTATTTTTAACATTCCTTCTAAATCTTCTTTCTGGGGTTTTAGTATGGTCCAAAAAATTAAAGTAACTTTATTTTCCTCTGGGGAAGTTTCAATTTTTACTCTTTTGCTATAATAAGAAAGCTTTATCCAAGAAGGAGTTTCATAAAGCTGAGAAAGAACTTTGTTAAGTATTTCTTCACCTAATAAACATTTTTCAATTTTTAAAACCTCATGAGTTTTTCTTTTCACAAATCCCATTTTAAAATTTTCATTTTCCACATGAAATCTTAAACGGTTTCTATAATAAAATTCCTTAGAAGAAGGAACAACCCTTTCTAAAGGTATTTCTTCTTTCCAACCGAGTCTTTTAAAGACATCAAAAAGCATTTCTTTTTTTATTTCAATTTGGAGAGGATAAATAACGTGCTGAAGTTGACAACCTCCACAAGTTCCATAATAAATACAAGGTGCCTCTCTTCTATAAGGAGAAGCTTCCAAAATCTTTTCTACCTCAGCTTCTACATAATCTCCATAATCTTTTTTTATTCTTATTTGTAAAATTTCTTCAGGTAGAACATAAGGAATAAAAACTATTTTACCATTTGGAAGACGGGCAAGTCCATTTCCACCAAAAATAATCTTTTCAACCTTTACGATCCTTTGCATAGCTTTTAAAATATAATTTTAGTTAAATTTTTGCCAAGTAATAGATTTTTTCTTTATTCTCTTGAATTTTTCATTCCTGTTAATTAAAATTAAATTATAAATACTTAATTTTCATTTAAATATCAAAAGAGGTCTAATTTATGAAATATGTAGGTCTTGATGTTGGTTCAGGAACAGCAAAAATTGCTGTTCTTGATGAAAATAAAAATATTTTATTTTGGAAATATGAAAGAACGAATGGACAACCCATAGAAACTGCTGAAAGATTTTTATCTTTAGTAGAAAAAGAATTTAATTACGAGCTTTCTGGTATAACTTGTACAGGAACTGCAGGAAAGACTATATCTCAAATACTCGGATGTGCCTTTGTAAATGAAGTAATGGCTCATGCTAAAGCTGCAACTTTTTTCTATCCCCAAGTTAAAACTATCATAGATATAGGTGGAGAAGACTCTAAATTAATCTTTATAACTCATGAAAGGGGAATTCCAGAAATTGAAGATTTTGCCTTAAATACCCTTTGTGCAGCAGGAACAGGCTCTTTCTTAGAGCAACAAGCAGCAAGACTCGGTTATACTATAGAAGAATTTTCTCAAATCGCTTTGAAAGCTAAAAATATTCCAAGAATTGCCGGAAGATGTACAGTTTTTGCTAAATCAGATATGATACATCTTCAACAAGCAGCTGTTCCTGATGAAGAAATAGTAGCAGGATTATGCTATGCAATTATCAGGAACCTTAAAAGTAATCTTGCTAAAGGGAAAGAGGTTTTACCTCCTCTTATATTTCAAGGAGGAGTAGCTGCAAATTTAGGAGTAAGAAAAGCTGTAAAGGAAATTTTTGGACTCAAAGATGAAGAATTAATAATACCGGAACATTATAGAATAATGGGAGCAATTGGAGCAGCTCTTTATGGACTGGAAGGAAAAGCATTTTCTGGGTATAAAGGTTCTGAAATTCTTAGAGCCTATTTAAGAGAAAGAGTCTTTAATCCTCCAAGACATCCTGTTTTGGTTCCTTTCAAATCCTTAGAAATATCCGAGAAATTAGCTGAAAAATATGAAAAAAGAGTTTACATAGAAATACCGCAGGAAGAATTTGAGGTTTATTTAGGAATTGATGTGGGATCCGTTAGTACAAAACTTGTTGCTATCGATGAAAAAGGAAATCTTCTTGCAAAGATATACATGCTTCATCATGGAAAGCCTTTAGAGAGTATAAAGCAAGGACTTCTTGAATTAAGAGAAAAATTACCTCCTAAGGTTAAAGTTAAGGGCGTAGGAACTACTGGTTCAGGAAGATATTTAACTGGTGATTTTGTAGGTGCAGATGTAATAAGAAATGAAATAACAGCTCAGGCTTATGGTGCACTTTTTATTGATCCTGAGGTTGATACTATTTTTGAAATAGGAGGACAAGATTCTAAGTATATTTATCTTGACAAAGGAACTATTTCCAATTTTGCTATGAATAAAGCTTGTGCAGCAGGAACAGGTTCCTTCTTACAAGAACAGGCAGTAAAATTAGGAATACCTATTGAGGAATTTGGTGATATAGCTTTAAAAAGCAATTCTCCTCTTAAACTCGGAGAAAGATGTACTGTTTTTATGCAATCAGATCTTCTCCATTATCAACAACAGGGACTACCTAAGGAAGATCTTATAGCAGGTCTTTGTTACGCTATTGTCTATAACTATTTAAATAAAGTTGTAGAAGATAGGAAGATAGGTAATAAAATCTTTTTCCAAGGAGCTGTTGCCTTTAATAAAGGTGTAGTTGCTGCATTTGAAAAGGTTCTTGGAAAACCAGTTATTGTGCCTCCTCATCATGAAGTTACGGGAGCAATTGGGGCAGCTCTTTTAGCAAAAGAAGAAGTTAAAGGTGAAACCAGGTTTAAAGGATTTGATTTAGTAAAGGTTAAATACCATATTAAAGCTTTTGAATGTAAAGGATGTCCAAATCAATGTGAGATACATCAGGTTAGTATAGAAGGAGGGAAGCCCTATTATTATGGAGGAAGATGTGAAAAATATGAATTGGACTACAGAAAAGCACCTTCCCATATTCCTAACTTGACCTTAGAGAGAGAAGAAAAGCTTTTATCTTATGTTAAACCTGTAGAGAGTGATTTTTCTGAAGGTAAAGTTATAGGGATCCCAAGAATTTTGCAATTTTATGAATGGCTACCTCTTTTTGCTACTTTCTTTCAAGAATTAGGATATAAGGTAATTTTGTCTCCTCCCACATCTAAACAAATTATCAAAAAAGGTTGCGAATTAACACCAGCTGAACCCTGTTTTCCAATAAAAATTGCTATAGGACATTTAAATGCTCTTTTAGAGTTAGGAGTAAAAAACATTTTTTTACCTCAAATAACAGATCTTCCACCTGAACATCCAGCTCTTGAAGTAGGTAAAGTTTGTCCCTATGTACAAAGCGTTCCTTGGATAAGTCCTGCAGCTTTTAAATTTTCAGAATTAAAAGTTAATCTTATTAATCCAGTTCTACACCTTGGGAGGAGAGGTATTGTCTTAAATGAAGAAATTAAAAATTTAGCTAATCTTTTAGGAGAGCCTATTGAAAAAGTTAAAAAAGCTTGGAAATTAGGAGAAGAAGCTCAAAAAGATTTTCATCATTTTCTAAAACAAAGAGGGAAAGAAATTCTTGAAAACTTTAAAGACCAAATAATTTTAGTTATAGTTGGGAGACCTTATAATGCCTTTGATACAGGTGCCAATCTTGGAATCCATTATAAAATAAGAAAATTAGGATTAGTGGGGCTACCCGTAGATATGTTACCTTTAGAAGAAGTAGAGAATCTTTCTTTCTTAGAGGGAATGTATTGGGAATATGGGCAAAGATTTTTACTTGCAGCTCATATAATTAGAAAAACACCCAATTTATTTCCTATATACTTTACCAATTTTTCCTGCGGTCCAGATTCTTTTATTGAACATTTCTTTGAAGATCTTTTGGGTGAAAAACCTTTTATTGAAATAGAAGTTGATGAGCATAGTGCCGAAGCAGGAGTAGTCACAAGACTTGAAGCCTTTGTAGATAGTATCAAGAATAAAGTTAGGTATTTCGATATTCATAAACCCTTTGAGATTTTAAAAGCTTATCCTTCAAATAACAGAACTGTATATATTCCTTACATGTGTGATCATGCTGTAGCTTTTGCTGCAGCTTTTAGAGCCTGTGGAGTAAATGCACAAGTTTTACCAGAACCAGATGAAGAAAGTTTAGAATTGGGAAGAAAATTTACCTCTGGTAAAGAGTGTTATCCTACAATTTTAACTACAGGTGATCTTATAAAACTTATTAATTCTCCTGATTTTAATCCTGAAAAAAGCATTTTCTTTATGCCTGATAGCGGAGGACCTTGCAGATTTGGTCAATACAATAGACTTCATAAAAAAATTCTTAAAGATCTTGGTATAAATATGCCAGTTTATTCTTTACAACAGGATATGAAATTTTATGAAGATTTAGATATTTTGGGAAGGACTTTTATGAAAATTGCTTGGCAAGGTATTGTAGCTGTAGATATTTTAGATAAGCTTTTTAGAGAAACAAGACCCTACGCCCTAAATAAAAAAGAAGTTGAAGCACTTTACTGGGAATCTCTTAAAAAAATAGAAAAAACAGTAGAAGAAAAAGGGAATATGATAGAGACACTTTTAGAAATAAAGGAAGCCTTTAAAAATATAAAAGTTAAAGAAGAAAAAAAACCTGTTGTGGGAGTGGTAGGAGAAATTTATGTTAGAAATAATAGATTTGCTAATGAAAATTTATATAGATTTTTAGAAGACCTTGGACTTGAAGTATGGCTTCCTCCTATTACCGAATGGATATATTTTATAAATTATACTTCTAAAAGATGGGCTAAAAAATTGGGATGGTTTAGAACAGTCTTAAGATATATAATAGAATCTCAGTATCTTAAATGGGAAGAAAAGAAATTTATAAATCTTGTCAAAGATGTTCTTAATATGGCAGAAGATTTAGATGTAGAAGAGCTTATGAAATTGACTAAAAAATATGTTCATCCAGAATTTGAAGGAGGGGAAGTTCTTCTTTCAGTAGGAAAAGCTGTAGAATATTTAAGTCATGGAGCATCAGGTATAATAAATGTCATTCCCTTTGCCTGTATGCCAGGAAATGTAGTATCTGCTATTTTAAAAAAAATAAAAGAAGAGGAAGGTATAAGGTTTCCAACTTTAACTGTTCCTTGTGATGGGCAGAAATCCTTAGGAACCAAAATGAGGGTTGAAGCCTTTGTAGAACAGGTTAAAGAATTTTTTAATAGTAAGAAAGCAAAATTTTAAAAAAACTTAAATTAAATTGTATTTTTGCCGTAATATTCTATAATATAGCCGATTTTATAAATTTTTAATAGTTGATTTTTATAAAAAAACAAGTTAAATACAATTAACTTGGAAAAGAAAAAAGATAGTACTTTTAAATTTTTATTTAGTGTTTTAGTTGAAAGTTTTAGTATTGGTATCGCAGTTATTGCCTCTATTATAGCAGGGGCTATTATTGGTTGGTTAATAGATGAAAAGGTATTTAAAGGAAAATATTTTCCTTGGATTACTACCATATTTATTATTTTCGGGGCAATAGGAGGGATAAAAAATCTTATTTGGTATAGTAAAAAGAGATTAAAAGAAGTTTCTAAAGATGAAAAACAAAATAGATCATAAAGTTTTTATTAGAAATTTAGAATTTTCTATTTTTATTTTTTCTATTATCTTTATTTTTCTATCCTTTTTAATCTTAAGAGATTTAAAATATATTTTTTCTTTAATAGCAGGAATTGGGATTGCTTATCTTAATCTTCGATCTACTAAAAAGGATGGTATAAAAATTTTGGAAGGGGTTAAAAATGGACTTTCTCCAGAGAGAGGTATTTTTCTCTATATGAGCAAATTTTATCTTAGACTTTTGGCTACTGGCATTCTTCTTTTCTTCTTTATAAAAATAGTAAAATTAAATCCCATTTTTATATTATTAGGGCTATTTTTAGTATACTTTGAATTGATAATAATAGCCTTAAGAAACTTATATTTTAGAAAATTAGAAATTATTTAGAGAGGAGGGTAAAGATGGAGCACCCTATTTTATTTTTATGTTTAATTTTAGAAAAACTTGGTATTCCTTCTGGATGGATTTATTATGAGGAGGCAGATAAGTATGGAATTTTAGCTAAAGTTTTTGCACCACATATGGTTCATAGTTATTTTGTTTGTTTACTTTTAATTATATTGGCGCTTTTAGGAACAAGAAAAAAAGAATTTATACCTAAAGGTGCTCAAAATTTTTGGGAATTTACTTTGGAAACTCTCTATAATTATACTAAAGATAATGTACCTCATGGAGAAGGACATACTCCTAATATAGTGCCTTTTGTTTTTCCTTTAATTGTATTTTTTGCTCTTTACATTCTTTTTTGTAACCTTTTAGGTCTTATCCCTGGTTTTATGTCTCCCACTGCTAATATTAATGTAACTCTGGGTCTTACTTTAATAACTATTGTGTACTATCATTTATTAGGATTGAGATACAAAGGACTTAAGTATTTTAAAGATTTCTTAGGCCCTATTCCTTGGCTAATCCCTTTAATGGCTCCTGCAGAAATATTTGCCCATATTGGAAGAATTATTTCTCTTTCTGTCCGTCTTTTTGGAAATTTAGTCTCTAAAGAAATTCTTTTAGGAATATTAACTATGTTAGCAGGAAAGTTTTTTGCACCTTTACCAGTTATGATTTTAGGTGTTTTGGTTTCCTTTGTGCAAATGTTAATTTTTATAACTTTAAGTATGGCTTATTTTGCTGGAGCTGTTCAGGAGCATCATTAAAAAGAATTTTTACCAGGGGGTATTTCCTTCTGGTAAAAATATTATTTTAAAAATTTTAAAAAGGAGGTTGAGGTATGAGGAAGTGGTTAATTTTGGGACTTGTAAGTTTAGCTGTTTTATTTTTTACTAATCCAGTTTTAGCTCAAGAAGCTGCTAATAAGATGGTGACTGGATTTGGTTTCTTTTCTGCTATTGTATTAGCTGCAGGATTAGGTGTAGGATTTGCTGCTCTTGGATGTGGTATTGGTATGGGTCATGGAATCCGTGGGGCTTGTGAAGGAGTGGCAAGAAATCCTGAAGTAGCTGGTAGAATTACAGTTACCATGATTTTAGGTTTGGCTCTTATTGAATCTCTTACTATTTATGCCTTAGTTATTGCTCTAATTCTTCTCTATGCTAATCCTGTTATTCCTAAATTTTTAACTACCTTAGGGCTTGGTGGTTAAGAAAATTTAAAATATCAAATCTCTAAAAGGCCATAGGGTGAAAAAAACCTTATGGCCTTTTTTCTTAATAAATTTAAAAAATGCTTTCTAAAGCTTTAAGTTTTACTATCTTAGGTATTGAAGCCTTTCCAGTAGAAGTAGAGGTAGATTTTGGTTTAGGACTTCCGGGAATTACTATTGTAGGCTTACCAGATAGTTCTATTAAGGAAAGTAGAGAAAGAATAAGATCTGCACTTAAAAATTCAGGGTTTCAATTTCCTATGAAAAAAATTACTATCAATCTTGCTCCAGCAGATTTAAAAAAAGAAGGAAGTGGTTTTGATCTGGCTATAGCTGTTGCTCTTTTATCTGGGATGGGAATAGTTTCTAAAGAAACACTTAATAAAAAGGCATTTTTAGGAGAATTAGCTTTAGACGGAAGAATAAAAAGCACAAAAGGTATACTTCCTGCAGTAATAAAAGCTAAAGAATTAGGCTTAGATGAAATTATAATACCTTATGAAAATCTTAAAGAAGCTTCCTTAGTAAAAGAGTTTAAAATTATAGGGGTAAAACACTTAAGAGAAGTTACAGATTATTTAAAAGGTATTTTTAATCCTCAGCAAGAAAATATTGAAGTTTTAGAAGATATGGAGTCTGAATTTGATATAGATTTTGCAGAAGTTTTGGGTCAAGAATTAGCTAAACGAGCTTTTGAAATATCTGCAGCAGGAGGGCATAATCTTTTAATGATTGGTCCTCCAGGAGCAGGAAAAACTATGCTTGCTCAAAGAATTCCTACCATTCTACCTCCTATGAGTTATGAGGAAGCTTTAGAAACAACTAAAATTTACTCAGTAGCTGGACTCCTTTCTGCTGAAAAACCTTTTATTATAAATCGTCCTTTTAGAAATCCCCATTTTGGAATTTCAGAAGCAGGAATGATAGGAGGGGGAACACATCCTAAGCCAGGAGAAATAAGTCTTGCTCATAATGGAGTTTTATTCTTAGATGAATTTCCTGAATTCAGAAAAGATGTCATTGAAGCCCTAAGACAACCTTTAGAAGATGGTAAAGTTACTATTACCAGAGCAAGTTTTACCATAACCTATCCAGCAAAGTTTATGCTTGTTTGTGCTATGAATCCTTGTAGATGTGGTTATTATGGACATCCTACTAAACCCTGTCAATGCACTTTTCAGGAAATAAAAAAATATAGAAGCAAACTTTCAGGTCCTATTATTGATAGAATTGATATTCATTTAGAGGTTCCTCCTGTAGAATTTAAAGATTTAATGAAAGAACCTATTAAAAGTTCTTTAGATTCTAAAACTATTCAAGAAAGAGTAATAAAAGCAAGAAAAATTCAAGAAAGAAGATATGGCTCTCCTTTAAAGGTAAATGCAAGACTTAAACCTAAAGAAATAAAAAAATATTGTATTTTAGAACCAAAGGCGCAAGATTTTCTTGAAAAGGTGGCTAATAAATTTAATTTTTCAGCTCGCGCTTTGCATAAAATTTTAAAAGTATCTCGAACTATTGCAGATTTAGAAGAATCTGAGATAATATTAAAACAACATATTGCAGAAGCTGTACAATATAGAATTTTAGAAAAACCATTATGGGAAAATTAGCCTTTAACGAAACTGTAAGAAATGCATCTTTACCTCTGCTTTTACCTATAGTTAAAATATTAGCTTATCTGGGTATCCATCCTAATATTATAACTATAACTTGCCTTGTAGGTTTTATAATAAGTTCTATTTTTATTGCCTACGGAGAACTTTTATTTGGAGGGATTTTCTTATTTCTTTTTGCCCCTCTTGATGCAATAGATGGTTTACTTGCAAGATACTCTAAAAAAGTAACTCCCTTTGGAGCCTTTTTAGATTCTGTTCTTGATAGATATGGAGAAATTTTTTTGTTTCTCGCTTTTACCTATTATTTTTTAATTCAAAATTCCTTTGTTGGAGTTATTTTGAGTTTTTTAGCTATAACAGGCTCTTTAATGGTTAGTTATACAAGAGCAAGGGCAGAAGGAGTTGGTTTTGAATGTAAGGTCGGAATTTTGACACGTTTTGAAAGGGTTACCCTTTTAATAATTGCTTTAATTTTTGATGTATGTATTCCTATTTTAATATTTATTGCCCTTTTTACTCATATTACAGCTTTACAAAGAATAATGCATGTATACCGAATATATAGAACTGGAGGTTAATTTAAAATGTGTTTAGCCTATCCTTATAAAATTATAGAAATAAAAAATGAATGGACAGCAGTTGCCGAAATAGAAGGAGTAAAAACTGAAATTTCATTACATTTACTGCCTGAGCCTGTTAAAGAAGGAGATTGGGTATTAGTTCATGTAGGGTTTGCTATACAAAAATTAAGTGAGAAAGAAGCTTTGGAGAGTTTAAGAGCCTGGGATGAATTACTCAAACAATCTCAATATTCTTTGGAATAAATTCAAAGACCCTGAAAGGGTCAAAAACTTAGTTAAACTTATTAAAAAGGAAGTAGAAAAATATGGTAAACCTATAAATATAATGGAATTCTGTGGAGGACATACTCATGTTATTTTAAGAAATGGTCTTGATGAACTTCTTAAGGGTTATATAAATTTCGTTCATGGACCAGGATGTCCTGTATGTGTAATTGCCTTAGAAAGATTAGATTTAGCTATAGAACTTGCTAAGATACCAGAGGTAATTTTATGTACATATGGAGACTTAATGAGAGTTCCTGGTTCAAATAGAATAAGCCTTCTTAAATTAAGAGCTGAAGGATATGAAATAAAGCCTGTTTCTTCAGCTCTTGAAGCTTTAAAACTTGCTATGGAAAATCCGCAAAAGAAAGTAATATTTTTTGCTATAGGATTTGAAACTACCTCACCTCATACAGCAGTGCTAATAAAACAAGCAAAGGAATTAGGAGTTAAAAATTTATGGGTAGTTTGTAATCATATTTTAGCTTTAGTTGTGTTAGAATATCTTCTTCAAAGCGAAGAAAAACCTCTTATTGATGCCTTTATTGGACCTGGACATGTAAGCACCATTACAGGAAGTAGAGCCTATGAGCCTATAGTAAAAAAATATCAAACTCCTATAGTAATTTCTGGTTTTGAGCCTCTTGACCTTATTCAAGCTGTTTATTTAATAGCTAAACAAATGAGAGAAGGTAGATGTGAAGTTGAGGTTCAATATACTCGTTCTGTTACTCCAGAGGGAAATATTAAAGCTAAGGAGTTTTTAAAAGAAGTATTTAATATTAGAAAATCCTTTCCTTGGAGAGGATTAGGAGAGATTCCTTATAGTGCCTATGAAATAAAAGAGGAATATCAAAAATGGGACGGAGAAAAGTTTTTCAAAGTTTCTGTTAATTCTGGAAAAGAAAATCCTTTATGTCTTTGTGGAAAAGTAATAAAAGGTTTGAGTAAACCACCAGAATGTAGACTTTTTGGAAAAGTTTGCACTCCTCAAAATCCAATAGGTCCTTGTATGGTTTCTTCAGAAGGGGCTTGCTTGGCTTATTTCAAATATAGAAAAAATCTACAAAAATAAAAAGGGGGCGCTTTTTGCGCCCCCCTTTTTTTATTAGAGTTTTGTTTCTTTTAGAGAACTTTTATTCTCTTAATTTCTTTTCCTTTAGCATCAATGATATGAACAGCACAAGCTATACATGGGTCAAAGGAATGGATAGTTCTTAAAACTTCTAAGGGTTTTTCAGGATCTACAATTGGATGATTATCAACTAAGGCTGCTTCATAAGGTCCCATTTTACCCTTAGCATCTCTTGGGCTTACGTTCCAGGTAGAAGGAACTACACACTGATAATTTTTAATCTTTCCATTTTCAATAACTACCCAATGAGAAAGAGTTCCTCTTGGTGCTTCATGAAAACCAAATCCTTTAATTTCTCCAGCTGGGAATTTAGGTTCATTCCAAATAGAAAGATCTCCTTTAGCAATATTTGCTTCTAAAAGATCAAGATGCTTTAAAGCAAGGTCACAAAGTACTGCAGCTCTAATTGCTCTTGCTAAATGTCTTCCAATAGTAGAATGGAAAGCATTTACATCTATATTGACACCGAGAGCCTTTGCTTTTTCAATAGAATAATTTACCCACTTCATAGTAGGTTCATGTTTAGAGGCAATGCCTGCTAATACCTGAGCTACAGGACCAACCTGCATAGGTTCACCTTTGAAACGAGGAGCCTTAGACCAGCTATATTTACCATCAGGATTAAAATCAGTATAGTTAGGAACTGTTTCACCCTGCCATGGATGTCTTGGTCCAGTGTCTTTATACCATGAGTGTATAACATCTTCTGTTACATTATCTCTAAAGTATGGATCATTAAAGCTCTTAATCGGTGTAAAGGTACCAAGGTCTCTATTAAAGATAGTTCCACCAGGAAGATCAAATTGAGTTCCCTTTGTATCAAGAGGCATATCAGGAACAGCTAAGTAATTGGGAACACCTCCTCCAATCTTAGTCCATTCTTTATAAAGACAACCAACTGCAATAACATCATTAAGATAAACCTTTTGAACAAAATCTTTTACCTGTAATAATACTTCACGAGCAAGGTCTAGTCTTTCCATATTTAAAGCTGCTTCTTCATTTGGATCAATAGCTAAGGCTATACCACCTACTGCTAAAGTTTGAATATTAGGATTTTTTCCACCAAAAATAGCTACTGCTTTATTAGGTAAGAATTGATATTCAAGAGCAGAAAGATAATGAGCAACAGCCATTAAATTAGCTTCAGGAGGAAGTTTCATTTGAGGATGTCCCCAGTAACCATTAGTAAAAGGTCCAATTTGACCACTCTCTACAAAGGCTTTAAGTTTTTCTTTAACAGCCTTGAAATAGGTTACACTATTTCCTTCCCAATCAGAAAGACTTTGAGCAAGTTCAGCAGTCTTTTTAGGATCAGCCTTTAAAGCAGAAACAATATCTACCCAGTCAAGGGCAGAAAGATGATAAAAATGAACTAAATGGTCATGAATACCATGAGCAGCAATTATAATATTTCTAACTAATTGAGCATTTAAAGGAATCTCCATACCTAATGCATTTTCAACAGCTCTAACAGATGCAATAGCATGAACTGTTGTGCAAACATTACAAATTCTTTGAGTGAATAACCAAGCATCTCTCGGATCTCTACCTTTTAGAATCACTTCAAATCCTCTCCACATCTGAGCAGAGGACCAGGCATTTACTATTTTTCCTCCATCTACCTCTACATCAATTCTTAAGTGTCCTTCAATCCTTGTTATAGGATCAATTGTAATTTTCTTACCCATAGTTACCCCTCCTTATTTTTTAAATTTTTTTATTTTTATCCTAAGGATTTATAAAATGGGCTCATCTCATCCCAGAAATTAGGCTCAGTGCAACCAATACAAGGATGACCAGAACCTACAGGCCAGGTTCCAACATCACAAAATCTTATAACTGGACAGTTAGCATAAGTAACTGGTCCCTTACAACCAAGTTTATATAAGCAATATCCCTTTCTATGTCCTTCATCTCCAAATTTTTCTGCGAATCTTCCTTCATCAAAATGAGCTCTTCTTTCACAGTGATCATGAATAAGTCTTCCATAAGCAAATTTAGGTCTTCTAAGCTTATCAAGCTCAGGAAGTTTACCAAAAGTTAAAATATAACTAACTGTAGCAAGGAAATTATAAGGATTAGGTGGGCATCCAGGAACATTTATAAGTTTGTCTACCCCAATTACATCTTTAACTCCTACTGCACCTGTGGGATTAGGAGCTGCTGCTTGAACTCCTCCAAAAGAGGCACAAGTTCCTATAGCAATAACTAACATAGCATCTTTAGCTACATCCTTTAAAATCTGAATAGCAGGTTTTCCTGCTATTTTACAATAAATTCCTCCATCCTTTGTAGAGACAGCACCTTCTACTACACAGATATACTTTCCTTTATACTTCTCCATAGTCTGATGAAGAACTTCTTCTGCCTGTTTTCCAGCAGCAGGCATTAAGGTTTCATGATACTCTAAATTAATAATATCAAGAACAAGTCTACCAATAGGAGGATGAGATGCCCTTAAAAGTGATTCTGTACAACCTGTGCATTCCATAAAGTGAAGCCAGATTACAGTAGGTTTAGGACCCTTTTTCATTGCAGCTTCTACTTTCTCTACCATTGAATAAGGAAGTCCCATAGTAGCTGTTACAATTGTGCATATTTTAAGAAAATCACGCCTACTTAGTTCTTTTAAATTAAGCATACCTTACCTCCTTTAGTTTTATTTTATAATATTTATCATATTAAGTTTTACGAAAAAGACAAGAATAAAAAATTTCAAAATTAGATAGTATTTTAAGACTTTTTAAATTTTTTTTAAATTTTTTTAAATTTTTTTTATTTTTTAAAAATTTGAATGAAATTATTTAATTAAGGAAAAATCTAATCCTACATGATAAATATAGGAAATGAAAAACCTTTCAAACCATTCTTGATAAGCCCTTCTTTTGTCTTTAGAAAATTTTGTATTCCATCTTTGAACTTGGAGTTCTTCAGCTAAGGTGCTAAAAATATCTATGGCTTTTTCTCCCTCAAGAGGTTTAGGAATTGAACCAGCTTTAATATTATAGATAGCTATATTTTTATATACCTCCTTTAATTTTTCTTCTAAATTTTTTATCCCAAAAATTTCATAAAGTTTTTCAAGAAAATTTTCAGCCCAACCTCTATGAAATCTACAAAATCCTGCATTGGAAATAGCAAGTTCTTTAATTACTCTTTCATAAACAAGTTCTACAAATTCTTCAGGTTCGGTAAAAATTAATCTATATTCAGTCCAGTATTTTCCATTAACAAAAATGGGGATGAAGAAGCCAGGAGTCCAATAAAAATTGGGAGTCATATATCCATCCTCTCCATAGGGCTGATAAAGAGCTATATCTTTAAAAGAAGTCCCTGCTTTTTCAATTCTTTCTTCATATTTTTGATCTAAAATTTTTATTGTTTTTCTTAACCCCTTTTCTGCAATATCTTTTAAAACTGGGGTTTTTTTATTAAGTAAGTTTTGAATAATTTCTTCAGCTAATAGCCCATTTATATGCCATTTTTCAGGATTTAAAATTAAGGGATCAAGATTGGGATGAGAAGAAATTCCTACTTCTTCACAAGTTAGTAATCCTCTATTTACAGCCTCTAAAAGAAAAGAAACTATATGTCCTGTAGTAATGGCATCAAGACCTGCATTATCTATAAGGTCAACTATTCGTGAAGCTTCTTTTAGATCAAAAACACCTATTAAAGGTCCAACCCCTTGGAATGGTTCATAATCTACTTTTTTTCTTTTCCAGATCTTTTTACAGGCAACTGAGCAAGGTTCTCCACAGGTTTTCCAATTTTTAGTTTTTACAAAGGTTTCTTCCTTAAAAGGTTCCCAGTAGTTTTTTAAAACTATATCGGAGATTTTTCTTCTTATTTCTTTTTTTAAATAAATACTATTATAACCGAAAGTAGGAAGCCACTCCTTATAATAGGGATAATTGGAACCAAAGGTTCCTCCTGCTCCTGTTTTAGGATCAAATCTATATTTAGTAGTTGCTAAATTAACTGCATTAAAATATTCTCTTCCTGTAATTTTTTTAAAAAATTCATTAAAGTTTCTAATATTTACTAAAATTTCAGGAAGCTGAGGTTTTATTTTTCCACCAGCAATTATTCCTGCCACATTATGCGCTTGAGCTAAAATTGAGCCTGCTCCTCCTCTGCCTGCAAAATCTTCACTTCCTATAATTAAATCTTTTGTCTCAGGATTTACATCTATAGAAACAAGGGAACCAAATCTTGTTTGCCATGCTCCAGGACCAACAACTACTGCTCTGGCATTATTTTCAATGTAAAAGTCACTATAAATATCTAATAACCACTTTGTTAAAGCATAAGCTCCAAAATAATTCCCATAACCTTCATATATTCTGTTTAAATTATCAAAACTAATTTTTTCAAAAATAACTTTGGTTTTTTCTTCTCCTTCAACAAAAATAAGAA</t>
  </si>
  <si>
    <t>MKYVGLDVGSGTAKIAVLDENKNILFWKYERTNGQPIETAERFLSLVEKEFNYELSGITCTGTAGKTISQILGCAFVNEVMAHAKAATFFYPQVKTIIDIGGEDSKLIFITHERGIPEIEDFALNTLCAAGTGSFLEQQAARLGYTIEEFSQIALKAKNIPRIAGRCTVFAKSDMIHLQQAAVPDEEIVAGLCYAIIRNLKSNLAKGKEVLPPLIFQGGVAANLGVRKAVKEIFGLKDEELIIPEHYRIMGAIGAALYGLEGKAFSGYKGSEILRAYLRERVFNPPRHPVLVPFKSLEISEKLAEKYEKRVYIEIPQEEFEVYLGIDVGSVSTKLVAIDEKGNLLAKIYMLHHGKPLESIKQGLLELREKLPPKVKVKGVGTTGSGRYLTGDFVGADVIRNEITAQAYGALFIDPEVDTIFEIGGQDSKYIYLDKGTISNFAMNKACAAGTGSFLQEQAVKLGIPIEEFGDIALKSNSPLKLGERCTVFMQSDLLHYQQQGLPKEDLIAGLCYAIVYNYLNKVVEDRKIGNKIFFQGAVAFNKGVVAAFEKVLGKPVIVPPHHEVTGAIGAALLAKEEVKGETRFKGFDLVKVKYHIKAFECKGCPNQCEIHQVSIEGGKPYYYGGRCEKYELDYRKAPSHIPNLTLEREEKLLSYVKPVESDFSEGKVIGIPRILQFYEWLPLFATFFQELGYKVILSPPTSKQIIKKGCELTPAEPCFPIKIAIGHLNALLELGVKNIFLPQITDLPPEHPALEVGKVCPYVQSVPWISPAAFKFSELKVNLINPVLHLGRRGIVLNEEIKNLANLLGEPIEKVKKAWKLGEEAQKDFHHFLKQRGKEILENFKDQIILVIVGRPYNAFDTGANLGIHYKIRKLGLVGLPVDMLPLEEVENLSFLEGMYWEYGQRFLLAAHIIRKTPNLFPIYFTNFSCGPDSFIEHFFEDLLGEKPFIEIEVDEHSAEAGVVTRLEAFVDSIKNKVRYFDIHKPFEILKAYPSNNRTVYIPYMCDHAVAFAAAFRACGVNAQVLPEPDEESLELGRKFTSGKECYPTILTTGDLIKLINSPDFNPEKSIFFMPDSGGPCRFGQYNRLHKKILKDLGINMPVYSLQQDMKFYEDLDILGRTFMKIAWQGIVAVDILDKLFRETRPYALNKKEVEALYWESLKKIEKTVEEKGNMIETLLEIKEAFKNIKVKEEKKPVVGVVGEIYVRNNRFANENLYRFLEDLGLEVWLPPITEWIYFINYTSKRWAKKLGWFRTVLRYIIESQYLKWEEKKFINLVKDVLNMAEDLDVEELMKLTKKYVHPEFEGGEVLLSVGKAVEYLSHGASGIINVIPFACMPGNVVSAILKKIKEEEGIRFPTLTVPCDGQKSLGTKMRVEAFVEQVKEFFNSKKAKF</t>
  </si>
  <si>
    <t>1742972.SAMEA3638995.COMA1_20260</t>
  </si>
  <si>
    <t>exported hypothetical protein</t>
  </si>
  <si>
    <t>MNLSHLFVGIKRLGFALALGAGMIGCGVLTVDVDVYKGALVNEVHVQLHQLVAVATAAKPMLITLRNNHEWPDTDGVPPKNSDNCSGKNGHWYEHGYIPELMVGEKNGKVQTKSDDKTSGDNTEECGLKRPVARRVNRILHLYEDLASPDFAVYAKKLHEALERLQAAQSTLKADREKDQKVFDQIAKGLKPQGTADTEARPKDQLDKKDQSDKRATPKDTSNTECKAKPTSLLDAYRTLLVPGDEESGTSVRKVGELMDALQASASLGEKSAASAECKSEKKDRTAEGNSKKKEQLSIEEALIQGWKGTDVYKTKNDPYERRLPFRAVWKLLSEDADHPALTKQTKALFRDDDQGTAAYKRLNERIRDLVEAYWSSRQATRELWEESLHLLIQIDRLERNPERNEGKTDRYRSLKELAVNLVVELTSVRQVVSALDRVGRTNQCSLMQRAVDALGLLCNRSDSEKNALWTDESVRNDPERFERSLGRALTTDPEDTADFLLDLDRSEKRAIPGGDIGQLIDVVNQSASRRIVRLGLYRSYVDSDKQTDQARMVRSAGELTRILAGGFERGRLPRGIHALTEVYLKSHDGRISETSDDKDETKLLEALVEFAQKILFLANHEELVSPPSTNGLLLGGAEYLARGLLGDKLIDLAYTKTLPEYRNRSYVRVLQAVGNTILFSANELLERDRYREQGQKKVAAEVAAASSVYSPDPKKVLDDLLKDLENDRQAAQRTLADANARKAEIETRLGNPTANPKTGLYGEKDKTTTVLSQAETDLNNYRNSLKTLEAIHAVLTKDVITQVKSQWGVDKPKDEDDFLKGASGPSLKDALAVVRGSYNSTPPTKEDVQRWTDALNHVASSGATQAFADYRKRENQASLEDRPVLLDQFVSHIGELETKRTQGVARLEKIGDEKQAAFDRLEQDIVALNTEKTQLEKRIGEPLQKEATLQTAKEKIEAAKADVLKQAEKHGSFTSPKTIYGLLLSYLKDKEDLEQDPAKKKPYQDTQEVLLKRVPSSGVPPLDPNDFKSPREVMDAVIAFLRHHQMDVTQRFGQDSKESKRATEALENAYSHRAGMIYIRPSSAYLRTSFPSTSLQEDPNLAWDNMLLKQGLRNLPFSSELRDILNPSVKQDRTLTSELDKQYWQNINRVRVSGVGFSNQALVKDDVGNWYVKRYFGDTEDIAKSAKNLALFSLGAKMPIDLPRALRDASASKEELEKNPSTPTLQKVLEKHQGAYKTHTDEVKAKLERLHAKELRDTLIAAWEAHTDIKDKKEFKDSLDQALMAEIVVWDKMAATLKEKTDQDPGQAIVKDVGALSRLGRLLSAEIKKMPSSVASDPLKELAVAEVNKVVGSQVTDILTDRNRVLDQYEQAIVFIGDAANPKEAK</t>
  </si>
  <si>
    <t>315423.SAMN04488020.SAMN04488020_101435</t>
  </si>
  <si>
    <t>GCF_900113405.1</t>
  </si>
  <si>
    <t>Palleronia marisminoris strain DSM 26347| whole genome shotgun</t>
  </si>
  <si>
    <t>GGCGCTGATCATGGCCTCGATCGTCGAGAAGGAAACCGGCGTGGCCGCGGAGCGCGGGCAGGTGGCGAGCGTGTTCGTGAACCGGCTGAAGCAGGGGATGCGGCTGCAGACCGACCCCACGGTGATCTACGGCGTGACGAACGGGCAGGGCGTGCTGGGCCGGGGGCTGCGGCAGTCCGAGTTGGATGCCGAGACGCCCTACAACACCTATCGGATCGACGGGCTGCCGCCGACTCCGATCGCGAATCCCGGCCTTGAAGCAATCGAGGCGGCGCTGAACCCCGACTCGACGGAGTATCTGTACTTCGTGGCAGACGGGACGGGCGGGCACGCCTTCGCAACCTCGCTGGATGAGCACAATCGCAACGTGGCACGGTGGCGCGAGATCGAGGCCGAGCGCGCGGCGAATTAAGACCCGGCGCAGGAACATCTCGGAAAGGGCGGCTTCGGCCGTCCTTTTTCGTTTTGCGACAACGGTTTGCGCGGGCTGATCGCACCGTCGTGATCCAGCGGCCGGTCGGGTTGGCCGCGTTTCAGGATTTCCCGCGAAAACAGGTCTTGCTGGTGGCGGCGTCGAGGGGGCGCGGCTCTTGGATCGGAGACCAACTTTGCTGGGGGGCAGGGGTCGATGACGATCATACGGGTGGAAGGAACGGGGCACGAACACGACGAGTGCGTGCTGGAGCTGGCGGAACATCAGTTCACGGAACTGCTGATCGAGCTGGGCGAGATGAAGGACCGCGTTCGTGAGGGCGACGCGGTGCCGGATTCAGAGGTGAAGAAGTGCGTAAGCGCGGTGCAAAGGGCGATTGACCATGTCTTCAGCGAAAGGAAACGGCTCGACGAGGCCCGGCGCAAGCGGGCCGGGATCGTCCATGACTACGCCATCGACTTCGATGCCGCGCGGGACGAGATCGGGCGCCGCCTGGATCGCCTCCGCGCCGTTGGAGGTGCAGGAGAGGTTCCTGGCGGAGCTGACCGAGGGTGAGCTGACGGCGCTGCCGTGGCTGTTCGAGTTCTGGGCGATGGAGCACCAGCTTCCGCCCGAGGGCGACTGGCGGTCCTGGGTGATCCTTGGCGGGCGCGGTGCGGGCAAGACCCGCGCCGGGGCCGAGTGGGTGCGGTCGATGGTCGAGGGGGCGCGCCCCCTCGATCCCGGCGTGTCGAAGCGGATGGCGCTGGTGGGCGAGACGCTCGACCAGGTGCGCGAAGTGATGATCTTTGGCGAGTCGGGTATTCTGGCCTGCTCGCCGCCCGACCGGCGGCCGGAGTGGGAATCGACCCGCAAGCGGCTGGTCTGGCCGAACGGGGCGGTGGCGCAGGCGTTTTCGGCGCATGACCCGGAGTCGCTGCGCGGTCCGCAGTTCGATGCGGCCTGGGTGGACGAGCTGGCCAAGTGGCGCCGGGGCGAAGAGGCTTGGGACATGCTGCAATTCTGTCTGCGTTTGGGTGACCGTCCGCGGCAATGCGTGACGACGACTCCGCGCAACGTGCCGGTGCTGAAGCGGCTGCTGGAGGCGGAGTCGACCGTGCGGACCCATGCGGCGACGCAGGTCAACAAGGCGAACCTTGCGGCCTCGTTCCTTGAGGAGGTCGAGCGGCGGTACGGCGGCTCGCGGCTTGGCTTGCAGGAGCTGGACGGGCGGCTTCTGGAGGATGTCGAGGGTGCGCTTTGGACCTCATCGCAACTGTCGGGTTGCCGGGGCGGTACGGGCGCGCTGAGTCGAGTCGTGGTGGCGGTGGACCCGCCGGTCACGGGCGGCGCGAATTCGGATACCTGCGGGATCGTCGTGGCAGGCCTGACCGTAGACGGCGAGCGGGCCGTGGTGATCGAGGATGCGTCCGTGAAGGGCTCGCCGCTGGAATGGGCGCAGGCGGCTGTCGCGGCCTACCACCGGCACGGTGCGGACCGCGTCGTGGCCGAGGTGAACCAGGGTGGCGAGCTGGTCGAGGCGATCCTGCGCCAAGTGGACCGTACGGTGAGTTACCGAGGCGTTTACGCGTCACGGGGCAAGGTCAGTCGAGCGGAACCAGTGGCGGCCCTCTACGAACAGGGGCGGGTCGCCCACCGGGGCCGGATGGACGAATTGGAGGCCCAGATGGTGCAGATGGCGGTTGGTGGATTTCGCGGTGCGGGATCGCCCGACCGGGTCGATGCGCTGGTCTGGGCTCTGACGGAGCTGATGCTGGGTCGCACGATGCGTCCGGGCGTCCGGGGACTTTGAGGAGAGACGTGATGTTTCAGTTTCTGACGCGAGGCGGTGCGGCGCCCGTCGAGGTCAAGGCGAGCGCTGCGGGTGCGCTCACCGCCTCGCGGATCGCCACGGGGAGCGCGGGCCGGGTGGCCTGGAGCCCGCGCGACACCGCCTCGCTGACCCGGTCGGGGTTCCAGGGCAACCCGGTGGTGTTCCGCTGCGTGAAGCTGGTGTCCGAGGCGGCGGCGGCGCTGCCGCTGGTGCTGGAGGCGAAAGGCGCGCGGATGGAGGTGCACCCCGTTGTCACGCTGCTGTCCCGGCCGAACGGGGCGCAGGGACGGGCGGAGTTGTTCGAAGCGCTGTACGGGCAGCTTCTGCTGACCGGCGACGGCTATGTCGAGGCGGTCGGGGGCGAAGGGCTTCCCGAGGAACTGCACGTGCTGCGGTCCGAGCGGATGAGCGTGGTGCCCGGCGCGGACGGATGGCCGGTGGCTTATGATTACAGCGTCAGCGGGCGGGCGCATCGCTTCCCGGCCGAGGCGGTCTGCCACGTAAAGAGCTTCCACCCGCAGGACGACCACTACGGGCTGTCGCCGATGCAGGCGGTGGCCCAGGCGATGGACGTGCACAACAGCGCGTCGCGGTGGTCGAAGGCGCTTCTGGACAACGCGGCGCGGCCCTCGGGGGCGATCGTGTTCGACGGCGGCGACGGCAGCGTGATGACGCCCGAGCAATATGACCGGCTGGTGGCGGAGATCGAAGCGAACCATCAAGGCGCGCGGAATGCCGGGCGGCCGATGCTGCTGGAAGGGGGGCTGGATTGGAAGCCGATGGGGTTCTCTCCGTCCGACATGGAGTTCCAGCAGACCAAGGAGTCGGCGGCGCGCGAGATCGCCACGGCCTTTGGGGTGCCGCCGATGCTGCTGGGGATCCCCGGGGACGCGACCTACGCCAACTATGCCGAGGCGCACCGGGCCTTCTATCGGCTGACGGTGCTGCCGATGGCGTCGCGGGTCACGGCGTCGCTGGCGCAGTGGCTGGAAGGGTTCGCAGGCGAGGACCTGGAGCTGCGGGTGGATCTGGATCGCGTGCCGGCGCTGTCGGCCGAGCGCGATGCACAATGGGCCCGGATCGCGGGCGCGAGTTTTCTGAGCGATGCCGAGAAGCGGGCGCTTCTCGGTCTCGCCCCCTCGGAGGAGTGAGTGATGGAGCTTGAGCGGAAGTTCGTGGACCTCGGGCAGGTCACGGTCAGCGAAGGCCATGTGATCGAGGGGTATGCTTCGTTGTTCGGGGCGCAGGATCAGGGCGGCGACATGGTGGCGCGGGGGGCCTACGCAGCTTCGCTGGCGGCGCTGGGTGCGAAGGGACAGCGGGTCAAGATGCTGTGGCAGCATGATCCGGCGCAACCGATCGGCGTCTGGGACGAGGTGCGCGAGGACGCGCAGGGTCTCTGGGTCAAGGGGCGCATCCTGACCGAAGTCGAGAAGGGGCGCGAGGCGGCTGCGCTGATCAATGCGGGGGCCATCGACGGGCTGTCGATCGGCTACCGCGTGACGCGGGCTGCGAAGGGTTCGGGGGGCGGAAGGCTCCTGAGCGAACTGGAGCTCTGGGAGGTGTCTCTGGTCACCTTCCCGATGCTCCGGGAGGCGCGGGTGGGTCGGAAGGGCGACGAGATGCCCGACCCGTGGCGCGATCTGGCAGAGGTCTTCAGGACCGCAAGCCGGGAACTGTCGGGCGCCTGACGGCCCCGATCCGACAAATCGAAGGAAGCAACGATGAGCACGACCGGGCCCGGCGTCCGGACGGAGAAGGCGTGCGCGCCCGATCCGATCCGCGACGTGCAGAATGCGATGGCTGATTTCGTCAGCGATCTCAAGTCGTTCAAGAACGACGTTCAGACCAGACTTCAACACAACGAAGAGCGACACATCATGCTGCAGACCAAATCCCAGCGCCCCGTCCTGGCCACGGCGGCCGAGATCGAGGCGCCTCACCAAAAGGCGTTCGAAGCCTATATCCGCTCGGGCGACGACGATGCCCTGCGCGGCCTCGTGCTCGAAGGCAAGGGCCTGTCGACGGCGGTGAACTCGGACGGCGGCTACCTCGTCGATCCGCAGACCTCGGACAGCGTCAAGGCCGTCCTGAAGTCCACCGCCTCGATCCGCCAGATTGCAACCGTGGTGAATGTCGAGTCGACCTCGTACGACGTCCTGATCGACACCAGCGACCTTGCGTCCGGCTGGGCCTCGGAGATCTCTGGTGTGGCCGAGACCGGGACCGGCCAGATCGACCGGATCTCGATCCCGCTGCACGAGCTGTCGGCCCTTCCGAAAGCTTCGCAGCGCCTGCTCGACGACGCGGCGTTCGATATCGAGGGTTGGCTTGCCGGCCGCATCGCGGACACGTTCTCTCGTGCCGAGGCTGCGGCCTTCGTGATCGGCGACGGCAACGAAAAGCCCCGCGGCTTCCTACGCCACAACATCGTGGAAGAGCAGTCCTGGACCTGGGGCTCGCTCGGCTATGTTGCCTCGGGTGCCGACGGCGCCTTCGGCGATGTCGATGCAGTCGTGGATCTGATCTACGCACTGGGTGCGGAATACCGAGCCAACGCGACTTTCGTGATGAACTCGAAGACCGCCGGGGTGGTTCGCCGCCTGAAGGACAACGACGGCCGCTTCCTTTGGTCGGACGGTTTGGCCGCCCATGAGCCGGCGCGCCTGATGGGTTACCCCGTGCTGATCGCAGAGGACATGCCGGACATCGCGGCGGGCAACACGGCCATCGCCTTCGGTGACTTCTCGTCCGGCTACACCGTGGCAGAACGTCCCGACCTGCGCATCCTGCGCGATCCGTTCTCGGCCAAGCCGCACGTCCTGTTCTACGCGACCAAGCGCGTGGGCGGCGACGTGAGCGACTTCGCCGCGATCAAGCTTCTGAAGTTCTCGGTCGCCTAACGGCGGGTGGGGCGGGTCGGGCTGAGGCGCCCGGCCCGGACGAACGCGCGCATTTCGCGCATCGACCAGCTTTCCCTCCGTCCAAGCGGTGTGTGGGCGCGCGTTCGTCATATCCGGGCGGAGGGATCGAGGCAGAGGGAAAACCGCCATGTATCTTGTCGAGCAATCGGGTCTGAGCGCAGCAGCGCTGCCGATCTCGGACCTTCGGGCCCACTTGCGTCTGGGCACCGGCTTTGCCGACGACGCGGTGCAGGACCCGGTTCTTGAACGGTCGCTCCGTGCGGCCATTGCGCAAATCGAATCTACGACCGGAAAGGCGCTCCTGAGGCGCGACTTTTCCGGAACCGTCTCGGCCTGGCGAGAGATCGGGCGGCAGGTGTTGCCGCGGGCTCCTCTTGAGGCGGTGACCGAGATCGCCGTGATCGACGGGAAGGGCGATCGCAAGGTGCTGGACCTCGACTCTGTCCATGTTCGGCACGACGCACATCGGCCGGCGATCGTGGCGAGGGGGTTTTCCCTGCCCGCCATCCCAGTTGGAGGCCACGCCGAGATCGCCTTCCGCGCAGGCTATGCAGCTAGTTGGGCAGAACTGCCCGGCGATTTGTCCTTTGCGGTGCTGAGCCTGGCAGGTGCGCTCTACGAAGAGCGGGCGCAACCCGGGCAGGTTCCGGCGGGTGTGCGGGCGTTGATCGCGCCGTACCGCCAGCCACGCTTGTGGGGAGTGTTCTGATGGATTTCCGACCTACGCGAGCGCTGGTTCTCGAGACCCGCACGAAGGTCTCGGACGGGGCCGGCGGGACGATCGAGGAATGGGCGCCTCTTGGCACGCTCTGGGCCGATATGCGGCCGCGAACGGGCGGCCTTTCGGACGGGCAGGAGGTGTCCTTGTCGCGGACCCTGTGGCGGATCGTGACGCGGGGCGCGCCGGCGGGAGCTCCGTCCCGTCCCGTGGCCGGGCAGCGGTTTCGGGAAGATGAGCGCATCTTCGGCATCCTGACGGTGACCGAGGGTGACCCGCAGGCGAAATGGCTGGTCGTTCAGGCCGAAGAGGAGGTGGTGCGATGAGCTATGCGGTCGCGAGCTCGCTGCAGGAGGCAGTCTACGAACGGCTGACCTTCGATGCGGGCGTGTATGATCTGGTTCAGGGGGCGGTCTATGACGGCGTGCCTGCGGGAACGGTACCCCCCCTGTTCGTCAGCCTAGGCGAAGAGAAAGTGACCGACCGGTCGGACGCGGATGGCTACGGCGCGGTGCACGAGGTCGTGGTCTCGGTCGTGTCGTCGGCCAACGGATTTCAGGCGGCAAAGCGGTTGGCAGGAGCGATTTCGGACGCGCTGCTGGGGACGCCGCTGGCGCTGGAGCGTGGGTACCTCGTCGGTATCTGGTTCCGCGGCGCCCATGCGAGGCGGGTTGCTCGCAGCGGCACTCGGCGGATCGATCTGCGCTTCAAGGCGCAGGTCCGGGACAATTCTTGAAAAGGCGGGAGTAAGGGACATGGCGGCCCAGAACGGCAAGGATCTTTTGATCAAGCTGGACATGACGGACGCGGGTGCGTTCGAAACCATCGCGGGGCTTCGGGCCACGCGGATATCCTTCAACGCCGAGGCGGTGGAGGCCACGAGCCTGGAAAGCGGCGGCTGGCGCGAGCTTCTGGCGGGCGCGGGCGTGAAGCAGGCCTCGATCTCGGGATCGGGCGTCTTCAAGGATGCGGCGACCGACGAGCGGATGCGCCGGGTGTTCTTCGAGAGCCGGACGCCTGTGTTCCAGGTGATCATTCCCGATTTCGGCATCGTCGAGGGTGCGTTCCAGGTGACCTCGATCGAATACGCCGGCACCCATGACGGTGAGGCAACCTATGAGCTGTCGCTCGCATCGGCCGGGCAGCTGAGCTTCACGGCGCTCTGATGGCCAACCCGTGGGCGGGCGAGGTCGCCGTGACCATCGACGGGGAGCGGCATGTCGCGAAGCTGACGCTGGGCGCGCTTGCCGAACTCGAGGATGCGTTGGGTGCAGGTGGCTTGGTTCCGCTGATCGAGCGTTTCGACACGGGCGGCTACGGGACACGCGATGTCGTGGCTCTGCTTCTTGCCGGTCTCAGGGCAGGCGGATGGCGCGGATCGGCGGCAGAACTGATGGCTGCCGAAATCGAGGGCGGTCCGCTCGAGGCGGCGCGGGTTGCGGCGGCGCTGCTGGCCCGCGCGTTCGGGGCGCCATGACCGCGTTCGACTGGCCTGCGCTTCTGCGGGCGGGGATCGCGATGGGGCTGAAGCCGCACGAGTTCTGGGCGCTCACGCCCTCGGAGCTCGAGATGATGCTTGGGCGCGGCGCAGGGGTCGCGCCCATGGGACGGGGCCGCCTTGAAGAATTGCGGGCGGCATTCCCCGACGAGCGCAGGAGGGCGCGACATGAGTGAGTTCAGCGATTTCGAAGACGAGCTACGGCGGTTCGAGGACAGCGTCGGCGGCGCAGAAGAGATGCTCCGGGCGCTGAAATCGGGGCTGCAGGACGTCTCGAAGGAGGGCGGAAAGCTGTCGGACTCGTTGCGCGGGATCGGGCAGTCGATGGTCGAAAGCGCCTATGCCGCGGCCGTCAGCCCCCTGCGGAAGGAACTGAGCAGCCTCATTACCGCTGGCGCGCAGAGCCTGTTGGGGAGCCTTCTTCCCTTCGCCAAGGGAGGTTCGTTCACGCAGGGACGGGTCATGCCCTTCGCCACGGGTGGCGTGGTGAACGGGCCCATGACCTTCCCGATGCGGGGCGGCACCGGGCTGATGGGCGAGGCCGGGCCCGAGGCGATCATGCCCCTGACACGCGGCGCGGACGGCAAGCTCGGCGTCCGCGCCGAGGGCGGCGCATCCGCACCTGCTCAGGTGGTGATCAATATCCAGACCCCGGATGTCGCCGGGTTCCAACGCTCGCAGAGCCAGATCGCGGCGCAGATGAGCCGCGCCCTGTCGCGCGCCGAGCGCAATCGCTGAAGGAGAAGAGGCCATGGCCTTTCACGAAGAGCGCTTTCCGACGGATCTGAGTTTCGGCGCCGTCGGCGGCCCGGAGCGGCGGACCGAGATCGTCACGCTGGCCAATGGCTTCGAGGAACGAAATACACCCTGGGCACATTCGCGGCGTCGATACGACGCGGGGTTCGGACTTCGCTCGTTGGAAGATGTCGAGCTGCTGGTCGCCTTCTTCGAGGCGCGGCGCGGGCAGTTGCACGGGTTTCGCTGGAAGGACTGGGCGGATTTCTCATCCGCACCGGGCGGCGCCGTGCCCGATTTCGACGATCAGCGGATCGGAACCGGGGACGGGACCACACGGGCGTTCGGCTTGCGCAAGACCTACGGGGTCGGTGAGAGCGCATATGCGCGGCCGATCTCGAAGCCGGTCGCGGGCTCGGTGCGGGTTGGTGTCGACGGTGTCGAAGTCTCGGCGTTCGAGGTTGACCACTCGACCGGCGAGATCGTCTTGGACGCCGCTCCGGCCAATGGCGTGGTGGTCACAGCGGGTTTTCTGTTCGATGTGCCGGTTCGGTTCGACGCTGACCGCATCGATGTGTCGCTTGCGACATTCAATGCGGGCCAGGTGCCCGACGTGCCGGTAGTGGAGCTGCGGGTTTGATGGCTGATCTCACGGGAACTCTGTGCCGCTGCTGGCGGCTGACGTGCTCGGATGGACGCGTCTTCGCATTCACCGACCACGATGCCCGTCTGTCGTTCGACGGGGCCGACTTCAGTCCTTCGGACGCGATGACTGCGCGGGCGTTGGAGCAGACAACCGGACTCTCGGTGGACAATTCCGAGGCGATCGGAGCCCTGTCCGCGGCGGGCCTGACCGAAGAGGATATACTCGCCGGGCGGTTCGACAGTGCGGCGGTGGAGATATGGCAGGTGAACTGGTCCGATCTTTCGGATCGGCGCCTGAGCTTTCGCGGCACGCTGGGGGAGATCGAGCGTGCCGGCGGCGCCTTCAAGGCCGAGCTGCGGGGCTTGACCGAGCAGCTCAACCGGCCGGTGGGGCGGCTCTATCAGAAGCAATGCGCGGCACGGTTCGGCGACGCCACTTGCGGGATGAACGCTGACATTTACGCAGTGGACGTCGTGGTGAGCCGGATCGAGGGCGCCATGATCGAGGTGACCGCCGGGACTGCGCCTGCGGAACACTACGCATTCGGGACCCTGCGGGTTCTGGATGGAGCCGCGAGCGGGCAGGTTGTTCACGTTCGAGGTGACCGCGCCGCGGATGGCGCACGGAGCCTGACGCTCTGGGACAGCGTGCGCGGATTGGCGATCGGGGACCGGGTGAAGCTGATCGCTGGGTGCGACAAGCGCGCCGCGACCTGCCGCGAGAAGTTCGGAAATATGCTGAACTTTCGCGGCTTTCCGCATCTCCCGACCGAAGACTGGGTGACGGCGTATCCGTCGGGCGGTGCCTCGTGAGCCGCGCGGCCGATGTCGCCCGCAGCTGGATCGGGACACCCTACGTGCACCAGGCATCGTGCCGAGGTGCGGGGACGGATTGCCTCGGCCTCGTGCGCGGCGTCTGGCGCGAATTGGCCGGGGCGGAGCCCGTGGTCATTCCGCCCTACACCTCAGACTGGAGCGAGCCGGCGCGGGAAGAAACGCTGTGGGAGGCCGCGCGGGGCCTGCTTGTCGAGCGGCCCCCGGGCGCTGTGGAGCCGGGGCATGTGCTCCTCTTCCGGATGCGCAAGGGCGGCGTCGCCAAGCATCTGGGTATCGCCAGTGGGGCCGAGCGGTTCATTCATGCGTATTCCGGGCACGGCGTCATCGAAAGCGCCCTGAGCAAGCCTTGGCGGCACAAGCTCGTCGCGGCGTTCGAATTTCCTCAAGGAGGTCACTGATGGCCACGATGGTTCTGGGCGCCGCGGGCGGCGCCGTCGGCACGTCCCTTGGGGGCGGGATCCTGGGTCTGAGCTCGGCCGCCGTGGGGCGTGCCGCGGGTGGAATGGCCGGTCGGCTGATCGATGCGCAGCTCAGCCAGAAGATCCTGGGTGCCGGCGGTCGCATTGTCGAGCATGGTCGGATAGACCGGTTGCGCCTGACGTCGGCCGGTGAGGGCGCTCCGATTCCGCAGGTCTTTGGCAGGATGCGGATTGCGGGCCATGTGATCTGGGCCTCGAAGTTCGTGGAACGGGTCAGCGAAACTGCTGGCGGAGCGGGCGGCAAGGGCGCGCGGACCGCGGCAACGGCGGACCGGACGTACTCCTACGAGATCTCGCTCGCCATCGGGCTGTGCGAGGGGCCGATCGCGGGTATCGGGCGGGTCTGGGCCGATGGTCGGGAACTCGTCCGCGAGTCGCTGGACCTGCGGGTCTACGCCGGCCACGCGGACCAGCTGTCTGATCCGGCCATCGAGGCCGTCGAGGGCGCCGGCGCCGCGCCAGCCTATCGCGGGCTTGCCTATGTGGTGATCGAGAATCTCGCCCTCGGGACCTTCGGCAACCGGGTGCCGCAATTCAGCTTCGAGGTCGTTCGAAACGAGGGTGAAGAGGGTGCCGGTGACGTGGCGCAGCATGTCAGGGGCGTCGCGCTGATCCCCGGAACGGGCGAGTATTCGATTGCTACCACGCCGGTCCGCTACGACGACGGCGCGGACGAGAGCGCCTTCGTCAACGCGCATGTCCGGACGGGTCGGACGGACATGGCGGCCTCGATTCAGGCGCTGACGACCGAACTGCCGCGCTGCGGGGCGCTGTCGCTGGTGGTCTCGTGGTTCGGGGACGACCTGCGCTGTGGCGTCTGTTCGCTCAAGCCGAAGGTCGAGGCGCTCGGGCGCGACGGGGTGGAGATCGCATGGCGTTCGGGGGGGATCGGGCATCGTGATGCCGAGCAGGTGCCGCAGCAGGACGGGCGCGTCGCCTATGGCGGTACGCCGGCCGACGGGGCGGTGATCGAGGCGATCCGCGCTGCCACGGAAGCGGGGCAGGAGGTGATGTTCTATCCGTTCATCCTGATGGACCAGCTGCCGGGCAACGGCCTTCCCGATCCGTATGGCTGGTCCGAACAACCTGCGCTTCCCTGGCGGGGTCGGATCACCTGCGACGTGGCCCCTGGCCATGACGGCTCTCCCGACGGGACCGCGGCGGTCGATGCCGACGTCATGTCTTTCTTCGGCGCGGCTGCTTCCGACGACTTCCAGATTTCGGGCGGCGAGGTGCACTATCATGGACCCGACGAGTGGTCCTTCCGCCGGATGATCCTGCACTACGCGCATGTTTGTGCCGTGGCGGGCGGAGTCGAGAGCTTCTGTATCGGCAGCGAGATGCGCGGGCTGACGACGCTTCGGGGAACCGACGGCTTTCCGGCAGTCCGTGCGCTGAAGGCGCTTGCGGCGGATGTTCGGGGGATCCTGGGACCGGAAGTCAAGATCGGCTATGCGGCCGATTGGTCAGAGTACTTTGGCTACCACCCTGCGGACGGATCGGGAGATCTGTTCTTTCATCTCGATCCGCTCTGGTCCGATCCGAACATCGATTTCGTGGGCATCGACAATTACATGCCGCTGTCGGATTGGCGCGGAGAGCATGACGAGGCCGATTCCGCCTATCAGGGCCCGCACGATCTTGATTACCTCAAGGCCAATATCGAGGGCGGCGAAGGCTTCGACTGGTACTACGGGAGCGACGCCGATCGCCTGGCTCAACTTCGCCGACCGATCACGGACGGCGCCTATGACGAGCCGTGGGTCTGGCGCTACAAGGACATCCGCAACTGGTGGAGTTCGCCCCACCACGATCGGATCGGTGGGCTGCGTCAGCCCATGTCGACGCCTTGGGAGCCCGGCTCGAAGCCGATCCGCTTCACCGAGATGGGCTGCGCCGCGATCGACAAGGGGACCAACCAGCCGAACAAGTTTCTGGACCCGAAATCTTCGGAATCCGCGTTGCCCTGGTTCTCGGACGGCGCGAGGGACGACTTCGTGCAGGTCCAGTACCTGCGCGCGATGGACGAGTACTGGGGCGATCCGGAACGCAATCCGGTATCGGCCACTTATGCCCGTCCGATGGTGGACATGCGTCACGCCTACGCATGGGCATGGGACGCGCGTCCGTTTCCCGCCTTCCCGGGGCTTCCGGACGTTTGGAGCGACGCGGAGAACTACTATCGCGGCCATTGGCTGACGGGGCGCTCTGGCTACCGCACCCTGGCCTCTGTCGTCTCCGAGATCTGCCACCGTGCCGGCGTTCGCACCATCGACGTGACGCGGTTGCGGGGGATGGTTCGCGGCTATGCGGTCACGGAGGTCACTGACGCGCGCGCAGTGTTGCAACCGCTCATGCTGGCCTATGGCTTCGATGCGGTCGAGCGGGACGGCGTTCTCCGTTTCTCGATGCGGCGAACAGATGGGGCCGTCGCGCTGGACCAGGCCGATGTGGTCGCTGCCGATGGCGGTGATGTGGTCACGGTTCGTGATCCGGAGGTCGAAGAGGCCGGACGCGTGTCGGTCGGTTACGTGGTCGAGACGGGTGATTTCCCAGCCGGCGTTGCCGAGGCCGTTGTGCCCGGGACGGACGACACGAGCCTGGCGCGGGTGGAGTTGCCCCTCGTGCTGAGCCCATCCGAAGCGCGCGGGATCGCCGAGCGTTGGCTGGCCGAGGCTCAAGCCGGACGCGACCGGATCAGCTTTGCGCTGCCGCCGTCGCGCTTCGACCTGGGCGCAGGCGACGTGGTTTCGATGCAAGATGCGTTGTGGCGTATAGATCGCGTGGCAAAGGGTGCGGCGCTGCAGGTCGAGGCTGTGCGGATTGCGGCTGGACGATCGCTCGTTGCAGCGGGAGGGGCGCTGGAGGACGGCATCGCCGTGGCGCCGGCCGTATTGCCGACGCCGCCCGTGGCCCTCTTCATGGATCTGCCGGTTCTGGACGGAGAGGGGGACGCGGTGCCGAGGATCGCGGTCGGGGCGAAGCGCTGGCCCGGCCCTGTTGCGGTGCTGTCGAGCGTGGAAGACGCGGGCTATGCGCTGGACACGACGGTGGTTCGGGGTGCGGTGATGGGCGTGACGGAGACAGCGCTCGCCCATGCGGCGCCGGGTCGGGTGGATCGTGGACCAGCGCTGCGCGTGCGGCTGCTGAGTGGTGCCTTGGCTTCCGTCAGCGATGCTGCGTTCGCGGCGGGTGCCAACGCGATGGCGATCGGGTCGGGCGAAGACGACCTGTGGGAAGTGTTCCAGTTCCGCGATGCCGAGCTTGTCGGCACGCATAGATGGACCCTCTCTCACCGTCTGCGCGGACAGGCTGGAACCGATGCGGTCATGCCGGCGGTCTGGCCGGCGGGAAGTCGGGTGGTTCTGCTTGACGCCGCCTTGGTCCCTCTGCACCGCGGCGCGGCGCAACCGGGGTTGGAGCGTCACTGGCGGATCGGCCCGGCGGATCAGCCTCTGGACGGACCGAGCTTTACCCATGCCGTCCGCGGGTTCGAGGGGATCGGACTTCGGCCCTACAGTCCCGTGCACCTCGGCTTCACGCCCAACGGTGGGGATTTGCAGGCGAAGTGGATTCGACGGACGCGAATCAACGGCGATAGCTGGAGCGGGCGCGAGGTGGCGCTTGGAGAAGAGACCGAAGCATATCTGGTTCGGGTCATGCGGGGCACGAACGTGGTTCGCGAGGTCGAGGTGGCCACGCCCGCCTGGAACTATGCCGCGGCGATGCGCGCCTCTGACGGGTCGGGATGTCGGCTGGAAGTCGCGCAGCTGTCTCGCGCGTTCGGGGCAGGGCCGACCGTTGCGTTGGCGCTTCCCGACCCGTAAGGCTGGCTTGGTCCTTGGCGCGCCACCCACTATATTGGGTGGCGCGAGCCGTCTCGGAGGAAGTGTCATGAGCCTCGAAGCTACGAATCTGAGAGCCGTTGATCCGGTTTGGGAACGTATCCGCGAGGAATGCCACCAGGCGACGCAGGACGAGCCGCTGATGGCCGGGATGTTCCACATCTCGGTCCTGCATCACGACACGTTCGAAAGCGCGTTGGCTTACCGGGTGGCGCTGAAGCTCTCGAGCGGTGAAATGCCCGAGCAGATCCTGCGCGAGATTGCCGACGAGGCCTACGCGGCCGATCCGTGGCTGGGGCAGGCGGCGCGGGCGGATCTCGTCGCTACGGTCGAGCGCGATCCGGTGTGCCATCGGTTCGTCCAGCCGCTTCTCTACTTCAAGGGGTTCCAGGCCGTGCAGGCCTATCGGCTGGCCCATTGGCTTTGGGAACAAGAGCGGATCGACCTCGCACTTTATGTGCAGATGCGCACCTCCGAGGTGTTCGGCGTGGACATCCACCCGGCCGCGAAGATGGGCAAGGGGATCATGATCGACCACGCGCACTCCATCGTGATCGGCGAAACCGCGACAGTCGGCGACAACGTCTCGATGCTGCATTCGGTGACGTTGGGCGGAACGGGCAAGGAAGATGACGACCGCCATCCCAAGATCGGCGACGGCGTGATGATTGGGGCCGGCGCGAAGGTGCTGGGGGCGATTCGGGTCGGCCATTGCTCGCGCGTGGCGGCGGGGTCGGTGGTTCTGGAAGAGGTGCCGCCGATGAAGACCGTGGCGGGCGTTCCCGCAAGGATCGTGGGCGAGGCGGGCTGCGCGCAGCCTTCGATCATGATGGATCAGCTCTTCGGCCGCTGACGGCTTAAACTCCGCATTAAAATCTCGGAGCTACGGTTGGGCGACCGCACCAAGGGGGCGCCCATGCCGAACGATGACATGCGTTTGATCCAGCCAAGTATAGCGCGTATCTTCGTCGTACGTCGGAGCATCGGCCAGGCGTTCTACGAGCGACTGTTCGAGCGACAGCCGACGTTCCGAACCATGTTTCCGACGGACCTGCGCACACAGGCGCGGACGTTCGACGACATGATCGCCCTGATCGTCAAGAAGACCGGCGACCCCGAGGCCGTGACGCCGGTCCTGCTGGCAATCGGGCGCCGATACCTCACCTATGGGTTGCGCCCGCAGGATTTGCGGGTGATCGGCGAGGTTCTGATGGAAGTTCTGTGTGCGCAAACGCCAGGCGGCCTGTCGCCTGATGAGGCAGCCGCATGGGAGCGATCGTTCAGCCGCGCGGCGGAAGTGGTGAAGCTCACCCTTGCCGATCCGGTGCCCGTGGAGGGCTAGCGAAGGATGATCTCGTTCGCGCCGATGTAGCCCAGGATCTCGCGGGCCTGCTCGTCGAGCAGGTCGAGGTCGAGATACTCGTCCGACAGCCGCCTAGTGCGGTTGGCATAGACCGCGACCTCGGCCTCGAGCGCGTCGAGTTGGGTCTCGAGCTGTCGGGCTTCGGCGTCGATCTCGATCCGGCGCATCAGGCCGTAGTCCCCCTGGACGGACGCGAAGGCAAAGTAGCTACCCAGCACGAAGGTCAGGACCACGTAGCAGAACAAGCCGTAGGAGAAGCGTTTGTGCGGATAGCTCATGCGGTTGCGTGACCCGGGGACCTGGACGTCGTGCCCATGATTGGCAAAGGCGGCCCGGATTGGGAATCCCGGGCCGCCGGAAAGACGCGCAGCAACGCAGCAAGTGTGACTTATTCGCTGCCCTTGTAGATCGACACGAGCTTGTCGAACATCGCCATCGCCTCGGATTTCTCTCGCTGGAAGGCGTTGCGCCCGATGATCGACCCGTTGCCCCCGCCGTCGCGGATGGCGCGGGCGTCGTCATAGATCGACTCTTCGCCCTTCTTGGCACCGCCCGAGAACACGACGATGCGGCGACCGTTGAAGGACGAACGCATGCATTCCTTCACCCGAGCGGTCTGGCTCGCGATGTCGATCTGCTGCTCTTCGAAGACCTTCTTGGCCTCGGGCACCTCGAGGTGATCGGTCGACAGCTTGATCTTGATGATGTGGGCGCCCAGGAGCGCGGCGATCTGAGCCGCGTAGGCGGCCACGTCGATGGCTGTTTCGCCTTCTTTCGAGATCGCCTCGCCGCGCGGGTAGGACCAGATCACGGTGGGCAGTCCGACCGAGGCGGCCTCGTGGCGCATCTCGACGATCTCTTCGAACATGTCGAGCTGACGGTCCGAGCCGGGGTAGATCGTGAAGCCGATGGCCGAGCAGCCCAGCCGCAGCGCGTCGTCGACCGAGGCCGTGACCGCCTGGTCCTTGCCCGAGGTCGAGGACATCAGCGAGTTGGCCGAGTTCACCTTCAGGATCGTCGGGATCTGGCCTGCGAACGTGTCGGCACCGGCTTCCAGCAGCCCGAGCGGTGCCGCAAAGGCGTTGAGGCCCGCATCGATCGCCAGCTGGTAATGGTAGTGCGGGTCGTAGGCGGGGGCATTGGGTCCGTAGGTGCGGGCCGGGCCGTGCTCGAACCCCTGGTCGACGGGCAGGATGATCATCTTGCCGGTGCCCTTCAGGCGTCCCTCCATCAGCATGCGGCAGAGATTGCCCTTCACGCCGGGGTTTTCGCCCTCGTAATTCGCCAGGATCTGCTGAACCTTACGGGTGGCTTTCATCGTGTCGCTCCTCTCGATGGCGTTGCGCCTGATGTAGGGTGGCAGGCGCCCCCGGGGCAATTTGTTTTCGCCAACGGCGCGCGCATTAGGGCTTACGGGCGGTGATTCAGGGTCCGCGCCACGATCGGCAGCAGCAAGGCGCGCGGCAGGATGCTGGTGGCGGCGGCCAGCAACTTGCCCTGCGCGCCGGGGATCACCGTGCGCCGGCCGGCCATCATCCCGTCCCATCCGATGCGTGCCACGTCCGAGGCTGGCAACATGCGCCGGCCGCCGCGCAATCCGCCGGCCTCGAAGAACGCGGTGTCCACCGGACCGGGGCAGAGGGCGGTGACGGTCACGCCGCGGCCCTTCGCCTCATGGTGCAGGGCGTCGGACAAGGACCGCAGGTAGGCCTTGCTGGCAAAGTAGATCGCCATGTTCGGACCCGGCACCCACGCGGCCAGAGAAGCCACGTTCAGGATGCGCCCCGACCCGCGCGGGACCATTTGGCCGAGCGCCCGCTTGGCCAGCAACGTCGCCGCCAAGACGTTCACGTCGAGCATATGGCGCTCGCGATCCCAAGTGTCGGGCTTCGCGAAGTCGCCCGACCCGCCGAGGCCGGCATTGTTGATCAGGATGTCGACCTCGCGCGCCTCCTGCCAGACCCGCTCGACCTCGGCGGGGTCAGAGAGGTCAGCGGGGATTACCTCGGCCCCGTCGATCTCGGCCGCCAGACGGTCGAGGTCGTCGCGGTTGCGCGCGGTCAGGATCACCCGGTGCCCCTCTGCTGCCGCAATACGGGCGAACTCGGCTCCGAGCCCGCGCGAGGCCCCGGTGATCAGAACGCGGACGCTCACCCGAGGGCCGCGACGCCCGGAAGGGTCTTGCCCTCCATCCACTCGAGGAAAGCGCCGCCCGCCGACGAGATATAGGTGAAGTCGTCCGCAGCACCCGCCTTGTTCAGAGCGGCCACCGTGTCGCCACCCCCGGCGACCGACACGAGGCTGCCCTCGCGCGTCAGCCGCGCGGCCTCGGCGGCGGCGGCGTTGGTGGCGGCATCGAACGGCTGGATCTCGAACGCGCCCAGCGGGCCGTTCCAGATCAGCGTCTTGCACCCGGCCATCGCCTTCTTGATCCGCTCCACGCTGTCGGGGCCGGTGTCGAGGATCATGGCGTCCGAGGGACAGGCATTGGCGGCCACCGTCTCGCTTTCGGCGCCTGCCTTGAACTCACGGGCGACGACGACGTCATGGGGCAGGATGATCTCGCAGCCCATTTCGTCGGCGCGGGCCAGGATGTCCTTGGCGGTATCGGTCATGTCATGCTCGGCGAGGCTTTTCCCGACGTCGATCCCCTGCGCGGCAAGGAAGGTGTTGGCCATGCCGCCGCCGATCACCAGGTGGTTCACCTTGCGGAGCAGGTTCGACAGCAGGTCCAGCTTGGTCGAGACCTTCGCGCCCCCGACCACGGCCATCACCGGGCGGTCCGGTTCGGTCAGCGCGGTTTCCAGCGCGTTCAACTCTTCGGCCATCAAGAGGCCGGCGCAGGCGGGCAGGCGACGCGCCAGCCCTTCCGTCGAGGCATGAGCCCGATGTGCGGCAGAGAATGCGTCGTTGCAATAGACGTCGCCCAGCTTCGCCATCCGGTCGGCCAGCGCGTCGTCGTTCTTCTCCTCGCCCGCGTGGAAGCGGGTGTTCTCCAGCAGGACCACGCCGCCCTTCGCGACCGCCTCGGCGGCCGCGTCACCGACGCAGTCCTCGCCGAAGGTCACGTCCCGGCCGAGCGCCTTCTCCAGCGCCGGAACGACCTGCCGCAGGGACATCTCATCGACCCGCTGCCCCTTCGGGCGGCCGAAATGGGCCAGCAGCACCGGCTGGCCGCCCTTTTCCAGGATGGCGTTCACCGTGGGCACGATGCGCTCGATCCGGGTGGCGTCGGTGACGCGCCCGCCCTCGACCGGCACGTTCAGATCGACGCGGGTCAGCACCCGCTTGCCGTCGAGATCCATCTTGTCGAGCGAAGTCCAGCTCATGCCCGTCTCCCTTGTTCTTCGTCGCGCAACTTGTCGCGCGATCCTGTCGCCTTCGCAACCGCGCCCTTTCCCAAGCGCGTGCGACGGCTTAGGTAGCGCCCCAACGCAGTTCGAGGAGGCACAATGGCCGAAATCACCGATCCCGAAAACACGATCATCATCGAGCTCAAGGACGGCCGCGTCGTCGTCGAGCTGATGCCCAAGATCGCGCCCCAGCACGCCGAGCGGATGAAGACCCTCGCCCGCGAAGGCGCCTATGACGGCGTGGTGTTCCACCGCGTGATCGAAGGCTTCATGGCCCAGACCGGCGACGTCCAGAACGGCAATGCCGACAAGGACTTCAACATCCGCCTCGCCGGAACCGGCGGGTCCGAATACCCCAACGTCCCGGCCGAGTTCTCGAAGATCCCGCATGACCGCGGCACGATCGGAGCTGCACGCTCGCAAAACCCCGACAGCGCGAATTCGCAGTTCTTCATCAACTTCGGCGACAACCATTTCCTGAACGGCCAATACACCGTCTACGGGCGCGTCATCGAGGGGATGGAGCATGTCGACTCCATCACCCGTGGCGAGCCCCCCGCAAACCCCGACAAGATGATCAGCATGAAGGTTGCCGCCGATGCGTAAACTCGCCCTCATCCTTTCGCTCACCGCGTCCCCCGCACTTGCCACCGGTCTCGACATCGAGATCGCGGGCGAGGCGGGCGGCACAGTCCATATCGACCTCTACGAGGACGTCGCCCCCCAGCATGTCGAGCGGATCACCGCCCTGGCCGAGCGTGGCGCCTATGACGGCGTGGTCTTCCACCGCGTGATCGACGGCTTCATGGCCCAGACCGGCGACGTCCAGTTCGGCAAGGCCGGCGGCGACCTGTCCCGCGCGGGCACCGGCGGGTCGGACCTGCCGGACCTGCAGGCCGAGTTCTCGGACCGGTCGTTCGGTCGCGGCACCGTCGGCATGGCCCGCTCGGCCAGCCCCGACAGCGCGAACTCGCAATTCTTCATCAACTTCGCGGCCACCCCGCATCTCGACGGGCAGTACACAATCGTCGGCGAAGTGACCGAAGGGATGGAGATCGTGGACCAGATCAAGCGCGGCGCGCCCGGCTCCGGCGCCGTGTCCGACACGCCGGACGTGATGGAAAGCGTCACCGTCACCGAATGAGCCGCGAGGGGCGGGACGATCGCGTCTCGCCCCCGTTCAGCCCGGCGCGGGCAAGGTGGCCAGAAACGCCGCCACGCCCCGCCGATCCCGCAGGCGCGTCGCCGTCGATATGGACGACCGGCAGCCCCGTGCGCGCACCAAGCTCGCGCGCCAGCGTCGATTTCCCGGCCCGGGGCTGGCCGACGATCATCTTGCGTTTCATGTACCGCAGAAGGTCGCCCTCACCTCCTCGCCCGGGGCAGGCGGGGTCGCATAGTCTGGGTGGTCGTCGAACGGGGTGGCGAGCGCGGCGTGGAGCGCGTGGAATGGGCCGTAATCGCCCCCGACCGCCGCCTGGATGCACTCTTCGACGCGGTGGTTGCGGGGAATGATGCCGGGGTTCGACCGGCGCATCAGCGCGACCTGGTCCGCTTCGGTAGCGCCATCGCGGTGGCGCCGGGCGGTCCACATCTCGTGCCACTGGTCGAAGGCGGGACGGTCGGTCACGTGATCGGCGGCGCTGCCGTCCGCCAGTCCGCGGAAGACCAGCGTGAAGTCGTCGCGGTTGGTCGCCATGATGTCGAGCAACTGATGGACGAGGGCAGTGTCGTCTTCCTCTGCGGTCGAGAGACCCAGCTTGGCGCGGAATACCTCCAGCCACTCGGCCTGATAGCGCGTGCCGAAATCGTTGACGAGGTCCGTGAACCGCTCGACCGCAGCCTGCCGGTCGGGCATCAGCGGCAGGAGGCAGGTCGCGAATTGCGCGAGGTTCCAGACCGCGATCTCGGGCTGGTGGGCATAGGCGTAGCGCCCGTGGCGGTCGATGGACGAGAACACCGTGTCGGGGTGGTAGCCGTCCAGGAATGCGCAGGGGCCGTAGTCGATGGTCTCGCCCGAGACGGCCATGTTGTCGGTGTTCATCACGCCGTGAATGAAGCCCACCCCCATCCACCGCGCGATCAGCCGCGCCTGCGCGCTGACGACGGCGTCCAGCAGCCCTTCCGGGCCGTCCGCGCCCGGGTAGTGGCGGGCAATGACGTGGTCGGTCAGGGCCTGCAGCCCCTCGGTATCCTGGCGGGCGTAGAGGTACTGAAACGTGCCGACGCGGATATGCGAGGACGCCACGCGGGTCAGCACGGCGCCGGGCAGGGGCGCTTCGCGCAGGACGGTCTCTCCGGTTTCGACGGCGGCGAGGGCGCGGGTCGTGGGAATGCCGAGCTTATGCATCGCCTCGCTGACGAGGTATTCGCGCAGGACCGGCCCCAGCCACGCCCGCCCGTCGCCTCCGCGCGAGAAGGGCGTGCGGCCCGCGCCCTTGAGCTGCAGGTCGTAGCGCCGGCCGTCGGAGACGACCTCGCCTAGCAATACCGCGCGGCCGTCGCCGAGCTGCGGCACCCAGCCGCCGAACTGGTGGCCCGCGTAGGCCTGTGCGATGGGCTCGGCGCCCTCGGGCGGCGTGTTGCCGGCCAGCGCCTCCACGCCATCGGGTCCGCGCAGCGCCTCGGGGTCGAGGCCGAGGTTGCGCGCAAGCTCGTCGTTCAGCGCGACGAGGCGCGGCGCGGCCACGGGGACGGGGCGCTGGCGGGCGAACAGACGGTCGGGCAGGCGGGCGTAGCTGTTGTCGAACGGCAGGGCGAGGGTCATGGTGGGCCTCCTTCCTGCGTCGATGTAGGAGCCCGCGGCCCGGTGCAAAACCTCGGCCGCGGGAAAAGGCGGTCAGAGCAGGCGGGTCAGCGCCGGCGCCTCCTCGGCTTTGAATCGCAGCCGGTCGAAGAGGCGCGTTCCGCCCGAGGGCGGTGCCGAGGCGTGGACGGCGCGCACCCCGTGCTGGGACAGCATCTTCAGAAGCGCCATCAGCGCCTCGGTCGCCATGCCGCGGCCGCGGACGGGCGGGCGGATGTACAGCTCGTCCAGGTAGGCGACCGTGCCGCCCTGCGCGATGGAATGGCCGAAGCTGACCGACAGGTAACCGACCGGGGACGAGGGCGGGCCGATCAGGTAGAACGCGCCCGGCGCCTCGCCCGACAGCAGCGACGCGATCGCGATGTCTCGGTCCTGGGGATCGGGGGCGTGGCCGATCTCGTCATGGCAGGCGGCCACGAGGCGGATGGCGCGGGATTCGTCGTCGGGGCGGGCGATGCGCAGGGTGGCGGACATTCAGAGGCGCCCCAGACGGTCGGTCAGAAGGTCGAAGAAGCCCTGTGCGTCGAGGTCGCCGATGAACAGCGCGTTGGCCGGCCGGTCGGTGATGGACCACCAGTCGGCGACGGTCATGCCGCGGGTCAGGTCGCTGTCGCACTCGACCTCGACATTGATCTCGCGGCCGGTGAAGAGCTCGGGCTTCAGGAGCCACGCGATCGTGCAGGGATCATGCAGCGGCGCCCCGTCCGAGCCGTATTTCTCCTTGTCGAAGCGTTCGTAGAAGTCGGTCATCTCGGCGACTGCGCGGCCTACAGGGGTGCCGAGGGCGCGGAAGACGTCGTTGCGCTTGCCCGTCACCATTGCCTTATGCGTCACGTCCAGCGGCAGCACCGTGATTGGTGCGCCCGCGTGGAACACCAGCTGCGCGGCCTCGGGGTCCACGTAGATGTTGAACTCGGCCGCTGGGGTGATGTTGCCGACCTCGAAATAGGCGCCGCCCATCAGGACGATGCGGGCGATCTTCGGCGCGATGTCGGGCGCCTTCATCAGCGCCATCGCGATGTTGGTCAGCGGCCCGATGGGGACGAGGGTCACGCTGCCCGACGGTTCGCGACGCAGCGTCTCGATGATGAAGTCGACGGCGTGCTGCTCCTGCAGCGGCATCGTCGGGTCGGGCAGGTCCGGGCCATCGAGGCCGGTGCGGCCGTGGACATGCTCGGCCGTGACGAGGGGCCGCTTCAGCGGCTGGCGCGCGCCGGCGAAGACGGGGATGTCCGTCCGCCCCGCCAATTCGCAGACGATGCGGGCGTTCTTCTGCGTCAGGTCCAGCGGCACGTTTCCGGCCACGGCGGTGATGCCCAGAACCTCGAGCTCGGGCGAGGCAAGGGCAGCGAGGATCGCGACCGCGTCGTCCTGCCCCGGGTCTGTGTCGATGATGATCTTCATGGGCGGACATCTGACGGGCCGCCGCGGGGAGGTCAACGGGATTGACCACCGCGCGCGACGGCCCGCCGAATCAGACGGTCAGGCGATCTCGGACAGGATGCGGGCCCAGCTTCTGGTGCCGCGGTGGAAGCTCTCGACGTCGTATTTCTCGTTCGGCGAGTGGATCTGGTCGTCGTCGCGACCGAACCCGATGAGCATGGAATCCATGTTCAGGATGCTCTTGAAATATCCCGCGATGGGGATCGACCCGCCCGCGCCGATATAGGCGGCCTCTTCCGGCCATTCCTGCCCGAGCGCGGTGCGTGCTGCCTCGAAGGCGGGGTTCGAGATGTCCATGCGGCTCGCGGGGGCGGCGCCGTGGCCGTGGAACTCGACCTTGCAATCACCGGGCAGCATCTCGCGGACCATCGCGCGGAAGCTCTCGCGGATGGCGTGGGGGTCCTGGTCGCCCACCAGCCGGAACGAGATCTTGGCCGCGGCCTCGGCAGGCAGCACGGTCTTGAAGCCCTTGCCGGCATAGCCGCCGCGGATGCCGTTGATCTCGGCCGTGGGGCGCGACCAGAGCTGCTCCAGCGCGGTGCGGTCCCGTTCGCCCGCGGGCATCGCGAGGCCCACGCCCGACAGGAAGGCCGAGGCGTCGAAGCCCAGGCTGTCCCACTGGGCGCGCATCGTGTCGGTCAGGTCGGGCACGCCGTCGTAGAAGCCGGGCACGGTGACGCGGCCGTTCTCGTCATGCAGGCTCGCGAGGATGCGGCTGAGCACGCGGATCGGGTTGGCCGCAAGCCCGCCGAAGCTGCCCGAGTGGAGGTCCTTGCTGGCGGCCTTGATGACCACTTCTTCGCCCAGAAGCCCGCGCAGCTGGGTGACGATCCCGGGCCGGCCTTTGGCGAAGAGCCCGGTGTCGCAGATCAGCGCCAGGTCCTTCGACAGCCAGTCGCGATTGGCCTCGAGGAAAGGAACGAGAGAAGGCGAGCCCGATTCTTCCTCGCCCTCGAACAGGAAGGTGATGTTGCCGGGCAGCGAGCCATGGACGGATTTCCACGCGCGGCAGGCCT</t>
  </si>
  <si>
    <t>MATMVLGAAGGAVGTSLGGGILGLSSAAVGRAAGGMAGRLIDAQLSQKILGAGGRIVEHGRIDRLRLTSAGEGAPIPQVFGRMRIAGHVIWASKFVERVSETAGGAGGKGARTAATADRTYSYEISLAIGLCEGPIAGIGRVWADGRELVRESLDLRVYAGHADQLSDPAIEAVEGAGAAPAYRGLAYVVIENLALGTFGNRVPQFSFEVVRNEGEEGAGDVAQHVRGVALIPGTGEYSIATTPVRYDDGADESAFVNAHVRTGRTDMAASIQALTTELPRCGALSLVVSWFGDDLRCGVCSLKPKVEALGRDGVEIAWRSGGIGHRDAEQVPQQDGRVAYGGTPADGAVIEAIRAATEAGQEVMFYPFILMDQLPGNGLPDPYGWSEQPALPWRGRITCDVAPGHDGSPDGTAAVDADVMSFFGAAASDDFQISGGEVHYHGPDEWSFRRMILHYAHVCAVAGGVESFCIGSEMRGLTTLRGTDGFPAVRALKALAADVRGILGPEVKIGYAADWSEYFGYHPADGSGDLFFHLDPLWSDPNIDFVGIDNYMPLSDWRGEHDEADSAYQGPHDLDYLKANIEGGEGFDWYYGSDADRLAQLRRPITDGAYDEPWVWRYKDIRNWWSSPHHDRIGGLRQPMSTPWEPGSKPIRFTEMGCAAIDKGTNQPNKFLDPKSSESALPWFSDGARDDFVQVQYLRAMDEYWGDPERNPVSATYARPMVDMRHAYAWAWDARPFPAFPGLPDVWSDAENYYRGHWLTGRSGYRTLASVVSEICHRAGVRTIDVTRLRGMVRGYAVTEVTDARAVLQPLMLAYGFDAVERDGVLRFSMRRTDGAVALDQADVVAADGGDVVTVRDPEVEEAGRVSVGYVVETGDFPAGVAEAVVPGTDDTSLARVELPLVLSPSEARGIAERWLAEAQAGRDRISFALPPSRFDLGAGDVVSMQDALWRIDRVAKGAALQVEAVRIAAGRSLVAAGGALEDGIAVAPAVLPTPPVALFMDLPVLDGEGDAVPRIAVGAKRWPGPVAVLSSVEDAGYALDTTVVRGAVMGVTETALAHAAPGRVDRGPALRVRLLSGALASVSDAAFAAGANAMAIGSGEDDLWEVFQFRDAELVGTHRWTLSHRLRGQAGTDAVMPAVWPAGSRVVLLDAALVPLHRGAAQPGLERHWRIGPADQPLDGPSFTHAVRGFEGIGLRPYSPVHLGFTPNGGDLQAKWIRRTRINGDSWSGREVALGEETEAYLVRVMRGTNVVREVEVATPAWNYAAAMRASDGSGCRLEVAQLSRAFGAGPTVALALPDP</t>
  </si>
  <si>
    <t>192843.SAMN06213942.BWK72_14880</t>
  </si>
  <si>
    <t>MGLLLAGLGLGAGLWGWSGSDTSLAVALRQAQRVLPAGQTLEAREVSGSLRSGGRIGWLRWESGGLSVEAFDVTAAWLPAALLQRQLRLSQLAIQRLVIHDQRAPSPASASEPPTDVGLPFRVDAAVQVNALEWLGVSTQRLDQLSVHYVFDSYLHRLEKGQGLFLSNIYRFSGELQASGPLALKLQVEGGLDAPVPGSTEPLHLNALATVTGALAGPQAELVLQADLKPQGTPAPAPAAGSKTAPAAMQASLSAHIAPWQAQRILSAEGRWQALNLATIWSQAPQTALTGQASVSPQGPGWQARLALDNTLSGPWDQQRLPLQQLQAGLTYTDGHWLLQHLQAQAAGGSVQGRGQTSAGTAGLWQGEVQVQGINPAAIDTRLAADDISGTLSARQSLASDPTTAQGNAANPVPVTPFSFDIALQSTRQRAAQRVTAKPVSAQADLLAGLRLGSLQAQGVWSAPQLDLSSLTLEVAQAQLRGQLKVNTASLATQGKLSLQLPGLQAQADGRLSPADGLGNLSVQLQNASQANQWFQQWPGLVSQLANLQASGSAALTARWQGGWQQNAQALRLDASLQVPQLAVATRPVPPAASVQMRVQDAQLALSGLMRELTISSQGQIGWDTQQVTWQTQASAGRGPDGDWQASIRQLQLSLRPPGSPNPWRLQIGTAEDGAPGPLAQPVTLRWQPGSDASTLAVSAGSARLRGPRAGTVGISWQPTQWVPASNPGKPAQWRSQGRVEGVPLAWLDAFTEQTLAELGVTSDLLLAGSWDAASSDMLHFRATLERSAGDVRLQAEAGRSAALPAGLQEAWLQVNLDGDQVASTLRWDSARAGKALAAFSTQLRHDSSGWAWPDSAPLGGSLQLQLPPVDAWSALAPPGWRLRGTVDSHINLAGTRAQPQWEGTLRARDLAVRSLVDGIDFSQGTLDARLHGQQLDIQTFTLRGAGTPQNTAAGGQLSVTGSVRWLAHPGQASPVHQVQMALQAQLSALRLSARPDRRLSASGQLEAELKDARLTLRGNLSADQALFTLPDDNTPKLDDDVRVRPTATASDQTGAPAPTGTRAGRTISTDVSVNLDLGPDFQVRGRGLQTRLAGKLVLTAQGGAAPELTGSIRAVNGTYQAYGQRLQITRSFVRFYGPIDNPALAILAIRPKLTQRVGVQISGTALSPVVALYSDPSLPDVETLSWLVLGRSGGAGGAEAALMQQAALALLGGGSKTLADNLSSALGLDELSFRSGGDGSDNGGTASGASVTLGKRLSQDFYVAYESSLGSAVGVFYIFYDISRRLTLRAQTGEQSAVDLIYTLRYD</t>
  </si>
  <si>
    <t>649764.SAMN00008861.HMPREF0762_00053</t>
  </si>
  <si>
    <t>GCF_000162875.1</t>
  </si>
  <si>
    <t>Slackia exigua ATCC 700122 Scfld1| whole genome shotgun sequence.</t>
  </si>
  <si>
    <t>GTCTTCTGCAACATGCCCGATCTGGTCAACGACAATTTCGAGCGCTATCTGGAGAACCGCTTCCGTCAGACGTTCGAGCTTCCGGGCACGCCGATCGTGTTCAAGTTCAAGAAGCGCGACTGACCAAGGTATCGCAGGCGCCGGAGGATGTCCGGCGCCTGTTCGTTTCATCAAGGACTTGCAGGTACGTTACGGAATCGAGGTCGGCATTCCATGTCGTTGGGCATCGCGTTCGGAATCTTCGCGGTCACATTCCTTCTCGGGTCCATCCCGTGGGGCGTCATCGTGTCTAAGACGATCTACCATACCGATATCCGCGAACATGGCTCGGGCAATATCGGGACGACGAACGCGATGCGCACGATGGGCAAGGCCGGAGGAGCGGCGGTGTTTCTGCTCGATTTCTCCAAGGGGCTCGCTTCGGGCGCCATCGCCTGGGGCTGCGCGCACACGGCGCCGCCCGATGCCGCGATCCTGACGCCTGCGCTCATGGGCGCGGTCGCCGCCTGGGGTTGCGTATACGGCCATATCTTCAGTCCTTGGCTCTCTTTCAAGGGCGGCAAGGGCATCGCCGTCGCGATCGGGGCTCTCTTCGTCACGTTCGGCTGGATCGGCGCCTGCATCGAGCTTTTTGCCGTTTTCGCGCTGCTCGTCATTCTCACGCGCTACGTTTCGGTTGGATCGATCGCCGCCGCCGTCGCGTGCCCGTTCGTCGCGGCGGTGCTGTTCTGGGGCGACTGGCCTGCCATTGCCGTCTATGCGCTCGTGGGCGCGACGGTCGTGTGGGCGCACCGCTCGAATATCGCGCGGCTTGCATCCGGAACCGAATCGAGAATCGGATCGAAGAAGGGGACTGCATGATGGACGCGCAGGTCGCGATCGTAGGCGCGGGGTCGTGGGGAACGGCTTTGGCGCAGCTTGCCGCCACGGCGGGAAACGATGTGCGCCTATGGGCGCGTAAGGAAGAAGTCGCACACGGTATCAACGCCGATCACGTTAACCCTCGCTATCTGGCCGATGCACGCCTGAGCGAACGCATCGAGGCCTCGACCGATATCGTGCGCGTGGTCGGCGGCGCCGATGCCGTCGTCATCGTGACGCCTTCGTCGGTCATGCGCGAGACAGCCCGCGCGATCGCTGCGCACGTCGGCGCGAAAACGCCTGTCGCCCTTGCGGCCAAGGGCGTCGAGGCCGAGACGGGCATGCTGCCGGTCGAGGTATTCGACGAGGTGCTGGGCGGCCTCGGACGGTTTGCGGCGCTGACCGGACCCAACCATGCCGAAGAGGTCGTGCGGGGCGTGCCGTCGGGCACGGTCGTCTCGTCGTACGTGCCGCGTACGGCGCGATTCTTCCAGAGCCTGCTGTCCACGGAATCCTTCCGCATCTATGTGGGCAACGATGTCGTGGGCGCCGAGGTGTGCGCCGCGTACAAGAACGTCATCGCCATCGCCGTGGGCGCGTCCTACGGTCTCGGCATGGGCGATAACACGGCGGCGCTTCTGATGACGCGCGGCCTGGCCGAAATGAGCCGTCTGGTCGCGGCTTGCGGGGGCAATGCGATGACCTGCATGGGCCTTGCCGGCATGGGCGACCTTGAGGTCACGTGCATGAGCCCGCACTCGCGCAACCGCACGTTCGGCTACGAGCTTGCCCAGGGCGTCACACTCGATGCGTACCGCGCGCGGACGCACATGGTGGTCGAAGGAGCGCTTGCGTGCCGCACGTTGCACGATCTGGCGCTCGCGCACGACGTGGACCTTCCTCTGGCGCGTACCGTCCGTGCGATCGTCTGGGAAGGCTACGATGCGGTCGCGGCCGCCCAGGATCTTCTGGATCGTCCGCAGAAGCCGGAGTTCTGATACCGATCTATCCAAAACGTCTCGTCGCCTTACTGAGCAACTCGAATTTTCTGTAAAAAGTTACCTAAAGGTTACTATGGCAACCTCGCGCGGGTCGCGCACCGCTCATAATCGAGCGTGGACACAGTGTGCGCTGCAGGGAATCGCGCGATTGAAGGCCGAAAGGCCGCGATCCGGTCGTGCATCCGCGCTTCGGCACGGATGCACTATGGGCCGAACGGCGATTTCGAACGATGCATCAGGAGCCGCAGCGCCCGACGATGGGAGTTCGAGAAATGGTGAAAGCGTATCGCATTCATGCAAGGCGGGCGAAGAGCTCGAAACGCGGGGTAACGGCCGTTCTCCTTGCGTTCGTGCTTGCGTTCTCGATGGTGCCGACCGCTGCGGCGGCCGGACCCGAAGAGCCTGCCGAATCGCAGGAAGGCCAGACCGTTTCGGCGCCGGAGAATGCCGATTCCGCAGCCGAAGCACCTGACGTCCAGGTCGCTTTTGCGCCACCCGTTTCGCCTGAGGATGACGAGGAGAGCGCGACGCACGAAGCAGCATCCGAAAATGCTGTTCCGACCGAAGCGGACGATGCGGGCGAGCCCTCCGCGCCTGCGTCCTTCGACAAGGATTTCAAAGACGGAAAGACCGGCATCCGGGCGCACGTCTCCATCAAGAACCCTTCTGAAAACGACGATCCCGAAGGATACGCCTTCTCTGTCAAAGAGCTTTCCGGGCCGCAACGCGTCGATGCCCTGTCGCGTGCCGGCATCGACGATGCCTCGGGCGTCGCCGCCTTCGCGCTGAGCTTCGCCAAGGATGGGAAGGAATACTCCTTTGCCGATGCCGATGCGGTCGATGCATGGCTTCCCGGCACGGAGGGATCGTCTGTCGTTCGCCTCAGCGACGGCAAGGCGAAGAGGCTTTCAGCATCTCGCGACGCCGATGCGCTCAAGGTGAGGACGAACGGCATGGGTTGCTTCGTCGTGGCGCCTCCTGCCGCCGAAGAAGATCACGGGGCGGCCGATGCAGATGCGGCCTCCGACGATGCGGTCGTCGAGGAATCCTCCGACGACGGACATGCCTTCCAGCAGACGCCGCCTGCATCCGACGGCACGGATGCAGGCGAAGGCTCCAATGCGGGTGCGTCCGTCGCGAACGGGAGCGCCATCCTGCACAGCGCATTTGCATTCGAGGGCGGCGGACTGCCATACAGCAGCGCCGAGCTCGCACCCGGAACCTATACCGTTTCAGCCAATATATCCATGATGACGCCGCTCGGAATCCCCGGGTATACGACCAATCCCACCAACCCTGAGGGCATCGGCGGCAAAGCAGGCATTCCCGATATGCCCGTGAGCCAGAACGCCACGCTCGTCGTCGGCGCCGACGGCTCGCGCACCCTGACCGTCGACCTGGTGAATCCGGTCTTCACGGTCCAGAGGGCGCAGAACGGCGCGAACCTGTCCGTCCTCGATGCCGTCTACGTTCCTATCGAGCAGAAGGCCGACGACGAGGACTACAACCAGCGGGTCGCGCAGGCCGGCGTCACCCAGCGCATCTCGCGTCTCACGCTCGGCCTGAACGATTGGAGCGGGCTGTACCGTTTCGGCGGCTGGTCGGTGTATGCGACGACGCTTAACACCTTCTTCCCGAACGCCGCGTATCCCGCCATCTCGTCTCTTGATGTGAGCGTCGATCTGAAGACGGCCGTCAAGAAGGTCGAAGGCGACCGCACGTGGTCGTTCGAAGACGACGCAACGGGCGTGAGCCTCGATGTGCGTGCGGATGCGGGATCGTCTTCGATCGGATCCCTTGACAAGGCGTCCTTGCGCGTGCGGAAGATCGACGATGCGTCGACGCGCGCCGCCGTGTCCGCCCTTCTTTCCCAACGCTACGTGAGCGTTCCCGATTTCGCCCTTTACGATGTGCAGCTCATCGCCGATGGTGATCCTGTCGCCCTCGACGGGAAGACGGCAACGCATCTGAGCATGCCGGCATCCTCCGGATCGAGCCTGGACTCGTATGCGAACGGCATGCTGACAGATCTTGCCGGCACGATCGAAAACGGCCGCATCTCGGCCGCGCCGGGCGCGCTCGGCACCTTCGTGCTTGCATCCTCCGAAGATTGCGAGAAAAGGAAGTGGTCCCGGACCCTGAAAGATCCGGCCACCGGCGTCTCCATGTCCTATGCGACCGACGGCACGCCCGAGACGCCCCTTATCGCCAGCACTCCTGAAGAGTCGTGCCAGATGCTCGAGTGGTATTCCGAGTACCTTTCCCTTCCTGCCGTCAACAAGGCCGACGAGGCGACCAGGAAATCCGCGCTTGCCCTCATCAAGCAAGAAGGGTCGCTTGCGAACCCCGAGCTTTCCGGCATCTACGCGGCCGGAATGTCCATGGAAGCCCTCATGGGGGTTCCCGCCAATCTGCTTGGCGGAGGAATCACTCTGTCGGATGCGTGCAATCCGACGAGCATGGCCATTCCCATGGTCTCACCCGATTCCTCGGTCTACCTTGTCACGGGCACGGTCGGATCGGGCCTGACGAAGGTCAAGAAGCTTTCGGCGACCGTCGACGGCGGCTACGGCATCGTCTCGCTCACGAAGGAATCGACGGGCATGAGCGCGGCTGCCGTACCGCTCTTCAATGCGGCGGCGAACTTCGACGGGACCGCGCAAGGTCCGCTTTCCTCCTCTTCCGAGATAGGGTATCTCGTTGTGGCGTCTGCAGGGTCCGTCTCTCCTGAAGAGCCGCCGAGCGATACGCTTTCCCCCGGCACCTACGAAGTGACGGCCAATCTCGCCATGCCCGGACAGTACAACCCGGCCATCAAGGGACTCACGGTGTATGCGAACAGCCCCGACAACCCGTTCGGCCCGACGATCGACGAGAACTCGGACGTCACGGTCAAGGAGGCCGTGCCGAGCGCGCCCATGAAAGCGAACGCGCGCATCGTCGTGTCGAAAGACGGAAAGAAGACCCTGGTCTTGCCTGTGCGCAACCCCATCTTCACCACGCAGTCCCTCGGCACCTGCGCGACCCTTTCCGACATTCGTACCGAACGCGTGAAGCCGACCGCGGGCGGAGGGAGCTTCAGCGGCACCTACGGGCGCATGAAGGACCGCATCCATATGATGTCGGCCACGCTTCCTGCAGATGCGTCTTCGGGCATCGGCACCTACGATTTCAAGGGCAGCGTCCTGTACGCCGTCCCGCTCGATCTGACGCTTGCGCCTTCGGGGGATGTATCGCTGCAGCTGACGGTCGATTACGGCAGCATGAAGAAGGTTTCGGACAGCACGGATGTTCCCGCCTTCGCGCGACCGGGAGAGAGTCCTTCCGATCCCGGCATAGATCCAGGGCCAACCCCCGATACGCCGAATCCCGGATTCGATCCCTCGAATCCGGGCGGCGGCTCGAATCCGGGCGACGACCCGTCTTCGAACGACCCTGCGGCGACGGATAAGCCTTCCGGCGAGTCCGGCACGCTTGCCGCCGGCACGTACACGGTGTCCGCGAACATCTGGGTCGATAAGTCGACCGCAGGCCTTCCGCTTCAGCCTCACTTCACGAATCCGTCGTTCCCGCCGAAGGATCCGGTTTCCGACAACGCGACTTTGAAGGTCGAATCCGACGGCCATGCCTACGTGACGGTCCCCATCGTCATCCAGGACCGCATCATGCACGTGAAGAGCATCGGAGGCTTGAACATCGTCGATTCGTCGAGCTCGGGCGGCGGGCTTACGAGCATCACGGTCGATCTGGGCGTCCTTGATGCGAGCGACAAGGTGATCAGGAAGAACTGTTCGGCATCCATCGAGCTCGGCTCGCTTGCGCGCACCATCATCGGCGGAGAGGTGAACCGCAATTGGTCATGCTTCTTCCAGGTGAATTTCAGCGGCGTGCCTAATTCCGGCGGCGGCACCATTCCCGCCGCCGCGCTCGCCGCGATGAACGGCGAGACGTCGGCCCAGTCGAGCGGGGCGGTCAAGGCCGCGAAGGACGATGTGTCCGATGCAGCCGCGAAGGCTGCCGAAGAGGCGCGCGCCGCACGCGATGCCGCAGGGACGTCTGCTGCATCGGCATCCGGCGGCGCCGTCGCCTCCGCCGTGTCCGACATCGCCGACGCCGCCGCGCGCAATCCCGTAGCCGCCGCCGTCGCAGGCCTGTGCGCGCTTGCCGCGATCGGCGGAGCCTCATACGTTTTGATCAGGCGCCGCATGCAGGGCATGCGCGCAGTGGAAGGAGGGGAGTAGACGATGCTCTCCCGCAGAAGGTTCATTCTCGGCTCGAGTTTGGCGGTCGCGTCGTTAGCCGTCACAGGTCTTGCCGGCTGCGCATCTTCGGATAAGACGGTCGCTTCCGATGCCGGCGCCGCCCCCTCATCCATGGCGCAGCCCGAGAGCCGCGCGCTCATGGGAAGCCCCGATCCCTGCACGGCGCGCATCGGGCTCATCATGGGGCCTCCTTCCATGGGGCTCTCCCAGCTCATCACCGCGGCGAACGAGGGCGTGACGGAGAACTCCTTCGAGTTCACCGTGAACGGCGTCGACTATATCGGCCTTTCGGCCGCATTCAACGAAGGCGACTACGATATCTGCACGCTTCCTTCCAACATAGGTCCCATCCTCTACAACAACCACGATCTCCAGAACGAATACGAGATCATAAGCATCAACAACCTGGGCGTCCTCTACGTCATGACGACCGATCCGAGCATTTCGGGCATGTCCGACCTCGTCGGGCGCACGGTCTACAGCTACGGCGAGGGCGGCACGCCCGAATACACCATCGAGGCGCTGCTGAAGAAGATGGGCATGGCCGATTCGTTCAACCTCGAATTCAAGAGCACGCCTTTCGAGATCCTGAATCTGCTGCAGCAGGAGGAGAACTGCGTGGCCATCCTGCCGCAGCCCTTCGTATCGCTTTCGAAGATCATGGTGGACCCCCTCTACGTGCCGGTGGACATCACCGACGAATGGGATAAGGCGTTCGCCGACACGGGAAGCCAGGCGGTCACCACCACGACGATCGTCAACCGTCGCTTTCTCGAGGAGCACGAGCAGGCGGTCATCGAATACCTTCAGCTCATGAAGTCATCGGTCGCCTGGACGCTCGAGAATCCCGCCAGCGCCGCAGCGCTGCAGGAAAGCCTCGGCACCTTCCTCAACAACGACGTCGCGCTCGATGCCATGACCCAGATCTCGCTCGTCGCCCTGACCGGCACCGAGATGCGCACGGCCATGTCGGGCTACGTCAAGGAGCTCTACGATGCCAACCCCGACTCCGTCGGCGGGGCCATTCCCGGCGACGATTTCTATTACCTGCCGCCCCGCGGCTATCTGGGCGAGGAGTGATCGCGCGGATGGGTCGTATCGGGGATGCGCTTTCTCGGATGCGTGCGCACGACGCGTCCGACGGGAGCGCGGGCACGCTTCCGCGCCTCGACGTCGTGGCCGAGGCGCTCGGCCTGCCTGAAGAGCGCGTCGCGATGATGGTCGCCCAGGTGCGCAAGAACGGGCTTGACGAAGCGCAGATCGCCCCTATGATGCAGATGGCATCGTCCAAGGGCTTGGACCCTGAGCTCATCATGCAGATGCTGACAGGCATGGGCGCATCCAGGGCCCGCGTGGCCGAGCTCATGCGTGCCCAAGGCATCTTGTCCGACGAAGAGGCGAGCCGCTATATCGACGAGGACGAGCGCTTGCAGACCGAGCGCCTCGCCGAAGAACGACGGCGGAAGCGGCGCGAGCGTCTGCGCAAGGCTCTTGTGATCGCGTTCTGGATTCTCGTGTGGCAGGGGCTTGACCTCGCGATGAACAACAGGCTCGTGCTCGCCGGCCCCATCCGTGTCATGCAGGCGCTTGCCGAAGGCATCGTCGAGCCGGGGTTCTGGCTGAGCTGCTCGGCATCGTTCGCGCGCATCGCGGCGGGATTCCTGCTTTCGTTCTTCGTGGGCATATCCCTTGCGCTCCTTTCGCATCATGCGCGCATCGTGCGCGACTTCGTGGAACCCGTCATCTCCCTTCTGCGCACCATTCCCGTCGTGAGCATCATCATCATGCTGCTCATCTGGGTCGGCAACCAGATGCTCACTGTGTATCTGTCGTTTCTCATCGTGCTTCCCATCATCTACACCAACATGCTCGCAGGGCTCGAAAACGTCGATCCGCGAATGCTGGAGATGGCGCGATGCTATCGCTTGGGATGGTGGCGCACGTTCATGTACGTGTACCGTCCGGCGTTCATGCCCTTCCTCAAGAGCAGCTGCAGGCTTTCGCTCGGCATGAGCTGGAAGGCCGGCATCATGGCCGAAGTCCTGGCCACGCCCAAGCCGTCGATCGGCAAGGAGATGGCCCAGGCGCGCACGTTCCTCGCCACGCCCGACCTCTTCGCATGGACGGTTGTGGTCATGATATTGAGCTGGGGTTTCGAAAAGGCGTTCATGGCTCTGCTCGACGCATTGGGGCGTCCGCTCGGTTCGCTGCTCGGGGTTCGTGACGAAAAGGAGGCGAAGGTGCGATGAGCATAGAGGTCTCAGGCGCCTGCAAGTCCTTCGGCGCGACGCGCGTGCTGTCGGATCTGAACCTGACCATGCAGGACGGCGGCATCTATTGCCTGATGGGTCCATCGGGCGCAGGGAAGACCACGTTTTTGCGCATCCTTCTTGGGCTCGAAACGCTTGACTCGGGAACCGTGACGGGCCTTGCCCGCGGCGAGGCGTCGGCCATGTTCCAGGAAGACCGGCTGTGCGAATCGCTGACCTCGATCGACAACGTGGCGCTCGTGCTCGGCCGTCGGACGAGCCGTCGAAGCGTCAAAGAGCTTCTTGAAGAGCTCCTTCCGCCTGAATGCCTCGACCGTCCCGTGACGAGCCTTTCGGGCGGCCAGCGCCGCCGTGTGTCGCTCGTGCGGGCGGTTGCGTATCCGGGCGCCGCCATCATCATGGACGAGCCGTTCACGGGACTCGATGCGAAGACCCGTCGCCAGACGATCGAGTTCGTGCTCGCGCATAGAGGACGGCGCACGCTGCTCGTCTCCACGCATGGAGAAGAGGACGCCGCCCTGCTCGGTGCGCAGAAGCTCATGCTTTCCGATCTGCAGGGGCGCGATCGGCGGCCATCCGATCGCGTAAACGTCGAGAGGAGCCTGCGATGTCGATAGACGATAAGACCATGGCGCGCATCAAGGCCTCAAGTCCCTTCGCCGGCGTTGCGGAGGAGGACATGGAAGCCTTGGTCGATCAGCTGCATGCGTATACGCGCGCTTACGCGAAGGATACGGTGATCAGGCACGCCGGGGATGAGCTCGATTTCTATCCGGTCATCCTCGAAGGAGAGGTCCAATCGGCCATGCCGCGCGGCGAAAGCGAGCAGATCATCGCCCGGTTCCTTCCCGGGGAATCCTTCGCCGAAGCGGTGCCGGGCGGCCCGGGCGTCTGTCCGGTCAATATACGCGCCCTGTGCGACACCGTGCTCCTGCAGATTCCGGCCCAGGGCTTGAAGCACTGCGCCCATCCGTCCGCCTCGATCGTGCAGGCGAACCTCATGCAGATGATGGCGCGGCGCATCACCTGGCTTTCCAAGAAGATAGCCCTGCTCAATGAGCCGCGCTTGCGTAAACGCATCCTGCTGTTCCTGGAAGACCAGGACAAGGAGGAGGACGGGAGCATACGGGTCTATTTCTCGCGCAAGGACATGGCCGAATACCTGGGCGTCAACGACAAGGCGCTGCTGCGCGAGATCAAGCGAATGCAGGAGGAGGGCGTCCTCTGGGTCGAAGACCGACGGTTCCGCATCCTTCGCCGCTGAGGGTTTCATATCGAGCATCCGGAAACCAGACCGCTTTGCGGCCCGGGCGCGTCCTGCGTTTTTTCGGGACGGCCTGTATAGAGAGAAAGGCACCGACATGATCGGAGACACCGCGAAAACCATGCGCGAGATCTGCGAGGACGAGCCTCTGTTCGAGGGCTTCCTGCAGTCCAAAGGATTTCCCTTCTCGATCGACAATCCCATAACCGAGATCGTGAGCTTCGACGACGTCGCGCAGATGAGGGAGCTCGACAAAGACGGGTTCCTCGCGGAATTCGAAGCGTACAAAGCCCAGCGCGCCTAGGGCCGCTGCGGGATCGGGAAGAACCAAGGGGGAGACCATGCTCTTTCTGGGCATAGACATCGGCGCTTCGACGATCCGGCTCGCTGTCGTGGACGGCTCGGGCGCGATCGTCCGCATGCTGCGCGAAAGCCATAAGGGCGCAGCCGTCGCGTGCCTGAAACGCATGCTCGCGCATCTTTCGGACGAGATCGAAGGCGAGGTCTGCACCGCATATGCGGCAAGCGGCTCAGGCTGTTCGCTGCTGCGCGATTTCGATCGCTCCGTCCGTGTGCTCGAGGATGTTCCGGCCATAACCCGAGGCCTTTCCGCCATTGCCCCCCATGCGCGCAGCGTTGTCCAGATCGGCGGGCAGAGCGCATGCTTCATAGCCCTGTCCGAAGACGGGTCCGCGCCTCGGTTCGCCATGAACGAAGGCTGCGCCGCAGGCACCGGTTCGTTCTTCGAGGATCAGATGGAGCGTCTCGGCCTGCGCATCGAAGACTATTCGCGCCTGGTGGCGAATGCGCGAAGCGTTCCACGCCTCTCGGGGCGATGCTCGGTTTTCGCGAAAACCGACATAATCCATCGTCAGCAGGAAGGCGTTCCCGTCGAAGGCATCCTGCTCGGCCTATGCTTCGCGACGGTCAAAAGCTACAAGGCGACGATCGTTCGGCGCATGCCCGTCAAGGCTCCCGTCGCGCTGACGGGCGGCACTTGGCGAAACGCTGGAGTCGTGCGCGCCGTGCGCGAATCGTTCGAGCTTGGGGACGACGAGCTGCTGGTAGGAGAAGAGCTTGAGTTTGCCCAGGCCGTGGGGGCGGCGTTGCATGCTCGGGATGGATTCGCCGGGCGTGATGATGCGGATGGGACGCGTAATGGAACGCGAGACGGAACGTCGCGTTCCCCCCTTTCCGCAACGAACGGCATCGACGAGGATGCGCTCGAACGGCTCGCAGGGCTGCTCGAGGCGAAGTCCCTCGACGACGCGCTTCCGCGCTGCGCGCCTCTCGTGGACCATGGATACGAGCCGGGGGAAGGGTACGTCTGCCGTCCTCGGCCTTGGCGCGCAGGGCCTGATGGGCGCGTCTCCTGCGTCATAGGAGTCGATGCCGGATCCACAAGCACGAACATCGCGGTCGCGGATCTTGAAGGGCGCCTTCTCGATGCCCAGTACCTGCGCACGCGCGGGGATGCGTTCTGCGCTGCGCGCGACGGGCTTGCCGCCCTCGGCAAGCGCCTCGGCGACGAGCTGGACGTCAGGGCTGTCGTCACGACGGGATCGGGGCGTTCTCGTCTGGCCGAGCTCATCGGTGCCGATCTGGTGCGCGACGAGATCACGGCGCAGGCGCGTGCGGCAGCCGAGGTCGATGCGCGCACGGATACGGTGTTCGAGATAGGCGGCCAGGATTCGAAGTACGTTTCGATGGCGTCCGGGCAGGTCGTCGAATTCCAGATGAACAAGATTTGCGCTGCCGGCACCGGTTCGTTCGTGGAGGAGCAGGCTGCACGCCTGGGAATCCCGCTGGATGGATTCGGTGCCCTCGCGCTTTCGAGCACGGCGCCCGTCGATCTGGGGGAACGCTGCACCGTGTTCGTGGAGACCGCCATACACGCCGCGCTCGCCAAGGGAGCGCGCCTGGAGGACGTCGCCGCCGGGCTGTGCCAGTCCGTCGTGCGCAACTTCCTGCATCGCGTCGTCGGTTCGCGTCCCGTAGGGCGGCATGTGGTCCTGCAAGGCGGCGTCGCCTACAATCCCGGCATCGTCGAGGCTTTCCGACAGCATCTCGGCGACGCATTGCGCGTCTCTCCGCATTTCGCCATCTCGGGAGCTTTCGGCGCAGCCTTGCTCGCGCTCGATGAGCTTCGCTGCTCCGATTCGCCTCTTCGCAAGGAGGGAAGCGTCTTTCGCGGCTTCGACCTTTCGAGGGCGGTCGGGACGCGTGATGAGGCCGATGCGCAGGAGCGAGAGACCAACCGTATCCTGTTCAAGGAGACGCAGAGTCTCATGCTCGATGGATACGTCCCGTCGCGCGATGCGTCGAAGAAGACCGTCGGCATACCGCGCAGCCTGCTCATGTACAAATTCTTCCCTTTGGCGAATGCGTTTTTCACCCAGCTCGGCTTCAACGTGCTCCTCTCCGACACCACCGATGAGGAGACGGTGCGTGCAGCTCAGGAGCATGCCGCAGGGGAGACCTGCTATCCGATCAAGCTCATGTACGGGCATATGGCCCAGCTCGCCGATGCCGGCGTCGATTACGTGTTCATGCCGACGGTGCATACTATTCGGCATGTGACGAGCCGCGTGAGGCATAACTACGGGTGCGCCTATATGCAATCGGCTCCGAAGCTGGTCGCGGAATCCCTAGGATTCGAGGAGCGCGGCATCGAGCTGCTCTCTCCCATGCTCGACATGGATTTCGGTCAAGAATCGCTGGCATCCGCGATGCTCGGCGTCGGAGAGCGGCTCGGGTTCGATGCGCGGAGCACGGCGAAGGCGATGATGGCAGGCGGATTCGCGGTGCAGAAGCTTGATGCGAGGACCGAAGCGATCGGCCAAGAGCTTCTGGCAGGGCTCGGACCCGACGATCGCGCCCTCGTGATCGTGACGCGCCAGTACGGCATCAACGACCCCGTGCTCAATATGGATATCCCGAACCTGCTCATCGATCGAGGCCAGAAGGTCATCGCCCTTTCGAATCTCAGGGCGCACGACATCGACGTCAGCATCGACTATCCGGGCGTCGTCTGGCCGTTCGGCCAGCATATTCTTGCGGGCATGAAGCTTATCCGACGCGATCCGCGCCTGTTCGCGGTATACCTCACCAATCACGGCTGCGGGCCCGACGCCATGCTGTCGCATCTCGTTGCAGAGGAGATGGGCGATAAACCCTATCTGCAGATAGAGGTGGACGAACACTTTTCCAAAGTGGGCGTCATCACGCGCATCGAAGCCTTCCTGAACGCGATCGCGCATTGGAAGGAGGAAGGGGCGCCGACGCGGGCCTTGGCGCACGTGGTCGATGACGAGGGGTATGCATCGCTTGACGACGGCGTGCGGACGTTCATTCCGTCCGTCGGCCCGTATGGCGACATCATTGCGAGCGTGATGCGGCGGCGCGGCGCCGATATCCGGTTGATGGGTTTCTCCGAGCATTCGCGCGAACGTGCCGCCCGCGAGCTGTCGAGCAAGGAGTACTTCAGTTTCTCGTGGCTTTTAGGCATGGGTATCGAACAGGCTGAGCGTGCGCATGATTCGGCATCCGACGTGCGGCTGGTCATGCCGGTGTCCGCTTCTGCCGAAGCAGACGGCCTGTACGGACGGGTTCTTCGCGCCGTCCTCGACCGCCGCGGGCTCACGCATGCGCGCGTCGCGTCGGTGATGCTCGAACGGCTGCCCTGGCGTGTGGGGTCAGACGTGGCGCAGGATGTCTTCCGCGCAGTCCTTGCAGGCGATATTCTGCTTGCGGCGCCTCCTGCGCTGCGGGGGAGGCTTCTTGAGCGCTTCATGGCCGGCGCGATCGATGAGGACGTCCTTCTCGAAGCGGCCGCAGAAGCACGGCGGCATGCGCATGCGTCTTCGAAGGTGCTCTTCGCGTGCGGGGAATGGCCGTTCGTCTACGACGATGCGCTCGTCGATGGGACGTGGTCGAGGCTCGAAGACGACGGCTTCGTCGTCAGGCGCATGCCGTTGTCCGAATACCTGCTCTTCGCCTGGATCGACATGGCGCACGAAGATGAACGGGTGCGACCGCGCACCCCGTTTTTCATGGATCACGTTCTCGATAGGACGTCGGAAGCCGGCACCCGCGTTTCGCCCGTGGCTCCCGAGCTCGAGAACCGGCTTCGTGCGCATAGGCGCGACGACGACCTCGCGCTCGAGGAGCCTTCGACAGAGGAGAAGCGTGCGATCATGCGCGGCTTCGGGGGGCTTATGGCACGCGTATCCGAAGCGCTCGGGCCGTCGAGCCCCTTCGCGAAGGATTTCCCGGCGCTCTTCGATCATGCGGATGAGATCGTCGGCCCCCTGATGGCCGGCAACGGCAGATATCGGGCCGCCAAGGCGCGCGATGCGTCGAGGGATGCCGATGCCGTCATCCTCGTCGCGTCCATGTACGAGAACGTCGATCTCGTGCTGAAGCTCGCAGAACGCAGGATCGCGTGCGAGGCGCCCATGCTCAGCCTCGCCTTCGACGGCACTCTCGACCAAGGAAACGAGGAACGCCTCCGCTCCTTCCTGTATTACTTGAGATAGCCGTCGCGCGCGCAGTGCGATGGACGTCGCGGATCGTGCGCCGCGCGGTTGACGAGGGGGGTCGCATGCGGAGTGCTGTCGAAAGAGGGCGCGCGGGCTTTTTCGCGCGCCCTTGGATCCTATGCCTTCAGGGCCTCCGCCCACACCTGTTCCTTGAAACCGGTCAAGACGATGTCGCCATTGATGAGGATAGGGCGTTTGACCAGCATGCCGTTTGTTGCCAGCACCTCGATGATCTCGGCATCGTCGGCGTGCGCGAAACGGTCCTTGAGCTTCATTTCACGGTAGAGCATGCCGCTCGTGTTCACGAACCGCTTGATGGGAAGCCCGCTCATCCGATGCCATGCGGAAAGCTCGGCGGCTGTCGGGTTGTCCTCCACGATGTGGCGGTCGGTATAGCCGAAGCCCGCATCGTCGAGCCACTTCTTCGCTTTCTTGCAGGTGGAGCACTTAGGGTATTCGATGAACAGCATGATGCCTATGCCTCCTTCACGGCGCCGTAGCGTTCGTAGTAGGCATCGAGCGCGGCCTTGATGCCGTCGTCGATGACGACGCGCCCGCGGACCTTACGGCCGTGCAGATGCGCGGTGACTTCTTCCATGTCGACGATGGCGGCGGTGGGAAAACCGTAGCGCTCGCGCACCTCGTCGAGCGCGGCCATCGTGCCGCCACGTCCGACTTCCATGCGATTGAGCGACACCATAAGCCCTTTGACCTCGATGTCCGCCTGGGATGTGATGATCGGATAGGTTTCTTCGATGGACTTGCCCGAGGTGGTCACGTCTTCGACCATGATGACGCGATCGCCGTCTTTCAAGGGCGATCCGAGAAGGATGCCGGCATCGCCATGGTCCTTGGCCTCTTTTCGGTTGGAGCAGTAGCGCGCTTCCTTGCCGTAGAGCTCATGCAGGGCCATCGTGGTCACGACGCTCAGGGGAATGCCTTTGTAGGCCGGTCCGAAGACGACGTCGAAGTCCAGCCCGAAGGCGTCATGGATGGCGCGCGCATAGTAGATTCCCAGGCGGTGCAGTTGATCTCCCGTGACGTAGGCGCCCGCGTTCATGAAGAACGGGGAGGTGCGCCCGCTCTTGAGCGTGAATTCGCCGAACTTAAGGACGTCGCTTTCGACCATGAACTCGATGAATTCCTGCTTGTACCGCTCCATCGTGCGTCCTTTCGGGTCGGGTGCGCCGCACGCGCGGCGCGACGGCATGCGAACCGCCGTGCGCGTTTCGGCGTATACACGCTCATGTATCGTGCATCAGGTCCTTTTTCAGGTGATCTCAATGCCATGCGCGTCTTCTTGCGCTTGAAGCGCGCTGCTATCTTACTATAGTGGGCGCAGGAGCGGTTCGCGTTCTGTCGAGACGATGCAGAGGCATGGCGAAGGGGGAGCGGCGCATGAAGGCGATCGAAGGGGGCCGACGTGCGAAGGCAGGAGAAGGGGAGGTCCGTATGGAGACGGCTGAGAGAGGCGCGCGCATCCGTCACGTGCTGCTCGTGATCCTGCTTCTGAACCTGGGCGTCGCCTTGGCGAAGATCATCTGCGGCAGCGCGTTTTCGTCCGAATCCGTGCGCGCCGACGGCATCCATTCCCTCTTCGATTCGGCGGGAAACGTCGTAGGTCTGGCGGGCATCGTCATCGCCGCCCGTCCGGCCGATCGCGACCATCCGTACGGCCATGCCAAGTACGAGACGTTCGCGAGCTTGTTCATCGGGATGCTGCTCGTGTTCGCGGCCTACGAGGTAGGATGGAACGCCGTGCAGTCGCTCATGAGCGGCGAGTCCCATGTCGTGGCATCTCCTGTCGCATTCGCCGTGATGGTGGTCACGCTCGTCATCAATCTGGGTGTCACAACATATGAACGAAGGCAGGGCAGGGCGCTCGGCAGCGCCGTGCTCGATGCCGACGCGAAGCACACGCTGTCGGATGCGCTCGTCTCCATAGGCGTCATTGCGGGACTCGTGCTTGTGAAACTCGGATTTCCCGAGGCAGATGCCGTAGCGGCGCTCGTCGTGACCATCGCCATCTTCTCGACGGCGTTGTCGGTGCTGAAAGACGTGACCGAGACGCTTTCGGACGAGGCTCGTGTGAATCCGGAGCGCATCAGGTCGTATGTGCTCTCTATCGAAGGCGTTGCGGCGTGCCATAACATCCGTACGCGCGGCCCCGAAGGCGAGGTGTTCGCGGATCTGCATATCCTGGTCGATCCGGATATGAGCATCAGCCGCGCGCATGCGATCGGAAATGCCGCCGAGGCGCTCATCAAAGAGAGAATTCCCCAGATCCGCGAAGTGCTCGTGCATCTTGAGCCCGCCACCGCCCAAGAGCTTCACGAAGACGACGTGCCGCTTGAGACCGAAAAGACGTCTTCCTAACAAGGCGAAAGACGGGTTCTGTCGGGATCCGATACGGTTTACGGGATGTCGATCGGGCCGTCGGCCGACGTGTCTTCCAGGGTTGCGCGGGATCGGTCGAAGTGCGTTCGTTCCTCTCCTATAATTGCGGCTCCACGAGAGACAGACGCTCGCACGCTCCGTCACGGAGGTGCCGATGGGAGATTGCATCATGACCGATGAAAGGAATGCGGAAGCCGTCTCGGCGCGCATCCGCGCGCTTGCGCTGGCTCAGGAACGCGCGGCCGACCTGCTCGATGCCACACCGGCCGCCGATGCGCTGAAGGGTTTTCGAACGGCCTTCGAAGCGGCGGGCCTGGACGCATCGGCCTTTCCAATCCTTTCGCTCGATGCGCTGGCCGCGCAGTTCGACGTCGTCTATGCGCTTGAGGACGAAGGGACGTATCTGCTTCAGGAATCCCGATACGTCGGCGACCCTCTTTCGGTGGAAAGCGCGATCAAGCGCACGTTCGACAGCATGGGATTCACTGGTTCGAACGCGAGCTTCCCGTTTTGCCATATAGCGAACGAACTGCGATTCCTTGCGTTCGTGCTGAACGCGTGCGAAGACGTGCGCGCGGCCGGCGATGCGCGAGGAGCGATGCGTTTCGCGGGGGTCGCCATGAATTTCCTGGTCGACCACCTAGGCTACCTGCATCAGATGGCACTTGAATGCGACCTGTTCGAGGCACCCGCATATGCGGAGATCGCACGTGCGACCGAGATGCTGGCTGAGGTCGATCGCGAAGCGTTCATCGGCTTCATGCGGCCGCTTCGATAAGAGGATCGGTCGGCTGGATGAAGATCCGGCCGACCGATGGGATCCCATGCGCACGCACTGTCGGCATGCGCATAGCAGGCGGATGGATTGCAGAATCGAACCGGTCTTTCGATCCGCACCTATACGATGCGGAGGAAACGGATGCTACGCTTCTGCCGCCGCGGCGCGCGTCTGCGCCTCGATTCGGAGCGAACCTTCGGCGGCTGCATGCGTGCGACGTGTGAGCAGGTAGAAGAACGGCGTGTCGAGTGCGGCGAGGATGAACTTGATCAGGTACTGGCCGACCATCATCGCGCCGAGCTGCGGAAGCATGGCCGAGTCGAAGAGCCAGCCGAACCCGATGCCGAACGCGATGCCGACGAACACGACGGTATCGATGATCTGCGACGTCATCGTGGATGCATTGTTCCATATCCAGCGCCAGCGCGGGTTAGCGGTGGCGTCGAGCACGCGGTTGCGAATCTTATGGAAGATCCAGACGTCCCACGACTGCGACATGAGATAGGCGGCCATGCTGCCGATGACGAACACGACGTTCTGCCCGAGCAGCGAATCGTAGGCCGTCTGCATGGCGGGGTCGGCTGCGGGAAGCTGCTGCGTGAACACGATGAGCAGCGTTGCCAGAAGCTGACCGGCGAATCCCCAGTACACGATCGTCTGGGCTTCCTTGCGCCCCCAGACCTCGCCGATGACGTCGGTCATAAGGAAGGTGATCGCGTAGCAGAGCGCGGCGCCGGGAAGCACGATGGTGCTTCCGAACAGGGGGATGCCCGTCTGGATGGTCTTGCCTGTCACGACGTTGGAGATGACGAGGGCGACGACGAAGACCATCGCGCAGAGCAGCAGGTTCTCATTGGTTCTCTTCATGAAGGGTTCCTTAGTTTTTTTAGGTTGGATGGTTTCGAACAACCTCCCGGTACCGCCGGGATCGGGCTTTTCCATTGCGTCCGCGAAGGGGCGCGATGCCGGATTATAGCGCAGATGCGCCGTCCGGTGCGGAGGAATAGCGAATCGGGTCTTCCGCGCCGTTCGCATGAAACGCCGCGATGCGGTCGAGGCATGTTCCGCACGTGCCGCAGGCGACATCGCCGCCCTCATAGCATGACCATGTGAGCTCGTAGGGAACTCCCCGCTCAAGACCGCAGGCAACGACGCCTGCTTTGGTGTCGTTCACGAAGGGCGCCTCAAGCGTCACGTTGCCGTAGGTGCCGATGCGCATGGCGTCGGACATGGCGTCCGTGAAGGCGGGCGAGCAGTCGGGGTAGGCGTCGCCTGCCGCATCGTCGGCATGCGCGCCCAGATAGACGGCGCAGGCCTCGTCGGGATAGAGCGATGCGGCCAGAGCGGCTGCGGCGGAAAGCATGAGTCCGTTGCGGAAGGGCACGTAAGTGTTCGGACGTCCGGCCGCATCCTTCTGGTCGGCGTAGGTGCCGCGTGCGACATCCTGCGTGCTGCCCGCCATGAGCGCGTTGTCGGAATAGCGAAGCACGCTCGCGATGTCGAGCACGTAATGCGCGACGCCGTAGCGTTCGGCGACGGCCTGTGCGGCGTCGAGTTCCTTACGGTGGCGCTGCCCGTAGAAGAAGGAAACGGTGGATACGTTCGCCGTGCTGAAGCGCTCGACGGCAAGCGCCAGGCAGGTGGTGGAATCGATGCCTCCGCTCGACAGCACGAGCGCGCGGGTCGGGCACGTGGGCGACGAGGCCCGCATCCCGCCGGATGCGGGCGGCGAAGCTGCGACCGGGACGTTTTCCGTCGTCTTGGATTGCCTGCTCATGCGCGGGCATCGTCGCCGCGGTCGAGGTCGGACAGCTGCGCGAACATGCGCGACGCCGCGACGTCCTGGTAGCCGAACTTCGGATTCGCCCAGTTCGCAAACGGATAGATGGAGATCCCTCCGCGCGGATAGAACATGCCGCGGACCTCGATGTACTTCGGATCCATGAGCTTTGCCAGATCGTTCATGATGATGTTGGTGACATCCTCGTGGAAGTCGCCATGGTTGCGGAAGCTGAACAGATAGAGCTTGAGCGACTTGCTCTCGACCATGCGCACGCTGGGGATGTAGTTGATATAGAGCGTGGCGAAGTCAGGCTGGCCGGTGATGGGGCAGAGCGTCGTGAACTCGGGGCAGCGAAAGGTGACCATATAGTCGCGGTCCTGATGCGCGTTCTCGAACGTCTCCAGCACCGAAGGGTCGTAATCGTTCGGGTACGATGCGCGCTGGTTGCCGAGCAGGGTGATGCCTTCGGCTTCGTGCTCGCGCGTTTTGGCGGCGGCTTCGGTAGGCGTCATGGAGCTCCTTTCATGTCCGTGTCGTCATCCATTCTAGCGTCGAGCCGTGCAGGACGCGTGGACGGACGGTGTGTGCATTGCATGCCCTATGCCGGAATGCGCGTGTGGCAGGCGATAGAATAAGGGGAACGCAGATGCCGAGCACGATGAAGCCCGGCATGCCCATAGGGATCGGGAATGTGCGCGCCGTCGCGCGGGAACGAAGGGAAGATGCATGGCAGGGGATGCACGGACGAGGTCGACCGAGGCTGGACGTCCGCATGGACTCTCCGAGCATGCCGACGACGCGCGGTCCGGTCGCAAAGGCTTTCGCAGCGTGCGGGAACGCATGCGTCTGGGAGAAGCGCCCGACTTCATCCTGTCCGAGATCGCGGGCGCGCGCGATGTGCCTTCCTCGCAGGCAGGGCGGACGCCGCTTGCCCTGCGCGTTTTCGGCATACTCAGCATCGTCGTGGGAACCGCGGTCGTCATCCCTCTCGTCTTCTTCATCCTGCGCGCCTTCGTGAGGTTCGCCCTGGGCCGTTTCGAGACCTGGTCGACGGTCACCTTGGTCGTGGTCATCGTGAACCTGGTGTCGGCGGCGGTGCTTATCGGGATGTTCGTGCTGCTGGGAGTGAGGCTTCTGCGCAGCAAGCGACGTCTGGCGGCTGAGCTTGCCTATGCGATGATCGGCGTCGATTTCGTGGTTGCCGCAAGCTACGTCATGCTTCTCGGCATGGACTGGATCGCGCTTTTCTTGGTCGGCGTCGCGCTTTTCCTCGTCACGCTGTCAAGCTATATGGATCCTTCTTTGGCGCAGGAGCGAGAGCTTCAACGCCGTCTGCGCGACATGGATGCGCGTTCGCAGGCGGAAGAGGGGACGATCGGACGCGACGAAACGGGACGCGGCTACATCGCGCTCAATTTCATCAACCTGTTCTGGATATTCACGATCTGCAGCGTCGTGGGGCTCGGGCTTGAGACGGTCTACCATCTGGCGCTGTATGGAGAATGGCAGGATCGCGCGGCGACGGTGTTCGGGCCGTTTTCCATCATATACGGCGTGGGCGCCGTGCTCATCACGATCGCCCTCAACCGCTTCTATAGGAAAAACCCCTTGATCATCTTTCTGGTCGCAGCCGTGATCGGCGGCGCATTCGAGTTTTCCGTCAGTTGGCTTATGCAGATGGCGTTCGGCATCACGTCTTGGGATTACACGGGAACCTTCCTTTCGATCGGCGGACGTACGAACGGGTTCTACATGACCATGTGGGGGCTGCTCGGCTTGGCGTGGGTGAAGCTCGCCCTGCCGCGAATCCTCAGGCTCATCAACCGCATCCCCTGGAACTGGCGGTACGCGGCAACGTCGCTTTGCGCGGCGGTCATGATCGTCGATTGCGGCCTGACGCTCGTCGCGCTCGACAGCTGGTTCAACCGGCTTGCCGGCATTCAGACGAATACCGAGATCGAGCGGTTCTGCGACGATCGCTTCGACAATGCCTTCATGGAGCATCGCTTCCAGACGATGGCCATCGATCCCGAAACCGCCGTGCGCGGCGACTGACGCCGTCCGCTATGCGCCGAGAGGATGCTCCGATTTCGTCGGGCTCTGGCTTCAGAAGTCATGCACCGAAGCGTTTCGAATGGAATCGCGGAATGGTTCCGTATATCAAAGACGGGAGACGCTTAGGTCTCCCGTCTGCAGTTTCATGGTCGGGTGAACAGGATTCGAACCTGCGACCCCTTGACCCCCAGTCAAGTGCGCTACCAAGCTGCGCCATCACCCGATATGCAATTCGTGCGTCTGCTTGACGCAAGGAAGCATTCTACCGTTTCGAGTCGTACGGCTCAAGACCGATTTTCAAAACCAGCACAAGTCGAGCTTCGAGCCGGCTCGCAGGTCCGCACGTCGCTAATCGTAGGGACCTTTGGCGTAAAGCCTCCATTCCCGTGCAGATGCGAGGCCGGCAGGCATGTCGGCGGTATCGACCGATCCTCGGCCACGGTACCCTTATATATCCCATGCGAGCTGGTCGGTGTGCAGCCATGCCTCAGCCGTCGGCGAAAGGGGCTCGCCGATCCAGTCGGCGTAGAGCTTCTGCACATCCGGGTTCTCGTGCGACATGCGCAGCACATCCGCTCCGTCCAGCGCGTTCAGGACTGCAGCGCGTTCCTTCGCGAGTTCCTGATTGAAGGCGATCGGTTGCCCGCCGCCTCCGACGCAGCCGCCCGGGCAGGCCATGACCTCGACGAAGTCGAACTCGACCTCGTCGGCCGCCAAAGCGTCGAGCAGCTTCGAGGCGTTTTCGAGCCCGCTTGCGATCGCGATGCGCACCTCCATGCCGCCGACATCGAGCGTCTTGGATGTCCAAGGCTCCTCGGGCGTCGCTGCGGTGCAGTCGGTCGCTTCGATCGGCAATGTCGTTCCCGTTATCAGGTAGGCCGCCGTGCGCAACGCCGCCTCCATCACGCCGCCCGTGCGCCCGAAGATCGTGCCCGCGCCCGTCGACGTGCCGAGAGGATGGTCGAACCCCTCTTCGGGCAGCGACGCGCAGTCGATGCTGAACATGCGCAGCATGCGGTCGAATTCGCGCACGGTCAGGACGGCATCCACGTCGGTTCCGCCCTCGGTCGAAAGCTGCGGCACGCCGGCCTCGTACTTCTTGGCGACGCACGGCATGATGGAGATGGTGAACAGCTTCCGCCCTTCGGCTTCCGCCTGCTCGCGAAGCGTGTTCTTGATCGTGGCGCCCAGCATCTGATGAGGCGATTTCGACGTGGACAGCTGCGGGGCGAAGTCGGGATAGTGCTGGAGGGCGAAGCGCACCCAGCCTGGGCAGCACGATGTGAACATCGGGCGCTTCTTGCCCGCCTTCACGTATTCGACGAATTCGCTCGCCTCTTCCATGATGGTGAGGTCGGCGCCGAAGTCGGTGTCGAAGACGCGGTCGAATCCGAGGCGGCGCGCGGCGGCCGCCATGCGGCCCTGCGTCGCGAGCGTGCGATCAAGCCCGACGCCTTCTCCCCAGCTCGTGCGTACGGCAGGCGCGATTTGCACCACCGTTTCGACGGTCGGGTCCATGAGCGCTTCCATGACGCGGTGGATGTCGGCGCGCGCCGTGAGCGCTCCGGTGGGGCAGTGCGTGATGCACTGGCCGCACAGCGAGCAGCCGGCATCTGCGATAGGAAGGCCCTCGCGCACCGTGACCTTCATATGCGGGCCTGTGCCCGTGAAATCCCATACGGCGCAATGCTGGTTCTTTTCGCAGACGGACACGCAACGCATGCATTTGATGCACTTGGACGAATCGCGGCGCAGCGGGAAATCGTGGTCCCAGTCGCCGGCCTTCGTCTGGTTCGAAGGGAAGGGGAGGTTCCACGCTCCCAAATCGCGCGATATCTGCTGCAGCGCGCAGGTGTCGGCGCGCAGGCAGCTCGTGCATTCGCTGCGATGCTCGGACAGGATCATCTTCACATTGCTGCGGCGCGCGGTGACGACTTCGGGCGTGTTCGTGCGTACCTCCATGCCTTCGGCGACCGGGGTGGTGCACGAGGCAGGGAAGCGGTCTTCTCCTTCGACTTTCACGACGCAGACGCGGCAGGCGCCTATTTCGTTCAATCCCTTGAGCTCGCAGAGCGTCGGGATGGTGATGCCGGCTTCTCGCGCGGCGTTCAAGATGGTGGTTCCTTCGGGGACGCTGACGGGCGTGCCGTCGATCGTGAGCCTTACCATTTGACGGGCCTCCCTCCGCGCAGCGTTCCCATGCCGTAGTGATCGCAGCGCAGACAGCGGCTGCATTCCTGCTCGGCTTCCTCATCGCGCAGGGGTATCTCGACGCCGTCGAAATCGTGCGCGCGATCGAAGACCGAACGCTCCCGGATGTTCACGCGCCCGCAGGCAAGCTTGGAATCGAATGATACGGGCGGGATCTCCACCTCGTCGTAGACGTCGTGGTGGAAGCCGAGGAAGGCATCGATATTCGCCGCGACGGCCTTGCCTGCATCGATGGCGCGGATGACCGTCGAAGGACCGGTTTCGCAGTCGCCGCCGACGAATACCTTGTCCATGCCGACGGCGCGTCCGTGTTCGTCGGCCTGAAAGTGGCCGCGTTCCGCAGGCAATCCCTTGGAGGTGAAGTACTCGTATTCGATGACCTGCCCGATCGCCTCGATCAAAAAGTCGCATTCGAATGCGGTCTCCTCGGCGCTCGTCGGCTTGGCACCGGGACGTCCGCCCCGATAGAGGCCGGGCATCTGCGGTTGGACGACGAGGCGGATAGGCTTGTCGGTGCCGGCGTCCACGCGCACGGGCGACATGAGCTCGACGATCTCGCATCCTTCCTCGACGGCGGCGTTCACTTCTTCGGGAAGCGCCGTCATGTCCTTCTTGCGGCGGCGATAGACGCAGCGCACGCTGGCGGCGCCCAGACGCTTGGCCGTGCGCGTCGCATCCATGGCCACGTTGCCGCCGCCCACGATGACGACGTCTTTGCCGGCCATGTCTATGGGGCGGCCGGACGACGAGCGATGCAGGAACTGCACGGCCGA</t>
  </si>
  <si>
    <t>MLFLGIDIGASTIRLAVVDGSGAIVRMLRESHKGAAVACLKRMLAHLSDEIEGEVCTAYAASGSGCSLLRDFDRSVRVLEDVPAITRGLSAIAPHARSVVQIGGQSACFIALSEDGSAPRFAMNEGCAAGTGSFFEDQMERLGLRIEDYSRLVANARSVPRLSGRCSVFAKTDIIHRQQEGVPVEGILLGLCFATVKSYKATIVRRMPVKAPVALTGGTWRNAGVVRAVRESFELGDDELLVGEELEFAQAVGAALHARDGFAGRDDADGTRNGTRDGTSRSPLSATNGIDEDALERLAGLLEAKSLDDALPRCAPLVDHGYEPGEGYVCRPRPWRAGPDGRVSCVIGVDAGSTSTNIAVADLEGRLLDAQYLRTRGDAFCAARDGLAALGKRLGDELDVRAVVTTGSGRSRLAELIGADLVRDEITAQARAAAEVDARTDTVFEIGGQDSKYVSMASGQVVEFQMNKICAAGTGSFVEEQAARLGIPLDGFGALALSSTAPVDLGERCTVFVETAIHAALAKGARLEDVAAGLCQSVVRNFLHRVVGSRPVGRHVVLQGGVAYNPGIVEAFRQHLGDALRVSPHFAISGAFGAALLALDELRCSDSPLRKEGSVFRGFDLSRAVGTRDEADAQERETNRILFKETQSLMLDGYVPSRDASKKTVGIPRSLLMYKFFPLANAFFTQLGFNVLLSDTTDEETVRAAQEHAAGETCYPIKLMYGHMAQLADAGVDYVFMPTVHTIRHVTSRVRHNYGCAYMQSAPKLVAESLGFEERGIELLSPMLDMDFGQESLASAMLGVGERLGFDARSTAKAMMAGGFAVQKLDARTEAIGQELLAGLGPDDRALVIVTRQYGINDPVLNMDIPNLLIDRGQKVIALSNLRAHDIDVSIDYPGVVWPFGQHILAGMKLIRRDPRLFAVYLTNHGCGPDAMLSHLVAEEMGDKPYLQIEVDEHFSKVGVITRIEAFLNAIAHWKEEGAPTRALAHVVDDEGYASLDDGVRTFIPSVGPYGDIIASVMRRRGADIRLMGFSEHSRERAARELSSKEYFSFSWLLGMGIEQAERAHDSASDVRLVMPVSASAEADGLYGRVLRAVLDRRGLTHARVASVMLERLPWRVGSDVAQDVFRAVLAGDILLAAPPALRGRLLERFMAGAIDEDVLLEAAAEARRHAHASSKVLFACGEWPFVYDDALVDGTWSRLEDDGFVVRRMPLSEYLLFAWIDMAHEDERVRPRTPFFMDHVLDRTSEAGTRVSPVAPELENRLRAHRRDDDLALEEPSTEEKRAIMRGFGGLMARVSEALGPSSPFAKDFPALFDHADEIVGPLMAGNGRYRAAKARDASRDADAVILVASMYENVDLVLKLAERRIACEAPMLSLAFDGTLDQGNEERLRSFLYYLR</t>
  </si>
  <si>
    <t>1849170.SAMN04965933.A8B83_02890</t>
  </si>
  <si>
    <t>host specificity protein</t>
  </si>
  <si>
    <t>MATILLSAAGAAIGGSIGGTALGLSMVAVGRLVGATLGRAIDQRLLGQGSEAVETGRVDRFRLTGSGEGEAITQLYGRMRIGGHVIWASDFNETVTVTRTGGGKGSPRVTQTSYSYSISLAIALCEGVITGVPRVWADGMEIAPSDLNMRVHHGDAHQQPDPRIEAVEGTGQVPAYRGTAYVVIEDLPLARFGNRVPQFEFEVIRPDQRWHLADDPDPAHLVRAVAMMPGSGEYALADTPVSYVHGPGQARSANVNSPSGQPDLVTSLHRLQAEAPHARATSLIVSWFGDDLRCGDCTIRPKVEQRSVDGQGMPWTVSGLTRTAATEIAQLNGRPVYGGTPTDQSVIGAIRRLSATGQAVMVYPFILMDQLAGNGRADPYGDATDQPVLPWRGRITGSQAPGRLGSPDGTALAEAEVAAFFGTAQAAHFNVAPGQVGYNGPQEWRYNRFILHHAALCAAAGGVDSFCIGSEMRGLTQLRGANNSFPAVTALRALAAQVRAILGPLVKIGYAADWSEYFGYQPTDGSGDRFFHLDPLWADANIDFVGIDNYMPLSDWREGRDHADAAWNTIYNPAYLRANIEGGEGYDWFYHSPEAKAAQIRTPITDDAHDEPWIWRYKDIRNWWLNAHHDRIGGQRSEQPTPWVPQSKPVWFTELGCPAVDKGTNQPNLFLDPKSSESFLPAYSNGQRDEVIQMQYLRAMLGYWREGDNNPVSAVYGAPMLDMTRAFVWAWDARPYPFFPGNQALWGDAPNYARGHWVTGRLSSRSLASVVTEICTRAGITALDTSRLHGLVRGYAVSQVSDARAALQPLMLAHGFDAVERDGTLRFVMRRDGVAQTVPLSALVDLPESPPRPQHSRAAEAAMTGRVRLRFVQADTDYPAISEESVLPDEATHAVAASELPLLLTRAEGRQIAERWLAEARIARDSLRLALPPSRLDLGAGDLLQLEGDVTGASYRIDRVELGSAQLIEALRVEPGVYLPAAIEDETPRTRPALAPLPVFPLFMDLPLMTGDELPHAPHVAVTADPWPGAAAVYAAVTPQGFALNRTVPQPAVIGVTLEALPAARPGLLHRQDAVTLRLTSGALSSIDLPTLLAGGNLAALGDGTPDRWELFQFANATLVGPDTWRLDTLLRGQLGSDALMPSAWPEGSFFVLMDGRPLQIDLPSDARGLLRHYRIGPAWRPLDDPSYVAMQDSFAGIGLKPLAPVHLRAAMTAGGDMDVTWIRRGRIDADAWEAPDIPMGEESERYQLRVMQGAAILCEVTLSSPEWTYPAADRATDAQGGTIRIEVAQVSARFGPGFRAVLAPEG</t>
  </si>
  <si>
    <t>1123371.SAMN02440586.GCA_000421585_00479</t>
  </si>
  <si>
    <t>GCF_000421585.1</t>
  </si>
  <si>
    <t>Thermodesulfatator atlanticus DSM 21156</t>
  </si>
  <si>
    <t>CATAAAACCTCCTTCTGTTAAAAAATATTTTCATAGCGATTTTTAATAATCATTCATCCAAGCATTAAGCATTATGACAATATTTATCTTTAAAAATACAGCCTAATCACCGATATGCCTCTTTACGATGGCGTACGTGATAAATAATCACCGTTTTTGCCTTGGTATCCACTTTGTAAATAACCCTGTAATTTCCCACCCTGATACGATAGGCTCTTTCTGACCCTCGAAGTTTCCTACACTGTACCGGAAACGGATTATAAGCAAGGGCTTCAACAGATCTAAGAATCTTGATAATTTGCTGGGGATCAATAGCCCGCAAGTCACTTTCTGCCGATCTTTTCCACTTAATCTTGTATAATTCCATTTTCTTTTAAACGCTTTTTGAGCTCATCAAAATCAATTACAGGCTCATCTCTTCTTTCGGCAATAATTGCAAGGTCGTGCAGATCTTCTAAAAGTTCCTCATATTCCTCAATTGGAAGGATTACTGCTGTTTTTTGGCCTTTCTCATCTATAATATATTGTTCATGAAATCTTTTCATGACTGTGCCCCTTGCTTTATTTATTTTTGCGCCTGCTAGCCGGTAATATCCCCATCTGATCGCGGTATTTAGCCACTGTGCGCCTGGCTATTTTTATGTTGTATTTCTCTTTTAAAAGATCGGCTATTTTTTGATCACTATAAGGCTTTTTGGGGTCCTCTGAAGCAATAATTTCCTTGATGTATTGCTTTACGCTCTCTGCAGCAATTTCATCTCCCGTGCTACTGCGATATCCCGACGAAAAGAAAAACTTTAATTCGAAAATACCGTGGGGCGTGTCGATGTATTTGCCCGTGGTAACTCTGCTGACAGTTGATTCGTGAAGCTGAACATCAAGGGCTACATCTCGGAGTACAAGTGGTTTAAGAGCAGTAATTCCCTTTTCTAAAAAGTCCCTTTGAAAACGCATAATGCTTTCGGAAACTTTTAGAAGGGTGCGGTTGCGTTGTTCAAGACTTTTTATAAACCAGGTAGCTGCTTGTAATTTTTTCTTAATGTATTGCTTAACCGAAAGGGGAGTTGATTCGTCCTGGAGGAGTTTGCGGTAATAGGGACTTATGCGCAAACGCGAGTAACCTTCATCTATTAGGCGCACCACCCACTCTCCACCTTCTTTAAACACCGTAACGTCTGGTTCAATGTACTGAGGTTCTGTATCCGAAAAATTGCGGGCAGGCCTTGGTTCAAGCCCCCTGATGACCTCTATCGCGGCCTCAACTTCTTCAGGAGAAACCTTTAAGACCTTGGCAAGCTGGGCAATGTTATTTCGTTCCAAAAGATGGAGATGATCTTTGACGATCTTAGCTGCAAGCGAATCTTTAAGCCCTAAGTGTTCAAGCTGGATAAGTAGGCACTCTTTCAAGTCACGTGCTGCCACTCCCACGGGATCAAAAAACTGGATCCTTTTTAGGACCCGTAAAACACGCTCTTCGTCAACCCCTAGGTCAGCGGCAATTTCGCCAGGCAAGACCGTGAGAAAACCCCTTTCATCAAGATTGCCAATGATGTATTCGCCTATTTTGCGGTCTTCTTCGGGGAGGTCTGAAAGATAAAGCTGCCACAAGAGGTGAGAGACAAGATCTTCTGTCCTGGTGAGCCTTCTTTCGTAATCGATGGCTTCTTTTTGCTCAAAGGCAAAGCTTGGATAAGAGCTTCCGGTATCCTGAAAATAGGCTTCCCAGTCAAAGTCTTTAACGGCCTCTGGACCAAGGGGACTTTCTGAAGCAAGATTCAAACCATTTTCAGCTTCAAAAGAAGCACCAACTTCATCTAAAGAAACTGTCTTGGGCTCGATTATTTCCTGTTCAAGGACTGGGTTTTGTTCTACTTCCTGCTGGATTACCTGTTCAAGTTCTATGCGATTTAGCTGCAAGAGCTTTATCGCCTGCTGCAACTGGGGTGTCAGCACCAGCTGCTGGGTAAGTTTCAAATGTTGTCTTAATTCAAGCGCCATATCTTTAGTTTAACCTGAAATCCTTTCCTAGGTATAATTCTTTTGCCAGTTGATTTTCAGCAATTTCCTGCGGTTTTCCCTGGGCAATGACTTTGCCCTCGGCAACAATATAAGCATAATCACAAACTAGCAAGGTTTCCCGGACGTTATGATCTGATATCAATATGCCAAGACCATTTTCTTTTAGTTTTTTGATTATTTCTTTTAAATCTGCCACGGCGATGGGATCAATTCCGGCAAAAGGCTCATCCAGAAGCAAAAATTCTGGCTCTCTCGCAAGCGCGCGCATGATTTCTACCCGGCGTCGCTCGCCCCCTGACAAAGCATAAGCCAGTTGATCCCTCAAACGTTCAAGGCCAAAATCTTCAAGAAGCGTAGCAAGCCTTGTTTCTCTTTCACGCCTGGAAATTTTTAAAATTTCAAGGACCAAGAGAACGTTTTCTGCCACCGTAAGACGCCTAAAAACAGAGGGCTCCTGAGGAAGATAGATGATACCTTCCCAGGCGCGTGCATGCATGGGCATCTTGGTAATATCTTTGTCGTTAAGAAGGACTTGGCCTTCATCAACAGGGAGAAGCCCGCAAATCATATAAAAAGTGGTTGTTTTTCCCGCCCCATTTGGCCCAAGTAGCCCTACAACTTTTCCCTTGGGAACTTCAAGACTTACGCCGCACACCACCTCTCGACGTTTGAATTTTTTGCGAAGCCCCTGGGCTTTTAGTCTTTGAACTTCTTTCATCTTATTCTGCAAAGATTATCGCCTCTGCTGGCGCCTCAGGAGACGACTCTGCAATATAGCGGTCTTCAGCAAGATAAAGGATGATACGCGCCCCTTTAACGCTGTTGTCCCCTTCCCAAACTACCGGGTCTCCTTCAAGGATCAATTCTTCTTTAGCTTTCAAATAGGTGGCCTTTTTGGCAAAGGCGATTAAATTGCCCCTTTTTATTTTTACACGGCCAAAGGCTTCGAGTTTTTCTACCTCTCGTTTGCCATTTTTTTCCTGGTAAAAAACCAAAAGTTTATCCGCGTAAAGGGTAAAATCTTTCTTCTTGACCTCAACGTTGCCCGTAAAAATCACCTGATTTTTGGTCTCAAGGGCCTCCATCCGTTCGGCTTTAATGGAAATAGCATCCTTGGCAAAAACTACGCCACTAGAAAAAAGAAAGATCATCATTGCCCAAAAAAGAGCTTTACGCATTGATCTCAACCCTTGTTTTTTCAAAGACTTTCATAACACCAGTTTTTATATCGTAGCTAAAACCCCGCCCTTTTATGATTAGACCATCTTTTATGATCTGAACAAAGGCCTTGGTTTTAAGTTTTTGGTCTTTAGGAAAGTAAACAAGATAATTAGTTAAAAGCCTGCCTTTGGTTTTGGTATTAAGGACCACTTGGCCTTCAAAAACAAATTTTCCGTCTTTTGCTAGCCAGTCTCCTTTGTCTGCTGAAATGCAAAAATTCATATCAGGCGCTGCACATAGTTTTAGTTGGTAAAGTTTGATATGAGAACGTCCAAAAAACTGCGCCTCTTGAGCCCAAACGTTCCATTTAAGTTGGCCTTGCTCATAAAGGACATAATGAAGCTTTTTTATTTCTATTTCCGGCTTTTTTTCTTCTTGCTTTAAAAAAGCGTGAATTTGTTTGTTCTCGCCTTTGGGAAGCGTTTTGGATGGCTTTAACTGCGGAGAACAAGCGGCAAGTACTATCATCAGAAACAACGCGGTGAAGATGGTGCGAAACATTTAAAGATTTCCTCCCATTTTCCGCAAGCCGCAAGGATAAGGTCGCAAACTTCCCTTACCGCCCCGTAGCCGCCATTTTGTTTGGTCACGTAATGGGCATAATCTTTTACGGGTGGCCAGGCTTCTGGCACTGAAATAGCCAACCCTACTCTGGCAAGCACCGGTATATCAACCCAATCATCTCCCATAAAAGCAATCTCTTCGTCTTTTAGAGACTTTTCCTGCTTTATCTTCTCATAAAGAGAGAGCTTGTCTTTTTCTCCCTGAATAATAAGGTCTATCCCCAGTTCCTGGGCCCTGTGAGAAACTGGAAGAGAAGTTCGACTGGAGAGCAGCCCCACTTCAATGCCTGCCATTTGTAAAAGCTTGATACCCATACCGTCTCTTACACAAAAGTGTTTTATCTCACTCCCGCTAGCGTCAATAATAATGCGACCATCTGTCAAAATTCCGTCAACATCTAGCAACAAAAGTTTGATTTTGGAAGCTCTTTTAAGGATTTCTTCAGGGAAGGACATCATATTTTTTTACCACTTCGTAAAGATCTTTTAACACGAAGAGAAGCTCTTTGGCTTCTTCCAGGCGCAAAGAGTTAGGACCATCACAAAGGGCCCTTTCTGGATCAGGGTGAACTTCCATAAAGATACCATCTACCCCAACAGCTACCGCAGCACGCGCTAAAGGGGCTATAAATTCACGCTCTCCCCCCGAAGCGCCGCCACCACCTCCTGGAAGCTGCACACTGTGAGTAGCATCAAAGATTACCGGCACCCTAAAACTTCGCATAATAGGAAAGGACCGCATATCAACCACCAGGTTACGATAGCCAAAGGTGTAGCCTCGTTCTGTCAAAAGGACGCCTGAAGCCCCGGCCTTACGGGCCTTTTCCACCGCGTAGTACATATCCCAAGGCGAAACAAACTGGCCTTTTTTGATGTTTACGGGTTTTCCGGTACGGGCCGCGGCCACGATAAGATCTGTTTGGCGGCAAAGGAAAGCCGGAATCTGGATGAGGTCAAGGACTTCTTTTACTGCTTCGGCCTGCCAGGGTTCGTGTATGTCTGAAGTAACGGGGACTTCGGCCTTGCGCTTGATTTCTGCCAGCATGGTAAGGCCTTTTTCAAGGCCCGGCCCCCGATAGGAAGAAAGAGAAGTTCGGTTGGCCTTGTCAAAAGAGGCTTTAAAAATATAGTTAAAACCTGCTTTTTCTGCCGCCTCTTTCATTGAAAAAGCACAAGCCAGGGCGGTTTCAAGGTCTTCAAGCACACAGGGACCTGCAATAAGAAGAGGGATTCCCCCACCTATTGAAAAATCTGCTATATTTACGCTGTTAACTTTTGGCATCGTGTTTGTATTTTAGCTTAATTGTACCTTTACGCTACCATGAATTTTGAACTTAGAGACTACCGTACACGTATAAAAACTAAAAATCTGGTCTCTTTCAGGGTGATTTTACACGAATCAGACCTTATGGTCCTTGCCGAAAGAGATCTTTCCTCAGAAACGCTGGCTCTTCTTTTTTCTCTGCGCAAAGAGCTTGAAGACTACATTGCCAGAAGGCCTGAATTCCTCACTTCACTTACCCCGATTTCTCAGGACGAAAGCGCACCTTCTCTGGCAAGAAAAATGATAAAGGCAGGAAAACTTGCGGGAACAGGACCCATGGCGGCGGTAGCAGGGGCCATTGCCCAGGAGATTGGAAAAACTTTACTTGACCAAGGCCTTACTTCGGAAATAGTGGTTGAAAACGGCGGAGATATCTTCCTTTCCCTAAAACGCGAAGCTACCGTGGCCATCTGGGCGGGAAAATCTCCTCTTTCAGGGAAGCTGGCTTTAAGGATAAAAAAACACCTCATGCCCTGCGGGGTGTGTACCTCTTCTGGCACCGTTGGTCACAGTCTTAGCCTTGGCAAGGCGGATGCTATGTGTGTGATAGCCAAAGATACCGCTTTTGCAGATGCTGCGGCTACGGCCCTGGGGAACCTTATCCGGGAAGAAAAAGACTTTAAAAAGCTAAAGAAAGCCCTGAAAAAATTACCCCAAATACTTGGGGTTGTCTGTATCTTAGGTGACAAACTTTTTGCCGCCGGAGAGGCCGTAGAATTTTCTTCCCTTAGCTAGTCTATTTGTGAAAAATTTTTCCCAAAAAACAACCTAATTAGGAAAAATTTTTCACACCTGTCAATCAATTGACTCAACTTTATTCATTATAACACCAAAAATGCCAGAAATATGGCAAAATCTTTTGACAATTCAAACAAAAATTTTACAGACGATCGGCACATTTCTTGCAGATAACCATTATACAATGATTAATTTTGCATTATTAGCTGGAGAAGAATTAGCAGGGCGCTATATTGGTCATATTTTGACCTTAGCAAAGTTGCACCAGGTCTCCCCAGAGAAAGCCCGTTTAATCGTATTGGTTGAACCTGCAAGACTTCCCCGAGATGAAATATCAAAGTTGGTCACTGAACTTGGTAAAAAGATAAAACGAGTTACCTTTCTGGCCATTAGCAAAAAAAGAACAACCCTTCCTATTAAAGCCCATTACTTCAAACGACCATTTACCGCAGAAAGGCTTATAAGCTTTGTTGAAGAATTATTTTCATGTCATCTCCCCTTAAGTACCGAGGAAAGGACCCAACCTTTTATTGGCGAAGACCCCAAAATAGCAAAGATTCGCGATTTTATTCCGACGCTTGCAGAAGTAACTTCACCGATACTTCTCTGGGGAGCAAAAGGTGTTGGTAAAGAACTCCTTGCCCGTCATATCCACGGCTATCACGGCGGCAAGTTTATAAAGTTCTCTCCCCAGGCCCTGCCCGAAGAAATGATTGAACCAATTCTTTTTGGCTTTACAGGAAACGCACTTCCCAAAGTAAAGAGAAAAAAAGACGGCCTTTTTAAAAAGGCGGCTAACGGAATCCTTTACATAGAAAACCTCGATTTTTTGCCTCTTTCAGCCCAGCAAAAACTTCTCGGCTTTATTGAAGCGGGAATGTTTTATCCGCTGGGAGCTAAAGAACCGGTAAAAACATCTACCAAACTCATTGTTTCGCTTTCTAAAGCCCCTGAACAGGTCTTCAAAGAGCAAAAAATTTTGCGCGAAATATTTTTTCGTTTAATGGAATTTGCTATTTATCTACCGCCTTTAAGGGAACGGCTTATTGACCTTCCTCTTTTAGCACAGCACTTCTTAGAACACTATGCCTGGATATACCGCAAAGAGGTCCCGGAACTCTCAGAAAACTTTTTCAAACACCTGCTTCTTCATCCTTGGACAAAAAACATCGCCGAATTAGAAGAAGTCATCAAAGAGACTATTATATGGGGAGAGGAAAAAGTCTTAGCTGAACATTTTAAGAAAAAACCCAAAATAAAATTCAAAATCAAGAATATCGAAAAAATCTTGGAAAAACTCTTTGAAAAAGAAAAGTCCGTTAAGGAACAAATTGAATCCAGCCGTAAGGATCAGGCTTCTCGCCGTACTGGATCCCGGTAAGCTCGTCAAAAAGGCGTCTGGCAAGGGGGCCTGTTTTACCACCAGCAATTACGTATTCCTCGCCTTTATACGCTAACCAGCCAACCGGTGAAATAACCGCTGCCGTACCAGTACCAAAGCATTCTTTGAGCCTTCCGGTACGGGCACCTTCAATGACTTCGTCGATGGTAATGCGCCTTTCAGTCACGTTAATTCCCCAGTCCTTTGCCATTTGAATGACTGATTCCCGGGTAATCCCAGGAAGGATGGTTCCGGTTAAGGATGGGGTTACCAGTTCGTCTTCAAAATAAAAGAAGATATTCATGGTGCCCACTTCTTCCACGTAGCGGCGCTCTACCGCGTCAAGCCAGAGAACCTGGGTATAGCCAAGCTTCATGGCTTCTTCTGAGGCAGCCAGACTTGCAGCGTAGTTACCACCGGTTTTGACATCCCCAACGCCACCAGGAGCTGCCCGAACGTATTTGTCAGTTACGTATATTTTTATGGGATTAAAGCCCTCGCGGTAGTAAGCTCCTACCGGGGAAAGGATAATAAAAAAGATGTACTCGCCACTTGGTTTTACACCCAAGAAGGCCTCCGTTCCCATCATTAACGGACGGATATAAAGGGCTGAACCTTTTTCTTTGGGAATCCAGGCTTTTTCAATATCAACCAGCTTTTTAAGGGCTTTCAGGACAAATTCTTCGTCTATCTCGGGCATGCACATACGGCGTGCAGAGCGATTCATGCGCGCCATGTTCCGATCTGGCCGAAAAAGCCTAATTTTTCCGTCAACGCCATAGTAAGCTTTAAGGCCTTCAAAAATGGTTTGACTATAATGGAAAACTACCGCCGCGGGATCAAGACAGATAGGCTCGTAGGGCTTAATTTGGGCGCTATGCCAGCCTTTTTCTTTTTGGTAGAGCATGTAAAACATGTGGTCAGTGAAGATGCGGCCAAAAGGAAGATCCCCTTCAAGCTCAAGCCTTTTTCTCTTTTCTTCGGGCAGTAAGTTGATCGTTATTTCCATTCTTGCCAAGTTCCTTAAGCTGGACTATCACTAAAACAAACTTCATTCTTTTTAATGCAGGTATTTCCTATGTTCAAGTGGTTACGCCAAAAAGAAGAAAAAACCGCAAAAGACCAGGAAAAAAACCTCTGGGGCAAATTTCGAGAACGGCTCTCGCATACCCGAGAACGCCTGAAAGAAAGCCTTGAAGATGTCTTTGTTATTGAACGTGCGGTTGATGAAGAATTTTTCGAGGAATTAGAAGAAGCCCTTATCACCGCTGATATAAATATCGACACCATCAAGGCCCTGCTCACCCCCTTACGCATCAAAGTGTCTCAAGGGGAATTGCTTAAGTCTTCTGAGTTTAAAAAAGCCCTTAGAGCTGAGATGCTAAAGATCCTTTCTCTTGAACCCCCACCCTTTCCCCCTGAGGCACGACCCGCGGCCATTTTCGTGGTGGGAGTAAACGGAGTAGGGAAAACAACCTCCATTGCTAAGCTTGGCTTTCGGCTGAAAAACACTGGCTTTTCGGTAATGTTTGTAGCGGCAGACACCTTCCGGGCAGCAGCTATTGAGCAGCTTGAAAACTGGGGACAAAGGCTTGAAATACCTGTAATCAAACAAAAGCCCGGGGCCGATCCTGCTTCGGTTGTTTTTGAAGGCTTAAACGCTGCCAAAAGTCGCCAAATAGACGTAGCATTGATTGACACCGCGGGAAGGCTTCACACTAAATACAATCTTATGGAAGAACTCAAAAAAATGGCCCGGGTAGCAGGAAAAGCCATCCCTGGCGCCCCTCATTTAAACATGCTGGTGATAGATGCCACTACCGGGCAAAATGCCGTAAGCCAGGTTAAATGGTTTAGCCAGGCACTTCCCGTCCATACCCTTATTATCACCAAAATGGACGGTACTGCCAAAGGGGGCATAGCCTTAACCCTTGCCCATCTTTTCAAAATCCCCATTTCTTTTATCGGGCTCGGAGAAAAGCTCGAAGACTTGGAACCATTTGATCCAAAAGCCTTTGTGGACGCTATTTTGCCCTAACAATGCCTGAGCTCAAAGGGATTTTACTCCTTGGCCCTACGGGAGTGGGAAAGTCTCCCCTGGGAGACCTTCTAGAAGAAAAAGGACTATATGGATACAGGTTTTTACATTTTGACTTTGGCCGAGAGCTTCGTGCCATTGCCAAAGGTGCTTTACGTGAAGACATTTTGCCTTCTGAACGCATCTTCATTAGGAAGGTCTTAGAAGAAGGCCTTCTTTTTGAAGACGAACACTTCCCCCTTGTGGAAAAAATCTTCCTGGGTTTTTTAAAACACAAAGGCGCGCGCGATGAAATCCTGATAATGAACGGCCTGCCAAGGCATGTTGGCCAGGCCCAAAAACTCGCCTCCCGTGTTAACATTCCTTTGGTCCTGGTAATAGAAGCCTCTTTTGAGGAGATTCTTGAGCGCATCCACCGCAACACAGGAGGAGACCGCCAGGGCCGCGATGACGACTATATCGAACTTATTTACAAAAAATGGCAAACTTATAAAAACCGTACCCGACCTCTTCGTTCCTATTATCAAGCCCAAGGGGCAGAAGTTTTAAAAATTCTCGTGGGACGCTTTACAAAGCCGCATGAGACCTTATCTCTCTTAAAGGAACAACTTCCCTGCGAAAAATTTGTTGCTCTTTTTAAGGGTTAAACAAAATCCTATTTAAAAATCATACTAAATCGCTTAAATTAAAGAAAACTTCAACAGGAGGCCGGGGGATGGAATATTACGTTGGGCTTGACGTAGGTTCTGGCACTGCCAAAGTAGCGGTTTTAAATGAAAAGCGGGAAATACTTTTTCACGCCTATGAAAAAACCCACGGGCAACCTGTAGAAACTGCGGAACGGCTGCTTGCCCAGGTAGAAGAAAAGTTTGGCGGAAAGCTCACTGGCCTTACCTGCACCGGTACCGCAGGGAAGACCATTTCGCAAATCCTTGGGGTTGCCTTTGTAAACGAGGTCATGGCCCATGCCCGAGCTGTTGAGCACTTTCATCCTGAAGCACGCACTATTATCGATATCGGCGGAGAAGACTCAAAGCTTGTTTTTATCTCCCACGAAGACGGGAAATTTCGCATCAAAGACTTTGCCCTTAATACCCTTTGCGCTGCGGGGACAGGGGCCTTTTTGGAACAACAGGCCGCGCGCCTTGGTTACACCATTCAGGAATTTAGCAAACTTGCCCTAAAGGCCGAAAACATCCCCCGGATCGCAGGGCGCTGCACTGTGTTTGCCAAGTCTGACATGATTCATCTCCAACAAGCCGCTGTCCCTGATCATGAAATCATCGCAGGGCTTTGTTTTGCCATTGTGCGTAACCTAAAAAGCAACTTGGCCAAAGGGAAAAAAGTACTTCCTCCCATTGTTTTTCAAGGTGGAGTTGCCGCTAATTTTGGAGTGCGCCGCGCTATCAAAGAAGTCTTTAACCTCAAAGAGGGAGAGCTTATCATTCCAGAGTATCACTTTATCATGGGAGCCATTGGAGCTGCGCTTTACGGACTAGACGGCAAATTTGCCGCCGCATACCAGGGTTCAAATATCCTTAAGGAATACCTAAAGGAACGCAAACGCTCAGTTAAAAGGCTTCCAAAACTCGGACCTTATACCGTGAGGACCCCTAAGACCGAAACTTATTTCCCAAAAAACGCTTCCAAACTCAAAATTTACGTTGGGATTGACGTTGGTTCGGTAAGCACCAAGCTCGTAGCAATAAACGAAGAAGGAAAAGTTATTGCTAAAACCTATGCCCTGCACCACGGCAAACCTCTTGAAAGCGTTAAAAAAGGGCTCCTTGATCTTTATGGCAGACTTCCTAAAAACTTTGAAATCGAGGTCTTGGGCGTTGGCACCACGGGTTCCGGGCGCTATCTGGTAGGAGACTTTGTGGGGGCTGATGTAATTAGAAACGAAATCACCGCCCAGGCCAAGGCAGCTGCTTTTATAGATCCAGAAGTTGATACCATTATCGAAATAGGCGGTCAGGATTCAAAGTTTATTCGCCTTGAGAAAGGAACTATCGTTGACTTTACCATGAACAAAGCCTGTGCTGCAGGCACTGGCTCTTTTCTTGAAGAACAAGCGGTAAGGCTAAACGTACCCATTGAAGAATTTGGACTCTACGCTTTGAAATCTGAAGCCCCAGTGGAAATGGGAGAACGCTGCACGGTTTTTATGCAATCTGACCTTTTGCACTATCAGCAGCAGGGGCTTCCCAAAGAAGACCTCATCGCTGGGCTTTGTTATGCCATCGTGCACAACTATCTCAACAAGGTAGTTGAAGGCCGCAAAATCGGGGAAAAGATCTTTTACCAAGGGGCCACAGCCTTTAACGCAGGCATTGTGGCAGCCTTTGACAAGGTCCTTGGCAAGGAAATAATCGTCCCGCCGCATCATGAGGTAACCGGAGCCCTGGGAGCAGCGCTCCTTGCCAGGGAAGAAACCAAAGGAAAATCTTCTTTCCGTGGTTTTGACCTTTCGAAGGTCAACTACAAAATCGAGACGTTTGAATGTCACGCCTGCCCAAACCGTTGTGAAATCAGAAAAGTTACCATAGAAGAAAGCAGGCCTTATTTTTACGGTGGACGTTGCGAAAAATACGAAGTTGACCACCGCAAACCCCCTGAAACCCTGCCTAATCTGGTCTCAGAGCGAGAAGCCAAGCTTCTTAGCTTTCTTGCTCAACGAGATGATGCCAAGCGCGGTGAGATTGGATTACCACGCATGCTTTTCAATTTTGAAAGGCTCCCGTTTTTTGCCACTCTTCTTCAGGAACTGGGCTTTAAAGTGGTAGTATCTGACCCCACCAATAAAAAACTTATTAACGAAGGCTGTGAAATAGTAGCAGCAGAGACCTGTTTTCCGGTAAAGGTTGCCCACGGGCATGTTTTAAATCTTCTTGAAAAGGGCATAAAAAAGATCTTTGTGCCCTATATCGTTGATCTCCCTTCTGATCACCCAGCCCTTGGCTCTGGAAAAATTTGCCCTTACGTGCAAAGTGTAGCAGCAGCTTTTGAGGCCTCTATAAACTTGAAAGAACACGGAGCTGAAATCCTGGCTCCGGTTTTCCACTTTGGCACCGGGGGTAAAGTCCTTGAGAAAGAAAAAAAAGAACTCGCGCGCCTTTTGGACGTTCCAGAAAGAAAGCTCAGAAAAGCCTGGGAGCAAGCGGAAGCTGCCCAAAAAGAATTTGACTCCTGGCTTAAGAGCCGCGGGCGCGAAATACTTGCTAGTTTGAAACCAGACGAAGTGGCCTTGGTTATTGTTGGCCGTCCGTACAATGCCTTTGACCCCGGCGCAAATCTTGCCATTCACAACAAGATAAGAAGCCTGGGAGTGCTTGGCATACCCGTAGATATGCTCCCTCTTCACGAAATAAAAGAACTTGACGGCCTTGAAGATATGTACTGGCGCTACGGCCAAAGAATACTTCTTGCGGCACACTTTATTAGAAAACATCCCTCTCTTTATCCTATTTTCCTGACCAACTTTTCCTGTGGCCCGGACTCGTTCATTATCCACTTTTTTGAAGAACTTTTGGGAGGAAAACCCTTCCTTGAACTCGAAATAGACGAACATAGCGCCGATGCAGGGGTAGTTACCAGAATCGAGGCCTTTCTTGATAGTGTACGGGGAAAAAAGATTTCTCCAGAAAGACCTGTCAAGCCTCACAGGAAAAGAGTCAAGCCTGAAGACCAGCGGGTTATTTATCTTCCGTACATGTCTGACCACGTCTATGGACTTGCAGCGGTATTTCGTGCTTGCGGCGTGGATGCTGAGGTTCTCCCAGAGTCTGACGAAGAATCCCTTAAGCTCGGACGCCGTTACACTTCTGGCAAAGAGTGCTACCCCGCGGTGCTCACCACAGGCGATATGATAAAAATGCTTAAACAGCCTGATTTTAACCCGAAACGTGCGGCCTTTTTTATGCCTTCTGGCTCAGGACCATGTCGTTTCGGCCAATATAACCGTCTTCACCGCAAAATACTCGACGAACTCGGTTATGAAGACGTGCCAATCTATTCGCCCACACAAAATTTCAAACTTTACCAAGAGCTTGGCATGATAGGAGGCGACTTCGTAAGGCTTTCCTGGAAAGTGTTGGTTTGTATCGATATTCTGGATAAGTTCTTACGCGAAATAAGACCTTATGAATTAAATCCCGGAGAGACTGAAAAGGTCTATCACGAGTGTCTTAAAAAACTCTGCAAAGCTGTAGAAGAGAGAAAAGATCTCTTGCGGGTGATGGAAGAGGCCCGTGAAGCCTTTAGCCAGATTCCTACAGAGGACTTCGGACAAAAGCCTGTAGTGGGTATTGTGGGCGAAATCTATGTGCGCATGAATCGTTTTGCCAACGAAGACTTGATAAAAGTGCTTGAAGAGATGGGAGCGGAAGTCTGGCTTCCGCCTGTTTCTGAGTGGTTTTATTACATTAACTACACCTCAAAAAGATGGGCTAAGCGGCTTCGCAAATTCCGTGAACTCACCCGCCTTATTATAGAAAACCACGTGCAGGTGAAAGACGAACACCGGTTTGCAAGCCTGGTAAAAGATATTTTGCGCACAGCAGAAGACCCTTCCATTGACGAAATACTTGGCCTTGCTCGCAAATACATAAACGACGAGTTTGAAGGCGAAGCTATTCTTTCTGTTGGGAAAAGTCTTGATTACCTCAAAAAAGGTGTAAACGGCATTATAAACGTTATCCCCTTTACCTGTATGCCGGGAACGGTGGTAGCCATGCTTCTCAAGCGGGTACGCGAAGAAAATGGCATGGTTCCTGTGCTCACGGTTTCATGCGATGGGCAGCGCTCTATGGGAACGCGGATGAGGCTTGAGGCCTTTATGCACCAGGTAAAGGAACATTTTGCCGAACAAAAAGACAGGCGCAAGGCAGCCTAGCAAACAAACGAAGGCATGCTATACTTGGCCAAAAGTCCGTCAAGGGAGAAAGTTAGGTGCGTATTAAACATTGGATGGTCAAAGACGTAATCACCATTTCGCCAGACGCCACCATTGAAGAAGCAGTGCAATTGATGAAAAAACATTCCATTCGTCATCTGCCCGTGATGGAAGACGATGAACTGGTAGGCCTGGTAACAGAAAGCAGCATCCGCCAGTACACCCTTCCTTCTCTTATGGAAACACTTCCTGTGCGAGAAGTAATGATTATCAATCCTGTCACCGTAGATGCGGAAGCCACTATTGATGAGGCAGCCAAGTTGATACACCGTTACAAAATAGGCGGGCTTCCAGTAACCCACGGTGGCAAGCTGGTTGGTATCATAACGGTGACTGATTTGCTAGAAGCTTTTATTGAGCTCATGGGCATTTTGCGCTCAAGTTCACGCATTGATGTTATTCCTGCGGAAAACAAAAGCTTCGAAGAGGTGCTTGACATTATTCGTCATCACGGCGGGCGCATTATTTCCGTGGGCATGGATGTCCATTCCTCAGGCGAAAAGATTTACTACATACGTCTTGAAAAGTGCCCTTTAGACCCTATTGCAGCTGCCCTTGAACTAGCAGGGCATCAAATTATTTCATTGGTGGAATAGGAGGACACATGGCTTTTAAAGTAAAAAAGACCATCGACGAAATCAATGAAAAGATCAAGCGTGGTGAGGCCGTAGTAGTTACTGCGGAAGAAATGGTAAAAATAGTAAAAGACGTAGGCCCAACGGAAGCCGCTGCCGAAGTTGACGTAGTGACCACGGGCACTTTTGCTCCCATGTGTTCCTCTGGAGCTTTTATAAACTTTGGACATTCCACCCCTGCCATCAAAGCCCACCGTGTCTGGCTAAACGGTGTCCCGGCATATGCCGGCATTGCCGCGGTGGATATCTATATCGGCGCAACAGAGCCTTGCGAAGACGATCCTTTGAACAAGGTCTATCCTGGAGAATTCCGCTATGGTGGAGGCCACGTTATTCAAGATCTGGTTGCCGGAAAAACCGTATATTTACGTGCTACAGCGTATGGCACCCATTGCTATCCACGCAAATACCTAGAAAAAGAAATCACCTTAAAAGACCTCCCCTATGCCCTTTTATGTAATCCTCGTAATGCCTATCAAAATTACAACTGCGCTATTAACCTCTCCGACAAAACGATTTACACCTACATGGGCATCTTACGCCCTAAAGCGGGCAACGCGAACTATGCTACTTCTGGAGAGCTATCTCCCTTGTTTAAAGATCCCTATCTCCGTACCATCGGTGTGGGTACCCGCATTTTCCTTGGAGGCGGCGTAGGCTACGTAGCCTGGGCCGGAACCCAGTGTAATTTCAAAGTGCCGCGCACGGAAAAAGGCGCTCCTCTTTCGCCAGCAGCCACCCTTATGGTCTATGGCGATTTGAAACAAATGTCTTCTGAATGGCTGGTGGGAGTTAGCATCCTTGGCTATGGTTGCTCGCTGGCAGTGGGTGTAGGTGTGCCTATCCCAATCCTAAACGAAGAAGTCGCTGCCTTTGCCGGGCTTTCTGACGAAGAACTTTTTACGCAAGTAGTTGACTACGCCCACGACTATCCCAACGGAATCAAACGCTCCTACGGAACAGTAAGCTATGCCGAACTTAAAAGCGGTAAAATAAAAGTCCTTGATAAGGAGATCCCTACGGTTCCGCTTTCAAGTATGGTCAAAGCGCGTAAAATCGCTAACATCTTAAAGACCTGGATAAAAGAAAAGAACTTCTTGTTAACAGAGCCTCAAGCGCCGTTTCCAGGCACAGAGCTTTATCCGTTTCGTTAGTGAGTGAGCTTAAAGCCAAGTTAAAGCGGCTGGAAAACCTCTTAAAAGGCCTTGGCCAAGTTTCCGTAGCTCTTTCTGGGGGTCTTGATAGTGGTGTGTTGCTGTTGCTGGCCAAAGATTCTCTAGGCCGTAAAAACGTCTTGGCGCTCACCTGTGCTTCGGAAATAATGCCATCATCTGATCTTGCCCAGGCAAGGATGTTAGCCCTTAAGGCAGGCGTAAGACACCTTGTTTTGCCCTTTGACCACCTGGCTTTAGAAGCCTTTAAAATTAATCCTCCTGAACGCTGCTATTTTTGTAAGAAAGCTATGTTTTCTTTCTTCTTGGAAAAAAGCCCCTACCCCCTTATCGACGGAAGCCAGGTAGATGACCTGAAAGAAGAAAGACCAGGACTTAAAGCGCTAAACGAGCTAAAAATACTCTCGCCCCTTAAAGAAGCCGGTTTAAACAAAAAAGATTTGCGTAAATTGGCTCGCTCCTACGGGTTAACTTCATATAAAAAAGCAGCTTCCCCATGTCTTGCCACGCGTTTTTTAACAGGTGAGCCCATAACCAAAGAAGGCCTGGCCAAAGTGGCAAAAGCTGAAGCTTATCTTAATGCCCTGGGGTTTTCCTTATGCCGCGTGCGCATAAAAGAAAACCTGTGTATCATTCAGGTTTATCCCCAAGAAAGCGAAAAAATTCTAAGTTATCAACAGAATATCCTGGAAACATTTAAAAACATAGGATTTAAGAAGATATTAATTGACCTTGAAGGTTATAAACCCCCGCTTAAGCCTGGTTATTCCAGGTCGTAAGACCAGATGGGAAGGATGTCTTTTTTGTGTAATTCTTCTTCGATAGAGGGTGGAAAATCGTGAGCTACAAAGATTTTAAAGACAGGAAGCCCTTCTTTTTCTGCAAGGGACTTACACAACTTTTCAAAACGCGAGATTTCTTTTTTAGAAGGTCTGACTTTGGCTTCGCCAAGGATAAGTACCCTTTCGCCATTGAGCTTGGCATAGCCGTAGATATTTAGCTGCCTTTCTTTCCCGCGGACTTTGACGTACTTTCTTAACAGGCGATCTTCTACTTTTAATCCATATTTTGAAAGTATGCCTGGCAAGGCCTTATAAGCGCGGTTCTCAAGGGTGTAGCCCACGGTATCAGAAAGCCCTTCTACACGTTCTTCCAGGCGGTCAAGCCTTTTAAGTGCCCCGCGCAATACTTCTTCGGTCTTCTTCTGGGCTTCGGCGAGCTCGTTAAGCCGCTCTTCGGTCTTCTTCTGGGCTTCGGCAAGCTCGTTAAGCCGCTCCTCGGTCTTCTTCTGGGCTTCTGCGAGTTCGTTGAGCCGCTCTTCGGTCTTCTTCTGGGCTTCTGCGAGTTCGTTGAGCCGCTCTTCGGTTCTCTTCTGGGCTTCAGCAAGCTCGTTTAGCCGCTTTTCGGTCTTCTTCTGGGCTTCGGCTAATTCGTTAATAGCCTGCCAAACACGACGGAAGTTTTCTTCTGTTCTTTCTGCAAAGGCTTCGAATCTCTTTTCAAAGGCCTCAAAATCTTTCTTGGTAAGACGCTCACCGAGTTCTTTGTCAATAAGGCCAAAAAACTCCGCAAGGGGTTCTCTCAGCTCAGGCGGGACTTTTTCAAGAATTTTCAGCAAACGGAGTTCGACATCCATATTCCAAAATTTAGCATAATTTGTTTTAAAGGGCTATTATTTTCAAAAATCTCTTTTTACCAACCCGCAGCACGTATTCTTTGCCCGCATCAAGGCTTATTTCCTCTGAAGAAACTTTTTCACCATTAAGGTGAATGCCTCCCTGAGAAATCAGCCTGCGTGCCTCTGAGGCGCTTTTTACCAGGCCCTGCTCTTTGAGAAAGCGCGGAAGATAAAGTTCTTTTGCTTCTGTCTTGACCTCTGGCATATCATCGGGCACACCGCCTTTGGCAAACACCTTTTCAAACTCCTGGGCAGCCTTTTCAGCGGCGCGAGGGCTGTGATACCGGGCGACTATTTCTTTAGCAAGCTGCATCTTAAGGTCCTTGGGATTAATCTTCCCTTGAGCGGTTTCCTCTTTCCACCTGGCTATTTGTTCAAGGGGAACATCAGTTAAAAGTTCGTAATAGCGCCACATGAGCTCATCACTAATAGACATAATTTTGCCGAACATTTCTTGGGGAGGCTCGGTAATACCAACATAATTGCCGAGCGATTTGCTCATTTTCTGTACCCCGTCGAGACCCTCAAGAATAGGCACCGTAATAATGACCTGGGGCTCTTGGCCGTATTCACGCTGGATATCGCGCCCTACAAGGAGGTTGAAAAGCTGGTCAGTGCCCCCAAGCTCTACATCAGCCTTAAGGGCTACAGAGTCGTAAGCCTGTATCAAAGGATAAATTAACTCGTGAATGCCAATGGGGCGGCCGGTTTCAAAACGTTTTTTGAAGTCTTCCCTTTCAAGGATGCGCGCCACGGTGTATTTGGCGCACAAACGAATAAAATCTTCGGCATTGAACTTGGACATCCACTCGCTGTTAAAAACCACTTTGGTTTTAGCTTCATCAAGGATTTTGAAAACCTGTTCAGCGTAAGTCTTGGCGTTTTCCAGAACCTGCTCACGGGTAAGGGGCGGACGTGTTTCTGAACGCCCAGAAGGATCACCGATCATCGCCGTAAAGTCACCAATAAGAAAATAAACTTCGTGGCCAAGGTCCTGAAAATGGCGCATCTTGCGCAGAAGAACCGTATGACCAAGATGAAGATCAGGGGCCGTGGGGTCAAAACCCGCTTTTATCCGCAGGGGGGTGCCTGTTTCCTGAGAACGTTTAAGTTTTGCAAGGAGTTCTTTTTCCTCGATAATATCAACGGTTCCGCGTTTAAGGTATTCAAGTTGCTCTTCAGGGGTCATTTTAGACGCCATTTCTTGCCTCCTCGTTTGATTAGGCTTCCAAAAATAACGCAAGGAGGCGTAGGTGCAAGGACTAACAAATACGTGGAAGGGGCTCACCACTAAGTGGAGGAACAGGGCGTTTTCCCCCAAAAGTTGTTTGTAGGTAAAGGCCTTGCGGCGAAGCCACCACCTCGCCTATTTCAGCGGCACCCTGGCATTCGTCAAACTGCCGTAAGAACCTGACTATCTCTCCTGAGAAGGAAGCCTCACAAACCAGGACAAAACGCCCCTCAGAGGCCAGGTACAAGGGATCTAAGCCAAGGATTTCACACCCGGCCTTAACCTGTGGCCTTATGGGAATCTTTTCTTCATAAAGGAAGATCCCCTTTTGCGAAGCCTGAGAGAATTCGTGAAGCACTGAAGCCAGGCCACCTCGGGTGGGATCGCGCATTACCCGCACGGCATCTTTGAATTCTTTTAAAAGCGCAGCACATACGTGATTTAAGGCCTGGGAATCACTTTTTAAGCCTTCCAGGCCCAAATTTTCTCGTGCGGCAAGGACCGCAAGGCCATGATCTGCAATAGGCCCAGAAACAATTACCTTATCGCCTTCTTTTATATGGCAGGGATCAAGAGAGACTCCCTGAGGTATTAACCCTATGCCTGTGGTGTTTATATAAACTTTATCTCCTTTGCCCCGGGGGACTACTTTGGTGTCTCCACAAACAATTTCTACCCCTGCCTTTTTAGCTGCCTCTGCCATAGAGGCGGCTATTTTTTTAAGTTCGTCAAGCAAAAGGCCTTCTTCAAGAATAAAGGCCGCTGAAAGATAAAGGGGCCGCGCCCCCACCATGGCCAGGTCGTTAACCGTGCCGTGGACCGCAAGGGAACCAATGTTTCCGCCAGGAAAAAAAATCGGATCAACTACAAAGCTGTCTGTGGTGAAGGCAAGGTTATTGCTTTCAAACGAAAGGACTGCACTATCAAGCAGAGGAACTTTTTTAAAACAAGCTAAAAAAACTTCCTTTATAAGGCGCTCGGTGGCCTTACCGCCGCTTCCATGTTCAAGGAGAATGATTTCGTCTATTCCCATACGCCGTCTATCTTTGCCCCGCACTTAGGACAGGTGCCGTGCTCTGTTAAGCGAAAACTATGCACCATAAACCCGTAACGTTCAATTAAAATTTCACCGCACTGCCAACAAAAAGTACTTTCACCTTCTTCGCCGGGCACGTTACCTGTGTAGACATACTTCAAGCCTACCTTTTTGCCAATCTCGTAGGCGCGTTTCAGGAGCTCCACCGGGGTAGCAGGGCGCGTAAGAAGTTGGTAGCGCGGATAAAAACGCGTTACGTGCCAAGGAGTCTCAGGACCAAGCTCTTCCTTAATAAAAGTCGCTATTTCCGTAAGCTCCCCTGGATCGTCATTTTCACCAGGGATAATAAGGGTGGTTACCTCAAGCCAGACCCCTTGGTTTTTCAGGTGTTTTAAGGTTTCAAGCACAGGCTTAAGCCTCGCCTTGCAGTGTTTGCGGTAAAACTCATCACGAAAAGACTTAAGATCAATGTTTGCCGCATGCAAATCAGGATAAATCATATCAAGGGCCTCTTTGGTCATGTAACCATTTGAAACAAAGACGTTCCTTAACCCAGCCTTAGTAGCCAGCTTGGCACAATCATAGGCAAATTCAAAAAAAACAGTTGGTTCGTTATAGGTGTAAGAAATTGTCTGGCAGGCAGTGGCAAGAGCAGCTTCAACCACGCCTTGGGCAGTAGCGTCTTCTCCTATAACCCTGCCTTCAATCCTGGGAAACTGGGAGATTTCATAGTTTTGACAAAAATCACATTGAAAATTACACCCTACGGTGCCGATAGAAAAGCTTCTTGAGCCGGGCAAAAAATGAAAAAGGGGTTTTTTCTCTATAGGATCGACGTGTTTGGCGATAATTTTGCCGTAAACCAAAGAATAAAGAATGCCATTTTCGTTGAAGCGCACGTGGCAGAGACCAAACTTACCCGGTGGAATCTGGCAAAAATGATTACAAAGCTTACACTTTACGTTCTTATCAGGGAGTTTCTCATAAAGTAAAGCCTCGCGCATATCCCCCTCCTATGTTGGGTTTCTTTTGTCACTAGGAGTACTTTTTATTTCAACATTGCTCTTTGGGATCCGTTCCTATTTTTCGACACAAAAAATGGGAACGGGTCCTAAATAACAAAATAGGCACGAGAAAGATTTTGTAAATTCACATTAAAGCTTTAGCCCCAAAATTACGAGAAAAAAGAAAAAAGTACCCAGGGAGGCGAAATGAGTAAGTCGCTCATTGTTGATGCGCTCGAAGCTTCGGTGACAGAAGTTATTTCCACTTTCACCGGCCAAAAACCAGAAATTGGGAAAAGTTTTATCAGAAAAGAAATTGAATCGCTAGGGGAAGTTTCTGCAATTCTTGGGCTAACCGGCAAGGGCTTTACTGGTACTTTTGTGGTCACTTTTGAAAAAGAATGCCTTTTTGATATTGTAGCTGCGCTTTTTGGCACACGCCCTGAAACCATAAACGACGAAACCAGAGACGCCGCCGGAGAGATGGCCAATATGATATGCGGTGCCTTTAGGCGGCGCTTTGAAAAACAAGGTATCAGCCTTCAAAGCTCAACCCCTGCCATTGTGAGCGGGGAAAATCACACCCTGGATATCCTTTGTAAGTCACAAAGGCTTGTCATTCCCTTTTCCGTTAACGGGTCAAAATTATTCGTTGAGTTTTGTCTGGATAAAAAATAGCCCTTTCATCTTGTTTTGGGCATATATGCCTTTTATGCTTTTCTTTCATGAAAATTTTAGTATTAGGTGGTATTAAAAGCGGAAAAAGTAGCTTTTCCCTAAAACTTGCTGAAAAATATCCCCAGCCTAAAATATTTCTTGCCACTGCAGAGCCCTTTGACACGGAAATGGCTGCCAAAATAAAAAAACACCGCCAAGAGCGCGGGAAAAACTGGCAAACTATCGAAACCCCCTTAGAGCTTGCTACCGCTTTAAAAACTATCGAAAACCCCGGGGTGGTGGTGCTTGATTGTCTTACTGTCTGGCTGGGAAATCTTTTTTACCACCAAAAAAACCTTACTTGTTACGTCGAAGACTTGCTCACAGCACTAAAAACCATAAATTTCCCTTTAATCATTGTCTCCAACGAAGTGGGCCTGGGACTTATGCCTGCTGAACACGAAACAAGAGTTTTTGCCGAAAATCTTGGGCTTCTTAATCAACGTGTGGCCAGACTGTGTGATGAGGTTTTTTTGCTGGTGGCTGGCAATCCTCTCAAAATCAAATAAAAAGTTCTAGTCAGAAGCTCAACTAGTGTTAGAATAGCTGCCAAATGTAAATTATTCTCAACTAATGGAGGTTGATATGCCAACACGTGAAGAAATAATGGAAGCCCTTAAAAAGGTCAAAGATCCGGAGCTTGGACGGAGCCTTCCTGACCTCGGCATGATTCGCGACGTAAAGATCGACGGAGACAAAGTCATCGTCACCGTAGCCCTTACCATTGCAGGCTGCCCAATGAAAAAGCGCATTTCCGACGATGTTAAAAAGGCTGTCTCTGAAGTGCCCGGAGTAAAAGAAGTTGAAGTTGAGTTAACCACCATGACTCCTGAAGAAAGGGAAAAAATATTTGGCAAAAAGAAACCAATCGACGAAAAAAAGGCCTTAAAAGACGTTCGTCACATTATTGCCGTGGCTAGTGGCAAGGGGGGCGTAGGGAAAACCACCGTAGCGGTAAATCTTGCGGTAGCCCTTGCCAAAAAGGGATATAAAGTTGGCATCCTTGATGCTGATATTTACGGGCCCAATGTCCCGCTGCTCATGGGTCTTGAAGGCGAAAGGCCCTTTACCAGAGACAATCTTCTTATTCCACCTGAACGTTACGGCATTAAAGTGATGTCTTTTGGTTTTTTGGCCCCTGAAGGCCAGGCTATTATCTGGCGTGGGCCGTTAGTACACCGTGCGCTTTCAGAACTTGCCGAAGTAGTGGATTGGGGTGTGCTTGACTTCCTAGTGGTTGACCTTCCCCCTGGCACAGGGGATGCCCCTTTAACCGTGGCTCAGGTCTTTCCTTTGCGCGGAGTTGTTATCGTGACCACCCCTCAAAAAGTAGCGATCTCTGACGTGGTGCGCTCGGTAGATATGTTTAACGAGCTTGGCACCCGCATCTTCGGGATCGTGGAAAATATGTCTTACCTAAAAACCATCGGCCCTGATGGCAAAGAACAAATAATCCCGGTTTTTGGCGAAGGTGGCGGTGAAAAACTTGCCCGGGATCTTCGCGTTCCGTTTCTTGGTAAAATCCCTCTTGACCCAGATATTGCCAAAAGTGGTGAGGTTGGAAAACCCGCAGCCCTTGACCCTGAAAGCGAGATAGGAAAAGCTTTTGCTGATATTGCCGAAAAAATCGTAAAGGCATCTCTTGAGTTTGAAAAAATGGGAAGCTGTGGACTTAAAAAGGCATGATGACGGTTTACGAAAGACTCCTTGAAAAAGCGCTTTCCAAAGGCCGAGGCCGCATAGTAGCCGATGTACGCATCGGCCTCGGCTATACCGCAGTAAAACTTGACAACGGAAACATTGGTCTTGCCTATACGATTATCGAAGGCAAAAAAAGCTGTAACGTCCTTGAACCAGAAGTAACTTTTGCTGGCAAGCCTGCTGATATCGTGGCCAAATATTTTCTATCTGCCAACAACATTGAAGCTGCCGTAGGGCTGGCCACCATAAATGCCATCTTAAACACAGAACGAGACGACTATCTCTTTGAAGATCCTCTTACGCTTGCCAATATTTCTCCTGAAGACAAAGTAGCCATGGTTGGATTTTTTGAACCCCTTGCAGCCCGCTTAAAAGGCAAAGTAGCGGAATTCTGGATCTTTGAACGCGAACCTGCAAGATTTACCGAGACCCTTAGAGAAGCTGACATGTTTGACTATCTCCCTCAGGCAAGCGTAGCCATTGTCACGGCCGTAACCCTGATTAACAAAACCCTGGAAGAAATACTTGATTATCTTGGCAATGCCCGCGAAGTCATACTTCTTGGAGGAAGCACCCCTCTTTTTCCTCAAGTTTTTCACGACTATCCCATAACTATCCTCTCAGGGCTTTTGACAAAAAATAACGAAATACTAAGGGTTGTAAGCGAAGCTAAAGGAATGAAGGCCTTTAAACCATTTGTAAAAAAGGTTAGTCTTAGGATCAAATGAACCTTCCAGAATTCACCTTAAAAGAAAAAATTGAACTT</t>
  </si>
  <si>
    <t>MEYYVGLDVGSGTAKVAVLNEKREILFHAYEKTHGQPVETAERLLAQVEEKFGGKLTGLTCTGTAGKTISQILGVAFVNEVMAHARAVEHFHPEARTIIDIGGEDSKLVFISHEDGKFRIKDFALNTLCAAGTGAFLEQQAARLGYTIQEFSKLALKAENIPRIAGRCTVFAKSDMIHLQQAAVPDHEIIAGLCFAIVRNLKSNLAKGKKVLPPIVFQGGVAANFGVRRAIKEVFNLKEGELIIPEYHFIMGAIGAALYGLDGKFAAAYQGSNILKEYLKERKRSVKRLPKLGPYTVRTPKTETYFPKNASKLKIYVGIDVGSVSTKLVAINEEGKVIAKTYALHHGKPLESVKKGLLDLYGRLPKNFEIEVLGVGTTGSGRYLVGDFVGADVIRNEITAQAKAAAFIDPEVDTIIEIGGQDSKFIRLEKGTIVDFTMNKACAAGTGSFLEEQAVRLNVPIEEFGLYALKSEAPVEMGERCTVFMQSDLLHYQQQGLPKEDLIAGLCYAIVHNYLNKVVEGRKIGEKIFYQGATAFNAGIVAAFDKVLGKEIIVPPHHEVTGALGAALLAREETKGKSSFRGFDLSKVNYKIETFECHACPNRCEIRKVTIEESRPYFYGGRCEKYEVDHRKPPETLPNLVSEREAKLLSFLAQRDDAKRGEIGLPRMLFNFERLPFFATLLQELGFKVVVSDPTNKKLINEGCEIVAAETCFPVKVAHGHVLNLLEKGIKKIFVPYIVDLPSDHPALGSGKICPYVQSVAAAFEASINLKEHGAEILAPVFHFGTGGKVLEKEKKELARLLDVPERKLRKAWEQAEAAQKEFDSWLKSRGREILASLKPDEVALVIVGRPYNAFDPGANLAIHNKIRSLGVLGIPVDMLPLHEIKELDGLEDMYWRYGQRILLAAHFIRKHPSLYPIFLTNFSCGPDSFIIHFFEELLGGKPFLELEIDEHSADAGVVTRIEAFLDSVRGKKISPERPVKPHRKRVKPEDQRVIYLPYMSDHVYGLAAVFRACGVDAEVLPESDEESLKLGRRYTSGKECYPAVLTTGDMIKMLKQPDFNPKRAAFFMPSGSGPCRFGQYNRLHRKILDELGYEDVPIYSPTQNFKLYQELGMIGGDFVRLSWKVLVCIDILDKFLREIRPYELNPGETEKVYHECLKKLCKAVEERKDLLRVMEEAREAFSQIPTEDFGQKPVVGIVGEIYVRMNRFANEDLIKVLEEMGAEVWLPPVSEWFYYINYTSKRWAKRLRKFRELTRLIIENHVQVKDEHRFASLVKDILRTAEDPSIDEILGLARKYINDEFEGEAILSVGKSLDYLKKGVNGIINVIPFTCMPGTVVAMLLKRVREENGMVPVLTVSCDGQRSMGTRMRLEAFMHQVKEHFAEQKDRRKAA</t>
  </si>
  <si>
    <t>1216968.SAMD00046481.GCA_001570945_02347</t>
  </si>
  <si>
    <t>MSALQIVAIVIGVGITIVGWGLLARAVKHFLTVFKLGKPTQGERTNSPGARLATLFREFLGHTRMARLPIVAIAHWFVMISFGVLFGTLVQATVQLFDPHFHLPLIGSFLPYEWLVELLAVTGFVGIIALMLIRQKNHPRSAIGEEGRKSRFYGSTFWQAYYVEFTIFGVGLCITLLRGLEYALLKGAGDDHGSFLHFPLTGALGELFTGLSEGTLEAAIIAIALIKLVISYAWMITVSLNPTMGVAWHRFLAFFNIYFKRHADGRTSLGELQPMLVDGKPFSMEVMEEMEEETTLGVGKVEDFTWKGLLDFSTCTECGRCQSQCPAWNTEKPLSPKLLMMTLRDHAHSKAPYLAAANGVSGVIASPGGAKGQTASGAVALAGAPGTKGGEAEGAVATAEPDAINWAEMSLVGQTGYDVDHPLSAYNPHGPDAVIDEDVLWSCTTCGACVEQCPVDIEHVDHIVDMRRYQNLIESAFPSELGGLFKKLESKGNPWGMGAKARMDWAKDLPFTVKVLGEDAESADEVDYLFWVGCAGAYEDRAKKTTRAVAELFDHAGVDFAVLGNGETCTGDSARRAGNEVLFQMLAEQNVETLNELGATKIVVTCAHCFNTIKNEYPQLGGKYEVLHHTQLLNRLVREKKIVPVNRPEGPRKSSLKDVASSAPSVTYHDPCYLGRHNNVYAPPRELISALPGVELKEMERTKEKSFCCGAGGARMWMEEQLGSRINLNRTEEAIATGADRIAVGCPFCRVMLSDGLTAKQSEGASEDIEVVDVAQMLLASVKEAVVPAKGGTTEAQEQAEAEPKTAVPAPTEGEGAKGATPAAPSEAETAQTAAAVEEAGEDPKAVAGRETAADKNAAPSWETGAAVGAGAAAAGAGAAAASADSSAADKNAAPSWETGSAAEKNAAPSWETGAPAAAPAAEAPAAEEPKADATAAEKNAAPSWETGSAAEKNAAPSWETGAPAAAPAAEAPAAEEPKADATAADKNAAPSWETGSVADKNAAPSWETGTPAAEEPKAEAPAAAEPKVEAAAADDTVTSKNAAPSWETGSVAEKNAAPSWETGTPAAAPAAEAPAAEEPTAPVEEPKGEAPAPAETAAPAEAPAPAASGGSDLASKNAAPSWETGAPAAAPAAEAPASEEPKAEAPAVEAPAEPDVTEAPVTEEPTAQVEEPQAPAAAEPAPQATAPAAAPAGDSDLARKNAAPSWETGAAAPAAAAAPAAEAPAAEAPAAEAPEPAVDEPQAEQVAEAPAAEQVTEAPQAETPVAEEPAQSEDAPEPQAEQPRVEEPQAEEAKAEQPAADTPAPSAADTGDLSELAKKNANPSWE</t>
  </si>
  <si>
    <t>1841865.SAMEA4555841.GCA_900128475_00378</t>
  </si>
  <si>
    <t>MRKIGIDVGSTTVKVVALDEQGSVCFSRYKRHHARAREVVADMLGELLQEQGDVEACACITGSVGMGMSERHSIPFIQEVVAATKAIQQDYPQVASMIDIGGEDAKIVFFEHGEAADLRMNGNCAGGTGAFIDQMAVILGTDVDELNRLALKAGRIYPIASRCGVFCKTDIQNLVARNVSREDIAASIFHAVAVQTVMTLAHGWDIKAPVLFCGGPLTFIPALRKAFAEYLHLREDEMVLPANGTLLPATGAALSRGEENETFKLSALIARLSEASAAADHPCGLKPVFSGAGDYAGWEKRISSHRIGRASLREGVQDVFLGIDSGSTTTKIVVIDSDGNILFSYYKPNGGHAIETVADGLTLLKDRCRELGAVLHIKGSCSTGYGEDLIKAAFQLDAGIVETIAHYVAAHYLDRDVSFILDIGGQDMKAIFVDNGIINRIEINEACSSGCGSFIETFANTLGYTAHDFASAACRSARPCDLGSRCTVFMNSKVKQVLREGATVDDIAAGLAYSVVKNCLYKVLKLKDVSELGRHIVVQGGTMRNDAVVRALELLTGAEVIRCDIPELMGAFGCALYARRYGKREMSLDDILSQADYSTHELHCRGCNNQCQVFRYRFANGKDYYSGNRCEKVFTNGAKEEPGANAYHFKNDLLFGRAARQVEYPVLTLGIPRSLNMYENFPFWHTLFTACGIQVCLSDDSDFKAYERSARMVMSDNICFPAKLVHAHVQNLMDRGVDRIFLPFVIFERKGNEQNSYNCPVVTGYSEVIKSVQGTGIPIDSPAISFKDSKLLYRQCLNYLKGLGVGEAAVKEAFAKAMDEQEAFGHSLAEHDGHLLEESRRKGRRTVLLAGRPYHADMLIQHKISDILAEMGIDVITDDIVRDQATQVEGDVHFLPQWSYPNRILKAAQWCAVQGSDVQFVEMTSFGCGPDAFLVDEVRDILIRSGKPFTLLKLDDINNIGSMKLRVRSLIESMKLSGERQVLPRKKEEGGVGASVSYHDLRTKKILVPYFTPFISPLIPAFMRLAGYDVDNLPLSNMESCEWGLKYANNEVCYPATLIVGDVVKAFKSGKYDPAQTIVAMTQTGGQCRASNYISLIKKALEEAGYPSVPVISLTFGSSLDSRQPSFRVNWLKMLPVALRAVLYSDCISKFYYAAVVREKEAGQAARLRDRYLQEGEELILKYQTKDLLGRLSGAARQFNDICRDLDCPKVGVVGEIFLKFNPFAQKNVIEWLTEQGIEVVPSVLADFFMQNFVNRKVRVESCIQQQFLPDFVYKLAYKMVGRQIEKFNKVGSEFRYFNPFKDIFEEADEAKKVISLNAQFGEGWLLPAEILSYARQGIYNVVSLQPFGCIANHIVSKGIEKRIKSVIPELNMLSLDFDSGVSDVNITNRLLLFIDHLK</t>
  </si>
  <si>
    <t>1841863.SAMEA103910952.GCA_900170005_00741</t>
  </si>
  <si>
    <t>MDYRIGIDAGSKTIKVVVVDEDGAVVHSVYRRHRSDIRTTLAGVLHDMAWRFGNLRGQVAVTGSAGIALAEMLGLPFVQEVVATTRAVVDAYPEADAFIELGGEDAKVVYLTGGLEQRMNATCAGGTGGFIDTIAFMIGARMSDMSGLALGARRIYLIASRCAVFAQTDVRPLLNAGARTADIAASALEAVVRQTLAGLACGRPLKGTIVFLGGPLEYIPNLVFRFRRALDLTRETGIKPPNAHLFTARGAALAAREAADDGTPPRTASLTELERQVKGAADPLDDLDHLPPLFADAAERAEFEGRHAAERMVRTRLFDCEGPLYLGVDAGSTTVKCALVDDEGRLVHSDYRPVEGDVLKTAAVMLGDMYRVLPRSYGKAEALVHIAHATVTGYGEDLLRVALGIDSGVVETTAHVRAACAFCPEASFVLDIGGQDMKAIWVRDGLVSDAVLNEACSSGCGSFVEGTAHTLHMSPVRFSEAALGAKNPVDLGTKCTVFMTSRVRHAQKIGAMPADIAAGIAYSVVQNALYRIIGCDKVAGLGGTVVVQGGAFKSDAVLRAFELVAGVRAVRPDTAHLMGAIGAALVARDRARAAGGRTGRSSLVDAARLGTLAPKRSAVRCGGCGCACALTVVEFEGSRRFVSGNRCERAHAFLDGAAVGAGSSADRRQAVPRRDAGRAPNVVALERKLLARFGDVAGAGPRAEARVGLMDALNAYENLPFWHTLLRELGFSVLVPCRDEGAAAAEGLETIPSESVCQPAKVVHARFYDLAGRGARAVLMPRYERGSRCPVSSFYADAVRDSVPLVHEGAVSLVAPTLGAVRPEGIACSEADRAELLASLGRIAPEGAPLGADELEGALEAGLAAQRAFEDAVARATERALAWVHAVPGRHGAVLAGRPYHVDAALSHEVDGVVERLGLAVLPPLGLAGRLRAAREARSGAAWPASSAGALASPPWKPAKRLVGLARFVAEDPSLELVCLRSFGCGFDALGADEARDVLEAAHRSFTVLKIDDIVDTAHLRIRLRTLAEAVEARDLRAAGEGVSDVAAARTTGGESAGLAGSAETAVAAVVGDPSTPALRASAQDDKGDRPCASSRDGEGGVPLLGRIGRADLERARVGVNPDVCHTVASLAGRAARLVEADPSVRRLSVPRVCERCLLDALPRLVERACGRAVEIEWEDAWPAGLDAPAPLPASAEDDRPRIGILGNALLCFDAYLNDGLVAFVERLGCRAVLPDPANLFVDDVRYGAQLDAFEAAGVDHVVYLQSFGCLKGHVHARGALHEAARRHPNMPVTVVDYDPEASALNRENRIRLAVAAARQARAKRPSGA</t>
  </si>
  <si>
    <t>1497.SAMN05858599.BJL90_00205</t>
  </si>
  <si>
    <t>GCF_001854185.1</t>
  </si>
  <si>
    <t>Clostridium formicaceticum strain ATCC 27076 chromosome| complete</t>
  </si>
  <si>
    <t>GGAAAGAATAAAAAATTCATTTAATTCTTATACTTTAGATCGAATTGCACTAGCAGGAGCCATAGAAGCAATGAAGGATGAAGAATATTTTCAGGGAACAAGACTTAAGATTATGAAGACGAGAGAAGTTGTAGCAGAAGCATTAGGAAAAGTTGGGTTTCATGTCATAGATTCAAAAGCTAATTTTATTTTTATTCGCCCCCAAGAATACCAGCCGAGGATTTATTCCATCAATTAAAAGAGCAGGGGGTTTTGGTTCGTTACTTCAAGCAGCCTAAAATAGATAATTTTTTACGAGTAACGATAGGAACAGATGAAGAAATGGACTGTTTTATTGAAACTGTGAAAAAAATTGTTAAATAAGGACGATTAATGAATATACCCATCAAGGTGGACATGTAGCAATTTTCCTCTTTGATGGGTATATTGTTTTTATTCTTAACCTCTGCTAATGAAAACTCCCCCTGCTAATCCTAATAGGCTCAGGGGATCTAGCGGTACCGTACCGAATAAAGCATTTAAAGATGGCAGGTAGAGTATGCCTATAAGTAATACTGCCGATAGCCCCGTCATGATATGCATATATAGGTTGGTATGGCCTGATTTATTGCTTCTACTATCATAAAGGTTGACAATTTGACAGCAGATAAAGTTAGTAAAAGCTAAGGTCTGTGCCTTGGCTAGACTAGCTCCCAGTAATAAAGAGCCTTTAAATAAAGCGAAGGTGCTGATCCCTATAGCCAAACCTCTTCTAATAATACTATTTTTCAAAGGTCTATCAATTAGTACAGGAGGCTTATTGTTTGCGGATTCCAACATTACTTCTTCGGAAGGTGGTTCCACTGCCAGTGTGGAACCAAGCAATGTTTCGGAAACGAGATTAATCCATATCATTTGGATTGCCAAGAAGGGCACTGGTGACCCAGAAATAAAGGATAGAAGGATCGCCAGCATTTCACCGATAGCTCCAGCAAATAAGTACTTCATTGTACTTTTTATATTCTTGACAACACCTCTACCCTCCTCAATAGCAGCTACAATGGTAGAGAAATCATCATCTACCAAGGTGATACAGGCAGCATCTCTTGCCACATCGCTACCCTTCAAACCCATAGCAATACCTATATGGGCTTCCTTAATAGCAGGAGCGTCATTGACGCCATCTCCCGTCATAGCAACAATATGTCCCTGACGCTTTAGTGCTTTTACAATACGATATTTTTGTTCTGGGGTAGTTCTGGCAAAAACCTGAATTTTGCTAATAATATTATCAAGCTCTTTGTCATTCATCTTATCCAAATCACTGCCGCATACGACGAGTCCCTCCGTCAACAGACCCAATTGCCTGCCGATGGCACTGGCGGTTTTCATATGGTCTCCTGTAATCATAACCACTTTAATTCCTGCCTTTAAACATTTTTTTATGGATTCCTTCACCCCTTCTCTAGGTGGGTCCTCCATACCAACAAAACCTAAAAACACAAATCCTTTTTCAATATCCTCCTGCTGATGTTGTAATTTCTTATAAGAAAATGCTAGCGTTCTTAAAGCTTCCTCTGCCATTGTATTGCAATGAAATTGGATTTTTTTTCTATCGGCATTGGTAAGCAGGCGTTCTTTACCATTTTCATAAATATAACTGCATTTTTCTAAAACAGTGTCTAATGCCCCTTTGCAATAGGCGTAAGTTTCCTTTTCCTTTGTTTCTAAAATAGATAACATATACCGCCGCTGGCTGTCAAAGGGAACCTCCTTAAGGCATATATAGGTTGTTTTTAAGGCATTGGTATCAAGATTTATTTTACCAGCAGCTGCAATAAGAGCACCTTCTGTAGGATCTCCTTGAACCTCCCACTTGTTTTCTACCTGTACTAAAGAAGCATTATTACAGAGCACCCCTGCTTTAAGCAGCTCCTCAAGGGCGTGTTTCTTCATCGACTCTCCTTCAGAAGGGGTTATTTCTCCAAGAGGACTATAGCCTACACCTGACACATTATAGAAGCATCCGTCTGTATAGATTTTACGGACTGTCATCTCATTTAAGGTGAGGGTACCGGTTTTATCACAGCATACAACATCTACTGCTCCTAAGTTTTCCACAGCCTTCAGATGGCGAACAACAGCGTTTTTCTTAGCCATCCGGCGAACACTTAAAACCATACAGGTGGTGACGGTTATAGGGAGACCTTCTGGAATAGCCCCTAAGAAAAAGGTAACTCCCATCATCAATACCTGAGCAAAACTCATACCAGCCAGGAGGGCAATACTGCCTATTACTGAAAAGGTTGCAATATAGATCTTAATGAGGGTACTGATGAATCCTTCGGCTTTATTTTCCAGCGGGGTTGTTTCTTCTGCAATTTCCTCCAGCAGGGTGGCTATTTTACCAATTTCAGTATTTTTACCGGTGGAGACAACTACAGCTTTTCCTATACCAGCTAATACATTGGTACCCATATAAAGCATATTATGCCTATTGCTCATCTCTGCATGCAGAGGACACATTTTAGCAGATTTTGAGACACCAATAGATTCTCCTGTTAAGGAGGATTCATTGACTTTTAAATCTTCACAGGAGATAATTCTTGCATCGGCAGGTACCTTGTCACCAGACTCCAATAGAATAATATCTCCAGGGACAAGCTGCTTTGAATCGATTTCTAGATTTTTGCCGTCTCTTATGACTTTTGCTTTTTGTATCAGCATATTTTGTAAAGCATTTAAAGAGGTTTCTGATTTTGATTTTTGTATAGCTCCAAGTGCCACTTGAAAAAACACAATGCTGCCTAGTGCAATCGCCTCTATAACCTGACCTAAAAAGAGGGACACAACACTAGAACCTAACAATACCTTTACACATATATCATTTAATCCTTCTAAAAGATTAGAAAAAAGACTTTTCCTACGGCTTTCCGACAGAACATTAGCTCCCAACTGCTGTAGTCTTTTCTGAGCAGTTTGCTTCGACAAGCCTTTTTCAAAATCTGTTTTCAACGTCTTCATCATATGTTCTGGACTTAAGACGTGATAAGGCGTTTTCCCACCAGGCTTATGAGTAGTTTTAGGAGTGGCAGAGGGAGAATTAGTAAAATGAAAAATTTCTTCTTTAATAGTATACTCATGGATGACGCTTTCATTAAATACAACAAGAATCCTTCCCGTAATAGGATTGGCCTTTGCTTGCTGAATACCATAAAGAGACATAAGGTAACGAGATAAGTTGATGGAAAAAATTTCATTCCTATAAATATTATCAACTGAGATTCTAACTCGTTTATATAAAACCTCCTGATCATCCTGCTGTGCCATATCTTTTAAAGCTTGAATCATTTATATTTCACCTATCCTAGTTGATTTTTTTATGATATTTCATTAGTTATTTACCTATACAAAAGATATTATTCAGATTTCATATGATAAATTTACAAACACTTAACAAAAAAATTCATTTTACTTTGATTTTATTTATGATATAATTAAAATAAGAATGATAATTATTATTAATTATAAAAGGGGGTAGTTTGTAGGATGGATAAGTATAGGTTAAATTATGGGAGGGAAAATGACTTAGAAAAGCGATGTATTACCATGATCGAAGAGGATTTAGAGGTATTTTTTTCTGCCTATACAAAAGCCGCTTATACCTATTCATTTATTCTTTCAAAGGATACTAAGGGTTTTGACCTTGCTACTTTTGAAAAAATGGTTTTTTCTAATGAGGAGATTGAAGCACTTATTCATCGTATTGCCATCAAAATCCACAAAGAGATGGAAAACCATCTGGATTGCTCTATAAAAATAGACCCTACCTACTGCTGCCAGTTAGCTGACGCAGATACATACAGTATGCTAAAGGAAACACTAGAAGCCTTTAAAATCACTAAGGATATAACAAAAAATTGTGAAAAAATACTTAAAATGTTTTTTTCAAAAACCTTTAAAAGTATATGCCCATATTTTCCTGTACAGTATATGACGAAAAAAATAAATGTTGGTGAAAAAATTTTAAGTGAAAAAAGCTCTAAAAAGCAGATGGCAAGGCATCAGGAAATAATATTTCAACAAGTTCAGGGGATATTACTGAACATAAAGATAAATATAAGAAATCGATTAGTTGAACACACCATTAAAAATATACAGGCTACCAATAAAAATATCCTACAAATAAATAATTACTCTATAGCATAGGGTGTAGAGTGGGATCAAAGATTGGTGTTTCTAAATAAATGAATGTTAAAATTCTTTTTTCATGGTCTTTTGCACGTGACATCTTTATGATATTTTTAAACTAAGTTTTAATTAAGTATATATTTGTTTTTCATTACAAATACAATTAAGTAATTTAAGTGGATAGGGTTATAATTAATAAATACAAAACTGTCTAATAAAGCCTAAATAGCAAGCACTGTAAACAAGGAAGTTGCATTCAAAAACTAAATCCTTGTTTTTTGTTTGGGTAAATTTACTGGATTTTCAAAAAAATAGATTCAATATGAAATACATAAAGTACATCGTATATATTTTTTAGTTTTTGCTAAACATAATTTTATCGAGATACCATAACATTAGAAGGCGGTTAGAAGGAGTGATACAAATGACTAATTCACAGGATCAAAACACAAATTCAAACGTTAATCAGCAAAACTTAGAAAAAGAATTAAAGGAGATAAAAAATCAATACACATTACTAGCACAAGAGTTGGAAAATGTTAAGAAAAATGATAAAAAAATAAATAGTTTACAGGAAAGCATGCAATCCATGCAAGAAGAGTTTGAAGATATCAACGAAACCCTACAGGAGATTTCTCAGATGAGTAAAACGATGCAGGATATAACAGATAAGCTGAATAATCTTACAGCAAATCAGCAGAAGAGAAAAGGTATGGGGATGATGCCTAGAAACGCTTTTAGAAAAGGTATAGTAAGAACATTAAGTTCTGCTTTAACCGTTGTTGATATGACGGTTGAGAAAATGTCTATGGCCAAAGAAGGTATTGAAGATATTGTTGCAGAAGCACAGTATGAAAACAAAAAAAGAAGAATGGATCCACGGATGTCATCAATGTCAGAAATGTACACTGAATAAAAATGATGAAGCTACCTAATAAAAAAATAAAGATTATTTCTTCAATACCTGGAAGAATAAGATTAAAGATTGAGGGGGCATCTAAGTATGAAAAACTAGGATATAAAGTAGTTTGTTTATTTCAAGATTTAAGGGGTATAGAAAATATCTCCTTCAACAACACTACAGGAAATATCCTAGTTTTGTATAATAACAAGTATTTAAATGAAGGAGAAATCATCAAACAGATTGAGGGTTTTGATTTTTCGAAATGTTTAGATATATTTTCTTGGCCTAGAGAAGAGTCTATTATAAGGATTATTTTTAAATCTCTCAACCCTTTTTGCCTGGGTAGAAAGAAGTATCCAAATAAAATCTATAAAAATGAGTATGTTTTATCTAAGACATTAATCAAATTGGGATTTCTTTTAGGTACTGCTTTATTTTTATTTACATCCTATTCTATGAATATATTGTCGATAGGCATACTAGCTTACCCAGGAATTTTGTTTGCAATAGCTTCAGTAGCTTATTATTATGCAGCTGAGAGCTTCAAATATCATAGTATTTTTATAAAGAAAAGTGAAAACATTGGCTTATTAGGAAAAACTACTGATGTTTTTATTCAGGATCAGATTTTATTGCAGGAGGAAAAGGTCAACAATATTGCTAAGGAAAAGGACTTATCTAGAATGTACTTGCAAAAGCTTATTACTTTAGGAAAGGTAAAAAATCCCATAAGTTCAGAAGGGCAAACAATCATACAAGAACTTAGAAAATATGGAATTTTAAATATTACCTTATGTACAGGAAAGAAGGATGCGCTAACAGAGTATATAGCTTATTATTTTGGTCTAGATCATATCGATCAATTGAATGATCAGGAAAGTTATATAACAAAAGAACAGCATCAAAAAGTAAAACTGTTGATTTGCCACCAAGACTTCATAGCCTATAGAAAAAAAATCTCAGGAGATGTGATGATGAACATTGAAACAAAGTCATCAAAAAAAGTGATACAAGGAGATATCAATCTTTTACAAAAGGATATTATAAAGCTTCCGCAGATTTTACGATTTAGTGGTAATACAGATGAACTTATTACTCGTACTCAAGTAAGGGCAGTTACCATAAATGTTATTGCTTTATTTTTAACCATGATAAGACAAATTCATCCTTTTACAGCCATAGGTATATACGGTATAAATATGTTGGCCCAACTAATCATCTTACAAAACAATATCCATCAGGGAAAAGGAGTATTATATAATGCATACAAATGACACCAATGCTTCATTAGAAGAAGTAAAAAATAGTCTTAAAAAAGCAGAAGAGATATTAAGAGAAGTAGTAAAGTTAAGTGTAGCATCAGCAACGGAAAATCCACAAATAGAAAAACAGTTAATGGAGTTGTGGGCAAGTCATACAAAAAATATTAAAGATTATTTCTTTATAGAGATAGATAAAAGTGGTAATGATGAACTAGGAAAGAATTTAATGAAATATATTATGTTCAAGCGATTCTAATAGTCCCTATGTCGGGGCTAAATTTATCCTTCGGTGTATTGCTAAGACGCCCGCTTGCAGAGGTGGGAGGTGAAGCACTACATCCTCGAAGTAAATTCGGCTACAATTCAGGGGTAGTAAAAACTCCTCGCTAGATAAACAAACTGAGTGACTGCCACAAAAGCTAAAATGCAAACTTGCACTCTGTATAAGTGACTGACACAAAATCATAGATTTTGGTCATCTACTTATGAATTAAGTCTCATTTTATTGCTACTAAATGAGATGTTTATTTTGTACAATGGAGGTGGATAGAGATCATGAAAAAAAAGTTGGTTTATGGTCTAAGTTTAGGGATAATAAGTTATTTTGTATATACTATGCTTAAGGAAAGTGAAAGAATTCAGGATCAACAGGCTGAGAGTAGAGATGGTATATTTCAAAAAGACAGTGAGAAACTAGAAGAACTGAAATTTGACAGCTTAGTAGAAAATGAAAAGGAAATTCAGGAAAAAATTCTAGCCTTGAATAAGAGAGTGAAGGAAATAAAGAGAAAGATGGATGAATGTGAGGAAAATTTAACTGCACTGTAATAAGAAGGATCGAGGTGTTAGCTGTGGAGGAAGTTCATGTTCTACCAGGACGAATTCGATTAAAAACACCCCAGCTTTATGACAAGAAGATAGCAGCAGCTGTGCATCTTGCTATAGAAAAACTTATGGGAGTAAAGTATAGCAGGGTAAATTATTATACATCTTCTATGTTAATTGTGTATGATATAGAAAAAACAAGTAAAGCATCCATTCAAGCGCAAATAAAAGAGATCCTAAAAAATATAAAAAAAGATAAGGGTCTTGTTTTGATGCAGAATAAAACTTATCTAAATGCTATAAAGAATCAAAAAATAGCACAAAATAGATTTTTATTTTATGGTTCTCTCTATGTAGTGTTTAAAATAAAAAATGCTTTATTTGGTGTATTTCCTATCAGCAGAAGTATAAGTTTATTAGTAACTGCTTCTGTCATTACCACGATTGAAGGCTATCCAATACTCAGAAGGTTTTTTAAGAATATTTCTAAAAAAACGCCTGGATTATCAGATGTTTTGTTAAGGCTTACCGCCATCTCTCTTGTTTTTCTTAGACAGGATGGTATGGGGTGCCTGCTACTAAGCTTGAAGTATATAAGTGATTATTTGAAATATTCTACAGAGGTGGAGTACTTAAGAATTCTTCATCAAAGTATTATGGAAAATACTGAGCTGGTAACAATAGAAACTGCCGAAGGGCAAAAAATATTAACACCCGTTGCTTCTTTGAAGGTGGGGGAAAGGATTCATCTTCAAAAGGGAGAGATCCTTCCCATTGAGGGTGTAATTATACAAGGAAAAGCCATTATTGATGGCATGTACAGTACTGGACAGTTAGGCATCCTAGAAATGATGCCACAGGACTATGTTTACGAAGGAATGAAGATTTTATCAGGAGATATTGTCATAGAAATTACCCATCTGCCCCAAAGGAGGGAAAAAATCTATCCTGCTGTAGAGGATTTATGTATCTATCAAAAGGTAAGCAGCTATCAAGAGGAAATAGGAAGCTTTTCAATTGTATTAGCCGTCATCAATTATCTTATTACTGGAAATCTATTAAATGCCTTAGGGATTGTACTTTTACTTTGCCCTACTGCCTCTGAGCTTGCGATTCATACAGGAATCAATAGCTACCTGCGCTTGCTAGGAAAAAATAAAATTTTTCTTAAGCATCCTGGTGCACTGGAAAAGGCAGCCCATATCAATCATGTAGCCTTCGATAAGACTGGTACACTAAGTCAAGGAAGGCTAAAGACCCCTATAGATCATCAGTTTTATGATAACAATACAGTAAAAGATTCCTTAAGAAAAGATGCTTATGATTTAATAAAAGCTTTAAGAAAACAGGGAATTTCAAAATTATCCCTGCTTACAGGAGATAATGCTACTAAGGCAGATCATGCAGGTGTAGCTCTAGGAATTGAGAACATTTACAGTGAGTGTAGTGGAGAAGAAAAAGGAAAAATTATTGAGAAACTAAAAAGCACAGATGATATTATGATGATAGGTGACGGAATCAATGACTTAGAGGCCATGTGCCATGCAGATGTAAGTGTTGGTTTGGTGGAGGCTAGTTGTGACAAAGTCAAGCTTTATTCAGACTGTATCCTATTTCAGGATGATTTATATAAAGTAGCAGATTTTATTCAACTGTCAAAAAAGTCCTATAGAGCAATAGAGCGACATACGAATTTTTCTAAAATGTATAATATCACACTGGGGGTTTTAGCAGTATTTATCCCCTTTAATCCGTATACTGCTAAGTCTTTGAATACCATTAACTCACTATTAGTATTGCTGCTAAGTAAAAGAATAGAATATTTTAGCACAGAGGGAAGTAGTAGATATCTTCGTGAAGCTGAAGGATTGGGATAAAACCGGTATCAAATTTGATACTGGTTTTATTTTGTTCTTTTAGATGAGGAAATAGATAAATTGCTATGTAAGGAAATGAACCAGGTATCGAAGAAACTGACTACTAGCATTATTATAGGAGGATTTCCTTTAACCCCTCAAAATCTTTTATCTTGATCTCTCTTTTAGCAATAGAGATAAGTCCATCCATTTCAAGTTTCTTTAATTCCCTTAAAAGAGAAGGTCTTGAAACATTCATATGCTCCGCCCAGGCTTTTTTTGAAAAAGGTAGGGTGATTGTATTGTTATCATCATCATGATGGGCATGTATCAAAAAGTACGCTATTTTTTCTGCGATAGAAGTTAGGGAAAGGATTTCGATTTTCCTATTTAATGCTAATACACGGTTTGATACGGACTCTAAAAAACATGACATAATATCTTTATCCATTAAAAATAATTTCAAAAGTTCATCTTTATGTATAAATAGGATTTGACAGGTTGTGCATGCAGAAATCGTAGATGGGTAATGTTTTGTTTTAGAAAACAATGAAGCCTCAGCAATAAGGTCTGAAGTTGTTCTTCGATTGAGGGTAACAATTTTTCCACATGGAAAAAGTTTTTGAACATCTACAGCACCAGACAAAATGATCCCCATCTTATCTGCAATTTGGTAAGGAGAAAATACGACTTCATTCTCTTTATATGCGTCAATTCTATAATGAATATTCGATAGGAGGGAGTCAATTTCCTCTAAAGACTTATGTTTAAACAAGTTACATCCTTGCAGGGAGAATAAGATAGAATCCATGTTAAGTTTCCTTTCTAAAAATATAAAAAAATTATTAAAGTGTTGCAAGAGATACTTTTTGATCAATCATATTGTAGTATAATACAATCATAACAATAATGACAATGATAATCAATAGCAATTACTTAATAAGTTTTCAATAAAATAAGTTGAACATTAAGGAGGTGTTTGATTGTACAGCTTAGGAATCGATATAGGATACACTTCAATAAAACTTGTATTAATCAATAGTAATGATGAAATAAAACATACAGCATATTTGCTACACAAAGGAAGAATTCAAGAAGTTTTAAAAGAAGCTATATATAACTTAATGTCAAGCTATGTACTAGAGGATATAAAATTTGCAGCCATAACAGGGACTGGAAGTAAGTTTTTAGCTGAGGATCAAGAACTTCAATTTATAAATGAAGTAACGGCAATTGTAGAAGGCAGTATGAGCACAGAGAAAAAAATTGGTTCAATTATAGAAATTGGGGGACAAAGTGCAAAATATATTACAGAATTTAGGGAAAGCAATAAATCAGGAATAAAAATAGCTATAAATTCCGACTGTTCTGCCGGTACAGGTTCATTTTTGGAGGAACAAATATCCAGACTGGACTTAAAACTAGAAGATTATTCTGTTTTTACAGAGAAGGCGCAATCTATTCCAAGAATTGCAGGCAGATGTAGTGTATTTGCCAAAACAGATATGATTCATCATCAGCAGGAAGGGGTTTGTGTGGAAGATCTATTATTAGGGCTGGCCTATGCTTTGGTGAAAAACTATAAAGCAGCAGTCATAAAAAAGCTCCCCATAAAAAAACCTATAGTATTTATTGGCGGCGTTGCATATAACTTAGGAATTATCAGGGCCCTGAAGGATGTACTGGGCTTAGATGAAGGAGAATTCATTGTACCTCAAACACCTGGTAATACTGGTGCTTTGGGAGCAGCTGTAATAGCAAAAAAAGACAAGATGAAAATAGATTTACAAAAACTCCTTGAGTGTCTAGAAAACAAAAAAGATAGTCATGAAGTAAAGGATGATGAGACCCGGTTACCTGAATTAAAACCCTTTGGAGAAAATGACAGTGAAAATAAACACCTTTGCAAAAGCATAGATAATGGGAAAACCAATTTAGAATGTTATCTAGGTATTGATATAGGTTCTACAAGCACCAATTTGGTTCTTATGAATAAAGAAAATGAAATCATTGCTTACAAATATCTAAAAACCTTAGGAAATCCTGTTGAAGCCGTGAGGAAGGGTCTGAAGGATTTAAAAAATGAGTTTGGAGATAGGATAAAGATGATGGGGGTAGGTACCACAGGTTCTGGCAGATATATGATTGGTAAGCTCATTGGCGCTGATATCATTAAGGATGAAATTACAGCTCAGGCAAAGGCAGCAGTGACCATAGACGACAGGGTAGATACCATCTTTGAAATAGGAGGGCAGGATTCTAAATACATTAGACTTGAAAAGGGTGTTGTAACAGATTTTGAAATGAATAAAATCTGTGCAGCAGGAACCGGTTCCTTTATTGAAGAGCAGGCTAAAAAGCTGAATATACCCATAGGTGACTTTGGAGAGATGACTCTAAACAGTCATTATCCAATAAATTTAGGAGAAAGATGTACAGTATTTATTGAAGCAAATATAGCAGCCAGTTTATCAAAAGGAGCCAAGATAGATCATATTGCTTCAGGACTTTGCTATTCTATTGTAAAAAATTATCTTAACAAAGTGGTGGGGCAAAAGAAAATAGGAAATAAAATATTTTTCCAAGGAGGGGTAGCATATAATCAAGGGGTTATCAATGCCTTCAGAGCACTTGTGGGAGATAAATTATTTGTTCCACCATTTTTCAGTGTAACCGGTGCTTATGGTGCTGCAATTTTGGCAAAAGAGGAAATGCTGGAGGAAAAGAGTCAATTCAAGGGATTTGATTTTGATACAAAAGTACACCTTATTGAAAAACAAAAGCATCATCAGCCTAAGGCAGAGGGCGAGGGAAAAATTTATAATGAAATTGAGAAGCTGTATTTAAAAGGATATGATGCTTCCATCGATCCAAAAAAAGAAACAGTGGGTATACCGAGGGTTTTATTTTTGCATAAATTATTCCCTATGTTTCATGTATTTTTTAAAGAATTAGGTTTCAATGTTCTTTTATCGGATTTAACAAAGGAAGAAACCATTAGATTAAGTCAAGAGCATTCCCTGGACGAAACCTGCTACCCTGTAAAGTTAATTCATGGCCATGTGGCAGAATTGATCAATAAAAAGGTGGATTATTTATTTTTACCTGCTTTATACACCATGACCCACCCTATATCAAAGACAAGACAGGATTATGGATGTGCATATATGCAGGCGGCACCTGCTATGATCCATCAGACAATGGAATTGGACAAAAAAGGAATAAAGCTGCTATCACCAGTTTTATCTTTTAAGTTCGGTAAAAAATATATGATGAAAACCTTATTAGAATTAGGAAAAAACCTTGGAAAAAATACAATTCAAAGCATGCTTGCCCTACAAAAAGGAATGCAGGCTTTAAAAACCTTTGAGAAAAAGGTTGAGATGATAGGGCAGGAAGCCGTGGAAAAACTAGGAACCGATGAAAAAGCCTTTGTGATTATTACAAGGGCCTATGGGGTGACTGATCCAGTACTCAATATGGGCATACCTAAGAAGCTGATGAATATGGGGTATAAAGTCTTGACACTGTCCAATCTACCAGCCCATACCCATGATACCTCTAAAGAATATCCTAATATGTATTGGCCCTTTGGACAGCATATTTTATCGGGAGCACAGATTGTAAAGCAGCATCCTAATTTATATGCCATTTACATCACCAATCATGGCTGCGGCCCAGATACGATACTATCCCATTATTTTAGAGAAGAAATGAAGGGAAAGCCCTATTTAAGTATTGAAGTAGATGAACATTCCTCCAGTGTTGGGGTACTAACCAGGGTGGAGGCTTTTGTTAACAGCTTAAAAACAAAGGAAGTACAGATGAAAAAAGCTGAGGATTTAAAAACCTACTCCAATAGGGTTATACATAAGGAGGTGAATATAAAAAATAGTTTTAATGAATTAAAAGATAAAAGGATAGTATATTTACCATACCTATATCCTTATTCAACGCTGTTAAAGGAGCTATTGATGAAAAAGGGAATAAGGGCGGATGTTTTACCGATGACCAATGCCAGTTCTGTTGATATAGGAAGAAAGTTTACCATCACCAAAGAGTACTTTTCATTGACAGCAATATTAGGAGATGTTTTCAAAAAACTCTATGGATTAAAAAAAGATGAAGAAAACATAGCCTTCTTTATACCTAAGTCAGAGGGAACAGAAGCAGATGGACAATATGATCGTCTGTTGAGGACGAAATTAAATGAAAAAGGTTTTCATCATGTAGAGATGATAGCCCCCTTTATAGAAGATTTGTTATACGAAGATGAAGATGCTGAAGGGATTTACTTAAGCTTATTGGCAGGGGACATGATCAGAACTGCACATAAGAATCACAGAGATAAGTATTTGAATGAAATCATTGAATTAATTAAAAATAATGATTTTAAAATAAATCCTCTAAAGGAAATAGCAAAAAAAATATATCATGAGATAAGACTTGAAAAAAGCAAAAAAAGAGTTCTTGTAATAGGGGAACCTATGGTTCTTTTCAATGATTTTATGAATAACTTTACCTTCAATCATATTGAGGATGAGGAAAATAGAATCATTTATAGTCCTCTAAGTGAATATATGTGGTTTATATGGAAGGATTTTTTAATGAAAAACCTAGACAAAAAGGCCCAAATACTACGCCAGAGATTAAGTAGATTTGAGTACTATATCCATGATATATCTGAGTGTTTAGCAGATGAGAGTCCCTTTGCAAAGGGCCTGAGTGACCTAATTGCTACAGCAGATAAAAGAATGAAATATTATACTGGTGGGAATGGAAGATATCGACAGGCAAAAATATTATCTGGTTTCAATAATATCGATGGGATAATCACTGCAGCATCCATGTATGAAAATACAAATACCATATTAAATCTACTATATAAAGGAGTTGATGAAAAACACTTAAAACCTGTACTTCATCTAACTTTTGATGGAAACAAAAATGAAAACGATAAGACAAAGATTCAATCTTTTATGTATTATATCTAAATAAATAGGAGGAATGATTTATGGAAAAAGAAAAATTTATTAAAAACATCCCTTTTGCAGAGGTATTAAAAATGGAGGAGCTTACAACTTACCAAGAGGGAAAAGTTATAAGCAGAACCTTAGCGCAGAGGGAAGGCTTGAGTATAACATTATTTGCCTTTGATCAAGGGGAAGGAATAAGTACCCATTCAGCACCTGGTGATGCAATGGTATATATTTTAGATGGCAGTGTAGAAATTACCATTGGAGAAAATAAATTAATCTTATCAGAAGGAGAAACCACAGTAATGCCTGCAAATATACCTCATGGTTTGAAGGCGATTGAGAAATTTAAGATGTTGTTAATTGTTGTAAAGCCAGTAAAATAATAGATTAGAAGTTTAAACAAGTATAAACATAAAATGATAATGAAAATTATTTCCGATTAAACCATACTGTTCATAGCGAAGTCATGGGGACGGTTCCAGCGTTTCCTAAGCGTAGTGAAGGACCGAAGGGAAAACGATGGAACTGTCCCCGTGGCGTAGCGTTGTTTGAAATAATACTGTTTATAAAGGTGGGTGAATCATGATATTACAATTAGAAAAAATCCATAAAAAGTATAATGATATACAAGTTTTTAATAATCTTTCTCTTGAAATAAAGGAAAGTGAAATAGTTTGTATCATAGGACCTTCCGGCTGTGGAAAATCTACGATTTTAAACTTGATATCCGGTTTAATTCAACCTGACCAAGGAGAATTAATGAATAAAAGTAACAAAATTGCTTATGTTTTTCAAGAAGATAGACTGCTGCCGTGGAGAACGGTATATAAAAATATAAAACTAGTGGATCAGCACAGCAGTAAAGAAAAAATTGATGAACTAATAACAGATATGGGTTTAAAAGGCTTTGAAAATAAGTTTCCACATCAACTTAGTGGAGGCATGAGGCAAAGATGCTCAATAGCCAGGGCCTTTAACTATCAATCAGAATTACTCCTTATGGATGAGCCTTTTAAATCTTTGGACTATGATTTGAGAAGGAATATGGTCAATCATTTAGTTAAGCTTTGGAAAAAGACGCAAAATGCTATTGTATTTGTAACACATGAAATAGACGAGGCCTTACTTTTAGGAAATAGAATCATTGTTTTGTCTGATAGACCCACAAGCATACTAAAAGTTTTTGAACTAGGCTATCCTCAGGATCAAAGGAGTTTACAGGATGAAAGATTTGCTGGAGTTCGCAATGAAATTATAGATTTATTATCTAAAAGAAAGAAAAGGGGTGCATAAAAATGAAAAGAATGATGGGTTTATTATTGAGCCTAGCACTGATGACTGTTCTAGCTGTAGGTTGTTCAAACAACACAGAAAGACAGCCGGAGAATACACCGGCAGAAAACGATGTAGAAGCTGCTGCTGAAGTAAAACAAGAGGAAAAAATTCATACCAAGGTTGCAGCACCTTCAGGAGCACCGACTCTGAGTATGATAAAAATGTTTAAAGAAAACCCTTCTTTAGGAGAAAACGTAGAAGTAAGCTATGAGTCTGTTAAATCGCCGGATTTAATGGCTTCAAGATTGATGTCAAGTGAAGTAGATATTGCGGTAGTTCCAACCAATCTTGCAGCAAATATTTATAACAAGGGAATTCCCTATCAATTAGCAGCTTCTAATGTATGGGGTGTACTGTATTTAGTAAGCAGTGAAGATATAAATGACTGGAATGATTTAAAAGGCAAAGAAATTGATACCATAGGCAGAGGTTTAACGCCTGATATTGTATTAAGATACTTATTAAGCAGCAATGGCATAGATCCTGAAAAGGATGTAACTTTAAACTATCTTGGAGAAGCAACGGAACTGGCGTCTGCTTTTATAGCAGAAAAAAGTAAAATTTCCGTTATACCTGAGCCAGTGCTTTCAAATGTCCTTATGAAGAAAGCAGATACAAAAGTAGTCTTAAATCTTCAGGAAGAATGGGCAAAGACGACAAATATGGACTCCAGCTATCCACAAGCTTCTTTAATTATAAGGAAAGATATTATAGAAAGTTATCCAGAATTTGTAGAAGCTTTTCTGAAGGAGTTTGAAGAGAGTATAAACTGGGCAAATGATTATCCAGCTGAAGCAGGAATTTATAGCGAAGAATTACAAACTGGATTAAATTCACAAGTGGTGGAAAAAGGTATGGAAAGGTCAAATATTAAATTTGTCAATGCCATAGAGGCTAAAAGGGCTATTGAAACCTATTTAAAAATATTACTTGAATATTCACCGGATATAGTGGGAGGTAAACTACCGGATGATGATTTCTACTTCAAAAAATAAAGAGTACAAAGAAATAATCTATACCATTATTTCTGTAGTAGTATTAATTATGTTATGGAAAATTTTAGCTATATGGGTGGGAAAAGAAATTATTCTACCTTCACCGGAAGCTACCTTCAGTAAGTTAATTATGATTATCAGAGCAGAAAATTTCTTACAGTCTATATTAAGTACACTAATTAGGTCTATGCTGGGATTTTTTATAGCCTTTCTATTGGCCCTTATTTTAGGTATGCTTGCTGGCTTTTTTAGACCTATATATTACTTATTGAAGCCTGTAATAATTATCAACAAAGCTGTTCCAACCATGGCAGTGATTCTTTTAGCCCTTATATGGCTTGAATCAGAGAAGGCCCCTATTTTAGTAGGCTTCTTGGTGATTTTTCCACTTTTATACTATAATGTTGTTGAAGGCATTCGAAATGTAGATCAGAAGCTTATTGAAATGGTAAAATTGTATAAAGTAAACAAAATTAAAATGATAGGAGAATTATATATTCCTTCTATAAAATCTTATTTAATTGCAGGTGCTTCAACTGCATTGGGTCTAAATCTAAAGATTGTTATAGCAGCAGAGGTGCTAAGTCAACCCAGAATCTCTATAGGAACAAACTTTCAAATAGAAAAGGCAAATCTTAATACGGCAGGAGTATTTGCCTGGGCAATTATTGCCATCGTAATGGCTGCGGTTTTGGACGGTGTGGTAAAATTGATGCAAAAAAACTGAGACTTTTATCTTAGTGTTGGGTTAAAAACTGTAATGAAATATTAACAAGGAAAAAGCAAGAGAGCAGTACCGCTAATAAAAACATAGATGAGAATATATTTTTTCATAAATGTATTTCATAATTAAAATGAACGGATTCTATGATTCAACACTTCTTAATCGTATTTAAAGAAGTGTTATTCTTTGTAAAAAAATTATTTGACATGCAAAAAATAGAAAAGGTCATTAATAGAATGCTTTAACGCTGCTGAATGTTCAAAACTATGCCTATCCTTTATCTTCTAATGTTGCTCATCGCTATAAAATAAATTTAATTATGAAAAAAGAAAGTTTGAAATTTATCCTACGGTGTATTGTTAAAACCTCCATTTCTAGGTGAATAAACTAAGTGATTAACATCAAATCAAAGATTTGGGTTATCTACTTATGCAAGTGGAAGATCAAGCCCTACTTCCTCCCCCTAAATTGTAGCCGAATTTTATATGTGAAAAAGTCTACAAAATAATTTAAGTTGAATACACTAGTTTTAAGCAACTATTTACTTGTTATAAACTTCCAAAAACTTGAGGAAGAGACTATAGAAGAAGCACCTCAAATGATTTAAGAAAAAACAAGTATTAGAAATAATACATTGGCAAAAAGCAATGTCGTAAAAAAGGAGAGGAAAAGTAATGGGTGAGTGTAAGTGTCAGAAGCCTAAGTCAAAATCTGAAAGTGAAAAGTGCAGCGAAAAGCAAACCAAAGAATGTCATGGAGACGACAAAGGACACCCTTGTAACTGCGAAAAAAAATAATAGAATTATAGTATGAAACAGCAGCAGGTATCTTGAGAAATATTAAGGGATATCTGCTGCAAATTTTAAAACTTCCAATGTTTTTTATACAAATCATTTATTTCTGTTGTTAAAGATGTAAATAATAGAAATAGTAAAATACAAAAAATACTTAATTAGAGAGGATAAAAATATGAGTGAAATCGCCAAAAGATTAAAAGAATGCAGAAAACCTACAGGAGTACCTGGAAAACTTGTTGTAGAGGACATGAATGAAAAACACTTTGAGCTAACTGGTTGGGGTCTTCAAAAGGTAAGTATTGAAGAAAATAGTATGATTTTAGATATAGGATGCGGTGGGGGAAGAACGGTAAATCGATTGGCTTCTATGACAACAAAAGGCAAAGTTTTTGGTATTGACTATTCAATGGATTGCGTAAATTGGTCAAAAGAATACAATCAAGAGCTTCTTCACCAAGGTCAAGTAGAGATTCTACATGCTAGTGTAGAAGAAATGCCCTTCGAAGAGGATAAATTTGATTTTATTTTTGCAGTGGAGACCATCTATTTTTGGCCTAATCTTTTAGAAAATTTGAAAGAAGTGCGAAGAGTCTTAAAGCCATCAGGCAAATTCATCATTATCAACGAAATGTATGCCAGCGAGAAATTCAAAGAAAGAAATGAAGCATTTGCTGCAACAGGAAATATAAAAATACATACACCTGAAGAATTGAAGGAGTTATTAGAAAAAGCAGGTTATCATAGCATAGCCATAGATTTGGTGGAGGAAAAAAATTGGTTGTGCTGTGTGGGGGAAAAATAAAGAGAGCTTGTATTTCTAACCGAATTATGATAAATTATTACTGGACAGTTCGAAAGCCTCCTGTCTCTAAACAAAACTAAGGCACAAAACTAAAGAACTATTTCTTTTTTGTACCCATTGTTTTTTGCGTATGTTTATTGAGGCTGCCTTATTTTAGGCAGCCTTTTTTAGTGTCTTTGAATTTTCTGTTGATTTAGGGAGAAGTCGTGGATCTTGGTTATTAAAATTTAAAGATAGAGGCTGGCATAATATAGGTTTTGTTGAAGGGAGATTAAGATGAAAAGGGTAGGATTAACAACGACAGTACCGGTAGAAATACTATTAGCAGCAGGGGTAATGCCTGTGGACTTAAATAATATTTTTGTTACCAGTGGTAAGGCATTGAACCTAATAGAAGCCGCAGAAATAGATGGTTTTCCAAGAAATATTTGTGCATGGATCAAGGGGCTGTATGCCGCTGCTATAGCTGAAGGGATTGATACCATCATCGGTGTGACAGAAGGGGATTGTTCTAATACAAAATCCCTTATTGAAGTATGGCAGTCAAAAGGCATTGATGTAATTTCTTTTGGTTTTCCACAAAAACGTCAATATGAGGAAATACTACAGGCAATCAATGGTTTAATGATGCATTTTCAGGTTAACATAGAAGCAGCAGAGGAAATCAAAAGAGAGCTATATCCCATACGTCAACGAGTAAAATATTTAGATGAATTGACTTGGAAATATAATAAAGCAACAGGTTTTGAAAATCATTTATGGCAGGTTTCCTGTAGTGATTTTAATAGTGATCCACAGCAGTTTTCAATAGATCTCGAGAAGGTGATTAGAAGCATAGAAAAAAGAAGATCCTTCGGTGACAAAGAGGTTAGACTAGGTTATATTGGTGTGCCGCCAATTATTGATGATCTCTATACACTGATAGAAAACAATCAAGGAAGAGTTGTTTATAATGAAGTTCAAAAAGCCTTTACTATGGCGGAGAATGATGTAGATGTGGATATCTATCAAATGTATTTAAACTTTACCTATCCTTATGATTTGCAAACCCGCTTAAAGGATATCAGGGCAGCGATCATAGAAAGAAAACTGGATGGAATTATCCACTATACCCAAAGCTTTTGTCATCGTGGCATTGAAGATATTGTCATAAAAAAAGAGCTCAATCTTCCTATATTAACCATAGAAGGAGATATGCCAGGAAAAGCAGATGCCCGCACAAAATTAAGGATAGAGTCCTTTTTGGATATGTTAAAGGACTTAAAGGAGTGAAATAATGAGGATACTAGGCATAGATATAGGAAGTCGTTCAGTGAAAATGGTAGTTTTTGAGGATAAAAAAATATTACGAAACAAGATCATCAGTACAATGAAATTTTATAGAGATCATTGCTTGACTGTAGATGGAAAAGTGGTGATTGACCTTGTCTCCGTAGGTTTTCATCAGATAGATAAAATCATCAGTACCGGTTATGGTAGAAACAATATTCAGGTGGCAGAGGCTTTGATCATTAATGAATTAAAGGCCCATGTGTATGGCAGTATCTATCAGACGGGTTTGAAGGATTTTACCCTATTAGATATTGGTGGGCAGGACTTTAAAGTCATAAAAGTAGAAAATGGTATCATGGTGGATATGATTTTAAACGATAAGTGTGCTGCCTCTAGTGGAAGATATTTGGAAAACATGGCAACCCTCATTGAAATATCTTTAGAAGAGTTGAAAAGGCATTATGGAAATCCAGTGCATTTAAATACCACCTGTGCTGTTTTTGGAGAGTCAGAATTGATTGGGCAGATTGCCCTGGGTCATGGTATACCAGAGCTTGCAGCAGGGATTAATTACTCCCTCTATCAGAGAATAAAACCTCAGATTAAAAAACTAAGGAACAAAATCCTTGTGTTAACCGGTGGTGTAGCACAGAATGATGCCATGATACATTATTTGAAGAAGGATTTTGGTGAAGTTATTCTTCCCCAGTACCCCCAGCTAAATGGAGCAATAGGGTGTGGCTATTTAGGCATGATAAAAGAAAGGAAGGAAAGGCATGTATAAAAAACGAATTGATGTAACCAAAATTTTTACTTTTGACAGTGCCCACCATTTAGAAAATTATGATGGTGATTGCAAATACTTGCATGGTCATACCTATAAACTGGAGATTACAGTTCGGGGAAAAACCGATGCGTGTGGAATGGTGATAGATTTTAGTGAATTAAAAACAATTGTGAAAAAAGAAATCATTAAACCTCTGGACCACCGTTATTTAAATGAAGTTTTAGACTTCAATCCCACCTGCGAAAACATGTTGGTATGGATCTTTAATAAATTAGAAGATTTACTAAAAAAGGAGCGGTATTGGCTGCAAAAAGTAGTTTTATGGGAAACACCAACAAGTTTCGCCACTTTAGAAAAGGAGCAATACGATGTTGAAGGTTAGTGAGATATTTTTAAGCATACAGGGAGAAAGGAAGTGTTATTTTTTGCAAAAATAATGGCACTACATATGCCAAAGACGATAAAGAACTTAAGTTTGGTACTAAATAAACATAACTTTTGCAGGAGATGAAAGCATGAATTTGTTTAAAAAGAAAGACAGCTGATAGCAGGATGTACATGCTTAATTTTACTATTGCAAAATGGTTAAAAATGGTATATACTTTATTTAATATGATACTGATAATCAATATCATATTATTAGGAGGTTCTTGTTGATGATAGAAAATGTATCTGAAAAACATAAAGTCTTTAATCCAAAAAACAAAAACTGTCCTGTATGTGCCATGCTGAACAGCATCTACACAACTGATTCCTTTCAAAAAGAAATGCAAATGCCTGAAGAAATGGGAAAGGGCTATTATCGTAGAATTATTGTCAAACCTTCAATGGAAATAAAAATATCCGATATAACTTTTTACAAAGGTATTACCATGGGAGAAAGACAAGGTGATCCTGCTTATTATCTTGCATTTTGTTTAGGGGAAGCCCTTCAGTGGAGAGTAGAAGAGGATAAAAAAGAGTATGAGCTAAAGTGTGGGGAAAGCTATATTTTCAATGGAAATCAGGGAAACAGTATATGCAGCTATAATCCAGGACAGCGGTTTTGCGGCCTTGGTATACAGTTGGAGGCTGAAATGATAACAAGTCTTGTTCATCATATGGGAAAAGAGCACCCTGAAGAATCCTATAGAAACCATTCTTTTTATAAGAGAAAATTTTCACCTAACATTAAGCTGATCCTAAATGAGATGATTCATTGTCCTTATCGAGATCAGGTAAAAAGAATATATCTTGAAGGGAAAATATTAGAACTGATTGCTGTTTATATGAATGAATCTATCTTTGAAAACGGGGATCTGTATCCTTCACCCAGCCTTTCTTCATCTGATATAAAGTCACTTTATCAAGCCAGAAGGATTCTTGATGAAAGCATCACAGCACCACCAACCATAGGAAAGCTGGCAAGATTGGTATATCTTAATGAATATAAGCTTAAAACCGGATTTAAGGAATTGTTTGGTATGCCTGTTCATGCCTATGTTATTGACAAAAGATTGGAGCGGGCACGTTTTTTAATGGAGAATAAAAAGTTGAGTGTTACGGATACAGCTCTTTCAGTGGGTTATAGTGATGCCAGCCATTTTGCAGAAAAATTTAGAAAAAAATATGGTATGAACCCATCGCAATACAGTAAAAGTTTATAAAAATATCTGTCTTAGGAACAGGGAAGAAATGATTTCTCTGTTCCTAAATTTTTTTTTGGCATAAAATTTATCCCTTTTGGCGTAGAGAGAGAGAGGAGAATGAGATATGATTTTCTTATCATAGAAATATGATAATGAATATCAATATCTATGCGAGGTGAAGGTAATGAATGATGCTATTGTAACAAAGAAAAAGACAGGTATTTCCCGTCTGTTGGAGATTGCAGGGGAGAAACGAGGTCTGCTGGTGCTTTCAGGTATACTATCAATCATAAGCACCCTATTGATGTTTGTTCCTTTTATAGCTACTTATTTTATTGTGGCAGAGCTTTTAAACAATGCAGCAAATCCAGCTTTGAGCAATATTTTTCTCATTCGTCAATGGGGCTTACGGGCACTATTGTCTCTTTTAGGTGCTCTTTTATTTTTGTATGGGGTTTGATGGCCTCTCATATTGCTGCTTTTCGCATCCTTTATAGTCTTAGAATCCGTTTAGCAGAGCATTTAGCGAAGCTGCCCATGGGTTATCATACACGCCAGTCTTCAGGAGCTATAAAGAAAACACTGGAGATGAGCGTGGAGAAAATAGAAGGTTTTATTGCCCATCAGCTTCCCGACTTTGTAGGGGCGGTAGCATTACCTTTTATTATGCTATTTGGCATGTTTCTTCTTGAGTGGCGTATGGCTTTAGCCTGCGCTGTGCCAATTGTGGCTGCCTATCTATTGCAATCCATTGTCTTTTTTGGTAAAGAAGGAAACCTTGCTATCAAGCATTATCATGATGCTCTAGAGCAGATGAATGCCGCAGGCGTCCAGTATGTGAGGGGAATGTCTGCCGTCAAGGTGTTTGGTCTTACAGTAGATACTTTCTTGAGTTTTCATAACGCCATCAACGGCTATCGGGATTGGGCAGTAAAATACACTAAGTTCTGCAAACGACCTTACATCATCTTTATGACGATTCTTGCATCGCTTTTTTCCTTCATTCTTCCAGTAGGTATTCTGCTTCTTAGCGGTCAGCCGGATCATCAAGCCTTTGCCTTGACATTAATGCTCTTTCTTGTATTGGCTCCAGGTTTATCTGTTCCAATGATGAAGCTGATGTATTTAGGTGGAAATATGCGTCTTATTTCGGAGGGTGTGGAGCGAATTGACGAGATTTTTGCTCAAAAACCCATCGTCGAACCGTCAATTTTGAAAATTCCTAAGGATTATAATATAGAATTCGACAATGTAAGCTTCACTTATGACAATAAGGATGCTGCAACCCGTACAGAAGCACTGACCTGTGTATCTTTTATTACAAAAGAGAAGGAAATAACCGCTTTAGTGGGACCCTCTGGCAGTGGAAAATCCACCATCGCCAATTTAATCCCTCGATTTTGGGATATCACCTCTGGTAGTATTCGTATCGGAGGTATGGATATACGGGATATAGGTACGAAGAAATTGATGGAGATCGTCTCCTTCGTATTTCAGGATGTGCATCTTTTCTATGATACGATTGAAGAAAATATTCGCATGGGCAAGACAAATGCTATCCATGCTGAGGTCATTGAAGCAGCAAAGGCAGCCTGCTGCCACGAATTTATCCAAGATTTACCCCAAGGCTATCAAACCAAAATCGGTGAAGGAGGCACTTATCTTTCGGGTGGA</t>
  </si>
  <si>
    <t>MYSLGIDIGYTSIKLVLINSNDEIKHTAYLLHKGRIQEVLKEAIYNLMSSYVLEDIKFAAITGTGSKFLAEDQELQFINEVTAIVEGSMSTEKKIGSIIEIGGQSAKYITEFRESNKSGIKIAINSDCSAGTGSFLEEQISRLDLKLEDYSVFTEKAQSIPRIAGRCSVFAKTDMIHHQQEGVCVEDLLLGLAYALVKNYKAAVIKKLPIKKPIVFIGGVAYNLGIIRALKDVLGLDEGEFIVPQTPGNTGALGAAVIAKKDKMKIDLQKLLECLENKKDSHEVKDDETRLPELKPFGENDSENKHLCKSIDNGKTNLECYLGIDIGSTSTNLVLMNKENEIIAYKYLKTLGNPVEAVRKGLKDLKNEFGDRIKMMGVGTTGSGRYMIGKLIGADIIKDEITAQAKAAVTIDDRVDTIFEIGGQDSKYIRLEKGVVTDFEMNKICAAGTGSFIEEQAKKLNIPIGDFGEMTLNSHYPINLGERCTVFIEANIAASLSKGAKIDHIASGLCYSIVKNYLNKVVGQKKIGNKIFFQGGVAYNQGVINAFRALVGDKLFVPPFFSVTGAYGAAILAKEEMLEEKSQFKGFDFDTKVHLIEKQKHHQPKAEGEGKIYNEIEKLYLKGYDASIDPKKETVGIPRVLFLHKLFPMFHVFFKELGFNVLLSDLTKEETIRLSQEHSLDETCYPVKLIHGHVAELINKKVDYLFLPALYTMTHPISKTRQDYGCAYMQAAPAMIHQTMELDKKGIKLLSPVLSFKFGKKYMMKTLLELGKNLGKNTIQSMLALQKGMQALKTFEKKVEMIGQEAVEKLGTDEKAFVIITRAYGVTDPVLNMGIPKKLMNMGYKVLTLSNLPAHTHDTSKEYPNMYWPFGQHILSGAQIVKQHPNLYAIYITNHGCGPDTILSHYFREEMKGKPYLSIEVDEHSSSVGVLTRVEAFVNSLKTKEVQMKKAEDLKTYSNRVIHKEVNIKNSFNELKDKRIVYLPYLYPYSTLLKELLMKKGIRADVLPMTNASSVDIGRKFTITKEYFSLTAILGDVFKKLYGLKKDEENIAFFIPKSEGTEADGQYDRLLRTKLNEKGFHHVEMIAPFIEDLLYEDEDAEGIYLSLLAGDMIRTAHKNHRDKYLNEIIELIKNNDFKINPLKEIAKKIYHEIRLEKSKKRVLVIGEPMVLFNDFMNNFTFNHIEDEENRIIYSPLSEYMWFIWKDFLMKNLDKKAQILRQRLSRFEYYIHDISECLADESPFAKGLSDLIATADKRMKYYTGGNGRYRQAKILSGFNNIDGIITAASMYENTNTILNLLYKGVDEKHLKPVLHLTFDGNKNENDKTKIQSFMYYI</t>
  </si>
  <si>
    <t>84022.SAMN03768360.CACET_c29440</t>
  </si>
  <si>
    <t>GCF_001042715.1</t>
  </si>
  <si>
    <t>Clostridium aceticum strain DSM 1496 chromosome| complete genome.</t>
  </si>
  <si>
    <t>TTGCAAACAAGGAAGTTAAGTTCGGACTTAATCCTTGTTTTTTTATTTGCATAGATTTATTGAACTTTGAAGATAATAAGCTGAATATAAAAGTATATAAAATATCAAAATTCATTGCATATATTTTTTGAGCTTTGTCAAATATAAATTTATCGAGGTATAGAGTATTAGCAAAAAGGGAGCGATGAAAATGACTAATCCGCAGGATCAAAATACAAATTCAAATACAAGTATTGATCAACAAAATCTTGAGAAAGAACTAAGAGAAATAAAAAATCAATACACATTATTGGTGCAGGAACTTGAAAGTCTTAAAAAAAATGATAAAAAAATAAATAGTTTACAGGAAAGTATACAATCTATGCAGGAAGAATTTGAAGACATTAATGAAACACTACAAGAAATTTCTCAGATGAGCACAACGATGCAGGATATAACCGATAAGCTCAACAACCTTTCAGAAAGGCAACATAAAAAAATGGGTATGGGCATGAAAATGATGCCTAGAAATGCTGTTAGAAAAGGTATAGTAAAAACATTGAGTTCAGCTTTAACCGTTGTGGATATGACGGTAGAAAAGCTATCTATGGCTAGAGAAGGTATTGAGGATATTGTAGCGGAGGCACAGTATGAAAACAAGAGAAAAAGAGTGAATAATCCTATGTCACAAATGTCTCCTATGTCAGAAATGCATAATGAATAAAAATCATGAAACTATATAATAAAAAAATAGAGATTATTTCTTCAATACCTGGGAGGATAAGACTAAATATTGAGGGGCTATCTAAAGAAGAAAAGCTAGGATATCAAGTAGTTTGTTTATTTCAAGAATTAAGAGGGACAAAGAATGTCTCCTTCAGCAGAATTACAGGGAATATCCTAGTTTTGTATAATGAAGATTGTTTAAATGAAGGAAAAATTATTGAGCATATTAAAAATTTTGATTTTACTAAATGCTTAGAGGTGCTTCCTTGGACTACAGGGGAGTCTATTGGAAAAATTATTTCTAAGTCATTAAACCCTTTCCATCTGATTGGAAAAAAGTATTCGGAAAAAATTTACAAAACTGAGTATATTTTGTCCAAAAGGTTAATAAAGGTGGGTTTCCTCTTAGGCCTTGCTTTATTTATATTTACATCCTATTCCATGAATATACTGTCGATAGGTATACTGGCTTATCCAGGGATTCTATTTGCAATAGCTTCAGCAACTTATTATTATACAGCTGAGATATTTAAGTATCATAGTATTTTTATAAAGAAAAGTGAAACTCTTGGCTTGATGGGAAGGACAACGGATATTTTTATTCAGGATCAGGTTTTATTAAAGGAAGAAAAAGGGAATAGTATTCTCTTAGAGAAGGACTTCTCCAAAGCTGAGTTACAAAGGTGCATTGTTTTGGGAAAAATAAACAAACCTGTAACGACTGAGGGAGAAACAATCATACAAGAACTTAGGAAATATGGAATTTTAAATATTACCCTATATACTAGGAAGAAAGATGTTTTGACGGAGTATTTGGCTTATTATCTTGGTATAGAAGATATCCATCACTTGAGTGATGAAGAAGGTCCTATGGCAAAAGAGAGTAGCAATGGGGTTAAGTTGTTGGTGATCCAGGAAGATTTAATAGAAGATACAAGAAAAACTCCAAGAGATGTTACTATTATTATTCCTAAGAAACTATCCAAGAAAATCAGATCACAGGAAGTTGTATTGCTGCAAAAGGAGTTTATAAGGTTCCCACAGATTTTGCAATTAAGCGGCAGTATAGATGAACTCATTACTCGCTCTCAAGTAACAGCAGTTACAATAAATGTGATTGCTCTATTCTTAACCATCATGCGACAAATACATCCTTTTACAGCCTTAAGTATATATGGTATGAATATGTTTGCTCAACTGATCATCTTACAAAACAATACCCAACGGGAAAAAGGAGTATTATATAATGCATACGAATAACAATAATTCTTCCCTAGAAGAAGTGAAAAATAGCCTTGATCAAGCAAGTGAAATATTAAAGGAAGCGGTGAAATTAAGTGTAGCATCAGCAACAGAAAACCCACAGATAGAAAAACAGTTAATGGAACTATGGTCAAGTCATACCAAGAGTATCAAAGATTCCTTTTTTATAGAGATTGAAAAAAGTGGGAATGATGAATTAGGCAAGAATTTAATGAAATACGTTATGTTCAAGAAATTCTAATAGCCCCTTACTGGGGGCTAAATTTATTGTTGGAGATAAAATATTTATATATAAAGGGAGATGGATATGTACCATGAGAAAAAAGATTATTTATGGCCTAAGCTTAGGTATAGTCGGTTATTTTGTATATTCAACCCTAAAGGAAAGTCACGGCAGGGAAGATAAACCTATTAAGAATACAGATACTGGCTTTGAAAAAGAGTTTAGAGGGATAAACAACGGAGGAAACTTTGATGGATTCGAAGGTAACAAGAAAATTCAAGAGGAAGTTTTAGTATTGCAGAAGAGGATGCAGGAAATGAAAAGAAAAATTAATGAATGTAAGGAAAATCTAACCCCACTGTAAAAAGAAGATAGAGGTGTTGGCTGTGGAGGAAGTTCATGTTCTGCCAGGGAGGATGCGATTAAAAAGTCCCCAACTGTATGACAAAAAAATAGCAGAAACTATGCATATTGCTATAGAAAAATTGATAGGAGTAAAATACAGTAGGGTAAATTATTATACATCTTCTGTGCTAATCGTTTATGATATAGAAAAAACAGATCAAGTATCTATTCAAGAAGAAATAAAAGACATCTTAAAAAATATAAAGGAAGGAAAAAGTCTTGTTTTAACGCAGAACAAGACTTATCTAAGTGCCATACAAAATCAAAAAAAAGCTAGAAATAGATTTTTATTTTACGGCTCTCTTTATGTATTGTTTAAAGTAAAAAATGCTTTGTTTGGAGTATTTCCTATCAGTAGACACATAAGATTATTAATCACTGCTTCCGTCATTACCACTGTTGAAGGCTATCCAGCACTCAAGCGGTTTTTTAAACATATCTCAAATAAAGCCCCTAGATTGTCGGATGTTTTGTTAAGGATTACAGCCATCTCTCTGATTTTTCTTAGGGAGGATGGCATGGGGTGTTTACTGCTAAGCTTTAGATATATAAATGATTACTTAAGATATGCTACAGAAGTGGAGTATCTGAGAATTCTTCATCAAAGTATAGTAGAAAATATGGACCTAGTAACAATAGAAACTTTGCAAGGTGAGAAAATGTTAATGCCTATTGCAGATTTAAGGGTGGGAGAAAAAATTCATCTACAAAAAGGAGATATTCTTCCTACAGATGGTGTAATTATAGAAGGCAAAGCTCTTATTGATGGAATATATGGCACTGGGCAGTTAAGTATATTAGAAATGATGCCGCAGGATCAAGTTCACGAGGGAATGAGAGTTTTAGACGGGGATATTATCATAGAAGTTACAAATCTGCCTCATAAAATGGAAAGAGCTTATCATGCTGTAGAGGAAATGCGTATCTATCAAAAGGTAACTAACTATCAGGAAGGAATAGGCAGTTTTTCAATTGTACTAGCCTTTATTAATTATCTAGTTACGGGAAATTTATTAAATGCTTTAGGAATCGTACTTTTGCTTTGTCCTACTGCTTCTGAATTGGCTGTTCATACAGGAATGAATAGCTATCTCCATTTATTAGGAAAACATAAAATTTTTCTTAAACGTCCTGCCGCAATAGAAAAAGCAGCCTACATCAATCATGTAGCCTTTGATAAGACTGGGACGTTGAGTCAGGGGAAAGCAGAGGCCACTATGGACACTGAGTTTTACCCTAATGATGTACCTAAGGATCTAATACGAGAAGATGCTTATGCTTTAATAAACGCTTTAAAAAAACAAGGTATTACAAGATTATCTTTACTTACGGGGGATACTGCTTCTAAGGCTAATTATGCAGGGGAAGTCTTGGGGATTGATAATATATATAGTGAATGCAGTAGAGAAGAAAAAGGAAAAATAATTGGGGAGCTAAAAACGACAGATGAGATTATGATGGTAGGAGATGGGGTTAATGACCTAGAAGCTATGCGTTACGCAGATATAAGCGTTGGTTTAGTAAGCTCTTCCTGTGATAAAGTCAAACTTTATTCAGATTGTATCATATTTGAAGATGATCTATATAAGGTGGCAGATTTTATTCAACTATCTCAAAGATCCTATAGAGCAATAGAACAACATACTAATTTTTCTAAGATGTATAATATCACATTAGGGATTCTAGCGGTATTTATCCCATTTAATCCCTATACAGCAAAATCTTTGAATACGATCAATTCATTGTTGGTGTTGCTGCTGAGTAAAAGAATAGAGTATTTTAATCCAAAGAGAGAATATAAACTTCTTCATGAGGGTGAAGTGTTGGGATAAAACCGTTATCATATTTTGATAACGGTTTTATATATAGGATTAATTATTAGAAGAAAAAAGTTGTAAATAAAGGTTGATTAAAGTAAAATAATGGGTATAGTATGAAATAAAGTTAAGAAGACGGACTATTTTTAAGTAAATATCACGGAGAAGAGGTGAGAGATTGTGATAAAAACGATGGAAAAAAAGCTATGTATGCCGAATTTTCCAGGCGTTATTGAGACAAAAAGTTTCTTGAAGGGAAGGGTGCGTTTTTATGTCCCTCTAATTGTGGGAAATCCGCAAAACGCCGATATAATCAATACTCAGATGGTTAAGTTAAAAGGTATCATCGCAGTGGAAACAAACACAATCAGCGGCAGTGTTCTTATAAATTATAATGAAGAAGAAATTCCTCCAACGATTGTTTTTGGTGTTGTAATCAAACTGCTGGGTTTGGAGGAGGAACTAGAGCGTATTCCTCAGCCTATTCTTACAAAGGAAATTAATAATATCGCCAGTGCTTTGAACCATGCAATATATGACTATTCTAAAGGATTGGTTGACTTATGGTCAGGAGTGCCAATGCTTTTAGGAATCTTGGGTATACGACAAGTTTTACGTTCACAAGCAACCTTACCGGGGGGGATCACTTTACTGTGGTGGAGTTATTCTCATTTGATGAGTAGGAGGGAAAAACAGCATGTTTGATTTTATTACAAAGGTTTTTCTTTATTTTGATAAAGTAGAAGTAGTACATAGCTTACCGGGAAGATTGCGTATTTATGCGCCTGTGGCTAAGATGATTCCTGAAAACCTTAAAGTAGATAATGATTGGATGAATCGACTTTTTTCTCTAATCCCTGGTGTGAATACTGTTTCCTTTAGCCCCGTAACAAGCAGCCTCTTGATTCATTATGATCCTGGTAAAACTACTGAAGAAAGAGTTCTAGCTTACATTGATAATATGATTCAAATTATAAAGATACACAACAAAGAGTTACAGGGAGTTAATGAAAATAATCTACAGGAAACACTAAACAAATTCTATCATCTCGTTAAAAACAATCTACATACCATTAGCAGTAAGTTTACGAAATAAAAAAACATAAAATAGGGGGAGATTATATATGGTATGGAAGATGAAAGAAAGTCCTCTTTTATATTGTCAAGTCATTCATAGTCTACCAGGACGTATTCGCCTTGGGTCCCGTGCTTTTCGATATTTGGGGAAATATACAAAAGAAATTATGGAATACTTAGGAAATGCAGGCTGTATCACCTATAGTGAAATTAGTATTATTACTGAAAATGTATTGATTTATTATGACAAGGACAAAGCTTCACCAGAAGATATTAAAAAAATTATAGAATCTGTGATTTCTTCTTATTCACTTGTATCCTTCCAAGCAGAGCGTAAAATGAAAAGTTTAACTTCTGTAGATGAAAGAAGCCTTCAAGAAGAACCCATCAGCAAAATTTTAGCACGGATTACTATTACTGGGGCAGTTTTAGCTTCCTCCTTTTTTCTGAAGGGTCCCGCTGTTGTTTCTGCAAACCTATGGAAGAGGTTTTTGACCTTTCCTGCTGTCAGCAGCATGATAATGTCAATCCCTGTATTTAAAAGCGGTGTAGCATCTTTTAAAAGTAGTATGCGTCCTAATGCGGATACCTTGACTTCTGTAGCGGTGCTATCTTCGATTGTAGCAGGACAGGATATATCTGCCCTCACTACGATTCTATTGGCGGACATTGCTGAGTTGCTTACAGCATATACCATGGATCGTACTCGTAATGCTATTAGAGACATGCTTTCAGTGGGAGAAGATTTTGCATGGCGTATGAAGAAGGATGGAGAAAGAGAAAGAATTAGAGTTCAAGAAGTAAGACCTAATGACAGCATTCTGATTTATACGGGAGAAAAAATTAGCATCGATGGGGTGGTGGAGGAAGGAGAGGCAGTGATCGACCAGTCTTCTATCACAGGAGAATATATGCCGGCTGTAAAAACTATAGGAGATCAGGTTTTCGCTGGTTCTGTTCTGAAAAATGGCTTCCTGAGGGTGAAGGCAGAAAAAGTAGGGGATCAAACAGCTGTAGCTAGAATTCTGCATTTGGTTGAAGAGGCCTCCTATCAAAAATCAGATATTCAATTGTTTGCAGATAGATTCTCTGCTCAATTTATTCCCTTTAACTTTGGACTAGCACTGATGGTATATCTTTTCACCAAGAATTCTACCCGTGCTTTAAATATGCTGGTGGTGGACTATTCTTGTGGTGTGCGATTGTCTACAGCTACTGCGTTTTCTGCATCTATTTATACAGCTGCCCGCAATGGTGTATTAATCAAAGGTGGCAACTATATTGAAAAATTAGCAGAAAGTCGTACCTTGATTCTTGATAAAACAGGAACCATTACAGAAGGCAAACCACAGGTGGCAAGTATGCTACCAGCACATCCATGGATTGAGACCCGTGAAATGATGGAGCTGGCAGCAGCAGCTGAAGAAACCTCTAGTCATCCATTGGCTTTGGCTATCTTGGATAAGGTGAAGGGCAGTGGATGGAATATTCCTCAGCATGAAGAGATTGAAGTCTTTGTAGCAAGAGGGGTGCAAACTATTGTAGAAGGTCATGTGATTCGGGTAGGAAATATGCGTTTTATGGAGGAAAACCATATTGATACTTCCTCTATACAGGAAAAAATATTTACATTGATGCAGCGACAAGAGATTATTGTGTATGTTGCAAAGGACGAAAAAATCATAGGGATCATAGGTATTCAAGATAAACTCAGAGAGAATATGAAAAAATCCATCAACAGATTGCGGTTACTGGGCATGGATGATATGATTCTACTGACAGGGGATTTAGAGCATCAAGCAGATTTCATATCCCATAGAATGGCTATGGACGACTTTGAATCAGAAATGCTTCCTGAAGATAAAGCTAGGAAAATACTGCAACTTCAATCCAGAGGGGCTAAGGTTACGATGGTAGGAGATGGGATAAATGATGCACCGGCATTAGCCTATGCAGATGTGGGAATCGCTATGGGGGGAAGTAAAACAGATATTGCAATGGAATCTGCGGACATTACCATTGCCAGTGATAATCCTCTACTGATTCCAGAAACTGTTTACCTATCGAAAAAGACCATGAGTATAGTGAAGCAAAACTTTGCATCTGCTATCGGAATTAATACTTTAGGACTTGTACTGGGCTCCATGGGTGTGATTCCTGTACTTTGGGCGGCAGTTCTACACAATTCAAGCACCATCGCTGTAGTCCTAAACTCTGCAAGGTTGCTATTTTACGATATCAGTAAAGAGGTGTAATCATGGAAAATTTAGGTGTTGTGGTACTACACAGTATTCCTGGCCGGATCAGAGTAAGGATATTGCCTGATGTAAATGGAATTCAGGAAAGTATTGAAAAATTAACGGAAAATACTGATATACTGATGACAAAATATACATCGATTACAAGGACACTATTGATAAGGTATAAAAGTTATCAATTGAAGCAGGAACAAGTATTAATTCAACTAGGTTTTGTGCTTTCTTTACAAAATAATTTAAAAACTATTAAAATCATACCCAAATGCTGTTCCTTAAAAATTTCTCCACTGGCTGTATACTCGGGTATATCGTTACTGGGGGCTTTTGCCACAACAGCCTTACATATGCCTACACAAGTACAAAGCAGCTTTAAAGGAATTGCTGCTTTAGGTACAGCAGGTGCAGTAGTAGAGCATGGTATTATGGAGATCAAGGAAAAAGGAGTATACGATTTTGAAGTAATTTCACTGGTCTACTTAATCAATGGAATTTTACAAAATAACTATTTAAAAGTAGCTGCCATTACATGGGGCTTAACCTTTGGAAGACATTTCGCAGATGTTCCTTTGAAAAATGTCTATATAAAAGCCTATAAGGTGATAGAGGGTTCAACAGATGCAGAAGATTATGATGCGATTATTTCTTATGATGCCAGTGCTTTCAATATCATTTCATTAATAAAGTTTTTTAAAACCACGATAAACAAGTTAAACTTTAGAGAAAATCCATTGAACATGGAAACGGCTAACAATAATTACTGCAGAGGACTTCAAAAGGCTAGTGGTTTTGTTTACAAATGTGCTTACGCAAGAAGGTAAAAAGCTTTTAAATAAACTATGAAAAGGAGAGGATATTATATGGTAAATATGAATATTACAAGAGATCATGTTACTGGTTTCATGGTGGGGGTAGGGGTTTGTGCAGCAGGCTACTATGTCTACAAAAAAAACCAAGCGAAGGTAGACGATTTTTTAAGACAGCAAGGAATTGAAATGAATCCCTCAAAAACACTATCTTATCATGATATGACTTTAGAAGAATTGGTTTTTGAGAAGGAGCGCATAGAAGATCTGATTGCAGAAAAAGAAATAGGTCAAAATAATCAGATAGCACAATCTACAAACCAAGCTGTGCAATCTGCATAAAAAATTTAAAAGTAAGGGCATGAATGGTGAGAAAATCATCATTCATGCCCTTTTTTTAATGTTAAGGAAATTATATTTTAAATCTATTTCTTGTGGAGGAGAAGATTAGTCAAGGAGGATTTCCTTTAACCTCTGGAAATCCTTTATTTGGATCACTCTTTTATCAATAGATATCAGTCCATCTATTTCAAGTTTCTTTAATTCCCTTAAAAGTGAAGGTCTTGAAACATTCATATGCTCTGCCCAGGCCTTTTTTGAAAAAGGCAGCAGGATTGTACTGTTATCATCATCGTAATGGTCATATAGCAAAAAGTACGCTATTTTTTCTGCGATAGAAGTCAAAGAAAGAACTTCAATTTTCCTATTTAATGCTAATACACGGTTTGATACAGACTCTAAAAAACATGACATGATACCTTCATCTATTAAAAATAACTTCAAAAGTTCATCTTTATGTATAAATAAGATCTGGCAGGTTGTACATGCAGAAATCGTAGATGGATAATATTTTGTTTTAGAAAACAATGAAGCTTCAGCAATGAGATCTGAAGCTGTTCTTCGATTGAGGATAACAACTTTTCCGCATGGAAAAAGTTTTTGAACATCTACAGCACCAGACAAAATGATGCCCATCTTATCTGCAATTTGGTAAGGGGAAAATACAACTTCATTTTCTTTAAAAGTGTCAACGCTATAGTGGATATGGGATAGGAGGGAGTCAATTTCCTCTAAAGACTTAAGTTTAAACAAGTTGCAGTCTTGCAGGGATAATAGTATAGGATTCATGCCAAGGCTCCTTTCTAAAATAAATTATCAAAGTGTTGCAGGAGATACTTTTTGATTAGTTATATTGTAGTATAATACAATCATAACATTGATGACAATGATAATCAATAACAATTACATGGTGAATTTTCACTAAAGTAAGCTGAATAGTTTCTTCGGAAATCACTTTTACTCCAGTTTACTATTACTAGTAGTGACTTTGACTATTTTAAAAATCTTCTTGAATAGTAGAGGCAAAGGCTTTGGCTAAGTGTGTATAATTTAGTAATTGCAATAGATACCAGTTTTGGAGGAAAAGATTGAACATTAGGAGGTGGTTGATTGTACAGCTTAGGGATCGATATAGGATACGCTTCAATAAAACTTGTATTGATCAACAATAATAATGAAATAAAACATACAGTATATTTGCTGCACAAAGGAAGAATTCAAGAAGTTTTAAAAGAAACTATATATAACTTACTGTCAAGGTATGCACTAGAGGATGTAAAATTTGCAGCCATAACAGGGAATGGAAGTAAGTTTTTAGCTGAGGAGCAAGAAATTCAACATATAAATGAAGTAACGGCAATCGTAGAAGGCAGTAGGATCACAGAGGAAAAAATTGGTTCAATTATAGAAATTGGGGGGCAAAGTGCAAAATATATTACAGAATTTAACAAAAATCATAAATCACAAATAAAAATAGGGATTAATGCTGATTGTTCTGCCGGTACAGGTTCCTTTTTAGAGGAACAAATATCTAGATTGGATTTAAAACTAGAAGACTATTCTATTTTCACAGAGAAGGCACAATCTATTCCAAGAATCGCAGGCAGATGTAGTGTGTTTGCTAAAACAGATTTGATTCATCATCAACAGGAAGGGGTTTGTGTAGAAGATTTATTACTAGGGCTGGCTTACGCTTTGGTTAAAAACTATAAAGCAGCAGTCATAAAAAAATTACCTATTAGAAAGCCAATACTATTTATTGGTGGTGTTGCATATAACTTAGGAATTATTAGGGCACTAAAAGATGTCTTGAGTTTAGATGAAGGAGAATTAATTGTACCGCAGCAATGTGGTAATGTTGGTGCATTGGGGGCAGCTGTAATAGCAAATAAAGATAAGCTAAAAATAGACTTACAAAAACTCCTAGATCATTTAGAAAATAGAAAAGACAGTCATGAAGCAAAGGATGATAAGACCCAGTTTCCTAAATTAAAAGCTTTTGGAGAAAATGACAGCGAAAATAAACACCTTTGTAAAACCATAGGAGAAACCGACTTAGAATGTTATCTAGGTATTGACATAGGGTCTACAAGTACTAATTTGGTTCTTATGAATAAAGAAAGTGAAATCATTGCCTATAGATATCTAAAAACTCTAGGAAACCCTATTGAAGCTGTGAGGAAGGGTCTGAAGGATTTAAAATATGAGTTTGGAGATAGGATAAAGATGATGGGGGTGGGCACCACAGGTTCTGGCAGATATATGATTGGTGAGCTTATTGGTGCAGATATCATTAAGGATGAAATTACTGCTCAGGCAAAGGCAGCAGTGACAATAGACGACAGCGTGGACACCATCTTTGAAATAGGGGGGCAGGACTCTAAATATATCAGACTTGAAAATGGTGTTGTAACAGACTTTGAAATGAATAAAATCTGTGCGGCAGGAACCGGTTCTTTTATTGAAGAACAGGCTAAAAAGCTGAATATACCCGTAAATGATTTTGGAGAAATTGCTCTAAACAGTCATTATCCAGTGAACTTAGGAGAAAGATGTACAGTATTTATTGAAGCAAACATAGCAGCTAGTTTATCAAAGGGTGTTAAGATAGATCAGCTTGCTTCAGGACTTTGTTATGCTATTGCAAAAAATTATCTTAACAAGGTGGTGGGACAGAAGAAAATAGGAAATAAAATATTTTTCCAAGGAGGGGTAGCATATAATCAAGGAGTTATCAATGCCTTCAGAGCACTTCTAGGAGATAAATTGTTTGTTCCTCCTTTTTTCAGTGTAACAGGTGCCTATGGTGTTGCAATTTTGGCAAAAGAAGAAATGCTGGAGGAAAAGAGTAAATTCAAGGGATTAAATTTTGATACAAAAATACAATTTGATGAGAAACAAAAGCATTATCAGCCTAAGACAGAGGGTGAGGGAAAAATTTATAATGAAATTGAGAAGCTATATTTAAAAGGATATGATGCTTCCATTGATCCCCAAAAAGAAACAGTAGGTATACCAAGGGTTTTATTTCTGCATAAACTATTCCCTATGTTTCATGTGTTTTTTAAGGAGTTAGGTTTCAATGTACTTTTATCGAATTCAACAGATGAAGAAACCATTAAGTTAAGTCAAGAGTATTCTCTGGACGAAACCTGCTATCCTGTAAAGTTAATTCATGGTCATGTGGCGGAATTGATGAATAAAAAGGTAAACTATTTATTTCTACCTGCCCTATATACCATGACCCATCCTATATCAAAGAGCAGACAGGACTATGGCTGTGTGTATATGCAGGCGGCACCTGCTATGATTAACCAGGCGATGGAATTAGAAAAAAAAGGAATAAAACTGTTATCACCAGTTCTATCATTTAAATTTGGGAAAAAATATATGATGAGCACTCTACTAGAATTAGGAAAAAGCCTTGGAAAAAGTACAATTCAAACTATGCTTGCTCTACAAAAAGGTATGCAGTCTTTAAAAATCTTTGAGAAAAAGGTTGAGATGATAGGACAGGAAGCCGTCAAAAAACTAAAGCCAGGTGAAAAAGCCTTTGTGATTATTACAAGGGCCTATGGGGTGAGTGATCCAGTACTTAACATGGGTATACCTAAAAAACTGATGGCTATGGGATATAAAGTCTTGACACTCTCCAATCTACCAGCCCATACCCATGATACCTCTAAAGAATATCCTAATATGTATTGGCCCTTTGGACAACATATTTTATCTGGAGCACAGATTGTAAAACAGCATCCTAATTTATATGCCATTTACATTACCAATCATGGCTGCGGTCCAGATACAATATTAGCCCACTACTTTCGAGAGGAAATGAAGGGAAAGCCTTATTTAAGCATTGAAGTAGATGAACATTCCTCCAGTGTTGGGGTACTAACCAGGGTGGAGGCTTTTGTAAACAGCTTAAAAACAAAGGAAGTAGAGATGAGAAAAGCTGAGGATTTAAAGACCTACTCTAATAGGGTTGCACATAAGGAGGTGAATATAAAAAATAGTTTTCATGAATTAAAAGATAAAGGGGTAGTGTATTTACCCTACTTATATCCTTATTCAACCCTGTTGAAGGAGCTGTTGCTTAAAAAGGGAATAAAGGCGGATGTTTTGCCCATGACAAATAGCACTTCTGTTGATATAGGAAGAAAATTTACCATCACAAAAGAATATTTTTCTTTGACAGCAATATTGGGAGATGTTTTCAAGAAACTTTATGCATCTAAAAAAGATGAAGAAAACATGGCCTTCTTTATACCTAAGTCAGAGGGTACAGAAGCCAATGGACAATATGATCGTCTGTTGAGGATGAAGCTGAACGAAGAAGGTTTTCATCATGTAGAGATCATTGCCCCCTTCATAGAAGATGTATTACATGAAGATGAAGATGCTGAAGGGATTTACTTAAGCTTATTGGCAGGAGATCTTATTAGAATGGCACCTAAAGGTGATAGAGATAAGTACTTGTGTGAAATTCTTGCAGGAATTAAAAATAGTAATTTTAAAATAAATCATCTAAAGGAAATAGCAAAAAAAATATATACTGAGTTAAAACTCAAAAAAAGCAAGAAAAGGATTTTTGTGATAGGGGAACCTATGGTTCTTTTTAATGATTTTATGAATAACTTTACCTTCAATCATATTGAGGAGGAGGAAAATAGAGTCATCTATAGTCCTTTAAGTGAGTATATGTGGTTTATATGGGGGGACTTTTTAACGAAAAAACTAGACAAAAAATCCCCAATATTACGCCAGAGATTAAATAGGTTTGAGTATTATATCCATGCTATATCTGAGTGTTTAGCAGATGAGAGTCCCTTTGCAAAGGATTTAAGTCATCTAATTGCTGCGGCAGATGAAAGAATGAAGTATTATTCCGGCGGAAATGGAAGATACCGTCAAGCAAAAATAGTGTCTAGTTTCAACAATATTGACGGCATAATCACTGCAGCATCAATGTATGAAAATACAAATATCATATTAAATCTATTATATAAAGGAGTTGATGAAAAACTTTTAAAGCCTGTACTTCATTTAACCTTTGATGGAAATAAAAATGAAAACGACGAGACAAAGATCAAATCTTTTATGTACTATATCTAAATAAATAGGAGGAATCATTTATGGAAAAAGAAAAGTTTATAAAAAACATACCCTTTGCAGAGGCATTAAATATGAAGGAGCTTACAACTTACCAAGAAGGAAAAGTCATAAGCAGAACCTTAGCACAGAGGGAGGGATTGAGTATCACCTTATTTGCCTTTGATCAAGGGGAAGGAATAAGTACCCATTCAGCACCTGGTGATGCCATGGTATATATTTTAGACGGTAGTGTAGAAATTACCATTGGAGAGAAGAAATTAATCTTATCAGAAGGAGAAACTACAGTGATGCCTGCAAATATACCCCATGACTTGAAGGCAGTTGAGAAATTTAAGATGTTATTGATTGTTGTAAAACCAGCAAAGTAAGAGATTAGAAGTAAAATAAGTACAGATAGAGAATGATAATGAAAATTATTTTTAATTAAACCATGCTGTTCATAAAGGTGGGTGAATCATGATATTACAATTAAAAAAAATCCATAAAAAGTATAAGGATATACAGGTTTTTAATAATCTTTCCCTTGAGATAAAGGAAAGTGAAATCCTTTGTATCATAGGACCTTCAGGTTGTGGAAAGTCTACGATTTTAAATCTCATATCAGGTTTAATCAAACCTGATGAAGGGGAACTAATGAACAAAAGTAATAAAATAGCCTATGTATTTCAAGAAGATAGACTGCTGCCGTGGAGAACGGTATATAAAAATATAAAATTAGTAGATCAGTACAGTAGTAAAGAAGAAGTTGATGAATTAATAGCAGATATGGGTTTGAAGGGTTTTGAAAACAAGTTTCCACATGAACTTAGTGGAGGCATGAGGCAAAGATGTTCAATAGCCAGGGCCTTTAACTACCAATCAGAACTACTTCTTATGGATGAACCTTTTAAATCTTTAGACTATGATTTAAGAAAAAATATGCTAAATCACTTGATTAAGCTTTGGAAAAAAACGAAGAATGCTATTGTATTTGTAACACATGAAATAGACGAGGCTTTACTTTTAGGAAATAGAATCATTGTTTTGTCTGATAGACCCACAAACATATTAAAAATTTTTCAAATAGATTGCCCTCAGGATGAAAGAAAATTGCAGGATAAAAAATTTATTGAAATTCGCAGCGAGATTATAGACTTATTAGCTAAAAAAAAGAAAAAAGGTGCATAGGCAAAGTCATGGGAATGGTTCCAATGGTGCTCAAACATAGTGAAGGACCACAGGAAAAGCATGGAACTGTTCCTGTGATGCATCGTGTAAGATAAATAAGGGGAGTGAATAAAAATGAAAAGAATGATGGGTTTGCTTTTAACCTTAGTGCTGATCAGCGTTCTAGCTGTAGGTTGTTCAAATAGCTCAAAACGTCAGCCTGGGAGTACACAGGCAGAAAATGATGTAGAAGCTGCTGCTGAAGTCAAACAAGAGGAAAAAATTCATATTAAGGTTGCAGCACCTTCAGGTGCACCGACTCTTAGTATGATAAAGATGTTTAAAGAAAATCCTTCTTTAGGAAAAAACGTAGAAGTAAGCTATGAGTCTGTTAAATCGCCGGATTTAATGGCTTCAAGACTAATGTCAAGTGAAGTAGATATTGCAGTAGTTCCAACCAATCTTGCAGCAAATATTTATAATAAAGGAATACCTTATCAATTAGCAGCTTCTAATGTATGGGGGGTACTGTATTTAGTAAGCAGTGAAGATATAAATGATTGGCATGATTTAAAAGGAAAAGAAATTCATACCATTGGCAGAGGTTTAACCCCTGATATTGTATTAAGATACTTATTAAGCAATAATGGCATAGATCCTGAAAAGGATGTAACTTTAAACTACCTTGGAGAAGCAACTGAACTGGCATCTGCTTTTATAGCAGGAAAAAGTAAAATTTCTGTTATACCTGAACCAGTACTTTCAAATGTACTTATGAAGAAGGAAGGTACAAAAATAGTCTTAAATCTCCAAGAAGAATGGGCAAAGACAACAAACATGGACTCCAGTTATCCACAAGCTTCTTTAATTATAAAAAAAGATATCATAGAAAAATACCCAGAGCTTGTAGAAGCCTTTGTGAAGGAGTTTGAAGACAGTATAAACTGGGCAAATGATTATCCAACTGAAGCAGGAATTTACAGCGAAGAATTACAAACTGGATTAAATCCACAAGTGGTGGAAAAAGGTATGGAAAGGTCAAATATTAAATTTGTCAATGTCACAGAGGCTAAAAGTGCTATTGAAACCTATTTAAAAATATTACATGATTATTCACCGGATATAGTGGGAGGTAAACTACCGGATGATGATTTCTACTTCAAAAAATAAAGAGTACAAAGAGATAATCTATACGATTATTTCTGTAGTAGTATTAATTCTATTGTGGAAAATTTTAGCTATATGGGTGGGAAAAGAAATTATTCTACCTTCACCGGAAGCTACCTTCAGTAAGTTAATCATGATTATCAGAGCAGAAAATTTCTTGCAGTCTATATTAAGTACACTAATTAGGTCTATGCTGGGATTTTCTATAGCCTTTCTGCTGGCCCTTATTTTAGGTATGCTTGCTGGCTTTTTTAAACCTGTATATTATTTACTGAAACCTGTAATAGTCATCAACAAAGCGATTCCAACCATGGCAGTAATTCTTTTAGCCCTTATATGGCTGGAGTCAGAGAAGGCCCCTATTCTAGTAGGTTTCTTAGTGATCTTTCCACTTTTATACTATAATGTTGTTGAAGGAATCAGAAGTGTAGATGAGAAACTGATAGAAATGGTAAAATTATATCAAGTAAACAAAGTTAAAGTGATAAAAGAACTATATATTCCTTCTATAAAATCTTATTTAATTGCAGGTGCTTCAACTGCATTAGGTTTAAACCTAAAAATCGTTATAGCAGCAGAAGTGCTAAGTCAACCAAAAATTTCTATGGGAACAAACTTTCAAATAGAAAAAGCTAATCTTAACACAGCAGGGGTATTTGCTTGGGCAATTATTGCCATTGTAATGGCTGCGGTTTTGGATGGCATAGTAAAATTGATGCAAAGAAACTAGCTAGATAAAAATTTAAAATAAAAGAGCATTAATTATGGCTTGTTAATAATTAATGTTCTTTTTTATTTATTTTTCATGACTATACTAAATGGTAAGAAAAATCAATACACACGATTTGTATATTATTGACAAATATAGTTAATCAGAATATAATTTAATTAAGTAAATGCTTAATTAAATTATATTTCATAATCTATTACTATGTAAAAATTTCAGATTAAATATTGTTAATGAAAGGAGGTGAAGATGATGAGTGAAAACAACAAAGATACGTGTACACATCCTGAGTTAAAGCCTAAAGATGGTAAGTGCAGTGAGAAGCAGATTAAAGAATGCCATGGACACGAAAAATAACATCCTTGCGATAACGAAAAAAAATAATACCATATTTGGAAGGATGAGCAAGCATATTTTACCTAAATAGCATAGATAGTTGCTCATCTTCCTAGGTTTCAAAAAAGGAGGGTTAGCTTGAATATATTAGAGGTGAATAATCTGACTAAAAATTACGGAGATTTTATGGCAGTTAAAGGGATAGACTTCTCTATTAAGAAGGGCGAAATTTTTGGTTTTCTAGGACCCAACGGTGCAGGAAAAACCACTACTATAAATATGCTTACGGGACTAGTAAGACCTACAGGCGGTTCAATTATGCTGTCAGAAATAGATTGTGTGAAGAATATAAAGAAGGCACAGCATGCAATTGGCATCGTGCCCGACGAAAGCAACCTTTATGATGAAATGAACGGATTTGATAACCTTGCTTTTTGTGGATCTCTTTACGGAATTGAAAAAGTTAAAAGAGAAAAAAAGGCAAAGATCTTATTGGAGGAATTTGGGCTTTCTGATACAGGAAAAAAACTTTTTAAAGCCTATTCAAAAGGGATGAAGAGAAAACTGACTATTGCTGCAGGCATAATACACGAATAATTATGCATGTAGATGTAGATAACAAGAGGATAGGTTGCCTCTATTAACTAAATCCATTATATAACAAGAAAGATTTTATTAATATCATCTAAGTTTAAAATTGTAATAGCGTGTTTATGGAAGGTATTGACAAAACTATTTAAGTATAATAAAATACATTTAAGTAATTACTTATTTAGTATGAGATGTGTATGAAGATGATTATGATAAAAAAGCCTTAAATATATTTATTGTATAAGCAGAGGAAGGTATTTATTTTTTTTGATTATTCAATGATAATAATAATCATTATAATTTATTTATAAATTATCGGTTGAGCAGTGAAAGTAACTAAAGTACCTAATATGTGTAAGGAAACAAATATTTTTTTTAAAACATAAATGATAATGAAAATCATGTTCTATGACTTGGCGATGATATTTCAAAGAAAAAGTATTTTAAGATCAGTATAAATGAAGGGGGATAAAAATATGCTGGAAACGAAAAATCTTAACTTTAGTTATGGGAAAGAAATGATATTGAAGGATATAAATTTTAATGCTGACCACGGGGAAGTTATTTCTTTAATAGGACCAAATGGTTCTGGAAAGTCTACTTTACTCCGATGCTTGTCTAAACTCTTGGTGACAAAAAAGAATGAAATATATTTATTAGACAAACCATTAAGAGACTATAGTCGCAGACAAATTGCACAAAAAATAGCCTTTTTGCCTCAAATGCAGGAATCCCTTAAACAAATAAGCATATGGGAACTGGTGGCGATGGGAAGAAGTCCTTATCATGATATGGGGTGGTCCTTTAATAAAGAAGACAGAGAAAAGATTAGTTGGGCTATTGACTATATGAAGTTAAGTCATTTACAGCATCGTTTTTTGGAGGCGCTTTCTGGGGGTGAACGGCAGCGAGCTTGGATCGCTATGGTTCTAGCACAGGATACCCCCATTGTCTTATTGGATGAGCCGGTTACTTATATGGATTTAAAACATCAATGGGATTTACTTAATACAATTATAAATTTAAAACATGAGTTTGGAAAAACTGTTATTTCAGTTTTTCATGATATTAATCATGCCTTAGAAGTCTCTGATTATATTTATCTATTGAAGAATGGTGAGATTTATGGGGCGGGCACATCTAAGGAGGTGATTACAGAGAAAGCATTACGAGAGGTTTACGGCATCTGTGCACACGTCTGCCAAATAAAGCACTGCTGTCGACCCATTGTAGTACCAATAGGTGTGCAAAACAAAAAGCATCATCAAGTGAAGAAAAAAATATGTAAAGGGGTGCAAATAGGATGAAAAAAATATGGCGTAGGGATAAAATTATCATATTTTTTTTGATAGTACTTGTGTTGTCTATTTTCATGAGTGGCTGCCAAAAAGGTGAAGAACAAAGTAGTATTGAGGAGAATGTTGATGAAGGCATAGAAGTAGATATGGAAGAGAACTTAGGAGTAGTCATAGAAGATCATCTGGGTAGGGAAGTGTTTCTTCCAGAAAACCCCACAAGGATATTAGCTTTAACCCGTGCTTATATGGAAGAGTTGTTTGAACTTGGCATCACGCCTATAGGAAAAGTAGAGGAGTACAAAAACCGTCCAGAGGGCGTAGCATTGCCTAGCGTTTCTAATCAGGAAACCCCTGATCTTGAAGCAATCTATCAGCTGGAACCAGACTTTATTATTGCCAATACCAGACAGCACTCAAATGTGCTGGAGAACCTTGAGGCTACAGGAGCAACAGTTTTTTTCGTAGATCCTAACCGTATAGAGGAAGACCCTCTGACAGATCGTATTTTGCTTTTTGGAAGTCTTTTTGGTAAACAACAGGTGGCTGAAGACTATGTACAGCAATTAGATGAATTATCTGTGCAGCTACAGGATAAAGTGAAAGAATATGGTTATGAAACAGCACTGATTTTGCAGGGTGGAGTTGAAAGCATACAAGCAGCACAGCCTACTGGGCTTTATGGAGCCCTGTTGATGAGGTTGGGAATGAAAAATATTGTTCCAGAAGGTTTACCAGGATCAGATAAGTCTACGTGGGTAAATTTTGATATCGAAACTATTCTACTAGAAGATCCTGATGTCATCCTTATTAGAGCGGCAGGAAGTAAGGAACAAGAACCAGAAAACCTCCTAGACTATTATAAAGAGGAGGCACAATGGCAGCAATTAAAGGCTGTGAAGGAAGGAAAGTTATTTATTTTGCCTGCAAAAGTAAATCCGGGGAATATTTCTAATGAAGAAGCACTAAAAACAACTGCAAAGGCTATTTGTCCTGATTAATAAGGAGGTTTCAACTTGCAAAGTAGTGAGGCAATACTTAGAAAAATTCAGCATAGGCGTGTCATCATTATATGTATAGCTATTGCATGTGGGGTAATAACTTTTAGTGTAAGTATCATGGTTGGTACTATAAATCTCCAGTTAGGGGAAATTTGGCGGGCATTGTGGAAAACCAGTGATAATTCACTGGGAAATCAAATTATCTATAATGTTCGTTTGCCTAGAATACTGACTGGTTTTCTTGTAGGTATGAATTTAGCAGTAGCAGGTGGATTATTACAAGGAATATTGAGAAACCCTTTGGCAGCACCACATGTAATCGGGGTGAATGCAGGTGCTGGATTACTTGCAGTAATTGTGATGCTTTTTGCTCCCGGGCAGATGCATCTGATTCCTATAGGAGCTTTTGTTGGTGCTCTTACCGCTGCATTGTTAGTATATGGACTTTCTGTACATACAGGCACCTCATCAACAGCTCAAATTGTTTTAGCAGGAGTGGCAGTATCAGCTTTTTTGAGTGCTGTCACTTCTGGCTTGATGCTTCTACATGCCGACGAACTGGCGATCACTTATTCATGGCTTTTAGGAAGTTTATCAGGAAGAAACTGGAGATATTTTAGCATGCTATGGCCCTATAGCCTTTTTGGGTTGATGACGGCTGTTTTGATTAGTCCTAAGATCAACCTGTTTCATCTAGGGGAAGAAATTGGAAGCAGCTTGGGTTTGTCAGTTAAAGTATATAGAACCCTAGTTATTATAATTGCTGCTGTTTTGGCAGGAAGTGCAGTGAGCGTAGCAGGCACCATTGGTTTTATAGGACTGATTGCACCTCATTTGGCTAGGCTATTGGTAGGAAATGATTACAGATATTCTATTATCCTGAGTGCAGTCTTAGGAGGGACATTGCTAGTGATATCGGATACTATTGCAAGAAGTATATTTCAACCTGTTGAGTTATCCGTGGGAATTGTTACAGCAATTTTAGGGGCACCTTTTTTCCTGTTTCTTTTATATAGAAAGCGAAGTTTAAGTTAAATAAAAATAATTTATAGTAGGTGATTTTGGATGATGAATGTTAACTTTTTAGGATTGCTGCCATGTGCTTTAAAAGTTCCTTTTGAAGCTTGCTTAGGTAGCCATGTGAAGAAATTCGAAAACAATAAAAATCTTTTCAAGTATTCGGTAGTAAGCAATGCCAATAATGAATTGTCTTTTTTTACGAAGTTAAACGAAATGAAGGAATTTAGCTGGTTGCCTGATATGGTGATGGCGCCAGGATTTAATGGTTTTTTCTATAAAAGCTTTATGGAAAAATATAAAAGCAGTCATTTTGAAGCAGTGATACCGTCAAAAATAAATCCATTATGGAAGCAATTGTGTTTATCAGATCCAGAGGAAAATTATACCATATTTGGCTTTAATCCCACCGTTTTTTTAGTAGATCGTACAGTTCACAAAGAAGTACCAGTTCCTAAAAGATGGAGAGATTTATTGGAGCCTGAATACATAAACAAAGTAGCCATTAGAGGACACAATCGTAGCGGTCAGGAGATTCCTATGGAATTTTGTGAAGGAATCCTGTTAAATATGTATAAAGAAGAGGGGGAGGAAGGGATAAAAAAACTAGGAAGGGCAGTAAAATGGAGCTTGCATCCTTCGCAGATGATAAAAATGGCAGGAAGCAAGAAAAGTGATGTACCTGCTGTAAGTGCAGTTCCTTATTCTTTTGCCAAACTTGTTAAAGAAAGTGAAGATATTTCTATTGTTTGGCCTGAGGACGGGGCTATTGTAAATCCTATCACCTTATTAGTCAAAAACTCCAACCAGGAGAAAAACAATGAGATGTTGGAGTTTTTGCTAAATGAATTTGTAGGTGGAATGTTTGCAGAAGTAGGATTTGTTTCAATGCATCCGGAAACAAAAGATCATTTCCCAGAAAATATTTCTTACAAATGGCTGGGTTGGGACTTTATTCACGGATATGATTTAGAAGAAATGAAAACTTATCTAAATAAAGTATTTTGGCAGACCTTTGGGGGTAGGGATCTATGAAGTTGATCACGGTCTCAGGACCTCCTTCCACAGGGAAAACTGCTGTTATTCTAAAAACTGTAAAAGCATTGATGCAAAAACAGCTTCGTATAGGTGTAGTAAAATTTGACTGTTTAACCACTGAGGATGATAAATTATATCGAACTCAGGGAATACCTGTAAAGGTGGGGTTATCAGGAAATTTGTGTCCAGATCATTACTTTGTCAGCAATATTGAAGAATGTATTGCGTGGGGATTAGAAAGTCAGTTTGATTTATTAATTAGTGAAAGTGCAGGTTTATGCAATCGCTGTTCCCCCCATATAAAAGAAGTAACAGCGGTCTGTGTGATTGACAACCTTATGGGTATCAATACACCAAAGAAGATTGGTCCCATGTTGAAAATGGCTGACATTGTTGTAGTTACAAAAGGTGATATTGTATCTCAGGCGGAAAGAGAGGTATTTACATTTAAAATAAGACAGGCGAATCCTAGAAGTACCATCATGCATGTCAATGGGATTACAGGGCAGGGAACAAATGAGCTAGCATCTCTACTGATAAACACGAAAGACTTACTTACACTTCAAGAGAAAAAACTCAGATTTTCAATGCCTGCTGCACTGTGTTCTTATTGTTTAGGAGAAACGCAAATAGGCAAAGACTTTCAAATGGGTAACATACGAAAAATGTCTTTAAACTGATAAATCTTATTAAAAATGCTTATTAAAAATGATAGATTGTATTAATATATAGAAGGAAGCGATGAAAATGCAAAACATCGATATGCTTAAAGTGATGAAAATAAATCATATTCTCCATCAGTATCCCTATGCAAAGGATTTTTTCTATACCATGGGACTTCCGGTTGAGAATAAACAATATACCATAGGACAGTATATTGAAAATATAGATCCTATTTTAATCGAGGATATAGGTGTGGATAGAAAAGAATTAGAACAGCAGTTTTATATTTTTATGAATCATATGCAGAAGATAAAACAAGGAATGCAACTTGATATTCAGTCTATCACGATTCTAGGAGGAAAAGACAAAGCTGCAAATACAGAGGAATTAGCTTTGCAGATGAAGCCTGGTGAGATCATCTGTATCGTAGGACCTACTGGGTCTGGAAAAAGCAGGCTTTTAGCAGATATTGAGTGGATGGCACAAAGGGATACACCTACCCAAAGACAAGTATTGATTAATGGGCAAGTGCCCCCCACAGAATGGCGGTTTTCTGCAGAACATAAGCTAGTAGCACAATTATCCCAGAACATGAATTTTGTAATGGACTTAAATGTATATGATTTTATAAAATTGCATGCGGAAAGCAGAATGGTAGATAATATAGAAGAAAAAGTTTCAGATATTATCTGCCATGCAAATAGATTAGCGGGAGAATCCTTTCATAAGGACACATCGATCACCTCTTTAAGTGGAGGGCAATCCAGAGCATTAATGATAGCAGATACTGCATTTTTAAGTATTTCTCCCATTGTATTGATAGATGAAATTGAAAATGCAGGTATTGATCGAAAAAAAGCTTTGAATCTTTTAGTAAAAAAAGATAAAATTATTCTGATGGCTACCCATGATCCCATATTAGCATTGATGGGGGATCGGAGAATTGTCATTAAGAATGGTGGTATTCAAAAAGTAATTGAAACCAGTGAAGTAGAGAAAAGTAATCTAAAAAAATTAG</t>
  </si>
  <si>
    <t>MYSLGIDIGYASIKLVLINNNNEIKHTVYLLHKGRIQEVLKETIYNLLSRYALEDVKFAAITGNGSKFLAEEQEIQHINEVTAIVEGSRITEEKIGSIIEIGGQSAKYITEFNKNHKSQIKIGINADCSAGTGSFLEEQISRLDLKLEDYSIFTEKAQSIPRIAGRCSVFAKTDLIHHQQEGVCVEDLLLGLAYALVKNYKAAVIKKLPIRKPILFIGGVAYNLGIIRALKDVLSLDEGELIVPQQCGNVGALGAAVIANKDKLKIDLQKLLDHLENRKDSHEAKDDKTQFPKLKAFGENDSENKHLCKTIGETDLECYLGIDIGSTSTNLVLMNKESEIIAYRYLKTLGNPIEAVRKGLKDLKYEFGDRIKMMGVGTTGSGRYMIGELIGADIIKDEITAQAKAAVTIDDSVDTIFEIGGQDSKYIRLENGVVTDFEMNKICAAGTGSFIEEQAKKLNIPVNDFGEIALNSHYPVNLGERCTVFIEANIAASLSKGVKIDQLASGLCYAIAKNYLNKVVGQKKIGNKIFFQGGVAYNQGVINAFRALLGDKLFVPPFFSVTGAYGVAILAKEEMLEEKSKFKGLNFDTKIQFDEKQKHYQPKTEGEGKIYNEIEKLYLKGYDASIDPQKETVGIPRVLFLHKLFPMFHVFFKELGFNVLLSNSTDEETIKLSQEYSLDETCYPVKLIHGHVAELMNKKVNYLFLPALYTMTHPISKSRQDYGCVYMQAAPAMINQAMELEKKGIKLLSPVLSFKFGKKYMMSTLLELGKSLGKSTIQTMLALQKGMQSLKIFEKKVEMIGQEAVKKLKPGEKAFVIITRAYGVSDPVLNMGIPKKLMAMGYKVLTLSNLPAHTHDTSKEYPNMYWPFGQHILSGAQIVKQHPNLYAIYITNHGCGPDTILAHYFREEMKGKPYLSIEVDEHSSSVGVLTRVEAFVNSLKTKEVEMRKAEDLKTYSNRVAHKEVNIKNSFHELKDKGVVYLPYLYPYSTLLKELLLKKGIKADVLPMTNSTSVDIGRKFTITKEYFSLTAILGDVFKKLYASKKDEENMAFFIPKSEGTEANGQYDRLLRMKLNEEGFHHVEIIAPFIEDVLHEDEDAEGIYLSLLAGDLIRMAPKGDRDKYLCEILAGIKNSNFKINHLKEIAKKIYTELKLKKSKKRIFVIGEPMVLFNDFMNNFTFNHIEEEENRVIYSPLSEYMWFIWGDFLTKKLDKKSPILRQRLNRFEYYIHAISECLADESPFAKDLSHLIAAADERMKYYSGGNGRYRQAKIVSSFNNIDGIITAASMYENTNIILNLLYKGVDEKLLKPVLHLTFDGNKNENDETKIKSFMYYI</t>
  </si>
  <si>
    <t>1307759.SAMN02744827.GCA_000711295_01644</t>
  </si>
  <si>
    <t>GCF_000711295.1</t>
  </si>
  <si>
    <t>Desulfohalovibrio reitneri strain L21-Syr-AB</t>
  </si>
  <si>
    <t>CGGCCGCAAAAAAATCCTTGCCATCCACCCTGCCTAGAGTGCAGGGCTGGGACGGAGTACGGCCATGTCCGAGCGGCTGCAGCGATTCACTTTCTCCGTCTGGTGGAACCTCATCCTCCTGACGCTTGGGGCCTTCCTCTACGGGTGGGCTTTCAAGGCCATCATCGTTCCCGAGGGCTTCCTCATGGGCGGCCTCTCCGGCATCGCCCTGCTCGTCTTCTACGGCACCGACTCCCTCACCCCGGGCGCGTGGTTCTTCCTCATCAACCTGCCCGTTTTCGCCCTGGCCTGGCTCAAGGTCTCCCGGCGCTTCTTCCTCTACAGCCTCTACGGCATGAGCGCGGTCACAATCTCCATCGAACTCGTGCCCTGGACCCTGGGCGTCACCGAGCCCATGCTGGCCGCCCTGGCCGGCGGCGTTGTCACCGGCGCGGGCGCGGGCATCGCCCTGCGCTCCATGGGGTCCATGGGCGGCACCGACGTATTCGCCGTGCTCCTCAACCAGCGCTACAACCTGCGCATGGGCCAGACCAACTTCGCCTTCAACGGCCTGGTCTTCGCCCTGGGCTGGGGACTCTTCACCGTGGACATGGTGCTCTACTCCGTGGCCATGGTATTCATCACCGGCGCGGTCACGGAGTACTTTCTGGGCATGTTCAACGCCCGCCGTTTCGTGCTCATCATCTCCGACCAGGTGGACGAGATCGCCCGGCGCATCAACACCGAGATGGCTCGCGGCTCCACCTTCCTGCACGCCCAGGGCACCTACACCGGGCAGGAACGCGAGGTGCTCATGACCGTCATCGACAACACACAGGTCAAACGGCTGGAGGAGCTGGTCTACACCACCGACCCCGGCGCCTTCACCATCATGGGCTCAACCCTCAACGTCATCGGCCGGGGTTTCTCCGCCAGAAGGGCGTATTAGGCAGCCTCAGCGCCGCTGGCTTGCCAATATTCCGCGACCGGTTCACACTGAAGAAATGGCCATCATCGCCCTGCTCTCCGACTTCGGCCTGAACGACGCCTACGTGGGCCAGATGAAGGCGGCCTGCCTGTCCCACGCGCCCAACGCGCGGCTGGTGGACATCAGCCACCAGGTGAACCCCTTCAATATCATCCAGGGGGCTTTCTTCCTGGCCGCCACACACCACCACCTGCCCGCCGGGGCCGTGGTCCTGGCCGTGGTCGACCCGGGCGTCGGCACAGCCAGACGGGCGGTCATCGCGCGCATCGACGACCGCTTCTACGTGGCCCCGGACAACGGCCTGCTTTCCCTCGCCCTGCAATCCTCGGAACGGATCGAGGCCTGGGAACTGCCCGCGCCGGAACACAACGGGGCGTCCACCTTCCACGGCCGCGACGTCTTTGCTCCGGCGGCAGCCAAGCTGGCCAGCGGCGCCGACCCCTCGGCACTGGGCAAGCCCATACGCCAGCAGGGGCTCCACCGCTTCGAGCGCTCCCTGCCCCGCATCACCCGGGACGGGCTGGTGGCCCATGTCATGCATATAGATCGCTTTGGCAACTGCATCCTGAATATGCCAACCAGGGACTGGCTGCCCACCCTGCGTGACTGGACAGGCATAAGTCTTGTGGCTCCGGCGCGCCTGCCCCTCACCCTGGCCCGCACATACGGGGAACTGCCCGGAAGCGGCCTGGGGCTGCTGCCCGGGTCCCAGGACTTTCTGGAACTTGCCCTCAACCGCAGCTCGGCCAAAAAATTCCTGGACCTGCGCATCGGGTCCCTGGTCCGGCTGGCGGGAGGCCCCGCGTGAGGCCCCCCAACCCGGTGGCCGACCTGCTGCTGGCCCTCTCCTTCCTGACCCGCCTGGCTCCAGCCAGACAAACTGAAGCGGCCGATCTGGCCCGGACCATCCGGCTCTTCCCTGTGGCCGGACTTGTTCTGGGCGCGGCCGCCACGATGCCCTTCGCCCTCGGCCTGCTGGCCGACCACACCTTGCTGGCTGGATGGGCACTGCTGGCCCTCTCTCTGGTGCTCACCCGCGGCCTGCACGCCGACGGACTGGCCGACATCGCCGACGCCTGGGGCAGCGGCGCGCGAGGCGAGGCTTTCTGGCGCGTGCTCAAGGACTCACGCTGCGGCGCCTTCGCCGTCATCGGCCTCATCCTGGTCCTCGGCGCGCAGGGCCTCGCCCTCGGCCGCCTGCTCGACGCGGGCGACCCCGGCGCGATCCTCATGGGCTTCATCGCCGGCCGCTTCGCCATGGTCGCCCTGGCTCACACAGCCCGCCCCCTGGCCCGGCCCGGTCTGGGCGGAACCTTCCTCGCCGGGGCCGACCGTCCAGCCCTCATCTGGGCCGCAATCCAATACATCGCCCTTGGCCTCATCCTGCTGCCCCCCGCCAGTCTCGCCCTGGCCACTGCCCTATCCGCCGTCCCCGTGCTGGCCCTCTCCCTTCTGGGCAAACGCGAGCACGGCCTCAACGGCGACTTCCTTGGCGCCTGCTGCCTAGCCTGCGAACTGGCCACTTGGTTGGCCGCGCTGTAGCCAATCCCTTTTTCCTTCCATCTTGTCCACCTTGCCCTGCGGGCTGAATGTGGTACTCTGAAAGATACGGCGAAGTCCGTTGAACTTAGATGATAAGGAGACGACACATGACCGAGATCGCGTCCTACTCCAAGCTTGAAAACGCCTTGCGCCCCAAAATGCGGGAACGAATGGACCAGGCCGAGTCCACCGAGGACGTGAAGAAGTTCTTCACCTACACCATGCGGGAACTTTTCAATCAAATCCTCGAGGGCGGGGAAGTGGAGTACGACGACATAAGCTTGGCCCCGGACAGCGAGCCCGGCTTCGAGTTGTCCGACGGGCTGAAACAGCGGGATGACTTCAAGGAGGCCTGGAAGGACTCGGACCTCCCGGACATCGTGGGGCGTTTCGCGGAAACAGCGGTCAAGCGCTTCGTCCATTTGGACAAGAACCCGAGCAAAACCGAGAAACGCAAGTTTCATCCGGGTAAGGAGCGCGGCCGCGCCTGACCCGGTCTACGGCGCGGTCCGGCCTCTCCCGGGCCGCGCCCTTTCACCTCTCATGATCCGCCGACTCGACACCACCCAGGACTTGGGTTGCGGCCTGGGCGAGGCCTGGAACTTCTTCGCCGACCCGCGCAATCTGTGCCGCATCACCCCGGACTGGCTCTGCTTCACCCTGCTGGGGGACCCCGCTGTCATGCACGCCGGGCAGATGATCGAGTACCGGGTGGCGCCGTTCCCCGGACTCAAGCTGCCCTGGCTTACGGAAATCACCCACGTCGCCCCGCCGCGCTACTTCGTGGACGAGCAGCGGCTGGGGCCCTACCGGCTGTGGCACCACGAGCATTTTCTCGAGGAGATTCCGGGCGGCGTGCGCATGCGCGACCTTGTCACCTACGCCCTTCCTCTGCCGCCCCTTGGCGAATTGGCCGCGCCGCTGGTCAGGCGCCAGCTTGCCCGCATCTTCGGCCACCGCCGCGAAACCCTGCACGACCTGTTTGGAGGCCCCCATGCGGTTTGACCACATCGCACTCAACGCGGCCGACCCCGAAGCCCTGCTCCGTTTCTACCGCGACGTCATCGGCCTGGAAGAGGAAAGCGCCGAGGAGTGGCGGCGCGGCGAAGTTCCCTTCCCCTCCCTGCGCGTCAGCCCGGACACCCTCATCAACATCTTCCCGCCTCGACTGTGGCGCAAGAACCGCGAAAACGAGCCGGATCATGCCCCGGAACCCGAGCACGGCCCGGGTTTCAACCACTTCTGCCTGGCCCTGGACCGCCAAGCCTGGACTGATCTGCTCGCACGGCTGGACAAGGTGAGCGTGGGGCTTGAAGAAGGGCCTGTCCAGCGCTGGGGAGCGCGCGGCATGGCCGAGGCCGTCTACTTCCGCGACCCCGAGAACAACAAGATTGAGGCCCGTACCTACGAACCCGCCCAGCCCGCGACTTGACCACCCCGGAACCCTGGGGCACTTTCTAGGGAAGGAGGATGCCATGTCCCTACTCACAGCAGGCGCCGGCGTGACCTTCGCCGGACCGCCGGGTTCCACCACACCGGGACCAGCCGGAAGCACCACCCCCGCACCGGCCGGACACGTGGTCCCCACACCCGGAGGCTCCTTCACCCCAGCCCCCGCCACCCAAGGCTACATCCCGGAAAACGCCACCGGCTACATCATCACCAAACCCGTGTAGACGGAGGCGGGAGAGAAGGAAGATTTCGCCCTGGCGGGCGACCAGGGCCTACTCGGCCCTGGACCCGAGGCAAACTAACTTTGCATGTGTGTTCGCGGATTGGGACGCGTCGGGATGTTGTGCGGGAGCACTCCGGCGGACATGCGATTGTGGGGACTCGCATACCCGGTGCCATAGCCCTGGCCGATTGGCTTCACATGGGTTGAACGCGAAACCGAACTGTTGTTCCTCCCCAATGCCCTGATCTTCCTCCCCCGCCAGCCGCCATCCATTCCCCTCCACCAAACGCCATGAAAATGGCGCGGTGAGAACTGGGTTCTCACCGCGCCTGCCTGCACTCTCGCGCCGTTTCCCCTCGAAAGGTGGCGGCCCGGCCGGTGACGCGCTCCCGGCCGGGCCGCTTGGAGGTGGATGAGGCTACAGTTTCTTGTGGCAGAGCCACCAGTCGTAGCACTCGTATTCCTGGGAACGTTTCTTGGCGGTTTCCACGTCCTGGGCAGGCGGGACGATGACGCGGTCCTGGATGAGTTCGTTGTTGGGCCAGCCCGCGGGGATGGCCACGCCGTTGTTGTCGGAGGTCTGCATGCCTTCCACGGCGCGCAGGATCTCGTCGATGTTCCGGCCGAGCTCCTGGGGGTAGTAGAAGATGATGCGCACGGCGCCCTTGTCGTCCACGATGAAGACGGCGCGCACGGTGTTGGTGCCCTTGCCGGGATGGACCATGCCCAGCCGCTCGGCCACGCGGCCCATGTCGTCGGCGATGATGGGGAAGGTGATCTCCACGCCGAGTTTTTCCTCGATCCACTCGGTCCATTTGATGTGGGAGAACACCTGGTCGATGGACAGGCCGATGATCTCGCAATTGAGCTTCTTGAACTCGTCGATGCGCTTCTGGAAGGCCACGAACTCGGTGGTGCATACGGGGGTGAAGTCGGCGGGGTGGCTGAAGAGCACGAACCACTTGCCCTTGAAGTCCTGAGGCAGCTTCATGCGGCCGTGGGTGGTGACGACTTCCATCTCAGGGAAACCTTCGCCGATGGGGCAGAGATTCAAATTGGTCATGCTGTTCCTCCTTGCTTTGTGCCCGATTTCATTGGGCGGTTGCATGATTTTCGGATTCACTCTTGGCGCAGGCGCCAAAAAAAAGCGCTCCCAAGCCTACCCTGTTTGTGCCTTGCCTTGAAGGCAGGCGCGGCAAATTCCCTGGACCACCATCTGACAGGAATAGACTCGCCCCCAGTCCCCCACGGCTTGAGCCAGGATGGAAGTGTCCAGGCCGTACCCGTGCAGGTCCTCCACCTCGCCGCACACGGTGCAGACCAGATGGTGATGGTGTCCGGCGGGTTCCTTGTCGTACCGCACCGCGGTGTCGCCCGGGCCGCTGGACGGCGCGCGGTGGATCAGCCCCGACTCCTCCAGCAGTCCCAGGGTGCGGTAGACCGTGTCGCGGGAAATGGTCGGCGCGCGCTCCCTGGCCTCCCGGTACACCTCTTCGGCGGTGGGGTGGCCGCTGAAGCTCCGCAAGGCCTGGTACACCTCCAGCCGCTGCTGGGTCACCTTCAGGCCGCGCTCCCGACACACATCTTGAAAACGTCCGATGGCTTCCATGAGGATCATTCCTACTTAGGAATAATTCTTATTGCAAGGGGGGGAAGGATAATTTTTTTTTGGCAAAATTTCGAAGGGCGGGGGAGGTGGAGCGAGGGGACAACGCCGCACTGGAAGCCGGAAAGCCCGGATTACCAAGCGGACACAGGAATGGACGGGCGGCAGGCCTCCCCCAGGTGCGCCGGAAAAGGCGGGGCGCACGCGGCCCGCCTGGGGAGCGAAAGCCCGGACAGCGGGCGCGCGAAAAGTGGCGGGTTCAGTTGTAGAGCTTTTCGTGAAGCTGCTCGACGATGGTCGAGGCGCGTTCGTCGTCGCTGGTGGTGATGAGTTCCTCGAGCAGACCGGGGGGGACGGTCGCGGGGTCGTATTCGATGAGCAGGGTCCGGGAAAACGGGTTCAGCTTGGTATCCGTGACAGCCGAGGGAAGGTCCATGGCCGAACGGACCAGGTCCAGGGCGTCGGGGTCCTGGAGGATATCCTTGGAAAACTTGATCCGGATGCGGCCGGGCAGGCTGTGCTTGATGGATATGTAACGGCGCAGGGAGGCTATTGCGTCGAATTTCATGGCGTTTCCTTTGGCGGGTTGCCCGGAGTGCTGGCTGCGCCAGCCCGGACGGCGCGCCGGAAGAGAGCGGTATGGCGAAGGGAGTTCATATTCCGCAATCGCGTTGACAGCAATGGCGACTTTTCTGCAATACTGACGGGAAGCACCATTCACATGCGAGGAATTCGATGAACACGGCAGCAACCACGGGCAGGGTCCGCTTTCGCAACGAGGCACTGAAGGTGGCCGAGGTCGCTTACTCCATCCGCGACTCCCTTCTTGAAGCCAAGGGTGTCCTGCAGGTCGAGGTCAACAAGCGCATCGGCAGCCTGCTCGTGCTCTACGACCGGGGCAAGACCTCGGCCGAACAGGTTATGGGGAAGATAGCAACCACGCTGGGCATTGACGTGGAGAAGGTGAAGAACCGCGCCCGAAACGCCGGCAAGGCGCTGAAAAGCGCCAAGGGCCGCCGCTACGTGAAGCGCGGCATGATGGCCTCCCTGGGCGGGGCGCTGGCCGCCCTGACGGTGTCCGAAAACTGGCACGTCGTGGGAGGCTCGGTTTTCCTGGGATTTTTGACGCTGCATCTGTATCAAAACCAGAGAACCCTCGCCAAGTAGCCGCGACCGGAACCATACGTCATTCGAGCCGCATAGCCCGCGACTTCCCCGGCTTCTCTGGGAAACCGGAGAAGTCGCGGATTCCCTACTTTCGCGACAAGTACGGCCGCATGCTCCAGGCGCAGGTCAGCACCGTGCCGGAGTTGTGCAGAAAGGCTAGAAGAGCCGGGGTGATGAGACCCGACACGCCCAGTCCGATGAAGGCCGTGTTGCTGGCCACGATGAATCCGTAGTTGTTCCGGATTCGTTTCATGGCCAAGCGCGAAAGGGTGATGGAGTCCACCAGGCTGTCCAGCCGGTCGACGGTGAGCATGACGTCGCACGCCTCCTGGGCGATGTCCGCGCCGTGCTTCATGGAGATGCCCACGTCCGCCCGGCTCAGGGCGGCGGAGTCGTTGATGCCGTCGCCAACCATGGCCACGATGTGGCCTTCCTCCCGCAACTCGTCCACTATGCGCGTCTTGTCGTCCGGCAGAACCTGGGAGTGGTATTCCTTGATCTCCACTTCCCCGGCCACGGCCTTGGCCGAGGCCTCGCCGTCGCCGGTGAGCATGACGATGCGCCGCATGCCCATGTTCTCCAGCCGCCGGACGAAGCGGTAGGCCGACTCGCGCAAGGGGTCTTCCAGGGCGATGACCCCGGCCAACTCGCCGCCCACGCCAAGGTAGAGGGTGGAAAGGCCCTGCCTAGTGCATTCGGCCACCGCCTCCTGTGAATCGTCGATGTGGATGCCCTCGTCGTCGCTGATGAAGTGCCTGCTGCCCAGCACCAGCCGGTCGTCGCCCAGCGTGGTGGAGACGCCGTGGGCCAGGGTGTACTCCACCTCGGCGTGGCGCTCGTCATGCACCAGGCCCTCTTCGTCGGCCTTGCGGACGATGGCGTCGGCTATGGGGTGGGGGAAATGTTCCTCCATGCAGGCGGCGTTGCGCAGCACGTAGCTGCGGGAATAGCCGTTCACGGGGCAGACGCGCACGACTTCGGGCGAGGCCTTGGTCAGCGTCCCGGTCTTGTCCAGGACGATGGCGTCCGCCTTGGAAAGCTGCTCGATGTATTTGCCCCCCTTGATGACCGCTCCGAAGTGGGCGGACTCCAGCATGGCGGAACGCACCGCCAGCGGCGTGGCGATCTTGATGGCGCAGGAGTAGTCCGCCATGAGCACGGACGAGGCCTTCATCCAGTTTCTCGTGAACGCGAAGACCACCCCGAAGAGGACGAAGGACAGGGGCACGATCCTGTCCGCCAGCTGGACGGCGTGGCTGTGGACGTCGGCCTTCATGGATTCGGAATCGGAGATGACCTGGGCGATCTTGGCGAAGCGCGTCTCGTCGCCCACGCTCTCGGAATAAATGATGAGCTTGCCTTCCTCCACCACGGTCCCGGCGAACACCTCCTTGCCCGGGCCGCGCTTCACCGAGAGCGGTTCCCCGGTCATGGACGACTGGTTGACCATGGCCGTTCCGTCCGCCACCACGCCGTCAACCGGAATCCGGGCCCCGGAGCGGACCACCACCAGGTCGCCCTGCCGTAGCTCGTCCTGGGAAATCTGCACCTCACCCTCGCCGCGCTGCACCCAGGCCGGCCTTCCGTCCCCCCTGTACAGCGAAGCCAGGTCTCCCCTGGACTTTTCCCGCGTCCAGTCCTCCAGGTCCTCGCTGACCTCAAGCAGCAGATGGATGGAGCCCGCCGTGTCGAAATCGCGCATGAGCATGGCCGAGCCCACGGCCGAGGCGTCCAGCACGCTGACGTTGATCCGGCCCCGCACCAGTGAGCGCAGCCCCTCAAGAATGAGCGGAGCCACAGTGAAGGCCACGAAATAGGGCCTGATGCGCATGGGCATGAAACGCCGGCGAAGGAAGAAGAGGAAAACCTTGCGCGCGACGCTCACGAAGGGATGTTCCAGCGGGGTCTCGGCATGCCCTCCGGGGTGCAGCCCCGGCGGAGCGCAGGCCCGCTCGTCTCCCAAATCGGCGCCGCGGCAGGGCGGCAGCGTCATGGGGAGGGAGGTGTGCAGGATGTCCGCCAGGATTTCCAGCGCCCTGCTGGTCGCCCCTTCGTCCGGAGAAAAAAGCGCCAACCCTCTGCCTGAGCGGGGGTTGTAGCGTAGTTCCAGCTCGCCGAGCTCTCCGCCAAGGTCGTCGAGGAGCTGGTCGCGAACCTTCGCGAAGGCCTCCTCCGAGCCCACATCGAAACGGATGCGGCCTGGAATGCTGCGGACTATGCTCATCGTGGAGCGCGGGCTTGGGTGCAACTGCGGAAGCGGCGAGCGGAAAACCGGCGCACAAGCGGAGCCACTGTCTAGGACTCCTTGCCGCTTCCTTCGTCGGAAGCCCGGGGCTCCGCCGCCTCATCCGCCGGGCCCGCGCTTGCGGTCTGGGCCACGCCGGACTCGGCCGTTGTGGGACCGCCCTGCTCGGGTTGCGAGGCCCGCTGCTTCACTCTCTCTTCATGCCGGTATTTGGCCTCGGCCAAGTAATCCTCGACATCTTCCTTGATGGTTTCCACCGTCCCCAGAACCCTCTCGGAGAGGTCGTGGCCGGTGTGAACCAGTTCCTGCAGCAGGCTCTCGTCCTTGCCCTTCTTGGCGTAGGCCATGCCCACGGCGCCCGCCGCTGCTCCCGCGATGAAAAAGGCGATTCGTCTCATAGCCATAGGAACATCCCATGCGTTTGTGGCGAGTGACGCGATATCGAAGCACACCGATCAGCTAAGGAGCACAAACGTTCCGCGGATCCTCGCCGTTGAAAGGTGACCATCAAAGTAGAAATAAAACATATCGACCGGGGAGTGTCCACGGCCGGTGGAAACTTATCAGGCTTGAGCAGGGATGCCCCGCACCACGGAAGGCTCGTTCCGTGTGATGGCTTCAGGAAGGACGCGCTCAATGACCGTCGTTTCGCCGGGGTGCTTTCTGGTATTCACCCCAGACGCGCGCCATCCCGCGAACACACATGCAAAGTTACTTTGCCGCAGGGTCCAGGGGGCGCGTAGCCCCCTGGTCGCCCGAAGGGCGAAATCTTCCCTCTTCCCTTCTTCCTCTTCTTCCTACTCCACCCGCTGCCTGCACTGTTCCATGAAGGTTTCCAGGGTGAGGTGGAGGGTGGGGGAGGCGGTGCCGTCGAAGGGCATGGAGATGGCGGGGAGGGAGTGCTCGTCGCAGACCCGCCGGAGGACGGCGGTGGCCACGGTGCCGGGCATGCAGCCGAAGGGCATGGCGTTGACGATGCCCACGGCGCCGCGCTTGGCCATATCCACGGTTTTGCCCACGGAGAGGATGGCTTCGCCCTGGAAGGTGTCGCGCATGTAGGGCTTGGCGTTGTCGATGACTTCCCGGGTGGATGGTTCGGGCAGGGTGTGGAGGAAGCCGTTGGCTGCGGCTTCCAGGTGGTGGGTGATCTTGTCCTGGACGCGCTGTTCCAGCCAGAGCTTGAGCAGCCGCTTGTAGTCCCAGTCCTGGCGGGCTTTGCGGCGGGAGACGTAGCCCACGTAGAGGATCCACTCGTCCACAGGGGCCAGCCAGGCGCGGCCGCCCAGGGCCTCGATGTTGCGGACGAGGTCTTCGTTGGAGAAGCGGTTGGAGCGCACGAAGATTTCCCCCACCACGCCGATGAGGGGGCGAGTTTCGCCGGTCTGCGGAACGGCCTGGAAGTCGCGGCCGATGTCCTGAAGGAGTCCGGCGATGTCCTCCTCGTCCGAGGCCAGGGTTTCCTCCAGGCGGCGCAGGGCGTCCTGGTAGAGGGCGTCGGTCTGGCCGGGGGTGGCTTCCGTGGGCCGGGTCTCGTGGAGCATTTTGGTGAGCAGGTCGAAGGCCACGGTGGCCTCCCATGCGCGGCGGGAGAAGCGGGAGCCGACCAGGCCGAGTTCCTCGTAGAGGGAGGCGTCCTGCACCGGTGCGAAGATGGGCACCTGTGGCAGCCCGGCGCGGTCCAGGGCCATGCGGTGGAAGAGATTGTACTGGCCGAAGCGGCAGGGCCCGGTGCCGCCGGGCATGAAGAAGGCGGATGAGTCCGGCTTGAATATGGGCGAGGCGGCGGCGCCCAGCATTTCGCCCACGGTCACGGCGCAGGGGTAGCACTCCTTGCCGGAGACATAGTGACGAGCGCGCTCCATGGCCTCGTCGCCGGCCTCGTCCATGACGCGGGCCTCCAGGCCGCAGTGGCGGAAGGCGGCGGCCAAGCCATGGGCGTGGTCGCACATGGGAGGGACGTAGATGGTGCGCCCGCCGCCCTGGCCGGGCCGGAAGGGGACATGGCGCTTGGGCCGGGCCTCGCGGTCCACGTGGGGTTGCGGCAGGGCGTCCAGTGAGTCCAGGAAGGCCTCCACCCGGGTGATGGCCCCGGCGTCGGCGGAGTGCTCGTCGATCTCCAGGTGCAGGGCGGGCTTGCCGCGCATTTCCTCATTGAAGAACTTGAGGATGAAGGAGTCCGGCCCGCAGCAGAAGTTGCCCAGGTAGAGGGGGAAGAGGCGCGGGTCGTCGCGCACCACCCGGGCGGCGGAGAGGATGCGCTGTCCTGAGCGCCAGTACATGTACGGCCAGGAATCGGTGATGCGCGCCGGGGGCAGGAAGTCCATGGGGATGACGTTCTCGCCCAGGGCGGCGGCCTTGGCCGGGAGGTCCAGGTTCATGCCGGGGTCGAAGGCGTTGTAGGCGCGGCCCATGATCACCAGGGCACGGCCTTCCAGGTTGTCCAGGTACTCGCGCCCGCGCTCGCGGATGGCCTCGGCGTAGCGGGCCTGGGCTTGGGAGGCCAGCCGCATGGCCCGCTTGAGTTCCCCCTTGCCCACGCCGAAGCGGTGCAGGGCCGCGTGCAGCTCGCGCAGCACGGGCTTGGTGCCCAGCCGCAGGGAAATGGTGGGCGCGATGACGTCGGCCCGGGGCAGGGCCGCGGTGATCTGGTAGGGGAAGGACTGGGTCAGGGGACAGGCCTGTGCGGAGTCGAAGTCGTCCTCCGGGGTGGCCAGGTCGGTGAAGCTGGGCAGGAAGAGGCGGTCCACGCCTTCTTCCAAAAGGGCGCGCACGTGCCCCTGGGCCGCCTTGATGGGGAAGCAGGTGTCCGCCAGCACGGCCTCCACCCCCAGGCCCACCACCTTGCGGCTGGTGCGCGGAGAAAGGCGCGGTTCGAAGCCCAGCTCCCACAAGAGGGTGGAGAAATAGGGCAGGTAGTCGTGCATGAAGAAGACCATGGGCAGGCCCATGACCCCGCGCGGCGCGGTGAACCCGGCCTGGGTGAAGGCGTCGCGCCGCTGTTCGTGCTCGGCGCGCAGGGTCTCCTCGCGGAAGCGGAACAGGTCTCCGGACGGGTCGGGTTTCTTCTTGGCCTGGTCGTACTTCTCGCAGCGGCCGCCGTAGAAGAGTTTGGCGTCGGAACCCTCGATTTTTACCCGGTTGATCTCGCAGCGGTTGTCGCACCCCTGGCACTCGAAGGAGGACTGCTCAAAGGGCACGTGGGCCAGGTCGAAGCCTCGGAAGGTGGACTCGCCGCCCGTGGCCCGCATGTGGTCGCGGGCGATGAGGGCCATGCCGATGGCCCCGGTGACGTCGTGGTTGGGCGGAACGGTGACTTCCAACCCCAGGTGCTTTTCGAAGGCCGCGGTCACGGAGCGGTTGAAGGCGGTGCCGCCCTGGAAAAAGATGCGCTCCCCGATGGTCCGGCCGGAAACCACGCGGCCGATGTAGTTCTCCACGATGGAGTAGGCCAGCCCGGCCAGGAGGTCGTCGGTCTCCACGCCTTGCGAGGCCCCGGCCTGCAGGGAGTTCTCCATGAACACGGTGCAGCGCTCGCCCAGCCGCGCCGGGGCGCGGGCCTTGAGGGCACGCTCGGCGAACTCGCCCTTGATGTCAACGCCCAGCTTTTCGGCCTGTTCCTCCAGAAAGGAGCCGGTTCCCGCGGCGCAGGCCTTGTTCATCTCGAAGTCCACAATGACCCCGTCGCGCAGGGAGATGAACTTGGAGTCCTGGCCGCCGATCTCGAAGATGGTGTCCACCTCCGGGTCGATGAAGGCCGCGGCCGTGGCCTGGGCGGTGATCTCGTTCTTGACGATGTCCGCTCCGGTGAAGTCGGCGATCATGTAGCGACCGGAGCCGGTGGTGCCCACCCCGGCGATGTCCACCCCCCCGCCGTCCGGGTCCAGCTCGGCCTTGATCTCGGCCAGCCCTGTGCGCACGGCCTCGATGGGCTTGGAGGCGGTGCGCAGGTAGCGTTTGGACAGCAGGCGGCCGTGCTCGTCCGTGACCGCCAGGTTGGTGGAGATGGAACCAATGTCGATGCCCATGTAAAGCGGCCCGGTGAGCCGCTCGGGCCGGTGCTCCGGGTGGGGGGCGTGGCGTTCCTGGAAGCGGTCGCCGGAGCGGATGAGGGGTTTGCGGCGGGAGGTGGCGCCGGAGTCGTCGCGAGCCAGGGCGCGGTCAAGCCCGTCCAGGTCCAGGGGGACGGCGGTTCCGGCCTCCGCCCCGCGCAGGGCCGCGCCCAGCGCGCCGAACTGGGTGGAGTGTTCCGGCACCTCGATGTCCTCCATGCCGAAAACCTCGCGGAAGGCGCGCAGCACGCCCTTGTTCAGGGACACGCCGCCCAGGAACAGGGCCGGGCCGGGAGTGGGCCGTCCGCGCACGATGGCGCCGCGGAAGTTGCGGGCCACGGAGAAGCACAGCCCCCCGGCGATGTCGCGCAGGGGGGTGGCGATCTGCTGCAGGTGGATCATGTCCGACTTGGCGAACACGGAGCAACGCCCGGCCACACGCGGGGGATTGCGGCTCTCGAGCGCCAGCTCGGCGAACTCCTCGGGGGAGAGGCCCATGCGCTCGGCCTGCTGGTCCAGAAAGGAGCCGGTGCCCGCGGCGCAGACCGAGTTGAGACCGAAGTCGGCCAATTGGCCGTCCTCCAGCAGGAGGAACTTGGAGTCCTCGCCGCCCATCTCGAAGAGGCTGGCGGCGTCCGGCCGTAGGGCCGCCGCGCCCCGGGCGAAGGCGGACAACTCGTTGAAGTGCGGAGCCCCAAGGGCGGCGGCCAGCCGACGGCCGCTGGAGCCGGTGCAGGCCACCGGCAGGGGGCCGTATTCCGAGGCCGCCTCGGCCAGCATCTCGCGGGCCACCCGCAGCGGCGCTCCATGGTGGCGGCGGTAGGCGCTGAACACCACCTTTCCGCCGGAATCCGTGACGACAGTCTTGACACTGACAGAACCGGCGTCGATGCCGATGTGCACGAACACCCTCCCTGTTGGGCTACTCCTCGAACGGTGTTTGGCGGTAAACGCGCGGCTTGGGGCGTCCCTGTCCGCTGAGATAGCGCAGGAACCGCTTCGATTCCTTGAGGCCTGGGTTAAGCCGCAGGGACTTCTCCAGTTCTTCCCTGGCCTTTTTTGTGTCGCCTTTTTCGAAGTGGGACCGGGCCATGTTGTGGTGCAGGTTCTCGTCGTCTCGGGCCAGCAGGTGGGCCTTGTCGTAGAAGGACAGGGCCATGTCGGGCTGCCCGTATTTGCGCAGGGCGATGCCGAAACCGTTGAAGAGGTGCTTGTCCTCGCGGCGGAAGGGCCCCTCCAGCCGCAGAATGCGCTCGAATACCCGCCGTGCCTTGGCCTTGCGGCCGTTTTCCAGGAGCCACAGCCCGAGATTGAAATTGGCCTTTATGTTGTCCTCGTTGACCTGTTCCGCGCCGGGCAGGTCCATGTCCGCCAGGGGGCGGCCGTCCACGACCTCCTTGCCTTGCCGGCGGTCGGAAACGGTGTCCAGAAAGAACTCCGGCTCCGGCTCGAACCGCTCCAGGAAATCCTCGCGGGAGACGTTCCTGGGCTGGCCGGATGGCGCGAAATTGCGGCTCAGGGGTTGTACGGTGATGGAGCCGTCGTCCCGCTCCCGCGCGGTCCAGTAGACCTTGCGCGCAGCCTCGCCCGTGCCGGTGGTGGTGGAGAAGATTCCTTGTATGCCCTGCACCTTGTCTCCCGTGGCGTGGCGGCGAAAGATTCCACCATACCAATTCCTTCTTATACCTTCTCCAAAGGTCCCTTTCAACAAGAAGCCGTTCTTCCTTGCGAGGAAGCCGCCTCGCGGATAAGGTGTTACCCTGCCGCAAACACCATAAAGGAATCCAGAGCACTCATGAACGATCCCCTTTGGTACAAGGACGCCATCATTTACGAGCTGCACGTCAAGTGCTTCGCGGACTCCAACGGCGACGGCATCGGCGACTTCAAGGGCCTGACGAAAAAGCTGGACTACCTTGAGGACCTGGGCGTCACCGCGGTCTGGCTGCTGCCCTTCTATCCCTCGCCCCTGCGGGACGACGGCTACGACATCGCCGATCCCAAAAAAGTCAACCCGGACTACGGCAACCTGCGCGACTTCAAGGCCTTCCTGCGCGAGGCGCACAAGCGGGGCATACGGGTCATCACCGAGATGGTGCTCAACCACACCTCGGACCAGCACGCCTGGTTCCAGCGCGCCCGCCAGGCCGCCCCCGGCACCCGCCACCGCAACTACTACGTCTGGAGCGAAACCCCGGAGAAGTATCCGGAAGCGCGCATCATCTTCAAGGATTTCGAGACCTCCAACTGGTCCTGGGACCCGGTGGCCAAGGCCTATTTCTGGCACCGCTTCTACTCCCACCAGCCCGACCTCAATTTCGACTCCAAGGACGTGCGCCGGGAGGTCATGAAGCTGCTGGACTTCTGGCTGGCCATGGGCGTGGACGGCCTGCGGCTGGACGCCATCCCCTACCTCTACGAACGGGAGGGCACCAACTGCGAGAACCTCCCCGAGACCTACGAGTTCATCAAGCAGGTGCGCGCCCACGTGGACGAGAACCACCGGGACAAGATGCTCCTGGCCGAGGCCAACCAGTGGCCCGAGGACGCCGTGGCCTACTTCGGCGACGACAACGCCTGCCACATGGCCTTCCACTTTCCCCTCATGCCGCGCATGTTCATGTCCCTGCAGATGGAGGACCGCTTCCCCATCGTGGACATTCTGGACCAGACCCCGGAAATCCCCGAGGGCTCCCAGTGGGCCATGTTCCTGCGCAACCACGACGAGCTGACCCTGGAGATGGTCACGGACGAGGAGCGGGACTACATGTACCGCATGTACGCCCGCGACCCCCGGGCGCGCATCAATTTGGGCATCCGCCGTCGCCTGGCCCCGCTGCTGGACAACGACCGCCGCAAGATCGAGCTGTTGAACGTCCTGCTCTTCACCATGCCCGGCTCGCCTGTCATCTACTACGGCGACGAAATCGGCATGGGCGACAACTACTACCTGGGCGACCGCGACGGCGTGCGCACCCCCATGCAGTGGTCCGCGGACCGCAACGCGGGGTTTTCCGCAGCCAACCCCCAGCGCCTCTTCCTGCCGGTCATCATCGACCCGGAATACCACTACGAGGCGGTCAACGTGGAAAACCAGGAGCACAACCGCTCCTCGCTCCTGTGGTGGATGAAAGGCATCATCGCCACACGCAAGCGGCTGACCGCCCTCTCGCGGGGCAAGCTGGAGTTCGTGCTGCCGCGCAACCCCAGCGTGCTGGCCTATCTGCGCACCCTGGAGAGGGACGGCGGGGATCCGGAAGCCGTGCTGGTGGTGGCCAACCTCTCCCGCCACCCCCAGATGGCCGAACTCCATTTGGAGGACTGGTCCGGCTTCGTGCCCGAGGAGGTATTCTCCCGCCAGGCCTTCCCCACCCTGCGCGAAGGCGGCACGCCCTTCACCCTGGGGCCCTGCGGCTACTACATCTTCTCCCTGCGCAGGGAGGCCGGGGCGCACGAGGTCAGCGCCCTGCCCAAGCTGGCGGCCGACCCCCGCAGCGGCGAGCTGCTGACCGCCAAGGCCAGGGCAGAGCTGGCCCGGCTGCTGCCCGGCTACGTGGCCCGGCGCGGCTGGCTGGCTGACGAGCGCAAGGTCAAGGACTTCAGCATGCTGGAGGCGGTGCAGGTAGGCTCCGAGCGCCACCCCTGCTGGCTGGTCATCACCCGCGCCTCCTTCGTGGACCACCCGCCGCGCACCTTCAACCTGCTGCTGTCCACGGCTGTGAATCAGGAGGCCGAGAGCATGCGGGCCGAGTCGCGGCCCGAGGTCATCTGCTCCTTTCCCGCCCCCGAAGGCGACGGGGTCATCTACGAGGGCGTGCCGCCGGGCGAGCCCTGCACCCCGCTTTTGGAGCTTGTGGCCCGCAAGAAGTCCGTCAGGGGCCGCTCCGGAGAACTGGCCCCCCTGCCTGGGCGGCTGGGACGCAAGGCCCTGCGCGAAGGCAGGGAACTGAAAACCTCCCACTCCATCTCCCAGCGGGTGAACACCATCGTCCTCTTCGGCCAGCGGTACTTCCTCAAGCTCTTCCGGCAAGCCGAGGAAGGGGTCAACCCGGACGTGGAGATGGTGCGCCACCTCACCGAGGTGGTGGGCTTCGACCACACCCCGCGCTTCGTGGGCAGCATGGAATACCGACGCAAAGGGCAGGAGCCGGTGGTGGTGGCCTCCCTCAAGGAATACGTCCCGGCCGAAACCGACGGCCACTCCCTGGGGCTGAAGGCGGTGGACCGCTACCTGGAGCGGGTGCTGGCCCACGGGCCGGAGAACATGGCTCCGCCCAAGCTGCCCGCCTCGCCCGGGGCCTCGGCCTACGTCGATCCCCCGGACGAGTTGTGGAGCCTGATGACCGGCTCCGACCTGGAACTGTTCGGGCTGATGGGCGCGCGCACCGCGGAAATGCACCTGGCCCTGGCCCGGCCCACCCGCGATCCGGCTTTCGCGGCCGAGCCCTTCTCGCGACTGTACCAGCGCTCGGTCTACCAGACCATGCAAAGTTCCATGAAGAAGGTCATGACGCAGCTGGAGCGGGGTCGCTCCGGCCTGGACGAGGGCGCGCGGGCCGAGGCGGACGCCATTCGCGAGGCGCGGAGCCGGTGCCTGGAGATCTTCCACCGCTTCCACGCCTCCACCATTCGCTGCCTGAAGCTGCGCATCCACGGCGAGTTCCACCTGGCCCACCTGCTCTCCACGGGCAAGGACTTCGTCGTCATCGACTTCGAGGGCAACCCGGAGCGGCCGCTGCCCGAGCGCCGAATCAAGCGCTCCCCCTTCCGCGACCTGGCGGACATGCAGCGGTCCATCTTCGACACCGCCTGGGAAGCCCTGGACAACTCCAGCTGGCTACGGCCGGAGGACCGGCCCGGGCTGGAGCCGTGGGTGGAGGCCTGGGCGCAGGCAGCCTTCGGCGCCTTCCTGCGCGCCTGGCTCACCCGGGCGGCCGAGGCCCACTTCATGCCGGAGAACGAACGCGACGTGACGGTGATGACCGATGCCTACGTACTGGAGAAGTGCTTCGCCGACCTGGGCCGCGCCCTGGAGCGCGCCCCCTCCCAGGCTCGCGTTCCGCTTCGCGCCATCCGGAGGATGCTGGGTTAGGCCGGCAAGAACGCGCCGTTCGCTACGTTGCTTCGAAAACCGCAGACCCTCGCGTATTTCCCAATACAGCGCGGCTCTCTGTATCCGTACGGCTCGTTCCTCGCCTAACGGCTACAGGTGCTCGGGCCTGTGGTTTTCTCGCGCCTCGCGCCCGGCGCGTTCTTGCCAGCCTATGGTCTTGGACAGGGAGTTGGGAAAAAGAGAAGAGAACGGCGGCATGGTTCCGTAACCCTTTGGCGTTACACGAACGGGCGGAAGGTGCCCCCCCGGCTTCACGCGCCCATGCGCGTGGTGTAGACTGCCGGTTTGACGCGGCGCTCCCAGGACCGGGGCGCCAATGGATGACAAGGAGACGACAACATGCGCAGACGCAGCGGCGTCCTGCTTCATCTCACCAGCCTCCCCTCGGCCTACGGCATCGGCGACCTCGGGCCCGGGGCGTACTGGTTCGCGGACTTTCTGGCCGAAACCCGGCAGGGCGTGTGGCAGATGCTGCCCATCAACCCCACCACACCGGGCATCGGCAACTCGCCGTATTCGGCCATTTCCGCCTTCGCTGCCAACTACATGCTCATCAGTCCCGACAAGCTTGTGGCCGACGGCTGGCTGGACGAGGGCGACGTGGACTCCGACGGTTCATGGCCCGAGGACAAGGTGGACTACAGCGCGGTGGAGGAGTTCAAAGAGGACCTGCTGTGCCGGGCCTACGACCGCAACTTCATACGGCTGGCCGAGGACACCCTCTTCCACCGCTTCAAAGACGAGAACGCCTACTGGCTGGATGACTTCGCCCTGTTCAAGGCCATCAAGGAGTCGCGCGGCGGACAAATGTGGACCCTGTGGCCCCGGGAGCTTCGCCTGCGCGAACAAGGCGCCCTGCGCGAGTTCGCCGGGGAACACCGCGGGCGCATAAGCCAGATCAAGTTCAACCAGTACATCTTCGCCCGCCAGTGGGCCGACCTGCGGCGGCACTGCATGGCCCGCCGGGTGCACCTCATGGGCGACGCGCCCATCTACGTCACCCTGGACTCGGCCGACGTCTGGGCCAACCCCAACCTCTTCAAGCTGGACGAGGACTGCCAGCCCACCCACGTGGCCGGGGTGCCGCCGGATTACTTTTCGGAAACGGGCCAACTGTGGGGCAATCCGGTCTTCGACTGGGACCGCCTGCAGGAGCGAGGCTTCGACTGGTGGATCGACCGCCTGCGCCACAACCTGTCCCTGTTCGACTTCCTGCGCATCGACCACTTCCGGGGTTTCGCCGGCTACTGGGAGATCGAGGCCGGAGAGGAAACCGCCATCAACGGCGAGTGGGTGGACGCCCCCGGCTTCGAGTTCTTCGACGCCCTGACCACGGCCCTGCCCTCGCTGCCCATCATCGCCGAGGACTTGGGCGTCATCACCCCGGACGTCCGCGAACTGCGCGACGCCTTCCGCCTGCCCGGCATGAAGATCCTCCAGTTCGGTTTCGGCGACAACGTGGGCGACTCCCACGACGCGCCCCACAACTACACCCGAAACTGCGTGGCCTACACCGGCACCCACGACAACAACACCACCCGGGGCTGGTTCGAGGAGGAGGCCACGGAAAAGGACAAGAAGCACCTCTTCGACTACTGCGGCCACGCGTTCACGGCCGAGCGCGCCCCCTGGGAGATGATCCGCTTGGCCCAGGCCTCGGTGGCCGAGTTGTGCCTTTTCCCCATGCAGGACCTGCTCTGCCTGGGCTCGGAGGCGCGCATGAACATCCCGGCCGTTTCCAACGGCAACTGGGAATGGCGGCTTGACGCCGGACTGTTGAACGACGGCGTCAAGGAACAACTGCTTTCCCTGACCAAGCTCTTCGGCCGGGGGTAGCCCCGGCCACCTGGAACCCGGCAACCTCCGGAACACGGGAGGAATACGAGAATGGCAAAACCCAAGAAAATACTCCGCGCGCCCCGCATGGAGCGCTGCATCGGCTGCCACTCCTGCTCGCTATCCTGCGCGCGGCAGGTGCACAAGAAGCTTTCCTGGAACGAATGCGGCATCCGCATCAAATCCTCGGGCGGCATCACCACCGGCTTCGAGGCGCGGCTGTGCCTGGGCTGCGACCCGGCACCCTGCGCCGAGGCCTGCCCCACCGAGGCCTACCGGCAGCGGGAAGGCGGCGGCGTGCTGGTCAACAAGAAGCAGTGCATCCGCTGCGGGGCCTGTGCCGAGGCCTGCCCGGTGGACGCCATCTACCTGTCCCCGGACAACGAGCCCTTCGTCTGCATCCACTGCGGCCGTTGCGTGCCCTTCTGCCCGCACGACTGCCTTGAGATGATGGAAAAGCCGGAACACGTCTGCGTGGGAGGGACCTGCGATGTCGACGAATAGAGCCTTCCGCGTCCTCGTGCTCCACCTGGACGAGAACAAGTCCCAGGTGCGCCATTTCTCGGACAAGACCCGCTGGCTTGGGGGCAGCGGCCTGGCCGCCGCCCTGTACCAGGAATACGGCCTGCCGGAGGTGTCCTGGTCCCACCCGGACCAGCCCCTCATCTTCGCCATCGGCTGCCTGACCGGGTATTTCCCCCTCATGTCCAAGGTGGTCTGCGGCTTCAAGTCGCCCTACCACGACCAGTACGCCGAATCCCACGCCGGGGGGCGGCTGGCCCTGGCCATGCGCTTCGCTGACTACGACGCCATCGTCATCCGGGGCCGGGCCGAGCACCCCGTGGCCGTGCAGGTGGCCAACAGGGCCATCGAGTTCGAGAACGTCAACTTCCTATGGGGAACCAACGTGTTCACCGCCGGGCGGGTGCTTCGCCGCACCTTCCCCGGCGGGTCCGGGCACCGCTCCAACATCCGCATCGGCCCCGCCGGGGAGACCCTCTCCTCCTACGCCTGCATCAACGTGGACACCTTCCGCCATTTCGGCAGGCTCGGTTCCGGCTCGGTGATGGGGATCAAGAACCTCAAGGCGCTCAACGTGGTGGGCGACGGCAACCTGGACCTGCCCTCGGACGCGCGCGGCTACACCAAGCTCTTCAAGCGGGTCTACGAGAAAATGACCTCCACCGACATGATGAGCAAATACCACGACCTGGGCACGCCGCAGAACCTCATCCCCCTCAACGAGTTGAAATCCCTGCCCTGGGAGAACCTGCAAAAGACCCACGACGAGCGCGTTTCCGGCATCTCCGGCGAAAAGTTCGCCGAGGAGCTGCTCATGCGCAACACCGCCTGCGCGGGCTGCCCGGTGGGCTGCATCCACGTGGGTATGCTGCGGGAGATGTTCCAGGAAGGATACCGCTTCCAGCTTCGCCAGGTGGGCTACGACTACGAGCCCATCTTCGCCGTGGGCTCCATGCTCGGCGTGACCGACGCCTCCGACGTGCTGGCCATCATGGACGAGGTGGAGAAGCAGGGCGTGGACGTCATGAGCGCGGGCGTGGCCCTGGCCTGGGCCACAGAGGCCTTCCAGAAGGGACTCGTTTCCGAGGAGCAGACCGAGGTGCCCCTGGCCTTCGGCGACGCGGAGAACTACAAAGAGGCCATCTGGCTGCTGGGACACGCCAAGGGCGAGTTCTACGAGAGGCTGGCCAAGGGCGCCATGGTGGCGGCCCAGCACTACGGCGGCGAGGATTTCGCCTGCGTGCTGGGGCAGGAGATGGCCGGCTACGCCACCGGCGAGGTCTTCTTCGCGGCCCAGTCCATGTCGTTCAGACACTCCCACCTGGACGTGGGCGCCTACGGCTTCGACCAGAAGAACCAGGAACAGGACGTTGACAAGGCAGTCAATTTCCTGGTGGACGACGAGGCCGACCGCTGCATCCTGACTTCCCTGGTTTCCTGCCTCTTCGCGCGGGGCGTCTATAAGCCGGACCTGCTGGCCGAATGCTTCACCGCCATGGACCTGCCTGAGCTGGCCGAGTCCATGGGCGAAGCCGGACGAAACATCCAGAGGCTGCGCTGGAAAACCCGCGCCGACACCGGCTACGACCCCTCCCAGACCAAGGTGCCCAAACGCTTTCTGGAAGTGGAGACCTGGAAGGGAAAACAGGACCCCGAGTACCTGGAAGCCCTCCGCCAGTCCTACGGCCGGGAGATCAACCGCTTGGCCAAAGAGGGGGCCGACGTCTGGCAACGCCTTGAAAAATCAGAAAAAGAATAGCATCGTGAATTCGTTTTCACAGCCGTGGTGAATGCGATTTCACAGCGTGGTGAACGAGGCGCGGGAGGCAAACCTTCCCGCGCCTTTTTTCAGGGAATCAGACGAGTCGCCACAGTCGGGAACAAAAGATGACGGGAATGCCGGGCGGTCCGGAGATTGCGGGAAGCGTCTGCCAGGCATGGCCCTCCTCGCCCATCGGCCTTTCATGCGTGGGTCGCGAAATCGGGCTGCAATCTCCCGACTCCTCCCCTTCCCTCATATATCTCCTCACTCCATGACCTGCCTTCCCAGGCTGCCGCGCTCGCGCACCTTGACCAGGGTGCGGCGGAAGTAGAGGCCCGCCGCCAGCATCCAGGGGATGCAGAGGCCGAAGGCCCAGGCCAGGTATTCGGGCGAGGCCTCGCCCCGCAGGGTGGCGCGCATGCCCTCGAACACCCATGTGGAAGGCAGGGAGAGGGCGGCGTATTGCAGCCACTCCGGCAAAACGGTGACGGGGTAGAAGACGGCGGAGAAGGGTTGCAGCAGGAAGGGCACGCCCCAGATGAGGCCTTCCGCGGCGCGGCCGTAGCGGAAGATGAGGCCCATGGTGACCAGCCCCACGGCCCAGCCGAAGATGAGCAGCGCGCCGTAGAGGGGGGCGATCATCCAGCCCACGGCCAGGATGTCGAAGCCGTAGAAGGGCATGGCCAGCACCCCCAGCAGGCAGGAGGTGAGCAGGCTCTTGACCACGCCGATGGCGCAGACCGCGGCCACCATCTCCGCGGGCGTGGCCGGGGAGATGAAGAGGTTGATGATGTTGCGTGCCCAGAACTCCTCGGTGATGGACAGGGAGATGGACTGCTGGGCGCGGTAGAGGATTTCCCAGAAGATCATGGCTCCCAGCAGGAAGGAGACCGCCCCGCCCTGGGCCAGCTCCCGCACGTACAGGGTCAGGAAGCCCCAGACGAAAAGGTCCATGAGGGGCCAGAAGACGATCTCCATGCAGCGGGGCAGGCTGCGCTTGTGCAGGTAGGCGTGCCGCAGCATGATGGCGGCCACGGGGCGGGGACGCATCAGCCTTTGCCTCCCGGCGTGAGCGCGCCGTCGCGGGCCACGCGGATGAACATGTGCTCCAGGTCCTCGCTCTGGGCGCGGGCCACCACCTCGGCGACGGGGCCCTGGTCCAGCACCCGCCCCCGGGCCAGAAAGACCACCTCGTCGCAGACCTCCTCCACCTCGCGCATGTTGTGGGAGGTGAAGAGCATGGTGGTGCCGGATTCCTCGCGGATGTCGCGCACCAGGGAACGCATGCGGTCGGCCATGTCCGGGTCCAGGGAGGCGGTGGGCTCGTCCAGAAAGAGGATTTCCGGCTTGTTGAGCAGGGCCTTGGCCAGGTTCAGCCGGGTGGTCTGGCCGCTGGAGAGGGAGCCGGTGAGGCGGTTGGCCAGCTCGGCTATGCCCAGCCACTCCAGCACTTCCGCCGCGCGCTCTTTGGGTCGGTCCACGCCGTAGAGCATGGCGAATACCCGCATGTTCTCCCAGACCTTCAGGTTTTCCGGCATGTTCACGTAAGCCGAGGAAAAGTTGACCCGGGAGAGGACCTCGCGTCGGTTGGCGGCCAGCTCCATGCCCAGCACCCGCACCTGGCCCCCCGTGGGGGTCAAAAGGCCCAGGAGCATGTGGATGGTGGTGGT</t>
  </si>
  <si>
    <t>MHIGIDAGSVSVKTVVTDSGGKVVFSAYRRHHGAPLRVAREMLAEAASEYGPLPVACTGSSGRRLAAALGAPHFNELSAFARGAAALRPDAASLFEMGGEDSKFLLLEDGQLADFGLNSVCAAGTGSFLDQQAERMGLSPEEFAELALESRNPPRVAGRCSVFAKSDMIHLQQIATPLRDIAGGLCFSVARNFRGAIVRGRPTPGPALFLGGVSLNKGVLRAFREVFGMEDIEVPEHSTQFGALGAALRGAEAGTAVPLDLDGLDRALARDDSGATSRRKPLIRSGDRFQERHAPHPEHRPERLTGPLYMGIDIGSISTNLAVTDEHGRLLSKRYLRTASKPIEAVRTGLAEIKAELDPDGGGVDIAGVGTTGSGRYMIADFTGADIVKNEITAQATAAAFIDPEVDTIFEIGGQDSKFISLRDGVIVDFEMNKACAAGTGSFLEEQAEKLGVDIKGEFAERALKARAPARLGERCTVFMENSLQAGASQGVETDDLLAGLAYSIVENYIGRVVSGRTIGERIFFQGGTAFNRSVTAAFEKHLGLEVTVPPNHDVTGAIGMALIARDHMRATGGESTFRGFDLAHVPFEQSSFECQGCDNRCEINRVKIEGSDAKLFYGGRCEKYDQAKKKPDPSGDLFRFREETLRAEHEQRRDAFTQAGFTAPRGVMGLPMVFFMHDYLPYFSTLLWELGFEPRLSPRTSRKVVGLGVEAVLADTCFPIKAAQGHVRALLEEGVDRLFLPSFTDLATPEDDFDSAQACPLTQSFPYQITAALPRADVIAPTISLRLGTKPVLRELHAALHRFGVGKGELKRAMRLASQAQARYAEAIRERGREYLDNLEGRALVIMGRAYNAFDPGMNLDLPAKAAALGENVIPMDFLPPARITDSWPYMYWRSGQRILSAARVVRDDPRLFPLYLGNFCCGPDSFILKFFNEEMRGKPALHLEIDEHSADAGAITRVEAFLDSLDALPQPHVDREARPKRHVPFRPGQGGGRTIYVPPMCDHAHGLAAAFRHCGLEARVMDEAGDEAMERARHYVSGKECYPCAVTVGEMLGAAASPIFKPDSSAFFMPGGTGPCRFGQYNLFHRMALDRAGLPQVPIFAPVQDASLYEELGLVGSRFSRRAWEATVAFDLLTKMLHETRPTEATPGQTDALYQDALRRLEETLASDEEDIAGLLQDIGRDFQAVPQTGETRPLIGVVGEIFVRSNRFSNEDLVRNIEALGGRAWLAPVDEWILYVGYVSRRKARQDWDYKRLLKLWLEQRVQDKITHHLEAAANGFLHTLPEPSTREVIDNAKPYMRDTFQGEAILSVGKTVDMAKRGAVGIVNAMPFGCMPGTVATAVLRRVCDEHSLPAISMPFDGTASPTLHLTLETFMEQCRQRVE</t>
  </si>
  <si>
    <t>655355.SAMN05216283.SAMN05216283_11363</t>
  </si>
  <si>
    <t>CTGGTACCTTTCTTTAGCACTTAGCTTTGCAAAGCCCAGCAAACGTTCTTCTTTGCTTAAGATGTCCTTTTTTAAGAATTTCATCCCCAATTGAAACCATTGTATGTTTTGCAAACACAGCCGCTCAAAAGATTCCTCTGATATTTTACAAACTATTGTATCCGTAATGCATTGGATGTTTTCATAGGCTTTCTCACTTTTGAGAAGGCTATACATTGATGCCGCTAAATCTCCTTCCCGGTATAGTTCGGTCGTTATTTCTTCTCCATGTTCCGATAAATGATAGCTACGGATGTAGCCATCCAAAACCAGGTAAAAGAACTTGGAGTTGGTATTTTCTTTTACCAAAAAGTCTTTCTTTTTATACTGCTCAATAAAGAAATAATCTTCAACAACAAAGTCTTTGGCTATCCTGATTTGATAATACTTCTCTAAATGTGCGATTAGTTTATTCATGACTTGCTGTTCGCTTGTATACGCCTGGTTCGTGCCAGCTTTCTAATACGTATTTTCAATTTTCCTTTCTTCGATGATCAAATTTTGAAGCGCCTTTAATTCCTTATTGTAATTCACATTTTCTTCTTCACTTTTTTTAAGTACGGATAAAGTTTCAACGACGAATTTGTCCTCTCCATAGTTGTTCCAATCGCTTTGCAAGTCTTTGTTTTTGTGGTTTCCAAATTTAAGTTCCATGCGATGGCGGTTCCACTTCGACTCTATGTCAACACTGTTGTCGACCAAAACTTTCTCATTAACGGTGCATTTTACTTGAAAAACGCCCATCGGAAATTCCATTTGTTTGTATTGGTCCTTAAGTTCTTTCTTTGTTTTCATCTATATAAGTTCGAATTGGGTTATGACTATTTTTCTGTTAAAAAAGGTCTGTATGAAGCGTAGGGCGATTTTTCCTTACTAACTTCCTAAATAGATAAGAGTGAAAGCGGTGTTTTTGTTTTTGACTTTTCAATTTTAAAGCCAAGTTTGCGATTTGTTGTTGAAGCTGCAATTCAAACCAAAACGAGTCGGTTTACTTATGCCTTATTGGTTATTGTTGGTAACCGTTATTTGTTTTTTTCAAGTTTCTCAATTCGTTCTTCAATCTTCTTCAATTCCTTTAATAAAGAGTCCTTCTTAATAAGGTCACCTTCTGTTATTTCGAGCAAGTCTTTACCGATTGTCATAAATGTATTTACAATGCTTGAATCTTGAATTATTCCTTGTTGGATTTCTGTCAGTACAATTGGTTCGATGTCTGGGTTTTCATTAATTCCAATTGCTTTAAGTCCAAAAATATTCTGCGAAAACAAAACGAATTCTATCTTCTCCGGTAGAGTTATTTCTTTTGAGATACCAATGTCAACCAGTAATTTACCATTTGGTGCAATTTCTACTTTGTCAACATTACCAATTTCAACTCCTTTATACAAAACATCAGCGTCAACTAAGAGTCCGTTTAATTCTTCAAATTCTATTGTAATAGTCTGTTTGGGCGAACATGAATAAATACCAAGTACCAAAAGTGCTAAAAGAATTTTTAGGTTATTCATTATAAGTCTGGATTTTTTTATGGTTACCAACGGTCACTTGTATGTTGTCGGGCGGGATTTCCAACAGAAATCCTGTCAGACCGCTAAAAACCTGCCTGGCATATGACGATTTTTGTAGGGCTTTTTTAATATTTCATTGTTAAGTAAATTATTATCATTAAAAATCCTGCTCCAATAATTCTATTTACAAATTCATGTCCGGCAAAATCAAACCAGTCATCTGAATCATTTGGCCCTCTTAAATATTCTTTAAACGTAAATTTCTTTTTCCTCGCAATTGTTCTCCAAATTGTGCCATAAATCCACCTTACAACCGCTCCAATAAAATTAAATATTTCAGCTCCGATTCCCATTACTCAGTTGTCTCTGATTATTCCCAATGGTATTGAAATTTTGTAAGCAACTAATAATGTATTGTGTCAAAAATGTAATAGCCCAGTAAAAGCATCAAAAAGATTAATAATGTCCAAAATACAATTGGCTTTCTTTTCGAATAGTCTTTTAGTCTTAAAAAGATTAACTTATTGACTACTGCTCCATAATTGTATTTCTCTTTTTTTATGTATTCCATAGCTTTTTCTTTTCCCAAATATCTTGAGAGTTCTTGAAAATCCTGTTCTGGTATTCCATTAAGCTCTTCCATGTGTTAAGTTTCTCTTCTGTAGTTGGTTATGTTGTGTCTCTTGTTGCCGCTTCGCTAAAACGAAGGGGAGTTGAGCTTAACGAACCGCCCGTATACGTGCCTGTGATTTGAATGTCCGGTGAACATTCAGATCGAACGGGGAAGCATAGCTCACGTACGTACGGTGGTGTGAGAGCCTCTCCCTGCTAGCGTTTGCTAGTGGGGCAGGCTACTCGATTGTAAAGCGTTATTTTTCTAGCCATTTAACCCATTTGTCAAGTATACTTTTGTCGGACAATAATGTCTTTGTTTCATAATTATAAAATGGTTCAAATTGCCAATCTTCCGTTCCAACACATCCAAGCCGAGTCCATTTGTCAATGAAGTCAATAAAGCTTTCTCCGAGAATTTGACCATGAAAATCATCTCCTTCATGACTTAAATATACTACTTGATTACCCTTGTCTGTCTTTTCTCCGAAAGCAATCACATCTCCATTTGGTACATCTAAGAATGGAATTTTATTATACCAAACTTTATCATATTCATCTTCTGGATTTGAAAAACATTCATTAATCCACCCTTGAATGTTTTTGTAATCATCTCTTAAACTGTCAAAATCCCATAAATATCCACGACCTGCACCACAAAAAATTTCTTGAAATTCACCCTCTGGTTCTTCTCCCTCTATTTGCCAATCCATTAAAACAGCAGATGAATATTTGGTCAATACTTCTTTGAAATCAGAAGGATACTCTATATTCAATTCCTTTTCCAGTATTTCAAATGCTTTTTCTGAAACTGGTTTCTTAATTGTCAATTCTGTATAATCCCAATTTCTTTTCTTAGCTATTTTAAGTATCCATTCGATTTTACTTATCCAAGTATTCCAAACTTCTATATTCATTTCTTTTGTCTTATTTTGAATATTACAAACCTTGGCAACGGTTTTATTTTATTAAAAGTCAAACTATTAAATGTAGTTGACTTAGGGATGTAGAGAATGCTTTACCGGTCACTTGTAAGTTGTCGGGGCGGATTTCGGAGAGCGTTCCTGTCCGGAGGACATGGAACTGCGAAACGAGAATCCGCAGTTGGCGTACCACCGAACCCCGCTCTGCAATATGTACTGTGTTATGCCCTGGTTTTTATTTTTTTCATTATTTGTTTTCCTTGTCTGTTTATTGAAAATGTCGAAGCAATCGAATTATGACTACTTGGGTGGTGAATAATATTCCACAGAATTTCTTTGTCTTTGAATCTTAGAGTCAACATGTCCAAACTAAAAACACTTCCTCTATAAGTTGCTTGTAAAAAGGTTTTGTTGTCGTAGTCAATTTCCCATTTGTTCTCTTTCAATAACTCTCTGACTTTTATTTTAAAATCTTCAAGTTCTCCTCCTAAATCAAACCTTTTAAATTTTAATCGCTTTCTCTGTCGGAGAATTAAAAAGAGTCCACTTAGTAGGCAGATTATTATATAGAATGCCAAGTCGGATATTTTATTTGTTTGATTAAAATCTTTAATAAAAAAGAACAGTCCGATAAAACCGAGAATTAATAAAAATACAGGCAGTCCATAGAAATTCATCCATTCTAAAGAACCAAACTTAAAACTAAGTCTATCAGCTTTTATAGTATCTCTCATCTTTTTTCAAACTTGTGCATAACCAAGGGTTCGGCCATATGAAGTGGCCCGGGTTGCGTGTGGTATATTCGCTTTCTTGTTTGTGCCTAAGCTGGCGCGGGAGTCAAACTTCCATATCCCACCAAGGCCAGGGCTACTTTATGATGGCTTGTGTGTGCAACATGTGCTTTATTACATTTCATCCATTGCTTCAATATCTGATTCTCTCATCCTTTTCATTAGTAAATCTCTATTTTGAGTAGGAAAACTATTTACCTTTTCTCTGAAAAAGTATATGAACAATTTATTTAACAGATAAGTCGTTTTTAGATGATTCGATTTCCATTTCCCAAAATCTTCTCTCGTTATTTCCTTTGAAGCTGATGATTCTCTTTGGGTTTGAAAAAACACCGGTGCTTCAGCGTGGATGTGCTTGGAAAAAGTTATCCAATAACTCGTAATTTCACTAATTACATTTTCACATTTTTGATTTTTTAGAACTGGATGTTTCTTTAGATATTTTGTCAAAACATCATGTTTAATAACAAAATCAGCATCCTTCCATTGATTATATTCAACTTCATGCTGAAGAAAATATATGAATTGCAATGATAGTTCAATTACACTTCTTAAGTGCATGTATGCAGAACGATAGTTGCCAAAATATGAATGAAAAAATGAGGCGTTAATATCCTCATGCAATTCATTTAAAATTTCATCATTTCCATTTAACCCAATATGGTTTAATGAAATTTTCAAGTTTTTAAATAATAGAGTAGACAAATAACAATCTATTAAATCTTCATCTGTATAAAATTCAGTTGTTGAGTCCCAAAACTTTTTAAAATCATTAAAATATTCTGGGATATCACGTTTAGCATTTAAAAGAATCTGCGAATCCATAATTAAATATTTTTAATGATATCTGCCCATTTACTAAAAGTCTCCGCACTAATTACTTCTTTCTTAGTTTTTGAGGATTTAATAGTATGCACCTTTTCATTACGAATTTCTAGAACTGCCTTTTTTAGCTTGTCTTTTAATTCCGGTTTTGATTTTATTCGCCCTATTATTCTTGATATTGTTACTTTACGTGATTCTTTTTGGTCCTTAAAACCTAAATCTAATTTATTATTTGCAAATTCAATTACAGAACCAATAGTTGGAAATGCCTTTTTATCTTCAAGAAATTTCTCAATTATCAAAAGTTTTTCCTCAAATGGAATAGGTTTTAGTTCATTAAAAATATCTTCATTGAGCTTTATAAACTCTTTGAAATTCTTAATAAATATTTTTAGCGATGAAGAATCTAGCCCTTTACGCTCATAAATAGAAATTTCTTTCTGTATTTTCTCTAATTCGTTTAATATTCGATTTTCCATTATGAGTTTATTTTTCGTAGAATTTCTTTAACTAATGTTCTGTACGATTCAACACCATTACAGTATGGATGAGTCATTGTAGCTGGTTGGTTACTTGCTGCAGCTTTTCCTAAATCCGCATTTTGTGGAATAACTGTAGAGAAACAATCAATAACATCCTTTCTACGTAATGCATCCATTTGTTGCGAATGCATTGAATAACGACCATCAACTTTCGTAAATACAACTCCGAGAAACTCAACATTACACTCTCTAAAGCTTCTTTTCCATTTATGTACACGATTAACCAGTAAAGGTAATCCAATTGAAGGAAATATTTCCGGAACAACAGGCACAATTATGTAATCGCTAATTATTAAGGCATTTTGAGGAGCTAAGGTCAAATTCGGAGGACAGTCTATTAATATATAATCGTATTCAGTAGCTAAACCTTCAAGCTTGTTTTTCAAAACACTTTCTCTAGCGGGTACTGAAACTAAATCCAAATCTAAAAATGTTAACTCTAAGTGTGATGGTATTAAGTCTAAATTATTAACCCCTCCAACATTTCTAACTATTGCATTATTTATATCGTATTCTTCCTCTCTAGAGGACATACCTTTATTCATACCTAAGACATCTGCAATTGTTGAGCTATCCTTCAATTCTTCCCACTTTTCCAGTGAAATTAAAGATAGAGTTGAATTAGTTTGAGGGTCAATATCAATAATAAGCACTTTCTTATCATGTTCTTTCGCCAGTAATGCTCCTATTTCTACTGTTGAAGTTGTTTTACCAACTCCACCTTTCATGTTAATGAATGATATTACTTTCATATTATTTAAATTAATTTCTCAATTTAGCAGACTATCATTTTGCATTGTTGCCAACGGTCACTTGTATGTGGTCGGGCGGTCCCGATGCAATCGGGAGTGTCAGACCAGCAGGAAAGTGGGCGTAAGGTCTGACTTGTCAGACCGCTAAAACCCCCGCCTGGCATATACAATTTGTTAGGCTTTCGTTATTTATTCATTTTTATTGTCTTTACAATCTCCGCAACTAATTCCGATTGCTCGGTTGAAATTGAATCTCCAAAAATTGTTGCAGTCATTAATATATGTCCTTTAATTGAATCTCCTTTTAGGATATACAAATACTGATTCCGTTGCATTTCTTCTGTCGAGTCGTAACCAGAGCTAAAATTAAAACTTGTTCGATAATCACCTATTTTCCCACTTTTTTGCATTTGTGTTTTTAGTCCAACTGTTGCATTAAGAGAGTCAAGTGTTTGCTCCAGGTTAGGATTAATATAAACAGTATCTTGGTTCCAATTAATATTAACAATGATTGTGTTTTTCAATTCTCCCGTTGTGTCAGACGAGATAATCCCTGAAGAAAATTCGGTTGTATTAAATTCCTTTTTCCAATTATCGGGGAGTTTCACCTGAAATTTTCCATTCAAGTCAACAATGTTCCCCATTTTTAATTCAGATTCTTTATTCTCAGTCATGCATGAGAGCAAGAGAATAAAAATGATTAGAAACGATAATTTGAATGAAGGAATTCTCACTGTTCTGTTTTTTTCATAATGAAGCCTAACTTACTTATCTGTTCATATTTTTCAACTCTACCCACCATATATTGCTGGATATGTTCATATTTTATGGTTTTACAGTTCAAAGTCCCCAAGCTACCGCGCGATTGCATCGCCTGGTAGCCGTTTATAACAAGATCATGATCCAAGCCCCTTCGCCACTCACCAAGCTTCCTCGCTGCTAAGGCTTATTCTCACCAACTCCCCAAGATACGCCTTTTCATAAACTAAACAGTACGGGAATGCTCAGTTTTAGGGCACTGGGGCTGTTTGTCGGGCAGGGCAGGACTCGGGACCAGATTTAAACCTTTGCTATTATCTTCTTTTTCAGACTTTTCTAAAGCAGGCAATTGTTGGCATTATGTTGAAAAACATAAAATTATTGAGAGACAGTAGGCTTTACCGCTTCCCTTTCTTGTTCATAATGATTATTTTTAATAAGTCGTTTCAAATCAGCTGCTTATTTATTCAGTTAGCCGTAAAACCAGAAAACACGCCTGAAAAGACATCCCCCTGAAGCTTGGAGACTCGCTTCGGGCTTGAAATGACTCTCCAAAGCATTGGATTCACCCAAAAAAGTTCTTTGACAAGCCAACCGACTGCTTCAATTGGTTTCCCGGGGGCTTAAACTGCCCGGCCTAGTGCTTGGTACACTGAAAAAAGCGGTCCGGATACTAAAAAAAGTGCTCCGGACGCTCAGCCGAGCAAAAAAGGAGTGTTTTAAGTGCTCGGAAATGTATGCAGACCACTCCGGATTGTATGCAGACTGCTCGGTTTTCTAGACAAACTACTCAGAAATTATGCAGACCGCTCGGAATTGTATACAGACTGCCCCGATTCTTATGCAGACTACTCGGAATTGTATGCAGACTACTCCGATTCTTATACAAACTGACCGCAGCCTATACGGCCTTGCCTGACCTGCCAACAAATGGCTACTCTCCTGACTTAGAGCAAATATGCTAGCAATATATTAATCTAAAAATTCAAAAAGATGAAGAAAAATTCTCCTAGACTCAAGTTTTCAATTGCACTAAGTGTGCTTTACACGATGGCCATGGCCAAGATCGGTTTTATGTTACGCGATTTGGTCGAGTTTATTAAGTATGGGGTTACCGAAGAAAAACTCAATGCCCTGAAAGCCATGCTGACTGACTTTGCCAACATTCCGACCGATGATGAGCTGGTAGGGGTGCAGGTAAGTGCCACCCAGGAAAAAGACGAGGCAGCCATCCTGCTGCGCGATGCCATTGCCGAAATTATGCAGCGCGTAGAAAACAAGTTTGGTGCACAATCGGGCAACTACCGGAAGTTTGGCGTTTCGGGCGTCAGCGATCTGGACGGTGGCAAGCTGAGCTATGTGGCCCGGCGGGTGCACCGGGTAGCCGAAACCATGGCGCCCCAGCTGGAAAGCGAAGGGCTGACACCAGAACTACTGACCGAACTGAACTCCCGGCTGACCACCTATGAACAAGCACTAAGCAAGCAGGAAGATGCGATTGCCGATCGCGACATTGCCACCGAAAACCGCGTGGAAAAAGCCAACGAAATTTATGCCCTGCTGGTGAAATACTGCAATACCGGCAAGCAAATTTGGGAAGATACCAACCAAGCCAAATACAACGACTACATTATTTACGACACCCCAACCGGCAAACCCAAAGATAAAGACAACCAGGAAGTCCTGAGCGAAACCGAACAGTAAGTTTACGTATTCTAGTTACCAGGTGACTCCAAGTCACCTGGTAACTAAGCTTCATGACTGACTACTGAGGGTCTCACTTCGAGTGAGGCCCTCAGTCGCATCATATGGGTTTCAAATTTGCGTCTCACTTCTTAGTGATCAGGTGACTCCAAGTCACCTGATCACTAGGATCCATGACCGTTAGGGTTTTATTCGAATCGAGTGAGTTCAAGTGAGGGTTTCACTTGAAGTGAAGCCTTCACTATCTATAGCCAACAACGAAGCACTTATATTGATGATTTAAGCGCTTCTTTTTCGGTAAGCAGCAGGGCTGATCTGGAACTTGCGTTTGAAAGCGGTGGTAAAATGAGAGGCATGCTCATAGCCTGATTGTTCGGCTATTTCGGCTATTGTGTATGGTGTTTGTTTTAATAAGTTTCGGGCAATATTCATGCGATATTCATAGATGTAACCATATATTGTCATCCCAAAAAGAAGTTTGAAACTTGCTTTTAACAGGGTTGCACTCATGCCAACGGCTAATGCGAGCTCATGAATTGACGGGGGATTTTTGAACTGTTTTTCAATAATATCTTTTGCTTGGTTAATCTGATCATTATAGTGTTGGTATCGAACACAGTTACAGCATTGTTGATTGTCCTTCTGCTGTAGCTGGAGTAAGAAAAGCTCTTGAACTTTTGTGTCAAAATATAAAGGAGCAGTTTTCCCCATGAGCTGACAGTTTTTTATTTGCTCAATTACTTGTTGCATTTCGGGTGTTGTAACATAATGCTGTTCGTGTAACAGCAGCGGACATTCTCCTTTTAATAATTTCATGATCGGCTTTAATAGCTCCGGGTATTGCTCTTTTAGATTAAAAACATACTCAAATGGAATAAAAACCTTGAAATATTCGTAGTGCTTATTGCTGTTAAAGAAATGGTTAACTTCTGCATTTTGTAAAACAAAAATAGTATTCGTGTTTTTCTCCATGGTGTACGACTTGTTTGCCCCGTACGTTAAAGAGGTATTTCCATTAGAAACAAAATGAAGCAAAAGCATGTCACTTTCTGTTTTCCGATCTATTTGCAATTCGTTTTCTGATTTTAGTTGAACAAACTGCGCTTTAAATTTTTGCGTTGTCCATCCCGTTATAGCCATTTTGATAGGAGGAGTCTCAATGGTATCTTGAATGCTACAAAAAGGAACCTCTTTTATTGAATTCAGATCGTTCGTTTGAAAAACGTTCTGAATGTCTGCTGAGTCAATACAATACTTCATGTGCTTATTCTTGAGTATAAAAAACGGCCTTTGATTAAAGAAAGGTGTCTGTTGGCGTAATAACACCCACTTTGGCGGGTGCTACATTTGCCTTGTCAATTTTAACTAAGTCTAAATAAGAATATAAAAATAGGAAAGACTTAAGAGATCTCAAATCACCAATAGTAGGGATTTTGACATAAGCGAGAAGGACTGCAAGACTGTACTTCCCCTATCATCAGGTAAGTATCGGCTTCTTGTAGCCGTATTTTGAAAGCTAAAAAAACATCACAAAAAATATAAAAATGAGTACCTATAGTATCGGAATTGATATCGGATATTCTGCTATAAAGATAGCAATCATAGATAGTCAAAATAATGTTGTCTTTACTGAATACCAGACGCATAAAGGACAAGTGAAAGATACGCTCGAATTGCTTTTTCTCCGGATTGATGAGAAAATCAGTATCTCGGAAATAAAGCATGGAGCAATGACCGGTAGTTTGGGGCGGAATAGGATACAAGGAAGACTAATCCATCGTGTAAACGAGGTTGCTGCGGCTATCGAAGGAAGCGTTTTCTTGAATCCGGAAGTAAAGTCTATTATTGAAATTGGAGGGCAAAGTGCCAGATACTATACCGGCCTTAGTGGGCAGCAAGGAAATATCTTAAGAATTTCGAAAAGAAATAGGTTGCAGATGGCATCGAACTCGGACTGTGCTGCAGGTACAGGTTCGTTTTTGGAAGAGCAGGCGTCGCGACTAAACATCGACATCAATCATTATTCCGAGTTTGTTCAAAGGGCAAAAACGGTTCCTCGAATAGCGGGTCGATGCAGTGTTTTTGCCAAGACTGACATTATTCACCATCAGCAGGAAGGGCTTCCTTCAGAAGATATTTTAAAAGGGGTTGCCTATGCCATTGTTAAAAACTACAAAGGAGCAGTAATTCGCCGTCTACCTGTTGAATCGCCCATGTTATTTATCGGTGGAGTTGCAAAAAATCAGGCAATTGTTGATGCGCTGAGAGATGTGTTGCATAAAACGGAGTCGGAACTAATCGTTCCCAAACATTTCGATATTGCCAATTCGATTGGGGCTGCATTGATTGCAAAAAAGGAAAACTTCAGGTTGAATTTTCGAAAGGTTTTTTGGGATTGCTTAACTTTTGAAGAGGCAGCTAAAAAGCCCAATGGCGAAGATTTGGTTCCACTATCCCGGCTTGCTCAGGAAGATATTACAACAAAGCATGTCATTTCCCCTCGAAAAATAAACTCTTCGGAACAAGCTTTCTTTTTGGGAGTAGATATAGGCTCCACAAGTACCAACTTGGTTTTAATCAATCCTGATAGAGAAGTGGTAACTTTCGAATACATCAGAACCAAGGGAAATCCACTGAAAGCGGTTCAGGAGGGTTTAAAAAAAATTAGAAGTACGTTAACAGGGGAGTTCAAAATTTCCGGAGTCGGGATAACGGGATCAGGGCGTAATTTCATTGGTCAACAGATCGGGGCCGATGTTATTAAGGACGAAATTACGGCGCAAGCAAAAGCAGCGGTAAAAATAGATCCGGAAGTAGATACCATTTTCGAAATCGGAGGCCAGGATTCAAAGTACATAAGCATTACTAACGGGAGGGTTACCGATTTCCAAATGAATAAGGTTTGTGCTGCAGGAACAGGCTCCTTTCTGGATGAGCAGGCGCAGGAGTTCAATATCCCTGTTGATGAACTTGGAACCTTGGCCTTCAAAGGAGCGCATCCGGTTGCTTTGGGAGAGCGTTGCACCGTTTTTATTAAAACAAGCATTGCCTCCAGCCTGTCGAAAGGAGAAAAAACAGAAGATATTGTTGCTGGCTTGTGCTATTCCATTGCAAAAAACTACCTGTACAGGGTTGTTGGGCAAAAAAAGATTGGCAACAAAATTATGCTACAGGGCGGAATTGCTTTTAACCAGGGCGTAGCAAATGCATTTCGGATTCTAACTCAAAAGCCAATAAGCACCACTCCTTTTTTTAGTGTGACCGGCGCTTATGGCGCTGCCCTTATTGCCCGCGATGAAATGAGGGGAAGGGAAACAAGTTTCATTGGGATTGAAAAATTGGGGCTTTTATCTCAGGAAAATGAAATACAAAAAACAGCAATTGAAGAGACGAATTCCGGCAATTTCAACAAGAAAATAGGAGAAACCATATTTGATGATTACGACAATACAATAGACCCAGCGAAAAAAACGGTAGGCATACCAAGGGCTTTGTTTACCTATGGAATGTTTCCCATGTTCAATGCCATTTTCAAAAAACTGGGATTTAACGTGCTGCTGTCTGATTGGAGCAATGAAGATACCATCAGGCTGGGACAGGAATTTGCCATGGAAGAGACTTGCTTTCCTGTAAAATTAATTACCGGACATGTCGCTGAACTGGTTTCCAAAGGTGTTGATTATCTATTTTTTCCTGATTTGTACACGATTGATCATCCCGGTTCGCAGTCGCGCCAAAACTATGGCTGTGCCTATATGCAGCTGGCTTTTAAGATTGTCAGTCATACGATGGAACTCGAAAAGAAAGGGATAAAACTGTTAGCACCAACCATTGCCTTTAATCTGGGAAAAGACTTTATGCGGAAATCGTTTTCTAATTTGGGCGAACTCCTTGGGAAAAACGAGGCGGAAACCAATGCTGCCCTTCAAAAAGGGATGGAGGCATTTCATCGTTTTGAAGAAAGGATTGCCGCAAATGGAAAAAAGGCCATGGAAAAGCTGGATCCAGGCAAAATCACCTTTGTTATTGTGTCCAAAATGTATGGCGTGTCTGATCCGGTTTTAAACTTGGGAATTCCAGACAAATTGATGGATATGGGCTACCAGGTTGTTCCCTTTTTCGACCTACCCGAAGGTGCTGATGTTTCTAAAGAACACCCCAATATGTACTGGCCGTTTGGGCAACACATCCTTGAACCGGCTTACATGGTGAGGGAGCATCCCAACATGTTTCCCATTTTGTTGAGTCATCATGGCTGCGGCCCCGATTCGGTGTTGATTCATTATTTCAAAGAAATTATGGGTGATAAACCTTTCCTGAATATTGAAATCGACGAACATGCATCAACCATTGGGGTAACTACACGAATTGAAGCCTTTGTGAACAGCTTGAAAGTCAGTCAAACAAAGGAATCAAAATCCACAGCTCATTATTTGGGAAAAGTAAATTATAAAAACTTGAATATTAAGCATCATTTGGCCGAGCTAAGTCCTGTTGCAAAAATATACCTTCCCAATATTTATCCTTATTCTGAACTTTTTAAAGAGCTGCTCATACAGAAAGGCTATAACGTCGATATTCTGAAAACCAATGCTCAAACGATTGGGGAAGGACGAAAACATACCTTAACCAACGAGTATTATTCATTAAGCTCGTTGTTGGGCGACTGCTTTAGTGTTGTCGAAAATACACCCGACAAACAGGGAATTACTTTTCTAATTCCGCAAACCGAGGGGGCCGAAGTAGAAGGCCAGTTCAATCGGATGTTGAGGACTAAACTCGATGAACAAAACTATCATGAGATCGAAATTGCATCGCCCTTTCTGGAAGATGCTGTTTCATTGGAATACGATGAGCTGAAGGCTGTCTTTTATTGCATCCTGGCCGGAGATATTGTAAATGTTGCTGCACCAGATTACAAAGAAACTTCTCTTCAGAAGTTTAAAAAGCTGATACGCGATAAACAGCTAAACATTTCAAGCCTGAAAACAGCAGCTGAAGAAGTTTATGCCGTATTGAAAAAACGAACATATTCCAAAAGGGTACTGGCTATTGGCGAACCACAAATTATTTTTAACGACTTCCTGAATAGCTACACTTTTAACGCTCTGGAAGAGCAAAAGCATAAAGTTGTTTATAGCCCGCTTTCTGAAGCTGTCTGGATGTTTTGGGATGATTTTGTTAAGCAAAACAGATCGGGAGATGCTGTCTTCGCCAGTAAGTTAAAGGCATTGAAAAATGATATGCAAAACATCGCCCGACAACTAAACGATGAGAGCCCTTTTACGCCTGAAATTGAAACTCTTGTAACTAAGGCAGATGAAACAATTGGCCTTTATGCCGGAGCTTTTGCCCGTTACAGACAAGCCAAAGTACTGTGCAATTCCATTAAAATTGACGGTATTATTACCGCAACATCGATGTATGAGAATACCGGTATTTCCCTCAATATTCTACACAAAGGATTTTCAAACGGAGATTCAAAACCAATACTGAATTTAACTTTTGACGGAAACAGCAATGAAAATGACAGGACTAAGGTCGAGTCATTTATTTATTATTTGTAACGAGTATGCAAGCGAAGAAAACAATGGTAATAACAATAATGATAATAGGTGTGCTGGCTTTGTCCCTTTCGATTTGGGCATATACCAAAGGCGTTCACATTGCCGGTTTTAAGAGTGCCTTGAAAATGGGGTTGCGTATTTTCCCAATCATGTTTTTCACTTTCATTATTATCGGGATGGTCAGCAGTATTGATTTAAGTAGCGGCATTCAGAAAACTTTAGGAAATGACTCAGGGATTTCAGGAATTGCAATTGCCTCTTTGGCGGGCATGTTAACTCCTGGTGGAACTTTCGTAGCACTATCGGTTGGCGGAACACTCATAAAATCAGGGGCAGGAATAAGTCCTGTTGTGGCCTATATGGTTGCTTTTTCGACATGGGATTTAACCCGTACTCCATTCGAAATCGGTTTTATGGGATGGAAATATGTGCTGGTAAAATGGTGCTGCATTTTGATACTGCCGTTCATCGGTGGGCTGATTGCAAAGTTGTTGTTTTCATGGGTCAATTTTTAAAAAAAAACTAAAATCATGTTCAAGAATAAATCATTAAAATTCCTGATTACAATTTCCCAAAGAGGGAAATACCGCCTGGGGACTGCGGCTTTGCTTATCTTTTTTAGTTCGATCTGTTCGCTGGGACCATATTATATTACTTATCTCATCATCGATAACATTATCAACCCGCCTTTTATAATGGCGGAATTGCTATCGCTCGGCGGAATTGCAGCTTTGTTCATTATCGGGCAAATGATTTTTTCCGGCATCGCAATGACCCAGTCTCATATTGCGGCATACGATATTTTATTCGATTTGCGTGTTGCTCTTACTCAAAAATTAAGCCGGCTTCCACTGGGGTATTATTCCAGTACCAGCTCTGGGACCATCAAGAAAATTATGATGGGAAATATTGAGGATATTGAAGAGTTTGTAGCACACAATCTGGTCGATCTAATTTCGGTCGTTTTCCTCCCGATAATCATTTTTTTGTGGTTAGCTTCTTTTAGCCTTTCCTTGGCAATATTAAGCATCCTTCCGGTTCTTGTAGGAGTTGGCTTACAGCGGTTCCGAATGAAGCTGGAAGCGGGGAATATTCAAAAGTTCTTCAAAATAAAATCGGACATGAATACGACCATCATTGATTTTATTCGGGGGATGCCGGTGATAAAAGCTTTTAATCTTTCGGTTTTTTCGTTTAAAAAATACCGCGAAGAAGCCGACAGGTACAGCCAGTACTGGATTGATATGAATAAAAAAGCTGCTGCTTTTTTTGCTACTTATGCTTTACTGATGGATTGCGGTGTGTTAGTGCTTCTTCCTGCTGGCGGATATATGTATGCTACGGGAAGAATTGCATTGTCTACTTTTCTTATGTTCCTGTTTATTGGCATCGGGCTTACTCGCTTTATGAAGCAGTTAACAAGTTTCGGCTCAAATTTGACTCAAATTTTTAAAGGTGTTGATGAACTAAGGACGGTGTTGGAGGCAGCCGAAATCGACAACAACGGGTCAATTACTATACTGAAGAATTACGATCTTGATTTCAAGCATGTTTCGTTTGGCTATGGCCGAAACTTGGTTCTTGATGATGTGTCGTTCCGATTGAAACAAGGAACCATTACAGCATTGGTGGGGCCATCGGGGGCCGGAAAAACCACTGTTGCCAGGTTAATCCCTCGTTTCTGGGATGTTACTCGAGGTGAAATTATCCTGGGGGGCCACAAGCTGAAAGACATTCAGGGAGATGTATTAATGAAGCATGTCAGTTTTGTTTTTCAGGATATTTTCATGTTCAACGATACGGTGATTGAGAATATCCGAATGGGGGATACTTCCATTTCTGAAGAAAAAGTAATAGAGATTGCCCAACAGGCGCAAGCTGATGAATTTATTCAGAAGCTGGGAAACGGGTACCACACGGTTATTGGAACAACAGGAGTTCATCTAAGTGGTGGCGAACAACAGCGCATCGCTATTGCTCGGGCATTGGCAAAAAACTCACCGGTAATTGTACTTGATGAAGCAACCAGCTATGCCGATACCGAGAATGAAGACAAAATTCAAAAGGCACTGAATGAGCTGTTAAAGGACAAAACCGTAATTGTGATTGCCCACAGGTTATCTACCATTCAGAATGTCAATCAAATCCTTTATATCGAAAAAGGAAAGATTATGGAACAAGGCAGTCATCAGCAGTTAATAAACGAAGGTGGCAGGTACAAACGAATGTGGGATTTACATATGGATGCTGTTCATTGGGGAATAAAACAAGCCACAGAATCAAAAAATAGAAGAAAGGAGGGAATCGCATGTTAGAAGTGATGAACTTAATTGCAGGGAAATACCATAACCGCATGGTTCGGGTAACCTTGATATCAATTTTTGAGGCCATTTTAGGGGCTGTTCCGTTTGTCGTTTTGTATTTCCTTTTATGCAATATTATTGACCATACATTTACCTTGCAAAAGCTTCAAGTGTACATTGGTTTTATTGCTGGAAGCGCTGTCTTTAGAATGTTGTTTTCTTATTTAAGTGTAACTGTTTCCCGTGCAGATGGGACTTTAATGGTTAAAGATTTAAGATTAAGACTGGGGGAACATATCCGAAAACTTCCATTGGGCTTCTTTAGCAGTCATGATACGGGCGAATTGTCCAATAAAACACTCGATCATGTAAATAAGGTAGAGCAAATTATAACCATGCTTTTGCCCGAATTCATCTCCACATTGGTACTGAGCATACTGGTCGCTACGGGGCTGTTTTTCATCGATTATCGCATGGCGTTGGCAACAGTAATTACCATGCCTTTGGCTTTAGGCTTGTTGGTTTGGGCTAAAAAAATAATGCATGTAAGGGGCAAAGCTTTGTATGAATCTTCATCGGCTTTGGCCAACAGTATTATTGAATTTGTTAATGGCATCAAGTTTATTAAATCGTTCAACAATTCCCACCAAAAAATGGACGATCTGGTCGGTAAAATGGACGATTTTAAAAAAAGAAGCCTGAAAGTTGAGGGGATCTTAAGCCCCGTGATGACCTTGTCTGGTATATCCATCGATTTTGGACTCGTTATGTTGATATTAATGGGGGCGAGCTTTATGGCTGGTGGAAGCCTGAGTGGAAAAACGTTTATCGTTTTTGTTATTATCAGCTCCCGTTTTTTTGAGAATCTGAAATCTCTTTCAATCAATTATGTGAAAATACGTTACCTGCTAATTGCCGGTCAAACCATTCAAAGTTTGTTCAACGAAAAACAGCTTACCGGCAATAAAACCAATGTCGATTTAAGCAAACAAGACATTGTATTTGATGATGTTTCGTTTGGATACAATAAAACAAGAGTACTGAAGAGCATTAATGTTACCATTCCTCATGGTTCAATGACGGCATTGGTGGGGCCTTCCGGTTCCGGAAAATCGACTATGGCAAACCTTATTGCCCGATTTTACGATGTAAACAACGGAAGTATTTGTATTGGAAATAATAAATTGGAAGATGTTGACCCTGAGAAAATTTTACAGGAAATAAGTATGGTGTTTCAAAAGGTTGTCTTGTTTAAAGATACCATTTACAACAATCTTAGGATTGGAAAACAGCATGCCAGCAGAGAAGAAGTGATTGATGCTGCTAAAAGGGCAAATTGTCACGAGTTTATTACCAAATTGCCTGATGGCTACGACACAATGGTTGATGAAAACGGAGGTAACTTGTCGGGTGGAGAACAGCTGCGGCTTTCCATTGCCCGGGCCATGCTGAAGGATGCTCCCATTGTTCTGCTTGATGAGGCAACATCTTCATTGGACCCGGAAAACGAATTCTTTATTCAGGAAGCAATTTCCAATCTATTAGGAAATCGGACAGTGGTCGTCATTGCTCACCGGCTGAAAACCATTAAAAATGCCGATAAAATTATTGTACTCAGCAACGGGGAGATTTGCGAAGAAGGTACCCACCGTAGCTTATTGAAGAAGCAAGGCTTGTACCATAAAATGTGGCAAACCCAGGAAAGCACCGTCGGCTGGAAGATTACAAACTAACAATGTGGTTACATACTAATTCTGACAAGTTGCTGAAATCAGTCAGGATTCCTAAATAATAAAATGTGATGCTAACAATCAATAATTTACATGTAAGTGTGAAACAAAAGGAAGTGCTAGGAGGAGTTAATCTGAGTATTCCGGAAAATGAAGTCCACGCGCTTTTTGGAGCAAATGGCTCTGGGAAGAGTGTTTTAATCTCTACAATTATGGGGTATCCCGAATACAAAGTTACTCGTGGTGAAATTCTGTTTCGCGGACAAAATATTACGGAGCTAAACATCGATGAAAGAGTAAAGTTGGGGCTGGGTATTTCAGAGCAACGTCCTCCGACAATAAAAGGGGTAAAATTAGAGTACCTCGTAAATTTGCTTGCTCCCGAAAAGATGAACGATGAGACATTCAGGATAAAAATGCTGGAGCATTTCGGAATGGATAAATTTCTTAATCGCAATATAAATGATGGCTTTTCGGGCGGAGAAATAAAAAAATCAGAGTTGTTTCTGTTGTTATTGACCAGACCGGATTTTTTAGTATTGGATGAACCAGACTCAGGGGTTGATCCTGAGCATCTAAAAATGATTGGGGCAATGATAACTGAAATATTGCAAAAGAAAAAACAGGAGGGAGAAAGGTGCAATCCGCAAGCTCGGAGCTCAGGCCTAATTGCTACCCATTCGGCTGAAATTCTAAACTATATCCATACCGATAAGGCTCATATTATGCTTGATGGGAAAATTTGTTGCAGTGGAAATCCGGCTGTTATGATGGAGCAAATAAGGGCACTGGGCTACAGTTATTGTATCGAATGTCAACATGCTAATCAGGAGGAACACTAATGGAACAATTCGCAGGAATAATGCAAGATGCAAAAATGCAAAAGAATGAGGCAGGCGTGGACTATTCCCGGTTTGACAATATTGAAGAAGCTGGGAATTCTTTTAGTTCTTTTGAGAATTTATCATTAAATAATGAAGATCTAGGCTCGTTAAAAGCAGTAGGTATTCATTTGTTTGATAATGCTTCTCCTGGAAAGTTTTTAATGTATGGTGCTGATGTTTACAGGTCAATTCCTCAAATCCCCGGAGTTGAGATAATTCCTTTAAAAGAAGCATTCAAAATTTACCCTGAAATAAAAGAGAAGTATTATTTCAGGGCAGTTGATAAAGAGCAGGATGAATTTACTCAAACCGCTTTTAACGAGGCGGCAAACGGCTATTTTATTCGCGTAAAAGAAAATGTGATTGTGGATGAACCGATGCAAACGGCCATGTTTATGCATCGGGAAATGAGTACCATGTGTATCCATAATATTGTGGTATTGGAAGATGGGGCGCAACTGAATTTAATTACAGGCTGTACTTCGGGATGCTCGCTTAAAGGTGGATTGCATATTGCCGTAAGCGAACACTTTATTGGCAAAGGGGCAAAATTAACCAACACGATGATTCACAACTGGGGGGCTGACTTTGTTGTGCATCCTCGAACAGCTACTATCGTTGACGAAAATGGTCGATTTGTTAGTAATTACTATTCAGTAAAACCTCCGAAATACATTGAAAATAATCCATCTACTTATTTGAGAGGAAAAGGTGCTAATGCCAAATATTTGACCGTTTTGGCATCATTTCCTGGTACATACTGCGATATTGGGGGAACGGTTTTGATGGAAGGTGAAAATACCGGAGCTGAACTGGTCGCGAGAGCTGTGAATCATGGCGGAACAGTCATTCAGACTGGCTTGTTGATCGGAGCCGCAAAAAACGCGAGGGCGCATGTCGACTGTTCTGGACTAATGTTGAGCGATAAGGGGATTATAGAAGCAATTCCGGGCTTAAGAGCAGCTCATCCTGAAGCCAGAATGTCGCATGAAGCCGCTATTGGAAGAATTGATATGGGGGAAGTAAACTACCTGCAGTCGAAAGGACTGGACGAAATGCAGGCCATTGCTTTAATTGTCCGTGGATTTTTGGATGTCGACATCGAAGGAATGGATGATGAACTAAGGAAGACGATTCGAGAGATATCGGAACTTTCGGGACATGGAGAAGACTAAAATTAAACTTCGAATACCATGGAAAATTGTAATAAAATAGTTTTGGTTACTCATTGCCTGTTGACAAAGGGATTTTCGCCTCAATATCGAAATGACATGAAAGAGGTTTTGTACGAATTGCTTGATTGTGGGGCAGGAATCATTCAGATTCCATGCCCCCATTTGATCATGTTATGTGAGGGTAAGGAACGAAAAACCGGTTTCAATTCCTTATTGGGGAAGCTTTCAAGCCAGAGTTTAGACAATTTATATTCAAGAGCCTTGTCTCCTTTTGTAAAGGAAGTTGAAGAATATAAGAAACAAGGTTTTGAGATATGCGGAATAGTGGGAGTAAAAAATTCTCCTGCATGTGAAATAAAGGGTATAGAAGAGAACTCAAACTATAAGCAGGGGACATTTATGGAAATATTGAAACGGAAACTTAAAGAAAAAGCCATACAGACCAATATGGTAAATGTAAATATTCCTTCAGAATGCTATATCTCGGAAAATAATCAATAGAAATATGAAAAAATATAAACAAGAAAATCAGGCTGTTATACACAAACACCGGACACACCGAAAACGAGGCCCTAGTAGTTTTAATATGCATGATTCAGCCTTAGTCTTTGAAAAATTAAACATTAAAAAAGCAGATGTTTTTGTAGACTTGGGCTGTGGCTCCGGGGATTATTCGTTATTGGCTGCCCAGCTAGTGAGCCCTTTGGGTAAAGTGTATGCGATGGATATTTGGAGCGGGATGCTTACTGAAATCGAAAACGAAGCCAGTCGCTTGGAACTTGACAATGTAATAACAATTGAAAACGATATTTGCCAGACAATCCCCCTCGATGATAACTGTGCCGATCATTGCCTTCTAGCGACAGTAATGCATGCCCAAAAGTTGACAGCTAAATGCAAGCGTCTTTTTCCTGAAATAAGCAGAATACTAAAACCTGGAGCTCAGTTAGCAGTCATTGAGTGCAAAAAAGAGGAAATGCCTTTTGGACCTCCTCTAAGTATGCGCATTTCTCCTGAGGAGTTGGAAGTAAGACTTTCCCAATATGGGTTAAAGAAAACTGCTTATATTGATTTGGGATGTAATTATATGCTGTTGTTTGAGTTGATAGCTGGTTTTGATTGAGTTTTGTGAAACAAAAAAGCGCTTGAGTTGATGATTTAAGCGCTTCTTTGTTTGCTGTTACTGGCTTACTTTCCGAACTTATCCTCTTCTGTTGTGTCTGTAGTTTAGTTTGATTTCGGCAATTTGAATAAGGCTTACGGCAACGCTGTTAACATCGCCATCGGTAATGATATTCCAGGAACTTTCAAAGCTTGAATTGACCAGGCCTTCCGGATTGGCGTATTTTACTTCTGAGTTTTGCTTGGTGATTTCCACCTGGTCGTTTAAATTTTCATTTTTAGTTTCAATGCGGTTTCCATCAGCGCCTTCAATGTCGGCATTGAAAAAGAAGTTGGCTTCCTCGGGCGCGTCAACATCGGTGGTAACAGTCCAGCCATGAACTTCGCAGGTCATCACCAATTCATCGTTGGGGGATTTTTCAAAATGAATGGGGATCGAAAAGTTGAGGTTTCCTTGCTTGGCCGGCGTTTTGGCAATCTCTCTGATTAAATCAATTGTGGCGCCGCCCAAGCCTTTTACGGGTTGCATTAAGCCTGTTGGATCAAGGCCAATCGCTCCAATGGACGAAGCTTCCTCCAGTACGTTGTCCAGTAGGTCGTTGATACTATCGAGGGTTCCTTCTTTGCTTACAACAATAACCATGTTGGGTTTGATGTTGACCTGAACGGTGTCATTCTCCGAGTTGTCGGGAGACACGCTTAGTCTATCTCCAATTCGTTTCAAATAGGTATTGATGTCATCGCCTTCCATCAAGGCCGGTACAAAGTTTCGGATAATTGTTTCGTTTGCTTGAATAACTTCGTTTTTGCTGATTTTCATACGTGTTCGTTTTAGTGGTTATACCTGAGTTGATTTAATCGAAACCAGGGGAGTGATTTGGGCTTAGTGGAAGCCTTGATTTTTGGTTGAAGGAAATGGGGCCTGGAAGTTTTCGTCTTCATTGGTTAAGCAATAGTTCGTTGAGTTTTTATAGTAGCCTCATATTTAATGCTTTATGGTCTTGTAGGGCGTTTTGTAATTTGCTTGAAATCAACACATCGCAAATGTCTGACAGTCTGAAATCTAAAAATCTAACGATCTATTATTTTAATTAGACGTAGTTAAATTTTGAAAGGTTACCCGTAAGAAGGTTTTTTCTGAAAGGAGAAGCGTCTGTGGGGAGATCATTTACAGCAACAAAGGCCACCGATTGGCAGCCTTTGTTTTAGTATTTTGGGGTAGATCGAAATTTCAAATACGACCTTTTTTATGAGCATTAAGCCTGGCGCTTACTCAATTGTTCAGTTTCATAGTGCTGAATGGTTTTGATAAAGTCTTCGCCTACGGGAACGCCTTCTTTGAGGCAATAGTAGTCCCAAATGGCTCCAAAAGGCTTGGTTTTAAGTTCCTCCAACAAGGCTAAGCGCTCAAAGAGTTGTCCTTTTTCTTCCAGCGACTTTAGTTGGTCGGTTGGTTCAAGCAAGGCAATTAGAAATGCTTTTTGGGCAGCGCGCGTTCCAACCACATAAGCACCAATCCGGTTGATGGATGCATCGAAGAAATCGAGCCCAATGTTAACCCGGTCGAGGAAGTTGTTGCGAATCACTTCAGAAGCGATTAACTGCACTTCTTCATTTAGGGTCACCACATGATCCGAATCCCAGCGAACAGGACGGGTCAGGTGGAGGAGGACTTCATCAACAAACTGCAGGCAGGCGGATAGTTTGTCTCCAACTTGCTCTGTTGGGTGGAAGTGTCCGTTGTCCAGGCAAATCAGCTTGTTGTTTTGAATGGCATAGCCCAGGTAAAAGTCATGCGAGCCAACCGTCATTGATTCAGCACCAATCCCAAAGAGCTTGCTTTCAACGGCATCTTTCATGTATTCTTTGGGGTAGTCGATGCTCATCGCTTCATCGAGCGATTGTTTTAGCAGCGTCCGGTGTCCATTCCGGTCAATGGGCGTGTCTTTTGATCCGTCCGGAATCCAGGTATTGTGAATGCATGGCGTGCCAAGTTGTTTCCCAACCTCAGCAGCTATTGCCCGGCATCGTTTGACATGTTCCACCCAAAAGCGGCGATTTACCTCGTTTTTGCTCGATAAGGTGAAGCCATCGGCAGCCTTGGGATGAGAAAAGCAGGTTGCGTTGAAATCCATGCCAATGCCTTGTTGTTTGCACCAATCAATCCAACTCTGAAAGTGTTTGGGGTCTATCTGATCGCGATCAACAAGCTCTCCACCGAAATCGCCGTAAATGGCGTGTAGGTTTAGGCGTTGGCTGCCGGGAAGCAAGGACAAGACTTTTTCCAGGTCTTGGCGCATTTCAGAAATCGAGCTCGCCTTACCCGGATAATTGCCCGTGGCCTGAATACCGCCGCCTGAAAGTGTCGCATCAGGAGTTTCAAAGCCCCCCACATCGTCGGTTTGCCAGCAGTGCAATGAAATAACAACCTGGTTTATTTGTTCCAACACTGCATCGGTATCAACACCTAACTCAGCATAAGCCGTTTTGGCGAGTTGGTATGCTTTTTCAATCTGATTTTTATTCATTTTTCTTGTTTTTGGGGTTATTCGTTTGTTTGCATTTGATAGTTGAACGTGTAGTGTCCGGAGCCAAGCGTTAAGCGGTTATGGCCTGTTGTTAGTTGCTTGGACAGGTTCTCTGGGAGTTGCTCACTATTAAGTTGAAGCGAATCATTGGTTAGCTGGGGAAAACTGACCGTGGCTGTTGTGTTGGCCGGAATGATAATTTCATATTGCATTTCCTGTTTGTTGATTTGCCAAGCTGATTTAATTTTTCCGTACATG</t>
  </si>
  <si>
    <t>MSTYSIGIDIGYSAIKIAIIDSQNNVVFTEYQTHKGQVKDTLELLFLRIDEKISISEIKHGAMTGSLGRNRIQGRLIHRVNEVAAAIEGSVFLNPEVKSIIEIGGQSARYYTGLSGQQGNILRISKRNRLQMASNSDCAAGTGSFLEEQASRLNIDINHYSEFVQRAKTVPRIAGRCSVFAKTDIIHHQQEGLPSEDILKGVAYAIVKNYKGAVIRRLPVESPMLFIGGVAKNQAIVDALRDVLHKTESELIVPKHFDIANSIGAALIAKKENFRLNFRKVFWDCLTFEEAAKKPNGEDLVPLSRLAQEDITTKHVISPRKINSSEQAFFLGVDIGSTSTNLVLINPDREVVTFEYIRTKGNPLKAVQEGLKKIRSTLTGEFKISGVGITGSGRNFIGQQIGADVIKDEITAQAKAAVKIDPEVDTIFEIGGQDSKYISITNGRVTDFQMNKVCAAGTGSFLDEQAQEFNIPVDELGTLAFKGAHPVALGERCTVFIKTSIASSLSKGEKTEDIVAGLCYSIAKNYLYRVVGQKKIGNKIMLQGGIAFNQGVANAFRILTQKPISTTPFFSVTGAYGAALIARDEMRGRETSFIGIEKLGLLSQENEIQKTAIEETNSGNFNKKIGETIFDDYDNTIDPAKKTVGIPRALFTYGMFPMFNAIFKKLGFNVLLSDWSNEDTIRLGQEFAMEETCFPVKLITGHVAELVSKGVDYLFFPDLYTIDHPGSQSRQNYGCAYMQLAFKIVSHTMELEKKGIKLLAPTIAFNLGKDFMRKSFSNLGELLGKNEAETNAALQKGMEAFHRFEERIAANGKKAMEKLDPGKITFVIVSKMYGVSDPVLNLGIPDKLMDMGYQVVPFFDLPEGADVSKEHPNMYWPFGQHILEPAYMVREHPNMFPILLSHHGCGPDSVLIHYFKEIMGDKPFLNIEIDEHASTIGVTTRIEAFVNSLKVSQTKESKSTAHYLGKVNYKNLNIKHHLAELSPVAKIYLPNIYPYSELFKELLIQKGYNVDILKTNAQTIGEGRKHTLTNEYYSLSSLLGDCFSVVENTPDKQGITFLIPQTEGAEVEGQFNRMLRTKLDEQNYHEIEIASPFLEDAVSLEYDELKAVFYCILAGDIVNVAAPDYKETSLQKFKKLIRDKQLNISSLKTAAEEVYAVLKKRTYSKRVLAIGEPQIIFNDFLNSYTFNALEEQKHKVVYSPLSEAVWMFWDDFVKQNRSGDAVFASKLKALKNDMQNIARQLNDESPFTPEIETLVTKADETIGLYAGAFARYRQAKVLCNSIKIDGIITATSMYENTGISLNILHKGFSNGDSKPILNLTFDGNSNENDRTKVESFIYYL</t>
  </si>
  <si>
    <t>1798278.SAMN04315634.A3E82_08095</t>
  </si>
  <si>
    <t>MSIITLGLGSYTTALPLGETGVLTFQGQVVSPLIASNFSDVVPTNDWISSVIFPYFGNQYSAPIFAQPLNMQADSSGLNLGYTATPTFFYDGSGRQVKFEYTYHADLNISLAGMNSANTVLENTSAYFNKTLWQDSDSSNQLHATFGHGSPFTYFERTGDADVVINLTAHNSNTIGQPNASNEVFKIDHVNGTYNGGQLTMDLLVNAVDGQGSHIANAVEARISIDTNGDGKFDYVKTMNYLPVDGDANNTEHYTQNEARGLGASETGQLQNLNNATIQVEVWKAFGTGDIQVQVGMSNVVLPFNNLTDSNGVLANTLYLANDGTQNLLSTHQPAVESIVLGAAPVEEAVQWDGVGTIYYYDHNVLGLTINGNHYGLFAPVGSEWHVDNGVITSDLNGKDYFSSALLPDQSIDTLQYFYQHAYAFVTDSQATFSYDAENSQVVTNFSVTTDLKESDFSADALTSLYPHQWLHSNDSLTQYTYQAPQGEMKLHEGNTFSTAIPYTGILPVLPNFLDAAETQQLANMIQGEYQYMSALPIVIPGKDSYWAGKAMARLGELAELADQVGNVDAKTFFVNAIKAELQDWFTVSNTEGDKQFYYNEQWGTLQAYPASFNSDSEINDHHFHYGYFIKAASVVAQFDPQWANEWGGMVELLIKDVANTDETNTLFPYLRNFDPYAGHSWASGHAAFFSGNNHESSSEALNFASAVTFWGAQTGNAALLDLGNYLYSTEVSAVQQYWFDINNMNFPDEFNHSEVGMVWGDGAVYGTWFSGEPEMIHGINFLPITAASLYLGLYPEYVAKNYAEMIQVNGGVPTEWKDIMMEYQALFNPAAAVASFTLNYTPEEGESLSHTYSWINNLNALGQVDRNITANTPFFSVFNKSGLITYVAYNPTDVAQEIIFSDGTHFTLQAEEILAMNIDRTWSSITGSIAHDPVSDPVPVPDPVIPLPDPVPVPDPVIPPPDPAPEPTHPDSQITGTINSEIITGTMASDVIYGLAGDDQLHGLDGNDVLYGGDGNDALYGREGDDVLIGGAGADFMNGGAGNDVFKYLALSDSEKSSPDFIQNFEQGNDKIDLSAFNIGFNQLAFRQENGYNFVDVIGTDFSIKIGDGYKTFTANDFILTGSSSDPAPQPVPTPIPTPTPVPAPTPTPAPSAADIMGTASGETLMGTVNNDVIYGLGGNDILHGNVGDDDLYGGEGNDTIHGNEGNDTLYGGAGNDHLYGNIGDDILIGGSGADFLVGGDGKNTYKYENLLDSTDDQRDTIEAFHHGVDILDLTLLHVNVDDIHIQAHNGIQTISITNTNFAVDLIASDPISHSDIAV</t>
  </si>
  <si>
    <t>398580.SAMN02598387.Dshi_2163</t>
  </si>
  <si>
    <t>GCF_000018145.1</t>
  </si>
  <si>
    <t>Dinoroseobacter shibae DFL 12 = DSM 16493| complete sequence.</t>
  </si>
  <si>
    <t>GGAACACCAAATGACACCAGCGCCGGAGAATTCCGCAAGCTCTTGAAAGAGTTGCGGGAGATTTCGGGTATTGCACTCAGGGAGGAAAGTCGACTTGCAGAGCAACTCGCAAAGGAAAACGGGGGACTGCACGCAGGAGCCTATGACCTTGTCGCAGCTCGCGCTGAAATCGGGCGCAGACTGGCTGACCTCAGAACCGCCAGAAGTCACCCAGACGTTTCTGGAGAGCCTGAGTGACCATGCCATCGCGGCCTTGCCGCATCTGTTCGAGTTCTGGGCCTTGCCGCATCAGATCGCCCCGGAGGGTGACTGGCGGACCTGGGTCATTCTCGGCGGCCGTGGCGCGGGCAAGACCCGGGCAGGCGCCGAGTGGGTGCGCGCCGAGGTCGAAGGCGCGCGCCCGCTGGATGCGGGACGGTCACGGCGGGTCGCCCTGGTCGGGGAGACCTATGACCAGGTGCGCGATGTGATGATCTTCGGCGAGAGCGGCATTCTGGCCTGCAGCCCGGCGGACCGGAAGCCCGAGTGGCAGGGCACCCGGCGGCAGTTGGTCTGGCCGAACGGCGCGATCGCGAAATGCCACTCGGCCAACGATCCGGAGGCCCTGCGCGGGCCGCAATTCGATGCGGCCTGGGTGGACGAGTTGGCGAAATGGCCGAATGCCGAAGAAACCTGGGACATGTTGCAATTCGCGCTGCGCCTGGGCGTCAACCCGCGGCAGGTCGTGACGACCACGCCACGGCCCTCGACGATCCTGAAACAGATCCTTGCCACCGGCTCCACGGTCAAGACGACCGCGCCGACGGAGGCGAACCGGGCCTACCTGGCCGCGAGTTTCCTGGAGGAAATCCGGGCGCGCTATGCCGGGACACGGCTGGGGCGTCAGGAACTCGATGGCGTGCTTCTGGACGATGTCGAGGGCGCGCTCTGGACCAGTGCCGGGATCGAGGCCAACAGGGTCGAGACCGTTCCGCCACTGGACCGGATCGTGGTCGCGGTCGATCCGCCGGTCACCGGGCACAAGGGGTCCGATGCTTGCGGGATCGTCGTGGCCGGGTTGGTTGCGCAAGGCGAGCGGCGCGGCTGGACGGCCTATGTGCTGGAGGATGCGACCGTCTCGGCGAGTACGCCGCTGCAATGGGCCGAGGCCGCCGTGGAGGCCGCGCGGCGCCATGAGGCGGAGCGGGTCGTGGCCGAGGTTAACCAGGGCGGCGACCTGGTGGAGACCGTGCTGCGGCAACTCGATGACGTGCTGCCCTACCGGGCGGTGCGGGCGACCCGTGGCAAGGTGGTCCGTGCGGAGCCGGTCGCGGCGCTCTATGAGCAGCGGCGGGTGAAGCATGTTCGCGGTCTCGGCGCGCTGGAAGACCAGATGTGCCAGATGACCAATCACGGGTTCAAGGGCTCGGGCAGTCCGGATCGGGTCGATGCCCTGGTCTGGGCCTTGACCGAGCTTCTGCTGGACCCGCCGAAAGACAAGAGCGAGCCTCAGATCCGCGCGCTCTGAGCCCCGGGGCGCGCTGCCGCGTCCATCACTGATCGCACCAGAATCCACGTCACCGCCGCGCGCGGATGGCGTCTTTCCGGCTGCCTGAACAAAAGGAAGCATCTTTCATGGTGTTCAATCTGTTCCGACAAAAACAAGACATACCGGCGACGGATCGCGTGCCCGAGGTCAAGGCGTCGGCCACGAGCCGGGTTGTGGCCATGGGCAGCTCCGGGCGGATTGCCTGGACACCGCGGGATTCGGGGTCGCTGACGCGCAACGGGTTCGCGGGCAATCCGGTGGGGTTTCGGGCGGTCAAGATGATTGCGGAGGCCGCCGCGGCGCTGCCGCTGGCGTTCCAGGATGCGGAGCGGCGCTACGAGGCGCATCCGCTGATCACGCTGCTGGCGCGGCCCAGCCAGGCGCAGGGGCGGGCGGAGTTCTTCGAGGCGCTCTATGCGCAGCTCCTGCTGACCGGCGACGGTTTCGTGGAGGCGGTGTTCGCCAAGCCCGAGCTGCCCACGGAGTTGCATGTGCTGCGCTCGGACCGGGTGCGGATCATTCCCGGCGCGGATGGCTGGCCGAGCGCCTATGAGTACTCGGTCGGGGCGCACAAGCACCGGTTCATGGTCGAGGAGGGGCGCACGCCGATCTGTCATCTGCGCACGTTCCATCCGCAGGACGACCATTACGGGCTGTCCCCGATGCAAGCGGCGGCGACGGCGCTGGATGTCCATAACGCGGCGACCCGGTGGTCAAAGGCGCTGTTGGACAATGCGGCGCGGCCGTCGGGCGCGTTGGTCTACAAGGGGTCGGAGGGCGACGATACGCTCTCGCCCGAGCAGTACACGCGGCTGGTCGACGAGATGGACAGCTACCACCAGGGTGCGCGCAATGCGGGGCGGCCCATGTTGCTGGAAGGCGGGCTCGACTGGAAACCCATGGGGTTCAGCCCCTCGGACATGGAGTTCCAGAAGACCAAGGAGGCTGCGGCGCGCGAGATCGCGCTGGCCTTCGGGGTTCCGCCGATGCTGCTGGGGATTCCCGGGGACGCGACCTATGCCAACTACCAGGAGGCGCACCGGGCGTTCTATCGCCTGACGGTGCTGCCCTTGGCGCAGAAGGTGACCGCGTCGCTGGGTCATTGGCTGACGGATCTGTCGGGGGACGCCGTGAATGTCGCGCCCGATCTGGACAAGATCCCGGCCCTTGCCGCTGAGCGCGACGCGCAATGGGCGCGGATCGGGACGGCGAGTTTTCTCACCGATGCCGAGAAGCGGGTTCTGCTCGGGCTGCCGGCGGAAATGGATTGCTCATGAGCGATCCGTCCAAGCCCAGGGGTGGATCGCGGTTTCTCTACGAGCCGTTCGAGTGTCGGCCTGCAGACTGCGTGCCGTCCCACAAGATCGAGGCCAATGAACGGCTTGCCGAGCAGCGCTGGGAGGCGCTGGAGTACCGTTTGCAGGCCATGAATTCCTTGCTGGAGCGCCTCGAGCGGCGGCTCTGGCTCACGATTCTGGGCGTTGCCGGGGCAGTCCTCGCGGAAGCGGTCCAGTCGATCGTCAGCACCCAATAGGAGCATCATCCAATGACGCAATCCATGGACGGCCCAGTGGCACACGCTGGGCTGGAGACGAAGTTTTGCCGTTTCGGCACGTCGGAGAGCGACGGGGCGACGGCGCAGGGCCTCGAGATCGAGGGCTATGCCAGCCTGTTCGGGGCGGTGGACCAGGGCAACGACATCGTGGATCCGGGCGCTTATGCGGCGTCTCTGACGGCGCTCGCGGCGGCGGGACGGCAGGTCAAGATGCTGTGGCAGCACGATCCGGCCCAACCCATCGGGGTTTGGGACGAGGTGCGTGAGGATGCCAAGGGTCTGTATGTCAAGGGGCGCCTTCTGCCCGAGATCGCGCGGGGCCGCGAGGCTGCCGAGTTGATCGCGGCGGGTGCGCTCGATGGTCTTTCGATCGGGTATCGCACCAAGCGCGCGTCGAAGGACGCGCAGGGGCGGCGGCACCTGACGGAAGTGGAGCTTTGGGAGGTGTCGCTTGTGACCTTCCCGATGCTTCCCGAAGCGCGGGTCGGACACAAGACAAGCTGTCTTGAGGATGACTGGCGTTCGTTGGCGGAGGCGCTGCGTGCGGCCCGCCTGGCGCTGGGCGATCAGGTCCCGGCGGAAACGACTTCGAAAAGGAGTGAAGAATGAGCAACAGCGATCCCTCTGCCTTGCTCGCAGCAAAGACGGCCCCTGACGCCGTGGCGGACGGGGTGTCTCCGCTCGCCGAAGTCACCGCAGAACTGAGTGCCTTCGTGCGCGAAGTCACGGCCCAGAAGGCCGAAATGAAATCCCGATTGAAACAACAAGAAGAGCGTCTCCTCATGCTTGACCGCAAATCTACTTCGTACGCGCGCCCCGCGCTGTCTGGTGCTGTTGCCGAAGCAGCGCCCCATCAGAAGGCGTTCGACGCCTATCTGCGTTCCGGCGATGACGACGCGCTGCGTGGTCTGGAACTGGACGGCAAGGCCATGTCCACGGCGGTGTCCGGCGAGGGCGGCTATCTCGTCGATCCGCAGACCTCCGAGACCGTGAAGAACGTCCTGAAGTCCCAGGCCTCCCTGCGGGCGGTCGCACAGGTCGTGACGGTGGAAGCCACCAGCTATGATGTGCTGGTCGATCACACCGAGGTCGGCACCGGCTGGGCGAGCGAGACCGGCAACCTGACCGAGACCGACACCCCGCAGATCGACCGGATCTCGATCCCGCTGCACGAGCTTGCTGCCCTGCCGAAGGTCAGCCAGCGACTGCTGGATGATGCGGCGTTCGACATCGAGGCATGGCTGGCTGAGCGCATCGCCGACAAGTTCGCCCGCTCGGAAGCGGCGGCCTTCGTCAACGGAGACGGCGCCGACAAGCCCAAGGGGTTCCTTACCCATGACAGCGTCGACAACGATGTGTGGACCTGGGGCAATCTCGGCTACGTGGTCACCGGCTCGGATGGTGATTTCAACAGCGTGAGCCCCGCAGATGCGATCGTGGACCTGGTTTACGCGCTGGGCGCGCGCTACCGCGCCAATGCCAGCTTCATCATGAACTCCAAGACCGCTGGTGTCGTGCGCAAGATCAAGGATGCCGATGGCCGGTTCCTGTGGTCGGACGGCCTTGCCGCGGGGGAGCCGGCGCGTCTGCTGGGCTACCCGGTGCTGATCTCCGAGGACATGCCGGATATCGGCAGCGATGCCACGGCCATCGCCTTTGGCGATTTCGGCGCCGGCTACACCATCGCGGAGCGTCCGGACCTGCGCATCCTGCGCGATCCGTTCTCGGCCAAGCCTCACGTTCTGTTCTACGCCACCAAGCGCGTGGGCGGGGATGTGAGCGATTTCGCGGCGATCAAACTGCTGAAATTCGCGGTGAGCTAAGGGTCTCTGATCCAACCGTGAATCTGTCCCGTCTTCGGGCGGGACAGTGGGCGCGTGTGGGGAAACGGCGTTGTCTAGCTTCTTCCCTCCGTCCGAGTAGCGCCGCCACGCGCGCCCGATTTCGATTTGTGACGTCCCGACTGGAGAGCGGAAAATGAATCTAAGCGAAGTGACTTCAGTGCCTCTGGCGTCCTTGCCGCTACAAGAGTTTCGGGACCATCTGCGTCTCGGACGTGGTTTCGAAGATGACAGTCTTCAGGATATTGTTCTCGAAACGGCGCTTCTGGCGGCGATCAACGCGATCGAGGATCGGACGGGCAAGGCCCTTCTGCAAAGGGAGTTCAGGCTTGAGCTGACCCATTGGGAGGGGCCGTGTGTCCAGTCCTTGCCACGCGGCCCTCTGATCGCTGTCCGGCGCCTTGCGATCATGCAGATGGACGGCTCGATGGTCGAGTTGTCCGAGGGCGATTATTCCCTGCTGCACGACACGTTTCGGCCCGGTTTGCGCGCCAAGGGCGGGTTTCCGCAAATTCCGACCCATGGAAGCGTCCAGATCGACTTCGAGGCGGGCTATGGCCCGCAGTGGTCGGATGTGCCCGGCAGCCTGGCCCAGGCGGTTTTCATCCTGGCCGCGCATTTCTATGAGGCGCGGGATGGGCAGCAGTCGCGGGGCTTCCCGGCCCTGGTCCGCACGCTGATCTCGGCATTCCGGGATGTGCGGATATTCGGAGGGCGCCGGAAATGACGCCCGTGCTGAGTCGCAAGCTGATCCTGGAAGAGCGCGTGCAGGTGCCGGACGGGGCAGGTGGATTTCAGGAAAGCTGGGAGGCGCGCGGCATGCTTTGGGCGGACGTGCGTATGCGCAGTGGCCGGGAAACGACCCGTCGACCCGCCGTGGCCGTTTCCATGACGTCGTCGCGCATCACCGTACGTGCCGCGCCCTTCGGCAGTCCGAGCCGACCCAAGCCGGATCAGCGATTTCGAGAGGGCAATCGGACCTTTCGGATCCTCGCGGTCGGAGAGGCGGATCACGATGCCCGTTTCCTGACCTGCTTTGTCGATGAGGAGGTTCCGGGATGAGCTATGCGCTGTCAGGTATATTGCAGAGAGCCATCTACCAGCATCTTGTCGGCGACGCCGTTCTGCAATCGCTGGTGGGTGATGCGATCTATGATGCGGTCCCGTCCGGGGTCCTGCCCACGACCTACATCACCCTGGGACCGGAAAACGCCGTCGCACGCGCGGATCGCAGCAGTGCGGCGACGCGCCATGATTTCGTGATCAGCGTGCACACGGAGAAGGACGGGTTCCAGGCGATCAAGGAGGTCGCGGGCGCCATCAGCGATGCGCTTGTCGATGCCCCCCTGAGCCTGAGCCGCGGTTCGCTCAGCACCCTCGAGTTCCTGCGCGCCAAGGCGCGCCGGTCCAGCAACAGTCAGATGCGCCAGGTGGACCTGTGGTTCCGCGCGCGCATCGAAGACGACTAACCCCCAGATTTGGAGAGCCCAATGGCTGTGCAAAAAGGCAAAGACCTTCTGATCAAACTGGACATGACCGGAACGGGTCAGTTTGAAACCATCGCCGGTCTTCGGGCCACGCGGATCACCTTCAACACCGAGACGGTCGATGTGACCTCCCTCGAGAGCGCGGGCGGGTGGCGCGAGCTGCTGGGCGGTGCCGGGGTCAAGAGTGCGTCGCTCTCGGGGTCGGGCGTGTTCCGCGACGAGAATACGGACGAGCGGGCGCGGCAGATCTTCTTCGACGGGGAAGTGCCGAACTTCCAGGTGATCATCCCGGATTTCGGGATCGTGGAGGGGCCCTTCATGATTACCGCGATCGAGTATGCCGGCAGCCAGAATGGCGAGGCCAGCTATGAAATGACCATCGCTTCGGCGGGTCAGATCACCTTCAACGCGATCTGATCCCGATGGCGAACCCTTATGCAGGCGAGGTGGCCCTGACGGTGGATGGGCAGACCTATGCCATGAAACTGACCCTGGGTGTTCTGGCCGAGCTCGAACATGAGCTGGAGGCGGGGTCGCTGGTCGCGGTGGTCGAGCGGTTCGAGGCGGGCCAGTACCGCACGCGCGACGTTCTTCTGTTGCTCAAGGCCGGGTTGCGCGGGGGGGGCTGGACCGGCCAGATCGGCGATCTTGCCCAGGCCGATATCGAGGGCGGTCCGATCCATGCCGCGCGCGCGGCGGCCACGCTTCTGGCGCGGGCCTTTGCGCTGCCGGAGACTGCGAGCGGCCCATGAGCCAGTTCGACTGGCCCGGCCTTCTGCGTCTTGGCCTGGGCTCTCTGAAACTGCGCCCAGAGGAATTCTGGGCACTCACCCCGGTGGAACTGCTGCTGTTGCTCGGTGCGGAAGCCGGTGGCGACGCGCCCCTTGGTCGGGCGCGTCTGGAAGAACTCGTCCGGGAGTTTCCGGACACGACGGAGGTCAGCGAGAATGTCGGATTACGATGAGTTGGACGGGTTCGATGCCCGGATGAACGAGCTGGAGCAGACGCTGGGCGATGCGGCGGCGGTTGCCGGGGCGTTCGATGCCGAGATGAGCCGCCTGCGCGACAGCATGCTCTACACCGAGCGGGAGGCGGCCTCCCTCGGGAGCAGCGTGGGCAGCGGCTTGCGTCGCGCGTTCGACGGGTTGGCCTTCGAGGGGCTGAAACTGTCCGACGCGCTCAAGACGGTGGCGCAGTCGATGGTGGACGCGGCCTACAACACGGCGATGTCGCCGGTGCAAAAGGCGGTGGGCGACACGTTGGCGACGGGTGTCAATTCGCTGATGTCCGGTTTGTTCGGGTTTTCCCATGGGGGCAGCTTTTCGCAGGGTCGCGTGATGCCGTTTGCCAAGGGCGGGGTCGTCACCTCGCCCACGACTTTCCCGATGAAGGGGGCCACCGGGTTGATGGGCGAGGCCGGGCCGGAGGCGATCATGCCGCTGGCGCGCGGTGCCGATGGGCGGCTCGGCGTGCGGGCCGACGGGGCAGGGGGTGGGCGGCCGGTGCAGGTCGTGATCAACATCTCCACCCCCGATGTGGAGAGCTTCCGCCGGTCCCGCAGCCAGTTGGCCGCGGATATGGGGCGCGCGCTGACGCTCGGCCAGAGAAACCGCTGAGAGGGGCAGGATCATGCAATTCCATGAAGTGAGGTTCCCCGCGAACCTGAGTTTCGGCTCCACCGGCGGGCCGGAGCGGCGGACCGAGATCGTCACCCTGGCCAACGGGTTCGAGGAGCGCAACACGCCCTGGTCCCAGTCGCGCCGCCGCTATGACGCGGGCGTGGGGATGCGGTCGCTGAACGACATCGAGGCGCTGATCGGGTTCTTCGAGGCGCGCCAGGGCCAGATGTACGGGTTTCGCTGGAAGGACTGGGCCGACTTCAAGAGTTGTGCGCCCTCGGAAACGGTGGCGTTCGAAGATCAGGCGCTCGGCAGAGGCGATGGGGAGACCCGGATCTTTCAGTTGATCAAAAGGTATCGGTCCGGGGCACAGTTCTATGCGCGCACCATCACGAAGCCCGTCGCCGGAACGGTGCGGGCCGGGATCGACGGTGTTCAATTGTCCGAAGCTGTGCATTTCGAGGTGGATACGGTGGCTGGGCAGCTGGTCTTTACGGACCCTCCGGAGAACGGGGCGGAGGTGACGGCCGGTTTCGAGTTCGACGTGCCGGTTCGGTTCGATACGGACCGCATCCGGACGTCGGTTGCGTCCTTCCAGGCCGGGGATATCCCCTCGGTTCCCGTGGTGGAGTTGCGGATATGAGCGCGGGTGAACAGGCGCTGAATGCGCATCTTGCCAGCGGGCTGACCACATTGTGCCGGTGCTGGCTGGTGAGGCGCCGGGATGGCAAGACGCTGGGCTTTACGGACCATGACCGGGATCTGTCCTTCGAGGGCGTGGTGTTCGCAGCCGATAGCGGTCTTGTCGCCTCGGCGTTGCAGCAGTCCACGGGGTTGTCGGTCGACAATTCCGAGGCGATCGGGGCGCTGTCCAACGCGGCGATCTCGGAGGTGGACATTCGGGCTGGCCGTTTCGACGGGGCGGAGGTTCAGATCTGGCTGGTGAACTGGGTGGAGCCGGATATGCGCAAGCTGCAGTTCCGCGGCACGCTCGGGGAGCTCCAGCAGGTGGATGGGGCGTTCCGTGCGGAGTTGCGCGGGCTTGCCGAGATGCTCAACCAGCCGCAGGGGCGGATCTACCAGCGCGATTGTACCGCGTTGCTCGGGGATCGGTCGTGCAAGTTGGCGCTGTCGGCCGCGGAGTTCACGGCAGAAGCGCCGATCCTCAGCCAGAGCGACAATCGCATCTTCGCGTTCGCGCCGCTGGAGGCCTACGACCTGACCTGGTTCGAGCGCGGGCGGCTGGAGGTGGTGACCGGTGAGGCGGCTGGCCTGCAGGCGCTGATCAAGAACGACCGCTGGTACGATAATCGGCGAGAAATCGAGGTTTGGGAGGCGCTGGGTCAATCGGTCCAGCCCGGAGACATCGTGCGTCTCGAAGCGGGCTGTGACAAGCGGATGTCCACCTGCCGGTTCAAGTTCAACAACGTGAAGAATTTCCAGGGTTTCCCGTTCATTCCGGGCGATGACTGGCTTGTCAGCTACCCCACGCGGGGCGGTCAGAACGATGGCGGGAGTTTGTCCTCATGAGCTGTGCAGACCGCGTGGTTGCGGAAGCTCGTGGCTGGGTAGGCACGCCTTATGTGCACCAGGCATCCGCCCGCGGGGCCGGTGCCGATTGTCTCGGGCTCGTGCGCGGGGTCTGGCGCGGGGTGTTCGGCGACGAGCCGGAAGCGGTTCCGCCTTATACCCCGGACTGGTCCGAGCCGCAGCGCGACGAGATCCTCTGGCGCGGCGCGGCGCGACACTTGCAGCAAAAGCGGGTCGAGGACGCGGCGGTAGGCGATGTTCTGCTGTTTCGGATGCGCGCGTCCGGTGTGGCCAAGCATCTCGGCATCCAGTCCGAGGTCGGGCCGCTGCCTTGCTTCATACATGCCTATTCAGGTCATGGGGTCATCGAAAGCCCTCTGTCCCGGCCCTGGGCGCGGCGGATCGCGGCGCGCTTTGCTTTCCCGGTAGGAGACTAATCCATGGCGACCATCGTTTTATCCGCAGCCGGAGCGGCCATTGGCACATCGCTCGGCGGGGCGGCTTTCGGGCTGTCCGCGACGGTTATCGGACGGGCCATCGGGGCCACGATTGGCCGTGCCGTCGATCAGCGCCTGATGGGAGCCGGCTCGGCCGCGGTGGAAACGGGGCGGATCGACCGGTTCCGGATCTCGAATGCGAGCGAAGGCGATGTGATCCCGATGGTGTTCGGGAAGATGCGCGTTGCCGGACAGGTCATCTGGGCCTCCCGGTTCAAGGAGACCAGTTCCTCGTCCGGGGGCGGCAAGGGCGCACCGGCGCGGCCGAAGGTGACCAGTTTCACCTATACCGTGAGCCTAGCAATCGCGCTCTGTGAAGGCGAGATCCAGAGTGTGGGCCGGGTGTGGGCCGATGGCGTTGAAATCTCGCAAAGTGATCTGAACCTGCGGGTGTACTATGGCGCGCATGATCAGACGCCGGACCCCAAGATCGAGGCAGTCGAAGGTGCAGGCAGCGTGCCGGCATTTCGCGGCACCGCCTATGTCGTGATCGAGGATCTGGACCTGGGGCAGTATGGCAACCGGGTGCCGCAGTTCAGCTTCGAGGTCTTCCGTCCTGCCCAGCCGGAGGGCGGCGCGCCGCCGCTTGCAAGCCGGATACCGGGTGTGGCGATGATCCCGGGGACGGGGGAATACGCGCTGGCGACGACGCCTGTGCACTGGACCTCGGGGCCGGGTGCCAACACCTCGATCAATATCAACACGCCCGGGGCCGAGACCGATTTCGATGTCTCGTTGCAGAGCCTTCAGCGGGATTTGCCGAACTGCAATTCGGCCTTGCTGGTGGTGAGTTGGTTCGGGAACGATCTGCGCTGCGGAGAGTGCGAGCTACGCCCGAAGGTAGATCAGAAGCGATACGAAGGGGTCCAGATGCCCTATCGCGTGGGCAGCTTTGCGCGGGACGATCTGATGGAAGTACCGCGCGTGGATGGCGCGCAGATCTATGGCGGTACGCCCTGCGATCGGTCGGTCATCGAAGCGATTTTGGCATTGAAAGACGCGGGCAAGAGCGTTGTTTTCTATCCCTTTATCCTGATGGAGCAGCTTGCGGGCAATGATTTGCCGAACCCCTATTCCGGGCAGCCGGGCCAGCCGGTCTTGCCTTGGCGCGGGCGTATCACAAGCTCGCTCGCCCCGGGCCAGGACGGCTCGCCCGACGGTACCGCGGATGCAGAGACCGAAGTGGCGCGGTTTTTCGGGAATGCGTCGGCGTCCGATATCGCGATCTCGGGCAATTCGGTATCGTGGAATTCGGGCGTGGATTGGAAGTACCGGCACTTCATTCTCCACTATGCGCGGCTGTGCGCGGCGGCGGGTGGTGTCGATGCATTCTGCATCGGGTCGGAGATGCGGGCCCTGACGCAAATTCGTGGAGCCGACAACAGCTTCCCGGCGGTGGAAGCCTTGCGCGATCTGGCGCGGGACGTCCGTGCGATCCTGGGGAACGAGACCAAGATCGGGTATGCCGCCGATTGGTCGGAGTATTTCGGGTACCATCCTCAGGATGGCTCGGGCGATGTGTTCTTCCACCTTGACCCGCTTTGGGCGGACGAGGCGATCGACTTCATCGGGATCGACAACTACATGCCCCTATCCGATTGGCGTGACGGGCTGGATCATGCGGACGGGGATGCCGGGTCGATCTACAACGCGGCATACCTTCGGGACGGGGTTGCCGGAGGGGAAGGGTACGACTGGTTCTATGCCTCCGAGTCCGACCGCCGCGCACAGATACGCACACCCATCGAAGACGGTCTGGCCGGGGAGCCTTGGGTGTTCCGCTACAAGGATCTGGTTGGGTGGTGGTCGAACCATCACCATGACCGGATCAATGGCGAACGCCAAGCGCAGCATAGCCCTTGGGTGCCGGGCAGCAAGCCGATCTGGTTCACGGAAGTTGGCTGTGCGGCGGTCGACAAGGCTACGAACCAGCCCAACAAGTTCGTGGACATTCGTTCGTCGGAGTCCGCGTTGCCATGGTTCTCGGATGGTCGACGCGATGATCTGATCCAACAGGCCTACTACGACGCCACGCTGGGCTACTGGACGGACCCTGACAACAACCCGAGTTCCGATCTGTATGAGGGGCGGATGCTGGATACGGAGCGTATCCACGCCTGGGCCTGGGACGCTCGGCCCTGGCCGTATTTCCCGAATAACGGCGTCCTTTGGGCGGATTCGCCGAACTATGCCCGTGGCCACTGGATCGGCGGTCGGATCACGGCGCAGTCGCTGGCGGAAGTCGTCAGGGAAATCTGCCTGCGGGCTGGAGTAACCGAGGTCGATGTGAGCGAATTGGCGGGTCTGGTCCGTGGCTACGTCGTGGACAACATCTCGTCAGCCCGTGCATCCCTGCAACCCCTGATGCTGGCGCATGGCTTCGAAGCGGTGGAGCGAAACGGGACCCTCGTGTTCCGAAGCCGCAGGCAGGAAAGAGCGACCGAGGTGGACCCTGACCTCTTCGCGGTGGACAGTGACCTCGAAGGGGTATTGCAACTGACGCGCGCGCCCAATGCGGAATTGTCCGGGCGTGTTCAGCTGCGGTACATCGAAGAGGGCGGGGACTATGCCACCCGGTCTGCGGAGGCGCTCTTCCCGGATGAGACATCCAACATCGTGTCGCAGTCCAGCTTTCCGATCAGCCTGACCTACTCGGAGGGTAAGGCCATCGTCGAACGGTGGTTGGCGGAATCGCGTGTTGCAAGAGAGACCGCGCGGTTTGCCTTGCCGCCGTCGCGGTCGGATATCAAAGCCGGAGAAACCCTCCAGCTTCCCCATGGATCGGGGGGTTCGGCTCTGTTTCGGGTGGATCGGATCGAAGAAGGCCTGCAGCGTAGCATAGATGCGGTTCGGGTTTCGGACACGGTCTACACGGCGAGCGACGCGGTGGAGGAGCTTCCTCCGGTCAAGCCCTTCTCGCCGCCCGTTCCGGTTTTCCCGGTCTTTCTGGATCTGCCCCTCATCACGGGGGACGAGGTGCCCCATGCGCCTCATCTCGCCGTGACGGCGCGGCCCTGGCCAGGCAGTGTTGCGGTGTACAGTTCAGCGGAGGACGCAGGGTACGAACTCGAGAAGTTCGTTGGATCACCCGCGACCCTCGGGGTCACGGAGACGGATCTTCCGCGGGCGCGGCCGGGGATATGGGACCTTGGGGCGCCGCTTCGGGTCAGGCTCACCTCCGGTCAGTTCAACTCGGTTGACACAGAAGCGGTTCTGCGCGGCGCAAATCTGGTGGCCATCGGGTCGGGCTCTGCCTCAGGTTGGGAGTTGTTCCAGTTCCAGACCGCCGAGCTTGTCGCAGCTGACACTTTCGAGTTGTCGAACCGCTTGCGCGGGCAACTGGGGACCGAGACGGACATGGCCGATATCTGGCCGACCGGCAGCTACGTTGTCTTGATCAATGGCGCGGTGGAGCAGGTGAACTTGGCATCCCAGGCCGTCGGTTTGCCGAGGCACTACCGGATCGGGCCGGCGCAACGCCCCATAGATGACCCGACCTTCATCCACGTGTCCGAAGCGTTTTCGGGCATTGGTCTTCGACCTTATGCGCCGGTGCATGTTACGGCTCGGTATTCGGCGGATGGCGTCCGGGTGAGTTTTGTCAGGCGCGCACGGATTGATGGGGACCGCTGGGACCTGGAAGAGATACCCCTCGGCGAGTCGACGGAACGTTACTTGGTGCGTGTGCGTGCCCTCGATGAGACGCTTTTGCGTGAGGTCACGGTAACTCAGACAGTTTGGGACTACACCGCGGAGATGTATGCGGAGGATGGCGCGCCAGCCGGGGCCATTCTCGAAGTTGCACAGATTTCCGACCGGTTTGGTCCAGGCTCTTTCGGAAGGACTATCTTCTATGGCTAACAGCCCCAATATCGAACTGCCCTTCGTCGAGGCGGCGCAGGCGCAGAAGCACGTAACGGTGAATGAGAGCTTGCTGCGGCTCGACGCGGTCTCGCAGCTTGTTTTGCAGTCGCTGTCCGAAACCGTGCCACCCAATGATGCAGAGGATGGGGAGGTGTACGCGGTGCCGCAGGGTGCGCAGCCTCCCTGGCAAGCCTTGCCTGGCAAGCTCGCGCTGCGGAGCAATGGCGGTTGGGTTACGATCACGCCGCGACCGGGCTGGCAGGCGTGGGTGGTCGAACTCGGCGCGCTTTGCGTTTTCGATGGCAGCGGCTGGGTGTCCGTCGGCCCAGGAGCGGCCGGTGCCGGGCCGAGATTCGAGGCGATCGAATTCGAGCATACTGTCCAGAGTGGTGGTGCTCAGGACACCACGGTCGTTATCCCTGCGCAGTCCTCGGTGATTGGTGTCACCGCGCGCGTGTCAGATGAAATCACAGGCAATTTGACATCCTGGCGGCTTGGTGCGGGAGGCTCCGACAATCGCTACGGATCCGGGTTTGGAACGGCGCACAATTCCTTCGTGCGGGGGCTGACCGGCGCGCCCTTGGCTTACTACGCGGACACGCCACTGATCCTGACGCCCGAGAATGGCGCGTTTTCGGGCGGTGCGGTGCGGTTCGTGATCCACATGCTTCAGATCGACATTCCAGACCTTGTGTGATGCAGCGGCTCGGTCTTGAGGAGGTCGTGACACTTGCACGATCCTTGGTGTCGATCCCGTACGAAGACCAAGAACGGTTTTGCCTCGAGCTGTTTTCTGCGGCGCATGTCCATCACAAGATCGCCAAGCGTCTGGGCGGGCGGAAGGCGCGGGAGTATCAACCGGTGCTCCCGCCCGCACCCAGTGCTTGCGATATGTCGCGCGACGTCGTGTCTGAGTTGAGCGCGGAGTTTTGCAGCGTATTCAGTGCGTTGCGTGCGTGGCGCGGTCTTCAGGCGCAGAGAGGCGGCGCTCCGAACCGATAGACGACTTGCGAGGTGGCCTCGAATTCCTTACCTGTTTTGCACAGAGTATTGGAGTTCACGGGATGGGCAAAGCGTCGAAATCGCTGAAAGCAGTTGATCCGGTCTGGCACCGGATCGGTGAAGAAGCCCGTCTGGCCGTGGCGGACGAGCAACTGCTGGGAGGGCTTGTCCATTCAAGCATCTTGCATCATGCAACGTTTGAGGCGGCTCTGGCCTACAGGATTACACTGAAGCTTTCGTCGCCGGAGATGTCTGCCCAAACGCTGCGCCAACTCGTCGATGACGCGTTTGCATCGGATGCAACACTTGGGGTTGCGGCGCGTGCTGACCTGGTTGCTGTTTACGAGCGGGATCCGGCGTGCCATCGCTTGATGCAACCTTTGTTGTACTTCAAGGGTTTCCAGGCGGTTCAAGCTTATCGCGTGGGGCATTGGCTTTACAGCCAAGGGCGGCATGACCTTGCGTATTTCGTGCAGATGCGGGTCAGCGAAGTGTTCGGTGTCGATATCCATCCCGCTGCGAAGATCGGGCAGGGGATCATGATCGACCATGCCCATTCGATCGTGATAGGGGAGACGGCCGTGGTGGGAGACAATGTCTCCATGCTGCATTCCGTGACCCTGGGCGGGACCGGCAAGGAAGATGATGATCGTCACCCGAAAATCGGCGATGGCGTTCTGATCGGGGCCGGCGCGCATGTGTTGGGCAATATCACGATCGGTCACTGTTCCCGCATCGCGGCGGGCTCTGTGGTTCTGAGTGACGTGCCGCCCTGCAAGACTGTTGCGGGCGTTCCGGCCAAGATCGTTGGGGAGGCTGGTTGCGCGCAGCCCTCGGTCACCATGGATCAGCTTCTGTCAGAATCCATCTGAAGCGTAAAACGCGCCTATGCCAGAAGAAGAAGCGGGTTTTCGAGGCCTGATACGATCTCTGCCAGAAGTGCGGCGCCAACCGAGCCGTCGATGACGCGGTGGTCCACCGACAGCGTCATGGACATCTGCGTCGCAACTGTTACAGCCCCATCCGCGTCGACGGTCGGCTTTTTGACACCTGCCCCCACGGCGAGAATGGCCCCGTGGGGTGGGTTGATCACCGCGTCGAAATTCTCGATTCCGAACATGCCGAGATTGGAAATGGCGAAGGTACCGCCGACATATTCACTCGGCGCAAGTTTGCGCTCGCGCGCGCGGGCTGCGAGGTCTTTCATTTCCTCTGAAAGGGCGGAAATCGACTTTTGATCCGCATCCTTGATCACGGGCGTGAACAGGCCGCCCTCGATCGCCACTGCAACCGCGACATCGGACCTCTGCATCTGCAGGATGCGGTCCTCTGCCCAGACAGCATTGGCGTGGGGCACGCTCTGCAGTGCTCGGGCACAGGCCTTTATCACGAAATCATTGACGCTCAGTTTCTTGCCGCTGGGCGCGAGTTGCGCATTCAACTCGGTTCGGAAAGTCAGCAGGGCATCAAGATTGGCCGCTCTGCGCAGGTAGAAATGCGGGATCGTCTGTTTGGCCTCCGTCAGGCGCGCGGCGATGGTCTTTCGCATGCCATCGAGCGAAACTTCGGTGAAGGGACGATCCGCGAAGATCGATGCTACGGACGAAGCCGATTTCGGACCCTCTGGCTGGCGGGTTTGGGGTGCGGCAGCCTGTTCCGGAACGGCAGCCGGCTGTTCTGCGGCATCTACATCTGCCTTCACGATGCGGCCATGCGGACCTGAGCCCCGGATCTCGGAAAGGTCCAGACCTTTCTGTTTTGCCAGGCGCCGGGCGAGGGGGCTGGCGAACACACGATCTCCGGTTTTTGGCGGCGGTGCTTTGGCAGTCTCTTGCGGGGCGGCCTCTTGTTGGACGGAGGCGGGCTCCGGCGGTTGCTCCGCAGGCTTCTCCGCGCCGAGCTCCTCGCCCTCTTCGAGCAGGATCGCGATGAGCGTGTTGACCTTCACATCGTCCGTGCCCGCAGCAACGAGGATCTTGCCGATGATGCCATCATCAACAGCCTCGAACTCCATCGTGGCCTTGTCGGTCTCGATTTCGGCGAGCAGGTCTCCGGACGAGACGCTGTCGCCTTCCTTGACCATCCATTTCGCGAGCGTGCCTTCCTCCATGGTCGGAGACAGCGCAGGCATCAGAATCTCGGTAGCCATCCCTACCCCTCCCTCAGCGGTACGTAACCTTGTGAACGGCCTCAATCACTTCATCGGTCGTCACAAGGGCCAGTTTTTCGAGGTTTGCGGCATAGGGCATCGGGACATCCTTGCCGGTCAGGTTGATCACGGGCGCATCGAGATAGTCGAACGCTTCCTGCATCAAAACGGCCGAGATGTGGTTTCCGATGGAGGCCACCGGGAAGCCTTCCTCGACAGTCACGCAACGGTTGGTTTTCTGCACCGATGCGATCACGGTTTCGGTATCGAGCGGCCGGAGGGTCCGCAGATCGACCACTTCCGCGCTGATGCCATCCTTGGCCAACCGATCCGCGGCTTCGAGCGCGTAGGTCATGCCGATCCCGAAGCTGACGATGGTGACATCGCGCCCTTCGCGCCAGATCCGCGCCTTGCCAAAGGGCACTGTGTAGTCGTCGATCATGGGCACTTCGAAACTGCGGCCGTAGAGGATTTCGTTCTCCAGGAAGATCACCGGGTTCGGATCGCGTATGGCGGATTTCAGCAGGCCTTTCGCGTCGGAGGCGGAGTAGGGCATCGCCACCTTCAGCCCCGGAATATGCGCATACCATGCGGCGGAGTCCTGGCTGTGTTGTGCGGCGACGCGCGCGGCCGCGCCATTGGGGCCGCGGAACACGATGGGGCAGCCCATCTGGCCGCCGGACATGTAAAGGGTCTTGGCCGCGGAGTTTATGATCTGGTCGATCGCCTGCATCGCGAAGTTGAAGGTCATGAACTCCACGATCGGGTTGAGCCCTCCAAATGCAGCTCCCACCGCAAGTCCCGCGAAGCCGTGTTCGGTAATCGGCGTGTCGATCACCCGCTTGGAGCCGAATTCGTCCAGCAAACCTTGGCTGATTTTGTAGGCGCCCTGATATTCGGCCACCTCTTCGCCCATCAGGAATACGTTCTCGTTCCGGCGCATTTCCTCGGCCATGGCGTCGCGCAGAGCTTCGCGCACGGTCATGGATTTCATCTGCGTGCCCGGGGGCAAATCCGGCTCGTCCGGGATGACGATTCTTGCCGGGGTCACCGGCGCGGCAGGCGCGGGCTGTTGATCGGTCGCCTCATCCGAAGGCGCTGCGGCGACCGTGTCGCTGAGGGTTTCGCCATCCTGGATCAGCACGGCAATCGCGGTGTTCACGGCGACACCATCCGTGCCGCTTTCGACCAGGATCTTGCCGATGATCCCTTCATCGACCGCTTCGAACTCCATGGTCGCCTTGTCGGTTTCAATCTCGGCGAGGATGTCCCCTGAGGAAACGCTGTCGCCTTCCTTCACGAACCATTTCGCCAGCGTGCCTTCCTCCATGGTCGGAGACAAGGCGGGCATGAGAATTTCTGTGGCCATGGTCGTCTCCCCTCAAGCTTCGGCGTAAATGTCGGTCCAGAGCTCGGACAGGGCCGGCTCAGGGCTCTCGCGGGAGAATTCCGCCGCCTCGTTGACCACGGCCTTGATCTCCTTGTCTATTGCCTTCAACTCATCTTCACTCGCATGATTGCCGCTCAGGAGCATCTCGCGCACATGCTCGATGGCATCGCGTTGCTCGCGCACTTTCTGGACTTCTTCACGGGTGCGGTACTTCGCGGGATCAGACATGGAATGCCCTCGGTAGCGATATGTCTTGACCTCGAGGATGTAGGGGCCCTTGCCTGCGCGACAGTGGGCAACCGCCTTCTCGCCGGCAGCCTTCACCGCCAGAACGTCCATGCCGTCGACCTCTTCCCCGGGGATACCATAGGCCGCGCCCCGTTCCCAAAGAGATGGTGACTTGGTTGAGCGCGCCACGGAGGTTCCCATCGCGTACTGGTTGTTCTCGATCACGAAGACCACCGGCAGCATCCACAACTCTGCCATGTTGTAGGTTTCGTAGACCTGCCCCTGGTTCGCGGCACCGTCGCCGAAATAGGCGAAGGTCACACGATCATTGCCCCTGTACTTGTCCGAAAACGCTAGCCCAGCGCCGATTGGCACCTGCGCACCGACGATACCGTGCCCGCCATAGAAGTGCTTCTCCTTCGAGAACATGTGCATCGAGCCGCCCTTGCCCTTGGAGTAGCCCCCCTCGCGTCCGGTCAGTTCGGCCATCACACCCTTGGGGTCCATCCCGCAGGCCAGCATGTGGCCGTGGTCCCGGTAGCTCGTGACGCGCTTGTCGCCGTCTTCGGCGGCGGCTTCGAGGCCGACGACCACCGCTTCCTGGCCGATGTAAAGGTGACAGAAGCCTCCGATCAGACCCATCCCGTAGAGCTGGCCTGCCTTTTCCTCGAACCTGCGGATCAGCAGCATCTCCCGATAGTAGGACATCAGGTCCTCTTTCGAGACGTTGGGTTTCTTCGTGGAGCGGCGTGCTGCCATGGTCGGCCCTCCCAAGCACGAACGAATGGTTTAATGTTAAACTAAAGGAAGGCGTTTTTCGCGTCAATCACCTCTGCGCAGCGACGTGTCGGCAGTGGCCTAGCGGATGACGATTTCGTTCGGCCGGGCATAGCCGAGCACATCCCGCGCCCGCTCGTCCAGCAGGTCGAGGTCGAGAAACTGGTCGGACAGGCGCAGCGTCTTGTTCTCCAAGGCGCGTAACTCGCCCTGCAGCAGGGCCAGTTCTGCCCGCAGGCGGGCTTCTTCTGCCTCGGCCTGGACGCGGTTGAAAAGGCCATACTCGCCCTGCACGGCGTGAAACACGAAATACGTACCCACGAGGAACGCGATCAGGGTCACCACGGCCCCATGCACGGCGGAGTGTTTCGGTTTACTGGTCATATCTGCCTCTTGCCCGTCTCTGTCGGACGGTGCGTGCATCATGCCACAGAGCTGAGTCGCTGTGAATCCCCTAACTCGCCGCTTGTTTGGCTAAGGTTTCTTGCAGTTGCGGTGTCTGTCCGCAGCCATCGCAGAAGACGCGCGGCAGGATAGATGCGCAAATGTCTTTACCTGACCTTGCGCGGCGGTGCCTCTGCCTTTTGTCCAAGACGTCCGCCATGGCACGCAAAAGGCCCCGGCGGGGCGGGGCCTGCGAAGTCCGAGGGTCCGGGTGTCAGCCTGCGATGGAGGCCGCGTGGATGCTGTCGATCGTCGCTGCAATGGTTGCGTTGAATTCCGCGTCCGACTGCTGGGCCGACAGTCCCTCGGTCAGCGCACGGGAGAAGGACGCGATCACGCCGGTGTTCTCGGCCAGCTTGGCGTTCGCCTCCTCGCGAGAATACCCGCCGGACAGCGCCACCACCTTCATTACCTTCGCATGCTCGACCAGCGGCAGATACTGGTTCGGCTTGCTCGGCAGGCTGAGTTTGAGCATGATCTGCAGCCCCTCGGGTACGGTGTCGAGATGCGCGAGGATTTCCGCAAGCAACATATCCTCCGCTTCGGCCTTGTCGGCAATCGTGATGGTGACTTCCGGCTCCAGAATCGGCACGAGGCCATGGGCCAGGACCTGTGCGCCGATCTCGAATTGCTGCGCGACGATGGCCTTGATCCCCTTCGGATTGGCCGCTGAGATCACCGAGCGCTCCTTTGTCCCGAAAATGCCCATGGCCGCGGCGCGCGACAGAAGGTCGTCGAGACCCGGCATCGGCTTCATCAGTTGCACGCCGTTGGCCTCGGCCTCCAGCCCCTTGTCGATTTTCAAGAACGGCACGACGCCCTTGTCTTCCCACAGGTAGGCCGGGGCCGATTTGCCCGCGAACTCGCGATCCATGGTCATCTCGAACAGGATCGCTCCGATCACCTTCTCGCCGGTGAAGGCAGGGGCCGCCACGATCCGCGAGCGCATCTGGTGGATCAGGTCGAACATCTCGGCATCCGTGCCATAGGCGTCCTCCTCGATCCCGTAGAGCCGCAGCGCCTTGGGGGTGGAGCCGCCGGACTGGTCGAGGGCCGCGATGAAGCCGTGGCCGGAACGGATCTGGTCTGCTTTGGACATGGGGGACTCCGAAAATCTGTTGACGCGTCGGGTTGCGTCTACCGAAGGCCTGTCACCGCTGCAATTCTGGTCGCGCTAACAGTGGCGGACTCGCTCAGGCGGCTTCCAAGGCGGCCACGCCTGGCAGGGTCTTGCCCTCCATCCATTCCAGAAATGCGCCCCCGGCGGTGGAGATATAGGTGAAATCGTCGGCAACGCCGGCCTTGTTCAGGGCCGCGACCGTGTCGCCGCCCCCGGCGACCGTGATGAGGGTTCCGGCTTTGGTCGCGTCCGCGGCGGCGCGGGCGGCGGCATTGGTGGCCATGTCGAAGGGCGGGATCTCGAACGCGCCGAGCGGGCCATTCCAGATCAGCGTGCGCGCTTGGGCGAACACCTCTTTCAGGGCCGCGACTGTCTCCGGACCTGCATCGAGGATCATCGCATCCCTTGGACATTCCGAGACGGGCAGGGTCTGTGACGGGGCGCCGGCCTCGAACTTTCGCGCGACCACGATGTCCTTGGGCAGGTGAATCGAGCAGCCCGCCCGTGCGGCCTTCTCCATGATCTCGCGCGCGGTATCGGCCATCTCGTGCTCGGCCAGCGATGCACCCACATCGATGCCCTGGGCGGCGAGGAAGGTATTGGCCATGCCGCCCCCGATCACCAGGTCATCTACCTTCTCCACGAGGTTGCCCAGAAGCGCCAGCTTGGTCGACACCTTGGCCCCGCCGACGACCGCGACGACGGGGCGGGTGGGCGTGCCCAAGGCCCTTTGAAGCGCCTCCAGCTCCGCCTGCATCAACCGACCGGCGCAGGAAGGCAGCAGACGCGCGATGCCCTCGGTGGAGGCATGGGCGCGGTGGGCCGCCGAGAAGGCGTCGTTGCAATAGATATCCCCGAGCGCGGCCAGCGCCGCCGCCATTTCGGGATCGTTTTTCTCCTCACCGGGCGCGAAACGGGTGTTTTCCGCCAGAACCACTGTGCATTTCGGCAACGCCTCCAGTGCGGCGCGGTCGGGATGCGCAATGAACTCGACCGGCCGCCCGAGCGCCTCTTCCAGCGCGGGCAAAACGACGCGCAGGGACATCTCGGGCACCACCTTGCCCTTTGGCCGGCCGAAATGCGCCAGCAGCACCGGCAGCCCGCCCTTGGCCAGGATGTCGGTCACTGTCGGCACGATACGCTCGATCCGGGTCGTATCGGTGACCACCCCGTCGGCCACAGGCACGTTGATGTCGACCCGTGTCAGCACGATCTTGCCGTCCAGCGCCATGTCGTCGAGGGTTTTCCAAGTCATGCCTGTCTCCATCTGCGATTGCCGCTGTTCTGCCAGACACGCGGCAAAGGTCAACCCGGGGGCGTGCACGGCACAACCCCGGGGCGGGGCAACACCCGCTTGTCGGTGTGGGCGATTATTGGGTTTCGCATCCTGTCCGGGCCTTCTAGGTTGCCCGTGACAAATGCAGGAGGATGCCAGCATGGCCGATATCAAAGACCCGGAAAATACGATCCTGATGGAGCTCAAGGATGGCACCGTCACTATTGAGTTGCTGCCAGACGTGGCGCCCAAGCACGCCGAGCGCATGAAGGAGCTTGCCCGCGCGGGAGCCTATGACAACGTTGTGTTTCACCGGGTGATCGACGGGTTCATGGCCCAGACCGGGGATGTGGCGAACGGTAACGCGGCCAAGGATTTCAACATCCGCATGGCGGGCACGGGCGGCTCGGACCTGCCGGATCTGCCGGCGGAGTTCTCGTCGCTGCCCCATGACCGGGGCACGCTCGGGGCGGCGCGTTCGGCCAATCCCGACAGCGCGAACTCCCAGTTCTTCATCAACTTTTCGGACAATCACTTCCTGAACGGACAGTACACGGTCTATGGCCGCGTGATCTCGGGTATGGAGCATGTGGACAAGATCGTCCGCGGAGAGCCGCCGATGAACCCCGACCAGATGATCTCCGTGAAGGTGGCGGCCGATGCGTAGTCTTGCCCTGGCGTTGACCCTGTTGGCGAGCCCCGCGCTCGCCACGGGGCTGCAGATCGAGGTCGCGGGCGAGGGGGCCAACGGCACCATCACCATCGACCTGCGCGAGGATATCGCGCCCCAGCATGTCAAGCAAATCTCGGAGTTGGCCGCAGAAGGCGCCTATGACGACGTGGTGTTTCATCGCGTGATCGAAGGCTTCATGGCCCAGACCGGCGATGTCGAACATGGCAAGTTCGGTGGCGATATGCGCCGGGCCGGAACCGGCGCCTCGACCCGTCCCGACCTGCCGGCGGAATTTTCTGACGTGCCGTTCGACCGGGGCGTGGTGGGCATGGCCCGGGCGCAGAGCCCCAACTCGGCGAATTCGCAGTTCTTCATCATGTTCAGCGAAGGGCATTTCCTGAACGGTCAGTACACCGTGGTGGGCGAGGTCACCGACGGTATGGAGGTTGTGGATGCGATCAAGCGCGGCACCGGGCGCAACGGTGCTGTGGTCGGCGCGCCGGACCGCATGGTCAGCGTGACCGTTATCGACTGACCGCGCCGCGCGCGCTGCCATGGGAATGTCACCAGAACGCCTCCGTCGCCCGGGGGCGTTTTTTTTGCCTGTTTTTCGCACTGCCTCATCCCACCTGCCGCCAAGGGCGTAGCGCGCGTGGGCGCAACCGCATCACTCCCGCTGCGTCACCTTGCCGTGAGGCGGGCTGGCGCAGTCAGGGGCGCCGATGCATGCTGGCTCAGGGAAACTGGAGGGCCTGTCATGCTCATGCGAAGTCTTGTCCTGATTACGGCCGGATGTCTTTGGATCGGGGCCGCCAAGGCCGATCCCGAGGCCTGGAAGCAGGAATGGCCAAACACCGATTTTTCGATCAGTGCGGTGCCTTTCGTTGAAATCCTCTCGGGCGGCCCTCCGAAGGACGGCATCCCGGCGCTGAGCGAT</t>
  </si>
  <si>
    <t>MATIVLSAAGAAIGTSLGGAAFGLSATVIGRAIGATIGRAVDQRLMGAGSAAVETGRIDRFRISNASEGDVIPMVFGKMRVAGQVIWASRFKETSSSSGGGKGAPARPKVTSFTYTVSLAIALCEGEIQSVGRVWADGVEISQSDLNLRVYYGAHDQTPDPKIEAVEGAGSVPAFRGTAYVVIEDLDLGQYGNRVPQFSFEVFRPAQPEGGAPPLASRIPGVAMIPGTGEYALATTPVHWTSGPGANTSININTPGAETDFDVSLQSLQRDLPNCNSALLVVSWFGNDLRCGECELRPKVDQKRYEGVQMPYRVGSFARDDLMEVPRVDGAQIYGGTPCDRSVIEAILALKDAGKSVVFYPFILMEQLAGNDLPNPYSGQPGQPVLPWRGRITSSLAPGQDGSPDGTADAETEVARFFGNASASDIAISGNSVSWNSGVDWKYRHFILHYARLCAAAGGVDAFCIGSEMRALTQIRGADNSFPAVEALRDLARDVRAILGNETKIGYAADWSEYFGYHPQDGSGDVFFHLDPLWADEAIDFIGIDNYMPLSDWRDGLDHADGDAGSIYNAAYLRDGVAGGEGYDWFYASESDRRAQIRTPIEDGLAGEPWVFRYKDLVGWWSNHHHDRINGERQAQHSPWVPGSKPIWFTEVGCAAVDKATNQPNKFVDIRSSESALPWFSDGRRDDLIQQAYYDATLGYWTDPDNNPSSDLYEGRMLDTERIHAWAWDARPWPYFPNNGVLWADSPNYARGHWIGGRITAQSLAEVVREICLRAGVTEVDVSELAGLVRGYVVDNISSARASLQPLMLAHGFEAVERNGTLVFRSRRQERATEVDPDLFAVDSDLEGVLQLTRAPNAELSGRVQLRYIEEGGDYATRSAEALFPDETSNIVSQSSFPISLTYSEGKAIVERWLAESRVARETARFALPPSRSDIKAGETLQLPHGSGGSALFRVDRIEEGLQRSIDAVRVSDTVYTASDAVEELPPVKPFSPPVPVFPVFLDLPLITGDEVPHAPHLAVTARPWPGSVAVYSSAEDAGYELEKFVGSPATLGVTETDLPRARPGIWDLGAPLRVRLTSGQFNSVDTEAVLRGANLVAIGSGSASGWELFQFQTAELVAADTFELSNRLRGQLGTETDMADIWPTGSYVVLINGAVEQVNLASQAVGLPRHYRIGPAQRPIDDPTFIHVSEAFSGIGLRPYAPVHVTARYSADGVRVSFVRRARIDGDRWDLEEIPLGESTERYLVRVRALDETLLREVTVTQTVWDYTAEMYAEDGAPAGAILEVAQISDRFGPGSFGRTIFYG</t>
  </si>
  <si>
    <t>912594.SAMN04622670.A4X20_18640</t>
  </si>
  <si>
    <t>GCF_001650495.1</t>
  </si>
  <si>
    <t>Mycolicibacterium iranicum strain H39 scaffold_0| whole genome</t>
  </si>
  <si>
    <t>MGALAVALGVGFAIVSGQGVGIGVAHADDSGSADSGSAANDPSPASGPTRSKGKAGAKSADQSPSDESNSDIGEDANSESTGSQGPDTAESDDLDNADDLDDADDLDDAADLDNADEPAEPDDDSTSGDEENPDESTDDQSDAPTQDVPVDVAAQPDSSSVAPDDSESDGDEQSEASTEATNSEEPTESVPVAAPATGDGAALPQSNAAASTEVTMISALLSPLVAPGPHGPAPVRPLLMSTMLGGIIRELQRFLFNRTPDAVMDQVATAEDTAKVIDPLANDTDADADPITVQTFTQPTNGTVVFDEDTGMFTYTPNANFNGTDRFTYTIKDEGFHFHGLNVFLKPGFGRIDTATVNITVGSVNDAPVAADDSVVTREDVPVAGNVLSNDTDIESPAGGLTALLATGASHGTAVVQANGSFTYTPAENFSGTDSFTYKVSDADGGTDTATVTVVVSAVPDAPVAVDDQLSTAEDNALTFTPADLLANDSDGDGDTLITIVGAPGHGQLAVSAGSFTYTPDEDFTGTDSFTYVAYDGVATSNIATVTINVTAVNDAPVATADNATTNEDTVVSIAVLANDDDVDNDAITVSSTTPPTNGSLVVNPNGIITYTPKQDFYGEDTFTYRVTDGVNQSAPVTVTINVVAVVDVVPVDAAPVGREPVEARVTDDGTRAYVTNAADDTVTMLETDGWRVGATIEVGRGPGALALDADRAYVVNKLDGTLSLIDLATNREIDTDPLREGINRIDVGDVTDLAVLRSRLTGRADRVYTVDSAGRVLAIDPTTFRVVGMVETDLETAVARGLSAQELRVAAPKIAVSSAGDRLYVGARGRVSTVQINRRSAMLRTALGMPERAAATDALRVSSRLELGGDVTALRASSDGRRLYAGVVREDGALVAEMDARGEALAQKGAIRVGSDIKAIDVSADGNRGYALTDNSVAVLDLRKRALIEAVAVPGAKNVTFLERESARGLLVVTESVTAAGQLVLLKDSFEPPTVVNPDASVVAEDSAVDIDVLSNDTNDGGALTPQVVAGPANGVAMLNADGTIRYTPNANFFGDDSFTYTADDGTSFANVATVTVSVTAVNDAPAAGADIAVTGEDNSVVIDVLANDADVEGSELTGVAVNGAPANGTATVNTDGTITYVPDADFSGTDTFSYTVSDGSASGTATVTVKVIPAVTIELTWDDDPRDLDAHLLGPSAMGDGSGFHVFFSSPRYNVDGTTTVTGERAVVLRSDDTNGFGPEIIDINTRTPGEYVFYVHRFAGAAPLAQSNATVTVRDPSTETVMTFTVDPTSVGLYWSVFGLTISPEGTVAITPINEYGDTAPTLPSNVDA</t>
  </si>
  <si>
    <t>314271.SAMN02436110.RB2654_05260</t>
  </si>
  <si>
    <t>GCF_000152805.1</t>
  </si>
  <si>
    <t>Maritimibacter alkaliphilus HTCC2654 1099457000273| whole genome</t>
  </si>
  <si>
    <t>GGTCAGCTTCGGCGCCCAGACCGCCTCCAGCGCCGGATCGGCGGCAAGCGCGGGCACGGCGGCATAGGTCATGGTCAAAGGGCAGCAAATCCCCGGCTCGACCTGACTGAGCATATAGACCATCGCGGCATGGGTCGCGTGCCCACCGGGCGCCCCGTCCCAAGCAAGGGCGGCATATCCGGCGGCCATGCCCGCCTGCATGACCTCGTGATACCCCGGATGAAAATGCACCTCGTCCAGCCGTCGCCCCGCCCGGTCGAAGAGCTTCAACTCCGGCGGGTTCGCCCGCGCCGCCTCGCCCGCCGCACGCAGGGCCTCGGTCCCGAAAGATGCCCCGGCCGTGGCGGCCGCATCTACGCGCCCGCCTGCCGCCAAGACGTGATCGCGCAGCGTGGCATCCGACGCCCAAAGGTCGCGCGCCGCCGGTGCGCCCGGCTGGTTCTCGACCTCATGGGTGGCGAGCGTGCTTCGTGGCTCCACCGTCATCGCAAGTCCTCCTCGCCCCCAGCCTAGCGCCCAGCCCCCGCACAGGAAAAGCCATCCCGTCGCGGCATCCGCCGAAAATCGCCCAACCGAATCATTGGGGATTCACAGAGCGAATCACCTGTGTCATAAAGAGTTACAGCGCCCGGCAGAGGCGCATGAGGCAGACGTTCATACCGAGGGGTTTCCCTTGCGCGGTCCACGCAGACAATCCGGCTTCGGCGGCGTGCTCTACCTTCTGGGGCTGATTTCCGCTGGCACCTATTTCACCTTCGCGTCCGTGCAGGGGGATTACGGGCTGTTCCGTCGCGTGCGTATCGACGCCGAGGCGCAGACGCTCGCGCAAGAGCGCGACCGCCTCGCCGCCGAAATCGCGACGCTCGAAAACAAGACCCGCCGCATCTCGGACGATTTCCTCGATCTCGACCTGCTCGACCAGCAGGCCCGCGACGTTCTGGGCCTCGTGCGCGCGGACGAGGTCGTGCTGCGCTAACACCTTCTTCGTTTCAGGAAACCTCGGGGTGGACGTGTTTGCCTGCAAACGCGTCCGAAGGGGCAGCGCCCCTTTCCGCTTGGCCGCGCCCTGCGCGGACAAGTTTGACATGCGCGGCGCAAGCCGCACGATTTGACAACCTCCACGACGCCTCCATACTCGTGCGCATCGACGATGTGACGCACCGTCAAATCGATACTCGCAATCGTCGCCAGAATGGTTTATTAGATAGTTTAACGCTAAACTATCTTTAGGACCGCGGAGGATAACGCCCATGGCGACCGCCAAAAGCGCCAAGAAATCAAACACATCCAAGGAAGAATTGCTCGAGCACTACCGCGAGATGCTGCTCATCCGCCGATTCGAAGAAAAGGCAGGCCAGCTTTACGGCATGGGTCTGATCGGGGGCTTCTGCCACCTCTACATCGGGCAGGAAGCCGTGGTCGTCGGGCTCGAAGCCGCCGCGGAAGAGGGCGACAAGCGCGTCACCTCCTACCGCGATCACGGTCACATGCTGGCCTGCGGGATGGACCCCAAGGGCGTCATGGCCGAGCTGACGGGCCGCGAAGGCGGCTATTCCAAGGGCAAGGGCGGGTCGATGCATATGTTCTCGACCGAAAAGCATTTCTACGGCGGCCACGGCATCGTCGGCGCGCAGGTGCCGATCGGCGCGGGCCTCGCCTTCGCCGACAAATACCTCGGCAACGACCGCGTGACCTTCACCTATTTCGGCGATGGCGCCGCCAACCAGGGCCAGGTCGCAGAGACCTATAACATGGCCGAACTCTGGGACCTTCCGGTGATCTTCGTCATCGAGAACAACCAGTATGCCATGGGCACTTCGATGAAGCGCGCGACCAAGTCGCCGTCGCTGTGGGAACGCGGCGCGGCCTACGGGATCGAAGGCGAAGAGGTCGACGGGATGGACGTGCTCGCGGTCAAGGCCGCCGGGGAAAAGGCCATCGCGCACTGCCGCGCGGGCAAGGGCCCCTACATCCTCGAGATGAAGACCTACCGCTACCGTGGCCACTCCATGTCGGACCCGGCGAAATACCGGACCCGCGAAGAGGTTCAGAAAATGCGCGACGAGAAGGACCCGATCGAACACGTCCGCGACCTGCTGATCCAGGGCAAGCACGCCTCGGAAGACGACCTCAAAGCGGTCGACAAAGAGATCAAACAGATCGTCAACGACGCGGCCGACTTCGCCCGCGAAAGCCCGGAACCGGCGCTCGACGAGCTCTGGACCGACATTTACGCATAAGACCGAGGGACGGAGACAAAAGACATGGCAACCGAAATTCTCATGCCGGCCCTCAGCCCCACGATGGAAGAGGGCACGCTGGCGAAATGGCTCGTCAAGGAAGGCGACGAAGTCAAATCCGGCGACATTCTGGCCGAGATCGAAACCGACAAGGCGACGATGGAATTCGAAGCGGTGGACGAAGGCACCGTGGGCAAGATCCTGATCGAAGCCGGGACTGAAGGCGTGAAGGTGAACACCCCCATCGCCGTGCTGGTGGAAGACGGCGAAAGCGCCGACGACATCGACACCGGATCGAACAAGACCGCCGCCGAGGCGGATGCGCCGTCCCCCTCCGGCGACGCGCTCGACGACACCGACACCGCCAAACCGATGTCGACCCAGCCCGGCGCATCCGTGCCCGAGCCTGAGCCGGTCGAAGACCCCGAAGTGCCCGAAGGCACCACCTTCAAGACCCAGACGGTCCGCGAAGCCCTGCGCGACGCGATGGCCGAGGAAATGCGCGCCGACGAGGCCGTATTCGTCATGGGCGAGGAAGTGGCCGAGTATCAGGGCGCCTACAAGGTGACCCAAGGCCTTCTGGACGAATTCGGCGAGCGCCGCGTGATCGACACCCCGATCACCGAGCATGGCTTCGCCGGTCTCGCCACCGGGGCCGCGATGGGCACCTTGCGCCCGATCGTCGAATTCATGACCTTCAACTTCGCGATGCAGGCCATCGACCACATCCTCAACACCGCCGCCAAGACGCGCTACATGTCCGGTGGCCAGATGAGCGTGCCGGTCGTGTTCCGTGGCCCCAACGGCGCCGCCGCCCGCGTGGCCGCCCAGCACAGCCAGGACTATGCGGCATGGTATGCCCAGATCCCCGGCCTGCACGTGGCGATGCCCTACTCCGCCGCCGACGCCAAGGGCCTGCTCAAGACCGCGATCCGGGGCGACACGCCGGTCGTCTTCCTTGAGAATGAGTTGCTCTACGGGCAGTCGTTCGAGGTGCCGGACCTGGATGACTACGCCATCCCCTTCGGCAAGGCCCGGATCTGGCAGAAGGGCGACGACGTGACCATCGTGTCCTTCGGGATCGGCATGAAATACGCGCTCGAAGCCGCCGAGGTTCTGGCGGGCGAAGGCATTTCCGCCGAAGTCATCGACCTGCGCACCCTGCGCCCGATGGACACCAAGACCGTCATCGAAAGCGTCAAGAAAACGAACCGCTGCGTGACCGTCGAAGAGGGCTGGCCCACACCGTCGATCGGCAGCTACCTGTCGGCGACGATCATGAAGGAAGCCTTCGACTACCTCGACGCCCCGGTTCTGAACATGACCGGCAAGGACGTGCCCATGCCCTATGCCGCCAACCTCGAAAAACTGGCGCTGGTCACCACCGACGAGGTGGTCGAGGCGGTCAAGTCGGTCTGCTACAAGTAAGGAGAGAGCGCGATGCCTACGGAAATCCTGATGCCCGCCCTCTCGCCCACGATGGAAGAGGGCACGCTGGCCAAATGGCTGGTGAAAGAGGGCGACGCCGTTTCGTCCGGTGACCTGCTGGCCGAGATCGAAACCGACAAGGCGACGATGGAATTCGAAGCCGTCGACGAAGGCGTGATCGGCAAGATCCTCGTCGAAGCGGGCAGCGAGGGCGTGAAGGTCAACACGCCCATCGCCGTTTTGTTGGAAGAGGGCGAAAGCGCCGACGACATCGGTGAGGCCTCATCCGGGGCCCCGGCCCCGTCTTCGGACAAGGCCGACGCGGCGCCGAAAGCGACCGAGGAGGCCAAGGCGGACTCCCCGGCCCCGAAATCCACCGGACCGATCCCCGCACCCAAAGACGACAAGGGCGGGCGCATCTTCGCCTCGCCGCTTGCCCGCCGGATCGCCAAGGACAAGGGGCTCGACCTCGCTCAGATCAAGGGCTCTGGCCCCAAGGGTCGGATCGTCAAGGCCGACGTGCTGGACGCCAAGCCCTCGGCCGCCCCGGCCAAGGACGACGCCAAGCCCGCGGCAGCCCCGGCTGGTGGCGGCGGCGGAGCGATGCCTGCGGGACCGTCCACCGATGCCGTGCTCAAGATGTACGAAGGGCGCGAGTTCGAAGAGGTCAAGCTGGACGGGATGCGCAAGACCATCGCCGCGCGGCTGACCGAAGCCAAGCAGACGATCCCGCACTTCTACCTGCGCCGCGACATCAAGCTGGACGCGCTGATGAAATTCCGTTCGCAGCTCAACAAGCAGCTCGAAGCGCGCGGCGTGAAGCTGTCGGTCAACGACTTCATCATCAAGGCCTCGGCGCTGGCGCTTCAGGCCGTGCCGGATGCCAATGCCGTCTGGGCCGGTGACCGGGTGCTGAAGCTGAAGCCCTCCGACGTGGCCGTCGCCGTCGCCATCGAGGGCGGGCTGTTCACGCCGGTTCTGAAGGACGCGGACATGAAGTCGCTCTCGGCCCTCTCCGCCGAGATGAAAGACCTCGCCGCCCGCGCCCGCGACCGCAAGCTTGCGCCGCATGAATATCAGGGCGGCAGCTTCGCGATCTCGAACCTCGGGATGTTCGGCATCGACAACTTCGACGCGGTCATCAACCCGCCCCACGGCGGGATCCTCGCGGTCGGGTCCGGGGTGAAGAAGCCCATCGTGAACGCCGAAGGCGAGATCGAGGTGGCCACGATCATGTCGGTGACCCTCAGCGTCGATCACCGGGTGATCGACGGGGCGCTGGGTGCCCAGCTTCTGGAGCAGATCGTCCAGAACCTCGAGAACCCGATGATGATGCTGGCCTGATCGGGCCATCTAGCCGGAATTGGGGCCGCGCGGGCGACTGCGCGGCCTTTTTCATTGAGCGGGGCCGCCCGCACCGGCAGGATCGCAGGCAGGAGGAACCTGTCATGTGGTCACTTGTCGGAGTATTCTTCGCAGCCGCCTTCGCCGTGAACGCGATCCCGCATTTCGTGGCGGGCGTTCAGGGGCGCGCGTTCCCCTCGCCTTTTGCGTCGCCGCCCGGCGTGGGCATGTCCGCCCCGCCCGTGAATGTCCTGTGGGGGGCGGCGAATGCGCTGGCCGCATGGGCGCTCTTCTGTCCCGTGGCGGGCTTCGACCCGGCGCGCACCGGACATCTGATCGCGGGCGCCGCCGGTGGCCTTGTCATGGCGCTCTTCCTCTCGCGCCATTTCGGTCGGGTGATGAAACAGGCCGGGCGGGACTGACCCAAAAAGAAAGGAGCGCGGGACTGCCATCCCAGCGCTCCATTTTCCTTGATCGGTGCTGCCCGGTTCAGGCCGCGATGGCAACAGCATAAAGAGCCGCGAAACCGAGTACTGTGGCGATCCACAAACGAAGCATGGTGTTGTCCCCTGTCCTTTTCGTTGTGGCCACACTTTTAGACAAAATGATCCGCGTGTCATTGACACAGATCACGGGTGCGCGAGGTTTCGCCTATGAGACTCGACGACTCGTCTGTCGCCGCGTCTCGCGCGGCGCGGCGTTCCGGCTGGTTATCGGAAAATCACGAAGACTCAATCGCTTGCCGGACCCTACGCAGGCGGAGGGGCAAGGCCGGTCTGCCGGTCGAACGCGAACAGTCGCGCCTTCACCTGCTCCGTCCACTCACGACCCATGGTCCGCTGTCCGGGCACAGCGATCGCCGTTCTCGGTGACGTTCCTCTGTCTGCCCCGAACAGCCCCCCGGATACAGAAAGACCCGCGCATCGGCCTGCGCGGGTCTTTCCATTTAAGTCAGGTTTCGTCCGATCAGATGATGATCGCCAGCGCACCGCTGGCTGCGATCCAACCGATGGTGATGAGGGCAAAGGGCTTCATGACTTGGTCTCCCAGGGTTTCGAATGCCCGATCCTGCCGGGCTGTCCCTGAAGAAACGGTAAACGCAGCGCGAAAGTTCCCGCCCGATCCGACTATATGTTGTAAAAATGAAAGCGGCCTCCACAAAGGAGGCCGCATCCGGTCAACTTTTCGGTCGCAGTCACTCTGCGCCGCGGGTGCCCAGAAGCTGGTTCATCGACACCGACGGGTGGTCGCAACCCGCCGTGCCCACCACCTTGGCCGGCACGCCCGCCACGGTGGTCGCGGGCGGCACGTCGGCCAGCACCACGGACCCGGCCGCGATGCGCGAGCAGCAGCCGACCTTGATGTTGCCCAGAACCTTGGCCCCGGCCCCGATCAGAACCTCGTCCGCGATCTTGGGGTGCCGGTCCTCTTCCTCTTTCCCGGTGCCGCCCAGCGTGACCGAGTGCAGCATCGACACGTTGTCGCCCACCACCGCCGTCTCGCCGATGACGATGGAATGGGCGTGGTCGATCATGATGCCCTTGCCCATCCGGGCGGCCGGGTGAATGTCGATCCCGTAGACCTCGGAACAGCGCATTTGCAGGAAATAGGCCAGATCGGTGCGCCCCTTGGCCCAAAGCCAATGGGCCAGACGATGCGCCTGCATCCCCTGAAAGCCCTTGTAGTAAAGGATGGGTTGCAACATCCGCAGCGTCGCCGGGTCGCGTTCCAGCACCGCGTTCAGGTCGGCGCGCGCCGCCTCGACCAGCGTCGGGTCGTCGTCATAGGCCTCGTTCGCGACTTCGCGCAGGACCATCATCGACATTTCGTTGGAACACAGCTTGGCCGCGATGCGGTAACTCAACGCCCGTTCCAGCGTCTTGTGGTGCAGGATACAGGCATGAACCAGCCCGCCCATGAGCGGCTCTTTCGCCACGGCCTCATGCGCTTCCGAGGTGATCCGGTCCCAGACTGGGTCGATCGCCCGGGGTTTCGTTCGCGTTTCGGCCATGCGGGCCTCCATCATGTTGCTGGCTCGTCTTACCCCAGATAGGCTCGCAATTCCAAACGCAAAGAGGTGATGCGAAGGTTCACCGAGATGGATGAGACCACCCTCGCCCGTTACCGCGACGCGCTGATCGCGGCGCTCGACGCGCTGGACGCCGAGGATCGGCTTGGCACGGACGGGCAAAAGACCGTGACGCTGGACCAGCAGTCCGTGGGCCGCCTCAGCCGGATGGACGCGCTTCAGGGTCAGGCGATGGCGCGGGCGACCGCCGCCCGCCGCGACGCACAGCGCAGCCGGATCGCCGCCGCATTCGCCCGGATGGAGGACGGCGAATATGGATACTGCACCGAATGTGGAGAGGAGATCGCGAAGGGCCGGCTCGATTTAGACCCTGCCGTGCCGACCTGTATTTCCTGCGCAACAGGCGGCTGAACACGACACGCCCCTTGGCCGGAACGCCGCGTGACGCTTGACCTTCCGGTCAGAAAAAAGGCACCTAGCGCCAAATTTGCCCGGGGGTTCCGAAACGCGGTCGCCACGTCCGCCCCTCAGCCCCGCCCACTCGGAAGGCTCGTCACATAAACGCGATTGTCGAACATATCGGCGCGGACCATCTGATCCCCGTCTACCCACGGCCCGCGCCCGCGCAGCCCCGCCCGTCCGAATTCATTCGTCTGGCCCGGCGTGACCTTCTGAGCCTGTGGTGGAACGAGGCCTACGACTACAAGATCATGCCGACCCGCATTTTCGGGCGTCAGGTCACGATCCTGAACAACCCCCATGCCATTCAGCATGTGATGGTGAAGAACCACGACAACTACGAGCGCAAGGCCCCGCAGCAACGCCGGGCGCTGGAGCAGCTTCTGGGCGACGGTCTGTTCATCTCCGATGGCGAGACGTGGCAGTTCCGGCGGCGCGAGGTCGCGGCGACCGTTCACCGCCGGAAGCTCGACATCTTCGCGCCCGTCATGGTCGACGCGACCGAGGAACTGGCGCAGCACTGGCACCAGATGGGCGACGGCGCACAGGTCGACGCGCTGGTGGAAATGGCCGATCTGACGGCTGAAATCATCGCGCGCGCCGTGTTCGGCAGCAAGCTGGGGCGCGACAAGACGCTCGAAGTGATCCAGGGCTTCACCGACTACCAGAAGGTCGTGAACCAGATCAACGTCGCCTATTTCCTTGGCGCGGACGACGGCTGGCCGCTGTTTCCCGGCCCCCGCCGCCGCGCCTCGATCGCGCGTGTGCACCGGGTGATCGACGAGTTGATCGCGCATCACCTGTCGGGTCGCGGCGACCCGAATTCCATGATCGCCATGCTGATGAAGTCGGTCGATCCGCGCACGGACAAGCCGATGACCCCGGTCGAACTGCGAAACGAGGCCGCGACGATCTTCATGGCCGGGCACGAAACCACGGCGGCCACCCTGACATGGGCCTGGTATCTGCTGTCGCGCGCCGAATGGGCCGAAGACCAGCTTCACCGCGAGTTGGACGAGGTTCTGGGCGGGCGCGCCCCGACGCTGGCCGACGTGCCCCGGCTGAAATACACCCGCGCCATCATCGACGAAACGCTACGGCTTTATCCCCCCGTCCCGATCCTCGGGCGGCAGGCGAAGGAAGCCGACATGATCGGCGAGTTCCCGATCGACGCCAAAAGCCTCGTCCTCGTGATCCCGTGGCTTCTGCATCGGCATGAGGAGTTCTGGGAGCGCCCGCATAATTTCGAGCCGGACCGGTTCCTCGACAAGCGGCCCAAGTTCCCCTTCGCCTATACGCCCTTCGCCGTCGGCCCGCGCGTCTGCGCCGGGACCGCCTTCGGTCAGGTCGAGGCGGTTCTGTGCCTCGCCACCCTCGCCCAGCAATTCCGGGTGCGTGTGCCCGAGGGTGCCGATGTCGTGCCCCAGTGCCGTCTGACCCTGCGTCCGCGCGGGGGACTGCCCGTGACCATCCATCCGCGCCGGGACCGTGGCTAAGCCGGTCAAGAAAGCCGCCCGCCGGTGGCGCCCGGAAACGCCGCCGACCTGGGAAGACTTCAAGGCAGGCGGCGGCAGACGCGCGCGTTGGCGGCGCTATTGGCTGCGCGACACACGGGACGGGATCGTCGACTACATCATGCACTACGGCCTGCGCCTCGCCCCGCTCGAACTGTGCTCGAGCGTCGGTGACGCGCTTGGGCGCACCGTCGGGATGCGCAACTACGAACTTCCCGTGAATCGGTTCCGGGCGGTTCTGTCCGCGATCCGCCCCGACTGGTCACCCGACGAGGTCGAAGCCAAGGTCAAGGACGGGTTCGGGAACTTCGGACGCCTGATGACCGAATTTTCCGTGCTCGACCGCATCTACCCGATGGGCCGCGTGACGGTTCACGGGCTGGACCATCTCGAAGCGGTCAAGGGAGGGCCCCTGATCCTGCTAGGCCTGCATCTGGGCAATTTCGAGGTTCTGGGCCCCACCCATATCGCTCACGGCGTGAACATCATGGGGGTCTATGAGCCGCCCGACAGCCGGTTTCGCCACGCGCTCGCCATCACCGCGCGCGAACGCTTCGGCGGCAAGGTGTTTCCGGCCGGTGTCGACGGAACCCGCCCGATGATGAAATGGCTGCGCGAAGGCAACGCGGTCCAGATTTTCGCGGACGAATTCATCCACGGCGGCGTGCGCGGCCCGTCGCTTGGACGTGGCGTCCGTTTCGACGGCAACATCGCCTTCGCGGTGCGCATGGCGCGCAAGACCGGGGCGCAGATCCTTCTGACCCATGCGAAACGGCTCAAGGGCTGCCGGTTCGAAGTGCATTACATCCCCGTCGAAAGCGTCCTGAGCGACGAAAGCCTCGAAGAGGCCGTGACCCGGATCGACCTTATCGCAAGCCGCCGGATCTTCGCGCTGCCCGAGCAATGGTACATGGGGCACGAGGTTCGCAATGCCGAGCCGATTGCCAAGGGGCGCCACCGCATCATCGGCGACGCCTGACCCCGATCATCCGCCCACCACGATCCGTGCCCCCGGCCCCGGCCCGAAGCTTTGCGACACCTGTGCGACCTCGATCTCGAAGGGGGCGGTCACGCTGTCCGCCGCCTGCATCGCGGCGGAATAGGTCCACGCGGCGCTCGTCACCACGACCTCGCGCTTCACCGATCCGCCGTCGATGACCCGTAAGACGTAGGATTCGCTTTCCTCGCCCAGCGGCACCTCGACCCCCTGCCAGCTATCGCCGTCGATCCGCGATCGCCGCACCCATGTGACCGCGTAGTCGCCGCCTGATGCCCGCGCGGAAACATGCGCGGGCGTATAGGGTCTGAGCCCCACGCCATAGGTGGTGACCACGCTGTGCTCATAGGTCTCGTCGTCGATGGTTTCCGACGCGGGTCCGATCCGGTAGTGCCGTTCCAGCCCGCGCGCCGACAGCGGCAAGTTGAGGGGCGTCACCGCGCTGTCGAGGAATACCACCGTCGATCCCACCGGCCATTCGGCGGGCATCGCCCAGTCGCTCCCGACCTGTCCGCGCAGGCGGCCCGACAGCTCGTACACGTCCTCTTCGACCAGCACCGCGTCCGAGAACTGGAACACCTCCCACCCGTCCGTGTCGCCGAAGCCGATCGCCGCGACGTTGGAACCGCTCAGGATACCGTCCAGACCCGCCGACGACACCGCGCCCTGCGGCAGCCGCACGCGCAGGGCCGGCCCCCGGTCGATCAGGCCGGGGCGTGCCCAGCGCAGCGTGCTTTCGGTGACACCGATCCGGGCCGGTGCGCGGATCACCTGATTGAGCGAATAGCCGTTCTCCGAAGCCGAGGAATACACCGCCACCGGCCCCGGCCACGGGTCCGACGCCACGGCAAGGCGCGGCAGATGCGGCGTCTCCTCCCCGGTCAGAAGCGGCAGGTCGAGGAACACGGGATAGACCGGCACGGCAGGTGTGAACTCCGCCAGCTCGATCTCGCTCTCGACTCCGTCCGAGGGGGTCAGCACGCCCGGTTCGACCCGCACCGCCTGAATCATCTGGACGCCCGCCTGCTCGACATGGTCGATGCGGAAATACCCGGTGCCGTCTGCGGTTTCCAATTCGACCACGTCGCCCGCCCGCCAGCTCAGGTCGGACGGGGCCAGCGCGAACCGCGCCCGGTCCCGCGCCACCCGCGCCTCGGCCAGCCACCGCTCGGTGATCCCCCGCGCCTCGGCTTGCGTCAGGATCATCGGCAGGTCCGAGGACGAGACGGAATGCGTCTCTTCGTCCGGAAAGATCGCTTCGACCGACCGCACCTCATAGGCGGACTCGGATTCCGTGTGATTGAGCCGCACCCGCCCCACCATCTCGGCCTCGGGCGCGCGCGAGAACTCCAGATCGCCCTCGATCTCGTCGGTCGCCACGAACCGCGCCGGGTCGAGCGTGCCGTCAGGCGTGCCCTTGCGCGTGAAGAACTCAAGCACCCCCTCGCGCTCCGCCGCCTCGAACCCGTAGGCCAGCATCAGCGGCTGAAGCGCCGTGCGCGCGTCTGTCACCTGATCGACCATGTAGCCGCGCACCAGACCATAGAGCCGCGAGACGTCGAAATGCGTGACGCCGGAGCGCGTGCAGATCTCGGACACGACCGAGGCGAGCGAGCGGTTGGAGTCCCGACCGTTCAGCCAATGGCCCCGCTCGTAATTCTCCCAATCCCCCCAGGCGGCCCGCTTTTTCGGGAACCACGGGAAAGGGCGCGCATCCCACGCCCAGACATGGGCGCGGTCCATGTCGATCATCTTGACGCCCGTCAGCTGGTGCACGGGGTTGTTCGCGGGGTTTTCCCAGAACTCGCGCACCGCCCGCAGATACTGCATCTGCATGAAATCGTCGCGGTGGCCGTTGGAATAACGCGGCAGCGAGCTTTCCGAGCTTTTCGGGTCCAGAAACTTGTTCGGCTGGTTCGTGCCCTTGTCGATGGCCGCGCAGCCGTATTCGGTGAACCAGATCGGTTTCGACCCCGCCACCCAGTCGGTCGACGCGGTTTGGCGCACGCCGCCGATGCGGTTGTGATGCTCGTTCTCCCACCAGCCCCGGATGTCCTTGTAGCGCCAGACCCACGGCTCATTGTGCGCCCCGTCGGTGATCGGGGTGCGAAGCTGGACCTCGCGCGCTTCCGGCGCGTGGTAATACCAGTCGTATCCCTCGCCGCCCATGACGTTCGATTTCAGGTAGTTAAGGTTGTAGATCGACCCCCAATGCGCGTCCGCGTGATCTTCGCCCTCGCGCCAGTCGGAGACGGGCATGTAGTTGTCGATGCCGATGAAGTCGATGTTCGGATCGGACCAGAGCGCGTCGAGGTGAAAGAACACGTCGCCCGACCCGTCCTGCGGGTGATAACCGAAGTATTCCGACCAGTCGGCGGCATAGCTGATCTTGACGCTCGGCCCAAGGATCAGGCGCACGTCGTTCGCCAGCGCCTGCAACTGCTCGACCACGGGGAAGCTGTTCCCCGCGCCCCGGATCTGGGTCAGCCCGCGCAGTTCCGACCCGATCAGGAACGCCTCGACCCCGCCCGCCTGCGCGCAGATCGTGGCGTAGTGCAGGATCATCCGGCGATAGGACCATTCATAGGGGCCGATGTAGGTCACCGTGCCCTCGACCGGGATGAAATGATGCGGCTGGGCGTTGCCGAAGAACGCCGCGACCTCAGCCTCGGCCGCCGCCGTCCCATCGGGCGACCCCGCCTGCCCCGGCGCCTTTGACGTGGTGATCCGCCCGCGCCACGGCAGGCGCGGCTGATCGCCCGCACCCGTCCAAGGGTCGGTCCGCCCGTTTCCGTCCATCTGCTCCATCAGGATGAAGGGATAAAACGTGACGGCCTTCCCTGCCTCTTTCAACCGCGTGATCGCCTGATAGACCGAGAAATCCGTGGGCGTGCCGCCATAGACCGCGCGGTCCGCCTCATAGGGCACCAGCGACGCCCCGTCCCGGTCCAGTCCCGACACCTGCCATGGCATCTTGACCCCGTCCCGGTCCTTCTGATCCACGCGCGGCGCGATCTCGCACTGGTCCGCACGCAGGTCCGTGCCGAACCATGAGTCGACCAGCGACACGGACTCGCAGTTGGGCAATTCCCCCTCGAGCATCCCAAGCGACGCCTCGAAATCCGGTTTGCCCAGCGGTGTGTGCTTGTTCGCGGGCGTCCGTTTTCCCGGCTCGCCGCCGAAATGCACCACATCCGTCGCCAGCGCATATTCCCCGCAACCGGGGATCATCGCGACCGCCTTGGTGCCGCGGGCAAGGTCCGGGGTCTCGCCGGGCTGTTCGGGGCGGAACACCTCGAAATTGAAGACCGGGATACGGTTGCCATATTGCGTGATGTCGAGGTTTTCGATCACCACATAGGCCGTGCCGCGAAACGCCGGTGTCTTGCCCGCGCCCAGCGCGGCTTCGAGCGTGGGATCGGGCATCTGCGCCTCGTCCCCCGGATAAACGCGCATCGTCAGGTGCTTGGGCTTCACCTCTTTTCCGTCCGCCCAGATCCGGCCGACATGGGTGATCTCGCCCTCGCAAAGCGCGATGGCGAGCGACACGGAGTAGGAATACTCGGTCACCGTCGGCCCCTTGGGGGCGAGGAAGCCTTTGCCCGACCCTTGCGCCTCGCCGTCCGTGATGGTCCGGTTCTCGCGCACCTTGCCCGACCAGATCACCTGACCGCCCGTACGGTAGCGGCCATAGACCTGACCCACGGGTGCGCCCTCGGAGACGCCGGTGATGCGCAGGCGGTCGACCTTGCCGGTTTCGACCGGCTCGGACCCGGTGCTCATCAAGCGGTTGTCGATCATGCGCCCGGCGATGGCGCCGACCGCGCGGCCGATCACGACCGAGGACAGGCCCAGAACCGAGCCGCCGATGGATGCGCCAAGACCCGCGCCGATGGCGGACAGAACGATGGTGGCCATATGCTACCCCCTTTCGGGAAAACGGAACGTGCCGACGATGCGGCGGCGCCATGGGGCGGAAAGCGAGCTTTCGACGACCCCGTGACCGGAATAGGCGTGGATGAAGGTCTCGGACGTCGCGAGCACGCCGAGGTGCTTCGCCACCCCCTTGTCCCGCATCCGAAACAACAAAACATCGCCGGGATCGGGGCGCTCGACGCGGGTCAGAAGCGCGGTGGCGGTTCGCATGAGCACCTCGTCACGCGACGGCTCGGACCAGTCGGGCGTGTAAGGCGGGATCGCCACCGGCTCCCCCCCATAAAGCGCGCGCCAAATGCCACGGATCAGGCCAAGACAATCGGTGCCAGCCCCCTTGCAGGAGGCTTGGTGACGATAGGGCGTGCCGATCCATGTCCGCGCCTCGGCCAGCGCATCGGACCGGATCACTTGCCGCCCCCGGTTTCGTCCACCGTGGTGCCCTGCACGGGCACCGACAGCAGCCGATCCTCGCCGGGGATATGGGGAAACCCGCGAAAGTTGACGATGTTGTCGAACCGCTCGCGGCAGGTCTGATGGCGCTTGTCACAGCCCGCCTCGATCCGAACGCGGTCGCCCACGCGCATCGGCGCACGCAGGGCCTGCCACAGTTCGACCACCCGGCCCCCGGCCCCGATCCCATCGTTCTTGATGACACCGACAAGACCCTTTGCGCCACCGTCCAGCACGGCAAAGCGCCCCTTCTCGAACCACCGCTCAGGCTGTTCGACCGCCCCGTCGAGGGTGAAACGCACATCGTCTTCGATGGCGACCACCGCCAGCTCCGCGGAAAACCCCGGCTGTTCCGTGTCGAAGCCACAGCGCCCGTCGCCCAGAACCGCCGAGCAGGCCGATTGATAGACCCGACCCTGCGGACGGTTCAGCGTTTCGGTCAGCCCCAGCAATTCGGCCCGGAACGCACCGCCGGAGCGCGTGATTTCGCCCAGCGTGCCGCGAAACTGCAAAAGCCGCTCCTCCGGGTTGGCCCAGTTCACCAGCCACGCCTCGACGCTGGCCCCGTCGAACCGGCCCGCGCGAATGTCGGCCTCGGTGACCGAGGCATCCGACAGCGCGCCCAGCGCCTCGGTGTTGTCGATGGCAAGCCCGGTGGTCTGCATGATCGCGTGCGCCGTCAGCCCGGTATCGGCCCGGTAAACAACGCCGCCGAACGCGACATCGGTGTCGTGATCGGTGAATCCACGCACCCAGCCATCCTTGCGCCTGAGCAGCCAGCAGCGCGCAAGCGTCGTCAGCCCGGATTGCAGGTGGTCCAGAAAGTCCTCGGTCAATGCCATCAGACCCGCACCTCCACCACTGGCACGTTCGGCACGTCGCCCGCCTGAAATGAGGCGACCGAGGTCTGGATGCGGTCGGTGTCGAACCGCACCGGCACGTCGAACTCGAACCCCGCCGTGATCTCGGCTCCGATGGGGGGCGGGTTCATGAACGTCACCACTCCCGTGGCCAGATCGACGGTGTAGTCGATGGTCTCGATCTTGGGGTCGCCGCCCAGACCCACCTTGACGCTGCCCGCCACCGGCTTGCGGATCGGTCGGGCATAGGTGTTGGTGCCGCTCTCATAGATCTTCACGACCTGAAACACCGTCGTCTCGCCGTCCCCCGTCCCGAGTCGCTGGTCGCGATACTCCGGGTCTTTCGACGGCAGGCTGGACTTGTAGTCGGACCAGTCTTTCCAGCGGAACCCGAACAGCTGCCCGCGCCGCGCCTCGAAGAACGCGATCAGCACCTCGATATCGTCGAGCGAGCGCATCCCCATCCCCGCGTCATAGCGGCGGCGGCTATGCGCCCATGGCGTGTTCCGCTCTTCGAACCCGTTGGCGAGCGTGACGACCTCGGTGCGCCGCTCCGGCCCGCCTACCGAGCCGAAGCTCAGGTTCGGGGGAAATCTGACCTCATGGAAACTCATGGCGCCCTCCTCAGCTATACCGGCGACCGCGCCCGAGCATCCGGTTCACCTGCGCGGCGACCTGCCCCTGTGAGCGGCGGAAACTTTCCGCATCCGGCGTCGTGATGTTCATGGTGACGTTGACCGAACGCCCGCCCTCGGCGCGCACGCCCAGCTTGCCGTCGCGGCCACGGGTCAGCGGCATGATCGCCTCCGGCCCCGCCTCACCCATCAGGCCCGTGGCCCCGCGCATGGGAAAAGACACCGGGCCGTTCACGATTCCGCCGTTCGCGAAGGGCATGACACGGCCTTGGGCAAATGCGCCGCCGTTGGCATAGGGCAGAAAGGCGTTCATCACCGTGCCCAGCCCCTGTCCCAGAATGCCGCCGAAATGGCTGACGAGCGGGGACACGGCGGCGTCATAGACCGTGTCCAGCATCGACCGGCCCAGCGATTGCAGCGCCTGCTCGGCGTTCATCGACCCATAGACCAGCCCGTCCAGCGACTTGCGCAACCCCCGTGTCATGCCGGACGACAGCCCCGACACATCGGTATTGAGCTTGTCGAACGTCGCGCCCACCCGTTCGATCTCGGCCGAGAAATGCGCGGTCAGCGCGGTCGCCCCCTGAAGCGAGCCTTCCAGCGCCGCCACCTGATCGTCGAATGCATCAAGGCTTTCAATGTCCGCCATCGGTCATCTCTCCTGTATCTGCGGGCGTGTCGGGAAAGGCCCGCGCCAGATCTTCCAGCCGCGCCCGGTCAAGCGGCCCCGCCGCCCCGTCCCGGCCCAGCATCAGCGTGAGTTCGGCGGGCGTGAGCGCCCAGAATTCATGGGGGCGCAGGCCCAGCCCGCGCATCCCCAGCCGCATCAGCCCGGACCAGTCGAAGCCGCTCATTCCACCTCCGGCAGGCTGAAGGCGCGCACGATAAGTTGCCCAGCCACGCGGGCGGCCTCCATCGGGCCACCCGCGATCTCGGCGGCGGCAAGGTCCATCGCCCCGTGTCCGCCACCGCGCAGGCCAGCGACCAGCACCGCGATCACGTCACGCGCCGAAAACCGCCCGCCCTCGAACCGCTCGACAAGGGCCAGAAGGCTGTCGGCCCCCAGCCGGTCTTCGAGTTCCGCAAGCGCCCCGAGCGTCAGTTTGAGCGCCCGCCGCTCTCCGTCGATGGTCAGCGCCACCTCACCCGTCCACGGATTCGCCATGTCAGAGCGCCGTGAAGCTGAGTTCGCCCGCCGAGGCCATCGACATCTCGAACGTCGCCTCGCCGTTGTGGCTCCCGGCATATTCGATGCCTGTGATCATGAAAGCGCCCTGAAGGATGCCGAAGTCCGGGACGATCACCTGAAAGTCCGGCACTTCGCCGTCGAAGAAGATCTGGCGCGCGCGGGCATCAGTCGCATCGTCTTTGAAGATGCCCGATCCGGCGATCGACGCGGATTTCACCCCCGCGCCGCAAAGCAGCTCACGCCAGCCGCCCTGGCTTTCGAGCGAGGTGACATCGACGCTTTCGGCGTTCAGGCTGATCCGCGTGGCCCGCAGGCCCGCGAGGGTCGAGAAGTTGCCGGTGTCGTCCATGTCGATCTTGATGAGTAGGTCTTTGCCGTTCTGTGCGGTCATGACAGGTCTCCGTTGGTGTGAGGTCAGCTATCTTCGACCCGCGCCCGAAAGCGCAGATCGATGCGCCGCATGTCGGCGTCCTGCACCCGGCGCGCCCGGGCACGGTGAAAATTGAGCGAGACGAGTTTGCCCCGCGACAGGATCAGCGAGGCATCGACAAGCGCGTCGGACACCGCCGCCGCAACCTGTTTCGCCGTGGTGAACCCGGCGGCATCCGAGACGACCGAGATCGTCACCTCGTGCAGCGCGCCGTGGTCAGACCCATCCGCCGCATCGCGCACATCTTCGGGTCCGAGTGCTACGTAGGTCACCCCGGTCAGTCCCGGCGGCACCGCATCATAGATCGCGGTTCCCACGAGGGACGCGAGTGAACTGTCCGCCGTAAGTCTTTGATAAATAGCCTGTTGCAGCGCCAGCGCCGTGCCATAGCTCATACCGACACCTCCTCTTGCGCGAAACAGGTCAGGTACCGTGCGGAATGATCCGCCTCGGCCACCGCGACGATACGGAAAAGCCGCGCTCCGGCCCGAAACCGCTGCTCCGGCTTGGGGCGCGAGGGCGACCCATGCGGGGCGGCGCGCACCGTGATTTTCCACGAGATCGTGGAGGCGGTCATGCTCTCGACCGCGCGTTCGCGCCCGGTGCCTGCCTTGATATTCGCCCAGAGCGCGCCGAGCTCGACCCAGGTGCGGGTGAAGCCCCCGGCCCCGTCGGCCACGTCGACCGGCTCTTCCAGCGTGAGCCTGCGATTGAGTACCGGTGCCTTCATGCCCGCCCCCCGCCGAAGATACGCAGGTCGCGGTAGCGTTCGGTCAGCGCGGTCACGTCGCTCGGCAGACGATCGGCGGCGGGATCTGCGCGATCCTCGTAATACTGGGCCGCCAACAGGATGATCGCGTGGCACAGATCGCCCGGCAGGTCGCCCCAGGTCGGGCCGAACCCGGCGTCGAACGAAATCAACGCCTTGCCGTTCACCGGGATCGGCGGCAGCAGGAACCCTGTGGACACCAGCCGGGGCCGATGCGTGTCGGGCACGAGCGTATAGCGCGCCGGATCGACCACCTCTTCGTCGCCGTAACGGTCGACGATGGTCAGCGCATTGATCGCCGAGACCGGCGCGATGGGCAGCGTCTGGGAGGCAAGGTCGCGCCACGCGGTCGTCGTGAACGCGAAGGCCCGCGTCAGCGTCGCCTTGGTCGTGCGCGCCTCGATCGCCGCAATGGCCGCCCGCAGGTAGGACCCGAGCACGCTTTCCTGCACGTCGTCGTCGGCGAACCCTGTGCCGAGCCGAAGGTGCTCCTTGAACGCCCAGACCGGCAGGGCGCTGCTCTCGATCGTGGTCTGCTCGACTAGCATCATGGATTTACTCCGAAATTCGGGCCCCTCGCATCGATGGTAGGGCGCGCGCCTTCCAAGCCGCCCGGACGGAGGGGGAGCAGCAGGACGGCAAGGAGGTTCGGGCGCGCGCCCGTCGCCGCACCCGCCCGGTCCGGACGGATGCGACGGTCCGCTGACTTACGAGGTCGCGAATTTGAGCAGCTTGATCGCGGCGAAATCGCTCACGTCGCCGCCGACACGCTTGGTCGCGTAAAACAGCACGTGCGGCTTGGCCGAGAACGGGTCGCGCAGGATGCGGGTGTCGGGGCGTTCGGCCACGGTATAGCCCGCGTGGAAATCCCCGAAGGCGATGGACATGGAGCCCGAGGCGATATCCGGCATGTCCTCGACGATCAGCACCGGATAACCCGCGAGACGCGCAGGCGCCTCGGCGGCCAGACCGTCGGACCACAGGAACCGGCCATCGGCATCCTTGAGTTTGCGCACCGCGCCCGCGGTCTTGGAGTTCATCACGAAGGACGCGCCCGCGCGGTATTCGGCATCCAGCGCGTAGATCAGATCGAACAGGCAATCCGCCGGGTCGATCCCGTTGAACGTGCCGTCCGCGCCGGACACGACATAGCCGATGTTGCCCCAGGTCCAGACATCCTCGTCCACCGTCGGGTGGGTGAGAAAGCCGGTGGGCTTGTCCACCCCGTCGCCCGAAACGAATGCCGCCGCTTCGGCACGCGCGAACTTGTCCGCGATCCGGCTGGCCAGCCAGGTTTCGATGTCGAAGGCGCTGTCGTCCAGCAGCCGCTGCGACGCCTTGGGCAGCGCCGAAAGCTCGTGCAACGGGATGGTGATGCGTTCGATGCTCGGCGTCGCGGTCTCGGACGACGGATCGGTCTCGGTCGCCCAGCCGGAGCCGAGGTCGCCGTGGTCGATCAGCACGTCATAGGACGTGGACTCGACGTTCACCACGTTGGCCACGGCGCGCAGCGAGGCGTTCGAGCGCAGCACGCTCTGGATCACGTCCGCCGTCTTGGGGTCGACCAGATAGCCACCGTCACCCGCAACGGCGGTCGACAGGCTTTTCTCTTCGATCACGATACCGCGCAGGGCATCGTCGTCACCCGAACGCACGTAGGCTTCGAAGGCTTTCTGGTGCGGGGCCTCGGTGTCGGCGGTCCGGGACAGAACCGGGCGCGCGGGGGAAAGGGATTTACGATCCAGCATGGTCAGTCGCTCTTCCTGTTGTTGAAGTCTGGTCTCAATGTCGTCGTTGAACGACCTGATTTCGCTCACGAAACGCGTCAGGGCGGTCTTCACCTCCCCAGCCGGGCCCGCCGTCTGCGGCATGTCCGACGGCGCGTGCGCCTTGGTCTCTTTCGTCATCATTCGGTCCTGTTGCGAGAGAGGGTGTGATCGCCGCCCGAGCCGTGCCGGGTCAGCATCAGGCGCGCATCGTCGATGATGTGCGCCAGTTGGCGAAAGCCGGCGTCCTCGGGCGCATCGCCCTTGGCCCCGACCCGCGCACTGGGCAGCATGGGAAAGGTCACGAGAGACACCTCCCACAGCTCCAGTTCGGTGAGGAGCCGTTGGCCCCGGTCGTTCTTCGCCGCCTTCACGGTGCGATAGCCGATGGACAGACCGTCGATGGCCCCGGCCTCGATCAGTCTCGCCGCTTCGCGCCCTTTGGCGATGTCGGTCAGGATGCGGCCCTTGACATAAAGACCCCGCGCATCCTCGCGCACCTCGTCCCAGACCCCGATGGGCTGGGCCGGGTCGTGCTGCCAGAGCATCTTCACGTGCCCGCCGTCACGGGCGAGCGCCGTCAGACAGGCGGCATAGGCGCCTTTCTGCACGATATCGCCGCCCCGGTCGGCCTCGCCGAAGAAACTCGCGTAGCCTTCGATTGCGATGCCGTCGGTGACCTCCTGCGTCTCGCCAAGGGCGACGAACTTGTGCTCCAGCCAGAACGGCATGTGATAATCACTCATCGTCGGTCTCCTCGGTGGGGGGTGTGAGCGGCGGCAGACCCAGAAGGCTGCGTTTCTCGTCGTTCGTCAGGAAATCGGCCTGCGTCACCCGCGCCCATTGCTGGTCGCGCTCGGCGGCAAGCGCGGGCACCTGGTCGAGGTCGGGTTTCAGCGTCACGGTTTCGCCCGCGAAGCCCGACAGCCAATGCGACAGGGTCGCAGCGACCTTGGAGGCGAGCGGCAGCACCGTCAGGCGGTAGAACGCCCGGTTCGCTTCCTGATAATTCGCATAGGTCGCATCGCCGGGGATGCCGAGCAGCATGGGCGGCACGCCGAAAGCGGTCGCGATCTCACGCGCGGCGGCCTCCTTGGTCTTCTGGAATTCCATGTCCGACGGGCTGAACCCCATCGGCTTCCAGTCGAGCCCGCCTTCCAGCAGCATCGGACGCCCGGCATTGCGCGCGCCGATGTGATGCGCCTCCATTTCGTTCAGCAGCCGGTCGTATTGATCCGGCGTCAGCGTCCCCTGACCGTCGCTGCCCGAATACACGATTGCGCCCGAAGGCCGCGCGGCGTTGTCGAGCAGCGCCTTGGACCAAGCGGTGGCCGAGTTGTGGACGTCCAGCGCACTCGCCGCCGCCTGCATCGGGGACAGGCCGTAGTGGTCGTCCTGCGGGTGGAACGTGCGCACATGGCAGATGGGCGACAGGCCCTCGCCGATGTTGAACCGGTGTTTGCGCGCGCCCACGGTGTAGTCATAGGCCACCGGCCAGCCATCCGCGCCGGGGACGAGGCTCATGCGGTCCGAGCGCAGCACATGCAATTCCATCGGCACGCCGACATCGCCGCCCACCGCCTCGACATAGCCGTTGCCGGACAACAGCACCTGGCCGAACAGCGCCTCCAGCAGCTCGGCGCGGCCCTGCGCCGGGTTCGGCCGGGTCACCAGATCGAGCACCGGGTGCGTCTCGTAGCGTTGGAACGTGTCCTGAAGCACGAGCGGCAGGGCAGCGGCGGCTTCCGCGATCAGCTTGACCGCGCGAAAGCCGACCGGGTTCCCGGTGAAGCCGTTCTTCGTCAGGTTCACGGTGTCGCGCGGGCCCCAGACGACGCGGCCCGAGCCGCGATAGGCGATCACCGGACCGGTGGCCGAAGCCTTGGTCTCGGCGGGCGCAACCGGGCCCTTCTTCAGGAAATCGAATACCGCCATCGGCGCGTGCTCCTCGTTCCGTTCGCGGGTCTTGCCCGCACATCTGTCCCGTCCGCGTGGGGCGCTTGCCCCGTCACGGCGGATCGTTCCCTTTTAAGATCAGCACCTTACCCGGCGCGGCGTCGGCGAATTCCGACTTTGGACACCCTCGCAGAAAGGGTTAAAGAAGGGTTTAAAGCAGCGTACGCACCTGCGGCCGCCGCCATTTCGCGCCCGGTTCGACGACAAGATCGGTCAGCGCCCAGACCAGCGCATCTACCCGGTCCGGGCTGCCTTTGCCCTCGAAGCCCTGCACGGTCATCAGGCACATCTGGTCCTCGAGATCGCCCAGTCCCCGCAGATGCGACACGCGCCCCTGCTCATATAGCGCGGCCACGGGTTCGGCCCGCGCCGACTTACCCTTTGCCGCCCGCACACCGCGATAGGGCACCAGCGGGTCGATCTGGCGGATCACCGTCTCGACCAGATCGCCGCCCTGATTGACCTCGGCCACCAGCCGGTCCGCGCCATATCGCTCCATCGCGTCCAGCGCGGCGCGCGCCCAGTCGATGGGCTTCGCGGCCTTCACGCTCGCGTCTTCCAGCACCACCGCGCGCCACGCGCCCGGTGCGCCCTCGGTCACAGCACCGGCCACCACGATTCCGCATTCGTCCGATCCCGCGTGACCCGTGACAGGCGGGTCCACCGCCACCACGATCCGCGACAGCGGCGGCGGCCCGTCGATCCGGCAATCCTCCAGCATCGCGGTCGACCAGAACGCCCCCTCGCGGTCGTCGAGCAGAACGCCCTCCAGTTCCTGCCGCCCCAGCCGGGTGCCGCCATAGCGGGCCTCGATCTCTTCCAGAAAGCTTTTCGCCAGATTGGCCCTGTTCGCCGTCGTCGGCGCATGGGTCGTCACCGTCGAGGACAGGGTGAGCAGGCGCCGCAGAATCGGCACGTCGCGCGGCGTGGTCGTAACGACCTGCCGGGGATGGTCCCCCAGCCTGAGCGCGAATTGCAGCATGTCCCAGGCGTCATCGACCTTTTTCCACTTCGCCAATTCGTCGGCCCAAGCGGCATCGAACTGCGGCCCTCGCAGCCCCTCGGGTTCCGAGGCGGAAAAGGACGTCGCGGTCGCGCCGTTCGGCCACACGAGCCGCCGTTTCGTCGCTTCCCACGCCGGGCGGCGGTCGGGCGGCGCGCAGGCCACGATCCCGCTGTCGCCGAACACCATCACGTCGCGCACCTGATCGAAGGTCTCGCCGATCAGGGCCACGCGTCCGGCCCGTCCCGGCGACAGGGGCGCAGGCCCCTCGACCTGCGCGCGCACCCATTCGGCCCCGGCGCGCGTCTTGCCCGCACCGCGCCCGCCCAGGATGACCCAAGTGCGCCAATCCCCTTCGGGCGGCAGCTGATGATCCAGCGCCCAGAACTCGAACACGTAAGGCAACGCGATCAGCGCCGCGTCGTTCAACGTCTCCAGAAACTCAATCTGTTTCGAGGGAGTCAGCGATGCGAGCCAGTTGGCGTTGAAGGTCGGTTCGGACCTTGTCGAGGTCGATTTCGGAAAGGTCATCGGCGGTATCCTTGAACAGGGCATCGAGACGGGCGCTTTCATCGCGCAACGCAACCGCCGCCTTGGTCAGCAACTTCGACCAGTCCACCGTGTCGTTGGCCGCCGTCACCTCGCCCGTCTTCAACGCTTCGGTCAGGTCGTTCATCGTTTTCAGCGCCCGCGCGAACTGGTCCGACGCGATCTTGTGGATCGCAACCGGGTCGGACGGATCGTCCGGGTCTGGCACATATCGCGTATTGTCGTCGGTCATGGACGGCTCCGGCATCGGCGCAGGTTCGGTCGGTTGCGCTCTGGACCGGCAGTCTGGCGAATTCGGGTGACGCTTGGGGAAACCCGCCGCACGGCGAATTAGGACGTATACAAGTGATTCTCTCCCCGACGCCGGTTTCGCGC</t>
  </si>
  <si>
    <t>MATIVLSAIGAGLGASIGGSVLGLSSVVIGRAVGAIAGRMIDNRLMSTGSEPVETGKVDRLRITGVSEGAPVGQVYGRYRTGGQVIWSGKVRENRTITDGEAQGSGKGFLAPKGPTVTEYSYSVSLAIALCEGEITHVGRIWADGKEVKPKHLTMRVYPGDEAQMPDPTLEAALGAGKTPAFRGTAYVVIENLDITQYGNRIPVFNFEVFRPEQPGETPDLARGTKAVAMIPGCGEYALATDVVHFGGEPGKRTPANKHTPLGKPDFEASLGMLEGELPNCESVSLVDSWFGTDLRADQCEIAPRVDQKDRDGVKMPWQVSGLDRDGASLVPYEADRAVYGGTPTDFSVYQAITRLKEAGKAVTFYPFILMEQMDGNGRTDPWTGAGDQPRLPWRGRITTSKAPGQAGSPDGTAAAEAEVAAFFGNAQPHHFIPVEGTVTYIGPYEWSYRRMILHYATICAQAGGVEAFLIGSELRGLTQIRGAGNSFPVVEQLQALANDVRLILGPSVKISYAADWSEYFGYHPQDGSGDVFFHLDALWSDPNIDFIGIDNYMPVSDWREGEDHADAHWGSIYNLNYLKSNVMGGEGYDWYYHAPEAREVQLRTPITDGAHNEPWVWRYKDIRGWWENEHHNRIGGVRQTASTDWVAGSKPIWFTEYGCAAIDKGTNQPNKFLDPKSSESSLPRYSNGHRDDFMQMQYLRAVREFWENPANNPVHQLTGVKMIDMDRAHVWAWDARPFPWFPKKRAAWGDWENYERGHWLNGRDSNRSLASVVSEICTRSGVTHFDVSRLYGLVRGYMVDQVTDARTALQPLMLAYGFEAAEREGVLEFFTRKGTPDGTLDPARFVATDEIEGDLEFSRAPEAEMVGRVRLNHTESESAYEVRSVEAIFPDEETHSVSSSDLPMILTQAEARGITERWLAEARVARDRARFALAPSDLSWRAGDVVELETADGTGYFRIDHVEQAGVQMIQAVRVEPGVLTPSDGVESEIELAEFTPAVPVYPVFLDLPLLTGEETPHLPRLAVASDPWPGPVAVYSSASENGYSLNQVIRAPARIGVTESTLRWARPGLIDRGPALRVRLPQGAVSSAGLDGILSGSNVAAIGFGDTDGWEVFQFSDAVLVEEDVYELSGRLRGQVGSDWAMPAEWPVGSTVVFLDSAVTPLNLPLSARGLERHYRIGPASETIDDETYEHSVVTTYGVGLRPYTPAHVSARASGGDYAVTWVRRSRIDGDSWQGVEVPLGEESESYVLRVIDGGSVKREVVVTSAAWTYSAAMQAADSVTAPFEIEVAQVSQSFGPGPGARIVVGG</t>
  </si>
  <si>
    <t>765699.SAMN05444006.SAMN05444006_1269</t>
  </si>
  <si>
    <t>GCF_900106675.1</t>
  </si>
  <si>
    <t>Allgaiera indica strain DSM 24802| whole genome shotgun sequence.</t>
  </si>
  <si>
    <t>CAGAAGGTGAGGAGCGTGGTTTGCGGCGTGCCGCGCCCGAAGGACTGCGAGATCTGGAAGATGCGGATCGCCAGCGTGTCACCCGGCCCCAGAGCCGCGCCCCAATCGGTGGTCTGCTGGGCGGCGGTGTAGAGGGCCGACGTTGTGGCAACTGTCAGGGTTCGCTTGACGGATGCCCCGTCGAGTATCTCGACCGCATAGGCCTCGGCCTCCTCAGCCAGTGGCACCTCGACCGCCGCCCAGCTGTCAGCGGCCAGTGCCCGCGACCGTCGCACCCAACTGAGGGTCAGATCGCCGGGCGTTCCTGCTGTGCGCCATGGCTGCGCGATGTGCCCGACCGAGAACGGTCGCAGCCCGATGCCGGAGGGCGTGAAGGCGGCGGCGCGGTAGCTCGCGTCGCTGACCGGGCGCTGCGCGGGGCCGACGCGCCAGTTCCACGGGCTGCCGACGTCACCGGCGGCGATCGGCAGCGCTGTCAGCGCGGAGTCCACCACCACCACCCTTGCCCCGGTCCGCACCGGATTGCCGATCGCGAATTCGGTGCCGCGCTGGCCGCGGAGCAGCCGGGTCAGCCGGTAGCGGCCCGCCGAGACCAGTTCGGCGCTGCCCGCTTGCAACAGCTCCCATTGGCCGGGGGCGGTTTCCACCGCCAGCAGATTGGCCCCGGCGAACAGCGCCAGATCGGTCACGCTGACCAGCGCGCCGCTGGCGAGATCGACCAGCACTTCATTGCCCAGATCAAACCGGCTGGTCGGGCCCGCAGGAAGATCAGCCGCCAGCACCCCGACAGATGCCCGCGACTGAGACGTGGTCAGCAGGCTGAAGCCGTCCAGTGCCGGACTGCGGAACACCGCCACTTGCCCCGGCCATGGCTGGGCATCGGCGGCAATCAGCGGCTGGTGCGCGGGCGTGCTGTCGCGCAGCTGCGGCAGATCGAGAAACAGCACATCAGGCGCGCCGAAACTGACCGGACGGGCCAGCGTGGCGGCGCGGGCGGTGCCGGGTGGCAAATCATAGAGTGCGCGATCCTGCCGTTGTGCCTCGATGCTGCGTGCCCCGGCGTCGCCCACCGAGATCAGCCGCAATTCGGTCAGCCGTCCGTCATGGTCGAGATGGATCACGTCAGTGGGGTCGAGCGCCAGCATCGACGGCGGCAGTTTGAACACCGCCCCCTCGCGCCCGGCCCAGGCTTCCATCAGCGCCCGGCGGCAGCAGCGCTCGGCCGCTTCCGGCGCCACCGCAACCGGGAAGGATTGAGAGGCGACCCGGGCGGCCGAGACGGTGGTGCGCTGCGCCTCGACGATGACGGCATCGTAATCCGCATCGGCGCGGGCGATCGACCATTTCAGGGCCTGCGGCAGTTCGGTTTCCTGGCCGCGCGTCAGTTCCATCACCTCGCCCGGCGCCGCGGCAACCATCGCATCCGGCGTGATCGTCGCCACCGCACCTTGGCCGCGCATCACGAACCGGATCGCGCCTTCGCTTTCCACCGCATCAAAGCCGAAGTGCTGCGCCAGCATCGCGATCGAGGTGCGCGGGCTTTCCAGTGCGGTAATCACGGTGCCCTCGAGCGCACCCCAGAGACCGGAGACATCGATCCGGCTCTCCTCCAGCCCGGCGCGCAGGCAAAGATGGCGCACGAGGGCGGCCAGTGACACCGCCCCCAGCCGCCCGGTCAGCCAATGGCCAAGCCGCCAGTTCGGCCCGTCCGACCAGATATCGCTCAGTTGCGGAAAGAACGGAAAGGGCCGCGCGTCCCAGGTCCAGACCGCGCAATCGGCCAGGTTCACCATCGCGGCCGCGTAGAGCGTCGAGACCGGGTTGTGGGCGACATCGCCCCAATACAGATAGGTCGCTTCCAGACAGGCGCGCTGGATCGCATCATCGCGCCAGCCGCGCGAATGATAGGGCACAGCGCTTTCCGATGACTTCGGATCGAAAAACACGTTCGGCTGGTTGGTGCCGCGATCGACGGCCGGGCAGCCGATTTCCGTGAACCAGAACGGTTTTGATTGCGGCACCCAGGCGGTCGGCGCCCCGCTTTCCACCCCGGCTGGCCGGTTGATATGCGGGTTGGACCACCAGCCCCACAGATCCTTGGGGCGGAACACCCAGGGCTTGTCATAGGCGCCGTCGGTGATCGGGGTCCGGGTCTGGCTGTCTCGGTCGGCCGGGCTGGCGTAGAACCAGTCAAAGCCCTCGCCGCCCGCGATGTTCGCTTGCAGATAGGCCCGGTCGTAGATCGAGGGTGCCATGGCGGCATCGAGGTGATCCCAGTCGTCGCGCCAGTCCGAGAGCGGCATGTAGTTGTCGATGCCGATAAAATCGATATTGGCATCCGCCCAGAGCGGGTCGAGGTGAAACAACACGTCGCCCGAGCCATCAGGCGGCTGGTGGCCGAAATACTCCGACCAGTCGCCTGCATAGCCGATCCTGGTGCCGGTCCCCAGAATGCTGCGCACATCCGCAGCCAGCGCCTGCAACGCCGCAACCGTCGGATAGGTGGAGGCGTCAGAACGGATGGTGGTCAGGCCGACCATTTCCGAGCCGATCAGGAAGGCATCGACACCGCCCGCCGCCGCGCAGAGGTGGGCGTAATGCAGGATCATCCGGCGAAAGCCCCAATCGGTGCCGCCGGTCCAGGACACGGTAGCGCCGGAAACCACGAAGTCCGCGGGCGAAGCGGTGCCGAAGAACGCCGCGACCTGCGCCGCGGCCGTGGCAGTCTTGTCCACCGTGCCGGCAGCGCCCGCCGCGGGGGAACAGGTGATCCGCCCGCGCCACGGCAAGGCCGGCTGTCCGACCCCGGCGGCATGGTCGGACCAGGGGTCCGGCAGGGTGTTGCCAGGCGGCACGTCCATCAGCAGGAACGGATAAAGGGTGACCCGCAGCCCGCGCGCCTTCATCTCCTGGATCGCCTGCACCACCGAGAAATCCGCAGGCGTGCCGCCATAGACCGGCCGATCCCCGGTGTCTCGGCTGACCAGATGGGCACCGGCGCGGCCGACGCCGTTCACCGACCAGTTGGCGGGCGCGGTGGTCTTCGCCGCGACCTCGACCTTCGGGCGCATGGTGCAATTGCCCGCGCGCAGATCATCGCCGAACCACGCCACCACCAGCGACACGCTGCCGACCGCGGGGGCCAGCGCTTCCAGCCGGTCGAGCGACACCACCATGTCCGGGGTGTCGGCCAGTGCATTGACGTTCTCGCCGGATGTCACCCCGGCGTCGGTCTTCCTGACCACTTCGGTCGCATAGGCAAACTCGCCCGCGGCCGGAATCATTGTCACCGCCTGCACCAAGCCCTCGGCGGTATCGGCATCGGCCAGCGGCGCGAACACTTCGATCGAGAGCTGCGGCAGCCGGTTGCCGAAGGCGGTCAGGTCCAATTCCTCGAACACCACATAGGCCAAACCGCGATAGGCCGGGGCCACCCCCATTCTGGCTGCGATGAACGGATCAGCTGTCTGGCTCTCGGTACCCGGATACCAGCGCCAGGTGACGCCGGTCATATCCATCGGTTTGCCATCCGCCCAAATCCGCCCGATGCCGGTGATCGGGCCTTCGCTCAGGCCGAGCGCAAACGAGGCGGTATAGACGTATTCGGTGGTGGTGACCTTTGGTCCGCCGCCCTTGCCGCCGGCGCGCGTCACGTTGCGGGTTTCGGTAAAGTCGGTCGCCCAGATGACATTGCCGCCAAGCCGCATCCGGCCATAGAGGCGCGGCACCACCGCGCCCTCGGTCGAAGAGGTGATCCGCAAGCTGTCGAGCCGTGCGCCTTCAATGCGCTGACCCGGCGCCAGGGACGCCACCAACGACGAATCGATCACCGATCCGACGGTGGAGCCGATCATGCCGCCGATGGCCGCACCGGACAGACCAAGGATGGTGCCGCCGAACCCGGCCCCGAGCGAGGTGCCGATTGCACCGAGAACCAACGATGCCATTACGGCCTCCGTTCGGGAAAGCGGAAGGCAAAGGCGATGCGCCGCCGCCATGCGGTGCTCAGGGGCTCGTCGATCACCCCGATCCGGTCACTGGCATGGATGAACTGGCCGTTCGGCATCATGATGCCGCAGTGTTTTGCCACCGCCCCGGCAATCATCCGGAACAGCAGCACGTCGCCGGTGCGCACCTCTGCAATGGTGATCTCGATCATCGCGGCGCGGGCGGCCTCACACAGCACTTCACGCGATCCGGTCTCGCCCCAATCGCGGCTGTAGGGCGGCACCGGCCCGGTCAATTCCAGCGGCTCGGGACCGATCACCTCGCGCCAGACCCCGCGCAGCAGCCCCAGGCAATCGCAACCGACGCCCTTGAGGCTGGCCTGGTCATGGTAGGGCGTGCCGATCCAGCCCCGTGCCGCGCGGGCAATGCGGGCGGGCATGATGCTCACAGCACCGTCCCCTGATTGGCGTCGCCAGCGGCAGCATAGCGCAGCACCGCATCTTGACCGGGGATGTCCGGAAAGCCGCGGAAATTGACCGCATTGGCGAAACGGTCGCGGCAGGTTTCCAGCCGCTTGTCGCAGCCCGCCCGGATCACGAAGCTATCCACCACGGTCAGCGCCCGCACCGGCACTTCCAGCAGGGTGATGGTGACGACGCCGGCCGCGAGATCATGCAGCATCACCTCCGCCCGCCGCCCGGCATTGGCCCCCGAGGTCCATTCCACCGTGCCGGCCGCAAACCAGCCGGTGGCAAAAGCCGCGAGGCCGGATGCGACAAACCCCCGATCCCGCACCAACGCGGTCACCGCGCCGCCGCCCCGATATGCCGGGGCTTCGAGGTCGATCCCGCAGCGCGCATCGCCCAGTGCTGCATCGCAACTGGCCTGATAGGCCCGCCCGACCGTCTGGCCCAGCAGATGCGCCAAGCTGCGCACTTCGGCAACGAACGCCATCCGCCCGCGCCTGATCTGGCCCACCGCGCCGTGGCGCAGCAGCACCCGCTGCGACGTGTCGGCCCAGTTGACCCGCCACAGATCGACTTGCGCCGCGTCCCAACGGCCATCGGCGATGTCGGTCTCGGTGATCCGGGTCGAGGTCAGCACGCCCTCCGCGTCCTGCGCATCCACCGACAGGTCCGACCCGGCGCGAATCTCCGAAGCGACAAACCCGCTTTCCGGCTCGTAGTCCACGCCGCCGAACGTCAGGACGCGGTCGTGGTCGGTAAAGCCGAACACCACCCCATCGGCGCGGGAAATGGTCCAGCACCAGGACAGGGTGGTGGTGGCCTCAATGAGATGGGCCTGCAGTGCCGGGGAGAGGGATTTCATGAAGTTTCCTTGATATTACAGGCACGGCAAGCCATCCTGAAAGCCGGAGTGAGTTGCCCGAGGCAGGTGGAATGATGGCGCAGGATGTCCCAGGCGAAGCCGGACCCGATACAGAGGCCGGGGAATCGCGTCGGCTTGATTGCAACCATCTGGTTGTGGATGTTGTAACCTTTGAAGCGTTTCTGGCGGCATTGAGGGAAGACAAGCCACCAAATGATCGGCTCTTGACCTTGATCCGTACTCCACCCCCTTGGATCGAGTGACGGCTGCCCGATCTGCGCAGACGCAGTCCGAGCCCAACTGAACAGCACCCTCATCGCCGGATCTCCAGCAGCGGGATGGAGGTGATCGACCCGAGCCGCTCGAGATCGAGGGTGACGTCGAGCGTGTCGCTGTCAAAGCGCACCGGCACATCGAACTCGAAGCCCGCGGTGATCGCGACGCCCGCGTCGGGGGCGGTGGTGAAGGTGACGCTGCCGGTGGTGGTGTCGACGCTCCAGCCCGACATCTGCTCGGCCCCGTTCATGGCGATACGAACGCTGCCCCCAACCGGCTTGGCAATGGCGCGGGTCCAGCCTTGCGCGCCGGAGGTGTAGCGCTTCAGCAGGGCGAAAGCCGCGACAGCACCATTTCCGGTGCCGATGGGCTGGTCGGTCGGGGCGGCAGCTTGCGACGGCAGGCAGGATTTATAGTCGGCCCAGTCCTTGAACCGGAAGCCGTGTAGGCGACCGTTCCGCGCTTCGAAGAAGGCCACGACCGCCGCCAGATCGTCAGCGCGGCGGATGCCGTAGGCCACGTCATAGCGCCGCCGGGAATTGGCCCAACTGGCGTTGCGCTCTTCGTCGCCGCTCGCCAGTTCCACAATCTGGGTACGCCGCTCCGGCCCGCCGCGCGCGCCTCGGCTGATGTTGTCCGGGAAGCGGACCTCGTGAAACGCCATCAGGTCTCTCCCCTGTTCGTGCTCTGGTCCCCGCAACCGGTCCCCACTTGCGGGGGCGCACTCACATGCCCCTCCGGCCCAGCGCGACCGCGCGGGCAATGTCCGCCGCCACCTGCGTGCGCGACTGCCGAAAGCTCTCGGCGTCGCGGGTCTGGATGTTGACGGTCACACCACCGCCGATGCCGTAGTCTCGGGTTTCGCGGCGCGACAGCACCCGCTCGCCTTTTTGCAGGATCGCCGGCACTTCGTCCGGACGCAGGCCGGCGAGCCCGCCCGCATGCATGCGCGGGGCGCCGGCGAAGGCCATCACCGGCACCTGGCGCATCGGCGCGGCGCCGCCCACCATCCCGCCCGCGTGATGCACCGCCGCGCCGCCGATGTTGGCGAAGAGATCGCCGCCGGAGACCAGGCTGAGCGCGCCATCGAGGGCATTGGCGATCGGGCCGAGGATGAACTTGCGGGCCGAGACCCTGGCAAGATCGGCCAGGATCGAGGTCACCAGGTCGGAAAAGCCGAACTTGCCGGTCTTCACGAAGGCGGCAAAGGCCTCCTCGGCGCTCTGGAATGCCCCGACAAGGCTGGTCCCGATCTGCGCCCCGAGATCGCGGGTGCTGGCGGCATAGTCGGCCAGTGCCTGCGTCGCTGCAGCCCAGCCGGTTGTGGTCGCCGCGGCCGCGACCGTCGCGGCCTTGCCCGCGCCTCCCGATGCCGTGGTCACCTTTGCCAGCGCTGCCAGCCGTTTCTGTTCCTCGGCCTGCAGCTTCTGCTCTTCGGCGAAGAGCCGCACCTTCTGGTCGATCGCGTCCTGCACGAAGCGCCGCTGACCATCCTGCAGGGTTTCCAGCGGTGGCAGGGAGGCCACCAGTTCCGCGCGATATTTCGCGATCGACGCTGCTGCCGCATCACCGCCGCCGGAGAGCGTCGCCAGACTGGCCTTGATACCGGCGATCTTCCCTTCGGCGCCGGTCAGAGCGCTCGGCAGACCAGACAGGAATGTCGAGAGCGCCGAGGCCTGACCGACGGCGCCGCCCAGCGCCCCGGCGAGGCTCCCCGCCGCACCGGTGGCCAGCACCAGCGGCGCGGCCGGGTCGGCGTCTTCAAGCTCCTTCAGGTGGGCGCGCGCGGCAGCCAGTTCATCCTGCAACCTGGCGACGGCATCGGCCGCGTCGCGCATCTCGCGCGCCGCCATGTCGTTGGCGAAGGCCCCGGCAGTGAAGCCATCCGGAACGCGCGCCTGCGCTTCGGCCTGTGCGGCGCGCAGCATCGCCAGCGAGGCCTCGGCGGTGGCGAGTTTTGCCGCCGCTTCCTTGAGATAGGCTTGCGTCGAGGCGATGGCTTCGGCGCGAGCATTTGGGCCGCCGACCTGGGCATAGATGTCCAGGGCCGCGGTCATCCGCGCCTGCGCCGCCGTGGACGCGTCGGCGGCCTCGCCAAAGAGGTTCATCCGATACGCCAACTCGCCGACGCCGACGATCAACAGGCCCCAACCGGTGCGGATCATCGCCGTCTTGACCGCCTCCAGCCCCAGCGTGACGCCCTTGAGACCGAGCGCAGCCGTCCCCATTGCCCAGACGAACTTTCCCGTAAAGAACGCGGCAAAGGATGCAGCAATGCTGGCCATTTCGCCGAGGTGGTCGCCGAGAAAGCTGATGCTCCTCTGAAACACCCCGCCGACCCGCGTGGCGCGTGCCATGGCGTTGGACACCGCCTCGAGCGACGGCGCCACGGCGGCGGTCAGCTGATTGGCAAGGCCGGTCCAGACCAGCCCCAACCGCGAGATCGCGTCATTGGTGCGCTGAATCTGTGCTGCATCTGCTTCGCTGGTCGCAACCCCGAAGTCGCGCACATCCGTTGTCGCCTGGCGCAGCGTGGCGCTGTCGATCCGCGAGAAGGTCACCGAGGCACGGTCGCCAAAGAGCTGCGAGGCGACCGCCGCGCGCTGCGCCTCGGGCACATATTTCGCCAGCGCGTCCTGGATGGCGGCGATGCGCGCATCAAGCGGCAACTTCTGCAAGGCCTCCGCCGTCAGGTGCAGCCGCTTGAGCGCATTGACCGCCGGTCCGGTGCCGGACGCTGCCTGGCTCAGCCTCTTGGTCAGCTGAACCATGGCCTGCTCGATTTCGCCCATCGAGACCCCGGCCAGTCCACCCGCGCGCTCGAGTACCTGCATGCTGGCCACGGTGGTGCCGAGCGAGGCCGCGAGCTTGGCCTGCACGTCGATGGTCTGCAGTCCGGACTTCACCATTGCCACGCCGCCGGCCACCGCCGCGGCGGCAGCGGCGGCGAATGCCAATTTGGCGGCCCGGGCGAAGGCGGCGAGCCTGGCATTCGCCGCCTCCGCTTCCTTTGACACCCGACCCAAGCCCCTGGCGCCGGCATCGCCGATGCCCTCCATTTCGGCGCGGACGGCGCGGCCGCCCTCCGCCGCGAGACGGACCGATACCCTCTTTTCAGCCATTGTCGTCTCCGATTTGCGCGTTGATCCGGCGCACCATCACCGCCTCGATTTCCGGCAACAGGTCGGCGGCGACGAAGGCATTGACGCCCAGCGCCGCGGCCAGGCTCAGGGCCGCCCCCATGTCCCAGCCGATGACGGCGCGCGGCGCGAGGCGCAGCTGGCCGCCGAGCTTGCCGACCAGGCCCCAGACCTGCTGCCCTTCCAGCGTCAGCGGCTGGTTTATCCGCGCCGGGCAGTCTTCGCAGGTTTGCGCGCAGGCCTCGCAGTAGCTGGCGCCCCCGCCGAAGTGCCAGTCGGCGAGGGCGCAGAGCCGTTTTTTTCCTGCTCCAGCAACATGCCGGGCCCGACATACTGGATCTGGAACGCCTCGAAGATCGGCCAGATATCGAGGAGCGCGTCGATGCTTTCCGGTGTCAGCGCCACCGGGGTGCCGTCGGCATCGCCGACACCCTCCCAATCGAGCACCACGCGCCGGGCGATGGCCTTGGCACCGGCCATCGACAACGCGTCCGCGCTGGCATCGTCGGGCAGACCGGCCGCGCCGATATCGGCCCGCGCCGCCAGCATCACGCTGGTCGAGAGCGGCACCACGAAGAGCCGCACGCCGGGCGCGAGGGTCAGCCAATCCGGCCCGGGGGCTATGTCGAGCCGCAGCATCAATAGGCTCCCGTGTTGTTGACCAGCACCACCGTGCACATCCGCCCGGCCGTGGCATCGAGCGCCGCCTGCCAGTCGAACGAGGCCTGCACCCCCTGCGGGCCCTGAACCTCGATCCGGGGCCGTGGCAGGTAGACTGCGTGCGCCGTGACGGTCAGGCTTTCGCCCGAGCCGAGCGCGTAGCTGAACTCCAGCTCGGCCGCCGTACCGTTGATGGCTTGCGTCACCAGCGTGCTGTCGGCGAAGCGCACGTCGATCTTGCCGGTCAGGGACGCGATCGAGGGGTCGGCGCCGTCGATCTTGGCGTCCGAGCGGATGGTCTCGATCCGGTCGAGGTTGTTGGCATAGGTGAGATCGGCCGAGACGATGTTGCCGAGCGCCACCGCGTCGCGTTTGATCGCGCCGTTGAAATGGCCAAACCGCGTGAGCGTCAGCGCCGCGGGCGTGCCGGCGTTGGAGAGGGTGTCGACCGTCTCTCCCTGCGCCACCAGTGCGGCCTTGGCGGTCAAGAGGCCGGATCGCTGCATCTGCCACGACAACTGATCCAGAACGCAGCCCGAATACATCGCAAAGCGCGGCACCTCGGGCATGCCCACCTCGATCGACATGCTCGGCAGGGTCCAGCCGCCGGAGCGGAACTCGTGCGTGTACGGCCCGGTGCCGGTGGTGACCGGATCGCCGAACGCCGCCTTCAGCCAGAAGCCGAAGCCCTCGGCGTCGATCGGCACCACCACATCGCCGTCGGTGGTGATCGCGTCCTGCATCGGGGCCTGCGGGTCGCGGCCATAGCCCAGCAGTTCCGGGCTGAGCAGCGGCTGTGCTGCGGCCAGCGAGGTGCTGGCGAACGGCATCTGCGTGTAGCCGCTGACCGGCGGCGTGCCATAGATCGTCTCGAACGCAAGCGCCATCAGCGCCCGCGCCCCTTGTGCGCGTGCCATCTCGGTGTCCTTTCAAATGGTGGATCAGGCGAGCGGATCGCTCGTCGCGTAGTGCAGCACGATGGTGATGACCGCCGCTTTCAGCGCGGTCGCACCGTCAACAGGCAGGTCGACAGGTTCAGGCGCTTCCGCCTCGATCCAGTCGCAGAGCCCGCCCAGCGTGCGGTCCGTGGCCAGCACCGCGCCGATTTCGGCGGTGAGCGCGTCGAACAGCGCGTCGCGACCGTCGCCCGCCTGGATCACCACCTCAAGTTCCGCCCGGTGCTCGTAGAACCAGGTCAACGGCGACAGCGTGACCTCGGGCGCGCCCGGCGTGCCGTCGCGCAGGATGATCAGGCCGGCAGCGGGGATGCGCTCGGGCAGCACGTCGCCACGCAGTGCGGTGGCGGCAAGGGTTTGCAGCCGCGCGTGCAACGCGGTGAGGATGGCTTCTCGCGCGGTTGGCATGGGGAACCTGAGAGGGTTGAAAGGGGGCGTCCGGCGGTCGGGATGCGAAGTGATTGGCGGCTCGTCGCGGGCAGCGTTCGGCCATAGCGGGCGTTTGTTCGGCGAGCAGCGAAGGTCCGCAGCGAGCCCCTATTGCACAATGCTGCGTTGAGCACGAACGGCGTCGATGCGACGTGAGGACTTCTACGCGAGTGGTCGCAGGCGAGCGCTATGCGCCTTCCATGACTTTCGAGATATCCGCGATCATCCGGTCGAGCGAGTAAAACCGCATGAACTGATCGCGCAGCGCTGCGGTGGCCGGGTTGTTGACGAACATGTATTTAGCCAGCGTCCGCGAATTTCGCTGCGCAATCTCGACCCGGTGCCGTTGGCGCTTTTCATAAAGCGACAGCGCGAAGTTCAGATGATCCGTGTCGGCACGCGCAAGTTCATCTGCCAGCGCTGCAGCAGAATCCATCGCCATGGAGGCGCCAACCCCCGCAGTCGGCAGAAACGCCGCCGCCGCATCTCCCAGGAGCATCACCCGCCCGCGAGACCAGACGTTGGACCGAATATCGGACATCTGCCAGTAAACGGCCTCTACGCTGCGGTCGATCGCAGCAAGTGCATGTGCGAACGGCTTGGGCAAGCCTTTTGCAAGCATATGATCGGCATAGGCAAACGGGTCCATCCCGGCGATCTGAGCGTCGCGCCCGGCCAGAAATATTCCGCTGCGCCCCTTGACCGGATAAAGCCCGATCCCCCACCCAGCGGCCCATAGCTCGCGGTAGGTCTGCGCCTCGGACGCGGGCGTGTCCGTCCAGGCAACAAAACCACCCCAGCCGGTCTCATGGGGTTTGATCTCTTCCTCGCGCAGGATCAGGCTGCGGCTGTGGGAATGGATGCCATCGGCCAGAACGACGAGGTCATAGGCCCCCTGCGACCCGTCATCGAAGGTGATGCGCACCTGCGTCGTGTCCTGCGCGATGGCCTGGATGCTGGCGCCATAGCAGGTTGGCCCGGCAACCCCGCGCAGCAGCGAAAGCAGCGCGCCGCGCTCGATACCGCGATACAGGCCGAAACGACGGACAACCTCACTCACTGAATAGCGCTGTATTACCTGGCCGTGGCGATTGTGCAAAACGTAGTCGCGCATTGGCTGGCTGGCGTCGACATAGGCCTCTCGCAGCCCAAGCCCGCTGAGCACGCGCCCGCCCAGTGGCAGCAACCCAAGCATGTAGCCATTGGCGGCCTCGGTCCCGTAGCGCTCGATCATCGCCGCCGGTTCGCCGCGACGGCGCAAGAGCGCGCTGAGCGTTGCCCCGGCAATACCCGCGCCTACGATCAGAACCCTGAGGCGGGCACCCTGAAGCTGACGCTCCAAGGTGGCGGCGATGGTATCTGGCGTGGCAGTCATTTCTTACTCCTTTTCAGAAAGCTCGATTTTCGCCGGCTGGGCGGCGGCGCGGAACATCGCCACCACGGCCAGGTTCAAGTGGGCCATCTCGGCTGCGTCCAGCGCCGTCCAATTGGCGGCAAACCAGCGGTCCACCTCCAACACCATGGCAAAGAACAGGTCCATCATCAAATCGTCGGGCAAATCCGACCGTACCGCGCCAAGCGACTGGCCAAGCGTGATGAGTTCAGCGAACCGGTTGCGGATCGCCGCGCCGGTTTTGGCAAAGGCGGCGCGGGTCTGGGCGCTCTCATAAATTCCGATCGCCAGCGCCGCGAGCCGTGCATCGCCGTGCAAGACCTCGCTGATTCGCGCGACCAGTGCATTGACTCGCGTCCAGAAGGCTTGCGGGTCGTCCGCAGCGCCGAACTCGAAATCCATCGCCAACACCAGCCGCGCAAAGCCGCGTTCCAGAACGACCGCGTAGAGGTCGGCCTTGTCCGCGATGTAGTGATAAGCTTGGCCCTTGCTCATGCCCGCCTGGGTCAGGATCTGGTTGAGTGAGGCCCTGGCAAGCCCGTGTTCGGCGAATGCCGCTTCCGCCGGGTCCAGCAACTGCGCCCGGCGGTCCGGTGGCAAGGCATCAAGGCGCGCGCGCGGAATTTGCGGGGTGCGGGCCATCTCAGCGCGCGCTCCGGCGGCCCGGCAGCACTCGCATCGCTTCTTGCATGGCGGGATGGCGCCATTCCGGATGTACGTCCTGCTCCTGCTCCTGCTTCATGATGCGCTGGAAGCGCAGGTAGGCAGGCGGGCTTGGGAGGTGCGGTATATGCGCTAATTCCCAATGAATGCCGCTGATCGGATCGTTGAAAAATACGGCATAGTAACCGGGCGCATAGACAAAGTGGGCCGCCGGCGCCTCGGTCACGGGCACATTGTCGCGGATCAGGACTTCGCGGTGGAACGTTTCCACCTTCCGCGCGGATTTCGTCCAGAGCGCGATGTGATGAATGCCGGTGGCGCGCGCCGCGTGATCCAGCTTGCCGCCGCTCTGGGCGGGCTGGATGCTGATATAGCTGTGCGGGAATGGACACCGTTCCACGTAGTAGGTTGAGCGGGAACCGATATCGAGCGCCCAGAAGCCTTTGTACCCCAGCCAGCCGAACATGAGGTCGTAGAGGGCGACTGAGAGCTCATACTCCAGAACTGAAAACTCGACTTGATTGATCCTGCGCCAACGCATTGCTTGTCCTTCTCCAATCCGGTCAGCCGTGCCGAGAGATCGCTTAGACCATCGGTCTAAGGTAATAGACCGATGGTCTATGATTCGCAATCCTCTAACGCGAAACGGTCTTGATGTTTGATCGATCAATTGTGCGCTTCAACGTGTGCAGGTGACGTCCCAGCGTCCGCTGGCAAATAGTTCCAATGTGCCAAGACAGGTCATTCAGCCAAACGGGGTGAAAGCCGAAAAATCCGCATTCAGGACGCACGACAAAGAAAACGCAGCGCTCTCCGCCTGGCGGCAGCTTTGGGCCGGCCCCGTCGATCACGATGCCGGGAGCGCCCCGATTGGATCGCAGCGCTGCCGCATGGCGGCATGGAACCCATAGTGTCGCGTGCTGCGCAGCAGACGAGTGGCCACTTCGGGCTAAGACCCCATGAATCGCCGCCTTGCTTCAACGGCTATGTTGTAGCGCAGCTGCAGGTCGGCGATCAGAGCCATCGCAACGCGTTTGGCATCGTCGCCCTTTACCTCCCTGTAGCTCTGATTCGCCGCTTCCAGCAACTTCTTGATCTTGAATTCCTCGGGCAGTGCGCTTGCTTCGGCCATTGTGCGGGTCGCCACCGCAGT</t>
  </si>
  <si>
    <t>MASLVLGAIGTSLGAGFGGTILGLSGAAIGGMIGSTVGSVIDSSLVASLAPGQRIEGARLDSLRITSSTEGAVVPRLYGRMRLGGNVIWATDFTETRNVTRAGGKGGGPKVTTTEYVYTASFALGLSEGPITGIGRIWADGKPMDMTGVTWRWYPGTESQTADPFIAARMGVAPAYRGLAYVVFEELDLTAFGNRLPQLSIEVFAPLADADTAEGLVQAVTMIPAAGEFAYATEVVRKTDAGVTSGENVNALADTPDMVVSLDRLEALAPAVGSVSLVVAWFGDDLRAGNCTMRPKVEVAAKTTAPANWSVNGVGRAGAHLVSRDTGDRPVYGGTPADFSVVQAIQEMKARGLRVTLYPFLLMDVPPGNTLPDPWSDHAAGVGQPALPWRGRITCSPAAGAAGTVDKTATAAAQVAAFFGTASPADFVVSGATVSWTGGTDWGFRRMILHYAHLCAAAGGVDAFLIGSEMVGLTTIRSDASTYPTVAALQALAADVRSILGTGTRIGYAGDWSEYFGHQPPDGSGDVLFHLDPLWADANIDFIGIDNYMPLSDWRDDWDHLDAAMAPSIYDRAYLQANIAGGEGFDWFYASPADRDSQTRTPITDGAYDKPWVFRPKDLWGWWSNPHINRPAGVESGAPTAWVPQSKPFWFTEIGCPAVDRGTNQPNVFFDPKSSESAVPYHSRGWRDDAIQRACLEATYLYWGDVAHNPVSTLYAAAMVNLADCAVWTWDARPFPFFPQLSDIWSDGPNWRLGHWLTGRLGAVSLAALVRHLCLRAGLEESRIDVSGLWGALEGTVITALESPRTSIAMLAQHFGFDAVESEGAIRFVMRGQGAVATITPDAMVAAAPGEVMELTRGQETELPQALKWSIARADADYDAVIVEAQRTTVSAARVASQSFPVAVAPEAAERCCRRALMEAWAGREGAVFKLPPSMLALDPTDVIHLDHDGRLTELRLISVGDAGARSIEAQRQDRALYDLPPGTARAATLARPVSFGAPDVLFLDLPQLRDSTPAHQPLIAADAQPWPGQVAVFRSPALDGFSLLTTSQSRASVGVLAADLPAGPTSRFDLGNEVLVDLASGALVSVTDLALFAGANLLAVETAPGQWELLQAGSAELVSAGRYRLTRLLRGQRGTEFAIGNPVRTGARVVVVDSALTALPIAAGDVGSPWNWRVGPAQRPVSDASYRAAAFTPSGIGLRPFSVGHIAQPWRTAGTPGDLTLSWVRRSRALAADSWAAVEVPLAEEAEAYAVEILDGASVKRTLTVATTSALYTAAQQTTDWGAALGPGDTLAIRIFQISQSFGRGTPQTTLLTF</t>
  </si>
  <si>
    <t>1703414.SAMN03994142.AMS15_04305</t>
  </si>
  <si>
    <t>MYIGLDIGSVSVNAVLMDDDERILEEHYVRTHGQPIETAKRVLADMLSRTPLEKIKGLALTGSGGKLLSRITGALFVNEIVAQTKATALLHPEVRTVIEIGGEDSKLILLERDDTKGESRVADFSMNTICAAGTGSFLDQQASRLGLSIEEFGELALKSKKPPRIAGRCSVFAKTDMIHLQQEATPDYDIVAGLCHAMARNFKANIGKGKEFIKPVAFQGGVAANKGMVRGFEDALALESGELIIPEHFASMGAIGAVLALMESGRKSPLAGLQSIDEYLKTRKVETKSHPALEGEEYPLVIESVPFEGEKIDAWVGVDVGSISTCVVVIDKDVNVLARRYLMTAGRPLEAVTQGLYEVGEEVGDRVIVRGACTTGSGRYLTGDFIGADLVKNEITTHATAAAFYDPRVDTIFEIGGQDSKYVSLENGAIVDFTMNKVCAAGTGSFLEEQAERLGINIIGEFGELALGAGKPAYLGERCTVFMESDLNRHQQQGVAKDDLVAGLSYSIVYNYLTRVVEDRKVGDVIFFQGGVAANRGVKAAFESILGKKVIVPPQHDLLGAIGAAMVVKENFTGAQSNFKGFDLQERKYELTTFECQDCPNRCEVHCVQVEGEVPLYYGSRCGKYDVVKKPSKGEHLPRLFQEREQMLLNSYDKKPQGPILGKVGIPRVASFFELHPFFKAFFTELGYEVVLSQATNKPIIEAGLESVLAEPCFPIKVAHGHIYNLLEKDIDYLFLPSIVNMSELGEGFTHSFNCPYVQTLPYLVRSAIDLKKSRGKLLQPTVHFERGRKYARRQLQRFARTLTSDSRRIKRALDAAEAAQEKFSSDLERRGQEILSNLGEDEIALVIVSRPYNGCDPGLNLNIPEKLRDMGVLAIPLDMLPLSQEDISGDFPHMYWKYGQRILTAARVIRNDPRLNAVYITNFGCGPDSFIMKFFAKEIAKPYLTIEIDEHSADVGAITRLEAFLDSLKNVRGRKPAAVRAGKWQYDLSQGPKRTVFVPYMDDHGYILAAAMRYHGQPAEQLPLSDERTLEVGRKYTTGKECYPCIITTGDIMKKALSPGFDPARSAFLMPTAFGPCRFGQYNKFHRLLLDELGFEEVPIVILDQTKEFEKDLKNLGPNFKKLAWKGMVFVDAIQKLLRQIRPYEVNEGQTDAAYEYYLMKVEEYVESGRNLLPLAFEARRAFEAIPIEHSEPKPLVGVVGEIFVRCNQFSNNFIVRWVEKLGGEAVLPPMEEWINYINRVRKEDFLIDKELGGFLVELITEAVQFSERERMLAPFRGAIHHFYRESSTSHVFHLAQPYLDSTIRGEAVLSMGRAVEYAMENFDGVINVTPFNCMPGNIVNTLLEPFRRDYDNIPVLKLAFDGLEQTSELTRIEAFMHQAKEHAQRKRKLQ</t>
  </si>
  <si>
    <t>999894.SAMN04623574.TDIS_0282</t>
  </si>
  <si>
    <t>Activator of 2-hydroxyglutaryl-CoA dehydratase</t>
  </si>
  <si>
    <t>GCF_001652585.1</t>
  </si>
  <si>
    <t>Thermosulfurimonas dismutans strain S95 contig00001| whole genome</t>
  </si>
  <si>
    <t>GACCAGGTCGGCTTGATCTTTGTTCGAGAGCCACCGTGGGGGGGATACCTGAGATGAGGTCTACCTCCGGTTCCTCGTAGAGTTTCACGAATTGGCGGAGATAGGCCGGAAGACTCTCCAGATACCGCCGCTGGCCTTCGGCAAAAAGCAGATCAAAGGCTAGGGTGGACTTGCCCGAGCCCGAGACCCCGGTAACCACGATCAGTTTCTCACGGGGGAGGTCGAGAGCCAAATTTTTAAGGTTGTGATGCCTGGCACCCCGCACACTTATTAATTTCTCGCGAGGCTTTAAGTCGGGGAAATGAGAAGCCTCCACCCGCAGGTCTCCGGAAAGATACCTCTTAAGCCACTCTCCGGTGGGGGTATCTCGTTCAAGAAGCCCGGAAAGAGGCCCCTCGTAGAGTAGGTGCCCTCCGGCCACGCCCCCTTCAGGGCCTAGTTCGATGACCCAATCGGCCGAAAGGATGACCTCCGGGTGATGCTCCACCGCGACGACGGTGTGGCCCTTCTCGACCAGGCGCCTCAACGCCACAAGAAGCTTTTCTATGTCCTTGAGGTGAAGCCCCACCGTGGGTTCGTCCAGGATCAGAAGGGCCTTCTGGCTATCGGGAAGCCCGAAAGCCCTTGCCATCTTTAACCTCTGGGCCTCACCGCCCGAGAGAGTGGAAAGAGGCTGGCCCAGCCTAAGGTAGGAGAGCCCCACCTCTTTCGCCGGCAAGAGCCGGCGCACTAGCTCCCGATGGCCGGAGAAGAAGGCCAGGGCTTCCTCAACCGTCATCTCAAGGATCTCGGCCACGTTCTTCCCTCGCCAGCGAACGGAAAGCACCTCCGGCTGGAATCGTTTTCCTCCGCAGGCCTCACAGGGAAAGGTCAGGTCCGAGAGAAACTGCATCTCCACCACTTGAAAGCCTAGGCCCTCACACTCCGGACATCGGCCTTCGGGGGAGTTGAAAGAGAAATGTGCGGGCGTAAGTCCCCGCTCTTTGGCTTCGGGCGAGGCAGCGAGCAGGCGCCGGATAAGGTTGTAGGCCCCGAGATAGGTGGCCAGGTTGCCCCGCGGGGTCCGTGAAAGCGGACTCTGGTCTAGCAGGATCACCTCCGAGATATCCTCGTGCCCTTCAAGGGCCTTGAAACGGCCAGGGGGTTCGGTAGCCTCTCCCCGGGCCCGCTTTAACCCCCGGTAGAGGCAGAGTTCCACCAGGGTGGACTTTCCGGACCCCGAGACCCCACAGACCACCGTGAGGGCCTCCTTCGGGATTCGCACCCTAATGTTCTTAAGATTGTTTTCCGAGACTCCCCGTAGGACCAGAAATTTCTCAAGCCGCGCCTTATAAGGCCGGGATAATTCTTTCTTGCGGGGGCGACGAAGGGCCCGCAGGGCCTCCGCAGTGGGGGTATCCTTTTCGAGAAGATTATCGGGTTTTCCCACATAAAGGAGGTTTCCCCCGGCCTCTCCGGCCCCTGGCCCGAGGTCCACCACCAGGTCCGCGGAGAGGATGACCTCCGGGTCGTGTTCTACCACCACGGCCGTGTTTCCATAAGCGGAAAGCCTTTTCAGAAATCGGATTACCCGTTCCGTATCTCGGGGATGAAGTCCGGTGGTGGGTTCGTCGAGGAGATAGAGAGTCTCGGTGAGCTCGGAGGAAAGGGCCCGGGTGAGTAGCACCCTGGCTACCTCACCGCCAGAAAGCGTACGGCTCTGGCGGTCGAGGGTGAGGTAGGAGAGCCCTACCTCGTCCAGATAGGCAAGACGCCGATATATTTCTCGAGCCAAAAGGTTCTCGGCGCGTGGAAGGTCGCCTCTAAGAAGGTCCTCAATAAATCTCCGGGCCTCCGAGACCGGAAGGGCGTAAAACTCCCCCAGATTGAGTCCATTGAGGAAAAACTGCAGGGCCTCCGACCGGAAACGGGTGCCCCCACAGGCTGGGCACTGTCGGTAGGCCCGGAACCGAGAAAGGAGTATACGCACGTGGGCCTTGTAGCGTTTGGTTTCGAGCCAGTCAAAAAGGTCCTTTACCCCGTACCAGGTCCCGTCCCCGAAAAGGATTTTCCGGCGCACCTCTTCTGGAAGGTCCTCCCAGGGCCTCTCGAGTGGGATACCGGCTCGCCGGCAGTATTCCCAGAGGTCCTCCTTTACCTCCCAGGCGAAGGGCATCTCGAGCACGGTAATGGCCCCATCCTTAAGGGACTTTTTAGGATCGGGGATGACCAGATCCCAGTCTATGTCGAGTACCCGGCCAAATCCTCTACACTCCGGGCAGGCCCCAAGGGGACTGTTGAAGGAAAAGAGATTGGGAACCTTGCGGGGCACCGAAAGCCCGCAGTAGGGACAGCGGGCCCAGGGCGAAAAGCGATATTCTTCCCCGTAAGGGAGATGCACCCTCACCTCTCCGGCCATCTCAAATCCGCGTTCAAGGGCCTCCACTAGGCGATCTAAGACCGCAGACTCGAGCTTTACTCGGTCGAGGACCACTTCTATCTCCGGGGGAAGAGAAGAAACCTCCTCAAGCTCGCAGATCCGACCCGAGAGATAGGCCCGATAAAAACCGGCCTGAAGAAGGCCCTCGCGCAAAAGCGCTGGGTCTTCTCGGGCCTTAACCGGTGCGGTCACAATGGCCGGTTTCCCTTCGGCGAGCAGGAGGAGTTTCCTGGCCGCCGAAAGGGGATCCGAAGCCGAAACTGACCTTCCGCACCCGGCACATCGGGCCTCAGCGGCACGGAAATAAAGCATCTTGGCAAAGTGCGTAATCTCCGAGAGGGTCCCCACCGTGGAACGGGAGCTCTTTACGGGGTTGACCTGGGAGATGGCGATGGCCGGAGGAATGTTCTCGATAGCCTCCACTTTTGGCCTGGGAAGCCTTTCAAAGTACTGACGTACATAGGAAGAGAAGGTCTCGAGATATCTCCTTTCACCTTCCGCAAAGAGGGTATCGAAGACCAAAGAAGACTTTCCAGAACCCGAAACCCCGGTCACACAGATAACGTGGTAAAGGGGCAGTTTCAGATCCAGACCTTTAAGATTGTGCTCATGACAGCCTTTAAGGATAATTTCTCGCATATTTCGCCTTTTCACTCCGAAAAATTCATAGTAGACTTGCAAGGTCTATCGAAGGAAATAACCAGATGTTTAAAAAGATAGAGGAATTTTTAGGAAACCGGAAGGTTACTCTTCCGTCCCCACCCACCCTGGCCGTAAGGCTACTTGAACTAGTAAAAAAAGAAGATTATACCAAACTGGCGGAAGTGATTCGTCTTGACCCGGCCCTGGCGGCTCGAGTGTTAGCCCTGGCCAACTCTCCACTCTATCGAACAGACCAAAAAGAGATTACTTCTATAGAAACCGCCATCTCTTTACTAGGAACCGAACTCATCAAAAATGTTGCACTCTCTTTCATCGTTGCCCGAAATTTTAAGCCCAAAGGGTTTCGAGAACTAACCTTTGATTTTGAGCGTTTCTGGAAACGGGCGGTAACACAAGCCGTAGCGGCAAGGCTTCTGGGCCTCAAACTCGAAGATAAAAACGAAGACCATCTTTTTACCAGTGCTCTCCTTATGGATATCGGAATAATCGTCTTTTATCTCCTTTTGGGTGACGAATATCTAGAAGTATTTGACGAAAAAGAAATCTCCGGCAAGTCCCTTCGTGAGATTGAAAAGAACTTTTACGGCTTTTCACATGAAATCTTGGGAGCCTACCTTTTAAAACAATGGCACCTCCCCGCACATATCGTTCAGGATGTCCATTATCATCATGACTGGGAAAAAGCCCCGGAGAAATACAGAACTCACGCCCGAATCCTCTATTATGCTGATCTTATTGGAGGCATCTATTTCAGTTATACATCTACCCTCAAATACCAAAAAATTCTAAAAGAATTACCGGAATTCCTAAAAATCTCTGAGAGAGAAATTCTAGAACTCATAGACCGGGTTGCACTTGAATGTCGGGATATCTTTGCCTTCTTCGATCTTCCACAAGAAAAGCTCCCCTCTTACTCGGAGATTTTGGAGCAGTCCAAAACCGAGCTCGAGAGACTCAGTATTTCCTATGTCCTCCTCCTTAGGCAGTTAAAAGAGGAGAAAAGGCGTGCGGAAGAACTTGCCCGCAAGTTAAAAATGGTTAACGAAAAGCTCCGCAAATTGAGTATTATTGACGGTTTAACTGGGCTATACAATCACCGTTATTTTCAGGAACGCCTCCAGGAAGAATTTGAACGGACCCGACGCTACCGCCACAGTCTCTCTCTGATCATGCTGGATATTGACTATTTTAAAAAAGTCAATGATACCTATGGTCATCTTTTCGGGGACTTCGTTTTAAAGGAACTGGCTCGGATCATAAAAGAAAGTTCGCGAAAAACAGACATCGCGGCCCGTTACGGAGGGGAAGAATTTGCCCTTATTCTACCGGAAACCGAAATCCAAGGCGCAAGTGCACTAGGAGAAAGGCTACGCTCACGAGTAGAAAAGCATTCCTTCCAAATGAATGGTATGTCTCTCCACATCACTATCAGTCTTGGGGCCGCTTCCATTTTTCCGGCTGAAAGCTCCAAAACCCCTCGGGATCTTATTGAGACTGCAGATAAGGCCCTTTATTACTCTAAGACGCACGGTCGAAATCGCCTTACGGCCGTAAATATCACCGAGTAAATTTTAATTTTTAATTGACTTTTAATTTTTGTTTCCCTATGATTAGGGAACACAGAAATCCTGCCTCAGGAGGTTTTTTATGAGGCGTTTTGGCTTAATAGCCCGTATAGGCTTGATCTTCAGTTTTATCGTAATCCTGAATCTCACAGGTCTAGCCGCCCTATTCTGGGCTAAATGGGAATACCGTAAGACTAATAAAATGGTAGATGTACATATTGAGGAACTTCTCCGCATTCAGGAGCTCAAATACCAGTTTACCCGCTGGAAGGTAAATATCCTATCCGGCATGTTCAATCTGGCCGAATTTCGCTTTTCTACTAAGGCCTTGAAGGAACACCTCAAAGAACTTTCGCCTCATACCCCTGAGGAAAAGGCCTTTGCCGCCGAAATAAACCAAAAATATCGGAATATGCAGGCTCTTTCCTCCGAGATCCTTCAGATGCTGGCGAGTTCAGACGAGTGGGAGGATGAAGACGACCTTCGGGATGAGCTTCTGGAAATTTATAACGAAAAACTTAGCCCCCTCACCAAGAAGATCTATAAGATCCTTGACCAGGGATTGGAAAGCACCAAAAAAGACCTCCTTTCCTACCAGAGGGCCGCTGATGAAAAACTGCGATTGGTATCTCTTTTACAAATATGCACAGCCTTCCTTTCCATCTTATCCTTGATAGGTCTGGGGCTTTACCTGCATAGGAAACTGCGGCGTGGCTTTTCGGCTTTAGATGAAGCCCTAAGTCTTATGGCCCGGGGTGACTTTACCCACCAGTTGACAGTTAAAGGACAGGACGAGATTGCCCAGATGTTGACAAAGATAAACCAAACCATTGAGGAATTAAGGCCTATCATCCGGAAAATCCGTTCCATTTCTTCCGATCTTGACAACGATGCTCGGGATATGAAAGCCTTCTCCGAAGAAACTATTCAGGAGAATGAACATACCAAAAACCGGGCGGAAAGTATGCAACGTGGAGCCGAAAACATTCTGGCCAACGCTGAAGTGGAGGCCCAGGCCGTAAATGAAATCTCGTCCGCTATTCAGGAAATCAGTCAAAATACCACCAAGGCTAGCCAGGTAACCAACGAGGCCGTGGAAAAGGCACGTTTGGCCCAGCAAGTTATTCATCGTGTAGGGGAAGTGTCTCGAGAGATAGAATCCGTAATCCAGCTCATAAACAGCGTGGCCGAACAGACCAAATTTTTGGCTTTAAACGCCACCATTGAGGCCGCCCGGGCCGGAGAGGCCGGCAAGGGCTTTGCGGTGGTGGCTAACGAAGTCAAGGAGCTGGCCCGCCAGACCGCGGAAGCCACTGGTGAAATCACGCAAAAGATCCGGGCTATGCAGGACGAATCCTCACAGGCCATTCAGGTCACCGATGAAATCGTAGGTATCATTGAAGAGATTAATCAGATCGCCTCCACTATTGCGGCTGCGGTAGAAGAACAGACAGCGGTCATTAGCGAAATTGCTGAAAAGCTTGAAACCACCAGAATGGACGCCGAAACCCTTTCTACCGAAGCCCAGGAAGCTTACAAAGTGGCCGTTCGAGCGGTAGAGACCGCCCGCAAGAACCTGGAACACGCTCAGGGACTTTCAAATCTGGCCCAAGAACTGGCCTCTTTAGTGGCCCAATTCAAGGTTTAAGGCCCAGCCAAAGAGCCGGCGGAGGGACTTGAACCCTCAACCCTGGGATTACAAATCCCATGCTCTGCCAGTTGAGCTACGCCGGCAGGGGGATCATCGAAGAGTGGCGGAGGGGGTGGGATTCGAACCCACGGTGCCCCTTTTGGGGGCACACTCGCTTAGCAGGCGAGCGCCTTCGACCACTCGGCCACCCCTCCGAACTTTTCTCAGTTTAGCCAGACTTTTTCCAGCTAGCAACCCTCAGCGGAGGGGGAGGGATTCGAACCCCCGGAGGGCGCTAGGGCCCTCAGCGGCTTTCAAGGCCGCCCCCTTCGACCACTCGGGCACCCCTCCTCAAATTCTAAAAATAGCCTATTTCCTCTTAAACTCAAGCTTGTATATCCTGCCTTTCCCTGTAAAATGCATACCAAAATTTCGGGGAGGCCGCTATGAGCCCGGAGGAACTTTTCGAGGAAGGTGCCTTCCTCCTCGTAAAACAAGAGTTCGAAAAGGCTTTAGAATACCTTTCGAAAGCCATTGAGGCCGACCCTAGAATGACGAAAGCTTACCAGGCCCGAGCGGCGATCTATCTGCGTCTCGAACGGCTGGACGAGGCCGAAACCGATCTTCAAAAAGCCTTGGAGCTTGAGCCCAAAAACGCCCGGCTTTATTTCCGTTTGGGACAAATATTTTACCGCCGCAGCCAACTCGGAGAAAAAGAAAAGAACCTCGAAAAGGCTTTAGAACTTTTTAATAAGGCCATTGACCTCGATCCCCTCTACGCCGCAGCCTTCATGGCCCGCAGCCAGGTCTATCGGGACTTGGGCGAGGAAGAGCTAGCGGATTTTGATCTAGACAAGGCCGTGGCCGTACAGAGGGAAACGGCCAAGGCCAAAAAGATTATAGATTTTTAGCCCAAAACTACCGTCCAGCCGAAGGGATCTTCTTTTTCGCCGTACTGGATAGCGGTAAGTTCGTCAAAAAGCCTTCGGGCAAGGGGACCGGTCTCTCCCCGATTAATCAGGTATTCTTGGCCTTGGTAACATAAGACTCCCACCGGAGAAATTACGGCCGCGGTACCAGTGCCGAAACATTCCTTGAGGCGTCCGCTCGCCGCCCCTTCTATTACTTCTTCAATACTTACGCGCCTTTCCGAAACCGGAAGACCCCAGTGACGGGCAAGTTTGATGACCGAGTCTCTTGTAATTCCCGGAAGGATACTTCCCGAAAGGGCCGGAGTCACCAGTTCGTCCTCGAAGTAAAAGAAGATATTCATGGTGCCCACTTCTTCCACATAGCGCCGTTCCACGGCGTCAAGCCAGAGGACCTGGGTATAGCCCTTGCTTTTGGCCACCTCTGCGGCCTTAAGGCTGGCAGCGTAGTTCCCTCCGGCCTTGACCTCTCCCGTGCCTCCAGGAGCGGCCCGCACAAATTCATCGGTGACATAGATCTTCACAGGATTGAAACCCTCCTGATAATAAGCACTAACCGGCGAAAGGATCACTATCAAAAGGTACGAATGGCTAGGTTTCACCCCTAAAGAAGGTTCGGTTCCGAACATAAAGGGCCGAATGTAAAGGGCCGCCCCCTTCTCCCTAGGGATCCAGGCCCGATCAATGAGAATCAGCTTTTTAATGGCCTCGAGCACAAAGTCTTCATCAATCTTTGGCATACACAACCGTTCGGCCGAACGATTAAGTCGCCGCATGTTCTCCCATGGACGGAAAAGACGAATCTTCCCGTCCACCCCGAAATAGGCCTTCAAGCCCTCAAAAATGGTCTGGGCGTAGTGAAGAACAATGGCCGCGGGATCAAGCGTAATGGCACCGTAAGGTTCAATGCGGGCTGAATGCCATCCCCGGTTGCAGTCATACTCCATGACAAACATGTGCTCGGTAAAAAGCCTCCCGAAGATAAGATTCTTGAGTTCCGGAACCGGACGGCGTTTATTCTCGGGAACCAGCCTGAGTTCGATCTCCATTTTCTTGCCTCACCGAAAAATTGATAATAAAGTATGCACAACCTTTAACTCAAGGAGAGCAAATGCTCAAGTGGTTCCGTCGCAAAAAAGAAGAGGCTCCGGGAACCCAACCGGAAAGGGCACCGGAAAAAGCCCCCTTGTCCGAACCTGTTATCTCTCAGCCCCAACAGGAGACCAAGAAGAATCTCTGGCAGAAGTTCAAGGACGGGCTTTCCAAGACTCGGGAGCGGCTGAAAGACTCCCTGGGAGAGCTCTTTGAGATCGATCGGCTGGTGGATCAGGCCTTCCTCGAGGAACTGGAAGAAATCCTCATCACCGCCGATATAGGCATCGAGACCGTCAATCGGTTGCTTGAGCCCTCACGCAAAAAGATCCTTACTGGCGAACCTCTTAAGGTTAGTGAGCTCAGAAGGAGCCTGCGAGAGGAAATGCTCCAGATGCTTACGGTTCCAACTCCTCCTTTCCCTCCTGAGGCCAGCCCGGCGGTCATCTTTTTTATTGGGGTAAACGGAGTAGGCAAGACCACCACCCTGGCCAAAGTAGCCTGGCATCTCAAGAATCGAGGATTTTCGGTGCTGGCGATCGCGGCCGATACCTTCCGGGCCGCGGCCATCGAACAGCTCGAGACCTGGGGCAACCGGGTTGGAATAGAGGTTATTAAACAGGCTCCCGGAGCCGACCCTGGAGCGGTGGTGTATCAAGGGCTTCAGGCCGCCAAGGCCCGGGGAACAGAGGTGGTTCTGGTAGACACTGCCGGCCGACTGCATACCAAATACAACCTCATGGAGGAGCTCAAAAAGATGGTCCGAGTGGCAGATAAGGTGATTCCCGGAGCCCCGCACGAAAATATCTTGGTGCTTGACGCCACCACCGGTCAAAACGCCGTGAATCAGGCCAAACTTTTTGGAGAAGCGGTCAAACTCCATTCTCTTATCATCACCAAAATGGACGGCACAGCCAAAGGCGGTATAGCCGTCACGGTGGCCCATCTATTCAAACTTCCCATTCGCTTTGTGGGCCTTGGCGAAAAGATGGAAGACCTTGCGCCTTTTGAACCCAAGGCTTTCGTGGACGCCTTGTTGCCATGAGGGCTCTACACCTCATCGGCCCTACCGGTTCTGGCAAAACTCCTCTGGGAGAAACCTTACAGACACGAGGTCTTTTCGGTCACCGGACTCACCACTTTGATTTCGGGGCGGAGTTAAGACGTGTCGCCCGGGGGGAAGGACCTCCAGAAATTCTCCCGGAGGAGGTGGATTTTATCAAACGTGTGCTTTCCGAAGGCCTGCTCCTAGAAAACGAACACTTCTATCTGGCGGAAAAGATCTTCCAGGCCTATCTCAGACAGAAAGGCGTCAGGGCCGAGGATCTCATCGTGCTTAATGGTCTACCCCGACACGAAGGCCAGGCCCGAGACATGGAAAGGCTGGTTGAAATCAAGCTATGTGTAGAACTAGCAGTCGATAAAAAGATTCTGCAATTTAGACTCTCCAAGGATCCTGCTGGAGACCGCCGAGAGCGTGAGGACGATCTGGCTGAACTCGTAGCCCGCAAATTAGAATGGTATTACAAGCGCACCCTGCCCTTGAAAGATTATTACCGCGAGAGAAAAATTCCGGTGCTGACCATTCCAGTTGAAAAAGAGGATACCGGCGAAAATCTTTACCAGAAGCTCTTAGAGTTCTTGTCAGAAAAAGAATTTAAAATTATTTTTTCTTTCTAAAGAATCTTCCTGGGGGGGTCTATGGCCGAGCTTTATGTGGGTCTGGATGTGGGTTCGGGAACAGCCAAAGTGGCCGTCCTGGATAAAAATCGCCATCTTATCCATAAGGTCTATAAAAAGACTCACGGACAACCGGTAGAGACCGCCGAACGCCTCCTTTCCGAAGTAGAAAAACTTTTTGGCCAAGACCTTTCTGGGATCACTTGTACCGGGACCGCTGGAAAGTTCATCTCCCAGATCCTGGGGGTGGCCTTTGTAAACGAGGTCATGGCCCATGCCCGGGCCGTGGAACACTTCCACCCAGAGGCCCGGACCATCATTGATATCGGAGGCGAAGACTCCAAACTGGTATTCATCAAACATGAAGATGGCAAGTTTCGCATCGCGGATTTCGCCTTAAACACCCTGTGTGCTGCGGGCACCGGGGCTTTTCTTGAGCAGCAGGCCGCCCGCCTGGGTTACTCTATTGAAGAGTTCAGTCGGCTAGCCTTAAAGGCTCAGAACATCCCCCGGATCGCCGGTCGCTGTACGGTCTTTGCCAAGTCCGACATGATCCATCTCCAGCAGGCCGCCGTTCCAGACTATGAGATTATTGCCGGGCTCTGCTTTGCCATTATAAGAAACCTCAAGAGCAATCTAGCCAAGGGCCGTAAGGTGGAACCGCCCGTGGTCTTCCAAGGGGGCGTAGCCGCCAACTTGGGAGTCCGGCGGGCCATAAAAGAAGTCTTTGGCCTTAAAGACCACGAACTCATCATACCCGAGCACCACGGGATCATGGGGGCCATTGGAGCTGCTCTATATGGTCTCGATGGTAGGGCAACTTCCGATTATCGGGGCTCAGAGATCCTCAGGGCCTATCTCAAAGAGCGTCGTCCGGCTCCTAAACGTTTCCCTCCGCTGGCACCTTTTTCCTCGGTGTATATAAAACCCCGCAAGGTCCAGACCTCAGCTAAAAAGATCTATCTCGGTATTGACGTAGGCTCGGTGAGCACCAAATTGGTGGCCCTTGACGAAGAGGGCAATGTAGTAGCCAAGGTCTATAACCTCCATCACGGTAAACCTTTGGAAAGTGTAAAAGAAGGCCTGGCCCAACTCCGCCAAAAACTTCCCCAAGAAGTTGAAGTTCTAGGGGTAGGGACCACTGGTTCCGGAAGGTATCTCGTGGGAGACTTCGTAGGTGCGGATGTCATCCGGAACGAGATCACGGCCCAGGCTATGGGGGCGCTGCTCCTTGATCCCGAAGTGGACACCATCTTTGAAATCGGAGGCCAGGATTCCAAATACATCCGACTTGAAGTGGGAACTATTGTGGACTTCACCATGAACAAGGCCTGTGCCGCGGGCACTGGTTCCTTCCTAGAGGAGCAGGCCGTACGTCTGGGGGTCCCCATCGAAAAATTCGGAGAAATGGCCTTGAAAAGCTCGGCTCCTCTTGAGATGGGCGAGCGCTGTACGGTCTTCATGCAGTCCGACCTTCTTCACTACCAGCAACAGGGGCTCCCCAAGGAAGACCTCATCGCCGGTCTATGCTACGCCATCGTTTACAACTACCTCAACAAGGTGGTCGAGGACCGCAAGATTGGGAAAAAGATCTTCTTCCAGGGAGCCACAGCCTTCAATAAAGGGATGGTGGCGGCCTTTGAGAAGGTCCTCGGACGGCCCATCGTCGTGCCCCCCCATCACGAGGTCACCGGGGCCATGGGCGTGGCGCTTCTGGCCAAAAAGGAACGCCGTTGGGAAAAGAGCCGTTTCAAGGGCTTTGACCTCACCCGAGTGCGCTACAGCATATCCACTTTTGAGTGCCGAGCCTGTCCCAATCGCTGCGAGATTCACAAGGTCTCCGTAGAAGGCAATCCACCCTATTACTACGGTGGACGCTGTGAACGTTATGAAGTGGAGCACCGCAAACCCCCAGCGGATCTTCCCAATCTCGTGCTTGAAAGGGAGCGCAAAATCCTCTCCTACGTGCAGGAGGAAGGTGAGTTTCCCCGGGGCGAGATCGGTATCCCCCGCACCCTCTTTTTCTGGGAGCGTCTGCCTTTCTTCGCGGTTCTACTCCAGGAGCTCGGCTTTCGGGTAATCCTCTCTTCGCCCACCAGCAAGGAGATCATCAAGGAAGGCTGTGAGATCGTGGCCGCCGAGACCTGTTTCCCGGTAAAACTGGCACACGGTCATGTTCTAGATCTCTTGAGGCGCGGCGTAAAACGCATTTTCATCCCCCAGATCTCGGACTTGCCTTCGGATCATCCGGAACTCAAGAGCGGAAAGATCTGTCCTTATGTACAGGGCTTCCCGTGGGCGGTGCATTCCTCCATCAATTTCAAAGAACACGGTAGCGAGATTATCTCCCCGGTCTTCCACTTTGGTACCGGGGGCTCCCTTCTACGGGATGAATTCAAAGTACTAGCCAAAGAGTTAGGTGTCTCCTGGAAAGAAATGAAAAAGGCCCTGGAGAAAGCCTTCACCGCCCAGGAGGAATTTTACGCCTGGCTCAAAGCCCGGGGCCGGGAGGTCCTTGAGGGTCTTAAACCCCACGAGGTAGCCCTGGTAATCGTAGGGCGGCCTTACAACGCCTTTGATCCCGGAGCCAATCTTGCCATCCACAATAAGATTCGGAGCCTTGGGGTCCTAGGCATCCCGGTGGATATGCTCCCTCTTTCCGAGGTCCGTGAGCTTGACGGCCTTGAAGGTATGTACTGGCGCTACGGTCAGCGGATTCTCCTTGCTGCCCATGTCTGCCGAGAGCACCCGCAACTCTTCCCAGTCTTCATCACCAACTTCTCCTGCGGGCCGGATTCCTTTATCGAACACTTTTTTGAAGAACTTCTGGCCGGGAAACCCTATCTTCAGATTGAAATTGATGAACATAGTGCGGATGCCGGGGTAGTCACCCGGATCGAGGCCTTCCTTGATAGCATTCGAGGTAAGACTAGAAGCTACCCCAAGCCGAAAAAACCCCGACGGCCCCGTATCGTCCCCACCGATGGACGCATCCTTTATATCCCCTACATGGCGGATCACGCCCGGGTTCTCGCAGCGGCCTTTCGGGCCTGCGGAGTGAAAGCCGAGGTCCTCCCTGAGCCAGACGAAGAGGCCTTGCGTCTTGGTCGGCGATACACCTCCGGCAAGGAGTGCTATCCCACGGTGCTTACCACCGGAGACATGATCAAGCTTATCAATCAGCCAGACTTCGACCCCAAACGGGCGGCCTTCTTCATGCCCTCTGGGGCTGGTCCTTGCCGCTTCGGACAATACAACCGTCTCCACCGCAAGATCCTTGACGAACTTGGCTACCCCGAAGTACCCATCTATTCCCCCCAGCAGGATGTAAAGCTTTACGAAGACCTTGGTATAGTGGGAGGCGATTTTACCCGCCTCACCTGGAAGGGCCTGATTTGTATGGATCTCTTGGACAAGCTCCTCCGGGAGACAAGGCCCTATGAGGTCAATCCTGGGGAGACGGAAAGGATCTACTGGGAGTCTGTGGCCCGGTTGGAAGAAGCTGTAGAGAGACGGGAAGACCTAACAGAAGTCATGCAAGAGATTCGTGAAAAATTCGCCCGTATCCCTACAAACGGCAAAGGTCAGAAACCGGTAGTGGGAATCGTAGGTGAAATCTATGTGCGTTCTAATCGGTTTGCCAACGAAAACATCGTGAAGGTTCTTGAGGGTTTAGGGGCCGAAGTTTGGGTACCCACCATCGCAGAGTGGTTCTACTACATCAATTATACCTCCAAGCGCTGGGCCAAGAGACACCGGCTTTTTAAGCAACTCCTGAAATTGGTGATTGAACATCGCGTACAGCTTGAAGATGAGCACCGCTTTGCAGAGTTAGTAAAAGATCTCCTGCGAACCGCCGAGGAACCCACGGTAGAGGAACTTATTGCGCTAGCCCGCAAGTATATGAGTGATGAGTTTGAAGGGGAGGCCATCCTTTCGGTAGGCAAATCCCTAGATTATCTTCGCCACGGCGTAAACGGTATCGTGAACGTGATCCCTTTCACTTGCATGCCGGGTACGGTAGTTTCCATGCTGCTGAAACGGGTCCGGGAAGACGAAGGTTATGTGCCCGTGTTGACCATACCCTGCGACGGCCAGCGCTCTATGGGTACCCGTATGCGCATCGAGGCCTTCATGTATCAAGTACGGGAGCATTTCGAGGAGCACTCTTGATAAGGTTTGATAGTAAAATGGCCTGCATTTTTTCAATAAAATTTTTCAAACCCTCCTAAGAGGTATTTATGGCTATTGACTTGAAGTTAAATTCCTGATAAAAGCTCTTCCTAAGTTGGCTCTTAAAGACTGGCAAGAAATTTTTGGAGCTTTAGGAAGGGCTTTGGACGTAGGTCTTATGGTTGGAGGGGCTGTAGGAGCGGGTGTGGCCTGTGGTTGGCTTATTGATAACAAAATTTTTCACGGAAAAACCCAACCGTGGTTTACTCTTTTAGGTATAGTGCTCGGTAGCATAGCTGGTTTAAAAAACTTTATTTATTATGCTAAAAAGCTAACTAATAAAAACAAAAAGAGTTAGTGAATGGCTTTTTTTTCTACATCTAAAAAGGATGAAATTAAAGAACCTTTATTAATGCAATTTGAATTACGAGTTTTTTTGTTTTCATCTTGCTTACTCATTTCCATGCTAATACTTTTTAGGGATCTTCAAGTATTTAATAGTTGTGCTATAGGAGTTTTGCTCTCTATAGCTAATTTTAAGTACCTAAAAAAGCAAGGTTCTAAAGTTAAAGCAAAAGCTTTAGCAGGCCTGAATCCTTCTAAAATAGCATTGGGGGTAGTATTAAATTTTTATTTTCGCCTTTTAGGTATTGGTTTGCTCTTTGCTTTTCTTTTTAAATATAAGATTGCTGATCCTGTTTTTCTAATTTTAGGCTTGTCAGTAATTCCTGTGCAATCATTTATAATTTTAATTGAGCGCAAGCTCATTGGGAAGCTTTCTCCATTCTTAGAAAGGAGGGTTAAGTTATGGAAGAGCCGATTCTTTTCTTATGCTTAATATTGCAAAAACTGGGGTTGCCTTCGGGTGAGAGATTTTATCAACATGTTTACCAGGAAGGTGGTCAACCCAGTTTGTTAGCGAAACTTGTAGCTCCTCACATGGTATATGGCTATTTAGCCATCGTAATTATTTTAGTTCTAGCCATAATTGGCACTCGAAAACTAGAATTTATCCCAAAGGGTCTTCAAAATTTTTGGGAAACCTTTTTAGAAGCGCTTTATAACTTCACCCGCGAAAATGTCCCTACTGGTGACCATGGTTCACCAAATCTTGTACCTCTAGTTTATCCATTAATTGTGATGTTTACCTTATTTATAGGAATATCTAATTTCATGGGATTGGTTCCTGGGTTTATTTGTCCGACCGCTAATTTAAATGTTACTTTGGGGCTTACTCTTATAACAATTGTCTATTATCACTTTTTAGGATTGAGATTTCAAGGATTAAGGTATTTTAAAACTTTCTTGGGTCCTATTCCTTGGCTTGTTCCTTTAATGCTTCCCATAGAAATTTTCGGCCATATCGGTAGAATCATTTCTTTGTCTGTCCGACTTTTTGCAAATATGATGTCTAAAGAACTTCTTTTGGGCATTCTGATTACTTTGGCAGGACCTTTCTTTGCTCCTTTACCTATTCTATTGCTGGGTGTTCTAGTAGCCGTTATTCAAGTATTTATCTTTATCATTCTTTCTCTGGCTTACTTTGCAGGTGCGGTAGAAGAAGCACATTAAAGAGAGAGGTAAAAAGGAGGCACAAAATAATAAAAAATATCACAAATAAAGGAGGGGAGTCATGAAGAAAGGGTTACTGACACTGTTTTTTCTGCTGATGAGTACCGGTTTAGCGCTAGCTGCAGAACCTGGTATGGGGAAAATGGTTGCAGGGTTTGGATTTTTCTCGGCGGTTGTCTTAGGAGCCGCTCTTGGAATTGGAGTGGCTGCTGGAGGAGCCGGAGCTGGTATGGGACAGTGTGTGCGTGGTGCTTGTGAAGGTATCGCTCGGAATCCGGAGCTAAGCGGAAAGCTCACCACCACCATGATCTTGGGTTTGGCGTTTATCGAAGCTCAGGTGCTTTACGCCCTGGTTATCGGATTGATCCTGTTCTACGCGAATCCCGTTGTCTCCAAGCTTTCAGCCTTTATCGGAGGATAAATCTCTACTTCTATTTAGATCAAAGAAAGGGCCGTGGAAGAGACACTTCCACGGCCCTTTCTTTTGGTTCTAACCAAGAGTTATGCCTGCCCGGGTTTATACTGCGGCAGTAGTAGGGGTAGAGGCCTTCCCGATAGAAGTAGAAGTGGATCTCTCCTTTGGGCTCCCAGGAACTACTATTGTGGGACTTCCAGACAGTGCCGTTAAAGAGAGTCGAGAGCGCATCAAAGCGGCCATCAAAAACTCCGGCTACGATTACCCCACCCAAAAGGTTACGGTGAACCTAGCCCCGGCGGATGTCAAAAAAGAAGGGGCCGGATTCGATCTGCCCATCGCCCTGGGAATTCTTGCTGAAACTAAAATCCTTCCTCAAGAAGTTTTTAAAAACTCCATCTTTCTCGGGGAACTAGCCTTAGATGGACGGCTTAAGGCAACGCGAGGAGTGTTGCCGGTGGCCTTAAAGGCCCGGGAACTTGGTTTCGAAAAGTTGATAGTTCCGAAAGAAAACGGTCGAGAAGCTGCTCTAGCGCCAGATTTGAAGATCGTAGCCCTGGAACACTTGTATCAAGTAGTGGAATACCTTTTAGGCCGTATCGATCTGGAGCCCCTGCCGGAATTAAAACCCGAACCGCCCCACTATGAGGAAGATCTTGCGGATATCATCGGCCAGGAACAGGCCCGGAGGGCCCTAGAAGTAGCCGCAGCCGGGGGACACAATCTCCTCATGATCGGCCCTCCTGGAGCCGGAAAGACCATGCTTGCCCGACGTCTGCCCTCCATTCTACCTGAGATGAGCCCTGAAGAGGCCCTTGAAACCACTAAGATCTACAGTGTAGCCGGACTTTTGCCACCGGACAGGCCTCTTGTTACCGCCCGCCCTTTTCGAAATCCTCATCACACGATTTCAGATGTTGGACTTATAGGTGGAGGAGCTCATCCCAGACCGGGAGAGATCAGTCTGGCCCACAATGGAGTACTTCTCCTGGACGAACTCCCAGAGTTCAACCGCAAGGCCCTGGAGGCCTTGCGGGAACCCCTGGAAGAAGGCCAGGTGACCATCACCCGGGCGGCCACCAGCGTAACCTATCCCGCGCGCTTCATTTTAGTGGTGGCCCTCAACCCCTGCCGATGCGGTTACTACGGAGACCCTCGTCGTCCCTGTCAGTGCAGTCCTCAAGAGGTAAAACGTTACCGTTCCAAACTCTCCGGTCCTCTTCTTGATCGAATTGACATTCATTTAGAAGTACCCGCGGTAGATTATCGGGAGCTCTCGGAGGAAAGACGTGGAGAGGATTCGAAGACGGTTAGAAAGCGCATAAAGCGTGCCCGGAAGATTCAGAGCACGCGCTACGGACGACCGGACAAACTCAACGCCCACCTTTCGAGCCGGGAGATCAAGAAATGGTGCCGGGTGGATGAAACCGGAAGGAAACTCCTCGAGACCGCCTGCGAGCGTCTGGGGCTTTCGGCTAGGGCCTATCATCGTATTCTCAAGGTAGCCCGAACCATCGCCGATCTGGAAGGCACGGAAGCCATCTCTCCGGCTCATATTTCCGAGGCCATCCAGTACCGTAGCCTTGACCGTCCTCTGTTTTGAAGTCAAAATGCAAGTATGACCTTTACCGAAAAGGTAAAGACCAGAAGCGAACCTTTTCTACTGCCTTTAGTTCGGGCTCTGGCCCGGGTAAAAATCCCGCCCAACGCCGTCTCCATCGCCGGATTCATAGGAGTAGGATTGGCGGGACTAGCCATTGCCTTGGGGCATATCGGTTGGGGAGGGATTTTGCTTCTGGTGTTTGGGCCGCTTGATGCTGTGGACGGGTTGCTAGCCAGAAAAACTAACCAGGCCTCTACCTTTGGGGCCTTTCTGGATTCCACCTTGGATCGCTATGCCGAAATTGCCCTCTTCTTGGGGCTCACCTACTACTTTCTGAAAGAGGGCTCTACAATCGGTGTACTCCTTTCATTCCTTACCCTCACGGGATCGCTCATGGTTAGTTACGCCCGGGCCCGGGCCGAGGGTCTTAAGATGGAATGCAAGGTGGGCCTCTTCACCCGCTTTGAACGCCTGCTGGCCCTTACCTTAGGGCTGGTTACGGGCTTCGTTTTGCCGGTGCTCGTGATCTTGGCCCTGCTTACTCATTACACCGCCCTTCAACGCATACTTCATGTCTATCGCCAGAGCCGGAAGTAAAGGCCGCCTCTATGTGGTGGCCACCCCTATAGGAAATCTCAAGGACATCACTCTTAGGGCCCTTGAGATCCTTCGTGAGGCCGATCTCATCCTATGTGAGGACACCCGCACCACCCGCAAGCTCCTCACTCATTACGGGATATCTGGGAAAAGACTTCTGAGTCTCTACAAGGACAACGAACCCAAACGGTTGCCCCGTGTCCTTGAGGCCTTGAATAAAGGTCTACAGGTGGCCTTGGTTTCCGAGGCAGGAACGCCGGGAATCTCCGACCCCGGGGCTTTAGTAGTGGCGGAGGCCCGCAAAGCCGGCTTTCCGGTGGTTCCTATACCCGGGCCTTCAGCCCTCACCGCCGCCCTGAGCCTCTCAGGAATTGACCTTTCAAAGGGTTTTCTCTTCCTGGGTTTCCTTCCCCGCCGGAAAAAAGAGAGGCAGAAACTCCTCTCCGAAATCAGAAACCTGAACCGACCCCTGATGTTTTTCGAGGCCCCTCATCGTTTAAAAGCCGCCCTTTCTGATATCCTGGAGAGCTTCGGCGATCAAGAAATCCTCCTCTTTCGGGAACTCACTAAGATTCACGAGGAGGTCTCAAGCTTGAGGGTCTCCGAGGCCCTTGAACTTTTCCGGGAAAGAGAACCTCAGGGAGAATTCGTGATCCTGATAAAGGCCCCTGAAAAAGAAAACTTAGCTCTGGATCAAAGCAAAATTCGGTCCCTTCTTGAGAAAAAGCTTAACCAGGGTATGTCCCTAAAGGAAGCGGTTAAGGCCGTGTCTGAGGAATGGTCTCTTTCCAAAAAAGAGGTTTATGCCTTGGCTGTGAGATCCGGTCTTTCCGCGAGGAACTTATCTATCTCCTCAAAGAAGGCCGAAAGCAGTTGATCTTCCGGCACCTTCCGGACGATTTTCCCTTTGCGGAAGATAAGGCCGACGCCTTTGCCTCCGGCAAGACCCACATCGGCCTCCCGGGCCTCCCCAGGGCCATTTACCACACAGCCCATAACCGCGATCTTAATGGGGGCCGTTATCTTCTTTGCTCGACGCTCTACCTCCTCGTACAATTCCATGAGGTTGATCTCGCAGCGCCCGCAGGTGGGACAGGCCACGATCTCCGGCCCCCGGCGTCTCACACCCACGGCCTTGAGGATTTCCCAGGCCACCCGGACCTCCTCCCGAGGGTGGGCGGTAAGGGAGACCCGAAGGGTATCGCCGATGCCTTCCGAAAGGAGGATTCCCAGGGCAAGCGCGCTTTTCACCGTCCCCGGAATGAGCCCTCCAGCCTCCGTCACCCCTAGGTGCAAGGGGAAGTCCGATCTTTCAGAAAACTCGCGATAGGCCGAGACCGTGTGCCAGAGGTCCGAGGACTTAAGCGAGACCTTGACGTTTTCAAAACCGAGGTCACCCACGATATAATCTAGCCACCGCAGGGCGCTTTCTACCAGGGCCTCCGGCCTCGGCCAGCCATATTTTTTTAACAGGTCCTTTTCAAGAGAACCGGCGTTGACCCCGATCCGCACGCAGGCCTCTCGCCTCCGGGCCTCCTCTATGATCTTCTTAACATTCTCCCGCCCTTTGATGTTTCCGGGGTTGATCCTCACCCCGTGGGCCCCGGCCTTGAGAGCCGTCACCGCCAGCCGCCAGTCGAAATGAATATCCGCGATGAGGGGAACCTGGATCTGAGGAATAATTTCTTTCAGGGCCTCAGCCGCCTTCTCGTCAGGTACCGCCACCCGAATGACTTCACAGCCCTCTTCCTCTAGCTCCCGAATTTGGGCCACGGTGGCCGGGACATCTCGGGTATCCGTGTTGGTCATACTCTGGACCACCACCGGGTTAGGCCCTCCAATCCGGATCCAACCCAGTCTGACCTCCCTAGTCCTGCGCCGAGGGATAGTACTCATCTATAGACAACTCCTATGGTTTTTATTAGATTTTAGCCAAATTGTTCAAGGAGGCCAAGGGTGATTGATCTGAGAAAACTTGAGGCCCTGGTAGCGGTAGTAGAAAACGGGAGTTTCTCCAAAGCCGCCGAACGGATTTATCTTACCCAACCCACCATCTCCGGACACATCAAATCTCTAGAGGAGTATTTCGGACTAAAACTCTTTGACCGGCACACCCGGGCGGTGACTCCCACCCGAGCCGGAAAACTTCTTTACGGCTATGCCAAAAAACTGTTGTTGATCTACAAGGAAATGGAACGAGAAATGGCTTATTTCAAAGGTGAAAAGACCGGAAAACTCGATCTGGGAGGAAGTACCATCCCAGGCCAGTACATCCTGCCCCATCTCATTGCGGAGTTCCGCAGAAACTATCCTGACATTTCGATCTTCGTGAAGGTGGGAGACACTGAAGAAATCATAGAACTGGTAAAGAACGGAGAACTCGAAGTCGGTATGGTGGGAGCTAGGGAGGAAGACCAAGAACTCTTTTTTGAGCCTTGCTGTGAAGACGAAATCATACTCATTGGTTCTCGAAATCTAGATATTCCTTCCGAAATAAAGGTTTCAGACTTATCGTCCTTGCCCATCATTGCTCGAGAAGTAGGTTCTGGAACCTGGAGAACGGTTTGGACCGCTCTGGAGAAGAAAGGTTATTCTCCTGAAAAGCTCCAGATTGTAGCCGAAATGGGCTCCACGGAGGCCGTCAAACAAGCGGCCAAAGCCGGCTTAGGCTTGGCCTTTGTGTCCAAATTGGCCGTAGAGGAAGAACTGGCTTCTGGAGAATTAAGGATCGTTTACGTAAAAGATTTGCCTCTCAAAAGGAAATTTTTCCTGGTTTATCCGGTCAAACGCACACTTTCTCCATTGGCCAAAGCCTTTCTTAATTTTGGCCGAGAGAAAATAATACGCTATATTTAAGGCATGGCTAGGGTTTGTACTCTCAAAGATTGGCTGGAGGCTTTCTATCGCAAGCAAGAAGATGATCTACACTTCTTTGCGGATCTCCTTACCTCTCCCAAGGTCTCGGAGGAAATTTCCTGGGAACTTAACCGTCGGCTACAGGAAAGACGTCAATTTTCATTCTTCTTTAAAACTCTCTCTTGGCACAACCTATCCCTCGAAGAACTCGAATGGTGCGAAAGGAAGATGGAGGAAATCCTTTCGCGGGAGGACGAAATAAGGGAGATCTTAGACCGACTCCTAGAAATGCTTGGAAGCAATTCAATTAAACGCCCTCAATAAGTACTTTCCCTGTCATTTCATCCGGGATATTAAGCCCCATAAGATAGAGTCCGGTTGGAGCAATATCGGCAAGAATACCCTCTTTAAGTTTCCGTCCTCGAAACCGGTCATCTACCAGATAAAAAGGGATCGGGTTGGCGGTATGGGCCGTATGAGGATGTCCGTTTTCATCGGCCATAAGCTCACAGTTTCCGTGATCCGCGGTCACGATCACCGATCCGCCGTGGGTTTCCCTGAAGACCCGGATTACCTTACCCACACACTCATCCACCACTCTTACGGCCTTCACGGCGGCCTCAAGCACCCCGGTGTGCCCCACCATGTCCCCATTGGCAAAGTTGAGAACCACCAGAGCGTAACGATTCCTTTGTAGCCTCTGTATCAATTCCTCCGTAACCTCATAAGCGCTCATCTCGGGCTTCAAGTCGTAGGTTGGAACCTCTCGAGGTGAAGGCACCAGTTTGCGTTCCTCTCGTGGAAATGGATTTTCTTCACCACCGTTAAAAAAATAGGTTACATGGGCATACTTTTCGGTCTCGGCGATGCGGAGCTGAGTAAGACCGGCCCGGCTTACCTCTTCGCCCCATATCCTTTGCAGTTTTTCTGGGGGAAAGGCTACTGGAAGATCGAATTCTTTATCGTAAAGGGTAAAACAGACGTAATAGCTCAGCTTCGGGATCTTTTCCCTTGAAAATTCGTTGAATTCCGGATCCGTTAAGGCCTGAGTGAGCTGTCGGGCCCGGTCGGCCCGAAAGTTGAAAAACACCACCGCATCCCCGTCCTCTATGGTGGCTACCGGCTGACCATCCTCTACTATGACCGTAGGTTTGATGAACTCGTCGGTCTCCCCTCGGGCAAAGGCCTCTTTTACAGCTATTAAGGGATCTTGAGCCGTAAGCCCGCGGCCGAGCACCAGGGCCTCGTAAGCTAGTTGCGTGCGTTCCCAGCGCCGATCTCGATCCATAGCGTAGTAACGACCAGAGACGGTGGCGATCTTGCCGCAACCGAGTTCGGCCATCTTTTTAAGTAAGGCCTCTACAAAACGGTCAGCCACATCCGGGGCCGTATCTCGGCCATCGGTAAAGACATGCACGAATAAGCGATCACATAGGCCCTCTTTACGATAGAGCTCAAGCAAGGCGTAAAGGTGCTCGATAGAGCTGTGCACCCCGCCGTCAGAGACCAGACCCATGAGATGGATCCTTCCCCCGGTTTCCCGCACCTTTTCGGCCACCTTGAGGAGTTCGGGATTACGAAAAAAAGTTCCCTCCCGGATGGCCAGATTTATGCGGGTTAGGTCCTGATAAACAATACGCCCGGCCCCGATATTAAGATGTCCCACCTCGGAGTTTCCCATCTGTCCAGCCGGAAGCCCTACGGCTTCTCCCGAAGCTTGAAGCAGGGTAAAGGGATATTCGGCCTTGATGGCGTCTAAATTTGGGGTTCCGGCAAGCCTTATGGCGTTGGCATGCTCATCCTCCCGCCATCCCCAGCCATCCATGATGATGAGAAGAAGAGGTCTCACCTCCCTCATGCCTTCCCCTCTTCTATTTCTAATCTGGGAGCCTCAGACCACAGACCCTCAAGGTCGTAAACTTTTCTTACCGGTTCATAAAAGATGTGTACCACCGCGTCTTCATAGTCCATCACTACCCAGTGCCCCTGGGTGAGGCCTTCTACGCTCAGGGGGTGTATACCCTCCCGCGCGGCCTCGCTCTCGATAAATTCGGCCAATCCCTGCACGTGCCTGGCCGAACGGGCACTACAGATGAGGATAAAATCGGTATAACTAGCCCGCCCTCTTACATCTATGATTACCAGTTCCTCGCCCTTTTTCTCCTCGATCAGTCGGGCAAGCTTGAGCGCCAACTCTCGAGAATCCATCTAAACTCTTCCCTCGTTCACCAGGCGGGCGAAATGCTCGAAACTACGATCGTAGGTGCGTTCAGCCTCCGGCGGGAAACAGCAAGCCGGAAGCTGTCTCATGGAAAGATGATACTTCAAACACTCACAGCAAATCCCCTTTTTGGGACAGGGATCATAAGTGCAATTGCATCGCTTGAGATTCTGCTCCCTCTTACATTCCATCTCCTACCTCCTGAAAAAACCTCGTAATTAAAAGCTAAATCCTTCTTTAGCATAATCCAGTAACTTTTGTAACCGTTCGGGACTATCCTTTTTGTGATAGTGACAGGCATTGCAAGAGTTAGGTTGTTTTTCAAAACTTCCAATCTTTAAGGTCCACGCCGGATAAATTACCCGAAAACGATGACTATGGACATCCCGATTTATACCTCTCCTTCCCACCAGAGGCATATGACAGCCTATACAATTATTAACACTATGTAGGCCGTGGACGCCCTTTCTCTCTACTTCGTGGCAGCTACGGCAAAGCTTATTTCCAGGAAGTTTGGTCTGGAAGCGATTGGCACGGCCTTTACTGTGAACTTCATGACAATCCCAGCACATCACTCCGGCCCGGTAATGACCGCTCTCTAACCAGTCTCGGTATTGCTGATAATTGACTTTGGAACTGCCATCCGGATAGATCACTGGTTTGAAGACGAAATTGAAGTCAAAGGAAGTGCCTGGAAGGAAACCTACGGGATAACGGTAAAGACCATCTAGAGTTT</t>
  </si>
  <si>
    <t>MAELYVGLDVGSGTAKVAVLDKNRHLIHKVYKKTHGQPVETAERLLSEVEKLFGQDLSGITCTGTAGKFISQILGVAFVNEVMAHARAVEHFHPEARTIIDIGGEDSKLVFIKHEDGKFRIADFALNTLCAAGTGAFLEQQAARLGYSIEEFSRLALKAQNIPRIAGRCTVFAKSDMIHLQQAAVPDYEIIAGLCFAIIRNLKSNLAKGRKVEPPVVFQGGVAANLGVRRAIKEVFGLKDHELIIPEHHGIMGAIGAALYGLDGRATSDYRGSEILRAYLKERRPAPKRFPPLAPFSSVYIKPRKVQTSAKKIYLGIDVGSVSTKLVALDEEGNVVAKVYNLHHGKPLESVKEGLAQLRQKLPQEVEVLGVGTTGSGRYLVGDFVGADVIRNEITAQAMGALLLDPEVDTIFEIGGQDSKYIRLEVGTIVDFTMNKACAAGTGSFLEEQAVRLGVPIEKFGEMALKSSAPLEMGERCTVFMQSDLLHYQQQGLPKEDLIAGLCYAIVYNYLNKVVEDRKIGKKIFFQGATAFNKGMVAAFEKVLGRPIVVPPHHEVTGAMGVALLAKKERRWEKSRFKGFDLTRVRYSISTFECRACPNRCEIHKVSVEGNPPYYYGGRCERYEVEHRKPPADLPNLVLERERKILSYVQEEGEFPRGEIGIPRTLFFWERLPFFAVLLQELGFRVILSSPTSKEIIKEGCEIVAAETCFPVKLAHGHVLDLLRRGVKRIFIPQISDLPSDHPELKSGKICPYVQGFPWAVHSSINFKEHGSEIISPVFHFGTGGSLLRDEFKVLAKELGVSWKEMKKALEKAFTAQEEFYAWLKARGREVLEGLKPHEVALVIVGRPYNAFDPGANLAIHNKIRSLGVLGIPVDMLPLSEVRELDGLEGMYWRYGQRILLAAHVCREHPQLFPVFITNFSCGPDSFIEHFFEELLAGKPYLQIEIDEHSADAGVVTRIEAFLDSIRGKTRSYPKPKKPRRPRIVPTDGRILYIPYMADHARVLAAAFRACGVKAEVLPEPDEEALRLGRRYTSGKECYPTVLTTGDMIKLINQPDFDPKRAAFFMPSGAGPCRFGQYNRLHRKILDELGYPEVPIYSPQQDVKLYEDLGIVGGDFTRLTWKGLICMDLLDKLLRETRPYEVNPGETERIYWESVARLEEAVERREDLTEVMQEIREKFARIPTNGKGQKPVVGIVGEIYVRSNRFANENIVKVLEGLGAEVWVPTIAEWFYYINYTSKRWAKRHRLFKQLLKLVIEHRVQLEDEHRFAELVKDLLRTAEEPTVEELIALARKYMSDEFEGEAILSVGKSLDYLRHGVNGIVNVIPFTCMPGTVVSMLLKRVREDEGYVPVLTIPCDGQRSMGTRMRIEAFMYQVREHFEEHS</t>
  </si>
  <si>
    <t>69279.SAMN02643445.BG36_02175</t>
  </si>
  <si>
    <t>gene transfer agent (GTA)</t>
  </si>
  <si>
    <t>GCF_000585625.1</t>
  </si>
  <si>
    <t>Aquamicrobium defluvii strain W13Z1 V9__scaffold_01| whole genome</t>
  </si>
  <si>
    <t>CGGCGACGCCATCGATCACACTCAATGGCAAGGTCAACCCAGATGACCTTCTCAAAAACGATGACCTATTGTTTGTCCGCTCGAACGGGAACAAGGCGTTGATCGGTCGCTGCGTATTGGTCAGCGGGATAACCGAGCCTGTTTCGTTCTCAGGGTTCACGATCAGGGGACGCGTCAAATCTGACGAGATCGACCACAGCTTTGCGTCGAAGCTCGTCCGGTCACCACTGTTCAAAGAGCATCTGCATCGAATGGGAGGGGGCTCGAGCATCAACAACCTTAGTCAGGATACGCTGTCCGAGTTCTGCTTTTCTCTCCCCCCGCTCCCCGAACAGCGCAAGATCGCCGAGATCCTGCGGACATGGGACGAGGCCATCGAGAAGCTGGAGGCGCTGCGGGCGGCGAATCTTCAACGTCGCATCTGGATGCGCACTCAATTGTTCACGGGTCGCACGCGGCTGCCTGGTTACACGGGCGAATGGCGCGAAGTCGCTCTCGGCGAGGTGCTGACCGAACACGGCCTGCAAGGCACCGGCGCGGAGGAGGTCTTTTCCGTGTCGGTTCACAAGGGCCTGATCAATCAGATCGAGCACCTCGGCCGGTCCTTCGCCGCCGCAGAAACCGGCCATTACAACCGCGTCCTGCCGGGCGATATCGTCTACACCAAGAGCCCGACCGGAGACTTCCCGCTCGGCATCATCAAGCAGAGCAAAATCTCGGCAGAGGTGATCGTGTCGCCGCTCTACGGGGTGTTCACCCCCGCGACCCGCGCGCTCGGCGTCATCCTCGATGCCCTGTTCGAGTCCCCGATCGCCGTCCGCAACTACCTGCACCCGCTCGTTCAGAAGGGCGCCAAGAATACCATCGCGATCACCAATCGCCGCTTCCTCGAAGGCAAGCTGCGCCTGCCGATGGACCATGCCGAGCAGTCCGCCATCGCCGAGGTGGTGGAAGTATCGCAAGCCGAACTCACCGCCATCGACGCGGAAATCGAAGCCCTCACCCGCCAGAAACGCGGCCTGATGCAGAAGCTGCTGACGGGCGAATGGCGCCTCGCTGTCTGAAGGAGAAGCGCATGGCCAGAAAACACATCGAGATGGCGATCGCCTACGACTTTGACGGCACGCTGGCGGACGGCAACATGCAGGAACACCAGTTCCTGCCAGACATTGGCATGAAACCGAAGGATTTCTGGGCCGAGGTGAAGCGCCTCACCAAGGAGCATCAAGCCGACGAAGTGCTCGTCTACATGAACCTGATGCTGCGCAAGGCCGCCGCCGCCGGCGTTCCGGTTCGGCGGGACGATTTCAAGGCGCGGGGCAAGGCGATCCAGCTGTTCGAGGGGGTCGAGGACTGGTTCGACCGCATCACCGGCTATGGCAAGGCGCAGGGTGTCCGGGTCACGCACTATCTTGTCTCGTCGGGGAACGCCGAGATCTTCGCAGGGACGCCGATCGCCTCCAGGTTCGCCCAAGTCTATGCGTCGAAGTTCATGTTCGACCAGAACGGCGTTGCTGCCTGGCCGGCGCTTGCGGTCAACTACACGACCAAGACGCAGTACCTGTTCCGCATCAACAAGGGCGCCTTCGACCTTAGCGACAACAGCAAGGTCAACCAGTTCGTCGAGAAGCGTGATCGGCCCGTGCCCTTCGAGAACATGGTGTTCATCGGCGACGGCTCGACCGACATCCCGTGCTTTCGACTGGTGAAGGAACAGGGCGGCCTTTCGGTCGCGGTGTTCAAGCCCCACACCAAGGGCGCGCGCGGCAAGGCCGACAACTACATCAAGGATGGCCGGGTGCACTGCGCCGTGCCGGCGATCTACACGGACGGCAGCGAACTCGACCGCGTCATCAAGGCGAACATCAACGCGGTCGCGGCACGCGCGGCGCTGTCCGGGCTGTTTGCGGAGGGCCCGCAATGACCTTCGACGCCGCCGAGAAGCATCAGTCACAGATCCCCGCCCTGCAGCTCCTGGTGGCGTTGGGGTTCACGCCGCTCTCCCAGAGCGAGGCTGTGCGCCTGCGCGGCGGACGCCTGCGCAACGTGGTGCTCGACGATGTCCTTGCGGACCAGCTCCTGCGGATCAACAGCTTCACCCATCGCGGAAGGGAATATCCCTTCGACCTCGAGGATGCGCACGAAGCCATCCGGCGGCTGAAGCCCACGCCCGACCGGCAGAAAGGCCTGCGCGGGACCAACCAGGACATCTACGATACCCTCGTCCTTGGCACGACCATCACCAAGACGATTCAGGGAGACTCGAAGTCCTATTCGTTCCGCTACGTCGATTGGGAGCGGCCTGCGAACAACGTCTATCACGTTACGGCCGAAGTCTCCGTCGAGCGAACGGCCAGCACCCAGACCAAGCGGTGCGACATCGTCGCCTACGTGAACGGCATCCCGTTCCTTGTGATCGAGAACAAGCGGCCGACCGAGAGCCTGAAAAAGGCCGGTAGCCAGCTGATCGGCTATCAGAACGAGGACAACATCCCGCAGCTGTTCCACTTCGCGCAGCTTCTCATGGTGATGAACCGTGTCGAGGCGCGCTACGCCACCGTGGGCACGCCGCGGCAGTTCTGGCAGACGTGGCGGGACGAGGAAGACCGGGACGAGATCATCGATCCGCTGGCCAATCGGCCGCTCACGGCAACGGAGGCGGGCGCGGTCTTCTCGGGCGACTTCGCCTTCGCCCGCGCCCATTTCGAAGCTCTGGCGGCCGAAGGTGCGCGCGCGATCACGGCGCAGGACCGCGCAATCCACGCGATGTGCAGGCCGGAACGCCTGCTGGACCTGATCCGTCGCTTCACCGTGTTCGATGGCGGCGCACGCAAGGTCGCGCGCCACCAGCAGTTCTTCGGGATCCGCAAGGCTGTCGAACGCGTCCGCCAGTTCAATCTGGACGGCCGCCGCAAGGGCGGCGTGATCTGGCACACTCAAGGGTCGGGCAAGTCGCTGACCATGGTGATGCTGGGGCGCTCTCTCGCGCTCGACAAGGCCATCCCCAATCCGCGCATTCTGATCGTCACCGATCGCGACGACCTCGACAAGCAGATCAAGGACACGTTCAAGTCCTGCGAACTGGAACCCGTGCGGGCAACCAGCGGCGCCCATCTGATCGAGCTGATCCGAAACCGGACACCGCTCGTGACGACCATCATCAACAAGTTCGATACGGCCGCCAAAGCCGCCGAGGACGTCGACGAGGATGCCAACGTTTTCGTCCTGGTCGACGAGAGCCATCGCTCGCAGACCGGCCGCTATGGCGGTCACAGCCAGTTCGCCACACGGATGCGCCGGCTGCTGCCGAAGGCCTGCTATCTCGGCTTCACAGGAACGCCGCTCCTGAAGAAGGAGAAGAATACGCTCTCGACCTTCGGCGGCCTGATCCACAAATACGCGATCGACGAGGCTGTCGCCGACGGGGCCGTTGTGCCGCTCCTCTATGAGGGACGGCTCGTCGAGCAGCAGGTCAATGGCGGCGTGATCGACAAGTGGTTCGACAAAATCAGCGAGGGCTTGACCCCCAGCCAGAAGGCCGACCTGAAGCGCAAGTTTTCCCGCATGGACGCGCTCTCAAAGACGGGCCAGGCGATCCGGGCGAAAGCTTTCGATATCTCGGAGCACTTCCGCCAGCACTGGCAAGGCACGGGATTCAAGGCGCAGCTGGTGGCGCCGTCCAAGGCAGCGGCCGTCCGCTTCAAGGAGGTGCTCGACGAGATCGGGCACGTCACCAGCGAAATCGTCATCTCGCCGCCCGATGACAACGAGGGCAACGAGGAGGTCGACAAGGAATCGAAGGACCTCGTGCGCGGATTCTGGGCGCGGATGATGGCCCGGTACAAGACCGAGGACGAATACACCCGGCAGATCATCGATGCATTCAAGGGCTCGGGCGATCCGGAGATCCTCATCGTCGTGTCGAAGCTGCTGACCGGGTTCGATGCCCCGCGCAATACCGTGCTCTATGTGTGCAAGTCGCTGCGCGAACATAACCTGCTGCAGGCGATCGCCCGCGTGAACCGGCTCTACGAAGACGGCGCGACCGAGAAGCAGTTCGGCTTCATCATCGACTACGAGGGGCTGCTGGGAGAACTCGACACGGCGCTGACGACCTACAGCGCCTTCGAGGGCTTCGACGCCGCCGATCTCGCCGGCACGGTCCACGATGTGCGCGAGGAAATTCGGAAGTTGCCCCAGCTGCACGATCAGCTCTGGGACCTGTTCAAGCCGGTCAAGAACAAGAAGGACATGGAGCAGTTCGAACAGTTCATGGCCGATGAGGCGATCCGGCAGGAGTTCTATGAACGACTGAAGGCGTTCAGCCGCTGCCTCCATATCTCGCTGTCGTCGGACAAGCTCTTCGACGTCTTCGACGAGGCGAAGATCGACGCCATGAAGAAGGACTGGAAGCAGTTCTCCGAGCTGCGGCGCTCGGTCCAGCTTCGCTACCAGGAGACCGTCGACGTCAAGGAGTTCGAGCCAAAGATCCAGAAGCTGCTGGACGACCATGTGGTTGCCATGCCGGCCGAGACGATCATCGAGATGGTCAACATCAACGACCCGGACGCGCTGAAAGCGGTGGTGGAGGAGACGGGCGTCTCCGAGGCGTCGAGGGCGGACCGGATCGCCAGCGCGACGCGCCGGACCATCACCGAAAAGATGGACGAGGACCCGACCTTCTACCGCAGTTTCTCGGAACTGCTGGAGGAAACCATCCGCGACTATCGGGCCAAACGGATTTCCGAGCGCGATTACCTCAAGAACGTAGTCGATCTGGCCAGCAAGGTTGCCCGCAAGGACCGGGGGCGCGAGGTGCCGGATGCGATCAAGGGCAACGACGATGGGCAGGCGTTTTTCGGGGTCCTTGAAGGCGTGCTCGCGACCGACGACGGTAAACCGATCGCGGCAGATGAGGTTGCCGCCATTGCGCTCACGATCATCGACATCATCAAGTCCCATCACATCGTCGACGTCTGGTCCAACGACATCGCTCAGAACAAGATGCGCAACGCCATCGACGATTACTTCTTTGATGTCCTTCGCGATGAGCGCGGCATCGAGCTGACAGTCGAGGTGATGGACGATCTTGAACTCAAGATCATGGACCTGGCCCGGGCGCGGTTTCCTGGATGAAGGCGGAACGACACAGCGTCCGATATGGTGAACACCGGATCGATTTCTCCATCGTGCGCCGTGACCGGACGACGCTGGAAATCGCCGTAGAGCCCAATGCTTCTGTTGTGGTCGCTGCTCCACAGGATGCTCAGCTGGCGGCTATCGAGGAGAAAGTGCGCAAGCGCGCCGCGTGGATCCGGCGCCAGCAGCGGTATTTCATCCAGTTCCTGCCGCGCACCCCGGATCGCCAGTATGTAGCGGGCGAGACCCATCTCTATCTCGGGCGCCAGTATCGATTGAAGATAGTGCCCCACGTTCAGGCGACGGTGAAGCTCGTCCGTGGCTTCATCGTGGTCCAAACGCACAAGCCCGAACGGGCCGAGGTCACCCGCGAACTTGTCGAGGGTTGGTATCGGCAGCGAGCTCATTCAAAATTCGCTGAGCGCATCGAAGTCAATCTTCTGCGCTTCCCGGCCCCTGAAGACTTCCGCCCCAAAGGCCTGATCGTACGCCAACTCCGGCAGCGGTGGGGTTCGATGTCGCCAGCATCGCGGCTGCTGCTTAATCGCCGCCTGATCGAGGCGCCGATTGATGCCATTGACTACGTCATCACGCACGAGCTCTGCCACATCGCGGTGCCGCACCACGGTCCCGAGTTCTTCGTCCTATTGGATCGCGTCCTACCCGATTGGGAAAAGCGTAAGCATCGGCTCGAACGAAAAATGGCTTGAGCCCAAACGTAACGATGAGGCTCAGATCATTGATCCGACTACAACAGCGCCCTCTTCTTCGACTTCTGGTGAACCCATTCGGCAAGTCCGCTCAAGTAATTGAGCTCGATAACGATCACCTGCGGATCACCCGTCGCGGGCAGATTGTATCGATGTCCCTTCAGTTGTTATCGAGTCCACCCTCAGTTCGAAAGGGGCTGTTTGGATCAGCGCTGGCGATCTCGGCGGGCGAGCAACAAGACGTCATCCTGAAGGGGACAGGCTATAGAGATGCTAACGCGTTCTCGGAAGAACTTAAGAAAGCATGGATTCGCTTCAACTTCTCCGCCCTCGAGAATGAAGCGGCGCGTCTGGACAAGATTCTTACCGGCATGAGGTCGCTGGCTGCGCCGTCCCGCTACCCTGCCGCGTGCCAGATTGCGCCTCTGCTGGATGATGCCCGTGCTCTGGATGCTTCGCTTCTGTCAAAGCTGAATGCCGAGGCCATCGGTCCCGAGGTCGTAGCGCGCATTGCGCCCGTCCGGAAGTTCGCAGGAGATCCACGAACGGCGCGGACCAAAAGCATCGCCACCTTCGTCACCGCCGAATTGGACCGCTGGAAAGATTTCTTCGATACTATCGAAAGCAAGCCGTTGACGCCGGAACAGCGCCTTTCAGTCGTCGTCGATGAGGATGCGACGCTTGTCCTTGCCGGGGCGGGATCGGGCAAGACCAGCGTCATCACCGCCAAGGCCGCCTATCTCGTCAAGGCAGGCATCCGTCAGCCGGAAGAGATCCTGCTTCTGGCCTTCGCGAAGAATGCGGCAGCGGAAATGTCGGAACGGGTTGAGGCTCGATCCGGCGTGCCCATCGTCGCGCGGACCTTCCACGCAATTGCCTATGACATCATCGGTACCGTCGAAGGGTCGAAACCTGCCTTGGCCGAACACGCCACCGACGACATGGCCTTCACCAACCTGATCAAGCAGATCCTGAAGGACCTGGTCCATCGGCAGTCAGACGTGTCGAAGGCGATCATCCAGTGGTTCGCGCATTTTCTGGTCGAGCCGAAGACCGAATGGGACTTCAAGACCAAGCACGATTTCTACACCCACATGGAAGCGCAGGACCTTCGCACGCTGCAAGGCGAAAAGGTCAAGAGCTACGAAGAGCTGCAGATAGCCAACTGGCTTTATGAAAACGGCGTCGAATACGAGTACGAACCCGTCTACGAACACAAAATCCCCGAGACGGGCAGGCGCGACTACCAGCCGGACTTCCGCCTGACCGAAAGCGGCATCTACATCGAGCATTTCGGAGTGCGTCGTCAGAAGATGGCCGATGGCAACGATCGGCTGGTCACGGCGCCCTTCGTCGACCGCGACGAATATCTGGCAGGCATGGACTGGAAGCGGAAGATCCACGCCGAGCATCAAACGACCCTGATCGAGACCTACAGCTATGAACGGCAGGAGGGGCGATTGCTGACCGGCCTCGCCGAAAAGCTGGCGCCGCATGTCACCCTGAACCCCCGGCCGGTCGACACCATCTATGACCGCATCGTCGAGCTGAAGCAGGTCGATGACTTTTCCAAGCTGCTCGGAACCTTCCTGCGCAAGTTCAAGAGCGGCGGCTACAGCCTGCAGGACTGCGAGACCAAGTCAGAACGGATGAAGCTGGGCAAACGCGCCCGGGCGTTCCTCGACGTCTTCGCGCCGGTCTTCGAGGAATATCAGAAGCGTCTTGAGGGCCGGATCGACTTCGAGGACATGATCCTGCGCGCCGCGCGCTATGCAGAGGACGGCCGTTACGTCAGCCCGTTCCGCCACATCCTGGTCGACGAGTTTCAGGACATCTCGCAAAGCAGGGCCCGTCTGGTGAAGGCGCTGAAGGCCCAGCATCCGGATGTGCGCGTCTTTGCCGTGGGTGACGACTGGCAATCCATCTTCCGCTTCGCAGGGTCCGACATCCACCTGATGCGCCATTTCGGGCGGGAGTTTGGTGGCAGCTTCGATGGCGAAGCAGGCGTACACCGGACCGTCGATCTCGGCCGCACCTTCCGTTCGGTCGACCAGATCGCCTTTGCCGCCCGCACCTTTGTTTTGCGGAACCCCGCCCAGATCGACAAAAAGATCGTCCCGGCCGGGACCGCGACCGAACCGGCAATCAGAGTCGTGACGGTGTCCAAAGGCGAGGATGAGGGGAAACTGAACGAGGTCATTTCGGCCCTGTCTGCCGCCGCAGCGCTGGAGGCCAAGCCCGCGACGGTGCTGCTCCTTGGGCGTTATCGCTTCATTGAGCCGGACATGCAGGGTCTGCGGCGCCGGTTCCCGCGGCTGAAGATCAGCTTTAAGACCATCCATTCCTCCAAGGGGCTGGAAGCCGACCACGTCATCCTACTGAACGCCGACAGCGGGCGCACGGGGTTCCCCTCAGAGATCGTCGACGACCCGCTCCTGTCTCTGGTCTCGCCCGAGGAAGAGGCATTCCAGAACGCCGAAGAGCGGCGGGTCATGTATGTGGCGATGACGCGGGCCCGACATACCCTGACGATCCTTGCCTCGAACGCCCGGCCGTCGTCCTTCGTGACCGAGCTTCGCAAAGACACCGCCTACGGGATCGCGACAGCCGCCGGAGCTGAGCCCGAAACGCACGTTTGCGGCGAATGCGGGGGGCGATTGCTGGGCGTGACAGGAAAGGATGGTCGCATCTGGTATCGATGCGAACACGTCCAGCACTGCGGAAACTTGCTGCCCGCCTGCCCATCCTGCGGCACGGTCCTGCCACGACATGCGGAAGGGACGAGCGAGGTTCGATGTACATGCGGTGCGAGCTATCCGAGGTGCCCGGAATGCGAAGATGGCTGGCTTGTCGAGCGAACTGGGCAATACGGTCGTTTCCTCGGTTGCGTTCGATATCCCTCATGTGTCGGGAAAGCCCAGATACCCTCATCGCGGAGGAACCCGTCGGTAGCGAAGGCAAAACGCTAGAGAACCTACCCGCTCCCGTTTGAGCTCGTATTCCGGCATACGGACGAAGCCGTCCTCTTGCTGTTGAGGCGCCATGGCTTGCCTCCCTCAGCCGACCTTGCAGCCCCAGAAGGACGTGTGGTCGGCGGCGAAATACCCATCCGCCACACGGAACGTTCCCTGCAACTCGACGGTGTCACCGGCGCTGAGCGCCACCATGGTCTGCAGCCAGAGTGCGGTTGCCTCGGAGACATGATCGCCCGAGATTTCGCCGCGTGATCCGCGGATCTCGGTCGTGCCATTCAGCACCAGTCGCCCGCGCATGCGCGCCGTGGTGCTGGAATTGACCTTGTAGAGCAGCGTGGCGCCAAAGAGGTAGGTGCCGGCGACCGGCGCGACGAAGCGGTTGTTGGCCGCGTCGAAGGCGCTCTGGTCATTGTAATCGGTGTTGTTGATGGCGATCTTCGTCCAGGTATCGACGGCGACATAGTTGTCGTAGTTGGTATAGGCCTTGAAGCGCGGCAGCCGGGGCTGGTCGACGATGCCGTTGGCGTTGTCGACGATCAGCCCGTCGAAGAAGGTGCTGCCGTCGGCGGAGACCGCCAGCCGGAACTTGTCGGAGCCGAACAGGCCCATAAGCGCCTTGGTGACATAGCCGGTCTGGAGGGTGAGTCCGAGATCGCCGCCGGCGGCTTCCTTGTTCATGGTGTAGAACAGATCGCCGGTGCCCCCTTCGGCGACCGTCCTGGCGGTCCAGAGCGCGGCATTGAGCTTGGCCGAGAACGGATTGGCCGCATCGGCGGTTGTTCCGATGCCAAGCAGCGCCATGTTCTGCAGCTCGCTGGGCGTCGTGCCGATCCACGCCGAACCATTGTAGACCAGCAGCAGACCTTCGTCCTCGACCCATGCCTGCCAGCCGGCTCGTGGCGGCAGGCGCAACCAGGCACCGTCGGTCCAGAGCGCGACGTTCAGATCCCAGCCTGTCCACGCCCCGGTGGCGCCCGACGCCACGATGTAGCGGTCGCCGTCGGCGGGGCTGCCGGGCGGCGCAGTCAGATCCCGGTCGAGGACGGAGAGCTGCACGAGCCCGTCGAGCAAGCGCAGCGCCTCATTGTGGGTGACATGCTTCTGGGCCTGCGCGGCCATGATGAAGGGCAGCGCCAGATGCGCCGTGGTGTCGGACATGAACAAAGCTCTCCTGATCAGAACGAGAGTGTGGTGACGGAGGCGGCACCGGGGCCGAAGAGCTGCCCGATCTGGGCAATACGGACAGTGAGGGAATTGCCAAGCCCGAGCGGCGCGCCCCAGTCGGCCGTCTGGTCGGCACCGGTATAGACGGCGCTGGTGGTGGCAGTGGTCAAGGATCGCTTGACGACTGAACCGTCGAGAATGTCGACTACATAGGTTTCGGTCGCCTCGCTCATCGGCACTTCGGCGGCGTTCCAGCTGTCAGCGGCAAGCGAGCGGTCACGGCGCGTCCAGCGAATGGTGAGATCGCCGGGCACACGCGCCCGGCGCCACGGCTGCTCGACATGGGCCGGCGCGAACGGCCTCAATCCCATGCCCTGCGGCGTGAAGCTTCTTGCGACATAGGTCTCGTCGCTGACCGGTTTCGAGGCCGGACCGATGCGCCAGTTCCACGGAATGCCGAGATCGGCCTCGGCAACCGGCAGATCGGCGAGCAGGCTGTCGAGCACGACGACGCGTGCGCCGGCAGGTGTCGGATTGCCCATCGCCTGTTCGGTGCCGCGCTGGCCGCGCAGGAGCCGGGTGAGCCGGTACCGGCCGGGCGCCAGCAGCTCGGCCGCGCCCGCCTGCACGATCTCCCAGGCGCCGGGCGTGCTTTCCACGGCGAGCGCATTGGCGCCGCCGAACAGCGCCATGTCGGTGACGCTTTGCAGCGTGCCGGAGACCAGATCGACGATCATGACATTGCCATGGTCGAAACGCGATACCGGCCCGGACCAGAGATCGTTGACCAGCGTGCCGATGCGTGCGCGGGTGGCGAAGGCGGTGACCAGCTCGAAGCCATCGGCGCCGGGACTGCGAAACACCGCCATCTGGCCCGGCCATGGCACGGCATGGGCGGCAATCAGCGGATGGTGCGGGGTGCGGCCTTCGGTCAGCTGTGGCAGGTCGACGATCACCACTTCCGGCGCGCCGAAGGCGACGATCTTCGCCGGTGTTGCCGGTCGTGCCGCGCCGGGCGGCAGGTCATAATCCTGCCGATCCTGGCGGATCGCCTCGACGGCGCGGGATTCGGCATCGGCGGCCGAAACAAGGCGGAAACCGAGCTGGCGGCTATCATGATCGAGCCAGATCGCGTCGGCCGGATCGAGCGCCATGCGTGATGGCGGCAGACGGAAGACAGCGCTCTCGCGTCCGGTCCAGGCTTCCATCAGAGCGCGCCGGCAGCGGCGTTCGGCTTCTTCGGGCGGCACGGCAAAGGGGAAGGTTTCGGCGCTGATGCGGGATGCCTCGACGGTGATGCGGCGGGCTTCGACCACGGCGGCATCGTAATCCTCATCGGCACGTGCGACCTGCCATTTGAGTGCCTGGGGCAGTTCTGTTTCCTGGCCGCGGGTCAGTTCGAAAACCTCGTCCTGACCGGAGGCCACCATGGCATCAGCCGAGATGGTCGCGACAGATGCCCGCCCGCGCATGACGAAGCGGATGTTTCCCTCGCTCTCGACGGCGTCGAAGCCGAAGTGACGGGCCAGGTTCGAGATCGATGCGCGCGGGCTTTCCAGCGCACCAATCACATAGCCCTCCAGCGCGCCCCAGAGACCGGAAACGTCGATGCGGGCTTCCGGCATGCCGGCGCGCAGGCACAGATGCCGCACGAGCGCCGCCAGCGACACAGCGCCTAGCCGTCCGCTCAGCCAGTGACCGAGTCGCCAGTTGGGGCCGTCGGTCCAGACATCGGTCAACTCCGGGAAAAACGGATAGGGCCGCGCATCCCAGGTCCAGGCGGCGCATTCGGGAATGTGCACCATTCGTCCGCCATAGACCGACGATATCGGGTTGTTCGCCGGATCGCCCCACCAGAGCCAGGTCGCTTCCAGATAGGCGCGCTGGATGGCATCGTCGCGCCAGCCGCGCGAGAAGTACGGCGTAAAGCTTTCGGACGATTTCGGGTCGAAGAAGACGTTCGGCTGGTTGGTGCCGCGATCGATGGCCGGGCAGCCAAGCTCGGTGAACCAGACGGGCTTCGACTTTGGCGCCCATGCCGTCGGTGTGGCGCTTTCCACGCCGCCGGGCCGGTTGTAGTGCGCGTTGGACCACCAGGCGCGCAGGTCCTTGTAGCGGAAGACCCACGGCTTGCCGGCGGCACCATCGGTGATCGGTGTTCGGACCTGGTTCATCCGGTCGGCTTCGGAAGCGTAGAACCAGTCGAAGCCTTCACCGCCGGTAATGTTGGACTGCAGATAGGCGCGGTCGTGGATGGCGGGCCAGCCGTCTTGCGCATCGAGATGGTCGAAGCCGTCGCGCCAGTCCGACAGCGGCATGTAGTTGTCGATGCCGATGAAGTCGATATTGGCGTCGGCCCAGAGCGGGTCGAGGTGGAAGAACACGTCGCCGCTCCCGTCCGGCGGCTGGTGCCCGAAATACTCCGACCAGTCGGCGGCATAGCCGATCTTCGTGCTGGCCCCGAGGATGGATCGAACGTCGGCCGCCAGGTCGCGGAAGGCCTGCACGGCCGGATAGGTGGATGCGCCGGAGCGGATCGTGGTCAGCTCGCGCAGTTCCGAGCCGATGAGGAAGGCGTTGACGCCGCCGGCGACCTGGCACAGATGCGCATAATGCAGCACCATCCGCCGCAAACCCCAGTCACTGGAAGGACCGGTCCAGCTGACGGTTTCGCCCGAGACGGAGAAGTTCGCCGGTGTCGCCGCGCCGAAGACACTCGCGACCTGCGAAGCCGCTGCGGCGGTCTTGTCGACGCTTCCCACATAGCCAGGTGCAGGCGAACAGGTGATCCGACCGCGCCAGGGGAAGGACGGCTGACCAGCGATCGCGGCATTGTCCGAATATGGGTTCGGCAATGTGTTGCCGGGCGGCACATCCATCAGGATGAACGGATAGAAGGTCACGCGCAGTCCGCGCGCCTTCAGTTCACGGATTGCCTGTACCACGGCAAAGTCGGCGGGCGTGCCGCCATAGACGGGGCGGTTCTCGGCATCACGGCTGACGAGATGGGCATTGGCCCGGGCAACGCCATTGACGGTCCAGGTTTTGGGGCTGGTGGTCTTGGCCGGAACTTCGACGCCGGGGCGGATCGTGCAATTACCGGCGCGCAGATCGTTGCCGAACCAGGCAACGACGAGGCTGACGCTCTCGACGTTCGGGGCCATGGCCTGCAGCCGGTCGAGGGCGACGACCATGTCGGCACTGTCGGAAAGCGCGTTGAGGTTTTCCGCCAGCTGCGCGCCGCTGCCCCCCTTGCGGATCGCTTGCGTCGCATAGGTGAACTCGCCCGAAGCCGGGATCATGGTGACGGCCTGCGTCAGCCCCTCGGCGGTGTCGGGATCGGCGAGCGGGCGAAACACTTCGAAGGAGAGCTGCGGCAGACGATTGCCGTAGTCGGTCAACGGCAGTTCCTCGAACACCACATAGGCCGTGCCGCGATAAGATGGCGTATTGGTGGCCCCCATCTTCGCGGAGATGAAGGGATCGGCGGTCTGGGTCTCGTCGCCGGGATACCAGCGCCAGGTGATGCCGGCGGTGTCCATCAGCTTGCCGTCGGCCCAGATGCGGCCGATGCCGGTGATCGGGCCTTCGCAGAGCGCGACGGCGAAGCTGGCATAGTAGAGATATTCGGTGGTCTTGACCTTGCCGCCCCCGCCGCCCTTGCCGCCGCCCTGGGTGGTGGTTTTTGTCTCCTCGCGGAAATCCGTTGCCCAGATGATGTTGCCGCCGATGCGCATGCGGCCATAGAGCCGGGGAATGACGGCCCCTTCGGTCGACGAGGTGATGCGCAGGCTGTCCAGCCGTGGACCCTCGATACGCTGGGTGGGGGCGAGCGACGAGACGATCCAGCTGTCGACCACCGAGCCCACGGTCGAACCGATGAAGCCGCCAATGGTTGCGGCGCTGACGCCAAGGATCGTGCCACCGATCGAGCCGCCAATGGCAGCGCCGGCAACGCCGAGAACAAGGGTGGCCATGGATCAGGACTTCTTCTTTTGCCGGGTGCGGGCGGGTCGTGGGAACAGGAAGACGAAGGCGATGCGCCGCCGCCAGGGCAGGGTGAGCTTTTCCTCGATCACCCCAAGGCGCTCATAGGCATGGATGAAGGTGCCGACCTCGGTCAGGATGCCGACATGCTTGGCGATGGCGCGCGGCATCATGCGGAACAGCAACAGTGCGCCGGACCCCGCATCGTCCGGCGCAATCTCGATCATGGCGCTTCGTGCGCCTTCGGCCAGAACTTCATGCGGGCCGGTCTCGCCCCAGTCACGGCTGTAGGGCGGGATGACAAATGGTTCGCCGCCTACCACCTCGCGCCAGACGCCGCGCGCGAGGCCGAGGCAATCGCAGCCGACGCCCCTGAGGCTTGCCTGGTCGTGATAGGGTGTGCCGAGCCAGGATCGCGCAGCTGCGATGACGCGCTTGGGATTGGCGGGCTTCACAGCACCGCTCCATCATGACCACCATCGCGTGTCGCATAGCGCAGTACGGCATCCTGGCCGGGGATATGCGGGAAGCCGCGGAAGTTGACGACATTGGCGAATTTTGCCGAGCAGGTGGCGAGCCGCTTGTCGCAGCCGGCACGGATGACGAAGGCGTCCGTTTCGGCGATCGGCCGCACCGGCGCCTCGAGCAGCGTCAGGATGGCGATGCCGTCCGTCAGATCATGGGACAGAACTTCGGCCCGTCGCCCGGCATTGGCGCCGCTGGTCCATGTCACCGTGCCAAAGCCGAACCAGCCCGCGGCAAAGCTGCCGAGACCAGACGCGGTGAAGGCACGGTCACGCAGCAGATCGATCACAGCACCTGTGCCCGTGAAGGCCGGCGTGTCGAGATTGACCCGGCAGCGGGTATCACCGAGCTCGGCATCGCAGGTCGCCTGGAACAGGCGGCCGACAGTCTGGCCAAGCACATGGGCCTGGCTGCGCATCTCGGCGACGAAGGCGAGCCGGCCGCGCCGGATCTGGCCGATGGCGCCACGGCGTAGCAGGACGCGCTGCCCCGGATCGGTCCAGTTTACCCGCCAGACCTCGACTTCGGCATTGTCCCAACGACCGTCGAGAATGTCGGTCTCGGTGATCCGGTCCGAGGTCAGCACGCCCTGCGCATCCTGCGCATCGACCGAAAGGTCCGAGCCCGAACGCACTTCCGATGCCGTCAATCCACTTTCCGGCTCGAACGGGGTCCCGTCGAACTGGAGCGCCCGGTCATGATCGGTGAAGCCGAAGGTGACACCATCGGCACGGGTGATCCGCCAGCACCAGGCAAGCGTCGTCGTGCCCTCGTCGAGATGGGCCTGCAGTTCAGGGGAAAGGTCCTTCATTTTCGCTCACCGACCATTATGACCGCGCCGTCCATTTGACGGCCAGGTCCTTGAGCGTGTGGCCGCCCATGTAGAGGCCCATGAACCAGGCGGTGAGCGTCATCATGGTAGGGAGGTCGACGGCTGCTGCGATCTCGGAGCCAAGGATTGCATCGGCGATCGGCACCAGCACCAGCCGGAACAGGAAGAGGAAGCCGAGGAACCACATCCATGCCGGGCGCCATGCCCAGGTCCACCAGCTCTCGCTTTTGTCGAGTTCAGCCAGCATCAGCCGGTTGGCCTCGCGCTGCTGGTCGACCCATCCGGCAACGAGCTCGGGCGTTTCCGCCTCGACAGCAGCAACGGCTGCTTCGAGGTCCTTGGCCGGCATTGAAGGAAGATCGTCCGGCGCCACACCGGCCTTGCCGGCAATGGCGTCGATGATCATGCCGCCGATCTCGCCGGCCGTGCCGCCGACATGCTGTTCGAGCAGCTGCTTGACGATCGGCGCGCCGACCCTGGTCGCCGCCTCGATCAGGATGGAGGCAAGAACCGTGCTCATGAGGTGATCCTTTTCGCTTCGGCGGCATAGGCCGAGGCCCGCTGCCGGTGGATGATGGCGCGTATGATGAGAATGGCGGCGGCAACCGCGCCCACCGTCAGCAGGCCGCCCAGCATCCAGCCGGCGACCTGGTCGGCATGCTGTGGATTGAAGAGTGCATCGCCGCTGCCTGCCGTCGTCGCGGTGCCGGCCGTGCCGGCGCCAACGGTCTGCGTTCTCGATCTGGAGCTGGCCGCAGCTGCTTCCGTCTCCAGCTGCTCACGCGCCTGCACGGGGCTTTTGGACCTGGCCAGCGCCCACGCCACACCCCTGGCCTCGATTTCTGCGACACGCCGCGACCAGCCCCGGCCGAAGGTGTTCCAGATGGCGAGCGAGCGCATGAAGCCGAGACGCCTGGCGCAGAGTTTCCGGACCGTTTCGTGATCGGGCCCACCGATCGACGCCATCAGCCAGCTTCTTGCCCGTGCGGGGCCGGAGTTCACCCCGGCATCGAAAGTGGCGAGATCGACGCCGGCGGCAAGCCGGTCGCCATTGATCGTGTCCCAATAGCCGGCGCGGTAGATCGCCTCGACATCCTTCATCGGGATGTTGCGCAGCTGGGTCCTGGTCGCGCCCGGTTTGTAGCGGCGATAGGTGGCGAGCGTGATGCCCTTCATGGTGGCGCCGCCTGGATCGGAAGGATGATCCGACCAGCCGCCCTCATAACCCAGCGTCACCGCCAGGCAGTTTCTGAAATTGCCGTTCATGGAAAATCACCTCAGGAGAAAGACGAGCAGGATGAGGAGCGCGACCACGGTCCCCACGCGCAGGCGGTGGAAGAAGGCCTCGCGCGGATCGGGACTGTCGCAGCGCAGCTGACGGGCGAGGCGAAGGAGCTCACGCATCGTGATCGCCTCCCTTCGCGCCACGCAGCCGGGCAAGTGCGACCTCGATGAAGGCGGGACCAAAGACGCCGACGAGATAGGCGGCGGAACCGGCAGCGCCGCCGGCCGGGATCGCTTCGGCAGGCAGACCGAGCCACTTCGTGACCAGCGCCATGGAAAAACTGCCCATGCCGGCGGCGATGATGCCGCCGAGCAGGATGTGGCGCAGCGCATCGCGCAGCCGCATGCGGGTGCTCAGCGCATTGGTGGCGCCGCCGAGCGCGCCCCAGGCGGCAAGGATCACCGCCGTCGAGGCTGCAAGATCGCGCAGCACGCCGGCGATGAAGCCGGGTTCATCGTTCATTTGCGGATCTCCACAAGGGGAATGGAGGTGATCGAGCCGAGCCGCTCGAGATCGAGGGTGATGTCGAGCGTGTCGGTGTCGAAACGGACGGGCACGTCGAACTCGAAGCCGGCGGTGACGGCGACGCCCGCAGCGGGCGCCGTGCCGAAGGTGATAAGCCCGGTTGTGCTGTCGACCGACCAGCCGGAGGGTGCTGGCGTGCCGGCGAGTGCGATCGTCACGCTGCCGGCAACCGGCTTGCTGACGGCGCGCGTCCAGGACTGCGCACCGGAGCTGTAGTGCTTGACCAGCTGGAAGGTCCTGGTGCTGCCGTTGCCGGTTCCGAGCTGCTGGTCGGTTGCGCCCGGCGCCTGTGACGGCAGGCACGACTTGTAGTCGGCCCAATCCTTGAAGCGGAACCCGTAGAGCCGTCCGTTGCGCGCCTCGAAGAAGGCAACCACAACGGCGAGATCGTCGGCGCGGCGGATGCCATAAGCGACGTCGTAACGGCGACGCGAGTTCGCCCAGCTGGCGTTGCGCTCCTCGTCGCCCGAGGTCAGTTCGACGATCTGCGTGCGCCGTTCCGGCCCGCCGCGTGCGCCACGCGAGATATCATCCGGAAACCGGACCTCGTGGAAAGCCATGACAAGAACCTCAGAGACCGCGCCGACCGAGCGACACCGCACGCGCTATGTCGGCGGCGACCTGCGTGCGCGATTGTCGGAAGCTCTCGGCATCGCGGGCGTTGATCGTGATATTGACGGTCGGAGCGGATACGCCCCGCGCCGCCGCTGCTGCCTCACGACGGGAGAGCACCCGCTCACCGCGCTGCAGGATGGCTGGCACCTCGTCGGGCCTCAGACCCGCCCAGCCGCCCGAATGCATGCGGGGCGCGCCAGCAAAGGCCATGGCCGTCACCATGCGACCGGGACCGGATGCGCCGACCACACCGCCGGCATGCAGGATGTTGGCGAACAGTCCGCCCGCGCTGCCGAGAACGCCGGAGAGCGCATTGGCAATGGGACCGAGGATGAAGCGTCGGGCGGCGAGCTTGGCGAGGTCGGCAATGAGCGATGTGACCAGATCACCGAACTTCAGCTTGCCGGTTTTGACGAATTCGCCAATCGCATTTTCCGCCCCCTGAAACGCATTGACCAGTGCATTGCCGACATCGGCACCAATGTCGCGGGCTTTGGTTGCATAGTCGGTGAGGCTTTTGACCACCGCATCCCAGCCGGTGACAGCCTCATCCGACGCCTTCTTGTTGGCCTTGCCGGCCTTCTTTGCAGCCGCCGCCGAACGGTCGAGCGCATCGGTTACATGGCCAGCCGCTGCTGCGGCATCATCGAGCGATGCGGCGCTGTCAGCACCCTTGATGGCGTCGCCAAGCGCCTGTGCTGCGGGGCCGACGGCGTCGAAAGCATGAGCGCGCGTGTCCTGGGCTCGCTGACGATAGCGATCCGCCATGACGCCGGCATTGCTGACGGCATGGTCGAGCATCGAGGCGTAGGACTGCGCCCTGAACCAGTCGATCCGGGCATCCGTGCCGAGTGTTTCGGCGACATTGTTGAAGGTCGGGCCGATCGTGGCGAGAAAGTCGGCCCATTTGTTCGACAGGAACGCCATCAGCTTGAGCCAGAGCTGTTCGACGCTGGCCTTGATCGAACGAAAATCGTCGACGAAGGAGGAAGCAACCGCCTTGATGCCATCCCAGACGGCGCCGGCCAGATTGCCCATCAGCTCGAGCGCGCGCCCGAAACCGCCGGCGCCTTTCACCAGCTGGCCGAACCAGTAGATCAGCTCGCCGGCAGCGACAATCAGCGCGCCGATGCCGGTGCGGATGATGGCGCCGCGCAGCAGCGCCAGTGCGCCCGACAGGCTGAAGGTGGCAATCCGCGCCGCAACGAAGGCTGCAACCCAGCGTCCGGCCATGAAGCCGGCGAAGGCGACACCGATGGCGGCCAGGTGTTCGAGATTGTCGGCAAGCAGGATGATTGCTCCCGCCACCAGGGACGAAGCGCCCGCCATGGTGTCCCAGGAGCCGACCAGTTGCAGGGCGGCATTGGACAGCAGCGTGAAGGCATCGCCGATGGTGGCCGGCATGCTATCGGCTTCCTCGCGCAGGCGTTCGAGATTGCCGACCAGTGCGCGCCGGATGACGTTGCCGGTGATCGTGCCTTCGGCTCCCAACTCACGCAGCTGATTGACATTGACGCCCAGCTCCGCCGCCAGCAACTCGGCGACCCGGCCGCCGCTGGCAATCACCGTGTTGAGGTTGTCGCCGGAGAGTTTGCCGAGCGCCATAGCCTTGGACAGCGCATTCTGCACCGAGGCCGCCCGTTCGCCCTTGGCGCCCGACACCACCATGGCATTGTTGAGCGCCTCGGTGAATGCGAGGCTTTCCTTCGTCGACAGCCCGAGCTCCCTGAGTGCCGTGGCATTCGCGAGCCAGGACTCGGTCGTCTGTTCGATGCCGGAATAGGTGCGCCGCGCCATGGTCGCGAGCCGCTCCATGACGGCTGCGCCCTTTTCCTGGCTGCCGGTGGCCAGATCGACCCGCGAGCGCAGATCGGTCCAGCTGTTGGTATAGGTGACAAGCTGCTGGACGCTGATCGCCGCGCCGAGGACGCCCATGACGCGGCGGACGACCTTGCCGGTGATGTCGGCCTGTTTCTCGATGCGCTTGAAGCTGGCTTCGCCAGCCTCGCCGACGCCCTGAAACTCGGACCTGACCAGCCGACCGCCCTCGGCAACGAGCCGGACGGAGACGCGCTTTTCGGCCATGATTGAATTGAACCTCGTCGGGTCAGCCGCGTTCGGCCGCCATCTGTTCGTTGAGCTTGCGCACCATCACCGCCTCGATCCCGGGCAGGCATTCGGCGGCGACCAGCGGATCGATCCCAAGCGCCCGCGCCATGGCGAGCGCCGCCGTCATGTCCCAGCCGATGACAACCGTGGCGCCCATGCCGCCGGCAACGCGCAACTGTCCGGTCAGGCGCAGGACGAGGTCCCAGACCTGCCAACCTTCCGGAGTTTCCGGATGGTTCAGCCGTGCCGGGCAGCCTTCGCACGCGCCTTCGCAGGCCGCGCAATAGCTTTCGCCCCCGCCGAAGTGCCATTCGGCAAGGGCGATGAGACGTTTTTTTCCGCGTCCAGCATCAGATGTGGTGCAAGGCAGCGGGTCTGGAAGGTCTCGAATATCGGCCAGATGTCGAGAAGCGCGTCGATGCCTTCCGGCGTGACGGGAACGGGCTTGCCGTTGGCATCGCCGACGCCTTCCCAATCCGTCACCACGCGCCGGGCGACGGCCTTGGCCATGACCACCGCCATCTGCTCCTGGCTGGCGTTCTTTGGCAGCGCTTCGACGTCGGGATCGTTGCGGGCAGCGACCATGATGGCCGTGGTCACCGGCAGAACCTGCAGGCGCAGACCATGGCCGAGGTCGAGCCAGCGGGGGGTGGTGGAAAGATCGAGACGGATCATGGTCAGTAGTCCTCCACATCATTGACGAGAACGGCGGTGCACATGCGTCCGAGCGTGGCGTCGCGCGCGGCCTGCCAGTCGAACGAGGCCTGCACGCCCTGCGGTCCGGAAATCTCGATCCGCGGCCGCGGCAGATAAACGGCATGCGCCGTGAAGGTCAGGCTCTCGCCGGAGATGAGCGTGTAGGAGAATTCCAGTTCGCACGGCGTGCCGTTGATGGCCTGCGTCACCAATGTGCTGTCGGCGAAGCGCACCTCGGTGCGGCCGGTGAGCGCGGAAATGGACGGATCGGCGCCGTCGATCATGCCGTCGGCGCGAATGGTCTCGATGCGGTCGAGATTGTTGGCATAGGTGATCTCGGTCGAGATCACGTTGCCCAAGGCGGTGCCGTTGCGCTTGATCGAGCCGTTGAAGTGACCGAAACGGATGAGGTCCAGCTCGGTCGGCGTGCCGGCCTGCGAGGTGGTGTTGACCGTCTCGCCTTGCGCCACCAGCCGCGCGGTGGCCGTGAGCAGGCCGGAGCGCTGCATCTGCCAGGTCAGCTGATCGAGCACCACGCCGGAATACATCGCATAGCGCGGCACCTCGGGCATGCCGGTCTCGATTGCCATCGACGGCAGTGTCCACGATCCGGACTGGAACGTATGCGTGAATGGTCCGGGCGCGGTGCCGGTGGTGGTGGGATCGCCGAAGGCCGCCTTCAGCCAGAAGCCGAAAGCCGCTGCGTCGATCGGCACCACCACATCGCCATCGGCGGTCACCGCGTCCTTGACCGGCGCCAGAGGATCGCGGCCATAGCCGAGCAGTTCCGAGTTCAGCAGTGGCTGCTCCGACCCGAGCGTCGTGCTTGCAAACGGCATCCTCGTGTAGCCGCTGCCGGGCGGTGTGCCATAGGTGGTCTCGAACGCGAGCGCCATCCGCGCCCGCGCCCCTTGGGCTCGTGCCATGATCTTGTCCCTGTCAGATGTTGTCGGGTTCAGCCGAGTGGGTCGGCCGTGGAATAATGCAGCACCACCGGGATCACGGCGGCCTTCAGGCTGGCCGCGCCCTCGACCGGCAGATCGACCGGCTGCGGCGCTTCCGCGCCCACCCAGTCGCAGAGCCCGCCGAGCGTGCGGTCGGCGGCAAGTGTCGCACCGATGCTGGCGCAGAGCGTGTCGAAGGTCGTGTCGCGGTTCACACCTTGCACGACCGCTTCGATCTCGGCGCGGTGCTGGTAGTGATAGCGCAAGGGCGACAGCGTCACCTCTGGCTCACCTGGATCGCCGTCGCGCAGGATCAGCAGCCCGGCTGCCGGCACACGCTCGGGCAGGACCTCACCACGCAGCGCGGTGGCGGGCAGCGCCGAAAGCCGCGTGTGCAGCGCGGCGAGGATGGTTTCGCGGGTGGTCGGCATGATGGTCCCGGTTTGCCGGGGCCAGCCCGGCTTCAGTGGTCCCTGTCGGGCTTCGGTTCCGAGAGGGCTTCGAGCCGCCGCGGCAGGTCCGAGCGGGCGTGCAGAAAATCGATGATGATCACCTGCTCGGCGTCCTCGACAAAGATGACGAAATGCTGGCCGCAGCGTGCGAAGCGCAGATCCTCGGGCAGCCCCGGGTCGATGATCCGGCGGCAGTCTTGCGACATGGCCGCACCGGCTGCAATCTCCTCACAGCGGGCGATCAGGTCCTCCTCATAGGCCGCCGCCTGCCGAGGACCGAAGGTCTCGAGGGTCCAGTGCGCGATCTCGATGAGCGATGCTTCCGCTGCCCGTGTCAGCCGCCAGGGCTTCGGCATCAGGAATGCGAATGGGCGGCGGCAAACGCACGACGGATCGCGTCCTCGCCACTGCCCTCGGCCAGATCGCCACGCCGGGCCTGTTCGAGGCCTGTCATCAACCGGGCCCGCAAATCGCCAAGCTCGGCTTCCTCGCGCTCAAGCAGGCGCAGCCCCGCACGCAGGGCTTCCGAGGCGTTCTGGTAACGCCCCGACGCCACCAGCCGGTCGACCAGTGCAGATTGAGTATCGGTCAGAACGACATTGCGGGTGGCCATGCGAGTCTCCGTCATATGCTATGGCAATATATGCCAATGCCCCACGGATGTCGACTGCGGCCCCCAAAGACTGGTTTGTAGAGACTGCCGCAACGCTAGTCTGGCATGGTTCCGGTAGAAAGGATGATGCTCATGGGTCGCAGCCTTCAGGACAAGCTCGCTACGCTCGATCCCGGCCGCCGGGCTCAGATTGAGGCTGAGACTGACCGCTTGCAGGAAGAATACCTGAACACGCAGCAACCGTCCAAGCGACAGCGCGAGGAGCGTGACGACACGGATTCCGAAAAAGGATGATCTTTACTGGGTTTCCTCCCAGTTCGCGACGATCATCCTCGGCAAGGCATTCCCGACCGCCCGAGCATCGCGCGCCAGATCGAGACGCTTGGGCAGTTTCACCTGCGGCACCAGCAGGAACATCACGGCCGTCGCCTGGCCTTGCAACCGGCTGGAGACGCGGCCATCCTTGTGGCGGGTGATGTTTTCACGCACGCGGCCGGACTTGCTGACACGAACATTGTCGGCCACCAGCAGGCTTGGGCCGGTGCGGCGATAGACGAAGCGCAGGCGCATGCCGGTACGACGCTCCCATTCGCCGGGACTGATGCGGCCGCCCCGTATGGATTTTCCAGCTTCGGGCACCGGGATCGCCAGCCAGAACCCGGCCTTCGAACGGATCAGCGGGCCGGTATCATGCGCGCCGACAATGACCGGCGCCTTGGACCAGACCAGCGCTGCCGCATTGAGGCTCGGTCGGCCTTTCGGATACTGCGCGGAACGGATGGTCCGGGCGAGCCGGCTCCCCAGCCCGGCGCCGGTGATCTGCGCGCGCCAGGCGGCCTTGAGACTGGTACCGGCTTCGCGCATTGCCGCCGAGACCGCCCTTTCGCCAGCGCGGGTTTCGGCTTCCATGATACGCGCGATATCGCCGACAATGCTGATGCCGAGCCTCATGCGGGCCTCAGATCCACGGTCCAGACCAGCCGCTCCCGGTCGCGGATGGGCTCGCCCTGGATGAGGAAGGCATCACCACCGATGTCGATCCTGTCGCCGGGCCGCGGGTTCGCCACCTCGGCCACGCGCAGGTCGATGCGGGTGGTTTCTGACCAAAGCCGCGCTTCGCCGAAACCGGTGACCTCGTCCGCCCGTCGGACGATGATGCGCACCGGCACTGGCGTGCCGCCATCCGGCGTATGGACCGCATCCCTGCCGATATTGGGATCGGCAAAGAGCAGATCGACGGCGGCGGCAAAAGCACTCATCAGAACGAGCCGTTCAACCGGACCCGGCCGATGGTGTCGCCAGCGCCACCGGCGACCGCCGCAACGGCAACACCGATCAGCGTGTTGGCGGTCGCGGTCTTGGTCGCTTCCCTGGCGGTATTGTCCCAATAGATC</t>
  </si>
  <si>
    <t>MATLVLGVAGAAIGGSIGGTILGVSAATIGGFIGSTVGSVVDSWIVSSLAPTQRIEGPRLDSLRITSSTEGAVIPRLYGRMRIGGNIIWATDFREETKTTTQGGGKGGGGGKVKTTEYLYYASFAVALCEGPITGIGRIWADGKLMDTAGITWRWYPGDETQTADPFISAKMGATNTPSYRGTAYVVFEELPLTDYGNRLPQLSFEVFRPLADPDTAEGLTQAVTMIPASGEFTYATQAIRKGGSGAQLAENLNALSDSADMVVALDRLQAMAPNVESVSLVVAWFGNDLRAGNCTIRPGVEVPAKTTSPKTWTVNGVARANAHLVSRDAENRPVYGGTPADFAVVQAIRELKARGLRVTFYPFILMDVPPGNTLPNPYSDNAAIAGQPSFPWRGRITCSPAPGYVGSVDKTAAAASQVASVFGAATPANFSVSGETVSWTGPSSDWGLRRMVLHYAHLCQVAGGVNAFLIGSELRELTTIRSGASTYPAVQAFRDLAADVRSILGASTKIGYAADWSEYFGHQPPDGSGDVFFHLDPLWADANIDFIGIDNYMPLSDWRDGFDHLDAQDGWPAIHDRAYLQSNITGGEGFDWFYASEADRMNQVRTPITDGAAGKPWVFRYKDLRAWWSNAHYNRPGGVESATPTAWAPKSKPVWFTELGCPAIDRGTNQPNVFFDPKSSESFTPYFSRGWRDDAIQRAYLEATWLWWGDPANNPISSVYGGRMVHIPECAAWTWDARPYPFFPELTDVWTDGPNWRLGHWLSGRLGAVSLAALVRHLCLRAGMPEARIDVSGLWGALEGYVIGALESPRASISNLARHFGFDAVESEGNIRFVMRGRASVATISADAMVASGQDEVFELTRGQETELPQALKWQVARADEDYDAAVVEARRITVEASRISAETFPFAVPPEEAERRCRRALMEAWTGRESAVFRLPPSRMALDPADAIWLDHDSRQLGFRLVSAADAESRAVEAIRQDRQDYDLPPGAARPATPAKIVAFGAPEVVIVDLPQLTEGRTPHHPLIAAHAVPWPGQMAVFRSPGADGFELVTAFATRARIGTLVNDLWSGPVSRFDHGNVMIVDLVSGTLQSVTDMALFGGANALAVESTPGAWEIVQAGAAELLAPGRYRLTRLLRGQRGTEQAMGNPTPAGARVVVLDSLLADLPVAEADLGIPWNWRIGPASKPVSDETYVARSFTPQGMGLRPFAPAHVEQPWRRARVPGDLTIRWTRRDRSLAADSWNAAEVPMSEATETYVVDILDGSVVKRSLTTATTSAVYTGADQTADWGAPLGLGNSLTVRIAQIGQLFGPGAASVTTLSF</t>
  </si>
  <si>
    <t>1123372.SAMN02441489.GCA_000423845_00593</t>
  </si>
  <si>
    <t>GCF_000423845.1</t>
  </si>
  <si>
    <t>Thermodesulfobacterium hveragerdense DSM 12571</t>
  </si>
  <si>
    <t>TTAGATAACAGTCATCCCCTGTAAAAAAAATCTGGTCTCCAAAAACTACCTGCTGTTTCTTTTTGCCAGCGATCTTATACTCCCAGGTATAAAGAGCATTAAACGTGGCATAAGGCAAAACAAGGTTAAGAAACACCCCTCCCAAAATCCCTATGCCTAAAAGGGCCTTTCCTGTCTCTCTTAGCAACACCCCCTTAGCCACACCTAAGGAAAGAAACCCCATAAGCTCGTTGGTCTTAGCCCAGATAAAAAGGGTTAACACCCCAGAAAGCCCTACCACAAAAGGGAAAACCTCATAAAGGTTAACCAGGTTCTTCCAGAAGATATACCTTCCAAAAAGATAAAAAGGCTTGCCAAACTTAAGAAAATCCCCTAACCTCTCAAAAAAGTCTATCACCAGATAAAAACCAAGAAAGATAAAGAGTGACACCAGAGAAACCCTGAAAACCTCTTGCCATACATAAAGTTGATAAGTCCTTGGCTTAAGCCTCATAGGTAAACCTGATGGCGTTTCTTTTTAAACAAAAACCAGGCCTCCAACCCCACCAGAGCCCCAAACACCAGATAAAACCCTGCAAAACTTACCACCGGATAGACCCTTCCGTTTTCAGCCAGAGAATGGCATAGCTGATACCCCACATAAAACACCACATAAAGGGCTACCGCGGTGAAAAACACCAGAAACCGGTTGTGGGTTTTCATAAAAAAGGCTGTCAAAAACCCCTGAAAAACCACCAGAAACAAACTTAACGGATAGAAAAACCTGTCCCAGTATTCGGTAAGATATCTAAACCACTGACCCCTGTTTTTCTCAACCTCCTTTAACCTTGCCTTAAGCTCTGAAAAACTGAGCTCTCCCCTTCCAAACTCAACCATTTGCTCACCTTCTTTTACCACCAAAAAAAACTGATACTCCCCAAACCTGAAAACCTCAACCGTTTTGTCCTTACCCAGAGAAAAGCCCTCCCCCTGATAAAGGGTAAAAACCCCTTCCTTAGGGTCCAACCTTCCTTTTTCTGCCAGAAAAACCTGTTTTTTTTCAGCCCCCTTTTCCACAAGAAACACCCTCTCAAACTCGTGTGCTTTATCCTGCTTTTTTGCCTTTTCCACATAGATTACATGGTTTTCTCCCAGAGGGATAGCCCGTTTTTCTGGCAAAGGCTCTTCAAACTGCCTTTTAGTAAGTTCAAACCTCATCGTTTTCTGTAGCTTTTTGGCATAGGGTACCAGCCAGAAATGGGCCAAAAAAAGCAGCCCAAAACCTAAAAACATAAACACACACAAAGGTTTCAGAAAATCGCTAAACCTGAACCCCAGACTAAAAAATCCCAAAAGCTCCCGGTCCTCTTTAAACCTGTGGACCCCAAACATCACCCCTAAAAAAACAGAAAGAGGCAAGATAAAAGAGGTAAGCTGAAGAAAAAGGAGCCCAAAGTTTAAAAACACCTCTTTTAAACTCGGGTTAAGCTCAAAAAACTTCTGAAGCCCAAAGATGCCCTTTACCAGGGTGATGATAACACTAAAAAGAAAGAAAAAAACAGAAGTATAAAACAGATATTCTCTAAGGTGATACCGAAAAAAGGTCTTCATCCTTTCTATTTTATAACCTTTTTGCCGATTTTAAAATAGCAAGGCTAAAAATCTAAAAAGCCTCTCTCCCAAAGCCTTGCTAAACTAAAAGGGTAGCCTATAATAAAAAGGAAAAACCTGATGGCTTTTATCAGGGTTGCCCTTTATCTGCACGTTCCCTTTTGTGTAAAAAAGTGTCCTTATTGCGACTTTTATTCTCTTCCACATGTCCCTTCATCTGAAGAGGAAAAAACCTACCTTAAGGCTGTAAAGACCGAGGTCTTATACCTCAAAGACTTTGTGGAAAAACTCTCAGGAACGGCCCTTAAGATCACCACCTTCTATGCAGGAGGAGGCACCCCTTCCCTTCTGTCACCAGGGTTTTATCAGGAGTTCTTTGAGTTTCTTTCCTCTCAGTTTAGGTTCACCCCGGTTGAGTTAACCCTTGAGGCAAACCCTGACACCATAACCCCTGAAAAACTAAAAGGTTTTGTTGAGGCCGGGTTTAACCGGCTGAGCTTAGGGGTGCAAAGCCTTTCAGAAAAAGGGCTAAAAACCTTAAAAAGAACCTATCAGCTTAAAACCGCCTTAAAGGCCCTTGACATCGCCTCATCCCTTTTCTCAAACCTTTCTGTAGACTTTATCTTTGGATGGAAAGGCCAGGGACTAAAAACCTTAGAGGAGGAGATAAAAAAGGCCTTAAGCTTTTCTCCCACCCATCTCTCCTTTTACGAGCTAACCCTTGAGCATGAGGTCTCTTTTTCTGGCTTTTCCCCTAACAAACCGGTAGACCTTTTTTACCGGTTTATAGAACACACCTTAGAATCCCAGGGATATGTGAGATACGAAATCTCAAACTATGCAAGGCCAGGGTTTGAATGCAGGCACAACCTTTTTTACTGGGAGGTAAAGCCCTATGTCGGGGTTGGGCCTTCTGCGGTTTCCAGGATAGCAAACCTGAGATGGCAAAACCCTCAAGACCTAAAAGCCTATGTAGAAACCTTGCTTAACCAAAAAAAACTTCCCCTAACCCCTTTAGAAACCCTAACCCCCCTTGAGTTTGCCAAAGAGTATGTTTTTATGGGACTAAGGCTGAAAAAAGGGATTGACCTCAGGACCCTGAGTGCAAAGTTTGGCTACTACTTAGACCCTTGGGTTTTAAAAAACCTTATCGAAAAAGGACTGATAGAAAGAAAGGGAAACAGGGTTAGCCTGACCTCCCAAGGAAGGCTTTTTCACAACCAGGTGGTAAAACTCCTATGGAAAACGATGGAAAAGGCTTAAGTCTTACCCTGTTTTTTAAGGGAAAACTCAAGGTCTACCAGCCAGAAAAGGGCTTTAGGTTTGGGATAGACTCTGTGCTCTTAGGACATTTTCTCAAGGTTAAGCCTGGAGAAAAGGCCCTTGAGGTTGGGGCAGGGTCTGGGATCATCTCCCTGATGGCAGCCCTAAAACAACCCAAGGCCAGGATCTTTGCCGTTGAACTTGACCCCCTGTTTTTGCGGTGTTTAAGACTAAACACAGGGAAAAATCTTTTGGAAAACTCGATTTTTCCGGTAAAAGGGGATATCGGAAAAAATCCCTTCAGAAATGAAGTTTTTGACGTGGTTTTTTCAAACCCACCTTATTTCAAACCCGGATGCGGCAGGCAAAGTCAGGATGAGCTAAAAAACCTTGCCAAAAGAGAGACCAAGGCAGGGCTAAAAGAGTTTTTAAAAGCTGTGGCAGGGATCTTAAAAAACCGGGGAAGGTTATATCTTATCTTTACTGCCTTAAGGACAGCTGAACTTATCTCAGGTCTAAAGGAAGCAAGACTTGAACCTAAGGTCTTAAGGTTTGTCCATTCTTATCCTGGTGACCAGGCTCGTTTTTTGCTTGTTGAGGCGGTAAAACTGGCAGGAGAGGAGACCCTTGTCTTACCTCCCCTTTTTCTCTACCAGCAAAAAGGAGGCCCTTACACCACCGAGGTAAGGAAGATGTTGGAAGGAGTTTAAAAGAGGGATCAAGAAAGAGGTAAAAAAAGGATTAAAAACAAAAAAAAGGGGCAACTTCTATTGCCCCCTTTAAAATCTTTGGTGAGGCAGGCCCTGGCCTGCCTCTTAAACTTCCTTCTTAGAACATCGTCTGGATGTAGAGGTAGTAGTCGGTAATAGAGTCTTCTTTCTTATTAGTATAATAAGCTTTAGCTGCGTCGTCGTATTCTACCTTGTCAAACCCAAGGGACACCCTTGCAGCCTGGCCTTTGAGATAGTAGTTGAAAGCAACCCCCCAGCGGTCAAAGGCAAAGTCTTTCTTGACTTCAGTACCAGATTTATAAACGCCATCTGCCTCTACGTTTTCATACCTGATGGCAAGGGCTGGCTTTCCAAAACCAACCACCGCATCATAAAGAAGCTGTCCCTGAGCATACCAGATACTGGTATCTCCTTTTTTCAATGTTGTCTCATTATAGAAGTGGCTGTCGTTTAACTTGATGTAGCCAAGCTGAAGGTTAGGCACCCAACAGCCAAACTTCTTTTCAAAGAAAAGGTCTGCGGTCCAACCATCAGCTTCTAAACTTTCATTATAGATTGTATCTTCTTTATCATACAATTTTTCTTTGTAGTAGCCCAAACCTATGGTAAGGACGTCTTTTTTACCAAGGTAGGTGTCGCTTACCTTTCCGTGAGGAGAGGTAGTGGACTCTGGGGCAAACCCAAGCATAGTCGGAGTAAACTCAACCCTGGCAACCCACTGCAATCCTTTATAAGCCTCCCCTTTTCTCTGATCCTCGTTAAACACACCGATGTTATACCTAAACATTCCGTTTGCGATGTCTCCATGCACAACCAAACCACCGTCTGTCCTACCGATAAGTTTTAAAGGATTGTTAGAGATATTTTTACCTACAACACCAGTAGCATTTACTCCACCCTTATCATACCAGGCGTCAGTAGGAATGATAAGGCTGTAAGATGAGGTCATCTGATACCTGGTAAAAGGCACCCTAACCAAACCAGCCCTTACCTGAAGCTCAGGCATAAACACAAAGTTAACCCCAGCCTCTCTTGCTTTAACTTCGTTTTTCTCAGCATATCCTTCAACACCACCTGTAGCACCAGTGGTAGACCATTCCCCATAGAACTGAACCATCTTGCTTACCTGACCGGAAATGTAAAAACGAGAATCCTTGATGTCAAAAACATTCTTTTTCCAATCGTCAAGGTCACCCTTTCCTCTTTCATCAAACTTCTGATACATGATCTTCATGTTGTAGCCAAAGTCTGCAAAGGTATCCTCATCCACCTTGATCTGAGCAGCCTGAGTGGTAACGGCATAGCCCAAAACCAAAGCACCTGCCACACCTAAAACCTTCCATCTTGCTACCTTCATGCCACACCTCCTTTATTTTTTTCTTTTTTAAACCCTAACTTTCAAACCCTTAAAAAACAAACACCTCGTTAAAAATTAAACATAAAACCTCGTTTTGTCAACCCTGTAAAAACCAAACCTTCTTCCTAACCCTACATCCTTTCAAAGAACAGATAACATTCCATACCTTGCTTTATACTACACACAAGAGATTTTGTCAAGAAGCATTTTAGCAAGTTTTCCTTAAATAATCCCAAAAAATATCTTTTAAAAACTATTATACTTATCATTCTTCCTTTTTTGCCAAAATAAACCTTTTTTCTTAAATTTTTAGCCATATCTATTTTTAGATTAAGAAAAATTGAGGGGTTCAAGCCTTACGCCTTTTCCCCAAACCAAAAGTTTTTCTCCCAAAACCCCCACAACCCCCAAAACCCCTTCCACCTTCTCTGCCTTTTTCAAAACCTTTTCAAAATCCTGCTCTTTTCTTAACAAATTCCCCAGAGCTGTGGCCAAGGCATCGGCTATCGAGGCCTTTTTATGGATAACCGTTATAGCGTCAGCCTTGCCAAAACTTAAACTATGCCCGATCTTGCCTGATGAGGTGCAAACCCCACAGGGCATAAACCTGGCAGGCACAACCACACACACCCTGTTAGAAAAGGGAGAATCAATGCCAGCAAACAAACAAACCCTTGCCTCCTTTTTCAACCACAAAAACACATCTCCCCCGTTTTCTACCACCACCTGAGAGCTAAGCCCTCTCTCCAGGACAAGCCTTCCCACCCTCTCTGCAATCACCCCAGCTACCGCTGCCATCGGCCCAACCCCTGCCACCCTCCCTGCCAGAAGCATCTCCTTAACTATGTCTGGAGCCTCTTCGTCAACAGGCAAAGGACTCAGACTAACCAAAAACTCAGGATGCCCAAGGATATAACCCTCAAGCGGAAGCCTTACCTCCCTCACAATCCTTCCCACCTCTAAGCTCAAATCCTTTTCTGCCAGAACCAGAAGGTCTGTCTGCTTGTAAACCACCCGGAACTTACAGAGGTCTGTGGCAACCAAGGTGCGATAAAAGGGAACCTGACCGTAAGGGTCTAAAAAAGACTGCTTTTCTTCCTCCTGACTTTGGCTCATAACTCGGGAGAAAAACCTCGCAAAAAGATTTAAACCTTTTTATAAACCTTTTCCAAACCTCTTAAGACACCTCTTCTTTTAAGGCGCAAAGCTATATATCCTTACCTTCAAAAAGAATAAAAGTCCTCCCCAGCAACAGTGTTTATCACCACCGTAGGAAAGTCCCTTACCTTTATCCTGAAGAAGGCCTCTGGCCCAAGGTCTTCCCAGGCGATAAACTCCAGTTTTTCTACAAACTGAGAAAGAAAGGCCCCTGCCCCTCCAAAGGTGGCAAGATAAACCGCCTGATACCTTTTCATAACCTCAACCACCTTAAGGCTCCTCTTACCCTTTCCGATGGTTGCAGCAACCCCAAGAGACAAAAAAGCCTCCATGTAGGCATCCATCCTGCCTGAAGTAGTGGGCCCGCAAGCCCCGATCACCTTCCCCTCTGGTGCAGGGGTTGGCCCAACGTAATACATCGCCTGGTTGGTAAAATCAAACTGAAAACTTCCCTCCCGTAAAGCTTGAAGGATCCTACGATGGGTAGCATCCCTTCCACAGAGAACCCAACCAGAGATAACCACAGGCTCCCCTGGCAAAAGCCCCTCTAAAACCCTTCTATCCTCTACCGGAAAACTTAACCTCTTAGCCTTAGAAAAAACCTGATTAAACCACCCACCCATCTCTCACCCTCAAAAAAATCCCCTATCAACGCTTCTTTAGGTTAAGGAAGCATCTAACCTTAAAAACTTAAGGCTCAAAAACCTCAAAAACCAGCGGCAAAACCAAGGCCTTAACAACAGCCAGCGGTAATCGTTTCCACCAGTTTTTTCTTGTCCTTCTCAGTCTCAACCCTCAAGAGGTCTGCCAGCTTAACCTGTCTAAGCAAGCATTCGATGTACTGCCCGATCTTTTTCCAGATAGGATAAGCCACACACTCCTCCACATCCTCACACCCCTCTCCCAGGTCGATGCAGGAGGCAATACAAACAGGCCCCTCAAGAAGCTCAAGGATCTCATAAAAAGAAACCTCGTCTGGATGCTTTCTTAAAACATAACCTCCCCCAGGACCACGAGAAGACTTGATAAGCCTTGACTGACGCAACCGGTTTAAAATCTGGGCCAAATAAACCCGGGAGATGTTTTGACTGGCAGAAATCTCCTCCAACGTCACCCCGTTAGGATAAGCCTTGGCTATCTCATACATCGCCCTTACCGCATACCTGCCCTTGGTCGAAAGCTTAAACATAACCCATCACCCCTCTTAAGTTTGTTTTAATCTATTTAAATATACTTAGCTTATTTTAATATAAAATTTAGTTATTACAAGATATTTTTTAAAAAAAATATGTTTGGAAAAAATACTCAGAATAAACCTTGCAAAATATACTCTTAAACTAAATTTTAGCAAGATTTTGGGCACGGAAAAACCCAAGTTTTTTTAGCCTGCAAAGGTGGTTTAAAATTTTTTAAAACCAGGCTAAGAGTTAAGAAAAAACTGCCCGAACGGGTTTTTGGGTTGTTAAAAGAGGCAGGAAAAATTTTGGGGGAGTTTTTTTGTGGATAGAAAGTTGACAAAACTCCAATTTTAGGGTATGTTTAATACCAGGTTGCCGGGGTAGCTCAGTCGGTAGAGCAGCGGACTGAAAATCCGCGTGTCCCTGGTTCGATTCCGGGCCCCGGCACCTCCAAATCTCTTTATTCCTCAGGTCTTGATGCAAGTACGTCCTGTAGCCAGGCCTGAAGAGGCTAACCTTGAAAACCTAGCGGTGGTGCTGGTAAACCCGATGTATCCTGAAAACATCGGGGCTACGGCGAGAGCCTGTGCCAACTTCGGGGTGACTAAACTTATCGTGGTAAACCCAGAAAGCCTTGACCAGGAAAAAATTAAGGCCATGGCTACCAAAGGTGGCCTCCAAATAGTAGAAAACATGAAGGTCTTTCAGGACCTTGAGGAAGCCTTAAAGGACTTTCAGTACGTGGTTGGAACCACCGCAAGGCTTGGTAGAAGAAGGATGGTCTATCACACCCCTAAGGAAATAGCCCCTTATCTCTGCGAGCTTTCGGTTAAAAACAGGATCGCCATTCTTTTTGGAAACGAAAGATTTGGGCTTTCAAACGAACACCTCGGGCTGTGTGATAAGGTGGTTACTATCCCTACCACAGAGCAGGCCTCTTTAAACGTAGCCCAGGCTGTGGTGGTCATCCTCTACGAAATCTTTCAGCATGCTGCCACCCCTATCTTCCCAAAACCTCAGCTTGCAACCCAGCAAGAGCTTAACATCATGTATAAAATAATCGAGGCTACCTTAGAAGCCATAGACTACATCCCCCATGAAAACAAGGTGCTTTGGCACACAAACATCCGAAGGTTTCTCTCAAGGCTTGAGCTTACCTCAAAGGAGGTAAAGATCATCCAGGGTTTTTGCAGACAACTCCTCTGGGCGCTGGGAAAAGAGATTACCCTTTCCTCTCAAGAAGACAGAGCACCTCAAAATGATAGGTCTGAGGAAACATGTCAAAAAGATAAACCTTCTTAAGAAGATATCCCAGGTCTCTTAAGATCTTAAGGTCCCTTACCAGGGTAGGTGCATCGCAAGAAACATAAACCAGATACCTTTTATTTACCTCAGGAAGAAACCTCAAGATCTCTTTACAGCCTCCGCGAGGAGGGTCAAGTAAAACCAGGTCAAACCTTTCTCCCTGTTTTATCGCCTGATATAGGGCCTCGGTTGCACTCATCTGACGAAGGTCAAGTCTTCCGTCTATCCCGTTTTTTTCAGCGGTGTAAAGCCCGTCTTCTATGGCTCTCAGGTCTGTGTCTACCCCAAGGGCTTTGGTGGTCTCAGAAGATATCAGGGCTAAGATAAAGTTTCCCATCCCGCAGTGTAGGTCAAGGATGGTTTCGTAATCAAGGCCTAAGGACCTGATGGTGTATATGATGGCTAAGTTTATCTCCCAGTTGGTCTGCACAAAAACCCCTGGCTGTACATGATAAACCAGATGGTCTAACCCTTTAAAAAGCCGTCTTCCGCCAAAAGAGGCCCCTTCTGGGAAAGGGCCTTCTGGATGACGCCCTTTCATCCAGTAAAAACAGGCCTTAAGACCAGAAAGAGAGGCAAGCTCTTTTAGGTCCTCTTTACCTGGCTTTAAAGCCGTCCAGAAAATCAGGGTAGCCTTGCCTTCTAAAGGAGAAGACTCTATCTTTACCCTTTTGCTATAGGCAGAAAGCCTTATCCAGGAAGGACTTTGATACAGATCAAAAAGCACCTTGTTTAACACCTCTTCTGCAAGAAAGCATCTTTCTATTTTTAGGACCTCGTGGGACTTTCTCTTTACAAAACCCATCTTAAAGGCATCTGCCTCAACATGAAGCCTGAGTCTGTTGCGATAAAAAAACTCCTTAGGAGAGGGGACCACCCCTTCTAATGGTATGTCCTCCTTCCATCCAGCCCTCACAAAGGTTTCAAAAAGGATGGCCTGTTTAAGGCTTAGCTGGGCTTGATAGGTTGCATGCTGAAACTGACAACCCCCGCAAACCCCATAGTATGGGCAAAGAGGAGGCCTTCTGTCAGGGGAAGGCTCTAAGATATCCACTATCTCAGCCTCGGCATAATCGCCTAAGTCCTTAACCACCCGAACCTTAACCAGTTCCCCAGGCAAGGAATAGGGTATAAAAAGCACCTTACCGTCAGAGAGCCTACCTAAGCCCTCTCCCCCAAAAACTACCTTTTCTATCCTGACTGTAGCCTCCACCATAAACCCGAATTCCCTCTGGTTTCACCCCGAAAAGTCTAAATCTTTATTTTACCACGCTAAGCCTTATAAACAATCAAAAAACTTGCCACCCAAAGACCAAACTTTTTAAAACTTTACTCTTAAAAAATTTTACTTAAAATTTAAACTGTAAACCAGGAGAATTTTTAAATCAAAAGGTTAAAAACCCTCAAGGGGGTATTTGATGACACGATATGTAGGGCTTGACGTAGGGTCAGGGACAGCCAAGGTAGCAGTCCTTGATGAGAACAAAAACCTTCTTTTTTGGAGGTACGAAAAAACCCACGGTCAGCCTATAGAAACGGCAGAAAGGCTTTTAACCGAGGTGGAAAAGGGGTTTGGAAAAGAAAGTCTCTCTGGGATTACTTGCACCGGAACGGCTGGTAAAACCATCTCTCAGATACTTGGGTGTGCCTTTGTAAACGAGGTGATGGCTCATGCCAAGGCAGCAACCTTTTTTCATCCTGAGGTAAAGACGATCATAGACATCGGAGGCGAGGACTCAAAGCTTATTTTCATCACCCATGAAAGGGGTGTGCCTGAGATAGAGGATTTTGCGTTAAACACCCTTTGTGCGGCAGGCACAGGGTCTTTTTTAGAGCAACAGGCTGCAAGGCTTGGGTATACGATAGAAGAGTTTTCTCGGCTTGCTGTAGAGGCTCAAAACGTGCCAAGAATAGCAGGAAGATGCACCGTTTTTGCCAAATCTGACATGATACACCTTCAGCAGGCAGCGGTGCCTGACCAGGAAATCATCGCAGGGCTTTGTTTTGCCATCATCAGAAACCTGAGAAGCAACTTAGCCAAGGGAAGGGAGATTTTGCCTCCACTTGTTTTTCAGGGAGGGGTTGCGGCAAACTTAGGAGTAAGAAGGGCGATAAAAGAAATCTTAAGACTAAAGGACGATGAGCTTATCATCCCTGAGCATTTCAGGATCATGGGGGCGATAGGGGCTGCCCTCTACGGGCTTGAAGGTAAAGCCGCATCAGCATACAAAGGAGCTGACATCTTAAGGATCTATCTTAAAAAAAGAACCTATTCTCCACCAAGGTATGAGGTGTTAACACCTTTTAAGTCGCTGGAACTGTCAGAAAGGCTTAAACAGAGGTTTTTGATAGAAACTACCGCATCACAGGACAAACCCCAGGAGGTATGGCTTGGGGTTGACGTTGGGTCGGTAAGCACCAAGCTTGTTGCCATAAACCAGGAAGGAAAACTTATAGCCAAGGTTTATCTTCTTCATCAGGGGAAACCTCTTGAAAGCATCAAAAAAGGCCTTTTAGAGTTAAAAAAGCAACTTCCGGAAAACGTGGTGGTAAAAGGTGTTGGGACCACAGGTTCTGGAAGATACCTGATAGGAGACTTTATCGGGGCTGATGTCGTAAGAAATGAAATCACCGCACAGGCTTACGGAGCCCTTTTCATAGACCCAGAGGTAGACACCATCTTTGAGATAGGAGGTCAGGACTCTAAATATATCTACTTAGAAAACGGCACCATCTCAGACTTTACGATGAACAAAGCCTGTGCAGCAGGCACAGGGTCTTTTCTACAGGAACAGGCGGTAAAGCTTGGAGTCCCGATAGAAAAGTTTGGAGAAATCGCCTTAAAGAGTTCAGCCCCGCTTAAGCTGGGAGAAAGATGCACCGTTTTTATGCAGTCAGACCTTTTACACTACCAACAACAAGGCCTCCCTAAGGAAGACCTGATTGCAGGGCTTTGTTATGCCATAGTGCATAACTACCTGAATAAGGTGGTAGAGGACAGAAAAATAGGGAAAAAGGTGTTTTTCCAGGGGGCAGTGGCCTTTAACCAGGGGGTGGTGGCTGCCTTTGAAAAGGTGCTTGGCAAACCGGTGCTGATGCCTCCTCACCATGAGGTTACAGGAGCTATTGGAGTAGCCCTTCTTGCTAAGGAAGAAACCAAGGGACAAACCAAGTTTAAAGGGTTTGATTTAACCAAGGTTAACTATCAGATCCAGGCCTTTGAGTGCAAAGAATGTCCTAATCAGTGCGAAATCCACAAGATAACGATAGAAGACTCTCTTCCCTACTACTACGGAGGAAGGTGCGAAAAGTATGAGGTTGACCAGAGAAAACCTCAGGAACACATCCCTAATCTTACCTTAGAGCGTTTTGAAAAGCTTATCTCCTATGTAAAACCTGTAGAAAAAGGGGAAAGCCAGGATAAATCCATCGGGATTCCTCTTATCCTTCAGTTTTATGAATGGTTGCCTCTTTTTGCTACCTTTTTTCAGGAGTTAGGTCATCAGGTGGTTCTTTCGTCTCAGACCTCTAAGAGAATTATCAAGATAGGCTGTGAGATAACCCCAGGTGAGCCCTGTTTTCCTATAAAGATAGCCATAGGGCATATCAAAGAGCTTTTAGACAAAGGGGTTAAAACCCTTTTTCTTCCGCAGATAACCGACCTTCCTCCTGAGCATCCGGCTTTTGAGGTAGGCAAGGTATGTCCCTATGTACAGAGCGTTCCTTGGATAAGTCCTGCAACCTTCAGGTTCGAAGACCTTGGGGTAAAGGTAATAACTCCGGTGTTGCACTTAGGGCGCCCTGGCTTCTTGGTAAACCAAGAAGTAAAAGACCTTGCAAGGATGCTTGGGGTCTCAGAAAAAGAGGCTAAAAGGGCCTGGAAGATAGGAGAGGAAGCCCAGAGGGAGTTTCATCACTGGCTAAAACAGAGGGGAAAAGAGATTTTGTCTCAGTTTAAAGAAGAGGTGGTGCTTGTCATCGTAGGAAGGCCTTACAATGCCTTTGACCCAGGGGCTAACTTAGGCATACACTATAAAATTAAAAAATTAGGTATAGTTGGGTTGCCTGTAGACATGCTACCCTTAGAAGAATTAGACCATCCAAAAGTCTTTGAACCTCTCTCAGAGATGTATTGGGAATACGGACAGAGGTTTTTGCTGGCAGCACATCTTATAAGGGAAACACCTAACCTTTTCCCTGTGTTTTTTACCAACTTCTCTTGCGGGCCAGACTCTTTTATCCAGCACTTTTTTGAGGAACTGATGGGAGGTAAACCTTTTATAGAAATAGAGGTAGATGAACACAGCGCTGAGGCTGGGGTGGTAACAAGATTAGAGGCCTTTGTAGACAGTATCAGGGACAAGGTAAAACCGTATGATCTACGGAGAAGCTTTACTTTCTTGAAGGCAACCCCTAAAGAAAAAAGGACCATCTACATTCCTTACATGTGCGACCATGCGGTAGCCCTGGCAGCAGCTTTCAGAGCCTGCGGGGTTGAAGCCAAGGTGCTTCCAGAACCAGACGAACAAAGCCTTGACCTTGGAAGAAGGTATACCTCAGGCAAGGAATGCTATCCTACCATCCTTACCACAGGAGACCTTATCAAGCTGATAAATCAGCCAGGGTTTGACCCTGAAAAAAGCGTATTTTTTATGCCAAACAGCGGTGGGCCTTGCAGGTTTGGTCAGTATAACAAACTTCATCAGAAGATCTTACGAGACTTGGGAGTTAAACTTCCTGTCTATTCTCTACAACAGGACATGAGTTTTTACCAGGACTTAGACCTTTTAGGCAAAACCTTTATGAAGGTTGCCTGGAAAGGGATAGTAGCGGTAGACGTGCTAAATAAACTTCTTAGGGAAATAAGACCATATGCGAAAGACAAACAAGAGGTAGAAAAGTTATACCAGGAAGGGCTTAATCAGATAGAAAAAGCTATAGAAAAAGGAGAAGACCTGGTTTCTGTGCTCTTAGACCTTAAAAACCGGTTTGCCGGTTTAGAAGTTGATACCCAGAAAAAGCCCAAGGTAGGGGTGGTAGGAGAGATCTATGTTAGAAGCAACCGGTTTGCTAACGAAGACCTATACAGGTTTTTAGAGGACTTAGGTTTAGAGGTCTGGCTTCCTCCTATCACCGAGTGGATCCATTTTATCAACTACACCTCCAAAAACTGGGCTAAAAGGCTTGGACTTTTTAAGACCTACTTCAGGTATGTGCTTGAAAGCAGATATCTGAGGTGGGAAGAAGAAAAGTTTGTGTCTGTTTTTAAGGACATCCTTGATACGGCTGAAGAGTTGCCGGTTGAGGAGCTGATGAGGCTTACCCAAAGGTATGTGGACATAAGGTATGAAGGAGGGGAGGTGTTGCTTTCTGTAGGAAAGGCGGTAGAGTATACCCATAACGGGGTTTCGGGAATAGTAAACGTTATTCCTTTTGCCTGTATGCCAGGGAATGTAGTTTCTGCCCTGTTAAAAAGGATTAAAGAAGGAGAAGGGAAAAGGTTACCTGTGCTTACCGTTCCTTGCGACGGACAGAAGTCCCTTGGCACCAGGATGAGGATAGAGGCTTTTGCCGAACAGGTAAAGGAATTTTTTGCGAGTAAAAGAACAGCCCAGTAAACTTAAAAAATTTTATAAAAAATAAAATTAAAAACATAAAATCAATTGTATTTTTGATAATACGCCTGATTTTGTAGTTTTTTGCTGGTTGATTTTTTAAAAATTATGTTTTAAATGTATGTAAGTTGAAAGAGAAAAAGGATAGTGCTTTTAAATTTTTGTTAGAGGTTTTAGCCGAAAGTTTTACCATCGGGATTGCTGTAGTTTCTTCGGTGATAGCAGGAGCGGTGGTAGGCTGGCTGATAGAGGAGAAGCTTTTACATGGAAGGACTTCCCCGTGGATTACGACTATCTTTATCATTTTTGGGGCGATAGGGGGGATTAAGAACCTTATCTGGTATACCAAGAAGAGGACAAAGGACATAGGTAAAAATGATAAAGGAAGTAAGTCCTGAAAGGTTTTTTGGTGAGGCAGAGAGGTTAATCCTTGGGCTGGTGGTTGTTGCGACGATTTCCATCCATTTAGTATGGGGTGGTCTGGTGGAAACTTTTTCCTTCTTGGCAGGTGGGATTTTAGGGTTTCTAAACTTCAGGACCACCAAAAAAGAAGGGATTGACTTTGTAAAAAAAATTCAGGAAATCTTTGCTTCAGACCAGAAAAATCTCTATAACAAAGAACGCCACGTCTACATAGCAAAGATCTATCTTAAACTTTTGGCAACTGCCATAGTGGTTTATTTTTTGATAGCCCATCTTGGTGCCCATCCGGTTTTTCTGATTTCTGCGTTTGTTTTGGTTTATGTTAGCCTTACGGCTTATAGTTTTATCAGGTTTCTCTGGTTTATGAAAAAAGAAAAAAAAGAAATATTAACTTAGGGGGTCAGGTTATGGAACATCCTATACTGTTTTTGTGTCTTATTTTAGAAAAGCTTGGTCTTCCTTCTGGGTTTCATTACTATGAAGAGGCAGCCCATTACGGGCCTTTGGCTAAGTTGTTTGCTCCTCACATGGTCCACAGCTTTTTTGTGTGTCTTTTGCTTATCGTGTTAGCCTATATAGGCACAAGAAAGATGGAGTTTATACCAAAAGGGTTTCAGAATTTCTGGGAGTTTGTGATCGAAACCCTCTACAACTTTACCAAAGAAAACGTACCTCATGGAGATGGGCATGGGCCTAACTTGGTGCCTTTGGTTTTTCCTTTGATCGTTTTTTATGCCCTTTACATTCTCTTCTCTAACTTTTTAGGGCTTATACCTGGATTTATGTCTCCTACTGCTAACCTTAACGTAACCCTTGGTTTAACCTTAATCACCATCGTTTATTACCATTTCTTAGGAATAAGGTTTAAAGGGCTTGCCTATTTTAAGACCTTCTTAGGTCCTATTCCCTGGTTAGCTCCTCTTATGCTTCCTGCTGAAATTTTTAGTCATGTGGGAAGGATTATCTCTCTTTCTGTCCGACTTTTTGGAAACTTAGTATCTAAAGAGCTTTTGCTTGGGATTCTTACGATGCTTGCAGGTAAGTTTTTTGCTCCTCTTCCGATCATGGTATTAGGTGTGTTGGTAAGTCTTATTCAGACTTTGATTTTTGTTCTTTTAAGCTTGGCTTACTTTGCCGGTGCTGTTGAGGAACACCATTAAAAAGAAGCTTTACCAGGGGGTTTATGAGCCTTCTGGTAAGTGTTTTATTTAAAAATTAAAAATTTTTAAAAGGAGGGAGGTTTTATGAGAAAGTGGATGGTTTTAGGACTTTTAGGTTTGGTGGCTTTACTGTCTGCTAACCCTGCTTTAGCAGAAGAAGTTGGTGCTGCTAAGATGGTTACTGGTTTTGGTTTCTTTGCAGCCGTCGTTTTAGCCTCTGGTGTGGGCGTTGGTTTGGCTGCTCTTGGATGCGGTATCGGTATGGGTCATGCCACCCGCGGTGCTTGTGAAGGTATCGCCAGAAACCCTGAGCTTGCCGGTAGACTTACCGTTACCATGATTCTTGGTATAGCTCTTATCGAATCTCTTACTATTTATGCCTTGGTTATCGCTCTTATTCTTCTTTATGCCAACCCTGTTTTACCTAAACTCATCCAGATCCTTGGTTTGGGTGCCTAACAGCTATATAAGTTTAGGATAAAAAAGAGGACCATAGGGCCAAACCTTATGGTCCTCTTTTTTGTTTTGATGGGCTAAGATGTTTGTCAGGGTTTTAAGTTTTACGGTTTTAGGTATCGAAGCCTTTCCTGTAGACATCGAGGTAGATTTTTCGCGAGGCCTTCCAGGGATTACCATCGTAGGGCTTCCAGACAGCTCTATCAAAGAAAGTAGAGAACGTATCAGGTCTGCTTTAAAAAACTCAGGGTTTAGTTTTCCCCAAAAAAAGGTTACCATAAACTTAGCCCCTGCAGACCTTAAGAAAGAAGGAAGTGGGTTTGATCTGGCGATGGCCTTGGGGATATTGGCTGGTATAGAGATAATCCCTAAGGACACCTTAGTTAACAAAGCCTTTTTAGGGGAGCTTTCCCTTGACGGAACGGTTAAGGCTACAAAAGGGATACTACCTTCTGTATTAAAGGCTAAGGAGTTGGGGTTTTGCGAGATTGTTTTGCCTCTGGATAACTATTTAGAAGCCTCTTTGGTGCGTGATTTTAAGGTAGTAGGAGTAACCCACCTAAGAGAGGTAATTGATTACCTAAGAGAAGGAACTGTGCCTTTACATCCGAAAAAAGGGGTTGACCTTGAGGTACTCAAGTTAGAAGAAGATTTCTCAGAAATATTTGGACAAGAGATGGCTAAAAGAGCCCTTGAGGTAGCTGCGGCAGGTGGGCACAACGTGTTGATGATAGGGCCACCTGGTGCAGGAAAAACTATGCTTGCCCAGAGGTTCCCTACCATACTACCCCCTATTACCTATCAAGAGGCACTTGAAACCACCAAGATCTACTCGGTAGCAGGCCTATTAACCCCTGAAAAACCCTTTATCAACCATCGTCCTTTTAGAAATCCCCATTTTGGTATCTCTGAGGCTGGGATGATAGGAGGAGGAACTCATCCTAAACCAGGAGAGGTAAGCTTAGCCCATAATGGAGTGCTTTTCCTGGATGAGTTTCCAGAGTTTCGAAAAGACGTGATAGAGGCCCTCAGACAACCTTTAGAAGACGGACAGGTTACCATAACCAGAGCCAACTTTACCGTAACCTATCCTTCTAAGTTCATGTTAGTTTGTGCGATGAACCCTTGTAAATGTGGTTATTACGGACATCCTACCAAACCCTGTCAGTGCAACTTTCAGGAGGTAAAAAAGTATAGAAACAAAATCTCAGGTCCAATCCTTGATAGAATAGACATCCACCTACAAGTGCCCTCTGTAGACTACAAAGCACTTTTAAAAACCTCAGACAAACCTCAGATTAGCTCAGCAGAAATAAAAGAAAGGGTTTTAGCTGCAAAAAAACTCCAGGAAAGACGCTATGGAACCCAACTCAAAACCAACGCTAAGCTTAAACCTAAAGAAATCAAAAAATACTGCATCTTAGAACCTAAGGCTCAGGAGTTCTTAGAAAAAGCCGCAGAAAAATTTAGTTTCTCTGCAAGGGCCATTCATAAAATACTCAAGGTAGCAAGAACGATAGCTGATTTAGAACAATCTGAGATGATCTTAAAACATCACCTCACGGAGGCCATCCAATATCGCAGTTTAGAAAAAAACCTCTGGCAAGAATAAGCCCTCTTGGTTTTATAATCACCACATTTATAGGTCCCTTGGTTGTTTTTTAGATAAATTTATTTATAATTCTTATAGATAAGCATAAAAACACCAAGGGGGGATTTATGAACAAAAAGTATCTGGTAGCCTTAGGAGTCTCCTCTTTGCTTTTTAGTTTAAGTATAGGGATAAAGGAGATGACTTCTGCCCCAGGAGAGCCAGGGATCAAGCAGGCTCTTCCTTCATGCGTTCAACCTGGGTGTCACAAAGTTTCAGCCCCTAATGAACTTTGGGGCAATCTTATTTCCATTTCTCAAAAAGCAGGGCTTCTTCAACTTGATACCGGTCAAAGTCTTGACGTGTTTTTTGACGACAAGGTAAAGGTGCTTTACTGGGACCAACCTTTAAACAAACTTAGCAGAGGCACCCCCATAAAGATCGTCTATACAGAAAAAGACGGTAAAAGATATGCCTCTATCATAGCGGTAAAACCTCCGGTTAAGGTTCCAGAAGAAAAAAGAATAGGTTTAGAAGAGGTCAAGAAACTGGTAGAACAAAAGTCAGCGTTGATCATAGATGTCAGACCTCCTGTCAAGTATGCTGAAGGGCATATACCTGGGGCTATCAACCTTCCGTTAGCTCAGTTTGGGAAGAAACTACCTGAGGTTTTAAAAGACAAACAGGCCTTAGCTGTGGTTTATTGTGAGGGTCCACGCTGAGCCTTAACCCCAGCAGCGGTCAGTGTGGCCGCTTCTCTTGGATATACCAACGTTAAAGGTTTTGTAGAAGGAATGCCTACCTGGAAAAAAACAGGCCTCCCTGTAGCAGTAGAACCTCAACACATCCTTTCAGAAATTTCTCAGGGAGTATCTTTTGTGCTTATAGACCTTAGGCCTAAAGCCCTGGCAGAAAAAGGCTACATACCTGGGGCAGTAAACCTTCCTCTTGAAAAACTTAAAGCTGCTAAAAAGCAATTTCCTAAGCAGAAAAATGCTCCAATCTTCGTTTATGACGAAAAAGACGAAAGAGCTTTATCAGCTATCGATATCATTAAAAATTGGGGATACACCAACACAGCCTACATTCCTGGAGGATTAGAGTCCTGGAAAAAAGCAGGAGGTAAGGTTGAAGTAGGGAAACCCTCCTCTAAGATAGCCTATGTTCATAAATCCAGGCCTGGTACCTTCTCTGTGGAAGAGTTTAAAAAACTGCTTAAATCTCCTACCCTACCTGCTAACTACTTAATCCTTGACGTAAGAGAAGTAAGTGAAACTCAAGAAGGTAGCTTGCCCCATGCGGTAAATCTCCCATTAGGAGAAGTTGAAAAAAGGCTAAACGAAATTCCTAAGGACAAAACCATCCTTATCCATTGTGCCACAGGTATTAGGGCTGAAATGGCCTATAACATATTAAAAAGAGCAGGGTTTAAAGCCTATTATATCAACGCTAACGTGAGTTTCGAAAACGGAAAATACAAAATAGAACCTAAGGATTAAAAGAACCAACCTTCCAGGAGAGGAAATGGGCAACCTCCTCTCCTGGGGAAAAACTGATAATATTTGTTTTTTTATCTCTAAATTTTAAAAAATTTCTTAGGTGATATAGTTTCAAAAGAATATACTTTTTCCTCAAAAAAGGCTTTAACTGGGACCAGAAAATAGCCTGTTTCCTCTTTTTTAAGTTTTTGCCTTAGTTGAGGACTTATAAAATGAGAGTCTTCAACCAGGTTATAAAAATAAGAATCTATCCCAAAAAATCCGTCCAGAAGATGAGCTATCAGATGAAATATCTTGCTAAGATAACCTTGAGGAAGAAACAAAAGGTCTTTTATACTAACATAGCCTTCCTGGTTTAAATCATCTACAAAACTTTTTAACACTTCTAAATTTTTTGTGAGTCCTTTTTCTAAGGTTTCCCAAAAACCAGGGTCTCTTAAACCTAAGGTTTCTCTTTCAAGAACCTTAAATTCATCATATCTTACTAACTGATAGGTTGAAAGAAACTTTACCACCTTAGAAAAGGCTAACTCAGGGGTGCTTGCCCCAACCAAAAATAGATGAAAAACCTCTTCTCTAAACATATAACCTAACCTCTTTTAGTTTTTATCCTCTCATCTATAGGTCTATTCAAAAGCAAAAAATAGTTTCTTATACATAGTTTATCAAAAAAACACTATTGACAAAACCCTATTTTATATTATTTTTAGACTATATTCTTTTTATGGGCGGATAGCTCAGGGGGAGAGCATCGGCCTTACAAGCCGGGGGTCAGAGGTTCAAATCCTCTTCCGCCCATTTTTTCTGTTTTTCTCAATAAAAATTTCTCTTCAAATTTTATTTCTCAATGTTAAATTTCTATTAACAATTTTCTTGATTTTTTATTTATTACATTTATAATGTACTTTATAAACAATTAAAAAACTATGGGGGGAAAGATGGGAAAAGTAGCCAAAGACATCATGAATAAAAAACTTGAAACCATATCTGCAGACGCTACGGTTTATGATGCTATAGAAAGGTTGATCGACAAACGTATCAGGTCGTTGTTAGTCTTACCTAAAAATCATGATGATTCCTATGGGGTAGTTACGGTAAGAAATATCATTTTTAAGGTATTAGCTAAGAATCTGGATCCTCATAAGATAAAAATAGGTGACATAGCCTCTAAGCCTGTTCTCTGTGTGCCTCAAGACACCCCCTTAGAAAAGATTTTAGAGATTATGCACTCACACAACATAGCGCGTATTTTTATCACTGATGAAAACAAAAAAATCATAGGGGTGGCGTCTTTTTTTGATGTGTTGCATAATGTTTTAATAGAACAAGCTAAAAAATAAAAGAGGTTTAGGACATGCTTGAAAAACTTTTAGGTGGAGGAAAGTTAGAAAAAAAAGCCATAACCAAAATTCAAGAATACCTTAAAACCCTTTGTGCTGCTACAGAATGTCTAAAGGAGACCTTGCTTCAAGAGAGTTTTGAAAAAACCTATTGTATAGAAAATCTTGAACGAGAGGCAGACTCTCTTAAAAGAGAGATCATAGGTATCATTTATGAGGGGGCTTTTCTGCCTTACATAAGACCTAACCTTTGCAACTTTATCGAAATCATCGAAAAAGCTTTTGACCATATGAAAGTTTGTGCCTTTGAGTATCGCTACATCTTAAATTCTGACCTCTATGGACTAACCTATAAAAACATAGAAGAAGAGTGTTTAAGGATAGCTCATATCAACGTTGAGATGTGCCAGATCCTGATAAAATCCTTTAAGGCACTCTGGACTAAAGATAACATCAGAGAAAAAAATCTTGCCATAAGAATTTTAGAAAAAAAGGTAGATGAAATCAAGTTGGAACTTACAGAAAAGATAAGAAATTGCAACTTATGTAAGATTACTAACTACTGGGAAGGAAAGATTATGTCTGACTTTGTTGACTCACTTGTGTCTGTTAGCGACGTCATAGAGGATGCAAGCGATTACCTTTATTTGTTAGACCTTAGTTTAAGGTAGCTCTGTTTTTATCTATGATAGAGATTGCCATCATAGCCAGCCTTTTGATTGCCTTTGGTATAGGTTCAAACGACGCTTCCAATGCTCTTGGTATCTCAATCGGAGCAGGGATAATCCGATTTAAAAGGGCCGTACTTCTTTTTGGGGTGCTGGTTTTCCTTGGGGTTTTATTTAACGGAGATAAAGTGATGAAAACCGTAGGCAAATCCCTCGTAGAAACCACCCCTCTTAGTTTAAGCCTTTCGCTGCTGTTATCGGCGTTGTTGATACTTTTTTCCAACTGGAGAAAACTTCCTCTATCTACCCATCAGGTGATCATAGGAAGCCTTATCGGTAGTGGTTTAGCTCTAAACCTCAGTGTTAACGTTTTTTCTTTAATAAAGATAGTGGTTTCCTGGTTGATCTCACCTTTAATAGCCTGTTTAACAAGCTTTTTTCTCTACAAACTGGTGATCCGGTTTACTTCCAAGTTACCCTTTTTTAGAATAGAAAAACTCTTAAAAACTTTTTTACTCATAAGCTCTTCCCTCATCTCCTATAATACCGGAGCTAATGAATTGGCAACAGTCCTTGGCCCGGTGATGTATACAGGGTTAAGCTTAAATAAAGTATTACTCTATCTTATCGCCTCAACCCTTATCTTTCTGGGAGCTGTTTTACTCAGCCACAGGGTAATAGAAACCGTAGGAAAAGGTATTACCTCTTTAGACCCTCTTTCAGGTTTTGTAGCTCAATTTGGGGCAGGATTATGTATTTTTTCCTTTACTTTATTAGGGATGCCTATCTCAACCACCTATTGCATCATAGGTGGGATCACCGGTGTTGGCCTCACCAAAGGGTTTCAAACCATCAAGTTAGACCTGATCAAAAAAATAGGAATCAACTGGGTGTTTACGATAACAACCTCAGTAACCCTTGCGTTTCTGTTGACTAAATTAGCCTTAAATATTCTTTGATAATCTCTACAACCTTAGGAATGGCTGCCTTAACCTTAGGGCTACAATCTCTATCCAAAGTATCTACGTCTTCTACCTCTACCCCGATGATCTTTATCTCCTTAGGCATTTCCTCTTGAAAAACCTGATAACCAATCCTTATTACCTCAAAAACCGTAAGACTATGAGTACCGCTGGCATAAACCTTATCAAAGGTTTTAAACGGGTCAATCTCAACTATCGTCCCAGGTTCAACCCCTACCTTTACTCCATCTACTATGATGGCAACGTCATACCCCAACATCGCATCTATTACCTTTAGGTCTGTGTTAAGCAAACAAACAGTATCTACCAAACCTTCCAGCTGTTCTACTATCTTATACCCAACCCCATCGTCTTTAAAGTTAGGGTTGCCTATTCCTATAACTATGGCCTTTTTCTGCATAGCTTAATTATAAACTACTTATCAAAATAAAAAAGGGGGCTATAAAGCCCCCTTTAAAAATTCTTCCTACGGAAACACAACTTATTTAAAGTTTCTCAAACTTTTTACCAGCTCTCCGTCCTTGGTATAGATGTTTACCTGCACAGGCAACTTCCCAGGTAAGGTGTGAGTAGAACAGGCAAAACAAAGGTCATAGGGCCTGTAAGCTATCTCTACCAAGTTCAAAATTCCCTCATCTACCTTTCCTTCCTTGATAAAATTCTCTGCCGCCCTCTTGATCGCTATGTTCATAGGTCCTTTGTTGTGGGTGGTTGCAACTATGATGTTTGCGTCAGTTACTATACCCTTACTGTCTGTCTTGTAATGATGGATAAGCGTTCCCCTTGCTGCCTCAACAATCCCTACTCCCTCTCCTACTGCCTCACCTAACTCCTGCCTCACGTCAGGAGCAGTGATACTCTCGTCTGATGCAAGCTCCTTCACCTTCTCCGCACAATGCAACAACTCTATCGCCCTCGCCCAGTGATAACCCAGTATGTTATGCACAGGCTTCCCTCCAAAAAACTCTACCATCTCCTCATACGCCTCCTGCGCACCAGGTGTGTCAAACCCATTCCCCACGTTAAACCTCGCAAGCGGTCCCACACTGTATAAACTCGTACCCTCTCCATCCTCTATTCCCTTCCAACCTAACTTCTTAATGTACGGTGCCTTCTGATAACTCCACGGTAACGTCCTCTCTGCTATCCACTCCAAATACTCCTTACCACTAAACCTACCTATCTCATTACCCTTCGTGTCCACAAACACCTGCGTCCCGTCATAATAAGTCACCTTCCCAGCCTCATCCACCGTACCCAAATAGTTCGTTACCACCTTGTAAACATCCCCCTTTATCAACTCCACATACTGAGGATTACTTAACACCAAATCCTTAAACGCCTTAAGCGTAAACTTCCCTAATTCCACACACTCATCCGCATACCTCAGTATCTCCTGCCTCTCCTCCTCCTTCAACCTCTTACTCCATCCTCCGGGTATCGCTGCCACTGGATGGCTTGGCCTTCCTCCAAGGATCTCAAATATCCTAACAGCAGCAAACCTCTTCTTCAAAACATCTCTTCCTACATCAACTCCTACCTTCAAGATCAACCCAACCAGATTCCTCTCAGCTGGAGATGCCGTAGGCCCACACACAAAATCTGGCAACCCCAACGCATATATGATCTCCATGTGGTCCTCTACATAATGCGCATAATAAAACAACTCCCTCAACTTCCTCGCCGTCTCCGTAGGCTTTACCCCATATACCTCATCTGTAGCCTTCATTGATGCCATAAAATGAACAGCCCTACATACCCCACAGACGGTACTTACTGTCCTTGGCACCTCCTCTATAGGCATACCTATCAAAAACTTCTCATATCCCATAAACTCTACTACCTGTAAAAAGGCGTTGTCTACATTCCCCTTGTCATCCAA</t>
  </si>
  <si>
    <t>MTRYVGLDVGSGTAKVAVLDENKNLLFWRYEKTHGQPIETAERLLTEVEKGFGKESLSGITCTGTAGKTISQILGCAFVNEVMAHAKAATFFHPEVKTIIDIGGEDSKLIFITHERGVPEIEDFALNTLCAAGTGSFLEQQAARLGYTIEEFSRLAVEAQNVPRIAGRCTVFAKSDMIHLQQAAVPDQEIIAGLCFAIIRNLRSNLAKGREILPPLVFQGGVAANLGVRRAIKEILRLKDDELIIPEHFRIMGAIGAALYGLEGKAASAYKGADILRIYLKKRTYSPPRYEVLTPFKSLELSERLKQRFLIETTASQDKPQEVWLGVDVGSVSTKLVAINQEGKLIAKVYLLHQGKPLESIKKGLLELKKQLPENVVVKGVGTTGSGRYLIGDFIGADVVRNEITAQAYGALFIDPEVDTIFEIGGQDSKYIYLENGTISDFTMNKACAAGTGSFLQEQAVKLGVPIEKFGEIALKSSAPLKLGERCTVFMQSDLLHYQQQGLPKEDLIAGLCYAIVHNYLNKVVEDRKIGKKVFFQGAVAFNQGVVAAFEKVLGKPVLMPPHHEVTGAIGVALLAKEETKGQTKFKGFDLTKVNYQIQAFECKECPNQCEIHKITIEDSLPYYYGGRCEKYEVDQRKPQEHIPNLTLERFEKLISYVKPVEKGESQDKSIGIPLILQFYEWLPLFATFFQELGHQVVLSSQTSKRIIKIGCEITPGEPCFPIKIAIGHIKELLDKGVKTLFLPQITDLPPEHPAFEVGKVCPYVQSVPWISPATFRFEDLGVKVITPVLHLGRPGFLVNQEVKDLARMLGVSEKEAKRAWKIGEEAQREFHHWLKQRGKEILSQFKEEVVLVIVGRPYNAFDPGANLGIHYKIKKLGIVGLPVDMLPLEELDHPKVFEPLSEMYWEYGQRFLLAAHLIRETPNLFPVFFTNFSCGPDSFIQHFFEELMGGKPFIEIEVDEHSAEAGVVTRLEAFVDSIRDKVKPYDLRRSFTFLKATPKEKRTIYIPYMCDHAVALAAAFRACGVEAKVLPEPDEQSLDLGRRYTSGKECYPTILTTGDLIKLINQPGFDPEKSVFFMPNSGGPCRFGQYNKLHQKILRDLGVKLPVYSLQQDMSFYQDLDLLGKTFMKVAWKGIVAVDVLNKLLREIRPYAKDKQEVEKLYQEGLNQIEKAIEKGEDLVSVLLDLKNRFAGLEVDTQKKPKVGVVGEIYVRSNRFANEDLYRFLEDLGLEVWLPPITEWIHFINYTSKNWAKRLGLFKTYFRYVLESRYLRWEEEKFVSVFKDILDTAEELPVEELMRLTQRYVDIRYEGGEVLLSVGKAVEYTHNGVSGIVNVIPFACMPGNVVSALLKRIKEGEGKRLPVLTVPCDGQKSLGTRMRIEAFAEQVKEFFASKRTAQ</t>
  </si>
  <si>
    <t>289377.SAMN02934663.HL41_00095</t>
  </si>
  <si>
    <t>GCF_000734015.1</t>
  </si>
  <si>
    <t>Thermodesulfobacterium commune DSM 2178 chromosome| complete</t>
  </si>
  <si>
    <t>AATCTGGTCTCCAAAAACCACCTGCTGTTTCTTTTTGCCAGCAATCTTATACTCCCAGGTATAAAGGGCATTAAACGTGGCATAAGGCAAAACAAGGTTAAGAAACACCCCTCCCAAAATTCCTATGCCTAAAAGGGCCTTTCCTGTCTCTCTTAGCAACACCCCCTTAGCCACACCTAAGGAAAGAAACCCCATAAGCTCGTTGGTCTTAGCCCAGATAAAAAGGGTTAACACCCCAGAAAGCCCTACCACAAACGGAAAAACCTCATAAAGGTTAACCAGGTTCTTCCAGAAGACATACCTTCCAAACAAATAAAAGGGTTTGCCAAACTTAAGAAAATCCCCTAACCTCTCAAAAAAATCTATCACCAGATAAAAACCAAGAAAGATAAAGAGTGACACCAGAGAAACCCTGAAAACCTCTTGCCATACATAAAGTTGATAAGTCCTTGGCTTAAGCCTCATAGGTAAACCTGATGACGTTTCTTTTTAAACAAAAACCAGGCCTCCAACCCCACCAGAACCCCAAACACCAGATAAAACACCAGAAAACTTACCACCGGATAGACCCTTCCGTTTTCTGCCAGAGAATGGCACAGCTGATACCCCACATAAAACACCACATAAAGGGCTACCGCGGTGAAAAACACCAGAAACCGGTTGTGGGTTTTCATAAAAAAGGCCGCCAAAAACCCCTGAAAAACCACCAGAAACAAACTTAACGGATAGAAAAACCTGTCCCAGTATTCGGTAAGATATCTAAACCACTGACCCCTGTTTTTCTCAACCTCCTTTAACCTTGCCTTAAGCTCTGGAAAACTAAGCTCCCCCCTTCCAAACTCAACCATTTGCTCACCTTCTTTTACCACCAAAAAAAACTGATACTCCCCAAACCTGAAAACCTCAACCGTTTTGTCCTTACCCAGAGAAAAGCCCTCCCCCTGATAAAGGGTAAAAACCCCTTCCTTAGGCTCTAACCTTCCTTTTTCTGCCAAAAAAACCTGCTTTTTTTCAGCCCCCTTTTCCACAAGAAACACCCTCTCAAACTCGTGTGCTTTATCCTGCTTTTTTGCCTTTTCCACATAGATTACATGGTTTTCTCCCAGAGGGATAGCCCGTTTTTCTGGCAAAGGCTCTTCAAACTGCCTTTTGGTAAGTTCAAACCTCATCGTTTTCTGTAGCTTTTTGGCATAAGGTACCAGCCAGAAATGGGCCAAAAAAAGCAGCACAAAACCTAAAAGCATAAACACACACAAAGGTTTCAGAAAATCGCTAAACCTGAACCCCAGACTAAAAAATCCCAAAAGCTCCCGGTCCTCTTTAAACCTGTGGACCCCAAACATCACCCCTAAAAAAACAGAAAGAGGCAAGATAAAAGAGGTAAGCTGAAGAAAAAGGAGCCCAAAGTTTAAAAACACCTCTTTTAAACTGGGGTTTAGCTCAAAAAACTTCTGAAGCCCAAAGATGCCCTTTACCAGGGTGATGATAACACTAAAAAGAAAGAAAAAAACAGAAGTATAAAACAGATATTCTCTAAGGTGATACCGAAAAAAGGTCTTCATCCTTTCTATTTTATAACCTTTTTGCCGATTTTAAAATAGCAAGGCTAAAAATCTAAAAAGCCTCTCTCCCAAAGCCTTGCTAAACTAAAAGGGTAGCCTATAATAAAAAGGAAAAACCTGATGGCTTTTATCAGGGTTGCCCTTTATCTGCACGTTCCCTTTTGTGTAAAAAAGTGTCCTTATTGCGACTTTTATTCTCTGCCACATGTTCCCTCAGAGGAAGAGGAAAAAACCTATCTTCACGCCTTAAAAACCGAGGTTCTATATCTTAAAGACTTTGTTGAAAAACTTTCTGGAACTGAGATTAAAATTACCACTTTTTATGCAGGAGGAGGCACGCCTTCTCTTCTTTCGCATGGTTTTTATCAGGAACTCTTTGAGTTTCTCTCCTCTCAATTTAAATTTACCCCGGTTGAACTCACCTTAGAGGCAAACCCAGACACCCTAACCCCTGAGAAAATAAAGGGATTTCTTAAAACTGGATTTAACCGACTGAGTTTGGGAGTGCAAAGCCTTTCAAAAAAGGGGTTAAAAACCTTGCAAAGGACCTACAACCTAAAAACCGCCTTAAAAGCCCTTGAAACCGCTGCCTCCCTTTTCCCAAACCTCTCCATAGACTTTATCTTCGGATGGAAAGGCCAGGGACTAAAAACCTTAGAGGAGGAGATAAAAAAGGCCCTGAGCTTTTCTCCCACCCATCTTTCCTTTTACGAACTCACCCTTGAGCACGAGACCCCTTTTTCTGCTTTCTCCCCTAACAAGCCAGTAGAGCTTTTTTATCAGTTTATAGAACACACCCTGGAATCTCAGGGATATTTAAGATACGAAATCTCAAACTATGCAAGACCAGGTTTTGAGTGCAAACACAACCTCTTTTACTGGGAGGTAAAGCCCTATGTTGGTCTCGGACCCTCTGCTGTTTCCCGAATGGCAAACTTAAGATGGCAAAACCCTAAGGACCTTAAAATTTATATAGAAACCCTACTTACAGAAAAAAAACTCCCCTTGACCCCTTTAGAACTCCTGAAACCCCTTGATTTTGCCAAAGAGTATGTTTTCATGGGACTGAGACTGAAAAAAGGAATTAATCTCAGGAACCTGACCGCAAAGTTTGGCTACTACCTGGACCCATGGCTTCTAAAAAATCTTATCGAAAAAGGGTTGATAGAAAGAAAGGGAAACAGGGTTAGCCTGACCTCTCATGGAACACTCTTTCACAATCAGGTGGTAAAACTCCTATGGGAAACCTTGGGCAAAGACTAACCCTTACTCCATTTTTCCAGGGTAAACTCAAGCTATATCAGCCAGAAAAGGGCTACAGGTTTGGGATAGATGCCCTGCTTTTAGCACATTTCCTTAAGCTAAAACCTGGTGAAAAAGCCCTTGAGGTTGGAGCAGGCTCTGGCATCGTCTCCCTGATAGCAGCTCTGAAACAACCTAAAGCCAAAATCTTTGCCCTTGAGCTTGACCCCCTATTTTTGCAGTGCTTAAAACTAAACTCACAGCTAAATCTTTTAGAAAACTCGCTTTTTTCGTTAAAGGGAAACATCGCCAGAAATCCCTTCAGAAAAGAGGTTTTTGACGTGGTTTTTTCAAACCCACCTTATTTCAAACCTGGATGTGGAAGACAAAGCCCAGATGAACTTAAAAACCTTGCCAAAAGGGAGACCAGGGCAGGGCTAAAGGAGTTTTTAAAGGCTGTGGCAGGGGTTTTAAAAAACCGGGGTAGGTTGTATTTAATCTTTACCGCCTTAAGGACAGCTGAGCTTATGGCAAGTCTTAAAGAGGTAAGGCTTGAGCCCAAGGTGTTAAGGTTTGTCCATTCCTATCCAGGGGATCAGGCAAGATTTATCCTGGTTGAGGCGGTAAAACAGGCAGGAGAAGAAACCCTGGTCTTACCTCCTCTTTTTATCTACCAGGAAAAAGGAGGCCCTTACACCACCGAGGTAAGGGAGATGTTGAAAGGGGTTTAAAAGAGGGATCAAGAAAAAGGTAAAAAAGGATTAAAAACAAAAAAGGGGCAACCAAAGTTGCCCCTTTTTAAAATCTTAAGAGTAAGGCAGGCCTTTGCCTGCCCTGTTAAACTTCCTCTTTAGAACATCGTCTGGATGTAGAGGTAATAGTCGGTGATAGAGTCTTCTTTTTTGGTTTTGGTTTGAGACTCAAGATACAATTTAGCTGCGTCGTCGTATTCTACCTTGTCAAACCCAAGGGACACCCTTGCAGCCTGGCCTTTGAGATAGTAGTTGAAAGCAACCCCCCAGCGGTCAAAGGCAAAGTCTTTCTTGATATTTCCAGCGTCATATTGTCCATCTGCCTCTACGTTTTCATACCTGATGGCAAGGGCTGGCTTTCCAAAACCAACCACCGCATCATAGAGAAGCTGTCCCTGAGCATACCAGATACTGGTATCTCCTTTTTTCCATACATTTGTCTCGTTATAAAAATGGCTATCGTTTAACTTGATGTAGCCAAGCTGAAGGTTAGGCACCCAACAGCCAAACTTCTTTTCAAAGAAAAGGTCTGCGGTCCAACCATCAGCTTCTAAACTTTCATTATAGGTTGTATTTTCTTCATCATACAATTTTTCTTTGTAGTAGCCCAAACCTATGGTAAGGACGTCTTTTTTACCAAGGTAGGTGTCGCTTACCTTTCCGTGAGGAGAGGTGGTGGACTCTGGGGCAAACCCAAGCATAGTCGGAGTAAACTCAACCCTGGCAACCCACTGCAACCCTTTAAAAGCCTCATCTTTTCTCTTATCCTCGTTAAACACACCCACGTTATACCTAAACATACCGTTTGCGATGTCTCCATGCACGATCAAACCACCATCGACTCTGCCGATAAGCTCTAAAGGATTGGTAGAGATATATTTTCCTTCTCCAACAACACCAGTATCCTTACTGAAGATTCCAGTAGCATTTGCTCCACCCTTATCATACCAGGCGTCGGTAGGAATGATAAGGCTGTAGGATGAAGTCATCTGATACCTGGTAAAAGGCACCCTAACCTTACCAGCCCTTACCTGAAGCTCAGGCATAAACACAAAGTTAACCCCACCTTCTGCTAAACCTACCTTATTGTCTTTAGCATATCCATAAGTCTCTTTTCCATAAGCACCTGATGCGTTCCACTCCCCATAGAACTGAACCATCTTGCTTACCTGACCGGAGATGTAAAAACGAGAATCCTTGATGTCAAAAACATTCTTTTTCCAATCGTCAAGGTCACCCTTTCCTCTTTCATCAAAGTTCTGATACATGATCTTCATGTTGTAGCCAAAGTCTGCAAAGGTATCCTCATCCACCTTGATCTGAGCAGCCTGAGTGGTAACGGCATAGCCCAAAACCAAAGCACCTGCCACACCTAAAACCTTCCATCTTGCTACCTTCATGCCACACCTCCTTTATTTTTTCTTTTTTTTAAACCCTAACTTTCAAACCCTTAAAAAACAAACACCTCGTTAAAAATTAAACATAAAACCTCGTTTTGTCAACCCTGTAAAAACCAAACCTTCTTCCTAACCCTACATCCTTTCAAAGAACAGATAACATTCCATACCTTGCTTTATACTACACACAAGAGATTTTGTCAAGAAGCATTTTAGCAAGTTTTCCTTAAATAATCCCAAAAAATATCTTTTAAAAACTATTATACTTATCATTCTTCCTTTTTTGCCAAAATAAACCTTTTTTCTTAAATTTTTAGCCATATCTATTTTTAGATTAAGAAAAATTGAGGGGTTCAAGCCTTATGCCTTTTCCCCAAACAAAAAGTTTTTCTCCCAAAACCCCCACAACCCCCAAAATCCCTTCCACCTTCCTGGCCTGATTTAAAACCTTATCCACATCTCCTTCCTCTCTAAGAAGGTTCCCCAGAGCTGTGGCCAAGGCATCGGCTATCGAGGCCTTTTTATGGATAACCGTTATAGCGTCAGCCTTGCCAAAACTTAAACTATGCCCGATCTTGCCTGATGAGGTGCAAACCCCACAGGGCATAAACCTGGCAGGCACAACCACACACACCCTGTTAGAAAAGGGAGAATCAATGCCAGCAAACAAACAAACCCTTGCCTCCTTTTTCAACCACAAAAACACATCTCCCCCGTTTTCTACCACCACCTGAGAGCTAAGCCCTCTCTCCAGGATAAGCCTTCCCACCCTCTCTGCAATCACCCCAGCCACCGCCGCCATCGGCCCAACCCCTGCCACCCTCCCTGCAAAAAGCATCTCCCTAACCACCTCAGGTGCCTCAGGGTCAACAGGCAAAGGACTCAGACTAACCAAAAACTCAGGATGCCCAAGGATATAACCCTCAAGAGGAAGCCTTACCTCCCTCACAATCCTTCCCACCTCTAAGCTCAAATCCTTTTCTGCCAGAACCAGAAGGTCTGTCTGCTTGTAAACCACACGGAACTTACAGAGGTCTGTGGCAACTAAGGTACGATAAAAGGGAACCTGACCGTAAGGGTCTAAAAAAGCCTGCTTTTCTTCCTCCTGACTTTGGCTCATAACTCGGGAGAAAAACCTCGCAAAAAGATTTAAACCTTTTTATAAACCTTTTCCAAACCTCTTAAGACACCTCTTCTTTTAAGGCGCAAAGCTATATATCCTTACCTTCAAAAAGAATAAAAGTCCTCCCCAGCAACAGTGTTTATCACCACCGTAGGAAAGTCCCTTACCTTTATCCTGAAGAAGGCCTCTGGCCCAAGGTCTTCCCAGGCGATAAACTCCAGTTTTTCTACAAACTGAGAAAGAAAGGCCCCTGCCCCTCCAAAGGTGGCAAGATAAACCGCCTGATACCTTTTCATAACCTCAACCACCTTAAGGCTCCTCTTACCCTTTCCGATGGTTGCAGCAACCCCAAGAGAGAGAAAGTCTTCCATGTAGGCATCCATCCTGCCTGAGGTAGTAGGCCCGCAAGCCCCGATCACCTTCCCCTCTGGTGCAGGAGTTGGCCCCACATAATACATCGCCTGGTTGGTAAAATCAAACTGAAACCCTTCCTCCCGTAAAGCCTTAAGAATCCTGCGATGAGTAGCATCCCTTCCACAGAGAACCCAGCCAGAGATAACCACAGGCTCCCCTGGCAAAAGACCCTCTAAAACCCTTCTATCCTCTACCGGAAAACTTAACCTCTTAGCCTTAGAAAAAACCTGATTAAACCACCCACCCATCTCTCACCCTCAAAAAAATCCCCTATCAACGCTTCTTTAGGTTAAGGAAGCATCTAACCTTAAAAACTTAAGGCTCAAAAACCTCAAAAACCAGCGGCAAAACCAAGGCCTTAACAACAGCCAGCGGTAATCGTTTCCACCAGTTTTTTCTTGTCCTTCTCAGTCTCAACCCTCAACAGGTCTCCCAGCTTGACCTGTCTAAGCAAGCATTCGATGTACTGCCCGATCTTTTTCCAGATAGGATAAGCCACACACTCCTCCACATCCTCACACCCCTCTCCCGGGTCGATGCAGGAGGCAATACAACCAGGCCCCTCAAGAGGCTCAAGGATCTCATAAAGAGAAACCTCGTCTGGATGCTTTCTTAAAACATAACCTCCCCCAGGACCACGAGAAGACTTGATAAGCCTTGACTGACGCAACCGGTTTAAAATCTGGGCCAAATAAACCCGGGAGATGTTTTGACTGGCAGAAATCTCCTCCAACGTCACCCCGTTAGGATAAGCCTTGGCTATCTCATACATCGCCCTTACCGCATACCTGCCCTTGGTCGAAAGCTTAAACATAACCCATCACCCCTCTTAAGTTTGTTTTAATCTATTTAAATATACTTAGCTTATTTTAATATAAAATTTAGTTATTACAAGATATTTTTTAAAAAAAAATATGTTTGGAAAAATTACTCAGAATAAACCTTGCCAAATATACTCTTAAACTAAATTTTAGCAAGACTTTTGGGAGGGCAAAACTAAGGGTTTTTCAACCTTTCAATCTATAGGATGGCTGGCATCTGGAAAAATTTTTCACAGAAAGGCTCGAGCAAGGGTAGAAAAAAAACTTTTTGCCAAAAATTTGGTAAGTTTTTAGGGGATAAAAAGTTGACAAAAGTCCAATTTTAGGGTATGTTTAATATCAGGTCGCCGGGGTAGCTCAGTCGGTAGAGCAGCGGACTGAAAATCCGCGTGTCCCTGGTTCGATTCCGGGCCCCGGCACCTCCAAATCTCTTTCTTCCTCAGGTCCTGATGCAAGTACGTCCTGTAGCCAAGCCTGAAAAGGCTAACCTTGAAAACTTGGCGGTGGTGCTGGTAAACCCGATGTATCCTGAAAACATCGGGGCTACAGCCAGAGCCTGTGCCAACTTCGGGGTGACAAACCTGATCGTGGTAAACCCTGAAAGCCTTGACCAGGAAAAAATAAGGGCCATGGCTACCAAAGGTGGCCTCCCAATAGTAGAAAACATGAAGGTCTTTCAGGACCTTGAGGAAGCGTTAAGGGACTTTCAATACGTGGTTGGAACCACCGCAAGGCTTGGCAGAAGAAGGATGGTTTATCACACCCCTAAGGAAATAGCCCCTTATCTCTGTGAGCTTTCGGTTAAAAACAGGGTCGCCATTCTTTTTGGAAACGAAAGGTTTGGGCTTTCAAACGAACACCTTGGGCTGTGTGATAAGGTAGTTACCATCCCTACCACAGAGCAGGCCTCTTTAAACGTAGCCCAGGCTGTGGTAGTCATCCTTTACGAAATCTTTCAGCATGCAAGCAATCCTATCTTCCCAAAACCTCAGCTTGCAACCCAGCAAGAACTTACCATCATGTATAAAATAATCGAGGCTACCTTAGAAGCCATAGACTACATCCCTCATGAAAACAAGGTGCTTTGGCACACAAACATCCGGAGATTTCTCTCAAGGCTTGAGCTTACCTCAAAGGAGGTAAAAATCATCCAGGGTTTTTGCAGACAACTCCTCTGGGCGCTGGGAAAAGAGATTACCCTTTCCTCTCAAGAAGACAAAGCACCTCAAAATGATAGGTCTGAGGAAACATGTCAAAAAGATAAACCTTCTTAAGAAGATATCCCAGGTCTCTTAAGATCTTAAGGTCCCTTACCAAGGTAGGAGCATCGCAAGAAACATAAACCAGATACCTCTGGTTTACCTCAGGTAGAAACCTCAAGATCTCTTTACAGCCTCCGCGAGGAGGGTCAACTAAAACGAGGTCAAACCTTTCTCCCTGTTTTATCGCCTGATATAGGGCTTCAGTTGAGCTCATCTGACGAAGGTCAAGCCTTCCGTCTATCCCGTTTTTCTCGGCGGTGTAAAGCCCGTCTTCTATGGCCCTCAGGTCTGTGTCTACCCCGAGGGCTTTGGTGGTCTCAGGAGATATCAGGGCTAAGATAAAGTTTCCCATCCCGCAATGTAGGTCAAGGACAGTTTCGTAATCAAGGCGCCAGGACCTGATGGTGTCCATGATAGCTAAGTTTATCTCCCAGTTGGTCTGCACAAAAACCCCTGGCTGAACGTAGTAAACCAGGTGGTCTAACCCTTTAAAAAGTCTTCTTCCACCAAAAGAGGCCTCTTCTGGGAAAGGGCCTTCTGGATGACGCCCTTTCATCCAGTAAAAACAGGCCTTAAGACTAGAAAGTGAGGCAAGCTCTTTTAGGTCCTCTTTACCTGGCTTTAAAGCCGTCCAGAAAATCAGGGTAGCCTTGCCTTCTAACGGAGAAGACTCTATCTTTACCCTTTTGCTGTAGGCAGAAAGCCTTATCCAGGAAGGACTTTGATACAGATCAAAAAGCACCTTGTTTAAAACCTCTTCTGCAAGAAAGCACTTTTCTATTTTTAGTACCTCGTGGGACTTTCTTTTTACAAAGCCCATCTTAAAGGCATCTGCTTCAACATGAAGCCTGAGCCTGTTGCGATAAAAAAACTCCTTAGGAGAGGGCACCACCCCTTCTAATGGTATGTCCTCCTTCCATCCAGCCCTCACAAAGGTTTCAAAAAGGATGGCCTGTTTAAGGCTTAACTGGGCTTGATAGGTTGCATGCTGAAACTGACAACCCCCGCAAACCCCATAGTATGGGCAAAGAGGAGACCTTCTGTCAGGAGAAGGCTCCAAGATATCCACTATCTCAGCCTCGGCATAATCGCCTAAGTCCTTAACCACCCGAACCTTAACCAGTTCCCCAGGCAAGGAATAAGGCACAAAAAGCACCTTACCGTCAGAGAGCCTACCTAAACCCTCTCCCCCAAAAACCACCTTTTCTATCCTAACTGTAGCCTCCACCTTAACCCCGATTTCCCTCTGATTTCACCCCGAAAGGTCTAAATCTTTATTTTACCACGCTAAGCCTTATAAACAATCAAAAAACTTGCCACCAAAAGACCAAACTTTTTAAAACTTTACTCTTAAAAAAATTTACTTAAAATTTAAACTGGGAGAATTTTTAAATCAAAAGGTTTAAAACCCTTAAAGGGGGTGTTTGATGACACGATATGTAGGGCTTGACGTAGGGTCAGGGACAGCCAAGGTAGCAGTCCTTGATGACAACAAAAACCTTCTTTTCTGGAGATACGAAAAAACCCACGGTCAGCCTATAGAAACGGCAGAAAGGCTTTTAACCGAGGTGGAAAAGGGGTTTGGAAAAGAAAGTCTCTCTGGGATTACCTGCACCGGAACGGCTGGTAAAACCATCTCTCAGATCCTTGGGTGTGCCTTTGTAAACGAGGTGATGGCTCATGCCAAGGCAGCAACCTTTTTTCATCCTGAGGTAAAGACGATCATAGACATCGGAGGCGAGGACTCAAAGCTTATTTTCATCACCCATGAAAGGGGTGTGCCTGAGATAGAGGACTTTGCGTTAAACACCCTGTGTGCTGCAGGTACAGGTTCTTTTTTAGAGCAACAGGCTGCAAGGCTTGGGTATACGATAGAAGAGTTTTCTCGGCTTGCTGTAGAGGCTCAAAATGTACCAAGAATAGCAGGAAGATGCACCGTTTTTGCCAAATCTGACATGATACACCTTCAGCAGGCAGCGGTGCCTGACCAGGAAATCATCGCAGGGCTTTGTTTTGCCATCATCAGAAACCTGAGAAGCAACTTGGCCAAGGGAAGGGAGATCCTTCCTCCTTTGGTTTTTCAGGGAGGGGTTGCGGCAAACTTAGGGGTAAGAAGGGCGATAAGGGAAATCTTCAGACTAAAGGACGATGAGCTTATCATACCTGAGCATTTCAGGATCATGGGGGCGATAGGGGCTGCCCTCTATGGGCTTGAAGGTAAAGCCGCATCAGAATATCGAGGGTCTGACCTCTTAAGGGCCTATCTTAAAGAAAGAACCTATTCTCCGCCAAGGTATGAGGTGTTAACACCTTTTAAGTCGCTTGAGATCTCAGAAAGGCTTAAACAGAGGTTTTTGATAGAAACTACCGCCTCACCGGGAAAACCCCAGGAGGTATGGCTTGGAGTGGATGTGGGGTCGGTAAGCACCAAGCTTGTTGCCATAAACCAGGAAGGAAAACTTATAGCCAAGGTTTATCTTCTTCATCAGGGAAAACCTCTTGAAAGCATCAAAAAAGGCCTTTTAGAGTTAAAAAAACAGCTTCCGGAAAACGTGGTGGTAAAAGGTGTTGGGACCACAGGTTCTGGAAGATACCTGATAGGAGACTTTATCGGGGCTGATGTCGTAAGAAATGAGATCACCGCACAGGCTTACGGAGCCCTTTTCATAGACCCAGAAGTTGACACCATCTTTGAGATAGGAGGGCAAGACTCTAAATATATATACTTAGAAAATGGAACCATCTCAGACTTTACGATGAACAAAGCCTGTGCAGCAGGCACAGGGTCTTTTCTTCAGGAACAGGCGGTAAAGCTTGGGGTCCCGATAGAAAAGTTTGGAGAAATCGCCTTAAAGAGCTCAGCCCCGCTTAAGCTGGGAGAAAGATGCACTGTTTTTATGCAGTCAGACCTTTTACACTACCAGCAGCAAGGCCTCCCTAAGGAAGACCTGATTGCAGGGCTTTGTTATGCCATAGTGCATAACTACCTGAATAAGGTGGTAGAGGACAGAAGAATAGGGAAAAAGGTGTTTTTCCAGGGGGCGGTGGCTTTTAACCAGGGGGTGGTGGCTGCCTTTGAAAAAGTGCTTGGCAAACCGGTGATAGTGCCTCCTCACCATGAGGTCACAGGAGCTATTGGAGTAGCCCTTCTTGCTAAGGAAGAAACCCGGGGACAAACCCGGTTTAAAGGGTTTGACCTAACCAAGGTTAACTATCAGATCCAGGCCTTTGAGTGCAAAGAATGTCCTAACCAGTGTGAGATCCACAGGGTAACGATAGATGGGTCTCTCCCTTATTACTACGGAGGAAGGTGCGAAAAGTATGAGGTTGACCAGAGAAAACCTCAGGAAAACATCCCCAACCTTACCTTAGAGCGATTTGAAAAGCTTATCTCCTATGTAAAACCTGTGGAAAAAGAAAAAAGCCAGGACAAAACCATCGGTATTCCTCTTATCCTTCAGTTTTATGAGTGGTTGCCTCTTTTTGCCACCTTTTTTCAGGAGTTAGGTTATCAGGTGGTGCTTTCGTCTCAGACCTCTAAAAAAATCATCAAAGTAGGCTGTGAGATAACCCCAGGTGAGCCCTGTTTTCCTATAAAGATAGCCATAGGGCATATCAAAGAGCTTTTAGACAAAGGGGTTAAAACCCTTTTTCTTCCGCAGATAACCGACCTTCCTCCTGAGCATCCGGCTTTTGAGGTAGGCAAGGTATGTCCCTATGTACAGAGCGTTCCTTGGATAAGTCCTGCAACCTTCAGGTTCGAAGACCTTGGGGTAAAGGTAATAAATCCGGTGTTGCACTTAGGGCGTCCTGCTTTTTTGATAAACCAGGAAGTTAAAGACCTGGCAAGGATGCTTGGGGTCTCAGAAAAAGAGGCTAAAAGGGCCTGGAAGATAGGAGAGGAAGCCCAGAGAGAGTTTCATCACTGGCTAAAACAGAGAGGAAAAGAGATTTTGTCTCAGTTTAAAGAGGACGTGGTGCTTGTCATCGTAGGAAGGCCTTACAATGCCTTTGACCCAGGTGCTAACTTAGGCATACACTATAAAATTAAAAAATTAGGTATAGTCGGCCTGCCTGTAGACATGCTACCTTTAGAAGAGTTAGACAATCCAAAGGTCTTTGAACCTCTTTCGGAGATGTACTGGGAATATGGGCAAAGGTTTTTGCTGGCAGCCCATCTTATAAGGGAAACCCCTAACCTTTTTCCCGTGTTTTTTACCAACTTCTCTTGTGGGCCAGACTCTTTTATCCAGCACTTTTTTGAGGAACTGATGGGAGGTAAACCTTTCATAGAGATAGAGGTAGATGAACACAGCGCTGAGGCTGGGGTGGTAACAAGATTAGAGGCCTTTGTAGACAGTATCAGGGATAAGGTGAAACCTTACGAGCTAAAGAGAAGTTTTACTTTCCTTAAGGCAACCCCCAAAGAAAAAAGGACCATCTACATTCCTTACATGTGCGACCATGCGGTAGCCCTGGCAGCGGCTTTCAGAGCCTGCGGGGTTGAGGCCAAGGTGCTTCCAGAACCAGACGAACAAAGCCTTGAGCTTGGGAGAAGGTATACCTCAGGCAAGGAGTGCTATCCTACCATCCTTACCACAGGGGACCTCATCAAGCTGATAAATCAACCAGACTTTGACCCTGAAAAAAGCGTATTTTTTATGCCAAACAGCGGTGGGCCTTGCAGGTTTGGTCAGTACAACAAACTTCATCAGAAGATCTTACGAGACTTAAACGTTAAACTTCCTGTCTATTCTCTGCAACAGGACATGAGTTTTTACCAGGATTTAGACCTTTTAGGCAGAAACTTTATGAAGGTTGCCTGGAAAGGGATAGTAGCGGTAGACGTGCTAAATAAACTTCTTAGGGAAATAAGACCATATGCGAAAGACAAACAAGAGGTAGAAAAGTTATACCAAGAGGGTCTTAATCAGATAGAAAAAGCCATAGAAAAAGGAGAAGATCTCCTTTCTGTGCTCTTAGACCTTAAAAACCGGTTTGCCGGTTTAGAAGTTGATACCAGGAAAAAACCCAAGGTAGGGGTGGTAGGAGAGATCTATGTCAGAAGCAACCGGTTTGCTAACGAAGACCTATACAGTTTTTTAGAAGACTTAGGTCTGGAGGTCTGGCTTCCTCCTATCACCGAATGGATCCATTTTATCAACTATACCTCAAAAAACTGGGCTAAAAGGCTTGGACTTTTTAAGACCTACTTCAGGTATGTGCTTGAAAGCAGATACCTGAGGTGGGAAGAAGAAAAGTTTATATCTGTTTTTAAAGATGTTCTTGACACAGCTGAAGAGTTGCCGGTTGAGGAGCTGATGAGGCTTACCCAAAGGTATGTGGACATAAGGTATGAAGGAGGGGAGGTGTTGCTTTCTGTAGGAAAGGCGGTAGAGTATACCCATAACGGGGTTTCGGGAATAGTAAACGTTATTCCTTTTGCCTGTATGCCAGGGAATGTAGTTTCTGCCCTGTTAAAAAGGATTAAAGAAGGAGAAGGGAAAAGGTTACCTGTGCTTACCGTTCCTTGCGACGGACAGAAGTCCCTTGGCACCAGGATGAGGATAGAGGCTTTTGCCGAACAGGTAAAGGAATTTTTTGCGAGTAAAAGAACAGCCCAGTAAACTTAAAAAATTTTATAAAAAATAAAATTAAAAACATAAAATCAATTGTATTTTTGATAATACGCCTGATTTTGTAGTTTTTTGCTGGTTGATTTTTTAAAAATTATGTTTTAAATGTATGTAAGTTGAAAGAGAAAAAGGATAGTGCTTTTAAATTTTTGTTAGAGGTTTTAGCCGAAAGTTTTACCATCGGGATTGCTGTAGTTTCTTCGGTGATAGCAGGAGCGGTGGTAGGCTGGCTGATAGAGGAGAAGCTTTTACATGGAAGGACTTCCCCGTGGATTACGACTATCTTTATCATTTTTGGGGCGATAGGGGGGATTAAGAACCTTATCTGGTATACCAAGAAGAGGACAAAGGACATAGGTAAAAATGATAAAGGAAGTAAGTCCTGAAAGGTTTTTTGGTGAGGCAGAGAGATTAATCCTTGGGCTGGTGGTTGTTGCGACGATTTTTATCCATTTAGTATGGGGTGGTTTGGTGGAAACTTTTTCCTTCTTGGCAGGTGGGATTTTAGGGTTTCTAAACTTCAGGACCACCAAAAAAGAAGGGATTGACTTTGTAAAAAAAATTCAGGAAATCTTTGCTTCAGACCAGAAAAATCTCTATAACAAAGAGCGCCACGTCTACATAGCAAAGATTTATCTTAAACTTTTGGCAACTGCCATAGTGGTTTATTTTTTGATAGCCCATCTTGGGGCTCACCCTGTTTTTTTGATTTCTGCGTTTGGTTTGGTTTATCTTAGCCTTACGGTTTATAGTTTTATCAAGTTTTTCCTGTTTATGAAAAAAGAAAAAAAAGAAATATTAACTTAGGGGGTCAGGTTATGGAACATCCTATACTGTTTTTGTGTCTTATTTTAGAAAAGCTTGGTCTTCCTTCTGGGTTTCATTACTATGAAGAGGCAGCCCATTATGGGCCTTTGGCCAAGTTGCTTGCTCCTCACATGGTCCACAGCTTTTTTGTGTGTATTTTGCTTATCGTGTTAGCCTATATAGGCACAAGAAAGATGGAGTTTATACCAAAAGGGTTTCAGAATTTCTGGGAGTTTGTGATCGAAACCCTCTACAACTTTACCAAAGAAAACGTACCTCACGGTGATGGGCATGGCCCTAACCTGGTGCCTTTGGTTTTTCCTTTGATCGTTTTTTATGCCCTTTACATTCTCTTCTGCAACTTTTTAGGGCTTATACCTGGGTTTATGTCTCCCACCGCTAATCTTAACGTAACCCTTGGTTTAACCTTAATTACCATCGTTTATTACCATTTCTTAGGAATAAGGTTTAAAGGGCTTGCCTATTTTAAGACCTTCTTAGGTCCTATTCCTTGGTTGGCTCCTCTTATGCTTCCTGCTGAAATTTTTAGCCATATAGGAAGGATTATCTCTCTTTCTGTCCGACTTTTTGGAAACTTAGTATCTAAAGAGCTTTTACTTGGGATTCTTACGATGCTTGCAGGTAAGTTTTTTGCTCCTCTTCCGATCATGGTGTTAGGTGTGTTGGTAAGTCTTATTCAGACTTTGATTTTTGTTCTTTTAAGTTTGGCTTACTTTGCCGGTGCTGTTGAGGAACACCATTAAAAAGAAGCTTTGCCAGGGGGTTTATGAGCCTTCTGGCAAGTGTTTTATTTAAAAATTAAAATTTTTAAAAGGAGGTAGGTTTTATGAGAAAGTGGATGGTTTTAGGGCTTTTAGGTTTGGTGGCTTTACTTTCTGCTAACCCTGCTTTAGCAGAAGAAGTTGGCGCTGCTAAGATGGTTACTGGTTTTGGTTTCTTTGCAGCCATCGTTTTAGCCTCTGGTGTGGGCGTTGGTTTGGCTGCTCTTGGATGCGGTATCGGTATGGGTCATGCTACCCGCGGTGCTTGTGAAGGTATCGCCAGAAACCCTGAACTTGCCGGTAGACTTACCGTTACCATGATTCTTGGTATCGCTCTTATCGAATCTCTTACCATTTATGCTCTTGTTATCGCTCTTATCCTTCTTTATGCCAACCCTGTTTTACCCAAACTCATCCAGATCCTTGGTTTAGGTGCCTAACAGCTATATAAGTTTAGGATAAAAAAGAGGACCATAGGGCCAAACCTTATGGTCCTCTTTTTTGTTTTTTAGGATAAACATGTTTGTAAAGGTTTCAAGCTTTACGGTTTTAGGTATCGAAGCCTTTCCTGTAGACATCGAGGTAGATTTTTCGCGAGGCCTTCCAGGGATTACCATCGTAGGGCTTCCAGACAGCTCTATCAAAGAAAGTAGAGAACGCATCAGGTCTGCTTTAAAAAACTCAGGTTTTAGTTTTCCCCAAAAAAAGATTACCATAAACCTGGCTCCTGCAGACCTTAAAAAAGAAGGAAGTGGTTTTGATCTGGCGATGGCCTTGGGGATACTGGCTGGTATGGAAATAATCTCTAAGGAGGCCTTAGCTAACAAAGCCTTTTTAGGAGAGCTTTCCCTTGACGGAACAGTTAAGAGTACAAGAGGGATATTACCCTCTGTGTTAAAGGCTAAAGAGTTAGGGTTTTGCGAGATTGTGTTGCCTCTGGATAACTATTTAGAAGCTTCTCTGGTGCGTGATTTTAAGGTGGTAGGAGTAACCCATCTAAGAGAGGTGGTTGATTACCTAAGAGAAGGAACTGTGCCTTTACATCCGAAAAAAGAGGTTGACCTTGAGGTACTAAGGTTAGAAGAGGATTTCTCAGAAATATTTGGTCAGGAGATGGCTAAAAGAGCCCTTGAGGTAGCCGCGGCAGGTGGGCACAACGTGTTGATGATAGGGCCACCTGGTGCAGGAAAAACCATGCTTGCCCAGAGGCTCCCTACCATACTCCCTCCTCTTACCTATCAAGAGGCACTTGAAACCACCAAGATCTACTCGGTAGCAGGCCTATTAACCCCTGAAAAACCTTTTATCAACCATCGTCCTTTTAGAAATCCCCATTTTGGTATCTCTGAGGCTGGGATGATAGGAGGAGGAACTCATCCTAAACCAGGAGAGGTAAGCTTAGCCCATAACGGGGTGCTTTTTCTTGACGAGTTTCCCGAGTTTAGAAAAGATGTGATAGAGGCCCTCAGACAACCTTTAGAAGACGGACAGGTTACCATAACCAGAGCCAACTTTACCGTAACCTATCCTTCTAAGTTTATGCTGGTTTGTGCGATGAATCCTTGTAAATGTGGTTATTACGGACACCCTACCAAACCCTGTCAGTGCACCTTTCAGGAGGTTAAAAAGTATAGAAACAAAATCTCAGGCCCAATCCTTGATAGAATAGACATCCACTTACAAGTTCCCTCCGTAGACTACAAGGCCCTACTAAAAACCTCAGACAAACCTCAGATTAGCTCAGCAGAAATAAAAGAAAGGGTATTAGCTGCAAGAAAAATCCAAGAAAGACGCTATGGAACCCAACTTAAAACCAACGCCAAGCTTAAATCTAAAGAAATCAAAAAATACTGTATCTTAGAACCTAAGGCTCAGGAGTTTTTGGAAAAAGCTGCAGAAAAATTTAGTTTCTCTGCAAGGGCCATTCACAAAATACTCAAGGTAGCAAGAACGATAGCTGATTTAGAACAATCTGAGATTATCTTAAAACATCACATCACAGAAGCCATCCAATACCGCAGTTTAGAAAAAAACCTCTGGCAAGAATAGGACCTCTTGGTTCTATAGACACCACATTTATAGGTTTCTTGGTTGTTTTTTAGACAAATTTATTTATAATTTTTATAGATAAACATAAAAAACACCAAGGGGGATTTATGAACAAAAAGTATCTGGTAGCCTTAGGAGTCTCCTCTTTATTTTTTAGTTTAAGTATAGGGATAAAGGAGATGACTTCTGCTCCAGGAGAGCCAGGGATCAAACAGGCTCTTCCTTCATGTGTTCAACCTGGGTGTCACAAAGTTTCAGCCCCTAATGAACTTTGGGGTAATCTTATTTCCATTTCTCAAAAAGCAGGGCTTCTTCAACTTGATACCGGTCAAAGTCTTGACGTGTTTTTTGACGACAAGGTAAAGGTGCTTTACTGGGACCAACCTTTAAACAAACTTAACAAAGGCACCCCTATAAAGGTTGTCTATACAGAAAAAGACGGTAAAAGATATGCCTCTATCATAGCAGTAAAACCTCCGGTTAAGGTCCCGGCAGAAAAAACTATAGGTTTAGAAGAGGTTAAAAAACTGGTAGAACAAAAGTCAGCGTTAATCATAGATGTTAGACCTCCTGCCAAGTATGCTGAAGGACATATACCTGGGGCTATCAACCTTCCTTTGGCTCAGTTTGGGAAGAAACTACCTGAAGTCTTGAAAGATAAGCAAGCTTTAGCTGTGGTATATTGTGAAGGTCCACGCTGAGCGTTAACCCCTGCGGCGGTCAGTGTGGCCGCTTCTCTTGGATATACCAACGTTAAAGGCTTTGTAGAAGGTATACCTGCCTGGAAAAAAGCAGGCCTCCCTGTAGCAGTAGAACCTCAACACATCCTTTCAGAAATTTCTCAGGGAGTATCTTTTGTGCTTATAGACCTGAGGCCTAAGACCTTGGCAGAAAAAGGCTACATACCTGGGGCAGTAAACCTTCCTCTTGAAAAACTTAAAGCTGCTAAAAAGCAATTTCCTAAACAGAAAAACGCTCCCATCTTCGTTTATGATGAAAAAGACGAAAGAGCTTTATCAGCTATCGATATCATTAAAAACTGGGGATACACCAACATAGCCTACATTCCTGGTGGATTAGAGTCCTGGAAAAAAGCAGGAGGTAAGGTTGAAGTAGGGAAACCCTCCTCTAAGATAGTTTATGTTCATAAACCCAGGCCTGGCACCTTCTCTGTGGAAGAGTTTAAAAAACTACTTAAATCTCCTACCCTACCTGCTAACTACTTCATCCTTGACGTAAGAGAAGTAAACGAAACTCAAGAAGGTAGCTTCCCCCATGCGGTAAACATCCCCTTGGGAGAACTTGAAAAAAGATTAAACGAAATTCCTAAGGACAAAACCATCATTATTCATTGTGCAACAGGTATTAGGGCTGAAATGGCTTATAACATATTAAAAAGAGCAGGGTTTAAGGCCTATTATCTCAACGCTAACGTGAGTTTTGAAAAGGGAAAATACAAAATAGAACCTAAGGACTAAAAAACTAAACTTCCAGGAGAGGTTCTTAGAAATACCTCTCCTGGAAAAAGATCTGATAAAAAAGCTACCTTTCATATCTCTAAATTTTAAAAAATTTCTTAGGTGATATAGTTTCAAAAGAATAGATTTTTTCGTCAAAATAAGCTTTAACTGGGACCAGAAAATAGCCTGTTTCCTCTTTTTTGAGCTTTTGCCTTAGTTGAGGACTTATAAAATGAGAGTCTTCAACCAGGTTATAAAAATAAGAATCTATCCCAAAAAACCCGTCCAGAAGATGAGCTATCAGATGAAATATCTTACTAAGATAACCTTGAGGAAGAAACAAAAGATCTCTTATACTAACATAGCCTTCCTGATTTAAATCTTGTATAAACCCTTTTAAGACTTCCAAATTTTTTGTGATTCCTTTTTCTAAGGCTTGCCAAAAATCAGGGTCTCTTAAACCTAAGGTTTCTTTTTCAAGAACCTTAAATTCATCATATCTTACTAACTGATAGGTTGAAAGAAACTTTACCACCTGAGAGAAGGCTAACTCAGGGGTGCTTGCCTCAACCAAAAATAGATGAAAAACCTCTTCTCTAAACATATAACCTAACCTCTTTTAGTTTTTATCCTCTCATTTATAGGTCTATTCAAAAGCAAAAAATAGTTTCTTATACATAGTTTAACCAAAAAACTATTGACAAAAACCTATTTTATATTATTTTTAGACTATATTCTTTTTACGGGCGGATAGCTCAGGGGGAGAGCATCGGCCTTACAAGCCGGGGGTCAGAGGTTCAAATCCTCTTCCGCCCATTCTTTAGAACTTCCTGTTTAATTTCCTCTTAAGGTCCTATCTATTAAACCAAATTTTTCTTAGTATTTTATTGATTTTTTTATTTGTCCAATTTATAATATATTTTATAAATAATTAAAAACTATGGGGGGAAAGATGGGAAAAGTAGCCAAAGACATCATGAATAAAAAACTTGAAACCATATCTGCAGACGCTACAGTTTATGATGCTATAGAAAGGTTGATTGACAAACGTATAAGGTCGTTGTTAGTCTTACCTAAAAATCATGATGATTCCTATGGGGTAGTTACGGTAAGAAATATCATTTTTAAGGTATTAGCTAAGAATCTGGACCCTCATAAGATAAAAATAGGTGACATAGCCTCGAAGCCTGTTCTCTGTGTTCCTCAAGACACCCCCTTAGAAAAAATCTTAGAGATCATGAACTCACATAACATAGCGCGTGTTTTTATCACTGATGAAAACAAAAAAATCATAGGGGTAGTGTCTTTTTTTGATGTTTTGTACAATGTTTTAATAGAACAGGCTAAAAAATAAGAGAGGGTTAAAGATATGCTTGAAAAACTTTTAGGTGGAGGAAAGTTAGAAAAAAAAGCCATAACCCAAATTCAAGAATACCTTAAAACCCTTTGTGCTGCTACAGAGTGTCTAAAAGAGACCTTACTTCAAGAGAGTTTTGAACAAACCTATTGTATAGAAAACCTTGAACGAGAGGCAGACTCTCTTAAAAGAGAGATCATAGGTATCATCTATGAGGGGGCTTTTTTACCTTACATAAGACCTAATCTTTGTAACTTTATCGAGATCGTCGAAAAAGCTTTTGACCATATGAAAGTTTGTGCCTTTGAGTATCGCTACATCTTAAATTCTGACCTTTATGGACTAACCTATAAAAACATAGAAGAAGAATGTTTAAGGATAGCCCACATCAACGTGGAGATGTGTCAGATCCTGATAAAATCCTTTGAGGCACTCTGGACTAAAGATAACATCAGAGAAAAAAATCTTGCCATAAGAATTTTAGAAAAAAAGGTAGATGAAATCAAGTTGGAACTTACAGAAAAGATAAGAAATTGCAAACTCTGTAAGATTACTAACTACTGGGAAGGAAAGATTATGTCTGACTTTGTTGATGCTCTTGTGTCTGTTAGCGACGTCATAGAGGATGCAAGCGATTACCTTTATTTGTTAGACCTTAGTTTAAGGTAGCCCTCCCTTATCTATGATAGAGATTGCCATCATAGCCAGCCTTTTGATTGCCTTTGGTATAGGTTCAAACGACGCTTCAAACGCTCTTGGTATCTCGATCGGAGCAGGAATAATCCGGTTTAAACGGGCTGTGCTTCTTTTTGGAGTGCTGGTTTTTCTTGGAGTCTTACTTAACGGAGATAAGGTGATGAAAACCGTAGGTAAATCCCTTGTAGAAACCACCCCCCTTAGTTTAAGCCTCTCGCTGCTGTTATCGGCATTGTTGATACTTTTTTCCAACTGGAGAAAACTTCCTCTATCTACCCATCAGGTTATCATAGGAAGCCTTATCGGTAGTGGTTTGGCTCTAAAACTCAGTGTTAATGTTTTTTCTTTAATAAAGATAGTGGTTTCCTGGCTGGTCTCACCTATAATAGCCTGTTTAGTAAGCTTTTTTCTATACAAACTGGTGATCAGGGTTACTTCCAGGTTGCCTTTTTTTAGGATAGAAAACCTTTTAAAGATGTTCTTATTAATAAGTTCTTCCCTCATCTCTTATAATACCGGAGCTAATGAATTGGCAACAGTCCTTGGACCGGTGATGTATACAGGATTAAGCTTAAATAAAATATTCCTCTATTTTATCGCCTCAACCCTTATCTTTCTGGGAGCTGTTTTACTTAGCCACAGGGTGATAGAAACCGTAGGAAAAGGCATTACCTCTTTGGATCCACTTTCAGGTTTTGTAGCTCAGTTTGGGGCAGGATTATGTATTTTTTCTTTTACTTTATTAGGGATGCCTATCTCAACCACCTATTGCATCATAGGTGGGATAACTGGTGTTGGCCTCACCAAAGGATTTAAAACCATCAAATTAGACCTGATCAAAAAAATAGGTATCAACTGGGTGTTTACACTTACGACTTCAGTAACCCTTGCGTTTCTGTTGACTAAATTAGTCCTAAATATTCTTTGATAATCTCTACTACCTTAGGAATGGCTGCCTTAACCTTAGGGCTACAATCTCTATCCAAAGTATCTATATCTTCTACCTCTACCCCGATGATCTTTATCTCCTTAGGCATTTCCTCTTGAAAAACTTGATAACCAATCCTTATTACCTCAAAAACCGTAAGACTATGAGTACCGCTGGCATAAACCTTATCAAAGGTTTTAAACGGGTCAATCTCGACTATCGTCCCAGGTTCAACCCCTACCTTTACCCCATCAACTATGACAGCAACGTCATACCCCAACATCACATCTATTACCTTTAAGTCAGTGTTAAGCAAACAAACAGTATCTACCAAACCTTCCAGCTGTTCTACTATCTTATACCCAACCCCATCGTCTTTAAAGTTAGGGTTGCCTATTCCTATAACTATGGCCTTTTTCTGCATAACTTAATTATAAACTACTTATCAAAATAAAAAAGGGGGCTATAAAGCCCCCTTTTAAAAATTCTTCCTACGGAAACACAACTTATTTAAAGTTTCTCAAACTTTTTACCAGCTCTCCGTCCTTGGTGTAGATGTCTATCTGCACAGGCAACTTCCCAGGTAAGGTGTGAGTAGAACAGGCAAAACAAAGGTCATAGGGCCTGTAAGCTATCTCTACCAGGTTCAAAATTCCCTCATCTACCTTTCCTTCCTTGATAAAATTCTCTGCCGCCCTCTTGATCGCTATATTCATAGGCCCTTTGTTGTGGGTGGTCGCAACTATGATGTTTGCGTCAGTTACTATACCCTTACTGTCTGTCTTGTAATGATGGATAAGCGTTCCTCTCGCTGCCTCAACAATCCCTACTCCCTCTCCTAATGCCTCACCTAACTCCTGCCTCACATCAGGAGCTGTGATACTCTCGTCTGACGCAAGCTCCTTCACCTTCTCCGCACAATGCAACAACTCTATCGCCCTCGCCCAGTGATAACCCAGTATGTTATGCACAGGCTTCCCTCCAAAAAACTCTACCATCTCCTCATACGCCTCCTGCGCACCAGGTGTGTCAAATCCATTCCCCACGTTAAACCTCGCTAGCGGCCCCACACTGTATAAACTCGTTCCCTCTCCATCCACTATCCCCTTCCAACCTAACTTCTTAATGTACGGTGCCTTCTGATAACTCCACGGCAACGTCCTCTCTGCTATCCACTCCAAATACTCCTTACCACTAAACCTACCTATCTCATTACCCTTCGTGTCCACAAACACCTGTGTACCATCATAATAGGTTACCTTCCCAGCCTCATCCACCGTTCCCAAATAATTCGTTACCACCTTGTAAATGTCCCCCTTTATCAACTCCACATACTGAGGATTACTTAACACCAAATCCTTAAACGCCTTAAGCGTAAACTTCGCTAACTCCACACACTCATCCGCATACCTCAGTATCTCCTGCCTTTCCTCCTCCTTCAGCCTCTTGCTCCATCCCCCGGGTATCGCTGCCACTGGATGGCTTGGCCTTCCTCCAAGGATCTCAAAGATCCTAACAGCAGCAAATCTCTTCTTCAAAACATCTCTTCCTACATCAACTCCCACCTTCATAATCAACCCAACCAAGTTCCTCTCTGCTGGAGATGCCGTAGGCCCACAAACAAAATCAGGCAACCCCAACGCATATATGATCTCCATGTGGTCCTCTACATAATGCGCATAATAAAACAACTCCCTCAACTTCCTCGCCGTCTCCGTAGGCTTTACCCCATATACCTCATCTGCGGCCTTCAACGAGGCCATAAAATGTACACCCCTTCAGACGCCACAGATCGTGCTTACTGTCCTTGGCACCTCCTCTATAGGCATACCTATCAAAAACTTCTCATATCCCATAAACTCTACTACCTGTAAAAAGGCATTGTCTACATTACCCTTGTCATCCAAAAAT</t>
  </si>
  <si>
    <t>MTRYVGLDVGSGTAKVAVLDDNKNLLFWRYEKTHGQPIETAERLLTEVEKGFGKESLSGITCTGTAGKTISQILGCAFVNEVMAHAKAATFFHPEVKTIIDIGGEDSKLIFITHERGVPEIEDFALNTLCAAGTGSFLEQQAARLGYTIEEFSRLAVEAQNVPRIAGRCTVFAKSDMIHLQQAAVPDQEIIAGLCFAIIRNLRSNLAKGREILPPLVFQGGVAANLGVRRAIREIFRLKDDELIIPEHFRIMGAIGAALYGLEGKAASEYRGSDLLRAYLKERTYSPPRYEVLTPFKSLEISERLKQRFLIETTASPGKPQEVWLGVDVGSVSTKLVAINQEGKLIAKVYLLHQGKPLESIKKGLLELKKQLPENVVVKGVGTTGSGRYLIGDFIGADVVRNEITAQAYGALFIDPEVDTIFEIGGQDSKYIYLENGTISDFTMNKACAAGTGSFLQEQAVKLGVPIEKFGEIALKSSAPLKLGERCTVFMQSDLLHYQQQGLPKEDLIAGLCYAIVHNYLNKVVEDRRIGKKVFFQGAVAFNQGVVAAFEKVLGKPVIVPPHHEVTGAIGVALLAKEETRGQTRFKGFDLTKVNYQIQAFECKECPNQCEIHRVTIDGSLPYYYGGRCEKYEVDQRKPQENIPNLTLERFEKLISYVKPVEKEKSQDKTIGIPLILQFYEWLPLFATFFQELGYQVVLSSQTSKKIIKVGCEITPGEPCFPIKIAIGHIKELLDKGVKTLFLPQITDLPPEHPAFEVGKVCPYVQSVPWISPATFRFEDLGVKVINPVLHLGRPAFLINQEVKDLARMLGVSEKEAKRAWKIGEEAQREFHHWLKQRGKEILSQFKEDVVLVIVGRPYNAFDPGANLGIHYKIKKLGIVGLPVDMLPLEELDNPKVFEPLSEMYWEYGQRFLLAAHLIRETPNLFPVFFTNFSCGPDSFIQHFFEELMGGKPFIEIEVDEHSAEAGVVTRLEAFVDSIRDKVKPYELKRSFTFLKATPKEKRTIYIPYMCDHAVALAAAFRACGVEAKVLPEPDEQSLELGRRYTSGKECYPTILTTGDLIKLINQPDFDPEKSVFFMPNSGGPCRFGQYNKLHQKILRDLNVKLPVYSLQQDMSFYQDLDLLGRNFMKVAWKGIVAVDVLNKLLREIRPYAKDKQEVEKLYQEGLNQIEKAIEKGEDLLSVLLDLKNRFAGLEVDTRKKPKVGVVGEIYVRSNRFANEDLYSFLEDLGLEVWLPPITEWIHFINYTSKNWAKRLGLFKTYFRYVLESRYLRWEEEKFISVFKDVLDTAEELPVEELMRLTQRYVDIRYEGGEVLLSVGKAVEYTHNGVSGIVNVIPFACMPGNVVSALLKRIKEGEGKRLPVLTVPCDGQKSLGTRMRIEAFAEQVKEFFASKRTAQ</t>
  </si>
  <si>
    <t>1123373.SAMN02441582.GCA_000421605_01126</t>
  </si>
  <si>
    <t>GCF_000421605.1</t>
  </si>
  <si>
    <t>Thermodesulfobacterium thermophilum DSM 1276</t>
  </si>
  <si>
    <t>TGCTGTTTCTTTTTGCCAACGATCTTATACTCCCAGGTATAAAGAGCATTAAACGTGGCATAAGGCAAAACAAGGTTAAGAAACACCCCTCCCAAAATCCCTATGCCTAAAAGGGCCTTTCCTGTCTCTCTTAGCAACACCCCCTTAGCCACACCTAAGGAAAGAAAACCCAGAAGCTCGTTGGTCTTAGCCCAGATAAAAAGGGTTAAAACCCCAGAAAACCCCACCACAAACGGGAAAACCTCATAAAGGTTAACCAGGTTCTTCCAGAAGACATACCTTCCAAACAGATAAAAAGGCTTGCCAAACTTAAGAAAATCCCCTAACCTCTCAAAAAAGTCTATCACCAGATAAAAACCAAGAAAGATAGACAGTAACACCAGCGAAACCCTGAAAACCTCTTGCCATACATAAAGTTGATAAGTCCTTGGCTTAAGCCTCATAGGTAAACCTGATGACGTTTCTTTTTAAACAAAAACCAGGCCTCCAACCCCACCAGAGCCCCAAACACCAGATAAAACACCAGAAAACTTACCACCGGATAGACCCTTCCATTTTCTGCCAGAGAATGGCACAGCTGATACCCCACATAAAACACCACATAAAGGGCTACCGCGGTGAAAAACACCAGAAACCGGTTGTGGGTTTTCATAAAAATTGCCGCCAAAAACCCCTGAAAAACCACCAGAAACAAACTTAACGGATAGAAAAACCTGTCCCAGTATTCGGTAAGATATCTAAACCACTGACGCCTGTTTTTCTCAACCTCCTTTAACCTTGCCTTAAGCTCTGGAAAACTGAGCTCCCCCCTTCCAAACTCAACCATTTGCTCACCTTCTTTTACCATCAGAAAAAACTGATACTCCCCAAACCTGAAAACCTCAACCGTTTTGTCCTTACCCAGAGAAAAGCCTTCTCCCTGATAAAGGGTAAAAACCCCTTCCTTAGGGTCTAACCTTCCTTTTTCTGCCAGAAAAACCTGCTTTTTTTCAGCCCCCTTTTCTACAAGAAACACCCTCTCAAACTCGTGTGCTTTATCCTGCTTTTTTGCCTTTTCCACATAGATCACATGGTTTTCTCCCAGAGGTATAGCCCGTTTTTCTGGCAAAGGCTCTTCAAACTGCCTTTTGGTAAGTTCAAACCTCATCGTTTTCTGTAGTTTTTTGGCATAAGGTACTAGCAAGAAATGGGCCAAAAAAAGCAGCACAAACCCTAAAAGCATAAAGGCACACAAAGGTTTCAGAAAATCGCTAAACCTGAACCCCAGGCTAAAAAACCCCAGAAGCTCCCGGTCCTCCTTAAACCTGTGAACCCCAAACATCACCCCCAAAAAAACAGAAAGAGGCAAGATAAAAGAGGTAAGCTGAAGAAAAAGGAGCCCAAAGTTTAAAAACATCTCTTTTAAACTCGGGTTTAACTCAAAAAACTTCTGAAGCCCAAAGATGCCCTTTACCAGGGTGATGATAACACTAAAAAGAAAGAAAAAAACAGAAGTATAAAACAGATATTCTCTAAGGTGATACCGAAAAAAGGTCTTCATCTTTTCTATTTTATAACCTTTTTGCCGATTTTAAAATAGCAAGGTAAAAATTTAAGAAAAAGCCCCTGTGAAAACCTTGCTAAACTAAAAGGGGTAGCCTATAATAAAAAGTAAAAAACCTCATGGCCTTTATCAGGGTTGCCCTTTATCTGCACGTTCCCTTTTGTGTAAAAAAGTGTCCTTATTGCGACTTTTATTCTCTTCCACATGTCCCTTCATCTGAAGAGGAAAAAACCTACCTTAAGGCTGTAAAGACCGAGGTCTTATACCTCAAAGACTTTGTGGAAAAACTCTCAGGAACGGCCCTTAACATCACCACCTTCTATGCAGGAGGAGGCACCCCTTCCCTTCTGTCACCAGGGTTTTATCAGGAGTTCTTTGAGTTTCTTTCCTCTCAGTTTAGGTTCACCCCGGTTGAGTTAACTCTTGAGGCAAACCCTGACACCATAACCCCTGAAAAACTAAAAGGTTTTGTTGAGACCGGGTTTAACCGGTTAAGCTTAGGGGTGCAAAGCCTCTCAGAAAAGGGACTAAAAACCTTAAAAAGAACCTATCATCTTAAAACCGCCTTAAAGGCCCTTGAGAATGCCTCCTCCCTTTTCTCAAACCTTTCTGTAGACTTTATCTTTGGATGGAAAGGCCAGGGACTAAAGACCTTAGAGGAGGAGATAAAAAAGGCCTTAAGCTTTTCTCCCACCCATCTCTCCTTTTACGAGCTAACCCTTGAGCATGACGTCTCTTTTTCTGGCTTTTCTCCTAACAAGCCGGTAGACCTTTTCTACCGGTTTATAGAACACACCTTAGAATCCCAGGGATATGTGAGATACGAAATCTCAAACTATGCAAGGCCAGGTTTTGAGTGCAAGCACAACCTCTTTTACTGGGAGGTAAAGCCCTATGTTGGGCTTGGGCCTTCTGCGGTTTCCAGGATAGCAAACCTGAGATGGCAAAACCCTCAAGACCTAAAAGCCTATGTAGAAACCTTGCTTAACCAAAAAAAACTTCCCCTAACCCCTTTAGAAACCCTAACCCCCCTTGAGTTTGCCAAAGAGTATGTTTTTATGGGACTAAGGCTGAAAAAAGGGATTGACCTCAGGACCCTGAGTGCAAAGTTTGGCTACTACTTAGACCCTTGGGTTTTAAAAAACCTTATCGAAAAAGGACTGATAGAAAGAAAGGGAAACAGGGTTAGCCTGACCTCCCAAGGAAGGCTTTTTCACAACCAGGTGGTAAAACTCCTATGGAAAACGATGGAAAAGGCTTAAGTCTTACCCTGTTTTTTAAGGGAAAACTCAAGGTCTACCAGCCAGAAAAGGGCTTTAGGTTTGGGATAGACTCTGTGCTCTTAGGACATTTTCTCAAGGTTAAGCCTGGAGAAAAGGCCCTTGAGGTTGGGGCAGGGTCTGGGATCATCTCCCTGATGGCAGCCCTAAAACAACCTAAGGCCAGGATCTTTGCCGTTGAACTTGACCCTCTGTTTTTGCGGTGCTTAAGACTTAACGCAGAGAAAAATCTTTTAGAAAACTCGATTTTTCCGGTAAAAGGGGATATCGGAAAAAATCCCTTCAAAAATGAAGTTTTTGACGTGGTTTTTTCAAACCCACCTTATTTCAAACCTGGATGTGGAAGACAAAGCCCAGATGAACTTAAAAACCTTGCCAAAAGGGAGACCAGGGCAGGGCTAAAGGAGTTTTTAAAGGCTGTGGCAGGGGTCTTGAAAAACCGGGGGAGGTTGTATTTAATCTTTACCGCCTTAAGGACAGCTGAGCTTATAGCAGGACTTAAACAGGCAAGGCTTGAGCCCAAGGTGTTAAGGTTTGTCCATTCCTATCCAGGAGATCAGGCTCGGTTTTTGCTCGTTGAGGCGGTAAAACAGGCAGGAGAAGAAACCCTGGTCTTACCTCCTCTTTTTATCTACCAGGAAAAAGGTGGCCCTTACACCACCGAGGTAAGGGAGATGTTGGAAGAGGTTTAAAAGAGGGATCAAGAAAGAGGTAAAAAAAGGATTAAAAACAAAAAAGGGGGCAACCAAAGTTGCCCCCTTTAAAATCTTAAGAGTAAGGCAGGCCAGGGCCTGCCTTTTAAACTTCCTCTTTAGAACATCGTCTGGATGTAGAGGTAGTAGTCAGTAATGGAGTCTTCGTATTCAGAATACTTCAAGAAAGCCTTGGCAGCGTCGTCGTATTCTACCTTGTCAAACCCAAGGGACACCTTTGCAGCCTGGCCTTTGAGATAGTAGTTAAAAGCAACCCCCCAGCGGTCAAAGGCAAAGTCTTTCTTTGTAGTATAATTTGTAGTATAAACGCCATCTGCCTCTACGTTTTCATACCTGATGGCAAGGGCTGGCTTTCCAAACCCAACCACCGCATCATAAAGAAGCTGTCCCTGGGCATACCAGAGACTGGTATCTCCTTTTTTCCATACATTTGAACTTATATCGTTATAGAAATGGCTGTCGTTTAACTTGATGTAGCCGATCTGAAGGTTAGGCACCCAGCAGCCAAACTTCTTTTCAAAGAAAAGGTCTGCCGTCCAACCATCAACCTCTAAAGATTTGTAATTTGTATATTCTTTATCATACAATTTTTCTTTGTAATATCCCAAACCTATGGTAAGGACGTCCTTTTTACCAAGGTAGGTATCCTTAACCTTTCCGTGAGGAGAGGTGGTGGACTCTGGGGCATACCCAAGCATAGTTGGAGTAAACTCAACCCTGGCAACCCACTGCAACCCTTTAAAAGCCTCATCTTTTCTCTTATCCTCGTTAAACACACCCACGTTATACCTGAACATTCCGTTTGCGATGTCTCCATGCACAACCAAACCACCGTCTGCCTTACCGATAAGATCTAAAGGATTGGTAAACTCAATACCTCTATCCTTATCCTCTGCAATATCCTTTATAATATTCTTAAAGACTCCGTTAGCTCCTGCACCACCCTTATCATACCAGGCGTCAGTAGGGATGATAAGGCTGTAACCTGAGGTCATCTGATACCTGGTAAAAGGCACCCTAACCTTACCAGCCCTTACCTGAAGCTCAGGCATAAACACAAAGTTAACCCCAGCCTCTCCTAAACCTACCTTGTTGTCTTTAGCATATCCAGCAGTTGGCTCTTTATAAGCACCAGAGGCATTCCACTCTCCGTAGAACTGAACCATCTTGCTTACCTGACCGGAGATGTAAAAACGAGAATCCTTGATGTCAAAAACATTCTTTTTCCAACCTGCATCTCCCTTTTCTCTTTCATCAAACTTCTGATACATGATCTTCATATTGTAACCAAAGTCTGCAAAGGTATCCTCATCCACCTTGATCTGAGCAGCCTGGGTGGTGGCTGCATAGCCCAAAACCAAAGCACCTGCCACACCTAAAACCTTCCATCTTGCTACCTTCATGCCACACCTCCTTTATTTTTTCTTTTTTTTAAACCCTAGCTTTCAAACCCTTAAAAAACAAACACCTCGTTAAAAATTAAACACAAAACCTCTTTTTGTCAACCCTGTAAAAACCAAACCTTCTTCCTAACCCTACATCCTTCCAAAGAACAGATCACATTCCATACGTTGCTTTATACTACACACAAAACATTTTGTCAAGAAGCATTTTAGCGAGTTTTCCTTAAATAACAACAAAAAAATCCATCTTAAAAGCCGTTACACTTATCATCCTTCATTTTTTGCCAAAATTAACCTTTTTTCTTAAATTTTTAGCCATACCTATTTTTAGATTAATAAATTTTGAGGGGTTCAAGCCTTATGCCTTTTCCCCAAACAAAAAGTTTTTCTCCCAAAACCCCTATAACCCCTAAAATCCCTTCTACCTTCCTGGCCTGATTTAAAACCTTTTCAAAATCCTGCTCTTTTCTTAACAAATTTCCCAGAGCTGTAGCCAGGGCATCGGCTATCGAGGCCTTTTTATGGATAACCGTTATAGCGTCAGCCTTACCCAAACTTAAACTATGCCCGATTTTGCCTGATGAGGTACAAACCCCACAGGGCATAAACCTGGCAGGCACAACCACACATACCTTGTTAGAAAAGGGAGAATCAATGCCGGCAAACAAACAAACCCTTGCCTCCTTTTTCAACCACAAAAACACATCTCCCCCGTTTTCTACCACCACCTGAGAGCTAAGCCCTCTCTCCAGGACAGCCCTTCCCACCTTCTCAGCAATCACCCCAGCCACCGCCGCCATCGGCCCAACCCCTGCCACCCTCCCTGCAAAAAACATCTCCTTAACCACCTCAGGTGCCTCAGGGTCAACAGGCAAAGGACTCAGACTCACCAAAAACTCAGGATGAGTAAGGACATAAGACTCAAGAGGAAGCCTTACCTCCCTCACAATCCTTCCCACCTCTAAGCTCAAGTCCCTTTCTGCCAGAACCAGAAGGTCTGTCTGCCTGTAAACCACCCGGAACTTACAAAGGTCTGTGGCAACTAAGGTGCGATAAAAGGGAACCTGACCGTAAGGGTCTAAAGAAGCCTGCTTTTCTTCCTCCTGACTTTGGCTCATAACCCGGGAAAAAAACCTCGCAAAAAGATTTAAACCTTTTTATAAAACCTTTTCCAAACCTCTTAAAGACACCTCTTCTTTTAAGGCGCAAAGCAATATACCTTACCCTCAAAAAGAATAAAAGTCTTCCCCAGAAACGGTGTTTATCACCACCGCAGGAAAGTCCCTTACCTTTATCCTGAAAAAGGCCTCTGGCCCAAGGTCTTCCCAGGCGATAAACTCCAGTTTTTCTACAAACTGAGAGAGGAAGGCCCCTGCCCCTCCAAAGGTGGCAAGATAAACCGCTTGATGCCTTTTCATAAGCTCAACCACCTGAGGACTTCTTTTACCCTTTCCGATGGTTGCAGCAACCCCAAGGGAGAGAAAATCTTCCATGTAGGCATCCATCCTGCCTGAGGTAGTGGGCCCGCAAGCCCCGATCACCCTTCCCTCTGGTGCAGGGGTTGGACCCACATAATACATCGCCTGGTTGGTAAAATCAAACTGAAAACTTCCCTCCTGTAAAGCCTGAAGAATCCTACGATGGGTAGCATCCCTCCCACAGAGAACCCAGCCAGAAATAACCACAGGCTCACCTGGCAAAAGTTTCTGCAAAACCCTTCTATCCTCTACCGGAAAACTTAACCTCTTAGCCCTGGAAAAAACCTGATTAAACCACCTACCCATCTCTCACCCTCAAAAACATCCCCTATCAACCTTACTTAGGTTAAAAAAACATCTAACCTTAAAAACTTAAGGCTCAAAAACCTCAACAAACCAGGGGCCAAACCAAGGCCTTAGCAACAGCCGGCGGTAATCGTTTCCACCAGCTTTTTCTTGTCCTTCTCAGTCTCAACCCTCAACAGGTCTCCCAGCTTGACCTGCTTAAGCAAACACTCGATGTACTGCCCGATCTTTTTCCAGATGGGATAAGCCACACACTCCTCTACATCCTCACACCCTTCTCCTGGGTCGATGCAGGAGGCAATACAAACAGGCCCCTCAAGAGGCTCAAGGATCTCATAAAGAGAAACCTCGTCTGGATGCTTTCTTAAAACATAACCTCCCCCAGGACCACGAGAAGACTTGATCAGCCTTGACTGACGCAACCGGTTTAAAATCTGGGCCAAATAAACCCGGGAGATGTTTTGACTGGCAGAAATCTCCTCTAACGTCACCCCGTTAGGATAAGCCTTGGCTATCTCATACATCGCCCTTACCGCATACCTGCCCTTGGTTGAAAGCTTAAACATAATCCATCACCCCTTTTAAGTTTGTTTTTAATCTATTTAAATATACTTAGCTTATTTTAATATAAAATTTAGTTATTACAAGATATTTTTTAAAAAAAATATGTTTGGAAAAATTACTCAGAATAAACCTTGCCAAATATACTCTTAAACTAAATTTTAGCAAGACTTTTGGGAGGGCAAAACTAAGGGTTTTTCAACCTTTCAATCTATAGGATGGCTGGCATCTGGAAAAATTTTTCACAGAAAGGCTCGAGCAAGGGTAGAAAAAAAACTTTTTGCCAAAAATTTGGTAAGTTTTTAGGGGATAAAAAGTTGACAAAAGTCCAATTTTAGGGTATGTTTAATATCAGGTCGCCGGGGTAGCTCAGTCGGTAGAGCAGCGGACTGAAAATCCGCGTGTCCCTGGTTCGATTCCGGGCCCCGGCACCTCCAAATCTCTTTCTTCCTCAGGTCCTGATGCAAGTACGTCCTGTAGCCAAGCCTGAAAAGGCTAACCTTGAAAACTTGGCGGTGGTGCTGGTAAACCCGATGTATCCTGAAAACATCGGGGCTACGGCGAGAGCCTGTGCCAACTTCGGGGTGCCTAACCTAATCGTGGTAAACCCAGAAAGTCTTGACCAGGAAAAAATAAGAGCCATGGCTACCAAAGGTGGCCTCCCAATAGTAGAAAACATGAAGGTCTTTCAGGACCTTGAAGAAGCGTTAAGGGACTTTCAGTACGTGGTTGGGACCACCGCAAGGCTTGGCAGAAGAAGGATGGTCTATCACACCCCTAAGGAAATAGCCCCTTATCTCTGTGAGCTTTCGGTTAAAAACAGGGTCGCCATTCTTTTTGGCAACGAAAGGTTTGGGCTTTCAAACGAACACCTTGGGCTGTGTGATAAGGTGGTTACCATCCCTACCACAGAGCAGGCCTCTTTAAACGTAGCCCAGGCTGTGGTAGTCATCCTTTACGAAATCTTTCAGCATGCAAGCAATCCTATCTTCCCAAAACCTCAGCTTGCAACCCAGCAAGAACTTACCATCATGTATAAAATAATCGAGGCTACCTTAGAAGCCATAGACTACATCCCTCATGAAAACAAGGTGCTCTGGCACACAAACATCCGAAGGTTCCTCTCAAGGCTTGAACTTACCTCAAAGGAGGTAAAAATCATCCAGGGATTTTGCAGACAACTCCTCTGGGCGCTGGGAAAAGAGATTACCCTTTCCTCTCAAGAAGACAAAGCACCTCAAAATGATAGGTCTGAGGAAACATGTCAAAAAGATAAACCTTCTTAAGAAGATATCCCAGGTCTCTTAAGATCTTAAGGTCCCTTACCAAGGTAGGAGCATCGCAAGAAACATAAACCAAATACCTTTTATTTACCTCAGGTAAAAACCTCAAGATCTCTTTACAGCCTCCGCGAGGAGGGTCAACTAAAACGAGGTCAAACCTTTCTCCCTGTTTTATCGCCTGATATAGGGCTTCAGTTGAGCTCATCTGACGAAGGTCAAGCCTTCCGTCTATCCCGTTTTTCTCGGCGGTGTAAAGCCCGTCTTCTATGGCCCTCAGGTCTGTGTCTACCCCGAGGGCTTTGGTGGTCTCAGAAGATATCAGGGCTAAGATAAAGTTTCCCATCCCGCAATGTAGGTCAAGGACAGTTTCGTAATCAAGGCGCCAGGACCTGATGGTGTCCATGATGGCTAAGTTTATCTCCCAGTTGGTTTGCACAAAAACCCCTGGCTGAACGTAGTAAACCAGGTGGTCTAACCCTTTAAAAAGCCTTCTTCCACCAAAAGAGGCCCCTTCTGGGAAAGGGCCTTCTGGATGACGCCCTTTCCTCCAGTAAAAACAGGCCTTAAGACTAGAAAGTGAGGCAAGCTCTTTTAGGTCCTCTTTACCTGGCTTTAAAGCCGTCCAGAAAATCAGGGTAGCCTTGCCTTCTAAAGGAGAAGACTCTATCTTTACCCTTTTGCTATAGGCAGAAAGCCTTATCCAGACAGGACTTTGATACAGATCAAAAAGCACCTTGTTTAACACCTCTTCTGCAAGAAAGCACCTTTCTATCTTAAGGACCTCGTGGGACTTTCTTTTTACAAAACCCATCTTAAAGGCATCTGCCTCAACATGAAGCCTAAGCCTGTTGCGGTAAAAAAACTCCTTAGGAGAGGGTATCACTCCTTCTAAAGGTATGTCCTCCTTCCATCCGGCTCGGGAAAAGGTTTCAAAAAGGATGGCCTGTTTAAGGCTTAACTGGGCTTGATAGGTTGCATGCTGAAACTGACAACCCCCGCAAACCCCATAGTATGGGCAAAGAGGAGACCTTCTGTCAGGGGAAGGCTCCAAGATATCCACTATCTCAGCCTCGGCATAATCGCCTAAGTCCTTAACCACCCGAACCTTAACCAGTTCCCCAGGCAAGGAATAAGGCACAAAAAGCACCTTACCGTCAGAGAGCCTGCCTAAGCCCTCTCCCCCAAAAACCACCTTTTCTATCCTAACTGTAGCCTCCACCTTAAACCCCAATTCCCTCTGGTTTCACCCCGAAAGGCCTAAATCTTTATTATTAAAATCTTTATTTTACCACGCTAAGGCTTATAAACAATCAAAAAACTTGCCACCCAAAGACCAAACTTTTTAAAACTTTACTCTTAAAAAATTTTACTTAAAATTTAAACTGGGAGAATTTTTAAATCAAAAGGTTTAAAACCCTTAAAGGGGGTGTTTGATGACACGATATGTAGGGCTTGACGTAGGGTCAGGAACAGCCAAGGTAGCAGTCCTTGATGAGAATAAAAACCTTCTTTTCTGGAGGTACGAAAAAACCCACGGTCAGCCTATAGAAACGGCAGAAAGGCTTTTAACCGAGGTGGAAAAGGAGTTTGGGAAAGAGAGTCTCTCTGGGATTACCTGCACCGGAACGGCTGGTAAAACCATCTCTCAGATACTTGGGTGTGCCTTTGTAAACGAGGTGATGGCCCATGCCAAGGCAGCTACCTTTTTTCATCCTGAGGTAAAGACGATCATAGACATCGGAGGGGAAGACTCAAAGCTTATTTTCATCACCCATGAAAGGGGTGTGCCTGAGATAGAAGATTTTGCGTTAAACACCCTGTGTGCCGCAGGTACAGGGTCTTTTTTAGAGCAACAGGCTGCAAGGCTTGGGTATACGATAGAGGAGTTTTCAAGGCTTGCTGTAGAGGCTCAAAACGTGCCAAGAATAGCAGGAAGATGCACCGTTTTTGCCAAGTCTGACATGATACACCTTCAGCAGGCAGCGGTGCCTGACCAGGAAATCATCGCAGGGCTTTGTTTTGCCATCATCAGAAACCTGAGAAGCAACTTGGCCAAGGGAAGGGAGATCCTTCCTCCTTTGGTTTTTCAAGGAGGGGTTGCGGCAAACTTAGGGGTAAGAAGGGCGATAAAAGAAATCTTAAGGCTAAAAGATAACGAGCTTATCATCCCCGAGCATTTCAGGATCATGGGGGCGATAGGGGCTGCCCTCTATGGGCTTGAAGGTAAAGCTACGTCAGAATATCGAGGGTCTGACCTCTTAAAGGCCTATCTTAAAGAAAGAACCTATTCTCCGCCAAGGTATGAGGTGTTAACACCTTTTAAGTCGCTTGAGATCTCAGAAAGGCTTAAACAGAGGTTTTTGATAGAAACTACCGCCTCACCGGGAAAACCCCAGGAGGTATGGCTTGGAGTGGATGTGGGGTCGGTAAGCACCAAGCTTGTTGCCATAAACCAGGAAGGAAAACTTATAGCCAAGGTTTATCTTCTTCATCAGGGAAAACCTCTTGAAAGCATCAAAAAAGGCCTTTTAGAGTTAAAAAAACAGCTTCCGGAAAACGTGGTGGTAAAAGGTGTTGGGACCACAGGTTCTGGAAGATACCTGATAGGAGACTTTATCGGGGCTGATGTCGTAAGAAATGAGATCACCGCACAGGCTTACGGAGCCCTTTTCATAGACCCAGAAGTTGACACCATCTTTGAGATAGGAGGGCAAGACTCTAAATATATATACTTAGAAAATGGAACCATCTCAGACTTTACGATGAACAAAGCCTGTGCAGCAGGCACAGGGTCTTTTCTTCAGGAACAGGCGGTAAAGCTTGGGGTCCCGATAGAAAAGTTTGGAGAAATCGCCTTAAAGAGCTCAGCCCCGCTTAAGCTGGGAGAAAGATGCACTGTTTTTATGCAGTCAGACCTTTTACACTACCAGCAGCAAGGCCTCCCTAAGGAAGACCTGATTGCAGGGCTTTGTTATGCCATAGTGCATAACTACCTGAATAAGGTGGTAGAGGACAGAAGAATAGGGAAAAAGGTGTTTTTCCAGGGGGCGGTGGCTTTTAACCAGGGGGTGGTGGCTGCCTTTGAAAAAGTGCTTGGCAAACCGGTGATAGTGCCTCCTCACCATGAGGTCACAGGAGCTATTGGAGTAGCCCTTCTTGCTAAGGAAGAAACCCGGGGACAAACCCGGTTTAAAGGGTTTGACTTAACCAAGGTTAACTATCAGATCCAGGCCTTTGAGTGCAAAGAATGTCCTAACCAGTGTGAGATCCACAGGGTAACGATAGATGGGTCTCTCCCTTATTACTACGGAGGAAGGTGCGAAAAGTATGAGGTTGACCAGAGAAAACCTCAGGAAAACATCCCCAACCTTACCTTAGAGCGATTTGAAAAGCTTATCTCCTATGTAAAACCTGTGGAAAAAGAAAAAAGCCAGGACAAAACCATCGGTATTCCTCTTATCCTTCAGTTTTATGAGTGGTTGCCTCTTTTTGCCACCTTTTTTCAGGAGTTAGGTTATCAGGTGGTGCTTTCGTCTCAGACCTCTAAAAAAATCATCAAAGTAGGCTGTGAGATAACCCCAGGTGAGCCCTGTTTTCCTATAAAGATAGCCATAGGGCATATCAAAGAGCTTTTAGACAAAGGGGTTAAAACCCTTTTTCTTCCGCAGATAACCGACCTTCCTCCTGAGCATCCGGCTTTTGAGGTAGGCAAGGTATGTCCCTATGTACAGAGCGTTCCTTGGATAAGTCCTGCAACCTTCAGGTTCGAAGACCTTGGGGTAAAGGTAATAAATCCGGTGTTGCACTTAGGGCGTCCTGCTTTTTTGATAAACCAGGAAGTTAAAGACCTGGCAAGGATGCTTGGGGTCTCAGAAAAAGAGGCTAAAAGGGCCTGGAAGATAGGAGAGGAAGCCCAGAGAGAGTTTCATCACTGGCTAAAACAGAGAGGAAAAGAGATTTTGTCTCAGTTTAAAGAGGACGTGGTGCTTGTCATCGTAGGAAGGCCTTACAATGCCTTTGACCCAGGTGCTAACTTAGGCATACACTATAAAATTAAAAAATTAGGTATAGTCGGCCTGCCTGTAGACATGCTACCTTTAGAAGAGTTAGACAATCCAAAGGTCTTTGAACCTCTTTCGGAGATGTACTGGGAATATGGGCAAAGGTTTTTGCTGGCAGCCCATCTTATAAGGGAAACCCCTAACCTTTTTCCCGTGTTTTTTACCAACTTCTCTTGTGGGCCAGACTCTTTTATCCAGCACTTTTTTGAGGAACTGATGGGAGGTAAACCTTTCATAGAGATAGAGGTAGATGAACACAGCGCTGAGGCTGGGGTGGTAACAAGATTAGAGGCCTTTGTAGACAGTATCAGGGATAAGGTGAAACCTTACGAGCTAAAGAGAAGTTTTACTTTCCTTAAGGCAACCCCCAAAGAAAAAAGGACCATCTACATTCCTTACATGTGCGACCATGCGGTAGCCCTGGCAGCGGCTTTCAGAGCCTGCGGGGTTGAGGCCAAGGTGCTTCCAGAACCAGACGAACAAAGCCTTGAGCTTGGGAGAAGGTATACCTCAGGCAAGGAGTGCTATCCTACCATCCTTACCACAGGGGACCTCATCAAGCTGATAAATCAACCAGGGTTTGACCCTGAAAAAAGCGTATTTTTTATGCCAAACAGCGGTGGGCCTTGCAGGTTTGGTCAGTATAACAAACTTCACCAGAAGATCTTACGAGATTTAGACGTTAAACTTCCTGTCTATTCTTTGCAACAGGACATGAGTTTTTACCAGGACTTAGACCTTTTAGGCAAAACCTTTATGAAGGTTGCCTGGAAAGGGATAGTAGCGGTAGACGTGCTAAATAAACTTCTTAGAGAAATAAGACCATATGCGAAAGACAAACAAGAGGTAGAAAGGCTATATCAAGAGGGTCTTAATCAGATAGAAAAAGCTATAGAAAAAGGAGAAGACCTGGTTTCTGTGCTCTTAGACCTTAAAAACCGGTTTGCCGGTTTAGAAGTTGATACCCAGAAAAAGCCCAAGGTAGGGGTGGTAGGAGAGATCTATGTTAGAAGCAACCGGTTTGCTAACGAAGACCTATACAGGTTTTTAGAGGACTTAGGTTTGGAGGTCTGGCTTCCTCCTATCACCGAGTGGATCCATTTTATCAACTACACCTCCAAAAACTGGGCTAAAAGGCTTGGACTTTTTAAGACCTACTTCAGGTACGTGCTTGAAAGCAGATATCTGAGGTGGGAAGAAGAAAAGTTTGTGTCTGTTTTTAAGGACATCCTTGATACGGCTGAAGAGTTGTCGGTTGAGGAGCTGATGAAACTTACCCAAAGGTATGTGGACATAAGGTATGAAGGAGGAGAGGTGTTGCTTTCTGTAGGAAAGGCGGTAGAGTATTCCCATAACGGGGTTTCGGGAATAGTAAACGTTATTCCTTTTGCCTGTATGCCAGGGAATGTGGTTTCTGCCCTGTTAAAAAGGATTAAAGAAGGAGAAGGGAAAAGGTTGCCTGTGCTTACCGTTCCTTGCGACGGACAGAAGTCCCTTGGCACCAGGATGAGGATAGAGGCTTTTGCCGAACAGGTAAAGGAATTTTCTGCGAGTAAAAGAACAGCCCAGTA</t>
  </si>
  <si>
    <t>MTRYVGLDVGSGTAKVAVLDENKNLLFWRYEKTHGQPIETAERLLTEVEKEFGKESLSGITCTGTAGKTISQILGCAFVNEVMAHAKAATFFHPEVKTIIDIGGEDSKLIFITHERGVPEIEDFALNTLCAAGTGSFLEQQAARLGYTIEEFSRLAVEAQNVPRIAGRCTVFAKSDMIHLQQAAVPDQEIIAGLCFAIIRNLRSNLAKGREILPPLVFQGGVAANLGVRRAIKEILRLKDNELIIPEHFRIMGAIGAALYGLEGKATSEYRGSDLLKAYLKERTYSPPRYEVLTPFKSLEISERLKQRFLIETTASPGKPQEVWLGVDVGSVSTKLVAINQEGKLIAKVYLLHQGKPLESIKKGLLELKKQLPENVVVKGVGTTGSGRYLIGDFIGADVVRNEITAQAYGALFIDPEVDTIFEIGGQDSKYIYLENGTISDFTMNKACAAGTGSFLQEQAVKLGVPIEKFGEIALKSSAPLKLGERCTVFMQSDLLHYQQQGLPKEDLIAGLCYAIVHNYLNKVVEDRRIGKKVFFQGAVAFNQGVVAAFEKVLGKPVIVPPHHEVTGAIGVALLAKEETRGQTRFKGFDLTKVNYQIQAFECKECPNQCEIHRVTIDGSLPYYYGGRCEKYEVDQRKPQENIPNLTLERFEKLISYVKPVEKEKSQDKTIGIPLILQFYEWLPLFATFFQELGYQVVLSSQTSKKIIKVGCEITPGEPCFPIKIAIGHIKELLDKGVKTLFLPQITDLPPEHPAFEVGKVCPYVQSVPWISPATFRFEDLGVKVINPVLHLGRPAFLINQEVKDLARMLGVSEKEAKRAWKIGEEAQREFHHWLKQRGKEILSQFKEDVVLVIVGRPYNAFDPGANLGIHYKIKKLGIVGLPVDMLPLEELDNPKVFEPLSEMYWEYGQRFLLAAHLIRETPNLFPVFFTNFSCGPDSFIQHFFEELMGGKPFIEIEVDEHSAEAGVVTRLEAFVDSIRDKVKPYELKRSFTFLKATPKEKRTIYIPYMCDHAVALAAAFRACGVEAKVLPEPDEQSLELGRRYTSGKECYPTILTTGDLIKLINQPGFDPEKSVFFMPNSGGPCRFGQYNKLHQKILRDLDVKLPVYSLQQDMSFYQDLDLLGKTFMKVAWKGIVAVDVLNKLLREIRPYAKDKQEVERLYQEGLNQIEKAIEKGEDLVSVLLDLKNRFAGLEVDTQKKPKVGVVGEIYVRSNRFANEDLYRFLEDLGLEVWLPPITEWIHFINYTSKNWAKRLGLFKTYFRYVLESRYLRWEEEKFVSVFKDILDTAEELSVEELMKLTQRYVDIRYEGGEVLLSVGKAVEYSHNGVSGIVNVIPFACMPGNVVSALLKRIKEGEGKRLPVLTVPCDGQKSLGTRMRIEAFAEQVKEFSASKRTAQ</t>
  </si>
  <si>
    <t>1262927.PRJEB901.BN677_01736</t>
  </si>
  <si>
    <t>uncharacterized protein</t>
  </si>
  <si>
    <t>MPVMLFLSVALSMSATDVGTFSGGSGTKDDPFRITKQADLVEIQSYLHYGTTTYEGYFFRMENDLRFNSYSGLATGLSNHRFQATFDGNGKRIVGIQAVMNSNASGFGVFGWTGEHCTIKNLTVDSCSITANGNCNYSAFLVSRNSGLVENCHVTNCTINFQKCGTSNQNGGLVAYNESLGRVRNCTFRGNVFTGCKFGAIAGYNNGGQCDSCISYADIAIVKSNVYVGGISGFASYTSTGANVNFLNCINCGYIHSISASITGTYVGGICGDNNKVNISGCSNEGTIMALNYVGGIIGYMWNQSAISDCRNAGTVADIFMSHDSIPASFGMGDYQGGIAGYVKEGTISRCFNVGTIRSLRAAGGLVGNGESIVFADCYNAGLVDAPHSWLSGNTITQQCGGLVGYKSGASSFNITFERCLSLGTVNAAEVARPQNAVYLGRPSTAIESVYTNCFYDSRVAGWDTTSTGALTTEVLTSGQPLEGFSTDVWTFAAGYYPRLKAQATTDAALAGAAPLFLPAGNIHSRVLNSFTTGTADTAATWSLKGEGAVLSGNNVTVTRTDMPTNFTLTATAGSASRACLLTVFPQLFTGSGTETDPYIISTYAELKQLARATSEGNLTFKGEYLKLGADIDMESDATFSCMSTSMSAPFLGNFSGNGHKLKNWKLTAHTNSTQYAGLFGYVGESGVVSDLVIDGTCSIGLYLNGGTIAGRLFGNVSNCRVLPSALLSKAAGGTWGGIAGRIDNSGSVIDCYVGSDITLTGASNRVGGITSSNNGTIIGCQYAGSLNGTAANHIGGIAAENGGSISDCIVSGVVNAQYYVGGITSNNLSTGSISNCLITAPIMYTQQVDFAGAITGINSGKVNNVVYDSQISLLDNIGVPGKLTREIIAAPAMGERWQADNVTYPKLKKFASEDMAMLTSFPVTFPDADTRITMREGAPATCYTATGLTIKLDDADDFSVRSGKLSFTGYTSYCYDYLIRTYAGRRQQMRVAAYGDFLTGSGTEADPYIIATEANLRKLVTESSRAANQGDYAGMHFKVTADITLNSAITGISCGNAKMFNGIIHGEGHSIANLNINGTAACTGLVGYLGPKGVIENLHITSGTVKSNSTQTGAIAGYCRGIVRNCSNGADVTGSATYTGGVTGYAYNSPELINLTNTGNVTSTQFYTGGVAGAVAGQGTYAKFLNRGDVAGTMYVGGVAGHMRAATVSDLTNYGHVGNATTAVCNMHGGVIGTAGVIDTLRQARNYGIVSGGSTAIGGVMGRYWPETDTKHVINIEECLNADSVVGKLQNVGGIVGQGDKYSLRVERCVNIGSVSNVNAKLAAGTPGAGGIVGGGIPVINNCFNAGVISGINCLGGILGRVPDNASTATITNCTNTGWLTG</t>
  </si>
  <si>
    <t>356660.SAMN05444336.SAMN05444336_101801</t>
  </si>
  <si>
    <t>GCF_900106695.1</t>
  </si>
  <si>
    <t>Albimonas donghaensis strain DSM 17890| whole genome shotgun</t>
  </si>
  <si>
    <t>GGGGGATGCCGGGACACCAGGTTGCGCCGCCGGGAGACTGGCGGACATGGGTGGTGCTTGGCGGCCGCGGTGCGGGAAAGACGCGGGCGGGGACCGAATGGGTCCGCGCCCGGGTCGAGGGCGGCACGCCTCTGGGGAAGGGGGCGTGCCGCCGGATCGCCCTGGTGGGCGAGACGATCGACCAGGCTCGCGAGGTCATGGTCGAGGGGCCGTCGGGGTTGCGGGCGTGCTCGCCCCCCGACCGGCGCCCGGTCTACGAGGTCACCCGCAAACGTCTGGTCTGGGAGAACGGCGCCGAGGCGCGGTTGTTCTCGGCCCATGATCCGGAGGGGCTGCGGGGGCCTCAGTTCGACGGCGCCTGGAGCGACGAGCTGGCCAAGTGGCCCAAGGGGCGGGCGGCCTGGGACATGCTGCAGTTCGCGCTGCGGCTGGGCGACCGGCCCCGGCAGCTGGTGACGACGACGCCGCGGAGAAATCCGCTGCTGAAGGAGATCCTGGCGGCGCCGGATACGGTGATGACCTCGGCGCCGACTTCGGCCAACGCGGCCAACCTGGCCAGCGAGTTCCTCGACGCGGTGAACCGCCGCTATGCGGGCAGTGCGTTGGGGCGGCAGGAGCTGGAGGGCGAACTGCTCGACGATGTCGAGGGCGCGCTGTGGAACCGGGCGCTGATCGACGGCGGCCGGGTGGCGGTTGCGCCGGAGATGTCGCGGATCGTGGTGGCGGTGGACCCGCCGGCGACCTCCGGGCCCGACGCCGACGCCTGCGGGATCGTGGTGGCGGGGCTGGGCGGAGACGGGGTGGTCTACGTGCTGGCCGACCTGACCCTGCAGGGAGCGGCGCCGTCGGCCTGGGCGGCGCGGGCGGTGAAGGCGCTGGAGGAGTTCCAGGCCGACCGCATCGTCGCCGAAGTCAACCAGGGCGGCGAGCTGGTCGAGACGCTGATCCGCCAGGTCGATCCGCGCACCCCCTACAAGGCGGTGCGGGCGACGCGGGGCAAGGTCACGCGGGCCGAGCCCGTGGCCGCGCTCTACGAACAGGGTCGCGTCCGGCATGCGGGAAGCTTTCCGCTGCTGGAGGACCAGATGTGCGCCTGGACCGGCGAGACCGGGCAGGGCAGCCCCGACCGCATGGATGCGCTGGTCTGGGCGGTGACGGAACTGAGCCTGGGCGCGGGATCCTCGCCTCGGGTGCGGCGGCTCTAGTCCGCCGACCATGCCGCGCGGCGGCTTTTGCTGAAACCGATGAAGCAAGGGAGAAAGCCGATGGCTTTCAATTGGCTGCGTGCGGCTGCGACGGCGCCGGAGAGCCGCAAGACCTCGGCCGTCGGCGCGGCCATCGCCTATTCGGGACCGGGCCGGGCGGCCTGGTCGCCGCGGGATACCGTCTCGCTGACGCGCAACGGGTTCGGGCGCAACGTCATCGGCTTCCGCTGCGTTCGGATGGTGGCGGAGGCCGCGGCCTCCTTGCCGGTGATCCTGAGCGAGGACGGGCGGCGCATGGCGACGCATCCGCTGCTCAAGCTGCTGGGCCGGCCCAATCCGGGCCAGACGCGGGGCGCGTTCCTGGAGACGGTTTACGGGCATCTGCTGCTGTCGGGCGACGCCTATGTGGAGGCGGCCGGGGTCATGGCCTCGGGCACGCCGGCGGAGCTTTATGCGCTGCGCCCCGATCGCATGAAGGTCGTTCCGGGCGCGGATGGCTGGCCGGAGGCCTACGAGTATCAGGTGGGCGGCAGGAAAGTGCGCTTCGACATGACGGCAGAGGCGCAGCCGATCCTGCATATCAAGAGCTTCCATCCGCTCGATGACCATTACGGGATGTCGCCGCTGGAGGCTGCGGGGTCGTCGGTGGATATCCACAATGCGGCCGGCGGTTGGTCGAAGGCGTTGCTGGACAATGCCGCCCGCCCCTCCGGCGCCATCGTCTATCGCGGCGCCGAGGGCGGCACGATGAGCGAGGAGCAGTATCAGCGGCTGGTCGACGAGCTGGAGGAAAACCACCAGGGGGCGCGCAACGCCGGGCGGCCGATGCTGCTGGAGGGCGGGCTCGACTGGAAGCCGATGGGGTTCAGCCCGTCGGACATGGAGTTCCTGGAGACCAAGACCGCCGCGGCCCGCGACATCGCCATCGCCTTCGGCGTGCCGCCGATGCTGCTGGGTCTGCCGGGCGACGCCACCTATGCCAATTACCAGGAGGCCAACCGCGCCTTCTACCGCCAGACGGTGGTGCCGCTGGCGCAGAAGGTGCTGACCGGCATGGCGGGGTGGCTGTCCGCGCAGGTGGGGGAGGTGGTGGACCTCTCCCCCGATCTCGACGCGGCGCCGGCCCTGGCCGCGGAGCGCGAGGCGCTGTGGCGGCGGGTGGCCGGCGCCGACTTCCTGACCGAGGACGAGAAGCGGGCGATGCTCGGTTTCGGCCCGGCGGTCCGGTGATGCGCAACAGCCTGCGCACCCAGTCGGGCGGTTCGAAGTTCCTCTACGAGCCCTTCGACAGCGCGCATGCCCGGATCGAGGCGCTGGAACGCGTGCTCGATGAGCGATGGGCGGCGCTGGAGCGGTCGCTCGACCGGATCGACCATTCGGTCGAGCGCCTGGAGAAGCGGCTCTGGCTGGCGGTCTTCGCCGTCGCCACGGCGCTGGTGAGCCAGTTCGCGGCGATCCTGCTCGATGGCCGACTAAACCCCTGAGGATCAGCACATGACGGAATTTCAGACGTCCGGCCCGAGCGCTTACGGGCTGGAGACGAAGTTCGTCGCCTTCGACCAGGTGGCGACGGTGGCCGATGACGGGCGGATCGAGGGCTACGCCTCGCTTTTCGGGGTCTCGGACCAGTCGGGCGACGTGGTCGAGCCGGGGGCCTTCGCGGCCAGCCTGGCGGCGACCCGGTCCGCGCGGCGGTCGGTCAAGCTTCTGTGGCAGCACGATCCCGCGCAGCCGATCGGCGTGTGGGACCAGGTGCGCGAGGATGATCGGGGGCTGCTCGTGCGCGGGCGGCTGCTGACCGAAGTGCGGCGGGGCGCGGAAGCGTTGTCGCTGCTCAGGGCGGGGGCGGTCGATGGGCTTTCCATCGGCTACCGCGCTCTCAAGGCGGGGCGTGCGCCGGGCGGCGGACGTCTTCTGCAGGCGGTGGAGCTTTGGGAGGTGTCGCTGGTGACCTTTCCCATGCTCCCCGAGGCGCGCGCGTCGGCGGCCAAGTCGGATGACGACGCCATCGACGCCGGCGGCGAGGACGCCGACGACGCGGCGCTGGCGACGGCCCTGGCCGACGCGATCGCCGAGGCGCGGAGCCGCTTCGGCGGCTGACTTGTCGAACCTTCACAGCTTTCGGATGGACGAAGGAAAGTCTCACATGACCAATGCCAATCAGGGCCAGGGCCTCGAAACCAAGTCGGCGGTGGCCGGCTTCCTGCGCGAGTTCGGCGTCTTCCAGGACGAGATGAAGTCCCGCATGAAGGCGCAGGACGATCGCCTGGAAGCCATCGACCGCAAGTCGGCCGGCATGGCGGGCCGCCCGGCGCTGAGCCGCTCGGCCGATCTCGACCTGCCGCATCGCAAGGCCCTGTCGGCCTATCTGCGGTCCGGCGACGACGACGCGCTGCGCGGCGTGACGGTGGAGCGCAAGGGCCTGTCGACCTCGGTCAACGCCGAGGGCGGCTATCTGGTGGACCCGCAGACCTCGGACCGCATCCAGTCGGTGCTGACCGGGGCCGGTTCGGTCCGCGCCATCGCCAATGTGGTGCAGGTGGAAGCCAACGCCTTCGACGTGCTGGTCGACCATGCGGATTTCGGCCATGGCTGGTCGTCCGAGACGGGGTCGGTGTCCGAGACCTCGACCCCGCAGATCGAGCGCGTGTCGATCTCGCTGCATGAGCTGTCGGCGCTGCCCAAGGCCTCGCAGCGGCTGCTGGACGACGCGGCCTTCGACATCGAGGGCTGGCTGGCCGACCGGATCGCGGACAAGTTCGCCCGCGCCGAAAGCGACGCTTTCATCAACGGTGACGGGTCCGATCAGCCCACCGGCTTCCTCGACTACCCGGTGGCGCATGTGAATTCGGGCGAGACCTGGGGCACGCTGAACTACGTGCCGACGGGCGTGTCGGGCGATTTTTCGTCCACCGATCCGGCGGATGCCATCGTGGACCTGGTCTACGCGCTGGGCGCCCGCTACCGCGCCAAGGCGACCTTCGTGATGAACTCGAAGACCGCCGGCGCGGTGCGCAAGATGAAGGACGCAGACGGGCGGTTCCTGTGGTCGGACGGGCTGGCCGCCGGCGAGCCGGCCCGGCTGATGGGCTACCCGGTGCTGATCTGCGAGGACATGCCCGACATCGCCGCCGGGGCCAAGGCGATCGCCTTCGGCGATTTCGGCGCGGGCTACACCATCGCCGAGCGTCCGGACCTGCGCGTCCTGCGCGACCCGTTCTCCGCGAAGCCCCATGTCCTGTTCTACGCCACCAAGCGCGTGGGCGGCGACGTGACGGACTTCTCGGCGATCAAGCTGCTGCAGTTCTCGGCCTCCTGATCGAGGCCCTGGTGATCCGCGGCGCGGCCTGAGCCGCGCCGCGGGGCTCGACCCGGGAGGGTCGGCCGGGGCGCTTCCGCGCGGGATGCTCGCATCCTGCTTCCCCATGTCGTGACCGGGCCCGTGCGGAGGCGCCCGCTTCTTGTCGAAAATTCCCCTGCGGCGCCCTGGGAACGGGGCGCCGCCGGGATATTCGGGAGGGCGTGGCGATGGGCGACTACCTGACCAAGCGTAGCGACGAAACCCGGCCGGTGGCGCTGGCCTGGCAAGGGCTCGCGCCCGGCGAGACGGTCCGTGAGGACCTCGGCTGGATGATCGTGCCGCAGGAGATGGATGCCGAGGCGCTGGTGCTGGTCTGCGCCAACTGCGCGGGCGAGGCGTCCACCGCGGTGCTGCGCGGCGGGCGCGCCGGCCATGTCTACCACGTGTCGAACCGGGTGCGCACCAGCGCGGATCGGGTGCTGAGCCAGGGCCTGATGCTGCGCGTTCTGGCCGCCTGAGGAGGATTTCCGATGATCACGGAACTTGAACCGGCCGCGGTGGCGCCGGTGGACCTGGACGCCTTCGCCGCGCATCTGCGGGTGGCGACGGGTTTCGCGGGCGCGCCGGATGAGGCCGCGTTGATCGAGCGCTGCGCCCGCGCGGCGGGGGCGGGGATCGAGGGGCTGGTGGGCAAGCGCCTGATCCGGCGGCGGTTCAAGTGGACCGTGAGCCGCTGGCGCGACCCGGCGCGGGTGGCGATCCCGCTCGCTCCGGTGGCGCAGGTCAACGCGGTGACGGTGATCGACGCCGAGGGCGTCTGGCAGTCCGTCGACTCGGATCGCTGGGTGCTGATCCCCGACGGGTTCCGGCCGGTGCTCGCCGGTCGGGGCGGGCGCTTGCTGCCCGGGATCCCCGCGGACGGCGTTGCCGAGGTCGAGGTCGTCGCGGGCCATGGCGACGCCCCCGAGGACATTCCCGAGGAACTGCGCCAGGCGGTGATGCTGCTGGGCGCCCAGTATTACGAGCAGCGCCATGCCGCGGCGGAGGGCCTGGATGAGCTGCCCTTCGGGGTGCGCGACCTGGTCGCCCGTCATCGGGAGCTGCGGCTGTGAGCGCCGCGATCCCGATGGCGCCCGTCCTGAATCGCCGGCTGGTGCTTGAAAGTCCCGAGCGCGTTCCGGACGGCGCAGGCGGCGGGGGGCTCGGCTGGTTGGAGCTGGGCGTGCTCTGGGGCGCGATCACGCCGCGCGCCGGGCGGGAACTGGAGCGCGGCGGGCGGCAGGGCAGCCGCGTTTCGCACCGTATCCTGGTTCGCGCCGCGCCGGTGGGCGCGTCGACCCGGCCGCGCGCCGACCAGCGGTTTCGCGAGAATGGCCGAACCTTTCGGATACGGGCGGTTACCGAGGCCGACGCGCGCGGCCGGTTCCTGACCTGCTGGGCGGACGAGGAGACGACGGCATGAGCTACGAGGCATCGGCCGCGTTGCAGGCCGCGATCTTCGTGACGCTGAGCGGGTCGTTGGAGCTCGCCGCGCTGACCGGCGACCGCATCTGGGACACGCCCCCGCACGAGGACGGGACGGGCCACGAGGCCGGGATCTACGTGCTGATCGGCGAGGAGCGGGTCTCGGACTGGTCGGCGCAGGGGCTGAGAGGGTCGGCGCACGAGGTCGAGATTTCCGTTCTCGCCGAGGACGCGGGCTTCGCGGCGGCCAAAGAGGCGGCCGGGCTGATCGATGCGTTGATCACGGGCGCCCTGCCGCCGCTGTCGTCGGGACGCGTGGCGAGCGTCGACTTCGTTGGCGCCAGGGCACGGCGCGAAAAGGATGGCGGGCGCAGGATCGACCTGCGGTTCCGGTTCAGGATCGAACATTAATCCACTGGAAAGGCGAGTGAAATGGCTGCTCAGATGGGTAAGGACCTTCTGTTGAAGGTCGATACGGGATCCGGCTTCGCCACGGTGGCGGGACTGCGGGCGACGCGGATCGCGTTCAATGCCGAGACCGTGGATGTGACGCATGTCGGCTCCACCGGACGTTGGCGGGAGCTTCTGGCGGGCGCAGGGCTGCGCAGCGCCTCGATCTCGGGGTCGGGCGTGTTTCTCGACGCCTCCACCGACGCGACCATGCGCCAGGCGTTCTTCGATGGCTCGGTCCCGATCTTTCAGGTGATCGTTCCGGAATTCGGCACGGTGGAAGGGGCCTTCCAGGTCACCGCTCTGGAGTATTCCGGCCAGCACGACGGCGAGGCGGTCTACGAGGTCTCTCTGGCCTCGGCCGGCGCGCTGAGCTTCGCGGCGGTCTGACATGGCGAATGCGGCGCGGGGCGAGGTGGATCTGGTGGTCGACGGTGTTCCGCGCGTGCTGCGCCTGACGCTGGGCGGGATGGCGGAGCTGGAGACCCGGCTGGGCGTGGGCGGGCTGGCGGAACTGGTGGAGCGGTTCGAGACCGATGCCTACCGGGCCGACGACCTGATCGCGCTGCTGGCGGCGGGGCTGCGGGGGGGAGGTTTCGAGGTCTCCGACGCGGAGTTCGCCGGGATGCAGGTTGCGGGCGGAGCGGCGGGGGCGACCCGGGCCGCGGCGCAGTTGCTGATCGCCAGTTTCGCGCCGCTGGAGCGCTGAGCGATGGCGGATGAGCCGAAAACGCTGATCGACTGGCCGGCCTTGATGCGGCTGGGCCTGGGCGAACTCCGTCTTCCGCCCGACGTGTTCTGGGCGATGACCCCGCGCGAGCTGCGCGCCGCGGTCGGGCCGGAGCGCGAGGCCCGGGCCGCGCGGCCGATGGGGCGGCGCGACCTGGCGGCGCTGGCCGCCCGTTATCCCGACGCCCCAAAACCGGAGAGCGAGGCATGAGCATCTATTCCGACACCGATATCGGCACGGCCCTGCGCGAGGTTTCCAGCGCCGGGGACGGGACCGAGAAGACGGCCGCCGGCGTCTCTGACGAGCTGCGCCGCATGCGCACGGAGATGCGCGACACCACCCGCGAGGCCAAGGGGCTGGCGGGTGCGATCTCGGGCTCGCTGCGCGGCGCCTTCGACCGGCTGGTGACAGGGGGCGGGGGCGCCTCGGACGTGCTGCAGCGGCTGGGCACGGACCTTGCTGGACGCACCTTCGATGCGGCGCTGGCGCCGGTGCACGGAGCGGTGACGCAGGGGCTGACAGGCGCGATCGGGACGGGGATCTCGGGGCTGTTCTCCGGGTTTTCGGCTTTCGCCAGGGGCGGATCGTTCTCGGGCGGTCGGCCGCGGGCCTTCGCAGGGGGCGGGGTGGTCGAGGGGCCGACCCTGTTCCCGATGCGGGGCGGGACGGGCCTGATGGGCGAGGCCGGGCCGGAGGCGATCCTGCCCTTGCAGCGCGGCGCGGACGGGCGTCTGGGCGTGGCGGCGGGCGGGGGCGGCAAGGCGGTCAACATCACGGTCAATATCAACACGCCGGATGTCGCCGGCTTCCAGAAATCGCAGAGCCAGGTGGCGGCGCAGCTCGCAAGGGCGGTCCGTATGGGCCAGCGCAACGGGTGAGGACGGATCATGGCATTTCATGACGTGCGCTTTCCGGACCGTCTTTCGGTCGGGTCCTCGGGCGGACCGCAGCGGCGGACCGAGATCGTCTCGCTCGCCAACGGGTTCGAGCAGCGCAACACCAACTGGGCGGAGTCGCGCCGGCGCTATGACGCGGGCGTGGGGCTGAGCTCGCTGGACGACCTTGCGGAGGTCGTCGCCTTTTTCGAGGCGCGTCGGGGGCAGTTGCACGCCTTCCGCTGGAAGGACCCGATGGATCACAAGTCCTGCCTGCCGGGCGAAGACATCGCGCCGACCGATCAGCCCATCGGAACCGGAGACGGGAGCGAGACCGCGTTTCAGCTGGTGAAGGTCTATCCGGCGGTGGTGAACGCCTGGACGCGGGTGGTGTCCAAGCCGGTCGCGAACTCGGTTCGGGTGGCGGTGGACGGCGAGGAGAAGGTCTATGCGGCCGACTTCATCGTCAACCATGCCTCGGGCCTTGTGACCTTCACCGCGGCTCCCGGCGCGGGCGCGACGATCACCGCCGGCTATGAGTTCGACGTGCCGGTGCGCTTCGACACCGACCGGATCGTGGCGACGTTGTCGGCGCTGGAGGCCGGCGACATCCCCTCGATCCCCGTGGTGGAGGTGAGGGTCTGATGCGGGAATTCGATCTGGATCTGGCCACGGAGCTCGCCTCCGAGGTCAGGACGCTCTGCCGTTGCTGGACCGTGGCGCGCAAGGATGGGGTGGTGCTTGGCTTCACCGACCATGATCTGCCGCTGAGCTTCGACGAAGTGGCGTTCGAACCCGAGACCGGGTTCGCGCGCACCGAGATGGAGCAGACGCTGGGGCTGGGCGTGGACAACGTGGAGGCGTCGGGCGCGTTGCGCTCGGAGGCGATCACGGAAACCGACATCGCGCGCGGGCTCTATGACGGCGCGGTGATCACGCAATGGGTGGTGGATTATCGTGACGTGGAGCGGCGGGCGAAGCTGAGCGTCGGCCGGGCGGGGGAGATCCGCCGCGGGGTCGGCGCGTTTGAGATGGAGGTGCTGGGCCAGGCGGAGCTTCTGAACCGTCCCTCGGGGCGGATCTACCAGCGGCTGTGCGATGCCGATCTGGGCGATGAGCGCTGCGGCGTGGACCTGAGCGGGGCGATGAACAAGACCGGGACCGTAGAGGCGGTGCAGGATGCGCGGCGTTTCGTGGTCGGCGGCAACGCTGCGGGGGAGGAGGCCGGGTTCTTTTCAGCCGGCCGGCTGGAATGGACCTCGGGCGCCAATGCAGGGGCCACGGCGACGGTGCGCTCCTTCTATGCGCAGAGCGGGCAGCGGGTGATCGATCTGTGGAACACGCCCGAGGCGGCGATCGAGCTGGGCGACGGGTTCCGCGTCTATGCCGGTTGCGACAAGACCGCGACCACCTGCAGGGCGAAGTTCGCCAATTTCGCCAACTTCCGCGGCTTCCCGATGATCCCCGGCGAGGATTGGCTGACGGCCTATCCGCGCTCGGACGAGGATCACAACGGGGGCTCGCTGTTCGATGGCTGAGCGTCGGCCGGCGATCGTGGCCGCGGCGCATGGCTGGCTGGGCACGCCCTATCGCCACCAGGCGAGCGTGCGCGGCGCGGGCGCGGATTGCCTGGGCCTGGTGCGTGGCGTCTGGCGCGAGGTGATCGGGCCGGAGCCCGAAGCGCCGCCGCCCTACAGCCCCGACTGGGCCGAGCCCAGCCGTGAAGAGCGGCTCATGGCGGCCGCGTTGCGGCACATGGGCCCGGTCGCGCCTGACGCGGCGCGGCCGGGCGACGCGCTGCTGTTTCGTATGCGCGAACGGGGGCCCGCCAAACATCTGGGCATACTCATCGAGACCGGGCCGGGGGAGGCGCGGATGATCCACGCCTATTCCGGGCGCGGGGTCGTCTCATCGTCCCTCGGGCCATCCTGGCGGCGCCGCATCGTCGCGGCCTTCAGCTTTCCGGAGTAGATCATGGCGACGCTCGTACTAGCCGCAGCCGGCACGGCTCTGGGGACCGCGGCCGGCGGGTCGATCCTCGGCATCGGCGCGGCCGCGATCGGTCAGGCCGGCGGCGCCGTGCTCGGCGCGGTCATCGACCAGAAGATCCTGGGCGGCGGCTCCGACGCGGTGTCGCGCGGGCGGGCGTCGGGGCTCAAGGTGCAGGCCGCGAACGAGGGCGCGCCGATTCCGCGGGTCTACGGGCGTATGCGCGTCGCCGGTCAGCTGATCTGGTCCACCCGGTTCCGCGAGCACGTGAGTGAGAGCGGCGGCGGCAAGGGCGGGCCGACCGCCCGGGACTACAGCTACACGATCAGTTTCGCGGTGGCGCTGTGCGAGGGGCCGATCACGCGCATCGGGCGCATGTGGTTCGACGGCAAGCAGGTCAACACCGACGCGATCCAGTGGCGTCTGCATCGGGGGACTGAAACCCAGGGCCCGGATTCGGCCATCGAGGCGGCGGAGGGCGAAGCGCCCGGTTTCCGAGGCGTGGCCTACATGGTCTTCGAGGATCTGGCGGTCGGCGACTATGGCAACCGGATCCCGCAGATCTCGGTCGAGGTGTTCCGGCGCCCACGCTCGCCCAGGAATGTGGAGGTGGGCGAAGAAGGCGAGCTGCGCATCCACAAGATCGTCAAGGCGGTGGCGATGTCGCCGGGTTCGGGCGAGTTCGTGCTGGAGACGGACCCGATCCGCGTGATCGAGGGCGAGGGGCAGGAGCGCTACGCCAACCTCAACGCCTGGTCGGATCGCACCGATGCGGTGGCGGCGCTGGATCAGCTGGTCGAGGAACTGCCGAACCTGGAGGCCGTGTCGCTGGTCGTGAGCTGGTTCGGCGACGACCTGCGCTGCGGCGAGTGTCGTCTGCGGCCGGGCGCCGAATACGCCGAGACGGTGACCGCGCCCCATGTCTGGGAAGTGGCCGGGCAGACGCGCGATGCGGCCTATCTGGTCAGCCGGGACGGAGATGATCGGCCGATCTTCGGGGGCACGCCGTCGGACGGCTCGGTGATCCGCTATATTCGCGAGCTGAAGGCGCGCGGCATCCGGGTGAACTTCTATCCCTTCATCCTCATGGATATTCCGGTCGGCAACGGAAAGCCCGATCCCTGGGGCTGGGGCGCGGAACAGGCGAAGTTTCCCTGGAGAGGCCGGATCACGACCTCGGCGGCGCCGGGGCAGCCTGGCTCTCCGGACGTCACGGCGGCCGCGATCGACGAGGTCGCCGACTTCTTCGGGACGGCGGAAGCGGACGAGTTCGCGCCCAGCGGGGACACCGTGGTCTACAACGGCGGCTCCGATTGGCGGATGCGCCGGTTCATCCTGCACTATGCCCACCTCTGCGCGCTTGCGGGCGGCGTGGATGCGTTCTGCATCGGCTCGGAGATGCGGGCCCTGACCCAGATCCGCTCGGCGCGCACCGAGTATCCGACGGTGGATGAGTTCATCCGCCTCGCCAAGGACGTGCGCGGCGTTCTGGGTGGATCGACGAAACTCGGCTACGCCGCGGACTGGTCCGAGTATTTCGGGCACCAGCCGGCGGACGGGACGGGAGATCGGCTGTTCCACCTCGACCCGCTCTGGGCTCACAAGCAGATCGATTTCATCGGCATCGACTGGTACGCGCCCTTGACCGACTGGAGGGACGGGCGGGAGCATCTGGATGCGGAGGAAACGCCGACGATCTATGACCTGGACTACCTCGCATCCCGGTTCTCGGCCGGCGAAGGCTATGATTGGTACTACGCGTCCGACGCCGATCGCCTGGCGCAGGTGCGCACGCCCATCGTCGATGGGCTGCATGGCGAGGACTGGATCTGGCGGAACAAGGACCTGAAGAACTGGTGGAGCCGGTCGCACTACCAGCGTGTCGATGGCGCGCGGGAGGAGGACCGGACTGCGTGGCGGCCTCGCTCGAAGCCCGTCTGGCTGACCGAAATCGGGTGTTCGTCGGTCGACAAGGGCACCAACCAGCCGAACGTCTTCGTGGATCCGAAGTCGTCGGAGCATGGCTACCCGCATTTCTCCTCGGGGCTGCGCGACGACCTTATCCAGCGTCGGATGTTGCAGGCGGCGCAAAAACACTGGGGAAAGGCGGCCAACAACCCGGATTCGACTCGCTACCCGGGGACCATGCTGGACCTGTCCAACAGCTATGTGTGGACCTGGGACGCGCGGCCCTGGCCGGAGTTTCCGCGTCGGTTGGACCTGTGGTCCGACGGCGAGAACCACGAATACGGGCACTGGCTGAACGGGCGTGTCACCGCCGGCTCGCTTGACCGGATCGTCGCGGAGATCTGCGACGAGGCGGGGCTTGTGGACGTCGACGTCTCCGGCCTGCATGCGCTGGTCGACGGGTTCATCCAGGACAAGGTCCAGACCCCGCGCGAGGCGCTTCAGGCATTGATGATCGCCGAGGGCTTCGACGCCTATGAGAGCCAGGGCCGGCTGCGGTTCGTCATGCGAGGACAGCAGGAGACCGTCGCGCTGGACGAGGCGGAGGTCGTTGCGGAAGGCGCGGGAGAGGGCCGGGATGTCGAGCGCGTTCGGGCGCCCGAAGGCGCGGCGCTTCGCGAAGTGCGCGTGGGCTTCCTTCGCACCGACGCCGGCTACCAGACCGGGGCTGCGGAGGTCATCAACCCCGACGGGGCCGCGCAGGGCGTGCAGGGCTCGGATCTGCCCATCGCGATGTCGCGGGGCAGGGCGGTGGCCATCGCCGAGCGCTGGGCGCGGGAAAGCGCGGTTGCGCGGGAAACGCTGAGCTTCGCTTTGCCCAACGCCCGCCTGTCGCTGGAGCCGGGAGACGTGGTGCGTTTCGGCGCCGAGGGTCAGCCTGAATTCCGCATCGACCGGATCGCGGAAGGTCAGTTCCGCCGCATCGACGCCACGAGGATCGAGCCGGCGAACTACCAGCTCGGCGCGCGGGCGTTTCCGTCGGAGCCGGAATCCGCGCTCGACGCCCGCACCAGCGCCGGCGCGCCGGGATACAGGTTGCTGGACCTGCCCTGGGCGATCTTCGACGGATCGGAGACGCGGGGCTATGTGGCGACCTGGTCCACGCCTTGGCCCGGAACAGTGGCGGTCTACGGCTCGGATCGGGACGAGAGCTATTCGGCGGTGGGGGCGGCCAACCGGCCCTCCGCGGTCGGGCAGCTGGTCGGGTCGATGGCGAAACGCGAGCCCTGGCGGTGGACGCGGGGGCTCGAGGTGCAGGTGCGGATGCTGTCCGGCGCCTTGAGTTCCGCCGACGATCTGGCGGTGTTCAACGGCGCGAACCTGGCGGCGCTGTCCTCGCCCCTGGGCGGGTGGGAGCTGATCCAGTTCCGGACCGCGGAGCTGGTCGCGACCAACACCTACAGGCTGTCCGGTTTTCTGCGCGGGCTCGGCGGGACCGAGACGTTGATTGGCGATCCGACGCCTGCCGGCTCGATGCTGGTCATGCTCGACAACCGATTGGTGGGGCTGAACCTCGGAGAGGCGGCGGTCGACGTGTCGCGTCATTACCGGATCGGGCCGCAATCGGCGGATATCGGGGACTCGAGCTTCGCCCATGCGGTGTGGACCTGGGCGGGCGCGCCGCTGAAGCCGCATGCCCCCACCATGCTGAAGGCCGAGCGGGCGGGCAACGGCGATGTCACGGTGACCTGGATCCGGCGAGGGCGGCGCGACGCCGACACCTGGCCGGCGGGCGAGACGCCGCTGTTCGAGGAGGCCGAACGCTACCGGGTGCGGGTGCGCGCGCCCGGCGGCTCGGTGGTGCGGAGCGCGGAGACCAAGTCTCCGACTTTTGTCTATACCGCGGCGCAGCAGGCCGGAGACGGCGTCGGCGTCACGGCGACATTCGAAATCGCGCAGATCTCCGCGGCCGTCGGGCCGGGACATGATGGGAAGGTGACGATCGATGGCTGACACCGCCAACCTGGAGCTCCCGTTGCTGGCCGCGGGGCAGGCTCAGAAACACGTCACGGTCAACGAGGCGCTGTCCAAGCTGGATTGGCTGGTGCAGCTCTCGCTCAAGAGCCGCACGCTTGCCACGCCCCCGGGGGGGCCTTCCGAGGGCGACCGTTATGCGGTCGCCCCGGGCGCCACCGGCGCGTGGGCCGGGCAATCGCAGAAGATCGCGATCTATCTCAATGGGGGATGGGACTTCGTGCAGCCGCTGACCGGTTGGCGCGCCTTCGTCGAGGACGAGGGCGCCGAGTCGGTCTTCGCCTCCGGGCAGTGGACGACGCTGACACTGCCGGCGGCGATGGCGGGGGCCATCCAGATCGTGGAGATCGAACATGTGATCAGCGCCGGCGGCGCGCAGACGACCTCCGGGCAGATCCCGCAACGTTCGGTCGTGCTGGGCGTCACCGCACGCGTGAAGGAAGAGATCACCGGCGTGTCGGGCTGGTCGCTGGGCATCAACGAGGCGGAGGCCCGCTATGGCTCCGGCCTGTCCACCGGCGTCGGCGCGCAGGTGCGTTCGGGGCTGACCGCGCCGATGGCCCACGCCAACAACGCTCCGCTGAAACTTTCGCCCGAGGGGGGGAGCTTCACGGGGGGGCGGGTCACATTGCATGTCTACCGGGTGGAGTTGACCGCCCCGCCCGCCTGATCGTGACCGGAATGCGGCGATCACAAGATCGCATGCGTCACAATTCATGATGGGCGCTTGGCTTGAAAACCAAACTCGGGCAACGATCTTTTTCAGACGCGCGCCGTTGCGCGACCCTAGGGAGAGATCGACATGTCCGTCGCCCCGAAGGACCAGGCTCTCGCCAAGCTCGACCCCGTATGGTCGCGCATCCGCGACGAAGCCCGGGACATGGTGGAACGGGAGCCGCTGATCGGCAGCCTCGTCCACGCCACCGTTCTGCATCATGAGAGTTTCGAAGATGCGTTGTCCTATCGCATCGCCCAGAAGCTCGCCGCGGCCGACATGTCGGCGCTGATCCTGCAGGACATCGCCCGACAGATCATGAATGAGGACACAGGCATCGGCGCCGCCGCGCGCGCCGATGCCGTCGCCGTCTACGAACGTGATCCCGCCTGTCATCTCTATGTCCAGCCGCTGCTGTTCTTCAAAGGGTTCCTCGCCGTTCAGGCCTACCGGGTCGGGAGCGCGTTGTGGAAGCAGGGACGACGGGAAGCGGCCTGGTTCATCCAGATGCGGGCTTCCGAGGTTTTCGGGGTGGATATCCATCCGGGAGCCAAGGTCGGCCGGGGCATCATGATCGACCACGCGCATTCCATCGTCATCGGCGAGACGGCGGTGGTTGGCGACAATTGCTCGATGCTTCATTCGGTGACCCTGGGCGGGACCGGCAAGACCGATGGCGACCGCCACCCGAAGGTGGGCAACGGGGTGCTGATCGGGGCCGGCGCCAAGATCCTGGGCAACATCTCCATCGGGCATTGCAGCCGGATCGCGGCAGGTTCGGTGGTGCTCGCTGATGTGCCGCCCTGCAAGACCGTGGCGGGGGTGCCTGCCAAGGTCGTGGGCGATGCGGGCTGCGACCAGCCTTCGCTGAGCATGGATCAGATCATGTGACCCTGCGGACGCGCGCCTGAAACGTGAAACGCCGGCCCCTGGGGGCCGGCGTTTCTTTCGTTTCGGGATCCGGCTCTGGTCGGGGCCGGGTTCCGGCGATCAGGCCAGCATGGCCACCGGGTTCTCCAGCGCGTCCTTGACGGCGGCGAGGAACTCCGCGCCCAGCGCGCCGTCGATCACCCGGTGATCGACCGATAGCGTGACCGACATCACCGTGGCCACCTTCAGCTCTCCGTCCGCGCCGACGACCGGCTTTTTCAGGCCGGCGCCGACCGCAAGGATCGAGGCGTGGGGCGGGTTGATCACCGCGTCGAAGTTCTCGATCCCCATCATCCCGAGATTGGAGATCGCGAAGCTGCCGCCCTGATACTCATGAGGGGCGAGCTTGCGGTCCCGGGCGCGGCCCGCGAGGTCCTTCATCTCCGCGGACAAAGCCGAGAGCGACTTGGAGTCGGCCGAGCGCAGGACCGGCGTGAACAGCCCTCCTTCGATCGCCACCGCGACCGCCACGTCGGAGGCCTTGAACTTCAGCACCCGATCGCCCGCCCAGACCGCATTGCAGTCCGGCACCTGCTGCAAGGCCAACGCGCAGGCCTTGATTATGAAGTCGTTCACCGACAGCTTCACACCGCGCGAGGCCAGCGCCCCGTTGAGTTCGGCGCGGAACGCCATCAGGGCGTCCAGCTCGATCTCCCGACGCAGGTAGAAATGCGGGATGGTCTGCTTGGCCTCCACCAGCCGCAAGGCGATGGTCCTGCGCATCCCGTCCAGCTTGACCTCCTCGAAGGCCACGTCGGCGTAGAGCTTCTTCACCGCTTCCGCGTCGGCCGGCGCCGGGGCGGCGGCCTTCGCGGCGGGGGCGGCGGCAGGCGCTTCGGCGGGGGCGGCGGCGGCGGGCTTCGCCGCCTCCACGTCCGCTTTCACGATGCGGCCCCGCGGTCCCGAGCCCTTGATCGCCGCGAGATCCAGTCCCTTGTCCGCGGCGATGCGACGGGCGAGCGGTGAAGCGAAAATGCGGTCGCCATCCGCATCCTTGGGCGCAGCGGGAGCCGGAGAAGCAGGAGCTGGAGAGGCGGGGGCCGGGGCAGGGGCCTCGGACTTCGCTTCAGGTTCGGGGGCCGGCTCTTCCTTCGGAGCGGGCGCAGCGGGGGCGCCGGCGCTGTCGGCGGCGGACGCGTCTTCGCCTTCCTCCAGCAGCACCGCGATGGGCGTGTTGACCTTCACGCCTTCGGTCCCTTCCTCGATCAGGATCTTCCCGATCACGCCCTCGTCGACGGCCTCGAACTCCATCGTGGCCTTGTCGGTCTCGATTTCCGCGATCACGTCGCCGGAGGAGACGCTGTCCCCTTCCTTGACGCACCACTTGGCCAGCGTGCCCTCCTCCATGGTCGGAGAAAGGGCCGGCATCAGGATCTGGATCGCCATGGTCCGGGCCTCCTCAGCGGTAGCAGACGGACTTGGCCGCCTCGATCACCTCTTGCGCGGTGACCAGGGCGTGCCGTTCCAGGTTGGCGGCGTAGGGCATCGGCACGTCCTTGCCGGTGCACGACAGGACCGGGGCGTCGAGATAGTCGAACGCCTCGCGCATCAGCACGGCGGAGATCTCCGACCCGATCGAGCAGACCGGCCAGCCCTCTTCCACCGTCACGCAGCGGTTGGTCTTCATCACCGAACGGACCACCGTCGCCGTGTCCATCGGGCGGATCGAGCGCAGGTCGATGACCTCCGCCGAGATCCCGTCCTCGGCCAGCTTGTCGGCGGCTTCCAGCGCGTAGGTCATGCCGATGCCGAAGCTGACCAGGGTCACGTCCGAGCCCTCCCGCCAGATCCGGGCCTTGCCGATGGGGATGGTCAGGTCCTCGATGTCCGGCACGTCGAAGGACTTGCCGTACATGATCTCGTTTTCCAGGAAGACCACCGGGTTGGGATCGCGGATCGCCGATTTCAGCAGGCCCTTGGCGTCGGCCGCCGAATAGGGCTGCACCACTTTCAGGCCGGGGATCTGGGCGTACCAGGCCGCGTAGTCCTGGCTGTGCTGGGCGCCGACGCGGGCCGCGGCGCCGTTGGGGCCGCGGAACACGATCGGGCAGCCCATCTGGCCGCCGGACATGTAGAGCGTCTTGGCCGCCGAGTTGATGATCTGGTCGATCGCCTGCATGGCGAAGTTGAAGGTCATGAACTCCACGACCGGGCGCAGACCGGCGAAGGCCGCCCCGACCGCAAGGCCGGCGAAGCCGTGCTCGGTGATCGGGGTGTCGATCACCCGCTTGCCGCCGAACTCGTCCAGCAGGCCCTGCGTGATCTTGTAGGCGCCCTCGTACTCGGCCACCTCCTCGCCCATCACGAAGACGTCGCCATCGGCGCGCATCTCCTCGGCCATGGCCGAGCGCAGAGCCTCGCGCACGGTCATCTTCTTCATCGGCGCGTCGGCCGGCCAGTCGGGGTCGAGCGTCGCGGGCTCGGGCGCCTTGGGCTCCGCCGCCGCCTTGGGGGCGGAGTTCGGCTCAGGCTCCGCTTCGGACTTCGGCTCGGCCTTCGGGGCGGCCTCTGCGGCGTTCTCCGCGTCCGAGGCGTTCTCGCCTTCCTCCAGCAGCACGGCGATGGGGGTGTTGACCTTCACCCCTTCGGTCCCTTCCTCGATCAGGATCTTCCCGATCACGCCCTCGTCGACGGCCTCGAACTCCATCGTGGCCTTGTCGGTCTCGATCTCCGCGATCACGTCGCCGGAGGAGACCTTGTCCCCCTCCTTGACGTTCCACTTGGCGAGCGTCCCTTCCTCCATGGTCGGGGACAGCGCCGGCATCAGGATCTGGATGGTCATGTCGGCCCCCCTCAGGCGTATACGTCGGTCCAGAGCTCGGAAAGATCCGGCTCGGGACTGGCCTGGGCGAACTCGGCCGACTTGTTGACCCGGTCGCGCACTTCCTTGTCGATGGCCTTCAGCTCCTCATCCGTGGCGTCGCCGCCCAGGGTCAGCAGCTCGCGGACATGCTCGATGGGGTCGCGGGTCTCGCGCATCTTCTGCACTTCCTCGCGGGTCCGGTACTTGGCCGGGTCCGACATCGAATGCCCGCGGTAGCGGTAGGTGTTCATCTCCAGGATGTACGGGCCCTTGCCTTCCCGGCAATGCGCCACCGCCTTCTTGGCCGCGTCGCGAACCGCCAGCACGTCCATGCCGTCCACCGCCTCGCCGGGGATCCCGAAGGCCTCGCCGCGGGTGTAGAGCGCCGGGGTGGACGAGCCGCGCTTGAGCGAGGTGCCCATGGCGTACTGGTTGTTCTCGATGATGAAGATCACCGGAAGCTTCCACAGCGACGCCATGTTGAAGGTCTCGTAGACCTGCCCCTGGTTGGCGGCGCCGTCGCCGAAATAGGTGCAGGCGACGTTGTCGTTGCCGCGATACTGGTTGGCGAAGGCCAGCCCCGCGCCCAGCGGCACATTGGCCCCGACGATGCCGTGGCCGCCGTAGAATTCCTTCTCCTTCGAGAACATGTGCATCGACCCGCCCTTGCCGCGGGAATAGCCGCCCTCGCGCCCGGTCAGCTCGGCCATCACCCCGTCGGGGTCCATGCCGCAGGCCAGCATGTGGCCATGGTCGCGATAGGTGGTGATGCGCTGGTCGCCTTCCTTGGCGGCGGCCTCGACGCCCACGACCACGGCTTCCTGACCGATATAGAGGTGACAGAAGCCGCCGATCAGGCCCATGCCGTAAAGCTGGCCGGCTTTCTCCTCGAAGCGTCGGATGAGCAGCATGTCCCGATAATAACCGAGCAGCTCCTCCTTTGACGCATTCGGCTTGCGTTGCCGTGTGGCGGCCATTCCAGGTCCTCCCGTCGTTTCGTCAAGGGGCGCGTCGTTCAGGCGTCTCAGCCGTCTTACCGTCAAGAAAAGCCGGGCGCACGCAATAACTCGGACCGGGAATTGCGGTTTGCGTCGAGGCGCTGGAAGTTTCGTGCGCGCACGTAATGCGTTCAGGCCCCTGGGAGAGCTCTTTCGCGCCGGTTGCGCGCCGCGGAAAAAATCGTGCGCGGCTCGACCGGGCGGCGCGGGGGGTCGCTTCGGCTCAGCGGATCACGATCTCGTCGGGGCGGGCGTAGCCCAGCACCGCGCGGGTCCGCTCGTCGAGCAGGTCGAGATCCAGGTAGCGGTCCGAGAGCCGGTGGGTGAGATTCTCCATCCGCCGCCGCTCGGCGCGGATGCCGACGAGCTGGGCTTCCAGTTCGGCCTTCTCGCGGGTCAGGCGCAGCTGTTCGACCAGCCCGGTGTCACCCTGCAGGGCGGCGTAGCCGAAATAGCAGGTCGCGCCCACAACGAAGAAGCCGAATCCCGCGGCGATGGCTCGCCGCGTCGCGCCGTTCTCGCTCATGTCGTTCATCGCCCGTATAGGAGGCCCGCGTCTTGCGCGCCGGCCGCTGCTCATCGTCGGACGGTTGACCGCCTCTAGCGCTAGTTTGTCACAATTTTGCGGGGATTTGAAGCGCGAAGCTCAGGCGATGGTGGAACGCAGGAAGACCATTATCGCCATGCACATCAGCACCAGCGCGACGTGTCGAAGCCGGTTGCTCGCGCCGGGCCCGCTCAGCCGGCGCTGGCTGCGCAGCGGCTGCGACGCGCGCTTCGGCCGGATCTCACGCGCGGCGGCGCCGGCGGCGAAGATGCGCAGGTGATCGAGAGAGGCGCGCGGATCGACGTCCCGGGCCGCGGGGGCCTGTGGGCGCAGGAGGCTCTTCTCGACCATGACGGGGGGACTCCGGGTGGATGCACGTCCCCGCTTCTAGCCCATTCAGGGTGGCGCATGCGTGAATAGGTGATTCACATCACATGCAGACTCAAGGCCTCGCTGCCCGCGGTTGAACCATCGCCGCCCGCCGCGCCCCCTCCCCGAACGCAAAGCGCCGCGCCGCCCCGAAAGGGGAGGCGCGGCGCGGTCAGGGGGGGCGCGATCAGCCGCGCAGGATGTCGCGGCCGGCGAACTCGGCGGCTTCGCCCAACTCCTCCTCGATGCGGATCAGCTGGTTGTACTTGGCCAGCCGGTCCGAGCGCGCCAGCGATCCGGTCTTGATCTGACCGCAGTTCAGCGCGACGGCGAGGTCGGCGATGGTCGCGTCCTCGGTCTCGCCCGAACGATGCGACATCACCGAGGTGTAGCGTGCGCGATGCGCCATCTCGACCGCCTCGATGGTCTCGGTCAGCGTGCCGATCTGGTTGACCTTCACCAGGATCGAGTTGGCCGCGCCCATGTCGATGCCGGTCTTCAGGCGCTGGGAGTTGGTGACGAAGAGATCGTCGCCGACCAGCTGGCACTTGTCCCCGATCAGGTCGGTCAGCGCCTTCCAGCCTTCCCAGTCGTCCTCGCCCATGCCGTCCTCGATCGAGATGATCGGGTAGTCGGCGACCAGCTTGCCCAGATACTCGGCCATCTGCTGGGAGGTCAGCACCGCGTTCTCGCCGGCGAGGTTGTACTTGCCGTTCTCGAAGAACTCGGTCGAGGCCGCATCCAGCGCGATATGCACGTCATCGCCGGGCTTGAAGCCGGCCTTCTCGATCGACGCCATGATGAAGTCGAGCGCCTCGCGGGTCGAGCCGATATTCGGCGCGAAGCCGCCCTCGTCGCCCACATTGGTGTTGTGACCGGCGGCCTTCAGCCCGGCCTTCAGGGTGTGGAACACCTCCGCGCCCATGCGCACCGCCTCGCGCAGCGAGCTCGCGCCGACGGGCATGATCATGAATTCCTGCACGTCGATCGGGTTGTCGGCATGAGCGCCGCCATTGATGATGTTCATCATCGGCACCGGCAGCACGCGGGCCGAAGTGCCGCCCACATAGCGATAGAGCGGCAGGCCCACGCATTCGGCCGCGGCCTTGGCGGCGGCGAGCGACACGCCCAGGATGGCGTTGGCGCCGAGGCGGGCCTTGTTGGCCGTGCCGTCCAGCTCGATCATCGCGCGGTCCAGCGTGATCTGCTCGGTGGCGTCGAAACCGGCGAGGGCCTCGAAGATCTCGCCATTGACCGCGTCCACCGCCTTCTGCACGCCCTTGCCCTTGTAGCGGTCGCCGCCGTCGCGCAGCTCCACCGCCTCATGGGCGCCGGTCGAGGCGCCCGAGGGCACCGCGGCCCGGCCGAAGGAGCCGTCCTCCAGGGTCACGTCCACTTCCACGGTGGGGTTGCCGCGGCTGTCCAGGATCTCGCGTCCGGCGATGTCGACGATGGCGCTCATGCTCGGTCTCCGTTGTCGGGCCCCGGGGTCTCGCGCGCCGGATGCGGCGCGCCCCGGCGGGGCCTTGGGGGGCGGGTAGGGCGGCGGGTCAGCCGCCCGGGTCGGTTTTCTTGGAAGGGGCGCGGCGCAGCGGGCGGCCGTAGAGCTCCATGCGATGCCCCTTCAGCTCGTAGCCGAGGCGTTCGGCGACCTTGCGTTGCAGGGCCTCGATCTCCTCGTCGACGAATTCGATGACCTTGCCGGTGGCCAGGTCGATGAGATGGTCATGATGCTCGCGCTCGGCGTCTTCATAGCGGGCGCGGCCGTCGCCGAAGTCGACTTTCTCGACGATCCCGGCGTCCTCGAAGAGCTTCACGGTGCGGTAGACCGTGGCGAGGCTGATGCGCGCGTCCTCGTCCGCGGCGCGGCGATGCAGCTCCTCGACGTCGGGATGGTCCGAGGCGGCCTCCAGCACGCGCGCCACGGTGCGGCGCTGGCCGGTCATGCGCAGGCCGGCGGCCTCGCAGCGCTCCAGAATGGTATCGGGCATGGGCCGTCCGTCTCGCCGATCAACGGGGCCGTGATAGACCATGCCCGGGCCAAGTCAAAGGGGAGGGGACGTCGCGGCGCGGACCTGCCCTGCGGGGAATGCGGAGGGGGCCGCGCGTCGACTGTGCGGCGGGTCGCCCCGGCGCGCCCGCGCGGCGCGGGGGCGTGGCGCGGGCGGAACCGGGGGCGGGGGGCGGCCGTTCAGCCCTTCGCGGCCTGTTCGGTCGGGTTCCCGGTCGCCATTCCGGTGGACTTCTCCCCGGCTTTGGCCGCGTCCCACAGCGCGTCCATCTCCTGCAGCGTCGCCTCGGCGGGGGCCTTGCCGGCCGCGGCCAGCCCGGCCTCCACCGCGCGGAAGCGGCGCTCGAACTTGGCGTTGGTCCGGCGCAGCGCAGCTTCAGGGTCGAGCCCCAGCTTGCGGCCCAGGTTGACCATGACGAAGGCGAGGTCGCCGAACTCGTCCTCCATCGCGTCGCGGTCCAGGCGCTCGCGGGCCTGGGCCAGCTCCTCGGCCTCCTCGCGCAGCTTGGCGAGCACGTCGCCCGCCTCCGGCCAGTCGAACCCGACCCGCGCGGCGCGTTTCTGCAGCTTCAGCGCCCGCGTCATCGCCGGCAGGCCCAGCGCCACGCCGTCGAGCGCCGAGACCGGCTCCGCCGGCTCCCCCCGCGCGGCGCGTTCGGCGGCCTTGATTTTCTCCCATTCCACGGTCTGGCCTTCGGCGTCGCGGTCGTCGGCCTGGTCGCCGAATACATGCGGATGCCGGCGCACCATCTTGTCGGCCGCCCCGCGCGCCACCGCGTCGAAATCCCAGGCGCCGGCCTCCTGCGCCATCTGGGCGTGGTAGACCACCTGCAGCAGCAGGTCGCCCAGCTCGTCGCGCAGGTCGGCCATGTCGCCGCGTGCGATGGCGTCGGCGACCTCGTGCGCCTCCTCGATCGTGTAGGGCGCGATGGAGGCGAAGTCCTGCTCCAGGTCCCAGGGGCAGCCGTCGGGCGCGCGCAGGCGGCGCATGATCTCCAGCAGGCGCGGCAGCGCGGCGGAGGCGTCGTGGACGAGCGCGTCGGAGGCGTCGCGGGGCAGGGGAGCGGACATCGGGTCCTCCGGGAAAGGGCGGGACGGAGCGGGGTGGGGCGGAGCGGGGTGGGGCGGGGCGGGAACGCTTCCGGCCTAGCGCCCCGGCGGGGTCGGGATCAATCCCCGAAGCGGGGCCGCGCGTCGAACCGGACAAGGGAGGATAAGGCGCGCCCGCGCGGGGCGGGACCCTGGCGCCGGCGGCGGCGGGCGCGGGCGGCTCCGCGAGGAGACCTGCCCACCCGCGCCCCGGTCGCAACGCCGCGCGGGCGCATCATGGCCGCCGGCGCGCGGGTGGTCGCGCGGCTCCCTCGCGTATCCGCTTCCCGCCCGGCCCGAAACCGGGTAAGCCGCGCGCATGACAGATCCCGATGACCTCCCCGCCGATGACCCTTCCGCCGACGCCCCCGAGGCGAATCCCGGCGCGCGCCCCGTCATCCGCCTGAAGCCCAAGGCCGGGCGCCGCTTCCTCGCCGGCGCCCCCTGGGTCTACCAGGACGAGATCGTCATGGACCGCCGCACCCGGAAAATCCCGGCCGGCGCCGTGGTCGAGCTT</t>
  </si>
  <si>
    <t>MATLVLAAAGTALGTAAGGSILGIGAAAIGQAGGAVLGAVIDQKILGGGSDAVSRGRASGLKVQAANEGAPIPRVYGRMRVAGQLIWSTRFREHVSESGGGKGGPTARDYSYTISFAVALCEGPITRIGRMWFDGKQVNTDAIQWRLHRGTETQGPDSAIEAAEGEAPGFRGVAYMVFEDLAVGDYGNRIPQISVEVFRRPRSPRNVEVGEEGELRIHKIVKAVAMSPGSGEFVLETDPIRVIEGEGQERYANLNAWSDRTDAVAALDQLVEELPNLEAVSLVVSWFGDDLRCGECRLRPGAEYAETVTAPHVWEVAGQTRDAAYLVSRDGDDRPIFGGTPSDGSVIRYIRELKARGIRVNFYPFILMDIPVGNGKPDPWGWGAEQAKFPWRGRITTSAAPGQPGSPDVTAAAIDEVADFFGTAEADEFAPSGDTVVYNGGSDWRMRRFILHYAHLCALAGGVDAFCIGSEMRALTQIRSARTEYPTVDEFIRLAKDVRGVLGGSTKLGYAADWSEYFGHQPADGTGDRLFHLDPLWAHKQIDFIGIDWYAPLTDWRDGREHLDAEETPTIYDLDYLASRFSAGEGYDWYYASDADRLAQVRTPIVDGLHGEDWIWRNKDLKNWWSRSHYQRVDGAREEDRTAWRPRSKPVWLTEIGCSSVDKGTNQPNVFVDPKSSEHGYPHFSSGLRDDLIQRRMLQAAQKHWGKAANNPDSTRYPGTMLDLSNSYVWTWDARPWPEFPRRLDLWSDGENHEYGHWLNGRVTAGSLDRIVAEICDEAGLVDVDVSGLHALVDGFIQDKVQTPREALQALMIAEGFDAYESQGRLRFVMRGQQETVALDEAEVVAEGAGEGRDVERVRAPEGAALREVRVGFLRTDAGYQTGAAEVINPDGAAQGVQGSDLPIAMSRGRAVAIAERWARESAVARETLSFALPNARLSLEPGDVVRFGAEGQPEFRIDRIAEGQFRRIDATRIEPANYQLGARAFPSEPESALDARTSAGAPGYRLLDLPWAIFDGSETRGYVATWSTPWPGTVAVYGSDRDESYSAVGAANRPSAVGQLVGSMAKREPWRWTRGLEVQVRMLSGALSSADDLAVFNGANLAALSSPLGGWELIQFRTAELVATNTYRLSGFLRGLGGTETLIGDPTPAGSMLVMLDNRLVGLNLGEAAVDVSRHYRIGPQSADIGDSSFAHAVWTWAGAPLKPHAPTMLKAERAGNGDVTVTWIRRGRRDADTWPAGETPLFEEAERYRVRVRAPGGSVVRSAETKSPTFVYTAAQQAGDGVGVTATFEIAQISAAVGPGHDGKVTIDG</t>
  </si>
  <si>
    <t>687412.SAMN03785585.GCA_001202025_03396</t>
  </si>
  <si>
    <t>GCF_001202025.1</t>
  </si>
  <si>
    <t>Pseudorhodobacter aquimaris strain KCTC 23043 ctg7180000021055|</t>
  </si>
  <si>
    <t>TGGCAACCTTAGTTCTCGGGGCCGTCGGCTCCGCAATTGGCGCTGGCTTCGGCGGCACAATCCTCGGCTTTTCCGGCGCTGCCATCGGTGGCTTCATCGGCTCGAGCGTGGGGTCCGTGGTCGACAGCTGGCTCGTGTCATCCCTCGCACCGACGCAGCGCATCGAGGGCGCGCGGCTCGACAGCATGCGCATGACCTCCTCGACCGAAGGGGCCGTAATTCCGCGTGTCTTTGGCCGCATGCGGCTCGGTGGCAACATCATCTGGGCCACGGATTTCCGCGAGCAGGCAAAAACCACCAGCCAGGGCGGCGGCAAGGGCGGTCGGCGCGGCAAGGTCGTGACCACCGAATATCTCTACTATGCCAGTTTCGCGGTCGCGCTCTGCGAAGGCGAGATCACCGGCATTGGCCGGGTCTGGGCGGATGGCAAGGCGATGGACATGAGTGGTGTTACCTGGCGCTGGTATCCGGGCGACGAGGCCCAAAACCCGGATCCGTTCATTTCGGCCAGGATGGGGGCGGCCAATACGCCCGCCTATCGCGGCACGGCCTATGTGGTGGTTGAAGATCTGGCCCTCAGCGCATTCGGCAACCGTCTGCCGCAGATCAGTTTCGAGGTATTCCGCCCGCTGGCCGATCCCGACACTGCGGAAGGGCTGGTCAAGGCGGTGACCATGATCCCGGCCTCGGGCGAGTTCAGCTATGCGACCGTCCCGGTCAAGAAAACCAGTGGCGGCACCCCAACCCTCTTTGGTCTGACATCGGGCGGCACCACCGTCGCCGAGAACCTGAATGCCATTTCCGACACCGCCGATATCGTGGTGGCGCTTGATCGGCTGCAATCCATGGCACCCGCGGTGGAAAGCGTATCGTTGGTCGTGGCGTGGTTCGGCGATGATTTGCGCGCAGGCAATTGCAAGATGCGGCCTGGCGTCGAGCTTGCAGCCAAAGCCACAACACCCTCAACCTGGTCGGTAAACGGCGTTTCGCGCGCCAGTGCCGTTCTGGTCAGCAGAGATGCCGATAATCGCCCCGTTTATGGTGGCACACCTGCCGATTTCGCCGTGGTGCAGGCAATCAGGGAAATGAAGGCGCGTGGGCTGCGGGTGACATTTTATCCGTTCATCCTCATGGACGTGCCGCCGGGCAACACCAAGCCTAATCCCTACAGCAACAATTCCGCCACGGTAAGCCAGCCGACATTCCCTTGGCGTGGTCGCATCACATGTTCCCCGGCGGCGGGTTATGCTGGATCGGTCGACAAGACTGCCGCAGCTGCCACACAGTTATCAGCGCTGTTCGGCACAGCAACCCCAGCCAATTTCAACGTTTCCGACGAAACTGTCAGTTGGATCGGGCCGGTCGGCGAATGGTCGCTGCGCCGGATGGTCCTGCATTATGCGCATCTGTGCAAAGCTGCAGGCGGCGTGGACGCTTTCCTGATCGGTTCGGAGATGCCCGGTCTGACCACCATCCGCTCCGGTGCCAGCAGCTATCCCGCCGTCACCGCGCTCAAAAGCCTCGCGGCGGCCGTGCGCTCGATCCTCGGCGCTGGGCCCAAGATCGGCTATGCCGCCGATTGGTCGGAGTATTTCGGCCATCATCCCAGCGATGGCAGCGGCGACGTGTATTTCCATCTCGATCCACTCTGGGCAGATGCCAACATCGATTTCATCGGCATCGACAACTACATGCCGCTGTCCGACTGGCGCGACGGCTTTGATCATGCCGATTCGGCCCTTGCGCCCGCCATCTATGACCGGGCTTACCAGCAATCCAACATCACCGGTGGCGAGGGGTTCGACTGGTTCTATGCTAGCGCATTGGATCGCACTGCGCAGGTCCGAACGCCCATCACCGATGGAGCTGCCGCCAAACCGTGGGTGTTTCGCTTCAAGGATCTGCGCGCCTGGTGGCAAAACCCGCACTTTAACCGCCCGGGCGGGGTGGAAAGCGGGACGCAAACATCGTGGGTGCCGCAGTCAAAACCGATCTGGTTCACCGAATTGGGCTGCCCAGCCATCGACCGTGGCACCAATCAGCCCAACGTGTTCTTCGATCCCAAGTCGTCCGAGAGCTTCACGCCCTATTTCTCACGCGGCTGGCGCGACGATGCGATCCAGCGCGCCTATCTTGAGGCGACGTACCTATTTTGGTCAGCACCGGCTAACAATCCGGTGTCGGGCGTAACCGGTGCGCGCATGGTCACCGTGCCGGAATGCGCAGCCTGGACGTGGGATGCGCGGCCCTATCCGTTCTTTCCCGAACTGACCAATGTCTGGACTGATGGACCGAACTGGCGACGCGGGCATTGGCTGACCGGACGGCTGGGTGCGGTATCGCTGGCGGCGCTGGTGCGGCACCTCTGTCTGCGCGCTGGCATGTCGGAAGAATGGATCGACGTGTCTGGCCTCTGGGGTGCAGTTGAGGGCTATGTGATTTCGGCCTTGGAAGCGCCACGCGCATCAATTTCCACTCTAGCCCGGCATTTCGGCTTCGATGCTGTCGAGAGCGAAGGCCGCATCCGCTTCCGGATGCGGGGCCGCATTGCCAGCGCCACGATCACCCCCGACAGCATGGTCGCCCCGGCCTCGGCGCAAGGCGATGTGATGGAACTGACGCGCGCGCAGGAAACCGAGCTGCCCCAGGCGCTGAAATGGCAGGTCGCGCGCGCCGACGAGGATTATGACGCAGCACAGGTCGAGGCCCGGCGCATCACCGTTGATACCACGCGCATCGCCTCGGAAAGCTTCCCGATGGCGGTGCCGCCAGAGGAAGCCGAACGCCGCTGCCGCCGTGCGCTGATGGAAGCGTGGGTCGGGAGGGAGAGCGCCGTGTTTCGCCTGCCGCCGTCACGACTGGCGCTGGATCCCTGCGACGTGATCCTGCTTGATCATGATGGCCGCCTGACAGAAATGCGGCTGGTGTCCATCGCGGACTCGGACCTGCGCAGCATCGATGCCGTGCGCCAGGACCGTTCGGTTTACGATCTGCCGCCCGGCGATCCGCGCCCGGCCACGCTCTCGACGCCAACGGTGTTCGGCACTCCCGATGTGATCCTGATGGATCTGCCGCAACTGCGCGAGGACCAGCCTGCGCACCGACCATTGATCGCCGCCCATGCCAAACCATGGCCGGGCGAGATTGCGGTCTATCGCAGCGCGTCGACAGATGGCTTTGACATGCTGACTACCTTCGACAGCCGCGCTCGGATCGGCGTGCTCGCAGCAGACTTTTATGCGGGCCCGGTTTCGCGCTTCGATCTTGGCAATACGCTGGTGGTCGATCTCTATTCCGGTACGCTGGAAAGCGTCACCGATATCGCCTTGCTCGGCGGGGCGAATGCGCTGGCGGTGGAAACCGGCGCTGGGCAATGGGAGATCGTCCAGGCGGGCGCGGCGGAACTGATTGCGCAGGGGCGCTATCGTTTGACCCGATTGTTGCGTGGCCAGCGCGGTACAGAGAACGCGGTCGTCAGCATGGTGCCAACCGGCGCGCGCGTCGTGGTGCTGGATGCGGAACTGGCATCACTGCCGATCGCTGAGGCTGACCTTGGCATACCATGGAACTGGCGCATCGGACCGGCGCAGCACCCGGTCAGCGACGAGACCTTTGTCGCCACGACATTCACGCCTGAAGGCGCTGGACTGCGGCCCTTCTCGGTCGGCCATGTCGAACAGCCATGGCGCAGCGCGCGCAGTCCCGGCGATCTCACCATCCGCTGGACGCGCCGGTCACGGTCCCTTGCTGCCGACAGCTGGAGCGCAGGCGATGTACCCTTGGCCGAGGACAATGAAGCTTACGTGCTCGACATTCTGGACGGGTCAGTTGTCAAGCGATCCTTGACGACTGCCACGACCTCGGCCCTCTACACCGCCGCCGAGCAGATCGCCGATTGGGGCGCACCCCTCGGCCCCGGCCAATCCCTCGTCATCCGCATCTACCAGCTCTCCGCACTGATCGGTCGGGGCTCAGCAAAATCTGTCACCCTCATCTTTTGAAGGCAATCATGTCCGACATTACCACCCATCTCTTGCTGCCATATATCCTGGCATCGCAGGCGCAAAAGCACGTCACCCACAATGAAGCGCTGCGGCTGCTCGATGCCATGGTGCAGCTGTCGGTGCTGGATCGGGATCTGACGTCCCCACCCGCCAGCCCGGCCGACGGCGACCGGCACATCGTGGCGTCTGGAGCCACCGGCCTCTGGGCAGGCTGGGATCTGAACGTGGCTTTCTGGGTCGACGGCGTCTGGATGCGGCTGGTGCCGCGCCCGGGCTGGCTCGCCTGGATCGCGGATGAAGCAGCCTTTGTCGTCTGGAATGGCAGCGCCTGGGATCCGGTCGGCGTGCCGCAGGATGTCTCGGATGCCATCTTCAGTCTGGTGAATGCCGTCGATCCGACCAAGAGAGCGCTGTTCTCGCTGTCGGGCATCAGCACCGGCACCACGCGCAGCTTCACCCTGCCAAACACCTCGTCGGAACTTGCGATCCTTGCAGGCACCCAGACGTTTTCCGGCAACAAGACCTTCTCGGGCACGCTGACCGCCTCGGGAACGGTGACTACGTCCGGGGCCACCGCCACCATCGGCACAGCAACAACGACCGCCACATATGGAATGGGCACAGGCGCAACCACGTCCAGCCTTTCCAAAACCCTGAACCTTGGCACTGGCGGTGCTTCGGGATCGACCACGGTGGTCAATATCGGCTCGGCCACGGCGGGGGCTGGTGGCACCACGGTGCTGAACACGCCCACGGTCACCTTTGCCAATGCGGTCACGCAGGTGGGCATGCCTCAGGCCAATCTGACCGCACAGATCTTGGGTCTCGGCGGGGCAACCGCCGACAGCTACAACCGCTTCTCGATCAACGCGCCTGCCATGCTGTTCAACAACGCAGGCGCCGGGATCGAGGCGACATTTAACAAGAACGCCCCCGGCAATGACGCCGCCTTTGCGTTCAAGACCGGGTTTTCGGCGCGAGCGCTGATTGGCTTGCTCGGCTCGGATGATTTCAGCTTCAAGGTCAGCCCAGATGGCGGAACGTTTCATGAGGCCATCAAGATCGACCGCAGCTCTGGGCGGGTCGAGCTGCCCGAACCGCTATTGATGCCCAGCCTGCCCGCAGCGCCATCGCCACCGCCAGCCGGAAAACTTGCCGTTTATGCCCGTGACCGCGCCGGGGCTGGGTGGCTGGATGTGCAGCGCCCCTCGGGGCGGTTCTTTCCGCTGCAGCCGCATTTTGGCGTCAACCGGATTGCGACATGGGCACCGTCGACCAGCACTACGGTTAACACAAACGGTATGCCGCGCACCGCCGTGGGCACTGTGGCCACGCCGACCCTTGCCACCACCAACCTCTCCACCAGCATGCGGCGCTGGCGGGTGACCAGTGCCGCAACAGCAGATGCGGTGGCCGAAGAACGCTCTGCAGGCTGGGTCTGCTGGCGCGGCAATGCGGAGGGGCTGGGTGGCTGGAACTACGTAAACCGCCTGTCGCTGACCACACTGCAGGCCACAGGCATGGGGTTCTTCGGACTTTACGGGTCTGTCGCGGCACTGGCCACCACGCTGACGCTGGCGGCCGTGGTGAATTGCGTCGGCATCGGCTTCCAGCGCGGCACCCATGCCAACTGGCAGCTGGTGCACAACGACGGCTCCGGCGCGCCAAGTCTGACCGATCTCGGGGCCAGTTTCCCGGTCAACAGCCTGACGAACGTGCTGACGCTCACCATCGCGGCCGCCCCGAACGGATCCGACATCGGCGTGCGCGTGGTTGAGGAAGTCAGCGGCGCCGCTGTCGAGTTCACCGTCACCACGGACATGCCTGCCGCCACCCAGCTCCTGAGCCCCCGCAATTACATGAACACCGGCGCTACAGCGGCCGCGGTCGCCTACGACTGCTCCGGCGTTTACGTCGAAACCGATTATTGAACCGCAGGACCGCGACAGCGAAGGACAGCACCATGAGTGACGAACCCAACCTTTTTGAAACCATCGCGCAAGCCTTCCGCGACAACGGCCTCACCGCTGCGATCACCGCGCTGATCGGTGGCACTATTGCCCTGCTGGCGTCCGTCACACGCAAGGCATTTACCAACGATGCCATGCTGGCACGGCTGGACCGCGAGTTGTTGGCTGAGCGCAGCCGCGTGGATCGGCAGCGCGCCGAGGATCGCAAGGGCGATGCCGACCGGCTGGAGCGCATTGAAACCGATATCCGCGCCATGCGCGATCTGATGTTCGAAGCCTTCCAGCGCGGCCGAACCGACTGACGATCACCCAACCACCACTGAACCTGTCACCCGCCCCCCCCGCCCCCGAGGCGGGTTTTGCATTTCTGGAGACCAATCATGCCGACCACGACCTATACCCATTTCCGCGACGTGCCGGAAAGCGCCTGGCGCTGGCCCAGCTTCTCCCCCGCGGAGATTGCCTGCCGCGGGACCGGCGCAATCAAGATCAACACCGAGGCCATGGACAAGCTGCAGTCCCTGCGTAACCGGCTCGGCAAGCCGCTGATCGTTCGTTCCGGCTATCGCAGCCCCAGCCACAACCGCGCTGTCGGCGGGGCCCCGGCCTCCAAGCACATGCTTGGCACCGCGTTTGATATTTCCATGTCCAACCACGATCCGGCCACGTTTGCCGAGGCCGCCCGCGCCGTGGGTTTCCTTGGCTTCGGCACCTATCCCCGCTCGGGCTTTATGCACATTGACCTCGGGCCGGCGCGGTCTTGGGGCGAACCCTTCGCTCCACGCGCCACACCTTTCATGCCAGAGGTGGCCCCTGCCCGCGAAGTGTTGGCCGACAGCCGCACTTTGAAGGGCGGCGGCGCGGCTGGCATCGCAACCGTCGGCGCGGCCGGGGTCGAGGTGGCGCAAGACGTCTTGGCAGAAACCCAAACCGCTATCCTGCCCCTGGTGCCCTATCTCGATACCCTGCGCTGGGTGTTCATCGCGGTGGCGCTGATCGGAATTGCCGTGGCAATCCATGCCAGGATCGATGACTGGAAGCGGGGTCAGCGCTGATGGCTTGGATCATGGCAACCCTTGCCAGCGGCCCTGCGCGCAAAGCGCTGGGTTTGTTTTTGGCCATCGCAACCCTCGCGCTGTTCTTACTCAACCTGCGCCGCGCCGGAGAACGCACGGGGCGGCTGGCTGAACGCCTCGCAACATCGGAGAAATCCCATGAAATACAACGCCAAATGCTGGACGCCGCCAGCCGCCGCCCTCATGGCCGCGATGATCTTCTTGAGCGCCTGCGCGATGGTGGCTTCTGAGACGCCACTCAGCGCCTGCCCGCCGGTAGTGGAATACAGCCGCTCGCAGCAGGCGCGTGCGGCGGATGAGGTGGCTAGGCTGCCGGAGGGCACACTGATCATAGGTTGGCTCGCCGATTACGCCGTGCTCCGAGACCAGGCACGGGCGTGCCGTCTACCCCTATGAATTTGTTGACATACGACTGGACTATACACGCCGGTCACGCCTGATGTCGCTGGAACCGCCGGAAGGACACCAAAACGATGAGCCCGAAATACCCGAACGTCATTGTTAAACTATGCGACCATGACGGCAATGCCTTTGCCGTCATGGGCCGCTGCCGCCAGGCCGCAAGGCAAGCCGACTTGCCCGAAGACGTGATCGCTACCTTTATGGCCGACGCCATGGCGGACGACTATGATCACCTGCTGCAAACCGCAATGCTCTGGTTTAACTGCGTCTAACAAGAACCAGGCTTATTCCTCAGAACCCACCATCTGCTGCTCTAGCGACTGGCGGATCAAGCCGATCACATAGGGCAGTTCGTCCAAGTCCTTGATGGCAACCTCGACATCGCCATTGCCATAGTGGCCAATGCTGCTCATGTCCCGAGTGATCCCCTTTGGATCGCGAAGATCCTGAAACTTCATGTTCAACGACAATCGTAGCCGACGCGCTTGCGCCACAACGTCGACCACATTCGTCTCAGCCTTAAAAGCAATATAGGATTTTACGATCTCCTCGGTCATGCAGGGATCGAGCGCTAAGATTTCCCGACGCAGCGCATGAAACAGTGGCTGCATCGATCCGCCCTCATCAACAGTCGGGTGGTCCGCCAGGGTGTATTCCGCTGCGCGGTCCGCTTGCGGCAAGTAGCCTTCGATGACCGACGGCGACAGCCGTGGCGCATCCCAGACCTTAACCGCGACGCCGGTTAACCTCTCGGCCCGCTTCGTGATTGCATCTTCGTTCCAAACATCAATCCCAGCCAATCCCTCGTTGAGGCGCAAAGGACTTTCTCGGAAACCGCCATGCATGTCCCGCTTTTCGGGAAATGGTCGATCACTATATTCGGCGTTATAGCCTGTGAGCGTAAGGTTCCCGACGGTGTGCAGCAAGGTTTCCTGCACCCTTTTCCAATCCGGCCCGAGCGCATTGCGCCAAGCAGACGATAGGTTCTCGTTCTGTGGCATGATATGCTCGATCGTGTACTCATCGACGGCAACACGCTCCTTGCGATCAAAGTTCTCAAGACGGCGCAACCAGTAGGACCTACTGCGGAAGTTATAGAGATCGCGAAGCGCCATGCCGCGGCGGAACTCTTCGTCATCGGGAAAACGTCGGTATGAGGGCATGGTCATGAAGTGTGCTTCGATACTCTCCAGATAGCGGTCCTTCCGCAATACTCGACCAAAGGTTGCGAAGGTCTTGTTCAATGAGTTTGTAGGAATGGCACAAATGGCGCGTCGAAAAACGTAGGCTTCGATCAGGCGAACGGCACGCAGAAAATCAGCCTTTGGCAATAGATCAGCAACAAAATCGTTATAGAGTTCGAGCAGGAACGGAAAGGCAACCTCGACCTTAAGTTCTCGCAGATCCCGGAATGCAACGGCGAGGTCCGGGTCAGGTTCTTTCCCCAGCGCCATCCGACTGTAGTGCCGGGCAAAGGCATGAATATCCTCGACGAGCGCATCCACCCCTGCCTCTGCCACCTTGGGTTCACGGGCATAGTCCTTAAACGCGGTATATACGTCACGCAGATTTGGAATCTCTCCAGTTCGCAAGGTCAGGTAATGCCGCATGAAGGCGTCGAAATGCGCGCCATAACCGTCCTGGGGAAAGCTGACCTCCATTGGGTGCCAGTGGTCCTCATAGATCTGGCTTTGATGATCCGGATCCAACCCCATCAGAACGAAATTGCGGATCAGGTCCGCCTGGCTCAGTTCACGGCCTGTAGAGTTCATGCTCTCGAAAATAAGCTGCGGGTTGTCTTGGTCGCGGGTCAGTGAAATGTCCACCACCATCAGCTTGGCCAGCCCCTCGCAGAGCGCTTTCAGATCTCCATTCATCCCCGCGATCCGGTTTTCGAAAAAGGCAAAGTTCTGCATCACACGCATGGACCCATCATCGGGCAGAGGTTTTTGCTGCATGATGCCCAACAAGGTTGCGCGGTCACCTTGGGTCAGCAAGAGCTTGTAGCGCCGGTCACCCTTCTCAAGCGGGTTGAGCAGGAAGTAACTGCGCACCTTTTCGCTCGAGAACCCGTCTACGGGCTCCTCATCGCCCAGCGCCCGCGCCAATGCCTCGAGAATTAGCATGACCGAGGTCAGTCGCTGTTGACCATCGATCACCAGAAGCGGTGATTGGCTGGTGACCTGATAGAGCCCAGCCTGCACATAGACGATCGATCCCACGAAATGAGCCAGGACATCAGACCGTTCTCCGGCGCGCATTATGTCGTCCCAGAGTTGCTGGCACTCGCGTTCGGTCCAGCTATAGGTTCGCTGATATATAGGAATGACAAACTGGGGCGAGCGCTTCAGGAACTCGAGTAGTTTTGCTTCGGTGGCTTTCATCTTTCGAGTCTCCTAAAATCGTTATGGCTTAGAGTTTCTGCCGCCTTACATTTGGTCAGCTCTGTATGTCGCTATGGGCGCAGCACTAGTTTGCGCAAAGCCCGGCCTCTGTCGCAAAGCCGGTCGACCGTCTCGCATTGCTCTCTAGCAACGACGAATTGGGGGACCTCGGTTTGCACACTGGTCACCAATTTCCCCGCGGGGGATGCATACCCTACATCCCCGACGTCATGAATTCACGGCGCGCTTCAATCCGGTCCCAGGCCGCCAGCACTAAGCGGCGGGTACGGTTGCCGCGAGGGCTAACGGTAGATCTTGCGCCCCAGGGTCCGAGAGGAAGCGAAGCAGTCAATTTCGACAAGCTGGGTGTCATCTCCGGCGCCACCGGAATGGAGCGACATATGCAAAAACTCATGTGCCCCCCACATCAGGGTCTAACCGCACATAGGTCACATAGAAATTCTTGAGCATGCGGTGCTCTTGCAACCGATCGCCCAGTGAAAACCCCTCTGTCTTGATAGGTGGTTGAAAAATATCAAGCCCCCGATCCAGCACCATCTTCCAGCCAGTATCGGTGACAATGTCGCGGGCATGGGCTGTGCCAGACGTATCGAAAGCCCAGCTGAACTCTACACCGGTGCCTGTGCAGGCCGTGGTGATTGACTCGAGC</t>
  </si>
  <si>
    <t>MATLVLGAVGSAIGAGFGGTILGFSGAAIGGFIGSSVGSVVDSWLVSSLAPTQRIEGARLDSMRMTSSTEGAVIPRVFGRMRLGGNIIWATDFREQAKTTSQGGGKGGRRGKVVTTEYLYYASFAVALCEGEITGIGRVWADGKAMDMSGVTWRWYPGDEAQNPDPFISARMGAANTPAYRGTAYVVVEDLALSAFGNRLPQISFEVFRPLADPDTAEGLVKAVTMIPASGEFSYATVPVKKTSGGTPTLFGLTSGGTTVAENLNAISDTADIVVALDRLQSMAPAVESVSLVVAWFGDDLRAGNCKMRPGVELAAKATTPSTWSVNGVSRASAVLVSRDADNRPVYGGTPADFAVVQAIREMKARGLRVTFYPFILMDVPPGNTKPNPYSNNSATVSQPTFPWRGRITCSPAAGYAGSVDKTAAAATQLSALFGTATPANFNVSDETVSWIGPVGEWSLRRMVLHYAHLCKAAGGVDAFLIGSEMPGLTTIRSGASSYPAVTALKSLAAAVRSILGAGPKIGYAADWSEYFGHHPSDGSGDVYFHLDPLWADANIDFIGIDNYMPLSDWRDGFDHADSALAPAIYDRAYQQSNITGGEGFDWFYASALDRTAQVRTPITDGAAAKPWVFRFKDLRAWWQNPHFNRPGGVESGTQTSWVPQSKPIWFTELGCPAIDRGTNQPNVFFDPKSSESFTPYFSRGWRDDAIQRAYLEATYLFWSAPANNPVSGVTGARMVTVPECAAWTWDARPYPFFPELTNVWTDGPNWRRGHWLTGRLGAVSLAALVRHLCLRAGMSEEWIDVSGLWGAVEGYVISALEAPRASISTLARHFGFDAVESEGRIRFRMRGRIASATITPDSMVAPASAQGDVMELTRAQETELPQALKWQVARADEDYDAAQVEARRITVDTTRIASESFPMAVPPEEAERRCRRALMEAWVGRESAVFRLPPSRLALDPCDVILLDHDGRLTEMRLVSIADSDLRSIDAVRQDRSVYDLPPGDPRPATLSTPTVFGTPDVILMDLPQLREDQPAHRPLIAAHAKPWPGEIAVYRSASTDGFDMLTTFDSRARIGVLAADFYAGPVSRFDLGNTLVVDLYSGTLESVTDIALLGGANALAVETGAGQWEIVQAGAAELIAQGRYRLTRLLRGQRGTENAVVSMVPTGARVVVLDAELASLPIAEADLGIPWNWRIGPAQHPVSDETFVATTFTPEGAGLRPFSVGHVEQPWRSARSPGDLTIRWTRRSRSLAADSWSAGDVPLAEDNEAYVLDILDGSVVKRSLTTATTSALYTAAEQIADWGAPLGPGQSLVIRIYQLSALIGRGSAKSVTLIF</t>
  </si>
  <si>
    <t>Seq_len</t>
  </si>
  <si>
    <t>sgRID</t>
  </si>
  <si>
    <t>Start</t>
  </si>
  <si>
    <t>End</t>
  </si>
  <si>
    <t>Protospacer_sequence+PAM(5'-3')</t>
  </si>
  <si>
    <t>Length(nt)</t>
  </si>
  <si>
    <t>GC%_of_Protospacer</t>
  </si>
  <si>
    <t>Protospacer+PAM(OT)</t>
  </si>
  <si>
    <t>0M(on-/off-)</t>
  </si>
  <si>
    <t>1M</t>
  </si>
  <si>
    <t>2M</t>
  </si>
  <si>
    <t>3M</t>
  </si>
  <si>
    <t>4M</t>
  </si>
  <si>
    <t>5M</t>
  </si>
  <si>
    <t>Total_No.of_OT</t>
  </si>
  <si>
    <t>Seed_12+PAM(POT)</t>
  </si>
  <si>
    <t>Total_No.of_POT</t>
  </si>
  <si>
    <t>Risk_evaluation</t>
  </si>
  <si>
    <t>mapple_S_1</t>
  </si>
  <si>
    <t>TAAGGGTGAAGAGAACAACATGG</t>
  </si>
  <si>
    <t>#</t>
  </si>
  <si>
    <t>Best</t>
  </si>
  <si>
    <t>mapple_S_2</t>
  </si>
  <si>
    <t>GAACAACATGGCTATTATTAAGG</t>
  </si>
  <si>
    <t>mapple_S_7</t>
  </si>
  <si>
    <t>CACATGGAGGGTTCCGTTAACGG</t>
  </si>
  <si>
    <t>mapple_S_8</t>
  </si>
  <si>
    <t>CGGTCATGAATTTGAAATTGAGG</t>
  </si>
  <si>
    <t>mapple_S_9</t>
  </si>
  <si>
    <t>GGTCATGAATTTGAAATTGAGGG</t>
  </si>
  <si>
    <t>mapple_S_10</t>
  </si>
  <si>
    <t>TGAATTTGAAATTGAGGGTGAGG</t>
  </si>
  <si>
    <t>mapple_S_11</t>
  </si>
  <si>
    <t>GAATTTGAAATTGAGGGTGAGGG</t>
  </si>
  <si>
    <t>mapple_S_12</t>
  </si>
  <si>
    <t>TGAAATTGAGGGTGAGGGTGAGG</t>
  </si>
  <si>
    <t>mapple_S_13</t>
  </si>
  <si>
    <t>GAAATTGAGGGTGAGGGTGAGGG</t>
  </si>
  <si>
    <t>mapple_S_15</t>
  </si>
  <si>
    <t>TGCTAAGTTGAAGGTCACCAAGG</t>
  </si>
  <si>
    <t>mapple_S_16</t>
  </si>
  <si>
    <t>GCTAAGTTGAAGGTCACCAAGGG</t>
  </si>
  <si>
    <t>mapple_S_17</t>
  </si>
  <si>
    <t>AAGTTGAAGGTCACCAAGGGTGG</t>
  </si>
  <si>
    <t>mapple_S_18</t>
  </si>
  <si>
    <t>GTGGTCCATTGCCATTTGCTTGG</t>
  </si>
  <si>
    <t>mapple_S_19</t>
  </si>
  <si>
    <t>TGGTCCATTGCCATTTGCTTGGG</t>
  </si>
  <si>
    <t>mapple_S_20</t>
  </si>
  <si>
    <t>TTGTCTCCACAATTTATGTACGG</t>
  </si>
  <si>
    <t>mapple_S_21</t>
  </si>
  <si>
    <t>ACAATTTATGTACGGTTCCAAGG</t>
  </si>
  <si>
    <t>mapple_S_22</t>
  </si>
  <si>
    <t>CTTTAAGTTGTCCTTCCCAGAGG</t>
  </si>
  <si>
    <t>mapple_S_23</t>
  </si>
  <si>
    <t>TTTAAGTTGTCCTTCCCAGAGGG</t>
  </si>
  <si>
    <t>mapple_S_26</t>
  </si>
  <si>
    <t>GGAAAGAGTTATGAACTTTGAGG</t>
  </si>
  <si>
    <t>mapple_S_27</t>
  </si>
  <si>
    <t>AGAGTTATGAACTTTGAGGACGG</t>
  </si>
  <si>
    <t>mapple_S_28</t>
  </si>
  <si>
    <t>GTTATGAACTTTGAGGACGGTGG</t>
  </si>
  <si>
    <t>mapple_S_29</t>
  </si>
  <si>
    <t>TAACCAAGATTCTTCCTTGCAGG</t>
  </si>
  <si>
    <t>mapple_S_30</t>
  </si>
  <si>
    <t>CAAGATTCTTCCTTGCAGGATGG</t>
  </si>
  <si>
    <t>mapple_S_32</t>
  </si>
  <si>
    <t>ATTTACAAGGTCAAGTTGCGTGG</t>
  </si>
  <si>
    <t>mapple_S_33</t>
  </si>
  <si>
    <t>GGTACCAACTTTCCATCTGATGG</t>
  </si>
  <si>
    <t>mapple_S_34</t>
  </si>
  <si>
    <t>AGTTATGCAAAAGAAGACTATGG</t>
  </si>
  <si>
    <t>mapple_S_35</t>
  </si>
  <si>
    <t>GTTATGCAAAAGAAGACTATGGG</t>
  </si>
  <si>
    <t>mapple_S_36</t>
  </si>
  <si>
    <t>TGCAAAAGAAGACTATGGGTTGG</t>
  </si>
  <si>
    <t>mapple_S_37</t>
  </si>
  <si>
    <t>GCAAAAGAAGACTATGGGTTGGG</t>
  </si>
  <si>
    <t>mapple_S_38</t>
  </si>
  <si>
    <t>GAAAGAATGTACCCAGAAGATGG</t>
  </si>
  <si>
    <t>mapple_S_39</t>
  </si>
  <si>
    <t>TAAGAAGCGTTTGAAGTTGAAGG</t>
  </si>
  <si>
    <t>mapple_S_40</t>
  </si>
  <si>
    <t>AAGCGTTTGAAGTTGAAGGACGG</t>
  </si>
  <si>
    <t>mapple_S_41</t>
  </si>
  <si>
    <t>CGTTTGAAGTTGAAGGACGGCGG</t>
  </si>
  <si>
    <t>mapple_S_42</t>
  </si>
  <si>
    <t>TGAAGTTAAGACTACTTACAAGG</t>
  </si>
  <si>
    <t>mapple_S_43</t>
  </si>
  <si>
    <t>AAGAAGCCAGTTCAATTGCCAGG</t>
  </si>
  <si>
    <t>mapple_S_44</t>
  </si>
  <si>
    <t>TTACATTGTTGATATTAAGTTGG</t>
  </si>
  <si>
    <t>mapple_S_45</t>
  </si>
  <si>
    <t>GGACATCGTCTCCCACAACGAGG</t>
  </si>
  <si>
    <t>mapple_S_46</t>
  </si>
  <si>
    <t>GAACAGTACGAGAGAGCCGAAGG</t>
  </si>
  <si>
    <t>mapple_S_47</t>
  </si>
  <si>
    <t>GCCGAAGGTAGACATTCTACTGG</t>
  </si>
  <si>
    <t>mapple_S_48</t>
  </si>
  <si>
    <t>GAAGGTAGACATTCTACTGGTGG</t>
  </si>
  <si>
    <t>mapple_S_49</t>
  </si>
  <si>
    <t>TAGACATTCTACTGGTGGTATGG</t>
  </si>
  <si>
    <t>mapple_A_1</t>
  </si>
  <si>
    <t>ACCAGTAGAATGTCTACCTTCGG</t>
  </si>
  <si>
    <t>mapple_A_2</t>
  </si>
  <si>
    <t>CAATAGTGTAATCCTCGTTGTGG</t>
  </si>
  <si>
    <t>mapple_A_3</t>
  </si>
  <si>
    <t>AATAGTGTAATCCTCGTTGTGGG</t>
  </si>
  <si>
    <t>mapple_A_4</t>
  </si>
  <si>
    <t>ATATCAACAATGTAAGCACCTGG</t>
  </si>
  <si>
    <t>mapple_A_5</t>
  </si>
  <si>
    <t>TAAGCACCTGGCAATTGAACTGG</t>
  </si>
  <si>
    <t>mapple_A_6</t>
  </si>
  <si>
    <t>GACTTCAAAGCACCATCTTCTGG</t>
  </si>
  <si>
    <t>mapple_A_7</t>
  </si>
  <si>
    <t>ACTTCAAAGCACCATCTTCTGGG</t>
  </si>
  <si>
    <t>mapple_A_9</t>
  </si>
  <si>
    <t>TGCATAACTGGACCATCAGATGG</t>
  </si>
  <si>
    <t>mapple_A_10</t>
  </si>
  <si>
    <t>TGGACCATCAGATGGAAAGTTGG</t>
  </si>
  <si>
    <t>mapple_A_11</t>
  </si>
  <si>
    <t>AATAAAAACACCATCCTGCAAGG</t>
  </si>
  <si>
    <t>mapple_A_12</t>
  </si>
  <si>
    <t>CATCCTGCAAGGAAGAATCTTGG</t>
  </si>
  <si>
    <t>mapple_A_13</t>
  </si>
  <si>
    <t>AGGAAGAATCTTGGTTAACGTGG</t>
  </si>
  <si>
    <t>mapple_A_14</t>
  </si>
  <si>
    <t>CTTTCCCATCTAAAACCCTCTGG</t>
  </si>
  <si>
    <t>mapple_A_15</t>
  </si>
  <si>
    <t>TTTCCCATCTAAAACCCTCTGGG</t>
  </si>
  <si>
    <t>mapple_A_16</t>
  </si>
  <si>
    <t>CCATCTAAAACCCTCTGGGAAGG</t>
  </si>
  <si>
    <t>mapple_A_17</t>
  </si>
  <si>
    <t>AAGGACAACTTAAAGTAATCTGG</t>
  </si>
  <si>
    <t>mapple_A_18</t>
  </si>
  <si>
    <t>AAGTAATCTGGAATATCAGCTGG</t>
  </si>
  <si>
    <t>mapple_A_19</t>
  </si>
  <si>
    <t>AGTAATCTGGAATATCAGCTGGG</t>
  </si>
  <si>
    <t>mapple_A_20</t>
  </si>
  <si>
    <t>TGGGTGCTTGATGTAAACCTTGG</t>
  </si>
  <si>
    <t>mapple_A_21</t>
  </si>
  <si>
    <t>TTGGAACCGTACATAAATTGTGG</t>
  </si>
  <si>
    <t>mapple_A_22</t>
  </si>
  <si>
    <t>GACAAAATATCCCAAGCAAATGG</t>
  </si>
  <si>
    <t>mapple_A_23</t>
  </si>
  <si>
    <t>ATATCCCAAGCAAATGGCAATGG</t>
  </si>
  <si>
    <t>mapple_A_24</t>
  </si>
  <si>
    <t>AAATGGCAATGGACCACCCTTGG</t>
  </si>
  <si>
    <t>mapple_A_25</t>
  </si>
  <si>
    <t>GCAGTTTGAAAAGCTTCGTATGG</t>
  </si>
  <si>
    <t>mapple_A_26</t>
  </si>
  <si>
    <t>TTCAAATTCATGACCGTTAACGG</t>
  </si>
  <si>
    <t>mapple_A_27</t>
  </si>
  <si>
    <t>CGTTAACGGAACCCTCCATGTGG</t>
  </si>
  <si>
    <t>AA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</si>
  <si>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</si>
  <si>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</si>
  <si>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</si>
  <si>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</si>
  <si>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</si>
  <si>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</si>
  <si>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</si>
  <si>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</si>
  <si>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</si>
  <si>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</si>
  <si>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</si>
  <si>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</si>
  <si>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</si>
  <si>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</si>
  <si>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</si>
  <si>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</si>
  <si>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</si>
  <si>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</si>
  <si>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</si>
  <si>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</si>
  <si>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Max_aa</t>
  </si>
  <si>
    <t>Mut</t>
  </si>
  <si>
    <t>Wt_val</t>
  </si>
  <si>
    <t>Max_val</t>
  </si>
  <si>
    <t>Diff</t>
  </si>
  <si>
    <t>Entropy</t>
  </si>
  <si>
    <t>M1M</t>
  </si>
  <si>
    <t>R2Q</t>
  </si>
  <si>
    <t>A3K</t>
  </si>
  <si>
    <t>N4D</t>
  </si>
  <si>
    <t>Y5Y</t>
  </si>
  <si>
    <t>T6Y</t>
  </si>
  <si>
    <t>I7I</t>
  </si>
  <si>
    <t>G8G</t>
  </si>
  <si>
    <t>L9L</t>
  </si>
  <si>
    <t>D10D</t>
  </si>
  <si>
    <t>I11I</t>
  </si>
  <si>
    <t>G12G</t>
  </si>
  <si>
    <t>T13T</t>
  </si>
  <si>
    <t>N14N</t>
  </si>
  <si>
    <t>S15S</t>
  </si>
  <si>
    <t>V16V</t>
  </si>
  <si>
    <t>G17G</t>
  </si>
  <si>
    <t>W18W</t>
  </si>
  <si>
    <t>S19A</t>
  </si>
  <si>
    <t>V20V</t>
  </si>
  <si>
    <t>I21T</t>
  </si>
  <si>
    <t>K22D</t>
  </si>
  <si>
    <t>E23E</t>
  </si>
  <si>
    <t>D24D</t>
  </si>
  <si>
    <t>Y25Y</t>
  </si>
  <si>
    <t>Q26K</t>
  </si>
  <si>
    <t>L27L</t>
  </si>
  <si>
    <t>V28L</t>
  </si>
  <si>
    <t>R29K</t>
  </si>
  <si>
    <t>R30F</t>
  </si>
  <si>
    <t>K31K</t>
  </si>
  <si>
    <t>M32M</t>
  </si>
  <si>
    <t>P33K</t>
  </si>
  <si>
    <t>I34V</t>
  </si>
  <si>
    <t>Y35L</t>
  </si>
  <si>
    <t>G36G</t>
  </si>
  <si>
    <t>D37N</t>
  </si>
  <si>
    <t>T38T</t>
  </si>
  <si>
    <t>T39D</t>
  </si>
  <si>
    <t>V40K</t>
  </si>
  <si>
    <t>K41K</t>
  </si>
  <si>
    <t>A42Y</t>
  </si>
  <si>
    <t>Q43I</t>
  </si>
  <si>
    <t>K44G</t>
  </si>
  <si>
    <t>K45K</t>
  </si>
  <si>
    <t>N46N</t>
  </si>
  <si>
    <t>F47M</t>
  </si>
  <si>
    <t>W48W</t>
  </si>
  <si>
    <t>G49G</t>
  </si>
  <si>
    <t>V50V</t>
  </si>
  <si>
    <t>R51R</t>
  </si>
  <si>
    <t>L52L</t>
  </si>
  <si>
    <t>F53F</t>
  </si>
  <si>
    <t>D54D</t>
  </si>
  <si>
    <t>E55E</t>
  </si>
  <si>
    <t>G56G</t>
  </si>
  <si>
    <t>Q57Q</t>
  </si>
  <si>
    <t>T58T</t>
  </si>
  <si>
    <t>A59A</t>
  </si>
  <si>
    <t>E60A</t>
  </si>
  <si>
    <t>S61E</t>
  </si>
  <si>
    <t>R62R</t>
  </si>
  <si>
    <t>R63R</t>
  </si>
  <si>
    <t>I64L</t>
  </si>
  <si>
    <t>K65F</t>
  </si>
  <si>
    <t>R66R</t>
  </si>
  <si>
    <t>T67T</t>
  </si>
  <si>
    <t>T68T</t>
  </si>
  <si>
    <t>R69R</t>
  </si>
  <si>
    <t>R70R</t>
  </si>
  <si>
    <t>R71R</t>
  </si>
  <si>
    <t>Y72L</t>
  </si>
  <si>
    <t>L73K</t>
  </si>
  <si>
    <t>R74R</t>
  </si>
  <si>
    <t>R75R</t>
  </si>
  <si>
    <t>R76K</t>
  </si>
  <si>
    <t>N77W</t>
  </si>
  <si>
    <t>R78R</t>
  </si>
  <si>
    <t>L79L</t>
  </si>
  <si>
    <t>N80R</t>
  </si>
  <si>
    <t>Y81L</t>
  </si>
  <si>
    <t>L82L</t>
  </si>
  <si>
    <t>Q83Q</t>
  </si>
  <si>
    <t>T84E</t>
  </si>
  <si>
    <t>I85I</t>
  </si>
  <si>
    <t>F86F</t>
  </si>
  <si>
    <t>K87A</t>
  </si>
  <si>
    <t>D88E</t>
  </si>
  <si>
    <t>D89E</t>
  </si>
  <si>
    <t>I90I</t>
  </si>
  <si>
    <t>H91A</t>
  </si>
  <si>
    <t>Q92K</t>
  </si>
  <si>
    <t>L93V</t>
  </si>
  <si>
    <t>D94D</t>
  </si>
  <si>
    <t>A95P</t>
  </si>
  <si>
    <t>H96N</t>
  </si>
  <si>
    <t>F97F</t>
  </si>
  <si>
    <t>F98F</t>
  </si>
  <si>
    <t>H99L</t>
  </si>
  <si>
    <t>R100R</t>
  </si>
  <si>
    <t>L101L</t>
  </si>
  <si>
    <t>E102K</t>
  </si>
  <si>
    <t>D103E</t>
  </si>
  <si>
    <t>S104S</t>
  </si>
  <si>
    <t>F105F</t>
  </si>
  <si>
    <t>L106L</t>
  </si>
  <si>
    <t>V107S</t>
  </si>
  <si>
    <t>K108P</t>
  </si>
  <si>
    <t>D109E</t>
  </si>
  <si>
    <t>A110D</t>
  </si>
  <si>
    <t>K111K</t>
  </si>
  <si>
    <t>R112R</t>
  </si>
  <si>
    <t>H113K</t>
  </si>
  <si>
    <t>T114E</t>
  </si>
  <si>
    <t>K115K</t>
  </si>
  <si>
    <t>Y116Y</t>
  </si>
  <si>
    <t>P117P</t>
  </si>
  <si>
    <t>I118L</t>
  </si>
  <si>
    <t>F119F</t>
  </si>
  <si>
    <t>G120N</t>
  </si>
  <si>
    <t>T121D</t>
  </si>
  <si>
    <t>L122K</t>
  </si>
  <si>
    <t>D123D</t>
  </si>
  <si>
    <t>E124T</t>
  </si>
  <si>
    <t>E125D</t>
  </si>
  <si>
    <t>I126K</t>
  </si>
  <si>
    <t>N127D</t>
  </si>
  <si>
    <t>Y128Y</t>
  </si>
  <si>
    <t>H129Y</t>
  </si>
  <si>
    <t>N130K</t>
  </si>
  <si>
    <t>E131K</t>
  </si>
  <si>
    <t>Y132Y</t>
  </si>
  <si>
    <t>P133P</t>
  </si>
  <si>
    <t>T134T</t>
  </si>
  <si>
    <t>I135I</t>
  </si>
  <si>
    <t>Y136Y</t>
  </si>
  <si>
    <t>H137H</t>
  </si>
  <si>
    <t>L138L</t>
  </si>
  <si>
    <t>R139R</t>
  </si>
  <si>
    <t>K140K</t>
  </si>
  <si>
    <t>E141A</t>
  </si>
  <si>
    <t>L142L</t>
  </si>
  <si>
    <t>A143M</t>
  </si>
  <si>
    <t>D144E</t>
  </si>
  <si>
    <t>S145S</t>
  </si>
  <si>
    <t>T146D</t>
  </si>
  <si>
    <t>Q147E</t>
  </si>
  <si>
    <t>K148K</t>
  </si>
  <si>
    <t>A149F</t>
  </si>
  <si>
    <t>D150D</t>
  </si>
  <si>
    <t>I151I</t>
  </si>
  <si>
    <t>R152R</t>
  </si>
  <si>
    <t>L153L</t>
  </si>
  <si>
    <t>V154V</t>
  </si>
  <si>
    <t>Y155Y</t>
  </si>
  <si>
    <t>L156L</t>
  </si>
  <si>
    <t>A157A</t>
  </si>
  <si>
    <t>I158I</t>
  </si>
  <si>
    <t>A159H</t>
  </si>
  <si>
    <t>H160H</t>
  </si>
  <si>
    <t>I161I</t>
  </si>
  <si>
    <t>V162V</t>
  </si>
  <si>
    <t>K163K</t>
  </si>
  <si>
    <t>Y164Y</t>
  </si>
  <si>
    <t>R165R</t>
  </si>
  <si>
    <t>G166G</t>
  </si>
  <si>
    <t>H167H</t>
  </si>
  <si>
    <t>F168F</t>
  </si>
  <si>
    <t>L169L</t>
  </si>
  <si>
    <t>I170N</t>
  </si>
  <si>
    <t>E171E</t>
  </si>
  <si>
    <t>G172G</t>
  </si>
  <si>
    <t>Q173D</t>
  </si>
  <si>
    <t>L174F</t>
  </si>
  <si>
    <t>N175N</t>
  </si>
  <si>
    <t>S176S</t>
  </si>
  <si>
    <t>A177E</t>
  </si>
  <si>
    <t>N178N</t>
  </si>
  <si>
    <t>T179I</t>
  </si>
  <si>
    <t>S180D</t>
  </si>
  <si>
    <t>I181F</t>
  </si>
  <si>
    <t>N182E</t>
  </si>
  <si>
    <t>N183E</t>
  </si>
  <si>
    <t>T184L</t>
  </si>
  <si>
    <t>F185F</t>
  </si>
  <si>
    <t>Q186E</t>
  </si>
  <si>
    <t>Q187E</t>
  </si>
  <si>
    <t>F188L</t>
  </si>
  <si>
    <t>L189N</t>
  </si>
  <si>
    <t>N190E</t>
  </si>
  <si>
    <t>N191L</t>
  </si>
  <si>
    <t>Y192L</t>
  </si>
  <si>
    <t>N193N</t>
  </si>
  <si>
    <t>E194E</t>
  </si>
  <si>
    <t>K195I</t>
  </si>
  <si>
    <t>F196F</t>
  </si>
  <si>
    <t>I197E</t>
  </si>
  <si>
    <t>T198E</t>
  </si>
  <si>
    <t>Q199E</t>
  </si>
  <si>
    <t>V200E</t>
  </si>
  <si>
    <t>P201D</t>
  </si>
  <si>
    <t>G202E</t>
  </si>
  <si>
    <t>L203L</t>
  </si>
  <si>
    <t>A204E</t>
  </si>
  <si>
    <t>L205L</t>
  </si>
  <si>
    <t>S206D</t>
  </si>
  <si>
    <t>P207E</t>
  </si>
  <si>
    <t>V208V</t>
  </si>
  <si>
    <t>D209E</t>
  </si>
  <si>
    <t>T210D</t>
  </si>
  <si>
    <t>T211L</t>
  </si>
  <si>
    <t>V212D</t>
  </si>
  <si>
    <t>L213E</t>
  </si>
  <si>
    <t>V214I</t>
  </si>
  <si>
    <t>E215E</t>
  </si>
  <si>
    <t>S216E</t>
  </si>
  <si>
    <t>I217I</t>
  </si>
  <si>
    <t>V218L</t>
  </si>
  <si>
    <t>T219D</t>
  </si>
  <si>
    <t>A220D</t>
  </si>
  <si>
    <t>K221K</t>
  </si>
  <si>
    <t>T222L</t>
  </si>
  <si>
    <t>S223S</t>
  </si>
  <si>
    <t>R224K</t>
  </si>
  <si>
    <t>S225S</t>
  </si>
  <si>
    <t>R226D</t>
  </si>
  <si>
    <t>K227K</t>
  </si>
  <si>
    <t>S228K</t>
  </si>
  <si>
    <t>D229K</t>
  </si>
  <si>
    <t>A230Q</t>
  </si>
  <si>
    <t>I231L</t>
  </si>
  <si>
    <t>L232L</t>
  </si>
  <si>
    <t>A233K</t>
  </si>
  <si>
    <t>L234L</t>
  </si>
  <si>
    <t>F235L</t>
  </si>
  <si>
    <t>P236P</t>
  </si>
  <si>
    <t>S237V</t>
  </si>
  <si>
    <t>E238E</t>
  </si>
  <si>
    <t>K239K</t>
  </si>
  <si>
    <t>S240K</t>
  </si>
  <si>
    <t>T241K</t>
  </si>
  <si>
    <t>G242K</t>
  </si>
  <si>
    <t>T243I</t>
  </si>
  <si>
    <t>F244L</t>
  </si>
  <si>
    <t>A245K</t>
  </si>
  <si>
    <t>Q246E</t>
  </si>
  <si>
    <t>F247F</t>
  </si>
  <si>
    <t>I248L</t>
  </si>
  <si>
    <t>K249K</t>
  </si>
  <si>
    <t>L250A</t>
  </si>
  <si>
    <t>I251I</t>
  </si>
  <si>
    <t>V252V</t>
  </si>
  <si>
    <t>G253G</t>
  </si>
  <si>
    <t>N254L</t>
  </si>
  <si>
    <t>Q255K</t>
  </si>
  <si>
    <t>G256A</t>
  </si>
  <si>
    <t>N257K</t>
  </si>
  <si>
    <t>F258L</t>
  </si>
  <si>
    <t>K259K</t>
  </si>
  <si>
    <t>K260K</t>
  </si>
  <si>
    <t>T261L</t>
  </si>
  <si>
    <t>F262F</t>
  </si>
  <si>
    <t>A263G</t>
  </si>
  <si>
    <t>L264L</t>
  </si>
  <si>
    <t>E265E</t>
  </si>
  <si>
    <t>A266E</t>
  </si>
  <si>
    <t>D267K</t>
  </si>
  <si>
    <t>A268A</t>
  </si>
  <si>
    <t>K269K</t>
  </si>
  <si>
    <t>L270L</t>
  </si>
  <si>
    <t>Q271S</t>
  </si>
  <si>
    <t>F272F</t>
  </si>
  <si>
    <t>S273S</t>
  </si>
  <si>
    <t>K274D</t>
  </si>
  <si>
    <t>I275E</t>
  </si>
  <si>
    <t>E276D</t>
  </si>
  <si>
    <t>Y277Y</t>
  </si>
  <si>
    <t>E278D</t>
  </si>
  <si>
    <t>E279E</t>
  </si>
  <si>
    <t>E280K</t>
  </si>
  <si>
    <t>L281L</t>
  </si>
  <si>
    <t>G282E</t>
  </si>
  <si>
    <t>E283E</t>
  </si>
  <si>
    <t>L284L</t>
  </si>
  <si>
    <t>L285E</t>
  </si>
  <si>
    <t>A286S</t>
  </si>
  <si>
    <t>E287E</t>
  </si>
  <si>
    <t>V288L</t>
  </si>
  <si>
    <t>G289G</t>
  </si>
  <si>
    <t>D290D</t>
  </si>
  <si>
    <t>D291E</t>
  </si>
  <si>
    <t>F292Q</t>
  </si>
  <si>
    <t>A293Q</t>
  </si>
  <si>
    <t>D294E</t>
  </si>
  <si>
    <t>V295L</t>
  </si>
  <si>
    <t>F296I</t>
  </si>
  <si>
    <t>V297E</t>
  </si>
  <si>
    <t>A298A</t>
  </si>
  <si>
    <t>A299A</t>
  </si>
  <si>
    <t>K300K</t>
  </si>
  <si>
    <t>N301A</t>
  </si>
  <si>
    <t>V302L</t>
  </si>
  <si>
    <t>Y303Y</t>
  </si>
  <si>
    <t>D304D</t>
  </si>
  <si>
    <t>A305A</t>
  </si>
  <si>
    <t>I306I</t>
  </si>
  <si>
    <t>E307V</t>
  </si>
  <si>
    <t>L308L</t>
  </si>
  <si>
    <t>S309N</t>
  </si>
  <si>
    <t>G310G</t>
  </si>
  <si>
    <t>I311I</t>
  </si>
  <si>
    <t>L312L</t>
  </si>
  <si>
    <t>S313P</t>
  </si>
  <si>
    <t>T314G</t>
  </si>
  <si>
    <t>K315G</t>
  </si>
  <si>
    <t>D316K</t>
  </si>
  <si>
    <t>T317K</t>
  </si>
  <si>
    <t>E318S</t>
  </si>
  <si>
    <t>T319T</t>
  </si>
  <si>
    <t>N320K</t>
  </si>
  <si>
    <t>A321A</t>
  </si>
  <si>
    <t>K322S</t>
  </si>
  <si>
    <t>L323L</t>
  </si>
  <si>
    <t>S324S</t>
  </si>
  <si>
    <t>A325E</t>
  </si>
  <si>
    <t>S326A</t>
  </si>
  <si>
    <t>M327M</t>
  </si>
  <si>
    <t>I328V</t>
  </si>
  <si>
    <t>E329K</t>
  </si>
  <si>
    <t>R330R</t>
  </si>
  <si>
    <t>Y331Y</t>
  </si>
  <si>
    <t>T332E</t>
  </si>
  <si>
    <t>Q333K</t>
  </si>
  <si>
    <t>H334H</t>
  </si>
  <si>
    <t>Q335K</t>
  </si>
  <si>
    <t>N336E</t>
  </si>
  <si>
    <t>D337D</t>
  </si>
  <si>
    <t>L338L</t>
  </si>
  <si>
    <t>K339K</t>
  </si>
  <si>
    <t>L340L</t>
  </si>
  <si>
    <t>F341L</t>
  </si>
  <si>
    <t>K342K</t>
  </si>
  <si>
    <t>K343K</t>
  </si>
  <si>
    <t>Y344L</t>
  </si>
  <si>
    <t>V345I</t>
  </si>
  <si>
    <t>R346K</t>
  </si>
  <si>
    <t>E347K</t>
  </si>
  <si>
    <t>Y348Y</t>
  </si>
  <si>
    <t>L349L</t>
  </si>
  <si>
    <t>P350P</t>
  </si>
  <si>
    <t>K351K</t>
  </si>
  <si>
    <t>Q352K</t>
  </si>
  <si>
    <t>Y353Y</t>
  </si>
  <si>
    <t>D354K</t>
  </si>
  <si>
    <t>T355E</t>
  </si>
  <si>
    <t>I356I</t>
  </si>
  <si>
    <t>F357F</t>
  </si>
  <si>
    <t>K358R</t>
  </si>
  <si>
    <t>D359D</t>
  </si>
  <si>
    <t>S360K</t>
  </si>
  <si>
    <t>S361L</t>
  </si>
  <si>
    <t>K362K</t>
  </si>
  <si>
    <t>K363N</t>
  </si>
  <si>
    <t>G364N</t>
  </si>
  <si>
    <t>Y365Y</t>
  </si>
  <si>
    <t>A366A</t>
  </si>
  <si>
    <t>G367A</t>
  </si>
  <si>
    <t>Y368Y</t>
  </si>
  <si>
    <t>I369I</t>
  </si>
  <si>
    <t>D370G</t>
  </si>
  <si>
    <t>G371G</t>
  </si>
  <si>
    <t>E372K</t>
  </si>
  <si>
    <t>A373C</t>
  </si>
  <si>
    <t>T374S</t>
  </si>
  <si>
    <t>E375Q</t>
  </si>
  <si>
    <t>E376E</t>
  </si>
  <si>
    <t>E377D</t>
  </si>
  <si>
    <t>F378F</t>
  </si>
  <si>
    <t>Y379Y</t>
  </si>
  <si>
    <t>K380K</t>
  </si>
  <si>
    <t>F381Y</t>
  </si>
  <si>
    <t>V382L</t>
  </si>
  <si>
    <t>K383K</t>
  </si>
  <si>
    <t>K384K</t>
  </si>
  <si>
    <t>T385L</t>
  </si>
  <si>
    <t>L386L</t>
  </si>
  <si>
    <t>D387K</t>
  </si>
  <si>
    <t>N388K</t>
  </si>
  <si>
    <t>T389I</t>
  </si>
  <si>
    <t>P390E</t>
  </si>
  <si>
    <t>D391D</t>
  </si>
  <si>
    <t>A392A</t>
  </si>
  <si>
    <t>A393E</t>
  </si>
  <si>
    <t>Y394Y</t>
  </si>
  <si>
    <t>F395I</t>
  </si>
  <si>
    <t>I396L</t>
  </si>
  <si>
    <t>D397E</t>
  </si>
  <si>
    <t>K398K</t>
  </si>
  <si>
    <t>I399I</t>
  </si>
  <si>
    <t>D400E</t>
  </si>
  <si>
    <t>Q401L</t>
  </si>
  <si>
    <t>E402E</t>
  </si>
  <si>
    <t>N403T</t>
  </si>
  <si>
    <t>F404F</t>
  </si>
  <si>
    <t>L405L</t>
  </si>
  <si>
    <t>R406P</t>
  </si>
  <si>
    <t>K407K</t>
  </si>
  <si>
    <t>Q408Q</t>
  </si>
  <si>
    <t>R409R</t>
  </si>
  <si>
    <t>T410T</t>
  </si>
  <si>
    <t>Y411K</t>
  </si>
  <si>
    <t>D412D</t>
  </si>
  <si>
    <t>N413N</t>
  </si>
  <si>
    <t>G414G</t>
  </si>
  <si>
    <t>V415V</t>
  </si>
  <si>
    <t>I416I</t>
  </si>
  <si>
    <t>P417P</t>
  </si>
  <si>
    <t>H418Y</t>
  </si>
  <si>
    <t>Q419Q</t>
  </si>
  <si>
    <t>I420L</t>
  </si>
  <si>
    <t>H421H</t>
  </si>
  <si>
    <t>L422L</t>
  </si>
  <si>
    <t>D423E</t>
  </si>
  <si>
    <t>E424E</t>
  </si>
  <si>
    <t>L425L</t>
  </si>
  <si>
    <t>N426D</t>
  </si>
  <si>
    <t>A427K</t>
  </si>
  <si>
    <t>I428I</t>
  </si>
  <si>
    <t>L429L</t>
  </si>
  <si>
    <t>E430E</t>
  </si>
  <si>
    <t>N431N</t>
  </si>
  <si>
    <t>Q432Q</t>
  </si>
  <si>
    <t>S433S</t>
  </si>
  <si>
    <t>K434K</t>
  </si>
  <si>
    <t>Y435Y</t>
  </si>
  <si>
    <t>Y436Y</t>
  </si>
  <si>
    <t>T437P</t>
  </si>
  <si>
    <t>S438F</t>
  </si>
  <si>
    <t>I439L</t>
  </si>
  <si>
    <t>E440K</t>
  </si>
  <si>
    <t>K441E</t>
  </si>
  <si>
    <t>N442K</t>
  </si>
  <si>
    <t>K443K</t>
  </si>
  <si>
    <t>D444Y</t>
  </si>
  <si>
    <t>K445K</t>
  </si>
  <si>
    <t>I446I</t>
  </si>
  <si>
    <t>I447E</t>
  </si>
  <si>
    <t>D448E</t>
  </si>
  <si>
    <t>I449L</t>
  </si>
  <si>
    <t>M450V</t>
  </si>
  <si>
    <t>T451T</t>
  </si>
  <si>
    <t>F452F</t>
  </si>
  <si>
    <t>R453R</t>
  </si>
  <si>
    <t>I454I</t>
  </si>
  <si>
    <t>P455P</t>
  </si>
  <si>
    <t>Y456Y</t>
  </si>
  <si>
    <t>Y457Y</t>
  </si>
  <si>
    <t>V458V</t>
  </si>
  <si>
    <t>G459G</t>
  </si>
  <si>
    <t>P460P</t>
  </si>
  <si>
    <t>L461L</t>
  </si>
  <si>
    <t>S462N</t>
  </si>
  <si>
    <t>N463T</t>
  </si>
  <si>
    <t>H464K</t>
  </si>
  <si>
    <t>N465N</t>
  </si>
  <si>
    <t>S466S</t>
  </si>
  <si>
    <t>S467K</t>
  </si>
  <si>
    <t>F468F</t>
  </si>
  <si>
    <t>G469A</t>
  </si>
  <si>
    <t>W470W</t>
  </si>
  <si>
    <t>L471M</t>
  </si>
  <si>
    <t>T472V</t>
  </si>
  <si>
    <t>R473R</t>
  </si>
  <si>
    <t>K474K</t>
  </si>
  <si>
    <t>S475E</t>
  </si>
  <si>
    <t>P476D</t>
  </si>
  <si>
    <t>G477G</t>
  </si>
  <si>
    <t>E478K</t>
  </si>
  <si>
    <t>I479I</t>
  </si>
  <si>
    <t>R480T</t>
  </si>
  <si>
    <t>P481P</t>
  </si>
  <si>
    <t>W482W</t>
  </si>
  <si>
    <t>N483N</t>
  </si>
  <si>
    <t>F484F</t>
  </si>
  <si>
    <t>T485E</t>
  </si>
  <si>
    <t>E486E</t>
  </si>
  <si>
    <t>R487K</t>
  </si>
  <si>
    <t>V488V</t>
  </si>
  <si>
    <t>D489D</t>
  </si>
  <si>
    <t>T490R</t>
  </si>
  <si>
    <t>Y491E</t>
  </si>
  <si>
    <t>Q492A</t>
  </si>
  <si>
    <t>S493S</t>
  </si>
  <si>
    <t>S494A</t>
  </si>
  <si>
    <t>V495E</t>
  </si>
  <si>
    <t>D496K</t>
  </si>
  <si>
    <t>F497F</t>
  </si>
  <si>
    <t>I498I</t>
  </si>
  <si>
    <t>E499K</t>
  </si>
  <si>
    <t>R500R</t>
  </si>
  <si>
    <t>M501M</t>
  </si>
  <si>
    <t>T502T</t>
  </si>
  <si>
    <t>N503N</t>
  </si>
  <si>
    <t>N504K</t>
  </si>
  <si>
    <t>D505C</t>
  </si>
  <si>
    <t>S506T</t>
  </si>
  <si>
    <t>Y507Y</t>
  </si>
  <si>
    <t>L508L</t>
  </si>
  <si>
    <t>P509P</t>
  </si>
  <si>
    <t>T510G</t>
  </si>
  <si>
    <t>E511E</t>
  </si>
  <si>
    <t>K512D</t>
  </si>
  <si>
    <t>V513V</t>
  </si>
  <si>
    <t>L514L</t>
  </si>
  <si>
    <t>P515P</t>
  </si>
  <si>
    <t>K516K</t>
  </si>
  <si>
    <t>N517N</t>
  </si>
  <si>
    <t>S518S</t>
  </si>
  <si>
    <t>F519L</t>
  </si>
  <si>
    <t>L520L</t>
  </si>
  <si>
    <t>Y521Y</t>
  </si>
  <si>
    <t>Q522Q</t>
  </si>
  <si>
    <t>K523K</t>
  </si>
  <si>
    <t>Y524F</t>
  </si>
  <si>
    <t>M525M</t>
  </si>
  <si>
    <t>I526V</t>
  </si>
  <si>
    <t>F527L</t>
  </si>
  <si>
    <t>N528N</t>
  </si>
  <si>
    <t>E529E</t>
  </si>
  <si>
    <t>L530L</t>
  </si>
  <si>
    <t>T531N</t>
  </si>
  <si>
    <t>K532N</t>
  </si>
  <si>
    <t>L533V</t>
  </si>
  <si>
    <t>T534R</t>
  </si>
  <si>
    <t>Y535I</t>
  </si>
  <si>
    <t>T536N</t>
  </si>
  <si>
    <t>N537G</t>
  </si>
  <si>
    <t>E538E</t>
  </si>
  <si>
    <t>K539G</t>
  </si>
  <si>
    <t>N540G</t>
  </si>
  <si>
    <t>E541K</t>
  </si>
  <si>
    <t>R542K</t>
  </si>
  <si>
    <t>L543Q</t>
  </si>
  <si>
    <t>N544K</t>
  </si>
  <si>
    <t>L545L</t>
  </si>
  <si>
    <t>S546S</t>
  </si>
  <si>
    <t>G547V</t>
  </si>
  <si>
    <t>N548E</t>
  </si>
  <si>
    <t>E549L</t>
  </si>
  <si>
    <t>K550K</t>
  </si>
  <si>
    <t>R551Q</t>
  </si>
  <si>
    <t>E552E</t>
  </si>
  <si>
    <t>I553I</t>
  </si>
  <si>
    <t>V554Y</t>
  </si>
  <si>
    <t>N555N</t>
  </si>
  <si>
    <t>H556E</t>
  </si>
  <si>
    <t>L557L</t>
  </si>
  <si>
    <t>F558F</t>
  </si>
  <si>
    <t>K559K</t>
  </si>
  <si>
    <t>K560K</t>
  </si>
  <si>
    <t>H561K</t>
  </si>
  <si>
    <t>R562K</t>
  </si>
  <si>
    <t>K563K</t>
  </si>
  <si>
    <t>V564V</t>
  </si>
  <si>
    <t>T565T</t>
  </si>
  <si>
    <t>R566K</t>
  </si>
  <si>
    <t>K567K</t>
  </si>
  <si>
    <t>L568K</t>
  </si>
  <si>
    <t>L569L</t>
  </si>
  <si>
    <t>E570K</t>
  </si>
  <si>
    <t>D571N</t>
  </si>
  <si>
    <t>Y572Y</t>
  </si>
  <si>
    <t>F573L</t>
  </si>
  <si>
    <t>A574K</t>
  </si>
  <si>
    <t>N575S</t>
  </si>
  <si>
    <t>Y576E</t>
  </si>
  <si>
    <t>Y577G</t>
  </si>
  <si>
    <t>Q578Y</t>
  </si>
  <si>
    <t>L579I</t>
  </si>
  <si>
    <t>D580E</t>
  </si>
  <si>
    <t>S581E</t>
  </si>
  <si>
    <t>T582P</t>
  </si>
  <si>
    <t>Q583E</t>
  </si>
  <si>
    <t>I584I</t>
  </si>
  <si>
    <t>D585T</t>
  </si>
  <si>
    <t>G586G</t>
  </si>
  <si>
    <t>I587L</t>
  </si>
  <si>
    <t>E588D</t>
  </si>
  <si>
    <t>T589K</t>
  </si>
  <si>
    <t>A590K</t>
  </si>
  <si>
    <t>F591F</t>
  </si>
  <si>
    <t>N592N</t>
  </si>
  <si>
    <t>A593S</t>
  </si>
  <si>
    <t>K594S</t>
  </si>
  <si>
    <t>Y595L</t>
  </si>
  <si>
    <t>T596S</t>
  </si>
  <si>
    <t>V597T</t>
  </si>
  <si>
    <t>Y598Y</t>
  </si>
  <si>
    <t>H599H</t>
  </si>
  <si>
    <t>D600D</t>
  </si>
  <si>
    <t>F601F</t>
  </si>
  <si>
    <t>V602K</t>
  </si>
  <si>
    <t>K603K</t>
  </si>
  <si>
    <t>L604I</t>
  </si>
  <si>
    <t>G605L</t>
  </si>
  <si>
    <t>V606G</t>
  </si>
  <si>
    <t>P607D</t>
  </si>
  <si>
    <t>Q608K</t>
  </si>
  <si>
    <t>E609E</t>
  </si>
  <si>
    <t>F610K</t>
  </si>
  <si>
    <t>L611L</t>
  </si>
  <si>
    <t>D612D</t>
  </si>
  <si>
    <t>D613D</t>
  </si>
  <si>
    <t>E614P</t>
  </si>
  <si>
    <t>A615S</t>
  </si>
  <si>
    <t>N616N</t>
  </si>
  <si>
    <t>V617Q</t>
  </si>
  <si>
    <t>D618E</t>
  </si>
  <si>
    <t>T619D</t>
  </si>
  <si>
    <t>L620V</t>
  </si>
  <si>
    <t>E621E</t>
  </si>
  <si>
    <t>D622K</t>
  </si>
  <si>
    <t>V623I</t>
  </si>
  <si>
    <t>V624I</t>
  </si>
  <si>
    <t>K625E</t>
  </si>
  <si>
    <t>L626W</t>
  </si>
  <si>
    <t>L627S</t>
  </si>
  <si>
    <t>T628T</t>
  </si>
  <si>
    <t>V629V</t>
  </si>
  <si>
    <t>F630F</t>
  </si>
  <si>
    <t>E631E</t>
  </si>
  <si>
    <t>D632D</t>
  </si>
  <si>
    <t>R633K</t>
  </si>
  <si>
    <t>K634K</t>
  </si>
  <si>
    <t>M635I</t>
  </si>
  <si>
    <t>I636L</t>
  </si>
  <si>
    <t>R637K</t>
  </si>
  <si>
    <t>E638E</t>
  </si>
  <si>
    <t>Q639K</t>
  </si>
  <si>
    <t>L640L</t>
  </si>
  <si>
    <t>K641K</t>
  </si>
  <si>
    <t>K642K</t>
  </si>
  <si>
    <t>Y643Y</t>
  </si>
  <si>
    <t>D644G</t>
  </si>
  <si>
    <t>T645D</t>
  </si>
  <si>
    <t>C646W</t>
  </si>
  <si>
    <t>F647L</t>
  </si>
  <si>
    <t>S648T</t>
  </si>
  <si>
    <t>Q649E</t>
  </si>
  <si>
    <t>E650E</t>
  </si>
  <si>
    <t>T651Q</t>
  </si>
  <si>
    <t>L652I</t>
  </si>
  <si>
    <t>K653K</t>
  </si>
  <si>
    <t>K654K</t>
  </si>
  <si>
    <t>M655L</t>
  </si>
  <si>
    <t>E656S</t>
  </si>
  <si>
    <t>R657K</t>
  </si>
  <si>
    <t>R658L</t>
  </si>
  <si>
    <t>H659R</t>
  </si>
  <si>
    <t>Y660Y</t>
  </si>
  <si>
    <t>T661T</t>
  </si>
  <si>
    <t>G662G</t>
  </si>
  <si>
    <t>W663W</t>
  </si>
  <si>
    <t>G664G</t>
  </si>
  <si>
    <t>R665R</t>
  </si>
  <si>
    <t>L666L</t>
  </si>
  <si>
    <t>S667S</t>
  </si>
  <si>
    <t>Q668K</t>
  </si>
  <si>
    <t>K669K</t>
  </si>
  <si>
    <t>L670L</t>
  </si>
  <si>
    <t>L671L</t>
  </si>
  <si>
    <t>V672T</t>
  </si>
  <si>
    <t>G673G</t>
  </si>
  <si>
    <t>L674I</t>
  </si>
  <si>
    <t>K675R</t>
  </si>
  <si>
    <t>D676D</t>
  </si>
  <si>
    <t>K677K</t>
  </si>
  <si>
    <t>T678N</t>
  </si>
  <si>
    <t>T679K</t>
  </si>
  <si>
    <t>G680G</t>
  </si>
  <si>
    <t>K681T</t>
  </si>
  <si>
    <t>S682T</t>
  </si>
  <si>
    <t>I683I</t>
  </si>
  <si>
    <t>M684L</t>
  </si>
  <si>
    <t>D685D</t>
  </si>
  <si>
    <t>Y686S</t>
  </si>
  <si>
    <t>L687L</t>
  </si>
  <si>
    <t>I688I</t>
  </si>
  <si>
    <t>E689D</t>
  </si>
  <si>
    <t>D690D</t>
  </si>
  <si>
    <t>D691D</t>
  </si>
  <si>
    <t>G692G</t>
  </si>
  <si>
    <t>M693A</t>
  </si>
  <si>
    <t>P694M</t>
  </si>
  <si>
    <t>K695R</t>
  </si>
  <si>
    <t>N696E</t>
  </si>
  <si>
    <t>I697T</t>
  </si>
  <si>
    <t>N698N</t>
  </si>
  <si>
    <t>R699R</t>
  </si>
  <si>
    <t>N700N</t>
  </si>
  <si>
    <t>F701L</t>
  </si>
  <si>
    <t>M702M</t>
  </si>
  <si>
    <t>Q703Q</t>
  </si>
  <si>
    <t>L704L</t>
  </si>
  <si>
    <t>I705L</t>
  </si>
  <si>
    <t>N706S</t>
  </si>
  <si>
    <t>D707D</t>
  </si>
  <si>
    <t>V708D</t>
  </si>
  <si>
    <t>S709K</t>
  </si>
  <si>
    <t>L710Y</t>
  </si>
  <si>
    <t>S711T</t>
  </si>
  <si>
    <t>F712F</t>
  </si>
  <si>
    <t>K713K</t>
  </si>
  <si>
    <t>E714E</t>
  </si>
  <si>
    <t>D715E</t>
  </si>
  <si>
    <t>I716I</t>
  </si>
  <si>
    <t>A717E</t>
  </si>
  <si>
    <t>A718E</t>
  </si>
  <si>
    <t>A719A</t>
  </si>
  <si>
    <t>Q720N</t>
  </si>
  <si>
    <t>P721Q</t>
  </si>
  <si>
    <t>T722K</t>
  </si>
  <si>
    <t>V723L</t>
  </si>
  <si>
    <t>Q724K</t>
  </si>
  <si>
    <t>E725K</t>
  </si>
  <si>
    <t>E726D</t>
  </si>
  <si>
    <t>D727S</t>
  </si>
  <si>
    <t>I728L</t>
  </si>
  <si>
    <t>R729E</t>
  </si>
  <si>
    <t>Q730D</t>
  </si>
  <si>
    <t>V731I</t>
  </si>
  <si>
    <t>I732L</t>
  </si>
  <si>
    <t>H733D</t>
  </si>
  <si>
    <t>G734D</t>
  </si>
  <si>
    <t>L735L</t>
  </si>
  <si>
    <t>A736Y</t>
  </si>
  <si>
    <t>G737T</t>
  </si>
  <si>
    <t>S738S</t>
  </si>
  <si>
    <t>P739P</t>
  </si>
  <si>
    <t>A740A</t>
  </si>
  <si>
    <t>I741V</t>
  </si>
  <si>
    <t>K742K</t>
  </si>
  <si>
    <t>K743R</t>
  </si>
  <si>
    <t>G744A</t>
  </si>
  <si>
    <t>I745I</t>
  </si>
  <si>
    <t>L746R</t>
  </si>
  <si>
    <t>Q747Q</t>
  </si>
  <si>
    <t>S748S</t>
  </si>
  <si>
    <t>L749L</t>
  </si>
  <si>
    <t>T750K</t>
  </si>
  <si>
    <t>I751V</t>
  </si>
  <si>
    <t>V752V</t>
  </si>
  <si>
    <t>N753D</t>
  </si>
  <si>
    <t>E754E</t>
  </si>
  <si>
    <t>I755I</t>
  </si>
  <si>
    <t>V756V</t>
  </si>
  <si>
    <t>G757K</t>
  </si>
  <si>
    <t>I758I</t>
  </si>
  <si>
    <t>M759M</t>
  </si>
  <si>
    <t>G760G</t>
  </si>
  <si>
    <t>H761K</t>
  </si>
  <si>
    <t>P762A</t>
  </si>
  <si>
    <t>P763P</t>
  </si>
  <si>
    <t>Q764K</t>
  </si>
  <si>
    <t>S765K</t>
  </si>
  <si>
    <t>I766I</t>
  </si>
  <si>
    <t>V767F</t>
  </si>
  <si>
    <t>I768I</t>
  </si>
  <si>
    <t>E769E</t>
  </si>
  <si>
    <t>M770M</t>
  </si>
  <si>
    <t>A771A</t>
  </si>
  <si>
    <t>R772R</t>
  </si>
  <si>
    <t>S773E</t>
  </si>
  <si>
    <t>N774N</t>
  </si>
  <si>
    <t>E775Q</t>
  </si>
  <si>
    <t>I776E</t>
  </si>
  <si>
    <t>S777K</t>
  </si>
  <si>
    <t>K778K</t>
  </si>
  <si>
    <t>K779R</t>
  </si>
  <si>
    <t>T780T</t>
  </si>
  <si>
    <t>N781K</t>
  </si>
  <si>
    <t>S782S</t>
  </si>
  <si>
    <t>R783R</t>
  </si>
  <si>
    <t>L784K</t>
  </si>
  <si>
    <t>K785K</t>
  </si>
  <si>
    <t>A786Q</t>
  </si>
  <si>
    <t>L787L</t>
  </si>
  <si>
    <t>E788L</t>
  </si>
  <si>
    <t>K789E</t>
  </si>
  <si>
    <t>M790L</t>
  </si>
  <si>
    <t>L791Y</t>
  </si>
  <si>
    <t>A792K</t>
  </si>
  <si>
    <t>D793N</t>
  </si>
  <si>
    <t>F794L</t>
  </si>
  <si>
    <t>Q795K</t>
  </si>
  <si>
    <t>S796K</t>
  </si>
  <si>
    <t>D797E</t>
  </si>
  <si>
    <t>L798I</t>
  </si>
  <si>
    <t>L799L</t>
  </si>
  <si>
    <t>K800K</t>
  </si>
  <si>
    <t>E801E</t>
  </si>
  <si>
    <t>Y802L</t>
  </si>
  <si>
    <t>P803K</t>
  </si>
  <si>
    <t>T804K</t>
  </si>
  <si>
    <t>S805D</t>
  </si>
  <si>
    <t>N806D</t>
  </si>
  <si>
    <t>D807K</t>
  </si>
  <si>
    <t>K808K</t>
  </si>
  <si>
    <t>L809L</t>
  </si>
  <si>
    <t>K810R</t>
  </si>
  <si>
    <t>N811S</t>
  </si>
  <si>
    <t>D812D</t>
  </si>
  <si>
    <t>K813K</t>
  </si>
  <si>
    <t>L814L</t>
  </si>
  <si>
    <t>F815Y</t>
  </si>
  <si>
    <t>L816L</t>
  </si>
  <si>
    <t>Y817Y</t>
  </si>
  <si>
    <t>Y818F</t>
  </si>
  <si>
    <t>L819L</t>
  </si>
  <si>
    <t>Q820Q</t>
  </si>
  <si>
    <t>A821N</t>
  </si>
  <si>
    <t>G822G</t>
  </si>
  <si>
    <t>K823R</t>
  </si>
  <si>
    <t>D824D</t>
  </si>
  <si>
    <t>M825M</t>
  </si>
  <si>
    <t>Y826Y</t>
  </si>
  <si>
    <t>T827T</t>
  </si>
  <si>
    <t>G828G</t>
  </si>
  <si>
    <t>A829E</t>
  </si>
  <si>
    <t>D830P</t>
  </si>
  <si>
    <t>L831I</t>
  </si>
  <si>
    <t>N832D</t>
  </si>
  <si>
    <t>I833I</t>
  </si>
  <si>
    <t>H834D</t>
  </si>
  <si>
    <t>A835R</t>
  </si>
  <si>
    <t>L836L</t>
  </si>
  <si>
    <t>S837S</t>
  </si>
  <si>
    <t>N838N</t>
  </si>
  <si>
    <t>Y839Y</t>
  </si>
  <si>
    <t>D840D</t>
  </si>
  <si>
    <t>V841I</t>
  </si>
  <si>
    <t>D842D</t>
  </si>
  <si>
    <t>H843H</t>
  </si>
  <si>
    <t>I844I</t>
  </si>
  <si>
    <t>I845I</t>
  </si>
  <si>
    <t>P846P</t>
  </si>
  <si>
    <t>Q847Q</t>
  </si>
  <si>
    <t>S848S</t>
  </si>
  <si>
    <t>F849F</t>
  </si>
  <si>
    <t>I850I</t>
  </si>
  <si>
    <t>K851K</t>
  </si>
  <si>
    <t>D852D</t>
  </si>
  <si>
    <t>D853D</t>
  </si>
  <si>
    <t>S854S</t>
  </si>
  <si>
    <t>L855L</t>
  </si>
  <si>
    <t>D856N</t>
  </si>
  <si>
    <t>N857N</t>
  </si>
  <si>
    <t>C858R</t>
  </si>
  <si>
    <t>V859V</t>
  </si>
  <si>
    <t>L860L</t>
  </si>
  <si>
    <t>V861V</t>
  </si>
  <si>
    <t>S862S</t>
  </si>
  <si>
    <t>S863K</t>
  </si>
  <si>
    <t>K864E</t>
  </si>
  <si>
    <t>A865E</t>
  </si>
  <si>
    <t>N866N</t>
  </si>
  <si>
    <t>R867R</t>
  </si>
  <si>
    <t>G868E</t>
  </si>
  <si>
    <t>K869K</t>
  </si>
  <si>
    <t>S870S</t>
  </si>
  <si>
    <t>D871D</t>
  </si>
  <si>
    <t>D872D</t>
  </si>
  <si>
    <t>V873Y</t>
  </si>
  <si>
    <t>P874P</t>
  </si>
  <si>
    <t>S875S</t>
  </si>
  <si>
    <t>S876E</t>
  </si>
  <si>
    <t>E877E</t>
  </si>
  <si>
    <t>I878I</t>
  </si>
  <si>
    <t>V879R</t>
  </si>
  <si>
    <t>K880K</t>
  </si>
  <si>
    <t>K881K</t>
  </si>
  <si>
    <t>Q882M</t>
  </si>
  <si>
    <t>K883K</t>
  </si>
  <si>
    <t>Y884P</t>
  </si>
  <si>
    <t>F885F</t>
  </si>
  <si>
    <t>W886W</t>
  </si>
  <si>
    <t>K887K</t>
  </si>
  <si>
    <t>K888K</t>
  </si>
  <si>
    <t>L889L</t>
  </si>
  <si>
    <t>L890L</t>
  </si>
  <si>
    <t>D891D</t>
  </si>
  <si>
    <t>A892A</t>
  </si>
  <si>
    <t>K893G</t>
  </si>
  <si>
    <t>L894L</t>
  </si>
  <si>
    <t>I895I</t>
  </si>
  <si>
    <t>S896S</t>
  </si>
  <si>
    <t>K897E</t>
  </si>
  <si>
    <t>R898R</t>
  </si>
  <si>
    <t>K899K</t>
  </si>
  <si>
    <t>Y900Y</t>
  </si>
  <si>
    <t>D901N</t>
  </si>
  <si>
    <t>N902R</t>
  </si>
  <si>
    <t>L903L</t>
  </si>
  <si>
    <t>T904T</t>
  </si>
  <si>
    <t>K905R</t>
  </si>
  <si>
    <t>S906T</t>
  </si>
  <si>
    <t>E907T</t>
  </si>
  <si>
    <t>R908R</t>
  </si>
  <si>
    <t>G909D</t>
  </si>
  <si>
    <t>G910P</t>
  </si>
  <si>
    <t>L911L</t>
  </si>
  <si>
    <t>T912T</t>
  </si>
  <si>
    <t>P913D</t>
  </si>
  <si>
    <t>A914D</t>
  </si>
  <si>
    <t>D915E</t>
  </si>
  <si>
    <t>K916L</t>
  </si>
  <si>
    <t>E917A</t>
  </si>
  <si>
    <t>G918G</t>
  </si>
  <si>
    <t>F919F</t>
  </si>
  <si>
    <t>I920I</t>
  </si>
  <si>
    <t>R921N</t>
  </si>
  <si>
    <t>R922R</t>
  </si>
  <si>
    <t>Q923Q</t>
  </si>
  <si>
    <t>L924L</t>
  </si>
  <si>
    <t>V925V</t>
  </si>
  <si>
    <t>E926E</t>
  </si>
  <si>
    <t>T927T</t>
  </si>
  <si>
    <t>R928R</t>
  </si>
  <si>
    <t>Q929Q</t>
  </si>
  <si>
    <t>I930I</t>
  </si>
  <si>
    <t>T931T</t>
  </si>
  <si>
    <t>K932K</t>
  </si>
  <si>
    <t>H933L</t>
  </si>
  <si>
    <t>V934V</t>
  </si>
  <si>
    <t>A935A</t>
  </si>
  <si>
    <t>Q936Q</t>
  </si>
  <si>
    <t>I937I</t>
  </si>
  <si>
    <t>L938L</t>
  </si>
  <si>
    <t>D939K</t>
  </si>
  <si>
    <t>S940Q</t>
  </si>
  <si>
    <t>Q941R</t>
  </si>
  <si>
    <t>F942Y</t>
  </si>
  <si>
    <t>N943P</t>
  </si>
  <si>
    <t>D944D</t>
  </si>
  <si>
    <t>G945E</t>
  </si>
  <si>
    <t>Q946V</t>
  </si>
  <si>
    <t>E947D</t>
  </si>
  <si>
    <t>D948E</t>
  </si>
  <si>
    <t>N949N</t>
  </si>
  <si>
    <t>Q950R</t>
  </si>
  <si>
    <t>A951D</t>
  </si>
  <si>
    <t>V952T</t>
  </si>
  <si>
    <t>Q953K</t>
  </si>
  <si>
    <t>I954I</t>
  </si>
  <si>
    <t>V955V</t>
  </si>
  <si>
    <t>T956Y</t>
  </si>
  <si>
    <t>L957V</t>
  </si>
  <si>
    <t>K958K</t>
  </si>
  <si>
    <t>S959A</t>
  </si>
  <si>
    <t>S960G</t>
  </si>
  <si>
    <t>L961L</t>
  </si>
  <si>
    <t>T962V</t>
  </si>
  <si>
    <t>N963S</t>
  </si>
  <si>
    <t>Q964Q</t>
  </si>
  <si>
    <t>F965F</t>
  </si>
  <si>
    <t>R966R</t>
  </si>
  <si>
    <t>K967K</t>
  </si>
  <si>
    <t>Q968E</t>
  </si>
  <si>
    <t>F969F</t>
  </si>
  <si>
    <t>N970D</t>
  </si>
  <si>
    <t>L971L</t>
  </si>
  <si>
    <t>Y972Y</t>
  </si>
  <si>
    <t>K973K</t>
  </si>
  <si>
    <t>I974V</t>
  </si>
  <si>
    <t>R975R</t>
  </si>
  <si>
    <t>E976E</t>
  </si>
  <si>
    <t>L977V</t>
  </si>
  <si>
    <t>N978N</t>
  </si>
  <si>
    <t>D979D</t>
  </si>
  <si>
    <t>Y980Y</t>
  </si>
  <si>
    <t>H981H</t>
  </si>
  <si>
    <t>H982H</t>
  </si>
  <si>
    <t>A983A</t>
  </si>
  <si>
    <t>H984H</t>
  </si>
  <si>
    <t>D985D</t>
  </si>
  <si>
    <t>A986A</t>
  </si>
  <si>
    <t>Y987Y</t>
  </si>
  <si>
    <t>L988L</t>
  </si>
  <si>
    <t>N989N</t>
  </si>
  <si>
    <t>A990A</t>
  </si>
  <si>
    <t>V991V</t>
  </si>
  <si>
    <t>V992V</t>
  </si>
  <si>
    <t>G993G</t>
  </si>
  <si>
    <t>S994N</t>
  </si>
  <si>
    <t>L995Y</t>
  </si>
  <si>
    <t>L996L</t>
  </si>
  <si>
    <t>L997L</t>
  </si>
  <si>
    <t>R998K</t>
  </si>
  <si>
    <t>K999K</t>
  </si>
  <si>
    <t>Y1000F</t>
  </si>
  <si>
    <t>P1001T</t>
  </si>
  <si>
    <t>Q1002K</t>
  </si>
  <si>
    <t>L1003L</t>
  </si>
  <si>
    <t>K1004P</t>
  </si>
  <si>
    <t>P1005P</t>
  </si>
  <si>
    <t>E1006N</t>
  </si>
  <si>
    <t>F1007F</t>
  </si>
  <si>
    <t>V1008V</t>
  </si>
  <si>
    <t>Y1009Y</t>
  </si>
  <si>
    <t>G1010G</t>
  </si>
  <si>
    <t>K1011E</t>
  </si>
  <si>
    <t>F1012Y</t>
  </si>
  <si>
    <t>V1013K</t>
  </si>
  <si>
    <t>K1014K</t>
  </si>
  <si>
    <t>G1015F</t>
  </si>
  <si>
    <t>R1016D</t>
  </si>
  <si>
    <t>L1017S</t>
  </si>
  <si>
    <t>I1018K</t>
  </si>
  <si>
    <t>N1019K</t>
  </si>
  <si>
    <t>R1020E</t>
  </si>
  <si>
    <t>F1021N</t>
  </si>
  <si>
    <t>K1022K</t>
  </si>
  <si>
    <t>A1023A</t>
  </si>
  <si>
    <t>T1024T</t>
  </si>
  <si>
    <t>Q1025R</t>
  </si>
  <si>
    <t>K1026K</t>
  </si>
  <si>
    <t>K1027F</t>
  </si>
  <si>
    <t>D1028N</t>
  </si>
  <si>
    <t>L1029F</t>
  </si>
  <si>
    <t>Y1030S</t>
  </si>
  <si>
    <t>T1031Y</t>
  </si>
  <si>
    <t>N1032N</t>
  </si>
  <si>
    <t>I1033L</t>
  </si>
  <si>
    <t>M1034K</t>
  </si>
  <si>
    <t>K1035K</t>
  </si>
  <si>
    <t>F1036M</t>
  </si>
  <si>
    <t>L1037F</t>
  </si>
  <si>
    <t>K1038D</t>
  </si>
  <si>
    <t>T1039S</t>
  </si>
  <si>
    <t>D1040D</t>
  </si>
  <si>
    <t>D1041V</t>
  </si>
  <si>
    <t>R1042I</t>
  </si>
  <si>
    <t>V1043V</t>
  </si>
  <si>
    <t>A1044D</t>
  </si>
  <si>
    <t>D1045K</t>
  </si>
  <si>
    <t>A1046E</t>
  </si>
  <si>
    <t>N1047T</t>
  </si>
  <si>
    <t>G1048G</t>
  </si>
  <si>
    <t>E1049E</t>
  </si>
  <si>
    <t>I1050I</t>
  </si>
  <si>
    <t>I1051A</t>
  </si>
  <si>
    <t>W1052W</t>
  </si>
  <si>
    <t>S1053D</t>
  </si>
  <si>
    <t>P1054K</t>
  </si>
  <si>
    <t>T1055K</t>
  </si>
  <si>
    <t>T1056T</t>
  </si>
  <si>
    <t>I1057I</t>
  </si>
  <si>
    <t>K1058A</t>
  </si>
  <si>
    <t>T1059T</t>
  </si>
  <si>
    <t>I1060V</t>
  </si>
  <si>
    <t>K1061K</t>
  </si>
  <si>
    <t>R1062K</t>
  </si>
  <si>
    <t>T1063V</t>
  </si>
  <si>
    <t>L1064M</t>
  </si>
  <si>
    <t>S1065N</t>
  </si>
  <si>
    <t>S1066Y</t>
  </si>
  <si>
    <t>K1067N</t>
  </si>
  <si>
    <t>Q1068Q</t>
  </si>
  <si>
    <t>M1069V</t>
  </si>
  <si>
    <t>S1070L</t>
  </si>
  <si>
    <t>I1071I</t>
  </si>
  <si>
    <t>V1072T</t>
  </si>
  <si>
    <t>K1073R</t>
  </si>
  <si>
    <t>K1074K</t>
  </si>
  <si>
    <t>V1075V</t>
  </si>
  <si>
    <t>E1076E</t>
  </si>
  <si>
    <t>K1077E</t>
  </si>
  <si>
    <t>Q1078Q</t>
  </si>
  <si>
    <t>T1079K</t>
  </si>
  <si>
    <t>D1080G</t>
  </si>
  <si>
    <t>K1081A</t>
  </si>
  <si>
    <t>L1082L</t>
  </si>
  <si>
    <t>T1083F</t>
  </si>
  <si>
    <t>N1084D</t>
  </si>
  <si>
    <t>E1085Q</t>
  </si>
  <si>
    <t>T1086T</t>
  </si>
  <si>
    <t>I1087I</t>
  </si>
  <si>
    <t>Y1088Y</t>
  </si>
  <si>
    <t>P1089P</t>
  </si>
  <si>
    <t>K1090K</t>
  </si>
  <si>
    <t>A1091G</t>
  </si>
  <si>
    <t>A1092K</t>
  </si>
  <si>
    <t>Q1093S</t>
  </si>
  <si>
    <t>G1094K</t>
  </si>
  <si>
    <t>T1095K</t>
  </si>
  <si>
    <t>L1096L</t>
  </si>
  <si>
    <t>I1097I</t>
  </si>
  <si>
    <t>P1098P</t>
  </si>
  <si>
    <t>R1099L</t>
  </si>
  <si>
    <t>K1100K</t>
  </si>
  <si>
    <t>N1101K</t>
  </si>
  <si>
    <t>G1102G</t>
  </si>
  <si>
    <t>L1103L</t>
  </si>
  <si>
    <t>D1104D</t>
  </si>
  <si>
    <t>S1105T</t>
  </si>
  <si>
    <t>T1106E</t>
  </si>
  <si>
    <t>V1107K</t>
  </si>
  <si>
    <t>Y1108Y</t>
  </si>
  <si>
    <t>G1109G</t>
  </si>
  <si>
    <t>G1110G</t>
  </si>
  <si>
    <t>F1111Y</t>
  </si>
  <si>
    <t>N1112S</t>
  </si>
  <si>
    <t>S1113S</t>
  </si>
  <si>
    <t>P1114P</t>
  </si>
  <si>
    <t>T1115T</t>
  </si>
  <si>
    <t>I1116I</t>
  </si>
  <si>
    <t>V1117A</t>
  </si>
  <si>
    <t>Y1118Y</t>
  </si>
  <si>
    <t>S1119F</t>
  </si>
  <si>
    <t>V1120V</t>
  </si>
  <si>
    <t>L1121L</t>
  </si>
  <si>
    <t>I1122V</t>
  </si>
  <si>
    <t>S1123E</t>
  </si>
  <si>
    <t>H1124Y</t>
  </si>
  <si>
    <t>V1125K</t>
  </si>
  <si>
    <t>K1126K</t>
  </si>
  <si>
    <t>G1127K</t>
  </si>
  <si>
    <t>K1128K</t>
  </si>
  <si>
    <t>K1129K</t>
  </si>
  <si>
    <t>K1130K</t>
  </si>
  <si>
    <t>A1131K</t>
  </si>
  <si>
    <t>L1132R</t>
  </si>
  <si>
    <t>T1133V</t>
  </si>
  <si>
    <t>Y1134R</t>
  </si>
  <si>
    <t>D1135E</t>
  </si>
  <si>
    <t>V1136I</t>
  </si>
  <si>
    <t>I1137V</t>
  </si>
  <si>
    <t>G1138P</t>
  </si>
  <si>
    <t>I1139I</t>
  </si>
  <si>
    <t>S1140P</t>
  </si>
  <si>
    <t>L1141I</t>
  </si>
  <si>
    <t>L1142R</t>
  </si>
  <si>
    <t>K1143E</t>
  </si>
  <si>
    <t>Q1144K</t>
  </si>
  <si>
    <t>K1145N</t>
  </si>
  <si>
    <t>T1146K</t>
  </si>
  <si>
    <t>Y1147L</t>
  </si>
  <si>
    <t>E1148E</t>
  </si>
  <si>
    <t>A1149K</t>
  </si>
  <si>
    <t>D1150D</t>
  </si>
  <si>
    <t>K1151K</t>
  </si>
  <si>
    <t>I1152E</t>
  </si>
  <si>
    <t>A1153E</t>
  </si>
  <si>
    <t>Y1154Y</t>
  </si>
  <si>
    <t>L1155L</t>
  </si>
  <si>
    <t>E1156E</t>
  </si>
  <si>
    <t>S1157E</t>
  </si>
  <si>
    <t>L1158K</t>
  </si>
  <si>
    <t>G1159G</t>
  </si>
  <si>
    <t>F1160L</t>
  </si>
  <si>
    <t>I1161K</t>
  </si>
  <si>
    <t>S1162N</t>
  </si>
  <si>
    <t>P1163P</t>
  </si>
  <si>
    <t>T1164K</t>
  </si>
  <si>
    <t>L1165I</t>
  </si>
  <si>
    <t>H1166I</t>
  </si>
  <si>
    <t>F1167L</t>
  </si>
  <si>
    <t>E1168K</t>
  </si>
  <si>
    <t>L1169K</t>
  </si>
  <si>
    <t>P1170I</t>
  </si>
  <si>
    <t>K1171K</t>
  </si>
  <si>
    <t>F1172Y</t>
  </si>
  <si>
    <t>S1173N</t>
  </si>
  <si>
    <t>L1174Q</t>
  </si>
  <si>
    <t>F1175L</t>
  </si>
  <si>
    <t>L1176V</t>
  </si>
  <si>
    <t>Q1177E</t>
  </si>
  <si>
    <t>E1178D</t>
  </si>
  <si>
    <t>D1179D</t>
  </si>
  <si>
    <t>G1180G</t>
  </si>
  <si>
    <t>T1181F</t>
  </si>
  <si>
    <t>K1182R</t>
  </si>
  <si>
    <t>R1183F</t>
  </si>
  <si>
    <t>F1184L</t>
  </si>
  <si>
    <t>L1185L</t>
  </si>
  <si>
    <t>A1186A</t>
  </si>
  <si>
    <t>S1187S</t>
  </si>
  <si>
    <t>A1188K</t>
  </si>
  <si>
    <t>D1189T</t>
  </si>
  <si>
    <t>E1190E</t>
  </si>
  <si>
    <t>L1191L</t>
  </si>
  <si>
    <t>Q1192Q</t>
  </si>
  <si>
    <t>K1193N</t>
  </si>
  <si>
    <t>G1194A</t>
  </si>
  <si>
    <t>N1195N</t>
  </si>
  <si>
    <t>Q1196Q</t>
  </si>
  <si>
    <t>L1197L</t>
  </si>
  <si>
    <t>V1198V</t>
  </si>
  <si>
    <t>L1199L</t>
  </si>
  <si>
    <t>S1200S</t>
  </si>
  <si>
    <t>D1201K</t>
  </si>
  <si>
    <t>K1202E</t>
  </si>
  <si>
    <t>M1203E</t>
  </si>
  <si>
    <t>M1204Q</t>
  </si>
  <si>
    <t>A1205K</t>
  </si>
  <si>
    <t>L1206Y</t>
  </si>
  <si>
    <t>I1207L</t>
  </si>
  <si>
    <t>A1208K</t>
  </si>
  <si>
    <t>H1209K</t>
  </si>
  <si>
    <t>S1210L</t>
  </si>
  <si>
    <t>K1211E</t>
  </si>
  <si>
    <t>K1212K</t>
  </si>
  <si>
    <t>A1213Y</t>
  </si>
  <si>
    <t>I1214V</t>
  </si>
  <si>
    <t>A1215E</t>
  </si>
  <si>
    <t>G1216K</t>
  </si>
  <si>
    <t>N1217K</t>
  </si>
  <si>
    <t>L1218K</t>
  </si>
  <si>
    <t>D1219E</t>
  </si>
  <si>
    <t>S1220D</t>
  </si>
  <si>
    <t>L1221K</t>
  </si>
  <si>
    <t>D1222I</t>
  </si>
  <si>
    <t>Y1223Y</t>
  </si>
  <si>
    <t>V1224E</t>
  </si>
  <si>
    <t>T1225E</t>
  </si>
  <si>
    <t>T1226E</t>
  </si>
  <si>
    <t>H1227N</t>
  </si>
  <si>
    <t>R1228I</t>
  </si>
  <si>
    <t>E1229E</t>
  </si>
  <si>
    <t>D1230L</t>
  </si>
  <si>
    <t>Y1231Y</t>
  </si>
  <si>
    <t>D1232D</t>
  </si>
  <si>
    <t>R1233E</t>
  </si>
  <si>
    <t>L1234L</t>
  </si>
  <si>
    <t>L1235L</t>
  </si>
  <si>
    <t>N1236E</t>
  </si>
  <si>
    <t>D1237K</t>
  </si>
  <si>
    <t>I1238L</t>
  </si>
  <si>
    <t>L1239E</t>
  </si>
  <si>
    <t>V1240K</t>
  </si>
  <si>
    <t>F1241Y</t>
  </si>
  <si>
    <t>A1242I</t>
  </si>
  <si>
    <t>R1243Y</t>
  </si>
  <si>
    <t>K1244L</t>
  </si>
  <si>
    <t>Y1245Y</t>
  </si>
  <si>
    <t>L1246I</t>
  </si>
  <si>
    <t>A1247R</t>
  </si>
  <si>
    <t>A1248P</t>
  </si>
  <si>
    <t>D1249N</t>
  </si>
  <si>
    <t>N1250K</t>
  </si>
  <si>
    <t>V1251F</t>
  </si>
  <si>
    <t>L1252L</t>
  </si>
  <si>
    <t>K1253E</t>
  </si>
  <si>
    <t>K1254K</t>
  </si>
  <si>
    <t>I1255L</t>
  </si>
  <si>
    <t>E1256E</t>
  </si>
  <si>
    <t>A1257K</t>
  </si>
  <si>
    <t>A1258G</t>
  </si>
  <si>
    <t>Y1259R</t>
  </si>
  <si>
    <t>E1260E</t>
  </si>
  <si>
    <t>I1261K</t>
  </si>
  <si>
    <t>N1262F</t>
  </si>
  <si>
    <t>R1263E</t>
  </si>
  <si>
    <t>Q1264K</t>
  </si>
  <si>
    <t>N1265L</t>
  </si>
  <si>
    <t>T1266S</t>
  </si>
  <si>
    <t>I1267L</t>
  </si>
  <si>
    <t>I1268E</t>
  </si>
  <si>
    <t>E1269E</t>
  </si>
  <si>
    <t>T1270K</t>
  </si>
  <si>
    <t>A1271A</t>
  </si>
  <si>
    <t>E1272E</t>
  </si>
  <si>
    <t>A1273V</t>
  </si>
  <si>
    <t>F1274L</t>
  </si>
  <si>
    <t>I1275L</t>
  </si>
  <si>
    <t>N1276E</t>
  </si>
  <si>
    <t>L1277I</t>
  </si>
  <si>
    <t>L1278L</t>
  </si>
  <si>
    <t>K1279N</t>
  </si>
  <si>
    <t>F1280L</t>
  </si>
  <si>
    <t>T1281L</t>
  </si>
  <si>
    <t>K1282H</t>
  </si>
  <si>
    <t>I1283A</t>
  </si>
  <si>
    <t>G1284N</t>
  </si>
  <si>
    <t>A1285A</t>
  </si>
  <si>
    <t>A1286T</t>
  </si>
  <si>
    <t>M1287T</t>
  </si>
  <si>
    <t>E1288D</t>
  </si>
  <si>
    <t>F1289L</t>
  </si>
  <si>
    <t>N1290K</t>
  </si>
  <si>
    <t>F1291L</t>
  </si>
  <si>
    <t>Y1292I</t>
  </si>
  <si>
    <t>D1293G</t>
  </si>
  <si>
    <t>C1294I</t>
  </si>
  <si>
    <t>K1295S</t>
  </si>
  <si>
    <t>I1296T</t>
  </si>
  <si>
    <t>A1297P</t>
  </si>
  <si>
    <t>R1298F</t>
  </si>
  <si>
    <t>H1299G</t>
  </si>
  <si>
    <t>R1300R</t>
  </si>
  <si>
    <t>Y1301L</t>
  </si>
  <si>
    <t>R1302T</t>
  </si>
  <si>
    <t>T1303S</t>
  </si>
  <si>
    <t>K1304S</t>
  </si>
  <si>
    <t>A1305K</t>
  </si>
  <si>
    <t>D1306N</t>
  </si>
  <si>
    <t>F1307I</t>
  </si>
  <si>
    <t>T1308K</t>
  </si>
  <si>
    <t>A1309L</t>
  </si>
  <si>
    <t>I1310S</t>
  </si>
  <si>
    <t>F1311L</t>
  </si>
  <si>
    <t>D1312D</t>
  </si>
  <si>
    <t>G1313A</t>
  </si>
  <si>
    <t>C1314K</t>
  </si>
  <si>
    <t>V1315L</t>
  </si>
  <si>
    <t>V1316I</t>
  </si>
  <si>
    <t>N1317Y</t>
  </si>
  <si>
    <t>Q1318Q</t>
  </si>
  <si>
    <t>S1319S</t>
  </si>
  <si>
    <t>V1320P</t>
  </si>
  <si>
    <t>T1321T</t>
  </si>
  <si>
    <t>G1322G</t>
  </si>
  <si>
    <t>L1323L</t>
  </si>
  <si>
    <t>Y1324Y</t>
  </si>
  <si>
    <t>E1325E</t>
  </si>
  <si>
    <t>S1326T</t>
  </si>
  <si>
    <t>R1327R</t>
  </si>
  <si>
    <t>W1328V</t>
  </si>
  <si>
    <t>K1329D</t>
  </si>
  <si>
    <t>I1330L</t>
  </si>
  <si>
    <t>K1331K</t>
  </si>
  <si>
    <t>R1332A</t>
  </si>
  <si>
    <t>Wt</t>
  </si>
  <si>
    <t>Max</t>
  </si>
  <si>
    <t>Num</t>
  </si>
  <si>
    <t>ORDER1</t>
  </si>
  <si>
    <t>ORDER2</t>
  </si>
  <si>
    <t>ORDER1</t>
    <phoneticPr fontId="3" type="noConversion"/>
  </si>
  <si>
    <t>ORDER2</t>
    <phoneticPr fontId="3" type="noConversion"/>
  </si>
  <si>
    <t>Sum</t>
    <phoneticPr fontId="3" type="noConversion"/>
  </si>
  <si>
    <t>same_mut</t>
    <phoneticPr fontId="3" type="noConversion"/>
  </si>
  <si>
    <t>is_mut</t>
    <phoneticPr fontId="3" type="noConversion"/>
  </si>
  <si>
    <t>true_mut</t>
    <phoneticPr fontId="3" type="noConversion"/>
  </si>
  <si>
    <t>get_num</t>
    <phoneticPr fontId="3" type="noConversion"/>
  </si>
  <si>
    <t>P1</t>
    <phoneticPr fontId="3" type="noConversion"/>
  </si>
  <si>
    <t>M2</t>
  </si>
  <si>
    <t>P3</t>
  </si>
  <si>
    <t>M6</t>
  </si>
  <si>
    <t>P2</t>
  </si>
  <si>
    <t>M7</t>
  </si>
  <si>
    <t>P17</t>
  </si>
  <si>
    <t>M1</t>
    <phoneticPr fontId="3" type="noConversion"/>
  </si>
  <si>
    <t>P6</t>
  </si>
  <si>
    <t>M12</t>
  </si>
  <si>
    <t>P9</t>
  </si>
  <si>
    <t>M13</t>
  </si>
  <si>
    <t>P5</t>
  </si>
  <si>
    <t>M17</t>
  </si>
  <si>
    <t>P8</t>
  </si>
  <si>
    <t>M16</t>
  </si>
  <si>
    <t>P7</t>
  </si>
  <si>
    <t>M19</t>
  </si>
  <si>
    <t>P16</t>
  </si>
  <si>
    <t>M11</t>
  </si>
  <si>
    <t>P4</t>
  </si>
  <si>
    <t>M24</t>
  </si>
  <si>
    <t>P19</t>
  </si>
  <si>
    <t>M9</t>
  </si>
  <si>
    <t>P20</t>
  </si>
  <si>
    <t>M14</t>
  </si>
  <si>
    <t>P15</t>
  </si>
  <si>
    <t>M23</t>
  </si>
  <si>
    <t>P12</t>
  </si>
  <si>
    <t>M26</t>
  </si>
  <si>
    <t>P26</t>
  </si>
  <si>
    <t>M15</t>
  </si>
  <si>
    <t>P11</t>
  </si>
  <si>
    <t>M30</t>
  </si>
  <si>
    <t>P32</t>
  </si>
  <si>
    <t>M10</t>
  </si>
  <si>
    <t>P10</t>
  </si>
  <si>
    <t>M35</t>
  </si>
  <si>
    <t>P24</t>
  </si>
  <si>
    <t>M22</t>
  </si>
  <si>
    <t>P18</t>
  </si>
  <si>
    <t>M29</t>
  </si>
  <si>
    <t>P21</t>
  </si>
  <si>
    <t>M28</t>
  </si>
  <si>
    <t>P41</t>
  </si>
  <si>
    <t>M8</t>
  </si>
  <si>
    <t>P31</t>
  </si>
  <si>
    <t>M20</t>
  </si>
  <si>
    <t>P30</t>
  </si>
  <si>
    <t>M25</t>
  </si>
  <si>
    <t>P39</t>
  </si>
  <si>
    <t>M18</t>
  </si>
  <si>
    <t>P13</t>
  </si>
  <si>
    <t>M44</t>
  </si>
  <si>
    <t>P27</t>
  </si>
  <si>
    <t>M36</t>
  </si>
  <si>
    <t>P38</t>
  </si>
  <si>
    <t>M27</t>
  </si>
  <si>
    <t>P45</t>
  </si>
  <si>
    <t>M21</t>
  </si>
  <si>
    <t>P23</t>
  </si>
  <si>
    <t>M43</t>
  </si>
  <si>
    <t>P28</t>
  </si>
  <si>
    <t>M39</t>
  </si>
  <si>
    <t>P29</t>
  </si>
  <si>
    <t>M38</t>
  </si>
  <si>
    <t>P64</t>
  </si>
  <si>
    <t>M5</t>
  </si>
  <si>
    <t>P35</t>
  </si>
  <si>
    <t>M40</t>
  </si>
  <si>
    <t>P40</t>
  </si>
  <si>
    <t>M42</t>
  </si>
  <si>
    <t>P46</t>
  </si>
  <si>
    <t>M37</t>
  </si>
  <si>
    <t>P25</t>
  </si>
  <si>
    <t>M61</t>
  </si>
  <si>
    <t>P56</t>
  </si>
  <si>
    <t>M31</t>
  </si>
  <si>
    <t>P86</t>
  </si>
  <si>
    <t>M3</t>
  </si>
  <si>
    <t>P14</t>
  </si>
  <si>
    <t>M79</t>
  </si>
  <si>
    <t>P53</t>
  </si>
  <si>
    <t>M46</t>
  </si>
  <si>
    <t>P36</t>
  </si>
  <si>
    <t>M64</t>
  </si>
  <si>
    <t>P50</t>
  </si>
  <si>
    <t>M55</t>
  </si>
  <si>
    <t>P48</t>
  </si>
  <si>
    <t>M62</t>
  </si>
  <si>
    <t>P55</t>
  </si>
  <si>
    <t>M56</t>
  </si>
  <si>
    <t>P62</t>
  </si>
  <si>
    <t>M51</t>
  </si>
  <si>
    <t>P113</t>
  </si>
  <si>
    <t>M4</t>
  </si>
  <si>
    <t>P49</t>
  </si>
  <si>
    <t>M69</t>
  </si>
  <si>
    <t>P68</t>
  </si>
  <si>
    <t>M52</t>
  </si>
  <si>
    <t>P51</t>
  </si>
  <si>
    <t>M70</t>
  </si>
  <si>
    <t>P44</t>
  </si>
  <si>
    <t>M80</t>
  </si>
  <si>
    <t>P94</t>
  </si>
  <si>
    <t>M32</t>
  </si>
  <si>
    <t>P59</t>
  </si>
  <si>
    <t>M67</t>
  </si>
  <si>
    <t>P95</t>
  </si>
  <si>
    <t>M33</t>
  </si>
  <si>
    <t>P71</t>
  </si>
  <si>
    <t>M57</t>
  </si>
  <si>
    <t>P52</t>
  </si>
  <si>
    <t>M77</t>
  </si>
  <si>
    <t>P42</t>
  </si>
  <si>
    <t>M87</t>
  </si>
  <si>
    <t>P58</t>
  </si>
  <si>
    <t>M76</t>
  </si>
  <si>
    <t>P78</t>
  </si>
  <si>
    <t>M65</t>
  </si>
  <si>
    <t>P97</t>
  </si>
  <si>
    <t>M49</t>
  </si>
  <si>
    <t>P43</t>
  </si>
  <si>
    <t>M105</t>
  </si>
  <si>
    <t>P75</t>
  </si>
  <si>
    <t>M74</t>
  </si>
  <si>
    <t>P98</t>
  </si>
  <si>
    <t>M54</t>
  </si>
  <si>
    <t>P61</t>
  </si>
  <si>
    <t>M91</t>
  </si>
  <si>
    <t>P65</t>
  </si>
  <si>
    <t>M88</t>
  </si>
  <si>
    <t>P81</t>
  </si>
  <si>
    <t>M73</t>
  </si>
  <si>
    <t>P91</t>
  </si>
  <si>
    <t>M63</t>
  </si>
  <si>
    <t>P77</t>
  </si>
  <si>
    <t>M78</t>
  </si>
  <si>
    <t>P99</t>
  </si>
  <si>
    <t>M58</t>
  </si>
  <si>
    <t>P67</t>
  </si>
  <si>
    <t>M92</t>
  </si>
  <si>
    <t>P72</t>
  </si>
  <si>
    <t>M93</t>
  </si>
  <si>
    <t>P66</t>
  </si>
  <si>
    <t>M101</t>
  </si>
  <si>
    <t>P22</t>
  </si>
  <si>
    <t>M146</t>
  </si>
  <si>
    <t>P37</t>
  </si>
  <si>
    <t>M132</t>
  </si>
  <si>
    <t>P89</t>
  </si>
  <si>
    <t>M82</t>
  </si>
  <si>
    <t>P57</t>
  </si>
  <si>
    <t>M116</t>
  </si>
  <si>
    <t>P128</t>
  </si>
  <si>
    <t>M45</t>
  </si>
  <si>
    <t>P54</t>
  </si>
  <si>
    <t>M122</t>
  </si>
  <si>
    <t>P106</t>
  </si>
  <si>
    <t>M72</t>
  </si>
  <si>
    <t>P34</t>
  </si>
  <si>
    <t>M143</t>
  </si>
  <si>
    <t>P119</t>
  </si>
  <si>
    <t>M59</t>
  </si>
  <si>
    <t>P96</t>
  </si>
  <si>
    <t>M84</t>
  </si>
  <si>
    <t>P115</t>
  </si>
  <si>
    <t>M66</t>
  </si>
  <si>
    <t>P135</t>
  </si>
  <si>
    <t>M47</t>
  </si>
  <si>
    <t>P134</t>
  </si>
  <si>
    <t>M48</t>
  </si>
  <si>
    <t>P88</t>
  </si>
  <si>
    <t>M95</t>
  </si>
  <si>
    <t>P60</t>
  </si>
  <si>
    <t>M127</t>
  </si>
  <si>
    <t>P103</t>
  </si>
  <si>
    <t>M86</t>
  </si>
  <si>
    <t>P33</t>
  </si>
  <si>
    <t>M157</t>
  </si>
  <si>
    <t>P79</t>
  </si>
  <si>
    <t>M113</t>
  </si>
  <si>
    <t>P93</t>
  </si>
  <si>
    <t>M104</t>
  </si>
  <si>
    <t>P108</t>
  </si>
  <si>
    <t>M94</t>
  </si>
  <si>
    <t>P105</t>
  </si>
  <si>
    <t>M99</t>
  </si>
  <si>
    <t>P63</t>
  </si>
  <si>
    <t>M142</t>
  </si>
  <si>
    <t>P47</t>
  </si>
  <si>
    <t>M159</t>
  </si>
  <si>
    <t>P116</t>
  </si>
  <si>
    <t>M96</t>
  </si>
  <si>
    <t>P101</t>
  </si>
  <si>
    <t>M114</t>
  </si>
  <si>
    <t>P102</t>
  </si>
  <si>
    <t>M117</t>
  </si>
  <si>
    <t>P110</t>
  </si>
  <si>
    <t>M110</t>
  </si>
  <si>
    <t>P83</t>
  </si>
  <si>
    <t>M137</t>
  </si>
  <si>
    <t>P127</t>
  </si>
  <si>
    <t>M97</t>
  </si>
  <si>
    <t>P84</t>
  </si>
  <si>
    <t>M140</t>
  </si>
  <si>
    <t>P82</t>
  </si>
  <si>
    <t>M145</t>
  </si>
  <si>
    <t>P149</t>
  </si>
  <si>
    <t>M81</t>
  </si>
  <si>
    <t>P70</t>
  </si>
  <si>
    <t>M162</t>
  </si>
  <si>
    <t>P109</t>
  </si>
  <si>
    <t>M125</t>
  </si>
  <si>
    <t>P164</t>
  </si>
  <si>
    <t>M71</t>
  </si>
  <si>
    <t>P69</t>
  </si>
  <si>
    <t>M167</t>
  </si>
  <si>
    <t>P73</t>
  </si>
  <si>
    <t>M164</t>
  </si>
  <si>
    <t>P162</t>
  </si>
  <si>
    <t>M75</t>
  </si>
  <si>
    <t>P131</t>
  </si>
  <si>
    <t>M107</t>
  </si>
  <si>
    <t>P85</t>
  </si>
  <si>
    <t>M156</t>
  </si>
  <si>
    <t>P143</t>
  </si>
  <si>
    <t>M100</t>
  </si>
  <si>
    <t>P123</t>
  </si>
  <si>
    <t>M121</t>
  </si>
  <si>
    <t>P160</t>
  </si>
  <si>
    <t>M89</t>
  </si>
  <si>
    <t>P165</t>
  </si>
  <si>
    <t>M85</t>
  </si>
  <si>
    <t>P117</t>
  </si>
  <si>
    <t>M133</t>
  </si>
  <si>
    <t>P100</t>
  </si>
  <si>
    <t>M151</t>
  </si>
  <si>
    <t>P148</t>
  </si>
  <si>
    <t>M103</t>
  </si>
  <si>
    <t>P142</t>
  </si>
  <si>
    <t>M109</t>
  </si>
  <si>
    <t>P74</t>
  </si>
  <si>
    <t>M178</t>
  </si>
  <si>
    <t>P112</t>
  </si>
  <si>
    <t>M141</t>
  </si>
  <si>
    <t>P104</t>
  </si>
  <si>
    <t>M150</t>
  </si>
  <si>
    <t>P140</t>
  </si>
  <si>
    <t>M118</t>
  </si>
  <si>
    <t>P218</t>
  </si>
  <si>
    <t>M41</t>
  </si>
  <si>
    <t>P209</t>
  </si>
  <si>
    <t>M53</t>
  </si>
  <si>
    <t>P138</t>
  </si>
  <si>
    <t>M126</t>
  </si>
  <si>
    <t>P122</t>
  </si>
  <si>
    <t>M144</t>
  </si>
  <si>
    <t>P186</t>
  </si>
  <si>
    <t>M83</t>
  </si>
  <si>
    <t>P90</t>
  </si>
  <si>
    <t>M182</t>
  </si>
  <si>
    <t>P167</t>
  </si>
  <si>
    <t>M108</t>
  </si>
  <si>
    <t>P76</t>
  </si>
  <si>
    <t>M201</t>
  </si>
  <si>
    <t>P229</t>
  </si>
  <si>
    <t>M50</t>
  </si>
  <si>
    <t>P153</t>
  </si>
  <si>
    <t>M128</t>
  </si>
  <si>
    <t>P251</t>
  </si>
  <si>
    <t>M34</t>
  </si>
  <si>
    <t>P152</t>
  </si>
  <si>
    <t>M134</t>
  </si>
  <si>
    <t>P139</t>
  </si>
  <si>
    <t>M153</t>
  </si>
  <si>
    <t>P156</t>
  </si>
  <si>
    <t>M138</t>
  </si>
  <si>
    <t>P184</t>
  </si>
  <si>
    <t>M111</t>
  </si>
  <si>
    <t>P120</t>
  </si>
  <si>
    <t>M177</t>
  </si>
  <si>
    <t>P118</t>
  </si>
  <si>
    <t>M179</t>
  </si>
  <si>
    <t>P210</t>
  </si>
  <si>
    <t>M90</t>
  </si>
  <si>
    <t>P193</t>
  </si>
  <si>
    <t>M112</t>
  </si>
  <si>
    <t>P202</t>
  </si>
  <si>
    <t>M102</t>
  </si>
  <si>
    <t>P111</t>
  </si>
  <si>
    <t>M193</t>
  </si>
  <si>
    <t>P183</t>
  </si>
  <si>
    <t>M123</t>
  </si>
  <si>
    <t>P124</t>
  </si>
  <si>
    <t>M184</t>
  </si>
  <si>
    <t>P174</t>
  </si>
  <si>
    <t>M136</t>
  </si>
  <si>
    <t>P92</t>
  </si>
  <si>
    <t>M218</t>
  </si>
  <si>
    <t>P172</t>
  </si>
  <si>
    <t>M139</t>
  </si>
  <si>
    <t>P121</t>
  </si>
  <si>
    <t>M190</t>
  </si>
  <si>
    <t>P151</t>
  </si>
  <si>
    <t>M161</t>
  </si>
  <si>
    <t>P212</t>
  </si>
  <si>
    <t>M106</t>
  </si>
  <si>
    <t>P129</t>
  </si>
  <si>
    <t>M191</t>
  </si>
  <si>
    <t>P155</t>
  </si>
  <si>
    <t>M165</t>
  </si>
  <si>
    <t>P107</t>
  </si>
  <si>
    <t>M214</t>
  </si>
  <si>
    <t>P147</t>
  </si>
  <si>
    <t>M174</t>
  </si>
  <si>
    <t>P166</t>
  </si>
  <si>
    <t>M158</t>
  </si>
  <si>
    <t>P258</t>
  </si>
  <si>
    <t>M68</t>
  </si>
  <si>
    <t>P130</t>
  </si>
  <si>
    <t>M195</t>
  </si>
  <si>
    <t>P208</t>
  </si>
  <si>
    <t>M119</t>
  </si>
  <si>
    <t>P133</t>
  </si>
  <si>
    <t>M198</t>
  </si>
  <si>
    <t>P182</t>
  </si>
  <si>
    <t>M149</t>
  </si>
  <si>
    <t>P87</t>
  </si>
  <si>
    <t>M244</t>
  </si>
  <si>
    <t>P168</t>
  </si>
  <si>
    <t>M166</t>
  </si>
  <si>
    <t>P159</t>
  </si>
  <si>
    <t>M175</t>
  </si>
  <si>
    <t>P200</t>
  </si>
  <si>
    <t>M135</t>
  </si>
  <si>
    <t>P146</t>
  </si>
  <si>
    <t>M189</t>
  </si>
  <si>
    <t>P137</t>
  </si>
  <si>
    <t>M199</t>
  </si>
  <si>
    <t>P145</t>
  </si>
  <si>
    <t>M197</t>
  </si>
  <si>
    <t>P189</t>
  </si>
  <si>
    <t>M154</t>
  </si>
  <si>
    <t>P221</t>
  </si>
  <si>
    <t>M124</t>
  </si>
  <si>
    <t>P175</t>
  </si>
  <si>
    <t>M170</t>
  </si>
  <si>
    <t>P80</t>
  </si>
  <si>
    <t>M267</t>
  </si>
  <si>
    <t>P228</t>
  </si>
  <si>
    <t>M120</t>
  </si>
  <si>
    <t>P144</t>
  </si>
  <si>
    <t>M205</t>
  </si>
  <si>
    <t>P222</t>
  </si>
  <si>
    <t>M129</t>
  </si>
  <si>
    <t>P141</t>
  </si>
  <si>
    <t>M215</t>
  </si>
  <si>
    <t>P114</t>
  </si>
  <si>
    <t>M242</t>
  </si>
  <si>
    <t>P233</t>
  </si>
  <si>
    <t>M130</t>
  </si>
  <si>
    <t>P248</t>
  </si>
  <si>
    <t>M115</t>
  </si>
  <si>
    <t>P206</t>
  </si>
  <si>
    <t>M160</t>
  </si>
  <si>
    <t>P235</t>
  </si>
  <si>
    <t>M131</t>
  </si>
  <si>
    <t>P204</t>
  </si>
  <si>
    <t>M163</t>
  </si>
  <si>
    <t>P198</t>
  </si>
  <si>
    <t>M169</t>
  </si>
  <si>
    <t>P181</t>
  </si>
  <si>
    <t>M188</t>
  </si>
  <si>
    <t>P177</t>
  </si>
  <si>
    <t>M192</t>
  </si>
  <si>
    <t>P224</t>
  </si>
  <si>
    <t>M147</t>
  </si>
  <si>
    <t>P150</t>
  </si>
  <si>
    <t>M224</t>
  </si>
  <si>
    <t>P230</t>
  </si>
  <si>
    <t>M148</t>
  </si>
  <si>
    <t>P132</t>
  </si>
  <si>
    <t>M246</t>
  </si>
  <si>
    <t>P163</t>
  </si>
  <si>
    <t>M216</t>
  </si>
  <si>
    <t>P173</t>
  </si>
  <si>
    <t>M211</t>
  </si>
  <si>
    <t>P190</t>
  </si>
  <si>
    <t>M196</t>
  </si>
  <si>
    <t>P213</t>
  </si>
  <si>
    <t>M173</t>
  </si>
  <si>
    <t>P178</t>
  </si>
  <si>
    <t>M210</t>
  </si>
  <si>
    <t>P205</t>
  </si>
  <si>
    <t>M183</t>
  </si>
  <si>
    <t>P187</t>
  </si>
  <si>
    <t>M207</t>
  </si>
  <si>
    <t>P220</t>
  </si>
  <si>
    <t>M180</t>
  </si>
  <si>
    <t>P171</t>
  </si>
  <si>
    <t>M230</t>
  </si>
  <si>
    <t>P125</t>
  </si>
  <si>
    <t>M277</t>
  </si>
  <si>
    <t>P136</t>
  </si>
  <si>
    <t>M269</t>
  </si>
  <si>
    <t>P197</t>
  </si>
  <si>
    <t>M209</t>
  </si>
  <si>
    <t>P154</t>
  </si>
  <si>
    <t>M254</t>
  </si>
  <si>
    <t>P195</t>
  </si>
  <si>
    <t>M213</t>
  </si>
  <si>
    <t>P196</t>
  </si>
  <si>
    <t>M212</t>
  </si>
  <si>
    <t>P227</t>
  </si>
  <si>
    <t>M181</t>
  </si>
  <si>
    <t>P348</t>
  </si>
  <si>
    <t>M60</t>
  </si>
  <si>
    <t>P316</t>
  </si>
  <si>
    <t>M98</t>
  </si>
  <si>
    <t>P126</t>
  </si>
  <si>
    <t>M290</t>
  </si>
  <si>
    <t>P199</t>
  </si>
  <si>
    <t>M219</t>
  </si>
  <si>
    <t>P225</t>
  </si>
  <si>
    <t>M194</t>
  </si>
  <si>
    <t>P191</t>
  </si>
  <si>
    <t>M228</t>
  </si>
  <si>
    <t>P270</t>
  </si>
  <si>
    <t>M152</t>
  </si>
  <si>
    <t>P188</t>
  </si>
  <si>
    <t>M239</t>
  </si>
  <si>
    <t>P179</t>
  </si>
  <si>
    <t>M248</t>
  </si>
  <si>
    <t>P243</t>
  </si>
  <si>
    <t>M187</t>
  </si>
  <si>
    <t>P192</t>
  </si>
  <si>
    <t>M237</t>
  </si>
  <si>
    <t>P214</t>
  </si>
  <si>
    <t>M217</t>
  </si>
  <si>
    <t>P252</t>
  </si>
  <si>
    <t>M185</t>
  </si>
  <si>
    <t>P216</t>
  </si>
  <si>
    <t>M221</t>
  </si>
  <si>
    <t>P254</t>
  </si>
  <si>
    <t>M186</t>
  </si>
  <si>
    <t>P268</t>
  </si>
  <si>
    <t>M172</t>
  </si>
  <si>
    <t>P185</t>
  </si>
  <si>
    <t>M256</t>
  </si>
  <si>
    <t>P169</t>
  </si>
  <si>
    <t>M278</t>
  </si>
  <si>
    <t>P244</t>
  </si>
  <si>
    <t>M204</t>
  </si>
  <si>
    <t>P253</t>
  </si>
  <si>
    <t>M200</t>
  </si>
  <si>
    <t>P161</t>
  </si>
  <si>
    <t>M294</t>
  </si>
  <si>
    <t>P226</t>
  </si>
  <si>
    <t>M231</t>
  </si>
  <si>
    <t>P287</t>
  </si>
  <si>
    <t>M171</t>
  </si>
  <si>
    <t>P231</t>
  </si>
  <si>
    <t>M227</t>
  </si>
  <si>
    <t>P170</t>
  </si>
  <si>
    <t>M295</t>
  </si>
  <si>
    <t>P265</t>
  </si>
  <si>
    <t>M203</t>
  </si>
  <si>
    <t>P201</t>
  </si>
  <si>
    <t>M273</t>
  </si>
  <si>
    <t>P217</t>
  </si>
  <si>
    <t>M258</t>
  </si>
  <si>
    <t>P194</t>
  </si>
  <si>
    <t>M282</t>
  </si>
  <si>
    <t>P300</t>
  </si>
  <si>
    <t>M176</t>
  </si>
  <si>
    <t>P246</t>
  </si>
  <si>
    <t>M235</t>
  </si>
  <si>
    <t>P327</t>
  </si>
  <si>
    <t>M155</t>
  </si>
  <si>
    <t>P260</t>
  </si>
  <si>
    <t>M226</t>
  </si>
  <si>
    <t>P286</t>
  </si>
  <si>
    <t>M202</t>
  </si>
  <si>
    <t>P176</t>
  </si>
  <si>
    <t>M318</t>
  </si>
  <si>
    <t>P289</t>
  </si>
  <si>
    <t>M206</t>
  </si>
  <si>
    <t>P273</t>
  </si>
  <si>
    <t>M223</t>
  </si>
  <si>
    <t>P263</t>
  </si>
  <si>
    <t>M240</t>
  </si>
  <si>
    <t>P245</t>
  </si>
  <si>
    <t>M260</t>
  </si>
  <si>
    <t>P157</t>
  </si>
  <si>
    <t>M351</t>
  </si>
  <si>
    <t>P236</t>
  </si>
  <si>
    <t>M275</t>
  </si>
  <si>
    <t>P344</t>
  </si>
  <si>
    <t>M168</t>
  </si>
  <si>
    <t>P261</t>
  </si>
  <si>
    <t>M252</t>
  </si>
  <si>
    <t>P249</t>
  </si>
  <si>
    <t>M264</t>
  </si>
  <si>
    <t>P211</t>
  </si>
  <si>
    <t>M303</t>
  </si>
  <si>
    <t>P158</t>
  </si>
  <si>
    <t>M357</t>
  </si>
  <si>
    <t>P180</t>
  </si>
  <si>
    <t>M335</t>
  </si>
  <si>
    <t>P284</t>
  </si>
  <si>
    <t>M233</t>
  </si>
  <si>
    <t>P276</t>
  </si>
  <si>
    <t>M241</t>
  </si>
  <si>
    <t>P219</t>
  </si>
  <si>
    <t>M298</t>
  </si>
  <si>
    <t>P269</t>
  </si>
  <si>
    <t>M250</t>
  </si>
  <si>
    <t>P282</t>
  </si>
  <si>
    <t>M245</t>
  </si>
  <si>
    <t>P292</t>
  </si>
  <si>
    <t>M236</t>
  </si>
  <si>
    <t>P255</t>
  </si>
  <si>
    <t>M274</t>
  </si>
  <si>
    <t>P203</t>
  </si>
  <si>
    <t>M326</t>
  </si>
  <si>
    <t>P264</t>
  </si>
  <si>
    <t>M271</t>
  </si>
  <si>
    <t>P238</t>
  </si>
  <si>
    <t>M301</t>
  </si>
  <si>
    <t>P256</t>
  </si>
  <si>
    <t>M286</t>
  </si>
  <si>
    <t>P319</t>
  </si>
  <si>
    <t>M234</t>
  </si>
  <si>
    <t>P266</t>
  </si>
  <si>
    <t>M287</t>
  </si>
  <si>
    <t>P271</t>
  </si>
  <si>
    <t>M284</t>
  </si>
  <si>
    <t>P267</t>
  </si>
  <si>
    <t>M289</t>
  </si>
  <si>
    <t>P240</t>
  </si>
  <si>
    <t>M316</t>
  </si>
  <si>
    <t>P313</t>
  </si>
  <si>
    <t>M247</t>
  </si>
  <si>
    <t>P239</t>
  </si>
  <si>
    <t>M323</t>
  </si>
  <si>
    <t>P295</t>
  </si>
  <si>
    <t>M272</t>
  </si>
  <si>
    <t>P332</t>
  </si>
  <si>
    <t>M238</t>
  </si>
  <si>
    <t>P291</t>
  </si>
  <si>
    <t>M281</t>
  </si>
  <si>
    <t>P341</t>
  </si>
  <si>
    <t>M232</t>
  </si>
  <si>
    <t>P310</t>
  </si>
  <si>
    <t>M263</t>
  </si>
  <si>
    <t>P283</t>
  </si>
  <si>
    <t>M292</t>
  </si>
  <si>
    <t>P324</t>
  </si>
  <si>
    <t>M251</t>
  </si>
  <si>
    <t>P352</t>
  </si>
  <si>
    <t>M225</t>
  </si>
  <si>
    <t>P318</t>
  </si>
  <si>
    <t>M259</t>
  </si>
  <si>
    <t>P277</t>
  </si>
  <si>
    <t>M302</t>
  </si>
  <si>
    <t>P317</t>
  </si>
  <si>
    <t>M262</t>
  </si>
  <si>
    <t>P237</t>
  </si>
  <si>
    <t>M345</t>
  </si>
  <si>
    <t>P241</t>
  </si>
  <si>
    <t>M342</t>
  </si>
  <si>
    <t>P288</t>
  </si>
  <si>
    <t>M296</t>
  </si>
  <si>
    <t>P250</t>
  </si>
  <si>
    <t>M333</t>
  </si>
  <si>
    <t>P232</t>
  </si>
  <si>
    <t>M353</t>
  </si>
  <si>
    <t>P223</t>
  </si>
  <si>
    <t>M362</t>
  </si>
  <si>
    <t>P259</t>
  </si>
  <si>
    <t>M328</t>
  </si>
  <si>
    <t>P321</t>
  </si>
  <si>
    <t>M266</t>
  </si>
  <si>
    <t>P322</t>
  </si>
  <si>
    <t>M265</t>
  </si>
  <si>
    <t>P302</t>
  </si>
  <si>
    <t>M288</t>
  </si>
  <si>
    <t>P290</t>
  </si>
  <si>
    <t>M304</t>
  </si>
  <si>
    <t>P376</t>
  </si>
  <si>
    <t>M220</t>
  </si>
  <si>
    <t>P297</t>
  </si>
  <si>
    <t>M300</t>
  </si>
  <si>
    <t>P350</t>
  </si>
  <si>
    <t>M255</t>
  </si>
  <si>
    <t>P355</t>
  </si>
  <si>
    <t>M253</t>
  </si>
  <si>
    <t>P333</t>
  </si>
  <si>
    <t>M276</t>
  </si>
  <si>
    <t>P303</t>
  </si>
  <si>
    <t>M310</t>
  </si>
  <si>
    <t>P405</t>
  </si>
  <si>
    <t>M208</t>
  </si>
  <si>
    <t>P279</t>
  </si>
  <si>
    <t>M334</t>
  </si>
  <si>
    <t>P274</t>
  </si>
  <si>
    <t>M348</t>
  </si>
  <si>
    <t>P247</t>
  </si>
  <si>
    <t>M377</t>
  </si>
  <si>
    <t>P242</t>
  </si>
  <si>
    <t>M387</t>
  </si>
  <si>
    <t>P257</t>
  </si>
  <si>
    <t>M372</t>
  </si>
  <si>
    <t>P234</t>
  </si>
  <si>
    <t>M396</t>
  </si>
  <si>
    <t>P320</t>
  </si>
  <si>
    <t>M313</t>
  </si>
  <si>
    <t>P351</t>
  </si>
  <si>
    <t>M283</t>
  </si>
  <si>
    <t>P326</t>
  </si>
  <si>
    <t>M309</t>
  </si>
  <si>
    <t>P305</t>
  </si>
  <si>
    <t>M332</t>
  </si>
  <si>
    <t>P293</t>
  </si>
  <si>
    <t>M352</t>
  </si>
  <si>
    <t>P207</t>
  </si>
  <si>
    <t>M438</t>
  </si>
  <si>
    <t>P215</t>
  </si>
  <si>
    <t>M431</t>
  </si>
  <si>
    <t>P334</t>
  </si>
  <si>
    <t>M314</t>
  </si>
  <si>
    <t>P309</t>
  </si>
  <si>
    <t>M339</t>
  </si>
  <si>
    <t>P336</t>
  </si>
  <si>
    <t>M315</t>
  </si>
  <si>
    <t>P298</t>
  </si>
  <si>
    <t>M355</t>
  </si>
  <si>
    <t>P311</t>
  </si>
  <si>
    <t>M347</t>
  </si>
  <si>
    <t>P296</t>
  </si>
  <si>
    <t>M363</t>
  </si>
  <si>
    <t>P307</t>
  </si>
  <si>
    <t>M354</t>
  </si>
  <si>
    <t>P343</t>
  </si>
  <si>
    <t>M322</t>
  </si>
  <si>
    <t>P423</t>
  </si>
  <si>
    <t>M243</t>
  </si>
  <si>
    <t>P347</t>
  </si>
  <si>
    <t>M319</t>
  </si>
  <si>
    <t>P412</t>
  </si>
  <si>
    <t>M257</t>
  </si>
  <si>
    <t>P278</t>
  </si>
  <si>
    <t>M395</t>
  </si>
  <si>
    <t>P306</t>
  </si>
  <si>
    <t>M368</t>
  </si>
  <si>
    <t>P396</t>
  </si>
  <si>
    <t>M280</t>
  </si>
  <si>
    <t>P331</t>
  </si>
  <si>
    <t>M344</t>
  </si>
  <si>
    <t>P315</t>
  </si>
  <si>
    <t>M361</t>
  </si>
  <si>
    <t>P386</t>
  </si>
  <si>
    <t>M291</t>
  </si>
  <si>
    <t>P358</t>
  </si>
  <si>
    <t>M320</t>
  </si>
  <si>
    <t>P451</t>
  </si>
  <si>
    <t>M229</t>
  </si>
  <si>
    <t>P397</t>
  </si>
  <si>
    <t>M285</t>
  </si>
  <si>
    <t>P272</t>
  </si>
  <si>
    <t>M410</t>
  </si>
  <si>
    <t>P385</t>
  </si>
  <si>
    <t>M299</t>
  </si>
  <si>
    <t>P424</t>
  </si>
  <si>
    <t>M261</t>
  </si>
  <si>
    <t>P328</t>
  </si>
  <si>
    <t>M358</t>
  </si>
  <si>
    <t>P380</t>
  </si>
  <si>
    <t>M306</t>
  </si>
  <si>
    <t>P262</t>
  </si>
  <si>
    <t>M427</t>
  </si>
  <si>
    <t>P339</t>
  </si>
  <si>
    <t>M350</t>
  </si>
  <si>
    <t>P356</t>
  </si>
  <si>
    <t>M336</t>
  </si>
  <si>
    <t>P301</t>
  </si>
  <si>
    <t>M397</t>
  </si>
  <si>
    <t>P285</t>
  </si>
  <si>
    <t>M415</t>
  </si>
  <si>
    <t>P375</t>
  </si>
  <si>
    <t>M327</t>
  </si>
  <si>
    <t>P314</t>
  </si>
  <si>
    <t>M391</t>
  </si>
  <si>
    <t>P437</t>
  </si>
  <si>
    <t>M270</t>
  </si>
  <si>
    <t>P330</t>
  </si>
  <si>
    <t>M382</t>
  </si>
  <si>
    <t>P325</t>
  </si>
  <si>
    <t>M388</t>
  </si>
  <si>
    <t>P410</t>
  </si>
  <si>
    <t>M305</t>
  </si>
  <si>
    <t>P369</t>
  </si>
  <si>
    <t>M346</t>
  </si>
  <si>
    <t>P398</t>
  </si>
  <si>
    <t>M317</t>
  </si>
  <si>
    <t>P308</t>
  </si>
  <si>
    <t>M409</t>
  </si>
  <si>
    <t>P379</t>
  </si>
  <si>
    <t>M341</t>
  </si>
  <si>
    <t>P335</t>
  </si>
  <si>
    <t>M390</t>
  </si>
  <si>
    <t>P280</t>
  </si>
  <si>
    <t>M447</t>
  </si>
  <si>
    <t>P275</t>
  </si>
  <si>
    <t>M456</t>
  </si>
  <si>
    <t>P337</t>
  </si>
  <si>
    <t>M394</t>
  </si>
  <si>
    <t>P383</t>
  </si>
  <si>
    <t>M349</t>
  </si>
  <si>
    <t>P373</t>
  </si>
  <si>
    <t>M360</t>
  </si>
  <si>
    <t>P485</t>
  </si>
  <si>
    <t>M249</t>
  </si>
  <si>
    <t>P367</t>
  </si>
  <si>
    <t>M370</t>
  </si>
  <si>
    <t>P393</t>
  </si>
  <si>
    <t>M343</t>
  </si>
  <si>
    <t>P366</t>
  </si>
  <si>
    <t>M371</t>
  </si>
  <si>
    <t>P346</t>
  </si>
  <si>
    <t>M393</t>
  </si>
  <si>
    <t>P372</t>
  </si>
  <si>
    <t>M369</t>
  </si>
  <si>
    <t>P402</t>
  </si>
  <si>
    <t>M340</t>
  </si>
  <si>
    <t>P387</t>
  </si>
  <si>
    <t>M356</t>
  </si>
  <si>
    <t>P381</t>
  </si>
  <si>
    <t>M364</t>
  </si>
  <si>
    <t>P361</t>
  </si>
  <si>
    <t>M384</t>
  </si>
  <si>
    <t>P382</t>
  </si>
  <si>
    <t>M367</t>
  </si>
  <si>
    <t>P359</t>
  </si>
  <si>
    <t>M400</t>
  </si>
  <si>
    <t>P538</t>
  </si>
  <si>
    <t>M222</t>
  </si>
  <si>
    <t>P299</t>
  </si>
  <si>
    <t>M461</t>
  </si>
  <si>
    <t>P281</t>
  </si>
  <si>
    <t>M479</t>
  </si>
  <si>
    <t>P450</t>
  </si>
  <si>
    <t>M311</t>
  </si>
  <si>
    <t>P434</t>
  </si>
  <si>
    <t>M330</t>
  </si>
  <si>
    <t>P360</t>
  </si>
  <si>
    <t>M406</t>
  </si>
  <si>
    <t>P448</t>
  </si>
  <si>
    <t>M321</t>
  </si>
  <si>
    <t>P431</t>
  </si>
  <si>
    <t>M338</t>
  </si>
  <si>
    <t>P447</t>
  </si>
  <si>
    <t>M324</t>
  </si>
  <si>
    <t>P312</t>
  </si>
  <si>
    <t>M460</t>
  </si>
  <si>
    <t>P465</t>
  </si>
  <si>
    <t>M308</t>
  </si>
  <si>
    <t>P294</t>
  </si>
  <si>
    <t>M478</t>
  </si>
  <si>
    <t>P479</t>
  </si>
  <si>
    <t>M297</t>
  </si>
  <si>
    <t>P394</t>
  </si>
  <si>
    <t>M385</t>
  </si>
  <si>
    <t>P400</t>
  </si>
  <si>
    <t>M379</t>
  </si>
  <si>
    <t>P378</t>
  </si>
  <si>
    <t>M405</t>
  </si>
  <si>
    <t>P363</t>
  </si>
  <si>
    <t>M421</t>
  </si>
  <si>
    <t>P466</t>
  </si>
  <si>
    <t>M325</t>
  </si>
  <si>
    <t>P362</t>
  </si>
  <si>
    <t>M430</t>
  </si>
  <si>
    <t>P377</t>
  </si>
  <si>
    <t>M416</t>
  </si>
  <si>
    <t>P340</t>
  </si>
  <si>
    <t>M454</t>
  </si>
  <si>
    <t>P384</t>
  </si>
  <si>
    <t>M413</t>
  </si>
  <si>
    <t>P415</t>
  </si>
  <si>
    <t>M383</t>
  </si>
  <si>
    <t>P532</t>
  </si>
  <si>
    <t>M268</t>
  </si>
  <si>
    <t>P475</t>
  </si>
  <si>
    <t>M329</t>
  </si>
  <si>
    <t>P498</t>
  </si>
  <si>
    <t>M307</t>
  </si>
  <si>
    <t>P471</t>
  </si>
  <si>
    <t>M337</t>
  </si>
  <si>
    <t>P408</t>
  </si>
  <si>
    <t>M401</t>
  </si>
  <si>
    <t>P388</t>
  </si>
  <si>
    <t>M422</t>
  </si>
  <si>
    <t>P329</t>
  </si>
  <si>
    <t>M482</t>
  </si>
  <si>
    <t>P442</t>
  </si>
  <si>
    <t>M374</t>
  </si>
  <si>
    <t>P392</t>
  </si>
  <si>
    <t>M424</t>
  </si>
  <si>
    <t>P349</t>
  </si>
  <si>
    <t>M467</t>
  </si>
  <si>
    <t>P406</t>
  </si>
  <si>
    <t>M417</t>
  </si>
  <si>
    <t>P426</t>
  </si>
  <si>
    <t>M398</t>
  </si>
  <si>
    <t>P374</t>
  </si>
  <si>
    <t>M448</t>
  </si>
  <si>
    <t>P470</t>
  </si>
  <si>
    <t>M359</t>
  </si>
  <si>
    <t>P443</t>
  </si>
  <si>
    <t>M386</t>
  </si>
  <si>
    <t>P357</t>
  </si>
  <si>
    <t>M474</t>
  </si>
  <si>
    <t>P460</t>
  </si>
  <si>
    <t>M373</t>
  </si>
  <si>
    <t>P365</t>
  </si>
  <si>
    <t>M468</t>
  </si>
  <si>
    <t>P345</t>
  </si>
  <si>
    <t>M490</t>
  </si>
  <si>
    <t>P558</t>
  </si>
  <si>
    <t>M279</t>
  </si>
  <si>
    <t>P458</t>
  </si>
  <si>
    <t>M381</t>
  </si>
  <si>
    <t>P404</t>
  </si>
  <si>
    <t>M436</t>
  </si>
  <si>
    <t>P422</t>
  </si>
  <si>
    <t>M420</t>
  </si>
  <si>
    <t>P371</t>
  </si>
  <si>
    <t>M472</t>
  </si>
  <si>
    <t>P401</t>
  </si>
  <si>
    <t>M449</t>
  </si>
  <si>
    <t>P395</t>
  </si>
  <si>
    <t>M455</t>
  </si>
  <si>
    <t>P407</t>
  </si>
  <si>
    <t>M443</t>
  </si>
  <si>
    <t>P444</t>
  </si>
  <si>
    <t>M411</t>
  </si>
  <si>
    <t>P413</t>
  </si>
  <si>
    <t>M444</t>
  </si>
  <si>
    <t>P480</t>
  </si>
  <si>
    <t>M380</t>
  </si>
  <si>
    <t>P304</t>
  </si>
  <si>
    <t>M558</t>
  </si>
  <si>
    <t>P403</t>
  </si>
  <si>
    <t>M459</t>
  </si>
  <si>
    <t>P474</t>
  </si>
  <si>
    <t>M389</t>
  </si>
  <si>
    <t>P531</t>
  </si>
  <si>
    <t>M331</t>
  </si>
  <si>
    <t>P463</t>
  </si>
  <si>
    <t>M403</t>
  </si>
  <si>
    <t>P427</t>
  </si>
  <si>
    <t>M440</t>
  </si>
  <si>
    <t>P469</t>
  </si>
  <si>
    <t>M399</t>
  </si>
  <si>
    <t>P461</t>
  </si>
  <si>
    <t>M407</t>
  </si>
  <si>
    <t>P436</t>
  </si>
  <si>
    <t>M434</t>
  </si>
  <si>
    <t>P420</t>
  </si>
  <si>
    <t>M451</t>
  </si>
  <si>
    <t>P440</t>
  </si>
  <si>
    <t>M433</t>
  </si>
  <si>
    <t>P433</t>
  </si>
  <si>
    <t>M441</t>
  </si>
  <si>
    <t>P409</t>
  </si>
  <si>
    <t>M464</t>
  </si>
  <si>
    <t>P342</t>
  </si>
  <si>
    <t>M532</t>
  </si>
  <si>
    <t>P509</t>
  </si>
  <si>
    <t>M366</t>
  </si>
  <si>
    <t>P399</t>
  </si>
  <si>
    <t>M476</t>
  </si>
  <si>
    <t>P364</t>
  </si>
  <si>
    <t>M514</t>
  </si>
  <si>
    <t>P453</t>
  </si>
  <si>
    <t>M426</t>
  </si>
  <si>
    <t>P462</t>
  </si>
  <si>
    <t>M418</t>
  </si>
  <si>
    <t>P516</t>
  </si>
  <si>
    <t>M365</t>
  </si>
  <si>
    <t>P430</t>
  </si>
  <si>
    <t>M457</t>
  </si>
  <si>
    <t>P417</t>
  </si>
  <si>
    <t>M473</t>
  </si>
  <si>
    <t>P370</t>
  </si>
  <si>
    <t>M519</t>
  </si>
  <si>
    <t>P414</t>
  </si>
  <si>
    <t>M477</t>
  </si>
  <si>
    <t>P391</t>
  </si>
  <si>
    <t>M504</t>
  </si>
  <si>
    <t>P520</t>
  </si>
  <si>
    <t>M376</t>
  </si>
  <si>
    <t>P429</t>
  </si>
  <si>
    <t>M470</t>
  </si>
  <si>
    <t>P497</t>
  </si>
  <si>
    <t>M402</t>
  </si>
  <si>
    <t>P411</t>
  </si>
  <si>
    <t>M489</t>
  </si>
  <si>
    <t>P486</t>
  </si>
  <si>
    <t>M414</t>
  </si>
  <si>
    <t>P476</t>
  </si>
  <si>
    <t>M428</t>
  </si>
  <si>
    <t>P614</t>
  </si>
  <si>
    <t>M293</t>
  </si>
  <si>
    <t>P418</t>
  </si>
  <si>
    <t>M492</t>
  </si>
  <si>
    <t>P473</t>
  </si>
  <si>
    <t>M437</t>
  </si>
  <si>
    <t>P482</t>
  </si>
  <si>
    <t>M432</t>
  </si>
  <si>
    <t>P478</t>
  </si>
  <si>
    <t>M435</t>
  </si>
  <si>
    <t>P610</t>
  </si>
  <si>
    <t>M312</t>
  </si>
  <si>
    <t>P354</t>
  </si>
  <si>
    <t>M570</t>
  </si>
  <si>
    <t>P488</t>
  </si>
  <si>
    <t>M439</t>
  </si>
  <si>
    <t>P428</t>
  </si>
  <si>
    <t>M498</t>
  </si>
  <si>
    <t>P515</t>
  </si>
  <si>
    <t>M412</t>
  </si>
  <si>
    <t>P389</t>
  </si>
  <si>
    <t>M545</t>
  </si>
  <si>
    <t>P353</t>
  </si>
  <si>
    <t>M583</t>
  </si>
  <si>
    <t>P421</t>
  </si>
  <si>
    <t>M516</t>
  </si>
  <si>
    <t>P435</t>
  </si>
  <si>
    <t>M503</t>
  </si>
  <si>
    <t>P549</t>
  </si>
  <si>
    <t>M392</t>
  </si>
  <si>
    <t>P456</t>
  </si>
  <si>
    <t>M487</t>
  </si>
  <si>
    <t>P540</t>
  </si>
  <si>
    <t>M404</t>
  </si>
  <si>
    <t>P438</t>
  </si>
  <si>
    <t>M507</t>
  </si>
  <si>
    <t>P524</t>
  </si>
  <si>
    <t>M425</t>
  </si>
  <si>
    <t>P500</t>
  </si>
  <si>
    <t>M450</t>
  </si>
  <si>
    <t>P416</t>
  </si>
  <si>
    <t>M533</t>
  </si>
  <si>
    <t>P425</t>
  </si>
  <si>
    <t>M526</t>
  </si>
  <si>
    <t>P507</t>
  </si>
  <si>
    <t>M446</t>
  </si>
  <si>
    <t>P419</t>
  </si>
  <si>
    <t>M535</t>
  </si>
  <si>
    <t>P493</t>
  </si>
  <si>
    <t>M463</t>
  </si>
  <si>
    <t>P487</t>
  </si>
  <si>
    <t>M471</t>
  </si>
  <si>
    <t>P338</t>
  </si>
  <si>
    <t>M623</t>
  </si>
  <si>
    <t>P455</t>
  </si>
  <si>
    <t>M510</t>
  </si>
  <si>
    <t>P501</t>
  </si>
  <si>
    <t>M465</t>
  </si>
  <si>
    <t>P547</t>
  </si>
  <si>
    <t>M419</t>
  </si>
  <si>
    <t>P527</t>
  </si>
  <si>
    <t>M445</t>
  </si>
  <si>
    <t>P490</t>
  </si>
  <si>
    <t>M488</t>
  </si>
  <si>
    <t>P521</t>
  </si>
  <si>
    <t>M458</t>
  </si>
  <si>
    <t>P573</t>
  </si>
  <si>
    <t>M408</t>
  </si>
  <si>
    <t>P459</t>
  </si>
  <si>
    <t>M522</t>
  </si>
  <si>
    <t>P530</t>
  </si>
  <si>
    <t>M453</t>
  </si>
  <si>
    <t>P323</t>
  </si>
  <si>
    <t>M662</t>
  </si>
  <si>
    <t>P432</t>
  </si>
  <si>
    <t>M554</t>
  </si>
  <si>
    <t>P445</t>
  </si>
  <si>
    <t>M543</t>
  </si>
  <si>
    <t>P495</t>
  </si>
  <si>
    <t>M494</t>
  </si>
  <si>
    <t>P508</t>
  </si>
  <si>
    <t>M485</t>
  </si>
  <si>
    <t>P472</t>
  </si>
  <si>
    <t>M521</t>
  </si>
  <si>
    <t>P439</t>
  </si>
  <si>
    <t>M555</t>
  </si>
  <si>
    <t>P625</t>
  </si>
  <si>
    <t>M378</t>
  </si>
  <si>
    <t>P630</t>
  </si>
  <si>
    <t>M375</t>
  </si>
  <si>
    <t>P481</t>
  </si>
  <si>
    <t>M524</t>
  </si>
  <si>
    <t>P368</t>
  </si>
  <si>
    <t>M640</t>
  </si>
  <si>
    <t>P449</t>
  </si>
  <si>
    <t>M560</t>
  </si>
  <si>
    <t>P511</t>
  </si>
  <si>
    <t>M499</t>
  </si>
  <si>
    <t>P536</t>
  </si>
  <si>
    <t>M475</t>
  </si>
  <si>
    <t>P503</t>
  </si>
  <si>
    <t>M509</t>
  </si>
  <si>
    <t>P483</t>
  </si>
  <si>
    <t>M534</t>
  </si>
  <si>
    <t>P517</t>
  </si>
  <si>
    <t>M502</t>
  </si>
  <si>
    <t>P477</t>
  </si>
  <si>
    <t>M542</t>
  </si>
  <si>
    <t>P514</t>
  </si>
  <si>
    <t>M506</t>
  </si>
  <si>
    <t>P492</t>
  </si>
  <si>
    <t>M531</t>
  </si>
  <si>
    <t>P457</t>
  </si>
  <si>
    <t>M569</t>
  </si>
  <si>
    <t>P496</t>
  </si>
  <si>
    <t>M538</t>
  </si>
  <si>
    <t>P446</t>
  </si>
  <si>
    <t>M589</t>
  </si>
  <si>
    <t>P555</t>
  </si>
  <si>
    <t>M481</t>
  </si>
  <si>
    <t>P452</t>
  </si>
  <si>
    <t>M584</t>
  </si>
  <si>
    <t>P468</t>
  </si>
  <si>
    <t>M577</t>
  </si>
  <si>
    <t>P518</t>
  </si>
  <si>
    <t>M528</t>
  </si>
  <si>
    <t>P504</t>
  </si>
  <si>
    <t>M544</t>
  </si>
  <si>
    <t>P542</t>
  </si>
  <si>
    <t>M508</t>
  </si>
  <si>
    <t>P535</t>
  </si>
  <si>
    <t>M518</t>
  </si>
  <si>
    <t>P572</t>
  </si>
  <si>
    <t>M486</t>
  </si>
  <si>
    <t>P636</t>
  </si>
  <si>
    <t>M423</t>
  </si>
  <si>
    <t>P546</t>
  </si>
  <si>
    <t>M517</t>
  </si>
  <si>
    <t>P441</t>
  </si>
  <si>
    <t>M621</t>
  </si>
  <si>
    <t>P467</t>
  </si>
  <si>
    <t>M596</t>
  </si>
  <si>
    <t>P464</t>
  </si>
  <si>
    <t>M601</t>
  </si>
  <si>
    <t>P583</t>
  </si>
  <si>
    <t>M484</t>
  </si>
  <si>
    <t>P510</t>
  </si>
  <si>
    <t>M557</t>
  </si>
  <si>
    <t>P529</t>
  </si>
  <si>
    <t>M541</t>
  </si>
  <si>
    <t>P525</t>
  </si>
  <si>
    <t>M550</t>
  </si>
  <si>
    <t>P548</t>
  </si>
  <si>
    <t>M527</t>
  </si>
  <si>
    <t>P513</t>
  </si>
  <si>
    <t>M567</t>
  </si>
  <si>
    <t>P489</t>
  </si>
  <si>
    <t>M591</t>
  </si>
  <si>
    <t>P584</t>
  </si>
  <si>
    <t>M497</t>
  </si>
  <si>
    <t>P582</t>
  </si>
  <si>
    <t>M501</t>
  </si>
  <si>
    <t>P491</t>
  </si>
  <si>
    <t>M594</t>
  </si>
  <si>
    <t>P574</t>
  </si>
  <si>
    <t>M512</t>
  </si>
  <si>
    <t>P522</t>
  </si>
  <si>
    <t>M565</t>
  </si>
  <si>
    <t>P577</t>
  </si>
  <si>
    <t>M513</t>
  </si>
  <si>
    <t>P565</t>
  </si>
  <si>
    <t>M525</t>
  </si>
  <si>
    <t>P631</t>
  </si>
  <si>
    <t>M462</t>
  </si>
  <si>
    <t>P588</t>
  </si>
  <si>
    <t>M505</t>
  </si>
  <si>
    <t>P523</t>
  </si>
  <si>
    <t>M571</t>
  </si>
  <si>
    <t>P541</t>
  </si>
  <si>
    <t>M553</t>
  </si>
  <si>
    <t>P653</t>
  </si>
  <si>
    <t>M442</t>
  </si>
  <si>
    <t>P390</t>
  </si>
  <si>
    <t>M705</t>
  </si>
  <si>
    <t>P667</t>
  </si>
  <si>
    <t>M429</t>
  </si>
  <si>
    <t>P526</t>
  </si>
  <si>
    <t>M573</t>
  </si>
  <si>
    <t>P604</t>
  </si>
  <si>
    <t>M496</t>
  </si>
  <si>
    <t>P537</t>
  </si>
  <si>
    <t>M563</t>
  </si>
  <si>
    <t>P544</t>
  </si>
  <si>
    <t>M556</t>
  </si>
  <si>
    <t>P512</t>
  </si>
  <si>
    <t>M588</t>
  </si>
  <si>
    <t>P611</t>
  </si>
  <si>
    <t>M491</t>
  </si>
  <si>
    <t>P534</t>
  </si>
  <si>
    <t>M568</t>
  </si>
  <si>
    <t>P633</t>
  </si>
  <si>
    <t>M469</t>
  </si>
  <si>
    <t>P593</t>
  </si>
  <si>
    <t>M511</t>
  </si>
  <si>
    <t>P554</t>
  </si>
  <si>
    <t>M551</t>
  </si>
  <si>
    <t>P559</t>
  </si>
  <si>
    <t>M548</t>
  </si>
  <si>
    <t>P533</t>
  </si>
  <si>
    <t>M576</t>
  </si>
  <si>
    <t>P484</t>
  </si>
  <si>
    <t>M628</t>
  </si>
  <si>
    <t>P567</t>
  </si>
  <si>
    <t>M547</t>
  </si>
  <si>
    <t>P624</t>
  </si>
  <si>
    <t>M493</t>
  </si>
  <si>
    <t>P637</t>
  </si>
  <si>
    <t>M483</t>
  </si>
  <si>
    <t>P545</t>
  </si>
  <si>
    <t>M578</t>
  </si>
  <si>
    <t>P586</t>
  </si>
  <si>
    <t>M539</t>
  </si>
  <si>
    <t>P563</t>
  </si>
  <si>
    <t>M562</t>
  </si>
  <si>
    <t>P553</t>
  </si>
  <si>
    <t>M575</t>
  </si>
  <si>
    <t>P506</t>
  </si>
  <si>
    <t>M624</t>
  </si>
  <si>
    <t>P552</t>
  </si>
  <si>
    <t>M581</t>
  </si>
  <si>
    <t>P1084</t>
  </si>
  <si>
    <t>M452</t>
  </si>
  <si>
    <t>P454</t>
  </si>
  <si>
    <t>M684</t>
  </si>
  <si>
    <t>P660</t>
  </si>
  <si>
    <t>M480</t>
  </si>
  <si>
    <t>P502</t>
  </si>
  <si>
    <t>M637</t>
  </si>
  <si>
    <t>P579</t>
  </si>
  <si>
    <t>M566</t>
  </si>
  <si>
    <t>P609</t>
  </si>
  <si>
    <t>M537</t>
  </si>
  <si>
    <t>P1160</t>
  </si>
  <si>
    <t>M466</t>
  </si>
  <si>
    <t>P505</t>
  </si>
  <si>
    <t>M650</t>
  </si>
  <si>
    <t>P607</t>
  </si>
  <si>
    <t>M549</t>
  </si>
  <si>
    <t>P657</t>
  </si>
  <si>
    <t>M500</t>
  </si>
  <si>
    <t>P494</t>
  </si>
  <si>
    <t>M666</t>
  </si>
  <si>
    <t>P591</t>
  </si>
  <si>
    <t>M572</t>
  </si>
  <si>
    <t>P550</t>
  </si>
  <si>
    <t>M616</t>
  </si>
  <si>
    <t>P539</t>
  </si>
  <si>
    <t>M629</t>
  </si>
  <si>
    <t>P642</t>
  </si>
  <si>
    <t>M530</t>
  </si>
  <si>
    <t>P569</t>
  </si>
  <si>
    <t>M603</t>
  </si>
  <si>
    <t>P632</t>
  </si>
  <si>
    <t>M546</t>
  </si>
  <si>
    <t>P1233</t>
  </si>
  <si>
    <t>M495</t>
  </si>
  <si>
    <t>P596</t>
  </si>
  <si>
    <t>M586</t>
  </si>
  <si>
    <t>P669</t>
  </si>
  <si>
    <t>M515</t>
  </si>
  <si>
    <t>P598</t>
  </si>
  <si>
    <t>M587</t>
  </si>
  <si>
    <t>P578</t>
  </si>
  <si>
    <t>M610</t>
  </si>
  <si>
    <t>P571</t>
  </si>
  <si>
    <t>M618</t>
  </si>
  <si>
    <t>P656</t>
  </si>
  <si>
    <t>M536</t>
  </si>
  <si>
    <t>P635</t>
  </si>
  <si>
    <t>M559</t>
  </si>
  <si>
    <t>P677</t>
  </si>
  <si>
    <t>M520</t>
  </si>
  <si>
    <t>P499</t>
  </si>
  <si>
    <t>M698</t>
  </si>
  <si>
    <t>P616</t>
  </si>
  <si>
    <t>M585</t>
  </si>
  <si>
    <t>P562</t>
  </si>
  <si>
    <t>M645</t>
  </si>
  <si>
    <t>P603</t>
  </si>
  <si>
    <t>M605</t>
  </si>
  <si>
    <t>P618</t>
  </si>
  <si>
    <t>M592</t>
  </si>
  <si>
    <t>P543</t>
  </si>
  <si>
    <t>M667</t>
  </si>
  <si>
    <t>P647</t>
  </si>
  <si>
    <t>M564</t>
  </si>
  <si>
    <t>P1216</t>
  </si>
  <si>
    <t>M523</t>
  </si>
  <si>
    <t>P590</t>
  </si>
  <si>
    <t>M622</t>
  </si>
  <si>
    <t>P606</t>
  </si>
  <si>
    <t>M606</t>
  </si>
  <si>
    <t>P617</t>
  </si>
  <si>
    <t>M598</t>
  </si>
  <si>
    <t>P589</t>
  </si>
  <si>
    <t>M627</t>
  </si>
  <si>
    <t>P1163</t>
  </si>
  <si>
    <t>M529</t>
  </si>
  <si>
    <t>P613</t>
  </si>
  <si>
    <t>M607</t>
  </si>
  <si>
    <t>P682</t>
  </si>
  <si>
    <t>M540</t>
  </si>
  <si>
    <t>P528</t>
  </si>
  <si>
    <t>M695</t>
  </si>
  <si>
    <t>P649</t>
  </si>
  <si>
    <t>M574</t>
  </si>
  <si>
    <t>P519</t>
  </si>
  <si>
    <t>M706</t>
  </si>
  <si>
    <t>P623</t>
  </si>
  <si>
    <t>M602</t>
  </si>
  <si>
    <t>P601</t>
  </si>
  <si>
    <t>M633</t>
  </si>
  <si>
    <t>P644</t>
  </si>
  <si>
    <t>M593</t>
  </si>
  <si>
    <t>P619</t>
  </si>
  <si>
    <t>M619</t>
  </si>
  <si>
    <t>P587</t>
  </si>
  <si>
    <t>M653</t>
  </si>
  <si>
    <t>P600</t>
  </si>
  <si>
    <t>M641</t>
  </si>
  <si>
    <t>P1154</t>
  </si>
  <si>
    <t>M552</t>
  </si>
  <si>
    <t>P551</t>
  </si>
  <si>
    <t>M696</t>
  </si>
  <si>
    <t>P585</t>
  </si>
  <si>
    <t>M663</t>
  </si>
  <si>
    <t>P581</t>
  </si>
  <si>
    <t>M668</t>
  </si>
  <si>
    <t>P634</t>
  </si>
  <si>
    <t>M615</t>
  </si>
  <si>
    <t>P564</t>
  </si>
  <si>
    <t>M687</t>
  </si>
  <si>
    <t>P1053</t>
  </si>
  <si>
    <t>M561</t>
  </si>
  <si>
    <t>P627</t>
  </si>
  <si>
    <t>M625</t>
  </si>
  <si>
    <t>P592</t>
  </si>
  <si>
    <t>M661</t>
  </si>
  <si>
    <t>P576</t>
  </si>
  <si>
    <t>M678</t>
  </si>
  <si>
    <t>P556</t>
  </si>
  <si>
    <t>M699</t>
  </si>
  <si>
    <t>P622</t>
  </si>
  <si>
    <t>M634</t>
  </si>
  <si>
    <t>P575</t>
  </si>
  <si>
    <t>M680</t>
  </si>
  <si>
    <t>P674</t>
  </si>
  <si>
    <t>M582</t>
  </si>
  <si>
    <t>P599</t>
  </si>
  <si>
    <t>M657</t>
  </si>
  <si>
    <t>P580</t>
  </si>
  <si>
    <t>M676</t>
  </si>
  <si>
    <t>P620</t>
  </si>
  <si>
    <t>M639</t>
  </si>
  <si>
    <t>P568</t>
  </si>
  <si>
    <t>M693</t>
  </si>
  <si>
    <t>P557</t>
  </si>
  <si>
    <t>M704</t>
  </si>
  <si>
    <t>P605</t>
  </si>
  <si>
    <t>M660</t>
  </si>
  <si>
    <t>P560</t>
  </si>
  <si>
    <t>M707</t>
  </si>
  <si>
    <t>P561</t>
  </si>
  <si>
    <t>M708</t>
  </si>
  <si>
    <t>P626</t>
  </si>
  <si>
    <t>M643</t>
  </si>
  <si>
    <t>P671</t>
  </si>
  <si>
    <t>M599</t>
  </si>
  <si>
    <t>P612</t>
  </si>
  <si>
    <t>M658</t>
  </si>
  <si>
    <t>P1127</t>
  </si>
  <si>
    <t>M579</t>
  </si>
  <si>
    <t>P789</t>
  </si>
  <si>
    <t>M580</t>
  </si>
  <si>
    <t>P648</t>
  </si>
  <si>
    <t>M626</t>
  </si>
  <si>
    <t>P566</t>
  </si>
  <si>
    <t>M709</t>
  </si>
  <si>
    <t>P608</t>
  </si>
  <si>
    <t>M670</t>
  </si>
  <si>
    <t>P570</t>
  </si>
  <si>
    <t>M710</t>
  </si>
  <si>
    <t>P670</t>
  </si>
  <si>
    <t>M613</t>
  </si>
  <si>
    <t>P1234</t>
  </si>
  <si>
    <t>M590</t>
  </si>
  <si>
    <t>P652</t>
  </si>
  <si>
    <t>M636</t>
  </si>
  <si>
    <t>P597</t>
  </si>
  <si>
    <t>M691</t>
  </si>
  <si>
    <t>P1095</t>
  </si>
  <si>
    <t>M595</t>
  </si>
  <si>
    <t>P659</t>
  </si>
  <si>
    <t>M631</t>
  </si>
  <si>
    <t>P1244</t>
  </si>
  <si>
    <t>M597</t>
  </si>
  <si>
    <t>P602</t>
  </si>
  <si>
    <t>M694</t>
  </si>
  <si>
    <t>P658</t>
  </si>
  <si>
    <t>M638</t>
  </si>
  <si>
    <t>P704</t>
  </si>
  <si>
    <t>M600</t>
  </si>
  <si>
    <t>P643</t>
  </si>
  <si>
    <t>M655</t>
  </si>
  <si>
    <t>P1245</t>
  </si>
  <si>
    <t>M604</t>
  </si>
  <si>
    <t>P594</t>
  </si>
  <si>
    <t>M711</t>
  </si>
  <si>
    <t>P595</t>
  </si>
  <si>
    <t>M712</t>
  </si>
  <si>
    <t>P621</t>
  </si>
  <si>
    <t>M685</t>
  </si>
  <si>
    <t>P1296</t>
  </si>
  <si>
    <t>M608</t>
  </si>
  <si>
    <t>P981</t>
  </si>
  <si>
    <t>M609</t>
  </si>
  <si>
    <t>P655</t>
  </si>
  <si>
    <t>M656</t>
  </si>
  <si>
    <t>P1157</t>
  </si>
  <si>
    <t>M611</t>
  </si>
  <si>
    <t>P1315</t>
  </si>
  <si>
    <t>M612</t>
  </si>
  <si>
    <t>P645</t>
  </si>
  <si>
    <t>M672</t>
  </si>
  <si>
    <t>P1306</t>
  </si>
  <si>
    <t>M614</t>
  </si>
  <si>
    <t>P615</t>
  </si>
  <si>
    <t>M702</t>
  </si>
  <si>
    <t>P1324</t>
  </si>
  <si>
    <t>M617</t>
  </si>
  <si>
    <t>P993</t>
  </si>
  <si>
    <t>M620</t>
  </si>
  <si>
    <t>P638</t>
  </si>
  <si>
    <t>M688</t>
  </si>
  <si>
    <t>P662</t>
  </si>
  <si>
    <t>M665</t>
  </si>
  <si>
    <t>P675</t>
  </si>
  <si>
    <t>M654</t>
  </si>
  <si>
    <t>P839</t>
  </si>
  <si>
    <t>M630</t>
  </si>
  <si>
    <t>P666</t>
  </si>
  <si>
    <t>M671</t>
  </si>
  <si>
    <t>P1023</t>
  </si>
  <si>
    <t>M632</t>
  </si>
  <si>
    <t>P628</t>
  </si>
  <si>
    <t>M713</t>
  </si>
  <si>
    <t>P629</t>
  </si>
  <si>
    <t>M714</t>
  </si>
  <si>
    <t>P664</t>
  </si>
  <si>
    <t>M679</t>
  </si>
  <si>
    <t>P1121</t>
  </si>
  <si>
    <t>M635</t>
  </si>
  <si>
    <t>P651</t>
  </si>
  <si>
    <t>M692</t>
  </si>
  <si>
    <t>P676</t>
  </si>
  <si>
    <t>M673</t>
  </si>
  <si>
    <t>P810</t>
  </si>
  <si>
    <t>M642</t>
  </si>
  <si>
    <t>P1129</t>
  </si>
  <si>
    <t>M644</t>
  </si>
  <si>
    <t>P639</t>
  </si>
  <si>
    <t>M715</t>
  </si>
  <si>
    <t>P640</t>
  </si>
  <si>
    <t>M716</t>
  </si>
  <si>
    <t>P848</t>
  </si>
  <si>
    <t>M646</t>
  </si>
  <si>
    <t>P681</t>
  </si>
  <si>
    <t>M677</t>
  </si>
  <si>
    <t>P641</t>
  </si>
  <si>
    <t>M717</t>
  </si>
  <si>
    <t>P791</t>
  </si>
  <si>
    <t>M647</t>
  </si>
  <si>
    <t>P1036</t>
  </si>
  <si>
    <t>M648</t>
  </si>
  <si>
    <t>P1322</t>
  </si>
  <si>
    <t>M649</t>
  </si>
  <si>
    <t>P646</t>
  </si>
  <si>
    <t>M718</t>
  </si>
  <si>
    <t>P1057</t>
  </si>
  <si>
    <t>M651</t>
  </si>
  <si>
    <t>P1278</t>
  </si>
  <si>
    <t>M652</t>
  </si>
  <si>
    <t>P650</t>
  </si>
  <si>
    <t>M719</t>
  </si>
  <si>
    <t>P654</t>
  </si>
  <si>
    <t>M720</t>
  </si>
  <si>
    <t>P910</t>
  </si>
  <si>
    <t>M659</t>
  </si>
  <si>
    <t>P1080</t>
  </si>
  <si>
    <t>M664</t>
  </si>
  <si>
    <t>P661</t>
  </si>
  <si>
    <t>M721</t>
  </si>
  <si>
    <t>P663</t>
  </si>
  <si>
    <t>M722</t>
  </si>
  <si>
    <t>P1079</t>
  </si>
  <si>
    <t>M669</t>
  </si>
  <si>
    <t>P665</t>
  </si>
  <si>
    <t>M723</t>
  </si>
  <si>
    <t>P668</t>
  </si>
  <si>
    <t>M724</t>
  </si>
  <si>
    <t>P1308</t>
  </si>
  <si>
    <t>M674</t>
  </si>
  <si>
    <t>P1281</t>
  </si>
  <si>
    <t>M675</t>
  </si>
  <si>
    <t>P672</t>
  </si>
  <si>
    <t>M725</t>
  </si>
  <si>
    <t>P673</t>
  </si>
  <si>
    <t>M726</t>
  </si>
  <si>
    <t>P1046</t>
  </si>
  <si>
    <t>M681</t>
  </si>
  <si>
    <t>P678</t>
  </si>
  <si>
    <t>M727</t>
  </si>
  <si>
    <t>P1316</t>
  </si>
  <si>
    <t>M682</t>
  </si>
  <si>
    <t>P830</t>
  </si>
  <si>
    <t>M683</t>
  </si>
  <si>
    <t>P679</t>
  </si>
  <si>
    <t>M728</t>
  </si>
  <si>
    <t>P680</t>
  </si>
  <si>
    <t>M729</t>
  </si>
  <si>
    <t>P1159</t>
  </si>
  <si>
    <t>M686</t>
  </si>
  <si>
    <t>P683</t>
  </si>
  <si>
    <t>M730</t>
  </si>
  <si>
    <t>P684</t>
  </si>
  <si>
    <t>M731</t>
  </si>
  <si>
    <t>P1048</t>
  </si>
  <si>
    <t>M689</t>
  </si>
  <si>
    <t>P1151</t>
  </si>
  <si>
    <t>M690</t>
  </si>
  <si>
    <t>P1279</t>
  </si>
  <si>
    <t>M697</t>
  </si>
  <si>
    <t>P1231</t>
  </si>
  <si>
    <t>M700</t>
  </si>
  <si>
    <t>P1229</t>
  </si>
  <si>
    <t>M701</t>
  </si>
  <si>
    <t>P1217</t>
  </si>
  <si>
    <t>M703</t>
  </si>
  <si>
    <t>P685</t>
  </si>
  <si>
    <t>M732</t>
  </si>
  <si>
    <t>P686</t>
  </si>
  <si>
    <t>M733</t>
  </si>
  <si>
    <t>P687</t>
  </si>
  <si>
    <t>M734</t>
  </si>
  <si>
    <t>P688</t>
  </si>
  <si>
    <t>M735</t>
  </si>
  <si>
    <t>P689</t>
  </si>
  <si>
    <t>M736</t>
  </si>
  <si>
    <t>P690</t>
  </si>
  <si>
    <t>M737</t>
  </si>
  <si>
    <t>P691</t>
  </si>
  <si>
    <t>M738</t>
  </si>
  <si>
    <t>P692</t>
  </si>
  <si>
    <t>M739</t>
  </si>
  <si>
    <t>P693</t>
  </si>
  <si>
    <t>M740</t>
  </si>
  <si>
    <t>P694</t>
  </si>
  <si>
    <t>M741</t>
  </si>
  <si>
    <t>P695</t>
  </si>
  <si>
    <t>M742</t>
  </si>
  <si>
    <t>P696</t>
  </si>
  <si>
    <t>M743</t>
  </si>
  <si>
    <t>P697</t>
  </si>
  <si>
    <t>M744</t>
  </si>
  <si>
    <t>P698</t>
  </si>
  <si>
    <t>M745</t>
  </si>
  <si>
    <t>P699</t>
  </si>
  <si>
    <t>M746</t>
  </si>
  <si>
    <t>P700</t>
  </si>
  <si>
    <t>M747</t>
  </si>
  <si>
    <t>P701</t>
  </si>
  <si>
    <t>M748</t>
  </si>
  <si>
    <t>P702</t>
  </si>
  <si>
    <t>M749</t>
  </si>
  <si>
    <t>P703</t>
  </si>
  <si>
    <t>M750</t>
  </si>
  <si>
    <t>P705</t>
  </si>
  <si>
    <t>M751</t>
  </si>
  <si>
    <t>P706</t>
  </si>
  <si>
    <t>M752</t>
  </si>
  <si>
    <t>P707</t>
  </si>
  <si>
    <t>M753</t>
  </si>
  <si>
    <t>P708</t>
  </si>
  <si>
    <t>M754</t>
  </si>
  <si>
    <t>P709</t>
  </si>
  <si>
    <t>M755</t>
  </si>
  <si>
    <t>P710</t>
  </si>
  <si>
    <t>M756</t>
  </si>
  <si>
    <t>P711</t>
  </si>
  <si>
    <t>M757</t>
  </si>
  <si>
    <t>P712</t>
  </si>
  <si>
    <t>M758</t>
  </si>
  <si>
    <t>P713</t>
  </si>
  <si>
    <t>M759</t>
  </si>
  <si>
    <t>P714</t>
  </si>
  <si>
    <t>M760</t>
  </si>
  <si>
    <t>P715</t>
  </si>
  <si>
    <t>M761</t>
  </si>
  <si>
    <t>P716</t>
  </si>
  <si>
    <t>M762</t>
  </si>
  <si>
    <t>P717</t>
  </si>
  <si>
    <t>M763</t>
  </si>
  <si>
    <t>P718</t>
  </si>
  <si>
    <t>M764</t>
  </si>
  <si>
    <t>P719</t>
  </si>
  <si>
    <t>M765</t>
  </si>
  <si>
    <t>P720</t>
  </si>
  <si>
    <t>M766</t>
  </si>
  <si>
    <t>P721</t>
  </si>
  <si>
    <t>M767</t>
  </si>
  <si>
    <t>P722</t>
  </si>
  <si>
    <t>M768</t>
  </si>
  <si>
    <t>P723</t>
  </si>
  <si>
    <t>M769</t>
  </si>
  <si>
    <t>P724</t>
  </si>
  <si>
    <t>M770</t>
  </si>
  <si>
    <t>P725</t>
  </si>
  <si>
    <t>M771</t>
  </si>
  <si>
    <t>P726</t>
  </si>
  <si>
    <t>M772</t>
  </si>
  <si>
    <t>P727</t>
  </si>
  <si>
    <t>M773</t>
  </si>
  <si>
    <t>P728</t>
  </si>
  <si>
    <t>M774</t>
  </si>
  <si>
    <t>P729</t>
  </si>
  <si>
    <t>M775</t>
  </si>
  <si>
    <t>P730</t>
  </si>
  <si>
    <t>M776</t>
  </si>
  <si>
    <t>P731</t>
  </si>
  <si>
    <t>M777</t>
  </si>
  <si>
    <t>P732</t>
  </si>
  <si>
    <t>M778</t>
  </si>
  <si>
    <t>P733</t>
  </si>
  <si>
    <t>M779</t>
  </si>
  <si>
    <t>P734</t>
  </si>
  <si>
    <t>M780</t>
  </si>
  <si>
    <t>P735</t>
  </si>
  <si>
    <t>M781</t>
  </si>
  <si>
    <t>P736</t>
  </si>
  <si>
    <t>M782</t>
  </si>
  <si>
    <t>P737</t>
  </si>
  <si>
    <t>M783</t>
  </si>
  <si>
    <t>P738</t>
  </si>
  <si>
    <t>M784</t>
  </si>
  <si>
    <t>P739</t>
  </si>
  <si>
    <t>M785</t>
  </si>
  <si>
    <t>P740</t>
  </si>
  <si>
    <t>M786</t>
  </si>
  <si>
    <t>P741</t>
  </si>
  <si>
    <t>M787</t>
  </si>
  <si>
    <t>P742</t>
  </si>
  <si>
    <t>M788</t>
  </si>
  <si>
    <t>P743</t>
  </si>
  <si>
    <t>M789</t>
  </si>
  <si>
    <t>P744</t>
  </si>
  <si>
    <t>M790</t>
  </si>
  <si>
    <t>P745</t>
  </si>
  <si>
    <t>M791</t>
  </si>
  <si>
    <t>P746</t>
  </si>
  <si>
    <t>M792</t>
  </si>
  <si>
    <t>P747</t>
  </si>
  <si>
    <t>M793</t>
  </si>
  <si>
    <t>P748</t>
  </si>
  <si>
    <t>M794</t>
  </si>
  <si>
    <t>P749</t>
  </si>
  <si>
    <t>M795</t>
  </si>
  <si>
    <t>P750</t>
  </si>
  <si>
    <t>M796</t>
  </si>
  <si>
    <t>P751</t>
  </si>
  <si>
    <t>M797</t>
  </si>
  <si>
    <t>P752</t>
  </si>
  <si>
    <t>M798</t>
  </si>
  <si>
    <t>P753</t>
  </si>
  <si>
    <t>M799</t>
  </si>
  <si>
    <t>P754</t>
  </si>
  <si>
    <t>M800</t>
  </si>
  <si>
    <t>P755</t>
  </si>
  <si>
    <t>M801</t>
  </si>
  <si>
    <t>P756</t>
  </si>
  <si>
    <t>M802</t>
  </si>
  <si>
    <t>P757</t>
  </si>
  <si>
    <t>M803</t>
  </si>
  <si>
    <t>P758</t>
  </si>
  <si>
    <t>M804</t>
  </si>
  <si>
    <t>P759</t>
  </si>
  <si>
    <t>M805</t>
  </si>
  <si>
    <t>P760</t>
  </si>
  <si>
    <t>M806</t>
  </si>
  <si>
    <t>P761</t>
  </si>
  <si>
    <t>M807</t>
  </si>
  <si>
    <t>P762</t>
  </si>
  <si>
    <t>M808</t>
  </si>
  <si>
    <t>P763</t>
  </si>
  <si>
    <t>M809</t>
  </si>
  <si>
    <t>P764</t>
  </si>
  <si>
    <t>M810</t>
  </si>
  <si>
    <t>P765</t>
  </si>
  <si>
    <t>M811</t>
  </si>
  <si>
    <t>P766</t>
  </si>
  <si>
    <t>M812</t>
  </si>
  <si>
    <t>P767</t>
  </si>
  <si>
    <t>M813</t>
  </si>
  <si>
    <t>P768</t>
  </si>
  <si>
    <t>M814</t>
  </si>
  <si>
    <t>P769</t>
  </si>
  <si>
    <t>M815</t>
  </si>
  <si>
    <t>P770</t>
  </si>
  <si>
    <t>M816</t>
  </si>
  <si>
    <t>P771</t>
  </si>
  <si>
    <t>M817</t>
  </si>
  <si>
    <t>P772</t>
  </si>
  <si>
    <t>M818</t>
  </si>
  <si>
    <t>P773</t>
  </si>
  <si>
    <t>M819</t>
  </si>
  <si>
    <t>P774</t>
  </si>
  <si>
    <t>M820</t>
  </si>
  <si>
    <t>P775</t>
  </si>
  <si>
    <t>M821</t>
  </si>
  <si>
    <t>P776</t>
  </si>
  <si>
    <t>M822</t>
  </si>
  <si>
    <t>P777</t>
  </si>
  <si>
    <t>M823</t>
  </si>
  <si>
    <t>P778</t>
  </si>
  <si>
    <t>M824</t>
  </si>
  <si>
    <t>P779</t>
  </si>
  <si>
    <t>M825</t>
  </si>
  <si>
    <t>P780</t>
  </si>
  <si>
    <t>M826</t>
  </si>
  <si>
    <t>P781</t>
  </si>
  <si>
    <t>M827</t>
  </si>
  <si>
    <t>P782</t>
  </si>
  <si>
    <t>M828</t>
  </si>
  <si>
    <t>P783</t>
  </si>
  <si>
    <t>M829</t>
  </si>
  <si>
    <t>P784</t>
  </si>
  <si>
    <t>M830</t>
  </si>
  <si>
    <t>P785</t>
  </si>
  <si>
    <t>M831</t>
  </si>
  <si>
    <t>P786</t>
  </si>
  <si>
    <t>M832</t>
  </si>
  <si>
    <t>P787</t>
  </si>
  <si>
    <t>M833</t>
  </si>
  <si>
    <t>P788</t>
  </si>
  <si>
    <t>M834</t>
  </si>
  <si>
    <t>P790</t>
  </si>
  <si>
    <t>M835</t>
  </si>
  <si>
    <t>P792</t>
  </si>
  <si>
    <t>M836</t>
  </si>
  <si>
    <t>P793</t>
  </si>
  <si>
    <t>M837</t>
  </si>
  <si>
    <t>P794</t>
  </si>
  <si>
    <t>M838</t>
  </si>
  <si>
    <t>P795</t>
  </si>
  <si>
    <t>M839</t>
  </si>
  <si>
    <t>P796</t>
  </si>
  <si>
    <t>M840</t>
  </si>
  <si>
    <t>P797</t>
  </si>
  <si>
    <t>M841</t>
  </si>
  <si>
    <t>P798</t>
  </si>
  <si>
    <t>M842</t>
  </si>
  <si>
    <t>P799</t>
  </si>
  <si>
    <t>M843</t>
  </si>
  <si>
    <t>P800</t>
  </si>
  <si>
    <t>M844</t>
  </si>
  <si>
    <t>P801</t>
  </si>
  <si>
    <t>M845</t>
  </si>
  <si>
    <t>P802</t>
  </si>
  <si>
    <t>M846</t>
  </si>
  <si>
    <t>P803</t>
  </si>
  <si>
    <t>M847</t>
  </si>
  <si>
    <t>P804</t>
  </si>
  <si>
    <t>M848</t>
  </si>
  <si>
    <t>P805</t>
  </si>
  <si>
    <t>M849</t>
  </si>
  <si>
    <t>P806</t>
  </si>
  <si>
    <t>M850</t>
  </si>
  <si>
    <t>P807</t>
  </si>
  <si>
    <t>M851</t>
  </si>
  <si>
    <t>P808</t>
  </si>
  <si>
    <t>M852</t>
  </si>
  <si>
    <t>P809</t>
  </si>
  <si>
    <t>M853</t>
  </si>
  <si>
    <t>P811</t>
  </si>
  <si>
    <t>M854</t>
  </si>
  <si>
    <t>P812</t>
  </si>
  <si>
    <t>M855</t>
  </si>
  <si>
    <t>P813</t>
  </si>
  <si>
    <t>M856</t>
  </si>
  <si>
    <t>P814</t>
  </si>
  <si>
    <t>M857</t>
  </si>
  <si>
    <t>P815</t>
  </si>
  <si>
    <t>M858</t>
  </si>
  <si>
    <t>P816</t>
  </si>
  <si>
    <t>M859</t>
  </si>
  <si>
    <t>P817</t>
  </si>
  <si>
    <t>M860</t>
  </si>
  <si>
    <t>P818</t>
  </si>
  <si>
    <t>M861</t>
  </si>
  <si>
    <t>P819</t>
  </si>
  <si>
    <t>M862</t>
  </si>
  <si>
    <t>P820</t>
  </si>
  <si>
    <t>M863</t>
  </si>
  <si>
    <t>P821</t>
  </si>
  <si>
    <t>M864</t>
  </si>
  <si>
    <t>P822</t>
  </si>
  <si>
    <t>M865</t>
  </si>
  <si>
    <t>P823</t>
  </si>
  <si>
    <t>M866</t>
  </si>
  <si>
    <t>P824</t>
  </si>
  <si>
    <t>M867</t>
  </si>
  <si>
    <t>P825</t>
  </si>
  <si>
    <t>M868</t>
  </si>
  <si>
    <t>P826</t>
  </si>
  <si>
    <t>M869</t>
  </si>
  <si>
    <t>P827</t>
  </si>
  <si>
    <t>M870</t>
  </si>
  <si>
    <t>P828</t>
  </si>
  <si>
    <t>M871</t>
  </si>
  <si>
    <t>P829</t>
  </si>
  <si>
    <t>M872</t>
  </si>
  <si>
    <t>P831</t>
  </si>
  <si>
    <t>M873</t>
  </si>
  <si>
    <t>P832</t>
  </si>
  <si>
    <t>M874</t>
  </si>
  <si>
    <t>P833</t>
  </si>
  <si>
    <t>M875</t>
  </si>
  <si>
    <t>P834</t>
  </si>
  <si>
    <t>M876</t>
  </si>
  <si>
    <t>P835</t>
  </si>
  <si>
    <t>M877</t>
  </si>
  <si>
    <t>P836</t>
  </si>
  <si>
    <t>M878</t>
  </si>
  <si>
    <t>P837</t>
  </si>
  <si>
    <t>M879</t>
  </si>
  <si>
    <t>P838</t>
  </si>
  <si>
    <t>M880</t>
  </si>
  <si>
    <t>P840</t>
  </si>
  <si>
    <t>M881</t>
  </si>
  <si>
    <t>P841</t>
  </si>
  <si>
    <t>M882</t>
  </si>
  <si>
    <t>P842</t>
  </si>
  <si>
    <t>M883</t>
  </si>
  <si>
    <t>P843</t>
  </si>
  <si>
    <t>M884</t>
  </si>
  <si>
    <t>P844</t>
  </si>
  <si>
    <t>M885</t>
  </si>
  <si>
    <t>P845</t>
  </si>
  <si>
    <t>M886</t>
  </si>
  <si>
    <t>P846</t>
  </si>
  <si>
    <t>M887</t>
  </si>
  <si>
    <t>P847</t>
  </si>
  <si>
    <t>M888</t>
  </si>
  <si>
    <t>P849</t>
  </si>
  <si>
    <t>M889</t>
  </si>
  <si>
    <t>P850</t>
  </si>
  <si>
    <t>M890</t>
  </si>
  <si>
    <t>P851</t>
  </si>
  <si>
    <t>M891</t>
  </si>
  <si>
    <t>P852</t>
  </si>
  <si>
    <t>M892</t>
  </si>
  <si>
    <t>P853</t>
  </si>
  <si>
    <t>M893</t>
  </si>
  <si>
    <t>P854</t>
  </si>
  <si>
    <t>M894</t>
  </si>
  <si>
    <t>P855</t>
  </si>
  <si>
    <t>M895</t>
  </si>
  <si>
    <t>P856</t>
  </si>
  <si>
    <t>M896</t>
  </si>
  <si>
    <t>P857</t>
  </si>
  <si>
    <t>M897</t>
  </si>
  <si>
    <t>P858</t>
  </si>
  <si>
    <t>M898</t>
  </si>
  <si>
    <t>P859</t>
  </si>
  <si>
    <t>M899</t>
  </si>
  <si>
    <t>P860</t>
  </si>
  <si>
    <t>M900</t>
  </si>
  <si>
    <t>P861</t>
  </si>
  <si>
    <t>M901</t>
  </si>
  <si>
    <t>P862</t>
  </si>
  <si>
    <t>M902</t>
  </si>
  <si>
    <t>P863</t>
  </si>
  <si>
    <t>M903</t>
  </si>
  <si>
    <t>P864</t>
  </si>
  <si>
    <t>M904</t>
  </si>
  <si>
    <t>P865</t>
  </si>
  <si>
    <t>M905</t>
  </si>
  <si>
    <t>P866</t>
  </si>
  <si>
    <t>M906</t>
  </si>
  <si>
    <t>P867</t>
  </si>
  <si>
    <t>M907</t>
  </si>
  <si>
    <t>P868</t>
  </si>
  <si>
    <t>M908</t>
  </si>
  <si>
    <t>P869</t>
  </si>
  <si>
    <t>M909</t>
  </si>
  <si>
    <t>P870</t>
  </si>
  <si>
    <t>M910</t>
  </si>
  <si>
    <t>P871</t>
  </si>
  <si>
    <t>M911</t>
  </si>
  <si>
    <t>P872</t>
  </si>
  <si>
    <t>M912</t>
  </si>
  <si>
    <t>P873</t>
  </si>
  <si>
    <t>M913</t>
  </si>
  <si>
    <t>P874</t>
  </si>
  <si>
    <t>M914</t>
  </si>
  <si>
    <t>P875</t>
  </si>
  <si>
    <t>M915</t>
  </si>
  <si>
    <t>P876</t>
  </si>
  <si>
    <t>M916</t>
  </si>
  <si>
    <t>P877</t>
  </si>
  <si>
    <t>M917</t>
  </si>
  <si>
    <t>P878</t>
  </si>
  <si>
    <t>M918</t>
  </si>
  <si>
    <t>P879</t>
  </si>
  <si>
    <t>M919</t>
  </si>
  <si>
    <t>P880</t>
  </si>
  <si>
    <t>M920</t>
  </si>
  <si>
    <t>P881</t>
  </si>
  <si>
    <t>M921</t>
  </si>
  <si>
    <t>P882</t>
  </si>
  <si>
    <t>M922</t>
  </si>
  <si>
    <t>P883</t>
  </si>
  <si>
    <t>M923</t>
  </si>
  <si>
    <t>P884</t>
  </si>
  <si>
    <t>M924</t>
  </si>
  <si>
    <t>P885</t>
  </si>
  <si>
    <t>M925</t>
  </si>
  <si>
    <t>P886</t>
  </si>
  <si>
    <t>M926</t>
  </si>
  <si>
    <t>P887</t>
  </si>
  <si>
    <t>M927</t>
  </si>
  <si>
    <t>P888</t>
  </si>
  <si>
    <t>M928</t>
  </si>
  <si>
    <t>P889</t>
  </si>
  <si>
    <t>M929</t>
  </si>
  <si>
    <t>P890</t>
  </si>
  <si>
    <t>M930</t>
  </si>
  <si>
    <t>P891</t>
  </si>
  <si>
    <t>M931</t>
  </si>
  <si>
    <t>P892</t>
  </si>
  <si>
    <t>M932</t>
  </si>
  <si>
    <t>P893</t>
  </si>
  <si>
    <t>M933</t>
  </si>
  <si>
    <t>P894</t>
  </si>
  <si>
    <t>M934</t>
  </si>
  <si>
    <t>P895</t>
  </si>
  <si>
    <t>M935</t>
  </si>
  <si>
    <t>P896</t>
  </si>
  <si>
    <t>M936</t>
  </si>
  <si>
    <t>P897</t>
  </si>
  <si>
    <t>M937</t>
  </si>
  <si>
    <t>P898</t>
  </si>
  <si>
    <t>M938</t>
  </si>
  <si>
    <t>P899</t>
  </si>
  <si>
    <t>M939</t>
  </si>
  <si>
    <t>P900</t>
  </si>
  <si>
    <t>M940</t>
  </si>
  <si>
    <t>P901</t>
  </si>
  <si>
    <t>M941</t>
  </si>
  <si>
    <t>P902</t>
  </si>
  <si>
    <t>M942</t>
  </si>
  <si>
    <t>P903</t>
  </si>
  <si>
    <t>M943</t>
  </si>
  <si>
    <t>P904</t>
  </si>
  <si>
    <t>M944</t>
  </si>
  <si>
    <t>P905</t>
  </si>
  <si>
    <t>M945</t>
  </si>
  <si>
    <t>P906</t>
  </si>
  <si>
    <t>M946</t>
  </si>
  <si>
    <t>P907</t>
  </si>
  <si>
    <t>M947</t>
  </si>
  <si>
    <t>P908</t>
  </si>
  <si>
    <t>M948</t>
  </si>
  <si>
    <t>P909</t>
  </si>
  <si>
    <t>M949</t>
  </si>
  <si>
    <t>P911</t>
  </si>
  <si>
    <t>M950</t>
  </si>
  <si>
    <t>P912</t>
  </si>
  <si>
    <t>M951</t>
  </si>
  <si>
    <t>P913</t>
  </si>
  <si>
    <t>M952</t>
  </si>
  <si>
    <t>P914</t>
  </si>
  <si>
    <t>M953</t>
  </si>
  <si>
    <t>P915</t>
  </si>
  <si>
    <t>M954</t>
  </si>
  <si>
    <t>P916</t>
  </si>
  <si>
    <t>M955</t>
  </si>
  <si>
    <t>P917</t>
  </si>
  <si>
    <t>M956</t>
  </si>
  <si>
    <t>P918</t>
  </si>
  <si>
    <t>M957</t>
  </si>
  <si>
    <t>P919</t>
  </si>
  <si>
    <t>M958</t>
  </si>
  <si>
    <t>P920</t>
  </si>
  <si>
    <t>M959</t>
  </si>
  <si>
    <t>P921</t>
  </si>
  <si>
    <t>M960</t>
  </si>
  <si>
    <t>P922</t>
  </si>
  <si>
    <t>M961</t>
  </si>
  <si>
    <t>P923</t>
  </si>
  <si>
    <t>M962</t>
  </si>
  <si>
    <t>P924</t>
  </si>
  <si>
    <t>M963</t>
  </si>
  <si>
    <t>P925</t>
  </si>
  <si>
    <t>M964</t>
  </si>
  <si>
    <t>P926</t>
  </si>
  <si>
    <t>M965</t>
  </si>
  <si>
    <t>P927</t>
  </si>
  <si>
    <t>M966</t>
  </si>
  <si>
    <t>P928</t>
  </si>
  <si>
    <t>M967</t>
  </si>
  <si>
    <t>P929</t>
  </si>
  <si>
    <t>M968</t>
  </si>
  <si>
    <t>P930</t>
  </si>
  <si>
    <t>M969</t>
  </si>
  <si>
    <t>P931</t>
  </si>
  <si>
    <t>M970</t>
  </si>
  <si>
    <t>P932</t>
  </si>
  <si>
    <t>M971</t>
  </si>
  <si>
    <t>P933</t>
  </si>
  <si>
    <t>M972</t>
  </si>
  <si>
    <t>P934</t>
  </si>
  <si>
    <t>M973</t>
  </si>
  <si>
    <t>P935</t>
  </si>
  <si>
    <t>M974</t>
  </si>
  <si>
    <t>P936</t>
  </si>
  <si>
    <t>M975</t>
  </si>
  <si>
    <t>P937</t>
  </si>
  <si>
    <t>M976</t>
  </si>
  <si>
    <t>P938</t>
  </si>
  <si>
    <t>M977</t>
  </si>
  <si>
    <t>P939</t>
  </si>
  <si>
    <t>M978</t>
  </si>
  <si>
    <t>P940</t>
  </si>
  <si>
    <t>M979</t>
  </si>
  <si>
    <t>P941</t>
  </si>
  <si>
    <t>M980</t>
  </si>
  <si>
    <t>P942</t>
  </si>
  <si>
    <t>M981</t>
  </si>
  <si>
    <t>P943</t>
  </si>
  <si>
    <t>M982</t>
  </si>
  <si>
    <t>P944</t>
  </si>
  <si>
    <t>M983</t>
  </si>
  <si>
    <t>P945</t>
  </si>
  <si>
    <t>M984</t>
  </si>
  <si>
    <t>P946</t>
  </si>
  <si>
    <t>M985</t>
  </si>
  <si>
    <t>P947</t>
  </si>
  <si>
    <t>M986</t>
  </si>
  <si>
    <t>P948</t>
  </si>
  <si>
    <t>M987</t>
  </si>
  <si>
    <t>P949</t>
  </si>
  <si>
    <t>M988</t>
  </si>
  <si>
    <t>P950</t>
  </si>
  <si>
    <t>M989</t>
  </si>
  <si>
    <t>P951</t>
  </si>
  <si>
    <t>M990</t>
  </si>
  <si>
    <t>P952</t>
  </si>
  <si>
    <t>M991</t>
  </si>
  <si>
    <t>P953</t>
  </si>
  <si>
    <t>M992</t>
  </si>
  <si>
    <t>P954</t>
  </si>
  <si>
    <t>M993</t>
  </si>
  <si>
    <t>P955</t>
  </si>
  <si>
    <t>M994</t>
  </si>
  <si>
    <t>P956</t>
  </si>
  <si>
    <t>M995</t>
  </si>
  <si>
    <t>P957</t>
  </si>
  <si>
    <t>M996</t>
  </si>
  <si>
    <t>P958</t>
  </si>
  <si>
    <t>M997</t>
  </si>
  <si>
    <t>P959</t>
  </si>
  <si>
    <t>M998</t>
  </si>
  <si>
    <t>P960</t>
  </si>
  <si>
    <t>M999</t>
  </si>
  <si>
    <t>P961</t>
  </si>
  <si>
    <t>M1000</t>
  </si>
  <si>
    <t>P962</t>
  </si>
  <si>
    <t>M1001</t>
  </si>
  <si>
    <t>P963</t>
  </si>
  <si>
    <t>M1002</t>
  </si>
  <si>
    <t>P964</t>
  </si>
  <si>
    <t>M1003</t>
  </si>
  <si>
    <t>P965</t>
  </si>
  <si>
    <t>M1004</t>
  </si>
  <si>
    <t>P966</t>
  </si>
  <si>
    <t>M1005</t>
  </si>
  <si>
    <t>P967</t>
  </si>
  <si>
    <t>M1006</t>
  </si>
  <si>
    <t>P968</t>
  </si>
  <si>
    <t>M1007</t>
  </si>
  <si>
    <t>P969</t>
  </si>
  <si>
    <t>M1008</t>
  </si>
  <si>
    <t>P970</t>
  </si>
  <si>
    <t>M1009</t>
  </si>
  <si>
    <t>P971</t>
  </si>
  <si>
    <t>M1010</t>
  </si>
  <si>
    <t>P972</t>
  </si>
  <si>
    <t>M1011</t>
  </si>
  <si>
    <t>P973</t>
  </si>
  <si>
    <t>M1012</t>
  </si>
  <si>
    <t>P974</t>
  </si>
  <si>
    <t>M1013</t>
  </si>
  <si>
    <t>P975</t>
  </si>
  <si>
    <t>M1014</t>
  </si>
  <si>
    <t>P976</t>
  </si>
  <si>
    <t>M1015</t>
  </si>
  <si>
    <t>P977</t>
  </si>
  <si>
    <t>M1016</t>
  </si>
  <si>
    <t>P978</t>
  </si>
  <si>
    <t>M1017</t>
  </si>
  <si>
    <t>P979</t>
  </si>
  <si>
    <t>M1018</t>
  </si>
  <si>
    <t>P980</t>
  </si>
  <si>
    <t>M1019</t>
  </si>
  <si>
    <t>P982</t>
  </si>
  <si>
    <t>M1020</t>
  </si>
  <si>
    <t>P983</t>
  </si>
  <si>
    <t>M1021</t>
  </si>
  <si>
    <t>P984</t>
  </si>
  <si>
    <t>M1022</t>
  </si>
  <si>
    <t>P985</t>
  </si>
  <si>
    <t>M1023</t>
  </si>
  <si>
    <t>P986</t>
  </si>
  <si>
    <t>M1024</t>
  </si>
  <si>
    <t>P987</t>
  </si>
  <si>
    <t>M1025</t>
  </si>
  <si>
    <t>P988</t>
  </si>
  <si>
    <t>M1026</t>
  </si>
  <si>
    <t>P989</t>
  </si>
  <si>
    <t>M1027</t>
  </si>
  <si>
    <t>P990</t>
  </si>
  <si>
    <t>M1028</t>
  </si>
  <si>
    <t>P991</t>
  </si>
  <si>
    <t>M1029</t>
  </si>
  <si>
    <t>P992</t>
  </si>
  <si>
    <t>M1030</t>
  </si>
  <si>
    <t>P994</t>
  </si>
  <si>
    <t>M1031</t>
  </si>
  <si>
    <t>P995</t>
  </si>
  <si>
    <t>M1032</t>
  </si>
  <si>
    <t>P996</t>
  </si>
  <si>
    <t>M1033</t>
  </si>
  <si>
    <t>P997</t>
  </si>
  <si>
    <t>M1034</t>
  </si>
  <si>
    <t>P998</t>
  </si>
  <si>
    <t>M1035</t>
  </si>
  <si>
    <t>P999</t>
  </si>
  <si>
    <t>M1036</t>
  </si>
  <si>
    <t>P1000</t>
  </si>
  <si>
    <t>M1037</t>
  </si>
  <si>
    <t>P1001</t>
  </si>
  <si>
    <t>M1038</t>
  </si>
  <si>
    <t>P1002</t>
  </si>
  <si>
    <t>M1039</t>
  </si>
  <si>
    <t>P1003</t>
  </si>
  <si>
    <t>M1040</t>
  </si>
  <si>
    <t>P1004</t>
  </si>
  <si>
    <t>M1041</t>
  </si>
  <si>
    <t>P1005</t>
  </si>
  <si>
    <t>M1042</t>
  </si>
  <si>
    <t>P1006</t>
  </si>
  <si>
    <t>M1043</t>
  </si>
  <si>
    <t>P1007</t>
  </si>
  <si>
    <t>M1044</t>
  </si>
  <si>
    <t>P1008</t>
  </si>
  <si>
    <t>M1045</t>
  </si>
  <si>
    <t>P1009</t>
  </si>
  <si>
    <t>M1046</t>
  </si>
  <si>
    <t>P1010</t>
  </si>
  <si>
    <t>M1047</t>
  </si>
  <si>
    <t>P1011</t>
  </si>
  <si>
    <t>M1048</t>
  </si>
  <si>
    <t>P1012</t>
  </si>
  <si>
    <t>M1049</t>
  </si>
  <si>
    <t>P1013</t>
  </si>
  <si>
    <t>M1050</t>
  </si>
  <si>
    <t>P1014</t>
  </si>
  <si>
    <t>M1051</t>
  </si>
  <si>
    <t>P1015</t>
  </si>
  <si>
    <t>M1052</t>
  </si>
  <si>
    <t>P1016</t>
  </si>
  <si>
    <t>M1053</t>
  </si>
  <si>
    <t>P1017</t>
  </si>
  <si>
    <t>M1054</t>
  </si>
  <si>
    <t>P1018</t>
  </si>
  <si>
    <t>M1055</t>
  </si>
  <si>
    <t>P1019</t>
  </si>
  <si>
    <t>M1056</t>
  </si>
  <si>
    <t>P1020</t>
  </si>
  <si>
    <t>M1057</t>
  </si>
  <si>
    <t>P1021</t>
  </si>
  <si>
    <t>M1058</t>
  </si>
  <si>
    <t>P1022</t>
  </si>
  <si>
    <t>M1059</t>
  </si>
  <si>
    <t>P1024</t>
  </si>
  <si>
    <t>M1060</t>
  </si>
  <si>
    <t>P1025</t>
  </si>
  <si>
    <t>M1061</t>
  </si>
  <si>
    <t>P1026</t>
  </si>
  <si>
    <t>M1062</t>
  </si>
  <si>
    <t>P1027</t>
  </si>
  <si>
    <t>M1063</t>
  </si>
  <si>
    <t>P1028</t>
  </si>
  <si>
    <t>M1064</t>
  </si>
  <si>
    <t>P1029</t>
  </si>
  <si>
    <t>M1065</t>
  </si>
  <si>
    <t>P1030</t>
  </si>
  <si>
    <t>M1066</t>
  </si>
  <si>
    <t>P1031</t>
  </si>
  <si>
    <t>M1067</t>
  </si>
  <si>
    <t>P1032</t>
  </si>
  <si>
    <t>M1068</t>
  </si>
  <si>
    <t>P1033</t>
  </si>
  <si>
    <t>M1069</t>
  </si>
  <si>
    <t>P1034</t>
  </si>
  <si>
    <t>M1070</t>
  </si>
  <si>
    <t>P1035</t>
  </si>
  <si>
    <t>M1071</t>
  </si>
  <si>
    <t>P1037</t>
  </si>
  <si>
    <t>M1072</t>
  </si>
  <si>
    <t>P1038</t>
  </si>
  <si>
    <t>M1073</t>
  </si>
  <si>
    <t>P1039</t>
  </si>
  <si>
    <t>M1074</t>
  </si>
  <si>
    <t>P1040</t>
  </si>
  <si>
    <t>M1075</t>
  </si>
  <si>
    <t>P1041</t>
  </si>
  <si>
    <t>M1076</t>
  </si>
  <si>
    <t>P1042</t>
  </si>
  <si>
    <t>M1077</t>
  </si>
  <si>
    <t>P1043</t>
  </si>
  <si>
    <t>M1078</t>
  </si>
  <si>
    <t>P1044</t>
  </si>
  <si>
    <t>M1079</t>
  </si>
  <si>
    <t>P1045</t>
  </si>
  <si>
    <t>M1080</t>
  </si>
  <si>
    <t>P1047</t>
  </si>
  <si>
    <t>M1081</t>
  </si>
  <si>
    <t>P1049</t>
  </si>
  <si>
    <t>M1082</t>
  </si>
  <si>
    <t>P1050</t>
  </si>
  <si>
    <t>M1083</t>
  </si>
  <si>
    <t>P1051</t>
  </si>
  <si>
    <t>M1084</t>
  </si>
  <si>
    <t>P1052</t>
  </si>
  <si>
    <t>M1085</t>
  </si>
  <si>
    <t>P1054</t>
  </si>
  <si>
    <t>M1086</t>
  </si>
  <si>
    <t>P1055</t>
  </si>
  <si>
    <t>M1087</t>
  </si>
  <si>
    <t>P1056</t>
  </si>
  <si>
    <t>M1088</t>
  </si>
  <si>
    <t>P1058</t>
  </si>
  <si>
    <t>M1089</t>
  </si>
  <si>
    <t>P1059</t>
  </si>
  <si>
    <t>M1090</t>
  </si>
  <si>
    <t>P1060</t>
  </si>
  <si>
    <t>M1091</t>
  </si>
  <si>
    <t>P1061</t>
  </si>
  <si>
    <t>M1092</t>
  </si>
  <si>
    <t>P1062</t>
  </si>
  <si>
    <t>M1093</t>
  </si>
  <si>
    <t>P1063</t>
  </si>
  <si>
    <t>M1094</t>
  </si>
  <si>
    <t>P1064</t>
  </si>
  <si>
    <t>M1095</t>
  </si>
  <si>
    <t>P1065</t>
  </si>
  <si>
    <t>M1096</t>
  </si>
  <si>
    <t>P1066</t>
  </si>
  <si>
    <t>M1097</t>
  </si>
  <si>
    <t>P1067</t>
  </si>
  <si>
    <t>M1098</t>
  </si>
  <si>
    <t>P1068</t>
  </si>
  <si>
    <t>M1099</t>
  </si>
  <si>
    <t>P1069</t>
  </si>
  <si>
    <t>M1100</t>
  </si>
  <si>
    <t>P1070</t>
  </si>
  <si>
    <t>M1101</t>
  </si>
  <si>
    <t>P1071</t>
  </si>
  <si>
    <t>M1102</t>
  </si>
  <si>
    <t>P1072</t>
  </si>
  <si>
    <t>M1103</t>
  </si>
  <si>
    <t>P1073</t>
  </si>
  <si>
    <t>M1104</t>
  </si>
  <si>
    <t>P1074</t>
  </si>
  <si>
    <t>M1105</t>
  </si>
  <si>
    <t>P1075</t>
  </si>
  <si>
    <t>M1106</t>
  </si>
  <si>
    <t>P1076</t>
  </si>
  <si>
    <t>M1107</t>
  </si>
  <si>
    <t>P1077</t>
  </si>
  <si>
    <t>M1108</t>
  </si>
  <si>
    <t>P1078</t>
  </si>
  <si>
    <t>M1109</t>
  </si>
  <si>
    <t>P1081</t>
  </si>
  <si>
    <t>M1110</t>
  </si>
  <si>
    <t>P1082</t>
  </si>
  <si>
    <t>M1111</t>
  </si>
  <si>
    <t>P1083</t>
  </si>
  <si>
    <t>M1112</t>
  </si>
  <si>
    <t>P1085</t>
  </si>
  <si>
    <t>M1113</t>
  </si>
  <si>
    <t>P1086</t>
  </si>
  <si>
    <t>M1114</t>
  </si>
  <si>
    <t>P1087</t>
  </si>
  <si>
    <t>M1115</t>
  </si>
  <si>
    <t>P1088</t>
  </si>
  <si>
    <t>M1116</t>
  </si>
  <si>
    <t>P1089</t>
  </si>
  <si>
    <t>M1117</t>
  </si>
  <si>
    <t>P1090</t>
  </si>
  <si>
    <t>M1118</t>
  </si>
  <si>
    <t>P1091</t>
  </si>
  <si>
    <t>M1119</t>
  </si>
  <si>
    <t>P1092</t>
  </si>
  <si>
    <t>M1120</t>
  </si>
  <si>
    <t>P1093</t>
  </si>
  <si>
    <t>M1121</t>
  </si>
  <si>
    <t>P1094</t>
  </si>
  <si>
    <t>M1122</t>
  </si>
  <si>
    <t>P1096</t>
  </si>
  <si>
    <t>M1123</t>
  </si>
  <si>
    <t>P1097</t>
  </si>
  <si>
    <t>M1124</t>
  </si>
  <si>
    <t>P1098</t>
  </si>
  <si>
    <t>M1125</t>
  </si>
  <si>
    <t>P1099</t>
  </si>
  <si>
    <t>M1126</t>
  </si>
  <si>
    <t>P1100</t>
  </si>
  <si>
    <t>M1127</t>
  </si>
  <si>
    <t>P1101</t>
  </si>
  <si>
    <t>M1128</t>
  </si>
  <si>
    <t>P1102</t>
  </si>
  <si>
    <t>M1129</t>
  </si>
  <si>
    <t>P1103</t>
  </si>
  <si>
    <t>M1130</t>
  </si>
  <si>
    <t>P1104</t>
  </si>
  <si>
    <t>M1131</t>
  </si>
  <si>
    <t>P1105</t>
  </si>
  <si>
    <t>M1132</t>
  </si>
  <si>
    <t>P1106</t>
  </si>
  <si>
    <t>M1133</t>
  </si>
  <si>
    <t>P1107</t>
  </si>
  <si>
    <t>M1134</t>
  </si>
  <si>
    <t>P1108</t>
  </si>
  <si>
    <t>M1135</t>
  </si>
  <si>
    <t>P1109</t>
  </si>
  <si>
    <t>M1136</t>
  </si>
  <si>
    <t>P1110</t>
  </si>
  <si>
    <t>M1137</t>
  </si>
  <si>
    <t>P1111</t>
  </si>
  <si>
    <t>M1138</t>
  </si>
  <si>
    <t>P1112</t>
  </si>
  <si>
    <t>M1139</t>
  </si>
  <si>
    <t>P1113</t>
  </si>
  <si>
    <t>M1140</t>
  </si>
  <si>
    <t>P1114</t>
  </si>
  <si>
    <t>M1141</t>
  </si>
  <si>
    <t>P1115</t>
  </si>
  <si>
    <t>M1142</t>
  </si>
  <si>
    <t>P1116</t>
  </si>
  <si>
    <t>M1143</t>
  </si>
  <si>
    <t>P1117</t>
  </si>
  <si>
    <t>M1144</t>
  </si>
  <si>
    <t>P1118</t>
  </si>
  <si>
    <t>M1145</t>
  </si>
  <si>
    <t>P1119</t>
  </si>
  <si>
    <t>M1146</t>
  </si>
  <si>
    <t>P1120</t>
  </si>
  <si>
    <t>M1147</t>
  </si>
  <si>
    <t>P1122</t>
  </si>
  <si>
    <t>M1148</t>
  </si>
  <si>
    <t>P1123</t>
  </si>
  <si>
    <t>M1149</t>
  </si>
  <si>
    <t>P1124</t>
  </si>
  <si>
    <t>M1150</t>
  </si>
  <si>
    <t>P1125</t>
  </si>
  <si>
    <t>M1151</t>
  </si>
  <si>
    <t>P1126</t>
  </si>
  <si>
    <t>M1152</t>
  </si>
  <si>
    <t>P1128</t>
  </si>
  <si>
    <t>M1153</t>
  </si>
  <si>
    <t>P1130</t>
  </si>
  <si>
    <t>M1154</t>
  </si>
  <si>
    <t>P1131</t>
  </si>
  <si>
    <t>M1155</t>
  </si>
  <si>
    <t>P1132</t>
  </si>
  <si>
    <t>M1156</t>
  </si>
  <si>
    <t>P1133</t>
  </si>
  <si>
    <t>M1157</t>
  </si>
  <si>
    <t>P1134</t>
  </si>
  <si>
    <t>M1158</t>
  </si>
  <si>
    <t>P1135</t>
  </si>
  <si>
    <t>M1159</t>
  </si>
  <si>
    <t>P1136</t>
  </si>
  <si>
    <t>M1160</t>
  </si>
  <si>
    <t>P1137</t>
  </si>
  <si>
    <t>M1161</t>
  </si>
  <si>
    <t>P1138</t>
  </si>
  <si>
    <t>M1162</t>
  </si>
  <si>
    <t>P1139</t>
  </si>
  <si>
    <t>M1163</t>
  </si>
  <si>
    <t>P1140</t>
  </si>
  <si>
    <t>M1164</t>
  </si>
  <si>
    <t>P1141</t>
  </si>
  <si>
    <t>M1165</t>
  </si>
  <si>
    <t>P1142</t>
  </si>
  <si>
    <t>M1166</t>
  </si>
  <si>
    <t>P1143</t>
  </si>
  <si>
    <t>M1167</t>
  </si>
  <si>
    <t>P1144</t>
  </si>
  <si>
    <t>M1168</t>
  </si>
  <si>
    <t>P1145</t>
  </si>
  <si>
    <t>M1169</t>
  </si>
  <si>
    <t>P1146</t>
  </si>
  <si>
    <t>M1170</t>
  </si>
  <si>
    <t>P1147</t>
  </si>
  <si>
    <t>M1171</t>
  </si>
  <si>
    <t>P1148</t>
  </si>
  <si>
    <t>M1172</t>
  </si>
  <si>
    <t>P1149</t>
  </si>
  <si>
    <t>M1173</t>
  </si>
  <si>
    <t>P1150</t>
  </si>
  <si>
    <t>M1174</t>
  </si>
  <si>
    <t>P1152</t>
  </si>
  <si>
    <t>M1175</t>
  </si>
  <si>
    <t>P1153</t>
  </si>
  <si>
    <t>M1176</t>
  </si>
  <si>
    <t>P1155</t>
  </si>
  <si>
    <t>M1177</t>
  </si>
  <si>
    <t>P1156</t>
  </si>
  <si>
    <t>M1178</t>
  </si>
  <si>
    <t>P1158</t>
  </si>
  <si>
    <t>M1179</t>
  </si>
  <si>
    <t>P1161</t>
  </si>
  <si>
    <t>M1180</t>
  </si>
  <si>
    <t>P1162</t>
  </si>
  <si>
    <t>M1181</t>
  </si>
  <si>
    <t>P1164</t>
  </si>
  <si>
    <t>M1182</t>
  </si>
  <si>
    <t>P1165</t>
  </si>
  <si>
    <t>M1183</t>
  </si>
  <si>
    <t>P1166</t>
  </si>
  <si>
    <t>M1184</t>
  </si>
  <si>
    <t>P1167</t>
  </si>
  <si>
    <t>M1185</t>
  </si>
  <si>
    <t>P1168</t>
  </si>
  <si>
    <t>M1186</t>
  </si>
  <si>
    <t>P1169</t>
  </si>
  <si>
    <t>M1187</t>
  </si>
  <si>
    <t>P1170</t>
  </si>
  <si>
    <t>M1188</t>
  </si>
  <si>
    <t>P1171</t>
  </si>
  <si>
    <t>M1189</t>
  </si>
  <si>
    <t>P1172</t>
  </si>
  <si>
    <t>M1190</t>
  </si>
  <si>
    <t>P1173</t>
  </si>
  <si>
    <t>M1191</t>
  </si>
  <si>
    <t>P1174</t>
  </si>
  <si>
    <t>M1192</t>
  </si>
  <si>
    <t>P1175</t>
  </si>
  <si>
    <t>M1193</t>
  </si>
  <si>
    <t>P1176</t>
  </si>
  <si>
    <t>M1194</t>
  </si>
  <si>
    <t>P1177</t>
  </si>
  <si>
    <t>M1195</t>
  </si>
  <si>
    <t>P1178</t>
  </si>
  <si>
    <t>M1196</t>
  </si>
  <si>
    <t>P1179</t>
  </si>
  <si>
    <t>M1197</t>
  </si>
  <si>
    <t>P1180</t>
  </si>
  <si>
    <t>M1198</t>
  </si>
  <si>
    <t>P1181</t>
  </si>
  <si>
    <t>M1199</t>
  </si>
  <si>
    <t>P1182</t>
  </si>
  <si>
    <t>M1200</t>
  </si>
  <si>
    <t>P1183</t>
  </si>
  <si>
    <t>M1201</t>
  </si>
  <si>
    <t>P1184</t>
  </si>
  <si>
    <t>M1202</t>
  </si>
  <si>
    <t>P1185</t>
  </si>
  <si>
    <t>M1203</t>
  </si>
  <si>
    <t>P1186</t>
  </si>
  <si>
    <t>M1204</t>
  </si>
  <si>
    <t>P1187</t>
  </si>
  <si>
    <t>M1205</t>
  </si>
  <si>
    <t>P1188</t>
  </si>
  <si>
    <t>M1206</t>
  </si>
  <si>
    <t>P1189</t>
  </si>
  <si>
    <t>M1207</t>
  </si>
  <si>
    <t>P1190</t>
  </si>
  <si>
    <t>M1208</t>
  </si>
  <si>
    <t>P1191</t>
  </si>
  <si>
    <t>M1209</t>
  </si>
  <si>
    <t>P1192</t>
  </si>
  <si>
    <t>M1210</t>
  </si>
  <si>
    <t>P1193</t>
  </si>
  <si>
    <t>M1211</t>
  </si>
  <si>
    <t>P1194</t>
  </si>
  <si>
    <t>M1212</t>
  </si>
  <si>
    <t>P1195</t>
  </si>
  <si>
    <t>M1213</t>
  </si>
  <si>
    <t>P1196</t>
  </si>
  <si>
    <t>M1214</t>
  </si>
  <si>
    <t>P1197</t>
  </si>
  <si>
    <t>M1215</t>
  </si>
  <si>
    <t>P1198</t>
  </si>
  <si>
    <t>M1216</t>
  </si>
  <si>
    <t>P1199</t>
  </si>
  <si>
    <t>M1217</t>
  </si>
  <si>
    <t>P1200</t>
  </si>
  <si>
    <t>M1218</t>
  </si>
  <si>
    <t>P1201</t>
  </si>
  <si>
    <t>M1219</t>
  </si>
  <si>
    <t>P1202</t>
  </si>
  <si>
    <t>M1220</t>
  </si>
  <si>
    <t>P1203</t>
  </si>
  <si>
    <t>M1221</t>
  </si>
  <si>
    <t>P1204</t>
  </si>
  <si>
    <t>M1222</t>
  </si>
  <si>
    <t>P1205</t>
  </si>
  <si>
    <t>M1223</t>
  </si>
  <si>
    <t>P1206</t>
  </si>
  <si>
    <t>M1224</t>
  </si>
  <si>
    <t>P1207</t>
  </si>
  <si>
    <t>M1225</t>
  </si>
  <si>
    <t>P1208</t>
  </si>
  <si>
    <t>M1226</t>
  </si>
  <si>
    <t>P1209</t>
  </si>
  <si>
    <t>M1227</t>
  </si>
  <si>
    <t>P1210</t>
  </si>
  <si>
    <t>M1228</t>
  </si>
  <si>
    <t>P1211</t>
  </si>
  <si>
    <t>M1229</t>
  </si>
  <si>
    <t>P1212</t>
  </si>
  <si>
    <t>M1230</t>
  </si>
  <si>
    <t>P1213</t>
  </si>
  <si>
    <t>M1231</t>
  </si>
  <si>
    <t>P1214</t>
  </si>
  <si>
    <t>M1232</t>
  </si>
  <si>
    <t>P1215</t>
  </si>
  <si>
    <t>M1233</t>
  </si>
  <si>
    <t>P1218</t>
  </si>
  <si>
    <t>M1234</t>
  </si>
  <si>
    <t>P1219</t>
  </si>
  <si>
    <t>M1235</t>
  </si>
  <si>
    <t>P1220</t>
  </si>
  <si>
    <t>M1236</t>
  </si>
  <si>
    <t>P1221</t>
  </si>
  <si>
    <t>M1237</t>
  </si>
  <si>
    <t>P1222</t>
  </si>
  <si>
    <t>M1238</t>
  </si>
  <si>
    <t>P1223</t>
  </si>
  <si>
    <t>M1239</t>
  </si>
  <si>
    <t>P1224</t>
  </si>
  <si>
    <t>M1240</t>
  </si>
  <si>
    <t>P1225</t>
  </si>
  <si>
    <t>M1241</t>
  </si>
  <si>
    <t>P1226</t>
  </si>
  <si>
    <t>M1242</t>
  </si>
  <si>
    <t>P1227</t>
  </si>
  <si>
    <t>M1243</t>
  </si>
  <si>
    <t>P1228</t>
  </si>
  <si>
    <t>M1244</t>
  </si>
  <si>
    <t>P1230</t>
  </si>
  <si>
    <t>M1245</t>
  </si>
  <si>
    <t>P1232</t>
  </si>
  <si>
    <t>M1246</t>
  </si>
  <si>
    <t>P1235</t>
  </si>
  <si>
    <t>M1247</t>
  </si>
  <si>
    <t>P1236</t>
  </si>
  <si>
    <t>M1248</t>
  </si>
  <si>
    <t>P1237</t>
  </si>
  <si>
    <t>M1249</t>
  </si>
  <si>
    <t>P1238</t>
  </si>
  <si>
    <t>M1250</t>
  </si>
  <si>
    <t>P1239</t>
  </si>
  <si>
    <t>M1251</t>
  </si>
  <si>
    <t>P1240</t>
  </si>
  <si>
    <t>M1252</t>
  </si>
  <si>
    <t>P1241</t>
  </si>
  <si>
    <t>M1253</t>
  </si>
  <si>
    <t>P1242</t>
  </si>
  <si>
    <t>M1254</t>
  </si>
  <si>
    <t>P1243</t>
  </si>
  <si>
    <t>M1255</t>
  </si>
  <si>
    <t>P1246</t>
  </si>
  <si>
    <t>M1256</t>
  </si>
  <si>
    <t>P1247</t>
  </si>
  <si>
    <t>M1257</t>
  </si>
  <si>
    <t>P1248</t>
  </si>
  <si>
    <t>M1258</t>
  </si>
  <si>
    <t>P1249</t>
  </si>
  <si>
    <t>M1259</t>
  </si>
  <si>
    <t>P1250</t>
  </si>
  <si>
    <t>M1260</t>
  </si>
  <si>
    <t>P1251</t>
  </si>
  <si>
    <t>M1261</t>
  </si>
  <si>
    <t>P1252</t>
  </si>
  <si>
    <t>M1262</t>
  </si>
  <si>
    <t>P1253</t>
  </si>
  <si>
    <t>M1263</t>
  </si>
  <si>
    <t>P1254</t>
  </si>
  <si>
    <t>M1264</t>
  </si>
  <si>
    <t>P1255</t>
  </si>
  <si>
    <t>M1265</t>
  </si>
  <si>
    <t>P1256</t>
  </si>
  <si>
    <t>M1266</t>
  </si>
  <si>
    <t>P1257</t>
  </si>
  <si>
    <t>M1267</t>
  </si>
  <si>
    <t>P1258</t>
  </si>
  <si>
    <t>M1268</t>
  </si>
  <si>
    <t>P1259</t>
  </si>
  <si>
    <t>M1269</t>
  </si>
  <si>
    <t>P1260</t>
  </si>
  <si>
    <t>M1270</t>
  </si>
  <si>
    <t>P1261</t>
  </si>
  <si>
    <t>M1271</t>
  </si>
  <si>
    <t>P1262</t>
  </si>
  <si>
    <t>M1272</t>
  </si>
  <si>
    <t>P1263</t>
  </si>
  <si>
    <t>M1273</t>
  </si>
  <si>
    <t>P1264</t>
  </si>
  <si>
    <t>M1274</t>
  </si>
  <si>
    <t>P1265</t>
  </si>
  <si>
    <t>M1275</t>
  </si>
  <si>
    <t>P1266</t>
  </si>
  <si>
    <t>M1276</t>
  </si>
  <si>
    <t>P1267</t>
  </si>
  <si>
    <t>M1277</t>
  </si>
  <si>
    <t>P1268</t>
  </si>
  <si>
    <t>M1278</t>
  </si>
  <si>
    <t>P1269</t>
  </si>
  <si>
    <t>M1279</t>
  </si>
  <si>
    <t>P1270</t>
  </si>
  <si>
    <t>M1280</t>
  </si>
  <si>
    <t>P1271</t>
  </si>
  <si>
    <t>M1281</t>
  </si>
  <si>
    <t>P1272</t>
  </si>
  <si>
    <t>M1282</t>
  </si>
  <si>
    <t>P1273</t>
  </si>
  <si>
    <t>M1283</t>
  </si>
  <si>
    <t>P1274</t>
  </si>
  <si>
    <t>M1284</t>
  </si>
  <si>
    <t>P1275</t>
  </si>
  <si>
    <t>M1285</t>
  </si>
  <si>
    <t>P1276</t>
  </si>
  <si>
    <t>M1286</t>
  </si>
  <si>
    <t>P1277</t>
  </si>
  <si>
    <t>M1287</t>
  </si>
  <si>
    <t>P1280</t>
  </si>
  <si>
    <t>M1288</t>
  </si>
  <si>
    <t>P1282</t>
  </si>
  <si>
    <t>M1289</t>
  </si>
  <si>
    <t>P1283</t>
  </si>
  <si>
    <t>M1290</t>
  </si>
  <si>
    <t>P1284</t>
  </si>
  <si>
    <t>M1291</t>
  </si>
  <si>
    <t>P1285</t>
  </si>
  <si>
    <t>M1292</t>
  </si>
  <si>
    <t>P1286</t>
  </si>
  <si>
    <t>M1293</t>
  </si>
  <si>
    <t>P1287</t>
  </si>
  <si>
    <t>M1294</t>
  </si>
  <si>
    <t>P1288</t>
  </si>
  <si>
    <t>M1295</t>
  </si>
  <si>
    <t>P1289</t>
  </si>
  <si>
    <t>M1296</t>
  </si>
  <si>
    <t>P1290</t>
  </si>
  <si>
    <t>M1297</t>
  </si>
  <si>
    <t>P1291</t>
  </si>
  <si>
    <t>M1298</t>
  </si>
  <si>
    <t>P1292</t>
  </si>
  <si>
    <t>M1299</t>
  </si>
  <si>
    <t>P1293</t>
  </si>
  <si>
    <t>M1300</t>
  </si>
  <si>
    <t>P1294</t>
  </si>
  <si>
    <t>M1301</t>
  </si>
  <si>
    <t>P1295</t>
  </si>
  <si>
    <t>M1302</t>
  </si>
  <si>
    <t>P1297</t>
  </si>
  <si>
    <t>M1303</t>
  </si>
  <si>
    <t>P1298</t>
  </si>
  <si>
    <t>M1304</t>
  </si>
  <si>
    <t>P1299</t>
  </si>
  <si>
    <t>M1305</t>
  </si>
  <si>
    <t>P1300</t>
  </si>
  <si>
    <t>M1306</t>
  </si>
  <si>
    <t>P1301</t>
  </si>
  <si>
    <t>M1307</t>
  </si>
  <si>
    <t>P1302</t>
  </si>
  <si>
    <t>M1308</t>
  </si>
  <si>
    <t>P1303</t>
  </si>
  <si>
    <t>M1309</t>
  </si>
  <si>
    <t>P1304</t>
  </si>
  <si>
    <t>M1310</t>
  </si>
  <si>
    <t>P1305</t>
  </si>
  <si>
    <t>M1311</t>
  </si>
  <si>
    <t>P1307</t>
  </si>
  <si>
    <t>M1312</t>
  </si>
  <si>
    <t>P1309</t>
  </si>
  <si>
    <t>M1313</t>
  </si>
  <si>
    <t>P1310</t>
  </si>
  <si>
    <t>M1314</t>
  </si>
  <si>
    <t>P1311</t>
  </si>
  <si>
    <t>M1315</t>
  </si>
  <si>
    <t>P1312</t>
  </si>
  <si>
    <t>M1316</t>
  </si>
  <si>
    <t>P1313</t>
  </si>
  <si>
    <t>M1317</t>
  </si>
  <si>
    <t>P1314</t>
  </si>
  <si>
    <t>M1318</t>
  </si>
  <si>
    <t>P1317</t>
  </si>
  <si>
    <t>M1319</t>
  </si>
  <si>
    <t>P1318</t>
  </si>
  <si>
    <t>M1320</t>
  </si>
  <si>
    <t>P1319</t>
  </si>
  <si>
    <t>M1321</t>
  </si>
  <si>
    <t>P1320</t>
  </si>
  <si>
    <t>M1322</t>
  </si>
  <si>
    <t>P1321</t>
  </si>
  <si>
    <t>M1323</t>
  </si>
  <si>
    <t>P1323</t>
  </si>
  <si>
    <t>M1324</t>
  </si>
  <si>
    <t>P1325</t>
  </si>
  <si>
    <t>M1325</t>
  </si>
  <si>
    <t>P1326</t>
  </si>
  <si>
    <t>M1326</t>
  </si>
  <si>
    <t>P1327</t>
  </si>
  <si>
    <t>M1327</t>
  </si>
  <si>
    <t>P1328</t>
  </si>
  <si>
    <t>M1328</t>
  </si>
  <si>
    <t>P1329</t>
  </si>
  <si>
    <t>M1329</t>
  </si>
  <si>
    <t>P1330</t>
  </si>
  <si>
    <t>M1330</t>
  </si>
  <si>
    <t>P1331</t>
  </si>
  <si>
    <t>M1331</t>
  </si>
  <si>
    <t>P1332</t>
  </si>
  <si>
    <t>M1332</t>
  </si>
  <si>
    <t>VPM2-2</t>
  </si>
  <si>
    <t>VPM2-3</t>
  </si>
  <si>
    <t>Aquimarina muelleri DSM 19832 H527DRAFT_scaffold00001.1_C| whole</t>
    <phoneticPr fontId="2" type="noConversion"/>
  </si>
  <si>
    <t>1121007.SAMN02441476.GCA_000430665_01667</t>
    <phoneticPr fontId="2" type="noConversion"/>
  </si>
  <si>
    <t>633807.SAMN06245872.BW732_04735</t>
    <phoneticPr fontId="2" type="noConversion"/>
  </si>
  <si>
    <t>Prot</t>
  </si>
  <si>
    <t>Area_1</t>
  </si>
  <si>
    <t>Area_2</t>
  </si>
  <si>
    <t>Area_3</t>
  </si>
  <si>
    <t>Area_4</t>
  </si>
  <si>
    <t>Area_5</t>
  </si>
  <si>
    <t>Area_6</t>
  </si>
  <si>
    <t>Area_7</t>
  </si>
  <si>
    <t>Area_8</t>
  </si>
  <si>
    <t>VpCas9-WT</t>
  </si>
  <si>
    <t>Mut-V623I</t>
  </si>
  <si>
    <t>VPM2-1</t>
  </si>
  <si>
    <t>Primer name</t>
  </si>
  <si>
    <t>Primer sequences</t>
  </si>
  <si>
    <t>No-M1-F</t>
  </si>
  <si>
    <t>AAAGAAGACTATGGGTTGGGAAGC</t>
  </si>
  <si>
    <t>No-M1-R</t>
  </si>
  <si>
    <t>CAATAGTGTAATCCTCGTTGTGGG</t>
  </si>
  <si>
    <t>Yes-M1-F</t>
  </si>
  <si>
    <t>GAACAACATGGCTATTATTAAGGAG</t>
  </si>
  <si>
    <t>Yes-M1-R</t>
  </si>
  <si>
    <t>TGGAACCGTACATAAATTGTGGAG</t>
  </si>
  <si>
    <t>TAATACGACTCACTATAGGG</t>
  </si>
  <si>
    <t>T7-F</t>
    <phoneticPr fontId="2" type="noConversion"/>
  </si>
  <si>
    <t>V1-110-R</t>
  </si>
  <si>
    <t>GGTATGACGTTTatcATCTTTAACCAGAAAGC</t>
  </si>
  <si>
    <t>GTCCTTATTCTTTTCcagGCTGGTATAATATTTGCTC</t>
  </si>
  <si>
    <t>V2-439-R</t>
    <phoneticPr fontId="2" type="noConversion"/>
  </si>
  <si>
    <t>V3-519-R</t>
  </si>
  <si>
    <t>CATATATTTCTGATACAGcagGCTATTTTTCGGCAG</t>
  </si>
  <si>
    <t>V5-437-R</t>
  </si>
  <si>
    <t>GTCCTTATTCTTTTCAATGCTcggATAATATTTGCTC</t>
  </si>
  <si>
    <t>V6-438-R</t>
  </si>
  <si>
    <t>GTCCTTATTCTTTTCAATaaaGGTATAATATTTGCTCTGATTTTCC</t>
  </si>
  <si>
    <t>V4-19-R</t>
  </si>
  <si>
    <t>GATAATCTTCCTTAATCACcgcCCAACCAACGCTATTG</t>
  </si>
  <si>
    <t>V7-573-R</t>
  </si>
  <si>
    <t>GCTGATAGTAATTTGCcagATAATCTTCCAGCAG</t>
  </si>
  <si>
    <t>V11-623-R</t>
  </si>
  <si>
    <t>CAGCAGTTTCACaatATCTTCCAGGGTATC</t>
  </si>
  <si>
    <t>V12-647-R</t>
  </si>
  <si>
    <t>GGGTTTCCTGGCTcagACAGGTATCG</t>
  </si>
  <si>
    <t>V9-1080-F</t>
  </si>
  <si>
    <t>GTGGAAAAACAGACCggcAAACTGACCAATG</t>
  </si>
  <si>
    <t>T7-R</t>
    <phoneticPr fontId="2" type="noConversion"/>
  </si>
  <si>
    <t>cccaaggggttatgctag</t>
  </si>
  <si>
    <t>V8-526-R</t>
  </si>
  <si>
    <t>GTTTGGTCAGTTCGTTGAAcacCATATATTTCTGATACAG</t>
  </si>
  <si>
    <t>V10-372-R</t>
  </si>
  <si>
    <t>CTTCGGTTGCtttGCCATCAATATAAC</t>
  </si>
  <si>
    <t>Mut</t>
    <phoneticPr fontId="2" type="noConversion"/>
  </si>
  <si>
    <t>Nan</t>
    <phoneticPr fontId="2" type="noConversion"/>
  </si>
  <si>
    <t>Index</t>
    <phoneticPr fontId="2" type="noConversion"/>
  </si>
  <si>
    <t>Nan</t>
    <phoneticPr fontId="2" type="noConversion"/>
  </si>
  <si>
    <t>PSAP_Diff</t>
    <phoneticPr fontId="2" type="noConversion"/>
  </si>
  <si>
    <t>Target gene</t>
  </si>
  <si>
    <t>No. of examined</t>
    <phoneticPr fontId="2" type="noConversion"/>
  </si>
  <si>
    <t>No. of mutations</t>
    <phoneticPr fontId="2" type="noConversion"/>
  </si>
  <si>
    <t>Mutation rate (%)</t>
    <phoneticPr fontId="2" type="noConversion"/>
  </si>
  <si>
    <t>VpCas9</t>
    <phoneticPr fontId="2" type="noConversion"/>
  </si>
  <si>
    <t>VPM2-1</t>
    <phoneticPr fontId="2" type="noConversion"/>
  </si>
  <si>
    <t>VPM2-2</t>
    <phoneticPr fontId="2" type="noConversion"/>
  </si>
  <si>
    <t>VPM2-3</t>
    <phoneticPr fontId="2" type="noConversion"/>
  </si>
  <si>
    <t>OsCKX1-FS0761</t>
  </si>
  <si>
    <t>OsCKX1-FS0762</t>
  </si>
  <si>
    <t>OsDWF4-FS0769</t>
  </si>
  <si>
    <t>OsDWF4-RS0770</t>
  </si>
  <si>
    <t>OsGhd8-RS0765</t>
  </si>
  <si>
    <t>OsGhd8-RS0766</t>
  </si>
  <si>
    <t>OsHd3a-FS0763</t>
  </si>
  <si>
    <t>OsHd3a-FS0764</t>
  </si>
  <si>
    <t>OsNramp5-RS0759</t>
  </si>
  <si>
    <t>OsNramp5-RS0760</t>
  </si>
  <si>
    <t>OsSD1-FS0767</t>
  </si>
  <si>
    <t>OsSD1-FS0768</t>
  </si>
  <si>
    <t>Average</t>
    <phoneticPr fontId="2" type="noConversion"/>
  </si>
  <si>
    <t>Cas9</t>
  </si>
  <si>
    <t>Target_gene</t>
  </si>
  <si>
    <t>Process_ind</t>
  </si>
  <si>
    <t>Process</t>
  </si>
  <si>
    <t>Sample_ind</t>
  </si>
  <si>
    <t>Sample</t>
  </si>
  <si>
    <t>Variant_Type</t>
  </si>
  <si>
    <t>Reference_Sequence</t>
  </si>
  <si>
    <t>Unedited</t>
  </si>
  <si>
    <t>n_deleted</t>
  </si>
  <si>
    <t>n_inserted</t>
  </si>
  <si>
    <t>n_mutated</t>
  </si>
  <si>
    <t>#Reads</t>
  </si>
  <si>
    <t>%Reads</t>
  </si>
  <si>
    <t>Sequence_Diff</t>
  </si>
  <si>
    <t>NHJ0783</t>
  </si>
  <si>
    <t>NHJ0783C10_t5_R1_fq_gz_sgRNA_CGGGCCATGGAGCTACGTGG</t>
  </si>
  <si>
    <t>Multiple SNVs</t>
  </si>
  <si>
    <t>ACGGGTCGCACGGGCCATGGAGCTACGTGGAGGGCGCGGT</t>
  </si>
  <si>
    <t>acgggtcgcacgggccatggagctacgGCgGCggGTTCTt</t>
  </si>
  <si>
    <t>Deletion(1bp)</t>
  </si>
  <si>
    <t>acgggtcgcacgggccatggagctac-tggagggcgcggt</t>
  </si>
  <si>
    <t>Insertion(1bp)</t>
  </si>
  <si>
    <t>ACGGGTCGCACGGGCCATGGAGCTACGT-GGAGGGCGCGG</t>
  </si>
  <si>
    <t>acgggtcgcacgggccatggagctacgttggagggcgcgg</t>
  </si>
  <si>
    <t>Insertion(5bp)</t>
  </si>
  <si>
    <t>ACGGGTCGCACGGGCCATGGAGCTACGTGGAGGG-----C</t>
  </si>
  <si>
    <t>acgggtcgcacgggccatggagctacgCggCgggttcttc</t>
  </si>
  <si>
    <t>acgggtcgcacgggccatggagctacgGCgGCggGgTCTt</t>
  </si>
  <si>
    <t>Deletion(2bp)</t>
  </si>
  <si>
    <t>acgggtcgcacgggccatggagctac-tggagggcgcgg-</t>
  </si>
  <si>
    <t>NHJ0783C10_t6_R1_fq_gz_sgRNA_CGGGCCATGGAGCTACGTGG</t>
  </si>
  <si>
    <t>acgggtcgcacgggccatggagctacgACgGCggGTTCTt</t>
  </si>
  <si>
    <t>WildType</t>
  </si>
  <si>
    <t>acgggtcgcacgggccatggagctacgtggagggcgcggt</t>
  </si>
  <si>
    <t>Deletion(3bp)</t>
  </si>
  <si>
    <t>acgggtcgcacgggccatggagctacgGCgGgTTcT---t</t>
  </si>
  <si>
    <t>acgggtcgcacgggccatggagctacgtCgGCggGTTCTt</t>
  </si>
  <si>
    <t>Insertion(3bp)</t>
  </si>
  <si>
    <t>ACGGGTCGCACGGGCCATGGAGCTACGTGGAGGGCG---C</t>
  </si>
  <si>
    <t>acgggtcgcacgggccatggagctacgGCgGggTcTtctc</t>
  </si>
  <si>
    <t>acgggtcgcacgggccatggagctacgCggCgggTTcT-t</t>
  </si>
  <si>
    <t>acgggtcgcacgggccatggagctacgGCgGggTcT---t</t>
  </si>
  <si>
    <t>NHJ0783C11_t5_R1_fq_gz_sgRNA_CGGGCCATGGAGCTACGTGG</t>
  </si>
  <si>
    <t>acgggtcgcacgggccatggagctacgCggCgggcTcT-t</t>
  </si>
  <si>
    <t>acgggtcgcacgggTTCtTCTCcGacgCCgaCgCcgcgCG</t>
  </si>
  <si>
    <t>NHJ0783C11_t6_R1_fq_gz_sgRNA_CGGGCCATGGAGCTACGTGG</t>
  </si>
  <si>
    <t>ACGGGTCGCACGGGCCATGGAGCTACG-TGGAGGGCGCGG</t>
  </si>
  <si>
    <t>acgggtcgcacgggccatggagctacgatggagggcgcgg</t>
  </si>
  <si>
    <t>acgggtcgcacgggcTGtT---cGTcgCgCTCgCcgcggC</t>
  </si>
  <si>
    <t>acgggtcgcacgggccatggagctacgCggCggggtcttc</t>
  </si>
  <si>
    <t>NHJ0783C12_t5_R1_fq_gz_sgRNA_CGGGCCATGGAGCTACGTGG</t>
  </si>
  <si>
    <t>acgggtcgcacgggccatggagctacgGCgGgTTcTtctc</t>
  </si>
  <si>
    <t>Large Indel</t>
  </si>
  <si>
    <t>acgggtcgcacgggccatggagctacg------gcgGggt</t>
  </si>
  <si>
    <t>acgggtcgcacgggccatggagctacg------gcgGgTt</t>
  </si>
  <si>
    <t>NHJ0783C12_t6_R1_fq_gz_sgRNA_CGGGCCATGGAGCTACGTGG</t>
  </si>
  <si>
    <t>acgggtcgcacgggccatggagctacgtCACCgTcTcgCC</t>
  </si>
  <si>
    <t>acgggtcgcacgggccatggagctacgGgTTCTTcTcCgA</t>
  </si>
  <si>
    <t>Deletion(5bp)</t>
  </si>
  <si>
    <t>acgggtcgcacgggccatggagctacC-----ggcgGgTt</t>
  </si>
  <si>
    <t>acgggtcgcacgggccatggagctacggtggagggcgcgg</t>
  </si>
  <si>
    <t>NHJ0783C13_t5_R1_fq_gz_sgRNA_CGGGCCATGGAGCTACGTGG</t>
  </si>
  <si>
    <t>acgggtcgcacgggccatggagctacC-----ggcgGggt</t>
  </si>
  <si>
    <t>Insertion(4bp)</t>
  </si>
  <si>
    <t>ACGGGTCGCACGGGCCATGGAGCTACGTGGAGGG----CG</t>
  </si>
  <si>
    <t>acgggtcgcacgggccatggagctacCGgCGgggtcttcT</t>
  </si>
  <si>
    <t>acgggtcgcacgggccatggagctacC-ggCgggTTcT-t</t>
  </si>
  <si>
    <t>ACGGGTCGCACGGGCCATGGAGCTACGTGGAGGG------</t>
  </si>
  <si>
    <t>acgggtcgcacgggccatggagctacCGgCGgggtcttct</t>
  </si>
  <si>
    <t>Complex Indel</t>
  </si>
  <si>
    <t>acgggtcgcacgggccatggagctacC-ggCgggttcttc</t>
  </si>
  <si>
    <t>acgggtcgcacgggccatggagctacCGgCGgggttttct</t>
  </si>
  <si>
    <t>NHJ0783C13_t6_R1_fq_gz_sgRNA_CGGGCCATGGAGCTACGTGG</t>
  </si>
  <si>
    <t>acgggtcgcacgggccatggagctacg-------cgcgTt</t>
  </si>
  <si>
    <t>acgggtcgcacgggccatggagcta--tggagggcgcggt</t>
  </si>
  <si>
    <t>acgggtcgcacgggccatggagctacg------gcgcggt</t>
  </si>
  <si>
    <t>ACGGGTCGCACGGGCCATGGAGCTACGTG-----GAGGGC</t>
  </si>
  <si>
    <t>acgggtcgcacgggccatggagctacgCCacggcgaggCc</t>
  </si>
  <si>
    <t>acgggtcgcacgggccatggagctacg--gagggcgcggt</t>
  </si>
  <si>
    <t>acgggtcgcacgggccatggagctacg-------cgcggt</t>
  </si>
  <si>
    <t>acgggtcgcacgggccatggagctacg-ggagggcgcggt</t>
  </si>
  <si>
    <t>NHJ0783C14_t5_R1_fq_gz_sgRNA_CGGGCCATGGAGCTACGTGG</t>
  </si>
  <si>
    <t>NHJ0783C14_t6_R1_fq_gz_sgRNA_CGGGCCATGGAGCTACGTGG</t>
  </si>
  <si>
    <t>acgggtcgcacgggccatggagctacg-ggCgggttcttc</t>
  </si>
  <si>
    <t>NHJ0783C15_t5_R1_fq_gz_sgRNA_CGGGCCATGGAGCTACGTGG</t>
  </si>
  <si>
    <t>acgggtcgcacgggccatggagctacgctggagggcgcgg</t>
  </si>
  <si>
    <t>NHJ0783C15_t6_R1_fq_gz_sgRNA_CGGGCCATGGAGCTACGTGG</t>
  </si>
  <si>
    <t>acgggtcgcacgggccatggagct-cgCCgCgg-cgAggA</t>
  </si>
  <si>
    <t>NHJ0783C16_t5_R1_fq_gz_sgRNA_CGGGCCATGGAGCTACGTGG</t>
  </si>
  <si>
    <t>acgggtcgcacgggccatggagctac--------------</t>
  </si>
  <si>
    <t>acTggtcgcacgggccatggagctacgttggagggcgcgg</t>
  </si>
  <si>
    <t>NHJ0783C16_t6_R1_fq_gz_sgRNA_CGGGCCATGGAGCTACGTGG</t>
  </si>
  <si>
    <t>NHJ0783C1_t5_R1_fq_gz_sgRNA_CGGGCCATGGAGCTACGTGG</t>
  </si>
  <si>
    <t>acgggtcgcacgggccatggagcta------gggcgcggt</t>
  </si>
  <si>
    <t>Deletion(4bp)</t>
  </si>
  <si>
    <t>acgggtcgcacgggccatggagct----ggagggcgcggt</t>
  </si>
  <si>
    <t>acgggtcgcacgggccatggagctacgCCgGCggGTTCTt</t>
  </si>
  <si>
    <t>NHJ0783C1_t6_R1_fq_gz_sgRNA_CGGGCCATGGAGCTACGTGG</t>
  </si>
  <si>
    <t>NHJ0783C2_t5_R1_fq_gz_sgRNA_CGGGCCATGGAGCTACGTGG</t>
  </si>
  <si>
    <t>NHJ0783C2_t6_R1_fq_gz_sgRNA_CGGGCCATGGAGCTACGTGG</t>
  </si>
  <si>
    <t>acgggtcgcacgggccatgg--------------cgcggt</t>
  </si>
  <si>
    <t>NHJ0783C3_t5_R1_fq_gz_sgRNA_CGGGCCATGGAGCTACGTGG</t>
  </si>
  <si>
    <t>acgggtcgcacgggccatggagc--------------ggt</t>
  </si>
  <si>
    <t>NHJ0783C3_t6_R1_fq_gz_sgRNA_CGGGCCATGGAGCTACGTGG</t>
  </si>
  <si>
    <t>NHJ0783C4_t5_R1_fq_gz_sgRNA_CGGGCCATGGAGCTACGTGG</t>
  </si>
  <si>
    <t>acgggtcgcacgggccatggagctacg---agggcgcggt</t>
  </si>
  <si>
    <t>acgggtcgcacgggccatggagctacgttggagggcgAgg</t>
  </si>
  <si>
    <t>acgggtcgcacgggcc-----------tggagggcgcggt</t>
  </si>
  <si>
    <t>NHJ0783C4_t6_R1_fq_gz_sgRNA_CGGGCCATGGAGCTACGTGG</t>
  </si>
  <si>
    <t>NHJ0783C5_t5_R1_fq_gz_sgRNA_CGGGCCATGGAGCTACGTGG</t>
  </si>
  <si>
    <t>ACGGGTCGCACGGGCCATGGAG-CTACGTGGAGGGCGCGG</t>
  </si>
  <si>
    <t>acgggtcgcacgggccatggagacGGcgGgTTCTTcTcCg</t>
  </si>
  <si>
    <t>acgggtcgcacgggccatggagctaT-tggagggcgcggt</t>
  </si>
  <si>
    <t>Insertion(2bp)</t>
  </si>
  <si>
    <t>ACGGGTCGCACGGGCCATGGAGCTACGT--GGAGGGCGCG</t>
  </si>
  <si>
    <t>acgggtcgcacgggccatggagctacgtttggagggcgcg</t>
  </si>
  <si>
    <t>NHJ0783C5_t6_R1_fq_gz_sgRNA_CGGGCCATGGAGCTACGTGG</t>
  </si>
  <si>
    <t>acgggtcgcacgggccatggagctC---ggCgggttcttc</t>
  </si>
  <si>
    <t>NHJ0783C6_t5_R1_fq_gz_sgRNA_CGGGCCATGGAGCTACGTGG</t>
  </si>
  <si>
    <t>acgggtcgcacgggc------------------gcgcggt</t>
  </si>
  <si>
    <t>acgggtcgcacgggccatggag--------agggcgcggt</t>
  </si>
  <si>
    <t>acgggtcgcacgggccatggagctac-tggCgggcgcggt</t>
  </si>
  <si>
    <t>NHJ0783C6_t6_R1_fq_gz_sgRNA_CGGGCCATGGAGCTACGTGG</t>
  </si>
  <si>
    <t>acgggtcgcacgggccatggagcta------------ggt</t>
  </si>
  <si>
    <t>acgggtcgcacgggccatggagctacgtCgGCggGgTCTt</t>
  </si>
  <si>
    <t>NHJ0783C7_t5_R1_fq_gz_sgRNA_CGGGCCATGGAGCTACGTGG</t>
  </si>
  <si>
    <t>SNV</t>
  </si>
  <si>
    <t>acgggtcgcacgggccatggagctacTtggagggcgcggt</t>
  </si>
  <si>
    <t>acgggtcgcacgggccatggagctac-tggagggcgcCgt</t>
  </si>
  <si>
    <t>NHJ0783C7_t6_R1_fq_gz_sgRNA_CGGGCCATGGAGCTACGTGG</t>
  </si>
  <si>
    <t>acgggtcgcacgggccatggag-------gagggcgcggt</t>
  </si>
  <si>
    <t>NHJ0783C8_t5_R1_fq_gz_sgRNA_CGGGCCATGGAGCTACGTGG</t>
  </si>
  <si>
    <t>acgggtcgcacgggccatggagctacg----gggcgcggt</t>
  </si>
  <si>
    <t>NHJ0783C8_t6_R1_fq_gz_sgRNA_CGGGCCATGGAGCTACGTGG</t>
  </si>
  <si>
    <t>NHJ0783C9_t5_R1_fq_gz_sgRNA_CGGGCCATGGAGCTACGTGG</t>
  </si>
  <si>
    <t>NHJ0783C9_t6_R1_fq_gz_sgRNA_CGGGCCATGGAGCTACGTGG</t>
  </si>
  <si>
    <t>ACGGGTCGCACGGGCCATGGAGCTACGTGGAGGGCGCGG-</t>
  </si>
  <si>
    <t>acgggtcgcacgggccatggagctCGgCgATCTCcAcTTc</t>
  </si>
  <si>
    <t>NHJ0784</t>
  </si>
  <si>
    <t>NHJ0784310_t5_R1_fq_gz_sgRNA_CGGGCCATGGAGCTACGTGG</t>
  </si>
  <si>
    <t>NHJ0784310_t6_R1_fq_gz_sgRNA_CGGGCCATGGAGCTACGTGG</t>
  </si>
  <si>
    <t>cgacgccgcGcgCgTcGtCgCgct-cgCCgCgg-cgAggA</t>
  </si>
  <si>
    <t>NHJ0784311_t5_R1_fq_gz_sgRNA_CGGGCCATGGAGCTACGTGG</t>
  </si>
  <si>
    <t>NHJ0784311_t6_R1_fq_gz_sgRNA_CGGGCCATGGAGCTACGTGG</t>
  </si>
  <si>
    <t>acgggtcgcacgCgTcGtCgCgct-cgCCgCgg-cgAggA</t>
  </si>
  <si>
    <t>NHJ0784312_t5_R1_fq_gz_sgRNA_CGGGCCATGGAGCTACGTGG</t>
  </si>
  <si>
    <t>acgggtcgcacgggccatggagcta-----aCggcgGgTt</t>
  </si>
  <si>
    <t>NHJ0784312_t6_R1_fq_gz_sgRNA_CGGGCCATGGAGCTACGTGG</t>
  </si>
  <si>
    <t>acgggtcgcacgggccatgTCgcGCTCGCCGCggcgAggA</t>
  </si>
  <si>
    <t>acgggtcgcacgggccatggagcGCTCGCCGCggcgAggA</t>
  </si>
  <si>
    <t>acgggtcgcacgggccatggTgTACcTtgCCggCcgcggC</t>
  </si>
  <si>
    <t>NHJ0784313_t5_R1_fq_gz_sgRNA_CGGGCCATGGAGCTACGTGG</t>
  </si>
  <si>
    <t>NHJ0784313_t6_R1_fq_gz_sgRNA_CGGGCCATGGAGCTACGTGG</t>
  </si>
  <si>
    <t>acgggtcgcacgggccatgg-------------gcgcggt</t>
  </si>
  <si>
    <t>NHJ0784314_t5_R1_fq_gz_sgRNA_CGGGCCATGGAGCTACGTGG</t>
  </si>
  <si>
    <t>ACGGGTCGCACGGGCCATGGAGCTACG---------TGGA</t>
  </si>
  <si>
    <t>acgggtcgcacgggccatggagctCcggcctcgccgtggC</t>
  </si>
  <si>
    <t>acgggtcgcacgggccatggagctCcgGCCTCgCcgTggC</t>
  </si>
  <si>
    <t>ACGGGTCGCACGGGCCATGGAGCTACG---------TGG-</t>
  </si>
  <si>
    <t>acgggtcgcacgggccatggagctCcggcctcgccgtggc</t>
  </si>
  <si>
    <t>acgggtcgcacgggccatggagctCcgGCCTNgCcgTggC</t>
  </si>
  <si>
    <t>acgggtcgcacgggccatggagctCcgGCCTggCcgTggC</t>
  </si>
  <si>
    <t>NHJ0784314_t6_R1_fq_gz_sgRNA_CGGGCCATGGAGCTACGTGG</t>
  </si>
  <si>
    <t>acgggtcgcacgggccatg---------------cgcggt</t>
  </si>
  <si>
    <t>acgggtcgcacgggccatggagctacTttggagggcgcgg</t>
  </si>
  <si>
    <t>NHJ0784315_t5_R1_fq_gz_sgRNA_CGGGCCATGGAGCTACGTGG</t>
  </si>
  <si>
    <t>acgggtcgcacgggccatggagctacgtCgGCgggttctt</t>
  </si>
  <si>
    <t>NHJ0784315_t6_R1_fq_gz_sgRNA_CGGGCCATGGAGCTACGTGG</t>
  </si>
  <si>
    <t>ACGGGTCGCACGGGCCATGGAGCT----------ACGTGG</t>
  </si>
  <si>
    <t>acgggtcgcacgggccatggagctcttgagcgccacgGCg</t>
  </si>
  <si>
    <t>GGGTCGCA--CGGGCCATGGAGCTACGTGGAGGGCGCGGT</t>
  </si>
  <si>
    <t>CggCcgcGgccTCgccGtggCgctCAAGAgCTCgcgGCgG</t>
  </si>
  <si>
    <t>NHJ078431_t5_R1_fq_gz_sgRNA_CGGGCCATGGAGCTACGTGG</t>
  </si>
  <si>
    <t>NHJ078431_t6_R1_fq_gz_sgRNA_CGGGCCATGGAGCTACGTGG</t>
  </si>
  <si>
    <t>ACGGG---------CCATGGAGCTACGTGGAG----GGCG</t>
  </si>
  <si>
    <t>acgggtcgcacgcgccGtggagctacAtggagctacggcg</t>
  </si>
  <si>
    <t>NHJ078432_t5_R1_fq_gz_sgRNA_CGGGCCATGGAGCTACGTGG</t>
  </si>
  <si>
    <t>NHJ078432_t6_R1_fq_gz_sgRNA_CGGGCCATGGAGCTACGTGG</t>
  </si>
  <si>
    <t>NHJ078433_t5_R1_fq_gz_sgRNA_CGGGCCATGGAGCTACGTGG</t>
  </si>
  <si>
    <t>NHJ078433_t6_R1_fq_gz_sgRNA_CGGGCCATGGAGCTACGTGG</t>
  </si>
  <si>
    <t>acgggtcgcacgggccatggagctacgtTgTCgTcgcgCt</t>
  </si>
  <si>
    <t>NHJ078434_t5_R1_fq_gz_sgRNA_CGGGCCATGGAGCTACGTGG</t>
  </si>
  <si>
    <t>acgggtcgcacgggccatggag-----tggagggcgcggt</t>
  </si>
  <si>
    <t>NHJ078434_t6_R1_fq_gz_sgRNA_CGGGCCATGGAGCTACGTGG</t>
  </si>
  <si>
    <t>acgggtcgcacgggccatgg----------agggcgcggt</t>
  </si>
  <si>
    <t>NHJ078435_t5_R1_fq_gz_sgRNA_CGGGCCATGGAGCTACGTGG</t>
  </si>
  <si>
    <t>acgggtcgcacgggccatggagtcGGcgGgTTCTTcTcCg</t>
  </si>
  <si>
    <t>NHJ078435_t6_R1_fq_gz_sgRNA_CGGGCCATGGAGCTACGTGG</t>
  </si>
  <si>
    <t>acgggtcgcacgggccatggagcta-----agggcgcggt</t>
  </si>
  <si>
    <t>NHJ078436_t5_R1_fq_gz_sgRNA_CGGGCCATGGAGCTACGTGG</t>
  </si>
  <si>
    <t>CggCcgcGgccTCgccGtggCgctCAAGAgCTCTcgGCgG</t>
  </si>
  <si>
    <t>ACGGGTCGCACGGGCCATGGAGCTACGTGGAG---GGCGC</t>
  </si>
  <si>
    <t>acgggtcgcacgggccTCgTCgcGTcgtCgCgctcgCcgc</t>
  </si>
  <si>
    <t>acgggtcgcacgggccatggagctacg-----ggcgcggt</t>
  </si>
  <si>
    <t>CggCcgcGgccTAgccGtggCgctCAAGAgCTCAcgGCgG</t>
  </si>
  <si>
    <t>CggCcgcGgccTCgccGtggCgctCAAGAgCTCAcgGCgG</t>
  </si>
  <si>
    <t>CggCcgcGgccTCgccGtggCgctCA----agAgcgGCgG</t>
  </si>
  <si>
    <t>aTgggtcgcacgggccatggagctacgttggagggcgcgg</t>
  </si>
  <si>
    <t>acgggtcgcT-----------------tggagggcgcggt</t>
  </si>
  <si>
    <t>CggCcgcGgccTNgccGtggCgctCAAGAgCTCAcgGCgG</t>
  </si>
  <si>
    <t>NHJ078436_t6_R1_fq_gz_sgRNA_CGGGCCATGGAGCTACGTGG</t>
  </si>
  <si>
    <t>acgggtcgcacgggccatAg--------------cgcggt</t>
  </si>
  <si>
    <t>NHJ078437_t5_R1_fq_gz_sgRNA_CGGGCCATGGAGCTACGTGG</t>
  </si>
  <si>
    <t>acgggtcgcacgggccatggagc------------gcggt</t>
  </si>
  <si>
    <t>acgggtcgcacgggccatggagctacgttggagggcgGgT</t>
  </si>
  <si>
    <t>NHJ078437_t6_R1_fq_gz_sgRNA_CGGGCCATGGAGCTACGTGG</t>
  </si>
  <si>
    <t>NHJ078438_t5_R1_fq_gz_sgRNA_CGGGCCATGGAGCTACGTGG</t>
  </si>
  <si>
    <t>NHJ078438_t6_R1_fq_gz_sgRNA_CGGGCCATGGAGCTACGTGG</t>
  </si>
  <si>
    <t>NHJ078439_t5_R1_fq_gz_sgRNA_CGGGCCATGGAGCTACGTGG</t>
  </si>
  <si>
    <t>acgggtcgcacgggccatggagcta---ggCgggttcttc</t>
  </si>
  <si>
    <t>NHJ078439_t6_R1_fq_gz_sgRNA_CGGGCCATGGAGCTACGTGG</t>
  </si>
  <si>
    <t>ACGGGTCGCACGGGCCATGG-AGCTACGTGGAGGGCGCGG</t>
  </si>
  <si>
    <t>acgggtcgcacgggccatgggagGtGGCGggTggCGgcgg</t>
  </si>
  <si>
    <t>ACGGGTCGCACGGGCCATGGAGCTACGTGGAGGGCG-CGG</t>
  </si>
  <si>
    <t>acgggtcgcacgggccatgg---GaGgtggCgggTggcgg</t>
  </si>
  <si>
    <t>NHJ07843WT_t5_R1_fq_gz_sgRNA_CGGGCCATGGAGCTACGTGG</t>
  </si>
  <si>
    <t>NHJ07843WT_t6_R1_fq_gz_sgRNA_CGGGCCATGGAGCTACGTGG</t>
  </si>
  <si>
    <t>NHJ0785</t>
  </si>
  <si>
    <t>NHJ0785310_t5_R1_fq_gz_sgRNA_CGGGCCATGGAGCTACGTGG</t>
  </si>
  <si>
    <t>NHJ0785310_t6_R1_fq_gz_sgRNA_CGGGCCATGGAGCTACGTGG</t>
  </si>
  <si>
    <t>ACGGGTCGCACGGGCCATGGAGCTA---------------</t>
  </si>
  <si>
    <t>acgggtcgcacgggccatggagctCtcggccaggagcgcc</t>
  </si>
  <si>
    <t>NHJ0785311_t5_R1_fq_gz_sgRNA_CGGGCCATGGAGCTACGTGG</t>
  </si>
  <si>
    <t>NHJ0785311_t6_R1_fq_gz_sgRNA_CGGGCCATGGAGCTACGTGG</t>
  </si>
  <si>
    <t>acgggtcgcacgggccatggaggcGacgCTgTgATcAAAA</t>
  </si>
  <si>
    <t>NHJ0785312_t5_R1_fq_gz_sgRNA_CGGGCCATGGAGCTACGTGG</t>
  </si>
  <si>
    <t>acgggtcgcacgCgGGTtCT-TctCcgACgCCgAcgcCgC</t>
  </si>
  <si>
    <t>acgggtcgcacgggccatggagctac-tggagggcgAggA</t>
  </si>
  <si>
    <t>NHJ0785312_t6_R1_fq_gz_sgRNA_CGGGCCATGGAGCTACGTGG</t>
  </si>
  <si>
    <t>acgggtcgcacgggccatggagctacTCggCgggttcttc</t>
  </si>
  <si>
    <t>NHJ0785313_t5_R1_fq_gz_sgRNA_CGGGCCATGGAGCTACGTGG</t>
  </si>
  <si>
    <t>ACGGGTCGCACGGGCCATGGAGCTACGTGGAGGGCGCG--</t>
  </si>
  <si>
    <t>acgggtcgcacgggccatggaActacgCCgCgAAcgcgac</t>
  </si>
  <si>
    <t>acgggtcgcacgggccatggagcC----ggCgggttcttc</t>
  </si>
  <si>
    <t>acgggtcgcacgggccatggagctacgatggagggcgAgg</t>
  </si>
  <si>
    <t>acgggtcgcaTgggccatggagctacgatggagggcgcgg</t>
  </si>
  <si>
    <t>NHJ0785313_t6_R1_fq_gz_sgRNA_CGGGCCATGGAGCTACGTGG</t>
  </si>
  <si>
    <t>NHJ0785314_t5_R1_fq_gz_sgRNA_CGGGCCATGGAGCTACGTGG</t>
  </si>
  <si>
    <t>GGTC--GCA-CGGGCCATGG---AGCTACGTGGAGGGCGC</t>
  </si>
  <si>
    <t>TgtAcagcatcgAgGcGACgctcaActacgCCgCgAAcgc</t>
  </si>
  <si>
    <t>acgggtcgcacgggccatgg-CctTGCCggagggcgcggt</t>
  </si>
  <si>
    <t>ACGGGTCGCACGGGCCATGG-------AGCTACGTGGAGG</t>
  </si>
  <si>
    <t>acgggtcgcacgggccatggcggcgtaGgcGTcgGAgaAg</t>
  </si>
  <si>
    <t>NHJ0785314_t6_R1_fq_gz_sgRNA_CGGGCCATGGAGCTACGTGG</t>
  </si>
  <si>
    <t>CGGGTCGCACGGGCCA-TGGAGCTACGTG---------GA</t>
  </si>
  <si>
    <t>cgggtcgcacgggccaatATCgcGCcgtgtacagcatcga</t>
  </si>
  <si>
    <t>ACGGGTCGCACGGGCCATGGAGCTACGTG---------GA</t>
  </si>
  <si>
    <t>acgggtcgcacgggccatggagctacgtgtacagcatcga</t>
  </si>
  <si>
    <t>NHJ0785315_t5_R1_fq_gz_sgRNA_CGGGCCATGGAGCTACGTGG</t>
  </si>
  <si>
    <t>NHJ0785315_t6_R1_fq_gz_sgRNA_CGGGCCATGGAGCTACGTGG</t>
  </si>
  <si>
    <t>acgggtcAcacgggccatggagctacgtggagggcgcggt</t>
  </si>
  <si>
    <t>acgggtcgcacgggccatgg------------ggcgcggt</t>
  </si>
  <si>
    <t>ACGGGTCGCACGGGCCATGG--------------------</t>
  </si>
  <si>
    <t>acgggtcgcacgggccatggagcggtgtacagcatcgagg</t>
  </si>
  <si>
    <t>acgggtcgcacgggccatggagcGGTgtACCTTgcgcggC</t>
  </si>
  <si>
    <t>NHJ078531_t5_R1_fq_gz_sgRNA_CGGGCCATGGAGCTACGTGG</t>
  </si>
  <si>
    <t>acgggtcgcacgggc--------------------gcggt</t>
  </si>
  <si>
    <t>NHJ078531_t6_R1_fq_gz_sgRNA_CGGGCCATGGAGCTACGTGG</t>
  </si>
  <si>
    <t>NHJ078532_t5_R1_fq_gz_sgRNA_CGGGCCATGGAGCTACGTGG</t>
  </si>
  <si>
    <t>acgggtcgcacgggccatggagctacCCggCgggttcttc</t>
  </si>
  <si>
    <t>acgggtcgcacgggccatggagctacCatggagggcgcgg</t>
  </si>
  <si>
    <t>acgggtcgcacgggccatggagcGGcgGgTTCTTcTcCgA</t>
  </si>
  <si>
    <t>acgggtcgcacgggccatggagctacCttggagggcgcgg</t>
  </si>
  <si>
    <t>NHJ078532_t6_R1_fq_gz_sgRNA_CGGGCCATGGAGCTACGTGG</t>
  </si>
  <si>
    <t>acgggtcgcacgggccatgga------tggagggcgcggt</t>
  </si>
  <si>
    <t>NHJ078533_t5_R1_fq_gz_sgRNA_CGGGCCATGGAGCTACGTGG</t>
  </si>
  <si>
    <t>NHJ078533_t6_R1_fq_gz_sgRNA_CGGGCCATGGAGCTACGTGG</t>
  </si>
  <si>
    <t>acgggtcgcacgggccatggag------ggagggcgcggt</t>
  </si>
  <si>
    <t>NHJ078534_t5_R1_fq_gz_sgRNA_CGGGCCATGGAGCTACGTGG</t>
  </si>
  <si>
    <t>ACGGGTCGCACGGGCCATGGAGCTACGTGGAG-GGCGCGG</t>
  </si>
  <si>
    <t>acgggtcgcacgggccatggagctacgtTgGgtggcgGgT</t>
  </si>
  <si>
    <t>acgggtcgcacgggccatggagct---tggagggcgcggt</t>
  </si>
  <si>
    <t>acgggtcgcacgggccatgg----------------cggt</t>
  </si>
  <si>
    <t>acgggtcgcacgggccatggagct---tggagggcgcCgt</t>
  </si>
  <si>
    <t>acgggtcgcacTggccatggagctacgtTgGgtggcgGgT</t>
  </si>
  <si>
    <t>NHJ078534_t6_R1_fq_gz_sgRNA_CGGGCCATGGAGCTACGTGG</t>
  </si>
  <si>
    <t>NHJ078535_t5_R1_fq_gz_sgRNA_CGGGCCATGGAGCTACGTGG</t>
  </si>
  <si>
    <t>acgggtcgcacgggccatggagcta---ggagggcgcggt</t>
  </si>
  <si>
    <t>acgggtcgcacgggccatCg----TcgCgCTCgCcgcggC</t>
  </si>
  <si>
    <t>NHJ078535_t6_R1_fq_gz_sgRNA_CGGGCCATGGAGCTACGTGG</t>
  </si>
  <si>
    <t>NHJ078536_t5_R1_fq_gz_sgRNA_CGGGCCATGGAGCTACGTGG</t>
  </si>
  <si>
    <t>NHJ078536_t6_R1_fq_gz_sgRNA_CGGGCCATGGAGCTACGTGG</t>
  </si>
  <si>
    <t>NHJ078537_t5_R1_fq_gz_sgRNA_CGGGCCATGGAGCTACGTGG</t>
  </si>
  <si>
    <t>acgggtcgcacgggccatggagGAacgCC-aCggcgAggA</t>
  </si>
  <si>
    <t>acgggtcgcacgggccatggagctac-tggaggCcgcggC</t>
  </si>
  <si>
    <t>ACGGGTCGCACGGGCCATGG-----------AGCTACGTG</t>
  </si>
  <si>
    <t>acgggtcgcacgggccatggcgaggaacgccaCcGCcgtg</t>
  </si>
  <si>
    <t>acgggtcgcacgggccatggagcAaggcttcaaaccaaaa</t>
  </si>
  <si>
    <t>ACGGGTCGCACGGGCCATGGAGCTACG-TGGAGGG-----</t>
  </si>
  <si>
    <t>acgggtcgcacgggccatggagctacgatggaggAacgcc</t>
  </si>
  <si>
    <t>NHJ078537_t6_R1_fq_gz_sgRNA_CGGGCCATGGAGCTACGTGG</t>
  </si>
  <si>
    <t>NHJ078538_t5_R1_fq_gz_sgRNA_CGGGCCATGGAGCTACGTGG</t>
  </si>
  <si>
    <t>acgggtcgcacgggccatggGgctacgtggagggcgcggt</t>
  </si>
  <si>
    <t>NHJ078538_t6_R1_fq_gz_sgRNA_CGGGCCATGGAGCTACGTGG</t>
  </si>
  <si>
    <t>ACGGGTCGCACGGGCCATGGAGCTACGTGGAGGG--CGCG</t>
  </si>
  <si>
    <t>acgggtcgcacgggccatggagctacgCCgGTTCttcTcC</t>
  </si>
  <si>
    <t>acgAgtcgcacggAccatggagctacgCggCgggttcttc</t>
  </si>
  <si>
    <t>acgggtcgcaTgggccatggagctacgtCgGCggGTTCTt</t>
  </si>
  <si>
    <t>acgggtcgcacTggccatggagctac-tggagggcgcggt</t>
  </si>
  <si>
    <t>acgggtcgcacgggccatggCgctacgtCgGCggGTTCTt</t>
  </si>
  <si>
    <t>acgggtcgcacgggccatggagctacgttggTgggcgcgg</t>
  </si>
  <si>
    <t>acgggtcgcacgggccatggagctacgtCgGCggGTTgTt</t>
  </si>
  <si>
    <t>acgggtcgcacgggccatggagctacgCCg----------</t>
  </si>
  <si>
    <t>acgggtcgcacgggccatggagctacgtCgGCggcTTCTt</t>
  </si>
  <si>
    <t>acgggCcgcacgggccatggagctacgtCgGCggGTTCgt</t>
  </si>
  <si>
    <t>acgggtcgcacggCccatggagctac-tggagggcgcggt</t>
  </si>
  <si>
    <t>acgggtcgcacgCgccatggagctac-tggagggcgcggt</t>
  </si>
  <si>
    <t>acgggtcgcacg------------------agggcgcggt</t>
  </si>
  <si>
    <t>acgggtcAcacgggccatggagctacgtCgGCggGTTCTt</t>
  </si>
  <si>
    <t>acgggtcgcTcgggccaNggag-----tggagggcgcggt</t>
  </si>
  <si>
    <t>NHJ078539_t5_R1_fq_gz_sgRNA_CGGGCCATGGAGCTACGTGG</t>
  </si>
  <si>
    <t>acgggtcgcacgggccatggagctacgttggaCgCcgcgg</t>
  </si>
  <si>
    <t>ACGGGTCGCACGGGCCATGGAGCTACGTG-GAG----GGC</t>
  </si>
  <si>
    <t>acgggtcgcacgggccatggagctacgCAagagctccggc</t>
  </si>
  <si>
    <t>NHJ078539_t6_R1_fq_gz_sgRNA_CGGGCCATGGAGCTACGTGG</t>
  </si>
  <si>
    <t>CGGGT-CGCACGGGCCATGGAG-------CTACGTGGAGG</t>
  </si>
  <si>
    <t>cgggtacAcGAgCgccTCggCgggttcttctCcgACgCCg</t>
  </si>
  <si>
    <t>NHJ07853WT_t5_R1_fq_gz_sgRNA_CGGGCCATGGAGCTACGTGG</t>
  </si>
  <si>
    <t>NHJ07853WT_t6_R1_fq_gz_sgRNA_CGGGCCATGGAGCTACGTGG</t>
  </si>
  <si>
    <t>NHJ0786</t>
  </si>
  <si>
    <t>NHJ0786310_t5_R1_fq_gz_sgRNA_CGGGCCATGGAGCTACGTGG</t>
  </si>
  <si>
    <t>acgggtcgcacgggccatggagctacgtggagggcgcAgt</t>
  </si>
  <si>
    <t>NHJ0786310_t6_R1_fq_gz_sgRNA_CGGGCCATGGAGCTACGTGG</t>
  </si>
  <si>
    <t>NHJ0786311_t5_R1_fq_gz_sgRNA_CGGGCCATGGAGCTACGTGG</t>
  </si>
  <si>
    <t>acgggtcgcGcgg----tgTaCct---tgCCggCcgcggC</t>
  </si>
  <si>
    <t>acgggtcgcacgggccatggagctacgttggagggcgcgC</t>
  </si>
  <si>
    <t>acgggtcgcacgggccatggagctacgttggGgggcgcgg</t>
  </si>
  <si>
    <t>NHJ0786311_t6_R1_fq_gz_sgRNA_CGGGCCATGGAGCTACGTGG</t>
  </si>
  <si>
    <t>NHJ0786312_t5_R1_fq_gz_sgRNA_CGGGCCATGGAGCTACGTGG</t>
  </si>
  <si>
    <t>acgggtcgcacgggccatgCccgtgtacagcatcgaggcg</t>
  </si>
  <si>
    <t>NHJ0786312_t6_R1_fq_gz_sgRNA_CGGGCCATGGAGCTACGTGG</t>
  </si>
  <si>
    <t>acgggtcgcGcgg----tgTaCct---tgCCggCcgcggt</t>
  </si>
  <si>
    <t>acgggtcgcacgggccGtgTacagcatcgaggcgacgctc</t>
  </si>
  <si>
    <t>acgggtcgcacgggccatgTagctacgACgGCggGTTCTt</t>
  </si>
  <si>
    <t>ACGGGTCGCACGGGCCATGGAGCT--------ACGTGGAG</t>
  </si>
  <si>
    <t>acgggtcgcacgggccatggagctcttctccgacg-ggTC</t>
  </si>
  <si>
    <t>acgggtcgcacgggccatggagctCAAGAgCTCCGgcgg-</t>
  </si>
  <si>
    <t>acgggtcgcacgCgccatggagctacgCggCgggttcttc</t>
  </si>
  <si>
    <t>ACGGGTCGCACGGGCCATGGAGCTAC----GTG-------</t>
  </si>
  <si>
    <t>acgggtcgcacgggccatggagcCaccgccgtgtacagca</t>
  </si>
  <si>
    <t>ACGGGTCGCACGGGCCATGGAGCTACG-TGGAGGGCGCG-</t>
  </si>
  <si>
    <t>acgggtcgcacgggccatggagctacgatggagggcTcgc</t>
  </si>
  <si>
    <t>acgggtcgcacgggccatggagctacg-----------gt</t>
  </si>
  <si>
    <t>acgggtcgcacgggccatggagctaAACggCgggttcttc</t>
  </si>
  <si>
    <t>NHJ0786313_t5_R1_fq_gz_sgRNA_CGGGCCATGGAGCTACGTGG</t>
  </si>
  <si>
    <t>ACGGGTCGCACGGGCCATGGAGCTACG--TGGAGGGCGCG</t>
  </si>
  <si>
    <t>acgggtcgcacgggccatggagctacgattggagggcgcg</t>
  </si>
  <si>
    <t>NHJ0786313_t6_R1_fq_gz_sgRNA_CGGGCCATGGAGCTACGTGG</t>
  </si>
  <si>
    <t>acgggtcAcaAggCGGGtTCTTctCcgACgCCgAcgcCgC</t>
  </si>
  <si>
    <t>ACGGGTCGCACGGGCCATGG------AGCTACGTG-----</t>
  </si>
  <si>
    <t>acgggtcgcacgggccatggaacgccaCcGCcgtgtacag</t>
  </si>
  <si>
    <t>acgggtcgcacgggccatggagctacgttggagggcgcCg</t>
  </si>
  <si>
    <t>NHJ0786314_t5_R1_fq_gz_sgRNA_CGGGCCATGGAGCTACGTGG</t>
  </si>
  <si>
    <t>ACGGGTCGCACGGGCCATGGAGCTAC------GTG-----</t>
  </si>
  <si>
    <t>acgggtcgcacgggccatggagcGCcaccgccgtgtacag</t>
  </si>
  <si>
    <t>NHJ0786314_t6_R1_fq_gz_sgRNA_CGGGCCATGGAGCTACGTGG</t>
  </si>
  <si>
    <t>ACGGGTCGCACGGGCCATGGAGCTAC------GTGGAGGG</t>
  </si>
  <si>
    <t>acgggtcgcacgggccaAggagcGCcaccgccgtgTaCAg</t>
  </si>
  <si>
    <t>acgggtcgcacgggccatggagctac-tggagggcgcTcg</t>
  </si>
  <si>
    <t>NHJ0786315_t5_R1_fq_gz_sgRNA_CGGGCCATGGAGCTACGTGG</t>
  </si>
  <si>
    <t>NHJ0786315_t6_R1_fq_gz_sgRNA_CGGGCCATGGAGCTACGTGG</t>
  </si>
  <si>
    <t>ggtAcagcatcgAgGcGACgctcaActacgCCgCgAAcgc</t>
  </si>
  <si>
    <t>acgggtcgcacgggccatggagctacgAggCgggcgcggt</t>
  </si>
  <si>
    <t>acgggtcgcacgggccatTgagctacgGCgGgTTcTtctc</t>
  </si>
  <si>
    <t>NHJ078631_t5_R1_fq_gz_sgRNA_CGGGCCATGGAGCTACGTGG</t>
  </si>
  <si>
    <t>acgggtcgcacgggccatggagcGCcTCgTCgcggcgGgT</t>
  </si>
  <si>
    <t>acgggtcgcacgggccatgg-----cCtCgCCgAcCAggt</t>
  </si>
  <si>
    <t>acgggtcgcacgggccatggagctacgatggCgggttctt</t>
  </si>
  <si>
    <t>ACGGGTCGCACGGGCCATGGAGCTACGTGGAG--------</t>
  </si>
  <si>
    <t>acgggtcgcacgggccatggagctacgGCgGgttcttctc</t>
  </si>
  <si>
    <t>acgggtcgcacgggccatggagctacTtCTCCgAcgcCgA</t>
  </si>
  <si>
    <t>NHJ078631_t6_R1_fq_gz_sgRNA_CGGGCCATGGAGCTACGTGG</t>
  </si>
  <si>
    <t>NHJ078632_t5_R1_fq_gz_sgRNA_CGGGCCATGGAGCTACGTGG</t>
  </si>
  <si>
    <t>acgggtcgcacgggccatggagctacgCgTag--cTcCAt</t>
  </si>
  <si>
    <t>ACGGGTCGCACGGGCCATGGAGCTAC-GTGGAGGGCGCGG</t>
  </si>
  <si>
    <t>acgggtcgcacgggccatggagctaccgtAg----cTcCA</t>
  </si>
  <si>
    <t>acgggtcgcacgggccatggagct-------gggcgcggt</t>
  </si>
  <si>
    <t>acgggtcgcacgggccatggCgctC---ggCgggttcttc</t>
  </si>
  <si>
    <t>acgggtcgcacgggccaAggagctacgCgTag--cTcCAt</t>
  </si>
  <si>
    <t>ACGGGTCGCACGGGCCATGGAGCTACGTG-----GAG---</t>
  </si>
  <si>
    <t>acgggtcgcacgggccatggagctacgCgctcaagagctc</t>
  </si>
  <si>
    <t>acggTtcgcacgggccatggagctacgCgTag--cTcCAt</t>
  </si>
  <si>
    <t>NHJ078632_t6_R1_fq_gz_sgRNA_CGGGCCATGGAGCTACGTGG</t>
  </si>
  <si>
    <t>CggCcgcGgccTCgccGtggCgctCAAGAgCCggcgGgTt</t>
  </si>
  <si>
    <t>GGGTCGCA--CGGGCCATGGAGCT-ACGTGGAGGGCGCGG</t>
  </si>
  <si>
    <t>CggCcgcGgccTCgccGtggCgctcaAgAgCaCggcgGgT</t>
  </si>
  <si>
    <t>NHJ078633_t5_R1_fq_gz_sgRNA_CGGGCCATGGAGCTACGTGG</t>
  </si>
  <si>
    <t>acgggt-gcacgggccatggagctacgGCgGgTTcTtctc</t>
  </si>
  <si>
    <t>acgggtcgcacgggccatggagctacgCggCgCgttcttc</t>
  </si>
  <si>
    <t>acgggtcgcacgggccatggacggcgggttcTTctCcgAC</t>
  </si>
  <si>
    <t>acgggtcgcacgggccatggaActacgCggCgggttcttc</t>
  </si>
  <si>
    <t>NHJ078633_t6_R1_fq_gz_sgRNA_CGGGCCATGGAGCTACGTGG</t>
  </si>
  <si>
    <t>aAgggtcgcacgggccatggagctac-tggagggcgcggt</t>
  </si>
  <si>
    <t>acgggtcgcacgCgccatgCagctacgtggTgggcgcggt</t>
  </si>
  <si>
    <t>acgggtcgcacgggccatggagcta--tTgagggcgcggt</t>
  </si>
  <si>
    <t>acgggtcgcacgggccatggTgctacgtggagggcgcggt</t>
  </si>
  <si>
    <t>NHJ078634_t5_R1_fq_gz_sgRNA_CGGGCCATGGAGCTACGTGG</t>
  </si>
  <si>
    <t>NHJ078634_t6_R1_fq_gz_sgRNA_CGGGCCATGGAGCTACGTGG</t>
  </si>
  <si>
    <t>NHJ078635_t5_R1_fq_gz_sgRNA_CGGGCCATGGAGCTACGTGG</t>
  </si>
  <si>
    <t>acgggtcgcacgggccatggagctacgGCgGCgggttctt</t>
  </si>
  <si>
    <t>NHJ078635_t6_R1_fq_gz_sgRNA_CGGGCCATGGAGCTACGTGG</t>
  </si>
  <si>
    <t>ACGGGTCGCACGGGCCATGG------------------AG</t>
  </si>
  <si>
    <t>acgggtcgcacgggccatggagcatcgaggcgacgctcaA</t>
  </si>
  <si>
    <t>ACGGGTCGCACGGGCCATGGAGCTACGTGGAG------GG</t>
  </si>
  <si>
    <t>acgggtcgcacgggccatggagctacgtACagcatcgagg</t>
  </si>
  <si>
    <t>ACGGGTCGCACGGGCCATGG---------AGCTACGTGGA</t>
  </si>
  <si>
    <t>acgggtcgcacgggccaACTacgccgctcaAcAGcAtCga</t>
  </si>
  <si>
    <t>NHJ078636_t5_R1_fq_gz_sgRNA_CGGGCCATGGAGCTACGTGG</t>
  </si>
  <si>
    <t>acgggtcgcacgggccatggagctac----agggcgcggt</t>
  </si>
  <si>
    <t>acAggtcgcacgggccatggagctacggtggagggcgcgg</t>
  </si>
  <si>
    <t>acgggtcgcacgggccatggagc-----------cgacgg</t>
  </si>
  <si>
    <t>acgggtcgcacgggccatggagctacgatggagggcgGgT</t>
  </si>
  <si>
    <t>CggCcgcGgccTCgccGtggCgctCAAGAgCTCCcgGCgG</t>
  </si>
  <si>
    <t>NHJ078636_t6_R1_fq_gz_sgRNA_CGGGCCATGGAGCTACGTGG</t>
  </si>
  <si>
    <t>NHJ078637_t5_R1_fq_gz_sgRNA_CGGGCCATGGAGCTACGTGG</t>
  </si>
  <si>
    <t>acgggtcgcacgggccatggagcggacgctcaActacgCC</t>
  </si>
  <si>
    <t>acgggtcgcacgggccatggaacccgccgagagctcttga</t>
  </si>
  <si>
    <t>acgggtTgcacgggccatggagctac-tggagggcgcggt</t>
  </si>
  <si>
    <t>NHJ078637_t6_R1_fq_gz_sgRNA_CGGGCCATGGAGCTACGTGG</t>
  </si>
  <si>
    <t>GGGTCGCACGGG--CCATGG------AGCTACGTGGAG--</t>
  </si>
  <si>
    <t>gggtcgcacgggttccatggccggcaagGtacACCgCgcc</t>
  </si>
  <si>
    <t>acgggtcgcacgggccatggagctaTC-ggCgggttcttc</t>
  </si>
  <si>
    <t>ACGGGTCGCACGGGCCATGGAGCTA--CGTG---------</t>
  </si>
  <si>
    <t>acgggtcgcacgggccatggagctCgccgtgtacagcatc</t>
  </si>
  <si>
    <t>acgggtcgcacgggccatggagctacgttggTCgTcgcgC</t>
  </si>
  <si>
    <t>ACGGGTCGCACGGGCCATGGAGCTA--CGTGGAG---GGC</t>
  </si>
  <si>
    <t>acgggtcgcacgggccatggagctCgtcgtCgCgctcgCc</t>
  </si>
  <si>
    <t>acgggtcgcacgggccatggaacggcgaggccgcggccgg</t>
  </si>
  <si>
    <t>ACGGGTCGCACGGGCCATGGAGCTA--CGTGGAG------</t>
  </si>
  <si>
    <t>acgggtcgcacgggccatggagctCgccgtggCgctcaag</t>
  </si>
  <si>
    <t>NHJ078638_t5_R1_fq_gz_sgRNA_CGGGCCATGGAGCTACGTGG</t>
  </si>
  <si>
    <t>ACGGGTCGCACGGGCCATGGAGCTACG-------TGGAGG</t>
  </si>
  <si>
    <t>acgggtcgcacgggccatggagctacgaaaaaattggagg</t>
  </si>
  <si>
    <t>NHJ078638_t6_R1_fq_gz_sgRNA_CGGGCCATGGAGCTACGTGG</t>
  </si>
  <si>
    <t>acgggtcgcacgggccatggagctacgtTCGgcgtgatca</t>
  </si>
  <si>
    <t>acgggtcgcacgggccatggagctT--tggagggcgcggt</t>
  </si>
  <si>
    <t>NHJ078639_t5_R1_fq_gz_sgRNA_CGGGCCATGGAGCTACGTGG</t>
  </si>
  <si>
    <t>ACGGGTCGCACGGGCCATGGAGCTACGTGGAGGGC----G</t>
  </si>
  <si>
    <t>acgggtcgcacgggccC----gcGGcgAggaACgccaccg</t>
  </si>
  <si>
    <t>acgggtcgcacgggccatggagctacg---aCggcgGgTt</t>
  </si>
  <si>
    <t>acgggtcgcacgggccatggagctacgtCgGCggGTTCTC</t>
  </si>
  <si>
    <t>acgggtcgcacgggTcatggagctacg-ggagggcgcggt</t>
  </si>
  <si>
    <t>NHJ078639_t6_R1_fq_gz_sgRNA_CGGGCCATGGAGCTACGTGG</t>
  </si>
  <si>
    <t>NHJ0783C10_t5_R1_fq_gz_sgRNA_GTGGCGCTCAAGAGCTCCGG</t>
  </si>
  <si>
    <t>--GCCTCGCCGTGGCGCTCA--------------------</t>
  </si>
  <si>
    <t>gcgcctcgTcgCggcgcGGCccgacgggtcgcacgggcca</t>
  </si>
  <si>
    <t>NHJ0783C10_t6_R1_fq_gz_sgRNA_GTGGCGCTCAAGAGCTCCGG</t>
  </si>
  <si>
    <t>NHJ0783C11_t5_R1_fq_gz_sgRNA_GTGGCGCTCAAGAGCTCCGG</t>
  </si>
  <si>
    <t>CCTCGCCGTGGCGCT---CAAGAGCTCCGGCGGGTTCTTC</t>
  </si>
  <si>
    <t>cctcgTcgCggcgcGgcccGaCGgGtcGCAcgggttcttc</t>
  </si>
  <si>
    <t>NHJ0783C11_t6_R1_fq_gz_sgRNA_GTGGCGCTCAAGAGCTCCGG</t>
  </si>
  <si>
    <t>CGGCCTCGCCGTGGCGCTCA------AGAGCTCCG--GCG</t>
  </si>
  <si>
    <t>cggcc-cgAcgGgTcgcAcGggccatGgagctAcgcggcg</t>
  </si>
  <si>
    <t>CGGCCTCGCCGTGGCGCTCAAGAGCTCCGGCGGGTTCTTC</t>
  </si>
  <si>
    <t>cggcctcgccgtggcgctcaagagctc-ggcgggttcttc</t>
  </si>
  <si>
    <t>NHJ0783C12_t5_R1_fq_gz_sgRNA_GTGGCGCTCAAGAGCTCCGG</t>
  </si>
  <si>
    <t>NHJ0783C12_t6_R1_fq_gz_sgRNA_GTGGCGCTCAAGAGCTCCGG</t>
  </si>
  <si>
    <t>CGGCCTCGCCGTGGCGCTCA------AGAGCTCCGGCGGG</t>
  </si>
  <si>
    <t>cggcc-cgAcgGgTcgcAcGggccatGgagctAcgg---g</t>
  </si>
  <si>
    <t>gcgcctcgTcgCggcgcGGCccgacgggtcacacgggcca</t>
  </si>
  <si>
    <t>gcgcctcgTcgCggcgcGGCccgacGgGTcGcACgcgggt</t>
  </si>
  <si>
    <t>gcgcctcgTcgCggcgcGGCccgacgggtcgcaCGgGCcA</t>
  </si>
  <si>
    <t>gtgcctcgTcgCggcgcGGCccgacgggtcgcacgggcca</t>
  </si>
  <si>
    <t>NHJ0783C13_t5_R1_fq_gz_sgRNA_GTGGCGCTCAAGAGCTCCGG</t>
  </si>
  <si>
    <t>NHJ0783C13_t6_R1_fq_gz_sgRNA_GTGGCGCTCAAGAGCTCCGG</t>
  </si>
  <si>
    <t>cggcctcgccgtggcgctcaagagctccggcgggttcttc</t>
  </si>
  <si>
    <t>CGGCCTCGCCGTGGCGCTCAAGAGCTC-CGGCGGGTTCTT</t>
  </si>
  <si>
    <t>cggcctcgccgtggcgctcaagagctcacggcgggGtctt</t>
  </si>
  <si>
    <t>cggcctcgccgtggcgctcaagagctcacggcgggttctt</t>
  </si>
  <si>
    <t>NHJ0783C14_t5_R1_fq_gz_sgRNA_GTGGCGCTCAAGAGCTCCGG</t>
  </si>
  <si>
    <t>NHJ0783C14_t6_R1_fq_gz_sgRNA_GTGGCGCTCAAGAGCTCCGG</t>
  </si>
  <si>
    <t>NHJ0783C15_t5_R1_fq_gz_sgRNA_GTGGCGCTCAAGAGCTCCGG</t>
  </si>
  <si>
    <t>NHJ0783C15_t6_R1_fq_gz_sgRNA_GTGGCGCTCAAGAGCTCCGG</t>
  </si>
  <si>
    <t>NHJ0783C16_t5_R1_fq_gz_sgRNA_GTGGCGCTCAAGAGCTCCGG</t>
  </si>
  <si>
    <t>gcgcctcgccgtggcgctcaagagctcacggcgggttctt</t>
  </si>
  <si>
    <t>gcgcctcgccgtggcgctcaagagctcacggcgggGtctt</t>
  </si>
  <si>
    <t>gcgcctcgccgtggcgctcaagagctcacggcgggttTtt</t>
  </si>
  <si>
    <t>NHJ0783C16_t6_R1_fq_gz_sgRNA_GTGGCGCTCAAGAGCTCCGG</t>
  </si>
  <si>
    <t>gcgcctcgTcgCggcgctcaagagctcacggcgggttctt</t>
  </si>
  <si>
    <t>gcgcctcgccgtggcgctcaagagctcacggcgggAtctt</t>
  </si>
  <si>
    <t>gcgcctcgccgtggcgctcaagagctcacggcgggCtctt</t>
  </si>
  <si>
    <t>gcgcctcgccgtggcgctcaagagctcacggcgggttcCt</t>
  </si>
  <si>
    <t>gcgcctcgccgtggcgctcGagagctcacggcgggttctt</t>
  </si>
  <si>
    <t>NHJ0783C1_t5_R1_fq_gz_sgRNA_GTGGCGCTCAAGAGCTCCGG</t>
  </si>
  <si>
    <t>NHJ0783C1_t6_R1_fq_gz_sgRNA_GTGGCGCTCAAGAGCTCCGG</t>
  </si>
  <si>
    <t>NHJ0783C2_t5_R1_fq_gz_sgRNA_GTGGCGCTCAAGAGCTCCGG</t>
  </si>
  <si>
    <t>NHJ0783C2_t6_R1_fq_gz_sgRNA_GTGGCGCTCAAGAGCTCCGG</t>
  </si>
  <si>
    <t>gcgcctcgTcgCggcgcGGCccgacgggtcgcacgtgcca</t>
  </si>
  <si>
    <t>cggcctcgccgtggcgctcaagagctctcggcgggttctt</t>
  </si>
  <si>
    <t>gcgcctcgTcgCggcgcGGCccgacgggtcgcacggacca</t>
  </si>
  <si>
    <t>gcgcctcgTcgCggTgcGGCccgacgggtcgcacgggcca</t>
  </si>
  <si>
    <t>GCGCT-------------CAAGAGCTCCGG-----CGGGT</t>
  </si>
  <si>
    <t>gcgcGgcccgacgggtcgcaCgGgctATggagctacgggt</t>
  </si>
  <si>
    <t>NHJ0783C3_t5_R1_fq_gz_sgRNA_GTGGCGCTCAAGAGCTCCGG</t>
  </si>
  <si>
    <t>cctcgTcgCggcgcGgcccGaCGgGtc-ggcgggttcttc</t>
  </si>
  <si>
    <t>cctcgTcgCggcgcGgcccGaCGgGtc-ggcgggCtcttc</t>
  </si>
  <si>
    <t>cctcgTcgCggcgcGgcccGaCGgGtc-ggcgggttcttT</t>
  </si>
  <si>
    <t>gcgcctcgTcgCgTcgcGTCccgacgggtcgcacgggcca</t>
  </si>
  <si>
    <t>NHJ0783C3_t6_R1_fq_gz_sgRNA_GTGGCGCTCAAGAGCTCCGG</t>
  </si>
  <si>
    <t>cggcctcgccgtggcgctcaagagctctcggcgggGtctt</t>
  </si>
  <si>
    <t>NHJ0783C4_t5_R1_fq_gz_sgRNA_GTGGCGCTCAAGAGCTCCGG</t>
  </si>
  <si>
    <t>NHJ0783C4_t6_R1_fq_gz_sgRNA_GTGGCGCTCAAGAGCTCCGG</t>
  </si>
  <si>
    <t>CGC------CGTGGCGCTCAAGAGCTC-CGGCGGGTTCTT</t>
  </si>
  <si>
    <t>cgcacgggccAtggAgctcaagagctctcggcgggttctt</t>
  </si>
  <si>
    <t>cgcacgggccAtggAgctcaagagctctcggcgggGtctt</t>
  </si>
  <si>
    <t>cgcacgggccatggAgctcaagagctctcggcgggttctt</t>
  </si>
  <si>
    <t>GC--CTCGCCGTGGCGCTCA--------------------</t>
  </si>
  <si>
    <t>gcgcctcgTcgCggcgcGGCccgacgggtcgcacgggcct</t>
  </si>
  <si>
    <t>gcgcctcgTcgCggcgcGGCccgacgggtcgcacgtacgg</t>
  </si>
  <si>
    <t>NHJ0783C5_t5_R1_fq_gz_sgRNA_GTGGCGCTCAAGAGCTCCGG</t>
  </si>
  <si>
    <t>NHJ0783C5_t6_R1_fq_gz_sgRNA_GTGGCGCTCAAGAGCTCCGG</t>
  </si>
  <si>
    <t>NHJ0783C6_t5_R1_fq_gz_sgRNA_GTGGCGCTCAAGAGCTCCGG</t>
  </si>
  <si>
    <t>gcgcctcgTcgCggcgc------gGCccggcgggttcttc</t>
  </si>
  <si>
    <t>NHJ0783C6_t6_R1_fq_gz_sgRNA_GTGGCGCTCAAGAGCTCCGG</t>
  </si>
  <si>
    <t>NHJ0783C7_t5_R1_fq_gz_sgRNA_GTGGCGCTCAAGAGCTCCGG</t>
  </si>
  <si>
    <t>NHJ0783C7_t6_R1_fq_gz_sgRNA_GTGGCGCTCAAGAGCTCCGG</t>
  </si>
  <si>
    <t>CGGCCTCGCCGTGGCGCTCA------AGAGCTCCGGCGG-</t>
  </si>
  <si>
    <t>cggcc-cgAcgGgTcgcAcGggccatGgagctAcggcggc</t>
  </si>
  <si>
    <t>NHJ0783C8_t5_R1_fq_gz_sgRNA_GTGGCGCTCAAGAGCTCCGG</t>
  </si>
  <si>
    <t>NHJ0783C8_t6_R1_fq_gz_sgRNA_GTGGCGCTCAAGAGCTCCGG</t>
  </si>
  <si>
    <t>NHJ0783C9_t5_R1_fq_gz_sgRNA_GTGGCGCTCAAGAGCTCCGG</t>
  </si>
  <si>
    <t>gcgcctcgccgtggcgctcaagagctctcggcgggttctt</t>
  </si>
  <si>
    <t>gcgcctcgTcgCggcgcGGCccgacgggtcgcacGgGCcA</t>
  </si>
  <si>
    <t>NHJ0783C9_t6_R1_fq_gz_sgRNA_GTGGCGCTCAAGAGCTCCGG</t>
  </si>
  <si>
    <t>NHJ0784310_t5_R1_fq_gz_sgRNA_GTGGCGCTCAAGAGCTCCGG</t>
  </si>
  <si>
    <t>NHJ0784310_t6_R1_fq_gz_sgRNA_GTGGCGCTCAAGAGCTCCGG</t>
  </si>
  <si>
    <t>NHJ0784311_t5_R1_fq_gz_sgRNA_GTGGCGCTCAAGAGCTCCGG</t>
  </si>
  <si>
    <t>NHJ0784311_t6_R1_fq_gz_sgRNA_GTGGCGCTCAAGAGCTCCGG</t>
  </si>
  <si>
    <t>NHJ0784312_t5_R1_fq_gz_sgRNA_GTGGCGCTCAAGAGCTCCGG</t>
  </si>
  <si>
    <t>GCGCT-------------CAAGAGCTCCGGCGGGTTCTTC</t>
  </si>
  <si>
    <t>gcgcGgcccgacgggtcgcaCgGgcCAcggcgggttcttc</t>
  </si>
  <si>
    <t>GCGCT-------------CAAGAGCTCCGG-CGGGTTCTT</t>
  </si>
  <si>
    <t>gcgcGgcccgacgggtcgcaCgGgcCATggacgggttctt</t>
  </si>
  <si>
    <t>NHJ0784312_t6_R1_fq_gz_sgRNA_GTGGCGCTCAAGAGCTCCGG</t>
  </si>
  <si>
    <t>cctcgTcgCggcgcGgcccGaCGgGtc--gcgggttcttc</t>
  </si>
  <si>
    <t>cggcctcgccgtggcgctcaagagctcgcggcgggttctt</t>
  </si>
  <si>
    <t>cggcctcgccgtggcgctcaagagc---ggcgggttcttc</t>
  </si>
  <si>
    <t>NHJ0784313_t5_R1_fq_gz_sgRNA_GTGGCGCTCAAGAGCTCCGG</t>
  </si>
  <si>
    <t>cggcctcgccgtggcgctcaa------cggcgggttcttc</t>
  </si>
  <si>
    <t>NHJ0784313_t6_R1_fq_gz_sgRNA_GTGGCGCTCAAGAGCTCCGG</t>
  </si>
  <si>
    <t>cggcctcgccgtggcgc--------------gggttcttc</t>
  </si>
  <si>
    <t>NHJ0784314_t5_R1_fq_gz_sgRNA_GTGGCGCTCAAGAGCTCCGG</t>
  </si>
  <si>
    <t>NHJ0784314_t6_R1_fq_gz_sgRNA_GTGGCGCTCAAGAGCTCCGG</t>
  </si>
  <si>
    <t>CCTCGCCGTGGCGCT---CAAGAGCTC---CGGCGGGTTC</t>
  </si>
  <si>
    <t>cctcgTcgCggcgcGgcccGaCGgGtctcacggcgggttc</t>
  </si>
  <si>
    <t>cggcctGgccgtggcgctcaagagctcacggcgggttctt</t>
  </si>
  <si>
    <t>cggcctNgccgtggcgctcaagagctcacggcgggttctt</t>
  </si>
  <si>
    <t>gcgcctcgTcgCggcgcAGCccgacgggtcgcacgggcca</t>
  </si>
  <si>
    <t>gcgcctcgTcgCggcgcGGCccgacgggtcgcgacgacgg</t>
  </si>
  <si>
    <t>---CCTCGCCGTGGCGCTCA--------------------</t>
  </si>
  <si>
    <t>gcgcNtcgTcgCggcgcCGCccgacgggtcgcacgggcca</t>
  </si>
  <si>
    <t>NHJ0784315_t5_R1_fq_gz_sgRNA_GTGGCGCTCAAGAGCTCCGG</t>
  </si>
  <si>
    <t>NHJ0784315_t6_R1_fq_gz_sgRNA_GTGGCGCTCAAGAGCTCCGG</t>
  </si>
  <si>
    <t>NHJ078431_t5_R1_fq_gz_sgRNA_GTGGCGCTCAAGAGCTCCGG</t>
  </si>
  <si>
    <t>NHJ078431_t6_R1_fq_gz_sgRNA_GTGGCGCTCAAGAGCTCCGG</t>
  </si>
  <si>
    <t>NHJ078432_t5_R1_fq_gz_sgRNA_GTGGCGCTCAAGAGCTCCGG</t>
  </si>
  <si>
    <t>NHJ078432_t6_R1_fq_gz_sgRNA_GTGGCGCTCAAGAGCTCCGG</t>
  </si>
  <si>
    <t>NHJ078433_t5_R1_fq_gz_sgRNA_GTGGCGCTCAAGAGCTCCGG</t>
  </si>
  <si>
    <t>gcgcGgcccgacgggtcgcaCgGgcCATggcgggttcttc</t>
  </si>
  <si>
    <t>NHJ078433_t6_R1_fq_gz_sgRNA_GTGGCGCTCAAGAGCTCCGG</t>
  </si>
  <si>
    <t>NHJ078434_t5_R1_fq_gz_sgRNA_GTGGCGCTCAAGAGCTCCGG</t>
  </si>
  <si>
    <t>gcgcctcgTcgCggcgcGGCccgacgggtcgcacggtgta</t>
  </si>
  <si>
    <t>NHJ078434_t6_R1_fq_gz_sgRNA_GTGGCGCTCAAGAGCTCCGG</t>
  </si>
  <si>
    <t>gcgcctcgTcgCggcgc------gGCccgAcgggttcttc</t>
  </si>
  <si>
    <t>NHJ078435_t5_R1_fq_gz_sgRNA_GTGGCGCTCAAGAGCTCCGG</t>
  </si>
  <si>
    <t>NHJ078435_t6_R1_fq_gz_sgRNA_GTGGCGCTCAAGAGCTCCGG</t>
  </si>
  <si>
    <t>NHJ078436_t5_R1_fq_gz_sgRNA_GTGGCGCTCAAGAGCTCCGG</t>
  </si>
  <si>
    <t>cggcctcgccgtggcgctcaagagc--cggcgggttcttc</t>
  </si>
  <si>
    <t>cggcctcgccgtggcgct-----------gcgggttcttc</t>
  </si>
  <si>
    <t>cggcctAgccgtggcgctcaagagctcacggcgggttctt</t>
  </si>
  <si>
    <t>cggcctcgccgGggcgctcaagagc--cggcgggttcttc</t>
  </si>
  <si>
    <t>cggcctTAccgtggcgctcaagagctcacggcgggttctt</t>
  </si>
  <si>
    <t>NHJ078436_t6_R1_fq_gz_sgRNA_GTGGCGCTCAAGAGCTCCGG</t>
  </si>
  <si>
    <t>NHJ078437_t5_R1_fq_gz_sgRNA_GTGGCGCTCAAGAGCTCCGG</t>
  </si>
  <si>
    <t>gcgcTtcgTcgCggcgcGGCccgacgggtcgcacgggcca</t>
  </si>
  <si>
    <t>NHJ078437_t6_R1_fq_gz_sgRNA_GTGGCGCTCAAGAGCTCCGG</t>
  </si>
  <si>
    <t>gcccctcgTcgCggcgcGcCccgacgggtcgcacgggcca</t>
  </si>
  <si>
    <t>gcgcGtcgTcgCggcgcGGCccgacgggtcgcacgggcca</t>
  </si>
  <si>
    <t>gcgTctcgTcgCggcgcGGCccgacgggtcgcacgggcca</t>
  </si>
  <si>
    <t>CGGCCTCGCCGTGGCGCTCA--------------------</t>
  </si>
  <si>
    <t>GggGcCcCTcgtCgcgcCGCggcccgacgggtcgcacggg</t>
  </si>
  <si>
    <t>NHJ078438_t5_R1_fq_gz_sgRNA_GTGGCGCTCAAGAGCTCCGG</t>
  </si>
  <si>
    <t>gcgcctcgTcgCggcgcGGCccgacgggtcgcacaggcca</t>
  </si>
  <si>
    <t>NHJ078438_t6_R1_fq_gz_sgRNA_GTGGCGCTCAAGAGCTCCGG</t>
  </si>
  <si>
    <t>NHJ078439_t5_R1_fq_gz_sgRNA_GTGGCGCTCAAGAGCTCCGG</t>
  </si>
  <si>
    <t>CCTCGCCGTGGCGCT---CAAGAGCTCCGGCGGG------</t>
  </si>
  <si>
    <t>cctcgTcgCggcgcGgcccGaCGgGtcGCAcgggccatgg</t>
  </si>
  <si>
    <t>gcgcctcgTcgCggcgcGGTGTaCcttgccggccgcgggt</t>
  </si>
  <si>
    <t>NHJ078439_t6_R1_fq_gz_sgRNA_GTGGCGCTCAAGAGCTCCGG</t>
  </si>
  <si>
    <t>NHJ07843WT_t6_R1_fq_gz_sgRNA_GTGGCGCTCAAGAGCTCCGG</t>
  </si>
  <si>
    <t>NHJ0785310_t5_R1_fq_gz_sgRNA_GTGGCGCTCAAGAGCTCCGG</t>
  </si>
  <si>
    <t>NHJ0785310_t6_R1_fq_gz_sgRNA_GTGGCGCTCAAGAGCTCCGG</t>
  </si>
  <si>
    <t>NHJ0785311_t5_R1_fq_gz_sgRNA_GTGGCGCTCAAGAGCTCCGG</t>
  </si>
  <si>
    <t>NHJ0785311_t6_R1_fq_gz_sgRNA_GTGGCGCTCAAGAGCTCCGG</t>
  </si>
  <si>
    <t>NHJ0785312_t5_R1_fq_gz_sgRNA_GTGGCGCTCAAGAGCTCCGG</t>
  </si>
  <si>
    <t>gcgcctcgTcgCggcgcGACccgacgggtcgcacgggcca</t>
  </si>
  <si>
    <t>NHJ0785312_t6_R1_fq_gz_sgRNA_GTGGCGCTCAAGAGCTCCGG</t>
  </si>
  <si>
    <t>taccttgctcgtggcgctcaagagctc-ggcgggttcttc</t>
  </si>
  <si>
    <t>A--cctcgccgtggcgctcaagagctcacggcgggttctt</t>
  </si>
  <si>
    <t>gcgcctcgccgtggcgctcaagagctccggcgggttcttc</t>
  </si>
  <si>
    <t>NHJ0785313_t5_R1_fq_gz_sgRNA_GTGGCGCTCAAGAGCTCCGG</t>
  </si>
  <si>
    <t>NHJ0785313_t6_R1_fq_gz_sgRNA_GTGGCGCTCAAGAGCTCCGG</t>
  </si>
  <si>
    <t>NHJ0785314_t5_R1_fq_gz_sgRNA_GTGGCGCTCAAGAGCTCCGG</t>
  </si>
  <si>
    <t>cggc-tcgTcgCggcgcGGCccgacgggtcgcacgggcca</t>
  </si>
  <si>
    <t>GCGCT-------------CAAGAGCTCCGG---CGGGTTC</t>
  </si>
  <si>
    <t>gcgcGgcccgacgggtcgcaCgGgcCATggaggcgggttc</t>
  </si>
  <si>
    <t>NHJ0785314_t6_R1_fq_gz_sgRNA_GTGGCGCTCAAGAGCTCCGG</t>
  </si>
  <si>
    <t>gcgcctcgTcgCgAcgcGGCccgacgggtcgcacgggcca</t>
  </si>
  <si>
    <t>gcgcNtcgTcgCggcgcGGCccgacgggtcgcacgggcca</t>
  </si>
  <si>
    <t>NHJ0785315_t5_R1_fq_gz_sgRNA_GTGGCGCTCAAGAGCTCCGG</t>
  </si>
  <si>
    <t>NHJ0785315_t6_R1_fq_gz_sgRNA_GTGGCGCTCAAGAGCTCCGG</t>
  </si>
  <si>
    <t>gcgcctcgGcgCggcgcGGCccgacgggtcgcacgggcca</t>
  </si>
  <si>
    <t>NHJ078531_t5_R1_fq_gz_sgRNA_GTGGCGCTCAAGAGCTCCGG</t>
  </si>
  <si>
    <t>NHJ078531_t6_R1_fq_gz_sgRNA_GTGGCGCTCAAGAGCTCCGG</t>
  </si>
  <si>
    <t>CGGCCTCGCCGTGGCGCTCA------AGAGCTCCG---GC</t>
  </si>
  <si>
    <t>cggcc-cgAcgGgTcgcAcGggccatGgagctAcgtcggc</t>
  </si>
  <si>
    <t>NHJ078532_t5_R1_fq_gz_sgRNA_GTGGCGCTCAAGAGCTCCGG</t>
  </si>
  <si>
    <t>NHJ078532_t6_R1_fq_gz_sgRNA_GTGGCGCTCAAGAGCTCCGG</t>
  </si>
  <si>
    <t>NHJ078533_t5_R1_fq_gz_sgRNA_GTGGCGCTCAAGAGCTCCGG</t>
  </si>
  <si>
    <t>CGC------CGTGGCGCTCAAGAGCTCCGGCGGGTTCTTC</t>
  </si>
  <si>
    <t>cgcacgggccgtggcgctcaagagctccggcgggttcttc</t>
  </si>
  <si>
    <t>NHJ078533_t6_R1_fq_gz_sgRNA_GTGGCGCTCAAGAGCTCCGG</t>
  </si>
  <si>
    <t>NHJ078534_t5_R1_fq_gz_sgRNA_GTGGCGCTCAAGAGCTCCGG</t>
  </si>
  <si>
    <t>cggccGTgccgtggcgcGcaagagctctcggcggCttctt</t>
  </si>
  <si>
    <t>cggccNcgccgtggcgctcaagagctctcggcgggttctt</t>
  </si>
  <si>
    <t>cggcctAgccgtggcgctcaagagctctcggcgggttctt</t>
  </si>
  <si>
    <t>cggcctcgccgtggcgctcaagGgctctcggcgggttctt</t>
  </si>
  <si>
    <t>gcgcctcgTcgCggTgcGGCccgacgggtcgcactggcca</t>
  </si>
  <si>
    <t>NHJ078534_t6_R1_fq_gz_sgRNA_GTGGCGCTCAAGAGCTCCGG</t>
  </si>
  <si>
    <t>CGGCCTCGCCGTGGCGCTCA------AGAGCTCCG-----</t>
  </si>
  <si>
    <t>cggcc-cgAcgGgTcgcAcGggccatGgagctAcgttggg</t>
  </si>
  <si>
    <t>NHJ078535_t5_R1_fq_gz_sgRNA_GTGGCGCTCAAGAGCTCCGG</t>
  </si>
  <si>
    <t>gcgcctcgTcgCggcgcCGCccgacgggtcgcacgggcca</t>
  </si>
  <si>
    <t>NHJ078535_t6_R1_fq_gz_sgRNA_GTGGCGCTCAAGAGCTCCGG</t>
  </si>
  <si>
    <t>NHJ078536_t5_R1_fq_gz_sgRNA_GTGGCGCTCAAGAGCTCCGG</t>
  </si>
  <si>
    <t>NHJ078536_t6_R1_fq_gz_sgRNA_GTGGCGCTCAAGAGCTCCGG</t>
  </si>
  <si>
    <t>gcgcctcgTcgCggcgcGGCccgacggggcgcacgggcca</t>
  </si>
  <si>
    <t>NHJ078537_t5_R1_fq_gz_sgRNA_GTGGCGCTCAAGAGCTCCGG</t>
  </si>
  <si>
    <t>NHJ078537_t6_R1_fq_gz_sgRNA_GTGGCGCTCAAGAGCTCCGG</t>
  </si>
  <si>
    <t>NHJ078538_t5_R1_fq_gz_sgRNA_GTGGCGCTCAAGAGCTCCGG</t>
  </si>
  <si>
    <t>NHJ078538_t6_R1_fq_gz_sgRNA_GTGGCGCTCAAGAGCTCCGG</t>
  </si>
  <si>
    <t>cggcctcgccgtggcgctcaaga----cggcgggttcttc</t>
  </si>
  <si>
    <t>gcgcGtcgTcgCggcgcGGCccgacgagtcgcacggacca</t>
  </si>
  <si>
    <t>gcgcctcgTcgCggcgctcaagagctc-ggcgggttcttc</t>
  </si>
  <si>
    <t>gcgcctcgTcgCggcgcGGCccgacgggtcgcatgggcca</t>
  </si>
  <si>
    <t>CC---TCGCCGTGGCGCTCA--------------------</t>
  </si>
  <si>
    <t>ccgggtcgTcgCggcgcGGCccgacgggtcgcacgggcca</t>
  </si>
  <si>
    <t>gcgcctcgTcgCggcgcGGCccgacgggccgcacgggcca</t>
  </si>
  <si>
    <t>NHJ078539_t5_R1_fq_gz_sgRNA_GTGGCGCTCAAGAGCTCCGG</t>
  </si>
  <si>
    <t>NHJ078539_t6_R1_fq_gz_sgRNA_GTGGCGCTCAAGAGCTCCGG</t>
  </si>
  <si>
    <t>cCgccGACcAgtggcgctcaagagctc-ggcgggttcttc</t>
  </si>
  <si>
    <t>gcgcctcgTcgCggcgcGGCccgacgggtacacgagCgcC</t>
  </si>
  <si>
    <t>NHJ07853WT_t6_R1_fq_gz_sgRNA_GTGGCGCTCAAGAGCTCCGG</t>
  </si>
  <si>
    <t>NHJ0786311_t5_R1_fq_gz_sgRNA_GTGGCGCTCAAGAGCTCCGG</t>
  </si>
  <si>
    <t>gcgcctcgTcgCggcgcGGCccgacgggtcgcgcggtgta</t>
  </si>
  <si>
    <t>NHJ0786311_t6_R1_fq_gz_sgRNA_GTGGCGCTCAAGAGCTCCGG</t>
  </si>
  <si>
    <t>CGGCCTCGCCGTGGCGCTCAAGAGCTCC-GGCGGGTTCTT</t>
  </si>
  <si>
    <t>cggcctcgccgtggcgctcaagagctcccggcgggttctt</t>
  </si>
  <si>
    <t>gcgcctcgTcgCggcgcGcaagagctcccggcgggttctt</t>
  </si>
  <si>
    <t>gcgcctcgTTgCggcgcGGCccgacgggtcgcacgggcca</t>
  </si>
  <si>
    <t>NHJ078632_t5_R1_fq_gz_sgRNA_GTGGCGCTCAAGAGCTCCGG</t>
  </si>
  <si>
    <t>cggcctNgccgtggcgctcaagagctctcggcgggttctt</t>
  </si>
  <si>
    <t>NHJ078632_t6_R1_fq_gz_sgRNA_GTGGCGCTCAAGAGCTCCGG</t>
  </si>
  <si>
    <t>cggcctcgccgtggcgctcaagagcAc-ggcgggttcttc</t>
  </si>
  <si>
    <t>cggcctTgccgtggcgctcaagagctcacggcgggttctt</t>
  </si>
  <si>
    <t>gcgcctcgTcgtggcgctcaagagctccggcgggttcttc</t>
  </si>
  <si>
    <t>NHJ078633_t5_R1_fq_gz_sgRNA_GTGGCGCTCAAGAGCTCCGG</t>
  </si>
  <si>
    <t>gcgcctcgTcgCggcgcGGCccgacgggtgcacgggccat</t>
  </si>
  <si>
    <t>CCTCGCCGTGGCGCT---CAAGAGCTC-------------</t>
  </si>
  <si>
    <t>cctcgTcgCggcgcGgcccGaCGgGtcgcacgggccatgg</t>
  </si>
  <si>
    <t>gcgcctcgAcgCggcgcGGCccgacgggtcgcacgggcca</t>
  </si>
  <si>
    <t>gcgcctcgTcgCggcgcGGTGTaCctTgccggccgcggcg</t>
  </si>
  <si>
    <t>NHJ078633_t6_R1_fq_gz_sgRNA_GTGGCGCTCAAGAGCTCCGG</t>
  </si>
  <si>
    <t>cggcc-cgAcgGgTcgcAcGggccatGgagctAcggcggg</t>
  </si>
  <si>
    <t>NHJ078634_t6_R1_fq_gz_sgRNA_GTGGCGCTCAAGAGCTCCGG</t>
  </si>
  <si>
    <t>NHJ078635_t5_R1_fq_gz_sgRNA_GTGGCGCTCAAGAGCTCCGG</t>
  </si>
  <si>
    <t>cg-cctcgTcgCggcgcGGCccgacgggtcgcacgggcca</t>
  </si>
  <si>
    <t>gcgcctcgccgCggcgcGGCccgacgggtcgcacgggcca</t>
  </si>
  <si>
    <t>NHJ078635_t6_R1_fq_gz_sgRNA_GTGGCGCTCAAGAGCTCCGG</t>
  </si>
  <si>
    <t>NHJ078636_t5_R1_fq_gz_sgRNA_GTGGCGCTCAAGAGCTCCGG</t>
  </si>
  <si>
    <t>NHJ078636_t6_R1_fq_gz_sgRNA_GTGGCGCTCAAGAGCTCCGG</t>
  </si>
  <si>
    <t>cggcc-cgAcgGgTcgctcaagagctcccggcgggttctt</t>
  </si>
  <si>
    <t>gcgcctcgTcgCggcgcGGCccgacgggtcgctcgggcca</t>
  </si>
  <si>
    <t>TSN2025041401000090_NHJ0786310_20250416BAN5_B12_B12_i36_t6_R1_fq_gz_sgRNA_GTGGCGCTCAAGAGCTCCGG</t>
  </si>
  <si>
    <t>TSN2025041401000090_NHJ0786312_20250416BAN5_D12_D12_i36_t5_R1_fq_gz_sgRNA_GTGGCGCTCAAGAGCTCCGG</t>
  </si>
  <si>
    <t>gcgcctcgTcgCggcgcGGCccgtcgggtcgcacgggcca</t>
  </si>
  <si>
    <t>TSN2025041401000090_NHJ0786312_20250416BAN5_D12_D12_i36_t6_R1_fq_gz_sgRNA_GTGGCGCTCAAGAGCTCCGG</t>
  </si>
  <si>
    <t>gcgcctcgTcgCggcgcGGCccgacgggtcgcaCGgGtcc</t>
  </si>
  <si>
    <t>TSN2025041401000090_NHJ0786313_20250416BAN5_E12_E12_i36_t5_R1_fq_gz_sgRNA_GTGGCGCTCAAGAGCTCCGG</t>
  </si>
  <si>
    <t>gcgcGtcgNcgCggcgcGGCccgacgggtcgcacgggcca</t>
  </si>
  <si>
    <t>gcgcGgcccgacggggcgcaCgGgcCATggcgggttcttc</t>
  </si>
  <si>
    <t>gcgcAtcgTcgCggcgcGGCccgacgggtcgcacgggcca</t>
  </si>
  <si>
    <t>GGCCT-CGCCGTGGCGCTCAAGAGCTCC-------GGCGG</t>
  </si>
  <si>
    <t>ggccttcTccgC--cgACcaGgGgcGcctcgtcgcggcgg</t>
  </si>
  <si>
    <t>TSN2025041401000090_NHJ0786313_20250416BAN5_E12_E12_i36_t6_R1_fq_gz_sgRNA_GTGGCGCTCAAGAGCTCCGG</t>
  </si>
  <si>
    <t>CCTCGCCGTGGCGCT---CAAGAGCTCC---GGCGGGTTC</t>
  </si>
  <si>
    <t>cctcgTcgCggcgcGgcccGaCGgGtcAcaaggcgggttc</t>
  </si>
  <si>
    <t>TSN2025041401000090_NHJ0786314_20250416BAN5_F12_F12_i36_t5_R1_fq_gz_sgRNA_GTGGCGCTCAAGAGCTCCGG</t>
  </si>
  <si>
    <t>gcgcNtGgTcgCggcgcGGCccgatgggtggcacgggcca</t>
  </si>
  <si>
    <t>gcgcctcgTcgCggcgcGGCccggcgggtcgctcgggcca</t>
  </si>
  <si>
    <t>cctcgTcgCggcgcGgcccGaCGgGtcgcacggcgggttc</t>
  </si>
  <si>
    <t>gcccctcgTcgCggcgcGGCccgacgggtcgcacgggcca</t>
  </si>
  <si>
    <t>gcgcctcgTcgCggcgcGGCccgacgcgtcgcacgggcca</t>
  </si>
  <si>
    <t>gcgcctcgGcgCggcgcGGCccgacgggtcgcacggccca</t>
  </si>
  <si>
    <t>GcgggtcgccgCggcgcGGCccgacgggtcgcatgngcca</t>
  </si>
  <si>
    <t>TSN2025041401000090_NHJ0786314_20250416BAN5_F12_F12_i36_t6_R1_fq_gz_sgRNA_GTGGCGCTCAAGAGCTCCGG</t>
  </si>
  <si>
    <t>TSN2025041401000090_NHJ0786315_20250416BAN5_G12_G12_i36_t5_R1_fq_gz_sgRNA_GTGGCGCTCAAGAGCTCCGG</t>
  </si>
  <si>
    <t>cCgcctcgTcgCggcgcGGCccgacgggtcgcacgggcca</t>
  </si>
  <si>
    <t>TSN2025041401000090_NHJ0786315_20250416BAN5_G12_G12_i36_t6_R1_fq_gz_sgRNA_GTGGCGCTCAAGAGCTCCGG</t>
  </si>
  <si>
    <t>gcgcctcgTcgCggcAc------gGCccggcgggttcttc</t>
  </si>
  <si>
    <t>TSN2025041401000090_NHJ078631_20250416BAN1_G12_G12_i51_t5_R1_fq_gz_sgRNA_GTGGCGCTCAAGAGCTCCGG</t>
  </si>
  <si>
    <t>CGGCCTCGCCGTGGCGCTCA------------------AG</t>
  </si>
  <si>
    <t>GgAGcGcTTcgtgCAgAGGaaggacaagtacgaccccaag</t>
  </si>
  <si>
    <t>TSN2025041401000090_NHJ078631_20250416BAN1_G12_G12_i51_t6_R1_fq_gz_sgRNA_GTGGCGCTCAAGAGCTCCGG</t>
  </si>
  <si>
    <t>TSN2025041401000090_NHJ078637_20250416BAN5_G10_G10_i36_t5_R1_fq_gz_sgRNA_GTGGCGCTCAAGAGCTCCGG</t>
  </si>
  <si>
    <t>gcgcctcgTcgCggcgTGGCccgacgggtcgcacgggcca</t>
  </si>
  <si>
    <t>gcgcctcgTcgCggcgcNGCccgacgggtcgcacgggcca</t>
  </si>
  <si>
    <t>gcgcctcgTcgCggcgcGGCccgtcgggccgcacgggcca</t>
  </si>
  <si>
    <t>gcgcctcgTcgCggcgcGGCccgacgggtcgcccgggcca</t>
  </si>
  <si>
    <t>cgcacgggccAtggcgctcaagagctctcggcgggttctt</t>
  </si>
  <si>
    <t>cggcctTgccgtggcgctcaagagctctcggcgggttctt</t>
  </si>
  <si>
    <t>gcgcTtcgGcgCggcgcGGCccgacgggtcgcacgggcca</t>
  </si>
  <si>
    <t>TSN2025041401000090_NHJ078637_20250416BAN5_G10_G10_i36_t6_R1_fq_gz_sgRNA_GTGGCGCTCAAGAGCTCCGG</t>
  </si>
  <si>
    <t>TSN2025041401000090_NHJ078638_20250416BAN5_H10_H10_i36_t5_R1_fq_gz_sgRNA_GTGGCGCTCAAGAGCTCCGG</t>
  </si>
  <si>
    <t>gcNcctcgTcgCggcgcGGCccgacgggtagctcgggcca</t>
  </si>
  <si>
    <t>TSN2025041401000090_NHJ078638_20250416BAN5_H10_H10_i36_t6_R1_fq_gz_sgRNA_GTGGCGCTCAAGAGCTCCGG</t>
  </si>
  <si>
    <t>TSN2025041401000090_NHJ078639_20250416BAN5_A12_A12_i36_t5_R1_fq_gz_sgRNA_GTGGCGCTCAAGAGCTCCGG</t>
  </si>
  <si>
    <t>gcgcctcgTTgCggcgc------gGCccggcgggttcttc</t>
  </si>
  <si>
    <t>TSN2025041401000090_NHJ078639_20250416BAN5_A12_A12_i36_t6_R1_fq_gz_sgRNA_GTGGCGCTCAAGAGCTCCGG</t>
  </si>
  <si>
    <t>gcgcctcgTcgCggcgcGGCccgacgggncgcacgggcca</t>
  </si>
  <si>
    <t>NHJ0793</t>
  </si>
  <si>
    <t>NHJ0793C10_t5_R1_fq_gz_sgRNA_CCGGTACATCCTGCAGAACG</t>
  </si>
  <si>
    <t>CGGGGCTCAACCGGTACATCCTGCAGAACGAGGGGAGGC-</t>
  </si>
  <si>
    <t>cggggctcaaccggtacatcctgcagaaGCaTCggCggca</t>
  </si>
  <si>
    <t>CGGGGCTCAACCGGTACATCCTGCAGAACGAGGGGAGGCT</t>
  </si>
  <si>
    <t>cggggctcaaccggtacatcctgca--acgaggggaggct</t>
  </si>
  <si>
    <t>cggggctcaaccggtacatcctgcagaacgaggggaggct</t>
  </si>
  <si>
    <t>cggggctcaaccggGacatcctgcagaaGCaTCggCggca</t>
  </si>
  <si>
    <t>cggggctcaaccggtacatcctgca---cgaggggaggct</t>
  </si>
  <si>
    <t>cgTggctcaaccggGacatcctgca--acgaggggaggct</t>
  </si>
  <si>
    <t>NHJ0793C10_t6_R1_fq_gz_sgRNA_CCGGTACATCCTGCAGAACG</t>
  </si>
  <si>
    <t>CGGGGCTCAACCGGTACATCCTGCAGAA-CGAGGGGAGGC</t>
  </si>
  <si>
    <t>cggggctcaaccggtacatcctgcagaaacgaggggaggc</t>
  </si>
  <si>
    <t>cggggctcaac------------------gaggggaggct</t>
  </si>
  <si>
    <t>CGGGGCTCAACCGGTACATCCTGCAGA-ACGAGGGGAGGC</t>
  </si>
  <si>
    <t>cggggctcaaccggtacatcctgcagatacgaggggaggc</t>
  </si>
  <si>
    <t>cggggctcaaccggtacatc-------acgaggggaggct</t>
  </si>
  <si>
    <t>cggggctcaaccgg-------------acgaggggaggct</t>
  </si>
  <si>
    <t>cggggctcaaccggtacatc--------cgaggggaggct</t>
  </si>
  <si>
    <t>cggggctcaaccggtacatcctgcaga-cgaggggaggct</t>
  </si>
  <si>
    <t>cggggctcaaccggtacatcc------acgaggggaggct</t>
  </si>
  <si>
    <t>NHJ0793C11_t5_R1_fq_gz_sgRNA_CCGGTACATCCTGCAGAACG</t>
  </si>
  <si>
    <t>TCAACCGGTAC------ATCCTGCAGAGCA--TCGGCGGC</t>
  </si>
  <si>
    <t>tcaaccTgtTcgagtgcaGcTACcCgCgcagatcggcggc</t>
  </si>
  <si>
    <t>cgggActcaaccggtacatcctgcagaaGCaTCggCggca</t>
  </si>
  <si>
    <t>cggggctcaac------------------gaggggaggcA</t>
  </si>
  <si>
    <t>cggggctcaaccggtacatcctgcaTaaGCaTCggCggca</t>
  </si>
  <si>
    <t>NHJ0793C11_t6_R1_fq_gz_sgRNA_CCGGTACATCCTGCAGAACG</t>
  </si>
  <si>
    <t>cggggctcaaccggtacatcctg----acgaggggaggct</t>
  </si>
  <si>
    <t>NHJ0793C12_t5_R1_fq_gz_sgRNA_CCGGTACATCCTGCAGAACG</t>
  </si>
  <si>
    <t>GG---CTCAACCGGTACATCCTGCAG----AGCATCGGCG</t>
  </si>
  <si>
    <t>ggaggctGTTcGAgtGcaGcTACcCgcgctagcatcggcg</t>
  </si>
  <si>
    <t>CGGGGCTCAACCGGTACATCCTGCAG-----------AGC</t>
  </si>
  <si>
    <t>cggggctcaaccggtacatcctgcagctacccgcgctagc</t>
  </si>
  <si>
    <t>cggggcCcaaccggtacatcctgcCgaaacgaggggaggA</t>
  </si>
  <si>
    <t>cggggctcaaccggGacatcctgcagaacgaggggaggct</t>
  </si>
  <si>
    <t>cggggctcaaccggtacatc-tgca-aacgaggggaggct</t>
  </si>
  <si>
    <t>NHJ0793C12_t6_R1_fq_gz_sgRNA_CCGGTACATCCTGCAGAACG</t>
  </si>
  <si>
    <t>cggggctcaaccggtacatcctg------gGCTgCaTCct</t>
  </si>
  <si>
    <t>cggggctcaaccggtacatcctgcagagacgaggggaggc</t>
  </si>
  <si>
    <t>NHJ0793C13_t5_R1_fq_gz_sgRNA_CCGGTACATCCTGCAGAACG</t>
  </si>
  <si>
    <t>CGGGGCTCAACCGGTACATCCTGCAGAGCATCGGCGG---</t>
  </si>
  <si>
    <t>cggggctcaaccggtacatcctgcagagGGGAggcTgttc</t>
  </si>
  <si>
    <t>cAggTcGcCaTATACacatcctgcagatacgaggggaggc</t>
  </si>
  <si>
    <t>cgg------------------------acgaggggaggct</t>
  </si>
  <si>
    <t>cggggctcaaccggCacatcctgcagaacgaggggaggct</t>
  </si>
  <si>
    <t>NHJ0793C13_t6_R1_fq_gz_sgRNA_CCGGTACATCCTGCAGAACG</t>
  </si>
  <si>
    <t>NHJ0793C14_t5_R1_fq_gz_sgRNA_CCGGTACATCCTGCAGAACG</t>
  </si>
  <si>
    <t>cggggctcaaccggtacatcctgcagacacgaggggaggc</t>
  </si>
  <si>
    <t>NHJ0793C14_t6_R1_fq_gz_sgRNA_CCGGTACATCCTGCAGAACG</t>
  </si>
  <si>
    <t>NHJ0793C15_t5_R1_fq_gz_sgRNA_CCGGTACATCCTGCAGAACG</t>
  </si>
  <si>
    <t>CGGGGCTCAACCGGTACATCCTGCAGA-------------</t>
  </si>
  <si>
    <t>cggggctcaaccggtacatcctgcaCCtacctgcgcggca</t>
  </si>
  <si>
    <t>ggaggctGTTcGAgtGcaGcTACcCgcgcaagcatcggcg</t>
  </si>
  <si>
    <t>GG-GGCTCAACCGGTACATCCTGCAG----AGCATCGGCG</t>
  </si>
  <si>
    <t>cggggcATCGGcgg--catcctgGGCaaGTGgTCCaTgct</t>
  </si>
  <si>
    <t>cggggctcaaccggtacatcct-----acgaggggaggct</t>
  </si>
  <si>
    <t>CGGGGCTCAACCGGTACATC-----------CTGCAGAAC</t>
  </si>
  <si>
    <t>cggggctcaaccggtacatccacgaggggaccCgcaCCGc</t>
  </si>
  <si>
    <t>cggggctcaaccggtacatcctgcaga--gaggggaggct</t>
  </si>
  <si>
    <t>cggggctcaaccggtacatc--------------gaggct</t>
  </si>
  <si>
    <t>cggggctcaaccggC----------gGacgaggggaggct</t>
  </si>
  <si>
    <t>cggggctcaaccggtacatcctgcagaGGCaTCggCggca</t>
  </si>
  <si>
    <t>cggggctcaaccggtacatcctgcagatacgGggggaggc</t>
  </si>
  <si>
    <t>cggggctcaaccggtacatcctgcGCTaGCaTCggCggca</t>
  </si>
  <si>
    <t>cggggctcaaccggtacatcctgGGCaaGTGgTCCaTgct</t>
  </si>
  <si>
    <t>CGGGGCTCAACCGGTACATCCTGCAGAAC---------GA</t>
  </si>
  <si>
    <t>cggggctcaaccggtacatcTACcCgCaccgcgaagttga</t>
  </si>
  <si>
    <t>NHJ0793C15_t6_R1_fq_gz_sgRNA_CCGGTACATCCTGCAGAACG</t>
  </si>
  <si>
    <t>cggggctcaaccggtacatcctgcaga----ggggaggct</t>
  </si>
  <si>
    <t>NHJ0793C1_t5_R1_fq_gz_sgRNA_CCGGTACATCCTGCAGAACG</t>
  </si>
  <si>
    <t>cggggctcaaccggtacatcctgcagctacccgcgcaagc</t>
  </si>
  <si>
    <t>G---GCTCAACCGGTACATCCTGCAG----AGCATCGGCG</t>
  </si>
  <si>
    <t>gacagctGTTcGAgtacaGcTACcCgcgcaagcatcggcg</t>
  </si>
  <si>
    <t>cggggctcaaccggtaca-----------gaggggaggct</t>
  </si>
  <si>
    <t>cggggctcaaccggtacaC--------acgaggggaggct</t>
  </si>
  <si>
    <t>CGGGGCTCAACCGGTACATCCTGCAGAAC---GAGGGGAG</t>
  </si>
  <si>
    <t>cggggctcaaccggtacatcctgcagaGcatcgGCggCaT</t>
  </si>
  <si>
    <t>cggggctcaaccggtacatcctgcGga----ggggaggct</t>
  </si>
  <si>
    <t>cggggctcaaccggtacCtcctgcCgacacgaggggGggc</t>
  </si>
  <si>
    <t>cTgggctcaaccggtacatcctgcaga-cgaggggaggct</t>
  </si>
  <si>
    <t>NHJ0793C1_t6_R1_fq_gz_sgRNA_CCGGTACATCCTGCAGAACG</t>
  </si>
  <si>
    <t>cggggctcaaccggtac------------gaggggaggct</t>
  </si>
  <si>
    <t>NHJ0793C2_t5_R1_fq_gz_sgRNA_CCGGTACATCCTGCAGAACG</t>
  </si>
  <si>
    <t>CGGGGCTCAACCGGTACATCCTGCA--------GAGCATC</t>
  </si>
  <si>
    <t>cggggctcaaccggtacatcctgcTacccgcgcgagcatc</t>
  </si>
  <si>
    <t>GG---CTCAACCGGTACATC----CTGCAGAGCATCGGCG</t>
  </si>
  <si>
    <t>ggaggctGTTcGAgtGcaGctacccGCGCgagcatcggcg</t>
  </si>
  <si>
    <t>cgggCcAcaaccggtacatc---caATacgaggggaggct</t>
  </si>
  <si>
    <t>cggggctcaaccggtacatcctg-------aggggaggct</t>
  </si>
  <si>
    <t>gtgcagctaCccgCGGcatcctgGGCaaGTGgTCCaTgct</t>
  </si>
  <si>
    <t>NHJ0793C2_t6_R1_fq_gz_sgRNA_CCGGTACATCCTGCAGAACG</t>
  </si>
  <si>
    <t>cggggctcaaccggtacatcctg----------ggaggct</t>
  </si>
  <si>
    <t>NHJ0793C3_t5_R1_fq_gz_sgRNA_CCGGTACATCCTGCAGAACG</t>
  </si>
  <si>
    <t>cggggctcaaccggtacatTctgcagaacgaggggaggct</t>
  </si>
  <si>
    <t>NHJ0793C3_t6_R1_fq_gz_sgRNA_CCGGTACATCCTGCAGAACG</t>
  </si>
  <si>
    <t>NHJ0793C4_t5_R1_fq_gz_sgRNA_CCGGTACATCCTGCAGAACG</t>
  </si>
  <si>
    <t>CGGGGCTCAACCGGTACATCCTGCAG----AGCATCGGCG</t>
  </si>
  <si>
    <t>cggggctGTTcGAgtGcaGcTACcCgcgctagcatcggcg</t>
  </si>
  <si>
    <t>cggAgctcaaccggtacatcctgcagaaacgaggggaggc</t>
  </si>
  <si>
    <t>cggggctcaaccgg---------------gagTg----ct</t>
  </si>
  <si>
    <t>NHJ0793C4_t6_R1_fq_gz_sgRNA_CCGGTACATCCTGCAGAACG</t>
  </si>
  <si>
    <t>CGGGGCTCAACCGGTACATC--------------------</t>
  </si>
  <si>
    <t>cggggctcaaccggtacatcctgggcaagtggctcaaccg</t>
  </si>
  <si>
    <t>cggg-ctcaaccggtacatcctgcagagacgaggggaggc</t>
  </si>
  <si>
    <t>cggggctcaaccggtacatcctgcag-----------gct</t>
  </si>
  <si>
    <t>cggggctcaaccggtacatcctgcagaaacgagggTaggc</t>
  </si>
  <si>
    <t>NHJ0793C5_t5_R1_fq_gz_sgRNA_CCGGTACATCCTGCAGAACG</t>
  </si>
  <si>
    <t>CGGGGCTCAACCGGTACATCCTGCAGAA--CGAGGGGAGG</t>
  </si>
  <si>
    <t>cAgACAtcaGccTAtacaGcAtgcCgaCttcTGCgggag-</t>
  </si>
  <si>
    <t>cggggctcaaccggtacaCcctgcagaaacgaggggaggc</t>
  </si>
  <si>
    <t>cggggctcaaccggtacatccG------cgaggggaggct</t>
  </si>
  <si>
    <t>cggggctcaaccggtacatcctgcaga-------gaggct</t>
  </si>
  <si>
    <t>cggggctcaaccggtacatcctgcagGC----ggCaTCct</t>
  </si>
  <si>
    <t>GTACA-------------TCCTGCAGAACGAGGGGAGGCT</t>
  </si>
  <si>
    <t>gCGcaagcatcggcggcatcctgGGCaaGTGgTCCaTgct</t>
  </si>
  <si>
    <t>NHJ0793C5_t6_R1_fq_gz_sgRNA_CCGGTACATCCTGCAGAACG</t>
  </si>
  <si>
    <t>CGGGGCTCAACCGGTACATCCTGCAGAGC-----------</t>
  </si>
  <si>
    <t>cggggctcaaccggtacatcctgcagaAcgaggggaggct</t>
  </si>
  <si>
    <t>CGGGGCTCAACCGGTACATCCTGCAGAA----CGAGGGGA</t>
  </si>
  <si>
    <t>cggggctcaaccggtacatcctgcagaagcttcgGCggCa</t>
  </si>
  <si>
    <t>NHJ0793C6_t5_R1_fq_gz_sgRNA_CCGGTACATCCTGCAGAACG</t>
  </si>
  <si>
    <t>cggggctcaaccggtacatcctgcaga---------ggct</t>
  </si>
  <si>
    <t>cggggctcaaccggtacatcct----aacgaggggaggct</t>
  </si>
  <si>
    <t>CGGGGCTCAACCGGTACATCCTGCAG-AACGAGGGGAGGC</t>
  </si>
  <si>
    <t>cggggctcaaccggtacatcctgcagcaacgaggggaggc</t>
  </si>
  <si>
    <t>NHJ0793C6_t6_R1_fq_gz_sgRNA_CCGGTACATCCTGCAGAACG</t>
  </si>
  <si>
    <t>NHJ0793C7_t5_R1_fq_gz_sgRNA_CCGGTACATCCTGCAGAACG</t>
  </si>
  <si>
    <t>cgAggctGTTcGAgtGcaGcTACcCgcgccagcatcggcg</t>
  </si>
  <si>
    <t>cggggc-cGGGcggtTcGAG-tgcagctacccgcgccagc</t>
  </si>
  <si>
    <t>cggggctcaaccggtacatcctgcagCTcgCC---aggct</t>
  </si>
  <si>
    <t>NHJ0793C7_t6_R1_fq_gz_sgRNA_CCGGTACATCCTGCAGAACG</t>
  </si>
  <si>
    <t>CGGGGCTCAACCGGTACATCCTGCAGAG------------</t>
  </si>
  <si>
    <t>cggggctcaaccggtacatcctgcagGgaggctgttcgag</t>
  </si>
  <si>
    <t>NHJ0793C8_t5_R1_fq_gz_sgRNA_CCGGTACATCCTGCAGAACG</t>
  </si>
  <si>
    <t>cggggctcaaccggtacatcctgca---cgaggggaAgct</t>
  </si>
  <si>
    <t>cggggctcaGccggtacatcctgcagaaGCaTCggCggca</t>
  </si>
  <si>
    <t>NHJ0793C8_t6_R1_fq_gz_sgRNA_CCGGTACATCCTGCAGAACG</t>
  </si>
  <si>
    <t>CGGGGCTCAACCGGTACATCCTGCAGA-------GCATCG</t>
  </si>
  <si>
    <t>cggggctcaaccggtacatcctgcagatacccgcgcatcg</t>
  </si>
  <si>
    <t>CGGGGCTCAACCGGTACATCCTGCAGAGCATCGGCGGCAT</t>
  </si>
  <si>
    <t>cgAggctGTTcGAgtGcaGcTACcCgCgcatcggcggcat</t>
  </si>
  <si>
    <t>cggggctGTTcGAgtGcaGcTACcCgCgcatcggcggcat</t>
  </si>
  <si>
    <t>cggggctcaaccggtacatcctgc-------------gct</t>
  </si>
  <si>
    <t>cggggctcaacTggtacatcctgcagaaacgaggggaggc</t>
  </si>
  <si>
    <t>cggggctcaaccggtacatcctgGGCaaGTGggCCaTgct</t>
  </si>
  <si>
    <t>cggggctcaaccggtacatcctgcagaacgaTgggaggct</t>
  </si>
  <si>
    <t>cAgggctcaaccggtacatcct-----acgaggggaggct</t>
  </si>
  <si>
    <t>cggggctcaaccggtacatcctgcagaaacgaggggTggc</t>
  </si>
  <si>
    <t>CGGGGCTCAACCGGTACATCCTGCAGAACGA-GGGGAGGC</t>
  </si>
  <si>
    <t>cggggc--aaGTggtCcatGctgGTCCTcgTcggggaCCc</t>
  </si>
  <si>
    <t>cggggctcaaccggta-----------acgaggggaggct</t>
  </si>
  <si>
    <t>cggggctcaaccggGacatcctgcagaaacgaggggaggc</t>
  </si>
  <si>
    <t>cggggctTaaccggtacatcctgcagaacgaggggaggct</t>
  </si>
  <si>
    <t>NHJ0793C9_t5_R1_fq_gz_sgRNA_CCGGTACATCCTGCAGAACG</t>
  </si>
  <si>
    <t>cAgTgcGcCacAggCacatcctgcagaacgaggggaggct</t>
  </si>
  <si>
    <t>NHJ0793C9_t6_R1_fq_gz_sgRNA_CCGGTACATCCTGCAGAACG</t>
  </si>
  <si>
    <t>NHJ0793CWT_t5_R1_fq_gz_sgRNA_CCGGTACATCCTGCAGAACG</t>
  </si>
  <si>
    <t>NHJ0793CWT_t6_R1_fq_gz_sgRNA_CCGGTACATCCTGCAGAACG</t>
  </si>
  <si>
    <t>NHJ0794</t>
  </si>
  <si>
    <t>NHJ0794C10_t5_R1_fq_gz_sgRNA_CCGGTACATCCTGCAGAACG</t>
  </si>
  <si>
    <t>cggggctcaaccggtacatcctgcagTacgaggggaggct</t>
  </si>
  <si>
    <t>NHJ0794C10_t6_R1_fq_gz_sgRNA_CCGGTACATCCTGCAGAACG</t>
  </si>
  <si>
    <t>NHJ0794C11_t5_R1_fq_gz_sgRNA_CCGGTACATCCTGCAGAACG</t>
  </si>
  <si>
    <t>cggggctcaaccggtacatcctgTTCGGGgagCggaCgGt</t>
  </si>
  <si>
    <t>NHJ0794C11_t6_R1_fq_gz_sgRNA_CCGGTACATCCTGCAGAACG</t>
  </si>
  <si>
    <t>NHJ0794C12_t5_R1_fq_gz_sgRNA_CCGGTACATCCTGCAGAACG</t>
  </si>
  <si>
    <t>CGGGGCTCAACCGGTACATC---CTGCAGAGCATCGGCGG</t>
  </si>
  <si>
    <t>cggggctGTTcGAgtGcaGctaccCgc-gCgcatcggcgg</t>
  </si>
  <si>
    <t>cggggctcaaccggGac------------gaggggaggct</t>
  </si>
  <si>
    <t>NHJ0794C12_t6_R1_fq_gz_sgRNA_CCGGTACATCCTGCAGAACG</t>
  </si>
  <si>
    <t>cggggctcaaccggtacatc---------gaggggaggct</t>
  </si>
  <si>
    <t>NHJ0794C13_t5_R1_fq_gz_sgRNA_CCGGTACATCCTGCAGAACG</t>
  </si>
  <si>
    <t>cggggctcaaccggtacatcc--cCgaacgaggggaggct</t>
  </si>
  <si>
    <t>NHJ0794C13_t6_R1_fq_gz_sgRNA_CCGGTACATCCTGCAGAACG</t>
  </si>
  <si>
    <t>NHJ0794C14_t5_R1_fq_gz_sgRNA_CCGGTACATCCTGCAGAACG</t>
  </si>
  <si>
    <t>cggggctcaaccggtacatcc-------cgaggggaggct</t>
  </si>
  <si>
    <t>cggggctcaaccggtacatcctgcagaacgagggAaggct</t>
  </si>
  <si>
    <t>NHJ0794C14_t6_R1_fq_gz_sgRNA_CCGGTACATCCTGCAGAACG</t>
  </si>
  <si>
    <t>NHJ0794C15_t5_R1_fq_gz_sgRNA_CCGGTACATCCTGCAGAACG</t>
  </si>
  <si>
    <t>cggggctcaaccgg--cGtc----------GgCggaCgct</t>
  </si>
  <si>
    <t>NHJ0794C15_t6_R1_fq_gz_sgRNA_CCGGTACATCCTGCAGAACG</t>
  </si>
  <si>
    <t>NHJ0794C1_t5_R1_fq_gz_sgRNA_CCGGTACATCCTGCAGAACG</t>
  </si>
  <si>
    <t>CGGGGCTCAACCGGTACATCCTGCAG--------AGCATC</t>
  </si>
  <si>
    <t>cggggctcaaccggtacatcctgcTAcccgcgcaagcatc</t>
  </si>
  <si>
    <t>cggggctcaaccggtacatcctgcagaaaacgaggggagg</t>
  </si>
  <si>
    <t>cggCgG----------catcctgGGCaaGTGgTCCaTgct</t>
  </si>
  <si>
    <t>CGGGGCTCAACCGGTACATCCTGCAGAACGAGGGG-----</t>
  </si>
  <si>
    <t>cggggctcaaccggtacatcctgcagGaTgTACCgccggt</t>
  </si>
  <si>
    <t>cggggctcaaccggtacatcctgcagCacgaggggaggct</t>
  </si>
  <si>
    <t>cggggctcaaccggtacatcctgcagaaTgaggggTggct</t>
  </si>
  <si>
    <t>cggggctcaa----------------aacgaggggaggct</t>
  </si>
  <si>
    <t>cggggctcaaccggtacatcAGCcTgG--gaCgggaggct</t>
  </si>
  <si>
    <t>cggggctcaaccggtaca---------acgaggggaggct</t>
  </si>
  <si>
    <t>cggggctcaac-------tc-----gGacgaggggaggct</t>
  </si>
  <si>
    <t>CGGGGCTCAACCGGTACATCCTGCAGAACGAGGG-GAGGC</t>
  </si>
  <si>
    <t>cgggTcGTCaTcTACacGtcctgcCTaaACTgggtgTgAc</t>
  </si>
  <si>
    <t>NHJ0794C1_t6_R1_fq_gz_sgRNA_CCGGTACATCCTGCAGAACG</t>
  </si>
  <si>
    <t>NHJ0794C2_t5_R1_fq_gz_sgRNA_CCGGTACATCCTGCAGAACG</t>
  </si>
  <si>
    <t>NHJ0794C2_t6_R1_fq_gz_sgRNA_CCGGTACATCCTGCAGAACG</t>
  </si>
  <si>
    <t>cggggctcaaccggtacatcctg-------------ggct</t>
  </si>
  <si>
    <t>NHJ0794C3_t5_R1_fq_gz_sgRNA_CCGGTACATCCTGCAGAACG</t>
  </si>
  <si>
    <t>CGGGGCTCAACCGGTACATCCTGCAGAGCA----------</t>
  </si>
  <si>
    <t>cggggctcaaccggtacatcctgcagaCGaggggaggctg</t>
  </si>
  <si>
    <t>cggggctcaaccggtacatcctgcagaTACgaggggaggc</t>
  </si>
  <si>
    <t>cggggctAaaccggtacatcctgcaga-cgaggggaggct</t>
  </si>
  <si>
    <t>CGGGGCTCAACCGGTACATCCTGCAGAA---CGAGGGGAG</t>
  </si>
  <si>
    <t>cggggctcaaccggtacatcctgcagCTacccgCggggCA</t>
  </si>
  <si>
    <t>NHJ0794C3_t6_R1_fq_gz_sgRNA_CCGGTACATCCTGCAGAACG</t>
  </si>
  <si>
    <t>GG---CTCAACCGGTACATC---CTGCAGAGCATCGGCGG</t>
  </si>
  <si>
    <t>ggaggctGTTcGAgtGcaGctaccCgc-gCgcatcggcgg</t>
  </si>
  <si>
    <t>NHJ0794C4_t5_R1_fq_gz_sgRNA_CCGGTACATCCTGCAGAACG</t>
  </si>
  <si>
    <t>NHJ0794C4_t6_R1_fq_gz_sgRNA_CCGGTACATCCTGCAGAACG</t>
  </si>
  <si>
    <t>ggctgttcGaGTgCGGcatcctgGGCaaGTGgTCCaTgct</t>
  </si>
  <si>
    <t>gcctgttcGaGTgCGGcatcctgGGCaaGTGgTCCaTgct</t>
  </si>
  <si>
    <t>NHJ0794C5_t5_R1_fq_gz_sgRNA_CCGGTACATCCTGCAGAACG</t>
  </si>
  <si>
    <t>cggggctcaaccAgtacatcctgcagaacgaggggaggct</t>
  </si>
  <si>
    <t>cggggctcaaccggtacatcc---------------ggct</t>
  </si>
  <si>
    <t>cggggctcaaccggtacatcctgcagaa----gggaggct</t>
  </si>
  <si>
    <t>cggggctcaaccggtacatcctgcagaagaaacgagggga</t>
  </si>
  <si>
    <t>cggggctcaaccggtacatcctgcaT--cgGCggCaTCct</t>
  </si>
  <si>
    <t>NHJ0794C5_t6_R1_fq_gz_sgRNA_CCGGTACATCCTGCAGAACG</t>
  </si>
  <si>
    <t>CGGGGCTCAACCGGTACATCCTGC---AGAGCATCGGCGG</t>
  </si>
  <si>
    <t>cggggctcaaccggtacatGctgTtcgagTgcaGcTAcC-</t>
  </si>
  <si>
    <t>cggggctcaaccggAacatcctgcagaaGgaggggGggcG</t>
  </si>
  <si>
    <t>cggggctcaaccggtC------------------gaggct</t>
  </si>
  <si>
    <t>CGGGGCTCAACCGGTACATC---------CTGCAGAACGA</t>
  </si>
  <si>
    <t>cggggctcaaccggtacatcggcggcatcctgGGCaaGTG</t>
  </si>
  <si>
    <t>cggggctcaaccggtacatcctgcagatacgagggTaggc</t>
  </si>
  <si>
    <t>cggggctcaaccggtacatcctgcagatacgaggggCggc</t>
  </si>
  <si>
    <t>cggggctcaaccggtacatcctgcagaG---gTCCaTgct</t>
  </si>
  <si>
    <t>cggggctcaaccggtacatcctgcagaacgaggggCggca</t>
  </si>
  <si>
    <t>GGGGCTCAACCGGTA-CATCCTGCAGAACGAGGGGAGGCT</t>
  </si>
  <si>
    <t>ggggctcaaccggtagcatcctgGGCaGcTaCCCC---ct</t>
  </si>
  <si>
    <t>NHJ0794C6_t5_R1_fq_gz_sgRNA_CCGGTACATCCTGCAGAACG</t>
  </si>
  <si>
    <t>NHJ0794C6_t6_R1_fq_gz_sgRNA_CCGGTACATCCTGCAGAACG</t>
  </si>
  <si>
    <t>cggggctcaaccggtacatcctgcagaAcGaggggaggct</t>
  </si>
  <si>
    <t>cggggctcaaTcggtacatcctgcagaGcatcgGCggCaT</t>
  </si>
  <si>
    <t>cgggActcaaccggtacatcctgcag-----------gct</t>
  </si>
  <si>
    <t>NHJ0794C7_t5_R1_fq_gz_sgRNA_CCGGTACATCCTGCAGAACG</t>
  </si>
  <si>
    <t>CGGGGCTCAACCGGTACATCCTGCAGA---------GCAT</t>
  </si>
  <si>
    <t>cggggctcaaccggtacatcctgcagCtacccgcgcgcat</t>
  </si>
  <si>
    <t>cggggctcaaccggtacatcctgcT--acgaggggaggct</t>
  </si>
  <si>
    <t>NHJ0794C7_t6_R1_fq_gz_sgRNA_CCGGTACATCCTGCAGAACG</t>
  </si>
  <si>
    <t>NHJ0794C8_t5_R1_fq_gz_sgRNA_CCGGTACATCCTGCAGAACG</t>
  </si>
  <si>
    <t>cgAggctGTTcGAgtGcaGcTACcCgcgctagcatcggcg</t>
  </si>
  <si>
    <t>cggggcGcaaccggAGcatcggcggcatcctgGGCaaGTG</t>
  </si>
  <si>
    <t>cggggctcaaccggAacatcctgcagaaGCaTCggCggca</t>
  </si>
  <si>
    <t>cggggctcaaccggtacatcctgcagaaacgaAgggaggc</t>
  </si>
  <si>
    <t>cggggctcaaccggtacatcctgcagaaGCaTCggCTgca</t>
  </si>
  <si>
    <t>cggggctcaaccggtacatcctgcagaaGTaTCggCggca</t>
  </si>
  <si>
    <t>cggggctcaaccggtGcatcggcggcatcctgGGCaaGTT</t>
  </si>
  <si>
    <t>cgTggctcaaccggtacatcctgcagaacgaggTTaggct</t>
  </si>
  <si>
    <t>NHJ0794C8_t6_R1_fq_gz_sgRNA_CCGGTACATCCTGCAGAACG</t>
  </si>
  <si>
    <t>NHJ0794C9_t5_R1_fq_gz_sgRNA_CCGGTACATCCTGCAGAACG</t>
  </si>
  <si>
    <t>cggggctcaaccggta---------------------gct</t>
  </si>
  <si>
    <t>cggAgctcaaccggt---------------------ggct</t>
  </si>
  <si>
    <t>cggggctcaaccggtacatcTtgcagaacgaggggaggct</t>
  </si>
  <si>
    <t>NHJ0794C9_t6_R1_fq_gz_sgRNA_CCGGTACATCCTGCAGAACG</t>
  </si>
  <si>
    <t>NHJ0794CWT_t5_R1_fq_gz_sgRNA_CCGGTACATCCTGCAGAACG</t>
  </si>
  <si>
    <t>NHJ0794CWT_t6_R1_fq_gz_sgRNA_CCGGTACATCCTGCAGAACG</t>
  </si>
  <si>
    <t>NHJ0795</t>
  </si>
  <si>
    <t>NHJ0795C10_t5_R1_fq_gz_sgRNA_CCGGTACATCCTGCAGAACG</t>
  </si>
  <si>
    <t>NHJ0795C10_t7_R1_fq_gz_sgRNA_CCGGTACATCCTGCAGAACG</t>
  </si>
  <si>
    <t>NHJ0795C10_t8_R1_fq_gz_sgRNA_CCGGTACATCCTGCAGAACG</t>
  </si>
  <si>
    <t>NHJ0795C11_t7_R1_fq_gz_sgRNA_CCGGTACATCCTGCAGAACG</t>
  </si>
  <si>
    <t>TCAACCGGTAC------ATCCTGCAGAGCATCGGCGGCAT</t>
  </si>
  <si>
    <t>tGTaccggtTcgagtgcaGcTACcCgCgcatcggcggcat</t>
  </si>
  <si>
    <t>cggggctcaaccggtacatc------------------ct</t>
  </si>
  <si>
    <t>NHJ0795C11_t8_R1_fq_gz_sgRNA_CCGGTACATCCTGCAGAACG</t>
  </si>
  <si>
    <t>NHJ0795C12_t5_R1_fq_gz_sgRNA_CCGGTACATCCTGCAGAACG</t>
  </si>
  <si>
    <t>NHJ0795C12_t7_R1_fq_gz_sgRNA_CCGGTACATCCTGCAGAACG</t>
  </si>
  <si>
    <t>NHJ0795C12_t8_R1_fq_gz_sgRNA_CCGGTACATCCTGCAGAACG</t>
  </si>
  <si>
    <t>NHJ0795C13_t5_R1_fq_gz_sgRNA_CCGGTACATCCTGCAGAACG</t>
  </si>
  <si>
    <t>cggggctcaaccggtacatcctgcagaCatcgGCggCaTC</t>
  </si>
  <si>
    <t>NHJ0795C13_t7_R1_fq_gz_sgRNA_CCGGTACATCCTGCAGAACG</t>
  </si>
  <si>
    <t>NHJ0795C13_t8_R1_fq_gz_sgRNA_CCGGTACATCCTGCAGAACG</t>
  </si>
  <si>
    <t>NHJ0795C14_t5_R1_fq_gz_sgRNA_CCGGTACATCCTGCAGAACG</t>
  </si>
  <si>
    <t>NHJ0795C14_t7_R1_fq_gz_sgRNA_CCGGTACATCCTGCAGAACG</t>
  </si>
  <si>
    <t>cggggctcaaccggtacatcctgcagaTacgaggggaggc</t>
  </si>
  <si>
    <t>NHJ0795C14_t8_R1_fq_gz_sgRNA_CCGGTACATCCTGCAGAACG</t>
  </si>
  <si>
    <t>cggggctcaaccggtacatcctgcagaAacgaggggaggc</t>
  </si>
  <si>
    <t>CGGGGCTCAACCGGTACATCCTGCAGAG--------CATC</t>
  </si>
  <si>
    <t>cggggctcaaccggtacatcctgcagaggggaggctcatc</t>
  </si>
  <si>
    <t>NHJ0795C15_t6_R1_fq_gz_sgRNA_CCGGTACATCCTGCAGAACG</t>
  </si>
  <si>
    <t>NHJ0795C15_t7_R1_fq_gz_sgRNA_CCGGTACATCCTGCAGAACG</t>
  </si>
  <si>
    <t>cggggctcaaccggtTcGAG-tgcagctacccgcgctagc</t>
  </si>
  <si>
    <t>NHJ0795C15_t8_R1_fq_gz_sgRNA_CCGGTACATCCTGCAGAACG</t>
  </si>
  <si>
    <t>NHJ0795C1_t7_R1_fq_gz_sgRNA_CCGGTACATCCTGCAGAACG</t>
  </si>
  <si>
    <t>NHJ0795C1_t8_R1_fq_gz_sgRNA_CCGGTACATCCTGCAGAACG</t>
  </si>
  <si>
    <t>NHJ0795C2_t7_R1_fq_gz_sgRNA_CCGGTACATCCTGCAGAACG</t>
  </si>
  <si>
    <t>NHJ0795C2_t8_R1_fq_gz_sgRNA_CCGGTACATCCTGCAGAACG</t>
  </si>
  <si>
    <t>NHJ0795C4_t7_R1_fq_gz_sgRNA_CCGGTACATCCTGCAGAACG</t>
  </si>
  <si>
    <t>cTgggc--aaGTggtCcatGctgGTCCTcgTcggggaCCc</t>
  </si>
  <si>
    <t>NHJ0795C4_t8_R1_fq_gz_sgRNA_CCGGTACATCCTGCAGAACG</t>
  </si>
  <si>
    <t>CGGGGCTCAACCGGTACATCCTGCAG---AGCATCGGCGG</t>
  </si>
  <si>
    <t>cggggctcaaccggtacatcctgcGCgcaagcatcggcgg</t>
  </si>
  <si>
    <t>cggggctcaaccggtacatcctgcagCatcgGCggCaTCc</t>
  </si>
  <si>
    <t>cggggctcaaccggtacatcctgc-gaacgaggggaggct</t>
  </si>
  <si>
    <t>cggggctcaaccggtacatcctgca-aacgaggggaggct</t>
  </si>
  <si>
    <t>NHJ0795C5_t7_R1_fq_gz_sgRNA_CCGGTACATCCTGCAGAACG</t>
  </si>
  <si>
    <t>cggggctcaaccggtacatcctgcagGTc---------ct</t>
  </si>
  <si>
    <t>NHJ0795C5_t8_R1_fq_gz_sgRNA_CCGGTACATCCTGCAGAACG</t>
  </si>
  <si>
    <t>NHJ0795C6_t7_R1_fq_gz_sgRNA_CCGGTACATCCTGCAGAACG</t>
  </si>
  <si>
    <t>cggggctcaaccggtac----------------------t</t>
  </si>
  <si>
    <t>NHJ0795C6_t8_R1_fq_gz_sgRNA_CCGGTACATCCTGCAGAACG</t>
  </si>
  <si>
    <t>cggggctcaaccggtacatcctgcagCtacgaggggaggc</t>
  </si>
  <si>
    <t>cggggctcaaccggtacatcctgcagaGcgCgggTag-ct</t>
  </si>
  <si>
    <t>cggggctcaaccggtacatcctgcagaGcgCgggTagC--</t>
  </si>
  <si>
    <t>NHJ0795C7_t5_R1_fq_gz_sgRNA_CCGGTACATCCTGCAGAACG</t>
  </si>
  <si>
    <t>NHJ0795C7_t7_R1_fq_gz_sgRNA_CCGGTACATCCTGCAGAACG</t>
  </si>
  <si>
    <t>NHJ0795C7_t8_R1_fq_gz_sgRNA_CCGGTACATCCTGCAGAACG</t>
  </si>
  <si>
    <t>cggggctcaaccggta--------------------ggct</t>
  </si>
  <si>
    <t>NHJ0795C9_t7_R1_fq_gz_sgRNA_CCGGTACATCCTGCAGAACG</t>
  </si>
  <si>
    <t>NHJ0795C9_t8_R1_fq_gz_sgRNA_CCGGTACATCCTGCAGAACG</t>
  </si>
  <si>
    <t>NHJ0796</t>
  </si>
  <si>
    <t>NHJ0796C10_t5_R1_fq_gz_sgRNA_CCGGTACATCCTGCAGAACG</t>
  </si>
  <si>
    <t>NHJ0796C10_t7_R1_fq_gz_sgRNA_CCGGTACATCCTGCAGAACG</t>
  </si>
  <si>
    <t>cggggctcaaccggtacatcctgcagaagcatcgGCggga</t>
  </si>
  <si>
    <t>NHJ0796C10_t8_R1_fq_gz_sgRNA_CCGGTACATCCTGCAGAACG</t>
  </si>
  <si>
    <t>NHJ0796C11_t7_R1_fq_gz_sgRNA_CCGGTACATCCTGCAGAACG</t>
  </si>
  <si>
    <t>CGGGGCTCAACCGGTACATCCTG--CAG-----------A</t>
  </si>
  <si>
    <t>cggggctcaaccggtacatcctgtgcagctacccgcgcaa</t>
  </si>
  <si>
    <t>cggggctcaaccggtacatcctgggcagctacccgcgcaa</t>
  </si>
  <si>
    <t>CGGGGCTCAACCGGTACATCCTGCAGA--------ACGAG</t>
  </si>
  <si>
    <t>cggggctcaaccggtacatcctgcagGtaccgtcgacgag</t>
  </si>
  <si>
    <t>NHJ0796C11_t8_R1_fq_gz_sgRNA_CCGGTACATCCTGCAGAACG</t>
  </si>
  <si>
    <t>CGGGGCTCAACCGGTACATCCTGCAGA-GCATCGGCGGCA</t>
  </si>
  <si>
    <t>cgggT-tcGaGTgCAGcTAccCgcGCaagcatcggcggca</t>
  </si>
  <si>
    <t>cggggctcaaccggtacatcctgcGgCaTCCTgggcaagt</t>
  </si>
  <si>
    <t>NHJ0796C14_t5_R1_fq_gz_sgRNA_CCGGTACATCCTGCAGAACG</t>
  </si>
  <si>
    <t>NHJ0796C14_t7_R1_fq_gz_sgRNA_CCGGTACATCCTGCAGAACG</t>
  </si>
  <si>
    <t>NHJ0796C14_t8_R1_fq_gz_sgRNA_CCGGTACATCCTGCAGAACG</t>
  </si>
  <si>
    <t>cggggctcaaccggtacatcctgcaga-------------</t>
  </si>
  <si>
    <t>cggggctcaaccggtacatcctgcagaTcgaggggaggct</t>
  </si>
  <si>
    <t>acccgcgcaTcGgCGGcatcctgGGCaaGTGgTCCaTgct</t>
  </si>
  <si>
    <t>NHJ0796C15_t7_R1_fq_gz_sgRNA_CCGGTACATCCTGCAGAACG</t>
  </si>
  <si>
    <t>NHJ0796C15_t8_R1_fq_gz_sgRNA_CCGGTACATCCTGCAGAACG</t>
  </si>
  <si>
    <t>CGGGGCTCAACCGGTACATCCTGCAGA----GCATCGGCG</t>
  </si>
  <si>
    <t>cggggctcaaccggtacatcctgcagaacgagcatcggcg</t>
  </si>
  <si>
    <t>NHJ0796C1_t7_R1_fq_gz_sgRNA_CCGGTACATCCTGCAGAACG</t>
  </si>
  <si>
    <t>cggggctcaaccggtacatcctg------gaggggaggct</t>
  </si>
  <si>
    <t>NHJ0796C1_t8_R1_fq_gz_sgRNA_CCGGTACATCCTGCAGAACG</t>
  </si>
  <si>
    <t>NHJ0796C2_t7_R1_fq_gz_sgRNA_CCGGTACATCCTGCAGAACG</t>
  </si>
  <si>
    <t>NHJ0796C2_t8_R1_fq_gz_sgRNA_CCGGTACATCCTGCAGAACG</t>
  </si>
  <si>
    <t>NHJ0796C3_t7_R1_fq_gz_sgRNA_CCGGTACATCCTGCAGAACG</t>
  </si>
  <si>
    <t>NHJ0796C3_t8_R1_fq_gz_sgRNA_CCGGTACATCCTGCAGAACG</t>
  </si>
  <si>
    <t>NHJ0796C4_t7_R1_fq_gz_sgRNA_CCGGTACATCCTGCAGAACG</t>
  </si>
  <si>
    <t>cggggctcaaccggtaca------------------ggct</t>
  </si>
  <si>
    <t>NHJ0796C4_t8_R1_fq_gz_sgRNA_CCGGTACATCCTGCAGAACG</t>
  </si>
  <si>
    <t>cggggctcaaccggtacatcctgc---------------t</t>
  </si>
  <si>
    <t>NHJ0796C6_t7_R1_fq_gz_sgRNA_CCGGTACATCCTGCAGAACG</t>
  </si>
  <si>
    <t>NHJ0796C6_t8_R1_fq_gz_sgRNA_CCGGTACATCCTGCAGAACG</t>
  </si>
  <si>
    <t>cggggctcaaccggtacatcctgcagG-cgCgggTag-ct</t>
  </si>
  <si>
    <t>cggggctcaaccggtacatcctgcag--cgCgggTag-ct</t>
  </si>
  <si>
    <t>NHJ0796C7_t5_R1_fq_gz_sgRNA_CCGGTACATCCTGCAGAACG</t>
  </si>
  <si>
    <t>NHJ0796C7_t7_R1_fq_gz_sgRNA_CCGGTACATCCTGCAGAACG</t>
  </si>
  <si>
    <t>cggggctcaaccggta--tc-----gGacgaggggaggct</t>
  </si>
  <si>
    <t>NHJ0796C7_t8_R1_fq_gz_sgRNA_CCGGTACATCCTGCAGAACG</t>
  </si>
  <si>
    <t>NHJ0796C8_t5_R1_fq_gz_sgRNA_CCGGTACATCCTGCAGAACG</t>
  </si>
  <si>
    <t>NHJ0796C8_t7_R1_fq_gz_sgRNA_CCGGTACATCCTGCAGAACG</t>
  </si>
  <si>
    <t>NHJ0796C8_t8_R1_fq_gz_sgRNA_CCGGTACATCCTGCAGAACG</t>
  </si>
  <si>
    <t>NHJ0796C9_t7_R1_fq_gz_sgRNA_CCGGTACATCCTGCAGAACG</t>
  </si>
  <si>
    <t>NHJ0796C9_t8_R1_fq_gz_sgRNA_CCGGTACATCCTGCAGAACG</t>
  </si>
  <si>
    <t>NHJ0793C10_t5_R1_fq_gz_sgRNA_AGGATGCCGCCGATGCTGCG</t>
  </si>
  <si>
    <t>TACATCCTGCAGA-GCATCGGCGGCATCCTGGGCAAGTGG</t>
  </si>
  <si>
    <t>tacatcctgcagaagcatcggcggcatcctgggcaagtgg</t>
  </si>
  <si>
    <t>Gacatcctgcagaagcatcggcggcatcctgggcaagtgg</t>
  </si>
  <si>
    <t>CAGCTACCCGCGCAGCATCGGCGGCATCCTGGGCAAGTGG</t>
  </si>
  <si>
    <t>cagctacccgcgc-gcatcggcggcatcctgggcaagtgg</t>
  </si>
  <si>
    <t>AGCTACCCGCGC-AGCATCGGCGGCATCCTGGGCAAGTGG</t>
  </si>
  <si>
    <t>agctacccgcgctagcatcggcggcatcctgggcaagtgg</t>
  </si>
  <si>
    <t>NHJ0793C10_t6_R1_fq_gz_sgRNA_AGGATGCCGCCGATGCTGCG</t>
  </si>
  <si>
    <t>cagctacccgcgca---tcggcggcatcctgggcaagtgg</t>
  </si>
  <si>
    <t>cagctacccgcgcagcatcggcggcatcctgggcaagtgg</t>
  </si>
  <si>
    <t>NHJ0793C11_t5_R1_fq_gz_sgRNA_AGGATGCCGCCGATGCTGCG</t>
  </si>
  <si>
    <t>gcaGcTACcCgCgcagatcggcggcatcctgggcaagtgg</t>
  </si>
  <si>
    <t>tacatcctgcagaagcatcggcggcatcctgggcaagGgg</t>
  </si>
  <si>
    <t>tacatcctgcaTaagcatcggcggcatcctgggcaagtgg</t>
  </si>
  <si>
    <t>cagctacccgcgcag-atcggcggcatcctgggcaagtgg</t>
  </si>
  <si>
    <t>agctacccgcgctagcCtcggcggcatcctgggcaagtgg</t>
  </si>
  <si>
    <t>NHJ0793C11_t6_R1_fq_gz_sgRNA_AGGATGCCGCCGATGCTGCG</t>
  </si>
  <si>
    <t>NHJ0793C12_t5_R1_fq_gz_sgRNA_AGGATGCCGCCGATGCTGCG</t>
  </si>
  <si>
    <t>ATCCTGCAG----AGCATCGGCGGCATCCTGGGCAAGTGG</t>
  </si>
  <si>
    <t>aGcTACcCgcgctagcatcggcggcatcctgggcaagtgg</t>
  </si>
  <si>
    <t>AG-----------AGCATCGGCGGCATCCTGGGCAAGTGG</t>
  </si>
  <si>
    <t>cagctaccc--------------------tgggcaagtgg</t>
  </si>
  <si>
    <t>NHJ0793C12_t6_R1_fq_gz_sgRNA_AGGATGCCGCCGATGCTGCG</t>
  </si>
  <si>
    <t>NHJ0793C13_t5_R1_fq_gz_sgRNA_AGGATGCCGCCGATGCTGCG</t>
  </si>
  <si>
    <t>GTACATCCTGCAGAGCATCGGCGG--------CATCCTGG</t>
  </si>
  <si>
    <t>gtacatcctgcagagGGGAggcTgttcgagtgcatcctgg</t>
  </si>
  <si>
    <t>AGCTACCCGCGCA-GCATCGGCGGCATCCTGGGCAAGTGG</t>
  </si>
  <si>
    <t>agctacccgcgcaagcatcggcggcatcctgggcaagtgg</t>
  </si>
  <si>
    <t>ca------------------------tcctgggcaagtgg</t>
  </si>
  <si>
    <t>agctacccgcgcaagcatcggcggcatcctgggcaagtgT</t>
  </si>
  <si>
    <t>agctacccgcgcaagcatcggcggcatcctgggcaaTtgg</t>
  </si>
  <si>
    <t>NHJ0793C13_t6_R1_fq_gz_sgRNA_AGGATGCCGCCGATGCTGCG</t>
  </si>
  <si>
    <t>NHJ0793C14_t5_R1_fq_gz_sgRNA_AGGATGCCGCCGATGCTGCG</t>
  </si>
  <si>
    <t>NHJ0793C14_t6_R1_fq_gz_sgRNA_AGGATGCCGCCGATGCTGCG</t>
  </si>
  <si>
    <t>NHJ0793C15_t5_R1_fq_gz_sgRNA_AGGATGCCGCCGATGCTGCG</t>
  </si>
  <si>
    <t>aGcTACcCgcgcaagcatcggcggcatcctgggcaagtgg</t>
  </si>
  <si>
    <t>gcgcggcatcggcggcatcggcggcatcctgggcaagtgg</t>
  </si>
  <si>
    <t>tacatcctgcagaagcatcggcggcatTctgggcaagtgg</t>
  </si>
  <si>
    <t>TACATCCTGCAGAG-CATCGGCGGCATCCTGGGCAAGTGG</t>
  </si>
  <si>
    <t>tacatcctgcagaggcatcggcggcatcctgggcaagtgg</t>
  </si>
  <si>
    <t>TACATCCTGCAG-AGCATCGGCGGCATCCTGGGCAAGTGG</t>
  </si>
  <si>
    <t>tacatcctgcGCtagcatcggcggcatcctgggcaagtgg</t>
  </si>
  <si>
    <t>cagctacccgcgc---------ggcatcctgggcaagtgg</t>
  </si>
  <si>
    <t>cagctacccgcgca---------------------agtgg</t>
  </si>
  <si>
    <t>agctacccgcgcaagcatcggcggcatcctgggcaagGgg</t>
  </si>
  <si>
    <t>agctacccgcgcaagcatcggcggcCtcctgggcaagtgg</t>
  </si>
  <si>
    <t>agctacccgcgccagcatcggcggcatcctgggcaagtgg</t>
  </si>
  <si>
    <t>agctaTccgcgcaagcatcggcggcatcctgggcaagtgg</t>
  </si>
  <si>
    <t>cagctacccgc-----atcggcggcatcctgggcaagtgg</t>
  </si>
  <si>
    <t>cagctacccgcg-agcatcggcggcatcctgggcaagtgg</t>
  </si>
  <si>
    <t>CTACCCGCGCAGC---ATCGGCGGCATCCTGGGCAAGTGG</t>
  </si>
  <si>
    <t>GGacccgcAcCgcgagatGCgcgCcatcTCCCTcaaCt--</t>
  </si>
  <si>
    <t>NHJ0793C15_t6_R1_fq_gz_sgRNA_AGGATGCCGCCGATGCTGCG</t>
  </si>
  <si>
    <t>cagctacccgcgcGgcatcggcggcatcctgggcaagtgg</t>
  </si>
  <si>
    <t>cagctaTccgcgc---------ggcatcctgggcaagtgg</t>
  </si>
  <si>
    <t>NHJ0793C1_t5_R1_fq_gz_sgRNA_AGGATGCCGCCGATGCTGCG</t>
  </si>
  <si>
    <t>GTACATCCTGCAGAGCATCGGCGGCATCCTGGGCAAGTGG</t>
  </si>
  <si>
    <t>gtacatcctgcagagcatcggcggcatcctgggcaagtgg</t>
  </si>
  <si>
    <t>NHJ0793C1_t6_R1_fq_gz_sgRNA_AGGATGCCGCCGATGCTGCG</t>
  </si>
  <si>
    <t>NHJ0793C2_t5_R1_fq_gz_sgRNA_AGGATGCCGCCGATGCTGCG</t>
  </si>
  <si>
    <t>aGcTACcCgcgcgagcatcggcggcatcctgggcaagtgg</t>
  </si>
  <si>
    <t>TGCA--------GAGCATCGGCGGCATCCTGGGCAAGTGG</t>
  </si>
  <si>
    <t>tgcTacccgcgcgagcatcggcggcatcctgggcaagtgg</t>
  </si>
  <si>
    <t>agctacccgcgcgagcatcggcggcatcctgggcaagtgg</t>
  </si>
  <si>
    <t>cagctacccgcg-----------gcatcctgggcaagtgg</t>
  </si>
  <si>
    <t>NHJ0793C2_t6_R1_fq_gz_sgRNA_AGGATGCCGCCGATGCTGCG</t>
  </si>
  <si>
    <t>NHJ0793C3_t5_R1_fq_gz_sgRNA_AGGATGCCGCCGATGCTGCG</t>
  </si>
  <si>
    <t>cagctacccgcgca---tcggcAgcatcctgggcaagtgg</t>
  </si>
  <si>
    <t>cagctacccgcgcagcatcggcggcatTctgggcaagtgg</t>
  </si>
  <si>
    <t>NHJ0793C3_t6_R1_fq_gz_sgRNA_AGGATGCCGCCGATGCTGCG</t>
  </si>
  <si>
    <t>NHJ0793C4_t5_R1_fq_gz_sgRNA_AGGATGCCGCCGATGCTGCG</t>
  </si>
  <si>
    <t>cagctacccgcgc--catcggcggcatcctgggcaagtgg</t>
  </si>
  <si>
    <t>NHJ0793C4_t6_R1_fq_gz_sgRNA_AGGATGCCGCCGATGCTGCG</t>
  </si>
  <si>
    <t>agctacccgcgcaagcatcggcggcaCcctgggcaagtgg</t>
  </si>
  <si>
    <t>agctacccgcgctagcatcggcggcatcctgggcaagCgg</t>
  </si>
  <si>
    <t>AGCTACCCGCGCAGC-ATCGGCGGCATCCTGGGCAAGTGG</t>
  </si>
  <si>
    <t>TgctacccgcgcaAccatcggcgTcatcctTgTcTagtgT</t>
  </si>
  <si>
    <t>NHJ0793C5_t5_R1_fq_gz_sgRNA_AGGATGCCGCCGATGCTGCG</t>
  </si>
  <si>
    <t>gtacatcctgcag-------gcggcatcctgggcaagtgg</t>
  </si>
  <si>
    <t>agctacccgcgcaagcatcAgcggcatcctgggcaagtgg</t>
  </si>
  <si>
    <t>ctacccgcAcCgcgagatGCgcgCcatcTCCCTcaaCtTC</t>
  </si>
  <si>
    <t>NHJ0793C5_t6_R1_fq_gz_sgRNA_AGGATGCCGCCGATGCTGCG</t>
  </si>
  <si>
    <t>GAGC------------ATCGGCGGCATCCTGGGCAAGTGG</t>
  </si>
  <si>
    <t>gaAcgaggggaggctcatcggcggcatcctgggcaagtgg</t>
  </si>
  <si>
    <t>tacatcctgcagaagcTtcggcggcatcctgggcaagtgg</t>
  </si>
  <si>
    <t>NHJ0793C6_t5_R1_fq_gz_sgRNA_AGGATGCCGCCGATGCTGCG</t>
  </si>
  <si>
    <t>cagctacccgcgc-----------------gggcaagtgg</t>
  </si>
  <si>
    <t>NHJ0793C6_t6_R1_fq_gz_sgRNA_AGGATGCCGCCGATGCTGCG</t>
  </si>
  <si>
    <t>NHJ0793C7_t5_R1_fq_gz_sgRNA_AGGATGCCGCCGATGCTGCG</t>
  </si>
  <si>
    <t>aGcTACcCgcgccagcatcggcggcatcctgggcaagtgg</t>
  </si>
  <si>
    <t>ca---------------tcggcggcatcctgggcaagtgg</t>
  </si>
  <si>
    <t>agcCacccgcgctagcatcggcggcatcctgggcaagtgg</t>
  </si>
  <si>
    <t>NHJ0793C7_t6_R1_fq_gz_sgRNA_AGGATGCCGCCGATGCTGCG</t>
  </si>
  <si>
    <t>G--------------CATCGGCGGCATCCTGGGCAAGTGG</t>
  </si>
  <si>
    <t>gaggctgttcgagtgcatcggcggcatcctgggcaagtgg</t>
  </si>
  <si>
    <t>NHJ0793C8_t5_R1_fq_gz_sgRNA_AGGATGCCGCCGATGCTGCG</t>
  </si>
  <si>
    <t>NHJ0793C8_t6_R1_fq_gz_sgRNA_AGGATGCCGCCGATGCTGCG</t>
  </si>
  <si>
    <t>CTGCAGA-------GCATCGGCGGCATCCTGGGCAAGTGG</t>
  </si>
  <si>
    <t>ctgcagatacccgcgcatcggcggcatcctgggcaagtgg</t>
  </si>
  <si>
    <t>gtGcaGcTACcCgCgcatcggcggcatcctgggcaagtgg</t>
  </si>
  <si>
    <t>TACCCGCGCAG----CATCGGCGGCATCCTGGGCAAGTGG</t>
  </si>
  <si>
    <t>tacccgcgcaCtggtcaAGTgGTCcatcctgggcaagtgg</t>
  </si>
  <si>
    <t>cagctacccgcgca--------------ctggTcaagtgg</t>
  </si>
  <si>
    <t>cagctacccgcgca---tcggcggcatcctgggcaagGgg</t>
  </si>
  <si>
    <t>cagctacccgcgca---tcggcggcatcctgggTaagGgg</t>
  </si>
  <si>
    <t>cagctacccgcgcaCc---ggcggcatcctgggcaagtgg</t>
  </si>
  <si>
    <t>cagctacccgcTca---tcggcggcatcctgggcaagtgg</t>
  </si>
  <si>
    <t>tacccgcgcaCtgttcaAGTgTTCcatcctgggcaagtgg</t>
  </si>
  <si>
    <t>NHJ0793C9_t5_R1_fq_gz_sgRNA_AGGATGCCGCCGATGCTGCG</t>
  </si>
  <si>
    <t>cagctacccgcgc-gcatcggcggcatcctgggcaagAgg</t>
  </si>
  <si>
    <t>NHJ0793C9_t6_R1_fq_gz_sgRNA_AGGATGCCGCCGATGCTGCG</t>
  </si>
  <si>
    <t>cagctacccgcgcCgcatcggcggcatcctgggcaagtgg</t>
  </si>
  <si>
    <t>NHJ0793CWT_t5_R1_fq_gz_sgRNA_AGGATGCCGCCGATGCTGCG</t>
  </si>
  <si>
    <t>cagctacccgcgcaAcatcggcggcatcctgggcaagtgg</t>
  </si>
  <si>
    <t>NHJ0793CWT_t6_R1_fq_gz_sgRNA_AGGATGCCGCCGATGCTGCG</t>
  </si>
  <si>
    <t>NHJ0794C10_t5_R1_fq_gz_sgRNA_AGGATGCCGCCGATGCTGCG</t>
  </si>
  <si>
    <t>cagctacccgcg--gcatcggcggcatcctgggcaagtgg</t>
  </si>
  <si>
    <t>cagctacccgcgc-----cggcggcatcctgggcaagtgg</t>
  </si>
  <si>
    <t>NHJ0794C10_t6_R1_fq_gz_sgRNA_AGGATGCCGCCGATGCTGCG</t>
  </si>
  <si>
    <t>NHJ0794C11_t5_R1_fq_gz_sgRNA_AGGATGCCGCCGATGCTGCG</t>
  </si>
  <si>
    <t>TACATCCTGCA-GAGCATCGGCGG--------CATCCTGG</t>
  </si>
  <si>
    <t>tacatcctgcacgagGGGAggcTgttcgagtgcaGcctgg</t>
  </si>
  <si>
    <t>cagc------------------------ctgggcaagtgg</t>
  </si>
  <si>
    <t>cagcta--------gcatcggcggcatcctgggcaagtgg</t>
  </si>
  <si>
    <t>cagctacccgc--agcatcggcggcatcctgggcaagtgg</t>
  </si>
  <si>
    <t>GCTACCCGCGCAG--CATCGGCGGCATCCTGG---GCAAG</t>
  </si>
  <si>
    <t>gctacccgcgcTggtcCtcgTcggGGAccCgCaccgcGag</t>
  </si>
  <si>
    <t>NHJ0794C11_t6_R1_fq_gz_sgRNA_AGGATGCCGCCGATGCTGCG</t>
  </si>
  <si>
    <t>CAGCTACCCGCGCAGCATCGGCGGCATCCTG---GGCAAG</t>
  </si>
  <si>
    <t>cGg--acGcgGgGCTcaAcCgGTAcatcctgttcggGGag</t>
  </si>
  <si>
    <t>NHJ0794C12_t5_R1_fq_gz_sgRNA_AGGATGCCGCCGATGCTGCG</t>
  </si>
  <si>
    <t>ACATCCTGCAGAGC--ATCGGCGGCATCCTGGGCAAGTGG</t>
  </si>
  <si>
    <t>GcaGcTACcCgCgcgcatcggcggcatcctgggcaagtgg</t>
  </si>
  <si>
    <t>NHJ0794C12_t6_R1_fq_gz_sgRNA_AGGATGCCGCCGATGCTGCG</t>
  </si>
  <si>
    <t>NHJ0794C13_t5_R1_fq_gz_sgRNA_AGGATGCCGCCGATGCTGCG</t>
  </si>
  <si>
    <t>NHJ0794C13_t6_R1_fq_gz_sgRNA_AGGATGCCGCCGATGCTGCG</t>
  </si>
  <si>
    <t>agctacccgcgctagcatcggcggcatcctgggcaagGgg</t>
  </si>
  <si>
    <t>NHJ0794C14_t5_R1_fq_gz_sgRNA_AGGATGCCGCCGATGCTGCG</t>
  </si>
  <si>
    <t>cagctacccAcgca---tcggcggcatcctgggcaagtgg</t>
  </si>
  <si>
    <t>cagctacccgcgca---tcggcggTatcctgggcaagtgg</t>
  </si>
  <si>
    <t>TagctacccgcgcagcatcggcggcatccCgggcaagtgg</t>
  </si>
  <si>
    <t>NHJ0794C14_t6_R1_fq_gz_sgRNA_AGGATGCCGCCGATGCTGCG</t>
  </si>
  <si>
    <t>NHJ0794C15_t5_R1_fq_gz_sgRNA_AGGATGCCGCCGATGCTGCG</t>
  </si>
  <si>
    <t>cagctacccgcgcT---tcggcggcatcctgggcaagtgg</t>
  </si>
  <si>
    <t>NHJ0794C15_t6_R1_fq_gz_sgRNA_AGGATGCCGCCGATGCTGCG</t>
  </si>
  <si>
    <t>NHJ0794C1_t5_R1_fq_gz_sgRNA_AGGATGCCGCCGATGCTGCG</t>
  </si>
  <si>
    <t>TGCAG--------AGCATCGGCGGCATCCTGGGCAAGTGG</t>
  </si>
  <si>
    <t>tgcTAcccgcgcaagcatcggcggcatcctgggcaagtgg</t>
  </si>
  <si>
    <t>agcCacccgAgcaagcaGcggcggcatcctgggcaaCtgg</t>
  </si>
  <si>
    <t>agctacccgcgcaagcat-ggcggcatcctgggcaagtgg</t>
  </si>
  <si>
    <t>agctacccgcgcaagcatcggcggcatcctgggcaa----</t>
  </si>
  <si>
    <t>cagctacccgcgcagTatcggcggcatcctgggcaagtgg</t>
  </si>
  <si>
    <t>NHJ0794C1_t6_R1_fq_gz_sgRNA_AGGATGCCGCCGATGCTGCG</t>
  </si>
  <si>
    <t>NHJ0794C2_t5_R1_fq_gz_sgRNA_AGGATGCCGCCGATGCTGCG</t>
  </si>
  <si>
    <t>cagc------------atcggcggcatcctgggcaagtgg</t>
  </si>
  <si>
    <t>CAGCTACCCGCGCAGCATCGGCGGCA------TCCTGGGC</t>
  </si>
  <si>
    <t>cagctacccgcgcTgGTCAAgTggcaggttcatcctgggc</t>
  </si>
  <si>
    <t>NHJ0794C2_t6_R1_fq_gz_sgRNA_AGGATGCCGCCGATGCTGCG</t>
  </si>
  <si>
    <t>NHJ0794C3_t5_R1_fq_gz_sgRNA_AGGATGCCGCCGATGCTGCG</t>
  </si>
  <si>
    <t>AGAGCA-----------TCGGCGGCATCCTGGGCAAGTGG</t>
  </si>
  <si>
    <t>agaCGaggggaggctgttcggcggcatcctgggcaagtgg</t>
  </si>
  <si>
    <t>AGCA-------------TCGGCGGCATCCTGGGCAAGTGG</t>
  </si>
  <si>
    <t>aTACgaggggaggctgttcggcggcatcctgggcaagtgg</t>
  </si>
  <si>
    <t>cagctacccgcg------------------gggcaagtgg</t>
  </si>
  <si>
    <t>cTCGtCcTcg-------tcggGgAcCCGcACCgcCagATg</t>
  </si>
  <si>
    <t>Tgctacccgcgcaagcatcggcggcatcctgggcaagtgg</t>
  </si>
  <si>
    <t>NHJ0794C3_t6_R1_fq_gz_sgRNA_AGGATGCCGCCGATGCTGCG</t>
  </si>
  <si>
    <t>cagctacccgcgc----tcggcggcatcctgggcaagtgg</t>
  </si>
  <si>
    <t>NHJ0794C4_t5_R1_fq_gz_sgRNA_AGGATGCCGCCGATGCTGCG</t>
  </si>
  <si>
    <t>c---------------------ggcatcctgggcaagtgg</t>
  </si>
  <si>
    <t>CTAC-CCGCGCAG--CATCGGCGGCATCCTGG---GCAAG</t>
  </si>
  <si>
    <t>GtGGtccATgcTggtcCtcgTcggGGAccCgCaccgcGag</t>
  </si>
  <si>
    <t>NHJ0794C4_t6_R1_fq_gz_sgRNA_AGGATGCCGCCGATGCTGCG</t>
  </si>
  <si>
    <t>cTgGtGGTc---caTGCtGgTcCTcGtcGGggAcCCgCAC</t>
  </si>
  <si>
    <t>NHJ0794C5_t5_R1_fq_gz_sgRNA_AGGATGCCGCCGATGCTGCG</t>
  </si>
  <si>
    <t>gtacatcctgca-----tcggcggcatcctgggcaagtgg</t>
  </si>
  <si>
    <t>agctacccgcgctagcatcggcggcatcctgggcGagtgg</t>
  </si>
  <si>
    <t>NHJ0794C5_t6_R1_fq_gz_sgRNA_AGGATGCCGCCGATGCTGCG</t>
  </si>
  <si>
    <t>acatcctgcagaTAcgaGGggcggcatcctgggcaagtgg</t>
  </si>
  <si>
    <t>CATCCTGC---AGAGCATCGGCGGCATCCTGGGCAAGTGG</t>
  </si>
  <si>
    <t>catGctgTtcgagTgcaGcTAcC-cGCcctgggcaagtgg</t>
  </si>
  <si>
    <t>TACATCCTGCAGAGC-ATCGGCGGCATCCTGGGCAAGTGG</t>
  </si>
  <si>
    <t>tacatcctgcagaAcgaGGggcggcatcctgggcaagtgg</t>
  </si>
  <si>
    <t>ca--------------aAcg-cggcatcctgggcaagtgg</t>
  </si>
  <si>
    <t>cagctacccgc----------------cctgggcaagtgg</t>
  </si>
  <si>
    <t>cagctacccgcgcag-----gcggcatcctgggcaagtgg</t>
  </si>
  <si>
    <t>cagctacccgcgcagcatcggcggcatcctgggcaGgtgg</t>
  </si>
  <si>
    <t>NHJ0794C6_t5_R1_fq_gz_sgRNA_AGGATGCCGCCGATGCTGCG</t>
  </si>
  <si>
    <t>NHJ0794C6_t6_R1_fq_gz_sgRNA_AGGATGCCGCCGATGCTGCG</t>
  </si>
  <si>
    <t>GAGCA------------TCGGCGGCATCCTGGGCAAGTGG</t>
  </si>
  <si>
    <t>gaAcGaggggaggctgttcggcggcatcctgggcaagtgg</t>
  </si>
  <si>
    <t>cagctacccgcgcagc------ggcatcctgggcaagtgg</t>
  </si>
  <si>
    <t>cagctacccgcAcCg--tcggGgAcCCGcACCgcGag---</t>
  </si>
  <si>
    <t>NHJ0794C7_t5_R1_fq_gz_sgRNA_AGGATGCCGCCGATGCTGCG</t>
  </si>
  <si>
    <t>GCAGA---------GCATCGGCGGCATCCTGGGCAAGTGG</t>
  </si>
  <si>
    <t>gcagCtacccgcgcgcatcggcggcatcctgggcaagtgg</t>
  </si>
  <si>
    <t>cagcta-----------tcggcggcatcctgggcaagtgg</t>
  </si>
  <si>
    <t>cagctacccgcgc-------gcggcatcctgggcaagtgg</t>
  </si>
  <si>
    <t>NHJ0794C7_t6_R1_fq_gz_sgRNA_AGGATGCCGCCGATGCTGCG</t>
  </si>
  <si>
    <t>NHJ0794C8_t5_R1_fq_gz_sgRNA_AGGATGCCGCCGATGCTGCG</t>
  </si>
  <si>
    <t>AacatcctgcagaagcatcggcggcatcctgggcaagGgg</t>
  </si>
  <si>
    <t>tacatcctgcagaagcatcggcTgcatcctgggcaagtgg</t>
  </si>
  <si>
    <t>tacatcctgcagaagTatcggcggcatcctgggcaagtgg</t>
  </si>
  <si>
    <t>AGCTACCCGCGCAG-CATCGGC-GGCATCCTGGGCAAGTG</t>
  </si>
  <si>
    <t>agctacccgcTTCgtcGtcggcaggcatcctgggcaagtg</t>
  </si>
  <si>
    <t>agctacccTcgctagcatcTgcggcatcctgggcaagtgg</t>
  </si>
  <si>
    <t>cagctacccgc--------------atcctgggcaagtgg</t>
  </si>
  <si>
    <t>cagctacccgcAca---tcggcggcatcctgggcaagtgg</t>
  </si>
  <si>
    <t>cagctacccgcgc-gcatcgTcggcatcctgggcaagtgg</t>
  </si>
  <si>
    <t>cagctacccgcgca------------tcctgggcaagtgg</t>
  </si>
  <si>
    <t>GGacccgcAcCgcgagatGCgcgCcatcTCCCTcaaCtTC</t>
  </si>
  <si>
    <t>NHJ0794C8_t6_R1_fq_gz_sgRNA_AGGATGCCGCCGATGCTGCG</t>
  </si>
  <si>
    <t>NHJ0794C9_t5_R1_fq_gz_sgRNA_AGGATGCCGCCGATGCTGCG</t>
  </si>
  <si>
    <t>cagctacccgcgca-catcggcggcatcctgggcaagtgg</t>
  </si>
  <si>
    <t>agctacccgcgcgagcatcggcggcatcctggTcaagtgg</t>
  </si>
  <si>
    <t>caActacccgcgca-catcggcggcatcctgggcaagtgg</t>
  </si>
  <si>
    <t>cagctacccgcgca-catcggcggcatcctgggcaagGgg</t>
  </si>
  <si>
    <t>NHJ0794C9_t6_R1_fq_gz_sgRNA_AGGATGCCGCCGATGCTGCG</t>
  </si>
  <si>
    <t>NHJ0794CWT_t5_R1_fq_gz_sgRNA_AGGATGCCGCCGATGCTGCG</t>
  </si>
  <si>
    <t>cagctacccgcgcagcatcggcggcatcctgggcaagGgg</t>
  </si>
  <si>
    <t>NHJ0794CWT_t6_R1_fq_gz_sgRNA_AGGATGCCGCCGATGCTGCG</t>
  </si>
  <si>
    <t>NHJ0795C10_t7_R1_fq_gz_sgRNA_AGGATGCCGCCGATGCTGCG</t>
  </si>
  <si>
    <t>cagctacccgcgc----------gcatcctgggcaagtgg</t>
  </si>
  <si>
    <t>cagctaccc----agcatcggcggcatcctgggcaagtgg</t>
  </si>
  <si>
    <t>cagctacccgcgcG---tcggcggcatcctgggcaagtgg</t>
  </si>
  <si>
    <t>NHJ0795C10_t8_R1_fq_gz_sgRNA_AGGATGCCGCCGATGCTGCG</t>
  </si>
  <si>
    <t>cagctacccgcgAG--atGCgcgCcatcTCCCTcaaCt--</t>
  </si>
  <si>
    <t>NHJ0795C11_t7_R1_fq_gz_sgRNA_AGGATGCCGCCGATGCTGCG</t>
  </si>
  <si>
    <t>gtgcaGcTACcCgCgcatcggcggcatcctgggcaagtgg</t>
  </si>
  <si>
    <t>NHJ0795C11_t8_R1_fq_gz_sgRNA_AGGATGCCGCCGATGCTGCG</t>
  </si>
  <si>
    <t>NHJ0795C12_t7_R1_fq_gz_sgRNA_AGGATGCCGCCGATGCTGCG</t>
  </si>
  <si>
    <t>NHJ0795C12_t8_R1_fq_gz_sgRNA_AGGATGCCGCCGATGCTGCG</t>
  </si>
  <si>
    <t>NHJ0795C13_t7_R1_fq_gz_sgRNA_AGGATGCCGCCGATGCTGCG</t>
  </si>
  <si>
    <t>gtacatcctgcaga-catcggcggcatcctgggcaagtgg</t>
  </si>
  <si>
    <t>cGCcATcTcCcTcaAcTtcCTcTCcTCcGtCCgcCTCCgC</t>
  </si>
  <si>
    <t>cGCcATcTcCcTcaAcTtcCTcTCcTCcGtCCgcC-----</t>
  </si>
  <si>
    <t>NHJ0795C13_t8_R1_fq_gz_sgRNA_AGGATGCCGCCGATGCTGCG</t>
  </si>
  <si>
    <t>NHJ0795C14_t7_R1_fq_gz_sgRNA_AGGATGCCGCCGATGCTGCG</t>
  </si>
  <si>
    <t>AG-------------CATCGGCGGCATCCTGGGCAAGTGG</t>
  </si>
  <si>
    <t>aTacgaggggaggctcatcggcggcatcctgggcaagtgg</t>
  </si>
  <si>
    <t>NHJ0795C14_t8_R1_fq_gz_sgRNA_AGGATGCCGCCGATGCTGCG</t>
  </si>
  <si>
    <t>aAacgaggggaggctcatcggcggcatcctgggcaagtgg</t>
  </si>
  <si>
    <t>TGCAGAG--------CATCGGCGGCATCCTGGGCAAGTGG</t>
  </si>
  <si>
    <t>tgcagaggggaggctcatcggcggcatcctgggcaagtgg</t>
  </si>
  <si>
    <t>NHJ0795C15_t7_R1_fq_gz_sgRNA_AGGATGCCGCCGATGCTGCG</t>
  </si>
  <si>
    <t>NHJ0795C15_t8_R1_fq_gz_sgRNA_AGGATGCCGCCGATGCTGCG</t>
  </si>
  <si>
    <t>NHJ0795C1_t7_R1_fq_gz_sgRNA_AGGATGCCGCCGATGCTGCG</t>
  </si>
  <si>
    <t>NHJ0795C1_t8_R1_fq_gz_sgRNA_AGGATGCCGCCGATGCTGCG</t>
  </si>
  <si>
    <t>cagctacccgcgcagcatcggcggGatcctgggcaagtgg</t>
  </si>
  <si>
    <t>NHJ0795C2_t7_R1_fq_gz_sgRNA_AGGATGCCGCCGATGCTGCG</t>
  </si>
  <si>
    <t>NHJ0795C2_t8_R1_fq_gz_sgRNA_AGGATGCCGCCGATGCTGCG</t>
  </si>
  <si>
    <t>NHJ0795C4_t7_R1_fq_gz_sgRNA_AGGATGCCGCCGATGCTGCG</t>
  </si>
  <si>
    <t>tacatcctgcagaagcatcggcggGatcctgggcaagtgg</t>
  </si>
  <si>
    <t>NHJ0795C4_t8_R1_fq_gz_sgRNA_AGGATGCCGCCGATGCTGCG</t>
  </si>
  <si>
    <t>gtacatcctgcag--catcggcggcatcctgggcaagtgg</t>
  </si>
  <si>
    <t>CATCCTGCAG---AGCATCGGCGGCATCCTGGGCAAGTGG</t>
  </si>
  <si>
    <t>catcctgcGCgcaagcatcggcggcatcctgggcaagtgg</t>
  </si>
  <si>
    <t>NHJ0795C5_t7_R1_fq_gz_sgRNA_AGGATGCCGCCGATGCTGCG</t>
  </si>
  <si>
    <t>GTACATCCTGCAGAGCATCGGCGG----CATCCTGGGCAA</t>
  </si>
  <si>
    <t>gtacatcctgcagGTTGtTCgAgTggtccatGctgggcaa</t>
  </si>
  <si>
    <t>NHJ0795C5_t8_R1_fq_gz_sgRNA_AGGATGCCGCCGATGCTGCG</t>
  </si>
  <si>
    <t>NHJ0795C6_t7_R1_fq_gz_sgRNA_AGGATGCCGCCGATGCTGCG</t>
  </si>
  <si>
    <t>caTc--------cTgcatcggcggcatcctgggcaagtgg</t>
  </si>
  <si>
    <t>NHJ0795C6_t8_R1_fq_gz_sgRNA_AGGATGCCGCCGATGCTGCG</t>
  </si>
  <si>
    <t>gtacatcctgcagagcatcggcggGatcctgggcaagtgg</t>
  </si>
  <si>
    <t>ca----cTcgAAcagcCtcCCcggcatcctgggcaagtgg</t>
  </si>
  <si>
    <t>NHJ0795C7_t7_R1_fq_gz_sgRNA_AGGATGCCGCCGATGCTGCG</t>
  </si>
  <si>
    <t>NHJ0795C7_t8_R1_fq_gz_sgRNA_AGGATGCCGCCGATGCTGCG</t>
  </si>
  <si>
    <t>NHJ0795C9_t7_R1_fq_gz_sgRNA_AGGATGCCGCCGATGCTGCG</t>
  </si>
  <si>
    <t>cagctacccgcgAagcatcggcggcatcctgggcaagtgg</t>
  </si>
  <si>
    <t>NHJ0795C9_t8_R1_fq_gz_sgRNA_AGGATGCCGCCGATGCTGCG</t>
  </si>
  <si>
    <t>NHJ0796C10_t7_R1_fq_gz_sgRNA_AGGATGCCGCCGATGCTGCG</t>
  </si>
  <si>
    <t>NHJ0796C10_t8_R1_fq_gz_sgRNA_AGGATGCCGCCGATGCTGCG</t>
  </si>
  <si>
    <t>NHJ0796C11_t7_R1_fq_gz_sgRNA_AGGATGCCGCCGATGCTGCG</t>
  </si>
  <si>
    <t>agctacccgcgcaagcatcggcggcatcctgggcaag---</t>
  </si>
  <si>
    <t>cagctacccgcgcCgc------ggcatcctgggcaagtgg</t>
  </si>
  <si>
    <t>cagctacccgcgGTgcatcggcggcatcctgggcaagtgg</t>
  </si>
  <si>
    <t>agctacccgcgcaagcatcggcggcatcctgggcaagt--</t>
  </si>
  <si>
    <t>NHJ0796C11_t8_R1_fq_gz_sgRNA_AGGATGCCGCCGATGCTGCG</t>
  </si>
  <si>
    <t>AGcTAccCgcGCaagcatcggcggcatcctgggcaagtgg</t>
  </si>
  <si>
    <t>NHJ0796C14_t7_R1_fq_gz_sgRNA_AGGATGCCGCCGATGCTGCG</t>
  </si>
  <si>
    <t>NHJ0796C14_t8_R1_fq_gz_sgRNA_AGGATGCCGCCGATGCTGCG</t>
  </si>
  <si>
    <t>NHJ0796C15_t7_R1_fq_gz_sgRNA_AGGATGCCGCCGATGCTGCG</t>
  </si>
  <si>
    <t>AGCTACCCGCGCAG-CATCGGCGGCATCCTGGGCAAGTGG</t>
  </si>
  <si>
    <t>agctacccgcgcTggcatcggcggcatcctgggcaagtgg</t>
  </si>
  <si>
    <t>NHJ0796C15_t8_R1_fq_gz_sgRNA_AGGATGCCGCCGATGCTGCG</t>
  </si>
  <si>
    <t>ATCCTGCAGA----GCATCGGCGGCATCCTGGGCAAGTGG</t>
  </si>
  <si>
    <t>atcctgcagaacgagcatcggcggcatcctgggcaagtgg</t>
  </si>
  <si>
    <t>cagctacccgcgcag--------------tggATCaCtTg</t>
  </si>
  <si>
    <t>NHJ0796C1_t7_R1_fq_gz_sgRNA_AGGATGCCGCCGATGCTGCG</t>
  </si>
  <si>
    <t>NHJ0796C1_t8_R1_fq_gz_sgRNA_AGGATGCCGCCGATGCTGCG</t>
  </si>
  <si>
    <t>NHJ0796C2_t7_R1_fq_gz_sgRNA_AGGATGCCGCCGATGCTGCG</t>
  </si>
  <si>
    <t>agctacccgcgcaagcatcggcggGatcctgggcaagtgg</t>
  </si>
  <si>
    <t>NHJ0796C2_t8_R1_fq_gz_sgRNA_AGGATGCCGCCGATGCTGCG</t>
  </si>
  <si>
    <t>NHJ0796C3_t7_R1_fq_gz_sgRNA_AGGATGCCGCCGATGCTGCG</t>
  </si>
  <si>
    <t>NHJ0796C3_t8_R1_fq_gz_sgRNA_AGGATGCCGCCGATGCTGCG</t>
  </si>
  <si>
    <t>NHJ0796C4_t7_R1_fq_gz_sgRNA_AGGATGCCGCCGATGCTGCG</t>
  </si>
  <si>
    <t>NHJ0796C4_t8_R1_fq_gz_sgRNA_AGGATGCCGCCGATGCTGCG</t>
  </si>
  <si>
    <t>NHJ0796C6_t7_R1_fq_gz_sgRNA_AGGATGCCGCCGATGCTGCG</t>
  </si>
  <si>
    <t>GC-TACCCGCGCA-GCATCGGCGGCATCCTGGGCAAGTGG</t>
  </si>
  <si>
    <t>gcctCcccTcgTaagcatcggcggcatcctgggcaagtgg</t>
  </si>
  <si>
    <t>NHJ0796C6_t8_R1_fq_gz_sgRNA_AGGATGCCGCCGATGCTGCG</t>
  </si>
  <si>
    <t>NHJ0796C7_t7_R1_fq_gz_sgRNA_AGGATGCCGCCGATGCTGCG</t>
  </si>
  <si>
    <t>NHJ0796C7_t8_R1_fq_gz_sgRNA_AGGATGCCGCCGATGCTGCG</t>
  </si>
  <si>
    <t>NHJ0796C8_t7_R1_fq_gz_sgRNA_AGGATGCCGCCGATGCTGCG</t>
  </si>
  <si>
    <t>NHJ0796C8_t8_R1_fq_gz_sgRNA_AGGATGCCGCCGATGCTGCG</t>
  </si>
  <si>
    <t>NHJ0796C9_t7_R1_fq_gz_sgRNA_AGGATGCCGCCGATGCTGCG</t>
  </si>
  <si>
    <t>NHJ0796C9_t8_R1_fq_gz_sgRNA_AGGATGCCGCCGATGCTGCG</t>
  </si>
  <si>
    <t>NHJ0788</t>
  </si>
  <si>
    <t>FL301SUSHJ0788H5010_R1_fq_gz_sgRNA_CGGTTGAGGTAGGACTTGAG</t>
  </si>
  <si>
    <t>CGTCGGCCCGCTCAAGTCCTACCTCAACCGCTACCGCGAG</t>
  </si>
  <si>
    <t>cgtcggcccgctcaagtcctacctcaaccgctaccgcgag</t>
  </si>
  <si>
    <t>cgtcggcccgctc--gtcctacctcaaccgctaccgcgag</t>
  </si>
  <si>
    <t>cgtcggcccgctca-gtcctacctcaaccgctaccgcgag</t>
  </si>
  <si>
    <t>c---------------------ctcaaccgctaccgcgag</t>
  </si>
  <si>
    <t>GTCGGCCCGCTCAA-GTCCTACCTCAACCGCTACCGCGAG</t>
  </si>
  <si>
    <t>gtcggcccgctcaaagtcctacctcaaccgctaccgcgag</t>
  </si>
  <si>
    <t>cgtcggcccgctc------tacctcaaccgctaccgcgag</t>
  </si>
  <si>
    <t>GTCGGCCCGCTC-AAGTCCTACCTCAACCGCTACCGCGAG</t>
  </si>
  <si>
    <t>gtcggcccgctctaagtcctacctcaaccgctaccgcgag</t>
  </si>
  <si>
    <t>cgtcggcccgctc---tcctacctcaaccgctaccgcgag</t>
  </si>
  <si>
    <t>FL301SUSHJ0788H5011_R1_fq_gz_sgRNA_CGGTTGAGGTAGGACTTGAG</t>
  </si>
  <si>
    <t>FL301SUSHJ0788H5012_R1_fq_gz_sgRNA_CGGTTGAGGTAGGACTTGAG</t>
  </si>
  <si>
    <t>cgAcggcccgctcaagtcctacctcaaccgctaccgcgag</t>
  </si>
  <si>
    <t>cgtcggGccgctcaagtcctacctcaaccgctaccgcgag</t>
  </si>
  <si>
    <t>FL301SUSHJ0788H5013_R1_fq_gz_sgRNA_CGGTTGAGGTAGGACTTGAG</t>
  </si>
  <si>
    <t>cgtcggcccgctcT-gtcctacctcaaccgctaccgcgag</t>
  </si>
  <si>
    <t>cgtcggcccgct----tcctacctcaaccgctaccgcgag</t>
  </si>
  <si>
    <t>FL301SUSHJ0788H5014_R1_fq_gz_sgRNA_CGGTTGAGGTAGGACTTGAG</t>
  </si>
  <si>
    <t>cgtcggcccgct-aagtcctacctcaaccgctaccgcgag</t>
  </si>
  <si>
    <t>FL301SUSHJ0788H5015_R1_fq_gz_sgRNA_CGGTTGAGGTAGGACTTGAG</t>
  </si>
  <si>
    <t>cgtcggcccgctcaa-tcctacctcaaccgctaccgcgag</t>
  </si>
  <si>
    <t>cgtcggcccgct---gtcctacctcaaccgctaccgcgag</t>
  </si>
  <si>
    <t>cgtcggcccgctc----cctacctcaaccgctaccgcgag</t>
  </si>
  <si>
    <t>FL301SUSHJ0788H5016_R1_fq_gz_sgRNA_CGGTTGAGGTAGGACTTGAG</t>
  </si>
  <si>
    <t>FL301SUSHJ0788H5017_R1_fq_gz_sgRNA_CGGTTGAGGTAGGACTTGAG</t>
  </si>
  <si>
    <t>cgtc--------------ctacctcaaccgctaccgcgag</t>
  </si>
  <si>
    <t>GgtGTg--------agtcctacctcaaccgctaccgcgag</t>
  </si>
  <si>
    <t>cgtcggcccgct--------------------accgcgag</t>
  </si>
  <si>
    <t>cgtcggcccgctca-------cctcaaccgctaccgcgag</t>
  </si>
  <si>
    <t>cgtcggcccgctcaa------------ccgctaccgcgag</t>
  </si>
  <si>
    <t>FL301SUSHJ0788H5018_R1_fq_gz_sgRNA_CGGTTGAGGTAGGACTTGAG</t>
  </si>
  <si>
    <t>cgtcggcc---------------tcaaccgctaccgcgag</t>
  </si>
  <si>
    <t>FL301SUSHJ0788H5019_R1_fq_gz_sgRNA_CGGTTGAGGTAGGACTTGAG</t>
  </si>
  <si>
    <t>cgCcggcccgctcaagtcctacctcaaccgctaccgcgag</t>
  </si>
  <si>
    <t>FL301SUSHJ0788H501_R1_fq_gz_sgRNA_CGGTTGAGGTAGGACTTGAG</t>
  </si>
  <si>
    <t>FL301SUSHJ0788H5020_R1_fq_gz_sgRNA_CGGTTGAGGTAGGACTTGAG</t>
  </si>
  <si>
    <t>cgt-------------tcctacctcaaccgctaccgcgag</t>
  </si>
  <si>
    <t>cgtcggcccgctc---tcctacctcaCccgctaccgcgag</t>
  </si>
  <si>
    <t>FL301SUSHJ0788H5021_R1_fq_gz_sgRNA_CGGTTGAGGTAGGACTTGAG</t>
  </si>
  <si>
    <t>FL301SUSHJ0788H5022_R1_fq_gz_sgRNA_CGGTTGAGGTAGGACTTGAG</t>
  </si>
  <si>
    <t>FL301SUSHJ0788H5023_R1_fq_gz_sgRNA_CGGTTGAGGTAGGACTTGAG</t>
  </si>
  <si>
    <t>FL301SUSHJ0788H5024_R1_fq_gz_sgRNA_CGGTTGAGGTAGGACTTGAG</t>
  </si>
  <si>
    <t>cgtc---------------------aaccgctaccgcgag</t>
  </si>
  <si>
    <t>cgtcggcccgctc-----ctacctcaaccgctaccgcgag</t>
  </si>
  <si>
    <t>FL301SUSHJ0788H5025_R1_fq_gz_sgRNA_CGGTTGAGGTAGGACTTGAG</t>
  </si>
  <si>
    <t>cgtcggcccgc--------------------------gag</t>
  </si>
  <si>
    <t>G---------------------ctcaaccgctaccgcgag</t>
  </si>
  <si>
    <t>cgtTggcccgctc--gtcctacctcaaccgctaccgcgag</t>
  </si>
  <si>
    <t>cgtTggcccgctc------tacctcaaccgctaccgcgag</t>
  </si>
  <si>
    <t>cgtcggcccgctcaagtcctacctcaaccgctaTcgcgag</t>
  </si>
  <si>
    <t>cgtcggcccgctc--gtcctaccAcaaccgctaccgcgag</t>
  </si>
  <si>
    <t>cgtcggcccgctc------tacctcaaccgctaccgcgCg</t>
  </si>
  <si>
    <t>cgtc-------tcaagtcctacctcaaccgctaccgcgag</t>
  </si>
  <si>
    <t>cgtcggcccgctca--tcctacctcaaccgctaccgcgag</t>
  </si>
  <si>
    <t>FL301SUSHJ0788H5026_R1_fq_gz_sgRNA_CGGTTGAGGTAGGACTTGAG</t>
  </si>
  <si>
    <t>cAtcggcccgctcaagtcctacctcaaccgctaccgcgag</t>
  </si>
  <si>
    <t>cgtcggcccgctcaagtGctacctcaaccgctaccgcgag</t>
  </si>
  <si>
    <t>FL301SUSHJ0788H5027_R1_fq_gz_sgRNA_CGGTTGAGGTAGGACTTGAG</t>
  </si>
  <si>
    <t>cgtcggcccgctcT-----tacctcaaccgctaccgcgag</t>
  </si>
  <si>
    <t>cgtcggcc--------------------------------</t>
  </si>
  <si>
    <t>FL301SUSHJ0788H5028_R1_fq_gz_sgRNA_CGGTTGAGGTAGGACTTGAG</t>
  </si>
  <si>
    <t>FL301SUSHJ0788H502_R1_fq_gz_sgRNA_CGGTTGAGGTAGGACTTGAG</t>
  </si>
  <si>
    <t>FL301SUSHJ0788H5030_R1_fq_gz_sgRNA_CGGTTGAGGTAGGACTTGAG</t>
  </si>
  <si>
    <t>FL301SUSHJ0788H5031_R1_fq_gz_sgRNA_CGGTTGAGGTAGGACTTGAG</t>
  </si>
  <si>
    <t>FL301SUSHJ0788H5032_R1_fq_gz_sgRNA_CGGTTGAGGTAGGACTTGAG</t>
  </si>
  <si>
    <t>cgtcggcccgctc---------ctcaaccgctaccgcgag</t>
  </si>
  <si>
    <t>FL301SUSHJ0788H503_R1_fq_gz_sgRNA_CGGTTGAGGTAGGACTTGAG</t>
  </si>
  <si>
    <t>FL301SUSHJ0788H504_R1_fq_gz_sgRNA_CGGTTGAGGTAGGACTTGAG</t>
  </si>
  <si>
    <t>FL301SUSHJ0788H506_R1_fq_gz_sgRNA_CGGTTGAGGTAGGACTTGAG</t>
  </si>
  <si>
    <t>cgtA---------------------aaccgctaccgcgaA</t>
  </si>
  <si>
    <t>cgtcggcccgctc--------cctcaaccgctaccgcgag</t>
  </si>
  <si>
    <t>FL301SUSHJ0788H507_R1_fq_gz_sgRNA_CGGTTGAGGTAGGACTTGAG</t>
  </si>
  <si>
    <t>cgtc----------------acctcaaccgctaccgcgag</t>
  </si>
  <si>
    <t>FL301SUSHJ0788H508_R1_fq_gz_sgRNA_CGGTTGAGGTAGGACTTGAG</t>
  </si>
  <si>
    <t>FL301SUSHJ0788H509_R1_fq_gz_sgRNA_CGGTTGAGGTAGGACTTGAG</t>
  </si>
  <si>
    <t>cgtcggcccgctca-gtcctacctcaaccgctaccgcg--</t>
  </si>
  <si>
    <t>FL301SUSHJ0788H50WT_R1_fq_gz_sgRNA_CGGTTGAGGTAGGACTTGAG</t>
  </si>
  <si>
    <t>TSN2025041401000081_FL301SUSHJ0788H50WT_20250415BAN86_H08_H08_i47_R1_fq_gz_sgRNA_CGGTTGAGGTAGGACTTGAG</t>
  </si>
  <si>
    <t>NHJ0789</t>
  </si>
  <si>
    <t>FL301SUSHJ0789H5011_R1_fq_gz_sgRNA_CGGTTGAGGTAGGACTTGAG</t>
  </si>
  <si>
    <t>cgtcggcccgctcaagtcctacctcaaccActaccgcgag</t>
  </si>
  <si>
    <t>cgtAggcccgctcaagtcctacctcaaccgctaccgcgag</t>
  </si>
  <si>
    <t>cgtcggcccgctcaa------cctcaaccgctaccgcgag</t>
  </si>
  <si>
    <t>cgtcggcccgctcaagAcctacctcaaccgctaccgcgag</t>
  </si>
  <si>
    <t>cgtcggcccgctcaagtcctacctcaaccgAtaccgcgag</t>
  </si>
  <si>
    <t>cgtcggcccgctcaagtcctacctcaaccgcGaccgGgGg</t>
  </si>
  <si>
    <t>cgtcggcGcgctcaagtcctaGctcaaccgctaccgcgag</t>
  </si>
  <si>
    <t>FL301SUSHJ0789H5012_R1_fq_gz_sgRNA_CGGTTGAGGTAGGACTTGAG</t>
  </si>
  <si>
    <t>cgtcggcccgc--aagtcctacctcaaccgctaccgcgag</t>
  </si>
  <si>
    <t>cgtcggcccgctcT----ctacctcaaccgctaccgcgag</t>
  </si>
  <si>
    <t>FL301SUSHJ0789H5013_R1_fq_gz_sgRNA_CGGTTGAGGTAGGACTTGAG</t>
  </si>
  <si>
    <t>cgtcggcccgcCcaagtcctacctcaaccgctaccgcgag</t>
  </si>
  <si>
    <t>cAtcgAcccgctcaagCTctacctcCacAAGtTccgcgag</t>
  </si>
  <si>
    <t>cgtcggcccgAtcaagtcctacctcaaccgctaccgcgag</t>
  </si>
  <si>
    <t>cgtcggcccgctcaagtcctacctcaCccgctCccgcgag</t>
  </si>
  <si>
    <t>cgtcggcccgctcaagtcctacctTaaccgctaccgcgag</t>
  </si>
  <si>
    <t>FL301SUSHJ0789H5014_R1_fq_gz_sgRNA_CGGTTGAGGTAGGACTTGAG</t>
  </si>
  <si>
    <t>CGGCCCGCTC---AAGTCCTACCTCAACCGCTACCGCGAG</t>
  </si>
  <si>
    <t>cggcccgctTtctaagtcctacctcaaccgctaccgcgag</t>
  </si>
  <si>
    <t>cgtcggcccgctcaagCcctacctcaaccgctaccgcgag</t>
  </si>
  <si>
    <t>cgtcggcccgctcaagtcctacctcaaccgcGGccT----</t>
  </si>
  <si>
    <t>cgtcggcccgctcaagtcctacctcaaTcgctaccgcgag</t>
  </si>
  <si>
    <t>cgtcggcccgctcG-----tacctcaaccgctaccgcgag</t>
  </si>
  <si>
    <t>cgtcggcccgctcGa--cctacctcaaccgctaccgcgag</t>
  </si>
  <si>
    <t>gtcggcccgctcaaagtcctacctcaaccgc-----cgag</t>
  </si>
  <si>
    <t>FL301SUSHJ0789H5015_R1_fq_gz_sgRNA_CGGTTGAGGTAGGACTTGAG</t>
  </si>
  <si>
    <t>FL301SUSHJ0789H5016_R1_fq_gz_sgRNA_CGGTTGAGGTAGGACTTGAG</t>
  </si>
  <si>
    <t>cgtcggcccgctcT--tcctacctcaaccgctaccgcgag</t>
  </si>
  <si>
    <t>cgGcggcccgctc--gtcctacctcaaccgctaGcgcgag</t>
  </si>
  <si>
    <t>cgtcggcccgctc---------------------cgcgag</t>
  </si>
  <si>
    <t>cgtcggGccgctc--gtcctacctcaaccgctaccgcgag</t>
  </si>
  <si>
    <t>Tgtcggcccgctcaagtcctacctcaaccgctaccgcgag</t>
  </si>
  <si>
    <t>FL301SUSHJ0789H5017_R1_fq_gz_sgRNA_CGGTTGAGGTAGGACTTGAG</t>
  </si>
  <si>
    <t>gCcggcccgctcaaagtcctacctcaaccgctaccgcgag</t>
  </si>
  <si>
    <t>FL301SUSHJ0789H5018_R1_fq_gz_sgRNA_CGGTTGAGGTAGGACTTGAG</t>
  </si>
  <si>
    <t>cgtcggcccgct--------------accgctaccgcgag</t>
  </si>
  <si>
    <t>CGTCGGCCCGCTCAAGTCCTACCTCAACCGCTACC-GCGA</t>
  </si>
  <si>
    <t>cgtcggcccgctca-gtcctacctcaaccgctacccgcgG</t>
  </si>
  <si>
    <t>cgtcggcccgctcaagtcctacctcaaccgctaccgcATg</t>
  </si>
  <si>
    <t>FL301SUSHJ0789H5019_R1_fq_gz_sgRNA_CGGTTGAGGTAGGACTTGAG</t>
  </si>
  <si>
    <t>FL301SUSHJ0789H501_R1_fq_gz_sgRNA_CGGTTGAGGTAGGACTTGAG</t>
  </si>
  <si>
    <t>cgCcgCcccgctc--gtcTtCcctcaCccgctCccgcgag</t>
  </si>
  <si>
    <t>cgtcgCcccgctc--gtcctacctcaCccgctaccgcgag</t>
  </si>
  <si>
    <t>cgtcggcccgctc--gtcTtacctcaaccgctaccgcgag</t>
  </si>
  <si>
    <t>cgtcggcccgctca-gAcctacctcaaccgctaccgcgag</t>
  </si>
  <si>
    <t>cgtcggcccgctca-gtcctacctcaaccgAtaccgcgag</t>
  </si>
  <si>
    <t>cgtcggcccgctca-gtcctacctcaCccgctaccgcgag</t>
  </si>
  <si>
    <t>cTtcggcccgctca-gtcctacctcaaccgctaccgcgag</t>
  </si>
  <si>
    <t>TAtAAg--------agAcAGacctcaaccgctaccgcgag</t>
  </si>
  <si>
    <t>FL301SUSHJ0789H5020_R1_fq_gz_sgRNA_CGGTTGAGGTAGGACTTGAG</t>
  </si>
  <si>
    <t>FL301SUSHJ0789H5021_R1_fq_gz_sgRNA_CGGTTGAGGTAGGACTTGAG</t>
  </si>
  <si>
    <t>c---------------------------------cgcgag</t>
  </si>
  <si>
    <t>c--cgCcccgctcaagtcctacctcaaccgctaccgcgag</t>
  </si>
  <si>
    <t>cAtcgAcccgctcaagtcctacctcaaccgctaccgcgag</t>
  </si>
  <si>
    <t>cgtcggcccActcaagtcctacctcaaccgctaccgcgag</t>
  </si>
  <si>
    <t>cgtcggcccgctc--gtcctacctcaaccgcCaccgcgag</t>
  </si>
  <si>
    <t>cgtcggcccgctcaagtcctacctcaaccgcCaccgcgag</t>
  </si>
  <si>
    <t>cgtTggcccgctcaagtcctacctcaaccgctaccAcgag</t>
  </si>
  <si>
    <t>cgtTggcccgctcaagtcctacctcaaccgctaccgcgag</t>
  </si>
  <si>
    <t>FL301SUSHJ0789H5022_R1_fq_gz_sgRNA_CGGTTGAGGTAGGACTTGAG</t>
  </si>
  <si>
    <t>FL301SUSHJ0789H5023_R1_fq_gz_sgRNA_CGGTTGAGGTAGGACTTGAG</t>
  </si>
  <si>
    <t>cgtcggcc-----aagtcctacctcaaccgctaccgcgag</t>
  </si>
  <si>
    <t>cgtcggcccgctca--------------------------</t>
  </si>
  <si>
    <t>FL301SUSHJ0789H5024_R1_fq_gz_sgRNA_CGGTTGAGGTAGGACTTGAG</t>
  </si>
  <si>
    <t>cgtcggcccgctcaagtcctacctcaacTgctaccgcgag</t>
  </si>
  <si>
    <t>FL301SUSHJ0789H5025_R1_fq_gz_sgRNA_CGGTTGAGGTAGGACTTGAG</t>
  </si>
  <si>
    <t>FL301SUSHJ0789H5026_R1_fq_gz_sgRNA_CGGTTGAGGTAGGACTTGAG</t>
  </si>
  <si>
    <t>FL301SUSHJ0789H5027_R1_fq_gz_sgRNA_CGGTTGAGGTAGGACTTGAG</t>
  </si>
  <si>
    <t>cgtcggcccgctc--gtcctacctcaTccgctaccgcgag</t>
  </si>
  <si>
    <t>cgtcggcccgctcG---cctacctcaaccgctaccgcgag</t>
  </si>
  <si>
    <t>FL301SUSHJ0789H5028_R1_fq_gz_sgRNA_CGGTTGAGGTAGGACTTGAG</t>
  </si>
  <si>
    <t>cgtcgTccGAc--aagtcctacctcaaccgctaccgcgag</t>
  </si>
  <si>
    <t>cgtcggcccgct--------accGcaaccgctaccgcgag</t>
  </si>
  <si>
    <t>cgtcggcccgctc--gtcctacctcaCccgctaccgcgag</t>
  </si>
  <si>
    <t>FL301SUSHJ0789H5029_R1_fq_gz_sgRNA_CGGTTGAGGTAGGACTTGAG</t>
  </si>
  <si>
    <t>gtcAgcccgctcaaagtcctacctcaaccgctaccgcgag</t>
  </si>
  <si>
    <t>cgtcggcGcgcC--------------------acGgcgag</t>
  </si>
  <si>
    <t>cgtcggcccTc----gtcctacctcaaccgctaccgcgag</t>
  </si>
  <si>
    <t>cgtcggcccgctcC--tcctacctcaaccgctaccgcgag</t>
  </si>
  <si>
    <t>cgtcggcccgctc--gtcctGcctcaaccgctaccgcgag</t>
  </si>
  <si>
    <t>cgtcggcccgct-aCCtcctacctcaaccgctaccgcgag</t>
  </si>
  <si>
    <t>cgtcggcccActc--gtcctacctcaaccgctaccgcgag</t>
  </si>
  <si>
    <t>cgAcggcccgctcGa--cctacctcaaccgctaccgcgag</t>
  </si>
  <si>
    <t>FL301SUSHJ0789H502_R1_fq_gz_sgRNA_CGGTTGAGGTAGGACTTGAG</t>
  </si>
  <si>
    <t>cgtcg---------------------------------ag</t>
  </si>
  <si>
    <t>FL301SUSHJ0789H5030_R1_fq_gz_sgRNA_CGGTTGAGGTAGGACTTGAG</t>
  </si>
  <si>
    <t>FL301SUSHJ0789H5031_R1_fq_gz_sgRNA_CGGTTGAGGTAGGACTTGAG</t>
  </si>
  <si>
    <t>cgtcggcccgctc----------tcaaccgctaccgcgag</t>
  </si>
  <si>
    <t>FL301SUSHJ0789H5032_R1_fq_gz_sgRNA_CGGTTGAGGTAGGACTTGAG</t>
  </si>
  <si>
    <t>cgtcggcc---------------------gctaccgcgag</t>
  </si>
  <si>
    <t>cgtcggcccgctca---cctacctcaaccgctaccgcgag</t>
  </si>
  <si>
    <t>cgtcggc------------tacctcaaccgctaccgcgag</t>
  </si>
  <si>
    <t>FL301SUSHJ0789H503_R1_fq_gz_sgRNA_CGGTTGAGGTAGGACTTGAG</t>
  </si>
  <si>
    <t>FL301SUSHJ0789H504_R1_fq_gz_sgRNA_CGGTTGAGGTAGGACTTGAG</t>
  </si>
  <si>
    <t>TgGcg-cccgctca-gtcctacctcaaccgctaccgcgag</t>
  </si>
  <si>
    <t>cgtcggcccgct--------acctcaaccgctaccgcgag</t>
  </si>
  <si>
    <t>cgtcggcccgct-------tacctcaaccgctaccgcgag</t>
  </si>
  <si>
    <t>cgtcggcccgctT--gtcctacctcaaccgctaccgcgag</t>
  </si>
  <si>
    <t>FL301SUSHJ0789H505_R1_fq_gz_sgRNA_CGGTTGAGGTAGGACTTGAG</t>
  </si>
  <si>
    <t>FL301SUSHJ0789H506_R1_fq_gz_sgRNA_CGGTTGAGGTAGGACTTGAG</t>
  </si>
  <si>
    <t>cgGcggcccgctc--gtcctacctcaaccgctaccgcgag</t>
  </si>
  <si>
    <t>cgGcggcccgctc------tacctcaaccgctaccgcgag</t>
  </si>
  <si>
    <t>FL301SUSHJ0789H507_R1_fq_gz_sgRNA_CGGTTGAGGTAGGACTTGAG</t>
  </si>
  <si>
    <t>FL301SUSHJ0789H508_R1_fq_gz_sgRNA_CGGTTGAGGTAGGACTTGAG</t>
  </si>
  <si>
    <t>FL301SUSHJ0789H50WT_R1_fq_gz_sgRNA_CGGTTGAGGTAGGACTTGAG</t>
  </si>
  <si>
    <t>TSN2025041401000081_FL301SUSHJ0789H50WT_20250415BAN86_H12_H12_i47_R1_fq_gz_sgRNA_CGGTTGAGGTAGGACTTGAG</t>
  </si>
  <si>
    <t>NHJ0790</t>
  </si>
  <si>
    <t>FL301SUSHJ0790H5010_R1_fq_gz_sgRNA_CGGTTGAGGTAGGACTTGAG</t>
  </si>
  <si>
    <t>FL301SUSHJ0790H5011_R1_fq_gz_sgRNA_CGGTTGAGGTAGGACTTGAG</t>
  </si>
  <si>
    <t>FL301SUSHJ0790H5012_R1_fq_gz_sgRNA_CGGTTGAGGTAGGACTTGAG</t>
  </si>
  <si>
    <t>FL301SUSHJ0790H5015_R1_fq_gz_sgRNA_CGGTTGAGGTAGGACTTGAG</t>
  </si>
  <si>
    <t>FL301SUSHJ0790H5016_R1_fq_gz_sgRNA_CGGTTGAGGTAGGACTTGAG</t>
  </si>
  <si>
    <t>cgtcggcccgctcTa--cctacctcaaccgctaccgcgag</t>
  </si>
  <si>
    <t>FL301SUSHJ0790H5017_R1_fq_gz_sgRNA_CGGTTGAGGTAGGACTTGAG</t>
  </si>
  <si>
    <t>FL301SUSHJ0790H5018_R1_fq_gz_sgRNA_CGGTTGAGGTAGGACTTGAG</t>
  </si>
  <si>
    <t>FL301SUSHJ0790H5019_R1_fq_gz_sgRNA_CGGTTGAGGTAGGACTTGAG</t>
  </si>
  <si>
    <t>FL301SUSHJ0790H501_R1_fq_gz_sgRNA_CGGTTGAGGTAGGACTTGAG</t>
  </si>
  <si>
    <t>FL301SUSHJ0790H5020_R1_fq_gz_sgRNA_CGGTTGAGGTAGGACTTGAG</t>
  </si>
  <si>
    <t>FL301SUSHJ0790H5021_R1_fq_gz_sgRNA_CGGTTGAGGTAGGACTTGAG</t>
  </si>
  <si>
    <t>FL301SUSHJ0790H5022_R1_fq_gz_sgRNA_CGGTTGAGGTAGGACTTGAG</t>
  </si>
  <si>
    <t>FL301SUSHJ0790H5023_R1_fq_gz_sgRNA_CGGTTGAGGTAGGACTTGAG</t>
  </si>
  <si>
    <t>FL301SUSHJ0790H5024_R1_fq_gz_sgRNA_CGGTTGAGGTAGGACTTGAG</t>
  </si>
  <si>
    <t>cgtcggcccgctca-----tacctcaaccgctaccgcgag</t>
  </si>
  <si>
    <t>FL301SUSHJ0790H5025_R1_fq_gz_sgRNA_CGGTTGAGGTAGGACTTGAG</t>
  </si>
  <si>
    <t>FL301SUSHJ0790H5026_R1_fq_gz_sgRNA_CGGTTGAGGTAGGACTTGAG</t>
  </si>
  <si>
    <t>FL301SUSHJ0790H5027_R1_fq_gz_sgRNA_CGGTTGAGGTAGGACTTGAG</t>
  </si>
  <si>
    <t>FL301SUSHJ0790H5028_R1_fq_gz_sgRNA_CGGTTGAGGTAGGACTTGAG</t>
  </si>
  <si>
    <t>FL301SUSHJ0790H5029_R1_fq_gz_sgRNA_CGGTTGAGGTAGGACTTGAG</t>
  </si>
  <si>
    <t>FL301SUSHJ0790H502_R1_fq_gz_sgRNA_CGGTTGAGGTAGGACTTGAG</t>
  </si>
  <si>
    <t>FL301SUSHJ0790H5030_R1_fq_gz_sgRNA_CGGTTGAGGTAGGACTTGAG</t>
  </si>
  <si>
    <t>cgtcggcccgctca-gtcctacctcaaccgctaccCcgag</t>
  </si>
  <si>
    <t>FL301SUSHJ0790H5031_R1_fq_gz_sgRNA_CGGTTGAGGTAGGACTTGAG</t>
  </si>
  <si>
    <t>FL301SUSHJ0790H5032_R1_fq_gz_sgRNA_CGGTTGAGGTAGGACTTGAG</t>
  </si>
  <si>
    <t>cgtcggcccgctca-gtcctaccAcaaccgctaccgcgag</t>
  </si>
  <si>
    <t>cgtcggcccgctca-gtcctacctcaaccTctGG-gcCaT</t>
  </si>
  <si>
    <t>cgtcggcccgctcaagtcctacctcaaccgctacGTcg--</t>
  </si>
  <si>
    <t>cgtcggcccgctcGa------cctcaaccgctaccgcgag</t>
  </si>
  <si>
    <t>FL301SUSHJ0790H503_R1_fq_gz_sgRNA_CGGTTGAGGTAGGACTTGAG</t>
  </si>
  <si>
    <t>FL301SUSHJ0790H504_R1_fq_gz_sgRNA_CGGTTGAGGTAGGACTTGAG</t>
  </si>
  <si>
    <t>FL301SUSHJ0790H505_R1_fq_gz_sgRNA_CGGTTGAGGTAGGACTTGAG</t>
  </si>
  <si>
    <t>cgtcggcccgctcaagtcctacctcaCccgctaccgcgag</t>
  </si>
  <si>
    <t>FL301SUSHJ0790H506_R1_fq_gz_sgRNA_CGGTTGAGGTAGGACTTGAG</t>
  </si>
  <si>
    <t>FL301SUSHJ0790H507_R1_fq_gz_sgRNA_CGGTTGAGGTAGGACTTGAG</t>
  </si>
  <si>
    <t>FL301SUSHJ0790H508_R1_fq_gz_sgRNA_CGGTTGAGGTAGGACTTGAG</t>
  </si>
  <si>
    <t>cgGc---------aagtcctacctcaaccgctaccgcgag</t>
  </si>
  <si>
    <t>gtcggcccgctccaagtcctacctcaaccgctaccgcgag</t>
  </si>
  <si>
    <t>FL301SUSHJ0790H509_R1_fq_gz_sgRNA_CGGTTGAGGTAGGACTTGAG</t>
  </si>
  <si>
    <t>FL301SUSHJ0790H50WT_R1_fq_gz_sgRNA_CGGTTGAGGTAGGACTTGAG</t>
  </si>
  <si>
    <t>FL301SUSHJ0790H50WT_R2_fq_gz_sgRNA_CGGTTGAGGTAGGACTTGAG</t>
  </si>
  <si>
    <t>CGTCGGCCCGCTCAAGTCCTACCTCAACCGCTACCGCG--</t>
  </si>
  <si>
    <t>cgtcggcccgctcaagtcctacctcaaccgctaccgcTgt</t>
  </si>
  <si>
    <t>GTCGGCCCG-CTCAAGTCCTACCTCAACCGCTACCGCGAG</t>
  </si>
  <si>
    <t>AAGAgAcAggctcaagtcctacctcaaccgctaccgcgag</t>
  </si>
  <si>
    <t>cgtcggcccgctcaagtcctacctcaaccgctaccgcgaC</t>
  </si>
  <si>
    <t>CGCT--------CAAGTCCTACCTCAACCGCTACCGCGAG</t>
  </si>
  <si>
    <t>GTGtataagagacaGgtcctacctcaaccgctaccgcgag</t>
  </si>
  <si>
    <t>TSN2025041401000082_FL301SUSHJ0790H50WT_20250416BAN6_E03_E03_i34_R1_fq_gz_sgRNA_CGGTTGAGGTAGGACTTGAG</t>
  </si>
  <si>
    <t>TAtAAgAGA---caGgtcctacctcaaccgctaccgcgag</t>
  </si>
  <si>
    <t>NHJ0791</t>
  </si>
  <si>
    <t>FL301SUSHJ0791H5010_R1_fq_gz_sgRNA_CGGTTGAGGTAGGACTTGAG</t>
  </si>
  <si>
    <t>cgGcggcccgct--------acctcaaccgctaccgcgag</t>
  </si>
  <si>
    <t>cgtcggcccgctcaa-----acctcaaccgctaccgcgag</t>
  </si>
  <si>
    <t>gGcggcccgctctaagtcctacctcaaccgctaccgcgag</t>
  </si>
  <si>
    <t>AgGcggcccgct--------acctcaaccgctaccgcgag</t>
  </si>
  <si>
    <t>cgtcggcccgctc--gtcctacctcaaccgctaccTc---</t>
  </si>
  <si>
    <t>FL301SUSHJ0791H5011_R1_fq_gz_sgRNA_CGGTTGAGGTAGGACTTGAG</t>
  </si>
  <si>
    <t>FL301SUSHJ0791H5012_R1_fq_gz_sgRNA_CGGTTGAGGTAGGACTTGAG</t>
  </si>
  <si>
    <t>FL301SUSHJ0791H5013_R1_fq_gz_sgRNA_CGGTTGAGGTAGGACTTGAG</t>
  </si>
  <si>
    <t>cgt----------aagtcctacctcaaccgctaccgcgag</t>
  </si>
  <si>
    <t>cgtcggcccgct--------------accgcGaG-gcgag</t>
  </si>
  <si>
    <t>GGCCCGCT----CAAGTCCTACCTCAACCGCTACCGCGAG</t>
  </si>
  <si>
    <t>ggcccgctaccgcGagtcctacctcaaccgctaccgcgag</t>
  </si>
  <si>
    <t>FL301SUSHJ0791H5014_R1_fq_gz_sgRNA_CGGTTGAGGTAGGACTTGAG</t>
  </si>
  <si>
    <t>FL301SUSHJ0791H5015_R1_fq_gz_sgRNA_CGGTTGAGGTAGGACTTGAG</t>
  </si>
  <si>
    <t>FL301SUSHJ0791H5016_R1_fq_gz_sgRNA_CGGTTGAGGTAGGACTTGAG</t>
  </si>
  <si>
    <t>FL301SUSHJ0791H5018_R1_fq_gz_sgRNA_CGGTTGAGGTAGGACTTGAG</t>
  </si>
  <si>
    <t>FL301SUSHJ0791H5019_R1_fq_gz_sgRNA_CGGTTGAGGTAGGACTTGAG</t>
  </si>
  <si>
    <t>FL301SUSHJ0791H501_R1_fq_gz_sgRNA_CGGTTGAGGTAGGACTTGAG</t>
  </si>
  <si>
    <t>cgtcggcccgctcCGg--cGGcctGTCAcActCAcAcCaT</t>
  </si>
  <si>
    <t>CGTCGGCCCGCTCAAGTCCTACCTC--AACCGCTACCGCG</t>
  </si>
  <si>
    <t>cgtcggcccgctcaagtcctGTctcttaTAcAcATcTCcg</t>
  </si>
  <si>
    <t>cgtAggcc---tcGa-----------accgctaccgcgag</t>
  </si>
  <si>
    <t>CGGCCCGCTCAAGT---CCTACCTC--AACCGCTACCGCG</t>
  </si>
  <si>
    <t>cggcccgctcCGgCggccctGTctcttaTAcAcATcTCcg</t>
  </si>
  <si>
    <t>cgtcggc------------------------taccgcgag</t>
  </si>
  <si>
    <t>CGGCCCGCTCAAGTCC---TACCTCAACCGCTACCGCGAG</t>
  </si>
  <si>
    <t>cggcccgctcaagtccctgtCTctTaTAcAcATcTCcgag</t>
  </si>
  <si>
    <t>GGCCCGCTCAA-GTCC---TACCTCAACCGCTACCGCGAG</t>
  </si>
  <si>
    <t>ggcccgctcaaagtccctgtCTctTaTAcAcATcTCcgag</t>
  </si>
  <si>
    <t>cgtcggcccgctca-gtcctGTctcttaTAcAcATcTCcg</t>
  </si>
  <si>
    <t>FL301SUSHJ0791H501_R2_fq_gz_sgRNA_CGGTTGAGGTAGGACTTGAG</t>
  </si>
  <si>
    <t>FL301SUSHJ0791H5020_R1_fq_gz_sgRNA_CGGTTGAGGTAGGACTTGAG</t>
  </si>
  <si>
    <t>FL301SUSHJ0791H5021_R1_fq_gz_sgRNA_CGGTTGAGGTAGGACTTGAG</t>
  </si>
  <si>
    <t>FL301SUSHJ0791H5022_R1_fq_gz_sgRNA_CGGTTGAGGTAGGACTTGAG</t>
  </si>
  <si>
    <t>cgtcggcc------------acctcaaccgctaccgcgag</t>
  </si>
  <si>
    <t>FL301SUSHJ0791H5023_R1_fq_gz_sgRNA_CGGTTGAGGTAGGACTTGAG</t>
  </si>
  <si>
    <t>FL301SUSHJ0791H5024_R1_fq_gz_sgRNA_CGGTTGAGGTAGGACTTGAG</t>
  </si>
  <si>
    <t>FL301SUSHJ0791H5026_R1_fq_gz_sgRNA_CGGTTGAGGTAGGACTTGAG</t>
  </si>
  <si>
    <t>AAGAgAcAgctctaagtcctacctcaaccgctaccgcgag</t>
  </si>
  <si>
    <t>FL301SUSHJ0791H5026_R2_fq_gz_sgRNA_CGGTTGAGGTAGGACTTGAG</t>
  </si>
  <si>
    <t>FL301SUSHJ0791H5027_R1_fq_gz_sgRNA_CGGTTGAGGTAGGACTTGAG</t>
  </si>
  <si>
    <t>FL301SUSHJ0791H5028_R1_fq_gz_sgRNA_CGGTTGAGGTAGGACTTGAG</t>
  </si>
  <si>
    <t>cgtcggcccgctcT-------cctcaaccgctaccgcgag</t>
  </si>
  <si>
    <t>FL301SUSHJ0791H5029_R1_fq_gz_sgRNA_CGGTTGAGGTAGGACTTGAG</t>
  </si>
  <si>
    <t>FL301SUSHJ0791H502_R1_fq_gz_sgRNA_CGGTTGAGGTAGGACTTGAG</t>
  </si>
  <si>
    <t>CGG---CCCGCTCAAGTCCTACCTCAACCGCTACCGCGAG</t>
  </si>
  <si>
    <t>AAgagacAGgctca-gtcctacctcaaccgctaccgcgag</t>
  </si>
  <si>
    <t>FL301SUSHJ0791H502_R2_fq_gz_sgRNA_CGGTTGAGGTAGGACTTGAG</t>
  </si>
  <si>
    <t>cgtcggcccgctcaagtcctacctcaaccgctaccTGTct</t>
  </si>
  <si>
    <t>FL301SUSHJ0791H5030_R1_fq_gz_sgRNA_CGGTTGAGGTAGGACTTGAG</t>
  </si>
  <si>
    <t>FL301SUSHJ0791H5031_R1_fq_gz_sgRNA_CGGTTGAGGTAGGACTTGAG</t>
  </si>
  <si>
    <t>FL301SUSHJ0791H5032_R1_fq_gz_sgRNA_CGGTTGAGGTAGGACTTGAG</t>
  </si>
  <si>
    <t>FL301SUSHJ0791H503_R1_fq_gz_sgRNA_CGGTTGAGGTAGGACTTGAG</t>
  </si>
  <si>
    <t>FL301SUSHJ0791H504_R1_fq_gz_sgRNA_CGGTTGAGGTAGGACTTGAG</t>
  </si>
  <si>
    <t>FL301SUSHJ0791H505_R1_fq_gz_sgRNA_CGGTTGAGGTAGGACTTGAG</t>
  </si>
  <si>
    <t>FL301SUSHJ0791H506_R1_fq_gz_sgRNA_CGGTTGAGGTAGGACTTGAG</t>
  </si>
  <si>
    <t>FL301SUSHJ0791H507_R1_fq_gz_sgRNA_CGGTTGAGGTAGGACTTGAG</t>
  </si>
  <si>
    <t>cgtcggcccg------tcctacctcaaccgctaccgcgag</t>
  </si>
  <si>
    <t>FL301SUSHJ0791H508_R1_fq_gz_sgRNA_CGGTTGAGGTAGGACTTGAG</t>
  </si>
  <si>
    <t>FL301SUSHJ0791H509_R1_fq_gz_sgRNA_CGGTTGAGGTAGGACTTGAG</t>
  </si>
  <si>
    <t>FL301SUSHJ0791H50WT_R1_fq_gz_sgRNA_CGGTTGAGGTAGGACTTGAG</t>
  </si>
  <si>
    <t>TSN2025041401000082_FL301SUSHJ0791H50WT_20250415BAN87_H06_H06_i44_R1_fq_gz_sgRNA_CGGTTGAGGTAGGACTTGAG</t>
  </si>
  <si>
    <t>FL301SUSHJ078810_R1_fq_gz_sgRNA_TCGCCGGCGGCCTGTCACAC</t>
  </si>
  <si>
    <t>tcggcccgctcagccggcggcctgtcacactcacaccatg</t>
  </si>
  <si>
    <t>gtcggcccgctcgccggcggcctgtcacactcacaccatg</t>
  </si>
  <si>
    <t>tcggcccgctctgccggcggcctgtcacactcacaccatg</t>
  </si>
  <si>
    <t>ttcgaggcctacgccggcggcctgtcacactcacaccatg</t>
  </si>
  <si>
    <t>taataataaaacTAcggcggcctgtcacactcacaccatg</t>
  </si>
  <si>
    <t>tacgtcggcccgctcggcggcctgtcacactcacaccatg</t>
  </si>
  <si>
    <t>ATTACCCGCTC-GCCGGCGGCCTGTCACACTCACACCATG</t>
  </si>
  <si>
    <t>tcggcccgctccgccggcggcctgtcacactcacaccatg</t>
  </si>
  <si>
    <t>gtcggcccgctcg---gcggcctgtcacactcacaccatg</t>
  </si>
  <si>
    <t>FL301SUSHJ078811_R1_fq_gz_sgRNA_TCGCCGGCGGCCTGTCACAC</t>
  </si>
  <si>
    <t>cggcccgctcaagccggcggcctgtcacactcacaccatg</t>
  </si>
  <si>
    <t>TTACCCGCTC--GCCGGCGGCCTGTCACACTCACACCATG</t>
  </si>
  <si>
    <t>CATTACCCGCTCGCCGGCGGCCTGTCACACTCACACCATG</t>
  </si>
  <si>
    <t>cattacccgctcgccggcggcctgtcacactcacaccatg</t>
  </si>
  <si>
    <t>FL301SUSHJ078812_R1_fq_gz_sgRNA_TCGCCGGCGGCCTGTCACAC</t>
  </si>
  <si>
    <t>caGCaGcAgGAcgccggcggcctgtcacactcacaccatg</t>
  </si>
  <si>
    <t>TACC---CGCTCGCCGGCGGCCTGTCACACTCACACCATG</t>
  </si>
  <si>
    <t>Gaccacgcgctcgccggcggcctgtcacactcacaccatg</t>
  </si>
  <si>
    <t>cagcagcaggacgccggcggcctgtcacactcacaccatg</t>
  </si>
  <si>
    <t>attacccgctctgccggcggcctgtcacactcacaccatg</t>
  </si>
  <si>
    <t>caGCaGcAgGAcgccggcggcctgCcacactcacaccatg</t>
  </si>
  <si>
    <t>FL301SUSHJ078813_R1_fq_gz_sgRNA_TCGCCGGCGGCCTGTCACAC</t>
  </si>
  <si>
    <t>cattacccgcCcgccggcggcctgtcacactcacaccatg</t>
  </si>
  <si>
    <t>FL301SUSHJ078814_R1_fq_gz_sgRNA_TCGCCGGCGGCCTGTCACAC</t>
  </si>
  <si>
    <t>c-----ccgctcgccggcggcctgtcacactcacaccatg</t>
  </si>
  <si>
    <t>FL301SUSHJ078815_R1_fq_gz_sgRNA_TCGCCGGCGGCCTGTCACAC</t>
  </si>
  <si>
    <t>GC------------CGGCGGCCTGTCACACTCACACCATG</t>
  </si>
  <si>
    <t>gGgttcgaggcctacgTcggcctgtcacactcacaccatg</t>
  </si>
  <si>
    <t>CATTACCCGCTCGCCGGCGG--------------------</t>
  </si>
  <si>
    <t>AaGGaGAcgGt-gcAggAgTgcgtgtcggagttcatcagc</t>
  </si>
  <si>
    <t>gcgggagaccatgccggcggcctgtcacactcacaccatg</t>
  </si>
  <si>
    <t>FL301SUSHJ078816_R1_fq_gz_sgRNA_TCGCCGGCGGCCTGTCACAC</t>
  </si>
  <si>
    <t>ACCCGCT----CGCCGGCGG--CCTGTCACACTCACA-CC</t>
  </si>
  <si>
    <t>GcGcgcCaatgcgAGggcggttGctgCGGcGGCGGcGgcc</t>
  </si>
  <si>
    <t>FL301SUSHJ078817_R1_fq_gz_sgRNA_TCGCCGGCGGCCTGTCACAC</t>
  </si>
  <si>
    <t>ACCCGCT----CGCCGGCGG---------CCTGTCACACT</t>
  </si>
  <si>
    <t>GcGcgcCacggcgAGggcggttgctgcggcctgtcacact</t>
  </si>
  <si>
    <t>ATTACC-CGCTCGCCGGCGGCCTGTCACACTCACACCATG</t>
  </si>
  <si>
    <t>atGaccacgctcg------gcctgtcacactcacaccatg</t>
  </si>
  <si>
    <t>CCGCTCGC------CGGCGGCCTGTCACACTCACACCATG</t>
  </si>
  <si>
    <t>GAgGGcgGttgctgcggcggcctgtcacactcacaccatg</t>
  </si>
  <si>
    <t>ggcgGtTgctgcggcggcggcctgtcacactcacaccatg</t>
  </si>
  <si>
    <t>cattacccg-------gcggcctgtcacactcacaccatg</t>
  </si>
  <si>
    <t>gtcggcccgctc--cggcggcctgtcacactcacaccatg</t>
  </si>
  <si>
    <t>cGGtTGcTgc--gGcggcggcctgtcacactcacaccatg</t>
  </si>
  <si>
    <t>FL301SUSHJ078818_R1_fq_gz_sgRNA_TCGCCGGCGGCCTGTCACAC</t>
  </si>
  <si>
    <t>gGgttcgaggcctacgTcggccCg-cTcCcGcaGCccatg</t>
  </si>
  <si>
    <t>ACCCGCT----CGCCGGCGGCCTGTCACACTCACACCATG</t>
  </si>
  <si>
    <t>GcGcgcCacggcgAGggcggcctgtcacactcacaccatg</t>
  </si>
  <si>
    <t>FL301SUSHJ078819_R1_fq_gz_sgRNA_TCGCCGGCGGCCTGTCACAC</t>
  </si>
  <si>
    <t>FL301SUSHJ07881_R1_fq_gz_sgRNA_TCGCCGGCGGCCTGTCACAC</t>
  </si>
  <si>
    <t>attacccgctcagccggcggcctgtcacactcacaccatg</t>
  </si>
  <si>
    <t>FL301SUSHJ078820_R1_fq_gz_sgRNA_TCGCCGGCGGCCTGTCACAC</t>
  </si>
  <si>
    <t>CATTACCCGCTCGCCGGCGGCCT----GTC---ACACTCA</t>
  </si>
  <si>
    <t>catCaGcAgcAGgAcggcggcGGcgacgtccgcacactca</t>
  </si>
  <si>
    <t>GaccacgcCctcgccggcggcctgtcacactcacaccatg</t>
  </si>
  <si>
    <t>TACC---CGCTCGCCGGCGGCCTGTCACAC--TCACACCA</t>
  </si>
  <si>
    <t>GaccacgcgcCcgccggcggcctgtcacacactcacacca</t>
  </si>
  <si>
    <t>GaccacgcgcCcgccggcggcctgtcacactcacaccatg</t>
  </si>
  <si>
    <t>GaccacgcgctcgccAgcggcctgtcacactcacaccatg</t>
  </si>
  <si>
    <t>GaccacgcgctcgccggGggcctgtcacactcacaccatg</t>
  </si>
  <si>
    <t>gggttcgaggccgccggcggcctgCcacactcacaccatg</t>
  </si>
  <si>
    <t>TACCCGCTCGCCGG---CGG----------------CCTG</t>
  </si>
  <si>
    <t>GTGGGTctcgGTgggctcggagatgtgtataagagacAGg</t>
  </si>
  <si>
    <t>FL301SUSHJ078821_R1_fq_gz_sgRNA_TCGCCGGCGGCCTGTCACAC</t>
  </si>
  <si>
    <t>TACC-CGCTCGCCGGCG--GCCT------GTCACACTCAC</t>
  </si>
  <si>
    <t>GaccacgctGgGGTTcgaggcctacgtaggtcacactcac</t>
  </si>
  <si>
    <t>tggcgggtaatgcccggcggcctgtcacactcacaccatg</t>
  </si>
  <si>
    <t>tatGTGAAgctcgccggcggcctgtcacactcacaccatg</t>
  </si>
  <si>
    <t>T----------CGCCGGCGGCCTGTCACACTCACACCATG</t>
  </si>
  <si>
    <t>tatgtgaagctcgccggcggcctgtcacactcacaccatg</t>
  </si>
  <si>
    <t>TCGC----------CGGCGGCCTGTCACACTCACACCATG</t>
  </si>
  <si>
    <t>tGgcgggtaatgcccggcggcctgtcacactcacaccatg</t>
  </si>
  <si>
    <t>TatGTGAAgctcgccggcggcctgtcacactcacaccatg</t>
  </si>
  <si>
    <t>FL301SUSHJ078822_R1_fq_gz_sgRNA_TCGCCGGCGGCCTGTCACAC</t>
  </si>
  <si>
    <t>TT-ACCCGCT-CGCCGGCGGCCTGTCACACTCACACCATG</t>
  </si>
  <si>
    <t>ttcaTcAgcttcgccggcggcctgtcacactcacaccatg</t>
  </si>
  <si>
    <t>CATTACCCGCTCGCCGGCGGCCT---GTCACACTCACACC</t>
  </si>
  <si>
    <t>cCtCaAccgctACcGCgAggccGagggCGaGaAGGCcGAc</t>
  </si>
  <si>
    <t>ATT-ACCCGCTCGCCGGCGGCCTGTCACACTCACACCATG</t>
  </si>
  <si>
    <t>GttcaTcAgctTCGcCgcggcctgtcacactcacaccatg</t>
  </si>
  <si>
    <t>tccaacAAgGtcTcGTgGgCTcgagatgtgtAtAaGaGAc</t>
  </si>
  <si>
    <t>TAC--CCGCTC-GCCGGCGGCCTGTCACACTCACACCATG</t>
  </si>
  <si>
    <t>tTcatcAgctccgccggcggcctgtcacactcacaccatg</t>
  </si>
  <si>
    <t>ttcaTcTgcttcgcGggcggcctgtcacacCcacaccatg</t>
  </si>
  <si>
    <t>FL301SUSHJ078823_R1_fq_gz_sgRNA_TCGCCGGCGGCCTGTCACAC</t>
  </si>
  <si>
    <t>Aaccacgcgctcgccggcggcctgtcacactcacaccatg</t>
  </si>
  <si>
    <t>cTTGtcTcggggctcggAgATGtgtATAaGAGacaG-atg</t>
  </si>
  <si>
    <t>cTttacccgctcgccggcggcctgtcacactcacaccatg</t>
  </si>
  <si>
    <t>gcgagaaggctcgccggcggcctgtcacactcacaccatg</t>
  </si>
  <si>
    <t>FL301SUSHJ078824_R1_fq_gz_sgRNA_TCGCCGGCGGCCTGTCACAC</t>
  </si>
  <si>
    <t>aggcctacgtcggccggcggcctgtcacactcacaccatg</t>
  </si>
  <si>
    <t>TACCCGCTCG---CCGGCGGCCTGTCACACTCACACCATG</t>
  </si>
  <si>
    <t>tGGcAActAgtccccggcggcctgtcacactcacaccatg</t>
  </si>
  <si>
    <t>tcggcccgctcggccggcggcctgtcacactcacaccatg</t>
  </si>
  <si>
    <t>cggcccgctccagccggcggcctgtcacactcacaccatg</t>
  </si>
  <si>
    <t>CGCTC-------GCCGGCGGCCTGTCACACTCACACCATG</t>
  </si>
  <si>
    <t>cgctAccgcgaggccgAGggcctgtcacactcacaccatg</t>
  </si>
  <si>
    <t>TTAC--CCGCTCGCCGGCGGCCTGTCACACTCACACCATG</t>
  </si>
  <si>
    <t>AGaAggccgACGTGcggcggcctgtcacactcacaccatg</t>
  </si>
  <si>
    <t>cGCtaccGCGAGgccgAGggcgagaaggccgacgtgcggc</t>
  </si>
  <si>
    <t>FL301SUSHJ078825_R1_fq_gz_sgRNA_TCGCCGGCGGCCTGTCACAC</t>
  </si>
  <si>
    <t>gGgttcgaggcctacggcggcctgtcacactcacaccatg</t>
  </si>
  <si>
    <t>cattacccgcCcgccggcgCcctgCcacactcacaccatg</t>
  </si>
  <si>
    <t>gtgtaataagagacAggcggcctgtcacactcacaccatg</t>
  </si>
  <si>
    <t>AC--CCGCTCGC--CGGCGGCCTGTCACACTCACACCATG</t>
  </si>
  <si>
    <t>aAggccgGtTgctgcggcggcctgtcacactcacaccatg</t>
  </si>
  <si>
    <t>accatcaacggcgacgAcggcctgtcacactcacaccatg</t>
  </si>
  <si>
    <t>GCTC-----GCC---GGCGGCCTGTCACACTCACACCATG</t>
  </si>
  <si>
    <t>gGtcttggagccataggcggcctgtcacactcacaccatg</t>
  </si>
  <si>
    <t>atGaccacgctcgccggcggcctgtcacactcacaccatg</t>
  </si>
  <si>
    <t>CGCT-------CGCCGGCGGCCTGTCACACTCACACCATG</t>
  </si>
  <si>
    <t>GgcGaggcctccgccggcggcctgtcacactcacaccatg</t>
  </si>
  <si>
    <t>gcgagaaggctcgccgCcgCcctgtcacactcacaccatg</t>
  </si>
  <si>
    <t>gccggcccgctcgccggcggcctgtcacactcacaccatg</t>
  </si>
  <si>
    <t>ACCC----GCTCGCCGGCGGCCTGTCACACTCACACCATG</t>
  </si>
  <si>
    <t>GcccacgcgctGgccggcggcctgtcacactcacaccatg</t>
  </si>
  <si>
    <t>ACCCGCTCGC----CGGCGGCCTGTCAC------------</t>
  </si>
  <si>
    <t>GccAgcGcgAgaagcggAAgAcCAtcaAcggaagaccatc</t>
  </si>
  <si>
    <t>GatCaGccTcGGTcTCgGggctcggagatgtgtataagag</t>
  </si>
  <si>
    <t>ATTACC-CGCTCGCCGGCGG--------------------</t>
  </si>
  <si>
    <t>atGaccacgctGgGGTTcgAggcctacgtcggcccgctcg</t>
  </si>
  <si>
    <t>gagggcgGtTgccgcggcggcctgtcacactcacaccatg</t>
  </si>
  <si>
    <t>CC-----CGCTCGCCGGCGGCCTGTCACACTCACACCATG</t>
  </si>
  <si>
    <t>GAgacagcgctcgccggcggcctgtcacactcacaccatg</t>
  </si>
  <si>
    <t>TACC-CGCTCGCCGGCG--GCCTGTCACACTCACACCATG</t>
  </si>
  <si>
    <t>GaccacgctGgGGTTcgaggcctgtcacactcacaccatg</t>
  </si>
  <si>
    <t>CATTACCCGCTCGCCGGCGG--------CCTGTCACACTC</t>
  </si>
  <si>
    <t>AaCtaTAAATtTTcTgAACTataaatttATAgtcacactc</t>
  </si>
  <si>
    <t>GaccacgcgctcgccggcgCcctgtcacactcacaccatg</t>
  </si>
  <si>
    <t>CATTACCCGCTCGCCGGCGG---------CCTGTCACACT</t>
  </si>
  <si>
    <t>cGCGCcAcgG-cgAGggcggttgctgcggcctgtcacact</t>
  </si>
  <si>
    <t>cGAGaAG-gctcgccggcggcctgtcacactcacaccatg</t>
  </si>
  <si>
    <t>cCt----cgGtcTcGTgGggctcggagatgtgtataagag</t>
  </si>
  <si>
    <t>cCt----cgGtcTcGTgGggctccggagatgtgtataaga</t>
  </si>
  <si>
    <t>CATTACCCGCTCGCCGGCGG------------------CC</t>
  </si>
  <si>
    <t>cCG-acGTgctcgGcggcggtcttggagccataggcggcc</t>
  </si>
  <si>
    <t>cattacccgctcgcGggGggcctgtcacactcacaccatg</t>
  </si>
  <si>
    <t>cattacccgctcgcGggcggcctgtcacactcacaccatg</t>
  </si>
  <si>
    <t>TACCC---GCTCGCCGGCGGCCTGTCACACTCACACCATG</t>
  </si>
  <si>
    <t>CaccccgcgcCcgccggcggcctgtcacactcacaccatg</t>
  </si>
  <si>
    <t>FL301SUSHJ078826_R1_fq_gz_sgRNA_TCGCCGGCGGCCTGTCACAC</t>
  </si>
  <si>
    <t>CC-CGCT----CGCCGGCGGCCTGTCACACTCACACCATG</t>
  </si>
  <si>
    <t>ccacgctggggcgccggcggcctgtcacactcacaccatg</t>
  </si>
  <si>
    <t>gatGGcGTCGtcAccggcggcctgtcacactcacaccatg</t>
  </si>
  <si>
    <t>cattacccgctcgccggTggcctgtcacactcacaccatg</t>
  </si>
  <si>
    <t>CATTACCCGCTCGCCGGCGGCCTG--------------TC</t>
  </si>
  <si>
    <t>cGGACcATgGtcATcACcgTcctTggttttcttggttttc</t>
  </si>
  <si>
    <t>ATTACCCGCT-CGCCGGCGGCCTGTCACACTCACACCATG</t>
  </si>
  <si>
    <t>GGtTGcTgcGgcgccggcggcctgtcacactcacaccatg</t>
  </si>
  <si>
    <t>ttcgaGGcCTAcgccggcggcctgtcacactcacaccatg</t>
  </si>
  <si>
    <t>FL301SUSHJ078827_R1_fq_gz_sgRNA_TCGCCGGCGGCCTGTCACAC</t>
  </si>
  <si>
    <t>ACCCGCTCG----CCGGCGGCCTGTCACACTCACACCATG</t>
  </si>
  <si>
    <t>acAGgcGAggcctccgAcggcctgtcacactcacaccatg</t>
  </si>
  <si>
    <t>FL301SUSHJ078828_R1_fq_gz_sgRNA_TCGCCGGCGGCCTGTCACAC</t>
  </si>
  <si>
    <t>cggaagaccatcaacggcgg-cGgtGacaactcacaccat</t>
  </si>
  <si>
    <t>cGACGAccTcCTgccggcggcctgtcacactcacaccatg</t>
  </si>
  <si>
    <t>ctgggcgtcgtcAccggcggcctgtcacactcacaccatg</t>
  </si>
  <si>
    <t>CATTACCCGCTCGCCGGCGGCCTGTCACA-CTCACACCAT</t>
  </si>
  <si>
    <t>cGGAaGAcCAtcAAcggcgg-cGgtGacaactcacaccat</t>
  </si>
  <si>
    <t>cattaTcGgcCc--cggcggcctgtcacactcacaccatg</t>
  </si>
  <si>
    <t>CCGCTCG------CCGGCGGCCTGTCACACTCACACCATG</t>
  </si>
  <si>
    <t>cTgGGcgtcgtcaccggcggcctgtcacactcacaccatg</t>
  </si>
  <si>
    <t>ctgggcgtcgtcaccggcggcctgtcacactcacaccatg</t>
  </si>
  <si>
    <t>GcGcgcCacggcgAGggcggttgctgcggcGGgtAaTGcC</t>
  </si>
  <si>
    <t>FL301SUSHJ07882_R1_fq_gz_sgRNA_TCGCCGGCGGCCTGTCACAC</t>
  </si>
  <si>
    <t>ataagagacagcgccggcggcctgtcacactcacaccatg</t>
  </si>
  <si>
    <t>catCacccgctcgccggcggcctgtcacactcacaccatg</t>
  </si>
  <si>
    <t>cattacccgctcgccggcggcctAtcacactcacaccatg</t>
  </si>
  <si>
    <t>cattacccgctcgccggcggcctgtcacactcacaccaCT</t>
  </si>
  <si>
    <t>cattacccgctcgccggcggcctgtcacactcacGccatg</t>
  </si>
  <si>
    <t>cattacccgctcgccggcggcTtgtcacactcacaccatg</t>
  </si>
  <si>
    <t>cCCtacTcTcGTgGcCCcggacatgtgtataagagactgg</t>
  </si>
  <si>
    <t>CCG----CTCGCCGGC--GGCCTGT-------------CA</t>
  </si>
  <si>
    <t>cGCtagtctcgTGggctcggAAtgtgtataagagacagca</t>
  </si>
  <si>
    <t>FL301SUSHJ078830_R1_fq_gz_sgRNA_TCGCCGGCGGCCTGTCACAC</t>
  </si>
  <si>
    <t>TTACCCGCT--CGCCGGCGGCCTGTCACACTCACACCATG</t>
  </si>
  <si>
    <t>ttCGAGgcCtacgccggcggcctgtcacactcacaccatg</t>
  </si>
  <si>
    <t>ttcgaggcctacgccggcgCcctgtcacactcacaccatg</t>
  </si>
  <si>
    <t>ttcgaggcctacgccggcggcctgtcacaGtcacaccatg</t>
  </si>
  <si>
    <t>TTCGaGGcCTAcgccggcggcctgtcacactcacaccatg</t>
  </si>
  <si>
    <t>ttcgaggcctacgccggcggcctgtcacactcacac-atg</t>
  </si>
  <si>
    <t>ttcgacccctacgcGggcggcctgtcacactcacaccatg</t>
  </si>
  <si>
    <t>ttCAAGgcCtacgccggcggcctgtcacactcacaccatg</t>
  </si>
  <si>
    <t>ggcccgctcCTcAaccgcggcctgtcacactcacaccatg</t>
  </si>
  <si>
    <t>TACC-CGCTCGCCGGCG--GCCT-----GTCACACTCACA</t>
  </si>
  <si>
    <t>GaccacgctGgGGTTcgaggcctacgtcgGcCcGctcaca</t>
  </si>
  <si>
    <t>cCtC-------cgccggcggcctgtcacactcacaccatg</t>
  </si>
  <si>
    <t>cCtA-------cgccggcggcctgtcacactcacCccatg</t>
  </si>
  <si>
    <t>cCtA-------cgccggcggcctgtcacactcacaccatg</t>
  </si>
  <si>
    <t>ttggaggcctacgcGggcggcctgtcacactcacaccatg</t>
  </si>
  <si>
    <t>FL301SUSHJ078831_R1_fq_gz_sgRNA_TCGCCGGCGGCCTGTCACAC</t>
  </si>
  <si>
    <t>gggttcgaggccgccggcggcctgtcacactcacaccatg</t>
  </si>
  <si>
    <t>GGttCGAGgc-cgccggcggcctgtcacactcacaccatg</t>
  </si>
  <si>
    <t>FL301SUSHJ078832_R1_fq_gz_sgRNA_TCGCCGGCGGCCTGTCACAC</t>
  </si>
  <si>
    <t>accatggtcatcatcggcggcctgtcacactcacaccatg</t>
  </si>
  <si>
    <t>ATTACCCGC-TCGCCGGCGGCCTGTCACACTCACACCATG</t>
  </si>
  <si>
    <t>aCCaTGGTcatcATcggcggcctgtcacactcacaccatg</t>
  </si>
  <si>
    <t>GCC------------GGCGGCCTGTCACACTCACACCATG</t>
  </si>
  <si>
    <t>Accatggtcatcatcggcggcctgtcacactcacaccatg</t>
  </si>
  <si>
    <t>CGC-------TCGCCGGCGGCCTGTCACACTCACACCATG</t>
  </si>
  <si>
    <t>ACcatggtcatcATcggcggcctgtcacactcacaccatg</t>
  </si>
  <si>
    <t>catCaTc--------ggcggcctgtcacactcacaccatg</t>
  </si>
  <si>
    <t>gtcggcccgcCcgccggcggcctgtcacactcacaccatg</t>
  </si>
  <si>
    <t>CCGCTCGCC------GGCGGCCTGTCACACTCACACCATG</t>
  </si>
  <si>
    <t>AcCAtGgTcatcatcggcggcctgtcacactcacaccatg</t>
  </si>
  <si>
    <t>FL301SUSHJ07883_R1_fq_gz_sgRNA_TCGCCGGCGGCCTGTCACAC</t>
  </si>
  <si>
    <t>ttcgaggcctacgTcggcggcctgtcacactcacaccatg</t>
  </si>
  <si>
    <t>FL301SUSHJ07884_R1_fq_gz_sgRNA_TCGCCGGCGGCCTGTCACAC</t>
  </si>
  <si>
    <t>gagggcgGtTgctgcggcggcctgtcacactcacaccatg</t>
  </si>
  <si>
    <t>ataagagacagctgcggcggcctgtcacactcacaccatg</t>
  </si>
  <si>
    <t>atgtaccGgcGTCTcgTGggcTcggagatgtgtATAaGAG</t>
  </si>
  <si>
    <t>AT-TACCCGCTCGCCGGCGG----------------CCTG</t>
  </si>
  <si>
    <t>atgtaccGgcGTCTcgTGggctcggagatgtgtataAGAg</t>
  </si>
  <si>
    <t>cattacGcgctcgccggcggcctgtcacactcacaccatg</t>
  </si>
  <si>
    <t>gagggcggttgctgcggcggcctgtcacactcacaccatg</t>
  </si>
  <si>
    <t>GAGGGcGgTtgcTGcggcggcctgtcacactcacaccatg</t>
  </si>
  <si>
    <t>gatGacAAgT--gccggcggcctgtcacactcacaccatg</t>
  </si>
  <si>
    <t>gtataagagacagccggcggcctgtcacactcacaccatg</t>
  </si>
  <si>
    <t>---TACCCGCTCGCCGGCGGCC-------TGTCACA----</t>
  </si>
  <si>
    <t>gtataAGAgACAgGcggcggcGgtgtgagtgtGacaggcc</t>
  </si>
  <si>
    <t>GtGCTcGgcGgcgccggcggcctgtcacactcacaccatg</t>
  </si>
  <si>
    <t>TaCCGGccTctcgTGggcTCggagatgtgtataagagaca</t>
  </si>
  <si>
    <t>TGcTgcGgcggcgGcggcggcctgtcacactcacaccatg</t>
  </si>
  <si>
    <t>FL301SUSHJ07886_R1_fq_gz_sgRNA_TCGCCGGCGGCCTGTCACAC</t>
  </si>
  <si>
    <t>CCCGC--TCG---CCGGCGGCCTGTCACACTCACACCATG</t>
  </si>
  <si>
    <t>GTcgGcatcgataccggcggcctgtcacactcacaccatg</t>
  </si>
  <si>
    <t>gGgttcgaggcctacgTcggccCgtcacactcacaccatg</t>
  </si>
  <si>
    <t>gccTCctcttgtgccggcggcctgtcacactcacaccatg</t>
  </si>
  <si>
    <t>GGtTGcTgcGgcgGcggcggcctgtcacactcacaccatg</t>
  </si>
  <si>
    <t>FL301SUSHJ07887_R1_fq_gz_sgRNA_TCGCCGGCGGCCTGTCACAC</t>
  </si>
  <si>
    <t>cattacccgctcgccggcggcctgtcacactcaTaccatg</t>
  </si>
  <si>
    <t>GaccacgcgctcgccggcggcctgtcacactcGcaccatg</t>
  </si>
  <si>
    <t>TACC-CGCTCGCCGGCG--GCCT--GTCACACTCACACCA</t>
  </si>
  <si>
    <t>GaccacgctGgGGTTcgaggcctacgtcacactcacacca</t>
  </si>
  <si>
    <t>GaccccgcgctcgcGggcggcctgtcacactcacaccatg</t>
  </si>
  <si>
    <t>GCTCGC--------CGGCGGCCTGTCACACTCACACCATG</t>
  </si>
  <si>
    <t>gcCGgcgtcgtcatcggcggcctgtcacactcacaccatg</t>
  </si>
  <si>
    <t>TT--ACCCGCTCGCCGGCGGCCTGTCACACTCACACCATG</t>
  </si>
  <si>
    <t>ttcgaGccCTCcgccggcggcctgtcacactcacaccatg</t>
  </si>
  <si>
    <t>FL301SUSHJ07888_R1_fq_gz_sgRNA_TCGCCGGCGGCCTGTCACAC</t>
  </si>
  <si>
    <t>cgctaccgcgacgccggcggcctgtcacactcacaccatg</t>
  </si>
  <si>
    <t>TACCCG---CTCGCCGGCGGCCTGTCACACTCACACCATG</t>
  </si>
  <si>
    <t>ACGTcggcccGcgccggcggcctgtcacactcacaccatg</t>
  </si>
  <si>
    <t>atcgaagaacatgatggcggcctgtcacactcacaccatg</t>
  </si>
  <si>
    <t>cattacccgctcgccggGggcctgtcacactcacaccatg</t>
  </si>
  <si>
    <t>cggcccgctaccgccggcggcctgtcacactcacaccatg</t>
  </si>
  <si>
    <t>FL301SUSHJ07889_R1_fq_gz_sgRNA_TCGCCGGCGGCCTGTCACAC</t>
  </si>
  <si>
    <t>cGGtTGcTgc-----ggcggcctgtcacactcacaccatg</t>
  </si>
  <si>
    <t>GC------------CGGCGGCCTG-TCACACTCACACCAT</t>
  </si>
  <si>
    <t>gGgttcgaggcctacgTcggccCgctcacactcacaccat</t>
  </si>
  <si>
    <t>TTACCCGCTCGC--CGGCGGCCTGTCACACTCACACCATG</t>
  </si>
  <si>
    <t>CATTACCCGCTCGCCGGCGG-----------------CCT</t>
  </si>
  <si>
    <t>cGCtaccGCGAGgccgAGggcgagaaggccgacgtgcGcC</t>
  </si>
  <si>
    <t>ggttgctgcggcgGcggcggcctgtcacactcacaccatg</t>
  </si>
  <si>
    <t>ACCCGCTCGCCG----GCGGCCTGTCACACTCACACCATG</t>
  </si>
  <si>
    <t>GcGAgAAGgccgacgtgcggcctgtcacactcacaccatg</t>
  </si>
  <si>
    <t>gagggcggtTgctgcggcggcctgtcacactcacaccatg</t>
  </si>
  <si>
    <t>cgcCAcggcgaggGcggcggcctgtcacactcacaccatg</t>
  </si>
  <si>
    <t>cG------gcGcgccA-cggcctgtcacactcacaccatg</t>
  </si>
  <si>
    <t>cCtCaAccgctA-ccggcggcctgtcacactcacaccatg</t>
  </si>
  <si>
    <t>CATTACCCGCTCGCCGGCGG--------------CCTGTC</t>
  </si>
  <si>
    <t>cCG-acGTgctcgGcggcgCcacggcgagggcggcctgtc</t>
  </si>
  <si>
    <t>CATTACCCGCTCGCCGGCGG-------------CCTGTCA</t>
  </si>
  <si>
    <t>catGTcTcgTGGgcTCgAgAtgtgtataagagacAGgtca</t>
  </si>
  <si>
    <t>cagggcgGtTgctgcggcggcctgtcacactcacaccatg</t>
  </si>
  <si>
    <t>CCGCTCG----CCGGCG--GCCTGTCACACTCACACCATG</t>
  </si>
  <si>
    <t>cAgctTCgttacAggcgaggcctCCGacGGGcacaccatg</t>
  </si>
  <si>
    <t>acctcaaccgctaccggcggcctgtcacactcacaccatg</t>
  </si>
  <si>
    <t>aAccgctaccgcgccggcggcctgtcacactcacaccatg</t>
  </si>
  <si>
    <t>TCttGccATGtcTcGTgGggctcggagatgtgtataagag</t>
  </si>
  <si>
    <t>FL301SUSHJ0788WT_R1_fq_gz_sgRNA_TCGCCGGCGGCCTGTCACAC</t>
  </si>
  <si>
    <t>TTACCCGCTCG--CCGGCGGCCTGTCACACTCACACCATG</t>
  </si>
  <si>
    <t>GaccacgcgctcgccggcggcctgtcaTactcacaccatg</t>
  </si>
  <si>
    <t>gagggcgagaaggccggcggcctgtcacactcacaccatg</t>
  </si>
  <si>
    <t>TSN2025051901000136_FL301SUSHJ0788H50WT_20250520BAN82_H08_H08_i53_R1_fq_gz_sgRNA_TCGCCGGCGGCCTGTCACAC</t>
  </si>
  <si>
    <t>agatGcAGCGtAgTcTgTgggctcggagatgTGtAtAaGa</t>
  </si>
  <si>
    <t>FL301SUSHJ078911_R1_fq_gz_sgRNA_TCGCCGGCGGCCTGTCACAC</t>
  </si>
  <si>
    <t>cattacccgcGcgccggcggcctgtcacactcacaccatg</t>
  </si>
  <si>
    <t>FL301SUSHJ078912_R1_fq_gz_sgRNA_TCGCCGGCGGCCTGTCACAC</t>
  </si>
  <si>
    <t>ttcaTcAgcttcgTcggcggcctgtcacactcacaccatg</t>
  </si>
  <si>
    <t>FL301SUSHJ078913_R1_fq_gz_sgRNA_TCGCCGGCGGCCTGTCACAC</t>
  </si>
  <si>
    <t>CGCTCGCCGGCG-------GCCTGTCACACTCACACCATG</t>
  </si>
  <si>
    <t>agtctcgtgggctccggAgATGtgtATaagagacagcact</t>
  </si>
  <si>
    <t>agttCcccgctcgccggcggcctgtcacacCcacaccatg</t>
  </si>
  <si>
    <t>cattacccCctcgccggcggcctgtcacactcacaccatg</t>
  </si>
  <si>
    <t>cattacccgctcgccggcCgcctgtcacactcacaccatg</t>
  </si>
  <si>
    <t>cattacccgctcgccggcggcAtgtcacactcacaccatg</t>
  </si>
  <si>
    <t>cattacccgctcgccggcggcctgtcacactcTcaTcCtg</t>
  </si>
  <si>
    <t>cattacccgctcgccggcggcctgtcacactTacaccatg</t>
  </si>
  <si>
    <t>cattacTcgctcgccggcggcctgtcacactcacaccatg</t>
  </si>
  <si>
    <t>gtataagagacagccggTggcctgtcacactcacaccatg</t>
  </si>
  <si>
    <t>FL301SUSHJ078914_R1_fq_gz_sgRNA_TCGCCGGCGGCCTGTCACAC</t>
  </si>
  <si>
    <t>TCGCCG----------GCGGCCTGTCACACTCACACCATG</t>
  </si>
  <si>
    <t>tcgTcCtacctcaaccgcggcctgtcacactcacaccatg</t>
  </si>
  <si>
    <t>AAgtcctacctcaacCgcggcctgtcacactcacaccatg</t>
  </si>
  <si>
    <t>gaggcctacctcaacCgcggcctgtcacactcacaccatg</t>
  </si>
  <si>
    <t>TCCtacc---tcAAcCgcggcctgtcacactcacaccatg</t>
  </si>
  <si>
    <t>CTCGCCG---------GCGGCCTGTCACACTCACACCATG</t>
  </si>
  <si>
    <t>ctcAccTacctcaaccgcggcctgtcacactcacaccatg</t>
  </si>
  <si>
    <t>aaGtCcTACctcAAcCgcggcctgtcacactcacaccatg</t>
  </si>
  <si>
    <t>cCtACc----tcAAcCgcggcctgtcacactcacaccatg</t>
  </si>
  <si>
    <t>CGC-----------CGGCGGCCTGTCACACTCACACCATG</t>
  </si>
  <si>
    <t>cAGtcctacctcaacCgcggcctgtcacactcacaccatg</t>
  </si>
  <si>
    <t>FL301SUSHJ078915_R1_fq_gz_sgRNA_TCGCCGGCGGCCTGTCACAC</t>
  </si>
  <si>
    <t>cattacccgcAGCAGgAcggcctgtcacactcacaccatg</t>
  </si>
  <si>
    <t>FL301SUSHJ078916_R1_fq_gz_sgRNA_TCGCCGGCGGCCTGTCACAC</t>
  </si>
  <si>
    <t>CGG--------------CGGCCTGTCACACTCACACCATG</t>
  </si>
  <si>
    <t>GggttcgaggcctacgtcggccCg-cTcactcacaccatg</t>
  </si>
  <si>
    <t>gGgttcgaggcctacgTcggccCg-cTcactcacaccatg</t>
  </si>
  <si>
    <t>gtcggcccgctcgccggcggcctgCcacactcacaccatg</t>
  </si>
  <si>
    <t>cGAGaAG-----gccggcggcctgtcacactcacaccatg</t>
  </si>
  <si>
    <t>TCGCC----------GGCGGCCTGTCACACTCACACCATG</t>
  </si>
  <si>
    <t>tcgTctcgtgggctcggAgATGtgtATAaGAGacaGcGtg</t>
  </si>
  <si>
    <t>CGC---TCGC----CGGCGGCCTGTCACACTCACACCATG</t>
  </si>
  <si>
    <t>TgcggctcAcgctgcggcggcctgtcacactcacaccatg</t>
  </si>
  <si>
    <t>gcGcgccacggcgagggcggttgctgcggcctgtcacact</t>
  </si>
  <si>
    <t>CCGCTC------GCCGGCGGCCTGTCACACTCACACCATG</t>
  </si>
  <si>
    <t>ccgctctgcggcgGcggcggcctgtcacactcacaccatg</t>
  </si>
  <si>
    <t>cCtCaAccgctACcGCgAggccgagggcgagaaggccgac</t>
  </si>
  <si>
    <t>cattacccgcC-----gcggcctgtcacactcacaccatg</t>
  </si>
  <si>
    <t>caGtacccgctcgccggcggcctgtcacactcacaccatg</t>
  </si>
  <si>
    <t>ATCtacGcTcGTCTcgTGggctcggagatgtgtataagag</t>
  </si>
  <si>
    <t>ATCtacGcTcGTCTcgTGggctccggagatgtgtataaga</t>
  </si>
  <si>
    <t>C------CGCTCGCCGGCGGCCTGTCACACTCACACCATG</t>
  </si>
  <si>
    <t>Aggcctacgctcgccggcggcctgtcacactcacaccatg</t>
  </si>
  <si>
    <t>aggcctacgctcgccggcggcctgtcacactcacaccatg</t>
  </si>
  <si>
    <t>AGAtCTAcgctcgTcTCGggctcggagatgtgtataagag</t>
  </si>
  <si>
    <t>FL301SUSHJ078917_R1_fq_gz_sgRNA_TCGCCGGCGGCCTGTCACAC</t>
  </si>
  <si>
    <t>cattacccgctcTccggcggcctgtcacactcacaccatg</t>
  </si>
  <si>
    <t>acgctggggttcgccggcggcctgtcacactcacaccatg</t>
  </si>
  <si>
    <t>tCaGcAAAttccAccggcggcctgtcacactcacaccatg</t>
  </si>
  <si>
    <t>CG-----------CCGGCGGCCTGTCACACTCACACCATG</t>
  </si>
  <si>
    <t>cAaagtcctacctccggcggcctgtcacactcacaccatg</t>
  </si>
  <si>
    <t>cCacgggcattatccggcggcctgtcacactcacaccatg</t>
  </si>
  <si>
    <t>ATTACCCGCTCG-CCGGCGGCCTGTCACACTCACACCATG</t>
  </si>
  <si>
    <t>attacccgctcAtccggcggcctgtcacactcacaccatg</t>
  </si>
  <si>
    <t>tcctaccTCAAcCAcggcggcctgtcacactcacaccatg</t>
  </si>
  <si>
    <t>tgtcacTGTGtcTcGTgGggctcggagatgTGtAtAaGaG</t>
  </si>
  <si>
    <t>cattaccTgctcgccggcggcctgtcacactcacaccatg</t>
  </si>
  <si>
    <t>GatGTcAcTGtGTcTCgTgggcttcggagatgtgtataag</t>
  </si>
  <si>
    <t>cGt--ccTgct-----gcggcctgtcacactcacaccatg</t>
  </si>
  <si>
    <t>cattacTcgcCcgccggcggcAtT----actcacaccatg</t>
  </si>
  <si>
    <t>cattacccgctT-ccggcggcctgtcacactcacaccatg</t>
  </si>
  <si>
    <t>cattacccgctc--cggcggcctgtcacactcacaccatg</t>
  </si>
  <si>
    <t>cattacc---------gcggcctgtcacactcacaccatg</t>
  </si>
  <si>
    <t>catCGAcGgGCGTccggcggcctgtcacactcacaccatg</t>
  </si>
  <si>
    <t>cAgACAgcctcctgcggcggcctgtcacactcacTccatg</t>
  </si>
  <si>
    <t>cAaactcctacctccggcggcctgtcacactcacaccatg</t>
  </si>
  <si>
    <t>attacccgctcTtccggcggcctgtcacactcacaccatg</t>
  </si>
  <si>
    <t>GC--------TCGCCGGCGGCCTGTCACACTCACACCATG</t>
  </si>
  <si>
    <t>Acgctggggttcgccggcggcctgtcacactcacaccatg</t>
  </si>
  <si>
    <t>CCCGC--TCGCCGGCG---GCCTGTCACACTCACACCATG</t>
  </si>
  <si>
    <t>AccgccctcgccgTGgcgcgcctgtcacactcacaccatg</t>
  </si>
  <si>
    <t>TAC---CCGCTCGCCGGCGGCCTGTCACACTCACACCATG</t>
  </si>
  <si>
    <t>AaGagacAgcNcTccggcggcctgtcacactcacaccatg</t>
  </si>
  <si>
    <t>FL301SUSHJ078918_R1_fq_gz_sgRNA_TCGCCGGCGGCCTGTCACAC</t>
  </si>
  <si>
    <t>cattGcccgctcgccggcggcctgtcacactcacaccatg</t>
  </si>
  <si>
    <t>CATTACCCGCTCGCCGGCGG---------------CCTGT</t>
  </si>
  <si>
    <t>cGGAaGAcCAtcAAcggcgAcgacctcctctgggccAtgA</t>
  </si>
  <si>
    <t>CGCTCG-------CCGGCGGCCTGTCACACTCACACCATG</t>
  </si>
  <si>
    <t>AgGGcggttgctgccggcggcctgtcacactcacaccatg</t>
  </si>
  <si>
    <t>GCTCGCC--------GGCGGCCTGTCACACTCACACCATG</t>
  </si>
  <si>
    <t>gGGcgccacggcgagggcggcctgtcacactcacaccatg</t>
  </si>
  <si>
    <t>ATTACCCGCT-CGCCGGCGG--------------------</t>
  </si>
  <si>
    <t>TGCaGcGgcGgcgGcggcggcgccgatggcgtcgtcatcg</t>
  </si>
  <si>
    <t>gtcggcccgctcgccggc---ctgtcacactcacaccatg</t>
  </si>
  <si>
    <t>CGC-------TCGCCGGCGGCCTGTC-ACACTCACACCAT</t>
  </si>
  <si>
    <t>GgcgacgacctcCTcTgGgCcAtgAccacactcacaccat</t>
  </si>
  <si>
    <t>Gaccgcgcgctcgccggcggcctgtcacactcacaccatg</t>
  </si>
  <si>
    <t>CGCCG-----------GCGGCCTGTCACACTCACACCATG</t>
  </si>
  <si>
    <t>cgGcgccacggcgagggcggcctgtcacactcacaccatg</t>
  </si>
  <si>
    <t>cGCGCcAcgG-cgAGggcggcctgtcacactcacaccatg</t>
  </si>
  <si>
    <t>tGTcggagttcggacggcggcctgtcacactcacaccatg</t>
  </si>
  <si>
    <t>FL301SUSHJ078919_R1_fq_gz_sgRNA_TCGCCGGCGGCCTGTCACAC</t>
  </si>
  <si>
    <t>ttcatgcgtggagccggcggcctgtcacactcacaccatg</t>
  </si>
  <si>
    <t>agagacAGgctcgccggcggcctgtcacactcacaccatg</t>
  </si>
  <si>
    <t>G------------CCGGCGGCCTGTCACACTCACACCATG</t>
  </si>
  <si>
    <t>gtcctacacatgaccggcggcctgtcacactcacaccatg</t>
  </si>
  <si>
    <t>tagtGAcTAGtcTcGTgGggcTcggagatgtgtATAaGAG</t>
  </si>
  <si>
    <t>ACCCGCT----CGCCGGCGG----------------CCTG</t>
  </si>
  <si>
    <t>GGcGgcGgcggcgccgATggcgtcgtcatcgacgggcAtT</t>
  </si>
  <si>
    <t>tcggcccgcacagccggcggcctgtcacactcacaccatg</t>
  </si>
  <si>
    <t>tcggcccgctcagccggcggcctgtcacacCcacaccatg</t>
  </si>
  <si>
    <t>TgcGgcggcggcgGcggcggcctgtcacactcacaccatg</t>
  </si>
  <si>
    <t>ggggggcacggttccggcggcctgtcacactcacaccatg</t>
  </si>
  <si>
    <t>ggcgagggcggttccggcggcctgtcacactcacaccatg</t>
  </si>
  <si>
    <t>GGcGAgGGcggttccggcggcctgtcacactcacaccatg</t>
  </si>
  <si>
    <t>attacccgcGctgccggcggcctgtcacactcacaccatg</t>
  </si>
  <si>
    <t>TTA--CCCGCTCGCCGGCGGCCTGTCA---------CACT</t>
  </si>
  <si>
    <t>CtagtcTcgTGGgccggAgATGtgtATaagagacagcact</t>
  </si>
  <si>
    <t>cgtcggcccgctgccggcggcctgtcacactcacaccatg</t>
  </si>
  <si>
    <t>cattacccgctcgccggcggcctgAcacactcacaccatg</t>
  </si>
  <si>
    <t>cattacccgctcgccggcgAcctgtcacactcacaccatg</t>
  </si>
  <si>
    <t>cattacccgc----cggcggcctgtcacactcacaccatg</t>
  </si>
  <si>
    <t>catAacccgctcgccggcggcctgtcacactcacaccatg</t>
  </si>
  <si>
    <t>caccacggcgaggGcggcggcctgtcacactcacaccatg</t>
  </si>
  <si>
    <t>attacccgctctgccAgcggcctgtcacactcacaccatg</t>
  </si>
  <si>
    <t>FL301SUSHJ07891_R1_fq_gz_sgRNA_TCGCCGGCGGCCTGTCACAC</t>
  </si>
  <si>
    <t>ACC----CGCTCGCCGGCGG------------------CC</t>
  </si>
  <si>
    <t>GccgcggcgcGcCAcggcgAgggcggttgctgcggcggcc</t>
  </si>
  <si>
    <t>tacgtctcgTGGgccggAgATGtgtATAagagacagctca</t>
  </si>
  <si>
    <t>CATTACCCGCTCGCCGGCGG---CCTGTCACACTCACACC</t>
  </si>
  <si>
    <t>TaAtGccACGGcgAGggcggttgcctgtcacactcacacc</t>
  </si>
  <si>
    <t>gggagggcgGtTgccggcggcctgtcacactcacaccatg</t>
  </si>
  <si>
    <t>GCtCGGcGgc--gccggcggcctgtcacactcacaccatg</t>
  </si>
  <si>
    <t>GcGcgcCacggcgAGggcggttgctgcgacctgtcacact</t>
  </si>
  <si>
    <t>AcgcGccacggcgGcggcggcctgtcacactcacaccatg</t>
  </si>
  <si>
    <t>GacTacgctGgGGTTcgaggcctacgtcacactcacacca</t>
  </si>
  <si>
    <t>cTCGaGGcCTAcgTcggcggcctgtcacactcacaccatg</t>
  </si>
  <si>
    <t>cGtCaccACGGGgAGggcggttgctgcggcctgtcacact</t>
  </si>
  <si>
    <t>cgctAccgcgaggccggcggcctgtcacactcacaccatg</t>
  </si>
  <si>
    <t>cCtt-----ctcgccCTcggcctcgcggtagcggttgcgg</t>
  </si>
  <si>
    <t>CaccgcgatgacgAcggcggcctgtcacactcacaccatg</t>
  </si>
  <si>
    <t>agagacagcggcgccggcggcctgtcacactcacaccatg</t>
  </si>
  <si>
    <t>ttcgaggcctgcgccggcggcctgtcacactcacaccatg</t>
  </si>
  <si>
    <t>FL301SUSHJ078920_R1_fq_gz_sgRNA_TCGCCGGCGGCCTGTCACAC</t>
  </si>
  <si>
    <t>FL301SUSHJ078921_R1_fq_gz_sgRNA_TCGCCGGCGGCCTGTCACAC</t>
  </si>
  <si>
    <t>A---CCCGCTCGC-CGGCGGCCTGTCACACTCACACCATG</t>
  </si>
  <si>
    <t>aaggccGAcGTgctcggcggcctgtcacactcacaccatg</t>
  </si>
  <si>
    <t>GaccactcgcCTgccggcggccCgCcacactcacaccatg</t>
  </si>
  <si>
    <t>ttcgacgcctacgccggcgCcctgtcacactcacCccatg</t>
  </si>
  <si>
    <t>gtcggccttctcgccCTcggcctgtcacactcacaccatg</t>
  </si>
  <si>
    <t>gaggcctacgtcgGcggcggcctgtcacactcacaccatg</t>
  </si>
  <si>
    <t>cattCcccgctcgccggcggcctgtcacactcacaccatg</t>
  </si>
  <si>
    <t>cat-acGAgAtcAGGTgTTgtctcgtggggctcggagatg</t>
  </si>
  <si>
    <t>caGGaGTGCGtGAccggcggcctgtcacactcacaccatg</t>
  </si>
  <si>
    <t>cCttacccgctcgccggcggcctgtcacactcacaccatg</t>
  </si>
  <si>
    <t>FL301SUSHJ078922_R1_fq_gz_sgRNA_TCGCCGGCGGCCTGTCACAC</t>
  </si>
  <si>
    <t>TACCCGCT---CGCCGGCGGCCTGTCACACTCACACCATG</t>
  </si>
  <si>
    <t>CaGcAgcAggacgGcggcggcctgtcacactcacaccatg</t>
  </si>
  <si>
    <t>cattacccgctcgccggcggcctgtcacactcGcaccatg</t>
  </si>
  <si>
    <t>TACC-CGCTCGCCGGCG--GCCT--GTCACACT-CACACC</t>
  </si>
  <si>
    <t>GaccacgctGgGGTTcgaggcctacgtcGGCcttcTcGcc</t>
  </si>
  <si>
    <t>GGtTGcTgcGgcgAGggcggcctgtcacactcacaccatg</t>
  </si>
  <si>
    <t>gtataAGAgACAgccggcggcctgtcacactcacaccatg</t>
  </si>
  <si>
    <t>tgctTcTTgctcgccggcggcctgtcacactcacaccatg</t>
  </si>
  <si>
    <t>TGtCTccAgGtcTcGTgGgCtcgggagatgtgtataagag</t>
  </si>
  <si>
    <t>FL301SUSHJ078923_R1_fq_gz_sgRNA_TCGCCGGCGGCCTGTCACAC</t>
  </si>
  <si>
    <t>CCCG-CTCGC----CGGCGGCCTGTCA---------CACT</t>
  </si>
  <si>
    <t>cTTgtctcgGggctcggAgATGtgtATaagagacagcact</t>
  </si>
  <si>
    <t>GTgctcggcggcgccggcggcctgtcacactcacaccatg</t>
  </si>
  <si>
    <t>ATTACC-CGCTCGCCGGCGG-------------------C</t>
  </si>
  <si>
    <t>TGGacGgcgcGcCAcggcgAgggcggttgctgcggcgcgc</t>
  </si>
  <si>
    <t>GGtTGcTgcGgcTccggcggcctgtcacactcacaccatg</t>
  </si>
  <si>
    <t>gaggccgagggcgAGggcggcctgtcacactcacaccatg</t>
  </si>
  <si>
    <t>FL301SUSHJ078924_R1_fq_gz_sgRNA_TCGCCGGCGGCCTGTCACAC</t>
  </si>
  <si>
    <t>tttaaagaagagccttgcggcctgtcacactcacaccatg</t>
  </si>
  <si>
    <t>ttacccgctcaagccggcggcctgtcacactcacaccatg</t>
  </si>
  <si>
    <t>FL301SUSHJ078925_R1_fq_gz_sgRNA_TCGCCGGCGGCCTGTCACAC</t>
  </si>
  <si>
    <t>cattacccgctcgccggcggcctgtcacGctcacaccatg</t>
  </si>
  <si>
    <t>cattacccgct-gccggcggcctgtcacactcacaccatg</t>
  </si>
  <si>
    <t>cattacccgctcgccggcggcctgtcacGctcacGccatg</t>
  </si>
  <si>
    <t>GaccacgcgctcgccggcggcctgtcacacAcacaccatg</t>
  </si>
  <si>
    <t>ATTACCCGCTCGC-CGGCGGCCTGTCA----------CAC</t>
  </si>
  <si>
    <t>GtGTcTcgTGGgctcggAgATGtgtATtaagagacagcac</t>
  </si>
  <si>
    <t>FL301SUSHJ078926_R1_fq_gz_sgRNA_TCGCCGGCGGCCTGTCACAC</t>
  </si>
  <si>
    <t>G---------------GCGGCCTGTCACACTCACACCATG</t>
  </si>
  <si>
    <t>gagggcgagaaggacggcggcctgtcacactcacaccatg</t>
  </si>
  <si>
    <t>CGCTC-------GCCGGCGGCCTGTCA-------------</t>
  </si>
  <si>
    <t>AgAtcctactatgTcTgTggGctCGGagatgtgtataaga</t>
  </si>
  <si>
    <t>cGCtaccGCGAGgccgAGggcgagaaggccgacgtgctcg</t>
  </si>
  <si>
    <t>gTtgagggtgaaaacggcggcctgtcacactcacaccatg</t>
  </si>
  <si>
    <t>FL301SUSHJ078927_R1_fq_gz_sgRNA_TCGCCGGCGGCCTGTCACAC</t>
  </si>
  <si>
    <t>cGCGGcGcgcCACGGCgAggGctgtcacactcacaccatg</t>
  </si>
  <si>
    <t>ACCCGCT----CGCCGGCGG--------------------</t>
  </si>
  <si>
    <t>GcGcgcCacggcgAGggcggttgctgcggcgagggcgctt</t>
  </si>
  <si>
    <t>ACC----CGCTCGCCGGCGG---------------CCTGT</t>
  </si>
  <si>
    <t>GccgcggcgcGcCAcggcgAgggcggttgctgcggcctgt</t>
  </si>
  <si>
    <t>GaGtGcGGTTGcTGcggcggcctgtcacactcacaccatg</t>
  </si>
  <si>
    <t>cGGtGGcGgGG-gcGggcggcctgtcacactcacaccatg</t>
  </si>
  <si>
    <t>C--CCGCTCG---CCGGCGGCCTGTCACACTCACACCATG</t>
  </si>
  <si>
    <t>cggcGgctGggctccggcggcctgtcacactcacaccatg</t>
  </si>
  <si>
    <t>cCCGGGccCcCcgGGggGggggggggtggggggggggccg</t>
  </si>
  <si>
    <t>caggagtgcgacgccggcggcctgtcacactcacaccatg</t>
  </si>
  <si>
    <t>atcgacgAtGgcggcggcggcctgtcacactcacaccatg</t>
  </si>
  <si>
    <t>FL301SUSHJ078928_R1_fq_gz_sgRNA_TCGCCGGCGGCCTGTCACAC</t>
  </si>
  <si>
    <t>CATTACCCGCTCGCCGGCGGCCT-GTCACACTCACACCAT</t>
  </si>
  <si>
    <t>cattacccgctcATGATGggcGAcgtcacCcGcTcaTGat</t>
  </si>
  <si>
    <t>CTC---------GCCGGCGGCCTGTCACACTCACACCATG</t>
  </si>
  <si>
    <t>TtcatggtcatcgccgCcgTcctgtcacactcacaccatg</t>
  </si>
  <si>
    <t>gtcggcccgctcgccggcggcctgtcacactcacaccatT</t>
  </si>
  <si>
    <t>FL301SUSHJ078929_R1_fq_gz_sgRNA_TCGCCGGCGGCCTGTCACAC</t>
  </si>
  <si>
    <t>CATTACCCGCTCGCCGGCGG-------------------C</t>
  </si>
  <si>
    <t>cCtCaAccgctACcGCgAggccgagggcgagaaggccggc</t>
  </si>
  <si>
    <t>tattacccgctcgccggcggcctgtcacactcacaccatg</t>
  </si>
  <si>
    <t>FL301SUSHJ07892_R1_fq_gz_sgRNA_TCGCCGGCGGCCTGTCACAC</t>
  </si>
  <si>
    <t>tcggcccgctACTTgagcggcctgtcacactcacaccatg</t>
  </si>
  <si>
    <t>ATTACCCGCTCGCCG-GCGGCCTGTCACACTCACACCATG</t>
  </si>
  <si>
    <t>CCCGCTCGCCG-----GCGGCCTGTCACACTCACACCATG</t>
  </si>
  <si>
    <t>TcGgcCcgcTActtgagcggcctgtcacactcacaccatg</t>
  </si>
  <si>
    <t>catCaGcAgcAGgAcggcggcctgtcacactcacaccatg</t>
  </si>
  <si>
    <t>ACCCGCT----CGCCGGCGG-----------CCTGTCACA</t>
  </si>
  <si>
    <t>TGcTgcGgcggcgAcggcgggctcatgagggcctgtcaca</t>
  </si>
  <si>
    <t>TTACCCGCTCGCCGGCG--GCCTGTCACACTCACACCATG</t>
  </si>
  <si>
    <t>tCaTGAgcCcgAcgTcgccgcctgtcacactcacaccatg</t>
  </si>
  <si>
    <t>FL301SUSHJ078930_R1_fq_gz_sgRNA_TCGCCGGCGGCCTGTCACAC</t>
  </si>
  <si>
    <t>CTCG---------CCGGCGGCCTGTCACACTCACACCATG</t>
  </si>
  <si>
    <t>ctcTgggccatgaccggcggcctgtcacactcacaccatg</t>
  </si>
  <si>
    <t>tGgcgtcgtcaccgcCgcggcctgtcacactcacaccatg</t>
  </si>
  <si>
    <t>GGtTGcTgcGgcgGcggcggcGtgtcacactcacaccatg</t>
  </si>
  <si>
    <t>GAgGGcggttgctccggcggcctgtcacactcacaccatg</t>
  </si>
  <si>
    <t>C--CCGCTCGCCGG---CGG----------------CCTG</t>
  </si>
  <si>
    <t>cgtcGAGtcTcTgggctcggagatgtgtataagagacAGg</t>
  </si>
  <si>
    <t>AccgccctcgccgTGgcaggAGtgtGacaGGc-caccatg</t>
  </si>
  <si>
    <t>cGCtaccGCGAGgccgAGggccacggcgagggcggttgct</t>
  </si>
  <si>
    <t>cattacccgctcgccggcggcctgtcacactcacaccGtg</t>
  </si>
  <si>
    <t>cattacccgctcgccggcggcctgCcacactcacaccatg</t>
  </si>
  <si>
    <t>cat-acGAgAtcATcATAggtctcgtggggctcggagatg</t>
  </si>
  <si>
    <t>cat-acGAgAtcATcATAggtctcgtgggctcgggatgtg</t>
  </si>
  <si>
    <t>FL301SUSHJ078931_R1_fq_gz_sgRNA_TCGCCGGCGGCCTGTCACAC</t>
  </si>
  <si>
    <t>GCTCGCC--------GGCGG---------CCTGTCACACT</t>
  </si>
  <si>
    <t>GGGcGcgGtTgctgcggcggcctgtcacactcacaccatg</t>
  </si>
  <si>
    <t>cgtcggcccgctcccggcggcctgtcacactcacaccatg</t>
  </si>
  <si>
    <t>ATTACCCGCT-CGCCGGCGGCCT-------------GTCA</t>
  </si>
  <si>
    <t>aAGaccATcAacgGcgAcgAcctcctctgggccatggtca</t>
  </si>
  <si>
    <t>cGCGGGcGgcGGgGGggGgggggcgggggggggggcggcg</t>
  </si>
  <si>
    <t>cCCCCcccCGGcgcGggGggccggttgcggcggcggcggc</t>
  </si>
  <si>
    <t>cattaccGgctcgccggcggcctgtcacactcacaccatg</t>
  </si>
  <si>
    <t>aGtTGcTgcGgcgGcggcggcctgtcgatgacgaaagact</t>
  </si>
  <si>
    <t>ttcgaggcctccgccggcggcctgtcacactcacaccatg</t>
  </si>
  <si>
    <t>FL301SUSHJ078932_R1_fq_gz_sgRNA_TCGCCGGCGGCCTGTCACAC</t>
  </si>
  <si>
    <t>FL301SUSHJ07893_R1_fq_gz_sgRNA_TCGCCGGCGGCCTGTCACAC</t>
  </si>
  <si>
    <t>cattacccgctcgccgCcggcctgtcacactcacaccatg</t>
  </si>
  <si>
    <t>FL301SUSHJ07894_R1_fq_gz_sgRNA_TCGCCGGCGGCCTGTCACAC</t>
  </si>
  <si>
    <t>CC-----CGCTCGCCGGCGG----------------CCTG</t>
  </si>
  <si>
    <t>ccgctaccgcGAgGcCgAgggcgagaaggccgacgtGctg</t>
  </si>
  <si>
    <t>cattacccgctcgccggcgCcctgtcacactcacaccatg</t>
  </si>
  <si>
    <t>acgctggggttcgAcgTAggcctcgaaccatggtcacact</t>
  </si>
  <si>
    <t>FL301SUSHJ07895_R1_fq_gz_sgRNA_TCGCCGGCGGCCTGTCACAC</t>
  </si>
  <si>
    <t>FL301SUSHJ07896_R1_fq_gz_sgRNA_TCGCCGGCGGCCTGTCACAC</t>
  </si>
  <si>
    <t>gcggcggcgcCGAccggcggcctgtcacactcacaccatg</t>
  </si>
  <si>
    <t>GGttCGAGgc-cTAcggcggcctgtcacactcacaccatg</t>
  </si>
  <si>
    <t>CGGC--------------GGCCTGTCACACTCACACCATG</t>
  </si>
  <si>
    <t>cgActtcttggttgctacggcctgtcacactcacaccatg</t>
  </si>
  <si>
    <t>FL301SUSHJ07897_R1_fq_gz_sgRNA_TCGCCGGCGGCCTGTCACAC</t>
  </si>
  <si>
    <t>gaGGGcGAgAAGgAcggcggcctgtcacactcacaccatg</t>
  </si>
  <si>
    <t>ctacgtcggcccgcTCgcggcctgtcacactcacaccatg</t>
  </si>
  <si>
    <t>ATTACCCG-CTCGCCGGCGGCCTGTCACACTCACACCATG</t>
  </si>
  <si>
    <t>CtACGTcggcCcgcTCgcggcctgtcacactcacaccatg</t>
  </si>
  <si>
    <t>FL301SUSHJ07898_R1_fq_gz_sgRNA_TCGCCGGCGGCCTGTCACAC</t>
  </si>
  <si>
    <t>CGC-------TCGCCGGCGGCCTGTCACACTC--------</t>
  </si>
  <si>
    <t>GgcgacgacctcCTcTgGgCcAtgAc-cacGctggggttc</t>
  </si>
  <si>
    <t>gtcggcccgctc-ccggcggcctgtcacactcacaccatg</t>
  </si>
  <si>
    <t>CaGcAgcAggacgccggcggcctgtcacactcacaccatg</t>
  </si>
  <si>
    <t>gtcggcccgctcgccggcgCcctgtcacactcacaccatg</t>
  </si>
  <si>
    <t>G----CTCGC----CGGCGGCCTGT--------CACACTC</t>
  </si>
  <si>
    <t>AacgtctcgGggctcggAgATGtgtataagagacaGactc</t>
  </si>
  <si>
    <t>taagagacaggttgctgcggcctgtcacac------catg</t>
  </si>
  <si>
    <t>TCCtaccTCAAcCGcTAcCgcGAgtcacactcacaccatg</t>
  </si>
  <si>
    <t>CCCGCTCGC-----CGGCGGCCTGTCACACTCACACCATG</t>
  </si>
  <si>
    <t>AccgAtGgcgtcgtcATcgAcctgtcacactcacaccatg</t>
  </si>
  <si>
    <t>TACC-CGCTCGCCGGCG--GCCTGTCACACTC-ACACCAT</t>
  </si>
  <si>
    <t>GaccacgctGgGGTTcgaggcct---acGTtcgacaccat</t>
  </si>
  <si>
    <t>cattacccgctcgccggcggcctgtcacactcacTccatg</t>
  </si>
  <si>
    <t>catGacccgA-cgccggcggcctgtcacactcacTccatg</t>
  </si>
  <si>
    <t>CATTACCCGCTCGCCGGCGGCC----------TGTCACAC</t>
  </si>
  <si>
    <t>cat----cgGtTgcTgATgAccatggtgtgagtgtGacaG</t>
  </si>
  <si>
    <t>atGaccATGGcgtccggcggcctgtcacactcacaccatg</t>
  </si>
  <si>
    <t>acgtctcgTGggctcggagATGtgtAataagagacagcac</t>
  </si>
  <si>
    <t>ttacccgcAGCaaccCgcggcctgtcacactcacaccatg</t>
  </si>
  <si>
    <t>FL301SUSHJ0789WT_R1_fq_gz_sgRNA_TCGCCGGCGGCCTGTCACAC</t>
  </si>
  <si>
    <t>FL301SUSHJ079010_R1_fq_gz_sgRNA_TCGCCGGCGGCCTGTCACAC</t>
  </si>
  <si>
    <t>CATTACCCGCTCGCCGGCGG------------CCTGTCAC</t>
  </si>
  <si>
    <t>cGtCGccTg-tcgATgAcgAcgccatcgatgacctgtcac</t>
  </si>
  <si>
    <t>ACCCGCT----CGCCGGCGGCCT----------------G</t>
  </si>
  <si>
    <t>GGcGgcGgcggcgccgATggcGtcgtcatcgatggcgtcg</t>
  </si>
  <si>
    <t>attacccgctccgccggcggcctgtcacactcacaccatg</t>
  </si>
  <si>
    <t>FL301SUSHJ079011_R1_fq_gz_sgRNA_TCGCCGGCGGCCTGTCACAC</t>
  </si>
  <si>
    <t>cattacccgctcg-----ggcctgtcacactcacaccatg</t>
  </si>
  <si>
    <t>FL301SUSHJ079012_R1_fq_gz_sgRNA_TCGCCGGCGGCCTGTCACAC</t>
  </si>
  <si>
    <t>FL301SUSHJ079015_R1_fq_gz_sgRNA_TCGCCGGCGGCCTGTCACAC</t>
  </si>
  <si>
    <t>FL301SUSHJ079016_R1_fq_gz_sgRNA_TCGCCGGCGGCCTGTCACAC</t>
  </si>
  <si>
    <t>attacccgctcggccggcggcctgtcacactcacaccatg</t>
  </si>
  <si>
    <t>FL301SUSHJ079017_R1_fq_gz_sgRNA_TCGCCGGCGGCCTGTCACAC</t>
  </si>
  <si>
    <t>FL301SUSHJ079018_R1_fq_gz_sgRNA_TCGCCGGCGGCCTGTCACAC</t>
  </si>
  <si>
    <t>FL301SUSHJ079019_R1_fq_gz_sgRNA_TCGCCGGCGGCCTGTCACAC</t>
  </si>
  <si>
    <t>FL301SUSHJ07901_R1_fq_gz_sgRNA_TCGCCGGCGGCCTGTCACAC</t>
  </si>
  <si>
    <t>FL301SUSHJ079020_R1_fq_gz_sgRNA_TCGCCGGCGGCCTGTCACAC</t>
  </si>
  <si>
    <t>caCtacccgctcgccggcggcctgtcacactcacaccatg</t>
  </si>
  <si>
    <t>cattacccgcCcgccggcggcctgCcacacCcacaccatg</t>
  </si>
  <si>
    <t>cattaGccgctcgccggcggcctgtcacactcacaccatg</t>
  </si>
  <si>
    <t>FL301SUSHJ079021_R1_fq_gz_sgRNA_TCGCCGGCGGCCTGTCACAC</t>
  </si>
  <si>
    <t>FL301SUSHJ079022_R1_fq_gz_sgRNA_TCGCCGGCGGCCTGTCACAC</t>
  </si>
  <si>
    <t>ACCCGC----TCGCCGGCGGCCTGTCACACTCACACCATG</t>
  </si>
  <si>
    <t>acTGgcgtcgtcAccggcggcctgtcacactcacaccatg</t>
  </si>
  <si>
    <t>GcccaggcgctcgcGggcggcctgtcacactcacaccatg</t>
  </si>
  <si>
    <t>gcgcgccacggcaccggcggcctgtcacactcacaccatg</t>
  </si>
  <si>
    <t>TT--ACCCGCTCGCCGGCGGCCT--------------GTC</t>
  </si>
  <si>
    <t>GGcgaGcGgGCcgAcgTAggcctcgaaccccagcgtggtc</t>
  </si>
  <si>
    <t>FL301SUSHJ079023_R1_fq_gz_sgRNA_TCGCCGGCGGCCTGTCACAC</t>
  </si>
  <si>
    <t>cattacccgctcgccCTcggcctgtcacactcacaccatg</t>
  </si>
  <si>
    <t>ATTACCCGCT-CGCCGGCGG------------------CC</t>
  </si>
  <si>
    <t>GGtTGcTgcGgcgGcggcggcggcggcgccgatggcggcc</t>
  </si>
  <si>
    <t>CGCT----CGCCG---GCGGCCTGTCACACTCACACCATG</t>
  </si>
  <si>
    <t>GgcGgcggcgccgatggcggcctgtcacactcacaccatg</t>
  </si>
  <si>
    <t>GCT--------CGCCGGCGGCCTGTCACACTCACACCATG</t>
  </si>
  <si>
    <t>gTCgatgacgacgccATcggcctgtcacactcacaccatg</t>
  </si>
  <si>
    <t>ACCCGCT-CGCCG---GCGGCCTGTCACACTCACACCATG</t>
  </si>
  <si>
    <t>GGcGgcGgcgccgatggcggcctgtcacactcacaccatg</t>
  </si>
  <si>
    <t>FL301SUSHJ079024_R1_fq_gz_sgRNA_TCGCCGGCGGCCTGTCACAC</t>
  </si>
  <si>
    <t>CATTACCCGCTCGCCGGCGGC-CTGTCACACTCACACCAT</t>
  </si>
  <si>
    <t>TGtGacAGgc-cgccggTCAcactCtcacactcacaccat</t>
  </si>
  <si>
    <t>FL301SUSHJ079025_R1_fq_gz_sgRNA_TCGCCGGCGGCCTGTCACAC</t>
  </si>
  <si>
    <t>FL301SUSHJ079026_R1_fq_gz_sgRNA_TCGCCGGCGGCCTGTCACAC</t>
  </si>
  <si>
    <t>FL301SUSHJ079027_R1_fq_gz_sgRNA_TCGCCGGCGGCCTGTCACAC</t>
  </si>
  <si>
    <t>FL301SUSHJ079028_R1_fq_gz_sgRNA_TCGCCGGCGGCCTGTCACAC</t>
  </si>
  <si>
    <t>FL301SUSHJ079029_R1_fq_gz_sgRNA_TCGCCGGCGGCCTGTCACAC</t>
  </si>
  <si>
    <t>FL301SUSHJ07902_R1_fq_gz_sgRNA_TCGCCGGCGGCCTGTCACAC</t>
  </si>
  <si>
    <t>FL301SUSHJ079030_R1_fq_gz_sgRNA_TCGCCGGCGGCCTGTCACAC</t>
  </si>
  <si>
    <t>ACCCG----CTCGCCGGCGGCCTGTCACACTCACACCATG</t>
  </si>
  <si>
    <t>GcccgacgtcGcCccggcggcctgtcacactcacaccatg</t>
  </si>
  <si>
    <t>FL301SUSHJ079031_R1_fq_gz_sgRNA_TCGCCGGCGGCCTGTCACAC</t>
  </si>
  <si>
    <t>agatCTAcgctcgTcTCGTggctcggagatgTGtAtAaGa</t>
  </si>
  <si>
    <t>cattacccgctcgccggcggcctgtcacaTtcacaccatg</t>
  </si>
  <si>
    <t>FL301SUSHJ079032_R1_fq_gz_sgRNA_TCGCCGGCGGCCTGTCACAC</t>
  </si>
  <si>
    <t>FL301SUSHJ07903_R1_fq_gz_sgRNA_TCGCCGGCGGCCTGTCACAC</t>
  </si>
  <si>
    <t>cGttGcTG------cggcggcctgtcacactcacaccatg</t>
  </si>
  <si>
    <t>FL301SUSHJ07904_R1_fq_gz_sgRNA_TCGCCGGCGGCCTGTCACAC</t>
  </si>
  <si>
    <t>agttacccgctcgccggcggcctgtcacactcacaccatg</t>
  </si>
  <si>
    <t>cgtcctacctcaaccggcggcctgtcacactcacaccatg</t>
  </si>
  <si>
    <t>CC-----CGCTCGCCGGCGG--------------------</t>
  </si>
  <si>
    <t>TcatcgacgGGcgGcggcggcgccgatggcgtcgtcatcg</t>
  </si>
  <si>
    <t>GttTGcTgcGgcgGcggcggcctgtcacactcacaccatg</t>
  </si>
  <si>
    <t>TACCCGCTCGCCGG---CGG--------------------</t>
  </si>
  <si>
    <t>GTGGGTctcgTGgggctcggagatgtgtataagagacagg</t>
  </si>
  <si>
    <t>CGCTCGCCGG-------CGGCCTGTCACACTCACACCATG</t>
  </si>
  <si>
    <t>GgcGcCGcCgagcacgtcggcctgtcacactcacaccatg</t>
  </si>
  <si>
    <t>ATTACCCGCT-CGCCGGCGGCCTGTCAC------------</t>
  </si>
  <si>
    <t>GCGGcGcgcCacgGcgAGggcGCgCcacgccatggtgtga</t>
  </si>
  <si>
    <t>gagagcggaggcgGcggcggcctgtcacactcacaccatg</t>
  </si>
  <si>
    <t>cgtcttgcctcaaccgCcggcctgtcacactcacaccaGg</t>
  </si>
  <si>
    <t>cgtcctacctcacccgCcggcctgtcacactcacaccatg</t>
  </si>
  <si>
    <t>cgtcctacctcaaccgCcggcctgtcacactcacaccatg</t>
  </si>
  <si>
    <t>cattacccgctcgccggcggcctgtcacactcacaccaGg</t>
  </si>
  <si>
    <t>cattacccgctcgccggcggcctCtcacactcacaccatg</t>
  </si>
  <si>
    <t>cat-acGAgAt-gcAAgTgggtctcgtggggctcggaaga</t>
  </si>
  <si>
    <t>FL301SUSHJ07905_R1_fq_gz_sgRNA_TCGCCGGCGGCCTGTCACAC</t>
  </si>
  <si>
    <t>cattacccgctcg------gcctgtcacactcacaccatg</t>
  </si>
  <si>
    <t>cattacccgctcgccggcggccGgtcacactcacaccatg</t>
  </si>
  <si>
    <t>cattacccgctcgccggcggTctgtcacactcacaccatg</t>
  </si>
  <si>
    <t>cattaTGcgctcgccggcggcctgtcacactcacaccatg</t>
  </si>
  <si>
    <t>gaTGcgctTgtgtcTCgTggggctcggagatgTGtAtAaG</t>
  </si>
  <si>
    <t>CGC-----------CGGCGGCCTGTCACACTCACA-CCAT</t>
  </si>
  <si>
    <t>TgTgtctcggggctcggAgATGtgtATAaGAGacagccat</t>
  </si>
  <si>
    <t>CGC-----------CGGCGGCCTGTCACA-------CTCA</t>
  </si>
  <si>
    <t>TgTgtctctgggctcggAgATGtgtATAagagacagctca</t>
  </si>
  <si>
    <t>FL301SUSHJ07906_R1_fq_gz_sgRNA_TCGCCGGCGGCCTGTCACAC</t>
  </si>
  <si>
    <t>ctggaccacgtcgccggcggcctgtcacactcacaccatg</t>
  </si>
  <si>
    <t>C-----------GCCGGCGGCCTGTCACACTCACACCATG</t>
  </si>
  <si>
    <t>-ACCCGCTCGCCGG---CGG-----CCTGTCACACTCA-C</t>
  </si>
  <si>
    <t>aacAAgGtcTcGgggctcggagatgTGtAtAaGaGAcagc</t>
  </si>
  <si>
    <t>FL301SUSHJ07907_R1_fq_gz_sgRNA_TCGCCGGCGGCCTGTCACAC</t>
  </si>
  <si>
    <t>gggaggctggccgccggcggcctgtcacactcacaccatg</t>
  </si>
  <si>
    <t>FL301SUSHJ07908_R1_fq_gz_sgRNA_TCGCCGGCGGCCTGTCACAC</t>
  </si>
  <si>
    <t>ttacccgctcttgccggcggcctgtcacactcacaccatg</t>
  </si>
  <si>
    <t>FL301SUSHJ07909_R1_fq_gz_sgRNA_TCGCCGGCGGCCTGTCACAC</t>
  </si>
  <si>
    <t>cattacccgcGcgccggcggcTtgtcacactcacaccatg</t>
  </si>
  <si>
    <t>cattacccgctcgccggcggcctgtcacTctcacaccatg</t>
  </si>
  <si>
    <t>cattaccGgcCcgccggcgCcctgtcacacCcacaccatg</t>
  </si>
  <si>
    <t>GatCaGccTcGGTcTCgTggggctcggagatgtgtataAG</t>
  </si>
  <si>
    <t>CATTACCCGCTCGCCGGCGG----------------CCTG</t>
  </si>
  <si>
    <t>GatCaGccTcGGTcTCgTggggctcggagatgtgtaTAAg</t>
  </si>
  <si>
    <t>FL301SUSHJ0790WT_R1_fq_gz_sgRNA_TCGCCGGCGGCCTGTCACAC</t>
  </si>
  <si>
    <t>cattacccgcCcgccggcgCcctgtcacactcacaccatg</t>
  </si>
  <si>
    <t>cattacccgctcgcTggcggcctgtcacactcacaccatg</t>
  </si>
  <si>
    <t>cattacccgctcgccggcggcctgtcacactcacaccaCg</t>
  </si>
  <si>
    <t>tgtgtataagagacAggcggcctgtcacactcacaccatg</t>
  </si>
  <si>
    <t>TSN2025051901000140_FL301SUSHJ0790H50WT_20250520BAN83_H10_H10_i9_R1_fq_gz_sgRNA_TCGCCGGCGGCCTGTCACAC</t>
  </si>
  <si>
    <t>cattacccgctGgccggcggcctgtcacactcacaccatg</t>
  </si>
  <si>
    <t>GaccacgcgctcCccggcggcctgtcacactcacaccatg</t>
  </si>
  <si>
    <t>FL301SUSHJ079110_R1_fq_gz_sgRNA_TCGCCGGCGGCCTGTCACAC</t>
  </si>
  <si>
    <t>TCCGaGGcCTAcgccggcggcctgtcacactcacGccatg</t>
  </si>
  <si>
    <t>FL301SUSHJ079111_R1_fq_gz_sgRNA_TCGCCGGCGGCCTGTCACAC</t>
  </si>
  <si>
    <t>tgtaccATAgtcgccggcggcctgtcacactcacaccatg</t>
  </si>
  <si>
    <t>cAAtaatatacctacggcggcctgtcacactcacaccatg</t>
  </si>
  <si>
    <t>tacgTcggcccgcaggacggcctgtcacactcacaccatg</t>
  </si>
  <si>
    <t>FL301SUSHJ079112_R1_fq_gz_sgRNA_TCGCCGGCGGCCTGTCACAC</t>
  </si>
  <si>
    <t>ctGgggttcgaggccTAcgTcctACcTcaACcGcGc--tg</t>
  </si>
  <si>
    <t>FL301SUSHJ079113_R1_fq_gz_sgRNA_TCGCCGGCGGCCTGTCACAC</t>
  </si>
  <si>
    <t>GaccacgctGgGGTTcgaggcctCGAacCc-cacaccatg</t>
  </si>
  <si>
    <t>FL301SUSHJ079114_R1_fq_gz_sgRNA_TCGCCGGCGGCCTGTCACAC</t>
  </si>
  <si>
    <t>cattacccgctcg---gcggcctgtcacactcacaccatg</t>
  </si>
  <si>
    <t>cattacccgctcgc----ggcctgtcacactcacaccatg</t>
  </si>
  <si>
    <t>TACCCGCTCGC---CGGCGGCCTGTCACACTCACACCATG</t>
  </si>
  <si>
    <t>tGcccg-tcgAtgacgAcggcctgtcacactcacaccatg</t>
  </si>
  <si>
    <t>cattacccgctc-ccggcggcctgtcacactcacaccatg</t>
  </si>
  <si>
    <t>FL301SUSHJ079115_R1_fq_gz_sgRNA_TCGCCGGCGGCCTGTCACAC</t>
  </si>
  <si>
    <t>catCacccgctcgccggTggcctgtcacactcacaccatg</t>
  </si>
  <si>
    <t>cattacccgcCcgcGggcggcctgtcacactcacaccatg</t>
  </si>
  <si>
    <t>cattacccgctcgccggcggcctgtcacacCcacaccatg</t>
  </si>
  <si>
    <t>GaccacgcgcAcgccggcggcctgtcacactcacaccatg</t>
  </si>
  <si>
    <t>tccgaggcctacgccggcggcctgtcacactcacaccatg</t>
  </si>
  <si>
    <t>ttcgaggcctacgTcggcggcctgtcacactcacGccatg</t>
  </si>
  <si>
    <t>FL301SUSHJ079116_R1_fq_gz_sgRNA_TCGCCGGCGGCCTGTCACAC</t>
  </si>
  <si>
    <t>cattacccgctc----------tgtcacactcacaccatg</t>
  </si>
  <si>
    <t>cGCGGccc---cgccggGgggggggagcgccacggcgagg</t>
  </si>
  <si>
    <t>TgcGgcggcggcgGcggcggcctgtcacactTacaccatg</t>
  </si>
  <si>
    <t>tctcgtgggctcgGGAgATgTGtAtAagagacagcactca</t>
  </si>
  <si>
    <t>tcgaggcctacgTcggccggcctgtcacactcacaccatg</t>
  </si>
  <si>
    <t>ggcgaggcctccgccggcggcctgtcacactcacaccatg</t>
  </si>
  <si>
    <t>gcGcgccacggcgagggcggcctgtcacactcacaccatg</t>
  </si>
  <si>
    <t>cGAGGccTCc--gccggcggcctgtcacactcacaccatg</t>
  </si>
  <si>
    <t>cGCGCcGcgG-cgAGggcggcctgtcacactcacaccatg</t>
  </si>
  <si>
    <t>CCCGC----TCG-CCGGCGGCC-TGTCAC--ACTCACACC</t>
  </si>
  <si>
    <t>ccGAcgtcatcgaccggcggccgtgtcGGtgactcacacc</t>
  </si>
  <si>
    <t>cattTcccgctcgccggcggcctgtcacactcacaGcatg</t>
  </si>
  <si>
    <t>cattacccgctcgccggcgTcctgtcacactcacaccatg</t>
  </si>
  <si>
    <t>CATTACCCGCTCGCCGGCGGCCT--GTCACACTCACACCA</t>
  </si>
  <si>
    <t>cattacccgctcgccggcggcctctgtcacactcacacca</t>
  </si>
  <si>
    <t>attacccgctctgccggcggcctgtcacTctcacaccatg</t>
  </si>
  <si>
    <t>Tgctgcggcggcgccggcggcctgtcacactcacaccatg</t>
  </si>
  <si>
    <t>FL301SUSHJ079118_R1_fq_gz_sgRNA_TCGCCGGCGGCCTGTCACAC</t>
  </si>
  <si>
    <t>ATTACCCG-CTCGCCGGCGG--------------------</t>
  </si>
  <si>
    <t>acgctggggttcgAGgCcggcctgtcacactcacaccatg</t>
  </si>
  <si>
    <t>TCG----------CCGGCGGCCTGTCACACTCACACCATG</t>
  </si>
  <si>
    <t>tcTgggccatgacccggcggcctgtcacactcacaccatg</t>
  </si>
  <si>
    <t>FL301SUSHJ079119_R1_fq_gz_sgRNA_TCGCCGGCGGCCTGTCACAC</t>
  </si>
  <si>
    <t>ttcgactcctactccggcggcctgtcacactcacaccatg</t>
  </si>
  <si>
    <t>FL301SUSHJ07911_R1_fq_gz_sgRNA_TCGCCGGCGGCCTGTCACAC</t>
  </si>
  <si>
    <t>acgtcggcccgctccggcggcctgtcacactcacaccatg</t>
  </si>
  <si>
    <t>gccctcggcctcgccggcggcctgtcacactcacaccatg</t>
  </si>
  <si>
    <t>GcCctcggcctcgccggcggcctgtcacactcacaccatg</t>
  </si>
  <si>
    <t>FL301SUSHJ079120_R1_fq_gz_sgRNA_TCGCCGGCGGCCTGTCACAC</t>
  </si>
  <si>
    <t>gtcggcccgctcTAcggcggcctgtcacactcacaccatg</t>
  </si>
  <si>
    <t>ATTACCCGCT-CGCCGGCGG----------CCTGTCACAC</t>
  </si>
  <si>
    <t>GGtTGcTgcGgcgGcggcggcggcggcgccGAtgGcGTCG</t>
  </si>
  <si>
    <t>cCtCaAccgctACcGCgAggccgagggcgagaaggcctgt</t>
  </si>
  <si>
    <t>GaccacgctGgGGTTcgaggcct---acGTCGGcaccatg</t>
  </si>
  <si>
    <t>FL301SUSHJ079121_R1_fq_gz_sgRNA_TCGCCGGCGGCCTGTCACAC</t>
  </si>
  <si>
    <t>TACC---CGCTCGCCGGCGGCCTGTCACACTCACAC----</t>
  </si>
  <si>
    <t>Gaccacgcgctcgccggcggcctgtcacactcacacacac</t>
  </si>
  <si>
    <t>ggcggttgctgcgGcggcggcctgtcacactcacaccatg</t>
  </si>
  <si>
    <t>ggcggttgctgcgGcgCcggcctgtcacactcacaccatg</t>
  </si>
  <si>
    <t>GGcGAgGGcgGttgcTgcggcctgtcacactcacaccatg</t>
  </si>
  <si>
    <t>GCGGcGcgcCacgGcgAGggcctgtcacactcacaccatg</t>
  </si>
  <si>
    <t>cGtGCcAcgG-cgAGggcggttgctgcggcctgtcacact</t>
  </si>
  <si>
    <t>gaAGaccGAcGACccggcggcctgtcacactcacaccatg</t>
  </si>
  <si>
    <t>cGGtTGcTgc--------ggcctgtcacactcacaccatg</t>
  </si>
  <si>
    <t>cGGtGGcTgc--gGcggcggcctgtcacactcacaccatg</t>
  </si>
  <si>
    <t>cGGCaccACGGcgAGggcggttgctgcggcctgtcacact</t>
  </si>
  <si>
    <t>cggaagaccatcaacggcggcctgtcacactcacaccatg</t>
  </si>
  <si>
    <t>cGAGGGcGgTtG--cTgcggcctgtcacactcacaccatg</t>
  </si>
  <si>
    <t>CC-----CGCTCGCCGGCGGCCT----------GTCACAC</t>
  </si>
  <si>
    <t>cctcaaccgctACcGCgAggccGagggcgagaagGcCGac</t>
  </si>
  <si>
    <t>CCGG-------------CGGCCTGTCACACTCACACCATG</t>
  </si>
  <si>
    <t>GGggggagcggttgctgcggcctgtcacactcacaccatg</t>
  </si>
  <si>
    <t>FL301SUSHJ079122_R1_fq_gz_sgRNA_TCGCCGGCGGCCTGTCACAC</t>
  </si>
  <si>
    <t>cattacccAGA----ggAggtaatggcatcagcacctgtc</t>
  </si>
  <si>
    <t>FL301SUSHJ079123_R1_fq_gz_sgRNA_TCGCCGGCGGCCTGTCACAC</t>
  </si>
  <si>
    <t>cGgcGGgtaatgcccggcggcctgtcacactcacaccatg</t>
  </si>
  <si>
    <t>cattacccgcCc--cgTcggcctgtcacactcacaccatg</t>
  </si>
  <si>
    <t>FL301SUSHJ079124_R1_fq_gz_sgRNA_TCGCCGGCGGCCTGTCACAC</t>
  </si>
  <si>
    <t>FL301SUSHJ079126_R1_fq_gz_sgRNA_TCGCCGGCGGCCTGTCACAC</t>
  </si>
  <si>
    <t>gcctacgTcggcccgctcggcctgtcacactcacaccatg</t>
  </si>
  <si>
    <t>GCT--CGCCGGC------GGCCTGTCACACTCACACCATG</t>
  </si>
  <si>
    <t>gcCtacgTcggcccgctcggcctgtcacactcacaccatg</t>
  </si>
  <si>
    <t>FL301SUSHJ079127_R1_fq_gz_sgRNA_TCGCCGGCGGCCTGTCACAC</t>
  </si>
  <si>
    <t>cat-acGAgAtAgGcTCcggtctcgtgggctcggaagaTG</t>
  </si>
  <si>
    <t>cat-acGAgAtAgGcTCcggtctcgtggggctcggagatg</t>
  </si>
  <si>
    <t>cattacccActcgccggcggcctCtcacactcacaccatg</t>
  </si>
  <si>
    <t>cattacccgctcgccggcggcctgtcacactcCcCccCtg</t>
  </si>
  <si>
    <t>cGCCGcGGCGGcgccgCcggcgccgccgagcacgtcggcc</t>
  </si>
  <si>
    <t>FL301SUSHJ079128_R1_fq_gz_sgRNA_TCGCCGGCGGCCTGTCACAC</t>
  </si>
  <si>
    <t>ACCCGCT----CGCCGGCGG---CCTGTCACACTCACACC</t>
  </si>
  <si>
    <t>GcGcgcCacggcgAGggcggttgcctgtcacactcacacc</t>
  </si>
  <si>
    <t>GCTCGCC--------GGCGG---CCTGTCACACTCACACC</t>
  </si>
  <si>
    <t>gcGcgccacggcgagggcggttgcctgtcacactcacacc</t>
  </si>
  <si>
    <t>cGCGCcAcgG-cgAGggcggttgcctgtcacactcacacc</t>
  </si>
  <si>
    <t>CCCGCTCGCC-----GGCGG------------CCTGTCAC</t>
  </si>
  <si>
    <t>cccgcGcgcccccccggGgggggggggggttgcctgtcac</t>
  </si>
  <si>
    <t>CTCGCCGGC---------GGCCTGTCA-------CACTCA</t>
  </si>
  <si>
    <t>ctcgTGggctcggaagatggTGtAtAagagacagcactca</t>
  </si>
  <si>
    <t>cgTcgatgacgacgctgcggcctgtcacactcacaccatg</t>
  </si>
  <si>
    <t>cGCCacGGCGAGgGcggTTgcctgtcacactcacaccatg</t>
  </si>
  <si>
    <t>cCCCCcccCcCcgccggcggggggggggggttgcctgtca</t>
  </si>
  <si>
    <t>CATTACCCGCTCGCCGGCGG----CCTGTCACACTCACAC</t>
  </si>
  <si>
    <t>cCCCCcccgGGcgGGggGgggttgcctgtcacactcacac</t>
  </si>
  <si>
    <t>cat-acGAgAtcAAGCgATgtctctgggctcggagatgTG</t>
  </si>
  <si>
    <t>attacGcgctcagccggcggcctgtcacactcacaccatg</t>
  </si>
  <si>
    <t>ACCCGCTC----GCCGGCGGCCTGTCACACTCACACCATG</t>
  </si>
  <si>
    <t>acccgcGcctctgccggcggcctgtcacactcacaccatg</t>
  </si>
  <si>
    <t>FL301SUSHJ079129_R1_fq_gz_sgRNA_TCGCCGGCGGCCTGTCACAC</t>
  </si>
  <si>
    <t>cGCtaccGCGAGgccgAGggcgagaaggccgacatggcgg</t>
  </si>
  <si>
    <t>gggccatgaccacgcggcggcctgtcacactcacaccatg</t>
  </si>
  <si>
    <t>FL301SUSHJ07912_R1_fq_gz_sgRNA_TCGCCGGCGGCCTGTCACAC</t>
  </si>
  <si>
    <t>FL301SUSHJ079130_R1_fq_gz_sgRNA_TCGCCGGCGGCCTGTCACAC</t>
  </si>
  <si>
    <t>FL301SUSHJ079131_R1_fq_gz_sgRNA_TCGCCGGCGGCCTGTCACAC</t>
  </si>
  <si>
    <t>FL301SUSHJ079132_R1_fq_gz_sgRNA_TCGCCGGCGGCCTGTCACAC</t>
  </si>
  <si>
    <t>FL301SUSHJ07913_R1_fq_gz_sgRNA_TCGCCGGCGGCCTGTCACAC</t>
  </si>
  <si>
    <t>FL301SUSHJ07914_R1_fq_gz_sgRNA_TCGCCGGCGGCCTGTCACAC</t>
  </si>
  <si>
    <t>FL301SUSHJ07915_R1_fq_gz_sgRNA_TCGCCGGCGGCCTGTCACAC</t>
  </si>
  <si>
    <t>tcgaggcctacgTcggcCcgcctgtcacactcacaccatg</t>
  </si>
  <si>
    <t>cattCcccgA----cgCcggcctgtcacactcacaccatg</t>
  </si>
  <si>
    <t>TACCCGCT--CGCCGGCG-GCCTGTCACACTCACACCATG</t>
  </si>
  <si>
    <t>tCGAGgcCtacgTcggcCcgcctgtcacactcacaccatg</t>
  </si>
  <si>
    <t>ATTACCCGCTCGCCGGCG-GCCTGTCACACTCACACCATG</t>
  </si>
  <si>
    <t>TCGaGGcCTAcgTcggcCcgcctgtcacactcacaccatg</t>
  </si>
  <si>
    <t>GC------------CGGCGGCC------TGTCACACTCAC</t>
  </si>
  <si>
    <t>gGgttcgaggcctacgTcggcccgctcgtgtcacactcac</t>
  </si>
  <si>
    <t>FL301SUSHJ07916_R1_fq_gz_sgRNA_TCGCCGGCGGCCTGTCACAC</t>
  </si>
  <si>
    <t>GaccacgcgctcgcGggcggcctgtcacactcacaccatg</t>
  </si>
  <si>
    <t>FL301SUSHJ07917_R1_fq_gz_sgRNA_TCGCCGGCGGCCTGTCACAC</t>
  </si>
  <si>
    <t>FL301SUSHJ07918_R1_fq_gz_sgRNA_TCGCCGGCGGCCTGTCACAC</t>
  </si>
  <si>
    <t>cGtGTcTcgTGGgcTCgGgAgatgtgtataagagacaGct</t>
  </si>
  <si>
    <t>taGgggcGgcCcgccggcggcctgtcacactcacaccatg</t>
  </si>
  <si>
    <t>gtgtataagagacagggcggcctgtcacactcacaccatg</t>
  </si>
  <si>
    <t>gtcggcccgctcgcGggcggccGgtcacactcacaccatg</t>
  </si>
  <si>
    <t>CATTACCCGCTCGCCGGCGGCCTGTCA-----------CA</t>
  </si>
  <si>
    <t>cGtGTcTcgTGGgGcTCGgAGAtgtGTataagagacagca</t>
  </si>
  <si>
    <t>cGtGTcTcgTGGgcTCgAgAtgtgtataagagacaggcct</t>
  </si>
  <si>
    <t>cattCcccgcCcgccgCcggcctgtcacactcacaccatg</t>
  </si>
  <si>
    <t>tgtctcgTGggcTcgagatgTGtAtAaGaGAcagcaccat</t>
  </si>
  <si>
    <t>FL301SUSHJ07919_R1_fq_gz_sgRNA_TCGCCGGCGGCCTGTCACAC</t>
  </si>
  <si>
    <t>c--taccGCGAGgccgAGggcgagaaggccgacgtgcggc</t>
  </si>
  <si>
    <t>cGCtaccGCGAGgccgAGggcgagaaggccgacgtgctcc</t>
  </si>
  <si>
    <t>FL301SUSHJ0791WT_R1_fq_gz_sgRNA_TCGCCGGCGGCCTGTCACAC</t>
  </si>
  <si>
    <t>cacggcgacgacgccggcggcctgtcacactcacaccatg</t>
  </si>
  <si>
    <t>GCCGG------------CGGCCTGTCACACTCACACCATG</t>
  </si>
  <si>
    <t>gTcgggctcatgatgggcggcctgtcacactcacaGcatg</t>
  </si>
  <si>
    <t>TSN2025051901000140_FL301SUSHJ0791H50WT_20250520BAN84_H02_H02_i24_R1_fq_gz_sgRNA_TCGCCGGCGGCCTGTCACAC</t>
  </si>
  <si>
    <t>TSN2025041401000091_NHJ0788A10_20250416BAN12_B04_B04_i20_t5_R1_fq_gz_sgRNA_GGGACCCTCTTGTGGTTGGT</t>
  </si>
  <si>
    <t>GGCAGGGACAGGGACCCTCTTGTGGTTGGTAGGGTTGTGG</t>
  </si>
  <si>
    <t>GGCAGGGACAGGGACCCTCTTGTGGTT-GGTAGGGTTGTG</t>
  </si>
  <si>
    <t>-gcagggacagggaccctcttgtggttg------------</t>
  </si>
  <si>
    <t>TSN2025041401000091_NHJ0788A10_20250416BAN12_B04_B04_i20_t6_R1_fq_gz_sgRNA_GGGACCCTCTTGTGGTTGGT</t>
  </si>
  <si>
    <t>ggcagggacagggaccctct---------------tgtgg</t>
  </si>
  <si>
    <t>GGCAGGGACAGGGACCCTCTTGTGGTTGG-TAGGGTTGTG</t>
  </si>
  <si>
    <t>ggcCggAaG-----------------tggtagggttgtgg</t>
  </si>
  <si>
    <t>TSN2025041401000091_NHJ0788A11_20250416BAN12_C04_C04_i20_t5_R1_fq_gz_sgRNA_GGGACCCTCTTGTGGTTGGT</t>
  </si>
  <si>
    <t>AgcagAT---------ctcA---------CaTggttgtgg</t>
  </si>
  <si>
    <t>AgcaAAACTaTAAaccTtcA------------------gg</t>
  </si>
  <si>
    <t>TSN2025041401000091_NHJ0788A11_20250416BAN12_C04_C04_i20_t6_R1_fq_gz_sgRNA_GGGACCCTCTTGTGGTTGGT</t>
  </si>
  <si>
    <t>ggcagggacaggga--------------------------</t>
  </si>
  <si>
    <t>AgcagA-------acTcAcAtg-----------gttgtgg</t>
  </si>
  <si>
    <t>TSN2025041401000091_NHJ0788A12_20250416BAN12_D04_D04_i20_t5_R1_fq_gz_sgRNA_GGGACCCTCTTGTGGTTGGT</t>
  </si>
  <si>
    <t>ggcagggacagggaccctcttgtgg---------------</t>
  </si>
  <si>
    <t>TSN2025041401000091_NHJ0788A12_20250416BAN12_D04_D04_i20_t6_R1_fq_gz_sgRNA_GGGACCCTCTTGTGGTTGGT</t>
  </si>
  <si>
    <t>TSN2025041401000091_NHJ0788A13_20250416BAN12_E04_E04_i20_t5_R1_fq_gz_sgRNA_GGGACCCTCTTGTGGTTGGT</t>
  </si>
  <si>
    <t>gCAagATCGaTggCc-----------------ggttgtgg</t>
  </si>
  <si>
    <t>TTcCgCAac-------ctc-----------aAggttgtgg</t>
  </si>
  <si>
    <t>ggcagggacagggaccctcttgtggt--------------</t>
  </si>
  <si>
    <t>TSN2025041401000091_NHJ0788A13_20250416BAN12_E04_E04_i20_t6_R1_fq_gz_sgRNA_GGGACCCTCTTGTGGTTGGT</t>
  </si>
  <si>
    <t>TSN2025041401000091_NHJ0788A14_20250416BAN12_F04_F04_i20_t5_R1_fq_gz_sgRNA_GGGACCCTCTTGTGGTTGGT</t>
  </si>
  <si>
    <t>ggcagggacagggaccctcttgtggA--------------</t>
  </si>
  <si>
    <t>ggcTgggacagggaccctct---------------tgtgg</t>
  </si>
  <si>
    <t>TgcaAgATcGATgGcc----------------ggAAgtgg</t>
  </si>
  <si>
    <t>TSN2025041401000091_NHJ0788A14_20250416BAN12_F04_F04_i20_t6_R1_fq_gz_sgRNA_GGGACCCTCTTGTGGTTGGT</t>
  </si>
  <si>
    <t>gCAagATCGaTggCc-----------------ggAAgtgg</t>
  </si>
  <si>
    <t>ggcCggg--------------------ggtagggttgtgg</t>
  </si>
  <si>
    <t>TSN2025041401000091_NHJ0788A15_20250416BAN12_G04_G04_i20_t5_R1_fq_gz_sgRNA_GGGACCCTCTTGTGGTTGGT</t>
  </si>
  <si>
    <t>GGCAGGGACAGGGACCCTCT-TGTGGTTGGTAGGGTTGTG</t>
  </si>
  <si>
    <t>-----------AAaccTtcAgGgtTTttTgCaAgAtCg--</t>
  </si>
  <si>
    <t>TSN2025041401000091_NHJ0788A15_20250416BAN12_G04_G04_i20_t6_R1_fq_gz_sgRNA_GGGACCCTCTTGTGGTTGGT</t>
  </si>
  <si>
    <t>TSN2025041401000091_NHJ0788A1_20250416BAN12_A03_A03_i20_t5_R1_fq_gz_sgRNA_GGGACCCTCTTGTGGTTGGT</t>
  </si>
  <si>
    <t>ggcagggacaggg--------------------gttgtgg</t>
  </si>
  <si>
    <t>ggcCggAaG-----------------tggCagggttgtgg</t>
  </si>
  <si>
    <t>TSN2025041401000091_NHJ0788A1_20250416BAN12_A03_A03_i20_t6_R1_fq_gz_sgRNA_GGGACCCTCTTGTGGTTGGT</t>
  </si>
  <si>
    <t>ggcagggacagggaccctcttgtggttg------------</t>
  </si>
  <si>
    <t>TSN2025041401000091_NHJ0788A2_20250416BAN12_B03_B03_i20_t5_R1_fq_gz_sgRNA_GGGACCCTCTTGTGGTTGGT</t>
  </si>
  <si>
    <t>TSN2025041401000091_NHJ0788A2_20250416BAN12_B03_B03_i20_t6_R1_fq_gz_sgRNA_GGGACCCTCTTGTGGTTGGT</t>
  </si>
  <si>
    <t>ggcagggacagggaccctct--------------------</t>
  </si>
  <si>
    <t>TSN2025041401000091_NHJ0788A3_20250416BAN12_C03_C03_i20_t5_R1_fq_gz_sgRNA_GGGACCCTCTTGTGGTTGGT</t>
  </si>
  <si>
    <t>TSN2025041401000091_NHJ0788A3_20250416BAN12_C03_C03_i20_t6_R1_fq_gz_sgRNA_GGGACCCTCTTGTGGTTGGT</t>
  </si>
  <si>
    <t>TSN2025041401000091_NHJ0788A4_20250416BAN12_D03_D03_i20_t5_R1_fq_gz_sgRNA_GGGACCCTCTTGTGGTTGGT</t>
  </si>
  <si>
    <t>TSN2025041401000091_NHJ0788A4_20250416BAN12_D03_D03_i20_t6_R1_fq_gz_sgRNA_GGGACCCTCTTGTGGTTGGT</t>
  </si>
  <si>
    <t>TSN2025041401000091_NHJ0788A5_20250416BAN12_E03_E03_i20_t5_R1_fq_gz_sgRNA_GGGACCCTCTTGTGGTTGGT</t>
  </si>
  <si>
    <t>ggcCggAaG-----------------tggCaggAAtTCg-</t>
  </si>
  <si>
    <t>ggcCggAa-------------gtggCCggAag-----tgg</t>
  </si>
  <si>
    <t>TSN2025041401000091_NHJ0788A5_20250416BAN12_E03_E03_i20_t6_R1_fq_gz_sgRNA_GGGACCCTCTTGTGGTTGGT</t>
  </si>
  <si>
    <t>TSN2025041401000091_NHJ0788A6_20250416BAN12_F03_F03_i20_t5_R1_fq_gz_sgRNA_GGGACCCTCTTGTGGTTGGT</t>
  </si>
  <si>
    <t>TSN2025041401000091_NHJ0788A6_20250416BAN12_F03_F03_i20_t6_R1_fq_gz_sgRNA_GGGACCCTCTTGTGGTTGGT</t>
  </si>
  <si>
    <t>TSN2025041401000091_NHJ0788A7_20250416BAN12_G03_G03_i20_t5_R1_fq_gz_sgRNA_GGGACCCTCTTGTGGTTGGT</t>
  </si>
  <si>
    <t>ggcCggAa-------------gtggCAggGaCAg-----g</t>
  </si>
  <si>
    <t>TgcaAgA-------------------tggtagggttgtgg</t>
  </si>
  <si>
    <t>TSN2025041401000091_NHJ0788A7_20250416BAN12_G03_G03_i20_t6_R1_fq_gz_sgRNA_GGGACCCTCTTGTGGTTGGT</t>
  </si>
  <si>
    <t>TSN2025041401000091_NHJ0788A8_20250416BAN12_H03_H03_i20_t5_R1_fq_gz_sgRNA_GGGACCCTCTTGTGGTTGGT</t>
  </si>
  <si>
    <t>TSN2025041401000091_NHJ0788A8_20250416BAN12_H03_H03_i20_t6_R1_fq_gz_sgRNA_GGGACCCTCTTGTGGTTGGT</t>
  </si>
  <si>
    <t>ggcagggacagggacA--------------------gtgg</t>
  </si>
  <si>
    <t>TSN2025041401000091_NHJ0788A9_20250416BAN12_A04_A04_i20_t5_R1_fq_gz_sgRNA_GGGACCCTCTTGTGGTTGGT</t>
  </si>
  <si>
    <t>TSN2025041401000091_NHJ0788A9_20250416BAN12_A04_A04_i20_t6_R1_fq_gz_sgRNA_GGGACCCTCTTGTGGTTGGT</t>
  </si>
  <si>
    <t>TSN2025041401000091_NHJ0788AWT_20250416BAN12_H04_H04_i20_t5_R1_fq_gz_sgRNA_GGGACCCTCTTGTGGTTGGT</t>
  </si>
  <si>
    <t>TSN2025041401000091_NHJ0788AWT_20250416BAN12_H04_H04_i20_t6_R1_fq_gz_sgRNA_GGGACCCTCTTGTGGTTGGT</t>
  </si>
  <si>
    <t>TSN2025041401000091_NHJ0789A10_20250416BAN12_B06_B06_i20_t5_R1_fq_gz_sgRNA_GGGACCCTCTTGTGGTTGGT</t>
  </si>
  <si>
    <t>TSN2025041401000091_NHJ0789A10_20250416BAN12_B06_B06_i20_t6_R1_fq_gz_sgRNA_GGGACCCTCTTGTGGTTGGT</t>
  </si>
  <si>
    <t>TSN2025041401000091_NHJ0789A11_20250416BAN12_C06_C06_i20_t5_R1_fq_gz_sgRNA_GGGACCCTCTTGTGGTTGGT</t>
  </si>
  <si>
    <t>TSN2025041401000091_NHJ0789A11_20250416BAN12_C06_C06_i20_t6_R1_fq_gz_sgRNA_GGGACCCTCTTGTGGTTGGT</t>
  </si>
  <si>
    <t>TSN2025041401000091_NHJ0789A12_20250416BAN12_D06_D06_i20_t5_R1_fq_gz_sgRNA_GGGACCCTCTTGTGGTTGGT</t>
  </si>
  <si>
    <t>TSN2025041401000091_NHJ0789A12_20250416BAN12_D06_D06_i20_t6_R1_fq_gz_sgRNA_GGGACCCTCTTGTGGTTGGT</t>
  </si>
  <si>
    <t>ggcagggacag-------ct-------------gttgtgg</t>
  </si>
  <si>
    <t>TSN2025041401000091_NHJ0789A13_20250416BAN12_E06_E06_i20_t5_R1_fq_gz_sgRNA_GGGACCCTCTTGTGGTTGGT</t>
  </si>
  <si>
    <t>TSN2025041401000091_NHJ0789A13_20250416BAN12_E06_E06_i20_t6_R1_fq_gz_sgRNA_GGGACCCTCTTGTGGTTGGT</t>
  </si>
  <si>
    <t>gg------------------tgATgtGggtagggttgtgg</t>
  </si>
  <si>
    <t>TSN2025041401000091_NHJ0789A14_20250416BAN12_F06_F06_i20_t5_R1_fq_gz_sgRNA_GGGACCCTCTTGTGGTTGGT</t>
  </si>
  <si>
    <t>TSN2025041401000091_NHJ0789A14_20250416BAN12_F06_F06_i20_t6_R1_fq_gz_sgRNA_GGGACCCTCTTGTGGTTGGT</t>
  </si>
  <si>
    <t>TSN2025041401000091_NHJ0789A15_20250416BAN12_G06_G06_i20_t5_R1_fq_gz_sgRNA_GGGACCCTCTTGTGGTTGGT</t>
  </si>
  <si>
    <t>TSN2025041401000091_NHJ0789A15_20250416BAN12_G06_G06_i20_t6_R1_fq_gz_sgRNA_GGGACCCTCTTGTGGTTGGT</t>
  </si>
  <si>
    <t>TSN2025041401000091_NHJ0789A1_20250416BAN12_A05_A05_i20_t5_R1_fq_gz_sgRNA_GGGACCCTCTTGTGGTTGGT</t>
  </si>
  <si>
    <t>-gcagggacagggaccctcttgtCCttg------------</t>
  </si>
  <si>
    <t>GGCAGGGACAGGGACCCTCTTGTGGTT--GGTAGGGTTGT</t>
  </si>
  <si>
    <t>TSN2025041401000091_NHJ0789A1_20250416BAN12_A05_A05_i20_t6_R1_fq_gz_sgRNA_GGGACCCTCTTGTGGTTGGT</t>
  </si>
  <si>
    <t>TSN2025041401000091_NHJ0789A2_20250416BAN12_B05_B05_i20_t5_R1_fq_gz_sgRNA_GGGACCCTCTTGTGGTTGGT</t>
  </si>
  <si>
    <t>TSN2025041401000091_NHJ0789A2_20250416BAN12_B05_B05_i20_t6_R1_fq_gz_sgRNA_GGGACCCTCTTGTGGTTGGT</t>
  </si>
  <si>
    <t>TSN2025041401000091_NHJ0789A3_20250416BAN12_C05_C05_i20_t5_R1_fq_gz_sgRNA_GGGACCCTCTTGTGGTTGGT</t>
  </si>
  <si>
    <t>GGCAGGGACAGGGACCCTCTTGTGGT-TGGTAGGGTTGTG</t>
  </si>
  <si>
    <t>TSN2025041401000091_NHJ0789A3_20250416BAN12_C05_C05_i20_t6_R1_fq_gz_sgRNA_GGGACCCTCTTGTGGTTGGT</t>
  </si>
  <si>
    <t>TSN2025041401000091_NHJ0789A4_20250416BAN12_D05_D05_i20_t5_R1_fq_gz_sgRNA_GGGACCCTCTTGTGGTTGGT</t>
  </si>
  <si>
    <t>GGCAGGGACAGGGACCCTCTTGTGGTTGGTAGGGT----T</t>
  </si>
  <si>
    <t>TSN2025041401000091_NHJ0789A4_20250416BAN12_D05_D05_i20_t6_R1_fq_gz_sgRNA_GGGACCCTCTTGTGGTTGGT</t>
  </si>
  <si>
    <t>GGCAGGGACAGGGACCCTCTTGTGGTTGGTAGGGTTG--T</t>
  </si>
  <si>
    <t>TSN2025041401000091_NHJ0789A5_20250416BAN12_E05_E05_i20_t5_R1_fq_gz_sgRNA_GGGACCCTCTTGTGGTTGGT</t>
  </si>
  <si>
    <t>TSN2025041401000091_NHJ0789A5_20250416BAN12_E05_E05_i20_t6_R1_fq_gz_sgRNA_GGGACCCTCTTGTGGTTGGT</t>
  </si>
  <si>
    <t>TSN2025041401000091_NHJ0789A6_20250416BAN12_F05_F05_i20_t5_R1_fq_gz_sgRNA_GGGACCCTCTTGTGGTTGGT</t>
  </si>
  <si>
    <t>TSN2025041401000091_NHJ0789A6_20250416BAN12_F05_F05_i20_t6_R1_fq_gz_sgRNA_GGGACCCTCTTGTGGTTGGT</t>
  </si>
  <si>
    <t>ggcCggAa-------------gtggCCggt-----tgtgg</t>
  </si>
  <si>
    <t>CAGGGA--------CCCTCTTGTGGTTGGTAGGGTTGTGG</t>
  </si>
  <si>
    <t>cagggagacagggaccctct--------------------</t>
  </si>
  <si>
    <t>TSN2025041401000091_NHJ0789A7_20250416BAN12_G05_G05_i20_t5_R1_fq_gz_sgRNA_GGGACCCTCTTGTGGTTGGT</t>
  </si>
  <si>
    <t>TSN2025041401000091_NHJ0789A7_20250416BAN12_G05_G05_i20_t6_R1_fq_gz_sgRNA_GGGACCCTCTTGTGGTTGGT</t>
  </si>
  <si>
    <t>TSN2025041401000091_NHJ0789A8_20250416BAN12_H05_H05_i20_t5_R1_fq_gz_sgRNA_GGGACCCTCTTGTGGTTGGT</t>
  </si>
  <si>
    <t>TSN2025041401000091_NHJ0789A8_20250416BAN12_H05_H05_i20_t6_R1_fq_gz_sgRNA_GGGACCCTCTTGTGGTTGGT</t>
  </si>
  <si>
    <t>TSN2025041401000091_NHJ0789A9_20250416BAN12_A06_A06_i20_t5_R1_fq_gz_sgRNA_GGGACCCTCTTGTGGTTGGT</t>
  </si>
  <si>
    <t>TSN2025041401000091_NHJ0789A9_20250416BAN12_A06_A06_i20_t6_R1_fq_gz_sgRNA_GGGACCCTCTTGTGGTTGGT</t>
  </si>
  <si>
    <t>TSN2025041401000091_NHJ0789AWT_20250416BAN12_H06_H06_i20_t5_R1_fq_gz_sgRNA_GGGACCCTCTTGTGGTTGGT</t>
  </si>
  <si>
    <t>TSN2025041401000091_NHJ0789AWT_20250416BAN12_H06_H06_i20_t6_R1_fq_gz_sgRNA_GGGACCCTCTTGTGGTTGGT</t>
  </si>
  <si>
    <t>TSN2025041401000091_NHJ0790A10_20250416BAN12_B08_B08_i20_t5_R1_fq_gz_sgRNA_GGGACCCTCTTGTGGTTGGT</t>
  </si>
  <si>
    <t>TSN2025041401000091_NHJ0790A10_20250416BAN12_B08_B08_i20_t6_R1_fq_gz_sgRNA_GGGACCCTCTTGTGGTTGGT</t>
  </si>
  <si>
    <t>TSN2025041401000091_NHJ0790A11_20250416BAN12_C08_C08_i20_t5_R1_fq_gz_sgRNA_GGGACCCTCTTGTGGTTGGT</t>
  </si>
  <si>
    <t>ggcagggacagggaccc---------------ggttgtgg</t>
  </si>
  <si>
    <t>TSN2025041401000091_NHJ0790A11_20250416BAN12_C08_C08_i20_t6_R1_fq_gz_sgRNA_GGGACCCTCTTGTGGTTGGT</t>
  </si>
  <si>
    <t>TSN2025041401000091_NHJ0790A12_20250416BAN12_D08_D08_i20_t5_R1_fq_gz_sgRNA_GGGACCCTCTTGTGGTTGGT</t>
  </si>
  <si>
    <t>ggcagggacagggacAc----------ggtaAAAt-----</t>
  </si>
  <si>
    <t>TSN2025041401000091_NHJ0790A12_20250416BAN12_D08_D08_i20_t6_R1_fq_gz_sgRNA_GGGACCCTCTTGTGGTTGGT</t>
  </si>
  <si>
    <t>TSN2025041401000091_NHJ0790A13_20250416BAN12_E08_E08_i20_t5_R1_fq_gz_sgRNA_GGGACCCTCTTGTGGTTGGT</t>
  </si>
  <si>
    <t>ggcagggacaggga-----------------gggttgtgg</t>
  </si>
  <si>
    <t>ggcCggAa-------------gtggCAggGagggt-----</t>
  </si>
  <si>
    <t>ggcCgggacaggga-----------------gggttgtgg</t>
  </si>
  <si>
    <t>TSN2025041401000091_NHJ0790A13_20250416BAN12_E08_E08_i20_t6_R1_fq_gz_sgRNA_GGGACCCTCTTGTGGTTGGT</t>
  </si>
  <si>
    <t>ggcagggacaggga-----------------gggAtgtgg</t>
  </si>
  <si>
    <t>TSN2025041401000091_NHJ0790A14_20250416BAN12_F08_F08_i20_t5_R1_fq_gz_sgRNA_GGGACCCTCTTGTGGTTGGT</t>
  </si>
  <si>
    <t>TSN2025041401000091_NHJ0790A14_20250416BAN12_F08_F08_i20_t6_R1_fq_gz_sgRNA_GGGACCCTCTTGTGGTTGGT</t>
  </si>
  <si>
    <t>ggTCggAaG-----------------tggtagggttgtgg</t>
  </si>
  <si>
    <t>TSN2025041401000091_NHJ0790A15_20250416BAN12_G08_G08_i20_t5_R1_fq_gz_sgRNA_GGGACCCTCTTGTGGTTGGT</t>
  </si>
  <si>
    <t>TSN2025041401000091_NHJ0790A15_20250416BAN12_G08_G08_i20_t6_R1_fq_gz_sgRNA_GGGACCCTCTTGTGGTTGGT</t>
  </si>
  <si>
    <t>ggcagggacagggaccctct-----------------tgg</t>
  </si>
  <si>
    <t>TSN2025041401000091_NHJ0790A1_20250416BAN12_A07_A07_i20_t5_R1_fq_gz_sgRNA_GGGACCCTCTTGTGGTTGGT</t>
  </si>
  <si>
    <t>TSN2025041401000091_NHJ0790A1_20250416BAN12_A07_A07_i20_t6_R1_fq_gz_sgRNA_GGGACCCTCTTGTGGTTGGT</t>
  </si>
  <si>
    <t>TSN2025041401000091_NHJ0790A2_20250416BAN12_B07_B07_i20_t5_R1_fq_gz_sgRNA_GGGACCCTCTTGTGGTTGGT</t>
  </si>
  <si>
    <t>TSN2025041401000091_NHJ0790A2_20250416BAN12_B07_B07_i20_t6_R1_fq_gz_sgRNA_GGGACCCTCTTGTGGTTGGT</t>
  </si>
  <si>
    <t>TSN2025041401000091_NHJ0790A3_20250416BAN12_C07_C07_i20_t5_R1_fq_gz_sgRNA_GGGACCCTCTTGTGGTTGGT</t>
  </si>
  <si>
    <t>ggcCggAa-------------gtggCtggt--------gg</t>
  </si>
  <si>
    <t>TSN2025041401000091_NHJ0790A3_20250416BAN12_C07_C07_i20_t6_R1_fq_gz_sgRNA_GGGACCCTCTTGTGGTTGGT</t>
  </si>
  <si>
    <t>TSN2025041401000091_NHJ0790A4_20250416BAN12_D07_D07_i20_t5_R1_fq_gz_sgRNA_GGGACCCTCTTGTGGTTGGT</t>
  </si>
  <si>
    <t>TSN2025041401000091_NHJ0790A4_20250416BAN12_D07_D07_i20_t6_R1_fq_gz_sgRNA_GGGACCCTCTTGTGGTTGGT</t>
  </si>
  <si>
    <t>TSN2025041401000091_NHJ0790A5_20250416BAN12_E07_E07_i20_t5_R1_fq_gz_sgRNA_GGGACCCTCTTGTGGTTGGT</t>
  </si>
  <si>
    <t>TSN2025041401000091_NHJ0790A5_20250416BAN12_E07_E07_i20_t6_R1_fq_gz_sgRNA_GGGACCCTCTTGTGGTTGGT</t>
  </si>
  <si>
    <t>TSN2025041401000091_NHJ0790A6_20250416BAN12_F07_F07_i20_t5_R1_fq_gz_sgRNA_GGGACCCTCTTGTGGTTGGT</t>
  </si>
  <si>
    <t>TSN2025041401000091_NHJ0790A6_20250416BAN12_F07_F07_i20_t6_R1_fq_gz_sgRNA_GGGACCCTCTTGTGGTTGGT</t>
  </si>
  <si>
    <t>TSN2025041401000091_NHJ0790A7_20250416BAN12_G07_G07_i20_t5_R1_fq_gz_sgRNA_GGGACCCTCTTGTGGTTGGT</t>
  </si>
  <si>
    <t>TgcaAgATcGATgGccGGAA-gtggCAggGaCAg------</t>
  </si>
  <si>
    <t>TSN2025041401000091_NHJ0790A7_20250416BAN12_G07_G07_i20_t6_R1_fq_gz_sgRNA_GGGACCCTCTTGTGGTTGGT</t>
  </si>
  <si>
    <t>ggAagTgGcaggg----------------tagggttgtgg</t>
  </si>
  <si>
    <t>TSN2025041401000091_NHJ0790A8_20250416BAN12_H07_H07_i20_t5_R1_fq_gz_sgRNA_GGGACCCTCTTGTGGTTGGT</t>
  </si>
  <si>
    <t>TSN2025041401000091_NHJ0790A8_20250416BAN12_H07_H07_i20_t6_R1_fq_gz_sgRNA_GGGACCCTCTTGTGGTTGGT</t>
  </si>
  <si>
    <t>TSN2025041401000091_NHJ0790A9_20250416BAN12_A08_A08_i20_t5_R1_fq_gz_sgRNA_GGGACCCTCTTGTGGTTGGT</t>
  </si>
  <si>
    <t>ggcagggacagg-----------------tagggttgtgg</t>
  </si>
  <si>
    <t>TSN2025041401000091_NHJ0790A9_20250416BAN12_A08_A08_i20_t6_R1_fq_gz_sgRNA_GGGACCCTCTTGTGGTTGGT</t>
  </si>
  <si>
    <t>ggAagTgGcagggac---------------agggttgtgg</t>
  </si>
  <si>
    <t>TSN2025041401000091_NHJ0790AWT_20250416BAN12_H08_H08_i20_t5_R1_fq_gz_sgRNA_GGGACCCTCTTGTGGTTGGT</t>
  </si>
  <si>
    <t>TSN2025041401000091_NHJ0790AWT_20250416BAN12_H08_H08_i20_t6_R1_fq_gz_sgRNA_GGGACCCTCTTGTGGTTGGT</t>
  </si>
  <si>
    <t>TSN2025041401000091_NHJ0791A10_20250416BAN12_B10_B10_i20_t5_R1_fq_gz_sgRNA_GGGACCCTCTTGTGGTTGGT</t>
  </si>
  <si>
    <t>TSN2025041401000091_NHJ0791A10_20250416BAN12_B10_B10_i20_t6_R1_fq_gz_sgRNA_GGGACCCTCTTGTGGTTGGT</t>
  </si>
  <si>
    <t>TSN2025041401000091_NHJ0791A11_20250415BAN6_C10_C10_i59_t5_R1_fq_gz_sgRNA_GGGACCCTCTTGTGGTTGGT</t>
  </si>
  <si>
    <t>TSN2025041401000091_NHJ0791A11_20250415BAN6_C10_C10_i59_t6_R1_fq_gz_sgRNA_GGGACCCTCTTGTGGTTGGT</t>
  </si>
  <si>
    <t>TSN2025041401000091_NHJ0791A12_20250416BAN12_D10_D10_i20_t5_R1_fq_gz_sgRNA_GGGACCCTCTTGTGGTTGGT</t>
  </si>
  <si>
    <t>ggcagggacagggacc-----------------gttgtgg</t>
  </si>
  <si>
    <t>ggcCggAaGTggCa----------------agggttgtgg</t>
  </si>
  <si>
    <t>TSN2025041401000091_NHJ0791A12_20250416BAN12_D10_D10_i20_t6_R1_fq_gz_sgRNA_GGGACCCTCTTGTGGTTGGT</t>
  </si>
  <si>
    <t>ggcagggac---------cttgAggttg---------tgg</t>
  </si>
  <si>
    <t>TSN2025041401000091_NHJ0791A13_20250416BAN12_E10_E10_i20_t5_R1_fq_gz_sgRNA_GGGACCCTCTTGTGGTTGGT</t>
  </si>
  <si>
    <t>TSN2025041401000091_NHJ0791A13_20250416BAN12_E10_E10_i20_t6_R1_fq_gz_sgRNA_GGGACCCTCTTGTGGTTGGT</t>
  </si>
  <si>
    <t>TSN2025041401000091_NHJ0791A14_20250416BAN12_F10_F10_i20_t5_R1_fq_gz_sgRNA_GGGACCCTCTTGTGGTTGGT</t>
  </si>
  <si>
    <t>ggTCggTaG-----------------tggtagggttgtgg</t>
  </si>
  <si>
    <t>ggTCggAaG-----------------tggtagggGtgtgg</t>
  </si>
  <si>
    <t>ggcagggacagggaccct----------------------</t>
  </si>
  <si>
    <t>TSN2025041401000091_NHJ0791A14_20250416BAN12_F10_F10_i20_t6_R1_fq_gz_sgRNA_GGGACCCTCTTGTGGTTGGT</t>
  </si>
  <si>
    <t>TSN2025041401000091_NHJ0791A15_20250416BAN12_G10_G10_i20_t5_R1_fq_gz_sgRNA_GGGACCCTCTTGTGGTTGGT</t>
  </si>
  <si>
    <t>TSN2025041401000091_NHJ0791A15_20250416BAN12_G10_G10_i20_t6_R1_fq_gz_sgRNA_GGGACCCTCTTGTGGTTGGT</t>
  </si>
  <si>
    <t>TSN2025041401000091_NHJ0791A1_20250416BAN12_A09_A09_i20_t5_R1_fq_gz_sgRNA_GGGACCCTCTTGTGGTTGGT</t>
  </si>
  <si>
    <t>CAGGGAC--AGGGACCCTCTTGTGGTTGGTAGGGTTGTGG</t>
  </si>
  <si>
    <t>cagCTaGtaagCAaAActAt---------AaACCttCAgg</t>
  </si>
  <si>
    <t>TSN2025041401000091_NHJ0791A1_20250416BAN12_A09_A09_i20_t6_R1_fq_gz_sgRNA_GGGACCCTCTTGTGGTTGGT</t>
  </si>
  <si>
    <t>TSN2025041401000091_NHJ0791A2_20250416BAN12_B09_B09_i20_t5_R1_fq_gz_sgRNA_GGGACCCTCTTGTGGTTGGT</t>
  </si>
  <si>
    <t>ggcagggacagggaccct--------------------gg</t>
  </si>
  <si>
    <t>GCAGGGACAGGGACC-CTCTTGTGGTTGGTAGGGTTGTGG</t>
  </si>
  <si>
    <t>--CTAgaTagCTGcctctAtCACAgt--------------</t>
  </si>
  <si>
    <t>TSN2025041401000091_NHJ0791A2_20250416BAN12_B09_B09_i20_t6_R1_fq_gz_sgRNA_GGGACCCTCTTGTGGTTGGT</t>
  </si>
  <si>
    <t>TSN2025041401000091_NHJ0791A3_20250416BAN12_C09_C09_i20_t5_R1_fq_gz_sgRNA_GGGACCCTCTTGTGGTTGGT</t>
  </si>
  <si>
    <t>TSN2025041401000091_NHJ0791A3_20250416BAN12_C09_C09_i20_t6_R1_fq_gz_sgRNA_GGGACCCTCTTGTGGTTGGT</t>
  </si>
  <si>
    <t>TSN2025041401000091_NHJ0791A4_20250416BAN12_D09_D09_i20_t5_R1_fq_gz_sgRNA_GGGACCCTCTTGTGGTTGGT</t>
  </si>
  <si>
    <t>TSN2025041401000091_NHJ0791A4_20250416BAN12_D09_D09_i20_t6_R1_fq_gz_sgRNA_GGGACCCTCTTGTGGTTGGT</t>
  </si>
  <si>
    <t>TSN2025041401000091_NHJ0791A5_20250416BAN12_E09_E09_i20_t5_R1_fq_gz_sgRNA_GGGACCCTCTTGTGGTTGGT</t>
  </si>
  <si>
    <t>TSN2025041401000091_NHJ0791A5_20250416BAN12_E09_E09_i20_t6_R1_fq_gz_sgRNA_GGGACCCTCTTGTGGTTGGT</t>
  </si>
  <si>
    <t>TSN2025041401000091_NHJ0791A6_20250416BAN12_F09_F09_i20_t5_R1_fq_gz_sgRNA_GGGACCCTCTTGTGGTTGGT</t>
  </si>
  <si>
    <t>TSN2025041401000091_NHJ0791A6_20250416BAN12_F09_F09_i20_t6_R1_fq_gz_sgRNA_GGGACCCTCTTGTGGTTGGT</t>
  </si>
  <si>
    <t>TSN2025041401000091_NHJ0791A7_20250416BAN12_G09_G09_i20_t5_R1_fq_gz_sgRNA_GGGACCCTCTTGTGGTTGGT</t>
  </si>
  <si>
    <t>TSN2025041401000091_NHJ0791A7_20250416BAN12_G09_G09_i20_t6_R1_fq_gz_sgRNA_GGGACCCTCTTGTGGTTGGT</t>
  </si>
  <si>
    <t>TSN2025041401000091_NHJ0791A8_20250416BAN12_H09_H09_i20_t5_R1_fq_gz_sgRNA_GGGACCCTCTTGTGGTTGGT</t>
  </si>
  <si>
    <t>TSN2025041401000091_NHJ0791A8_20250416BAN12_H09_H09_i20_t6_R1_fq_gz_sgRNA_GGGACCCTCTTGTGGTTGGT</t>
  </si>
  <si>
    <t>ggcCggAaG-----------------tggCagggACAGgg</t>
  </si>
  <si>
    <t>TSN2025041401000091_NHJ0791A9_20250416BAN12_A10_A10_i20_t5_R1_fq_gz_sgRNA_GGGACCCTCTTGTGGTTGGT</t>
  </si>
  <si>
    <t>TSN2025041401000091_NHJ0791A9_20250416BAN12_A10_A10_i20_t6_R1_fq_gz_sgRNA_GGGACCCTCTTGTGGTTGGT</t>
  </si>
  <si>
    <t>TSN2025041401000091_NHJ0791AWT_20250416BAN12_H10_H10_i20_t5_R1_fq_gz_sgRNA_GGGACCCTCTTGTGGTTGGT</t>
  </si>
  <si>
    <t>TSN2025041401000091_NHJ0791AWT_20250416BAN12_H10_H10_i20_t6_R1_fq_gz_sgRNA_GGGACCCTCTTGTGGTTGGT</t>
  </si>
  <si>
    <t>NHJ0788B10_t5_R1_fq_gz_sgRNA_GCCCAAGTGACCCTAACCTT</t>
  </si>
  <si>
    <t>GATGCACCAAGCCCAAGTGACCCTAACCTTAGGGAGTATC</t>
  </si>
  <si>
    <t>gatgcaccaagcccaagtgaccctaaccttagggagtatc</t>
  </si>
  <si>
    <t>gatgcaccaagcccaagtga--------ttagggagtatc</t>
  </si>
  <si>
    <t>gatgcaccaagcccaagtgaccct-----tagggagtatc</t>
  </si>
  <si>
    <t>NHJ0788B10_t6_R1_fq_gz_sgRNA_GCCCAAGTGACCCTAACCTT</t>
  </si>
  <si>
    <t>NHJ0788B11_t5_R1_fq_gz_sgRNA_GCCCAAGTGACCCTAACCTT</t>
  </si>
  <si>
    <t>gatgcaccaagcccaagtgaccctaac-ttagggagtatc</t>
  </si>
  <si>
    <t>gatgcaccaagcccaagtgaTcAAaTGTtAagCTagCG--</t>
  </si>
  <si>
    <t>gatgcaccaagcccaagtga------ccAtagggagtatc</t>
  </si>
  <si>
    <t>NHJ0788B11_t6_R1_fq_gz_sgRNA_GCCCAAGTGACCCTAACCTT</t>
  </si>
  <si>
    <t>NHJ0788B12_t5_R1_fq_gz_sgRNA_GCCCAAGTGACCCTAACCTT</t>
  </si>
  <si>
    <t>GATGCACCAAGCCCAAGTGACCCTAACC-TTAGGGAGTAT</t>
  </si>
  <si>
    <t>gatgcaccaagcccaagtgaccctaacccttagggagtat</t>
  </si>
  <si>
    <t>gatgcaccaagcccaagtgaccctaaTGttaAgCaCACtA</t>
  </si>
  <si>
    <t>gatgcaccaagcccaagtga---------------gtatc</t>
  </si>
  <si>
    <t>NHJ0788B12_t6_R1_fq_gz_sgRNA_GCCCAAGTGACCCTAACCTT</t>
  </si>
  <si>
    <t>NHJ0788B13_t5_R1_fq_gz_sgRNA_GCCCAAGTGACCCTAACCTT</t>
  </si>
  <si>
    <t>gatgcaccaagcccaagtTa----------agCTagtTtG</t>
  </si>
  <si>
    <t>GATGCACCAAGCCCAAGTGACCCTAACCT-TAGGGAGTAT</t>
  </si>
  <si>
    <t>gatgcaccaagcccaagtgaccctaacAtctTgACTgCat</t>
  </si>
  <si>
    <t>ATGCACCAAGCCCAA-GTGACCCTAACCTTAGGGAGTATC</t>
  </si>
  <si>
    <t>atgcaccaagcccaatgtTaAGctaGcGCACTTgTTtTCA</t>
  </si>
  <si>
    <t>GCACCAAGC---CCAAGTGACCCTAACCTTAGGGAGTATC</t>
  </si>
  <si>
    <t>gcaccaagctagcGCaCtAaTGTtaaGctAGCgCaCtTGT</t>
  </si>
  <si>
    <t>gatgcacA---cTAaTgtTaAGctaGcGCACTTgTTtTCA</t>
  </si>
  <si>
    <t>gatgcaccaagcccaagtga------ccttagggagtatc</t>
  </si>
  <si>
    <t>gatgcaccaagcccaagtgaccc----cttagggagtatc</t>
  </si>
  <si>
    <t>NHJ0788B13_t6_R1_fq_gz_sgRNA_GCCCAAGTGACCCTAACCTT</t>
  </si>
  <si>
    <t>gatgcaccaagcccaagtgaccctaaTGttaAg------c</t>
  </si>
  <si>
    <t>NHJ0788B14_t5_R1_fq_gz_sgRNA_GCCCAAGTGACCCTAACCTT</t>
  </si>
  <si>
    <t>gatgcaccaagcccaagtgaccctaaTGttaAgCTAGCGc</t>
  </si>
  <si>
    <t>NHJ0788B14_t6_R1_fq_gz_sgRNA_GCCCAAGTGACCCTAACCTT</t>
  </si>
  <si>
    <t>NHJ0788B15_t5_R1_fq_gz_sgRNA_GCCCAAGTGACCCTAACCTT</t>
  </si>
  <si>
    <t>gatgcaccaagcccaagtgacccta---------------</t>
  </si>
  <si>
    <t>gatgca--------------------------------tc</t>
  </si>
  <si>
    <t>NHJ0788B15_t6_R1_fq_gz_sgRNA_GCCCAAGTGACCCTAACCTT</t>
  </si>
  <si>
    <t>NHJ0788B1_t5_R1_fq_gz_sgRNA_GCCCAAGTGACCCTAACCTT</t>
  </si>
  <si>
    <t>gatgcaccaagcccaaTG-----------tagggagtatc</t>
  </si>
  <si>
    <t>gatgcaccaagcccaagtgacccta-------------tc</t>
  </si>
  <si>
    <t>GATGCACCAAGCCCAAGTGACCCTAAC-CTTAGGGAGTAT</t>
  </si>
  <si>
    <t>gatgcaccaagcccaagtgaccctaactcttagggagtat</t>
  </si>
  <si>
    <t>gatgcaccaagcccaagtga-------cttagggagtatc</t>
  </si>
  <si>
    <t>NHJ0788B1_t6_R1_fq_gz_sgRNA_GCCCAAGTGACCCTAACCTT</t>
  </si>
  <si>
    <t>gatgcaccaagcccaagtTaAGctaGcGCACTTgTTtTCA</t>
  </si>
  <si>
    <t>gatgcaccaagcccaagtgaccctaacacttagggagtat</t>
  </si>
  <si>
    <t>gatgcaccaagcccaagt-------------------atc</t>
  </si>
  <si>
    <t>gatgcaccaagcccaagtgaccct---cttagggagtatc</t>
  </si>
  <si>
    <t>NHJ0788B2_t5_R1_fq_gz_sgRNA_GCCCAAGTGACCCTAACCTT</t>
  </si>
  <si>
    <t>T--GCACCAAGCCCAAGTGACCCTAACCTTAGGGAGTATC</t>
  </si>
  <si>
    <t>ttggTaTGTTgcAGaaTCCa--------------agtatc</t>
  </si>
  <si>
    <t>NHJ0788B2_t6_R1_fq_gz_sgRNA_GCCCAAGTGACCCTAACCTT</t>
  </si>
  <si>
    <t>gatgcaccaagcccaagtgaccctaacGttaAg------c</t>
  </si>
  <si>
    <t>gatgcaccaagcccaag---------------ggagtatc</t>
  </si>
  <si>
    <t>GATGCACCAAGCCCAAGTGA-CCCTAACCTTAGGGAGTAT</t>
  </si>
  <si>
    <t>TGtTAaGcTagcGcaCTtgTtTTcATGcAAtGATCaAAat</t>
  </si>
  <si>
    <t>gatgcaccaagcccaagtgacc------------------</t>
  </si>
  <si>
    <t>NHJ0788B3_t5_R1_fq_gz_sgRNA_GCCCAAGTGACCCTAACCTT</t>
  </si>
  <si>
    <t>gatgcaccaagcccaagtgaccctaaGcACaCTAa-----</t>
  </si>
  <si>
    <t>gatgcaccaagcccaagtga--ctaaTGttaAg------c</t>
  </si>
  <si>
    <t>NHJ0788B3_t6_R1_fq_gz_sgRNA_GCCCAAGTGACCCTAACCTT</t>
  </si>
  <si>
    <t>NHJ0788B4_t5_R1_fq_gz_sgRNA_GCCCAAGTGACCCTAACCTT</t>
  </si>
  <si>
    <t>gatgcaccaagcccaagtgacAct-----tagggagtatc</t>
  </si>
  <si>
    <t>NHJ0788B4_t6_R1_fq_gz_sgRNA_GCCCAAGTGACCCTAACCTT</t>
  </si>
  <si>
    <t>NHJ0788B5_t5_R1_fq_gz_sgRNA_GCCCAAGTGACCCTAACCTT</t>
  </si>
  <si>
    <t>gatgcaccaa----------------------------tc</t>
  </si>
  <si>
    <t>NHJ0788B5_t6_R1_fq_gz_sgRNA_GCCCAAGTGACCCTAACCTT</t>
  </si>
  <si>
    <t>NHJ0788B6_t5_R1_fq_gz_sgRNA_GCCCAAGTGACCCTAACCTT</t>
  </si>
  <si>
    <t>gatgcaccaagcccaagtg-------------ggagtatc</t>
  </si>
  <si>
    <t>gatgcaccaagcccaagtgaTcAAaaT-------aAtCAc</t>
  </si>
  <si>
    <t>gatgcaccaagccca------------------gagtatc</t>
  </si>
  <si>
    <t>NHJ0788B6_t6_R1_fq_gz_sgRNA_GCCCAAGTGACCCTAACCTT</t>
  </si>
  <si>
    <t>NHJ0788B7_t5_R1_fq_gz_sgRNA_GCCCAAGTGACCCTAACCTT</t>
  </si>
  <si>
    <t>NHJ0788B7_t6_R1_fq_gz_sgRNA_GCCCAAGTGACCCTAACCTT</t>
  </si>
  <si>
    <t>gatgcaccaagcccaagt----------------------</t>
  </si>
  <si>
    <t>NHJ0788B8_t5_R1_fq_gz_sgRNA_GCCCAAGTGACCCTAACCTT</t>
  </si>
  <si>
    <t>gatgcaccaagcccaagtga--------------------</t>
  </si>
  <si>
    <t>GATGCACCAAGCCCAAGTGA----CCCTAACCTTAGGGAG</t>
  </si>
  <si>
    <t>gatgcaccaagcccaagtTaagcacActaaTGttaAgC--</t>
  </si>
  <si>
    <t>NHJ0788B8_t6_R1_fq_gz_sgRNA_GCCCAAGTGACCCTAACCTT</t>
  </si>
  <si>
    <t>ACC-----AAGCCCAAGTGACCCTAACCTTAGGGAGTATC</t>
  </si>
  <si>
    <t>acAttggtaagcAca-------ctaaTGttaAg------c</t>
  </si>
  <si>
    <t>NHJ0788B9_t5_R1_fq_gz_sgRNA_GCCCAAGTGACCCTAACCTT</t>
  </si>
  <si>
    <t>TGgTaAGCaCAcTaatgtTaAGctaGcGCACTTgTTtTCA</t>
  </si>
  <si>
    <t>GATGCACCAAGCCCAAGTGACCCTAACCTT-AGGGAGTAT</t>
  </si>
  <si>
    <t>gatgcaccaagcccaagtgaccAtCaccttcaggTaCACA</t>
  </si>
  <si>
    <t>gatgcaccaagcccaagtgacccta--cttagggagtatc</t>
  </si>
  <si>
    <t>gatgcaccaagcccaagtgaccctaac----gggagtatc</t>
  </si>
  <si>
    <t>NHJ0788B9_t6_R1_fq_gz_sgRNA_GCCCAAGTGACCCTAACCTT</t>
  </si>
  <si>
    <t>NHJ0788BWT_t5_R1_fq_gz_sgRNA_GCCCAAGTGACCCTAACCTT</t>
  </si>
  <si>
    <t>NHJ0788BWT_t6_R1_fq_gz_sgRNA_GCCCAAGTGACCCTAACCTT</t>
  </si>
  <si>
    <t>NHJ0789B10_t5_R1_fq_gz_sgRNA_GCCCAAGTGACCCTAACCTT</t>
  </si>
  <si>
    <t>gatgcaccaagcccaagtgaccctaac--tagggagtatc</t>
  </si>
  <si>
    <t>NHJ0789B10_t6_R1_fq_gz_sgRNA_GCCCAAGTGACCCTAACCTT</t>
  </si>
  <si>
    <t>NHJ0789B11_t5_R1_fq_gz_sgRNA_GCCCAAGTGACCCTAACCTT</t>
  </si>
  <si>
    <t>gatgcaccaagcccaagtgacc-------tagggagtatc</t>
  </si>
  <si>
    <t>NHJ0789B11_t6_R1_fq_gz_sgRNA_GCCCAAGTGACCCTAACCTT</t>
  </si>
  <si>
    <t>NHJ0789B12_t5_R1_fq_gz_sgRNA_GCCCAAGTGACCCTAACCTT</t>
  </si>
  <si>
    <t>gatgcaccaagcccaagtgaccctaa--------------</t>
  </si>
  <si>
    <t>gat--------------------------tagggagtatc</t>
  </si>
  <si>
    <t>GATGCACCAAGCCCAAGTGACC-----CTAACCTTAGGGA</t>
  </si>
  <si>
    <t>gatgcaccaagcccaagtgacTgctagctaaTGttaAg--</t>
  </si>
  <si>
    <t>NHJ0789B12_t6_R1_fq_gz_sgRNA_GCCCAAGTGACCCTAACCTT</t>
  </si>
  <si>
    <t>GATGCACCAAGCCCAAGTGACCCTAACCTTAGGGA--GTA</t>
  </si>
  <si>
    <t>NHJ0789B13_t5_R1_fq_gz_sgRNA_GCCCAAGTGACCCTAACCTT</t>
  </si>
  <si>
    <t>gatgcaccaagcccaagtgaTGTtaaGct--------aGc</t>
  </si>
  <si>
    <t>GATGCACCAAGCCCAAGTGACCCTAA------CCTTAGGG</t>
  </si>
  <si>
    <t>gatgcaccaagcccaagtgaccGGGCttggtgcAttaggg</t>
  </si>
  <si>
    <t>gatgcaccaagcccaagtgacTGCaTGAt--gggTTGatc</t>
  </si>
  <si>
    <t>TGC--ACCAAGCCCAAGTGACCCTAACCTTAGGGAGTATC</t>
  </si>
  <si>
    <t>tgcttaAcaTTGGTaagC-acActaaTGttaAg------c</t>
  </si>
  <si>
    <t>NHJ0789B13_t6_R1_fq_gz_sgRNA_GCCCAAGTGACCCTAACCTT</t>
  </si>
  <si>
    <t>gatgcacATTA---aTgtTaAGctaGcGCACTTgTTtTCA</t>
  </si>
  <si>
    <t>gatgcaccaagcccaagtgaccc---ccttagggagtatc</t>
  </si>
  <si>
    <t>NHJ0789B14_t5_R1_fq_gz_sgRNA_GCCCAAGTGACCCTAACCTT</t>
  </si>
  <si>
    <t>gatgcaccaagcccaagtgacc------------agtatc</t>
  </si>
  <si>
    <t>NHJ0789B14_t6_R1_fq_gz_sgRNA_GCCCAAGTGACCCTAACCTT</t>
  </si>
  <si>
    <t>NHJ0789B15_t5_R1_fq_gz_sgRNA_GCCCAAGTGACCCTAACCTT</t>
  </si>
  <si>
    <t>TGCACCAAGCCCAAGTG--ACCCTAACCTTAGGGAGTATC</t>
  </si>
  <si>
    <t>tgcaccaagcccaagCCcaaGcTtaacAttagggagtatc</t>
  </si>
  <si>
    <t>NHJ0789B15_t6_R1_fq_gz_sgRNA_GCCCAAGTGACCCTAACCTT</t>
  </si>
  <si>
    <t>NHJ0789B1_t5_R1_fq_gz_sgRNA_GCCCAAGTGACCCTAACCTT</t>
  </si>
  <si>
    <t>gatgcaccaagcccaagtTG--GtCacTGATgTATgtatc</t>
  </si>
  <si>
    <t>ATGCACCAAGCCCAAGT-GACCCTAA--------CCTTAG</t>
  </si>
  <si>
    <t>atgcaccaagcccaagtagaTAcCaatgtagatacAtAaT</t>
  </si>
  <si>
    <t>ATGCACCAAGCCCAAGT-GACCCTAACCTTAGGGA-----</t>
  </si>
  <si>
    <t>atgcaccaagcccaagtagaTAcCaac-ttaTAAacataa</t>
  </si>
  <si>
    <t>NHJ0789B1_t6_R1_fq_gz_sgRNA_GCCCAAGTGACCCTAACCTT</t>
  </si>
  <si>
    <t>NHJ0789B2_t5_R1_fq_gz_sgRNA_GCCCAAGTGACCCTAACCTT</t>
  </si>
  <si>
    <t>gatgcaccaagcccaagtgaTcAAaaTAAtCACTTgtTtT</t>
  </si>
  <si>
    <t>GATGCACCAAGCCCAAGTGACCCTAACCTTAGGGA-----</t>
  </si>
  <si>
    <t>gatgcaccaagcccaagtgaccctaaTGttaAgCTacatt</t>
  </si>
  <si>
    <t>gatgcaccaagcccaagtgaccc-----------agtatc</t>
  </si>
  <si>
    <t>gatgcaccaagcccaagtgaccct-----taTggagtatc</t>
  </si>
  <si>
    <t>NHJ0789B2_t6_R1_fq_gz_sgRNA_GCCCAAGTGACCCTAACCTT</t>
  </si>
  <si>
    <t>NHJ0789B3_t5_R1_fq_gz_sgRNA_GCCCAAGTGACCCTAACCTT</t>
  </si>
  <si>
    <t>gatgcaccaTgGTAaGC--acActaaTGttaAg------c</t>
  </si>
  <si>
    <t>NHJ0789B3_t6_R1_fq_gz_sgRNA_GCCCAAGTGACCCTAACCTT</t>
  </si>
  <si>
    <t>NHJ0789B4_t5_R1_fq_gz_sgRNA_GCCCAAGTGACCCTAACCTT</t>
  </si>
  <si>
    <t>gatgcaccaagcccaagtgaTcAAaa----------taAT</t>
  </si>
  <si>
    <t>gatgcaccaagcccaagtga---AaacA------agtatc</t>
  </si>
  <si>
    <t>GATGCACCAAGCCCAAGTGACCCTAACCTTAGGGAGT-AT</t>
  </si>
  <si>
    <t>gatgcaccaagcccaagtACTActGCAAtGaTCAaAAcaG</t>
  </si>
  <si>
    <t>NHJ0789B4_t6_R1_fq_gz_sgRNA_GCCCAAGTGACCCTAACCTT</t>
  </si>
  <si>
    <t>ATGCACCAAGCCCAAG-TGACCCTAACCTTAGGGAGT--A</t>
  </si>
  <si>
    <t>TtgTTTTCaTGcAaTgatCaAAAtaaTcACTgCTagCtga</t>
  </si>
  <si>
    <t>NHJ0789B5_t5_R1_fq_gz_sgRNA_GCCCAAGTGACCCTAACCTT</t>
  </si>
  <si>
    <t>NHJ0789B5_t6_R1_fq_gz_sgRNA_GCCCAAGTGACCCTAACCTT</t>
  </si>
  <si>
    <t>NHJ0789B6_t5_R1_fq_gz_sgRNA_GCCCAAGTGACCCTAACCTT</t>
  </si>
  <si>
    <t>NHJ0789B6_t6_R1_fq_gz_sgRNA_GCCCAAGTGACCCTAACCTT</t>
  </si>
  <si>
    <t>gatgcaccaagcccaagtTTTcAtGCAAtGaTCAaA-atA</t>
  </si>
  <si>
    <t>NHJ0789B7_t5_R1_fq_gz_sgRNA_GCCCAAGTGACCCTAACCTT</t>
  </si>
  <si>
    <t>NHJ0789B7_t6_R1_fq_gz_sgRNA_GCCCAAGTGACCCTAACCTT</t>
  </si>
  <si>
    <t>gatgcaccaagccca--------------------gtatc</t>
  </si>
  <si>
    <t>NHJ0789B8_t5_R1_fq_gz_sgRNA_GCCCAAGTGACCCTAACCTT</t>
  </si>
  <si>
    <t>gatgcaccaagcccaagtgaccctaac---agggagtatc</t>
  </si>
  <si>
    <t>NHJ0789B8_t6_R1_fq_gz_sgRNA_GCCCAAGTGACCCTAACCTT</t>
  </si>
  <si>
    <t>NHJ0789B9_t5_R1_fq_gz_sgRNA_GCCCAAGTGACCCTAACCTT</t>
  </si>
  <si>
    <t>NHJ0789B9_t6_R1_fq_gz_sgRNA_GCCCAAGTGACCCTAACCTT</t>
  </si>
  <si>
    <t>NHJ0789BWT_t5_R1_fq_gz_sgRNA_GCCCAAGTGACCCTAACCTT</t>
  </si>
  <si>
    <t>NHJ0789BWT_t6_R1_fq_gz_sgRNA_GCCCAAGTGACCCTAACCTT</t>
  </si>
  <si>
    <t>NHJ0790B10_t5_R1_fq_gz_sgRNA_GCCCAAGTGACCCTAACCTT</t>
  </si>
  <si>
    <t>NHJ0790B10_t6_R1_fq_gz_sgRNA_GCCCAAGTGACCCTAACCTT</t>
  </si>
  <si>
    <t>NHJ0790B11_t5_R1_fq_gz_sgRNA_GCCCAAGTGACCCTAACCTT</t>
  </si>
  <si>
    <t>GATGCACCAAGCCCAAGTGACCCTAACC--TTAGGGAGTA</t>
  </si>
  <si>
    <t>gatgcaccaagcccaagtgaccctaaccccttagggagta</t>
  </si>
  <si>
    <t>NHJ0790B11_t6_R1_fq_gz_sgRNA_GCCCAAGTGACCCTAACCTT</t>
  </si>
  <si>
    <t>NHJ0790B12_t5_R1_fq_gz_sgRNA_GCCCAAGTGACCCTAACCTT</t>
  </si>
  <si>
    <t>NHJ0790B12_t6_R1_fq_gz_sgRNA_GCCCAAGTGACCCTAACCTT</t>
  </si>
  <si>
    <t>gatgcaccaagcccaagtga----------Tgggagtatc</t>
  </si>
  <si>
    <t>NHJ0790B13_t5_R1_fq_gz_sgRNA_GCCCAAGTGACCCTAACCTT</t>
  </si>
  <si>
    <t>NHJ0790B13_t6_R1_fq_gz_sgRNA_GCCCAAGTGACCCTAACCTT</t>
  </si>
  <si>
    <t>NHJ0790B14_t5_R1_fq_gz_sgRNA_GCCCAAGTGACCCTAACCTT</t>
  </si>
  <si>
    <t>NHJ0790B14_t6_R1_fq_gz_sgRNA_GCCCAAGTGACCCTAACCTT</t>
  </si>
  <si>
    <t>NHJ0790B15_t5_R1_fq_gz_sgRNA_GCCCAAGTGACCCTAACCTT</t>
  </si>
  <si>
    <t>NHJ0790B15_t6_R1_fq_gz_sgRNA_GCCCAAGTGACCCTAACCTT</t>
  </si>
  <si>
    <t>gatgcaccaagcccaagtgac-----------ggagtatc</t>
  </si>
  <si>
    <t>NHJ0790B1_t5_R1_fq_gz_sgRNA_GCCCAAGTGACCCTAACCTT</t>
  </si>
  <si>
    <t>NHJ0790B1_t6_R1_fq_gz_sgRNA_GCCCAAGTGACCCTAACCTT</t>
  </si>
  <si>
    <t>NHJ0790B2_t5_R1_fq_gz_sgRNA_GCCCAAGTGACCCTAACCTT</t>
  </si>
  <si>
    <t>NHJ0790B2_t6_R1_fq_gz_sgRNA_GCCCAAGTGACCCTAACCTT</t>
  </si>
  <si>
    <t>NHJ0790B3_t5_R1_fq_gz_sgRNA_GCCCAAGTGACCCTAACCTT</t>
  </si>
  <si>
    <t>gatgcaccaagcccaagtgaccc--------gggagtatc</t>
  </si>
  <si>
    <t>NHJ0790B3_t6_R1_fq_gz_sgRNA_GCCCAAGTGACCCTAACCTT</t>
  </si>
  <si>
    <t>NHJ0790B4_t5_R1_fq_gz_sgRNA_GCCCAAGTGACCCTAACCTT</t>
  </si>
  <si>
    <t>NHJ0790B4_t6_R1_fq_gz_sgRNA_GCCCAAGTGACCCTAACCTT</t>
  </si>
  <si>
    <t>NHJ0790B5_t5_R1_fq_gz_sgRNA_GCCCAAGTGACCCTAACCTT</t>
  </si>
  <si>
    <t>gatAc-----------------------ttagggagtatc</t>
  </si>
  <si>
    <t>gatgcaccaagcccaagtgacccta---ttagggagtatc</t>
  </si>
  <si>
    <t>NHJ0790B5_t6_R1_fq_gz_sgRNA_GCCCAAGTGACCCTAACCTT</t>
  </si>
  <si>
    <t>NHJ0790B6_t5_R1_fq_gz_sgRNA_GCCCAAGTGACCCTAACCTT</t>
  </si>
  <si>
    <t>NHJ0790B6_t6_R1_fq_gz_sgRNA_GCCCAAGTGACCCTAACCTT</t>
  </si>
  <si>
    <t>NHJ0790B7_t5_R1_fq_gz_sgRNA_GCCCAAGTGACCCTAACCTT</t>
  </si>
  <si>
    <t>gatgcaccaagccca-----------------ggagtatc</t>
  </si>
  <si>
    <t>gatgcaccaagcccaagtgacT--------------tGtT</t>
  </si>
  <si>
    <t>gatgcaccaagcccaaAA-----taaTGtta---------</t>
  </si>
  <si>
    <t>gatgcaccaagcccaagtgacc---------gggagtatc</t>
  </si>
  <si>
    <t>g--------------------------cttagggagtatc</t>
  </si>
  <si>
    <t>gatgcaccaagcAcaC-tAaTGTtaaGctAGCgCaCtTGT</t>
  </si>
  <si>
    <t>NHJ0790B7_t6_R1_fq_gz_sgRNA_GCCCAAGTGACCCTAACCTT</t>
  </si>
  <si>
    <t>gatgcaccaa----------------ccttagggagtatc</t>
  </si>
  <si>
    <t>gatgcaccaagcccaagtgacccta------gggagtatc</t>
  </si>
  <si>
    <t>NHJ0790B8_t5_R1_fq_gz_sgRNA_GCCCAAGTGACCCTAACCTT</t>
  </si>
  <si>
    <t>TGC--ACCAAGCCCAAGTGACCCTAACCTTAGGGAGT-AT</t>
  </si>
  <si>
    <t>tgTtaaGcTagcGcaCTtgT------TTtCaTgCaAtgat</t>
  </si>
  <si>
    <t>NHJ0790B8_t6_R1_fq_gz_sgRNA_GCCCAAGTGACCCTAACCTT</t>
  </si>
  <si>
    <t>NHJ0790B9_t5_R1_fq_gz_sgRNA_GCCCAAGTGACCCTAACCTT</t>
  </si>
  <si>
    <t>gatgcaccaagcccaC-tAaTGTtaaGctAGCgCaCtTGT</t>
  </si>
  <si>
    <t>NHJ0790B9_t6_R1_fq_gz_sgRNA_GCCCAAGTGACCCTAACCTT</t>
  </si>
  <si>
    <t>NHJ0790BWT_t5_R1_fq_gz_sgRNA_GCCCAAGTGACCCTAACCTT</t>
  </si>
  <si>
    <t>NHJ0790BWT_t6_R1_fq_gz_sgRNA_GCCCAAGTGACCCTAACCTT</t>
  </si>
  <si>
    <t>NHJ0791B10_t5_R1_fq_gz_sgRNA_GCCCAAGTGACCCTAACCTT</t>
  </si>
  <si>
    <t>gatgcaccaagcccaagtga-----------gggagtatc</t>
  </si>
  <si>
    <t>gatgcaccaagcccaagtgaTcAAaacAt----gTTAaGc</t>
  </si>
  <si>
    <t>GATGCACCAAGCCCAAGTGA-----------CCCTAACCT</t>
  </si>
  <si>
    <t>gatgcaccaagcccaa-tgatgggttgatcacActaaTGt</t>
  </si>
  <si>
    <t>gatgcaccaagccGaagtga-----------gggagtatc</t>
  </si>
  <si>
    <t>gatgcaccaagccTaagtgaccctaaccttagggagtatc</t>
  </si>
  <si>
    <t>NHJ0791B10_t6_R1_fq_gz_sgRNA_GCCCAAGTGACCCTAACCTT</t>
  </si>
  <si>
    <t>NHJ0791B11_t5_R1_fq_gz_sgRNA_GCCCAAGTGACCCTAACCTT</t>
  </si>
  <si>
    <t>gatgcaccaagcc-----------------agggagtatc</t>
  </si>
  <si>
    <t>gatgcaccaagcccaagtga-------TttGgTAag----</t>
  </si>
  <si>
    <t>gatgcaccaagcccaagtg------------gggagtatc</t>
  </si>
  <si>
    <t>gatgcaccaagcccaagtgaccctaaActtagggagtatc</t>
  </si>
  <si>
    <t>gatgcaccaagcccaagtgCAcTtG---ttagTgTTAaGc</t>
  </si>
  <si>
    <t>ttgttttcaTgcAATGAtCaAAAtaaTcACTgCTagCtga</t>
  </si>
  <si>
    <t>gatgcaccaagcccaagtga-------------------c</t>
  </si>
  <si>
    <t>NHJ0791B11_t6_R1_fq_gz_sgRNA_GCCCAAGTGACCCTAACCTT</t>
  </si>
  <si>
    <t>NHJ0791B12_t5_R1_fq_gz_sgRNA_GCCCAAGTGACCCTAACCTT</t>
  </si>
  <si>
    <t>tggtaaGcaCAcTAaTgtTaAGctaGcGCACTTgTTtTCA</t>
  </si>
  <si>
    <t>NHJ0791B12_t6_R1_fq_gz_sgRNA_GCCCAAGTGACCCTAACCTT</t>
  </si>
  <si>
    <t>gatgcaccaagcccaagtgaTcAAaa--tAaCCAagtatc</t>
  </si>
  <si>
    <t>NHJ0791B13_t5_R1_fq_gz_sgRNA_GCCCAAGTGACCCTAACCTT</t>
  </si>
  <si>
    <t>NHJ0791B13_t6_R1_fq_gz_sgRNA_GCCCAAGTGACCCTAACCTT</t>
  </si>
  <si>
    <t>gatgcaccaagcccaagtgaccctaacgcttagggagtat</t>
  </si>
  <si>
    <t>gatgcaccaagcccaagtgaccctaacAGCa--------c</t>
  </si>
  <si>
    <t>NHJ0791B14_t5_R1_fq_gz_sgRNA_GCCCAAGTGACCCTAACCTT</t>
  </si>
  <si>
    <t>gatgcTTGGTgcAcaC-tAaTGTtaaGctAGCgCaCtTGT</t>
  </si>
  <si>
    <t>GATGCACCAAGCCCAAGTGA-----CCCTAACCTTAGGGA</t>
  </si>
  <si>
    <t>gatgcaccaagcccaagtgaaagcacActaaTGttaAg--</t>
  </si>
  <si>
    <t>NHJ0791B14_t6_R1_fq_gz_sgRNA_GCCCAAGTGACCCTAACCTT</t>
  </si>
  <si>
    <t>gatgcaccaagcccaagtga--------Atagggagtatc</t>
  </si>
  <si>
    <t>NHJ0791B15_t5_R1_fq_gz_sgRNA_GCCCAAGTGACCCTAACCTT</t>
  </si>
  <si>
    <t>NHJ0791B15_t6_R1_fq_gz_sgRNA_GCCCAAGTGACCCTAACCTT</t>
  </si>
  <si>
    <t>NHJ0791B1_t5_R1_fq_gz_sgRNA_GCCCAAGTGACCCTAACCTT</t>
  </si>
  <si>
    <t>NHJ0791B1_t6_R1_fq_gz_sgRNA_GCCCAAGTGACCCTAACCTT</t>
  </si>
  <si>
    <t>NHJ0791B2_t5_R1_fq_gz_sgRNA_GCCCAAGTGACCCTAACCTT</t>
  </si>
  <si>
    <t>gatgcaccaagc-----------------tagCgCACatc</t>
  </si>
  <si>
    <t>gatAcTcc--------------ctaa---------gtatc</t>
  </si>
  <si>
    <t>gGtA-aGcaCAcTAaTgtTaAGctaGcGCACTTgTTtTCA</t>
  </si>
  <si>
    <t>NHJ0791B2_t6_R1_fq_gz_sgRNA_GCCCAAGTGACCCTAACCTT</t>
  </si>
  <si>
    <t>NHJ0791B3_t5_R1_fq_gz_sgRNA_GCCCAAGTGACCCTAACCTT</t>
  </si>
  <si>
    <t>NHJ0791B3_t6_R1_fq_gz_sgRNA_GCCCAAGTGACCCTAACCTT</t>
  </si>
  <si>
    <t>NHJ0791B4_t5_R1_fq_gz_sgRNA_GCCCAAGTGACCCTAACCTT</t>
  </si>
  <si>
    <t>NHJ0791B4_t6_R1_fq_gz_sgRNA_GCCCAAGTGACCCTAACCTT</t>
  </si>
  <si>
    <t>NHJ0791B5_t5_R1_fq_gz_sgRNA_GCCCAAGTGACCCTAACCTT</t>
  </si>
  <si>
    <t>NHJ0791B5_t6_R1_fq_gz_sgRNA_GCCCAAGTGACCCTAACCTT</t>
  </si>
  <si>
    <t>gatgcaccaagcccaagA----------------------</t>
  </si>
  <si>
    <t>NHJ0791B6_t5_R1_fq_gz_sgRNA_GCCCAAGTGACCCTAACCTT</t>
  </si>
  <si>
    <t>NHJ0791B6_t6_R1_fq_gz_sgRNA_GCCCAAGTGACCCTAACCTT</t>
  </si>
  <si>
    <t>NHJ0791B7_t5_R1_fq_gz_sgRNA_GCCCAAGTGACCCTAACCTT</t>
  </si>
  <si>
    <t>gatgcaccaagcccaaT---------------ggagtatc</t>
  </si>
  <si>
    <t>gatgcaccaagcccaagtgaTGAAaac----------aCG</t>
  </si>
  <si>
    <t>NHJ0791B7_t6_R1_fq_gz_sgRNA_GCCCAAGTGACCCTAACCTT</t>
  </si>
  <si>
    <t>gatgcaccaagcccaagtg-----------------tatc</t>
  </si>
  <si>
    <t>NHJ0791B8_t5_R1_fq_gz_sgRNA_GCCCAAGTGACCCTAACCTT</t>
  </si>
  <si>
    <t>NHJ0791B8_t6_R1_fq_gz_sgRNA_GCCCAAGTGACCCTAACCTT</t>
  </si>
  <si>
    <t>NHJ0791B9_t5_R1_fq_gz_sgRNA_GCCCAAGTGACCCTAACCTT</t>
  </si>
  <si>
    <t>gatgcaccaagcccaagtTacTcATGcAAtGATCaAAatA</t>
  </si>
  <si>
    <t>NHJ0791B9_t6_R1_fq_gz_sgRNA_GCCCAAGTGACCCTAACCTT</t>
  </si>
  <si>
    <t>NHJ0791BWT_t5_R1_fq_gz_sgRNA_GCCCAAGTGACCCTAACCTT</t>
  </si>
  <si>
    <t>NHJ0791BWT_t6_R1_fq_gz_sgRNA_GCCCAAGTGACCCTAACCTT</t>
  </si>
  <si>
    <t>NHJ0783A10_t5_R1_fq_gz_sgRNA_GCATGACAAGAGCTCCGAGG</t>
  </si>
  <si>
    <t>CATTGCCCTCCT-CGGAGCTCTTGTCATGCCGTACGCTTT</t>
  </si>
  <si>
    <t>cattgccctcctacggagctcttgtcatgccgtacgcttt</t>
  </si>
  <si>
    <t>CCATTGCCCTCCTCGGAGCTCTTGTCATGCCGTACGCTTT</t>
  </si>
  <si>
    <t>ccattgccctcct-ggagctcttgtcatgccgtacgcttt</t>
  </si>
  <si>
    <t>ATTGCCCTCCT--CGGAGCTCTTGTCATGCCGTACGCTTT</t>
  </si>
  <si>
    <t>attgccctcctatcggagctcttgtcatgccgtacgctt-</t>
  </si>
  <si>
    <t>CATTGCCCTCCTC-GGAGCTCTTGTCATGCCGTACGCTTT</t>
  </si>
  <si>
    <t>cattgccctcctccggagctcttgtcatgccgtacgcttt</t>
  </si>
  <si>
    <t>ccattgccctcctcggagctcttgtcatgccgtacgcttt</t>
  </si>
  <si>
    <t>cattgccctccttcggagctcttgtcatgccgtacgcttt</t>
  </si>
  <si>
    <t>attgccctcctttcggagctcttgtcatgccgtacgctt-</t>
  </si>
  <si>
    <t>NHJ0783A10_t6_R1_fq_gz_sgRNA_GCATGACAAGAGCTCCGAGG</t>
  </si>
  <si>
    <t>ccattgccctcc--ggagctcttgtcatgccgtacgcttt</t>
  </si>
  <si>
    <t>ccattgccctcc-----gctcttgtcatgccgtacgcttt</t>
  </si>
  <si>
    <t>attgccctcctgacggagctcttgtcatgccgtacgctt-</t>
  </si>
  <si>
    <t>NHJ0783A11_t5_R1_fq_gz_sgRNA_GCATGACAAGAGCTCCGAGG</t>
  </si>
  <si>
    <t>cattgccctcctgcggagctcttgtcatgccgtacgcttt</t>
  </si>
  <si>
    <t>ccattgccctcct---agctcttgtcatgccgtacgcttt</t>
  </si>
  <si>
    <t>NHJ0783A11_t6_R1_fq_gz_sgRNA_GCATGACAAGAGCTCCGAGG</t>
  </si>
  <si>
    <t>TTGCCCTCCT---CGGAGCTCTTGTCATGCCGTACGCTTT</t>
  </si>
  <si>
    <t>ttgccctcctggacggagctcttgtcatgccgtacgct--</t>
  </si>
  <si>
    <t>ccattgccctcct----gctcttgtcatgccgtacgcttt</t>
  </si>
  <si>
    <t>NHJ0783A12_t5_R1_fq_gz_sgRNA_GCATGACAAGAGCTCCGAGG</t>
  </si>
  <si>
    <t>ccattgccctcc---gagctcttgtcatgccgtacgcttt</t>
  </si>
  <si>
    <t>ccattgcc----tcggagctcttgtcatgccgtacgcttt</t>
  </si>
  <si>
    <t>ccattgcc-------gagctcttgtcatgccgtacgcttt</t>
  </si>
  <si>
    <t>ccattgccctcc----agctcttgtcatgccgtacgcttt</t>
  </si>
  <si>
    <t>NHJ0783A12_t6_R1_fq_gz_sgRNA_GCATGACAAGAGCTCCGAGG</t>
  </si>
  <si>
    <t>NHJ0783A13_t5_R1_fq_gz_sgRNA_GCATGACAAGAGCTCCGAGG</t>
  </si>
  <si>
    <t>ccattgccctcctc-----tcttgtcatgccgtacgcttt</t>
  </si>
  <si>
    <t>ccattgccc-----ggagctcttgtcatgccgtacgcttt</t>
  </si>
  <si>
    <t>cAattAAc------ggagctcttgtcatgccgtacgcttt</t>
  </si>
  <si>
    <t>NHJ0783A13_t6_R1_fq_gz_sgRNA_GCATGACAAGAGCTCCGAGG</t>
  </si>
  <si>
    <t>NHJ0783A14_t5_R1_fq_gz_sgRNA_GCATGACAAGAGCTCCGAGG</t>
  </si>
  <si>
    <t>ccattgccctcct--gagctcttgtcatgccgtacgcttt</t>
  </si>
  <si>
    <t>NHJ0783A14_t6_R1_fq_gz_sgRNA_GCATGACAAGAGCTCCGAGG</t>
  </si>
  <si>
    <t>ccattgccctcT--ggagctcttgtcatgccgtacgcttt</t>
  </si>
  <si>
    <t>cattgccctcctTtggagctcttgtcatgccgtacgcttt</t>
  </si>
  <si>
    <t>NHJ0783A15_t5_R1_fq_gz_sgRNA_GCATGACAAGAGCTCCGAGG</t>
  </si>
  <si>
    <t>NHJ0783A15_t6_R1_fq_gz_sgRNA_GCATGACAAGAGCTCCGAGG</t>
  </si>
  <si>
    <t>NHJ0783A16_t5_R1_fq_gz_sgRNA_GCATGACAAGAGCTCCGAGG</t>
  </si>
  <si>
    <t>ccattgccctcctTg---ctcttgtcatgccgtacgcttt</t>
  </si>
  <si>
    <t>ccattgccctcctTg-agctcttgtcatgccgtacgcttt</t>
  </si>
  <si>
    <t>attgccctccttacggagctcttgtcatgccgtacgctt-</t>
  </si>
  <si>
    <t>ccattgccctcct---------tgtcatgccgtacgcttt</t>
  </si>
  <si>
    <t>NHJ0783A16_t6_R1_fq_gz_sgRNA_GCATGACAAGAGCTCCGAGG</t>
  </si>
  <si>
    <t>attgccctcctttcggagctcttgtcatgccgtacgcttt</t>
  </si>
  <si>
    <t>NHJ0783A1_t5_R1_fq_gz_sgRNA_GCATGACAAGAGCTCCGAGG</t>
  </si>
  <si>
    <t>NHJ0783A1_t6_R1_fq_gz_sgRNA_GCATGACAAGAGCTCCGAGG</t>
  </si>
  <si>
    <t>NHJ0783A2_t5_R1_fq_gz_sgRNA_GCATGACAAGAGCTCCGAGG</t>
  </si>
  <si>
    <t>ccattgccctc----------ttgtcatgccgtacgcttt</t>
  </si>
  <si>
    <t>ttgccctccttttcggagctcttgtcatgccgtacgct--</t>
  </si>
  <si>
    <t>NHJ0783A2_t6_R1_fq_gz_sgRNA_GCATGACAAGAGCTCCGAGG</t>
  </si>
  <si>
    <t>NHJ0783A3_t5_R1_fq_gz_sgRNA_GCATGACAAGAGCTCCGAGG</t>
  </si>
  <si>
    <t>ccattgcT--------agctcttgtcatgccgtacgcttt</t>
  </si>
  <si>
    <t>NHJ0783A3_t6_R1_fq_gz_sgRNA_GCATGACAAGAGCTCCGAGG</t>
  </si>
  <si>
    <t>NHJ0783A4_t5_R1_fq_gz_sgRNA_GCATGACAAGAGCTCCGAGG</t>
  </si>
  <si>
    <t>NHJ0783A4_t6_R1_fq_gz_sgRNA_GCATGACAAGAGCTCCGAGG</t>
  </si>
  <si>
    <t>ccattgccctccC--gagctcttgtcatgccgtacgcttt</t>
  </si>
  <si>
    <t>ccattgccctcctT----ctcttgtcatgccgtacgcttt</t>
  </si>
  <si>
    <t>attgccctccttgcggagctcttgtcatgccgtacgctt-</t>
  </si>
  <si>
    <t>NHJ0783A5_t5_R1_fq_gz_sgRNA_GCATGACAAGAGCTCCGAGG</t>
  </si>
  <si>
    <t>ccattgcc------------------atgccgtacgcttt</t>
  </si>
  <si>
    <t>NHJ0783A5_t6_R1_fq_gz_sgRNA_GCATGACAAGAGCTCCGAGG</t>
  </si>
  <si>
    <t>ccattgccctcctACgagctcttgtcatgccgtacgcttt</t>
  </si>
  <si>
    <t>ccattgccctcctTT---ctcttgtcatgccgtacgcttt</t>
  </si>
  <si>
    <t>NHJ0783A6_t5_R1_fq_gz_sgRNA_GCATGACAAGAGCTCCGAGG</t>
  </si>
  <si>
    <t>ccattgccctc-----agctcttgtcatgccgtacgcttt</t>
  </si>
  <si>
    <t>ccattgccctcctc-------ttgtcatgccgtacgcttt</t>
  </si>
  <si>
    <t>NHJ0783A6_t6_R1_fq_gz_sgRNA_GCATGACAAGAGCTCCGAGG</t>
  </si>
  <si>
    <t>NHJ0783A7_t5_R1_fq_gz_sgRNA_GCATGACAAGAGCTCCGAGG</t>
  </si>
  <si>
    <t>CCATTGCCCTCCTCGGAGCTCTTG--TCATGCCG-TACGC</t>
  </si>
  <si>
    <t>TcatACAActAAtcA-aTcAAttAattcatAcAActaATc</t>
  </si>
  <si>
    <t>ccattgccctc---ggagctcttgtcatgccgtacgcttt</t>
  </si>
  <si>
    <t>NHJ0783A7_t6_R1_fq_gz_sgRNA_GCATGACAAGAGCTCCGAGG</t>
  </si>
  <si>
    <t>cattgccctcctGtggagctcttgtcatgccgtacgcttt</t>
  </si>
  <si>
    <t>NHJ0783A8_t5_R1_fq_gz_sgRNA_GCATGACAAGAGCTCCGAGG</t>
  </si>
  <si>
    <t>NHJ0783A8_t6_R1_fq_gz_sgRNA_GCATGACAAGAGCTCCGAGG</t>
  </si>
  <si>
    <t>NHJ0783A9_t5_R1_fq_gz_sgRNA_GCATGACAAGAGCTCCGAGG</t>
  </si>
  <si>
    <t>NHJ0783A9_t6_R1_fq_gz_sgRNA_GCATGACAAGAGCTCCGAGG</t>
  </si>
  <si>
    <t>NHJ0783AWT_t5_R1_fq_gz_sgRNA_GCATGACAAGAGCTCCGAGG</t>
  </si>
  <si>
    <t>ccattgcc-----------tcttgtcatgccgtacgcttt</t>
  </si>
  <si>
    <t>NHJ0783AWT_t6_R1_fq_gz_sgRNA_GCATGACAAGAGCTCCGAGG</t>
  </si>
  <si>
    <t>NHJ0784110_t5_R1_fq_gz_sgRNA_GCATGACAAGAGCTCCGAGG</t>
  </si>
  <si>
    <t>cattgccctcctacggagctcttgtcatgccgtacgctt-</t>
  </si>
  <si>
    <t>attgccctcctttcggagctcttgtcatgccgtacgct--</t>
  </si>
  <si>
    <t>cattgccctccttcggagctcttgtcatgccgtacgctt-</t>
  </si>
  <si>
    <t>NHJ0784110_t6_R1_fq_gz_sgRNA_GCATGACAAGAGCTCCGAGG</t>
  </si>
  <si>
    <t>ccattgccctcct----------gtcatgccgtacgcttt</t>
  </si>
  <si>
    <t>cattgccctcctgcggagctcttgtcatgccgtacgctt-</t>
  </si>
  <si>
    <t>NHJ0784111_t5_R1_fq_gz_sgRNA_GCATGACAAGAGCTCCGAGG</t>
  </si>
  <si>
    <t>NHJ0784111_t6_R1_fq_gz_sgRNA_GCATGACAAGAGCTCCGAGG</t>
  </si>
  <si>
    <t>NHJ0784112_t5_R1_fq_gz_sgRNA_GCATGACAAGAGCTCCGAGG</t>
  </si>
  <si>
    <t>TTttAcATAcAtacATaCAt------aCgcAACaATcAAt</t>
  </si>
  <si>
    <t>NHJ0784112_t6_R1_fq_gz_sgRNA_GCATGACAAGAGCTCCGAGG</t>
  </si>
  <si>
    <t>ccattgccctcctG--------tgtcatgccgtacgcttt</t>
  </si>
  <si>
    <t>ccattgccct------------tgtcatgccgtacgcttt</t>
  </si>
  <si>
    <t>TAattgA--------------ttgtcatgccgtacgcttt</t>
  </si>
  <si>
    <t>TGattgATGAA---ggagctcttgtcatgccgtacgcttt</t>
  </si>
  <si>
    <t>NHJ0784113_t5_R1_fq_gz_sgRNA_GCATGACAAGAGCTCCGAGG</t>
  </si>
  <si>
    <t>ccattg---------gagctcttgtcatgccgtacgcttt</t>
  </si>
  <si>
    <t>attgccctccttacggagctcttgtcatgccgtacgct--</t>
  </si>
  <si>
    <t>NHJ0784113_t6_R1_fq_gz_sgRNA_GCATGACAAGAGCTCCGAGG</t>
  </si>
  <si>
    <t>NHJ0784114_t5_R1_fq_gz_sgRNA_GCATGACAAGAGCTCCGAGG</t>
  </si>
  <si>
    <t>cattgccctcctccggagctcttgtcatgccgtacgctt-</t>
  </si>
  <si>
    <t>attgccctcctgtcggagctcttgtcatgccgtacgct--</t>
  </si>
  <si>
    <t>ccattgccctcct--------------tgccgtacgcttt</t>
  </si>
  <si>
    <t>NHJ0784114_t6_R1_fq_gz_sgRNA_GCATGACAAGAGCTCCGAGG</t>
  </si>
  <si>
    <t>ccattgccctcctT--agctcttgtcatgccgtacgcttt</t>
  </si>
  <si>
    <t>NHJ0784115_t5_R1_fq_gz_sgRNA_GCATGACAAGAGCTCCGAGG</t>
  </si>
  <si>
    <t>NHJ0784115_t6_R1_fq_gz_sgRNA_GCATGACAAGAGCTCCGAGG</t>
  </si>
  <si>
    <t>CCATTGCCCTCCTCGGAGCTCTTGTC-ATGCCGTACGCTT</t>
  </si>
  <si>
    <t>ATatAgcGTATAtATAaATGcAtgGGgatgAAgAGcTctt</t>
  </si>
  <si>
    <t>attgccctccttgcggagctcttgtcatgccgtacgct--</t>
  </si>
  <si>
    <t>AcaA-----------gagctcttgtcatgccgtacgcttt</t>
  </si>
  <si>
    <t>NHJ078411_t5_R1_fq_gz_sgRNA_GCATGACAAGAGCTCCGAGG</t>
  </si>
  <si>
    <t>NHJ078411_t6_R1_fq_gz_sgRNA_GCATGACAAGAGCTCCGAGG</t>
  </si>
  <si>
    <t>NHJ078412_t5_R1_fq_gz_sgRNA_GCATGACAAGAGCTCCGAGG</t>
  </si>
  <si>
    <t>ccattgccctcctcg---ctcttgtcatgccgtacgcttt</t>
  </si>
  <si>
    <t>ccattgc------------tcttgtcatgccgtacgcttt</t>
  </si>
  <si>
    <t>NHJ078412_t6_R1_fq_gz_sgRNA_GCATGACAAGAGCTCCGAGG</t>
  </si>
  <si>
    <t>NHJ078413_t5_R1_fq_gz_sgRNA_GCATGACAAGAGCTCCGAGG</t>
  </si>
  <si>
    <t>cattgccctcctTtggagctcttgtcatgccgtacgctt-</t>
  </si>
  <si>
    <t>ccattgccctcct------tcttgtcatgccgtacgcttt</t>
  </si>
  <si>
    <t>ttgccctccttttcggagctcttgtcatgccgtacgc---</t>
  </si>
  <si>
    <t>ccattAAT----tcATaCAActAAtcaGTTAAtTAActAC</t>
  </si>
  <si>
    <t>cattAcATAcAtacATaCAt------aCgcAACaATcAAt</t>
  </si>
  <si>
    <t>NHJ078413_t6_R1_fq_gz_sgRNA_GCATGACAAGAGCTCCGAGG</t>
  </si>
  <si>
    <t>NHJ078414_t5_R1_fq_gz_sgRNA_GCATGACAAGAGCTCCGAGG</t>
  </si>
  <si>
    <t>ccattgccG--------gctcttgtcatgccgtacgcttt</t>
  </si>
  <si>
    <t>NHJ078414_t6_R1_fq_gz_sgRNA_GCATGACAAGAGCTCCGAGG</t>
  </si>
  <si>
    <t>cca-------------agctcttgtcatgccgtacgcttt</t>
  </si>
  <si>
    <t>NHJ078415_t5_R1_fq_gz_sgRNA_GCATGACAAGAGCTCCGAGG</t>
  </si>
  <si>
    <t>NHJ078415_t6_R1_fq_gz_sgRNA_GCATGACAAGAGCTCCGAGG</t>
  </si>
  <si>
    <t>NHJ078416_t5_R1_fq_gz_sgRNA_GCATGACAAGAGCTCCGAGG</t>
  </si>
  <si>
    <t>cattgccctcctAtggagctcttgtcatgccgtacgctt-</t>
  </si>
  <si>
    <t>NHJ078416_t6_R1_fq_gz_sgRNA_GCATGACAAGAGCTCCGAGG</t>
  </si>
  <si>
    <t>cTTttAcATAcAt---aCAt----AcatAccgtacgcttt</t>
  </si>
  <si>
    <t>cattgccctcctAtggagctcttgtcatgccgtacgcttt</t>
  </si>
  <si>
    <t>cattgccctcctAaggagctcttgtcatgccgtacgctt-</t>
  </si>
  <si>
    <t>NHJ078417_t5_R1_fq_gz_sgRNA_GCATGACAAGAGCTCCGAGG</t>
  </si>
  <si>
    <t>NHJ078417_t6_R1_fq_gz_sgRNA_GCATGACAAGAGCTCCGAGG</t>
  </si>
  <si>
    <t>NHJ078418_t5_R1_fq_gz_sgRNA_GCATGACAAGAGCTCCGAGG</t>
  </si>
  <si>
    <t>NHJ078418_t6_R1_fq_gz_sgRNA_GCATGACAAGAGCTCCGAGG</t>
  </si>
  <si>
    <t>NHJ078419_t5_R1_fq_gz_sgRNA_GCATGACAAGAGCTCCGAGG</t>
  </si>
  <si>
    <t>ccattgccctcctT---------------ccgtacgcttt</t>
  </si>
  <si>
    <t>NHJ078419_t6_R1_fq_gz_sgRNA_GCATGACAAGAGCTCCGAGG</t>
  </si>
  <si>
    <t>NHJ07841WT_t5_R1_fq_gz_sgRNA_GCATGACAAGAGCTCCGAGG</t>
  </si>
  <si>
    <t>NHJ07841WT_t6_R1_fq_gz_sgRNA_GCATGACAAGAGCTCCGAGG</t>
  </si>
  <si>
    <t>NHJ0785110_t5_R1_fq_gz_sgRNA_GCATGACAAGAGCTCCGAGG</t>
  </si>
  <si>
    <t>NHJ0785110_t6_R1_fq_gz_sgRNA_GCATGACAAGAGCTCCGAGG</t>
  </si>
  <si>
    <t>CCATTGCCCTCCTCGGAGCTCTTGTCATGCCG------TA</t>
  </si>
  <si>
    <t>Gcat----------gCaTTtAtATATatgcAgccacaatC</t>
  </si>
  <si>
    <t>NHJ0785111_t5_R1_fq_gz_sgRNA_GCATGACAAGAGCTCCGAGG</t>
  </si>
  <si>
    <t>NHJ0785111_t6_R1_fq_gz_sgRNA_GCATGACAAGAGCTCCGAGG</t>
  </si>
  <si>
    <t>NHJ0785112_t5_R1_fq_gz_sgRNA_GCATGACAAGAGCTCCGAGG</t>
  </si>
  <si>
    <t>NHJ0785112_t6_R1_fq_gz_sgRNA_GCATGACAAGAGCTCCGAGG</t>
  </si>
  <si>
    <t>NHJ0785113_t5_R1_fq_gz_sgRNA_GCATGACAAGAGCTCCGAGG</t>
  </si>
  <si>
    <t>ccattgccctccA--gagctcttgtcatgccgtacgcttt</t>
  </si>
  <si>
    <t>NHJ0785113_t6_R1_fq_gz_sgRNA_GCATGACAAGAGCTCCGAGG</t>
  </si>
  <si>
    <t>ccattgccctccA-ggagctcttgtcatgccgtacgcttt</t>
  </si>
  <si>
    <t>NHJ0785114_t5_R1_fq_gz_sgRNA_GCATGACAAGAGCTCCGAGG</t>
  </si>
  <si>
    <t>CCATTGCCCTCCTCGGAGCT--CTTGTCATGCCGTACGCT</t>
  </si>
  <si>
    <t>cTTttAcATAcAtACATAcAtacGCAAcaATcAAtCAATt</t>
  </si>
  <si>
    <t>NHJ0785114_t6_R1_fq_gz_sgRNA_GCATGACAAGAGCTCCGAGG</t>
  </si>
  <si>
    <t>NHJ0785115_t5_R1_fq_gz_sgRNA_GCATGACAAGAGCTCCGAGG</t>
  </si>
  <si>
    <t>NHJ0785115_t6_R1_fq_gz_sgRNA_GCATGACAAGAGCTCCGAGG</t>
  </si>
  <si>
    <t>NHJ078511_t5_R1_fq_gz_sgRNA_GCATGACAAGAGCTCCGAGG</t>
  </si>
  <si>
    <t>NHJ078511_t6_R1_fq_gz_sgRNA_GCATGACAAGAGCTCCGAGG</t>
  </si>
  <si>
    <t>NHJ078512_t5_R1_fq_gz_sgRNA_GCATGACAAGAGCTCCGAGG</t>
  </si>
  <si>
    <t>NHJ078512_t6_R1_fq_gz_sgRNA_GCATGACAAGAGCTCCGAGG</t>
  </si>
  <si>
    <t>NHJ078513_t5_R1_fq_gz_sgRNA_GCATGACAAGAGCTCCGAGG</t>
  </si>
  <si>
    <t>attgccctcctaacggagctcttgtcatgccgtacgct--</t>
  </si>
  <si>
    <t>NHJ078513_t6_R1_fq_gz_sgRNA_GCATGACAAGAGCTCCGAGG</t>
  </si>
  <si>
    <t>ccattgccct------agctcttgtcatgccgtacgcttt</t>
  </si>
  <si>
    <t>attgccctcctatcggagctcttgtcatgccgtacgct--</t>
  </si>
  <si>
    <t>attgccctcctaacggagctcttgtcatgccgtacgctt-</t>
  </si>
  <si>
    <t>NHJ078514_t5_R1_fq_gz_sgRNA_GCATGACAAGAGCTCCGAGG</t>
  </si>
  <si>
    <t>ccattg------------------tcatgccgtacgcttt</t>
  </si>
  <si>
    <t>NHJ078514_t6_R1_fq_gz_sgRNA_GCATGACAAGAGCTCCGAGG</t>
  </si>
  <si>
    <t>NHJ078515_t5_R1_fq_gz_sgRNA_GCATGACAAGAGCTCCGAGG</t>
  </si>
  <si>
    <t>NHJ078515_t6_R1_fq_gz_sgRNA_GCATGACAAGAGCTCCGAGG</t>
  </si>
  <si>
    <t>NHJ078516_t5_R1_fq_gz_sgRNA_GCATGACAAGAGCTCCGAGG</t>
  </si>
  <si>
    <t>NHJ078516_t6_R1_fq_gz_sgRNA_GCATGACAAGAGCTCCGAGG</t>
  </si>
  <si>
    <t>NHJ078517_t5_R1_fq_gz_sgRNA_GCATGACAAGAGCTCCGAGG</t>
  </si>
  <si>
    <t>ccattgccctcctATAaCTGcAtA------cAtacgcA--</t>
  </si>
  <si>
    <t>NHJ078517_t6_R1_fq_gz_sgRNA_GCATGACAAGAGCTCCGAGG</t>
  </si>
  <si>
    <t>NHJ078518_t5_R1_fq_gz_sgRNA_GCATGACAAGAGCTCCGAGG</t>
  </si>
  <si>
    <t>NHJ078518_t6_R1_fq_gz_sgRNA_GCATGACAAGAGCTCCGAGG</t>
  </si>
  <si>
    <t>ccattgccctGA-cggagctcttgtcatgccgtacgcttt</t>
  </si>
  <si>
    <t>NHJ078519_t5_R1_fq_gz_sgRNA_GCATGACAAGAGCTCCGAGG</t>
  </si>
  <si>
    <t>ccattgccct-------------gtcatgccgtacgcttt</t>
  </si>
  <si>
    <t>NHJ078519_t6_R1_fq_gz_sgRNA_GCATGACAAGAGCTCCGAGG</t>
  </si>
  <si>
    <t>ccattgcc-----------------------gtacgcttt</t>
  </si>
  <si>
    <t>NHJ07851WT_t5_R1_fq_gz_sgRNA_GCATGACAAGAGCTCCGAGG</t>
  </si>
  <si>
    <t>NHJ07851WT_t6_R1_fq_gz_sgRNA_GCATGACAAGAGCTCCGAGG</t>
  </si>
  <si>
    <t>NHJ0786110_t5_R1_fq_gz_sgRNA_GCATGACAAGAGCTCCGAGG</t>
  </si>
  <si>
    <t>NHJ0786110_t6_R1_fq_gz_sgRNA_GCATGACAAGAGCTCCGAGG</t>
  </si>
  <si>
    <t>NHJ0786111_t5_R1_fq_gz_sgRNA_GCATGACAAGAGCTCCGAGG</t>
  </si>
  <si>
    <t>NHJ0786111_t6_R1_fq_gz_sgRNA_GCATGACAAGAGCTCCGAGG</t>
  </si>
  <si>
    <t>ccat-------------------gtcatgccgtacgcttt</t>
  </si>
  <si>
    <t>NHJ0786112_t5_R1_fq_gz_sgRNA_GCATGACAAGAGCTCCGAGG</t>
  </si>
  <si>
    <t>NHJ0786112_t6_R1_fq_gz_sgRNA_GCATGACAAGAGCTCCGAGG</t>
  </si>
  <si>
    <t>NHJ0786113_t5_R1_fq_gz_sgRNA_GCATGACAAGAGCTCCGAGG</t>
  </si>
  <si>
    <t>NHJ0786113_t6_R1_fq_gz_sgRNA_GCATGACAAGAGCTCCGAGG</t>
  </si>
  <si>
    <t>NHJ0786114_t5_R1_fq_gz_sgRNA_GCATGACAAGAGCTCCGAGG</t>
  </si>
  <si>
    <t>CATTGC-CCTCCTCGGAGCTCTTGTCATGCCGTACGCTTT</t>
  </si>
  <si>
    <t>ATAtgctccATcGTgAagctcttgtcatgccgtacgcttt</t>
  </si>
  <si>
    <t>cattgccctcctGtggagctcttgtcatgccgtacgctt-</t>
  </si>
  <si>
    <t>NHJ0786114_t6_R1_fq_gz_sgRNA_GCATGACAAGAGCTCCGAGG</t>
  </si>
  <si>
    <t>NHJ0786115_t5_R1_fq_gz_sgRNA_GCATGACAAGAGCTCCGAGG</t>
  </si>
  <si>
    <t>NHJ0786115_t6_R1_fq_gz_sgRNA_GCATGACAAGAGCTCCGAGG</t>
  </si>
  <si>
    <t>NHJ078611_t5_R1_fq_gz_sgRNA_GCATGACAAGAGCTCCGAGG</t>
  </si>
  <si>
    <t>TcCtGgGcAtAcAA------ctAAtcaGTTAAtTAActAC</t>
  </si>
  <si>
    <t>NHJ078611_t6_R1_fq_gz_sgRNA_GCATGACAAGAGCTCCGAGG</t>
  </si>
  <si>
    <t>NHJ078612_t5_R1_fq_gz_sgRNA_GCATGACAAGAGCTCCGAGG</t>
  </si>
  <si>
    <t>NHJ078612_t6_R1_fq_gz_sgRNA_GCATGACAAGAGCTCCGAGG</t>
  </si>
  <si>
    <t>cattgccctccAacggagctcttgtcatgccgtacgctt-</t>
  </si>
  <si>
    <t>NHJ078613_t5_R1_fq_gz_sgRNA_GCATGACAAGAGCTCCGAGG</t>
  </si>
  <si>
    <t>NHJ078613_t6_R1_fq_gz_sgRNA_GCATGACAAGAGCTCCGAGG</t>
  </si>
  <si>
    <t>ccattgccctcc-cggagctcttgtcatgccgtacgcttt</t>
  </si>
  <si>
    <t>NHJ078614_t5_R1_fq_gz_sgRNA_GCATGACAAGAGCTCCGAGG</t>
  </si>
  <si>
    <t>NHJ078614_t6_R1_fq_gz_sgRNA_GCATGACAAGAGCTCCGAGG</t>
  </si>
  <si>
    <t>NHJ078615_t5_R1_fq_gz_sgRNA_GCATGACAAGAGCTCCGAGG</t>
  </si>
  <si>
    <t>NHJ078615_t6_R1_fq_gz_sgRNA_GCATGACAAGAGCTCCGAGG</t>
  </si>
  <si>
    <t>NHJ078616_t5_R1_fq_gz_sgRNA_GCATGACAAGAGCTCCGAGG</t>
  </si>
  <si>
    <t>NHJ078616_t6_R1_fq_gz_sgRNA_GCATGACAAGAGCTCCGAGG</t>
  </si>
  <si>
    <t>NHJ078617_t5_R1_fq_gz_sgRNA_GCATGACAAGAGCTCCGAGG</t>
  </si>
  <si>
    <t>CCATTGCCCTCCTCGGAGCTCTTGTCATGCCG-TACGCTT</t>
  </si>
  <si>
    <t>TcaAtCAATtAAt-----------tcatgcAActaATcAG</t>
  </si>
  <si>
    <t>TTaCCgccGAcGCcgACgcCAttgAcaAgcTTGGAgctCt</t>
  </si>
  <si>
    <t>NHJ078617_t6_R1_fq_gz_sgRNA_GCATGACAAGAGCTCCGAGG</t>
  </si>
  <si>
    <t>cc------------ggagctcttgtcatgccgtacgcttt</t>
  </si>
  <si>
    <t>ccattgccctcctTC-agTtAAtTAACtAcTgCaTgcAtt</t>
  </si>
  <si>
    <t>ccatGCc-------ggagctcttgtcatgccgtacgcttt</t>
  </si>
  <si>
    <t>NHJ078618_t5_R1_fq_gz_sgRNA_GCATGACAAGAGCTCCGAGG</t>
  </si>
  <si>
    <t>TGCCCTCCT----CGGAGCTCTTGTCATGCCGTACGCTTT</t>
  </si>
  <si>
    <t>tgccctcctttttcggagctcttgtcatgccgtacg----</t>
  </si>
  <si>
    <t>NHJ078618_t6_R1_fq_gz_sgRNA_GCATGACAAGAGCTCCGAGG</t>
  </si>
  <si>
    <t>tgccctccttttacggagctcttgtcatgccgtacg----</t>
  </si>
  <si>
    <t>ccattgccc-------agctcttgtcatgccgtacgcttt</t>
  </si>
  <si>
    <t>ccattgccc------gagctcttgtcatgccgtacgcttt</t>
  </si>
  <si>
    <t>NHJ078619_t5_R1_fq_gz_sgRNA_GCATGACAAGAGCTCCGAGG</t>
  </si>
  <si>
    <t>ccattgccctcctTTgagctcttgtcatgccgtacgcttt</t>
  </si>
  <si>
    <t>CATTGCCCTCCTCG-GAGCTCTTGTCATGCCGTACGCTTT</t>
  </si>
  <si>
    <t>cattgccctcctTTtgagctcttgtcatgccgtacgctt-</t>
  </si>
  <si>
    <t>NHJ078619_t6_R1_fq_gz_sgRNA_GCATGACAAGAGCTCCGAGG</t>
  </si>
  <si>
    <t>ccattgcATAcAtA-----------catgccgtacgcttt</t>
  </si>
  <si>
    <t>NHJ07861WT_t5_R1_fq_gz_sgRNA_GCATGACAAGAGCTCCGAGG</t>
  </si>
  <si>
    <t>NHJ07861WT_t6_R1_fq_gz_sgRNA_GCATGACAAGAGCTCCGAGG</t>
  </si>
  <si>
    <t>NHJ0783B10_t5_R1_fq_gz_sgRNA_AGGTTCTTCCTGTACGAGAG</t>
  </si>
  <si>
    <t>AGGTTCTTCCTGTACGAGAG</t>
  </si>
  <si>
    <t>aggttcttcctgtacgag--</t>
  </si>
  <si>
    <t>aggttcttcctgtacgagag</t>
  </si>
  <si>
    <t>--------------------</t>
  </si>
  <si>
    <t>aggttcttcctA--------</t>
  </si>
  <si>
    <t>aggttcttcctg------ag</t>
  </si>
  <si>
    <t>aggttcttcctgt----gag</t>
  </si>
  <si>
    <t>AGGTTCTTCCTGTACGAG--</t>
  </si>
  <si>
    <t>aggttcttcctgtacgaAtt</t>
  </si>
  <si>
    <t>aggttcttcc----------</t>
  </si>
  <si>
    <t>aggttc--------------</t>
  </si>
  <si>
    <t>NHJ0783B10_t6_R1_fq_gz_sgRNA_AGGTTCTTCCTGTACGAGAG</t>
  </si>
  <si>
    <t>NHJ0783B11_t5_R1_fq_gz_sgRNA_AGGTTCTTCCTGTACGAGAG</t>
  </si>
  <si>
    <t>AGGTTCTTCC---TGTACGA</t>
  </si>
  <si>
    <t>aACCtctCccaagAgGacgC</t>
  </si>
  <si>
    <t>aggttcttcctgtacgaTaA</t>
  </si>
  <si>
    <t>AGGTTCTTCC---------T</t>
  </si>
  <si>
    <t>aACCtctCccaagaggacgC</t>
  </si>
  <si>
    <t>NHJ0783B11_t6_R1_fq_gz_sgRNA_AGGTTCTTCCTGTACGAGAG</t>
  </si>
  <si>
    <t>aggttcttcctgtacgTgGT</t>
  </si>
  <si>
    <t>aggttcttcctgtacga-ag</t>
  </si>
  <si>
    <t>aggttcttcc-------gag</t>
  </si>
  <si>
    <t>AGGTTCTTCCTGTACGA-GA</t>
  </si>
  <si>
    <t>aggttcttcctgtacgatga</t>
  </si>
  <si>
    <t>aggttcttcctgta---gag</t>
  </si>
  <si>
    <t>NHJ0783B12_t5_R1_fq_gz_sgRNA_AGGTTCTTCCTGTACGAGAG</t>
  </si>
  <si>
    <t>AGGTTCTTCCTGTACGA---</t>
  </si>
  <si>
    <t>aggttcttcctgtacgaaag</t>
  </si>
  <si>
    <t>aggttcttc--------gag</t>
  </si>
  <si>
    <t>NHJ0783B12_t6_R1_fq_gz_sgRNA_AGGTTCTTCCTGTACGAGAG</t>
  </si>
  <si>
    <t>NHJ0783B13_t5_R1_fq_gz_sgRNA_AGGTTCTTCCTGTACGAGAG</t>
  </si>
  <si>
    <t>aggttcttcctg--------</t>
  </si>
  <si>
    <t>aggttctt---------gag</t>
  </si>
  <si>
    <t>NHJ0783B13_t6_R1_fq_gz_sgRNA_AGGTTCTTCCTGTACGAGAG</t>
  </si>
  <si>
    <t>aggttcttcctgtacg----</t>
  </si>
  <si>
    <t>aggttcttcctgtacgaaga</t>
  </si>
  <si>
    <t>aggttcttcctgctgATAAa</t>
  </si>
  <si>
    <t>AGGTTCTTCCTGTACGAG-A</t>
  </si>
  <si>
    <t>aggttcttcctgtacgagga</t>
  </si>
  <si>
    <t>aggttcttcctgATAAaCaT</t>
  </si>
  <si>
    <t>aggttcttcctgta-----g</t>
  </si>
  <si>
    <t>aggtt------------gag</t>
  </si>
  <si>
    <t>NHJ0783B14_t5_R1_fq_gz_sgRNA_AGGTTCTTCCTGTACGAGAG</t>
  </si>
  <si>
    <t>aggttc-----------gag</t>
  </si>
  <si>
    <t>aggttcttcctgtacgCTTg</t>
  </si>
  <si>
    <t>NHJ0783B14_t6_R1_fq_gz_sgRNA_AGGTTCTTCCTGTACGAGAG</t>
  </si>
  <si>
    <t>aggttcttcc---acgT-ag</t>
  </si>
  <si>
    <t>NHJ0783B15_t5_R1_fq_gz_sgRNA_AGGTTCTTCCTGTACGAGAG</t>
  </si>
  <si>
    <t>NHJ0783B15_t6_R1_fq_gz_sgRNA_AGGTTCTTCCTGTACGAGAG</t>
  </si>
  <si>
    <t>aggttcttcctgtTcgTg--</t>
  </si>
  <si>
    <t>aacctcAGcct---cgaCaC</t>
  </si>
  <si>
    <t>NHJ0783B16_t5_R1_fq_gz_sgRNA_AGGTTCTTCCTGTACGAGAG</t>
  </si>
  <si>
    <t>AGGTTCTTCCTGTACG-AGA</t>
  </si>
  <si>
    <t>aggttcttcctgtacCtagG</t>
  </si>
  <si>
    <t>NHJ0783B16_t6_R1_fq_gz_sgRNA_AGGTTCTTCCTGTACGAGAG</t>
  </si>
  <si>
    <t>aggttcttcctgtacgtagG</t>
  </si>
  <si>
    <t>NHJ0783B1_t5_R1_fq_gz_sgRNA_AGGTTCTTCCTGTACGAGAG</t>
  </si>
  <si>
    <t>aggttcttcctgtacgTgag</t>
  </si>
  <si>
    <t>NHJ0783B1_t6_R1_fq_gz_sgRNA_AGGTTCTTCCTGTACGAGAG</t>
  </si>
  <si>
    <t>NHJ0783B2_t5_R1_fq_gz_sgRNA_AGGTTCTTCCTGTACGAGAG</t>
  </si>
  <si>
    <t>aggtt---------------</t>
  </si>
  <si>
    <t>aggttcttcctgtacgacga</t>
  </si>
  <si>
    <t>NHJ0783B2_t6_R1_fq_gz_sgRNA_AGGTTCTTCCTGTACGAGAG</t>
  </si>
  <si>
    <t>NHJ0783B3_t5_R1_fq_gz_sgRNA_AGGTTCTTCCTGTACGAGAG</t>
  </si>
  <si>
    <t>aggttcttcctg-----gag</t>
  </si>
  <si>
    <t>AGGTTCTTCCTGTACGAGA-</t>
  </si>
  <si>
    <t>aggttcttcctgtacgaCaa</t>
  </si>
  <si>
    <t>NHJ0783B3_t6_R1_fq_gz_sgRNA_AGGTTCTTCCTGTACGAGAG</t>
  </si>
  <si>
    <t>aggttctt------------</t>
  </si>
  <si>
    <t>NHJ0783B4_t5_R1_fq_gz_sgRNA_AGGTTCTTCCTGTACGAGAG</t>
  </si>
  <si>
    <t>aggttcttcctgt-------</t>
  </si>
  <si>
    <t>TTC------CTGTACGAGAG</t>
  </si>
  <si>
    <t>GtGgcgctgctgATAAaCaT</t>
  </si>
  <si>
    <t>aggttcttcT----------</t>
  </si>
  <si>
    <t>NHJ0783B4_t6_R1_fq_gz_sgRNA_AGGTTCTTCCTGTACGAGAG</t>
  </si>
  <si>
    <t>NHJ0783B5_t5_R1_fq_gz_sgRNA_AGGTTCTTCCTGTACGAGAG</t>
  </si>
  <si>
    <t>aggttcttcctgtacCaCTg</t>
  </si>
  <si>
    <t>aggttct----------gag</t>
  </si>
  <si>
    <t>CT-----TCCTGTACGAGAG</t>
  </si>
  <si>
    <t>GtggcgctGctgATAAaCaT</t>
  </si>
  <si>
    <t>NHJ0783B5_t6_R1_fq_gz_sgRNA_AGGTTCTTCCTGTACGAGAG</t>
  </si>
  <si>
    <t>NHJ0783B6_t5_R1_fq_gz_sgRNA_AGGTTCTTCCTGTACGAGAG</t>
  </si>
  <si>
    <t>NHJ0783B6_t6_R1_fq_gz_sgRNA_AGGTTCTTCCTGTACGAGAG</t>
  </si>
  <si>
    <t>NHJ0783B7_t5_R1_fq_gz_sgRNA_AGGTTCTTCCTGTACGAGAG</t>
  </si>
  <si>
    <t>aggttcttcctgtacgTg--</t>
  </si>
  <si>
    <t>NHJ0783B7_t6_R1_fq_gz_sgRNA_AGGTTCTTCCTGTACGAGAG</t>
  </si>
  <si>
    <t>AGGTTCTTCC----------</t>
  </si>
  <si>
    <t>aggttcttcctacgtggcaa</t>
  </si>
  <si>
    <t>aggttcttcctgtacTagCT</t>
  </si>
  <si>
    <t>NHJ0783B8_t5_R1_fq_gz_sgRNA_AGGTTCTTCCTGTACGAGAG</t>
  </si>
  <si>
    <t>aAgtGcGCcA---acCTCag</t>
  </si>
  <si>
    <t>aAgtGcGCcA---acCTCaC</t>
  </si>
  <si>
    <t>NHJ0783B8_t6_R1_fq_gz_sgRNA_AGGTTCTTCCTGTACGAGAG</t>
  </si>
  <si>
    <t>agg--------------gag</t>
  </si>
  <si>
    <t>NHJ0783B9_t5_R1_fq_gz_sgRNA_AGGTTCTTCCTGTACGAGAG</t>
  </si>
  <si>
    <t>NHJ0783B9_t6_R1_fq_gz_sgRNA_AGGTTCTTCCTGTACGAGAG</t>
  </si>
  <si>
    <t>aggttcttcctgtac---ag</t>
  </si>
  <si>
    <t>aggttcttcctgtacga---</t>
  </si>
  <si>
    <t>NHJ0783BWT_t5_R1_fq_gz_sgRNA_AGGTTCTTCCTGTACGAGAG</t>
  </si>
  <si>
    <t>NHJ0783BWT_t6_R1_fq_gz_sgRNA_AGGTTCTTCCTGTACGAGAG</t>
  </si>
  <si>
    <t>HJ0784210_t5_R1_fq_gz_sgRNA_AGGTTCTTCCTGTACGAGAG</t>
  </si>
  <si>
    <t>HJ0784210_t6_R1_fq_gz_sgRNA_AGGTTCTTCCTGTACGAGAG</t>
  </si>
  <si>
    <t>aggttcttTctg------ag</t>
  </si>
  <si>
    <t>HJ0784211_t5_R1_fq_gz_sgRNA_AGGTTCTTCCTGTACGAGAG</t>
  </si>
  <si>
    <t>aggttcttcGt-------ag</t>
  </si>
  <si>
    <t>a-------------------</t>
  </si>
  <si>
    <t>HJ0784211_t6_R1_fq_gz_sgRNA_AGGTTCTTCCTGTACGAGAG</t>
  </si>
  <si>
    <t>HJ0784212_t5_R1_fq_gz_sgRNA_AGGTTCTTCCTGTACGAGAG</t>
  </si>
  <si>
    <t>AGGTTCTTCC----TGTACG</t>
  </si>
  <si>
    <t>aggttcttGccaagAgGacg</t>
  </si>
  <si>
    <t>aggttcttcctgGaT-----</t>
  </si>
  <si>
    <t>HJ0784212_t6_R1_fq_gz_sgRNA_AGGTTCTTCCTGTACGAGAG</t>
  </si>
  <si>
    <t>aggttcttcctgtacTaTaT</t>
  </si>
  <si>
    <t>HJ0784213_t5_R1_fq_gz_sgRNA_AGGTTCTTCCTGTACGAGAG</t>
  </si>
  <si>
    <t>HJ0784213_t6_R1_fq_gz_sgRNA_AGGTTCTTCCTGTACGAGAG</t>
  </si>
  <si>
    <t>aggttcttcctgtacg---g</t>
  </si>
  <si>
    <t>aggtG--tActAtaTTagct</t>
  </si>
  <si>
    <t>HJ0784214_t5_R1_fq_gz_sgRNA_AGGTTCTTCCTGTACGAGAG</t>
  </si>
  <si>
    <t>aggttcttcctgtacg-gag</t>
  </si>
  <si>
    <t>HJ0784214_t6_R1_fq_gz_sgRNA_AGGTTCTTCCTGTACGAGAG</t>
  </si>
  <si>
    <t>aggttcGtG-----------</t>
  </si>
  <si>
    <t>aggttcttcc----cgagag</t>
  </si>
  <si>
    <t>HJ0784215_t5_R1_fq_gz_sgRNA_AGGTTCTTCCTGTACGAGAG</t>
  </si>
  <si>
    <t>HJ0784215_t6_R1_fq_gz_sgRNA_AGGTTCTTCCTGTACGAGAG</t>
  </si>
  <si>
    <t>aggttcttcctgtC------</t>
  </si>
  <si>
    <t>HJ078421_t5_R1_fq_gz_sgRNA_AGGTTCTTCCTGTACGAGAG</t>
  </si>
  <si>
    <t>aggttcttcAcacaccatat</t>
  </si>
  <si>
    <t>HJ078421_t6_R1_fq_gz_sgRNA_AGGTTCTTCCTGTACGAGAG</t>
  </si>
  <si>
    <t>HJ078422_t5_R1_fq_gz_sgRNA_AGGTTCTTCCTGTACGAGAG</t>
  </si>
  <si>
    <t>aggttcttcctgA-------</t>
  </si>
  <si>
    <t>HJ078422_t6_R1_fq_gz_sgRNA_AGGTTCTTCCTGTACGAGAG</t>
  </si>
  <si>
    <t>aggttcttcGtgatggctgc</t>
  </si>
  <si>
    <t>aggttcttcctgGGGATAaA</t>
  </si>
  <si>
    <t>atcgccgtcGtCtCcgTCTC</t>
  </si>
  <si>
    <t>HJ078423_t5_R1_fq_gz_sgRNA_AGGTTCTTCCTGTACGAGAG</t>
  </si>
  <si>
    <t>aggttcttcctgtacgaT--</t>
  </si>
  <si>
    <t>aggttcttcctgtacgaCaA</t>
  </si>
  <si>
    <t>HJ078423_t6_R1_fq_gz_sgRNA_AGGTTCTTCCTGTACGAGAG</t>
  </si>
  <si>
    <t>GTCGtctCcGtCtCcgGCaC</t>
  </si>
  <si>
    <t>HJ078424_t5_R1_fq_gz_sgRNA_AGGTTCTTCCTGTACGAGAG</t>
  </si>
  <si>
    <t>aggttcttcctgtaTgag--</t>
  </si>
  <si>
    <t>------ttATAgAacAaA--</t>
  </si>
  <si>
    <t>HJ078424_t6_R1_fq_gz_sgRNA_AGGTTCTTCCTGTACGAGAG</t>
  </si>
  <si>
    <t>HJ078425_t5_R1_fq_gz_sgRNA_AGGTTCTTCCTGTACGAGAG</t>
  </si>
  <si>
    <t>HJ078425_t6_R1_fq_gz_sgRNA_AGGTTCTTCCTGTACGAGAG</t>
  </si>
  <si>
    <t>aggttcttTA----------</t>
  </si>
  <si>
    <t>HJ078426_t5_R1_fq_gz_sgRNA_AGGTTCTTCCTGTACGAGAG</t>
  </si>
  <si>
    <t>HJ078426_t6_R1_fq_gz_sgRNA_AGGTTCTTCCTGTACGAGAG</t>
  </si>
  <si>
    <t>HJ078427_t5_R1_fq_gz_sgRNA_AGGTTCTTCCTGTACGAGAG</t>
  </si>
  <si>
    <t>HJ078427_t6_R1_fq_gz_sgRNA_AGGTTCTTCCTGTACGAGAG</t>
  </si>
  <si>
    <t>AGGTTCTTCCTGTACGA--G</t>
  </si>
  <si>
    <t>aggttcttcctgtacgattg</t>
  </si>
  <si>
    <t>HJ078428_t5_R1_fq_gz_sgRNA_AGGTTCTTCCTGTACGAGAG</t>
  </si>
  <si>
    <t>aggAtcttcGtACaGgaCGC</t>
  </si>
  <si>
    <t>aggttcttcGtacaggaagc</t>
  </si>
  <si>
    <t>HJ078428_t6_R1_fq_gz_sgRNA_AGGTTCTTCCTGTACGAGAG</t>
  </si>
  <si>
    <t>HJ078429_t5_R1_fq_gz_sgRNA_AGGTTCTTCCTGTACGAGAG</t>
  </si>
  <si>
    <t>HJ078429_t6_R1_fq_gz_sgRNA_AGGTTCTTCCTGTACGAGAG</t>
  </si>
  <si>
    <t>HJ07842WT_t5_R1_fq_gz_sgRNA_AGGTTCTTCCTGTACGAGAG</t>
  </si>
  <si>
    <t>HJ07842WT_t6_R1_fq_gz_sgRNA_AGGTTCTTCCTGTACGAGAG</t>
  </si>
  <si>
    <t>HJ0785210_t5_R1_fq_gz_sgRNA_AGGTTCTTCCTGTACGAGAG</t>
  </si>
  <si>
    <t>aggttcttcctggcgctaat</t>
  </si>
  <si>
    <t>HJ0785210_t6_R1_fq_gz_sgRNA_AGGTTCTTCCTGTACGAGAG</t>
  </si>
  <si>
    <t>HJ0785211_t5_R1_fq_gz_sgRNA_AGGTTCTTCCTGTACGAGAG</t>
  </si>
  <si>
    <t>aggttcttcctgta--agag</t>
  </si>
  <si>
    <t>HJ0785211_t6_R1_fq_gz_sgRNA_AGGTTCTTCCTGTACGAGAG</t>
  </si>
  <si>
    <t>HJ0785212_t5_R1_fq_gz_sgRNA_AGGTTCTTCCTGTACGAGAG</t>
  </si>
  <si>
    <t>GAAttACCActg--------</t>
  </si>
  <si>
    <t>HJ0785212_t6_R1_fq_gz_sgRNA_AGGTTCTTCCTGTACGAGAG</t>
  </si>
  <si>
    <t>HJ0785213_t5_R1_fq_gz_sgRNA_AGGTTCTTCCTGTACGAGAG</t>
  </si>
  <si>
    <t>aggttcttc-----------</t>
  </si>
  <si>
    <t>HJ0785213_t6_R1_fq_gz_sgRNA_AGGTTCTTCCTGTACGAGAG</t>
  </si>
  <si>
    <t>HJ0785214_t5_R1_fq_gz_sgRNA_AGGTTCTTCCTGTACGAGAG</t>
  </si>
  <si>
    <t>aggttcttcctgtacgC-ag</t>
  </si>
  <si>
    <t>aggttcttcctgtacgaatt</t>
  </si>
  <si>
    <t>HJ0785214_t6_R1_fq_gz_sgRNA_AGGTTCTTCCTGTACGAGAG</t>
  </si>
  <si>
    <t>aggttcttcctgtacgaTaT</t>
  </si>
  <si>
    <t>HJ0785215_t5_R1_fq_gz_sgRNA_AGGTTCTTCCTGTACGAGAG</t>
  </si>
  <si>
    <t>aggttcttcctgtacC----</t>
  </si>
  <si>
    <t>HJ0785215_t6_R1_fq_gz_sgRNA_AGGTTCTTCCTGTACGAGAG</t>
  </si>
  <si>
    <t>aggttcttcctgtacgaAca</t>
  </si>
  <si>
    <t>HJ078521_t5_R1_fq_gz_sgRNA_AGGTTCTTCCTGTACGAGAG</t>
  </si>
  <si>
    <t>aggttcttcctgtaTAaACA</t>
  </si>
  <si>
    <t>aCCtGcACcAtAAaTTagtt</t>
  </si>
  <si>
    <t>aggttcttcctgtacgaacc</t>
  </si>
  <si>
    <t>AGGTTCTTCC-TGTACGAGA</t>
  </si>
  <si>
    <t>aggttcttccaCgtaGga--</t>
  </si>
  <si>
    <t>HJ078521_t6_R1_fq_gz_sgRNA_AGGTTCTTCCTGTACGAGAG</t>
  </si>
  <si>
    <t>aggttctt----------ag</t>
  </si>
  <si>
    <t>aggttctGcA----------</t>
  </si>
  <si>
    <t>aggttcttcctgtacgagaT</t>
  </si>
  <si>
    <t>aggttcttcctggcgctgct</t>
  </si>
  <si>
    <t>HJ078522_t5_R1_fq_gz_sgRNA_AGGTTCTTCCTGTACGAGAG</t>
  </si>
  <si>
    <t>aggttcttcct-------ag</t>
  </si>
  <si>
    <t>GCCAAcCtcAGCCTcgaCaC</t>
  </si>
  <si>
    <t>HJ078522_t6_R1_fq_gz_sgRNA_AGGTTCTTCCTGTACGAGAG</t>
  </si>
  <si>
    <t>aggttcttcctgtacgaACg</t>
  </si>
  <si>
    <t>HJ078523_t5_R1_fq_gz_sgRNA_AGGTTCTTCCTGTACGAGAG</t>
  </si>
  <si>
    <t>aggttcttcctgtaGgag--</t>
  </si>
  <si>
    <t>agA-----------------</t>
  </si>
  <si>
    <t>HJ078523_t6_R1_fq_gz_sgRNA_AGGTTCTTCCTGTACGAGAG</t>
  </si>
  <si>
    <t>HJ078524_t5_R1_fq_gz_sgRNA_AGGTTCTTCCTGTACGAGAG</t>
  </si>
  <si>
    <t>CTT-----CCTGTACGAGAG</t>
  </si>
  <si>
    <t>cttatacacAtCtCcgagCC</t>
  </si>
  <si>
    <t>aggttc----------agag</t>
  </si>
  <si>
    <t>aCCGCctGcTCCtCcgCCaA</t>
  </si>
  <si>
    <t>HJ078524_t6_R1_fq_gz_sgRNA_AGGTTCTTCCTGTACGAGAG</t>
  </si>
  <si>
    <t>HJ078525_t5_R1_fq_gz_sgRNA_AGGTTCTTCCTGTACGAGAG</t>
  </si>
  <si>
    <t>HJ078525_t6_R1_fq_gz_sgRNA_AGGTTCTTCCTGTACGAGAG</t>
  </si>
  <si>
    <t>HJ078526_t5_R1_fq_gz_sgRNA_AGGTTCTTCCTGTACGAGAG</t>
  </si>
  <si>
    <t>HJ078526_t6_R1_fq_gz_sgRNA_AGGTTCTTCCTGTACGAGAG</t>
  </si>
  <si>
    <t>HJ078527_t5_R1_fq_gz_sgRNA_AGGTTCTTCCTGTACGAGAG</t>
  </si>
  <si>
    <t>aggttcttcctgtcttcacc</t>
  </si>
  <si>
    <t>HJ078527_t6_R1_fq_gz_sgRNA_AGGTTCTTCCTGTACGAGAG</t>
  </si>
  <si>
    <t>HJ078528_t5_R1_fq_gz_sgRNA_AGGTTCTTCCTGTACGAGAG</t>
  </si>
  <si>
    <t>HJ078528_t6_R1_fq_gz_sgRNA_AGGTTCTTCCTGTACGAGAG</t>
  </si>
  <si>
    <t>AGGTTCTTCCTGTA-----C</t>
  </si>
  <si>
    <t>aggttcttcctgtCgtctcc</t>
  </si>
  <si>
    <t>HJ078529_t5_R1_fq_gz_sgRNA_AGGTTCTTCCTGTACGAGAG</t>
  </si>
  <si>
    <t>HJ078529_t6_R1_fq_gz_sgRNA_AGGTTCTTCCTGTACGAGAG</t>
  </si>
  <si>
    <t>HJ07852WT_t5_R1_fq_gz_sgRNA_AGGTTCTTCCTGTACGAGAG</t>
  </si>
  <si>
    <t>HJ07852WT_t6_R1_fq_gz_sgRNA_AGGTTCTTCCTGTACGAGAG</t>
  </si>
  <si>
    <t>HJ0786210_t5_R1_fq_gz_sgRNA_AGGTTCTTCCTGTACGAGAG</t>
  </si>
  <si>
    <t>HJ0786210_t6_R1_fq_gz_sgRNA_AGGTTCTTCCTGTACGAGAG</t>
  </si>
  <si>
    <t>aggttcA-------------</t>
  </si>
  <si>
    <t>HJ0786211_t5_R1_fq_gz_sgRNA_AGGTTCTTCCTGTACGAGAG</t>
  </si>
  <si>
    <t>HJ0786211_t6_R1_fq_gz_sgRNA_AGGTTCTTCCTGTACGAGAG</t>
  </si>
  <si>
    <t>aggttcttcctgtacgaTaa</t>
  </si>
  <si>
    <t>aggttcttcctgtacgaAta</t>
  </si>
  <si>
    <t>HJ0786212_t5_R1_fq_gz_sgRNA_AGGTTCTTCCTGTACGAGAG</t>
  </si>
  <si>
    <t>aggttcttcctgtacgaTCg</t>
  </si>
  <si>
    <t>HJ0786212_t6_R1_fq_gz_sgRNA_AGGTTCTTCCTGTACGAGAG</t>
  </si>
  <si>
    <t>aggttcttcctT-----gag</t>
  </si>
  <si>
    <t>HJ0786213_t5_R1_fq_gz_sgRNA_AGGTTCTTCCTGTACGAGAG</t>
  </si>
  <si>
    <t>agg-----------------</t>
  </si>
  <si>
    <t>atcgccGtcGtCtCcgTCTC</t>
  </si>
  <si>
    <t>aggt-------------gag</t>
  </si>
  <si>
    <t>HJ0786213_t6_R1_fq_gz_sgRNA_AGGTTCTTCCTGTACGAGAG</t>
  </si>
  <si>
    <t>HJ0786214_t5_R1_fq_gz_sgRNA_AGGTTCTTCCTGTACGAGAG</t>
  </si>
  <si>
    <t>HJ0786214_t6_R1_fq_gz_sgRNA_AGGTTCTTCCTGTACGAGAG</t>
  </si>
  <si>
    <t>HJ0786215_t5_R1_fq_gz_sgRNA_AGGTTCTTCCTGTACGAGAG</t>
  </si>
  <si>
    <t>HJ0786215_t6_R1_fq_gz_sgRNA_AGGTTCTTCCTGTACGAGAG</t>
  </si>
  <si>
    <t>HJ078621_t5_R1_fq_gz_sgRNA_AGGTTCTTCCTGTACGAGAG</t>
  </si>
  <si>
    <t>aggttcttT--------gag</t>
  </si>
  <si>
    <t>HJ078621_t6_R1_fq_gz_sgRNA_AGGTTCTTCCTGTACGAGAG</t>
  </si>
  <si>
    <t>HJ078622_t5_R1_fq_gz_sgRNA_AGGTTCTTCCTGTACGAGAG</t>
  </si>
  <si>
    <t>aggttct-------------</t>
  </si>
  <si>
    <t>aggttcttcctgtacCCAag</t>
  </si>
  <si>
    <t>aggttcttcctgtTcg----</t>
  </si>
  <si>
    <t>HJ078622_t6_R1_fq_gz_sgRNA_AGGTTCTTCCTGTACGAGAG</t>
  </si>
  <si>
    <t>HJ078623_t5_R1_fq_gz_sgRNA_AGGTTCTTCCTGTACGAGAG</t>
  </si>
  <si>
    <t>HJ078623_t6_R1_fq_gz_sgRNA_AGGTTCTTCCTGTACGAGAG</t>
  </si>
  <si>
    <t>HJ078624_t5_R1_fq_gz_sgRNA_AGGTTCTTCCTGTACGAGAG</t>
  </si>
  <si>
    <t>HJ078624_t6_R1_fq_gz_sgRNA_AGGTTCTTCCTGTACGAGAG</t>
  </si>
  <si>
    <t>HJ078625_t5_R1_fq_gz_sgRNA_AGGTTCTTCCTGTACGAGAG</t>
  </si>
  <si>
    <t>HJ078625_t6_R1_fq_gz_sgRNA_AGGTTCTTCCTGTACGAGAG</t>
  </si>
  <si>
    <t>HJ078626_t5_R1_fq_gz_sgRNA_AGGTTCTTCCTGTACGAGAG</t>
  </si>
  <si>
    <t>aggttctC---gtacgCCTg</t>
  </si>
  <si>
    <t>GggttcGCGctgtCcgCCaA</t>
  </si>
  <si>
    <t>HJ078626_t6_R1_fq_gz_sgRNA_AGGTTCTTCCTGTACGAGAG</t>
  </si>
  <si>
    <t>aggttcttccacatcgccgt</t>
  </si>
  <si>
    <t>aggttcttcctgtTcgCCGT</t>
  </si>
  <si>
    <t>HJ078627_t5_R1_fq_gz_sgRNA_AGGTTCTTCCTGTACGAGAG</t>
  </si>
  <si>
    <t>aggttcttcctgtacgaA--</t>
  </si>
  <si>
    <t>HJ078627_t6_R1_fq_gz_sgRNA_AGGTTCTTCCTGTACGAGAG</t>
  </si>
  <si>
    <t>HJ078628_t5_R1_fq_gz_sgRNA_AGGTTCTTCCTGTACGAGAG</t>
  </si>
  <si>
    <t>aggt---------------g</t>
  </si>
  <si>
    <t>HJ078628_t6_R1_fq_gz_sgRNA_AGGTTCTTCCTGTACGAGAG</t>
  </si>
  <si>
    <t>HJ078629_t5_R1_fq_gz_sgRNA_AGGTTCTTCCTGTACGAGAG</t>
  </si>
  <si>
    <t>aggttcttcctgtaAC-gag</t>
  </si>
  <si>
    <t>aggttcttcctgta------</t>
  </si>
  <si>
    <t>HJ078629_t6_R1_fq_gz_sgRNA_AGGTTCTTCCTGTACGAGAG</t>
  </si>
  <si>
    <t>HJ07862WT_t5_R1_fq_gz_sgRNA_AGGTTCTTCCTGTACGAGAG</t>
  </si>
  <si>
    <t>HJ07862WT_t6_R1_fq_gz_sgRNA_AGGTTCTTCCTGTACGAGAG</t>
  </si>
  <si>
    <t>NHJ0793A10_t5_R1_fq_gz_sgRNA_GGACATGCCCGTGGTCGACG</t>
  </si>
  <si>
    <t>CGGCGGAGCTGGACATGCCCGTGGTCGACGTGGGCGTGCT</t>
  </si>
  <si>
    <t>cggcggagctggacatgcccgtggtcgacgtgggcgtgct</t>
  </si>
  <si>
    <t>cggcggagctggacatgccG-----cgGcgCAggTgGCcG</t>
  </si>
  <si>
    <t>CGGCGGAGCTGGACATGCCCGTGGTCG-ACGTGGGCGTGC</t>
  </si>
  <si>
    <t>cggcggagctggacatgcccgtggtcgtacgtgggcgtgc</t>
  </si>
  <si>
    <t>CGGCGGAGCTGGACATGCCCGTGGT-CGACGTGGGCGTGC</t>
  </si>
  <si>
    <t>cggcggagctggacatgcccgtggCgcCacgCACgGgtTc</t>
  </si>
  <si>
    <t>GGCGGAGCTGGACATGCC-CGTGGTCGACGTGGGCGTGCT</t>
  </si>
  <si>
    <t>ggcgCagGtggCc--gccgcgtgCGcCacgCACgGgtTct</t>
  </si>
  <si>
    <t>CGGCGGAGCTGGACATGCCCGTGGTCGA-CGTGGGCGTGC</t>
  </si>
  <si>
    <t>cggcggagctggacatgcccgtggtcgaacgtgggcgtgc</t>
  </si>
  <si>
    <t>GCG--GAGCTGGACATGCCCGTGGTCGACGTGGGCGTGCT</t>
  </si>
  <si>
    <t>CcgaggGgctgCGcCGCGccgCggCGCaGgtggCcg----</t>
  </si>
  <si>
    <t>cgTGTTaATtAgaTTGgAcA-----cgCcgAgggGCtgcG</t>
  </si>
  <si>
    <t>cggcggagctggacatgcccgtggtc-acgtgggcgtgct</t>
  </si>
  <si>
    <t>NHJ0793A10_t6_R1_fq_gz_sgRNA_GGACATGCCCGTGGTCGACG</t>
  </si>
  <si>
    <t>CGGCGGAGCTGGACATGCCCGTGGTC---------GACGT</t>
  </si>
  <si>
    <t>cggcggagctggacatgcccgtggAcatgcccgacgCcgA</t>
  </si>
  <si>
    <t>CGGCGGAGCTGGACATGCCCGTGGT--CGACGTGGGCGTG</t>
  </si>
  <si>
    <t>cggcggagctggacatgcccgtggCgacgCcgAgggGCtg</t>
  </si>
  <si>
    <t>cggcggagctggacatgcccgtggtcggacgtgggcgtgc</t>
  </si>
  <si>
    <t>NHJ0793A11_t5_R1_fq_gz_sgRNA_GGACATGCCCGTGGTCGACG</t>
  </si>
  <si>
    <t>cggcggagctggacatgcccgtCg-----gtgggcgtgct</t>
  </si>
  <si>
    <t>cggcggagctggacatgcccgtggtcgtacgGgggcgtgc</t>
  </si>
  <si>
    <t>CGGCGGAGCTGGACATGCCCGTGGTCGA----CGTGGGCG</t>
  </si>
  <si>
    <t>cggcggagctggacatgcccgtggtcgTgctccgtgggcg</t>
  </si>
  <si>
    <t>NHJ0793A11_t6_R1_fq_gz_sgRNA_GGACATGCCCGTGGTCGACG</t>
  </si>
  <si>
    <t>cggcggagctggacCCgc--gtgCGcCacgCACgGgtTct</t>
  </si>
  <si>
    <t>cggcggagctggacatgcccgtggtT-acgtgggcgtgct</t>
  </si>
  <si>
    <t>CGGCGGAGCTGGACATGCCC------GTGGTCGACGTGGG</t>
  </si>
  <si>
    <t>cggcggagctggacatgcTccgcgacgGCgAcgCcgAggg</t>
  </si>
  <si>
    <t>NHJ0793A12_t5_R1_fq_gz_sgRNA_GGACATGCCCGTGGTCGACG</t>
  </si>
  <si>
    <t>cggcggagctggacatgcccgtggt--acgtgggcgtgct</t>
  </si>
  <si>
    <t>cggcggagctggacatgcccgtggtcgtacgtgggcgGgc</t>
  </si>
  <si>
    <t>NHJ0793A12_t6_R1_fq_gz_sgRNA_GGACATGCCCGTGGTCGACG</t>
  </si>
  <si>
    <t>ccgaggGgctgCGcCGCGccgCggCGCaGgtggCcg----</t>
  </si>
  <si>
    <t>CGGCGGAGCTGGACATGCCCGTGG--TCGACGTGG-----</t>
  </si>
  <si>
    <t>cggcggagctggacatgcccgtggggtcgCcgtCgcgcag</t>
  </si>
  <si>
    <t>cggcggagctggacatgcccgtggtcg---------tgct</t>
  </si>
  <si>
    <t>NHJ0793A13_t5_R1_fq_gz_sgRNA_GGACATGCCCGTGGTCGACG</t>
  </si>
  <si>
    <t>cggcggagctggacatgcc----------gAgggGCtgcG</t>
  </si>
  <si>
    <t>cggcggagctggacatgcccAATg-----gtgggcgtgct</t>
  </si>
  <si>
    <t>cggcggagctggacatg----------acgtgggcgtgct</t>
  </si>
  <si>
    <t>cggcggagctggacatgcccgtggtTgaT-tggATTtgct</t>
  </si>
  <si>
    <t>cggcggagctggacatgcc--------acgtgggcgtgct</t>
  </si>
  <si>
    <t>NHJ0793A13_t6_R1_fq_gz_sgRNA_GGACATGCCCGTGGTCGACG</t>
  </si>
  <si>
    <t>CGGCGGAGCTGGACATGCCCGTGGTCGACGTG--------</t>
  </si>
  <si>
    <t>cggcggagctggacatgcccgtggtcgCcgCgccgcggcg</t>
  </si>
  <si>
    <t>cggcggagctggacatgcccgtggtcgacg----------</t>
  </si>
  <si>
    <t>cggcggagctggacatgcccgtgg-----gtTgAGCCgcG</t>
  </si>
  <si>
    <t>cggcggagctggacatgcccgtggtcgGcgCAggTgGCcG</t>
  </si>
  <si>
    <t>cTgcgCCgcG--------ccgCggCGCaGgtggCcg----</t>
  </si>
  <si>
    <t>NHJ0793A14_t5_R1_fq_gz_sgRNA_GGACATGCCCGTGGTCGACG</t>
  </si>
  <si>
    <t>cggcggagctggacatgcccgtggtc--------------</t>
  </si>
  <si>
    <t>NHJ0793A14_t6_R1_fq_gz_sgRNA_GGACATGCCCGTGGTCGACG</t>
  </si>
  <si>
    <t>cggcggagctggacatgcccgtggtcgacgtgggcgGgct</t>
  </si>
  <si>
    <t>NHJ0793A15_t5_R1_fq_gz_sgRNA_GGACATGCCCGTGGTCGACG</t>
  </si>
  <si>
    <t>CGGCGGAGCTGGACATGCCC-------------------G</t>
  </si>
  <si>
    <t>cggcggagctggaA--gccGaaggagagggtctccttccA</t>
  </si>
  <si>
    <t>CGGCGGAGCTGGACATGCCCGTGGTCGACGTGGGCG-TGC</t>
  </si>
  <si>
    <t>cggcggagctggacaCgcAcgGgTtcTTcCCTgTcTctTA</t>
  </si>
  <si>
    <t>cggcggagctggacatgcccgtggCGCaGgtggCcg----</t>
  </si>
  <si>
    <t>CGGCGGAGCTGGACATGCCCGTGGTC--GACGTGGGCGTG</t>
  </si>
  <si>
    <t>cggcggagctggacatgcccgtggtctcgGcgACTCGgAg</t>
  </si>
  <si>
    <t>cggcggagctggacatgcccgtggtcgCcg----cgtgcG</t>
  </si>
  <si>
    <t>CGGCGGAGCTGGACATGCCCGTGGT---------------</t>
  </si>
  <si>
    <t>cggcggagctggacatgcccgtCgtgtggccgaacggcga</t>
  </si>
  <si>
    <t>NHJ0793A15_t6_R1_fq_gz_sgRNA_GGACATGCCCGTGGTCGACG</t>
  </si>
  <si>
    <t>CGGCGGAGCTGGACATGCCC--GTGGTCGACGTGGGCGTG</t>
  </si>
  <si>
    <t>cggcggagctggacatgcGcaggtggCcgCcg----cgtg</t>
  </si>
  <si>
    <t>cggcggagctggacatgcccgtCgAcCacg--ggcAtgc-</t>
  </si>
  <si>
    <t>GCGGAGCTGGA--CATGCCCGTGGTCGACGTGGGCGTGCT</t>
  </si>
  <si>
    <t>gcggagcAggTggcCGCcGcgtgCGcCacgCACgGgtTct</t>
  </si>
  <si>
    <t>cggcggagctggacatgcccgtggtGgCcg----------</t>
  </si>
  <si>
    <t>CGGCGGAGCTGGACATGCCCGTGGTCGA----------CG</t>
  </si>
  <si>
    <t>cggcggagctggacatgcccgtggtTgaattctatccgcg</t>
  </si>
  <si>
    <t>NHJ0793A1_t5_R1_fq_gz_sgRNA_GGACATGCCCGTGGTCGACG</t>
  </si>
  <si>
    <t>cggcggagctggacatgcccgtg----acgtgggcgtgct</t>
  </si>
  <si>
    <t>cggcggagctggacatgcccgtggCGga-gCAggTgGCcG</t>
  </si>
  <si>
    <t>NHJ0793A1_t6_R1_fq_gz_sgRNA_GGACATGCCCGTGGTCGACG</t>
  </si>
  <si>
    <t>NHJ0793A2_t5_R1_fq_gz_sgRNA_GGACATGCCCGTGGTCGACG</t>
  </si>
  <si>
    <t>CGGCGGAGCTGGACATGCCCGTGGTCGACG-----TGGGC</t>
  </si>
  <si>
    <t>cggcggagctggacatgcccgtggtcCGcAacaattTCgc</t>
  </si>
  <si>
    <t>NHJ0793A2_t6_R1_fq_gz_sgRNA_GGACATGCCCGTGGTCGACG</t>
  </si>
  <si>
    <t>CGGCGGAGCTGGACATGCCCGTGGT-------CGACGTGG</t>
  </si>
  <si>
    <t>cggcggagctggacatgcccgtggtagcttatcgaTTAAC</t>
  </si>
  <si>
    <t>cggcggagctggacatgcccgtggtGgCcgCCg-cgtgcG</t>
  </si>
  <si>
    <t>cggcggagctggacatgccGCAggtGgCcg----------</t>
  </si>
  <si>
    <t>NHJ0793A3_t5_R1_fq_gz_sgRNA_GGACATGCCCGTGGTCGACG</t>
  </si>
  <si>
    <t>NHJ0793A3_t6_R1_fq_gz_sgRNA_GGACATGCCCGTGGTCGACG</t>
  </si>
  <si>
    <t>NHJ0793A4_t5_R1_fq_gz_sgRNA_GGACATGCCCGTGGTCGACG</t>
  </si>
  <si>
    <t>cggcggagctggacatgcccgtggAc-acgCCg-------</t>
  </si>
  <si>
    <t>cggcggagctggacatgcccgtggCcgCcg----cgtgcG</t>
  </si>
  <si>
    <t>cggcggagctggacatgcccgtggtcga---gggGCtgcG</t>
  </si>
  <si>
    <t>NHJ0793A4_t6_R1_fq_gz_sgRNA_GGACATGCCCGTGGTCGACG</t>
  </si>
  <si>
    <t>CGGCGGAGCTGGACATGCCCGTGGTCGAC-----GTGGGC</t>
  </si>
  <si>
    <t>cggcggagctggacatgcccgtgCATTTcttccggtggAc</t>
  </si>
  <si>
    <t>cggcggagctggacatgcccgtgg----------cgtgct</t>
  </si>
  <si>
    <t>GAGCTGGACATGCC-----CGTGGTCGACGTGGGCG-TGC</t>
  </si>
  <si>
    <t>gagctggacatgccacgcacgGgTtcTTcCCTgTcTctTA</t>
  </si>
  <si>
    <t>CGGCGGAGCTGGACATGCCCGTGG-TCGACGTGGGCGTGC</t>
  </si>
  <si>
    <t>cgCcg-agctggacatgcccgtggatAgGGgATTTTgGAc</t>
  </si>
  <si>
    <t>cggcggagctggacatgcccgtggAcAGAgGgggc-----</t>
  </si>
  <si>
    <t>NHJ0793A5_t5_R1_fq_gz_sgRNA_GGACATGCCCGTGGTCGACG</t>
  </si>
  <si>
    <t>cggcggagctggacatgcccgtggtGgaGCtggAcAtgcC</t>
  </si>
  <si>
    <t>cggcggagctggacatgcccgtggtcgcacgtgggcgtgc</t>
  </si>
  <si>
    <t>GGAGCTGGACATGCC----CGTGGTCGACGTGGGCGTGCT</t>
  </si>
  <si>
    <t>ggagctggacatgccgcgacgGCgAcgCcgAgggGCtgcG</t>
  </si>
  <si>
    <t>NHJ0793A5_t6_R1_fq_gz_sgRNA_GGACATGCCCGTGGTCGACG</t>
  </si>
  <si>
    <t>CGGCGGAGCTGGACATGCCCGTGGTCGACGTGGGCGTG--</t>
  </si>
  <si>
    <t>cggcggagctggacatgcccgtggCGgCGgAgCAGgtggc</t>
  </si>
  <si>
    <t>cggcggagctggacatgcccgtggtGga----gAAgtAGt</t>
  </si>
  <si>
    <t>NHJ0793A6_t5_R1_fq_gz_sgRNA_GGACATGCCCGTGGTCGACG</t>
  </si>
  <si>
    <t>CGGCGGAGCTGGACATGCCCGTGG-TCGACGTGG----GC</t>
  </si>
  <si>
    <t>cggcggagctggacatgcccgtggatAgGAgGggataggA</t>
  </si>
  <si>
    <t>CGGCGGAGCTGGACATGCCCGTGGTCG-----------AC</t>
  </si>
  <si>
    <t>cggcggaActggacatgcccgtggtcgtgcattggaagaA</t>
  </si>
  <si>
    <t>cggcggagctggacatgccc---------gtgggcgtgct</t>
  </si>
  <si>
    <t>cggcggagctggacatgccc---------gAgggGCtgcG</t>
  </si>
  <si>
    <t>CGGCGGAGCTGGACATGCCCGTGGTCGACG-TGGGCGTGC</t>
  </si>
  <si>
    <t>cggcggagctggacatgcccgGCgGcgGTgctggAcAtgc</t>
  </si>
  <si>
    <t>cggcggagctggacatgccc---------------gtgTt</t>
  </si>
  <si>
    <t>NHJ0793A6_t6_R1_fq_gz_sgRNA_GGACATGCCCGTGGTCGACG</t>
  </si>
  <si>
    <t>cggcggagctggac------------gCcgAgggGCtgcG</t>
  </si>
  <si>
    <t>cggcggagctggacatgcccgtggtAg-------cTtTcC</t>
  </si>
  <si>
    <t>cggcggagctggacatgccA-------acgtgggcgtgct</t>
  </si>
  <si>
    <t>cggcggagctggacatgcccgtggtGgCcgCgT-cgAg--</t>
  </si>
  <si>
    <t>GGCGGAGC-TGGACATGCCC--------------GTGGTC</t>
  </si>
  <si>
    <t>ggcggGTcatTgaTTCgAccatcatgtctgtccagtggCG</t>
  </si>
  <si>
    <t>CGGCGGAGCTGGACATGCCCG---TGGTCGACGTGGGCGT</t>
  </si>
  <si>
    <t>cggcggagctggacatgcccgcaatgCGcCacgCACgGgt</t>
  </si>
  <si>
    <t>NHJ0793A7_t5_R1_fq_gz_sgRNA_GGACATGCCCGTGGTCGACG</t>
  </si>
  <si>
    <t>CGGCGGAGCTGGACATGCCC-GTGGTCGACGTGGGCGTGC</t>
  </si>
  <si>
    <t>cggcggagctggacatgccccgCggCGCaGgtggCcg---</t>
  </si>
  <si>
    <t>gcggCgcAggTggcCGCcGcgtgCGcCacgCACgGgtTct</t>
  </si>
  <si>
    <t>cggcggagctggacatgc---------acgtgggcgtgct</t>
  </si>
  <si>
    <t>CGGCGGAGCTGGACATGCCCGTGGT---CGACGTGGGCGT</t>
  </si>
  <si>
    <t>cggcggagctggacatgcccgtggtgcgcCacgCACgGgt</t>
  </si>
  <si>
    <t>cggcggagctggacatgcGTCCgAGcCacgCACgGgtTct</t>
  </si>
  <si>
    <t>NHJ0793A7_t6_R1_fq_gz_sgRNA_GGACATGCCCGTGGTCGACG</t>
  </si>
  <si>
    <t>CGGCGGAGCTGGACATGCCCGTG---GTCGACGTGGGCGT</t>
  </si>
  <si>
    <t>cggcggagctggacatgcccgtgacggAGgacgtgggcgt</t>
  </si>
  <si>
    <t>NHJ0793A8_t5_R1_fq_gz_sgRNA_GGACATGCCCGTGGTCGACG</t>
  </si>
  <si>
    <t>cggcggagctggacatgcccgt-----acgtgggcgtgct</t>
  </si>
  <si>
    <t>NHJ0793A8_t6_R1_fq_gz_sgRNA_GGACATGCCCGTGGTCGACG</t>
  </si>
  <si>
    <t>cggcggagctggacatgcccgtggCgccgaGCtggTTgAA</t>
  </si>
  <si>
    <t>GGAGCTG----GACATGCCCGTGGTCGACGTGGGCGTGCT</t>
  </si>
  <si>
    <t>ggagcCAttcagCcatgcGc-------aGgtggCcg----</t>
  </si>
  <si>
    <t>CGGCGGAGCTGGACATGCCCGTGGTCG--ACGTGGGCGTG</t>
  </si>
  <si>
    <t>cggcggagctggacatgcccgtggtcgccacgtgggcgtg</t>
  </si>
  <si>
    <t>CGGCGGAGCTGGACATGCCCGTGGT----CGACGTGGGCG</t>
  </si>
  <si>
    <t>cggcggagctggacatgcccgtggttcttcCaGgtggCcg</t>
  </si>
  <si>
    <t>GAGCTGGACATG-----CCCGTGGTCGACGTGGGCGTGCT</t>
  </si>
  <si>
    <t>gagctggaAaAgatagacccACggCGCTcgtCTTc-tCcC</t>
  </si>
  <si>
    <t>cggcggagctggacatgcccgtgg---aTAGggAATtTcC</t>
  </si>
  <si>
    <t>NHJ0793A9_t5_R1_fq_gz_sgRNA_GGACATGCCCGTGGTCGACG</t>
  </si>
  <si>
    <t>NHJ0793A9_t6_R1_fq_gz_sgRNA_GGACATGCCCGTGGTCGACG</t>
  </si>
  <si>
    <t>CGGCGGAGCTGGACATGCCCGTGGTCGA--CGTGGGCGTG</t>
  </si>
  <si>
    <t>cggcggagctggacatgcccgtggtcgaaacgtgggcgtg</t>
  </si>
  <si>
    <t>cggcggagctggacatgcccAAAAtTgcaGgtggCcg---</t>
  </si>
  <si>
    <t>NHJ0793AWT_t5_R1_fq_gz_sgRNA_GGACATGCCCGTGGTCGACG</t>
  </si>
  <si>
    <t>NHJ0793AWT_t6_R1_fq_gz_sgRNA_GGACATGCCCGTGGTCGACG</t>
  </si>
  <si>
    <t>NHJ0794A10_t5_R1_fq_gz_sgRNA_GGACATGCCCGTGGTCGACG</t>
  </si>
  <si>
    <t>GCGGAGCTGGACAT--GCCCGTGGTCGA---CGTGGGCGT</t>
  </si>
  <si>
    <t>gcggagctggacatatgGcAAtg--cAattgcAtgggGgt</t>
  </si>
  <si>
    <t>cggcggagctggacatgcccgtggtcgCATGgTgGTtgGA</t>
  </si>
  <si>
    <t>NHJ0794A10_t6_R1_fq_gz_sgRNA_GGACATGCCCGTGGTCGACG</t>
  </si>
  <si>
    <t>cggcggagctggacatgcccgtggtcgggacgtgggcgtg</t>
  </si>
  <si>
    <t>cggcggagctggacatgcccgtggtcgggacgGCggcgGA</t>
  </si>
  <si>
    <t>NHJ0794A11_t5_R1_fq_gz_sgRNA_GGACATGCCCGTGGTCGACG</t>
  </si>
  <si>
    <t>cggcggagctggacatgcccgtggtcgcac----------</t>
  </si>
  <si>
    <t>cggcggagctggacatgcccgtggtacgCcgAgggGCtgc</t>
  </si>
  <si>
    <t>cggcggagctggacatgcccgtggtcgaacgtgggcgGgc</t>
  </si>
  <si>
    <t>NHJ0794A11_t6_R1_fq_gz_sgRNA_GGACATGCCCGTGGTCGACG</t>
  </si>
  <si>
    <t>NHJ0794A12_t5_R1_fq_gz_sgRNA_GGACATGCCCGTGGTCGACG</t>
  </si>
  <si>
    <t>cggcggagctggacaCgcc----------gAgggGCtgcG</t>
  </si>
  <si>
    <t>NHJ0794A12_t6_R1_fq_gz_sgRNA_GGACATGCCCGTGGTCGACG</t>
  </si>
  <si>
    <t>CGGCGGAGCTGGACATGCCCGTGGTC--------------</t>
  </si>
  <si>
    <t>cg----------acatgcccgtggGcatttgctcggagct</t>
  </si>
  <si>
    <t>cggcggagctggacatgcccgtggtcg---tgggcgtgct</t>
  </si>
  <si>
    <t>NHJ0794A13_t5_R1_fq_gz_sgRNA_GGACATGCCCGTGGTCGACG</t>
  </si>
  <si>
    <t>CGGCGGAGCTGGACATGCCC-----GTGGTCGACGTGGGC</t>
  </si>
  <si>
    <t>cggcggagG-ggacatgcTccgcgaCtAgtcgC--tggAc</t>
  </si>
  <si>
    <t>cggcggagctggacatgcccgtgg---acACgCCcgtgAA</t>
  </si>
  <si>
    <t>NHJ0794A13_t6_R1_fq_gz_sgRNA_GGACATGCCCGTGGTCGACG</t>
  </si>
  <si>
    <t>NHJ0794A14_t5_R1_fq_gz_sgRNA_GGACATGCCCGTGGTCGACG</t>
  </si>
  <si>
    <t>CGGCGGAGCTGGACATGCCCGTGGT-----------CGAC</t>
  </si>
  <si>
    <t>cggcggagctggacatgcccgtggtgcggcgcgccgcgGc</t>
  </si>
  <si>
    <t>cggcggagctggacatgcccgtgCGcCacgCACgGgtTct</t>
  </si>
  <si>
    <t>cCgAggGgctgCGcCGCGccgCggCGCaGgtggCcg----</t>
  </si>
  <si>
    <t>cggcggagctggaca------------acgtgggcgtgct</t>
  </si>
  <si>
    <t>cggcggagctggacatgcccgtggtcg-------------</t>
  </si>
  <si>
    <t>NHJ0794A14_t6_R1_fq_gz_sgRNA_GGACATGCCCGTGGTCGACG</t>
  </si>
  <si>
    <t>NHJ0794A15_t5_R1_fq_gz_sgRNA_GGACATGCCCGTGGTCGACG</t>
  </si>
  <si>
    <t>cggcggagctggacatgcccgtggtcg-------cgtgct</t>
  </si>
  <si>
    <t>CGGCGGAGCTGGACATGCCCGTGGTCGAC-GTGGGCGTGC</t>
  </si>
  <si>
    <t>cggcggagctggacatgc------tGgacagtggAATtCA</t>
  </si>
  <si>
    <t>cggcggagctggacatgcccgtggATgaGgGAggGgtCAt</t>
  </si>
  <si>
    <t>Ggg----gctgCGcCGCGccgCggCGCaGgtggCcg----</t>
  </si>
  <si>
    <t>cggcggagctggacatgcccgtggtaacAacAtACCcgtg</t>
  </si>
  <si>
    <t>cggcggagctggacatgcccgtggtcg---tgCTcgtgct</t>
  </si>
  <si>
    <t>cggcggagctggaca-------------cgtgggcgtgct</t>
  </si>
  <si>
    <t>cggcggagctggacatgcccgtggG-gacgCCgAcgtgct</t>
  </si>
  <si>
    <t>cggcggagctggacatgcccgtggtTgaAgtgCgTAtAAt</t>
  </si>
  <si>
    <t>cggcggagctggacatgcccgtggtc--cgtgggcgtgct</t>
  </si>
  <si>
    <t>CGGCGGAGCTGGACATGCCCGTGGT-----CGACGTGGGC</t>
  </si>
  <si>
    <t>cggcggagctggacatgcccgtgCttctatcgGcgCAggT</t>
  </si>
  <si>
    <t>NHJ0794A15_t6_R1_fq_gz_sgRNA_GGACATGCCCGTGGTCGACG</t>
  </si>
  <si>
    <t>NHJ0794A1_t5_R1_fq_gz_sgRNA_GGACATGCCCGTGGTCGACG</t>
  </si>
  <si>
    <t>NHJ0794A1_t6_R1_fq_gz_sgRNA_GGACATGCCCGTGGTCGACG</t>
  </si>
  <si>
    <t>NHJ0794A2_t5_R1_fq_gz_sgRNA_GGACATGCCCGTGGTCGACG</t>
  </si>
  <si>
    <t>cggcggagctggacatgcccgtggGTATcTGTCTcgtgcG</t>
  </si>
  <si>
    <t>CGGCGGAGCTGGACATGCCCGTGGTCGA-------CGTGG</t>
  </si>
  <si>
    <t>cggcggagctggacatgcccACgCAcgGgttcttccCtgT</t>
  </si>
  <si>
    <t>NHJ0794A2_t6_R1_fq_gz_sgRNA_GGACATGCCCGTGGTCGACG</t>
  </si>
  <si>
    <t>NHJ0794A3_t5_R1_fq_gz_sgRNA_GGACATGCCCGTGGTCGACG</t>
  </si>
  <si>
    <t>cggcggagctggacatgcccgtgTGcgCcACgCAcgGgTt</t>
  </si>
  <si>
    <t>cggcggagctggacatgccc---------gtgggGCtgcG</t>
  </si>
  <si>
    <t>NHJ0794A3_t6_R1_fq_gz_sgRNA_GGACATGCCCGTGGTCGACG</t>
  </si>
  <si>
    <t>NHJ0794A4_t5_R1_fq_gz_sgRNA_GGACATGCCCGTGGTCGACG</t>
  </si>
  <si>
    <t>AGCTGGAC------ATGCCCGTGGTCGACGTGGGCGTGCT</t>
  </si>
  <si>
    <t>agctggaGcccaagatCccGgAgCCATTcgtgggcgtgct</t>
  </si>
  <si>
    <t>cggcggagctggacatgccc---------------gtgct</t>
  </si>
  <si>
    <t>NHJ0794A4_t6_R1_fq_gz_sgRNA_GGACATGCCCGTGGTCGACG</t>
  </si>
  <si>
    <t>cggcggagctggac---------------gtgggcgtgct</t>
  </si>
  <si>
    <t>ggcggagctggacatgccgcgtgCGcCacgCACgGgtTct</t>
  </si>
  <si>
    <t>cggcggagctggacatgcccgtg-tcCacgCACgGgtTct</t>
  </si>
  <si>
    <t>NHJ0794A5_t5_R1_fq_gz_sgRNA_GGACATGCCCGTGGTCGACG</t>
  </si>
  <si>
    <t>cggcggagctggacaAAcTTAtCTtTCCAgCAggTgGCcG</t>
  </si>
  <si>
    <t>cggcggagctggacatgcccgtggtcgaacgGgggcgtgc</t>
  </si>
  <si>
    <t>NHJ0794A5_t6_R1_fq_gz_sgRNA_GGACATGCCCGTGGTCGACG</t>
  </si>
  <si>
    <t>cggcggagctggacatgcccgtggtcg------gcgtgct</t>
  </si>
  <si>
    <t>CGGCGGAGCTGGACATGCCCGTGG--TCGACGTGGGCGT-</t>
  </si>
  <si>
    <t>cggcggagctggacatgcccgtggaatTgTTgtTTgcgAc</t>
  </si>
  <si>
    <t>NHJ0794A6_t5_R1_fq_gz_sgRNA_GGACATGCCCGTGGTCGACG</t>
  </si>
  <si>
    <t>cggcggagctggacatgcccgtggtcCacgtgggcgtgct</t>
  </si>
  <si>
    <t>cggcggagctggacatgcccgtggt------gggcgtgct</t>
  </si>
  <si>
    <t>GTgcgC-------caCgcAcgGgTtcTTcCCTgTcTctTA</t>
  </si>
  <si>
    <t>cggcggagctggacatgcccgCAg-----gtggCcg----</t>
  </si>
  <si>
    <t>NHJ0794A6_t6_R1_fq_gz_sgRNA_GGACATGCCCGTGGTCGACG</t>
  </si>
  <si>
    <t>cggcggagctggacatgcccgtggAcacgCcgAgggGCtg</t>
  </si>
  <si>
    <t>cggcggagctggacatgcccgtcgcgtgCGcCacgCACgG</t>
  </si>
  <si>
    <t>NHJ0794A7_t5_R1_fq_gz_sgRNA_GGACATGCCCGTGGTCGACG</t>
  </si>
  <si>
    <t>CGGCGGAGCTGGACATGCCCGTGGTCGA--------CGTG</t>
  </si>
  <si>
    <t>cggcggagctggacatgcccgCATtcgCttagattccgCA</t>
  </si>
  <si>
    <t>NHJ0794A7_t6_R1_fq_gz_sgRNA_GGACATGCCCGTGGTCGACG</t>
  </si>
  <si>
    <t>NHJ0794A8_t5_R1_fq_gz_sgRNA_GGACATGCCCGTGGTCGACG</t>
  </si>
  <si>
    <t>CGGCGGAGCTGGACATGCCCGTGGTCGACGTGGGCGT-GC</t>
  </si>
  <si>
    <t>cggcggagctggacatgcccCtCgGcgTcg--gAAgtagc</t>
  </si>
  <si>
    <t>cggcggagctggacatgcccgtggtcgCcACgCAcgGgTt</t>
  </si>
  <si>
    <t>CGGCGGAGCTGGACATGCCCGTGGTCGACGTGG-GCGTGC</t>
  </si>
  <si>
    <t>cggcggagctggacatT----------acgtgAcgcgtgc</t>
  </si>
  <si>
    <t>CGGCGGAGCTGGACATGCCCGTGGTCGAC------GTGGG</t>
  </si>
  <si>
    <t>cggcggagctggacatgc----gTtcTaAtataatgAATC</t>
  </si>
  <si>
    <t>CGGCGGAGCTGGACATGCCCGTGGTCGA------------</t>
  </si>
  <si>
    <t>cggcggagctggacatgcccgtggAcATgcccgtgggagc</t>
  </si>
  <si>
    <t>CGGCGGAGCTGGACATGCCCGTGG-----TCGACGTGGGC</t>
  </si>
  <si>
    <t>cggcggagctggacatgcccgtgggttcttcCaGgtggCc</t>
  </si>
  <si>
    <t>cggcggagctggacatgcccgtggtcCGcgCAggTgGCcG</t>
  </si>
  <si>
    <t>NHJ0794A8_t6_R1_fq_gz_sgRNA_GGACATGCCCGTGGTCGACG</t>
  </si>
  <si>
    <t>NHJ0794A9_t5_R1_fq_gz_sgRNA_GGACATGCCCGTGGTCGACG</t>
  </si>
  <si>
    <t>cggcggagctggacatgcccgtggtcgCcgCCggcgGAgc</t>
  </si>
  <si>
    <t>NHJ0794A9_t6_R1_fq_gz_sgRNA_GGACATGCCCGTGGTCGACG</t>
  </si>
  <si>
    <t>NHJ0794AWT_t5_R1_fq_gz_sgRNA_GGACATGCCCGTGGTCGACG</t>
  </si>
  <si>
    <t>NHJ0794AWT_t6_R1_fq_gz_sgRNA_GGACATGCCCGTGGTCGACG</t>
  </si>
  <si>
    <t>cggcggagctggacatgTccgtggtcgacgtgggcgtgct</t>
  </si>
  <si>
    <t>CGGAGC---TGGACATGCCCGTGGTCGACGTGGGCGTGCT</t>
  </si>
  <si>
    <t>cggagcaggtggCcGt-cGcgtgCGcCacgCACgGgtTct</t>
  </si>
  <si>
    <t>cggcggagctggacatgcccgtggtcgacgGgggcgtgct</t>
  </si>
  <si>
    <t>cggcggagctggacatgcccgtggtcgacgtggAcgtgct</t>
  </si>
  <si>
    <t>cggcggagctggacatgcccgtggtcgTcgtgggcgtgct</t>
  </si>
  <si>
    <t>cgTcggagctggacatgccTgtggtcgacgtgggcgtgct</t>
  </si>
  <si>
    <t>NHJ0795A10_t5_R1_fq_gz_sgRNA_GGACATGCCCGTGGTCGACG</t>
  </si>
  <si>
    <t>cggcggagctggacatgccTgCgC---aGgtggCcg----</t>
  </si>
  <si>
    <t>NHJ0795A10_t6_R1_fq_gz_sgRNA_GGACATGCCCGTGGTCGACG</t>
  </si>
  <si>
    <t>NHJ0795A11_t5_R1_fq_gz_sgRNA_GGACATGCCCGTGGTCGACG</t>
  </si>
  <si>
    <t>NHJ0795A11_t6_R1_fq_gz_sgRNA_GGACATGCCCGTGGTCGACG</t>
  </si>
  <si>
    <t>NHJ0795A12_t5_R1_fq_gz_sgRNA_GGACATGCCCGTGGTCGACG</t>
  </si>
  <si>
    <t>cggcggagctggacatgcAGgtggCcgCcg----cgtgcG</t>
  </si>
  <si>
    <t>CGGCGGAGCTGGACATGCCCGTGGTCGACGTGGGCG---T</t>
  </si>
  <si>
    <t>cggcggagctggacatgcccgtggAcTCcAACAgcCacct</t>
  </si>
  <si>
    <t>CGGCGGAGCTGGACATGCCC-----------GTGGTCGAC</t>
  </si>
  <si>
    <t>cggcggagctggacTtgGGcggcgaaactacTGCgAcgCc</t>
  </si>
  <si>
    <t>-------gctgCGcCGCGccgCggCGCaGgtggCcg----</t>
  </si>
  <si>
    <t>NHJ0795A12_t6_R1_fq_gz_sgRNA_GGACATGCCCGTGGTCGACG</t>
  </si>
  <si>
    <t>cggcggagctggacatgcccgtggtcg-----ggcgtgct</t>
  </si>
  <si>
    <t>cggcggagctggacatgcccAGggGctgaatcaacgCcgA</t>
  </si>
  <si>
    <t>NHJ0795A13_t5_R1_fq_gz_sgRNA_GGACATGCCCGTGGTCGACG</t>
  </si>
  <si>
    <t>CGGCGGAGCTGGACATGCCCG-----TGGTCGACGTGGGC</t>
  </si>
  <si>
    <t>cggcggagctggacatgcccgaaatatgTCcATcCtTTTT</t>
  </si>
  <si>
    <t>NHJ0795A13_t6_R1_fq_gz_sgRNA_GGACATGCCCGTGGTCGACG</t>
  </si>
  <si>
    <t>cggcggagctggacatgcccgtggGcgcaGgtggCcg---</t>
  </si>
  <si>
    <t>cggcggagctggacatgcccgtggtc-acgtCgCGgAgcA</t>
  </si>
  <si>
    <t>cggcggagctggacatgcccgtggtc--------cgtgct</t>
  </si>
  <si>
    <t>cggcggagctggacatgcccgtggtcCCA-----cgtgct</t>
  </si>
  <si>
    <t>NHJ0795A14_t5_R1_fq_gz_sgRNA_GGACATGCCCGTGGTCGACG</t>
  </si>
  <si>
    <t>cggcggagctggacatAcGcgCAg-----gtggCcg----</t>
  </si>
  <si>
    <t>cggcggagctggacatAcGcgCAgGTgGcCGCCgcgtgcG</t>
  </si>
  <si>
    <t>NHJ0795A14_t6_R1_fq_gz_sgRNA_GGACATGCCCGTGGTCGACG</t>
  </si>
  <si>
    <t>CGGCGGAGCTGGACATGCCCGTGGTCGACG--TGGGCGTG</t>
  </si>
  <si>
    <t>cggcggagctggacatgcccgCgACGgacTcctCggTgtg</t>
  </si>
  <si>
    <t>cggcggagctggacatgcccgtggttcttcCacgCACgGg</t>
  </si>
  <si>
    <t>cggcggagctggacatgcccgtggt-----tgggcgtgct</t>
  </si>
  <si>
    <t>NHJ0795A15_t5_R1_fq_gz_sgRNA_GGACATGCCCGTGGTCGACG</t>
  </si>
  <si>
    <t>CGGCGGAGCTGGACATGCCCG------TGGTCGACGTGGG</t>
  </si>
  <si>
    <t>cggcggagctggGAaATcAAgctatactAgtTgaTCCCgg</t>
  </si>
  <si>
    <t>CGGCGGAGCTGGACATGCCCGTGGTCG---ACGTGGGCGT</t>
  </si>
  <si>
    <t>cggcggagctggacatgcccgtggtcTtccacgCACgGgt</t>
  </si>
  <si>
    <t>NHJ0795A15_t6_R1_fq_gz_sgRNA_GGACATGCCCGTGGTCGACG</t>
  </si>
  <si>
    <t>cggcggagctggacatgcccgtggtTCacgtgggcgtgct</t>
  </si>
  <si>
    <t>cggcggagctggacatgcccgCggCGCaGgtggCcg----</t>
  </si>
  <si>
    <t>cggcggagctggacatgcccgtggtggccgaacgGcgCAg</t>
  </si>
  <si>
    <t>NHJ0795A1_t5_R1_fq_gz_sgRNA_GGACATGCCCGTGGTCGACG</t>
  </si>
  <si>
    <t>NHJ0795A1_t6_R1_fq_gz_sgRNA_GGACATGCCCGTGGTCGACG</t>
  </si>
  <si>
    <t>NHJ0795A2_t5_R1_fq_gz_sgRNA_GGACATGCCCGTGGTCGACG</t>
  </si>
  <si>
    <t>CGGCGGAGCTGGACATGCCCGTGGTCGACG----TGGGCG</t>
  </si>
  <si>
    <t>cggcggagctggacatgcccgtggtcgCcgagcgtgggcg</t>
  </si>
  <si>
    <t>NHJ0795A2_t6_R1_fq_gz_sgRNA_GGACATGCCCGTGGTCGACG</t>
  </si>
  <si>
    <t>NHJ0795A3_t5_R1_fq_gz_sgRNA_GGACATGCCCGTGGTCGACG</t>
  </si>
  <si>
    <t>cggcggagctggacatgcccgtgg----------------</t>
  </si>
  <si>
    <t>cggcggagctggacatgcccgtgCGcCacC---gcgtgcG</t>
  </si>
  <si>
    <t>CGGCGGAGCTGGACATGCCCGTGGTCGACG----------</t>
  </si>
  <si>
    <t>cggcggagctggacatgcccgtggtGCacTataccaccca</t>
  </si>
  <si>
    <t>NHJ0795A3_t6_R1_fq_gz_sgRNA_GGACATGCCCGTGGTCGACG</t>
  </si>
  <si>
    <t>cCgcCgCgTGCgCcaCgcAcgGgTtcTTcCCTgTcTctTA</t>
  </si>
  <si>
    <t>cggcggagctggacatgcccgtgA---acgtgggcgtgct</t>
  </si>
  <si>
    <t>cggcggagctggacatgcccgtggtA-acgtgggcgtgct</t>
  </si>
  <si>
    <t>NHJ0795A4_t5_R1_fq_gz_sgRNA_GGACATGCCCGTGGTCGACG</t>
  </si>
  <si>
    <t>cggcggagctggacatgccc--ggCGCaGgtggCcg----</t>
  </si>
  <si>
    <t>c-----------------------tAAacgtgggcgtgct</t>
  </si>
  <si>
    <t>ggcggagctggac--gccgcgtgCGcCacgCACgGgtTct</t>
  </si>
  <si>
    <t>GGCGGAGCT-GGACATGCCCGTGGTCGACGTGGGCGTGCT</t>
  </si>
  <si>
    <t>gTcgCCgTtcggCcaAgATc-------CcgCAggTgGCcG</t>
  </si>
  <si>
    <t>cggcggagctggacatgcccgtggAcgacgCCgAGgGgct</t>
  </si>
  <si>
    <t>GGCGGAGCTGGA-CATGCCCGTGGTCGACGTGGGCGTGCT</t>
  </si>
  <si>
    <t>gTcCgCCcAAgatcCCgcAGgtggCcgCcg----cgtgcG</t>
  </si>
  <si>
    <t>NHJ0795A4_t6_R1_fq_gz_sgRNA_GGACATGCCCGTGGTCGACG</t>
  </si>
  <si>
    <t>GCgc---------caCgcAcgGgTtcTTcCCTgTcTCTta</t>
  </si>
  <si>
    <t>NHJ0795A5_t5_R1_fq_gz_sgRNA_GGACATGCCCGTGGTCGACG</t>
  </si>
  <si>
    <t>cggcggagctggacatgcccgtggtcgCcgAgggGCtgcG</t>
  </si>
  <si>
    <t>cggcggagctggacatgcccgtggtGTaacaccaccAAAg</t>
  </si>
  <si>
    <t>NHJ0795A5_t6_R1_fq_gz_sgRNA_GGACATGCCCGTGGTCGACG</t>
  </si>
  <si>
    <t>NHJ0795A6_t5_R1_fq_gz_sgRNA_GGACATGCCCGTGGTCGACG</t>
  </si>
  <si>
    <t>NHJ0795A6_t6_R1_fq_gz_sgRNA_GGACATGCCCGTGGTCGACG</t>
  </si>
  <si>
    <t>NHJ0795A7_t5_R1_fq_gz_sgRNA_GGACATGCCCGTGGTCGACG</t>
  </si>
  <si>
    <t>NHJ0795A7_t6_R1_fq_gz_sgRNA_GGACATGCCCGTGGTCGACG</t>
  </si>
  <si>
    <t>cggcggagctggacatgcccgtT-----cgtgTgGCCgAA</t>
  </si>
  <si>
    <t>CGGCGGAGCTGGACATGCCCGTGGTCGACGTGGGCGTGC-</t>
  </si>
  <si>
    <t>cggcggagctggacatgcccgtCACGCacgGgTTcTtCcc</t>
  </si>
  <si>
    <t>CGGCGGAGCTGGACATGCCCGTGGT--------CGACGTG</t>
  </si>
  <si>
    <t>cggcggagctggacatgcccgtggGtagttggacgCcgAg</t>
  </si>
  <si>
    <t>NHJ0795A8_t5_R1_fq_gz_sgRNA_GGACATGCCCGTGGTCGACG</t>
  </si>
  <si>
    <t>CGGCGGAGCTGGACATGCCCGTGG------TCGACGTGGG</t>
  </si>
  <si>
    <t>cggcggagctggacatgcccgtgAgcaccctcgGcgGAgg</t>
  </si>
  <si>
    <t>CGGCGGAGCTGGACATGCCC-------GTGGTCGACGTGG</t>
  </si>
  <si>
    <t>cggcggagctggacatgcGccacgcacgGgTtcTTcCCTg</t>
  </si>
  <si>
    <t>cggcggagctggacatgcccgtggt------gTCcgAgcA</t>
  </si>
  <si>
    <t>cggcggagctgga---gcAGgtggCcgCcg----cgtgcG</t>
  </si>
  <si>
    <t>cggcggagctggacG-------------cgAgggGCtgcG</t>
  </si>
  <si>
    <t>NHJ0795A8_t6_R1_fq_gz_sgRNA_GGACATGCCCGTGGTCGACG</t>
  </si>
  <si>
    <t>NHJ0795A9_t5_R1_fq_gz_sgRNA_GGACATGCCCGTGGTCGACG</t>
  </si>
  <si>
    <t>cggcggagctggacatgcccgtggttttgcCacTAgTgTT</t>
  </si>
  <si>
    <t>cggcggagctggacatgcccgtggGcg---tgggcgtgct</t>
  </si>
  <si>
    <t>cggcggagctggacatgcccgtggtcTacgtgggcgtgct</t>
  </si>
  <si>
    <t>NHJ0795A9_t6_R1_fq_gz_sgRNA_GGACATGCCCGTGGTCGACG</t>
  </si>
  <si>
    <t>NHJ0795AWT_t5_R1_fq_gz_sgRNA_GGACATGCCCGTGGTCGACG</t>
  </si>
  <si>
    <t>NHJ0795AWT_t6_R1_fq_gz_sgRNA_GGACATGCCCGTGGTCGACG</t>
  </si>
  <si>
    <t>NHJ0796A10_t5_R1_fq_gz_sgRNA_GGACATGCCCGTGGTCGACG</t>
  </si>
  <si>
    <t>CGGCGGAGCTGGACATGCCCGTGG-------------TCG</t>
  </si>
  <si>
    <t>cggcggagctggacatgTccgAAggagagggtctccttcC</t>
  </si>
  <si>
    <t>cggcggagctggacatgcccgtggtcCaGCATggcgAgGt</t>
  </si>
  <si>
    <t>cggcggGgctggacatgcccgtggtcCaGCATggcgAgGt</t>
  </si>
  <si>
    <t>NHJ0796A10_t6_R1_fq_gz_sgRNA_GGACATGCCCGTGGTCGACG</t>
  </si>
  <si>
    <t>NHJ0796A11_t5_R1_fq_gz_sgRNA_GGACATGCCCGTGGTCGACG</t>
  </si>
  <si>
    <t>CGGCGGAGCTGGACATGCCCGTG-GTCGACGTGGGCGTGC</t>
  </si>
  <si>
    <t>cggcggagctggacatgcccgtAtgtcCacAGgggcTGgA</t>
  </si>
  <si>
    <t>ggcggagGtggCc--gccgcgtgCGcCacgCACgGgtTct</t>
  </si>
  <si>
    <t>cggcggagctggacatgccc---CAcgCcgAgggGCtgcG</t>
  </si>
  <si>
    <t>NHJ0796A11_t6_R1_fq_gz_sgRNA_GGACATGCCCGTGGTCGACG</t>
  </si>
  <si>
    <t>cggcggagctggacGtgGGcgCAg-----gtggCcg----</t>
  </si>
  <si>
    <t>NHJ0796A12_t5_R1_fq_gz_sgRNA_GGACATGCCCGTGGTCGACG</t>
  </si>
  <si>
    <t>cgCc----------aCgcAcgGgTtcTTcCCTgTcTctTA</t>
  </si>
  <si>
    <t>NHJ0796A12_t6_R1_fq_gz_sgRNA_GGACATGCCCGTGGTCGACG</t>
  </si>
  <si>
    <t>GGCG-GAGCTGGACATGCCC-----GTGGTCGACGTGGGC</t>
  </si>
  <si>
    <t>gCcAcgCAcGggTTCtTccctgtctCtTAtACacAtCTCc</t>
  </si>
  <si>
    <t>NHJ0796A13_t5_R1_fq_gz_sgRNA_GGACATGCCCGTGGTCGACG</t>
  </si>
  <si>
    <t>cggcggagctggacatAcGc--------cgAgggGCtgcG</t>
  </si>
  <si>
    <t>cggcggagctggacatgcccgtggt------------gct</t>
  </si>
  <si>
    <t>NHJ0796A13_t6_R1_fq_gz_sgRNA_GGACATGCCCGTGGTCGACG</t>
  </si>
  <si>
    <t>NHJ0796A14_t5_R1_fq_gz_sgRNA_GGACATGCCCGTGGTCGACG</t>
  </si>
  <si>
    <t>CGGCGGAGCTGGACATGCCCGTGGTCGACGTGGGCG----</t>
  </si>
  <si>
    <t>cggcggagctggacatgcccgtggtcgaGgGCgAcgccga</t>
  </si>
  <si>
    <t>cggcggagctggacatgcccgtggtcg--gtgggcgtgct</t>
  </si>
  <si>
    <t>cggcggagctggacatgcccgtg-----cgtgggcgtgct</t>
  </si>
  <si>
    <t>NHJ0796A14_t6_R1_fq_gz_sgRNA_GGACATGCCCGTGGTCGACG</t>
  </si>
  <si>
    <t>cggcggagctggacatgcccgtggtA-acACTAgTgGCcG</t>
  </si>
  <si>
    <t>GGCG-GAGCTGGACATGCCCGTGGTCGACGTGGGCG-TGC</t>
  </si>
  <si>
    <t>CgcgtgCgc----caCgcAcgGgTtcTTcCCTgTcTctTA</t>
  </si>
  <si>
    <t>NHJ0796A15_t5_R1_fq_gz_sgRNA_GGACATGCCCGTGGTCGACG</t>
  </si>
  <si>
    <t>cggcggagctggacatgcccgtggAcaagacgtgCgcAGg</t>
  </si>
  <si>
    <t>NHJ0796A15_t6_R1_fq_gz_sgRNA_GGACATGCCCGTGGTCGACG</t>
  </si>
  <si>
    <t>NHJ0796A1_t5_R1_fq_gz_sgRNA_GGACATGCCCGTGGTCGACG</t>
  </si>
  <si>
    <t>ggagctggacatgccgccgcgtgCGcCacgCACgGgtTct</t>
  </si>
  <si>
    <t>CGGCGGAGCTGGACATGCCCGTGGTCGACGTGG-----GC</t>
  </si>
  <si>
    <t>Ggg----gctgCGcCGCGccgCggCGCaGgtggccgccgc</t>
  </si>
  <si>
    <t>cggcggagctggCcaCgcAcgGgTtcTTcCCTgTcTCTta</t>
  </si>
  <si>
    <t>NHJ0796A1_t6_R1_fq_gz_sgRNA_GGACATGCCCGTGGTCGACG</t>
  </si>
  <si>
    <t>NHJ0796A2_t5_R1_fq_gz_sgRNA_GGACATGCCCGTGGTCGACG</t>
  </si>
  <si>
    <t>CGGAGCTG---GACATGCCCGTGGTCGACGTGGGCG-TGC</t>
  </si>
  <si>
    <t>cCgCCGCgtgcgCcaCgcAcgGgTtcTTcCCTgTcTctTA</t>
  </si>
  <si>
    <t>cggcggagctggacatgcccgtggtcgcacAATCAGCtTA</t>
  </si>
  <si>
    <t>NHJ0796A2_t6_R1_fq_gz_sgRNA_GGACATGCCCGTGGTCGACG</t>
  </si>
  <si>
    <t>cggcggagctggacatgcccgtggtTATcTctATTTTtAc</t>
  </si>
  <si>
    <t>cggcggagctggacatgcccgtggtcgGcaacgccgAggg</t>
  </si>
  <si>
    <t>NHJ0796A3_t5_R1_fq_gz_sgRNA_GGACATGCCCGTGGTCGACG</t>
  </si>
  <si>
    <t>CGGCGGAGCTGGACATGCCCGTGGTCGACGTG---GGCGT</t>
  </si>
  <si>
    <t>cggcggagctggacatgcccgtggtGTCcgAgcacggcgt</t>
  </si>
  <si>
    <t>GCGGAGCTGGAC--ATGCCCGTGGTCGACGTGGGCG-TGC</t>
  </si>
  <si>
    <t>gcggagctggacgcaCgcAcgGgTtcTTcCCTgTcTctTA</t>
  </si>
  <si>
    <t>cggcggagctggacatgcTT-------aGCtCTgcgtgct</t>
  </si>
  <si>
    <t>NHJ0796A3_t6_R1_fq_gz_sgRNA_GGACATGCCCGTGGTCGACG</t>
  </si>
  <si>
    <t>cggcggagctggacatgcccgtCgGcgGcgCAggTgGCcG</t>
  </si>
  <si>
    <t>CGGCGGAGCTGGACATGCCCGTGGTCGAC--GTGGGCGTG</t>
  </si>
  <si>
    <t>cgCcgACgcG-----tgGccgCCAtcCTcaggtggCcg--</t>
  </si>
  <si>
    <t>NHJ0796A4_t5_R1_fq_gz_sgRNA_GGACATGCCCGTGGTCGACG</t>
  </si>
  <si>
    <t>CGGCGGAGCTGGACATGCCCGTGG--TCGACGTGGGCG--</t>
  </si>
  <si>
    <t>cggcggagctggacatgcccgtggaatcTaAgCgATcgcc</t>
  </si>
  <si>
    <t>cgAGgg-gctgCGcCGCGccgCggCGCaGgtggCcg----</t>
  </si>
  <si>
    <t>CGGCGGAGCTGGACATGCCCGTGGTCGA---CGTGGGCGT</t>
  </si>
  <si>
    <t>cggcggagctggacatgcccgtggtcgaaaacgtgggcgt</t>
  </si>
  <si>
    <t>CGGCGGAGCTGGACATGCCCGTG-----GTCGACGTGGGC</t>
  </si>
  <si>
    <t>cggcggagctggacatgTccgCgacggcgAcgCcgAgggG</t>
  </si>
  <si>
    <t>cggcggagctggacatgcccgtggtcgcaGgtggCcg---</t>
  </si>
  <si>
    <t>cggcggagctggacatgcccgagGggCcgaAg-gAgcg-g</t>
  </si>
  <si>
    <t>NHJ0796A4_t6_R1_fq_gz_sgRNA_GGACATGCCCGTGGTCGACG</t>
  </si>
  <si>
    <t>cggcggagctggacatgcccgtggtcg----------gct</t>
  </si>
  <si>
    <t>NHJ0796A5_t5_R1_fq_gz_sgRNA_GGACATGCCCGTGGTCGACG</t>
  </si>
  <si>
    <t>NHJ0796A5_t6_R1_fq_gz_sgRNA_GGACATGCCCGTGGTCGACG</t>
  </si>
  <si>
    <t>NHJ0796A6_t5_R1_fq_gz_sgRNA_GGACATGCCCGTGGTCGACG</t>
  </si>
  <si>
    <t>cggcggagctggacatgcccgtgg---acgtgggcgtgct</t>
  </si>
  <si>
    <t>NHJ0796A6_t6_R1_fq_gz_sgRNA_GGACATGCCCGTGGTCGACG</t>
  </si>
  <si>
    <t>NHJ0796A7_t5_R1_fq_gz_sgRNA_GGACATGCCCGTGGTCGACG</t>
  </si>
  <si>
    <t>cggcggagctggGcaCgcGcgCAg-----gtggCcg----</t>
  </si>
  <si>
    <t>NHJ0796A7_t6_R1_fq_gz_sgRNA_GGACATGCCCGTGGTCGACG</t>
  </si>
  <si>
    <t>NHJ0796A8_t5_R1_fq_gz_sgRNA_GGACATGCCCGTGGTCGACG</t>
  </si>
  <si>
    <t>NHJ0796A8_t6_R1_fq_gz_sgRNA_GGACATGCCCGTGGTCGACG</t>
  </si>
  <si>
    <t>NHJ0796A9_t5_R1_fq_gz_sgRNA_GGACATGCCCGTGGTCGACG</t>
  </si>
  <si>
    <t>NHJ0796A9_t6_R1_fq_gz_sgRNA_GGACATGCCCGTGGTCGACG</t>
  </si>
  <si>
    <t>NHJ0796AWT_t5_R1_fq_gz_sgRNA_GGACATGCCCGTGGTCGACG</t>
  </si>
  <si>
    <t>CGGCGGAGCTGGACATGCCCGTGGTCGACGT------GGG</t>
  </si>
  <si>
    <t>cggcggagctggacatgcccgtggGGgGcCCaccacaggg</t>
  </si>
  <si>
    <t>NHJ0796AWT_t6_R1_fq_gz_sgRNA_GGACATGCCCGTGGTCGACG</t>
  </si>
  <si>
    <t>NHJ0793Bnew10_t5_R1_fq_gz_sgRNA_CGCCGACCGCTTCGCCTCCA</t>
  </si>
  <si>
    <t>CAGCGCCCACGC-CGACCGCTTCGCCTCCAAGCTCCCATG</t>
  </si>
  <si>
    <t>cagcgcccacgctcgaccgcttcgcctccaagctcccatg</t>
  </si>
  <si>
    <t>CCAGCGCCCACGCCGACCGCTTCGCCTCCAAGCTCCCATG</t>
  </si>
  <si>
    <t>cagcgcccacgcacgaccgcttcgcctccaagctcccatg</t>
  </si>
  <si>
    <t>ccagcgcccacgccgaccgcttcgcctccaagctcccatg</t>
  </si>
  <si>
    <t>cc----------------gcttcgcctccaagctcccatg</t>
  </si>
  <si>
    <t>NHJ0793Bnew10_t6_R1_fq_gz_sgRNA_CGCCGACCGCTTCGCCTCCA</t>
  </si>
  <si>
    <t>ccagcgcccacgc-gaccgcttcgcctccaagctcccatg</t>
  </si>
  <si>
    <t>NHJ0793Bnew11_t5_R1_fq_gz_sgRNA_CGCCGACCGCTTCGCCTCCA</t>
  </si>
  <si>
    <t>cagcgcccacgcgcgaccgcttcgcctccaagctcccatg</t>
  </si>
  <si>
    <t>NHJ0793Bnew11_t6_R1_fq_gz_sgRNA_CGCCGACCGCTTCGCCTCCA</t>
  </si>
  <si>
    <t>NHJ0793Bnew12_t5_R1_fq_gz_sgRNA_CGCCGACCGCTTCGCCTCCA</t>
  </si>
  <si>
    <t>ccagcgcccacgcc---cgcttcgcctccaagctcccatg</t>
  </si>
  <si>
    <t>ccagcgcccacgc--------tcgcctccaagctcccatg</t>
  </si>
  <si>
    <t>ccagcgccc-----gaccgcttcgcctccaagctcccatg</t>
  </si>
  <si>
    <t>cagcgcccacgcacgGccgcttcgcctccaagctcccatg</t>
  </si>
  <si>
    <t>NHJ0793Bnew12_t6_R1_fq_gz_sgRNA_CGCCGACCGCTTCGCCTCCA</t>
  </si>
  <si>
    <t>ccagcgccc--------cgcttcgcctccaagctcccatg</t>
  </si>
  <si>
    <t>ccagcgcc------------------tccaagctcccatg</t>
  </si>
  <si>
    <t>NHJ0793Bnew13_t5_R1_fq_gz_sgRNA_CGCCGACCGCTTCGCCTCCA</t>
  </si>
  <si>
    <t>cca---------------------------agctcccatg</t>
  </si>
  <si>
    <t>NHJ0793Bnew13_t6_R1_fq_gz_sgRNA_CGCCGACCGCTTCGCCTCCA</t>
  </si>
  <si>
    <t>cagcgcccacgctcgGccgcttcgcctccaagctcccatg</t>
  </si>
  <si>
    <t>NHJ0793Bnew14_t5_R1_fq_gz_sgRNA_CGCCGACCGCTTCGCCTCCA</t>
  </si>
  <si>
    <t>CAGCGCCCACGCC-GACCGCTTCGCCTCCAAGCTCCCATG</t>
  </si>
  <si>
    <t>cagcgcccacgcccgaccgcttcgcctccaagctcccatg</t>
  </si>
  <si>
    <t>cagcgcccacgcccgGccgcttcgcctccaagctcccatg</t>
  </si>
  <si>
    <t>NHJ0793Bnew14_t6_R1_fq_gz_sgRNA_CGCCGACCGCTTCGCCTCCA</t>
  </si>
  <si>
    <t>ccagcgcccacgccgGccgcttcgcctccaagctcccatg</t>
  </si>
  <si>
    <t>NHJ0793Bnew15_t5_R1_fq_gz_sgRNA_CGCCGACCGCTTCGCCTCCA</t>
  </si>
  <si>
    <t>AGCGCCCACGC--CGACCGCTTCGCCTCCAAGCTCCCATG</t>
  </si>
  <si>
    <t>agcgcccacgcaacgaccgcttcgcctccaagctcccatg</t>
  </si>
  <si>
    <t>ccagcgcccacgccg----cttcgcctccaagctcccatg</t>
  </si>
  <si>
    <t>ccagcgcccacg-----------gcctccaagctcccatg</t>
  </si>
  <si>
    <t>ccagcgcccacgcAgaccgcttcgcctccaagctcccatg</t>
  </si>
  <si>
    <t>NHJ0793Bnew15_t6_R1_fq_gz_sgRNA_CGCCGACCGCTTCGCCTCCA</t>
  </si>
  <si>
    <t>----------------------------------------</t>
  </si>
  <si>
    <t>ccagcgcccacgcT-----cttcgcctccaagctcccatg</t>
  </si>
  <si>
    <t>NHJ0793Bnew1_t5_R1_fq_gz_sgRNA_CGCCGACCGCTTCGCCTCCA</t>
  </si>
  <si>
    <t>ccagcgcccacgcA--------------------------</t>
  </si>
  <si>
    <t>NHJ0793Bnew1_t6_R1_fq_gz_sgRNA_CGCCGACCGCTTCGCCTCCA</t>
  </si>
  <si>
    <t>NHJ0793Bnew2_t5_R1_fq_gz_sgRNA_CGCCGACCGCTTCGCCTCCA</t>
  </si>
  <si>
    <t>NHJ0793Bnew2_t6_R1_fq_gz_sgRNA_CGCCGACCGCTTCGCCTCCA</t>
  </si>
  <si>
    <t>NHJ0793Bnew3_t5_R1_fq_gz_sgRNA_CGCCGACCGCTTCGCCTCCA</t>
  </si>
  <si>
    <t>NHJ0793Bnew3_t6_R1_fq_gz_sgRNA_CGCCGACCGCTTCGCCTCCA</t>
  </si>
  <si>
    <t>NHJ0793Bnew4_t5_R1_fq_gz_sgRNA_CGCCGACCGCTTCGCCTCCA</t>
  </si>
  <si>
    <t>ccagcgcccacgc-------ttcgcctccaagctcccatg</t>
  </si>
  <si>
    <t>NHJ0793Bnew4_t6_R1_fq_gz_sgRNA_CGCCGACCGCTTCGCCTCCA</t>
  </si>
  <si>
    <t>NHJ0793Bnew5_t5_R1_fq_gz_sgRNA_CGCCGACCGCTTCGCCTCCA</t>
  </si>
  <si>
    <t>ccagcgccca----------------------------tg</t>
  </si>
  <si>
    <t>NHJ0793Bnew5_t6_R1_fq_gz_sgRNA_CGCCGACCGCTTCGCCTCCA</t>
  </si>
  <si>
    <t>NHJ0793Bnew6_t5_R1_fq_gz_sgRNA_CGCCGACCGCTTCGCCTCCA</t>
  </si>
  <si>
    <t>NHJ0793Bnew6_t6_R1_fq_gz_sgRNA_CGCCGACCGCTTCGCCTCCA</t>
  </si>
  <si>
    <t>NHJ0793Bnew7_t5_R1_fq_gz_sgRNA_CGCCGACCGCTTCGCCTCCA</t>
  </si>
  <si>
    <t>NHJ0793Bnew7_t6_R1_fq_gz_sgRNA_CGCCGACCGCTTCGCCTCCA</t>
  </si>
  <si>
    <t>ccagcgcccac---------------tccaagctcccatg</t>
  </si>
  <si>
    <t>ccagcgcccacgcc------------tccaagctcccatg</t>
  </si>
  <si>
    <t>NHJ0793Bnew8_t5_R1_fq_gz_sgRNA_CGCCGACCGCTTCGCCTCCA</t>
  </si>
  <si>
    <t>ccagcgcccacg--------ttcgcctccaagctcccatg</t>
  </si>
  <si>
    <t>ccagcgcccacgcc------ttcgcctccaagctcccatg</t>
  </si>
  <si>
    <t>ccagcgcccacgc------------------------atg</t>
  </si>
  <si>
    <t>NHJ0793Bnew8_t6_R1_fq_gz_sgRNA_CGCCGACCGCTTCGCCTCCA</t>
  </si>
  <si>
    <t>agcgcccacgcttcgaccgcttcgcctccaagctcccatg</t>
  </si>
  <si>
    <t>NHJ0793Bnew9_t5_R1_fq_gz_sgRNA_CGCCGACCGCTTCGCCTCCA</t>
  </si>
  <si>
    <t>NHJ0793Bnew9_t6_R1_fq_gz_sgRNA_CGCCGACCGCTTCGCCTCCA</t>
  </si>
  <si>
    <t>ccagcgcccacgcTT----cttcgcctccaagctcccatg</t>
  </si>
  <si>
    <t>ccagcgcccacgc-----gcttcgcctccaagctcccatg</t>
  </si>
  <si>
    <t>AGCGCCCACGCCG--ACCGCTTCGCCTCCAAGCTCCCATG</t>
  </si>
  <si>
    <t>agcgcccacgcGgggaccgcttcgcctccaagctcccatg</t>
  </si>
  <si>
    <t>NHJ0794Bnew10_t5_R1_fq_gz_sgRNA_CGCCGACCGCTTCGCCTCCA</t>
  </si>
  <si>
    <t>NHJ0794Bnew10_t6_R1_fq_gz_sgRNA_CGCCGACCGCTTCGCCTCCA</t>
  </si>
  <si>
    <t>ccagcgcccacg---accgcttcgcctccaagctcccatg</t>
  </si>
  <si>
    <t>NHJ0794Bnew11_t5_R1_fq_gz_sgRNA_CGCCGACCGCTTCGCCTCCA</t>
  </si>
  <si>
    <t>ccagcgcccacgc--accgcttcgcctccaagctcccatg</t>
  </si>
  <si>
    <t>ccagcgcccacgc-------------tccaagctcccatg</t>
  </si>
  <si>
    <t>NHJ0794Bnew11_t6_R1_fq_gz_sgRNA_CGCCGACCGCTTCGCCTCCA</t>
  </si>
  <si>
    <t>ccGT----------gTccgcttcgcctccaagctcccatg</t>
  </si>
  <si>
    <t>NHJ0794Bnew12_t5_R1_fq_gz_sgRNA_CGCCGACCGCTTCGCCTCCA</t>
  </si>
  <si>
    <t>NHJ0794Bnew12_t6_R1_fq_gz_sgRNA_CGCCGACCGCTTCGCCTCCA</t>
  </si>
  <si>
    <t>NHJ0794Bnew13_t5_R1_fq_gz_sgRNA_CGCCGACCGCTTCGCCTCCA</t>
  </si>
  <si>
    <t>ccagcgccca------------------------------</t>
  </si>
  <si>
    <t>agcgcccacgcgtcgaccgcttcgcctccaagctcccatg</t>
  </si>
  <si>
    <t>agcgcccacgcggcgaccgcttcgcctccaagctcccatg</t>
  </si>
  <si>
    <t>NHJ0794Bnew13_t6_R1_fq_gz_sgRNA_CGCCGACCGCTTCGCCTCCA</t>
  </si>
  <si>
    <t>NHJ0794Bnew14_t5_R1_fq_gz_sgRNA_CGCCGACCGCTTCGCCTCCA</t>
  </si>
  <si>
    <t>NHJ0794Bnew14_t6_R1_fq_gz_sgRNA_CGCCGACCGCTTCGCCTCCA</t>
  </si>
  <si>
    <t>NHJ0794Bnew15_t5_R1_fq_gz_sgRNA_CGCCGACCGCTTCGCCTCCA</t>
  </si>
  <si>
    <t>NHJ0794Bnew15_t6_R1_fq_gz_sgRNA_CGCCGACCGCTTCGCCTCCA</t>
  </si>
  <si>
    <t>NHJ0794Bnew1_t5_R1_fq_gz_sgRNA_CGCCGACCGCTTCGCCTCCA</t>
  </si>
  <si>
    <t>ccagc----------------------------tcccatg</t>
  </si>
  <si>
    <t>NHJ0794Bnew1_t6_R1_fq_gz_sgRNA_CGCCGACCGCTTCGCCTCCA</t>
  </si>
  <si>
    <t>NHJ0794Bnew2_t5_R1_fq_gz_sgRNA_CGCCGACCGCTTCGCCTCCA</t>
  </si>
  <si>
    <t>NHJ0794Bnew2_t6_R1_fq_gz_sgRNA_CGCCGACCGCTTCGCCTCCA</t>
  </si>
  <si>
    <t>NHJ0794Bnew3_t5_R1_fq_gz_sgRNA_CGCCGACCGCTTCGCCTCCA</t>
  </si>
  <si>
    <t>GCGCCCACGC---CGACCGCTTCGCCTCCAAGCTCCCATG</t>
  </si>
  <si>
    <t>gcgcccacgcgttcgaccgcttcgcctccaagctcccatg</t>
  </si>
  <si>
    <t>NHJ0794Bnew3_t6_R1_fq_gz_sgRNA_CGCCGACCGCTTCGCCTCCA</t>
  </si>
  <si>
    <t>NHJ0794Bnew4_t5_R1_fq_gz_sgRNA_CGCCGACCGCTTCGCCTCCA</t>
  </si>
  <si>
    <t>ccagcgccTac------cgcttcgcctccaagctcccatg</t>
  </si>
  <si>
    <t>NHJ0794Bnew4_t6_R1_fq_gz_sgRNA_CGCCGACCGCTTCGCCTCCA</t>
  </si>
  <si>
    <t>NHJ0794Bnew6_t5_R1_fq_gz_sgRNA_CGCCGACCGCTTCGCCTCCA</t>
  </si>
  <si>
    <t>NHJ0794Bnew6_t6_R1_fq_gz_sgRNA_CGCCGACCGCTTCGCCTCCA</t>
  </si>
  <si>
    <t>NHJ0794Bnew7_t5_R1_fq_gz_sgRNA_CGCCGACCGCTTCGCCTCCA</t>
  </si>
  <si>
    <t>agcgcccacgctacgaccgcttcgcctccaagctcccatg</t>
  </si>
  <si>
    <t>NHJ0794Bnew7_t6_R1_fq_gz_sgRNA_CGCCGACCGCTTCGCCTCCA</t>
  </si>
  <si>
    <t>NHJ0794Bnew8_t5_R1_fq_gz_sgRNA_CGCCGACCGCTTCGCCTCCA</t>
  </si>
  <si>
    <t>ccagcgcccacgcc--------------------------</t>
  </si>
  <si>
    <t>ccagcgTc------gaccgcttcgcctccaagctcccatg</t>
  </si>
  <si>
    <t>ccagcgcccac---------ttcgcctccaagctcccatg</t>
  </si>
  <si>
    <t>NHJ0794Bnew8_t6_R1_fq_gz_sgRNA_CGCCGACCGCTTCGCCTCCA</t>
  </si>
  <si>
    <t>NHJ0794Bnew9_t5_R1_fq_gz_sgRNA_CGCCGACCGCTTCGCCTCCA</t>
  </si>
  <si>
    <t>NHJ0794Bnew9_t6_R1_fq_gz_sgRNA_CGCCGACCGCTTCGCCTCCA</t>
  </si>
  <si>
    <t>NHJ0795Bnew10_t5_R1_fq_gz_sgRNA_CGCCGACCGCTTCGCCTCCA</t>
  </si>
  <si>
    <t>NHJ0795Bnew10_t7_R1_fq_gz_sgRNA_CGCCGACCGCTTCGCCTCCA</t>
  </si>
  <si>
    <t>ccagcgcccacgccg------tcgcctccaagctcccatg</t>
  </si>
  <si>
    <t>ccagcgcccacgc--------------------tcccatg</t>
  </si>
  <si>
    <t>NHJ0795Bnew11_t5_R1_fq_gz_sgRNA_CGCCGACCGCTTCGCCTCCA</t>
  </si>
  <si>
    <t>NHJ0795Bnew11_t7_R1_fq_gz_sgRNA_CGCCGACCGCTTCGCCTCCA</t>
  </si>
  <si>
    <t>NHJ0795Bnew12_t5_R1_fq_gz_sgRNA_CGCCGACCGCTTCGCCTCCA</t>
  </si>
  <si>
    <t>NHJ0795Bnew12_t7_R1_fq_gz_sgRNA_CGCCGACCGCTTCGCCTCCA</t>
  </si>
  <si>
    <t>NHJ0795Bnew13_t5_R1_fq_gz_sgRNA_CGCCGACCGCTTCGCCTCCA</t>
  </si>
  <si>
    <t>ccagcgcccacg----------------------------</t>
  </si>
  <si>
    <t>ccagc------------cgcttcgcctccaagctcccatg</t>
  </si>
  <si>
    <t>NHJ0795Bnew13_t7_R1_fq_gz_sgRNA_CGCCGACCGCTTCGCCTCCA</t>
  </si>
  <si>
    <t>NHJ0795Bnew14_t5_R1_fq_gz_sgRNA_CGCCGACCGCTTCGCCTCCA</t>
  </si>
  <si>
    <t>ccagcgcccacgc----------gcctccaagctcccatg</t>
  </si>
  <si>
    <t>ccagcgcccac------cgcttcgcctccaagctcccatg</t>
  </si>
  <si>
    <t>NHJ0795Bnew14_t7_R1_fq_gz_sgRNA_CGCCGACCGCTTCGCCTCCA</t>
  </si>
  <si>
    <t>ccagcgcc----------gc------------Gtcccatg</t>
  </si>
  <si>
    <t>NHJ0795Bnew15_t5_R1_fq_gz_sgRNA_CGCCGACCGCTTCGCCTCCA</t>
  </si>
  <si>
    <t>NHJ0795Bnew15_t7_R1_fq_gz_sgRNA_CGCCGACCGCTTCGCCTCCA</t>
  </si>
  <si>
    <t>NHJ0795Bnew1_t5_R1_fq_gz_sgRNA_CGCCGACCGCTTCGCCTCCA</t>
  </si>
  <si>
    <t>NHJ0795Bnew1_t7_R1_fq_gz_sgRNA_CGCCGACCGCTTCGCCTCCA</t>
  </si>
  <si>
    <t>NHJ0795Bnew2_t5_R1_fq_gz_sgRNA_CGCCGACCGCTTCGCCTCCA</t>
  </si>
  <si>
    <t>NHJ0795Bnew2_t7_R1_fq_gz_sgRNA_CGCCGACCGCTTCGCCTCCA</t>
  </si>
  <si>
    <t>NHJ0795Bnew3_t5_R1_fq_gz_sgRNA_CGCCGACCGCTTCGCCTCCA</t>
  </si>
  <si>
    <t>NHJ0795Bnew3_t7_R1_fq_gz_sgRNA_CGCCGACCGCTTCGCCTCCA</t>
  </si>
  <si>
    <t>NHJ0795Bnew4_t5_R1_fq_gz_sgRNA_CGCCGACCGCTTCGCCTCCA</t>
  </si>
  <si>
    <t>ccagcgc---------------------------------</t>
  </si>
  <si>
    <t>NHJ0795Bnew4_t7_R1_fq_gz_sgRNA_CGCCGACCGCTTCGCCTCCA</t>
  </si>
  <si>
    <t>ccagcgc-------------ttcgcctccaagctcccatg</t>
  </si>
  <si>
    <t>NHJ0795Bnew5_t5_R1_fq_gz_sgRNA_CGCCGACCGCTTCGCCTCCA</t>
  </si>
  <si>
    <t>NHJ0795Bnew5_t7_R1_fq_gz_sgRNA_CGCCGACCGCTTCGCCTCCA</t>
  </si>
  <si>
    <t>NHJ0795Bnew6_t5_R1_fq_gz_sgRNA_CGCCGACCGCTTCGCCTCCA</t>
  </si>
  <si>
    <t>NHJ0795Bnew6_t7_R1_fq_gz_sgRNA_CGCCGACCGCTTCGCCTCCA</t>
  </si>
  <si>
    <t>NHJ0795Bnew7_t5_R1_fq_gz_sgRNA_CGCCGACCGCTTCGCCTCCA</t>
  </si>
  <si>
    <t>NHJ0795Bnew7_t7_R1_fq_gz_sgRNA_CGCCGACCGCTTCGCCTCCA</t>
  </si>
  <si>
    <t>NHJ0795Bnew8_t5_R1_fq_gz_sgRNA_CGCCGACCGCTTCGCCTCCA</t>
  </si>
  <si>
    <t>NHJ0795Bnew8_t7_R1_fq_gz_sgRNA_CGCCGACCGCTTCGCCTCCA</t>
  </si>
  <si>
    <t>NHJ0795Bnew9_t5_R1_fq_gz_sgRNA_CGCCGACCGCTTCGCCTCCA</t>
  </si>
  <si>
    <t>NHJ0795Bnew9_t7_R1_fq_gz_sgRNA_CGCCGACCGCTTCGCCTCCA</t>
  </si>
  <si>
    <t>NHJ0796Bnew10_t5_R1_fq_gz_sgRNA_CGCCGACCGCTTCGCCTCCA</t>
  </si>
  <si>
    <t>NHJ0796Bnew10_t7_R1_fq_gz_sgRNA_CGCCGACCGCTTCGCCTCCA</t>
  </si>
  <si>
    <t>NHJ0796Bnew11_t5_R1_fq_gz_sgRNA_CGCCGACCGCTTCGCCTCCA</t>
  </si>
  <si>
    <t>ccagcTTGGaGgcGAaGcg----gAAtccaagctcccatg</t>
  </si>
  <si>
    <t>NHJ0796Bnew11_t7_R1_fq_gz_sgRNA_CGCCGACCGCTTCGCCTCCA</t>
  </si>
  <si>
    <t>NHJ0796Bnew13_t5_R1_fq_gz_sgRNA_CGCCGACCGCTTCGCCTCCA</t>
  </si>
  <si>
    <t>NHJ0796Bnew13_t7_R1_fq_gz_sgRNA_CGCCGACCGCTTCGCCTCCA</t>
  </si>
  <si>
    <t>NHJ0796Bnew14_t5_R1_fq_gz_sgRNA_CGCCGACCGCTTCGCCTCCA</t>
  </si>
  <si>
    <t>NHJ0796Bnew14_t7_R1_fq_gz_sgRNA_CGCCGACCGCTTCGCCTCCA</t>
  </si>
  <si>
    <t>ccagcgcccacgcc-accgcttcgcctccaagctcccatg</t>
  </si>
  <si>
    <t>NHJ0796Bnew15_t5_R1_fq_gz_sgRNA_CGCCGACCGCTTCGCCTCCA</t>
  </si>
  <si>
    <t>NHJ0796Bnew15_t7_R1_fq_gz_sgRNA_CGCCGACCGCTTCGCCTCCA</t>
  </si>
  <si>
    <t>NHJ0796Bnew2_t5_R1_fq_gz_sgRNA_CGCCGACCGCTTCGCCTCCA</t>
  </si>
  <si>
    <t>NHJ0796Bnew2_t7_R1_fq_gz_sgRNA_CGCCGACCGCTTCGCCTCCA</t>
  </si>
  <si>
    <t>NHJ0796Bnew3_t5_R1_fq_gz_sgRNA_CGCCGACCGCTTCGCCTCCA</t>
  </si>
  <si>
    <t>NHJ0796Bnew3_t7_R1_fq_gz_sgRNA_CGCCGACCGCTTCGCCTCCA</t>
  </si>
  <si>
    <t>cagcgcccacgTtcgaccgcttcgcctccaagctcccatg</t>
  </si>
  <si>
    <t>NHJ0796Bnew4_t5_R1_fq_gz_sgRNA_CGCCGACCGCTTCGCCTCCA</t>
  </si>
  <si>
    <t>NHJ0796Bnew4_t7_R1_fq_gz_sgRNA_CGCCGACCGCTTCGCCTCCA</t>
  </si>
  <si>
    <t>NHJ0796Bnew5_t5_R1_fq_gz_sgRNA_CGCCGACCGCTTCGCCTCCA</t>
  </si>
  <si>
    <t>NHJ0796Bnew5_t7_R1_fq_gz_sgRNA_CGCCGACCGCTTCGCCTCCA</t>
  </si>
  <si>
    <t>NHJ0796Bnew6_t5_R1_fq_gz_sgRNA_CGCCGACCGCTTCGCCTCCA</t>
  </si>
  <si>
    <t>ccagcgcccacgGGCaTG--------tccaTgctcccatg</t>
  </si>
  <si>
    <t>NHJ0796Bnew6_t7_R1_fq_gz_sgRNA_CGCCGACCGCTTCGCCTCCA</t>
  </si>
  <si>
    <t>NHJ0796Bnew7_t5_R1_fq_gz_sgRNA_CGCCGACCGCTTCGCCTCCA</t>
  </si>
  <si>
    <t>NHJ0796Bnew7_t7_R1_fq_gz_sgRNA_CGCCGACCGCTTCGCCTCCA</t>
  </si>
  <si>
    <t>NHJ0796Bnew8_t5_R1_fq_gz_sgRNA_CGCCGACCGCTTCGCCTCCA</t>
  </si>
  <si>
    <t>NHJ0796Bnew8_t7_R1_fq_gz_sgRNA_CGCCGACCGCTTCGCCTCCA</t>
  </si>
  <si>
    <t>NHJ0796Bnew9_t5_R1_fq_gz_sgRNA_CGCCGACCGCTTCGCCTCCA</t>
  </si>
  <si>
    <t>NHJ0796Bnew9_t7_R1_fq_gz_sgRNA_CGCCGACCGCTTCGCCTCCA</t>
  </si>
  <si>
    <t>783M1F3</t>
    <phoneticPr fontId="9" type="noConversion"/>
  </si>
  <si>
    <t>tctgtttggtgattatttcttgcagatggactacaaggaccacgacggggattac</t>
    <phoneticPr fontId="9" type="noConversion"/>
  </si>
  <si>
    <t>783M2R1</t>
    <phoneticPr fontId="9" type="noConversion"/>
  </si>
  <si>
    <t>CCTAGGCGGACGATCCACCAGGCGCGCCTTACTGGATTTTGGTTTTAGGAATTAGAAAT</t>
    <phoneticPr fontId="9" type="noConversion"/>
  </si>
  <si>
    <t>9RNAF1</t>
    <phoneticPr fontId="9" type="noConversion"/>
  </si>
  <si>
    <t>gttttagagctagaaatagc</t>
  </si>
  <si>
    <t>9RNAR1</t>
    <phoneticPr fontId="9" type="noConversion"/>
  </si>
  <si>
    <t>tagaccactggtgctttgttaaaaaagcaccgagacagtg</t>
  </si>
  <si>
    <t>9RNAF2</t>
    <phoneticPr fontId="9" type="noConversion"/>
  </si>
  <si>
    <t>cactgtctcggtgcttttttaacaaagcaccagtggtcta</t>
  </si>
  <si>
    <t>9RNAR2</t>
    <phoneticPr fontId="9" type="noConversion"/>
  </si>
  <si>
    <t>tgcaccagccgggaatcgaa</t>
  </si>
  <si>
    <t>783M3F1</t>
    <phoneticPr fontId="9" type="noConversion"/>
  </si>
  <si>
    <t>ttgaggtctcatgcagcatgacaagagctccgagggttttagagctagaaatagc</t>
  </si>
  <si>
    <t>783M3F2</t>
    <phoneticPr fontId="9" type="noConversion"/>
  </si>
  <si>
    <t>ttgaggtctccagaggttttagagctagaaatagc</t>
  </si>
  <si>
    <t>783M3F3</t>
    <phoneticPr fontId="9" type="noConversion"/>
  </si>
  <si>
    <t>ttgccaggtcgttagcaattcaggtctcaggacttgaggttttagagctagaaatagc</t>
  </si>
  <si>
    <t>783M3R3</t>
    <phoneticPr fontId="9" type="noConversion"/>
  </si>
  <si>
    <t>ccggagctcttgagcgccactgcaccagccgggaatcgaa</t>
  </si>
  <si>
    <t>783M3F4</t>
    <phoneticPr fontId="9" type="noConversion"/>
  </si>
  <si>
    <t>gtggcgctcaagagctccgggttttagagctagaaatagc</t>
  </si>
  <si>
    <t>783M3R4</t>
    <phoneticPr fontId="9" type="noConversion"/>
  </si>
  <si>
    <t>tcaccttggtcacgcattgaggtctcaagcttaaaaaaaaaaaaagcaccgagacagtg</t>
    <phoneticPr fontId="9" type="noConversion"/>
  </si>
  <si>
    <t>783M3FF3</t>
    <phoneticPr fontId="9" type="noConversion"/>
  </si>
  <si>
    <t>ttgccaggtcgttagcaattca</t>
    <phoneticPr fontId="9" type="noConversion"/>
  </si>
  <si>
    <t>783M3RR4</t>
    <phoneticPr fontId="9" type="noConversion"/>
  </si>
  <si>
    <t>tcaccttggtcacgcattga</t>
  </si>
  <si>
    <t>788M1F1</t>
  </si>
  <si>
    <t>ttgaggtctcatgcagggaccctcttgtggttggtgttttagagctagaaatagc</t>
  </si>
  <si>
    <t>788M1F2</t>
  </si>
  <si>
    <t>ttgaggtctccccttgttttagagctagaaatagc</t>
  </si>
  <si>
    <t>788M1F3</t>
  </si>
  <si>
    <t>788M1R3</t>
  </si>
  <si>
    <t>ctcgccggcggcctgtcacatgcaccagccgggaatcgaa</t>
  </si>
  <si>
    <t>788M1F4</t>
  </si>
  <si>
    <t>tgtgacaggccgccggcgaggttttagagctagaaatagc</t>
  </si>
  <si>
    <t>788M1FF3</t>
  </si>
  <si>
    <t>ttgccaggtcgttagcaattca</t>
  </si>
  <si>
    <t>793M1F1</t>
    <phoneticPr fontId="9" type="noConversion"/>
  </si>
  <si>
    <t>ttgaggtctcatgcaggacatgcccgtggtcgacggttttagagctagaaatagc</t>
  </si>
  <si>
    <t>793M1F2</t>
    <phoneticPr fontId="9" type="noConversion"/>
  </si>
  <si>
    <t>ttgaggtctccggcggttttagagctagaaatagc</t>
  </si>
  <si>
    <t>793M1F3</t>
    <phoneticPr fontId="9" type="noConversion"/>
  </si>
  <si>
    <t>ttgccaggtcgttagcaattcaggtctcaaacggttttagagctagaaatagc</t>
  </si>
  <si>
    <t>793M1R3</t>
    <phoneticPr fontId="9" type="noConversion"/>
  </si>
  <si>
    <t>cgcagcatcggcggcatccttgcaccagccgggaatcgaa</t>
  </si>
  <si>
    <t>793M1F4</t>
    <phoneticPr fontId="9" type="noConversion"/>
  </si>
  <si>
    <t>aggatgccgccgatgctgcggttttagagctagaaatagc</t>
  </si>
  <si>
    <t>793M1FF3</t>
    <phoneticPr fontId="9" type="noConversion"/>
  </si>
  <si>
    <t>Primer sequences</t>
    <phoneticPr fontId="2" type="noConversion"/>
  </si>
  <si>
    <t>Name</t>
    <phoneticPr fontId="2" type="noConversion"/>
  </si>
  <si>
    <t>Explanation</t>
    <phoneticPr fontId="2" type="noConversion"/>
  </si>
  <si>
    <t>These two primers were used to amplify ZmVpCas9 and three other variants.</t>
    <phoneticPr fontId="2" type="noConversion"/>
  </si>
  <si>
    <t>Primers for tRNA and VpSgRNA</t>
    <phoneticPr fontId="2" type="noConversion"/>
  </si>
  <si>
    <t>Primers for target addition to HJ0783 to HJ0786 vectors</t>
    <phoneticPr fontId="2" type="noConversion"/>
  </si>
  <si>
    <t>Primers for target addition to HJ0788 to HJ0791 vectors</t>
    <phoneticPr fontId="2" type="noConversion"/>
  </si>
  <si>
    <t>Primers for target addition to HJ0793 to HJ0796 vectors</t>
    <phoneticPr fontId="2" type="noConversion"/>
  </si>
  <si>
    <t>PAM</t>
  </si>
  <si>
    <t>OsNramp5</t>
  </si>
  <si>
    <t>RS0759</t>
  </si>
  <si>
    <t>GCATGACAAGAGCTCCGAGG</t>
  </si>
  <si>
    <t>AGGG</t>
  </si>
  <si>
    <t>LPA1734/1735=257
LPA1734-GGCGTGCTTCTTCGGG
LPA1735-CAGAATGCAAGAACAGATTGTGG</t>
    <phoneticPr fontId="2" type="noConversion"/>
  </si>
  <si>
    <t>A-KGT-78&amp;68=946bp；
A-KGT-78-gacactctgcatgtgcccag；
A-KGT-68-ggggtacttctcgtggtagg；</t>
    <phoneticPr fontId="2" type="noConversion"/>
  </si>
  <si>
    <t>FS0760</t>
  </si>
  <si>
    <t>CGGG</t>
  </si>
  <si>
    <t>LPA2084/1739=228
LPA2084-TGGAAAGAAACCGAACAAAGA
LPA1739-AGGTGTCGAGGCTGAGGTT</t>
    <phoneticPr fontId="2" type="noConversion"/>
  </si>
  <si>
    <t>OsCKX1</t>
    <phoneticPr fontId="2" type="noConversion"/>
  </si>
  <si>
    <t>FS0761</t>
  </si>
  <si>
    <t>CGGGCCATGGAGCTACGTGG</t>
  </si>
  <si>
    <t>LPA1744/1745=290
LPA1744-CCTTCTCCGCCGACCA
LPA1745-GAAGTGGAGATCGCCGAG</t>
    <phoneticPr fontId="2" type="noConversion"/>
  </si>
  <si>
    <t>OsCKX1</t>
  </si>
  <si>
    <t>FS0762</t>
  </si>
  <si>
    <t>GTGGCGCTCAAGAGCTCCGG</t>
  </si>
  <si>
    <t>OsHd3a</t>
  </si>
  <si>
    <t>FS0763</t>
  </si>
  <si>
    <t>GGGACCCTCTTGTGGTTGGT</t>
  </si>
  <si>
    <t>LPA1748/1749=294
LPA1748-CACACACAGTTCAGCTAGCAGA
LPA1749-CATGGACGGCTTGAGCTC</t>
    <phoneticPr fontId="2" type="noConversion"/>
  </si>
  <si>
    <t>FS0764</t>
  </si>
  <si>
    <t>GCCCAAGTGACCCTAACCTT</t>
  </si>
  <si>
    <t>LPA1752/1751=243
LPA1752-TTAACCCAAGATGACTTTAAAATGC
LPA1751-GATCAACCCATCATGCAGTCA</t>
    <phoneticPr fontId="2" type="noConversion"/>
  </si>
  <si>
    <t>OsGhd8</t>
  </si>
  <si>
    <t>RS0765</t>
  </si>
  <si>
    <t>CGGTTGAGGTAGGACTTGAG</t>
  </si>
  <si>
    <t>LPA2466/2465=557
LPA2466-CGAACGCCAAGATCTCCA
LPA2465-GATGCCCTCGAACTCCATC</t>
    <phoneticPr fontId="2" type="noConversion"/>
  </si>
  <si>
    <t>RS0766</t>
  </si>
  <si>
    <t>TGTGACAGGCCGCCGGCGAG</t>
  </si>
  <si>
    <t>LPA2466/2465=557
LPA2466-CGAACGCCAAGATCTCCA
LPA2465-GATGCCCTCGAACTCCATC</t>
    <phoneticPr fontId="2" type="noConversion"/>
  </si>
  <si>
    <t>OsSD1</t>
  </si>
  <si>
    <t>FS0767</t>
  </si>
  <si>
    <t>GGACATGCCCGTGGTCGACG</t>
  </si>
  <si>
    <t>TGGG</t>
  </si>
  <si>
    <t>LPA1760/1759=190
LPA1760-TGCGACCTGAGGATGGA
LPA1759-GGAAGAACCCGTGCGTG</t>
    <phoneticPr fontId="2" type="noConversion"/>
  </si>
  <si>
    <t>RS0768</t>
  </si>
  <si>
    <t>TGGAGGCGAAGCGGTCGGCG</t>
  </si>
  <si>
    <t>LPA1762/1765=207
LPA1762-GCCAGCGACTTCTTCCG
LPA1765-CGCGAAGTCGGGGCCG</t>
    <phoneticPr fontId="2" type="noConversion"/>
  </si>
  <si>
    <t>OsDWF4</t>
  </si>
  <si>
    <t>FS0769</t>
  </si>
  <si>
    <t>CCGGTACATCCTGCAGAACG</t>
  </si>
  <si>
    <t>LPA1768/1769=274
LPA1768-ATATACCGGTCGAGCCTGTTC
LPA1769-GCCAGGCGCGGAGGAC</t>
    <phoneticPr fontId="2" type="noConversion"/>
  </si>
  <si>
    <t>RS0770</t>
  </si>
  <si>
    <t>AGGATGCCGCCGATGCTGCG</t>
  </si>
  <si>
    <t>LPA1768/1769=274
LPA1768-ATATACCGGTCGAGCCTGTTC
LPA1769-GCCAGGCGCGGAGGAC</t>
    <phoneticPr fontId="2" type="noConversion"/>
  </si>
  <si>
    <t>Gene</t>
  </si>
  <si>
    <t>Gene</t>
    <phoneticPr fontId="2" type="noConversion"/>
  </si>
  <si>
    <t>Target_name</t>
    <phoneticPr fontId="2" type="noConversion"/>
  </si>
  <si>
    <t>Target</t>
    <phoneticPr fontId="2" type="noConversion"/>
  </si>
  <si>
    <t>Target_10</t>
  </si>
  <si>
    <t>Target_11</t>
  </si>
  <si>
    <t>Target_12</t>
  </si>
  <si>
    <t>Target_1</t>
  </si>
  <si>
    <t>Target_2</t>
  </si>
  <si>
    <t>Target_3</t>
  </si>
  <si>
    <t>Target_4</t>
  </si>
  <si>
    <t>Target_5</t>
  </si>
  <si>
    <t>Target_6</t>
  </si>
  <si>
    <t>Target_7</t>
  </si>
  <si>
    <t>Target_8</t>
  </si>
  <si>
    <t>Target_9</t>
  </si>
  <si>
    <t>All resistant callus and transformed positive seedlings detection primers</t>
    <phoneticPr fontId="2" type="noConversion"/>
  </si>
  <si>
    <t>Primers for detection of target gene amplification</t>
    <phoneticPr fontId="2" type="noConversion"/>
  </si>
  <si>
    <t>Chrom</t>
  </si>
  <si>
    <t>Position</t>
  </si>
  <si>
    <t>Off-score</t>
  </si>
  <si>
    <t>Region</t>
  </si>
  <si>
    <t>ProductSize</t>
  </si>
  <si>
    <t>chr07</t>
    <phoneticPr fontId="2" type="noConversion"/>
  </si>
  <si>
    <t>AAGGAGGTACGGGATCATCAAAATCATAGCATAGCCACCACCCATAGCAGAAGCAATCCAGAGGACTCGAAGCTAACTCGTCGGTTTGATCTCGCCGAGTCGTTCTCGACAGGGGTCTAGTCGGTAACTCGCTAGTTCTGTTGTTCTCTACTATAATCTCTATGGTTCTCATCATAATCCCATATAAACTCGATTACATCTATTACCTTTACAAGGGACTTGAAAGAGTATAATCCTTATCTTCTATGTGTTTGATGTCGCTTCGTGTAGATTCTTGTTTCCAACTTACCCTAATACCCTCTGGATACGGTCTATGGGTATCACCCATCGACAGTGACGTGCCGGGTAGGGATACTTGATGCTCAAGGTTTCGTTGAGATGGCTTCAAGCTCAAGGCCTTCCAACAAAAATGCCTACAATCGTTTTGGCTTGGGAGATCCTACCCAGCCGACGTTTGCATGGACTCGAGTTGGATCCATCATCTTTCCCATATTCACCGCAATTCCAACCTCGCCTTCCCTAATGCTAGCTGGGGTTGAGATTGCCACCGCAAGGATGATGGAAAACAACCCTCAGCCAGCTGCTCCTCGCATTGAGTCAAAAAAGAGGGCGTCAATGACTTCAACTCCCTAGAGAACTCCTAAAGTGGCCAAACCCAAGACATCTCTTAGGGCCCCTTTGATTCAAAAAAAATTCATAGGAATTTTAGGGCCCCTTTGATTCGCAGGATAGGAAAAACACAGGAATAGAAAAAACACAGGAATAGGAAGTAGTATGATTCTTCAATCCCGCAGGAATCAAAAACATAGGAAAAAATGAAAGGTGCCCTTTGATAGTGCTATAGGAAAAATACAAGATTTCTCTTCCGGTTTGAATTTGAACAGATAGCCGTTGGCGTTCAAAGCAAGTACTAGCCGTTGCATGTCCTTATATATATTGCTGTAGCTGCAACTGGACATCAACAAAACTAGCTCACCTCACCTTCGATTGTATCGGCCAAGCATGACAAGAGCTCAAACGTGGCAATTCATTTGGTAAGTCATAAATGATTTTTTTTCTTTTTGGTATGTATGTAAGGATTAGCAACTTATTTGCTTGCTTCTGCTCTCCTATATATATTGGTAGACCAAACCATCAGATTTATTATTTGTTGTTGATTTCCCCTGTGATTGTCATGGATCCAAGTTATCGACGACGGTCACAGAATGAAGATGAGTTCATGCTTTTTGTTCTCCCTACCATCGAAGGAGATTCGTCACAACCATCATCTAGTAGGAAACCGATGCACACATCAAAACTTTCAGGGGCTTGTCGTGTTAATGAAATCTTAACAGGTCATCAGAGCCTAAGCAAAAGGAATTTTCGCATGGAAGTTAATGTTTTTCGAGCTTTAGTCGATAAGTTGCGTGAGAAACAACTACTTGCTGATGCAAGAGATGTCTCAGTAGAAGAACAAGTTGCTATATTCTTGTATGCACTAGCAAAAAATGCAAGTAATGAGACCTTGCAAGATCAGTTTCAACACAGCGGGCAAACAATAAGCAAGTATTTTGGGGTTGTGCTTGATGCAGTTACACAACTTACATGTGTATATATACGGCCACCTTTCCTACACCCCCATCATATCTTGAGAAGACCAAAATTTCACCCCTTTTTTGAGGTATGAACAGATTCATGTTTTGATTTTTTTTTACTTTGAGTTAAACCAATCATTGTACATAAAAAGACTTAATCAAGGTTATATTTGTATTTGTATAGAATTGTGTTGGCTCTATTGACGGGACACATGTACCAATGATACTTCCACTAGACCAGCAAGAACCATACCGGAATAGAAAGCAAACAATTTCTCAGAATGTTATGGTAGCTTGCGACTTCGATCTGAAATTTGTACATGTACATGCCGGCTGGGAGGGATCAGCTTCAGACGCAAGAGTTCTTCAAGATGCACTAAACCATGGTTTTGAAGTACCTCCTGGTAAATTTTTTCTTGTAGATGCTGGTTATGCAAATACAACAC</t>
  </si>
  <si>
    <t>intergenic</t>
  </si>
  <si>
    <t>gene1</t>
  </si>
  <si>
    <t>LPA2500</t>
  </si>
  <si>
    <t>TCGTCGGCAGCGTCAGATGTGTATAAGAGACAGACAAAACTAGCTCACCTCACCTTCG</t>
  </si>
  <si>
    <t>LPA2560</t>
  </si>
  <si>
    <t>GTCTCGTGGGCTCGGAGATGTGTATAAGAGACAGTTCTGTGACCGTCGTCGATAACTTG</t>
  </si>
  <si>
    <t>chr03</t>
  </si>
  <si>
    <t>GAACAGAATTTGGCTATGTGAGCCGACATCTCAGCCATGCTTCTACACAGCTCACAGATTGGAGTGCGGCCAACCACATTTGAGAAGGTTGTTGGCTGTAAGGATTTAGTTATGTGCTAGTATCACAAGAACTGTGATAGAAATTCCACCTTCCCGACACCATTAAATTCGGTCTGATTGCATTGCATCTAGTGCTACTTCCTATAACCACTCACAAAGAGTGACAACTTGTTGCAGTTGGCTCTTGCCAACAAAGCTTTTTTTTACTTAGGCATAAATTCCAAAGGAAAATAGATTGAAACAATGAACAATGCAGTGTTGGAGATCTCACCGAGTTAACCCAAGGGATCTTGTGACAAACAAACCACCGGAGAACCTGCTCTCTAAAGGTCTTGCCAACATCAATTATAATGTACTTATGGGTTCTTGCGTCAAAAAAAATGTACCTATGGGTTCCATCGTTGTCGCAGTAATATATAAATAGGGAGGTGTTACACCTGAAAGCAAACAGAATGTTCAGTTGCTGCATCAAGGTTTCTTTTTTACAATAGAGCCGACTTCAAAACACAATTTTAATTTGTACACTTTAATACCACAACTACATCTGAAAGCAATCTTTGGAGTCATATACCAAACAGCATTACTTGATTGGTAAAACTTTCCTGTAGATAACAGCACTCTGCAGCACAGCATACCAATGGGAACTTAGGGCCCCTTTGATTCGCAGGATAGGAAAAACACAGGAATAGGAAAAACACAGGAATAGGAAGTAGTATGATTCTTCAATCCCGCAGAAATCAAAAACATAGGAAAAAATGAAAGGTGCCCTTTGATAGTGCTATAGGAAAAATACAGGATTTCTCTTCCGGTTTGAATTTGAACAGATAGCCGTTGGCGTTCAAAGCAAGTACTAGCCGTTGCATGTCCTTATATATATTGCTGTAGCTGCAACTGGACATCAACAAAACTAGCTCACCTCACCTTCGATTGTATCGGCCAAGCATGACAAGAGCTCAAACGTGGCAATTCATTTGGTAAGTCATAAATGATTTTTTTTTCTTTTTGGTATGTATGTAAGGATTAGCAACTTATTTGCTTGCTTCTGCTCTCCTATATATATTGGTAGACCAAACCATCAGATTTATTATTTGTTGTTGATTTCCCCTGTGATTGTCATGGATCCAAGTTATCGACGACGGTCACAGAATGAAGATGAGTTCATGCTTTTTGTTCTCCCTACCATCGAAGGAGATTCGTCACAACCATCATCTAGTAGGAAACCGATGCACACATCAAAACTTTCAGGGGCTTGTCGTGTTAATGAAATCTTAATAGGTCATCAGAGCCTAAGCAAAAGGAATTTTCACATGGAAGTTAATGTTTTTCGAGCTTTAGTCGATAAGTTGCGTGAGAAACAACTACTTGCTGATGCAAGAGATGTCTCAGTAGAAGAACAAGTTGCTATATTCTTGTATGCACTAGCAAAAAATGCAAGTAATGAGACCTTGCAAGATCAGTTTCAACACAGCGGGCAAACAATAAGCAAGTATTTTGGGGTTGTGCTTGATGCAGTTACACAACTTACATGTGTATATATACGGCCACCTTTTGTCACGCCCCGAACTAGTCCCGACCGGAACTAGCCCGTGACGCTCCAAATTAACCTGTTAATCGATACCAGTCCCAGGAAACAGTGCTGGTATCACAGGGAGACAGAGTATCACAGCAACAGAGGTCTCTTTATTATAGAGTAGAAGTACAGTCATGTTGGGCTGCGGACAGATCCCGAGCTCACAACTGCATTACAAAAGGAAAGCGGAAGCCAGGACTTGGACCAATCAATCACAGGCACGACTTGGGAACTAGGCCGAAACCCTAAAACTCATCGTAGCCGGCTTGCTCCTGGAAGAACTCCTCATCAGCAGGATCCGCTTCATCTTCTTCAGCAACTGAGGGGGGGAGGAATATTTATATAGAGCAAGGGTGAGTACGGGAGTACTCAGCAAGCCAGGGGAAATAA</t>
  </si>
  <si>
    <t>gene2</t>
  </si>
  <si>
    <t>LPA2501</t>
  </si>
  <si>
    <t>LPA2561</t>
  </si>
  <si>
    <t>chr05</t>
  </si>
  <si>
    <t>CCCTCCTCCTCCTCGTCGCACGACCAGACCAGCAGCACCAACTCCCTTTCTGCCTTTCGCTTTCACTGCTCAGTGCTGCTCCTACACACCATTTCCCCGTCCGTCCTTCGCCCCCCGCGTCTCTTTTCCGCACCCATCTGCTGCAGCTGCGCACCTTTAATTTGCAGAAAGAAAGAAAGAAAGAAAGAAAGGAAAGCAAGGCCCCCCCGAGCGCAACAGCTAGCCCAACACACCTCCTCCATCACCACCGAGAAGGCAACGCATATCAAAAGCGCGGGCGCAAAGCAAAGATAACATCAGATCAGGTCGGCGCCCCCCGCTCCCGGCTGCCGCAAAGCCCACCCGATCGATCGATCGACGCCTCGTTCTCCTCCTCCTCCGAGGCTACTCTCTGCAGGGCGCTCGCTTACGTCTGCCTCTGCGTACGTGCACCGCCCAGCGCGGGCGCCATGTCGTCCGCCGCGGGGGGAGGAGGAGGGTACGGGGGCGGAGGCGGCGAGCATCAGCATCAGCAGCAGCAGCACCACCTGCTGCTTGGGCAGGCGGCGGGGCAGCTGTACCACGTGCCGCAGCACAGCCGGCGGGAGAAGCTGCGGTTCCCGCCCGACCACCCGGCGGAGTCGCCGCCGCCGCCGCCGCCCGGGTCGTGGCCGCTGCCCCCGGCGTTCTACTCCTACGCGTCGTCCTCGTCATCGTACTCGCCGCACAGCCCGACGCTGGCGCACGCGCAGTTGGTGGCGCATGGGATGCCGCCGGGGGCCGCGACGAGCGGAGGGGCCCAGATCCCGAGCCAGAACTTCGCGCTGTCGCTGTCGTCGGCGTCCTCGAACCCTCCGCCCACGCCGAGGAGGCAGTTTGGCGGCGGCGGCGGCGGCGGCGGGGCCGCCGGGCCGTACGGGCCCTTCACGGGCTACGCCGCCGTGCTCGGGCGGTCCAGGTTCTTGGGCCCCGCGCAGAAGCTGCTCGAGGAGATCTGCGACGTCGGCGGCCGCCCCGCGCAGCTTGACAGGGGCTCCGACGAGGGTTTGCTCGACGTAGACGCCATGGACGCCGCGGGAAGCGTCGACCACGAGATGGACGGCAGCGATCGCGCCGTCGCGGACGCGGTCACGGTCTCCGGCGCCGAGCAGCAGTGGAGGAAGACTAGGCTCATCTCGCTTATGGAAGACGTGAGTAATCGCAAGCTATATTTGTTGTTTCATATCGCTGCTTCTGTTTTTCCAAAGAAAATACTATACTAGACTTTACTTTTGCTACCCTGCATTAATTAACTTCATGAATAAGAATCTAATAACGAACACCTCATGGTCACATCATGGATGCACTTACTGTTGTTGCACAGATTATTTCTTGTGCTTGTGATTTGATGAGGGTTGATCTGGATTAGTGACACATCTCTTCTCTTTTGGATATATTTTTGTTCTTTAATATGTCTCAAATCAATCAACAGTTCAAGGCTCTTTTAAGCTCCCTTCTAAAACTAGCAGGAGGTGATCCGCAGTTTATCTATAATCAAAAGGTAGCATACAATTCTGTGAAAATGCACGATAGAAGCTAAATTCCTCAGGATGCTCTTAATTACATCATAAAGAAAAATTCAGTTTGCTAGTACTTGATAAGATTCCAGCAGTTTGTCCTCTTTCACGAGATAAGATTCGTTGAGTTTGTCAGCAGAAAGATTCTGATTATATAGTTACTAGTACATACTGAAAATATGTTGAGCACCAGTTTTTTTTATTTGCAATGGTGTCAAATATGATCCTCGTTCCTTAATTAGGAAGCTTGCGTTGGTGTAGTGTCCACATGATCGTAAAGTAGGTCTGCACACCTTGATGTATTATTAAACAATTAATTGGGTTACATATCGTGATGTCCTCTTAACAGTTACAAAAAACCTTGTAGGTTTGCAAGCGATACAGGCAATACTACCAGCAACTCCAAGCTGTAGTATCGTCCTTTGAGACTGTTGCGGGTCTGAGCAATGCTGCTCCTTTTGCTTCCATGGCTCTTAGGACAATGT</t>
  </si>
  <si>
    <t>OS05G0455200</t>
    <phoneticPr fontId="2" type="noConversion"/>
  </si>
  <si>
    <t>CDS</t>
  </si>
  <si>
    <t>gene3</t>
  </si>
  <si>
    <t>LPA2502</t>
  </si>
  <si>
    <t>TCGTCGGCAGCGTCAGATGTGTATAAGAGACAGCAGAAGCTGCTCGAGGAGATCTG</t>
  </si>
  <si>
    <t>LPA2562</t>
  </si>
  <si>
    <t>GTCTCGTGGGCTCGGAGATGTGTATAAGAGACAGGAGATGAGCCTAGTCTTCCTCCACT</t>
  </si>
  <si>
    <t>GCTTATACTTATCAGCTAAAATTTAAATTTTCAACCTTAAATTTAGAGTTGATTTTGATATTTTTCATCGGAGTTTATTTTTCAGCCTTTGCTTTTAGATCGTTAAGAACACACATATATAAAAGTTTTATTCACAAATTATTTTTCATTTGCAAATATACCGTTTCGCTTATTCCACTGATAAGCAAAACGATGAGAACCAAAGGCTTATAAAGCAGAACACACAAATATCACCACTCACTATTAATTACTTCTATTATTATAAAACATATTAAAACTTTTTTAAACCTAAGGCGGAACTTTGTTCCACTTTTATATTTAGAAGAAGAGAATTGACCCAGTTTATAAGGAAAACCAGAACCGAAAACCAACAACTGCACGGTTAATTACAGGAAAACCGGCTGAAACCCACTGCTACATAACTAACAATAGCGGCGGAGCCCAATCGCAGGACGTCGCCGCCAAGCTAAACACAAAAGCAACACAATTGCTCCCACATCGCAGAAGAGGTGTTATCATTGCCGAGCTAGCCGCCTAAGCGACCCAGCAGCGCCAACTTCACAACCGAAGCGACACTGAAGACGAAAGTCGCCAAAGCGAAAAGCGGATCTGACATCCAACAATGGACATCAGCCAAGCCACCGAGGAGCCACTTCCTTCACACGGCCAACACCAGAACTCCATGGAAGAGACTGCAACATGTCATCGTTCCCAAGCGTCGCCGCACCCCCATCAGCGAGAAGCTTCGACTCATCAGCAGAAACAACCGAAGAGCGTGTCGCCCACCACAAGAATGAAGCGGACCCCAAGAAGGTGCAGCCTCTCCGAACACAAGGTATGAAAGATTTTGAACCGAAAAGGACCATCAACAGTCATCGATGCGTTGGAACTTCTCCGAAGCGACACCCCCAAGGAGGACACGACGCGTAACGCCGCCGCCGCTTGTCCGTAAATCGTAACGAGGTTTTCACCTGGAGATTTGTGGGGATATGAAAGAACGCCATGACAACGCCTCCAAGGAGGGAAACGACGCCCACGGGCGCTGTCGTTGTCGAACCGGCCAAAAGCACGGCAAGGCTTTCGTTAGCATCTTCACATCACCCACATAAGCACCCTCACATCGATGGCCACAGAATAGTCCATAACGTCTCACAAGCAGTCATACCTTGATCGTAACCAAAGGCAAAGATGGGCCCTTGGCCACCCTCATGCCATCCATCCGCCGCAAACTTCTATAGCAAGCTAGAGCCTCCGCCCTCCCCCCTAGCATTCCCCATGACCAGAAAGGGGTCCAGCCAAAGAAGGGGGGAAACTGAAAGGATGGAGAACACTCGGCCGACAACGAGGAAGTCATCGTCGTGGACGTCAAGCCCCATTCCTGCTTCACGCCAGCACAAGCCGTCATCCCGCCAACTCCACGTCCGCACATCGCCGCCCATGAGTCACGAGACCCACCACGGGCAGAAGATGCCCCCTGCCGAACAGGAGGCTGGCCACCAGTGAGCCACCGCCACGCTCGCCGGAGCCCACCGAGCCGTGCAACGCCCACACATAGCTGCCCCGCCGACCGGCTGCCATCTGGCATGGAGGCAACGGATCCGGCTGCAGACGGCCAGATCCAGCCAGGCTCGGGGGCGACGACCAGCTAGGGCGCGCCGCCGCAACATCCATCGTCCACCATCACCAAAGCCGAAGCCGACACCGACGCCGGCGCCGTGACCACGGCGCGAGCGAGCCGCCGCTGCCGTCGCCCGCCCACCGTGACACTGCCCCTGCCTGCCGCCGGTCTTCGCGCTGCCCCGGCGCCGACCTCTCCCCCGCCGCCAGCCGCCACCTCTTCCCCGTCGCCTGCCATCTCCCTTCCCCGCCTCCTTGGGTGTCGCCGTCGTCCTGGGAGGGGGACGGACTGTCACACCATGAAGTTCTTTTCCCAAGCCTAAATTGAATTTATAAATCACCTCGAGAAAATACCGGTGAAAAAGCAAGAGAGAAACCCTAAAGGAATCAATGCAAATAATAA</t>
  </si>
  <si>
    <t>gene4</t>
  </si>
  <si>
    <t>LPA2503</t>
  </si>
  <si>
    <t>TCGTCGGCAGCGTCAGATGTGTATAAGAGACAGAACCGAAAAGGACCATCAACAGTCA</t>
  </si>
  <si>
    <t>LPA2563</t>
  </si>
  <si>
    <t>GTCTCGTGGGCTCGGAGATGTGTATAAGAGACAGGTGAAGATGCTAACGAAAGCCTTGC</t>
  </si>
  <si>
    <t>chr07</t>
  </si>
  <si>
    <t>CAATTAACTGATATGCTTCTTGATGTGCTCTTTCATATGTTTCTTAGCTTCTTTGGGTGATTTTGATTGGCCTGATCTTTGCACTGATTATACAATCATTATCGGCTAATCTTGGAGTGGTGACAGGTAATAAATAGACACTTTCAGCACACAATTGATTTAACATTTCAGTTGGAAGTAGCAAGTAATGAATGTCAATTGATACAGGGCGCCATCTTGCTGAGCTGTGCAAGACTGAATATCCAGTATGGGTGAAAACCTGCTTATGGCTGCTAGCAGAACTAGCTGTGATTGCTTCCGATATTCCAGAAGGTTGGAAATAGAATGATAGATCTAAATAAAAAAAAGTTAATGTTTAACTGTCACCTTTGAGTTTCAGTTGATTAAGTTTATAAACTCTCTCACTGATATAAGTGTACGAGCAACACTTGCACTGATTGTATACAGTCTCTTATCCACTAAACATTATGATATGTAGCACTTTTTCTGAGAAGAAAGCAACAACATCTAATCTAATATTTGGTGTTTTTTACACATGTACCTTTTGTGCAGTTATAGGTACAGGATTTGCTTTCAACCTTTTGTTCCACATACCAGTGTGGACCGGGGTTCTCATTGCTGGCTCTAGCACGCTTCTTCTTCTTGGACTGCAAAGATATGGGGTAACCAACTATTTATGACTGGATATATGATAGATGTCTGTATAAAATGTTTTAATGAATGTCTAAACATCATTGTATTGTATTTGATCATTACTGTTTGGTCATTGTAAATGGTGGTCATTACAAATGGGTTTGTTGTTGAATTGACTTGTTTGCATTTTTCCTTCATCTATATAACTAGGTAAGGAAACTGGAGGTTGTGGTCGCGCTATTGGTGTTTGTCATGGCAGGGTGCTTCTTCGTGGAGATGAGCATAGTCAAGCCTCCGGTTAATGAGGTCCTTCAAGGATTATTCATCCCCAGGCTCAGTGGGCCCGGTGCCACAGGAGACTCCATTGCCCTTCTTGGGGCTCTTGTAATGCCGTAAGCAGTCAAACATGCATATATACCCCCAGTTGTTAATGTGTGCAATGTCTTTTTTGCGTCTTAAGATTCTTCTAGGGTAGCTGTAAACATGCATAAGGTTTTCAACTCTCCAGTAATTACAAATCTCCACAATGGTAGTTTTAGTCTTTTTTTAGATTTTGACAAAATGCACTCTTGTTAATCATAAGTGAGCATTATCAGTTATTAATTACAGGCACAATCTATTCTTGCACTCTGCCCTGGTGCTGTCGAGGAATACACCCGCATCAGCAAAAGGAATGAAGGTGATCAGATGTCCGTGTTCTTGCATTAAAAAAGAAATGGTACTCCTAGTTGGCTGATACATATTCCTTCATTCTTTTGTACTCCAGGATGTCTGTAGGTTCTTCCTCTTTGAGAGTGGGATAGCTCTTTTCGTGGCTCTGCTTGTCAACATTGCAATCATCTCTGTCTCCGGCACTGTATGTAATGCAACCAACCTTTCACCAGAAGATGCTGTAAAATGCAGCGACCTTACATTGGACTCCTCATCCTTCCTCCTCAGGGTACTGCATATATGTGCAAAGTTCATCACCATTTATATTTAGTTGTGTTATTTTCTTCACAAAAATAAATTAGTCATGTTATCATTGACCATATAATGGTCATTTACAGAATTATTATTTATTTTTTTTTCAGAATGTGCTAGGAAAGTCAAGTGCGACAGTGTACGGTGTAGCACTCTTGGCTTCTGGACAGAGCTCGACCATTACTGGCACTTATGCTGGGCAATATGTTATGCAGGTATATTTTACCTGAACTCTAACCTTGTTTACAAATTAACCAAGTACTATCTGTGAACTATTTTCTTAATGACCAGTTCAAGTGGTATAGTATTAACCACGCAGTAAACTAGAAGATCTCCAAAATGGTGAAAGAAATGAAAAAAAGTTTGCAATCTATCAAGCTTGAATGTATAGTAACAGTTTTTTTTTTCCATGTATCTACAGGGG</t>
  </si>
  <si>
    <r>
      <t>GCAT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ACAAGAGC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</si>
  <si>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t>OS07G0258400</t>
  </si>
  <si>
    <t>gene5</t>
  </si>
  <si>
    <t>LPA2504</t>
  </si>
  <si>
    <t>TCGTCGGCAGCGTCAGATGTGTATAAGAGACAGGTGGAGATGAGCATAGTCAAGCCTC</t>
  </si>
  <si>
    <t>LPA2564</t>
  </si>
  <si>
    <t>GTCTCGTGGGCTCGGAGATGTGTATAAGAGACAGCATTGCACACATTAACAACTGGGGG</t>
  </si>
  <si>
    <t>TAGGATATATATAAGTCATACTACTATGAATGCTTATATTTATGAATAAATTTTAAACATCTAAAATGATTATTTGTACACAGAGATCTAGATTCCCTGGCACTTTAGATTTGACGGTTGACCAACAACATATATTGTCCTGGTGGTTTTCATGTTATCTTTAGCGGTTTTTGGCCGTTAAGAAAATTCCGATTCTTAAGTCACAAAGTCAAACTTAACTGCCCGGCCGTGCCGGATTTAATTGACATTCATTCAGTTCGTATATATGCATGCATGATGCCTCTGGATCATGTTTGCAAGTTCACAGAATCGCAGCCAAGAGACAAAATAGAGGTAGGCAGCTAGCTAGCTAAGGTGTTCATATGCATATATACGACATATAATTTCAGTGATCCATCAGAGATGATGCAATGACTAGCTAGCTTCTTCCATATATATATATATATATATATATATATATATATATATATATATATATATATGTATATATGTATATATATATATATATATATATATATATATATATATGTATATATGTATATATATATATATATATGTATATATATATATATATGCAAGCATGCATGCACCAACAACTGCTTGATGTGATCGAATATGATCATCGATGTCGCCGTGCCACAGGATTGACTAAGCTAGTGTGCAGGTGAGGAGACAAATTAAAACTTTGGTCTCTTGCGCTTTATAACCTTGTGGATGTCGTCCAGAATCTTGAAATTATCAGCTGGTCCATTACCTTACGTACCCTGCGTTCTTTCTAGTGACTGATTGTAGCATTTAATTTTCAATATATATCTACTATTGCTATGTTTCAACTTCTTTGACGATTGATCGATATACGTTTTAGATTTGTGACTCTTCATTAATTCTTACATCTAGCACTTTATTATAAAATCCCTTTTCCTACATGTGGTTCAAACAATTACAATATATAATAATTTTTAAAAAAGATAATACAAATAATTCTGTCACACTATAGAAACGGTTTTTCATGTACAAGAGGGGGAATAGGTTCCAGGCGGGCCATAAGTAGCCGCGCATGGAAAAACCGGTCCCCCGAGGCCGGTTGACTGACCGCACACATAGATGCATTATCGTGTGCGGTCCTCTTACGATCATACACCTCTCCAGTCTCCACAAAGTAAGGTTAAACTCTTAGTCCAAGCATGGAGAAGAACATAACAAATCCACTGCCTAATATTGTTTAATATTATTTTATATTTGTGAAGGGATACATATGTGACAAAACAATCCACCGTCTAATATTGATTAAATAAAAATAGTATTTAGACTGTATATACAACACGAGGCACAATGCATGCCTTTCGAGGGTTTAAAATCTACCTTTGATCGATCCTGAATAGGTATAATTAATCATTGTTGGAGAAAATATGAATATGCTCTCATATTTGCATGAAGGGTTGTATGCAAAACATGATTGAGATCGATGAACAATTCCAGTTAGATACATATAATCATATCTATCGAGTTTGAGCAAGCCTATTTATATAGTTCATGCATGCATGCTAACTAGGGTGGGTCTGCGCGCATGCAATGCATGATTAAGCAGTGCCGGTACGTGAAGGGCGCTCACAATGCATAATAATCATTAGAATATACATACATTACTGAAAATCCGAAATAAACCGTTGATCTAAAGATTTTCTAAATAAAAAAATATATTTGAACCGGCTAGCTACCAATGCGATCAAGTATCTTGCGTGCTACGATCTGCTCAACCAGCTTCACTCATAATTCAGGAGGACCCAACCAAACTCATTAACTCAATCTGTGTTGATAATTAAAACTAACCGACTGATGCACCCAACTCAATCTGTGTTGATAAGAGAAAATTACCGTCCTTTGATAGGTAGCTCCAAATTTTTAGCATAAATTTTGCTATCTTGTGATTCCCGAGGTACCAAGAGATTCTAAAGTTTACACGGGCAAATGTGCTATCTCCCAGTACCTCTCGAAGGATTGTGTAAATAACTAAAAGTAA</t>
  </si>
  <si>
    <t>gene6</t>
  </si>
  <si>
    <t>LPA2505</t>
  </si>
  <si>
    <t>TCGTCGGCAGCGTCAGATGTGTATAAGAGACAGTCCCTTTTCCTACATGTGGTTCAAACA</t>
  </si>
  <si>
    <t>LPA2565</t>
  </si>
  <si>
    <t>GTCTCGTGGGCTCGGAGATGTGTATAAGAGACAGACGATAATGCATCTATGTGTGCGGT</t>
  </si>
  <si>
    <t>chr04</t>
  </si>
  <si>
    <t>AGTAATACATCGATCATCTCGCAAACTCTATACTCAACACAGCTTTCTTCTCCAAGCTATAAGCCCCACTCGTCCTGCTCTCTCCATACAAAGTGTTCGTTGTACTGCCCATATCCATAAATCTCAGATCCTCGAGCACCAATGGTGGCTGTGGGCTTCGCTTCACTTCATCTGCTTCCGCTAATCGGCGGAGCTCCGCTGCCACTAGTGTCATTGATGGCCTTGTCGTACCCGGAACAACCAAGCATTGACTCACTAGATCTGCAGCCCGCTTGATCACTCTCATGCTCGTTTCATCAACAATGTCACTGTCAAGGAGCTCAATGAGTGTGCCATTGGACCTAGCCTCCTGAAACATCAGTGTTAAGCTTTTTCTTTCTTTTGACAGTGGCCTCCTACCGGTTAGAAGCTCAAGAAGAATGACTCCGAAGCTATACACATCATTTCTGGTTGTGAGTTGGTACTCAACTAGATAGTCCGGGTCAATATACCCTGGTGTGCCTTTGGGTACAGCCTGAGTTCTCTTATCAATCGTCGAACATCCAAAATCAGACACCTTTGCAACCAAGCCATTTGCGAGAAGGATGTTGGCTGTCTTCACATCACCATGGAGTATTGGGTGTGGCAAAGAGTGGAGATGTGAAAGTGCGTCTGCGGATTCAGCAGCAATCCTTAGGCGGGTTCCCAGTGTGACATGGAACCGCCTACTCCTCTGAAGATCTAGCAGCTCTTGCAGTGTTTTGTTCTGTACAAACTCATACACAAGCATCGGTGCCTCAAATTGGAGGCAACAGCCAAGCAACTTGACAATGTTGGGATGGCTAACACGACAAAGTATGACCAGCTCTTGCACAAACTCCATCTTCCTGCTCTCGTCAATCTCCTTGCACTTCTTTATTGCGACGGCAACTCCATCTATAACAGCCTTATAAACTGTTCCCTGCCCTCCTTCCCCAATGACATGTGCCTTGCTGAAATTATTTGTGGCAGTCTCTATCTCCCCTCTCTTGTAGAGGGTGAACCCATCATTTCCATCTGCTTTCATCATTTCTAGCAATATCTGGCCTCCATGTTGTTGAAAAAACTCATCAGTCTGTCTTAATAGAGCCTGTCGTTTAATTTTTTGTTTGTGTCGAATCACTTCCCATCCTAGGAATCCAAAGAGGACAGCCAATACACTGGCAACAACACCTATGGAAACAGAGATACATGATTAGCAAAGTGTTTTGAAACTGATATGTTTAAAACAGAGATCAAGCAGATCAAGATGAGGTAACATAGAGTTGGAATAAATGTGTACCAATTGCCAGTCGTGTTTTCGGTGATAAGAGGTCTTTTCGGCATCCTCCTTGAATTGCCGCATTTCCACTACTACCCGCATGACACACACAATCGAAACTTCCAGGTTTATTGTAGCAATCTCCATAGCAAGGGTAATTCTCTCCATGTTGACATTCATTAATATCTACAATCAAATGAAAAGTTTTTTAGAAAAATATAGCGTTACATGCATCTATAAAAATAGGCTCCTTTTAGTACAAAAGCTAATCAATAATGAGCTGATTAGCTTTTAGTCCTTGTTCATTTTTCTCACGGTCACTCACCATGATCCCCTTGCCCAAGTACCCATATGCAAAAAAAAAAAAAAGCAATTATCTAACAAACTTGAATTTGTATAGGTAATTTTTTTAAAAAAAGACAATAATAAAATTGAATGGATTAATAATGTTGTAAAACAAAAAATGAATCCGGCAATCTTGAGAGGAGGTAGGGGGGGACAGCGGTCCGCGGGAAAAAAAAAGAAATCTAAAATGGAAAAAAAGTGAGAATATGAAACAAAGACTAGAAATATTTTTAAAAAAAAATAGCCTTGCTTTTGATCAGTTAGCTGAAAATTCCGAAACCATCAGTCGACTAATAACAAAGTGTTGTCGACGTCGGACATCGAGTCGTCTAGCTTCTTCCTACTCTCGATCGCTATCATCACCACGCTTCTCTCCCACGCAAAATACAGCCAAAT</t>
  </si>
  <si>
    <t>OS04G0370100</t>
  </si>
  <si>
    <t>gene7</t>
  </si>
  <si>
    <t>LPA2506</t>
  </si>
  <si>
    <t>TCGTCGGCAGCGTCAGATGTGTATAAGAGACAGCATCTTCCTGCTCTCGTCAATCTCC</t>
  </si>
  <si>
    <t>LPA2566</t>
  </si>
  <si>
    <t>GTCTCGTGGGCTCGGAGATGTGTATAAGAGACAGAACAACATGGAGGCCAGATATTGCT</t>
  </si>
  <si>
    <t>chr02</t>
  </si>
  <si>
    <t>TCCTGTGATACCAGCACTGTTTCCTGGGACTGGTATCGATTAACGGGTTAATTTGGAGCATCACGGGCTAGTTCCGGTCGGGACTAGTTCGGGGCGTGACAAAAACAGAGGATTGCAAAACACAGAAAAAATATAGTAATGACCGTTTGATTGGACCATAGGAAAAACACAGGAATTTGAGGAGAGATAAAGACTCAAAGGATTTCTTCTTCCATGAGGTTCTACCTCTTGTTAAAATTCCTCCAAAACTTGTATGGAAAAAGGCATTCCATAGGAATTTCATAGGATTCCATAGGGTTCATTCCTTTGATTCAAGGCTTTGTAGGAAAAATTCCTATAGCAATAAAATCCTCTTAAATTCCTATGAATTTTCTTTGAATCAAAGGGGGCCTTAGCCTCGAATTACACTATTAGCATATGCTGTTAGCCTTTAGGCCGTTATTGAAAAGCTCACATCCTTTAAATTTTTGCTTAACCGTATGCTATTTCTGAACACTACTCTCTCCGCCCCAAAGTAAATTCATTTATACACATACCAATAAAAAATAGAATAAACATGCTTTATATCAAATATCAATACAACTATTTTTTCGCTTTATCTACTCCCATAATTATTTCTTATTTTTACAAACTCCGATACAATAATTACTCTAAAAATAAATTTATTTCAAGTAAAACAACAATAGCTAAAAATGAATATTACGGGAGAGGGAGTATTGAACACAAGTGCAAACATGATTAAGGCTGTGTTCGGGAGTGAGGGTCCCGGCACATAAAATGAAGCAGCGTTTACCACATGATTAATTAAGTTTTAGCTAATTTTTTTCAATAATAGATTAATATGATTTTTAAGCAACTTTCGTATAGAAACTTTTCACAAAAAGCGCAATGTTTAGCAGTTTGAAAAGCGTGCGCACGGAAAATGAGACGAGGGAGTTGGGAACAACTCCAAACGAACGCAACCTAAGGCTGTGTTCGTTTCTATATATAGGTTGGGAACCCCTCTCTTGTGCATGAAAAACATAGCGGTACATTAGCGTGTGATTAATTAAATATTATGTTTTTTTAAAAAAAGGATCAATATGATTTTTTAAAACAACTTTCGTATAGAAACTTTTTACAGAATAAAACACACCGTTTAGCAGTTTGAAAAGCGTGCGCGCAGAATACAAGAGAGAGGGTTGGGAACACCGAGCAAAGAACATAGGCTAAGGCCATTCACACTGCACCTAGGTGTCATTCCCCTTCACCTAGGCATAGCTCGGAGCCTCGCAAGAACGGGGGCTTTTGGGCCCACAAGAGAAGAGGTGGAGAAAGGGGAGGTATTGGCTCGTTCTTCGTTAGAATCGCAGCTTCTAGGCCCACAAGAGAAGAGGTGAAGAAGGGGGAGGGAGGGGAGAAGCGCCGATGCCGATGGCGATGCCGTCGTCCTCCCGGATCTGCGCTGGCCGCGCCGCCCCCCGATCCATGCCTGCCGCCGAGGAAGGAGGCCGGACGGTGCGCCATACGGGGAGCTCTGCCCGGTGCGGTCTAAGCTTGGACCGCGCCACTGCATTGCCGCCTCCGGCCCCGATGAGGAGAGATGGAGGCGTGGAGCTCGGTGCCGCCGCTACTCCACCGGCGCTCGGGCGGCGACGTCGCCGCCTTCAGCCCCGACGAGGAGAGGTGGAGGCGTGGAGCTCGGTGTCGCCGCCGCTTTGCTTCGTCCGTCCAGGAGAGAGAGTGGTGCGGAATGTGTGAGAGGGGAGAGGGAGAGATAAAAGGGAGCGGAGAGAGATAGATGGGACCTACTCCAAGCAACATGCATTGTGGAGTATGTACTATCTCCATCCCAAAATATAATACTCCTTCTGTTTCGAAATGTTTGACACCGTTGACTTTTTAGCACATGTTTGACCGTTCGTCTTATTCAAAAACTTTTGTGAAATATGTAAAATTATATGCCTACATAAAAATATATTTAACAATGAATCAAATGATATGAAAAGAATTAATAATTACTTAAATTTTTTGAATAAGA</t>
  </si>
  <si>
    <t>gene8</t>
  </si>
  <si>
    <t>LPA2507</t>
  </si>
  <si>
    <t>TCGTCGGCAGCGTCAGATGTGTATAAGAGACAGAAAATGAGACGAGGGAGTTGGGAAC</t>
  </si>
  <si>
    <t>LPA2567</t>
  </si>
  <si>
    <t>GTCTCGTGGGCTCGGAGATGTGTATAAGAGACAGCGCTTTTCAAACTGCTAAACGGTGT</t>
  </si>
  <si>
    <t>chr01</t>
  </si>
  <si>
    <t>CTAATCCCCTCGCGATTCCAAGAGCAATCTGGTACCTCGTGTTCCAACTCAGGACATGTTTTTTATTGTCAAAAAGTTGCTTGTCCAGTGAACCGTTTGGCATGTACTCGTAGACGAGTAGCCTTCGCGATTTCTCCGAGCAAAACCCGAGCAATCGAATCAGGTTGACGTGTTGGATGTTGCCGATCGTGCTCACCTCCGCGCGAAACTGCTTCTCCCCCTGACGAAAACCTTCGAGCTTCTTCACGGCCACCACGGTCGCATCAGGTAGCGACCCTTTGAACACTAAACCGAATGCGCCTCCCCCGAGCTTCTCGGAGAAATTTTTGGTCACAGATTTCAGGTCACGGTATGTGAATGCTATCAAGGAACCTTCCACTCTTGTTGTTTCCTTTACCATTCTTCTTCTGAAGATGAAAAACAAAGCAGCTATCATGAGTACTAGAACACTAGTAGCAACGATGGCAATAGTGATCAAGTTCTTGGTGTTCTTCTGCTTCTGGCCAGACAATTCTGAAGCGGCCAAGCGAATCAAAACAGTGCTGCTTCCTTGGCTACTAATGGCAGACACATCCTGCAGGTTGATGAGGTCTCCATGCCACAGTGAGCAGCTGCCGTTGTAGGAGTAAGCAGTGCAAGAACAACTTCTTAAGCATGCTTGCTCACACTGATCATTTCCTATGACCACCACGCTCTCTGCATTGCTTGGTAATCTCACGTTGGCCATCGTGTAGAAACCATCAGTCCTCCCCATCACTGAGGCATTGCTGCTACACTGCAGCTCGACGTTTCTTCTGCACCCTGAAGTGTGATCTCCCTGCAACCACTCGCCAACGTTCTGCTCGCTGAATCCCCGGAGGCAGCTACAAGATGTCAGTGCGTTCTCGGTGCAGACACTGAACGGGCCACACAGCGAGTACACGTCGCACTTCACCTTGGGCTGAGACCAGAACGGCATCCAGTCCTTGGCTGCGTAGATCCATGTCAAGAACTGGATCTGCCCCATCTCGCTCAGGAAGAACCTCGTGAGGACGGACTCGTCCTTGAGGTCGTACACGAAGTAGCTCTCGCTCTCGTTCTCGCCATTGACGTAGTCGAAGGTGTACGTCGAGCTCGGGTAGCATCCCGTCATCTCCGGCACGTCGGCGAATATGCGGCCAGTCCAGTTGCCGCTCGTCCAGTACTGCTGCGTGATGCTCCATTCGAGCAGGTATTGGCTCGTGCCATTCGGATCCAGCTCGAGGGAGAAGACGCCTGGAGATGGGTCATTGCGAGCCTTCCATGCGACCAGACGGGTGCTCACGCCGGCGAGCTTGTTATTCCGGCCGAGCTTGCCGCCGGGGAGCCAGGTGTTGCCGAAATGGTCGAAGCTCTGCCAGTGGATGATGGAGGTGTTCGATTCGTCTGCGAGGACAAGGTTGCCGGTGTCGAGGATGACACCGACCGTGGAGTTGGAGGCGATCTTGGAGATGTTCGTGGACCAAATTGCAGTTGTTGAATTGTCGAGTAATACCATGTTGCCGTCGGTTGCTATGGTTAGTTGTGAGGTGTCCGGATTCGAGATTGGAGTGCCCCTGTTTGCAACCCAGACAGGTGTGTGTTTGGAAATTTGGTTGTACCAGATGCCAAGGTACCAATGCTGTGAATTTTCTGTTGCACATCAAAAGGAGTAGTACCTCTTAGTAAGCACACAAAAATCAAAAGCATAAATCTCATAAAAGAAACAAGAACAACTAAGGGGCAACTTGGTTATCAATTAGTTAATTAGAAAAAGTTATAAGCGTATTAAAATTGAACACAAAACTTTAGGGTTAAACCTTTTACCACTACACTATCAAGTGCATCTGAAAAGATTAAATCTTATACCAATGGTAATTTGTAGTAACTATAATATATTTAAGAAAAAAAAGTTGACAAAACTATTCTCCTCTCATTCAAAGTTGTTTTGCACCACAATAACTCATGTTTTGTTGTTGTGGAAAACCACATGTACTCCCTCCAGTTATAAATATTTGTTGTT</t>
  </si>
  <si>
    <r>
      <t>AGGTTCTTCCTG</t>
    </r>
    <r>
      <rPr>
        <b/>
        <sz val="11"/>
        <color rgb="FFFF0000"/>
        <rFont val="等线"/>
        <family val="3"/>
        <charset val="134"/>
        <scheme val="minor"/>
      </rPr>
      <t>AG</t>
    </r>
    <r>
      <rPr>
        <sz val="11"/>
        <color rgb="FF000000"/>
        <rFont val="等线"/>
        <family val="3"/>
        <charset val="134"/>
        <scheme val="minor"/>
      </rPr>
      <t>CGAGA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GGGG</t>
    </r>
    <phoneticPr fontId="2" type="noConversion"/>
  </si>
  <si>
    <t>OS01G0870400</t>
  </si>
  <si>
    <t>gene9</t>
  </si>
  <si>
    <t>LPA2508</t>
  </si>
  <si>
    <t>TCGTCGGCAGCGTCAGATGTGTATAAGAGACAGAGCTACAAGATGTCAGTGCGTTCTC</t>
  </si>
  <si>
    <t>LPA2568</t>
  </si>
  <si>
    <t>GTCTCGTGGGCTCGGAGATGTGTATAAGAGACAGACGTACACCTTCGACTACGTCAATG</t>
  </si>
  <si>
    <t>TGCAACATGCCAAAATCGATCAAAATGGGCCCTTCTCCGACAAGAGAGCAAGTTCACAGATTGGCAGCGGGTCAGGATGCAGGAGACATCAAAAGAAATACCTGCTGGTTCACTACCACGCTCCCTGGATGTCATTCTGAGGCATGAGATTGTTGAGAAGGCTAGAGCTGGAGACACGTGAGGAACTCTTGCTGGAACTGCTTTGTACCCACTGGATTGGCTTCACATTAAAGTATTCTGTTTCGGTCATTTTCAGGGTCATATTTACTGGAACTGTTGTTGCTGTTCCTGATGTTATGGCTCTAACTTCACCTGGTGAGAGAGCAGAGTGTCGCCGGGAGGCTCCTCAGCGAAAGAATGGGTCTGGTGTCCAAGAAGGTGTCAAGGGCTTGAAATCACTAGGAGTACGAGATCTGTCATATCGCCTTGCTTTTGTAGCAAACTCAGTGCAGGTATGACCTCTTTCCAGCAATAAATATCGATCTGGTTAGCTTGGTTATAATATTTTTATTACAAGGTTAACCTTTCTCTTTAATGTTATTAGGTGGCGGATGGAAGGAGAGAAGTCGACATCCGGGACAGGGACATAGATGGAGATGACAGCGAAAGACAGAAGTTCACTGTAAGTTCAATTCAGACTCGAGACTAGTTACTCTGTTTCGAAGAAGGAAAAGGGACTAGCCTTGTAAAAAGAACTATGAGAAATTCTGTTTACATGGTATTCGAACATTCTGTTGCATGCTAGCAGGCTGGCATGGATAGGTGTAACCATACCAGCATCCTTTTTCTATTTTTTTGACAATGAGTATCATTCAAGCTCCCTAAACTTTTGCATGATCCTGGTGCACTGTTGATTTAGTGTGTTACATATTCATGTAAGGATGTTAGATCATGAAATGGTTATCATTCCACTTTTTTGTTTTTGTGTATTATATTCTTTATTTTTGATCATATAGTTTTTTGTCATCAAAGTGTTTATATTATTAATTATCTCCCTCCCCCCTCTCTCTTACAGGAAGAAGAGGAAGATGAAGTTGTTAGGATGAGGAACGTTCCTGATTTTTTCAATAAGATAGTTGATAGCATATGTCCCACTGTCTTTGGGCATCAAGAAATTAAGAGAGCAATCCTTCTCATGCTTTTGGGTGGTGTTCACAAGATAACACATGAAGGGATAAACCTTAGAGGTGACATCAATGTCTGTATTGTTGGTGATCCAAGTTGTGCGAAGTCTCAGTTCTTAAAGTAAGCTTCTCATTGTATTCTCATTGTCATGATTCTTATTTTCTTTTTCTGTGATGAATAAAATTTAAGTTCCATCATTCAATGTTGTCATTCTGGGATATATAAAATCTATTCTGCTGCTTCACCAGATCATATGTTAGTGTGCATAAACGACCATTGCTTTCTGATAAGGGTCCCTCAGCATGATGCAATACATCTTGATTAGTCTACTAGTTGAATTTAAGTTACTATAAGCTTTTTAACAATGTTTTTCTGAATGATATTTATGGGTTGACAACTTGACATAAAATCCAGAAGTTGCTCATGTAATTTTGTTCTTGGATTGGACTTCCTATCTTGTTATAAGTTCCATTCATCTTAATGAAATTTATTCATGAATCATCACAAATGTGCTATTAATCCAATCCTCAGATATACCGCTGGTATTGTTCCACGATCTGTTTACACATCAGGGAAGTCCTCATCTGCTGCTGGTTTGACAGCAACTGTTGCTAAAGAACCAGAGACTGGCGAATTTTGCATTGAGGTATTATCAAAATTTTGCGATTCCATCCATTTGTATTGCTAATACATATTTAGAAGTGCACCTTTGCTTTGAATTGCATGCTTCAACTAAATTGAACTCCAATGAGCTTGGATGCACTTTGTGTGCAATCTTCCTAGTTCTTCTGTTCTATTGCCTTACCTCCTCTGCTGCTACTGGTTATTTTTGCAGGCAGGAGCACTCATGTTAGCTGATAATGGCATCTGCTGCATTGATGAATTTGATAAAATG</t>
  </si>
  <si>
    <t>OS05G0235800</t>
  </si>
  <si>
    <t>intron</t>
  </si>
  <si>
    <t>gene10</t>
  </si>
  <si>
    <t>LPA2857</t>
    <phoneticPr fontId="2" type="noConversion"/>
  </si>
  <si>
    <t>TCGTCGGCAGCGTCAGATGTGTATAAGAGACAGTCCTGGTGCACTGTTGATTTAGTGT</t>
  </si>
  <si>
    <t>LPA2858</t>
    <phoneticPr fontId="2" type="noConversion"/>
  </si>
  <si>
    <t>GTCTCGTGGGCTCGGAGATGTGTATAAGAGACAGGGAACGTTCCTCATCCTAACAACTTCA</t>
    <phoneticPr fontId="2" type="noConversion"/>
  </si>
  <si>
    <t>OsCKX1</t>
    <phoneticPr fontId="2" type="noConversion"/>
  </si>
  <si>
    <t>chr11</t>
  </si>
  <si>
    <t>AAATTGAAGTAATAATCTCATCTAGCTATCTACTGTGTGCCAGCGTGCTTGTTGGTTGCTGCTTACTGTGCGCGCTGTGGGAGAAGGTAATACACACGTCCCTTTTGCAGACGTGAGGCATATATATAATGCAGTTGACTATATACTGATCGACATTAATTAATTGGAAGAAGACAATGGTATTACCGTGGGCATTTGCAACTTGTATTATCGAACCTTTGAAAACAGTGGTTCGTGTGATTTCCATCTAGGAAAATTAAAATGAAATTTTATCAGAGAATCATTTTGTTCTGTCAGGGCCCTTTTAGAATGCATTATTGGAAAAATGAAGAAAATCCAAATACCCCCCATAAACCTTAGATAGAAATCCATCCATCATCCTGAACTTTAAAACTAGAAATTCAACTCCCTAAACTTTGCAAAATCGTTCATATTATCCCCTAAGGTGATTTTGTTTAGTGATTTTTATCTAATTTGTATATAACTTGGATGAATTTGATCATGTGATATACAAATTGGACATATATATATTAAAATCTCCACTTAATTAAATCTTTCTTTTTATCACTCGTTAGCTCACATTTATAAATAAGAACCAGTGTATAATAATAATATAGTATCACTGTATGAGTATAAATTGGTGACTTACAATTGATGGTATGCAAATATATTATATTAGTTATTCAAAGTTGTTCATGTAAGCTTTCAAAATATGAAAAACCACCATCCAAAATCATCTTAGAGGGTAATATAAAATTTAGGGGGTTAGATATCGGGTTTTAAAACTCATGATTCTAGATGGAATTTCGTCCAAAGTCTAAGGTGATATTTGGACTATTTCCTTGAGAAATTCTTTTGAAAAATACAAAAGTAGAAAAAACACATTAAAAATTTTCCATCGTGGCGGAGGCACGCGGCGGGGCCGGGGCGGCTCGGGGAGGAGGGGCACACGCACACGGCGGTGCGGCCTAGAGAGAGGTCGTCGTCATGCCCGGATCCAGCCTCCACGCTGCTCCCCGGCCCGCCGCATCCCGGCAATCCTCGTCGAGTAGTCGTTCGATCTTCTCTCCTTCCTTTTTGTCTAGTTCTCTCCTAGAGTGCTACTCCACGCCCGACAGCGGTGATCGGTGCTCCGGCGCCGCAAGGTTCGACGATCGATCTCCTCCTCCACTCCAGCTTCCTCCTCCTTGATTCTTCTCCTTCTGGTTTTGATTTCCGTTTGCGTCTTTCTCTACCCACTGATTTGATACTATTCGCTCAGTGCAGACTGTCCCCGATACATTCGGTAATCGGTGGGCGGGTGCCGATCGATCGACGAGAGTATTCGATCTCTCATTCATGGCGGCGGCGACGGGGTACAGCGACGCCCCGACCGGCGACGATCTGGCCGCGTACGACCAACTGCGGAGATCTTCGCGGGCGCCGCCGCCCTGCGGCACCATCAGCTTCTGCAACGACGTCATCTACAGCCGCAGCCGTACTGACGACTCCACCTACCCACCGCCCTGCGACACCCATGTAAGACTAGGGGCGGAGCTAGAGAAAAGACGAGGGATTCCTACCTTTATTTATGTAATACTAACATCTATAATTATAGAGCGATATTATACTAAATAGTTGCATACCAATAAATAAATATAAGCATTATTTCTTCATTTGAAGGGAATATACCACAAGAAATACATAAAAAAATAAAAAATACGTACCATAATGAAGAAATCAACTAATAATATGAATATATCATGCGAATGTCACCGTCTTCATTCCTCCATAGGATAATGACCTTGAAAATATAGTTTAATTTTCAACCGAGAATAAGTTATGAAATGATTTGGTACAAATTAAAACAAATTTCTTCATATTGTTCGTACTATCCAGTGCTATATAGCAATCTATTAAGACCAAATAAAAATTTTCAAGTTTATTTTGGCACAAAACTACAAACTAAGGATAAGAAAAATTGAGAGAAAGAGTTCACTTATTCAGTTGCTCTCAGCTAGTGCTGCTGGCTGCAATTTTT</t>
  </si>
  <si>
    <t>gene11</t>
  </si>
  <si>
    <t>LPA2510</t>
  </si>
  <si>
    <t>TCGTCGGCAGCGTCAGATGTGTATAAGAGACAGTAAAAATTTTCCATCGTGGCGGAGG</t>
  </si>
  <si>
    <t>LPA2570</t>
  </si>
  <si>
    <t>GTCTCGTGGGCTCGGAGATGTGTATAAGAGACAGAGGAAGGAGAGAAGATCGAACGACT</t>
  </si>
  <si>
    <t>AATTTAATTTCTACATGTCAAAACGAAAAAAGAATAAATTTGACTATAAATATACGTTAACTAGTTATAATTTAATTTGTTTTTTTTGTTACGATATGTAGGAGTTGAATTTAAAGTTGCATGTTTATGAAGTGATATATCACATATTAATACATCTTCTCAATTTTTTTAATTTTTTTCATAATTGTTTAAGTGGCATGCAAATATAACTAGGGGACATCCCCTCAAAAGTTTATTATAGTTTCCCCATTGGCCTGTACTTTACCCACAGTAGATAAATACAGTGATATTCAACTTCATTTATCTAATGTACTACTCCCTCCGTTTCAAAATGTTTGACACCGTTAACTTTTTATTACGTATTTGACCATTTGTCTTATTCAAAAAATTTAAGTAATTATTTATTATTTTCATATCATTTGATTCATTGTTAAATATACTTTCATGTACACATATAGTTTTACATATTTCACAATTTTTTTTAATAAGACGAACGGTTAAACATGTGCTAAAAAGTCAACGGTGTCAAACATTTTGAAACGGAGGGAGTACAAAACAGGCTAGTGGTGTTTAGTTTAGAAATCCTTATTGTCAGTATAGGTTCCATGTTGTTGGTATAATCTACATGTGTGCTGCTGCCTGCTGTTAGTAGATAATATCTGTATCTGCCTTGGGTCTCCTGCAACGCATGAGCGGTTAGTTGGCTTGATGAGAAACTGAAGCGTCACGGTTTGAGTGGTACGTGTCTCCAGCGCCGTGGGGTGGGAGTGGGATACAGTCAAGACTCCTTCAATAATCTTCTTGTCAAAAAGAAAAAGGTCAACGGTTTCAGGCCTACTTCTCTTCCTCACGCGCGCTGTCCTGGTTGTAGTTGTAGTTGTAATCCACAAGAAACTCAAATCAAAACGCACACACAATTCAATTCTCGTCTCATCTCATACCATACCCCTGTAAGGCTGTAAGGTGTAAGTGTGTTCAGCGAGATGCGAGCTTCTTCTTGACCTCGACGTAGATCCATGGCCGGCACCGGAGGCAGCCCTCTGCTCCGCTCTCCCTCTCCGGTGATGAACACCATGCCGACGCCGCCCTCCGCCGCGGTGTTCGACGTCGAGGCCGCGTCCGGCGCTCGCCGCCTTGGCATCAAGCCCGCCGCCGACGCCGGCGCCGCCTTCGTGCTCGAGTCCAAAGGTCACCTAATTAACCTAGCTACTACCTGATCACATCACATATGGCCGGAGGAGTATATATCTTGGATTAATTGTTGGTGAATTATGATTCCAGGGAAGTGGTGGCACGCCGGGTTCCACCTGACGACGGCGATCGTGGGGCCGACGGTGCTGACGCTCCCGTACGCGCTGCGGGGGATGGGGTGGGCGCTCGGCCTGGTGGCGCTCACCGCCGTCGCCGCCGTCACCTTCTACGCCTACTACCTCATGTCCAGGGTCCTCGACCACTGCGAGGCCCACGGCCGCCGCCACATCCGCTTCCGCGAGCTCGCCGCCGACGTCCTCGGTCCGCATGCACCTCATCTTCTTCTAAATGTAGAGATTAATTACCTCATCATTAAGAGTGTCATTAATTCAATTTTGTCTCTTCTCTTGGCAGGATCTGGATGGGTGTTCTACTTGGTGGTCACCGTGCAAACTGCCATCAACGCCGGTATTACCATCGGGAGCATCCTTCTTGCGGCTGACTGCTTACAAGTATGTATAAATCGTGCACGCATGCATGGCTTCCCACGAAACTGAATTCACACTAAACTGAATAATAAGTCCTCATTTATTTATTTGTTTATTTATGTTGCACTTCATCGTTCTCTGTCAAGATTATGTAGAAAATCTGGACTTTGTATTCAAGTTGTTATCATCTTTTCTTTGTGGGAAGGGATCATACAGAAATAGAATAACTGAATTAATTCTGCATACTCCTAACAAAATGTTTGCCTTTGTCAACAATATTGGCTACAGTGAGTTGACTTAGAGTTGCATTGTGCAATACCATGATCTCACCTCAGAAGTTG</t>
  </si>
  <si>
    <t>OS05G0586500</t>
  </si>
  <si>
    <t>five_prime_UTR</t>
  </si>
  <si>
    <t>gene12</t>
  </si>
  <si>
    <t>LPA2511</t>
  </si>
  <si>
    <t>TCGTCGGCAGCGTCAGATGTGTATAAGAGACAGAGGTGTAAGTGTGTTCAGCGAGATG</t>
  </si>
  <si>
    <t>LPA2571</t>
  </si>
  <si>
    <t>GTCTCGTGGGCTCGGAGATGTGTATAAGAGACAGAATTAGGTGACCTTTGGACTCGAGC</t>
  </si>
  <si>
    <t>TTTTCCAATTCTTTTTGTATGGCTCGGTTGCATCCGACTGATCGATCCCTAGTCACTGATTACATACATGAGTATTGGCTTTGGCAAGCAAGTCAAGGAAAGAAGAGGAAATTAAGGGCCTGTTCACTTTAATGCCATTTTTAACCTTACCAAATTTTGGTAAAATTGTCAAAAAAGTGGCTACATTTAGTTTACTGTCAAATTTTGGTAACTATATAAAAAATCCGGCCAAAAATTTGGTAAGGTTTTTTTTGGCATCAAAGTGAACAGGCCCTAAAAGTTCTCTTGAGTTTGATGGTACTAAGTTAGATGTCACAAATAGGAATTCATGGTCTACTGTATGCATGTATGTGCTAAAAGAATATAAAAAATCGGGGAATCACTTAATAAGAAATTCTAACTATTGTTCAAAACTCAAAGTACCACTGAAGAAATAGAATTAAATGGTTAACTAAGATTTTTTTTTGACTGGCTATATGGAGCGGATTTAACGTCCCTCTACACACCATCAATAGAAAGACACGAGAGATGAGGTAAGAAGAGGGAGAGAAGAAAATAGTAGAGGTCTGAAATTTAGATAAGTCTCCTCTAAATTTTATTCTCGATCCGCTCTATGCATGTGATTTCTTATGTTCAGCAACATGGTTTTATACAATTTATATTTTACGAAATGAAAAGCTATACCGTCATTTATATTTTGAAAAAGATCTTTTTTTTAAGAAAAAACTAAACGACAGAGATAGAGAAGGGAGACACGTGTTGGTGGGATTGGGATTCCACATCCTCTCCTTGTCGATTCCAAATCCCCTTCTTCGATTGCAGTGTTGCGCCTCGCGAATTCCAACCCCGATCGCTCGCACGGCCGGCCGCCATGGAGAGCCCCACGTCGCCGGCGTCGCGGCTGGACTTCTACGACTTCATCGGCCGCATGCGCCGCCCCGCCGCCGCCGACCTCTTCCACTCCATCAGGAGGTCCGTCGCTTCGCCCCCCTCCCTGCTCCCCTCCTCGTAGGCCCTTGCCCCGCGTCAATTCTGACCTGAGATTCAACTGCAGCTTCCTCGCGTCCCTCTCCCAGGGCGGCGAGCCCAACGCCGAGGTCGACGGCGGCAGGGTCCAGACCTTCTTCGCGGAGATGGAGACCGCCATCAGGGACCACCCGCTTTGGGCCAATGCCACCAATCAGGAAATCGACAACGCGCTCGAGGTGACCCCGCCCTAACCCTTGCGCTTGATTTGCTTTCTGATTCAATTGAACATCTTGCGTCTCTCTTGTTATGCGCGATTAGGGGCTTGAGAAGTATATCATGACCAAATTGTTCGATCGAGCCTTCGCTTCATCCGCGGAGGATGTGAAATCCGACATGGAGATTTCGGAGAAGATTGGTCTCTTGCAGCACTTTGTCAGGCCTCATCACTTGGACATACCCAAGCTTCTGCACAATGAGGCAGCGTGGCTGGTAAGACAACAATGACAGATCTTTGAGTCATTATTTCATTGTTCCGGGTGTTAGCCCAAAATTCAGAACTTCCCATGTGATTTTTATTGTTCCTGCACGCGGCCTGTACAAGTTCACAACGCATTGTTACCTAATGCTAATGGTCAATAGTCTGCGACTGTAACATTGTGAACAATGAACTTATGAGTTATACTTATACCCCCTAGTAATATTTTTAGATGCACTCTGAAAGCTTTGTATATTGATCACGGTGTAAGGTAAATTGCAAATTATCGTGTTGGGTTACTTTGAATTATCTCTTATATAAAACCAGCATTAGCTTGCATTTTGGTCACCATGTAGAATATATGATAAAAATGCATGGGGTCAACATTTAAGCGATTATCTTTCCCTGTATTCTTCCTATGATTGGTTCATTGCTGTAATTTTACATCTGCTTGACATAAAAGAAATACTGCCACCTGCCATCAACACACCAATGCCCAAGTTAACTCTGACCTTGGGATGTTTATGCCATTCTAGCTTGCAGTTAAAGAGTTGCAAAAGATTAATTCCTTCAAAT</t>
  </si>
  <si>
    <t>OS03G0842700</t>
  </si>
  <si>
    <t>gene13</t>
  </si>
  <si>
    <t>LPA2843</t>
    <phoneticPr fontId="2" type="noConversion"/>
  </si>
  <si>
    <t>TCGTCGGCAGCGTCAGATGTGTATAAGAGACAGAATCCCCTTCTTCGATTGCAGTGTT</t>
  </si>
  <si>
    <t>LPA2844</t>
    <phoneticPr fontId="2" type="noConversion"/>
  </si>
  <si>
    <t>GTCTCGTGGGCTCGGAGATGTGTATAAGAGACAGGAAGCTGCAGTTGAATCTCAGGTCA</t>
  </si>
  <si>
    <t>TATGTCACGTCTTCCGTCCGTATACCGTGGTGGTATGTGGCACGTGGTTACACGTGAGGAAGATGTGTCTTGTGGGTAAAGATGTACACCTCTGATCAGAGTATAATCTATTCGAATAGCCGCGCCCTCGGTTATGGGCAAGCCGAGCAATGTACCCAAGTTAGTGTTTTAATTCTTAAAACCTGCTTAACAACTAAAATGTGGAATGGTTGGCCTGGGTTGGCTTGGGACGAGCTGGGACCCAGGGTCGGGTTGCCAGTTCGGTCTGAATCATCGTAGGCCTTGGATTAAGGCAGGTTCGTGTGGGTTCACGGCCTTGATTAATAATATTGTATAGCTCTGAAATCGTGTTTACAAAATAGCTTTGAGCAACTAAGTGTCTTTTAATGCTGTTTACTGCAAACCCTAACCCTTTATATTATAACCCCTTGTACTCCCTTGCATTTATCCTGCACTTGTGGGTGTATCTTGTTGAGTACGGTGGTTGTACTCAGTCTTGCTCAATTTTTTCCAAACCCAGAAGAGGAGCCCCTGGAAGATGAAGGCTTTGGTGTCTAGCTCGTGCCTGCCGTCAAGCGCCTGTGGTCGTCGCCCTAGTCTTCCATTGTTTCCCGTTTGTCTTTGTGTGTGCTGGGCCTTCGCCGCCCATGTAATAAATTAACTATTTACGCTTCCGCTTGATAAACTCTGAAATGTATCAACTTTTGGTGTACCTTGCCTCCTGGGACAAGGAATAATACACGCACGTAAGGAACGCCCGTTGGGTTAATTCCGATCGTGACAAAGGGTGAGTCGTCGGAAGCGTCGTCGGCTATGACTGCGACTCGATGACAACCGGCTCCCGTCCACGTACGGCTGCAACTCGGCGACAACCGGCTCGCCGGCCTCCTCTTCCCCCTCTCCTGTCGGCACAGCCGACCGTCGTGGTCTCCTCATCCTACTCCTTCGCGCGGCGGCGGGGGTGGTGTCGAGCTCCCGACCGCGTGCGGATGCAACTCGGCGGGCGATGGAGCCAAGCGGAGGGCACCAGCCTCGTTGTCGTCGTCCGGCGTGCAGCGGCACGAAGCCAGCGGGGCGTGGCGGAGCGGGGGAGGGGGGCGGGGGGGGGGATGGGCGGACGGCAGCGTGAAGTCGATGGGATGGAGTGGGGCAGTGGCGGGCGGACGCGCGGGCGGGGTCTTCTTGAGGTCGTCGTCCCCAGCGCCGCCATGACCAGCGCCGCCATGACCATGGCTGAAGAGGGGAGATGGGGAGAGGGGAGGAAGAAGAGGTGGGGGTGAAAATGACATGTGGGGATCACGTGGGCCACACCATTTTTTTATTAATTTGTGTGTGAAACTGACATGTGGGTCCCATGATTTTTATTATTTTTTCTGATAAAATTGTCACGTCACCGCCACGTCAATGCCACGTGGGACGAAGACCTGATCAAAGGAGCTACATAAGCGCCACGTTGGCCAAAACCGCCCTTCATACTGCTGGGAGACCTTGTTTGTCCGGTTTTCGTAAGTTGGGGATGGGTCGTATCCGGTTTTGCGGTTAAGGGACGAAAATCGGACTGAGCGACAAATAGAGGGATCTAAAGTGAACTTATTCCTGTCTGGAGTGCCCGTGCCGTAGTGCGCTGTGTGCAAACACCACCACTGCCACGCACCCCACCAAAAAAAATAGGCTTTTGCTTCTGTCCCCGCTCCTCGTGCTCCCCTCCCCTCCCCTCGCTCCGCCGACGCCGACACGATACCGCCGCACCCGCCGACGCCGACACGATACCGCCGCACCCGCCGACGCCGACGAATGGATCGCAGCGACTACGACCTCGACCTGGACCTCGACGTTCTCCATCGACCACCGGAGATCCTTCCATCGTTCTCTTCCTCCTCCTAAAGGTATGCGCGCAGCCGCCGTACCTAAACCTAGCTTCTCCCGCAACCCTAACTAGGCAGTCGTCGCTTTGCCTAGTGTTTCGGTTCGATGGACCGGGTTCCTGCGGGTCCTCGCCTCTACAGCTTCTAGTTCTACA</t>
  </si>
  <si>
    <t>gene14</t>
  </si>
  <si>
    <t>LPA2845</t>
  </si>
  <si>
    <t>TCGTCGGCAGCGTCAGATGTGTATAAGAGACAGCGTGGTCTCCTCATCCTACTCCTTC</t>
  </si>
  <si>
    <t>LPA2846</t>
  </si>
  <si>
    <t>GTCTCGTGGGCTCGGAGATGTGTATAAGAGACAGCCACTCCATCCCATCGACTTCAC</t>
  </si>
  <si>
    <t>CCCTCCGTTTCAATTTACTTGTCCTTCTAGCAAATCTCACATTAAACTAGAAGACGTGTCAAATTACATTGCTACTTTCATTAATTACATCCTAATCATCTTTCCGAAAGCAAACATTGAATTTCTTATGAGAGTACTAGTACTAGTAAGGTTATATTTATGAGAGTAAGAATGGAAAGACATCTCTAAAAGTGCTTTGGAATGTGAGAATGACAAGTATTCGACACAAATTTTAAATGCTAGAACGACGAGTAATTTGAACGGAAACAGATAAGTTGACGAACGCCAATAAGTCTGTGTTTATAGATGAAATGGGTGTAAACGTACACATGACTTACGCTCATGGTTCTTTTCTTTGTTTGACCTTCAAGTATTCCAAAGCAAATAAGGCTTTGTCCAAATGCCTTCGATCTCACGAAAACAGACCAAAAGAGGGGCAAGGTATCAAATGAGAGACAAAGCTTACAGCATCATTTATTCTTCATTTATGCTCCAAAATGGAGGTCACCTTCATTCGCAATGAACAAAACCAGACGAAAATTTCCTAATGTCATTTCCAGACTTGACGGCAAGACGTTCTGAAGAACTCTAAGTTCAGTATACATAGTAAAACAATCAGGATTGCTTATCTGCAGCTAAGCAAACCATGTCGGCGCACTCGGATTCATCCTTGAATTCCACATCGCTGAAGCAGAATGTTCTTGCTAAGCTCTGCACGAGCTGATCATGGATCACCTCGTCGGGAGGGAGCTCCACCGCCGCCTCTCGCCGCAGAGAGGTGACCTCCTTGTCGGCGATACCGCAGGGCACAATGTGCTCGAAGAAACCCAAATCAGGATCGATGTTGAAGGCCAGACCATGGCAAGTAAACCCTGACGAGATCCTGACCCCGATGGCGCCAATCTTCCTGTCCCCGACCCACACGCCGGTCTCGCCGGCGGCACCCGGGCACGCCTGGACGCCGTACAGCGCCGCCACCTCGATCATGGCGGACTCGAGCCCCTCCACGTACCTCCGCGCGCCGAGGCCGATGGCCCGGAGCGAGAGGATCGGGTAGAGCACGGCCTGCCGCGGCCCGTGGAAGGTGACGTCGCCGCCGCGCTCCGTGCGGTGGATGTCGGCGCCGAGCGCCCTGAGGTCGGCCTCCGGCAGGAGCAGGTTGTGGTCGGTGCGCCGCTTGCCGAGGGTGTAGGTCGGCGGGTGCTGCAGCGACAGCACGAGGTCGGGGACCCGGCCGGCCCTCCGGTCGGTGACGAGCCTCTCCTGGAGCCCGAGGGCGTCGCCGTACCTCACCACCCCGAGCCTCCACGCCTCGAGCACCCTCCTCGCGCCGCCGCTCATCTCCTCCGCAGCCGCGAGGAGAAGAGGACACGGCGGCGGGCTGCCTCCTCCGGCTACCGTCAGAGACTGGACAGGATGAAGCGAAACTAAACTTGCGAGGTAAATAAATGGGCCACAAGTCTCTCGGCCCACGGCCTGAAAAGGAGAAGGAAAAGAAACCTAACCCACCTCGACCTGAACCCGATCGCGCCGCCGCTCGCCTGAACCCGCCGCCGCTCGCTGCACCCCAGTGCACTCACCACGCACGCCGGAAGTTCCCTTACCAGACCGGGCGATGGCGGCGGCGGCGGCGGAGTTTATGGAGCTCGCGCTCGAGCAGGTATGGCTGAAATCTCCAGCTTGATTTGCTGGGAAGAACACGTTTTACGCTGCTACGGTGTTTCTGGCGCTGAATTCTGGATCGTTTTTGCAGGCCAAGTTTGCGTTGGACAACCTTGAGGTCCCTGTAGGGTATACCCCTGCTTCGTTTCATACATAGGAGTTCATCCTTGGTTCTTGCTGTGCTAACTGCTAGTAACTCCTAACTGCTGCTGGCTCTACTTTTTTTTGTTATTCTGTCTTGGTAGATGTGTGATTGTGGAGGATGGGAAGGTGATTTCATCCGGTAGCAACAAGACAAATGCCACCCGGAATGTATGCATGCTCTTACATCTTCGGTTAGGAATATTTTTGCTCTTAG</t>
  </si>
  <si>
    <t>OS03G0321800</t>
  </si>
  <si>
    <t>gene15</t>
  </si>
  <si>
    <t>LPA2514</t>
  </si>
  <si>
    <t>TCGTCGGCAGCGTCAGATGTGTATAAGAGACAGCATGGCAAGTAAACCCTGACGAGAT</t>
  </si>
  <si>
    <t>LPA2574</t>
  </si>
  <si>
    <t>GTCTCGTGGGCTCGGAGATGTGTATAAGAGACAGCCGTGCTCTACCCGATCCTCTC</t>
  </si>
  <si>
    <t>CTTCGCGAGGGTAGCCGGAATCTCGCCGGAGAGCTGGTTGCCGGCCAGGTTGAGCACGTTGAGCGAGACCAAGCTGCCGATCTCCGATGGCACTGTTCCATTGATCTGGTTGCCGTCGAGCGAGAGCTTGATGAGCTTGGAGCAGTTGCTGAGCTGGACGGGCACCGGCCCGGTGAGCTCGTTGCCGGAGAGCGCCAGCTCGCCGAGCTCCGGCAGCGCGCCGACCCACGCCGGCACGGGGCCGGACAGCCGGTTGCCGCTGAGGGCGATGTGGCTGAGCCGCGCGCACCGCGCGAGCGCGTCCGGGATGCCGCCGGTGAGCGCGTTCCCCGACGCGTCGAGCATCGTCAGCGCGGCGGCGTTGCCGAGCGCCGCCGGGATCGGGCCGGACAGCGCGTTGCTCCCGAAGCGGACGCGCTGGAGCGACCGCGACCGGCCGAGCTGCGCCGGGATGCCGCCGGAGAAGGAGTTGTTGGTGGCGTCGAACGACAGGAGCCTCGCCGAGCCGCAGAGCGGCAGGAGGCCGCCGGCGAGCCGGTTGTGCGCGATGTTGACGCGGGTGATGTTCCGGCACTCGAACATGCCGTCGGGGACGTCGCCGGCGAGCGAGTTGTTGTACAGCATGAGCTGCTCCAGCGACCGGAGCCTCCCGAACGTCGCCGGGATCTCGCCGGAGAGCGCGTTGTCGGCTAGGTCGAGGACGGCGAGGTTCACGCAGTCGCCGAGCTCCGGCGGGATCCGGCCGGACAGCTCGTTCTGCCGGAGATGGAGGAACGCCAGCTCGGAGAGCTTCCCGATGGACGCCGGCAAGCTGCCGTTGAACCGGTTCCCGAAGAAATCAACCATCTGCAAGCTCGAGCACTCCCCGATCGTCTCCGGTATCTCGCCGGAGAAGTCGTTCTCGTACAGGAAGAGCACCTCGAGGTTCACGAGGCGGCCGACGGCGTCCGGCAGCCGGCCGGTGAGCCCATTGTGATACAATGCGAGGACCTTGAGCTCGGTGAGGTTGAAGAGCTCCGGCGGGAGCTCGCCGGAGAGGGTGTTGTTGTTGAGCAGCAGGTCCGTCAGGTTGCCGAGCTCGCCGAGCGCCGCCGGGATCACGCCGGTGAGGCTGTTGTTCGCCAGGTCGAGCTGCGTCAGCGCCCGGCACCGCGAGAGCCCCCCCGGTATCTCGCCGGAGAAGTTGTTCGTCGAGAGCATTAGGTGCTCGAGGCTCGTGGACTCTGCTCCACCGCCGCCGCCGCCGCACAGGTCGCCAGGGATGCGGCCGGTAAGGTGGTTGCCGGAGAGCGCGAGGAAGCTGAGCTCCGGCAGCTGGCCGACCTCGGCGGGGAGTTCGCCGGTGAGCAGGTTGCCGGACAGGTCGATGGTGCGCGCGCGGGAGAGCGCGGCGAGCTCGCGCGGGACTCGCCCGGAGAGGCGGTTGTTCATGAGGTTGAGGTACGCGAGCTCGCCGAGCTTCCCGAGCTCCGGCGGCACGGCGCCCTCCAGCGTGTTGTTCGCCAGGTTCAGCTTCTGGAGCGCGGCGAGCCTCCCGAGCTCCGGCGGGATCACGCCGGTGAGCTGGTTGTCGGCGAGCGAGAGCACCTCGAGCCCGGCGATGCCGCCGAGCTCCGGCGGTATCGGCCCGGACAGGGAGTTCTCCTGCAGGTTCAGCGCCGTGAGCGCCGCGAGCCTCCCGAGGCTCCTCGGGATGGCGCCGGTGAGGTTGCACGACGCGGCGGCGAGCACGGTGAGGTTGGCGAGCACGCCGAGCGCGGCGGGGATGGGGCCCGACAGCGCCGGGTTGTCGCCGACGCGGAGCACCCGGAGCGCGGCGAGCGCGCCCAGCGACGGCGGGAGCTCGCCGGCGAGGCGGTTGGAGTAGAGCAGCAGCGCCGTGAGCCTCCCGAGCGCCCCGAGCGCCGCCGGCACCGGGCCGGCGAGCCTGTTCGAAGACAGGTCGACCACCTCCAGCCGGTCCAGCCGCGCCAGCGCCGCGCCGGGGACCTCCCCGGCCAGCCCGGCGCCGGACAGGTTC</t>
  </si>
  <si>
    <t>OS07G0498400</t>
  </si>
  <si>
    <t>gene16</t>
  </si>
  <si>
    <t>LPA2515</t>
  </si>
  <si>
    <t>TCGTCGGCAGCGTCAGATGTGTATAAGAGACAGTGTGATACAATGCGAGGACCTTGAG</t>
  </si>
  <si>
    <t>LPA2575</t>
  </si>
  <si>
    <t>GTCTCGTGGGCTCGGAGATGTGTATAAGAGACAGCACCTAATGCTCTCGACGAACAACT</t>
  </si>
  <si>
    <t>chr12</t>
  </si>
  <si>
    <t>GTTTGGATCATGGCCACACTAGCTTTGCCACACCATAGTTTTAGCGGTCACAGTTTGTTAGGCATGTGTTTAGTTTGCTATCATAATTGTTATTTGCCATACTTTTTAATAGCATGTCTCACACGTCATAGACTTAATTTTCTTCTCAATTTTGTCACTTTTTATGGCTAGTATTTTATGCACCATACTTTTGTGGTTGCTACAACTTACCTAATCTTAGTTGTGGTAAATTATGGCCGGCAACCAAACGCAACCGTAATAGAAGTTGTACACATGCCGCAGGAGTGAGGAAAAAAGATAGAAAAGTATTGCCCCACATTAATTAGATAATATAGAGAATTTCATTTTGTATATAGTATGATATATATGGAAGAGCAATTAACACATAGAAATATATAAAAACATTATTGCGTCACACTGCAGCTTCCATTGGTCGTAGGATAGGTTGTAGTACACGCAGATCGATCGGGATATTGCATATAAGCATATTTGCATGGCTCTCAAACATGCAAATAAATATTTTATTTCAACTGTATCTTAAGTTGTACTCCCTCCGTTTTCATAATGTAAGTCATTCTAGCATTTTTTACATTTATATTGATGTTAATGAATCTAGACATATATATCTATATAGATTCATTAACATCAATATGAATGTGGGAAATACTAAAATGATTAAAATGATTTACATTGTGAAACGGAGGAAGTAGAAGAAACTCTGTAGGTACGATAACTAACAAAAATACTGAATTCCTTCTGTTTCTTTTTATATGATGTTGGTTGATTAGAAGTAAAGTAATAACCAACGCCTTACAGCTTATAATCATGGCACAGTAGTACGCGATGGGCATGGATATTGGCCTGGATTGCAGGTCGGATACGGAGTCGGAAGCTGTCCACTTTGAAGCAACACCCTCGCGGCGGAGGCCATCGCCGGCGCCTCCAGCAGCGCCGCCGCCAAGACGAATAGCATCATGACGAGCACCGCCGCCAGCCGCCGGCCGCCGGTGGTCCTGAGCGCCACCGCCATCGTCGATCCTCCGATGACTGATTTTGTCACGGATGTTTGGGTTAATCTCTGAATTTTCTGCAGGTTTAATTTAACTATATGGCCGTTTATATAGGACAAGCTGAGCTACGTACCAGGAGAGATGTAGCAAAAACTCCGGCATTGGTTTGACCGGCAGCGTAGCTAGTATATATCTAGGTTATCTGTCTGGAATTTAGTTCAGTTTTCCACCAGCACATTCAATTATGCATGACTAACTGATGACTAATTAACTGAACTGATCGAGAGTACAATATAATTAAAACGGTTTGACTATATATTTCTCGTCAAATTTTCTCTAGAAAGATTTGCCAGATACAAATCCAATACAATTATGATGTAATCACTTTTAAACTTTTATCAACGACATCACTTGTACGTAACTTTTAAAACACTGTAGTAATGCGTTGTTTCGAATCCACTGATCACTTTGTATGTACCATGCGTTTTTTTTTTACCAAAACTAGCTTTTTTTTTTGGGGGGGGGGGGCACCTATTCGCACTTTTTCTTACGATTTTAGCGCCTCCGGACGCATTTTTCTTTTTTTTCCGCCGCTACTTTCCCATTTTTCTTTAATTATTCGCACACCTCTTTACAAATGTACAATTGATTTTTTAAAATTTTGACTTGAAAGTTTTCAAATTTTGTGTTGAAAGTTTTTAAATTTGAGTTGAAAGTTTTCAAACCTGGGTTGGATGTTTTCAAATATGGGTTGAAAGTTTTTCAAATTTGAGATGAAAAGTTGAAAGTTTTTAAATTTTGAGTTGAAAGTTTTCAAATCTAGGTTGAAAGTTTTTCAAATTTGAGATGAAAGTTGAAAGTTTTCAAATTTGGGTTGAAAGTTTTTCAAATATAAGATGAAAAGTTGAAAATTTTCAAAATTTGATTCAAAAAGTTCAAATTTCAAGTTGAAATTTTTTAAAATATGATTTAAATGTTTTCAAATTGACTTAAAAATTTAAATTTGTAGT</t>
  </si>
  <si>
    <t>OS12G0221400</t>
  </si>
  <si>
    <t>gene17</t>
  </si>
  <si>
    <t>LPA2847</t>
  </si>
  <si>
    <t>TCGTCGGCAGCGTCAGATGTGTATAAGAGACAGGAAGCTGTCCACTTTGAAGCAACAC</t>
  </si>
  <si>
    <t>LPA2848</t>
  </si>
  <si>
    <t>GTCTCGTGGGCTCGGAGATGTGTATAAGAGACAGAAAATCAGTCATCGGAGGATCGACG</t>
  </si>
  <si>
    <t>TGCGATTCTTGGAAGTATTTGATTGTAGCTGCCATATCAGTGCAGGTGCCCTCAGCCTCTGGCCTCATGGTCGCCCTCAGGTTGCTCACATCTTTCCTTGCAAGAGGGATGTTTTGCATGCTTCCATACAAATCACAGAGAACAGACATGATCCTCTGCGTGGGTATCTTGTTTGTGCGCAGAAACTCTAAGAGATCATGATCTTCATCTTTTATGAGGCGATGAGGCTTTAAGGACATAAGTGCAGAAGGGTTCAAAGGTGGATGGTTGTGATCCAGATCTACTATGGTGACCACCCACTTCTCATCCCTCTTCACAACCACCATTCTTGCCTTACAACCTGTCTTCAGAACTCTACTGGACCTCCTTGACCTGCTGCCAGCACTAGCACCAGATTCCCTCGAGCTCCGCTCGGAGTGGCAAGCGAACTCATACCGATTGTATTGCTTTGTGATCTGGCTTCTTCTACAGCTTGAAATCTTTGTTATGAAACCCCATTTCCTCGCGTAGTCATCATAATAGTTCTTTGCCTCGTCCTTGTCACGAAACTCCATGCCAACATATGGTTTGTCGGGCTTCGAATTGATATCTCCAATCTCCTCATCCCGCACACCCTCCACACCTTCACCAATCTCTTCATCCTGCACAACCTCTGCAGCTTCACCTTCACCTTCTTGGTGTTCAGAAGTAGCAGCAAACACCTGGATTAAGGCGTCCTTGAGATGATTCTCTTGGTCAGTGGTAATCTCAGCTGACGCCCTGTCATCATTGTCTTCCATGTGACCGAAAAAGGCCTGCACCACAGCAGCAACCGGACCAGGCCCTGTCAGGCATTTGATCGAACACGTAGCATACACCCACCGTGAACGCCACCAATCAAGCCAAGGGAAACTTACCTGATGCTCAGCGAGACTTCAGATCGCCCGGTCGCACCCGCACGGATCGAATAGAGCGTGCGAGCCCGACGAAGAGCCGCGCCAGGTCTGGGTCGCCCGGAGGCGAGGAGGTCAAGGGCTCCGGCGGGCGAGTAGCCGTCCTGTAGATGTCCCGCGGAGAGCGCTTGATGGCGGCGGCGAGGAAAGGAGCGCGGTGGCGTACGGCGGCGCCTGCCACCGACGCCGAGGCAGCCGCGGCGGCGGAGGCGGAGGACGAGCCCTTAGTGTTCCGTTGGTGGGGGAATTTGCGGGGTTGATGGAGGATGACGTCAGCAGGATCTGGGCCATCAGGATGGGTACGATTCAGCGTTTCGCTTTGGATCTTATCCCGTTTAGAAGGGCAGGCTACGGTGTTCCGCGGCGTACCAACCTGGTACTTTGAGGTTGTTCATGTACTGCCAAATTCAACATTTCCGAAATTTGGCAATGTACAGGTTGATAACGTTACTAAATTTTGGTAGAATTATATCAATGTGTTGTTGCTATTTTATTACTTTAGTTTCAAAACTTAAAATTAAAAAATCAATATATTTAGCATATGATTATAATTTTAGTATTCATAAATAATAGCACATGATGTTGGCGATAAAGAATCGCAATGCAGGTCTTAAAAAATAAAATCCTCATATTTGGTTCACCGTAAATAAAAAAGTTCAAGTTTTTAGCCTTTTATATTTTTATACATTGCAGATAATATTTCGTAGAAATAGAACTGTTCATTTTTTTTAAGGACATATGCTTCTACATATAAACATTCAAATAATGAGGTGGTGCACCCTAAGCAACTAGTGCCTACAGAGGCATATCTATCTTAAGAGCTACATCAACACCATGCTGATAATAAGGCAACACCCAAGGGCGGGTGGCCCGATTCAGCCTAGCCTAATTGGAAAGAGATTCTAAATCTCGAATATGCACGCCAAGAATAAATATCTATGTTAGCTAGTGGGGGTAGACTTCTCTCGGTAGTCCTGCAAAGTAAGTAGTTAGCTACTATCTCTAAAAATAATTGTGTCTATAAGGGAAGTAGAAAAATAAAATCCGTTTCTCTGAAAAAAAACACTTGTATAGATGATTGTAATATA</t>
  </si>
  <si>
    <t>OS05G0317300</t>
  </si>
  <si>
    <t>gene18</t>
  </si>
  <si>
    <t>LPA2859</t>
  </si>
  <si>
    <t>TCGTCGGCAGCGTCAGATGTGTATAAGAGACAGAAGGGAAACTTACCTGATGCTCAGC</t>
  </si>
  <si>
    <t>LPA2860</t>
  </si>
  <si>
    <t>GTCTCGTGGGCTCGGAGATGTGTATAAGAGACAGGGGACATCTACAGGACGGCTACTC</t>
  </si>
  <si>
    <t>TCAAAGGAAAGTTAGCAAGAGGTTGAAGCTCTTGCAAAATTTCCTCCAAAATCTCTATAGGATTGTCCATTCCATAGGAATTTCAAAGGATTGGATAGGATTCAATCCTTTGTTTCAAAGGGCTTCATAGGAAATTTTCCTATAGGATTAAAATCCTCTAAAATTCTTATGTTTTTCCTCCAAATCAAAGGGGGCCCTAAGCTTATGGGTCTAAGTCAGTCTCAGTCCAATATGCAAAAAGGCCCTTAGAGTTTCATAAATCATTACTCGGTCCTAGGCCCATATGTCAGTGTGATTCTACATTTATATACAGACCCCTGTACTTAATCTAATTCACAGGAGACGTCCTTGTGCTCTAGATAAAGCAGAGCTAAGCCATGGCTTCGCCGGCGGCAAACGGCGGCTCGGTTGGAGTTCAGGTCAAAATATAAAATGAAGAGCATGTTCTCGCAATTCCATTCCTCTAGTTTTCTTGGTTAGGGGACATCGGAGTACCGCCGATGGCGAGTGTGAGCGGAAGGTGTCTTCGGGTGATGGTGCATGTGCATCCGCAGTCATGTATTGGTTCATTGGGTGCATGCATGTGAGTATTGGAGGTTCTTGGGTCTCTACCGAGGTGTTGGCCGGAGTTGACGAGGTCCGGACGATGGCGGCAGCACACGAGATGGCTTGGCGACGGCGCTTCACTCCGGGATGATGTCGACGGCTTGATCTACCAATCTAATTGGCATTCATGAGGACATACATTGTTAGCGAGGTCTCAGGGATGCTTCATGTGCAAAGTATCGGACAATGGCTCACCAGAGGAGAAGGAATCGGCGACGGCGACGATTGGCCGAAGCCAGAGAAGACAATACCGATCTCCGTCCATGGCCCATAAATATTGGGGGTTCTTGAGGGATTTTGGTCGTAGTGATGAGACGATGATGGTGGCGCGACAGCTTGGCCTGGCTGACCACAGAAGCGGGAACGGCGATGATGTCGCTGCGGCGGTGCACAGAGTGCGCTCCAGAGCTCCGGTGGGCATGGCAGCGTTCCCATCGATTGGCTGCATGAATCGAGAGGTTGTCAAAACGAGTTTTGATCGGCATGGAGAGAAGATAATAGAACGTGAATTATATAGGGATGTTGACGGCTTGTTGGTGATCGGTGGCGCCCTCTTTCTCGGCGGCCGACGATGAAATAGAGGTGGAGTGGGAGAGCTGGAGCTCTCACCCTCGGTTGGATCGGCACTGGGATGGAAAGTGAAGAGTGGCGACGCGTCTGGGAGAGTAGAGAAGGAGCTCGGCATTTTGAAGGCGTCGACACGTCGCTCCCAACACGTCGAGCACTGCCAGCGCCCTCGATCTCTCTCTTTCTGTCTACTGGTCGGTTGGAAGAGATGGATAGGGAGTGGGCAAGCCCAAGTAGCTGCCAAGTGAGCCCAAGTCGATGTAAGCTAGGTGGGTCCGTGGGTGAGAGTGGTGAAAGACTTGATTTTCAGAGATTTTCAGGAATTTTTCAGGATTATTTCTCTTCCCCATATTTGTTAATTCATGGATTAATTTGTGGTGTAGATAAATTCAGGTGGATTTTTCTGGAGGTAGGTGTATGTACCTAGTTTCCATTTTCTTGGGTTACACTCAAAAAGTATGTGTAGTTTGCTCTTAGAAAAATGGAGAAAATGGGCTCGATAGAACTTTGTTTGAATTTTTAGGAGGTCTAAACAGAAGAAATAAATTCTGGAAAAATAATATTTATTCTTTAAAATTAACCTAATATTTGAATAAATTATTTCCCTTATGCTCTTCCATGCAGTTAAATGCACTTTTAGACAAAATATGGTTTTAGCCGATTAGGAATTATAATTAGTCTATTATTTGACTGGTTTGACTGATTTATTTAAGGTATCAAATTTAGTTATTAAATTGTACCAAAATTACAGTGAGTTCTACGTGTTAATTAGAGCCTACATGAATTTTCCCATGATTTTATCTTGCACAAATTATTTTAGATAATTAGCAAGGTCTTTCTTTATATG</t>
  </si>
  <si>
    <t>gene19</t>
  </si>
  <si>
    <t>LPA2518</t>
  </si>
  <si>
    <t>TCGTCGGCAGCGTCAGATGTGTATAAGAGACAGCGTAGTGATGAGACGATGATGGTGG</t>
  </si>
  <si>
    <t>LPA2578</t>
  </si>
  <si>
    <t>GTCTCGTGGGCTCGGAGATGTGTATAAGAGACAGCCAACAAGCCGTCAACATCCCTATA</t>
  </si>
  <si>
    <t>ATCCGATTTACAATCTAATTACACCATTGTGTTTGTAATAATTAAATCTTTATAACAAAATTTTACATGATTATATTTTTTATAAAAAAATACAAATTACTTATATAATATATCTAAATTACTTTTAGATTTCATTAAATTACTTTTTAGTCATAAAAGTAAATTTAATAAAGTTTGAAAGTAATTTACATATATTATAGATATATTATAGAAGTAACTTAAAACAAAAGTAAAGTAACTTGTTACGGCATTAAAAGTAAATCTATTGTGGGGGTAAAAACATGTCTATCTAGAAATTAGATTTAATCAACATATTATAGTTACCCCCATAACGGATTTACTTCTAATGACAAGTTACTTTCTTTTTCCTTTTGTTTTAAGTTACTTCTATAATATATGCAAATTAATTTTAGGCTTTATTTAATTTACTTTTATATGTCTAAAATGTAATTTAGTGAAATCAAAAAGTAATTTAGATATAATCTAAAAGTAATTTATATTTTTTAATCAAAATATAATCATGTGAGATCTAAACTATAGAGTTATAAAATATGAGTGAGAGCAATAATCCTGAAAATCATCTAAAATCAAAGTTCACTCCTGTTTCTACCCTTACCACTCTCACCCATCTAGCTTACATCGACCTAGGCCTACTTGGCAGCCACTTGGGCTTGCCCACTCCCTGTCCATCTCTTCCAACCGACCAGCAGAGAGAGAGAGAGAGAGAGATCGAGGGCGTTGGCAGTGCTCGACGCATGGGAGTGACGTGTCGACGCCCTCAAAATGCCGAGCTCCTTCTCTACTTCTCTCCCAGACGCATCGCCATTCTTCACTTTCCATCCCAGTGCCGATCCAACCGAGAAAAAGGATGCCACCGATCGCCAACGAGCCATCTCCTTCCCTATCTAACTCACGTTCTATTATCTTCTCTCCATGTCGATCAAAACTCGTTTTGACAACCTCTCGATTCGTGCAGCCAATCGACGGGAATGCTGCCATGCCCACCGGAGCTCTGGAGCGCGCTCTGTGCACCGCCGTTCCCGCTTTTGTGGACCAAGCCGGGCCAAGCTGTCGTGCCACCACCATCGTCTCATCACCACGACCAAAACCCCTCAAGAAACCCCAAGATTCATGCCCCATGGACGGTGATCGGCATTGTCTTCTCCGGCTCCGGCCAATTGTCGCCATCGCCGATTCCTTCTCCTTCGGTGAGCCATTGTCCGATACTTTGCACGTGAAGCATCCTTGAGACCTCGCTAACAACGTATGACCTCATGCATGCCAGTTAGATTGGTAGATCAAGCCGTCGACGTCATCCCAGAGTGAAGCACCGTCGCCAAGCCATCTATCTAGAGCACAGACGTCTCCCGTGAATTAGATTAAGTACAGGGATTAGTTAACCAAATTATTCCTTTTACTCAACTCAATCAAGGAGTAACATGTTCTGGTCATAAAACTCTCAAGACATACACCTGTAAAACACTATATGCCTACAACATGTTATAACTTGTAAAAATCATAAGAAAATCATTATAACTCCAAAAATCTTGAAACCAAATGTGTTACTCTTAGAAAACACACCACCACACCTCTGTAAAGTCAAAACTAATAAAAATTTCTTTGCAAAAATATTTTATAACACCACCTAGGTAATTACTGCAATATACCGACATAACTTATAAATTCATAACTCACTAATAAAATATAATAAAAATAGAAATTCTTTCACCTAAATTCATCTTAGACCAGTGCCTATTCACTGTGCACAAATCATGTATTTTATAGCATTTTGGATTTTTCGCATATTTCGGTGTTTAATTGCATAACGTGTACTTTGTATAGATGATTGCTTAAGCGGTGAAGAAGTGATTTAGGTGGTGACTTTTTCTAGTTACAAGGCTAGTCCCACCTCCCTCTCTCTTTGATCAAGTTGATCCTATATTTTGGAGGTTATTGAGGTTATTGAAAATGTTTGCAAATCTTGCATGTCGATTGTACACTATTATACATTAAAATTTTG</t>
  </si>
  <si>
    <t>gene20</t>
  </si>
  <si>
    <t>LPA2519</t>
  </si>
  <si>
    <t>TCGTCGGCAGCGTCAGATGTGTATAAGAGACAGGTTTTGACAACCTCTCGATTCGTGC</t>
  </si>
  <si>
    <t>LPA2579</t>
  </si>
  <si>
    <t>GTCTCGTGGGCTCGGAGATGTGTATAAGAGACAGGAATCTTGGGGTTTCTTGAGGGGTT</t>
  </si>
  <si>
    <t>Chr1</t>
  </si>
  <si>
    <t>TAGTAGAACCACTAACGACACAGGACAGTACCTCAAGGAAGTCAATATTTACATGCCCTGTGCCCCGATCATCCCATTTCCCTCCATCAGTCAAACGGTATACTTTCACACGCTGGAACAATAACCAGATACTGATATCATTATTGATATGATTTGGCTACGAATAGAAAAATGTAAAGGACTTCCACGATGATAGATGAAATGTAACACACTTTGATATAAAATACAATGAAAAAAGAGACAGAATCCCTGAGTAGCATGTTACCAATTTATAACATGTTAATACCAGGACAGGGTAATAAAGAAGCTAGATCTGTTATTTGAAACGTTGTGGGAGTATCCAAACTCTTAATCTTGAGCGAATTGTGATGACCTGGCATCAATTGTATCATAAATAAAGTAGCGTGAAGTGCCCAGAACTTAGTTCTCATTGACCCATATATTGACAACATGCCATACGCCCATACAGTCAAACTCCCTCCATTGTCAAATAGATTTGATTTAGAATGCACAGAGTACAAACTTCAACTTTTATTTATTATATTCACAAAGAGGCATGTCTTTTTCGCTTAAGCATTCCCTAAAGAGGCATTTATTTTTCTCCCACTCCCAATCTCCAAAGAAGCACTGGAAATTCCCATTGCAACATGCAGGTATTCCAGTAGGTGAATTGATACCTGCCAATCGACAGACAATTCAATTGCCATTGTTCATGTCTTCATGTGTATTACGGTATCAGACTGCTGTGATGAATGCTATGGGGGTTAATACCCTGGTAATTCGTTGTAGGATTATTAACCAAATGAACCGACAGGATTGTTCAACAGTAAAAGCAACATACAGTCACCAACATAATCACCCATCAACTGATAGTAACTACAAGTTTCTTTGGGTAGTGCCCCAATACAGGCAACCATCACCAAATGGAGTATGTCAAAAGGAAATAAGATATCCTCAATTTCCAACCCACCCTTATCTCTCTAGTCTCTAGCCACAATGGCCCTACCAACTACAACAAAGTCCCAGCATAATGAGCAACTCACTAAGTCCCAGCATAATGGGCAAAGTCCCACCCTTATACTGGGTTTAGAAGCACTAATGTTTGATGACAATAACTCAAGCAGCGCTTAGGTGGTGAAAGTTCTTCAACAAACAATGGTGATCAAATTTATTCAATTTTCTCAACCCAGTATACATTCCCAGCTAAAATGCAAGCGAATTTCCAAGTTCACCATGAAATGCACGGAACCTCCATCATCACGCAGTTTCCAACTAAGATCAGTACAATACATAACTTATGTGTTTGTTCATATGACAATAAACGATGCATATGTATCCGTTTCGAGTTATTTTTCTTAGATATGCAAATCCACTATACTAGAAAGTAAAGATTATGCCCTCGCTTAGCAGCATAGAGTTCATTCAGAACGAAACTAAGTCACGAGGAGCAGCACTGAAGTTAAGCCTATCTAGTTAGTTCCAAGTCTGCTTATACAGGTACCGCAGCTAGTGGATTGAGCAAAGCATCAAAAGCTTCCCCCCCCCCCCCCTCATCCTCTTCACCAGAATAAACTCACAACAACTCACTTGGTACTAATAGTCCAACACGAAAATAAGGTGACTTATCCTTCATAAAACACCAAAGTGACCCCCTCTTAAATCATCAAACTTGGATCTTAGGGCACGCGTTATTCCAGAGTCCAGACACTCCCAACCTCCACCAAGCTGAACTGTAACAGCTCTCCCTCCAAGGACCAACTATTTCATAGCCTTAGAAGAAATGGGGAATCGCCACACGCAACCACGCCCAGGGCTCAACCAGCAGCCACGCACGAGTGGATCTACCCAACCAGCACACCAACAGTAGAAGCTCCCCCCGAACCCTAAAAGAGCAGCCGAGAAAGTTGGGTTTGGCCCCTCCTCACCTGCATACCGCTGGTGTTCGCCGCCGCGGCCTCGCCGCCGCCGCCGCCGCCCTCCGCCTCCCGCCGCTCCTGCTCCCCCATCGCCCCCGCCGCCG</t>
  </si>
  <si>
    <t>LOC_Os01g23590</t>
  </si>
  <si>
    <t>gene21</t>
  </si>
  <si>
    <t>LPA3148</t>
  </si>
  <si>
    <t>TCGTCGGCAGCGTCAGATGTGTATAAGAGACAGTGAACCGACAGGATTGTTCAACAGT</t>
  </si>
  <si>
    <t>LPA3149</t>
  </si>
  <si>
    <t>GTCTCGTGGGCTCGGAGATGTGTATAAGAGACAGTATGCTGGGACTTAGTGAGTTGCTC</t>
  </si>
  <si>
    <t>Chr7</t>
  </si>
  <si>
    <t>CGGGCTCGGCTCGTCTGGAGCTCGAGCCGAGCTCGAATCGAGCCTAGGACGAGCCGAGCTCAAGCAGCTCGCGAGCCTCAAGCTTTTTTTGACAGCCCTAGAGGGAAGGTTTCCTGCAAAAGAACATGGCTAAAAAGAGGTGGGTAAAACTTATAATGTTCTTAAATCTCCTTCATAACATTGAAAGAAATCTTATCAAACATTGCACTTTTGCAAATGAAGAAGATTTTGTGCCGCTGAACATGGCTGAAATCTACCCTTGACTAACAATAGAGAATGAAAAGTGCGAACCTAAAATAACACAAAAGTGGTCTCTCATATCCCTTCATATATTAGAAGTCTTTGCAAGTGACACAATAACACCAACCAGACTTTGGCTAAACAGATATGCATGATATTGCAATGTAAAATAGTGGACCAATATTCATTTTGCACTCACATTCAACTAGTGCCATGTAAGAACTTTTTAGGAGCTAACAGCCCCTAGAAGTTAATCGATTTTGCTATAAATCTGGCGACAAAGATTTTTGAACCGTTCGATAAACCTCGGGATTCATGCTTATGTTTCTTTCGACGTCCGCAGGCCACAGGCACGATTCATTCATGCGTAGTAGATGACAGACGAAGGGCAGGCATAAAGTGGCACAGGGCATAGCCGAACATGTCCTCGTTTGATGTTTCATGGCATGCATGAATGATGGCCAAGCACTGTATGCTGGTAGATGACGGCAAGCATTAGTTCGATGGCATGCCGCATGCACAAGTTCAGCCAAACAAACGTTGCGAGTTCATGATTCCTCTTTTGCGTGAGCGGTGTCCAAGCGGAAGTTTTCTAAAGTTATATCTTACTTACATGCAAGTTACATTGTAGTTACATTGTAATTATATGTAAGTTACAGCGTAATTATATTGTAGTTACAGTGTAGAGTTACACTACAATTATATTTGACAAATTTTTAGAAGAAAATTTATCGACAAATGTATAGATTTGGGCTTATGCCCCTACCAATCTCAAGTGGGCCCAACTTGTCCGGATGGACGGGCCCATCCATCCAAGTTGACCGCGACCATGGGCCTCCTCTCGACGGCGGCGGTGCTTTTCTCCCTTGCCGTCGCTGTCGCGCCGCCCCTCGTGCGGCTCCACCAGTGGTACGCCGCTGAGTTCCGCGGCCTCAACTGGGCTGGAGCTCCTCCTCCACTGGCCGCTCTCCGTCGCCACCCTCTACGTGGGCTGGCGCCACCTCCCTCGTCGCCGGGGTCTCCGTCGTCACCACAATGGTGAGTAGTCGTGATCCCCCGCGCGGATGCTTGGATGTCCTCAGATTCAACATTCAAGTACATGTTCATTAGGGTCTTCAGCTTAGTAGGTATGCGTATTTGTTGTAATTTGGTATTGCAAGAAGCTGAGATCAAATACTCAAATTCATGATTTTCTCCTTTGCTCCTTTGTCAATTATCTGAGAATTTAGGGCAAAATGAGGAATTTGAAGAGGAAGAAGGGTACGTGTCATGCCCGGAATTTCTATCCAAAACTCCAAACGCTTACATGTGTGTAAAACCCTCGTCCAGGAATCAGCCGAGAGACACAATAACAAATTGATAATAGAGTGCAATTATTAATCTAATTAATAGGCGAATATAAAGTCATTACAGAGGTAGATAGTTCCTCTCAAACATTAAATATCTAAGCAGCGGAAAATAAGAGAAACAACGCAGGCGACTCCAACCCACAAGCAGCTTGACCAAGGCTACGCCTAATCCTCCACACCTTCAGCATCACTGTAGAACTCCTCCTCTGATGAATGATTGCAAGGTGAGTATATGACATACTCAACAAGCCATGCAGCAAATATGCAAATGCAAGGGATAACAAAGGATGGCATAATATAGTCTCATTTGCATAAATGGCATTTAATAAATACTTCAGAAATTAATAAAACAGTAAAGTATTTAATTAAACAATATTAATCCAACGCTATACAATATACCCGTTGCATAGGCCCAACCATTCTGAACAACC</t>
  </si>
  <si>
    <t>gene22</t>
  </si>
  <si>
    <t>LPA3150</t>
  </si>
  <si>
    <t>TCGTCGGCAGCGTCAGATGTGTATAAGAGACAGTCCAAGCGGAAGTTTTCTAAAGTTA</t>
  </si>
  <si>
    <t>LPA3151</t>
  </si>
  <si>
    <t>GTCTCGTGGGCTCGGAGATGTGTATAAGAGACAGTCGCGGTCAACTTGGATGGATG</t>
  </si>
  <si>
    <t>Chr11</t>
  </si>
  <si>
    <t>TGACACAGCCACCTGCCCCGGAGATTGTGCACACTCCACTGATCTCTACACCTTCTCCGCAGCTGGGTTCCAGTTTAGAGACTCCGATCCAGGTCGACTCCGAGACAGAGGGGATCGACACAGAGCCAGAGATAGAGCCAGACATCACTCATCCTTCAGAGGATGAGACCCCTGTTCCCCGCATCACCTTCCTCGGAGGCCCTCGCACCCTCAGCACTGCCCACAAGAGCACCCGACCCCCGGGCAAGAAGCCCAAGCCAGATCCAGAGGCCACTACTTCCGAGCAGTGGGGACTCAGGTTTGCCCGTGCCAGCGACCACCCTCTACCTGCCCCAGGATCCTGCGGATGGTTGGATGACTAGACTGGAGGATTATTGCAGCTCCGATCTCGCTTCAGATGGTTTTTGGATAGTATGCGAGACACCCCTCTCTTACCTAGATTGACGAGTAGCTTAATGGTTAGTTCGATGTATCTTTTGGATGAACCTTATTTGGACTGCGTATGTGTGCAGTCGATTGCATCATGATTTATGTACTATTTGTGGAACTCTGTGATGTTATTTATGATATTATTGTTGTTGTGTTATAAATGAGTTTATTCCACCATACTTGCAAAACAAAGTTCACATCAAAACAACTCCCTTAATGGGATAAAACCATAAGAGCTAGTTAGAAAATTAGGGTACTTACTTAATCGGCCTACACAGATGGCAAGCCGACGTCAGGCGTCAACCAGCAATGAAGAAACTCAGACACCTGACCTAACCACCCTGGCCGGAGTTATGGCCACTCAAACCCAACTTCTACAAGCCATTGCAAACAACCAAGGCAACCGCGGAGGATCGAGCTTTGGAGAGTTTATGAGGACCAAGCCACCCACGTTCGCTACAGCAGACGAGCCTATGGAGGCGGAAGATTGGCTATGTATCATAGAGAAGAAACTGACCCTTGTCCAGGTACGCGAAGCCGACAAAGTGATCTTCACAGTAAACCAACTGGAGGGACCCGCTGGTGATTGGTGGGATACTTACAAGGAAGCTCGGGAAGAGGATGCTGGAGAACCCACTTGGGAAGAGTTCACTGCAGCATTTCGCGAGAACTTCGTGCCTGCTGCGGTAATGCGTATGAAGAAGAACGAGTTTAGAGGGCTGCGACAAGGGAACACAACGGTGCAGGAATATCTGAACCGATTCACTTAGTTGGCCCGCTATGCAATTGGAGACCTCGCAGATGAAGAAGAAAAGATCGACAAGTTCATAGAAGGGCTGAATGATGAGTTGCGTGGACCTATGATTGGGCAAGATCATGAGAGTTTCCAGAGCCTAATCAACAAGGTCGTTAGGTTGGAGAACGACCAAAGGACTGTAGAGCACAACCGCAAGAGGAGGCTTGCTATGAATCGCCCACCTCAGGGAGTGCCTCAGCGACTCAAGGGAGCCACTTCGTCGGGGTGGAAACCCCCTATTGTGGCGACCAACCGCCCCGCCGCACCTAGCAATTTCAACAGGCCGATTGCGATTCAGAACCGCACCCCTACACCAACTCTGGCTGCCCCTGGAGCCAAGAAGAATATGGACTGCTTCAATTGCGGGGAGTATGGGCACTACGCCAACAACTGCCCTCATCCACGCAAAACTCCTGTCCGTACTGGTGCTAATGCAATGACTGTTCGTGGAACTACTACCCCTGCTGCCGGACGAGGTCTATTCAAGACTCCGTAAACTAACAGGACCGCTACCGGATTTGGATGCGAACAAGTGAACCATGTTCGAGCTGAAGAGGCCCAGGAAGATCAGGGCGTACTAATGGGTATGTTCTCTATCAATTCTGCCCCGGTTAAAGTTCTCTTCGATTCTGGTGCATCGCTTTCATTCATATCTTTGAAGGCTAGTCAAAAGCACAACTTAACCCTAGTGGGACTTAGAAAACCTATGATAGTACACTCACCTGGGGGCGAGATAACTGTGAGTCATGCTTGCATAGACGTACCTATTCGTCTTAGGGATGTGGTGTTTCCCTC</t>
  </si>
  <si>
    <t>LOC_Os11g21830</t>
  </si>
  <si>
    <t>gene23</t>
  </si>
  <si>
    <t>LPA2522</t>
  </si>
  <si>
    <t>TCGTCGGCAGCGTCAGATGTGTATAAGAGACAGGAGAAGAAACTGACCCTTGTCCAGG</t>
  </si>
  <si>
    <t>LPA2582</t>
  </si>
  <si>
    <t>GTCTCGTGGGCTCGGAGATGTGTATAAGAGACAGGCAGCCCTCTAAACTCGTTCTTCTT</t>
  </si>
  <si>
    <t>Chr3</t>
    <phoneticPr fontId="2" type="noConversion"/>
  </si>
  <si>
    <t>TGACACAGCCACCTGTCCCGGAGATTGTGCACACTCCACTGATCCCTGCACCTTCACCACAGCTAGGTTCCAGTTTGGAGACTCCGATCCAGGTTGACTCTGAGACAGAGGGGACCGACACTGAGCCAGAGATAGAGCCAGACATCACCGATCCTTCAGAGGATGAGACTCCTGTTCCCCACATCACCTTCATCGGAGGCCCTCGTACCCTCAGCACTGCTCGCAAGAGCACACGACCTCCGGGCAAGAAGCCCAAGCCAGATCCAGAGGCCACTACTTCCGAGCCGTGGGGACTCAGGTTTACCCGTGCCAGCGACCACCCTTTACCTGCCCCGGGATTCTGCGGATGGCTGGATGACTAGACTGGAGGACTTTTGCAGCTTCGATCTCGCTTCAGATGGTTTTTGGGTAGCATGCGAGACACCCCCCCTTTACCTAGATTGACGAGTAGCTTAATGGTTAGTTCGATGTATCTTTTGGATGAACCCTATTTAGACTGCGTATGTGTGTAGTCGATTGCATCATGATTTATGTACTATTTGTGGAACTCTGTGATGTTATTTATGATCTTATTTCTATTGTGTTATGAATGAGTTTATTCCACCATGCTTGCAAAACGAAGTTCACATCAAAACAACTCCCTTAATGGGATAAAACCATAAGAGCTAGTTAGAAAATTAGGATACTTACTTAATCGGCCTACACAGATGGCAAGCCGACGTCGGGCGTCAACCAGCAATGAAGAAACTCAGACACCTGACCTAACCACCCTGGCCGGAGTTATGGCCACTCAAACCCAACTTCTGCAAGCCATTGCAAATAACCAAGGCAACCGCGGCGGATCGAGCTTTGAAGAGTTTATGAGGACCAAGCCACCCACGTTCGCTACGGCAGACGAGCCTATGGAGGCAGAAGATTGGCTACGTATCATAGAGAAGAAACTGACCCTTGTCCGGGTACGCGAAGCCGACAAAGTGATCTTCGCAGTACACCAACTGGAGGGACCCGCTGGTGATTGGTGGGATACTTACAAGGAAGCTTGGGAAGAGGATGCTGGAGAACCCACTTGGGAAGAGTTCACTACAGTATTTCGCGAGAACTTCGTGCCTGCTGCGGTAATGCGTATGAAGAAGAACGAGTTTAGAAGGCTACGACAAGGGAACGCAACGGTGCAGGAATATCTGAACCAATTCACTCAGTTGGCCCGCTATGCAATTGGAGACCTCGCAGATGAAGAGGAAAAGATCGACAAGTTCATAGAAGGGCTGAATGATGAATTGCGTGGACCTATGATTGGGCAAGACCATGAGAGCTTCCAGAGCCTGATCAACAAAGTCGTTAGGCTGGAGAACGATCAAAGGACTGTAGAGCACAACCGCTAGAGGAGGCTTGCTATGAATCGCCCACCTCAGGGAGTGCCTCAGCGACTCAAGGGAGCCACTTTGTCTGGGTGGAAGCCCCCTATTGTGGCAACCAACCGTCCCACCGTGCCTAGTAATTTTAACAGGCCGGTTGTGATTCAGAACCGCACCCCTACACCAACTCTGGCTGCCCCTGTAGCCAAGAGAATGTGGACTGCTTCAACTGCGGGGAGTATGGGCACTACGCCAACAACTGCCCTCATCCACGCAAAACTCCTGTCCGTACTGGCGCTAATGCAATGACTGTTCGTGGAACTACTACCCCTACTACCGGACGAGGTTTATTCAAGACTCCGCAAACTAACAGGACCGCTACCGGATTTGGGCGCGGACAAGTGAACCATGTCCGAGCGGAAGAGGCCCAGGAAGATCAGGGCATACTAATGGGTATGTTCTCTATCAATTCTACCCCGGTTAAAGTTCTCTTCGATTCTGGTGCATCGCATTCATTCATATCTCTGAAGGCTAGTCAAAAGCACAACTTAGCCCTAGTGGGACTTAGAAAGCCTATGATAGTACACTCACCTAGGGGCGAGATAACCGTGAGTCATGCTTGCATCGACGTACCTATTCGTCTTAGGAATGTGGTGTTTCCCTCC</t>
  </si>
  <si>
    <t>LOC_Os03g44360</t>
  </si>
  <si>
    <t>gene24</t>
  </si>
  <si>
    <t>LPA2523</t>
  </si>
  <si>
    <t>TCGTCGGCAGCGTCAGATGTGTATAAGAGACAGCCGACAAAGTGATCTTCGCAGTACA</t>
  </si>
  <si>
    <t>LPA2583</t>
  </si>
  <si>
    <t>GTCTCGTGGGCTCGGAGATGTGTATAAGAGACAGCCCTTGTCGTAGCCTTCTAAACTCG</t>
  </si>
  <si>
    <t>Chr5</t>
  </si>
  <si>
    <t>TCATTGCGGGCATCGCGGAAGTCAACATCATCTGCGAGATCCAAGCAAGCAGGGTGGTAGCGGAATGGAGTGGTCTTCAACTGGTCGGACTGACTCTGGCAAAGGGCCCATTGGCATGGAATGCAGCTTCTTGGCAGGCAGATTCACCGCTGTCACCTTCTCCTGTGAACCAATGACTTTCCAGCATCATCGAGTTGGAGATGATCACCACCTTGGCGCTCCAAAGTGCTTCAAGTACACCCTCGTCTTCGAAGTTACGAACCACGCGGTACTCCGAAGTGATATAGTATCCGACTTCAGCGGCCAAGGCACGAAGTTCCTCCACAAAACTGACCAAGTTGAAGCAGCGGGTAGTCTCGAACTCAGGCATCTACAACATTTTGAAATAAGAACCAATGACCAGATTTGTAAACAGTGCACAGGTGAAGATAGAATAACGAAGGTTTTCACAATTAAATTTTCTAAAAAATTATCATCCTAAAGCTTAGACCACAGGCTTGTCCTACGGTCAAGATGGCTCTGATACCAACTTGTCATGCTCCGAAATATACACCATTTCTAAGCGCTTAGTGCATTAATCCTCGTCCCAAGAGGCGAGGTACACATAGACATTGTTGATTATTACAAGCCACACATGCGAAAACGTAAAGGAAGCACTTTATTACATGGGCGACTCTAGGCCCTCACACTCAAAGATAAACAAATAAAACAACGAAATACTACGGAACAGCAGCAGCCACAGGCACTCGACGGCGGTGCGAACTAGAGATCCAAGCCTTCATCTTCCTCAGGTCCATCCTCTGGATTAATTTCGTGAGCAAGAGTGAGTACCACCACCGTACTCAGCAAGTCACACCGGAATTAATTTGATGAGGTGGGAATTAATTACCCTCAATTAATTTGATGAAACGGCGAGTGGAGGAGGCGAATCGGAGGTTGCCGTCGCTAGGGATTCGGCCAGAGAGAGAGAGGGGATGGCTGGAGGTTAGGGATGACTGGTGGGACCCACCTGTCATCGGTAGGGAGCACAACTGCTCAGGCTGGGGCGCACGGAAGAGGAAATACAGACTTTGCCCGAGGGGGAGGGAATGAGCTGGGCCGGCCCAAGGAGAGGGAGGGGAGGGGAGAGAGGGAAGGGAGAGGGGTTGGACGGGCTGGGCCAAGAGAGGGAGAGAGGGAGAGATGGGCCAGAAGTGGCCCAAGAGGAGGAAGAGGTTTTCTTTTATCTTTTCCATTTTATAAAATTCTTTAATTGTTTTTGTTGCCTTAAAATTATTTAGGATGCTCTGAAAATTTAAGTAAAAATTGGTTAAATATTTTGTAGCGTGGGGAAGCCCATTTGACATAAATCTTGGTGAGTTTTAATTGTTGGAGGATCTTTTAGGCTTTTTAAATTTCTAGAAATGCATTAAAACACAATTTAAACTTAGGGCAATTTTCAGGGCGTTACACTTTGTAGAAGCTTACACGTTAAAAACAAATTCTGTCCGTTGATTTATTTATGATCGTAGGTTATGTTCTATTTTTTTTAAGTACGATTATGTCTTATTGATATAATTGGTTGAGTTAGATAAAAGCTTATATTATCTTTAAAAAATCATCATGGAGGTATATCTCAAATAAACTAGGTGAAACCCCGCGCGTTGCTGTAGGAGTTCAGTATGATAACAATAAATAAATAATGTGTAAGATAACTAAACAATATAAACTTAGATAAGCAAAGAGAGAAATAGCATTAACCAAGTGAGGATGAACTTACATAGGTACATAAGATATTATAAAAAAATAATGAAGATATATATTGAAATATTACGTGCATCATGTGGGATGATGATTTAACATGCTTTCATTTTAAAAGCTCTAAAATGTAATAAATTTTAAATTATAGATAATACAACATGTTTGCATAATATTAAATGTATTGATCGTTAGTGGATGATGATTTGTCAACTTGTTAATCGACGATGATGTGGCATCTTTGCATTGCTAAGCTTTAGGAGTTAGTGGATTATAACTTTAT</t>
  </si>
  <si>
    <t>gene25</t>
  </si>
  <si>
    <t>LPA3152</t>
  </si>
  <si>
    <t>TCGTCGGCAGCGTCAGATGTGTATAAGAGACAGGTACTCAGCAAGTCACACCGGAATT</t>
  </si>
  <si>
    <t>LPA3153</t>
  </si>
  <si>
    <t>GTCTCGTGGGCTCGGAGATGTGTATAAGAGACAGCTCGGGCAAAGTCTGTATTTCCTCT</t>
  </si>
  <si>
    <t>Chr6</t>
  </si>
  <si>
    <t>TTCTACTGGGCACATCATAGTAAGGCTATTCTCAGCTCAATAACTAGGATGGTGTCCATAGCATTAAATAAGCTGCTACCTAATATGAAAAATGATGTGGCAAGTGAGTAAATGAGGAAAGAGAAGAAAACAAGGTCTTGCATGAGACATGGTTTCTACACAACATTGAAGACATCATGTGAGATAAATTTAATTTAAGCATGAAAAAGTGGTGTTTGTATTGAAAAAGTAGTGTCTAATACTAGTTTATTGATGATGTGAAGTTTATGAAAACTACCGTGTAGTGTCTTGGGTTGGTACTGCCTAAAGGGGCCGGCTAGCTATATAAACTGTACAGATGCAGAGAAGCTTGCACAACTAGTGCATCCCTGTCACTGTTTGGCTAGCTTAACCTTCCTGACATCTATCCTCTGGATTGAACGGCAGGAGATACCTAAGCTAGCTAGCAATCTCTATCGATCTGTTTGTTTACATGTTCAGTTAAAGGTTACTGAGAAATGCCTAGAGTTTTTCCGGCTAGCTTCATAAGTTAGTGGGTTAGCTGACCTAGATTCAAAGTCTAATCCTTTTATTTATTTGATATTAGATATCCTAACGTTTTTAGTTAGAGGTTATTAATTTGACATGGCCGGCAGCGGCAGGGACGATCCTCTTGTGGTTGGCAGGATTGTGGGTGATGTGCTGGATCCATTCGTCCGGATCACTAACCTCAGTGTCAGCTATGGTGCAAGGATCGTCTCCAATGGCTGCGAGCTCAAGCCGTCCATGGTGACCCAACAGCCCAGGGTCGTGGTCGGTGGCAATGACATGAGGACGTTCTACACACTCGTACGGATCATATCTTGGATGCAGAGACCCACCAGAAGTTATTTAATTACTTTCATTAATTATCATAAAACTAGACTATAAATTATATTTTTTACATGGATGCATGTTAATTTTGTGTGGCTTACGTACTAATCTAATTACCTACAGGTGATGGTAGACCCGGATGCTCCGAGCCCAAGCAACCCTAACCTTAGGGAGTATCTACACTGGTAGGCACCGATCAGATATGTTAGCTAGCTAATTGTATACATTCGTCCTAGAATATAAAGAATTTGGACCGGATTCTCAATCATTCGCGTTGATTCTCTTTGTCTGTCTGTAGGCTGGTCACCGATATTCCTGGTACCACTGGAGCAACATTTGGTCAGTAAACTAGTATATATATATAGTACTCATATCAATTTCGATGTAACAGCAACATATGTGGCAGTTCCATGAATTTTTATTACCTTGGTCCTACCCCATATATATACTTCAAAAATTGCATAATGACAAAATTATACTCCCTCCGTATTTTAATGTATGACGCCGTTGACTTTTTAACCAACATTTGACCATTCGTCTTATTTAAATTTTTTATGCAAATACAAAAATACTTATGTCATGCTTAAAGAACATTTGATGATAAATCAAGTCACAATAAAATAAATGATAATTACATAATTTTTTTGAATAAGACAAAAAGTCAAACGTTTGTTAAAAAGTCAATGTCGTCATACATTAAAATACGGAGGGAGTATCTATTTTGTCAAAAATTTTCGTCAGATTTGAAGGATAGGGCTGTACTTCTTCTATGCCAAAATGGAGGGTGGTGATCCCCTCAAAACTTGTAGAACAGCCACTGTTGATATATATATGGTGAATAACGTAGATAATTAAATTGATGCAGGGCAAGAGGTGATGTGCTACGAGAGCCCAAGGCCAACCATGGGGATCCACCGGCTGGTGTTCGTGCTGTTCCAGCAGCTGGGGCGTCAGACGGTGTACGCACCGGGGTGGCGCCAGAACTTCAGCACCAGGAACTTCGCCGAGCTCTACAACCTCGGCTCGCCGGTCGCCACCGTCTACTTCAACTGCCAGCGCGAGGCCGGCTCCGGCGGCAGGAGGGTCTACCCCTAGCTAGCTACGCATGCCACCCGGCCTCCATGCATGCAGCAGCTATAGCTAAGCTGAGACCTGCCTAGCTGTATAT</t>
  </si>
  <si>
    <t>LOC_Os06g06300</t>
  </si>
  <si>
    <t>gene26</t>
  </si>
  <si>
    <t>LPA2851</t>
  </si>
  <si>
    <t>TCGTCGGCAGCGTCAGATGTGTATAAGAGACAGGACGTTCTACACACTCGTACGGATC</t>
  </si>
  <si>
    <t>LPA2852</t>
  </si>
  <si>
    <t>GTCTCGTGGGCTCGGAGATGTGTATAAGAGACAGGCTAACATATCTGATCGGTGCCTACC</t>
  </si>
  <si>
    <t>TGCTTTTGATTGTTGAAGGATGCCTGACACGACACGGCGCATGGAGGGGAGGGGCGGCGCTTACGAGGTTCGGAGGAGAGCGGGTGGGACATCGCCGGCGGGGGTAGGGGTCGTCTTCCCCGCGGGCTGGCGTGGCCGGAGCCGGTGCGGTTGCAGAGGAGGGCTCCGGCGGTGAGGGGCGGGGGGATTCGCCGGCGTGGAGGCGGAAGAGTGAGCGCGGGAGGAGGAGGGGAGGGAATCGCAGCTGCTGCGGCGGATGTGCTCACCAGTGGCTGCATAACGCTCCGTACCAAGGGTACATACAGGTGGGGAGTGACTATAAATTCTTCAAATAAACCAAAATCACTTTATTTTATTTTGATCTAATTAGTTGAGTTTGTTGGGTTAATCACTTACACCCCCCGCTACGATCACAGGGGGATTTCAAAACCATTTGTCGAAACTCAAACCGCACGAAAAAGAAATTTCCCTGATTTTCTCACTGATGATTTCAATCATACGCTCAACTTAAATATCATATTATAAACTATGCAAAAAAGTTGTTCGTCTGATATTTGGAATTTTTCATCCAAGCGGTATTTTGGTCATTATAATAAAATTGTACAATTTTAACAAAGACAAACCAGACGACTATAGTATATCATAAAAATTCAGAAAAATGCAATGGCATATTAGAACTTGGCAAACCCAGCAACATATTGTATATAACATAGAAAAAATCAGAGACAAAAAAAATACCCTGTGGTGTATTTGCAGAAACCTATATGATTCACGGCACGATGCAAGGTTGGTAATGCCTAGTTGTGAGGATATTCTTATCAGATATGATTACAACAACTGTTCAGGATGATCATCCCTTATGCTGCTTCTGTTGGTTTTGAAAGATTTCGAATTCAATCTCTTTTTTTTTTCAGGATGTAATCCCATAGATTTCGAATTTAATATTTTTTTCTGCAGGCCGAAAATGCAGTTGAAATGGGCCGGAGAGTGAATTTCCACAGCCCAAAAGGCCCAAACCATAGGGAGAAATTCACTCTCCTCCTCGACTCCGGCGACGGCGATAAGCGGCTCCTTCTCCTCCTCCGCGACTCCGGCGACGGCGACGGCTGCGCCTCCTCCTCGTCCTCCTTCCACTCCCCATCGCTAGCCTTGCGCTAGACAAAGCGCGGAAGGTGGTGGCTGCCTCGCTGCAAATGAGCCACCGCAGGCGACGTAACGCCGCTGGCCCGCCGCCTCCCGAAGGCATCGGCGGCTCGTCCACCGCAGAGGCCTCTTCGACGGGGGAGGAGAGGCCGGATCTGCCGTGGGCGTGGGCGCTGGGATCGGAGCGAAGGGTGCTCGCGCTGGCGCTGGCCTTCCGCGCGGCGAACGCGCTGCTGGTGCGCACCTACTTCAACCCCGACGAGCACTGGCAGTGCCTCGAGGTCGCCCACCGCATCGTCTTCGGGTAAAACTCGCCGCCCTCTTCGCCGGTGTTTAGCTTCGAATCCAGCGGGCACTCCAGTCCAAGGGAGTGGGATGCTTAAGCTGCTGCATTTTGTGAGCCTTCTCTGTTCGTTCGTTGCAGGTATGGCCACCTTACTTGGGAGTGGAAGCGTGGTCTTCGAAGTTACCTCCACCCCTTCATCTTTGCTGCTCTCTACAAGATTCTTTCGCTGCTCCACTTGGATTCCCCATGGTTCATGGTAACTATTTTTTGAATTCACGCCAAAAAATTCTTGTGTATTTCTCTGAATGAAGATTAGAAATGAAGCTTAGAGTTATAGGATTCTGGTTTGAGTCATGGTGTTAAGTCACATGTAAAAGAAATAGAAGTGCTCAGTATCAACAGTTTCTCATGTAACTAGATTCTTAGTTGGGAATTGATTGGGATAGCTTACAGTTGGGTTCTTAATTCTAACCAATCCACAATTTGTATCCTGTTCTATGTTCAATCTCAATCCTAAGCAAACAAGTCCTTCACTATAAAAGGATAGGAAACCTATATATATGTGAATCAAATATCACTCCTCTCTGCATG</t>
  </si>
  <si>
    <t>gene27</t>
  </si>
  <si>
    <t>LPA2526</t>
  </si>
  <si>
    <t>TCGTCGGCAGCGTCAGATGTGTATAAGAGACAGTCCCTTATGCTGCTTCTGTTGGTTT</t>
  </si>
  <si>
    <t>LPA2586</t>
  </si>
  <si>
    <t>GTCTCGTGGGCTCGGAGATGTGTATAAGAGACAGGGAGTCGAGGAGGAGAGTGAATTTC</t>
  </si>
  <si>
    <t>Chr2</t>
  </si>
  <si>
    <t>GCTCTGGCTTTTCCCGCATCGGGCCGCCGGACTATTGGGCCTCCAAATGGGCCGCGACTAAAATCAATGTTTTCTCTAATTTTAAGCATCTTTCTATTTTCAGAAATAGCATTAATACCATTTTAAGTTTTTATGACTGATTATTAATTTAGTTCCAACTAAATTGAATAAACTAAAAATTTGTCTAGATTTTTCTCATGATATGGATTTATTTTTTGACTAAAAATTAATTATTTATTTGTCATGATATAGATTTTAAATTTATACTAAAGTTAAATAATATTAATTTTTTTAATTCTATATGGACTATATTCTTCTTCCAATATTCCTATTTTTTTTATTGTTCTAATTAGTTTTCTATATGGACTCTAAACTCTTCTTTCAATATTTTTTTATTTTGAATTTTAATTCTTTTTCTCAATTGTATTCCTATATGTACTCTAGGCTCTTTTGGAGAATATTCTAGACTCCTCATCCAATATTATTTATTTTATAATTTATACTTTATAATCTATCCAGTTTAGGTTTTTTTTTTGGCAAAAGATTTGTTTTATGCAGATAATCCGATTGGACAACGTGATTTTTTTTAGAAAAATGAAAGAGTCCTTATCTACGATGAGTTCTGCTTATTTTTATATTTTAATCAATTAATATGAGAATTTCTAGATCATAAGAGAAAATGTGGATGCTCATTTTTCTATTACTTTACTAAGTTAATAACATTAGTTTTTCCCGTTGTAACGCACTATTGTATAATAATTTATTATGAGTTACTATATTTCTTTCTATCATTTGAGACTATTTCTAGCAAGCAAAATTACCAAATCACTTTGAAATAAATTCGGTTAAAAACAAACATTTTTAATTTTAATACACCATGCTTCGCACGGGCATTTTGCTAGTACAGTACAGATAGCTATAAGAAAGTTTCCAACTAAAAATTAAGATACACAGATACACCCACTGCAGATGACTGAGGGAACCGGTTTTGTGTTGAGAGGCTCAAGTGACGCATACCTAAGGGACATGATGTGGACTTTTCCCCACACAAAATACTGTTTCAGCACAGACCATCATCCAGCCCAAACAATTCTAACGGCATCGGTGGGGCTTTTTAACACGGAAGAACAGGCCCTTCAGCATAGGCCCATAACAAATAATAGAAGACCAGAACATTAAACAACTCAACGGACTAATGCTCTGAGAAATACGACCAGGAGTTGATCAAAATAGGCATTGACCAAAATTTAATTTGAAAGAATTAGCAGGGGCCGCGCGAACGCGTACCCCCTCTATCACAAATTATGACGTCCACTCTCCCACTTGGGGAGATGGTAAGCCAACGCGCCCACCAAGTGCAATGTGGGGCATTGGCCTAGGCCACGGGCCCTTCTTGATCGCCCGTTGACCCCGTCCAGGTAAGTATGTTGCAACGGAGCACCAGCCGCGGATTATATAGGAACAGCTCCCACCCCCATCACCTCGAATTGTCGAGGTGGTACTAAACGAAAGCATATCGTCGTGCAGGCTTGCAGCCGCCTGGTTAGGCCTACATTGTGTGGGCCTTGCTTTTTCGATGGGCTTTCTCTCCGGACTCCGTAGTGGCGTATGGACTGACGGGCTGAGCTACAGAATCCACCGTAGGCCCAACACTGGAGACCGCCTGACGAGTTGCTGAATTCATCTCAACAAAAATAGAAGGGACTGTCTAGGTTGCTGAATTTGATTTATCTGATTTATACAGAAATATGACATAAGCAATTTCTTCACGTAGCGTCATTACGTGCTAGGTTTGCGCCTGCCCTCTCTTCACACGCTTCTGTCGCTCGTGAGACAGAGAACGCAGCGTCATGGAATATTATCTCCCGGAAAGATAACATCCTTTCTTACGTACCAATCTGAACCAGATTACCAGAATAAAAATATAATATACTCCTATCTCCTTTTAAGATCTCTATATATACAGGGGCAAGGTGAGATATTTAAGATTGGCTTACTCTACTTATGTAATACTTTTAAG</t>
  </si>
  <si>
    <t>gene28</t>
  </si>
  <si>
    <t>LPA2527</t>
  </si>
  <si>
    <t>TCGTCGGCAGCGTCAGATGTGTATAAGAGACAGCACAGATACACCCACTGCAGATGAC</t>
  </si>
  <si>
    <t>LPA2587</t>
  </si>
  <si>
    <t>GTCTCGTGGGCTCGGAGATGTGTATAAGAGACAGGTTCTTCCGTGTTAAAAAGCCCCAC</t>
  </si>
  <si>
    <t>TTGCATCAACTTAATTAATATACTACTAGCAGTTTCAAAAATTGATACGCTATCTGTAACCAATGTAATTTCTACCCATATAACAGCTACTAATATAGGAGTATATACTACTCCGTCCGTCCCATAATACAAGAGATCATGGCCTTCAAATTTATCCCGAAACGTTAGAGATCTTGGTATCCCGAGACAATACTTATTTATTCCTCACCCCTAACTTAAAGCGAGCAGCCAAGCTACTGTAGCTAATGGTAGGGCGCGTGCGACAGTGGAGTAAAGTGAAGCAGCAGCAGAGAAGCAGAGACCATTTCCCTCCTCCCTCCTCTCTCGCCAAACACGACGACGTCGCCTCGGTTTAGTCGTCGTCGGCCGGCAGCCGGATGACGGGCAGTAGTTGTCCGGCCGATTCTTCCCAGCTGCTGTACCCTCGCCGGGGTGCCCCCACCACCACCACCACCTCCCGTCCTCCTCTCCATCCGCTCATCGCTCATGCGCCCTACGACGTCGTCCTCCACCGATCTGTCGTCCTCTCCATCAGCTCAGCTCGTGATCAGGCTGAGCTCGCGAGCTTCTGGTGCTATATAAGGCTGGGTGGTGGTGCAAGTGCGAAGCGAGCGGCCGGTGAGGACGATCGATCGAGATCGAGCTTGACGGCGGCGAGAGGAGGAGGAGGGGAGACGATGAGCGGGCGGGGGAGGGGGGACCCGCTGGTGCTGGGGAGGGTGGTGGGGGACGTGGTGGACCCGTTCGTGAGGAGGGTGGCGCTGCGGGTGGCGTACGGAGCGCGGGAGGTGGCCAACGGCTGCGAGCTCCGCCCCTCCGCCGTCGCCGACCAGCCCCGCGTCGCCGTCGGCGGCCCCGACATGCGCACCTTCTACACCCTGGTACGTACGTACGCACGCCTCCGCCGCCATCGCCGCCGGCGCGGCAGCTAGCTGAGCTGACACACTGCTCGATCGATTCTTGTGGCCTCTGCAGGTGATGGTGGATCCGGACGCGCCGAGCCCGAGCGATCCAAACCTCAGGGAGTACCTGCACTGGTGAGTCATCGATCGAGTCAGCACAGCAGCAGCTGTTGTAGCTGACGCGCCCTGTGACGACTGATCTGATTCAGATTCAGAGTCCAGATTCAGCTCCCTGCACCGCACCCTCGTCGTCTCGTGTCGTCTCGTCTATCGTGTCGTACGAGATAGAGCGTATAGCTATAGCCAGCCAAGTGCCCGTGTTGGTGTTGCACTTGCCGCCACGAGATCGATCGAGCCCTTTTTGCCTCTTTTTTTTTTAAAAAAAAAAGAGAGAATATTTTTGCATCCGGGTAGCAGCCAGTGAATACAGTTACGAAACATGAACGTTTGATCGTTGACTGCATGCTAGCTAGCTGCTTTTCAAAAGAAAAAGGGCACACATTTCTTTTAATTTAGATGAAAAACAATATATATGGATCGATCACACATTAATCTCTCTCTGCAAATTCTGCTATAGTGATGTGCCGAGCACTGTTTGATTGGGCCTTCTAGCTAGTTTTCCTCGAGATAATAACACACTCATATGTATAATATACTGTATATAATATATGATCATGATCTCTGGAATGATCATTACGTCGTCTTTGGGAGAAAAACACATGATTTTACACAAACTGAGATATAGCAAAGCAGGAACGACATTGAGTAGAACGATCTTAAGATAGTATATATTCAATCGATCGTACGTAGGCAAATAAACTAATTAATTAATCAACTGACTGAGATACTAGCTTTATTACAGAAACAACACCAAATTTATCAGCATTCAAACATTATTTTATTTATTATTAATTTCCATGGAATGTCTCAAACAATGTCAGAAAATCAGGTGATGTTTTAAGTGCAGTATAGTAGTTTTTTATGTGTACAAAAGTTCAATATATATTTTTCAGAATCATTTCAATAAATACATCATAGCTAGGATTATCGGTAAAATATTGTCACATATAATTCCTAGCTAGGAAAAATATATAAAACAATTTGCCTGTATCTACAGT</t>
  </si>
  <si>
    <t>LOC_Os01g11940</t>
  </si>
  <si>
    <t>gene29</t>
  </si>
  <si>
    <t>LPA2528</t>
  </si>
  <si>
    <t>TCGTCGGCAGCGTCAGATGTGTATAAGAGACAGCCTTCTACACCCTGGTACGTACGTA</t>
  </si>
  <si>
    <t>LPA2588</t>
  </si>
  <si>
    <t>GTCTCGTGGGCTCGGAGATGTGTATAAGAGACAGCTGAATCAGATCAGTCGTCACAGGG</t>
  </si>
  <si>
    <t>ACTACAAGTTAATAACCTGAATAGTAGTATGCAATGTGGAGCCACCAAGCGACACCATGTGGAGCCACCAAGCGACATACAAATAGATAAAAAGCCCTTTCTACCAGTTGGGTTTGTCCACCAGCATGAATTGGCTTATACATGACTTAAAAACATTAATAATAACGTGGTTTACATATTAGTGCACTGGAATTTGCCAACATGGCTATCAATCTTACTGCTTACAAAATAATCCACTAATATGTTCTTGATACGGAAAGAAATCTAATACTAATACATGCTGCAAAATGCATCTGGTTTATTCGCAGATATACTGGCTGCTGATGTAGCAGAAGAACGTTGATTCATGAGAAAGTAATATGGCAGAAAAGGTTTGATTTCAGAGAATCGTAATTTTGGGACAATTGGAGCTGCATTTCTCAGCGCCTCCTGGCTGCAGTCTCTCTCTGGGCATTGAAGTAGACAGCAGCCACAGGAAGGCCAAGATCATTCTCCTCGGCGAACCGGCGGGTGTTGAAATGGTCCCTGAAGGATGGCACAATTACAGTTTGCCTGCGCTTCTGCTTGAAGAGCACAAAAATGAACCTATGGATGCCAATGTTCGGCTTTGGACTCTCATAGCTTATGACCTCGCGTCCTTCAATCGGAAAGTGGTACAGTTGTTTATTCACAAGGAGAAACTCAATGAATAAGATGGAAAAAAAAACTGACACAAATTAGAGGAAGGACCTACCAAAAGAAGCATCCGTTGTCCCAGGTATATCAGTAACAATCCTGCGTAAATGTTAAGGTGAGATTTGCTGATAATTTAGCCACATTACTATTCATGTTAAGACTAGTCAGATTATGTGTTGTTTGTATGCATATGAAAGCTAAAGTAATTGTCCTATCTTCCCTAGAAACATAACTAACATGTCTAGCTAATCGGTAACCACCCACAAGAAACAAATATATAGTATTTAGATACAAATGTTCATGGTTGGTTACCAATGAAGGTGCTCCCTTAGATAAGGATCACTTGGTCCTGGCACATCTGGGTCTGTCATAACCTGAAACATGAGGAGTTATGGTTAACCAGGGAAAAAAATCGTAAACCAACTATGAAGTTGAGTGCTCCGCACCAATGTGAAGAAAGATCGCAGGTCACCCCCTTGGACCTCAACTCTTGGTTTAGACACAACTGCTGATGGGTAGAGCTCATGACCATTAAATACAAGCTTGTTGGAGTTATAGGTCACTATCATCTTCATGCATGGGTTAAAGGTATCAAGAACTTCCCCAATCACGCGCCCTACAACAAGAGGCTCCACAGACCTAGACATGTTTAGAGGAGCAGACAGTAATATTTTGCACACCAATGAGTGCTCTAGCTAGTCGTGGTGAGCTAATGCACTTCGGTGAGCTGTGGGCTGATTGCTTGGCAATGGTAGTACGAGCCTCTATTTATAGTGGCCAGCAGCCTGCTGGTCAAGTGTCTTGCAACCTCAATGGACAATGTGAGACATGAGTAGTATGTGTGTTTTTTAGTCAGGTATGCCGTGGAAAATAACTGAAAAGGCTACAGAAAGTAGCTAACAACTTTTGCAGCATAACCAACCAAGGGTCTTATTTTCTTCTATAACAGTTTGCAATAGAATCTATACACGCTGACGCTGTACTTCATGTATCTTCCATCAAGTTCTAAGGATAATCCCTCTGCATTTGTTTTTTTCCCCCTTAAAAGAACTGTTTGCGTGGGAAAGATGCAAGTCACCAGTGCTATTGAACTCTCTGGAGGTGTTAATACACCTCTTTTCAGGTCCTTTCTTTTTGGTTATTAATACAAACATTTTGTCAGTAGAAGACCATTATTTTTTTTCATGATATGATTTTTTCTTTCAAGCTGATAGTTTGATAGTTTGTCCACAGTAGTTTACTCAAAAAATATTATAGATCACTAGATTTATGCTATTCCTCTGAAACATAAGAAACCTTGAGGCAAGTGGATCTATGAAGATTACGTTGCTGAGCAATCTTATCG</t>
  </si>
  <si>
    <t>LOC_Os11g05470</t>
  </si>
  <si>
    <t>gene30</t>
  </si>
  <si>
    <t>LPA2529</t>
  </si>
  <si>
    <t>TCGTCGGCAGCGTCAGATGTGTATAAGAGACAGGCTAATCGGTAACCACCCACAAGAA</t>
  </si>
  <si>
    <t>LPA2589</t>
  </si>
  <si>
    <t>GTCTCGTGGGCTCGGAGATGTGTATAAGAGACAGACCTGCGATCTTTCTTCACATTGGT</t>
  </si>
  <si>
    <t>CATGTATGACCACACGCTCGGTTTGAACAAGGCTGGAAAAAGTGTTTACTCTATGCTACCCTAAGAATTAAGGAAACATCATTTTCATTAGAATTGAGTTCCTATTTAAACTTTTGGTTGTTTTTCTCCAGAATGGGGTGGGGAAGGGAGGAGGGATGCATAATTAATACTAGCGTATTAAACAAACACCTGTGTCCAGATACCAAGGTACTAGTCATCACTGATGTAGTCAGCTAGATTCACTCTGCCTTGCCAGATCCAGGAGGCAAGCTTCTTGTCCCTCGAGCATTTCATTTCATTCATGTGTAGATGACTAAGGGCTGACCTAATTTGATTCCTTTATTGTGGATCAGCAGAAGTTTATATCAACTTGGCGTGGCTGATGCGTTCATTATTCAGCGGTGCTGCAGGATGGTGGACATGTCTCCCAGCACTTCAGCTCTCTCTCTCGGTAAGTGTTCTGGTGCACCTGGTCTCTCTCATATACCCCTCTTGGGGATGTGCAGTTTTTATACACTACTAGTACAGTAAATCATTATCCTGAAACTGGGGTTGCCCTGGTCTTTGCCACAACATGTATTCATATGCTTCAAATTGCTGCAAGCATTGTGTAATGCAAGTTGTGGCTACAAAATTGGGTGATTGACTAAACAAAGAAGTAGCAAACCATAAATGCTGGGATCTAATGTCGAGTCGACGGCCCCGGTTTTGGTTCATCAGAATCACCCTTACACGACGTGCAATTATATACTGGTACAACAAAATGGTGGATCTATAGTTTGGACTGAACATTAGTCATCTTGTCCAGTATTGTATTATACCTTGGCAACTTACTCTAGATTCCAAAAGAAAAAAACATTTTCACGTTGAGAATTACATTATATATTTGTGAATTGTGAGAATATTCTAGAGAAGATGAGATATACCCTATTGGGGCCGTATGATGGGAGACGAATAGACGATTGGGGTGGAGTTGGGGCAAGACTTTTTTTTTGAGAACCAGTTGGGGCAAGACTTGAGAGGGTGGGTATATCTTGTCCATGTTTTTTGCACATCTTTTCCCACTTTTCACCTTGTTTCTAGGGATGTCATATGTATATACGAGAAAATTGCATCTTGCACCAGGTCTATCCGCATATTTTGGATGACAATGTAATTAGTATTTGAAAACAAAAATTCGTAAAGCAAACTCTTCGGTCAGTGTACCAACGTACGTACAGTGTATACCGTTGTCAGTTAAAAACTTCAAGATAAGTGCTCGGGGGTAAGCCAAGAATAATCCAAAAAACACTTCAAACGGTTTTGACTTAAAAAAAGGTTCTGGTCTACAACAGCTTTCTTGGTCAGAAAGCGTGCCAACTGGCCACCATCTATAGTACATCGTCTCAAATCTAGAAATTGTTTTCTAGCATGAAACTAGTTGAATTTGCCGCAAAAATTGTTTGAAATAAAATTGTATCTCTTCTGCAACTATATTTCTATTTCTAAATTATATTTATGTTATGTATAGACGAGCTGATGTCAAATGTAGTCTTCGCCAACAAATGGTTTGTCACCGTATTTTTTTTGTCACAGAGTAAGGCTGTCTTTAGTTCCTTAAAAAAGTTGGAAGTTTGAAAAAAAAAAGTTGAAAGTTTATGTGTGTAGGAAAGTTTTAAGGGTAGTTGGGGATAAACTAAACACGGCAGTAGTCGGGTGGCTAAGCGGTGCCTACCTCGCCTAGCACCTCTTTTTAGAAACACACACATATTATGTAGTCAACAGTACTCTCCTGTTTCAAAAAATGTATGTCTAGATTATTTTATAGGATTTGAGTTTTTTTAGACAAAGGGAGTACTTCCTCCGTACCTGTAAAGGAAGTCGTTTTGTACAGCGACACGATCTCCAAAACACAACTTTGACTTCTTGTTTCTATAAAAATATTTATTGAAAAGTTATATATGTATACTTTTATGAAAGTATTTTTCAAGATAAATCTATTCATATAATTTTTACATTTTCAAACTTAACAACTTTAGAG</t>
  </si>
  <si>
    <t>gene31</t>
  </si>
  <si>
    <t>LPA2530</t>
  </si>
  <si>
    <t>TCGTCGGCAGCGTCAGATGTGTATAAGAGACAGGAATAGACGATTGGGGTGGAGTTGG</t>
  </si>
  <si>
    <t>LPA2590</t>
  </si>
  <si>
    <t>GTCTCGTGGGCTCGGAGATGTGTATAAGAGACAGAATATGCGGATAGACCTGGTGCAAG</t>
  </si>
  <si>
    <t>TGTACTGACAGTACACTATTTGAACCACCTAAAAAAAATTCTTCTTCTTCATCATCCGATGAAGACTCATCATCCAGTAGCATCTGGACGAGATTGCTTCGACAACTCGTCTCCTTGTTTTTTTAGCATGGTGAGTGCATGCAGAGAGAGGTGGCAAAGCGAGGGGAGGGAGAGGTGGAGCAAGAACAGTGGCGGGGGATAGAGGGGAAGGGGAGCTGACAGGGGATGGTGCACCACTACAGAACAGGGTTCTGGTAACACATCTTTGCGCTACTGCATGCCCAAAAACGTGTTACTGAGGACTCCAGTAACACAAACTGATATGTATTCCTATTGGCCATGTTACTACAGTATGACCCTTGTAGCACATAATTCATGTTGCAACTGCTAAGAAAAGGTGTTACCATCTTTTTAGCTAGTAACACCATTTTTAGCTCCTGTAACACAAGAACATGTGTTGCCGCATAGCCTAGGAACACATAATTTTGCACTGGTAACACATGAGTTCTGATAAGCTGTAACACTACTTTTCATTATAGTAACCGCAGTGATAGTATCATCATCAAACACAGTTTAAGAAATAATTTCTTGTTGCTGTCACAAATCATTATTGAAAAATCTTTATTATGAATCACATGTCATTGCACGTAGCAAGTATATTGTTACAGAGTCATCCATCTAAAACGTATTACTACACAATAACTTGATTAAATAGCACAAATCTTAGTAAAAAAAATATAGTCCTAAAACTGAAACATATAATGTTATATTTCTTCATCCATCTTTGCTTGCCACTTGGACCATGATGAGGCAAACTGCTAAAGAGTCAATGTTGTGAGTTCATTTGATCATCTACTTGTAATGTCTGAACATTTGCCTTGTGACCTATACAAGTACCTGTAGTTGAGAAAAATCCCCGGGGGAGATTGGTGTTGGCTAGGGAGTGCGTGGGAGGGAGATCGGCATTGGGCAGGGAGTACGTGGGAGGGAGATCGGCCTCGGGGCCAGGTAGCACTTGAGAGGGAGATCGACACAGCGTCAGGGTAGTGAGGAGTGCATGGGATGGGTCGCGCGATCTTTTTTCTTGCGGGGATGATGGAAAACGGGAGATTTCTGTTGGTAGTTTAACAGAAGGGCTCACTTTTAGTTTTTGAGAATTAAATTTAGGGTTTCTCTTAGAGGGATGAGTTTTTTCAATTCCTATTTTCATTTTAGAAAATCTAATAAAAAATTTTGGGAATGGATTATTCTCATTTTCTTGATGATGCTATTAGGTCATACAACTAACTGTTCAGTGCCGCCATCATGAACAAGCATTGATAGCAACCTAACAATGCAATTATTGCAAACAAGTTTTGAATAGAGCATTACAAAATGAGATAATTTTGAGAACAAAATTATACAAGTTTCTAAAAATCATTTTTTAAAAACTACAGGGAATACTTTCTCCATTTTTAAATATATAACGCTATTGACTTTTAGACATGACGTTTGTCTATTCATCTTATTTAAAAATTTAGTGAAAATATATAAAGTATAAGTTATGCTTAAAATATCTTTAATAATAAAACAAGTCACAATAAAATAAAATAATAAATATGTATATTTTCTAATAAGATGAAAGATCAATTTGTAGTAAAAAGGGAGATAGTATATGCATATACTTCATTTTGGTGGCCCAGTGGATCAATGCATGGGTTGTTCTTGATTGATAATGCGCATGTGAGCATACACAACGGACATACATGAAGACAACTATACTCACTCTTTTTTTTTTCATAATGTTTGTTACATCATATATTTTGGATGTAGCAGTCTAGCAGACACGCATAGTTTTTTTTTTTTAATTTCATTTTTGTTGGTCGTGCCTGCAACAAGAGCAATCAAATTAACTTTGTTCCCACGAGGCCACGCGTGCTGTTTTTATAAATTATATAATAGATCACGTGGATGTTACCTCGTCCATAATCATGTGGGGGGCGCGCGCCATGGCCCTACGTGCATAATTTGATCGCTAGGA</t>
  </si>
  <si>
    <t>gene32</t>
  </si>
  <si>
    <t>LPA2531</t>
  </si>
  <si>
    <t>TCGTCGGCAGCGTCAGATGTGTATAAGAGACAGTGTCTGAACATTTGCCTTGTGACCT</t>
  </si>
  <si>
    <t>LPA2591</t>
  </si>
  <si>
    <t>GTCTCGTGGGCTCGGAGATGTGTATAAGAGACAGACCAACAGAAATCTCCCGTTTTCCA</t>
  </si>
  <si>
    <t>GGTCAATATGGGATTATACACTATATATACACACACACACAAGTGAACTCTCACAGTGAAATTTATCTTAACTAAACTATATAACAATAAAAATGTTAAAATAGACTTCACCCGTTACAACGCACGGGTATTTTTTCAGTCACTGCATAATCACCATATCCTACATTTCCGATCGTACGGACGAACCAAGCTATCCTCGCAGACGGCGGCGTTAATGAACTCGTCGTCGTCACCGGAACACGAGCACACCGTCTCCAGCGTCGTGCTCCGCGCGTCGTAGTACCCCAACGCCTTGCCGGCGTCGAGCAAGACGCGGCCGTCCCTGCCGTCGACGGCCATGGGCACCACCAGCTCCGCCGCCCTGGGCGAGAACGCCGGCCACCGCGCGAGGTCTATCACGTGCAGGGTCTCCCACTCGCCCTCATCTCCCGCGCTCTTCGCCCATATGCTCATCGTCTCCGTCTCGCGGCACGAGTGCGCCACGCAGAGCTTCCCGGCGAGCGTCGCCAGGACGGCGCCGCCGGCGTCCGGCAGCGCCGGCGGCGCCGGCATGGTGTCGAACGCCATTGTGGAGACGTCGAACACCAGGATGCCGAGGCGCCTCTGCTCCCCCATCCAGTGCATCTTGCCGGCGACGTGCACCGGCGGGACGCCGACGTCGGGAGGGATCGGCGGCCGCGACTCCGTGAGCTTGTACGGCCCAATGTCTCTCAGGCGCCACACCTGCACGGCGGCGCAATCCTCGCCGCCGGCGTAGGCGAGGCGGACGAGCACGTGCTCCTCCCTCGACGCGTCGTACCCCAGCCCGGCGCACCCGCGGCCGTCGTCCACCTCCGGTATCTTGGGAGGACACCGGCGAGGCGTCAGGAAGGAGAAGTTTCTGCCGGCGCCGGTGACCGGGTTGTGCACAATGTTCCTTTCGCCATTGACGTCCGTGACGAGGACGAGGCCATGGCATGCGTTGCGGACAACAGTTCTTGTACTCATCAATGGCGGCTTGCGGTTGGAGCACGACTCGAGAGGGACGAACACCAGAGAGTAGTAGTAGTACGAGCCGAGGCTGACATGGCAGCCGGCCGCGAAGCTCGCCATGGCCGTCTCCCTGGCGTGCGCGTTGTGCGACGCGGCGAAGCGGTCGGTCTCGATCATGGCGCGCCAGCTGCGGCAGACGAGCTTGAGCCGCCCGAGCTCGCGCGCCGGCAGCCGGCGCAGCACCAGCGCCACCGCCCGCGCGGCCGGCGGCGAGAAGAGGATGTCCTCGTACGGCCGCCCCGCCGACACGAGGCTCTCCTCGTACGGCACGAGCTGCGGTGTGCCGTCGCCGTGGCGCCGCCGGAGCTCCGGCGGCCCGGCGTGCCTTCGGAGTGTCCCGGAGGCGGCGTCGTACTCCGCCACCTCATGCTCCTCGGAGAGGAGGAGAACGCGGCGGTGGTCGTCGGTGAGGACGAGCGGTGTAACTTCTCTGTTCACCAAGAAGAAGTCGTTCGTCTCCGGCGACGTCGCGGACGTGGGATCGATGCGGCAGCGCAGCTCCCACGTCGCCGTCGAGTAGTCGGTGAGTAACCAGATGTCTAGAGATCTCTCCGACGAGAGGTACGCCGGGTAGACGCACAGGCATCCGGCGAGCTCGGTGATCATGAAGCCTTTCATGTCCGTCGTCCCCGGCGGCGGCGGGACGCGCCCGAACACCTCCGCCGCCATGGAAAACGACATGATGGCGTCAGCGTCGCCGACGCTTTTCGTCGTGATCCAGTGCAGGTGGCCTTGCGCGTAGACGGCGAGCTTGTTCATGTGGACGAGGTCCGGTGGCTTCGCCCCCGTCGCCGCCGGCCTCCAGTGTCCCGTCGAGGTTGCGGCGGCGATGTCGTAGACGTGACAGGCGGCGGGGTGGCCGTGGTGGTAGAGCAGGCGCACCGCCTTGTGCGTCCGGGTGCGCGCGTCGTAGCCGAGGCCGACGCTGGCGTAGTCCTCGCCGGGGCGCGGGTCGCCGGCCATGCGGCCGTCGGGGAGCGCCGCGACC</t>
    <phoneticPr fontId="2" type="noConversion"/>
  </si>
  <si>
    <t>gene33</t>
  </si>
  <si>
    <t>LPA2532</t>
  </si>
  <si>
    <t>TCGTCGGCAGCGTCAGATGTGTATAAGAGACAGCAATGTTCCTTTCGCCATTGACGTC</t>
  </si>
  <si>
    <t>LPA2592</t>
  </si>
  <si>
    <t>GTCTCGTGGGCTCGGAGATGTGTATAAGAGACAGGCCTCGGCTCGTACTACTACTACTC</t>
  </si>
  <si>
    <t>AATAACTTACATTGTGAAATAGAGGAAGTAGTTTATTTTCTCAATTCTATAACTTCAGCTCACTGTGGTTCGGTCAAGGTGTGTCAATCTGAACAGGGCTGCTGACAGACTATTGGAGTAAAGCTCGGCTAAGCTTCCATTTCCTTTAGGTTGCAATGTCCATCTTAAGAATCCACCATACCATGTTTATACATCCTGTATTAAAATCATATTTAGTGGCATATTTATTGAGATTAGTTATTATGTGAGCATCAACCTTGGTAGGTGAAGCTATCCATCCACAAGGGCTCCAAGAAGGTTTTACATTTTCGTTTTGGTTTGCTAAAAACTGATGAGTTTTGATCAGTGCCTATGAAAACCGACTAAGACTGATCAATTTTGTTAACCTAGCTAGCCACAACTACATTATATCTTCAATGTAGCTATGCCCATAATTAAACAATGTGGTGGATATAGGCATCGGACTCCATCTGTTAGAGCAACTCCACCAACCTATTTAAGCCAGGCTCTACAAGCATCAGTATAGCCAGTTCTCCAACTAATTTGGTAAGCCAGACCCATTGCTCAAGCCATTTACACAGGAACCCATATGTCAGTCTCTCACTCCTTCCTCCTCTACACCTTCCTCCAACTACTACCTCCAATCATCCATCCTCCAGTTCTCCACCACCAACTGGCGGCAATAGTGGCGGCGAAAGGGGAAGCGGCCGCGATAGCAGGGTGGAGAGAGGGGAAGAAGTGGATGGTGGTAGGAGCTGCACTCAGGTGGTGGCAGCACCAGCACCCTAATGGGGTGGAGGTGGTGGTAGGGACTAGGGACAACCACATCGGGAAGGTGGGGACGGCGATGCAGAGAGGAGGGGTGGCACGACGACGAGCGAACGTGGTGGGCTTGCGCGGTGGAGAGGCATAGGCGTGACAGCCGGTGACGACATGCCCTTGCGCGGTGGGGAAGGCGGAGGCACAATGTCCAGTGACAACATGTACTTGCACGGTGAGGAGGTAGAGGCACGACATGAGAGGGATTAGGGAGGGGAGAGAGAAGGTAGGGTGGTGGGATCCATGCTACAAGTGGTTCCAATTTGCTAGATTTGGTCAGCCAAGTGAGAAATCTGACCAGCCACTTGGCTTGGTAAGTTGGATGACAAGTTTGTTGGAGGGCGTTCTCTTGCCCAAGTTTACCAAAATTTTGCTTGGAGAGTAAGATGGAAAGACTATTGAAGATGCTTTTAAGATACATGTGATTCCAAGAAAATTACTGTAGCAAAGTTTCTTACTACTTTGAGTATGTATATGCTTTTCTAATTAAAACAAGGTATTGGTGATGGTATTAAATCTGTCACTCCACCTACTCCCATTAAAAATTTACAAAATTTACCCCCCTTAAACTTCTTAGAATTAAAAAAAGTTACGACATATAAAATGATTATGCGCTATAGGAAAAAAACACATTTCATAAAAAGAAAATTGTATTTTTTTGTATCCGGTGCAAAGTAGGGGCACTCAGCTAGTACTAAAGAAAGGCACTCTCGGAGGTGTATGCTTGTAGTGTACGTATCTGTGTGCACACGTGTATTAAGGAAATAAGAAAAATTCAGGGCGAGGCATGCTGCTAGTCGGGTGGCGTCGACGCGAGCACTCGTTGTCAAGATGTTTGTAGCCCACGAGCGCGGTGGCGAAGTAGCAGAGCACAGTGATCGTCAGGTAGGCCACGATGGTTGCCCTTCCACGGCCGGGCTTGGTTATGAGATGTTTTAACTTTGATCAAAATTAAACTACTTCAAATTTAATTAAATTTATAGAAAAACTAATAATATTTTTTATTCAAGATAAATTTAAAAAATACATTTAATTTTTAATTTAATAAAACTAATCTGGTAATATAAATATTACTATATTTGTTTATAAATTAGTTAAACTTGAAGCAGTTGATTTTTTACTAAAGTTAAAACATCTTATAACCTGAAACGGAGAGAGTAGCTGGCTAGCAAGTAAATTTGCTCGCCTAGACTGTAGTCCA</t>
    <phoneticPr fontId="2" type="noConversion"/>
  </si>
  <si>
    <t>gene34</t>
  </si>
  <si>
    <t>LPA2533</t>
  </si>
  <si>
    <t>TCGTCGGCAGCGTCAGATGTGTATAAGAGACAGGTCCAGTGACAACATGTACTTGCAC</t>
  </si>
  <si>
    <t>LPA2593</t>
  </si>
  <si>
    <t>GTCTCGTGGGCTCGGAGATGTGTATAAGAGACAGAGTGGCTGGTCAGATTTCTCACTTG</t>
  </si>
  <si>
    <t>CTAGAGGTTTCAAAATGTTACAGAAGACTAATTCAATCAAAGGACACATTTCTACTTCAGAAGAGAGCATTTGCTTTTCATTACTCAATGTTCAATTTATATTTTGAACTCATGAAACAGTAAAAGCTGAAGTACTCCTACAACATATTTAGCCTGTCATGACCAAAGTAGCACACTGAGAAAATTCAGAAATCATGGTTTGCAGAGCAACAGAACATCAATTCACCAAATTTATTGAACATTTCAACATTGGCACAGTAACAACTAACTTCAAGGCATCAAGGAATATTCACTCTAATTAACATGCCTGGGTGCTGATGTGCGAAGGTGTTCCAGATGCTTGGTCTCTGCCACCCTCAGCTGCACCACCCTTGTACTGCATGTCAAGAATGGCTAACTCATCAGATTTCAGATCAAAAGATAAAACATGTCACGATGTGATGGTTAATTTTTGGCAACCAATCCATTCCTTGGTGCCAATCTTAGCATTATTCAGTAGCATCGTGTATCACGCAAAAACCACCATCAAGTGCAAAAGAAAATCCCTTTTTTTCTGAATTATCGGTGGAAATTAATCACATGTGGAGTGAACACGTAGGGGAACAATGGAGGGAGCTCCTACATCACGGCGTCCAACGGCGGCGGCGGCCGTAGCGCGGTCCTCAGCACCACGCCCTTTGCTGCACGGCCAGCGGTCTCCATCCGAGGCGGCCGGCGAATCAAAAGGCGGTTAGGTAGACGGGCGCTGGTCGATGGACGTGATTTTTTCCTACCCCATCCCCGTGCACACCAACCGAGCTCGTCGCCCTATCTGGCGAGGATCTGCGCCGCCGCTGAGCTTGAGAGGAGAGGCAGCGTCGTCGTCGGAGCTCGTCGCTGACGCTGAGCTCCTCTCCCCATATAGCGACGAGGAAGAGGGGAGGACAGCAGACTGAACGGCGTGCCAGCGCGTGGTAGGCTCGGCCTCGGGCGCCGGAGGAAGAGGCGGCGGCGGCGACTTCGGCGCAGGTGGGACTTGGGAGGGGAGATCGGCGGATAAGAGGGGGTCGACTGTCGAGATGGTGTTGATGGCGGCCTGACTTTTTGCAAAAAAGCACCTAAAATTTTCTATATTACAACGAGGTACACCGCAGCGATCCATCACCGTAGATCTGCGATCCGACGGCTGCTAGAGGGGGTCTAACGCTGGAATCGCATGGCGCCACGTGGAGGGTCTATTTGCAAGCGAATCCGCGCAGATTTCGATATTTAGAGATACTACATATGCTACCACTCACGGCGCCAGCAGGCTGACCGCTGACGATGATCTCCGACGTGCATCCGCTCTCCGCCGCGCCCACGGGACAACCCAGAGAAAACATAACCCAACTCGAATCCGGAATCCGAGTCTTATCAACGAATTAATCAATCCAAATCCGAATCGTTCTCATCAGACTCCTGCGCCTATATATTCAGCCCAGGCTGCCACCTTGCAGTTGTAGCTAGCAGCAAACACGATCGGGGCGCAGCAGCAGCATACACACCGATTTGTTCGCGCCTACTACTCGTTGTCGTCGTTGTCAGCGGCGGCCGGCGGAGGCCTCCGGTTGGATCGCCGGCGAACGGCGGCGGCGGCATGAAGGTGGTTATGTCGGAGGTGGAGGCGAGCATGATGGCGAAGGGGAACATCCCGCCTCATGTGATCGTGGTCATGCCTAGCAGTAATCCCGTTATTACAGACCAACTCGACACGACCAACACAATCCAACCTCCCTCTTCCTCTCCCTGTCCCGACTGGATTATAATGGTTAGTTACTACTACATCCGTTTCAGGTTATAATATACTTTAAGACTAAAGTTAAAGCCGTTCGACTTGCACTAGTTTATGGATAAATATAGTAATTAATATTTACATTACAAGTTAGTTTATTAAATTAATAATTAAATATTTTTTATAATAAATTTATCTTGGTTCGAAAGTATTACTATTTTTTTCTATAAACTTGGTCAAATATGAAGTAGTTTGACTTTAATCAAAGTC</t>
    <phoneticPr fontId="2" type="noConversion"/>
  </si>
  <si>
    <t>OS07G0174766</t>
  </si>
  <si>
    <t>gene35</t>
  </si>
  <si>
    <t>LPA2534</t>
  </si>
  <si>
    <t>TCGTCGGCAGCGTCAGATGTGTATAAGAGACAGCATATAGCGACGAGGAAGAGGGGAG</t>
  </si>
  <si>
    <t>LPA2594</t>
  </si>
  <si>
    <t>GTCTCGTGGGCTCGGAGATGTGTATAAGAGACAGGCTGCGGTGTACCTCGTTGTAATAT</t>
  </si>
  <si>
    <t>GACGACGACCCCTTGCTCTGCTGCTGCATCCCCGACACGTACGCCCGCATCCGCGCCAGCTCCGACCGCAGCGCCTCGTTCTCCCTCGCCAGCGACGCCTCCTCCTTCGCCTGCTTCCTCGCCGACCCCGCCGCCGACGACCTCATCACGCCATTCCCATACGCGTCCCACCCGCCGCCGCCCTCGTCTCCGCTGCGGAGCTTGAGCCGGTCGTAGTAGAGCGCGCTCAGCACGGCCTGCAGCGGGAGCCGATTGTTCTGTGACGCGTGGAGGCGACCCTGGTACGACAGCTTCAGCGGGTCCATCACGCTGCACACCTTCTCCCTCTCCATCTCCTCCAGCGCCGGGTGCGCCTTCAGGTAGATGTCGACGGCGCGGTACAGGCAGTCGTGCGTCGCGCGCGCCTCCTTCGGCACCGCGCCGGCGAGCCCCACGAACTTGGAGATCGGCAGCGACTCCTCCGTCGCGATCTCCGCCGCGACCTCGTCCACGGTCTTCGCCACCGTCTGCATCGCGCCACCGCCGCCCTGCAGCGCCCCGGCTCCGCTCAGGGACGCCCTCCGGCTCCGGCCGTTCGCGCCGCCCGATGACGCCGCCGAGTCGCGCTCCACGAAGGCGGTGATGATGCGGCGCACGGTGTCGACGTTCTGGACGCGCTCACCGGCGCTGTCGAGCGCGACGGTCAGCAGGTCGCCCGCGGTGGCCTGGTCGAGCACCGCCGCCACGCGGAGCTCCAGGTCACGGCACGTCTTGGCGGATGCGCAGATGGTGATGGCGACATGGAGGAGGCGGCAGAGGAACGCGGCGGGGAGGGGCGCGTCGTCCGTGGAAGGGAGCACGGCAACCACGGACTCGACAAGCGCGCGGTGCATCCCGGAGTGATCAGCAGCATGGCCGTCGGCGGCGAGCACTTCGGCCAGCAAGAGCTCAGCGTATGCGGTGGCTGCAGCGACAAGCACCTCGGGCTCCGCGCGGCGGCAGCGCAGCGCCGTGATGACCTTGTGGAACGACGCCGGCGAGAGGGCCGCGAGCTCCGCCGTCCACCACTCGGGCGGCGACCTCGTCGGGAACAGCACCTCGTTACAGATCCTGAGCGCGATAGCGTCAGCTGATCGCTGCACGACGCCGATCTCCTCGGCGGCCGGGAGGAGCCCCTCGCAGTAGCGCAGCACGGCGACGGCGCCGGGCAGCGTGCGGAGGCCGACCTTGGCCAGGAACTCCTCGACGCGGCGCGCCAGGCCGCCGTCCGTTGGGTGCATGTCGAGGAAGGCGGCGGCGCAGAGGAGCGCGGCCGCGTTGCGCACGGATATCTCGAAGTTGGCGCCGTAGCAGTAGCGCGCAGCCTTGTCGAAGGCGTCGGCGCCGCCGGGCAGCGCGGAGAGGTCGAGGTCGACGGTGGCCGTGGCGCCACCGCGCGCCGCCGCGACGGCCTTGCGGATGTAGCCGCACTTGGGCACCATCACCCCCTGCTAACACGTAGGAGTAGTAGAAGAGGAAGAAGATTTTGGACGTCAGAGTTTGATCAAAATCAGGGCAAAACAGAGTATGTTCTTGTTCTTAGAACTTAGAAGAACAAATTGTATATTGACGACTTGACGTGCAATATTTTTACGTGTTAGCGGAAAAAATATATAACAAATCGAAGAAGAGGTGAAGTGAAATGAGAAAAAGGGAAAAGAACCTTAAGGAGAGGGAAGACGTCGTCGGCGATCCGGATGAGAAGATCGGCGGGTATGTCTGGCGACGAGACCCTGGTTTGATCCATCGATTTGGATGGAAGAAGAAGATGATTAGTTCAGATGAAAGAGTGACAACAAGAACAAGAATTCATCAGAGGTTGGTACACATACCACTGGCTGGTCCGATCCATGGAAGCAGAAGCAGGAGCAGAGGAAGGTGCAAGAGAAGAGATGTCCCCGTTGGAAGTGGAAGCTTAGCTTGCATCAAGAGCAAGGCCGGGACGTGGCAATTAAGGAGCTCTCCCTCCCTTGTTAAGCTCTCGAAAAGCAGGCAGATACGA</t>
    <phoneticPr fontId="2" type="noConversion"/>
  </si>
  <si>
    <t>OS12G0117400</t>
  </si>
  <si>
    <t>gene36</t>
  </si>
  <si>
    <t>LPA2535</t>
  </si>
  <si>
    <t>TCGTCGGCAGCGTCAGATGTGTATAAGAGACAGCATCCCGGAGTGATCAGCAGCATG</t>
  </si>
  <si>
    <t>LPA2595</t>
  </si>
  <si>
    <t>GTCTCGTGGGCTCGGAGATGTGTATAAGAGACAGCAGGATCTGTAACGAGGTGCTGTTC</t>
  </si>
  <si>
    <t>GACGACCCCTTGCTCTGCTGCTGCATCCCCGACACGTACGCCCGCATCCGCGCCAGCTCCGACCGCAGCGCCTCGTTCTCCCTCGCCAGCGACGCCTCCTCCTTCGCCTGCTTCCTCGCCGACCCCGCCGCCGACGACCTCATCACGCCATTCCCATACGCGTCCCACCCGCCGCCGCCCTCGTCTCCGCTGCGGAGCTTGAGCCGGTCGTAGTAGAGCGCGCTCAGCACGGCCTGCAGCGGGAGCCGATTGTTCTGTGACGCGTGGAGGCGACCCTGGTACGACAGCTTCAGCGGGTCCATCACGCTGCACACCTTCTCCCTCTCCATCTCCTCCAGCGCCGGGTGCGCCTTCAGGTAGATGTCGACGGCGCGGTACAGGCAGTCGTGCGTCGCGCGCGCCTCCTTCGGCACCGCGCCGGCGAGCCCCACGAACTTGGAGATCGGCAGCGACTCCTCCGTCGCGATCTCCGCCGCGACCTCGTCCACGGTCTTCGCCACCGTCTGCATCGCGCCACCGCCGCCCTGCAGCGCCCCGGCTCCGCTCAGGGACGCCCTCCGGTTCCGGCCGTTCGCGCCGCCGCCCGATGACGCCGCAGAGTCGCGCTCCACGAAGGCGGTGATGATGCGGCGCACGGCGTCGACGTTCTGGACGCGCTCACCGGCGCCGTCGAGCGCGACGGTCAGCAGGTCGCCCGCGGTGGCCTGGTCGAGCACCGCCGCCACGCGGAGCTCCAGGTCGTGGCACGTCTTGGCGGATGCGCCGATGGTGATGGCGACGTGGAGGAGGTGGCAGAGGAACGCGGCGGGGAGGGGCGCGTCGTCCGTGGAAGGGAGCACGGCCACCACGGACTCGACAAGCGCGCGGTGCATCCCGGAGTGATCAGCAGCATGGCCGTCGGCGGCGAGCACTTCGGCCAGCAAGAGCTCAGCGTAAGCGGTCGCCGCAGCGACAAGCACCTCGGGTTCAGCGCGGCGGCAGCGCAGCGCCGTGATGACCTTGTGGAACGACGCCGGCGAGAGGGCGGCGAGCTCCGCCGTCCACCACTCGGGCGGCGACCTCGTCGGGAACAGCACCTCGTTGCAGATCCTGAGCGCGATAGCATCAGCTGATCGCTGCACGACGCCGATCTCCTCGGCGGCCGGGAGGAGCCCCTCGCAGGAGCGCAGAACGGCGACGGCGCCGGGCAGCGTGCGGAGGCCTACCTTGGCCAGGAACTCCTCGACGCGGCGCGCCAGGCCGCCGTCCGTTGGGTGCATGTCGAGGAAGGCGGCGGCGCAGAGGAGCGCGGCCGCGTTGCGCACGGATAGCTCGAAGTTGGCGCCGTAGCAGTAGCGCGCCACCTTGTCGAAGGCGTCGGCGGCGCCGGGCAGCGCGGACAGGTCGAGGTCGACGGTGGCCGTTGCGCCACCGCGCGCCGCCGCTACGGCCTTGCGGATGTAGCAGCACTTGGGCACCATCACCGCCTGCTAACACGTAGTACAAAAAGAAGAAAGATTTTGGACGTCAGAGTTTGATCAAAATCAGAGCAAATTAGCAAAACAGAGTATGTTCTTGTTCTTAGAACTTAGAAGAACAAATTGAAGAAGAGGTGAAGTGAAAGGAGAAAACGAAGGGAAAAGAACCTTATGGAGAGGGAAGACGTCGTCGGCGATCCGGATGAGAAGATCGGCGGGGATGTCCGGCGACGAGACCCTGCATCGATTTGGATGGAAGAAGATGATGATTAGTTGAGTTGAAAGAGTGATAACAAGAACAGGAATTCATCAGAGGTTGGCACACATACCACTGGCTTGTCCGATCCATGAAATCAGGAAGGTGCAAGAGAAGAGATGTCCCCGTTGGAACTTGGAAGCTTAGGCAGTGAGCGGGCGGGACGTGGCAATTAAGGAGCTCTCCCTTGTTAAGCTCTCGAAAAGTAGGCAGATACGATTTCCTGCGATCTGAATATTTGATCCTCCTTGATCGGATTTATAGAGATTCCATCTCATTTCACTGTTTGTATTAAACTCTTAACTTT</t>
    <phoneticPr fontId="2" type="noConversion"/>
  </si>
  <si>
    <t>EPlOSAG00000007122</t>
  </si>
  <si>
    <t>gene37</t>
  </si>
  <si>
    <t>LPA2536</t>
  </si>
  <si>
    <t>LPA2596</t>
  </si>
  <si>
    <t>GTCTCGTGGGCTCGGAGATGTGTATAAGAGACAGCTGATGCTATCGCGCTCAGGATCTG</t>
  </si>
  <si>
    <t>chr10</t>
  </si>
  <si>
    <t>ATTCCCGGGTCAAGAGGAAGGATTTATGGAATTTTGGACTATAGGAAAATGATTTATTGAATTTCTAGAAAAGAGAGGTATTTGTGGAATATTGGAAAAGATATTCTCAAGAATATCTTTGACTCATTGACAAGTGGGGCCAACAAGAAGGTGAGAGAGAGTAAATTGAGAAGGAGCAGATATGGACTTTTAGTTTATGAGTGATGGATACTGGGCTTGGAATGAGGGAGTATATGTGGACTTTTGTTCGCTTTAAGGGGCCGATGGGAAGGTGCGCCGATGGGCCAAGCCCACAAGCATGGGAGAGAGGGGGAGGAGTGGGACGGCTGACTGGGCGCTGGCTTGACCCAGTCAAGCGGGGCCGACGGCTGAGGTGGTGCCAACGTGAACGTCACGTCGGATGGGGAAGGGAGAGGAGGCCGGGCGGCTCATCGGACGGCTCACGGCGCGCGGCGGAATCCGGCGAACGGCGGCGAGCCGGAGGGAGATGCGTGCACTGGTAGAAGGAGGAGGAGACGGGGAACTCATTCCACGGCTTGGATTGGAGAGAGGGGACACGACGGCGGCCGGCAGCGGTGACGAAATTCGCCGGGATGCCGATGCGGACGAGCGAGAGAAGGGACAAAGGGGCGCGGGGTTGGGCTTAGCTGACACGGAAAGGAATTGCGACACGCACGTGGTGACGCGGGACCCGAAGGTCGCCAGCGACGCGCGCGCGGCGGCGCTATGCGGCGGCGGAAGAAGGCGGCACGGCGCGGAAGCAAAGGAGAAGGCCGGCGGCTGGGGCGGTGGTTCGAGGAGAGTCAAGGGGGCTCAAGGAGGGTGGCGGCACGAGGAATTGACAAGAGGGAAGCCGATGGCGGTGGATTTCGATGGCGATCGTCGGCGGCGAGGAAAGAGGGAAAGTGGCGGCAGTCGACGAGGGCTCGATTCCGGGCGGCGGGAGCACCACCGGGACCGAGGGAATGCATTCCCAACCTCGGATGGAGCGGAGGGACACTGAGAGAGGCCGACGACGAGAGGCGGCCTCCGGGACAGAGCAAGATGGCCGGCGAGCCTAGGCGAGCGGCGGCGGCGGTCGGGGTGACGCCAACTAGCTACTGGAAGGCTACTCGCACTACTGCCCGGAGCTAAGGGGAGGAGAGGGAGCGAGGAGGGAGAACGGAGAGTGTGTACTACTGAGCCGAGATGGGCGCTGTGACGAGCGGCTGATGGCGCGGGAGCGAGCTCTCCGGCCTCGGGCTGGGGAAGGGGAAGAAGAGGGGTGCCCGTAGTCCTCGTCTCGCGTCCTCGCACGCACCAGTCTCCTTGGTGCTTCGGCGACGGACGACGAGGGCGACTGTAGGGCAAGGGCGGCAACAAGGCGGCGATGGTGTGATGGGGGCAAAAACGGGAGATTGGGATGGTGAGAAGGGCTCGGCTTGGGTTTTATAGCAGAGGCGAGGTCGGTTTGGGAGGGGAGAACCGACCTTGGCGGTCAAGCGCTCGGCTGGCGGCCACGGCGGTTTCGTGGGCGGTGCAAAAGCGGCGACGGTGTGGATGTGTGGGGCGGCGAAGGCGGTGGATCGGGCGGCATGAATTGAATCACGAGCGCGGGCTGGCGCGGTCAAGGTGGGGGCGGCGAGCTGGCGCGTGGCGTAAGGGCGCTCGCAGTCCATGGCGCTAGGGGCTAGGTGATGGATGCAGGGCATTGGTTCGGGAAAGGAAAAAGGGAAAAGAAGGGGGAAAAAGGGGAGCTTGACCGTGCTGGTTTGGGAGGAGGAGGTGGAAGAGGGAGAGCTCTGCCTCCGGGATTTGGACGGACGCGGGTGTAGCGGCTTGGCACGCGCTGTAGAGCTCGCGGCAGGCAGCGGGGCCGAGCGGCATCGCGGCGTGGGCGCTGACGGCGGTGGCGACCGGGCGGTCGGCCACGACCGACACGTGCGCGGGAACCAAAGGCGGTGGCTGGAATCGGCGCCGGGGAGAGAGGAAGCAGAGAGGGCGAGAGAGAGAGAGGGCGGCGCTCTCTCTCGGCTCGGGC</t>
    <phoneticPr fontId="2" type="noConversion"/>
  </si>
  <si>
    <t>gene38</t>
  </si>
  <si>
    <t>LPA2537</t>
  </si>
  <si>
    <t>TCGTCGGCAGCGTCAGATGTGTATAAGAGACAGGAATGCATTCCCAACCTCGGATGG</t>
  </si>
  <si>
    <t>LPA2597</t>
  </si>
  <si>
    <t>GTCTCGTGGGCTCGGAGATGTGTATAAGAGACAGGTAGTACACACTCTCCGTTCTCCCT</t>
  </si>
  <si>
    <t>ACTTATGCATGAATGGGCCAATAACTCAGAATTAACATGATGAATTGGGCCAAAATTCACAAGTTTGTATGTGAGAGCAAAAGAGTAGGCTGCCTGCCGAAATTGGGCCAGGTCGGCCCAGCCCATGGTTCGGCCGAACCCCCCACAGCGCCACACGATCTAGGGTTCTCCTGGACGGCTAAGATGGCTCCCCAATGACGATTGGTGGGTATTACCGACCTTTCCAACCGTCACAACCGTCATTGGGAGGCTATAAAAGGAGCTCTCATCCTCACTTCACTCGCACACCTCAAGCAAGAGCTCTCTCATATTCTTTCAAGTTAGTTTAGTGTTCTCAAGCTAGTGGAATTGGAATAGAGTAGAAATCAGGAGTCCGGAAGTCTTCGGAAGAGTTCGGGTATGGCTCTACTAGCTTTCCTTTCCTCTTTTGTAAGCTTTGTACTTTATTTAGAAGGCAAAATTTGCTATAGGACATCCAAAATTTGTGTAATTGGCTGAGGGACACCGCAAGATCGTGTTGTTGCCTAAAAATAGTGTAATTGGTTGTAGGACACCGAACACATTATTTTATAATATCCGAGCAAAAAGTGAAGAGAGAAATTTAAAAATGACAATTTTGCCCCTGGCTGCTCTTTCTTCCCCATGGCTGGGAGGCAGCGGAGGCTTCGACGGCGTCGTCCGGCAGCACAAGCAGGCAGGGGTCCACCACGATGGCTGGTGTCATTCCCCCAAGCTCTCATTCCTTTCTTATCCTTTCCGCTAGGCCAACACTGGGCCTATCCCTCGAGGAGGAACGACCGACGCAGCGCGCTGCGCACCGTGGCAGCTTCCGACAGTCGTCGCCGCTGCAGTGCCCACCGCCGGAGCCATCGTTGGCCATTAGCATGCCCGGTGACGCGAACGGAGCGCGCGGCCTGAGACGGCGATAACGTCTGGTGGGACGACCCTGTGCACAGCGCGTCGTCACTGTCCGTCAGTGCGGCGGTGAAGAGGTAGCACGTGGAAAAGGCCGGCGGCGAGAGGGTGTCATCGACGGTCGCCAGGCGGGCGAGATGACGACGACGACGACAGGAGCACCCGATAGATCTGGCTTCCGGGAGCACACCACTCTTAAGTGTTAAACAACCACATCATGTACGTCCGTGTGTTCCTTGCGTTCTACTGATTTGTATTTTGTTAATCGAATCTATGTGAGTCATTGAACTACCACTTTGTTTTGTTTCTTCGAGCAGAAGTAAAAAAGTTGCATTAGGGAAGCAACTGAACCGCAGGTCAATGCAGGGGCAAACTTGTCATTTTTAAATTTCTCTCTCCACTTTTTGCTCGGAAATTATAAAATAATGTCTCTGATGTCATATAGCCAATTACATTATTTTTGTGGTGTCTCTTGGCAGTGACACGATTTTACGGTGTCCTCCAACCAATTACACATATTTTAGATGTCATGTAGCAAATTTTGCCTATTTAGAATACTCTTCTATATACATTTATGGTATTAAAATACTTTCCGAGTATACGAATGCGTACTTTACATTATGTTCATATTATACTGAATATTCGGCTATCTTATCTAGGAGATGGTTTAGTACGGGTATAATATTTGCATATGCAATTACTCTATGTCATGACGATGATATTAGAGTAGTATCTGATAGTTTAGACGTGGTGTCTAGATTATGGGATATCATTATTTGGGGTTATATGCTGCGGATGAGAGGTGGGCCGCTGATGGTGACAGCTCAGTGCGGGTATTCCTCCGCGCGTGTATATAATCCTAAGTTACTTCCCTGGGGAGGGTATTCCTCCGTATTTAGGCTTGGTTGTATGGTCATGACAGGTTGTCGTAAGGAACTCGGCAGTCAGGGGTGGCTTCTCGAAGTACCAGAGGGCATCGGATAGAGGGTATTATCTAGGATATCAGTTAACTAGAATGTATGTATACTATGTATATTAGAAGTGTAGGAATAGATTATCTTTCTCTTTTCTTTCTACTTAGCTTAGATATTTTATTATGAGAATG</t>
    <phoneticPr fontId="2" type="noConversion"/>
  </si>
  <si>
    <t>gene39</t>
  </si>
  <si>
    <t>LPA2538</t>
  </si>
  <si>
    <t>TCGTCGGCAGCGTCAGATGTGTATAAGAGACAGGGCGATAACGTCTGGTGGGAC</t>
  </si>
  <si>
    <t>LPA2598</t>
  </si>
  <si>
    <t>GTCTCGTGGGCTCGGAGATGTGTATAAGAGACAGACGGACGTACATGATGTGGTTGTTT</t>
  </si>
  <si>
    <t>GTTCCACAGTACAATCACTATTATGAGGTGGATGTCTACAGAAACTCCTCTCTCATCTTGGAAAGCAAACGGCCTAGTATTTGTTTCTCTGCAGTTTGTCGAGTTGGGCAACGGATTGTGGCATTGGGTGATACTTTGGAGGCCGTGTATATTCTTGATCTCCAAAATGTGGAGTGGGTCTTTTGCAAGACATCGTCGACGTTTTTAGACTTAAGAAAGGAAATCAAGATTTCTGGATTTGTAGACCTTGGTAATGATTCAATGATGATTTCAGAAGTTGATGCATGTGAGTGTTTTATTCTAGATCTTAAGAAGAAGCAATGGTTTGTTGTAGAGCCGCCTAATGGTGACATCTGGCAGTACTGTGTTGGTCTGTTGAGCGGAACATGTATGTTCATTGAGGGCTTTATATATACCTGCTCAGATGGGGAAATGGTTGCATATGAGTTGATCGAGAAAGATGGTTTATACCATTGGGATGCACCTGTCATAATGAGGTTACCATGGAAGAAGTTCTCTAACAGGAAATTTATGGCGTTCTGTCCAATTTGTAAAGATGTCATACATGATGACATTGCATTCAGTATTGTGGAGGCGCGTCCGTTTGGTTCAAGTCATACAGTAGCTACTACAATAGTACAAGTGAAGCTTCAGGAAACGACACGAGGATCCAAAAGACCAGTTGGAATTGCTCATGCAGATATTTCAACGTCATCGATTGAACAAAATGGATGGATCTTATCCAACTACGCATTTACTTTATAAGCAACTGTAAGGTTTTTGCAACAGTGAAATCTATGATACTTGATTGCTTTTCTATTCTGTTTTATCTGATTTAACATATGCATTAATATATTTGCAGTTAGAAGTCTCTCCTGCTGGGACTCTCCTGCTCGAGCATGGAGACGGGATGCTGCTGACGACGACGGTGGACATGTCTGGGGTGACGGTACACGTGAGCCCATCCAGCTTGAGACGACGAGGAAGGGGACTGATGAGTGGTGTCACGGCGCCGGCTAGAGGGTCGATGAAGCAGGCCTCGTGGGAGGCGCCGACGGCGAGGAGGCGGCCGCTGGCGCCGATCACCATGGTCTGCGCGGGGCCGGCGGCGAGGCTCGGCGGCCAGGGGCAGTCGCGGGTGGTGCCGGAGAAGACGAAGCGACTGTGAAGGAGCGGGTCGTGGCGGTGGTGCGGGGCCAGAAGCCATGGCAGGAACGCGTTCGGCTTCGTCGCCGCTGGTGACGAAGCCCCTGTCTCCCGCCATGTGCGGCACACGCCCAGGAACCGCACGAAATCGACCACGTCGTCGAGCTGCGCTGCGATCATGCCGAGCAAGTCGTCCGGCACGCTGATGGACCACATCCCCGTCGCCGCGGAGGCGTCGTCGTCGTCGTCGTCGCCGCCGCGGCCTGCAATTGCAACGGTTGAATTCTCGCACGCGCGCGGGATGAATGGATGAATCGATCGATCGAATCGAAACACGAAAACGCAGGGGATCGAAGGCAGGCGATCGATCGATCGAACATACCTGACACGCTCCCCGTCGATCTCCGCGCCTTCTTCGCAATCTCCATGTCAACCGCCCCGGCAACGGGAGCGATCCCGAGCTAAGCGTCCGCAACGCACGATCGGGAAGAACGCAAATGCCGCCTGCGCCGAGCAGCTGGCCTAGCCTGGCTGTGCACGCGGCTGTCGCCGTCGCCGCCGCCGCCGCCGCTACTCCACGACGACGAGCAAGCAGATGAGATTTTGTGGGGGGAGTCTCTCGCTTCCGGTTTGAGGCGGCGATTGGGATTTGGGAGGGAGACGCGGGTATTTGAACGCGCGGAGGGGAGGGGAGAGGAAGAAAGACGAGTGGTTGCCACGTGGCACGCCGGGTCCCGGTCCCGCGACGCGAAGCAGCGTACTGCGTGCGTGCGCTTCATTTCGTTTCGTTGGGCCGGGCTTTCCAGAAGGCACGGGTCCAACCGATTACGGGGCACGCGCGGCGGCGGCGGCGGAGTGACCGGCGCGACGCCGC</t>
    <phoneticPr fontId="2" type="noConversion"/>
  </si>
  <si>
    <t>OS12G0509300</t>
  </si>
  <si>
    <t>gene40</t>
  </si>
  <si>
    <t>LPA2539</t>
  </si>
  <si>
    <t>TCGTCGGCAGCGTCAGATGTGTATAAGAGACAGCATCCAGCTTGAGACGACGAGGAAG</t>
  </si>
  <si>
    <t>LPA2599</t>
  </si>
  <si>
    <t>GTCTCGTGGGCTCGGAGATGTGTATAAGAGACAGCTTCACAGTCGCTTCGTCTTCTCC</t>
  </si>
  <si>
    <t>chr06</t>
  </si>
  <si>
    <t>CCAGGCCGCCCGAATTCAGGAAGAAACCAGCACCTTTGCCTCGAGATCCCCGCGGAAAGCAACATACCATCACCACCACCATCTTATCTCTCTCTAGCGGCGCGGCTCCCGAGGCGGGCATGGCATGGACTCATCTTGCAGTCTTGTGCCCCAGCTGCGTGTAATTACCATGGTGCCCATCACGTGAGCCACGGGTTCGGGCATAGGGTGCCGTGGTTTACGTGGAAGTGGCGGGGGCAGTATGGGGAGAGAAAAAATTGGGAGCCTTTTTCCGGGCTGCGAAGTGGGCCCCGCGGAACAGCGGCCTAGGTGCTAGGGCCGTTAAGGGCGGGCGGGCCCCGGGCCCACCAGCTCGAGCCCGGCCACCGACGCGCGCCGGCTCGTGGCTCGCCGCTGGCGCGGATGGGAGGGAGCCGGCTCACGCCGGCGAGCTCCGATAGGCTCCTCGCGCTGATTACGCTCCTGCCGTTGCCGGAGTGGACGGCGGCGGAGCAGGAGTACCGGCCGGCCTCCGTCACCAGCATCTCCGACCGGACGAACATCAGATCGGATGGTCGCACCTCGCTCCACCGCTGCTTCGCCGCCGGTGCCGTCTCGTCCTCGCAGCCACCGGCGGTGCTCACCAGGATGCGGTGCCCGAACCGCCGGTCGTAGGCTTCCGGGTCAGGCTCCGCCACCGCGGCCGCCGGCTCCATCAACAGCACCCTGTCCTTGCGAACCTTGGCGGCCTCGAAGCATCCCACCACCGCACCGCCGTCGCCTCCGACGAGATCGGCCGACCGGCGTGAGGCAGGGCCAACCCTCCCTGGCGCCCGTACCGACCCCGTCGAGTGCCGGCCGGAGAAGAAGCCTCTAAACGCTGGAGACGGAGCAGGAGCAGCAGGAGCTAAGCTCGCCTCCTTGTCCTTGGCCGTAGCAGCCGCCGCCGCCGCCGCCACCTTCGTCTCCGGCGGATCAGGGGGCCCCGTGGTGGACGGCTTTGGCGGCTCCGGGAGGAGCAGGACGTCCTCGGGGTCGACGCGGGAGCGGCACAGCGGGCACGTCGAGTGCGCGTCCAGCCACGTATCCACGCACTCGACGTGGAACCCATGGCGGCATTTCGGCAGCAGCCGGAGCGCCTCCGTCGGCTCGAACCGGCCGAGGCACACCGCGCACTCGAGCCCAGCCTTCTGCCCACGGAGCGCGCCGAACCGGAACACCGGCAGCGACTCCACCACGGCGCGGTCGACGCCGGAGTTCCGCCGCTCGCCCGCCCCGCCCCCACCGGACGACCCGAACGCGCCGCCGCTCCCGTACGGGCCCGACGACTCCGCGGCGTTCCGCTTGCAGTGCTTCGCGTACAGCAGCAGCAGGAACGTGATGGAGAACACGCTCGTCAGGATGCCCACGACCACCGCGACGCCCGGCCTGAACGGCGTGGCCGACGACGGCGGCGGCGACGGCAGCGGCGACACGATCGCGCCGTCGTAGTCGGACAGCAGCAGCCGCCGCGACGGCTCCATCGGCGGCAAGCTTAGCAGCGACAAGACGAGGGATTTTAGATGTACTCCACCTCCACTACACGAGACAACCACGAGTGTGATTTGTAACCAAGCGGTAGGGGGTAATAATAGCGGTGGAGACTAGCGCTCTGCGGTGGTGACCGGATCTTCCGGGCGGTGGGGCCCAGTGGCAGTGGCAGCGGGAGAAGGGTGGGGCCACTCGCCGCTGCGCTGCTCCGCCGGTGAGGATAACCAGTTCGACGCCGTGCGGGTTGTCGCGGAGTGGCAGTACACTACGGGTGGCACTGAGCCACTGACAGTTTAGTTGTGGGGATGTGGGCCCATGTGTCAGTAGATGAATGGAGTATTTTTTTTCCCTTTTTTCCCGAAAGAAAAGGGCAAAGGGAGCAGCATGGGCTGGGGAGCAGAGACCCCTGTTTCGAGCTAGTAATGCGCATTTAAGAACGTTAGGACGCGAGATTACTGTTTTGTCCGTCATTAAATAGCCTACTAATGCTGACAGCTCAAGGGCAATATCG</t>
    <phoneticPr fontId="2" type="noConversion"/>
  </si>
  <si>
    <t>OS06G0695900</t>
  </si>
  <si>
    <t>gene41</t>
  </si>
  <si>
    <t>LPA2853</t>
  </si>
  <si>
    <t>TCGTCGGCAGCGTCAGATGTGTATAAGAGACAGGAGAAGAAGCCTCTAAACGCTGGAG</t>
  </si>
  <si>
    <t>LPA2854</t>
  </si>
  <si>
    <t>GTCTCGTGGGCTCGGAGATGTGTATAAGAGACAGAAATGCCGCCATGGGTTCCA</t>
  </si>
  <si>
    <t>TGCTCACGCACCCCTTGTGCGGCTCCTTCTTCACCACAAGCTCCCCCTCGAACATGCTGTCGCCGTCAACGCCGCAGTCGACGGGCAGCGAGACGGGGACGGCGAAGGAGGACAGGAACGGGAGGCTAGCGGCGTGCATCTCCTTGGCCTGCTTCCATGTCCCATCGAGCAGTAGCAGTGTCGGGTTGGCGCGCGCGGGCGGAGGCGTGGATCGGCACCAGGAAGCGAGGTCGGCGGCGTCCGGCGAAGGGAAGAGCAGGAGGACGGGAGAGCGAGAGATGACGGGGGCGGAGGAAGGGAGGAGGCGGCGGCCGGGGATGAGGCGGAGGTTGGAGAGGGAGCGGGCGAGGAGGGGGAGGGTGGAGAGCGGGTTGCGGCGGAGGGCGTGCGGGTGGTGGAGGATGACGACGGTGGTGGAGGTGGGGAGCGGCGTGGCGGGAAGGTACGGGCAGAGGCAGACGGTGGTTGGGCGGCCGCAGCCGGAGCTGCAGACGGCGCGACCGGGAGGAGTCTCGTCGGCGGTGGCGTCGCCGGCGGCTGAGGGGAGTGGCTCGAAGTCCATCACGATTTTGGCCAGTAAAAGCTCAGCACTTTCCCATGTTTATTAATCTTGGCCCATTTCACTGCTATGGGTTATATAGGCTTGGGCCGAGGTTACACTGGTACACAATTTTCCCTTGTATTTTTCATCACAAATAAAGGTTTAAAAGAAAGGTTTAGTGTGTTAAGAATCCAAAAATAAACAACATGCTGGTTCTTTGAATTTAACGAACAAACGAAATTAAATTCTCACAGAAAAGAGAGTTATTTTCATATATTGTTCTTCTGTTGGCAGAGCAGGTAGAAATGGCTTACCCTTAGCCAATCCGAGATACAGGGCCCACGGAAGCAATGAGAGCAGGACATCCTCGTTAGCTTCTCTCCCACCTCAAAGACCTCCAGTTAAACAGCGCATGCAATTGAGCTCCTTTGCCTCGCTCGCCCAAGCCTCCTGCAGCTCGGCCATGGCCGTGCTCGACGCGGGCACAGCACCGAACCCACTGTTCCTGTACGCGGGGACATCACTGAAACTACCATTCCTGTACGCCATCATAGTAGGTTGTATGGTGGTGGTGGTGGTGGCGGCGGCGATGGCACCGTGACTATTCATACCAAAGTGAAGCTACCGGTTCAAGAGCCTATCTAAATACATAACCCCGTCACACCATTCGATCACCATCCCATTCTTATGGTAGGTGTTATCCACCGAATAGCTTTCCACCTCTTCTTCATGCCCATCTTTGCGCATCGCCCATAAATATGGCATATCATCTCAATTGTTTCTAGGCAAAATTTGCTAAGGACACTCAAAAAAATACGTAATTAGCTGTGGAACATTATAAAGATGTGAATTTGCTCGAGAACACTTCAAAATTCTGGTAATTTGCTGCTGGATACTGAACGCATTAAAATATAATATCCACTCAATCAATGAGAGAGAAATCACATAAAATGACAATTTTGCCCTTATCTTTTTTTCCCTTCTTTCAGTTTGTTCCGAGTTCCGATGCTCACATGTAGCAAGCTCTATTGGCTTGCCCATGGTGGACAGGTGCTAGCGCGTAGTCGACGGCGTGGTTGTGTAGCATGCCGTTGGCACCGGCCTCGTCCCCACCCCCAAGCCCCCCGCTGACCGCCCGCGCGTGTCGCCGAGACGTTCCTTGGCGGCGGAGCTCCCATGGATTTCGGCGACAAAAGCAGAGCTAAAAAGTAGTCAGAGAGTAAATGGTACTAATGAACAACTAGATGACCAAAGATTCAAAATTATAGTTGTAAACAGTGGGAGTTGTAAAACAAGAGCTAGTTTCAGAAAACATAAGCTAAGCTTCCATAGAACTCTTTTATATAGTACTGATCTGTGATCACTTGTCACTACACACACCAAGGGAAGGAGAGAAAAAGAAAGATCAGAAGCAGAGACCTATTGCTATGTCGAAGAAGGTAAAATTAAAAGCAGCAAGAAAGCAGAGGAAGGCGGCTG</t>
    <phoneticPr fontId="2" type="noConversion"/>
  </si>
  <si>
    <t>OS12G0142600</t>
  </si>
  <si>
    <t>gene42</t>
  </si>
  <si>
    <t>LPA2541</t>
  </si>
  <si>
    <t>TCGTCGGCAGCGTCAGATGTGTATAAGAGACAGCGTTAGCTTCTCTCCCACCTCAAAG</t>
  </si>
  <si>
    <t>LPA2601</t>
  </si>
  <si>
    <t>GTCTCGTGGGCTCGGAGATGTGTATAAGAGACAGACCACCACCACCATACAACCTACTA</t>
  </si>
  <si>
    <t>chr09</t>
  </si>
  <si>
    <t>GAACCCAGTGGTGGTCGGAAAGCTTGAATCGAAGTGGGAGGGGCCATACCTCATCAAACACAGGTCCAGGACGGGCTCCTTTCGCTTGGCGATGCTGGAAGGCGAAGAGTTCGACCACTCCTGGAACACTGCTTCTCTTAAGCGTTTCTATATCTAGAAAGGGTGGCACCCCATTCGCCAACTTGTAAAAATGTACATACTATTGTATAGGCCTTTCGGCAACTCTCGTTATGTAAGCCCTTCGGCACAAAAATACCAAAAAAAGAGGAAAATGACAAAAAAAATGGATGTAGGGCTATTATCCAACCTGGAGGCCTGAACCAGTATAAAATCCTTGTGTCTTTCGCCTTTTTACTTATGTGAATGATAAATCGTGGAAAAACCCTAAGGCAAACGCCTGATCAGCGAAAGCACCGGGGGGCGAAAGAAATCGGCCGAAGCATCGCTCACCGAACGTTGAAACCGCGACAGCTTGTTTCGGGAAATAAGTAACCGAACACCGCAATACTCGAGTTATGTGAAAACACAAGCGCTTCTTTTAGCGCGGAATACCACAGATCGAAAGCGGAAGTCGAAAGCTAAAAAGTCAGCAGACCTATTTCGCTAATATACGCAAGGGGGCCGACATGTTTCGACCTAACGAAAGCACGAAAGGTGACTATGCGAACAATAGCGAAAAGGAAATGAAACACATCTTTATTAACTTCAAAAAATATCAAAGAATACATGCCATACAACATGCTATAGGTGAAAGAAAGTAACGGGCTTTACAGCCTAGCTTACAAGAAAATTATATCTTCGCCCCCAAAACACCCTCCACTCCCAAAGGTGTGATTTGGCGAACTTGGTTCGTCATCACTACTAATATTATACACTACCCTAAGAGGAGAAGGGGGCGAAACACAAACTAAGCCATAGTGGCGCTGGGCGATCGCTTCCTAGCGATCAGTCCTTCGGTGATTTCGCCAAAAGCGGGCCATGTCCTCCTGACGTTCCACATGGACATGATCGTAGTCGTCCAGGGTTCACCCGGGGTGTGCCCGCTTTTGGCGTTTATTATCATCTCGCGACAGGAATACTTAATCTTCGGCAGGTTTTTAACCGTGACGAATTTCTCACATTCTTGTTCCGCCAATCCCCAAAAGGAGGCCGAACATACACCTTTCGGCGAAAACCCTGCTAAGAAAACATAAGAAGGCCAATGGCAAAGCACATGGTTAAGACGAGGCGGAGCACATAAAGTGGGCGAAAAACGTCGTCTCTTTTTTGTGCGCAGAATAATGAAAGCATACATATCAAAGCCGAAGAAACATGATAATTTACTAAGACTTGGTTCATCTATCTCATATATTAAAAAGGGCCATTTTCGGCTACAATACGAAAGGGGTAGGGCCACCGGCCAAATTTACATCATTCGCCCACCGCGGCAAGCGCCAAGAGAAATCTACAAAAAATCTAAAGAACGGGTGGAGAGCCTCACACCTCGGGGTGATTTTGGCTGACGTCCGCCCCACCGCCCACATCCATTCCGCCTTCTTCGGCCGCTGGCTCTTCGCCCTGCTCCGCCTCCTCTGCCTTTGCCAAGTGTTCGAGCAGGCGCACCTTGGCGGTGGATCGGCGTTCTTTTTGCCAGAACTATTTGCGCCAGCCACGAAGTGTGAGCGAAATGTCCTGAGAGTTGACCTCCCAATCCCCCTTCACAAACTTGGGGAGCTCGACGATGTGTTCGCTACCGTTCTACTGCAACAGGCCCATTGTAAAGGCCGCCGACACACGCGCACAACAATCGCCGTACGCAGTGGCGCAATCGGAGACCGCACCACCAGCCTGTTGTGTCCACTCCGAGAAGGTGAAGGCAGAAGCATCTTCGCCAGGGACTCCTCGCACCCTCGCCCCCATGTCAGTAAGGGCAAGGCGAAGCGTACGGCACACGGTCTTGGCAGATTCAGTGGCTTTCGACATATCCTGCGTGAACCGCTGCGCCTCCGTTGAAGCGGTTTCCTCTGCCTTGCTGACCTCT</t>
    <phoneticPr fontId="2" type="noConversion"/>
  </si>
  <si>
    <t>gene43</t>
  </si>
  <si>
    <t>LPA2542</t>
  </si>
  <si>
    <t>TCGTCGGCAGCGTCAGATGTGTATAAGAGACAGCTAGCGATCAGTCCTTCGGTGATTT</t>
  </si>
  <si>
    <t>LPA2602</t>
  </si>
  <si>
    <t>GTCTCGTGGGCTCGGAGATGTGTATAAGAGACAGAAAGGTGTATGTTCGGCCTCCTTTT</t>
  </si>
  <si>
    <t>CTCTTCTTTATTTCTTTCTTCTCTCTTCTCGCTGCTCTCCCTCTCAAGCGCGCGAGCATGGGCTGCCGGCGCTAGGGCTTGCTTGTACCGGTGGTGAGCGGCTTGGAAGTGGTGGCGGCCGGTGGGGGGAAGATCTTGGGGGATCCGCCGTCGTTAGGCGGCGGCGCGAGGGCTGGTGGGGACCGAGGCGGCAGCAGCCTGCGGATCCTAGGCGCACCAGCGAAGCGGTGAAGGAGAGGGGAGGCTAAGGCCGGCGGCGGGCTTCCGGGTCCCTCAGGAGCATGATGGTTAGCGCCAGCCAGAAAACTTCACTATATCGGATGTGGTTACAAAGCACCACACGGCAGCTTACAAGAAATATATATAAAGGTGAAACATGACGATCTGTACGGTCGGCCGGTGAAGACCACGCCCCAATGCACGGCGCGCGCATGCGTTTCTGCAGCGCGGCCGGTCCGGCGGCCAGGGGACTTGGCAAGGCGAGCGAGCGCGGTAGATGGTTCCAGGGGCCTAGGAGCGGCGACCAGGGTTCACTCTATCGGTTGAGTCCTTTTGATTGGGGGTCACCGAAATCCCGAAATTTCGGCCCGAAATTTCCAAAATCTTGAGCAAAATTTAGTTGAATTTGAACAAATATTACCCAAATTCATGAAAAAATTGAAAAATTTCGGCCGAAGTTATATCGTATCGGAGGTGGCCGAAATGACCAAAATTTCCAAAATTTTCAACCTTGGCGGCGATCAAAGCACGGAGCCGGTGTGGCGGTTCGCCCTTCGGGCGGCACAGCGCCACGGCGGCGGCGGCACGGCAGGAATGCGGCCAAGAGGGAGAAGGGAGGGGAAGGGAAAGGATGGATGCTCACCGTGCAGTAGCCGGGGACCGGCACACCGAGTGAAGTCACGACAAAGCCACGGGCGTAGAGGTACCGGTCGAAGGCGCTCGGGCTCGCGGTTCGTCCTCGCGCCCAAGGTGTTCGACCGACGCCTCCGGTGTTCGTCGCGGACGCGCGCGTGGTCTACGAGGGTGGGGCCGGCTGCCATAAATGCCGCGTCCTAGTTTCTCCGACTCTCCCGCAATCATGGACGGCTGTCGACTACGCTTGCGTGCGCGAACGGGGTGGTTGGGCGGGAGCAATAGAAATGGCGACGGAACAGCGGCGCCCCGGGCGGGTTCTTGGCTGGTTGCGGGCGCGTGGCGGCGATAGATTGGGTGCGCGCGCGGTCCACGGCGACTGTTGCGGGTTTGGCCGTCGCACGGAGTTGGTGGACGGCCTCGTCCCGTTGCCAAAACAGGAAGGCGGCGTGTCGAACGGTGTTCCCGGCGCGGCGCGAGCGAGGTGTTCGTCCGCAGCGCGTGTCTCACGGGTGACATACCACGAGCCGTGGGTACAGTAGCGGCTAGGGTTTCCCATGGCGGCTCGGGCGAATGCGGCGGGTGCGGAAGACAGCGGCGAGCTCAAGGGCAAGGGCGGTAGCGCAGTGTGGCGCAAGAGGAATGGCGGCGAGGCTCTGCCGCTGCCGGAATGGGAGGGGAACGAGTCGTTGGCTCAGGTGGCTCGGCTTGGCTGGTAGCCAAGGAACTGGGTTGGGCTGGTTTGAGAGGTCTGGGCCGGGAAGGAGAGAAAAAGGGGTTGGGTAGCAAGGGACGTAAAATAAACTTTTTCAGAAAAGACCTAGCTGAGATGGTTAGGGTGAGAGGGACCTAGGCTAGACTTTTTAGGACAAAGGCCTTTTCACAAACAAGGAAAACCTCTTTTAAAGACTTGGTAATTTTCTCCAAAGGAGTAAAGGAGGCGAAAAAAAGACAATTATGTTTATAAATTAGGATTTGGCACCGGCGAAAAGGGAATTCGAAACAAAAAATCCAGCATGAGGGAAATTCGAAAAATATTTTTGATTATTCCATTTTTTTTGTTTTCGTATTTTAAATTCAAAATTTTTAGGGTGTTACAAGGTTGCCGAGCGGGAGGAGTGCAACAAGGCAATCAGGCACAATGGGAGCACTTCCAACACGAGGTGGA</t>
    <phoneticPr fontId="2" type="noConversion"/>
  </si>
  <si>
    <t>gene44</t>
  </si>
  <si>
    <t>LPA2855</t>
  </si>
  <si>
    <t>TCGTCGGCAGCGTCAGATGTGTATAAGAGACAGGGAAGGGAAAGGATGGATGCTCAC</t>
  </si>
  <si>
    <t>LPA2856</t>
  </si>
  <si>
    <t>GTCTCGTGGGCTCGGAGATGTGTATAAGAGACAGGGAGAAACTAGGACGCGGCATTTAT</t>
  </si>
  <si>
    <t>TTCCTTGTTCTTACCAGGATAGCTAGGGTGTGTTCGGGAGTGAACCTCACTCATTAACACGCAAAACAAAGCAGCGTTTATGTCATAATTAATCAAGTATTAGTTAAAATAAATTTGAAAAATATATTAATATGATTTTTTAAAGTAATTGTGAAAAAAAATATCTTCTACTAGTATTATCTCAGCAAAGAAAATCACTACCAGTGCAACTCCGTATCCGTACAAGCTGATTGATCACACCATACAGAGTGAAAAAATTACTAATACTACTAAAATATTTAGTGAAGAAGAAGAGGACGGAAAATAAGATGACCGGGCGCCGGAGACTTTGACCGGCGGTGGTCAGAAGGTGGCCTTCTTGAGCGAGGTGACGGTGACAGATGAGCCGAGCGTGGAGGTGCCGACCTCGACGTCGAAGGAGTCGTATCGGAGGAAGAGCTCGACGAGGAGGAGGCGCGCGACGAGCACGACGAAGTCCTTGCCGGCGCACTGCTTGTCGTGCAGGGTGGGCGCCGCCGTCTCGGGCCCGTTGGACCACACGACGTGGCGGAGCAGCCGCGCGCCGTCCTCGCCGAGGAACCTGTCCGGCACGTACTCCTCCGGCCGCGCGAACACCCGCGGGTCCTTGGTCGCCATGGGCTGGTACCCGAACAGCATCTCCCCTTCCCTCACCTCGTACCCGTAGTCGTGGCTCTCCACCACCATGTCCCGCTTCGCCCTCCCGTACTGCATCGCCACCGGCGGCTCGATCCGCAGCGCCTCGTACACCGCCGACTTCACCAGCGGCATCTCCGCCAGCGCCTTCATCGTCACCTCCCCGCCGTTGTCCCGCACGGCGCCGCGCACCTCGGTGGCGAGCCGCCCGTGCACACGCGCCCCGGCGCGGCCCAGCCACTTCACCAGCGTCGGGAACAGGATCTTCATCCCGCCGAACGAGTTGAAGCAGAGCGCGAAGAGGATGTTGTGCACGGCCTCCTCCCGTGCAATGCCGAGGCGCTCCCCCTCGTCGACGACGGCCTTGGCCGCGTCCCGGAAGAAGTCGGCGAGGCGGTCGTAGTCCTTCTTCACCAGCGCCGGCGGGAGGCGGAGCGAGTGGAGGAGCGTGTCCTCGACGAGGGTGGGGAGGCCGAGGCTGAGCAGCGGGCTGAGCTGGAACAGCACCCACTTGGTGATCAGCTTGGGCCCGTCGCGCCCCAGCGCCGACTTGGCCGGGTCGCGGCCGAGGAGCCCCTGGCAGAGGAAGCCGAACGCGGCGGCGTCGTTGTGGACGCCGAAGTCGGCCTTGCCGACGCGGGCGAGGTCGTTCTCCATGAGGCCGAACAGGTCGCCGTACACCTCGCGGAACTTGGGGATCACCTGCTGCCGCCGGTGGGAGAGGAGGTAGAAGAGGAGGGTCTTGAGCGGCGCGTGGTTGGGCTCGGAGGGGTCAAGGTAGGAGAGGACGCGGTACCCGCCGGTGAGGTCGGTGGACGGCATGAAGGTGCCGGTGAAGAGGTCGGTCTTGTCGACGAGCGACGTGTCGAACAGGACGGGGAAGGAGGCGGCGTCGAGCAGCGCCACCACCCGCGGGTCGCGCGCCACGAACGGCCCGGGCGGCATGTTGAGGCGCACCACCGTGGAGCGGTGCGCGCGGACGCGCGCCGCGAAGAAGCCGTCGCGGCCGCCCGGGCCGTAGAAGTACTCGTACCTGTCCCGGATCGCGCCCACCACCGGCGGGCCGTAGTCCCCCGGCACCTTCCGCAGCGGCAGCCGCCGCTTCGGCGACACCACCTCCTGCCGGTCCGTCGCCGACGCCGACGCCGACGCCCGCGTCTGCCGCCTGATCACGACGCGCGCCGGCGACGGCGACGCGAACGAGATGCAAGCCGCCGCCGTGGCCATCCCCCCCTTGATCCGATGAACTACACCTAGCTACTACTCCCCGAGCTAGCTACTAGCTCCAACTGCAAGTCCACAGCCACGGCCGTGCAGGTGCAGGTGCAGGTGTGCAGATGGTGTCAATTCGTCGAACAGTATGAGC</t>
    <phoneticPr fontId="2" type="noConversion"/>
  </si>
  <si>
    <t>OS03G0767000</t>
  </si>
  <si>
    <t>gene45</t>
  </si>
  <si>
    <t>LPA2544</t>
  </si>
  <si>
    <t>TCGTCGGCAGCGTCAGATGTGTATAAGAGACAGCAGCGTCGGGAACAGGATCTTCATC</t>
  </si>
  <si>
    <t>LPA2604</t>
  </si>
  <si>
    <t>GTCTCGTGGGCTCGGAGATGTGTATAAGAGACAGCGCTGGTGAAGAAGGACTACGAC</t>
  </si>
  <si>
    <t>AGGTAAGCTACTTCCGTTCAAAAAAGATAGGTAAGCCACTATTCTATCTCAGTGAATAAGATTGATAATTTTTTTCTTGCTACCTAAAATTTTGAAACCAGAGGTAGAACAATCAAATCATAACTTAACGGTAAGAAGGAATCACAGGAAGAGCATATCCTATTCTAAGTTACCTAAATTTACCAGGCAGGACACCAAGTGGCAAATTCTAATCTGGCCTGGCTAATTGTTTGTGGCTAAAAGGGCATTTTGGTTCAATTGATCTGAATCAGAGCCTTCTGATCAAGTGTTAGTTCGGCTTCAGGCTTTTCCCTCCACTCACCTACAACCAACTTGGGAGTTGGGATAGCAGGTATAGATATAATTATTGTATCAGAAATGTGTGATGTACACTAACTTTGGTTTATAGACAGCATGGAGGTTCTATGCACTCGAAATATTAACATTTTCCACATTTAAAAGAAACATAATCAACATTTTCAGAAAAGAAACCAAATACTATCATACGGAATCTTTGGTGTTGTTGAATTCAGCTTTTTGTCCATTTCAGTAGCAAAATTACTAGTGGTTGGCCCATTAGATCCCAAAACTTAAGTCGCCTCATAACCCATCAAATTCAACTTTTTTTCATATAGCACACTGAGCACGATTCGAACATAAGTCATGTCACGTAACAATCGGACAACGTCCCTCTCAAATCTCGCCTATTCGATCCCCAATTCCGAAGCAGGACGACAAAAAAAATGTAGACAGCAGCGCGCGGAGCAATCACCTGTGATGAGGTTCATGTCGGAGGGCACGATGCACTCGTCGTAGCCGGTGTCGTCGTCCTGGCCGGTCTCCGCCGGCAGCCGCGTCCCGTGGCCGCTGTAGTGGAAGAAGAGGAAGTCCCCGGGGCGGGCGTCGCCGACGAGGCGCGCGAGCTCCCGGCGGATGTTGGCCCCCGTGGGCTGCGGCGCCGACCGGTCGGCGTCGGCGAGGACGCGGATGTCGGCCTCGTCGAAGCCGAAGCGGTCGACGAGGGCGCGGCGCATGCGGGCCACGTCGTTGTGGCACCCCTTGAGCTCCGCCTTGGTGCCCGGGTAGTTGATGCCCACCAGCAGCGCGCGCTTCCGGCCCCCCATCGCGCTCGAGAGCAGCGCCCTCGTTCGTCGCCGGAGCCCGTGCGGCGGTGGCCGGCGTGGGGAGGTTGGCGAGGCGGCGGCGTAGACTAGTTTCTTTGCGGACGCGGAGTTGGCTGCGTCCAATGGAAATGAGCGAATTGGCTGGGTTTTTTTGGACTTTTGGGGGTGGGTGCTGAGCTGTGTATTGGCGTCCCATCTGGCAGTGGTTGGGAGGGTTGGCGGTGGTGGCCCAATGTCGTGCCAGGTAGTCGTCATCCACGGTCTCCTTTTGGACTTTTGTAACTTGTATTTTTTCCTATGTGAATTTAGCGAAATGTTGTTAACTTAAAATTCGGTCAAAAATTAGGCATTGTCAAAATTTTGGTAATACATGATCATTTAATTGATGTCAAAATTTTGATGAAGGTAGCGTTTTTTTAAAGACCATCGTGTAGGGTGTTCAAAAAACTGTGCTTACACAGAGCAAGCTTGGTATGTATTACTGTGGATTGCGAAGTGAGCGTAACTCAACTTTAGGTTTCTTGTGGTCGAACTGGCCCTCCAGGTTTAAATTCTAGATTTAACACGGGTGCTCGAATTTACGGCTAATTATTTTTTTTAGTGATAAGGCAATGCACCCGTCGATAGCAAGATGTCTATGGTGACTTCGTCAATCTCAATATATCCTGAGCAATTCTTTCGAAGGTATTGCAATACGATGTTGAAATATATTTTTTTAAAAAAACAATTCTTATATGTCGGTTTGGATTAGTACTCTGCCTACCCGATCCCTTATATTATGAGACACGCTTTTAACCCCTAATCCCATATAATGTGGGACGGAGGGTGTCGACGGGGGATATCCGTAAACCGGATATAGAGGGTATTGGAGTACGCTGGTACAAGGATCTACGTAA</t>
    <phoneticPr fontId="2" type="noConversion"/>
  </si>
  <si>
    <t>OS05G0496500</t>
  </si>
  <si>
    <t>gene46</t>
  </si>
  <si>
    <t>LPA2545</t>
  </si>
  <si>
    <t>TCGTCGGCAGCGTCAGATGTGTATAAGAGACAGCGCTGTAGTGGAAGAAGAGGAAGTC</t>
  </si>
  <si>
    <t>LPA2605</t>
  </si>
  <si>
    <t>GTCTCGTGGGCTCGGAGATGTGTATAAGAGACAGCTGCTGGTGGGCATCAACTACC</t>
  </si>
  <si>
    <t>CTTGTCCAAGTAGAACTAGGGAAACCAATATGGATACCATCCGAGTAGTCCTTATCGTTTCCATGTATAACTCTATTCATCCTTCCTTATGCGGAACTCCTCCTATATCTGAAGGTTGTTTCCGTATAAGACATGGTATGTGGTGGGTCTTGTCGAGATTTAGTCAACTATTATTAGATATGTGGTATCCATAACCCTGACAACTTACGATCAATCTATTAGTATATTGTTTTGACTTAGTGCGAGTATAGTATATGTTGTATGATCTCGGACCGACACGTAGAAAAAACGTATACACATTACTTACGATCAATCTACTAGTATATTAAAGAAACTAATAATGTACTATATATAGATATAGTGTGAGTATATAATTTAAAAGTTAATAATGTACTTCCTCCATTCTAAAATATAATAACTTTTAGTATTTTTAATTTGTCCTAAAATATAACAACTTCTCCACTAACATTTTTTTCTTAACCAATCACAACCCTCCACCATTTAATTTCCCCACCTACCTTCACTTTTCAACCAATCCCAATCTTTCACCATTTAATTATTCATACTTTCTTAATAGCCGTGTCAACTCTAAATCTTCTTATATTCTGGACGGATGGAGTACTGTATTCTTTTTTTAAAAAAAAAAGTTAAGCATGTGATTTGCTTCTTTCAATTCGAGGTTTGAAGCTCCTTTTCCCTGAAGAGGTGTTGCATTGCTTCTTTCAATCCTGTCTCGATTCGAGTTCGACCAAATCCACACAGGCCAAAGCCAAACCCTGTCCCTCCCTCCCTACCCTCCACTCCGATCTCCTCCTCCTCCGCCGCTGCAGCTCAGCCATGCCGCCGGTGGATCCCCACTCGTACACCGACGGCGACCACCCGGTCACCGCCAAGGCCGCCCTCGCCTTCTACCTCGACTTCGCCGCCTCCACCATCCACGCCTCCGCGCTGCTCACCCTCTCCGCCCCGCACTCCGGCGACCTCCTCCTCGACACCCGCGCCCTCGCCGTCCACTCCGCCTCCACCGCCTCCGGCCCGCCCTCCCCCATCCCCTTCTCCCTCGCCGACGCCGCCGACCCCGTCCTCGGCTCCGCCCTCACGCTCACCCTGCCCCCCGACACCACCTCCTTCCTCCTCACCTTCTCCACCTCCCCCTCCGCCTCCGCGCTGCAGTGGCTCTCGCCGCCGCAGACCGCCTCCTCGCTCCCCTTCGTCTTCTCCCAGTGCCAGTCCATCCACGCCCGCTCCGTCTTCCCCTGCCACGACACCCCCGCCGCGCGCATCACCTTCGACCTCCTCCTCAACGTCCCCACCCAGCTCTCCGCGGTCGCCGCCGCGCGCCACGTCTCCCGCCGCGACCCCCTGCCCTCCGACCACCGGGGCGCCTGCGACGACGCGCTGTGGTGCGCGCCGGGCCGCATCGTGGAGGAGTTCCAGATGGAGCAGTCCGTGCCGCCCTACCTCTTCGCGTTCGCCGCAGGCGGGATCGGGTTCAGGGACCTCGGCCCGAGGACGCGGGTGTATGCCGAGGGAGGGGACAAGGTTCTCGACGAGGCGGCGAGGGAGTTCGCCGGCGTCGAGGAGATGGTCAAGGTTGGGGAGTCGCTGTTTGGGCCGTATGAGTGGGAGAGGTTTGATCTGCTGGTGTTGCCGCCCAGTTTCCCCTACGGTGGCATGGAGAACCCTAGAATGGTGTTCCTCACGCCCACGGTGATCAAGGGGGACGCTGCTGGGGCGCAAGTGGTGGCGCATGAGCTCGCGCACAGCTGGACTGGCAACCTGATCACTAACAAGACCAATGAAGATTTCTGGCTAAATGAGGTGAAGTGATGAACCCTCCATTTGTTCTAGTTGTCGTCTAGATGTGCTTTTAGGTACTTAGATGATTGTTAAAGCCGGTGAAATTTGAAATTGTGTCTATGTACTTTGCATTCACATGCCAATTTAACAATAGGGTAGAACAAATGATTTGGAACGAACTCTGTCACTACTACCTGTTAACCTGTGCATAAACCCTGGG</t>
    <phoneticPr fontId="2" type="noConversion"/>
  </si>
  <si>
    <t>OS03G0819100</t>
  </si>
  <si>
    <t>gene47</t>
  </si>
  <si>
    <t>LPA2861</t>
  </si>
  <si>
    <t>TCGTCGGCAGCGTCAGATGTGTATAAGAGACAGCCTCGCCTTCTACCTCGACTTCG</t>
  </si>
  <si>
    <t>LPA2862</t>
  </si>
  <si>
    <t>GTCTCGTGGGCTCGGAGATGTGTATAAGAGACAGGAGAAGGTGAGGAGGAAGGAGGTG</t>
  </si>
  <si>
    <t>AGCAGCATATCGTATTTCCGGACTAAACAGTCTAAAATCACAGGAACACCGAATTCTTTATGTAAGATTGTAAAATATGTGTTCGAACATGACAAAGGAAAAACGTAAAATATAAAATAAAGAGGTTGAGGTCGATGTAAATTTTCCTTTGTTTCTATATAGAAACCACGTTAAAGGAAATTTAATCAAATCCTGTTGAAACAAACGGTGTTACAATCACCGGATCCTCATTTTTCTTTTGATTTTCCTCCTAGCCCTAAAAAGAACGCATGTTTTACGCCAGGGGGAAAATAAATTCGCCTCCATTTTTCCTTTGATTTTCCTCCTAGCCTTAAAAAGAATAAATTCGCCGGAAAGAACGCGTGTTTAACCACAGTGACCTTCTGAATTGAATTGAAGGGGCCTGGTTGGCATTCGAGAAAATCTCCTAATTTACAAGGAATTGGAACTAACTTATGTGAAATTGAACACCAAACTTTGTTTTATTCTTCCATTTCCAAGTTACAAGCAAGTTCATCCATCGCAATAACCATCATTTTCTCATCACTTGGATTCACTCGAGATCAGAGAGATATTAGCAGAGATCATACAAGAAGCTGTGCCTTTGGTTTCAATTGGCGGCGTTGACTACGGCGTCGACCTTGTCGGCGAGGTGGGCCTCGTCGTCCCCGAGGCGCGCCGCCGCGGCGCCATTCTCCCACCTGATGAGCGTGGGGACGCCGGTGAGCCTGAACCGCGGGTCAGCCCTCCACGGGTGCGCCGGGTCCCTCCACGTCGGCTTGTCGCCGACGTACGCGCGCAGCAGCACCACGTCCTTCTCCTTCCCCTTCGCCGCCGCCTCCACCCTGTCGTAGATCACCGGCTCCGCCACGTTGCAGTCTGCACGCGATCGAACCCGCCCGCCGCAGCCGCCATCAGAAGAAGCACCGGCGGAATCCCAGAAGAGAAGTACCACCGGGGGGGGGTTTGAGTTGCTTACCGGGGCACCAGGTTTGGTTGGAGGAGGCGTCGCGGTCGGCGAGGAAGAGGAGCAGCTTCACCTTGCCCTCGGCGTCGTCCCCGGCGGCGAAGAGCTTGTCGAAGTGGGCGTCGAAGTCGGCGACGGTCGCGTCCACCTTCTCCACCGTCATGTCCGCCCTTCGTCTCCTCGCTTTCCTCGGCGGTGGCGGTGGCGGTGGCGGTGGCGGCGGCGGGAGGGGGAGCAGATTAATTGGAGATTGGGGAGAGAAGGCGACCTCGCCGCGACGCGTTTTATCTGCCCCCGTTATTACGGGAGAGCGTGCGTGACGTCACGATGCCTTGCTCGATTTTTTTTATTCCCCTTCTCTCCTTTCCCACACTGTTGCTCGGTGCGCGTGCCGCGCGAGCCGGGGAATCCACATCTTTCATAATTGGGCCTTGAATCCGTTATTCGGCCCATGCTCCATGCAAGGGCCCAGTGTGGATTTAAGGAAAAATAAGTCCATTTTGACTCTCTCAAGTATAGGTCTGATTCGTGTCCTCAACCATAATACTATATTTTTTCGACCCTGTAAATATTAAAACCAGCGCAAAATGACTCCCTCAGTAGTTTCATTGACGTGGCACGTTGATTTAGTCCATCTATACTGATATGGCATATACATGACAGTAATATCAGAGAAAAACTAAAAAGAATATCGATTAGACCTACATGTCAGCTAGTATTCTTTCACAAGCCATATCCTTGTCCTCCAACAAGAGCTCAACGCCTATCGTCGTCATGCTTTTTCGGAACCACGGGGAGAAAGGAGGAGGAGGGGGGAGGGGTGAAGGGGGCGGCGACGGTGGCATGGATATCAAGAATAGAAGCAGACCAACGTTAAGTTCAGCCTCACCAACTCCTTTCTCTCTATCTGGATGTTTCTAGGAAAGCTGTGGCTTGGGTGAGGAGGTCGGGAGCAAGCTAGACCTGAATGACGATGAGCCGGAGACCATCGTTGACACCCTGGGGACCGTCCCGGCCGCCGATGAGCAGCATATCTTGACCTTCATCCTGCGA</t>
    <phoneticPr fontId="2" type="noConversion"/>
  </si>
  <si>
    <t>OS06G0320000</t>
  </si>
  <si>
    <t>gene48</t>
  </si>
  <si>
    <t>LPA2547</t>
  </si>
  <si>
    <t>TCGTCGGCAGCGTCAGATGTGTATAAGAGACAGGAATCCCAGAAGAGAAGTACCACCG</t>
  </si>
  <si>
    <t>LPA2607</t>
  </si>
  <si>
    <t>GTCTCGTGGGCTCGGAGATGTGTATAAGAGACAGGACATGACGGTGGAGAAGGTGGAC</t>
  </si>
  <si>
    <t>GTCAACTCCCCGCCGCGGCGGACGAAATTCACGAACCTGTCGACGAGGGAAGGGCCGATATACATGACCGAGAGGTGCGCCAGGCCGAGCATGGCGGTGAGCAAGAACTGCGGCCAGAACGACCGGAGAAGTGCGGTGACCACGGGATGCCCGGCCTTAGTCCCCGGCGCCGGCGGCGCGGCCCAGTTTGACACGAACAGCGCGTAAGTCGCCTCGGCGGTATCATCTGGCGCCACGGGCGGGACATCGTCCGCGGCGAGAGCCGCCCTGGAGCCCTTGGAGATGAGCGGGTTGATCCAGCTGAACGTCGCGAGCGACAACCACGACGCCGTCGAGTACGACGCCGCCGCCGCGGCGTGACCCGGAACACAGCTTCGGTCTTCCCCGTCGGGAATCGCCGCACCACCGAGGCCGGTGGAGCCGGTGACGGAGAAGTAGAGAAGAGGGAGCGACATCACCAGCCCAGCGAACGCGACGGCATCGTCGGGGAGGATGGGCTCGCGAGCCGCGTAGCGCGCAGCCGCGGAGCCGGAGAAGAGCGCCGCGAGAGCCGCAGTCCCAGCCCAGAAGAGACGGAGGTGCGCCGGGTGAGAACGCGCCGCGGCCGCCTTCTCCGCCACGACGACCCCCACAGCGGCGAGGTGCGCCACGAACTGCGCCACGAGGAACGCGCACTCCGCGGCGAGCCATGCGGTCCTCGGGAGCAGCACGACCGCGAGCACGAGCAGCACGAGCGACGCGGCCGCGAAACACACGGACGCCGCGAGCGCGAGCGCGTGCCGCAACCCCCCGCGCGGGGGCGGCGGGGGCACCGCAGCCACCACAGACGGCTTCGCGAGCAGGGGCTCCTCCTCCGCGTGGTCCCCGTTGCCGTTCGCGATACCCTCACGCCGGGACCGCGACAAGCGAGCGCGGACGGCGACGAACACCACCGCGAGGAGGAAGGCGAGGTCGACGGCGCCGCCGAGGACCACGCGCTGCGGGCATGGGGAGAGGAAGAGGAAGGCGAGGCGGTCGGAGAGGGAGAAGGAGGAGGAAGACGGCGGAGGCGGGGAGCACGCGGTGGTGGACAGCCACCACGGGAGCGAGGTGGCCGGCATCGGCATGGCCGGTGAGTGGTGGCGCGGTGTGGCGCGGCGGCCGGAGAGCGTTACATCTGGGTGTCGGGTGGTCGGCGTTGCAGCGGGGAGGACGCGTGGCGGTTTTGATGGGGAGCGGAGCGGAGCAGAGCAGAGAGCAGGGGAGAAGAGAGGTGAAGCCAGGAAGGGGAGAAACGTTGACCGAGTCGTTGAAAAGGAGTGCTACAGGAAATTTATCTAATTTGCTGGAAAACATTATAAAAACATCTCATTGCTGAATACACTTTAAAAAATTGATAATTTGTTAAAGAATACTTTCGACTGAATTATTGAGAGAAATTCTAATAAAAATGAGAATCACCCTAGAGTCAAAAGTTATTGTGGTAAGGTGGAGTGAAATGAAATATAATGTAGGTTAATGATGAAATTAAGAGTTGCATAATTTCTAAAATTTTATTCTAATAATGTCATGTTTGAAGCATGTGGTCTTATGGTATTCTCGTCTTTCTTAATATTTTATCTCTTCAATTGAGCTGAAGGTATCTTCTAGAAAATTAAAGGGTTTTAGGATGTATTTTAGCCGTGATATGTTTATTCGACGTCTATCAACAAATTACACAAAATTTGTGTCCTTTCGAAAAATTTGTCAAAATAAAAAGTTCGAATTTATTTCTTTTTCCTACCGCTTCGGATACAGCAGGTTTGGCCCGGGATCTAGGGGGCTGTTTAGATTGAGGTTTATTTTTACTACAATCTGAACATGTCCTATATTACTTTCACTTACAGGGTGGGTCCCACGTGCCAGTCACTAGAAAATGTTTAGTGTGAACAGCCTGACCAGGTGGGGCTGACCAATACTCGGGCCCACTTGGTCGTGGGCTTGCGTAGTGTGGCTTCGTGCCAACCAAGGAGACGCGGCGTCATGGAATTTTCCCGTGATC</t>
    <phoneticPr fontId="2" type="noConversion"/>
  </si>
  <si>
    <t>gene49</t>
  </si>
  <si>
    <t>LPA2548</t>
  </si>
  <si>
    <t>TCGTCGGCAGCGTCAGATGTGTATAAGAGACAGGAGGAGGAAGGCGAGGTCGA</t>
  </si>
  <si>
    <t>LPA2608</t>
  </si>
  <si>
    <t>GTCTCGTGGGCTCGGAGATGTGTATAAGAGACAGCGACACCCAGATGTAACGCTCTC</t>
  </si>
  <si>
    <t>ACACAAATCCAAGGAGACCCATGTCTTTTCGCTGGTCTCTGCACGTGTAGTTGGGCTCCAGTGTGATGATATGCTATAATTCAGGACACTGACAAAATTCAGATGGACAGCAACATCACATCTTTACAACTTACCCTCAGACACTTGACAACTTAAGAACTTTAACTAGAGTATTCTTTCATTCACTACAACTTCAGTAACTGTAGTTTCAGTACTAGAGCATAATTCAAAACTAGACAACTTAACTTCAGGCACTTCAATTCCAGTAGGTCAAGCCTAAATTCGGGATGTTGTTCATTAACTGGGTTATATACTGAATTCAGAGCTTATCTTTAGGTTATAATTTTTTTTGCAAGAAAATGCGAACTTGATCTTACATTCAGAACAAACATCACTACAACTTCAGATTTCAGAACTAAAGATGTAAATTTCAGAACAAGGTTCCCTTAATGTTGGGCGAAAAAGGTTTAGCGTGTAGCCCTCTTATTTGCGTACGACTCACGGCATGACTTCAATCTCATATACTCTATTGTCAATATGAAACTTACGGTATAAAATCAAGTTATAAGCTTACTGCTTACGGTACCAATCTAACAACATACATAGCAACAAATTTAATCTAGCACAGTTCACACCATTCAAACATTCCTGTCTTTATGTAATCCATGGCAAACATTCCTGTATTTCTCTAATCGATGGCAAATAGCAAATACTTCAGACCTGTCTTTCTATAATAGATAGCAACTAGCAAATCCTTAAGGCCTTAAGATTGCACGGTAATTAATCAATTACGGGAATAGATATTCTTGCTCAAGAAGAAGCCTTCCTAAAGTTTTCCCTGACCAGCTGGTACATTACCTGAATCAAATGGAGAGGTGCCGACGAATCCGAATCCAAATCAGACGAGGGTCGGTGACTCCATGCACAAGGAGGGCAGGCGGCCGGCGGGGAGATCACCGAGAATCTTGGCCTGGGGCAGCGAGGTGTCCGGCGGGGGCGGGGGAAGCGAAGAGGCCGGCGAGGGGCAGCAAAGCGCCAGGTGCCGCACAGTTCGTCGGCGCCGGGACTTTGATGCCTAAGGTGGACAACAGTGGAGGGGGACAACGGCGGCTTTTCACCGCTCTGGTGGAGGAGCAGCGCGGCGGCGTCCTCGCGTGAACAATACGAGGAGGGAGATGGCGGCGGCGAACAGAGGAATGCGGGTCGGGACTCGGGAGTAACGAACAGAGAAAACACCGGGAACGCGATTTACCGAAATACCCTGCCGCCAAAATTAAGAAAAGGGCTAAAATGCCCACGACAATCAACGGTCAGATATGATCCTACCACACTACTGCTCGTATAAGTGTGTGCGGGGGGGGGGGGGGGGGGGGGGGGGACTGTAAAACGCTCCTAGTTTTAGCGGTGGAAAATTTTAGCGTTGAAAAGTTTTAGCGTGTCACATCGGATATACAGACACATATTTGAAATATTAAACGTAGACTAATAATAAAACAAATTACAGATTCCGCCTGTAAACTGCGAGACGAATTTATTAAGTCTAATTAATCAGTCATTAGCAAATATTTACTATAGCGCCATATTGTCAAATCATGAAGCAATTAGGCTTAAAAAATTCATCTCGTAATTTACACGCAATCTGTGTAACTAGTTTTTTTCTATATTTAATATACCATGCATGTGTCTAAACATTCAATATGACAGGGTGAAAAGTTTTTACGTGGAACCGAAAACCTAAAAAGTCGATAGTGTTTCCTGTCAACAAGGAAACCACCCTCACGAACCGGCAGTGTTAGCCCATTCTGTTCTCAAGAGACATGAGATGGTTGGGGGCCTTATTCTGTGGAGTGTTAACAACTGATTAGGGGACTAATTTGCATGGTACACGCATAGAACTCGCACCTGAAAACCCTTCCACTACATATGTAGGACGTGTGATAATCAATAAGTTATAAGTTGAACATAAATTAGACAAGAACATTTTGGTAGACTTTGTTGAATTGACCAGATACATCCATTA</t>
    <phoneticPr fontId="2" type="noConversion"/>
  </si>
  <si>
    <t>OS10G0210500</t>
  </si>
  <si>
    <t>three_prime_UTR</t>
  </si>
  <si>
    <t>gene50</t>
  </si>
  <si>
    <t>LPA2549</t>
  </si>
  <si>
    <t>TCGTCGGCAGCGTCAGATGTGTATAAGAGACAGAATCCGAATCCAAATCAGACGAGGG</t>
  </si>
  <si>
    <t>LPA2609</t>
  </si>
  <si>
    <t>GTCTCGTGGGCTCGGAGATGTGTATAAGAGACAGTTGTCCACCTTAGGCATCAAAGTCC</t>
  </si>
  <si>
    <t>GTGGCGGTCGGTCCAGCATGACGTAGCTGCTGTAGTACACAGGAGGAGGAGGTGGTGGTGGTGGTGGTGGTGGAGGCACCCACGAGTGAAGATTTGCACAGGGGTGAGCCTGACCGCCCTGGTGGTGGTGGTGGTGGTGGTAGTAACTCGTGTAGCCGTGCCCGTACGGCGGCCAGTACAAGTGCATCCGCTTCATCATCTCCTCCGGCGGGAACCCCTCCACCACCACCGAACCATCCTCCTGCTGCTGCTTATTATTCGCAATCGCTGCTGCCTTCTCCTCCTCGGGCGCCTCCTCCTCTGCTGCTGCTGCTGCTTCCTTGTTGGCGTTGCCCTCTGCTTCATTCTGCAGCTTGCTGCTGCCGTCTTCCGCCGCCGGCTTATTTTCCTCATCTTTCTTGTCAGCTTCGGCTGCAGGAGGAGGAGGAGGCTTGTCGTCGTTGGTCTTCTCCTCCTCCTCCTCCTTGGGCTTTGGGGGCGGGGGCACGACGACCGTGGCGAGCTTGCCTGTGCGGCGGTGGATGTACTCGGCGAGCTTGTCGCCTGAGACGGTACCGGTCACCGTCAGCTTGCCGGTGCTCAAGTTGGTGTCAGCGGTTTGGACCCCTGCGCAGGACACGAGTACACGAGCAGCTAATTATTAAGTTGCTAGTCAATTACTATAATATATCGATCGATCCATCTCAAGGCTCAAGCAGACGGTACCTCACCTCTCATCTTGAGAATCTTTTTGTGCAGTTGCTGGGCGCAGGCCTCGCAGTGCATGTTCACCAGGAGCTCCACCGTCGTCACATCGCTCACCTGCGAATGGACGAGCGGCGGCCGCGGGGATGGCTGGTGCTGGTCTTGGTCCTCGGTACTAGTTGGGGGCGGCGGCGGGGAGATGACGGTGGCGTTGCGCAAGGTCTTGTGGCGGAGGCGAGCGCAGAGGGCTTGAGGGTCTACGATGCCCGTGACGGTGAGCTGGTTGCCGCCCATGTCCACCTCCACGCCCTGCACGCCCTTGCTCCGCAGGATGCACCGCCTCATCCTCCTGGCGCAACCGGTGCAATGAAGCTCCACGCCCAGGATCACCGGTGCCGGTGGCGGCGGCACCTGCTCTTCTTCCTTGCTCCCTGCATCTGCTGCTGCTGCAGCTTCCTCCTTCTTCTCTGCCGCCGGTGCTACTTCTTCCACCTGCTTCGAATTCTTCTCCTTGCCGCCCTCCTCCTGCATAATTCACTCCACCGCTCAATACTCAATATAATTATCTGCAGACTACTGGCTGCATATATATAATAAATGTACACATGCTTCGATCGCTAGCCTAGCTACCTTGTCGTCGTTGAGCTTAACTTGCTCGCCCATGGCGATCGAATTAGAAGGAGTAGCTCAGATCTTCTTCTTCTTCTCAGACGAGCTAGCTAGCTAGCTTCGAACGTACAGACCAGTCCAGATGACTGATCGATACTCAGCTAGCTAGCCATGTGATATTGTGATATGTAGTACTGCACAATGCGGCGACTTATATATATGCCCCACCTCAGCTAGCTAGCTAGCTCAAAATGCTGCATTGATTTTTCTTTTTCCCGGAGAATCTCTACTGCCTCATGCCAAAGCTTCTAATAAGCCGCAGCCAAATATCTATGTCAAGCATATGCTTAGAGCTCCATCGTTTTGTGTTTTGCTTATCTGTCAAACCAAAATCTAAATTTTAGAAATCAACTTTAGCGTTGATTTTGATTTTCCTTTTAAGTTTATTTTTCCAGTATTGACTTTTAATTTACTATCAATACATATATAAAATGTTTATCGATAAATTATTTTCATTTCTAATAAGTGTTATGGCTTATAATCAACTATATATAGACAATACAATGAAGCAACTAATCTAGGGTAAATTTGATCCATCCATTTACTACAAATTTACTATATTAGAAAAATCTTTATTATCCGCGATATTGGTTGGGTGCCATTAGAATTTTTTAAAATTAGAACCATGCCATCACCATCACGTCTTCTGTCATCATATAGACCAAAA</t>
    <phoneticPr fontId="2" type="noConversion"/>
  </si>
  <si>
    <t>OS03G0861400</t>
  </si>
  <si>
    <t>gene51</t>
  </si>
  <si>
    <t>LPA2550</t>
  </si>
  <si>
    <t>TCGTCGGCAGCGTCAGATGTGTATAAGAGACAGCAGAGGGCTTGAGGGTCTACGATG</t>
  </si>
  <si>
    <t>LPA2610</t>
  </si>
  <si>
    <t>GTCTCGTGGGCTCGGAGATGTGTATAAGAGACAGCAGAGAAGAAGGAGGAAGCTGCAG</t>
  </si>
  <si>
    <t>CTGAACTTCAACTTCTGAAGCAAGTAAGCAGAATGCCTGAACAATTTTGTGCTGTGACAATCTTTTGTCGGGAATACACAAAAGATATGCGTATTATTGAATTACATTTTTGTGATGTGCTGTGACATTTGCTATAGTCTCCATTTTATCTGTATGATAGGACCGACCATCCATACATCTGCTGAAGTGAATTTTTAATGCCAATTGTAAATGCATGAGGTAACTCTTTCATAACCTGGTCCTGTGTTGTCATTCAGAATCAGGTCTGTTGTGTTAACATGCACAGAGAAAAGAAGGGTTAGTAATCTCGGACTGTCCGACATTAGCTTTTCGGTACAAAATTGTCTCCCCAGAACTACTTTTTTTTAAAAAAAAAAACTCTAACATTATACATCAAACCTTACAGAACAATTCGATACTACCTGGAAATGAGGCATTCCATGCTTCTTTTTTTTAAAAAAAAGAAATAAAACAAAACAGAACAACTCCTAAATCCTAATTACATGATCGCGAGCACCATGGGACGAAGCGCGGGTGAGGATGGCTCGCACGTCGTCGAGCATCTCCTTGATCCCGTCCAGCGCGGCGTCGACGGCCCTTGACTCGCGGAGGTCGCGGATCTCGTCTTGGAGCTCGGCGAAGGTGAAGGGGCATGTGCCGTCGTCGATGGATTCGAGCAGGTCACGCACGTAGCCTCTGTTGCTGGCTATCAACCGCTCGGTGTCCGCGAGGAGGTCCGAGATCCACCCCAGCTGGATCGCCACCGCCTCTCTCTCAGCCTCGTTCATCATGGCCCTATCTTGAAATGAACTAGCAGACGATGATGACGACGATGACAACGACGACGACTCGCGCTGAGATGGAACGAACGATGAGACGCAGCAGCTGAGACCGGGAGTTCGGTTATATAATAGGCGCCGTGCGCACAAGCGACGAATCGGAATGGGGAGTCCGCGTCGGAATCCGAAAGAGCCGTTGAATCCGACACGGATTGTGTTGGGCCGCTTTCTGTAGGATGTAACGGGCCGAGTCCGGCGAGACTGGGCCGGCACGGCGGATAGGAATGCAGATGGGTTCAACCGGCTCCGATCATCCGATGGACTTTTGGTCCGCCGACCTCGGTGGCTCGATCAGAATGTTTTTTTCTTTCTGACATCTAGTGAGAATTCGTTATTTAGTTATCTTCTTTACGGTTGCTAGCTGTTACTTCATTTTTTTTCCTAGCTGTTGACTAAGAGATAGTCTGATATGAGCTCTTAGTTAATAAATACTTCATCCATCCCATAATATAAGGCGCCCATGCATTTCAAGATTTCATCTTCATAATATTTTGACTAACATTTAGTACAATATGAATTGAATTTTACTTACTAAAAAATTATATCATTGAATTGACATTTAAATTTATTTTCATATGGTTATAATTTTGTTACTACAAACTTTATTATATATGAGAAATTATAAGATAAAAATTAGTTTTGTAGACCGTGTCAAGTTTGACTATACCTTGTATTATAGGATATAGGGAGTACTCACTTAGTGACTATTCTCCTATAATAATAGTTGAGACAACAATTAAATTTTTTAAAAATGTTGAGACAACAAAACTTCTTAATCATTAATTCCCCCCAAAAATATATTACTCTTCTTTCCTTTTCTCTATCCCGTGCAACAAAATATCATTTAATAAATGCTAAGATTCCCCCCAAAAAAATATATTACTCTTCTTTCCTTTTCTCTATCCCGTGCAACAAAATATCATTTAATAAATGTTAAGAGTCGCCTATGAGCTTTTGTAGGTCATATTTAAATGTAGAGCCCATATAGACTCTTAGATAATGCATGTTTATTAAAGACTATATCCTTACAATGGTAGAGACACCAAAGACTCTAAACCATTAATCCACAAATATTATCTTTTTATTATGGTTCACACACTCATGCAACAAAGTTTTCATTTTATAGAGGCTAAGAGTCGTTAAGCAGTTGTTAACCGTAGCAACAATGTCTGTCTCTTCTT</t>
    <phoneticPr fontId="2" type="noConversion"/>
  </si>
  <si>
    <t>gene52</t>
  </si>
  <si>
    <t>LPA2551</t>
  </si>
  <si>
    <t>TCGTCGGCAGCGTCAGATGTGTATAAGAGACAGCTGAGATGGAACGAACGATGAGACG</t>
  </si>
  <si>
    <t>LPA2611</t>
  </si>
  <si>
    <t>GTCTCGTGGGCTCGGAGATGTGTATAAGAGACAGTTGAACCCATCTGCATTCCTATCCG</t>
  </si>
  <si>
    <t>ACCAGTGACCATGGAAGCTACTATCTAGGAGGGAAAAACCAGAGTTTTGTGATAATTAGTTTGCTATATTGAATGCTAATGGATAAATCTAACTATGTTGTGTGAAAAAAAAATTCACTGATAATTTTTAAATGTAAACTAATAAAATGAACGCAAAATACAAATGTTCTGAAGAAAAAGGAACAGAGAAAGCAATGACCTTAAAACCAGCAGGGGCAAGAACTTCCAGGTCTTTGATCGGCCTGTATTCCATTCCATATATGCGTTGGATCCCATCTGTCATTGATAACTTTAAACATCTTTTGGGCCCCGCATGTGCATCACGATATCTTTCCCTTAAAGGAGCTGACAGGTTGACAATCTCATCAACCTTACAAACTCAAGAGTCAGTTAAACCATAGGAAAAAAAGAACAAAAGGAAAACCCCAGAACACATTATCACAAAAAAAAATGCAAAACTACAACAATGTACAATTAGTGTATGCTAAAGTTAAAAAATTATTGAATATGGCATGAGCTAGTGTATGCCTGTATGGAGATTGGAAATTGAACTTACAAGACGTATAAAGGCATCAGTGCTAGGAAAGAAATACACAGGAACTGACAACTACTTTTCAGAATAAGCAATTTACTGTGCTATCAAAATCATGTTTATTTCGGCGCGGTACCATTTGTGCTACGAAATTCAGCACTCATGGCACACTTGATGAGTTGATATACAAAAGAAGAAAACCACAGCTTTCCATTCTATTGAGTGTCAGATGAATCATGAACTACCGAACTGAAACAAGTAAACATCGACGGGCTCAAGCTTGAAGCACATATTTATTCCCTGAAAATACTAGCAGATATTTGATCTTAAGTGCCTTCCAAAATTCCGCAGATCACACCAAGCATGCCACACTAGGCGGCACCACAGCAGTACAGGTATAGGGAACCTAGAGCTCAGTAACAAAAGTATGACCAAAAAATTTAACCACGCATTCTAAGTAAAGAGAAAATGGTATAACCTGCAGCACGAGGGGGCCATCGAGGACGGCGTTGTGCATGCTCCCAACGCCCTCCGGGAGCACGCCCGCGCCGCACGCGTTCATGTCGGCGAAGAGGAACTGCTCGAAGCACCGCCTGGCCATCGCCTCCACGCCGCCGAGGCCGTAGAACCCGGGTACCCCGGCGGCGCAGGACTCGAGCCACTCCGGGCGCAGCCGCAGCCCGAGCCCCCTCAGGAACTCGTCCACCTGCCGCAGCGGCCCGCTCAGCGCAGACACCGGGGTGCTCGACGGCGGAATCGGGGACGGCGACGGGGTTCCCGCAGGGGATGGCGCCGCGGCTCGGGGCGGCGCAGATGGAGTAGGAGTTGGGGTTCGGGCCGGAAGAGGGGCAGCCCACACGGGAACGGGGGGTCGGGTCGGGGTCGGGGTCGGGGTCGGCGTCGGCGTCGGCATCGGCGTTCGCGCCGGAGGCGGAGGGGGCGGCGGAGGGGAGATGTGCTCGGGGGCGTCGACGAAGGGGGAGTCCCCATCGGGGTCCTCGATCTCCTCCACCTCCTCATACTCCTCCTCCTCGTCCTCCACCACCACCACCTCCTCCTCCTCCACCACCACCTCCGCCTCCGCCTCCTCCTCATCGGAAATCTCTATGGGAGGGGAAGGGGGAGGCGAGGACGGGGAGGGGAACTGAACGGGGACTGACCTAGGGTTTTGCGGCGAGGGCCAGCCATCGCCGCAGCCGCCGCCGCTTACGCTCGGGAAGGAGGCGGACGCCGAGGCGGACGCGGGGGTGGAGGCGGTGGCCGCGCCGCCGCCGCCGCCGCCGTCGTCGGAGTCGGAGTCGGAGGTGATGATTAGGTTTCGGCGCCTCATTTTGGGGGAGAAATTTTTGTTGGTTGATCGTGGGGTTTGGGAGATTTTGGTGGTTTCCCTCCAAAGTTTGGAAATGAGGGGAAGAGGGTTTTGGAAGGGGGGAAAGTTGGGGATGACATGTGGGGCCCATATGTCAGTGCCGAATTTTTGGACCGAGA</t>
    <phoneticPr fontId="2" type="noConversion"/>
  </si>
  <si>
    <t>OS04G0391000</t>
  </si>
  <si>
    <t>gene53</t>
  </si>
  <si>
    <t>LPA2552</t>
  </si>
  <si>
    <t>TCGTCGGCAGCGTCAGATGTGTATAAGAGACAGCCAAAATTCCGCAGATCACACCAAG</t>
  </si>
  <si>
    <t>LPA2612</t>
  </si>
  <si>
    <t>GTCTCGTGGGCTCGGAGATGTGTATAAGAGACAGCAGTTCCTCTTCGCCGACATGAAC</t>
  </si>
  <si>
    <t>AATTCTATCCCACCAAAAAAAATGTATGCATTGACATTCTGAGACAGCTTCAACATAATGGGGTGTGTACAAATCCTAGAGCAAGGCAATGTAAGTCTAGAAACAACTCACCGGCAATCTGTCCCAAACTAGTGTGGCATCATTCGGTTTGAGATGATAATAGGATGAACCAAAAGCAACAGCAGTCACACCAGCAAAGAACAGTGTCCAACTCCAGAGCTCCCCTTGCGAGCTGCCAGGAAGGGGAAGGTTAACAACAGAGTGCATCAAAATCTTAACTAGAATTAGAAGATGAACCAGTAATGGTCTAACTTTAGCCTGAAGTAGTTTTTGTAATGGCACAAGACGAGCCCAACGACACCCACAAAAAAGAAGGGGATGTTTGAAATCACATTCAGCGTATTGGGGATCCCTGCAAAACAAAAAAAAAATCCACATGATTTTGCAAACTTAGTGCATCAAGTAGTGATTACAAGCATTGCAACCCTCTTATTGAACATATAAGCAAAATTTAAACTCTATTCGTTTGCGCCTCAAATTCCCCCTCAATTATACTATATTCATGTTTATTTTGGGTTCGTGAAATAAACAGGAAACTGGTATAGCCTGCAAAATCCTTCCTAACAAGCTAATCTTGCTGAACCCAGCGCAAACAAAGGGCAATCAATTTTTGTAGTGAATACAAAGGGGATCGATTTAGGCGATGCAAGCGACCTCGAATTCGCGATTTCGAGTCAACTCGTCACTCAACGTTGGCCATTGCGCCGTCAGGGACAAGCACTGGCACAATCGCTGCTCTCCTGCTCGCGGATCGTCTTGCCGGCGCCGGGTGGAGGCTACCCCGAGAGCTCAATAGCTCGGAGAGACGGGAGCTCAATACCGCGGACGGCGAGCTATGGCGGCCGCAAGGGAAGGTCCGCCCTAGGTTTGCGGCGGGGAGGGAGGGTTGGTTTGTGGCATACCGAGGAAGAGGCGGCGCTGGTCGGCGAAGTCGTGGTACTCCTCGTTCTGCGGGATGGCCGGGGTGACGAGCATGAGCACGACGAAGATGGTGACCGCCGCCACCCACGCCACCCACTTCTTCCTCCTGCTCACATCCATCGCCGCCCGCTGCCGCCGCCGCCGCCGCCGCTTCTCCTCGTCGCCTCCTCCCTGTCGCGATGGATCGGTGGTGGAATTGGAATTGGAATCGGGGCGAAGGCGTAAACCCGGCGTACGCTTTGTCATTGGGGTTGTTTGTTTTTGACTTTTTCCGAGTTGGGTGTTCGCTTCACGCCTTCACCCTGCTCGCCTTGACTCTTCATCGCAAACTCTTCTTCCTCCTTGAGTTCGAAGCGAGAAGACGAAGACGAAGCAATCCTCCTCCTCCTCCTCCTCCTCCATGGCTACGTCTCGAGCTCAAGTGGTGACGTGTCCATGTCGTCCCTGCATGAGGTGCACGTGGCCATACACGTATATGGCTCTGCACAGTTGATCCAGCAGGTTTATTTTATTGATTTCTTTTTCGTTCATTAGCAGAGTTGATCAGATTTCGTTATCTGATCAAGTGCTCGAGTTCATTTCATGGGCTAGTGACCCTGGAAGATTATGGCATTGGGATAATCATGAGAGATCAGCGAGCAGGTTTCATTGCATTTGCAGTTCATGACAGTTTCAGATAAATTAAGCTCTCATGTCAGACAGTCAGCGGCTGAAGCTTTGTGAACGGTTAAACGGGTACTGAAGACTGCGAATCTGCAACTAGATAAACAAAGGAAGAACATGTGTAGCCTACTAATTTATGCCATTTTGTTGTGGCTCTTCGTGATATGATGGAGCTGACGCATCAGTTTCAGAAACTGTTGCGTCAAAAGAAAAGGTTTCAGACACTGGTGTATCTGCATTCTGTTGTGCTGACGCTCAATACTATTTCTCACTGGAATGTTATATACTTCTGGAATATTCTGTTGTGCTGACGCTCAATATTATTTCTCACTGGAATGTTATATACTTCTGGAATTTTGGTCTAGTTTTAATTTCC</t>
    <phoneticPr fontId="2" type="noConversion"/>
  </si>
  <si>
    <t>OS01G0962200</t>
  </si>
  <si>
    <t>gene54</t>
  </si>
  <si>
    <t>LPA2553</t>
  </si>
  <si>
    <t>TCGTCGGCAGCGTCAGATGTGTATAAGAGACAGGTTGGTTTGTGGCATACCGAGGAAG</t>
  </si>
  <si>
    <t>LPA2613</t>
  </si>
  <si>
    <t>GTCTCGTGGGCTCGGAGATGTGTATAAGAGACAGTTCCAATTCCAATTCCACCACCGAT</t>
  </si>
  <si>
    <t>CTTGTCTTGATTGAAAACACCTCACAAAGTCACAAGACCATTGTTTTGTATTGGGATTCTCCTCCTTTTCCTGTAGAAGTAAAAAAATCAAACGGGAAACTGAAAATAATGTGCATCTTTGAGCTTTTGGAGATCCACAGAGGATAAAAAAGAAGCATATTTCTAAGGGTTTAGAAATGTGAATTAGCAAAAGGGTATTTGTTTATTTGTCTGAACTGAGAAAAAAAAACTACACAACAGAGTAAACTTTTTTTTTTAGGAAAAACAACAGAGTAAACATGGAATCCCAGCAAGACAAGAAGATTAATTTTAGTCTTTACTGTCTCAAACAATGTTATTATATCTGTAATAGCAGTACACCAGAAAAAGTTTTCCCTAGACAATTGGGGATTGATCATCATCATCATTTGGCAAACCTATAATGCCAATCTACACGAACTCTGCAGCAACGATGCTTTCTCTGAAAATCTCATCTTCTTGCGACGCTACGAGCCTCGGAAATGCTGCCAATGAATACTAGTCTATGTACAACCCCTGCAGTCTCGCCGTCTCGGTGATTCAGTTCTCCTCCATGACCAGCCTCTGGTCGTTGCTGCTGCTAGCCAAGAACCGGAGTGCCAGCTCGTAGGCAGAGAAGATGGCGCCGTTGACGACGAACGCCCGCGCGACGGCGGTGCCGAGGCCGCGCCACAGCACGGGGAGCCCTTCCTCCCTGACGCTCCGCCGGAAGCAGTCGGCGATGCCACGGTACCTCGGCGGGTAGCCCTGCGCCTGCAGCCGCGACTTCACCACGTCGAGCGGGTAGCAGCAGACCCAGCTGGCGACGCCGGCGAGGCCGCCGGAGACGAGCATGGTGGCGAGGCTCTCCTGCTCCCCGCCGTGGCCGCGGCACCCCGGGTGCAGCCGCTCCCGCGCGTACTCGTACGTCCAGAAGTACACGCCGTGCGCCGGCGCGTCCCGGAGCGCGGTCACCGCGAGGCCGCGGTATATGCCGCGGACGCCCTCCTTCCGCAGGATGTCGCGCGCCATGTCCACGGGCCCGTGGTGGTCGCCGGGCCGGCGGTGCTTCTGCCCGGCCGCCTCCAGCTGCAGCCTGATCTTGACGAGCTCGACGGGGGACAGGATCAGCGTCTGCAGCGCCCCGGTGCCGACGCCGGCGAGCGCCACGCTGGTGTACGACGGTGGCTCCGACATGGAGCTCGGTTGATCGATCGACCGCGACAGGATCGCGAAGACTTGGAAGACCATTGCATTCTGCAACAGAAAAATAAAAAGAATTGAGGACATCCTTGAACAACAAAAAACCATCAGGTCAACAAGATTCTCGCTTCACAAAATTTTGGAAAAAAAAATCATAAAAAAGGACTTTGGCCTAATGTTTGGCAACATCAAGAGACACGAAACGTAAGCATTGTCAGCGTACGTTGCTGCCTTTATTGGCTACGCACAGCTGCATAATGCAGAGGCCACACCATGTGAGCAGCCTGAAATGAGGAGGTGGCAACTGGCAAGAGTACTACACAGAACTACTGAAGCAAACATGTGAATATGTTTCTCTCTCCAAAAAAGAAAAAAAAACACGTGAATGATACTTCCTCCGTTTCACAATGTAAATCATTCTAGCATTTTCCACATTCATATTGATATTAACGAATCTAGATAGATATATATGTCTAAATTCATTAAAATCAATATGAATATGGAAAATGCTAGAATGACTTATACTGTGAAACGGAGGGAGTATGTGAGAGGCAGGCCCATCATCTTTTTGCTCAGCTAAGTATCCAGCCAGAAATTAATTCTCTTGGATCTATCTACCCTGATTACACAAATGGGCTGAGCGATCAGTGCAAGCAATCTCACCAAAGCTACCCCTACAAAACTTGCAAGAATTGTGCGTATCCAGCAGAGAAGCTTCTAGTAGTTACATGTTTGATTACTGTGTGTGGTTGTGTTTTGCCATTACTATCCTACAAGAACAGGAGGTGGCAAAAATTGCAACCAGTTTCCGAACGCGACA</t>
    <phoneticPr fontId="2" type="noConversion"/>
  </si>
  <si>
    <t>OS01G0225000</t>
  </si>
  <si>
    <t>gene55</t>
  </si>
  <si>
    <t>LPA2554</t>
  </si>
  <si>
    <t>TCGTCGGCAGCGTCAGATGTGTATAAGAGACAGGTACTCGTACGTCCAGAAGTACACG</t>
  </si>
  <si>
    <t>LPA2614</t>
  </si>
  <si>
    <t>GTCTCGTGGGCTCGGAGATGTGTATAAGAGACAGCGTCGAGCTCGTCAAGATCAGG</t>
  </si>
  <si>
    <t>chr08</t>
  </si>
  <si>
    <t>AGACAAAATTATCAAAACTCACCTGGAACAAAAACCGAATTATGAATCAATTTACTGAACTACAAAAGCACGCGATTAACCCTAATTCTCACTTGAAACCGTACCCTAAAGAGAAGAATTAGGTTTTCTGATCAGCTCCTATATATCTCCCTCCTATATTAAGTAAACGAGCAGCCCAACAGCAGCCCGGCCCATTACAAACTAAAACCCTAAACCCAACTTTTCTGTTCCACGTTGGTCCAACATTCTCTCAACTTGATCCAAACATTAATCCACTCCATAATAATAATTATTCTCTAACAGGAAAAAAAAACGGGGTGATGGCAAGCAGGTCGTACGGCTGCGAAGAAGGCGGTGGCGCTGGCCCGCGATACGGCATTTTTTTTATATATAATTTTCTTTTTATCCATGAGCAGATTGTTCAGTTTAGTGTTAAAATGTAAACTAGAATTCGTATTTGAAATGTAATGTATGCTGTATGCATCGGGGACTAATATTAATTTCGGGTTACCTCAATTCGGGAAGGTTAATTTCAAAGGAAAACCACCATTCCGTTCCGAGAAAACGTACGGAAAAACGGAAACAGAGAGCTATATATATTCGCACGGCGCACACAACTTGATTGCTTAATTCACATTCATACGCAGACGCGTTGGCCGGGGAGAACGGCCTCGCCGAGCGCGATGAGGCAGGTCATCGTCGGTCCATGTCGTCGCGGCAGCCAACAGCACGGCGGCTCTCGCCCAATGTTCGGAAATTTCGCCCCCCACCGAAATGCTAACATCTCATCCGAAAATTTTGGTTTTTTGCAATTCTTTTATGAATTTGGTCAAATTTTATTCAAAATCCGTCAAAAATTCAAAAAATTTCCATCTATCGCTCAGCTACGGCAGAAATGTTGATTTCGAAATTTAAAACCCTGCTCTCGCCGGTGTCAAGGTGGAGAAGGGGTAGGCAAGAGAGGGATAGAGCCGTGATGCTCCTGTCCTGTGCGCCAAGGAGGGTGGCGCCGACGATGCGAGGAGGCAGGACGACAAGAAGACCGAGACGGAGTCGTCGGCAAAGAATGCCGCGGCGACGGTGTGGGCAACTTTTTTAACAAGTTGACAAGTACGATCGTAGCACCTTAAGCCTTGCGGTGATCGTAGCACCTCGATCTAGCAAAGAGCTAAACCTAAATGGGTTTTGATAACTAAACCGGCTAGCGGAGCCGATTTCTAGATAACTACCTGTCTCGTGGGCAAAACGGAAGGTTTTCAGGACAAACCTACAAAGAGGTGTCGCACTCTTGCAGCGGCGGCGGACGGTTTACAGTGCAAACCGACAAAGATGGACAAACTAAGAGAAAACTAAAAGCAAAATGAAAAATGATTCGATTGATTGATTATAGATTGGTTTTTTACAATGAACCGGCCATGTCCCTTATATAGGGGTTAGTCATGCCCTCTACAGGCCCTCCTTCACGTCCAACTCGGGGTAGAAACCAAAGAAAACCCGAAACATGCCTTCCCGAGCAAGGAAACCTCGAGACCCGACGAAACACAGTCGGACTCGGACCTGTCGGTCAGACCGGCCTCATACCACCGGCCTGACCAGCCCTCAACCGACGGTCTGACCGCCCAACACACGGCGGTTAGACCGGCCCACTCGGAGGAAACCGGTAGACTTCCAAATTTTAGCAATCTTTCCTACTTTAATCCTAGGTGCCAAATTTGGGTGTAAACACATGCCCCCCTGCCTTTTTTATGAACAACGTGAATCTAAAAGCATAGAACATGTTTTGGTCTTAGGACGATAATCCAATTACCGGCCATATATAGTACCTCCTAAGCATCTTGCCAAACGCTCGGGAAGTATTTCTTCAAGTATTTCCCGTTGATTGCTCGCTGAAAACGCTCCCCTTGAAGTGTCTCCAAAAAGTATGGGTTCCCTCGAACAATGCCGCACACTCGATAAGGACCCTCCCAACTAGGAGACCACTTACCGAACTCCTTGGATCGAGTACCCAAAGGCAAAATTG</t>
    <phoneticPr fontId="2" type="noConversion"/>
  </si>
  <si>
    <t>gene56</t>
  </si>
  <si>
    <t>LPA2555</t>
  </si>
  <si>
    <t>TCGTCGGCAGCGTCAGATGTGTATAAGAGACAGGAAATTTAAAACCCTGCTCTCGCCG</t>
  </si>
  <si>
    <t>LPA2615</t>
  </si>
  <si>
    <t>GTCTCGTGGGCTCGGAGATGTGTATAAGAGACAGGGTGCTACGATCGTACTTGTCAACT</t>
  </si>
  <si>
    <t>TATCTTATTGATGCTGATGTTGATCAGTTCCCGGAACATAAATTTATTGATGCCCACGAGCATGGATTAGGATCGCACTGGAGAAGGAAATACAGAGGTGGGAGAAGGAAATGCAGAGGTACTACAGTATTTTGCATTAGCTTAGATTTTAATGCGTTCAACAGTAAAACTGGTAACTGTTAGAGCACTGTGCTAATGAAGATCATTATAGTGCAAGGCTCAGATCTCCAAAGACAACACTAATACAGAGTACCTCATATGTGCCAATAGAGAGCCCCTTATATGTGCATAGGTGCCAATTTAAAAGTATCTTTACCCATCCGCATAGGTGCCGGTTGTAGAATCAGCACCTATAGAGATTATAGATGCCGGTTCTACAGCTAAAATAGGCAATTATACTCTTTGAACAAATAAAAAAACCCGAGAACCCACCCACAAATTCAAAGCAATATCACCTCGTTGGGGCCACCATCATCACAGATTCGATTACAGAATCAATCTCATAAAACATTCATCACATAATCAAACACAAGAAGAGGGAAAATCTAGAGGAAAAATTTGCAAAAGGAAATCTCTTAAAACATTCATCACAAATTCAATCACATGAAGAGGGAAAATCACTTGGACCGGCGGCTAGAGGCCAAGGCGCGCAGCCGCCGCCATCACTGCTTGTCGTGGGCAGCTCTTGTTCAGTAACCGATAGGGACCTCCAGAATCAGTCGGATTCGTGGCCCCCAAACTCCAACCGACGAATCTAGCGACCGAGGAGGAGGAGGGGGACGCGCGCCACTTTGCCTGCTGCCGCTTGGAGAGAACAGGAGGAGGACGCACCACCCGTGACGACCGAGTGGTGGCGGCCTCAGCGTGCCCACTGCGCGCAACCGCTCATTGCCATCGCGCCCGCTACTGCCACGCCCGCTCCAATCGCCACCTGCCCCTGCTGCGCTCAATACATGATGAAGAGAGGGAAAGAAGAGGTGGCAATCGCCACTATTCGCAAAGGGGGCCGCCGCTGCTGCAAGGAGAGGAGGAGGCATGGCGTGGGAGTCGAGAGGCGATAAGGACGGCTGGGCTTGGCCATGTGGTCGCATGGATAATAATGATGCGCGGCATCGACAGGAGTGTCAATTTTTAAACACATATAATATATATTATTATAGCTGATGGTTTTTCCTCTGTAAACGCTATCTATAGTGTTTAAGGTGTTGGTTCGATATATATATATATATATATATATATATATATATATGTTTTTTTTTGTCATGTAAAGGTAGGAAAATGAACCATCACCTATGAGCCGTCCTTTATAAGAGGTTTATAAGAGGTTTTAGTAGTGCATGCATCCCACGAGGATATATAGGATGGTGCAAATTACTGTAATTAAACATGGTTGCGTATGGAGATTGCCGATCGATCTAGAAATTAAGATGCGATCTGTTTTGTGGAGTAACCGTAATGGCTGAACTATACAATGAGGGTGAAATAGTATTAAAAAAAATTATGTAAGCGTGAAGTGAGCGTAGTTTAACTGGTTAGGTTTCTTGTGGTGGAACCAACGCACCTGGATTCAAATTCTAGATTTAACATGAGTGCTCGCATTTAATTATTCTTTCTGTGGCAGTGTGCACACGTTGTAAGCGTCTGCATTTGTACACTGTGTTTCTAACAAAAAAAAAAGGGTAAGAAAGAGCACATGACATTATGTCACACCATACATGACCCTCTTGTTTTTCTTCATTTTTCAAAATACAGTACAAACGCATATGCTCATAACACGTGCGTGTTCACCCCTATGAATACACACGCACATTACTCTACCCCTGTAAACATCTCCGGAAGATTTGGCCGGCCTATGATTTCTTGAGCAAAATACTTGGGCATTCCATTATGGCAAATAACATGAGCCTACAACCAATCACCCCCATGTTGAGGTGGAGTGGAAATTAAAGGATCGAGGAGAGGATGTTGTATCTTGCAGCTTCCTCGATCGAGCTCAGGAATCATCATCACATCTGACGAT</t>
  </si>
  <si>
    <t>gene57</t>
  </si>
  <si>
    <t>LPA2556</t>
  </si>
  <si>
    <t>TCGTCGGCAGCGTCAGATGTGTATAAGAGACAGGAGAGGGAAAGAAGAGGTGGCAATC</t>
  </si>
  <si>
    <t>LPA2616</t>
  </si>
  <si>
    <t>GTCTCGTGGGCTCGGAGATGTGTATAAGAGACAGGCGTTTACAGAGGAAAAACCATCAGC</t>
  </si>
  <si>
    <t>ATTGCAATTGTCAACTTGGAGCCTGCATAAAAACTTCAAAACTCATATTATATATGTAATGCGCAAAAAATACTTGCATAATAATGTCTGAGAGTGACACATGATCAATTCATATGTATACGACATTGTTATTTTTTTCAAGTATTGCTAATATTCCTTTAATATTTCTTTTAGAGCTAGATATTTCTCAAAGGACAATGCAAAATAATTTATTTTTAGATTAAAAAAATATCAAAAGACCCTCCCCTCCCTAGTCCTAAACCTAAAAACCCAAACCCAAACCCAAAACCAAAACCGTCCATAAACCCACGAAATCCGGCAAAAACGGAAGATTAGACAGGAAGAAAGAAGGGAAGGGAAAGAAAAGCACCGCAGTGGAGAGGAAGAGGAGCAAACCCTCTCCTCTCCTATATCAACCCCAACTCCGCCTCCCCTTCGCCCCTCTTCCTTTCCCCCCTCCGCCCCGCCCCAGATTCCTCCGCCACCACCGCCACCGCCATGGACGACCTCGAGCAGGCCATCCTGCTCGCCTCGGATTCCCCCGCCGCGGCCGCCGCCTCCCCGGCCGTGCGCGCCGAGGCGCTCGCCTACTGCGCGCGCGCCCGCGACGAGACCCCGCCGTCGTCGCTCCTCCACCTCTGCCTCTACGGCCTCGCCTCCTCCCCGCACGCCCACGTCCACTTCTGGTGCCTCCAGACCATCCACGACGCGCTCCTCCTCCGCCGCCGCCTCGCCCTCCCCGACGACCTCGCCCTCCTCCGCTCCTCGCTGCTCTCCCTCGCCGTCTCCTCCAACGCCGCCTCCCCTCCCTTCCTCCGCAACAAGCTCGCCCAGCTCCTCGCCCTCCTCGTCCGCTTCGAGTACCCCCATGTCTACCCTTCCTACTTCCTCGATCTCATCCCGCCCTCGCCGCCGCTGCCGGGACCCACCGACATGTTCGCCCGCGTCCTCGTCTCCCTCGACGATGACCTGCTCTCCCAGGACTACCCGCGCAACGCCGAGGAGGCCTCCGATGCCGGGAGGGTCAAGGACGCCATGCGCGCGCAGTGCGTGCCCCAGATCGCCCGCCACTGGCACGAGGCCGCCGTGTCCCTCCGCGCCGCCGACCCCGCCGTCGCCGCAGTAGCCCTCGATGCGGCGCGGAGGTGCATCTCCTGGATCGATGTCTCCCTGGTCGCGAATGACGTGTTTGTTCCCTTGCTCTTTGACATTGCGCTGTCCCCGGGGAGCGTGGCTCCTCTTGCTGCCGCGGCGGTGGGGTGCCTCTCTGCTGTGGCAGCAAAGAGGATGGACGCGAGGGCAAAGGTGGCGTTGCTGAGGTCGCTCATGTCTGCCCAGAAGGGGTTTGGTAGCCCTGACAGCGGTTTGAAAATGGCACATTTGGTGACGGCATACGCTGTCGAGGCTCTCGAGTGTTATCGCAAGCTTGGCTCTAGTGATGCTGATGGAGCCGCGGCATTGGAAATGCTGGAAGAGGTGCTGCCAGCTGTATTTGCGGCCGCAGAGAGCGGCGATGATGATGAGGTTGATTCGGGCTCGGTGCTTGAGTTTTTATCTGGGTATGTGAGTACGATGAAGGCACCGACAGAGAAGCAACTTGGACACTTGGGACAGATACTGGAGGTGGTGCGGATGCAGATGTCATATGATCCAGTTTATAGGGGTCATCTTGATGTCCTTGACAAGATAGGGAAGGAGGAGGAAGACCTGATGGCAGAGCAGCGGAAGGATTTAATTGCACTATTTCGGAGCATTTGTCGTGTGGCACCAGGTGCCACTCAGCTGTTCATAAGAGGGTTGCTTGTGACGGCCCTTTCATCTGCAGAAGTTAGTGTTGAGGATGTTGAGGTCGCGCTTACTCTGTTTTACCGGCTTGGGGAAATAGTGGGTGAGGAAGAGATCCGGACTGGAGCTGGGTTAATTAGGGAGCTTGTCCCAATGCTCCTTTCAGCGAGATTCTCATGCCACACACACCGCCTAGTTGCATTAGTGTACCTAGACACAATTAGCCGCTATATCA</t>
  </si>
  <si>
    <t>OS07G0613300</t>
  </si>
  <si>
    <t>gene58</t>
  </si>
  <si>
    <t>LPA2557</t>
  </si>
  <si>
    <t>TCGTCGGCAGCGTCAGATGTGTATAAGAGACAGCTCCCTCGACGATGACCTGCTCTC</t>
  </si>
  <si>
    <t>LPA2617</t>
  </si>
  <si>
    <t>GTCTCGTGGGCTCGGAGATGTGTATAAGAGACAGGAGCAAGGGAACAAACACGTCATTC</t>
  </si>
  <si>
    <t>GATGGCAATTTAAGGTTCCGAAACAATACGCCCTAAAAAGACCTAAACCAAAAGACATCGTCCTATTCCAAAGAAAATAATAGGGATCACAATAATTGCAACTATTTTGACCATATTGTCGGTTTTATGCAATTTAGCTGGACATTTTATAATATTGTGGTAATACCGTGAGAATTTGTTAAAACAATAAAAACAAATTATCTACTGTTGTGCGGATTATCCGCGTGATTGTATAAACAAATTAAATATTTTGATAAATAAACTTTAACGAATAACTTAAAATAAGTGGTTCTTAAACAATACAATAGAAAAAATTACAAAATGTATTAGCATGGATTGAATAATATATTTCAATATATAATTCGGTGCATAATCTGAAAAGAATGATGCGTGCCCTATTTTGTAGGTTGGGCCCATCTTTCATATATGTGTATAATACTCACTTTATTACAAGCTAGACCCACAATTTTTTAGATAGACATTGAGGAAAACTTGCATATTTTGTACAAAACTGTGTATTATTGTTGTAGCTTATTATTTAGATCAAATATCCAGCTACAATTACTGTAAATCCATGGTTTTGATGATGAAACAACTACAGTTTTGTGAACTTTACCAAAAGAAAAAGGACGAAGTAAGGGAAATGAGAGGACATAAATTGGCGTATTAGAGCATCTCCAACAGAATCTCTATTTGACTCTCCAAGTTAAAATTTGGCCAACACAGATAAAAAACGAGCTCCTACAGACTCCCCACCTAGATGCCCAAGCCATCCGGATGGCCAAATTGCTCCACCGGCTGGCCAAATGTAGCCAGCCTCCTCCACTGGCTAAAGGTGGGTCCCACCACCACTCCCAGCCCCATCATTCCTCTCTCTCTCTCTCTACCAGCCACGAGCTGACGGCAACGACGGTGGGGTCGGCGGTGCGGAGGGACATGGCGGCCTCGTGCCAGTGGCGGGCGATCTGGGGCACGCACTGCACGCGCATGGCGTCCTTGACCCTCCCGGCATCGGAGGCCTCCTCGGCGTTGCGTGGGTGGTCATGGGAAAGCAGGTCGTTGTCGAGGGAGACGAGGACGCAGGCGAACATGTCAGTGGGGCCCGGCTGTGGCGGCGAGGGCGGGATGAGAACGAGGAAGTAGGAAGGGTAGACATGGGGGTACTCGAAGCGCATGAGGAGGGCGATGAGCTAGGCGAGCTTGTTGCGGAGGAAGGGAGGGGAGGCCGTGGAGGCAGAGGTGGAGGAGCGACGATGGAGGGGTCTCGTCGCGGGCGTGGGTGTAGTAGGCGAGCACCTCGGTGCGCACGGCCGGGAGGCGGGGGAATCAGAGGCGAGCAGGATGGCCTGCTCGAGGTCATCCATGGCGGTGGCGGTGGTGGCGGAGGAATCTGGGCTGGGGCAGAGGGGGGAAAGGAAGAGAAGGGAAGGGGAGGCAGAGTTGGGGGACCGCCGCCGCCACGGGGGACCGCCTCACCGCCATGCTCTCACCCATGCTCGTGTAGCTGCTCAAGAAAAGGGGGAGAAAATTTGGAAGAACAAAGAGTTGAGGCTGACACGCGGGTCCCACTGCCATACACTCAGAATAGAGATGATGAATGGAGAGGCTGTTGGAGTAAATAATAAACTTGCTAATTAAATGAAGAGTTAGCCAAATAAATATTTGGAGAGTTAGATGTAGAGAGGCTGTTGGAGATGCTCTTAGTGATAGTACTCCAGTTTGCTAGCTGGATGCTGATGAACATAGACGTACGTATTATACTATTATTCATTTCCCTGGTCAGCTGGTCGCTGCACCCATGATTTGATCACGGAAGCATGTTGGTACGGTAGACGAGATATTGTTCAACTTATTATGGTCAACTCGTACGTTACACGGTCGATTGTGTTAGATGCGATCATACTGTCGTTTGGTCAGCAAGCAACGATGCTAAAGTTCTTGGGATTCTTCAACTCCAAAACCAATCTTATTCTGATAGTACATGCAGAGCTCGTGAAGAAAAACTATGTTGTTTCTTTTT</t>
  </si>
  <si>
    <t>gene59</t>
  </si>
  <si>
    <t>LPA2558</t>
  </si>
  <si>
    <t>TCGTCGGCAGCGTCAGATGTGTATAAGAGACAGCTCTCTCTCTCTCTCTACCAGCCAC</t>
  </si>
  <si>
    <t>LPA2618</t>
  </si>
  <si>
    <t>GTCTCGTGGGCTCGGAGATGTGTATAAGAGACAGGACAACGACCTGCTTTCCCATGAC</t>
  </si>
  <si>
    <t>GCCACTTTCAATCGAGGCCACTAGATCAAACCCATTAAAACATCAATCATCAGATCATACATACTCGAGAGATGCTTTGATTAGACACCTAGTTGAAAGGGTGGAAGTACAAATACTAAAGAAGTAAATAATATAAATGCATGCTATTTTGCACAAAAAGTGGCACGCACATTGCAAATGGCAAACCAGAACCAGAACAAGAACTATATAAGGTTTCATGTTGCTCGTCTATAAGAAAAGCGCTTGCCGCCCTAAAATAATAAATACTTGCACAACATATCTCAACCAACCTAATCTATTCACTAGTCACTACATATAAACACCTCCTTTCAGAATATTGCAAAACACAGTAATGTAGCCCTTTTTGCATAAGTAACTACTACATTAAAACATTCGAACTCGTGCGCCTATTTGTCAGATAAGGAAACACAATTTTTTTTCTAATCCCCAACACCACAAGACAAGAGCATGAAATCTGCGCACAACATTTCATACTCATAACTCATCCATAACACCAAATAACCTCTCGAATCCTACTGTTCCACAGGTGATTATCCACACTATCCCATACCTAACACCAATTTTCATCCATCCTCGCGCTTCTAGCATGCAAATTCACCCCCCAAGGCCCCAACCCCTATGCACTACGGCCAAGCGGCCTCACACCCTCATCGCTTCCCCCCAAGCACGAATTGCGAGTCCAATCGCGGGTGCCCAAACCCTAAACGCAGTGCCCAATTTCGAACCCACACTACTCGTGGCAAAGGCAACAAAGGGAGGAGAGGAGATCGATCCTCACCGTCTCGGGGAGCGGCGTGGAGCTCCCGTCGTCGCCCGGCGCCTCGCCGGCCTTGTCCCCGCTCCCGACGACGCTGTCGACGTCGTCCATTACCACTTCCCCCCCCCCCCCCCGCTCTCCAGTCCCACGAACGCGGCTCGGAATCTCCGTCACCGGGAACCGCCGCGTCGAGAGCCGGGGCTCGCCGGCGTGGTGTGTGCGTGGATGCCGCCGCTTCTACGAGGGCCTCCACCCGGCGTGGGGGTGGATTGGTCTAGGGTTTGGAGCGGAGGCGGCGGCGGCGGCGAGGCGGAGGCGAGGTGGTCGGCGACGGAGAAGGGAAGAAGAAGAAGAAATAAAAGGCGAGAGAAAAGCAGAAAGGAGAGGAGAGGAGAAGCGATGGAAAATTCTGGACTCTGCTCGTGTGATCGATTCCTCCGGCTCGTCGGTTACGGGAAATTTCATTTTACGCCTTTCAGTGGGGAAGACGTATCAACGTAAGTATTTGCGCTTTCGTGAACCGTCGGGCATCTCGTCCGCGTGGGACGGCGTTTTTGGTTTTCGTGGAAGTTCTGAGAAATTGATCTCGTGATGATAGAGTTCTTAGAAATTGGATACATCCAGCCTTTACTTAGAAAAAAAAAGCTATAGTTATCAATTATAATGTTTTTGGATAAACCAAAAGCAAAAGTTCAACCTAATAAAGTTAAAGAAAGGATATACTTGAGAAGAACAAGCACATAAGAAGACAACTTAGGTTGTGTTCGGTAGCCATGGTTCCTAACTTATATTTCTCGTTTTTTACGCATACGCTTTCCAAATTGTTCAATGGTACTCCCTCCATCCTAAAATATAAGCACTTTTGAATTTTGATATGATATTCGAGATGTTACTTTGACTAACAATATCTACAAAAGTAAGATTTTTTAAATAAAAATAGTAGTATATTATGATAGTTTGTTCAATGATAGATCAAGTAACATCAAATTTACATGATTGATTTTTGTTGCTATTAATGGTCAAAATTAAGAAAGTTTGACTTGGCACTGTTGTAAAAATACTTATATTTTGAAGCGGAAGGAGTATGTAATCAATACTTAATTAACCAGGTACTAATGAGTCGCTCAGCCTTATGGTGTTTTCTTTTACCACCTCTTTCGTCTAATACTTCATTGTTTTTATGCGCACGCTTCCTAAACTATAAAACAATGTGTTTTAAATTCTATAGAAAAGCTGCTTTAA</t>
  </si>
  <si>
    <t>OS05G0200500</t>
  </si>
  <si>
    <t>gene60</t>
  </si>
  <si>
    <t>LPA2559</t>
  </si>
  <si>
    <t>TCGTCGGCAGCGTCAGATGTGTATAAGAGACAGGTCGACGTCGTCCATTACCACTTC</t>
  </si>
  <si>
    <t>LPA2619</t>
  </si>
  <si>
    <t>GTCTCGTGGGCTCGGAGATGTGTATAAGAGACAGCTTCTTCTTCTTCCCTTCTCCGTCG</t>
  </si>
  <si>
    <t>Target</t>
    <phoneticPr fontId="2" type="noConversion"/>
  </si>
  <si>
    <t>Target_site</t>
    <phoneticPr fontId="2" type="noConversion"/>
  </si>
  <si>
    <t>Target_sequence</t>
  </si>
  <si>
    <t>Target_sequence</t>
    <phoneticPr fontId="2" type="noConversion"/>
  </si>
  <si>
    <t>Genome_sequence</t>
    <phoneticPr fontId="2" type="noConversion"/>
  </si>
  <si>
    <t>Reverse_target</t>
    <phoneticPr fontId="2" type="noConversion"/>
  </si>
  <si>
    <t>Off-target_sequence</t>
    <phoneticPr fontId="2" type="noConversion"/>
  </si>
  <si>
    <t>LeftPrimer_name</t>
    <phoneticPr fontId="2" type="noConversion"/>
  </si>
  <si>
    <t>RightPrimer_name</t>
    <phoneticPr fontId="2" type="noConversion"/>
  </si>
  <si>
    <t>LeftPrimer(1000X Add_joint）
F-joint-TCGTCGGCAGCGTCAGATGTGTATAAGAGACAG</t>
    <phoneticPr fontId="2" type="noConversion"/>
  </si>
  <si>
    <t>RightPrimer（1000X Add_joint）
R-joint-GTCTCGTGGGCTCGGAGATGTGTATAAGAGACAG</t>
    <phoneticPr fontId="2" type="noConversion"/>
  </si>
  <si>
    <t>Off-target_sites
(OTS)</t>
    <phoneticPr fontId="2" type="noConversion"/>
  </si>
  <si>
    <t>OTS_1-1</t>
  </si>
  <si>
    <t>OTS_1-2</t>
  </si>
  <si>
    <t>OTS_1-3</t>
  </si>
  <si>
    <t>OTS_1-4</t>
  </si>
  <si>
    <t>OTS_1-5</t>
  </si>
  <si>
    <t>OTS_2-1</t>
  </si>
  <si>
    <t>OTS_2-2</t>
  </si>
  <si>
    <t>OTS_2-3</t>
  </si>
  <si>
    <t>OTS_2-4</t>
  </si>
  <si>
    <t>OTS_2-5</t>
  </si>
  <si>
    <t>OTS_3-1</t>
  </si>
  <si>
    <t>OTS_3-2</t>
  </si>
  <si>
    <t>OTS_3-3</t>
  </si>
  <si>
    <t>OTS_3-4</t>
  </si>
  <si>
    <t>OTS_3-5</t>
  </si>
  <si>
    <t>OTS_4-1</t>
  </si>
  <si>
    <t>OTS_4-2</t>
  </si>
  <si>
    <t>OTS_4-3</t>
  </si>
  <si>
    <t>OTS_4-4</t>
  </si>
  <si>
    <t>OTS_4-5</t>
  </si>
  <si>
    <t>OTS_5-1</t>
  </si>
  <si>
    <t>OTS_5-2</t>
  </si>
  <si>
    <t>OTS_5-3</t>
  </si>
  <si>
    <t>OTS_5-4</t>
  </si>
  <si>
    <t>OTS_5-5</t>
  </si>
  <si>
    <t>OTS_6-1</t>
  </si>
  <si>
    <t>OTS_6-2</t>
  </si>
  <si>
    <t>OTS_6-3</t>
  </si>
  <si>
    <t>OTS_6-4</t>
  </si>
  <si>
    <t>OTS_6-5</t>
  </si>
  <si>
    <t>OTS_7-1</t>
  </si>
  <si>
    <t>OTS_7-2</t>
  </si>
  <si>
    <t>OTS_7-3</t>
  </si>
  <si>
    <t>OTS_7-4</t>
  </si>
  <si>
    <t>OTS_7-5</t>
  </si>
  <si>
    <t>OTS_8-1</t>
  </si>
  <si>
    <t>OTS_8-2</t>
  </si>
  <si>
    <t>OTS_8-3</t>
  </si>
  <si>
    <t>OTS_8-4</t>
  </si>
  <si>
    <t>OTS_8-5</t>
  </si>
  <si>
    <t>OTS_9-1</t>
  </si>
  <si>
    <t>OTS_9-2</t>
  </si>
  <si>
    <t>OTS_9-3</t>
  </si>
  <si>
    <t>OTS_9-4</t>
  </si>
  <si>
    <t>OTS_9-5</t>
  </si>
  <si>
    <t>OTS_10-1</t>
  </si>
  <si>
    <t>OTS_10-2</t>
  </si>
  <si>
    <t>OTS_10-3</t>
  </si>
  <si>
    <t>OTS_10-4</t>
  </si>
  <si>
    <t>OTS_10-5</t>
  </si>
  <si>
    <t>OTS_11-1</t>
  </si>
  <si>
    <t>OTS_11-2</t>
  </si>
  <si>
    <t>OTS_11-3</t>
  </si>
  <si>
    <t>OTS_11-4</t>
  </si>
  <si>
    <t>OTS_11-5</t>
  </si>
  <si>
    <t>OTS_12-1</t>
  </si>
  <si>
    <t>OTS_12-2</t>
  </si>
  <si>
    <t>OTS_12-3</t>
  </si>
  <si>
    <t>OTS_12-4</t>
  </si>
  <si>
    <t>OTS_12-5</t>
  </si>
  <si>
    <r>
      <t>GCATGACAAGAGCTC</t>
    </r>
    <r>
      <rPr>
        <b/>
        <sz val="11"/>
        <color rgb="FFFF0000"/>
        <rFont val="等线"/>
        <family val="3"/>
        <charset val="134"/>
        <scheme val="minor"/>
      </rPr>
      <t>AA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TGG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</si>
  <si>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GC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TGACA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GCTCCGA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</si>
  <si>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</t>
    </r>
    <r>
      <rPr>
        <sz val="11"/>
        <color theme="1"/>
        <rFont val="等线"/>
        <family val="3"/>
        <charset val="134"/>
        <scheme val="minor"/>
      </rPr>
      <t>CATGACAA</t>
    </r>
    <r>
      <rPr>
        <b/>
        <sz val="11"/>
        <color rgb="FFFF0000"/>
        <rFont val="等线"/>
        <family val="3"/>
        <charset val="134"/>
        <scheme val="minor"/>
      </rPr>
      <t>CGC</t>
    </r>
    <r>
      <rPr>
        <sz val="11"/>
        <color theme="1"/>
        <rFont val="等线"/>
        <family val="3"/>
        <charset val="134"/>
        <scheme val="minor"/>
      </rPr>
      <t>CTCC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</si>
  <si>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</t>
    </r>
    <r>
      <rPr>
        <sz val="11"/>
        <color rgb="FF000000"/>
        <rFont val="等线"/>
        <family val="3"/>
        <charset val="134"/>
        <scheme val="minor"/>
      </rPr>
      <t>GGTT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TTC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TGTAC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GGGG</t>
    </r>
    <phoneticPr fontId="2" type="noConversion"/>
  </si>
  <si>
    <r>
      <t>G</t>
    </r>
    <r>
      <rPr>
        <sz val="11"/>
        <color rgb="FF000000"/>
        <rFont val="等线"/>
        <family val="3"/>
        <charset val="134"/>
        <scheme val="minor"/>
      </rPr>
      <t>GGTTC</t>
    </r>
    <r>
      <rPr>
        <b/>
        <sz val="11"/>
        <color rgb="FFFF0000"/>
        <rFont val="等线"/>
        <family val="3"/>
        <charset val="134"/>
        <scheme val="minor"/>
      </rPr>
      <t>AC</t>
    </r>
    <r>
      <rPr>
        <sz val="11"/>
        <color rgb="FF000000"/>
        <rFont val="等线"/>
        <family val="3"/>
        <charset val="134"/>
        <scheme val="minor"/>
      </rPr>
      <t>CCT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rgb="FF000000"/>
        <rFont val="等线"/>
        <family val="3"/>
        <charset val="134"/>
        <scheme val="minor"/>
      </rPr>
      <t>TAC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</si>
  <si>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GTT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TTC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TG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rgb="FF000000"/>
        <rFont val="等线"/>
        <family val="3"/>
        <charset val="134"/>
        <scheme val="minor"/>
      </rPr>
      <t>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</si>
  <si>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CTC</t>
    </r>
    <r>
      <rPr>
        <sz val="11"/>
        <color rgb="FF000000"/>
        <rFont val="等线"/>
        <family val="3"/>
        <charset val="134"/>
        <scheme val="minor"/>
      </rPr>
      <t>TTCTTCCTGTA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GAGAG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</si>
  <si>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CGGGCC</t>
    </r>
    <r>
      <rPr>
        <b/>
        <sz val="11"/>
        <color rgb="FFFF0000"/>
        <rFont val="等线"/>
        <family val="3"/>
        <charset val="134"/>
        <scheme val="minor"/>
      </rPr>
      <t>GG</t>
    </r>
    <r>
      <rPr>
        <sz val="11"/>
        <color theme="1"/>
        <rFont val="等线"/>
        <family val="3"/>
        <charset val="134"/>
        <scheme val="minor"/>
      </rPr>
      <t>GGAGC</t>
    </r>
    <r>
      <rPr>
        <b/>
        <sz val="11"/>
        <color rgb="FFFF0000"/>
        <rFont val="等线"/>
        <family val="3"/>
        <charset val="134"/>
        <scheme val="minor"/>
      </rPr>
      <t>AG</t>
    </r>
    <r>
      <rPr>
        <sz val="11"/>
        <color theme="1"/>
        <rFont val="等线"/>
        <family val="3"/>
        <charset val="134"/>
        <scheme val="minor"/>
      </rPr>
      <t>CGTGG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</si>
  <si>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GGCCATGGA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CTACGT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T</t>
    </r>
    <phoneticPr fontId="2" type="noConversion"/>
  </si>
  <si>
    <r>
      <t>CGGG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CTACG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</si>
  <si>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ATGGAGC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</si>
  <si>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</t>
    </r>
    <r>
      <rPr>
        <b/>
        <sz val="11"/>
        <color rgb="FFFF0000"/>
        <rFont val="等线"/>
        <family val="3"/>
        <charset val="134"/>
        <scheme val="minor"/>
      </rPr>
      <t>CG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GGAG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TACGTGG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</si>
  <si>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GTG</t>
    </r>
    <r>
      <rPr>
        <b/>
        <sz val="11"/>
        <color rgb="FFFF0000"/>
        <rFont val="等线"/>
        <family val="3"/>
        <charset val="134"/>
        <scheme val="minor"/>
      </rPr>
      <t>AG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AAGAGCTCCGG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</si>
  <si>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GTGGCGCTCA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CCGG </t>
    </r>
    <r>
      <rPr>
        <b/>
        <sz val="11"/>
        <color rgb="FF2E8B57"/>
        <rFont val="等线"/>
        <family val="3"/>
        <charset val="134"/>
        <scheme val="minor"/>
      </rPr>
      <t>CGG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</si>
  <si>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TCAAG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GCTCCGG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</si>
  <si>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AGT</t>
    </r>
    <r>
      <rPr>
        <sz val="11"/>
        <color theme="1"/>
        <rFont val="等线"/>
        <family val="3"/>
        <charset val="134"/>
        <scheme val="minor"/>
      </rPr>
      <t>GCGCTC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AGAGCTCCGG </t>
    </r>
    <r>
      <rPr>
        <b/>
        <sz val="11"/>
        <color rgb="FF2E8B57"/>
        <rFont val="等线"/>
        <family val="3"/>
        <charset val="134"/>
        <scheme val="minor"/>
      </rPr>
      <t>TGGG</t>
    </r>
    <phoneticPr fontId="2" type="noConversion"/>
  </si>
  <si>
    <r>
      <t>AGC</t>
    </r>
    <r>
      <rPr>
        <sz val="11"/>
        <color theme="1"/>
        <rFont val="等线"/>
        <family val="3"/>
        <charset val="134"/>
        <scheme val="minor"/>
      </rPr>
      <t>GCGCTC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AGAGCTCCGG </t>
    </r>
    <r>
      <rPr>
        <b/>
        <sz val="11"/>
        <color rgb="FF2E8B57"/>
        <rFont val="等线"/>
        <family val="3"/>
        <charset val="134"/>
        <scheme val="minor"/>
      </rPr>
      <t>TGGG</t>
    </r>
    <phoneticPr fontId="2" type="noConversion"/>
  </si>
  <si>
    <r>
      <t>GGGAC</t>
    </r>
    <r>
      <rPr>
        <b/>
        <sz val="11"/>
        <color rgb="FFFF0000"/>
        <rFont val="等线"/>
        <family val="3"/>
        <charset val="134"/>
        <scheme val="minor"/>
      </rPr>
      <t>TT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TTGT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GTTGGT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</si>
  <si>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CTTG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TTGGT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</si>
  <si>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GGGACCC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GTG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TTGGT </t>
    </r>
    <r>
      <rPr>
        <b/>
        <sz val="11"/>
        <color rgb="FF2E8B57"/>
        <rFont val="等线"/>
        <family val="3"/>
        <charset val="134"/>
        <scheme val="minor"/>
      </rPr>
      <t>GGG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</si>
  <si>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GGGACCC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GTG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TTGGT </t>
    </r>
    <r>
      <rPr>
        <b/>
        <sz val="11"/>
        <color rgb="FF2E8B57"/>
        <rFont val="等线"/>
        <family val="3"/>
        <charset val="134"/>
        <scheme val="minor"/>
      </rPr>
      <t>GGG</t>
    </r>
    <r>
      <rPr>
        <b/>
        <sz val="11"/>
        <color rgb="FFFF0000"/>
        <rFont val="等线"/>
        <family val="3"/>
        <charset val="134"/>
        <scheme val="minor"/>
      </rPr>
      <t>A</t>
    </r>
  </si>
  <si>
    <r>
      <t>GGGACCC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TGT</t>
    </r>
    <r>
      <rPr>
        <b/>
        <sz val="11"/>
        <color rgb="FFFF0000"/>
        <rFont val="等线"/>
        <family val="3"/>
        <charset val="134"/>
        <scheme val="minor"/>
      </rPr>
      <t>CA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</si>
  <si>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GCCCAAG</t>
    </r>
    <r>
      <rPr>
        <b/>
        <sz val="11"/>
        <color rgb="FFFF0000"/>
        <rFont val="等线"/>
        <family val="3"/>
        <charset val="134"/>
        <scheme val="minor"/>
      </rPr>
      <t>CA</t>
    </r>
    <r>
      <rPr>
        <sz val="11"/>
        <color theme="1"/>
        <rFont val="等线"/>
        <family val="3"/>
        <charset val="134"/>
        <scheme val="minor"/>
      </rPr>
      <t>ACCCTAACCTT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</si>
  <si>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GCCCAA</t>
    </r>
    <r>
      <rPr>
        <b/>
        <sz val="11"/>
        <color rgb="FFFF0000"/>
        <rFont val="等线"/>
        <family val="3"/>
        <charset val="134"/>
        <scheme val="minor"/>
      </rPr>
      <t>AA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AACC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</si>
  <si>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CAAGTGAC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AT</t>
    </r>
    <r>
      <rPr>
        <sz val="11"/>
        <color theme="1"/>
        <rFont val="等线"/>
        <family val="3"/>
        <charset val="134"/>
        <scheme val="minor"/>
      </rPr>
      <t>ACCT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</si>
  <si>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GCCC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AACCT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</si>
  <si>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CCAAGTGA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</si>
  <si>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GACTTGAG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</si>
  <si>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GCC</t>
    </r>
    <r>
      <rPr>
        <sz val="11"/>
        <color theme="1"/>
        <rFont val="等线"/>
        <family val="3"/>
        <charset val="134"/>
        <scheme val="minor"/>
      </rPr>
      <t>AGGTAG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ACTTGAG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</si>
  <si>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CGGTTG</t>
    </r>
    <r>
      <rPr>
        <b/>
        <sz val="11"/>
        <color rgb="FFFF0000"/>
        <rFont val="等线"/>
        <family val="3"/>
        <charset val="134"/>
        <scheme val="minor"/>
      </rPr>
      <t>GA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GACT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</si>
  <si>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</t>
    </r>
    <r>
      <rPr>
        <sz val="11"/>
        <color theme="1"/>
        <rFont val="等线"/>
        <family val="3"/>
        <charset val="134"/>
        <scheme val="minor"/>
      </rPr>
      <t>GGT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GAGG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</si>
  <si>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</t>
    </r>
    <r>
      <rPr>
        <b/>
        <sz val="11"/>
        <color rgb="FFFF0000"/>
        <rFont val="等线"/>
        <family val="3"/>
        <charset val="134"/>
        <scheme val="minor"/>
      </rPr>
      <t>CGC</t>
    </r>
    <r>
      <rPr>
        <sz val="11"/>
        <color theme="1"/>
        <rFont val="等线"/>
        <family val="3"/>
        <charset val="134"/>
        <scheme val="minor"/>
      </rPr>
      <t>AGGT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GGACTTG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</si>
  <si>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TGTG</t>
    </r>
    <r>
      <rPr>
        <b/>
        <sz val="11"/>
        <color rgb="FFFF0000"/>
        <rFont val="等线"/>
        <family val="3"/>
        <charset val="134"/>
        <scheme val="minor"/>
      </rPr>
      <t>GA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CGCCGGCGAG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</si>
  <si>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AGGCCG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CGAG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</si>
  <si>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TG</t>
    </r>
    <r>
      <rPr>
        <b/>
        <sz val="11"/>
        <color rgb="FFFF0000"/>
        <rFont val="等线"/>
        <family val="3"/>
        <charset val="134"/>
        <scheme val="minor"/>
      </rPr>
      <t>GA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AGGCCG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CGGCGAG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</si>
  <si>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GTG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CGCCGGC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</si>
  <si>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GGAC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GGTCGACG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</si>
  <si>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CATG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CCGTG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TCGACG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</si>
  <si>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GGACATG</t>
    </r>
    <r>
      <rPr>
        <b/>
        <sz val="11"/>
        <color rgb="FFFF0000"/>
        <rFont val="等线"/>
        <family val="3"/>
        <charset val="134"/>
        <scheme val="minor"/>
      </rPr>
      <t>AT</t>
    </r>
    <r>
      <rPr>
        <sz val="11"/>
        <color theme="1"/>
        <rFont val="等线"/>
        <family val="3"/>
        <charset val="134"/>
        <scheme val="minor"/>
      </rPr>
      <t>CGT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GTCG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</si>
  <si>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GGAC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CGTGGTC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</si>
  <si>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CGAAGCGGTCG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</si>
  <si>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</t>
    </r>
    <r>
      <rPr>
        <sz val="11"/>
        <color theme="1"/>
        <rFont val="等线"/>
        <family val="3"/>
        <charset val="134"/>
        <scheme val="minor"/>
      </rPr>
      <t>GGAGGCG</t>
    </r>
    <r>
      <rPr>
        <b/>
        <sz val="11"/>
        <color rgb="FFFF0000"/>
        <rFont val="等线"/>
        <family val="3"/>
        <charset val="134"/>
        <scheme val="minor"/>
      </rPr>
      <t>TC</t>
    </r>
    <r>
      <rPr>
        <sz val="11"/>
        <color theme="1"/>
        <rFont val="等线"/>
        <family val="3"/>
        <charset val="134"/>
        <scheme val="minor"/>
      </rPr>
      <t>GCGGTCGGCG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</si>
  <si>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AGGCGA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GCGGTCGG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</si>
  <si>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GGA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GCGAAG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CGGCG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</si>
  <si>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CGGT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CATCCTGC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</si>
  <si>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AT</t>
    </r>
    <r>
      <rPr>
        <sz val="11"/>
        <color theme="1"/>
        <rFont val="等线"/>
        <family val="3"/>
        <charset val="134"/>
        <scheme val="minor"/>
      </rPr>
      <t>GGTA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CCTGCAG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</si>
  <si>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AGG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CGCCGA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TGCG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</si>
  <si>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AGG</t>
    </r>
    <r>
      <rPr>
        <b/>
        <sz val="11"/>
        <color rgb="FFFF0000"/>
        <rFont val="等线"/>
        <family val="3"/>
        <charset val="134"/>
        <scheme val="minor"/>
      </rPr>
      <t>GG</t>
    </r>
    <r>
      <rPr>
        <sz val="11"/>
        <color theme="1"/>
        <rFont val="等线"/>
        <family val="3"/>
        <charset val="134"/>
        <scheme val="minor"/>
      </rPr>
      <t>GCCGCCG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TGCTGC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</si>
  <si>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AGGA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CCGATGC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</si>
  <si>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GGATGCCGCCG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</si>
  <si>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CATG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CCGTG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TCGACG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</si>
  <si>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GGACATG</t>
    </r>
    <r>
      <rPr>
        <b/>
        <sz val="11"/>
        <color rgb="FFFF0000"/>
        <rFont val="等线"/>
        <family val="3"/>
        <charset val="134"/>
        <scheme val="minor"/>
      </rPr>
      <t>AT</t>
    </r>
    <r>
      <rPr>
        <sz val="11"/>
        <color theme="1"/>
        <rFont val="等线"/>
        <family val="3"/>
        <charset val="134"/>
        <scheme val="minor"/>
      </rPr>
      <t>CGT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GTCG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</si>
  <si>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CCGT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GTCGACG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</si>
  <si>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TGGAGGCG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CGGCG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</si>
  <si>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</t>
    </r>
    <r>
      <rPr>
        <sz val="11"/>
        <color theme="1"/>
        <rFont val="等线"/>
        <family val="3"/>
        <charset val="134"/>
        <scheme val="minor"/>
      </rPr>
      <t>GGAGGCG</t>
    </r>
    <r>
      <rPr>
        <b/>
        <sz val="11"/>
        <color rgb="FFFF0000"/>
        <rFont val="等线"/>
        <family val="3"/>
        <charset val="134"/>
        <scheme val="minor"/>
      </rPr>
      <t>TC</t>
    </r>
    <r>
      <rPr>
        <sz val="11"/>
        <color theme="1"/>
        <rFont val="等线"/>
        <family val="3"/>
        <charset val="134"/>
        <scheme val="minor"/>
      </rPr>
      <t>GCGGTCGGCG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</si>
  <si>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GGA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GCGAAG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CGGCG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</si>
  <si>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CCG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TACATCCT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CAGAA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CGG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</si>
  <si>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CC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CATCC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GCAGAACG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</si>
  <si>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CG</t>
    </r>
    <r>
      <rPr>
        <b/>
        <sz val="11"/>
        <color rgb="FFFF0000"/>
        <rFont val="等线"/>
        <family val="3"/>
        <charset val="134"/>
        <scheme val="minor"/>
      </rPr>
      <t>CG</t>
    </r>
    <r>
      <rPr>
        <sz val="11"/>
        <color theme="1"/>
        <rFont val="等线"/>
        <family val="3"/>
        <charset val="134"/>
        <scheme val="minor"/>
      </rPr>
      <t>ACATCCTGC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GAA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</si>
  <si>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AGG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CGCCGA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TGCG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</si>
  <si>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AGGA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CCGATGC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</si>
  <si>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GGATGCCGCCG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</si>
  <si>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t>Gene_index</t>
    <phoneticPr fontId="2" type="noConversion"/>
  </si>
  <si>
    <t>Off-target_sequence</t>
    <phoneticPr fontId="2" type="noConversion"/>
  </si>
  <si>
    <t>Cas9</t>
    <phoneticPr fontId="2" type="noConversion"/>
  </si>
  <si>
    <t>Sequence number of positive samples</t>
    <phoneticPr fontId="2" type="noConversion"/>
  </si>
  <si>
    <t>Mutation efficiency of positive samples</t>
    <phoneticPr fontId="2" type="noConversion"/>
  </si>
  <si>
    <t>HJ0783</t>
    <phoneticPr fontId="2" type="noConversion"/>
  </si>
  <si>
    <t>HJ0784</t>
  </si>
  <si>
    <t>HJ0785</t>
  </si>
  <si>
    <t>HJ0786</t>
  </si>
  <si>
    <t>HJ0788</t>
  </si>
  <si>
    <t>HJ0789</t>
  </si>
  <si>
    <t>HJ0790</t>
  </si>
  <si>
    <t>HJ0791</t>
  </si>
  <si>
    <t>HJ0793</t>
  </si>
  <si>
    <t>HJ0794</t>
  </si>
  <si>
    <t>HJ0795</t>
  </si>
  <si>
    <t>HJ0796</t>
  </si>
  <si>
    <r>
      <t>GCATGACAAGAGCTC</t>
    </r>
    <r>
      <rPr>
        <b/>
        <sz val="11"/>
        <color rgb="FFFF0000"/>
        <rFont val="等线"/>
        <family val="3"/>
        <charset val="134"/>
        <scheme val="minor"/>
      </rPr>
      <t>AA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TGG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</si>
  <si>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C</t>
    </r>
    <r>
      <rPr>
        <sz val="11"/>
        <color rgb="FF000000"/>
        <rFont val="等线"/>
        <family val="3"/>
        <charset val="134"/>
        <scheme val="minor"/>
      </rPr>
      <t>GGTT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TTC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TGTAC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GGGG</t>
    </r>
    <phoneticPr fontId="2" type="noConversion"/>
  </si>
  <si>
    <r>
      <t>G</t>
    </r>
    <r>
      <rPr>
        <sz val="11"/>
        <color rgb="FF000000"/>
        <rFont val="等线"/>
        <family val="3"/>
        <charset val="134"/>
        <scheme val="minor"/>
      </rPr>
      <t>GGTTC</t>
    </r>
    <r>
      <rPr>
        <b/>
        <sz val="11"/>
        <color rgb="FFFF0000"/>
        <rFont val="等线"/>
        <family val="3"/>
        <charset val="134"/>
        <scheme val="minor"/>
      </rPr>
      <t>AC</t>
    </r>
    <r>
      <rPr>
        <sz val="11"/>
        <color rgb="FF000000"/>
        <rFont val="等线"/>
        <family val="3"/>
        <charset val="134"/>
        <scheme val="minor"/>
      </rPr>
      <t>CCT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rgb="FF000000"/>
        <rFont val="等线"/>
        <family val="3"/>
        <charset val="134"/>
        <scheme val="minor"/>
      </rPr>
      <t>TAC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</si>
  <si>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GTT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TTC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TG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rgb="FF000000"/>
        <rFont val="等线"/>
        <family val="3"/>
        <charset val="134"/>
        <scheme val="minor"/>
      </rPr>
      <t>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</si>
  <si>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</t>
    </r>
    <r>
      <rPr>
        <b/>
        <sz val="11"/>
        <color rgb="FFFF0000"/>
        <rFont val="等线"/>
        <family val="3"/>
        <charset val="134"/>
        <scheme val="minor"/>
      </rPr>
      <t>CG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GGAG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TACGTGG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</si>
  <si>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GTG</t>
    </r>
    <r>
      <rPr>
        <b/>
        <sz val="11"/>
        <color rgb="FFFF0000"/>
        <rFont val="等线"/>
        <family val="3"/>
        <charset val="134"/>
        <scheme val="minor"/>
      </rPr>
      <t>AG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AAGAGCTCCGG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</si>
  <si>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GTGGCGCTCA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CCGG </t>
    </r>
    <r>
      <rPr>
        <b/>
        <sz val="11"/>
        <color rgb="FF2E8B57"/>
        <rFont val="等线"/>
        <family val="3"/>
        <charset val="134"/>
        <scheme val="minor"/>
      </rPr>
      <t>CGG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</si>
  <si>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TCAAG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GCTCCGG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</si>
  <si>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TGACA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GCTCCGA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</si>
  <si>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CTC</t>
    </r>
    <r>
      <rPr>
        <sz val="11"/>
        <color rgb="FF000000"/>
        <rFont val="等线"/>
        <family val="3"/>
        <charset val="134"/>
        <scheme val="minor"/>
      </rPr>
      <t>TTCTTCCTGTA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GAGAG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</si>
  <si>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CGGGCC</t>
    </r>
    <r>
      <rPr>
        <b/>
        <sz val="11"/>
        <color rgb="FFFF0000"/>
        <rFont val="等线"/>
        <family val="3"/>
        <charset val="134"/>
        <scheme val="minor"/>
      </rPr>
      <t>GG</t>
    </r>
    <r>
      <rPr>
        <sz val="11"/>
        <color theme="1"/>
        <rFont val="等线"/>
        <family val="3"/>
        <charset val="134"/>
        <scheme val="minor"/>
      </rPr>
      <t>GGAGC</t>
    </r>
    <r>
      <rPr>
        <b/>
        <sz val="11"/>
        <color rgb="FFFF0000"/>
        <rFont val="等线"/>
        <family val="3"/>
        <charset val="134"/>
        <scheme val="minor"/>
      </rPr>
      <t>AG</t>
    </r>
    <r>
      <rPr>
        <sz val="11"/>
        <color theme="1"/>
        <rFont val="等线"/>
        <family val="3"/>
        <charset val="134"/>
        <scheme val="minor"/>
      </rPr>
      <t>CGTGG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</si>
  <si>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AGC</t>
    </r>
    <r>
      <rPr>
        <sz val="11"/>
        <color theme="1"/>
        <rFont val="等线"/>
        <family val="3"/>
        <charset val="134"/>
        <scheme val="minor"/>
      </rPr>
      <t>GCGCTC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AGAGCTCCGG </t>
    </r>
    <r>
      <rPr>
        <b/>
        <sz val="11"/>
        <color rgb="FF2E8B57"/>
        <rFont val="等线"/>
        <family val="3"/>
        <charset val="134"/>
        <scheme val="minor"/>
      </rPr>
      <t>TGGG</t>
    </r>
    <phoneticPr fontId="2" type="noConversion"/>
  </si>
  <si>
    <r>
      <t>GCAT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ACAAGAGC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</si>
  <si>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GGCCATGGA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CTACGT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T</t>
    </r>
    <phoneticPr fontId="2" type="noConversion"/>
  </si>
  <si>
    <r>
      <t>CGGG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CTACG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</si>
  <si>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AGT</t>
    </r>
    <r>
      <rPr>
        <sz val="11"/>
        <color theme="1"/>
        <rFont val="等线"/>
        <family val="3"/>
        <charset val="134"/>
        <scheme val="minor"/>
      </rPr>
      <t>GCGCTC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AGAGCTCCGG </t>
    </r>
    <r>
      <rPr>
        <b/>
        <sz val="11"/>
        <color rgb="FF2E8B57"/>
        <rFont val="等线"/>
        <family val="3"/>
        <charset val="134"/>
        <scheme val="minor"/>
      </rPr>
      <t>TGGG</t>
    </r>
    <phoneticPr fontId="2" type="noConversion"/>
  </si>
  <si>
    <r>
      <t>AGGTTCTTCCTG</t>
    </r>
    <r>
      <rPr>
        <b/>
        <sz val="11"/>
        <color rgb="FFFF0000"/>
        <rFont val="等线"/>
        <family val="3"/>
        <charset val="134"/>
        <scheme val="minor"/>
      </rPr>
      <t>AG</t>
    </r>
    <r>
      <rPr>
        <sz val="11"/>
        <color rgb="FF000000"/>
        <rFont val="等线"/>
        <family val="3"/>
        <charset val="134"/>
        <scheme val="minor"/>
      </rPr>
      <t>CGAGA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GGGG</t>
    </r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</si>
  <si>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CTTG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TTGGT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</si>
  <si>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GGGACCC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GTG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TTGGT </t>
    </r>
    <r>
      <rPr>
        <b/>
        <sz val="11"/>
        <color rgb="FF2E8B57"/>
        <rFont val="等线"/>
        <family val="3"/>
        <charset val="134"/>
        <scheme val="minor"/>
      </rPr>
      <t>GGG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</si>
  <si>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GGGACCC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TGT</t>
    </r>
    <r>
      <rPr>
        <b/>
        <sz val="11"/>
        <color rgb="FFFF0000"/>
        <rFont val="等线"/>
        <family val="3"/>
        <charset val="134"/>
        <scheme val="minor"/>
      </rPr>
      <t>CA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</si>
  <si>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GCCCAA</t>
    </r>
    <r>
      <rPr>
        <b/>
        <sz val="11"/>
        <color rgb="FFFF0000"/>
        <rFont val="等线"/>
        <family val="3"/>
        <charset val="134"/>
        <scheme val="minor"/>
      </rPr>
      <t>AA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AACC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</si>
  <si>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CAAGTGAC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AT</t>
    </r>
    <r>
      <rPr>
        <sz val="11"/>
        <color theme="1"/>
        <rFont val="等线"/>
        <family val="3"/>
        <charset val="134"/>
        <scheme val="minor"/>
      </rPr>
      <t>ACCT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</si>
  <si>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GCCC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AACCT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</si>
  <si>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CCAAGTGA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</si>
  <si>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GACTTGAG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</si>
  <si>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GCC</t>
    </r>
    <r>
      <rPr>
        <sz val="11"/>
        <color theme="1"/>
        <rFont val="等线"/>
        <family val="3"/>
        <charset val="134"/>
        <scheme val="minor"/>
      </rPr>
      <t>AGGTAG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ACTTGAG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</si>
  <si>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CGGTTG</t>
    </r>
    <r>
      <rPr>
        <b/>
        <sz val="11"/>
        <color rgb="FFFF0000"/>
        <rFont val="等线"/>
        <family val="3"/>
        <charset val="134"/>
        <scheme val="minor"/>
      </rPr>
      <t>GA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GACT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</si>
  <si>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</t>
    </r>
    <r>
      <rPr>
        <sz val="11"/>
        <color theme="1"/>
        <rFont val="等线"/>
        <family val="3"/>
        <charset val="134"/>
        <scheme val="minor"/>
      </rPr>
      <t>GGT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GAGG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</si>
  <si>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TGTG</t>
    </r>
    <r>
      <rPr>
        <b/>
        <sz val="11"/>
        <color rgb="FFFF0000"/>
        <rFont val="等线"/>
        <family val="3"/>
        <charset val="134"/>
        <scheme val="minor"/>
      </rPr>
      <t>GA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CGCCGGCGAG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</si>
  <si>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AGGCCG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CGAG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</si>
  <si>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TG</t>
    </r>
    <r>
      <rPr>
        <b/>
        <sz val="11"/>
        <color rgb="FFFF0000"/>
        <rFont val="等线"/>
        <family val="3"/>
        <charset val="134"/>
        <scheme val="minor"/>
      </rPr>
      <t>GA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AGGCCG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CGGCGAG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</si>
  <si>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GTG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CGCCGGC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</si>
  <si>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GGGAC</t>
    </r>
    <r>
      <rPr>
        <b/>
        <sz val="11"/>
        <color rgb="FFFF0000"/>
        <rFont val="等线"/>
        <family val="3"/>
        <charset val="134"/>
        <scheme val="minor"/>
      </rPr>
      <t>TT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TTGT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GTTGGT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</si>
  <si>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</t>
    </r>
    <r>
      <rPr>
        <b/>
        <sz val="11"/>
        <color rgb="FFFF0000"/>
        <rFont val="等线"/>
        <family val="3"/>
        <charset val="134"/>
        <scheme val="minor"/>
      </rPr>
      <t>CGC</t>
    </r>
    <r>
      <rPr>
        <sz val="11"/>
        <color theme="1"/>
        <rFont val="等线"/>
        <family val="3"/>
        <charset val="134"/>
        <scheme val="minor"/>
      </rPr>
      <t>AGGT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GGACTTG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</si>
  <si>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t>gene30</t>
    <phoneticPr fontId="2" type="noConversion"/>
  </si>
  <si>
    <r>
      <t>GGAC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GGTCGACG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</si>
  <si>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CATG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CCGTG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TCGACG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</si>
  <si>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GGACATG</t>
    </r>
    <r>
      <rPr>
        <b/>
        <sz val="11"/>
        <color rgb="FFFF0000"/>
        <rFont val="等线"/>
        <family val="3"/>
        <charset val="134"/>
        <scheme val="minor"/>
      </rPr>
      <t>AT</t>
    </r>
    <r>
      <rPr>
        <sz val="11"/>
        <color theme="1"/>
        <rFont val="等线"/>
        <family val="3"/>
        <charset val="134"/>
        <scheme val="minor"/>
      </rPr>
      <t>CGT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GTCG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</si>
  <si>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GGAC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CGTGGTC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</si>
  <si>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CCGT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GTCGACG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</si>
  <si>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CGAAGCGGTCG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</si>
  <si>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</t>
    </r>
    <r>
      <rPr>
        <sz val="11"/>
        <color theme="1"/>
        <rFont val="等线"/>
        <family val="3"/>
        <charset val="134"/>
        <scheme val="minor"/>
      </rPr>
      <t>GGAGGCG</t>
    </r>
    <r>
      <rPr>
        <b/>
        <sz val="11"/>
        <color rgb="FFFF0000"/>
        <rFont val="等线"/>
        <family val="3"/>
        <charset val="134"/>
        <scheme val="minor"/>
      </rPr>
      <t>TC</t>
    </r>
    <r>
      <rPr>
        <sz val="11"/>
        <color theme="1"/>
        <rFont val="等线"/>
        <family val="3"/>
        <charset val="134"/>
        <scheme val="minor"/>
      </rPr>
      <t>GCGGTCGGCG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</si>
  <si>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CGGT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CATCCTGC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</si>
  <si>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AT</t>
    </r>
    <r>
      <rPr>
        <sz val="11"/>
        <color theme="1"/>
        <rFont val="等线"/>
        <family val="3"/>
        <charset val="134"/>
        <scheme val="minor"/>
      </rPr>
      <t>GGTA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CCTGCAG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</si>
  <si>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CATCC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GCAGAACG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</si>
  <si>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CG</t>
    </r>
    <r>
      <rPr>
        <b/>
        <sz val="11"/>
        <color rgb="FFFF0000"/>
        <rFont val="等线"/>
        <family val="3"/>
        <charset val="134"/>
        <scheme val="minor"/>
      </rPr>
      <t>CG</t>
    </r>
    <r>
      <rPr>
        <sz val="11"/>
        <color theme="1"/>
        <rFont val="等线"/>
        <family val="3"/>
        <charset val="134"/>
        <scheme val="minor"/>
      </rPr>
      <t>ACATCCTGC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GAA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</si>
  <si>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AGG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CGCCGA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TGCG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</si>
  <si>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AGG</t>
    </r>
    <r>
      <rPr>
        <b/>
        <sz val="11"/>
        <color rgb="FFFF0000"/>
        <rFont val="等线"/>
        <family val="3"/>
        <charset val="134"/>
        <scheme val="minor"/>
      </rPr>
      <t>GG</t>
    </r>
    <r>
      <rPr>
        <sz val="11"/>
        <color theme="1"/>
        <rFont val="等线"/>
        <family val="3"/>
        <charset val="134"/>
        <scheme val="minor"/>
      </rPr>
      <t>GCCGCCG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TGCTGC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</si>
  <si>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AGGA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CCGATGC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</si>
  <si>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GGATGCCGCCG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</si>
  <si>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TGGAGGCG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CGGCG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</si>
  <si>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GGA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GCGAAG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CGGCG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</si>
  <si>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CCG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TACATCCT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CAGAA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CGG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</si>
  <si>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t>Vector</t>
    <phoneticPr fontId="2" type="noConversion"/>
  </si>
  <si>
    <t>Off-target_sites
(OTS)</t>
    <phoneticPr fontId="2" type="noConversion"/>
  </si>
  <si>
    <t>Number of mutations in positive samples</t>
    <phoneticPr fontId="2" type="noConversion"/>
  </si>
  <si>
    <r>
      <t>C</t>
    </r>
    <r>
      <rPr>
        <sz val="11"/>
        <color theme="1"/>
        <rFont val="等线"/>
        <family val="3"/>
        <charset val="134"/>
        <scheme val="minor"/>
      </rPr>
      <t>CATGACAA</t>
    </r>
    <r>
      <rPr>
        <b/>
        <sz val="11"/>
        <color rgb="FFFF0000"/>
        <rFont val="等线"/>
        <family val="3"/>
        <charset val="134"/>
        <scheme val="minor"/>
      </rPr>
      <t>CGC</t>
    </r>
    <r>
      <rPr>
        <sz val="11"/>
        <color theme="1"/>
        <rFont val="等线"/>
        <family val="3"/>
        <charset val="134"/>
        <scheme val="minor"/>
      </rPr>
      <t>CTCC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</si>
  <si>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CGG</t>
    </r>
    <r>
      <rPr>
        <b/>
        <sz val="11"/>
        <color rgb="FFFF0000"/>
        <rFont val="等线"/>
        <family val="3"/>
        <charset val="134"/>
        <scheme val="minor"/>
      </rPr>
      <t>CG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GGAG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TACGTGG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</si>
  <si>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GCATGACAAGAGCTC</t>
    </r>
    <r>
      <rPr>
        <b/>
        <sz val="11"/>
        <color rgb="FFFF0000"/>
        <rFont val="等线"/>
        <family val="3"/>
        <charset val="134"/>
        <scheme val="minor"/>
      </rPr>
      <t>AA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TGG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</si>
  <si>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G</t>
    </r>
    <r>
      <rPr>
        <sz val="11"/>
        <color rgb="FF000000"/>
        <rFont val="等线"/>
        <family val="3"/>
        <charset val="134"/>
        <scheme val="minor"/>
      </rPr>
      <t>GGTTC</t>
    </r>
    <r>
      <rPr>
        <b/>
        <sz val="11"/>
        <color rgb="FFFF0000"/>
        <rFont val="等线"/>
        <family val="3"/>
        <charset val="134"/>
        <scheme val="minor"/>
      </rPr>
      <t>AC</t>
    </r>
    <r>
      <rPr>
        <sz val="11"/>
        <color rgb="FF000000"/>
        <rFont val="等线"/>
        <family val="3"/>
        <charset val="134"/>
        <scheme val="minor"/>
      </rPr>
      <t>CCT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rgb="FF000000"/>
        <rFont val="等线"/>
        <family val="3"/>
        <charset val="134"/>
        <scheme val="minor"/>
      </rPr>
      <t>TAC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</si>
  <si>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GTT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TTC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TG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rgb="FF000000"/>
        <rFont val="等线"/>
        <family val="3"/>
        <charset val="134"/>
        <scheme val="minor"/>
      </rPr>
      <t>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</si>
  <si>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AGGTTCTTCCTG</t>
    </r>
    <r>
      <rPr>
        <b/>
        <sz val="11"/>
        <color rgb="FFFF0000"/>
        <rFont val="等线"/>
        <family val="3"/>
        <charset val="134"/>
        <scheme val="minor"/>
      </rPr>
      <t>AG</t>
    </r>
    <r>
      <rPr>
        <sz val="11"/>
        <color rgb="FF000000"/>
        <rFont val="等线"/>
        <family val="3"/>
        <charset val="134"/>
        <scheme val="minor"/>
      </rPr>
      <t>CGAGA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GGGG</t>
    </r>
    <phoneticPr fontId="2" type="noConversion"/>
  </si>
  <si>
    <r>
      <t>AGC</t>
    </r>
    <r>
      <rPr>
        <sz val="11"/>
        <color theme="1"/>
        <rFont val="等线"/>
        <family val="3"/>
        <charset val="134"/>
        <scheme val="minor"/>
      </rPr>
      <t>GCGCTC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AGAGCTCCGG </t>
    </r>
    <r>
      <rPr>
        <b/>
        <sz val="11"/>
        <color rgb="FF2E8B57"/>
        <rFont val="等线"/>
        <family val="3"/>
        <charset val="134"/>
        <scheme val="minor"/>
      </rPr>
      <t>TGGG</t>
    </r>
    <phoneticPr fontId="2" type="noConversion"/>
  </si>
  <si>
    <r>
      <t>C</t>
    </r>
    <r>
      <rPr>
        <sz val="11"/>
        <color theme="1"/>
        <rFont val="等线"/>
        <family val="3"/>
        <charset val="134"/>
        <scheme val="minor"/>
      </rPr>
      <t>CATGACAA</t>
    </r>
    <r>
      <rPr>
        <b/>
        <sz val="11"/>
        <color rgb="FFFF0000"/>
        <rFont val="等线"/>
        <family val="3"/>
        <charset val="134"/>
        <scheme val="minor"/>
      </rPr>
      <t>CGC</t>
    </r>
    <r>
      <rPr>
        <sz val="11"/>
        <color theme="1"/>
        <rFont val="等线"/>
        <family val="3"/>
        <charset val="134"/>
        <scheme val="minor"/>
      </rPr>
      <t>CTCC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</si>
  <si>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</t>
    </r>
    <r>
      <rPr>
        <sz val="11"/>
        <color rgb="FF000000"/>
        <rFont val="等线"/>
        <family val="3"/>
        <charset val="134"/>
        <scheme val="minor"/>
      </rPr>
      <t>GGTT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rgb="FF000000"/>
        <rFont val="等线"/>
        <family val="3"/>
        <charset val="134"/>
        <scheme val="minor"/>
      </rPr>
      <t>TTC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TGTAC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rgb="FF000000"/>
        <rFont val="等线"/>
        <family val="3"/>
        <charset val="134"/>
        <scheme val="minor"/>
      </rPr>
      <t>AGAG </t>
    </r>
    <r>
      <rPr>
        <b/>
        <sz val="11"/>
        <color rgb="FF2E8B57"/>
        <rFont val="等线"/>
        <family val="3"/>
        <charset val="134"/>
        <scheme val="minor"/>
      </rPr>
      <t>GGGG</t>
    </r>
    <phoneticPr fontId="2" type="noConversion"/>
  </si>
  <si>
    <r>
      <t>CGGGC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ATGGAGC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</si>
  <si>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TCAAG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GCTCCGG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</si>
  <si>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GGCCATGGA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CTACGT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T</t>
    </r>
    <phoneticPr fontId="2" type="noConversion"/>
  </si>
  <si>
    <r>
      <t>GGGAC</t>
    </r>
    <r>
      <rPr>
        <b/>
        <sz val="11"/>
        <color rgb="FFFF0000"/>
        <rFont val="等线"/>
        <family val="3"/>
        <charset val="134"/>
        <scheme val="minor"/>
      </rPr>
      <t>TT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TTGT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GTTGGT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</si>
  <si>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CTTG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TTGGT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</si>
  <si>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CCAAGTGA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CCT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</si>
  <si>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GGGAC</t>
    </r>
    <r>
      <rPr>
        <b/>
        <sz val="11"/>
        <color rgb="FFFF0000"/>
        <rFont val="等线"/>
        <family val="3"/>
        <charset val="134"/>
        <scheme val="minor"/>
      </rPr>
      <t>TT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TTGT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GTTGGT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</si>
  <si>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GCCC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GA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AACCT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</si>
  <si>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GG</t>
    </r>
    <r>
      <rPr>
        <b/>
        <sz val="11"/>
        <color rgb="FFFF0000"/>
        <rFont val="等线"/>
        <family val="3"/>
        <charset val="134"/>
        <scheme val="minor"/>
      </rPr>
      <t>GCC</t>
    </r>
    <r>
      <rPr>
        <sz val="11"/>
        <color theme="1"/>
        <rFont val="等线"/>
        <family val="3"/>
        <charset val="134"/>
        <scheme val="minor"/>
      </rPr>
      <t>AGGTAG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ACTTGAG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</si>
  <si>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TGTG</t>
    </r>
    <r>
      <rPr>
        <b/>
        <sz val="11"/>
        <color rgb="FFFF0000"/>
        <rFont val="等线"/>
        <family val="3"/>
        <charset val="134"/>
        <scheme val="minor"/>
      </rPr>
      <t>GA</t>
    </r>
    <r>
      <rPr>
        <sz val="11"/>
        <color theme="1"/>
        <rFont val="等线"/>
        <family val="3"/>
        <charset val="134"/>
        <scheme val="minor"/>
      </rPr>
      <t>A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CGCCGGCGAG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</si>
  <si>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CATG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CCGTG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TCGACG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</si>
  <si>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GGACATG</t>
    </r>
    <r>
      <rPr>
        <b/>
        <sz val="11"/>
        <color rgb="FFFF0000"/>
        <rFont val="等线"/>
        <family val="3"/>
        <charset val="134"/>
        <scheme val="minor"/>
      </rPr>
      <t>AT</t>
    </r>
    <r>
      <rPr>
        <sz val="11"/>
        <color theme="1"/>
        <rFont val="等线"/>
        <family val="3"/>
        <charset val="134"/>
        <scheme val="minor"/>
      </rPr>
      <t>CGT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GTCG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</si>
  <si>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AGGCGA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GCGGTCGG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</si>
  <si>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AGGA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GCC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CCGATGC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</si>
  <si>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CCG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TACATCCT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CAGAA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CGG</t>
    </r>
    <r>
      <rPr>
        <b/>
        <sz val="11"/>
        <color rgb="FFFF0000"/>
        <rFont val="等线"/>
        <family val="3"/>
        <charset val="134"/>
        <scheme val="minor"/>
      </rPr>
      <t>C</t>
    </r>
    <phoneticPr fontId="2" type="noConversion"/>
  </si>
  <si>
    <r>
      <t>GGAC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T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CG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GGTCGACG </t>
    </r>
    <r>
      <rPr>
        <b/>
        <sz val="11"/>
        <color rgb="FF2E8B57"/>
        <rFont val="等线"/>
        <family val="3"/>
        <charset val="134"/>
        <scheme val="minor"/>
      </rPr>
      <t>CGGG</t>
    </r>
    <phoneticPr fontId="2" type="noConversion"/>
  </si>
  <si>
    <r>
      <t>GGACATG</t>
    </r>
    <r>
      <rPr>
        <b/>
        <sz val="11"/>
        <color rgb="FFFF0000"/>
        <rFont val="等线"/>
        <family val="3"/>
        <charset val="134"/>
        <scheme val="minor"/>
      </rPr>
      <t>AT</t>
    </r>
    <r>
      <rPr>
        <sz val="11"/>
        <color theme="1"/>
        <rFont val="等线"/>
        <family val="3"/>
        <charset val="134"/>
        <scheme val="minor"/>
      </rPr>
      <t>CGT</t>
    </r>
    <r>
      <rPr>
        <b/>
        <sz val="11"/>
        <color rgb="FFFF0000"/>
        <rFont val="等线"/>
        <family val="3"/>
        <charset val="134"/>
        <scheme val="minor"/>
      </rPr>
      <t>A</t>
    </r>
    <r>
      <rPr>
        <sz val="11"/>
        <color theme="1"/>
        <rFont val="等线"/>
        <family val="3"/>
        <charset val="134"/>
        <scheme val="minor"/>
      </rPr>
      <t>GTCG</t>
    </r>
    <r>
      <rPr>
        <b/>
        <sz val="11"/>
        <color rgb="FFFF0000"/>
        <rFont val="等线"/>
        <family val="3"/>
        <charset val="134"/>
        <scheme val="minor"/>
      </rPr>
      <t>T</t>
    </r>
    <r>
      <rPr>
        <sz val="11"/>
        <color theme="1"/>
        <rFont val="等线"/>
        <family val="3"/>
        <charset val="134"/>
        <scheme val="minor"/>
      </rPr>
      <t>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</si>
  <si>
    <r>
      <t>CC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</t>
    </r>
    <r>
      <rPr>
        <b/>
        <sz val="11"/>
        <color rgb="FFFF0000"/>
        <rFont val="等线"/>
        <family val="3"/>
        <charset val="134"/>
        <scheme val="minor"/>
      </rPr>
      <t>GC</t>
    </r>
    <r>
      <rPr>
        <sz val="11"/>
        <color theme="1"/>
        <rFont val="等线"/>
        <family val="3"/>
        <charset val="134"/>
        <scheme val="minor"/>
      </rPr>
      <t>CATCC</t>
    </r>
    <r>
      <rPr>
        <b/>
        <sz val="11"/>
        <color rgb="FFFF0000"/>
        <rFont val="等线"/>
        <family val="3"/>
        <charset val="134"/>
        <scheme val="minor"/>
      </rPr>
      <t>C</t>
    </r>
    <r>
      <rPr>
        <sz val="11"/>
        <color theme="1"/>
        <rFont val="等线"/>
        <family val="3"/>
        <charset val="134"/>
        <scheme val="minor"/>
      </rPr>
      <t>GCAGAACG </t>
    </r>
    <r>
      <rPr>
        <b/>
        <sz val="11"/>
        <color rgb="FF2E8B57"/>
        <rFont val="等线"/>
        <family val="3"/>
        <charset val="134"/>
        <scheme val="minor"/>
      </rPr>
      <t>NGG</t>
    </r>
    <r>
      <rPr>
        <b/>
        <sz val="11"/>
        <color rgb="FFFF0000"/>
        <rFont val="等线"/>
        <family val="3"/>
        <charset val="134"/>
        <scheme val="minor"/>
      </rPr>
      <t>A</t>
    </r>
    <phoneticPr fontId="2" type="noConversion"/>
  </si>
  <si>
    <r>
      <t>G</t>
    </r>
    <r>
      <rPr>
        <sz val="11"/>
        <color theme="1"/>
        <rFont val="等线"/>
        <family val="3"/>
        <charset val="134"/>
        <scheme val="minor"/>
      </rPr>
      <t>CG</t>
    </r>
    <r>
      <rPr>
        <b/>
        <sz val="11"/>
        <color rgb="FFFF0000"/>
        <rFont val="等线"/>
        <family val="3"/>
        <charset val="134"/>
        <scheme val="minor"/>
      </rPr>
      <t>CG</t>
    </r>
    <r>
      <rPr>
        <sz val="11"/>
        <color theme="1"/>
        <rFont val="等线"/>
        <family val="3"/>
        <charset val="134"/>
        <scheme val="minor"/>
      </rPr>
      <t>ACATCCTGC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GAA</t>
    </r>
    <r>
      <rPr>
        <b/>
        <sz val="11"/>
        <color rgb="FFFF0000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G </t>
    </r>
    <r>
      <rPr>
        <b/>
        <sz val="11"/>
        <color rgb="FF2E8B57"/>
        <rFont val="等线"/>
        <family val="3"/>
        <charset val="134"/>
        <scheme val="minor"/>
      </rPr>
      <t>NGGG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</si>
</sst>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9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11"/>
      <color rgb="FF2E8B57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12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Fill="1"/>
    <xf numFmtId="10" fontId="0" fillId="0" borderId="0" xfId="0" applyNumberFormat="1" applyAlignment="1">
      <alignment vertical="center"/>
    </xf>
    <xf numFmtId="10" fontId="0" fillId="2" borderId="0" xfId="0" applyNumberFormat="1" applyFill="1" applyAlignment="1">
      <alignment vertical="center"/>
    </xf>
    <xf numFmtId="11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4" fillId="4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1" fontId="0" fillId="5" borderId="0" xfId="0" applyNumberFormat="1" applyFill="1" applyAlignment="1">
      <alignment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176" fontId="0" fillId="0" borderId="0" xfId="0" applyNumberFormat="1"/>
    <xf numFmtId="0" fontId="0" fillId="6" borderId="0" xfId="0" applyFill="1"/>
    <xf numFmtId="176" fontId="0" fillId="6" borderId="0" xfId="0" applyNumberFormat="1" applyFill="1"/>
    <xf numFmtId="0" fontId="0" fillId="8" borderId="0" xfId="0" applyFill="1"/>
    <xf numFmtId="176" fontId="0" fillId="8" borderId="0" xfId="0" applyNumberFormat="1" applyFill="1"/>
    <xf numFmtId="0" fontId="0" fillId="5" borderId="0" xfId="0" applyFill="1"/>
    <xf numFmtId="176" fontId="0" fillId="5" borderId="0" xfId="0" applyNumberFormat="1" applyFill="1"/>
    <xf numFmtId="0" fontId="0" fillId="9" borderId="0" xfId="0" applyFill="1"/>
    <xf numFmtId="176" fontId="0" fillId="9" borderId="0" xfId="0" applyNumberFormat="1" applyFill="1"/>
    <xf numFmtId="0" fontId="7" fillId="0" borderId="3" xfId="0" applyFont="1" applyBorder="1" applyAlignment="1">
      <alignment horizontal="center"/>
    </xf>
    <xf numFmtId="0" fontId="8" fillId="11" borderId="3" xfId="0" applyFont="1" applyFill="1" applyBorder="1" applyAlignment="1" applyProtection="1">
      <alignment horizontal="center" vertical="center"/>
      <protection locked="0"/>
    </xf>
    <xf numFmtId="0" fontId="10" fillId="11" borderId="3" xfId="0" applyFont="1" applyFill="1" applyBorder="1" applyAlignment="1" applyProtection="1">
      <alignment horizontal="left" vertical="center"/>
      <protection locked="0"/>
    </xf>
    <xf numFmtId="0" fontId="8" fillId="0" borderId="3" xfId="0" applyFont="1" applyBorder="1" applyAlignment="1">
      <alignment horizontal="center" vertical="center"/>
    </xf>
    <xf numFmtId="0" fontId="11" fillId="11" borderId="3" xfId="0" applyFont="1" applyFill="1" applyBorder="1" applyAlignment="1">
      <alignment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8" fillId="12" borderId="3" xfId="0" applyFont="1" applyFill="1" applyBorder="1" applyAlignment="1" applyProtection="1">
      <alignment horizontal="center" vertical="center"/>
      <protection locked="0"/>
    </xf>
    <xf numFmtId="0" fontId="10" fillId="12" borderId="3" xfId="0" applyFont="1" applyFill="1" applyBorder="1" applyAlignment="1" applyProtection="1">
      <alignment horizontal="left" vertical="center"/>
      <protection locked="0"/>
    </xf>
    <xf numFmtId="0" fontId="8" fillId="0" borderId="3" xfId="1" applyFont="1" applyBorder="1" applyAlignment="1" applyProtection="1">
      <alignment horizontal="center" vertical="center"/>
      <protection locked="0"/>
    </xf>
    <xf numFmtId="0" fontId="10" fillId="0" borderId="3" xfId="1" applyFont="1" applyBorder="1" applyAlignment="1" applyProtection="1">
      <alignment horizontal="left" vertical="center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7" fillId="7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8" fillId="0" borderId="0" xfId="0" applyFont="1"/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7" fillId="5" borderId="3" xfId="1" applyFont="1" applyFill="1" applyBorder="1" applyAlignment="1">
      <alignment horizontal="left" vertical="center" wrapText="1"/>
    </xf>
    <xf numFmtId="0" fontId="16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vertical="center" wrapText="1"/>
    </xf>
    <xf numFmtId="10" fontId="16" fillId="8" borderId="3" xfId="0" applyNumberFormat="1" applyFont="1" applyFill="1" applyBorder="1" applyAlignment="1">
      <alignment vertical="center"/>
    </xf>
    <xf numFmtId="0" fontId="16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vertical="center" wrapText="1"/>
    </xf>
    <xf numFmtId="10" fontId="16" fillId="6" borderId="3" xfId="0" applyNumberFormat="1" applyFont="1" applyFill="1" applyBorder="1" applyAlignment="1">
      <alignment vertical="center"/>
    </xf>
    <xf numFmtId="0" fontId="16" fillId="10" borderId="3" xfId="0" applyFont="1" applyFill="1" applyBorder="1" applyAlignment="1">
      <alignment vertical="center"/>
    </xf>
    <xf numFmtId="0" fontId="18" fillId="10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vertical="center" wrapText="1"/>
    </xf>
    <xf numFmtId="10" fontId="16" fillId="10" borderId="3" xfId="0" applyNumberFormat="1" applyFont="1" applyFill="1" applyBorder="1" applyAlignment="1">
      <alignment vertical="center"/>
    </xf>
    <xf numFmtId="0" fontId="16" fillId="5" borderId="3" xfId="0" applyFont="1" applyFill="1" applyBorder="1" applyAlignment="1">
      <alignment vertical="center"/>
    </xf>
    <xf numFmtId="0" fontId="18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vertical="center" wrapText="1"/>
    </xf>
    <xf numFmtId="10" fontId="16" fillId="5" borderId="3" xfId="0" applyNumberFormat="1" applyFont="1" applyFill="1" applyBorder="1" applyAlignment="1">
      <alignment vertical="center"/>
    </xf>
    <xf numFmtId="0" fontId="17" fillId="5" borderId="4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4" fillId="3" borderId="4" xfId="0" applyFont="1" applyFill="1" applyBorder="1" applyAlignment="1">
      <alignment horizontal="left" vertical="center" wrapText="1"/>
    </xf>
    <xf numFmtId="0" fontId="14" fillId="3" borderId="5" xfId="0" applyFont="1" applyFill="1" applyBorder="1" applyAlignment="1">
      <alignment horizontal="left" vertical="center"/>
    </xf>
    <xf numFmtId="0" fontId="14" fillId="3" borderId="6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G26" sqref="G26"/>
    </sheetView>
  </sheetViews>
  <sheetFormatPr defaultRowHeight="1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 s="1" t="s">
        <v>15</v>
      </c>
      <c r="C2" s="1">
        <v>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/>
      <c r="M2" s="1"/>
      <c r="N2" s="1"/>
      <c r="O2" s="1"/>
    </row>
    <row r="3" spans="1:15" x14ac:dyDescent="0.3">
      <c r="A3" s="1">
        <v>2</v>
      </c>
      <c r="B3" s="1" t="s">
        <v>24</v>
      </c>
      <c r="C3" s="1">
        <v>1</v>
      </c>
      <c r="D3" s="1" t="s">
        <v>25</v>
      </c>
      <c r="E3" s="1" t="s">
        <v>26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>
        <v>3</v>
      </c>
      <c r="B4" s="1" t="s">
        <v>27</v>
      </c>
      <c r="C4" s="1">
        <v>5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22</v>
      </c>
      <c r="K4" s="1" t="s">
        <v>23</v>
      </c>
      <c r="L4" s="1" t="s">
        <v>34</v>
      </c>
      <c r="M4" s="1" t="s">
        <v>35</v>
      </c>
      <c r="N4" s="1"/>
      <c r="O4" s="1"/>
    </row>
    <row r="5" spans="1:15" x14ac:dyDescent="0.3">
      <c r="A5" s="1">
        <v>4</v>
      </c>
      <c r="B5" s="1" t="s">
        <v>36</v>
      </c>
      <c r="C5" s="1">
        <v>4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/>
      <c r="M5" s="1"/>
      <c r="N5" s="1"/>
      <c r="O5" s="1"/>
    </row>
    <row r="6" spans="1:15" x14ac:dyDescent="0.3">
      <c r="A6" s="1">
        <v>5</v>
      </c>
      <c r="B6" s="1" t="s">
        <v>37</v>
      </c>
      <c r="C6" s="1">
        <v>4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/>
      <c r="M6" s="1"/>
      <c r="N6" s="1"/>
      <c r="O6" s="1"/>
    </row>
    <row r="7" spans="1:15" x14ac:dyDescent="0.3">
      <c r="A7" s="1">
        <v>6</v>
      </c>
      <c r="B7" s="1" t="s">
        <v>38</v>
      </c>
      <c r="C7" s="1">
        <v>2</v>
      </c>
      <c r="D7" s="1" t="s">
        <v>22</v>
      </c>
      <c r="E7" s="1" t="s">
        <v>23</v>
      </c>
      <c r="F7" s="1" t="s">
        <v>34</v>
      </c>
      <c r="G7" s="1" t="s">
        <v>35</v>
      </c>
      <c r="H7" s="1"/>
      <c r="I7" s="1"/>
      <c r="J7" s="1"/>
      <c r="K7" s="1"/>
      <c r="L7" s="1"/>
      <c r="M7" s="1"/>
      <c r="N7" s="1"/>
      <c r="O7" s="1"/>
    </row>
    <row r="8" spans="1:15" x14ac:dyDescent="0.3">
      <c r="A8" s="1">
        <v>7</v>
      </c>
      <c r="B8" s="1" t="s">
        <v>39</v>
      </c>
      <c r="C8" s="1">
        <v>4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  <c r="O8" s="1"/>
    </row>
    <row r="9" spans="1:15" x14ac:dyDescent="0.3">
      <c r="A9" s="1">
        <v>8</v>
      </c>
      <c r="B9" s="1" t="s">
        <v>40</v>
      </c>
      <c r="C9" s="1">
        <v>6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45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50</v>
      </c>
      <c r="N9" s="1" t="s">
        <v>34</v>
      </c>
      <c r="O9" s="1" t="s">
        <v>35</v>
      </c>
    </row>
    <row r="10" spans="1:15" x14ac:dyDescent="0.3">
      <c r="A10" s="1">
        <v>9</v>
      </c>
      <c r="B10" s="1" t="s">
        <v>51</v>
      </c>
      <c r="C10" s="1">
        <v>2</v>
      </c>
      <c r="D10" s="1" t="s">
        <v>22</v>
      </c>
      <c r="E10" s="1" t="s">
        <v>23</v>
      </c>
      <c r="F10" s="1" t="s">
        <v>34</v>
      </c>
      <c r="G10" s="1" t="s">
        <v>35</v>
      </c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>
        <v>10</v>
      </c>
      <c r="B11" s="1" t="s">
        <v>52</v>
      </c>
      <c r="C11" s="1">
        <v>3</v>
      </c>
      <c r="D11" s="1" t="s">
        <v>41</v>
      </c>
      <c r="E11" s="1" t="s">
        <v>42</v>
      </c>
      <c r="F11" s="1" t="s">
        <v>22</v>
      </c>
      <c r="G11" s="1" t="s">
        <v>23</v>
      </c>
      <c r="H11" s="1" t="s">
        <v>34</v>
      </c>
      <c r="I11" s="1" t="s">
        <v>35</v>
      </c>
      <c r="J11" s="1"/>
      <c r="K11" s="1"/>
      <c r="L11" s="1"/>
      <c r="M11" s="1"/>
      <c r="N11" s="1"/>
      <c r="O11" s="1"/>
    </row>
    <row r="12" spans="1:15" x14ac:dyDescent="0.3">
      <c r="A12" s="1">
        <v>11</v>
      </c>
      <c r="B12" s="1" t="s">
        <v>53</v>
      </c>
      <c r="C12" s="1">
        <v>2</v>
      </c>
      <c r="D12" s="1" t="s">
        <v>22</v>
      </c>
      <c r="E12" s="1" t="s">
        <v>23</v>
      </c>
      <c r="F12" s="1" t="s">
        <v>34</v>
      </c>
      <c r="G12" s="1" t="s">
        <v>35</v>
      </c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>
        <v>12</v>
      </c>
      <c r="B13" s="1" t="s">
        <v>54</v>
      </c>
      <c r="C13" s="1">
        <v>4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1" t="s">
        <v>23</v>
      </c>
      <c r="L13" s="1"/>
      <c r="M13" s="1"/>
      <c r="N13" s="1"/>
      <c r="O13" s="1"/>
    </row>
    <row r="14" spans="1:15" x14ac:dyDescent="0.3">
      <c r="A14" s="1">
        <v>13</v>
      </c>
      <c r="B14" s="1" t="s">
        <v>55</v>
      </c>
      <c r="C14" s="1">
        <v>6</v>
      </c>
      <c r="D14" s="1" t="s">
        <v>41</v>
      </c>
      <c r="E14" s="1" t="s">
        <v>42</v>
      </c>
      <c r="F14" s="1" t="s">
        <v>43</v>
      </c>
      <c r="G14" s="1" t="s">
        <v>44</v>
      </c>
      <c r="H14" s="1" t="s">
        <v>45</v>
      </c>
      <c r="I14" s="1" t="s">
        <v>46</v>
      </c>
      <c r="J14" s="1" t="s">
        <v>47</v>
      </c>
      <c r="K14" s="1" t="s">
        <v>48</v>
      </c>
      <c r="L14" s="1" t="s">
        <v>49</v>
      </c>
      <c r="M14" s="1" t="s">
        <v>50</v>
      </c>
      <c r="N14" s="1" t="s">
        <v>34</v>
      </c>
      <c r="O14" s="1" t="s">
        <v>35</v>
      </c>
    </row>
    <row r="15" spans="1:15" x14ac:dyDescent="0.3">
      <c r="A15" s="1">
        <v>14</v>
      </c>
      <c r="B15" s="1" t="s">
        <v>56</v>
      </c>
      <c r="C15" s="1">
        <v>5</v>
      </c>
      <c r="D15" s="1" t="s">
        <v>41</v>
      </c>
      <c r="E15" s="1" t="s">
        <v>42</v>
      </c>
      <c r="F15" s="1" t="s">
        <v>28</v>
      </c>
      <c r="G15" s="1" t="s">
        <v>29</v>
      </c>
      <c r="H15" s="1" t="s">
        <v>32</v>
      </c>
      <c r="I15" s="1" t="s">
        <v>33</v>
      </c>
      <c r="J15" s="1" t="s">
        <v>22</v>
      </c>
      <c r="K15" s="1" t="s">
        <v>23</v>
      </c>
      <c r="L15" s="1" t="s">
        <v>34</v>
      </c>
      <c r="M15" s="1" t="s">
        <v>35</v>
      </c>
      <c r="N15" s="1"/>
      <c r="O15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"/>
  <sheetViews>
    <sheetView workbookViewId="0">
      <selection activeCell="A2" sqref="A2"/>
    </sheetView>
  </sheetViews>
  <sheetFormatPr defaultRowHeight="14" x14ac:dyDescent="0.3"/>
  <sheetData>
    <row r="1" spans="1:13" x14ac:dyDescent="0.3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s="1" t="s">
        <v>1511</v>
      </c>
    </row>
    <row r="2" spans="1:13" x14ac:dyDescent="0.3">
      <c r="A2" s="4">
        <v>34</v>
      </c>
      <c r="B2" t="s">
        <v>225</v>
      </c>
      <c r="C2">
        <v>0.999637</v>
      </c>
      <c r="D2" t="s">
        <v>83</v>
      </c>
      <c r="E2" t="s">
        <v>112</v>
      </c>
      <c r="F2" t="s">
        <v>226</v>
      </c>
      <c r="G2" t="s">
        <v>227</v>
      </c>
      <c r="H2" t="s">
        <v>71</v>
      </c>
      <c r="I2" t="s">
        <v>228</v>
      </c>
      <c r="J2">
        <v>75</v>
      </c>
      <c r="K2" t="s">
        <v>229</v>
      </c>
      <c r="L2" t="s">
        <v>230</v>
      </c>
      <c r="M2" s="1">
        <f t="shared" ref="M2:M65" si="0">LEN(L2)</f>
        <v>1363</v>
      </c>
    </row>
    <row r="3" spans="1:13" x14ac:dyDescent="0.3">
      <c r="A3">
        <v>21</v>
      </c>
      <c r="B3" t="s">
        <v>170</v>
      </c>
      <c r="C3">
        <v>0.99965999999999999</v>
      </c>
      <c r="D3" t="s">
        <v>50</v>
      </c>
      <c r="E3" t="s">
        <v>171</v>
      </c>
      <c r="F3" t="s">
        <v>172</v>
      </c>
      <c r="G3" t="s">
        <v>173</v>
      </c>
      <c r="H3" t="s">
        <v>71</v>
      </c>
      <c r="I3" t="s">
        <v>174</v>
      </c>
      <c r="J3">
        <v>69</v>
      </c>
      <c r="K3" t="s">
        <v>175</v>
      </c>
      <c r="L3" t="s">
        <v>176</v>
      </c>
      <c r="M3" s="1">
        <f t="shared" si="0"/>
        <v>1366</v>
      </c>
    </row>
    <row r="4" spans="1:13" x14ac:dyDescent="0.3">
      <c r="A4">
        <v>121</v>
      </c>
      <c r="B4" t="s">
        <v>642</v>
      </c>
      <c r="C4">
        <v>0.99954900000000002</v>
      </c>
      <c r="D4" t="s">
        <v>83</v>
      </c>
      <c r="E4" t="s">
        <v>303</v>
      </c>
      <c r="F4" t="s">
        <v>643</v>
      </c>
      <c r="G4" t="s">
        <v>644</v>
      </c>
      <c r="H4" t="s">
        <v>71</v>
      </c>
      <c r="I4" t="s">
        <v>306</v>
      </c>
      <c r="J4">
        <v>66</v>
      </c>
      <c r="K4" t="s">
        <v>645</v>
      </c>
      <c r="L4" t="s">
        <v>646</v>
      </c>
      <c r="M4" s="1">
        <f t="shared" si="0"/>
        <v>1393</v>
      </c>
    </row>
    <row r="5" spans="1:13" x14ac:dyDescent="0.3">
      <c r="A5">
        <v>227</v>
      </c>
      <c r="B5" t="s">
        <v>1073</v>
      </c>
      <c r="C5">
        <v>0.999089</v>
      </c>
      <c r="D5" t="s">
        <v>119</v>
      </c>
      <c r="E5" t="s">
        <v>232</v>
      </c>
      <c r="F5" t="s">
        <v>1074</v>
      </c>
      <c r="G5" t="s">
        <v>1075</v>
      </c>
      <c r="H5" t="s">
        <v>71</v>
      </c>
      <c r="I5" t="s">
        <v>1076</v>
      </c>
      <c r="J5">
        <v>62</v>
      </c>
      <c r="K5" t="s">
        <v>1077</v>
      </c>
      <c r="L5" t="s">
        <v>1078</v>
      </c>
      <c r="M5" s="1">
        <f t="shared" si="0"/>
        <v>1390</v>
      </c>
    </row>
    <row r="6" spans="1:13" x14ac:dyDescent="0.3">
      <c r="A6" s="4">
        <v>152</v>
      </c>
      <c r="B6" t="s">
        <v>769</v>
      </c>
      <c r="C6">
        <v>0.99950600000000001</v>
      </c>
      <c r="D6" t="s">
        <v>83</v>
      </c>
      <c r="E6" t="s">
        <v>76</v>
      </c>
      <c r="F6" t="s">
        <v>770</v>
      </c>
      <c r="G6" t="s">
        <v>771</v>
      </c>
      <c r="H6" t="s">
        <v>71</v>
      </c>
      <c r="I6" t="s">
        <v>772</v>
      </c>
      <c r="J6">
        <v>61</v>
      </c>
      <c r="K6" t="s">
        <v>773</v>
      </c>
      <c r="L6" t="s">
        <v>774</v>
      </c>
      <c r="M6" s="1">
        <f t="shared" si="0"/>
        <v>1353</v>
      </c>
    </row>
    <row r="7" spans="1:13" x14ac:dyDescent="0.3">
      <c r="A7" s="4">
        <v>92</v>
      </c>
      <c r="B7" t="s">
        <v>519</v>
      </c>
      <c r="C7">
        <v>0.99957499999999999</v>
      </c>
      <c r="D7" t="s">
        <v>119</v>
      </c>
      <c r="E7" t="s">
        <v>520</v>
      </c>
      <c r="F7" t="s">
        <v>521</v>
      </c>
      <c r="G7" t="s">
        <v>522</v>
      </c>
      <c r="H7" t="s">
        <v>71</v>
      </c>
      <c r="I7" t="s">
        <v>523</v>
      </c>
      <c r="J7">
        <v>58</v>
      </c>
      <c r="K7" t="s">
        <v>524</v>
      </c>
      <c r="L7" t="s">
        <v>525</v>
      </c>
      <c r="M7" s="1">
        <f t="shared" si="0"/>
        <v>1395</v>
      </c>
    </row>
    <row r="8" spans="1:13" x14ac:dyDescent="0.3">
      <c r="A8" s="2">
        <v>2</v>
      </c>
      <c r="B8" s="2" t="s">
        <v>5704</v>
      </c>
      <c r="C8" s="2">
        <v>0.99970099999999995</v>
      </c>
      <c r="D8" s="2" t="s">
        <v>75</v>
      </c>
      <c r="E8" s="2" t="s">
        <v>76</v>
      </c>
      <c r="F8" s="2" t="s">
        <v>77</v>
      </c>
      <c r="G8" s="2" t="s">
        <v>78</v>
      </c>
      <c r="H8" s="2" t="s">
        <v>71</v>
      </c>
      <c r="I8" s="2" t="s">
        <v>79</v>
      </c>
      <c r="J8" s="2">
        <v>56</v>
      </c>
      <c r="K8" s="2" t="s">
        <v>80</v>
      </c>
      <c r="L8" s="2" t="s">
        <v>81</v>
      </c>
      <c r="M8" s="3">
        <f t="shared" si="0"/>
        <v>1332</v>
      </c>
    </row>
    <row r="9" spans="1:13" x14ac:dyDescent="0.3">
      <c r="A9" s="4">
        <v>160</v>
      </c>
      <c r="B9" t="s">
        <v>806</v>
      </c>
      <c r="C9">
        <v>0.99949600000000005</v>
      </c>
      <c r="D9" t="s">
        <v>68</v>
      </c>
      <c r="E9" t="s">
        <v>69</v>
      </c>
      <c r="F9" t="s">
        <v>807</v>
      </c>
      <c r="G9" t="s">
        <v>808</v>
      </c>
      <c r="H9" t="s">
        <v>71</v>
      </c>
      <c r="I9" t="s">
        <v>809</v>
      </c>
      <c r="J9">
        <v>56</v>
      </c>
      <c r="K9" t="s">
        <v>810</v>
      </c>
      <c r="L9" t="s">
        <v>811</v>
      </c>
      <c r="M9" s="1">
        <f t="shared" si="0"/>
        <v>1302</v>
      </c>
    </row>
    <row r="10" spans="1:13" x14ac:dyDescent="0.3">
      <c r="A10">
        <v>163</v>
      </c>
      <c r="B10" t="s">
        <v>819</v>
      </c>
      <c r="C10">
        <v>0.99948800000000004</v>
      </c>
      <c r="D10" t="s">
        <v>68</v>
      </c>
      <c r="E10" t="s">
        <v>72</v>
      </c>
      <c r="F10" t="s">
        <v>820</v>
      </c>
      <c r="G10" t="s">
        <v>821</v>
      </c>
      <c r="H10" t="s">
        <v>71</v>
      </c>
      <c r="I10" t="s">
        <v>822</v>
      </c>
      <c r="J10">
        <v>56</v>
      </c>
      <c r="K10" t="s">
        <v>823</v>
      </c>
      <c r="L10" t="s">
        <v>824</v>
      </c>
      <c r="M10" s="1">
        <f t="shared" si="0"/>
        <v>1346</v>
      </c>
    </row>
    <row r="11" spans="1:13" x14ac:dyDescent="0.3">
      <c r="A11" s="4">
        <v>180</v>
      </c>
      <c r="B11" t="s">
        <v>889</v>
      </c>
      <c r="C11">
        <v>0.99943800000000005</v>
      </c>
      <c r="D11" t="s">
        <v>119</v>
      </c>
      <c r="E11" t="s">
        <v>839</v>
      </c>
      <c r="F11" t="s">
        <v>890</v>
      </c>
      <c r="G11" t="s">
        <v>891</v>
      </c>
      <c r="H11" t="s">
        <v>71</v>
      </c>
      <c r="I11" t="s">
        <v>892</v>
      </c>
      <c r="J11">
        <v>53</v>
      </c>
      <c r="K11" t="s">
        <v>893</v>
      </c>
      <c r="L11" t="s">
        <v>894</v>
      </c>
      <c r="M11" s="1">
        <f t="shared" si="0"/>
        <v>1358</v>
      </c>
    </row>
    <row r="12" spans="1:13" x14ac:dyDescent="0.3">
      <c r="A12">
        <v>83</v>
      </c>
      <c r="B12" t="s">
        <v>475</v>
      </c>
      <c r="C12">
        <v>0.99958100000000005</v>
      </c>
      <c r="D12" t="s">
        <v>68</v>
      </c>
      <c r="E12" t="s">
        <v>72</v>
      </c>
      <c r="F12" t="s">
        <v>476</v>
      </c>
      <c r="G12" t="s">
        <v>477</v>
      </c>
      <c r="H12" t="s">
        <v>71</v>
      </c>
      <c r="I12" t="s">
        <v>478</v>
      </c>
      <c r="J12">
        <v>48</v>
      </c>
      <c r="K12" t="s">
        <v>479</v>
      </c>
      <c r="L12" t="s">
        <v>480</v>
      </c>
      <c r="M12" s="1">
        <f t="shared" si="0"/>
        <v>1362</v>
      </c>
    </row>
    <row r="13" spans="1:13" x14ac:dyDescent="0.3">
      <c r="A13">
        <v>51</v>
      </c>
      <c r="B13" t="s">
        <v>309</v>
      </c>
      <c r="C13">
        <v>0.99961699999999998</v>
      </c>
      <c r="D13" t="s">
        <v>68</v>
      </c>
      <c r="E13" t="s">
        <v>69</v>
      </c>
      <c r="F13" t="s">
        <v>310</v>
      </c>
      <c r="G13" t="s">
        <v>311</v>
      </c>
      <c r="H13" t="s">
        <v>71</v>
      </c>
      <c r="I13" t="s">
        <v>312</v>
      </c>
      <c r="J13">
        <v>46</v>
      </c>
      <c r="K13" t="s">
        <v>313</v>
      </c>
      <c r="L13" t="s">
        <v>314</v>
      </c>
      <c r="M13" s="1">
        <f t="shared" si="0"/>
        <v>1386</v>
      </c>
    </row>
    <row r="14" spans="1:13" x14ac:dyDescent="0.3">
      <c r="A14" s="4">
        <v>204</v>
      </c>
      <c r="B14" t="s">
        <v>975</v>
      </c>
      <c r="C14">
        <v>0.99933499999999997</v>
      </c>
      <c r="D14" t="s">
        <v>83</v>
      </c>
      <c r="E14" t="s">
        <v>112</v>
      </c>
      <c r="F14" t="s">
        <v>976</v>
      </c>
      <c r="G14" t="s">
        <v>977</v>
      </c>
      <c r="H14" t="s">
        <v>71</v>
      </c>
      <c r="I14" t="s">
        <v>427</v>
      </c>
      <c r="J14">
        <v>45</v>
      </c>
      <c r="K14" t="s">
        <v>978</v>
      </c>
      <c r="L14" t="s">
        <v>979</v>
      </c>
      <c r="M14" s="1">
        <f t="shared" si="0"/>
        <v>1369</v>
      </c>
    </row>
    <row r="15" spans="1:13" x14ac:dyDescent="0.3">
      <c r="A15">
        <v>35</v>
      </c>
      <c r="B15" t="s">
        <v>231</v>
      </c>
      <c r="C15">
        <v>0.999637</v>
      </c>
      <c r="D15" t="s">
        <v>119</v>
      </c>
      <c r="E15" t="s">
        <v>232</v>
      </c>
      <c r="F15" t="s">
        <v>233</v>
      </c>
      <c r="G15" t="s">
        <v>234</v>
      </c>
      <c r="H15" t="s">
        <v>71</v>
      </c>
      <c r="I15" t="s">
        <v>235</v>
      </c>
      <c r="J15">
        <v>41</v>
      </c>
      <c r="K15" t="s">
        <v>236</v>
      </c>
      <c r="L15" t="s">
        <v>237</v>
      </c>
      <c r="M15" s="1">
        <f t="shared" si="0"/>
        <v>1355</v>
      </c>
    </row>
    <row r="16" spans="1:13" x14ac:dyDescent="0.3">
      <c r="A16" s="4">
        <v>32</v>
      </c>
      <c r="B16" t="s">
        <v>214</v>
      </c>
      <c r="C16">
        <v>0.99964299999999995</v>
      </c>
      <c r="D16" t="s">
        <v>68</v>
      </c>
      <c r="E16" t="s">
        <v>72</v>
      </c>
      <c r="F16" t="s">
        <v>215</v>
      </c>
      <c r="G16" t="s">
        <v>216</v>
      </c>
      <c r="H16" t="s">
        <v>71</v>
      </c>
      <c r="I16" t="s">
        <v>217</v>
      </c>
      <c r="J16">
        <v>40</v>
      </c>
      <c r="K16" t="s">
        <v>218</v>
      </c>
      <c r="L16" t="s">
        <v>219</v>
      </c>
      <c r="M16" s="1">
        <f t="shared" si="0"/>
        <v>1345</v>
      </c>
    </row>
    <row r="17" spans="1:13" x14ac:dyDescent="0.3">
      <c r="A17" s="4">
        <v>210</v>
      </c>
      <c r="B17" t="s">
        <v>994</v>
      </c>
      <c r="C17">
        <v>0.99930699999999995</v>
      </c>
      <c r="D17" t="s">
        <v>119</v>
      </c>
      <c r="E17" t="s">
        <v>120</v>
      </c>
      <c r="F17" t="s">
        <v>995</v>
      </c>
      <c r="G17" t="s">
        <v>996</v>
      </c>
      <c r="H17" t="s">
        <v>71</v>
      </c>
      <c r="I17" t="s">
        <v>997</v>
      </c>
      <c r="J17">
        <v>40</v>
      </c>
      <c r="K17" t="s">
        <v>998</v>
      </c>
      <c r="L17" t="s">
        <v>999</v>
      </c>
      <c r="M17" s="1">
        <f t="shared" si="0"/>
        <v>1360</v>
      </c>
    </row>
    <row r="18" spans="1:13" x14ac:dyDescent="0.3">
      <c r="A18" s="4">
        <v>66</v>
      </c>
      <c r="B18" t="s">
        <v>388</v>
      </c>
      <c r="C18">
        <v>0.99960300000000002</v>
      </c>
      <c r="D18" t="s">
        <v>83</v>
      </c>
      <c r="E18" t="s">
        <v>76</v>
      </c>
      <c r="F18" t="s">
        <v>389</v>
      </c>
      <c r="G18" t="s">
        <v>390</v>
      </c>
      <c r="H18" t="s">
        <v>71</v>
      </c>
      <c r="I18" t="s">
        <v>391</v>
      </c>
      <c r="J18">
        <v>39</v>
      </c>
      <c r="K18" t="s">
        <v>392</v>
      </c>
      <c r="L18" t="s">
        <v>393</v>
      </c>
      <c r="M18" s="1">
        <f t="shared" si="0"/>
        <v>1380</v>
      </c>
    </row>
    <row r="19" spans="1:13" x14ac:dyDescent="0.3">
      <c r="A19" s="4">
        <v>10</v>
      </c>
      <c r="B19" t="s">
        <v>118</v>
      </c>
      <c r="C19">
        <v>0.99967799999999996</v>
      </c>
      <c r="D19" t="s">
        <v>119</v>
      </c>
      <c r="E19" t="s">
        <v>120</v>
      </c>
      <c r="F19" t="s">
        <v>121</v>
      </c>
      <c r="G19" t="s">
        <v>122</v>
      </c>
      <c r="H19" t="s">
        <v>71</v>
      </c>
      <c r="I19" t="s">
        <v>123</v>
      </c>
      <c r="J19">
        <v>38</v>
      </c>
      <c r="K19" t="s">
        <v>124</v>
      </c>
      <c r="L19" t="s">
        <v>125</v>
      </c>
      <c r="M19" s="1">
        <f t="shared" si="0"/>
        <v>1396</v>
      </c>
    </row>
    <row r="20" spans="1:13" x14ac:dyDescent="0.3">
      <c r="A20">
        <v>71</v>
      </c>
      <c r="B20" t="s">
        <v>418</v>
      </c>
      <c r="C20">
        <v>0.99959500000000001</v>
      </c>
      <c r="D20" t="s">
        <v>83</v>
      </c>
      <c r="E20" t="s">
        <v>76</v>
      </c>
      <c r="F20" t="s">
        <v>419</v>
      </c>
      <c r="G20" t="s">
        <v>420</v>
      </c>
      <c r="H20" t="s">
        <v>71</v>
      </c>
      <c r="I20" t="s">
        <v>421</v>
      </c>
      <c r="J20">
        <v>37</v>
      </c>
      <c r="K20" t="s">
        <v>422</v>
      </c>
      <c r="L20" t="s">
        <v>423</v>
      </c>
      <c r="M20" s="1">
        <f t="shared" si="0"/>
        <v>1350</v>
      </c>
    </row>
    <row r="21" spans="1:13" x14ac:dyDescent="0.3">
      <c r="A21">
        <v>19</v>
      </c>
      <c r="B21" t="s">
        <v>161</v>
      </c>
      <c r="C21">
        <v>0.99966600000000005</v>
      </c>
      <c r="D21" t="s">
        <v>83</v>
      </c>
      <c r="E21" t="s">
        <v>162</v>
      </c>
      <c r="F21" t="s">
        <v>163</v>
      </c>
      <c r="G21" t="s">
        <v>164</v>
      </c>
      <c r="H21" t="s">
        <v>71</v>
      </c>
      <c r="I21" t="s">
        <v>165</v>
      </c>
      <c r="J21">
        <v>36</v>
      </c>
      <c r="K21" t="s">
        <v>166</v>
      </c>
      <c r="L21" t="s">
        <v>167</v>
      </c>
      <c r="M21" s="1">
        <f t="shared" si="0"/>
        <v>1345</v>
      </c>
    </row>
    <row r="22" spans="1:13" x14ac:dyDescent="0.3">
      <c r="A22" s="4">
        <v>22</v>
      </c>
      <c r="B22" t="s">
        <v>177</v>
      </c>
      <c r="C22">
        <v>0.99965400000000004</v>
      </c>
      <c r="D22" t="s">
        <v>50</v>
      </c>
      <c r="E22" t="s">
        <v>171</v>
      </c>
      <c r="F22" t="s">
        <v>178</v>
      </c>
      <c r="G22" t="s">
        <v>179</v>
      </c>
      <c r="H22" t="s">
        <v>71</v>
      </c>
      <c r="I22" t="s">
        <v>149</v>
      </c>
      <c r="J22">
        <v>36</v>
      </c>
      <c r="K22" t="s">
        <v>180</v>
      </c>
      <c r="L22" t="s">
        <v>181</v>
      </c>
      <c r="M22" s="1">
        <f t="shared" si="0"/>
        <v>1368</v>
      </c>
    </row>
    <row r="23" spans="1:13" x14ac:dyDescent="0.3">
      <c r="A23">
        <v>139</v>
      </c>
      <c r="B23" t="s">
        <v>711</v>
      </c>
      <c r="C23">
        <v>0.99951999999999996</v>
      </c>
      <c r="D23" t="s">
        <v>83</v>
      </c>
      <c r="E23" t="s">
        <v>76</v>
      </c>
      <c r="F23" t="s">
        <v>712</v>
      </c>
      <c r="G23" t="s">
        <v>713</v>
      </c>
      <c r="H23" t="s">
        <v>71</v>
      </c>
      <c r="I23" t="s">
        <v>714</v>
      </c>
      <c r="J23">
        <v>34</v>
      </c>
      <c r="K23" t="s">
        <v>715</v>
      </c>
      <c r="L23" t="s">
        <v>716</v>
      </c>
      <c r="M23" s="1">
        <f t="shared" si="0"/>
        <v>1357</v>
      </c>
    </row>
    <row r="24" spans="1:13" x14ac:dyDescent="0.3">
      <c r="A24">
        <v>101</v>
      </c>
      <c r="B24" t="s">
        <v>561</v>
      </c>
      <c r="C24">
        <v>0.99956699999999998</v>
      </c>
      <c r="D24" t="s">
        <v>83</v>
      </c>
      <c r="E24" t="s">
        <v>303</v>
      </c>
      <c r="F24" t="s">
        <v>562</v>
      </c>
      <c r="G24" t="s">
        <v>563</v>
      </c>
      <c r="H24" t="s">
        <v>71</v>
      </c>
      <c r="I24" t="s">
        <v>306</v>
      </c>
      <c r="J24">
        <v>33</v>
      </c>
      <c r="K24" t="s">
        <v>564</v>
      </c>
      <c r="L24" t="s">
        <v>565</v>
      </c>
      <c r="M24" s="1">
        <f t="shared" si="0"/>
        <v>1391</v>
      </c>
    </row>
    <row r="25" spans="1:13" x14ac:dyDescent="0.3">
      <c r="A25" s="4">
        <v>40</v>
      </c>
      <c r="B25" t="s">
        <v>252</v>
      </c>
      <c r="C25">
        <v>0.99963199999999997</v>
      </c>
      <c r="D25" t="s">
        <v>68</v>
      </c>
      <c r="E25" t="s">
        <v>69</v>
      </c>
      <c r="F25" t="s">
        <v>253</v>
      </c>
      <c r="G25" t="s">
        <v>254</v>
      </c>
      <c r="H25" t="s">
        <v>71</v>
      </c>
      <c r="I25" t="s">
        <v>206</v>
      </c>
      <c r="J25">
        <v>31</v>
      </c>
      <c r="K25" t="s">
        <v>255</v>
      </c>
      <c r="L25" t="s">
        <v>256</v>
      </c>
      <c r="M25" s="1">
        <f t="shared" si="0"/>
        <v>1376</v>
      </c>
    </row>
    <row r="26" spans="1:13" x14ac:dyDescent="0.3">
      <c r="A26" s="4">
        <v>74</v>
      </c>
      <c r="B26" t="s">
        <v>436</v>
      </c>
      <c r="C26">
        <v>0.99958899999999995</v>
      </c>
      <c r="D26" t="s">
        <v>119</v>
      </c>
      <c r="E26" t="s">
        <v>120</v>
      </c>
      <c r="F26" t="s">
        <v>437</v>
      </c>
      <c r="G26" t="s">
        <v>438</v>
      </c>
      <c r="H26" t="s">
        <v>71</v>
      </c>
      <c r="I26" t="s">
        <v>439</v>
      </c>
      <c r="J26">
        <v>31</v>
      </c>
      <c r="K26" t="s">
        <v>440</v>
      </c>
      <c r="L26" t="s">
        <v>441</v>
      </c>
      <c r="M26" s="1">
        <f t="shared" si="0"/>
        <v>1370</v>
      </c>
    </row>
    <row r="27" spans="1:13" x14ac:dyDescent="0.3">
      <c r="A27" s="4">
        <v>226</v>
      </c>
      <c r="B27" t="s">
        <v>1067</v>
      </c>
      <c r="C27">
        <v>0.99910699999999997</v>
      </c>
      <c r="D27" t="s">
        <v>83</v>
      </c>
      <c r="E27" t="s">
        <v>322</v>
      </c>
      <c r="F27" t="s">
        <v>1068</v>
      </c>
      <c r="G27" t="s">
        <v>1069</v>
      </c>
      <c r="H27" t="s">
        <v>71</v>
      </c>
      <c r="I27" t="s">
        <v>1070</v>
      </c>
      <c r="J27">
        <v>31</v>
      </c>
      <c r="K27" t="s">
        <v>1071</v>
      </c>
      <c r="L27" t="s">
        <v>1072</v>
      </c>
      <c r="M27" s="1">
        <f t="shared" si="0"/>
        <v>1395</v>
      </c>
    </row>
    <row r="28" spans="1:13" x14ac:dyDescent="0.3">
      <c r="A28" s="4">
        <v>228</v>
      </c>
      <c r="B28" t="s">
        <v>1079</v>
      </c>
      <c r="C28">
        <v>0.99903600000000004</v>
      </c>
      <c r="D28" t="s">
        <v>83</v>
      </c>
      <c r="E28" t="s">
        <v>112</v>
      </c>
      <c r="F28" t="s">
        <v>1080</v>
      </c>
      <c r="G28" t="s">
        <v>1081</v>
      </c>
      <c r="H28" t="s">
        <v>71</v>
      </c>
      <c r="I28" t="s">
        <v>1082</v>
      </c>
      <c r="J28">
        <v>31</v>
      </c>
      <c r="K28" t="s">
        <v>1083</v>
      </c>
      <c r="L28" t="s">
        <v>1084</v>
      </c>
      <c r="M28" s="1">
        <f t="shared" si="0"/>
        <v>1399</v>
      </c>
    </row>
    <row r="29" spans="1:13" x14ac:dyDescent="0.3">
      <c r="A29">
        <v>157</v>
      </c>
      <c r="B29" t="s">
        <v>793</v>
      </c>
      <c r="C29">
        <v>0.99950000000000006</v>
      </c>
      <c r="D29" t="s">
        <v>83</v>
      </c>
      <c r="E29" t="s">
        <v>112</v>
      </c>
      <c r="F29" t="s">
        <v>794</v>
      </c>
      <c r="G29" t="s">
        <v>795</v>
      </c>
      <c r="H29" t="s">
        <v>71</v>
      </c>
      <c r="I29" t="s">
        <v>796</v>
      </c>
      <c r="J29">
        <v>30</v>
      </c>
      <c r="K29" t="s">
        <v>797</v>
      </c>
      <c r="L29" t="s">
        <v>798</v>
      </c>
      <c r="M29" s="1">
        <f t="shared" si="0"/>
        <v>1364</v>
      </c>
    </row>
    <row r="30" spans="1:13" x14ac:dyDescent="0.3">
      <c r="A30">
        <v>179</v>
      </c>
      <c r="B30" t="s">
        <v>883</v>
      </c>
      <c r="C30">
        <v>0.99943800000000005</v>
      </c>
      <c r="D30" t="s">
        <v>83</v>
      </c>
      <c r="E30" t="s">
        <v>322</v>
      </c>
      <c r="F30" t="s">
        <v>884</v>
      </c>
      <c r="G30" t="s">
        <v>885</v>
      </c>
      <c r="H30" t="s">
        <v>71</v>
      </c>
      <c r="I30" t="s">
        <v>886</v>
      </c>
      <c r="J30">
        <v>30</v>
      </c>
      <c r="K30" t="s">
        <v>887</v>
      </c>
      <c r="L30" t="s">
        <v>888</v>
      </c>
      <c r="M30" s="1">
        <f t="shared" si="0"/>
        <v>1375</v>
      </c>
    </row>
    <row r="31" spans="1:13" x14ac:dyDescent="0.3">
      <c r="A31" s="4">
        <v>16</v>
      </c>
      <c r="B31" t="s">
        <v>146</v>
      </c>
      <c r="C31">
        <v>0.99966900000000003</v>
      </c>
      <c r="D31" t="s">
        <v>83</v>
      </c>
      <c r="E31" t="s">
        <v>76</v>
      </c>
      <c r="F31" t="s">
        <v>147</v>
      </c>
      <c r="G31" t="s">
        <v>148</v>
      </c>
      <c r="H31" t="s">
        <v>71</v>
      </c>
      <c r="I31" t="s">
        <v>149</v>
      </c>
      <c r="J31">
        <v>29</v>
      </c>
      <c r="K31" t="s">
        <v>150</v>
      </c>
      <c r="L31" t="s">
        <v>151</v>
      </c>
      <c r="M31" s="1">
        <f t="shared" si="0"/>
        <v>1368</v>
      </c>
    </row>
    <row r="32" spans="1:13" x14ac:dyDescent="0.3">
      <c r="A32">
        <v>155</v>
      </c>
      <c r="B32" t="s">
        <v>782</v>
      </c>
      <c r="C32">
        <v>0.99950099999999997</v>
      </c>
      <c r="D32" t="s">
        <v>83</v>
      </c>
      <c r="E32" t="s">
        <v>76</v>
      </c>
      <c r="F32" t="s">
        <v>783</v>
      </c>
      <c r="G32" t="s">
        <v>784</v>
      </c>
      <c r="H32" t="s">
        <v>71</v>
      </c>
      <c r="I32" t="s">
        <v>785</v>
      </c>
      <c r="J32">
        <v>29</v>
      </c>
      <c r="K32" t="s">
        <v>786</v>
      </c>
      <c r="L32" t="s">
        <v>787</v>
      </c>
      <c r="M32" s="1">
        <f t="shared" si="0"/>
        <v>1372</v>
      </c>
    </row>
    <row r="33" spans="1:13" x14ac:dyDescent="0.3">
      <c r="A33" s="4">
        <v>18</v>
      </c>
      <c r="B33" t="s">
        <v>155</v>
      </c>
      <c r="C33">
        <v>0.99966600000000005</v>
      </c>
      <c r="D33" t="s">
        <v>83</v>
      </c>
      <c r="E33" t="s">
        <v>105</v>
      </c>
      <c r="F33" t="s">
        <v>156</v>
      </c>
      <c r="G33" t="s">
        <v>157</v>
      </c>
      <c r="H33" t="s">
        <v>71</v>
      </c>
      <c r="I33" t="s">
        <v>158</v>
      </c>
      <c r="J33">
        <v>28</v>
      </c>
      <c r="K33" t="s">
        <v>159</v>
      </c>
      <c r="L33" t="s">
        <v>160</v>
      </c>
      <c r="M33" s="1">
        <f t="shared" si="0"/>
        <v>1391</v>
      </c>
    </row>
    <row r="34" spans="1:13" x14ac:dyDescent="0.3">
      <c r="A34">
        <v>115</v>
      </c>
      <c r="B34" t="s">
        <v>621</v>
      </c>
      <c r="C34">
        <v>0.999556</v>
      </c>
      <c r="D34" t="s">
        <v>83</v>
      </c>
      <c r="E34" t="s">
        <v>76</v>
      </c>
      <c r="F34" t="s">
        <v>622</v>
      </c>
      <c r="G34" t="s">
        <v>623</v>
      </c>
      <c r="H34" t="s">
        <v>71</v>
      </c>
      <c r="I34" t="s">
        <v>206</v>
      </c>
      <c r="J34">
        <v>28</v>
      </c>
      <c r="K34" t="s">
        <v>624</v>
      </c>
      <c r="L34" t="s">
        <v>625</v>
      </c>
      <c r="M34" s="1">
        <f t="shared" si="0"/>
        <v>1369</v>
      </c>
    </row>
    <row r="35" spans="1:13" x14ac:dyDescent="0.3">
      <c r="A35">
        <v>67</v>
      </c>
      <c r="B35" t="s">
        <v>394</v>
      </c>
      <c r="C35">
        <v>0.99960000000000004</v>
      </c>
      <c r="D35" t="s">
        <v>83</v>
      </c>
      <c r="E35" t="s">
        <v>112</v>
      </c>
      <c r="F35" t="s">
        <v>395</v>
      </c>
      <c r="G35" t="s">
        <v>396</v>
      </c>
      <c r="H35" t="s">
        <v>71</v>
      </c>
      <c r="I35" t="s">
        <v>397</v>
      </c>
      <c r="J35">
        <v>27</v>
      </c>
      <c r="K35" t="s">
        <v>398</v>
      </c>
      <c r="L35" t="s">
        <v>399</v>
      </c>
      <c r="M35" s="1">
        <f t="shared" si="0"/>
        <v>1365</v>
      </c>
    </row>
    <row r="36" spans="1:13" x14ac:dyDescent="0.3">
      <c r="A36">
        <v>57</v>
      </c>
      <c r="B36" t="s">
        <v>341</v>
      </c>
      <c r="C36">
        <v>0.99961100000000003</v>
      </c>
      <c r="D36" t="s">
        <v>68</v>
      </c>
      <c r="E36" t="s">
        <v>342</v>
      </c>
      <c r="F36" t="s">
        <v>343</v>
      </c>
      <c r="G36" t="s">
        <v>344</v>
      </c>
      <c r="H36" t="s">
        <v>71</v>
      </c>
      <c r="I36" t="s">
        <v>165</v>
      </c>
      <c r="J36">
        <v>26</v>
      </c>
      <c r="K36" t="s">
        <v>345</v>
      </c>
      <c r="L36" t="s">
        <v>346</v>
      </c>
      <c r="M36" s="1">
        <f t="shared" si="0"/>
        <v>1370</v>
      </c>
    </row>
    <row r="37" spans="1:13" x14ac:dyDescent="0.3">
      <c r="A37" s="4">
        <v>134</v>
      </c>
      <c r="B37" t="s">
        <v>691</v>
      </c>
      <c r="C37">
        <v>0.99953199999999998</v>
      </c>
      <c r="D37" t="s">
        <v>119</v>
      </c>
      <c r="E37" t="s">
        <v>232</v>
      </c>
      <c r="F37" t="s">
        <v>692</v>
      </c>
      <c r="G37" t="s">
        <v>693</v>
      </c>
      <c r="H37" t="s">
        <v>71</v>
      </c>
      <c r="I37" t="s">
        <v>694</v>
      </c>
      <c r="J37">
        <v>26</v>
      </c>
      <c r="K37" t="s">
        <v>695</v>
      </c>
      <c r="L37" t="s">
        <v>696</v>
      </c>
      <c r="M37" s="1">
        <f t="shared" si="0"/>
        <v>1357</v>
      </c>
    </row>
    <row r="38" spans="1:13" x14ac:dyDescent="0.3">
      <c r="A38">
        <v>261</v>
      </c>
      <c r="B38" t="s">
        <v>1212</v>
      </c>
      <c r="C38">
        <v>0.96812900000000002</v>
      </c>
      <c r="D38" t="s">
        <v>68</v>
      </c>
      <c r="E38" t="s">
        <v>72</v>
      </c>
      <c r="F38" t="s">
        <v>1213</v>
      </c>
      <c r="G38" t="s">
        <v>1214</v>
      </c>
      <c r="H38" t="s">
        <v>71</v>
      </c>
      <c r="I38" t="s">
        <v>1215</v>
      </c>
      <c r="J38">
        <v>26</v>
      </c>
      <c r="K38" t="s">
        <v>1216</v>
      </c>
      <c r="L38" t="s">
        <v>1217</v>
      </c>
      <c r="M38" s="1">
        <f t="shared" si="0"/>
        <v>1361</v>
      </c>
    </row>
    <row r="39" spans="1:13" x14ac:dyDescent="0.3">
      <c r="A39" s="4">
        <v>82</v>
      </c>
      <c r="B39" t="s">
        <v>469</v>
      </c>
      <c r="C39">
        <v>0.99958199999999997</v>
      </c>
      <c r="D39" t="s">
        <v>83</v>
      </c>
      <c r="E39" t="s">
        <v>76</v>
      </c>
      <c r="F39" t="s">
        <v>470</v>
      </c>
      <c r="G39" t="s">
        <v>471</v>
      </c>
      <c r="H39" t="s">
        <v>71</v>
      </c>
      <c r="I39" t="s">
        <v>472</v>
      </c>
      <c r="J39">
        <v>25</v>
      </c>
      <c r="K39" t="s">
        <v>473</v>
      </c>
      <c r="L39" t="s">
        <v>474</v>
      </c>
      <c r="M39" s="1">
        <f t="shared" si="0"/>
        <v>1390</v>
      </c>
    </row>
    <row r="40" spans="1:13" x14ac:dyDescent="0.3">
      <c r="A40">
        <v>129</v>
      </c>
      <c r="B40" t="s">
        <v>669</v>
      </c>
      <c r="C40">
        <v>0.99953899999999996</v>
      </c>
      <c r="D40" t="s">
        <v>83</v>
      </c>
      <c r="E40" t="s">
        <v>112</v>
      </c>
      <c r="F40" t="s">
        <v>670</v>
      </c>
      <c r="G40" t="s">
        <v>671</v>
      </c>
      <c r="H40" t="s">
        <v>71</v>
      </c>
      <c r="I40" t="s">
        <v>672</v>
      </c>
      <c r="J40">
        <v>25</v>
      </c>
      <c r="K40" t="s">
        <v>673</v>
      </c>
      <c r="L40" t="s">
        <v>674</v>
      </c>
      <c r="M40" s="1">
        <f t="shared" si="0"/>
        <v>1397</v>
      </c>
    </row>
    <row r="41" spans="1:13" x14ac:dyDescent="0.3">
      <c r="A41" s="4">
        <v>240</v>
      </c>
      <c r="B41" t="s">
        <v>1133</v>
      </c>
      <c r="C41">
        <v>0.99774600000000002</v>
      </c>
      <c r="D41" t="s">
        <v>83</v>
      </c>
      <c r="E41" t="s">
        <v>76</v>
      </c>
      <c r="F41" t="s">
        <v>1134</v>
      </c>
      <c r="G41" t="s">
        <v>1135</v>
      </c>
      <c r="H41" t="s">
        <v>71</v>
      </c>
      <c r="I41" t="s">
        <v>1136</v>
      </c>
      <c r="J41">
        <v>25</v>
      </c>
      <c r="K41" t="s">
        <v>1137</v>
      </c>
      <c r="L41" t="s">
        <v>1138</v>
      </c>
      <c r="M41" s="1">
        <f t="shared" si="0"/>
        <v>1358</v>
      </c>
    </row>
    <row r="42" spans="1:13" x14ac:dyDescent="0.3">
      <c r="A42">
        <v>9</v>
      </c>
      <c r="B42" t="s">
        <v>111</v>
      </c>
      <c r="C42">
        <v>0.99968100000000004</v>
      </c>
      <c r="D42" t="s">
        <v>83</v>
      </c>
      <c r="E42" t="s">
        <v>112</v>
      </c>
      <c r="F42" t="s">
        <v>113</v>
      </c>
      <c r="G42" t="s">
        <v>114</v>
      </c>
      <c r="H42" t="s">
        <v>71</v>
      </c>
      <c r="I42" t="s">
        <v>115</v>
      </c>
      <c r="J42">
        <v>24</v>
      </c>
      <c r="K42" t="s">
        <v>116</v>
      </c>
      <c r="L42" t="s">
        <v>117</v>
      </c>
      <c r="M42" s="1">
        <f t="shared" si="0"/>
        <v>1330</v>
      </c>
    </row>
    <row r="43" spans="1:13" x14ac:dyDescent="0.3">
      <c r="A43">
        <v>145</v>
      </c>
      <c r="B43" t="s">
        <v>738</v>
      </c>
      <c r="C43">
        <v>0.99951599999999996</v>
      </c>
      <c r="D43" t="s">
        <v>68</v>
      </c>
      <c r="E43" t="s">
        <v>72</v>
      </c>
      <c r="F43" t="s">
        <v>739</v>
      </c>
      <c r="G43" t="s">
        <v>740</v>
      </c>
      <c r="H43" t="s">
        <v>71</v>
      </c>
      <c r="I43" t="s">
        <v>741</v>
      </c>
      <c r="J43">
        <v>23</v>
      </c>
      <c r="K43" t="s">
        <v>742</v>
      </c>
      <c r="L43" t="s">
        <v>743</v>
      </c>
      <c r="M43" s="1">
        <f t="shared" si="0"/>
        <v>1356</v>
      </c>
    </row>
    <row r="44" spans="1:13" x14ac:dyDescent="0.3">
      <c r="A44">
        <v>239</v>
      </c>
      <c r="B44" t="s">
        <v>1127</v>
      </c>
      <c r="C44">
        <v>0.99779099999999998</v>
      </c>
      <c r="D44" t="s">
        <v>83</v>
      </c>
      <c r="E44" t="s">
        <v>76</v>
      </c>
      <c r="F44" t="s">
        <v>1128</v>
      </c>
      <c r="G44" t="s">
        <v>1129</v>
      </c>
      <c r="H44" t="s">
        <v>71</v>
      </c>
      <c r="I44" t="s">
        <v>1130</v>
      </c>
      <c r="J44">
        <v>23</v>
      </c>
      <c r="K44" t="s">
        <v>1131</v>
      </c>
      <c r="L44" t="s">
        <v>1132</v>
      </c>
      <c r="M44" s="1">
        <f t="shared" si="0"/>
        <v>1333</v>
      </c>
    </row>
    <row r="45" spans="1:13" x14ac:dyDescent="0.3">
      <c r="A45">
        <v>109</v>
      </c>
      <c r="B45" t="s">
        <v>591</v>
      </c>
      <c r="C45">
        <v>0.99956199999999995</v>
      </c>
      <c r="D45" t="s">
        <v>68</v>
      </c>
      <c r="E45" t="s">
        <v>69</v>
      </c>
      <c r="F45" t="s">
        <v>592</v>
      </c>
      <c r="G45" t="s">
        <v>593</v>
      </c>
      <c r="H45" t="s">
        <v>71</v>
      </c>
      <c r="I45" t="s">
        <v>594</v>
      </c>
      <c r="J45">
        <v>22</v>
      </c>
      <c r="K45" t="s">
        <v>595</v>
      </c>
      <c r="L45" t="s">
        <v>596</v>
      </c>
      <c r="M45" s="1">
        <f t="shared" si="0"/>
        <v>1378</v>
      </c>
    </row>
    <row r="46" spans="1:13" x14ac:dyDescent="0.3">
      <c r="A46" s="4">
        <v>138</v>
      </c>
      <c r="B46" t="s">
        <v>706</v>
      </c>
      <c r="C46">
        <v>0.99952099999999999</v>
      </c>
      <c r="D46" t="s">
        <v>83</v>
      </c>
      <c r="E46" t="s">
        <v>84</v>
      </c>
      <c r="F46" t="s">
        <v>707</v>
      </c>
      <c r="G46" t="s">
        <v>708</v>
      </c>
      <c r="H46" t="s">
        <v>71</v>
      </c>
      <c r="I46" t="s">
        <v>680</v>
      </c>
      <c r="J46">
        <v>22</v>
      </c>
      <c r="K46" t="s">
        <v>709</v>
      </c>
      <c r="L46" t="s">
        <v>710</v>
      </c>
      <c r="M46" s="1">
        <f t="shared" si="0"/>
        <v>1331</v>
      </c>
    </row>
    <row r="47" spans="1:13" x14ac:dyDescent="0.3">
      <c r="A47">
        <v>213</v>
      </c>
      <c r="B47" t="s">
        <v>1004</v>
      </c>
      <c r="C47">
        <v>0.99927900000000003</v>
      </c>
      <c r="D47" t="s">
        <v>83</v>
      </c>
      <c r="E47" t="s">
        <v>76</v>
      </c>
      <c r="F47" t="s">
        <v>1005</v>
      </c>
      <c r="G47" t="s">
        <v>1006</v>
      </c>
      <c r="H47" t="s">
        <v>71</v>
      </c>
      <c r="I47" t="s">
        <v>1007</v>
      </c>
      <c r="J47">
        <v>22</v>
      </c>
      <c r="K47" t="s">
        <v>1008</v>
      </c>
      <c r="L47" t="s">
        <v>1009</v>
      </c>
      <c r="M47" s="1">
        <f t="shared" si="0"/>
        <v>1387</v>
      </c>
    </row>
    <row r="48" spans="1:13" x14ac:dyDescent="0.3">
      <c r="A48" s="4">
        <v>50</v>
      </c>
      <c r="B48" t="s">
        <v>302</v>
      </c>
      <c r="C48">
        <v>0.99961800000000001</v>
      </c>
      <c r="D48" t="s">
        <v>83</v>
      </c>
      <c r="E48" t="s">
        <v>303</v>
      </c>
      <c r="F48" t="s">
        <v>304</v>
      </c>
      <c r="G48" t="s">
        <v>305</v>
      </c>
      <c r="H48" t="s">
        <v>71</v>
      </c>
      <c r="I48" t="s">
        <v>306</v>
      </c>
      <c r="J48">
        <v>21</v>
      </c>
      <c r="K48" t="s">
        <v>307</v>
      </c>
      <c r="L48" t="s">
        <v>308</v>
      </c>
      <c r="M48" s="1">
        <f t="shared" si="0"/>
        <v>1396</v>
      </c>
    </row>
    <row r="49" spans="1:13" x14ac:dyDescent="0.3">
      <c r="A49" s="4">
        <v>224</v>
      </c>
      <c r="B49" t="s">
        <v>1055</v>
      </c>
      <c r="C49">
        <v>0.99911700000000003</v>
      </c>
      <c r="D49" t="s">
        <v>68</v>
      </c>
      <c r="E49" t="s">
        <v>69</v>
      </c>
      <c r="F49" t="s">
        <v>1056</v>
      </c>
      <c r="G49" t="s">
        <v>1057</v>
      </c>
      <c r="H49" t="s">
        <v>71</v>
      </c>
      <c r="I49" t="s">
        <v>1058</v>
      </c>
      <c r="J49">
        <v>21</v>
      </c>
      <c r="K49" t="s">
        <v>1059</v>
      </c>
      <c r="L49" t="s">
        <v>1060</v>
      </c>
      <c r="M49" s="1">
        <f t="shared" si="0"/>
        <v>1309</v>
      </c>
    </row>
    <row r="50" spans="1:13" x14ac:dyDescent="0.3">
      <c r="A50">
        <v>11</v>
      </c>
      <c r="B50" t="s">
        <v>126</v>
      </c>
      <c r="C50">
        <v>0.99967499999999998</v>
      </c>
      <c r="D50" t="s">
        <v>68</v>
      </c>
      <c r="E50" t="s">
        <v>69</v>
      </c>
      <c r="F50" t="s">
        <v>127</v>
      </c>
      <c r="G50" t="s">
        <v>128</v>
      </c>
      <c r="H50" t="s">
        <v>71</v>
      </c>
      <c r="I50" t="s">
        <v>129</v>
      </c>
      <c r="J50">
        <v>20</v>
      </c>
      <c r="K50" t="s">
        <v>130</v>
      </c>
      <c r="L50" t="s">
        <v>131</v>
      </c>
      <c r="M50" s="1">
        <f t="shared" si="0"/>
        <v>1345</v>
      </c>
    </row>
    <row r="51" spans="1:13" x14ac:dyDescent="0.3">
      <c r="A51" s="4">
        <v>70</v>
      </c>
      <c r="B51" t="s">
        <v>412</v>
      </c>
      <c r="C51">
        <v>0.99959900000000002</v>
      </c>
      <c r="D51" t="s">
        <v>83</v>
      </c>
      <c r="E51" t="s">
        <v>112</v>
      </c>
      <c r="F51" t="s">
        <v>413</v>
      </c>
      <c r="G51" t="s">
        <v>414</v>
      </c>
      <c r="H51" t="s">
        <v>71</v>
      </c>
      <c r="I51" t="s">
        <v>415</v>
      </c>
      <c r="J51">
        <v>20</v>
      </c>
      <c r="K51" t="s">
        <v>416</v>
      </c>
      <c r="L51" t="s">
        <v>417</v>
      </c>
      <c r="M51" s="1">
        <f t="shared" si="0"/>
        <v>1378</v>
      </c>
    </row>
    <row r="52" spans="1:13" x14ac:dyDescent="0.3">
      <c r="A52">
        <v>73</v>
      </c>
      <c r="B52" t="s">
        <v>430</v>
      </c>
      <c r="C52">
        <v>0.99958899999999995</v>
      </c>
      <c r="D52" t="s">
        <v>68</v>
      </c>
      <c r="E52" t="s">
        <v>72</v>
      </c>
      <c r="F52" t="s">
        <v>431</v>
      </c>
      <c r="G52" t="s">
        <v>432</v>
      </c>
      <c r="H52" t="s">
        <v>71</v>
      </c>
      <c r="I52" t="s">
        <v>433</v>
      </c>
      <c r="J52">
        <v>20</v>
      </c>
      <c r="K52" t="s">
        <v>434</v>
      </c>
      <c r="L52" t="s">
        <v>435</v>
      </c>
      <c r="M52" s="1">
        <f t="shared" si="0"/>
        <v>1351</v>
      </c>
    </row>
    <row r="53" spans="1:13" x14ac:dyDescent="0.3">
      <c r="A53">
        <v>223</v>
      </c>
      <c r="B53" t="s">
        <v>1049</v>
      </c>
      <c r="C53">
        <v>0.99919100000000005</v>
      </c>
      <c r="D53" t="s">
        <v>83</v>
      </c>
      <c r="E53" t="s">
        <v>76</v>
      </c>
      <c r="F53" t="s">
        <v>1050</v>
      </c>
      <c r="G53" t="s">
        <v>1051</v>
      </c>
      <c r="H53" t="s">
        <v>71</v>
      </c>
      <c r="I53" t="s">
        <v>1052</v>
      </c>
      <c r="J53">
        <v>20</v>
      </c>
      <c r="K53" t="s">
        <v>1053</v>
      </c>
      <c r="L53" t="s">
        <v>1054</v>
      </c>
      <c r="M53" s="1">
        <f t="shared" si="0"/>
        <v>1365</v>
      </c>
    </row>
    <row r="54" spans="1:13" x14ac:dyDescent="0.3">
      <c r="A54">
        <v>243</v>
      </c>
      <c r="B54" t="s">
        <v>1148</v>
      </c>
      <c r="C54">
        <v>0.99750799999999995</v>
      </c>
      <c r="D54" t="s">
        <v>83</v>
      </c>
      <c r="E54" t="s">
        <v>84</v>
      </c>
      <c r="F54" t="s">
        <v>1149</v>
      </c>
      <c r="G54" t="s">
        <v>1150</v>
      </c>
      <c r="H54" t="s">
        <v>71</v>
      </c>
      <c r="I54" t="s">
        <v>1151</v>
      </c>
      <c r="J54">
        <v>20</v>
      </c>
      <c r="K54" t="s">
        <v>1152</v>
      </c>
      <c r="L54" t="s">
        <v>1153</v>
      </c>
      <c r="M54" s="1">
        <f t="shared" si="0"/>
        <v>1367</v>
      </c>
    </row>
    <row r="55" spans="1:13" x14ac:dyDescent="0.3">
      <c r="A55" s="4">
        <v>62</v>
      </c>
      <c r="B55" t="s">
        <v>370</v>
      </c>
      <c r="C55">
        <v>0.99960700000000002</v>
      </c>
      <c r="D55" t="s">
        <v>83</v>
      </c>
      <c r="E55" t="s">
        <v>76</v>
      </c>
      <c r="F55" t="s">
        <v>371</v>
      </c>
      <c r="G55" t="s">
        <v>372</v>
      </c>
      <c r="H55" t="s">
        <v>71</v>
      </c>
      <c r="I55" t="s">
        <v>165</v>
      </c>
      <c r="J55">
        <v>18</v>
      </c>
      <c r="K55" t="s">
        <v>373</v>
      </c>
      <c r="L55" t="s">
        <v>374</v>
      </c>
      <c r="M55" s="1">
        <f t="shared" si="0"/>
        <v>1345</v>
      </c>
    </row>
    <row r="56" spans="1:13" x14ac:dyDescent="0.3">
      <c r="A56">
        <v>131</v>
      </c>
      <c r="B56" t="s">
        <v>677</v>
      </c>
      <c r="C56">
        <v>0.99953599999999998</v>
      </c>
      <c r="D56" t="s">
        <v>83</v>
      </c>
      <c r="E56" t="s">
        <v>76</v>
      </c>
      <c r="F56" t="s">
        <v>678</v>
      </c>
      <c r="G56" t="s">
        <v>679</v>
      </c>
      <c r="H56" t="s">
        <v>71</v>
      </c>
      <c r="I56" t="s">
        <v>680</v>
      </c>
      <c r="J56">
        <v>18</v>
      </c>
      <c r="K56" t="s">
        <v>681</v>
      </c>
      <c r="L56" t="s">
        <v>682</v>
      </c>
      <c r="M56" s="1">
        <f t="shared" si="0"/>
        <v>1335</v>
      </c>
    </row>
    <row r="57" spans="1:13" x14ac:dyDescent="0.3">
      <c r="A57" s="4">
        <v>214</v>
      </c>
      <c r="B57" t="s">
        <v>1010</v>
      </c>
      <c r="C57">
        <v>0.99927600000000005</v>
      </c>
      <c r="D57" t="s">
        <v>83</v>
      </c>
      <c r="E57" t="s">
        <v>76</v>
      </c>
      <c r="F57" t="s">
        <v>1011</v>
      </c>
      <c r="G57" t="s">
        <v>1012</v>
      </c>
      <c r="H57" t="s">
        <v>71</v>
      </c>
      <c r="I57" t="s">
        <v>1013</v>
      </c>
      <c r="J57">
        <v>18</v>
      </c>
      <c r="K57" t="s">
        <v>1014</v>
      </c>
      <c r="L57" t="s">
        <v>1015</v>
      </c>
      <c r="M57" s="1">
        <f t="shared" si="0"/>
        <v>1363</v>
      </c>
    </row>
    <row r="58" spans="1:13" x14ac:dyDescent="0.3">
      <c r="A58">
        <v>41</v>
      </c>
      <c r="B58" t="s">
        <v>257</v>
      </c>
      <c r="C58">
        <v>0.99963000000000002</v>
      </c>
      <c r="D58" t="s">
        <v>83</v>
      </c>
      <c r="E58" t="s">
        <v>258</v>
      </c>
      <c r="F58" t="s">
        <v>259</v>
      </c>
      <c r="G58" t="s">
        <v>260</v>
      </c>
      <c r="H58" t="s">
        <v>71</v>
      </c>
      <c r="I58" t="s">
        <v>261</v>
      </c>
      <c r="J58">
        <v>17</v>
      </c>
      <c r="K58" t="s">
        <v>262</v>
      </c>
      <c r="L58" t="s">
        <v>263</v>
      </c>
      <c r="M58" s="1">
        <f t="shared" si="0"/>
        <v>1376</v>
      </c>
    </row>
    <row r="59" spans="1:13" x14ac:dyDescent="0.3">
      <c r="A59" s="4">
        <v>72</v>
      </c>
      <c r="B59" t="s">
        <v>424</v>
      </c>
      <c r="C59">
        <v>0.99959399999999998</v>
      </c>
      <c r="D59" t="s">
        <v>83</v>
      </c>
      <c r="E59" t="s">
        <v>112</v>
      </c>
      <c r="F59" t="s">
        <v>425</v>
      </c>
      <c r="G59" t="s">
        <v>426</v>
      </c>
      <c r="H59" t="s">
        <v>71</v>
      </c>
      <c r="I59" t="s">
        <v>427</v>
      </c>
      <c r="J59">
        <v>17</v>
      </c>
      <c r="K59" t="s">
        <v>428</v>
      </c>
      <c r="L59" t="s">
        <v>429</v>
      </c>
      <c r="M59" s="1">
        <f t="shared" si="0"/>
        <v>1371</v>
      </c>
    </row>
    <row r="60" spans="1:13" x14ac:dyDescent="0.3">
      <c r="A60" s="4">
        <v>186</v>
      </c>
      <c r="B60" t="s">
        <v>913</v>
      </c>
      <c r="C60">
        <v>0.99941000000000002</v>
      </c>
      <c r="D60" t="s">
        <v>83</v>
      </c>
      <c r="E60" t="s">
        <v>112</v>
      </c>
      <c r="F60" t="s">
        <v>914</v>
      </c>
      <c r="G60" t="s">
        <v>915</v>
      </c>
      <c r="H60" t="s">
        <v>71</v>
      </c>
      <c r="I60" t="s">
        <v>916</v>
      </c>
      <c r="J60">
        <v>17</v>
      </c>
      <c r="K60" t="s">
        <v>917</v>
      </c>
      <c r="L60" t="s">
        <v>918</v>
      </c>
      <c r="M60" s="1">
        <f t="shared" si="0"/>
        <v>1395</v>
      </c>
    </row>
    <row r="61" spans="1:13" x14ac:dyDescent="0.3">
      <c r="A61">
        <v>45</v>
      </c>
      <c r="B61" t="s">
        <v>280</v>
      </c>
      <c r="C61">
        <v>0.99962300000000004</v>
      </c>
      <c r="D61" t="s">
        <v>83</v>
      </c>
      <c r="E61" t="s">
        <v>105</v>
      </c>
      <c r="F61" t="s">
        <v>281</v>
      </c>
      <c r="G61" t="s">
        <v>282</v>
      </c>
      <c r="H61" t="s">
        <v>71</v>
      </c>
      <c r="I61" t="s">
        <v>283</v>
      </c>
      <c r="J61">
        <v>16</v>
      </c>
      <c r="K61" t="s">
        <v>284</v>
      </c>
      <c r="L61" t="s">
        <v>285</v>
      </c>
      <c r="M61" s="1">
        <f t="shared" si="0"/>
        <v>1337</v>
      </c>
    </row>
    <row r="62" spans="1:13" x14ac:dyDescent="0.3">
      <c r="A62">
        <v>61</v>
      </c>
      <c r="B62" t="s">
        <v>364</v>
      </c>
      <c r="C62">
        <v>0.99960800000000005</v>
      </c>
      <c r="D62" t="s">
        <v>119</v>
      </c>
      <c r="E62" t="s">
        <v>232</v>
      </c>
      <c r="F62" t="s">
        <v>365</v>
      </c>
      <c r="G62" t="s">
        <v>366</v>
      </c>
      <c r="H62" t="s">
        <v>71</v>
      </c>
      <c r="I62" t="s">
        <v>367</v>
      </c>
      <c r="J62">
        <v>16</v>
      </c>
      <c r="K62" t="s">
        <v>368</v>
      </c>
      <c r="L62" t="s">
        <v>369</v>
      </c>
      <c r="M62" s="1">
        <f t="shared" si="0"/>
        <v>1370</v>
      </c>
    </row>
    <row r="63" spans="1:13" x14ac:dyDescent="0.3">
      <c r="A63">
        <v>165</v>
      </c>
      <c r="B63" t="s">
        <v>827</v>
      </c>
      <c r="C63">
        <v>0.99947699999999995</v>
      </c>
      <c r="D63" t="s">
        <v>68</v>
      </c>
      <c r="E63" t="s">
        <v>69</v>
      </c>
      <c r="F63" t="s">
        <v>828</v>
      </c>
      <c r="G63" t="s">
        <v>829</v>
      </c>
      <c r="H63" t="s">
        <v>71</v>
      </c>
      <c r="I63" t="s">
        <v>830</v>
      </c>
      <c r="J63">
        <v>16</v>
      </c>
      <c r="K63" t="s">
        <v>831</v>
      </c>
      <c r="L63" t="s">
        <v>832</v>
      </c>
      <c r="M63" s="1">
        <f t="shared" si="0"/>
        <v>1374</v>
      </c>
    </row>
    <row r="64" spans="1:13" x14ac:dyDescent="0.3">
      <c r="A64" s="4">
        <v>284</v>
      </c>
      <c r="B64" t="s">
        <v>1301</v>
      </c>
      <c r="C64">
        <v>0.60431999999999997</v>
      </c>
      <c r="D64" t="s">
        <v>1244</v>
      </c>
      <c r="E64" t="s">
        <v>1276</v>
      </c>
      <c r="F64" t="s">
        <v>1302</v>
      </c>
      <c r="G64" t="s">
        <v>1303</v>
      </c>
      <c r="H64" t="s">
        <v>71</v>
      </c>
      <c r="I64" t="s">
        <v>1304</v>
      </c>
      <c r="J64">
        <v>16</v>
      </c>
      <c r="K64" t="s">
        <v>1305</v>
      </c>
      <c r="L64" t="s">
        <v>1306</v>
      </c>
      <c r="M64" s="1">
        <f t="shared" si="0"/>
        <v>1392</v>
      </c>
    </row>
    <row r="65" spans="1:13" x14ac:dyDescent="0.3">
      <c r="A65" s="4">
        <v>14</v>
      </c>
      <c r="B65" t="s">
        <v>138</v>
      </c>
      <c r="C65">
        <v>0.99966999999999995</v>
      </c>
      <c r="D65" t="s">
        <v>83</v>
      </c>
      <c r="E65" t="s">
        <v>76</v>
      </c>
      <c r="F65" t="s">
        <v>139</v>
      </c>
      <c r="G65" t="s">
        <v>140</v>
      </c>
      <c r="H65" t="s">
        <v>71</v>
      </c>
      <c r="I65" t="s">
        <v>141</v>
      </c>
      <c r="J65">
        <v>15</v>
      </c>
      <c r="K65" t="s">
        <v>142</v>
      </c>
      <c r="L65" t="s">
        <v>143</v>
      </c>
      <c r="M65" s="1">
        <f t="shared" si="0"/>
        <v>1366</v>
      </c>
    </row>
    <row r="66" spans="1:13" x14ac:dyDescent="0.3">
      <c r="A66">
        <v>33</v>
      </c>
      <c r="B66" t="s">
        <v>220</v>
      </c>
      <c r="C66">
        <v>0.999641</v>
      </c>
      <c r="D66" t="s">
        <v>83</v>
      </c>
      <c r="E66" t="s">
        <v>76</v>
      </c>
      <c r="F66" t="s">
        <v>221</v>
      </c>
      <c r="G66" t="s">
        <v>222</v>
      </c>
      <c r="H66" t="s">
        <v>71</v>
      </c>
      <c r="I66" t="s">
        <v>206</v>
      </c>
      <c r="J66">
        <v>15</v>
      </c>
      <c r="K66" t="s">
        <v>223</v>
      </c>
      <c r="L66" t="s">
        <v>224</v>
      </c>
      <c r="M66" s="1">
        <f t="shared" ref="M66:M129" si="1">LEN(L66)</f>
        <v>1343</v>
      </c>
    </row>
    <row r="67" spans="1:13" x14ac:dyDescent="0.3">
      <c r="A67" s="4">
        <v>52</v>
      </c>
      <c r="B67" t="s">
        <v>315</v>
      </c>
      <c r="C67">
        <v>0.99961599999999995</v>
      </c>
      <c r="D67" t="s">
        <v>83</v>
      </c>
      <c r="E67" t="s">
        <v>76</v>
      </c>
      <c r="F67" t="s">
        <v>316</v>
      </c>
      <c r="G67" t="s">
        <v>317</v>
      </c>
      <c r="H67" t="s">
        <v>71</v>
      </c>
      <c r="I67" t="s">
        <v>318</v>
      </c>
      <c r="J67">
        <v>15</v>
      </c>
      <c r="K67" t="s">
        <v>319</v>
      </c>
      <c r="L67" t="s">
        <v>320</v>
      </c>
      <c r="M67" s="1">
        <f t="shared" si="1"/>
        <v>1341</v>
      </c>
    </row>
    <row r="68" spans="1:13" x14ac:dyDescent="0.3">
      <c r="A68" s="4">
        <v>218</v>
      </c>
      <c r="B68" t="s">
        <v>1029</v>
      </c>
      <c r="C68">
        <v>0.99925399999999998</v>
      </c>
      <c r="D68" t="s">
        <v>68</v>
      </c>
      <c r="E68" t="s">
        <v>72</v>
      </c>
      <c r="F68" t="s">
        <v>1030</v>
      </c>
      <c r="G68" t="s">
        <v>1031</v>
      </c>
      <c r="H68" t="s">
        <v>71</v>
      </c>
      <c r="I68" t="s">
        <v>1032</v>
      </c>
      <c r="J68">
        <v>15</v>
      </c>
      <c r="K68" t="s">
        <v>1033</v>
      </c>
      <c r="L68" t="s">
        <v>1034</v>
      </c>
      <c r="M68" s="1">
        <f t="shared" si="1"/>
        <v>1368</v>
      </c>
    </row>
    <row r="69" spans="1:13" x14ac:dyDescent="0.3">
      <c r="A69" s="4">
        <v>76</v>
      </c>
      <c r="B69" t="s">
        <v>444</v>
      </c>
      <c r="C69">
        <v>0.99958800000000003</v>
      </c>
      <c r="D69" t="s">
        <v>83</v>
      </c>
      <c r="E69" t="s">
        <v>322</v>
      </c>
      <c r="F69" t="s">
        <v>445</v>
      </c>
      <c r="G69" t="s">
        <v>446</v>
      </c>
      <c r="H69" t="s">
        <v>71</v>
      </c>
      <c r="I69" t="s">
        <v>206</v>
      </c>
      <c r="J69">
        <v>14</v>
      </c>
      <c r="K69" t="s">
        <v>447</v>
      </c>
      <c r="L69" t="s">
        <v>448</v>
      </c>
      <c r="M69" s="1">
        <f t="shared" si="1"/>
        <v>1338</v>
      </c>
    </row>
    <row r="70" spans="1:13" x14ac:dyDescent="0.3">
      <c r="A70" s="4">
        <v>98</v>
      </c>
      <c r="B70" t="s">
        <v>547</v>
      </c>
      <c r="C70">
        <v>0.99956900000000004</v>
      </c>
      <c r="D70" t="s">
        <v>68</v>
      </c>
      <c r="E70" t="s">
        <v>72</v>
      </c>
      <c r="F70" t="s">
        <v>548</v>
      </c>
      <c r="G70" t="s">
        <v>549</v>
      </c>
      <c r="H70" t="s">
        <v>71</v>
      </c>
      <c r="I70" t="s">
        <v>550</v>
      </c>
      <c r="J70">
        <v>14</v>
      </c>
      <c r="K70" t="s">
        <v>551</v>
      </c>
      <c r="L70" t="s">
        <v>552</v>
      </c>
      <c r="M70" s="1">
        <f t="shared" si="1"/>
        <v>1391</v>
      </c>
    </row>
    <row r="71" spans="1:13" x14ac:dyDescent="0.3">
      <c r="A71">
        <v>111</v>
      </c>
      <c r="B71" t="s">
        <v>599</v>
      </c>
      <c r="C71">
        <v>0.99956</v>
      </c>
      <c r="D71" t="s">
        <v>83</v>
      </c>
      <c r="E71" t="s">
        <v>76</v>
      </c>
      <c r="F71" t="s">
        <v>600</v>
      </c>
      <c r="G71" t="s">
        <v>601</v>
      </c>
      <c r="H71" t="s">
        <v>71</v>
      </c>
      <c r="I71" t="s">
        <v>602</v>
      </c>
      <c r="J71">
        <v>14</v>
      </c>
      <c r="K71" t="s">
        <v>603</v>
      </c>
      <c r="L71" t="s">
        <v>604</v>
      </c>
      <c r="M71" s="1">
        <f t="shared" si="1"/>
        <v>1365</v>
      </c>
    </row>
    <row r="72" spans="1:13" x14ac:dyDescent="0.3">
      <c r="A72" s="4">
        <v>56</v>
      </c>
      <c r="B72" t="s">
        <v>335</v>
      </c>
      <c r="C72">
        <v>0.99961100000000003</v>
      </c>
      <c r="D72" t="s">
        <v>50</v>
      </c>
      <c r="E72" t="s">
        <v>171</v>
      </c>
      <c r="F72" t="s">
        <v>336</v>
      </c>
      <c r="G72" t="s">
        <v>337</v>
      </c>
      <c r="H72" t="s">
        <v>71</v>
      </c>
      <c r="I72" t="s">
        <v>338</v>
      </c>
      <c r="J72">
        <v>13</v>
      </c>
      <c r="K72" t="s">
        <v>339</v>
      </c>
      <c r="L72" t="s">
        <v>340</v>
      </c>
      <c r="M72" s="1">
        <f t="shared" si="1"/>
        <v>1369</v>
      </c>
    </row>
    <row r="73" spans="1:13" x14ac:dyDescent="0.3">
      <c r="A73" s="4">
        <v>6</v>
      </c>
      <c r="B73" t="s">
        <v>92</v>
      </c>
      <c r="C73">
        <v>0.99968400000000002</v>
      </c>
      <c r="D73" t="s">
        <v>68</v>
      </c>
      <c r="E73" t="s">
        <v>69</v>
      </c>
      <c r="F73" t="s">
        <v>93</v>
      </c>
      <c r="G73" t="s">
        <v>94</v>
      </c>
      <c r="H73" t="s">
        <v>71</v>
      </c>
      <c r="I73" t="s">
        <v>95</v>
      </c>
      <c r="J73">
        <v>12</v>
      </c>
      <c r="K73" t="s">
        <v>96</v>
      </c>
      <c r="L73" t="s">
        <v>97</v>
      </c>
      <c r="M73" s="1">
        <f t="shared" si="1"/>
        <v>1383</v>
      </c>
    </row>
    <row r="74" spans="1:13" x14ac:dyDescent="0.3">
      <c r="A74">
        <v>113</v>
      </c>
      <c r="B74" t="s">
        <v>610</v>
      </c>
      <c r="C74">
        <v>0.99955799999999995</v>
      </c>
      <c r="D74" t="s">
        <v>68</v>
      </c>
      <c r="E74" t="s">
        <v>72</v>
      </c>
      <c r="F74" t="s">
        <v>611</v>
      </c>
      <c r="G74" t="s">
        <v>612</v>
      </c>
      <c r="H74" t="s">
        <v>71</v>
      </c>
      <c r="I74" t="s">
        <v>613</v>
      </c>
      <c r="J74">
        <v>12</v>
      </c>
      <c r="K74" t="s">
        <v>614</v>
      </c>
      <c r="L74" t="s">
        <v>615</v>
      </c>
      <c r="M74" s="1">
        <f t="shared" si="1"/>
        <v>1370</v>
      </c>
    </row>
    <row r="75" spans="1:13" x14ac:dyDescent="0.3">
      <c r="A75">
        <v>195</v>
      </c>
      <c r="B75" t="s">
        <v>946</v>
      </c>
      <c r="C75">
        <v>0.99937200000000004</v>
      </c>
      <c r="D75" t="s">
        <v>68</v>
      </c>
      <c r="E75" t="s">
        <v>69</v>
      </c>
      <c r="F75" t="s">
        <v>947</v>
      </c>
      <c r="G75" t="s">
        <v>948</v>
      </c>
      <c r="H75" t="s">
        <v>71</v>
      </c>
      <c r="I75" t="s">
        <v>949</v>
      </c>
      <c r="J75">
        <v>12</v>
      </c>
      <c r="K75" t="s">
        <v>950</v>
      </c>
      <c r="L75" t="s">
        <v>951</v>
      </c>
      <c r="M75" s="1">
        <f t="shared" si="1"/>
        <v>1356</v>
      </c>
    </row>
    <row r="76" spans="1:13" x14ac:dyDescent="0.3">
      <c r="A76">
        <v>29</v>
      </c>
      <c r="B76" t="s">
        <v>203</v>
      </c>
      <c r="C76">
        <v>0.99964699999999995</v>
      </c>
      <c r="D76" t="s">
        <v>83</v>
      </c>
      <c r="E76" t="s">
        <v>112</v>
      </c>
      <c r="F76" t="s">
        <v>204</v>
      </c>
      <c r="G76" t="s">
        <v>205</v>
      </c>
      <c r="H76" t="s">
        <v>71</v>
      </c>
      <c r="I76" t="s">
        <v>206</v>
      </c>
      <c r="J76">
        <v>11</v>
      </c>
      <c r="K76" t="s">
        <v>207</v>
      </c>
      <c r="L76" t="s">
        <v>208</v>
      </c>
      <c r="M76" s="1">
        <f t="shared" si="1"/>
        <v>1362</v>
      </c>
    </row>
    <row r="77" spans="1:13" x14ac:dyDescent="0.3">
      <c r="A77">
        <v>53</v>
      </c>
      <c r="B77" t="s">
        <v>321</v>
      </c>
      <c r="C77">
        <v>0.99961599999999995</v>
      </c>
      <c r="D77" t="s">
        <v>83</v>
      </c>
      <c r="E77" t="s">
        <v>322</v>
      </c>
      <c r="F77" t="s">
        <v>323</v>
      </c>
      <c r="G77" t="s">
        <v>324</v>
      </c>
      <c r="H77" t="s">
        <v>71</v>
      </c>
      <c r="I77" t="s">
        <v>325</v>
      </c>
      <c r="J77">
        <v>11</v>
      </c>
      <c r="K77" t="s">
        <v>326</v>
      </c>
      <c r="L77" t="s">
        <v>327</v>
      </c>
      <c r="M77" s="1">
        <f t="shared" si="1"/>
        <v>1397</v>
      </c>
    </row>
    <row r="78" spans="1:13" x14ac:dyDescent="0.3">
      <c r="A78">
        <v>235</v>
      </c>
      <c r="B78" t="s">
        <v>1109</v>
      </c>
      <c r="C78">
        <v>0.998255</v>
      </c>
      <c r="D78" t="s">
        <v>68</v>
      </c>
      <c r="E78" t="s">
        <v>69</v>
      </c>
      <c r="F78" t="s">
        <v>1110</v>
      </c>
      <c r="G78" t="s">
        <v>1111</v>
      </c>
      <c r="H78" t="s">
        <v>71</v>
      </c>
      <c r="I78" t="s">
        <v>1112</v>
      </c>
      <c r="J78">
        <v>11</v>
      </c>
      <c r="K78" t="s">
        <v>1113</v>
      </c>
      <c r="L78" t="s">
        <v>1114</v>
      </c>
      <c r="M78" s="1">
        <f t="shared" si="1"/>
        <v>1355</v>
      </c>
    </row>
    <row r="79" spans="1:13" x14ac:dyDescent="0.3">
      <c r="A79">
        <v>251</v>
      </c>
      <c r="B79" t="s">
        <v>1170</v>
      </c>
      <c r="C79">
        <v>0.99566299999999996</v>
      </c>
      <c r="D79" t="s">
        <v>83</v>
      </c>
      <c r="E79" t="s">
        <v>1171</v>
      </c>
      <c r="F79" t="s">
        <v>1172</v>
      </c>
      <c r="G79" t="s">
        <v>1173</v>
      </c>
      <c r="H79" t="s">
        <v>71</v>
      </c>
      <c r="I79" t="s">
        <v>1174</v>
      </c>
      <c r="J79">
        <v>11</v>
      </c>
      <c r="K79" t="s">
        <v>1175</v>
      </c>
      <c r="L79" t="s">
        <v>1176</v>
      </c>
      <c r="M79" s="1">
        <f t="shared" si="1"/>
        <v>1372</v>
      </c>
    </row>
    <row r="80" spans="1:13" x14ac:dyDescent="0.3">
      <c r="A80" s="4">
        <v>44</v>
      </c>
      <c r="B80" t="s">
        <v>274</v>
      </c>
      <c r="C80">
        <v>0.99962300000000004</v>
      </c>
      <c r="D80" t="s">
        <v>83</v>
      </c>
      <c r="E80" t="s">
        <v>212</v>
      </c>
      <c r="F80" t="s">
        <v>275</v>
      </c>
      <c r="G80" t="s">
        <v>276</v>
      </c>
      <c r="H80" t="s">
        <v>71</v>
      </c>
      <c r="I80" t="s">
        <v>277</v>
      </c>
      <c r="J80">
        <v>10</v>
      </c>
      <c r="K80" t="s">
        <v>278</v>
      </c>
      <c r="L80" t="s">
        <v>279</v>
      </c>
      <c r="M80" s="1">
        <f t="shared" si="1"/>
        <v>1336</v>
      </c>
    </row>
    <row r="81" spans="1:13" x14ac:dyDescent="0.3">
      <c r="A81" s="4">
        <v>68</v>
      </c>
      <c r="B81" t="s">
        <v>400</v>
      </c>
      <c r="C81">
        <v>0.99959900000000002</v>
      </c>
      <c r="D81" t="s">
        <v>83</v>
      </c>
      <c r="E81" t="s">
        <v>112</v>
      </c>
      <c r="F81" t="s">
        <v>401</v>
      </c>
      <c r="G81" t="s">
        <v>402</v>
      </c>
      <c r="H81" t="s">
        <v>71</v>
      </c>
      <c r="I81" t="s">
        <v>403</v>
      </c>
      <c r="J81">
        <v>10</v>
      </c>
      <c r="K81" t="s">
        <v>404</v>
      </c>
      <c r="L81" t="s">
        <v>405</v>
      </c>
      <c r="M81" s="1">
        <f t="shared" si="1"/>
        <v>1400</v>
      </c>
    </row>
    <row r="82" spans="1:13" x14ac:dyDescent="0.3">
      <c r="A82">
        <v>105</v>
      </c>
      <c r="B82" t="s">
        <v>575</v>
      </c>
      <c r="C82">
        <v>0.99956400000000001</v>
      </c>
      <c r="D82" t="s">
        <v>83</v>
      </c>
      <c r="E82" t="s">
        <v>76</v>
      </c>
      <c r="F82" t="s">
        <v>576</v>
      </c>
      <c r="G82" t="s">
        <v>577</v>
      </c>
      <c r="H82" t="s">
        <v>71</v>
      </c>
      <c r="I82" t="s">
        <v>578</v>
      </c>
      <c r="J82">
        <v>10</v>
      </c>
      <c r="K82" t="s">
        <v>579</v>
      </c>
      <c r="L82" t="s">
        <v>580</v>
      </c>
      <c r="M82" s="1">
        <f t="shared" si="1"/>
        <v>1368</v>
      </c>
    </row>
    <row r="83" spans="1:13" x14ac:dyDescent="0.3">
      <c r="A83">
        <v>123</v>
      </c>
      <c r="B83" t="s">
        <v>649</v>
      </c>
      <c r="C83">
        <v>0.99954500000000002</v>
      </c>
      <c r="D83" t="s">
        <v>83</v>
      </c>
      <c r="E83" t="s">
        <v>212</v>
      </c>
      <c r="F83" t="s">
        <v>650</v>
      </c>
      <c r="G83" t="s">
        <v>651</v>
      </c>
      <c r="H83" t="s">
        <v>71</v>
      </c>
      <c r="I83" t="s">
        <v>652</v>
      </c>
      <c r="J83">
        <v>10</v>
      </c>
      <c r="K83" t="s">
        <v>653</v>
      </c>
      <c r="L83" t="s">
        <v>654</v>
      </c>
      <c r="M83" s="1">
        <f t="shared" si="1"/>
        <v>1354</v>
      </c>
    </row>
    <row r="84" spans="1:13" x14ac:dyDescent="0.3">
      <c r="A84">
        <v>167</v>
      </c>
      <c r="B84" t="s">
        <v>838</v>
      </c>
      <c r="C84">
        <v>0.999471</v>
      </c>
      <c r="D84" t="s">
        <v>119</v>
      </c>
      <c r="E84" t="s">
        <v>839</v>
      </c>
      <c r="F84" t="s">
        <v>840</v>
      </c>
      <c r="G84" t="s">
        <v>841</v>
      </c>
      <c r="H84" t="s">
        <v>71</v>
      </c>
      <c r="I84" t="s">
        <v>842</v>
      </c>
      <c r="J84">
        <v>10</v>
      </c>
      <c r="K84" t="s">
        <v>843</v>
      </c>
      <c r="L84" t="s">
        <v>844</v>
      </c>
      <c r="M84" s="1">
        <f t="shared" si="1"/>
        <v>1366</v>
      </c>
    </row>
    <row r="85" spans="1:13" x14ac:dyDescent="0.3">
      <c r="A85" s="4">
        <v>200</v>
      </c>
      <c r="B85" t="s">
        <v>962</v>
      </c>
      <c r="C85">
        <v>0.99935099999999999</v>
      </c>
      <c r="D85" t="s">
        <v>83</v>
      </c>
      <c r="E85" t="s">
        <v>963</v>
      </c>
      <c r="F85" t="s">
        <v>964</v>
      </c>
      <c r="G85" t="s">
        <v>965</v>
      </c>
      <c r="H85" t="s">
        <v>71</v>
      </c>
      <c r="I85" t="s">
        <v>966</v>
      </c>
      <c r="J85">
        <v>10</v>
      </c>
      <c r="K85" t="s">
        <v>967</v>
      </c>
      <c r="L85" t="s">
        <v>968</v>
      </c>
      <c r="M85" s="1">
        <f t="shared" si="1"/>
        <v>1386</v>
      </c>
    </row>
    <row r="86" spans="1:13" x14ac:dyDescent="0.3">
      <c r="A86">
        <v>225</v>
      </c>
      <c r="B86" t="s">
        <v>1061</v>
      </c>
      <c r="C86">
        <v>0.99911700000000003</v>
      </c>
      <c r="D86" t="s">
        <v>83</v>
      </c>
      <c r="E86" t="s">
        <v>112</v>
      </c>
      <c r="F86" t="s">
        <v>1062</v>
      </c>
      <c r="G86" t="s">
        <v>1063</v>
      </c>
      <c r="H86" t="s">
        <v>71</v>
      </c>
      <c r="I86" t="s">
        <v>1064</v>
      </c>
      <c r="J86">
        <v>10</v>
      </c>
      <c r="K86" t="s">
        <v>1065</v>
      </c>
      <c r="L86" t="s">
        <v>1066</v>
      </c>
      <c r="M86" s="1">
        <f t="shared" si="1"/>
        <v>1384</v>
      </c>
    </row>
    <row r="87" spans="1:13" x14ac:dyDescent="0.3">
      <c r="A87">
        <v>37</v>
      </c>
      <c r="B87" t="s">
        <v>240</v>
      </c>
      <c r="C87">
        <v>0.999637</v>
      </c>
      <c r="D87" t="s">
        <v>83</v>
      </c>
      <c r="E87" t="s">
        <v>76</v>
      </c>
      <c r="F87" t="s">
        <v>241</v>
      </c>
      <c r="G87" t="s">
        <v>242</v>
      </c>
      <c r="H87" t="s">
        <v>71</v>
      </c>
      <c r="I87" t="s">
        <v>206</v>
      </c>
      <c r="J87">
        <v>9</v>
      </c>
      <c r="K87" t="s">
        <v>243</v>
      </c>
      <c r="L87" t="s">
        <v>244</v>
      </c>
      <c r="M87" s="1">
        <f t="shared" si="1"/>
        <v>1375</v>
      </c>
    </row>
    <row r="88" spans="1:13" x14ac:dyDescent="0.3">
      <c r="A88">
        <v>79</v>
      </c>
      <c r="B88" t="s">
        <v>456</v>
      </c>
      <c r="C88">
        <v>0.99958499999999995</v>
      </c>
      <c r="D88" t="s">
        <v>68</v>
      </c>
      <c r="E88" t="s">
        <v>69</v>
      </c>
      <c r="F88" t="s">
        <v>457</v>
      </c>
      <c r="G88" t="s">
        <v>458</v>
      </c>
      <c r="H88" t="s">
        <v>71</v>
      </c>
      <c r="I88" t="s">
        <v>459</v>
      </c>
      <c r="J88">
        <v>9</v>
      </c>
      <c r="K88" t="s">
        <v>460</v>
      </c>
      <c r="L88" t="s">
        <v>461</v>
      </c>
      <c r="M88" s="1">
        <f t="shared" si="1"/>
        <v>1319</v>
      </c>
    </row>
    <row r="89" spans="1:13" x14ac:dyDescent="0.3">
      <c r="A89">
        <v>125</v>
      </c>
      <c r="B89" t="s">
        <v>657</v>
      </c>
      <c r="C89">
        <v>0.99954399999999999</v>
      </c>
      <c r="D89" t="s">
        <v>83</v>
      </c>
      <c r="E89" t="s">
        <v>112</v>
      </c>
      <c r="F89" t="s">
        <v>658</v>
      </c>
      <c r="G89" t="s">
        <v>659</v>
      </c>
      <c r="H89" t="s">
        <v>71</v>
      </c>
      <c r="I89" t="s">
        <v>660</v>
      </c>
      <c r="J89">
        <v>9</v>
      </c>
      <c r="K89" t="s">
        <v>661</v>
      </c>
      <c r="L89" t="s">
        <v>662</v>
      </c>
      <c r="M89" s="1">
        <f t="shared" si="1"/>
        <v>1348</v>
      </c>
    </row>
    <row r="90" spans="1:13" x14ac:dyDescent="0.3">
      <c r="A90" s="4">
        <v>8</v>
      </c>
      <c r="B90" t="s">
        <v>104</v>
      </c>
      <c r="C90">
        <v>0.99968199999999996</v>
      </c>
      <c r="D90" t="s">
        <v>83</v>
      </c>
      <c r="E90" t="s">
        <v>105</v>
      </c>
      <c r="F90" t="s">
        <v>106</v>
      </c>
      <c r="G90" t="s">
        <v>107</v>
      </c>
      <c r="H90" t="s">
        <v>71</v>
      </c>
      <c r="I90" t="s">
        <v>108</v>
      </c>
      <c r="J90">
        <v>8</v>
      </c>
      <c r="K90" t="s">
        <v>109</v>
      </c>
      <c r="L90" t="s">
        <v>110</v>
      </c>
      <c r="M90" s="1">
        <f t="shared" si="1"/>
        <v>1338</v>
      </c>
    </row>
    <row r="91" spans="1:13" x14ac:dyDescent="0.3">
      <c r="A91" s="4">
        <v>90</v>
      </c>
      <c r="B91" t="s">
        <v>508</v>
      </c>
      <c r="C91">
        <v>0.99957600000000002</v>
      </c>
      <c r="D91" t="s">
        <v>68</v>
      </c>
      <c r="E91" t="s">
        <v>69</v>
      </c>
      <c r="F91" t="s">
        <v>509</v>
      </c>
      <c r="G91" t="s">
        <v>510</v>
      </c>
      <c r="H91" t="s">
        <v>71</v>
      </c>
      <c r="I91" t="s">
        <v>511</v>
      </c>
      <c r="J91">
        <v>8</v>
      </c>
      <c r="K91" t="s">
        <v>512</v>
      </c>
      <c r="L91" t="s">
        <v>513</v>
      </c>
      <c r="M91" s="1">
        <f t="shared" si="1"/>
        <v>1358</v>
      </c>
    </row>
    <row r="92" spans="1:13" x14ac:dyDescent="0.3">
      <c r="A92">
        <v>147</v>
      </c>
      <c r="B92" t="s">
        <v>746</v>
      </c>
      <c r="C92">
        <v>0.99951400000000001</v>
      </c>
      <c r="D92" t="s">
        <v>83</v>
      </c>
      <c r="E92" t="s">
        <v>76</v>
      </c>
      <c r="F92" t="s">
        <v>747</v>
      </c>
      <c r="G92" t="s">
        <v>748</v>
      </c>
      <c r="H92" t="s">
        <v>71</v>
      </c>
      <c r="I92" t="s">
        <v>749</v>
      </c>
      <c r="J92">
        <v>8</v>
      </c>
      <c r="K92" t="s">
        <v>750</v>
      </c>
      <c r="L92" t="s">
        <v>751</v>
      </c>
      <c r="M92" s="1">
        <f t="shared" si="1"/>
        <v>1370</v>
      </c>
    </row>
    <row r="93" spans="1:13" x14ac:dyDescent="0.3">
      <c r="A93" s="4">
        <v>58</v>
      </c>
      <c r="B93" t="s">
        <v>347</v>
      </c>
      <c r="C93">
        <v>0.99961</v>
      </c>
      <c r="D93" t="s">
        <v>292</v>
      </c>
      <c r="E93" t="s">
        <v>348</v>
      </c>
      <c r="F93" t="s">
        <v>349</v>
      </c>
      <c r="G93" t="s">
        <v>350</v>
      </c>
      <c r="H93" t="s">
        <v>71</v>
      </c>
      <c r="I93" t="s">
        <v>206</v>
      </c>
      <c r="J93">
        <v>7</v>
      </c>
      <c r="K93" t="s">
        <v>351</v>
      </c>
      <c r="L93" t="s">
        <v>352</v>
      </c>
      <c r="M93" s="1">
        <f t="shared" si="1"/>
        <v>1345</v>
      </c>
    </row>
    <row r="94" spans="1:13" x14ac:dyDescent="0.3">
      <c r="A94" s="4">
        <v>168</v>
      </c>
      <c r="B94" t="s">
        <v>845</v>
      </c>
      <c r="C94">
        <v>0.99946900000000005</v>
      </c>
      <c r="D94" t="s">
        <v>68</v>
      </c>
      <c r="E94" t="s">
        <v>72</v>
      </c>
      <c r="F94" t="s">
        <v>846</v>
      </c>
      <c r="G94" t="s">
        <v>847</v>
      </c>
      <c r="H94" t="s">
        <v>71</v>
      </c>
      <c r="I94" t="s">
        <v>848</v>
      </c>
      <c r="J94">
        <v>7</v>
      </c>
      <c r="K94" t="s">
        <v>849</v>
      </c>
      <c r="L94" t="s">
        <v>850</v>
      </c>
      <c r="M94" s="1">
        <f t="shared" si="1"/>
        <v>1375</v>
      </c>
    </row>
    <row r="95" spans="1:13" x14ac:dyDescent="0.3">
      <c r="A95" s="4">
        <v>216</v>
      </c>
      <c r="B95" t="s">
        <v>1018</v>
      </c>
      <c r="C95">
        <v>0.99926300000000001</v>
      </c>
      <c r="D95" t="s">
        <v>83</v>
      </c>
      <c r="E95" t="s">
        <v>112</v>
      </c>
      <c r="F95" t="s">
        <v>1019</v>
      </c>
      <c r="G95" t="s">
        <v>1020</v>
      </c>
      <c r="H95" t="s">
        <v>71</v>
      </c>
      <c r="I95" t="s">
        <v>1021</v>
      </c>
      <c r="J95">
        <v>7</v>
      </c>
      <c r="K95" t="s">
        <v>1022</v>
      </c>
      <c r="L95" t="s">
        <v>1023</v>
      </c>
      <c r="M95" s="1">
        <f t="shared" si="1"/>
        <v>1346</v>
      </c>
    </row>
    <row r="96" spans="1:13" x14ac:dyDescent="0.3">
      <c r="A96">
        <v>85</v>
      </c>
      <c r="B96" t="s">
        <v>483</v>
      </c>
      <c r="C96">
        <v>0.99958000000000002</v>
      </c>
      <c r="D96" t="s">
        <v>83</v>
      </c>
      <c r="E96" t="s">
        <v>112</v>
      </c>
      <c r="F96" t="s">
        <v>484</v>
      </c>
      <c r="G96" t="s">
        <v>485</v>
      </c>
      <c r="H96" t="s">
        <v>71</v>
      </c>
      <c r="I96" t="s">
        <v>486</v>
      </c>
      <c r="J96">
        <v>6</v>
      </c>
      <c r="K96" t="s">
        <v>487</v>
      </c>
      <c r="L96" t="s">
        <v>488</v>
      </c>
      <c r="M96" s="1">
        <f t="shared" si="1"/>
        <v>1376</v>
      </c>
    </row>
    <row r="97" spans="1:13" x14ac:dyDescent="0.3">
      <c r="A97" s="4">
        <v>184</v>
      </c>
      <c r="B97" t="s">
        <v>905</v>
      </c>
      <c r="C97">
        <v>0.99942699999999995</v>
      </c>
      <c r="D97" t="s">
        <v>68</v>
      </c>
      <c r="E97" t="s">
        <v>72</v>
      </c>
      <c r="F97" t="s">
        <v>906</v>
      </c>
      <c r="G97" t="s">
        <v>907</v>
      </c>
      <c r="H97" t="s">
        <v>71</v>
      </c>
      <c r="I97" t="s">
        <v>908</v>
      </c>
      <c r="J97">
        <v>6</v>
      </c>
      <c r="K97" t="s">
        <v>909</v>
      </c>
      <c r="L97" t="s">
        <v>910</v>
      </c>
      <c r="M97" s="1">
        <f t="shared" si="1"/>
        <v>1346</v>
      </c>
    </row>
    <row r="98" spans="1:13" x14ac:dyDescent="0.3">
      <c r="A98">
        <v>221</v>
      </c>
      <c r="B98" t="s">
        <v>1041</v>
      </c>
      <c r="C98">
        <v>0.99922900000000003</v>
      </c>
      <c r="D98" t="s">
        <v>83</v>
      </c>
      <c r="E98" t="s">
        <v>112</v>
      </c>
      <c r="F98" t="s">
        <v>1042</v>
      </c>
      <c r="G98" t="s">
        <v>1043</v>
      </c>
      <c r="H98" t="s">
        <v>71</v>
      </c>
      <c r="I98" t="s">
        <v>1044</v>
      </c>
      <c r="J98">
        <v>6</v>
      </c>
      <c r="K98" t="s">
        <v>1045</v>
      </c>
      <c r="L98" t="s">
        <v>1046</v>
      </c>
      <c r="M98" s="1">
        <f t="shared" si="1"/>
        <v>1361</v>
      </c>
    </row>
    <row r="99" spans="1:13" x14ac:dyDescent="0.3">
      <c r="A99" s="4">
        <v>26</v>
      </c>
      <c r="B99" t="s">
        <v>189</v>
      </c>
      <c r="C99">
        <v>0.99965000000000004</v>
      </c>
      <c r="D99" t="s">
        <v>83</v>
      </c>
      <c r="E99" t="s">
        <v>76</v>
      </c>
      <c r="F99" t="s">
        <v>190</v>
      </c>
      <c r="G99" t="s">
        <v>191</v>
      </c>
      <c r="H99" t="s">
        <v>71</v>
      </c>
      <c r="I99" t="s">
        <v>192</v>
      </c>
      <c r="J99">
        <v>5</v>
      </c>
      <c r="K99" t="s">
        <v>193</v>
      </c>
      <c r="L99" t="s">
        <v>194</v>
      </c>
      <c r="M99" s="1">
        <f t="shared" si="1"/>
        <v>1336</v>
      </c>
    </row>
    <row r="100" spans="1:13" x14ac:dyDescent="0.3">
      <c r="A100">
        <v>181</v>
      </c>
      <c r="B100" t="s">
        <v>895</v>
      </c>
      <c r="C100">
        <v>0.99943099999999996</v>
      </c>
      <c r="D100" t="s">
        <v>83</v>
      </c>
      <c r="E100" t="s">
        <v>212</v>
      </c>
      <c r="F100" t="s">
        <v>896</v>
      </c>
      <c r="G100" t="s">
        <v>897</v>
      </c>
      <c r="H100" t="s">
        <v>71</v>
      </c>
      <c r="I100" t="s">
        <v>898</v>
      </c>
      <c r="J100">
        <v>5</v>
      </c>
      <c r="K100" t="s">
        <v>899</v>
      </c>
      <c r="L100" t="s">
        <v>900</v>
      </c>
      <c r="M100" s="1">
        <f t="shared" si="1"/>
        <v>1346</v>
      </c>
    </row>
    <row r="101" spans="1:13" x14ac:dyDescent="0.3">
      <c r="A101" s="4">
        <v>88</v>
      </c>
      <c r="B101" t="s">
        <v>500</v>
      </c>
      <c r="C101">
        <v>0.999579</v>
      </c>
      <c r="D101" t="s">
        <v>68</v>
      </c>
      <c r="E101" t="s">
        <v>72</v>
      </c>
      <c r="F101" t="s">
        <v>501</v>
      </c>
      <c r="G101" t="s">
        <v>502</v>
      </c>
      <c r="H101" t="s">
        <v>71</v>
      </c>
      <c r="I101" t="s">
        <v>503</v>
      </c>
      <c r="J101">
        <v>4</v>
      </c>
      <c r="K101" t="s">
        <v>504</v>
      </c>
      <c r="L101" t="s">
        <v>505</v>
      </c>
      <c r="M101" s="1">
        <f t="shared" si="1"/>
        <v>1316</v>
      </c>
    </row>
    <row r="102" spans="1:13" x14ac:dyDescent="0.3">
      <c r="A102">
        <v>97</v>
      </c>
      <c r="B102" t="s">
        <v>541</v>
      </c>
      <c r="C102">
        <v>0.99956999999999996</v>
      </c>
      <c r="D102" t="s">
        <v>83</v>
      </c>
      <c r="E102" t="s">
        <v>84</v>
      </c>
      <c r="F102" t="s">
        <v>542</v>
      </c>
      <c r="G102" t="s">
        <v>543</v>
      </c>
      <c r="H102" t="s">
        <v>71</v>
      </c>
      <c r="I102" t="s">
        <v>544</v>
      </c>
      <c r="J102">
        <v>4</v>
      </c>
      <c r="K102" t="s">
        <v>545</v>
      </c>
      <c r="L102" t="s">
        <v>546</v>
      </c>
      <c r="M102" s="1">
        <f t="shared" si="1"/>
        <v>1395</v>
      </c>
    </row>
    <row r="103" spans="1:13" x14ac:dyDescent="0.3">
      <c r="A103" s="4">
        <v>132</v>
      </c>
      <c r="B103" t="s">
        <v>683</v>
      </c>
      <c r="C103">
        <v>0.99953499999999995</v>
      </c>
      <c r="D103" t="s">
        <v>68</v>
      </c>
      <c r="E103" t="s">
        <v>72</v>
      </c>
      <c r="F103" t="s">
        <v>684</v>
      </c>
      <c r="G103" t="s">
        <v>685</v>
      </c>
      <c r="H103" t="s">
        <v>71</v>
      </c>
      <c r="I103" t="s">
        <v>686</v>
      </c>
      <c r="J103">
        <v>4</v>
      </c>
      <c r="K103" t="s">
        <v>687</v>
      </c>
      <c r="L103" t="s">
        <v>688</v>
      </c>
      <c r="M103" s="1">
        <f t="shared" si="1"/>
        <v>1347</v>
      </c>
    </row>
    <row r="104" spans="1:13" x14ac:dyDescent="0.3">
      <c r="A104">
        <v>171</v>
      </c>
      <c r="B104" t="s">
        <v>857</v>
      </c>
      <c r="C104">
        <v>0.99945899999999999</v>
      </c>
      <c r="D104" t="s">
        <v>83</v>
      </c>
      <c r="E104" t="s">
        <v>212</v>
      </c>
      <c r="F104" t="s">
        <v>858</v>
      </c>
      <c r="G104" t="s">
        <v>859</v>
      </c>
      <c r="H104" t="s">
        <v>71</v>
      </c>
      <c r="I104" t="s">
        <v>860</v>
      </c>
      <c r="J104">
        <v>4</v>
      </c>
      <c r="K104" t="s">
        <v>861</v>
      </c>
      <c r="L104" t="s">
        <v>862</v>
      </c>
      <c r="M104" s="1">
        <f t="shared" si="1"/>
        <v>1342</v>
      </c>
    </row>
    <row r="105" spans="1:13" x14ac:dyDescent="0.3">
      <c r="A105">
        <v>7</v>
      </c>
      <c r="B105" t="s">
        <v>98</v>
      </c>
      <c r="C105">
        <v>0.99968199999999996</v>
      </c>
      <c r="D105" t="s">
        <v>68</v>
      </c>
      <c r="E105" t="s">
        <v>72</v>
      </c>
      <c r="F105" t="s">
        <v>99</v>
      </c>
      <c r="G105" t="s">
        <v>100</v>
      </c>
      <c r="H105" t="s">
        <v>71</v>
      </c>
      <c r="I105" t="s">
        <v>101</v>
      </c>
      <c r="J105">
        <v>3</v>
      </c>
      <c r="K105" t="s">
        <v>102</v>
      </c>
      <c r="L105" t="s">
        <v>103</v>
      </c>
      <c r="M105" s="1">
        <f t="shared" si="1"/>
        <v>1331</v>
      </c>
    </row>
    <row r="106" spans="1:13" x14ac:dyDescent="0.3">
      <c r="A106">
        <v>59</v>
      </c>
      <c r="B106" t="s">
        <v>353</v>
      </c>
      <c r="C106">
        <v>0.99960899999999997</v>
      </c>
      <c r="D106" t="s">
        <v>119</v>
      </c>
      <c r="E106" t="s">
        <v>232</v>
      </c>
      <c r="F106" t="s">
        <v>354</v>
      </c>
      <c r="G106" t="s">
        <v>355</v>
      </c>
      <c r="H106" t="s">
        <v>71</v>
      </c>
      <c r="I106" t="s">
        <v>356</v>
      </c>
      <c r="J106">
        <v>3</v>
      </c>
      <c r="K106" t="s">
        <v>357</v>
      </c>
      <c r="L106" t="s">
        <v>358</v>
      </c>
      <c r="M106" s="1">
        <f t="shared" si="1"/>
        <v>1363</v>
      </c>
    </row>
    <row r="107" spans="1:13" x14ac:dyDescent="0.3">
      <c r="A107">
        <v>69</v>
      </c>
      <c r="B107" t="s">
        <v>406</v>
      </c>
      <c r="C107">
        <v>0.99959900000000002</v>
      </c>
      <c r="D107" t="s">
        <v>68</v>
      </c>
      <c r="E107" t="s">
        <v>69</v>
      </c>
      <c r="F107" t="s">
        <v>407</v>
      </c>
      <c r="G107" t="s">
        <v>408</v>
      </c>
      <c r="H107" t="s">
        <v>71</v>
      </c>
      <c r="I107" t="s">
        <v>409</v>
      </c>
      <c r="J107">
        <v>3</v>
      </c>
      <c r="K107" t="s">
        <v>410</v>
      </c>
      <c r="L107" t="s">
        <v>411</v>
      </c>
      <c r="M107" s="1">
        <f t="shared" si="1"/>
        <v>1353</v>
      </c>
    </row>
    <row r="108" spans="1:13" x14ac:dyDescent="0.3">
      <c r="A108" s="4">
        <v>100</v>
      </c>
      <c r="B108" t="s">
        <v>555</v>
      </c>
      <c r="C108">
        <v>0.99956800000000001</v>
      </c>
      <c r="D108" t="s">
        <v>83</v>
      </c>
      <c r="E108" t="s">
        <v>84</v>
      </c>
      <c r="F108" t="s">
        <v>556</v>
      </c>
      <c r="G108" t="s">
        <v>557</v>
      </c>
      <c r="H108" t="s">
        <v>71</v>
      </c>
      <c r="I108" t="s">
        <v>558</v>
      </c>
      <c r="J108">
        <v>3</v>
      </c>
      <c r="K108" t="s">
        <v>559</v>
      </c>
      <c r="L108" t="s">
        <v>560</v>
      </c>
      <c r="M108" s="1">
        <f t="shared" si="1"/>
        <v>1350</v>
      </c>
    </row>
    <row r="109" spans="1:13" x14ac:dyDescent="0.3">
      <c r="A109">
        <v>1</v>
      </c>
      <c r="B109" t="s">
        <v>5703</v>
      </c>
      <c r="C109">
        <v>0.99970300000000001</v>
      </c>
      <c r="D109" t="s">
        <v>68</v>
      </c>
      <c r="E109" t="s">
        <v>69</v>
      </c>
      <c r="F109" t="s">
        <v>70</v>
      </c>
      <c r="G109" t="s">
        <v>5702</v>
      </c>
      <c r="H109" t="s">
        <v>71</v>
      </c>
      <c r="I109" t="s">
        <v>72</v>
      </c>
      <c r="J109">
        <v>0</v>
      </c>
      <c r="K109" t="s">
        <v>73</v>
      </c>
      <c r="L109" t="s">
        <v>74</v>
      </c>
      <c r="M109" s="1">
        <f t="shared" si="1"/>
        <v>1374</v>
      </c>
    </row>
    <row r="110" spans="1:13" x14ac:dyDescent="0.3">
      <c r="A110">
        <v>3</v>
      </c>
      <c r="B110" t="s">
        <v>82</v>
      </c>
      <c r="C110">
        <v>0.99969799999999998</v>
      </c>
      <c r="D110" t="s">
        <v>83</v>
      </c>
      <c r="E110" t="s">
        <v>84</v>
      </c>
      <c r="F110" t="s">
        <v>72</v>
      </c>
      <c r="G110" t="s">
        <v>72</v>
      </c>
      <c r="H110" t="s">
        <v>85</v>
      </c>
      <c r="I110" t="s">
        <v>72</v>
      </c>
      <c r="J110">
        <v>0</v>
      </c>
      <c r="K110" t="s">
        <v>72</v>
      </c>
      <c r="L110" t="s">
        <v>86</v>
      </c>
      <c r="M110" s="1">
        <f t="shared" si="1"/>
        <v>1338</v>
      </c>
    </row>
    <row r="111" spans="1:13" x14ac:dyDescent="0.3">
      <c r="A111" s="4">
        <v>4</v>
      </c>
      <c r="B111" t="s">
        <v>87</v>
      </c>
      <c r="C111">
        <v>0.99969200000000003</v>
      </c>
      <c r="D111" t="s">
        <v>68</v>
      </c>
      <c r="E111" t="s">
        <v>69</v>
      </c>
      <c r="F111" t="s">
        <v>72</v>
      </c>
      <c r="G111" t="s">
        <v>72</v>
      </c>
      <c r="H111" t="s">
        <v>85</v>
      </c>
      <c r="I111" t="s">
        <v>72</v>
      </c>
      <c r="J111">
        <v>0</v>
      </c>
      <c r="K111" t="s">
        <v>72</v>
      </c>
      <c r="L111" t="s">
        <v>88</v>
      </c>
      <c r="M111" s="1">
        <f t="shared" si="1"/>
        <v>1369</v>
      </c>
    </row>
    <row r="112" spans="1:13" x14ac:dyDescent="0.3">
      <c r="A112">
        <v>5</v>
      </c>
      <c r="B112" t="s">
        <v>89</v>
      </c>
      <c r="C112">
        <v>0.99969200000000003</v>
      </c>
      <c r="D112" t="s">
        <v>83</v>
      </c>
      <c r="E112" t="s">
        <v>90</v>
      </c>
      <c r="F112" t="s">
        <v>72</v>
      </c>
      <c r="G112" t="s">
        <v>72</v>
      </c>
      <c r="H112" t="s">
        <v>85</v>
      </c>
      <c r="I112" t="s">
        <v>72</v>
      </c>
      <c r="J112">
        <v>0</v>
      </c>
      <c r="K112" t="s">
        <v>72</v>
      </c>
      <c r="L112" t="s">
        <v>91</v>
      </c>
      <c r="M112" s="1">
        <f t="shared" si="1"/>
        <v>1333</v>
      </c>
    </row>
    <row r="113" spans="1:13" x14ac:dyDescent="0.3">
      <c r="A113" s="4">
        <v>12</v>
      </c>
      <c r="B113" t="s">
        <v>132</v>
      </c>
      <c r="C113">
        <v>0.99967399999999995</v>
      </c>
      <c r="D113" t="s">
        <v>119</v>
      </c>
      <c r="E113" t="s">
        <v>120</v>
      </c>
      <c r="F113" t="s">
        <v>72</v>
      </c>
      <c r="G113" t="s">
        <v>72</v>
      </c>
      <c r="H113" t="s">
        <v>85</v>
      </c>
      <c r="I113" t="s">
        <v>72</v>
      </c>
      <c r="J113">
        <v>0</v>
      </c>
      <c r="K113" t="s">
        <v>72</v>
      </c>
      <c r="L113" t="s">
        <v>133</v>
      </c>
      <c r="M113" s="1">
        <f t="shared" si="1"/>
        <v>1361</v>
      </c>
    </row>
    <row r="114" spans="1:13" x14ac:dyDescent="0.3">
      <c r="A114">
        <v>13</v>
      </c>
      <c r="B114" t="s">
        <v>134</v>
      </c>
      <c r="C114">
        <v>0.99967200000000001</v>
      </c>
      <c r="D114" t="s">
        <v>68</v>
      </c>
      <c r="E114" t="s">
        <v>69</v>
      </c>
      <c r="F114" t="s">
        <v>135</v>
      </c>
      <c r="G114" t="s">
        <v>136</v>
      </c>
      <c r="H114" t="s">
        <v>85</v>
      </c>
      <c r="I114" t="s">
        <v>72</v>
      </c>
      <c r="J114">
        <v>0</v>
      </c>
      <c r="K114" t="s">
        <v>72</v>
      </c>
      <c r="L114" t="s">
        <v>137</v>
      </c>
      <c r="M114" s="1">
        <f t="shared" si="1"/>
        <v>1350</v>
      </c>
    </row>
    <row r="115" spans="1:13" x14ac:dyDescent="0.3">
      <c r="A115">
        <v>15</v>
      </c>
      <c r="B115" t="s">
        <v>144</v>
      </c>
      <c r="C115">
        <v>0.99966999999999995</v>
      </c>
      <c r="D115" t="s">
        <v>83</v>
      </c>
      <c r="E115" t="s">
        <v>90</v>
      </c>
      <c r="F115" t="s">
        <v>72</v>
      </c>
      <c r="G115" t="s">
        <v>72</v>
      </c>
      <c r="H115" t="s">
        <v>85</v>
      </c>
      <c r="I115" t="s">
        <v>72</v>
      </c>
      <c r="J115">
        <v>0</v>
      </c>
      <c r="K115" t="s">
        <v>72</v>
      </c>
      <c r="L115" t="s">
        <v>145</v>
      </c>
      <c r="M115" s="1">
        <f t="shared" si="1"/>
        <v>1344</v>
      </c>
    </row>
    <row r="116" spans="1:13" x14ac:dyDescent="0.3">
      <c r="A116">
        <v>17</v>
      </c>
      <c r="B116" t="s">
        <v>152</v>
      </c>
      <c r="C116">
        <v>0.999668</v>
      </c>
      <c r="D116" t="s">
        <v>83</v>
      </c>
      <c r="E116" t="s">
        <v>153</v>
      </c>
      <c r="F116" t="s">
        <v>72</v>
      </c>
      <c r="G116" t="s">
        <v>72</v>
      </c>
      <c r="H116" t="s">
        <v>85</v>
      </c>
      <c r="I116" t="s">
        <v>72</v>
      </c>
      <c r="J116">
        <v>0</v>
      </c>
      <c r="K116" t="s">
        <v>72</v>
      </c>
      <c r="L116" t="s">
        <v>154</v>
      </c>
      <c r="M116" s="1">
        <f t="shared" si="1"/>
        <v>1392</v>
      </c>
    </row>
    <row r="117" spans="1:13" x14ac:dyDescent="0.3">
      <c r="A117" s="4">
        <v>20</v>
      </c>
      <c r="B117" t="s">
        <v>168</v>
      </c>
      <c r="C117">
        <v>0.99966200000000005</v>
      </c>
      <c r="D117" t="s">
        <v>68</v>
      </c>
      <c r="E117" t="s">
        <v>69</v>
      </c>
      <c r="F117" t="s">
        <v>72</v>
      </c>
      <c r="G117" t="s">
        <v>72</v>
      </c>
      <c r="H117" t="s">
        <v>85</v>
      </c>
      <c r="I117" t="s">
        <v>72</v>
      </c>
      <c r="J117">
        <v>0</v>
      </c>
      <c r="K117" t="s">
        <v>72</v>
      </c>
      <c r="L117" t="s">
        <v>169</v>
      </c>
      <c r="M117" s="1">
        <f t="shared" si="1"/>
        <v>1391</v>
      </c>
    </row>
    <row r="118" spans="1:13" x14ac:dyDescent="0.3">
      <c r="A118">
        <v>23</v>
      </c>
      <c r="B118" t="s">
        <v>182</v>
      </c>
      <c r="C118">
        <v>0.99965300000000001</v>
      </c>
      <c r="D118" t="s">
        <v>68</v>
      </c>
      <c r="E118" t="s">
        <v>183</v>
      </c>
      <c r="F118" t="s">
        <v>72</v>
      </c>
      <c r="G118" t="s">
        <v>72</v>
      </c>
      <c r="H118" t="s">
        <v>85</v>
      </c>
      <c r="I118" t="s">
        <v>72</v>
      </c>
      <c r="J118">
        <v>0</v>
      </c>
      <c r="K118" t="s">
        <v>72</v>
      </c>
      <c r="L118" t="s">
        <v>184</v>
      </c>
      <c r="M118" s="1">
        <f t="shared" si="1"/>
        <v>1352</v>
      </c>
    </row>
    <row r="119" spans="1:13" x14ac:dyDescent="0.3">
      <c r="A119" s="4">
        <v>24</v>
      </c>
      <c r="B119" t="s">
        <v>185</v>
      </c>
      <c r="C119">
        <v>0.99965199999999999</v>
      </c>
      <c r="D119" t="s">
        <v>83</v>
      </c>
      <c r="E119" t="s">
        <v>76</v>
      </c>
      <c r="F119" t="s">
        <v>72</v>
      </c>
      <c r="G119" t="s">
        <v>72</v>
      </c>
      <c r="H119" t="s">
        <v>85</v>
      </c>
      <c r="I119" t="s">
        <v>72</v>
      </c>
      <c r="J119">
        <v>0</v>
      </c>
      <c r="K119" t="s">
        <v>72</v>
      </c>
      <c r="L119" t="s">
        <v>186</v>
      </c>
      <c r="M119" s="1">
        <f t="shared" si="1"/>
        <v>1380</v>
      </c>
    </row>
    <row r="120" spans="1:13" x14ac:dyDescent="0.3">
      <c r="A120">
        <v>25</v>
      </c>
      <c r="B120" t="s">
        <v>187</v>
      </c>
      <c r="C120">
        <v>0.99965199999999999</v>
      </c>
      <c r="D120" t="s">
        <v>83</v>
      </c>
      <c r="E120" t="s">
        <v>105</v>
      </c>
      <c r="F120" t="s">
        <v>72</v>
      </c>
      <c r="G120" t="s">
        <v>72</v>
      </c>
      <c r="H120" t="s">
        <v>85</v>
      </c>
      <c r="I120" t="s">
        <v>72</v>
      </c>
      <c r="J120">
        <v>0</v>
      </c>
      <c r="K120" t="s">
        <v>72</v>
      </c>
      <c r="L120" t="s">
        <v>188</v>
      </c>
      <c r="M120" s="1">
        <f t="shared" si="1"/>
        <v>1338</v>
      </c>
    </row>
    <row r="121" spans="1:13" x14ac:dyDescent="0.3">
      <c r="A121">
        <v>27</v>
      </c>
      <c r="B121" t="s">
        <v>195</v>
      </c>
      <c r="C121">
        <v>0.99965000000000004</v>
      </c>
      <c r="D121" t="s">
        <v>83</v>
      </c>
      <c r="E121" t="s">
        <v>196</v>
      </c>
      <c r="F121" t="s">
        <v>72</v>
      </c>
      <c r="G121" t="s">
        <v>72</v>
      </c>
      <c r="H121" t="s">
        <v>85</v>
      </c>
      <c r="I121" t="s">
        <v>72</v>
      </c>
      <c r="J121">
        <v>0</v>
      </c>
      <c r="K121" t="s">
        <v>72</v>
      </c>
      <c r="L121" t="s">
        <v>197</v>
      </c>
      <c r="M121" s="1">
        <f t="shared" si="1"/>
        <v>1323</v>
      </c>
    </row>
    <row r="122" spans="1:13" x14ac:dyDescent="0.3">
      <c r="A122" s="4">
        <v>28</v>
      </c>
      <c r="B122" t="s">
        <v>198</v>
      </c>
      <c r="C122">
        <v>0.99964900000000001</v>
      </c>
      <c r="D122" t="s">
        <v>68</v>
      </c>
      <c r="E122" t="s">
        <v>72</v>
      </c>
      <c r="F122" t="s">
        <v>199</v>
      </c>
      <c r="G122" t="s">
        <v>200</v>
      </c>
      <c r="H122" t="s">
        <v>71</v>
      </c>
      <c r="I122" t="s">
        <v>72</v>
      </c>
      <c r="J122">
        <v>0</v>
      </c>
      <c r="K122" t="s">
        <v>201</v>
      </c>
      <c r="L122" t="s">
        <v>202</v>
      </c>
      <c r="M122" s="1">
        <f t="shared" si="1"/>
        <v>1391</v>
      </c>
    </row>
    <row r="123" spans="1:13" x14ac:dyDescent="0.3">
      <c r="A123" s="4">
        <v>30</v>
      </c>
      <c r="B123" t="s">
        <v>209</v>
      </c>
      <c r="C123">
        <v>0.99964699999999995</v>
      </c>
      <c r="D123" t="s">
        <v>68</v>
      </c>
      <c r="E123" t="s">
        <v>69</v>
      </c>
      <c r="F123" t="s">
        <v>72</v>
      </c>
      <c r="G123" t="s">
        <v>72</v>
      </c>
      <c r="H123" t="s">
        <v>85</v>
      </c>
      <c r="I123" t="s">
        <v>72</v>
      </c>
      <c r="J123">
        <v>0</v>
      </c>
      <c r="K123" t="s">
        <v>72</v>
      </c>
      <c r="L123" t="s">
        <v>210</v>
      </c>
      <c r="M123" s="1">
        <f t="shared" si="1"/>
        <v>1342</v>
      </c>
    </row>
    <row r="124" spans="1:13" x14ac:dyDescent="0.3">
      <c r="A124">
        <v>31</v>
      </c>
      <c r="B124" t="s">
        <v>211</v>
      </c>
      <c r="C124">
        <v>0.99964600000000003</v>
      </c>
      <c r="D124" t="s">
        <v>83</v>
      </c>
      <c r="E124" t="s">
        <v>212</v>
      </c>
      <c r="F124" t="s">
        <v>72</v>
      </c>
      <c r="G124" t="s">
        <v>72</v>
      </c>
      <c r="H124" t="s">
        <v>85</v>
      </c>
      <c r="I124" t="s">
        <v>72</v>
      </c>
      <c r="J124">
        <v>0</v>
      </c>
      <c r="K124" t="s">
        <v>72</v>
      </c>
      <c r="L124" t="s">
        <v>213</v>
      </c>
      <c r="M124" s="1">
        <f t="shared" si="1"/>
        <v>1391</v>
      </c>
    </row>
    <row r="125" spans="1:13" x14ac:dyDescent="0.3">
      <c r="A125" s="4">
        <v>36</v>
      </c>
      <c r="B125" t="s">
        <v>238</v>
      </c>
      <c r="C125">
        <v>0.999637</v>
      </c>
      <c r="D125" t="s">
        <v>83</v>
      </c>
      <c r="E125" t="s">
        <v>112</v>
      </c>
      <c r="F125" t="s">
        <v>72</v>
      </c>
      <c r="G125" t="s">
        <v>72</v>
      </c>
      <c r="H125" t="s">
        <v>85</v>
      </c>
      <c r="I125" t="s">
        <v>72</v>
      </c>
      <c r="J125">
        <v>0</v>
      </c>
      <c r="K125" t="s">
        <v>72</v>
      </c>
      <c r="L125" t="s">
        <v>239</v>
      </c>
      <c r="M125" s="1">
        <f t="shared" si="1"/>
        <v>1391</v>
      </c>
    </row>
    <row r="126" spans="1:13" x14ac:dyDescent="0.3">
      <c r="A126" s="4">
        <v>38</v>
      </c>
      <c r="B126" t="s">
        <v>245</v>
      </c>
      <c r="C126">
        <v>0.999637</v>
      </c>
      <c r="D126" t="s">
        <v>68</v>
      </c>
      <c r="E126" t="s">
        <v>72</v>
      </c>
      <c r="F126" t="s">
        <v>72</v>
      </c>
      <c r="G126" t="s">
        <v>72</v>
      </c>
      <c r="H126" t="s">
        <v>85</v>
      </c>
      <c r="I126" t="s">
        <v>72</v>
      </c>
      <c r="J126">
        <v>0</v>
      </c>
      <c r="K126" t="s">
        <v>72</v>
      </c>
      <c r="L126" t="s">
        <v>246</v>
      </c>
      <c r="M126" s="1">
        <f t="shared" si="1"/>
        <v>1334</v>
      </c>
    </row>
    <row r="127" spans="1:13" x14ac:dyDescent="0.3">
      <c r="A127">
        <v>39</v>
      </c>
      <c r="B127" t="s">
        <v>247</v>
      </c>
      <c r="C127">
        <v>0.99963400000000002</v>
      </c>
      <c r="D127" t="s">
        <v>68</v>
      </c>
      <c r="E127" t="s">
        <v>69</v>
      </c>
      <c r="F127" t="s">
        <v>248</v>
      </c>
      <c r="G127" t="s">
        <v>249</v>
      </c>
      <c r="H127" t="s">
        <v>71</v>
      </c>
      <c r="I127" t="s">
        <v>72</v>
      </c>
      <c r="J127">
        <v>0</v>
      </c>
      <c r="K127" t="s">
        <v>250</v>
      </c>
      <c r="L127" t="s">
        <v>251</v>
      </c>
      <c r="M127" s="1">
        <f t="shared" si="1"/>
        <v>1371</v>
      </c>
    </row>
    <row r="128" spans="1:13" x14ac:dyDescent="0.3">
      <c r="A128" s="4">
        <v>42</v>
      </c>
      <c r="B128" t="s">
        <v>264</v>
      </c>
      <c r="C128">
        <v>0.99962799999999996</v>
      </c>
      <c r="D128" t="s">
        <v>83</v>
      </c>
      <c r="E128" t="s">
        <v>212</v>
      </c>
      <c r="F128" t="s">
        <v>265</v>
      </c>
      <c r="G128" t="s">
        <v>266</v>
      </c>
      <c r="H128" t="s">
        <v>71</v>
      </c>
      <c r="I128" t="s">
        <v>72</v>
      </c>
      <c r="J128">
        <v>0</v>
      </c>
      <c r="K128" t="s">
        <v>267</v>
      </c>
      <c r="L128" t="s">
        <v>268</v>
      </c>
      <c r="M128" s="1">
        <f t="shared" si="1"/>
        <v>1384</v>
      </c>
    </row>
    <row r="129" spans="1:13" x14ac:dyDescent="0.3">
      <c r="A129">
        <v>43</v>
      </c>
      <c r="B129" t="s">
        <v>269</v>
      </c>
      <c r="C129">
        <v>0.99962600000000001</v>
      </c>
      <c r="D129" t="s">
        <v>83</v>
      </c>
      <c r="E129" t="s">
        <v>212</v>
      </c>
      <c r="F129" t="s">
        <v>270</v>
      </c>
      <c r="G129" t="s">
        <v>271</v>
      </c>
      <c r="H129" t="s">
        <v>71</v>
      </c>
      <c r="I129" t="s">
        <v>72</v>
      </c>
      <c r="J129">
        <v>0</v>
      </c>
      <c r="K129" t="s">
        <v>272</v>
      </c>
      <c r="L129" t="s">
        <v>273</v>
      </c>
      <c r="M129" s="1">
        <f t="shared" si="1"/>
        <v>1378</v>
      </c>
    </row>
    <row r="130" spans="1:13" x14ac:dyDescent="0.3">
      <c r="A130" s="4">
        <v>46</v>
      </c>
      <c r="B130" t="s">
        <v>286</v>
      </c>
      <c r="C130">
        <v>0.99962300000000004</v>
      </c>
      <c r="D130" t="s">
        <v>83</v>
      </c>
      <c r="E130" t="s">
        <v>76</v>
      </c>
      <c r="F130" t="s">
        <v>287</v>
      </c>
      <c r="G130" t="s">
        <v>288</v>
      </c>
      <c r="H130" t="s">
        <v>71</v>
      </c>
      <c r="I130" t="s">
        <v>72</v>
      </c>
      <c r="J130">
        <v>0</v>
      </c>
      <c r="K130" t="s">
        <v>289</v>
      </c>
      <c r="L130" t="s">
        <v>290</v>
      </c>
      <c r="M130" s="1">
        <f t="shared" ref="M130:M193" si="2">LEN(L130)</f>
        <v>1387</v>
      </c>
    </row>
    <row r="131" spans="1:13" x14ac:dyDescent="0.3">
      <c r="A131">
        <v>47</v>
      </c>
      <c r="B131" t="s">
        <v>291</v>
      </c>
      <c r="C131">
        <v>0.99962099999999998</v>
      </c>
      <c r="D131" t="s">
        <v>292</v>
      </c>
      <c r="E131" t="s">
        <v>293</v>
      </c>
      <c r="F131" t="s">
        <v>72</v>
      </c>
      <c r="G131" t="s">
        <v>72</v>
      </c>
      <c r="H131" t="s">
        <v>85</v>
      </c>
      <c r="I131" t="s">
        <v>72</v>
      </c>
      <c r="J131">
        <v>0</v>
      </c>
      <c r="K131" t="s">
        <v>72</v>
      </c>
      <c r="L131" t="s">
        <v>294</v>
      </c>
      <c r="M131" s="1">
        <f t="shared" si="2"/>
        <v>1333</v>
      </c>
    </row>
    <row r="132" spans="1:13" x14ac:dyDescent="0.3">
      <c r="A132" s="4">
        <v>48</v>
      </c>
      <c r="B132" t="s">
        <v>295</v>
      </c>
      <c r="C132">
        <v>0.99961800000000001</v>
      </c>
      <c r="D132" t="s">
        <v>50</v>
      </c>
      <c r="E132" t="s">
        <v>171</v>
      </c>
      <c r="F132" t="s">
        <v>296</v>
      </c>
      <c r="G132" t="s">
        <v>297</v>
      </c>
      <c r="H132" t="s">
        <v>71</v>
      </c>
      <c r="I132" t="s">
        <v>72</v>
      </c>
      <c r="J132">
        <v>0</v>
      </c>
      <c r="K132" t="s">
        <v>298</v>
      </c>
      <c r="L132" t="s">
        <v>299</v>
      </c>
      <c r="M132" s="1">
        <f t="shared" si="2"/>
        <v>1364</v>
      </c>
    </row>
    <row r="133" spans="1:13" x14ac:dyDescent="0.3">
      <c r="A133">
        <v>49</v>
      </c>
      <c r="B133" t="s">
        <v>300</v>
      </c>
      <c r="C133">
        <v>0.99961800000000001</v>
      </c>
      <c r="D133" t="s">
        <v>83</v>
      </c>
      <c r="E133" t="s">
        <v>76</v>
      </c>
      <c r="F133" t="s">
        <v>72</v>
      </c>
      <c r="G133" t="s">
        <v>72</v>
      </c>
      <c r="H133" t="s">
        <v>85</v>
      </c>
      <c r="I133" t="s">
        <v>72</v>
      </c>
      <c r="J133">
        <v>0</v>
      </c>
      <c r="K133" t="s">
        <v>72</v>
      </c>
      <c r="L133" t="s">
        <v>301</v>
      </c>
      <c r="M133" s="1">
        <f t="shared" si="2"/>
        <v>1332</v>
      </c>
    </row>
    <row r="134" spans="1:13" x14ac:dyDescent="0.3">
      <c r="A134" s="4">
        <v>54</v>
      </c>
      <c r="B134" t="s">
        <v>328</v>
      </c>
      <c r="C134">
        <v>0.99961199999999995</v>
      </c>
      <c r="D134" t="s">
        <v>83</v>
      </c>
      <c r="E134" t="s">
        <v>212</v>
      </c>
      <c r="F134" t="s">
        <v>329</v>
      </c>
      <c r="G134" t="s">
        <v>330</v>
      </c>
      <c r="H134" t="s">
        <v>71</v>
      </c>
      <c r="I134" t="s">
        <v>72</v>
      </c>
      <c r="J134">
        <v>0</v>
      </c>
      <c r="K134" t="s">
        <v>331</v>
      </c>
      <c r="L134" t="s">
        <v>332</v>
      </c>
      <c r="M134" s="1">
        <f t="shared" si="2"/>
        <v>1396</v>
      </c>
    </row>
    <row r="135" spans="1:13" x14ac:dyDescent="0.3">
      <c r="A135">
        <v>55</v>
      </c>
      <c r="B135" t="s">
        <v>333</v>
      </c>
      <c r="C135">
        <v>0.99961199999999995</v>
      </c>
      <c r="D135" t="s">
        <v>68</v>
      </c>
      <c r="E135" t="s">
        <v>69</v>
      </c>
      <c r="F135" t="s">
        <v>72</v>
      </c>
      <c r="G135" t="s">
        <v>72</v>
      </c>
      <c r="H135" t="s">
        <v>85</v>
      </c>
      <c r="I135" t="s">
        <v>72</v>
      </c>
      <c r="J135">
        <v>0</v>
      </c>
      <c r="K135" t="s">
        <v>72</v>
      </c>
      <c r="L135" t="s">
        <v>334</v>
      </c>
      <c r="M135" s="1">
        <f t="shared" si="2"/>
        <v>1380</v>
      </c>
    </row>
    <row r="136" spans="1:13" x14ac:dyDescent="0.3">
      <c r="A136" s="4">
        <v>60</v>
      </c>
      <c r="B136" t="s">
        <v>359</v>
      </c>
      <c r="C136">
        <v>0.99960899999999997</v>
      </c>
      <c r="D136" t="s">
        <v>83</v>
      </c>
      <c r="E136" t="s">
        <v>162</v>
      </c>
      <c r="F136" t="s">
        <v>360</v>
      </c>
      <c r="G136" t="s">
        <v>361</v>
      </c>
      <c r="H136" t="s">
        <v>71</v>
      </c>
      <c r="I136" t="s">
        <v>72</v>
      </c>
      <c r="J136">
        <v>0</v>
      </c>
      <c r="K136" t="s">
        <v>362</v>
      </c>
      <c r="L136" t="s">
        <v>363</v>
      </c>
      <c r="M136" s="1">
        <f t="shared" si="2"/>
        <v>1368</v>
      </c>
    </row>
    <row r="137" spans="1:13" x14ac:dyDescent="0.3">
      <c r="A137">
        <v>63</v>
      </c>
      <c r="B137" t="s">
        <v>375</v>
      </c>
      <c r="C137">
        <v>0.99960700000000002</v>
      </c>
      <c r="D137" t="s">
        <v>83</v>
      </c>
      <c r="E137" t="s">
        <v>212</v>
      </c>
      <c r="F137" t="s">
        <v>376</v>
      </c>
      <c r="G137" t="s">
        <v>377</v>
      </c>
      <c r="H137" t="s">
        <v>71</v>
      </c>
      <c r="I137" t="s">
        <v>72</v>
      </c>
      <c r="J137">
        <v>0</v>
      </c>
      <c r="K137" t="s">
        <v>378</v>
      </c>
      <c r="L137" t="s">
        <v>379</v>
      </c>
      <c r="M137" s="1">
        <f t="shared" si="2"/>
        <v>1380</v>
      </c>
    </row>
    <row r="138" spans="1:13" x14ac:dyDescent="0.3">
      <c r="A138" s="4">
        <v>64</v>
      </c>
      <c r="B138" t="s">
        <v>380</v>
      </c>
      <c r="C138">
        <v>0.99960300000000002</v>
      </c>
      <c r="D138" t="s">
        <v>83</v>
      </c>
      <c r="E138" t="s">
        <v>381</v>
      </c>
      <c r="F138" t="s">
        <v>72</v>
      </c>
      <c r="G138" t="s">
        <v>72</v>
      </c>
      <c r="H138" t="s">
        <v>85</v>
      </c>
      <c r="I138" t="s">
        <v>72</v>
      </c>
      <c r="J138">
        <v>0</v>
      </c>
      <c r="K138" t="s">
        <v>72</v>
      </c>
      <c r="L138" t="s">
        <v>382</v>
      </c>
      <c r="M138" s="1">
        <f t="shared" si="2"/>
        <v>1398</v>
      </c>
    </row>
    <row r="139" spans="1:13" x14ac:dyDescent="0.3">
      <c r="A139">
        <v>65</v>
      </c>
      <c r="B139" t="s">
        <v>383</v>
      </c>
      <c r="C139">
        <v>0.99960300000000002</v>
      </c>
      <c r="D139" t="s">
        <v>83</v>
      </c>
      <c r="E139" t="s">
        <v>212</v>
      </c>
      <c r="F139" t="s">
        <v>384</v>
      </c>
      <c r="G139" t="s">
        <v>385</v>
      </c>
      <c r="H139" t="s">
        <v>71</v>
      </c>
      <c r="I139" t="s">
        <v>72</v>
      </c>
      <c r="J139">
        <v>0</v>
      </c>
      <c r="K139" t="s">
        <v>386</v>
      </c>
      <c r="L139" t="s">
        <v>387</v>
      </c>
      <c r="M139" s="1">
        <f t="shared" si="2"/>
        <v>1385</v>
      </c>
    </row>
    <row r="140" spans="1:13" x14ac:dyDescent="0.3">
      <c r="A140">
        <v>75</v>
      </c>
      <c r="B140" t="s">
        <v>442</v>
      </c>
      <c r="C140">
        <v>0.99958899999999995</v>
      </c>
      <c r="D140" t="s">
        <v>83</v>
      </c>
      <c r="E140" t="s">
        <v>76</v>
      </c>
      <c r="F140" t="s">
        <v>72</v>
      </c>
      <c r="G140" t="s">
        <v>72</v>
      </c>
      <c r="H140" t="s">
        <v>85</v>
      </c>
      <c r="I140" t="s">
        <v>72</v>
      </c>
      <c r="J140">
        <v>0</v>
      </c>
      <c r="K140" t="s">
        <v>72</v>
      </c>
      <c r="L140" t="s">
        <v>443</v>
      </c>
      <c r="M140" s="1">
        <f t="shared" si="2"/>
        <v>1392</v>
      </c>
    </row>
    <row r="141" spans="1:13" x14ac:dyDescent="0.3">
      <c r="A141">
        <v>77</v>
      </c>
      <c r="B141" t="s">
        <v>449</v>
      </c>
      <c r="C141">
        <v>0.99958800000000003</v>
      </c>
      <c r="D141" t="s">
        <v>83</v>
      </c>
      <c r="E141" t="s">
        <v>112</v>
      </c>
      <c r="F141" t="s">
        <v>450</v>
      </c>
      <c r="G141" t="s">
        <v>451</v>
      </c>
      <c r="H141" t="s">
        <v>71</v>
      </c>
      <c r="I141" t="s">
        <v>72</v>
      </c>
      <c r="J141">
        <v>0</v>
      </c>
      <c r="K141" t="s">
        <v>452</v>
      </c>
      <c r="L141" t="s">
        <v>453</v>
      </c>
      <c r="M141" s="1">
        <f t="shared" si="2"/>
        <v>1354</v>
      </c>
    </row>
    <row r="142" spans="1:13" x14ac:dyDescent="0.3">
      <c r="A142" s="4">
        <v>78</v>
      </c>
      <c r="B142" t="s">
        <v>454</v>
      </c>
      <c r="C142">
        <v>0.999587</v>
      </c>
      <c r="D142" t="s">
        <v>68</v>
      </c>
      <c r="E142" t="s">
        <v>72</v>
      </c>
      <c r="F142" t="s">
        <v>72</v>
      </c>
      <c r="G142" t="s">
        <v>72</v>
      </c>
      <c r="H142" t="s">
        <v>85</v>
      </c>
      <c r="I142" t="s">
        <v>72</v>
      </c>
      <c r="J142">
        <v>0</v>
      </c>
      <c r="K142" t="s">
        <v>72</v>
      </c>
      <c r="L142" t="s">
        <v>455</v>
      </c>
      <c r="M142" s="1">
        <f t="shared" si="2"/>
        <v>1380</v>
      </c>
    </row>
    <row r="143" spans="1:13" x14ac:dyDescent="0.3">
      <c r="A143" s="4">
        <v>80</v>
      </c>
      <c r="B143" t="s">
        <v>462</v>
      </c>
      <c r="C143">
        <v>0.99958400000000003</v>
      </c>
      <c r="D143" t="s">
        <v>83</v>
      </c>
      <c r="E143" t="s">
        <v>212</v>
      </c>
      <c r="F143" t="s">
        <v>463</v>
      </c>
      <c r="G143" t="s">
        <v>464</v>
      </c>
      <c r="H143" t="s">
        <v>71</v>
      </c>
      <c r="I143" t="s">
        <v>72</v>
      </c>
      <c r="J143">
        <v>0</v>
      </c>
      <c r="K143" t="s">
        <v>465</v>
      </c>
      <c r="L143" t="s">
        <v>466</v>
      </c>
      <c r="M143" s="1">
        <f t="shared" si="2"/>
        <v>1395</v>
      </c>
    </row>
    <row r="144" spans="1:13" x14ac:dyDescent="0.3">
      <c r="A144">
        <v>81</v>
      </c>
      <c r="B144" t="s">
        <v>467</v>
      </c>
      <c r="C144">
        <v>0.99958199999999997</v>
      </c>
      <c r="D144" t="s">
        <v>292</v>
      </c>
      <c r="E144" t="s">
        <v>293</v>
      </c>
      <c r="F144" t="s">
        <v>72</v>
      </c>
      <c r="G144" t="s">
        <v>72</v>
      </c>
      <c r="H144" t="s">
        <v>85</v>
      </c>
      <c r="I144" t="s">
        <v>72</v>
      </c>
      <c r="J144">
        <v>0</v>
      </c>
      <c r="K144" t="s">
        <v>72</v>
      </c>
      <c r="L144" t="s">
        <v>468</v>
      </c>
      <c r="M144" s="1">
        <f t="shared" si="2"/>
        <v>1340</v>
      </c>
    </row>
    <row r="145" spans="1:13" x14ac:dyDescent="0.3">
      <c r="A145" s="4">
        <v>84</v>
      </c>
      <c r="B145" t="s">
        <v>481</v>
      </c>
      <c r="C145">
        <v>0.99958100000000005</v>
      </c>
      <c r="D145" t="s">
        <v>83</v>
      </c>
      <c r="E145" t="s">
        <v>76</v>
      </c>
      <c r="F145" t="s">
        <v>72</v>
      </c>
      <c r="G145" t="s">
        <v>72</v>
      </c>
      <c r="H145" t="s">
        <v>85</v>
      </c>
      <c r="I145" t="s">
        <v>72</v>
      </c>
      <c r="J145">
        <v>0</v>
      </c>
      <c r="K145" t="s">
        <v>72</v>
      </c>
      <c r="L145" t="s">
        <v>482</v>
      </c>
      <c r="M145" s="1">
        <f t="shared" si="2"/>
        <v>1395</v>
      </c>
    </row>
    <row r="146" spans="1:13" x14ac:dyDescent="0.3">
      <c r="A146" s="4">
        <v>86</v>
      </c>
      <c r="B146" t="s">
        <v>489</v>
      </c>
      <c r="C146">
        <v>0.99958000000000002</v>
      </c>
      <c r="D146" t="s">
        <v>68</v>
      </c>
      <c r="E146" t="s">
        <v>69</v>
      </c>
      <c r="F146" t="s">
        <v>490</v>
      </c>
      <c r="G146" t="s">
        <v>491</v>
      </c>
      <c r="H146" t="s">
        <v>71</v>
      </c>
      <c r="I146" t="s">
        <v>72</v>
      </c>
      <c r="J146">
        <v>0</v>
      </c>
      <c r="K146" t="s">
        <v>492</v>
      </c>
      <c r="L146" t="s">
        <v>493</v>
      </c>
      <c r="M146" s="1">
        <f t="shared" si="2"/>
        <v>1347</v>
      </c>
    </row>
    <row r="147" spans="1:13" x14ac:dyDescent="0.3">
      <c r="A147">
        <v>87</v>
      </c>
      <c r="B147" t="s">
        <v>494</v>
      </c>
      <c r="C147">
        <v>0.99958000000000002</v>
      </c>
      <c r="D147" t="s">
        <v>292</v>
      </c>
      <c r="E147" t="s">
        <v>495</v>
      </c>
      <c r="F147" t="s">
        <v>496</v>
      </c>
      <c r="G147" t="s">
        <v>497</v>
      </c>
      <c r="H147" t="s">
        <v>71</v>
      </c>
      <c r="I147" t="s">
        <v>72</v>
      </c>
      <c r="J147">
        <v>0</v>
      </c>
      <c r="K147" t="s">
        <v>498</v>
      </c>
      <c r="L147" t="s">
        <v>499</v>
      </c>
      <c r="M147" s="1">
        <f t="shared" si="2"/>
        <v>1375</v>
      </c>
    </row>
    <row r="148" spans="1:13" x14ac:dyDescent="0.3">
      <c r="A148">
        <v>89</v>
      </c>
      <c r="B148" t="s">
        <v>506</v>
      </c>
      <c r="C148">
        <v>0.99957600000000002</v>
      </c>
      <c r="D148" t="s">
        <v>292</v>
      </c>
      <c r="E148" t="s">
        <v>293</v>
      </c>
      <c r="F148" t="s">
        <v>72</v>
      </c>
      <c r="G148" t="s">
        <v>72</v>
      </c>
      <c r="H148" t="s">
        <v>85</v>
      </c>
      <c r="I148" t="s">
        <v>72</v>
      </c>
      <c r="J148">
        <v>0</v>
      </c>
      <c r="K148" t="s">
        <v>72</v>
      </c>
      <c r="L148" t="s">
        <v>507</v>
      </c>
      <c r="M148" s="1">
        <f t="shared" si="2"/>
        <v>1352</v>
      </c>
    </row>
    <row r="149" spans="1:13" x14ac:dyDescent="0.3">
      <c r="A149">
        <v>91</v>
      </c>
      <c r="B149" t="s">
        <v>514</v>
      </c>
      <c r="C149">
        <v>0.99957600000000002</v>
      </c>
      <c r="D149" t="s">
        <v>68</v>
      </c>
      <c r="E149" t="s">
        <v>72</v>
      </c>
      <c r="F149" t="s">
        <v>515</v>
      </c>
      <c r="G149" t="s">
        <v>516</v>
      </c>
      <c r="H149" t="s">
        <v>71</v>
      </c>
      <c r="I149" t="s">
        <v>72</v>
      </c>
      <c r="J149">
        <v>0</v>
      </c>
      <c r="K149" t="s">
        <v>517</v>
      </c>
      <c r="L149" t="s">
        <v>518</v>
      </c>
      <c r="M149" s="1">
        <f t="shared" si="2"/>
        <v>1376</v>
      </c>
    </row>
    <row r="150" spans="1:13" x14ac:dyDescent="0.3">
      <c r="A150">
        <v>93</v>
      </c>
      <c r="B150" t="s">
        <v>526</v>
      </c>
      <c r="C150">
        <v>0.99957399999999996</v>
      </c>
      <c r="D150" t="s">
        <v>68</v>
      </c>
      <c r="E150" t="s">
        <v>69</v>
      </c>
      <c r="F150" t="s">
        <v>72</v>
      </c>
      <c r="G150" t="s">
        <v>72</v>
      </c>
      <c r="H150" t="s">
        <v>85</v>
      </c>
      <c r="I150" t="s">
        <v>72</v>
      </c>
      <c r="J150">
        <v>0</v>
      </c>
      <c r="K150" t="s">
        <v>72</v>
      </c>
      <c r="L150" t="s">
        <v>527</v>
      </c>
      <c r="M150" s="1">
        <f t="shared" si="2"/>
        <v>1345</v>
      </c>
    </row>
    <row r="151" spans="1:13" x14ac:dyDescent="0.3">
      <c r="A151" s="4">
        <v>94</v>
      </c>
      <c r="B151" t="s">
        <v>528</v>
      </c>
      <c r="C151">
        <v>0.99957399999999996</v>
      </c>
      <c r="D151" t="s">
        <v>68</v>
      </c>
      <c r="E151" t="s">
        <v>69</v>
      </c>
      <c r="F151" t="s">
        <v>529</v>
      </c>
      <c r="G151" t="s">
        <v>530</v>
      </c>
      <c r="H151" t="s">
        <v>71</v>
      </c>
      <c r="I151" t="s">
        <v>72</v>
      </c>
      <c r="J151">
        <v>0</v>
      </c>
      <c r="K151" t="s">
        <v>531</v>
      </c>
      <c r="L151" t="s">
        <v>532</v>
      </c>
      <c r="M151" s="1">
        <f t="shared" si="2"/>
        <v>1392</v>
      </c>
    </row>
    <row r="152" spans="1:13" x14ac:dyDescent="0.3">
      <c r="A152">
        <v>95</v>
      </c>
      <c r="B152" t="s">
        <v>533</v>
      </c>
      <c r="C152">
        <v>0.99956999999999996</v>
      </c>
      <c r="D152" t="s">
        <v>68</v>
      </c>
      <c r="E152" t="s">
        <v>69</v>
      </c>
      <c r="F152" t="s">
        <v>534</v>
      </c>
      <c r="G152" t="s">
        <v>535</v>
      </c>
      <c r="H152" t="s">
        <v>71</v>
      </c>
      <c r="I152" t="s">
        <v>72</v>
      </c>
      <c r="J152">
        <v>0</v>
      </c>
      <c r="K152" t="s">
        <v>536</v>
      </c>
      <c r="L152" t="s">
        <v>537</v>
      </c>
      <c r="M152" s="1">
        <f t="shared" si="2"/>
        <v>1320</v>
      </c>
    </row>
    <row r="153" spans="1:13" x14ac:dyDescent="0.3">
      <c r="A153" s="4">
        <v>96</v>
      </c>
      <c r="B153" t="s">
        <v>538</v>
      </c>
      <c r="C153">
        <v>0.99956999999999996</v>
      </c>
      <c r="D153" t="s">
        <v>292</v>
      </c>
      <c r="E153" t="s">
        <v>539</v>
      </c>
      <c r="F153" t="s">
        <v>72</v>
      </c>
      <c r="G153" t="s">
        <v>72</v>
      </c>
      <c r="H153" t="s">
        <v>85</v>
      </c>
      <c r="I153" t="s">
        <v>72</v>
      </c>
      <c r="J153">
        <v>0</v>
      </c>
      <c r="K153" t="s">
        <v>72</v>
      </c>
      <c r="L153" t="s">
        <v>540</v>
      </c>
      <c r="M153" s="1">
        <f t="shared" si="2"/>
        <v>1371</v>
      </c>
    </row>
    <row r="154" spans="1:13" x14ac:dyDescent="0.3">
      <c r="A154">
        <v>99</v>
      </c>
      <c r="B154" t="s">
        <v>553</v>
      </c>
      <c r="C154">
        <v>0.99956900000000004</v>
      </c>
      <c r="D154" t="s">
        <v>68</v>
      </c>
      <c r="E154" t="s">
        <v>69</v>
      </c>
      <c r="F154" t="s">
        <v>72</v>
      </c>
      <c r="G154" t="s">
        <v>72</v>
      </c>
      <c r="H154" t="s">
        <v>85</v>
      </c>
      <c r="I154" t="s">
        <v>72</v>
      </c>
      <c r="J154">
        <v>0</v>
      </c>
      <c r="K154" t="s">
        <v>72</v>
      </c>
      <c r="L154" t="s">
        <v>554</v>
      </c>
      <c r="M154" s="1">
        <f t="shared" si="2"/>
        <v>1335</v>
      </c>
    </row>
    <row r="155" spans="1:13" x14ac:dyDescent="0.3">
      <c r="A155" s="4">
        <v>102</v>
      </c>
      <c r="B155" t="s">
        <v>566</v>
      </c>
      <c r="C155">
        <v>0.99956599999999995</v>
      </c>
      <c r="D155" t="s">
        <v>68</v>
      </c>
      <c r="E155" t="s">
        <v>69</v>
      </c>
      <c r="F155" t="s">
        <v>72</v>
      </c>
      <c r="G155" t="s">
        <v>72</v>
      </c>
      <c r="H155" t="s">
        <v>85</v>
      </c>
      <c r="I155" t="s">
        <v>72</v>
      </c>
      <c r="J155">
        <v>0</v>
      </c>
      <c r="K155" t="s">
        <v>72</v>
      </c>
      <c r="L155" t="s">
        <v>567</v>
      </c>
      <c r="M155" s="1">
        <f t="shared" si="2"/>
        <v>1399</v>
      </c>
    </row>
    <row r="156" spans="1:13" x14ac:dyDescent="0.3">
      <c r="A156">
        <v>103</v>
      </c>
      <c r="B156" t="s">
        <v>568</v>
      </c>
      <c r="C156">
        <v>0.99956599999999995</v>
      </c>
      <c r="D156" t="s">
        <v>68</v>
      </c>
      <c r="E156" t="s">
        <v>69</v>
      </c>
      <c r="F156" t="s">
        <v>569</v>
      </c>
      <c r="G156" t="s">
        <v>570</v>
      </c>
      <c r="H156" t="s">
        <v>71</v>
      </c>
      <c r="I156" t="s">
        <v>72</v>
      </c>
      <c r="J156">
        <v>0</v>
      </c>
      <c r="K156" t="s">
        <v>571</v>
      </c>
      <c r="L156" t="s">
        <v>572</v>
      </c>
      <c r="M156" s="1">
        <f t="shared" si="2"/>
        <v>1370</v>
      </c>
    </row>
    <row r="157" spans="1:13" x14ac:dyDescent="0.3">
      <c r="A157" s="4">
        <v>104</v>
      </c>
      <c r="B157" t="s">
        <v>573</v>
      </c>
      <c r="C157">
        <v>0.99956500000000004</v>
      </c>
      <c r="D157" t="s">
        <v>83</v>
      </c>
      <c r="E157" t="s">
        <v>90</v>
      </c>
      <c r="F157" t="s">
        <v>72</v>
      </c>
      <c r="G157" t="s">
        <v>72</v>
      </c>
      <c r="H157" t="s">
        <v>85</v>
      </c>
      <c r="I157" t="s">
        <v>72</v>
      </c>
      <c r="J157">
        <v>0</v>
      </c>
      <c r="K157" t="s">
        <v>72</v>
      </c>
      <c r="L157" t="s">
        <v>574</v>
      </c>
      <c r="M157" s="1">
        <f t="shared" si="2"/>
        <v>1356</v>
      </c>
    </row>
    <row r="158" spans="1:13" x14ac:dyDescent="0.3">
      <c r="A158" s="4">
        <v>106</v>
      </c>
      <c r="B158" t="s">
        <v>581</v>
      </c>
      <c r="C158">
        <v>0.99956400000000001</v>
      </c>
      <c r="D158" t="s">
        <v>83</v>
      </c>
      <c r="E158" t="s">
        <v>212</v>
      </c>
      <c r="F158" t="s">
        <v>582</v>
      </c>
      <c r="G158" t="s">
        <v>583</v>
      </c>
      <c r="H158" t="s">
        <v>71</v>
      </c>
      <c r="I158" t="s">
        <v>72</v>
      </c>
      <c r="J158">
        <v>0</v>
      </c>
      <c r="K158" t="s">
        <v>584</v>
      </c>
      <c r="L158" t="s">
        <v>585</v>
      </c>
      <c r="M158" s="1">
        <f t="shared" si="2"/>
        <v>1349</v>
      </c>
    </row>
    <row r="159" spans="1:13" x14ac:dyDescent="0.3">
      <c r="A159">
        <v>107</v>
      </c>
      <c r="B159" t="s">
        <v>586</v>
      </c>
      <c r="C159">
        <v>0.99956400000000001</v>
      </c>
      <c r="D159" t="s">
        <v>83</v>
      </c>
      <c r="E159" t="s">
        <v>587</v>
      </c>
      <c r="F159" t="s">
        <v>72</v>
      </c>
      <c r="G159" t="s">
        <v>72</v>
      </c>
      <c r="H159" t="s">
        <v>85</v>
      </c>
      <c r="I159" t="s">
        <v>72</v>
      </c>
      <c r="J159">
        <v>0</v>
      </c>
      <c r="K159" t="s">
        <v>72</v>
      </c>
      <c r="L159" t="s">
        <v>588</v>
      </c>
      <c r="M159" s="1">
        <f t="shared" si="2"/>
        <v>1354</v>
      </c>
    </row>
    <row r="160" spans="1:13" x14ac:dyDescent="0.3">
      <c r="A160" s="4">
        <v>108</v>
      </c>
      <c r="B160" t="s">
        <v>589</v>
      </c>
      <c r="C160">
        <v>0.99956299999999998</v>
      </c>
      <c r="D160" t="s">
        <v>68</v>
      </c>
      <c r="E160" t="s">
        <v>69</v>
      </c>
      <c r="F160" t="s">
        <v>72</v>
      </c>
      <c r="G160" t="s">
        <v>72</v>
      </c>
      <c r="H160" t="s">
        <v>85</v>
      </c>
      <c r="I160" t="s">
        <v>72</v>
      </c>
      <c r="J160">
        <v>0</v>
      </c>
      <c r="K160" t="s">
        <v>72</v>
      </c>
      <c r="L160" t="s">
        <v>590</v>
      </c>
      <c r="M160" s="1">
        <f t="shared" si="2"/>
        <v>1370</v>
      </c>
    </row>
    <row r="161" spans="1:13" x14ac:dyDescent="0.3">
      <c r="A161" s="4">
        <v>110</v>
      </c>
      <c r="B161" t="s">
        <v>597</v>
      </c>
      <c r="C161">
        <v>0.99956199999999995</v>
      </c>
      <c r="D161" t="s">
        <v>68</v>
      </c>
      <c r="E161" t="s">
        <v>69</v>
      </c>
      <c r="F161" t="s">
        <v>72</v>
      </c>
      <c r="G161" t="s">
        <v>72</v>
      </c>
      <c r="H161" t="s">
        <v>85</v>
      </c>
      <c r="I161" t="s">
        <v>72</v>
      </c>
      <c r="J161">
        <v>0</v>
      </c>
      <c r="K161" t="s">
        <v>72</v>
      </c>
      <c r="L161" t="s">
        <v>598</v>
      </c>
      <c r="M161" s="1">
        <f t="shared" si="2"/>
        <v>1383</v>
      </c>
    </row>
    <row r="162" spans="1:13" x14ac:dyDescent="0.3">
      <c r="A162" s="4">
        <v>112</v>
      </c>
      <c r="B162" t="s">
        <v>605</v>
      </c>
      <c r="C162">
        <v>0.99955799999999995</v>
      </c>
      <c r="D162" t="s">
        <v>68</v>
      </c>
      <c r="E162" t="s">
        <v>69</v>
      </c>
      <c r="F162" t="s">
        <v>606</v>
      </c>
      <c r="G162" t="s">
        <v>607</v>
      </c>
      <c r="H162" t="s">
        <v>71</v>
      </c>
      <c r="I162" t="s">
        <v>72</v>
      </c>
      <c r="J162">
        <v>0</v>
      </c>
      <c r="K162" t="s">
        <v>608</v>
      </c>
      <c r="L162" t="s">
        <v>609</v>
      </c>
      <c r="M162" s="1">
        <f t="shared" si="2"/>
        <v>1371</v>
      </c>
    </row>
    <row r="163" spans="1:13" x14ac:dyDescent="0.3">
      <c r="A163" s="4">
        <v>114</v>
      </c>
      <c r="B163" t="s">
        <v>616</v>
      </c>
      <c r="C163">
        <v>0.99955700000000003</v>
      </c>
      <c r="D163" t="s">
        <v>68</v>
      </c>
      <c r="E163" t="s">
        <v>69</v>
      </c>
      <c r="F163" t="s">
        <v>617</v>
      </c>
      <c r="G163" t="s">
        <v>618</v>
      </c>
      <c r="H163" t="s">
        <v>71</v>
      </c>
      <c r="I163" t="s">
        <v>72</v>
      </c>
      <c r="J163">
        <v>0</v>
      </c>
      <c r="K163" t="s">
        <v>619</v>
      </c>
      <c r="L163" t="s">
        <v>620</v>
      </c>
      <c r="M163" s="1">
        <f t="shared" si="2"/>
        <v>1390</v>
      </c>
    </row>
    <row r="164" spans="1:13" x14ac:dyDescent="0.3">
      <c r="A164" s="4">
        <v>116</v>
      </c>
      <c r="B164" t="s">
        <v>626</v>
      </c>
      <c r="C164">
        <v>0.99955300000000002</v>
      </c>
      <c r="D164" t="s">
        <v>83</v>
      </c>
      <c r="E164" t="s">
        <v>212</v>
      </c>
      <c r="F164" t="s">
        <v>627</v>
      </c>
      <c r="G164" t="s">
        <v>628</v>
      </c>
      <c r="H164" t="s">
        <v>71</v>
      </c>
      <c r="I164" t="s">
        <v>72</v>
      </c>
      <c r="J164">
        <v>0</v>
      </c>
      <c r="K164" t="s">
        <v>629</v>
      </c>
      <c r="L164" t="s">
        <v>630</v>
      </c>
      <c r="M164" s="1">
        <f t="shared" si="2"/>
        <v>1374</v>
      </c>
    </row>
    <row r="165" spans="1:13" x14ac:dyDescent="0.3">
      <c r="A165">
        <v>117</v>
      </c>
      <c r="B165" t="s">
        <v>631</v>
      </c>
      <c r="C165">
        <v>0.99955300000000002</v>
      </c>
      <c r="D165" t="s">
        <v>68</v>
      </c>
      <c r="E165" t="s">
        <v>69</v>
      </c>
      <c r="F165" t="s">
        <v>72</v>
      </c>
      <c r="G165" t="s">
        <v>72</v>
      </c>
      <c r="H165" t="s">
        <v>85</v>
      </c>
      <c r="I165" t="s">
        <v>72</v>
      </c>
      <c r="J165">
        <v>0</v>
      </c>
      <c r="K165" t="s">
        <v>72</v>
      </c>
      <c r="L165" t="s">
        <v>632</v>
      </c>
      <c r="M165" s="1">
        <f t="shared" si="2"/>
        <v>1322</v>
      </c>
    </row>
    <row r="166" spans="1:13" x14ac:dyDescent="0.3">
      <c r="A166" s="4">
        <v>118</v>
      </c>
      <c r="B166" t="s">
        <v>633</v>
      </c>
      <c r="C166">
        <v>0.999552</v>
      </c>
      <c r="D166" t="s">
        <v>68</v>
      </c>
      <c r="E166" t="s">
        <v>72</v>
      </c>
      <c r="F166" t="s">
        <v>72</v>
      </c>
      <c r="G166" t="s">
        <v>72</v>
      </c>
      <c r="H166" t="s">
        <v>85</v>
      </c>
      <c r="I166" t="s">
        <v>72</v>
      </c>
      <c r="J166">
        <v>0</v>
      </c>
      <c r="K166" t="s">
        <v>72</v>
      </c>
      <c r="L166" t="s">
        <v>634</v>
      </c>
      <c r="M166" s="1">
        <f t="shared" si="2"/>
        <v>1356</v>
      </c>
    </row>
    <row r="167" spans="1:13" x14ac:dyDescent="0.3">
      <c r="A167">
        <v>119</v>
      </c>
      <c r="B167" t="s">
        <v>635</v>
      </c>
      <c r="C167">
        <v>0.999552</v>
      </c>
      <c r="D167" t="s">
        <v>68</v>
      </c>
      <c r="E167" t="s">
        <v>69</v>
      </c>
      <c r="F167" t="s">
        <v>72</v>
      </c>
      <c r="G167" t="s">
        <v>72</v>
      </c>
      <c r="H167" t="s">
        <v>85</v>
      </c>
      <c r="I167" t="s">
        <v>72</v>
      </c>
      <c r="J167">
        <v>0</v>
      </c>
      <c r="K167" t="s">
        <v>72</v>
      </c>
      <c r="L167" t="s">
        <v>636</v>
      </c>
      <c r="M167" s="1">
        <f t="shared" si="2"/>
        <v>1373</v>
      </c>
    </row>
    <row r="168" spans="1:13" x14ac:dyDescent="0.3">
      <c r="A168" s="4">
        <v>120</v>
      </c>
      <c r="B168" t="s">
        <v>637</v>
      </c>
      <c r="C168">
        <v>0.99954900000000002</v>
      </c>
      <c r="D168" t="s">
        <v>83</v>
      </c>
      <c r="E168" t="s">
        <v>112</v>
      </c>
      <c r="F168" t="s">
        <v>638</v>
      </c>
      <c r="G168" t="s">
        <v>639</v>
      </c>
      <c r="H168" t="s">
        <v>71</v>
      </c>
      <c r="I168" t="s">
        <v>72</v>
      </c>
      <c r="J168">
        <v>0</v>
      </c>
      <c r="K168" t="s">
        <v>640</v>
      </c>
      <c r="L168" t="s">
        <v>641</v>
      </c>
      <c r="M168" s="1">
        <f t="shared" si="2"/>
        <v>1365</v>
      </c>
    </row>
    <row r="169" spans="1:13" x14ac:dyDescent="0.3">
      <c r="A169" s="4">
        <v>122</v>
      </c>
      <c r="B169" t="s">
        <v>647</v>
      </c>
      <c r="C169">
        <v>0.99954799999999999</v>
      </c>
      <c r="D169" t="s">
        <v>68</v>
      </c>
      <c r="E169" t="s">
        <v>69</v>
      </c>
      <c r="F169" t="s">
        <v>72</v>
      </c>
      <c r="G169" t="s">
        <v>72</v>
      </c>
      <c r="H169" t="s">
        <v>85</v>
      </c>
      <c r="I169" t="s">
        <v>72</v>
      </c>
      <c r="J169">
        <v>0</v>
      </c>
      <c r="K169" t="s">
        <v>72</v>
      </c>
      <c r="L169" t="s">
        <v>648</v>
      </c>
      <c r="M169" s="1">
        <f t="shared" si="2"/>
        <v>1330</v>
      </c>
    </row>
    <row r="170" spans="1:13" x14ac:dyDescent="0.3">
      <c r="A170" s="4">
        <v>124</v>
      </c>
      <c r="B170" t="s">
        <v>655</v>
      </c>
      <c r="C170">
        <v>0.99954500000000002</v>
      </c>
      <c r="D170" t="s">
        <v>83</v>
      </c>
      <c r="E170" t="s">
        <v>76</v>
      </c>
      <c r="F170" t="s">
        <v>72</v>
      </c>
      <c r="G170" t="s">
        <v>72</v>
      </c>
      <c r="H170" t="s">
        <v>85</v>
      </c>
      <c r="I170" t="s">
        <v>72</v>
      </c>
      <c r="J170">
        <v>0</v>
      </c>
      <c r="K170" t="s">
        <v>72</v>
      </c>
      <c r="L170" t="s">
        <v>656</v>
      </c>
      <c r="M170" s="1">
        <f t="shared" si="2"/>
        <v>1302</v>
      </c>
    </row>
    <row r="171" spans="1:13" x14ac:dyDescent="0.3">
      <c r="A171" s="4">
        <v>126</v>
      </c>
      <c r="B171" t="s">
        <v>663</v>
      </c>
      <c r="C171">
        <v>0.99954299999999996</v>
      </c>
      <c r="D171" t="s">
        <v>83</v>
      </c>
      <c r="E171" t="s">
        <v>76</v>
      </c>
      <c r="F171" t="s">
        <v>72</v>
      </c>
      <c r="G171" t="s">
        <v>72</v>
      </c>
      <c r="H171" t="s">
        <v>85</v>
      </c>
      <c r="I171" t="s">
        <v>72</v>
      </c>
      <c r="J171">
        <v>0</v>
      </c>
      <c r="K171" t="s">
        <v>72</v>
      </c>
      <c r="L171" t="s">
        <v>664</v>
      </c>
      <c r="M171" s="1">
        <f t="shared" si="2"/>
        <v>1373</v>
      </c>
    </row>
    <row r="172" spans="1:13" x14ac:dyDescent="0.3">
      <c r="A172">
        <v>127</v>
      </c>
      <c r="B172" t="s">
        <v>665</v>
      </c>
      <c r="C172">
        <v>0.99954100000000001</v>
      </c>
      <c r="D172" t="s">
        <v>68</v>
      </c>
      <c r="E172" t="s">
        <v>69</v>
      </c>
      <c r="F172" t="s">
        <v>72</v>
      </c>
      <c r="G172" t="s">
        <v>72</v>
      </c>
      <c r="H172" t="s">
        <v>85</v>
      </c>
      <c r="I172" t="s">
        <v>72</v>
      </c>
      <c r="J172">
        <v>0</v>
      </c>
      <c r="K172" t="s">
        <v>72</v>
      </c>
      <c r="L172" t="s">
        <v>666</v>
      </c>
      <c r="M172" s="1">
        <f t="shared" si="2"/>
        <v>1330</v>
      </c>
    </row>
    <row r="173" spans="1:13" x14ac:dyDescent="0.3">
      <c r="A173" s="4">
        <v>128</v>
      </c>
      <c r="B173" t="s">
        <v>667</v>
      </c>
      <c r="C173">
        <v>0.99953999999999998</v>
      </c>
      <c r="D173" t="s">
        <v>119</v>
      </c>
      <c r="E173" t="s">
        <v>120</v>
      </c>
      <c r="F173" t="s">
        <v>72</v>
      </c>
      <c r="G173" t="s">
        <v>72</v>
      </c>
      <c r="H173" t="s">
        <v>85</v>
      </c>
      <c r="I173" t="s">
        <v>72</v>
      </c>
      <c r="J173">
        <v>0</v>
      </c>
      <c r="K173" t="s">
        <v>72</v>
      </c>
      <c r="L173" t="s">
        <v>668</v>
      </c>
      <c r="M173" s="1">
        <f t="shared" si="2"/>
        <v>1367</v>
      </c>
    </row>
    <row r="174" spans="1:13" x14ac:dyDescent="0.3">
      <c r="A174" s="4">
        <v>130</v>
      </c>
      <c r="B174" t="s">
        <v>675</v>
      </c>
      <c r="C174">
        <v>0.99953700000000001</v>
      </c>
      <c r="D174" t="s">
        <v>68</v>
      </c>
      <c r="E174" t="s">
        <v>183</v>
      </c>
      <c r="F174" t="s">
        <v>72</v>
      </c>
      <c r="G174" t="s">
        <v>72</v>
      </c>
      <c r="H174" t="s">
        <v>85</v>
      </c>
      <c r="I174" t="s">
        <v>72</v>
      </c>
      <c r="J174">
        <v>0</v>
      </c>
      <c r="K174" t="s">
        <v>72</v>
      </c>
      <c r="L174" t="s">
        <v>676</v>
      </c>
      <c r="M174" s="1">
        <f t="shared" si="2"/>
        <v>1351</v>
      </c>
    </row>
    <row r="175" spans="1:13" x14ac:dyDescent="0.3">
      <c r="A175">
        <v>133</v>
      </c>
      <c r="B175" t="s">
        <v>689</v>
      </c>
      <c r="C175">
        <v>0.99953499999999995</v>
      </c>
      <c r="D175" t="s">
        <v>68</v>
      </c>
      <c r="E175" t="s">
        <v>69</v>
      </c>
      <c r="F175" t="s">
        <v>72</v>
      </c>
      <c r="G175" t="s">
        <v>72</v>
      </c>
      <c r="H175" t="s">
        <v>85</v>
      </c>
      <c r="I175" t="s">
        <v>72</v>
      </c>
      <c r="J175">
        <v>0</v>
      </c>
      <c r="K175" t="s">
        <v>72</v>
      </c>
      <c r="L175" t="s">
        <v>690</v>
      </c>
      <c r="M175" s="1">
        <f t="shared" si="2"/>
        <v>1379</v>
      </c>
    </row>
    <row r="176" spans="1:13" x14ac:dyDescent="0.3">
      <c r="A176">
        <v>135</v>
      </c>
      <c r="B176" t="s">
        <v>697</v>
      </c>
      <c r="C176">
        <v>0.99953099999999995</v>
      </c>
      <c r="D176" t="s">
        <v>68</v>
      </c>
      <c r="E176" t="s">
        <v>69</v>
      </c>
      <c r="F176" t="s">
        <v>72</v>
      </c>
      <c r="G176" t="s">
        <v>72</v>
      </c>
      <c r="H176" t="s">
        <v>85</v>
      </c>
      <c r="I176" t="s">
        <v>72</v>
      </c>
      <c r="J176">
        <v>0</v>
      </c>
      <c r="K176" t="s">
        <v>72</v>
      </c>
      <c r="L176" t="s">
        <v>698</v>
      </c>
      <c r="M176" s="1">
        <f t="shared" si="2"/>
        <v>1352</v>
      </c>
    </row>
    <row r="177" spans="1:13" x14ac:dyDescent="0.3">
      <c r="A177" s="4">
        <v>136</v>
      </c>
      <c r="B177" t="s">
        <v>699</v>
      </c>
      <c r="C177">
        <v>0.999525</v>
      </c>
      <c r="D177" t="s">
        <v>83</v>
      </c>
      <c r="E177" t="s">
        <v>153</v>
      </c>
      <c r="F177" t="s">
        <v>72</v>
      </c>
      <c r="G177" t="s">
        <v>72</v>
      </c>
      <c r="H177" t="s">
        <v>85</v>
      </c>
      <c r="I177" t="s">
        <v>72</v>
      </c>
      <c r="J177">
        <v>0</v>
      </c>
      <c r="K177" t="s">
        <v>72</v>
      </c>
      <c r="L177" t="s">
        <v>700</v>
      </c>
      <c r="M177" s="1">
        <f t="shared" si="2"/>
        <v>1350</v>
      </c>
    </row>
    <row r="178" spans="1:13" x14ac:dyDescent="0.3">
      <c r="A178">
        <v>137</v>
      </c>
      <c r="B178" t="s">
        <v>701</v>
      </c>
      <c r="C178">
        <v>0.999525</v>
      </c>
      <c r="D178" t="s">
        <v>83</v>
      </c>
      <c r="E178" t="s">
        <v>212</v>
      </c>
      <c r="F178" t="s">
        <v>702</v>
      </c>
      <c r="G178" t="s">
        <v>703</v>
      </c>
      <c r="H178" t="s">
        <v>71</v>
      </c>
      <c r="I178" t="s">
        <v>72</v>
      </c>
      <c r="J178">
        <v>0</v>
      </c>
      <c r="K178" t="s">
        <v>704</v>
      </c>
      <c r="L178" t="s">
        <v>705</v>
      </c>
      <c r="M178" s="1">
        <f t="shared" si="2"/>
        <v>1355</v>
      </c>
    </row>
    <row r="179" spans="1:13" x14ac:dyDescent="0.3">
      <c r="A179" s="4">
        <v>140</v>
      </c>
      <c r="B179" t="s">
        <v>717</v>
      </c>
      <c r="C179">
        <v>0.99951999999999996</v>
      </c>
      <c r="D179" t="s">
        <v>68</v>
      </c>
      <c r="E179" t="s">
        <v>69</v>
      </c>
      <c r="F179" t="s">
        <v>718</v>
      </c>
      <c r="G179" t="s">
        <v>719</v>
      </c>
      <c r="H179" t="s">
        <v>71</v>
      </c>
      <c r="I179" t="s">
        <v>72</v>
      </c>
      <c r="J179">
        <v>0</v>
      </c>
      <c r="K179" t="s">
        <v>720</v>
      </c>
      <c r="L179" t="s">
        <v>721</v>
      </c>
      <c r="M179" s="1">
        <f t="shared" si="2"/>
        <v>1395</v>
      </c>
    </row>
    <row r="180" spans="1:13" x14ac:dyDescent="0.3">
      <c r="A180">
        <v>141</v>
      </c>
      <c r="B180" t="s">
        <v>722</v>
      </c>
      <c r="C180">
        <v>0.99951999999999996</v>
      </c>
      <c r="D180" t="s">
        <v>68</v>
      </c>
      <c r="E180" t="s">
        <v>69</v>
      </c>
      <c r="F180" t="s">
        <v>723</v>
      </c>
      <c r="G180" t="s">
        <v>724</v>
      </c>
      <c r="H180" t="s">
        <v>71</v>
      </c>
      <c r="I180" t="s">
        <v>72</v>
      </c>
      <c r="J180">
        <v>0</v>
      </c>
      <c r="K180" t="s">
        <v>725</v>
      </c>
      <c r="L180" t="s">
        <v>726</v>
      </c>
      <c r="M180" s="1">
        <f t="shared" si="2"/>
        <v>1350</v>
      </c>
    </row>
    <row r="181" spans="1:13" x14ac:dyDescent="0.3">
      <c r="A181" s="4">
        <v>142</v>
      </c>
      <c r="B181" t="s">
        <v>727</v>
      </c>
      <c r="C181">
        <v>0.99951999999999996</v>
      </c>
      <c r="D181" t="s">
        <v>83</v>
      </c>
      <c r="E181" t="s">
        <v>90</v>
      </c>
      <c r="F181" t="s">
        <v>72</v>
      </c>
      <c r="G181" t="s">
        <v>72</v>
      </c>
      <c r="H181" t="s">
        <v>85</v>
      </c>
      <c r="I181" t="s">
        <v>72</v>
      </c>
      <c r="J181">
        <v>0</v>
      </c>
      <c r="K181" t="s">
        <v>72</v>
      </c>
      <c r="L181" t="s">
        <v>728</v>
      </c>
      <c r="M181" s="1">
        <f t="shared" si="2"/>
        <v>1343</v>
      </c>
    </row>
    <row r="182" spans="1:13" x14ac:dyDescent="0.3">
      <c r="A182">
        <v>143</v>
      </c>
      <c r="B182" t="s">
        <v>729</v>
      </c>
      <c r="C182">
        <v>0.99951800000000002</v>
      </c>
      <c r="D182" t="s">
        <v>83</v>
      </c>
      <c r="E182" t="s">
        <v>84</v>
      </c>
      <c r="F182" t="s">
        <v>730</v>
      </c>
      <c r="G182" t="s">
        <v>731</v>
      </c>
      <c r="H182" t="s">
        <v>85</v>
      </c>
      <c r="I182" t="s">
        <v>72</v>
      </c>
      <c r="J182">
        <v>0</v>
      </c>
      <c r="K182" t="s">
        <v>72</v>
      </c>
      <c r="L182" t="s">
        <v>732</v>
      </c>
      <c r="M182" s="1">
        <f t="shared" si="2"/>
        <v>1335</v>
      </c>
    </row>
    <row r="183" spans="1:13" x14ac:dyDescent="0.3">
      <c r="A183" s="4">
        <v>144</v>
      </c>
      <c r="B183" t="s">
        <v>733</v>
      </c>
      <c r="C183">
        <v>0.99951699999999999</v>
      </c>
      <c r="D183" t="s">
        <v>68</v>
      </c>
      <c r="E183" t="s">
        <v>72</v>
      </c>
      <c r="F183" t="s">
        <v>734</v>
      </c>
      <c r="G183" t="s">
        <v>735</v>
      </c>
      <c r="H183" t="s">
        <v>71</v>
      </c>
      <c r="I183" t="s">
        <v>72</v>
      </c>
      <c r="J183">
        <v>0</v>
      </c>
      <c r="K183" t="s">
        <v>736</v>
      </c>
      <c r="L183" t="s">
        <v>737</v>
      </c>
      <c r="M183" s="1">
        <f t="shared" si="2"/>
        <v>1389</v>
      </c>
    </row>
    <row r="184" spans="1:13" x14ac:dyDescent="0.3">
      <c r="A184" s="4">
        <v>146</v>
      </c>
      <c r="B184" t="s">
        <v>744</v>
      </c>
      <c r="C184">
        <v>0.99951599999999996</v>
      </c>
      <c r="D184" t="s">
        <v>83</v>
      </c>
      <c r="E184" t="s">
        <v>381</v>
      </c>
      <c r="F184" t="s">
        <v>72</v>
      </c>
      <c r="G184" t="s">
        <v>72</v>
      </c>
      <c r="H184" t="s">
        <v>85</v>
      </c>
      <c r="I184" t="s">
        <v>72</v>
      </c>
      <c r="J184">
        <v>0</v>
      </c>
      <c r="K184" t="s">
        <v>72</v>
      </c>
      <c r="L184" t="s">
        <v>745</v>
      </c>
      <c r="M184" s="1">
        <f t="shared" si="2"/>
        <v>1348</v>
      </c>
    </row>
    <row r="185" spans="1:13" x14ac:dyDescent="0.3">
      <c r="A185" s="4">
        <v>148</v>
      </c>
      <c r="B185" t="s">
        <v>752</v>
      </c>
      <c r="C185">
        <v>0.99951400000000001</v>
      </c>
      <c r="D185" t="s">
        <v>292</v>
      </c>
      <c r="E185" t="s">
        <v>348</v>
      </c>
      <c r="F185" t="s">
        <v>753</v>
      </c>
      <c r="G185" t="s">
        <v>754</v>
      </c>
      <c r="H185" t="s">
        <v>71</v>
      </c>
      <c r="I185" t="s">
        <v>72</v>
      </c>
      <c r="J185">
        <v>0</v>
      </c>
      <c r="K185" t="s">
        <v>755</v>
      </c>
      <c r="L185" t="s">
        <v>756</v>
      </c>
      <c r="M185" s="1">
        <f t="shared" si="2"/>
        <v>1388</v>
      </c>
    </row>
    <row r="186" spans="1:13" x14ac:dyDescent="0.3">
      <c r="A186">
        <v>149</v>
      </c>
      <c r="B186" t="s">
        <v>757</v>
      </c>
      <c r="C186">
        <v>0.99951299999999998</v>
      </c>
      <c r="D186" t="s">
        <v>68</v>
      </c>
      <c r="E186" t="s">
        <v>69</v>
      </c>
      <c r="F186" t="s">
        <v>72</v>
      </c>
      <c r="G186" t="s">
        <v>72</v>
      </c>
      <c r="H186" t="s">
        <v>85</v>
      </c>
      <c r="I186" t="s">
        <v>72</v>
      </c>
      <c r="J186">
        <v>0</v>
      </c>
      <c r="K186" t="s">
        <v>72</v>
      </c>
      <c r="L186" t="s">
        <v>758</v>
      </c>
      <c r="M186" s="1">
        <f t="shared" si="2"/>
        <v>1391</v>
      </c>
    </row>
    <row r="187" spans="1:13" x14ac:dyDescent="0.3">
      <c r="A187" s="4">
        <v>150</v>
      </c>
      <c r="B187" t="s">
        <v>759</v>
      </c>
      <c r="C187">
        <v>0.99951299999999998</v>
      </c>
      <c r="D187" t="s">
        <v>68</v>
      </c>
      <c r="E187" t="s">
        <v>69</v>
      </c>
      <c r="F187" t="s">
        <v>760</v>
      </c>
      <c r="G187" t="s">
        <v>761</v>
      </c>
      <c r="H187" t="s">
        <v>71</v>
      </c>
      <c r="I187" t="s">
        <v>72</v>
      </c>
      <c r="J187">
        <v>0</v>
      </c>
      <c r="K187" t="s">
        <v>762</v>
      </c>
      <c r="L187" t="s">
        <v>763</v>
      </c>
      <c r="M187" s="1">
        <f t="shared" si="2"/>
        <v>1390</v>
      </c>
    </row>
    <row r="188" spans="1:13" x14ac:dyDescent="0.3">
      <c r="A188">
        <v>151</v>
      </c>
      <c r="B188" t="s">
        <v>764</v>
      </c>
      <c r="C188">
        <v>0.99950799999999995</v>
      </c>
      <c r="D188" t="s">
        <v>68</v>
      </c>
      <c r="E188" t="s">
        <v>69</v>
      </c>
      <c r="F188" t="s">
        <v>765</v>
      </c>
      <c r="G188" t="s">
        <v>766</v>
      </c>
      <c r="H188" t="s">
        <v>71</v>
      </c>
      <c r="I188" t="s">
        <v>72</v>
      </c>
      <c r="J188">
        <v>0</v>
      </c>
      <c r="K188" t="s">
        <v>767</v>
      </c>
      <c r="L188" t="s">
        <v>768</v>
      </c>
      <c r="M188" s="1">
        <f t="shared" si="2"/>
        <v>1364</v>
      </c>
    </row>
    <row r="189" spans="1:13" x14ac:dyDescent="0.3">
      <c r="A189">
        <v>153</v>
      </c>
      <c r="B189" t="s">
        <v>775</v>
      </c>
      <c r="C189">
        <v>0.99950399999999995</v>
      </c>
      <c r="D189" t="s">
        <v>83</v>
      </c>
      <c r="E189" t="s">
        <v>258</v>
      </c>
      <c r="F189" t="s">
        <v>776</v>
      </c>
      <c r="G189" t="s">
        <v>777</v>
      </c>
      <c r="H189" t="s">
        <v>71</v>
      </c>
      <c r="I189" t="s">
        <v>72</v>
      </c>
      <c r="J189">
        <v>0</v>
      </c>
      <c r="K189" t="s">
        <v>778</v>
      </c>
      <c r="L189" t="s">
        <v>779</v>
      </c>
      <c r="M189" s="1">
        <f t="shared" si="2"/>
        <v>1352</v>
      </c>
    </row>
    <row r="190" spans="1:13" x14ac:dyDescent="0.3">
      <c r="A190" s="4">
        <v>154</v>
      </c>
      <c r="B190" t="s">
        <v>780</v>
      </c>
      <c r="C190">
        <v>0.999502</v>
      </c>
      <c r="D190" t="s">
        <v>68</v>
      </c>
      <c r="E190" t="s">
        <v>183</v>
      </c>
      <c r="F190" t="s">
        <v>72</v>
      </c>
      <c r="G190" t="s">
        <v>72</v>
      </c>
      <c r="H190" t="s">
        <v>85</v>
      </c>
      <c r="I190" t="s">
        <v>72</v>
      </c>
      <c r="J190">
        <v>0</v>
      </c>
      <c r="K190" t="s">
        <v>72</v>
      </c>
      <c r="L190" t="s">
        <v>781</v>
      </c>
      <c r="M190" s="1">
        <f t="shared" si="2"/>
        <v>1349</v>
      </c>
    </row>
    <row r="191" spans="1:13" x14ac:dyDescent="0.3">
      <c r="A191" s="4">
        <v>156</v>
      </c>
      <c r="B191" t="s">
        <v>788</v>
      </c>
      <c r="C191">
        <v>0.99950099999999997</v>
      </c>
      <c r="D191" t="s">
        <v>83</v>
      </c>
      <c r="E191" t="s">
        <v>212</v>
      </c>
      <c r="F191" t="s">
        <v>789</v>
      </c>
      <c r="G191" t="s">
        <v>790</v>
      </c>
      <c r="H191" t="s">
        <v>71</v>
      </c>
      <c r="I191" t="s">
        <v>72</v>
      </c>
      <c r="J191">
        <v>0</v>
      </c>
      <c r="K191" t="s">
        <v>791</v>
      </c>
      <c r="L191" t="s">
        <v>792</v>
      </c>
      <c r="M191" s="1">
        <f t="shared" si="2"/>
        <v>1335</v>
      </c>
    </row>
    <row r="192" spans="1:13" x14ac:dyDescent="0.3">
      <c r="A192" s="4">
        <v>158</v>
      </c>
      <c r="B192" t="s">
        <v>799</v>
      </c>
      <c r="C192">
        <v>0.99949699999999997</v>
      </c>
      <c r="D192" t="s">
        <v>68</v>
      </c>
      <c r="E192" t="s">
        <v>69</v>
      </c>
      <c r="F192" t="s">
        <v>800</v>
      </c>
      <c r="G192" t="s">
        <v>801</v>
      </c>
      <c r="H192" t="s">
        <v>71</v>
      </c>
      <c r="I192" t="s">
        <v>72</v>
      </c>
      <c r="J192">
        <v>0</v>
      </c>
      <c r="K192" t="s">
        <v>802</v>
      </c>
      <c r="L192" t="s">
        <v>803</v>
      </c>
      <c r="M192" s="1">
        <f t="shared" si="2"/>
        <v>1354</v>
      </c>
    </row>
    <row r="193" spans="1:13" x14ac:dyDescent="0.3">
      <c r="A193">
        <v>159</v>
      </c>
      <c r="B193" t="s">
        <v>804</v>
      </c>
      <c r="C193">
        <v>0.99949699999999997</v>
      </c>
      <c r="D193" t="s">
        <v>292</v>
      </c>
      <c r="E193" t="s">
        <v>293</v>
      </c>
      <c r="F193" t="s">
        <v>72</v>
      </c>
      <c r="G193" t="s">
        <v>72</v>
      </c>
      <c r="H193" t="s">
        <v>85</v>
      </c>
      <c r="I193" t="s">
        <v>72</v>
      </c>
      <c r="J193">
        <v>0</v>
      </c>
      <c r="K193" t="s">
        <v>72</v>
      </c>
      <c r="L193" t="s">
        <v>805</v>
      </c>
      <c r="M193" s="1">
        <f t="shared" si="2"/>
        <v>1381</v>
      </c>
    </row>
    <row r="194" spans="1:13" x14ac:dyDescent="0.3">
      <c r="A194">
        <v>161</v>
      </c>
      <c r="B194" t="s">
        <v>812</v>
      </c>
      <c r="C194">
        <v>0.99948999999999999</v>
      </c>
      <c r="D194" t="s">
        <v>68</v>
      </c>
      <c r="E194" t="s">
        <v>69</v>
      </c>
      <c r="F194" t="s">
        <v>72</v>
      </c>
      <c r="G194" t="s">
        <v>72</v>
      </c>
      <c r="H194" t="s">
        <v>85</v>
      </c>
      <c r="I194" t="s">
        <v>72</v>
      </c>
      <c r="J194">
        <v>0</v>
      </c>
      <c r="K194" t="s">
        <v>72</v>
      </c>
      <c r="L194" t="s">
        <v>813</v>
      </c>
      <c r="M194" s="1">
        <f t="shared" ref="M194:M257" si="3">LEN(L194)</f>
        <v>1385</v>
      </c>
    </row>
    <row r="195" spans="1:13" x14ac:dyDescent="0.3">
      <c r="A195" s="4">
        <v>162</v>
      </c>
      <c r="B195" t="s">
        <v>814</v>
      </c>
      <c r="C195">
        <v>0.99948899999999996</v>
      </c>
      <c r="D195" t="s">
        <v>68</v>
      </c>
      <c r="E195" t="s">
        <v>69</v>
      </c>
      <c r="F195" t="s">
        <v>815</v>
      </c>
      <c r="G195" t="s">
        <v>816</v>
      </c>
      <c r="H195" t="s">
        <v>71</v>
      </c>
      <c r="I195" t="s">
        <v>72</v>
      </c>
      <c r="J195">
        <v>0</v>
      </c>
      <c r="K195" t="s">
        <v>817</v>
      </c>
      <c r="L195" t="s">
        <v>818</v>
      </c>
      <c r="M195" s="1">
        <f t="shared" si="3"/>
        <v>1353</v>
      </c>
    </row>
    <row r="196" spans="1:13" x14ac:dyDescent="0.3">
      <c r="A196" s="4">
        <v>164</v>
      </c>
      <c r="B196" t="s">
        <v>825</v>
      </c>
      <c r="C196">
        <v>0.99948800000000004</v>
      </c>
      <c r="D196" t="s">
        <v>68</v>
      </c>
      <c r="E196" t="s">
        <v>69</v>
      </c>
      <c r="F196" t="s">
        <v>72</v>
      </c>
      <c r="G196" t="s">
        <v>72</v>
      </c>
      <c r="H196" t="s">
        <v>85</v>
      </c>
      <c r="I196" t="s">
        <v>72</v>
      </c>
      <c r="J196">
        <v>0</v>
      </c>
      <c r="K196" t="s">
        <v>72</v>
      </c>
      <c r="L196" t="s">
        <v>826</v>
      </c>
      <c r="M196" s="1">
        <f t="shared" si="3"/>
        <v>1379</v>
      </c>
    </row>
    <row r="197" spans="1:13" x14ac:dyDescent="0.3">
      <c r="A197" s="4">
        <v>166</v>
      </c>
      <c r="B197" t="s">
        <v>833</v>
      </c>
      <c r="C197">
        <v>0.99947600000000003</v>
      </c>
      <c r="D197" t="s">
        <v>83</v>
      </c>
      <c r="E197" t="s">
        <v>105</v>
      </c>
      <c r="F197" t="s">
        <v>834</v>
      </c>
      <c r="G197" t="s">
        <v>835</v>
      </c>
      <c r="H197" t="s">
        <v>71</v>
      </c>
      <c r="I197" t="s">
        <v>72</v>
      </c>
      <c r="J197">
        <v>0</v>
      </c>
      <c r="K197" t="s">
        <v>836</v>
      </c>
      <c r="L197" t="s">
        <v>837</v>
      </c>
      <c r="M197" s="1">
        <f t="shared" si="3"/>
        <v>1396</v>
      </c>
    </row>
    <row r="198" spans="1:13" x14ac:dyDescent="0.3">
      <c r="A198">
        <v>169</v>
      </c>
      <c r="B198" t="s">
        <v>851</v>
      </c>
      <c r="C198">
        <v>0.99946000000000002</v>
      </c>
      <c r="D198" t="s">
        <v>83</v>
      </c>
      <c r="E198" t="s">
        <v>212</v>
      </c>
      <c r="F198" t="s">
        <v>852</v>
      </c>
      <c r="G198" t="s">
        <v>853</v>
      </c>
      <c r="H198" t="s">
        <v>85</v>
      </c>
      <c r="I198" t="s">
        <v>72</v>
      </c>
      <c r="J198">
        <v>0</v>
      </c>
      <c r="K198" t="s">
        <v>72</v>
      </c>
      <c r="L198" t="s">
        <v>854</v>
      </c>
      <c r="M198" s="1">
        <f t="shared" si="3"/>
        <v>1398</v>
      </c>
    </row>
    <row r="199" spans="1:13" x14ac:dyDescent="0.3">
      <c r="A199" s="4">
        <v>170</v>
      </c>
      <c r="B199" t="s">
        <v>855</v>
      </c>
      <c r="C199">
        <v>0.99946000000000002</v>
      </c>
      <c r="D199" t="s">
        <v>68</v>
      </c>
      <c r="E199" t="s">
        <v>69</v>
      </c>
      <c r="F199" t="s">
        <v>72</v>
      </c>
      <c r="G199" t="s">
        <v>72</v>
      </c>
      <c r="H199" t="s">
        <v>85</v>
      </c>
      <c r="I199" t="s">
        <v>72</v>
      </c>
      <c r="J199">
        <v>0</v>
      </c>
      <c r="K199" t="s">
        <v>72</v>
      </c>
      <c r="L199" t="s">
        <v>856</v>
      </c>
      <c r="M199" s="1">
        <f t="shared" si="3"/>
        <v>1343</v>
      </c>
    </row>
    <row r="200" spans="1:13" x14ac:dyDescent="0.3">
      <c r="A200" s="4">
        <v>172</v>
      </c>
      <c r="B200" t="s">
        <v>863</v>
      </c>
      <c r="C200">
        <v>0.99945499999999998</v>
      </c>
      <c r="D200" t="s">
        <v>68</v>
      </c>
      <c r="E200" t="s">
        <v>69</v>
      </c>
      <c r="F200" t="s">
        <v>72</v>
      </c>
      <c r="G200" t="s">
        <v>72</v>
      </c>
      <c r="H200" t="s">
        <v>85</v>
      </c>
      <c r="I200" t="s">
        <v>72</v>
      </c>
      <c r="J200">
        <v>0</v>
      </c>
      <c r="K200" t="s">
        <v>72</v>
      </c>
      <c r="L200" t="s">
        <v>864</v>
      </c>
      <c r="M200" s="1">
        <f t="shared" si="3"/>
        <v>1362</v>
      </c>
    </row>
    <row r="201" spans="1:13" x14ac:dyDescent="0.3">
      <c r="A201">
        <v>173</v>
      </c>
      <c r="B201" t="s">
        <v>865</v>
      </c>
      <c r="C201">
        <v>0.99945300000000004</v>
      </c>
      <c r="D201" t="s">
        <v>68</v>
      </c>
      <c r="E201" t="s">
        <v>69</v>
      </c>
      <c r="F201" t="s">
        <v>72</v>
      </c>
      <c r="G201" t="s">
        <v>72</v>
      </c>
      <c r="H201" t="s">
        <v>85</v>
      </c>
      <c r="I201" t="s">
        <v>72</v>
      </c>
      <c r="J201">
        <v>0</v>
      </c>
      <c r="K201" t="s">
        <v>72</v>
      </c>
      <c r="L201" t="s">
        <v>866</v>
      </c>
      <c r="M201" s="1">
        <f t="shared" si="3"/>
        <v>1315</v>
      </c>
    </row>
    <row r="202" spans="1:13" x14ac:dyDescent="0.3">
      <c r="A202" s="4">
        <v>174</v>
      </c>
      <c r="B202" t="s">
        <v>867</v>
      </c>
      <c r="C202">
        <v>0.99945300000000004</v>
      </c>
      <c r="D202" t="s">
        <v>68</v>
      </c>
      <c r="E202" t="s">
        <v>69</v>
      </c>
      <c r="F202" t="s">
        <v>72</v>
      </c>
      <c r="G202" t="s">
        <v>72</v>
      </c>
      <c r="H202" t="s">
        <v>85</v>
      </c>
      <c r="I202" t="s">
        <v>72</v>
      </c>
      <c r="J202">
        <v>0</v>
      </c>
      <c r="K202" t="s">
        <v>72</v>
      </c>
      <c r="L202" t="s">
        <v>868</v>
      </c>
      <c r="M202" s="1">
        <f t="shared" si="3"/>
        <v>1377</v>
      </c>
    </row>
    <row r="203" spans="1:13" x14ac:dyDescent="0.3">
      <c r="A203">
        <v>175</v>
      </c>
      <c r="B203" t="s">
        <v>869</v>
      </c>
      <c r="C203">
        <v>0.99944900000000003</v>
      </c>
      <c r="D203" t="s">
        <v>68</v>
      </c>
      <c r="E203" t="s">
        <v>69</v>
      </c>
      <c r="F203" t="s">
        <v>870</v>
      </c>
      <c r="G203" t="s">
        <v>871</v>
      </c>
      <c r="H203" t="s">
        <v>71</v>
      </c>
      <c r="I203" t="s">
        <v>72</v>
      </c>
      <c r="J203">
        <v>0</v>
      </c>
      <c r="K203" t="s">
        <v>872</v>
      </c>
      <c r="L203" t="s">
        <v>873</v>
      </c>
      <c r="M203" s="1">
        <f t="shared" si="3"/>
        <v>1388</v>
      </c>
    </row>
    <row r="204" spans="1:13" x14ac:dyDescent="0.3">
      <c r="A204" s="4">
        <v>176</v>
      </c>
      <c r="B204" t="s">
        <v>874</v>
      </c>
      <c r="C204">
        <v>0.999448</v>
      </c>
      <c r="D204" t="s">
        <v>83</v>
      </c>
      <c r="E204" t="s">
        <v>90</v>
      </c>
      <c r="F204" t="s">
        <v>72</v>
      </c>
      <c r="G204" t="s">
        <v>72</v>
      </c>
      <c r="H204" t="s">
        <v>85</v>
      </c>
      <c r="I204" t="s">
        <v>72</v>
      </c>
      <c r="J204">
        <v>0</v>
      </c>
      <c r="K204" t="s">
        <v>72</v>
      </c>
      <c r="L204" t="s">
        <v>875</v>
      </c>
      <c r="M204" s="1">
        <f t="shared" si="3"/>
        <v>1380</v>
      </c>
    </row>
    <row r="205" spans="1:13" x14ac:dyDescent="0.3">
      <c r="A205">
        <v>177</v>
      </c>
      <c r="B205" t="s">
        <v>876</v>
      </c>
      <c r="C205">
        <v>0.999448</v>
      </c>
      <c r="D205" t="s">
        <v>68</v>
      </c>
      <c r="E205" t="s">
        <v>69</v>
      </c>
      <c r="F205" t="s">
        <v>877</v>
      </c>
      <c r="G205" t="s">
        <v>878</v>
      </c>
      <c r="H205" t="s">
        <v>71</v>
      </c>
      <c r="I205" t="s">
        <v>72</v>
      </c>
      <c r="J205">
        <v>0</v>
      </c>
      <c r="K205" t="s">
        <v>879</v>
      </c>
      <c r="L205" t="s">
        <v>880</v>
      </c>
      <c r="M205" s="1">
        <f t="shared" si="3"/>
        <v>1377</v>
      </c>
    </row>
    <row r="206" spans="1:13" x14ac:dyDescent="0.3">
      <c r="A206" s="4">
        <v>178</v>
      </c>
      <c r="B206" t="s">
        <v>881</v>
      </c>
      <c r="C206">
        <v>0.99944500000000003</v>
      </c>
      <c r="D206" t="s">
        <v>83</v>
      </c>
      <c r="E206" t="s">
        <v>90</v>
      </c>
      <c r="F206" t="s">
        <v>72</v>
      </c>
      <c r="G206" t="s">
        <v>72</v>
      </c>
      <c r="H206" t="s">
        <v>85</v>
      </c>
      <c r="I206" t="s">
        <v>72</v>
      </c>
      <c r="J206">
        <v>0</v>
      </c>
      <c r="K206" t="s">
        <v>72</v>
      </c>
      <c r="L206" t="s">
        <v>882</v>
      </c>
      <c r="M206" s="1">
        <f t="shared" si="3"/>
        <v>1345</v>
      </c>
    </row>
    <row r="207" spans="1:13" x14ac:dyDescent="0.3">
      <c r="A207" s="4">
        <v>182</v>
      </c>
      <c r="B207" t="s">
        <v>901</v>
      </c>
      <c r="C207">
        <v>0.99943000000000004</v>
      </c>
      <c r="D207" t="s">
        <v>68</v>
      </c>
      <c r="E207" t="s">
        <v>183</v>
      </c>
      <c r="F207" t="s">
        <v>72</v>
      </c>
      <c r="G207" t="s">
        <v>72</v>
      </c>
      <c r="H207" t="s">
        <v>85</v>
      </c>
      <c r="I207" t="s">
        <v>72</v>
      </c>
      <c r="J207">
        <v>0</v>
      </c>
      <c r="K207" t="s">
        <v>72</v>
      </c>
      <c r="L207" t="s">
        <v>902</v>
      </c>
      <c r="M207" s="1">
        <f t="shared" si="3"/>
        <v>1375</v>
      </c>
    </row>
    <row r="208" spans="1:13" x14ac:dyDescent="0.3">
      <c r="A208">
        <v>183</v>
      </c>
      <c r="B208" t="s">
        <v>903</v>
      </c>
      <c r="C208">
        <v>0.99942799999999998</v>
      </c>
      <c r="D208" t="s">
        <v>68</v>
      </c>
      <c r="E208" t="s">
        <v>183</v>
      </c>
      <c r="F208" t="s">
        <v>72</v>
      </c>
      <c r="G208" t="s">
        <v>72</v>
      </c>
      <c r="H208" t="s">
        <v>85</v>
      </c>
      <c r="I208" t="s">
        <v>72</v>
      </c>
      <c r="J208">
        <v>0</v>
      </c>
      <c r="K208" t="s">
        <v>72</v>
      </c>
      <c r="L208" t="s">
        <v>904</v>
      </c>
      <c r="M208" s="1">
        <f t="shared" si="3"/>
        <v>1332</v>
      </c>
    </row>
    <row r="209" spans="1:13" x14ac:dyDescent="0.3">
      <c r="A209">
        <v>185</v>
      </c>
      <c r="B209" t="s">
        <v>911</v>
      </c>
      <c r="C209">
        <v>0.99941500000000005</v>
      </c>
      <c r="D209" t="s">
        <v>68</v>
      </c>
      <c r="E209" t="s">
        <v>69</v>
      </c>
      <c r="F209" t="s">
        <v>72</v>
      </c>
      <c r="G209" t="s">
        <v>72</v>
      </c>
      <c r="H209" t="s">
        <v>85</v>
      </c>
      <c r="I209" t="s">
        <v>72</v>
      </c>
      <c r="J209">
        <v>0</v>
      </c>
      <c r="K209" t="s">
        <v>72</v>
      </c>
      <c r="L209" t="s">
        <v>912</v>
      </c>
      <c r="M209" s="1">
        <f t="shared" si="3"/>
        <v>1357</v>
      </c>
    </row>
    <row r="210" spans="1:13" x14ac:dyDescent="0.3">
      <c r="A210">
        <v>187</v>
      </c>
      <c r="B210" t="s">
        <v>919</v>
      </c>
      <c r="C210">
        <v>0.99940499999999999</v>
      </c>
      <c r="D210" t="s">
        <v>68</v>
      </c>
      <c r="E210" t="s">
        <v>183</v>
      </c>
      <c r="F210" t="s">
        <v>72</v>
      </c>
      <c r="G210" t="s">
        <v>72</v>
      </c>
      <c r="H210" t="s">
        <v>85</v>
      </c>
      <c r="I210" t="s">
        <v>72</v>
      </c>
      <c r="J210">
        <v>0</v>
      </c>
      <c r="K210" t="s">
        <v>72</v>
      </c>
      <c r="L210" t="s">
        <v>920</v>
      </c>
      <c r="M210" s="1">
        <f t="shared" si="3"/>
        <v>1353</v>
      </c>
    </row>
    <row r="211" spans="1:13" x14ac:dyDescent="0.3">
      <c r="A211" s="4">
        <v>188</v>
      </c>
      <c r="B211" t="s">
        <v>921</v>
      </c>
      <c r="C211">
        <v>0.99939999999999996</v>
      </c>
      <c r="D211" t="s">
        <v>83</v>
      </c>
      <c r="E211" t="s">
        <v>212</v>
      </c>
      <c r="F211" t="s">
        <v>922</v>
      </c>
      <c r="G211" t="s">
        <v>923</v>
      </c>
      <c r="H211" t="s">
        <v>71</v>
      </c>
      <c r="I211" t="s">
        <v>72</v>
      </c>
      <c r="J211">
        <v>0</v>
      </c>
      <c r="K211" t="s">
        <v>924</v>
      </c>
      <c r="L211" t="s">
        <v>925</v>
      </c>
      <c r="M211" s="1">
        <f t="shared" si="3"/>
        <v>1359</v>
      </c>
    </row>
    <row r="212" spans="1:13" x14ac:dyDescent="0.3">
      <c r="A212">
        <v>189</v>
      </c>
      <c r="B212" t="s">
        <v>926</v>
      </c>
      <c r="C212">
        <v>0.99939599999999995</v>
      </c>
      <c r="D212" t="s">
        <v>83</v>
      </c>
      <c r="E212" t="s">
        <v>84</v>
      </c>
      <c r="F212" t="s">
        <v>927</v>
      </c>
      <c r="G212" t="s">
        <v>928</v>
      </c>
      <c r="H212" t="s">
        <v>85</v>
      </c>
      <c r="I212" t="s">
        <v>72</v>
      </c>
      <c r="J212">
        <v>0</v>
      </c>
      <c r="K212" t="s">
        <v>72</v>
      </c>
      <c r="L212" t="s">
        <v>929</v>
      </c>
      <c r="M212" s="1">
        <f t="shared" si="3"/>
        <v>1330</v>
      </c>
    </row>
    <row r="213" spans="1:13" x14ac:dyDescent="0.3">
      <c r="A213" s="4">
        <v>190</v>
      </c>
      <c r="B213" t="s">
        <v>930</v>
      </c>
      <c r="C213">
        <v>0.999394</v>
      </c>
      <c r="D213" t="s">
        <v>83</v>
      </c>
      <c r="E213" t="s">
        <v>112</v>
      </c>
      <c r="F213" t="s">
        <v>72</v>
      </c>
      <c r="G213" t="s">
        <v>72</v>
      </c>
      <c r="H213" t="s">
        <v>85</v>
      </c>
      <c r="I213" t="s">
        <v>72</v>
      </c>
      <c r="J213">
        <v>0</v>
      </c>
      <c r="K213" t="s">
        <v>72</v>
      </c>
      <c r="L213" t="s">
        <v>931</v>
      </c>
      <c r="M213" s="1">
        <f t="shared" si="3"/>
        <v>1400</v>
      </c>
    </row>
    <row r="214" spans="1:13" x14ac:dyDescent="0.3">
      <c r="A214">
        <v>191</v>
      </c>
      <c r="B214" t="s">
        <v>932</v>
      </c>
      <c r="C214">
        <v>0.99939299999999998</v>
      </c>
      <c r="D214" t="s">
        <v>83</v>
      </c>
      <c r="E214" t="s">
        <v>90</v>
      </c>
      <c r="F214" t="s">
        <v>72</v>
      </c>
      <c r="G214" t="s">
        <v>72</v>
      </c>
      <c r="H214" t="s">
        <v>85</v>
      </c>
      <c r="I214" t="s">
        <v>72</v>
      </c>
      <c r="J214">
        <v>0</v>
      </c>
      <c r="K214" t="s">
        <v>72</v>
      </c>
      <c r="L214" t="s">
        <v>933</v>
      </c>
      <c r="M214" s="1">
        <f t="shared" si="3"/>
        <v>1370</v>
      </c>
    </row>
    <row r="215" spans="1:13" x14ac:dyDescent="0.3">
      <c r="A215" s="4">
        <v>192</v>
      </c>
      <c r="B215" t="s">
        <v>934</v>
      </c>
      <c r="C215">
        <v>0.999386</v>
      </c>
      <c r="D215" t="s">
        <v>83</v>
      </c>
      <c r="E215" t="s">
        <v>935</v>
      </c>
      <c r="F215" t="s">
        <v>936</v>
      </c>
      <c r="G215" t="s">
        <v>937</v>
      </c>
      <c r="H215" t="s">
        <v>85</v>
      </c>
      <c r="I215" t="s">
        <v>72</v>
      </c>
      <c r="J215">
        <v>0</v>
      </c>
      <c r="K215" t="s">
        <v>72</v>
      </c>
      <c r="L215" t="s">
        <v>938</v>
      </c>
      <c r="M215" s="1">
        <f t="shared" si="3"/>
        <v>1379</v>
      </c>
    </row>
    <row r="216" spans="1:13" x14ac:dyDescent="0.3">
      <c r="A216">
        <v>193</v>
      </c>
      <c r="B216" t="s">
        <v>939</v>
      </c>
      <c r="C216">
        <v>0.999386</v>
      </c>
      <c r="D216" t="s">
        <v>83</v>
      </c>
      <c r="E216" t="s">
        <v>112</v>
      </c>
      <c r="F216" t="s">
        <v>940</v>
      </c>
      <c r="G216" t="s">
        <v>941</v>
      </c>
      <c r="H216" t="s">
        <v>71</v>
      </c>
      <c r="I216" t="s">
        <v>72</v>
      </c>
      <c r="J216">
        <v>0</v>
      </c>
      <c r="K216" t="s">
        <v>942</v>
      </c>
      <c r="L216" t="s">
        <v>943</v>
      </c>
      <c r="M216" s="1">
        <f t="shared" si="3"/>
        <v>1364</v>
      </c>
    </row>
    <row r="217" spans="1:13" x14ac:dyDescent="0.3">
      <c r="A217" s="4">
        <v>194</v>
      </c>
      <c r="B217" t="s">
        <v>944</v>
      </c>
      <c r="C217">
        <v>0.99938300000000002</v>
      </c>
      <c r="D217" t="s">
        <v>68</v>
      </c>
      <c r="E217" t="s">
        <v>69</v>
      </c>
      <c r="F217" t="s">
        <v>72</v>
      </c>
      <c r="G217" t="s">
        <v>72</v>
      </c>
      <c r="H217" t="s">
        <v>85</v>
      </c>
      <c r="I217" t="s">
        <v>72</v>
      </c>
      <c r="J217">
        <v>0</v>
      </c>
      <c r="K217" t="s">
        <v>72</v>
      </c>
      <c r="L217" t="s">
        <v>945</v>
      </c>
      <c r="M217" s="1">
        <f t="shared" si="3"/>
        <v>1327</v>
      </c>
    </row>
    <row r="218" spans="1:13" x14ac:dyDescent="0.3">
      <c r="A218" s="4">
        <v>196</v>
      </c>
      <c r="B218" t="s">
        <v>952</v>
      </c>
      <c r="C218">
        <v>0.99936400000000003</v>
      </c>
      <c r="D218" t="s">
        <v>83</v>
      </c>
      <c r="E218" t="s">
        <v>196</v>
      </c>
      <c r="F218" t="s">
        <v>72</v>
      </c>
      <c r="G218" t="s">
        <v>72</v>
      </c>
      <c r="H218" t="s">
        <v>85</v>
      </c>
      <c r="I218" t="s">
        <v>72</v>
      </c>
      <c r="J218">
        <v>0</v>
      </c>
      <c r="K218" t="s">
        <v>72</v>
      </c>
      <c r="L218" t="s">
        <v>953</v>
      </c>
      <c r="M218" s="1">
        <f t="shared" si="3"/>
        <v>1345</v>
      </c>
    </row>
    <row r="219" spans="1:13" x14ac:dyDescent="0.3">
      <c r="A219">
        <v>197</v>
      </c>
      <c r="B219" t="s">
        <v>954</v>
      </c>
      <c r="C219">
        <v>0.99936000000000003</v>
      </c>
      <c r="D219" t="s">
        <v>83</v>
      </c>
      <c r="E219" t="s">
        <v>212</v>
      </c>
      <c r="F219" t="s">
        <v>955</v>
      </c>
      <c r="G219" t="s">
        <v>956</v>
      </c>
      <c r="H219" t="s">
        <v>85</v>
      </c>
      <c r="I219" t="s">
        <v>72</v>
      </c>
      <c r="J219">
        <v>0</v>
      </c>
      <c r="K219" t="s">
        <v>72</v>
      </c>
      <c r="L219" t="s">
        <v>957</v>
      </c>
      <c r="M219" s="1">
        <f t="shared" si="3"/>
        <v>1395</v>
      </c>
    </row>
    <row r="220" spans="1:13" x14ac:dyDescent="0.3">
      <c r="A220" s="4">
        <v>198</v>
      </c>
      <c r="B220" t="s">
        <v>958</v>
      </c>
      <c r="C220">
        <v>0.99935399999999996</v>
      </c>
      <c r="D220" t="s">
        <v>83</v>
      </c>
      <c r="E220" t="s">
        <v>84</v>
      </c>
      <c r="F220" t="s">
        <v>72</v>
      </c>
      <c r="G220" t="s">
        <v>72</v>
      </c>
      <c r="H220" t="s">
        <v>85</v>
      </c>
      <c r="I220" t="s">
        <v>72</v>
      </c>
      <c r="J220">
        <v>0</v>
      </c>
      <c r="K220" t="s">
        <v>72</v>
      </c>
      <c r="L220" t="s">
        <v>959</v>
      </c>
      <c r="M220" s="1">
        <f t="shared" si="3"/>
        <v>1368</v>
      </c>
    </row>
    <row r="221" spans="1:13" x14ac:dyDescent="0.3">
      <c r="A221">
        <v>199</v>
      </c>
      <c r="B221" t="s">
        <v>960</v>
      </c>
      <c r="C221">
        <v>0.99935300000000005</v>
      </c>
      <c r="D221" t="s">
        <v>68</v>
      </c>
      <c r="E221" t="s">
        <v>69</v>
      </c>
      <c r="F221" t="s">
        <v>72</v>
      </c>
      <c r="G221" t="s">
        <v>72</v>
      </c>
      <c r="H221" t="s">
        <v>85</v>
      </c>
      <c r="I221" t="s">
        <v>72</v>
      </c>
      <c r="J221">
        <v>0</v>
      </c>
      <c r="K221" t="s">
        <v>72</v>
      </c>
      <c r="L221" t="s">
        <v>961</v>
      </c>
      <c r="M221" s="1">
        <f t="shared" si="3"/>
        <v>1323</v>
      </c>
    </row>
    <row r="222" spans="1:13" x14ac:dyDescent="0.3">
      <c r="A222">
        <v>201</v>
      </c>
      <c r="B222" t="s">
        <v>969</v>
      </c>
      <c r="C222">
        <v>0.99934500000000004</v>
      </c>
      <c r="D222" t="s">
        <v>83</v>
      </c>
      <c r="E222" t="s">
        <v>90</v>
      </c>
      <c r="F222" t="s">
        <v>72</v>
      </c>
      <c r="G222" t="s">
        <v>72</v>
      </c>
      <c r="H222" t="s">
        <v>85</v>
      </c>
      <c r="I222" t="s">
        <v>72</v>
      </c>
      <c r="J222">
        <v>0</v>
      </c>
      <c r="K222" t="s">
        <v>72</v>
      </c>
      <c r="L222" t="s">
        <v>970</v>
      </c>
      <c r="M222" s="1">
        <f t="shared" si="3"/>
        <v>1381</v>
      </c>
    </row>
    <row r="223" spans="1:13" x14ac:dyDescent="0.3">
      <c r="A223" s="4">
        <v>202</v>
      </c>
      <c r="B223" t="s">
        <v>971</v>
      </c>
      <c r="C223">
        <v>0.99933799999999995</v>
      </c>
      <c r="D223" t="s">
        <v>68</v>
      </c>
      <c r="E223" t="s">
        <v>183</v>
      </c>
      <c r="F223" t="s">
        <v>72</v>
      </c>
      <c r="G223" t="s">
        <v>72</v>
      </c>
      <c r="H223" t="s">
        <v>85</v>
      </c>
      <c r="I223" t="s">
        <v>72</v>
      </c>
      <c r="J223">
        <v>0</v>
      </c>
      <c r="K223" t="s">
        <v>72</v>
      </c>
      <c r="L223" t="s">
        <v>972</v>
      </c>
      <c r="M223" s="1">
        <f t="shared" si="3"/>
        <v>1343</v>
      </c>
    </row>
    <row r="224" spans="1:13" x14ac:dyDescent="0.3">
      <c r="A224">
        <v>203</v>
      </c>
      <c r="B224" t="s">
        <v>973</v>
      </c>
      <c r="C224">
        <v>0.999336</v>
      </c>
      <c r="D224" t="s">
        <v>292</v>
      </c>
      <c r="E224" t="s">
        <v>293</v>
      </c>
      <c r="F224" t="s">
        <v>72</v>
      </c>
      <c r="G224" t="s">
        <v>72</v>
      </c>
      <c r="H224" t="s">
        <v>85</v>
      </c>
      <c r="I224" t="s">
        <v>72</v>
      </c>
      <c r="J224">
        <v>0</v>
      </c>
      <c r="K224" t="s">
        <v>72</v>
      </c>
      <c r="L224" t="s">
        <v>974</v>
      </c>
      <c r="M224" s="1">
        <f t="shared" si="3"/>
        <v>1399</v>
      </c>
    </row>
    <row r="225" spans="1:13" x14ac:dyDescent="0.3">
      <c r="A225">
        <v>205</v>
      </c>
      <c r="B225" t="s">
        <v>980</v>
      </c>
      <c r="C225">
        <v>0.99933399999999994</v>
      </c>
      <c r="D225" t="s">
        <v>68</v>
      </c>
      <c r="E225" t="s">
        <v>183</v>
      </c>
      <c r="F225" t="s">
        <v>72</v>
      </c>
      <c r="G225" t="s">
        <v>72</v>
      </c>
      <c r="H225" t="s">
        <v>85</v>
      </c>
      <c r="I225" t="s">
        <v>72</v>
      </c>
      <c r="J225">
        <v>0</v>
      </c>
      <c r="K225" t="s">
        <v>72</v>
      </c>
      <c r="L225" t="s">
        <v>981</v>
      </c>
      <c r="M225" s="1">
        <f t="shared" si="3"/>
        <v>1358</v>
      </c>
    </row>
    <row r="226" spans="1:13" x14ac:dyDescent="0.3">
      <c r="A226" s="4">
        <v>206</v>
      </c>
      <c r="B226" t="s">
        <v>982</v>
      </c>
      <c r="C226">
        <v>0.99932900000000002</v>
      </c>
      <c r="D226" t="s">
        <v>68</v>
      </c>
      <c r="E226" t="s">
        <v>69</v>
      </c>
      <c r="F226" t="s">
        <v>72</v>
      </c>
      <c r="G226" t="s">
        <v>72</v>
      </c>
      <c r="H226" t="s">
        <v>85</v>
      </c>
      <c r="I226" t="s">
        <v>72</v>
      </c>
      <c r="J226">
        <v>0</v>
      </c>
      <c r="K226" t="s">
        <v>72</v>
      </c>
      <c r="L226" t="s">
        <v>983</v>
      </c>
      <c r="M226" s="1">
        <f t="shared" si="3"/>
        <v>1369</v>
      </c>
    </row>
    <row r="227" spans="1:13" x14ac:dyDescent="0.3">
      <c r="A227">
        <v>207</v>
      </c>
      <c r="B227" t="s">
        <v>984</v>
      </c>
      <c r="C227">
        <v>0.99932900000000002</v>
      </c>
      <c r="D227" t="s">
        <v>83</v>
      </c>
      <c r="E227" t="s">
        <v>212</v>
      </c>
      <c r="F227" t="s">
        <v>985</v>
      </c>
      <c r="G227" t="s">
        <v>986</v>
      </c>
      <c r="H227" t="s">
        <v>71</v>
      </c>
      <c r="I227" t="s">
        <v>72</v>
      </c>
      <c r="J227">
        <v>0</v>
      </c>
      <c r="K227" t="s">
        <v>987</v>
      </c>
      <c r="L227" t="s">
        <v>988</v>
      </c>
      <c r="M227" s="1">
        <f t="shared" si="3"/>
        <v>1343</v>
      </c>
    </row>
    <row r="228" spans="1:13" x14ac:dyDescent="0.3">
      <c r="A228" s="4">
        <v>208</v>
      </c>
      <c r="B228" t="s">
        <v>989</v>
      </c>
      <c r="C228">
        <v>0.99931999999999999</v>
      </c>
      <c r="D228" t="s">
        <v>119</v>
      </c>
      <c r="E228" t="s">
        <v>990</v>
      </c>
      <c r="F228" t="s">
        <v>72</v>
      </c>
      <c r="G228" t="s">
        <v>72</v>
      </c>
      <c r="H228" t="s">
        <v>85</v>
      </c>
      <c r="I228" t="s">
        <v>72</v>
      </c>
      <c r="J228">
        <v>0</v>
      </c>
      <c r="K228" t="s">
        <v>72</v>
      </c>
      <c r="L228" t="s">
        <v>991</v>
      </c>
      <c r="M228" s="1">
        <f t="shared" si="3"/>
        <v>1332</v>
      </c>
    </row>
    <row r="229" spans="1:13" x14ac:dyDescent="0.3">
      <c r="A229">
        <v>209</v>
      </c>
      <c r="B229" t="s">
        <v>992</v>
      </c>
      <c r="C229">
        <v>0.99931400000000004</v>
      </c>
      <c r="D229" t="s">
        <v>119</v>
      </c>
      <c r="E229" t="s">
        <v>839</v>
      </c>
      <c r="F229" t="s">
        <v>72</v>
      </c>
      <c r="G229" t="s">
        <v>72</v>
      </c>
      <c r="H229" t="s">
        <v>85</v>
      </c>
      <c r="I229" t="s">
        <v>72</v>
      </c>
      <c r="J229">
        <v>0</v>
      </c>
      <c r="K229" t="s">
        <v>72</v>
      </c>
      <c r="L229" t="s">
        <v>993</v>
      </c>
      <c r="M229" s="1">
        <f t="shared" si="3"/>
        <v>1372</v>
      </c>
    </row>
    <row r="230" spans="1:13" x14ac:dyDescent="0.3">
      <c r="A230">
        <v>211</v>
      </c>
      <c r="B230" t="s">
        <v>1000</v>
      </c>
      <c r="C230">
        <v>0.999305</v>
      </c>
      <c r="D230" t="s">
        <v>83</v>
      </c>
      <c r="E230" t="s">
        <v>76</v>
      </c>
      <c r="F230" t="s">
        <v>72</v>
      </c>
      <c r="G230" t="s">
        <v>72</v>
      </c>
      <c r="H230" t="s">
        <v>85</v>
      </c>
      <c r="I230" t="s">
        <v>72</v>
      </c>
      <c r="J230">
        <v>0</v>
      </c>
      <c r="K230" t="s">
        <v>72</v>
      </c>
      <c r="L230" t="s">
        <v>1001</v>
      </c>
      <c r="M230" s="1">
        <f t="shared" si="3"/>
        <v>1370</v>
      </c>
    </row>
    <row r="231" spans="1:13" x14ac:dyDescent="0.3">
      <c r="A231" s="4">
        <v>212</v>
      </c>
      <c r="B231" t="s">
        <v>1002</v>
      </c>
      <c r="C231">
        <v>0.99929800000000002</v>
      </c>
      <c r="D231" t="s">
        <v>68</v>
      </c>
      <c r="E231" t="s">
        <v>69</v>
      </c>
      <c r="F231" t="s">
        <v>72</v>
      </c>
      <c r="G231" t="s">
        <v>72</v>
      </c>
      <c r="H231" t="s">
        <v>85</v>
      </c>
      <c r="I231" t="s">
        <v>72</v>
      </c>
      <c r="J231">
        <v>0</v>
      </c>
      <c r="K231" t="s">
        <v>72</v>
      </c>
      <c r="L231" t="s">
        <v>1003</v>
      </c>
      <c r="M231" s="1">
        <f t="shared" si="3"/>
        <v>1318</v>
      </c>
    </row>
    <row r="232" spans="1:13" x14ac:dyDescent="0.3">
      <c r="A232">
        <v>215</v>
      </c>
      <c r="B232" t="s">
        <v>1016</v>
      </c>
      <c r="C232">
        <v>0.99926800000000005</v>
      </c>
      <c r="D232" t="s">
        <v>292</v>
      </c>
      <c r="E232" t="s">
        <v>348</v>
      </c>
      <c r="F232" t="s">
        <v>72</v>
      </c>
      <c r="G232" t="s">
        <v>72</v>
      </c>
      <c r="H232" t="s">
        <v>85</v>
      </c>
      <c r="I232" t="s">
        <v>72</v>
      </c>
      <c r="J232">
        <v>0</v>
      </c>
      <c r="K232" t="s">
        <v>72</v>
      </c>
      <c r="L232" t="s">
        <v>1017</v>
      </c>
      <c r="M232" s="1">
        <f t="shared" si="3"/>
        <v>1348</v>
      </c>
    </row>
    <row r="233" spans="1:13" x14ac:dyDescent="0.3">
      <c r="A233">
        <v>217</v>
      </c>
      <c r="B233" t="s">
        <v>1024</v>
      </c>
      <c r="C233">
        <v>0.99925600000000003</v>
      </c>
      <c r="D233" t="s">
        <v>83</v>
      </c>
      <c r="E233" t="s">
        <v>322</v>
      </c>
      <c r="F233" t="s">
        <v>1025</v>
      </c>
      <c r="G233" t="s">
        <v>1026</v>
      </c>
      <c r="H233" t="s">
        <v>71</v>
      </c>
      <c r="I233" t="s">
        <v>72</v>
      </c>
      <c r="J233">
        <v>0</v>
      </c>
      <c r="K233" t="s">
        <v>1027</v>
      </c>
      <c r="L233" t="s">
        <v>1028</v>
      </c>
      <c r="M233" s="1">
        <f t="shared" si="3"/>
        <v>1352</v>
      </c>
    </row>
    <row r="234" spans="1:13" x14ac:dyDescent="0.3">
      <c r="A234">
        <v>219</v>
      </c>
      <c r="B234" t="s">
        <v>1035</v>
      </c>
      <c r="C234">
        <v>0.999251</v>
      </c>
      <c r="D234" t="s">
        <v>83</v>
      </c>
      <c r="E234" t="s">
        <v>212</v>
      </c>
      <c r="F234" t="s">
        <v>72</v>
      </c>
      <c r="G234" t="s">
        <v>72</v>
      </c>
      <c r="H234" t="s">
        <v>85</v>
      </c>
      <c r="I234" t="s">
        <v>72</v>
      </c>
      <c r="J234">
        <v>0</v>
      </c>
      <c r="K234" t="s">
        <v>72</v>
      </c>
      <c r="L234" t="s">
        <v>1036</v>
      </c>
      <c r="M234" s="1">
        <f t="shared" si="3"/>
        <v>1349</v>
      </c>
    </row>
    <row r="235" spans="1:13" x14ac:dyDescent="0.3">
      <c r="A235" s="4">
        <v>220</v>
      </c>
      <c r="B235" t="s">
        <v>1037</v>
      </c>
      <c r="C235">
        <v>0.99923600000000001</v>
      </c>
      <c r="D235" t="s">
        <v>83</v>
      </c>
      <c r="E235" t="s">
        <v>112</v>
      </c>
      <c r="F235" t="s">
        <v>1038</v>
      </c>
      <c r="G235" t="s">
        <v>1039</v>
      </c>
      <c r="H235" t="s">
        <v>85</v>
      </c>
      <c r="I235" t="s">
        <v>72</v>
      </c>
      <c r="J235">
        <v>0</v>
      </c>
      <c r="K235" t="s">
        <v>72</v>
      </c>
      <c r="L235" t="s">
        <v>1040</v>
      </c>
      <c r="M235" s="1">
        <f t="shared" si="3"/>
        <v>1327</v>
      </c>
    </row>
    <row r="236" spans="1:13" x14ac:dyDescent="0.3">
      <c r="A236" s="4">
        <v>222</v>
      </c>
      <c r="B236" t="s">
        <v>1047</v>
      </c>
      <c r="C236">
        <v>0.99922500000000003</v>
      </c>
      <c r="D236" t="s">
        <v>68</v>
      </c>
      <c r="E236" t="s">
        <v>69</v>
      </c>
      <c r="F236" t="s">
        <v>72</v>
      </c>
      <c r="G236" t="s">
        <v>72</v>
      </c>
      <c r="H236" t="s">
        <v>85</v>
      </c>
      <c r="I236" t="s">
        <v>72</v>
      </c>
      <c r="J236">
        <v>0</v>
      </c>
      <c r="K236" t="s">
        <v>72</v>
      </c>
      <c r="L236" t="s">
        <v>1048</v>
      </c>
      <c r="M236" s="1">
        <f t="shared" si="3"/>
        <v>1381</v>
      </c>
    </row>
    <row r="237" spans="1:13" x14ac:dyDescent="0.3">
      <c r="A237">
        <v>229</v>
      </c>
      <c r="B237" t="s">
        <v>1085</v>
      </c>
      <c r="C237">
        <v>0.99888999999999994</v>
      </c>
      <c r="D237" t="s">
        <v>68</v>
      </c>
      <c r="E237" t="s">
        <v>69</v>
      </c>
      <c r="F237" t="s">
        <v>1086</v>
      </c>
      <c r="G237" t="s">
        <v>1087</v>
      </c>
      <c r="H237" t="s">
        <v>71</v>
      </c>
      <c r="I237" t="s">
        <v>72</v>
      </c>
      <c r="J237">
        <v>0</v>
      </c>
      <c r="K237" t="s">
        <v>1088</v>
      </c>
      <c r="L237" t="s">
        <v>1089</v>
      </c>
      <c r="M237" s="1">
        <f t="shared" si="3"/>
        <v>1399</v>
      </c>
    </row>
    <row r="238" spans="1:13" x14ac:dyDescent="0.3">
      <c r="A238" s="4">
        <v>230</v>
      </c>
      <c r="B238" t="s">
        <v>1090</v>
      </c>
      <c r="C238">
        <v>0.998888</v>
      </c>
      <c r="D238" t="s">
        <v>83</v>
      </c>
      <c r="E238" t="s">
        <v>212</v>
      </c>
      <c r="F238" t="s">
        <v>1091</v>
      </c>
      <c r="G238" t="s">
        <v>1092</v>
      </c>
      <c r="H238" t="s">
        <v>71</v>
      </c>
      <c r="I238" t="s">
        <v>72</v>
      </c>
      <c r="J238">
        <v>0</v>
      </c>
      <c r="K238" t="s">
        <v>1093</v>
      </c>
      <c r="L238" t="s">
        <v>1094</v>
      </c>
      <c r="M238" s="1">
        <f t="shared" si="3"/>
        <v>1344</v>
      </c>
    </row>
    <row r="239" spans="1:13" x14ac:dyDescent="0.3">
      <c r="A239">
        <v>231</v>
      </c>
      <c r="B239" t="s">
        <v>1095</v>
      </c>
      <c r="C239">
        <v>0.998668</v>
      </c>
      <c r="D239" t="s">
        <v>68</v>
      </c>
      <c r="E239" t="s">
        <v>69</v>
      </c>
      <c r="F239" t="s">
        <v>72</v>
      </c>
      <c r="G239" t="s">
        <v>72</v>
      </c>
      <c r="H239" t="s">
        <v>85</v>
      </c>
      <c r="I239" t="s">
        <v>72</v>
      </c>
      <c r="J239">
        <v>0</v>
      </c>
      <c r="K239" t="s">
        <v>72</v>
      </c>
      <c r="L239" t="s">
        <v>1096</v>
      </c>
      <c r="M239" s="1">
        <f t="shared" si="3"/>
        <v>1367</v>
      </c>
    </row>
    <row r="240" spans="1:13" x14ac:dyDescent="0.3">
      <c r="A240" s="4">
        <v>232</v>
      </c>
      <c r="B240" t="s">
        <v>1097</v>
      </c>
      <c r="C240">
        <v>0.99848300000000001</v>
      </c>
      <c r="D240" t="s">
        <v>83</v>
      </c>
      <c r="E240" t="s">
        <v>212</v>
      </c>
      <c r="F240" t="s">
        <v>1098</v>
      </c>
      <c r="G240" t="s">
        <v>1099</v>
      </c>
      <c r="H240" t="s">
        <v>71</v>
      </c>
      <c r="I240" t="s">
        <v>72</v>
      </c>
      <c r="J240">
        <v>0</v>
      </c>
      <c r="K240" t="s">
        <v>1100</v>
      </c>
      <c r="L240" t="s">
        <v>1101</v>
      </c>
      <c r="M240" s="1">
        <f t="shared" si="3"/>
        <v>1350</v>
      </c>
    </row>
    <row r="241" spans="1:13" x14ac:dyDescent="0.3">
      <c r="A241">
        <v>233</v>
      </c>
      <c r="B241" t="s">
        <v>1102</v>
      </c>
      <c r="C241">
        <v>0.99846199999999996</v>
      </c>
      <c r="D241" t="s">
        <v>68</v>
      </c>
      <c r="E241" t="s">
        <v>69</v>
      </c>
      <c r="F241" t="s">
        <v>72</v>
      </c>
      <c r="G241" t="s">
        <v>72</v>
      </c>
      <c r="H241" t="s">
        <v>85</v>
      </c>
      <c r="I241" t="s">
        <v>72</v>
      </c>
      <c r="J241">
        <v>0</v>
      </c>
      <c r="K241" t="s">
        <v>72</v>
      </c>
      <c r="L241" t="s">
        <v>1103</v>
      </c>
      <c r="M241" s="1">
        <f t="shared" si="3"/>
        <v>1356</v>
      </c>
    </row>
    <row r="242" spans="1:13" x14ac:dyDescent="0.3">
      <c r="A242" s="4">
        <v>234</v>
      </c>
      <c r="B242" t="s">
        <v>1104</v>
      </c>
      <c r="C242">
        <v>0.99846100000000004</v>
      </c>
      <c r="D242" t="s">
        <v>83</v>
      </c>
      <c r="E242" t="s">
        <v>212</v>
      </c>
      <c r="F242" t="s">
        <v>1105</v>
      </c>
      <c r="G242" t="s">
        <v>1106</v>
      </c>
      <c r="H242" t="s">
        <v>71</v>
      </c>
      <c r="I242" t="s">
        <v>72</v>
      </c>
      <c r="J242">
        <v>0</v>
      </c>
      <c r="K242" t="s">
        <v>1107</v>
      </c>
      <c r="L242" t="s">
        <v>1108</v>
      </c>
      <c r="M242" s="1">
        <f t="shared" si="3"/>
        <v>1391</v>
      </c>
    </row>
    <row r="243" spans="1:13" x14ac:dyDescent="0.3">
      <c r="A243" s="4">
        <v>236</v>
      </c>
      <c r="B243" t="s">
        <v>1115</v>
      </c>
      <c r="C243">
        <v>0.99822299999999997</v>
      </c>
      <c r="D243" t="s">
        <v>83</v>
      </c>
      <c r="E243" t="s">
        <v>212</v>
      </c>
      <c r="F243" t="s">
        <v>1116</v>
      </c>
      <c r="G243" t="s">
        <v>1117</v>
      </c>
      <c r="H243" t="s">
        <v>71</v>
      </c>
      <c r="I243" t="s">
        <v>72</v>
      </c>
      <c r="J243">
        <v>0</v>
      </c>
      <c r="K243" t="s">
        <v>1118</v>
      </c>
      <c r="L243" t="s">
        <v>1119</v>
      </c>
      <c r="M243" s="1">
        <f t="shared" si="3"/>
        <v>1377</v>
      </c>
    </row>
    <row r="244" spans="1:13" x14ac:dyDescent="0.3">
      <c r="A244">
        <v>237</v>
      </c>
      <c r="B244" t="s">
        <v>1120</v>
      </c>
      <c r="C244">
        <v>0.99812199999999995</v>
      </c>
      <c r="D244" t="s">
        <v>83</v>
      </c>
      <c r="E244" t="s">
        <v>963</v>
      </c>
      <c r="F244" t="s">
        <v>1121</v>
      </c>
      <c r="G244" t="s">
        <v>1122</v>
      </c>
      <c r="H244" t="s">
        <v>71</v>
      </c>
      <c r="I244" t="s">
        <v>72</v>
      </c>
      <c r="J244">
        <v>0</v>
      </c>
      <c r="K244" t="s">
        <v>1123</v>
      </c>
      <c r="L244" t="s">
        <v>1124</v>
      </c>
      <c r="M244" s="1">
        <f t="shared" si="3"/>
        <v>1385</v>
      </c>
    </row>
    <row r="245" spans="1:13" x14ac:dyDescent="0.3">
      <c r="A245" s="4">
        <v>238</v>
      </c>
      <c r="B245" t="s">
        <v>1125</v>
      </c>
      <c r="C245">
        <v>0.998089</v>
      </c>
      <c r="D245" t="s">
        <v>68</v>
      </c>
      <c r="E245" t="s">
        <v>72</v>
      </c>
      <c r="F245" t="s">
        <v>72</v>
      </c>
      <c r="G245" t="s">
        <v>72</v>
      </c>
      <c r="H245" t="s">
        <v>85</v>
      </c>
      <c r="I245" t="s">
        <v>72</v>
      </c>
      <c r="J245">
        <v>0</v>
      </c>
      <c r="K245" t="s">
        <v>72</v>
      </c>
      <c r="L245" t="s">
        <v>1126</v>
      </c>
      <c r="M245" s="1">
        <f t="shared" si="3"/>
        <v>1359</v>
      </c>
    </row>
    <row r="246" spans="1:13" x14ac:dyDescent="0.3">
      <c r="A246">
        <v>241</v>
      </c>
      <c r="B246" t="s">
        <v>1139</v>
      </c>
      <c r="C246">
        <v>0.99771900000000002</v>
      </c>
      <c r="D246" t="s">
        <v>68</v>
      </c>
      <c r="E246" t="s">
        <v>72</v>
      </c>
      <c r="F246" t="s">
        <v>1140</v>
      </c>
      <c r="G246" t="s">
        <v>1141</v>
      </c>
      <c r="H246" t="s">
        <v>85</v>
      </c>
      <c r="I246" t="s">
        <v>72</v>
      </c>
      <c r="J246">
        <v>0</v>
      </c>
      <c r="K246" t="s">
        <v>72</v>
      </c>
      <c r="L246" t="s">
        <v>1142</v>
      </c>
      <c r="M246" s="1">
        <f t="shared" si="3"/>
        <v>1351</v>
      </c>
    </row>
    <row r="247" spans="1:13" x14ac:dyDescent="0.3">
      <c r="A247" s="4">
        <v>242</v>
      </c>
      <c r="B247" t="s">
        <v>1143</v>
      </c>
      <c r="C247">
        <v>0.99765800000000004</v>
      </c>
      <c r="D247" t="s">
        <v>83</v>
      </c>
      <c r="E247" t="s">
        <v>212</v>
      </c>
      <c r="F247" t="s">
        <v>1144</v>
      </c>
      <c r="G247" t="s">
        <v>1145</v>
      </c>
      <c r="H247" t="s">
        <v>71</v>
      </c>
      <c r="I247" t="s">
        <v>72</v>
      </c>
      <c r="J247">
        <v>0</v>
      </c>
      <c r="K247" t="s">
        <v>1146</v>
      </c>
      <c r="L247" t="s">
        <v>1147</v>
      </c>
      <c r="M247" s="1">
        <f t="shared" si="3"/>
        <v>1371</v>
      </c>
    </row>
    <row r="248" spans="1:13" x14ac:dyDescent="0.3">
      <c r="A248" s="4">
        <v>244</v>
      </c>
      <c r="B248" t="s">
        <v>1154</v>
      </c>
      <c r="C248">
        <v>0.99727299999999997</v>
      </c>
      <c r="D248" t="s">
        <v>68</v>
      </c>
      <c r="E248" t="s">
        <v>69</v>
      </c>
      <c r="F248" t="s">
        <v>72</v>
      </c>
      <c r="G248" t="s">
        <v>72</v>
      </c>
      <c r="H248" t="s">
        <v>85</v>
      </c>
      <c r="I248" t="s">
        <v>72</v>
      </c>
      <c r="J248">
        <v>0</v>
      </c>
      <c r="K248" t="s">
        <v>72</v>
      </c>
      <c r="L248" t="s">
        <v>1155</v>
      </c>
      <c r="M248" s="1">
        <f t="shared" si="3"/>
        <v>1347</v>
      </c>
    </row>
    <row r="249" spans="1:13" x14ac:dyDescent="0.3">
      <c r="A249">
        <v>245</v>
      </c>
      <c r="B249" t="s">
        <v>1156</v>
      </c>
      <c r="C249">
        <v>0.99715500000000001</v>
      </c>
      <c r="D249" t="s">
        <v>119</v>
      </c>
      <c r="E249" t="s">
        <v>1157</v>
      </c>
      <c r="F249" t="s">
        <v>72</v>
      </c>
      <c r="G249" t="s">
        <v>72</v>
      </c>
      <c r="H249" t="s">
        <v>85</v>
      </c>
      <c r="I249" t="s">
        <v>72</v>
      </c>
      <c r="J249">
        <v>0</v>
      </c>
      <c r="K249" t="s">
        <v>72</v>
      </c>
      <c r="L249" t="s">
        <v>1158</v>
      </c>
      <c r="M249" s="1">
        <f t="shared" si="3"/>
        <v>1397</v>
      </c>
    </row>
    <row r="250" spans="1:13" x14ac:dyDescent="0.3">
      <c r="A250" s="4">
        <v>246</v>
      </c>
      <c r="B250" t="s">
        <v>1159</v>
      </c>
      <c r="C250">
        <v>0.99685599999999996</v>
      </c>
      <c r="D250" t="s">
        <v>68</v>
      </c>
      <c r="E250" t="s">
        <v>69</v>
      </c>
      <c r="F250" t="s">
        <v>72</v>
      </c>
      <c r="G250" t="s">
        <v>72</v>
      </c>
      <c r="H250" t="s">
        <v>85</v>
      </c>
      <c r="I250" t="s">
        <v>72</v>
      </c>
      <c r="J250">
        <v>0</v>
      </c>
      <c r="K250" t="s">
        <v>72</v>
      </c>
      <c r="L250" t="s">
        <v>1160</v>
      </c>
      <c r="M250" s="1">
        <f t="shared" si="3"/>
        <v>1371</v>
      </c>
    </row>
    <row r="251" spans="1:13" x14ac:dyDescent="0.3">
      <c r="A251">
        <v>247</v>
      </c>
      <c r="B251" t="s">
        <v>1161</v>
      </c>
      <c r="C251">
        <v>0.99675499999999995</v>
      </c>
      <c r="D251" t="s">
        <v>68</v>
      </c>
      <c r="E251" t="s">
        <v>72</v>
      </c>
      <c r="F251" t="s">
        <v>72</v>
      </c>
      <c r="G251" t="s">
        <v>72</v>
      </c>
      <c r="H251" t="s">
        <v>85</v>
      </c>
      <c r="I251" t="s">
        <v>72</v>
      </c>
      <c r="J251">
        <v>0</v>
      </c>
      <c r="K251" t="s">
        <v>72</v>
      </c>
      <c r="L251" t="s">
        <v>1162</v>
      </c>
      <c r="M251" s="1">
        <f t="shared" si="3"/>
        <v>1352</v>
      </c>
    </row>
    <row r="252" spans="1:13" x14ac:dyDescent="0.3">
      <c r="A252" s="4">
        <v>248</v>
      </c>
      <c r="B252" t="s">
        <v>1163</v>
      </c>
      <c r="C252">
        <v>0.99656599999999995</v>
      </c>
      <c r="D252" t="s">
        <v>68</v>
      </c>
      <c r="E252" t="s">
        <v>183</v>
      </c>
      <c r="F252" t="s">
        <v>72</v>
      </c>
      <c r="G252" t="s">
        <v>72</v>
      </c>
      <c r="H252" t="s">
        <v>85</v>
      </c>
      <c r="I252" t="s">
        <v>72</v>
      </c>
      <c r="J252">
        <v>0</v>
      </c>
      <c r="K252" t="s">
        <v>72</v>
      </c>
      <c r="L252" t="s">
        <v>1164</v>
      </c>
      <c r="M252" s="1">
        <f t="shared" si="3"/>
        <v>1313</v>
      </c>
    </row>
    <row r="253" spans="1:13" x14ac:dyDescent="0.3">
      <c r="A253">
        <v>249</v>
      </c>
      <c r="B253" t="s">
        <v>1165</v>
      </c>
      <c r="C253">
        <v>0.99634599999999995</v>
      </c>
      <c r="D253" t="s">
        <v>119</v>
      </c>
      <c r="E253" t="s">
        <v>232</v>
      </c>
      <c r="F253" t="s">
        <v>226</v>
      </c>
      <c r="G253" t="s">
        <v>227</v>
      </c>
      <c r="H253" t="s">
        <v>71</v>
      </c>
      <c r="I253" t="s">
        <v>72</v>
      </c>
      <c r="J253">
        <v>0</v>
      </c>
      <c r="K253" t="s">
        <v>1166</v>
      </c>
      <c r="L253" t="s">
        <v>1167</v>
      </c>
      <c r="M253" s="1">
        <f t="shared" si="3"/>
        <v>1376</v>
      </c>
    </row>
    <row r="254" spans="1:13" x14ac:dyDescent="0.3">
      <c r="A254" s="4">
        <v>250</v>
      </c>
      <c r="B254" t="s">
        <v>1168</v>
      </c>
      <c r="C254">
        <v>0.99622999999999995</v>
      </c>
      <c r="D254" t="s">
        <v>68</v>
      </c>
      <c r="E254" t="s">
        <v>69</v>
      </c>
      <c r="F254" t="s">
        <v>72</v>
      </c>
      <c r="G254" t="s">
        <v>72</v>
      </c>
      <c r="H254" t="s">
        <v>85</v>
      </c>
      <c r="I254" t="s">
        <v>72</v>
      </c>
      <c r="J254">
        <v>0</v>
      </c>
      <c r="K254" t="s">
        <v>72</v>
      </c>
      <c r="L254" t="s">
        <v>1169</v>
      </c>
      <c r="M254" s="1">
        <f t="shared" si="3"/>
        <v>1326</v>
      </c>
    </row>
    <row r="255" spans="1:13" x14ac:dyDescent="0.3">
      <c r="A255" s="4">
        <v>252</v>
      </c>
      <c r="B255" t="s">
        <v>1177</v>
      </c>
      <c r="C255">
        <v>0.99563000000000001</v>
      </c>
      <c r="D255" t="s">
        <v>68</v>
      </c>
      <c r="E255" t="s">
        <v>72</v>
      </c>
      <c r="F255" t="s">
        <v>72</v>
      </c>
      <c r="G255" t="s">
        <v>72</v>
      </c>
      <c r="H255" t="s">
        <v>85</v>
      </c>
      <c r="I255" t="s">
        <v>72</v>
      </c>
      <c r="J255">
        <v>0</v>
      </c>
      <c r="K255" t="s">
        <v>72</v>
      </c>
      <c r="L255" t="s">
        <v>1178</v>
      </c>
      <c r="M255" s="1">
        <f t="shared" si="3"/>
        <v>1317</v>
      </c>
    </row>
    <row r="256" spans="1:13" x14ac:dyDescent="0.3">
      <c r="A256">
        <v>253</v>
      </c>
      <c r="B256" t="s">
        <v>1179</v>
      </c>
      <c r="C256">
        <v>0.99558199999999997</v>
      </c>
      <c r="D256" t="s">
        <v>83</v>
      </c>
      <c r="E256" t="s">
        <v>112</v>
      </c>
      <c r="F256" t="s">
        <v>1180</v>
      </c>
      <c r="G256" t="s">
        <v>1181</v>
      </c>
      <c r="H256" t="s">
        <v>85</v>
      </c>
      <c r="I256" t="s">
        <v>72</v>
      </c>
      <c r="J256">
        <v>0</v>
      </c>
      <c r="K256" t="s">
        <v>72</v>
      </c>
      <c r="L256" t="s">
        <v>1182</v>
      </c>
      <c r="M256" s="1">
        <f t="shared" si="3"/>
        <v>1347</v>
      </c>
    </row>
    <row r="257" spans="1:13" x14ac:dyDescent="0.3">
      <c r="A257" s="4">
        <v>254</v>
      </c>
      <c r="B257" t="s">
        <v>1183</v>
      </c>
      <c r="C257">
        <v>0.99529199999999995</v>
      </c>
      <c r="D257" t="s">
        <v>83</v>
      </c>
      <c r="E257" t="s">
        <v>84</v>
      </c>
      <c r="F257" t="s">
        <v>1184</v>
      </c>
      <c r="G257" t="s">
        <v>1185</v>
      </c>
      <c r="H257" t="s">
        <v>71</v>
      </c>
      <c r="I257" t="s">
        <v>72</v>
      </c>
      <c r="J257">
        <v>0</v>
      </c>
      <c r="K257" t="s">
        <v>1186</v>
      </c>
      <c r="L257" t="s">
        <v>1187</v>
      </c>
      <c r="M257" s="1">
        <f t="shared" si="3"/>
        <v>1338</v>
      </c>
    </row>
    <row r="258" spans="1:13" x14ac:dyDescent="0.3">
      <c r="A258">
        <v>255</v>
      </c>
      <c r="B258" t="s">
        <v>1188</v>
      </c>
      <c r="C258">
        <v>0.99308200000000002</v>
      </c>
      <c r="D258" t="s">
        <v>68</v>
      </c>
      <c r="E258" t="s">
        <v>69</v>
      </c>
      <c r="F258" t="s">
        <v>1189</v>
      </c>
      <c r="G258" t="s">
        <v>1190</v>
      </c>
      <c r="H258" t="s">
        <v>71</v>
      </c>
      <c r="I258" t="s">
        <v>72</v>
      </c>
      <c r="J258">
        <v>0</v>
      </c>
      <c r="K258" t="s">
        <v>1191</v>
      </c>
      <c r="L258" t="s">
        <v>1192</v>
      </c>
      <c r="M258" s="1">
        <f t="shared" ref="M258:M321" si="4">LEN(L258)</f>
        <v>1369</v>
      </c>
    </row>
    <row r="259" spans="1:13" x14ac:dyDescent="0.3">
      <c r="A259" s="4">
        <v>256</v>
      </c>
      <c r="B259" t="s">
        <v>1193</v>
      </c>
      <c r="C259">
        <v>0.99250799999999995</v>
      </c>
      <c r="D259" t="s">
        <v>68</v>
      </c>
      <c r="E259" t="s">
        <v>72</v>
      </c>
      <c r="F259" t="s">
        <v>1194</v>
      </c>
      <c r="G259" t="s">
        <v>1195</v>
      </c>
      <c r="H259" t="s">
        <v>71</v>
      </c>
      <c r="I259" t="s">
        <v>72</v>
      </c>
      <c r="J259">
        <v>0</v>
      </c>
      <c r="K259" t="s">
        <v>1196</v>
      </c>
      <c r="L259" t="s">
        <v>1197</v>
      </c>
      <c r="M259" s="1">
        <f t="shared" si="4"/>
        <v>1372</v>
      </c>
    </row>
    <row r="260" spans="1:13" x14ac:dyDescent="0.3">
      <c r="A260">
        <v>257</v>
      </c>
      <c r="B260" t="s">
        <v>1198</v>
      </c>
      <c r="C260">
        <v>0.99182999999999999</v>
      </c>
      <c r="D260" t="s">
        <v>68</v>
      </c>
      <c r="E260" t="s">
        <v>72</v>
      </c>
      <c r="F260" t="s">
        <v>1199</v>
      </c>
      <c r="G260" t="s">
        <v>1200</v>
      </c>
      <c r="H260" t="s">
        <v>85</v>
      </c>
      <c r="I260" t="s">
        <v>72</v>
      </c>
      <c r="J260">
        <v>0</v>
      </c>
      <c r="K260" t="s">
        <v>72</v>
      </c>
      <c r="L260" t="s">
        <v>1201</v>
      </c>
      <c r="M260" s="1">
        <f t="shared" si="4"/>
        <v>1378</v>
      </c>
    </row>
    <row r="261" spans="1:13" x14ac:dyDescent="0.3">
      <c r="A261" s="4">
        <v>258</v>
      </c>
      <c r="B261" t="s">
        <v>1202</v>
      </c>
      <c r="C261">
        <v>0.99078999999999995</v>
      </c>
      <c r="D261" t="s">
        <v>83</v>
      </c>
      <c r="E261" t="s">
        <v>76</v>
      </c>
      <c r="F261" t="s">
        <v>72</v>
      </c>
      <c r="G261" t="s">
        <v>72</v>
      </c>
      <c r="H261" t="s">
        <v>85</v>
      </c>
      <c r="I261" t="s">
        <v>72</v>
      </c>
      <c r="J261">
        <v>0</v>
      </c>
      <c r="K261" t="s">
        <v>72</v>
      </c>
      <c r="L261" t="s">
        <v>1203</v>
      </c>
      <c r="M261" s="1">
        <f t="shared" si="4"/>
        <v>1322</v>
      </c>
    </row>
    <row r="262" spans="1:13" x14ac:dyDescent="0.3">
      <c r="A262">
        <v>259</v>
      </c>
      <c r="B262" t="s">
        <v>1204</v>
      </c>
      <c r="C262">
        <v>0.98694700000000002</v>
      </c>
      <c r="D262" t="s">
        <v>83</v>
      </c>
      <c r="E262" t="s">
        <v>112</v>
      </c>
      <c r="F262" t="s">
        <v>1205</v>
      </c>
      <c r="G262" t="s">
        <v>1206</v>
      </c>
      <c r="H262" t="s">
        <v>85</v>
      </c>
      <c r="I262" t="s">
        <v>72</v>
      </c>
      <c r="J262">
        <v>0</v>
      </c>
      <c r="K262" t="s">
        <v>72</v>
      </c>
      <c r="L262" t="s">
        <v>1207</v>
      </c>
      <c r="M262" s="1">
        <f t="shared" si="4"/>
        <v>1341</v>
      </c>
    </row>
    <row r="263" spans="1:13" x14ac:dyDescent="0.3">
      <c r="A263" s="4">
        <v>260</v>
      </c>
      <c r="B263" t="s">
        <v>1208</v>
      </c>
      <c r="C263">
        <v>0.98058800000000002</v>
      </c>
      <c r="D263" t="s">
        <v>83</v>
      </c>
      <c r="E263" t="s">
        <v>112</v>
      </c>
      <c r="F263" t="s">
        <v>1209</v>
      </c>
      <c r="G263" t="s">
        <v>1210</v>
      </c>
      <c r="H263" t="s">
        <v>85</v>
      </c>
      <c r="I263" t="s">
        <v>72</v>
      </c>
      <c r="J263">
        <v>0</v>
      </c>
      <c r="K263" t="s">
        <v>72</v>
      </c>
      <c r="L263" t="s">
        <v>1211</v>
      </c>
      <c r="M263" s="1">
        <f t="shared" si="4"/>
        <v>1336</v>
      </c>
    </row>
    <row r="264" spans="1:13" x14ac:dyDescent="0.3">
      <c r="A264" s="4">
        <v>262</v>
      </c>
      <c r="B264" t="s">
        <v>1218</v>
      </c>
      <c r="C264">
        <v>0.95899999999999996</v>
      </c>
      <c r="D264" t="s">
        <v>68</v>
      </c>
      <c r="E264" t="s">
        <v>72</v>
      </c>
      <c r="F264" t="s">
        <v>1219</v>
      </c>
      <c r="G264" t="s">
        <v>1220</v>
      </c>
      <c r="H264" t="s">
        <v>71</v>
      </c>
      <c r="I264" t="s">
        <v>72</v>
      </c>
      <c r="J264">
        <v>0</v>
      </c>
      <c r="K264" t="s">
        <v>1221</v>
      </c>
      <c r="L264" t="s">
        <v>1222</v>
      </c>
      <c r="M264" s="1">
        <f t="shared" si="4"/>
        <v>1356</v>
      </c>
    </row>
    <row r="265" spans="1:13" x14ac:dyDescent="0.3">
      <c r="A265">
        <v>263</v>
      </c>
      <c r="B265" t="s">
        <v>1223</v>
      </c>
      <c r="C265">
        <v>0.76463499999999995</v>
      </c>
      <c r="D265" t="s">
        <v>68</v>
      </c>
      <c r="E265" t="s">
        <v>69</v>
      </c>
      <c r="F265" t="s">
        <v>72</v>
      </c>
      <c r="G265" t="s">
        <v>72</v>
      </c>
      <c r="H265" t="s">
        <v>85</v>
      </c>
      <c r="I265" t="s">
        <v>72</v>
      </c>
      <c r="J265">
        <v>0</v>
      </c>
      <c r="K265" t="s">
        <v>72</v>
      </c>
      <c r="L265" t="s">
        <v>1224</v>
      </c>
      <c r="M265" s="1">
        <f t="shared" si="4"/>
        <v>1364</v>
      </c>
    </row>
    <row r="266" spans="1:13" x14ac:dyDescent="0.3">
      <c r="A266" s="4">
        <v>264</v>
      </c>
      <c r="B266" t="s">
        <v>1225</v>
      </c>
      <c r="C266">
        <v>0.76171199999999994</v>
      </c>
      <c r="D266" t="s">
        <v>68</v>
      </c>
      <c r="E266" t="s">
        <v>72</v>
      </c>
      <c r="F266" t="s">
        <v>1226</v>
      </c>
      <c r="G266" t="s">
        <v>1227</v>
      </c>
      <c r="H266" t="s">
        <v>71</v>
      </c>
      <c r="I266" t="s">
        <v>72</v>
      </c>
      <c r="J266">
        <v>0</v>
      </c>
      <c r="K266" t="s">
        <v>1228</v>
      </c>
      <c r="L266" t="s">
        <v>1229</v>
      </c>
      <c r="M266" s="1">
        <f t="shared" si="4"/>
        <v>1364</v>
      </c>
    </row>
    <row r="267" spans="1:13" x14ac:dyDescent="0.3">
      <c r="A267">
        <v>265</v>
      </c>
      <c r="B267" t="s">
        <v>1230</v>
      </c>
      <c r="C267">
        <v>0.749915</v>
      </c>
      <c r="D267" t="s">
        <v>68</v>
      </c>
      <c r="E267" t="s">
        <v>69</v>
      </c>
      <c r="F267" t="s">
        <v>72</v>
      </c>
      <c r="G267" t="s">
        <v>72</v>
      </c>
      <c r="H267" t="s">
        <v>85</v>
      </c>
      <c r="I267" t="s">
        <v>72</v>
      </c>
      <c r="J267">
        <v>0</v>
      </c>
      <c r="K267" t="s">
        <v>72</v>
      </c>
      <c r="L267" t="s">
        <v>1231</v>
      </c>
      <c r="M267" s="1">
        <f t="shared" si="4"/>
        <v>1381</v>
      </c>
    </row>
    <row r="268" spans="1:13" x14ac:dyDescent="0.3">
      <c r="A268" s="4">
        <v>266</v>
      </c>
      <c r="B268" t="s">
        <v>1232</v>
      </c>
      <c r="C268">
        <v>0.74297599999999997</v>
      </c>
      <c r="D268" t="s">
        <v>68</v>
      </c>
      <c r="E268" t="s">
        <v>69</v>
      </c>
      <c r="F268" t="s">
        <v>72</v>
      </c>
      <c r="G268" t="s">
        <v>72</v>
      </c>
      <c r="H268" t="s">
        <v>85</v>
      </c>
      <c r="I268" t="s">
        <v>72</v>
      </c>
      <c r="J268">
        <v>0</v>
      </c>
      <c r="K268" t="s">
        <v>72</v>
      </c>
      <c r="L268" t="s">
        <v>1233</v>
      </c>
      <c r="M268" s="1">
        <f t="shared" si="4"/>
        <v>1395</v>
      </c>
    </row>
    <row r="269" spans="1:13" x14ac:dyDescent="0.3">
      <c r="A269">
        <v>267</v>
      </c>
      <c r="B269" t="s">
        <v>1234</v>
      </c>
      <c r="C269">
        <v>0.73770800000000003</v>
      </c>
      <c r="D269" t="s">
        <v>68</v>
      </c>
      <c r="E269" t="s">
        <v>72</v>
      </c>
      <c r="F269" t="s">
        <v>1235</v>
      </c>
      <c r="G269" t="s">
        <v>1236</v>
      </c>
      <c r="H269" t="s">
        <v>71</v>
      </c>
      <c r="I269" t="s">
        <v>72</v>
      </c>
      <c r="J269">
        <v>0</v>
      </c>
      <c r="K269" t="s">
        <v>1237</v>
      </c>
      <c r="L269" t="s">
        <v>1238</v>
      </c>
      <c r="M269" s="1">
        <f t="shared" si="4"/>
        <v>1375</v>
      </c>
    </row>
    <row r="270" spans="1:13" x14ac:dyDescent="0.3">
      <c r="A270" s="4">
        <v>268</v>
      </c>
      <c r="B270" t="s">
        <v>1239</v>
      </c>
      <c r="C270">
        <v>0.68157699999999999</v>
      </c>
      <c r="D270" t="s">
        <v>292</v>
      </c>
      <c r="E270" t="s">
        <v>348</v>
      </c>
      <c r="F270" t="s">
        <v>1240</v>
      </c>
      <c r="G270" t="s">
        <v>1241</v>
      </c>
      <c r="H270" t="s">
        <v>85</v>
      </c>
      <c r="I270" t="s">
        <v>72</v>
      </c>
      <c r="J270">
        <v>0</v>
      </c>
      <c r="K270" t="s">
        <v>72</v>
      </c>
      <c r="L270" t="s">
        <v>1242</v>
      </c>
      <c r="M270" s="1">
        <f t="shared" si="4"/>
        <v>1304</v>
      </c>
    </row>
    <row r="271" spans="1:13" x14ac:dyDescent="0.3">
      <c r="A271">
        <v>269</v>
      </c>
      <c r="B271" t="s">
        <v>1243</v>
      </c>
      <c r="C271">
        <v>0.67792600000000003</v>
      </c>
      <c r="D271" t="s">
        <v>1244</v>
      </c>
      <c r="E271" t="s">
        <v>1245</v>
      </c>
      <c r="F271" t="s">
        <v>1246</v>
      </c>
      <c r="G271" t="s">
        <v>1247</v>
      </c>
      <c r="H271" t="s">
        <v>71</v>
      </c>
      <c r="I271" t="s">
        <v>72</v>
      </c>
      <c r="J271">
        <v>0</v>
      </c>
      <c r="K271" t="s">
        <v>1248</v>
      </c>
      <c r="L271" t="s">
        <v>1249</v>
      </c>
      <c r="M271" s="1">
        <f t="shared" si="4"/>
        <v>1331</v>
      </c>
    </row>
    <row r="272" spans="1:13" x14ac:dyDescent="0.3">
      <c r="A272" s="4">
        <v>270</v>
      </c>
      <c r="B272" t="s">
        <v>1250</v>
      </c>
      <c r="C272">
        <v>0.66589699999999996</v>
      </c>
      <c r="D272" t="s">
        <v>1244</v>
      </c>
      <c r="E272" t="s">
        <v>1251</v>
      </c>
      <c r="F272" t="s">
        <v>1252</v>
      </c>
      <c r="G272" t="s">
        <v>1253</v>
      </c>
      <c r="H272" t="s">
        <v>71</v>
      </c>
      <c r="I272" t="s">
        <v>72</v>
      </c>
      <c r="J272">
        <v>0</v>
      </c>
      <c r="K272" t="s">
        <v>1254</v>
      </c>
      <c r="L272" t="s">
        <v>1255</v>
      </c>
      <c r="M272" s="1">
        <f t="shared" si="4"/>
        <v>1355</v>
      </c>
    </row>
    <row r="273" spans="1:13" x14ac:dyDescent="0.3">
      <c r="A273">
        <v>271</v>
      </c>
      <c r="B273" t="s">
        <v>1256</v>
      </c>
      <c r="C273">
        <v>0.64937199999999995</v>
      </c>
      <c r="D273" t="s">
        <v>292</v>
      </c>
      <c r="E273" t="s">
        <v>1257</v>
      </c>
      <c r="F273" t="s">
        <v>1258</v>
      </c>
      <c r="G273" t="s">
        <v>1259</v>
      </c>
      <c r="H273" t="s">
        <v>71</v>
      </c>
      <c r="I273" t="s">
        <v>72</v>
      </c>
      <c r="J273">
        <v>0</v>
      </c>
      <c r="K273" t="s">
        <v>1260</v>
      </c>
      <c r="L273" t="s">
        <v>1261</v>
      </c>
      <c r="M273" s="1">
        <f t="shared" si="4"/>
        <v>1335</v>
      </c>
    </row>
    <row r="274" spans="1:13" x14ac:dyDescent="0.3">
      <c r="A274" s="4">
        <v>272</v>
      </c>
      <c r="B274" t="s">
        <v>1262</v>
      </c>
      <c r="C274">
        <v>0.64800500000000005</v>
      </c>
      <c r="D274" t="s">
        <v>68</v>
      </c>
      <c r="E274" t="s">
        <v>72</v>
      </c>
      <c r="F274" t="s">
        <v>72</v>
      </c>
      <c r="G274" t="s">
        <v>72</v>
      </c>
      <c r="H274" t="s">
        <v>85</v>
      </c>
      <c r="I274" t="s">
        <v>72</v>
      </c>
      <c r="J274">
        <v>0</v>
      </c>
      <c r="K274" t="s">
        <v>72</v>
      </c>
      <c r="L274" t="s">
        <v>1263</v>
      </c>
      <c r="M274" s="1">
        <f t="shared" si="4"/>
        <v>1340</v>
      </c>
    </row>
    <row r="275" spans="1:13" x14ac:dyDescent="0.3">
      <c r="A275">
        <v>273</v>
      </c>
      <c r="B275" t="s">
        <v>1264</v>
      </c>
      <c r="C275">
        <v>0.64607599999999998</v>
      </c>
      <c r="D275" t="s">
        <v>292</v>
      </c>
      <c r="E275" t="s">
        <v>1265</v>
      </c>
      <c r="F275" t="s">
        <v>1266</v>
      </c>
      <c r="G275" t="s">
        <v>1267</v>
      </c>
      <c r="H275" t="s">
        <v>71</v>
      </c>
      <c r="I275" t="s">
        <v>72</v>
      </c>
      <c r="J275">
        <v>0</v>
      </c>
      <c r="K275" t="s">
        <v>1268</v>
      </c>
      <c r="L275" t="s">
        <v>1269</v>
      </c>
      <c r="M275" s="1">
        <f t="shared" si="4"/>
        <v>1331</v>
      </c>
    </row>
    <row r="276" spans="1:13" x14ac:dyDescent="0.3">
      <c r="A276" s="4">
        <v>274</v>
      </c>
      <c r="B276" t="s">
        <v>1270</v>
      </c>
      <c r="C276">
        <v>0.64405999999999997</v>
      </c>
      <c r="D276" t="s">
        <v>68</v>
      </c>
      <c r="E276" t="s">
        <v>69</v>
      </c>
      <c r="F276" t="s">
        <v>1271</v>
      </c>
      <c r="G276" t="s">
        <v>1272</v>
      </c>
      <c r="H276" t="s">
        <v>71</v>
      </c>
      <c r="I276" t="s">
        <v>72</v>
      </c>
      <c r="J276">
        <v>0</v>
      </c>
      <c r="K276" t="s">
        <v>1273</v>
      </c>
      <c r="L276" t="s">
        <v>1274</v>
      </c>
      <c r="M276" s="1">
        <f t="shared" si="4"/>
        <v>1384</v>
      </c>
    </row>
    <row r="277" spans="1:13" x14ac:dyDescent="0.3">
      <c r="A277">
        <v>275</v>
      </c>
      <c r="B277" t="s">
        <v>1275</v>
      </c>
      <c r="C277">
        <v>0.63587499999999997</v>
      </c>
      <c r="D277" t="s">
        <v>1244</v>
      </c>
      <c r="E277" t="s">
        <v>1276</v>
      </c>
      <c r="F277" t="s">
        <v>1277</v>
      </c>
      <c r="G277" t="s">
        <v>1278</v>
      </c>
      <c r="H277" t="s">
        <v>71</v>
      </c>
      <c r="I277" t="s">
        <v>72</v>
      </c>
      <c r="J277">
        <v>0</v>
      </c>
      <c r="K277" t="s">
        <v>1279</v>
      </c>
      <c r="L277" t="s">
        <v>1280</v>
      </c>
      <c r="M277" s="1">
        <f t="shared" si="4"/>
        <v>1383</v>
      </c>
    </row>
    <row r="278" spans="1:13" x14ac:dyDescent="0.3">
      <c r="A278" s="4">
        <v>276</v>
      </c>
      <c r="B278" t="s">
        <v>1281</v>
      </c>
      <c r="C278">
        <v>0.63526400000000005</v>
      </c>
      <c r="D278" t="s">
        <v>1244</v>
      </c>
      <c r="E278" t="s">
        <v>1245</v>
      </c>
      <c r="F278" t="s">
        <v>72</v>
      </c>
      <c r="G278" t="s">
        <v>72</v>
      </c>
      <c r="H278" t="s">
        <v>85</v>
      </c>
      <c r="I278" t="s">
        <v>72</v>
      </c>
      <c r="J278">
        <v>0</v>
      </c>
      <c r="K278" t="s">
        <v>72</v>
      </c>
      <c r="L278" t="s">
        <v>1282</v>
      </c>
      <c r="M278" s="1">
        <f t="shared" si="4"/>
        <v>1400</v>
      </c>
    </row>
    <row r="279" spans="1:13" x14ac:dyDescent="0.3">
      <c r="A279">
        <v>277</v>
      </c>
      <c r="B279" t="s">
        <v>1283</v>
      </c>
      <c r="C279">
        <v>0.63214499999999996</v>
      </c>
      <c r="D279" t="s">
        <v>1244</v>
      </c>
      <c r="E279" t="s">
        <v>1284</v>
      </c>
      <c r="F279" t="s">
        <v>1246</v>
      </c>
      <c r="G279" t="s">
        <v>1247</v>
      </c>
      <c r="H279" t="s">
        <v>85</v>
      </c>
      <c r="I279" t="s">
        <v>72</v>
      </c>
      <c r="J279">
        <v>0</v>
      </c>
      <c r="K279" t="s">
        <v>72</v>
      </c>
      <c r="L279" t="s">
        <v>1285</v>
      </c>
      <c r="M279" s="1">
        <f t="shared" si="4"/>
        <v>1388</v>
      </c>
    </row>
    <row r="280" spans="1:13" x14ac:dyDescent="0.3">
      <c r="A280" s="4">
        <v>278</v>
      </c>
      <c r="B280" t="s">
        <v>1286</v>
      </c>
      <c r="C280">
        <v>0.62595299999999998</v>
      </c>
      <c r="D280" t="s">
        <v>68</v>
      </c>
      <c r="E280" t="s">
        <v>72</v>
      </c>
      <c r="F280" t="s">
        <v>72</v>
      </c>
      <c r="G280" t="s">
        <v>72</v>
      </c>
      <c r="H280" t="s">
        <v>85</v>
      </c>
      <c r="I280" t="s">
        <v>72</v>
      </c>
      <c r="J280">
        <v>0</v>
      </c>
      <c r="K280" t="s">
        <v>72</v>
      </c>
      <c r="L280" t="s">
        <v>1287</v>
      </c>
      <c r="M280" s="1">
        <f t="shared" si="4"/>
        <v>1343</v>
      </c>
    </row>
    <row r="281" spans="1:13" x14ac:dyDescent="0.3">
      <c r="A281">
        <v>279</v>
      </c>
      <c r="B281" t="s">
        <v>1288</v>
      </c>
      <c r="C281">
        <v>0.62385699999999999</v>
      </c>
      <c r="D281" t="s">
        <v>68</v>
      </c>
      <c r="E281" t="s">
        <v>72</v>
      </c>
      <c r="F281" t="s">
        <v>72</v>
      </c>
      <c r="G281" t="s">
        <v>72</v>
      </c>
      <c r="H281" t="s">
        <v>85</v>
      </c>
      <c r="I281" t="s">
        <v>72</v>
      </c>
      <c r="J281">
        <v>0</v>
      </c>
      <c r="K281" t="s">
        <v>72</v>
      </c>
      <c r="L281" t="s">
        <v>1289</v>
      </c>
      <c r="M281" s="1">
        <f t="shared" si="4"/>
        <v>1396</v>
      </c>
    </row>
    <row r="282" spans="1:13" x14ac:dyDescent="0.3">
      <c r="A282" s="4">
        <v>280</v>
      </c>
      <c r="B282" t="s">
        <v>1290</v>
      </c>
      <c r="C282">
        <v>0.62181200000000003</v>
      </c>
      <c r="D282" t="s">
        <v>68</v>
      </c>
      <c r="E282" t="s">
        <v>72</v>
      </c>
      <c r="F282" t="s">
        <v>72</v>
      </c>
      <c r="G282" t="s">
        <v>72</v>
      </c>
      <c r="H282" t="s">
        <v>85</v>
      </c>
      <c r="I282" t="s">
        <v>72</v>
      </c>
      <c r="J282">
        <v>0</v>
      </c>
      <c r="K282" t="s">
        <v>72</v>
      </c>
      <c r="L282" t="s">
        <v>1291</v>
      </c>
      <c r="M282" s="1">
        <f t="shared" si="4"/>
        <v>1310</v>
      </c>
    </row>
    <row r="283" spans="1:13" x14ac:dyDescent="0.3">
      <c r="A283">
        <v>281</v>
      </c>
      <c r="B283" t="s">
        <v>1292</v>
      </c>
      <c r="C283">
        <v>0.62126800000000004</v>
      </c>
      <c r="D283" t="s">
        <v>68</v>
      </c>
      <c r="E283" t="s">
        <v>72</v>
      </c>
      <c r="F283" t="s">
        <v>72</v>
      </c>
      <c r="G283" t="s">
        <v>72</v>
      </c>
      <c r="H283" t="s">
        <v>85</v>
      </c>
      <c r="I283" t="s">
        <v>72</v>
      </c>
      <c r="J283">
        <v>0</v>
      </c>
      <c r="K283" t="s">
        <v>72</v>
      </c>
      <c r="L283" t="s">
        <v>1293</v>
      </c>
      <c r="M283" s="1">
        <f t="shared" si="4"/>
        <v>1400</v>
      </c>
    </row>
    <row r="284" spans="1:13" x14ac:dyDescent="0.3">
      <c r="A284" s="4">
        <v>282</v>
      </c>
      <c r="B284" t="s">
        <v>1294</v>
      </c>
      <c r="C284">
        <v>0.61519699999999999</v>
      </c>
      <c r="D284" t="s">
        <v>1244</v>
      </c>
      <c r="E284" t="s">
        <v>1276</v>
      </c>
      <c r="F284" t="s">
        <v>1295</v>
      </c>
      <c r="G284" t="s">
        <v>1296</v>
      </c>
      <c r="H284" t="s">
        <v>71</v>
      </c>
      <c r="I284" t="s">
        <v>72</v>
      </c>
      <c r="J284">
        <v>0</v>
      </c>
      <c r="K284" t="s">
        <v>1297</v>
      </c>
      <c r="L284" t="s">
        <v>1298</v>
      </c>
      <c r="M284" s="1">
        <f t="shared" si="4"/>
        <v>1327</v>
      </c>
    </row>
    <row r="285" spans="1:13" x14ac:dyDescent="0.3">
      <c r="A285">
        <v>283</v>
      </c>
      <c r="B285" t="s">
        <v>1299</v>
      </c>
      <c r="C285">
        <v>0.60477800000000004</v>
      </c>
      <c r="D285" t="s">
        <v>68</v>
      </c>
      <c r="E285" t="s">
        <v>69</v>
      </c>
      <c r="F285" t="s">
        <v>72</v>
      </c>
      <c r="G285" t="s">
        <v>72</v>
      </c>
      <c r="H285" t="s">
        <v>85</v>
      </c>
      <c r="I285" t="s">
        <v>72</v>
      </c>
      <c r="J285">
        <v>0</v>
      </c>
      <c r="K285" t="s">
        <v>72</v>
      </c>
      <c r="L285" t="s">
        <v>1300</v>
      </c>
      <c r="M285" s="1">
        <f t="shared" si="4"/>
        <v>1396</v>
      </c>
    </row>
    <row r="286" spans="1:13" x14ac:dyDescent="0.3">
      <c r="A286">
        <v>285</v>
      </c>
      <c r="B286" t="s">
        <v>1307</v>
      </c>
      <c r="C286">
        <v>0.60071200000000002</v>
      </c>
      <c r="D286" t="s">
        <v>1244</v>
      </c>
      <c r="E286" t="s">
        <v>1308</v>
      </c>
      <c r="F286" t="s">
        <v>1309</v>
      </c>
      <c r="G286" t="s">
        <v>1310</v>
      </c>
      <c r="H286" t="s">
        <v>71</v>
      </c>
      <c r="I286" t="s">
        <v>72</v>
      </c>
      <c r="J286">
        <v>0</v>
      </c>
      <c r="K286" t="s">
        <v>1311</v>
      </c>
      <c r="L286" t="s">
        <v>1312</v>
      </c>
      <c r="M286" s="1">
        <f t="shared" si="4"/>
        <v>1330</v>
      </c>
    </row>
    <row r="287" spans="1:13" x14ac:dyDescent="0.3">
      <c r="A287" s="4">
        <v>286</v>
      </c>
      <c r="B287" t="s">
        <v>1313</v>
      </c>
      <c r="C287">
        <v>0.60037600000000002</v>
      </c>
      <c r="D287" t="s">
        <v>1244</v>
      </c>
      <c r="E287" t="s">
        <v>1245</v>
      </c>
      <c r="F287" t="s">
        <v>1314</v>
      </c>
      <c r="G287" t="s">
        <v>1315</v>
      </c>
      <c r="H287" t="s">
        <v>71</v>
      </c>
      <c r="I287" t="s">
        <v>72</v>
      </c>
      <c r="J287">
        <v>0</v>
      </c>
      <c r="K287" t="s">
        <v>1316</v>
      </c>
      <c r="L287" t="s">
        <v>1317</v>
      </c>
      <c r="M287" s="1">
        <f t="shared" si="4"/>
        <v>1392</v>
      </c>
    </row>
    <row r="288" spans="1:13" x14ac:dyDescent="0.3">
      <c r="A288">
        <v>287</v>
      </c>
      <c r="B288" t="s">
        <v>1318</v>
      </c>
      <c r="C288">
        <v>0.59714199999999995</v>
      </c>
      <c r="D288" t="s">
        <v>68</v>
      </c>
      <c r="E288" t="s">
        <v>72</v>
      </c>
      <c r="F288" t="s">
        <v>72</v>
      </c>
      <c r="G288" t="s">
        <v>72</v>
      </c>
      <c r="H288" t="s">
        <v>85</v>
      </c>
      <c r="I288" t="s">
        <v>72</v>
      </c>
      <c r="J288">
        <v>0</v>
      </c>
      <c r="K288" t="s">
        <v>72</v>
      </c>
      <c r="L288" t="s">
        <v>1319</v>
      </c>
      <c r="M288" s="1">
        <f t="shared" si="4"/>
        <v>1385</v>
      </c>
    </row>
    <row r="289" spans="1:13" x14ac:dyDescent="0.3">
      <c r="A289" s="4">
        <v>288</v>
      </c>
      <c r="B289" t="s">
        <v>1320</v>
      </c>
      <c r="C289">
        <v>0.59641500000000003</v>
      </c>
      <c r="D289" t="s">
        <v>292</v>
      </c>
      <c r="E289" t="s">
        <v>1265</v>
      </c>
      <c r="F289" t="s">
        <v>1321</v>
      </c>
      <c r="G289" t="s">
        <v>1322</v>
      </c>
      <c r="H289" t="s">
        <v>71</v>
      </c>
      <c r="I289" t="s">
        <v>72</v>
      </c>
      <c r="J289">
        <v>0</v>
      </c>
      <c r="K289" t="s">
        <v>1323</v>
      </c>
      <c r="L289" t="s">
        <v>1324</v>
      </c>
      <c r="M289" s="1">
        <f t="shared" si="4"/>
        <v>1378</v>
      </c>
    </row>
    <row r="290" spans="1:13" x14ac:dyDescent="0.3">
      <c r="A290">
        <v>289</v>
      </c>
      <c r="B290" t="s">
        <v>1325</v>
      </c>
      <c r="C290">
        <v>0.59629399999999999</v>
      </c>
      <c r="D290" t="s">
        <v>68</v>
      </c>
      <c r="E290" t="s">
        <v>69</v>
      </c>
      <c r="F290" t="s">
        <v>72</v>
      </c>
      <c r="G290" t="s">
        <v>72</v>
      </c>
      <c r="H290" t="s">
        <v>85</v>
      </c>
      <c r="I290" t="s">
        <v>72</v>
      </c>
      <c r="J290">
        <v>0</v>
      </c>
      <c r="K290" t="s">
        <v>72</v>
      </c>
      <c r="L290" t="s">
        <v>1326</v>
      </c>
      <c r="M290" s="1">
        <f t="shared" si="4"/>
        <v>1335</v>
      </c>
    </row>
    <row r="291" spans="1:13" x14ac:dyDescent="0.3">
      <c r="A291" s="4">
        <v>290</v>
      </c>
      <c r="B291" t="s">
        <v>1327</v>
      </c>
      <c r="C291">
        <v>0.59520300000000004</v>
      </c>
      <c r="D291" t="s">
        <v>292</v>
      </c>
      <c r="E291" t="s">
        <v>1328</v>
      </c>
      <c r="F291" t="s">
        <v>1329</v>
      </c>
      <c r="G291" t="s">
        <v>1330</v>
      </c>
      <c r="H291" t="s">
        <v>71</v>
      </c>
      <c r="I291" t="s">
        <v>72</v>
      </c>
      <c r="J291">
        <v>0</v>
      </c>
      <c r="K291" t="s">
        <v>1331</v>
      </c>
      <c r="L291" t="s">
        <v>1332</v>
      </c>
      <c r="M291" s="1">
        <f t="shared" si="4"/>
        <v>1335</v>
      </c>
    </row>
    <row r="292" spans="1:13" x14ac:dyDescent="0.3">
      <c r="A292">
        <v>291</v>
      </c>
      <c r="B292" t="s">
        <v>1333</v>
      </c>
      <c r="C292">
        <v>0.59347899999999998</v>
      </c>
      <c r="D292" t="s">
        <v>1244</v>
      </c>
      <c r="E292" t="s">
        <v>1276</v>
      </c>
      <c r="F292" t="s">
        <v>1334</v>
      </c>
      <c r="G292" t="s">
        <v>1335</v>
      </c>
      <c r="H292" t="s">
        <v>71</v>
      </c>
      <c r="I292" t="s">
        <v>72</v>
      </c>
      <c r="J292">
        <v>0</v>
      </c>
      <c r="K292" t="s">
        <v>1336</v>
      </c>
      <c r="L292" t="s">
        <v>1337</v>
      </c>
      <c r="M292" s="1">
        <f t="shared" si="4"/>
        <v>1392</v>
      </c>
    </row>
    <row r="293" spans="1:13" x14ac:dyDescent="0.3">
      <c r="A293" s="4">
        <v>292</v>
      </c>
      <c r="B293" t="s">
        <v>1338</v>
      </c>
      <c r="C293">
        <v>0.59334100000000001</v>
      </c>
      <c r="D293" t="s">
        <v>292</v>
      </c>
      <c r="E293" t="s">
        <v>1265</v>
      </c>
      <c r="F293" t="s">
        <v>72</v>
      </c>
      <c r="G293" t="s">
        <v>72</v>
      </c>
      <c r="H293" t="s">
        <v>85</v>
      </c>
      <c r="I293" t="s">
        <v>72</v>
      </c>
      <c r="J293">
        <v>0</v>
      </c>
      <c r="K293" t="s">
        <v>72</v>
      </c>
      <c r="L293" t="s">
        <v>1339</v>
      </c>
      <c r="M293" s="1">
        <f t="shared" si="4"/>
        <v>1326</v>
      </c>
    </row>
    <row r="294" spans="1:13" x14ac:dyDescent="0.3">
      <c r="A294">
        <v>293</v>
      </c>
      <c r="B294" t="s">
        <v>1340</v>
      </c>
      <c r="C294">
        <v>0.59203899999999998</v>
      </c>
      <c r="D294" t="s">
        <v>1244</v>
      </c>
      <c r="E294" t="s">
        <v>1341</v>
      </c>
      <c r="F294" t="s">
        <v>72</v>
      </c>
      <c r="G294" t="s">
        <v>72</v>
      </c>
      <c r="H294" t="s">
        <v>85</v>
      </c>
      <c r="I294" t="s">
        <v>72</v>
      </c>
      <c r="J294">
        <v>0</v>
      </c>
      <c r="K294" t="s">
        <v>72</v>
      </c>
      <c r="L294" t="s">
        <v>1342</v>
      </c>
      <c r="M294" s="1">
        <f t="shared" si="4"/>
        <v>1397</v>
      </c>
    </row>
    <row r="295" spans="1:13" x14ac:dyDescent="0.3">
      <c r="A295" s="4">
        <v>294</v>
      </c>
      <c r="B295" t="s">
        <v>1343</v>
      </c>
      <c r="C295">
        <v>0.58733500000000005</v>
      </c>
      <c r="D295" t="s">
        <v>1244</v>
      </c>
      <c r="E295" t="s">
        <v>1245</v>
      </c>
      <c r="F295" t="s">
        <v>1344</v>
      </c>
      <c r="G295" t="s">
        <v>1345</v>
      </c>
      <c r="H295" t="s">
        <v>71</v>
      </c>
      <c r="I295" t="s">
        <v>72</v>
      </c>
      <c r="J295">
        <v>0</v>
      </c>
      <c r="K295" t="s">
        <v>1346</v>
      </c>
      <c r="L295" t="s">
        <v>1347</v>
      </c>
      <c r="M295" s="1">
        <f t="shared" si="4"/>
        <v>1349</v>
      </c>
    </row>
    <row r="296" spans="1:13" x14ac:dyDescent="0.3">
      <c r="A296">
        <v>295</v>
      </c>
      <c r="B296" t="s">
        <v>1348</v>
      </c>
      <c r="C296">
        <v>0.58624900000000002</v>
      </c>
      <c r="D296" t="s">
        <v>292</v>
      </c>
      <c r="E296" t="s">
        <v>1349</v>
      </c>
      <c r="F296" t="s">
        <v>72</v>
      </c>
      <c r="G296" t="s">
        <v>72</v>
      </c>
      <c r="H296" t="s">
        <v>85</v>
      </c>
      <c r="I296" t="s">
        <v>72</v>
      </c>
      <c r="J296">
        <v>0</v>
      </c>
      <c r="K296" t="s">
        <v>72</v>
      </c>
      <c r="L296" t="s">
        <v>1350</v>
      </c>
      <c r="M296" s="1">
        <f t="shared" si="4"/>
        <v>1399</v>
      </c>
    </row>
    <row r="297" spans="1:13" x14ac:dyDescent="0.3">
      <c r="A297" s="4">
        <v>296</v>
      </c>
      <c r="B297" t="s">
        <v>1351</v>
      </c>
      <c r="C297">
        <v>0.57733000000000001</v>
      </c>
      <c r="D297" t="s">
        <v>68</v>
      </c>
      <c r="E297" t="s">
        <v>72</v>
      </c>
      <c r="F297" t="s">
        <v>1352</v>
      </c>
      <c r="G297" t="s">
        <v>1353</v>
      </c>
      <c r="H297" t="s">
        <v>71</v>
      </c>
      <c r="I297" t="s">
        <v>72</v>
      </c>
      <c r="J297">
        <v>0</v>
      </c>
      <c r="K297" t="s">
        <v>1354</v>
      </c>
      <c r="L297" t="s">
        <v>1355</v>
      </c>
      <c r="M297" s="1">
        <f t="shared" si="4"/>
        <v>1334</v>
      </c>
    </row>
    <row r="298" spans="1:13" x14ac:dyDescent="0.3">
      <c r="A298">
        <v>297</v>
      </c>
      <c r="B298" t="s">
        <v>1356</v>
      </c>
      <c r="C298">
        <v>0.57655400000000001</v>
      </c>
      <c r="D298" t="s">
        <v>292</v>
      </c>
      <c r="E298" t="s">
        <v>1328</v>
      </c>
      <c r="F298" t="s">
        <v>1357</v>
      </c>
      <c r="G298" t="s">
        <v>1358</v>
      </c>
      <c r="H298" t="s">
        <v>71</v>
      </c>
      <c r="I298" t="s">
        <v>72</v>
      </c>
      <c r="J298">
        <v>0</v>
      </c>
      <c r="K298" t="s">
        <v>1359</v>
      </c>
      <c r="L298" t="s">
        <v>1360</v>
      </c>
      <c r="M298" s="1">
        <f t="shared" si="4"/>
        <v>1335</v>
      </c>
    </row>
    <row r="299" spans="1:13" x14ac:dyDescent="0.3">
      <c r="A299" s="4">
        <v>298</v>
      </c>
      <c r="B299" t="s">
        <v>1361</v>
      </c>
      <c r="C299">
        <v>0.57492200000000004</v>
      </c>
      <c r="D299" t="s">
        <v>68</v>
      </c>
      <c r="E299" t="s">
        <v>69</v>
      </c>
      <c r="F299" t="s">
        <v>1362</v>
      </c>
      <c r="G299" t="s">
        <v>1363</v>
      </c>
      <c r="H299" t="s">
        <v>71</v>
      </c>
      <c r="I299" t="s">
        <v>72</v>
      </c>
      <c r="J299">
        <v>0</v>
      </c>
      <c r="K299" t="s">
        <v>1364</v>
      </c>
      <c r="L299" t="s">
        <v>1365</v>
      </c>
      <c r="M299" s="1">
        <f t="shared" si="4"/>
        <v>1380</v>
      </c>
    </row>
    <row r="300" spans="1:13" x14ac:dyDescent="0.3">
      <c r="A300">
        <v>299</v>
      </c>
      <c r="B300" t="s">
        <v>1366</v>
      </c>
      <c r="C300">
        <v>0.57006400000000002</v>
      </c>
      <c r="D300" t="s">
        <v>68</v>
      </c>
      <c r="E300" t="s">
        <v>69</v>
      </c>
      <c r="F300" t="s">
        <v>1362</v>
      </c>
      <c r="G300" t="s">
        <v>1363</v>
      </c>
      <c r="H300" t="s">
        <v>71</v>
      </c>
      <c r="I300" t="s">
        <v>72</v>
      </c>
      <c r="J300">
        <v>0</v>
      </c>
      <c r="K300" t="s">
        <v>1367</v>
      </c>
      <c r="L300" t="s">
        <v>1368</v>
      </c>
      <c r="M300" s="1">
        <f t="shared" si="4"/>
        <v>1344</v>
      </c>
    </row>
    <row r="301" spans="1:13" x14ac:dyDescent="0.3">
      <c r="A301" s="4">
        <v>300</v>
      </c>
      <c r="B301" t="s">
        <v>1369</v>
      </c>
      <c r="C301">
        <v>0.56898599999999999</v>
      </c>
      <c r="D301" t="s">
        <v>68</v>
      </c>
      <c r="E301" t="s">
        <v>69</v>
      </c>
      <c r="F301" t="s">
        <v>1370</v>
      </c>
      <c r="G301" t="s">
        <v>1371</v>
      </c>
      <c r="H301" t="s">
        <v>71</v>
      </c>
      <c r="I301" t="s">
        <v>72</v>
      </c>
      <c r="J301">
        <v>0</v>
      </c>
      <c r="K301" t="s">
        <v>1372</v>
      </c>
      <c r="L301" t="s">
        <v>1373</v>
      </c>
      <c r="M301" s="1">
        <f t="shared" si="4"/>
        <v>1344</v>
      </c>
    </row>
    <row r="302" spans="1:13" x14ac:dyDescent="0.3">
      <c r="A302">
        <v>301</v>
      </c>
      <c r="B302" t="s">
        <v>1374</v>
      </c>
      <c r="C302">
        <v>0.56803700000000001</v>
      </c>
      <c r="D302" t="s">
        <v>1244</v>
      </c>
      <c r="E302" t="s">
        <v>1375</v>
      </c>
      <c r="F302" t="s">
        <v>1376</v>
      </c>
      <c r="G302" t="s">
        <v>1377</v>
      </c>
      <c r="H302" t="s">
        <v>71</v>
      </c>
      <c r="I302" t="s">
        <v>72</v>
      </c>
      <c r="J302">
        <v>0</v>
      </c>
      <c r="K302" t="s">
        <v>1378</v>
      </c>
      <c r="L302" t="s">
        <v>1379</v>
      </c>
      <c r="M302" s="1">
        <f t="shared" si="4"/>
        <v>1373</v>
      </c>
    </row>
    <row r="303" spans="1:13" x14ac:dyDescent="0.3">
      <c r="A303" s="4">
        <v>302</v>
      </c>
      <c r="B303" t="s">
        <v>1380</v>
      </c>
      <c r="C303">
        <v>0.56650800000000001</v>
      </c>
      <c r="D303" t="s">
        <v>68</v>
      </c>
      <c r="E303" t="s">
        <v>72</v>
      </c>
      <c r="F303" t="s">
        <v>72</v>
      </c>
      <c r="G303" t="s">
        <v>72</v>
      </c>
      <c r="H303" t="s">
        <v>85</v>
      </c>
      <c r="I303" t="s">
        <v>72</v>
      </c>
      <c r="J303">
        <v>0</v>
      </c>
      <c r="K303" t="s">
        <v>72</v>
      </c>
      <c r="L303" t="s">
        <v>1381</v>
      </c>
      <c r="M303" s="1">
        <f t="shared" si="4"/>
        <v>1313</v>
      </c>
    </row>
    <row r="304" spans="1:13" x14ac:dyDescent="0.3">
      <c r="A304">
        <v>303</v>
      </c>
      <c r="B304" t="s">
        <v>1382</v>
      </c>
      <c r="C304">
        <v>0.565724</v>
      </c>
      <c r="D304" t="s">
        <v>292</v>
      </c>
      <c r="E304" t="s">
        <v>1349</v>
      </c>
      <c r="F304" t="s">
        <v>1383</v>
      </c>
      <c r="G304" t="s">
        <v>1384</v>
      </c>
      <c r="H304" t="s">
        <v>85</v>
      </c>
      <c r="I304" t="s">
        <v>72</v>
      </c>
      <c r="J304">
        <v>0</v>
      </c>
      <c r="K304" t="s">
        <v>72</v>
      </c>
      <c r="L304" t="s">
        <v>1385</v>
      </c>
      <c r="M304" s="1">
        <f t="shared" si="4"/>
        <v>1384</v>
      </c>
    </row>
    <row r="305" spans="1:13" x14ac:dyDescent="0.3">
      <c r="A305" s="4">
        <v>304</v>
      </c>
      <c r="B305" t="s">
        <v>1386</v>
      </c>
      <c r="C305">
        <v>0.56381400000000004</v>
      </c>
      <c r="D305" t="s">
        <v>68</v>
      </c>
      <c r="E305" t="s">
        <v>69</v>
      </c>
      <c r="F305" t="s">
        <v>1387</v>
      </c>
      <c r="G305" t="s">
        <v>1388</v>
      </c>
      <c r="H305" t="s">
        <v>71</v>
      </c>
      <c r="I305" t="s">
        <v>72</v>
      </c>
      <c r="J305">
        <v>0</v>
      </c>
      <c r="K305" t="s">
        <v>1389</v>
      </c>
      <c r="L305" t="s">
        <v>1390</v>
      </c>
      <c r="M305" s="1">
        <f t="shared" si="4"/>
        <v>1398</v>
      </c>
    </row>
    <row r="306" spans="1:13" x14ac:dyDescent="0.3">
      <c r="A306">
        <v>305</v>
      </c>
      <c r="B306" t="s">
        <v>1391</v>
      </c>
      <c r="C306">
        <v>0.56322700000000003</v>
      </c>
      <c r="D306" t="s">
        <v>1244</v>
      </c>
      <c r="E306" t="s">
        <v>1276</v>
      </c>
      <c r="F306" t="s">
        <v>1392</v>
      </c>
      <c r="G306" t="s">
        <v>1393</v>
      </c>
      <c r="H306" t="s">
        <v>71</v>
      </c>
      <c r="I306" t="s">
        <v>72</v>
      </c>
      <c r="J306">
        <v>0</v>
      </c>
      <c r="K306" t="s">
        <v>1394</v>
      </c>
      <c r="L306" t="s">
        <v>1395</v>
      </c>
      <c r="M306" s="1">
        <f t="shared" si="4"/>
        <v>1391</v>
      </c>
    </row>
    <row r="307" spans="1:13" x14ac:dyDescent="0.3">
      <c r="A307" s="4">
        <v>306</v>
      </c>
      <c r="B307" t="s">
        <v>1396</v>
      </c>
      <c r="C307">
        <v>0.55581599999999998</v>
      </c>
      <c r="D307" t="s">
        <v>1244</v>
      </c>
      <c r="E307" t="s">
        <v>1276</v>
      </c>
      <c r="F307" t="s">
        <v>1397</v>
      </c>
      <c r="G307" t="s">
        <v>1398</v>
      </c>
      <c r="H307" t="s">
        <v>71</v>
      </c>
      <c r="I307" t="s">
        <v>72</v>
      </c>
      <c r="J307">
        <v>0</v>
      </c>
      <c r="K307" t="s">
        <v>1399</v>
      </c>
      <c r="L307" t="s">
        <v>1400</v>
      </c>
      <c r="M307" s="1">
        <f t="shared" si="4"/>
        <v>1395</v>
      </c>
    </row>
    <row r="308" spans="1:13" x14ac:dyDescent="0.3">
      <c r="A308">
        <v>307</v>
      </c>
      <c r="B308" t="s">
        <v>1401</v>
      </c>
      <c r="C308">
        <v>0.55040100000000003</v>
      </c>
      <c r="D308" t="s">
        <v>292</v>
      </c>
      <c r="E308" t="s">
        <v>1402</v>
      </c>
      <c r="F308" t="s">
        <v>72</v>
      </c>
      <c r="G308" t="s">
        <v>72</v>
      </c>
      <c r="H308" t="s">
        <v>85</v>
      </c>
      <c r="I308" t="s">
        <v>72</v>
      </c>
      <c r="J308">
        <v>0</v>
      </c>
      <c r="K308" t="s">
        <v>72</v>
      </c>
      <c r="L308" t="s">
        <v>1403</v>
      </c>
      <c r="M308" s="1">
        <f t="shared" si="4"/>
        <v>1387</v>
      </c>
    </row>
    <row r="309" spans="1:13" x14ac:dyDescent="0.3">
      <c r="A309" s="4">
        <v>308</v>
      </c>
      <c r="B309" t="s">
        <v>1404</v>
      </c>
      <c r="C309">
        <v>0.54803800000000003</v>
      </c>
      <c r="D309" t="s">
        <v>292</v>
      </c>
      <c r="E309" t="s">
        <v>1328</v>
      </c>
      <c r="F309" t="s">
        <v>1405</v>
      </c>
      <c r="G309" t="s">
        <v>1406</v>
      </c>
      <c r="H309" t="s">
        <v>71</v>
      </c>
      <c r="I309" t="s">
        <v>72</v>
      </c>
      <c r="J309">
        <v>0</v>
      </c>
      <c r="K309" t="s">
        <v>1407</v>
      </c>
      <c r="L309" t="s">
        <v>1408</v>
      </c>
      <c r="M309" s="1">
        <f t="shared" si="4"/>
        <v>1302</v>
      </c>
    </row>
    <row r="310" spans="1:13" x14ac:dyDescent="0.3">
      <c r="A310">
        <v>309</v>
      </c>
      <c r="B310" t="s">
        <v>1409</v>
      </c>
      <c r="C310">
        <v>0.54705800000000004</v>
      </c>
      <c r="D310" t="s">
        <v>68</v>
      </c>
      <c r="E310" t="s">
        <v>72</v>
      </c>
      <c r="F310" t="s">
        <v>72</v>
      </c>
      <c r="G310" t="s">
        <v>72</v>
      </c>
      <c r="H310" t="s">
        <v>85</v>
      </c>
      <c r="I310" t="s">
        <v>72</v>
      </c>
      <c r="J310">
        <v>0</v>
      </c>
      <c r="K310" t="s">
        <v>72</v>
      </c>
      <c r="L310" t="s">
        <v>1410</v>
      </c>
      <c r="M310" s="1">
        <f t="shared" si="4"/>
        <v>1308</v>
      </c>
    </row>
    <row r="311" spans="1:13" x14ac:dyDescent="0.3">
      <c r="A311" s="4">
        <v>310</v>
      </c>
      <c r="B311" t="s">
        <v>1411</v>
      </c>
      <c r="C311">
        <v>0.54457999999999995</v>
      </c>
      <c r="D311" t="s">
        <v>292</v>
      </c>
      <c r="E311" t="s">
        <v>1349</v>
      </c>
      <c r="F311" t="s">
        <v>1412</v>
      </c>
      <c r="G311" t="s">
        <v>1413</v>
      </c>
      <c r="H311" t="s">
        <v>71</v>
      </c>
      <c r="I311" t="s">
        <v>72</v>
      </c>
      <c r="J311">
        <v>0</v>
      </c>
      <c r="K311" t="s">
        <v>1414</v>
      </c>
      <c r="L311" t="s">
        <v>1415</v>
      </c>
      <c r="M311" s="1">
        <f t="shared" si="4"/>
        <v>1398</v>
      </c>
    </row>
    <row r="312" spans="1:13" x14ac:dyDescent="0.3">
      <c r="A312">
        <v>311</v>
      </c>
      <c r="B312" t="s">
        <v>1416</v>
      </c>
      <c r="C312">
        <v>0.54416100000000001</v>
      </c>
      <c r="D312" t="s">
        <v>1244</v>
      </c>
      <c r="E312" t="s">
        <v>1417</v>
      </c>
      <c r="F312" t="s">
        <v>72</v>
      </c>
      <c r="G312" t="s">
        <v>72</v>
      </c>
      <c r="H312" t="s">
        <v>85</v>
      </c>
      <c r="I312" t="s">
        <v>72</v>
      </c>
      <c r="J312">
        <v>0</v>
      </c>
      <c r="K312" t="s">
        <v>72</v>
      </c>
      <c r="L312" t="s">
        <v>1418</v>
      </c>
      <c r="M312" s="1">
        <f t="shared" si="4"/>
        <v>1307</v>
      </c>
    </row>
    <row r="313" spans="1:13" x14ac:dyDescent="0.3">
      <c r="A313" s="4">
        <v>312</v>
      </c>
      <c r="B313" t="s">
        <v>1419</v>
      </c>
      <c r="C313">
        <v>0.54251300000000002</v>
      </c>
      <c r="D313" t="s">
        <v>68</v>
      </c>
      <c r="E313" t="s">
        <v>69</v>
      </c>
      <c r="F313" t="s">
        <v>1420</v>
      </c>
      <c r="G313" t="s">
        <v>1421</v>
      </c>
      <c r="H313" t="s">
        <v>71</v>
      </c>
      <c r="I313" t="s">
        <v>72</v>
      </c>
      <c r="J313">
        <v>0</v>
      </c>
      <c r="K313" t="s">
        <v>1422</v>
      </c>
      <c r="L313" t="s">
        <v>1423</v>
      </c>
      <c r="M313" s="1">
        <f t="shared" si="4"/>
        <v>1392</v>
      </c>
    </row>
    <row r="314" spans="1:13" x14ac:dyDescent="0.3">
      <c r="A314">
        <v>313</v>
      </c>
      <c r="B314" t="s">
        <v>1424</v>
      </c>
      <c r="C314">
        <v>0.54083899999999996</v>
      </c>
      <c r="D314" t="s">
        <v>68</v>
      </c>
      <c r="E314" t="s">
        <v>69</v>
      </c>
      <c r="F314" t="s">
        <v>72</v>
      </c>
      <c r="G314" t="s">
        <v>72</v>
      </c>
      <c r="H314" t="s">
        <v>85</v>
      </c>
      <c r="I314" t="s">
        <v>72</v>
      </c>
      <c r="J314">
        <v>0</v>
      </c>
      <c r="K314" t="s">
        <v>72</v>
      </c>
      <c r="L314" t="s">
        <v>1425</v>
      </c>
      <c r="M314" s="1">
        <f t="shared" si="4"/>
        <v>1327</v>
      </c>
    </row>
    <row r="315" spans="1:13" x14ac:dyDescent="0.3">
      <c r="A315" s="4">
        <v>314</v>
      </c>
      <c r="B315" t="s">
        <v>1426</v>
      </c>
      <c r="C315">
        <v>0.53860699999999995</v>
      </c>
      <c r="D315" t="s">
        <v>68</v>
      </c>
      <c r="E315" t="s">
        <v>69</v>
      </c>
      <c r="F315" t="s">
        <v>72</v>
      </c>
      <c r="G315" t="s">
        <v>72</v>
      </c>
      <c r="H315" t="s">
        <v>85</v>
      </c>
      <c r="I315" t="s">
        <v>72</v>
      </c>
      <c r="J315">
        <v>0</v>
      </c>
      <c r="K315" t="s">
        <v>72</v>
      </c>
      <c r="L315" t="s">
        <v>1427</v>
      </c>
      <c r="M315" s="1">
        <f t="shared" si="4"/>
        <v>1399</v>
      </c>
    </row>
    <row r="316" spans="1:13" x14ac:dyDescent="0.3">
      <c r="A316">
        <v>315</v>
      </c>
      <c r="B316" t="s">
        <v>1428</v>
      </c>
      <c r="C316">
        <v>0.53674599999999995</v>
      </c>
      <c r="D316" t="s">
        <v>68</v>
      </c>
      <c r="E316" t="s">
        <v>69</v>
      </c>
      <c r="F316" t="s">
        <v>72</v>
      </c>
      <c r="G316" t="s">
        <v>72</v>
      </c>
      <c r="H316" t="s">
        <v>85</v>
      </c>
      <c r="I316" t="s">
        <v>72</v>
      </c>
      <c r="J316">
        <v>0</v>
      </c>
      <c r="K316" t="s">
        <v>72</v>
      </c>
      <c r="L316" t="s">
        <v>1429</v>
      </c>
      <c r="M316" s="1">
        <f t="shared" si="4"/>
        <v>1329</v>
      </c>
    </row>
    <row r="317" spans="1:13" x14ac:dyDescent="0.3">
      <c r="A317" s="4">
        <v>316</v>
      </c>
      <c r="B317" t="s">
        <v>1430</v>
      </c>
      <c r="C317">
        <v>0.53293900000000005</v>
      </c>
      <c r="D317" t="s">
        <v>1244</v>
      </c>
      <c r="E317" t="s">
        <v>1245</v>
      </c>
      <c r="F317" t="s">
        <v>1431</v>
      </c>
      <c r="G317" t="s">
        <v>1432</v>
      </c>
      <c r="H317" t="s">
        <v>71</v>
      </c>
      <c r="I317" t="s">
        <v>72</v>
      </c>
      <c r="J317">
        <v>0</v>
      </c>
      <c r="K317" t="s">
        <v>1433</v>
      </c>
      <c r="L317" t="s">
        <v>1434</v>
      </c>
      <c r="M317" s="1">
        <f t="shared" si="4"/>
        <v>1336</v>
      </c>
    </row>
    <row r="318" spans="1:13" x14ac:dyDescent="0.3">
      <c r="A318">
        <v>317</v>
      </c>
      <c r="B318" t="s">
        <v>1435</v>
      </c>
      <c r="C318">
        <v>0.53180400000000005</v>
      </c>
      <c r="D318" t="s">
        <v>1244</v>
      </c>
      <c r="E318" t="s">
        <v>1276</v>
      </c>
      <c r="F318" t="s">
        <v>1436</v>
      </c>
      <c r="G318" t="s">
        <v>1437</v>
      </c>
      <c r="H318" t="s">
        <v>71</v>
      </c>
      <c r="I318" t="s">
        <v>72</v>
      </c>
      <c r="J318">
        <v>0</v>
      </c>
      <c r="K318" t="s">
        <v>1438</v>
      </c>
      <c r="L318" t="s">
        <v>1439</v>
      </c>
      <c r="M318" s="1">
        <f t="shared" si="4"/>
        <v>1334</v>
      </c>
    </row>
    <row r="319" spans="1:13" x14ac:dyDescent="0.3">
      <c r="A319" s="4">
        <v>318</v>
      </c>
      <c r="B319" t="s">
        <v>1440</v>
      </c>
      <c r="C319">
        <v>0.52834899999999996</v>
      </c>
      <c r="D319" t="s">
        <v>68</v>
      </c>
      <c r="E319" t="s">
        <v>69</v>
      </c>
      <c r="F319" t="s">
        <v>1441</v>
      </c>
      <c r="G319" t="s">
        <v>1442</v>
      </c>
      <c r="H319" t="s">
        <v>71</v>
      </c>
      <c r="I319" t="s">
        <v>72</v>
      </c>
      <c r="J319">
        <v>0</v>
      </c>
      <c r="K319" t="s">
        <v>1443</v>
      </c>
      <c r="L319" t="s">
        <v>1444</v>
      </c>
      <c r="M319" s="1">
        <f t="shared" si="4"/>
        <v>1384</v>
      </c>
    </row>
    <row r="320" spans="1:13" x14ac:dyDescent="0.3">
      <c r="A320">
        <v>319</v>
      </c>
      <c r="B320" t="s">
        <v>1445</v>
      </c>
      <c r="C320">
        <v>0.52834700000000001</v>
      </c>
      <c r="D320" t="s">
        <v>292</v>
      </c>
      <c r="E320" t="s">
        <v>1265</v>
      </c>
      <c r="F320" t="s">
        <v>896</v>
      </c>
      <c r="G320" t="s">
        <v>897</v>
      </c>
      <c r="H320" t="s">
        <v>71</v>
      </c>
      <c r="I320" t="s">
        <v>72</v>
      </c>
      <c r="J320">
        <v>0</v>
      </c>
      <c r="K320" t="s">
        <v>1446</v>
      </c>
      <c r="L320" t="s">
        <v>1447</v>
      </c>
      <c r="M320" s="1">
        <f t="shared" si="4"/>
        <v>1340</v>
      </c>
    </row>
    <row r="321" spans="1:13" x14ac:dyDescent="0.3">
      <c r="A321" s="4">
        <v>320</v>
      </c>
      <c r="B321" t="s">
        <v>1448</v>
      </c>
      <c r="C321">
        <v>0.52749800000000002</v>
      </c>
      <c r="D321" t="s">
        <v>68</v>
      </c>
      <c r="E321" t="s">
        <v>72</v>
      </c>
      <c r="F321" t="s">
        <v>72</v>
      </c>
      <c r="G321" t="s">
        <v>72</v>
      </c>
      <c r="H321" t="s">
        <v>85</v>
      </c>
      <c r="I321" t="s">
        <v>72</v>
      </c>
      <c r="J321">
        <v>0</v>
      </c>
      <c r="K321" t="s">
        <v>72</v>
      </c>
      <c r="L321" t="s">
        <v>1449</v>
      </c>
      <c r="M321" s="1">
        <f t="shared" si="4"/>
        <v>1320</v>
      </c>
    </row>
    <row r="322" spans="1:13" x14ac:dyDescent="0.3">
      <c r="A322">
        <v>321</v>
      </c>
      <c r="B322" t="s">
        <v>1450</v>
      </c>
      <c r="C322">
        <v>0.52694300000000005</v>
      </c>
      <c r="D322" t="s">
        <v>292</v>
      </c>
      <c r="E322" t="s">
        <v>348</v>
      </c>
      <c r="F322" t="s">
        <v>1451</v>
      </c>
      <c r="G322" t="s">
        <v>1452</v>
      </c>
      <c r="H322" t="s">
        <v>71</v>
      </c>
      <c r="I322" t="s">
        <v>72</v>
      </c>
      <c r="J322">
        <v>0</v>
      </c>
      <c r="K322" t="s">
        <v>1453</v>
      </c>
      <c r="L322" t="s">
        <v>1454</v>
      </c>
      <c r="M322" s="1">
        <f t="shared" ref="M322:M334" si="5">LEN(L322)</f>
        <v>1305</v>
      </c>
    </row>
    <row r="323" spans="1:13" x14ac:dyDescent="0.3">
      <c r="A323" s="4">
        <v>322</v>
      </c>
      <c r="B323" t="s">
        <v>1455</v>
      </c>
      <c r="C323">
        <v>0.52594099999999999</v>
      </c>
      <c r="D323" t="s">
        <v>68</v>
      </c>
      <c r="E323" t="s">
        <v>72</v>
      </c>
      <c r="F323" t="s">
        <v>1456</v>
      </c>
      <c r="G323" t="s">
        <v>1457</v>
      </c>
      <c r="H323" t="s">
        <v>85</v>
      </c>
      <c r="I323" t="s">
        <v>72</v>
      </c>
      <c r="J323">
        <v>0</v>
      </c>
      <c r="K323" t="s">
        <v>72</v>
      </c>
      <c r="L323" t="s">
        <v>1458</v>
      </c>
      <c r="M323" s="1">
        <f t="shared" si="5"/>
        <v>1332</v>
      </c>
    </row>
    <row r="324" spans="1:13" x14ac:dyDescent="0.3">
      <c r="A324">
        <v>323</v>
      </c>
      <c r="B324" t="s">
        <v>1459</v>
      </c>
      <c r="C324">
        <v>0.52263400000000004</v>
      </c>
      <c r="D324" t="s">
        <v>68</v>
      </c>
      <c r="E324" t="s">
        <v>72</v>
      </c>
      <c r="F324" t="s">
        <v>1460</v>
      </c>
      <c r="G324" t="s">
        <v>1461</v>
      </c>
      <c r="H324" t="s">
        <v>71</v>
      </c>
      <c r="I324" t="s">
        <v>72</v>
      </c>
      <c r="J324">
        <v>0</v>
      </c>
      <c r="K324" t="s">
        <v>1462</v>
      </c>
      <c r="L324" t="s">
        <v>1463</v>
      </c>
      <c r="M324" s="1">
        <f t="shared" si="5"/>
        <v>1309</v>
      </c>
    </row>
    <row r="325" spans="1:13" x14ac:dyDescent="0.3">
      <c r="A325" s="4">
        <v>324</v>
      </c>
      <c r="B325" t="s">
        <v>1464</v>
      </c>
      <c r="C325">
        <v>0.51444800000000002</v>
      </c>
      <c r="D325" t="s">
        <v>292</v>
      </c>
      <c r="E325" t="s">
        <v>1328</v>
      </c>
      <c r="F325" t="s">
        <v>1465</v>
      </c>
      <c r="G325" t="s">
        <v>1466</v>
      </c>
      <c r="H325" t="s">
        <v>71</v>
      </c>
      <c r="I325" t="s">
        <v>72</v>
      </c>
      <c r="J325">
        <v>0</v>
      </c>
      <c r="K325" t="s">
        <v>1467</v>
      </c>
      <c r="L325" t="s">
        <v>1468</v>
      </c>
      <c r="M325" s="1">
        <f t="shared" si="5"/>
        <v>1315</v>
      </c>
    </row>
    <row r="326" spans="1:13" x14ac:dyDescent="0.3">
      <c r="A326">
        <v>325</v>
      </c>
      <c r="B326" t="s">
        <v>1469</v>
      </c>
      <c r="C326">
        <v>0.51346700000000001</v>
      </c>
      <c r="D326" t="s">
        <v>68</v>
      </c>
      <c r="E326" t="s">
        <v>72</v>
      </c>
      <c r="F326" t="s">
        <v>72</v>
      </c>
      <c r="G326" t="s">
        <v>72</v>
      </c>
      <c r="H326" t="s">
        <v>85</v>
      </c>
      <c r="I326" t="s">
        <v>72</v>
      </c>
      <c r="J326">
        <v>0</v>
      </c>
      <c r="K326" t="s">
        <v>72</v>
      </c>
      <c r="L326" t="s">
        <v>1470</v>
      </c>
      <c r="M326" s="1">
        <f t="shared" si="5"/>
        <v>1392</v>
      </c>
    </row>
    <row r="327" spans="1:13" x14ac:dyDescent="0.3">
      <c r="A327" s="4">
        <v>326</v>
      </c>
      <c r="B327" t="s">
        <v>1471</v>
      </c>
      <c r="C327">
        <v>0.51156699999999999</v>
      </c>
      <c r="D327" t="s">
        <v>1244</v>
      </c>
      <c r="E327" t="s">
        <v>1472</v>
      </c>
      <c r="F327" t="s">
        <v>1473</v>
      </c>
      <c r="G327" t="s">
        <v>1474</v>
      </c>
      <c r="H327" t="s">
        <v>71</v>
      </c>
      <c r="I327" t="s">
        <v>72</v>
      </c>
      <c r="J327">
        <v>0</v>
      </c>
      <c r="K327" t="s">
        <v>1475</v>
      </c>
      <c r="L327" t="s">
        <v>1476</v>
      </c>
      <c r="M327" s="1">
        <f t="shared" si="5"/>
        <v>1383</v>
      </c>
    </row>
    <row r="328" spans="1:13" x14ac:dyDescent="0.3">
      <c r="A328">
        <v>327</v>
      </c>
      <c r="B328" t="s">
        <v>1477</v>
      </c>
      <c r="C328">
        <v>0.51127199999999995</v>
      </c>
      <c r="D328" t="s">
        <v>1244</v>
      </c>
      <c r="E328" t="s">
        <v>1478</v>
      </c>
      <c r="F328" t="s">
        <v>1479</v>
      </c>
      <c r="G328" t="s">
        <v>1480</v>
      </c>
      <c r="H328" t="s">
        <v>71</v>
      </c>
      <c r="I328" t="s">
        <v>72</v>
      </c>
      <c r="J328">
        <v>0</v>
      </c>
      <c r="K328" t="s">
        <v>1481</v>
      </c>
      <c r="L328" t="s">
        <v>1482</v>
      </c>
      <c r="M328" s="1">
        <f t="shared" si="5"/>
        <v>1321</v>
      </c>
    </row>
    <row r="329" spans="1:13" x14ac:dyDescent="0.3">
      <c r="A329" s="4">
        <v>328</v>
      </c>
      <c r="B329" t="s">
        <v>1483</v>
      </c>
      <c r="C329">
        <v>0.51104899999999998</v>
      </c>
      <c r="D329" t="s">
        <v>68</v>
      </c>
      <c r="E329" t="s">
        <v>69</v>
      </c>
      <c r="F329" t="s">
        <v>1484</v>
      </c>
      <c r="G329" t="s">
        <v>1485</v>
      </c>
      <c r="H329" t="s">
        <v>71</v>
      </c>
      <c r="I329" t="s">
        <v>72</v>
      </c>
      <c r="J329">
        <v>0</v>
      </c>
      <c r="K329" t="s">
        <v>1486</v>
      </c>
      <c r="L329" t="s">
        <v>1487</v>
      </c>
      <c r="M329" s="1">
        <f t="shared" si="5"/>
        <v>1399</v>
      </c>
    </row>
    <row r="330" spans="1:13" x14ac:dyDescent="0.3">
      <c r="A330">
        <v>329</v>
      </c>
      <c r="B330" t="s">
        <v>1488</v>
      </c>
      <c r="C330">
        <v>0.50525699999999996</v>
      </c>
      <c r="D330" t="s">
        <v>1244</v>
      </c>
      <c r="E330" t="s">
        <v>1245</v>
      </c>
      <c r="F330" t="s">
        <v>1489</v>
      </c>
      <c r="G330" t="s">
        <v>1490</v>
      </c>
      <c r="H330" t="s">
        <v>71</v>
      </c>
      <c r="I330" t="s">
        <v>72</v>
      </c>
      <c r="J330">
        <v>0</v>
      </c>
      <c r="K330" t="s">
        <v>1491</v>
      </c>
      <c r="L330" t="s">
        <v>1492</v>
      </c>
      <c r="M330" s="1">
        <f t="shared" si="5"/>
        <v>1399</v>
      </c>
    </row>
    <row r="331" spans="1:13" x14ac:dyDescent="0.3">
      <c r="A331" s="4">
        <v>330</v>
      </c>
      <c r="B331" t="s">
        <v>1493</v>
      </c>
      <c r="C331">
        <v>0.50473999999999997</v>
      </c>
      <c r="D331" t="s">
        <v>68</v>
      </c>
      <c r="E331" t="s">
        <v>69</v>
      </c>
      <c r="F331" t="s">
        <v>1494</v>
      </c>
      <c r="G331" t="s">
        <v>1495</v>
      </c>
      <c r="H331" t="s">
        <v>71</v>
      </c>
      <c r="I331" t="s">
        <v>72</v>
      </c>
      <c r="J331">
        <v>0</v>
      </c>
      <c r="K331" t="s">
        <v>1496</v>
      </c>
      <c r="L331" t="s">
        <v>1497</v>
      </c>
      <c r="M331" s="1">
        <f t="shared" si="5"/>
        <v>1399</v>
      </c>
    </row>
    <row r="332" spans="1:13" x14ac:dyDescent="0.3">
      <c r="A332">
        <v>331</v>
      </c>
      <c r="B332" t="s">
        <v>1498</v>
      </c>
      <c r="C332">
        <v>0.50251800000000002</v>
      </c>
      <c r="D332" t="s">
        <v>68</v>
      </c>
      <c r="E332" t="s">
        <v>1499</v>
      </c>
      <c r="F332" t="s">
        <v>72</v>
      </c>
      <c r="G332" t="s">
        <v>72</v>
      </c>
      <c r="H332" t="s">
        <v>85</v>
      </c>
      <c r="I332" t="s">
        <v>72</v>
      </c>
      <c r="J332">
        <v>0</v>
      </c>
      <c r="K332" t="s">
        <v>72</v>
      </c>
      <c r="L332" t="s">
        <v>1500</v>
      </c>
      <c r="M332" s="1">
        <f t="shared" si="5"/>
        <v>1383</v>
      </c>
    </row>
    <row r="333" spans="1:13" x14ac:dyDescent="0.3">
      <c r="A333" s="4">
        <v>332</v>
      </c>
      <c r="B333" t="s">
        <v>1501</v>
      </c>
      <c r="C333">
        <v>0.50063899999999995</v>
      </c>
      <c r="D333" t="s">
        <v>292</v>
      </c>
      <c r="E333" t="s">
        <v>1328</v>
      </c>
      <c r="F333" t="s">
        <v>1502</v>
      </c>
      <c r="G333" t="s">
        <v>1503</v>
      </c>
      <c r="H333" t="s">
        <v>71</v>
      </c>
      <c r="I333" t="s">
        <v>72</v>
      </c>
      <c r="J333">
        <v>0</v>
      </c>
      <c r="K333" t="s">
        <v>1504</v>
      </c>
      <c r="L333" t="s">
        <v>1505</v>
      </c>
      <c r="M333" s="1">
        <f t="shared" si="5"/>
        <v>1311</v>
      </c>
    </row>
    <row r="334" spans="1:13" x14ac:dyDescent="0.3">
      <c r="A334">
        <v>333</v>
      </c>
      <c r="B334" t="s">
        <v>1506</v>
      </c>
      <c r="C334">
        <v>0.50032299999999996</v>
      </c>
      <c r="D334" t="s">
        <v>68</v>
      </c>
      <c r="E334" t="s">
        <v>69</v>
      </c>
      <c r="F334" t="s">
        <v>1507</v>
      </c>
      <c r="G334" t="s">
        <v>1508</v>
      </c>
      <c r="H334" t="s">
        <v>71</v>
      </c>
      <c r="I334" t="s">
        <v>72</v>
      </c>
      <c r="J334">
        <v>0</v>
      </c>
      <c r="K334" t="s">
        <v>1509</v>
      </c>
      <c r="L334" t="s">
        <v>1510</v>
      </c>
      <c r="M334" s="1">
        <f t="shared" si="5"/>
        <v>1333</v>
      </c>
    </row>
  </sheetData>
  <sortState ref="A2:M334">
    <sortCondition descending="1" ref="J1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"/>
  <sheetViews>
    <sheetView workbookViewId="0">
      <selection activeCell="J36" sqref="J36"/>
    </sheetView>
  </sheetViews>
  <sheetFormatPr defaultRowHeight="14" x14ac:dyDescent="0.3"/>
  <sheetData>
    <row r="1" spans="1:23" x14ac:dyDescent="0.3">
      <c r="A1" s="1" t="s">
        <v>1512</v>
      </c>
      <c r="B1" s="1" t="s">
        <v>1513</v>
      </c>
      <c r="C1" s="1" t="s">
        <v>1514</v>
      </c>
      <c r="D1" s="1" t="s">
        <v>1515</v>
      </c>
      <c r="E1" s="1" t="s">
        <v>1516</v>
      </c>
      <c r="F1" s="1" t="s">
        <v>1517</v>
      </c>
      <c r="G1" s="1" t="s">
        <v>1518</v>
      </c>
      <c r="H1" s="1" t="s">
        <v>1519</v>
      </c>
      <c r="I1" s="1" t="s">
        <v>1520</v>
      </c>
      <c r="J1" s="1" t="s">
        <v>1521</v>
      </c>
      <c r="K1" s="1" t="s">
        <v>1522</v>
      </c>
      <c r="L1" s="1" t="s">
        <v>1523</v>
      </c>
      <c r="M1" s="1" t="s">
        <v>1524</v>
      </c>
      <c r="N1" s="1" t="s">
        <v>1525</v>
      </c>
      <c r="O1" s="1" t="s">
        <v>1526</v>
      </c>
      <c r="P1" s="1" t="s">
        <v>1519</v>
      </c>
      <c r="Q1" s="1" t="s">
        <v>1520</v>
      </c>
      <c r="R1" s="1" t="s">
        <v>1521</v>
      </c>
      <c r="S1" s="1" t="s">
        <v>1522</v>
      </c>
      <c r="T1" s="1" t="s">
        <v>1523</v>
      </c>
      <c r="U1" s="1" t="s">
        <v>1524</v>
      </c>
      <c r="V1" s="1" t="s">
        <v>1527</v>
      </c>
      <c r="W1" s="1" t="s">
        <v>1528</v>
      </c>
    </row>
    <row r="2" spans="1:23" x14ac:dyDescent="0.3">
      <c r="A2" s="1" t="s">
        <v>1529</v>
      </c>
      <c r="B2" s="1">
        <v>9</v>
      </c>
      <c r="C2" s="1">
        <v>31</v>
      </c>
      <c r="D2" s="1" t="s">
        <v>1530</v>
      </c>
      <c r="E2" s="1">
        <v>23</v>
      </c>
      <c r="F2" s="5">
        <v>0.4</v>
      </c>
      <c r="G2" s="1" t="s">
        <v>1531</v>
      </c>
      <c r="H2" s="1">
        <v>1</v>
      </c>
      <c r="I2" s="1">
        <v>0</v>
      </c>
      <c r="J2" s="1">
        <v>0</v>
      </c>
      <c r="K2" s="1">
        <v>0</v>
      </c>
      <c r="L2" s="1">
        <v>3</v>
      </c>
      <c r="M2" s="1">
        <v>2</v>
      </c>
      <c r="N2" s="1">
        <v>5</v>
      </c>
      <c r="O2" s="1" t="s">
        <v>1531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 t="s">
        <v>1532</v>
      </c>
    </row>
    <row r="3" spans="1:23" x14ac:dyDescent="0.3">
      <c r="A3" s="1" t="s">
        <v>1533</v>
      </c>
      <c r="B3" s="1">
        <v>21</v>
      </c>
      <c r="C3" s="1">
        <v>43</v>
      </c>
      <c r="D3" s="1" t="s">
        <v>1534</v>
      </c>
      <c r="E3" s="1">
        <v>23</v>
      </c>
      <c r="F3" s="5">
        <v>0.3</v>
      </c>
      <c r="G3" s="1" t="s">
        <v>1531</v>
      </c>
      <c r="H3" s="1">
        <v>1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1</v>
      </c>
      <c r="O3" s="1" t="s">
        <v>1531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 t="s">
        <v>1532</v>
      </c>
    </row>
    <row r="4" spans="1:23" x14ac:dyDescent="0.3">
      <c r="A4" s="1" t="s">
        <v>1535</v>
      </c>
      <c r="B4" s="1">
        <v>64</v>
      </c>
      <c r="C4" s="1">
        <v>86</v>
      </c>
      <c r="D4" s="1" t="s">
        <v>1536</v>
      </c>
      <c r="E4" s="1">
        <v>23</v>
      </c>
      <c r="F4" s="5">
        <v>0.5</v>
      </c>
      <c r="G4" s="1" t="s">
        <v>1531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 t="s">
        <v>1531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 t="s">
        <v>1532</v>
      </c>
    </row>
    <row r="5" spans="1:23" x14ac:dyDescent="0.3">
      <c r="A5" s="1" t="s">
        <v>1537</v>
      </c>
      <c r="B5" s="1">
        <v>84</v>
      </c>
      <c r="C5" s="1">
        <v>106</v>
      </c>
      <c r="D5" s="1" t="s">
        <v>1538</v>
      </c>
      <c r="E5" s="1">
        <v>23</v>
      </c>
      <c r="F5" s="5">
        <v>0.35</v>
      </c>
      <c r="G5" s="1" t="s">
        <v>1531</v>
      </c>
      <c r="H5" s="1">
        <v>1</v>
      </c>
      <c r="I5" s="1">
        <v>0</v>
      </c>
      <c r="J5" s="1">
        <v>0</v>
      </c>
      <c r="K5" s="1">
        <v>0</v>
      </c>
      <c r="L5" s="1">
        <v>1</v>
      </c>
      <c r="M5" s="1">
        <v>2</v>
      </c>
      <c r="N5" s="1">
        <v>3</v>
      </c>
      <c r="O5" s="1" t="s">
        <v>1531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s">
        <v>1532</v>
      </c>
    </row>
    <row r="6" spans="1:23" x14ac:dyDescent="0.3">
      <c r="A6" s="1" t="s">
        <v>1539</v>
      </c>
      <c r="B6" s="1">
        <v>85</v>
      </c>
      <c r="C6" s="1">
        <v>107</v>
      </c>
      <c r="D6" s="1" t="s">
        <v>1540</v>
      </c>
      <c r="E6" s="1">
        <v>23</v>
      </c>
      <c r="F6" s="5">
        <v>0.3</v>
      </c>
      <c r="G6" s="1" t="s">
        <v>1531</v>
      </c>
      <c r="H6" s="1">
        <v>1</v>
      </c>
      <c r="I6" s="1">
        <v>0</v>
      </c>
      <c r="J6" s="1">
        <v>0</v>
      </c>
      <c r="K6" s="1">
        <v>0</v>
      </c>
      <c r="L6" s="1">
        <v>1</v>
      </c>
      <c r="M6" s="1">
        <v>0</v>
      </c>
      <c r="N6" s="1">
        <v>1</v>
      </c>
      <c r="O6" s="1" t="s">
        <v>1531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1532</v>
      </c>
    </row>
    <row r="7" spans="1:23" x14ac:dyDescent="0.3">
      <c r="A7" s="1" t="s">
        <v>1541</v>
      </c>
      <c r="B7" s="1">
        <v>90</v>
      </c>
      <c r="C7" s="1">
        <v>112</v>
      </c>
      <c r="D7" s="1" t="s">
        <v>1542</v>
      </c>
      <c r="E7" s="1">
        <v>23</v>
      </c>
      <c r="F7" s="5">
        <v>0.35</v>
      </c>
      <c r="G7" s="1" t="s">
        <v>1531</v>
      </c>
      <c r="H7" s="1">
        <v>1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1</v>
      </c>
      <c r="O7" s="1" t="s">
        <v>1531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s">
        <v>1532</v>
      </c>
    </row>
    <row r="8" spans="1:23" x14ac:dyDescent="0.3">
      <c r="A8" s="1" t="s">
        <v>1543</v>
      </c>
      <c r="B8" s="1">
        <v>91</v>
      </c>
      <c r="C8" s="1">
        <v>113</v>
      </c>
      <c r="D8" s="1" t="s">
        <v>1544</v>
      </c>
      <c r="E8" s="1">
        <v>23</v>
      </c>
      <c r="F8" s="5">
        <v>0.35</v>
      </c>
      <c r="G8" s="1" t="s">
        <v>1531</v>
      </c>
      <c r="H8" s="1">
        <v>1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1</v>
      </c>
      <c r="O8" s="1" t="s">
        <v>1531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 t="s">
        <v>1532</v>
      </c>
    </row>
    <row r="9" spans="1:23" x14ac:dyDescent="0.3">
      <c r="A9" s="1" t="s">
        <v>1545</v>
      </c>
      <c r="B9" s="1">
        <v>96</v>
      </c>
      <c r="C9" s="1">
        <v>118</v>
      </c>
      <c r="D9" s="1" t="s">
        <v>1546</v>
      </c>
      <c r="E9" s="1">
        <v>23</v>
      </c>
      <c r="F9" s="5">
        <v>0.5</v>
      </c>
      <c r="G9" s="1" t="s">
        <v>1531</v>
      </c>
      <c r="H9" s="1">
        <v>1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2</v>
      </c>
      <c r="O9" s="1" t="s">
        <v>1531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s">
        <v>1532</v>
      </c>
    </row>
    <row r="10" spans="1:23" x14ac:dyDescent="0.3">
      <c r="A10" s="3" t="s">
        <v>1547</v>
      </c>
      <c r="B10" s="3">
        <v>97</v>
      </c>
      <c r="C10" s="3">
        <v>119</v>
      </c>
      <c r="D10" s="3" t="s">
        <v>1548</v>
      </c>
      <c r="E10" s="3">
        <v>23</v>
      </c>
      <c r="F10" s="6">
        <v>0.5</v>
      </c>
      <c r="G10" s="3" t="s">
        <v>1531</v>
      </c>
      <c r="H10" s="3">
        <v>1</v>
      </c>
      <c r="I10" s="3">
        <v>0</v>
      </c>
      <c r="J10" s="3">
        <v>0</v>
      </c>
      <c r="K10" s="3">
        <v>0</v>
      </c>
      <c r="L10" s="3">
        <v>1</v>
      </c>
      <c r="M10" s="3">
        <v>1</v>
      </c>
      <c r="N10" s="3">
        <v>2</v>
      </c>
      <c r="O10" s="3" t="s">
        <v>1531</v>
      </c>
      <c r="P10" s="3">
        <v>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 t="s">
        <v>1532</v>
      </c>
    </row>
    <row r="11" spans="1:23" x14ac:dyDescent="0.3">
      <c r="A11" s="1" t="s">
        <v>1549</v>
      </c>
      <c r="B11" s="1">
        <v>144</v>
      </c>
      <c r="C11" s="1">
        <v>166</v>
      </c>
      <c r="D11" s="1" t="s">
        <v>1550</v>
      </c>
      <c r="E11" s="1">
        <v>23</v>
      </c>
      <c r="F11" s="5">
        <v>0.45</v>
      </c>
      <c r="G11" s="1" t="s">
        <v>1531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 t="s">
        <v>1531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1532</v>
      </c>
    </row>
    <row r="12" spans="1:23" x14ac:dyDescent="0.3">
      <c r="A12" s="1" t="s">
        <v>1551</v>
      </c>
      <c r="B12" s="1">
        <v>145</v>
      </c>
      <c r="C12" s="1">
        <v>167</v>
      </c>
      <c r="D12" s="1" t="s">
        <v>1552</v>
      </c>
      <c r="E12" s="1">
        <v>23</v>
      </c>
      <c r="F12" s="5">
        <v>0.45</v>
      </c>
      <c r="G12" s="1" t="s">
        <v>1531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 t="s">
        <v>1531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 t="s">
        <v>1532</v>
      </c>
    </row>
    <row r="13" spans="1:23" x14ac:dyDescent="0.3">
      <c r="A13" s="1" t="s">
        <v>1553</v>
      </c>
      <c r="B13" s="1">
        <v>148</v>
      </c>
      <c r="C13" s="1">
        <v>170</v>
      </c>
      <c r="D13" s="1" t="s">
        <v>1554</v>
      </c>
      <c r="E13" s="1">
        <v>23</v>
      </c>
      <c r="F13" s="5">
        <v>0.5</v>
      </c>
      <c r="G13" s="1" t="s">
        <v>1531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 t="s">
        <v>1531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1532</v>
      </c>
    </row>
    <row r="14" spans="1:23" x14ac:dyDescent="0.3">
      <c r="A14" s="1" t="s">
        <v>1555</v>
      </c>
      <c r="B14" s="1">
        <v>167</v>
      </c>
      <c r="C14" s="1">
        <v>189</v>
      </c>
      <c r="D14" s="1" t="s">
        <v>1556</v>
      </c>
      <c r="E14" s="1">
        <v>23</v>
      </c>
      <c r="F14" s="5">
        <v>0.5</v>
      </c>
      <c r="G14" s="1" t="s">
        <v>1531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 t="s">
        <v>1531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 t="s">
        <v>1532</v>
      </c>
    </row>
    <row r="15" spans="1:23" x14ac:dyDescent="0.3">
      <c r="A15" s="1" t="s">
        <v>1557</v>
      </c>
      <c r="B15" s="1">
        <v>168</v>
      </c>
      <c r="C15" s="1">
        <v>190</v>
      </c>
      <c r="D15" s="1" t="s">
        <v>1558</v>
      </c>
      <c r="E15" s="1">
        <v>23</v>
      </c>
      <c r="F15" s="5">
        <v>0.45</v>
      </c>
      <c r="G15" s="1" t="s">
        <v>1531</v>
      </c>
      <c r="H15" s="1">
        <v>1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 t="s">
        <v>1531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1532</v>
      </c>
    </row>
    <row r="16" spans="1:23" x14ac:dyDescent="0.3">
      <c r="A16" s="1" t="s">
        <v>1559</v>
      </c>
      <c r="B16" s="1">
        <v>196</v>
      </c>
      <c r="C16" s="1">
        <v>218</v>
      </c>
      <c r="D16" s="1" t="s">
        <v>1560</v>
      </c>
      <c r="E16" s="1">
        <v>23</v>
      </c>
      <c r="F16" s="5">
        <v>0.3</v>
      </c>
      <c r="G16" s="1" t="s">
        <v>1531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 t="s">
        <v>1531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1532</v>
      </c>
    </row>
    <row r="17" spans="1:23" x14ac:dyDescent="0.3">
      <c r="A17" s="1" t="s">
        <v>1561</v>
      </c>
      <c r="B17" s="1">
        <v>204</v>
      </c>
      <c r="C17" s="1">
        <v>226</v>
      </c>
      <c r="D17" s="1" t="s">
        <v>1562</v>
      </c>
      <c r="E17" s="1">
        <v>23</v>
      </c>
      <c r="F17" s="5">
        <v>0.35</v>
      </c>
      <c r="G17" s="1" t="s">
        <v>1531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 t="s">
        <v>1531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1532</v>
      </c>
    </row>
    <row r="18" spans="1:23" x14ac:dyDescent="0.3">
      <c r="A18" s="1" t="s">
        <v>1563</v>
      </c>
      <c r="B18" s="1">
        <v>261</v>
      </c>
      <c r="C18" s="1">
        <v>283</v>
      </c>
      <c r="D18" s="1" t="s">
        <v>1564</v>
      </c>
      <c r="E18" s="1">
        <v>23</v>
      </c>
      <c r="F18" s="5">
        <v>0.45</v>
      </c>
      <c r="G18" s="1" t="s">
        <v>1531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 t="s">
        <v>1531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 t="s">
        <v>1532</v>
      </c>
    </row>
    <row r="19" spans="1:23" x14ac:dyDescent="0.3">
      <c r="A19" s="1" t="s">
        <v>1565</v>
      </c>
      <c r="B19" s="1">
        <v>262</v>
      </c>
      <c r="C19" s="1">
        <v>284</v>
      </c>
      <c r="D19" s="1" t="s">
        <v>1566</v>
      </c>
      <c r="E19" s="1">
        <v>23</v>
      </c>
      <c r="F19" s="5">
        <v>0.4</v>
      </c>
      <c r="G19" s="1" t="s">
        <v>1531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 t="s">
        <v>1531</v>
      </c>
      <c r="P19" s="1">
        <v>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 t="s">
        <v>1532</v>
      </c>
    </row>
    <row r="20" spans="1:23" x14ac:dyDescent="0.3">
      <c r="A20" s="1" t="s">
        <v>1567</v>
      </c>
      <c r="B20" s="1">
        <v>294</v>
      </c>
      <c r="C20" s="1">
        <v>316</v>
      </c>
      <c r="D20" s="1" t="s">
        <v>1568</v>
      </c>
      <c r="E20" s="1">
        <v>23</v>
      </c>
      <c r="F20" s="5">
        <v>0.35</v>
      </c>
      <c r="G20" s="1" t="s">
        <v>1531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 t="s">
        <v>1531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s">
        <v>1532</v>
      </c>
    </row>
    <row r="21" spans="1:23" x14ac:dyDescent="0.3">
      <c r="A21" s="1" t="s">
        <v>1569</v>
      </c>
      <c r="B21" s="1">
        <v>298</v>
      </c>
      <c r="C21" s="1">
        <v>320</v>
      </c>
      <c r="D21" s="1" t="s">
        <v>1570</v>
      </c>
      <c r="E21" s="1">
        <v>23</v>
      </c>
      <c r="F21" s="5">
        <v>0.35</v>
      </c>
      <c r="G21" s="1" t="s">
        <v>1531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1</v>
      </c>
      <c r="O21" s="1" t="s">
        <v>1531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 t="s">
        <v>1532</v>
      </c>
    </row>
    <row r="22" spans="1:23" x14ac:dyDescent="0.3">
      <c r="A22" s="1" t="s">
        <v>1571</v>
      </c>
      <c r="B22" s="1">
        <v>301</v>
      </c>
      <c r="C22" s="1">
        <v>323</v>
      </c>
      <c r="D22" s="1" t="s">
        <v>1572</v>
      </c>
      <c r="E22" s="1">
        <v>23</v>
      </c>
      <c r="F22" s="5">
        <v>0.45</v>
      </c>
      <c r="G22" s="1" t="s">
        <v>1531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2</v>
      </c>
      <c r="N22" s="1">
        <v>2</v>
      </c>
      <c r="O22" s="1" t="s">
        <v>1531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 t="s">
        <v>1532</v>
      </c>
    </row>
    <row r="23" spans="1:23" x14ac:dyDescent="0.3">
      <c r="A23" s="1" t="s">
        <v>1573</v>
      </c>
      <c r="B23" s="1">
        <v>336</v>
      </c>
      <c r="C23" s="1">
        <v>358</v>
      </c>
      <c r="D23" s="1" t="s">
        <v>1574</v>
      </c>
      <c r="E23" s="1">
        <v>23</v>
      </c>
      <c r="F23" s="5">
        <v>0.4</v>
      </c>
      <c r="G23" s="1" t="s">
        <v>1531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 t="s">
        <v>1531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 t="s">
        <v>1532</v>
      </c>
    </row>
    <row r="24" spans="1:23" x14ac:dyDescent="0.3">
      <c r="A24" s="1" t="s">
        <v>1575</v>
      </c>
      <c r="B24" s="1">
        <v>340</v>
      </c>
      <c r="C24" s="1">
        <v>362</v>
      </c>
      <c r="D24" s="1" t="s">
        <v>1576</v>
      </c>
      <c r="E24" s="1">
        <v>23</v>
      </c>
      <c r="F24" s="5">
        <v>0.45</v>
      </c>
      <c r="G24" s="1" t="s">
        <v>1531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 t="s">
        <v>1531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 t="s">
        <v>1532</v>
      </c>
    </row>
    <row r="25" spans="1:23" x14ac:dyDescent="0.3">
      <c r="A25" s="1" t="s">
        <v>1577</v>
      </c>
      <c r="B25" s="1">
        <v>370</v>
      </c>
      <c r="C25" s="1">
        <v>392</v>
      </c>
      <c r="D25" s="1" t="s">
        <v>1578</v>
      </c>
      <c r="E25" s="1">
        <v>23</v>
      </c>
      <c r="F25" s="5">
        <v>0.4</v>
      </c>
      <c r="G25" s="1" t="s">
        <v>1531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 t="s">
        <v>1531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 t="s">
        <v>1532</v>
      </c>
    </row>
    <row r="26" spans="1:23" x14ac:dyDescent="0.3">
      <c r="A26" s="1" t="s">
        <v>1579</v>
      </c>
      <c r="B26" s="1">
        <v>391</v>
      </c>
      <c r="C26" s="1">
        <v>413</v>
      </c>
      <c r="D26" s="1" t="s">
        <v>1580</v>
      </c>
      <c r="E26" s="1">
        <v>23</v>
      </c>
      <c r="F26" s="5">
        <v>0.45</v>
      </c>
      <c r="G26" s="1" t="s">
        <v>1531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1</v>
      </c>
      <c r="O26" s="1" t="s">
        <v>1531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1532</v>
      </c>
    </row>
    <row r="27" spans="1:23" x14ac:dyDescent="0.3">
      <c r="A27" s="1" t="s">
        <v>1581</v>
      </c>
      <c r="B27" s="1">
        <v>417</v>
      </c>
      <c r="C27" s="1">
        <v>439</v>
      </c>
      <c r="D27" s="1" t="s">
        <v>1582</v>
      </c>
      <c r="E27" s="1">
        <v>23</v>
      </c>
      <c r="F27" s="5">
        <v>0.3</v>
      </c>
      <c r="G27" s="1" t="s">
        <v>1531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 t="s">
        <v>1531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1532</v>
      </c>
    </row>
    <row r="28" spans="1:23" x14ac:dyDescent="0.3">
      <c r="A28" s="1" t="s">
        <v>1583</v>
      </c>
      <c r="B28" s="1">
        <v>418</v>
      </c>
      <c r="C28" s="1">
        <v>440</v>
      </c>
      <c r="D28" s="1" t="s">
        <v>1584</v>
      </c>
      <c r="E28" s="1">
        <v>23</v>
      </c>
      <c r="F28" s="5">
        <v>0.3</v>
      </c>
      <c r="G28" s="1" t="s">
        <v>1531</v>
      </c>
      <c r="H28" s="1">
        <v>1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1</v>
      </c>
      <c r="O28" s="1" t="s">
        <v>1531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 t="s">
        <v>1532</v>
      </c>
    </row>
    <row r="29" spans="1:23" x14ac:dyDescent="0.3">
      <c r="A29" s="1" t="s">
        <v>1585</v>
      </c>
      <c r="B29" s="1">
        <v>422</v>
      </c>
      <c r="C29" s="1">
        <v>444</v>
      </c>
      <c r="D29" s="1" t="s">
        <v>1586</v>
      </c>
      <c r="E29" s="1">
        <v>23</v>
      </c>
      <c r="F29" s="5">
        <v>0.4</v>
      </c>
      <c r="G29" s="1" t="s">
        <v>1531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 t="s">
        <v>1531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 t="s">
        <v>1532</v>
      </c>
    </row>
    <row r="30" spans="1:23" x14ac:dyDescent="0.3">
      <c r="A30" s="1" t="s">
        <v>1587</v>
      </c>
      <c r="B30" s="1">
        <v>423</v>
      </c>
      <c r="C30" s="1">
        <v>445</v>
      </c>
      <c r="D30" s="1" t="s">
        <v>1588</v>
      </c>
      <c r="E30" s="1">
        <v>23</v>
      </c>
      <c r="F30" s="5">
        <v>0.4</v>
      </c>
      <c r="G30" s="1" t="s">
        <v>1531</v>
      </c>
      <c r="H30" s="1">
        <v>1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 t="s">
        <v>1531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 t="s">
        <v>1532</v>
      </c>
    </row>
    <row r="31" spans="1:23" x14ac:dyDescent="0.3">
      <c r="A31" s="1" t="s">
        <v>1589</v>
      </c>
      <c r="B31" s="1">
        <v>457</v>
      </c>
      <c r="C31" s="1">
        <v>479</v>
      </c>
      <c r="D31" s="1" t="s">
        <v>1590</v>
      </c>
      <c r="E31" s="1">
        <v>23</v>
      </c>
      <c r="F31" s="5">
        <v>0.4</v>
      </c>
      <c r="G31" s="1" t="s">
        <v>1531</v>
      </c>
      <c r="H31" s="1">
        <v>1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1</v>
      </c>
      <c r="O31" s="1" t="s">
        <v>1531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 t="s">
        <v>1532</v>
      </c>
    </row>
    <row r="32" spans="1:23" x14ac:dyDescent="0.3">
      <c r="A32" s="1" t="s">
        <v>1591</v>
      </c>
      <c r="B32" s="1">
        <v>498</v>
      </c>
      <c r="C32" s="1">
        <v>520</v>
      </c>
      <c r="D32" s="1" t="s">
        <v>1592</v>
      </c>
      <c r="E32" s="1">
        <v>23</v>
      </c>
      <c r="F32" s="5">
        <v>0.35</v>
      </c>
      <c r="G32" s="1" t="s">
        <v>1531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 t="s">
        <v>1531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 t="s">
        <v>1532</v>
      </c>
    </row>
    <row r="33" spans="1:23" x14ac:dyDescent="0.3">
      <c r="A33" s="1" t="s">
        <v>1593</v>
      </c>
      <c r="B33" s="1">
        <v>502</v>
      </c>
      <c r="C33" s="1">
        <v>524</v>
      </c>
      <c r="D33" s="1" t="s">
        <v>1594</v>
      </c>
      <c r="E33" s="1">
        <v>23</v>
      </c>
      <c r="F33" s="5">
        <v>0.4</v>
      </c>
      <c r="G33" s="1" t="s">
        <v>1531</v>
      </c>
      <c r="H33" s="1">
        <v>1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2</v>
      </c>
      <c r="O33" s="1" t="s">
        <v>1531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 t="s">
        <v>1532</v>
      </c>
    </row>
    <row r="34" spans="1:23" x14ac:dyDescent="0.3">
      <c r="A34" s="1" t="s">
        <v>1595</v>
      </c>
      <c r="B34" s="1">
        <v>505</v>
      </c>
      <c r="C34" s="1">
        <v>527</v>
      </c>
      <c r="D34" s="1" t="s">
        <v>1596</v>
      </c>
      <c r="E34" s="1">
        <v>23</v>
      </c>
      <c r="F34" s="5">
        <v>0.5</v>
      </c>
      <c r="G34" s="1" t="s">
        <v>1531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 t="s">
        <v>1531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 t="s">
        <v>1532</v>
      </c>
    </row>
    <row r="35" spans="1:23" x14ac:dyDescent="0.3">
      <c r="A35" s="1" t="s">
        <v>1597</v>
      </c>
      <c r="B35" s="1">
        <v>540</v>
      </c>
      <c r="C35" s="1">
        <v>562</v>
      </c>
      <c r="D35" s="1" t="s">
        <v>1598</v>
      </c>
      <c r="E35" s="1">
        <v>23</v>
      </c>
      <c r="F35" s="5">
        <v>0.3</v>
      </c>
      <c r="G35" s="1" t="s">
        <v>1531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 t="s">
        <v>1531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 t="s">
        <v>1532</v>
      </c>
    </row>
    <row r="36" spans="1:23" x14ac:dyDescent="0.3">
      <c r="A36" s="1" t="s">
        <v>1599</v>
      </c>
      <c r="B36" s="1">
        <v>565</v>
      </c>
      <c r="C36" s="1">
        <v>587</v>
      </c>
      <c r="D36" s="1" t="s">
        <v>1600</v>
      </c>
      <c r="E36" s="1">
        <v>23</v>
      </c>
      <c r="F36" s="5">
        <v>0.45</v>
      </c>
      <c r="G36" s="1" t="s">
        <v>1531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1</v>
      </c>
      <c r="O36" s="1" t="s">
        <v>1531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 t="s">
        <v>1532</v>
      </c>
    </row>
    <row r="37" spans="1:23" x14ac:dyDescent="0.3">
      <c r="A37" s="1" t="s">
        <v>1601</v>
      </c>
      <c r="B37" s="1">
        <v>591</v>
      </c>
      <c r="C37" s="1">
        <v>613</v>
      </c>
      <c r="D37" s="1" t="s">
        <v>1602</v>
      </c>
      <c r="E37" s="1">
        <v>23</v>
      </c>
      <c r="F37" s="5">
        <v>0.2</v>
      </c>
      <c r="G37" s="1" t="s">
        <v>1531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 t="s">
        <v>1531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s">
        <v>1532</v>
      </c>
    </row>
    <row r="38" spans="1:23" x14ac:dyDescent="0.3">
      <c r="A38" s="1" t="s">
        <v>1603</v>
      </c>
      <c r="B38" s="1">
        <v>612</v>
      </c>
      <c r="C38" s="1">
        <v>634</v>
      </c>
      <c r="D38" s="1" t="s">
        <v>1604</v>
      </c>
      <c r="E38" s="1">
        <v>23</v>
      </c>
      <c r="F38" s="5">
        <v>0.6</v>
      </c>
      <c r="G38" s="1" t="s">
        <v>1531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 t="s">
        <v>1531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 t="s">
        <v>1532</v>
      </c>
    </row>
    <row r="39" spans="1:23" x14ac:dyDescent="0.3">
      <c r="A39" s="1" t="s">
        <v>1605</v>
      </c>
      <c r="B39" s="1">
        <v>649</v>
      </c>
      <c r="C39" s="1">
        <v>671</v>
      </c>
      <c r="D39" s="1" t="s">
        <v>1606</v>
      </c>
      <c r="E39" s="1">
        <v>23</v>
      </c>
      <c r="F39" s="5">
        <v>0.55000000000000004</v>
      </c>
      <c r="G39" s="1" t="s">
        <v>1531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 t="s">
        <v>1531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 t="s">
        <v>1532</v>
      </c>
    </row>
    <row r="40" spans="1:23" x14ac:dyDescent="0.3">
      <c r="A40" s="1" t="s">
        <v>1607</v>
      </c>
      <c r="B40" s="1">
        <v>664</v>
      </c>
      <c r="C40" s="1">
        <v>686</v>
      </c>
      <c r="D40" s="1" t="s">
        <v>1608</v>
      </c>
      <c r="E40" s="1">
        <v>23</v>
      </c>
      <c r="F40" s="5">
        <v>0.5</v>
      </c>
      <c r="G40" s="1" t="s">
        <v>1531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2</v>
      </c>
      <c r="N40" s="1">
        <v>2</v>
      </c>
      <c r="O40" s="1" t="s">
        <v>1531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 t="s">
        <v>1532</v>
      </c>
    </row>
    <row r="41" spans="1:23" x14ac:dyDescent="0.3">
      <c r="A41" s="1" t="s">
        <v>1609</v>
      </c>
      <c r="B41" s="1">
        <v>667</v>
      </c>
      <c r="C41" s="1">
        <v>689</v>
      </c>
      <c r="D41" s="1" t="s">
        <v>1610</v>
      </c>
      <c r="E41" s="1">
        <v>23</v>
      </c>
      <c r="F41" s="5">
        <v>0.45</v>
      </c>
      <c r="G41" s="1" t="s">
        <v>1531</v>
      </c>
      <c r="H41" s="1">
        <v>1</v>
      </c>
      <c r="I41" s="1">
        <v>0</v>
      </c>
      <c r="J41" s="1">
        <v>0</v>
      </c>
      <c r="K41" s="1">
        <v>0</v>
      </c>
      <c r="L41" s="1">
        <v>1</v>
      </c>
      <c r="M41" s="1">
        <v>2</v>
      </c>
      <c r="N41" s="1">
        <v>3</v>
      </c>
      <c r="O41" s="1" t="s">
        <v>1531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 t="s">
        <v>1532</v>
      </c>
    </row>
    <row r="42" spans="1:23" x14ac:dyDescent="0.3">
      <c r="A42" s="1" t="s">
        <v>1611</v>
      </c>
      <c r="B42" s="1">
        <v>672</v>
      </c>
      <c r="C42" s="1">
        <v>694</v>
      </c>
      <c r="D42" s="1" t="s">
        <v>1612</v>
      </c>
      <c r="E42" s="1">
        <v>23</v>
      </c>
      <c r="F42" s="5">
        <v>0.4</v>
      </c>
      <c r="G42" s="1" t="s">
        <v>1531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 t="s">
        <v>1531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 t="s">
        <v>1532</v>
      </c>
    </row>
    <row r="43" spans="1:23" x14ac:dyDescent="0.3">
      <c r="A43" s="1" t="s">
        <v>1613</v>
      </c>
      <c r="B43" s="1">
        <v>665</v>
      </c>
      <c r="C43" s="1">
        <v>687</v>
      </c>
      <c r="D43" s="1" t="s">
        <v>1614</v>
      </c>
      <c r="E43" s="1">
        <v>23</v>
      </c>
      <c r="F43" s="5">
        <v>0.4</v>
      </c>
      <c r="G43" s="1" t="s">
        <v>1531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 t="s">
        <v>1531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 t="s">
        <v>1532</v>
      </c>
    </row>
    <row r="44" spans="1:23" x14ac:dyDescent="0.3">
      <c r="A44" s="1" t="s">
        <v>1615</v>
      </c>
      <c r="B44" s="1">
        <v>624</v>
      </c>
      <c r="C44" s="1">
        <v>646</v>
      </c>
      <c r="D44" s="1" t="s">
        <v>1616</v>
      </c>
      <c r="E44" s="1">
        <v>23</v>
      </c>
      <c r="F44" s="5">
        <v>0.4</v>
      </c>
      <c r="G44" s="1" t="s">
        <v>1531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1</v>
      </c>
      <c r="O44" s="1" t="s">
        <v>1531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 t="s">
        <v>1532</v>
      </c>
    </row>
    <row r="45" spans="1:23" x14ac:dyDescent="0.3">
      <c r="A45" s="1" t="s">
        <v>1617</v>
      </c>
      <c r="B45" s="1">
        <v>623</v>
      </c>
      <c r="C45" s="1">
        <v>645</v>
      </c>
      <c r="D45" s="1" t="s">
        <v>1618</v>
      </c>
      <c r="E45" s="1">
        <v>23</v>
      </c>
      <c r="F45" s="5">
        <v>0.35</v>
      </c>
      <c r="G45" s="1" t="s">
        <v>1531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1</v>
      </c>
      <c r="O45" s="1" t="s">
        <v>1531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 t="s">
        <v>1532</v>
      </c>
    </row>
    <row r="46" spans="1:23" x14ac:dyDescent="0.3">
      <c r="A46" s="1" t="s">
        <v>1619</v>
      </c>
      <c r="B46" s="1">
        <v>583</v>
      </c>
      <c r="C46" s="1">
        <v>605</v>
      </c>
      <c r="D46" s="1" t="s">
        <v>1620</v>
      </c>
      <c r="E46" s="1">
        <v>23</v>
      </c>
      <c r="F46" s="5">
        <v>0.35</v>
      </c>
      <c r="G46" s="1" t="s">
        <v>1531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3</v>
      </c>
      <c r="N46" s="1">
        <v>3</v>
      </c>
      <c r="O46" s="1" t="s">
        <v>1531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 t="s">
        <v>1532</v>
      </c>
    </row>
    <row r="47" spans="1:23" x14ac:dyDescent="0.3">
      <c r="A47" s="1" t="s">
        <v>1621</v>
      </c>
      <c r="B47" s="1">
        <v>571</v>
      </c>
      <c r="C47" s="1">
        <v>593</v>
      </c>
      <c r="D47" s="1" t="s">
        <v>1622</v>
      </c>
      <c r="E47" s="1">
        <v>23</v>
      </c>
      <c r="F47" s="5">
        <v>0.45</v>
      </c>
      <c r="G47" s="1" t="s">
        <v>1531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1</v>
      </c>
      <c r="O47" s="1" t="s">
        <v>1531</v>
      </c>
      <c r="P47" s="1">
        <v>1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 t="s">
        <v>1532</v>
      </c>
    </row>
    <row r="48" spans="1:23" x14ac:dyDescent="0.3">
      <c r="A48" s="1" t="s">
        <v>1623</v>
      </c>
      <c r="B48" s="1">
        <v>469</v>
      </c>
      <c r="C48" s="1">
        <v>491</v>
      </c>
      <c r="D48" s="1" t="s">
        <v>1624</v>
      </c>
      <c r="E48" s="1">
        <v>23</v>
      </c>
      <c r="F48" s="5">
        <v>0.45</v>
      </c>
      <c r="G48" s="1" t="s">
        <v>1531</v>
      </c>
      <c r="H48" s="1">
        <v>1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1</v>
      </c>
      <c r="O48" s="1" t="s">
        <v>1531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 t="s">
        <v>1532</v>
      </c>
    </row>
    <row r="49" spans="1:23" x14ac:dyDescent="0.3">
      <c r="A49" s="1" t="s">
        <v>1625</v>
      </c>
      <c r="B49" s="1">
        <v>468</v>
      </c>
      <c r="C49" s="1">
        <v>490</v>
      </c>
      <c r="D49" s="1" t="s">
        <v>1626</v>
      </c>
      <c r="E49" s="1">
        <v>23</v>
      </c>
      <c r="F49" s="5">
        <v>0.4</v>
      </c>
      <c r="G49" s="1" t="s">
        <v>1531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 t="s">
        <v>1531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 t="s">
        <v>1532</v>
      </c>
    </row>
    <row r="50" spans="1:23" x14ac:dyDescent="0.3">
      <c r="A50" s="1" t="s">
        <v>1627</v>
      </c>
      <c r="B50" s="1">
        <v>403</v>
      </c>
      <c r="C50" s="1">
        <v>425</v>
      </c>
      <c r="D50" s="1" t="s">
        <v>1628</v>
      </c>
      <c r="E50" s="1">
        <v>23</v>
      </c>
      <c r="F50" s="5">
        <v>0.45</v>
      </c>
      <c r="G50" s="1" t="s">
        <v>1531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 t="s">
        <v>1531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 t="s">
        <v>1532</v>
      </c>
    </row>
    <row r="51" spans="1:23" x14ac:dyDescent="0.3">
      <c r="A51" s="1" t="s">
        <v>1629</v>
      </c>
      <c r="B51" s="1">
        <v>395</v>
      </c>
      <c r="C51" s="1">
        <v>417</v>
      </c>
      <c r="D51" s="1" t="s">
        <v>1630</v>
      </c>
      <c r="E51" s="1">
        <v>23</v>
      </c>
      <c r="F51" s="5">
        <v>0.45</v>
      </c>
      <c r="G51" s="1" t="s">
        <v>1531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 t="s">
        <v>1531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 t="s">
        <v>1532</v>
      </c>
    </row>
    <row r="52" spans="1:23" x14ac:dyDescent="0.3">
      <c r="A52" s="1" t="s">
        <v>1631</v>
      </c>
      <c r="B52" s="1">
        <v>350</v>
      </c>
      <c r="C52" s="1">
        <v>372</v>
      </c>
      <c r="D52" s="1" t="s">
        <v>1632</v>
      </c>
      <c r="E52" s="1">
        <v>23</v>
      </c>
      <c r="F52" s="5">
        <v>0.35</v>
      </c>
      <c r="G52" s="1" t="s">
        <v>1531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 t="s">
        <v>1531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 t="s">
        <v>1532</v>
      </c>
    </row>
    <row r="53" spans="1:23" x14ac:dyDescent="0.3">
      <c r="A53" s="1" t="s">
        <v>1633</v>
      </c>
      <c r="B53" s="1">
        <v>339</v>
      </c>
      <c r="C53" s="1">
        <v>361</v>
      </c>
      <c r="D53" s="1" t="s">
        <v>1634</v>
      </c>
      <c r="E53" s="1">
        <v>23</v>
      </c>
      <c r="F53" s="5">
        <v>0.45</v>
      </c>
      <c r="G53" s="1" t="s">
        <v>1531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 t="s">
        <v>1531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 t="s">
        <v>1532</v>
      </c>
    </row>
    <row r="54" spans="1:23" x14ac:dyDescent="0.3">
      <c r="A54" s="1" t="s">
        <v>1635</v>
      </c>
      <c r="B54" s="1">
        <v>330</v>
      </c>
      <c r="C54" s="1">
        <v>352</v>
      </c>
      <c r="D54" s="1" t="s">
        <v>1636</v>
      </c>
      <c r="E54" s="1">
        <v>23</v>
      </c>
      <c r="F54" s="5">
        <v>0.4</v>
      </c>
      <c r="G54" s="1" t="s">
        <v>1531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0</v>
      </c>
      <c r="N54" s="1">
        <v>1</v>
      </c>
      <c r="O54" s="1" t="s">
        <v>1531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 t="s">
        <v>1532</v>
      </c>
    </row>
    <row r="55" spans="1:23" x14ac:dyDescent="0.3">
      <c r="A55" s="1" t="s">
        <v>1637</v>
      </c>
      <c r="B55" s="1">
        <v>277</v>
      </c>
      <c r="C55" s="1">
        <v>299</v>
      </c>
      <c r="D55" s="1" t="s">
        <v>1638</v>
      </c>
      <c r="E55" s="1">
        <v>23</v>
      </c>
      <c r="F55" s="5">
        <v>0.45</v>
      </c>
      <c r="G55" s="1" t="s">
        <v>1531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 t="s">
        <v>1531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 t="s">
        <v>1532</v>
      </c>
    </row>
    <row r="56" spans="1:23" x14ac:dyDescent="0.3">
      <c r="A56" s="1" t="s">
        <v>1639</v>
      </c>
      <c r="B56" s="1">
        <v>276</v>
      </c>
      <c r="C56" s="1">
        <v>298</v>
      </c>
      <c r="D56" s="1" t="s">
        <v>1640</v>
      </c>
      <c r="E56" s="1">
        <v>23</v>
      </c>
      <c r="F56" s="5">
        <v>0.4</v>
      </c>
      <c r="G56" s="1" t="s">
        <v>1531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 t="s">
        <v>1531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 t="s">
        <v>1532</v>
      </c>
    </row>
    <row r="57" spans="1:23" x14ac:dyDescent="0.3">
      <c r="A57" s="1" t="s">
        <v>1641</v>
      </c>
      <c r="B57" s="1">
        <v>272</v>
      </c>
      <c r="C57" s="1">
        <v>294</v>
      </c>
      <c r="D57" s="1" t="s">
        <v>1642</v>
      </c>
      <c r="E57" s="1">
        <v>23</v>
      </c>
      <c r="F57" s="5">
        <v>0.5</v>
      </c>
      <c r="G57" s="1" t="s">
        <v>1531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 t="s">
        <v>1531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 t="s">
        <v>1532</v>
      </c>
    </row>
    <row r="58" spans="1:23" x14ac:dyDescent="0.3">
      <c r="A58" s="1" t="s">
        <v>1643</v>
      </c>
      <c r="B58" s="1">
        <v>253</v>
      </c>
      <c r="C58" s="1">
        <v>275</v>
      </c>
      <c r="D58" s="1" t="s">
        <v>1644</v>
      </c>
      <c r="E58" s="1">
        <v>23</v>
      </c>
      <c r="F58" s="5">
        <v>0.3</v>
      </c>
      <c r="G58" s="1" t="s">
        <v>1531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 t="s">
        <v>1531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 t="s">
        <v>1532</v>
      </c>
    </row>
    <row r="59" spans="1:23" x14ac:dyDescent="0.3">
      <c r="A59" s="1" t="s">
        <v>1645</v>
      </c>
      <c r="B59" s="1">
        <v>241</v>
      </c>
      <c r="C59" s="1">
        <v>263</v>
      </c>
      <c r="D59" s="1" t="s">
        <v>1646</v>
      </c>
      <c r="E59" s="1">
        <v>23</v>
      </c>
      <c r="F59" s="5">
        <v>0.35</v>
      </c>
      <c r="G59" s="1" t="s">
        <v>1531</v>
      </c>
      <c r="H59" s="1">
        <v>1</v>
      </c>
      <c r="I59" s="1">
        <v>0</v>
      </c>
      <c r="J59" s="1">
        <v>0</v>
      </c>
      <c r="K59" s="1">
        <v>0</v>
      </c>
      <c r="L59" s="1">
        <v>1</v>
      </c>
      <c r="M59" s="1">
        <v>1</v>
      </c>
      <c r="N59" s="1">
        <v>2</v>
      </c>
      <c r="O59" s="1" t="s">
        <v>1531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 t="s">
        <v>1532</v>
      </c>
    </row>
    <row r="60" spans="1:23" x14ac:dyDescent="0.3">
      <c r="A60" s="1" t="s">
        <v>1647</v>
      </c>
      <c r="B60" s="1">
        <v>240</v>
      </c>
      <c r="C60" s="1">
        <v>262</v>
      </c>
      <c r="D60" s="1" t="s">
        <v>1648</v>
      </c>
      <c r="E60" s="1">
        <v>23</v>
      </c>
      <c r="F60" s="5">
        <v>0.35</v>
      </c>
      <c r="G60" s="1" t="s">
        <v>1531</v>
      </c>
      <c r="H60" s="1">
        <v>1</v>
      </c>
      <c r="I60" s="1">
        <v>0</v>
      </c>
      <c r="J60" s="1">
        <v>0</v>
      </c>
      <c r="K60" s="1">
        <v>0</v>
      </c>
      <c r="L60" s="1">
        <v>1</v>
      </c>
      <c r="M60" s="1">
        <v>2</v>
      </c>
      <c r="N60" s="1">
        <v>3</v>
      </c>
      <c r="O60" s="1" t="s">
        <v>1531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 t="s">
        <v>1532</v>
      </c>
    </row>
    <row r="61" spans="1:23" x14ac:dyDescent="0.3">
      <c r="A61" s="1" t="s">
        <v>1649</v>
      </c>
      <c r="B61" s="1">
        <v>221</v>
      </c>
      <c r="C61" s="1">
        <v>243</v>
      </c>
      <c r="D61" s="1" t="s">
        <v>1650</v>
      </c>
      <c r="E61" s="1">
        <v>23</v>
      </c>
      <c r="F61" s="5">
        <v>0.45</v>
      </c>
      <c r="G61" s="1" t="s">
        <v>1531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 t="s">
        <v>1531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 t="s">
        <v>1532</v>
      </c>
    </row>
    <row r="62" spans="1:23" x14ac:dyDescent="0.3">
      <c r="A62" s="1" t="s">
        <v>1651</v>
      </c>
      <c r="B62" s="1">
        <v>202</v>
      </c>
      <c r="C62" s="1">
        <v>224</v>
      </c>
      <c r="D62" s="1" t="s">
        <v>1652</v>
      </c>
      <c r="E62" s="1">
        <v>23</v>
      </c>
      <c r="F62" s="5">
        <v>0.35</v>
      </c>
      <c r="G62" s="1" t="s">
        <v>1531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 t="s">
        <v>1531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 t="s">
        <v>1532</v>
      </c>
    </row>
    <row r="63" spans="1:23" x14ac:dyDescent="0.3">
      <c r="A63" s="1" t="s">
        <v>1653</v>
      </c>
      <c r="B63" s="1">
        <v>178</v>
      </c>
      <c r="C63" s="1">
        <v>200</v>
      </c>
      <c r="D63" s="1" t="s">
        <v>1654</v>
      </c>
      <c r="E63" s="1">
        <v>23</v>
      </c>
      <c r="F63" s="5">
        <v>0.35</v>
      </c>
      <c r="G63" s="1" t="s">
        <v>1531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1</v>
      </c>
      <c r="O63" s="1" t="s">
        <v>1531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 t="s">
        <v>1532</v>
      </c>
    </row>
    <row r="64" spans="1:23" x14ac:dyDescent="0.3">
      <c r="A64" s="1" t="s">
        <v>1655</v>
      </c>
      <c r="B64" s="1">
        <v>172</v>
      </c>
      <c r="C64" s="1">
        <v>194</v>
      </c>
      <c r="D64" s="1" t="s">
        <v>1656</v>
      </c>
      <c r="E64" s="1">
        <v>23</v>
      </c>
      <c r="F64" s="5">
        <v>0.4</v>
      </c>
      <c r="G64" s="1" t="s">
        <v>1531</v>
      </c>
      <c r="H64" s="1">
        <v>1</v>
      </c>
      <c r="I64" s="1">
        <v>0</v>
      </c>
      <c r="J64" s="1">
        <v>0</v>
      </c>
      <c r="K64" s="1">
        <v>0</v>
      </c>
      <c r="L64" s="1">
        <v>1</v>
      </c>
      <c r="M64" s="1">
        <v>1</v>
      </c>
      <c r="N64" s="1">
        <v>2</v>
      </c>
      <c r="O64" s="1" t="s">
        <v>1531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 t="s">
        <v>1532</v>
      </c>
    </row>
    <row r="65" spans="1:23" x14ac:dyDescent="0.3">
      <c r="A65" s="1" t="s">
        <v>1657</v>
      </c>
      <c r="B65" s="1">
        <v>161</v>
      </c>
      <c r="C65" s="1">
        <v>183</v>
      </c>
      <c r="D65" s="1" t="s">
        <v>1658</v>
      </c>
      <c r="E65" s="1">
        <v>23</v>
      </c>
      <c r="F65" s="5">
        <v>0.5</v>
      </c>
      <c r="G65" s="1" t="s">
        <v>1531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 t="s">
        <v>1531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 t="s">
        <v>1532</v>
      </c>
    </row>
    <row r="66" spans="1:23" x14ac:dyDescent="0.3">
      <c r="A66" s="1" t="s">
        <v>1659</v>
      </c>
      <c r="B66" s="1">
        <v>124</v>
      </c>
      <c r="C66" s="1">
        <v>146</v>
      </c>
      <c r="D66" s="1" t="s">
        <v>1660</v>
      </c>
      <c r="E66" s="1">
        <v>23</v>
      </c>
      <c r="F66" s="5">
        <v>0.4</v>
      </c>
      <c r="G66" s="1" t="s">
        <v>1531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 t="s">
        <v>1531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1532</v>
      </c>
    </row>
    <row r="67" spans="1:23" x14ac:dyDescent="0.3">
      <c r="A67" s="1" t="s">
        <v>1661</v>
      </c>
      <c r="B67" s="1">
        <v>77</v>
      </c>
      <c r="C67" s="1">
        <v>99</v>
      </c>
      <c r="D67" s="1" t="s">
        <v>1662</v>
      </c>
      <c r="E67" s="1">
        <v>23</v>
      </c>
      <c r="F67" s="5">
        <v>0.3</v>
      </c>
      <c r="G67" s="1" t="s">
        <v>1531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 t="s">
        <v>1531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 t="s">
        <v>1532</v>
      </c>
    </row>
    <row r="68" spans="1:23" x14ac:dyDescent="0.3">
      <c r="A68" s="1" t="s">
        <v>1663</v>
      </c>
      <c r="B68" s="1">
        <v>63</v>
      </c>
      <c r="C68" s="1">
        <v>85</v>
      </c>
      <c r="D68" s="1" t="s">
        <v>1664</v>
      </c>
      <c r="E68" s="1">
        <v>23</v>
      </c>
      <c r="F68" s="5">
        <v>0.55000000000000004</v>
      </c>
      <c r="G68" s="1" t="s">
        <v>1531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3</v>
      </c>
      <c r="N68" s="1">
        <v>3</v>
      </c>
      <c r="O68" s="1" t="s">
        <v>1531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 t="s">
        <v>1532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33"/>
  <sheetViews>
    <sheetView workbookViewId="0">
      <selection activeCell="N31" sqref="N31"/>
    </sheetView>
  </sheetViews>
  <sheetFormatPr defaultRowHeight="14" x14ac:dyDescent="0.3"/>
  <sheetData>
    <row r="1" spans="1:30" x14ac:dyDescent="0.3">
      <c r="A1" s="1" t="s">
        <v>85</v>
      </c>
      <c r="B1" s="1" t="s">
        <v>1665</v>
      </c>
      <c r="C1" s="1" t="s">
        <v>1666</v>
      </c>
      <c r="D1" s="1" t="s">
        <v>1667</v>
      </c>
      <c r="E1" s="1" t="s">
        <v>1668</v>
      </c>
      <c r="F1" s="1" t="s">
        <v>1669</v>
      </c>
      <c r="G1" s="1" t="s">
        <v>1670</v>
      </c>
      <c r="H1" s="1" t="s">
        <v>1671</v>
      </c>
      <c r="I1" s="1" t="s">
        <v>1672</v>
      </c>
      <c r="J1" s="1" t="s">
        <v>1673</v>
      </c>
      <c r="K1" s="1" t="s">
        <v>1674</v>
      </c>
      <c r="L1" s="1" t="s">
        <v>1675</v>
      </c>
      <c r="M1" s="1" t="s">
        <v>1676</v>
      </c>
      <c r="N1" s="1" t="s">
        <v>1677</v>
      </c>
      <c r="O1" s="1" t="s">
        <v>1678</v>
      </c>
      <c r="P1" s="1" t="s">
        <v>1679</v>
      </c>
      <c r="Q1" s="1" t="s">
        <v>1680</v>
      </c>
      <c r="R1" s="1" t="s">
        <v>1681</v>
      </c>
      <c r="S1" s="1" t="s">
        <v>1682</v>
      </c>
      <c r="T1" s="1" t="s">
        <v>1683</v>
      </c>
      <c r="U1" s="1" t="s">
        <v>1684</v>
      </c>
      <c r="V1" s="1" t="s">
        <v>1685</v>
      </c>
      <c r="W1" s="1" t="s">
        <v>85</v>
      </c>
      <c r="X1" s="1" t="s">
        <v>1665</v>
      </c>
      <c r="Y1" s="1" t="s">
        <v>1686</v>
      </c>
      <c r="Z1" s="1" t="s">
        <v>1687</v>
      </c>
      <c r="AA1" s="1" t="s">
        <v>1688</v>
      </c>
      <c r="AB1" s="1" t="s">
        <v>1689</v>
      </c>
      <c r="AC1" s="1" t="s">
        <v>1690</v>
      </c>
      <c r="AD1" s="1" t="s">
        <v>1691</v>
      </c>
    </row>
    <row r="2" spans="1:30" x14ac:dyDescent="0.3">
      <c r="A2" s="1">
        <v>1</v>
      </c>
      <c r="B2" s="1" t="s">
        <v>1676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2.32147277298421E-4</v>
      </c>
      <c r="M2" s="1">
        <v>7.5390932755753102E-3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 t="s">
        <v>1676</v>
      </c>
      <c r="Y2" s="1" t="s">
        <v>1676</v>
      </c>
      <c r="Z2" s="1" t="s">
        <v>1692</v>
      </c>
      <c r="AA2" s="1">
        <v>7.5390932755753102E-3</v>
      </c>
      <c r="AB2" s="1">
        <v>7.5390932755753102E-3</v>
      </c>
      <c r="AC2" s="1">
        <v>0</v>
      </c>
      <c r="AD2" s="1">
        <v>1.29487923548104E-2</v>
      </c>
    </row>
    <row r="3" spans="1:30" x14ac:dyDescent="0.3">
      <c r="A3" s="1">
        <v>2</v>
      </c>
      <c r="B3" s="1" t="s">
        <v>1680</v>
      </c>
      <c r="C3" s="1">
        <v>0</v>
      </c>
      <c r="D3" s="1">
        <v>0</v>
      </c>
      <c r="E3" s="1">
        <v>6.2059071198990797E-4</v>
      </c>
      <c r="F3" s="1">
        <v>7.3491464064337801E-4</v>
      </c>
      <c r="G3" s="1">
        <v>0</v>
      </c>
      <c r="H3" s="1">
        <v>1.41167358019918E-4</v>
      </c>
      <c r="I3" s="1">
        <v>0</v>
      </c>
      <c r="J3" s="1">
        <v>0</v>
      </c>
      <c r="K3" s="1">
        <v>1.17459253289217E-3</v>
      </c>
      <c r="L3" s="1">
        <v>0</v>
      </c>
      <c r="M3" s="1">
        <v>0</v>
      </c>
      <c r="N3" s="1">
        <v>1.3482679530578299E-3</v>
      </c>
      <c r="O3" s="1">
        <v>0</v>
      </c>
      <c r="P3" s="1">
        <v>1.4980190716046601E-3</v>
      </c>
      <c r="Q3" s="7">
        <v>5.7494038387277598E-5</v>
      </c>
      <c r="R3" s="1">
        <v>6.3022358123654095E-4</v>
      </c>
      <c r="S3" s="1">
        <v>4.7490483298474098E-4</v>
      </c>
      <c r="T3" s="1">
        <v>0</v>
      </c>
      <c r="U3" s="1">
        <v>0</v>
      </c>
      <c r="V3" s="1">
        <v>0</v>
      </c>
      <c r="W3" s="1">
        <v>2</v>
      </c>
      <c r="X3" s="1" t="s">
        <v>1680</v>
      </c>
      <c r="Y3" s="1" t="s">
        <v>1679</v>
      </c>
      <c r="Z3" s="1" t="s">
        <v>1693</v>
      </c>
      <c r="AA3" s="7">
        <v>5.7494038387277598E-5</v>
      </c>
      <c r="AB3" s="1">
        <v>1.4980190716046601E-3</v>
      </c>
      <c r="AC3" s="1">
        <v>1.44052503321738E-3</v>
      </c>
      <c r="AD3" s="1">
        <v>1.5540540731283701E-2</v>
      </c>
    </row>
    <row r="4" spans="1:30" x14ac:dyDescent="0.3">
      <c r="A4" s="1">
        <v>3</v>
      </c>
      <c r="B4" s="1" t="s">
        <v>1666</v>
      </c>
      <c r="C4" s="1">
        <v>8.1984270535067098E-4</v>
      </c>
      <c r="D4" s="1">
        <v>0</v>
      </c>
      <c r="E4" s="1">
        <v>5.9969707140598103E-3</v>
      </c>
      <c r="F4" s="1">
        <v>2.0522608149527902E-2</v>
      </c>
      <c r="G4" s="1">
        <v>0</v>
      </c>
      <c r="H4" s="1">
        <v>6.4516200510990798E-3</v>
      </c>
      <c r="I4" s="1">
        <v>0</v>
      </c>
      <c r="J4" s="1">
        <v>0</v>
      </c>
      <c r="K4" s="1">
        <v>6.3350535474105796E-2</v>
      </c>
      <c r="L4" s="1">
        <v>0</v>
      </c>
      <c r="M4" s="1">
        <v>3.9636509012859402E-4</v>
      </c>
      <c r="N4" s="1">
        <v>9.1091877051661403E-3</v>
      </c>
      <c r="O4" s="1">
        <v>0</v>
      </c>
      <c r="P4" s="1">
        <v>1.2131755228221901E-2</v>
      </c>
      <c r="Q4" s="1">
        <v>5.0666026881581701E-3</v>
      </c>
      <c r="R4" s="1">
        <v>3.1189744325933601E-3</v>
      </c>
      <c r="S4" s="1">
        <v>4.2315004469554501E-3</v>
      </c>
      <c r="T4" s="1">
        <v>1.5064583250151001E-4</v>
      </c>
      <c r="U4" s="1">
        <v>0</v>
      </c>
      <c r="V4" s="1">
        <v>0</v>
      </c>
      <c r="W4" s="1">
        <v>3</v>
      </c>
      <c r="X4" s="1" t="s">
        <v>1666</v>
      </c>
      <c r="Y4" s="1" t="s">
        <v>1674</v>
      </c>
      <c r="Z4" s="1" t="s">
        <v>1694</v>
      </c>
      <c r="AA4" s="1">
        <v>8.1984270535067098E-4</v>
      </c>
      <c r="AB4" s="1">
        <v>6.3350535474105796E-2</v>
      </c>
      <c r="AC4" s="1">
        <v>6.25306927687551E-2</v>
      </c>
      <c r="AD4" s="1">
        <v>0.16431610579565301</v>
      </c>
    </row>
    <row r="5" spans="1:30" x14ac:dyDescent="0.3">
      <c r="A5" s="1">
        <v>4</v>
      </c>
      <c r="B5" s="1" t="s">
        <v>1677</v>
      </c>
      <c r="C5" s="1">
        <v>0</v>
      </c>
      <c r="D5" s="1">
        <v>0</v>
      </c>
      <c r="E5" s="1">
        <v>4.0330797831599598E-3</v>
      </c>
      <c r="F5" s="1">
        <v>6.2824281500955398E-4</v>
      </c>
      <c r="G5" s="1">
        <v>0</v>
      </c>
      <c r="H5" s="1">
        <v>0</v>
      </c>
      <c r="I5" s="1">
        <v>0</v>
      </c>
      <c r="J5" s="7">
        <v>2.7490958816030701E-5</v>
      </c>
      <c r="K5" s="1">
        <v>1.12587115630535E-3</v>
      </c>
      <c r="L5" s="1">
        <v>0</v>
      </c>
      <c r="M5" s="1">
        <v>0</v>
      </c>
      <c r="N5" s="1">
        <v>4.2587219623552001E-4</v>
      </c>
      <c r="O5" s="1">
        <v>1.49965193930737E-3</v>
      </c>
      <c r="P5" s="7">
        <v>8.7124242631134505E-5</v>
      </c>
      <c r="Q5" s="1">
        <v>3.2068025476050799E-4</v>
      </c>
      <c r="R5" s="1">
        <v>5.0219436012808899E-4</v>
      </c>
      <c r="S5" s="1">
        <v>1.24018941026857E-3</v>
      </c>
      <c r="T5" s="7">
        <v>7.9527924613955593E-6</v>
      </c>
      <c r="U5" s="1">
        <v>0</v>
      </c>
      <c r="V5" s="1">
        <v>0</v>
      </c>
      <c r="W5" s="1">
        <v>4</v>
      </c>
      <c r="X5" s="1" t="s">
        <v>1677</v>
      </c>
      <c r="Y5" s="1" t="s">
        <v>1668</v>
      </c>
      <c r="Z5" s="1" t="s">
        <v>1695</v>
      </c>
      <c r="AA5" s="1">
        <v>4.2587219623552001E-4</v>
      </c>
      <c r="AB5" s="1">
        <v>4.0330797831599598E-3</v>
      </c>
      <c r="AC5" s="1">
        <v>3.6072075869244399E-3</v>
      </c>
      <c r="AD5" s="1">
        <v>2.11831346802345E-2</v>
      </c>
    </row>
    <row r="6" spans="1:30" x14ac:dyDescent="0.3">
      <c r="A6" s="1">
        <v>5</v>
      </c>
      <c r="B6" s="1" t="s">
        <v>1685</v>
      </c>
      <c r="C6" s="1">
        <v>0</v>
      </c>
      <c r="D6" s="1">
        <v>0</v>
      </c>
      <c r="E6" s="1">
        <v>0</v>
      </c>
      <c r="F6" s="1">
        <v>0</v>
      </c>
      <c r="G6" s="1">
        <v>3.6088173302224998E-3</v>
      </c>
      <c r="H6" s="1">
        <v>0</v>
      </c>
      <c r="I6" s="1">
        <v>0</v>
      </c>
      <c r="J6" s="1">
        <v>3.4109673312115898E-3</v>
      </c>
      <c r="K6" s="1">
        <v>0</v>
      </c>
      <c r="L6" s="1">
        <v>8.4608476030474699E-4</v>
      </c>
      <c r="M6" s="1">
        <v>2.0904420843664999E-4</v>
      </c>
      <c r="N6" s="1">
        <v>5.2732137250693695E-4</v>
      </c>
      <c r="O6" s="1">
        <v>0</v>
      </c>
      <c r="P6" s="1">
        <v>0</v>
      </c>
      <c r="Q6" s="1">
        <v>0</v>
      </c>
      <c r="R6" s="1">
        <v>0</v>
      </c>
      <c r="S6" s="1">
        <v>1.2880988771574799E-4</v>
      </c>
      <c r="T6" s="1">
        <v>5.04035238054547E-4</v>
      </c>
      <c r="U6" s="1">
        <v>5.3757505548102501E-3</v>
      </c>
      <c r="V6" s="1">
        <v>0.247785636169295</v>
      </c>
      <c r="W6" s="1">
        <v>5</v>
      </c>
      <c r="X6" s="1" t="s">
        <v>1685</v>
      </c>
      <c r="Y6" s="1" t="s">
        <v>1685</v>
      </c>
      <c r="Z6" s="1" t="s">
        <v>1696</v>
      </c>
      <c r="AA6" s="1">
        <v>0.247785636169295</v>
      </c>
      <c r="AB6" s="1">
        <v>0.247785636169295</v>
      </c>
      <c r="AC6" s="1">
        <v>0</v>
      </c>
      <c r="AD6" s="1">
        <v>0.14360214436128399</v>
      </c>
    </row>
    <row r="7" spans="1:30" x14ac:dyDescent="0.3">
      <c r="A7" s="1">
        <v>6</v>
      </c>
      <c r="B7" s="1" t="s">
        <v>1682</v>
      </c>
      <c r="C7" s="1">
        <v>2.9798276019759999E-4</v>
      </c>
      <c r="D7" s="1">
        <v>0</v>
      </c>
      <c r="E7" s="7">
        <v>1.8919401041951899E-5</v>
      </c>
      <c r="F7" s="1">
        <v>0</v>
      </c>
      <c r="G7" s="1">
        <v>2.5932277365617899E-3</v>
      </c>
      <c r="H7" s="1">
        <v>2.0284645662144501E-3</v>
      </c>
      <c r="I7" s="1">
        <v>1.3337565107044099E-3</v>
      </c>
      <c r="J7" s="1">
        <v>2.2179454742586899E-3</v>
      </c>
      <c r="K7" s="1">
        <v>0</v>
      </c>
      <c r="L7" s="1">
        <v>0</v>
      </c>
      <c r="M7" s="1">
        <v>3.9086687504066202E-4</v>
      </c>
      <c r="N7" s="1">
        <v>2.5641519383955802E-3</v>
      </c>
      <c r="O7" s="1">
        <v>0</v>
      </c>
      <c r="P7" s="1">
        <v>1.1080304536751099E-3</v>
      </c>
      <c r="Q7" s="1">
        <v>0</v>
      </c>
      <c r="R7" s="1">
        <v>4.6713208180116798E-4</v>
      </c>
      <c r="S7" s="1">
        <v>1.3318026548335101E-3</v>
      </c>
      <c r="T7" s="1">
        <v>0</v>
      </c>
      <c r="U7" s="1">
        <v>0</v>
      </c>
      <c r="V7" s="1">
        <v>4.4815034319474903E-3</v>
      </c>
      <c r="W7" s="1">
        <v>6</v>
      </c>
      <c r="X7" s="1" t="s">
        <v>1682</v>
      </c>
      <c r="Y7" s="1" t="s">
        <v>1685</v>
      </c>
      <c r="Z7" s="1" t="s">
        <v>1697</v>
      </c>
      <c r="AA7" s="1">
        <v>1.3318026548335101E-3</v>
      </c>
      <c r="AB7" s="1">
        <v>4.4815034319474903E-3</v>
      </c>
      <c r="AC7" s="1">
        <v>3.14970077711398E-3</v>
      </c>
      <c r="AD7" s="1">
        <v>3.8577959504204E-2</v>
      </c>
    </row>
    <row r="8" spans="1:30" x14ac:dyDescent="0.3">
      <c r="A8" s="1">
        <v>7</v>
      </c>
      <c r="B8" s="1" t="s">
        <v>1673</v>
      </c>
      <c r="C8" s="1">
        <v>2.5907868024478801E-3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0.140125413614056</v>
      </c>
      <c r="K8" s="1">
        <v>0</v>
      </c>
      <c r="L8" s="1">
        <v>6.4774646721394394E-2</v>
      </c>
      <c r="M8" s="1">
        <v>2.4323737991947098E-3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3.7493692648257602E-2</v>
      </c>
      <c r="U8" s="1">
        <v>1.24003419167386E-3</v>
      </c>
      <c r="V8" s="7">
        <v>7.1045815363805304E-5</v>
      </c>
      <c r="W8" s="1">
        <v>7</v>
      </c>
      <c r="X8" s="1" t="s">
        <v>1673</v>
      </c>
      <c r="Y8" s="1" t="s">
        <v>1673</v>
      </c>
      <c r="Z8" s="1" t="s">
        <v>1698</v>
      </c>
      <c r="AA8" s="1">
        <v>0.140125413614056</v>
      </c>
      <c r="AB8" s="1">
        <v>0.140125413614056</v>
      </c>
      <c r="AC8" s="1">
        <v>0</v>
      </c>
      <c r="AD8" s="1">
        <v>0.20523080430797599</v>
      </c>
    </row>
    <row r="9" spans="1:30" x14ac:dyDescent="0.3">
      <c r="A9" s="1">
        <v>8</v>
      </c>
      <c r="B9" s="1" t="s">
        <v>1671</v>
      </c>
      <c r="C9" s="1">
        <v>4.1194657228365298E-4</v>
      </c>
      <c r="D9" s="1">
        <v>0</v>
      </c>
      <c r="E9" s="1">
        <v>0</v>
      </c>
      <c r="F9" s="1">
        <v>0</v>
      </c>
      <c r="G9" s="1">
        <v>0</v>
      </c>
      <c r="H9" s="1">
        <v>9.33668042315315E-2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1.39020701729465E-2</v>
      </c>
      <c r="S9" s="1">
        <v>0</v>
      </c>
      <c r="T9" s="1">
        <v>0</v>
      </c>
      <c r="U9" s="1">
        <v>0</v>
      </c>
      <c r="V9" s="1">
        <v>0</v>
      </c>
      <c r="W9" s="1">
        <v>8</v>
      </c>
      <c r="X9" s="1" t="s">
        <v>1671</v>
      </c>
      <c r="Y9" s="1" t="s">
        <v>1671</v>
      </c>
      <c r="Z9" s="1" t="s">
        <v>1699</v>
      </c>
      <c r="AA9" s="1">
        <v>9.33668042315315E-2</v>
      </c>
      <c r="AB9" s="1">
        <v>9.33668042315315E-2</v>
      </c>
      <c r="AC9" s="1">
        <v>0</v>
      </c>
      <c r="AD9" s="1">
        <v>9.4816707022309696E-2</v>
      </c>
    </row>
    <row r="10" spans="1:30" x14ac:dyDescent="0.3">
      <c r="A10" s="1">
        <v>9</v>
      </c>
      <c r="B10" s="1" t="s">
        <v>1675</v>
      </c>
      <c r="C10" s="1">
        <v>0</v>
      </c>
      <c r="D10" s="1">
        <v>0</v>
      </c>
      <c r="E10" s="1">
        <v>0</v>
      </c>
      <c r="F10" s="1">
        <v>0</v>
      </c>
      <c r="G10" s="1">
        <v>4.6587244411543296E-3</v>
      </c>
      <c r="H10" s="1">
        <v>0</v>
      </c>
      <c r="I10" s="1">
        <v>0</v>
      </c>
      <c r="J10" s="1">
        <v>2.7879958704548598E-3</v>
      </c>
      <c r="K10" s="1">
        <v>0</v>
      </c>
      <c r="L10" s="1">
        <v>7.7794961564687196E-2</v>
      </c>
      <c r="M10" s="1">
        <v>1.5122703086788199E-4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2.1241400910053999E-3</v>
      </c>
      <c r="U10" s="1">
        <v>0</v>
      </c>
      <c r="V10" s="1">
        <v>0</v>
      </c>
      <c r="W10" s="1">
        <v>9</v>
      </c>
      <c r="X10" s="1" t="s">
        <v>1675</v>
      </c>
      <c r="Y10" s="1" t="s">
        <v>1675</v>
      </c>
      <c r="Z10" s="1" t="s">
        <v>1700</v>
      </c>
      <c r="AA10" s="1">
        <v>7.7794961564687196E-2</v>
      </c>
      <c r="AB10" s="1">
        <v>7.7794961564687196E-2</v>
      </c>
      <c r="AC10" s="1">
        <v>0</v>
      </c>
      <c r="AD10" s="1">
        <v>8.4947299611975197E-2</v>
      </c>
    </row>
    <row r="11" spans="1:30" x14ac:dyDescent="0.3">
      <c r="A11" s="1">
        <v>10</v>
      </c>
      <c r="B11" s="1" t="s">
        <v>1668</v>
      </c>
      <c r="C11" s="1">
        <v>4.8499962559800299E-4</v>
      </c>
      <c r="D11" s="1">
        <v>0</v>
      </c>
      <c r="E11" s="1">
        <v>0.156662433556713</v>
      </c>
      <c r="F11" s="1">
        <v>1.11038615531909E-4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1.61095186191093E-3</v>
      </c>
      <c r="O11" s="1">
        <v>0</v>
      </c>
      <c r="P11" s="1">
        <v>0</v>
      </c>
      <c r="Q11" s="1">
        <v>0</v>
      </c>
      <c r="R11" s="1">
        <v>1.95290158760473E-3</v>
      </c>
      <c r="S11" s="1">
        <v>2.7657304917583599E-4</v>
      </c>
      <c r="T11" s="1">
        <v>2.6400242632355903E-4</v>
      </c>
      <c r="U11" s="1">
        <v>0</v>
      </c>
      <c r="V11" s="1">
        <v>0</v>
      </c>
      <c r="W11" s="1">
        <v>10</v>
      </c>
      <c r="X11" s="1" t="s">
        <v>1668</v>
      </c>
      <c r="Y11" s="1" t="s">
        <v>1668</v>
      </c>
      <c r="Z11" s="1" t="s">
        <v>1701</v>
      </c>
      <c r="AA11" s="1">
        <v>0.156662433556713</v>
      </c>
      <c r="AB11" s="1">
        <v>0.156662433556713</v>
      </c>
      <c r="AC11" s="1">
        <v>0</v>
      </c>
      <c r="AD11" s="1">
        <v>0.107518178979556</v>
      </c>
    </row>
    <row r="12" spans="1:30" x14ac:dyDescent="0.3">
      <c r="A12" s="1">
        <v>11</v>
      </c>
      <c r="B12" s="1" t="s">
        <v>1673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2.79614392336172E-2</v>
      </c>
      <c r="K12" s="1">
        <v>0</v>
      </c>
      <c r="L12" s="1">
        <v>4.4306805693115599E-3</v>
      </c>
      <c r="M12" s="1">
        <v>3.2852769766203902E-3</v>
      </c>
      <c r="N12" s="1">
        <v>0</v>
      </c>
      <c r="O12" s="1">
        <v>0</v>
      </c>
      <c r="P12" s="7">
        <v>5.2272329999223799E-5</v>
      </c>
      <c r="Q12" s="1">
        <v>0</v>
      </c>
      <c r="R12" s="1">
        <v>0</v>
      </c>
      <c r="S12" s="1">
        <v>0</v>
      </c>
      <c r="T12" s="1">
        <v>3.6147464614218398E-3</v>
      </c>
      <c r="U12" s="1">
        <v>0</v>
      </c>
      <c r="V12" s="1">
        <v>0</v>
      </c>
      <c r="W12" s="1">
        <v>11</v>
      </c>
      <c r="X12" s="1" t="s">
        <v>1673</v>
      </c>
      <c r="Y12" s="1" t="s">
        <v>1673</v>
      </c>
      <c r="Z12" s="1" t="s">
        <v>1702</v>
      </c>
      <c r="AA12" s="1">
        <v>2.79614392336172E-2</v>
      </c>
      <c r="AB12" s="1">
        <v>2.79614392336172E-2</v>
      </c>
      <c r="AC12" s="1">
        <v>0</v>
      </c>
      <c r="AD12" s="1">
        <v>5.4628766219695701E-2</v>
      </c>
    </row>
    <row r="13" spans="1:30" x14ac:dyDescent="0.3">
      <c r="A13" s="1">
        <v>12</v>
      </c>
      <c r="B13" s="1" t="s">
        <v>1671</v>
      </c>
      <c r="C13" s="1">
        <v>0</v>
      </c>
      <c r="D13" s="1">
        <v>0</v>
      </c>
      <c r="E13" s="1">
        <v>3.6056389428833799E-4</v>
      </c>
      <c r="F13" s="1">
        <v>1.0049763460807299E-3</v>
      </c>
      <c r="G13" s="1">
        <v>0</v>
      </c>
      <c r="H13" s="1">
        <v>0.252191812520069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1.01408128355302E-3</v>
      </c>
      <c r="O13" s="1">
        <v>0</v>
      </c>
      <c r="P13" s="1">
        <v>0</v>
      </c>
      <c r="Q13" s="1">
        <v>0</v>
      </c>
      <c r="R13" s="1">
        <v>3.1567516365905399E-4</v>
      </c>
      <c r="S13" s="1">
        <v>2.01492453849373E-3</v>
      </c>
      <c r="T13" s="1">
        <v>0</v>
      </c>
      <c r="U13" s="1">
        <v>0</v>
      </c>
      <c r="V13" s="1">
        <v>0</v>
      </c>
      <c r="W13" s="1">
        <v>12</v>
      </c>
      <c r="X13" s="1" t="s">
        <v>1671</v>
      </c>
      <c r="Y13" s="1" t="s">
        <v>1671</v>
      </c>
      <c r="Z13" s="1" t="s">
        <v>1703</v>
      </c>
      <c r="AA13" s="1">
        <v>0.252191812520069</v>
      </c>
      <c r="AB13" s="1">
        <v>0.252191812520069</v>
      </c>
      <c r="AC13" s="1">
        <v>0</v>
      </c>
      <c r="AD13" s="1">
        <v>0.126596344618849</v>
      </c>
    </row>
    <row r="14" spans="1:30" x14ac:dyDescent="0.3">
      <c r="A14" s="1">
        <v>13</v>
      </c>
      <c r="B14" s="1" t="s">
        <v>1682</v>
      </c>
      <c r="C14" s="1">
        <v>6.1302472989801702E-4</v>
      </c>
      <c r="D14" s="1">
        <v>0</v>
      </c>
      <c r="E14" s="1">
        <v>2.6678049009142203E-4</v>
      </c>
      <c r="F14" s="1">
        <v>0</v>
      </c>
      <c r="G14" s="1">
        <v>0</v>
      </c>
      <c r="H14" s="1">
        <v>1.3813453133599201E-4</v>
      </c>
      <c r="I14" s="1">
        <v>0</v>
      </c>
      <c r="J14" s="1">
        <v>6.6879500121475998E-4</v>
      </c>
      <c r="K14" s="1">
        <v>0</v>
      </c>
      <c r="L14" s="1">
        <v>0</v>
      </c>
      <c r="M14" s="1">
        <v>0</v>
      </c>
      <c r="N14" s="1">
        <v>2.2889493461476802E-3</v>
      </c>
      <c r="O14" s="1">
        <v>2.6614406341508401E-3</v>
      </c>
      <c r="P14" s="7">
        <v>7.6546625914915406E-5</v>
      </c>
      <c r="Q14" s="1">
        <v>0</v>
      </c>
      <c r="R14" s="1">
        <v>2.4804789824109802E-3</v>
      </c>
      <c r="S14" s="1">
        <v>7.7613720852237902E-2</v>
      </c>
      <c r="T14" s="1">
        <v>3.42476629059858E-3</v>
      </c>
      <c r="U14" s="1">
        <v>0</v>
      </c>
      <c r="V14" s="1">
        <v>0</v>
      </c>
      <c r="W14" s="1">
        <v>13</v>
      </c>
      <c r="X14" s="1" t="s">
        <v>1682</v>
      </c>
      <c r="Y14" s="1" t="s">
        <v>1682</v>
      </c>
      <c r="Z14" s="1" t="s">
        <v>1704</v>
      </c>
      <c r="AA14" s="1">
        <v>7.7613720852237902E-2</v>
      </c>
      <c r="AB14" s="1">
        <v>7.7613720852237902E-2</v>
      </c>
      <c r="AC14" s="1">
        <v>0</v>
      </c>
      <c r="AD14" s="1">
        <v>9.2121564484441698E-2</v>
      </c>
    </row>
    <row r="15" spans="1:30" x14ac:dyDescent="0.3">
      <c r="A15" s="1">
        <v>14</v>
      </c>
      <c r="B15" s="1" t="s">
        <v>1677</v>
      </c>
      <c r="C15" s="1">
        <v>3.4141879145368897E-2</v>
      </c>
      <c r="D15" s="1">
        <v>0</v>
      </c>
      <c r="E15" s="1">
        <v>2.5685926626592099E-2</v>
      </c>
      <c r="F15" s="1">
        <v>1.0036753052363699E-2</v>
      </c>
      <c r="G15" s="1">
        <v>0</v>
      </c>
      <c r="H15" s="1">
        <v>4.8546098355496899E-2</v>
      </c>
      <c r="I15" s="1">
        <v>4.9862513564616099E-3</v>
      </c>
      <c r="J15" s="1">
        <v>0</v>
      </c>
      <c r="K15" s="1">
        <v>0</v>
      </c>
      <c r="L15" s="1">
        <v>0</v>
      </c>
      <c r="M15" s="1">
        <v>0</v>
      </c>
      <c r="N15" s="1">
        <v>0.19712594024272001</v>
      </c>
      <c r="O15" s="1">
        <v>0</v>
      </c>
      <c r="P15" s="1">
        <v>0</v>
      </c>
      <c r="Q15" s="1">
        <v>0</v>
      </c>
      <c r="R15" s="1">
        <v>9.5704862792007003E-2</v>
      </c>
      <c r="S15" s="1">
        <v>1.20130211208208E-2</v>
      </c>
      <c r="T15" s="1">
        <v>0</v>
      </c>
      <c r="U15" s="1">
        <v>0</v>
      </c>
      <c r="V15" s="1">
        <v>1.1750881316098701E-3</v>
      </c>
      <c r="W15" s="1">
        <v>14</v>
      </c>
      <c r="X15" s="1" t="s">
        <v>1677</v>
      </c>
      <c r="Y15" s="1" t="s">
        <v>1677</v>
      </c>
      <c r="Z15" s="1" t="s">
        <v>1705</v>
      </c>
      <c r="AA15" s="1">
        <v>0.19712594024272001</v>
      </c>
      <c r="AB15" s="1">
        <v>0.19712594024272001</v>
      </c>
      <c r="AC15" s="1">
        <v>0</v>
      </c>
      <c r="AD15" s="1">
        <v>0.34534931572399402</v>
      </c>
    </row>
    <row r="16" spans="1:30" x14ac:dyDescent="0.3">
      <c r="A16" s="1">
        <v>15</v>
      </c>
      <c r="B16" s="1" t="s">
        <v>1681</v>
      </c>
      <c r="C16" s="1">
        <v>7.9157849551329395E-4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7">
        <v>7.33325324572732E-5</v>
      </c>
      <c r="J16" s="1">
        <v>0</v>
      </c>
      <c r="K16" s="1">
        <v>9.09626631363951E-4</v>
      </c>
      <c r="L16" s="1">
        <v>0</v>
      </c>
      <c r="M16" s="1">
        <v>0</v>
      </c>
      <c r="N16" s="1">
        <v>6.0314262219378898E-4</v>
      </c>
      <c r="O16" s="1">
        <v>0</v>
      </c>
      <c r="P16" s="1">
        <v>0</v>
      </c>
      <c r="Q16" s="1">
        <v>0</v>
      </c>
      <c r="R16" s="1">
        <v>2.0059989914717701E-2</v>
      </c>
      <c r="S16" s="1">
        <v>1.5712053337325901E-4</v>
      </c>
      <c r="T16" s="1">
        <v>0</v>
      </c>
      <c r="U16" s="1">
        <v>0</v>
      </c>
      <c r="V16" s="1">
        <v>3.4032320511702299E-4</v>
      </c>
      <c r="W16" s="1">
        <v>15</v>
      </c>
      <c r="X16" s="1" t="s">
        <v>1681</v>
      </c>
      <c r="Y16" s="1" t="s">
        <v>1681</v>
      </c>
      <c r="Z16" s="1" t="s">
        <v>1706</v>
      </c>
      <c r="AA16" s="1">
        <v>2.0059989914717701E-2</v>
      </c>
      <c r="AB16" s="1">
        <v>2.0059989914717701E-2</v>
      </c>
      <c r="AC16" s="1">
        <v>0</v>
      </c>
      <c r="AD16" s="1">
        <v>3.3281027612139302E-2</v>
      </c>
    </row>
    <row r="17" spans="1:30" x14ac:dyDescent="0.3">
      <c r="A17" s="1">
        <v>16</v>
      </c>
      <c r="B17" s="1" t="s">
        <v>1683</v>
      </c>
      <c r="C17" s="1">
        <v>8.1469341434483602E-4</v>
      </c>
      <c r="D17" s="1">
        <v>1.1485237744640699E-3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1.4604503336113199E-2</v>
      </c>
      <c r="K17" s="1">
        <v>0</v>
      </c>
      <c r="L17" s="1">
        <v>2.0609881321697701E-3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1.76480624430124E-4</v>
      </c>
      <c r="S17" s="1">
        <v>1.56079858528764E-4</v>
      </c>
      <c r="T17" s="1">
        <v>4.3907837892897698E-2</v>
      </c>
      <c r="U17" s="1">
        <v>0</v>
      </c>
      <c r="V17" s="1">
        <v>0</v>
      </c>
      <c r="W17" s="1">
        <v>16</v>
      </c>
      <c r="X17" s="1" t="s">
        <v>1683</v>
      </c>
      <c r="Y17" s="1" t="s">
        <v>1683</v>
      </c>
      <c r="Z17" s="1" t="s">
        <v>1707</v>
      </c>
      <c r="AA17" s="1">
        <v>4.3907837892897698E-2</v>
      </c>
      <c r="AB17" s="1">
        <v>4.3907837892897698E-2</v>
      </c>
      <c r="AC17" s="1">
        <v>0</v>
      </c>
      <c r="AD17" s="1">
        <v>7.6166637266339404E-2</v>
      </c>
    </row>
    <row r="18" spans="1:30" x14ac:dyDescent="0.3">
      <c r="A18" s="1">
        <v>17</v>
      </c>
      <c r="B18" s="1" t="s">
        <v>1671</v>
      </c>
      <c r="C18" s="1">
        <v>1.15499551155812E-4</v>
      </c>
      <c r="D18" s="1">
        <v>0</v>
      </c>
      <c r="E18" s="1">
        <v>0</v>
      </c>
      <c r="F18" s="1">
        <v>0</v>
      </c>
      <c r="G18" s="1">
        <v>0</v>
      </c>
      <c r="H18" s="1">
        <v>2.5871003670433299E-2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17</v>
      </c>
      <c r="X18" s="1" t="s">
        <v>1671</v>
      </c>
      <c r="Y18" s="1" t="s">
        <v>1671</v>
      </c>
      <c r="Z18" s="1" t="s">
        <v>1708</v>
      </c>
      <c r="AA18" s="1">
        <v>2.5871003670433299E-2</v>
      </c>
      <c r="AB18" s="1">
        <v>2.5871003670433299E-2</v>
      </c>
      <c r="AC18" s="1">
        <v>0</v>
      </c>
      <c r="AD18" s="1">
        <v>3.1910781356496998E-2</v>
      </c>
    </row>
    <row r="19" spans="1:30" x14ac:dyDescent="0.3">
      <c r="A19" s="1">
        <v>18</v>
      </c>
      <c r="B19" s="1" t="s">
        <v>1684</v>
      </c>
      <c r="C19" s="1">
        <v>0</v>
      </c>
      <c r="D19" s="1">
        <v>1.02484529325938E-4</v>
      </c>
      <c r="E19" s="1">
        <v>0</v>
      </c>
      <c r="F19" s="1">
        <v>0</v>
      </c>
      <c r="G19" s="1">
        <v>3.7357221418588302E-3</v>
      </c>
      <c r="H19" s="1">
        <v>1.44762757580441E-4</v>
      </c>
      <c r="I19" s="1">
        <v>3.3630608025497799E-4</v>
      </c>
      <c r="J19" s="1">
        <v>1.0006684242837599E-3</v>
      </c>
      <c r="K19" s="1">
        <v>0</v>
      </c>
      <c r="L19" s="1">
        <v>0</v>
      </c>
      <c r="M19" s="1">
        <v>2.4170990498179301E-4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5.69287619181751E-2</v>
      </c>
      <c r="V19" s="1">
        <v>8.5179414233155296E-3</v>
      </c>
      <c r="W19" s="1">
        <v>18</v>
      </c>
      <c r="X19" s="1" t="s">
        <v>1684</v>
      </c>
      <c r="Y19" s="1" t="s">
        <v>1684</v>
      </c>
      <c r="Z19" s="1" t="s">
        <v>1709</v>
      </c>
      <c r="AA19" s="1">
        <v>5.69287619181751E-2</v>
      </c>
      <c r="AB19" s="1">
        <v>5.69287619181751E-2</v>
      </c>
      <c r="AC19" s="1">
        <v>0</v>
      </c>
      <c r="AD19" s="1">
        <v>7.9601757172269E-2</v>
      </c>
    </row>
    <row r="20" spans="1:30" x14ac:dyDescent="0.3">
      <c r="A20" s="1">
        <v>19</v>
      </c>
      <c r="B20" s="1" t="s">
        <v>1681</v>
      </c>
      <c r="C20" s="1">
        <v>9.1718359433175495E-2</v>
      </c>
      <c r="D20" s="1">
        <v>2.9229068626772602E-3</v>
      </c>
      <c r="E20" s="1">
        <v>0</v>
      </c>
      <c r="F20" s="1">
        <v>0</v>
      </c>
      <c r="G20" s="1">
        <v>0</v>
      </c>
      <c r="H20" s="1">
        <v>1.15392033958904E-4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1.2212764775156201E-2</v>
      </c>
      <c r="S20" s="1">
        <v>1.3934626482778999E-3</v>
      </c>
      <c r="T20" s="1">
        <v>7.4982940888746602E-3</v>
      </c>
      <c r="U20" s="1">
        <v>0</v>
      </c>
      <c r="V20" s="1">
        <v>0</v>
      </c>
      <c r="W20" s="1">
        <v>19</v>
      </c>
      <c r="X20" s="1" t="s">
        <v>1681</v>
      </c>
      <c r="Y20" s="1" t="s">
        <v>1666</v>
      </c>
      <c r="Z20" s="1" t="s">
        <v>1710</v>
      </c>
      <c r="AA20" s="1">
        <v>1.2212764775156201E-2</v>
      </c>
      <c r="AB20" s="1">
        <v>9.1718359433175495E-2</v>
      </c>
      <c r="AC20" s="1">
        <v>7.9505594658019194E-2</v>
      </c>
      <c r="AD20" s="1">
        <v>0.112451236612266</v>
      </c>
    </row>
    <row r="21" spans="1:30" x14ac:dyDescent="0.3">
      <c r="A21" s="1">
        <v>20</v>
      </c>
      <c r="B21" s="1" t="s">
        <v>1683</v>
      </c>
      <c r="C21" s="1">
        <v>2.2477847955558398E-2</v>
      </c>
      <c r="D21" s="1">
        <v>3.3039140169858201E-3</v>
      </c>
      <c r="E21" s="1">
        <v>0</v>
      </c>
      <c r="F21" s="1">
        <v>0</v>
      </c>
      <c r="G21" s="1">
        <v>0</v>
      </c>
      <c r="H21" s="1">
        <v>4.7965120878522098E-4</v>
      </c>
      <c r="I21" s="1">
        <v>0</v>
      </c>
      <c r="J21" s="1">
        <v>6.0667588459184102E-3</v>
      </c>
      <c r="K21" s="1">
        <v>0</v>
      </c>
      <c r="L21" s="1">
        <v>1.82638572038644E-3</v>
      </c>
      <c r="M21" s="1">
        <v>0</v>
      </c>
      <c r="N21" s="1">
        <v>7.8824950919468401E-4</v>
      </c>
      <c r="O21" s="1">
        <v>0</v>
      </c>
      <c r="P21" s="1">
        <v>0</v>
      </c>
      <c r="Q21" s="1">
        <v>0</v>
      </c>
      <c r="R21" s="1">
        <v>2.1980336443888101E-4</v>
      </c>
      <c r="S21" s="1">
        <v>2.3852738670103999E-3</v>
      </c>
      <c r="T21" s="1">
        <v>0.103394290717594</v>
      </c>
      <c r="U21" s="1">
        <v>0</v>
      </c>
      <c r="V21" s="1">
        <v>0</v>
      </c>
      <c r="W21" s="1">
        <v>20</v>
      </c>
      <c r="X21" s="1" t="s">
        <v>1683</v>
      </c>
      <c r="Y21" s="1" t="s">
        <v>1683</v>
      </c>
      <c r="Z21" s="1" t="s">
        <v>1711</v>
      </c>
      <c r="AA21" s="1">
        <v>0.103394290717594</v>
      </c>
      <c r="AB21" s="1">
        <v>0.103394290717594</v>
      </c>
      <c r="AC21" s="1">
        <v>0</v>
      </c>
      <c r="AD21" s="1">
        <v>0.13580819158260099</v>
      </c>
    </row>
    <row r="22" spans="1:30" x14ac:dyDescent="0.3">
      <c r="A22" s="1">
        <v>21</v>
      </c>
      <c r="B22" s="1" t="s">
        <v>1673</v>
      </c>
      <c r="C22" s="1">
        <v>1.6514439890626599E-3</v>
      </c>
      <c r="D22" s="1">
        <v>3.1511196226191303E-4</v>
      </c>
      <c r="E22" s="1">
        <v>0</v>
      </c>
      <c r="F22" s="1">
        <v>0</v>
      </c>
      <c r="G22" s="1">
        <v>4.4472233073073901E-4</v>
      </c>
      <c r="H22" s="1">
        <v>0</v>
      </c>
      <c r="I22" s="1">
        <v>6.2662745524495701E-4</v>
      </c>
      <c r="J22" s="1">
        <v>5.0305144535834102E-2</v>
      </c>
      <c r="K22" s="1">
        <v>0</v>
      </c>
      <c r="L22" s="1">
        <v>1.6925095267237601E-2</v>
      </c>
      <c r="M22" s="1">
        <v>8.55100492830832E-3</v>
      </c>
      <c r="N22" s="1">
        <v>0</v>
      </c>
      <c r="O22" s="1">
        <v>0</v>
      </c>
      <c r="P22" s="1">
        <v>4.0914666609258201E-4</v>
      </c>
      <c r="Q22" s="1">
        <v>1.4659279616424301E-3</v>
      </c>
      <c r="R22" s="1">
        <v>1.8974119697664799E-3</v>
      </c>
      <c r="S22" s="1">
        <v>7.9782679171118795E-2</v>
      </c>
      <c r="T22" s="1">
        <v>2.5311796590372901E-2</v>
      </c>
      <c r="U22" s="1">
        <v>0</v>
      </c>
      <c r="V22" s="1">
        <v>1.48848454245968E-4</v>
      </c>
      <c r="W22" s="1">
        <v>21</v>
      </c>
      <c r="X22" s="1" t="s">
        <v>1673</v>
      </c>
      <c r="Y22" s="1" t="s">
        <v>1682</v>
      </c>
      <c r="Z22" s="1" t="s">
        <v>1712</v>
      </c>
      <c r="AA22" s="1">
        <v>5.0305144535834102E-2</v>
      </c>
      <c r="AB22" s="1">
        <v>7.9782679171118795E-2</v>
      </c>
      <c r="AC22" s="1">
        <v>2.94775346352847E-2</v>
      </c>
      <c r="AD22" s="1">
        <v>0.20097533225417299</v>
      </c>
    </row>
    <row r="23" spans="1:30" x14ac:dyDescent="0.3">
      <c r="A23" s="1">
        <v>22</v>
      </c>
      <c r="B23" s="1" t="s">
        <v>1674</v>
      </c>
      <c r="C23" s="1">
        <v>4.8595726450427002E-4</v>
      </c>
      <c r="D23" s="1">
        <v>0</v>
      </c>
      <c r="E23" s="1">
        <v>4.2834214273061597E-2</v>
      </c>
      <c r="F23" s="1">
        <v>3.4191822774288198E-4</v>
      </c>
      <c r="G23" s="1">
        <v>0</v>
      </c>
      <c r="H23" s="1">
        <v>2.1278648876040199E-3</v>
      </c>
      <c r="I23" s="1">
        <v>0</v>
      </c>
      <c r="J23" s="1">
        <v>0</v>
      </c>
      <c r="K23" s="7">
        <v>4.6063575498564998E-5</v>
      </c>
      <c r="L23" s="1">
        <v>0</v>
      </c>
      <c r="M23" s="1">
        <v>1.43732205034418E-4</v>
      </c>
      <c r="N23" s="1">
        <v>1.2166736895233701E-2</v>
      </c>
      <c r="O23" s="1">
        <v>0</v>
      </c>
      <c r="P23" s="7">
        <v>4.0276573191870599E-6</v>
      </c>
      <c r="Q23" s="1">
        <v>3.5197184414380701E-4</v>
      </c>
      <c r="R23" s="1">
        <v>4.6721858083328803E-4</v>
      </c>
      <c r="S23" s="1">
        <v>1.6197458054218301E-2</v>
      </c>
      <c r="T23" s="1">
        <v>0</v>
      </c>
      <c r="U23" s="1">
        <v>0</v>
      </c>
      <c r="V23" s="1">
        <v>1.88298328618516E-3</v>
      </c>
      <c r="W23" s="1">
        <v>22</v>
      </c>
      <c r="X23" s="1" t="s">
        <v>1674</v>
      </c>
      <c r="Y23" s="1" t="s">
        <v>1668</v>
      </c>
      <c r="Z23" s="1" t="s">
        <v>1713</v>
      </c>
      <c r="AA23" s="7">
        <v>4.6063575498564998E-5</v>
      </c>
      <c r="AB23" s="1">
        <v>4.2834214273061597E-2</v>
      </c>
      <c r="AC23" s="1">
        <v>4.2788150697563102E-2</v>
      </c>
      <c r="AD23" s="1">
        <v>9.8432476830931703E-2</v>
      </c>
    </row>
    <row r="24" spans="1:30" x14ac:dyDescent="0.3">
      <c r="A24" s="1">
        <v>23</v>
      </c>
      <c r="B24" s="1" t="s">
        <v>1669</v>
      </c>
      <c r="C24" s="1">
        <v>1.5635995879235E-3</v>
      </c>
      <c r="D24" s="1">
        <v>1.3829582927279001E-4</v>
      </c>
      <c r="E24" s="1">
        <v>1.0447353631302499E-2</v>
      </c>
      <c r="F24" s="1">
        <v>1.55011265537625E-2</v>
      </c>
      <c r="G24" s="7">
        <v>6.5208218440319899E-5</v>
      </c>
      <c r="H24" s="1">
        <v>6.7872322597513802E-4</v>
      </c>
      <c r="I24" s="1">
        <v>4.8326277449354301E-4</v>
      </c>
      <c r="J24" s="7">
        <v>1.32365532154772E-5</v>
      </c>
      <c r="K24" s="1">
        <v>2.73963502207316E-3</v>
      </c>
      <c r="L24" s="1">
        <v>5.7089382698612796E-4</v>
      </c>
      <c r="M24" s="1">
        <v>1.587852254199E-3</v>
      </c>
      <c r="N24" s="1">
        <v>2.98973212072691E-3</v>
      </c>
      <c r="O24" s="1">
        <v>2.2277694578708698E-3</v>
      </c>
      <c r="P24" s="1">
        <v>1.5545245072100401E-3</v>
      </c>
      <c r="Q24" s="1">
        <v>4.6033158204700599E-4</v>
      </c>
      <c r="R24" s="1">
        <v>3.9093468938069999E-3</v>
      </c>
      <c r="S24" s="1">
        <v>2.5352328056816799E-3</v>
      </c>
      <c r="T24" s="1">
        <v>1.04325675666479E-4</v>
      </c>
      <c r="U24" s="1">
        <v>0</v>
      </c>
      <c r="V24" s="1">
        <v>0</v>
      </c>
      <c r="W24" s="1">
        <v>23</v>
      </c>
      <c r="X24" s="1" t="s">
        <v>1669</v>
      </c>
      <c r="Y24" s="1" t="s">
        <v>1669</v>
      </c>
      <c r="Z24" s="1" t="s">
        <v>1714</v>
      </c>
      <c r="AA24" s="1">
        <v>1.55011265537625E-2</v>
      </c>
      <c r="AB24" s="1">
        <v>1.55011265537625E-2</v>
      </c>
      <c r="AC24" s="1">
        <v>0</v>
      </c>
      <c r="AD24" s="1">
        <v>8.2121430937493495E-2</v>
      </c>
    </row>
    <row r="25" spans="1:30" x14ac:dyDescent="0.3">
      <c r="A25" s="1">
        <v>24</v>
      </c>
      <c r="B25" s="1" t="s">
        <v>1668</v>
      </c>
      <c r="C25" s="1">
        <v>6.2017650220180299E-4</v>
      </c>
      <c r="D25" s="1">
        <v>0</v>
      </c>
      <c r="E25" s="1">
        <v>1.10473279517197E-2</v>
      </c>
      <c r="F25" s="1">
        <v>3.3075111757254298E-3</v>
      </c>
      <c r="G25" s="7">
        <v>2.5809240832304799E-7</v>
      </c>
      <c r="H25" s="7">
        <v>1.2890388837835599E-5</v>
      </c>
      <c r="I25" s="1">
        <v>5.89853429501979E-4</v>
      </c>
      <c r="J25" s="1">
        <v>1.6526461728396099E-4</v>
      </c>
      <c r="K25" s="1">
        <v>4.5127776255017701E-3</v>
      </c>
      <c r="L25" s="1">
        <v>2.7439717552774502E-4</v>
      </c>
      <c r="M25" s="1">
        <v>0</v>
      </c>
      <c r="N25" s="1">
        <v>8.5540194662404104E-3</v>
      </c>
      <c r="O25" s="1">
        <v>0</v>
      </c>
      <c r="P25" s="1">
        <v>3.71804966226533E-3</v>
      </c>
      <c r="Q25" s="1">
        <v>7.2142112490747898E-4</v>
      </c>
      <c r="R25" s="1">
        <v>1.9839166628220998E-3</v>
      </c>
      <c r="S25" s="7">
        <v>1.2647650844122301E-5</v>
      </c>
      <c r="T25" s="1">
        <v>3.0969328664033001E-4</v>
      </c>
      <c r="U25" s="1">
        <v>0</v>
      </c>
      <c r="V25" s="1">
        <v>4.1913303436575999E-4</v>
      </c>
      <c r="W25" s="1">
        <v>24</v>
      </c>
      <c r="X25" s="1" t="s">
        <v>1668</v>
      </c>
      <c r="Y25" s="1" t="s">
        <v>1668</v>
      </c>
      <c r="Z25" s="1" t="s">
        <v>1715</v>
      </c>
      <c r="AA25" s="1">
        <v>1.10473279517197E-2</v>
      </c>
      <c r="AB25" s="1">
        <v>1.10473279517197E-2</v>
      </c>
      <c r="AC25" s="1">
        <v>0</v>
      </c>
      <c r="AD25" s="1">
        <v>6.3704467260358902E-2</v>
      </c>
    </row>
    <row r="26" spans="1:30" x14ac:dyDescent="0.3">
      <c r="A26" s="1">
        <v>25</v>
      </c>
      <c r="B26" s="1" t="s">
        <v>1685</v>
      </c>
      <c r="C26" s="1">
        <v>4.6832252729252103E-4</v>
      </c>
      <c r="D26" s="1">
        <v>0</v>
      </c>
      <c r="E26" s="1">
        <v>3.7449054010454502E-4</v>
      </c>
      <c r="F26" s="1">
        <v>0</v>
      </c>
      <c r="G26" s="1">
        <v>3.19247250611457E-3</v>
      </c>
      <c r="H26" s="1">
        <v>6.0101231903216899E-3</v>
      </c>
      <c r="I26" s="1">
        <v>5.2677518253491497E-4</v>
      </c>
      <c r="J26" s="1">
        <v>0</v>
      </c>
      <c r="K26" s="1">
        <v>0</v>
      </c>
      <c r="L26" s="1">
        <v>5.0862981155832003E-4</v>
      </c>
      <c r="M26" s="1">
        <v>0</v>
      </c>
      <c r="N26" s="1">
        <v>4.4777756996062503E-3</v>
      </c>
      <c r="O26" s="1">
        <v>0</v>
      </c>
      <c r="P26" s="1">
        <v>6.3743485339225897E-4</v>
      </c>
      <c r="Q26" s="1">
        <v>0</v>
      </c>
      <c r="R26" s="1">
        <v>1.18013447703791E-3</v>
      </c>
      <c r="S26" s="1">
        <v>0</v>
      </c>
      <c r="T26" s="1">
        <v>0</v>
      </c>
      <c r="U26" s="1">
        <v>0</v>
      </c>
      <c r="V26" s="1">
        <v>2.5609490980066301E-2</v>
      </c>
      <c r="W26" s="1">
        <v>25</v>
      </c>
      <c r="X26" s="1" t="s">
        <v>1685</v>
      </c>
      <c r="Y26" s="1" t="s">
        <v>1685</v>
      </c>
      <c r="Z26" s="1" t="s">
        <v>1716</v>
      </c>
      <c r="AA26" s="1">
        <v>2.5609490980066301E-2</v>
      </c>
      <c r="AB26" s="1">
        <v>2.5609490980066301E-2</v>
      </c>
      <c r="AC26" s="1">
        <v>0</v>
      </c>
      <c r="AD26" s="1">
        <v>6.4819710390298602E-2</v>
      </c>
    </row>
    <row r="27" spans="1:30" x14ac:dyDescent="0.3">
      <c r="A27" s="1">
        <v>26</v>
      </c>
      <c r="B27" s="1" t="s">
        <v>1679</v>
      </c>
      <c r="C27" s="1">
        <v>3.5324320685926501E-4</v>
      </c>
      <c r="D27" s="7">
        <v>2.92401487340265E-5</v>
      </c>
      <c r="E27" s="1">
        <v>2.4174731090307899E-3</v>
      </c>
      <c r="F27" s="1">
        <v>5.4815832261965996E-3</v>
      </c>
      <c r="G27" s="1">
        <v>0</v>
      </c>
      <c r="H27" s="1">
        <v>0</v>
      </c>
      <c r="I27" s="1">
        <v>3.3022819095100101E-3</v>
      </c>
      <c r="J27" s="1">
        <v>0</v>
      </c>
      <c r="K27" s="1">
        <v>1.14322004756047E-2</v>
      </c>
      <c r="L27" s="1">
        <v>0</v>
      </c>
      <c r="M27" s="1">
        <v>0</v>
      </c>
      <c r="N27" s="1">
        <v>9.5586122546242203E-3</v>
      </c>
      <c r="O27" s="1">
        <v>0</v>
      </c>
      <c r="P27" s="1">
        <v>2.0918562396868099E-3</v>
      </c>
      <c r="Q27" s="1">
        <v>4.6831852164636598E-3</v>
      </c>
      <c r="R27" s="1">
        <v>5.4741122574234499E-4</v>
      </c>
      <c r="S27" s="1">
        <v>1.71473729529854E-3</v>
      </c>
      <c r="T27" s="7">
        <v>6.6544898374782502E-5</v>
      </c>
      <c r="U27" s="1">
        <v>0</v>
      </c>
      <c r="V27" s="1">
        <v>4.1372254441176301E-4</v>
      </c>
      <c r="W27" s="1">
        <v>26</v>
      </c>
      <c r="X27" s="1" t="s">
        <v>1679</v>
      </c>
      <c r="Y27" s="1" t="s">
        <v>1674</v>
      </c>
      <c r="Z27" s="1" t="s">
        <v>1717</v>
      </c>
      <c r="AA27" s="1">
        <v>2.0918562396868099E-3</v>
      </c>
      <c r="AB27" s="1">
        <v>1.14322004756047E-2</v>
      </c>
      <c r="AC27" s="1">
        <v>9.34034423591798E-3</v>
      </c>
      <c r="AD27" s="1">
        <v>7.2627203566122497E-2</v>
      </c>
    </row>
    <row r="28" spans="1:30" x14ac:dyDescent="0.3">
      <c r="A28" s="1">
        <v>27</v>
      </c>
      <c r="B28" s="1" t="s">
        <v>1675</v>
      </c>
      <c r="C28" s="1">
        <v>0</v>
      </c>
      <c r="D28" s="1">
        <v>0</v>
      </c>
      <c r="E28" s="1">
        <v>0</v>
      </c>
      <c r="F28" s="1">
        <v>0</v>
      </c>
      <c r="G28" s="1">
        <v>2.0052991291251199E-4</v>
      </c>
      <c r="H28" s="1">
        <v>0</v>
      </c>
      <c r="I28" s="1">
        <v>0</v>
      </c>
      <c r="J28" s="1">
        <v>1.0117782908619E-2</v>
      </c>
      <c r="K28" s="1">
        <v>0</v>
      </c>
      <c r="L28" s="1">
        <v>3.36677920403336E-2</v>
      </c>
      <c r="M28" s="7">
        <v>7.9458369678507394E-5</v>
      </c>
      <c r="N28" s="1">
        <v>0</v>
      </c>
      <c r="O28" s="1">
        <v>2.51433402092106E-3</v>
      </c>
      <c r="P28" s="1">
        <v>0</v>
      </c>
      <c r="Q28" s="1">
        <v>0</v>
      </c>
      <c r="R28" s="1">
        <v>0</v>
      </c>
      <c r="S28" s="1">
        <v>0</v>
      </c>
      <c r="T28" s="1">
        <v>1.40359981697108E-2</v>
      </c>
      <c r="U28" s="1">
        <v>0</v>
      </c>
      <c r="V28" s="1">
        <v>0</v>
      </c>
      <c r="W28" s="1">
        <v>27</v>
      </c>
      <c r="X28" s="1" t="s">
        <v>1675</v>
      </c>
      <c r="Y28" s="1" t="s">
        <v>1675</v>
      </c>
      <c r="Z28" s="1" t="s">
        <v>1718</v>
      </c>
      <c r="AA28" s="1">
        <v>3.36677920403336E-2</v>
      </c>
      <c r="AB28" s="1">
        <v>3.36677920403336E-2</v>
      </c>
      <c r="AC28" s="1">
        <v>0</v>
      </c>
      <c r="AD28" s="1">
        <v>7.9458837585065195E-2</v>
      </c>
    </row>
    <row r="29" spans="1:30" x14ac:dyDescent="0.3">
      <c r="A29" s="1">
        <v>28</v>
      </c>
      <c r="B29" s="1" t="s">
        <v>1683</v>
      </c>
      <c r="C29" s="1">
        <v>5.9037079733374102E-4</v>
      </c>
      <c r="D29" s="1">
        <v>1.5353487536023699E-3</v>
      </c>
      <c r="E29" s="1">
        <v>0</v>
      </c>
      <c r="F29" s="1">
        <v>5.2251751564723402E-4</v>
      </c>
      <c r="G29" s="1">
        <v>2.0185703639319201E-4</v>
      </c>
      <c r="H29" s="1">
        <v>0</v>
      </c>
      <c r="I29" s="1">
        <v>0</v>
      </c>
      <c r="J29" s="1">
        <v>3.6298903011946501E-3</v>
      </c>
      <c r="K29" s="1">
        <v>1.4164180329931701E-3</v>
      </c>
      <c r="L29" s="1">
        <v>1.45967774236575E-2</v>
      </c>
      <c r="M29" s="1">
        <v>1.95684118184275E-3</v>
      </c>
      <c r="N29" s="1">
        <v>0</v>
      </c>
      <c r="O29" s="1">
        <v>3.9375398201385399E-3</v>
      </c>
      <c r="P29" s="1">
        <v>4.9650771719517205E-4</v>
      </c>
      <c r="Q29" s="1">
        <v>1.12760752586024E-3</v>
      </c>
      <c r="R29" s="7">
        <v>9.9298126243335905E-5</v>
      </c>
      <c r="S29" s="1">
        <v>1.07822705054601E-4</v>
      </c>
      <c r="T29" s="1">
        <v>3.0850871960518E-3</v>
      </c>
      <c r="U29" s="1">
        <v>0</v>
      </c>
      <c r="V29" s="7">
        <v>4.2057484292646798E-5</v>
      </c>
      <c r="W29" s="1">
        <v>28</v>
      </c>
      <c r="X29" s="1" t="s">
        <v>1683</v>
      </c>
      <c r="Y29" s="1" t="s">
        <v>1675</v>
      </c>
      <c r="Z29" s="1" t="s">
        <v>1719</v>
      </c>
      <c r="AA29" s="1">
        <v>3.0850871960518E-3</v>
      </c>
      <c r="AB29" s="1">
        <v>1.45967774236575E-2</v>
      </c>
      <c r="AC29" s="1">
        <v>1.15116902276057E-2</v>
      </c>
      <c r="AD29" s="1">
        <v>5.9079332744124302E-2</v>
      </c>
    </row>
    <row r="30" spans="1:30" x14ac:dyDescent="0.3">
      <c r="A30" s="1">
        <v>29</v>
      </c>
      <c r="B30" s="1" t="s">
        <v>1680</v>
      </c>
      <c r="C30" s="1">
        <v>2.8219140254230899E-3</v>
      </c>
      <c r="D30" s="1">
        <v>0</v>
      </c>
      <c r="E30" s="1">
        <v>1.07683687147838E-4</v>
      </c>
      <c r="F30" s="1">
        <v>1.15750177931196E-4</v>
      </c>
      <c r="G30" s="1">
        <v>0</v>
      </c>
      <c r="H30" s="1">
        <v>0</v>
      </c>
      <c r="I30" s="1">
        <v>1.7987916072474801E-3</v>
      </c>
      <c r="J30" s="1">
        <v>0</v>
      </c>
      <c r="K30" s="1">
        <v>1.6626291914391599E-2</v>
      </c>
      <c r="L30" s="1">
        <v>0</v>
      </c>
      <c r="M30" s="1">
        <v>0</v>
      </c>
      <c r="N30" s="1">
        <v>9.3646241823622397E-4</v>
      </c>
      <c r="O30" s="1">
        <v>0</v>
      </c>
      <c r="P30" s="1">
        <v>5.8886246319672197E-4</v>
      </c>
      <c r="Q30" s="1">
        <v>1.3837824972252701E-2</v>
      </c>
      <c r="R30" s="1">
        <v>6.1260791089889103E-3</v>
      </c>
      <c r="S30" s="1">
        <v>8.9575154302235795E-4</v>
      </c>
      <c r="T30" s="1">
        <v>2.16229670284139E-4</v>
      </c>
      <c r="U30" s="1">
        <v>0</v>
      </c>
      <c r="V30" s="1">
        <v>5.1128400912204099E-4</v>
      </c>
      <c r="W30" s="1">
        <v>29</v>
      </c>
      <c r="X30" s="1" t="s">
        <v>1680</v>
      </c>
      <c r="Y30" s="1" t="s">
        <v>1674</v>
      </c>
      <c r="Z30" s="1" t="s">
        <v>1720</v>
      </c>
      <c r="AA30" s="1">
        <v>1.3837824972252701E-2</v>
      </c>
      <c r="AB30" s="1">
        <v>1.6626291914391599E-2</v>
      </c>
      <c r="AC30" s="1">
        <v>2.7884669421389102E-3</v>
      </c>
      <c r="AD30" s="1">
        <v>7.0574488210390501E-2</v>
      </c>
    </row>
    <row r="31" spans="1:30" x14ac:dyDescent="0.3">
      <c r="A31" s="1">
        <v>30</v>
      </c>
      <c r="B31" s="1" t="s">
        <v>1680</v>
      </c>
      <c r="C31" s="1">
        <v>6.7925782177437896E-3</v>
      </c>
      <c r="D31" s="1">
        <v>1.09848009114842E-4</v>
      </c>
      <c r="E31" s="1">
        <v>0</v>
      </c>
      <c r="F31" s="1">
        <v>1.0171711852759401E-4</v>
      </c>
      <c r="G31" s="1">
        <v>1.20376973984649E-2</v>
      </c>
      <c r="H31" s="1">
        <v>8.7403701202049802E-4</v>
      </c>
      <c r="I31" s="1">
        <v>9.4746254283456499E-4</v>
      </c>
      <c r="J31" s="1">
        <v>2.3904864952511802E-3</v>
      </c>
      <c r="K31" s="1">
        <v>1.05185463879801E-2</v>
      </c>
      <c r="L31" s="1">
        <v>5.9016096601297498E-3</v>
      </c>
      <c r="M31" s="1">
        <v>4.1866241687771202E-4</v>
      </c>
      <c r="N31" s="1">
        <v>0</v>
      </c>
      <c r="O31" s="1">
        <v>4.1838159324280802E-4</v>
      </c>
      <c r="P31" s="7">
        <v>2.7986126640730301E-5</v>
      </c>
      <c r="Q31" s="1">
        <v>3.4582191557586202E-3</v>
      </c>
      <c r="R31" s="1">
        <v>7.4460722380834999E-4</v>
      </c>
      <c r="S31" s="1">
        <v>6.7611767654126003E-4</v>
      </c>
      <c r="T31" s="1">
        <v>6.6355891665038497E-3</v>
      </c>
      <c r="U31" s="7">
        <v>6.2863765200038395E-5</v>
      </c>
      <c r="V31" s="1">
        <v>2.3826146138382701E-3</v>
      </c>
      <c r="W31" s="1">
        <v>30</v>
      </c>
      <c r="X31" s="1" t="s">
        <v>1680</v>
      </c>
      <c r="Y31" s="1" t="s">
        <v>1670</v>
      </c>
      <c r="Z31" s="1" t="s">
        <v>1721</v>
      </c>
      <c r="AA31" s="1">
        <v>3.4582191557586202E-3</v>
      </c>
      <c r="AB31" s="1">
        <v>1.20376973984649E-2</v>
      </c>
      <c r="AC31" s="1">
        <v>8.5794782427063305E-3</v>
      </c>
      <c r="AD31" s="1">
        <v>9.3267649919969803E-2</v>
      </c>
    </row>
    <row r="32" spans="1:30" x14ac:dyDescent="0.3">
      <c r="A32" s="1">
        <v>31</v>
      </c>
      <c r="B32" s="1" t="s">
        <v>1674</v>
      </c>
      <c r="C32" s="1">
        <v>3.5818591554577999E-4</v>
      </c>
      <c r="D32" s="7">
        <v>4.7871212901299397E-5</v>
      </c>
      <c r="E32" s="7">
        <v>7.1080673942499494E-5</v>
      </c>
      <c r="F32" s="1">
        <v>0</v>
      </c>
      <c r="G32" s="1">
        <v>0</v>
      </c>
      <c r="H32" s="1">
        <v>9.5488818165201199E-4</v>
      </c>
      <c r="I32" s="1">
        <v>1.90055796821914E-3</v>
      </c>
      <c r="J32" s="1">
        <v>0</v>
      </c>
      <c r="K32" s="1">
        <v>2.5911646311708902E-2</v>
      </c>
      <c r="L32" s="1">
        <v>0</v>
      </c>
      <c r="M32" s="1">
        <v>0</v>
      </c>
      <c r="N32" s="1">
        <v>5.7490551191107502E-3</v>
      </c>
      <c r="O32" s="7">
        <v>8.2426727448738901E-5</v>
      </c>
      <c r="P32" s="1">
        <v>2.0406298507642901E-4</v>
      </c>
      <c r="Q32" s="1">
        <v>4.2811800073279003E-3</v>
      </c>
      <c r="R32" s="1">
        <v>2.18514773927972E-4</v>
      </c>
      <c r="S32" s="7">
        <v>2.7896037710599798E-5</v>
      </c>
      <c r="T32" s="1">
        <v>1.84057944722511E-4</v>
      </c>
      <c r="U32" s="1">
        <v>0</v>
      </c>
      <c r="V32" s="1">
        <v>1.3524113104180799E-4</v>
      </c>
      <c r="W32" s="1">
        <v>31</v>
      </c>
      <c r="X32" s="1" t="s">
        <v>1674</v>
      </c>
      <c r="Y32" s="1" t="s">
        <v>1674</v>
      </c>
      <c r="Z32" s="1" t="s">
        <v>1722</v>
      </c>
      <c r="AA32" s="1">
        <v>2.5911646311708902E-2</v>
      </c>
      <c r="AB32" s="1">
        <v>2.5911646311708902E-2</v>
      </c>
      <c r="AC32" s="1">
        <v>0</v>
      </c>
      <c r="AD32" s="1">
        <v>5.9297277870980401E-2</v>
      </c>
    </row>
    <row r="33" spans="1:30" x14ac:dyDescent="0.3">
      <c r="A33" s="1">
        <v>32</v>
      </c>
      <c r="B33" s="1" t="s">
        <v>1676</v>
      </c>
      <c r="C33" s="1">
        <v>0</v>
      </c>
      <c r="D33" s="1">
        <v>0</v>
      </c>
      <c r="E33" s="1">
        <v>0</v>
      </c>
      <c r="F33" s="1">
        <v>0</v>
      </c>
      <c r="G33" s="1">
        <v>1.4780537757363001E-3</v>
      </c>
      <c r="H33" s="1">
        <v>0</v>
      </c>
      <c r="I33" s="1">
        <v>0</v>
      </c>
      <c r="J33" s="1">
        <v>1.4013342855347601E-4</v>
      </c>
      <c r="K33" s="1">
        <v>9.5864022078659004E-4</v>
      </c>
      <c r="L33" s="7">
        <v>3.2903672311633299E-5</v>
      </c>
      <c r="M33" s="1">
        <v>6.3952072987631097E-3</v>
      </c>
      <c r="N33" s="1">
        <v>0</v>
      </c>
      <c r="O33" s="1">
        <v>0</v>
      </c>
      <c r="P33" s="1">
        <v>0</v>
      </c>
      <c r="Q33" s="1">
        <v>1.25762292632608E-4</v>
      </c>
      <c r="R33" s="1">
        <v>0</v>
      </c>
      <c r="S33" s="1">
        <v>0</v>
      </c>
      <c r="T33" s="7">
        <v>2.7340363883294799E-5</v>
      </c>
      <c r="U33" s="1">
        <v>0</v>
      </c>
      <c r="V33" s="1">
        <v>0</v>
      </c>
      <c r="W33" s="1">
        <v>32</v>
      </c>
      <c r="X33" s="1" t="s">
        <v>1676</v>
      </c>
      <c r="Y33" s="1" t="s">
        <v>1676</v>
      </c>
      <c r="Z33" s="1" t="s">
        <v>1723</v>
      </c>
      <c r="AA33" s="1">
        <v>6.3952072987631097E-3</v>
      </c>
      <c r="AB33" s="1">
        <v>6.3952072987631097E-3</v>
      </c>
      <c r="AC33" s="1">
        <v>0</v>
      </c>
      <c r="AD33" s="1">
        <v>1.72260879931296E-2</v>
      </c>
    </row>
    <row r="34" spans="1:30" x14ac:dyDescent="0.3">
      <c r="A34" s="1">
        <v>33</v>
      </c>
      <c r="B34" s="1" t="s">
        <v>1678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7.2224354936077997E-4</v>
      </c>
      <c r="J34" s="1">
        <v>0</v>
      </c>
      <c r="K34" s="1">
        <v>9.3504357720724605E-3</v>
      </c>
      <c r="L34" s="7">
        <v>9.4546816000471199E-5</v>
      </c>
      <c r="M34" s="1">
        <v>0</v>
      </c>
      <c r="N34" s="1">
        <v>4.4152652579376701E-4</v>
      </c>
      <c r="O34" s="7">
        <v>7.1766394224466795E-5</v>
      </c>
      <c r="P34" s="1">
        <v>0</v>
      </c>
      <c r="Q34" s="1">
        <v>5.0748669460003203E-4</v>
      </c>
      <c r="R34" s="1">
        <v>1.4301691041910901E-4</v>
      </c>
      <c r="S34" s="1">
        <v>2.0300694703003999E-4</v>
      </c>
      <c r="T34" s="1">
        <v>0</v>
      </c>
      <c r="U34" s="1">
        <v>0</v>
      </c>
      <c r="V34" s="1">
        <v>0</v>
      </c>
      <c r="W34" s="1">
        <v>33</v>
      </c>
      <c r="X34" s="1" t="s">
        <v>1678</v>
      </c>
      <c r="Y34" s="1" t="s">
        <v>1674</v>
      </c>
      <c r="Z34" s="1" t="s">
        <v>1724</v>
      </c>
      <c r="AA34" s="7">
        <v>7.1766394224466795E-5</v>
      </c>
      <c r="AB34" s="1">
        <v>9.3504357720724605E-3</v>
      </c>
      <c r="AC34" s="1">
        <v>9.2786693778479905E-3</v>
      </c>
      <c r="AD34" s="1">
        <v>2.02708904710001E-2</v>
      </c>
    </row>
    <row r="35" spans="1:30" x14ac:dyDescent="0.3">
      <c r="A35" s="1">
        <v>34</v>
      </c>
      <c r="B35" s="1" t="s">
        <v>1673</v>
      </c>
      <c r="C35" s="7">
        <v>3.0696083173148801E-5</v>
      </c>
      <c r="D35" s="1">
        <v>0</v>
      </c>
      <c r="E35" s="1">
        <v>1.2675191570438101E-4</v>
      </c>
      <c r="F35" s="1">
        <v>0</v>
      </c>
      <c r="G35" s="1">
        <v>0</v>
      </c>
      <c r="H35" s="1">
        <v>0</v>
      </c>
      <c r="I35" s="1">
        <v>0</v>
      </c>
      <c r="J35" s="1">
        <v>3.61285748127604E-3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9.8975723405703708E-3</v>
      </c>
      <c r="U35" s="1">
        <v>0</v>
      </c>
      <c r="V35" s="1">
        <v>0</v>
      </c>
      <c r="W35" s="1">
        <v>34</v>
      </c>
      <c r="X35" s="1" t="s">
        <v>1673</v>
      </c>
      <c r="Y35" s="1" t="s">
        <v>1683</v>
      </c>
      <c r="Z35" s="1" t="s">
        <v>1725</v>
      </c>
      <c r="AA35" s="1">
        <v>3.61285748127604E-3</v>
      </c>
      <c r="AB35" s="1">
        <v>9.8975723405703708E-3</v>
      </c>
      <c r="AC35" s="1">
        <v>6.28471485929432E-3</v>
      </c>
      <c r="AD35" s="1">
        <v>2.25167933870788E-2</v>
      </c>
    </row>
    <row r="36" spans="1:30" x14ac:dyDescent="0.3">
      <c r="A36" s="1">
        <v>35</v>
      </c>
      <c r="B36" s="1" t="s">
        <v>1685</v>
      </c>
      <c r="C36" s="7">
        <v>9.5219983229531902E-5</v>
      </c>
      <c r="D36" s="1">
        <v>0</v>
      </c>
      <c r="E36" s="1">
        <v>0</v>
      </c>
      <c r="F36" s="7">
        <v>6.1030498487094102E-5</v>
      </c>
      <c r="G36" s="1">
        <v>1.0007701569040601E-3</v>
      </c>
      <c r="H36" s="7">
        <v>5.7579576337703201E-5</v>
      </c>
      <c r="I36" s="7">
        <v>2.0180328481056899E-5</v>
      </c>
      <c r="J36" s="1">
        <v>0</v>
      </c>
      <c r="K36" s="1">
        <v>4.8310749664607402E-4</v>
      </c>
      <c r="L36" s="1">
        <v>4.4183333761714204E-3</v>
      </c>
      <c r="M36" s="1">
        <v>1.6389323638302299E-4</v>
      </c>
      <c r="N36" s="1">
        <v>1.69477976983722E-3</v>
      </c>
      <c r="O36" s="1">
        <v>0</v>
      </c>
      <c r="P36" s="1">
        <v>1.4515974886839699E-4</v>
      </c>
      <c r="Q36" s="1">
        <v>9.1743052999728998E-4</v>
      </c>
      <c r="R36" s="1">
        <v>8.9444457383040397E-4</v>
      </c>
      <c r="S36" s="1">
        <v>1.3087744093854501E-4</v>
      </c>
      <c r="T36" s="1">
        <v>0</v>
      </c>
      <c r="U36" s="1">
        <v>0</v>
      </c>
      <c r="V36" s="7">
        <v>4.8915459582717499E-5</v>
      </c>
      <c r="W36" s="1">
        <v>35</v>
      </c>
      <c r="X36" s="1" t="s">
        <v>1685</v>
      </c>
      <c r="Y36" s="1" t="s">
        <v>1675</v>
      </c>
      <c r="Z36" s="1" t="s">
        <v>1726</v>
      </c>
      <c r="AA36" s="7">
        <v>4.8915459582717499E-5</v>
      </c>
      <c r="AB36" s="1">
        <v>4.4183333761714204E-3</v>
      </c>
      <c r="AC36" s="1">
        <v>4.3694179165887003E-3</v>
      </c>
      <c r="AD36" s="1">
        <v>2.1592827316033399E-2</v>
      </c>
    </row>
    <row r="37" spans="1:30" x14ac:dyDescent="0.3">
      <c r="A37" s="1">
        <v>36</v>
      </c>
      <c r="B37" s="1" t="s">
        <v>1671</v>
      </c>
      <c r="C37" s="1">
        <v>0</v>
      </c>
      <c r="D37" s="1">
        <v>0</v>
      </c>
      <c r="E37" s="1">
        <v>1.3578688577162801E-3</v>
      </c>
      <c r="F37" s="1">
        <v>0</v>
      </c>
      <c r="G37" s="1">
        <v>0</v>
      </c>
      <c r="H37" s="1">
        <v>7.8588601433932301E-3</v>
      </c>
      <c r="I37" s="1">
        <v>0</v>
      </c>
      <c r="J37" s="1">
        <v>0</v>
      </c>
      <c r="K37" s="1">
        <v>1.71913531763994E-4</v>
      </c>
      <c r="L37" s="1">
        <v>0</v>
      </c>
      <c r="M37" s="1">
        <v>0</v>
      </c>
      <c r="N37" s="7">
        <v>3.6587033602371699E-5</v>
      </c>
      <c r="O37" s="1">
        <v>0</v>
      </c>
      <c r="P37" s="1">
        <v>0</v>
      </c>
      <c r="Q37" s="1">
        <v>0</v>
      </c>
      <c r="R37" s="1">
        <v>0</v>
      </c>
      <c r="S37" s="1">
        <v>2.26018433777338E-4</v>
      </c>
      <c r="T37" s="1">
        <v>0</v>
      </c>
      <c r="U37" s="1">
        <v>0</v>
      </c>
      <c r="V37" s="1">
        <v>0</v>
      </c>
      <c r="W37" s="1">
        <v>36</v>
      </c>
      <c r="X37" s="1" t="s">
        <v>1671</v>
      </c>
      <c r="Y37" s="1" t="s">
        <v>1671</v>
      </c>
      <c r="Z37" s="1" t="s">
        <v>1727</v>
      </c>
      <c r="AA37" s="1">
        <v>7.8588601433932301E-3</v>
      </c>
      <c r="AB37" s="1">
        <v>7.8588601433932301E-3</v>
      </c>
      <c r="AC37" s="1">
        <v>0</v>
      </c>
      <c r="AD37" s="1">
        <v>1.6961049739782401E-2</v>
      </c>
    </row>
    <row r="38" spans="1:30" x14ac:dyDescent="0.3">
      <c r="A38" s="1">
        <v>37</v>
      </c>
      <c r="B38" s="1" t="s">
        <v>1668</v>
      </c>
      <c r="C38" s="1">
        <v>0</v>
      </c>
      <c r="D38" s="1">
        <v>0</v>
      </c>
      <c r="E38" s="1">
        <v>8.1202336560142895E-4</v>
      </c>
      <c r="F38" s="7">
        <v>7.73011167346834E-5</v>
      </c>
      <c r="G38" s="1">
        <v>1.8312173123229399E-4</v>
      </c>
      <c r="H38" s="1">
        <v>1.03372155606346E-4</v>
      </c>
      <c r="I38" s="1">
        <v>0</v>
      </c>
      <c r="J38" s="1">
        <v>5.7056134528284499E-4</v>
      </c>
      <c r="K38" s="1">
        <v>2.6045066318334501E-4</v>
      </c>
      <c r="L38" s="7">
        <v>4.19429493829021E-5</v>
      </c>
      <c r="M38" s="7">
        <v>2.8504247410625898E-5</v>
      </c>
      <c r="N38" s="1">
        <v>9.6635858472176907E-3</v>
      </c>
      <c r="O38" s="1">
        <v>2.00566335664267E-4</v>
      </c>
      <c r="P38" s="1">
        <v>0</v>
      </c>
      <c r="Q38" s="1">
        <v>0</v>
      </c>
      <c r="R38" s="1">
        <v>0</v>
      </c>
      <c r="S38" s="7">
        <v>2.9252302434527299E-5</v>
      </c>
      <c r="T38" s="1">
        <v>0</v>
      </c>
      <c r="U38" s="1">
        <v>0</v>
      </c>
      <c r="V38" s="1">
        <v>0</v>
      </c>
      <c r="W38" s="1">
        <v>37</v>
      </c>
      <c r="X38" s="1" t="s">
        <v>1668</v>
      </c>
      <c r="Y38" s="1" t="s">
        <v>1677</v>
      </c>
      <c r="Z38" s="1" t="s">
        <v>1728</v>
      </c>
      <c r="AA38" s="1">
        <v>8.1202336560142895E-4</v>
      </c>
      <c r="AB38" s="1">
        <v>9.6635858472176907E-3</v>
      </c>
      <c r="AC38" s="1">
        <v>8.8515624816162593E-3</v>
      </c>
      <c r="AD38" s="1">
        <v>2.1034248718732499E-2</v>
      </c>
    </row>
    <row r="39" spans="1:30" x14ac:dyDescent="0.3">
      <c r="A39" s="1">
        <v>38</v>
      </c>
      <c r="B39" s="1" t="s">
        <v>1682</v>
      </c>
      <c r="C39" s="1">
        <v>0</v>
      </c>
      <c r="D39" s="1">
        <v>0</v>
      </c>
      <c r="E39" s="7">
        <v>9.7994772313829003E-5</v>
      </c>
      <c r="F39" s="1">
        <v>0</v>
      </c>
      <c r="G39" s="1">
        <v>0</v>
      </c>
      <c r="H39" s="1">
        <v>1.4514403871761E-3</v>
      </c>
      <c r="I39" s="7">
        <v>1.9498057601558301E-5</v>
      </c>
      <c r="J39" s="1">
        <v>0</v>
      </c>
      <c r="K39" s="1">
        <v>0</v>
      </c>
      <c r="L39" s="1">
        <v>0</v>
      </c>
      <c r="M39" s="1">
        <v>0</v>
      </c>
      <c r="N39" s="1">
        <v>8.0568053026456904E-4</v>
      </c>
      <c r="O39" s="1">
        <v>0</v>
      </c>
      <c r="P39" s="1">
        <v>3.20267198300307E-4</v>
      </c>
      <c r="Q39" s="1">
        <v>0</v>
      </c>
      <c r="R39" s="1">
        <v>3.00391717816065E-4</v>
      </c>
      <c r="S39" s="1">
        <v>7.10121346241082E-3</v>
      </c>
      <c r="T39" s="1">
        <v>0</v>
      </c>
      <c r="U39" s="1">
        <v>0</v>
      </c>
      <c r="V39" s="7">
        <v>4.5549808323071498E-6</v>
      </c>
      <c r="W39" s="1">
        <v>38</v>
      </c>
      <c r="X39" s="1" t="s">
        <v>1682</v>
      </c>
      <c r="Y39" s="1" t="s">
        <v>1682</v>
      </c>
      <c r="Z39" s="1" t="s">
        <v>1729</v>
      </c>
      <c r="AA39" s="1">
        <v>7.10121346241082E-3</v>
      </c>
      <c r="AB39" s="1">
        <v>7.10121346241082E-3</v>
      </c>
      <c r="AC39" s="1">
        <v>0</v>
      </c>
      <c r="AD39" s="1">
        <v>1.88746766415872E-2</v>
      </c>
    </row>
    <row r="40" spans="1:30" x14ac:dyDescent="0.3">
      <c r="A40" s="1">
        <v>39</v>
      </c>
      <c r="B40" s="1" t="s">
        <v>1682</v>
      </c>
      <c r="C40" s="1">
        <v>0</v>
      </c>
      <c r="D40" s="1">
        <v>0</v>
      </c>
      <c r="E40" s="1">
        <v>4.1026930455604696E-3</v>
      </c>
      <c r="F40" s="1">
        <v>1.93431026027857E-3</v>
      </c>
      <c r="G40" s="1">
        <v>0</v>
      </c>
      <c r="H40" s="1">
        <v>8.7038464576834698E-4</v>
      </c>
      <c r="I40" s="1">
        <v>0</v>
      </c>
      <c r="J40" s="1">
        <v>2.7531275450035601E-4</v>
      </c>
      <c r="K40" s="1">
        <v>5.1378800966741297E-4</v>
      </c>
      <c r="L40" s="1">
        <v>0</v>
      </c>
      <c r="M40" s="1">
        <v>0</v>
      </c>
      <c r="N40" s="1">
        <v>1.08857560624124E-3</v>
      </c>
      <c r="O40" s="1">
        <v>2.81019074399269E-4</v>
      </c>
      <c r="P40" s="1">
        <v>5.19682610906993E-4</v>
      </c>
      <c r="Q40" s="1">
        <v>2.4529362510541898E-4</v>
      </c>
      <c r="R40" s="1">
        <v>5.0069318573511096E-4</v>
      </c>
      <c r="S40" s="1">
        <v>1.9395226357290301E-4</v>
      </c>
      <c r="T40" s="1">
        <v>4.8364837945416502E-4</v>
      </c>
      <c r="U40" s="1">
        <v>0</v>
      </c>
      <c r="V40" s="1">
        <v>0</v>
      </c>
      <c r="W40" s="1">
        <v>39</v>
      </c>
      <c r="X40" s="1" t="s">
        <v>1682</v>
      </c>
      <c r="Y40" s="1" t="s">
        <v>1668</v>
      </c>
      <c r="Z40" s="1" t="s">
        <v>1730</v>
      </c>
      <c r="AA40" s="1">
        <v>1.9395226357290301E-4</v>
      </c>
      <c r="AB40" s="1">
        <v>4.1026930455604696E-3</v>
      </c>
      <c r="AC40" s="1">
        <v>3.9087407819875597E-3</v>
      </c>
      <c r="AD40" s="1">
        <v>2.3955839448245801E-2</v>
      </c>
    </row>
    <row r="41" spans="1:30" x14ac:dyDescent="0.3">
      <c r="A41" s="1">
        <v>40</v>
      </c>
      <c r="B41" s="1" t="s">
        <v>1683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2.9400683160431398E-4</v>
      </c>
      <c r="I41" s="1">
        <v>0</v>
      </c>
      <c r="J41" s="7">
        <v>7.9125103098456895E-5</v>
      </c>
      <c r="K41" s="1">
        <v>5.51681975008219E-3</v>
      </c>
      <c r="L41" s="1">
        <v>1.7382440914583399E-4</v>
      </c>
      <c r="M41" s="1">
        <v>0</v>
      </c>
      <c r="N41" s="1">
        <v>6.6566397077220496E-4</v>
      </c>
      <c r="O41" s="1">
        <v>0</v>
      </c>
      <c r="P41" s="1">
        <v>3.1512967284728601E-4</v>
      </c>
      <c r="Q41" s="1">
        <v>1.33816210911976E-3</v>
      </c>
      <c r="R41" s="1">
        <v>4.26925001273151E-4</v>
      </c>
      <c r="S41" s="1">
        <v>2.9049797656831799E-4</v>
      </c>
      <c r="T41" s="1">
        <v>4.7385554389889703E-4</v>
      </c>
      <c r="U41" s="1">
        <v>0</v>
      </c>
      <c r="V41" s="1">
        <v>0</v>
      </c>
      <c r="W41" s="1">
        <v>40</v>
      </c>
      <c r="X41" s="1" t="s">
        <v>1683</v>
      </c>
      <c r="Y41" s="1" t="s">
        <v>1674</v>
      </c>
      <c r="Z41" s="1" t="s">
        <v>1731</v>
      </c>
      <c r="AA41" s="1">
        <v>4.7385554389889703E-4</v>
      </c>
      <c r="AB41" s="1">
        <v>5.51681975008219E-3</v>
      </c>
      <c r="AC41" s="1">
        <v>5.0429642061832897E-3</v>
      </c>
      <c r="AD41" s="1">
        <v>1.9661116230793502E-2</v>
      </c>
    </row>
    <row r="42" spans="1:30" x14ac:dyDescent="0.3">
      <c r="A42" s="1">
        <v>41</v>
      </c>
      <c r="B42" s="1" t="s">
        <v>1674</v>
      </c>
      <c r="C42" s="1">
        <v>0</v>
      </c>
      <c r="D42" s="1">
        <v>0</v>
      </c>
      <c r="E42" s="1">
        <v>2.41592344140997E-4</v>
      </c>
      <c r="F42" s="1">
        <v>1.0281576333938699E-3</v>
      </c>
      <c r="G42" s="1">
        <v>0</v>
      </c>
      <c r="H42" s="1">
        <v>3.9390198287085002E-4</v>
      </c>
      <c r="I42" s="1">
        <v>1.4999489978683601E-3</v>
      </c>
      <c r="J42" s="1">
        <v>0</v>
      </c>
      <c r="K42" s="1">
        <v>9.6798862472333002E-3</v>
      </c>
      <c r="L42" s="1">
        <v>0</v>
      </c>
      <c r="M42" s="1">
        <v>0</v>
      </c>
      <c r="N42" s="1">
        <v>5.1172018178867701E-4</v>
      </c>
      <c r="O42" s="7">
        <v>1.5888906798311202E-5</v>
      </c>
      <c r="P42" s="1">
        <v>1.6920113348645499E-3</v>
      </c>
      <c r="Q42" s="1">
        <v>2.0564183968737999E-4</v>
      </c>
      <c r="R42" s="1">
        <v>6.3020393389338198E-4</v>
      </c>
      <c r="S42" s="1">
        <v>1.8458688148536399E-4</v>
      </c>
      <c r="T42" s="1">
        <v>0</v>
      </c>
      <c r="U42" s="1">
        <v>0</v>
      </c>
      <c r="V42" s="1">
        <v>0</v>
      </c>
      <c r="W42" s="1">
        <v>41</v>
      </c>
      <c r="X42" s="1" t="s">
        <v>1674</v>
      </c>
      <c r="Y42" s="1" t="s">
        <v>1674</v>
      </c>
      <c r="Z42" s="1" t="s">
        <v>1732</v>
      </c>
      <c r="AA42" s="1">
        <v>9.6798862472333002E-3</v>
      </c>
      <c r="AB42" s="1">
        <v>9.6798862472333002E-3</v>
      </c>
      <c r="AC42" s="1">
        <v>0</v>
      </c>
      <c r="AD42" s="1">
        <v>2.9925143912852101E-2</v>
      </c>
    </row>
    <row r="43" spans="1:30" x14ac:dyDescent="0.3">
      <c r="A43" s="1">
        <v>42</v>
      </c>
      <c r="B43" s="1" t="s">
        <v>1666</v>
      </c>
      <c r="C43" s="1">
        <v>2.91648509733662E-4</v>
      </c>
      <c r="D43" s="1">
        <v>0</v>
      </c>
      <c r="E43" s="1">
        <v>0</v>
      </c>
      <c r="F43" s="1">
        <v>1.36877764357866E-3</v>
      </c>
      <c r="G43" s="1">
        <v>7.3369264413432897E-4</v>
      </c>
      <c r="H43" s="7">
        <v>6.3847642591729096E-5</v>
      </c>
      <c r="I43" s="1">
        <v>1.2194596257584999E-3</v>
      </c>
      <c r="J43" s="1">
        <v>0</v>
      </c>
      <c r="K43" s="1">
        <v>2.97715627866372E-3</v>
      </c>
      <c r="L43" s="1">
        <v>0</v>
      </c>
      <c r="M43" s="1">
        <v>0</v>
      </c>
      <c r="N43" s="1">
        <v>7.7399467047961005E-4</v>
      </c>
      <c r="O43" s="1">
        <v>0</v>
      </c>
      <c r="P43" s="1">
        <v>5.0130036495087799E-4</v>
      </c>
      <c r="Q43" s="1">
        <v>1.0419641352389199E-3</v>
      </c>
      <c r="R43" s="1">
        <v>2.5372789130912298E-3</v>
      </c>
      <c r="S43" s="1">
        <v>2.0456889500816799E-3</v>
      </c>
      <c r="T43" s="1">
        <v>0</v>
      </c>
      <c r="U43" s="1">
        <v>0</v>
      </c>
      <c r="V43" s="1">
        <v>4.6063351691660601E-3</v>
      </c>
      <c r="W43" s="1">
        <v>42</v>
      </c>
      <c r="X43" s="1" t="s">
        <v>1666</v>
      </c>
      <c r="Y43" s="1" t="s">
        <v>1685</v>
      </c>
      <c r="Z43" s="1" t="s">
        <v>1733</v>
      </c>
      <c r="AA43" s="1">
        <v>2.91648509733662E-4</v>
      </c>
      <c r="AB43" s="1">
        <v>4.6063351691660601E-3</v>
      </c>
      <c r="AC43" s="1">
        <v>4.3146866594324E-3</v>
      </c>
      <c r="AD43" s="1">
        <v>3.7364656635066801E-2</v>
      </c>
    </row>
    <row r="44" spans="1:30" x14ac:dyDescent="0.3">
      <c r="A44" s="1">
        <v>43</v>
      </c>
      <c r="B44" s="1" t="s">
        <v>1679</v>
      </c>
      <c r="C44" s="7">
        <v>4.4812095573454902E-5</v>
      </c>
      <c r="D44" s="1">
        <v>0</v>
      </c>
      <c r="E44" s="1">
        <v>0</v>
      </c>
      <c r="F44" s="1">
        <v>0</v>
      </c>
      <c r="G44" s="1">
        <v>0</v>
      </c>
      <c r="H44" s="1">
        <v>5.5159499854903304E-4</v>
      </c>
      <c r="I44" s="1">
        <v>0</v>
      </c>
      <c r="J44" s="1">
        <v>6.6660610651007096E-3</v>
      </c>
      <c r="K44" s="7">
        <v>7.7345203550745702E-5</v>
      </c>
      <c r="L44" s="1">
        <v>3.7156820082224102E-4</v>
      </c>
      <c r="M44" s="1">
        <v>1.1188318585354E-4</v>
      </c>
      <c r="N44" s="7">
        <v>6.7442816639630806E-5</v>
      </c>
      <c r="O44" s="1">
        <v>0</v>
      </c>
      <c r="P44" s="1">
        <v>1.2475826518612801E-4</v>
      </c>
      <c r="Q44" s="7">
        <v>9.2476494898324199E-5</v>
      </c>
      <c r="R44" s="1">
        <v>1.2536476329546901E-3</v>
      </c>
      <c r="S44" s="1">
        <v>1.07305788210485E-4</v>
      </c>
      <c r="T44" s="1">
        <v>2.08708914851709E-3</v>
      </c>
      <c r="U44" s="1">
        <v>0</v>
      </c>
      <c r="V44" s="7">
        <v>2.8283696437432399E-5</v>
      </c>
      <c r="W44" s="1">
        <v>43</v>
      </c>
      <c r="X44" s="1" t="s">
        <v>1679</v>
      </c>
      <c r="Y44" s="1" t="s">
        <v>1673</v>
      </c>
      <c r="Z44" s="1" t="s">
        <v>1734</v>
      </c>
      <c r="AA44" s="1">
        <v>1.2475826518612801E-4</v>
      </c>
      <c r="AB44" s="1">
        <v>6.6660610651007096E-3</v>
      </c>
      <c r="AC44" s="1">
        <v>6.5413027999145796E-3</v>
      </c>
      <c r="AD44" s="1">
        <v>2.2644487609659699E-2</v>
      </c>
    </row>
    <row r="45" spans="1:30" x14ac:dyDescent="0.3">
      <c r="A45" s="1">
        <v>44</v>
      </c>
      <c r="B45" s="1" t="s">
        <v>1674</v>
      </c>
      <c r="C45" s="1">
        <v>5.03443777670932E-4</v>
      </c>
      <c r="D45" s="1">
        <v>0</v>
      </c>
      <c r="E45" s="1">
        <v>2.02704483878861E-4</v>
      </c>
      <c r="F45" s="7">
        <v>5.3108889340338603E-5</v>
      </c>
      <c r="G45" s="1">
        <v>0</v>
      </c>
      <c r="H45" s="1">
        <v>2.9046069448347301E-2</v>
      </c>
      <c r="I45" s="1">
        <v>8.3474778588767096E-4</v>
      </c>
      <c r="J45" s="1">
        <v>0</v>
      </c>
      <c r="K45" s="1">
        <v>1.4823259139315899E-2</v>
      </c>
      <c r="L45" s="7">
        <v>6.0814755030256298E-5</v>
      </c>
      <c r="M45" s="1">
        <v>0</v>
      </c>
      <c r="N45" s="1">
        <v>3.1228176424492001E-3</v>
      </c>
      <c r="O45" s="7">
        <v>6.9195475974400306E-5</v>
      </c>
      <c r="P45" s="1">
        <v>1.3482065829571399E-4</v>
      </c>
      <c r="Q45" s="1">
        <v>2.84671122669209E-3</v>
      </c>
      <c r="R45" s="1">
        <v>2.0792165696023098E-3</v>
      </c>
      <c r="S45" s="1">
        <v>2.8792873808383901E-4</v>
      </c>
      <c r="T45" s="1">
        <v>0</v>
      </c>
      <c r="U45" s="1">
        <v>0</v>
      </c>
      <c r="V45" s="1">
        <v>0</v>
      </c>
      <c r="W45" s="1">
        <v>44</v>
      </c>
      <c r="X45" s="1" t="s">
        <v>1674</v>
      </c>
      <c r="Y45" s="1" t="s">
        <v>1671</v>
      </c>
      <c r="Z45" s="1" t="s">
        <v>1735</v>
      </c>
      <c r="AA45" s="1">
        <v>1.4823259139315899E-2</v>
      </c>
      <c r="AB45" s="1">
        <v>2.9046069448347301E-2</v>
      </c>
      <c r="AC45" s="1">
        <v>1.4222810309031299E-2</v>
      </c>
      <c r="AD45" s="1">
        <v>7.6625901090597304E-2</v>
      </c>
    </row>
    <row r="46" spans="1:30" x14ac:dyDescent="0.3">
      <c r="A46" s="1">
        <v>45</v>
      </c>
      <c r="B46" s="1" t="s">
        <v>1674</v>
      </c>
      <c r="C46" s="1">
        <v>0</v>
      </c>
      <c r="D46" s="1">
        <v>0</v>
      </c>
      <c r="E46" s="7">
        <v>7.6245642002016395E-5</v>
      </c>
      <c r="F46" s="1">
        <v>1.04554600169152E-3</v>
      </c>
      <c r="G46" s="1">
        <v>0</v>
      </c>
      <c r="H46" s="1">
        <v>0</v>
      </c>
      <c r="I46" s="1">
        <v>3.9661773402699801E-3</v>
      </c>
      <c r="J46" s="1">
        <v>0</v>
      </c>
      <c r="K46" s="1">
        <v>2.7359248134275101E-2</v>
      </c>
      <c r="L46" s="1">
        <v>0</v>
      </c>
      <c r="M46" s="7">
        <v>1.8978719309709602E-5</v>
      </c>
      <c r="N46" s="1">
        <v>1.8638771242811801E-3</v>
      </c>
      <c r="O46" s="1">
        <v>0</v>
      </c>
      <c r="P46" s="1">
        <v>2.6834474434914001E-3</v>
      </c>
      <c r="Q46" s="1">
        <v>1.3634642173827099E-3</v>
      </c>
      <c r="R46" s="1">
        <v>1.8785626782564599E-4</v>
      </c>
      <c r="S46" s="1">
        <v>9.2772346468977601E-4</v>
      </c>
      <c r="T46" s="7">
        <v>6.7708290571666903E-5</v>
      </c>
      <c r="U46" s="1">
        <v>0</v>
      </c>
      <c r="V46" s="1">
        <v>3.8884584180392498E-4</v>
      </c>
      <c r="W46" s="1">
        <v>45</v>
      </c>
      <c r="X46" s="1" t="s">
        <v>1674</v>
      </c>
      <c r="Y46" s="1" t="s">
        <v>1674</v>
      </c>
      <c r="Z46" s="1" t="s">
        <v>1736</v>
      </c>
      <c r="AA46" s="1">
        <v>2.7359248134275101E-2</v>
      </c>
      <c r="AB46" s="1">
        <v>2.7359248134275101E-2</v>
      </c>
      <c r="AC46" s="1">
        <v>0</v>
      </c>
      <c r="AD46" s="1">
        <v>5.9046328300719299E-2</v>
      </c>
    </row>
    <row r="47" spans="1:30" x14ac:dyDescent="0.3">
      <c r="A47" s="1">
        <v>46</v>
      </c>
      <c r="B47" s="1" t="s">
        <v>1677</v>
      </c>
      <c r="C47" s="1">
        <v>4.44489615324561E-3</v>
      </c>
      <c r="D47" s="1">
        <v>0</v>
      </c>
      <c r="E47" s="1">
        <v>8.3233936544861893E-3</v>
      </c>
      <c r="F47" s="1">
        <v>1.93011298908318E-3</v>
      </c>
      <c r="G47" s="7">
        <v>5.4055135127402299E-5</v>
      </c>
      <c r="H47" s="1">
        <v>1.2741172095104999E-4</v>
      </c>
      <c r="I47" s="1">
        <v>1.90727390267832E-3</v>
      </c>
      <c r="J47" s="1">
        <v>0</v>
      </c>
      <c r="K47" s="1">
        <v>5.2314000832763101E-3</v>
      </c>
      <c r="L47" s="1">
        <v>1.33716187200593E-3</v>
      </c>
      <c r="M47" s="1">
        <v>2.9663509765549497E-4</v>
      </c>
      <c r="N47" s="1">
        <v>1.82154151011505E-2</v>
      </c>
      <c r="O47" s="1">
        <v>4.50816556012568E-3</v>
      </c>
      <c r="P47" s="1">
        <v>1.2447583780907101E-4</v>
      </c>
      <c r="Q47" s="1">
        <v>3.3373193697627101E-3</v>
      </c>
      <c r="R47" s="1">
        <v>2.2165487359518802E-3</v>
      </c>
      <c r="S47" s="1">
        <v>1.1834816038452199E-2</v>
      </c>
      <c r="T47" s="1">
        <v>0</v>
      </c>
      <c r="U47" s="7">
        <v>1.0798671039742499E-6</v>
      </c>
      <c r="V47" s="1">
        <v>7.9401028489555002E-4</v>
      </c>
      <c r="W47" s="1">
        <v>46</v>
      </c>
      <c r="X47" s="1" t="s">
        <v>1677</v>
      </c>
      <c r="Y47" s="1" t="s">
        <v>1677</v>
      </c>
      <c r="Z47" s="1" t="s">
        <v>1737</v>
      </c>
      <c r="AA47" s="1">
        <v>1.82154151011505E-2</v>
      </c>
      <c r="AB47" s="1">
        <v>1.82154151011505E-2</v>
      </c>
      <c r="AC47" s="1">
        <v>0</v>
      </c>
      <c r="AD47" s="1">
        <v>0.10600196326467699</v>
      </c>
    </row>
    <row r="48" spans="1:30" x14ac:dyDescent="0.3">
      <c r="A48" s="1">
        <v>47</v>
      </c>
      <c r="B48" s="1" t="s">
        <v>1670</v>
      </c>
      <c r="C48" s="1">
        <v>4.9425794202155498E-3</v>
      </c>
      <c r="D48" s="1">
        <v>1.7857649052896801E-4</v>
      </c>
      <c r="E48" s="1">
        <v>0</v>
      </c>
      <c r="F48" s="1">
        <v>3.4145672035644899E-4</v>
      </c>
      <c r="G48" s="1">
        <v>2.0943720520470999E-3</v>
      </c>
      <c r="H48" s="1">
        <v>5.4105127150436898E-4</v>
      </c>
      <c r="I48" s="1">
        <v>0</v>
      </c>
      <c r="J48" s="1">
        <v>5.7833012120172395E-4</v>
      </c>
      <c r="K48" s="1">
        <v>0</v>
      </c>
      <c r="L48" s="1">
        <v>1.10155598276333E-2</v>
      </c>
      <c r="M48" s="1">
        <v>1.4022665447718701E-2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2.9203208050676099E-3</v>
      </c>
      <c r="T48" s="1">
        <v>2.7623330404416401E-3</v>
      </c>
      <c r="U48" s="1">
        <v>0</v>
      </c>
      <c r="V48" s="1">
        <v>2.0392432940248201E-4</v>
      </c>
      <c r="W48" s="1">
        <v>47</v>
      </c>
      <c r="X48" s="1" t="s">
        <v>1670</v>
      </c>
      <c r="Y48" s="1" t="s">
        <v>1676</v>
      </c>
      <c r="Z48" s="1" t="s">
        <v>1738</v>
      </c>
      <c r="AA48" s="1">
        <v>2.0943720520470999E-3</v>
      </c>
      <c r="AB48" s="1">
        <v>1.4022665447718701E-2</v>
      </c>
      <c r="AC48" s="1">
        <v>1.1928293395671599E-2</v>
      </c>
      <c r="AD48" s="1">
        <v>6.5547110675522005E-2</v>
      </c>
    </row>
    <row r="49" spans="1:30" x14ac:dyDescent="0.3">
      <c r="A49" s="1">
        <v>48</v>
      </c>
      <c r="B49" s="1" t="s">
        <v>1684</v>
      </c>
      <c r="C49" s="7">
        <v>6.5342494721819594E-5</v>
      </c>
      <c r="D49" s="1">
        <v>0</v>
      </c>
      <c r="E49" s="1">
        <v>0</v>
      </c>
      <c r="F49" s="1">
        <v>1.3168765663531501E-4</v>
      </c>
      <c r="G49" s="1">
        <v>2.7343209370534599E-4</v>
      </c>
      <c r="H49" s="1">
        <v>0</v>
      </c>
      <c r="I49" s="1">
        <v>1.89735458104542E-4</v>
      </c>
      <c r="J49" s="1">
        <v>1.35899921710287E-2</v>
      </c>
      <c r="K49" s="1">
        <v>0</v>
      </c>
      <c r="L49" s="1">
        <v>3.13297210559506E-3</v>
      </c>
      <c r="M49" s="1">
        <v>1.0738877092667601E-3</v>
      </c>
      <c r="N49" s="1">
        <v>0</v>
      </c>
      <c r="O49" s="1">
        <v>0</v>
      </c>
      <c r="P49" s="1">
        <v>0</v>
      </c>
      <c r="Q49" s="1">
        <v>0</v>
      </c>
      <c r="R49" s="1">
        <v>5.2540653800985495E-4</v>
      </c>
      <c r="S49" s="7">
        <v>6.4471600348037203E-6</v>
      </c>
      <c r="T49" s="1">
        <v>5.0172389044076499E-4</v>
      </c>
      <c r="U49" s="1">
        <v>2.7449137548874201E-2</v>
      </c>
      <c r="V49" s="1">
        <v>6.7585087456953699E-4</v>
      </c>
      <c r="W49" s="1">
        <v>48</v>
      </c>
      <c r="X49" s="1" t="s">
        <v>1684</v>
      </c>
      <c r="Y49" s="1" t="s">
        <v>1684</v>
      </c>
      <c r="Z49" s="1" t="s">
        <v>1739</v>
      </c>
      <c r="AA49" s="1">
        <v>2.7449137548874201E-2</v>
      </c>
      <c r="AB49" s="1">
        <v>2.7449137548874201E-2</v>
      </c>
      <c r="AC49" s="1">
        <v>0</v>
      </c>
      <c r="AD49" s="1">
        <v>6.7088025877082805E-2</v>
      </c>
    </row>
    <row r="50" spans="1:30" x14ac:dyDescent="0.3">
      <c r="A50" s="1">
        <v>49</v>
      </c>
      <c r="B50" s="1" t="s">
        <v>1671</v>
      </c>
      <c r="C50" s="1">
        <v>2.0831000929517299E-4</v>
      </c>
      <c r="D50" s="1">
        <v>0</v>
      </c>
      <c r="E50" s="1">
        <v>0</v>
      </c>
      <c r="F50" s="1">
        <v>0</v>
      </c>
      <c r="G50" s="1">
        <v>1.5394007539805201E-4</v>
      </c>
      <c r="H50" s="1">
        <v>4.2137120010075899E-2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8.5387510595111001E-4</v>
      </c>
      <c r="S50" s="7">
        <v>6.8361252569965706E-5</v>
      </c>
      <c r="T50" s="1">
        <v>0</v>
      </c>
      <c r="U50" s="1">
        <v>0</v>
      </c>
      <c r="V50" s="1">
        <v>0</v>
      </c>
      <c r="W50" s="1">
        <v>49</v>
      </c>
      <c r="X50" s="1" t="s">
        <v>1671</v>
      </c>
      <c r="Y50" s="1" t="s">
        <v>1671</v>
      </c>
      <c r="Z50" s="1" t="s">
        <v>1740</v>
      </c>
      <c r="AA50" s="1">
        <v>4.2137120010075899E-2</v>
      </c>
      <c r="AB50" s="1">
        <v>4.2137120010075899E-2</v>
      </c>
      <c r="AC50" s="1">
        <v>0</v>
      </c>
      <c r="AD50" s="1">
        <v>4.7817018043314702E-2</v>
      </c>
    </row>
    <row r="51" spans="1:30" x14ac:dyDescent="0.3">
      <c r="A51" s="1">
        <v>50</v>
      </c>
      <c r="B51" s="1" t="s">
        <v>1683</v>
      </c>
      <c r="C51" s="1">
        <v>1.30284256506925E-2</v>
      </c>
      <c r="D51" s="1">
        <v>0</v>
      </c>
      <c r="E51" s="1">
        <v>2.7395391291861702E-4</v>
      </c>
      <c r="F51" s="1">
        <v>1.58852840180047E-4</v>
      </c>
      <c r="G51" s="1">
        <v>0</v>
      </c>
      <c r="H51" s="1">
        <v>0</v>
      </c>
      <c r="I51" s="1">
        <v>0</v>
      </c>
      <c r="J51" s="1">
        <v>5.3099355220113499E-3</v>
      </c>
      <c r="K51" s="1">
        <v>0</v>
      </c>
      <c r="L51" s="7">
        <v>8.6940073756092099E-5</v>
      </c>
      <c r="M51" s="1">
        <v>1.4989518825846401E-4</v>
      </c>
      <c r="N51" s="1">
        <v>0</v>
      </c>
      <c r="O51" s="1">
        <v>0</v>
      </c>
      <c r="P51" s="1">
        <v>0</v>
      </c>
      <c r="Q51" s="1">
        <v>0</v>
      </c>
      <c r="R51" s="1">
        <v>1.26478637246344E-2</v>
      </c>
      <c r="S51" s="1">
        <v>2.0009629687788399E-3</v>
      </c>
      <c r="T51" s="1">
        <v>1.7812130390539999E-2</v>
      </c>
      <c r="U51" s="1">
        <v>0</v>
      </c>
      <c r="V51" s="1">
        <v>2.01017974900937E-4</v>
      </c>
      <c r="W51" s="1">
        <v>50</v>
      </c>
      <c r="X51" s="1" t="s">
        <v>1683</v>
      </c>
      <c r="Y51" s="1" t="s">
        <v>1683</v>
      </c>
      <c r="Z51" s="1" t="s">
        <v>1741</v>
      </c>
      <c r="AA51" s="1">
        <v>1.7812130390539999E-2</v>
      </c>
      <c r="AB51" s="1">
        <v>1.7812130390539999E-2</v>
      </c>
      <c r="AC51" s="1">
        <v>0</v>
      </c>
      <c r="AD51" s="1">
        <v>7.72099279496406E-2</v>
      </c>
    </row>
    <row r="52" spans="1:30" x14ac:dyDescent="0.3">
      <c r="A52" s="1">
        <v>51</v>
      </c>
      <c r="B52" s="1" t="s">
        <v>1680</v>
      </c>
      <c r="C52" s="1">
        <v>2.0600833573875999E-4</v>
      </c>
      <c r="D52" s="1">
        <v>0</v>
      </c>
      <c r="E52" s="1">
        <v>1.9694360284849499E-4</v>
      </c>
      <c r="F52" s="1">
        <v>1.80176509867682E-4</v>
      </c>
      <c r="G52" s="7">
        <v>7.1675550763705497E-5</v>
      </c>
      <c r="H52" s="1">
        <v>0</v>
      </c>
      <c r="I52" s="1">
        <v>3.2602506952389798E-3</v>
      </c>
      <c r="J52" s="1">
        <v>2.12279628567292E-4</v>
      </c>
      <c r="K52" s="1">
        <v>0</v>
      </c>
      <c r="L52" s="1">
        <v>4.2819717959385701E-3</v>
      </c>
      <c r="M52" s="1">
        <v>0</v>
      </c>
      <c r="N52" s="1">
        <v>7.0235898439814095E-4</v>
      </c>
      <c r="O52" s="1">
        <v>0</v>
      </c>
      <c r="P52" s="7">
        <v>7.0959444561865601E-5</v>
      </c>
      <c r="Q52" s="1">
        <v>4.1322267510180699E-2</v>
      </c>
      <c r="R52" s="1">
        <v>3.0209734501230798E-4</v>
      </c>
      <c r="S52" s="1">
        <v>1.06374818800918E-3</v>
      </c>
      <c r="T52" s="1">
        <v>8.6880076456757904E-4</v>
      </c>
      <c r="U52" s="1">
        <v>0</v>
      </c>
      <c r="V52" s="1">
        <v>2.4005910431371099E-3</v>
      </c>
      <c r="W52" s="1">
        <v>51</v>
      </c>
      <c r="X52" s="1" t="s">
        <v>1680</v>
      </c>
      <c r="Y52" s="1" t="s">
        <v>1680</v>
      </c>
      <c r="Z52" s="1" t="s">
        <v>1742</v>
      </c>
      <c r="AA52" s="1">
        <v>4.1322267510180699E-2</v>
      </c>
      <c r="AB52" s="1">
        <v>4.1322267510180699E-2</v>
      </c>
      <c r="AC52" s="1">
        <v>0</v>
      </c>
      <c r="AD52" s="1">
        <v>7.2523473803595195E-2</v>
      </c>
    </row>
    <row r="53" spans="1:30" x14ac:dyDescent="0.3">
      <c r="A53" s="1">
        <v>52</v>
      </c>
      <c r="B53" s="1" t="s">
        <v>1675</v>
      </c>
      <c r="C53" s="1">
        <v>2.56548970041358E-4</v>
      </c>
      <c r="D53" s="1">
        <v>1.91353905852892E-4</v>
      </c>
      <c r="E53" s="1">
        <v>0</v>
      </c>
      <c r="F53" s="1">
        <v>2.5637762496398199E-3</v>
      </c>
      <c r="G53" s="7">
        <v>1.50902901717716E-5</v>
      </c>
      <c r="H53" s="1">
        <v>0</v>
      </c>
      <c r="I53" s="1">
        <v>0</v>
      </c>
      <c r="J53" s="1">
        <v>1.7674708895970099E-3</v>
      </c>
      <c r="K53" s="1">
        <v>1.1163573251410899E-3</v>
      </c>
      <c r="L53" s="1">
        <v>4.7505806582534303E-2</v>
      </c>
      <c r="M53" s="1">
        <v>1.9521403273221901E-4</v>
      </c>
      <c r="N53" s="1">
        <v>0</v>
      </c>
      <c r="O53" s="1">
        <v>0</v>
      </c>
      <c r="P53" s="1">
        <v>3.56534740391231E-4</v>
      </c>
      <c r="Q53" s="1">
        <v>5.9218887175651995E-4</v>
      </c>
      <c r="R53" s="1">
        <v>4.1088885275725E-4</v>
      </c>
      <c r="S53" s="1">
        <v>1.8400088556548701E-3</v>
      </c>
      <c r="T53" s="1">
        <v>1.9906731682011198E-3</v>
      </c>
      <c r="U53" s="1">
        <v>0</v>
      </c>
      <c r="V53" s="1">
        <v>0</v>
      </c>
      <c r="W53" s="1">
        <v>52</v>
      </c>
      <c r="X53" s="1" t="s">
        <v>1675</v>
      </c>
      <c r="Y53" s="1" t="s">
        <v>1675</v>
      </c>
      <c r="Z53" s="1" t="s">
        <v>1743</v>
      </c>
      <c r="AA53" s="1">
        <v>4.7505806582534303E-2</v>
      </c>
      <c r="AB53" s="1">
        <v>4.7505806582534303E-2</v>
      </c>
      <c r="AC53" s="1">
        <v>0</v>
      </c>
      <c r="AD53" s="1">
        <v>7.3047786619160907E-2</v>
      </c>
    </row>
    <row r="54" spans="1:30" x14ac:dyDescent="0.3">
      <c r="A54" s="1">
        <v>53</v>
      </c>
      <c r="B54" s="1" t="s">
        <v>1670</v>
      </c>
      <c r="C54" s="1">
        <v>0</v>
      </c>
      <c r="D54" s="1">
        <v>0</v>
      </c>
      <c r="E54" s="1">
        <v>0</v>
      </c>
      <c r="F54" s="1">
        <v>0</v>
      </c>
      <c r="G54" s="1">
        <v>5.3511435161827103E-2</v>
      </c>
      <c r="H54" s="1">
        <v>0</v>
      </c>
      <c r="I54" s="1">
        <v>0</v>
      </c>
      <c r="J54" s="7">
        <v>2.7725380114715701E-5</v>
      </c>
      <c r="K54" s="1">
        <v>0</v>
      </c>
      <c r="L54" s="7">
        <v>1.75047644930023E-5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1.6505463825280101E-3</v>
      </c>
      <c r="W54" s="1">
        <v>53</v>
      </c>
      <c r="X54" s="1" t="s">
        <v>1670</v>
      </c>
      <c r="Y54" s="1" t="s">
        <v>1670</v>
      </c>
      <c r="Z54" s="1" t="s">
        <v>1744</v>
      </c>
      <c r="AA54" s="1">
        <v>5.3511435161827103E-2</v>
      </c>
      <c r="AB54" s="1">
        <v>5.3511435161827103E-2</v>
      </c>
      <c r="AC54" s="1">
        <v>0</v>
      </c>
      <c r="AD54" s="1">
        <v>5.5990021359245697E-2</v>
      </c>
    </row>
    <row r="55" spans="1:30" x14ac:dyDescent="0.3">
      <c r="A55" s="1">
        <v>54</v>
      </c>
      <c r="B55" s="1" t="s">
        <v>1668</v>
      </c>
      <c r="C55" s="1">
        <v>8.5841271755535597E-4</v>
      </c>
      <c r="D55" s="1">
        <v>0</v>
      </c>
      <c r="E55" s="1">
        <v>2.1077810041833699E-2</v>
      </c>
      <c r="F55" s="1">
        <v>2.0504822105852499E-2</v>
      </c>
      <c r="G55" s="7">
        <v>9.9804543480961293E-5</v>
      </c>
      <c r="H55" s="7">
        <v>1.21808565038876E-5</v>
      </c>
      <c r="I55" s="1">
        <v>0</v>
      </c>
      <c r="J55" s="1">
        <v>2.9098185916342102E-4</v>
      </c>
      <c r="K55" s="1">
        <v>6.4716853160379697E-3</v>
      </c>
      <c r="L55" s="7">
        <v>5.7841374632158199E-5</v>
      </c>
      <c r="M55" s="1">
        <v>0</v>
      </c>
      <c r="N55" s="1">
        <v>2.1213672024462502E-3</v>
      </c>
      <c r="O55" s="1">
        <v>2.4024799285217698E-3</v>
      </c>
      <c r="P55" s="1">
        <v>1.55534247454765E-3</v>
      </c>
      <c r="Q55" s="1">
        <v>2.5899472733123402E-3</v>
      </c>
      <c r="R55" s="1">
        <v>2.0490759773697702E-3</v>
      </c>
      <c r="S55" s="1">
        <v>1.1915959557141701E-3</v>
      </c>
      <c r="T55" s="1">
        <v>3.29493120953736E-4</v>
      </c>
      <c r="U55" s="1">
        <v>0</v>
      </c>
      <c r="V55" s="1">
        <v>0</v>
      </c>
      <c r="W55" s="1">
        <v>54</v>
      </c>
      <c r="X55" s="1" t="s">
        <v>1668</v>
      </c>
      <c r="Y55" s="1" t="s">
        <v>1668</v>
      </c>
      <c r="Z55" s="1" t="s">
        <v>1745</v>
      </c>
      <c r="AA55" s="1">
        <v>2.1077810041833699E-2</v>
      </c>
      <c r="AB55" s="1">
        <v>2.1077810041833699E-2</v>
      </c>
      <c r="AC55" s="1">
        <v>0</v>
      </c>
      <c r="AD55" s="1">
        <v>9.35016628557825E-2</v>
      </c>
    </row>
    <row r="56" spans="1:30" x14ac:dyDescent="0.3">
      <c r="A56" s="1">
        <v>55</v>
      </c>
      <c r="B56" s="1" t="s">
        <v>1669</v>
      </c>
      <c r="C56" s="1">
        <v>3.0178404886007301E-3</v>
      </c>
      <c r="D56" s="1">
        <v>0</v>
      </c>
      <c r="E56" s="1">
        <v>6.1624007207127299E-4</v>
      </c>
      <c r="F56" s="1">
        <v>3.5624901409524498E-2</v>
      </c>
      <c r="G56" s="1">
        <v>0</v>
      </c>
      <c r="H56" s="1">
        <v>1.74485183066725E-3</v>
      </c>
      <c r="I56" s="1">
        <v>0</v>
      </c>
      <c r="J56" s="1">
        <v>1.3254974237347799E-4</v>
      </c>
      <c r="K56" s="1">
        <v>1.11732768761819E-3</v>
      </c>
      <c r="L56" s="1">
        <v>0</v>
      </c>
      <c r="M56" s="7">
        <v>8.1819947960513605E-5</v>
      </c>
      <c r="N56" s="1">
        <v>4.0839008574017203E-4</v>
      </c>
      <c r="O56" s="1">
        <v>2.17667964815502E-3</v>
      </c>
      <c r="P56" s="1">
        <v>1.4867563694666199E-3</v>
      </c>
      <c r="Q56" s="1">
        <v>6.1381527559353495E-4</v>
      </c>
      <c r="R56" s="1">
        <v>6.1746053007257599E-3</v>
      </c>
      <c r="S56" s="1">
        <v>1.6659275143835401E-3</v>
      </c>
      <c r="T56" s="1">
        <v>2.6671840444835501E-4</v>
      </c>
      <c r="U56" s="1">
        <v>0</v>
      </c>
      <c r="V56" s="1">
        <v>0</v>
      </c>
      <c r="W56" s="1">
        <v>55</v>
      </c>
      <c r="X56" s="1" t="s">
        <v>1669</v>
      </c>
      <c r="Y56" s="1" t="s">
        <v>1669</v>
      </c>
      <c r="Z56" s="1" t="s">
        <v>1746</v>
      </c>
      <c r="AA56" s="1">
        <v>3.5624901409524498E-2</v>
      </c>
      <c r="AB56" s="1">
        <v>3.5624901409524498E-2</v>
      </c>
      <c r="AC56" s="1">
        <v>0</v>
      </c>
      <c r="AD56" s="1">
        <v>7.89493238728185E-2</v>
      </c>
    </row>
    <row r="57" spans="1:30" x14ac:dyDescent="0.3">
      <c r="A57" s="1">
        <v>56</v>
      </c>
      <c r="B57" s="1" t="s">
        <v>1671</v>
      </c>
      <c r="C57" s="1">
        <v>2.6073056118988001E-2</v>
      </c>
      <c r="D57" s="1">
        <v>1.8146835117992301E-4</v>
      </c>
      <c r="E57" s="1">
        <v>0</v>
      </c>
      <c r="F57" s="1">
        <v>0</v>
      </c>
      <c r="G57" s="1">
        <v>0</v>
      </c>
      <c r="H57" s="1">
        <v>2.84584865979889E-2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1.08409129203176E-3</v>
      </c>
      <c r="S57" s="1">
        <v>0</v>
      </c>
      <c r="T57" s="7">
        <v>6.9007768575091399E-6</v>
      </c>
      <c r="U57" s="1">
        <v>0</v>
      </c>
      <c r="V57" s="1">
        <v>0</v>
      </c>
      <c r="W57" s="1">
        <v>56</v>
      </c>
      <c r="X57" s="1" t="s">
        <v>1671</v>
      </c>
      <c r="Y57" s="1" t="s">
        <v>1671</v>
      </c>
      <c r="Z57" s="1" t="s">
        <v>1747</v>
      </c>
      <c r="AA57" s="1">
        <v>2.84584865979889E-2</v>
      </c>
      <c r="AB57" s="1">
        <v>2.84584865979889E-2</v>
      </c>
      <c r="AC57" s="1">
        <v>0</v>
      </c>
      <c r="AD57" s="1">
        <v>6.85720495485687E-2</v>
      </c>
    </row>
    <row r="58" spans="1:30" x14ac:dyDescent="0.3">
      <c r="A58" s="1">
        <v>57</v>
      </c>
      <c r="B58" s="1" t="s">
        <v>1679</v>
      </c>
      <c r="C58" s="1">
        <v>1.8366640998722201E-3</v>
      </c>
      <c r="D58" s="1">
        <v>0</v>
      </c>
      <c r="E58" s="1">
        <v>2.4787516651123098E-3</v>
      </c>
      <c r="F58" s="1">
        <v>1.3903111377623E-2</v>
      </c>
      <c r="G58" s="1">
        <v>0</v>
      </c>
      <c r="H58" s="1">
        <v>0</v>
      </c>
      <c r="I58" s="1">
        <v>1.1492322401559199E-3</v>
      </c>
      <c r="J58" s="1">
        <v>2.0489044532944601E-4</v>
      </c>
      <c r="K58" s="1">
        <v>1.30910076083403E-2</v>
      </c>
      <c r="L58" s="1">
        <v>1.0507715326397E-3</v>
      </c>
      <c r="M58" s="7">
        <v>3.3612643642130299E-5</v>
      </c>
      <c r="N58" s="1">
        <v>8.7450123450070992E-3</v>
      </c>
      <c r="O58" s="1">
        <v>0</v>
      </c>
      <c r="P58" s="1">
        <v>1.7344088412496302E-2</v>
      </c>
      <c r="Q58" s="1">
        <v>4.0088784971222999E-4</v>
      </c>
      <c r="R58" s="1">
        <v>2.3827744221260202E-3</v>
      </c>
      <c r="S58" s="1">
        <v>1.5985617497616799E-3</v>
      </c>
      <c r="T58" s="1">
        <v>2.87861136360846E-4</v>
      </c>
      <c r="U58" s="1">
        <v>0</v>
      </c>
      <c r="V58" s="1">
        <v>0</v>
      </c>
      <c r="W58" s="1">
        <v>57</v>
      </c>
      <c r="X58" s="1" t="s">
        <v>1679</v>
      </c>
      <c r="Y58" s="1" t="s">
        <v>1679</v>
      </c>
      <c r="Z58" s="1" t="s">
        <v>1748</v>
      </c>
      <c r="AA58" s="1">
        <v>1.7344088412496302E-2</v>
      </c>
      <c r="AB58" s="1">
        <v>1.7344088412496302E-2</v>
      </c>
      <c r="AC58" s="1">
        <v>0</v>
      </c>
      <c r="AD58" s="1">
        <v>0.100694051018913</v>
      </c>
    </row>
    <row r="59" spans="1:30" x14ac:dyDescent="0.3">
      <c r="A59" s="1">
        <v>58</v>
      </c>
      <c r="B59" s="1" t="s">
        <v>1682</v>
      </c>
      <c r="C59" s="1">
        <v>4.75057722664769E-3</v>
      </c>
      <c r="D59" s="1">
        <v>0</v>
      </c>
      <c r="E59" s="1">
        <v>6.6276575902527899E-4</v>
      </c>
      <c r="F59" s="1">
        <v>0</v>
      </c>
      <c r="G59" s="1">
        <v>0</v>
      </c>
      <c r="H59" s="1">
        <v>1.22984291574716E-4</v>
      </c>
      <c r="I59" s="1">
        <v>9.1269074369552396E-4</v>
      </c>
      <c r="J59" s="1">
        <v>0</v>
      </c>
      <c r="K59" s="1">
        <v>2.8167445911390102E-4</v>
      </c>
      <c r="L59" s="1">
        <v>1.7078472932629601E-3</v>
      </c>
      <c r="M59" s="1">
        <v>0</v>
      </c>
      <c r="N59" s="1">
        <v>3.3743148730406203E-4</v>
      </c>
      <c r="O59" s="1">
        <v>5.3088082868422599E-3</v>
      </c>
      <c r="P59" s="1">
        <v>1.9117905772116301E-3</v>
      </c>
      <c r="Q59" s="1">
        <v>6.4054737687024399E-4</v>
      </c>
      <c r="R59" s="1">
        <v>6.5105568131799199E-3</v>
      </c>
      <c r="S59" s="1">
        <v>4.6833153654618501E-2</v>
      </c>
      <c r="T59" s="1">
        <v>1.4353065061408199E-3</v>
      </c>
      <c r="U59" s="1">
        <v>0</v>
      </c>
      <c r="V59" s="1">
        <v>0</v>
      </c>
      <c r="W59" s="1">
        <v>58</v>
      </c>
      <c r="X59" s="1" t="s">
        <v>1682</v>
      </c>
      <c r="Y59" s="1" t="s">
        <v>1682</v>
      </c>
      <c r="Z59" s="1" t="s">
        <v>1749</v>
      </c>
      <c r="AA59" s="1">
        <v>4.6833153654618501E-2</v>
      </c>
      <c r="AB59" s="1">
        <v>4.6833153654618501E-2</v>
      </c>
      <c r="AC59" s="1">
        <v>0</v>
      </c>
      <c r="AD59" s="1">
        <v>9.4690017340976804E-2</v>
      </c>
    </row>
    <row r="60" spans="1:30" x14ac:dyDescent="0.3">
      <c r="A60" s="1">
        <v>59</v>
      </c>
      <c r="B60" s="1" t="s">
        <v>1666</v>
      </c>
      <c r="C60" s="1">
        <v>6.6868800835053199E-2</v>
      </c>
      <c r="D60" s="1">
        <v>1.1039735597093499E-3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7.0433722139805004E-4</v>
      </c>
      <c r="L60" s="1">
        <v>0</v>
      </c>
      <c r="M60" s="1">
        <v>0</v>
      </c>
      <c r="N60" s="1">
        <v>2.8120149246119099E-4</v>
      </c>
      <c r="O60" s="1">
        <v>0</v>
      </c>
      <c r="P60" s="1">
        <v>1.9830148509052399E-4</v>
      </c>
      <c r="Q60" s="1">
        <v>0</v>
      </c>
      <c r="R60" s="1">
        <v>4.2203823725531003E-3</v>
      </c>
      <c r="S60" s="1">
        <v>0</v>
      </c>
      <c r="T60" s="1">
        <v>0</v>
      </c>
      <c r="U60" s="1">
        <v>0</v>
      </c>
      <c r="V60" s="1">
        <v>0</v>
      </c>
      <c r="W60" s="1">
        <v>59</v>
      </c>
      <c r="X60" s="1" t="s">
        <v>1666</v>
      </c>
      <c r="Y60" s="1" t="s">
        <v>1666</v>
      </c>
      <c r="Z60" s="1" t="s">
        <v>1750</v>
      </c>
      <c r="AA60" s="1">
        <v>6.6868800835053199E-2</v>
      </c>
      <c r="AB60" s="1">
        <v>6.6868800835053199E-2</v>
      </c>
      <c r="AC60" s="1">
        <v>0</v>
      </c>
      <c r="AD60" s="1">
        <v>7.3630373899594995E-2</v>
      </c>
    </row>
    <row r="61" spans="1:30" x14ac:dyDescent="0.3">
      <c r="A61" s="1">
        <v>60</v>
      </c>
      <c r="B61" s="1" t="s">
        <v>1669</v>
      </c>
      <c r="C61" s="1">
        <v>3.1112164897602799E-2</v>
      </c>
      <c r="D61" s="1">
        <v>0</v>
      </c>
      <c r="E61" s="1">
        <v>4.9225143607757496E-4</v>
      </c>
      <c r="F61" s="1">
        <v>2.0631569795964502E-2</v>
      </c>
      <c r="G61" s="1">
        <v>0</v>
      </c>
      <c r="H61" s="7">
        <v>4.8921173865272004E-6</v>
      </c>
      <c r="I61" s="1">
        <v>0</v>
      </c>
      <c r="J61" s="7">
        <v>5.4120203958399103E-5</v>
      </c>
      <c r="K61" s="1">
        <v>3.9239825364689399E-3</v>
      </c>
      <c r="L61" s="1">
        <v>2.9678679527504E-4</v>
      </c>
      <c r="M61" s="7">
        <v>4.7658025229027597E-5</v>
      </c>
      <c r="N61" s="1">
        <v>5.6181695048477598E-4</v>
      </c>
      <c r="O61" s="1">
        <v>0</v>
      </c>
      <c r="P61" s="1">
        <v>2.3445738273197201E-3</v>
      </c>
      <c r="Q61" s="1">
        <v>0</v>
      </c>
      <c r="R61" s="1">
        <v>1.73602534408963E-3</v>
      </c>
      <c r="S61" s="1">
        <v>0</v>
      </c>
      <c r="T61" s="1">
        <v>4.1896387321223296E-3</v>
      </c>
      <c r="U61" s="1">
        <v>0</v>
      </c>
      <c r="V61" s="1">
        <v>0</v>
      </c>
      <c r="W61" s="1">
        <v>60</v>
      </c>
      <c r="X61" s="1" t="s">
        <v>1669</v>
      </c>
      <c r="Y61" s="1" t="s">
        <v>1666</v>
      </c>
      <c r="Z61" s="1" t="s">
        <v>1751</v>
      </c>
      <c r="AA61" s="1">
        <v>2.0631569795964502E-2</v>
      </c>
      <c r="AB61" s="1">
        <v>3.1112164897602799E-2</v>
      </c>
      <c r="AC61" s="1">
        <v>1.04805951016382E-2</v>
      </c>
      <c r="AD61" s="1">
        <v>8.9920236630361805E-2</v>
      </c>
    </row>
    <row r="62" spans="1:30" x14ac:dyDescent="0.3">
      <c r="A62" s="1">
        <v>61</v>
      </c>
      <c r="B62" s="1" t="s">
        <v>1681</v>
      </c>
      <c r="C62" s="1">
        <v>4.9512541359940003E-3</v>
      </c>
      <c r="D62" s="1">
        <v>0</v>
      </c>
      <c r="E62" s="1">
        <v>2.4299856236104998E-2</v>
      </c>
      <c r="F62" s="1">
        <v>3.5574933144186797E-2</v>
      </c>
      <c r="G62" s="1">
        <v>5.3796241800950105E-4</v>
      </c>
      <c r="H62" s="1">
        <v>2.8898193279455401E-3</v>
      </c>
      <c r="I62" s="1">
        <v>4.4715244264564001E-4</v>
      </c>
      <c r="J62" s="1">
        <v>0</v>
      </c>
      <c r="K62" s="1">
        <v>2.2637920630801198E-3</v>
      </c>
      <c r="L62" s="1">
        <v>3.0967307346957602E-4</v>
      </c>
      <c r="M62" s="1">
        <v>0</v>
      </c>
      <c r="N62" s="1">
        <v>2.7288740948419399E-3</v>
      </c>
      <c r="O62" s="1">
        <v>1.07241974009852E-3</v>
      </c>
      <c r="P62" s="1">
        <v>9.98241495536139E-4</v>
      </c>
      <c r="Q62" s="1">
        <v>0</v>
      </c>
      <c r="R62" s="1">
        <v>1.9782505724725299E-3</v>
      </c>
      <c r="S62" s="1">
        <v>2.2364334854555199E-3</v>
      </c>
      <c r="T62" s="1">
        <v>1.9897909493421101E-3</v>
      </c>
      <c r="U62" s="1">
        <v>0</v>
      </c>
      <c r="V62" s="1">
        <v>0</v>
      </c>
      <c r="W62" s="1">
        <v>61</v>
      </c>
      <c r="X62" s="1" t="s">
        <v>1681</v>
      </c>
      <c r="Y62" s="1" t="s">
        <v>1669</v>
      </c>
      <c r="Z62" s="1" t="s">
        <v>1752</v>
      </c>
      <c r="AA62" s="1">
        <v>1.9782505724725299E-3</v>
      </c>
      <c r="AB62" s="1">
        <v>3.5574933144186797E-2</v>
      </c>
      <c r="AC62" s="1">
        <v>3.3596682571714297E-2</v>
      </c>
      <c r="AD62" s="1">
        <v>0.115050024184915</v>
      </c>
    </row>
    <row r="63" spans="1:30" x14ac:dyDescent="0.3">
      <c r="A63" s="1">
        <v>62</v>
      </c>
      <c r="B63" s="1" t="s">
        <v>1680</v>
      </c>
      <c r="C63" s="1">
        <v>2.9538512988749E-3</v>
      </c>
      <c r="D63" s="1">
        <v>1.5165626377229899E-4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7">
        <v>8.4768280945488403E-5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5.68701901891637E-2</v>
      </c>
      <c r="R63" s="1">
        <v>0</v>
      </c>
      <c r="S63" s="1">
        <v>1.0388710204353E-2</v>
      </c>
      <c r="T63" s="1">
        <v>0</v>
      </c>
      <c r="U63" s="1">
        <v>0</v>
      </c>
      <c r="V63" s="1">
        <v>0</v>
      </c>
      <c r="W63" s="1">
        <v>62</v>
      </c>
      <c r="X63" s="1" t="s">
        <v>1680</v>
      </c>
      <c r="Y63" s="1" t="s">
        <v>1680</v>
      </c>
      <c r="Z63" s="1" t="s">
        <v>1753</v>
      </c>
      <c r="AA63" s="1">
        <v>5.68701901891637E-2</v>
      </c>
      <c r="AB63" s="1">
        <v>5.68701901891637E-2</v>
      </c>
      <c r="AC63" s="1">
        <v>0</v>
      </c>
      <c r="AD63" s="1">
        <v>7.67174936090943E-2</v>
      </c>
    </row>
    <row r="64" spans="1:30" x14ac:dyDescent="0.3">
      <c r="A64" s="1">
        <v>63</v>
      </c>
      <c r="B64" s="1" t="s">
        <v>1680</v>
      </c>
      <c r="C64" s="1">
        <v>0</v>
      </c>
      <c r="D64" s="7">
        <v>9.3853395187772301E-5</v>
      </c>
      <c r="E64" s="1">
        <v>0</v>
      </c>
      <c r="F64" s="1">
        <v>0</v>
      </c>
      <c r="G64" s="1">
        <v>0</v>
      </c>
      <c r="H64" s="7">
        <v>7.3392805455669899E-5</v>
      </c>
      <c r="I64" s="1">
        <v>1.39632233779946E-4</v>
      </c>
      <c r="J64" s="1">
        <v>0</v>
      </c>
      <c r="K64" s="1">
        <v>4.2052451647488697E-4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7.83998476649891E-2</v>
      </c>
      <c r="R64" s="1">
        <v>0</v>
      </c>
      <c r="S64" s="1">
        <v>7.0436397516016199E-4</v>
      </c>
      <c r="T64" s="1">
        <v>0</v>
      </c>
      <c r="U64" s="1">
        <v>1.55057305460819E-4</v>
      </c>
      <c r="V64" s="1">
        <v>0</v>
      </c>
      <c r="W64" s="1">
        <v>63</v>
      </c>
      <c r="X64" s="1" t="s">
        <v>1680</v>
      </c>
      <c r="Y64" s="1" t="s">
        <v>1680</v>
      </c>
      <c r="Z64" s="1" t="s">
        <v>1754</v>
      </c>
      <c r="AA64" s="1">
        <v>7.83998476649891E-2</v>
      </c>
      <c r="AB64" s="1">
        <v>7.83998476649891E-2</v>
      </c>
      <c r="AC64" s="1">
        <v>0</v>
      </c>
      <c r="AD64" s="1">
        <v>7.0817738392320695E-2</v>
      </c>
    </row>
    <row r="65" spans="1:30" x14ac:dyDescent="0.3">
      <c r="A65" s="1">
        <v>64</v>
      </c>
      <c r="B65" s="1" t="s">
        <v>1673</v>
      </c>
      <c r="C65" s="1">
        <v>5.9541609702058003E-3</v>
      </c>
      <c r="D65" s="1">
        <v>0</v>
      </c>
      <c r="E65" s="1">
        <v>3.7376294236621699E-4</v>
      </c>
      <c r="F65" s="1">
        <v>1.03818860791988E-3</v>
      </c>
      <c r="G65" s="1">
        <v>0</v>
      </c>
      <c r="H65" s="1">
        <v>1.41071119725146E-2</v>
      </c>
      <c r="I65" s="1">
        <v>3.5819235638916402E-4</v>
      </c>
      <c r="J65" s="1">
        <v>6.0367662856134797E-3</v>
      </c>
      <c r="K65" s="1">
        <v>9.4180584663724901E-4</v>
      </c>
      <c r="L65" s="1">
        <v>1.56131316561105E-2</v>
      </c>
      <c r="M65" s="1">
        <v>1.0369117869359099E-2</v>
      </c>
      <c r="N65" s="1">
        <v>2.5644919381241798E-3</v>
      </c>
      <c r="O65" s="1">
        <v>0</v>
      </c>
      <c r="P65" s="1">
        <v>2.86984641696293E-3</v>
      </c>
      <c r="Q65" s="1">
        <v>6.2489602682917398E-4</v>
      </c>
      <c r="R65" s="1">
        <v>7.4443154116679896E-3</v>
      </c>
      <c r="S65" s="1">
        <v>1.0352639215735E-2</v>
      </c>
      <c r="T65" s="1">
        <v>5.71559382634685E-3</v>
      </c>
      <c r="U65" s="1">
        <v>0</v>
      </c>
      <c r="V65" s="1">
        <v>0</v>
      </c>
      <c r="W65" s="1">
        <v>64</v>
      </c>
      <c r="X65" s="1" t="s">
        <v>1673</v>
      </c>
      <c r="Y65" s="1" t="s">
        <v>1675</v>
      </c>
      <c r="Z65" s="1" t="s">
        <v>1755</v>
      </c>
      <c r="AA65" s="1">
        <v>6.0367662856134797E-3</v>
      </c>
      <c r="AB65" s="1">
        <v>1.56131316561105E-2</v>
      </c>
      <c r="AC65" s="1">
        <v>9.5763653704970496E-3</v>
      </c>
      <c r="AD65" s="1">
        <v>0.13462378067453901</v>
      </c>
    </row>
    <row r="66" spans="1:30" x14ac:dyDescent="0.3">
      <c r="A66" s="1">
        <v>65</v>
      </c>
      <c r="B66" s="1" t="s">
        <v>1674</v>
      </c>
      <c r="C66" s="1">
        <v>3.9143092141491398E-3</v>
      </c>
      <c r="D66" s="7">
        <v>5.9964060604224801E-5</v>
      </c>
      <c r="E66" s="7">
        <v>9.1349116453496296E-5</v>
      </c>
      <c r="F66" s="1">
        <v>0</v>
      </c>
      <c r="G66" s="1">
        <v>2.7065951843712601E-2</v>
      </c>
      <c r="H66" s="1">
        <v>2.08807270539756E-4</v>
      </c>
      <c r="I66" s="1">
        <v>7.4555089713483702E-3</v>
      </c>
      <c r="J66" s="1">
        <v>9.05817580719115E-4</v>
      </c>
      <c r="K66" s="1">
        <v>1.41714092739273E-2</v>
      </c>
      <c r="L66" s="1">
        <v>1.17261752487773E-3</v>
      </c>
      <c r="M66" s="1">
        <v>1.36799114363038E-4</v>
      </c>
      <c r="N66" s="1">
        <v>3.02490471034072E-3</v>
      </c>
      <c r="O66" s="1">
        <v>8.4201817573056502E-4</v>
      </c>
      <c r="P66" s="1">
        <v>3.2929946508238098E-3</v>
      </c>
      <c r="Q66" s="1">
        <v>3.7376535751427098E-4</v>
      </c>
      <c r="R66" s="1">
        <v>4.3596403568703602E-3</v>
      </c>
      <c r="S66" s="1">
        <v>3.7855042814318601E-4</v>
      </c>
      <c r="T66" s="1">
        <v>0</v>
      </c>
      <c r="U66" s="1">
        <v>0</v>
      </c>
      <c r="V66" s="1">
        <v>6.4488925021643799E-3</v>
      </c>
      <c r="W66" s="1">
        <v>65</v>
      </c>
      <c r="X66" s="1" t="s">
        <v>1674</v>
      </c>
      <c r="Y66" s="1" t="s">
        <v>1670</v>
      </c>
      <c r="Z66" s="1" t="s">
        <v>1756</v>
      </c>
      <c r="AA66" s="1">
        <v>1.41714092739273E-2</v>
      </c>
      <c r="AB66" s="1">
        <v>2.7065951843712601E-2</v>
      </c>
      <c r="AC66" s="1">
        <v>1.2894542569785301E-2</v>
      </c>
      <c r="AD66" s="1">
        <v>0.113295053890932</v>
      </c>
    </row>
    <row r="67" spans="1:30" x14ac:dyDescent="0.3">
      <c r="A67" s="1">
        <v>66</v>
      </c>
      <c r="B67" s="1" t="s">
        <v>1680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7">
        <v>2.4233938457169298E-5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8.70020090036209E-2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66</v>
      </c>
      <c r="X67" s="1" t="s">
        <v>1680</v>
      </c>
      <c r="Y67" s="1" t="s">
        <v>1680</v>
      </c>
      <c r="Z67" s="1" t="s">
        <v>1757</v>
      </c>
      <c r="AA67" s="1">
        <v>8.70020090036209E-2</v>
      </c>
      <c r="AB67" s="1">
        <v>8.70020090036209E-2</v>
      </c>
      <c r="AC67" s="1">
        <v>0</v>
      </c>
      <c r="AD67" s="1">
        <v>7.1001388834352003E-2</v>
      </c>
    </row>
    <row r="68" spans="1:30" x14ac:dyDescent="0.3">
      <c r="A68" s="1">
        <v>67</v>
      </c>
      <c r="B68" s="1" t="s">
        <v>1682</v>
      </c>
      <c r="C68" s="1">
        <v>4.4369818439824703E-3</v>
      </c>
      <c r="D68" s="1">
        <v>3.5795401143663599E-4</v>
      </c>
      <c r="E68" s="1">
        <v>2.5326806039295302E-4</v>
      </c>
      <c r="F68" s="1">
        <v>0</v>
      </c>
      <c r="G68" s="1">
        <v>0</v>
      </c>
      <c r="H68" s="1">
        <v>8.6187435899055496E-3</v>
      </c>
      <c r="I68" s="1">
        <v>0</v>
      </c>
      <c r="J68" s="1">
        <v>2.8198201128346498E-3</v>
      </c>
      <c r="K68" s="7">
        <v>7.1691978474823994E-5</v>
      </c>
      <c r="L68" s="1">
        <v>2.8771562970035899E-4</v>
      </c>
      <c r="M68" s="1">
        <v>0</v>
      </c>
      <c r="N68" s="1">
        <v>2.14483240858815E-3</v>
      </c>
      <c r="O68" s="1">
        <v>0</v>
      </c>
      <c r="P68" s="1">
        <v>4.1514057360271902E-4</v>
      </c>
      <c r="Q68" s="1">
        <v>0</v>
      </c>
      <c r="R68" s="1">
        <v>1.56022612983796E-2</v>
      </c>
      <c r="S68" s="1">
        <v>3.8708263598880903E-2</v>
      </c>
      <c r="T68" s="1">
        <v>2.8252711856058699E-3</v>
      </c>
      <c r="U68" s="1">
        <v>0</v>
      </c>
      <c r="V68" s="1">
        <v>0</v>
      </c>
      <c r="W68" s="1">
        <v>67</v>
      </c>
      <c r="X68" s="1" t="s">
        <v>1682</v>
      </c>
      <c r="Y68" s="1" t="s">
        <v>1682</v>
      </c>
      <c r="Z68" s="1" t="s">
        <v>1758</v>
      </c>
      <c r="AA68" s="1">
        <v>3.8708263598880903E-2</v>
      </c>
      <c r="AB68" s="1">
        <v>3.8708263598880903E-2</v>
      </c>
      <c r="AC68" s="1">
        <v>0</v>
      </c>
      <c r="AD68" s="1">
        <v>0.104584143594897</v>
      </c>
    </row>
    <row r="69" spans="1:30" x14ac:dyDescent="0.3">
      <c r="A69" s="1">
        <v>68</v>
      </c>
      <c r="B69" s="1" t="s">
        <v>1682</v>
      </c>
      <c r="C69" s="1">
        <v>2.30935812001434E-2</v>
      </c>
      <c r="D69" s="1">
        <v>0</v>
      </c>
      <c r="E69" s="1">
        <v>2.0771409876953301E-4</v>
      </c>
      <c r="F69" s="1">
        <v>2.5253617188520202E-4</v>
      </c>
      <c r="G69" s="7">
        <v>4.9141287084903097E-6</v>
      </c>
      <c r="H69" s="1">
        <v>2.6692622434920299E-3</v>
      </c>
      <c r="I69" s="1">
        <v>0</v>
      </c>
      <c r="J69" s="1">
        <v>9.7902030422520507E-4</v>
      </c>
      <c r="K69" s="1">
        <v>1.14247344896929E-4</v>
      </c>
      <c r="L69" s="1">
        <v>1.1480840208154099E-3</v>
      </c>
      <c r="M69" s="1">
        <v>3.4997085996168898E-3</v>
      </c>
      <c r="N69" s="1">
        <v>6.9876412863294204E-3</v>
      </c>
      <c r="O69" s="1">
        <v>0</v>
      </c>
      <c r="P69" s="1">
        <v>3.6940754554975201E-3</v>
      </c>
      <c r="Q69" s="1">
        <v>0</v>
      </c>
      <c r="R69" s="1">
        <v>1.2389914701195499E-2</v>
      </c>
      <c r="S69" s="1">
        <v>2.3523501192921702E-2</v>
      </c>
      <c r="T69" s="1">
        <v>4.0199654590581302E-4</v>
      </c>
      <c r="U69" s="1">
        <v>0</v>
      </c>
      <c r="V69" s="1">
        <v>0</v>
      </c>
      <c r="W69" s="1">
        <v>68</v>
      </c>
      <c r="X69" s="1" t="s">
        <v>1682</v>
      </c>
      <c r="Y69" s="1" t="s">
        <v>1682</v>
      </c>
      <c r="Z69" s="1" t="s">
        <v>1759</v>
      </c>
      <c r="AA69" s="1">
        <v>2.3523501192921702E-2</v>
      </c>
      <c r="AB69" s="1">
        <v>2.3523501192921702E-2</v>
      </c>
      <c r="AC69" s="1">
        <v>0</v>
      </c>
      <c r="AD69" s="1">
        <v>0.114584371110541</v>
      </c>
    </row>
    <row r="70" spans="1:30" x14ac:dyDescent="0.3">
      <c r="A70" s="1">
        <v>69</v>
      </c>
      <c r="B70" s="1" t="s">
        <v>1680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3.6718982298149602E-4</v>
      </c>
      <c r="I70" s="7">
        <v>8.0241400033252298E-5</v>
      </c>
      <c r="J70" s="1">
        <v>0</v>
      </c>
      <c r="K70" s="1">
        <v>7.0102905543300501E-4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6.6442834065672599E-2</v>
      </c>
      <c r="R70" s="1">
        <v>2.7616734843245402E-4</v>
      </c>
      <c r="S70" s="1">
        <v>0</v>
      </c>
      <c r="T70" s="1">
        <v>0</v>
      </c>
      <c r="U70" s="1">
        <v>0</v>
      </c>
      <c r="V70" s="1">
        <v>0</v>
      </c>
      <c r="W70" s="1">
        <v>69</v>
      </c>
      <c r="X70" s="1" t="s">
        <v>1680</v>
      </c>
      <c r="Y70" s="1" t="s">
        <v>1680</v>
      </c>
      <c r="Z70" s="1" t="s">
        <v>1760</v>
      </c>
      <c r="AA70" s="1">
        <v>6.6442834065672599E-2</v>
      </c>
      <c r="AB70" s="1">
        <v>6.6442834065672599E-2</v>
      </c>
      <c r="AC70" s="1">
        <v>0</v>
      </c>
      <c r="AD70" s="1">
        <v>6.3813992942364506E-2</v>
      </c>
    </row>
    <row r="71" spans="1:30" x14ac:dyDescent="0.3">
      <c r="A71" s="1">
        <v>70</v>
      </c>
      <c r="B71" s="1" t="s">
        <v>1680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1.69016784893088E-3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8.8426322341637206E-2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70</v>
      </c>
      <c r="X71" s="1" t="s">
        <v>1680</v>
      </c>
      <c r="Y71" s="1" t="s">
        <v>1680</v>
      </c>
      <c r="Z71" s="1" t="s">
        <v>1761</v>
      </c>
      <c r="AA71" s="1">
        <v>8.8426322341637206E-2</v>
      </c>
      <c r="AB71" s="1">
        <v>8.8426322341637206E-2</v>
      </c>
      <c r="AC71" s="1">
        <v>0</v>
      </c>
      <c r="AD71" s="1">
        <v>7.5198252506680496E-2</v>
      </c>
    </row>
    <row r="72" spans="1:30" x14ac:dyDescent="0.3">
      <c r="A72" s="1">
        <v>71</v>
      </c>
      <c r="B72" s="1" t="s">
        <v>1680</v>
      </c>
      <c r="C72" s="7">
        <v>7.4720672885737597E-5</v>
      </c>
      <c r="D72" s="7">
        <v>1.92657179903324E-5</v>
      </c>
      <c r="E72" s="1">
        <v>0</v>
      </c>
      <c r="F72" s="1">
        <v>0</v>
      </c>
      <c r="G72" s="1">
        <v>0</v>
      </c>
      <c r="H72" s="1">
        <v>5.7140257048594401E-4</v>
      </c>
      <c r="I72" s="1">
        <v>0</v>
      </c>
      <c r="J72" s="1">
        <v>3.0525294252855298E-4</v>
      </c>
      <c r="K72" s="1">
        <v>1.5560810925787399E-4</v>
      </c>
      <c r="L72" s="1">
        <v>3.2392182652237302E-4</v>
      </c>
      <c r="M72" s="1">
        <v>1.20782274684642E-4</v>
      </c>
      <c r="N72" s="1">
        <v>1.73002140342062E-3</v>
      </c>
      <c r="O72" s="1">
        <v>0</v>
      </c>
      <c r="P72" s="1">
        <v>0</v>
      </c>
      <c r="Q72" s="1">
        <v>8.0077418513390203E-2</v>
      </c>
      <c r="R72" s="1">
        <v>8.99419491200286E-4</v>
      </c>
      <c r="S72" s="1">
        <v>7.0296077856106E-4</v>
      </c>
      <c r="T72" s="1">
        <v>0</v>
      </c>
      <c r="U72" s="1">
        <v>0</v>
      </c>
      <c r="V72" s="1">
        <v>0</v>
      </c>
      <c r="W72" s="1">
        <v>71</v>
      </c>
      <c r="X72" s="1" t="s">
        <v>1680</v>
      </c>
      <c r="Y72" s="1" t="s">
        <v>1680</v>
      </c>
      <c r="Z72" s="1" t="s">
        <v>1762</v>
      </c>
      <c r="AA72" s="1">
        <v>8.0077418513390203E-2</v>
      </c>
      <c r="AB72" s="1">
        <v>8.0077418513390203E-2</v>
      </c>
      <c r="AC72" s="1">
        <v>0</v>
      </c>
      <c r="AD72" s="1">
        <v>7.9214102618285306E-2</v>
      </c>
    </row>
    <row r="73" spans="1:30" x14ac:dyDescent="0.3">
      <c r="A73" s="1">
        <v>72</v>
      </c>
      <c r="B73" s="1" t="s">
        <v>1685</v>
      </c>
      <c r="C73" s="7">
        <v>3.92353660783665E-5</v>
      </c>
      <c r="D73" s="1">
        <v>0</v>
      </c>
      <c r="E73" s="1">
        <v>0</v>
      </c>
      <c r="F73" s="1">
        <v>0</v>
      </c>
      <c r="G73" s="7">
        <v>7.30658070452753E-5</v>
      </c>
      <c r="H73" s="1">
        <v>3.0786490060461099E-4</v>
      </c>
      <c r="I73" s="1">
        <v>5.9621918219101395E-4</v>
      </c>
      <c r="J73" s="1">
        <v>6.6411211872466E-3</v>
      </c>
      <c r="K73" s="1">
        <v>2.3759956957923102E-3</v>
      </c>
      <c r="L73" s="1">
        <v>3.8557655743158198E-2</v>
      </c>
      <c r="M73" s="1">
        <v>2.3272877501839701E-4</v>
      </c>
      <c r="N73" s="1">
        <v>1.2153611384445599E-3</v>
      </c>
      <c r="O73" s="1">
        <v>0</v>
      </c>
      <c r="P73" s="1">
        <v>6.2651617693652503E-4</v>
      </c>
      <c r="Q73" s="1">
        <v>2.69090681436268E-3</v>
      </c>
      <c r="R73" s="1">
        <v>0</v>
      </c>
      <c r="S73" s="1">
        <v>1.5647786502503301E-3</v>
      </c>
      <c r="T73" s="1">
        <v>3.1455747659602098E-4</v>
      </c>
      <c r="U73" s="1">
        <v>0</v>
      </c>
      <c r="V73" s="1">
        <v>1.7271580154003398E-2</v>
      </c>
      <c r="W73" s="1">
        <v>72</v>
      </c>
      <c r="X73" s="1" t="s">
        <v>1685</v>
      </c>
      <c r="Y73" s="1" t="s">
        <v>1675</v>
      </c>
      <c r="Z73" s="1" t="s">
        <v>1763</v>
      </c>
      <c r="AA73" s="1">
        <v>1.7271580154003398E-2</v>
      </c>
      <c r="AB73" s="1">
        <v>3.8557655743158198E-2</v>
      </c>
      <c r="AC73" s="1">
        <v>2.1286075589154799E-2</v>
      </c>
      <c r="AD73" s="1">
        <v>9.8337413642053201E-2</v>
      </c>
    </row>
    <row r="74" spans="1:30" x14ac:dyDescent="0.3">
      <c r="A74" s="1">
        <v>73</v>
      </c>
      <c r="B74" s="1" t="s">
        <v>1675</v>
      </c>
      <c r="C74" s="1">
        <v>8.3046480310574704E-3</v>
      </c>
      <c r="D74" s="1">
        <v>0</v>
      </c>
      <c r="E74" s="1">
        <v>1.1091104307609401E-2</v>
      </c>
      <c r="F74" s="1">
        <v>9.30259452591445E-3</v>
      </c>
      <c r="G74" s="7">
        <v>4.5409689653363104E-6</v>
      </c>
      <c r="H74" s="1">
        <v>1.5806630340414801E-3</v>
      </c>
      <c r="I74" s="1">
        <v>5.45512108045241E-4</v>
      </c>
      <c r="J74" s="1">
        <v>2.6820714966325598E-4</v>
      </c>
      <c r="K74" s="1">
        <v>1.27679902329168E-2</v>
      </c>
      <c r="L74" s="1">
        <v>3.3427867767996702E-4</v>
      </c>
      <c r="M74" s="7">
        <v>4.5511824320564802E-5</v>
      </c>
      <c r="N74" s="1">
        <v>9.0472945717675508E-3</v>
      </c>
      <c r="O74" s="1">
        <v>0</v>
      </c>
      <c r="P74" s="1">
        <v>1.13028432816805E-2</v>
      </c>
      <c r="Q74" s="1">
        <v>3.6003628943073402E-3</v>
      </c>
      <c r="R74" s="1">
        <v>9.9132727644541604E-3</v>
      </c>
      <c r="S74" s="1">
        <v>6.93714348352217E-3</v>
      </c>
      <c r="T74" s="1">
        <v>1.2773005433147099E-3</v>
      </c>
      <c r="U74" s="1">
        <v>0</v>
      </c>
      <c r="V74" s="1">
        <v>0</v>
      </c>
      <c r="W74" s="1">
        <v>73</v>
      </c>
      <c r="X74" s="1" t="s">
        <v>1675</v>
      </c>
      <c r="Y74" s="1" t="s">
        <v>1674</v>
      </c>
      <c r="Z74" s="1" t="s">
        <v>1764</v>
      </c>
      <c r="AA74" s="1">
        <v>3.3427867767996702E-4</v>
      </c>
      <c r="AB74" s="1">
        <v>1.27679902329168E-2</v>
      </c>
      <c r="AC74" s="1">
        <v>1.24337115552369E-2</v>
      </c>
      <c r="AD74" s="1">
        <v>0.13713535036157701</v>
      </c>
    </row>
    <row r="75" spans="1:30" x14ac:dyDescent="0.3">
      <c r="A75" s="1">
        <v>74</v>
      </c>
      <c r="B75" s="1" t="s">
        <v>1680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1.21109998715297E-3</v>
      </c>
      <c r="J75" s="1">
        <v>0</v>
      </c>
      <c r="K75" s="1">
        <v>2.314192950437E-3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6.8897506134960096E-2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74</v>
      </c>
      <c r="X75" s="1" t="s">
        <v>1680</v>
      </c>
      <c r="Y75" s="1" t="s">
        <v>1680</v>
      </c>
      <c r="Z75" s="1" t="s">
        <v>1765</v>
      </c>
      <c r="AA75" s="1">
        <v>6.8897506134960096E-2</v>
      </c>
      <c r="AB75" s="1">
        <v>6.8897506134960096E-2</v>
      </c>
      <c r="AC75" s="1">
        <v>0</v>
      </c>
      <c r="AD75" s="1">
        <v>6.8927488410072194E-2</v>
      </c>
    </row>
    <row r="76" spans="1:30" x14ac:dyDescent="0.3">
      <c r="A76" s="1">
        <v>75</v>
      </c>
      <c r="B76" s="1" t="s">
        <v>1680</v>
      </c>
      <c r="C76" s="1">
        <v>4.4208651054006499E-4</v>
      </c>
      <c r="D76" s="7">
        <v>7.0748369100824605E-5</v>
      </c>
      <c r="E76" s="1">
        <v>1.07887311982295E-4</v>
      </c>
      <c r="F76" s="1">
        <v>2.9399037661189701E-3</v>
      </c>
      <c r="G76" s="1">
        <v>0</v>
      </c>
      <c r="H76" s="1">
        <v>0</v>
      </c>
      <c r="I76" s="1">
        <v>1.5675022556612599E-4</v>
      </c>
      <c r="J76" s="1">
        <v>0</v>
      </c>
      <c r="K76" s="1">
        <v>4.7982650002315703E-3</v>
      </c>
      <c r="L76" s="1">
        <v>0</v>
      </c>
      <c r="M76" s="7">
        <v>2.7637856824074199E-5</v>
      </c>
      <c r="N76" s="1">
        <v>8.3797944213067602E-4</v>
      </c>
      <c r="O76" s="1">
        <v>0</v>
      </c>
      <c r="P76" s="1">
        <v>1.9798526150135299E-3</v>
      </c>
      <c r="Q76" s="1">
        <v>5.3809709786417199E-2</v>
      </c>
      <c r="R76" s="1">
        <v>4.1260724381897499E-4</v>
      </c>
      <c r="S76" s="1">
        <v>1.2705496296113001E-3</v>
      </c>
      <c r="T76" s="1">
        <v>2.4605823156503802E-3</v>
      </c>
      <c r="U76" s="1">
        <v>0</v>
      </c>
      <c r="V76" s="1">
        <v>0</v>
      </c>
      <c r="W76" s="1">
        <v>75</v>
      </c>
      <c r="X76" s="1" t="s">
        <v>1680</v>
      </c>
      <c r="Y76" s="1" t="s">
        <v>1680</v>
      </c>
      <c r="Z76" s="1" t="s">
        <v>1766</v>
      </c>
      <c r="AA76" s="1">
        <v>5.3809709786417199E-2</v>
      </c>
      <c r="AB76" s="1">
        <v>5.3809709786417199E-2</v>
      </c>
      <c r="AC76" s="1">
        <v>0</v>
      </c>
      <c r="AD76" s="1">
        <v>8.3944805967322803E-2</v>
      </c>
    </row>
    <row r="77" spans="1:30" x14ac:dyDescent="0.3">
      <c r="A77" s="1">
        <v>76</v>
      </c>
      <c r="B77" s="1" t="s">
        <v>1680</v>
      </c>
      <c r="C77" s="1">
        <v>1.39192303899643E-3</v>
      </c>
      <c r="D77" s="1">
        <v>0</v>
      </c>
      <c r="E77" s="1">
        <v>2.61084940009303E-4</v>
      </c>
      <c r="F77" s="7">
        <v>3.7534303360821201E-5</v>
      </c>
      <c r="G77" s="1">
        <v>0</v>
      </c>
      <c r="H77" s="1">
        <v>2.3092402374877299E-4</v>
      </c>
      <c r="I77" s="1">
        <v>1.18207164430562E-3</v>
      </c>
      <c r="J77" s="1">
        <v>9.2030634906749601E-4</v>
      </c>
      <c r="K77" s="1">
        <v>2.8733295528201499E-2</v>
      </c>
      <c r="L77" s="1">
        <v>6.4109735769051304E-4</v>
      </c>
      <c r="M77" s="1">
        <v>0</v>
      </c>
      <c r="N77" s="1">
        <v>3.9819745888493201E-3</v>
      </c>
      <c r="O77" s="1">
        <v>0</v>
      </c>
      <c r="P77" s="1">
        <v>5.2620272873035003E-3</v>
      </c>
      <c r="Q77" s="1">
        <v>2.0562364753126599E-2</v>
      </c>
      <c r="R77" s="1">
        <v>6.8100355967759703E-4</v>
      </c>
      <c r="S77" s="1">
        <v>0</v>
      </c>
      <c r="T77" s="1">
        <v>1.2835803530341699E-3</v>
      </c>
      <c r="U77" s="1">
        <v>0</v>
      </c>
      <c r="V77" s="1">
        <v>0</v>
      </c>
      <c r="W77" s="1">
        <v>76</v>
      </c>
      <c r="X77" s="1" t="s">
        <v>1680</v>
      </c>
      <c r="Y77" s="1" t="s">
        <v>1674</v>
      </c>
      <c r="Z77" s="1" t="s">
        <v>1767</v>
      </c>
      <c r="AA77" s="1">
        <v>2.0562364753126599E-2</v>
      </c>
      <c r="AB77" s="1">
        <v>2.8733295528201499E-2</v>
      </c>
      <c r="AC77" s="1">
        <v>8.1709307750748496E-3</v>
      </c>
      <c r="AD77" s="1">
        <v>9.2709298299471402E-2</v>
      </c>
    </row>
    <row r="78" spans="1:30" x14ac:dyDescent="0.3">
      <c r="A78" s="1">
        <v>77</v>
      </c>
      <c r="B78" s="1" t="s">
        <v>1677</v>
      </c>
      <c r="C78" s="1">
        <v>1.4575737550663801E-3</v>
      </c>
      <c r="D78" s="1">
        <v>0</v>
      </c>
      <c r="E78" s="1">
        <v>1.4214528979863701E-3</v>
      </c>
      <c r="F78" s="1">
        <v>6.5482002896611697E-3</v>
      </c>
      <c r="G78" s="1">
        <v>2.56720344073631E-3</v>
      </c>
      <c r="H78" s="1">
        <v>6.8294591816884598E-4</v>
      </c>
      <c r="I78" s="1">
        <v>3.82594066882183E-4</v>
      </c>
      <c r="J78" s="1">
        <v>0</v>
      </c>
      <c r="K78" s="1">
        <v>2.57684530444481E-3</v>
      </c>
      <c r="L78" s="1">
        <v>1.68663575500444E-3</v>
      </c>
      <c r="M78" s="1">
        <v>5.5938472361900099E-4</v>
      </c>
      <c r="N78" s="1">
        <v>9.6172183135955595E-3</v>
      </c>
      <c r="O78" s="1">
        <v>0</v>
      </c>
      <c r="P78" s="1">
        <v>1.58697877267183E-2</v>
      </c>
      <c r="Q78" s="1">
        <v>2.32030987117285E-3</v>
      </c>
      <c r="R78" s="7">
        <v>1.5313379668130201E-5</v>
      </c>
      <c r="S78" s="1">
        <v>2.1257415566860099E-4</v>
      </c>
      <c r="T78" s="1">
        <v>1.30523473171945E-3</v>
      </c>
      <c r="U78" s="1">
        <v>2.62776053080074E-2</v>
      </c>
      <c r="V78" s="1">
        <v>1.83263142544873E-3</v>
      </c>
      <c r="W78" s="1">
        <v>77</v>
      </c>
      <c r="X78" s="1" t="s">
        <v>1677</v>
      </c>
      <c r="Y78" s="1" t="s">
        <v>1684</v>
      </c>
      <c r="Z78" s="1" t="s">
        <v>1768</v>
      </c>
      <c r="AA78" s="1">
        <v>9.6172183135955595E-3</v>
      </c>
      <c r="AB78" s="1">
        <v>2.62776053080074E-2</v>
      </c>
      <c r="AC78" s="1">
        <v>1.6660386994411899E-2</v>
      </c>
      <c r="AD78" s="1">
        <v>0.116062205873292</v>
      </c>
    </row>
    <row r="79" spans="1:30" x14ac:dyDescent="0.3">
      <c r="A79" s="1">
        <v>78</v>
      </c>
      <c r="B79" s="1" t="s">
        <v>1680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6.0075176533659097E-2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78</v>
      </c>
      <c r="X79" s="1" t="s">
        <v>1680</v>
      </c>
      <c r="Y79" s="1" t="s">
        <v>1680</v>
      </c>
      <c r="Z79" s="1" t="s">
        <v>1769</v>
      </c>
      <c r="AA79" s="1">
        <v>6.0075176533659097E-2</v>
      </c>
      <c r="AB79" s="1">
        <v>6.0075176533659097E-2</v>
      </c>
      <c r="AC79" s="1">
        <v>0</v>
      </c>
      <c r="AD79" s="1">
        <v>5.6393865150271102E-2</v>
      </c>
    </row>
    <row r="80" spans="1:30" x14ac:dyDescent="0.3">
      <c r="A80" s="1">
        <v>79</v>
      </c>
      <c r="B80" s="1" t="s">
        <v>1675</v>
      </c>
      <c r="C80" s="1">
        <v>0</v>
      </c>
      <c r="D80" s="1">
        <v>0</v>
      </c>
      <c r="E80" s="1">
        <v>0</v>
      </c>
      <c r="F80" s="1">
        <v>6.2993904086301104E-4</v>
      </c>
      <c r="G80" s="1">
        <v>0</v>
      </c>
      <c r="H80" s="1">
        <v>0</v>
      </c>
      <c r="I80" s="1">
        <v>0</v>
      </c>
      <c r="J80" s="1">
        <v>2.1233260019769998E-2</v>
      </c>
      <c r="K80" s="7">
        <v>2.6560340455830699E-5</v>
      </c>
      <c r="L80" s="1">
        <v>4.1194899889610899E-2</v>
      </c>
      <c r="M80" s="1">
        <v>5.2957079369260604E-4</v>
      </c>
      <c r="N80" s="1">
        <v>2.6529795863339701E-4</v>
      </c>
      <c r="O80" s="1">
        <v>0</v>
      </c>
      <c r="P80" s="1">
        <v>3.9946717892589301E-4</v>
      </c>
      <c r="Q80" s="1">
        <v>2.5173458055718602E-4</v>
      </c>
      <c r="R80" s="1">
        <v>2.3313953138865399E-4</v>
      </c>
      <c r="S80" s="1">
        <v>0</v>
      </c>
      <c r="T80" s="1">
        <v>3.1502458544252401E-3</v>
      </c>
      <c r="U80" s="1">
        <v>0</v>
      </c>
      <c r="V80" s="1">
        <v>0</v>
      </c>
      <c r="W80" s="1">
        <v>79</v>
      </c>
      <c r="X80" s="1" t="s">
        <v>1675</v>
      </c>
      <c r="Y80" s="1" t="s">
        <v>1675</v>
      </c>
      <c r="Z80" s="1" t="s">
        <v>1770</v>
      </c>
      <c r="AA80" s="1">
        <v>4.1194899889610899E-2</v>
      </c>
      <c r="AB80" s="1">
        <v>4.1194899889610899E-2</v>
      </c>
      <c r="AC80" s="1">
        <v>0</v>
      </c>
      <c r="AD80" s="1">
        <v>8.3316320761182699E-2</v>
      </c>
    </row>
    <row r="81" spans="1:30" x14ac:dyDescent="0.3">
      <c r="A81" s="1">
        <v>80</v>
      </c>
      <c r="B81" s="1" t="s">
        <v>1677</v>
      </c>
      <c r="C81" s="1">
        <v>2.3425122069781401E-3</v>
      </c>
      <c r="D81" s="1">
        <v>1.2385668403590299E-3</v>
      </c>
      <c r="E81" s="1">
        <v>5.28609466625424E-3</v>
      </c>
      <c r="F81" s="1">
        <v>2.5754431495013199E-3</v>
      </c>
      <c r="G81" s="1">
        <v>1.25381046230278E-4</v>
      </c>
      <c r="H81" s="1">
        <v>4.1795423886325503E-3</v>
      </c>
      <c r="I81" s="1">
        <v>5.54378452788919E-4</v>
      </c>
      <c r="J81" s="1">
        <v>1.23492469180111E-3</v>
      </c>
      <c r="K81" s="1">
        <v>8.9980540889800908E-3</v>
      </c>
      <c r="L81" s="1">
        <v>4.4361106543745399E-3</v>
      </c>
      <c r="M81" s="7">
        <v>9.3515746199976499E-5</v>
      </c>
      <c r="N81" s="1">
        <v>8.3588110877821607E-3</v>
      </c>
      <c r="O81" s="1">
        <v>0</v>
      </c>
      <c r="P81" s="1">
        <v>4.2713251171843198E-3</v>
      </c>
      <c r="Q81" s="1">
        <v>1.2197178511542801E-2</v>
      </c>
      <c r="R81" s="1">
        <v>4.4101106126957397E-3</v>
      </c>
      <c r="S81" s="1">
        <v>1.0069579215610999E-3</v>
      </c>
      <c r="T81" s="1">
        <v>5.3000679403646903E-4</v>
      </c>
      <c r="U81" s="1">
        <v>0</v>
      </c>
      <c r="V81" s="1">
        <v>0</v>
      </c>
      <c r="W81" s="1">
        <v>80</v>
      </c>
      <c r="X81" s="1" t="s">
        <v>1677</v>
      </c>
      <c r="Y81" s="1" t="s">
        <v>1680</v>
      </c>
      <c r="Z81" s="1" t="s">
        <v>1771</v>
      </c>
      <c r="AA81" s="1">
        <v>8.3588110877821607E-3</v>
      </c>
      <c r="AB81" s="1">
        <v>1.2197178511542801E-2</v>
      </c>
      <c r="AC81" s="1">
        <v>3.8383674237606399E-3</v>
      </c>
      <c r="AD81" s="1">
        <v>0.10721643370947199</v>
      </c>
    </row>
    <row r="82" spans="1:30" x14ac:dyDescent="0.3">
      <c r="A82" s="1">
        <v>81</v>
      </c>
      <c r="B82" s="1" t="s">
        <v>1685</v>
      </c>
      <c r="C82" s="1">
        <v>2.60745972874009E-4</v>
      </c>
      <c r="D82" s="1">
        <v>3.1977985286415198E-4</v>
      </c>
      <c r="E82" s="1">
        <v>3.0958825298878402E-4</v>
      </c>
      <c r="F82" s="1">
        <v>1.20031724746428E-3</v>
      </c>
      <c r="G82" s="1">
        <v>3.7272978429179599E-3</v>
      </c>
      <c r="H82" s="1">
        <v>0</v>
      </c>
      <c r="I82" s="1">
        <v>0</v>
      </c>
      <c r="J82" s="1">
        <v>4.5949543706664403E-3</v>
      </c>
      <c r="K82" s="1">
        <v>1.5945183825009999E-4</v>
      </c>
      <c r="L82" s="1">
        <v>3.7677035164762999E-2</v>
      </c>
      <c r="M82" s="1">
        <v>1.84430836199328E-3</v>
      </c>
      <c r="N82" s="7">
        <v>3.5684737059431601E-5</v>
      </c>
      <c r="O82" s="1">
        <v>0</v>
      </c>
      <c r="P82" s="1">
        <v>7.82624455649894E-4</v>
      </c>
      <c r="Q82" s="7">
        <v>8.1327923892182704E-5</v>
      </c>
      <c r="R82" s="1">
        <v>0</v>
      </c>
      <c r="S82" s="1">
        <v>1.0850141741252099E-3</v>
      </c>
      <c r="T82" s="7">
        <v>2.3795304618806099E-6</v>
      </c>
      <c r="U82" s="1">
        <v>4.4128211249607604E-3</v>
      </c>
      <c r="V82" s="1">
        <v>1.1714909352336499E-2</v>
      </c>
      <c r="W82" s="1">
        <v>81</v>
      </c>
      <c r="X82" s="1" t="s">
        <v>1685</v>
      </c>
      <c r="Y82" s="1" t="s">
        <v>1675</v>
      </c>
      <c r="Z82" s="1" t="s">
        <v>1772</v>
      </c>
      <c r="AA82" s="1">
        <v>1.1714909352336499E-2</v>
      </c>
      <c r="AB82" s="1">
        <v>3.7677035164762999E-2</v>
      </c>
      <c r="AC82" s="1">
        <v>2.59621258124264E-2</v>
      </c>
      <c r="AD82" s="1">
        <v>9.60054647166146E-2</v>
      </c>
    </row>
    <row r="83" spans="1:30" x14ac:dyDescent="0.3">
      <c r="A83" s="1">
        <v>82</v>
      </c>
      <c r="B83" s="1" t="s">
        <v>1675</v>
      </c>
      <c r="C83" s="7">
        <v>5.2438375673966201E-5</v>
      </c>
      <c r="D83" s="1">
        <v>0</v>
      </c>
      <c r="E83" s="1">
        <v>0</v>
      </c>
      <c r="F83" s="1">
        <v>0</v>
      </c>
      <c r="G83" s="1">
        <v>2.60000294416921E-4</v>
      </c>
      <c r="H83" s="1">
        <v>0</v>
      </c>
      <c r="I83" s="1">
        <v>0</v>
      </c>
      <c r="J83" s="1">
        <v>4.7441493143150402E-4</v>
      </c>
      <c r="K83" s="1">
        <v>0</v>
      </c>
      <c r="L83" s="1">
        <v>4.8308030482990899E-2</v>
      </c>
      <c r="M83" s="1">
        <v>2.5197749476370902E-4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1.44798333396514E-4</v>
      </c>
      <c r="T83" s="1">
        <v>1.00876218465515E-3</v>
      </c>
      <c r="U83" s="1">
        <v>0</v>
      </c>
      <c r="V83" s="1">
        <v>0</v>
      </c>
      <c r="W83" s="1">
        <v>82</v>
      </c>
      <c r="X83" s="1" t="s">
        <v>1675</v>
      </c>
      <c r="Y83" s="1" t="s">
        <v>1675</v>
      </c>
      <c r="Z83" s="1" t="s">
        <v>1773</v>
      </c>
      <c r="AA83" s="1">
        <v>4.8308030482990899E-2</v>
      </c>
      <c r="AB83" s="1">
        <v>4.8308030482990899E-2</v>
      </c>
      <c r="AC83" s="1">
        <v>0</v>
      </c>
      <c r="AD83" s="1">
        <v>5.44115297370798E-2</v>
      </c>
    </row>
    <row r="84" spans="1:30" x14ac:dyDescent="0.3">
      <c r="A84" s="1">
        <v>83</v>
      </c>
      <c r="B84" s="1" t="s">
        <v>1679</v>
      </c>
      <c r="C84" s="1">
        <v>0</v>
      </c>
      <c r="D84" s="1">
        <v>0</v>
      </c>
      <c r="E84" s="1">
        <v>2.5464944262652001E-3</v>
      </c>
      <c r="F84" s="1">
        <v>1.01275291194039E-2</v>
      </c>
      <c r="G84" s="1">
        <v>0</v>
      </c>
      <c r="H84" s="1">
        <v>0</v>
      </c>
      <c r="I84" s="1">
        <v>4.11244361584685E-4</v>
      </c>
      <c r="J84" s="1">
        <v>0</v>
      </c>
      <c r="K84" s="1">
        <v>3.7717118850490098E-3</v>
      </c>
      <c r="L84" s="1">
        <v>0</v>
      </c>
      <c r="M84" s="7">
        <v>3.6886230003370698E-5</v>
      </c>
      <c r="N84" s="1">
        <v>2.18985733435936E-3</v>
      </c>
      <c r="O84" s="1">
        <v>0</v>
      </c>
      <c r="P84" s="1">
        <v>1.8538983911435901E-2</v>
      </c>
      <c r="Q84" s="1">
        <v>9.0674946888598101E-3</v>
      </c>
      <c r="R84" s="1">
        <v>2.5642291354729198E-4</v>
      </c>
      <c r="S84" s="1">
        <v>0</v>
      </c>
      <c r="T84" s="1">
        <v>0</v>
      </c>
      <c r="U84" s="1">
        <v>0</v>
      </c>
      <c r="V84" s="1">
        <v>0</v>
      </c>
      <c r="W84" s="1">
        <v>83</v>
      </c>
      <c r="X84" s="1" t="s">
        <v>1679</v>
      </c>
      <c r="Y84" s="1" t="s">
        <v>1679</v>
      </c>
      <c r="Z84" s="1" t="s">
        <v>1774</v>
      </c>
      <c r="AA84" s="1">
        <v>1.8538983911435901E-2</v>
      </c>
      <c r="AB84" s="1">
        <v>1.8538983911435901E-2</v>
      </c>
      <c r="AC84" s="1">
        <v>0</v>
      </c>
      <c r="AD84" s="1">
        <v>7.2922962811793293E-2</v>
      </c>
    </row>
    <row r="85" spans="1:30" x14ac:dyDescent="0.3">
      <c r="A85" s="1">
        <v>84</v>
      </c>
      <c r="B85" s="1" t="s">
        <v>1682</v>
      </c>
      <c r="C85" s="1">
        <v>1.8175642462314799E-3</v>
      </c>
      <c r="D85" s="1">
        <v>0</v>
      </c>
      <c r="E85" s="1">
        <v>7.9853859678914695E-3</v>
      </c>
      <c r="F85" s="1">
        <v>4.1763865268122598E-2</v>
      </c>
      <c r="G85" s="1">
        <v>0</v>
      </c>
      <c r="H85" s="1">
        <v>2.91184854946273E-3</v>
      </c>
      <c r="I85" s="1">
        <v>0</v>
      </c>
      <c r="J85" s="1">
        <v>4.73783749965831E-4</v>
      </c>
      <c r="K85" s="1">
        <v>1.87690584200804E-3</v>
      </c>
      <c r="L85" s="1">
        <v>1.07389687833261E-4</v>
      </c>
      <c r="M85" s="1">
        <v>1.4491133967786101E-3</v>
      </c>
      <c r="N85" s="1">
        <v>4.42187972729321E-4</v>
      </c>
      <c r="O85" s="1">
        <v>0</v>
      </c>
      <c r="P85" s="1">
        <v>3.72892651088042E-3</v>
      </c>
      <c r="Q85" s="1">
        <v>2.9323982545198602E-3</v>
      </c>
      <c r="R85" s="1">
        <v>4.3474127711990197E-3</v>
      </c>
      <c r="S85" s="1">
        <v>6.9808383380862095E-4</v>
      </c>
      <c r="T85" s="7">
        <v>3.3216006091321697E-5</v>
      </c>
      <c r="U85" s="1">
        <v>0</v>
      </c>
      <c r="V85" s="1">
        <v>1.3922678110763099E-4</v>
      </c>
      <c r="W85" s="1">
        <v>84</v>
      </c>
      <c r="X85" s="1" t="s">
        <v>1682</v>
      </c>
      <c r="Y85" s="1" t="s">
        <v>1669</v>
      </c>
      <c r="Z85" s="1" t="s">
        <v>1775</v>
      </c>
      <c r="AA85" s="1">
        <v>6.9808383380862095E-4</v>
      </c>
      <c r="AB85" s="1">
        <v>4.1763865268122598E-2</v>
      </c>
      <c r="AC85" s="1">
        <v>4.10657814343139E-2</v>
      </c>
      <c r="AD85" s="1">
        <v>9.9207227032562101E-2</v>
      </c>
    </row>
    <row r="86" spans="1:30" x14ac:dyDescent="0.3">
      <c r="A86" s="1">
        <v>85</v>
      </c>
      <c r="B86" s="1" t="s">
        <v>1673</v>
      </c>
      <c r="C86" s="1">
        <v>1.42510794668747E-4</v>
      </c>
      <c r="D86" s="1">
        <v>3.0197976507277398E-4</v>
      </c>
      <c r="E86" s="1">
        <v>0</v>
      </c>
      <c r="F86" s="1">
        <v>1.4859753547874701E-3</v>
      </c>
      <c r="G86" s="1">
        <v>7.8308800750912198E-3</v>
      </c>
      <c r="H86" s="1">
        <v>0</v>
      </c>
      <c r="I86" s="1">
        <v>0</v>
      </c>
      <c r="J86" s="1">
        <v>1.9959993223234201E-2</v>
      </c>
      <c r="K86" s="1">
        <v>0</v>
      </c>
      <c r="L86" s="1">
        <v>1.7616299615127499E-2</v>
      </c>
      <c r="M86" s="1">
        <v>1.41142785622302E-3</v>
      </c>
      <c r="N86" s="1">
        <v>0</v>
      </c>
      <c r="O86" s="1">
        <v>0</v>
      </c>
      <c r="P86" s="1">
        <v>2.5417376453739E-4</v>
      </c>
      <c r="Q86" s="1">
        <v>0</v>
      </c>
      <c r="R86" s="1">
        <v>5.6708335179741804E-4</v>
      </c>
      <c r="S86" s="1">
        <v>0</v>
      </c>
      <c r="T86" s="1">
        <v>1.06600933357834E-3</v>
      </c>
      <c r="U86" s="1">
        <v>0</v>
      </c>
      <c r="V86" s="1">
        <v>2.4685448443353599E-3</v>
      </c>
      <c r="W86" s="1">
        <v>85</v>
      </c>
      <c r="X86" s="1" t="s">
        <v>1673</v>
      </c>
      <c r="Y86" s="1" t="s">
        <v>1673</v>
      </c>
      <c r="Z86" s="1" t="s">
        <v>1776</v>
      </c>
      <c r="AA86" s="1">
        <v>1.9959993223234201E-2</v>
      </c>
      <c r="AB86" s="1">
        <v>1.9959993223234201E-2</v>
      </c>
      <c r="AC86" s="1">
        <v>0</v>
      </c>
      <c r="AD86" s="1">
        <v>7.9566995054500197E-2</v>
      </c>
    </row>
    <row r="87" spans="1:30" x14ac:dyDescent="0.3">
      <c r="A87" s="1">
        <v>86</v>
      </c>
      <c r="B87" s="1" t="s">
        <v>1670</v>
      </c>
      <c r="C87" s="1">
        <v>0</v>
      </c>
      <c r="D87" s="7">
        <v>2.4930803800957099E-5</v>
      </c>
      <c r="E87" s="1">
        <v>0</v>
      </c>
      <c r="F87" s="1">
        <v>0</v>
      </c>
      <c r="G87" s="1">
        <v>4.11244119620153E-2</v>
      </c>
      <c r="H87" s="1">
        <v>0</v>
      </c>
      <c r="I87" s="1">
        <v>0</v>
      </c>
      <c r="J87" s="1">
        <v>1.6052816547493099E-4</v>
      </c>
      <c r="K87" s="1">
        <v>0</v>
      </c>
      <c r="L87" s="1">
        <v>2.0200350597532799E-3</v>
      </c>
      <c r="M87" s="1">
        <v>5.6472912135698905E-4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86</v>
      </c>
      <c r="X87" s="1" t="s">
        <v>1670</v>
      </c>
      <c r="Y87" s="1" t="s">
        <v>1670</v>
      </c>
      <c r="Z87" s="1" t="s">
        <v>1777</v>
      </c>
      <c r="AA87" s="1">
        <v>4.11244119620153E-2</v>
      </c>
      <c r="AB87" s="1">
        <v>4.11244119620153E-2</v>
      </c>
      <c r="AC87" s="1">
        <v>0</v>
      </c>
      <c r="AD87" s="1">
        <v>4.9957198475653102E-2</v>
      </c>
    </row>
    <row r="88" spans="1:30" x14ac:dyDescent="0.3">
      <c r="A88" s="1">
        <v>87</v>
      </c>
      <c r="B88" s="1" t="s">
        <v>1674</v>
      </c>
      <c r="C88" s="1">
        <v>1.6059714893108701E-2</v>
      </c>
      <c r="D88" s="1">
        <v>2.09560321588401E-4</v>
      </c>
      <c r="E88" s="1">
        <v>9.1512832390083301E-3</v>
      </c>
      <c r="F88" s="1">
        <v>5.6290836498611397E-3</v>
      </c>
      <c r="G88" s="7">
        <v>3.0243195298541599E-6</v>
      </c>
      <c r="H88" s="1">
        <v>4.4464028408245298E-4</v>
      </c>
      <c r="I88" s="1">
        <v>9.6485842253496597E-4</v>
      </c>
      <c r="J88" s="1">
        <v>3.8955782774329102E-4</v>
      </c>
      <c r="K88" s="1">
        <v>1.81768149709455E-3</v>
      </c>
      <c r="L88" s="1">
        <v>1.9973432333577601E-4</v>
      </c>
      <c r="M88" s="1">
        <v>1.9497360570864801E-4</v>
      </c>
      <c r="N88" s="1">
        <v>1.04061021606058E-3</v>
      </c>
      <c r="O88" s="1">
        <v>0</v>
      </c>
      <c r="P88" s="1">
        <v>3.8907768743020499E-3</v>
      </c>
      <c r="Q88" s="1">
        <v>1.33936322899153E-3</v>
      </c>
      <c r="R88" s="1">
        <v>5.85644737293552E-3</v>
      </c>
      <c r="S88" s="1">
        <v>1.04060615787777E-3</v>
      </c>
      <c r="T88" s="1">
        <v>7.8407852537801801E-4</v>
      </c>
      <c r="U88" s="1">
        <v>0</v>
      </c>
      <c r="V88" s="1">
        <v>1.14610906751262E-3</v>
      </c>
      <c r="W88" s="1">
        <v>87</v>
      </c>
      <c r="X88" s="1" t="s">
        <v>1674</v>
      </c>
      <c r="Y88" s="1" t="s">
        <v>1666</v>
      </c>
      <c r="Z88" s="1" t="s">
        <v>1778</v>
      </c>
      <c r="AA88" s="1">
        <v>1.81768149709455E-3</v>
      </c>
      <c r="AB88" s="1">
        <v>1.6059714893108701E-2</v>
      </c>
      <c r="AC88" s="1">
        <v>1.42420333960142E-2</v>
      </c>
      <c r="AD88" s="1">
        <v>8.5627861315046197E-2</v>
      </c>
    </row>
    <row r="89" spans="1:30" x14ac:dyDescent="0.3">
      <c r="A89" s="1">
        <v>88</v>
      </c>
      <c r="B89" s="1" t="s">
        <v>1668</v>
      </c>
      <c r="C89" s="1">
        <v>2.41426353510313E-3</v>
      </c>
      <c r="D89" s="1">
        <v>0</v>
      </c>
      <c r="E89" s="1">
        <v>1.03877371492262E-2</v>
      </c>
      <c r="F89" s="1">
        <v>1.57110181548204E-2</v>
      </c>
      <c r="G89" s="1">
        <v>0</v>
      </c>
      <c r="H89" s="1">
        <v>4.27380323640342E-4</v>
      </c>
      <c r="I89" s="1">
        <v>0</v>
      </c>
      <c r="J89" s="1">
        <v>2.5909329756696202E-4</v>
      </c>
      <c r="K89" s="1">
        <v>4.8164673976756802E-3</v>
      </c>
      <c r="L89" s="1">
        <v>0</v>
      </c>
      <c r="M89" s="1">
        <v>0</v>
      </c>
      <c r="N89" s="1">
        <v>1.85896306561353E-3</v>
      </c>
      <c r="O89" s="1">
        <v>1.26500265319116E-2</v>
      </c>
      <c r="P89" s="1">
        <v>3.0800752887877201E-3</v>
      </c>
      <c r="Q89" s="1">
        <v>6.4873970255300997E-4</v>
      </c>
      <c r="R89" s="1">
        <v>3.1965989903415099E-3</v>
      </c>
      <c r="S89" s="1">
        <v>1.45695175985732E-3</v>
      </c>
      <c r="T89" s="1">
        <v>3.6913516433684397E-4</v>
      </c>
      <c r="U89" s="1">
        <v>0</v>
      </c>
      <c r="V89" s="1">
        <v>0</v>
      </c>
      <c r="W89" s="1">
        <v>88</v>
      </c>
      <c r="X89" s="1" t="s">
        <v>1668</v>
      </c>
      <c r="Y89" s="1" t="s">
        <v>1669</v>
      </c>
      <c r="Z89" s="1" t="s">
        <v>1779</v>
      </c>
      <c r="AA89" s="1">
        <v>1.03877371492262E-2</v>
      </c>
      <c r="AB89" s="1">
        <v>1.57110181548204E-2</v>
      </c>
      <c r="AC89" s="1">
        <v>5.3232810055942204E-3</v>
      </c>
      <c r="AD89" s="1">
        <v>9.3047117327005602E-2</v>
      </c>
    </row>
    <row r="90" spans="1:30" x14ac:dyDescent="0.3">
      <c r="A90" s="1">
        <v>89</v>
      </c>
      <c r="B90" s="1" t="s">
        <v>1668</v>
      </c>
      <c r="C90" s="1">
        <v>4.5091212458734098E-3</v>
      </c>
      <c r="D90" s="1">
        <v>0</v>
      </c>
      <c r="E90" s="1">
        <v>9.0677606582305901E-4</v>
      </c>
      <c r="F90" s="1">
        <v>3.20190687261971E-2</v>
      </c>
      <c r="G90" s="1">
        <v>2.17195489074715E-4</v>
      </c>
      <c r="H90" s="1">
        <v>3.1332037029681899E-4</v>
      </c>
      <c r="I90" s="1">
        <v>2.9388410859963899E-3</v>
      </c>
      <c r="J90" s="1">
        <v>5.3541997885222495E-4</v>
      </c>
      <c r="K90" s="1">
        <v>7.7249213584570302E-4</v>
      </c>
      <c r="L90" s="1">
        <v>8.6031959995649899E-4</v>
      </c>
      <c r="M90" s="1">
        <v>1.49897486674752E-3</v>
      </c>
      <c r="N90" s="1">
        <v>3.8737405984645202E-4</v>
      </c>
      <c r="O90" s="1">
        <v>3.70914651377293E-3</v>
      </c>
      <c r="P90" s="7">
        <v>2.0537396870880601E-5</v>
      </c>
      <c r="Q90" s="1">
        <v>0</v>
      </c>
      <c r="R90" s="7">
        <v>6.9970909706472894E-5</v>
      </c>
      <c r="S90" s="1">
        <v>0</v>
      </c>
      <c r="T90" s="7">
        <v>8.1852245993381306E-5</v>
      </c>
      <c r="U90" s="1">
        <v>0</v>
      </c>
      <c r="V90" s="1">
        <v>5.2616119858269004E-3</v>
      </c>
      <c r="W90" s="1">
        <v>89</v>
      </c>
      <c r="X90" s="1" t="s">
        <v>1668</v>
      </c>
      <c r="Y90" s="1" t="s">
        <v>1669</v>
      </c>
      <c r="Z90" s="1" t="s">
        <v>1780</v>
      </c>
      <c r="AA90" s="1">
        <v>9.0677606582305901E-4</v>
      </c>
      <c r="AB90" s="1">
        <v>3.20190687261971E-2</v>
      </c>
      <c r="AC90" s="1">
        <v>3.1112292660374099E-2</v>
      </c>
      <c r="AD90" s="1">
        <v>8.0399599432848703E-2</v>
      </c>
    </row>
    <row r="91" spans="1:30" x14ac:dyDescent="0.3">
      <c r="A91" s="1">
        <v>90</v>
      </c>
      <c r="B91" s="1" t="s">
        <v>1673</v>
      </c>
      <c r="C91" s="1">
        <v>0</v>
      </c>
      <c r="D91" s="1">
        <v>0</v>
      </c>
      <c r="E91" s="1">
        <v>0</v>
      </c>
      <c r="F91" s="1">
        <v>0</v>
      </c>
      <c r="G91" s="1">
        <v>7.7323103164793296E-4</v>
      </c>
      <c r="H91" s="1">
        <v>0</v>
      </c>
      <c r="I91" s="1">
        <v>0</v>
      </c>
      <c r="J91" s="1">
        <v>2.7212993748299E-2</v>
      </c>
      <c r="K91" s="1">
        <v>0</v>
      </c>
      <c r="L91" s="1">
        <v>5.1362050065047304E-3</v>
      </c>
      <c r="M91" s="1">
        <v>1.0879709924818501E-2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3.73598190386345E-3</v>
      </c>
      <c r="U91" s="1">
        <v>0</v>
      </c>
      <c r="V91" s="1">
        <v>0</v>
      </c>
      <c r="W91" s="1">
        <v>90</v>
      </c>
      <c r="X91" s="1" t="s">
        <v>1673</v>
      </c>
      <c r="Y91" s="1" t="s">
        <v>1673</v>
      </c>
      <c r="Z91" s="1" t="s">
        <v>1781</v>
      </c>
      <c r="AA91" s="1">
        <v>2.7212993748299E-2</v>
      </c>
      <c r="AB91" s="1">
        <v>2.7212993748299E-2</v>
      </c>
      <c r="AC91" s="1">
        <v>0</v>
      </c>
      <c r="AD91" s="1">
        <v>6.7015806286489704E-2</v>
      </c>
    </row>
    <row r="92" spans="1:30" x14ac:dyDescent="0.3">
      <c r="A92" s="1">
        <v>91</v>
      </c>
      <c r="B92" s="1" t="s">
        <v>1672</v>
      </c>
      <c r="C92" s="1">
        <v>1.23726522659707E-2</v>
      </c>
      <c r="D92" s="1">
        <v>2.2416956143328599E-3</v>
      </c>
      <c r="E92" s="1">
        <v>1.64632998004039E-3</v>
      </c>
      <c r="F92" s="1">
        <v>6.4520376622902399E-3</v>
      </c>
      <c r="G92" s="1">
        <v>7.4078148411563802E-4</v>
      </c>
      <c r="H92" s="1">
        <v>1.25167034308506E-3</v>
      </c>
      <c r="I92" s="1">
        <v>1.01044952225518E-4</v>
      </c>
      <c r="J92" s="1">
        <v>8.1534757959033505E-4</v>
      </c>
      <c r="K92" s="1">
        <v>1.2575934892133699E-3</v>
      </c>
      <c r="L92" s="1">
        <v>2.0908347721845799E-3</v>
      </c>
      <c r="M92" s="1">
        <v>1.1179161407386599E-3</v>
      </c>
      <c r="N92" s="1">
        <v>7.1721906747595002E-3</v>
      </c>
      <c r="O92" s="1">
        <v>0</v>
      </c>
      <c r="P92" s="1">
        <v>2.5778314571618002E-3</v>
      </c>
      <c r="Q92" s="1">
        <v>7.4417832948053104E-4</v>
      </c>
      <c r="R92" s="1">
        <v>1.06495476559907E-2</v>
      </c>
      <c r="S92" s="1">
        <v>5.5279678879220397E-3</v>
      </c>
      <c r="T92" s="1">
        <v>5.93404260532502E-4</v>
      </c>
      <c r="U92" s="1">
        <v>0</v>
      </c>
      <c r="V92" s="1">
        <v>5.4685100441004199E-4</v>
      </c>
      <c r="W92" s="1">
        <v>91</v>
      </c>
      <c r="X92" s="1" t="s">
        <v>1672</v>
      </c>
      <c r="Y92" s="1" t="s">
        <v>1666</v>
      </c>
      <c r="Z92" s="1" t="s">
        <v>1782</v>
      </c>
      <c r="AA92" s="1">
        <v>1.01044952225518E-4</v>
      </c>
      <c r="AB92" s="1">
        <v>1.23726522659707E-2</v>
      </c>
      <c r="AC92" s="1">
        <v>1.22716073137452E-2</v>
      </c>
      <c r="AD92" s="1">
        <v>0.100878208318851</v>
      </c>
    </row>
    <row r="93" spans="1:30" x14ac:dyDescent="0.3">
      <c r="A93" s="1">
        <v>92</v>
      </c>
      <c r="B93" s="1" t="s">
        <v>1679</v>
      </c>
      <c r="C93" s="1">
        <v>4.01835011505541E-3</v>
      </c>
      <c r="D93" s="1">
        <v>0</v>
      </c>
      <c r="E93" s="1">
        <v>2.5674526719321499E-4</v>
      </c>
      <c r="F93" s="1">
        <v>8.4697391340318295E-3</v>
      </c>
      <c r="G93" s="1">
        <v>0</v>
      </c>
      <c r="H93" s="1">
        <v>2.5641460739432603E-4</v>
      </c>
      <c r="I93" s="1">
        <v>7.3711309217184304E-4</v>
      </c>
      <c r="J93" s="1">
        <v>0</v>
      </c>
      <c r="K93" s="1">
        <v>4.3361847358163397E-2</v>
      </c>
      <c r="L93" s="7">
        <v>2.2537832229294999E-6</v>
      </c>
      <c r="M93" s="1">
        <v>0</v>
      </c>
      <c r="N93" s="1">
        <v>8.9246438009506505E-4</v>
      </c>
      <c r="O93" s="1">
        <v>4.6005866577061502E-3</v>
      </c>
      <c r="P93" s="1">
        <v>4.3268701940980103E-3</v>
      </c>
      <c r="Q93" s="1">
        <v>1.9839331747126899E-3</v>
      </c>
      <c r="R93" s="1">
        <v>1.7636239557329301E-3</v>
      </c>
      <c r="S93" s="1">
        <v>9.3683339192864295E-4</v>
      </c>
      <c r="T93" s="1">
        <v>2.3716149919812899E-4</v>
      </c>
      <c r="U93" s="1">
        <v>0</v>
      </c>
      <c r="V93" s="1">
        <v>0</v>
      </c>
      <c r="W93" s="1">
        <v>92</v>
      </c>
      <c r="X93" s="1" t="s">
        <v>1679</v>
      </c>
      <c r="Y93" s="1" t="s">
        <v>1674</v>
      </c>
      <c r="Z93" s="1" t="s">
        <v>1783</v>
      </c>
      <c r="AA93" s="1">
        <v>4.3268701940980103E-3</v>
      </c>
      <c r="AB93" s="1">
        <v>4.3361847358163397E-2</v>
      </c>
      <c r="AC93" s="1">
        <v>3.9034977164065399E-2</v>
      </c>
      <c r="AD93" s="1">
        <v>9.8427029315723905E-2</v>
      </c>
    </row>
    <row r="94" spans="1:30" x14ac:dyDescent="0.3">
      <c r="A94" s="1">
        <v>93</v>
      </c>
      <c r="B94" s="1" t="s">
        <v>1675</v>
      </c>
      <c r="C94" s="1">
        <v>1.05016125811082E-4</v>
      </c>
      <c r="D94" s="1">
        <v>1.28299734545534E-4</v>
      </c>
      <c r="E94" s="1">
        <v>0</v>
      </c>
      <c r="F94" s="1">
        <v>4.8574597663959899E-4</v>
      </c>
      <c r="G94" s="1">
        <v>4.6896640051931202E-4</v>
      </c>
      <c r="H94" s="7">
        <v>9.7958577271276394E-5</v>
      </c>
      <c r="I94" s="1">
        <v>0</v>
      </c>
      <c r="J94" s="1">
        <v>1.20367061612248E-2</v>
      </c>
      <c r="K94" s="1">
        <v>3.9925523965232404E-3</v>
      </c>
      <c r="L94" s="1">
        <v>1.5273407745041701E-3</v>
      </c>
      <c r="M94" s="7">
        <v>9.82765136522579E-5</v>
      </c>
      <c r="N94" s="1">
        <v>1.0558795282506301E-3</v>
      </c>
      <c r="O94" s="1">
        <v>0</v>
      </c>
      <c r="P94" s="1">
        <v>1.9066206125261101E-3</v>
      </c>
      <c r="Q94" s="1">
        <v>0</v>
      </c>
      <c r="R94" s="1">
        <v>1.2792627432559401E-3</v>
      </c>
      <c r="S94" s="1">
        <v>2.6199007220105001E-3</v>
      </c>
      <c r="T94" s="1">
        <v>3.5209812907268802E-2</v>
      </c>
      <c r="U94" s="1">
        <v>0</v>
      </c>
      <c r="V94" s="1">
        <v>0</v>
      </c>
      <c r="W94" s="1">
        <v>93</v>
      </c>
      <c r="X94" s="1" t="s">
        <v>1675</v>
      </c>
      <c r="Y94" s="1" t="s">
        <v>1683</v>
      </c>
      <c r="Z94" s="1" t="s">
        <v>1784</v>
      </c>
      <c r="AA94" s="1">
        <v>1.5273407745041701E-3</v>
      </c>
      <c r="AB94" s="1">
        <v>3.5209812907268802E-2</v>
      </c>
      <c r="AC94" s="1">
        <v>3.3682472132764603E-2</v>
      </c>
      <c r="AD94" s="1">
        <v>8.5948581471526495E-2</v>
      </c>
    </row>
    <row r="95" spans="1:30" x14ac:dyDescent="0.3">
      <c r="A95" s="1">
        <v>94</v>
      </c>
      <c r="B95" s="1" t="s">
        <v>1668</v>
      </c>
      <c r="C95" s="1">
        <v>0</v>
      </c>
      <c r="D95" s="1">
        <v>0</v>
      </c>
      <c r="E95" s="1">
        <v>4.5492561456819798E-2</v>
      </c>
      <c r="F95" s="1">
        <v>0</v>
      </c>
      <c r="G95" s="1">
        <v>0</v>
      </c>
      <c r="H95" s="1">
        <v>4.0613623168569198E-4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4.45605859336378E-4</v>
      </c>
      <c r="O95" s="1">
        <v>0</v>
      </c>
      <c r="P95" s="1">
        <v>3.47802036961575E-4</v>
      </c>
      <c r="Q95" s="1">
        <v>0</v>
      </c>
      <c r="R95" s="7">
        <v>9.5844022392353501E-6</v>
      </c>
      <c r="S95" s="7">
        <v>2.6675071222712899E-5</v>
      </c>
      <c r="T95" s="1">
        <v>0</v>
      </c>
      <c r="U95" s="1">
        <v>0</v>
      </c>
      <c r="V95" s="7">
        <v>5.5189782702682597E-6</v>
      </c>
      <c r="W95" s="1">
        <v>94</v>
      </c>
      <c r="X95" s="1" t="s">
        <v>1668</v>
      </c>
      <c r="Y95" s="1" t="s">
        <v>1668</v>
      </c>
      <c r="Z95" s="1" t="s">
        <v>1785</v>
      </c>
      <c r="AA95" s="1">
        <v>4.5492561456819798E-2</v>
      </c>
      <c r="AB95" s="1">
        <v>4.5492561456819798E-2</v>
      </c>
      <c r="AC95" s="1">
        <v>0</v>
      </c>
      <c r="AD95" s="1">
        <v>5.0211276329171897E-2</v>
      </c>
    </row>
    <row r="96" spans="1:30" x14ac:dyDescent="0.3">
      <c r="A96" s="1">
        <v>95</v>
      </c>
      <c r="B96" s="1" t="s">
        <v>1666</v>
      </c>
      <c r="C96" s="1">
        <v>2.5844822645955299E-3</v>
      </c>
      <c r="D96" s="1">
        <v>1.24849911219533E-4</v>
      </c>
      <c r="E96" s="1">
        <v>3.9639422997324002E-3</v>
      </c>
      <c r="F96" s="1">
        <v>6.56618282627555E-3</v>
      </c>
      <c r="G96" s="1">
        <v>6.3151990608208998E-4</v>
      </c>
      <c r="H96" s="7">
        <v>4.0378955045692499E-5</v>
      </c>
      <c r="I96" s="1">
        <v>1.10378940733782E-4</v>
      </c>
      <c r="J96" s="1">
        <v>7.4433095116166405E-4</v>
      </c>
      <c r="K96" s="1">
        <v>3.75081031120602E-3</v>
      </c>
      <c r="L96" s="1">
        <v>2.21736626123129E-4</v>
      </c>
      <c r="M96" s="1">
        <v>0</v>
      </c>
      <c r="N96" s="1">
        <v>1.9363775341070201E-3</v>
      </c>
      <c r="O96" s="1">
        <v>2.2248230734088201E-2</v>
      </c>
      <c r="P96" s="1">
        <v>8.4787570511535098E-4</v>
      </c>
      <c r="Q96" s="1">
        <v>8.00232796047892E-4</v>
      </c>
      <c r="R96" s="1">
        <v>7.68290190825127E-3</v>
      </c>
      <c r="S96" s="1">
        <v>2.94073349695419E-4</v>
      </c>
      <c r="T96" s="1">
        <v>1.5785096727583201E-4</v>
      </c>
      <c r="U96" s="1">
        <v>0</v>
      </c>
      <c r="V96" s="1">
        <v>0</v>
      </c>
      <c r="W96" s="1">
        <v>95</v>
      </c>
      <c r="X96" s="1" t="s">
        <v>1666</v>
      </c>
      <c r="Y96" s="1" t="s">
        <v>1678</v>
      </c>
      <c r="Z96" s="1" t="s">
        <v>1786</v>
      </c>
      <c r="AA96" s="1">
        <v>2.5844822645955299E-3</v>
      </c>
      <c r="AB96" s="1">
        <v>2.2248230734088201E-2</v>
      </c>
      <c r="AC96" s="1">
        <v>1.96637484694927E-2</v>
      </c>
      <c r="AD96" s="1">
        <v>8.5232481771544202E-2</v>
      </c>
    </row>
    <row r="97" spans="1:30" x14ac:dyDescent="0.3">
      <c r="A97" s="1">
        <v>96</v>
      </c>
      <c r="B97" s="1" t="s">
        <v>1672</v>
      </c>
      <c r="C97" s="1">
        <v>4.6160385371257998E-3</v>
      </c>
      <c r="D97" s="1">
        <v>2.5899609415629799E-4</v>
      </c>
      <c r="E97" s="1">
        <v>3.3878128376292598E-3</v>
      </c>
      <c r="F97" s="1">
        <v>4.0427598701563002E-3</v>
      </c>
      <c r="G97" s="1">
        <v>0</v>
      </c>
      <c r="H97" s="1">
        <v>3.7766599282190601E-3</v>
      </c>
      <c r="I97" s="1">
        <v>7.0117523344207704E-4</v>
      </c>
      <c r="J97" s="1">
        <v>0</v>
      </c>
      <c r="K97" s="1">
        <v>5.4045701689694895E-4</v>
      </c>
      <c r="L97" s="1">
        <v>1.0312527060154901E-3</v>
      </c>
      <c r="M97" s="7">
        <v>6.4358860690984503E-5</v>
      </c>
      <c r="N97" s="1">
        <v>1.63227647036524E-2</v>
      </c>
      <c r="O97" s="1">
        <v>0</v>
      </c>
      <c r="P97" s="1">
        <v>3.7982851704620698E-4</v>
      </c>
      <c r="Q97" s="1">
        <v>1.27240136002272E-3</v>
      </c>
      <c r="R97" s="1">
        <v>8.93780432136323E-3</v>
      </c>
      <c r="S97" s="1">
        <v>9.1155264422027593E-3</v>
      </c>
      <c r="T97" s="1">
        <v>4.8733143599657302E-4</v>
      </c>
      <c r="U97" s="1">
        <v>0</v>
      </c>
      <c r="V97" s="1">
        <v>1.2528531235277301E-3</v>
      </c>
      <c r="W97" s="1">
        <v>96</v>
      </c>
      <c r="X97" s="1" t="s">
        <v>1672</v>
      </c>
      <c r="Y97" s="1" t="s">
        <v>1677</v>
      </c>
      <c r="Z97" s="1" t="s">
        <v>1787</v>
      </c>
      <c r="AA97" s="1">
        <v>7.0117523344207704E-4</v>
      </c>
      <c r="AB97" s="1">
        <v>1.63227647036524E-2</v>
      </c>
      <c r="AC97" s="1">
        <v>1.5621589470210299E-2</v>
      </c>
      <c r="AD97" s="1">
        <v>9.4192103728556104E-2</v>
      </c>
    </row>
    <row r="98" spans="1:30" x14ac:dyDescent="0.3">
      <c r="A98" s="1">
        <v>97</v>
      </c>
      <c r="B98" s="1" t="s">
        <v>1670</v>
      </c>
      <c r="C98" s="1">
        <v>0</v>
      </c>
      <c r="D98" s="1">
        <v>0</v>
      </c>
      <c r="E98" s="1">
        <v>0</v>
      </c>
      <c r="F98" s="1">
        <v>0</v>
      </c>
      <c r="G98" s="1">
        <v>7.4370625198473095E-2</v>
      </c>
      <c r="H98" s="1">
        <v>0</v>
      </c>
      <c r="I98" s="1">
        <v>0</v>
      </c>
      <c r="J98" s="7">
        <v>2.6091423939157299E-5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5.4666466519596004E-4</v>
      </c>
      <c r="W98" s="1">
        <v>97</v>
      </c>
      <c r="X98" s="1" t="s">
        <v>1670</v>
      </c>
      <c r="Y98" s="1" t="s">
        <v>1670</v>
      </c>
      <c r="Z98" s="1" t="s">
        <v>1788</v>
      </c>
      <c r="AA98" s="1">
        <v>7.4370625198473095E-2</v>
      </c>
      <c r="AB98" s="1">
        <v>7.4370625198473095E-2</v>
      </c>
      <c r="AC98" s="1">
        <v>0</v>
      </c>
      <c r="AD98" s="1">
        <v>6.5976606312598801E-2</v>
      </c>
    </row>
    <row r="99" spans="1:30" x14ac:dyDescent="0.3">
      <c r="A99" s="1">
        <v>98</v>
      </c>
      <c r="B99" s="1" t="s">
        <v>1670</v>
      </c>
      <c r="C99" s="1">
        <v>0</v>
      </c>
      <c r="D99" s="1">
        <v>0</v>
      </c>
      <c r="E99" s="1">
        <v>0</v>
      </c>
      <c r="F99" s="1">
        <v>0</v>
      </c>
      <c r="G99" s="1">
        <v>4.3058482510332501E-2</v>
      </c>
      <c r="H99" s="1">
        <v>0</v>
      </c>
      <c r="I99" s="1">
        <v>0</v>
      </c>
      <c r="J99" s="7">
        <v>4.06657466607106E-5</v>
      </c>
      <c r="K99" s="1">
        <v>0</v>
      </c>
      <c r="L99" s="1">
        <v>4.5314797322332599E-3</v>
      </c>
      <c r="M99" s="7">
        <v>2.7626764130600699E-5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3.9767894295150603E-3</v>
      </c>
      <c r="W99" s="1">
        <v>98</v>
      </c>
      <c r="X99" s="1" t="s">
        <v>1670</v>
      </c>
      <c r="Y99" s="1" t="s">
        <v>1670</v>
      </c>
      <c r="Z99" s="1" t="s">
        <v>1789</v>
      </c>
      <c r="AA99" s="1">
        <v>4.3058482510332501E-2</v>
      </c>
      <c r="AB99" s="1">
        <v>4.3058482510332501E-2</v>
      </c>
      <c r="AC99" s="1">
        <v>0</v>
      </c>
      <c r="AD99" s="1">
        <v>6.0941491289248501E-2</v>
      </c>
    </row>
    <row r="100" spans="1:30" x14ac:dyDescent="0.3">
      <c r="A100" s="1">
        <v>99</v>
      </c>
      <c r="B100" s="1" t="s">
        <v>1672</v>
      </c>
      <c r="C100" s="1">
        <v>9.0558620655468297E-3</v>
      </c>
      <c r="D100" s="1">
        <v>2.1770991169531401E-4</v>
      </c>
      <c r="E100" s="1">
        <v>7.1708162707707695E-4</v>
      </c>
      <c r="F100" s="1">
        <v>2.1481962083200602E-3</v>
      </c>
      <c r="G100" s="1">
        <v>0</v>
      </c>
      <c r="H100" s="1">
        <v>3.8370089584752599E-4</v>
      </c>
      <c r="I100" s="1">
        <v>8.5321844271629196E-3</v>
      </c>
      <c r="J100" s="1">
        <v>9.3188957665249206E-3</v>
      </c>
      <c r="K100" s="1">
        <v>1.8957176648380599E-3</v>
      </c>
      <c r="L100" s="1">
        <v>9.3652491492493602E-3</v>
      </c>
      <c r="M100" s="1">
        <v>4.7806865756709997E-3</v>
      </c>
      <c r="N100" s="1">
        <v>1.10597586775881E-3</v>
      </c>
      <c r="O100" s="1">
        <v>8.15524820506212E-4</v>
      </c>
      <c r="P100" s="1">
        <v>8.1367972792887305E-3</v>
      </c>
      <c r="Q100" s="1">
        <v>5.8478295431741399E-3</v>
      </c>
      <c r="R100" s="1">
        <v>2.6294773811924002E-4</v>
      </c>
      <c r="S100" s="1">
        <v>1.0717443499263599E-3</v>
      </c>
      <c r="T100" s="1">
        <v>2.3583052512794302E-3</v>
      </c>
      <c r="U100" s="1">
        <v>0</v>
      </c>
      <c r="V100" s="1">
        <v>1.2824977912180499E-3</v>
      </c>
      <c r="W100" s="1">
        <v>99</v>
      </c>
      <c r="X100" s="1" t="s">
        <v>1672</v>
      </c>
      <c r="Y100" s="1" t="s">
        <v>1675</v>
      </c>
      <c r="Z100" s="1" t="s">
        <v>1790</v>
      </c>
      <c r="AA100" s="1">
        <v>8.5321844271629196E-3</v>
      </c>
      <c r="AB100" s="1">
        <v>9.3652491492493602E-3</v>
      </c>
      <c r="AC100" s="1">
        <v>8.3306472208644696E-4</v>
      </c>
      <c r="AD100" s="1">
        <v>0.115524918435587</v>
      </c>
    </row>
    <row r="101" spans="1:30" x14ac:dyDescent="0.3">
      <c r="A101" s="1">
        <v>100</v>
      </c>
      <c r="B101" s="1" t="s">
        <v>1680</v>
      </c>
      <c r="C101" s="1">
        <v>6.1458982761324304E-4</v>
      </c>
      <c r="D101" s="1">
        <v>0</v>
      </c>
      <c r="E101" s="1">
        <v>0</v>
      </c>
      <c r="F101" s="7">
        <v>5.3282286476170798E-5</v>
      </c>
      <c r="G101" s="1">
        <v>2.1329146890107999E-4</v>
      </c>
      <c r="H101" s="7">
        <v>6.9505876425491296E-5</v>
      </c>
      <c r="I101" s="1">
        <v>0</v>
      </c>
      <c r="J101" s="1">
        <v>0</v>
      </c>
      <c r="K101" s="1">
        <v>3.6567677085382001E-4</v>
      </c>
      <c r="L101" s="1">
        <v>2.85277549541296E-4</v>
      </c>
      <c r="M101" s="7">
        <v>9.0287622439015601E-6</v>
      </c>
      <c r="N101" s="7">
        <v>3.5709012053197402E-5</v>
      </c>
      <c r="O101" s="1">
        <v>0</v>
      </c>
      <c r="P101" s="1">
        <v>4.6146535355010498E-4</v>
      </c>
      <c r="Q101" s="1">
        <v>6.6572166976451103E-2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100</v>
      </c>
      <c r="X101" s="1" t="s">
        <v>1680</v>
      </c>
      <c r="Y101" s="1" t="s">
        <v>1680</v>
      </c>
      <c r="Z101" s="1" t="s">
        <v>1791</v>
      </c>
      <c r="AA101" s="1">
        <v>6.6572166976451103E-2</v>
      </c>
      <c r="AB101" s="1">
        <v>6.6572166976451103E-2</v>
      </c>
      <c r="AC101" s="1">
        <v>0</v>
      </c>
      <c r="AD101" s="1">
        <v>6.5810258744749106E-2</v>
      </c>
    </row>
    <row r="102" spans="1:30" x14ac:dyDescent="0.3">
      <c r="A102" s="1">
        <v>101</v>
      </c>
      <c r="B102" s="1" t="s">
        <v>1675</v>
      </c>
      <c r="C102" s="1">
        <v>0</v>
      </c>
      <c r="D102" s="1">
        <v>0</v>
      </c>
      <c r="E102" s="1">
        <v>0</v>
      </c>
      <c r="F102" s="1">
        <v>0</v>
      </c>
      <c r="G102" s="1">
        <v>5.8202928952739898E-4</v>
      </c>
      <c r="H102" s="1">
        <v>0</v>
      </c>
      <c r="I102" s="1">
        <v>0</v>
      </c>
      <c r="J102" s="1">
        <v>2.7414954538409102E-3</v>
      </c>
      <c r="K102" s="1">
        <v>2.4891193342562102E-4</v>
      </c>
      <c r="L102" s="1">
        <v>5.2739454361012697E-2</v>
      </c>
      <c r="M102" s="1">
        <v>7.0585195757315701E-3</v>
      </c>
      <c r="N102" s="1">
        <v>0</v>
      </c>
      <c r="O102" s="1">
        <v>0</v>
      </c>
      <c r="P102" s="1">
        <v>5.4000570961415103E-3</v>
      </c>
      <c r="Q102" s="1">
        <v>4.05135343708547E-3</v>
      </c>
      <c r="R102" s="7">
        <v>7.6937608060573205E-5</v>
      </c>
      <c r="S102" s="1">
        <v>3.4071499850143501E-4</v>
      </c>
      <c r="T102" s="1">
        <v>0</v>
      </c>
      <c r="U102" s="1">
        <v>0</v>
      </c>
      <c r="V102" s="1">
        <v>2.3580088305248599E-4</v>
      </c>
      <c r="W102" s="1">
        <v>101</v>
      </c>
      <c r="X102" s="1" t="s">
        <v>1675</v>
      </c>
      <c r="Y102" s="1" t="s">
        <v>1675</v>
      </c>
      <c r="Z102" s="1" t="s">
        <v>1792</v>
      </c>
      <c r="AA102" s="1">
        <v>5.2739454361012697E-2</v>
      </c>
      <c r="AB102" s="1">
        <v>5.2739454361012697E-2</v>
      </c>
      <c r="AC102" s="1">
        <v>0</v>
      </c>
      <c r="AD102" s="1">
        <v>8.96777524446951E-2</v>
      </c>
    </row>
    <row r="103" spans="1:30" x14ac:dyDescent="0.3">
      <c r="A103" s="1">
        <v>102</v>
      </c>
      <c r="B103" s="1" t="s">
        <v>1669</v>
      </c>
      <c r="C103" s="1">
        <v>6.9227691494587798E-4</v>
      </c>
      <c r="D103" s="1">
        <v>0</v>
      </c>
      <c r="E103" s="1">
        <v>6.1455360221085399E-3</v>
      </c>
      <c r="F103" s="1">
        <v>6.8567764968831503E-3</v>
      </c>
      <c r="G103" s="1">
        <v>0</v>
      </c>
      <c r="H103" s="7">
        <v>9.7472874004000999E-5</v>
      </c>
      <c r="I103" s="1">
        <v>3.2300239830456998E-3</v>
      </c>
      <c r="J103" s="1">
        <v>4.4135571162369101E-4</v>
      </c>
      <c r="K103" s="1">
        <v>2.5192660703708299E-2</v>
      </c>
      <c r="L103" s="1">
        <v>2.8333986705392602E-4</v>
      </c>
      <c r="M103" s="1">
        <v>0</v>
      </c>
      <c r="N103" s="1">
        <v>5.1245687799015196E-3</v>
      </c>
      <c r="O103" s="1">
        <v>0</v>
      </c>
      <c r="P103" s="1">
        <v>9.04767491122222E-4</v>
      </c>
      <c r="Q103" s="1">
        <v>5.4485641036401602E-3</v>
      </c>
      <c r="R103" s="1">
        <v>1.69269392850798E-3</v>
      </c>
      <c r="S103" s="1">
        <v>1.1279976266750701E-3</v>
      </c>
      <c r="T103" s="1">
        <v>0</v>
      </c>
      <c r="U103" s="1">
        <v>0</v>
      </c>
      <c r="V103" s="1">
        <v>1.6518065854649299E-4</v>
      </c>
      <c r="W103" s="1">
        <v>102</v>
      </c>
      <c r="X103" s="1" t="s">
        <v>1669</v>
      </c>
      <c r="Y103" s="1" t="s">
        <v>1674</v>
      </c>
      <c r="Z103" s="1" t="s">
        <v>1793</v>
      </c>
      <c r="AA103" s="1">
        <v>6.8567764968831503E-3</v>
      </c>
      <c r="AB103" s="1">
        <v>2.5192660703708299E-2</v>
      </c>
      <c r="AC103" s="1">
        <v>1.8335884206825099E-2</v>
      </c>
      <c r="AD103" s="1">
        <v>9.0143324274556097E-2</v>
      </c>
    </row>
    <row r="104" spans="1:30" x14ac:dyDescent="0.3">
      <c r="A104" s="1">
        <v>103</v>
      </c>
      <c r="B104" s="1" t="s">
        <v>1668</v>
      </c>
      <c r="C104" s="1">
        <v>1.7015458175666401E-3</v>
      </c>
      <c r="D104" s="1">
        <v>0</v>
      </c>
      <c r="E104" s="1">
        <v>7.6103259937619497E-3</v>
      </c>
      <c r="F104" s="1">
        <v>2.71690957409031E-2</v>
      </c>
      <c r="G104" s="1">
        <v>0</v>
      </c>
      <c r="H104" s="1">
        <v>0</v>
      </c>
      <c r="I104" s="1">
        <v>1.68589216118353E-4</v>
      </c>
      <c r="J104" s="1">
        <v>0</v>
      </c>
      <c r="K104" s="1">
        <v>1.11969873739827E-4</v>
      </c>
      <c r="L104" s="1">
        <v>3.40518251671956E-4</v>
      </c>
      <c r="M104" s="1">
        <v>1.16504656491824E-4</v>
      </c>
      <c r="N104" s="1">
        <v>4.2090267034230397E-3</v>
      </c>
      <c r="O104" s="1">
        <v>0</v>
      </c>
      <c r="P104" s="1">
        <v>9.9600652981364501E-3</v>
      </c>
      <c r="Q104" s="1">
        <v>0</v>
      </c>
      <c r="R104" s="1">
        <v>1.11005501543768E-3</v>
      </c>
      <c r="S104" s="1">
        <v>1.7887121342978401E-4</v>
      </c>
      <c r="T104" s="7">
        <v>2.0043790399839899E-5</v>
      </c>
      <c r="U104" s="7">
        <v>9.8397089524374703E-5</v>
      </c>
      <c r="V104" s="1">
        <v>6.4513136697038403E-3</v>
      </c>
      <c r="W104" s="1">
        <v>103</v>
      </c>
      <c r="X104" s="1" t="s">
        <v>1668</v>
      </c>
      <c r="Y104" s="1" t="s">
        <v>1669</v>
      </c>
      <c r="Z104" s="1" t="s">
        <v>1794</v>
      </c>
      <c r="AA104" s="1">
        <v>7.6103259937619497E-3</v>
      </c>
      <c r="AB104" s="1">
        <v>2.71690957409031E-2</v>
      </c>
      <c r="AC104" s="1">
        <v>1.95587697471412E-2</v>
      </c>
      <c r="AD104" s="1">
        <v>8.8087156180021303E-2</v>
      </c>
    </row>
    <row r="105" spans="1:30" x14ac:dyDescent="0.3">
      <c r="A105" s="1">
        <v>104</v>
      </c>
      <c r="B105" s="1" t="s">
        <v>1681</v>
      </c>
      <c r="C105" s="1">
        <v>2.0128954980175601E-3</v>
      </c>
      <c r="D105" s="1">
        <v>0</v>
      </c>
      <c r="E105" s="7">
        <v>4.7566030782803801E-5</v>
      </c>
      <c r="F105" s="1">
        <v>1.2729225552952499E-4</v>
      </c>
      <c r="G105" s="1">
        <v>8.21639787826119E-4</v>
      </c>
      <c r="H105" s="1">
        <v>0</v>
      </c>
      <c r="I105" s="1">
        <v>4.0049600032098903E-4</v>
      </c>
      <c r="J105" s="1">
        <v>0</v>
      </c>
      <c r="K105" s="7">
        <v>8.4557849673441594E-6</v>
      </c>
      <c r="L105" s="7">
        <v>7.2306521202176506E-5</v>
      </c>
      <c r="M105" s="7">
        <v>8.4982068739016195E-5</v>
      </c>
      <c r="N105" s="1">
        <v>0</v>
      </c>
      <c r="O105" s="1">
        <v>0</v>
      </c>
      <c r="P105" s="1">
        <v>1.087023818906E-4</v>
      </c>
      <c r="Q105" s="1">
        <v>0</v>
      </c>
      <c r="R105" s="1">
        <v>6.1469169562607E-2</v>
      </c>
      <c r="S105" s="1">
        <v>1.26193244541831E-3</v>
      </c>
      <c r="T105" s="1">
        <v>0</v>
      </c>
      <c r="U105" s="1">
        <v>0</v>
      </c>
      <c r="V105" s="1">
        <v>0</v>
      </c>
      <c r="W105" s="1">
        <v>104</v>
      </c>
      <c r="X105" s="1" t="s">
        <v>1681</v>
      </c>
      <c r="Y105" s="1" t="s">
        <v>1681</v>
      </c>
      <c r="Z105" s="1" t="s">
        <v>1795</v>
      </c>
      <c r="AA105" s="1">
        <v>6.1469169562607E-2</v>
      </c>
      <c r="AB105" s="1">
        <v>6.1469169562607E-2</v>
      </c>
      <c r="AC105" s="1">
        <v>0</v>
      </c>
      <c r="AD105" s="1">
        <v>6.8608615092579595E-2</v>
      </c>
    </row>
    <row r="106" spans="1:30" x14ac:dyDescent="0.3">
      <c r="A106" s="1">
        <v>105</v>
      </c>
      <c r="B106" s="1" t="s">
        <v>1670</v>
      </c>
      <c r="C106" s="1">
        <v>4.2220143642398801E-3</v>
      </c>
      <c r="D106" s="1">
        <v>1.40160723807667E-4</v>
      </c>
      <c r="E106" s="1">
        <v>3.7885690579821199E-3</v>
      </c>
      <c r="F106" s="1">
        <v>2.1251060507344699E-3</v>
      </c>
      <c r="G106" s="1">
        <v>1.1359774712831399E-2</v>
      </c>
      <c r="H106" s="1">
        <v>1.5152544579074001E-3</v>
      </c>
      <c r="I106" s="1">
        <v>6.1012175191350502E-4</v>
      </c>
      <c r="J106" s="1">
        <v>2.5741763756388902E-4</v>
      </c>
      <c r="K106" s="1">
        <v>1.0426906347366399E-2</v>
      </c>
      <c r="L106" s="1">
        <v>0</v>
      </c>
      <c r="M106" s="7">
        <v>9.5091509150062499E-5</v>
      </c>
      <c r="N106" s="1">
        <v>8.98859904932847E-3</v>
      </c>
      <c r="O106" s="1">
        <v>1.83277222885974E-4</v>
      </c>
      <c r="P106" s="1">
        <v>1.149946529053E-3</v>
      </c>
      <c r="Q106" s="1">
        <v>5.0329135741573302E-3</v>
      </c>
      <c r="R106" s="1">
        <v>4.0387537339108799E-3</v>
      </c>
      <c r="S106" s="1">
        <v>6.1698562240443801E-4</v>
      </c>
      <c r="T106" s="1">
        <v>0</v>
      </c>
      <c r="U106" s="1">
        <v>4.9969034183026204E-3</v>
      </c>
      <c r="V106" s="1">
        <v>8.07795388756787E-4</v>
      </c>
      <c r="W106" s="1">
        <v>105</v>
      </c>
      <c r="X106" s="1" t="s">
        <v>1670</v>
      </c>
      <c r="Y106" s="1" t="s">
        <v>1670</v>
      </c>
      <c r="Z106" s="1" t="s">
        <v>1796</v>
      </c>
      <c r="AA106" s="1">
        <v>1.1359774712831399E-2</v>
      </c>
      <c r="AB106" s="1">
        <v>1.1359774712831399E-2</v>
      </c>
      <c r="AC106" s="1">
        <v>0</v>
      </c>
      <c r="AD106" s="1">
        <v>0.10405958998751</v>
      </c>
    </row>
    <row r="107" spans="1:30" x14ac:dyDescent="0.3">
      <c r="A107" s="1">
        <v>106</v>
      </c>
      <c r="B107" s="1" t="s">
        <v>1675</v>
      </c>
      <c r="C107" s="1">
        <v>0</v>
      </c>
      <c r="D107" s="1">
        <v>0</v>
      </c>
      <c r="E107" s="7">
        <v>9.7906062899868007E-5</v>
      </c>
      <c r="F107" s="7">
        <v>4.2899801981954699E-5</v>
      </c>
      <c r="G107" s="1">
        <v>6.0632606458400802E-3</v>
      </c>
      <c r="H107" s="1">
        <v>0</v>
      </c>
      <c r="I107" s="1">
        <v>0</v>
      </c>
      <c r="J107" s="1">
        <v>4.4074102265141898E-3</v>
      </c>
      <c r="K107" s="1">
        <v>2.2681086628100299E-4</v>
      </c>
      <c r="L107" s="1">
        <v>2.9393816911579301E-2</v>
      </c>
      <c r="M107" s="1">
        <v>0</v>
      </c>
      <c r="N107" s="1">
        <v>0</v>
      </c>
      <c r="O107" s="7">
        <v>1.44311959801881E-5</v>
      </c>
      <c r="P107" s="1">
        <v>0</v>
      </c>
      <c r="Q107" s="1">
        <v>9.8086895908289511E-4</v>
      </c>
      <c r="R107" s="1">
        <v>1.7208337961157599E-4</v>
      </c>
      <c r="S107" s="1">
        <v>1.25173141553228E-4</v>
      </c>
      <c r="T107" s="1">
        <v>3.68722208363585E-3</v>
      </c>
      <c r="U107" s="1">
        <v>1.1068627427519601E-3</v>
      </c>
      <c r="V107" s="1">
        <v>1.3331730740049201E-2</v>
      </c>
      <c r="W107" s="1">
        <v>106</v>
      </c>
      <c r="X107" s="1" t="s">
        <v>1675</v>
      </c>
      <c r="Y107" s="1" t="s">
        <v>1675</v>
      </c>
      <c r="Z107" s="1" t="s">
        <v>1797</v>
      </c>
      <c r="AA107" s="1">
        <v>2.9393816911579301E-2</v>
      </c>
      <c r="AB107" s="1">
        <v>2.9393816911579301E-2</v>
      </c>
      <c r="AC107" s="1">
        <v>0</v>
      </c>
      <c r="AD107" s="1">
        <v>8.5821776340457401E-2</v>
      </c>
    </row>
    <row r="108" spans="1:30" x14ac:dyDescent="0.3">
      <c r="A108" s="1">
        <v>107</v>
      </c>
      <c r="B108" s="1" t="s">
        <v>1683</v>
      </c>
      <c r="C108" s="1">
        <v>1.4785820835351801E-3</v>
      </c>
      <c r="D108" s="1">
        <v>0</v>
      </c>
      <c r="E108" s="1">
        <v>1.1608505052845401E-3</v>
      </c>
      <c r="F108" s="1">
        <v>1.9834611766549599E-4</v>
      </c>
      <c r="G108" s="1">
        <v>3.7300136213555498E-3</v>
      </c>
      <c r="H108" s="1">
        <v>0</v>
      </c>
      <c r="I108" s="1">
        <v>1.23642711085059E-2</v>
      </c>
      <c r="J108" s="1">
        <v>6.4640341350868805E-4</v>
      </c>
      <c r="K108" s="1">
        <v>1.4933278895951101E-3</v>
      </c>
      <c r="L108" s="1">
        <v>3.37517274179897E-3</v>
      </c>
      <c r="M108" s="1">
        <v>0</v>
      </c>
      <c r="N108" s="1">
        <v>1.7027081438314899E-3</v>
      </c>
      <c r="O108" s="1">
        <v>0</v>
      </c>
      <c r="P108" s="1">
        <v>1.3129360751412301E-3</v>
      </c>
      <c r="Q108" s="1">
        <v>3.3674797733783298E-4</v>
      </c>
      <c r="R108" s="1">
        <v>1.52505934891176E-2</v>
      </c>
      <c r="S108" s="1">
        <v>6.1493098987600004E-4</v>
      </c>
      <c r="T108" s="1">
        <v>7.62567746532428E-3</v>
      </c>
      <c r="U108" s="1">
        <v>4.8788258381383103E-3</v>
      </c>
      <c r="V108" s="1">
        <v>4.9067025858792E-3</v>
      </c>
      <c r="W108" s="1">
        <v>107</v>
      </c>
      <c r="X108" s="1" t="s">
        <v>1683</v>
      </c>
      <c r="Y108" s="1" t="s">
        <v>1681</v>
      </c>
      <c r="Z108" s="1" t="s">
        <v>1798</v>
      </c>
      <c r="AA108" s="1">
        <v>7.62567746532428E-3</v>
      </c>
      <c r="AB108" s="1">
        <v>1.52505934891176E-2</v>
      </c>
      <c r="AC108" s="1">
        <v>7.6249160237934098E-3</v>
      </c>
      <c r="AD108" s="1">
        <v>0.10276706306660301</v>
      </c>
    </row>
    <row r="109" spans="1:30" x14ac:dyDescent="0.3">
      <c r="A109" s="1">
        <v>108</v>
      </c>
      <c r="B109" s="1" t="s">
        <v>1674</v>
      </c>
      <c r="C109" s="1">
        <v>2.63906191652081E-3</v>
      </c>
      <c r="D109" s="1">
        <v>0</v>
      </c>
      <c r="E109" s="1">
        <v>8.07660293437351E-4</v>
      </c>
      <c r="F109" s="1">
        <v>4.64520706726797E-3</v>
      </c>
      <c r="G109" s="1">
        <v>8.9158310264643502E-4</v>
      </c>
      <c r="H109" s="1">
        <v>5.0532435774491597E-4</v>
      </c>
      <c r="I109" s="1">
        <v>5.2313614570010096E-4</v>
      </c>
      <c r="J109" s="1">
        <v>2.1842743102610902E-3</v>
      </c>
      <c r="K109" s="1">
        <v>4.66588168346744E-3</v>
      </c>
      <c r="L109" s="1">
        <v>4.5517151269031898E-3</v>
      </c>
      <c r="M109" s="1">
        <v>1.1312787879574E-3</v>
      </c>
      <c r="N109" s="1">
        <v>1.5601269810162301E-3</v>
      </c>
      <c r="O109" s="1">
        <v>2.3996409045435201E-2</v>
      </c>
      <c r="P109" s="1">
        <v>1.2956322878710999E-3</v>
      </c>
      <c r="Q109" s="1">
        <v>3.6900415051451798E-3</v>
      </c>
      <c r="R109" s="1">
        <v>2.1579955495528201E-3</v>
      </c>
      <c r="S109" s="1">
        <v>8.2447025255808696E-4</v>
      </c>
      <c r="T109" s="1">
        <v>2.3914017218315698E-3</v>
      </c>
      <c r="U109" s="1">
        <v>5.8669976884629001E-4</v>
      </c>
      <c r="V109" s="1">
        <v>2.0780693178459402E-3</v>
      </c>
      <c r="W109" s="1">
        <v>108</v>
      </c>
      <c r="X109" s="1" t="s">
        <v>1674</v>
      </c>
      <c r="Y109" s="1" t="s">
        <v>1678</v>
      </c>
      <c r="Z109" s="1" t="s">
        <v>1799</v>
      </c>
      <c r="AA109" s="1">
        <v>4.66588168346744E-3</v>
      </c>
      <c r="AB109" s="1">
        <v>2.3996409045435201E-2</v>
      </c>
      <c r="AC109" s="1">
        <v>1.9330527361967699E-2</v>
      </c>
      <c r="AD109" s="1">
        <v>0.103706590375712</v>
      </c>
    </row>
    <row r="110" spans="1:30" x14ac:dyDescent="0.3">
      <c r="A110" s="1">
        <v>109</v>
      </c>
      <c r="B110" s="1" t="s">
        <v>1668</v>
      </c>
      <c r="C110" s="1">
        <v>8.3895033458890604E-4</v>
      </c>
      <c r="D110" s="1">
        <v>5.9937550841566403E-4</v>
      </c>
      <c r="E110" s="1">
        <v>7.6201420514479803E-3</v>
      </c>
      <c r="F110" s="1">
        <v>3.0101112630618598E-2</v>
      </c>
      <c r="G110" s="1">
        <v>0</v>
      </c>
      <c r="H110" s="1">
        <v>1.2107731659407E-3</v>
      </c>
      <c r="I110" s="7">
        <v>9.6741936207031794E-5</v>
      </c>
      <c r="J110" s="1">
        <v>4.2653484846457801E-4</v>
      </c>
      <c r="K110" s="1">
        <v>1.07041999980987E-2</v>
      </c>
      <c r="L110" s="1">
        <v>1.6352495925470801E-3</v>
      </c>
      <c r="M110" s="1">
        <v>0</v>
      </c>
      <c r="N110" s="1">
        <v>1.7435760478494899E-3</v>
      </c>
      <c r="O110" s="1">
        <v>0</v>
      </c>
      <c r="P110" s="1">
        <v>5.4975720076753595E-4</v>
      </c>
      <c r="Q110" s="1">
        <v>1.0694046257718299E-3</v>
      </c>
      <c r="R110" s="1">
        <v>2.6336483442566802E-3</v>
      </c>
      <c r="S110" s="1">
        <v>2.22695191757703E-4</v>
      </c>
      <c r="T110" s="1">
        <v>3.06228422321957E-4</v>
      </c>
      <c r="U110" s="1">
        <v>0</v>
      </c>
      <c r="V110" s="1">
        <v>3.62444625645952E-4</v>
      </c>
      <c r="W110" s="1">
        <v>109</v>
      </c>
      <c r="X110" s="1" t="s">
        <v>1668</v>
      </c>
      <c r="Y110" s="1" t="s">
        <v>1669</v>
      </c>
      <c r="Z110" s="1" t="s">
        <v>1800</v>
      </c>
      <c r="AA110" s="1">
        <v>7.6201420514479803E-3</v>
      </c>
      <c r="AB110" s="1">
        <v>3.0101112630618598E-2</v>
      </c>
      <c r="AC110" s="1">
        <v>2.24809705791706E-2</v>
      </c>
      <c r="AD110" s="1">
        <v>9.0054151546349603E-2</v>
      </c>
    </row>
    <row r="111" spans="1:30" x14ac:dyDescent="0.3">
      <c r="A111" s="1">
        <v>110</v>
      </c>
      <c r="B111" s="1" t="s">
        <v>1666</v>
      </c>
      <c r="C111" s="1">
        <v>0</v>
      </c>
      <c r="D111" s="1">
        <v>0</v>
      </c>
      <c r="E111" s="1">
        <v>6.28541761178813E-2</v>
      </c>
      <c r="F111" s="1">
        <v>2.1125422571843301E-3</v>
      </c>
      <c r="G111" s="1">
        <v>0</v>
      </c>
      <c r="H111" s="1">
        <v>0</v>
      </c>
      <c r="I111" s="1">
        <v>1.28215698579392E-4</v>
      </c>
      <c r="J111" s="1">
        <v>0</v>
      </c>
      <c r="K111" s="1">
        <v>0</v>
      </c>
      <c r="L111" s="1">
        <v>0</v>
      </c>
      <c r="M111" s="1">
        <v>0</v>
      </c>
      <c r="N111" s="1">
        <v>6.2965517266899099E-4</v>
      </c>
      <c r="O111" s="1">
        <v>0</v>
      </c>
      <c r="P111" s="1">
        <v>1.3473438326727199E-4</v>
      </c>
      <c r="Q111" s="1">
        <v>0</v>
      </c>
      <c r="R111" s="7">
        <v>5.32299280430717E-5</v>
      </c>
      <c r="S111" s="7">
        <v>6.8608160014095298E-6</v>
      </c>
      <c r="T111" s="1">
        <v>0</v>
      </c>
      <c r="U111" s="1">
        <v>0</v>
      </c>
      <c r="V111" s="1">
        <v>0</v>
      </c>
      <c r="W111" s="1">
        <v>110</v>
      </c>
      <c r="X111" s="1" t="s">
        <v>1666</v>
      </c>
      <c r="Y111" s="1" t="s">
        <v>1668</v>
      </c>
      <c r="Z111" s="1" t="s">
        <v>1801</v>
      </c>
      <c r="AA111" s="1">
        <v>0</v>
      </c>
      <c r="AB111" s="1">
        <v>6.28541761178813E-2</v>
      </c>
      <c r="AC111" s="1">
        <v>6.28541761178813E-2</v>
      </c>
      <c r="AD111" s="1">
        <v>6.4933229508011295E-2</v>
      </c>
    </row>
    <row r="112" spans="1:30" x14ac:dyDescent="0.3">
      <c r="A112" s="1">
        <v>111</v>
      </c>
      <c r="B112" s="1" t="s">
        <v>1674</v>
      </c>
      <c r="C112" s="1">
        <v>1.2370003963998899E-3</v>
      </c>
      <c r="D112" s="7">
        <v>5.4086297145662402E-5</v>
      </c>
      <c r="E112" s="1">
        <v>1.8702692526594499E-3</v>
      </c>
      <c r="F112" s="1">
        <v>2.5034857423165101E-3</v>
      </c>
      <c r="G112" s="1">
        <v>0</v>
      </c>
      <c r="H112" s="1">
        <v>1.62156008314014E-4</v>
      </c>
      <c r="I112" s="1">
        <v>4.3206011936602098E-4</v>
      </c>
      <c r="J112" s="1">
        <v>0</v>
      </c>
      <c r="K112" s="1">
        <v>3.9689200383025501E-2</v>
      </c>
      <c r="L112" s="1">
        <v>2.7603649070013402E-4</v>
      </c>
      <c r="M112" s="1">
        <v>2.2541393631255499E-4</v>
      </c>
      <c r="N112" s="1">
        <v>1.3607865838951899E-3</v>
      </c>
      <c r="O112" s="1">
        <v>1.90011078748396E-3</v>
      </c>
      <c r="P112" s="1">
        <v>8.6104687812313104E-4</v>
      </c>
      <c r="Q112" s="1">
        <v>4.6862097963858203E-3</v>
      </c>
      <c r="R112" s="1">
        <v>3.06826211644802E-3</v>
      </c>
      <c r="S112" s="1">
        <v>1.2369659031655901E-3</v>
      </c>
      <c r="T112" s="1">
        <v>1.3941710619628899E-3</v>
      </c>
      <c r="U112" s="1">
        <v>0</v>
      </c>
      <c r="V112" s="1">
        <v>0</v>
      </c>
      <c r="W112" s="1">
        <v>111</v>
      </c>
      <c r="X112" s="1" t="s">
        <v>1674</v>
      </c>
      <c r="Y112" s="1" t="s">
        <v>1674</v>
      </c>
      <c r="Z112" s="1" t="s">
        <v>1802</v>
      </c>
      <c r="AA112" s="1">
        <v>3.9689200383025501E-2</v>
      </c>
      <c r="AB112" s="1">
        <v>3.9689200383025501E-2</v>
      </c>
      <c r="AC112" s="1">
        <v>0</v>
      </c>
      <c r="AD112" s="1">
        <v>8.67364165788643E-2</v>
      </c>
    </row>
    <row r="113" spans="1:30" x14ac:dyDescent="0.3">
      <c r="A113" s="1">
        <v>112</v>
      </c>
      <c r="B113" s="1" t="s">
        <v>1680</v>
      </c>
      <c r="C113" s="1">
        <v>2.7133915853034501E-3</v>
      </c>
      <c r="D113" s="1">
        <v>2.0706994735940099E-4</v>
      </c>
      <c r="E113" s="1">
        <v>7.9732191682367701E-3</v>
      </c>
      <c r="F113" s="1">
        <v>4.6205560159299497E-3</v>
      </c>
      <c r="G113" s="1">
        <v>0</v>
      </c>
      <c r="H113" s="1">
        <v>1.3410865466377E-3</v>
      </c>
      <c r="I113" s="1">
        <v>6.0855264901890996E-4</v>
      </c>
      <c r="J113" s="1">
        <v>3.60432657337758E-4</v>
      </c>
      <c r="K113" s="1">
        <v>7.1598502075305402E-3</v>
      </c>
      <c r="L113" s="1">
        <v>7.0827532324433003E-4</v>
      </c>
      <c r="M113" s="7">
        <v>9.8299662784111802E-5</v>
      </c>
      <c r="N113" s="1">
        <v>6.3185315429014196E-3</v>
      </c>
      <c r="O113" s="1">
        <v>0</v>
      </c>
      <c r="P113" s="1">
        <v>5.8603136136404499E-3</v>
      </c>
      <c r="Q113" s="1">
        <v>1.0049189817007099E-2</v>
      </c>
      <c r="R113" s="1">
        <v>9.6427907816846407E-3</v>
      </c>
      <c r="S113" s="1">
        <v>8.60670771458312E-3</v>
      </c>
      <c r="T113" s="1">
        <v>0</v>
      </c>
      <c r="U113" s="1">
        <v>0</v>
      </c>
      <c r="V113" s="1">
        <v>0</v>
      </c>
      <c r="W113" s="1">
        <v>112</v>
      </c>
      <c r="X113" s="1" t="s">
        <v>1680</v>
      </c>
      <c r="Y113" s="1" t="s">
        <v>1680</v>
      </c>
      <c r="Z113" s="1" t="s">
        <v>1803</v>
      </c>
      <c r="AA113" s="1">
        <v>1.0049189817007099E-2</v>
      </c>
      <c r="AB113" s="1">
        <v>1.0049189817007099E-2</v>
      </c>
      <c r="AC113" s="1">
        <v>0</v>
      </c>
      <c r="AD113" s="1">
        <v>0.111102933608438</v>
      </c>
    </row>
    <row r="114" spans="1:30" x14ac:dyDescent="0.3">
      <c r="A114" s="1">
        <v>113</v>
      </c>
      <c r="B114" s="1" t="s">
        <v>1672</v>
      </c>
      <c r="C114" s="1">
        <v>1.44438017119573E-3</v>
      </c>
      <c r="D114" s="1">
        <v>0</v>
      </c>
      <c r="E114" s="1">
        <v>3.2724228860808902E-3</v>
      </c>
      <c r="F114" s="1">
        <v>6.0648501023791296E-3</v>
      </c>
      <c r="G114" s="1">
        <v>4.8577801815880301E-3</v>
      </c>
      <c r="H114" s="1">
        <v>4.6127044848007E-3</v>
      </c>
      <c r="I114" s="1">
        <v>4.2486402280420103E-3</v>
      </c>
      <c r="J114" s="1">
        <v>2.0187654296813801E-4</v>
      </c>
      <c r="K114" s="1">
        <v>1.46971683033613E-2</v>
      </c>
      <c r="L114" s="1">
        <v>2.6429332840043198E-4</v>
      </c>
      <c r="M114" s="1">
        <v>3.0140129637959802E-4</v>
      </c>
      <c r="N114" s="1">
        <v>8.0399670195426196E-3</v>
      </c>
      <c r="O114" s="1">
        <v>2.76184918163482E-4</v>
      </c>
      <c r="P114" s="1">
        <v>1.8242510052447101E-3</v>
      </c>
      <c r="Q114" s="1">
        <v>4.4922454308274299E-3</v>
      </c>
      <c r="R114" s="1">
        <v>1.74600852185931E-3</v>
      </c>
      <c r="S114" s="1">
        <v>2.6634219196108801E-3</v>
      </c>
      <c r="T114" s="1">
        <v>6.3500913139121797E-4</v>
      </c>
      <c r="U114" s="7">
        <v>7.8073814772609606E-5</v>
      </c>
      <c r="V114" s="1">
        <v>1.8746600648345501E-3</v>
      </c>
      <c r="W114" s="1">
        <v>113</v>
      </c>
      <c r="X114" s="1" t="s">
        <v>1672</v>
      </c>
      <c r="Y114" s="1" t="s">
        <v>1674</v>
      </c>
      <c r="Z114" s="1" t="s">
        <v>1804</v>
      </c>
      <c r="AA114" s="1">
        <v>4.2486402280420103E-3</v>
      </c>
      <c r="AB114" s="1">
        <v>1.46971683033613E-2</v>
      </c>
      <c r="AC114" s="1">
        <v>1.04485280753193E-2</v>
      </c>
      <c r="AD114" s="1">
        <v>0.10757978853477899</v>
      </c>
    </row>
    <row r="115" spans="1:30" x14ac:dyDescent="0.3">
      <c r="A115" s="1">
        <v>114</v>
      </c>
      <c r="B115" s="1" t="s">
        <v>1682</v>
      </c>
      <c r="C115" s="1">
        <v>2.5527399168049302E-3</v>
      </c>
      <c r="D115" s="1">
        <v>0</v>
      </c>
      <c r="E115" s="1">
        <v>7.2494089647225203E-3</v>
      </c>
      <c r="F115" s="1">
        <v>8.9856067836547298E-3</v>
      </c>
      <c r="G115" s="1">
        <v>0</v>
      </c>
      <c r="H115" s="1">
        <v>2.04446275883583E-3</v>
      </c>
      <c r="I115" s="1">
        <v>1.9955051249691299E-3</v>
      </c>
      <c r="J115" s="1">
        <v>7.79302691122625E-4</v>
      </c>
      <c r="K115" s="1">
        <v>5.7781536638192004E-3</v>
      </c>
      <c r="L115" s="1">
        <v>4.8752563063559799E-4</v>
      </c>
      <c r="M115" s="7">
        <v>6.1056021796247295E-5</v>
      </c>
      <c r="N115" s="1">
        <v>3.57099927493696E-3</v>
      </c>
      <c r="O115" s="1">
        <v>2.0507576080248898E-3</v>
      </c>
      <c r="P115" s="1">
        <v>7.2656229068302899E-3</v>
      </c>
      <c r="Q115" s="1">
        <v>2.8724760188125801E-3</v>
      </c>
      <c r="R115" s="1">
        <v>7.0749681194507896E-3</v>
      </c>
      <c r="S115" s="1">
        <v>3.63518566578075E-3</v>
      </c>
      <c r="T115" s="1">
        <v>1.3149558609928801E-3</v>
      </c>
      <c r="U115" s="1">
        <v>3.8276619968398201E-4</v>
      </c>
      <c r="V115" s="1">
        <v>2.51104112485103E-3</v>
      </c>
      <c r="W115" s="1">
        <v>114</v>
      </c>
      <c r="X115" s="1" t="s">
        <v>1682</v>
      </c>
      <c r="Y115" s="1" t="s">
        <v>1669</v>
      </c>
      <c r="Z115" s="1" t="s">
        <v>1805</v>
      </c>
      <c r="AA115" s="1">
        <v>3.63518566578075E-3</v>
      </c>
      <c r="AB115" s="1">
        <v>8.9856067836547298E-3</v>
      </c>
      <c r="AC115" s="1">
        <v>5.3504211178739798E-3</v>
      </c>
      <c r="AD115" s="1">
        <v>0.10870699707129899</v>
      </c>
    </row>
    <row r="116" spans="1:30" x14ac:dyDescent="0.3">
      <c r="A116" s="1">
        <v>115</v>
      </c>
      <c r="B116" s="1" t="s">
        <v>1674</v>
      </c>
      <c r="C116" s="1">
        <v>1.55987156001442E-3</v>
      </c>
      <c r="D116" s="7">
        <v>9.7570700422553293E-6</v>
      </c>
      <c r="E116" s="1">
        <v>7.4239531107126995E-4</v>
      </c>
      <c r="F116" s="1">
        <v>2.1806096695223E-3</v>
      </c>
      <c r="G116" s="1">
        <v>2.38451059318032E-4</v>
      </c>
      <c r="H116" s="1">
        <v>3.4332884311933098E-3</v>
      </c>
      <c r="I116" s="1">
        <v>9.0825427686141102E-4</v>
      </c>
      <c r="J116" s="1">
        <v>5.4857846810779805E-4</v>
      </c>
      <c r="K116" s="1">
        <v>1.50139044660245E-2</v>
      </c>
      <c r="L116" s="1">
        <v>4.8998419339320602E-4</v>
      </c>
      <c r="M116" s="7">
        <v>2.5395183821520698E-5</v>
      </c>
      <c r="N116" s="1">
        <v>2.7053832270065802E-3</v>
      </c>
      <c r="O116" s="1">
        <v>3.04416441677814E-3</v>
      </c>
      <c r="P116" s="1">
        <v>1.6506279664888701E-3</v>
      </c>
      <c r="Q116" s="1">
        <v>8.7635855114004194E-3</v>
      </c>
      <c r="R116" s="1">
        <v>1.5314443447560901E-3</v>
      </c>
      <c r="S116" s="1">
        <v>1.2714620012980601E-3</v>
      </c>
      <c r="T116" s="1">
        <v>4.8534699038929401E-4</v>
      </c>
      <c r="U116" s="1">
        <v>0</v>
      </c>
      <c r="V116" s="1">
        <v>1.3864065132965499E-4</v>
      </c>
      <c r="W116" s="1">
        <v>115</v>
      </c>
      <c r="X116" s="1" t="s">
        <v>1674</v>
      </c>
      <c r="Y116" s="1" t="s">
        <v>1674</v>
      </c>
      <c r="Z116" s="1" t="s">
        <v>1806</v>
      </c>
      <c r="AA116" s="1">
        <v>1.50139044660245E-2</v>
      </c>
      <c r="AB116" s="1">
        <v>1.50139044660245E-2</v>
      </c>
      <c r="AC116" s="1">
        <v>0</v>
      </c>
      <c r="AD116" s="1">
        <v>7.9100394300408897E-2</v>
      </c>
    </row>
    <row r="117" spans="1:30" x14ac:dyDescent="0.3">
      <c r="A117" s="1">
        <v>116</v>
      </c>
      <c r="B117" s="1" t="s">
        <v>1685</v>
      </c>
      <c r="C117" s="1">
        <v>1.20651559781895E-3</v>
      </c>
      <c r="D117" s="1">
        <v>0</v>
      </c>
      <c r="E117" s="1">
        <v>1.1061802598016099E-3</v>
      </c>
      <c r="F117" s="1">
        <v>5.4602807476307404E-4</v>
      </c>
      <c r="G117" s="1">
        <v>3.8682539523983198E-3</v>
      </c>
      <c r="H117" s="1">
        <v>1.43537205486919E-3</v>
      </c>
      <c r="I117" s="1">
        <v>9.7930254539183303E-3</v>
      </c>
      <c r="J117" s="7">
        <v>8.4077409507709699E-6</v>
      </c>
      <c r="K117" s="1">
        <v>3.4342424004936401E-3</v>
      </c>
      <c r="L117" s="7">
        <v>9.3414627332083399E-5</v>
      </c>
      <c r="M117" s="1">
        <v>1.02263947198807E-4</v>
      </c>
      <c r="N117" s="1">
        <v>7.2672589516942004E-3</v>
      </c>
      <c r="O117" s="1">
        <v>4.66399492488068E-4</v>
      </c>
      <c r="P117" s="1">
        <v>1.3811702437447899E-3</v>
      </c>
      <c r="Q117" s="1">
        <v>7.0100567648757797E-4</v>
      </c>
      <c r="R117" s="1">
        <v>6.6455435651997796E-3</v>
      </c>
      <c r="S117" s="1">
        <v>5.6450990695406896E-4</v>
      </c>
      <c r="T117" s="1">
        <v>6.8329950639629702E-4</v>
      </c>
      <c r="U117" s="1">
        <v>1.0224365693344401E-3</v>
      </c>
      <c r="V117" s="1">
        <v>2.27652628001641E-2</v>
      </c>
      <c r="W117" s="1">
        <v>116</v>
      </c>
      <c r="X117" s="1" t="s">
        <v>1685</v>
      </c>
      <c r="Y117" s="1" t="s">
        <v>1685</v>
      </c>
      <c r="Z117" s="1" t="s">
        <v>1807</v>
      </c>
      <c r="AA117" s="1">
        <v>2.27652628001641E-2</v>
      </c>
      <c r="AB117" s="1">
        <v>2.27652628001641E-2</v>
      </c>
      <c r="AC117" s="1">
        <v>0</v>
      </c>
      <c r="AD117" s="1">
        <v>0.102325651890323</v>
      </c>
    </row>
    <row r="118" spans="1:30" x14ac:dyDescent="0.3">
      <c r="A118" s="1">
        <v>117</v>
      </c>
      <c r="B118" s="1" t="s">
        <v>1678</v>
      </c>
      <c r="C118" s="1">
        <v>3.8174341598086001E-3</v>
      </c>
      <c r="D118" s="1">
        <v>1.1830748345899399E-4</v>
      </c>
      <c r="E118" s="1">
        <v>0</v>
      </c>
      <c r="F118" s="1">
        <v>0</v>
      </c>
      <c r="G118" s="1">
        <v>1.27854290063185E-3</v>
      </c>
      <c r="H118" s="1">
        <v>2.5358378110698901E-3</v>
      </c>
      <c r="I118" s="1">
        <v>0</v>
      </c>
      <c r="J118" s="1">
        <v>8.2376716487807099E-3</v>
      </c>
      <c r="K118" s="1">
        <v>1.51260060873924E-4</v>
      </c>
      <c r="L118" s="1">
        <v>5.3272897570873397E-3</v>
      </c>
      <c r="M118" s="1">
        <v>3.8666342322851802E-4</v>
      </c>
      <c r="N118" s="1">
        <v>3.2719703835225101E-3</v>
      </c>
      <c r="O118" s="1">
        <v>1.57790277452938E-2</v>
      </c>
      <c r="P118" s="1">
        <v>4.75895860343596E-4</v>
      </c>
      <c r="Q118" s="1">
        <v>3.1543324469246702E-3</v>
      </c>
      <c r="R118" s="1">
        <v>3.7280383870971702E-3</v>
      </c>
      <c r="S118" s="1">
        <v>7.2204671874221997E-3</v>
      </c>
      <c r="T118" s="1">
        <v>3.3825355847038599E-3</v>
      </c>
      <c r="U118" s="1">
        <v>0</v>
      </c>
      <c r="V118" s="1">
        <v>2.2520894512651301E-4</v>
      </c>
      <c r="W118" s="1">
        <v>117</v>
      </c>
      <c r="X118" s="1" t="s">
        <v>1678</v>
      </c>
      <c r="Y118" s="1" t="s">
        <v>1678</v>
      </c>
      <c r="Z118" s="1" t="s">
        <v>1808</v>
      </c>
      <c r="AA118" s="1">
        <v>1.57790277452938E-2</v>
      </c>
      <c r="AB118" s="1">
        <v>1.57790277452938E-2</v>
      </c>
      <c r="AC118" s="1">
        <v>0</v>
      </c>
      <c r="AD118" s="1">
        <v>0.10060098496851801</v>
      </c>
    </row>
    <row r="119" spans="1:30" x14ac:dyDescent="0.3">
      <c r="A119" s="1">
        <v>118</v>
      </c>
      <c r="B119" s="1" t="s">
        <v>1673</v>
      </c>
      <c r="C119" s="7">
        <v>4.3438545662535902E-7</v>
      </c>
      <c r="D119" s="1">
        <v>0</v>
      </c>
      <c r="E119" s="1">
        <v>0</v>
      </c>
      <c r="F119" s="1">
        <v>0</v>
      </c>
      <c r="G119" s="1">
        <v>3.92976181204438E-3</v>
      </c>
      <c r="H119" s="1">
        <v>0</v>
      </c>
      <c r="I119" s="1">
        <v>0</v>
      </c>
      <c r="J119" s="1">
        <v>1.70661180461254E-2</v>
      </c>
      <c r="K119" s="1">
        <v>6.3978461162068402E-4</v>
      </c>
      <c r="L119" s="1">
        <v>4.1232717846896E-2</v>
      </c>
      <c r="M119" s="1">
        <v>0</v>
      </c>
      <c r="N119" s="7">
        <v>7.2646089091487804E-5</v>
      </c>
      <c r="O119" s="1">
        <v>0</v>
      </c>
      <c r="P119" s="7">
        <v>3.8471256954333297E-5</v>
      </c>
      <c r="Q119" s="1">
        <v>0</v>
      </c>
      <c r="R119" s="1">
        <v>1.0402922886761001E-4</v>
      </c>
      <c r="S119" s="1">
        <v>0</v>
      </c>
      <c r="T119" s="1">
        <v>4.1487447590000904E-3</v>
      </c>
      <c r="U119" s="1">
        <v>0</v>
      </c>
      <c r="V119" s="1">
        <v>4.7775350598917599E-4</v>
      </c>
      <c r="W119" s="1">
        <v>118</v>
      </c>
      <c r="X119" s="1" t="s">
        <v>1673</v>
      </c>
      <c r="Y119" s="1" t="s">
        <v>1675</v>
      </c>
      <c r="Z119" s="1" t="s">
        <v>1809</v>
      </c>
      <c r="AA119" s="1">
        <v>1.70661180461254E-2</v>
      </c>
      <c r="AB119" s="1">
        <v>4.1232717846896E-2</v>
      </c>
      <c r="AC119" s="1">
        <v>2.41665998007706E-2</v>
      </c>
      <c r="AD119" s="1">
        <v>8.5410589001569504E-2</v>
      </c>
    </row>
    <row r="120" spans="1:30" x14ac:dyDescent="0.3">
      <c r="A120" s="1">
        <v>119</v>
      </c>
      <c r="B120" s="1" t="s">
        <v>1670</v>
      </c>
      <c r="C120" s="1">
        <v>2.93042445809096E-4</v>
      </c>
      <c r="D120" s="7">
        <v>4.76588731254041E-5</v>
      </c>
      <c r="E120" s="1">
        <v>0</v>
      </c>
      <c r="F120" s="1">
        <v>0</v>
      </c>
      <c r="G120" s="1">
        <v>4.4582576838836402E-2</v>
      </c>
      <c r="H120" s="1">
        <v>0</v>
      </c>
      <c r="I120" s="7">
        <v>5.2268851915160102E-5</v>
      </c>
      <c r="J120" s="7">
        <v>7.0236734972581801E-5</v>
      </c>
      <c r="K120" s="7">
        <v>1.4903023790811101E-5</v>
      </c>
      <c r="L120" s="1">
        <v>3.0803946294187198E-4</v>
      </c>
      <c r="M120" s="1">
        <v>0</v>
      </c>
      <c r="N120" s="1">
        <v>0</v>
      </c>
      <c r="O120" s="1">
        <v>0</v>
      </c>
      <c r="P120" s="7">
        <v>6.9640109688303204E-5</v>
      </c>
      <c r="Q120" s="1">
        <v>4.1799774630425101E-4</v>
      </c>
      <c r="R120" s="1">
        <v>8.0011674382357296E-4</v>
      </c>
      <c r="S120" s="7">
        <v>2.7712566298794199E-5</v>
      </c>
      <c r="T120" s="7">
        <v>2.7188073461095898E-6</v>
      </c>
      <c r="U120" s="1">
        <v>0</v>
      </c>
      <c r="V120" s="7">
        <v>5.6489180768254201E-5</v>
      </c>
      <c r="W120" s="1">
        <v>119</v>
      </c>
      <c r="X120" s="1" t="s">
        <v>1670</v>
      </c>
      <c r="Y120" s="1" t="s">
        <v>1670</v>
      </c>
      <c r="Z120" s="1" t="s">
        <v>1810</v>
      </c>
      <c r="AA120" s="1">
        <v>4.4582576838836402E-2</v>
      </c>
      <c r="AB120" s="1">
        <v>4.4582576838836402E-2</v>
      </c>
      <c r="AC120" s="1">
        <v>0</v>
      </c>
      <c r="AD120" s="1">
        <v>5.2032004047459599E-2</v>
      </c>
    </row>
    <row r="121" spans="1:30" x14ac:dyDescent="0.3">
      <c r="A121" s="1">
        <v>120</v>
      </c>
      <c r="B121" s="1" t="s">
        <v>1671</v>
      </c>
      <c r="C121" s="1">
        <v>4.46469025752428E-3</v>
      </c>
      <c r="D121" s="1">
        <v>2.0701525434815401E-4</v>
      </c>
      <c r="E121" s="1">
        <v>4.8261153652515501E-3</v>
      </c>
      <c r="F121" s="1">
        <v>1.45400351695576E-3</v>
      </c>
      <c r="G121" s="1">
        <v>0</v>
      </c>
      <c r="H121" s="1">
        <v>8.8004383958007401E-3</v>
      </c>
      <c r="I121" s="1">
        <v>5.57635362186477E-4</v>
      </c>
      <c r="J121" s="1">
        <v>2.5894339710097998E-3</v>
      </c>
      <c r="K121" s="1">
        <v>8.1897675593563604E-4</v>
      </c>
      <c r="L121" s="1">
        <v>0</v>
      </c>
      <c r="M121" s="1">
        <v>4.6809668687678601E-4</v>
      </c>
      <c r="N121" s="1">
        <v>1.4480379641771899E-2</v>
      </c>
      <c r="O121" s="1">
        <v>5.02121762180535E-3</v>
      </c>
      <c r="P121" s="1">
        <v>3.75710478845415E-4</v>
      </c>
      <c r="Q121" s="1">
        <v>7.24327668681223E-4</v>
      </c>
      <c r="R121" s="1">
        <v>2.1328570260349998E-3</v>
      </c>
      <c r="S121" s="1">
        <v>6.4998910882211301E-4</v>
      </c>
      <c r="T121" s="1">
        <v>1.16247612722279E-3</v>
      </c>
      <c r="U121" s="1">
        <v>0</v>
      </c>
      <c r="V121" s="7">
        <v>4.3911483022450698E-5</v>
      </c>
      <c r="W121" s="1">
        <v>120</v>
      </c>
      <c r="X121" s="1" t="s">
        <v>1671</v>
      </c>
      <c r="Y121" s="1" t="s">
        <v>1677</v>
      </c>
      <c r="Z121" s="1" t="s">
        <v>1811</v>
      </c>
      <c r="AA121" s="1">
        <v>8.8004383958007401E-3</v>
      </c>
      <c r="AB121" s="1">
        <v>1.4480379641771899E-2</v>
      </c>
      <c r="AC121" s="1">
        <v>5.67994124597118E-3</v>
      </c>
      <c r="AD121" s="1">
        <v>8.4824252876861503E-2</v>
      </c>
    </row>
    <row r="122" spans="1:30" x14ac:dyDescent="0.3">
      <c r="A122" s="1">
        <v>121</v>
      </c>
      <c r="B122" s="1" t="s">
        <v>1682</v>
      </c>
      <c r="C122" s="1">
        <v>1.20321918799238E-4</v>
      </c>
      <c r="D122" s="1">
        <v>3.2075633604746801E-4</v>
      </c>
      <c r="E122" s="1">
        <v>3.2824289768388297E-2</v>
      </c>
      <c r="F122" s="1">
        <v>1.92409162224383E-3</v>
      </c>
      <c r="G122" s="7">
        <v>3.6846518683314998E-6</v>
      </c>
      <c r="H122" s="1">
        <v>1.51936741783819E-3</v>
      </c>
      <c r="I122" s="1">
        <v>0</v>
      </c>
      <c r="J122" s="7">
        <v>1.9221826212724499E-5</v>
      </c>
      <c r="K122" s="1">
        <v>1.2383273022038199E-3</v>
      </c>
      <c r="L122" s="7">
        <v>6.1827591024152702E-6</v>
      </c>
      <c r="M122" s="7">
        <v>3.3412672779668603E-5</v>
      </c>
      <c r="N122" s="1">
        <v>7.6039772496146497E-3</v>
      </c>
      <c r="O122" s="7">
        <v>6.1171580906464398E-5</v>
      </c>
      <c r="P122" s="1">
        <v>0</v>
      </c>
      <c r="Q122" s="1">
        <v>1.3119536341366401E-4</v>
      </c>
      <c r="R122" s="1">
        <v>3.5241226061934099E-3</v>
      </c>
      <c r="S122" s="1">
        <v>7.2285153175096597E-3</v>
      </c>
      <c r="T122" s="1">
        <v>4.4704195754295098E-4</v>
      </c>
      <c r="U122" s="1">
        <v>0</v>
      </c>
      <c r="V122" s="1">
        <v>0</v>
      </c>
      <c r="W122" s="1">
        <v>121</v>
      </c>
      <c r="X122" s="1" t="s">
        <v>1682</v>
      </c>
      <c r="Y122" s="1" t="s">
        <v>1668</v>
      </c>
      <c r="Z122" s="1" t="s">
        <v>1812</v>
      </c>
      <c r="AA122" s="1">
        <v>7.2285153175096597E-3</v>
      </c>
      <c r="AB122" s="1">
        <v>3.2824289768388297E-2</v>
      </c>
      <c r="AC122" s="1">
        <v>2.5595774450878701E-2</v>
      </c>
      <c r="AD122" s="1">
        <v>8.1623379154751999E-2</v>
      </c>
    </row>
    <row r="123" spans="1:30" x14ac:dyDescent="0.3">
      <c r="A123" s="1">
        <v>122</v>
      </c>
      <c r="B123" s="1" t="s">
        <v>1675</v>
      </c>
      <c r="C123" s="1">
        <v>1.8248770778760499E-3</v>
      </c>
      <c r="D123" s="1">
        <v>0</v>
      </c>
      <c r="E123" s="1">
        <v>3.1899107202698102E-3</v>
      </c>
      <c r="F123" s="1">
        <v>4.8414334986632002E-3</v>
      </c>
      <c r="G123" s="7">
        <v>1.23572627691694E-5</v>
      </c>
      <c r="H123" s="1">
        <v>7.5241162553084699E-4</v>
      </c>
      <c r="I123" s="1">
        <v>3.72318605355892E-4</v>
      </c>
      <c r="J123" s="1">
        <v>2.6604264550431499E-3</v>
      </c>
      <c r="K123" s="1">
        <v>9.1830998209857292E-3</v>
      </c>
      <c r="L123" s="1">
        <v>5.2122555265120803E-3</v>
      </c>
      <c r="M123" s="7">
        <v>5.64102329693917E-5</v>
      </c>
      <c r="N123" s="1">
        <v>7.34803514990886E-4</v>
      </c>
      <c r="O123" s="1">
        <v>2.0581264217498698E-3</v>
      </c>
      <c r="P123" s="1">
        <v>5.8082563756489301E-4</v>
      </c>
      <c r="Q123" s="7">
        <v>6.5383040827576394E-5</v>
      </c>
      <c r="R123" s="1">
        <v>4.4212660429510204E-3</v>
      </c>
      <c r="S123" s="1">
        <v>1.1815898703881899E-3</v>
      </c>
      <c r="T123" s="1">
        <v>1.60350867594204E-3</v>
      </c>
      <c r="U123" s="7">
        <v>2.9430358791165799E-5</v>
      </c>
      <c r="V123" s="1">
        <v>1.27253266091072E-4</v>
      </c>
      <c r="W123" s="1">
        <v>122</v>
      </c>
      <c r="X123" s="1" t="s">
        <v>1675</v>
      </c>
      <c r="Y123" s="1" t="s">
        <v>1674</v>
      </c>
      <c r="Z123" s="1" t="s">
        <v>1813</v>
      </c>
      <c r="AA123" s="1">
        <v>5.2122555265120803E-3</v>
      </c>
      <c r="AB123" s="1">
        <v>9.1830998209857292E-3</v>
      </c>
      <c r="AC123" s="1">
        <v>3.9708442944736402E-3</v>
      </c>
      <c r="AD123" s="1">
        <v>7.2647657321221207E-2</v>
      </c>
    </row>
    <row r="124" spans="1:30" x14ac:dyDescent="0.3">
      <c r="A124" s="1">
        <v>123</v>
      </c>
      <c r="B124" s="1" t="s">
        <v>1668</v>
      </c>
      <c r="C124" s="1">
        <v>2.9526751367742999E-3</v>
      </c>
      <c r="D124" s="1">
        <v>0</v>
      </c>
      <c r="E124" s="1">
        <v>1.26100518379057E-2</v>
      </c>
      <c r="F124" s="1">
        <v>8.8386926628081803E-3</v>
      </c>
      <c r="G124" s="7">
        <v>7.8559660280506802E-5</v>
      </c>
      <c r="H124" s="1">
        <v>1.77825321325152E-3</v>
      </c>
      <c r="I124" s="1">
        <v>3.9304990038015002E-4</v>
      </c>
      <c r="J124" s="1">
        <v>1.2661681023707399E-3</v>
      </c>
      <c r="K124" s="1">
        <v>4.76783143951145E-3</v>
      </c>
      <c r="L124" s="1">
        <v>1.1399352000805E-3</v>
      </c>
      <c r="M124" s="1">
        <v>2.5072172724609399E-4</v>
      </c>
      <c r="N124" s="1">
        <v>7.6760912410551501E-3</v>
      </c>
      <c r="O124" s="1">
        <v>0</v>
      </c>
      <c r="P124" s="1">
        <v>2.1757584034920001E-3</v>
      </c>
      <c r="Q124" s="1">
        <v>4.4392393383138199E-3</v>
      </c>
      <c r="R124" s="1">
        <v>1.8781689134132499E-3</v>
      </c>
      <c r="S124" s="1">
        <v>7.9155822949862696E-4</v>
      </c>
      <c r="T124" s="1">
        <v>1.47057305557308E-3</v>
      </c>
      <c r="U124" s="1">
        <v>3.6067097577417798E-4</v>
      </c>
      <c r="V124" s="1">
        <v>7.9394094764219305E-4</v>
      </c>
      <c r="W124" s="1">
        <v>123</v>
      </c>
      <c r="X124" s="1" t="s">
        <v>1668</v>
      </c>
      <c r="Y124" s="1" t="s">
        <v>1668</v>
      </c>
      <c r="Z124" s="1" t="s">
        <v>1814</v>
      </c>
      <c r="AA124" s="1">
        <v>1.26100518379057E-2</v>
      </c>
      <c r="AB124" s="1">
        <v>1.26100518379057E-2</v>
      </c>
      <c r="AC124" s="1">
        <v>0</v>
      </c>
      <c r="AD124" s="1">
        <v>9.4565648900808305E-2</v>
      </c>
    </row>
    <row r="125" spans="1:30" x14ac:dyDescent="0.3">
      <c r="A125" s="1">
        <v>124</v>
      </c>
      <c r="B125" s="1" t="s">
        <v>1669</v>
      </c>
      <c r="C125" s="1">
        <v>2.1703062285170801E-3</v>
      </c>
      <c r="D125" s="7">
        <v>8.8090858487132597E-5</v>
      </c>
      <c r="E125" s="1">
        <v>4.1092665425036699E-3</v>
      </c>
      <c r="F125" s="1">
        <v>8.2484803030873303E-3</v>
      </c>
      <c r="G125" s="1">
        <v>0</v>
      </c>
      <c r="H125" s="1">
        <v>1.44038717768318E-3</v>
      </c>
      <c r="I125" s="1">
        <v>0</v>
      </c>
      <c r="J125" s="7">
        <v>4.4089322051307799E-5</v>
      </c>
      <c r="K125" s="1">
        <v>2.5904720444144E-3</v>
      </c>
      <c r="L125" s="1">
        <v>7.4349434408446896E-4</v>
      </c>
      <c r="M125" s="1">
        <v>4.3706406679461203E-4</v>
      </c>
      <c r="N125" s="1">
        <v>2.8919850897720901E-3</v>
      </c>
      <c r="O125" s="1">
        <v>1.1255068295898599E-4</v>
      </c>
      <c r="P125" s="1">
        <v>2.2416352579028099E-3</v>
      </c>
      <c r="Q125" s="1">
        <v>3.7794203341042599E-4</v>
      </c>
      <c r="R125" s="1">
        <v>3.4495798106258801E-3</v>
      </c>
      <c r="S125" s="1">
        <v>1.97945927552448E-2</v>
      </c>
      <c r="T125" s="1">
        <v>2.6062093143342402E-4</v>
      </c>
      <c r="U125" s="1">
        <v>0</v>
      </c>
      <c r="V125" s="7">
        <v>9.8325685417063601E-7</v>
      </c>
      <c r="W125" s="1">
        <v>124</v>
      </c>
      <c r="X125" s="1" t="s">
        <v>1669</v>
      </c>
      <c r="Y125" s="1" t="s">
        <v>1682</v>
      </c>
      <c r="Z125" s="1" t="s">
        <v>1815</v>
      </c>
      <c r="AA125" s="1">
        <v>8.2484803030873303E-3</v>
      </c>
      <c r="AB125" s="1">
        <v>1.97945927552448E-2</v>
      </c>
      <c r="AC125" s="1">
        <v>1.15461124521575E-2</v>
      </c>
      <c r="AD125" s="1">
        <v>8.1537094861486401E-2</v>
      </c>
    </row>
    <row r="126" spans="1:30" x14ac:dyDescent="0.3">
      <c r="A126" s="1">
        <v>125</v>
      </c>
      <c r="B126" s="1" t="s">
        <v>1669</v>
      </c>
      <c r="C126" s="1">
        <v>1.25364496796338E-4</v>
      </c>
      <c r="D126" s="1">
        <v>0</v>
      </c>
      <c r="E126" s="1">
        <v>3.04215486699678E-2</v>
      </c>
      <c r="F126" s="1">
        <v>1.1405840590843101E-2</v>
      </c>
      <c r="G126" s="1">
        <v>0</v>
      </c>
      <c r="H126" s="7">
        <v>1.08522340846664E-5</v>
      </c>
      <c r="I126" s="1">
        <v>0</v>
      </c>
      <c r="J126" s="7">
        <v>3.3532029824843899E-5</v>
      </c>
      <c r="K126" s="7">
        <v>5.6994440287847898E-5</v>
      </c>
      <c r="L126" s="1">
        <v>4.52851844147173E-4</v>
      </c>
      <c r="M126" s="1">
        <v>0</v>
      </c>
      <c r="N126" s="1">
        <v>3.0197289411974701E-4</v>
      </c>
      <c r="O126" s="1">
        <v>1.07984785117951E-4</v>
      </c>
      <c r="P126" s="1">
        <v>0</v>
      </c>
      <c r="Q126" s="1">
        <v>0</v>
      </c>
      <c r="R126" s="7">
        <v>6.1578246028205003E-6</v>
      </c>
      <c r="S126" s="7">
        <v>4.6874405425676003E-6</v>
      </c>
      <c r="T126" s="7">
        <v>7.2749726434971805E-5</v>
      </c>
      <c r="U126" s="7">
        <v>5.1685372840646903E-5</v>
      </c>
      <c r="V126" s="1">
        <v>1.70867264816312E-4</v>
      </c>
      <c r="W126" s="1">
        <v>125</v>
      </c>
      <c r="X126" s="1" t="s">
        <v>1669</v>
      </c>
      <c r="Y126" s="1" t="s">
        <v>1668</v>
      </c>
      <c r="Z126" s="1" t="s">
        <v>1816</v>
      </c>
      <c r="AA126" s="1">
        <v>1.1405840590843101E-2</v>
      </c>
      <c r="AB126" s="1">
        <v>3.04215486699678E-2</v>
      </c>
      <c r="AC126" s="1">
        <v>1.9015708079124699E-2</v>
      </c>
      <c r="AD126" s="1">
        <v>5.6469155293869602E-2</v>
      </c>
    </row>
    <row r="127" spans="1:30" x14ac:dyDescent="0.3">
      <c r="A127" s="1">
        <v>126</v>
      </c>
      <c r="B127" s="1" t="s">
        <v>1673</v>
      </c>
      <c r="C127" s="1">
        <v>4.0015181993752402E-3</v>
      </c>
      <c r="D127" s="1">
        <v>0</v>
      </c>
      <c r="E127" s="1">
        <v>1.07680281289347E-3</v>
      </c>
      <c r="F127" s="1">
        <v>7.1974390136147603E-4</v>
      </c>
      <c r="G127" s="7">
        <v>8.1403625329013295E-6</v>
      </c>
      <c r="H127" s="1">
        <v>8.1194778459042598E-4</v>
      </c>
      <c r="I127" s="1">
        <v>1.5282003124148999E-4</v>
      </c>
      <c r="J127" s="1">
        <v>2.7262052296525602E-3</v>
      </c>
      <c r="K127" s="1">
        <v>2.5801213725353701E-2</v>
      </c>
      <c r="L127" s="1">
        <v>1.81506538983028E-4</v>
      </c>
      <c r="M127" s="1">
        <v>1.6642273316708699E-4</v>
      </c>
      <c r="N127" s="7">
        <v>4.4847078335319201E-5</v>
      </c>
      <c r="O127" s="7">
        <v>9.3337013713505704E-5</v>
      </c>
      <c r="P127" s="1">
        <v>4.5174614570577002E-3</v>
      </c>
      <c r="Q127" s="1">
        <v>3.0222501482448701E-3</v>
      </c>
      <c r="R127" s="1">
        <v>1.94966450494667E-3</v>
      </c>
      <c r="S127" s="1">
        <v>1.0094034326454801E-3</v>
      </c>
      <c r="T127" s="1">
        <v>8.7021115402426998E-3</v>
      </c>
      <c r="U127" s="7">
        <v>6.4910947025325103E-5</v>
      </c>
      <c r="V127" s="1">
        <v>5.2444105194334801E-4</v>
      </c>
      <c r="W127" s="1">
        <v>126</v>
      </c>
      <c r="X127" s="1" t="s">
        <v>1673</v>
      </c>
      <c r="Y127" s="1" t="s">
        <v>1674</v>
      </c>
      <c r="Z127" s="1" t="s">
        <v>1817</v>
      </c>
      <c r="AA127" s="1">
        <v>2.7262052296525602E-3</v>
      </c>
      <c r="AB127" s="1">
        <v>2.5801213725353701E-2</v>
      </c>
      <c r="AC127" s="1">
        <v>2.30750084957012E-2</v>
      </c>
      <c r="AD127" s="1">
        <v>8.7989397163908301E-2</v>
      </c>
    </row>
    <row r="128" spans="1:30" x14ac:dyDescent="0.3">
      <c r="A128" s="1">
        <v>127</v>
      </c>
      <c r="B128" s="1" t="s">
        <v>1677</v>
      </c>
      <c r="C128" s="1">
        <v>6.4860533551929899E-3</v>
      </c>
      <c r="D128" s="1">
        <v>0</v>
      </c>
      <c r="E128" s="1">
        <v>2.0110159933626401E-2</v>
      </c>
      <c r="F128" s="1">
        <v>1.51946702361663E-2</v>
      </c>
      <c r="G128" s="7">
        <v>4.7641554324043E-5</v>
      </c>
      <c r="H128" s="7">
        <v>3.2275322671993798E-5</v>
      </c>
      <c r="I128" s="1">
        <v>4.5163429559297498E-4</v>
      </c>
      <c r="J128" s="1">
        <v>6.3604292544784105E-4</v>
      </c>
      <c r="K128" s="1">
        <v>4.4524936958197396E-3</v>
      </c>
      <c r="L128" s="1">
        <v>1.0931060440132101E-4</v>
      </c>
      <c r="M128" s="7">
        <v>5.0266362200975697E-5</v>
      </c>
      <c r="N128" s="1">
        <v>2.9420117709041899E-3</v>
      </c>
      <c r="O128" s="1">
        <v>0</v>
      </c>
      <c r="P128" s="1">
        <v>3.8503719069473701E-3</v>
      </c>
      <c r="Q128" s="1">
        <v>1.27582059465275E-3</v>
      </c>
      <c r="R128" s="1">
        <v>5.3591575539267298E-4</v>
      </c>
      <c r="S128" s="1">
        <v>1.83995134711456E-3</v>
      </c>
      <c r="T128" s="1">
        <v>5.5156393461275896E-4</v>
      </c>
      <c r="U128" s="1">
        <v>0</v>
      </c>
      <c r="V128" s="1">
        <v>1.37757761904617E-4</v>
      </c>
      <c r="W128" s="1">
        <v>127</v>
      </c>
      <c r="X128" s="1" t="s">
        <v>1677</v>
      </c>
      <c r="Y128" s="1" t="s">
        <v>1668</v>
      </c>
      <c r="Z128" s="1" t="s">
        <v>1818</v>
      </c>
      <c r="AA128" s="1">
        <v>2.9420117709041899E-3</v>
      </c>
      <c r="AB128" s="1">
        <v>2.0110159933626401E-2</v>
      </c>
      <c r="AC128" s="1">
        <v>1.7168148162722201E-2</v>
      </c>
      <c r="AD128" s="1">
        <v>9.2621529089507104E-2</v>
      </c>
    </row>
    <row r="129" spans="1:30" x14ac:dyDescent="0.3">
      <c r="A129" s="1">
        <v>128</v>
      </c>
      <c r="B129" s="1" t="s">
        <v>1685</v>
      </c>
      <c r="C129" s="1">
        <v>0</v>
      </c>
      <c r="D129" s="1">
        <v>0</v>
      </c>
      <c r="E129" s="1">
        <v>0</v>
      </c>
      <c r="F129" s="7">
        <v>2.6847169999927999E-5</v>
      </c>
      <c r="G129" s="1">
        <v>1.15645066256029E-2</v>
      </c>
      <c r="H129" s="1">
        <v>0</v>
      </c>
      <c r="I129" s="1">
        <v>0</v>
      </c>
      <c r="J129" s="7">
        <v>3.39716415867826E-5</v>
      </c>
      <c r="K129" s="7">
        <v>7.5872739516988995E-5</v>
      </c>
      <c r="L129" s="1">
        <v>5.1408400343411599E-4</v>
      </c>
      <c r="M129" s="1">
        <v>0</v>
      </c>
      <c r="N129" s="1">
        <v>5.2171711341253597E-4</v>
      </c>
      <c r="O129" s="1">
        <v>0</v>
      </c>
      <c r="P129" s="1">
        <v>1.3767596058163799E-4</v>
      </c>
      <c r="Q129" s="1">
        <v>0</v>
      </c>
      <c r="R129" s="1">
        <v>0</v>
      </c>
      <c r="S129" s="1">
        <v>0</v>
      </c>
      <c r="T129" s="7">
        <v>8.9081708405161503E-6</v>
      </c>
      <c r="U129" s="1">
        <v>0</v>
      </c>
      <c r="V129" s="1">
        <v>2.9748244286513702E-2</v>
      </c>
      <c r="W129" s="1">
        <v>128</v>
      </c>
      <c r="X129" s="1" t="s">
        <v>1685</v>
      </c>
      <c r="Y129" s="1" t="s">
        <v>1685</v>
      </c>
      <c r="Z129" s="1" t="s">
        <v>1819</v>
      </c>
      <c r="AA129" s="1">
        <v>2.9748244286513702E-2</v>
      </c>
      <c r="AB129" s="1">
        <v>2.9748244286513702E-2</v>
      </c>
      <c r="AC129" s="1">
        <v>0</v>
      </c>
      <c r="AD129" s="1">
        <v>5.5631230532372199E-2</v>
      </c>
    </row>
    <row r="130" spans="1:30" x14ac:dyDescent="0.3">
      <c r="A130" s="1">
        <v>129</v>
      </c>
      <c r="B130" s="1" t="s">
        <v>1672</v>
      </c>
      <c r="C130" s="1">
        <v>2.29240933725964E-4</v>
      </c>
      <c r="D130" s="1">
        <v>0</v>
      </c>
      <c r="E130" s="1">
        <v>0</v>
      </c>
      <c r="F130" s="1">
        <v>0</v>
      </c>
      <c r="G130" s="1">
        <v>6.0410769366759003E-3</v>
      </c>
      <c r="H130" s="1">
        <v>0</v>
      </c>
      <c r="I130" s="1">
        <v>2.3271494277197501E-2</v>
      </c>
      <c r="J130" s="7">
        <v>5.3668299017936898E-5</v>
      </c>
      <c r="K130" s="7">
        <v>1.4133992409176599E-5</v>
      </c>
      <c r="L130" s="1">
        <v>1.0681164965133899E-3</v>
      </c>
      <c r="M130" s="1">
        <v>8.8142195948240495E-4</v>
      </c>
      <c r="N130" s="1">
        <v>9.0565421870967503E-4</v>
      </c>
      <c r="O130" s="1">
        <v>4.8179686847860402E-4</v>
      </c>
      <c r="P130" s="1">
        <v>0</v>
      </c>
      <c r="Q130" s="1">
        <v>7.9522392543568399E-4</v>
      </c>
      <c r="R130" s="7">
        <v>9.8166623825993305E-6</v>
      </c>
      <c r="S130" s="1">
        <v>0</v>
      </c>
      <c r="T130" s="1">
        <v>0</v>
      </c>
      <c r="U130" s="1">
        <v>0</v>
      </c>
      <c r="V130" s="1">
        <v>2.54346279546704E-2</v>
      </c>
      <c r="W130" s="1">
        <v>129</v>
      </c>
      <c r="X130" s="1" t="s">
        <v>1672</v>
      </c>
      <c r="Y130" s="1" t="s">
        <v>1685</v>
      </c>
      <c r="Z130" s="1" t="s">
        <v>1820</v>
      </c>
      <c r="AA130" s="1">
        <v>2.3271494277197501E-2</v>
      </c>
      <c r="AB130" s="1">
        <v>2.54346279546704E-2</v>
      </c>
      <c r="AC130" s="1">
        <v>2.1631336774729001E-3</v>
      </c>
      <c r="AD130" s="1">
        <v>8.1346980416452205E-2</v>
      </c>
    </row>
    <row r="131" spans="1:30" x14ac:dyDescent="0.3">
      <c r="A131" s="1">
        <v>130</v>
      </c>
      <c r="B131" s="1" t="s">
        <v>1677</v>
      </c>
      <c r="C131" s="1">
        <v>1.8412423181880899E-3</v>
      </c>
      <c r="D131" s="7">
        <v>3.8777525117727403E-5</v>
      </c>
      <c r="E131" s="1">
        <v>4.5233363702328003E-3</v>
      </c>
      <c r="F131" s="1">
        <v>9.7932979091279893E-3</v>
      </c>
      <c r="G131" s="1">
        <v>0</v>
      </c>
      <c r="H131" s="1">
        <v>3.4314438270755199E-4</v>
      </c>
      <c r="I131" s="1">
        <v>1.0606533708031501E-3</v>
      </c>
      <c r="J131" s="1">
        <v>3.9427542449213602E-4</v>
      </c>
      <c r="K131" s="1">
        <v>1.5988947468106099E-2</v>
      </c>
      <c r="L131" s="1">
        <v>6.1290321828959195E-4</v>
      </c>
      <c r="M131" s="7">
        <v>8.7979214114417202E-5</v>
      </c>
      <c r="N131" s="1">
        <v>3.3743461532720698E-3</v>
      </c>
      <c r="O131" s="1">
        <v>0</v>
      </c>
      <c r="P131" s="1">
        <v>4.5080896479846502E-3</v>
      </c>
      <c r="Q131" s="1">
        <v>4.4687982560328099E-3</v>
      </c>
      <c r="R131" s="1">
        <v>1.34831025917549E-3</v>
      </c>
      <c r="S131" s="1">
        <v>1.4905334668188499E-3</v>
      </c>
      <c r="T131" s="7">
        <v>4.4260266999592201E-5</v>
      </c>
      <c r="U131" s="1">
        <v>0</v>
      </c>
      <c r="V131" s="7">
        <v>8.6951381956899799E-5</v>
      </c>
      <c r="W131" s="1">
        <v>130</v>
      </c>
      <c r="X131" s="1" t="s">
        <v>1677</v>
      </c>
      <c r="Y131" s="1" t="s">
        <v>1674</v>
      </c>
      <c r="Z131" s="1" t="s">
        <v>1821</v>
      </c>
      <c r="AA131" s="1">
        <v>3.3743461532720698E-3</v>
      </c>
      <c r="AB131" s="1">
        <v>1.5988947468106099E-2</v>
      </c>
      <c r="AC131" s="1">
        <v>1.2614601314834E-2</v>
      </c>
      <c r="AD131" s="1">
        <v>8.4751689298033603E-2</v>
      </c>
    </row>
    <row r="132" spans="1:30" x14ac:dyDescent="0.3">
      <c r="A132" s="1">
        <v>131</v>
      </c>
      <c r="B132" s="1" t="s">
        <v>1669</v>
      </c>
      <c r="C132" s="1">
        <v>1.4770312267065101E-3</v>
      </c>
      <c r="D132" s="1">
        <v>0</v>
      </c>
      <c r="E132" s="1">
        <v>5.0692037886383304E-3</v>
      </c>
      <c r="F132" s="1">
        <v>9.6833839659239002E-3</v>
      </c>
      <c r="G132" s="1">
        <v>0</v>
      </c>
      <c r="H132" s="1">
        <v>1.14973002984194E-4</v>
      </c>
      <c r="I132" s="1">
        <v>3.8285419004676399E-4</v>
      </c>
      <c r="J132" s="1">
        <v>0</v>
      </c>
      <c r="K132" s="1">
        <v>1.3193002897043201E-2</v>
      </c>
      <c r="L132" s="1">
        <v>4.85301089542714E-4</v>
      </c>
      <c r="M132" s="7">
        <v>4.0263393260040503E-5</v>
      </c>
      <c r="N132" s="1">
        <v>2.7301841864827299E-3</v>
      </c>
      <c r="O132" s="1">
        <v>0</v>
      </c>
      <c r="P132" s="1">
        <v>9.3772023128389607E-3</v>
      </c>
      <c r="Q132" s="1">
        <v>1.4777377174218899E-3</v>
      </c>
      <c r="R132" s="7">
        <v>5.1018559424361E-5</v>
      </c>
      <c r="S132" s="1">
        <v>9.79602973152011E-4</v>
      </c>
      <c r="T132" s="7">
        <v>7.5350026818067395E-5</v>
      </c>
      <c r="U132" s="1">
        <v>0</v>
      </c>
      <c r="V132" s="1">
        <v>0</v>
      </c>
      <c r="W132" s="1">
        <v>131</v>
      </c>
      <c r="X132" s="1" t="s">
        <v>1669</v>
      </c>
      <c r="Y132" s="1" t="s">
        <v>1674</v>
      </c>
      <c r="Z132" s="1" t="s">
        <v>1822</v>
      </c>
      <c r="AA132" s="1">
        <v>9.6833839659239002E-3</v>
      </c>
      <c r="AB132" s="1">
        <v>1.3193002897043201E-2</v>
      </c>
      <c r="AC132" s="1">
        <v>3.5096189311192901E-3</v>
      </c>
      <c r="AD132" s="1">
        <v>7.4815757185710097E-2</v>
      </c>
    </row>
    <row r="133" spans="1:30" x14ac:dyDescent="0.3">
      <c r="A133" s="1">
        <v>132</v>
      </c>
      <c r="B133" s="1" t="s">
        <v>1685</v>
      </c>
      <c r="C133" s="1">
        <v>0</v>
      </c>
      <c r="D133" s="1">
        <v>1.2557378374026499E-4</v>
      </c>
      <c r="E133" s="1">
        <v>0</v>
      </c>
      <c r="F133" s="1">
        <v>0</v>
      </c>
      <c r="G133" s="1">
        <v>1.2589959274633E-2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2.8015313131511698E-4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2.6511428684236501E-2</v>
      </c>
      <c r="W133" s="1">
        <v>132</v>
      </c>
      <c r="X133" s="1" t="s">
        <v>1685</v>
      </c>
      <c r="Y133" s="1" t="s">
        <v>1685</v>
      </c>
      <c r="Z133" s="1" t="s">
        <v>1823</v>
      </c>
      <c r="AA133" s="1">
        <v>2.6511428684236501E-2</v>
      </c>
      <c r="AB133" s="1">
        <v>2.6511428684236501E-2</v>
      </c>
      <c r="AC133" s="1">
        <v>0</v>
      </c>
      <c r="AD133" s="1">
        <v>5.1653540632192699E-2</v>
      </c>
    </row>
    <row r="134" spans="1:30" x14ac:dyDescent="0.3">
      <c r="A134" s="1">
        <v>133</v>
      </c>
      <c r="B134" s="1" t="s">
        <v>1678</v>
      </c>
      <c r="C134" s="7">
        <v>6.39638264885706E-5</v>
      </c>
      <c r="D134" s="1">
        <v>0</v>
      </c>
      <c r="E134" s="1">
        <v>0</v>
      </c>
      <c r="F134" s="1">
        <v>1.0208232148095199E-3</v>
      </c>
      <c r="G134" s="1">
        <v>0</v>
      </c>
      <c r="H134" s="1">
        <v>0</v>
      </c>
      <c r="I134" s="1">
        <v>2.7481838634150699E-4</v>
      </c>
      <c r="J134" s="1">
        <v>0</v>
      </c>
      <c r="K134" s="1">
        <v>1.36693395356613E-3</v>
      </c>
      <c r="L134" s="1">
        <v>0</v>
      </c>
      <c r="M134" s="1">
        <v>0</v>
      </c>
      <c r="N134" s="1">
        <v>0</v>
      </c>
      <c r="O134" s="1">
        <v>4.0931835543876902E-2</v>
      </c>
      <c r="P134" s="1">
        <v>1.3680959203385599E-4</v>
      </c>
      <c r="Q134" s="1">
        <v>1.3129065746999899E-4</v>
      </c>
      <c r="R134" s="1">
        <v>3.5108487734977198E-4</v>
      </c>
      <c r="S134" s="1">
        <v>0</v>
      </c>
      <c r="T134" s="1">
        <v>0</v>
      </c>
      <c r="U134" s="1">
        <v>0</v>
      </c>
      <c r="V134" s="1">
        <v>0</v>
      </c>
      <c r="W134" s="1">
        <v>133</v>
      </c>
      <c r="X134" s="1" t="s">
        <v>1678</v>
      </c>
      <c r="Y134" s="1" t="s">
        <v>1678</v>
      </c>
      <c r="Z134" s="1" t="s">
        <v>1824</v>
      </c>
      <c r="AA134" s="1">
        <v>4.0931835543876902E-2</v>
      </c>
      <c r="AB134" s="1">
        <v>4.0931835543876902E-2</v>
      </c>
      <c r="AC134" s="1">
        <v>0</v>
      </c>
      <c r="AD134" s="1">
        <v>5.1710915547644697E-2</v>
      </c>
    </row>
    <row r="135" spans="1:30" x14ac:dyDescent="0.3">
      <c r="A135" s="1">
        <v>134</v>
      </c>
      <c r="B135" s="1" t="s">
        <v>1682</v>
      </c>
      <c r="C135" s="7">
        <v>9.0060516613056602E-5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1.7484181909485999E-4</v>
      </c>
      <c r="O135" s="1">
        <v>0</v>
      </c>
      <c r="P135" s="1">
        <v>0</v>
      </c>
      <c r="Q135" s="1">
        <v>0</v>
      </c>
      <c r="R135" s="1">
        <v>7.6932905527628704E-4</v>
      </c>
      <c r="S135" s="1">
        <v>4.9776393371616899E-2</v>
      </c>
      <c r="T135" s="1">
        <v>0</v>
      </c>
      <c r="U135" s="1">
        <v>0</v>
      </c>
      <c r="V135" s="1">
        <v>0</v>
      </c>
      <c r="W135" s="1">
        <v>134</v>
      </c>
      <c r="X135" s="1" t="s">
        <v>1682</v>
      </c>
      <c r="Y135" s="1" t="s">
        <v>1682</v>
      </c>
      <c r="Z135" s="1" t="s">
        <v>1825</v>
      </c>
      <c r="AA135" s="1">
        <v>4.9776393371616899E-2</v>
      </c>
      <c r="AB135" s="1">
        <v>4.9776393371616899E-2</v>
      </c>
      <c r="AC135" s="1">
        <v>0</v>
      </c>
      <c r="AD135" s="1">
        <v>5.24771593197461E-2</v>
      </c>
    </row>
    <row r="136" spans="1:30" x14ac:dyDescent="0.3">
      <c r="A136" s="1">
        <v>135</v>
      </c>
      <c r="B136" s="1" t="s">
        <v>1673</v>
      </c>
      <c r="C136" s="7">
        <v>1.8390178425112099E-5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4.37718242843936E-2</v>
      </c>
      <c r="K136" s="1">
        <v>0</v>
      </c>
      <c r="L136" s="1">
        <v>1.1169959565762501E-4</v>
      </c>
      <c r="M136" s="1">
        <v>2.3857102787827201E-3</v>
      </c>
      <c r="N136" s="1">
        <v>0</v>
      </c>
      <c r="O136" s="1">
        <v>0</v>
      </c>
      <c r="P136" s="1">
        <v>0</v>
      </c>
      <c r="Q136" s="7">
        <v>1.9096627689395599E-5</v>
      </c>
      <c r="R136" s="1">
        <v>0</v>
      </c>
      <c r="S136" s="1">
        <v>1.7609748675287E-4</v>
      </c>
      <c r="T136" s="1">
        <v>2.39694814854635E-3</v>
      </c>
      <c r="U136" s="1">
        <v>0</v>
      </c>
      <c r="V136" s="1">
        <v>0</v>
      </c>
      <c r="W136" s="1">
        <v>135</v>
      </c>
      <c r="X136" s="1" t="s">
        <v>1673</v>
      </c>
      <c r="Y136" s="1" t="s">
        <v>1673</v>
      </c>
      <c r="Z136" s="1" t="s">
        <v>1826</v>
      </c>
      <c r="AA136" s="1">
        <v>4.37718242843936E-2</v>
      </c>
      <c r="AB136" s="1">
        <v>4.37718242843936E-2</v>
      </c>
      <c r="AC136" s="1">
        <v>0</v>
      </c>
      <c r="AD136" s="1">
        <v>5.6335521515787398E-2</v>
      </c>
    </row>
    <row r="137" spans="1:30" x14ac:dyDescent="0.3">
      <c r="A137" s="1">
        <v>136</v>
      </c>
      <c r="B137" s="1" t="s">
        <v>1685</v>
      </c>
      <c r="C137" s="1">
        <v>3.0340544424872702E-4</v>
      </c>
      <c r="D137" s="1">
        <v>0</v>
      </c>
      <c r="E137" s="1">
        <v>0</v>
      </c>
      <c r="F137" s="1">
        <v>0</v>
      </c>
      <c r="G137" s="1">
        <v>3.7248041798337902E-3</v>
      </c>
      <c r="H137" s="1">
        <v>0</v>
      </c>
      <c r="I137" s="1">
        <v>2.7933788053258299E-3</v>
      </c>
      <c r="J137" s="1">
        <v>0</v>
      </c>
      <c r="K137" s="1">
        <v>0</v>
      </c>
      <c r="L137" s="1">
        <v>0</v>
      </c>
      <c r="M137" s="1">
        <v>0</v>
      </c>
      <c r="N137" s="7">
        <v>9.23118856603586E-5</v>
      </c>
      <c r="O137" s="7">
        <v>3.4646201858209801E-5</v>
      </c>
      <c r="P137" s="1">
        <v>0</v>
      </c>
      <c r="Q137" s="1">
        <v>0</v>
      </c>
      <c r="R137" s="1">
        <v>8.4619708616546802E-4</v>
      </c>
      <c r="S137" s="1">
        <v>0</v>
      </c>
      <c r="T137" s="1">
        <v>0</v>
      </c>
      <c r="U137" s="1">
        <v>2.29052380192883E-4</v>
      </c>
      <c r="V137" s="1">
        <v>3.2920125190156399E-2</v>
      </c>
      <c r="W137" s="1">
        <v>136</v>
      </c>
      <c r="X137" s="1" t="s">
        <v>1685</v>
      </c>
      <c r="Y137" s="1" t="s">
        <v>1685</v>
      </c>
      <c r="Z137" s="1" t="s">
        <v>1827</v>
      </c>
      <c r="AA137" s="1">
        <v>3.2920125190156399E-2</v>
      </c>
      <c r="AB137" s="1">
        <v>3.2920125190156399E-2</v>
      </c>
      <c r="AC137" s="1">
        <v>0</v>
      </c>
      <c r="AD137" s="1">
        <v>5.3814698334238902E-2</v>
      </c>
    </row>
    <row r="138" spans="1:30" x14ac:dyDescent="0.3">
      <c r="A138" s="1">
        <v>137</v>
      </c>
      <c r="B138" s="1" t="s">
        <v>1672</v>
      </c>
      <c r="C138" s="1">
        <v>0</v>
      </c>
      <c r="D138" s="1">
        <v>0</v>
      </c>
      <c r="E138" s="1">
        <v>0</v>
      </c>
      <c r="F138" s="1">
        <v>0</v>
      </c>
      <c r="G138" s="7">
        <v>1.8310541712090799E-5</v>
      </c>
      <c r="H138" s="1">
        <v>0</v>
      </c>
      <c r="I138" s="1">
        <v>5.8221957854695201E-2</v>
      </c>
      <c r="J138" s="1">
        <v>0</v>
      </c>
      <c r="K138" s="1">
        <v>1.4880946492678101E-4</v>
      </c>
      <c r="L138" s="1">
        <v>0</v>
      </c>
      <c r="M138" s="1">
        <v>0</v>
      </c>
      <c r="N138" s="7">
        <v>3.7956419776319303E-5</v>
      </c>
      <c r="O138" s="1">
        <v>0</v>
      </c>
      <c r="P138" s="7">
        <v>5.1458970848506799E-5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137</v>
      </c>
      <c r="X138" s="1" t="s">
        <v>1672</v>
      </c>
      <c r="Y138" s="1" t="s">
        <v>1672</v>
      </c>
      <c r="Z138" s="1" t="s">
        <v>1828</v>
      </c>
      <c r="AA138" s="1">
        <v>5.8221957854695201E-2</v>
      </c>
      <c r="AB138" s="1">
        <v>5.8221957854695201E-2</v>
      </c>
      <c r="AC138" s="1">
        <v>0</v>
      </c>
      <c r="AD138" s="1">
        <v>5.60662196985569E-2</v>
      </c>
    </row>
    <row r="139" spans="1:30" x14ac:dyDescent="0.3">
      <c r="A139" s="1">
        <v>138</v>
      </c>
      <c r="B139" s="1" t="s">
        <v>1675</v>
      </c>
      <c r="C139" s="7">
        <v>2.1142710430802401E-5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4.1322497169654297E-2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1.4463695999613799E-4</v>
      </c>
      <c r="U139" s="1">
        <v>0</v>
      </c>
      <c r="V139" s="1">
        <v>0</v>
      </c>
      <c r="W139" s="1">
        <v>138</v>
      </c>
      <c r="X139" s="1" t="s">
        <v>1675</v>
      </c>
      <c r="Y139" s="1" t="s">
        <v>1675</v>
      </c>
      <c r="Z139" s="1" t="s">
        <v>1829</v>
      </c>
      <c r="AA139" s="1">
        <v>4.1322497169654297E-2</v>
      </c>
      <c r="AB139" s="1">
        <v>4.1322497169654297E-2</v>
      </c>
      <c r="AC139" s="1">
        <v>0</v>
      </c>
      <c r="AD139" s="1">
        <v>4.4454648635668698E-2</v>
      </c>
    </row>
    <row r="140" spans="1:30" x14ac:dyDescent="0.3">
      <c r="A140" s="1">
        <v>139</v>
      </c>
      <c r="B140" s="1" t="s">
        <v>1680</v>
      </c>
      <c r="C140" s="7">
        <v>3.1248657438696998E-5</v>
      </c>
      <c r="D140" s="1">
        <v>0</v>
      </c>
      <c r="E140" s="1">
        <v>2.8239468483960798E-4</v>
      </c>
      <c r="F140" s="7">
        <v>7.8755582406301098E-5</v>
      </c>
      <c r="G140" s="1">
        <v>0</v>
      </c>
      <c r="H140" s="1">
        <v>0</v>
      </c>
      <c r="I140" s="1">
        <v>0</v>
      </c>
      <c r="J140" s="1">
        <v>3.6360099565337801E-3</v>
      </c>
      <c r="K140" s="1">
        <v>6.3912629600609502E-4</v>
      </c>
      <c r="L140" s="7">
        <v>4.0276757216790699E-5</v>
      </c>
      <c r="M140" s="1">
        <v>0</v>
      </c>
      <c r="N140" s="1">
        <v>0</v>
      </c>
      <c r="O140" s="1">
        <v>0</v>
      </c>
      <c r="P140" s="1">
        <v>7.9327619584634303E-4</v>
      </c>
      <c r="Q140" s="1">
        <v>4.2532202131908899E-2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139</v>
      </c>
      <c r="X140" s="1" t="s">
        <v>1680</v>
      </c>
      <c r="Y140" s="1" t="s">
        <v>1680</v>
      </c>
      <c r="Z140" s="1" t="s">
        <v>1830</v>
      </c>
      <c r="AA140" s="1">
        <v>4.2532202131908899E-2</v>
      </c>
      <c r="AB140" s="1">
        <v>4.2532202131908899E-2</v>
      </c>
      <c r="AC140" s="1">
        <v>0</v>
      </c>
      <c r="AD140" s="1">
        <v>5.6368978077834399E-2</v>
      </c>
    </row>
    <row r="141" spans="1:30" x14ac:dyDescent="0.3">
      <c r="A141" s="1">
        <v>140</v>
      </c>
      <c r="B141" s="1" t="s">
        <v>1674</v>
      </c>
      <c r="C141" s="1">
        <v>1.35003001724808E-3</v>
      </c>
      <c r="D141" s="1">
        <v>1.1168451408007801E-3</v>
      </c>
      <c r="E141" s="1">
        <v>9.9321305384271691E-4</v>
      </c>
      <c r="F141" s="1">
        <v>1.9471361364169701E-3</v>
      </c>
      <c r="G141" s="1">
        <v>2.07919150076165E-4</v>
      </c>
      <c r="H141" s="1">
        <v>0</v>
      </c>
      <c r="I141" s="1">
        <v>1.91841616434232E-3</v>
      </c>
      <c r="J141" s="1">
        <v>0</v>
      </c>
      <c r="K141" s="1">
        <v>1.5809605575249502E-2</v>
      </c>
      <c r="L141" s="1">
        <v>1.08462961007927E-3</v>
      </c>
      <c r="M141" s="1">
        <v>2.4720850406926399E-4</v>
      </c>
      <c r="N141" s="1">
        <v>4.3251844418193703E-3</v>
      </c>
      <c r="O141" s="1">
        <v>0</v>
      </c>
      <c r="P141" s="1">
        <v>3.0494012295059101E-3</v>
      </c>
      <c r="Q141" s="1">
        <v>1.8898113062323001E-3</v>
      </c>
      <c r="R141" s="1">
        <v>3.8346038829157299E-3</v>
      </c>
      <c r="S141" s="1">
        <v>5.1562794322903996E-4</v>
      </c>
      <c r="T141" s="1">
        <v>9.2325474587093401E-4</v>
      </c>
      <c r="U141" s="1">
        <v>1.79148085305329E-4</v>
      </c>
      <c r="V141" s="1">
        <v>2.9487408204994401E-3</v>
      </c>
      <c r="W141" s="1">
        <v>140</v>
      </c>
      <c r="X141" s="1" t="s">
        <v>1674</v>
      </c>
      <c r="Y141" s="1" t="s">
        <v>1674</v>
      </c>
      <c r="Z141" s="1" t="s">
        <v>1831</v>
      </c>
      <c r="AA141" s="1">
        <v>1.5809605575249502E-2</v>
      </c>
      <c r="AB141" s="1">
        <v>1.5809605575249502E-2</v>
      </c>
      <c r="AC141" s="1">
        <v>0</v>
      </c>
      <c r="AD141" s="1">
        <v>7.60395252439581E-2</v>
      </c>
    </row>
    <row r="142" spans="1:30" x14ac:dyDescent="0.3">
      <c r="A142" s="1">
        <v>141</v>
      </c>
      <c r="B142" s="1" t="s">
        <v>1669</v>
      </c>
      <c r="C142" s="1">
        <v>1.5827281509876698E-2</v>
      </c>
      <c r="D142" s="1">
        <v>0</v>
      </c>
      <c r="E142" s="1">
        <v>4.1793659794101901E-3</v>
      </c>
      <c r="F142" s="1">
        <v>1.0726932918424E-2</v>
      </c>
      <c r="G142" s="1">
        <v>1.74082020579623E-3</v>
      </c>
      <c r="H142" s="1">
        <v>0</v>
      </c>
      <c r="I142" s="1">
        <v>5.3222656435722897E-3</v>
      </c>
      <c r="J142" s="1">
        <v>0</v>
      </c>
      <c r="K142" s="1">
        <v>5.1279728187341002E-3</v>
      </c>
      <c r="L142" s="1">
        <v>1.1392859946220801E-4</v>
      </c>
      <c r="M142" s="1">
        <v>6.4327701651214E-4</v>
      </c>
      <c r="N142" s="1">
        <v>2.4289231302072E-4</v>
      </c>
      <c r="O142" s="1">
        <v>0</v>
      </c>
      <c r="P142" s="1">
        <v>8.8239527750972203E-4</v>
      </c>
      <c r="Q142" s="1">
        <v>2.9735234874160802E-3</v>
      </c>
      <c r="R142" s="1">
        <v>1.8307688497781801E-3</v>
      </c>
      <c r="S142" s="1">
        <v>1.15567468774237E-3</v>
      </c>
      <c r="T142" s="1">
        <v>2.6701372024856199E-4</v>
      </c>
      <c r="U142" s="1">
        <v>2.7568515451540901E-3</v>
      </c>
      <c r="V142" s="1">
        <v>3.1729983854949001E-3</v>
      </c>
      <c r="W142" s="1">
        <v>141</v>
      </c>
      <c r="X142" s="1" t="s">
        <v>1669</v>
      </c>
      <c r="Y142" s="1" t="s">
        <v>1666</v>
      </c>
      <c r="Z142" s="1" t="s">
        <v>1832</v>
      </c>
      <c r="AA142" s="1">
        <v>1.0726932918424E-2</v>
      </c>
      <c r="AB142" s="1">
        <v>1.5827281509876698E-2</v>
      </c>
      <c r="AC142" s="1">
        <v>5.1003485914527897E-3</v>
      </c>
      <c r="AD142" s="1">
        <v>9.6961427236193901E-2</v>
      </c>
    </row>
    <row r="143" spans="1:30" x14ac:dyDescent="0.3">
      <c r="A143" s="1">
        <v>142</v>
      </c>
      <c r="B143" s="1" t="s">
        <v>1675</v>
      </c>
      <c r="C143" s="1">
        <v>0</v>
      </c>
      <c r="D143" s="1">
        <v>0</v>
      </c>
      <c r="E143" s="1">
        <v>0</v>
      </c>
      <c r="F143" s="1">
        <v>0</v>
      </c>
      <c r="G143" s="7">
        <v>9.3379437834586296E-5</v>
      </c>
      <c r="H143" s="1">
        <v>0</v>
      </c>
      <c r="I143" s="1">
        <v>0</v>
      </c>
      <c r="J143" s="1">
        <v>1.2168098085422101E-3</v>
      </c>
      <c r="K143" s="1">
        <v>0</v>
      </c>
      <c r="L143" s="1">
        <v>4.0671298156725003E-2</v>
      </c>
      <c r="M143" s="1">
        <v>1.8146858010920601E-4</v>
      </c>
      <c r="N143" s="1">
        <v>0</v>
      </c>
      <c r="O143" s="1">
        <v>0</v>
      </c>
      <c r="P143" s="1">
        <v>0</v>
      </c>
      <c r="Q143" s="1">
        <v>0</v>
      </c>
      <c r="R143" s="1">
        <v>2.67816922304431E-4</v>
      </c>
      <c r="S143" s="1">
        <v>0</v>
      </c>
      <c r="T143" s="7">
        <v>3.6191674138444903E-5</v>
      </c>
      <c r="U143" s="7">
        <v>6.2376614000363997E-6</v>
      </c>
      <c r="V143" s="1">
        <v>0</v>
      </c>
      <c r="W143" s="1">
        <v>142</v>
      </c>
      <c r="X143" s="1" t="s">
        <v>1675</v>
      </c>
      <c r="Y143" s="1" t="s">
        <v>1675</v>
      </c>
      <c r="Z143" s="1" t="s">
        <v>1833</v>
      </c>
      <c r="AA143" s="1">
        <v>4.0671298156725003E-2</v>
      </c>
      <c r="AB143" s="1">
        <v>4.0671298156725003E-2</v>
      </c>
      <c r="AC143" s="1">
        <v>0</v>
      </c>
      <c r="AD143" s="1">
        <v>4.7895813456842101E-2</v>
      </c>
    </row>
    <row r="144" spans="1:30" x14ac:dyDescent="0.3">
      <c r="A144" s="1">
        <v>143</v>
      </c>
      <c r="B144" s="1" t="s">
        <v>1666</v>
      </c>
      <c r="C144" s="1">
        <v>9.61945209421587E-3</v>
      </c>
      <c r="D144" s="1">
        <v>9.7991850390182411E-4</v>
      </c>
      <c r="E144" s="1">
        <v>0</v>
      </c>
      <c r="F144" s="1">
        <v>0</v>
      </c>
      <c r="G144" s="1">
        <v>3.3314282903627998E-4</v>
      </c>
      <c r="H144" s="1">
        <v>6.7953110583938005E-4</v>
      </c>
      <c r="I144" s="1">
        <v>0</v>
      </c>
      <c r="J144" s="1">
        <v>1.0702432405255299E-2</v>
      </c>
      <c r="K144" s="1">
        <v>0</v>
      </c>
      <c r="L144" s="1">
        <v>3.6747107964031698E-3</v>
      </c>
      <c r="M144" s="1">
        <v>3.0698141404197798E-2</v>
      </c>
      <c r="N144" s="1">
        <v>0</v>
      </c>
      <c r="O144" s="1">
        <v>0</v>
      </c>
      <c r="P144" s="1">
        <v>7.2633012962785095E-4</v>
      </c>
      <c r="Q144" s="1">
        <v>0</v>
      </c>
      <c r="R144" s="1">
        <v>1.1528332150479E-4</v>
      </c>
      <c r="S144" s="1">
        <v>5.3151285053022897E-4</v>
      </c>
      <c r="T144" s="1">
        <v>2.63382643171235E-3</v>
      </c>
      <c r="U144" s="1">
        <v>0</v>
      </c>
      <c r="V144" s="1">
        <v>0</v>
      </c>
      <c r="W144" s="1">
        <v>143</v>
      </c>
      <c r="X144" s="1" t="s">
        <v>1666</v>
      </c>
      <c r="Y144" s="1" t="s">
        <v>1676</v>
      </c>
      <c r="Z144" s="1" t="s">
        <v>1834</v>
      </c>
      <c r="AA144" s="1">
        <v>9.61945209421587E-3</v>
      </c>
      <c r="AB144" s="1">
        <v>3.0698141404197798E-2</v>
      </c>
      <c r="AC144" s="1">
        <v>2.1078689309981899E-2</v>
      </c>
      <c r="AD144" s="1">
        <v>8.7167668621797798E-2</v>
      </c>
    </row>
    <row r="145" spans="1:30" x14ac:dyDescent="0.3">
      <c r="A145" s="1">
        <v>144</v>
      </c>
      <c r="B145" s="1" t="s">
        <v>1668</v>
      </c>
      <c r="C145" s="7">
        <v>1.23172487510299E-5</v>
      </c>
      <c r="D145" s="1">
        <v>0</v>
      </c>
      <c r="E145" s="1">
        <v>6.6377684859426399E-3</v>
      </c>
      <c r="F145" s="1">
        <v>1.0402233694313799E-2</v>
      </c>
      <c r="G145" s="7">
        <v>7.1687641889424093E-5</v>
      </c>
      <c r="H145" s="1">
        <v>0</v>
      </c>
      <c r="I145" s="1">
        <v>1.7924396286958699E-3</v>
      </c>
      <c r="J145" s="1">
        <v>0</v>
      </c>
      <c r="K145" s="1">
        <v>3.5201638370120302E-3</v>
      </c>
      <c r="L145" s="1">
        <v>2.0429422890072099E-4</v>
      </c>
      <c r="M145" s="1">
        <v>0</v>
      </c>
      <c r="N145" s="1">
        <v>4.6781113146271E-3</v>
      </c>
      <c r="O145" s="1">
        <v>3.4941721151396501E-4</v>
      </c>
      <c r="P145" s="1">
        <v>1.02749785477208E-3</v>
      </c>
      <c r="Q145" s="1">
        <v>2.35717432479049E-4</v>
      </c>
      <c r="R145" s="1">
        <v>3.2133312503793301E-4</v>
      </c>
      <c r="S145" s="1">
        <v>9.5842446652923095E-3</v>
      </c>
      <c r="T145" s="1">
        <v>1.66819303116805E-4</v>
      </c>
      <c r="U145" s="1">
        <v>0</v>
      </c>
      <c r="V145" s="1">
        <v>1.3874904659165501E-4</v>
      </c>
      <c r="W145" s="1">
        <v>144</v>
      </c>
      <c r="X145" s="1" t="s">
        <v>1668</v>
      </c>
      <c r="Y145" s="1" t="s">
        <v>1669</v>
      </c>
      <c r="Z145" s="1" t="s">
        <v>1835</v>
      </c>
      <c r="AA145" s="1">
        <v>6.6377684859426399E-3</v>
      </c>
      <c r="AB145" s="1">
        <v>1.0402233694313799E-2</v>
      </c>
      <c r="AC145" s="1">
        <v>3.7644652083712198E-3</v>
      </c>
      <c r="AD145" s="1">
        <v>6.7193101638122199E-2</v>
      </c>
    </row>
    <row r="146" spans="1:30" x14ac:dyDescent="0.3">
      <c r="A146" s="1">
        <v>145</v>
      </c>
      <c r="B146" s="1" t="s">
        <v>1681</v>
      </c>
      <c r="C146" s="1">
        <v>1.7103407031451301E-3</v>
      </c>
      <c r="D146" s="1">
        <v>2.09990612917706E-4</v>
      </c>
      <c r="E146" s="1">
        <v>8.4840252702673008E-3</v>
      </c>
      <c r="F146" s="1">
        <v>9.9202516079732392E-3</v>
      </c>
      <c r="G146" s="1">
        <v>0</v>
      </c>
      <c r="H146" s="1">
        <v>1.26273632869782E-3</v>
      </c>
      <c r="I146" s="1">
        <v>2.3054423695815498E-3</v>
      </c>
      <c r="J146" s="1">
        <v>2.9426738406837299E-4</v>
      </c>
      <c r="K146" s="1">
        <v>2.6638619034541101E-3</v>
      </c>
      <c r="L146" s="1">
        <v>0</v>
      </c>
      <c r="M146" s="1">
        <v>0</v>
      </c>
      <c r="N146" s="1">
        <v>9.7767131877780408E-3</v>
      </c>
      <c r="O146" s="1">
        <v>5.9644655171738796E-4</v>
      </c>
      <c r="P146" s="1">
        <v>2.53502563276922E-3</v>
      </c>
      <c r="Q146" s="7">
        <v>6.1978838630104199E-5</v>
      </c>
      <c r="R146" s="1">
        <v>1.62957835880349E-2</v>
      </c>
      <c r="S146" s="1">
        <v>6.46001212251914E-3</v>
      </c>
      <c r="T146" s="7">
        <v>1.73366127225645E-5</v>
      </c>
      <c r="U146" s="1">
        <v>0</v>
      </c>
      <c r="V146" s="1">
        <v>0</v>
      </c>
      <c r="W146" s="1">
        <v>145</v>
      </c>
      <c r="X146" s="1" t="s">
        <v>1681</v>
      </c>
      <c r="Y146" s="1" t="s">
        <v>1681</v>
      </c>
      <c r="Z146" s="1" t="s">
        <v>1836</v>
      </c>
      <c r="AA146" s="1">
        <v>1.62957835880349E-2</v>
      </c>
      <c r="AB146" s="1">
        <v>1.62957835880349E-2</v>
      </c>
      <c r="AC146" s="1">
        <v>0</v>
      </c>
      <c r="AD146" s="1">
        <v>0.101741960873445</v>
      </c>
    </row>
    <row r="147" spans="1:30" x14ac:dyDescent="0.3">
      <c r="A147" s="1">
        <v>146</v>
      </c>
      <c r="B147" s="1" t="s">
        <v>1682</v>
      </c>
      <c r="C147" s="1">
        <v>7.6482779395478802E-4</v>
      </c>
      <c r="D147" s="7">
        <v>6.4360934983954694E-5</v>
      </c>
      <c r="E147" s="1">
        <v>9.3140754026343406E-3</v>
      </c>
      <c r="F147" s="1">
        <v>3.65375394715958E-3</v>
      </c>
      <c r="G147" s="1">
        <v>0</v>
      </c>
      <c r="H147" s="1">
        <v>2.3455390826797899E-3</v>
      </c>
      <c r="I147" s="1">
        <v>1.0463087080575099E-3</v>
      </c>
      <c r="J147" s="1">
        <v>0</v>
      </c>
      <c r="K147" s="1">
        <v>5.5349187725462299E-3</v>
      </c>
      <c r="L147" s="1">
        <v>0</v>
      </c>
      <c r="M147" s="1">
        <v>0</v>
      </c>
      <c r="N147" s="1">
        <v>4.9761004548618502E-3</v>
      </c>
      <c r="O147" s="1">
        <v>4.4961131654682402E-3</v>
      </c>
      <c r="P147" s="1">
        <v>1.3486067134023099E-3</v>
      </c>
      <c r="Q147" s="1">
        <v>3.06164707075564E-4</v>
      </c>
      <c r="R147" s="1">
        <v>1.67150605058031E-3</v>
      </c>
      <c r="S147" s="1">
        <v>3.8486663507871699E-3</v>
      </c>
      <c r="T147" s="1">
        <v>0</v>
      </c>
      <c r="U147" s="1">
        <v>0</v>
      </c>
      <c r="V147" s="1">
        <v>0</v>
      </c>
      <c r="W147" s="1">
        <v>146</v>
      </c>
      <c r="X147" s="1" t="s">
        <v>1682</v>
      </c>
      <c r="Y147" s="1" t="s">
        <v>1668</v>
      </c>
      <c r="Z147" s="1" t="s">
        <v>1837</v>
      </c>
      <c r="AA147" s="1">
        <v>3.8486663507871699E-3</v>
      </c>
      <c r="AB147" s="1">
        <v>9.3140754026343406E-3</v>
      </c>
      <c r="AC147" s="1">
        <v>5.4654090518471699E-3</v>
      </c>
      <c r="AD147" s="1">
        <v>7.1595093929640294E-2</v>
      </c>
    </row>
    <row r="148" spans="1:30" x14ac:dyDescent="0.3">
      <c r="A148" s="1">
        <v>147</v>
      </c>
      <c r="B148" s="1" t="s">
        <v>1679</v>
      </c>
      <c r="C148" s="1">
        <v>1.08296677097658E-3</v>
      </c>
      <c r="D148" s="7">
        <v>2.6834357886276899E-5</v>
      </c>
      <c r="E148" s="1">
        <v>2.8188646636106902E-3</v>
      </c>
      <c r="F148" s="1">
        <v>2.0651632948105798E-2</v>
      </c>
      <c r="G148" s="1">
        <v>0</v>
      </c>
      <c r="H148" s="1">
        <v>1.50768393889982E-3</v>
      </c>
      <c r="I148" s="1">
        <v>1.44342682542759E-3</v>
      </c>
      <c r="J148" s="7">
        <v>3.75828637099671E-5</v>
      </c>
      <c r="K148" s="1">
        <v>1.06532959072256E-2</v>
      </c>
      <c r="L148" s="1">
        <v>0</v>
      </c>
      <c r="M148" s="1">
        <v>0</v>
      </c>
      <c r="N148" s="1">
        <v>6.4676513702339197E-4</v>
      </c>
      <c r="O148" s="1">
        <v>4.2366152506255402E-4</v>
      </c>
      <c r="P148" s="1">
        <v>3.4274047675919399E-3</v>
      </c>
      <c r="Q148" s="1">
        <v>6.74517985518263E-3</v>
      </c>
      <c r="R148" s="1">
        <v>4.3772948430186396E-3</v>
      </c>
      <c r="S148" s="1">
        <v>7.3577981650117601E-4</v>
      </c>
      <c r="T148" s="1">
        <v>1.0850300749693899E-3</v>
      </c>
      <c r="U148" s="1">
        <v>0</v>
      </c>
      <c r="V148" s="1">
        <v>0</v>
      </c>
      <c r="W148" s="1">
        <v>147</v>
      </c>
      <c r="X148" s="1" t="s">
        <v>1679</v>
      </c>
      <c r="Y148" s="1" t="s">
        <v>1669</v>
      </c>
      <c r="Z148" s="1" t="s">
        <v>1838</v>
      </c>
      <c r="AA148" s="1">
        <v>3.4274047675919399E-3</v>
      </c>
      <c r="AB148" s="1">
        <v>2.0651632948105798E-2</v>
      </c>
      <c r="AC148" s="1">
        <v>1.72242281805138E-2</v>
      </c>
      <c r="AD148" s="1">
        <v>9.0149190139959395E-2</v>
      </c>
    </row>
    <row r="149" spans="1:30" x14ac:dyDescent="0.3">
      <c r="A149" s="1">
        <v>148</v>
      </c>
      <c r="B149" s="1" t="s">
        <v>1674</v>
      </c>
      <c r="C149" s="1">
        <v>2.1791669419104001E-3</v>
      </c>
      <c r="D149" s="1">
        <v>0</v>
      </c>
      <c r="E149" s="1">
        <v>1.77142979341682E-4</v>
      </c>
      <c r="F149" s="1">
        <v>1.34074536440837E-3</v>
      </c>
      <c r="G149" s="1">
        <v>0</v>
      </c>
      <c r="H149" s="1">
        <v>0</v>
      </c>
      <c r="I149" s="1">
        <v>0</v>
      </c>
      <c r="J149" s="1">
        <v>4.7301328237812202E-4</v>
      </c>
      <c r="K149" s="1">
        <v>1.86409854391545E-2</v>
      </c>
      <c r="L149" s="1">
        <v>0</v>
      </c>
      <c r="M149" s="1">
        <v>1.4157220128172701E-4</v>
      </c>
      <c r="N149" s="1">
        <v>4.7397984565657002E-4</v>
      </c>
      <c r="O149" s="1">
        <v>5.0166927332250697E-3</v>
      </c>
      <c r="P149" s="1">
        <v>7.8471019825866704E-3</v>
      </c>
      <c r="Q149" s="1">
        <v>1.5873113672670699E-3</v>
      </c>
      <c r="R149" s="1">
        <v>8.8029610088504102E-4</v>
      </c>
      <c r="S149" s="1">
        <v>2.39208838663762E-3</v>
      </c>
      <c r="T149" s="1">
        <v>5.1847389138313103E-4</v>
      </c>
      <c r="U149" s="1">
        <v>0</v>
      </c>
      <c r="V149" s="1">
        <v>1.5604220629943699E-4</v>
      </c>
      <c r="W149" s="1">
        <v>148</v>
      </c>
      <c r="X149" s="1" t="s">
        <v>1674</v>
      </c>
      <c r="Y149" s="1" t="s">
        <v>1674</v>
      </c>
      <c r="Z149" s="1" t="s">
        <v>1839</v>
      </c>
      <c r="AA149" s="1">
        <v>1.86409854391545E-2</v>
      </c>
      <c r="AB149" s="1">
        <v>1.86409854391545E-2</v>
      </c>
      <c r="AC149" s="1">
        <v>0</v>
      </c>
      <c r="AD149" s="1">
        <v>6.9181527397482706E-2</v>
      </c>
    </row>
    <row r="150" spans="1:30" x14ac:dyDescent="0.3">
      <c r="A150" s="1">
        <v>149</v>
      </c>
      <c r="B150" s="1" t="s">
        <v>1666</v>
      </c>
      <c r="C150" s="1">
        <v>1.1977994563296301E-2</v>
      </c>
      <c r="D150" s="1">
        <v>0</v>
      </c>
      <c r="E150" s="1">
        <v>8.3215655725809299E-4</v>
      </c>
      <c r="F150" s="1">
        <v>1.0623773711261799E-3</v>
      </c>
      <c r="G150" s="1">
        <v>1.43016859146102E-2</v>
      </c>
      <c r="H150" s="1">
        <v>1.4435199323678099E-4</v>
      </c>
      <c r="I150" s="1">
        <v>8.9167868901846598E-3</v>
      </c>
      <c r="J150" s="1">
        <v>2.38840457702127E-4</v>
      </c>
      <c r="K150" s="1">
        <v>3.4019567501806201E-3</v>
      </c>
      <c r="L150" s="7">
        <v>2.1629871874497599E-5</v>
      </c>
      <c r="M150" s="7">
        <v>5.7426345304971101E-5</v>
      </c>
      <c r="N150" s="1">
        <v>2.3931834667315701E-4</v>
      </c>
      <c r="O150" s="1">
        <v>1.8666369506488401E-3</v>
      </c>
      <c r="P150" s="1">
        <v>4.94575378545607E-4</v>
      </c>
      <c r="Q150" s="1">
        <v>1.4930576720420599E-3</v>
      </c>
      <c r="R150" s="1">
        <v>9.8202621213410693E-4</v>
      </c>
      <c r="S150" s="1">
        <v>5.2003464248481204E-4</v>
      </c>
      <c r="T150" s="1">
        <v>1.4980398116080499E-3</v>
      </c>
      <c r="U150" s="1">
        <v>0</v>
      </c>
      <c r="V150" s="1">
        <v>8.3803448309664101E-4</v>
      </c>
      <c r="W150" s="1">
        <v>149</v>
      </c>
      <c r="X150" s="1" t="s">
        <v>1666</v>
      </c>
      <c r="Y150" s="1" t="s">
        <v>1670</v>
      </c>
      <c r="Z150" s="1" t="s">
        <v>1840</v>
      </c>
      <c r="AA150" s="1">
        <v>1.1977994563296301E-2</v>
      </c>
      <c r="AB150" s="1">
        <v>1.43016859146102E-2</v>
      </c>
      <c r="AC150" s="1">
        <v>2.3236913513139598E-3</v>
      </c>
      <c r="AD150" s="1">
        <v>8.2123070282881502E-2</v>
      </c>
    </row>
    <row r="151" spans="1:30" x14ac:dyDescent="0.3">
      <c r="A151" s="1">
        <v>150</v>
      </c>
      <c r="B151" s="1" t="s">
        <v>1668</v>
      </c>
      <c r="C151" s="1">
        <v>0</v>
      </c>
      <c r="D151" s="1">
        <v>0</v>
      </c>
      <c r="E151" s="1">
        <v>5.0366875324290898E-2</v>
      </c>
      <c r="F151" s="1">
        <v>6.6431154938705105E-4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7">
        <v>6.4445944348928507E-5</v>
      </c>
      <c r="O151" s="1">
        <v>0</v>
      </c>
      <c r="P151" s="1">
        <v>0</v>
      </c>
      <c r="Q151" s="1">
        <v>2.01882392657732E-4</v>
      </c>
      <c r="R151" s="1">
        <v>0</v>
      </c>
      <c r="S151" s="1">
        <v>0</v>
      </c>
      <c r="T151" s="1">
        <v>0</v>
      </c>
      <c r="U151" s="1">
        <v>0</v>
      </c>
      <c r="V151" s="1">
        <v>2.9230267681759398E-4</v>
      </c>
      <c r="W151" s="1">
        <v>150</v>
      </c>
      <c r="X151" s="1" t="s">
        <v>1668</v>
      </c>
      <c r="Y151" s="1" t="s">
        <v>1668</v>
      </c>
      <c r="Z151" s="1" t="s">
        <v>1841</v>
      </c>
      <c r="AA151" s="1">
        <v>5.0366875324290898E-2</v>
      </c>
      <c r="AB151" s="1">
        <v>5.0366875324290898E-2</v>
      </c>
      <c r="AC151" s="1">
        <v>0</v>
      </c>
      <c r="AD151" s="1">
        <v>5.3441425888088E-2</v>
      </c>
    </row>
    <row r="152" spans="1:30" x14ac:dyDescent="0.3">
      <c r="A152" s="1">
        <v>151</v>
      </c>
      <c r="B152" s="1" t="s">
        <v>1673</v>
      </c>
      <c r="C152" s="1">
        <v>4.15880728108606E-4</v>
      </c>
      <c r="D152" s="1">
        <v>0</v>
      </c>
      <c r="E152" s="1">
        <v>0</v>
      </c>
      <c r="F152" s="1">
        <v>0</v>
      </c>
      <c r="G152" s="7">
        <v>8.0446885803736997E-5</v>
      </c>
      <c r="H152" s="1">
        <v>0</v>
      </c>
      <c r="I152" s="1">
        <v>0</v>
      </c>
      <c r="J152" s="1">
        <v>1.6477920367839301E-2</v>
      </c>
      <c r="K152" s="1">
        <v>0</v>
      </c>
      <c r="L152" s="1">
        <v>9.7693475353882297E-3</v>
      </c>
      <c r="M152" s="1">
        <v>0</v>
      </c>
      <c r="N152" s="1">
        <v>0</v>
      </c>
      <c r="O152" s="1">
        <v>2.85016767850785E-3</v>
      </c>
      <c r="P152" s="1">
        <v>0</v>
      </c>
      <c r="Q152" s="1">
        <v>0</v>
      </c>
      <c r="R152" s="1">
        <v>1.00047770449969E-4</v>
      </c>
      <c r="S152" s="1">
        <v>0</v>
      </c>
      <c r="T152" s="1">
        <v>4.1532589447389502E-3</v>
      </c>
      <c r="U152" s="1">
        <v>0</v>
      </c>
      <c r="V152" s="1">
        <v>0</v>
      </c>
      <c r="W152" s="1">
        <v>151</v>
      </c>
      <c r="X152" s="1" t="s">
        <v>1673</v>
      </c>
      <c r="Y152" s="1" t="s">
        <v>1673</v>
      </c>
      <c r="Z152" s="1" t="s">
        <v>1842</v>
      </c>
      <c r="AA152" s="1">
        <v>1.6477920367839301E-2</v>
      </c>
      <c r="AB152" s="1">
        <v>1.6477920367839301E-2</v>
      </c>
      <c r="AC152" s="1">
        <v>0</v>
      </c>
      <c r="AD152" s="1">
        <v>5.2497329622795998E-2</v>
      </c>
    </row>
    <row r="153" spans="1:30" x14ac:dyDescent="0.3">
      <c r="A153" s="1">
        <v>152</v>
      </c>
      <c r="B153" s="1" t="s">
        <v>1680</v>
      </c>
      <c r="C153" s="1">
        <v>0</v>
      </c>
      <c r="D153" s="1">
        <v>0</v>
      </c>
      <c r="E153" s="1">
        <v>0</v>
      </c>
      <c r="F153" s="1">
        <v>5.2581432978239095E-4</v>
      </c>
      <c r="G153" s="1">
        <v>0</v>
      </c>
      <c r="H153" s="1">
        <v>0</v>
      </c>
      <c r="I153" s="1">
        <v>0</v>
      </c>
      <c r="J153" s="1">
        <v>0</v>
      </c>
      <c r="K153" s="7">
        <v>7.0622726071440902E-5</v>
      </c>
      <c r="L153" s="1">
        <v>0</v>
      </c>
      <c r="M153" s="1">
        <v>0</v>
      </c>
      <c r="N153" s="1">
        <v>0</v>
      </c>
      <c r="O153" s="1">
        <v>0</v>
      </c>
      <c r="P153" s="7">
        <v>1.88873160860289E-5</v>
      </c>
      <c r="Q153" s="1">
        <v>3.6746384076736499E-2</v>
      </c>
      <c r="R153" s="7">
        <v>2.4067195892644901E-5</v>
      </c>
      <c r="S153" s="1">
        <v>0</v>
      </c>
      <c r="T153" s="1">
        <v>0</v>
      </c>
      <c r="U153" s="1">
        <v>0</v>
      </c>
      <c r="V153" s="1">
        <v>0</v>
      </c>
      <c r="W153" s="1">
        <v>152</v>
      </c>
      <c r="X153" s="1" t="s">
        <v>1680</v>
      </c>
      <c r="Y153" s="1" t="s">
        <v>1680</v>
      </c>
      <c r="Z153" s="1" t="s">
        <v>1843</v>
      </c>
      <c r="AA153" s="1">
        <v>3.6746384076736499E-2</v>
      </c>
      <c r="AB153" s="1">
        <v>3.6746384076736499E-2</v>
      </c>
      <c r="AC153" s="1">
        <v>0</v>
      </c>
      <c r="AD153" s="1">
        <v>4.22288063734573E-2</v>
      </c>
    </row>
    <row r="154" spans="1:30" x14ac:dyDescent="0.3">
      <c r="A154" s="1">
        <v>153</v>
      </c>
      <c r="B154" s="1" t="s">
        <v>1675</v>
      </c>
      <c r="C154" s="1">
        <v>5.72205569158095E-4</v>
      </c>
      <c r="D154" s="1">
        <v>0</v>
      </c>
      <c r="E154" s="1">
        <v>0</v>
      </c>
      <c r="F154" s="1">
        <v>1.12257179300913E-2</v>
      </c>
      <c r="G154" s="1">
        <v>5.9515158101405602E-4</v>
      </c>
      <c r="H154" s="1">
        <v>0</v>
      </c>
      <c r="I154" s="1">
        <v>0</v>
      </c>
      <c r="J154" s="1">
        <v>2.2590966038298199E-4</v>
      </c>
      <c r="K154" s="1">
        <v>9.8638054752448107E-4</v>
      </c>
      <c r="L154" s="1">
        <v>1.8532931567360598E-2</v>
      </c>
      <c r="M154" s="1">
        <v>1.9855523947512901E-3</v>
      </c>
      <c r="N154" s="1">
        <v>0</v>
      </c>
      <c r="O154" s="1">
        <v>0</v>
      </c>
      <c r="P154" s="1">
        <v>0</v>
      </c>
      <c r="Q154" s="1">
        <v>0</v>
      </c>
      <c r="R154" s="7">
        <v>1.8254326712343599E-5</v>
      </c>
      <c r="S154" s="1">
        <v>0</v>
      </c>
      <c r="T154" s="1">
        <v>0</v>
      </c>
      <c r="U154" s="1">
        <v>0</v>
      </c>
      <c r="V154" s="1">
        <v>1.96132338198206E-4</v>
      </c>
      <c r="W154" s="1">
        <v>153</v>
      </c>
      <c r="X154" s="1" t="s">
        <v>1675</v>
      </c>
      <c r="Y154" s="1" t="s">
        <v>1675</v>
      </c>
      <c r="Z154" s="1" t="s">
        <v>1844</v>
      </c>
      <c r="AA154" s="1">
        <v>1.8532931567360598E-2</v>
      </c>
      <c r="AB154" s="1">
        <v>1.8532931567360598E-2</v>
      </c>
      <c r="AC154" s="1">
        <v>0</v>
      </c>
      <c r="AD154" s="1">
        <v>5.2058983178423703E-2</v>
      </c>
    </row>
    <row r="155" spans="1:30" x14ac:dyDescent="0.3">
      <c r="A155" s="1">
        <v>154</v>
      </c>
      <c r="B155" s="1" t="s">
        <v>1683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2.0781155978659201E-2</v>
      </c>
      <c r="K155" s="1">
        <v>0</v>
      </c>
      <c r="L155" s="1">
        <v>4.0684727540018202E-3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7">
        <v>9.8785586869768599E-5</v>
      </c>
      <c r="T155" s="1">
        <v>2.2427997547321599E-2</v>
      </c>
      <c r="U155" s="1">
        <v>0</v>
      </c>
      <c r="V155" s="1">
        <v>7.2860022544125804E-4</v>
      </c>
      <c r="W155" s="1">
        <v>154</v>
      </c>
      <c r="X155" s="1" t="s">
        <v>1683</v>
      </c>
      <c r="Y155" s="1" t="s">
        <v>1683</v>
      </c>
      <c r="Z155" s="1" t="s">
        <v>1845</v>
      </c>
      <c r="AA155" s="1">
        <v>2.2427997547321599E-2</v>
      </c>
      <c r="AB155" s="1">
        <v>2.2427997547321599E-2</v>
      </c>
      <c r="AC155" s="1">
        <v>0</v>
      </c>
      <c r="AD155" s="1">
        <v>6.4838517133864404E-2</v>
      </c>
    </row>
    <row r="156" spans="1:30" x14ac:dyDescent="0.3">
      <c r="A156" s="1">
        <v>155</v>
      </c>
      <c r="B156" s="1" t="s">
        <v>1685</v>
      </c>
      <c r="C156" s="7">
        <v>5.2136750306805202E-5</v>
      </c>
      <c r="D156" s="1">
        <v>0</v>
      </c>
      <c r="E156" s="1">
        <v>0</v>
      </c>
      <c r="F156" s="1">
        <v>0</v>
      </c>
      <c r="G156" s="1">
        <v>3.9417014409888398E-3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2.21468441380877E-2</v>
      </c>
      <c r="W156" s="1">
        <v>155</v>
      </c>
      <c r="X156" s="1" t="s">
        <v>1685</v>
      </c>
      <c r="Y156" s="1" t="s">
        <v>1685</v>
      </c>
      <c r="Z156" s="1" t="s">
        <v>1846</v>
      </c>
      <c r="AA156" s="1">
        <v>2.21468441380877E-2</v>
      </c>
      <c r="AB156" s="1">
        <v>2.21468441380877E-2</v>
      </c>
      <c r="AC156" s="1">
        <v>0</v>
      </c>
      <c r="AD156" s="1">
        <v>3.5622938628412197E-2</v>
      </c>
    </row>
    <row r="157" spans="1:30" x14ac:dyDescent="0.3">
      <c r="A157" s="1">
        <v>156</v>
      </c>
      <c r="B157" s="1" t="s">
        <v>1675</v>
      </c>
      <c r="C157" s="1">
        <v>0</v>
      </c>
      <c r="D157" s="1">
        <v>0</v>
      </c>
      <c r="E157" s="1">
        <v>0</v>
      </c>
      <c r="F157" s="7">
        <v>4.8807416354221101E-5</v>
      </c>
      <c r="G157" s="1">
        <v>2.9278151039009899E-4</v>
      </c>
      <c r="H157" s="1">
        <v>0</v>
      </c>
      <c r="I157" s="1">
        <v>0</v>
      </c>
      <c r="J157" s="1">
        <v>1.01172324874545E-3</v>
      </c>
      <c r="K157" s="1">
        <v>0</v>
      </c>
      <c r="L157" s="1">
        <v>2.44084619466211E-2</v>
      </c>
      <c r="M157" s="1">
        <v>4.5787273831860402E-4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7">
        <v>1.8448960315733099E-5</v>
      </c>
      <c r="T157" s="1">
        <v>2.1761831045919E-4</v>
      </c>
      <c r="U157" s="1">
        <v>1.13075995202868E-4</v>
      </c>
      <c r="V157" s="1">
        <v>1.84738967920901E-4</v>
      </c>
      <c r="W157" s="1">
        <v>156</v>
      </c>
      <c r="X157" s="1" t="s">
        <v>1675</v>
      </c>
      <c r="Y157" s="1" t="s">
        <v>1675</v>
      </c>
      <c r="Z157" s="1" t="s">
        <v>1847</v>
      </c>
      <c r="AA157" s="1">
        <v>2.44084619466211E-2</v>
      </c>
      <c r="AB157" s="1">
        <v>2.44084619466211E-2</v>
      </c>
      <c r="AC157" s="1">
        <v>0</v>
      </c>
      <c r="AD157" s="1">
        <v>3.6265058750297001E-2</v>
      </c>
    </row>
    <row r="158" spans="1:30" x14ac:dyDescent="0.3">
      <c r="A158" s="1">
        <v>157</v>
      </c>
      <c r="B158" s="1" t="s">
        <v>1666</v>
      </c>
      <c r="C158" s="1">
        <v>2.2867157144133701E-2</v>
      </c>
      <c r="D158" s="1">
        <v>0</v>
      </c>
      <c r="E158" s="1">
        <v>0</v>
      </c>
      <c r="F158" s="1">
        <v>0</v>
      </c>
      <c r="G158" s="1">
        <v>0</v>
      </c>
      <c r="H158" s="1">
        <v>1.7507780042971401E-4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7">
        <v>3.4093743137131503E-5</v>
      </c>
      <c r="S158" s="1">
        <v>1.21344335522404E-4</v>
      </c>
      <c r="T158" s="1">
        <v>1.06664022359608E-4</v>
      </c>
      <c r="U158" s="1">
        <v>0</v>
      </c>
      <c r="V158" s="1">
        <v>0</v>
      </c>
      <c r="W158" s="1">
        <v>157</v>
      </c>
      <c r="X158" s="1" t="s">
        <v>1666</v>
      </c>
      <c r="Y158" s="1" t="s">
        <v>1666</v>
      </c>
      <c r="Z158" s="1" t="s">
        <v>1848</v>
      </c>
      <c r="AA158" s="1">
        <v>2.2867157144133701E-2</v>
      </c>
      <c r="AB158" s="1">
        <v>2.2867157144133701E-2</v>
      </c>
      <c r="AC158" s="1">
        <v>0</v>
      </c>
      <c r="AD158" s="1">
        <v>3.01522927597031E-2</v>
      </c>
    </row>
    <row r="159" spans="1:30" x14ac:dyDescent="0.3">
      <c r="A159" s="1">
        <v>158</v>
      </c>
      <c r="B159" s="1" t="s">
        <v>1673</v>
      </c>
      <c r="C159" s="1">
        <v>6.7124523734374405E-4</v>
      </c>
      <c r="D159" s="1">
        <v>1.95549825679043E-3</v>
      </c>
      <c r="E159" s="1">
        <v>0</v>
      </c>
      <c r="F159" s="1">
        <v>0</v>
      </c>
      <c r="G159" s="1">
        <v>2.1633864111725702E-3</v>
      </c>
      <c r="H159" s="1">
        <v>0</v>
      </c>
      <c r="I159" s="1">
        <v>0</v>
      </c>
      <c r="J159" s="1">
        <v>1.1789454170944199E-2</v>
      </c>
      <c r="K159" s="1">
        <v>0</v>
      </c>
      <c r="L159" s="1">
        <v>1.08369660620288E-2</v>
      </c>
      <c r="M159" s="1">
        <v>1.57003404969695E-3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6.3854298899111896E-3</v>
      </c>
      <c r="U159" s="1">
        <v>0</v>
      </c>
      <c r="V159" s="1">
        <v>0</v>
      </c>
      <c r="W159" s="1">
        <v>158</v>
      </c>
      <c r="X159" s="1" t="s">
        <v>1673</v>
      </c>
      <c r="Y159" s="1" t="s">
        <v>1673</v>
      </c>
      <c r="Z159" s="1" t="s">
        <v>1849</v>
      </c>
      <c r="AA159" s="1">
        <v>1.1789454170944199E-2</v>
      </c>
      <c r="AB159" s="1">
        <v>1.1789454170944199E-2</v>
      </c>
      <c r="AC159" s="1">
        <v>0</v>
      </c>
      <c r="AD159" s="1">
        <v>5.8139331886517598E-2</v>
      </c>
    </row>
    <row r="160" spans="1:30" x14ac:dyDescent="0.3">
      <c r="A160" s="1">
        <v>159</v>
      </c>
      <c r="B160" s="1" t="s">
        <v>1666</v>
      </c>
      <c r="C160" s="1">
        <v>2.8755388015737002E-3</v>
      </c>
      <c r="D160" s="1">
        <v>0</v>
      </c>
      <c r="E160" s="1">
        <v>0</v>
      </c>
      <c r="F160" s="7">
        <v>5.3070187280099101E-5</v>
      </c>
      <c r="G160" s="1">
        <v>0</v>
      </c>
      <c r="H160" s="1">
        <v>0</v>
      </c>
      <c r="I160" s="1">
        <v>2.8948566950810901E-2</v>
      </c>
      <c r="J160" s="7">
        <v>3.76951585467286E-5</v>
      </c>
      <c r="K160" s="1">
        <v>0</v>
      </c>
      <c r="L160" s="1">
        <v>3.9885772447470101E-4</v>
      </c>
      <c r="M160" s="1">
        <v>0</v>
      </c>
      <c r="N160" s="1">
        <v>1.8711135056981399E-4</v>
      </c>
      <c r="O160" s="1">
        <v>0</v>
      </c>
      <c r="P160" s="1">
        <v>0</v>
      </c>
      <c r="Q160" s="1">
        <v>3.6110058817385402E-4</v>
      </c>
      <c r="R160" s="1">
        <v>9.6440658790822201E-4</v>
      </c>
      <c r="S160" s="1">
        <v>3.79058685987819E-4</v>
      </c>
      <c r="T160" s="1">
        <v>1.09359944802692E-3</v>
      </c>
      <c r="U160" s="1">
        <v>0</v>
      </c>
      <c r="V160" s="1">
        <v>0</v>
      </c>
      <c r="W160" s="1">
        <v>159</v>
      </c>
      <c r="X160" s="1" t="s">
        <v>1666</v>
      </c>
      <c r="Y160" s="1" t="s">
        <v>1672</v>
      </c>
      <c r="Z160" s="1" t="s">
        <v>1850</v>
      </c>
      <c r="AA160" s="1">
        <v>2.8755388015737002E-3</v>
      </c>
      <c r="AB160" s="1">
        <v>2.8948566950810901E-2</v>
      </c>
      <c r="AC160" s="1">
        <v>2.60730281492371E-2</v>
      </c>
      <c r="AD160" s="1">
        <v>4.8403816385140602E-2</v>
      </c>
    </row>
    <row r="161" spans="1:30" x14ac:dyDescent="0.3">
      <c r="A161" s="1">
        <v>160</v>
      </c>
      <c r="B161" s="1" t="s">
        <v>1672</v>
      </c>
      <c r="C161" s="7">
        <v>6.2837688905204999E-5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2.4770298344116499E-2</v>
      </c>
      <c r="J161" s="1">
        <v>0</v>
      </c>
      <c r="K161" s="1">
        <v>0</v>
      </c>
      <c r="L161" s="1">
        <v>0</v>
      </c>
      <c r="M161" s="1">
        <v>0</v>
      </c>
      <c r="N161" s="1">
        <v>6.1884201194209003E-3</v>
      </c>
      <c r="O161" s="7">
        <v>4.0231157340682998E-5</v>
      </c>
      <c r="P161" s="1">
        <v>2.2355049337368301E-4</v>
      </c>
      <c r="Q161" s="1">
        <v>0</v>
      </c>
      <c r="R161" s="1">
        <v>8.9655466610089496E-4</v>
      </c>
      <c r="S161" s="1">
        <v>0</v>
      </c>
      <c r="T161" s="1">
        <v>0</v>
      </c>
      <c r="U161" s="1">
        <v>1.27413815758743E-3</v>
      </c>
      <c r="V161" s="1">
        <v>7.3305370203089696E-4</v>
      </c>
      <c r="W161" s="1">
        <v>160</v>
      </c>
      <c r="X161" s="1" t="s">
        <v>1672</v>
      </c>
      <c r="Y161" s="1" t="s">
        <v>1672</v>
      </c>
      <c r="Z161" s="1" t="s">
        <v>1851</v>
      </c>
      <c r="AA161" s="1">
        <v>2.4770298344116499E-2</v>
      </c>
      <c r="AB161" s="1">
        <v>2.4770298344116499E-2</v>
      </c>
      <c r="AC161" s="1">
        <v>0</v>
      </c>
      <c r="AD161" s="1">
        <v>4.8749803343184399E-2</v>
      </c>
    </row>
    <row r="162" spans="1:30" x14ac:dyDescent="0.3">
      <c r="A162" s="1">
        <v>161</v>
      </c>
      <c r="B162" s="1" t="s">
        <v>1673</v>
      </c>
      <c r="C162" s="7">
        <v>8.8000209824957496E-5</v>
      </c>
      <c r="D162" s="1">
        <v>0</v>
      </c>
      <c r="E162" s="1">
        <v>0</v>
      </c>
      <c r="F162" s="1">
        <v>0</v>
      </c>
      <c r="G162" s="1">
        <v>1.99476074551459E-4</v>
      </c>
      <c r="H162" s="1">
        <v>0</v>
      </c>
      <c r="I162" s="1">
        <v>2.30874973103766E-4</v>
      </c>
      <c r="J162" s="1">
        <v>2.60383036712519E-2</v>
      </c>
      <c r="K162" s="7">
        <v>5.9546737425627901E-5</v>
      </c>
      <c r="L162" s="1">
        <v>3.7927074736154899E-3</v>
      </c>
      <c r="M162" s="1">
        <v>6.2840110743260097E-3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4.73944579525517E-4</v>
      </c>
      <c r="T162" s="1">
        <v>0</v>
      </c>
      <c r="U162" s="1">
        <v>0</v>
      </c>
      <c r="V162" s="7">
        <v>8.1127121654617204E-5</v>
      </c>
      <c r="W162" s="1">
        <v>161</v>
      </c>
      <c r="X162" s="1" t="s">
        <v>1673</v>
      </c>
      <c r="Y162" s="1" t="s">
        <v>1673</v>
      </c>
      <c r="Z162" s="1" t="s">
        <v>1852</v>
      </c>
      <c r="AA162" s="1">
        <v>2.60383036712519E-2</v>
      </c>
      <c r="AB162" s="1">
        <v>2.60383036712519E-2</v>
      </c>
      <c r="AC162" s="1">
        <v>0</v>
      </c>
      <c r="AD162" s="1">
        <v>5.2548031378468599E-2</v>
      </c>
    </row>
    <row r="163" spans="1:30" x14ac:dyDescent="0.3">
      <c r="A163" s="1">
        <v>162</v>
      </c>
      <c r="B163" s="1" t="s">
        <v>1683</v>
      </c>
      <c r="C163" s="1">
        <v>0</v>
      </c>
      <c r="D163" s="1">
        <v>0</v>
      </c>
      <c r="E163" s="1">
        <v>0</v>
      </c>
      <c r="F163" s="1">
        <v>0</v>
      </c>
      <c r="G163" s="1">
        <v>3.7552689256461001E-3</v>
      </c>
      <c r="H163" s="1">
        <v>0</v>
      </c>
      <c r="I163" s="1">
        <v>0</v>
      </c>
      <c r="J163" s="1">
        <v>1.15443769407908E-2</v>
      </c>
      <c r="K163" s="1">
        <v>0</v>
      </c>
      <c r="L163" s="1">
        <v>7.59773708366811E-3</v>
      </c>
      <c r="M163" s="1">
        <v>3.8961220478809701E-3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1.81304861744403E-2</v>
      </c>
      <c r="U163" s="1">
        <v>0</v>
      </c>
      <c r="V163" s="1">
        <v>9.3863852685206999E-4</v>
      </c>
      <c r="W163" s="1">
        <v>162</v>
      </c>
      <c r="X163" s="1" t="s">
        <v>1683</v>
      </c>
      <c r="Y163" s="1" t="s">
        <v>1683</v>
      </c>
      <c r="Z163" s="1" t="s">
        <v>1853</v>
      </c>
      <c r="AA163" s="1">
        <v>1.81304861744403E-2</v>
      </c>
      <c r="AB163" s="1">
        <v>1.81304861744403E-2</v>
      </c>
      <c r="AC163" s="1">
        <v>0</v>
      </c>
      <c r="AD163" s="1">
        <v>7.0239277518670901E-2</v>
      </c>
    </row>
    <row r="164" spans="1:30" x14ac:dyDescent="0.3">
      <c r="A164" s="1">
        <v>163</v>
      </c>
      <c r="B164" s="1" t="s">
        <v>1674</v>
      </c>
      <c r="C164" s="1">
        <v>1.6855424329241401E-3</v>
      </c>
      <c r="D164" s="1">
        <v>0</v>
      </c>
      <c r="E164" s="1">
        <v>0</v>
      </c>
      <c r="F164" s="7">
        <v>1.5988875738036399E-5</v>
      </c>
      <c r="G164" s="1">
        <v>0</v>
      </c>
      <c r="H164" s="1">
        <v>0</v>
      </c>
      <c r="I164" s="1">
        <v>0</v>
      </c>
      <c r="J164" s="1">
        <v>0</v>
      </c>
      <c r="K164" s="1">
        <v>2.94223802221328E-2</v>
      </c>
      <c r="L164" s="1">
        <v>0</v>
      </c>
      <c r="M164" s="1">
        <v>0</v>
      </c>
      <c r="N164" s="7">
        <v>1.46455782437543E-7</v>
      </c>
      <c r="O164" s="1">
        <v>0</v>
      </c>
      <c r="P164" s="1">
        <v>1.3201040166141E-4</v>
      </c>
      <c r="Q164" s="1">
        <v>0</v>
      </c>
      <c r="R164" s="7">
        <v>6.7558788622902895E-5</v>
      </c>
      <c r="S164" s="1">
        <v>3.0858889240118598E-4</v>
      </c>
      <c r="T164" s="1">
        <v>3.6370591958694498E-4</v>
      </c>
      <c r="U164" s="1">
        <v>0</v>
      </c>
      <c r="V164" s="1">
        <v>0</v>
      </c>
      <c r="W164" s="1">
        <v>163</v>
      </c>
      <c r="X164" s="1" t="s">
        <v>1674</v>
      </c>
      <c r="Y164" s="1" t="s">
        <v>1674</v>
      </c>
      <c r="Z164" s="1" t="s">
        <v>1854</v>
      </c>
      <c r="AA164" s="1">
        <v>2.94223802221328E-2</v>
      </c>
      <c r="AB164" s="1">
        <v>2.94223802221328E-2</v>
      </c>
      <c r="AC164" s="1">
        <v>0</v>
      </c>
      <c r="AD164" s="1">
        <v>4.0687266173871098E-2</v>
      </c>
    </row>
    <row r="165" spans="1:30" x14ac:dyDescent="0.3">
      <c r="A165" s="1">
        <v>164</v>
      </c>
      <c r="B165" s="1" t="s">
        <v>1685</v>
      </c>
      <c r="C165" s="1">
        <v>4.0825137248387002E-4</v>
      </c>
      <c r="D165" s="1">
        <v>0</v>
      </c>
      <c r="E165" s="1">
        <v>0</v>
      </c>
      <c r="F165" s="1">
        <v>0</v>
      </c>
      <c r="G165" s="1">
        <v>1.0294980690872099E-3</v>
      </c>
      <c r="H165" s="1">
        <v>0</v>
      </c>
      <c r="I165" s="1">
        <v>8.4617408342630308E-3</v>
      </c>
      <c r="J165" s="1">
        <v>0</v>
      </c>
      <c r="K165" s="1">
        <v>5.1861541261269905E-4</v>
      </c>
      <c r="L165" s="1">
        <v>0</v>
      </c>
      <c r="M165" s="1">
        <v>0</v>
      </c>
      <c r="N165" s="1">
        <v>3.2704884429522901E-3</v>
      </c>
      <c r="O165" s="1">
        <v>0</v>
      </c>
      <c r="P165" s="1">
        <v>0</v>
      </c>
      <c r="Q165" s="1">
        <v>8.8954668435251201E-4</v>
      </c>
      <c r="R165" s="1">
        <v>1.49005459200103E-3</v>
      </c>
      <c r="S165" s="7">
        <v>7.3643781897119194E-5</v>
      </c>
      <c r="T165" s="1">
        <v>6.3655537215969501E-4</v>
      </c>
      <c r="U165" s="1">
        <v>0</v>
      </c>
      <c r="V165" s="1">
        <v>1.20543169575667E-2</v>
      </c>
      <c r="W165" s="1">
        <v>164</v>
      </c>
      <c r="X165" s="1" t="s">
        <v>1685</v>
      </c>
      <c r="Y165" s="1" t="s">
        <v>1685</v>
      </c>
      <c r="Z165" s="1" t="s">
        <v>1855</v>
      </c>
      <c r="AA165" s="1">
        <v>1.20543169575667E-2</v>
      </c>
      <c r="AB165" s="1">
        <v>1.20543169575667E-2</v>
      </c>
      <c r="AC165" s="1">
        <v>0</v>
      </c>
      <c r="AD165" s="1">
        <v>4.9363889539339303E-2</v>
      </c>
    </row>
    <row r="166" spans="1:30" x14ac:dyDescent="0.3">
      <c r="A166" s="1">
        <v>165</v>
      </c>
      <c r="B166" s="1" t="s">
        <v>1680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1.6767991562416999E-4</v>
      </c>
      <c r="P166" s="1">
        <v>0</v>
      </c>
      <c r="Q166" s="1">
        <v>4.8928711837273403E-2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165</v>
      </c>
      <c r="X166" s="1" t="s">
        <v>1680</v>
      </c>
      <c r="Y166" s="1" t="s">
        <v>1680</v>
      </c>
      <c r="Z166" s="1" t="s">
        <v>1856</v>
      </c>
      <c r="AA166" s="1">
        <v>4.8928711837273403E-2</v>
      </c>
      <c r="AB166" s="1">
        <v>4.8928711837273403E-2</v>
      </c>
      <c r="AC166" s="1">
        <v>0</v>
      </c>
      <c r="AD166" s="1">
        <v>4.9769056057445103E-2</v>
      </c>
    </row>
    <row r="167" spans="1:30" x14ac:dyDescent="0.3">
      <c r="A167" s="1">
        <v>166</v>
      </c>
      <c r="B167" s="1" t="s">
        <v>1671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3.00353395465132E-2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166</v>
      </c>
      <c r="X167" s="1" t="s">
        <v>1671</v>
      </c>
      <c r="Y167" s="1" t="s">
        <v>1671</v>
      </c>
      <c r="Z167" s="1" t="s">
        <v>1857</v>
      </c>
      <c r="AA167" s="1">
        <v>3.00353395465132E-2</v>
      </c>
      <c r="AB167" s="1">
        <v>3.00353395465132E-2</v>
      </c>
      <c r="AC167" s="1">
        <v>0</v>
      </c>
      <c r="AD167" s="1">
        <v>3.5145095461930898E-2</v>
      </c>
    </row>
    <row r="168" spans="1:30" x14ac:dyDescent="0.3">
      <c r="A168" s="1">
        <v>167</v>
      </c>
      <c r="B168" s="1" t="s">
        <v>1672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2.3714982099854499E-2</v>
      </c>
      <c r="J168" s="1">
        <v>0</v>
      </c>
      <c r="K168" s="1">
        <v>0</v>
      </c>
      <c r="L168" s="1">
        <v>0</v>
      </c>
      <c r="M168" s="1">
        <v>0</v>
      </c>
      <c r="N168" s="1">
        <v>1.9934350941073601E-2</v>
      </c>
      <c r="O168" s="1">
        <v>0</v>
      </c>
      <c r="P168" s="1">
        <v>0</v>
      </c>
      <c r="Q168" s="1">
        <v>0</v>
      </c>
      <c r="R168" s="7">
        <v>2.5344896525730498E-5</v>
      </c>
      <c r="S168" s="1">
        <v>0</v>
      </c>
      <c r="T168" s="1">
        <v>0</v>
      </c>
      <c r="U168" s="1">
        <v>0</v>
      </c>
      <c r="V168" s="1">
        <v>0</v>
      </c>
      <c r="W168" s="1">
        <v>167</v>
      </c>
      <c r="X168" s="1" t="s">
        <v>1672</v>
      </c>
      <c r="Y168" s="1" t="s">
        <v>1672</v>
      </c>
      <c r="Z168" s="1" t="s">
        <v>1858</v>
      </c>
      <c r="AA168" s="1">
        <v>2.3714982099854499E-2</v>
      </c>
      <c r="AB168" s="1">
        <v>2.3714982099854499E-2</v>
      </c>
      <c r="AC168" s="1">
        <v>0</v>
      </c>
      <c r="AD168" s="1">
        <v>5.5762835467340198E-2</v>
      </c>
    </row>
    <row r="169" spans="1:30" x14ac:dyDescent="0.3">
      <c r="A169" s="1">
        <v>168</v>
      </c>
      <c r="B169" s="1" t="s">
        <v>1670</v>
      </c>
      <c r="C169" s="1">
        <v>0</v>
      </c>
      <c r="D169" s="1">
        <v>0</v>
      </c>
      <c r="E169" s="1">
        <v>0</v>
      </c>
      <c r="F169" s="1">
        <v>0</v>
      </c>
      <c r="G169" s="1">
        <v>5.1488188220256803E-2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168</v>
      </c>
      <c r="X169" s="1" t="s">
        <v>1670</v>
      </c>
      <c r="Y169" s="1" t="s">
        <v>1670</v>
      </c>
      <c r="Z169" s="1" t="s">
        <v>1859</v>
      </c>
      <c r="AA169" s="1">
        <v>5.1488188220256803E-2</v>
      </c>
      <c r="AB169" s="1">
        <v>5.1488188220256803E-2</v>
      </c>
      <c r="AC169" s="1">
        <v>0</v>
      </c>
      <c r="AD169" s="1">
        <v>5.0984098198056001E-2</v>
      </c>
    </row>
    <row r="170" spans="1:30" x14ac:dyDescent="0.3">
      <c r="A170" s="1">
        <v>169</v>
      </c>
      <c r="B170" s="1" t="s">
        <v>1675</v>
      </c>
      <c r="C170" s="1">
        <v>0</v>
      </c>
      <c r="D170" s="1">
        <v>0</v>
      </c>
      <c r="E170" s="1">
        <v>0</v>
      </c>
      <c r="F170" s="1">
        <v>0</v>
      </c>
      <c r="G170" s="1">
        <v>3.7658378194722902E-4</v>
      </c>
      <c r="H170" s="1">
        <v>0</v>
      </c>
      <c r="I170" s="1">
        <v>0</v>
      </c>
      <c r="J170" s="1">
        <v>2.2326624836868998E-3</v>
      </c>
      <c r="K170" s="1">
        <v>0</v>
      </c>
      <c r="L170" s="1">
        <v>5.99766309303294E-2</v>
      </c>
      <c r="M170" s="1">
        <v>0</v>
      </c>
      <c r="N170" s="7">
        <v>6.9195825141280394E-5</v>
      </c>
      <c r="O170" s="1">
        <v>0</v>
      </c>
      <c r="P170" s="1">
        <v>0</v>
      </c>
      <c r="Q170" s="1">
        <v>0</v>
      </c>
      <c r="R170" s="1">
        <v>1.07942482059191E-4</v>
      </c>
      <c r="S170" s="1">
        <v>1.41275240472928E-3</v>
      </c>
      <c r="T170" s="1">
        <v>1.24720795636608E-3</v>
      </c>
      <c r="U170" s="1">
        <v>0</v>
      </c>
      <c r="V170" s="1">
        <v>5.8696734386326803E-4</v>
      </c>
      <c r="W170" s="1">
        <v>169</v>
      </c>
      <c r="X170" s="1" t="s">
        <v>1675</v>
      </c>
      <c r="Y170" s="1" t="s">
        <v>1675</v>
      </c>
      <c r="Z170" s="1" t="s">
        <v>1860</v>
      </c>
      <c r="AA170" s="1">
        <v>5.99766309303294E-2</v>
      </c>
      <c r="AB170" s="1">
        <v>5.99766309303294E-2</v>
      </c>
      <c r="AC170" s="1">
        <v>0</v>
      </c>
      <c r="AD170" s="1">
        <v>6.9761766114048704E-2</v>
      </c>
    </row>
    <row r="171" spans="1:30" x14ac:dyDescent="0.3">
      <c r="A171" s="1">
        <v>170</v>
      </c>
      <c r="B171" s="1" t="s">
        <v>1673</v>
      </c>
      <c r="C171" s="7">
        <v>3.9215392956431796E-6</v>
      </c>
      <c r="D171" s="1">
        <v>0</v>
      </c>
      <c r="E171" s="1">
        <v>1.9932286652689498E-3</v>
      </c>
      <c r="F171" s="1">
        <v>5.1454099592857395E-4</v>
      </c>
      <c r="G171" s="1">
        <v>4.5196464195135797E-3</v>
      </c>
      <c r="H171" s="1">
        <v>2.6095338569677299E-4</v>
      </c>
      <c r="I171" s="1">
        <v>1.27039549959979E-3</v>
      </c>
      <c r="J171" s="1">
        <v>5.9222560437733997E-3</v>
      </c>
      <c r="K171" s="1">
        <v>4.5971149782337401E-4</v>
      </c>
      <c r="L171" s="1">
        <v>4.0910451234559102E-3</v>
      </c>
      <c r="M171" s="7">
        <v>1.36579092550237E-5</v>
      </c>
      <c r="N171" s="1">
        <v>6.9494996828937203E-3</v>
      </c>
      <c r="O171" s="1">
        <v>0</v>
      </c>
      <c r="P171" s="1">
        <v>1.7187778984596E-3</v>
      </c>
      <c r="Q171" s="1">
        <v>4.5109045999181399E-3</v>
      </c>
      <c r="R171" s="1">
        <v>1.51564833961211E-3</v>
      </c>
      <c r="S171" s="1">
        <v>3.7407474210974399E-3</v>
      </c>
      <c r="T171" s="1">
        <v>5.1348154765210605E-4</v>
      </c>
      <c r="U171" s="1">
        <v>1.75876356966698E-4</v>
      </c>
      <c r="V171" s="1">
        <v>5.3070233826919E-3</v>
      </c>
      <c r="W171" s="1">
        <v>170</v>
      </c>
      <c r="X171" s="1" t="s">
        <v>1673</v>
      </c>
      <c r="Y171" s="1" t="s">
        <v>1677</v>
      </c>
      <c r="Z171" s="1" t="s">
        <v>1861</v>
      </c>
      <c r="AA171" s="1">
        <v>5.9222560437733997E-3</v>
      </c>
      <c r="AB171" s="1">
        <v>6.9494996828937203E-3</v>
      </c>
      <c r="AC171" s="1">
        <v>1.02724363912032E-3</v>
      </c>
      <c r="AD171" s="1">
        <v>8.0688128602284803E-2</v>
      </c>
    </row>
    <row r="172" spans="1:30" x14ac:dyDescent="0.3">
      <c r="A172" s="1">
        <v>171</v>
      </c>
      <c r="B172" s="1" t="s">
        <v>1669</v>
      </c>
      <c r="C172" s="1">
        <v>1.9584830922548301E-3</v>
      </c>
      <c r="D172" s="1">
        <v>0</v>
      </c>
      <c r="E172" s="1">
        <v>4.9033514117022298E-3</v>
      </c>
      <c r="F172" s="1">
        <v>2.1072376942620999E-2</v>
      </c>
      <c r="G172" s="1">
        <v>0</v>
      </c>
      <c r="H172" s="1">
        <v>1.9258751052290599E-3</v>
      </c>
      <c r="I172" s="7">
        <v>7.8170497535928898E-5</v>
      </c>
      <c r="J172" s="1">
        <v>0</v>
      </c>
      <c r="K172" s="1">
        <v>2.10149131341779E-3</v>
      </c>
      <c r="L172" s="1">
        <v>2.5021138555541601E-4</v>
      </c>
      <c r="M172" s="1">
        <v>0</v>
      </c>
      <c r="N172" s="1">
        <v>4.3584951102763198E-3</v>
      </c>
      <c r="O172" s="1">
        <v>2.4513599663212801E-3</v>
      </c>
      <c r="P172" s="1">
        <v>3.4871609997009201E-3</v>
      </c>
      <c r="Q172" s="1">
        <v>1.5202356198115499E-4</v>
      </c>
      <c r="R172" s="1">
        <v>8.2535469486641096E-3</v>
      </c>
      <c r="S172" s="1">
        <v>1.362905284976E-3</v>
      </c>
      <c r="T172" s="1">
        <v>0</v>
      </c>
      <c r="U172" s="1">
        <v>0</v>
      </c>
      <c r="V172" s="1">
        <v>0</v>
      </c>
      <c r="W172" s="1">
        <v>171</v>
      </c>
      <c r="X172" s="1" t="s">
        <v>1669</v>
      </c>
      <c r="Y172" s="1" t="s">
        <v>1669</v>
      </c>
      <c r="Z172" s="1" t="s">
        <v>1862</v>
      </c>
      <c r="AA172" s="1">
        <v>2.1072376942620999E-2</v>
      </c>
      <c r="AB172" s="1">
        <v>2.1072376942620999E-2</v>
      </c>
      <c r="AC172" s="1">
        <v>0</v>
      </c>
      <c r="AD172" s="1">
        <v>8.5293197307799107E-2</v>
      </c>
    </row>
    <row r="173" spans="1:30" x14ac:dyDescent="0.3">
      <c r="A173" s="1">
        <v>172</v>
      </c>
      <c r="B173" s="1" t="s">
        <v>1671</v>
      </c>
      <c r="C173" s="1">
        <v>4.6643876124264003E-3</v>
      </c>
      <c r="D173" s="1">
        <v>0</v>
      </c>
      <c r="E173" s="1">
        <v>7.42591063091498E-3</v>
      </c>
      <c r="F173" s="1">
        <v>1.21435045583638E-3</v>
      </c>
      <c r="G173" s="1">
        <v>0</v>
      </c>
      <c r="H173" s="1">
        <v>2.89380241203702E-2</v>
      </c>
      <c r="I173" s="1">
        <v>2.9427242958647798E-4</v>
      </c>
      <c r="J173" s="1">
        <v>5.67652995576165E-4</v>
      </c>
      <c r="K173" s="1">
        <v>1.3289738551999399E-3</v>
      </c>
      <c r="L173" s="1">
        <v>1.2090776600711399E-3</v>
      </c>
      <c r="M173" s="1">
        <v>5.0133131614971105E-4</v>
      </c>
      <c r="N173" s="1">
        <v>2.6741106957668299E-3</v>
      </c>
      <c r="O173" s="1">
        <v>0</v>
      </c>
      <c r="P173" s="1">
        <v>3.5423447670093002E-4</v>
      </c>
      <c r="Q173" s="7">
        <v>3.4471987226214401E-5</v>
      </c>
      <c r="R173" s="1">
        <v>1.7909076875181E-3</v>
      </c>
      <c r="S173" s="1">
        <v>9.4788423636034298E-3</v>
      </c>
      <c r="T173" s="1">
        <v>2.0762374120745202E-3</v>
      </c>
      <c r="U173" s="1">
        <v>0</v>
      </c>
      <c r="V173" s="1">
        <v>1.9737342456952999E-4</v>
      </c>
      <c r="W173" s="1">
        <v>172</v>
      </c>
      <c r="X173" s="1" t="s">
        <v>1671</v>
      </c>
      <c r="Y173" s="1" t="s">
        <v>1671</v>
      </c>
      <c r="Z173" s="1" t="s">
        <v>1863</v>
      </c>
      <c r="AA173" s="1">
        <v>2.89380241203702E-2</v>
      </c>
      <c r="AB173" s="1">
        <v>2.89380241203702E-2</v>
      </c>
      <c r="AC173" s="1">
        <v>0</v>
      </c>
      <c r="AD173" s="1">
        <v>9.6299996121845394E-2</v>
      </c>
    </row>
    <row r="174" spans="1:30" x14ac:dyDescent="0.3">
      <c r="A174" s="1">
        <v>173</v>
      </c>
      <c r="B174" s="1" t="s">
        <v>1679</v>
      </c>
      <c r="C174" s="1">
        <v>2.23628427091719E-3</v>
      </c>
      <c r="D174" s="1">
        <v>0</v>
      </c>
      <c r="E174" s="1">
        <v>1.22703644286941E-2</v>
      </c>
      <c r="F174" s="1">
        <v>6.8625016210267804E-3</v>
      </c>
      <c r="G174" s="1">
        <v>5.2522454141259002E-4</v>
      </c>
      <c r="H174" s="1">
        <v>4.8016658120440402E-4</v>
      </c>
      <c r="I174" s="1">
        <v>4.8833038413355595E-4</v>
      </c>
      <c r="J174" s="1">
        <v>4.6436154534811898E-4</v>
      </c>
      <c r="K174" s="1">
        <v>5.9061077020966697E-3</v>
      </c>
      <c r="L174" s="1">
        <v>6.07730410427323E-4</v>
      </c>
      <c r="M174" s="1">
        <v>3.6897532510635E-4</v>
      </c>
      <c r="N174" s="1">
        <v>4.8542574951270503E-3</v>
      </c>
      <c r="O174" s="1">
        <v>5.2064671213086701E-4</v>
      </c>
      <c r="P174" s="1">
        <v>5.1185489190969501E-3</v>
      </c>
      <c r="Q174" s="1">
        <v>5.3338706017223196E-4</v>
      </c>
      <c r="R174" s="1">
        <v>8.8785661831798004E-3</v>
      </c>
      <c r="S174" s="1">
        <v>1.9391646480643801E-3</v>
      </c>
      <c r="T174" s="1">
        <v>0</v>
      </c>
      <c r="U174" s="1">
        <v>0</v>
      </c>
      <c r="V174" s="1">
        <v>0</v>
      </c>
      <c r="W174" s="1">
        <v>173</v>
      </c>
      <c r="X174" s="1" t="s">
        <v>1679</v>
      </c>
      <c r="Y174" s="1" t="s">
        <v>1668</v>
      </c>
      <c r="Z174" s="1" t="s">
        <v>1864</v>
      </c>
      <c r="AA174" s="1">
        <v>5.1185489190969501E-3</v>
      </c>
      <c r="AB174" s="1">
        <v>1.22703644286941E-2</v>
      </c>
      <c r="AC174" s="1">
        <v>7.1518155095972001E-3</v>
      </c>
      <c r="AD174" s="1">
        <v>8.9912352887648997E-2</v>
      </c>
    </row>
    <row r="175" spans="1:30" x14ac:dyDescent="0.3">
      <c r="A175" s="1">
        <v>174</v>
      </c>
      <c r="B175" s="1" t="s">
        <v>1675</v>
      </c>
      <c r="C175" s="1">
        <v>8.1180848579221095E-4</v>
      </c>
      <c r="D175" s="1">
        <v>0</v>
      </c>
      <c r="E175" s="1">
        <v>2.48365775975263E-3</v>
      </c>
      <c r="F175" s="1">
        <v>1.5419945797112099E-3</v>
      </c>
      <c r="G175" s="1">
        <v>1.54068779912839E-2</v>
      </c>
      <c r="H175" s="1">
        <v>1.04939220238498E-3</v>
      </c>
      <c r="I175" s="1">
        <v>0</v>
      </c>
      <c r="J175" s="1">
        <v>4.6799011263603E-3</v>
      </c>
      <c r="K175" s="1">
        <v>1.0742869917233901E-3</v>
      </c>
      <c r="L175" s="1">
        <v>1.05562131448073E-2</v>
      </c>
      <c r="M175" s="1">
        <v>4.22406386880705E-4</v>
      </c>
      <c r="N175" s="1">
        <v>1.3148975533328899E-3</v>
      </c>
      <c r="O175" s="1">
        <v>2.7765066857998602E-4</v>
      </c>
      <c r="P175" s="7">
        <v>1.9628297790373899E-5</v>
      </c>
      <c r="Q175" s="7">
        <v>1.4606040035957501E-5</v>
      </c>
      <c r="R175" s="1">
        <v>1.4100437417819201E-3</v>
      </c>
      <c r="S175" s="1">
        <v>1.056343975191E-3</v>
      </c>
      <c r="T175" s="1">
        <v>1.9627959408796201E-3</v>
      </c>
      <c r="U175" s="7">
        <v>3.4561583424295403E-5</v>
      </c>
      <c r="V175" s="1">
        <v>1.00236062455073E-3</v>
      </c>
      <c r="W175" s="1">
        <v>174</v>
      </c>
      <c r="X175" s="1" t="s">
        <v>1675</v>
      </c>
      <c r="Y175" s="1" t="s">
        <v>1670</v>
      </c>
      <c r="Z175" s="1" t="s">
        <v>1865</v>
      </c>
      <c r="AA175" s="1">
        <v>1.05562131448073E-2</v>
      </c>
      <c r="AB175" s="1">
        <v>1.54068779912839E-2</v>
      </c>
      <c r="AC175" s="1">
        <v>4.8506648464765496E-3</v>
      </c>
      <c r="AD175" s="1">
        <v>7.7877337077703904E-2</v>
      </c>
    </row>
    <row r="176" spans="1:30" x14ac:dyDescent="0.3">
      <c r="A176" s="1">
        <v>175</v>
      </c>
      <c r="B176" s="1" t="s">
        <v>1677</v>
      </c>
      <c r="C176" s="1">
        <v>1.65137810767099E-3</v>
      </c>
      <c r="D176" s="1">
        <v>0</v>
      </c>
      <c r="E176" s="1">
        <v>8.2665011770917101E-3</v>
      </c>
      <c r="F176" s="1">
        <v>4.0295897915767504E-3</v>
      </c>
      <c r="G176" s="1">
        <v>2.7435201200399699E-3</v>
      </c>
      <c r="H176" s="1">
        <v>1.4006877366102E-3</v>
      </c>
      <c r="I176" s="1">
        <v>3.8140059940370798E-4</v>
      </c>
      <c r="J176" s="1">
        <v>1.8159881845680301E-3</v>
      </c>
      <c r="K176" s="1">
        <v>8.8188447487138593E-3</v>
      </c>
      <c r="L176" s="1">
        <v>4.8598159358539798E-4</v>
      </c>
      <c r="M176" s="1">
        <v>5.4323579505370103E-4</v>
      </c>
      <c r="N176" s="1">
        <v>1.33095111956648E-2</v>
      </c>
      <c r="O176" s="1">
        <v>5.1869049626332095E-4</v>
      </c>
      <c r="P176" s="1">
        <v>4.0652911837733401E-4</v>
      </c>
      <c r="Q176" s="1">
        <v>7.3256488516641597E-4</v>
      </c>
      <c r="R176" s="1">
        <v>8.5224401657169897E-3</v>
      </c>
      <c r="S176" s="1">
        <v>1.56878554146512E-3</v>
      </c>
      <c r="T176" s="1">
        <v>7.2085997355862295E-4</v>
      </c>
      <c r="U176" s="7">
        <v>6.3766747336018398E-6</v>
      </c>
      <c r="V176" s="1">
        <v>1.3399213402852001E-4</v>
      </c>
      <c r="W176" s="1">
        <v>175</v>
      </c>
      <c r="X176" s="1" t="s">
        <v>1677</v>
      </c>
      <c r="Y176" s="1" t="s">
        <v>1677</v>
      </c>
      <c r="Z176" s="1" t="s">
        <v>1866</v>
      </c>
      <c r="AA176" s="1">
        <v>1.33095111956648E-2</v>
      </c>
      <c r="AB176" s="1">
        <v>1.33095111956648E-2</v>
      </c>
      <c r="AC176" s="1">
        <v>0</v>
      </c>
      <c r="AD176" s="1">
        <v>9.6438249801129694E-2</v>
      </c>
    </row>
    <row r="177" spans="1:30" x14ac:dyDescent="0.3">
      <c r="A177" s="1">
        <v>176</v>
      </c>
      <c r="B177" s="1" t="s">
        <v>1681</v>
      </c>
      <c r="C177" s="1">
        <v>7.1736558763697798E-3</v>
      </c>
      <c r="D177" s="1">
        <v>0</v>
      </c>
      <c r="E177" s="1">
        <v>4.6796452498821797E-3</v>
      </c>
      <c r="F177" s="1">
        <v>3.4193923036137E-3</v>
      </c>
      <c r="G177" s="1">
        <v>2.7238728332461E-4</v>
      </c>
      <c r="H177" s="1">
        <v>2.1725973815241201E-3</v>
      </c>
      <c r="I177" s="1">
        <v>0</v>
      </c>
      <c r="J177" s="1">
        <v>1.29112708011548E-3</v>
      </c>
      <c r="K177" s="1">
        <v>3.0572260858208098E-3</v>
      </c>
      <c r="L177" s="1">
        <v>2.4366630440830102E-3</v>
      </c>
      <c r="M177" s="1">
        <v>8.5906460243876195E-4</v>
      </c>
      <c r="N177" s="1">
        <v>1.9739087152935899E-3</v>
      </c>
      <c r="O177" s="1">
        <v>2.7340505198017902E-3</v>
      </c>
      <c r="P177" s="1">
        <v>1.0512544051505699E-3</v>
      </c>
      <c r="Q177" s="1">
        <v>0</v>
      </c>
      <c r="R177" s="1">
        <v>7.7467631876928303E-3</v>
      </c>
      <c r="S177" s="1">
        <v>5.0357022037899098E-3</v>
      </c>
      <c r="T177" s="1">
        <v>3.1304472613007499E-3</v>
      </c>
      <c r="U177" s="7">
        <v>1.7747623518713201E-5</v>
      </c>
      <c r="V177" s="1">
        <v>1.7590274227503701E-4</v>
      </c>
      <c r="W177" s="1">
        <v>176</v>
      </c>
      <c r="X177" s="1" t="s">
        <v>1681</v>
      </c>
      <c r="Y177" s="1" t="s">
        <v>1681</v>
      </c>
      <c r="Z177" s="1" t="s">
        <v>1867</v>
      </c>
      <c r="AA177" s="1">
        <v>7.7467631876928303E-3</v>
      </c>
      <c r="AB177" s="1">
        <v>7.7467631876928303E-3</v>
      </c>
      <c r="AC177" s="1">
        <v>0</v>
      </c>
      <c r="AD177" s="1">
        <v>8.7530444680448696E-2</v>
      </c>
    </row>
    <row r="178" spans="1:30" x14ac:dyDescent="0.3">
      <c r="A178" s="1">
        <v>177</v>
      </c>
      <c r="B178" s="1" t="s">
        <v>1666</v>
      </c>
      <c r="C178" s="1">
        <v>2.56651990025434E-3</v>
      </c>
      <c r="D178" s="1">
        <v>0</v>
      </c>
      <c r="E178" s="1">
        <v>7.6652968171232001E-3</v>
      </c>
      <c r="F178" s="1">
        <v>9.9676832721912398E-3</v>
      </c>
      <c r="G178" s="1">
        <v>2.1246005445273999E-4</v>
      </c>
      <c r="H178" s="1">
        <v>3.6021035493542801E-3</v>
      </c>
      <c r="I178" s="1">
        <v>2.9344489348459899E-4</v>
      </c>
      <c r="J178" s="7">
        <v>5.8290528787241098E-5</v>
      </c>
      <c r="K178" s="1">
        <v>4.5669616944827704E-3</v>
      </c>
      <c r="L178" s="1">
        <v>4.2282452877642198E-4</v>
      </c>
      <c r="M178" s="1">
        <v>3.3263608056685102E-4</v>
      </c>
      <c r="N178" s="1">
        <v>4.5593068309320896E-3</v>
      </c>
      <c r="O178" s="1">
        <v>3.90917741253274E-4</v>
      </c>
      <c r="P178" s="1">
        <v>3.1045283461238402E-3</v>
      </c>
      <c r="Q178" s="1">
        <v>2.1920246641145601E-3</v>
      </c>
      <c r="R178" s="1">
        <v>9.2180490261004298E-3</v>
      </c>
      <c r="S178" s="1">
        <v>3.2603715194890201E-3</v>
      </c>
      <c r="T178" s="1">
        <v>1.0472967847723899E-3</v>
      </c>
      <c r="U178" s="1">
        <v>0</v>
      </c>
      <c r="V178" s="1">
        <v>0</v>
      </c>
      <c r="W178" s="1">
        <v>177</v>
      </c>
      <c r="X178" s="1" t="s">
        <v>1666</v>
      </c>
      <c r="Y178" s="1" t="s">
        <v>1669</v>
      </c>
      <c r="Z178" s="1" t="s">
        <v>1868</v>
      </c>
      <c r="AA178" s="1">
        <v>2.56651990025434E-3</v>
      </c>
      <c r="AB178" s="1">
        <v>9.9676832721912398E-3</v>
      </c>
      <c r="AC178" s="1">
        <v>7.4011633719368898E-3</v>
      </c>
      <c r="AD178" s="1">
        <v>9.4204505698357893E-2</v>
      </c>
    </row>
    <row r="179" spans="1:30" x14ac:dyDescent="0.3">
      <c r="A179" s="1">
        <v>178</v>
      </c>
      <c r="B179" s="1" t="s">
        <v>1677</v>
      </c>
      <c r="C179" s="1">
        <v>2.1161757617483802E-3</v>
      </c>
      <c r="D179" s="1">
        <v>2.3864461045768599E-4</v>
      </c>
      <c r="E179" s="1">
        <v>4.4059603475273702E-3</v>
      </c>
      <c r="F179" s="1">
        <v>3.3320607179512102E-3</v>
      </c>
      <c r="G179" s="1">
        <v>6.09308399477766E-4</v>
      </c>
      <c r="H179" s="1">
        <v>1.5913342047276899E-3</v>
      </c>
      <c r="I179" s="1">
        <v>8.0038825122645898E-4</v>
      </c>
      <c r="J179" s="1">
        <v>4.2810696587641302E-3</v>
      </c>
      <c r="K179" s="1">
        <v>7.1357027332147899E-3</v>
      </c>
      <c r="L179" s="1">
        <v>4.7292014075397102E-4</v>
      </c>
      <c r="M179" s="1">
        <v>5.3224707602674698E-4</v>
      </c>
      <c r="N179" s="1">
        <v>1.52722042039045E-2</v>
      </c>
      <c r="O179" s="1">
        <v>2.3221281944106899E-4</v>
      </c>
      <c r="P179" s="1">
        <v>9.4719887870355903E-4</v>
      </c>
      <c r="Q179" s="1">
        <v>1.8958433321272601E-4</v>
      </c>
      <c r="R179" s="1">
        <v>4.3502822433275599E-3</v>
      </c>
      <c r="S179" s="1">
        <v>1.28399064433093E-3</v>
      </c>
      <c r="T179" s="1">
        <v>4.6871697393807404E-3</v>
      </c>
      <c r="U179" s="1">
        <v>0</v>
      </c>
      <c r="V179" s="7">
        <v>1.8409191341478699E-5</v>
      </c>
      <c r="W179" s="1">
        <v>178</v>
      </c>
      <c r="X179" s="1" t="s">
        <v>1677</v>
      </c>
      <c r="Y179" s="1" t="s">
        <v>1677</v>
      </c>
      <c r="Z179" s="1" t="s">
        <v>1869</v>
      </c>
      <c r="AA179" s="1">
        <v>1.52722042039045E-2</v>
      </c>
      <c r="AB179" s="1">
        <v>1.52722042039045E-2</v>
      </c>
      <c r="AC179" s="1">
        <v>0</v>
      </c>
      <c r="AD179" s="1">
        <v>9.2203933709291294E-2</v>
      </c>
    </row>
    <row r="180" spans="1:30" x14ac:dyDescent="0.3">
      <c r="A180" s="1">
        <v>179</v>
      </c>
      <c r="B180" s="1" t="s">
        <v>1682</v>
      </c>
      <c r="C180" s="1">
        <v>2.1159869209646498E-3</v>
      </c>
      <c r="D180" s="1">
        <v>0</v>
      </c>
      <c r="E180" s="1">
        <v>8.5124770239238803E-4</v>
      </c>
      <c r="F180" s="1">
        <v>1.1120216318745899E-3</v>
      </c>
      <c r="G180" s="1">
        <v>3.01863996366749E-3</v>
      </c>
      <c r="H180" s="1">
        <v>2.48059033568575E-3</v>
      </c>
      <c r="I180" s="1">
        <v>3.2819340567209201E-4</v>
      </c>
      <c r="J180" s="1">
        <v>9.1006585148198493E-3</v>
      </c>
      <c r="K180" s="1">
        <v>4.4507425152138097E-3</v>
      </c>
      <c r="L180" s="1">
        <v>4.82015495669151E-3</v>
      </c>
      <c r="M180" s="1">
        <v>1.2366950924944001E-3</v>
      </c>
      <c r="N180" s="1">
        <v>4.9248002562919399E-3</v>
      </c>
      <c r="O180" s="1">
        <v>7.9015092603502697E-4</v>
      </c>
      <c r="P180" s="1">
        <v>7.3768689997389899E-4</v>
      </c>
      <c r="Q180" s="1">
        <v>1.29668547779751E-3</v>
      </c>
      <c r="R180" s="1">
        <v>8.4602549572729505E-3</v>
      </c>
      <c r="S180" s="1">
        <v>7.6135755760269996E-3</v>
      </c>
      <c r="T180" s="1">
        <v>4.8582893338274102E-3</v>
      </c>
      <c r="U180" s="1">
        <v>0</v>
      </c>
      <c r="V180" s="1">
        <v>0</v>
      </c>
      <c r="W180" s="1">
        <v>179</v>
      </c>
      <c r="X180" s="1" t="s">
        <v>1682</v>
      </c>
      <c r="Y180" s="1" t="s">
        <v>1673</v>
      </c>
      <c r="Z180" s="1" t="s">
        <v>1870</v>
      </c>
      <c r="AA180" s="1">
        <v>7.6135755760269996E-3</v>
      </c>
      <c r="AB180" s="1">
        <v>9.1006585148198493E-3</v>
      </c>
      <c r="AC180" s="1">
        <v>1.4870829387928399E-3</v>
      </c>
      <c r="AD180" s="1">
        <v>0.104031857992313</v>
      </c>
    </row>
    <row r="181" spans="1:30" x14ac:dyDescent="0.3">
      <c r="A181" s="1">
        <v>180</v>
      </c>
      <c r="B181" s="1" t="s">
        <v>1681</v>
      </c>
      <c r="C181" s="1">
        <v>9.0020739221965496E-4</v>
      </c>
      <c r="D181" s="1">
        <v>0</v>
      </c>
      <c r="E181" s="1">
        <v>2.0059300567748899E-2</v>
      </c>
      <c r="F181" s="1">
        <v>7.0236146740801503E-3</v>
      </c>
      <c r="G181" s="1">
        <v>1.32095630758733E-3</v>
      </c>
      <c r="H181" s="1">
        <v>1.8527601770479099E-3</v>
      </c>
      <c r="I181" s="1">
        <v>5.1838424502662702E-4</v>
      </c>
      <c r="J181" s="1">
        <v>1.6114990967912101E-4</v>
      </c>
      <c r="K181" s="1">
        <v>1.7708888483755499E-3</v>
      </c>
      <c r="L181" s="7">
        <v>6.7475243328516299E-5</v>
      </c>
      <c r="M181" s="7">
        <v>8.1003892892846706E-5</v>
      </c>
      <c r="N181" s="1">
        <v>8.8914083851776501E-3</v>
      </c>
      <c r="O181" s="7">
        <v>9.8377353904341105E-5</v>
      </c>
      <c r="P181" s="1">
        <v>1.8440045792805001E-3</v>
      </c>
      <c r="Q181" s="1">
        <v>1.3920124785659E-3</v>
      </c>
      <c r="R181" s="1">
        <v>1.0694718864692801E-2</v>
      </c>
      <c r="S181" s="1">
        <v>2.2750327559337299E-3</v>
      </c>
      <c r="T181" s="1">
        <v>0</v>
      </c>
      <c r="U181" s="1">
        <v>0</v>
      </c>
      <c r="V181" s="7">
        <v>3.9918074156423799E-5</v>
      </c>
      <c r="W181" s="1">
        <v>180</v>
      </c>
      <c r="X181" s="1" t="s">
        <v>1681</v>
      </c>
      <c r="Y181" s="1" t="s">
        <v>1668</v>
      </c>
      <c r="Z181" s="1" t="s">
        <v>1871</v>
      </c>
      <c r="AA181" s="1">
        <v>1.0694718864692801E-2</v>
      </c>
      <c r="AB181" s="1">
        <v>2.0059300567748899E-2</v>
      </c>
      <c r="AC181" s="1">
        <v>9.3645817030560997E-3</v>
      </c>
      <c r="AD181" s="1">
        <v>9.4925820022463206E-2</v>
      </c>
    </row>
    <row r="182" spans="1:30" x14ac:dyDescent="0.3">
      <c r="A182" s="1">
        <v>181</v>
      </c>
      <c r="B182" s="1" t="s">
        <v>1673</v>
      </c>
      <c r="C182" s="1">
        <v>2.2517841227579801E-4</v>
      </c>
      <c r="D182" s="1">
        <v>0</v>
      </c>
      <c r="E182" s="1">
        <v>1.7018305965535801E-3</v>
      </c>
      <c r="F182" s="1">
        <v>1.0088496526437199E-3</v>
      </c>
      <c r="G182" s="1">
        <v>1.38795015675391E-2</v>
      </c>
      <c r="H182" s="1">
        <v>0</v>
      </c>
      <c r="I182" s="1">
        <v>0</v>
      </c>
      <c r="J182" s="1">
        <v>1.0520318568156099E-2</v>
      </c>
      <c r="K182" s="1">
        <v>5.6540541720975497E-4</v>
      </c>
      <c r="L182" s="1">
        <v>8.8344244517746806E-3</v>
      </c>
      <c r="M182" s="1">
        <v>2.4366332108594099E-3</v>
      </c>
      <c r="N182" s="1">
        <v>1.00737842634546E-3</v>
      </c>
      <c r="O182" s="1">
        <v>5.6132842208566605E-4</v>
      </c>
      <c r="P182" s="7">
        <v>4.6324587047440402E-5</v>
      </c>
      <c r="Q182" s="7">
        <v>1.43227130030663E-5</v>
      </c>
      <c r="R182" s="1">
        <v>1.83346695270584E-3</v>
      </c>
      <c r="S182" s="1">
        <v>4.3052883162341202E-4</v>
      </c>
      <c r="T182" s="1">
        <v>9.40390243024747E-3</v>
      </c>
      <c r="U182" s="7">
        <v>8.85738608154297E-5</v>
      </c>
      <c r="V182" s="1">
        <v>3.7553502345243398E-4</v>
      </c>
      <c r="W182" s="1">
        <v>181</v>
      </c>
      <c r="X182" s="1" t="s">
        <v>1673</v>
      </c>
      <c r="Y182" s="1" t="s">
        <v>1670</v>
      </c>
      <c r="Z182" s="1" t="s">
        <v>1872</v>
      </c>
      <c r="AA182" s="1">
        <v>1.0520318568156099E-2</v>
      </c>
      <c r="AB182" s="1">
        <v>1.38795015675391E-2</v>
      </c>
      <c r="AC182" s="1">
        <v>3.3591829993829701E-3</v>
      </c>
      <c r="AD182" s="1">
        <v>8.7454670289826203E-2</v>
      </c>
    </row>
    <row r="183" spans="1:30" x14ac:dyDescent="0.3">
      <c r="A183" s="1">
        <v>182</v>
      </c>
      <c r="B183" s="1" t="s">
        <v>1677</v>
      </c>
      <c r="C183" s="1">
        <v>1.8818271355620299E-3</v>
      </c>
      <c r="D183" s="1">
        <v>0</v>
      </c>
      <c r="E183" s="1">
        <v>6.2445815339090298E-3</v>
      </c>
      <c r="F183" s="1">
        <v>8.3260789211474298E-3</v>
      </c>
      <c r="G183" s="1">
        <v>2.5383508454825202E-4</v>
      </c>
      <c r="H183" s="1">
        <v>2.0263736703126198E-3</v>
      </c>
      <c r="I183" s="1">
        <v>3.5877018602466302E-4</v>
      </c>
      <c r="J183" s="1">
        <v>6.9569769694406496E-4</v>
      </c>
      <c r="K183" s="1">
        <v>7.4009042095491201E-3</v>
      </c>
      <c r="L183" s="1">
        <v>1.46923047007936E-3</v>
      </c>
      <c r="M183" s="1">
        <v>5.1747914386729302E-4</v>
      </c>
      <c r="N183" s="1">
        <v>3.2544543457957201E-3</v>
      </c>
      <c r="O183" s="1">
        <v>3.5843988729079498E-4</v>
      </c>
      <c r="P183" s="1">
        <v>5.9361014503360602E-3</v>
      </c>
      <c r="Q183" s="1">
        <v>6.80061830487741E-4</v>
      </c>
      <c r="R183" s="1">
        <v>4.9144240616871403E-3</v>
      </c>
      <c r="S183" s="1">
        <v>8.6153051541444799E-4</v>
      </c>
      <c r="T183" s="1">
        <v>2.73089904906436E-3</v>
      </c>
      <c r="U183" s="1">
        <v>0</v>
      </c>
      <c r="V183" s="1">
        <v>2.4341164273057901E-4</v>
      </c>
      <c r="W183" s="1">
        <v>182</v>
      </c>
      <c r="X183" s="1" t="s">
        <v>1677</v>
      </c>
      <c r="Y183" s="1" t="s">
        <v>1669</v>
      </c>
      <c r="Z183" s="1" t="s">
        <v>1873</v>
      </c>
      <c r="AA183" s="1">
        <v>3.2544543457957201E-3</v>
      </c>
      <c r="AB183" s="1">
        <v>8.3260789211474298E-3</v>
      </c>
      <c r="AC183" s="1">
        <v>5.0716245753517101E-3</v>
      </c>
      <c r="AD183" s="1">
        <v>8.77858245063977E-2</v>
      </c>
    </row>
    <row r="184" spans="1:30" x14ac:dyDescent="0.3">
      <c r="A184" s="1">
        <v>183</v>
      </c>
      <c r="B184" s="1" t="s">
        <v>1677</v>
      </c>
      <c r="C184" s="1">
        <v>5.0471710954853397E-3</v>
      </c>
      <c r="D184" s="7">
        <v>6.5607525430078702E-5</v>
      </c>
      <c r="E184" s="1">
        <v>9.3944985491790697E-3</v>
      </c>
      <c r="F184" s="1">
        <v>1.20869258335738E-2</v>
      </c>
      <c r="G184" s="1">
        <v>4.8215504906160797E-4</v>
      </c>
      <c r="H184" s="1">
        <v>5.5493550318927503E-3</v>
      </c>
      <c r="I184" s="1">
        <v>5.8163301066305401E-4</v>
      </c>
      <c r="J184" s="1">
        <v>1.4716464966767499E-3</v>
      </c>
      <c r="K184" s="1">
        <v>9.2358205555776902E-3</v>
      </c>
      <c r="L184" s="1">
        <v>1.5735838196964599E-3</v>
      </c>
      <c r="M184" s="1">
        <v>4.9740285340324703E-4</v>
      </c>
      <c r="N184" s="1">
        <v>4.0542945949051902E-3</v>
      </c>
      <c r="O184" s="1">
        <v>1.8293878281065701E-3</v>
      </c>
      <c r="P184" s="1">
        <v>2.1985671564478402E-3</v>
      </c>
      <c r="Q184" s="1">
        <v>3.8680762560584097E-4</v>
      </c>
      <c r="R184" s="1">
        <v>6.2241153635262799E-3</v>
      </c>
      <c r="S184" s="1">
        <v>4.20122988974938E-3</v>
      </c>
      <c r="T184" s="1">
        <v>1.2426942729364401E-3</v>
      </c>
      <c r="U184" s="1">
        <v>0</v>
      </c>
      <c r="V184" s="1">
        <v>5.6357528798973197E-4</v>
      </c>
      <c r="W184" s="1">
        <v>183</v>
      </c>
      <c r="X184" s="1" t="s">
        <v>1677</v>
      </c>
      <c r="Y184" s="1" t="s">
        <v>1669</v>
      </c>
      <c r="Z184" s="1" t="s">
        <v>1874</v>
      </c>
      <c r="AA184" s="1">
        <v>4.0542945949051902E-3</v>
      </c>
      <c r="AB184" s="1">
        <v>1.20869258335738E-2</v>
      </c>
      <c r="AC184" s="1">
        <v>8.03263123866867E-3</v>
      </c>
      <c r="AD184" s="1">
        <v>0.115391906122773</v>
      </c>
    </row>
    <row r="185" spans="1:30" x14ac:dyDescent="0.3">
      <c r="A185" s="1">
        <v>184</v>
      </c>
      <c r="B185" s="1" t="s">
        <v>1682</v>
      </c>
      <c r="C185" s="1">
        <v>4.7472957422584096E-3</v>
      </c>
      <c r="D185" s="1">
        <v>0</v>
      </c>
      <c r="E185" s="1">
        <v>4.2978700975079796E-3</v>
      </c>
      <c r="F185" s="1">
        <v>2.4779817231028799E-3</v>
      </c>
      <c r="G185" s="1">
        <v>2.8202651523245203E-4</v>
      </c>
      <c r="H185" s="1">
        <v>1.4052452411632999E-3</v>
      </c>
      <c r="I185" s="1">
        <v>5.3689853631639901E-4</v>
      </c>
      <c r="J185" s="1">
        <v>5.8680201212887202E-3</v>
      </c>
      <c r="K185" s="1">
        <v>1.7760151610319501E-3</v>
      </c>
      <c r="L185" s="1">
        <v>9.2549103190501004E-3</v>
      </c>
      <c r="M185" s="7">
        <v>3.4914712453140901E-5</v>
      </c>
      <c r="N185" s="1">
        <v>2.82289303403996E-3</v>
      </c>
      <c r="O185" s="1">
        <v>7.4674381193883498E-4</v>
      </c>
      <c r="P185" s="1">
        <v>4.0844231746153901E-3</v>
      </c>
      <c r="Q185" s="1">
        <v>1.5779779606906099E-3</v>
      </c>
      <c r="R185" s="1">
        <v>5.28793070711275E-3</v>
      </c>
      <c r="S185" s="1">
        <v>5.7623628444237098E-3</v>
      </c>
      <c r="T185" s="1">
        <v>6.2959811424992997E-3</v>
      </c>
      <c r="U185" s="1">
        <v>0</v>
      </c>
      <c r="V185" s="1">
        <v>1.91141361330197E-4</v>
      </c>
      <c r="W185" s="1">
        <v>184</v>
      </c>
      <c r="X185" s="1" t="s">
        <v>1682</v>
      </c>
      <c r="Y185" s="1" t="s">
        <v>1675</v>
      </c>
      <c r="Z185" s="1" t="s">
        <v>1875</v>
      </c>
      <c r="AA185" s="1">
        <v>5.7623628444237098E-3</v>
      </c>
      <c r="AB185" s="1">
        <v>9.2549103190501004E-3</v>
      </c>
      <c r="AC185" s="1">
        <v>3.4925474746263902E-3</v>
      </c>
      <c r="AD185" s="1">
        <v>0.10345812499665399</v>
      </c>
    </row>
    <row r="186" spans="1:30" x14ac:dyDescent="0.3">
      <c r="A186" s="1">
        <v>185</v>
      </c>
      <c r="B186" s="1" t="s">
        <v>1670</v>
      </c>
      <c r="C186" s="7">
        <v>4.0459103688554901E-5</v>
      </c>
      <c r="D186" s="1">
        <v>5.3581710631496503E-4</v>
      </c>
      <c r="E186" s="1">
        <v>0</v>
      </c>
      <c r="F186" s="1">
        <v>0</v>
      </c>
      <c r="G186" s="1">
        <v>2.5992729572120898E-2</v>
      </c>
      <c r="H186" s="7">
        <v>2.9772922747020001E-5</v>
      </c>
      <c r="I186" s="1">
        <v>0</v>
      </c>
      <c r="J186" s="1">
        <v>3.2030070294762699E-3</v>
      </c>
      <c r="K186" s="1">
        <v>1.2735776003338801E-4</v>
      </c>
      <c r="L186" s="1">
        <v>9.0805773725929403E-3</v>
      </c>
      <c r="M186" s="1">
        <v>5.8471841512602201E-4</v>
      </c>
      <c r="N186" s="7">
        <v>4.59336968384861E-5</v>
      </c>
      <c r="O186" s="1">
        <v>0</v>
      </c>
      <c r="P186" s="1">
        <v>0</v>
      </c>
      <c r="Q186" s="1">
        <v>0</v>
      </c>
      <c r="R186" s="1">
        <v>3.4728383121855502E-4</v>
      </c>
      <c r="S186" s="1">
        <v>0</v>
      </c>
      <c r="T186" s="1">
        <v>3.09936482405785E-3</v>
      </c>
      <c r="U186" s="1">
        <v>8.6363763706236998E-4</v>
      </c>
      <c r="V186" s="1">
        <v>6.1052273542063799E-3</v>
      </c>
      <c r="W186" s="1">
        <v>185</v>
      </c>
      <c r="X186" s="1" t="s">
        <v>1670</v>
      </c>
      <c r="Y186" s="1" t="s">
        <v>1670</v>
      </c>
      <c r="Z186" s="1" t="s">
        <v>1876</v>
      </c>
      <c r="AA186" s="1">
        <v>2.5992729572120898E-2</v>
      </c>
      <c r="AB186" s="1">
        <v>2.5992729572120898E-2</v>
      </c>
      <c r="AC186" s="1">
        <v>0</v>
      </c>
      <c r="AD186" s="1">
        <v>7.4960567626384297E-2</v>
      </c>
    </row>
    <row r="187" spans="1:30" x14ac:dyDescent="0.3">
      <c r="A187" s="1">
        <v>186</v>
      </c>
      <c r="B187" s="1" t="s">
        <v>1679</v>
      </c>
      <c r="C187" s="1">
        <v>2.0103218202488201E-3</v>
      </c>
      <c r="D187" s="1">
        <v>1.56598320308875E-4</v>
      </c>
      <c r="E187" s="1">
        <v>6.6334052642131004E-3</v>
      </c>
      <c r="F187" s="1">
        <v>9.9179599116343102E-3</v>
      </c>
      <c r="G187" s="7">
        <v>9.9590284591613405E-5</v>
      </c>
      <c r="H187" s="1">
        <v>6.62453759432289E-4</v>
      </c>
      <c r="I187" s="1">
        <v>6.58340666900477E-4</v>
      </c>
      <c r="J187" s="1">
        <v>1.4557863024679399E-3</v>
      </c>
      <c r="K187" s="1">
        <v>8.2544513068107499E-3</v>
      </c>
      <c r="L187" s="1">
        <v>2.1114468123220199E-3</v>
      </c>
      <c r="M187" s="1">
        <v>6.0375060853211002E-4</v>
      </c>
      <c r="N187" s="1">
        <v>5.1428334494097996E-3</v>
      </c>
      <c r="O187" s="1">
        <v>1.40111444239833E-3</v>
      </c>
      <c r="P187" s="1">
        <v>5.4439032455750004E-3</v>
      </c>
      <c r="Q187" s="1">
        <v>2.7130441837928299E-3</v>
      </c>
      <c r="R187" s="1">
        <v>3.64589696521192E-3</v>
      </c>
      <c r="S187" s="1">
        <v>2.4245429284705899E-3</v>
      </c>
      <c r="T187" s="1">
        <v>1.02466022444589E-3</v>
      </c>
      <c r="U187" s="1">
        <v>0</v>
      </c>
      <c r="V187" s="7">
        <v>8.2239253819581696E-5</v>
      </c>
      <c r="W187" s="1">
        <v>186</v>
      </c>
      <c r="X187" s="1" t="s">
        <v>1679</v>
      </c>
      <c r="Y187" s="1" t="s">
        <v>1669</v>
      </c>
      <c r="Z187" s="1" t="s">
        <v>1877</v>
      </c>
      <c r="AA187" s="1">
        <v>5.4439032455750004E-3</v>
      </c>
      <c r="AB187" s="1">
        <v>9.9179599116343102E-3</v>
      </c>
      <c r="AC187" s="1">
        <v>4.4740566660593003E-3</v>
      </c>
      <c r="AD187" s="1">
        <v>9.8032424607914004E-2</v>
      </c>
    </row>
    <row r="188" spans="1:30" x14ac:dyDescent="0.3">
      <c r="A188" s="1">
        <v>187</v>
      </c>
      <c r="B188" s="1" t="s">
        <v>1679</v>
      </c>
      <c r="C188" s="1">
        <v>5.3405609953062396E-3</v>
      </c>
      <c r="D188" s="1">
        <v>0</v>
      </c>
      <c r="E188" s="1">
        <v>8.0270125525530901E-3</v>
      </c>
      <c r="F188" s="1">
        <v>1.2458871250284701E-2</v>
      </c>
      <c r="G188" s="1">
        <v>2.9635905390464702E-4</v>
      </c>
      <c r="H188" s="1">
        <v>3.6444476973096599E-4</v>
      </c>
      <c r="I188" s="1">
        <v>5.59975769026568E-4</v>
      </c>
      <c r="J188" s="1">
        <v>4.8638757967649102E-4</v>
      </c>
      <c r="K188" s="1">
        <v>6.61043855764013E-3</v>
      </c>
      <c r="L188" s="1">
        <v>3.48133731085375E-4</v>
      </c>
      <c r="M188" s="1">
        <v>6.0939574244940305E-4</v>
      </c>
      <c r="N188" s="1">
        <v>4.5198994920184303E-3</v>
      </c>
      <c r="O188" s="1">
        <v>1.21360025493251E-4</v>
      </c>
      <c r="P188" s="1">
        <v>8.6022559229744291E-3</v>
      </c>
      <c r="Q188" s="1">
        <v>4.6425558862015397E-3</v>
      </c>
      <c r="R188" s="1">
        <v>3.7972969864077302E-3</v>
      </c>
      <c r="S188" s="1">
        <v>3.2843364437727999E-3</v>
      </c>
      <c r="T188" s="1">
        <v>9.54226997437803E-4</v>
      </c>
      <c r="U188" s="1">
        <v>0</v>
      </c>
      <c r="V188" s="1">
        <v>1.17282318351427E-4</v>
      </c>
      <c r="W188" s="1">
        <v>187</v>
      </c>
      <c r="X188" s="1" t="s">
        <v>1679</v>
      </c>
      <c r="Y188" s="1" t="s">
        <v>1669</v>
      </c>
      <c r="Z188" s="1" t="s">
        <v>1878</v>
      </c>
      <c r="AA188" s="1">
        <v>8.6022559229744291E-3</v>
      </c>
      <c r="AB188" s="1">
        <v>1.2458871250284701E-2</v>
      </c>
      <c r="AC188" s="1">
        <v>3.8566153273103601E-3</v>
      </c>
      <c r="AD188" s="1">
        <v>0.10480328842178099</v>
      </c>
    </row>
    <row r="189" spans="1:30" x14ac:dyDescent="0.3">
      <c r="A189" s="1">
        <v>188</v>
      </c>
      <c r="B189" s="1" t="s">
        <v>1670</v>
      </c>
      <c r="C189" s="1">
        <v>1.7319108388255599E-3</v>
      </c>
      <c r="D189" s="1">
        <v>0</v>
      </c>
      <c r="E189" s="1">
        <v>0</v>
      </c>
      <c r="F189" s="1">
        <v>0</v>
      </c>
      <c r="G189" s="1">
        <v>1.3397771523088801E-2</v>
      </c>
      <c r="H189" s="1">
        <v>0</v>
      </c>
      <c r="I189" s="1">
        <v>0</v>
      </c>
      <c r="J189" s="1">
        <v>4.4264600056821398E-3</v>
      </c>
      <c r="K189" s="1">
        <v>0</v>
      </c>
      <c r="L189" s="1">
        <v>2.2443525137171801E-2</v>
      </c>
      <c r="M189" s="1">
        <v>2.1036147660039098E-3</v>
      </c>
      <c r="N189" s="1">
        <v>2.3654506187794499E-4</v>
      </c>
      <c r="O189" s="1">
        <v>0</v>
      </c>
      <c r="P189" s="1">
        <v>1.5589100938155799E-4</v>
      </c>
      <c r="Q189" s="1">
        <v>0</v>
      </c>
      <c r="R189" s="1">
        <v>2.4612397212888201E-4</v>
      </c>
      <c r="S189" s="1">
        <v>9.6627307817501997E-4</v>
      </c>
      <c r="T189" s="1">
        <v>3.0569606998119198E-3</v>
      </c>
      <c r="U189" s="1">
        <v>0</v>
      </c>
      <c r="V189" s="1">
        <v>2.01922349088954E-4</v>
      </c>
      <c r="W189" s="1">
        <v>188</v>
      </c>
      <c r="X189" s="1" t="s">
        <v>1670</v>
      </c>
      <c r="Y189" s="1" t="s">
        <v>1675</v>
      </c>
      <c r="Z189" s="1" t="s">
        <v>1879</v>
      </c>
      <c r="AA189" s="1">
        <v>1.3397771523088801E-2</v>
      </c>
      <c r="AB189" s="1">
        <v>2.2443525137171801E-2</v>
      </c>
      <c r="AC189" s="1">
        <v>9.0457536140829894E-3</v>
      </c>
      <c r="AD189" s="1">
        <v>7.4264809416129507E-2</v>
      </c>
    </row>
    <row r="190" spans="1:30" x14ac:dyDescent="0.3">
      <c r="A190" s="1">
        <v>189</v>
      </c>
      <c r="B190" s="1" t="s">
        <v>1675</v>
      </c>
      <c r="C190" s="1">
        <v>1.70922274847411E-3</v>
      </c>
      <c r="D190" s="1">
        <v>1.55078031994503E-3</v>
      </c>
      <c r="E190" s="1">
        <v>6.8357529742964001E-4</v>
      </c>
      <c r="F190" s="1">
        <v>1.3291285236781099E-3</v>
      </c>
      <c r="G190" s="1">
        <v>9.0830045377130603E-4</v>
      </c>
      <c r="H190" s="7">
        <v>1.50714466843852E-5</v>
      </c>
      <c r="I190" s="1">
        <v>0</v>
      </c>
      <c r="J190" s="1">
        <v>4.1671247882093696E-3</v>
      </c>
      <c r="K190" s="1">
        <v>1.64190713263062E-3</v>
      </c>
      <c r="L190" s="1">
        <v>9.9328025105155995E-3</v>
      </c>
      <c r="M190" s="7">
        <v>2.6178666155131199E-5</v>
      </c>
      <c r="N190" s="1">
        <v>1.16049566093688E-2</v>
      </c>
      <c r="O190" s="1">
        <v>0</v>
      </c>
      <c r="P190" s="1">
        <v>1.77215089397606E-3</v>
      </c>
      <c r="Q190" s="1">
        <v>4.7725361038479302E-4</v>
      </c>
      <c r="R190" s="1">
        <v>1.3245863328464899E-3</v>
      </c>
      <c r="S190" s="1">
        <v>2.1401119035786699E-3</v>
      </c>
      <c r="T190" s="1">
        <v>3.9179888267379401E-3</v>
      </c>
      <c r="U190" s="7">
        <v>4.5114136032067001E-5</v>
      </c>
      <c r="V190" s="1">
        <v>1.77960255138442E-3</v>
      </c>
      <c r="W190" s="1">
        <v>189</v>
      </c>
      <c r="X190" s="1" t="s">
        <v>1675</v>
      </c>
      <c r="Y190" s="1" t="s">
        <v>1677</v>
      </c>
      <c r="Z190" s="1" t="s">
        <v>1880</v>
      </c>
      <c r="AA190" s="1">
        <v>9.9328025105155995E-3</v>
      </c>
      <c r="AB190" s="1">
        <v>1.16049566093688E-2</v>
      </c>
      <c r="AC190" s="1">
        <v>1.6721540988532701E-3</v>
      </c>
      <c r="AD190" s="1">
        <v>8.0997348022670695E-2</v>
      </c>
    </row>
    <row r="191" spans="1:30" x14ac:dyDescent="0.3">
      <c r="A191" s="1">
        <v>190</v>
      </c>
      <c r="B191" s="1" t="s">
        <v>1677</v>
      </c>
      <c r="C191" s="1">
        <v>1.9553581908578E-3</v>
      </c>
      <c r="D191" s="1">
        <v>0</v>
      </c>
      <c r="E191" s="1">
        <v>1.0698132323616501E-2</v>
      </c>
      <c r="F191" s="1">
        <v>1.3433753004574601E-2</v>
      </c>
      <c r="G191" s="7">
        <v>4.2199730839294499E-5</v>
      </c>
      <c r="H191" s="1">
        <v>1.39482031719997E-3</v>
      </c>
      <c r="I191" s="1">
        <v>1.1147985113015299E-3</v>
      </c>
      <c r="J191" s="1">
        <v>5.8681129793080201E-4</v>
      </c>
      <c r="K191" s="1">
        <v>3.4326702227215002E-3</v>
      </c>
      <c r="L191" s="1">
        <v>1.1587364401425299E-3</v>
      </c>
      <c r="M191" s="7">
        <v>1.40522636401797E-5</v>
      </c>
      <c r="N191" s="1">
        <v>4.4802314410135801E-3</v>
      </c>
      <c r="O191" s="7">
        <v>1.4238600632983399E-5</v>
      </c>
      <c r="P191" s="1">
        <v>7.08823532230858E-3</v>
      </c>
      <c r="Q191" s="1">
        <v>1.6223702996343301E-3</v>
      </c>
      <c r="R191" s="1">
        <v>3.78358437776714E-3</v>
      </c>
      <c r="S191" s="1">
        <v>2.67082272899772E-3</v>
      </c>
      <c r="T191" s="1">
        <v>1.3822156136554301E-3</v>
      </c>
      <c r="U191" s="1">
        <v>0</v>
      </c>
      <c r="V191" s="1">
        <v>2.6434910046241799E-4</v>
      </c>
      <c r="W191" s="1">
        <v>190</v>
      </c>
      <c r="X191" s="1" t="s">
        <v>1677</v>
      </c>
      <c r="Y191" s="1" t="s">
        <v>1669</v>
      </c>
      <c r="Z191" s="1" t="s">
        <v>1881</v>
      </c>
      <c r="AA191" s="1">
        <v>4.4802314410135801E-3</v>
      </c>
      <c r="AB191" s="1">
        <v>1.3433753004574601E-2</v>
      </c>
      <c r="AC191" s="1">
        <v>8.9535215635610493E-3</v>
      </c>
      <c r="AD191" s="1">
        <v>9.5385162396488601E-2</v>
      </c>
    </row>
    <row r="192" spans="1:30" x14ac:dyDescent="0.3">
      <c r="A192" s="1">
        <v>191</v>
      </c>
      <c r="B192" s="1" t="s">
        <v>1677</v>
      </c>
      <c r="C192" s="1">
        <v>7.9058835361067396E-3</v>
      </c>
      <c r="D192" s="1">
        <v>2.1836011558724398E-3</v>
      </c>
      <c r="E192" s="1">
        <v>1.78819498556848E-3</v>
      </c>
      <c r="F192" s="1">
        <v>3.7592588196819401E-3</v>
      </c>
      <c r="G192" s="1">
        <v>6.3656337860269795E-4</v>
      </c>
      <c r="H192" s="7">
        <v>4.9888859391782503E-5</v>
      </c>
      <c r="I192" s="1">
        <v>1.1650523859332801E-3</v>
      </c>
      <c r="J192" s="1">
        <v>3.2068217682466398E-3</v>
      </c>
      <c r="K192" s="1">
        <v>3.0943573837589398E-3</v>
      </c>
      <c r="L192" s="1">
        <v>8.1021194239681692E-3</v>
      </c>
      <c r="M192" s="1">
        <v>1.60845935306081E-3</v>
      </c>
      <c r="N192" s="1">
        <v>3.5859864777203999E-3</v>
      </c>
      <c r="O192" s="1">
        <v>0</v>
      </c>
      <c r="P192" s="1">
        <v>2.5389896117280798E-3</v>
      </c>
      <c r="Q192" s="1">
        <v>1.28016158928752E-3</v>
      </c>
      <c r="R192" s="1">
        <v>2.8294057791399901E-3</v>
      </c>
      <c r="S192" s="1">
        <v>2.8456753639879801E-3</v>
      </c>
      <c r="T192" s="1">
        <v>2.5345646255440302E-3</v>
      </c>
      <c r="U192" s="7">
        <v>6.1951543754179097E-5</v>
      </c>
      <c r="V192" s="1">
        <v>3.2106200445436001E-3</v>
      </c>
      <c r="W192" s="1">
        <v>191</v>
      </c>
      <c r="X192" s="1" t="s">
        <v>1677</v>
      </c>
      <c r="Y192" s="1" t="s">
        <v>1675</v>
      </c>
      <c r="Z192" s="1" t="s">
        <v>1882</v>
      </c>
      <c r="AA192" s="1">
        <v>3.5859864777203999E-3</v>
      </c>
      <c r="AB192" s="1">
        <v>8.1021194239681692E-3</v>
      </c>
      <c r="AC192" s="1">
        <v>4.5161329462477702E-3</v>
      </c>
      <c r="AD192" s="1">
        <v>9.8143995425126404E-2</v>
      </c>
    </row>
    <row r="193" spans="1:30" x14ac:dyDescent="0.3">
      <c r="A193" s="1">
        <v>192</v>
      </c>
      <c r="B193" s="1" t="s">
        <v>1685</v>
      </c>
      <c r="C193" s="1">
        <v>7.3346377684458395E-4</v>
      </c>
      <c r="D193" s="1">
        <v>1.1106046947852899E-3</v>
      </c>
      <c r="E193" s="1">
        <v>0</v>
      </c>
      <c r="F193" s="1">
        <v>0</v>
      </c>
      <c r="G193" s="1">
        <v>9.5058087897253608E-3</v>
      </c>
      <c r="H193" s="7">
        <v>9.9542874229016195E-5</v>
      </c>
      <c r="I193" s="1">
        <v>0</v>
      </c>
      <c r="J193" s="1">
        <v>4.71954033319575E-3</v>
      </c>
      <c r="K193" s="1">
        <v>0</v>
      </c>
      <c r="L193" s="1">
        <v>1.43248708330646E-2</v>
      </c>
      <c r="M193" s="1">
        <v>1.7492158924410201E-3</v>
      </c>
      <c r="N193" s="1">
        <v>2.59156250745073E-4</v>
      </c>
      <c r="O193" s="1">
        <v>0</v>
      </c>
      <c r="P193" s="7">
        <v>6.5486143419706994E-5</v>
      </c>
      <c r="Q193" s="1">
        <v>0</v>
      </c>
      <c r="R193" s="1">
        <v>2.1061215290113801E-4</v>
      </c>
      <c r="S193" s="1">
        <v>7.80858992399544E-4</v>
      </c>
      <c r="T193" s="1">
        <v>1.6360284447704001E-3</v>
      </c>
      <c r="U193" s="1">
        <v>1.04174415824101E-3</v>
      </c>
      <c r="V193" s="1">
        <v>1.33430826175105E-2</v>
      </c>
      <c r="W193" s="1">
        <v>192</v>
      </c>
      <c r="X193" s="1" t="s">
        <v>1685</v>
      </c>
      <c r="Y193" s="1" t="s">
        <v>1675</v>
      </c>
      <c r="Z193" s="1" t="s">
        <v>1883</v>
      </c>
      <c r="AA193" s="1">
        <v>1.33430826175105E-2</v>
      </c>
      <c r="AB193" s="1">
        <v>1.43248708330646E-2</v>
      </c>
      <c r="AC193" s="1">
        <v>9.8178821555416191E-4</v>
      </c>
      <c r="AD193" s="1">
        <v>8.0319775442401098E-2</v>
      </c>
    </row>
    <row r="194" spans="1:30" x14ac:dyDescent="0.3">
      <c r="A194" s="1">
        <v>193</v>
      </c>
      <c r="B194" s="1" t="s">
        <v>1677</v>
      </c>
      <c r="C194" s="1">
        <v>4.7450043212834501E-3</v>
      </c>
      <c r="D194" s="1">
        <v>2.7024081824283399E-4</v>
      </c>
      <c r="E194" s="1">
        <v>4.6032243049942299E-3</v>
      </c>
      <c r="F194" s="1">
        <v>6.9797709587435296E-3</v>
      </c>
      <c r="G194" s="1">
        <v>1.6715061363323499E-4</v>
      </c>
      <c r="H194" s="1">
        <v>7.5999195321801798E-4</v>
      </c>
      <c r="I194" s="1">
        <v>2.1544169531858599E-4</v>
      </c>
      <c r="J194" s="1">
        <v>3.8460313463781502E-4</v>
      </c>
      <c r="K194" s="1">
        <v>5.0758453389325503E-3</v>
      </c>
      <c r="L194" s="1">
        <v>1.7430979808389199E-3</v>
      </c>
      <c r="M194" s="1">
        <v>8.0251681668153303E-4</v>
      </c>
      <c r="N194" s="1">
        <v>8.2596388204265597E-3</v>
      </c>
      <c r="O194" s="7">
        <v>9.7101230380718101E-5</v>
      </c>
      <c r="P194" s="1">
        <v>2.4140752403003E-3</v>
      </c>
      <c r="Q194" s="1">
        <v>1.2189823913452201E-3</v>
      </c>
      <c r="R194" s="1">
        <v>3.2930434845511499E-3</v>
      </c>
      <c r="S194" s="1">
        <v>2.5173681704068899E-3</v>
      </c>
      <c r="T194" s="1">
        <v>7.2820640052240996E-4</v>
      </c>
      <c r="U194" s="1">
        <v>0</v>
      </c>
      <c r="V194" s="1">
        <v>8.3826350549565695E-4</v>
      </c>
      <c r="W194" s="1">
        <v>193</v>
      </c>
      <c r="X194" s="1" t="s">
        <v>1677</v>
      </c>
      <c r="Y194" s="1" t="s">
        <v>1677</v>
      </c>
      <c r="Z194" s="1" t="s">
        <v>1884</v>
      </c>
      <c r="AA194" s="1">
        <v>8.2596388204265597E-3</v>
      </c>
      <c r="AB194" s="1">
        <v>8.2596388204265597E-3</v>
      </c>
      <c r="AC194" s="1">
        <v>0</v>
      </c>
      <c r="AD194" s="1">
        <v>8.3694166719583601E-2</v>
      </c>
    </row>
    <row r="195" spans="1:30" x14ac:dyDescent="0.3">
      <c r="A195" s="1">
        <v>194</v>
      </c>
      <c r="B195" s="1" t="s">
        <v>1669</v>
      </c>
      <c r="C195" s="1">
        <v>3.8911546249949902E-3</v>
      </c>
      <c r="D195" s="1">
        <v>2.0200554201534301E-4</v>
      </c>
      <c r="E195" s="1">
        <v>7.7156205344077597E-3</v>
      </c>
      <c r="F195" s="1">
        <v>1.46505553462858E-2</v>
      </c>
      <c r="G195" s="1">
        <v>1.3396343008160001E-3</v>
      </c>
      <c r="H195" s="1">
        <v>1.6200506928067699E-3</v>
      </c>
      <c r="I195" s="1">
        <v>1.6843442611011201E-4</v>
      </c>
      <c r="J195" s="1">
        <v>2.61411034335946E-4</v>
      </c>
      <c r="K195" s="1">
        <v>1.6736245539579499E-3</v>
      </c>
      <c r="L195" s="1">
        <v>2.1265124917102499E-3</v>
      </c>
      <c r="M195" s="1">
        <v>1.09609012387481E-4</v>
      </c>
      <c r="N195" s="1">
        <v>4.3446666174055898E-3</v>
      </c>
      <c r="O195" s="1">
        <v>1.42612313015484E-4</v>
      </c>
      <c r="P195" s="1">
        <v>7.6788211990315098E-3</v>
      </c>
      <c r="Q195" s="1">
        <v>2.8211315146128698E-3</v>
      </c>
      <c r="R195" s="1">
        <v>3.8164310240042299E-3</v>
      </c>
      <c r="S195" s="1">
        <v>1.3800862046441701E-3</v>
      </c>
      <c r="T195" s="1">
        <v>7.70330328964944E-4</v>
      </c>
      <c r="U195" s="1">
        <v>0</v>
      </c>
      <c r="V195" s="7">
        <v>4.5646128056019601E-5</v>
      </c>
      <c r="W195" s="1">
        <v>194</v>
      </c>
      <c r="X195" s="1" t="s">
        <v>1669</v>
      </c>
      <c r="Y195" s="1" t="s">
        <v>1669</v>
      </c>
      <c r="Z195" s="1" t="s">
        <v>1885</v>
      </c>
      <c r="AA195" s="1">
        <v>1.46505553462858E-2</v>
      </c>
      <c r="AB195" s="1">
        <v>1.46505553462858E-2</v>
      </c>
      <c r="AC195" s="1">
        <v>0</v>
      </c>
      <c r="AD195" s="1">
        <v>9.5320748390856899E-2</v>
      </c>
    </row>
    <row r="196" spans="1:30" x14ac:dyDescent="0.3">
      <c r="A196" s="1">
        <v>195</v>
      </c>
      <c r="B196" s="1" t="s">
        <v>1674</v>
      </c>
      <c r="C196" s="1">
        <v>2.1460901902765899E-3</v>
      </c>
      <c r="D196" s="1">
        <v>3.8524694861487801E-4</v>
      </c>
      <c r="E196" s="1">
        <v>8.0596678602646795E-4</v>
      </c>
      <c r="F196" s="1">
        <v>5.1634643544121598E-3</v>
      </c>
      <c r="G196" s="1">
        <v>2.3074754833722001E-3</v>
      </c>
      <c r="H196" s="1">
        <v>8.3175587126445999E-4</v>
      </c>
      <c r="I196" s="1">
        <v>6.8493688097950498E-4</v>
      </c>
      <c r="J196" s="1">
        <v>8.4168796273138592E-3</v>
      </c>
      <c r="K196" s="1">
        <v>1.3274156011554099E-3</v>
      </c>
      <c r="L196" s="1">
        <v>6.7698460934654502E-3</v>
      </c>
      <c r="M196" s="1">
        <v>4.0034968125436898E-4</v>
      </c>
      <c r="N196" s="1">
        <v>4.38659642475836E-3</v>
      </c>
      <c r="O196" s="1">
        <v>0</v>
      </c>
      <c r="P196" s="1">
        <v>1.29413211477627E-3</v>
      </c>
      <c r="Q196" s="1">
        <v>1.02089596076435E-3</v>
      </c>
      <c r="R196" s="1">
        <v>2.9255778394164599E-3</v>
      </c>
      <c r="S196" s="1">
        <v>6.0226017558420598E-3</v>
      </c>
      <c r="T196" s="1">
        <v>6.6229250791653002E-3</v>
      </c>
      <c r="U196" s="1">
        <v>3.6739269404345099E-3</v>
      </c>
      <c r="V196" s="1">
        <v>2.8440786756680301E-3</v>
      </c>
      <c r="W196" s="1">
        <v>195</v>
      </c>
      <c r="X196" s="1" t="s">
        <v>1674</v>
      </c>
      <c r="Y196" s="1" t="s">
        <v>1673</v>
      </c>
      <c r="Z196" s="1" t="s">
        <v>1886</v>
      </c>
      <c r="AA196" s="1">
        <v>1.3274156011554099E-3</v>
      </c>
      <c r="AB196" s="1">
        <v>8.4168796273138592E-3</v>
      </c>
      <c r="AC196" s="1">
        <v>7.0894640261584497E-3</v>
      </c>
      <c r="AD196" s="1">
        <v>0.106088044557155</v>
      </c>
    </row>
    <row r="197" spans="1:30" x14ac:dyDescent="0.3">
      <c r="A197" s="1">
        <v>196</v>
      </c>
      <c r="B197" s="1" t="s">
        <v>1670</v>
      </c>
      <c r="C197" s="1">
        <v>1.8573455916486401E-3</v>
      </c>
      <c r="D197" s="1">
        <v>2.4437113739338499E-3</v>
      </c>
      <c r="E197" s="1">
        <v>2.3241996875232999E-3</v>
      </c>
      <c r="F197" s="1">
        <v>2.2664437874787202E-3</v>
      </c>
      <c r="G197" s="1">
        <v>1.04852919016047E-2</v>
      </c>
      <c r="H197" s="1">
        <v>7.5868751854659604E-4</v>
      </c>
      <c r="I197" s="1">
        <v>1.25892925202571E-4</v>
      </c>
      <c r="J197" s="1">
        <v>2.6827041809182302E-3</v>
      </c>
      <c r="K197" s="1">
        <v>4.5714281510140202E-4</v>
      </c>
      <c r="L197" s="1">
        <v>6.7830718953024597E-3</v>
      </c>
      <c r="M197" s="1">
        <v>1.45041407036739E-3</v>
      </c>
      <c r="N197" s="1">
        <v>4.4448454997584501E-3</v>
      </c>
      <c r="O197" s="1">
        <v>1.32563401902837E-4</v>
      </c>
      <c r="P197" s="1">
        <v>1.7680182614116099E-3</v>
      </c>
      <c r="Q197" s="1">
        <v>6.6904008384607503E-4</v>
      </c>
      <c r="R197" s="1">
        <v>2.6711819301605899E-3</v>
      </c>
      <c r="S197" s="1">
        <v>1.13278546792287E-3</v>
      </c>
      <c r="T197" s="1">
        <v>9.7572058604649596E-4</v>
      </c>
      <c r="U197" s="7">
        <v>8.8518129632299299E-6</v>
      </c>
      <c r="V197" s="1">
        <v>3.8597001900549902E-3</v>
      </c>
      <c r="W197" s="1">
        <v>196</v>
      </c>
      <c r="X197" s="1" t="s">
        <v>1670</v>
      </c>
      <c r="Y197" s="1" t="s">
        <v>1670</v>
      </c>
      <c r="Z197" s="1" t="s">
        <v>1887</v>
      </c>
      <c r="AA197" s="1">
        <v>1.04852919016047E-2</v>
      </c>
      <c r="AB197" s="1">
        <v>1.04852919016047E-2</v>
      </c>
      <c r="AC197" s="1">
        <v>0</v>
      </c>
      <c r="AD197" s="1">
        <v>8.8316913754967197E-2</v>
      </c>
    </row>
    <row r="198" spans="1:30" x14ac:dyDescent="0.3">
      <c r="A198" s="1">
        <v>197</v>
      </c>
      <c r="B198" s="1" t="s">
        <v>1673</v>
      </c>
      <c r="C198" s="1">
        <v>3.2696182090062001E-3</v>
      </c>
      <c r="D198" s="1">
        <v>1.4155362841469701E-4</v>
      </c>
      <c r="E198" s="1">
        <v>7.3362099154502701E-3</v>
      </c>
      <c r="F198" s="1">
        <v>9.6433596908154992E-3</v>
      </c>
      <c r="G198" s="1">
        <v>9.9821928576517807E-4</v>
      </c>
      <c r="H198" s="1">
        <v>3.4270319671412899E-3</v>
      </c>
      <c r="I198" s="1">
        <v>2.84939034119045E-4</v>
      </c>
      <c r="J198" s="1">
        <v>3.7345570220505202E-3</v>
      </c>
      <c r="K198" s="1">
        <v>9.6721966020565204E-4</v>
      </c>
      <c r="L198" s="1">
        <v>4.3723192339347296E-3</v>
      </c>
      <c r="M198" s="1">
        <v>9.0403852439577303E-4</v>
      </c>
      <c r="N198" s="1">
        <v>3.1260480102384999E-3</v>
      </c>
      <c r="O198" s="1">
        <v>5.6344170874847903E-3</v>
      </c>
      <c r="P198" s="1">
        <v>1.9761611709975699E-4</v>
      </c>
      <c r="Q198" s="1">
        <v>1.01450784437244E-3</v>
      </c>
      <c r="R198" s="1">
        <v>5.2402420154255601E-3</v>
      </c>
      <c r="S198" s="1">
        <v>1.0320693528632699E-3</v>
      </c>
      <c r="T198" s="1">
        <v>7.5482807805180496E-4</v>
      </c>
      <c r="U198" s="1">
        <v>0</v>
      </c>
      <c r="V198" s="1">
        <v>1.2516518127105201E-3</v>
      </c>
      <c r="W198" s="1">
        <v>197</v>
      </c>
      <c r="X198" s="1" t="s">
        <v>1673</v>
      </c>
      <c r="Y198" s="1" t="s">
        <v>1669</v>
      </c>
      <c r="Z198" s="1" t="s">
        <v>1888</v>
      </c>
      <c r="AA198" s="1">
        <v>3.7345570220505202E-3</v>
      </c>
      <c r="AB198" s="1">
        <v>9.6433596908154992E-3</v>
      </c>
      <c r="AC198" s="1">
        <v>5.9088026687649699E-3</v>
      </c>
      <c r="AD198" s="1">
        <v>9.72830569998758E-2</v>
      </c>
    </row>
    <row r="199" spans="1:30" x14ac:dyDescent="0.3">
      <c r="A199" s="1">
        <v>198</v>
      </c>
      <c r="B199" s="1" t="s">
        <v>1682</v>
      </c>
      <c r="C199" s="1">
        <v>1.9710135205565E-3</v>
      </c>
      <c r="D199" s="1">
        <v>9.0152194176419101E-4</v>
      </c>
      <c r="E199" s="1">
        <v>7.3989375485935104E-3</v>
      </c>
      <c r="F199" s="1">
        <v>1.40834608856875E-2</v>
      </c>
      <c r="G199" s="1">
        <v>2.38988748755657E-3</v>
      </c>
      <c r="H199" s="1">
        <v>1.1524759113843699E-3</v>
      </c>
      <c r="I199" s="1">
        <v>5.9110417347746705E-4</v>
      </c>
      <c r="J199" s="1">
        <v>3.0450703480046299E-3</v>
      </c>
      <c r="K199" s="1">
        <v>1.7312791452216E-3</v>
      </c>
      <c r="L199" s="1">
        <v>5.2743446693848499E-3</v>
      </c>
      <c r="M199" s="1">
        <v>4.5096701526415098E-4</v>
      </c>
      <c r="N199" s="1">
        <v>3.0038266202818001E-3</v>
      </c>
      <c r="O199" s="1">
        <v>6.2669475697512702E-4</v>
      </c>
      <c r="P199" s="1">
        <v>3.8588416878061001E-4</v>
      </c>
      <c r="Q199" s="1">
        <v>7.6917646067893803E-4</v>
      </c>
      <c r="R199" s="1">
        <v>1.72168024032273E-3</v>
      </c>
      <c r="S199" s="1">
        <v>2.8071602566932799E-3</v>
      </c>
      <c r="T199" s="1">
        <v>1.62388651904648E-3</v>
      </c>
      <c r="U199" s="1">
        <v>0</v>
      </c>
      <c r="V199" s="1">
        <v>1.2357101982058099E-3</v>
      </c>
      <c r="W199" s="1">
        <v>198</v>
      </c>
      <c r="X199" s="1" t="s">
        <v>1682</v>
      </c>
      <c r="Y199" s="1" t="s">
        <v>1669</v>
      </c>
      <c r="Z199" s="1" t="s">
        <v>1889</v>
      </c>
      <c r="AA199" s="1">
        <v>2.8071602566932799E-3</v>
      </c>
      <c r="AB199" s="1">
        <v>1.40834608856875E-2</v>
      </c>
      <c r="AC199" s="1">
        <v>1.12763006289942E-2</v>
      </c>
      <c r="AD199" s="1">
        <v>9.2837325986018196E-2</v>
      </c>
    </row>
    <row r="200" spans="1:30" x14ac:dyDescent="0.3">
      <c r="A200" s="1">
        <v>199</v>
      </c>
      <c r="B200" s="1" t="s">
        <v>1679</v>
      </c>
      <c r="C200" s="1">
        <v>2.7857532418279398E-3</v>
      </c>
      <c r="D200" s="1">
        <v>5.0084868038929105E-4</v>
      </c>
      <c r="E200" s="1">
        <v>5.2163874156884301E-3</v>
      </c>
      <c r="F200" s="1">
        <v>7.8265113948754097E-3</v>
      </c>
      <c r="G200" s="1">
        <v>3.2929772504508999E-3</v>
      </c>
      <c r="H200" s="1">
        <v>2.01277963770982E-3</v>
      </c>
      <c r="I200" s="1">
        <v>9.7948112751147201E-4</v>
      </c>
      <c r="J200" s="1">
        <v>1.5273643888465899E-3</v>
      </c>
      <c r="K200" s="1">
        <v>2.1132110248437302E-3</v>
      </c>
      <c r="L200" s="1">
        <v>5.0897762147278404E-3</v>
      </c>
      <c r="M200" s="1">
        <v>2.9661051917452899E-4</v>
      </c>
      <c r="N200" s="1">
        <v>5.0602856925328604E-3</v>
      </c>
      <c r="O200" s="1">
        <v>1.20834534764662E-3</v>
      </c>
      <c r="P200" s="1">
        <v>3.4905781450001402E-3</v>
      </c>
      <c r="Q200" s="1">
        <v>1.46865382174415E-3</v>
      </c>
      <c r="R200" s="1">
        <v>7.6426603889412498E-3</v>
      </c>
      <c r="S200" s="1">
        <v>1.59505970814915E-3</v>
      </c>
      <c r="T200" s="1">
        <v>1.0862480768152299E-3</v>
      </c>
      <c r="U200" s="1">
        <v>2.4084874490620501E-3</v>
      </c>
      <c r="V200" s="1">
        <v>1.5726704477179399E-3</v>
      </c>
      <c r="W200" s="1">
        <v>199</v>
      </c>
      <c r="X200" s="1" t="s">
        <v>1679</v>
      </c>
      <c r="Y200" s="1" t="s">
        <v>1669</v>
      </c>
      <c r="Z200" s="1" t="s">
        <v>1890</v>
      </c>
      <c r="AA200" s="1">
        <v>3.4905781450001402E-3</v>
      </c>
      <c r="AB200" s="1">
        <v>7.8265113948754097E-3</v>
      </c>
      <c r="AC200" s="1">
        <v>4.3359332498752604E-3</v>
      </c>
      <c r="AD200" s="1">
        <v>0.106715455216346</v>
      </c>
    </row>
    <row r="201" spans="1:30" x14ac:dyDescent="0.3">
      <c r="A201" s="1">
        <v>200</v>
      </c>
      <c r="B201" s="1" t="s">
        <v>1683</v>
      </c>
      <c r="C201" s="1">
        <v>3.0035680810306699E-3</v>
      </c>
      <c r="D201" s="1">
        <v>1.03540280676787E-4</v>
      </c>
      <c r="E201" s="1">
        <v>3.6354110446744901E-3</v>
      </c>
      <c r="F201" s="1">
        <v>6.8618834020062903E-3</v>
      </c>
      <c r="G201" s="1">
        <v>2.3455452338445302E-3</v>
      </c>
      <c r="H201" s="1">
        <v>3.8074536172655999E-3</v>
      </c>
      <c r="I201" s="1">
        <v>2.2226351900960198E-3</v>
      </c>
      <c r="J201" s="1">
        <v>4.2281930331536802E-3</v>
      </c>
      <c r="K201" s="1">
        <v>9.0056593048643398E-4</v>
      </c>
      <c r="L201" s="1">
        <v>5.4200834340013904E-3</v>
      </c>
      <c r="M201" s="1">
        <v>7.8384029535817797E-4</v>
      </c>
      <c r="N201" s="1">
        <v>1.8747618524316599E-3</v>
      </c>
      <c r="O201" s="1">
        <v>4.20355866820365E-3</v>
      </c>
      <c r="P201" s="1">
        <v>3.23633897192233E-3</v>
      </c>
      <c r="Q201" s="1">
        <v>4.2568979129604099E-4</v>
      </c>
      <c r="R201" s="1">
        <v>3.74899470516657E-3</v>
      </c>
      <c r="S201" s="1">
        <v>1.82760767276507E-3</v>
      </c>
      <c r="T201" s="1">
        <v>1.98386446464846E-3</v>
      </c>
      <c r="U201" s="1">
        <v>1.95585857132798E-4</v>
      </c>
      <c r="V201" s="1">
        <v>1.1292988324846699E-3</v>
      </c>
      <c r="W201" s="1">
        <v>200</v>
      </c>
      <c r="X201" s="1" t="s">
        <v>1683</v>
      </c>
      <c r="Y201" s="1" t="s">
        <v>1669</v>
      </c>
      <c r="Z201" s="1" t="s">
        <v>1891</v>
      </c>
      <c r="AA201" s="1">
        <v>1.98386446464846E-3</v>
      </c>
      <c r="AB201" s="1">
        <v>6.8618834020062903E-3</v>
      </c>
      <c r="AC201" s="1">
        <v>4.8780189373578298E-3</v>
      </c>
      <c r="AD201" s="1">
        <v>9.8833735584294299E-2</v>
      </c>
    </row>
    <row r="202" spans="1:30" x14ac:dyDescent="0.3">
      <c r="A202" s="1">
        <v>201</v>
      </c>
      <c r="B202" s="1" t="s">
        <v>1678</v>
      </c>
      <c r="C202" s="1">
        <v>3.4056248654966599E-4</v>
      </c>
      <c r="D202" s="1">
        <v>0</v>
      </c>
      <c r="E202" s="1">
        <v>3.41513173341542E-3</v>
      </c>
      <c r="F202" s="1">
        <v>1.3694143875066999E-3</v>
      </c>
      <c r="G202" s="1">
        <v>2.8960411278218701E-3</v>
      </c>
      <c r="H202" s="1">
        <v>1.2501406940436001E-4</v>
      </c>
      <c r="I202" s="7">
        <v>7.1385923686885194E-5</v>
      </c>
      <c r="J202" s="1">
        <v>1.72389546014124E-3</v>
      </c>
      <c r="K202" s="1">
        <v>1.9447487501522901E-4</v>
      </c>
      <c r="L202" s="1">
        <v>2.6543675312829698E-3</v>
      </c>
      <c r="M202" s="1">
        <v>0</v>
      </c>
      <c r="N202" s="1">
        <v>3.7175338253893098E-4</v>
      </c>
      <c r="O202" s="1">
        <v>1.8836911098652101E-3</v>
      </c>
      <c r="P202" s="1">
        <v>1.0208293946863399E-4</v>
      </c>
      <c r="Q202" s="1">
        <v>0</v>
      </c>
      <c r="R202" s="1">
        <v>1.29392885727999E-3</v>
      </c>
      <c r="S202" s="1">
        <v>9.4116580522464997E-4</v>
      </c>
      <c r="T202" s="1">
        <v>1.09006234230518E-3</v>
      </c>
      <c r="U202" s="1">
        <v>0</v>
      </c>
      <c r="V202" s="1">
        <v>1.29865553865316E-3</v>
      </c>
      <c r="W202" s="1">
        <v>201</v>
      </c>
      <c r="X202" s="1" t="s">
        <v>1678</v>
      </c>
      <c r="Y202" s="1" t="s">
        <v>1668</v>
      </c>
      <c r="Z202" s="1" t="s">
        <v>1892</v>
      </c>
      <c r="AA202" s="1">
        <v>1.8836911098652101E-3</v>
      </c>
      <c r="AB202" s="1">
        <v>3.41513173341542E-3</v>
      </c>
      <c r="AC202" s="1">
        <v>1.5314406235502E-3</v>
      </c>
      <c r="AD202" s="1">
        <v>4.1784419918083203E-2</v>
      </c>
    </row>
    <row r="203" spans="1:30" x14ac:dyDescent="0.3">
      <c r="A203" s="1">
        <v>202</v>
      </c>
      <c r="B203" s="1" t="s">
        <v>1671</v>
      </c>
      <c r="C203" s="1">
        <v>4.29449080359136E-4</v>
      </c>
      <c r="D203" s="1">
        <v>0</v>
      </c>
      <c r="E203" s="1">
        <v>2.54925506081108E-3</v>
      </c>
      <c r="F203" s="1">
        <v>4.3513438775866602E-3</v>
      </c>
      <c r="G203" s="1">
        <v>7.2772865596261004E-4</v>
      </c>
      <c r="H203" s="1">
        <v>2.1781259662023902E-3</v>
      </c>
      <c r="I203" s="1">
        <v>3.3245026907309099E-4</v>
      </c>
      <c r="J203" s="1">
        <v>2.5143265692710202E-4</v>
      </c>
      <c r="K203" s="1">
        <v>2.01056487235453E-3</v>
      </c>
      <c r="L203" s="7">
        <v>9.0563760542460803E-5</v>
      </c>
      <c r="M203" s="1">
        <v>1.8121750182091599E-4</v>
      </c>
      <c r="N203" s="1">
        <v>7.5989624013441304E-4</v>
      </c>
      <c r="O203" s="1">
        <v>4.2448402652394801E-4</v>
      </c>
      <c r="P203" s="1">
        <v>2.2435510365159698E-3</v>
      </c>
      <c r="Q203" s="1">
        <v>2.6880068650516801E-4</v>
      </c>
      <c r="R203" s="1">
        <v>8.8893929306173899E-4</v>
      </c>
      <c r="S203" s="1">
        <v>1.08431319676357E-3</v>
      </c>
      <c r="T203" s="1">
        <v>3.3226391125175999E-4</v>
      </c>
      <c r="U203" s="1">
        <v>0</v>
      </c>
      <c r="V203" s="1">
        <v>0</v>
      </c>
      <c r="W203" s="1">
        <v>202</v>
      </c>
      <c r="X203" s="1" t="s">
        <v>1671</v>
      </c>
      <c r="Y203" s="1" t="s">
        <v>1669</v>
      </c>
      <c r="Z203" s="1" t="s">
        <v>1893</v>
      </c>
      <c r="AA203" s="1">
        <v>2.1781259662023902E-3</v>
      </c>
      <c r="AB203" s="1">
        <v>4.3513438775866602E-3</v>
      </c>
      <c r="AC203" s="1">
        <v>2.17321791138426E-3</v>
      </c>
      <c r="AD203" s="1">
        <v>4.0529167979928601E-2</v>
      </c>
    </row>
    <row r="204" spans="1:30" x14ac:dyDescent="0.3">
      <c r="A204" s="1">
        <v>203</v>
      </c>
      <c r="B204" s="1" t="s">
        <v>1675</v>
      </c>
      <c r="C204" s="1">
        <v>1.4842757581355701E-4</v>
      </c>
      <c r="D204" s="1">
        <v>1.5408777869189E-3</v>
      </c>
      <c r="E204" s="1">
        <v>4.5527154295033198E-4</v>
      </c>
      <c r="F204" s="1">
        <v>1.11571026883572E-3</v>
      </c>
      <c r="G204" s="1">
        <v>6.2466446399779196E-3</v>
      </c>
      <c r="H204" s="1">
        <v>7.6854418160976696E-4</v>
      </c>
      <c r="I204" s="1">
        <v>0</v>
      </c>
      <c r="J204" s="1">
        <v>6.6547944233855596E-3</v>
      </c>
      <c r="K204" s="1">
        <v>2.20606446590191E-4</v>
      </c>
      <c r="L204" s="1">
        <v>8.6318664966581297E-3</v>
      </c>
      <c r="M204" s="1">
        <v>3.3299104472788398E-4</v>
      </c>
      <c r="N204" s="1">
        <v>4.0440142296138101E-4</v>
      </c>
      <c r="O204" s="1">
        <v>6.5989650673449604E-4</v>
      </c>
      <c r="P204" s="7">
        <v>4.2911645937847497E-5</v>
      </c>
      <c r="Q204" s="1">
        <v>6.5215010798606204E-4</v>
      </c>
      <c r="R204" s="1">
        <v>2.30029616776659E-3</v>
      </c>
      <c r="S204" s="1">
        <v>6.3498010639139E-4</v>
      </c>
      <c r="T204" s="1">
        <v>3.1947955648550402E-3</v>
      </c>
      <c r="U204" s="1">
        <v>2.03801354085042E-4</v>
      </c>
      <c r="V204" s="1">
        <v>9.0423441627071003E-4</v>
      </c>
      <c r="W204" s="1">
        <v>203</v>
      </c>
      <c r="X204" s="1" t="s">
        <v>1675</v>
      </c>
      <c r="Y204" s="1" t="s">
        <v>1675</v>
      </c>
      <c r="Z204" s="1" t="s">
        <v>1894</v>
      </c>
      <c r="AA204" s="1">
        <v>8.6318664966581297E-3</v>
      </c>
      <c r="AB204" s="1">
        <v>8.6318664966581297E-3</v>
      </c>
      <c r="AC204" s="1">
        <v>0</v>
      </c>
      <c r="AD204" s="1">
        <v>6.5685546652893098E-2</v>
      </c>
    </row>
    <row r="205" spans="1:30" x14ac:dyDescent="0.3">
      <c r="A205" s="1">
        <v>204</v>
      </c>
      <c r="B205" s="1" t="s">
        <v>1666</v>
      </c>
      <c r="C205" s="1">
        <v>3.3543147882952999E-3</v>
      </c>
      <c r="D205" s="7">
        <v>1.6792178766454601E-6</v>
      </c>
      <c r="E205" s="1">
        <v>3.1491272644529299E-3</v>
      </c>
      <c r="F205" s="1">
        <v>7.5295421180639997E-3</v>
      </c>
      <c r="G205" s="7">
        <v>2.16420813683845E-5</v>
      </c>
      <c r="H205" s="1">
        <v>6.1061946152720205E-4</v>
      </c>
      <c r="I205" s="1">
        <v>7.3532914339129499E-4</v>
      </c>
      <c r="J205" s="1">
        <v>6.4624543912043103E-4</v>
      </c>
      <c r="K205" s="1">
        <v>1.56225091862686E-3</v>
      </c>
      <c r="L205" s="1">
        <v>2.1276113702873301E-3</v>
      </c>
      <c r="M205" s="1">
        <v>5.3141191121267397E-4</v>
      </c>
      <c r="N205" s="1">
        <v>3.94192669556628E-3</v>
      </c>
      <c r="O205" s="1">
        <v>4.2769175878829002E-3</v>
      </c>
      <c r="P205" s="1">
        <v>3.10097363360824E-3</v>
      </c>
      <c r="Q205" s="1">
        <v>2.8156927768541098E-4</v>
      </c>
      <c r="R205" s="1">
        <v>3.88871251913109E-3</v>
      </c>
      <c r="S205" s="1">
        <v>2.7495174890215701E-3</v>
      </c>
      <c r="T205" s="1">
        <v>1.2155935656750401E-3</v>
      </c>
      <c r="U205" s="7">
        <v>5.5030727915472202E-5</v>
      </c>
      <c r="V205" s="1">
        <v>1.38569283537529E-3</v>
      </c>
      <c r="W205" s="1">
        <v>204</v>
      </c>
      <c r="X205" s="1" t="s">
        <v>1666</v>
      </c>
      <c r="Y205" s="1" t="s">
        <v>1669</v>
      </c>
      <c r="Z205" s="1" t="s">
        <v>1895</v>
      </c>
      <c r="AA205" s="1">
        <v>3.3543147882952999E-3</v>
      </c>
      <c r="AB205" s="1">
        <v>7.5295421180639997E-3</v>
      </c>
      <c r="AC205" s="1">
        <v>4.1752273297687003E-3</v>
      </c>
      <c r="AD205" s="1">
        <v>7.9132135358188693E-2</v>
      </c>
    </row>
    <row r="206" spans="1:30" x14ac:dyDescent="0.3">
      <c r="A206" s="1">
        <v>205</v>
      </c>
      <c r="B206" s="1" t="s">
        <v>1675</v>
      </c>
      <c r="C206" s="1">
        <v>1.0936471812925701E-4</v>
      </c>
      <c r="D206" s="1">
        <v>3.1078373937856898E-3</v>
      </c>
      <c r="E206" s="1">
        <v>0</v>
      </c>
      <c r="F206" s="1">
        <v>0</v>
      </c>
      <c r="G206" s="1">
        <v>6.96373626526139E-3</v>
      </c>
      <c r="H206" s="1">
        <v>0</v>
      </c>
      <c r="I206" s="7">
        <v>3.2332773381724101E-5</v>
      </c>
      <c r="J206" s="1">
        <v>1.05611517508576E-2</v>
      </c>
      <c r="K206" s="1">
        <v>0</v>
      </c>
      <c r="L206" s="1">
        <v>1.7689572144499201E-2</v>
      </c>
      <c r="M206" s="1">
        <v>7.3096883769666E-4</v>
      </c>
      <c r="N206" s="1">
        <v>2.7467843646271698E-4</v>
      </c>
      <c r="O206" s="1">
        <v>2.8846237414307098E-4</v>
      </c>
      <c r="P206" s="1">
        <v>0</v>
      </c>
      <c r="Q206" s="1">
        <v>2.5528084366401499E-4</v>
      </c>
      <c r="R206" s="1">
        <v>1.0952640830329599E-4</v>
      </c>
      <c r="S206" s="1">
        <v>2.9372496262283902E-3</v>
      </c>
      <c r="T206" s="1">
        <v>2.4760878723857202E-3</v>
      </c>
      <c r="U206" s="1">
        <v>3.78637777163804E-3</v>
      </c>
      <c r="V206" s="1">
        <v>3.2198418561104101E-4</v>
      </c>
      <c r="W206" s="1">
        <v>205</v>
      </c>
      <c r="X206" s="1" t="s">
        <v>1675</v>
      </c>
      <c r="Y206" s="1" t="s">
        <v>1675</v>
      </c>
      <c r="Z206" s="1" t="s">
        <v>1896</v>
      </c>
      <c r="AA206" s="1">
        <v>1.7689572144499201E-2</v>
      </c>
      <c r="AB206" s="1">
        <v>1.7689572144499201E-2</v>
      </c>
      <c r="AC206" s="1">
        <v>0</v>
      </c>
      <c r="AD206" s="1">
        <v>8.0774272076637996E-2</v>
      </c>
    </row>
    <row r="207" spans="1:30" x14ac:dyDescent="0.3">
      <c r="A207" s="1">
        <v>206</v>
      </c>
      <c r="B207" s="1" t="s">
        <v>1681</v>
      </c>
      <c r="C207" s="1">
        <v>3.2647829312322102E-3</v>
      </c>
      <c r="D207" s="1">
        <v>2.7301455562271301E-4</v>
      </c>
      <c r="E207" s="1">
        <v>8.1760706215140908E-3</v>
      </c>
      <c r="F207" s="1">
        <v>4.83132290952665E-3</v>
      </c>
      <c r="G207" s="1">
        <v>1.7297859611233401E-4</v>
      </c>
      <c r="H207" s="1">
        <v>6.2492043959208295E-4</v>
      </c>
      <c r="I207" s="1">
        <v>1.9155011086551999E-4</v>
      </c>
      <c r="J207" s="1">
        <v>4.9928362810161596E-4</v>
      </c>
      <c r="K207" s="1">
        <v>1.4441696574118499E-3</v>
      </c>
      <c r="L207" s="1">
        <v>5.4090585189171499E-4</v>
      </c>
      <c r="M207" s="1">
        <v>0</v>
      </c>
      <c r="N207" s="1">
        <v>6.5376530522527898E-3</v>
      </c>
      <c r="O207" s="1">
        <v>2.3517936759427098E-3</v>
      </c>
      <c r="P207" s="1">
        <v>9.6488209165345601E-4</v>
      </c>
      <c r="Q207" s="1">
        <v>4.2764979997254198E-4</v>
      </c>
      <c r="R207" s="1">
        <v>6.7267684651894496E-3</v>
      </c>
      <c r="S207" s="1">
        <v>2.1606759153516598E-3</v>
      </c>
      <c r="T207" s="1">
        <v>3.39140841045352E-4</v>
      </c>
      <c r="U207" s="1">
        <v>0</v>
      </c>
      <c r="V207" s="1">
        <v>0</v>
      </c>
      <c r="W207" s="1">
        <v>206</v>
      </c>
      <c r="X207" s="1" t="s">
        <v>1681</v>
      </c>
      <c r="Y207" s="1" t="s">
        <v>1668</v>
      </c>
      <c r="Z207" s="1" t="s">
        <v>1897</v>
      </c>
      <c r="AA207" s="1">
        <v>6.7267684651894496E-3</v>
      </c>
      <c r="AB207" s="1">
        <v>8.1760706215140908E-3</v>
      </c>
      <c r="AC207" s="1">
        <v>1.4493021563246401E-3</v>
      </c>
      <c r="AD207" s="1">
        <v>7.2704370897668402E-2</v>
      </c>
    </row>
    <row r="208" spans="1:30" x14ac:dyDescent="0.3">
      <c r="A208" s="1">
        <v>207</v>
      </c>
      <c r="B208" s="1" t="s">
        <v>1678</v>
      </c>
      <c r="C208" s="1">
        <v>4.02531619912916E-4</v>
      </c>
      <c r="D208" s="1">
        <v>0</v>
      </c>
      <c r="E208" s="1">
        <v>4.9716543752867997E-3</v>
      </c>
      <c r="F208" s="1">
        <v>7.8646060798825204E-3</v>
      </c>
      <c r="G208" s="7">
        <v>3.22154021615169E-5</v>
      </c>
      <c r="H208" s="1">
        <v>1.2565021757378701E-3</v>
      </c>
      <c r="I208" s="1">
        <v>1.12365026777094E-4</v>
      </c>
      <c r="J208" s="1">
        <v>0</v>
      </c>
      <c r="K208" s="1">
        <v>1.47978977169587E-3</v>
      </c>
      <c r="L208" s="1">
        <v>9.18926585623434E-4</v>
      </c>
      <c r="M208" s="1">
        <v>0</v>
      </c>
      <c r="N208" s="1">
        <v>1.64886764827838E-3</v>
      </c>
      <c r="O208" s="1">
        <v>1.82330716549031E-3</v>
      </c>
      <c r="P208" s="1">
        <v>1.0511008469686299E-3</v>
      </c>
      <c r="Q208" s="7">
        <v>4.6426240623445599E-5</v>
      </c>
      <c r="R208" s="1">
        <v>1.0190798538770301E-3</v>
      </c>
      <c r="S208" s="1">
        <v>6.0552161077713105E-4</v>
      </c>
      <c r="T208" s="1">
        <v>0</v>
      </c>
      <c r="U208" s="1">
        <v>0</v>
      </c>
      <c r="V208" s="1">
        <v>1.06653784886421E-4</v>
      </c>
      <c r="W208" s="1">
        <v>207</v>
      </c>
      <c r="X208" s="1" t="s">
        <v>1678</v>
      </c>
      <c r="Y208" s="1" t="s">
        <v>1669</v>
      </c>
      <c r="Z208" s="1" t="s">
        <v>1898</v>
      </c>
      <c r="AA208" s="1">
        <v>1.82330716549031E-3</v>
      </c>
      <c r="AB208" s="1">
        <v>7.8646060798825204E-3</v>
      </c>
      <c r="AC208" s="1">
        <v>6.04129891439221E-3</v>
      </c>
      <c r="AD208" s="1">
        <v>4.5283719812439498E-2</v>
      </c>
    </row>
    <row r="209" spans="1:30" x14ac:dyDescent="0.3">
      <c r="A209" s="1">
        <v>208</v>
      </c>
      <c r="B209" s="1" t="s">
        <v>1683</v>
      </c>
      <c r="C209" s="1">
        <v>1.39051238859539E-3</v>
      </c>
      <c r="D209" s="1">
        <v>9.2199271314387095E-4</v>
      </c>
      <c r="E209" s="1">
        <v>5.8015341343143798E-4</v>
      </c>
      <c r="F209" s="1">
        <v>2.4097106143224E-3</v>
      </c>
      <c r="G209" s="1">
        <v>2.7303379633211098E-4</v>
      </c>
      <c r="H209" s="1">
        <v>2.5191157423783101E-4</v>
      </c>
      <c r="I209" s="1">
        <v>1.20899791725637E-4</v>
      </c>
      <c r="J209" s="1">
        <v>1.7099685110458099E-3</v>
      </c>
      <c r="K209" s="1">
        <v>6.1987297613701198E-4</v>
      </c>
      <c r="L209" s="1">
        <v>2.0481929285518898E-3</v>
      </c>
      <c r="M209" s="7">
        <v>8.4508276618251794E-5</v>
      </c>
      <c r="N209" s="1">
        <v>6.5075622816571305E-4</v>
      </c>
      <c r="O209" s="1">
        <v>1.52043265080251E-4</v>
      </c>
      <c r="P209" s="1">
        <v>9.6484695087732197E-4</v>
      </c>
      <c r="Q209" s="7">
        <v>1.92751875452907E-5</v>
      </c>
      <c r="R209" s="1">
        <v>1.6035249230242801E-3</v>
      </c>
      <c r="S209" s="1">
        <v>2.6916830649308002E-3</v>
      </c>
      <c r="T209" s="1">
        <v>5.6765533134508998E-3</v>
      </c>
      <c r="U209" s="1">
        <v>0</v>
      </c>
      <c r="V209" s="1">
        <v>6.9420507379387003E-4</v>
      </c>
      <c r="W209" s="1">
        <v>208</v>
      </c>
      <c r="X209" s="1" t="s">
        <v>1683</v>
      </c>
      <c r="Y209" s="1" t="s">
        <v>1683</v>
      </c>
      <c r="Z209" s="1" t="s">
        <v>1899</v>
      </c>
      <c r="AA209" s="1">
        <v>5.6765533134508998E-3</v>
      </c>
      <c r="AB209" s="1">
        <v>5.6765533134508998E-3</v>
      </c>
      <c r="AC209" s="1">
        <v>0</v>
      </c>
      <c r="AD209" s="1">
        <v>4.7560056877820299E-2</v>
      </c>
    </row>
    <row r="210" spans="1:30" x14ac:dyDescent="0.3">
      <c r="A210" s="1">
        <v>209</v>
      </c>
      <c r="B210" s="1" t="s">
        <v>1668</v>
      </c>
      <c r="C210" s="1">
        <v>4.5137035146070497E-3</v>
      </c>
      <c r="D210" s="1">
        <v>7.1715506094699E-4</v>
      </c>
      <c r="E210" s="1">
        <v>1.1217853108753501E-2</v>
      </c>
      <c r="F210" s="1">
        <v>1.38702826542146E-2</v>
      </c>
      <c r="G210" s="1">
        <v>1.11782101505912E-4</v>
      </c>
      <c r="H210" s="1">
        <v>1.61932527822016E-3</v>
      </c>
      <c r="I210" s="1">
        <v>1.7888832696078401E-4</v>
      </c>
      <c r="J210" s="1">
        <v>2.2931825932216501E-3</v>
      </c>
      <c r="K210" s="1">
        <v>2.9939073355288999E-3</v>
      </c>
      <c r="L210" s="1">
        <v>6.3219100854676198E-4</v>
      </c>
      <c r="M210" s="1">
        <v>0</v>
      </c>
      <c r="N210" s="1">
        <v>5.0648669219915997E-3</v>
      </c>
      <c r="O210" s="1">
        <v>3.44792896581376E-4</v>
      </c>
      <c r="P210" s="1">
        <v>2.04366271543014E-3</v>
      </c>
      <c r="Q210" s="1">
        <v>2.1448529275235099E-3</v>
      </c>
      <c r="R210" s="1">
        <v>5.2350350910421901E-3</v>
      </c>
      <c r="S210" s="1">
        <v>2.90278819841178E-3</v>
      </c>
      <c r="T210" s="1">
        <v>3.0695244256384899E-3</v>
      </c>
      <c r="U210" s="1">
        <v>0</v>
      </c>
      <c r="V210" s="1">
        <v>0</v>
      </c>
      <c r="W210" s="1">
        <v>209</v>
      </c>
      <c r="X210" s="1" t="s">
        <v>1668</v>
      </c>
      <c r="Y210" s="1" t="s">
        <v>1669</v>
      </c>
      <c r="Z210" s="1" t="s">
        <v>1900</v>
      </c>
      <c r="AA210" s="1">
        <v>1.1217853108753501E-2</v>
      </c>
      <c r="AB210" s="1">
        <v>1.38702826542146E-2</v>
      </c>
      <c r="AC210" s="1">
        <v>2.65242954546105E-3</v>
      </c>
      <c r="AD210" s="1">
        <v>0.10208069843390701</v>
      </c>
    </row>
    <row r="211" spans="1:30" x14ac:dyDescent="0.3">
      <c r="A211" s="1">
        <v>210</v>
      </c>
      <c r="B211" s="1" t="s">
        <v>1682</v>
      </c>
      <c r="C211" s="1">
        <v>1.25924772294737E-3</v>
      </c>
      <c r="D211" s="7">
        <v>4.6347891889806301E-5</v>
      </c>
      <c r="E211" s="1">
        <v>1.34353918210593E-2</v>
      </c>
      <c r="F211" s="1">
        <v>4.5117653268324804E-3</v>
      </c>
      <c r="G211" s="1">
        <v>5.4980631506063797E-4</v>
      </c>
      <c r="H211" s="1">
        <v>7.5413280690770702E-4</v>
      </c>
      <c r="I211" s="1">
        <v>5.31439240518431E-4</v>
      </c>
      <c r="J211" s="1">
        <v>2.59530991326728E-3</v>
      </c>
      <c r="K211" s="1">
        <v>5.3891700270071704E-3</v>
      </c>
      <c r="L211" s="1">
        <v>2.0904167039648399E-3</v>
      </c>
      <c r="M211" s="7">
        <v>5.3087040168963501E-5</v>
      </c>
      <c r="N211" s="1">
        <v>8.1960498587023301E-3</v>
      </c>
      <c r="O211" s="1">
        <v>2.4365525620071099E-4</v>
      </c>
      <c r="P211" s="1">
        <v>3.6899343026339398E-3</v>
      </c>
      <c r="Q211" s="1">
        <v>6.6023980082031302E-4</v>
      </c>
      <c r="R211" s="1">
        <v>6.3304309884281698E-3</v>
      </c>
      <c r="S211" s="1">
        <v>1.44565780426297E-3</v>
      </c>
      <c r="T211" s="1">
        <v>2.8613886626848301E-3</v>
      </c>
      <c r="U211" s="1">
        <v>0</v>
      </c>
      <c r="V211" s="1">
        <v>7.5060817156477405E-4</v>
      </c>
      <c r="W211" s="1">
        <v>210</v>
      </c>
      <c r="X211" s="1" t="s">
        <v>1682</v>
      </c>
      <c r="Y211" s="1" t="s">
        <v>1668</v>
      </c>
      <c r="Z211" s="1" t="s">
        <v>1901</v>
      </c>
      <c r="AA211" s="1">
        <v>1.44565780426297E-3</v>
      </c>
      <c r="AB211" s="1">
        <v>1.34353918210593E-2</v>
      </c>
      <c r="AC211" s="1">
        <v>1.1989734016796399E-2</v>
      </c>
      <c r="AD211" s="1">
        <v>9.7568801716605799E-2</v>
      </c>
    </row>
    <row r="212" spans="1:30" x14ac:dyDescent="0.3">
      <c r="A212" s="1">
        <v>211</v>
      </c>
      <c r="B212" s="1" t="s">
        <v>1682</v>
      </c>
      <c r="C212" s="1">
        <v>5.3632895704703804E-3</v>
      </c>
      <c r="D212" s="1">
        <v>5.3336895542611105E-4</v>
      </c>
      <c r="E212" s="1">
        <v>1.21789106367286E-3</v>
      </c>
      <c r="F212" s="1">
        <v>3.0924160809331501E-3</v>
      </c>
      <c r="G212" s="1">
        <v>9.3013550992581198E-4</v>
      </c>
      <c r="H212" s="1">
        <v>1.52120748446898E-3</v>
      </c>
      <c r="I212" s="1">
        <v>1.4990088321347001E-4</v>
      </c>
      <c r="J212" s="1">
        <v>5.9232087718207801E-3</v>
      </c>
      <c r="K212" s="1">
        <v>3.0276070791868501E-3</v>
      </c>
      <c r="L212" s="1">
        <v>7.2918212439354096E-3</v>
      </c>
      <c r="M212" s="1">
        <v>4.7457330297229601E-4</v>
      </c>
      <c r="N212" s="1">
        <v>2.6210855107410402E-3</v>
      </c>
      <c r="O212" s="1">
        <v>2.39970510770677E-3</v>
      </c>
      <c r="P212" s="1">
        <v>1.3017722335565099E-3</v>
      </c>
      <c r="Q212" s="1">
        <v>3.6839908211432201E-4</v>
      </c>
      <c r="R212" s="1">
        <v>4.3035740566800601E-3</v>
      </c>
      <c r="S212" s="1">
        <v>3.85161334136871E-3</v>
      </c>
      <c r="T212" s="1">
        <v>5.4201758033608103E-3</v>
      </c>
      <c r="U212" s="1">
        <v>1.40802158461318E-4</v>
      </c>
      <c r="V212" s="1">
        <v>1.57533234044472E-3</v>
      </c>
      <c r="W212" s="1">
        <v>211</v>
      </c>
      <c r="X212" s="1" t="s">
        <v>1682</v>
      </c>
      <c r="Y212" s="1" t="s">
        <v>1675</v>
      </c>
      <c r="Z212" s="1" t="s">
        <v>1902</v>
      </c>
      <c r="AA212" s="1">
        <v>3.85161334136871E-3</v>
      </c>
      <c r="AB212" s="1">
        <v>7.2918212439354096E-3</v>
      </c>
      <c r="AC212" s="1">
        <v>3.44020790256669E-3</v>
      </c>
      <c r="AD212" s="1">
        <v>9.6608260441164703E-2</v>
      </c>
    </row>
    <row r="213" spans="1:30" x14ac:dyDescent="0.3">
      <c r="A213" s="1">
        <v>212</v>
      </c>
      <c r="B213" s="1" t="s">
        <v>1683</v>
      </c>
      <c r="C213" s="1">
        <v>4.5187567815108904E-3</v>
      </c>
      <c r="D213" s="7">
        <v>3.0419879323761799E-5</v>
      </c>
      <c r="E213" s="1">
        <v>1.18927597503291E-2</v>
      </c>
      <c r="F213" s="1">
        <v>1.0418191600953799E-2</v>
      </c>
      <c r="G213" s="1">
        <v>2.1631122189001299E-4</v>
      </c>
      <c r="H213" s="1">
        <v>5.4393886953138201E-4</v>
      </c>
      <c r="I213" s="1">
        <v>5.3986375720192E-4</v>
      </c>
      <c r="J213" s="1">
        <v>1.6869890691590401E-3</v>
      </c>
      <c r="K213" s="1">
        <v>5.61872918210078E-3</v>
      </c>
      <c r="L213" s="1">
        <v>1.34693516698676E-3</v>
      </c>
      <c r="M213" s="1">
        <v>6.5044900178372605E-4</v>
      </c>
      <c r="N213" s="1">
        <v>3.4674950693347698E-3</v>
      </c>
      <c r="O213" s="1">
        <v>3.0118138714674899E-4</v>
      </c>
      <c r="P213" s="1">
        <v>5.4877956472378702E-3</v>
      </c>
      <c r="Q213" s="1">
        <v>3.4535315888384701E-4</v>
      </c>
      <c r="R213" s="1">
        <v>3.8818944985540998E-3</v>
      </c>
      <c r="S213" s="1">
        <v>2.97138523995665E-3</v>
      </c>
      <c r="T213" s="1">
        <v>3.0412805221249699E-3</v>
      </c>
      <c r="U213" s="1">
        <v>0</v>
      </c>
      <c r="V213" s="1">
        <v>0</v>
      </c>
      <c r="W213" s="1">
        <v>212</v>
      </c>
      <c r="X213" s="1" t="s">
        <v>1683</v>
      </c>
      <c r="Y213" s="1" t="s">
        <v>1668</v>
      </c>
      <c r="Z213" s="1" t="s">
        <v>1903</v>
      </c>
      <c r="AA213" s="1">
        <v>3.0412805221249699E-3</v>
      </c>
      <c r="AB213" s="1">
        <v>1.18927597503291E-2</v>
      </c>
      <c r="AC213" s="1">
        <v>8.8514792282041403E-3</v>
      </c>
      <c r="AD213" s="1">
        <v>9.9600592501612295E-2</v>
      </c>
    </row>
    <row r="214" spans="1:30" x14ac:dyDescent="0.3">
      <c r="A214" s="1">
        <v>213</v>
      </c>
      <c r="B214" s="1" t="s">
        <v>1675</v>
      </c>
      <c r="C214" s="1">
        <v>4.1277735154880302E-3</v>
      </c>
      <c r="D214" s="1">
        <v>2.77411127651528E-4</v>
      </c>
      <c r="E214" s="1">
        <v>9.7944954161435904E-3</v>
      </c>
      <c r="F214" s="1">
        <v>1.32217523206088E-2</v>
      </c>
      <c r="G214" s="1">
        <v>1.3528871319501399E-3</v>
      </c>
      <c r="H214" s="1">
        <v>6.0565173209414596E-4</v>
      </c>
      <c r="I214" s="1">
        <v>2.3410111123527201E-4</v>
      </c>
      <c r="J214" s="1">
        <v>1.88549950313504E-3</v>
      </c>
      <c r="K214" s="1">
        <v>1.18672901039028E-2</v>
      </c>
      <c r="L214" s="1">
        <v>2.7918778725130799E-3</v>
      </c>
      <c r="M214" s="1">
        <v>2.7878841751520202E-4</v>
      </c>
      <c r="N214" s="1">
        <v>2.8479690229741401E-3</v>
      </c>
      <c r="O214" s="1">
        <v>2.3374338504075201E-4</v>
      </c>
      <c r="P214" s="1">
        <v>5.7545913831491902E-3</v>
      </c>
      <c r="Q214" s="1">
        <v>2.59676520769214E-3</v>
      </c>
      <c r="R214" s="1">
        <v>5.2530602980790297E-3</v>
      </c>
      <c r="S214" s="1">
        <v>1.7562258201067099E-3</v>
      </c>
      <c r="T214" s="1">
        <v>2.5411787764822698E-3</v>
      </c>
      <c r="U214" s="1">
        <v>0</v>
      </c>
      <c r="V214" s="1">
        <v>6.2513586099153303E-4</v>
      </c>
      <c r="W214" s="1">
        <v>213</v>
      </c>
      <c r="X214" s="1" t="s">
        <v>1675</v>
      </c>
      <c r="Y214" s="1" t="s">
        <v>1669</v>
      </c>
      <c r="Z214" s="1" t="s">
        <v>1904</v>
      </c>
      <c r="AA214" s="1">
        <v>2.7918778725130799E-3</v>
      </c>
      <c r="AB214" s="1">
        <v>1.32217523206088E-2</v>
      </c>
      <c r="AC214" s="1">
        <v>1.04298744480957E-2</v>
      </c>
      <c r="AD214" s="1">
        <v>0.116254331338904</v>
      </c>
    </row>
    <row r="215" spans="1:30" x14ac:dyDescent="0.3">
      <c r="A215" s="1">
        <v>214</v>
      </c>
      <c r="B215" s="1" t="s">
        <v>1683</v>
      </c>
      <c r="C215" s="1">
        <v>4.83973518687115E-3</v>
      </c>
      <c r="D215" s="7">
        <v>9.6942859924305694E-6</v>
      </c>
      <c r="E215" s="1">
        <v>0</v>
      </c>
      <c r="F215" s="1">
        <v>0</v>
      </c>
      <c r="G215" s="1">
        <v>8.1587982291627809E-3</v>
      </c>
      <c r="H215" s="1">
        <v>8.9586802796500604E-4</v>
      </c>
      <c r="I215" s="1">
        <v>0</v>
      </c>
      <c r="J215" s="1">
        <v>1.6779137785852299E-2</v>
      </c>
      <c r="K215" s="1">
        <v>0</v>
      </c>
      <c r="L215" s="1">
        <v>8.5050014449127697E-3</v>
      </c>
      <c r="M215" s="1">
        <v>4.5977182973108602E-4</v>
      </c>
      <c r="N215" s="1">
        <v>0</v>
      </c>
      <c r="O215" s="1">
        <v>0</v>
      </c>
      <c r="P215" s="1">
        <v>0</v>
      </c>
      <c r="Q215" s="1">
        <v>0</v>
      </c>
      <c r="R215" s="1">
        <v>1.3095734101635899E-4</v>
      </c>
      <c r="S215" s="1">
        <v>1.85107605444317E-4</v>
      </c>
      <c r="T215" s="1">
        <v>1.05786937321259E-2</v>
      </c>
      <c r="U215" s="1">
        <v>0</v>
      </c>
      <c r="V215" s="1">
        <v>5.6610243442425402E-4</v>
      </c>
      <c r="W215" s="1">
        <v>214</v>
      </c>
      <c r="X215" s="1" t="s">
        <v>1683</v>
      </c>
      <c r="Y215" s="1" t="s">
        <v>1673</v>
      </c>
      <c r="Z215" s="1" t="s">
        <v>1905</v>
      </c>
      <c r="AA215" s="1">
        <v>1.05786937321259E-2</v>
      </c>
      <c r="AB215" s="1">
        <v>1.6779137785852299E-2</v>
      </c>
      <c r="AC215" s="1">
        <v>6.2004440537264602E-3</v>
      </c>
      <c r="AD215" s="1">
        <v>7.9850908514706595E-2</v>
      </c>
    </row>
    <row r="216" spans="1:30" x14ac:dyDescent="0.3">
      <c r="A216" s="1">
        <v>215</v>
      </c>
      <c r="B216" s="1" t="s">
        <v>1669</v>
      </c>
      <c r="C216" s="1">
        <v>3.4904864117842401E-3</v>
      </c>
      <c r="D216" s="7">
        <v>6.9131929254591596E-5</v>
      </c>
      <c r="E216" s="1">
        <v>6.7379012983195005E-4</v>
      </c>
      <c r="F216" s="1">
        <v>1.2875026727006401E-2</v>
      </c>
      <c r="G216" s="1">
        <v>1.9059239980328901E-4</v>
      </c>
      <c r="H216" s="1">
        <v>1.7278067014867E-3</v>
      </c>
      <c r="I216" s="1">
        <v>1.9162298476024201E-4</v>
      </c>
      <c r="J216" s="1">
        <v>1.8771633747319801E-3</v>
      </c>
      <c r="K216" s="1">
        <v>9.0334375583887502E-3</v>
      </c>
      <c r="L216" s="1">
        <v>2.1720100449909401E-3</v>
      </c>
      <c r="M216" s="1">
        <v>5.8217324185174996E-4</v>
      </c>
      <c r="N216" s="1">
        <v>1.7884688971613E-3</v>
      </c>
      <c r="O216" s="1">
        <v>1.35297100676226E-4</v>
      </c>
      <c r="P216" s="1">
        <v>4.6243422907914196E-3</v>
      </c>
      <c r="Q216" s="1">
        <v>6.2431459224543905E-4</v>
      </c>
      <c r="R216" s="1">
        <v>5.1529788769284803E-3</v>
      </c>
      <c r="S216" s="1">
        <v>2.5023133802015902E-3</v>
      </c>
      <c r="T216" s="1">
        <v>1.8362312113427001E-3</v>
      </c>
      <c r="U216" s="1">
        <v>0</v>
      </c>
      <c r="V216" s="1">
        <v>2.25396301298958E-4</v>
      </c>
      <c r="W216" s="1">
        <v>215</v>
      </c>
      <c r="X216" s="1" t="s">
        <v>1669</v>
      </c>
      <c r="Y216" s="1" t="s">
        <v>1669</v>
      </c>
      <c r="Z216" s="1" t="s">
        <v>1906</v>
      </c>
      <c r="AA216" s="1">
        <v>1.2875026727006401E-2</v>
      </c>
      <c r="AB216" s="1">
        <v>1.2875026727006401E-2</v>
      </c>
      <c r="AC216" s="1">
        <v>0</v>
      </c>
      <c r="AD216" s="1">
        <v>8.8518686768097196E-2</v>
      </c>
    </row>
    <row r="217" spans="1:30" x14ac:dyDescent="0.3">
      <c r="A217" s="1">
        <v>216</v>
      </c>
      <c r="B217" s="1" t="s">
        <v>1681</v>
      </c>
      <c r="C217" s="1">
        <v>6.8398746032568101E-3</v>
      </c>
      <c r="D217" s="1">
        <v>0</v>
      </c>
      <c r="E217" s="1">
        <v>9.0078935411527904E-3</v>
      </c>
      <c r="F217" s="1">
        <v>1.58315731980775E-2</v>
      </c>
      <c r="G217" s="1">
        <v>0</v>
      </c>
      <c r="H217" s="1">
        <v>6.0376819325425599E-4</v>
      </c>
      <c r="I217" s="1">
        <v>1.41415295432758E-4</v>
      </c>
      <c r="J217" s="1">
        <v>1.3720128473893799E-3</v>
      </c>
      <c r="K217" s="1">
        <v>5.6799363251544598E-3</v>
      </c>
      <c r="L217" s="1">
        <v>2.6309533883667202E-4</v>
      </c>
      <c r="M217" s="1">
        <v>0</v>
      </c>
      <c r="N217" s="1">
        <v>4.66874703214746E-3</v>
      </c>
      <c r="O217" s="1">
        <v>3.1290941392812002E-4</v>
      </c>
      <c r="P217" s="1">
        <v>4.1516683494031903E-3</v>
      </c>
      <c r="Q217" s="1">
        <v>8.4255583855356603E-4</v>
      </c>
      <c r="R217" s="1">
        <v>5.6015861713647596E-3</v>
      </c>
      <c r="S217" s="1">
        <v>3.9682202721385302E-3</v>
      </c>
      <c r="T217" s="1">
        <v>1.11154462909643E-3</v>
      </c>
      <c r="U217" s="1">
        <v>0</v>
      </c>
      <c r="V217" s="1">
        <v>1.1909289464879099E-4</v>
      </c>
      <c r="W217" s="1">
        <v>216</v>
      </c>
      <c r="X217" s="1" t="s">
        <v>1681</v>
      </c>
      <c r="Y217" s="1" t="s">
        <v>1669</v>
      </c>
      <c r="Z217" s="1" t="s">
        <v>1907</v>
      </c>
      <c r="AA217" s="1">
        <v>5.6015861713647596E-3</v>
      </c>
      <c r="AB217" s="1">
        <v>1.58315731980775E-2</v>
      </c>
      <c r="AC217" s="1">
        <v>1.02299870267128E-2</v>
      </c>
      <c r="AD217" s="1">
        <v>0.101611793662832</v>
      </c>
    </row>
    <row r="218" spans="1:30" x14ac:dyDescent="0.3">
      <c r="A218" s="1">
        <v>217</v>
      </c>
      <c r="B218" s="1" t="s">
        <v>1673</v>
      </c>
      <c r="C218" s="1">
        <v>1.7310618428709899E-3</v>
      </c>
      <c r="D218" s="1">
        <v>1.0847194910235699E-4</v>
      </c>
      <c r="E218" s="1">
        <v>0</v>
      </c>
      <c r="F218" s="1">
        <v>6.2011831196240503E-4</v>
      </c>
      <c r="G218" s="1">
        <v>7.47683544897519E-4</v>
      </c>
      <c r="H218" s="1">
        <v>1.8844199622225399E-4</v>
      </c>
      <c r="I218" s="1">
        <v>0</v>
      </c>
      <c r="J218" s="1">
        <v>4.02283386348165E-2</v>
      </c>
      <c r="K218" s="1">
        <v>7.3365840890126397E-4</v>
      </c>
      <c r="L218" s="1">
        <v>8.5264980948751203E-3</v>
      </c>
      <c r="M218" s="1">
        <v>9.1839097958012995E-4</v>
      </c>
      <c r="N218" s="1">
        <v>0</v>
      </c>
      <c r="O218" s="1">
        <v>0</v>
      </c>
      <c r="P218" s="1">
        <v>4.0569820196415099E-4</v>
      </c>
      <c r="Q218" s="1">
        <v>4.89151197937585E-4</v>
      </c>
      <c r="R218" s="7">
        <v>3.5924423045234603E-5</v>
      </c>
      <c r="S218" s="1">
        <v>2.9078202021316402E-3</v>
      </c>
      <c r="T218" s="1">
        <v>9.01327721442703E-3</v>
      </c>
      <c r="U218" s="1">
        <v>0</v>
      </c>
      <c r="V218" s="1">
        <v>3.5969529921777902E-4</v>
      </c>
      <c r="W218" s="1">
        <v>217</v>
      </c>
      <c r="X218" s="1" t="s">
        <v>1673</v>
      </c>
      <c r="Y218" s="1" t="s">
        <v>1673</v>
      </c>
      <c r="Z218" s="1" t="s">
        <v>1908</v>
      </c>
      <c r="AA218" s="1">
        <v>4.02283386348165E-2</v>
      </c>
      <c r="AB218" s="1">
        <v>4.02283386348165E-2</v>
      </c>
      <c r="AC218" s="1">
        <v>0</v>
      </c>
      <c r="AD218" s="1">
        <v>9.1705147520491401E-2</v>
      </c>
    </row>
    <row r="219" spans="1:30" x14ac:dyDescent="0.3">
      <c r="A219" s="1">
        <v>218</v>
      </c>
      <c r="B219" s="1" t="s">
        <v>1683</v>
      </c>
      <c r="C219" s="1">
        <v>5.6025176100383699E-4</v>
      </c>
      <c r="D219" s="1">
        <v>2.1415332284315501E-4</v>
      </c>
      <c r="E219" s="1">
        <v>0</v>
      </c>
      <c r="F219" s="1">
        <v>0</v>
      </c>
      <c r="G219" s="1">
        <v>3.0401893028741099E-3</v>
      </c>
      <c r="H219" s="7">
        <v>3.8299109630598199E-5</v>
      </c>
      <c r="I219" s="1">
        <v>0</v>
      </c>
      <c r="J219" s="1">
        <v>5.8503450447930502E-3</v>
      </c>
      <c r="K219" s="1">
        <v>0</v>
      </c>
      <c r="L219" s="1">
        <v>4.0512709246959502E-2</v>
      </c>
      <c r="M219" s="1">
        <v>1.1208305730747801E-3</v>
      </c>
      <c r="N219" s="1">
        <v>1.3629378860669601E-4</v>
      </c>
      <c r="O219" s="1">
        <v>0</v>
      </c>
      <c r="P219" s="1">
        <v>3.09459010546519E-4</v>
      </c>
      <c r="Q219" s="1">
        <v>0</v>
      </c>
      <c r="R219" s="1">
        <v>4.2804849569607099E-4</v>
      </c>
      <c r="S219" s="1">
        <v>4.4020437010532299E-4</v>
      </c>
      <c r="T219" s="1">
        <v>2.3051976186777099E-3</v>
      </c>
      <c r="U219" s="1">
        <v>0</v>
      </c>
      <c r="V219" s="1">
        <v>3.1560411675419597E-4</v>
      </c>
      <c r="W219" s="1">
        <v>218</v>
      </c>
      <c r="X219" s="1" t="s">
        <v>1683</v>
      </c>
      <c r="Y219" s="1" t="s">
        <v>1675</v>
      </c>
      <c r="Z219" s="1" t="s">
        <v>1909</v>
      </c>
      <c r="AA219" s="1">
        <v>2.3051976186777099E-3</v>
      </c>
      <c r="AB219" s="1">
        <v>4.0512709246959502E-2</v>
      </c>
      <c r="AC219" s="1">
        <v>3.8207511628281801E-2</v>
      </c>
      <c r="AD219" s="1">
        <v>7.2961954657966205E-2</v>
      </c>
    </row>
    <row r="220" spans="1:30" x14ac:dyDescent="0.3">
      <c r="A220" s="1">
        <v>219</v>
      </c>
      <c r="B220" s="1" t="s">
        <v>1682</v>
      </c>
      <c r="C220" s="1">
        <v>2.00120434319184E-4</v>
      </c>
      <c r="D220" s="1">
        <v>5.8112848578221695E-4</v>
      </c>
      <c r="E220" s="1">
        <v>1.5058794026814801E-2</v>
      </c>
      <c r="F220" s="1">
        <v>2.3863783959037301E-3</v>
      </c>
      <c r="G220" s="1">
        <v>0</v>
      </c>
      <c r="H220" s="1">
        <v>8.5955168547380398E-4</v>
      </c>
      <c r="I220" s="1">
        <v>0</v>
      </c>
      <c r="J220" s="7">
        <v>6.9246388335766302E-5</v>
      </c>
      <c r="K220" s="1">
        <v>1.3751162901434201E-2</v>
      </c>
      <c r="L220" s="1">
        <v>1.54116031639928E-3</v>
      </c>
      <c r="M220" s="1">
        <v>1.16957760768395E-3</v>
      </c>
      <c r="N220" s="1">
        <v>5.1797709811226503E-3</v>
      </c>
      <c r="O220" s="1">
        <v>3.0736577968743602E-4</v>
      </c>
      <c r="P220" s="1">
        <v>1.5419638330181401E-3</v>
      </c>
      <c r="Q220" s="1">
        <v>2.1142101371002899E-3</v>
      </c>
      <c r="R220" s="1">
        <v>5.3734953640976304E-3</v>
      </c>
      <c r="S220" s="1">
        <v>8.2465712744775599E-3</v>
      </c>
      <c r="T220" s="1">
        <v>6.6710869580799599E-4</v>
      </c>
      <c r="U220" s="1">
        <v>0</v>
      </c>
      <c r="V220" s="7">
        <v>4.8497947805414001E-5</v>
      </c>
      <c r="W220" s="1">
        <v>219</v>
      </c>
      <c r="X220" s="1" t="s">
        <v>1682</v>
      </c>
      <c r="Y220" s="1" t="s">
        <v>1668</v>
      </c>
      <c r="Z220" s="1" t="s">
        <v>1910</v>
      </c>
      <c r="AA220" s="1">
        <v>8.2465712744775599E-3</v>
      </c>
      <c r="AB220" s="1">
        <v>1.5058794026814801E-2</v>
      </c>
      <c r="AC220" s="1">
        <v>6.8122227523373102E-3</v>
      </c>
      <c r="AD220" s="1">
        <v>9.7786203390222495E-2</v>
      </c>
    </row>
    <row r="221" spans="1:30" x14ac:dyDescent="0.3">
      <c r="A221" s="1">
        <v>220</v>
      </c>
      <c r="B221" s="1" t="s">
        <v>1666</v>
      </c>
      <c r="C221" s="1">
        <v>3.1512339566298602E-3</v>
      </c>
      <c r="D221" s="1">
        <v>0</v>
      </c>
      <c r="E221" s="1">
        <v>1.112884922657E-2</v>
      </c>
      <c r="F221" s="1">
        <v>9.6386491781244692E-3</v>
      </c>
      <c r="G221" s="7">
        <v>1.63598441277181E-5</v>
      </c>
      <c r="H221" s="1">
        <v>8.7513758937636098E-4</v>
      </c>
      <c r="I221" s="1">
        <v>8.58531756247594E-4</v>
      </c>
      <c r="J221" s="1">
        <v>1.51950791549754E-4</v>
      </c>
      <c r="K221" s="1">
        <v>6.0334328274561097E-3</v>
      </c>
      <c r="L221" s="1">
        <v>7.6691026759522396E-4</v>
      </c>
      <c r="M221" s="1">
        <v>0</v>
      </c>
      <c r="N221" s="1">
        <v>8.3829276080573303E-3</v>
      </c>
      <c r="O221" s="1">
        <v>1.8107925117004499E-3</v>
      </c>
      <c r="P221" s="1">
        <v>3.4088296707521799E-3</v>
      </c>
      <c r="Q221" s="1">
        <v>5.1764648669527296E-3</v>
      </c>
      <c r="R221" s="1">
        <v>8.5342036205754406E-3</v>
      </c>
      <c r="S221" s="1">
        <v>4.5284348248857296E-3</v>
      </c>
      <c r="T221" s="1">
        <v>1.2354552415222101E-3</v>
      </c>
      <c r="U221" s="1">
        <v>0</v>
      </c>
      <c r="V221" s="1">
        <v>0</v>
      </c>
      <c r="W221" s="1">
        <v>220</v>
      </c>
      <c r="X221" s="1" t="s">
        <v>1666</v>
      </c>
      <c r="Y221" s="1" t="s">
        <v>1668</v>
      </c>
      <c r="Z221" s="1" t="s">
        <v>1911</v>
      </c>
      <c r="AA221" s="1">
        <v>3.1512339566298602E-3</v>
      </c>
      <c r="AB221" s="1">
        <v>1.112884922657E-2</v>
      </c>
      <c r="AC221" s="1">
        <v>7.9776152699401904E-3</v>
      </c>
      <c r="AD221" s="1">
        <v>0.111667898914577</v>
      </c>
    </row>
    <row r="222" spans="1:30" x14ac:dyDescent="0.3">
      <c r="A222" s="1">
        <v>221</v>
      </c>
      <c r="B222" s="1" t="s">
        <v>1674</v>
      </c>
      <c r="C222" s="1">
        <v>1.12460403774158E-3</v>
      </c>
      <c r="D222" s="1">
        <v>1.50997456486673E-4</v>
      </c>
      <c r="E222" s="1">
        <v>4.0231055118981601E-3</v>
      </c>
      <c r="F222" s="1">
        <v>1.7661452110649799E-3</v>
      </c>
      <c r="G222" s="1">
        <v>1.03843031904139E-4</v>
      </c>
      <c r="H222" s="1">
        <v>5.7824706488275395E-4</v>
      </c>
      <c r="I222" s="1">
        <v>1.29139186934023E-3</v>
      </c>
      <c r="J222" s="1">
        <v>3.9127772941984E-4</v>
      </c>
      <c r="K222" s="1">
        <v>2.3103724550276102E-2</v>
      </c>
      <c r="L222" s="1">
        <v>2.9167592277615798E-4</v>
      </c>
      <c r="M222" s="1">
        <v>0</v>
      </c>
      <c r="N222" s="1">
        <v>6.6388018780937103E-3</v>
      </c>
      <c r="O222" s="1">
        <v>8.5478064310506397E-4</v>
      </c>
      <c r="P222" s="1">
        <v>4.9005013759773402E-3</v>
      </c>
      <c r="Q222" s="1">
        <v>6.2319350225961499E-3</v>
      </c>
      <c r="R222" s="1">
        <v>7.0138612410203197E-3</v>
      </c>
      <c r="S222" s="1">
        <v>3.9787961919655898E-3</v>
      </c>
      <c r="T222" s="1">
        <v>3.87348969967033E-4</v>
      </c>
      <c r="U222" s="1">
        <v>0</v>
      </c>
      <c r="V222" s="1">
        <v>0</v>
      </c>
      <c r="W222" s="1">
        <v>221</v>
      </c>
      <c r="X222" s="1" t="s">
        <v>1674</v>
      </c>
      <c r="Y222" s="1" t="s">
        <v>1674</v>
      </c>
      <c r="Z222" s="1" t="s">
        <v>1912</v>
      </c>
      <c r="AA222" s="1">
        <v>2.3103724550276102E-2</v>
      </c>
      <c r="AB222" s="1">
        <v>2.3103724550276102E-2</v>
      </c>
      <c r="AC222" s="1">
        <v>0</v>
      </c>
      <c r="AD222" s="1">
        <v>0.10199821333496099</v>
      </c>
    </row>
    <row r="223" spans="1:30" x14ac:dyDescent="0.3">
      <c r="A223" s="1">
        <v>222</v>
      </c>
      <c r="B223" s="1" t="s">
        <v>1682</v>
      </c>
      <c r="C223" s="1">
        <v>1.83951114029607E-3</v>
      </c>
      <c r="D223" s="1">
        <v>6.0992498354040697E-4</v>
      </c>
      <c r="E223" s="1">
        <v>1.1134005916946599E-3</v>
      </c>
      <c r="F223" s="1">
        <v>2.1133291474753602E-3</v>
      </c>
      <c r="G223" s="1">
        <v>8.2185402643795004E-4</v>
      </c>
      <c r="H223" s="1">
        <v>1.69045267574088E-3</v>
      </c>
      <c r="I223" s="1">
        <v>2.0996710560327101E-4</v>
      </c>
      <c r="J223" s="1">
        <v>9.2772663218561799E-3</v>
      </c>
      <c r="K223" s="1">
        <v>7.0452499741383403E-3</v>
      </c>
      <c r="L223" s="1">
        <v>1.8701130138240998E-2</v>
      </c>
      <c r="M223" s="1">
        <v>4.1223559918618698E-3</v>
      </c>
      <c r="N223" s="1">
        <v>1.41463272286231E-3</v>
      </c>
      <c r="O223" s="7">
        <v>6.0929727328619199E-5</v>
      </c>
      <c r="P223" s="1">
        <v>2.7534054526747401E-3</v>
      </c>
      <c r="Q223" s="1">
        <v>2.7870350629066402E-3</v>
      </c>
      <c r="R223" s="1">
        <v>2.3399826759466398E-3</v>
      </c>
      <c r="S223" s="1">
        <v>3.8361266580332599E-3</v>
      </c>
      <c r="T223" s="1">
        <v>3.5490706232819899E-3</v>
      </c>
      <c r="U223" s="1">
        <v>1.0090683393628201E-3</v>
      </c>
      <c r="V223" s="1">
        <v>7.0229472184205196E-4</v>
      </c>
      <c r="W223" s="1">
        <v>222</v>
      </c>
      <c r="X223" s="1" t="s">
        <v>1682</v>
      </c>
      <c r="Y223" s="1" t="s">
        <v>1675</v>
      </c>
      <c r="Z223" s="1" t="s">
        <v>1913</v>
      </c>
      <c r="AA223" s="1">
        <v>3.8361266580332599E-3</v>
      </c>
      <c r="AB223" s="1">
        <v>1.8701130138240998E-2</v>
      </c>
      <c r="AC223" s="1">
        <v>1.48650034802077E-2</v>
      </c>
      <c r="AD223" s="1">
        <v>0.113686940875676</v>
      </c>
    </row>
    <row r="224" spans="1:30" x14ac:dyDescent="0.3">
      <c r="A224" s="1">
        <v>223</v>
      </c>
      <c r="B224" s="1" t="s">
        <v>1681</v>
      </c>
      <c r="C224" s="1">
        <v>1.1965489862764799E-3</v>
      </c>
      <c r="D224" s="1">
        <v>0</v>
      </c>
      <c r="E224" s="1">
        <v>2.6446426678382502E-4</v>
      </c>
      <c r="F224" s="1">
        <v>0</v>
      </c>
      <c r="G224" s="1">
        <v>1.3292177198344799E-3</v>
      </c>
      <c r="H224" s="1">
        <v>5.8790150644397699E-3</v>
      </c>
      <c r="I224" s="7">
        <v>6.3635782617863496E-5</v>
      </c>
      <c r="J224" s="1">
        <v>1.06103665349699E-4</v>
      </c>
      <c r="K224" s="1">
        <v>2.8425089474346599E-3</v>
      </c>
      <c r="L224" s="1">
        <v>6.6735459695099004E-4</v>
      </c>
      <c r="M224" s="1">
        <v>0</v>
      </c>
      <c r="N224" s="1">
        <v>6.2005436409824704E-3</v>
      </c>
      <c r="O224" s="1">
        <v>7.8631245785340195E-4</v>
      </c>
      <c r="P224" s="1">
        <v>9.2413290165151596E-4</v>
      </c>
      <c r="Q224" s="1">
        <v>4.9334688293469001E-3</v>
      </c>
      <c r="R224" s="1">
        <v>2.6350651346544601E-2</v>
      </c>
      <c r="S224" s="1">
        <v>1.49204093619695E-2</v>
      </c>
      <c r="T224" s="1">
        <v>3.5428792579892402E-4</v>
      </c>
      <c r="U224" s="1">
        <v>0</v>
      </c>
      <c r="V224" s="1">
        <v>2.3182832758995198E-3</v>
      </c>
      <c r="W224" s="1">
        <v>223</v>
      </c>
      <c r="X224" s="1" t="s">
        <v>1681</v>
      </c>
      <c r="Y224" s="1" t="s">
        <v>1681</v>
      </c>
      <c r="Z224" s="1" t="s">
        <v>1914</v>
      </c>
      <c r="AA224" s="1">
        <v>2.6350651346544601E-2</v>
      </c>
      <c r="AB224" s="1">
        <v>2.6350651346544601E-2</v>
      </c>
      <c r="AC224" s="1">
        <v>0</v>
      </c>
      <c r="AD224" s="1">
        <v>0.10601754769308699</v>
      </c>
    </row>
    <row r="225" spans="1:30" x14ac:dyDescent="0.3">
      <c r="A225" s="1">
        <v>224</v>
      </c>
      <c r="B225" s="1" t="s">
        <v>1680</v>
      </c>
      <c r="C225" s="1">
        <v>2.7972745111674801E-3</v>
      </c>
      <c r="D225" s="1">
        <v>1.32060765867054E-4</v>
      </c>
      <c r="E225" s="1">
        <v>0</v>
      </c>
      <c r="F225" s="1">
        <v>1.77781884130343E-4</v>
      </c>
      <c r="G225" s="1">
        <v>0</v>
      </c>
      <c r="H225" s="1">
        <v>2.41965734239246E-4</v>
      </c>
      <c r="I225" s="1">
        <v>0</v>
      </c>
      <c r="J225" s="1">
        <v>3.61836041067987E-3</v>
      </c>
      <c r="K225" s="1">
        <v>2.7652498014768299E-2</v>
      </c>
      <c r="L225" s="1">
        <v>1.3727515646205599E-3</v>
      </c>
      <c r="M225" s="1">
        <v>2.8417079508077198E-4</v>
      </c>
      <c r="N225" s="1">
        <v>4.7064204339455403E-3</v>
      </c>
      <c r="O225" s="1">
        <v>1.9685099852633E-3</v>
      </c>
      <c r="P225" s="1">
        <v>1.1205754792753301E-3</v>
      </c>
      <c r="Q225" s="1">
        <v>2.02513883030935E-2</v>
      </c>
      <c r="R225" s="1">
        <v>1.0152824522021999E-3</v>
      </c>
      <c r="S225" s="1">
        <v>3.37090844978632E-4</v>
      </c>
      <c r="T225" s="1">
        <v>3.6447933749687101E-3</v>
      </c>
      <c r="U225" s="1">
        <v>0</v>
      </c>
      <c r="V225" s="1">
        <v>0</v>
      </c>
      <c r="W225" s="1">
        <v>224</v>
      </c>
      <c r="X225" s="1" t="s">
        <v>1680</v>
      </c>
      <c r="Y225" s="1" t="s">
        <v>1674</v>
      </c>
      <c r="Z225" s="1" t="s">
        <v>1915</v>
      </c>
      <c r="AA225" s="1">
        <v>2.02513883030935E-2</v>
      </c>
      <c r="AB225" s="1">
        <v>2.7652498014768299E-2</v>
      </c>
      <c r="AC225" s="1">
        <v>7.4011097116748704E-3</v>
      </c>
      <c r="AD225" s="1">
        <v>0.102255192927455</v>
      </c>
    </row>
    <row r="226" spans="1:30" x14ac:dyDescent="0.3">
      <c r="A226" s="1">
        <v>225</v>
      </c>
      <c r="B226" s="1" t="s">
        <v>1681</v>
      </c>
      <c r="C226" s="1">
        <v>4.7123394197711999E-3</v>
      </c>
      <c r="D226" s="1">
        <v>0</v>
      </c>
      <c r="E226" s="1">
        <v>0</v>
      </c>
      <c r="F226" s="1">
        <v>0</v>
      </c>
      <c r="G226" s="1">
        <v>1.6151345220107799E-3</v>
      </c>
      <c r="H226" s="1">
        <v>7.6094809425186196E-4</v>
      </c>
      <c r="I226" s="1">
        <v>0</v>
      </c>
      <c r="J226" s="1">
        <v>1.03449754750322E-3</v>
      </c>
      <c r="K226" s="1">
        <v>7.5429724177859597E-3</v>
      </c>
      <c r="L226" s="1">
        <v>3.7365424888251698E-3</v>
      </c>
      <c r="M226" s="1">
        <v>1.24133701346476E-3</v>
      </c>
      <c r="N226" s="1">
        <v>2.9005258792535399E-3</v>
      </c>
      <c r="O226" s="1">
        <v>1.52854538644445E-4</v>
      </c>
      <c r="P226" s="1">
        <v>2.85210509980841E-3</v>
      </c>
      <c r="Q226" s="1">
        <v>5.5584018740097701E-3</v>
      </c>
      <c r="R226" s="1">
        <v>2.9389605100519599E-2</v>
      </c>
      <c r="S226" s="1">
        <v>9.9951721335251997E-3</v>
      </c>
      <c r="T226" s="1">
        <v>7.5011595662522596E-4</v>
      </c>
      <c r="U226" s="1">
        <v>0</v>
      </c>
      <c r="V226" s="7">
        <v>7.9517139331652896E-5</v>
      </c>
      <c r="W226" s="1">
        <v>225</v>
      </c>
      <c r="X226" s="1" t="s">
        <v>1681</v>
      </c>
      <c r="Y226" s="1" t="s">
        <v>1681</v>
      </c>
      <c r="Z226" s="1" t="s">
        <v>1916</v>
      </c>
      <c r="AA226" s="1">
        <v>2.9389605100519599E-2</v>
      </c>
      <c r="AB226" s="1">
        <v>2.9389605100519599E-2</v>
      </c>
      <c r="AC226" s="1">
        <v>0</v>
      </c>
      <c r="AD226" s="1">
        <v>0.111481136347271</v>
      </c>
    </row>
    <row r="227" spans="1:30" x14ac:dyDescent="0.3">
      <c r="A227" s="1">
        <v>226</v>
      </c>
      <c r="B227" s="1" t="s">
        <v>1680</v>
      </c>
      <c r="C227" s="1">
        <v>6.7636176980804099E-3</v>
      </c>
      <c r="D227" s="1">
        <v>0</v>
      </c>
      <c r="E227" s="1">
        <v>2.87632193440782E-2</v>
      </c>
      <c r="F227" s="1">
        <v>1.25087315775571E-2</v>
      </c>
      <c r="G227" s="1">
        <v>0</v>
      </c>
      <c r="H227" s="1">
        <v>9.6413381629694697E-4</v>
      </c>
      <c r="I227" s="1">
        <v>2.9715695275934898E-4</v>
      </c>
      <c r="J227" s="1">
        <v>1.1189132160005499E-3</v>
      </c>
      <c r="K227" s="1">
        <v>6.1969888834917898E-3</v>
      </c>
      <c r="L227" s="1">
        <v>2.7326217869770401E-4</v>
      </c>
      <c r="M227" s="1">
        <v>4.2188010859884798E-4</v>
      </c>
      <c r="N227" s="1">
        <v>3.08134941538515E-3</v>
      </c>
      <c r="O227" s="1">
        <v>0</v>
      </c>
      <c r="P227" s="1">
        <v>2.71489709331937E-3</v>
      </c>
      <c r="Q227" s="1">
        <v>6.33928312186366E-3</v>
      </c>
      <c r="R227" s="1">
        <v>1.1140347499458401E-3</v>
      </c>
      <c r="S227" s="1">
        <v>3.5451539438060599E-3</v>
      </c>
      <c r="T227" s="1">
        <v>3.1539299321842401E-3</v>
      </c>
      <c r="U227" s="7">
        <v>9.9100185731440207E-5</v>
      </c>
      <c r="V227" s="1">
        <v>0</v>
      </c>
      <c r="W227" s="1">
        <v>226</v>
      </c>
      <c r="X227" s="1" t="s">
        <v>1680</v>
      </c>
      <c r="Y227" s="1" t="s">
        <v>1668</v>
      </c>
      <c r="Z227" s="1" t="s">
        <v>1917</v>
      </c>
      <c r="AA227" s="1">
        <v>6.33928312186366E-3</v>
      </c>
      <c r="AB227" s="1">
        <v>2.87632193440782E-2</v>
      </c>
      <c r="AC227" s="1">
        <v>2.2423936222214499E-2</v>
      </c>
      <c r="AD227" s="1">
        <v>0.11917020107819901</v>
      </c>
    </row>
    <row r="228" spans="1:30" x14ac:dyDescent="0.3">
      <c r="A228" s="1">
        <v>227</v>
      </c>
      <c r="B228" s="1" t="s">
        <v>1674</v>
      </c>
      <c r="C228" s="1">
        <v>4.0694036052843702E-4</v>
      </c>
      <c r="D228" s="1">
        <v>0</v>
      </c>
      <c r="E228" s="1">
        <v>0</v>
      </c>
      <c r="F228" s="1">
        <v>1.0314516260684E-4</v>
      </c>
      <c r="G228" s="1">
        <v>0</v>
      </c>
      <c r="H228" s="1">
        <v>0</v>
      </c>
      <c r="I228" s="1">
        <v>2.5386119141200899E-4</v>
      </c>
      <c r="J228" s="1">
        <v>8.3106319840375897E-4</v>
      </c>
      <c r="K228" s="1">
        <v>4.5035952970214899E-2</v>
      </c>
      <c r="L228" s="1">
        <v>7.5834581351877199E-4</v>
      </c>
      <c r="M228" s="1">
        <v>0</v>
      </c>
      <c r="N228" s="7">
        <v>3.8797421878763899E-5</v>
      </c>
      <c r="O228" s="1">
        <v>0</v>
      </c>
      <c r="P228" s="1">
        <v>2.04227270614519E-3</v>
      </c>
      <c r="Q228" s="1">
        <v>1.4700042579756699E-2</v>
      </c>
      <c r="R228" s="7">
        <v>6.5573129002876595E-5</v>
      </c>
      <c r="S228" s="1">
        <v>2.33269196257097E-3</v>
      </c>
      <c r="T228" s="7">
        <v>7.3446197433961894E-5</v>
      </c>
      <c r="U228" s="1">
        <v>0</v>
      </c>
      <c r="V228" s="1">
        <v>0</v>
      </c>
      <c r="W228" s="1">
        <v>227</v>
      </c>
      <c r="X228" s="1" t="s">
        <v>1674</v>
      </c>
      <c r="Y228" s="1" t="s">
        <v>1674</v>
      </c>
      <c r="Z228" s="1" t="s">
        <v>1918</v>
      </c>
      <c r="AA228" s="1">
        <v>4.5035952970214899E-2</v>
      </c>
      <c r="AB228" s="1">
        <v>4.5035952970214899E-2</v>
      </c>
      <c r="AC228" s="1">
        <v>0</v>
      </c>
      <c r="AD228" s="1">
        <v>8.2696815679745503E-2</v>
      </c>
    </row>
    <row r="229" spans="1:30" x14ac:dyDescent="0.3">
      <c r="A229" s="1">
        <v>228</v>
      </c>
      <c r="B229" s="1" t="s">
        <v>1681</v>
      </c>
      <c r="C229" s="1">
        <v>1.04682470638994E-2</v>
      </c>
      <c r="D229" s="1">
        <v>7.0760126821024002E-4</v>
      </c>
      <c r="E229" s="1">
        <v>5.1745641619443505E-4</v>
      </c>
      <c r="F229" s="1">
        <v>4.6004673565670099E-3</v>
      </c>
      <c r="G229" s="1">
        <v>8.7183018663382198E-4</v>
      </c>
      <c r="H229" s="1">
        <v>3.76010591103728E-4</v>
      </c>
      <c r="I229" s="1">
        <v>1.0000946031725199E-3</v>
      </c>
      <c r="J229" s="1">
        <v>2.38629336565212E-3</v>
      </c>
      <c r="K229" s="1">
        <v>1.4042297258230399E-2</v>
      </c>
      <c r="L229" s="1">
        <v>5.4423686534312401E-3</v>
      </c>
      <c r="M229" s="1">
        <v>0</v>
      </c>
      <c r="N229" s="1">
        <v>2.45916800044354E-3</v>
      </c>
      <c r="O229" s="1">
        <v>0</v>
      </c>
      <c r="P229" s="1">
        <v>1.07238056925578E-2</v>
      </c>
      <c r="Q229" s="1">
        <v>3.76040584061295E-3</v>
      </c>
      <c r="R229" s="1">
        <v>3.63368144524767E-3</v>
      </c>
      <c r="S229" s="1">
        <v>1.1069296865859001E-3</v>
      </c>
      <c r="T229" s="1">
        <v>8.5270397892345008E-3</v>
      </c>
      <c r="U229" s="1">
        <v>0</v>
      </c>
      <c r="V229" s="1">
        <v>1.08251132776963E-4</v>
      </c>
      <c r="W229" s="1">
        <v>228</v>
      </c>
      <c r="X229" s="1" t="s">
        <v>1681</v>
      </c>
      <c r="Y229" s="1" t="s">
        <v>1674</v>
      </c>
      <c r="Z229" s="1" t="s">
        <v>1919</v>
      </c>
      <c r="AA229" s="1">
        <v>3.63368144524767E-3</v>
      </c>
      <c r="AB229" s="1">
        <v>1.4042297258230399E-2</v>
      </c>
      <c r="AC229" s="1">
        <v>1.04086158129828E-2</v>
      </c>
      <c r="AD229" s="1">
        <v>0.118234848304503</v>
      </c>
    </row>
    <row r="230" spans="1:30" x14ac:dyDescent="0.3">
      <c r="A230" s="1">
        <v>229</v>
      </c>
      <c r="B230" s="1" t="s">
        <v>1668</v>
      </c>
      <c r="C230" s="1">
        <v>1.20583640338216E-3</v>
      </c>
      <c r="D230" s="1">
        <v>0</v>
      </c>
      <c r="E230" s="1">
        <v>4.1950323848500099E-3</v>
      </c>
      <c r="F230" s="1">
        <v>1.4263856313537099E-2</v>
      </c>
      <c r="G230" s="1">
        <v>3.15943577799468E-4</v>
      </c>
      <c r="H230" s="1">
        <v>4.3166020971709698E-4</v>
      </c>
      <c r="I230" s="1">
        <v>2.2242979403721099E-4</v>
      </c>
      <c r="J230" s="1">
        <v>6.4096273870922597E-4</v>
      </c>
      <c r="K230" s="1">
        <v>3.0803933843084899E-2</v>
      </c>
      <c r="L230" s="7">
        <v>4.36706757043564E-6</v>
      </c>
      <c r="M230" s="1">
        <v>0</v>
      </c>
      <c r="N230" s="1">
        <v>3.1904200350327998E-3</v>
      </c>
      <c r="O230" s="1">
        <v>0</v>
      </c>
      <c r="P230" s="1">
        <v>1.3690972560532499E-3</v>
      </c>
      <c r="Q230" s="1">
        <v>6.8548628780580401E-3</v>
      </c>
      <c r="R230" s="1">
        <v>4.52307060180726E-3</v>
      </c>
      <c r="S230" s="1">
        <v>1.4021398815805E-3</v>
      </c>
      <c r="T230" s="1">
        <v>6.2743257868369496E-4</v>
      </c>
      <c r="U230" s="1">
        <v>1.57673506792663E-4</v>
      </c>
      <c r="V230" s="1">
        <v>1.0276929795854099E-3</v>
      </c>
      <c r="W230" s="1">
        <v>229</v>
      </c>
      <c r="X230" s="1" t="s">
        <v>1668</v>
      </c>
      <c r="Y230" s="1" t="s">
        <v>1674</v>
      </c>
      <c r="Z230" s="1" t="s">
        <v>1920</v>
      </c>
      <c r="AA230" s="1">
        <v>4.1950323848500099E-3</v>
      </c>
      <c r="AB230" s="1">
        <v>3.0803933843084899E-2</v>
      </c>
      <c r="AC230" s="1">
        <v>2.6608901458234899E-2</v>
      </c>
      <c r="AD230" s="1">
        <v>0.10670078450793199</v>
      </c>
    </row>
    <row r="231" spans="1:30" x14ac:dyDescent="0.3">
      <c r="A231" s="1">
        <v>230</v>
      </c>
      <c r="B231" s="1" t="s">
        <v>1666</v>
      </c>
      <c r="C231" s="1">
        <v>8.1787364304422502E-3</v>
      </c>
      <c r="D231" s="1">
        <v>2.89086317809587E-4</v>
      </c>
      <c r="E231" s="1">
        <v>4.47718833194421E-3</v>
      </c>
      <c r="F231" s="1">
        <v>1.31735500533047E-2</v>
      </c>
      <c r="G231" s="7">
        <v>7.8386399116906806E-5</v>
      </c>
      <c r="H231" s="7">
        <v>7.8277309115204797E-5</v>
      </c>
      <c r="I231" s="1">
        <v>3.9541595266391399E-4</v>
      </c>
      <c r="J231" s="1">
        <v>4.02766580239448E-4</v>
      </c>
      <c r="K231" s="1">
        <v>1.07090206066005E-2</v>
      </c>
      <c r="L231" s="1">
        <v>2.0807814232062299E-3</v>
      </c>
      <c r="M231" s="7">
        <v>4.3454926403031802E-5</v>
      </c>
      <c r="N231" s="1">
        <v>6.7651291126578604E-3</v>
      </c>
      <c r="O231" s="1">
        <v>0</v>
      </c>
      <c r="P231" s="1">
        <v>1.38232036817784E-2</v>
      </c>
      <c r="Q231" s="1">
        <v>7.01085740309849E-3</v>
      </c>
      <c r="R231" s="1">
        <v>3.48752078275231E-3</v>
      </c>
      <c r="S231" s="1">
        <v>8.9183944013916303E-4</v>
      </c>
      <c r="T231" s="1">
        <v>5.8616748365147202E-4</v>
      </c>
      <c r="U231" s="1">
        <v>1.21607996053067E-4</v>
      </c>
      <c r="V231" s="1">
        <v>5.1585680306893305E-4</v>
      </c>
      <c r="W231" s="1">
        <v>230</v>
      </c>
      <c r="X231" s="1" t="s">
        <v>1666</v>
      </c>
      <c r="Y231" s="1" t="s">
        <v>1679</v>
      </c>
      <c r="Z231" s="1" t="s">
        <v>1921</v>
      </c>
      <c r="AA231" s="1">
        <v>8.1787364304422502E-3</v>
      </c>
      <c r="AB231" s="1">
        <v>1.38232036817784E-2</v>
      </c>
      <c r="AC231" s="1">
        <v>5.6444672513362298E-3</v>
      </c>
      <c r="AD231" s="1">
        <v>0.11871222390889399</v>
      </c>
    </row>
    <row r="232" spans="1:30" x14ac:dyDescent="0.3">
      <c r="A232" s="1">
        <v>231</v>
      </c>
      <c r="B232" s="1" t="s">
        <v>1673</v>
      </c>
      <c r="C232" s="1">
        <v>4.3198731583654103E-3</v>
      </c>
      <c r="D232" s="1">
        <v>7.9393598305492995E-4</v>
      </c>
      <c r="E232" s="1">
        <v>0</v>
      </c>
      <c r="F232" s="1">
        <v>0</v>
      </c>
      <c r="G232" s="1">
        <v>4.4726954099573099E-3</v>
      </c>
      <c r="H232" s="1">
        <v>2.27638422718812E-4</v>
      </c>
      <c r="I232" s="1">
        <v>0</v>
      </c>
      <c r="J232" s="1">
        <v>1.4208907816109201E-2</v>
      </c>
      <c r="K232" s="1">
        <v>0</v>
      </c>
      <c r="L232" s="1">
        <v>2.8824637141354401E-2</v>
      </c>
      <c r="M232" s="1">
        <v>7.31137963176523E-4</v>
      </c>
      <c r="N232" s="1">
        <v>0</v>
      </c>
      <c r="O232" s="1">
        <v>0</v>
      </c>
      <c r="P232" s="1">
        <v>0</v>
      </c>
      <c r="Q232" s="1">
        <v>0</v>
      </c>
      <c r="R232" s="1">
        <v>7.8399382545147397E-4</v>
      </c>
      <c r="S232" s="1">
        <v>1.6272108742576201E-3</v>
      </c>
      <c r="T232" s="1">
        <v>6.11468102431275E-3</v>
      </c>
      <c r="U232" s="1">
        <v>0</v>
      </c>
      <c r="V232" s="1">
        <v>1.34590311563543E-4</v>
      </c>
      <c r="W232" s="1">
        <v>231</v>
      </c>
      <c r="X232" s="1" t="s">
        <v>1673</v>
      </c>
      <c r="Y232" s="1" t="s">
        <v>1675</v>
      </c>
      <c r="Z232" s="1" t="s">
        <v>1922</v>
      </c>
      <c r="AA232" s="1">
        <v>1.4208907816109201E-2</v>
      </c>
      <c r="AB232" s="1">
        <v>2.8824637141354401E-2</v>
      </c>
      <c r="AC232" s="1">
        <v>1.46157293252452E-2</v>
      </c>
      <c r="AD232" s="1">
        <v>9.0683590932388494E-2</v>
      </c>
    </row>
    <row r="233" spans="1:30" x14ac:dyDescent="0.3">
      <c r="A233" s="1">
        <v>232</v>
      </c>
      <c r="B233" s="1" t="s">
        <v>1675</v>
      </c>
      <c r="C233" s="1">
        <v>6.5996081700504397E-3</v>
      </c>
      <c r="D233" s="1">
        <v>7.6957758972035504E-4</v>
      </c>
      <c r="E233" s="1">
        <v>8.3499722320400495E-4</v>
      </c>
      <c r="F233" s="1">
        <v>3.1432345186982501E-3</v>
      </c>
      <c r="G233" s="1">
        <v>2.8950669688415501E-4</v>
      </c>
      <c r="H233" s="1">
        <v>6.9968134443651399E-4</v>
      </c>
      <c r="I233" s="7">
        <v>2.7696621669885801E-5</v>
      </c>
      <c r="J233" s="1">
        <v>5.0446625289958802E-3</v>
      </c>
      <c r="K233" s="1">
        <v>7.9041533442557998E-3</v>
      </c>
      <c r="L233" s="1">
        <v>1.01131097328526E-2</v>
      </c>
      <c r="M233" s="1">
        <v>1.00159562269417E-3</v>
      </c>
      <c r="N233" s="1">
        <v>1.2313012879755099E-3</v>
      </c>
      <c r="O233" s="1">
        <v>1.5427634466830299E-3</v>
      </c>
      <c r="P233" s="1">
        <v>2.6950360274646101E-3</v>
      </c>
      <c r="Q233" s="1">
        <v>9.4312967647424003E-4</v>
      </c>
      <c r="R233" s="1">
        <v>5.2712889408737303E-3</v>
      </c>
      <c r="S233" s="1">
        <v>5.1393610318820602E-4</v>
      </c>
      <c r="T233" s="1">
        <v>6.4173700535106598E-3</v>
      </c>
      <c r="U233" s="1">
        <v>4.1184362628620601E-4</v>
      </c>
      <c r="V233" s="1">
        <v>4.3934169489188502E-4</v>
      </c>
      <c r="W233" s="1">
        <v>232</v>
      </c>
      <c r="X233" s="1" t="s">
        <v>1675</v>
      </c>
      <c r="Y233" s="1" t="s">
        <v>1675</v>
      </c>
      <c r="Z233" s="1" t="s">
        <v>1923</v>
      </c>
      <c r="AA233" s="1">
        <v>1.01131097328526E-2</v>
      </c>
      <c r="AB233" s="1">
        <v>1.01131097328526E-2</v>
      </c>
      <c r="AC233" s="1">
        <v>0</v>
      </c>
      <c r="AD233" s="1">
        <v>0.10015449232932599</v>
      </c>
    </row>
    <row r="234" spans="1:30" x14ac:dyDescent="0.3">
      <c r="A234" s="1">
        <v>233</v>
      </c>
      <c r="B234" s="1" t="s">
        <v>1666</v>
      </c>
      <c r="C234" s="1">
        <v>6.4170581552712904E-3</v>
      </c>
      <c r="D234" s="1">
        <v>0</v>
      </c>
      <c r="E234" s="1">
        <v>3.4432409213069198E-3</v>
      </c>
      <c r="F234" s="1">
        <v>1.03851449143892E-2</v>
      </c>
      <c r="G234" s="1">
        <v>2.9229536508763897E-4</v>
      </c>
      <c r="H234" s="1">
        <v>1.32912315809209E-3</v>
      </c>
      <c r="I234" s="1">
        <v>6.1555969168957704E-4</v>
      </c>
      <c r="J234" s="7">
        <v>3.8107553397986398E-5</v>
      </c>
      <c r="K234" s="1">
        <v>2.02238583677497E-2</v>
      </c>
      <c r="L234" s="1">
        <v>7.5968329172762105E-4</v>
      </c>
      <c r="M234" s="1">
        <v>4.4561411582311802E-4</v>
      </c>
      <c r="N234" s="1">
        <v>6.3814675201423502E-3</v>
      </c>
      <c r="O234" s="1">
        <v>1.9810951209328301E-3</v>
      </c>
      <c r="P234" s="1">
        <v>3.2308383945912301E-3</v>
      </c>
      <c r="Q234" s="1">
        <v>1.3658840333569001E-3</v>
      </c>
      <c r="R234" s="1">
        <v>6.4035971826917597E-3</v>
      </c>
      <c r="S234" s="1">
        <v>1.5175227905418901E-3</v>
      </c>
      <c r="T234" s="1">
        <v>1.12114971995274E-4</v>
      </c>
      <c r="U234" s="1">
        <v>0</v>
      </c>
      <c r="V234" s="1">
        <v>1.3379602296768501E-4</v>
      </c>
      <c r="W234" s="1">
        <v>233</v>
      </c>
      <c r="X234" s="1" t="s">
        <v>1666</v>
      </c>
      <c r="Y234" s="1" t="s">
        <v>1674</v>
      </c>
      <c r="Z234" s="1" t="s">
        <v>1924</v>
      </c>
      <c r="AA234" s="1">
        <v>6.4170581552712904E-3</v>
      </c>
      <c r="AB234" s="1">
        <v>2.02238583677497E-2</v>
      </c>
      <c r="AC234" s="1">
        <v>1.38068002124784E-2</v>
      </c>
      <c r="AD234" s="1">
        <v>0.10675024192117299</v>
      </c>
    </row>
    <row r="235" spans="1:30" x14ac:dyDescent="0.3">
      <c r="A235" s="1">
        <v>234</v>
      </c>
      <c r="B235" s="1" t="s">
        <v>1675</v>
      </c>
      <c r="C235" s="1">
        <v>3.01910873676108E-3</v>
      </c>
      <c r="D235" s="1">
        <v>7.6046299908449303E-4</v>
      </c>
      <c r="E235" s="1">
        <v>3.9934229197365702E-4</v>
      </c>
      <c r="F235" s="1">
        <v>1.34681825702649E-3</v>
      </c>
      <c r="G235" s="1">
        <v>9.2501440272048298E-4</v>
      </c>
      <c r="H235" s="1">
        <v>3.5186198584227102E-4</v>
      </c>
      <c r="I235" s="1">
        <v>1.3710855537385699E-3</v>
      </c>
      <c r="J235" s="1">
        <v>9.1578695329257599E-3</v>
      </c>
      <c r="K235" s="1">
        <v>1.4348122906597701E-3</v>
      </c>
      <c r="L235" s="1">
        <v>2.85216711272544E-2</v>
      </c>
      <c r="M235" s="1">
        <v>1.00017344918465E-3</v>
      </c>
      <c r="N235" s="1">
        <v>1.4126444355488099E-3</v>
      </c>
      <c r="O235" s="1">
        <v>0</v>
      </c>
      <c r="P235" s="1">
        <v>3.0586791062735099E-3</v>
      </c>
      <c r="Q235" s="1">
        <v>9.4892783066928305E-4</v>
      </c>
      <c r="R235" s="1">
        <v>8.8947653666305595E-4</v>
      </c>
      <c r="S235" s="1">
        <v>2.0797651224545698E-3</v>
      </c>
      <c r="T235" s="1">
        <v>3.19112287553901E-3</v>
      </c>
      <c r="U235" s="1">
        <v>0</v>
      </c>
      <c r="V235" s="1">
        <v>1.8297302081374299E-3</v>
      </c>
      <c r="W235" s="1">
        <v>234</v>
      </c>
      <c r="X235" s="1" t="s">
        <v>1675</v>
      </c>
      <c r="Y235" s="1" t="s">
        <v>1675</v>
      </c>
      <c r="Z235" s="1" t="s">
        <v>1925</v>
      </c>
      <c r="AA235" s="1">
        <v>2.85216711272544E-2</v>
      </c>
      <c r="AB235" s="1">
        <v>2.85216711272544E-2</v>
      </c>
      <c r="AC235" s="1">
        <v>0</v>
      </c>
      <c r="AD235" s="1">
        <v>9.9005012578117904E-2</v>
      </c>
    </row>
    <row r="236" spans="1:30" x14ac:dyDescent="0.3">
      <c r="A236" s="1">
        <v>235</v>
      </c>
      <c r="B236" s="1" t="s">
        <v>1670</v>
      </c>
      <c r="C236" s="1">
        <v>4.94414868620171E-4</v>
      </c>
      <c r="D236" s="1">
        <v>1.3339658064544101E-3</v>
      </c>
      <c r="E236" s="1">
        <v>0</v>
      </c>
      <c r="F236" s="1">
        <v>4.3622380167382299E-4</v>
      </c>
      <c r="G236" s="1">
        <v>1.2821192942893999E-2</v>
      </c>
      <c r="H236" s="1">
        <v>4.3040009425575001E-4</v>
      </c>
      <c r="I236" s="1">
        <v>1.7738917815994301E-4</v>
      </c>
      <c r="J236" s="1">
        <v>7.2193495599974502E-3</v>
      </c>
      <c r="K236" s="1">
        <v>0</v>
      </c>
      <c r="L236" s="1">
        <v>2.5362027769202902E-2</v>
      </c>
      <c r="M236" s="1">
        <v>1.71252527048893E-3</v>
      </c>
      <c r="N236" s="1">
        <v>0</v>
      </c>
      <c r="O236" s="1">
        <v>0</v>
      </c>
      <c r="P236" s="1">
        <v>0</v>
      </c>
      <c r="Q236" s="1">
        <v>0</v>
      </c>
      <c r="R236" s="7">
        <v>5.6591435719421299E-5</v>
      </c>
      <c r="S236" s="1">
        <v>8.9693333407390497E-4</v>
      </c>
      <c r="T236" s="1">
        <v>6.5850766456985099E-3</v>
      </c>
      <c r="U236" s="1">
        <v>1.8612671623799101E-4</v>
      </c>
      <c r="V236" s="1">
        <v>4.52434094615936E-3</v>
      </c>
      <c r="W236" s="1">
        <v>235</v>
      </c>
      <c r="X236" s="1" t="s">
        <v>1670</v>
      </c>
      <c r="Y236" s="1" t="s">
        <v>1675</v>
      </c>
      <c r="Z236" s="1" t="s">
        <v>1926</v>
      </c>
      <c r="AA236" s="1">
        <v>1.2821192942893999E-2</v>
      </c>
      <c r="AB236" s="1">
        <v>2.5362027769202902E-2</v>
      </c>
      <c r="AC236" s="1">
        <v>1.25408348263088E-2</v>
      </c>
      <c r="AD236" s="1">
        <v>9.4247450393655993E-2</v>
      </c>
    </row>
    <row r="237" spans="1:30" x14ac:dyDescent="0.3">
      <c r="A237" s="1">
        <v>236</v>
      </c>
      <c r="B237" s="1" t="s">
        <v>1678</v>
      </c>
      <c r="C237" s="1">
        <v>2.0590460086440201E-3</v>
      </c>
      <c r="D237" s="7">
        <v>3.97299234428518E-5</v>
      </c>
      <c r="E237" s="1">
        <v>2.8960459774321802E-3</v>
      </c>
      <c r="F237" s="1">
        <v>5.6869357715559404E-3</v>
      </c>
      <c r="G237" s="1">
        <v>1.26896127047797E-3</v>
      </c>
      <c r="H237" s="1">
        <v>5.9279843909827504E-3</v>
      </c>
      <c r="I237" s="1">
        <v>1.22272808230713E-3</v>
      </c>
      <c r="J237" s="1">
        <v>8.67622707161572E-4</v>
      </c>
      <c r="K237" s="1">
        <v>6.64643835969588E-3</v>
      </c>
      <c r="L237" s="1">
        <v>2.6938539632401599E-3</v>
      </c>
      <c r="M237" s="1">
        <v>8.5495454294920502E-4</v>
      </c>
      <c r="N237" s="1">
        <v>3.2560410538006101E-3</v>
      </c>
      <c r="O237" s="1">
        <v>1.0191018778661E-2</v>
      </c>
      <c r="P237" s="1">
        <v>3.0414786261258701E-3</v>
      </c>
      <c r="Q237" s="1">
        <v>2.00986696597676E-4</v>
      </c>
      <c r="R237" s="1">
        <v>4.3937014284900497E-3</v>
      </c>
      <c r="S237" s="1">
        <v>1.64039356439231E-3</v>
      </c>
      <c r="T237" s="1">
        <v>2.2241002479977102E-3</v>
      </c>
      <c r="U237" s="7">
        <v>2.6201309788823299E-5</v>
      </c>
      <c r="V237" s="1">
        <v>1.82168406721931E-3</v>
      </c>
      <c r="W237" s="1">
        <v>236</v>
      </c>
      <c r="X237" s="1" t="s">
        <v>1678</v>
      </c>
      <c r="Y237" s="1" t="s">
        <v>1678</v>
      </c>
      <c r="Z237" s="1" t="s">
        <v>1927</v>
      </c>
      <c r="AA237" s="1">
        <v>1.0191018778661E-2</v>
      </c>
      <c r="AB237" s="1">
        <v>1.0191018778661E-2</v>
      </c>
      <c r="AC237" s="1">
        <v>0</v>
      </c>
      <c r="AD237" s="1">
        <v>0.104278045826734</v>
      </c>
    </row>
    <row r="238" spans="1:30" x14ac:dyDescent="0.3">
      <c r="A238" s="1">
        <v>237</v>
      </c>
      <c r="B238" s="1" t="s">
        <v>1681</v>
      </c>
      <c r="C238" s="1">
        <v>5.3852901683783799E-3</v>
      </c>
      <c r="D238" s="1">
        <v>2.95063268931204E-4</v>
      </c>
      <c r="E238" s="1">
        <v>4.7795951536068098E-3</v>
      </c>
      <c r="F238" s="1">
        <v>3.3905829718994399E-3</v>
      </c>
      <c r="G238" s="1">
        <v>8.0693488032275299E-4</v>
      </c>
      <c r="H238" s="1">
        <v>3.9115393477022796E-3</v>
      </c>
      <c r="I238" s="1">
        <v>6.7303315305978801E-4</v>
      </c>
      <c r="J238" s="1">
        <v>4.8687782219243997E-3</v>
      </c>
      <c r="K238" s="1">
        <v>6.2090994532183301E-3</v>
      </c>
      <c r="L238" s="1">
        <v>3.50129011697389E-3</v>
      </c>
      <c r="M238" s="1">
        <v>5.2760967974985499E-4</v>
      </c>
      <c r="N238" s="1">
        <v>2.8212959465160098E-3</v>
      </c>
      <c r="O238" s="1">
        <v>1.1226888653448101E-3</v>
      </c>
      <c r="P238" s="1">
        <v>1.6914916396372601E-3</v>
      </c>
      <c r="Q238" s="1">
        <v>1.03747506635014E-3</v>
      </c>
      <c r="R238" s="1">
        <v>3.3567262974084299E-3</v>
      </c>
      <c r="S238" s="1">
        <v>5.35286183035006E-3</v>
      </c>
      <c r="T238" s="1">
        <v>7.3942754784762999E-3</v>
      </c>
      <c r="U238" s="7">
        <v>7.0656682011342105E-5</v>
      </c>
      <c r="V238" s="1">
        <v>7.5667278785762702E-4</v>
      </c>
      <c r="W238" s="1">
        <v>237</v>
      </c>
      <c r="X238" s="1" t="s">
        <v>1681</v>
      </c>
      <c r="Y238" s="1" t="s">
        <v>1683</v>
      </c>
      <c r="Z238" s="1" t="s">
        <v>1928</v>
      </c>
      <c r="AA238" s="1">
        <v>3.3567262974084299E-3</v>
      </c>
      <c r="AB238" s="1">
        <v>7.3942754784762999E-3</v>
      </c>
      <c r="AC238" s="1">
        <v>4.03754918106786E-3</v>
      </c>
      <c r="AD238" s="1">
        <v>0.10701455899050701</v>
      </c>
    </row>
    <row r="239" spans="1:30" x14ac:dyDescent="0.3">
      <c r="A239" s="1">
        <v>238</v>
      </c>
      <c r="B239" s="1" t="s">
        <v>1669</v>
      </c>
      <c r="C239" s="1">
        <v>2.5807722746152401E-3</v>
      </c>
      <c r="D239" s="1">
        <v>5.6547881360135503E-4</v>
      </c>
      <c r="E239" s="1">
        <v>5.3275171394643996E-3</v>
      </c>
      <c r="F239" s="1">
        <v>1.2520025139526301E-2</v>
      </c>
      <c r="G239" s="1">
        <v>1.22006851792615E-4</v>
      </c>
      <c r="H239" s="1">
        <v>2.0897969765031302E-3</v>
      </c>
      <c r="I239" s="7">
        <v>9.9210451614138102E-5</v>
      </c>
      <c r="J239" s="1">
        <v>1.2731042026363599E-3</v>
      </c>
      <c r="K239" s="1">
        <v>1.14126551533146E-2</v>
      </c>
      <c r="L239" s="1">
        <v>9.9306052689739598E-4</v>
      </c>
      <c r="M239" s="1">
        <v>1.3586700753590599E-3</v>
      </c>
      <c r="N239" s="1">
        <v>3.7851247699254402E-3</v>
      </c>
      <c r="O239" s="1">
        <v>1.3352122377011299E-3</v>
      </c>
      <c r="P239" s="1">
        <v>4.6289888223615804E-3</v>
      </c>
      <c r="Q239" s="1">
        <v>1.5564118575799401E-4</v>
      </c>
      <c r="R239" s="1">
        <v>8.2527449532054896E-3</v>
      </c>
      <c r="S239" s="1">
        <v>5.9084331798234602E-3</v>
      </c>
      <c r="T239" s="1">
        <v>6.2980781373255597E-4</v>
      </c>
      <c r="U239" s="1">
        <v>0</v>
      </c>
      <c r="V239" s="1">
        <v>9.6156049644387795E-4</v>
      </c>
      <c r="W239" s="1">
        <v>238</v>
      </c>
      <c r="X239" s="1" t="s">
        <v>1669</v>
      </c>
      <c r="Y239" s="1" t="s">
        <v>1669</v>
      </c>
      <c r="Z239" s="1" t="s">
        <v>1929</v>
      </c>
      <c r="AA239" s="1">
        <v>1.2520025139526301E-2</v>
      </c>
      <c r="AB239" s="1">
        <v>1.2520025139526301E-2</v>
      </c>
      <c r="AC239" s="1">
        <v>0</v>
      </c>
      <c r="AD239" s="1">
        <v>0.110171908870484</v>
      </c>
    </row>
    <row r="240" spans="1:30" x14ac:dyDescent="0.3">
      <c r="A240" s="1">
        <v>239</v>
      </c>
      <c r="B240" s="1" t="s">
        <v>1674</v>
      </c>
      <c r="C240" s="1">
        <v>2.23757031444856E-3</v>
      </c>
      <c r="D240" s="1">
        <v>0</v>
      </c>
      <c r="E240" s="1">
        <v>1.2528813455836201E-3</v>
      </c>
      <c r="F240" s="1">
        <v>8.9498313086608505E-3</v>
      </c>
      <c r="G240" s="1">
        <v>2.3743814474347201E-4</v>
      </c>
      <c r="H240" s="1">
        <v>6.4863545338987496E-4</v>
      </c>
      <c r="I240" s="1">
        <v>2.2438031456800201E-4</v>
      </c>
      <c r="J240" s="1">
        <v>3.6586649343221399E-3</v>
      </c>
      <c r="K240" s="1">
        <v>2.77906037335529E-2</v>
      </c>
      <c r="L240" s="1">
        <v>3.0938581651320401E-3</v>
      </c>
      <c r="M240" s="1">
        <v>0</v>
      </c>
      <c r="N240" s="1">
        <v>2.8751602468932999E-3</v>
      </c>
      <c r="O240" s="7">
        <v>8.9244027457872593E-6</v>
      </c>
      <c r="P240" s="1">
        <v>3.7325878895822502E-3</v>
      </c>
      <c r="Q240" s="1">
        <v>3.3197006464173698E-3</v>
      </c>
      <c r="R240" s="1">
        <v>1.0626755511538701E-3</v>
      </c>
      <c r="S240" s="1">
        <v>7.7486611826676599E-4</v>
      </c>
      <c r="T240" s="1">
        <v>7.7793649344498898E-4</v>
      </c>
      <c r="U240" s="1">
        <v>0</v>
      </c>
      <c r="V240" s="1">
        <v>3.1016353312032899E-4</v>
      </c>
      <c r="W240" s="1">
        <v>239</v>
      </c>
      <c r="X240" s="1" t="s">
        <v>1674</v>
      </c>
      <c r="Y240" s="1" t="s">
        <v>1674</v>
      </c>
      <c r="Z240" s="1" t="s">
        <v>1930</v>
      </c>
      <c r="AA240" s="1">
        <v>2.77906037335529E-2</v>
      </c>
      <c r="AB240" s="1">
        <v>2.77906037335529E-2</v>
      </c>
      <c r="AC240" s="1">
        <v>0</v>
      </c>
      <c r="AD240" s="1">
        <v>9.6299953212779399E-2</v>
      </c>
    </row>
    <row r="241" spans="1:30" x14ac:dyDescent="0.3">
      <c r="A241" s="1">
        <v>240</v>
      </c>
      <c r="B241" s="1" t="s">
        <v>1681</v>
      </c>
      <c r="C241" s="1">
        <v>2.55497986179863E-3</v>
      </c>
      <c r="D241" s="1">
        <v>0</v>
      </c>
      <c r="E241" s="1">
        <v>6.4870485287187802E-3</v>
      </c>
      <c r="F241" s="1">
        <v>5.8679482546540899E-3</v>
      </c>
      <c r="G241" s="1">
        <v>0</v>
      </c>
      <c r="H241" s="1">
        <v>9.3060418781985702E-4</v>
      </c>
      <c r="I241" s="1">
        <v>3.4002675233243902E-4</v>
      </c>
      <c r="J241" s="7">
        <v>4.6268625087849798E-6</v>
      </c>
      <c r="K241" s="1">
        <v>1.05631630586944E-2</v>
      </c>
      <c r="L241" s="1">
        <v>5.8027906933959001E-4</v>
      </c>
      <c r="M241" s="7">
        <v>6.2922957258793502E-6</v>
      </c>
      <c r="N241" s="1">
        <v>5.9388161350994598E-3</v>
      </c>
      <c r="O241" s="7">
        <v>5.5421909165779198E-5</v>
      </c>
      <c r="P241" s="1">
        <v>3.4152227843704899E-3</v>
      </c>
      <c r="Q241" s="1">
        <v>3.4417079607375199E-3</v>
      </c>
      <c r="R241" s="1">
        <v>4.4471618761913597E-3</v>
      </c>
      <c r="S241" s="1">
        <v>1.9782062883274601E-3</v>
      </c>
      <c r="T241" s="7">
        <v>8.6239947931729096E-5</v>
      </c>
      <c r="U241" s="1">
        <v>3.9640708599196701E-4</v>
      </c>
      <c r="V241" s="1">
        <v>2.3828702987454601E-4</v>
      </c>
      <c r="W241" s="1">
        <v>240</v>
      </c>
      <c r="X241" s="1" t="s">
        <v>1681</v>
      </c>
      <c r="Y241" s="1" t="s">
        <v>1674</v>
      </c>
      <c r="Z241" s="1" t="s">
        <v>1931</v>
      </c>
      <c r="AA241" s="1">
        <v>4.4471618761913597E-3</v>
      </c>
      <c r="AB241" s="1">
        <v>1.05631630586944E-2</v>
      </c>
      <c r="AC241" s="1">
        <v>6.1160011825030797E-3</v>
      </c>
      <c r="AD241" s="1">
        <v>8.4127035782063403E-2</v>
      </c>
    </row>
    <row r="242" spans="1:30" x14ac:dyDescent="0.3">
      <c r="A242" s="1">
        <v>241</v>
      </c>
      <c r="B242" s="1" t="s">
        <v>1682</v>
      </c>
      <c r="C242" s="1">
        <v>1.20114976556473E-3</v>
      </c>
      <c r="D242" s="7">
        <v>4.5522996295561901E-5</v>
      </c>
      <c r="E242" s="1">
        <v>4.4318165606394202E-3</v>
      </c>
      <c r="F242" s="1">
        <v>1.3675845644335199E-3</v>
      </c>
      <c r="G242" s="1">
        <v>0</v>
      </c>
      <c r="H242" s="1">
        <v>1.34378637343113E-3</v>
      </c>
      <c r="I242" s="1">
        <v>1.97938860558098E-4</v>
      </c>
      <c r="J242" s="1">
        <v>3.7428643194585499E-4</v>
      </c>
      <c r="K242" s="1">
        <v>2.3033893861659001E-2</v>
      </c>
      <c r="L242" s="1">
        <v>3.92910557545668E-4</v>
      </c>
      <c r="M242" s="1">
        <v>0</v>
      </c>
      <c r="N242" s="1">
        <v>9.9587484940220992E-3</v>
      </c>
      <c r="O242" s="1">
        <v>2.6522289888174099E-3</v>
      </c>
      <c r="P242" s="1">
        <v>3.0411767855535602E-3</v>
      </c>
      <c r="Q242" s="1">
        <v>6.0960884842321697E-4</v>
      </c>
      <c r="R242" s="1">
        <v>2.4089066174342402E-3</v>
      </c>
      <c r="S242" s="1">
        <v>5.1097315640772998E-3</v>
      </c>
      <c r="T242" s="7">
        <v>5.1138183195488697E-5</v>
      </c>
      <c r="U242" s="1">
        <v>0</v>
      </c>
      <c r="V242" s="1">
        <v>3.5209158719794799E-4</v>
      </c>
      <c r="W242" s="1">
        <v>241</v>
      </c>
      <c r="X242" s="1" t="s">
        <v>1682</v>
      </c>
      <c r="Y242" s="1" t="s">
        <v>1674</v>
      </c>
      <c r="Z242" s="1" t="s">
        <v>1932</v>
      </c>
      <c r="AA242" s="1">
        <v>5.1097315640772998E-3</v>
      </c>
      <c r="AB242" s="1">
        <v>2.3033893861659001E-2</v>
      </c>
      <c r="AC242" s="1">
        <v>1.7924162297581699E-2</v>
      </c>
      <c r="AD242" s="1">
        <v>9.1328171451469195E-2</v>
      </c>
    </row>
    <row r="243" spans="1:30" x14ac:dyDescent="0.3">
      <c r="A243" s="1">
        <v>242</v>
      </c>
      <c r="B243" s="1" t="s">
        <v>1671</v>
      </c>
      <c r="C243" s="1">
        <v>3.9765788812878497E-3</v>
      </c>
      <c r="D243" s="1">
        <v>0</v>
      </c>
      <c r="E243" s="1">
        <v>4.1908739085691404E-3</v>
      </c>
      <c r="F243" s="1">
        <v>1.1240073567915299E-3</v>
      </c>
      <c r="G243" s="1">
        <v>1.82048422667045E-3</v>
      </c>
      <c r="H243" s="1">
        <v>3.39931129079395E-3</v>
      </c>
      <c r="I243" s="1">
        <v>0</v>
      </c>
      <c r="J243" s="1">
        <v>1.6644842519207999E-3</v>
      </c>
      <c r="K243" s="1">
        <v>2.5518830919031499E-2</v>
      </c>
      <c r="L243" s="1">
        <v>5.6505597885582904E-4</v>
      </c>
      <c r="M243" s="1">
        <v>0</v>
      </c>
      <c r="N243" s="1">
        <v>4.0517481059048899E-3</v>
      </c>
      <c r="O243" s="1">
        <v>2.7038475678847901E-3</v>
      </c>
      <c r="P243" s="1">
        <v>3.1220028240973698E-3</v>
      </c>
      <c r="Q243" s="1">
        <v>2.18648465542623E-3</v>
      </c>
      <c r="R243" s="1">
        <v>2.53379808192485E-3</v>
      </c>
      <c r="S243" s="1">
        <v>3.1526409507507602E-3</v>
      </c>
      <c r="T243" s="1">
        <v>9.8078194440336499E-4</v>
      </c>
      <c r="U243" s="1">
        <v>0</v>
      </c>
      <c r="V243" s="1">
        <v>5.0448725703733702E-4</v>
      </c>
      <c r="W243" s="1">
        <v>242</v>
      </c>
      <c r="X243" s="1" t="s">
        <v>1671</v>
      </c>
      <c r="Y243" s="1" t="s">
        <v>1674</v>
      </c>
      <c r="Z243" s="1" t="s">
        <v>1933</v>
      </c>
      <c r="AA243" s="1">
        <v>3.39931129079395E-3</v>
      </c>
      <c r="AB243" s="1">
        <v>2.5518830919031499E-2</v>
      </c>
      <c r="AC243" s="1">
        <v>2.2119519628237602E-2</v>
      </c>
      <c r="AD243" s="1">
        <v>0.101976081771881</v>
      </c>
    </row>
    <row r="244" spans="1:30" x14ac:dyDescent="0.3">
      <c r="A244" s="1">
        <v>243</v>
      </c>
      <c r="B244" s="1" t="s">
        <v>1682</v>
      </c>
      <c r="C244" s="1">
        <v>2.87007322901055E-3</v>
      </c>
      <c r="D244" s="1">
        <v>1.39956919025231E-3</v>
      </c>
      <c r="E244" s="1">
        <v>4.7268282867409401E-4</v>
      </c>
      <c r="F244" s="1">
        <v>8.2056915561832698E-4</v>
      </c>
      <c r="G244" s="1">
        <v>1.7341133336229401E-3</v>
      </c>
      <c r="H244" s="1">
        <v>1.98117947378627E-4</v>
      </c>
      <c r="I244" s="1">
        <v>0</v>
      </c>
      <c r="J244" s="1">
        <v>1.2574313740647601E-2</v>
      </c>
      <c r="K244" s="1">
        <v>3.7405704170780899E-3</v>
      </c>
      <c r="L244" s="1">
        <v>8.1931395932872096E-3</v>
      </c>
      <c r="M244" s="1">
        <v>1.09484855227291E-3</v>
      </c>
      <c r="N244" s="1">
        <v>1.11593842856757E-3</v>
      </c>
      <c r="O244" s="1">
        <v>5.0776138002542499E-4</v>
      </c>
      <c r="P244" s="1">
        <v>5.7907122951988297E-3</v>
      </c>
      <c r="Q244" s="1">
        <v>4.3032995897207401E-3</v>
      </c>
      <c r="R244" s="1">
        <v>4.03571696988174E-3</v>
      </c>
      <c r="S244" s="1">
        <v>1.73934586828581E-3</v>
      </c>
      <c r="T244" s="1">
        <v>8.0013397034724206E-3</v>
      </c>
      <c r="U244" s="7">
        <v>1.9741852283344501E-5</v>
      </c>
      <c r="V244" s="1">
        <v>8.3492720552433102E-4</v>
      </c>
      <c r="W244" s="1">
        <v>243</v>
      </c>
      <c r="X244" s="1" t="s">
        <v>1682</v>
      </c>
      <c r="Y244" s="1" t="s">
        <v>1673</v>
      </c>
      <c r="Z244" s="1" t="s">
        <v>1934</v>
      </c>
      <c r="AA244" s="1">
        <v>1.73934586828581E-3</v>
      </c>
      <c r="AB244" s="1">
        <v>1.2574313740647601E-2</v>
      </c>
      <c r="AC244" s="1">
        <v>1.0834967872361699E-2</v>
      </c>
      <c r="AD244" s="1">
        <v>0.104714384904508</v>
      </c>
    </row>
    <row r="245" spans="1:30" x14ac:dyDescent="0.3">
      <c r="A245" s="1">
        <v>244</v>
      </c>
      <c r="B245" s="1" t="s">
        <v>1670</v>
      </c>
      <c r="C245" s="1">
        <v>5.7865573271342801E-3</v>
      </c>
      <c r="D245" s="1">
        <v>4.8667622772046701E-4</v>
      </c>
      <c r="E245" s="1">
        <v>2.6603331368950199E-4</v>
      </c>
      <c r="F245" s="1">
        <v>3.5864871855298499E-3</v>
      </c>
      <c r="G245" s="1">
        <v>4.4797507214973404E-3</v>
      </c>
      <c r="H245" s="1">
        <v>4.9853979721107503E-4</v>
      </c>
      <c r="I245" s="1">
        <v>4.1932342670383599E-4</v>
      </c>
      <c r="J245" s="1">
        <v>3.7766984341246401E-3</v>
      </c>
      <c r="K245" s="1">
        <v>1.0025167929154099E-3</v>
      </c>
      <c r="L245" s="1">
        <v>8.5440264063452107E-3</v>
      </c>
      <c r="M245" s="7">
        <v>3.0065986146164E-5</v>
      </c>
      <c r="N245" s="1">
        <v>2.88784047638991E-4</v>
      </c>
      <c r="O245" s="7">
        <v>7.38201618225032E-5</v>
      </c>
      <c r="P245" s="1">
        <v>2.1943406901507698E-3</v>
      </c>
      <c r="Q245" s="1">
        <v>1.54246487446172E-3</v>
      </c>
      <c r="R245" s="1">
        <v>1.0848374792194299E-3</v>
      </c>
      <c r="S245" s="1">
        <v>1.4468016831699401E-3</v>
      </c>
      <c r="T245" s="1">
        <v>3.1013844602756401E-3</v>
      </c>
      <c r="U245" s="1">
        <v>0</v>
      </c>
      <c r="V245" s="1">
        <v>1.48214751388849E-3</v>
      </c>
      <c r="W245" s="1">
        <v>244</v>
      </c>
      <c r="X245" s="1" t="s">
        <v>1670</v>
      </c>
      <c r="Y245" s="1" t="s">
        <v>1675</v>
      </c>
      <c r="Z245" s="1" t="s">
        <v>1935</v>
      </c>
      <c r="AA245" s="1">
        <v>4.4797507214973404E-3</v>
      </c>
      <c r="AB245" s="1">
        <v>8.5440264063452107E-3</v>
      </c>
      <c r="AC245" s="1">
        <v>4.0642756848478599E-3</v>
      </c>
      <c r="AD245" s="1">
        <v>7.5806223588480798E-2</v>
      </c>
    </row>
    <row r="246" spans="1:30" x14ac:dyDescent="0.3">
      <c r="A246" s="1">
        <v>245</v>
      </c>
      <c r="B246" s="1" t="s">
        <v>1666</v>
      </c>
      <c r="C246" s="1">
        <v>2.6204552849660402E-3</v>
      </c>
      <c r="D246" s="1">
        <v>1.3383966608482401E-4</v>
      </c>
      <c r="E246" s="1">
        <v>2.6557180723720901E-3</v>
      </c>
      <c r="F246" s="1">
        <v>2.70402054518591E-3</v>
      </c>
      <c r="G246" s="1">
        <v>4.3470322632075298E-4</v>
      </c>
      <c r="H246" s="1">
        <v>1.80337805383905E-3</v>
      </c>
      <c r="I246" s="1">
        <v>4.7246439116523298E-4</v>
      </c>
      <c r="J246" s="1">
        <v>8.4238942752408897E-4</v>
      </c>
      <c r="K246" s="1">
        <v>1.6955765405493199E-2</v>
      </c>
      <c r="L246" s="1">
        <v>9.9350222977346095E-4</v>
      </c>
      <c r="M246" s="1">
        <v>6.2249428964364101E-4</v>
      </c>
      <c r="N246" s="1">
        <v>1.02759264436785E-3</v>
      </c>
      <c r="O246" s="1">
        <v>0</v>
      </c>
      <c r="P246" s="1">
        <v>1.59807934372189E-3</v>
      </c>
      <c r="Q246" s="1">
        <v>9.2956055421843098E-4</v>
      </c>
      <c r="R246" s="1">
        <v>4.47243179295638E-3</v>
      </c>
      <c r="S246" s="1">
        <v>7.2305283277266496E-3</v>
      </c>
      <c r="T246" s="1">
        <v>1.0841167377396599E-3</v>
      </c>
      <c r="U246" s="1">
        <v>0</v>
      </c>
      <c r="V246" s="1">
        <v>7.0014712637674005E-4</v>
      </c>
      <c r="W246" s="1">
        <v>245</v>
      </c>
      <c r="X246" s="1" t="s">
        <v>1666</v>
      </c>
      <c r="Y246" s="1" t="s">
        <v>1674</v>
      </c>
      <c r="Z246" s="1" t="s">
        <v>1936</v>
      </c>
      <c r="AA246" s="1">
        <v>2.6204552849660402E-3</v>
      </c>
      <c r="AB246" s="1">
        <v>1.6955765405493199E-2</v>
      </c>
      <c r="AC246" s="1">
        <v>1.4335310120527101E-2</v>
      </c>
      <c r="AD246" s="1">
        <v>8.3325535157754704E-2</v>
      </c>
    </row>
    <row r="247" spans="1:30" x14ac:dyDescent="0.3">
      <c r="A247" s="1">
        <v>246</v>
      </c>
      <c r="B247" s="1" t="s">
        <v>1679</v>
      </c>
      <c r="C247" s="1">
        <v>1.4097775629043701E-2</v>
      </c>
      <c r="D247" s="7">
        <v>1.19036403051418E-5</v>
      </c>
      <c r="E247" s="7">
        <v>1.84034413997855E-5</v>
      </c>
      <c r="F247" s="1">
        <v>2.2894611505229399E-2</v>
      </c>
      <c r="G247" s="1">
        <v>0</v>
      </c>
      <c r="H247" s="1">
        <v>4.4527353164972001E-4</v>
      </c>
      <c r="I247" s="1">
        <v>1.7856999426905899E-4</v>
      </c>
      <c r="J247" s="1">
        <v>1.4438067407375799E-4</v>
      </c>
      <c r="K247" s="1">
        <v>4.5620097116692599E-4</v>
      </c>
      <c r="L247" s="1">
        <v>7.5735244574049604E-4</v>
      </c>
      <c r="M247" s="7">
        <v>6.9332805364848602E-5</v>
      </c>
      <c r="N247" s="1">
        <v>8.8586693342374498E-3</v>
      </c>
      <c r="O247" s="1">
        <v>1.29857449159652E-4</v>
      </c>
      <c r="P247" s="1">
        <v>9.56975896056814E-3</v>
      </c>
      <c r="Q247" s="1">
        <v>3.1022835294981901E-4</v>
      </c>
      <c r="R247" s="1">
        <v>4.0662291343394304E-3</v>
      </c>
      <c r="S247" s="1">
        <v>7.9342868558405903E-4</v>
      </c>
      <c r="T247" s="1">
        <v>1.32001067029507E-3</v>
      </c>
      <c r="U247" s="1">
        <v>0</v>
      </c>
      <c r="V247" s="1">
        <v>6.2627752756092198E-4</v>
      </c>
      <c r="W247" s="1">
        <v>246</v>
      </c>
      <c r="X247" s="1" t="s">
        <v>1679</v>
      </c>
      <c r="Y247" s="1" t="s">
        <v>1669</v>
      </c>
      <c r="Z247" s="1" t="s">
        <v>1937</v>
      </c>
      <c r="AA247" s="1">
        <v>9.56975896056814E-3</v>
      </c>
      <c r="AB247" s="1">
        <v>2.2894611505229399E-2</v>
      </c>
      <c r="AC247" s="1">
        <v>1.33248525446612E-2</v>
      </c>
      <c r="AD247" s="1">
        <v>9.8207900663002404E-2</v>
      </c>
    </row>
    <row r="248" spans="1:30" x14ac:dyDescent="0.3">
      <c r="A248" s="1">
        <v>247</v>
      </c>
      <c r="B248" s="1" t="s">
        <v>1670</v>
      </c>
      <c r="C248" s="1">
        <v>9.5495372729836501E-4</v>
      </c>
      <c r="D248" s="7">
        <v>5.9202614560201601E-6</v>
      </c>
      <c r="E248" s="1">
        <v>0</v>
      </c>
      <c r="F248" s="1">
        <v>0</v>
      </c>
      <c r="G248" s="1">
        <v>1.2771908547789E-2</v>
      </c>
      <c r="H248" s="1">
        <v>0</v>
      </c>
      <c r="I248" s="1">
        <v>0</v>
      </c>
      <c r="J248" s="1">
        <v>1.03117747680696E-2</v>
      </c>
      <c r="K248" s="1">
        <v>0</v>
      </c>
      <c r="L248" s="1">
        <v>1.19957517676E-2</v>
      </c>
      <c r="M248" s="1">
        <v>9.4046285154941495E-4</v>
      </c>
      <c r="N248" s="1">
        <v>0</v>
      </c>
      <c r="O248" s="1">
        <v>0</v>
      </c>
      <c r="P248" s="1">
        <v>0</v>
      </c>
      <c r="Q248" s="7">
        <v>4.3005084238770099E-5</v>
      </c>
      <c r="R248" s="7">
        <v>3.8754325106923501E-5</v>
      </c>
      <c r="S248" s="1">
        <v>1.42185670883208E-4</v>
      </c>
      <c r="T248" s="1">
        <v>4.5945092486866903E-3</v>
      </c>
      <c r="U248" s="1">
        <v>1.0083725278628301E-3</v>
      </c>
      <c r="V248" s="1">
        <v>6.7652297682534396E-4</v>
      </c>
      <c r="W248" s="1">
        <v>247</v>
      </c>
      <c r="X248" s="1" t="s">
        <v>1670</v>
      </c>
      <c r="Y248" s="1" t="s">
        <v>1670</v>
      </c>
      <c r="Z248" s="1" t="s">
        <v>1938</v>
      </c>
      <c r="AA248" s="1">
        <v>1.2771908547789E-2</v>
      </c>
      <c r="AB248" s="1">
        <v>1.2771908547789E-2</v>
      </c>
      <c r="AC248" s="1">
        <v>0</v>
      </c>
      <c r="AD248" s="1">
        <v>6.9398983997994296E-2</v>
      </c>
    </row>
    <row r="249" spans="1:30" x14ac:dyDescent="0.3">
      <c r="A249" s="1">
        <v>248</v>
      </c>
      <c r="B249" s="1" t="s">
        <v>1673</v>
      </c>
      <c r="C249" s="1">
        <v>7.50498660192784E-3</v>
      </c>
      <c r="D249" s="1">
        <v>2.47678072336117E-3</v>
      </c>
      <c r="E249" s="1">
        <v>0</v>
      </c>
      <c r="F249" s="1">
        <v>0</v>
      </c>
      <c r="G249" s="1">
        <v>4.9180253297951802E-3</v>
      </c>
      <c r="H249" s="1">
        <v>1.6446635219066401E-3</v>
      </c>
      <c r="I249" s="1">
        <v>0</v>
      </c>
      <c r="J249" s="1">
        <v>8.4712477274609399E-3</v>
      </c>
      <c r="K249" s="7">
        <v>5.52236971715352E-5</v>
      </c>
      <c r="L249" s="1">
        <v>8.7182210326003096E-3</v>
      </c>
      <c r="M249" s="1">
        <v>5.1918993153392495E-4</v>
      </c>
      <c r="N249" s="1">
        <v>0</v>
      </c>
      <c r="O249" s="1">
        <v>0</v>
      </c>
      <c r="P249" s="1">
        <v>0</v>
      </c>
      <c r="Q249" s="1">
        <v>0</v>
      </c>
      <c r="R249" s="1">
        <v>6.45162563591801E-3</v>
      </c>
      <c r="S249" s="1">
        <v>1.0619258286346501E-3</v>
      </c>
      <c r="T249" s="1">
        <v>4.8626415866028097E-3</v>
      </c>
      <c r="U249" s="7">
        <v>9.3343129732839804E-5</v>
      </c>
      <c r="V249" s="1">
        <v>0</v>
      </c>
      <c r="W249" s="1">
        <v>248</v>
      </c>
      <c r="X249" s="1" t="s">
        <v>1673</v>
      </c>
      <c r="Y249" s="1" t="s">
        <v>1675</v>
      </c>
      <c r="Z249" s="1" t="s">
        <v>1939</v>
      </c>
      <c r="AA249" s="1">
        <v>8.4712477274609399E-3</v>
      </c>
      <c r="AB249" s="1">
        <v>8.7182210326003096E-3</v>
      </c>
      <c r="AC249" s="1">
        <v>2.46973305139374E-4</v>
      </c>
      <c r="AD249" s="1">
        <v>8.0469479730524499E-2</v>
      </c>
    </row>
    <row r="250" spans="1:30" x14ac:dyDescent="0.3">
      <c r="A250" s="1">
        <v>249</v>
      </c>
      <c r="B250" s="1" t="s">
        <v>1674</v>
      </c>
      <c r="C250" s="1">
        <v>1.26106511722932E-3</v>
      </c>
      <c r="D250" s="1">
        <v>0</v>
      </c>
      <c r="E250" s="1">
        <v>1.2271809070439801E-3</v>
      </c>
      <c r="F250" s="1">
        <v>9.3849540145648505E-4</v>
      </c>
      <c r="G250" s="1">
        <v>0</v>
      </c>
      <c r="H250" s="1">
        <v>8.2761091974908299E-4</v>
      </c>
      <c r="I250" s="1">
        <v>4.7493344502122801E-4</v>
      </c>
      <c r="J250" s="7">
        <v>4.9735579983516201E-5</v>
      </c>
      <c r="K250" s="1">
        <v>1.8396466428921999E-2</v>
      </c>
      <c r="L250" s="1">
        <v>2.3686529042190999E-4</v>
      </c>
      <c r="M250" s="1">
        <v>0</v>
      </c>
      <c r="N250" s="1">
        <v>6.9034308287238598E-3</v>
      </c>
      <c r="O250" s="7">
        <v>2.06040600553498E-5</v>
      </c>
      <c r="P250" s="1">
        <v>5.0367204152852697E-4</v>
      </c>
      <c r="Q250" s="1">
        <v>2.0982491810456901E-3</v>
      </c>
      <c r="R250" s="1">
        <v>3.9425718647447096E-3</v>
      </c>
      <c r="S250" s="1">
        <v>2.1545434946760502E-3</v>
      </c>
      <c r="T250" s="7">
        <v>4.4925530759262002E-5</v>
      </c>
      <c r="U250" s="1">
        <v>0</v>
      </c>
      <c r="V250" s="1">
        <v>0</v>
      </c>
      <c r="W250" s="1">
        <v>249</v>
      </c>
      <c r="X250" s="1" t="s">
        <v>1674</v>
      </c>
      <c r="Y250" s="1" t="s">
        <v>1674</v>
      </c>
      <c r="Z250" s="1" t="s">
        <v>1940</v>
      </c>
      <c r="AA250" s="1">
        <v>1.8396466428921999E-2</v>
      </c>
      <c r="AB250" s="1">
        <v>1.8396466428921999E-2</v>
      </c>
      <c r="AC250" s="1">
        <v>0</v>
      </c>
      <c r="AD250" s="1">
        <v>6.5262986188644095E-2</v>
      </c>
    </row>
    <row r="251" spans="1:30" x14ac:dyDescent="0.3">
      <c r="A251" s="1">
        <v>250</v>
      </c>
      <c r="B251" s="1" t="s">
        <v>1675</v>
      </c>
      <c r="C251" s="1">
        <v>3.2278052982948301E-2</v>
      </c>
      <c r="D251" s="1">
        <v>1.3093678685501E-3</v>
      </c>
      <c r="E251" s="1">
        <v>0</v>
      </c>
      <c r="F251" s="1">
        <v>0</v>
      </c>
      <c r="G251" s="1">
        <v>5.1517834812934201E-4</v>
      </c>
      <c r="H251" s="1">
        <v>3.9776889272246504E-3</v>
      </c>
      <c r="I251" s="1">
        <v>0</v>
      </c>
      <c r="J251" s="1">
        <v>1.79169516838534E-3</v>
      </c>
      <c r="K251" s="1">
        <v>0</v>
      </c>
      <c r="L251" s="1">
        <v>3.0502376928084499E-2</v>
      </c>
      <c r="M251" s="1">
        <v>2.8977022722863699E-3</v>
      </c>
      <c r="N251" s="1">
        <v>0</v>
      </c>
      <c r="O251" s="1">
        <v>0</v>
      </c>
      <c r="P251" s="1">
        <v>0</v>
      </c>
      <c r="Q251" s="1">
        <v>0</v>
      </c>
      <c r="R251" s="1">
        <v>3.7263433709847202E-4</v>
      </c>
      <c r="S251" s="1">
        <v>0</v>
      </c>
      <c r="T251" s="1">
        <v>1.4830544932777101E-3</v>
      </c>
      <c r="U251" s="1">
        <v>5.2013768314127895E-4</v>
      </c>
      <c r="V251" s="1">
        <v>0</v>
      </c>
      <c r="W251" s="1">
        <v>250</v>
      </c>
      <c r="X251" s="1" t="s">
        <v>1675</v>
      </c>
      <c r="Y251" s="1" t="s">
        <v>1666</v>
      </c>
      <c r="Z251" s="1" t="s">
        <v>1941</v>
      </c>
      <c r="AA251" s="1">
        <v>3.0502376928084499E-2</v>
      </c>
      <c r="AB251" s="1">
        <v>3.2278052982948301E-2</v>
      </c>
      <c r="AC251" s="1">
        <v>1.77567605486372E-3</v>
      </c>
      <c r="AD251" s="1">
        <v>9.9024813707902504E-2</v>
      </c>
    </row>
    <row r="252" spans="1:30" x14ac:dyDescent="0.3">
      <c r="A252" s="1">
        <v>251</v>
      </c>
      <c r="B252" s="1" t="s">
        <v>1673</v>
      </c>
      <c r="C252" s="1">
        <v>5.5151022592894998E-4</v>
      </c>
      <c r="D252" s="1">
        <v>2.6980351925202402E-4</v>
      </c>
      <c r="E252" s="1">
        <v>0</v>
      </c>
      <c r="F252" s="1">
        <v>0</v>
      </c>
      <c r="G252" s="1">
        <v>3.0076560757027901E-4</v>
      </c>
      <c r="H252" s="7">
        <v>2.9033008542592599E-5</v>
      </c>
      <c r="I252" s="1">
        <v>0</v>
      </c>
      <c r="J252" s="1">
        <v>1.42121947739211E-2</v>
      </c>
      <c r="K252" s="1">
        <v>0</v>
      </c>
      <c r="L252" s="1">
        <v>8.8535386312709498E-3</v>
      </c>
      <c r="M252" s="1">
        <v>1.86548885974168E-3</v>
      </c>
      <c r="N252" s="1">
        <v>0</v>
      </c>
      <c r="O252" s="1">
        <v>0</v>
      </c>
      <c r="P252" s="1">
        <v>0</v>
      </c>
      <c r="Q252" s="1">
        <v>0</v>
      </c>
      <c r="R252" s="1">
        <v>4.5881466145328601E-4</v>
      </c>
      <c r="S252" s="1">
        <v>0</v>
      </c>
      <c r="T252" s="1">
        <v>5.1705936119081598E-3</v>
      </c>
      <c r="U252" s="7">
        <v>1.7143518626976398E-5</v>
      </c>
      <c r="V252" s="1">
        <v>0</v>
      </c>
      <c r="W252" s="1">
        <v>251</v>
      </c>
      <c r="X252" s="1" t="s">
        <v>1673</v>
      </c>
      <c r="Y252" s="1" t="s">
        <v>1673</v>
      </c>
      <c r="Z252" s="1" t="s">
        <v>1942</v>
      </c>
      <c r="AA252" s="1">
        <v>1.42121947739211E-2</v>
      </c>
      <c r="AB252" s="1">
        <v>1.42121947739211E-2</v>
      </c>
      <c r="AC252" s="1">
        <v>0</v>
      </c>
      <c r="AD252" s="1">
        <v>5.1426953420168002E-2</v>
      </c>
    </row>
    <row r="253" spans="1:30" x14ac:dyDescent="0.3">
      <c r="A253" s="1">
        <v>252</v>
      </c>
      <c r="B253" s="1" t="s">
        <v>1683</v>
      </c>
      <c r="C253" s="1">
        <v>2.9757907217783999E-3</v>
      </c>
      <c r="D253" s="1">
        <v>3.1442891255215101E-3</v>
      </c>
      <c r="E253" s="1">
        <v>0</v>
      </c>
      <c r="F253" s="1">
        <v>4.9310186053356999E-4</v>
      </c>
      <c r="G253" s="1">
        <v>1.15925116954366E-3</v>
      </c>
      <c r="H253" s="1">
        <v>0</v>
      </c>
      <c r="I253" s="1">
        <v>0</v>
      </c>
      <c r="J253" s="1">
        <v>2.0785553583007399E-3</v>
      </c>
      <c r="K253" s="1">
        <v>0</v>
      </c>
      <c r="L253" s="1">
        <v>1.0703288535598E-2</v>
      </c>
      <c r="M253" s="1">
        <v>6.8694832069564002E-4</v>
      </c>
      <c r="N253" s="1">
        <v>0</v>
      </c>
      <c r="O253" s="7">
        <v>5.03251461012233E-5</v>
      </c>
      <c r="P253" s="1">
        <v>0</v>
      </c>
      <c r="Q253" s="1">
        <v>0</v>
      </c>
      <c r="R253" s="1">
        <v>3.2516845167423801E-3</v>
      </c>
      <c r="S253" s="1">
        <v>3.18953459977381E-3</v>
      </c>
      <c r="T253" s="1">
        <v>1.3764333028816699E-2</v>
      </c>
      <c r="U253" s="1">
        <v>0</v>
      </c>
      <c r="V253" s="1">
        <v>0</v>
      </c>
      <c r="W253" s="1">
        <v>252</v>
      </c>
      <c r="X253" s="1" t="s">
        <v>1683</v>
      </c>
      <c r="Y253" s="1" t="s">
        <v>1683</v>
      </c>
      <c r="Z253" s="1" t="s">
        <v>1943</v>
      </c>
      <c r="AA253" s="1">
        <v>1.3764333028816699E-2</v>
      </c>
      <c r="AB253" s="1">
        <v>1.3764333028816699E-2</v>
      </c>
      <c r="AC253" s="1">
        <v>0</v>
      </c>
      <c r="AD253" s="1">
        <v>7.0056957503597805E-2</v>
      </c>
    </row>
    <row r="254" spans="1:30" x14ac:dyDescent="0.3">
      <c r="A254" s="1">
        <v>253</v>
      </c>
      <c r="B254" s="1" t="s">
        <v>1671</v>
      </c>
      <c r="C254" s="1">
        <v>0</v>
      </c>
      <c r="D254" s="1">
        <v>0</v>
      </c>
      <c r="E254" s="1">
        <v>1.4725688760177901E-4</v>
      </c>
      <c r="F254" s="7">
        <v>1.5447016166194498E-5</v>
      </c>
      <c r="G254" s="1">
        <v>0</v>
      </c>
      <c r="H254" s="1">
        <v>3.7282975281888599E-2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7.05238817076243E-4</v>
      </c>
      <c r="O254" s="1">
        <v>0</v>
      </c>
      <c r="P254" s="1">
        <v>0</v>
      </c>
      <c r="Q254" s="1">
        <v>0</v>
      </c>
      <c r="R254" s="1">
        <v>1.22020704972627E-4</v>
      </c>
      <c r="S254" s="1">
        <v>1.06718639147091E-4</v>
      </c>
      <c r="T254" s="1">
        <v>0</v>
      </c>
      <c r="U254" s="1">
        <v>0</v>
      </c>
      <c r="V254" s="1">
        <v>0</v>
      </c>
      <c r="W254" s="1">
        <v>253</v>
      </c>
      <c r="X254" s="1" t="s">
        <v>1671</v>
      </c>
      <c r="Y254" s="1" t="s">
        <v>1671</v>
      </c>
      <c r="Z254" s="1" t="s">
        <v>1944</v>
      </c>
      <c r="AA254" s="1">
        <v>3.7282975281888599E-2</v>
      </c>
      <c r="AB254" s="1">
        <v>3.7282975281888599E-2</v>
      </c>
      <c r="AC254" s="1">
        <v>0</v>
      </c>
      <c r="AD254" s="1">
        <v>4.3827586137429403E-2</v>
      </c>
    </row>
    <row r="255" spans="1:30" x14ac:dyDescent="0.3">
      <c r="A255" s="1">
        <v>254</v>
      </c>
      <c r="B255" s="1" t="s">
        <v>1677</v>
      </c>
      <c r="C255" s="1">
        <v>1.5391691141581701E-3</v>
      </c>
      <c r="D255" s="1">
        <v>9.2450914075874104E-4</v>
      </c>
      <c r="E255" s="1">
        <v>3.0582398801822701E-4</v>
      </c>
      <c r="F255" s="1">
        <v>0</v>
      </c>
      <c r="G255" s="1">
        <v>5.6836014276950104E-4</v>
      </c>
      <c r="H255" s="1">
        <v>6.2569300005127703E-3</v>
      </c>
      <c r="I255" s="7">
        <v>4.2438568269742903E-6</v>
      </c>
      <c r="J255" s="1">
        <v>0</v>
      </c>
      <c r="K255" s="1">
        <v>3.4047042471526502E-4</v>
      </c>
      <c r="L255" s="1">
        <v>1.9975550119966101E-2</v>
      </c>
      <c r="M255" s="1">
        <v>1.57807010030131E-3</v>
      </c>
      <c r="N255" s="1">
        <v>9.6400745720816305E-3</v>
      </c>
      <c r="O255" s="1">
        <v>0</v>
      </c>
      <c r="P255" s="1">
        <v>6.5716529060667699E-4</v>
      </c>
      <c r="Q255" s="1">
        <v>2.25888483835584E-4</v>
      </c>
      <c r="R255" s="1">
        <v>2.2553563048930999E-3</v>
      </c>
      <c r="S255" s="1">
        <v>2.3979216784895401E-4</v>
      </c>
      <c r="T255" s="1">
        <v>4.1700818157179901E-4</v>
      </c>
      <c r="U255" s="1">
        <v>0</v>
      </c>
      <c r="V255" s="1">
        <v>9.3992337652378695E-3</v>
      </c>
      <c r="W255" s="1">
        <v>254</v>
      </c>
      <c r="X255" s="1" t="s">
        <v>1677</v>
      </c>
      <c r="Y255" s="1" t="s">
        <v>1675</v>
      </c>
      <c r="Z255" s="1" t="s">
        <v>1945</v>
      </c>
      <c r="AA255" s="1">
        <v>9.6400745720816305E-3</v>
      </c>
      <c r="AB255" s="1">
        <v>1.9975550119966101E-2</v>
      </c>
      <c r="AC255" s="1">
        <v>1.03354755478844E-2</v>
      </c>
      <c r="AD255" s="1">
        <v>8.69019890027906E-2</v>
      </c>
    </row>
    <row r="256" spans="1:30" x14ac:dyDescent="0.3">
      <c r="A256" s="1">
        <v>255</v>
      </c>
      <c r="B256" s="1" t="s">
        <v>1679</v>
      </c>
      <c r="C256" s="1">
        <v>1.4755310395945999E-3</v>
      </c>
      <c r="D256" s="1">
        <v>0</v>
      </c>
      <c r="E256" s="1">
        <v>5.2986946417821798E-4</v>
      </c>
      <c r="F256" s="1">
        <v>6.7182592569336097E-4</v>
      </c>
      <c r="G256" s="1">
        <v>0</v>
      </c>
      <c r="H256" s="1">
        <v>0</v>
      </c>
      <c r="I256" s="1">
        <v>0</v>
      </c>
      <c r="J256" s="7">
        <v>4.7155005329558799E-6</v>
      </c>
      <c r="K256" s="1">
        <v>2.3099578878600799E-2</v>
      </c>
      <c r="L256" s="1">
        <v>1.9768321788237101E-4</v>
      </c>
      <c r="M256" s="1">
        <v>7.0380634338375304E-4</v>
      </c>
      <c r="N256" s="1">
        <v>2.96302750332412E-4</v>
      </c>
      <c r="O256" s="1">
        <v>3.3936764911407697E-4</v>
      </c>
      <c r="P256" s="1">
        <v>6.2425840564173203E-3</v>
      </c>
      <c r="Q256" s="1">
        <v>5.8860297944067096E-4</v>
      </c>
      <c r="R256" s="1">
        <v>2.9934223233065199E-3</v>
      </c>
      <c r="S256" s="1">
        <v>6.1161194929785102E-3</v>
      </c>
      <c r="T256" s="1">
        <v>8.2551172112889099E-4</v>
      </c>
      <c r="U256" s="1">
        <v>0</v>
      </c>
      <c r="V256" s="1">
        <v>0</v>
      </c>
      <c r="W256" s="1">
        <v>255</v>
      </c>
      <c r="X256" s="1" t="s">
        <v>1679</v>
      </c>
      <c r="Y256" s="1" t="s">
        <v>1674</v>
      </c>
      <c r="Z256" s="1" t="s">
        <v>1946</v>
      </c>
      <c r="AA256" s="1">
        <v>6.2425840564173203E-3</v>
      </c>
      <c r="AB256" s="1">
        <v>2.3099578878600799E-2</v>
      </c>
      <c r="AC256" s="1">
        <v>1.6856994822183499E-2</v>
      </c>
      <c r="AD256" s="1">
        <v>6.9441797276579606E-2</v>
      </c>
    </row>
    <row r="257" spans="1:30" x14ac:dyDescent="0.3">
      <c r="A257" s="1">
        <v>256</v>
      </c>
      <c r="B257" s="1" t="s">
        <v>1671</v>
      </c>
      <c r="C257" s="1">
        <v>1.3168141971853901E-2</v>
      </c>
      <c r="D257" s="1">
        <v>1.1169437207936899E-3</v>
      </c>
      <c r="E257" s="1">
        <v>0</v>
      </c>
      <c r="F257" s="1">
        <v>4.86126169836837E-4</v>
      </c>
      <c r="G257" s="1">
        <v>4.9221734030727897E-3</v>
      </c>
      <c r="H257" s="1">
        <v>6.4847216727909303E-3</v>
      </c>
      <c r="I257" s="1">
        <v>0</v>
      </c>
      <c r="J257" s="1">
        <v>1.6588083124631399E-3</v>
      </c>
      <c r="K257" s="1">
        <v>6.54718719261543E-4</v>
      </c>
      <c r="L257" s="1">
        <v>8.23449717408656E-4</v>
      </c>
      <c r="M257" s="1">
        <v>2.21042429289168E-4</v>
      </c>
      <c r="N257" s="1">
        <v>0</v>
      </c>
      <c r="O257" s="1">
        <v>2.5405382762338298E-3</v>
      </c>
      <c r="P257" s="1">
        <v>3.49983201396827E-4</v>
      </c>
      <c r="Q257" s="1">
        <v>0</v>
      </c>
      <c r="R257" s="1">
        <v>2.0431483821231099E-3</v>
      </c>
      <c r="S257" s="1">
        <v>6.8280415581804298E-3</v>
      </c>
      <c r="T257" s="1">
        <v>7.08254203290917E-3</v>
      </c>
      <c r="U257" s="1">
        <v>3.76136682181036E-4</v>
      </c>
      <c r="V257" s="1">
        <v>0</v>
      </c>
      <c r="W257" s="1">
        <v>256</v>
      </c>
      <c r="X257" s="1" t="s">
        <v>1671</v>
      </c>
      <c r="Y257" s="1" t="s">
        <v>1666</v>
      </c>
      <c r="Z257" s="1" t="s">
        <v>1947</v>
      </c>
      <c r="AA257" s="1">
        <v>6.4847216727909303E-3</v>
      </c>
      <c r="AB257" s="1">
        <v>1.3168141971853901E-2</v>
      </c>
      <c r="AC257" s="1">
        <v>6.6834202990629704E-3</v>
      </c>
      <c r="AD257" s="1">
        <v>8.4443090123318396E-2</v>
      </c>
    </row>
    <row r="258" spans="1:30" x14ac:dyDescent="0.3">
      <c r="A258" s="1">
        <v>257</v>
      </c>
      <c r="B258" s="1" t="s">
        <v>1677</v>
      </c>
      <c r="C258" s="1">
        <v>7.5646285544613999E-4</v>
      </c>
      <c r="D258" s="1">
        <v>0</v>
      </c>
      <c r="E258" s="1">
        <v>6.3617064625428703E-3</v>
      </c>
      <c r="F258" s="1">
        <v>1.36242969547915E-3</v>
      </c>
      <c r="G258" s="1">
        <v>0</v>
      </c>
      <c r="H258" s="1">
        <v>0</v>
      </c>
      <c r="I258" s="1">
        <v>0</v>
      </c>
      <c r="J258" s="1">
        <v>0</v>
      </c>
      <c r="K258" s="1">
        <v>1.53146381227319E-2</v>
      </c>
      <c r="L258" s="7">
        <v>8.1607356385628995E-5</v>
      </c>
      <c r="M258" s="1">
        <v>0</v>
      </c>
      <c r="N258" s="1">
        <v>1.3301497708377E-2</v>
      </c>
      <c r="O258" s="1">
        <v>0</v>
      </c>
      <c r="P258" s="1">
        <v>2.6756071388349401E-3</v>
      </c>
      <c r="Q258" s="1">
        <v>1.36820468671877E-3</v>
      </c>
      <c r="R258" s="1">
        <v>3.6409042660365599E-3</v>
      </c>
      <c r="S258" s="1">
        <v>4.3529752253358901E-4</v>
      </c>
      <c r="T258" s="1">
        <v>0</v>
      </c>
      <c r="U258" s="1">
        <v>0</v>
      </c>
      <c r="V258" s="1">
        <v>0</v>
      </c>
      <c r="W258" s="1">
        <v>257</v>
      </c>
      <c r="X258" s="1" t="s">
        <v>1677</v>
      </c>
      <c r="Y258" s="1" t="s">
        <v>1674</v>
      </c>
      <c r="Z258" s="1" t="s">
        <v>1948</v>
      </c>
      <c r="AA258" s="1">
        <v>1.3301497708377E-2</v>
      </c>
      <c r="AB258" s="1">
        <v>1.53146381227319E-2</v>
      </c>
      <c r="AC258" s="1">
        <v>2.0131404143549502E-3</v>
      </c>
      <c r="AD258" s="1">
        <v>7.2608215327758893E-2</v>
      </c>
    </row>
    <row r="259" spans="1:30" x14ac:dyDescent="0.3">
      <c r="A259" s="1">
        <v>258</v>
      </c>
      <c r="B259" s="1" t="s">
        <v>1670</v>
      </c>
      <c r="C259" s="1">
        <v>2.2780750802983999E-3</v>
      </c>
      <c r="D259" s="1">
        <v>1.9419872727584E-4</v>
      </c>
      <c r="E259" s="1">
        <v>0</v>
      </c>
      <c r="F259" s="7">
        <v>2.3263212448246201E-5</v>
      </c>
      <c r="G259" s="1">
        <v>1.8560369721472E-2</v>
      </c>
      <c r="H259" s="1">
        <v>0</v>
      </c>
      <c r="I259" s="1">
        <v>0</v>
      </c>
      <c r="J259" s="1">
        <v>2.8105067471747599E-3</v>
      </c>
      <c r="K259" s="1">
        <v>0</v>
      </c>
      <c r="L259" s="1">
        <v>2.0272118433629398E-2</v>
      </c>
      <c r="M259" s="1">
        <v>1.7329784562926599E-3</v>
      </c>
      <c r="N259" s="1">
        <v>0</v>
      </c>
      <c r="O259" s="1">
        <v>8.79659371350474E-4</v>
      </c>
      <c r="P259" s="1">
        <v>5.0488859114809596E-4</v>
      </c>
      <c r="Q259" s="1">
        <v>0</v>
      </c>
      <c r="R259" s="1">
        <v>4.3485281370137299E-4</v>
      </c>
      <c r="S259" s="1">
        <v>1.0783698705627E-4</v>
      </c>
      <c r="T259" s="1">
        <v>3.37126421413662E-3</v>
      </c>
      <c r="U259" s="1">
        <v>0</v>
      </c>
      <c r="V259" s="1">
        <v>0</v>
      </c>
      <c r="W259" s="1">
        <v>258</v>
      </c>
      <c r="X259" s="1" t="s">
        <v>1670</v>
      </c>
      <c r="Y259" s="1" t="s">
        <v>1675</v>
      </c>
      <c r="Z259" s="1" t="s">
        <v>1949</v>
      </c>
      <c r="AA259" s="1">
        <v>1.8560369721472E-2</v>
      </c>
      <c r="AB259" s="1">
        <v>2.0272118433629398E-2</v>
      </c>
      <c r="AC259" s="1">
        <v>1.7117487121573701E-3</v>
      </c>
      <c r="AD259" s="1">
        <v>7.6738109080020794E-2</v>
      </c>
    </row>
    <row r="260" spans="1:30" x14ac:dyDescent="0.3">
      <c r="A260" s="1">
        <v>259</v>
      </c>
      <c r="B260" s="1" t="s">
        <v>1674</v>
      </c>
      <c r="C260" s="1">
        <v>3.6544575362884302E-3</v>
      </c>
      <c r="D260" s="7">
        <v>3.4940459055270902E-5</v>
      </c>
      <c r="E260" s="1">
        <v>4.3534554552541304E-3</v>
      </c>
      <c r="F260" s="1">
        <v>8.0324142684139903E-4</v>
      </c>
      <c r="G260" s="7">
        <v>7.7085405627943301E-5</v>
      </c>
      <c r="H260" s="1">
        <v>5.0868966293306499E-4</v>
      </c>
      <c r="I260" s="7">
        <v>8.2653143965856404E-5</v>
      </c>
      <c r="J260" s="1">
        <v>2.0859215493199601E-4</v>
      </c>
      <c r="K260" s="1">
        <v>1.37715044461049E-2</v>
      </c>
      <c r="L260" s="1">
        <v>4.4090518601208302E-4</v>
      </c>
      <c r="M260" s="1">
        <v>0</v>
      </c>
      <c r="N260" s="1">
        <v>6.0779637391292296E-3</v>
      </c>
      <c r="O260" s="1">
        <v>0</v>
      </c>
      <c r="P260" s="1">
        <v>7.0669095156823095E-4</v>
      </c>
      <c r="Q260" s="1">
        <v>7.3286478492963795E-4</v>
      </c>
      <c r="R260" s="1">
        <v>7.1293706161151401E-3</v>
      </c>
      <c r="S260" s="1">
        <v>1.3815356630456699E-3</v>
      </c>
      <c r="T260" s="1">
        <v>6.8229895486475705E-4</v>
      </c>
      <c r="U260" s="1">
        <v>1.98185386953715E-4</v>
      </c>
      <c r="V260" s="1">
        <v>8.5748138499515099E-4</v>
      </c>
      <c r="W260" s="1">
        <v>259</v>
      </c>
      <c r="X260" s="1" t="s">
        <v>1674</v>
      </c>
      <c r="Y260" s="1" t="s">
        <v>1674</v>
      </c>
      <c r="Z260" s="1" t="s">
        <v>1950</v>
      </c>
      <c r="AA260" s="1">
        <v>1.37715044461049E-2</v>
      </c>
      <c r="AB260" s="1">
        <v>1.37715044461049E-2</v>
      </c>
      <c r="AC260" s="1">
        <v>0</v>
      </c>
      <c r="AD260" s="1">
        <v>7.2872327409591903E-2</v>
      </c>
    </row>
    <row r="261" spans="1:30" x14ac:dyDescent="0.3">
      <c r="A261" s="1">
        <v>260</v>
      </c>
      <c r="B261" s="1" t="s">
        <v>1674</v>
      </c>
      <c r="C261" s="1">
        <v>1.53674690316077E-3</v>
      </c>
      <c r="D261" s="1">
        <v>0</v>
      </c>
      <c r="E261" s="1">
        <v>8.5326552884620304E-3</v>
      </c>
      <c r="F261" s="1">
        <v>1.68767771380865E-3</v>
      </c>
      <c r="G261" s="1">
        <v>0</v>
      </c>
      <c r="H261" s="1">
        <v>7.0891671005756697E-4</v>
      </c>
      <c r="I261" s="1">
        <v>6.9668432039046897E-4</v>
      </c>
      <c r="J261" s="1">
        <v>1.98956788229409E-3</v>
      </c>
      <c r="K261" s="1">
        <v>1.4303737703565999E-2</v>
      </c>
      <c r="L261" s="1">
        <v>2.4156819559315599E-3</v>
      </c>
      <c r="M261" s="1">
        <v>4.3435353495347898E-4</v>
      </c>
      <c r="N261" s="1">
        <v>2.4718942450534698E-3</v>
      </c>
      <c r="O261" s="1">
        <v>2.2683631215827799E-4</v>
      </c>
      <c r="P261" s="1">
        <v>7.6940332795908404E-4</v>
      </c>
      <c r="Q261" s="1">
        <v>1.56337621884464E-4</v>
      </c>
      <c r="R261" s="1">
        <v>2.32794695814858E-3</v>
      </c>
      <c r="S261" s="1">
        <v>6.6459171926450096E-3</v>
      </c>
      <c r="T261" s="1">
        <v>7.4572103387984699E-3</v>
      </c>
      <c r="U261" s="1">
        <v>0</v>
      </c>
      <c r="V261" s="7">
        <v>4.94094112782156E-5</v>
      </c>
      <c r="W261" s="1">
        <v>260</v>
      </c>
      <c r="X261" s="1" t="s">
        <v>1674</v>
      </c>
      <c r="Y261" s="1" t="s">
        <v>1674</v>
      </c>
      <c r="Z261" s="1" t="s">
        <v>1951</v>
      </c>
      <c r="AA261" s="1">
        <v>1.4303737703565999E-2</v>
      </c>
      <c r="AB261" s="1">
        <v>1.4303737703565999E-2</v>
      </c>
      <c r="AC261" s="1">
        <v>0</v>
      </c>
      <c r="AD261" s="1">
        <v>9.0365649931590006E-2</v>
      </c>
    </row>
    <row r="262" spans="1:30" x14ac:dyDescent="0.3">
      <c r="A262" s="1">
        <v>261</v>
      </c>
      <c r="B262" s="1" t="s">
        <v>1682</v>
      </c>
      <c r="C262" s="1">
        <v>1.7473691007571901E-3</v>
      </c>
      <c r="D262" s="1">
        <v>4.78888704306729E-4</v>
      </c>
      <c r="E262" s="1">
        <v>1.02629937231387E-4</v>
      </c>
      <c r="F262" s="1">
        <v>0</v>
      </c>
      <c r="G262" s="1">
        <v>1.76177061086947E-3</v>
      </c>
      <c r="H262" s="7">
        <v>3.2769247371269399E-6</v>
      </c>
      <c r="I262" s="1">
        <v>1.6288148684536199E-3</v>
      </c>
      <c r="J262" s="1">
        <v>1.1690139860079E-2</v>
      </c>
      <c r="K262" s="1">
        <v>0</v>
      </c>
      <c r="L262" s="1">
        <v>1.8274056064435301E-2</v>
      </c>
      <c r="M262" s="1">
        <v>3.49987660550113E-3</v>
      </c>
      <c r="N262" s="1">
        <v>3.9408867939776096E-3</v>
      </c>
      <c r="O262" s="1">
        <v>5.7956872286788104E-4</v>
      </c>
      <c r="P262" s="1">
        <v>0</v>
      </c>
      <c r="Q262" s="1">
        <v>0</v>
      </c>
      <c r="R262" s="1">
        <v>2.30677974279791E-4</v>
      </c>
      <c r="S262" s="1">
        <v>9.4098487924755602E-4</v>
      </c>
      <c r="T262" s="1">
        <v>7.0719425949234797E-3</v>
      </c>
      <c r="U262" s="1">
        <v>0</v>
      </c>
      <c r="V262" s="1">
        <v>1.1796197855729401E-3</v>
      </c>
      <c r="W262" s="1">
        <v>261</v>
      </c>
      <c r="X262" s="1" t="s">
        <v>1682</v>
      </c>
      <c r="Y262" s="1" t="s">
        <v>1675</v>
      </c>
      <c r="Z262" s="1" t="s">
        <v>1952</v>
      </c>
      <c r="AA262" s="1">
        <v>9.4098487924755602E-4</v>
      </c>
      <c r="AB262" s="1">
        <v>1.8274056064435301E-2</v>
      </c>
      <c r="AC262" s="1">
        <v>1.7333071185187801E-2</v>
      </c>
      <c r="AD262" s="1">
        <v>8.6758801639724797E-2</v>
      </c>
    </row>
    <row r="263" spans="1:30" x14ac:dyDescent="0.3">
      <c r="A263" s="1">
        <v>262</v>
      </c>
      <c r="B263" s="1" t="s">
        <v>1670</v>
      </c>
      <c r="C263" s="1">
        <v>7.8527131247841905E-4</v>
      </c>
      <c r="D263" s="1">
        <v>0</v>
      </c>
      <c r="E263" s="7">
        <v>9.3499562932358206E-5</v>
      </c>
      <c r="F263" s="1">
        <v>0</v>
      </c>
      <c r="G263" s="1">
        <v>3.2262403006794199E-2</v>
      </c>
      <c r="H263" s="1">
        <v>0</v>
      </c>
      <c r="I263" s="1">
        <v>0</v>
      </c>
      <c r="J263" s="1">
        <v>1.5650471003032199E-3</v>
      </c>
      <c r="K263" s="1">
        <v>0</v>
      </c>
      <c r="L263" s="1">
        <v>7.6620610122055503E-3</v>
      </c>
      <c r="M263" s="1">
        <v>0</v>
      </c>
      <c r="N263" s="1">
        <v>1.5719837382132399E-4</v>
      </c>
      <c r="O263" s="1">
        <v>0</v>
      </c>
      <c r="P263" s="1">
        <v>0</v>
      </c>
      <c r="Q263" s="1">
        <v>0</v>
      </c>
      <c r="R263" s="1">
        <v>1.8695641061981401E-4</v>
      </c>
      <c r="S263" s="1">
        <v>2.0327075731716398E-3</v>
      </c>
      <c r="T263" s="1">
        <v>1.9644533671170899E-3</v>
      </c>
      <c r="U263" s="7">
        <v>6.0848341182178698E-5</v>
      </c>
      <c r="V263" s="1">
        <v>1.6761577173933599E-3</v>
      </c>
      <c r="W263" s="1">
        <v>262</v>
      </c>
      <c r="X263" s="1" t="s">
        <v>1670</v>
      </c>
      <c r="Y263" s="1" t="s">
        <v>1670</v>
      </c>
      <c r="Z263" s="1" t="s">
        <v>1953</v>
      </c>
      <c r="AA263" s="1">
        <v>3.2262403006794199E-2</v>
      </c>
      <c r="AB263" s="1">
        <v>3.2262403006794199E-2</v>
      </c>
      <c r="AC263" s="1">
        <v>0</v>
      </c>
      <c r="AD263" s="1">
        <v>6.8040026673404405E-2</v>
      </c>
    </row>
    <row r="264" spans="1:30" x14ac:dyDescent="0.3">
      <c r="A264" s="1">
        <v>263</v>
      </c>
      <c r="B264" s="1" t="s">
        <v>1666</v>
      </c>
      <c r="C264" s="1">
        <v>2.3093581565410701E-3</v>
      </c>
      <c r="D264" s="1">
        <v>4.9624278773696803E-4</v>
      </c>
      <c r="E264" s="1">
        <v>8.5918868180901199E-3</v>
      </c>
      <c r="F264" s="1">
        <v>5.7825301525975797E-3</v>
      </c>
      <c r="G264" s="1">
        <v>1.41580619010235E-3</v>
      </c>
      <c r="H264" s="1">
        <v>1.10834773535487E-2</v>
      </c>
      <c r="I264" s="7">
        <v>5.1130587050805198E-5</v>
      </c>
      <c r="J264" s="1">
        <v>2.1078722606004299E-3</v>
      </c>
      <c r="K264" s="1">
        <v>3.29035458797516E-3</v>
      </c>
      <c r="L264" s="1">
        <v>2.1300813642539402E-3</v>
      </c>
      <c r="M264" s="1">
        <v>5.9617197047219701E-4</v>
      </c>
      <c r="N264" s="1">
        <v>5.6831262543918896E-3</v>
      </c>
      <c r="O264" s="1">
        <v>3.38797856799817E-3</v>
      </c>
      <c r="P264" s="1">
        <v>3.9161346747784301E-3</v>
      </c>
      <c r="Q264" s="1">
        <v>1.8625164649764599E-4</v>
      </c>
      <c r="R264" s="1">
        <v>4.0807113821602096E-3</v>
      </c>
      <c r="S264" s="1">
        <v>6.9647485861946805E-4</v>
      </c>
      <c r="T264" s="1">
        <v>1.0234521753638801E-3</v>
      </c>
      <c r="U264" s="1">
        <v>0</v>
      </c>
      <c r="V264" s="7">
        <v>7.0710262205303699E-5</v>
      </c>
      <c r="W264" s="1">
        <v>263</v>
      </c>
      <c r="X264" s="1" t="s">
        <v>1666</v>
      </c>
      <c r="Y264" s="1" t="s">
        <v>1671</v>
      </c>
      <c r="Z264" s="1" t="s">
        <v>1954</v>
      </c>
      <c r="AA264" s="1">
        <v>2.3093581565410701E-3</v>
      </c>
      <c r="AB264" s="1">
        <v>1.10834773535487E-2</v>
      </c>
      <c r="AC264" s="1">
        <v>8.7741191970077004E-3</v>
      </c>
      <c r="AD264" s="1">
        <v>0.101704312846835</v>
      </c>
    </row>
    <row r="265" spans="1:30" x14ac:dyDescent="0.3">
      <c r="A265" s="1">
        <v>264</v>
      </c>
      <c r="B265" s="1" t="s">
        <v>1675</v>
      </c>
      <c r="C265" s="1">
        <v>4.6385516920832497E-4</v>
      </c>
      <c r="D265" s="1">
        <v>1.36382796804398E-3</v>
      </c>
      <c r="E265" s="1">
        <v>7.2376025172967802E-3</v>
      </c>
      <c r="F265" s="1">
        <v>6.7021187580693599E-3</v>
      </c>
      <c r="G265" s="1">
        <v>1.06924007126907E-3</v>
      </c>
      <c r="H265" s="1">
        <v>5.31972747645236E-4</v>
      </c>
      <c r="I265" s="7">
        <v>3.2258902836649098E-5</v>
      </c>
      <c r="J265" s="1">
        <v>3.9396510675366297E-3</v>
      </c>
      <c r="K265" s="1">
        <v>2.7546423527221899E-3</v>
      </c>
      <c r="L265" s="1">
        <v>1.3238111757700601E-2</v>
      </c>
      <c r="M265" s="1">
        <v>8.2819318842487603E-4</v>
      </c>
      <c r="N265" s="1">
        <v>8.5278168813079508E-3</v>
      </c>
      <c r="O265" s="1">
        <v>0</v>
      </c>
      <c r="P265" s="1">
        <v>1.5401187500094101E-3</v>
      </c>
      <c r="Q265" s="1">
        <v>7.8921155563462105E-4</v>
      </c>
      <c r="R265" s="1">
        <v>1.5757534836037101E-3</v>
      </c>
      <c r="S265" s="1">
        <v>4.1054546405517303E-3</v>
      </c>
      <c r="T265" s="1">
        <v>3.3676099747325101E-3</v>
      </c>
      <c r="U265" s="1">
        <v>0</v>
      </c>
      <c r="V265" s="1">
        <v>5.9618166715471005E-4</v>
      </c>
      <c r="W265" s="1">
        <v>264</v>
      </c>
      <c r="X265" s="1" t="s">
        <v>1675</v>
      </c>
      <c r="Y265" s="1" t="s">
        <v>1675</v>
      </c>
      <c r="Z265" s="1" t="s">
        <v>1955</v>
      </c>
      <c r="AA265" s="1">
        <v>1.3238111757700601E-2</v>
      </c>
      <c r="AB265" s="1">
        <v>1.3238111757700601E-2</v>
      </c>
      <c r="AC265" s="1">
        <v>0</v>
      </c>
      <c r="AD265" s="1">
        <v>0.102540112697018</v>
      </c>
    </row>
    <row r="266" spans="1:30" x14ac:dyDescent="0.3">
      <c r="A266" s="1">
        <v>265</v>
      </c>
      <c r="B266" s="1" t="s">
        <v>1669</v>
      </c>
      <c r="C266" s="1">
        <v>2.3809816247358502E-3</v>
      </c>
      <c r="D266" s="1">
        <v>1.6937267320949099E-4</v>
      </c>
      <c r="E266" s="1">
        <v>1.0476108239709001E-2</v>
      </c>
      <c r="F266" s="1">
        <v>2.38897996595746E-2</v>
      </c>
      <c r="G266" s="1">
        <v>6.1397378591464995E-4</v>
      </c>
      <c r="H266" s="1">
        <v>1.07033342798259E-3</v>
      </c>
      <c r="I266" s="7">
        <v>6.6448501096335593E-5</v>
      </c>
      <c r="J266" s="1">
        <v>9.0198879916632703E-4</v>
      </c>
      <c r="K266" s="1">
        <v>3.2864971029409802E-3</v>
      </c>
      <c r="L266" s="1">
        <v>2.0109643088558498E-3</v>
      </c>
      <c r="M266" s="1">
        <v>7.5183621851400201E-4</v>
      </c>
      <c r="N266" s="1">
        <v>2.0926190912800898E-3</v>
      </c>
      <c r="O266" s="1">
        <v>2.29361809167464E-3</v>
      </c>
      <c r="P266" s="1">
        <v>1.5801375182781601E-3</v>
      </c>
      <c r="Q266" s="1">
        <v>0</v>
      </c>
      <c r="R266" s="1">
        <v>5.9301507238267298E-3</v>
      </c>
      <c r="S266" s="1">
        <v>2.3617489190352601E-3</v>
      </c>
      <c r="T266" s="1">
        <v>8.6087563762945302E-4</v>
      </c>
      <c r="U266" s="1">
        <v>0</v>
      </c>
      <c r="V266" s="1">
        <v>6.4516358670840303E-4</v>
      </c>
      <c r="W266" s="1">
        <v>265</v>
      </c>
      <c r="X266" s="1" t="s">
        <v>1669</v>
      </c>
      <c r="Y266" s="1" t="s">
        <v>1669</v>
      </c>
      <c r="Z266" s="1" t="s">
        <v>1956</v>
      </c>
      <c r="AA266" s="1">
        <v>2.38897996595746E-2</v>
      </c>
      <c r="AB266" s="1">
        <v>2.38897996595746E-2</v>
      </c>
      <c r="AC266" s="1">
        <v>0</v>
      </c>
      <c r="AD266" s="1">
        <v>0.100436832882399</v>
      </c>
    </row>
    <row r="267" spans="1:30" x14ac:dyDescent="0.3">
      <c r="A267" s="1">
        <v>266</v>
      </c>
      <c r="B267" s="1" t="s">
        <v>1666</v>
      </c>
      <c r="C267" s="1">
        <v>2.4340767015717099E-3</v>
      </c>
      <c r="D267" s="1">
        <v>0</v>
      </c>
      <c r="E267" s="1">
        <v>8.68495272648925E-3</v>
      </c>
      <c r="F267" s="1">
        <v>2.8652381343316501E-2</v>
      </c>
      <c r="G267" s="1">
        <v>1.2229172152825899E-3</v>
      </c>
      <c r="H267" s="1">
        <v>1.2383793149278099E-3</v>
      </c>
      <c r="I267" s="1">
        <v>6.2884570214427702E-4</v>
      </c>
      <c r="J267" s="1">
        <v>6.2952399992552497E-4</v>
      </c>
      <c r="K267" s="1">
        <v>1.2446611446602999E-2</v>
      </c>
      <c r="L267" s="1">
        <v>8.0959649182319902E-4</v>
      </c>
      <c r="M267" s="7">
        <v>9.3274744366479101E-5</v>
      </c>
      <c r="N267" s="1">
        <v>3.0854670310464E-3</v>
      </c>
      <c r="O267" s="1">
        <v>8.2249802523134703E-4</v>
      </c>
      <c r="P267" s="1">
        <v>2.3454909578437401E-3</v>
      </c>
      <c r="Q267" s="1">
        <v>0</v>
      </c>
      <c r="R267" s="1">
        <v>2.4995734288197702E-3</v>
      </c>
      <c r="S267" s="1">
        <v>1.74261233634765E-3</v>
      </c>
      <c r="T267" s="1">
        <v>2.0703368184999899E-3</v>
      </c>
      <c r="U267" s="1">
        <v>0</v>
      </c>
      <c r="V267" s="1">
        <v>4.59351724427279E-4</v>
      </c>
      <c r="W267" s="1">
        <v>266</v>
      </c>
      <c r="X267" s="1" t="s">
        <v>1666</v>
      </c>
      <c r="Y267" s="1" t="s">
        <v>1669</v>
      </c>
      <c r="Z267" s="1" t="s">
        <v>1957</v>
      </c>
      <c r="AA267" s="1">
        <v>2.4340767015717099E-3</v>
      </c>
      <c r="AB267" s="1">
        <v>2.8652381343316501E-2</v>
      </c>
      <c r="AC267" s="1">
        <v>2.6218304641744801E-2</v>
      </c>
      <c r="AD267" s="1">
        <v>0.108454656727853</v>
      </c>
    </row>
    <row r="268" spans="1:30" x14ac:dyDescent="0.3">
      <c r="A268" s="1">
        <v>267</v>
      </c>
      <c r="B268" s="1" t="s">
        <v>1668</v>
      </c>
      <c r="C268" s="1">
        <v>5.1613982395976301E-3</v>
      </c>
      <c r="D268" s="1">
        <v>0</v>
      </c>
      <c r="E268" s="1">
        <v>1.03276906153929E-2</v>
      </c>
      <c r="F268" s="1">
        <v>4.40187442827233E-3</v>
      </c>
      <c r="G268" s="1">
        <v>9.57949001351975E-4</v>
      </c>
      <c r="H268" s="1">
        <v>7.6047389456338301E-4</v>
      </c>
      <c r="I268" s="1">
        <v>1.6882970932922701E-4</v>
      </c>
      <c r="J268" s="1">
        <v>2.1777967020823702E-3</v>
      </c>
      <c r="K268" s="1">
        <v>1.22108383035326E-2</v>
      </c>
      <c r="L268" s="1">
        <v>1.8233142628135701E-3</v>
      </c>
      <c r="M268" s="1">
        <v>0</v>
      </c>
      <c r="N268" s="1">
        <v>3.79865164056229E-3</v>
      </c>
      <c r="O268" s="1">
        <v>2.1604518410833799E-3</v>
      </c>
      <c r="P268" s="1">
        <v>1.3465984285170301E-3</v>
      </c>
      <c r="Q268" s="1">
        <v>5.7857337259973696E-4</v>
      </c>
      <c r="R268" s="1">
        <v>2.3356015620196002E-3</v>
      </c>
      <c r="S268" s="1">
        <v>1.9502703923310199E-3</v>
      </c>
      <c r="T268" s="1">
        <v>3.2706160182306501E-3</v>
      </c>
      <c r="U268" s="1">
        <v>0</v>
      </c>
      <c r="V268" s="1">
        <v>2.0043204506565498E-3</v>
      </c>
      <c r="W268" s="1">
        <v>267</v>
      </c>
      <c r="X268" s="1" t="s">
        <v>1668</v>
      </c>
      <c r="Y268" s="1" t="s">
        <v>1674</v>
      </c>
      <c r="Z268" s="1" t="s">
        <v>1958</v>
      </c>
      <c r="AA268" s="1">
        <v>1.03276906153929E-2</v>
      </c>
      <c r="AB268" s="1">
        <v>1.22108383035326E-2</v>
      </c>
      <c r="AC268" s="1">
        <v>1.88314768813973E-3</v>
      </c>
      <c r="AD268" s="1">
        <v>9.8692986138355601E-2</v>
      </c>
    </row>
    <row r="269" spans="1:30" x14ac:dyDescent="0.3">
      <c r="A269" s="1">
        <v>268</v>
      </c>
      <c r="B269" s="1" t="s">
        <v>1666</v>
      </c>
      <c r="C269" s="1">
        <v>9.5336114101489695E-3</v>
      </c>
      <c r="D269" s="1">
        <v>2.2697737973009999E-4</v>
      </c>
      <c r="E269" s="1">
        <v>2.6987414487854599E-3</v>
      </c>
      <c r="F269" s="1">
        <v>4.7562326768531898E-3</v>
      </c>
      <c r="G269" s="1">
        <v>1.7389510935751E-3</v>
      </c>
      <c r="H269" s="1">
        <v>2.2966809121241498E-3</v>
      </c>
      <c r="I269" s="1">
        <v>1.25863052591589E-4</v>
      </c>
      <c r="J269" s="1">
        <v>4.0868987518545199E-3</v>
      </c>
      <c r="K269" s="1">
        <v>9.4490348828256791E-3</v>
      </c>
      <c r="L269" s="1">
        <v>2.4278373545010001E-3</v>
      </c>
      <c r="M269" s="1">
        <v>8.7826104237004299E-4</v>
      </c>
      <c r="N269" s="1">
        <v>3.18688235566428E-3</v>
      </c>
      <c r="O269" s="1">
        <v>4.4934454793899396E-3</v>
      </c>
      <c r="P269" s="1">
        <v>2.2652115484609499E-3</v>
      </c>
      <c r="Q269" s="1">
        <v>1.2986567635930701E-3</v>
      </c>
      <c r="R269" s="1">
        <v>4.1062995158037104E-3</v>
      </c>
      <c r="S269" s="1">
        <v>2.9958307024979202E-3</v>
      </c>
      <c r="T269" s="1">
        <v>1.7743684232327699E-3</v>
      </c>
      <c r="U269" s="1">
        <v>6.7953198794304098E-3</v>
      </c>
      <c r="V269" s="1">
        <v>1.41637314615244E-3</v>
      </c>
      <c r="W269" s="1">
        <v>268</v>
      </c>
      <c r="X269" s="1" t="s">
        <v>1666</v>
      </c>
      <c r="Y269" s="1" t="s">
        <v>1666</v>
      </c>
      <c r="Z269" s="1" t="s">
        <v>1959</v>
      </c>
      <c r="AA269" s="1">
        <v>9.5336114101489695E-3</v>
      </c>
      <c r="AB269" s="1">
        <v>9.5336114101489695E-3</v>
      </c>
      <c r="AC269" s="1">
        <v>0</v>
      </c>
      <c r="AD269" s="1">
        <v>0.120365494766172</v>
      </c>
    </row>
    <row r="270" spans="1:30" x14ac:dyDescent="0.3">
      <c r="A270" s="1">
        <v>269</v>
      </c>
      <c r="B270" s="1" t="s">
        <v>1674</v>
      </c>
      <c r="C270" s="1">
        <v>2.6134953096693401E-3</v>
      </c>
      <c r="D270" s="1">
        <v>0</v>
      </c>
      <c r="E270" s="1">
        <v>6.4586665464940601E-3</v>
      </c>
      <c r="F270" s="1">
        <v>4.2268664776495303E-3</v>
      </c>
      <c r="G270" s="1">
        <v>3.6124053102390901E-4</v>
      </c>
      <c r="H270" s="1">
        <v>1.32080994899647E-3</v>
      </c>
      <c r="I270" s="1">
        <v>1.1747619268889601E-4</v>
      </c>
      <c r="J270" s="1">
        <v>3.1564668241342101E-4</v>
      </c>
      <c r="K270" s="1">
        <v>2.4303182067221901E-2</v>
      </c>
      <c r="L270" s="1">
        <v>2.9379946879605999E-4</v>
      </c>
      <c r="M270" s="7">
        <v>4.2458724661977403E-5</v>
      </c>
      <c r="N270" s="1">
        <v>2.4340117850503002E-3</v>
      </c>
      <c r="O270" s="1">
        <v>6.1907069787524999E-4</v>
      </c>
      <c r="P270" s="1">
        <v>6.6731836524608096E-4</v>
      </c>
      <c r="Q270" s="1">
        <v>3.2314457779448102E-4</v>
      </c>
      <c r="R270" s="1">
        <v>9.3881215765304806E-3</v>
      </c>
      <c r="S270" s="1">
        <v>3.9910524665498701E-3</v>
      </c>
      <c r="T270" s="1">
        <v>6.0717549229480697E-4</v>
      </c>
      <c r="U270" s="1">
        <v>0</v>
      </c>
      <c r="V270" s="1">
        <v>0</v>
      </c>
      <c r="W270" s="1">
        <v>269</v>
      </c>
      <c r="X270" s="1" t="s">
        <v>1674</v>
      </c>
      <c r="Y270" s="1" t="s">
        <v>1674</v>
      </c>
      <c r="Z270" s="1" t="s">
        <v>1960</v>
      </c>
      <c r="AA270" s="1">
        <v>2.4303182067221901E-2</v>
      </c>
      <c r="AB270" s="1">
        <v>2.4303182067221901E-2</v>
      </c>
      <c r="AC270" s="1">
        <v>0</v>
      </c>
      <c r="AD270" s="1">
        <v>9.2352931110575007E-2</v>
      </c>
    </row>
    <row r="271" spans="1:30" x14ac:dyDescent="0.3">
      <c r="A271" s="1">
        <v>270</v>
      </c>
      <c r="B271" s="1" t="s">
        <v>1675</v>
      </c>
      <c r="C271" s="1">
        <v>2.8126956429719801E-4</v>
      </c>
      <c r="D271" s="1">
        <v>0</v>
      </c>
      <c r="E271" s="1">
        <v>0</v>
      </c>
      <c r="F271" s="1">
        <v>0</v>
      </c>
      <c r="G271" s="1">
        <v>8.3289239203270908E-3</v>
      </c>
      <c r="H271" s="1">
        <v>8.68886055318931E-4</v>
      </c>
      <c r="I271" s="1">
        <v>0</v>
      </c>
      <c r="J271" s="1">
        <v>1.90129806458736E-2</v>
      </c>
      <c r="K271" s="1">
        <v>0</v>
      </c>
      <c r="L271" s="1">
        <v>2.07355681879067E-2</v>
      </c>
      <c r="M271" s="1">
        <v>4.1269709523151398E-4</v>
      </c>
      <c r="N271" s="1">
        <v>0</v>
      </c>
      <c r="O271" s="1">
        <v>0</v>
      </c>
      <c r="P271" s="1">
        <v>0</v>
      </c>
      <c r="Q271" s="1">
        <v>0</v>
      </c>
      <c r="R271" s="1">
        <v>2.3903622523401401E-4</v>
      </c>
      <c r="S271" s="1">
        <v>5.6317713628576099E-4</v>
      </c>
      <c r="T271" s="1">
        <v>4.63665326565547E-3</v>
      </c>
      <c r="U271" s="1">
        <v>4.3114282603171298E-3</v>
      </c>
      <c r="V271" s="1">
        <v>1.1804091484834E-4</v>
      </c>
      <c r="W271" s="1">
        <v>270</v>
      </c>
      <c r="X271" s="1" t="s">
        <v>1675</v>
      </c>
      <c r="Y271" s="1" t="s">
        <v>1675</v>
      </c>
      <c r="Z271" s="1" t="s">
        <v>1961</v>
      </c>
      <c r="AA271" s="1">
        <v>2.07355681879067E-2</v>
      </c>
      <c r="AB271" s="1">
        <v>2.07355681879067E-2</v>
      </c>
      <c r="AC271" s="1">
        <v>0</v>
      </c>
      <c r="AD271" s="1">
        <v>8.7759023152082505E-2</v>
      </c>
    </row>
    <row r="272" spans="1:30" x14ac:dyDescent="0.3">
      <c r="A272" s="1">
        <v>271</v>
      </c>
      <c r="B272" s="1" t="s">
        <v>1679</v>
      </c>
      <c r="C272" s="1">
        <v>1.7415805253845999E-3</v>
      </c>
      <c r="D272" s="1">
        <v>3.5658317391202999E-3</v>
      </c>
      <c r="E272" s="1">
        <v>2.4469621119129498E-3</v>
      </c>
      <c r="F272" s="1">
        <v>3.61030522125992E-3</v>
      </c>
      <c r="G272" s="1">
        <v>0</v>
      </c>
      <c r="H272" s="7">
        <v>2.8013833838263201E-5</v>
      </c>
      <c r="I272" s="1">
        <v>7.51734916876037E-4</v>
      </c>
      <c r="J272" s="1">
        <v>0</v>
      </c>
      <c r="K272" s="1">
        <v>8.2471907333506594E-3</v>
      </c>
      <c r="L272" s="1">
        <v>1.8419771095482299E-4</v>
      </c>
      <c r="M272" s="1">
        <v>0</v>
      </c>
      <c r="N272" s="1">
        <v>4.0617903661563197E-3</v>
      </c>
      <c r="O272" s="7">
        <v>6.7939029222740006E-5</v>
      </c>
      <c r="P272" s="1">
        <v>9.1882997907049898E-3</v>
      </c>
      <c r="Q272" s="1">
        <v>6.0372632207085595E-4</v>
      </c>
      <c r="R272" s="1">
        <v>1.55593401342797E-2</v>
      </c>
      <c r="S272" s="1">
        <v>4.3513270227702001E-3</v>
      </c>
      <c r="T272" s="1">
        <v>8.6865311619226701E-4</v>
      </c>
      <c r="U272" s="1">
        <v>0</v>
      </c>
      <c r="V272" s="1">
        <v>6.1973107231150899E-4</v>
      </c>
      <c r="W272" s="1">
        <v>271</v>
      </c>
      <c r="X272" s="1" t="s">
        <v>1679</v>
      </c>
      <c r="Y272" s="1" t="s">
        <v>1681</v>
      </c>
      <c r="Z272" s="1" t="s">
        <v>1962</v>
      </c>
      <c r="AA272" s="1">
        <v>9.1882997907049898E-3</v>
      </c>
      <c r="AB272" s="1">
        <v>1.55593401342797E-2</v>
      </c>
      <c r="AC272" s="1">
        <v>6.37104034357471E-3</v>
      </c>
      <c r="AD272" s="1">
        <v>9.4384950600785E-2</v>
      </c>
    </row>
    <row r="273" spans="1:30" x14ac:dyDescent="0.3">
      <c r="A273" s="1">
        <v>272</v>
      </c>
      <c r="B273" s="1" t="s">
        <v>1670</v>
      </c>
      <c r="C273" s="1">
        <v>1.09251333259451E-4</v>
      </c>
      <c r="D273" s="1">
        <v>1.94439258191781E-4</v>
      </c>
      <c r="E273" s="1">
        <v>5.1257089564314305E-4</v>
      </c>
      <c r="F273" s="1">
        <v>0</v>
      </c>
      <c r="G273" s="1">
        <v>3.5948897435745898E-2</v>
      </c>
      <c r="H273" s="1">
        <v>0</v>
      </c>
      <c r="I273" s="1">
        <v>0</v>
      </c>
      <c r="J273" s="1">
        <v>3.65314351641086E-3</v>
      </c>
      <c r="K273" s="1">
        <v>4.4789493870499102E-4</v>
      </c>
      <c r="L273" s="1">
        <v>1.47592825388461E-2</v>
      </c>
      <c r="M273" s="1">
        <v>7.0168718726113205E-4</v>
      </c>
      <c r="N273" s="7">
        <v>7.7806456590351594E-5</v>
      </c>
      <c r="O273" s="7">
        <v>3.5035806348935999E-5</v>
      </c>
      <c r="P273" s="1">
        <v>1.70329419287163E-4</v>
      </c>
      <c r="Q273" s="1">
        <v>0</v>
      </c>
      <c r="R273" s="1">
        <v>0</v>
      </c>
      <c r="S273" s="1">
        <v>4.1784793127362901E-4</v>
      </c>
      <c r="T273" s="1">
        <v>2.7303066178846701E-3</v>
      </c>
      <c r="U273" s="1">
        <v>0</v>
      </c>
      <c r="V273" s="1">
        <v>1.09831595377749E-3</v>
      </c>
      <c r="W273" s="1">
        <v>272</v>
      </c>
      <c r="X273" s="1" t="s">
        <v>1670</v>
      </c>
      <c r="Y273" s="1" t="s">
        <v>1670</v>
      </c>
      <c r="Z273" s="1" t="s">
        <v>1963</v>
      </c>
      <c r="AA273" s="1">
        <v>3.5948897435745898E-2</v>
      </c>
      <c r="AB273" s="1">
        <v>3.5948897435745898E-2</v>
      </c>
      <c r="AC273" s="1">
        <v>0</v>
      </c>
      <c r="AD273" s="1">
        <v>8.2382679742705897E-2</v>
      </c>
    </row>
    <row r="274" spans="1:30" x14ac:dyDescent="0.3">
      <c r="A274" s="1">
        <v>273</v>
      </c>
      <c r="B274" s="1" t="s">
        <v>1681</v>
      </c>
      <c r="C274" s="1">
        <v>2.8327938894733098E-3</v>
      </c>
      <c r="D274" s="1">
        <v>4.0754412494745898E-4</v>
      </c>
      <c r="E274" s="1">
        <v>3.83223549424509E-3</v>
      </c>
      <c r="F274" s="1">
        <v>2.5361936393501401E-3</v>
      </c>
      <c r="G274" s="7">
        <v>4.4827286105664099E-5</v>
      </c>
      <c r="H274" s="1">
        <v>2.11346009924894E-3</v>
      </c>
      <c r="I274" s="1">
        <v>4.39712468022644E-4</v>
      </c>
      <c r="J274" s="1">
        <v>3.4528061617119903E-4</v>
      </c>
      <c r="K274" s="1">
        <v>2.5988105267437801E-3</v>
      </c>
      <c r="L274" s="1">
        <v>4.1311113389882499E-4</v>
      </c>
      <c r="M274" s="1">
        <v>2.5047462229756497E-4</v>
      </c>
      <c r="N274" s="1">
        <v>3.77616296804658E-3</v>
      </c>
      <c r="O274" s="1">
        <v>5.82048901040955E-4</v>
      </c>
      <c r="P274" s="1">
        <v>5.7268353760803995E-4</v>
      </c>
      <c r="Q274" s="1">
        <v>2.0033636599241498E-3</v>
      </c>
      <c r="R274" s="1">
        <v>2.7870569650060399E-2</v>
      </c>
      <c r="S274" s="1">
        <v>3.6643295318071001E-3</v>
      </c>
      <c r="T274" s="1">
        <v>2.0921445904729699E-4</v>
      </c>
      <c r="U274" s="1">
        <v>0</v>
      </c>
      <c r="V274" s="7">
        <v>3.2726922785701203E-5</v>
      </c>
      <c r="W274" s="1">
        <v>273</v>
      </c>
      <c r="X274" s="1" t="s">
        <v>1681</v>
      </c>
      <c r="Y274" s="1" t="s">
        <v>1681</v>
      </c>
      <c r="Z274" s="1" t="s">
        <v>1964</v>
      </c>
      <c r="AA274" s="1">
        <v>2.7870569650060399E-2</v>
      </c>
      <c r="AB274" s="1">
        <v>2.7870569650060399E-2</v>
      </c>
      <c r="AC274" s="1">
        <v>0</v>
      </c>
      <c r="AD274" s="1">
        <v>8.7202912363231397E-2</v>
      </c>
    </row>
    <row r="275" spans="1:30" x14ac:dyDescent="0.3">
      <c r="A275" s="1">
        <v>274</v>
      </c>
      <c r="B275" s="1" t="s">
        <v>1674</v>
      </c>
      <c r="C275" s="1">
        <v>2.0919242789834498E-3</v>
      </c>
      <c r="D275" s="1">
        <v>1.10473075002626E-4</v>
      </c>
      <c r="E275" s="1">
        <v>1.51952423775267E-2</v>
      </c>
      <c r="F275" s="1">
        <v>4.4775733409652E-3</v>
      </c>
      <c r="G275" s="1">
        <v>8.0317853235556597E-4</v>
      </c>
      <c r="H275" s="1">
        <v>2.20776999932019E-3</v>
      </c>
      <c r="I275" s="1">
        <v>1.9016020788038999E-4</v>
      </c>
      <c r="J275" s="1">
        <v>5.4016721190922295E-4</v>
      </c>
      <c r="K275" s="1">
        <v>9.4076644300519797E-3</v>
      </c>
      <c r="L275" s="1">
        <v>4.9926028452287304E-3</v>
      </c>
      <c r="M275" s="1">
        <v>1.9225034051369601E-3</v>
      </c>
      <c r="N275" s="1">
        <v>4.0076393546060298E-3</v>
      </c>
      <c r="O275" s="1">
        <v>0</v>
      </c>
      <c r="P275" s="1">
        <v>1.8472724829226401E-4</v>
      </c>
      <c r="Q275" s="1">
        <v>1.32698689516568E-4</v>
      </c>
      <c r="R275" s="1">
        <v>5.8858049833067898E-3</v>
      </c>
      <c r="S275" s="1">
        <v>1.05832077300177E-3</v>
      </c>
      <c r="T275" s="1">
        <v>0</v>
      </c>
      <c r="U275" s="1">
        <v>0</v>
      </c>
      <c r="V275" s="1">
        <v>2.5669539005410803E-4</v>
      </c>
      <c r="W275" s="1">
        <v>274</v>
      </c>
      <c r="X275" s="1" t="s">
        <v>1674</v>
      </c>
      <c r="Y275" s="1" t="s">
        <v>1668</v>
      </c>
      <c r="Z275" s="1" t="s">
        <v>1965</v>
      </c>
      <c r="AA275" s="1">
        <v>9.4076644300519797E-3</v>
      </c>
      <c r="AB275" s="1">
        <v>1.51952423775267E-2</v>
      </c>
      <c r="AC275" s="1">
        <v>5.7875779474747101E-3</v>
      </c>
      <c r="AD275" s="1">
        <v>9.1310534205612498E-2</v>
      </c>
    </row>
    <row r="276" spans="1:30" x14ac:dyDescent="0.3">
      <c r="A276" s="1">
        <v>275</v>
      </c>
      <c r="B276" s="1" t="s">
        <v>1673</v>
      </c>
      <c r="C276" s="1">
        <v>7.5788233848234502E-3</v>
      </c>
      <c r="D276" s="1">
        <v>0</v>
      </c>
      <c r="E276" s="1">
        <v>1.1277729838021101E-2</v>
      </c>
      <c r="F276" s="1">
        <v>1.54442397297254E-2</v>
      </c>
      <c r="G276" s="1">
        <v>5.8600448147151196E-4</v>
      </c>
      <c r="H276" s="1">
        <v>3.5477429793621001E-3</v>
      </c>
      <c r="I276" s="1">
        <v>0</v>
      </c>
      <c r="J276" s="1">
        <v>1.73186903936875E-3</v>
      </c>
      <c r="K276" s="1">
        <v>3.8864165651312302E-3</v>
      </c>
      <c r="L276" s="1">
        <v>6.4369405982219504E-4</v>
      </c>
      <c r="M276" s="1">
        <v>2.7966147310900098E-4</v>
      </c>
      <c r="N276" s="1">
        <v>2.5082279102407699E-3</v>
      </c>
      <c r="O276" s="1">
        <v>5.7555872089447497E-4</v>
      </c>
      <c r="P276" s="1">
        <v>3.5643199226150001E-4</v>
      </c>
      <c r="Q276" s="1">
        <v>2.0321045538495799E-4</v>
      </c>
      <c r="R276" s="1">
        <v>7.5466143511334002E-3</v>
      </c>
      <c r="S276" s="1">
        <v>5.8123838317052903E-4</v>
      </c>
      <c r="T276" s="1">
        <v>4.2459962491613902E-4</v>
      </c>
      <c r="U276" s="1">
        <v>0</v>
      </c>
      <c r="V276" s="1">
        <v>0</v>
      </c>
      <c r="W276" s="1">
        <v>275</v>
      </c>
      <c r="X276" s="1" t="s">
        <v>1673</v>
      </c>
      <c r="Y276" s="1" t="s">
        <v>1669</v>
      </c>
      <c r="Z276" s="1" t="s">
        <v>1966</v>
      </c>
      <c r="AA276" s="1">
        <v>1.73186903936875E-3</v>
      </c>
      <c r="AB276" s="1">
        <v>1.54442397297254E-2</v>
      </c>
      <c r="AC276" s="1">
        <v>1.37123706903566E-2</v>
      </c>
      <c r="AD276" s="1">
        <v>9.4916846265614002E-2</v>
      </c>
    </row>
    <row r="277" spans="1:30" x14ac:dyDescent="0.3">
      <c r="A277" s="1">
        <v>276</v>
      </c>
      <c r="B277" s="1" t="s">
        <v>1669</v>
      </c>
      <c r="C277" s="1">
        <v>9.7389491691001698E-4</v>
      </c>
      <c r="D277" s="1">
        <v>0</v>
      </c>
      <c r="E277" s="1">
        <v>1.6569183854919501E-2</v>
      </c>
      <c r="F277" s="1">
        <v>5.5535321012074902E-3</v>
      </c>
      <c r="G277" s="1">
        <v>3.7633017341032898E-4</v>
      </c>
      <c r="H277" s="1">
        <v>3.5386331903295202E-3</v>
      </c>
      <c r="I277" s="7">
        <v>7.2454939878161201E-5</v>
      </c>
      <c r="J277" s="1">
        <v>2.5646018637748001E-3</v>
      </c>
      <c r="K277" s="1">
        <v>2.8663963242971202E-3</v>
      </c>
      <c r="L277" s="1">
        <v>1.72164528381773E-4</v>
      </c>
      <c r="M277" s="1">
        <v>2.1412477907351199E-3</v>
      </c>
      <c r="N277" s="1">
        <v>9.9124387730404901E-3</v>
      </c>
      <c r="O277" s="1">
        <v>0</v>
      </c>
      <c r="P277" s="1">
        <v>1.5395067893892399E-3</v>
      </c>
      <c r="Q277" s="7">
        <v>2.2798844328450201E-5</v>
      </c>
      <c r="R277" s="1">
        <v>6.0983452477239497E-3</v>
      </c>
      <c r="S277" s="1">
        <v>6.5665102890259102E-3</v>
      </c>
      <c r="T277" s="1">
        <v>7.6826825031763002E-4</v>
      </c>
      <c r="U277" s="1">
        <v>0</v>
      </c>
      <c r="V277" s="7">
        <v>4.5916283011223999E-5</v>
      </c>
      <c r="W277" s="1">
        <v>276</v>
      </c>
      <c r="X277" s="1" t="s">
        <v>1669</v>
      </c>
      <c r="Y277" s="1" t="s">
        <v>1668</v>
      </c>
      <c r="Z277" s="1" t="s">
        <v>1967</v>
      </c>
      <c r="AA277" s="1">
        <v>5.5535321012074902E-3</v>
      </c>
      <c r="AB277" s="1">
        <v>1.6569183854919501E-2</v>
      </c>
      <c r="AC277" s="1">
        <v>1.1015651753712E-2</v>
      </c>
      <c r="AD277" s="1">
        <v>0.100114609834239</v>
      </c>
    </row>
    <row r="278" spans="1:30" x14ac:dyDescent="0.3">
      <c r="A278" s="1">
        <v>277</v>
      </c>
      <c r="B278" s="1" t="s">
        <v>1685</v>
      </c>
      <c r="C278" s="1">
        <v>1.1709091217492001E-3</v>
      </c>
      <c r="D278" s="1">
        <v>0</v>
      </c>
      <c r="E278" s="1">
        <v>3.2438205499974401E-3</v>
      </c>
      <c r="F278" s="1">
        <v>8.0242671053087097E-4</v>
      </c>
      <c r="G278" s="1">
        <v>8.1092069620934803E-3</v>
      </c>
      <c r="H278" s="1">
        <v>1.12710679242688E-4</v>
      </c>
      <c r="I278" s="1">
        <v>0</v>
      </c>
      <c r="J278" s="1">
        <v>5.1653001539161301E-3</v>
      </c>
      <c r="K278" s="1">
        <v>2.5338688400682703E-4</v>
      </c>
      <c r="L278" s="1">
        <v>3.3748309190323599E-3</v>
      </c>
      <c r="M278" s="1">
        <v>0</v>
      </c>
      <c r="N278" s="1">
        <v>5.4244585046932595E-4</v>
      </c>
      <c r="O278" s="1">
        <v>0</v>
      </c>
      <c r="P278" s="1">
        <v>0</v>
      </c>
      <c r="Q278" s="1">
        <v>0</v>
      </c>
      <c r="R278" s="1">
        <v>1.9193463319758101E-3</v>
      </c>
      <c r="S278" s="1">
        <v>7.4805761149169701E-4</v>
      </c>
      <c r="T278" s="1">
        <v>3.3011407007757601E-3</v>
      </c>
      <c r="U278" s="7">
        <v>1.02742344141844E-5</v>
      </c>
      <c r="V278" s="1">
        <v>2.42700586046148E-2</v>
      </c>
      <c r="W278" s="1">
        <v>277</v>
      </c>
      <c r="X278" s="1" t="s">
        <v>1685</v>
      </c>
      <c r="Y278" s="1" t="s">
        <v>1685</v>
      </c>
      <c r="Z278" s="1" t="s">
        <v>1968</v>
      </c>
      <c r="AA278" s="1">
        <v>2.42700586046148E-2</v>
      </c>
      <c r="AB278" s="1">
        <v>2.42700586046148E-2</v>
      </c>
      <c r="AC278" s="1">
        <v>0</v>
      </c>
      <c r="AD278" s="1">
        <v>8.3947786486549894E-2</v>
      </c>
    </row>
    <row r="279" spans="1:30" x14ac:dyDescent="0.3">
      <c r="A279" s="1">
        <v>278</v>
      </c>
      <c r="B279" s="1" t="s">
        <v>1669</v>
      </c>
      <c r="C279" s="1">
        <v>6.5116493180886604E-4</v>
      </c>
      <c r="D279" s="1">
        <v>0</v>
      </c>
      <c r="E279" s="1">
        <v>2.7198632837624599E-2</v>
      </c>
      <c r="F279" s="1">
        <v>1.9779504371249802E-2</v>
      </c>
      <c r="G279" s="1">
        <v>2.2910382106832599E-4</v>
      </c>
      <c r="H279" s="1">
        <v>5.9649173605961895E-4</v>
      </c>
      <c r="I279" s="1">
        <v>0</v>
      </c>
      <c r="J279" s="7">
        <v>8.9852810629176096E-5</v>
      </c>
      <c r="K279" s="1">
        <v>0</v>
      </c>
      <c r="L279" s="1">
        <v>4.4368736714322902E-4</v>
      </c>
      <c r="M279" s="1">
        <v>0</v>
      </c>
      <c r="N279" s="1">
        <v>4.4383302229863698E-4</v>
      </c>
      <c r="O279" s="1">
        <v>4.3673413556139998E-4</v>
      </c>
      <c r="P279" s="1">
        <v>1.3992726673944899E-3</v>
      </c>
      <c r="Q279" s="1">
        <v>0</v>
      </c>
      <c r="R279" s="1">
        <v>6.9960625374005801E-4</v>
      </c>
      <c r="S279" s="1">
        <v>4.1073726591289299E-4</v>
      </c>
      <c r="T279" s="1">
        <v>0</v>
      </c>
      <c r="U279" s="1">
        <v>9.07774286749356E-4</v>
      </c>
      <c r="V279" s="1">
        <v>0</v>
      </c>
      <c r="W279" s="1">
        <v>278</v>
      </c>
      <c r="X279" s="1" t="s">
        <v>1669</v>
      </c>
      <c r="Y279" s="1" t="s">
        <v>1668</v>
      </c>
      <c r="Z279" s="1" t="s">
        <v>1969</v>
      </c>
      <c r="AA279" s="1">
        <v>1.9779504371249802E-2</v>
      </c>
      <c r="AB279" s="1">
        <v>2.7198632837624599E-2</v>
      </c>
      <c r="AC279" s="1">
        <v>7.4191284663747597E-3</v>
      </c>
      <c r="AD279" s="1">
        <v>7.3995473919101704E-2</v>
      </c>
    </row>
    <row r="280" spans="1:30" x14ac:dyDescent="0.3">
      <c r="A280" s="1">
        <v>279</v>
      </c>
      <c r="B280" s="1" t="s">
        <v>1669</v>
      </c>
      <c r="C280" s="1">
        <v>2.3653985048720902E-3</v>
      </c>
      <c r="D280" s="1">
        <v>0</v>
      </c>
      <c r="E280" s="1">
        <v>2.57091299138834E-2</v>
      </c>
      <c r="F280" s="1">
        <v>3.4449381298130598E-2</v>
      </c>
      <c r="G280" s="1">
        <v>0</v>
      </c>
      <c r="H280" s="1">
        <v>1.00077511100429E-4</v>
      </c>
      <c r="I280" s="1">
        <v>0</v>
      </c>
      <c r="J280" s="7">
        <v>9.7497799976118896E-5</v>
      </c>
      <c r="K280" s="1">
        <v>3.9798484968939002E-4</v>
      </c>
      <c r="L280" s="1">
        <v>5.685190904058E-4</v>
      </c>
      <c r="M280" s="7">
        <v>6.5018580331927905E-5</v>
      </c>
      <c r="N280" s="1">
        <v>2.0606847886040598E-3</v>
      </c>
      <c r="O280" s="1">
        <v>0</v>
      </c>
      <c r="P280" s="1">
        <v>4.1614445507256499E-4</v>
      </c>
      <c r="Q280" s="1">
        <v>0</v>
      </c>
      <c r="R280" s="1">
        <v>1.3587926997602E-3</v>
      </c>
      <c r="S280" s="1">
        <v>1.57927314156421E-3</v>
      </c>
      <c r="T280" s="1">
        <v>5.8224188287029797E-4</v>
      </c>
      <c r="U280" s="1">
        <v>0</v>
      </c>
      <c r="V280" s="1">
        <v>0</v>
      </c>
      <c r="W280" s="1">
        <v>279</v>
      </c>
      <c r="X280" s="1" t="s">
        <v>1669</v>
      </c>
      <c r="Y280" s="1" t="s">
        <v>1669</v>
      </c>
      <c r="Z280" s="1" t="s">
        <v>1970</v>
      </c>
      <c r="AA280" s="1">
        <v>3.4449381298130598E-2</v>
      </c>
      <c r="AB280" s="1">
        <v>3.4449381298130598E-2</v>
      </c>
      <c r="AC280" s="1">
        <v>0</v>
      </c>
      <c r="AD280" s="1">
        <v>9.1379285906648497E-2</v>
      </c>
    </row>
    <row r="281" spans="1:30" x14ac:dyDescent="0.3">
      <c r="A281" s="1">
        <v>280</v>
      </c>
      <c r="B281" s="1" t="s">
        <v>1669</v>
      </c>
      <c r="C281" s="1">
        <v>9.7771144773228097E-4</v>
      </c>
      <c r="D281" s="1">
        <v>0</v>
      </c>
      <c r="E281" s="1">
        <v>8.7133846211755895E-3</v>
      </c>
      <c r="F281" s="1">
        <v>3.6830443456033401E-3</v>
      </c>
      <c r="G281" s="1">
        <v>8.7907384238543698E-4</v>
      </c>
      <c r="H281" s="1">
        <v>1.8196492669758901E-4</v>
      </c>
      <c r="I281" s="1">
        <v>5.7530072410768998E-4</v>
      </c>
      <c r="J281" s="1">
        <v>8.1710834267451201E-4</v>
      </c>
      <c r="K281" s="1">
        <v>1.97604545087957E-2</v>
      </c>
      <c r="L281" s="1">
        <v>8.3497807823131802E-4</v>
      </c>
      <c r="M281" s="7">
        <v>3.1454699663269203E-5</v>
      </c>
      <c r="N281" s="1">
        <v>4.1269052140779404E-3</v>
      </c>
      <c r="O281" s="1">
        <v>0</v>
      </c>
      <c r="P281" s="1">
        <v>3.1461809872474502E-3</v>
      </c>
      <c r="Q281" s="1">
        <v>7.3402733805453299E-4</v>
      </c>
      <c r="R281" s="1">
        <v>1.5128415253621401E-3</v>
      </c>
      <c r="S281" s="1">
        <v>2.7596003100893202E-3</v>
      </c>
      <c r="T281" s="1">
        <v>2.1117638695449499E-3</v>
      </c>
      <c r="U281" s="1">
        <v>0</v>
      </c>
      <c r="V281" s="1">
        <v>2.2417571315971599E-3</v>
      </c>
      <c r="W281" s="1">
        <v>280</v>
      </c>
      <c r="X281" s="1" t="s">
        <v>1669</v>
      </c>
      <c r="Y281" s="1" t="s">
        <v>1674</v>
      </c>
      <c r="Z281" s="1" t="s">
        <v>1971</v>
      </c>
      <c r="AA281" s="1">
        <v>3.6830443456033401E-3</v>
      </c>
      <c r="AB281" s="1">
        <v>1.97604545087957E-2</v>
      </c>
      <c r="AC281" s="1">
        <v>1.60774101631923E-2</v>
      </c>
      <c r="AD281" s="1">
        <v>8.9872796407059502E-2</v>
      </c>
    </row>
    <row r="282" spans="1:30" x14ac:dyDescent="0.3">
      <c r="A282" s="1">
        <v>281</v>
      </c>
      <c r="B282" s="1" t="s">
        <v>1675</v>
      </c>
      <c r="C282" s="1">
        <v>6.69654753694721E-4</v>
      </c>
      <c r="D282" s="1">
        <v>0</v>
      </c>
      <c r="E282" s="1">
        <v>0</v>
      </c>
      <c r="F282" s="1">
        <v>2.9616627817605598E-3</v>
      </c>
      <c r="G282" s="1">
        <v>3.5588293352209299E-3</v>
      </c>
      <c r="H282" s="1">
        <v>0</v>
      </c>
      <c r="I282" s="1">
        <v>1.15812996910592E-4</v>
      </c>
      <c r="J282" s="1">
        <v>7.0698981735611097E-3</v>
      </c>
      <c r="K282" s="1">
        <v>2.01389129439173E-3</v>
      </c>
      <c r="L282" s="1">
        <v>1.69530914911761E-2</v>
      </c>
      <c r="M282" s="1">
        <v>9.3309454460894397E-4</v>
      </c>
      <c r="N282" s="1">
        <v>0</v>
      </c>
      <c r="O282" s="7">
        <v>2.84708626050569E-5</v>
      </c>
      <c r="P282" s="7">
        <v>3.7091034769152998E-5</v>
      </c>
      <c r="Q282" s="1">
        <v>6.5229355755391802E-3</v>
      </c>
      <c r="R282" s="1">
        <v>4.1924953441984801E-4</v>
      </c>
      <c r="S282" s="1">
        <v>6.16631260932396E-4</v>
      </c>
      <c r="T282" s="1">
        <v>3.12026433184689E-3</v>
      </c>
      <c r="U282" s="1">
        <v>1.31014384727993E-3</v>
      </c>
      <c r="V282" s="1">
        <v>6.6732656374255002E-4</v>
      </c>
      <c r="W282" s="1">
        <v>281</v>
      </c>
      <c r="X282" s="1" t="s">
        <v>1675</v>
      </c>
      <c r="Y282" s="1" t="s">
        <v>1675</v>
      </c>
      <c r="Z282" s="1" t="s">
        <v>1972</v>
      </c>
      <c r="AA282" s="1">
        <v>1.69530914911761E-2</v>
      </c>
      <c r="AB282" s="1">
        <v>1.69530914911761E-2</v>
      </c>
      <c r="AC282" s="1">
        <v>0</v>
      </c>
      <c r="AD282" s="1">
        <v>7.9879301738086106E-2</v>
      </c>
    </row>
    <row r="283" spans="1:30" x14ac:dyDescent="0.3">
      <c r="A283" s="1">
        <v>282</v>
      </c>
      <c r="B283" s="1" t="s">
        <v>1671</v>
      </c>
      <c r="C283" s="1">
        <v>4.3544875759188402E-3</v>
      </c>
      <c r="D283" s="1">
        <v>0</v>
      </c>
      <c r="E283" s="1">
        <v>1.3695576356342399E-2</v>
      </c>
      <c r="F283" s="1">
        <v>1.8729630504098298E-2</v>
      </c>
      <c r="G283" s="1">
        <v>4.2737297830453799E-4</v>
      </c>
      <c r="H283" s="1">
        <v>3.28850260357274E-3</v>
      </c>
      <c r="I283" s="1">
        <v>1.7857837847691101E-4</v>
      </c>
      <c r="J283" s="1">
        <v>8.16580427442649E-4</v>
      </c>
      <c r="K283" s="7">
        <v>9.7912679007372498E-5</v>
      </c>
      <c r="L283" s="1">
        <v>1.4353965777597101E-3</v>
      </c>
      <c r="M283" s="1">
        <v>5.0901178027206004E-4</v>
      </c>
      <c r="N283" s="1">
        <v>1.2595113623623099E-3</v>
      </c>
      <c r="O283" s="1">
        <v>2.8443883264031799E-3</v>
      </c>
      <c r="P283" s="1">
        <v>1.6585163159727699E-3</v>
      </c>
      <c r="Q283" s="1">
        <v>3.1076484227377801E-4</v>
      </c>
      <c r="R283" s="1">
        <v>3.86962092276966E-3</v>
      </c>
      <c r="S283" s="1">
        <v>1.3429263185169499E-3</v>
      </c>
      <c r="T283" s="1">
        <v>1.15062173687942E-3</v>
      </c>
      <c r="U283" s="1">
        <v>0</v>
      </c>
      <c r="V283" s="1">
        <v>0</v>
      </c>
      <c r="W283" s="1">
        <v>282</v>
      </c>
      <c r="X283" s="1" t="s">
        <v>1671</v>
      </c>
      <c r="Y283" s="1" t="s">
        <v>1669</v>
      </c>
      <c r="Z283" s="1" t="s">
        <v>1973</v>
      </c>
      <c r="AA283" s="1">
        <v>3.28850260357274E-3</v>
      </c>
      <c r="AB283" s="1">
        <v>1.8729630504098298E-2</v>
      </c>
      <c r="AC283" s="1">
        <v>1.5441127900525599E-2</v>
      </c>
      <c r="AD283" s="1">
        <v>9.2443197918895798E-2</v>
      </c>
    </row>
    <row r="284" spans="1:30" x14ac:dyDescent="0.3">
      <c r="A284" s="1">
        <v>283</v>
      </c>
      <c r="B284" s="1" t="s">
        <v>1669</v>
      </c>
      <c r="C284" s="1">
        <v>5.3577554198713804E-3</v>
      </c>
      <c r="D284" s="1">
        <v>0</v>
      </c>
      <c r="E284" s="1">
        <v>7.51950540536393E-3</v>
      </c>
      <c r="F284" s="1">
        <v>1.61099523802362E-2</v>
      </c>
      <c r="G284" s="7">
        <v>3.5617497587711602E-5</v>
      </c>
      <c r="H284" s="1">
        <v>2.0486246899573701E-3</v>
      </c>
      <c r="I284" s="1">
        <v>0</v>
      </c>
      <c r="J284" s="1">
        <v>1.3075731283490801E-3</v>
      </c>
      <c r="K284" s="1">
        <v>5.9592728157733003E-3</v>
      </c>
      <c r="L284" s="1">
        <v>7.4694871868995997E-4</v>
      </c>
      <c r="M284" s="1">
        <v>1.2379922802619201E-3</v>
      </c>
      <c r="N284" s="1">
        <v>8.1536272410696192E-3</v>
      </c>
      <c r="O284" s="1">
        <v>2.5431884275839298E-4</v>
      </c>
      <c r="P284" s="1">
        <v>9.3062797898557095E-4</v>
      </c>
      <c r="Q284" s="1">
        <v>1.16372102020976E-3</v>
      </c>
      <c r="R284" s="1">
        <v>2.7432817081600299E-3</v>
      </c>
      <c r="S284" s="1">
        <v>3.7386104681120199E-3</v>
      </c>
      <c r="T284" s="1">
        <v>1.6675669933616001E-3</v>
      </c>
      <c r="U284" s="1">
        <v>0</v>
      </c>
      <c r="V284" s="1">
        <v>9.9055137080794197E-4</v>
      </c>
      <c r="W284" s="1">
        <v>283</v>
      </c>
      <c r="X284" s="1" t="s">
        <v>1669</v>
      </c>
      <c r="Y284" s="1" t="s">
        <v>1669</v>
      </c>
      <c r="Z284" s="1" t="s">
        <v>1974</v>
      </c>
      <c r="AA284" s="1">
        <v>1.61099523802362E-2</v>
      </c>
      <c r="AB284" s="1">
        <v>1.61099523802362E-2</v>
      </c>
      <c r="AC284" s="1">
        <v>0</v>
      </c>
      <c r="AD284" s="1">
        <v>0.10264239502391299</v>
      </c>
    </row>
    <row r="285" spans="1:30" x14ac:dyDescent="0.3">
      <c r="A285" s="1">
        <v>284</v>
      </c>
      <c r="B285" s="1" t="s">
        <v>1675</v>
      </c>
      <c r="C285" s="1">
        <v>1.2235499083455401E-3</v>
      </c>
      <c r="D285" s="1">
        <v>0</v>
      </c>
      <c r="E285" s="1">
        <v>0</v>
      </c>
      <c r="F285" s="1">
        <v>0</v>
      </c>
      <c r="G285" s="1">
        <v>2.4296666727057601E-3</v>
      </c>
      <c r="H285" s="7">
        <v>1.80578846419185E-5</v>
      </c>
      <c r="I285" s="1">
        <v>2.9660546741003897E-4</v>
      </c>
      <c r="J285" s="1">
        <v>1.0894307210532901E-2</v>
      </c>
      <c r="K285" s="1">
        <v>6.0715470812732603E-4</v>
      </c>
      <c r="L285" s="1">
        <v>2.5543398532903799E-2</v>
      </c>
      <c r="M285" s="1">
        <v>9.4843491086258095E-4</v>
      </c>
      <c r="N285" s="1">
        <v>4.04367518823898E-4</v>
      </c>
      <c r="O285" s="1">
        <v>0</v>
      </c>
      <c r="P285" s="1">
        <v>0</v>
      </c>
      <c r="Q285" s="1">
        <v>0</v>
      </c>
      <c r="R285" s="7">
        <v>4.3883654261448397E-5</v>
      </c>
      <c r="S285" s="1">
        <v>1.5073919346185699E-4</v>
      </c>
      <c r="T285" s="1">
        <v>4.4129824583169002E-3</v>
      </c>
      <c r="U285" s="1">
        <v>0</v>
      </c>
      <c r="V285" s="1">
        <v>4.9629453594786698E-3</v>
      </c>
      <c r="W285" s="1">
        <v>284</v>
      </c>
      <c r="X285" s="1" t="s">
        <v>1675</v>
      </c>
      <c r="Y285" s="1" t="s">
        <v>1675</v>
      </c>
      <c r="Z285" s="1" t="s">
        <v>1975</v>
      </c>
      <c r="AA285" s="1">
        <v>2.5543398532903799E-2</v>
      </c>
      <c r="AB285" s="1">
        <v>2.5543398532903799E-2</v>
      </c>
      <c r="AC285" s="1">
        <v>0</v>
      </c>
      <c r="AD285" s="1">
        <v>7.8325507609795494E-2</v>
      </c>
    </row>
    <row r="286" spans="1:30" x14ac:dyDescent="0.3">
      <c r="A286" s="1">
        <v>285</v>
      </c>
      <c r="B286" s="1" t="s">
        <v>1675</v>
      </c>
      <c r="C286" s="1">
        <v>2.2596193150742302E-3</v>
      </c>
      <c r="D286" s="1">
        <v>2.3442736788022999E-4</v>
      </c>
      <c r="E286" s="1">
        <v>6.4914812517616696E-4</v>
      </c>
      <c r="F286" s="1">
        <v>1.1959464648083101E-2</v>
      </c>
      <c r="G286" s="7">
        <v>5.1292712754282498E-5</v>
      </c>
      <c r="H286" s="1">
        <v>1.4648912530644E-3</v>
      </c>
      <c r="I286" s="1">
        <v>0</v>
      </c>
      <c r="J286" s="1">
        <v>2.3902655882770299E-3</v>
      </c>
      <c r="K286" s="1">
        <v>1.08663613778575E-3</v>
      </c>
      <c r="L286" s="1">
        <v>7.7378439906294304E-3</v>
      </c>
      <c r="M286" s="1">
        <v>1.2130495666548E-3</v>
      </c>
      <c r="N286" s="1">
        <v>6.1371208440927296E-4</v>
      </c>
      <c r="O286" s="7">
        <v>4.6146322960657798E-6</v>
      </c>
      <c r="P286" s="1">
        <v>1.56992656692455E-3</v>
      </c>
      <c r="Q286" s="1">
        <v>1.3505517298131901E-3</v>
      </c>
      <c r="R286" s="1">
        <v>3.5434074015304601E-3</v>
      </c>
      <c r="S286" s="1">
        <v>1.20081812693859E-3</v>
      </c>
      <c r="T286" s="1">
        <v>1.0016134552257899E-3</v>
      </c>
      <c r="U286" s="1">
        <v>0</v>
      </c>
      <c r="V286" s="1">
        <v>5.04476707800405E-4</v>
      </c>
      <c r="W286" s="1">
        <v>285</v>
      </c>
      <c r="X286" s="1" t="s">
        <v>1675</v>
      </c>
      <c r="Y286" s="1" t="s">
        <v>1669</v>
      </c>
      <c r="Z286" s="1" t="s">
        <v>1976</v>
      </c>
      <c r="AA286" s="1">
        <v>7.7378439906294304E-3</v>
      </c>
      <c r="AB286" s="1">
        <v>1.1959464648083101E-2</v>
      </c>
      <c r="AC286" s="1">
        <v>4.2216206574536997E-3</v>
      </c>
      <c r="AD286" s="1">
        <v>7.1292551858749498E-2</v>
      </c>
    </row>
    <row r="287" spans="1:30" x14ac:dyDescent="0.3">
      <c r="A287" s="1">
        <v>286</v>
      </c>
      <c r="B287" s="1" t="s">
        <v>1666</v>
      </c>
      <c r="C287" s="1">
        <v>7.4699886579427796E-3</v>
      </c>
      <c r="D287" s="7">
        <v>3.87699588174551E-5</v>
      </c>
      <c r="E287" s="1">
        <v>5.4590461686652002E-3</v>
      </c>
      <c r="F287" s="1">
        <v>9.4427359353257204E-3</v>
      </c>
      <c r="G287" s="7">
        <v>7.2642710864791998E-5</v>
      </c>
      <c r="H287" s="1">
        <v>5.0084856346771303E-3</v>
      </c>
      <c r="I287" s="1">
        <v>5.8184147065100302E-4</v>
      </c>
      <c r="J287" s="1">
        <v>5.4033012049621197E-4</v>
      </c>
      <c r="K287" s="1">
        <v>2.9691503753493699E-3</v>
      </c>
      <c r="L287" s="1">
        <v>4.5710931980364101E-4</v>
      </c>
      <c r="M287" s="1">
        <v>2.44260614055877E-4</v>
      </c>
      <c r="N287" s="1">
        <v>1.24107253071752E-3</v>
      </c>
      <c r="O287" s="1">
        <v>3.0337792188457301E-3</v>
      </c>
      <c r="P287" s="1">
        <v>1.66956638514579E-3</v>
      </c>
      <c r="Q287" s="1">
        <v>0</v>
      </c>
      <c r="R287" s="1">
        <v>1.21944214130928E-2</v>
      </c>
      <c r="S287" s="1">
        <v>2.0244313996933098E-3</v>
      </c>
      <c r="T287" s="1">
        <v>2.1095910084812201E-3</v>
      </c>
      <c r="U287" s="1">
        <v>0</v>
      </c>
      <c r="V287" s="1">
        <v>0</v>
      </c>
      <c r="W287" s="1">
        <v>286</v>
      </c>
      <c r="X287" s="1" t="s">
        <v>1666</v>
      </c>
      <c r="Y287" s="1" t="s">
        <v>1681</v>
      </c>
      <c r="Z287" s="1" t="s">
        <v>1977</v>
      </c>
      <c r="AA287" s="1">
        <v>7.4699886579427796E-3</v>
      </c>
      <c r="AB287" s="1">
        <v>1.21944214130928E-2</v>
      </c>
      <c r="AC287" s="1">
        <v>4.7244327551500299E-3</v>
      </c>
      <c r="AD287" s="1">
        <v>9.4719500101031501E-2</v>
      </c>
    </row>
    <row r="288" spans="1:30" x14ac:dyDescent="0.3">
      <c r="A288" s="1">
        <v>287</v>
      </c>
      <c r="B288" s="1" t="s">
        <v>1669</v>
      </c>
      <c r="C288" s="1">
        <v>4.5792018563633498E-3</v>
      </c>
      <c r="D288" s="1">
        <v>0</v>
      </c>
      <c r="E288" s="1">
        <v>2.4575915282207999E-3</v>
      </c>
      <c r="F288" s="1">
        <v>7.9726615946201108E-3</v>
      </c>
      <c r="G288" s="1">
        <v>1.3451363996275099E-3</v>
      </c>
      <c r="H288" s="1">
        <v>7.1220805126632797E-4</v>
      </c>
      <c r="I288" s="1">
        <v>1.6516946822370699E-4</v>
      </c>
      <c r="J288" s="1">
        <v>5.4649117291246897E-3</v>
      </c>
      <c r="K288" s="1">
        <v>2.8765836128200298E-3</v>
      </c>
      <c r="L288" s="1">
        <v>5.8409422645157799E-3</v>
      </c>
      <c r="M288" s="1">
        <v>7.28084815707758E-4</v>
      </c>
      <c r="N288" s="1">
        <v>2.22785503080276E-3</v>
      </c>
      <c r="O288" s="1">
        <v>0</v>
      </c>
      <c r="P288" s="1">
        <v>6.44771716951484E-3</v>
      </c>
      <c r="Q288" s="1">
        <v>6.6104704880170595E-4</v>
      </c>
      <c r="R288" s="1">
        <v>5.2240906227808701E-3</v>
      </c>
      <c r="S288" s="1">
        <v>1.9836302784633701E-3</v>
      </c>
      <c r="T288" s="1">
        <v>7.2176575963124297E-3</v>
      </c>
      <c r="U288" s="1">
        <v>0</v>
      </c>
      <c r="V288" s="1">
        <v>9.0282686863657697E-4</v>
      </c>
      <c r="W288" s="1">
        <v>287</v>
      </c>
      <c r="X288" s="1" t="s">
        <v>1669</v>
      </c>
      <c r="Y288" s="1" t="s">
        <v>1669</v>
      </c>
      <c r="Z288" s="1" t="s">
        <v>1978</v>
      </c>
      <c r="AA288" s="1">
        <v>7.9726615946201108E-3</v>
      </c>
      <c r="AB288" s="1">
        <v>7.9726615946201108E-3</v>
      </c>
      <c r="AC288" s="1">
        <v>0</v>
      </c>
      <c r="AD288" s="1">
        <v>0.102388170555994</v>
      </c>
    </row>
    <row r="289" spans="1:30" x14ac:dyDescent="0.3">
      <c r="A289" s="1">
        <v>288</v>
      </c>
      <c r="B289" s="1" t="s">
        <v>1683</v>
      </c>
      <c r="C289" s="1">
        <v>4.6190863772704199E-4</v>
      </c>
      <c r="D289" s="1">
        <v>1.4705815228828001E-3</v>
      </c>
      <c r="E289" s="1">
        <v>1.7567090675363201E-4</v>
      </c>
      <c r="F289" s="1">
        <v>3.0612636841717398E-4</v>
      </c>
      <c r="G289" s="1">
        <v>1.1380640477515499E-3</v>
      </c>
      <c r="H289" s="1">
        <v>0</v>
      </c>
      <c r="I289" s="1">
        <v>0</v>
      </c>
      <c r="J289" s="1">
        <v>1.2467109303842599E-2</v>
      </c>
      <c r="K289" s="1">
        <v>4.2820568676325902E-4</v>
      </c>
      <c r="L289" s="1">
        <v>2.6506416775254799E-2</v>
      </c>
      <c r="M289" s="1">
        <v>4.13534858469805E-3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7">
        <v>5.3500191066688302E-5</v>
      </c>
      <c r="T289" s="1">
        <v>1.7848138797253699E-3</v>
      </c>
      <c r="U289" s="1">
        <v>1.32273844131258E-3</v>
      </c>
      <c r="V289" s="1">
        <v>5.4798942279424105E-4</v>
      </c>
      <c r="W289" s="1">
        <v>288</v>
      </c>
      <c r="X289" s="1" t="s">
        <v>1683</v>
      </c>
      <c r="Y289" s="1" t="s">
        <v>1675</v>
      </c>
      <c r="Z289" s="1" t="s">
        <v>1979</v>
      </c>
      <c r="AA289" s="1">
        <v>1.7848138797253699E-3</v>
      </c>
      <c r="AB289" s="1">
        <v>2.6506416775254799E-2</v>
      </c>
      <c r="AC289" s="1">
        <v>2.4721602895529399E-2</v>
      </c>
      <c r="AD289" s="1">
        <v>7.5594666863368395E-2</v>
      </c>
    </row>
    <row r="290" spans="1:30" x14ac:dyDescent="0.3">
      <c r="A290" s="1">
        <v>289</v>
      </c>
      <c r="B290" s="1" t="s">
        <v>1671</v>
      </c>
      <c r="C290" s="1">
        <v>5.9671066768946001E-4</v>
      </c>
      <c r="D290" s="1">
        <v>0</v>
      </c>
      <c r="E290" s="1">
        <v>8.6227922335676607E-3</v>
      </c>
      <c r="F290" s="1">
        <v>1.9959910389218201E-3</v>
      </c>
      <c r="G290" s="1">
        <v>0</v>
      </c>
      <c r="H290" s="1">
        <v>1.50616779065663E-2</v>
      </c>
      <c r="I290" s="1">
        <v>1.64378613624455E-4</v>
      </c>
      <c r="J290" s="1">
        <v>0</v>
      </c>
      <c r="K290" s="1">
        <v>6.5882695233654095E-4</v>
      </c>
      <c r="L290" s="1">
        <v>3.5699081441537797E-4</v>
      </c>
      <c r="M290" s="1">
        <v>0</v>
      </c>
      <c r="N290" s="1">
        <v>2.4817170378893202E-3</v>
      </c>
      <c r="O290" s="1">
        <v>3.09995579961784E-3</v>
      </c>
      <c r="P290" s="1">
        <v>8.9891050435292796E-4</v>
      </c>
      <c r="Q290" s="1">
        <v>0</v>
      </c>
      <c r="R290" s="1">
        <v>6.1102803103163603E-3</v>
      </c>
      <c r="S290" s="1">
        <v>4.1951366472430104E-3</v>
      </c>
      <c r="T290" s="1">
        <v>0</v>
      </c>
      <c r="U290" s="1">
        <v>0</v>
      </c>
      <c r="V290" s="1">
        <v>5.5094377215298199E-4</v>
      </c>
      <c r="W290" s="1">
        <v>289</v>
      </c>
      <c r="X290" s="1" t="s">
        <v>1671</v>
      </c>
      <c r="Y290" s="1" t="s">
        <v>1671</v>
      </c>
      <c r="Z290" s="1" t="s">
        <v>1980</v>
      </c>
      <c r="AA290" s="1">
        <v>1.50616779065663E-2</v>
      </c>
      <c r="AB290" s="1">
        <v>1.50616779065663E-2</v>
      </c>
      <c r="AC290" s="1">
        <v>0</v>
      </c>
      <c r="AD290" s="1">
        <v>7.59266213013364E-2</v>
      </c>
    </row>
    <row r="291" spans="1:30" x14ac:dyDescent="0.3">
      <c r="A291" s="1">
        <v>290</v>
      </c>
      <c r="B291" s="1" t="s">
        <v>1668</v>
      </c>
      <c r="C291" s="1">
        <v>9.4915255361738E-4</v>
      </c>
      <c r="D291" s="1">
        <v>0</v>
      </c>
      <c r="E291" s="1">
        <v>2.6936795027751301E-2</v>
      </c>
      <c r="F291" s="1">
        <v>2.2194495551335899E-2</v>
      </c>
      <c r="G291" s="1">
        <v>0</v>
      </c>
      <c r="H291" s="1">
        <v>3.7599551269760199E-4</v>
      </c>
      <c r="I291" s="1">
        <v>0</v>
      </c>
      <c r="J291" s="1">
        <v>0</v>
      </c>
      <c r="K291" s="7">
        <v>2.3510829236647702E-5</v>
      </c>
      <c r="L291" s="1">
        <v>0</v>
      </c>
      <c r="M291" s="1">
        <v>0</v>
      </c>
      <c r="N291" s="1">
        <v>7.8545307219353899E-4</v>
      </c>
      <c r="O291" s="1">
        <v>9.01944951078609E-4</v>
      </c>
      <c r="P291" s="1">
        <v>2.4183148624969499E-4</v>
      </c>
      <c r="Q291" s="1">
        <v>0</v>
      </c>
      <c r="R291" s="1">
        <v>5.8248746505223904E-4</v>
      </c>
      <c r="S291" s="1">
        <v>2.98584160477836E-4</v>
      </c>
      <c r="T291" s="7">
        <v>3.6204072757033601E-5</v>
      </c>
      <c r="U291" s="1">
        <v>0</v>
      </c>
      <c r="V291" s="1">
        <v>0</v>
      </c>
      <c r="W291" s="1">
        <v>290</v>
      </c>
      <c r="X291" s="1" t="s">
        <v>1668</v>
      </c>
      <c r="Y291" s="1" t="s">
        <v>1668</v>
      </c>
      <c r="Z291" s="1" t="s">
        <v>1981</v>
      </c>
      <c r="AA291" s="1">
        <v>2.6936795027751301E-2</v>
      </c>
      <c r="AB291" s="1">
        <v>2.6936795027751301E-2</v>
      </c>
      <c r="AC291" s="1">
        <v>0</v>
      </c>
      <c r="AD291" s="1">
        <v>7.1026994710070401E-2</v>
      </c>
    </row>
    <row r="292" spans="1:30" x14ac:dyDescent="0.3">
      <c r="A292" s="1">
        <v>291</v>
      </c>
      <c r="B292" s="1" t="s">
        <v>1668</v>
      </c>
      <c r="C292" s="1">
        <v>1.8761175988573301E-3</v>
      </c>
      <c r="D292" s="7">
        <v>9.8532895141146798E-6</v>
      </c>
      <c r="E292" s="1">
        <v>1.2993502993656701E-2</v>
      </c>
      <c r="F292" s="1">
        <v>1.41284994896372E-2</v>
      </c>
      <c r="G292" s="1">
        <v>1.6970235518611401E-4</v>
      </c>
      <c r="H292" s="1">
        <v>7.4539250325450198E-4</v>
      </c>
      <c r="I292" s="1">
        <v>3.4474420237896202E-4</v>
      </c>
      <c r="J292" s="1">
        <v>1.71934658619558E-4</v>
      </c>
      <c r="K292" s="1">
        <v>3.21196449753484E-3</v>
      </c>
      <c r="L292" s="1">
        <v>1.50922216549638E-3</v>
      </c>
      <c r="M292" s="1">
        <v>0</v>
      </c>
      <c r="N292" s="1">
        <v>5.8748380037682499E-3</v>
      </c>
      <c r="O292" s="1">
        <v>7.8993463916746402E-4</v>
      </c>
      <c r="P292" s="1">
        <v>4.7445333609624401E-3</v>
      </c>
      <c r="Q292" s="1">
        <v>3.5436531562291298E-3</v>
      </c>
      <c r="R292" s="1">
        <v>1.77915181666203E-3</v>
      </c>
      <c r="S292" s="1">
        <v>2.3294001380066002E-3</v>
      </c>
      <c r="T292" s="1">
        <v>8.9656992413041504E-4</v>
      </c>
      <c r="U292" s="1">
        <v>0</v>
      </c>
      <c r="V292" s="1">
        <v>8.3121053394309198E-4</v>
      </c>
      <c r="W292" s="1">
        <v>291</v>
      </c>
      <c r="X292" s="1" t="s">
        <v>1668</v>
      </c>
      <c r="Y292" s="1" t="s">
        <v>1669</v>
      </c>
      <c r="Z292" s="1" t="s">
        <v>1982</v>
      </c>
      <c r="AA292" s="1">
        <v>1.2993502993656701E-2</v>
      </c>
      <c r="AB292" s="1">
        <v>1.41284994896372E-2</v>
      </c>
      <c r="AC292" s="1">
        <v>1.13499649598042E-3</v>
      </c>
      <c r="AD292" s="1">
        <v>9.5672812732983906E-2</v>
      </c>
    </row>
    <row r="293" spans="1:30" x14ac:dyDescent="0.3">
      <c r="A293" s="1">
        <v>292</v>
      </c>
      <c r="B293" s="1" t="s">
        <v>1670</v>
      </c>
      <c r="C293" s="1">
        <v>2.1020680125267499E-3</v>
      </c>
      <c r="D293" s="1">
        <v>5.5407847692259197E-4</v>
      </c>
      <c r="E293" s="1">
        <v>1.5833678339711001E-3</v>
      </c>
      <c r="F293" s="1">
        <v>2.39118211738317E-3</v>
      </c>
      <c r="G293" s="1">
        <v>3.8488439498220602E-3</v>
      </c>
      <c r="H293" s="1">
        <v>3.2134894312991599E-3</v>
      </c>
      <c r="I293" s="7">
        <v>8.7335629342133206E-5</v>
      </c>
      <c r="J293" s="1">
        <v>4.1898685466133304E-3</v>
      </c>
      <c r="K293" s="1">
        <v>5.5706701823107297E-4</v>
      </c>
      <c r="L293" s="1">
        <v>3.2491563723723802E-4</v>
      </c>
      <c r="M293" s="1">
        <v>2.26398678740218E-4</v>
      </c>
      <c r="N293" s="1">
        <v>6.8146414231167905E-4</v>
      </c>
      <c r="O293" s="1">
        <v>0</v>
      </c>
      <c r="P293" s="1">
        <v>7.3026011124031802E-3</v>
      </c>
      <c r="Q293" s="1">
        <v>9.4942450803669099E-4</v>
      </c>
      <c r="R293" s="1">
        <v>3.7253229538779101E-4</v>
      </c>
      <c r="S293" s="7">
        <v>7.8168795384876507E-5</v>
      </c>
      <c r="T293" s="1">
        <v>5.2679481398299605E-4</v>
      </c>
      <c r="U293" s="1">
        <v>0</v>
      </c>
      <c r="V293" s="1">
        <v>5.9695190395921598E-3</v>
      </c>
      <c r="W293" s="1">
        <v>292</v>
      </c>
      <c r="X293" s="1" t="s">
        <v>1670</v>
      </c>
      <c r="Y293" s="1" t="s">
        <v>1679</v>
      </c>
      <c r="Z293" s="1" t="s">
        <v>1983</v>
      </c>
      <c r="AA293" s="1">
        <v>3.8488439498220602E-3</v>
      </c>
      <c r="AB293" s="1">
        <v>7.3026011124031802E-3</v>
      </c>
      <c r="AC293" s="1">
        <v>3.45375716258112E-3</v>
      </c>
      <c r="AD293" s="1">
        <v>6.66855042444221E-2</v>
      </c>
    </row>
    <row r="294" spans="1:30" x14ac:dyDescent="0.3">
      <c r="A294" s="1">
        <v>293</v>
      </c>
      <c r="B294" s="1" t="s">
        <v>1666</v>
      </c>
      <c r="C294" s="1">
        <v>3.8117760896433099E-3</v>
      </c>
      <c r="D294" s="1">
        <v>5.0909509709934505E-4</v>
      </c>
      <c r="E294" s="1">
        <v>0</v>
      </c>
      <c r="F294" s="1">
        <v>4.7278285165816298E-4</v>
      </c>
      <c r="G294" s="1">
        <v>2.0009365371062302E-3</v>
      </c>
      <c r="H294" s="1">
        <v>5.9756063262985499E-4</v>
      </c>
      <c r="I294" s="1">
        <v>3.00428397427396E-4</v>
      </c>
      <c r="J294" s="1">
        <v>2.8093604539449601E-3</v>
      </c>
      <c r="K294" s="1">
        <v>1.21693580112434E-3</v>
      </c>
      <c r="L294" s="1">
        <v>4.6029354793599101E-3</v>
      </c>
      <c r="M294" s="1">
        <v>1.252672156649E-3</v>
      </c>
      <c r="N294" s="1">
        <v>1.7326520538370599E-3</v>
      </c>
      <c r="O294" s="1">
        <v>0</v>
      </c>
      <c r="P294" s="1">
        <v>4.7256668075710898E-3</v>
      </c>
      <c r="Q294" s="1">
        <v>9.4016545157767095E-4</v>
      </c>
      <c r="R294" s="1">
        <v>1.2863407067615E-3</v>
      </c>
      <c r="S294" s="1">
        <v>2.1355827910162E-3</v>
      </c>
      <c r="T294" s="1">
        <v>1.24552645358111E-3</v>
      </c>
      <c r="U294" s="1">
        <v>1.10131433109552E-4</v>
      </c>
      <c r="V294" s="1">
        <v>2.4343169639783301E-3</v>
      </c>
      <c r="W294" s="1">
        <v>293</v>
      </c>
      <c r="X294" s="1" t="s">
        <v>1666</v>
      </c>
      <c r="Y294" s="1" t="s">
        <v>1679</v>
      </c>
      <c r="Z294" s="1" t="s">
        <v>1984</v>
      </c>
      <c r="AA294" s="1">
        <v>3.8117760896433099E-3</v>
      </c>
      <c r="AB294" s="1">
        <v>4.7256668075710898E-3</v>
      </c>
      <c r="AC294" s="1">
        <v>9.1389071792777397E-4</v>
      </c>
      <c r="AD294" s="1">
        <v>6.4885444101400194E-2</v>
      </c>
    </row>
    <row r="295" spans="1:30" x14ac:dyDescent="0.3">
      <c r="A295" s="1">
        <v>294</v>
      </c>
      <c r="B295" s="1" t="s">
        <v>1668</v>
      </c>
      <c r="C295" s="1">
        <v>5.67288603388931E-3</v>
      </c>
      <c r="D295" s="1">
        <v>0</v>
      </c>
      <c r="E295" s="1">
        <v>1.0352101368101401E-2</v>
      </c>
      <c r="F295" s="1">
        <v>1.65674176055998E-2</v>
      </c>
      <c r="G295" s="1">
        <v>8.3371241724634003E-4</v>
      </c>
      <c r="H295" s="1">
        <v>9.8585258701194009E-4</v>
      </c>
      <c r="I295" s="1">
        <v>9.1273383442862601E-4</v>
      </c>
      <c r="J295" s="1">
        <v>4.6023212861728998E-4</v>
      </c>
      <c r="K295" s="1">
        <v>3.5563013685609997E-4</v>
      </c>
      <c r="L295" s="1">
        <v>1.3877796397832999E-3</v>
      </c>
      <c r="M295" s="1">
        <v>2.6214776048696302E-4</v>
      </c>
      <c r="N295" s="1">
        <v>1.4408404969770399E-3</v>
      </c>
      <c r="O295" s="1">
        <v>4.0789991050498698E-4</v>
      </c>
      <c r="P295" s="1">
        <v>1.8048651784582301E-3</v>
      </c>
      <c r="Q295" s="1">
        <v>5.6005590496426797E-4</v>
      </c>
      <c r="R295" s="1">
        <v>3.05106362808036E-3</v>
      </c>
      <c r="S295" s="1">
        <v>2.69916936775004E-3</v>
      </c>
      <c r="T295" s="1">
        <v>2.5306706906440903E-4</v>
      </c>
      <c r="U295" s="1">
        <v>0</v>
      </c>
      <c r="V295" s="1">
        <v>1.82585126964714E-3</v>
      </c>
      <c r="W295" s="1">
        <v>294</v>
      </c>
      <c r="X295" s="1" t="s">
        <v>1668</v>
      </c>
      <c r="Y295" s="1" t="s">
        <v>1669</v>
      </c>
      <c r="Z295" s="1" t="s">
        <v>1985</v>
      </c>
      <c r="AA295" s="1">
        <v>1.0352101368101401E-2</v>
      </c>
      <c r="AB295" s="1">
        <v>1.65674176055998E-2</v>
      </c>
      <c r="AC295" s="1">
        <v>6.2153162374984404E-3</v>
      </c>
      <c r="AD295" s="1">
        <v>8.5727449728163999E-2</v>
      </c>
    </row>
    <row r="296" spans="1:30" x14ac:dyDescent="0.3">
      <c r="A296" s="1">
        <v>295</v>
      </c>
      <c r="B296" s="1" t="s">
        <v>1683</v>
      </c>
      <c r="C296" s="1">
        <v>9.9798544065233998E-4</v>
      </c>
      <c r="D296" s="1">
        <v>1.9706747123883101E-4</v>
      </c>
      <c r="E296" s="1">
        <v>0</v>
      </c>
      <c r="F296" s="1">
        <v>1.5175764113269701E-4</v>
      </c>
      <c r="G296" s="1">
        <v>3.51813160592831E-3</v>
      </c>
      <c r="H296" s="1">
        <v>0</v>
      </c>
      <c r="I296" s="1">
        <v>0</v>
      </c>
      <c r="J296" s="1">
        <v>1.34123824048342E-2</v>
      </c>
      <c r="K296" s="1">
        <v>0</v>
      </c>
      <c r="L296" s="1">
        <v>1.50482295021013E-2</v>
      </c>
      <c r="M296" s="1">
        <v>7.2580994227578203E-4</v>
      </c>
      <c r="N296" s="1">
        <v>0</v>
      </c>
      <c r="O296" s="1">
        <v>0</v>
      </c>
      <c r="P296" s="1">
        <v>0</v>
      </c>
      <c r="Q296" s="1">
        <v>0</v>
      </c>
      <c r="R296" s="7">
        <v>1.2903701442438799E-5</v>
      </c>
      <c r="S296" s="1">
        <v>1.19317593679132E-4</v>
      </c>
      <c r="T296" s="1">
        <v>6.1292419163972503E-3</v>
      </c>
      <c r="U296" s="7">
        <v>1.10928462503041E-5</v>
      </c>
      <c r="V296" s="1">
        <v>1.0809382811756199E-3</v>
      </c>
      <c r="W296" s="1">
        <v>295</v>
      </c>
      <c r="X296" s="1" t="s">
        <v>1683</v>
      </c>
      <c r="Y296" s="1" t="s">
        <v>1675</v>
      </c>
      <c r="Z296" s="1" t="s">
        <v>1986</v>
      </c>
      <c r="AA296" s="1">
        <v>6.1292419163972503E-3</v>
      </c>
      <c r="AB296" s="1">
        <v>1.50482295021013E-2</v>
      </c>
      <c r="AC296" s="1">
        <v>8.9189875857040805E-3</v>
      </c>
      <c r="AD296" s="1">
        <v>6.5417106818522905E-2</v>
      </c>
    </row>
    <row r="297" spans="1:30" x14ac:dyDescent="0.3">
      <c r="A297" s="1">
        <v>296</v>
      </c>
      <c r="B297" s="1" t="s">
        <v>1670</v>
      </c>
      <c r="C297" s="7">
        <v>2.1623456836832401E-5</v>
      </c>
      <c r="D297" s="1">
        <v>0</v>
      </c>
      <c r="E297" s="1">
        <v>0</v>
      </c>
      <c r="F297" s="1">
        <v>0</v>
      </c>
      <c r="G297" s="1">
        <v>7.2855628328927198E-3</v>
      </c>
      <c r="H297" s="1">
        <v>0</v>
      </c>
      <c r="I297" s="1">
        <v>0</v>
      </c>
      <c r="J297" s="1">
        <v>1.07033467613275E-2</v>
      </c>
      <c r="K297" s="1">
        <v>0</v>
      </c>
      <c r="L297" s="1">
        <v>7.47339729373635E-3</v>
      </c>
      <c r="M297" s="1">
        <v>7.8400268823873196E-4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7">
        <v>1.6764489950968401E-5</v>
      </c>
      <c r="T297" s="1">
        <v>5.8390616418683801E-3</v>
      </c>
      <c r="U297" s="1">
        <v>0</v>
      </c>
      <c r="V297" s="1">
        <v>2.4591332018886598E-4</v>
      </c>
      <c r="W297" s="1">
        <v>296</v>
      </c>
      <c r="X297" s="1" t="s">
        <v>1670</v>
      </c>
      <c r="Y297" s="1" t="s">
        <v>1673</v>
      </c>
      <c r="Z297" s="1" t="s">
        <v>1987</v>
      </c>
      <c r="AA297" s="1">
        <v>7.2855628328927198E-3</v>
      </c>
      <c r="AB297" s="1">
        <v>1.07033467613275E-2</v>
      </c>
      <c r="AC297" s="1">
        <v>3.4177839284347698E-3</v>
      </c>
      <c r="AD297" s="1">
        <v>5.3113112946596701E-2</v>
      </c>
    </row>
    <row r="298" spans="1:30" x14ac:dyDescent="0.3">
      <c r="A298" s="1">
        <v>297</v>
      </c>
      <c r="B298" s="1" t="s">
        <v>1683</v>
      </c>
      <c r="C298" s="1">
        <v>3.0614531461248002E-3</v>
      </c>
      <c r="D298" s="1">
        <v>1.2205235756430599E-4</v>
      </c>
      <c r="E298" s="1">
        <v>1.0213271283837101E-2</v>
      </c>
      <c r="F298" s="1">
        <v>1.23729487356411E-2</v>
      </c>
      <c r="G298" s="1">
        <v>1.86856595006955E-4</v>
      </c>
      <c r="H298" s="1">
        <v>1.1395100722455E-3</v>
      </c>
      <c r="I298" s="1">
        <v>3.1317114499108099E-4</v>
      </c>
      <c r="J298" s="1">
        <v>9.0334839363149903E-4</v>
      </c>
      <c r="K298" s="1">
        <v>1.2769927230885699E-3</v>
      </c>
      <c r="L298" s="1">
        <v>4.0596541541339098E-3</v>
      </c>
      <c r="M298" s="1">
        <v>8.9058723058882698E-4</v>
      </c>
      <c r="N298" s="1">
        <v>2.3884904425536301E-3</v>
      </c>
      <c r="O298" s="1">
        <v>0</v>
      </c>
      <c r="P298" s="1">
        <v>1.0227447545192701E-3</v>
      </c>
      <c r="Q298" s="1">
        <v>9.43730302569804E-4</v>
      </c>
      <c r="R298" s="1">
        <v>1.6780758825008001E-3</v>
      </c>
      <c r="S298" s="1">
        <v>2.9440785110619399E-3</v>
      </c>
      <c r="T298" s="1">
        <v>1.7244172776943901E-3</v>
      </c>
      <c r="U298" s="1">
        <v>0</v>
      </c>
      <c r="V298" s="7">
        <v>2.5526997578530702E-6</v>
      </c>
      <c r="W298" s="1">
        <v>297</v>
      </c>
      <c r="X298" s="1" t="s">
        <v>1683</v>
      </c>
      <c r="Y298" s="1" t="s">
        <v>1669</v>
      </c>
      <c r="Z298" s="1" t="s">
        <v>1988</v>
      </c>
      <c r="AA298" s="1">
        <v>1.7244172776943901E-3</v>
      </c>
      <c r="AB298" s="1">
        <v>1.23729487356411E-2</v>
      </c>
      <c r="AC298" s="1">
        <v>1.0648531457946701E-2</v>
      </c>
      <c r="AD298" s="1">
        <v>8.0852230503855496E-2</v>
      </c>
    </row>
    <row r="299" spans="1:30" x14ac:dyDescent="0.3">
      <c r="A299" s="1">
        <v>298</v>
      </c>
      <c r="B299" s="1" t="s">
        <v>1666</v>
      </c>
      <c r="C299" s="1">
        <v>9.5717835488879095E-3</v>
      </c>
      <c r="D299" s="1">
        <v>5.5501133647594195E-4</v>
      </c>
      <c r="E299" s="1">
        <v>1.4083722805033601E-3</v>
      </c>
      <c r="F299" s="1">
        <v>2.7962641440172601E-3</v>
      </c>
      <c r="G299" s="1">
        <v>0</v>
      </c>
      <c r="H299" s="1">
        <v>6.5134653512830399E-4</v>
      </c>
      <c r="I299" s="1">
        <v>1.39127090637035E-4</v>
      </c>
      <c r="J299" s="1">
        <v>4.5480459029810698E-3</v>
      </c>
      <c r="K299" s="1">
        <v>3.1859177162373402E-3</v>
      </c>
      <c r="L299" s="1">
        <v>2.9743438753131301E-3</v>
      </c>
      <c r="M299" s="1">
        <v>2.4245319327835299E-4</v>
      </c>
      <c r="N299" s="1">
        <v>4.2445648197066301E-4</v>
      </c>
      <c r="O299" s="1">
        <v>0</v>
      </c>
      <c r="P299" s="1">
        <v>2.59590773850737E-3</v>
      </c>
      <c r="Q299" s="1">
        <v>9.2827881321719003E-4</v>
      </c>
      <c r="R299" s="1">
        <v>4.4308087794721097E-3</v>
      </c>
      <c r="S299" s="1">
        <v>1.6426274812008301E-3</v>
      </c>
      <c r="T299" s="1">
        <v>1.2635980131678001E-3</v>
      </c>
      <c r="U299" s="1">
        <v>0</v>
      </c>
      <c r="V299" s="1">
        <v>2.1728211866234499E-4</v>
      </c>
      <c r="W299" s="1">
        <v>298</v>
      </c>
      <c r="X299" s="1" t="s">
        <v>1666</v>
      </c>
      <c r="Y299" s="1" t="s">
        <v>1666</v>
      </c>
      <c r="Z299" s="1" t="s">
        <v>1989</v>
      </c>
      <c r="AA299" s="1">
        <v>9.5717835488879095E-3</v>
      </c>
      <c r="AB299" s="1">
        <v>9.5717835488879095E-3</v>
      </c>
      <c r="AC299" s="1">
        <v>0</v>
      </c>
      <c r="AD299" s="1">
        <v>7.0956825297427903E-2</v>
      </c>
    </row>
    <row r="300" spans="1:30" x14ac:dyDescent="0.3">
      <c r="A300" s="1">
        <v>299</v>
      </c>
      <c r="B300" s="1" t="s">
        <v>1666</v>
      </c>
      <c r="C300" s="1">
        <v>1.01575815789535E-2</v>
      </c>
      <c r="D300" s="1">
        <v>2.1827771020828399E-3</v>
      </c>
      <c r="E300" s="1">
        <v>0</v>
      </c>
      <c r="F300" s="1">
        <v>0</v>
      </c>
      <c r="G300" s="1">
        <v>5.91326607536036E-4</v>
      </c>
      <c r="H300" s="1">
        <v>6.0530706306901304E-4</v>
      </c>
      <c r="I300" s="1">
        <v>0</v>
      </c>
      <c r="J300" s="1">
        <v>6.7019157194705796E-3</v>
      </c>
      <c r="K300" s="1">
        <v>0</v>
      </c>
      <c r="L300" s="1">
        <v>9.4513291714018403E-3</v>
      </c>
      <c r="M300" s="1">
        <v>3.0544912782484801E-3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3.69900135912294E-4</v>
      </c>
      <c r="T300" s="1">
        <v>3.6638955715072598E-3</v>
      </c>
      <c r="U300" s="1">
        <v>0</v>
      </c>
      <c r="V300" s="1">
        <v>0</v>
      </c>
      <c r="W300" s="1">
        <v>299</v>
      </c>
      <c r="X300" s="1" t="s">
        <v>1666</v>
      </c>
      <c r="Y300" s="1" t="s">
        <v>1666</v>
      </c>
      <c r="Z300" s="1" t="s">
        <v>1990</v>
      </c>
      <c r="AA300" s="1">
        <v>1.01575815789535E-2</v>
      </c>
      <c r="AB300" s="1">
        <v>1.01575815789535E-2</v>
      </c>
      <c r="AC300" s="1">
        <v>0</v>
      </c>
      <c r="AD300" s="1">
        <v>6.2636071093955803E-2</v>
      </c>
    </row>
    <row r="301" spans="1:30" x14ac:dyDescent="0.3">
      <c r="A301" s="1">
        <v>300</v>
      </c>
      <c r="B301" s="1" t="s">
        <v>1674</v>
      </c>
      <c r="C301" s="1">
        <v>5.7292958774674105E-4</v>
      </c>
      <c r="D301" s="1">
        <v>5.1471834753532598E-4</v>
      </c>
      <c r="E301" s="1">
        <v>0</v>
      </c>
      <c r="F301" s="1">
        <v>2.9684922824626999E-4</v>
      </c>
      <c r="G301" s="1">
        <v>1.7438309467987699E-4</v>
      </c>
      <c r="H301" s="1">
        <v>0</v>
      </c>
      <c r="I301" s="1">
        <v>7.7764239463847104E-4</v>
      </c>
      <c r="J301" s="1">
        <v>1.3142667492925099E-3</v>
      </c>
      <c r="K301" s="1">
        <v>1.69715321969965E-2</v>
      </c>
      <c r="L301" s="1">
        <v>7.7567086914203905E-4</v>
      </c>
      <c r="M301" s="1">
        <v>0</v>
      </c>
      <c r="N301" s="1">
        <v>1.2103190505110199E-3</v>
      </c>
      <c r="O301" s="1">
        <v>0</v>
      </c>
      <c r="P301" s="1">
        <v>9.7980728776982003E-3</v>
      </c>
      <c r="Q301" s="1">
        <v>4.0650033668793396E-3</v>
      </c>
      <c r="R301" s="1">
        <v>2.7397357009211398E-4</v>
      </c>
      <c r="S301" s="1">
        <v>0</v>
      </c>
      <c r="T301" s="1">
        <v>9.5773899126457701E-4</v>
      </c>
      <c r="U301" s="1">
        <v>0</v>
      </c>
      <c r="V301" s="1">
        <v>2.45102733223205E-4</v>
      </c>
      <c r="W301" s="1">
        <v>300</v>
      </c>
      <c r="X301" s="1" t="s">
        <v>1674</v>
      </c>
      <c r="Y301" s="1" t="s">
        <v>1674</v>
      </c>
      <c r="Z301" s="1" t="s">
        <v>1991</v>
      </c>
      <c r="AA301" s="1">
        <v>1.69715321969965E-2</v>
      </c>
      <c r="AB301" s="1">
        <v>1.69715321969965E-2</v>
      </c>
      <c r="AC301" s="1">
        <v>0</v>
      </c>
      <c r="AD301" s="1">
        <v>6.27187921084148E-2</v>
      </c>
    </row>
    <row r="302" spans="1:30" x14ac:dyDescent="0.3">
      <c r="A302" s="1">
        <v>301</v>
      </c>
      <c r="B302" s="1" t="s">
        <v>1677</v>
      </c>
      <c r="C302" s="1">
        <v>9.9485894862770402E-3</v>
      </c>
      <c r="D302" s="7">
        <v>7.7530592854323005E-5</v>
      </c>
      <c r="E302" s="1">
        <v>3.20047326342543E-3</v>
      </c>
      <c r="F302" s="1">
        <v>6.0386053520095004E-3</v>
      </c>
      <c r="G302" s="1">
        <v>0</v>
      </c>
      <c r="H302" s="1">
        <v>1.39398106357294E-3</v>
      </c>
      <c r="I302" s="7">
        <v>6.9865646065707502E-6</v>
      </c>
      <c r="J302" s="1">
        <v>8.1716141276650105E-4</v>
      </c>
      <c r="K302" s="1">
        <v>5.2180007879139897E-3</v>
      </c>
      <c r="L302" s="1">
        <v>1.42948196044903E-4</v>
      </c>
      <c r="M302" s="1">
        <v>5.24507647271651E-4</v>
      </c>
      <c r="N302" s="1">
        <v>5.0085061603507399E-3</v>
      </c>
      <c r="O302" s="1">
        <v>5.0247619148377205E-4</v>
      </c>
      <c r="P302" s="1">
        <v>2.5646123223824601E-3</v>
      </c>
      <c r="Q302" s="1">
        <v>2.33787929016356E-3</v>
      </c>
      <c r="R302" s="1">
        <v>5.8149180481144097E-3</v>
      </c>
      <c r="S302" s="1">
        <v>1.67575849839408E-3</v>
      </c>
      <c r="T302" s="1">
        <v>8.1503252535794696E-4</v>
      </c>
      <c r="U302" s="1">
        <v>0</v>
      </c>
      <c r="V302" s="1">
        <v>2.46593567478403E-4</v>
      </c>
      <c r="W302" s="1">
        <v>301</v>
      </c>
      <c r="X302" s="1" t="s">
        <v>1677</v>
      </c>
      <c r="Y302" s="1" t="s">
        <v>1666</v>
      </c>
      <c r="Z302" s="1" t="s">
        <v>1992</v>
      </c>
      <c r="AA302" s="1">
        <v>5.0085061603507399E-3</v>
      </c>
      <c r="AB302" s="1">
        <v>9.9485894862770402E-3</v>
      </c>
      <c r="AC302" s="1">
        <v>4.9400833259263003E-3</v>
      </c>
      <c r="AD302" s="1">
        <v>8.4068401083858796E-2</v>
      </c>
    </row>
    <row r="303" spans="1:30" x14ac:dyDescent="0.3">
      <c r="A303" s="1">
        <v>302</v>
      </c>
      <c r="B303" s="1" t="s">
        <v>1683</v>
      </c>
      <c r="C303" s="1">
        <v>1.44244182666148E-3</v>
      </c>
      <c r="D303" s="7">
        <v>5.8918994593876802E-5</v>
      </c>
      <c r="E303" s="1">
        <v>0</v>
      </c>
      <c r="F303" s="1">
        <v>0</v>
      </c>
      <c r="G303" s="1">
        <v>5.4003100515606596E-4</v>
      </c>
      <c r="H303" s="1">
        <v>0</v>
      </c>
      <c r="I303" s="1">
        <v>2.8064216259569001E-4</v>
      </c>
      <c r="J303" s="1">
        <v>4.1503101309498004E-3</v>
      </c>
      <c r="K303" s="1">
        <v>0</v>
      </c>
      <c r="L303" s="1">
        <v>1.86882338604351E-2</v>
      </c>
      <c r="M303" s="1">
        <v>9.0677736790579296E-4</v>
      </c>
      <c r="N303" s="1">
        <v>0</v>
      </c>
      <c r="O303" s="1">
        <v>0</v>
      </c>
      <c r="P303" s="1">
        <v>4.5779382215768499E-4</v>
      </c>
      <c r="Q303" s="1">
        <v>0</v>
      </c>
      <c r="R303" s="1">
        <v>2.13875667199282E-4</v>
      </c>
      <c r="S303" s="1">
        <v>2.3719074337751701E-4</v>
      </c>
      <c r="T303" s="1">
        <v>8.6297285305492102E-3</v>
      </c>
      <c r="U303" s="1">
        <v>1.0886657858016899E-3</v>
      </c>
      <c r="V303" s="1">
        <v>0</v>
      </c>
      <c r="W303" s="1">
        <v>302</v>
      </c>
      <c r="X303" s="1" t="s">
        <v>1683</v>
      </c>
      <c r="Y303" s="1" t="s">
        <v>1675</v>
      </c>
      <c r="Z303" s="1" t="s">
        <v>1993</v>
      </c>
      <c r="AA303" s="1">
        <v>8.6297285305492102E-3</v>
      </c>
      <c r="AB303" s="1">
        <v>1.86882338604351E-2</v>
      </c>
      <c r="AC303" s="1">
        <v>1.00585053298859E-2</v>
      </c>
      <c r="AD303" s="1">
        <v>5.8619228463784999E-2</v>
      </c>
    </row>
    <row r="304" spans="1:30" x14ac:dyDescent="0.3">
      <c r="A304" s="1">
        <v>303</v>
      </c>
      <c r="B304" s="1" t="s">
        <v>1685</v>
      </c>
      <c r="C304" s="1">
        <v>0</v>
      </c>
      <c r="D304" s="1">
        <v>0</v>
      </c>
      <c r="E304" s="1">
        <v>0</v>
      </c>
      <c r="F304" s="1">
        <v>0</v>
      </c>
      <c r="G304" s="1">
        <v>1.7034470508150901E-3</v>
      </c>
      <c r="H304" s="1">
        <v>0</v>
      </c>
      <c r="I304" s="1">
        <v>2.7942347852362398E-3</v>
      </c>
      <c r="J304" s="1">
        <v>0</v>
      </c>
      <c r="K304" s="1">
        <v>0</v>
      </c>
      <c r="L304" s="1">
        <v>0</v>
      </c>
      <c r="M304" s="1">
        <v>0</v>
      </c>
      <c r="N304" s="1">
        <v>2.3234342300684901E-4</v>
      </c>
      <c r="O304" s="1">
        <v>0</v>
      </c>
      <c r="P304" s="1">
        <v>1.4349309373990901E-3</v>
      </c>
      <c r="Q304" s="1">
        <v>1.0665124852958601E-3</v>
      </c>
      <c r="R304" s="1">
        <v>8.4424841177347699E-4</v>
      </c>
      <c r="S304" s="1">
        <v>0</v>
      </c>
      <c r="T304" s="1">
        <v>1.5327238601567901E-4</v>
      </c>
      <c r="U304" s="1">
        <v>0</v>
      </c>
      <c r="V304" s="1">
        <v>3.1315381205705303E-2</v>
      </c>
      <c r="W304" s="1">
        <v>303</v>
      </c>
      <c r="X304" s="1" t="s">
        <v>1685</v>
      </c>
      <c r="Y304" s="1" t="s">
        <v>1685</v>
      </c>
      <c r="Z304" s="1" t="s">
        <v>1994</v>
      </c>
      <c r="AA304" s="1">
        <v>3.1315381205705303E-2</v>
      </c>
      <c r="AB304" s="1">
        <v>3.1315381205705303E-2</v>
      </c>
      <c r="AC304" s="1">
        <v>0</v>
      </c>
      <c r="AD304" s="1">
        <v>5.39812312253325E-2</v>
      </c>
    </row>
    <row r="305" spans="1:30" x14ac:dyDescent="0.3">
      <c r="A305" s="1">
        <v>304</v>
      </c>
      <c r="B305" s="1" t="s">
        <v>1668</v>
      </c>
      <c r="C305" s="1">
        <v>3.8193305890597698E-3</v>
      </c>
      <c r="D305" s="1">
        <v>0</v>
      </c>
      <c r="E305" s="1">
        <v>1.44145012399617E-2</v>
      </c>
      <c r="F305" s="1">
        <v>1.0571890051048101E-3</v>
      </c>
      <c r="G305" s="1">
        <v>5.38822988030906E-4</v>
      </c>
      <c r="H305" s="1">
        <v>2.28196125974569E-4</v>
      </c>
      <c r="I305" s="1">
        <v>3.3433042615511102E-4</v>
      </c>
      <c r="J305" s="1">
        <v>0</v>
      </c>
      <c r="K305" s="1">
        <v>0</v>
      </c>
      <c r="L305" s="7">
        <v>9.1756764731026602E-6</v>
      </c>
      <c r="M305" s="1">
        <v>2.6176965252446298E-4</v>
      </c>
      <c r="N305" s="1">
        <v>2.0054418153430298E-3</v>
      </c>
      <c r="O305" s="1">
        <v>0</v>
      </c>
      <c r="P305" s="1">
        <v>9.5287215360569696E-4</v>
      </c>
      <c r="Q305" s="1">
        <v>1.8441565165016199E-3</v>
      </c>
      <c r="R305" s="1">
        <v>7.22230188663561E-3</v>
      </c>
      <c r="S305" s="1">
        <v>5.08979758560469E-4</v>
      </c>
      <c r="T305" s="1">
        <v>0</v>
      </c>
      <c r="U305" s="1">
        <v>0</v>
      </c>
      <c r="V305" s="1">
        <v>5.08344360150035E-4</v>
      </c>
      <c r="W305" s="1">
        <v>304</v>
      </c>
      <c r="X305" s="1" t="s">
        <v>1668</v>
      </c>
      <c r="Y305" s="1" t="s">
        <v>1668</v>
      </c>
      <c r="Z305" s="1" t="s">
        <v>1995</v>
      </c>
      <c r="AA305" s="1">
        <v>1.44145012399617E-2</v>
      </c>
      <c r="AB305" s="1">
        <v>1.44145012399617E-2</v>
      </c>
      <c r="AC305" s="1">
        <v>0</v>
      </c>
      <c r="AD305" s="1">
        <v>5.8266486243197198E-2</v>
      </c>
    </row>
    <row r="306" spans="1:30" x14ac:dyDescent="0.3">
      <c r="A306" s="1">
        <v>305</v>
      </c>
      <c r="B306" s="1" t="s">
        <v>1666</v>
      </c>
      <c r="C306" s="1">
        <v>1.17021920014683E-2</v>
      </c>
      <c r="D306" s="1">
        <v>4.5377780523546201E-4</v>
      </c>
      <c r="E306" s="1">
        <v>0</v>
      </c>
      <c r="F306" s="1">
        <v>1.6355607415171599E-4</v>
      </c>
      <c r="G306" s="1">
        <v>6.2236886177842205E-4</v>
      </c>
      <c r="H306" s="1">
        <v>1.7736086182939201E-3</v>
      </c>
      <c r="I306" s="7">
        <v>8.4726894622303204E-6</v>
      </c>
      <c r="J306" s="1">
        <v>1.1347790136476299E-3</v>
      </c>
      <c r="K306" s="1">
        <v>1.2063527865384001E-4</v>
      </c>
      <c r="L306" s="1">
        <v>0</v>
      </c>
      <c r="M306" s="1">
        <v>0</v>
      </c>
      <c r="N306" s="1">
        <v>0</v>
      </c>
      <c r="O306" s="1">
        <v>0</v>
      </c>
      <c r="P306" s="1">
        <v>4.4929895753326498E-3</v>
      </c>
      <c r="Q306" s="1">
        <v>4.5619338542912799E-4</v>
      </c>
      <c r="R306" s="1">
        <v>6.5332218968839704E-3</v>
      </c>
      <c r="S306" s="1">
        <v>2.2878150385780898E-3</v>
      </c>
      <c r="T306" s="1">
        <v>1.95117831025861E-4</v>
      </c>
      <c r="U306" s="1">
        <v>7.1913116338944098E-3</v>
      </c>
      <c r="V306" s="1">
        <v>1.1721270458258601E-3</v>
      </c>
      <c r="W306" s="1">
        <v>305</v>
      </c>
      <c r="X306" s="1" t="s">
        <v>1666</v>
      </c>
      <c r="Y306" s="1" t="s">
        <v>1666</v>
      </c>
      <c r="Z306" s="1" t="s">
        <v>1996</v>
      </c>
      <c r="AA306" s="1">
        <v>1.17021920014683E-2</v>
      </c>
      <c r="AB306" s="1">
        <v>1.17021920014683E-2</v>
      </c>
      <c r="AC306" s="1">
        <v>0</v>
      </c>
      <c r="AD306" s="1">
        <v>6.7202622030570203E-2</v>
      </c>
    </row>
    <row r="307" spans="1:30" x14ac:dyDescent="0.3">
      <c r="A307" s="1">
        <v>306</v>
      </c>
      <c r="B307" s="1" t="s">
        <v>1673</v>
      </c>
      <c r="C307" s="1">
        <v>2.56882618636602E-3</v>
      </c>
      <c r="D307" s="1">
        <v>1.24039211451661E-4</v>
      </c>
      <c r="E307" s="1">
        <v>0</v>
      </c>
      <c r="F307" s="1">
        <v>0</v>
      </c>
      <c r="G307" s="1">
        <v>9.903377386719541E-4</v>
      </c>
      <c r="H307" s="1">
        <v>1.00327891157455E-3</v>
      </c>
      <c r="I307" s="1">
        <v>0</v>
      </c>
      <c r="J307" s="1">
        <v>1.49861655420572E-2</v>
      </c>
      <c r="K307" s="1">
        <v>3.51521632207448E-4</v>
      </c>
      <c r="L307" s="1">
        <v>2.26480775157035E-3</v>
      </c>
      <c r="M307" s="1">
        <v>8.1625937744102999E-4</v>
      </c>
      <c r="N307" s="7">
        <v>8.5730570031944194E-5</v>
      </c>
      <c r="O307" s="1">
        <v>0</v>
      </c>
      <c r="P307" s="7">
        <v>7.6783733810049305E-5</v>
      </c>
      <c r="Q307" s="1">
        <v>2.4064148762964E-3</v>
      </c>
      <c r="R307" s="1">
        <v>4.9993076239610397E-3</v>
      </c>
      <c r="S307" s="1">
        <v>1.36419144908772E-3</v>
      </c>
      <c r="T307" s="1">
        <v>9.8048929294930805E-3</v>
      </c>
      <c r="U307" s="1">
        <v>3.1535180884778699E-4</v>
      </c>
      <c r="V307" s="1">
        <v>1.91431122524017E-3</v>
      </c>
      <c r="W307" s="1">
        <v>306</v>
      </c>
      <c r="X307" s="1" t="s">
        <v>1673</v>
      </c>
      <c r="Y307" s="1" t="s">
        <v>1673</v>
      </c>
      <c r="Z307" s="1" t="s">
        <v>1997</v>
      </c>
      <c r="AA307" s="1">
        <v>1.49861655420572E-2</v>
      </c>
      <c r="AB307" s="1">
        <v>1.49861655420572E-2</v>
      </c>
      <c r="AC307" s="1">
        <v>0</v>
      </c>
      <c r="AD307" s="1">
        <v>7.5760113884328698E-2</v>
      </c>
    </row>
    <row r="308" spans="1:30" x14ac:dyDescent="0.3">
      <c r="A308" s="1">
        <v>307</v>
      </c>
      <c r="B308" s="1" t="s">
        <v>1669</v>
      </c>
      <c r="C308" s="1">
        <v>6.7823788600686297E-4</v>
      </c>
      <c r="D308" s="1">
        <v>0</v>
      </c>
      <c r="E308" s="1">
        <v>2.0192187152973399E-4</v>
      </c>
      <c r="F308" s="1">
        <v>1.7049525658081801E-3</v>
      </c>
      <c r="G308" s="1">
        <v>0</v>
      </c>
      <c r="H308" s="1">
        <v>0</v>
      </c>
      <c r="I308" s="1">
        <v>0</v>
      </c>
      <c r="J308" s="1">
        <v>6.7497570311959697E-3</v>
      </c>
      <c r="K308" s="1">
        <v>6.6894995743014901E-4</v>
      </c>
      <c r="L308" s="1">
        <v>9.4196404461477003E-3</v>
      </c>
      <c r="M308" s="1">
        <v>1.3661325354077001E-3</v>
      </c>
      <c r="N308" s="1">
        <v>2.1204588564632501E-3</v>
      </c>
      <c r="O308" s="1">
        <v>0</v>
      </c>
      <c r="P308" s="1">
        <v>1.5086470888909301E-3</v>
      </c>
      <c r="Q308" s="1">
        <v>1.14001189528807E-3</v>
      </c>
      <c r="R308" s="1">
        <v>5.4326906143494804E-4</v>
      </c>
      <c r="S308" s="1">
        <v>3.7347923307405602E-3</v>
      </c>
      <c r="T308" s="1">
        <v>1.0541709149588799E-2</v>
      </c>
      <c r="U308" s="1">
        <v>0</v>
      </c>
      <c r="V308" s="7">
        <v>1.6527853865190199E-5</v>
      </c>
      <c r="W308" s="1">
        <v>307</v>
      </c>
      <c r="X308" s="1" t="s">
        <v>1669</v>
      </c>
      <c r="Y308" s="1" t="s">
        <v>1683</v>
      </c>
      <c r="Z308" s="1" t="s">
        <v>1998</v>
      </c>
      <c r="AA308" s="1">
        <v>1.7049525658081801E-3</v>
      </c>
      <c r="AB308" s="1">
        <v>1.0541709149588799E-2</v>
      </c>
      <c r="AC308" s="1">
        <v>8.8367565837806604E-3</v>
      </c>
      <c r="AD308" s="1">
        <v>7.10438502090429E-2</v>
      </c>
    </row>
    <row r="309" spans="1:30" x14ac:dyDescent="0.3">
      <c r="A309" s="1">
        <v>308</v>
      </c>
      <c r="B309" s="1" t="s">
        <v>1675</v>
      </c>
      <c r="C309" s="1">
        <v>0</v>
      </c>
      <c r="D309" s="1">
        <v>0</v>
      </c>
      <c r="E309" s="1">
        <v>0</v>
      </c>
      <c r="F309" s="1">
        <v>0</v>
      </c>
      <c r="G309" s="1">
        <v>5.4569345898204604E-4</v>
      </c>
      <c r="H309" s="1">
        <v>0</v>
      </c>
      <c r="I309" s="1">
        <v>0</v>
      </c>
      <c r="J309" s="1">
        <v>1.0254433901202801E-3</v>
      </c>
      <c r="K309" s="1">
        <v>0</v>
      </c>
      <c r="L309" s="1">
        <v>3.2791855290518201E-2</v>
      </c>
      <c r="M309" s="1">
        <v>1.7895230230857099E-4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3.1041259944294199E-4</v>
      </c>
      <c r="U309" s="1">
        <v>0</v>
      </c>
      <c r="V309" s="1">
        <v>0</v>
      </c>
      <c r="W309" s="1">
        <v>308</v>
      </c>
      <c r="X309" s="1" t="s">
        <v>1675</v>
      </c>
      <c r="Y309" s="1" t="s">
        <v>1675</v>
      </c>
      <c r="Z309" s="1" t="s">
        <v>1999</v>
      </c>
      <c r="AA309" s="1">
        <v>3.2791855290518201E-2</v>
      </c>
      <c r="AB309" s="1">
        <v>3.2791855290518201E-2</v>
      </c>
      <c r="AC309" s="1">
        <v>0</v>
      </c>
      <c r="AD309" s="1">
        <v>4.2486400151623797E-2</v>
      </c>
    </row>
    <row r="310" spans="1:30" x14ac:dyDescent="0.3">
      <c r="A310" s="1">
        <v>309</v>
      </c>
      <c r="B310" s="1" t="s">
        <v>1681</v>
      </c>
      <c r="C310" s="1">
        <v>8.7430607547539906E-3</v>
      </c>
      <c r="D310" s="1">
        <v>0</v>
      </c>
      <c r="E310" s="1">
        <v>5.2324261967303699E-4</v>
      </c>
      <c r="F310" s="1">
        <v>2.7434836926499302E-3</v>
      </c>
      <c r="G310" s="1">
        <v>0</v>
      </c>
      <c r="H310" s="7">
        <v>1.42374072208363E-5</v>
      </c>
      <c r="I310" s="1">
        <v>1.8192134693321399E-4</v>
      </c>
      <c r="J310" s="7">
        <v>3.2716095913007899E-5</v>
      </c>
      <c r="K310" s="1">
        <v>1.10885530906813E-3</v>
      </c>
      <c r="L310" s="1">
        <v>3.7508360007633998E-4</v>
      </c>
      <c r="M310" s="1">
        <v>1.28832693253797E-3</v>
      </c>
      <c r="N310" s="1">
        <v>1.13589243745721E-2</v>
      </c>
      <c r="O310" s="1">
        <v>0</v>
      </c>
      <c r="P310" s="1">
        <v>1.8110211420344199E-3</v>
      </c>
      <c r="Q310" s="7">
        <v>1.9980753610876399E-5</v>
      </c>
      <c r="R310" s="1">
        <v>9.3325036880567407E-3</v>
      </c>
      <c r="S310" s="1">
        <v>1.7802860801588499E-3</v>
      </c>
      <c r="T310" s="1">
        <v>1.81682835930918E-3</v>
      </c>
      <c r="U310" s="1">
        <v>0</v>
      </c>
      <c r="V310" s="1">
        <v>8.6308049026390002E-4</v>
      </c>
      <c r="W310" s="1">
        <v>309</v>
      </c>
      <c r="X310" s="1" t="s">
        <v>1681</v>
      </c>
      <c r="Y310" s="1" t="s">
        <v>1677</v>
      </c>
      <c r="Z310" s="1" t="s">
        <v>2000</v>
      </c>
      <c r="AA310" s="1">
        <v>9.3325036880567407E-3</v>
      </c>
      <c r="AB310" s="1">
        <v>1.13589243745721E-2</v>
      </c>
      <c r="AC310" s="1">
        <v>2.0264206865154002E-3</v>
      </c>
      <c r="AD310" s="1">
        <v>7.2661709996390295E-2</v>
      </c>
    </row>
    <row r="311" spans="1:30" x14ac:dyDescent="0.3">
      <c r="A311" s="1">
        <v>310</v>
      </c>
      <c r="B311" s="1" t="s">
        <v>1671</v>
      </c>
      <c r="C311" s="1">
        <v>1.79911999129969E-3</v>
      </c>
      <c r="D311" s="1">
        <v>0</v>
      </c>
      <c r="E311" s="1">
        <v>6.3345511683224496E-3</v>
      </c>
      <c r="F311" s="1">
        <v>7.16513503279339E-3</v>
      </c>
      <c r="G311" s="1">
        <v>0</v>
      </c>
      <c r="H311" s="1">
        <v>1.0777694392936899E-2</v>
      </c>
      <c r="I311" s="1">
        <v>3.0186603767607198E-4</v>
      </c>
      <c r="J311" s="1">
        <v>7.2814916883342997E-4</v>
      </c>
      <c r="K311" s="1">
        <v>2.97162512339919E-3</v>
      </c>
      <c r="L311" s="1">
        <v>1.5691887412987401E-4</v>
      </c>
      <c r="M311" s="1">
        <v>5.9523570644873995E-4</v>
      </c>
      <c r="N311" s="1">
        <v>3.9072086523654903E-3</v>
      </c>
      <c r="O311" s="1">
        <v>0</v>
      </c>
      <c r="P311" s="1">
        <v>6.4668171918056804E-3</v>
      </c>
      <c r="Q311" s="1">
        <v>1.28370117367537E-3</v>
      </c>
      <c r="R311" s="1">
        <v>2.9308802165483499E-3</v>
      </c>
      <c r="S311" s="1">
        <v>1.54519888000949E-3</v>
      </c>
      <c r="T311" s="1">
        <v>0</v>
      </c>
      <c r="U311" s="1">
        <v>0</v>
      </c>
      <c r="V311" s="1">
        <v>0</v>
      </c>
      <c r="W311" s="1">
        <v>310</v>
      </c>
      <c r="X311" s="1" t="s">
        <v>1671</v>
      </c>
      <c r="Y311" s="1" t="s">
        <v>1671</v>
      </c>
      <c r="Z311" s="1" t="s">
        <v>2001</v>
      </c>
      <c r="AA311" s="1">
        <v>1.0777694392936899E-2</v>
      </c>
      <c r="AB311" s="1">
        <v>1.0777694392936899E-2</v>
      </c>
      <c r="AC311" s="1">
        <v>0</v>
      </c>
      <c r="AD311" s="1">
        <v>8.2900377567839606E-2</v>
      </c>
    </row>
    <row r="312" spans="1:30" x14ac:dyDescent="0.3">
      <c r="A312" s="1">
        <v>311</v>
      </c>
      <c r="B312" s="1" t="s">
        <v>1673</v>
      </c>
      <c r="C312" s="1">
        <v>0</v>
      </c>
      <c r="D312" s="1">
        <v>0</v>
      </c>
      <c r="E312" s="1">
        <v>0</v>
      </c>
      <c r="F312" s="1">
        <v>0</v>
      </c>
      <c r="G312" s="1">
        <v>5.4913562155045495E-4</v>
      </c>
      <c r="H312" s="1">
        <v>0</v>
      </c>
      <c r="I312" s="1">
        <v>0</v>
      </c>
      <c r="J312" s="1">
        <v>2.9241738207661402E-2</v>
      </c>
      <c r="K312" s="1">
        <v>0</v>
      </c>
      <c r="L312" s="1">
        <v>4.5099405210479804E-3</v>
      </c>
      <c r="M312" s="1">
        <v>1.6567738500836201E-3</v>
      </c>
      <c r="N312" s="1">
        <v>0</v>
      </c>
      <c r="O312" s="1">
        <v>0</v>
      </c>
      <c r="P312" s="1">
        <v>0</v>
      </c>
      <c r="Q312" s="1">
        <v>0</v>
      </c>
      <c r="R312" s="1">
        <v>2.09046311541185E-4</v>
      </c>
      <c r="S312" s="1">
        <v>7.2001551781836204E-4</v>
      </c>
      <c r="T312" s="1">
        <v>9.1622401066805996E-4</v>
      </c>
      <c r="U312" s="1">
        <v>0</v>
      </c>
      <c r="V312" s="1">
        <v>1.19764629693793E-4</v>
      </c>
      <c r="W312" s="1">
        <v>311</v>
      </c>
      <c r="X312" s="1" t="s">
        <v>1673</v>
      </c>
      <c r="Y312" s="1" t="s">
        <v>1673</v>
      </c>
      <c r="Z312" s="1" t="s">
        <v>2002</v>
      </c>
      <c r="AA312" s="1">
        <v>2.9241738207661402E-2</v>
      </c>
      <c r="AB312" s="1">
        <v>2.9241738207661402E-2</v>
      </c>
      <c r="AC312" s="1">
        <v>0</v>
      </c>
      <c r="AD312" s="1">
        <v>5.2357640129300997E-2</v>
      </c>
    </row>
    <row r="313" spans="1:30" x14ac:dyDescent="0.3">
      <c r="A313" s="1">
        <v>312</v>
      </c>
      <c r="B313" s="1" t="s">
        <v>1675</v>
      </c>
      <c r="C313" s="1">
        <v>0</v>
      </c>
      <c r="D313" s="1">
        <v>0</v>
      </c>
      <c r="E313" s="1">
        <v>0</v>
      </c>
      <c r="F313" s="1">
        <v>0</v>
      </c>
      <c r="G313" s="1">
        <v>3.9059401648746902E-4</v>
      </c>
      <c r="H313" s="1">
        <v>0</v>
      </c>
      <c r="I313" s="1">
        <v>0</v>
      </c>
      <c r="J313" s="1">
        <v>6.95434135347786E-3</v>
      </c>
      <c r="K313" s="1">
        <v>2.4541465406081198E-3</v>
      </c>
      <c r="L313" s="1">
        <v>2.2280694321277598E-2</v>
      </c>
      <c r="M313" s="1">
        <v>3.0891286535339002E-3</v>
      </c>
      <c r="N313" s="1">
        <v>0</v>
      </c>
      <c r="O313" s="1">
        <v>0</v>
      </c>
      <c r="P313" s="1">
        <v>0</v>
      </c>
      <c r="Q313" s="1">
        <v>1.3572530820405999E-3</v>
      </c>
      <c r="R313" s="1">
        <v>0</v>
      </c>
      <c r="S313" s="7">
        <v>4.5700473400122603E-5</v>
      </c>
      <c r="T313" s="1">
        <v>1.5022802322965399E-2</v>
      </c>
      <c r="U313" s="1">
        <v>0</v>
      </c>
      <c r="V313" s="1">
        <v>0</v>
      </c>
      <c r="W313" s="1">
        <v>312</v>
      </c>
      <c r="X313" s="1" t="s">
        <v>1675</v>
      </c>
      <c r="Y313" s="1" t="s">
        <v>1675</v>
      </c>
      <c r="Z313" s="1" t="s">
        <v>2003</v>
      </c>
      <c r="AA313" s="1">
        <v>2.2280694321277598E-2</v>
      </c>
      <c r="AB313" s="1">
        <v>2.2280694321277598E-2</v>
      </c>
      <c r="AC313" s="1">
        <v>0</v>
      </c>
      <c r="AD313" s="1">
        <v>7.5929363849682394E-2</v>
      </c>
    </row>
    <row r="314" spans="1:30" x14ac:dyDescent="0.3">
      <c r="A314" s="1">
        <v>313</v>
      </c>
      <c r="B314" s="1" t="s">
        <v>1681</v>
      </c>
      <c r="C314" s="1">
        <v>9.4211565082552898E-4</v>
      </c>
      <c r="D314" s="1">
        <v>0</v>
      </c>
      <c r="E314" s="1">
        <v>3.8484970110376198E-3</v>
      </c>
      <c r="F314" s="1">
        <v>1.9139751105854701E-3</v>
      </c>
      <c r="G314" s="1">
        <v>0</v>
      </c>
      <c r="H314" s="1">
        <v>4.6595610654671096E-3</v>
      </c>
      <c r="I314" s="1">
        <v>5.2420812373157996E-4</v>
      </c>
      <c r="J314" s="1">
        <v>0</v>
      </c>
      <c r="K314" s="1">
        <v>6.1474326360714503E-3</v>
      </c>
      <c r="L314" s="1">
        <v>0</v>
      </c>
      <c r="M314" s="1">
        <v>0</v>
      </c>
      <c r="N314" s="1">
        <v>2.1274360704045701E-3</v>
      </c>
      <c r="O314" s="1">
        <v>1.14371133308943E-2</v>
      </c>
      <c r="P314" s="1">
        <v>2.9304684389117601E-3</v>
      </c>
      <c r="Q314" s="1">
        <v>1.57577871578472E-3</v>
      </c>
      <c r="R314" s="1">
        <v>4.3003346750958701E-3</v>
      </c>
      <c r="S314" s="1">
        <v>4.2853984708179898E-3</v>
      </c>
      <c r="T314" s="1">
        <v>1.3713166251904001E-4</v>
      </c>
      <c r="U314" s="1">
        <v>0</v>
      </c>
      <c r="V314" s="7">
        <v>3.7354810949351401E-5</v>
      </c>
      <c r="W314" s="1">
        <v>313</v>
      </c>
      <c r="X314" s="1" t="s">
        <v>1681</v>
      </c>
      <c r="Y314" s="1" t="s">
        <v>1678</v>
      </c>
      <c r="Z314" s="1" t="s">
        <v>2004</v>
      </c>
      <c r="AA314" s="1">
        <v>4.3003346750958701E-3</v>
      </c>
      <c r="AB314" s="1">
        <v>1.14371133308943E-2</v>
      </c>
      <c r="AC314" s="1">
        <v>7.1367786557984501E-3</v>
      </c>
      <c r="AD314" s="1">
        <v>8.0148055160810805E-2</v>
      </c>
    </row>
    <row r="315" spans="1:30" x14ac:dyDescent="0.3">
      <c r="A315" s="1">
        <v>314</v>
      </c>
      <c r="B315" s="1" t="s">
        <v>1682</v>
      </c>
      <c r="C315" s="1">
        <v>3.9601281329045297E-3</v>
      </c>
      <c r="D315" s="1">
        <v>0</v>
      </c>
      <c r="E315" s="1">
        <v>1.12988507909238E-2</v>
      </c>
      <c r="F315" s="1">
        <v>7.7634231816063196E-3</v>
      </c>
      <c r="G315" s="1">
        <v>2.2179416153974901E-4</v>
      </c>
      <c r="H315" s="1">
        <v>1.4611887782299699E-2</v>
      </c>
      <c r="I315" s="1">
        <v>0</v>
      </c>
      <c r="J315" s="1">
        <v>1.6603180185444401E-4</v>
      </c>
      <c r="K315" s="1">
        <v>2.1348913369099898E-3</v>
      </c>
      <c r="L315" s="1">
        <v>1.96576310043182E-4</v>
      </c>
      <c r="M315" s="7">
        <v>3.6895475541366998E-5</v>
      </c>
      <c r="N315" s="1">
        <v>4.7832917649657698E-3</v>
      </c>
      <c r="O315" s="1">
        <v>2.3431138647205898E-3</v>
      </c>
      <c r="P315" s="1">
        <v>3.67858719180868E-4</v>
      </c>
      <c r="Q315" s="1">
        <v>1.4269657828495E-4</v>
      </c>
      <c r="R315" s="1">
        <v>3.0789840117037399E-3</v>
      </c>
      <c r="S315" s="1">
        <v>2.0560363755642501E-3</v>
      </c>
      <c r="T315" s="1">
        <v>2.9502916588320001E-3</v>
      </c>
      <c r="U315" s="1">
        <v>0</v>
      </c>
      <c r="V315" s="1">
        <v>1.12108296093895E-3</v>
      </c>
      <c r="W315" s="1">
        <v>314</v>
      </c>
      <c r="X315" s="1" t="s">
        <v>1682</v>
      </c>
      <c r="Y315" s="1" t="s">
        <v>1671</v>
      </c>
      <c r="Z315" s="1" t="s">
        <v>2005</v>
      </c>
      <c r="AA315" s="1">
        <v>2.0560363755642501E-3</v>
      </c>
      <c r="AB315" s="1">
        <v>1.4611887782299699E-2</v>
      </c>
      <c r="AC315" s="1">
        <v>1.25558514067354E-2</v>
      </c>
      <c r="AD315" s="1">
        <v>9.6726785753514899E-2</v>
      </c>
    </row>
    <row r="316" spans="1:30" x14ac:dyDescent="0.3">
      <c r="A316" s="1">
        <v>315</v>
      </c>
      <c r="B316" s="1" t="s">
        <v>1674</v>
      </c>
      <c r="C316" s="1">
        <v>3.8440973192982002E-3</v>
      </c>
      <c r="D316" s="1">
        <v>6.4383857115712798E-4</v>
      </c>
      <c r="E316" s="1">
        <v>1.7909071962005699E-3</v>
      </c>
      <c r="F316" s="1">
        <v>4.9548498256860403E-3</v>
      </c>
      <c r="G316" s="1">
        <v>1.9580454642285699E-4</v>
      </c>
      <c r="H316" s="1">
        <v>1.6872189196466499E-2</v>
      </c>
      <c r="I316" s="1">
        <v>2.06001424632231E-3</v>
      </c>
      <c r="J316" s="1">
        <v>0</v>
      </c>
      <c r="K316" s="1">
        <v>3.7962988127145198E-3</v>
      </c>
      <c r="L316" s="1">
        <v>0</v>
      </c>
      <c r="M316" s="1">
        <v>0</v>
      </c>
      <c r="N316" s="1">
        <v>5.1906971133025299E-3</v>
      </c>
      <c r="O316" s="1">
        <v>1.4335013577605599E-3</v>
      </c>
      <c r="P316" s="1">
        <v>1.2165796938824499E-3</v>
      </c>
      <c r="Q316" s="1">
        <v>5.7965572949459005E-4</v>
      </c>
      <c r="R316" s="1">
        <v>6.4475480818204298E-3</v>
      </c>
      <c r="S316" s="1">
        <v>1.3937683282814299E-3</v>
      </c>
      <c r="T316" s="1">
        <v>5.90616453342335E-4</v>
      </c>
      <c r="U316" s="1">
        <v>0</v>
      </c>
      <c r="V316" s="1">
        <v>2.3447926803378499E-3</v>
      </c>
      <c r="W316" s="1">
        <v>315</v>
      </c>
      <c r="X316" s="1" t="s">
        <v>1674</v>
      </c>
      <c r="Y316" s="1" t="s">
        <v>1671</v>
      </c>
      <c r="Z316" s="1" t="s">
        <v>2006</v>
      </c>
      <c r="AA316" s="1">
        <v>3.7962988127145198E-3</v>
      </c>
      <c r="AB316" s="1">
        <v>1.6872189196466499E-2</v>
      </c>
      <c r="AC316" s="1">
        <v>1.3075890383752E-2</v>
      </c>
      <c r="AD316" s="1">
        <v>9.2677214014483103E-2</v>
      </c>
    </row>
    <row r="317" spans="1:30" x14ac:dyDescent="0.3">
      <c r="A317" s="1">
        <v>316</v>
      </c>
      <c r="B317" s="1" t="s">
        <v>1668</v>
      </c>
      <c r="C317" s="1">
        <v>1.6272255195256501E-3</v>
      </c>
      <c r="D317" s="1">
        <v>0</v>
      </c>
      <c r="E317" s="1">
        <v>5.1175799425472301E-3</v>
      </c>
      <c r="F317" s="1">
        <v>2.9717407672630002E-3</v>
      </c>
      <c r="G317" s="1">
        <v>4.5736036014226098E-4</v>
      </c>
      <c r="H317" s="1">
        <v>1.9640178950345899E-4</v>
      </c>
      <c r="I317" s="1">
        <v>2.1007241073869001E-3</v>
      </c>
      <c r="J317" s="1">
        <v>2.46776947425203E-4</v>
      </c>
      <c r="K317" s="1">
        <v>1.0663419526937201E-2</v>
      </c>
      <c r="L317" s="1">
        <v>1.43162163912089E-3</v>
      </c>
      <c r="M317" s="1">
        <v>6.95756004282803E-3</v>
      </c>
      <c r="N317" s="1">
        <v>2.8366811800773699E-3</v>
      </c>
      <c r="O317" s="1">
        <v>1.0993821917521501E-3</v>
      </c>
      <c r="P317" s="1">
        <v>5.5302251621330099E-3</v>
      </c>
      <c r="Q317" s="1">
        <v>3.8342635736131E-4</v>
      </c>
      <c r="R317" s="1">
        <v>3.9857759001834803E-3</v>
      </c>
      <c r="S317" s="1">
        <v>3.7167036899393301E-3</v>
      </c>
      <c r="T317" s="1">
        <v>1.3680360611369901E-4</v>
      </c>
      <c r="U317" s="1">
        <v>0</v>
      </c>
      <c r="V317" s="1">
        <v>1.21939986285531E-4</v>
      </c>
      <c r="W317" s="1">
        <v>316</v>
      </c>
      <c r="X317" s="1" t="s">
        <v>1668</v>
      </c>
      <c r="Y317" s="1" t="s">
        <v>1674</v>
      </c>
      <c r="Z317" s="1" t="s">
        <v>2007</v>
      </c>
      <c r="AA317" s="1">
        <v>5.1175799425472301E-3</v>
      </c>
      <c r="AB317" s="1">
        <v>1.0663419526937201E-2</v>
      </c>
      <c r="AC317" s="1">
        <v>5.5458395843900297E-3</v>
      </c>
      <c r="AD317" s="1">
        <v>8.9564833347103495E-2</v>
      </c>
    </row>
    <row r="318" spans="1:30" x14ac:dyDescent="0.3">
      <c r="A318" s="1">
        <v>317</v>
      </c>
      <c r="B318" s="1" t="s">
        <v>1682</v>
      </c>
      <c r="C318" s="1">
        <v>3.6466201209482902E-4</v>
      </c>
      <c r="D318" s="1">
        <v>0</v>
      </c>
      <c r="E318" s="1">
        <v>2.3732961745925101E-4</v>
      </c>
      <c r="F318" s="1">
        <v>7.3733058233622602E-4</v>
      </c>
      <c r="G318" s="1">
        <v>0</v>
      </c>
      <c r="H318" s="1">
        <v>8.9783289791760896E-4</v>
      </c>
      <c r="I318" s="1">
        <v>2.9560515471139501E-4</v>
      </c>
      <c r="J318" s="1">
        <v>2.11921289877699E-4</v>
      </c>
      <c r="K318" s="1">
        <v>1.24761391759971E-3</v>
      </c>
      <c r="L318" s="1">
        <v>9.0208111456802802E-4</v>
      </c>
      <c r="M318" s="1">
        <v>0</v>
      </c>
      <c r="N318" s="1">
        <v>3.6881715835961802E-4</v>
      </c>
      <c r="O318" s="7">
        <v>7.0071610755020696E-5</v>
      </c>
      <c r="P318" s="1">
        <v>0</v>
      </c>
      <c r="Q318" s="7">
        <v>1.13656655280332E-5</v>
      </c>
      <c r="R318" s="1">
        <v>8.6081647674154699E-4</v>
      </c>
      <c r="S318" s="1">
        <v>8.1176633818079696E-4</v>
      </c>
      <c r="T318" s="1">
        <v>3.0070713226279798E-4</v>
      </c>
      <c r="U318" s="1">
        <v>0</v>
      </c>
      <c r="V318" s="1">
        <v>2.8628265827009301E-4</v>
      </c>
      <c r="W318" s="1">
        <v>317</v>
      </c>
      <c r="X318" s="1" t="s">
        <v>1682</v>
      </c>
      <c r="Y318" s="1" t="s">
        <v>1674</v>
      </c>
      <c r="Z318" s="1" t="s">
        <v>2008</v>
      </c>
      <c r="AA318" s="1">
        <v>8.1176633818079696E-4</v>
      </c>
      <c r="AB318" s="1">
        <v>1.24761391759971E-3</v>
      </c>
      <c r="AC318" s="1">
        <v>4.3584757941891801E-4</v>
      </c>
      <c r="AD318" s="1">
        <v>1.8588908436122702E-2</v>
      </c>
    </row>
    <row r="319" spans="1:30" x14ac:dyDescent="0.3">
      <c r="A319" s="1">
        <v>318</v>
      </c>
      <c r="B319" s="1" t="s">
        <v>1669</v>
      </c>
      <c r="C319" s="1">
        <v>3.35899255779517E-4</v>
      </c>
      <c r="D319" s="1">
        <v>0</v>
      </c>
      <c r="E319" s="1">
        <v>3.96841507469581E-4</v>
      </c>
      <c r="F319" s="1">
        <v>1.49056853675325E-3</v>
      </c>
      <c r="G319" s="1">
        <v>0</v>
      </c>
      <c r="H319" s="1">
        <v>3.3203719925257899E-4</v>
      </c>
      <c r="I319" s="1">
        <v>2.0118245948102999E-4</v>
      </c>
      <c r="J319" s="1">
        <v>4.4070658933400002E-4</v>
      </c>
      <c r="K319" s="1">
        <v>1.5980152888596701E-3</v>
      </c>
      <c r="L319" s="7">
        <v>8.6495638655453803E-5</v>
      </c>
      <c r="M319" s="1">
        <v>0</v>
      </c>
      <c r="N319" s="1">
        <v>5.7020920816666296E-4</v>
      </c>
      <c r="O319" s="7">
        <v>4.4810562215968597E-6</v>
      </c>
      <c r="P319" s="7">
        <v>8.8925211777482601E-5</v>
      </c>
      <c r="Q319" s="1">
        <v>1.3629294117562701E-4</v>
      </c>
      <c r="R319" s="1">
        <v>2.2271963540471998E-3</v>
      </c>
      <c r="S319" s="1">
        <v>9.1540736753815196E-4</v>
      </c>
      <c r="T319" s="1">
        <v>1.79050981631244E-4</v>
      </c>
      <c r="U319" s="1">
        <v>0</v>
      </c>
      <c r="V319" s="1">
        <v>0</v>
      </c>
      <c r="W319" s="1">
        <v>318</v>
      </c>
      <c r="X319" s="1" t="s">
        <v>1669</v>
      </c>
      <c r="Y319" s="1" t="s">
        <v>1681</v>
      </c>
      <c r="Z319" s="1" t="s">
        <v>2009</v>
      </c>
      <c r="AA319" s="1">
        <v>1.49056853675325E-3</v>
      </c>
      <c r="AB319" s="1">
        <v>2.2271963540471998E-3</v>
      </c>
      <c r="AC319" s="1">
        <v>7.3662781729394401E-4</v>
      </c>
      <c r="AD319" s="1">
        <v>2.0789627136188801E-2</v>
      </c>
    </row>
    <row r="320" spans="1:30" x14ac:dyDescent="0.3">
      <c r="A320" s="1">
        <v>319</v>
      </c>
      <c r="B320" s="1" t="s">
        <v>1682</v>
      </c>
      <c r="C320" s="1">
        <v>1.33745738830348E-4</v>
      </c>
      <c r="D320" s="1">
        <v>0</v>
      </c>
      <c r="E320" s="1">
        <v>8.3123683325615695E-4</v>
      </c>
      <c r="F320" s="1">
        <v>2.5103015866885801E-4</v>
      </c>
      <c r="G320" s="1">
        <v>0</v>
      </c>
      <c r="H320" s="1">
        <v>6.4496348758655698E-4</v>
      </c>
      <c r="I320" s="1">
        <v>0</v>
      </c>
      <c r="J320" s="1">
        <v>0</v>
      </c>
      <c r="K320" s="1">
        <v>5.8308586275789302E-4</v>
      </c>
      <c r="L320" s="1">
        <v>0</v>
      </c>
      <c r="M320" s="1">
        <v>3.5435205503214702E-4</v>
      </c>
      <c r="N320" s="1">
        <v>3.8481435954986902E-4</v>
      </c>
      <c r="O320" s="1">
        <v>6.3302921608016397E-4</v>
      </c>
      <c r="P320" s="1">
        <v>5.7075129413694005E-4</v>
      </c>
      <c r="Q320" s="1">
        <v>0</v>
      </c>
      <c r="R320" s="1">
        <v>2.4439953486334702E-3</v>
      </c>
      <c r="S320" s="1">
        <v>8.1337448257317608E-3</v>
      </c>
      <c r="T320" s="1">
        <v>0</v>
      </c>
      <c r="U320" s="1">
        <v>0</v>
      </c>
      <c r="V320" s="1">
        <v>1.95658712067231E-4</v>
      </c>
      <c r="W320" s="1">
        <v>319</v>
      </c>
      <c r="X320" s="1" t="s">
        <v>1682</v>
      </c>
      <c r="Y320" s="1" t="s">
        <v>1682</v>
      </c>
      <c r="Z320" s="1" t="s">
        <v>2010</v>
      </c>
      <c r="AA320" s="1">
        <v>8.1337448257317608E-3</v>
      </c>
      <c r="AB320" s="1">
        <v>8.1337448257317608E-3</v>
      </c>
      <c r="AC320" s="1">
        <v>0</v>
      </c>
      <c r="AD320" s="1">
        <v>2.9549623207106999E-2</v>
      </c>
    </row>
    <row r="321" spans="1:30" x14ac:dyDescent="0.3">
      <c r="A321" s="1">
        <v>320</v>
      </c>
      <c r="B321" s="1" t="s">
        <v>1677</v>
      </c>
      <c r="C321" s="1">
        <v>3.1323661459582399E-4</v>
      </c>
      <c r="D321" s="7">
        <v>5.3015109586030402E-5</v>
      </c>
      <c r="E321" s="1">
        <v>1.10707303365219E-4</v>
      </c>
      <c r="F321" s="1">
        <v>4.3886608008566498E-4</v>
      </c>
      <c r="G321" s="7">
        <v>4.5754285303813102E-5</v>
      </c>
      <c r="H321" s="1">
        <v>2.0625002870387201E-3</v>
      </c>
      <c r="I321" s="1">
        <v>1.08053782702348E-3</v>
      </c>
      <c r="J321" s="1">
        <v>1.66738571844034E-4</v>
      </c>
      <c r="K321" s="1">
        <v>3.78653414173068E-3</v>
      </c>
      <c r="L321" s="7">
        <v>5.89835142102403E-5</v>
      </c>
      <c r="M321" s="1">
        <v>0</v>
      </c>
      <c r="N321" s="1">
        <v>1.6431116561781299E-3</v>
      </c>
      <c r="O321" s="1">
        <v>0</v>
      </c>
      <c r="P321" s="7">
        <v>9.7075082299045903E-5</v>
      </c>
      <c r="Q321" s="1">
        <v>5.4711838710003505E-4</v>
      </c>
      <c r="R321" s="1">
        <v>4.1886059460338401E-4</v>
      </c>
      <c r="S321" s="1">
        <v>0</v>
      </c>
      <c r="T321" s="1">
        <v>0</v>
      </c>
      <c r="U321" s="1">
        <v>0</v>
      </c>
      <c r="V321" s="1">
        <v>4.36586942239657E-4</v>
      </c>
      <c r="W321" s="1">
        <v>320</v>
      </c>
      <c r="X321" s="1" t="s">
        <v>1677</v>
      </c>
      <c r="Y321" s="1" t="s">
        <v>1674</v>
      </c>
      <c r="Z321" s="1" t="s">
        <v>2011</v>
      </c>
      <c r="AA321" s="1">
        <v>1.6431116561781299E-3</v>
      </c>
      <c r="AB321" s="1">
        <v>3.78653414173068E-3</v>
      </c>
      <c r="AC321" s="1">
        <v>2.1434224855525399E-3</v>
      </c>
      <c r="AD321" s="1">
        <v>2.4487597375924E-2</v>
      </c>
    </row>
    <row r="322" spans="1:30" x14ac:dyDescent="0.3">
      <c r="A322" s="1">
        <v>321</v>
      </c>
      <c r="B322" s="1" t="s">
        <v>1666</v>
      </c>
      <c r="C322" s="1">
        <v>8.8833726731854593E-3</v>
      </c>
      <c r="D322" s="7">
        <v>5.6944090531769597E-5</v>
      </c>
      <c r="E322" s="1">
        <v>3.6194413902553197E-4</v>
      </c>
      <c r="F322" s="1">
        <v>1.43511357043757E-3</v>
      </c>
      <c r="G322" s="1">
        <v>0</v>
      </c>
      <c r="H322" s="1">
        <v>7.31272315754386E-4</v>
      </c>
      <c r="I322" s="7">
        <v>2.6241867566731801E-5</v>
      </c>
      <c r="J322" s="1">
        <v>0</v>
      </c>
      <c r="K322" s="1">
        <v>1.53979939136935E-3</v>
      </c>
      <c r="L322" s="1">
        <v>0</v>
      </c>
      <c r="M322" s="1">
        <v>0</v>
      </c>
      <c r="N322" s="1">
        <v>0</v>
      </c>
      <c r="O322" s="1">
        <v>6.3342518230876104E-4</v>
      </c>
      <c r="P322" s="1">
        <v>5.3598767740036597E-4</v>
      </c>
      <c r="Q322" s="1">
        <v>1.8455999008234599E-4</v>
      </c>
      <c r="R322" s="1">
        <v>5.9835708579592298E-4</v>
      </c>
      <c r="S322" s="1">
        <v>1.1540066457206299E-3</v>
      </c>
      <c r="T322" s="1">
        <v>2.9572593067166001E-4</v>
      </c>
      <c r="U322" s="1">
        <v>0</v>
      </c>
      <c r="V322" s="1">
        <v>0</v>
      </c>
      <c r="W322" s="1">
        <v>321</v>
      </c>
      <c r="X322" s="1" t="s">
        <v>1666</v>
      </c>
      <c r="Y322" s="1" t="s">
        <v>1666</v>
      </c>
      <c r="Z322" s="1" t="s">
        <v>2012</v>
      </c>
      <c r="AA322" s="1">
        <v>8.8833726731854593E-3</v>
      </c>
      <c r="AB322" s="1">
        <v>8.8833726731854593E-3</v>
      </c>
      <c r="AC322" s="1">
        <v>0</v>
      </c>
      <c r="AD322" s="1">
        <v>3.1794607017019902E-2</v>
      </c>
    </row>
    <row r="323" spans="1:30" x14ac:dyDescent="0.3">
      <c r="A323" s="1">
        <v>322</v>
      </c>
      <c r="B323" s="1" t="s">
        <v>1674</v>
      </c>
      <c r="C323" s="1">
        <v>0</v>
      </c>
      <c r="D323" s="1">
        <v>9.19646030671851E-4</v>
      </c>
      <c r="E323" s="1">
        <v>0</v>
      </c>
      <c r="F323" s="7">
        <v>4.4147545209063202E-5</v>
      </c>
      <c r="G323" s="1">
        <v>1.3741730608269099E-3</v>
      </c>
      <c r="H323" s="1">
        <v>4.47347234301893E-4</v>
      </c>
      <c r="I323" s="1">
        <v>6.4146212635458302E-4</v>
      </c>
      <c r="J323" s="1">
        <v>5.1169367569366901E-4</v>
      </c>
      <c r="K323" s="1">
        <v>3.0401643436518502E-3</v>
      </c>
      <c r="L323" s="1">
        <v>1.5549257747825701E-3</v>
      </c>
      <c r="M323" s="1">
        <v>2.882404106795E-4</v>
      </c>
      <c r="N323" s="1">
        <v>1.32599135464016E-3</v>
      </c>
      <c r="O323" s="1">
        <v>3.9385509058658301E-3</v>
      </c>
      <c r="P323" s="1">
        <v>0</v>
      </c>
      <c r="Q323" s="1">
        <v>1.58837263620352E-3</v>
      </c>
      <c r="R323" s="1">
        <v>1.8786889623004E-2</v>
      </c>
      <c r="S323" s="1">
        <v>1.01077338687583E-2</v>
      </c>
      <c r="T323" s="1">
        <v>2.3113392116441499E-4</v>
      </c>
      <c r="U323" s="1">
        <v>0</v>
      </c>
      <c r="V323" s="1">
        <v>1.18548989611714E-2</v>
      </c>
      <c r="W323" s="1">
        <v>322</v>
      </c>
      <c r="X323" s="1" t="s">
        <v>1674</v>
      </c>
      <c r="Y323" s="1" t="s">
        <v>1681</v>
      </c>
      <c r="Z323" s="1" t="s">
        <v>2013</v>
      </c>
      <c r="AA323" s="1">
        <v>3.0401643436518502E-3</v>
      </c>
      <c r="AB323" s="1">
        <v>1.8786889623004E-2</v>
      </c>
      <c r="AC323" s="1">
        <v>1.5746725279352201E-2</v>
      </c>
      <c r="AD323" s="1">
        <v>9.1612964195114194E-2</v>
      </c>
    </row>
    <row r="324" spans="1:30" x14ac:dyDescent="0.3">
      <c r="A324" s="1">
        <v>323</v>
      </c>
      <c r="B324" s="1" t="s">
        <v>1675</v>
      </c>
      <c r="C324" s="1">
        <v>0</v>
      </c>
      <c r="D324" s="1">
        <v>0</v>
      </c>
      <c r="E324" s="1">
        <v>0</v>
      </c>
      <c r="F324" s="1">
        <v>0</v>
      </c>
      <c r="G324" s="1">
        <v>5.6961803815873697E-3</v>
      </c>
      <c r="H324" s="1">
        <v>0</v>
      </c>
      <c r="I324" s="1">
        <v>0</v>
      </c>
      <c r="J324" s="1">
        <v>1.90685808300219E-2</v>
      </c>
      <c r="K324" s="1">
        <v>0</v>
      </c>
      <c r="L324" s="1">
        <v>3.5550173540780897E-2</v>
      </c>
      <c r="M324" s="7">
        <v>6.09268408540478E-5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3.4750542834448401E-3</v>
      </c>
      <c r="U324" s="1">
        <v>3.00171353610831E-4</v>
      </c>
      <c r="V324" s="1">
        <v>6.7339475328107696E-4</v>
      </c>
      <c r="W324" s="1">
        <v>323</v>
      </c>
      <c r="X324" s="1" t="s">
        <v>1675</v>
      </c>
      <c r="Y324" s="1" t="s">
        <v>1675</v>
      </c>
      <c r="Z324" s="1" t="s">
        <v>2014</v>
      </c>
      <c r="AA324" s="1">
        <v>3.5550173540780897E-2</v>
      </c>
      <c r="AB324" s="1">
        <v>3.5550173540780897E-2</v>
      </c>
      <c r="AC324" s="1">
        <v>0</v>
      </c>
      <c r="AD324" s="1">
        <v>8.3848678477226005E-2</v>
      </c>
    </row>
    <row r="325" spans="1:30" x14ac:dyDescent="0.3">
      <c r="A325" s="1">
        <v>324</v>
      </c>
      <c r="B325" s="1" t="s">
        <v>1681</v>
      </c>
      <c r="C325" s="1">
        <v>1.7926923420324701E-3</v>
      </c>
      <c r="D325" s="1">
        <v>6.1028193811067102E-4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1.3402218800233099E-4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4.5309627644866603E-2</v>
      </c>
      <c r="S325" s="1">
        <v>0</v>
      </c>
      <c r="T325" s="1">
        <v>0</v>
      </c>
      <c r="U325" s="1">
        <v>0</v>
      </c>
      <c r="V325" s="1">
        <v>0</v>
      </c>
      <c r="W325" s="1">
        <v>324</v>
      </c>
      <c r="X325" s="1" t="s">
        <v>1681</v>
      </c>
      <c r="Y325" s="1" t="s">
        <v>1681</v>
      </c>
      <c r="Z325" s="1" t="s">
        <v>2015</v>
      </c>
      <c r="AA325" s="1">
        <v>4.5309627644866603E-2</v>
      </c>
      <c r="AB325" s="1">
        <v>4.5309627644866603E-2</v>
      </c>
      <c r="AC325" s="1">
        <v>0</v>
      </c>
      <c r="AD325" s="1">
        <v>5.2490645651568898E-2</v>
      </c>
    </row>
    <row r="326" spans="1:30" x14ac:dyDescent="0.3">
      <c r="A326" s="1">
        <v>325</v>
      </c>
      <c r="B326" s="1" t="s">
        <v>1666</v>
      </c>
      <c r="C326" s="1">
        <v>1.06759399408764E-2</v>
      </c>
      <c r="D326" s="1">
        <v>6.3323068654522001E-4</v>
      </c>
      <c r="E326" s="1">
        <v>4.5470933297067397E-3</v>
      </c>
      <c r="F326" s="1">
        <v>1.9184662156660599E-2</v>
      </c>
      <c r="G326" s="1">
        <v>2.5517888487632699E-3</v>
      </c>
      <c r="H326" s="1">
        <v>4.4124040804363E-4</v>
      </c>
      <c r="I326" s="1">
        <v>1.21563961862056E-4</v>
      </c>
      <c r="J326" s="1">
        <v>1.6676389962867199E-4</v>
      </c>
      <c r="K326" s="1">
        <v>6.61601538110527E-4</v>
      </c>
      <c r="L326" s="1">
        <v>5.2908248713740599E-4</v>
      </c>
      <c r="M326" s="1">
        <v>7.3494430216372705E-4</v>
      </c>
      <c r="N326" s="1">
        <v>6.9045923226170296E-4</v>
      </c>
      <c r="O326" s="1">
        <v>0</v>
      </c>
      <c r="P326" s="1">
        <v>9.1922975353148605E-3</v>
      </c>
      <c r="Q326" s="1">
        <v>1.56111113979141E-4</v>
      </c>
      <c r="R326" s="1">
        <v>2.3109237381831699E-3</v>
      </c>
      <c r="S326" s="1">
        <v>1.6184680442284699E-3</v>
      </c>
      <c r="T326" s="1">
        <v>1.3277055893245199E-3</v>
      </c>
      <c r="U326" s="1">
        <v>0</v>
      </c>
      <c r="V326" s="1">
        <v>4.3972022337006799E-4</v>
      </c>
      <c r="W326" s="1">
        <v>325</v>
      </c>
      <c r="X326" s="1" t="s">
        <v>1666</v>
      </c>
      <c r="Y326" s="1" t="s">
        <v>1669</v>
      </c>
      <c r="Z326" s="1" t="s">
        <v>2016</v>
      </c>
      <c r="AA326" s="1">
        <v>1.06759399408764E-2</v>
      </c>
      <c r="AB326" s="1">
        <v>1.9184662156660599E-2</v>
      </c>
      <c r="AC326" s="1">
        <v>8.5087222157842392E-3</v>
      </c>
      <c r="AD326" s="1">
        <v>9.1782302834925403E-2</v>
      </c>
    </row>
    <row r="327" spans="1:30" x14ac:dyDescent="0.3">
      <c r="A327" s="1">
        <v>326</v>
      </c>
      <c r="B327" s="1" t="s">
        <v>1681</v>
      </c>
      <c r="C327" s="1">
        <v>2.6381370103665001E-2</v>
      </c>
      <c r="D327" s="1">
        <v>1.04981541532886E-3</v>
      </c>
      <c r="E327" s="7">
        <v>2.2116062951148799E-6</v>
      </c>
      <c r="F327" s="1">
        <v>0</v>
      </c>
      <c r="G327" s="1">
        <v>0</v>
      </c>
      <c r="H327" s="1">
        <v>8.41795575540801E-4</v>
      </c>
      <c r="I327" s="1">
        <v>1.0647755910847801E-3</v>
      </c>
      <c r="J327" s="1">
        <v>5.7540610970829604E-4</v>
      </c>
      <c r="K327" s="1">
        <v>4.94584684835294E-4</v>
      </c>
      <c r="L327" s="1">
        <v>0</v>
      </c>
      <c r="M327" s="7">
        <v>7.5264381995507196E-5</v>
      </c>
      <c r="N327" s="1">
        <v>1.04462017030994E-3</v>
      </c>
      <c r="O327" s="1">
        <v>0</v>
      </c>
      <c r="P327" s="1">
        <v>3.6180668425008302E-4</v>
      </c>
      <c r="Q327" s="7">
        <v>2.07220505522209E-5</v>
      </c>
      <c r="R327" s="1">
        <v>2.25479787274524E-2</v>
      </c>
      <c r="S327" s="1">
        <v>6.1822955480074298E-4</v>
      </c>
      <c r="T327" s="1">
        <v>6.4224889325622701E-4</v>
      </c>
      <c r="U327" s="1">
        <v>0</v>
      </c>
      <c r="V327" s="1">
        <v>0</v>
      </c>
      <c r="W327" s="1">
        <v>326</v>
      </c>
      <c r="X327" s="1" t="s">
        <v>1681</v>
      </c>
      <c r="Y327" s="1" t="s">
        <v>1666</v>
      </c>
      <c r="Z327" s="1" t="s">
        <v>2017</v>
      </c>
      <c r="AA327" s="1">
        <v>2.25479787274524E-2</v>
      </c>
      <c r="AB327" s="1">
        <v>2.6381370103665001E-2</v>
      </c>
      <c r="AC327" s="1">
        <v>3.8333913762125201E-3</v>
      </c>
      <c r="AD327" s="1">
        <v>7.6843622301561207E-2</v>
      </c>
    </row>
    <row r="328" spans="1:30" x14ac:dyDescent="0.3">
      <c r="A328" s="1">
        <v>327</v>
      </c>
      <c r="B328" s="1" t="s">
        <v>1676</v>
      </c>
      <c r="C328" s="1">
        <v>0</v>
      </c>
      <c r="D328" s="1">
        <v>0</v>
      </c>
      <c r="E328" s="1">
        <v>0</v>
      </c>
      <c r="F328" s="1">
        <v>0</v>
      </c>
      <c r="G328" s="1">
        <v>5.7006052340714103E-4</v>
      </c>
      <c r="H328" s="1">
        <v>0</v>
      </c>
      <c r="I328" s="7">
        <v>2.71861271851064E-5</v>
      </c>
      <c r="J328" s="1">
        <v>0</v>
      </c>
      <c r="K328" s="1">
        <v>2.25031202571573E-2</v>
      </c>
      <c r="L328" s="1">
        <v>3.3982401137848498E-4</v>
      </c>
      <c r="M328" s="1">
        <v>3.4448771124727301E-2</v>
      </c>
      <c r="N328" s="1">
        <v>0</v>
      </c>
      <c r="O328" s="1">
        <v>0</v>
      </c>
      <c r="P328" s="1">
        <v>1.38841268071821E-3</v>
      </c>
      <c r="Q328" s="1">
        <v>3.89746128005383E-3</v>
      </c>
      <c r="R328" s="1">
        <v>0</v>
      </c>
      <c r="S328" s="1">
        <v>0</v>
      </c>
      <c r="T328" s="1">
        <v>0</v>
      </c>
      <c r="U328" s="1">
        <v>1.00282162458385E-4</v>
      </c>
      <c r="V328" s="1">
        <v>0</v>
      </c>
      <c r="W328" s="1">
        <v>327</v>
      </c>
      <c r="X328" s="1" t="s">
        <v>1676</v>
      </c>
      <c r="Y328" s="1" t="s">
        <v>1676</v>
      </c>
      <c r="Z328" s="1" t="s">
        <v>2018</v>
      </c>
      <c r="AA328" s="1">
        <v>3.4448771124727301E-2</v>
      </c>
      <c r="AB328" s="1">
        <v>3.4448771124727301E-2</v>
      </c>
      <c r="AC328" s="1">
        <v>0</v>
      </c>
      <c r="AD328" s="1">
        <v>8.0230785063941601E-2</v>
      </c>
    </row>
    <row r="329" spans="1:30" x14ac:dyDescent="0.3">
      <c r="A329" s="1">
        <v>328</v>
      </c>
      <c r="B329" s="1" t="s">
        <v>1673</v>
      </c>
      <c r="C329" s="1">
        <v>1.9994112204696699E-4</v>
      </c>
      <c r="D329" s="1">
        <v>6.8089604169600196E-4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1.47440217434171E-2</v>
      </c>
      <c r="K329" s="1">
        <v>1.15309937133327E-3</v>
      </c>
      <c r="L329" s="7">
        <v>7.3327217123948294E-5</v>
      </c>
      <c r="M329" s="1">
        <v>1.3527538578933899E-3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1.47551045145624E-4</v>
      </c>
      <c r="T329" s="1">
        <v>3.5907512132471703E-2</v>
      </c>
      <c r="U329" s="1">
        <v>0</v>
      </c>
      <c r="V329" s="1">
        <v>0</v>
      </c>
      <c r="W329" s="1">
        <v>328</v>
      </c>
      <c r="X329" s="1" t="s">
        <v>1673</v>
      </c>
      <c r="Y329" s="1" t="s">
        <v>1683</v>
      </c>
      <c r="Z329" s="1" t="s">
        <v>2019</v>
      </c>
      <c r="AA329" s="1">
        <v>1.47440217434171E-2</v>
      </c>
      <c r="AB329" s="1">
        <v>3.5907512132471703E-2</v>
      </c>
      <c r="AC329" s="1">
        <v>2.1163490389054501E-2</v>
      </c>
      <c r="AD329" s="1">
        <v>6.9110467347586899E-2</v>
      </c>
    </row>
    <row r="330" spans="1:30" x14ac:dyDescent="0.3">
      <c r="A330" s="1">
        <v>329</v>
      </c>
      <c r="B330" s="1" t="s">
        <v>1669</v>
      </c>
      <c r="C330" s="1">
        <v>8.3617493963704607E-3</v>
      </c>
      <c r="D330" s="7">
        <v>5.4508104267019498E-5</v>
      </c>
      <c r="E330" s="1">
        <v>4.6811954053565799E-3</v>
      </c>
      <c r="F330" s="1">
        <v>1.5769714027634701E-2</v>
      </c>
      <c r="G330" s="1">
        <v>0</v>
      </c>
      <c r="H330" s="1">
        <v>8.5900732872107701E-4</v>
      </c>
      <c r="I330" s="7">
        <v>4.0962883965160901E-5</v>
      </c>
      <c r="J330" s="1">
        <v>4.6094209903454699E-4</v>
      </c>
      <c r="K330" s="1">
        <v>1.7449347282187E-2</v>
      </c>
      <c r="L330" s="7">
        <v>3.83523961180778E-5</v>
      </c>
      <c r="M330" s="7">
        <v>3.7026579268375599E-6</v>
      </c>
      <c r="N330" s="1">
        <v>3.8969116527064599E-3</v>
      </c>
      <c r="O330" s="1">
        <v>0</v>
      </c>
      <c r="P330" s="1">
        <v>4.0159356614740101E-3</v>
      </c>
      <c r="Q330" s="1">
        <v>2.8665443446276098E-3</v>
      </c>
      <c r="R330" s="1">
        <v>1.66256177944449E-3</v>
      </c>
      <c r="S330" s="1">
        <v>4.4779865026073698E-4</v>
      </c>
      <c r="T330" s="1">
        <v>3.1315460360250799E-4</v>
      </c>
      <c r="U330" s="1">
        <v>0</v>
      </c>
      <c r="V330" s="1">
        <v>2.8135484275433999E-4</v>
      </c>
      <c r="W330" s="1">
        <v>329</v>
      </c>
      <c r="X330" s="1" t="s">
        <v>1669</v>
      </c>
      <c r="Y330" s="1" t="s">
        <v>1674</v>
      </c>
      <c r="Z330" s="1" t="s">
        <v>2020</v>
      </c>
      <c r="AA330" s="1">
        <v>1.5769714027634701E-2</v>
      </c>
      <c r="AB330" s="1">
        <v>1.7449347282187E-2</v>
      </c>
      <c r="AC330" s="1">
        <v>1.67963325455226E-3</v>
      </c>
      <c r="AD330" s="1">
        <v>9.7360236816933302E-2</v>
      </c>
    </row>
    <row r="331" spans="1:30" x14ac:dyDescent="0.3">
      <c r="A331" s="1">
        <v>330</v>
      </c>
      <c r="B331" s="1" t="s">
        <v>1680</v>
      </c>
      <c r="C331" s="1">
        <v>4.4319156239043499E-3</v>
      </c>
      <c r="D331" s="1">
        <v>0</v>
      </c>
      <c r="E331" s="1">
        <v>2.5161624906608498E-3</v>
      </c>
      <c r="F331" s="1">
        <v>2.6346112023952701E-3</v>
      </c>
      <c r="G331" s="7">
        <v>9.7509767320017507E-5</v>
      </c>
      <c r="H331" s="7">
        <v>2.7401220256665199E-5</v>
      </c>
      <c r="I331" s="1">
        <v>2.6328924021581501E-4</v>
      </c>
      <c r="J331" s="1">
        <v>3.74351745288481E-3</v>
      </c>
      <c r="K331" s="1">
        <v>1.3616428996166699E-2</v>
      </c>
      <c r="L331" s="1">
        <v>3.6472942551626902E-3</v>
      </c>
      <c r="M331" s="1">
        <v>8.9444852600738603E-4</v>
      </c>
      <c r="N331" s="7">
        <v>6.5600577084527797E-5</v>
      </c>
      <c r="O331" s="1">
        <v>0</v>
      </c>
      <c r="P331" s="1">
        <v>1.88273184655409E-3</v>
      </c>
      <c r="Q331" s="1">
        <v>1.5354749190105E-2</v>
      </c>
      <c r="R331" s="1">
        <v>6.8271592331584597E-3</v>
      </c>
      <c r="S331" s="1">
        <v>3.1893593237605098E-3</v>
      </c>
      <c r="T331" s="1">
        <v>3.1711330295278099E-3</v>
      </c>
      <c r="U331" s="1">
        <v>0</v>
      </c>
      <c r="V331" s="1">
        <v>0</v>
      </c>
      <c r="W331" s="1">
        <v>330</v>
      </c>
      <c r="X331" s="1" t="s">
        <v>1680</v>
      </c>
      <c r="Y331" s="1" t="s">
        <v>1680</v>
      </c>
      <c r="Z331" s="1" t="s">
        <v>2021</v>
      </c>
      <c r="AA331" s="1">
        <v>1.5354749190105E-2</v>
      </c>
      <c r="AB331" s="1">
        <v>1.5354749190105E-2</v>
      </c>
      <c r="AC331" s="1">
        <v>0</v>
      </c>
      <c r="AD331" s="1">
        <v>0.103965021545428</v>
      </c>
    </row>
    <row r="332" spans="1:30" x14ac:dyDescent="0.3">
      <c r="A332" s="1">
        <v>331</v>
      </c>
      <c r="B332" s="1" t="s">
        <v>1685</v>
      </c>
      <c r="C332" s="1">
        <v>0</v>
      </c>
      <c r="D332" s="1">
        <v>0</v>
      </c>
      <c r="E332" s="1">
        <v>0</v>
      </c>
      <c r="F332" s="1">
        <v>0</v>
      </c>
      <c r="G332" s="1">
        <v>4.3467456989613601E-3</v>
      </c>
      <c r="H332" s="1">
        <v>0</v>
      </c>
      <c r="I332" s="7">
        <v>9.8198864629957296E-5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1.75702914896434E-4</v>
      </c>
      <c r="V332" s="1">
        <v>4.50554921703301E-2</v>
      </c>
      <c r="W332" s="1">
        <v>331</v>
      </c>
      <c r="X332" s="1" t="s">
        <v>1685</v>
      </c>
      <c r="Y332" s="1" t="s">
        <v>1685</v>
      </c>
      <c r="Z332" s="1" t="s">
        <v>2022</v>
      </c>
      <c r="AA332" s="1">
        <v>4.50554921703301E-2</v>
      </c>
      <c r="AB332" s="1">
        <v>4.50554921703301E-2</v>
      </c>
      <c r="AC332" s="1">
        <v>0</v>
      </c>
      <c r="AD332" s="1">
        <v>5.53221154174501E-2</v>
      </c>
    </row>
    <row r="333" spans="1:30" x14ac:dyDescent="0.3">
      <c r="A333" s="1">
        <v>332</v>
      </c>
      <c r="B333" s="1" t="s">
        <v>1682</v>
      </c>
      <c r="C333" s="1">
        <v>1.40585588766473E-3</v>
      </c>
      <c r="D333" s="1">
        <v>5.7560812781747299E-4</v>
      </c>
      <c r="E333" s="1">
        <v>1.3664883739953801E-2</v>
      </c>
      <c r="F333" s="1">
        <v>2.70907908752454E-2</v>
      </c>
      <c r="G333" s="1">
        <v>0</v>
      </c>
      <c r="H333" s="1">
        <v>5.5207512548493805E-4</v>
      </c>
      <c r="I333" s="1">
        <v>6.8561235744767502E-4</v>
      </c>
      <c r="J333" s="1">
        <v>2.5012865679728899E-4</v>
      </c>
      <c r="K333" s="1">
        <v>3.47713156533833E-3</v>
      </c>
      <c r="L333" s="7">
        <v>9.6404527558967507E-5</v>
      </c>
      <c r="M333" s="1">
        <v>0</v>
      </c>
      <c r="N333" s="1">
        <v>1.08673905685135E-2</v>
      </c>
      <c r="O333" s="1">
        <v>0</v>
      </c>
      <c r="P333" s="1">
        <v>1.82396577495988E-3</v>
      </c>
      <c r="Q333" s="1">
        <v>8.4752527649304104E-4</v>
      </c>
      <c r="R333" s="1">
        <v>3.8950107915565002E-4</v>
      </c>
      <c r="S333" s="1">
        <v>6.5171829887064505E-4</v>
      </c>
      <c r="T333" s="1">
        <v>3.9928128621581399E-4</v>
      </c>
      <c r="U333" s="1">
        <v>1.21167435163742E-4</v>
      </c>
      <c r="V333" s="7">
        <v>9.3899088626861794E-5</v>
      </c>
      <c r="W333" s="1">
        <v>332</v>
      </c>
      <c r="X333" s="1" t="s">
        <v>1682</v>
      </c>
      <c r="Y333" s="1" t="s">
        <v>1669</v>
      </c>
      <c r="Z333" s="1" t="s">
        <v>2023</v>
      </c>
      <c r="AA333" s="1">
        <v>6.5171829887064505E-4</v>
      </c>
      <c r="AB333" s="1">
        <v>2.70907908752454E-2</v>
      </c>
      <c r="AC333" s="1">
        <v>2.6439072576374699E-2</v>
      </c>
      <c r="AD333" s="1">
        <v>9.3901256452485996E-2</v>
      </c>
    </row>
    <row r="334" spans="1:30" x14ac:dyDescent="0.3">
      <c r="A334" s="1">
        <v>333</v>
      </c>
      <c r="B334" s="1" t="s">
        <v>1679</v>
      </c>
      <c r="C334" s="1">
        <v>2.2616025698458699E-3</v>
      </c>
      <c r="D334" s="7">
        <v>2.9145152298521101E-5</v>
      </c>
      <c r="E334" s="1">
        <v>6.7743027947111704E-3</v>
      </c>
      <c r="F334" s="1">
        <v>1.1111941774137201E-2</v>
      </c>
      <c r="G334" s="1">
        <v>0</v>
      </c>
      <c r="H334" s="1">
        <v>0</v>
      </c>
      <c r="I334" s="1">
        <v>6.4387574492976698E-4</v>
      </c>
      <c r="J334" s="1">
        <v>5.01380831142372E-4</v>
      </c>
      <c r="K334" s="1">
        <v>1.6570948041630101E-2</v>
      </c>
      <c r="L334" s="1">
        <v>1.77603985864442E-3</v>
      </c>
      <c r="M334" s="1">
        <v>1.0303086383657001E-3</v>
      </c>
      <c r="N334" s="1">
        <v>1.55239662471018E-3</v>
      </c>
      <c r="O334" s="1">
        <v>0</v>
      </c>
      <c r="P334" s="1">
        <v>7.9895630135661498E-3</v>
      </c>
      <c r="Q334" s="1">
        <v>2.2972013870443198E-3</v>
      </c>
      <c r="R334" s="1">
        <v>3.9543529622195801E-4</v>
      </c>
      <c r="S334" s="1">
        <v>2.7560643151045999E-3</v>
      </c>
      <c r="T334" s="1">
        <v>7.5330766338050801E-4</v>
      </c>
      <c r="U334" s="1">
        <v>0</v>
      </c>
      <c r="V334" s="7">
        <v>5.3638694021988198E-5</v>
      </c>
      <c r="W334" s="1">
        <v>333</v>
      </c>
      <c r="X334" s="1" t="s">
        <v>1679</v>
      </c>
      <c r="Y334" s="1" t="s">
        <v>1674</v>
      </c>
      <c r="Z334" s="1" t="s">
        <v>2024</v>
      </c>
      <c r="AA334" s="1">
        <v>7.9895630135661498E-3</v>
      </c>
      <c r="AB334" s="1">
        <v>1.6570948041630101E-2</v>
      </c>
      <c r="AC334" s="1">
        <v>8.5813850280639491E-3</v>
      </c>
      <c r="AD334" s="1">
        <v>9.3669123465402099E-2</v>
      </c>
    </row>
    <row r="335" spans="1:30" x14ac:dyDescent="0.3">
      <c r="A335" s="1">
        <v>334</v>
      </c>
      <c r="B335" s="1" t="s">
        <v>1672</v>
      </c>
      <c r="C335" s="1">
        <v>0</v>
      </c>
      <c r="D335" s="1">
        <v>0</v>
      </c>
      <c r="E335" s="1">
        <v>0</v>
      </c>
      <c r="F335" s="1">
        <v>0</v>
      </c>
      <c r="G335" s="1">
        <v>5.9132291272060702E-4</v>
      </c>
      <c r="H335" s="1">
        <v>0</v>
      </c>
      <c r="I335" s="1">
        <v>5.7376753244100798E-2</v>
      </c>
      <c r="J335" s="1">
        <v>0</v>
      </c>
      <c r="K335" s="1">
        <v>0</v>
      </c>
      <c r="L335" s="1">
        <v>0</v>
      </c>
      <c r="M335" s="1">
        <v>0</v>
      </c>
      <c r="N335" s="1">
        <v>1.01597101715875E-3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4.4543839241294302E-3</v>
      </c>
      <c r="W335" s="1">
        <v>334</v>
      </c>
      <c r="X335" s="1" t="s">
        <v>1672</v>
      </c>
      <c r="Y335" s="1" t="s">
        <v>1672</v>
      </c>
      <c r="Z335" s="1" t="s">
        <v>2025</v>
      </c>
      <c r="AA335" s="1">
        <v>5.7376753244100798E-2</v>
      </c>
      <c r="AB335" s="1">
        <v>5.7376753244100798E-2</v>
      </c>
      <c r="AC335" s="1">
        <v>0</v>
      </c>
      <c r="AD335" s="1">
        <v>6.6595480999262005E-2</v>
      </c>
    </row>
    <row r="336" spans="1:30" x14ac:dyDescent="0.3">
      <c r="A336" s="1">
        <v>335</v>
      </c>
      <c r="B336" s="1" t="s">
        <v>1679</v>
      </c>
      <c r="C336" s="1">
        <v>1.77592215516462E-3</v>
      </c>
      <c r="D336" s="1">
        <v>2.1915698484106601E-4</v>
      </c>
      <c r="E336" s="1">
        <v>4.6387731894551601E-4</v>
      </c>
      <c r="F336" s="1">
        <v>1.4204434199927699E-3</v>
      </c>
      <c r="G336" s="1">
        <v>0</v>
      </c>
      <c r="H336" s="1">
        <v>4.2448207640619802E-3</v>
      </c>
      <c r="I336" s="1">
        <v>7.07362975468772E-3</v>
      </c>
      <c r="J336" s="1">
        <v>0</v>
      </c>
      <c r="K336" s="1">
        <v>2.67722314351246E-2</v>
      </c>
      <c r="L336" s="1">
        <v>0</v>
      </c>
      <c r="M336" s="1">
        <v>5.93738410348316E-4</v>
      </c>
      <c r="N336" s="1">
        <v>8.42529896043947E-4</v>
      </c>
      <c r="O336" s="1">
        <v>0</v>
      </c>
      <c r="P336" s="1">
        <v>5.5664911087995603E-3</v>
      </c>
      <c r="Q336" s="1">
        <v>4.5656693095130303E-3</v>
      </c>
      <c r="R336" s="1">
        <v>1.13553818588125E-3</v>
      </c>
      <c r="S336" s="1">
        <v>0</v>
      </c>
      <c r="T336" s="1">
        <v>0</v>
      </c>
      <c r="U336" s="1">
        <v>0</v>
      </c>
      <c r="V336" s="7">
        <v>3.0926747829488799E-5</v>
      </c>
      <c r="W336" s="1">
        <v>335</v>
      </c>
      <c r="X336" s="1" t="s">
        <v>1679</v>
      </c>
      <c r="Y336" s="1" t="s">
        <v>1674</v>
      </c>
      <c r="Z336" s="1" t="s">
        <v>2026</v>
      </c>
      <c r="AA336" s="1">
        <v>5.5664911087995603E-3</v>
      </c>
      <c r="AB336" s="1">
        <v>2.67722314351246E-2</v>
      </c>
      <c r="AC336" s="1">
        <v>2.1205740326324999E-2</v>
      </c>
      <c r="AD336" s="1">
        <v>8.4453820089575998E-2</v>
      </c>
    </row>
    <row r="337" spans="1:30" x14ac:dyDescent="0.3">
      <c r="A337" s="1">
        <v>336</v>
      </c>
      <c r="B337" s="1" t="s">
        <v>1677</v>
      </c>
      <c r="C337" s="1">
        <v>4.3573907012865003E-3</v>
      </c>
      <c r="D337" s="1">
        <v>4.6452234831630802E-4</v>
      </c>
      <c r="E337" s="1">
        <v>4.23998886407704E-3</v>
      </c>
      <c r="F337" s="1">
        <v>1.6908778677540599E-2</v>
      </c>
      <c r="G337" s="1">
        <v>0</v>
      </c>
      <c r="H337" s="1">
        <v>8.2252043273252904E-4</v>
      </c>
      <c r="I337" s="1">
        <v>1.16193074210324E-3</v>
      </c>
      <c r="J337" s="7">
        <v>8.1792063040177698E-5</v>
      </c>
      <c r="K337" s="1">
        <v>1.51999891812488E-2</v>
      </c>
      <c r="L337" s="1">
        <v>5.6764507512593496E-4</v>
      </c>
      <c r="M337" s="7">
        <v>6.1661615510231899E-5</v>
      </c>
      <c r="N337" s="1">
        <v>7.70723248807644E-3</v>
      </c>
      <c r="O337" s="1">
        <v>0</v>
      </c>
      <c r="P337" s="1">
        <v>5.7661554607139004E-3</v>
      </c>
      <c r="Q337" s="1">
        <v>5.5707116199185096E-3</v>
      </c>
      <c r="R337" s="1">
        <v>3.3508316076971299E-3</v>
      </c>
      <c r="S337" s="1">
        <v>7.5708684122875801E-4</v>
      </c>
      <c r="T337" s="1">
        <v>9.3506647985243298E-4</v>
      </c>
      <c r="U337" s="1">
        <v>0</v>
      </c>
      <c r="V337" s="1">
        <v>4.7285436043910801E-4</v>
      </c>
      <c r="W337" s="1">
        <v>336</v>
      </c>
      <c r="X337" s="1" t="s">
        <v>1677</v>
      </c>
      <c r="Y337" s="1" t="s">
        <v>1669</v>
      </c>
      <c r="Z337" s="1" t="s">
        <v>2027</v>
      </c>
      <c r="AA337" s="1">
        <v>7.70723248807644E-3</v>
      </c>
      <c r="AB337" s="1">
        <v>1.6908778677540599E-2</v>
      </c>
      <c r="AC337" s="1">
        <v>9.2015461894642409E-3</v>
      </c>
      <c r="AD337" s="1">
        <v>0.111211723796013</v>
      </c>
    </row>
    <row r="338" spans="1:30" x14ac:dyDescent="0.3">
      <c r="A338" s="1">
        <v>337</v>
      </c>
      <c r="B338" s="1" t="s">
        <v>1668</v>
      </c>
      <c r="C338" s="1">
        <v>0</v>
      </c>
      <c r="D338" s="1">
        <v>0</v>
      </c>
      <c r="E338" s="1">
        <v>4.2851106625206997E-2</v>
      </c>
      <c r="F338" s="1">
        <v>1.4404605232114999E-3</v>
      </c>
      <c r="G338" s="1">
        <v>0</v>
      </c>
      <c r="H338" s="1">
        <v>0</v>
      </c>
      <c r="I338" s="1">
        <v>4.6640111212766502E-3</v>
      </c>
      <c r="J338" s="1">
        <v>0</v>
      </c>
      <c r="K338" s="1">
        <v>0</v>
      </c>
      <c r="L338" s="1">
        <v>0</v>
      </c>
      <c r="M338" s="1">
        <v>0</v>
      </c>
      <c r="N338" s="1">
        <v>4.0949794587480598E-3</v>
      </c>
      <c r="O338" s="1">
        <v>0</v>
      </c>
      <c r="P338" s="1">
        <v>5.63229133807758E-3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7">
        <v>1.0722890834763E-5</v>
      </c>
      <c r="W338" s="1">
        <v>337</v>
      </c>
      <c r="X338" s="1" t="s">
        <v>1668</v>
      </c>
      <c r="Y338" s="1" t="s">
        <v>1668</v>
      </c>
      <c r="Z338" s="1" t="s">
        <v>2028</v>
      </c>
      <c r="AA338" s="1">
        <v>4.2851106625206997E-2</v>
      </c>
      <c r="AB338" s="1">
        <v>4.2851106625206997E-2</v>
      </c>
      <c r="AC338" s="1">
        <v>0</v>
      </c>
      <c r="AD338" s="1">
        <v>7.38551800618788E-2</v>
      </c>
    </row>
    <row r="339" spans="1:30" x14ac:dyDescent="0.3">
      <c r="A339" s="1">
        <v>338</v>
      </c>
      <c r="B339" s="1" t="s">
        <v>1675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2.60196981300696E-4</v>
      </c>
      <c r="K339" s="1">
        <v>3.7512260879367398E-4</v>
      </c>
      <c r="L339" s="1">
        <v>5.0852591954462303E-2</v>
      </c>
      <c r="M339" s="1">
        <v>0</v>
      </c>
      <c r="N339" s="1">
        <v>0</v>
      </c>
      <c r="O339" s="1">
        <v>0</v>
      </c>
      <c r="P339" s="1">
        <v>0</v>
      </c>
      <c r="Q339" s="1">
        <v>1.44639988103437E-4</v>
      </c>
      <c r="R339" s="1">
        <v>0</v>
      </c>
      <c r="S339" s="1">
        <v>0</v>
      </c>
      <c r="T339" s="7">
        <v>3.5078163031292803E-5</v>
      </c>
      <c r="U339" s="1">
        <v>1.73060988091094E-3</v>
      </c>
      <c r="V339" s="1">
        <v>5.1713308421678396E-4</v>
      </c>
      <c r="W339" s="1">
        <v>338</v>
      </c>
      <c r="X339" s="1" t="s">
        <v>1675</v>
      </c>
      <c r="Y339" s="1" t="s">
        <v>1675</v>
      </c>
      <c r="Z339" s="1" t="s">
        <v>2029</v>
      </c>
      <c r="AA339" s="1">
        <v>5.0852591954462303E-2</v>
      </c>
      <c r="AB339" s="1">
        <v>5.0852591954462303E-2</v>
      </c>
      <c r="AC339" s="1">
        <v>0</v>
      </c>
      <c r="AD339" s="1">
        <v>5.7797220461115698E-2</v>
      </c>
    </row>
    <row r="340" spans="1:30" x14ac:dyDescent="0.3">
      <c r="A340" s="1">
        <v>339</v>
      </c>
      <c r="B340" s="1" t="s">
        <v>1674</v>
      </c>
      <c r="C340" s="1">
        <v>6.7028129174005998E-3</v>
      </c>
      <c r="D340" s="1">
        <v>6.2754407938547102E-4</v>
      </c>
      <c r="E340" s="1">
        <v>3.7523103020146499E-3</v>
      </c>
      <c r="F340" s="1">
        <v>5.8395134273616601E-3</v>
      </c>
      <c r="G340" s="1">
        <v>0</v>
      </c>
      <c r="H340" s="1">
        <v>1.12480067165963E-4</v>
      </c>
      <c r="I340" s="1">
        <v>2.8744731275028902E-4</v>
      </c>
      <c r="J340" s="1">
        <v>1.78825999100345E-3</v>
      </c>
      <c r="K340" s="1">
        <v>2.3742452594677398E-2</v>
      </c>
      <c r="L340" s="1">
        <v>3.4603770351919699E-4</v>
      </c>
      <c r="M340" s="1">
        <v>5.1629418782199801E-4</v>
      </c>
      <c r="N340" s="1">
        <v>6.3802353656365704E-4</v>
      </c>
      <c r="O340" s="1">
        <v>0</v>
      </c>
      <c r="P340" s="1">
        <v>3.6352281920885398E-3</v>
      </c>
      <c r="Q340" s="1">
        <v>5.1581767974537996E-3</v>
      </c>
      <c r="R340" s="1">
        <v>9.4542211108955803E-4</v>
      </c>
      <c r="S340" s="1">
        <v>1.0162677011517701E-3</v>
      </c>
      <c r="T340" s="1">
        <v>1.6891473332196301E-3</v>
      </c>
      <c r="U340" s="1">
        <v>0</v>
      </c>
      <c r="V340" s="1">
        <v>0</v>
      </c>
      <c r="W340" s="1">
        <v>339</v>
      </c>
      <c r="X340" s="1" t="s">
        <v>1674</v>
      </c>
      <c r="Y340" s="1" t="s">
        <v>1674</v>
      </c>
      <c r="Z340" s="1" t="s">
        <v>2030</v>
      </c>
      <c r="AA340" s="1">
        <v>2.3742452594677398E-2</v>
      </c>
      <c r="AB340" s="1">
        <v>2.3742452594677398E-2</v>
      </c>
      <c r="AC340" s="1">
        <v>0</v>
      </c>
      <c r="AD340" s="1">
        <v>9.2122499039481595E-2</v>
      </c>
    </row>
    <row r="341" spans="1:30" x14ac:dyDescent="0.3">
      <c r="A341" s="1">
        <v>340</v>
      </c>
      <c r="B341" s="1" t="s">
        <v>1675</v>
      </c>
      <c r="C341" s="1">
        <v>3.0709728089406401E-3</v>
      </c>
      <c r="D341" s="1">
        <v>0</v>
      </c>
      <c r="E341" s="1">
        <v>2.80599983555095E-3</v>
      </c>
      <c r="F341" s="1">
        <v>3.3103549374237798E-3</v>
      </c>
      <c r="G341" s="1">
        <v>5.6210579635424603E-4</v>
      </c>
      <c r="H341" s="1">
        <v>1.53167262482177E-4</v>
      </c>
      <c r="I341" s="1">
        <v>7.3525942067465997E-4</v>
      </c>
      <c r="J341" s="1">
        <v>6.1984698387813801E-3</v>
      </c>
      <c r="K341" s="1">
        <v>7.8713212851077696E-3</v>
      </c>
      <c r="L341" s="1">
        <v>2.1616232544504801E-2</v>
      </c>
      <c r="M341" s="1">
        <v>3.4873737097544698E-3</v>
      </c>
      <c r="N341" s="1">
        <v>2.33798741290714E-3</v>
      </c>
      <c r="O341" s="1">
        <v>0</v>
      </c>
      <c r="P341" s="1">
        <v>3.42124648197331E-3</v>
      </c>
      <c r="Q341" s="1">
        <v>2.5327795201244502E-3</v>
      </c>
      <c r="R341" s="1">
        <v>1.08000171659185E-3</v>
      </c>
      <c r="S341" s="1">
        <v>3.75842215305143E-3</v>
      </c>
      <c r="T341" s="1">
        <v>1.2440004325934399E-3</v>
      </c>
      <c r="U341" s="1">
        <v>7.2665081188025196E-4</v>
      </c>
      <c r="V341" s="1">
        <v>3.0140553089237098E-3</v>
      </c>
      <c r="W341" s="1">
        <v>340</v>
      </c>
      <c r="X341" s="1" t="s">
        <v>1675</v>
      </c>
      <c r="Y341" s="1" t="s">
        <v>1675</v>
      </c>
      <c r="Z341" s="1" t="s">
        <v>2031</v>
      </c>
      <c r="AA341" s="1">
        <v>2.1616232544504801E-2</v>
      </c>
      <c r="AB341" s="1">
        <v>2.1616232544504801E-2</v>
      </c>
      <c r="AC341" s="1">
        <v>0</v>
      </c>
      <c r="AD341" s="1">
        <v>0.11497701644431001</v>
      </c>
    </row>
    <row r="342" spans="1:30" x14ac:dyDescent="0.3">
      <c r="A342" s="1">
        <v>341</v>
      </c>
      <c r="B342" s="1" t="s">
        <v>1670</v>
      </c>
      <c r="C342" s="1">
        <v>0</v>
      </c>
      <c r="D342" s="1">
        <v>0</v>
      </c>
      <c r="E342" s="1">
        <v>0</v>
      </c>
      <c r="F342" s="1">
        <v>0</v>
      </c>
      <c r="G342" s="1">
        <v>4.8278114861715201E-3</v>
      </c>
      <c r="H342" s="1">
        <v>0</v>
      </c>
      <c r="I342" s="1">
        <v>0</v>
      </c>
      <c r="J342" s="1">
        <v>1.8253050927888299E-3</v>
      </c>
      <c r="K342" s="1">
        <v>0</v>
      </c>
      <c r="L342" s="1">
        <v>3.3203288565000301E-2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7">
        <v>4.225096336047E-5</v>
      </c>
      <c r="T342" s="1">
        <v>7.6866692683436196E-4</v>
      </c>
      <c r="U342" s="1">
        <v>0</v>
      </c>
      <c r="V342" s="1">
        <v>2.6290932555388001E-3</v>
      </c>
      <c r="W342" s="1">
        <v>341</v>
      </c>
      <c r="X342" s="1" t="s">
        <v>1670</v>
      </c>
      <c r="Y342" s="1" t="s">
        <v>1675</v>
      </c>
      <c r="Z342" s="1" t="s">
        <v>2032</v>
      </c>
      <c r="AA342" s="1">
        <v>4.8278114861715201E-3</v>
      </c>
      <c r="AB342" s="1">
        <v>3.3203288565000301E-2</v>
      </c>
      <c r="AC342" s="1">
        <v>2.83754770788287E-2</v>
      </c>
      <c r="AD342" s="1">
        <v>5.7373911034037099E-2</v>
      </c>
    </row>
    <row r="343" spans="1:30" x14ac:dyDescent="0.3">
      <c r="A343" s="1">
        <v>342</v>
      </c>
      <c r="B343" s="1" t="s">
        <v>1674</v>
      </c>
      <c r="C343" s="1">
        <v>0</v>
      </c>
      <c r="D343" s="1">
        <v>0</v>
      </c>
      <c r="E343" s="7">
        <v>6.6161220226087101E-5</v>
      </c>
      <c r="F343" s="1">
        <v>0</v>
      </c>
      <c r="G343" s="1">
        <v>0</v>
      </c>
      <c r="H343" s="1">
        <v>0</v>
      </c>
      <c r="I343" s="1">
        <v>4.68278245146864E-4</v>
      </c>
      <c r="J343" s="1">
        <v>0</v>
      </c>
      <c r="K343" s="1">
        <v>5.10591892644763E-2</v>
      </c>
      <c r="L343" s="1">
        <v>0</v>
      </c>
      <c r="M343" s="1">
        <v>6.3883855271685403E-4</v>
      </c>
      <c r="N343" s="1">
        <v>2.6619723942343699E-4</v>
      </c>
      <c r="O343" s="1">
        <v>0</v>
      </c>
      <c r="P343" s="1">
        <v>3.1682048292044202E-4</v>
      </c>
      <c r="Q343" s="1">
        <v>1.6466930920515899E-3</v>
      </c>
      <c r="R343" s="1">
        <v>0</v>
      </c>
      <c r="S343" s="1">
        <v>4.7415211178936898E-4</v>
      </c>
      <c r="T343" s="1">
        <v>0</v>
      </c>
      <c r="U343" s="1">
        <v>0</v>
      </c>
      <c r="V343" s="1">
        <v>0</v>
      </c>
      <c r="W343" s="1">
        <v>342</v>
      </c>
      <c r="X343" s="1" t="s">
        <v>1674</v>
      </c>
      <c r="Y343" s="1" t="s">
        <v>1674</v>
      </c>
      <c r="Z343" s="1" t="s">
        <v>2033</v>
      </c>
      <c r="AA343" s="1">
        <v>5.10591892644763E-2</v>
      </c>
      <c r="AB343" s="1">
        <v>5.10591892644763E-2</v>
      </c>
      <c r="AC343" s="1">
        <v>0</v>
      </c>
      <c r="AD343" s="1">
        <v>5.9999310497800697E-2</v>
      </c>
    </row>
    <row r="344" spans="1:30" x14ac:dyDescent="0.3">
      <c r="A344" s="1">
        <v>343</v>
      </c>
      <c r="B344" s="1" t="s">
        <v>1674</v>
      </c>
      <c r="C344" s="1">
        <v>6.3399195079178097E-3</v>
      </c>
      <c r="D344" s="7">
        <v>1.14407698343057E-5</v>
      </c>
      <c r="E344" s="1">
        <v>5.4896082027700004E-3</v>
      </c>
      <c r="F344" s="1">
        <v>5.7278333126852604E-3</v>
      </c>
      <c r="G344" s="7">
        <v>8.4048604321012495E-5</v>
      </c>
      <c r="H344" s="1">
        <v>1.84230926439179E-3</v>
      </c>
      <c r="I344" s="1">
        <v>5.9764530700755799E-4</v>
      </c>
      <c r="J344" s="1">
        <v>3.33321008063777E-4</v>
      </c>
      <c r="K344" s="1">
        <v>1.20301594058357E-2</v>
      </c>
      <c r="L344" s="1">
        <v>6.3343214817129497E-4</v>
      </c>
      <c r="M344" s="7">
        <v>7.2284798580811099E-5</v>
      </c>
      <c r="N344" s="1">
        <v>2.3674807675772998E-3</v>
      </c>
      <c r="O344" s="1">
        <v>0</v>
      </c>
      <c r="P344" s="1">
        <v>3.8758999887147402E-3</v>
      </c>
      <c r="Q344" s="1">
        <v>5.0699290568737504E-3</v>
      </c>
      <c r="R344" s="1">
        <v>6.6009347338417497E-3</v>
      </c>
      <c r="S344" s="1">
        <v>2.0467799434345998E-3</v>
      </c>
      <c r="T344" s="1">
        <v>3.1204968454146502E-4</v>
      </c>
      <c r="U344" s="1">
        <v>0</v>
      </c>
      <c r="V344" s="1">
        <v>4.0051449134795901E-3</v>
      </c>
      <c r="W344" s="1">
        <v>343</v>
      </c>
      <c r="X344" s="1" t="s">
        <v>1674</v>
      </c>
      <c r="Y344" s="1" t="s">
        <v>1674</v>
      </c>
      <c r="Z344" s="1" t="s">
        <v>2034</v>
      </c>
      <c r="AA344" s="1">
        <v>1.20301594058357E-2</v>
      </c>
      <c r="AB344" s="1">
        <v>1.20301594058357E-2</v>
      </c>
      <c r="AC344" s="1">
        <v>0</v>
      </c>
      <c r="AD344" s="1">
        <v>0.10062734967152601</v>
      </c>
    </row>
    <row r="345" spans="1:30" x14ac:dyDescent="0.3">
      <c r="A345" s="1">
        <v>344</v>
      </c>
      <c r="B345" s="1" t="s">
        <v>1685</v>
      </c>
      <c r="C345" s="1">
        <v>1.1961965426699199E-3</v>
      </c>
      <c r="D345" s="1">
        <v>1.7524955437349499E-4</v>
      </c>
      <c r="E345" s="1">
        <v>0</v>
      </c>
      <c r="F345" s="1">
        <v>1.0372161319562999E-3</v>
      </c>
      <c r="G345" s="1">
        <v>1.43027181398369E-2</v>
      </c>
      <c r="H345" s="1">
        <v>0</v>
      </c>
      <c r="I345" s="1">
        <v>1.4032672477395699E-4</v>
      </c>
      <c r="J345" s="1">
        <v>6.5772342487020801E-3</v>
      </c>
      <c r="K345" s="1">
        <v>0</v>
      </c>
      <c r="L345" s="1">
        <v>1.6119127440952102E-2</v>
      </c>
      <c r="M345" s="1">
        <v>1.38354501748119E-3</v>
      </c>
      <c r="N345" s="1">
        <v>7.3458428645749101E-4</v>
      </c>
      <c r="O345" s="1">
        <v>0</v>
      </c>
      <c r="P345" s="1">
        <v>4.5445028685514002E-4</v>
      </c>
      <c r="Q345" s="1">
        <v>0</v>
      </c>
      <c r="R345" s="1">
        <v>1.18003111833755E-4</v>
      </c>
      <c r="S345" s="1">
        <v>2.5435206597905897E-4</v>
      </c>
      <c r="T345" s="1">
        <v>9.4836954454665494E-3</v>
      </c>
      <c r="U345" s="7">
        <v>3.8555569238099602E-5</v>
      </c>
      <c r="V345" s="1">
        <v>9.0390692439899899E-3</v>
      </c>
      <c r="W345" s="1">
        <v>344</v>
      </c>
      <c r="X345" s="1" t="s">
        <v>1685</v>
      </c>
      <c r="Y345" s="1" t="s">
        <v>1675</v>
      </c>
      <c r="Z345" s="1" t="s">
        <v>2035</v>
      </c>
      <c r="AA345" s="1">
        <v>9.0390692439899899E-3</v>
      </c>
      <c r="AB345" s="1">
        <v>1.6119127440952102E-2</v>
      </c>
      <c r="AC345" s="1">
        <v>7.08005819696213E-3</v>
      </c>
      <c r="AD345" s="1">
        <v>9.5620175133711197E-2</v>
      </c>
    </row>
    <row r="346" spans="1:30" x14ac:dyDescent="0.3">
      <c r="A346" s="1">
        <v>345</v>
      </c>
      <c r="B346" s="1" t="s">
        <v>1683</v>
      </c>
      <c r="C346" s="1">
        <v>2.7894839151339401E-3</v>
      </c>
      <c r="D346" s="1">
        <v>1.2645966212276999E-3</v>
      </c>
      <c r="E346" s="1">
        <v>0</v>
      </c>
      <c r="F346" s="1">
        <v>8.0159006735618002E-4</v>
      </c>
      <c r="G346" s="1">
        <v>2.8529750396997702E-3</v>
      </c>
      <c r="H346" s="7">
        <v>7.0242494694502006E-5</v>
      </c>
      <c r="I346" s="1">
        <v>0</v>
      </c>
      <c r="J346" s="1">
        <v>1.44604605833421E-2</v>
      </c>
      <c r="K346" s="1">
        <v>1.3329619157164999E-4</v>
      </c>
      <c r="L346" s="1">
        <v>7.9893288874607199E-3</v>
      </c>
      <c r="M346" s="1">
        <v>1.05053844334627E-3</v>
      </c>
      <c r="N346" s="1">
        <v>0</v>
      </c>
      <c r="O346" s="1">
        <v>0</v>
      </c>
      <c r="P346" s="1">
        <v>0</v>
      </c>
      <c r="Q346" s="1">
        <v>2.0137887533403002E-3</v>
      </c>
      <c r="R346" s="1">
        <v>3.48335452433904E-4</v>
      </c>
      <c r="S346" s="1">
        <v>7.60553147750113E-4</v>
      </c>
      <c r="T346" s="1">
        <v>1.40476674386822E-2</v>
      </c>
      <c r="U346" s="1">
        <v>1.29109531818019E-3</v>
      </c>
      <c r="V346" s="1">
        <v>2.0971498477640599E-3</v>
      </c>
      <c r="W346" s="1">
        <v>345</v>
      </c>
      <c r="X346" s="1" t="s">
        <v>1683</v>
      </c>
      <c r="Y346" s="1" t="s">
        <v>1673</v>
      </c>
      <c r="Z346" s="1" t="s">
        <v>2036</v>
      </c>
      <c r="AA346" s="1">
        <v>1.40476674386822E-2</v>
      </c>
      <c r="AB346" s="1">
        <v>1.44604605833421E-2</v>
      </c>
      <c r="AC346" s="1">
        <v>4.1279314465984899E-4</v>
      </c>
      <c r="AD346" s="1">
        <v>8.6244281415087998E-2</v>
      </c>
    </row>
    <row r="347" spans="1:30" x14ac:dyDescent="0.3">
      <c r="A347" s="1">
        <v>346</v>
      </c>
      <c r="B347" s="1" t="s">
        <v>1680</v>
      </c>
      <c r="C347" s="1">
        <v>2.18430463685857E-3</v>
      </c>
      <c r="D347" s="1">
        <v>0</v>
      </c>
      <c r="E347" s="1">
        <v>2.5449590728535299E-3</v>
      </c>
      <c r="F347" s="1">
        <v>2.5985553865162199E-3</v>
      </c>
      <c r="G347" s="1">
        <v>0</v>
      </c>
      <c r="H347" s="1">
        <v>6.3311317458442605E-4</v>
      </c>
      <c r="I347" s="1">
        <v>1.07866467558407E-3</v>
      </c>
      <c r="J347" s="1">
        <v>3.2413900710539899E-4</v>
      </c>
      <c r="K347" s="1">
        <v>2.4075233799804498E-2</v>
      </c>
      <c r="L347" s="1">
        <v>2.1372364854777199E-3</v>
      </c>
      <c r="M347" s="1">
        <v>1.7869305494279999E-4</v>
      </c>
      <c r="N347" s="1">
        <v>1.4239696253857501E-3</v>
      </c>
      <c r="O347" s="7">
        <v>8.5223822774505598E-5</v>
      </c>
      <c r="P347" s="1">
        <v>1.01663830776902E-4</v>
      </c>
      <c r="Q347" s="1">
        <v>1.79445071040805E-2</v>
      </c>
      <c r="R347" s="1">
        <v>6.2792014955996296E-4</v>
      </c>
      <c r="S347" s="1">
        <v>9.2685384305671499E-4</v>
      </c>
      <c r="T347" s="1">
        <v>0</v>
      </c>
      <c r="U347" s="1">
        <v>0</v>
      </c>
      <c r="V347" s="1">
        <v>6.8992604885084903E-4</v>
      </c>
      <c r="W347" s="1">
        <v>346</v>
      </c>
      <c r="X347" s="1" t="s">
        <v>1680</v>
      </c>
      <c r="Y347" s="1" t="s">
        <v>1674</v>
      </c>
      <c r="Z347" s="1" t="s">
        <v>2037</v>
      </c>
      <c r="AA347" s="1">
        <v>1.79445071040805E-2</v>
      </c>
      <c r="AB347" s="1">
        <v>2.4075233799804498E-2</v>
      </c>
      <c r="AC347" s="1">
        <v>6.1307266957240196E-3</v>
      </c>
      <c r="AD347" s="1">
        <v>8.7600151986624505E-2</v>
      </c>
    </row>
    <row r="348" spans="1:30" x14ac:dyDescent="0.3">
      <c r="A348" s="1">
        <v>347</v>
      </c>
      <c r="B348" s="1" t="s">
        <v>1669</v>
      </c>
      <c r="C348" s="1">
        <v>2.6220934684608702E-3</v>
      </c>
      <c r="D348" s="7">
        <v>3.9615104723759598E-5</v>
      </c>
      <c r="E348" s="1">
        <v>3.4113164745815201E-3</v>
      </c>
      <c r="F348" s="1">
        <v>1.1589207480911599E-2</v>
      </c>
      <c r="G348" s="1">
        <v>0</v>
      </c>
      <c r="H348" s="1">
        <v>5.85326174842823E-4</v>
      </c>
      <c r="I348" s="1">
        <v>7.2242235929291596E-4</v>
      </c>
      <c r="J348" s="1">
        <v>9.2666022282201599E-4</v>
      </c>
      <c r="K348" s="1">
        <v>1.4370392920907299E-2</v>
      </c>
      <c r="L348" s="1">
        <v>2.3051190973046101E-3</v>
      </c>
      <c r="M348" s="1">
        <v>0</v>
      </c>
      <c r="N348" s="1">
        <v>4.23813046103815E-3</v>
      </c>
      <c r="O348" s="1">
        <v>2.4031524698678099E-4</v>
      </c>
      <c r="P348" s="1">
        <v>8.7523646939171203E-3</v>
      </c>
      <c r="Q348" s="1">
        <v>1.3491672179575299E-3</v>
      </c>
      <c r="R348" s="1">
        <v>5.8904050937029799E-3</v>
      </c>
      <c r="S348" s="1">
        <v>7.2485395570529602E-3</v>
      </c>
      <c r="T348" s="1">
        <v>1.7708388562539599E-3</v>
      </c>
      <c r="U348" s="1">
        <v>0</v>
      </c>
      <c r="V348" s="1">
        <v>0</v>
      </c>
      <c r="W348" s="1">
        <v>347</v>
      </c>
      <c r="X348" s="1" t="s">
        <v>1669</v>
      </c>
      <c r="Y348" s="1" t="s">
        <v>1674</v>
      </c>
      <c r="Z348" s="1" t="s">
        <v>2038</v>
      </c>
      <c r="AA348" s="1">
        <v>1.1589207480911599E-2</v>
      </c>
      <c r="AB348" s="1">
        <v>1.4370392920907299E-2</v>
      </c>
      <c r="AC348" s="1">
        <v>2.7811854399956699E-3</v>
      </c>
      <c r="AD348" s="1">
        <v>0.11041365431918899</v>
      </c>
    </row>
    <row r="349" spans="1:30" x14ac:dyDescent="0.3">
      <c r="A349" s="1">
        <v>348</v>
      </c>
      <c r="B349" s="1" t="s">
        <v>1685</v>
      </c>
      <c r="C349" s="1">
        <v>1.27256080345427E-3</v>
      </c>
      <c r="D349" s="7">
        <v>5.6515398674346903E-5</v>
      </c>
      <c r="E349" s="1">
        <v>2.8897503084866099E-3</v>
      </c>
      <c r="F349" s="1">
        <v>3.4145596901492799E-3</v>
      </c>
      <c r="G349" s="1">
        <v>1.94078509158278E-3</v>
      </c>
      <c r="H349" s="1">
        <v>0</v>
      </c>
      <c r="I349" s="1">
        <v>2.0747563763290999E-3</v>
      </c>
      <c r="J349" s="1">
        <v>1.37363285305618E-3</v>
      </c>
      <c r="K349" s="1">
        <v>1.36274636893522E-3</v>
      </c>
      <c r="L349" s="1">
        <v>7.8789428015392099E-3</v>
      </c>
      <c r="M349" s="1">
        <v>1.05695432627849E-3</v>
      </c>
      <c r="N349" s="1">
        <v>9.6895536775944095E-3</v>
      </c>
      <c r="O349" s="1">
        <v>0</v>
      </c>
      <c r="P349" s="1">
        <v>5.70750752211561E-3</v>
      </c>
      <c r="Q349" s="1">
        <v>1.2472730310106399E-3</v>
      </c>
      <c r="R349" s="1">
        <v>1.3044548177916599E-3</v>
      </c>
      <c r="S349" s="1">
        <v>1.3309764054384001E-3</v>
      </c>
      <c r="T349" s="1">
        <v>2.0960852358737E-3</v>
      </c>
      <c r="U349" s="1">
        <v>3.2413726891669702E-4</v>
      </c>
      <c r="V349" s="1">
        <v>1.6603929256913098E-2</v>
      </c>
      <c r="W349" s="1">
        <v>348</v>
      </c>
      <c r="X349" s="1" t="s">
        <v>1685</v>
      </c>
      <c r="Y349" s="1" t="s">
        <v>1685</v>
      </c>
      <c r="Z349" s="1" t="s">
        <v>2039</v>
      </c>
      <c r="AA349" s="1">
        <v>1.6603929256913098E-2</v>
      </c>
      <c r="AB349" s="1">
        <v>1.6603929256913098E-2</v>
      </c>
      <c r="AC349" s="1">
        <v>0</v>
      </c>
      <c r="AD349" s="1">
        <v>0.105990534068099</v>
      </c>
    </row>
    <row r="350" spans="1:30" x14ac:dyDescent="0.3">
      <c r="A350" s="1">
        <v>349</v>
      </c>
      <c r="B350" s="1" t="s">
        <v>1675</v>
      </c>
      <c r="C350" s="1">
        <v>5.9616420432810997E-3</v>
      </c>
      <c r="D350" s="1">
        <v>4.1725940317730798E-3</v>
      </c>
      <c r="E350" s="1">
        <v>3.2960443428059999E-3</v>
      </c>
      <c r="F350" s="1">
        <v>2.8820739548948899E-3</v>
      </c>
      <c r="G350" s="1">
        <v>2.4211972400316199E-3</v>
      </c>
      <c r="H350" s="1">
        <v>1.88784925789043E-3</v>
      </c>
      <c r="I350" s="1">
        <v>1.28101773390582E-3</v>
      </c>
      <c r="J350" s="1">
        <v>2.2872688234369201E-3</v>
      </c>
      <c r="K350" s="1">
        <v>2.4491678738665498E-3</v>
      </c>
      <c r="L350" s="1">
        <v>9.1911352451463108E-3</v>
      </c>
      <c r="M350" s="1">
        <v>2.7495660225997001E-4</v>
      </c>
      <c r="N350" s="1">
        <v>2.02133119338404E-3</v>
      </c>
      <c r="O350" s="1">
        <v>1.8322955575188599E-3</v>
      </c>
      <c r="P350" s="1">
        <v>3.3493925536864699E-4</v>
      </c>
      <c r="Q350" s="1">
        <v>3.8146490382202599E-4</v>
      </c>
      <c r="R350" s="1">
        <v>6.9102067710103401E-3</v>
      </c>
      <c r="S350" s="1">
        <v>2.62004251761202E-3</v>
      </c>
      <c r="T350" s="1">
        <v>2.8970230384315499E-3</v>
      </c>
      <c r="U350" s="1">
        <v>0</v>
      </c>
      <c r="V350" s="1">
        <v>6.6471574475723101E-4</v>
      </c>
      <c r="W350" s="1">
        <v>349</v>
      </c>
      <c r="X350" s="1" t="s">
        <v>1675</v>
      </c>
      <c r="Y350" s="1" t="s">
        <v>1675</v>
      </c>
      <c r="Z350" s="1" t="s">
        <v>2040</v>
      </c>
      <c r="AA350" s="1">
        <v>9.1911352451463108E-3</v>
      </c>
      <c r="AB350" s="1">
        <v>9.1911352451463108E-3</v>
      </c>
      <c r="AC350" s="1">
        <v>0</v>
      </c>
      <c r="AD350" s="1">
        <v>9.9994376739574398E-2</v>
      </c>
    </row>
    <row r="351" spans="1:30" x14ac:dyDescent="0.3">
      <c r="A351" s="1">
        <v>350</v>
      </c>
      <c r="B351" s="1" t="s">
        <v>1678</v>
      </c>
      <c r="C351" s="1">
        <v>2.4418205122693202E-3</v>
      </c>
      <c r="D351" s="1">
        <v>0</v>
      </c>
      <c r="E351" s="1">
        <v>1.2684238903278199E-2</v>
      </c>
      <c r="F351" s="1">
        <v>9.3764526333734105E-4</v>
      </c>
      <c r="G351" s="1">
        <v>3.5190836045765402E-4</v>
      </c>
      <c r="H351" s="1">
        <v>1.29391167804796E-3</v>
      </c>
      <c r="I351" s="1">
        <v>8.5107536276013797E-4</v>
      </c>
      <c r="J351" s="1">
        <v>6.2934164992554595E-4</v>
      </c>
      <c r="K351" s="1">
        <v>5.3717918574556697E-3</v>
      </c>
      <c r="L351" s="1">
        <v>5.4829025001364997E-4</v>
      </c>
      <c r="M351" s="1">
        <v>2.4104053352087701E-4</v>
      </c>
      <c r="N351" s="1">
        <v>3.9309454748404004E-3</v>
      </c>
      <c r="O351" s="1">
        <v>1.8577176242971699E-2</v>
      </c>
      <c r="P351" s="1">
        <v>8.7672231204135903E-4</v>
      </c>
      <c r="Q351" s="1">
        <v>2.51356297287252E-3</v>
      </c>
      <c r="R351" s="1">
        <v>4.7839263881969398E-3</v>
      </c>
      <c r="S351" s="1">
        <v>4.3692056715208902E-3</v>
      </c>
      <c r="T351" s="1">
        <v>3.3051304182661601E-4</v>
      </c>
      <c r="U351" s="1">
        <v>0</v>
      </c>
      <c r="V351" s="1">
        <v>4.35286942065614E-4</v>
      </c>
      <c r="W351" s="1">
        <v>350</v>
      </c>
      <c r="X351" s="1" t="s">
        <v>1678</v>
      </c>
      <c r="Y351" s="1" t="s">
        <v>1678</v>
      </c>
      <c r="Z351" s="1" t="s">
        <v>2041</v>
      </c>
      <c r="AA351" s="1">
        <v>1.8577176242971699E-2</v>
      </c>
      <c r="AB351" s="1">
        <v>1.8577176242971699E-2</v>
      </c>
      <c r="AC351" s="1">
        <v>0</v>
      </c>
      <c r="AD351" s="1">
        <v>0.101888981984164</v>
      </c>
    </row>
    <row r="352" spans="1:30" x14ac:dyDescent="0.3">
      <c r="A352" s="1">
        <v>351</v>
      </c>
      <c r="B352" s="1" t="s">
        <v>1674</v>
      </c>
      <c r="C352" s="1">
        <v>5.0447497999974297E-3</v>
      </c>
      <c r="D352" s="1">
        <v>0</v>
      </c>
      <c r="E352" s="1">
        <v>9.5457992751629001E-3</v>
      </c>
      <c r="F352" s="1">
        <v>1.54957815715788E-2</v>
      </c>
      <c r="G352" s="1">
        <v>0</v>
      </c>
      <c r="H352" s="1">
        <v>1.11616311574726E-3</v>
      </c>
      <c r="I352" s="1">
        <v>1.22588682339618E-3</v>
      </c>
      <c r="J352" s="1">
        <v>2.03748706037485E-4</v>
      </c>
      <c r="K352" s="1">
        <v>1.65687061456882E-2</v>
      </c>
      <c r="L352" s="1">
        <v>4.9212905145015198E-4</v>
      </c>
      <c r="M352" s="1">
        <v>3.10765493292767E-4</v>
      </c>
      <c r="N352" s="1">
        <v>2.4208243522699101E-3</v>
      </c>
      <c r="O352" s="1">
        <v>1.6511874924483401E-3</v>
      </c>
      <c r="P352" s="1">
        <v>2.3280118366766698E-3</v>
      </c>
      <c r="Q352" s="1">
        <v>3.5153964301848301E-3</v>
      </c>
      <c r="R352" s="1">
        <v>7.3253920900766996E-3</v>
      </c>
      <c r="S352" s="1">
        <v>1.8083544982139899E-3</v>
      </c>
      <c r="T352" s="1">
        <v>2.16588903242534E-4</v>
      </c>
      <c r="U352" s="7">
        <v>1.8990023725394099E-5</v>
      </c>
      <c r="V352" s="1">
        <v>5.9920967637674299E-4</v>
      </c>
      <c r="W352" s="1">
        <v>351</v>
      </c>
      <c r="X352" s="1" t="s">
        <v>1674</v>
      </c>
      <c r="Y352" s="1" t="s">
        <v>1674</v>
      </c>
      <c r="Z352" s="1" t="s">
        <v>2042</v>
      </c>
      <c r="AA352" s="1">
        <v>1.65687061456882E-2</v>
      </c>
      <c r="AB352" s="1">
        <v>1.65687061456882E-2</v>
      </c>
      <c r="AC352" s="1">
        <v>0</v>
      </c>
      <c r="AD352" s="1">
        <v>0.113643741085176</v>
      </c>
    </row>
    <row r="353" spans="1:30" x14ac:dyDescent="0.3">
      <c r="A353" s="1">
        <v>352</v>
      </c>
      <c r="B353" s="1" t="s">
        <v>1679</v>
      </c>
      <c r="C353" s="1">
        <v>2.2009655052361299E-3</v>
      </c>
      <c r="D353" s="1">
        <v>0</v>
      </c>
      <c r="E353" s="1">
        <v>7.3519168900088496E-3</v>
      </c>
      <c r="F353" s="1">
        <v>1.2637249908823299E-2</v>
      </c>
      <c r="G353" s="1">
        <v>9.0177974895216701E-4</v>
      </c>
      <c r="H353" s="1">
        <v>1.16494529619477E-3</v>
      </c>
      <c r="I353" s="1">
        <v>2.9296900583700798E-4</v>
      </c>
      <c r="J353" s="1">
        <v>1.10331934413345E-3</v>
      </c>
      <c r="K353" s="1">
        <v>2.1694768778767699E-2</v>
      </c>
      <c r="L353" s="1">
        <v>3.1911866329013198E-3</v>
      </c>
      <c r="M353" s="1">
        <v>6.26794869270265E-4</v>
      </c>
      <c r="N353" s="1">
        <v>2.1958852614746599E-3</v>
      </c>
      <c r="O353" s="1">
        <v>0</v>
      </c>
      <c r="P353" s="1">
        <v>4.85287511323704E-3</v>
      </c>
      <c r="Q353" s="1">
        <v>2.41756937165286E-3</v>
      </c>
      <c r="R353" s="1">
        <v>2.06352984248496E-3</v>
      </c>
      <c r="S353" s="1">
        <v>8.6320940373862595E-4</v>
      </c>
      <c r="T353" s="1">
        <v>1.85826753806035E-3</v>
      </c>
      <c r="U353" s="1">
        <v>0</v>
      </c>
      <c r="V353" s="1">
        <v>2.4825534110425201E-4</v>
      </c>
      <c r="W353" s="1">
        <v>352</v>
      </c>
      <c r="X353" s="1" t="s">
        <v>1679</v>
      </c>
      <c r="Y353" s="1" t="s">
        <v>1674</v>
      </c>
      <c r="Z353" s="1" t="s">
        <v>2043</v>
      </c>
      <c r="AA353" s="1">
        <v>4.85287511323704E-3</v>
      </c>
      <c r="AB353" s="1">
        <v>2.1694768778767699E-2</v>
      </c>
      <c r="AC353" s="1">
        <v>1.68418936655307E-2</v>
      </c>
      <c r="AD353" s="1">
        <v>0.107299780156735</v>
      </c>
    </row>
    <row r="354" spans="1:30" x14ac:dyDescent="0.3">
      <c r="A354" s="1">
        <v>353</v>
      </c>
      <c r="B354" s="1" t="s">
        <v>1685</v>
      </c>
      <c r="C354" s="1">
        <v>2.0898119125681998E-3</v>
      </c>
      <c r="D354" s="1">
        <v>2.8844483992127501E-4</v>
      </c>
      <c r="E354" s="1">
        <v>4.1840627510433403E-4</v>
      </c>
      <c r="F354" s="1">
        <v>9.0661015561945403E-4</v>
      </c>
      <c r="G354" s="1">
        <v>2.9701891313449399E-3</v>
      </c>
      <c r="H354" s="7">
        <v>8.2563925089490799E-5</v>
      </c>
      <c r="I354" s="1">
        <v>1.16965620141307E-4</v>
      </c>
      <c r="J354" s="1">
        <v>9.9453082002701806E-4</v>
      </c>
      <c r="K354" s="1">
        <v>6.3864377070870296E-3</v>
      </c>
      <c r="L354" s="1">
        <v>1.39981505140579E-3</v>
      </c>
      <c r="M354" s="1">
        <v>0</v>
      </c>
      <c r="N354" s="1">
        <v>1.20154417775773E-4</v>
      </c>
      <c r="O354" s="1">
        <v>0</v>
      </c>
      <c r="P354" s="1">
        <v>5.9481609634536199E-4</v>
      </c>
      <c r="Q354" s="1">
        <v>4.0915367385138497E-3</v>
      </c>
      <c r="R354" s="1">
        <v>3.22874498830638E-4</v>
      </c>
      <c r="S354" s="1">
        <v>1.02517179842405E-3</v>
      </c>
      <c r="T354" s="1">
        <v>3.9494131076459299E-4</v>
      </c>
      <c r="U354" s="1">
        <v>0</v>
      </c>
      <c r="V354" s="1">
        <v>3.2694008514991602E-2</v>
      </c>
      <c r="W354" s="1">
        <v>353</v>
      </c>
      <c r="X354" s="1" t="s">
        <v>1685</v>
      </c>
      <c r="Y354" s="1" t="s">
        <v>1685</v>
      </c>
      <c r="Z354" s="1" t="s">
        <v>2044</v>
      </c>
      <c r="AA354" s="1">
        <v>3.2694008514991602E-2</v>
      </c>
      <c r="AB354" s="1">
        <v>3.2694008514991602E-2</v>
      </c>
      <c r="AC354" s="1">
        <v>0</v>
      </c>
      <c r="AD354" s="1">
        <v>8.1749742924353205E-2</v>
      </c>
    </row>
    <row r="355" spans="1:30" x14ac:dyDescent="0.3">
      <c r="A355" s="1">
        <v>354</v>
      </c>
      <c r="B355" s="1" t="s">
        <v>1668</v>
      </c>
      <c r="C355" s="1">
        <v>5.9186431979501297E-3</v>
      </c>
      <c r="D355" s="1">
        <v>1.14945766916984E-4</v>
      </c>
      <c r="E355" s="1">
        <v>9.3931665748220906E-3</v>
      </c>
      <c r="F355" s="1">
        <v>2.0360421058177899E-3</v>
      </c>
      <c r="G355" s="1">
        <v>2.18917570758035E-3</v>
      </c>
      <c r="H355" s="1">
        <v>1.28658398873993E-3</v>
      </c>
      <c r="I355" s="1">
        <v>1.56814202570337E-3</v>
      </c>
      <c r="J355" s="1">
        <v>3.0252510614970599E-4</v>
      </c>
      <c r="K355" s="1">
        <v>1.06967877017995E-2</v>
      </c>
      <c r="L355" s="1">
        <v>6.53545979657027E-4</v>
      </c>
      <c r="M355" s="1">
        <v>0</v>
      </c>
      <c r="N355" s="1">
        <v>7.9133132906926001E-3</v>
      </c>
      <c r="O355" s="1">
        <v>0</v>
      </c>
      <c r="P355" s="1">
        <v>2.9122495595735702E-3</v>
      </c>
      <c r="Q355" s="1">
        <v>3.6522822597880602E-3</v>
      </c>
      <c r="R355" s="1">
        <v>1.7174464428378301E-3</v>
      </c>
      <c r="S355" s="1">
        <v>5.0141299171914801E-4</v>
      </c>
      <c r="T355" s="1">
        <v>1.4154577866742101E-3</v>
      </c>
      <c r="U355" s="7">
        <v>5.1747158012523501E-5</v>
      </c>
      <c r="V355" s="1">
        <v>2.0332051445022801E-3</v>
      </c>
      <c r="W355" s="1">
        <v>354</v>
      </c>
      <c r="X355" s="1" t="s">
        <v>1668</v>
      </c>
      <c r="Y355" s="1" t="s">
        <v>1674</v>
      </c>
      <c r="Z355" s="1" t="s">
        <v>2045</v>
      </c>
      <c r="AA355" s="1">
        <v>9.3931665748220906E-3</v>
      </c>
      <c r="AB355" s="1">
        <v>1.06967877017995E-2</v>
      </c>
      <c r="AC355" s="1">
        <v>1.30362112697747E-3</v>
      </c>
      <c r="AD355" s="1">
        <v>9.6365727462722303E-2</v>
      </c>
    </row>
    <row r="356" spans="1:30" x14ac:dyDescent="0.3">
      <c r="A356" s="1">
        <v>355</v>
      </c>
      <c r="B356" s="1" t="s">
        <v>1682</v>
      </c>
      <c r="C356" s="1">
        <v>2.8611924781007502E-3</v>
      </c>
      <c r="D356" s="1">
        <v>0</v>
      </c>
      <c r="E356" s="1">
        <v>5.7680263176540297E-3</v>
      </c>
      <c r="F356" s="1">
        <v>2.17908397519107E-2</v>
      </c>
      <c r="G356" s="1">
        <v>4.9119895806764798E-4</v>
      </c>
      <c r="H356" s="1">
        <v>4.7758352230581298E-4</v>
      </c>
      <c r="I356" s="1">
        <v>4.9203924098868896E-4</v>
      </c>
      <c r="J356" s="1">
        <v>2.1034984088877799E-4</v>
      </c>
      <c r="K356" s="1">
        <v>8.5461716616198995E-3</v>
      </c>
      <c r="L356" s="1">
        <v>3.0351196436738902E-4</v>
      </c>
      <c r="M356" s="1">
        <v>7.2032813854934496E-4</v>
      </c>
      <c r="N356" s="1">
        <v>2.8749758747836701E-3</v>
      </c>
      <c r="O356" s="1">
        <v>0</v>
      </c>
      <c r="P356" s="1">
        <v>2.0951542467465998E-3</v>
      </c>
      <c r="Q356" s="1">
        <v>2.67361750528626E-3</v>
      </c>
      <c r="R356" s="1">
        <v>3.4391858417387199E-3</v>
      </c>
      <c r="S356" s="1">
        <v>9.53546654210263E-4</v>
      </c>
      <c r="T356" s="7">
        <v>9.8280659327615102E-5</v>
      </c>
      <c r="U356" s="1">
        <v>0</v>
      </c>
      <c r="V356" s="1">
        <v>2.9893843615468198E-4</v>
      </c>
      <c r="W356" s="1">
        <v>355</v>
      </c>
      <c r="X356" s="1" t="s">
        <v>1682</v>
      </c>
      <c r="Y356" s="1" t="s">
        <v>1669</v>
      </c>
      <c r="Z356" s="1" t="s">
        <v>2046</v>
      </c>
      <c r="AA356" s="1">
        <v>9.53546654210263E-4</v>
      </c>
      <c r="AB356" s="1">
        <v>2.17908397519107E-2</v>
      </c>
      <c r="AC356" s="1">
        <v>2.08372930977004E-2</v>
      </c>
      <c r="AD356" s="1">
        <v>8.8867656001072798E-2</v>
      </c>
    </row>
    <row r="357" spans="1:30" x14ac:dyDescent="0.3">
      <c r="A357" s="1">
        <v>356</v>
      </c>
      <c r="B357" s="1" t="s">
        <v>1673</v>
      </c>
      <c r="C357" s="1">
        <v>9.3527274223773505E-4</v>
      </c>
      <c r="D357" s="1">
        <v>5.2283629724854896E-4</v>
      </c>
      <c r="E357" s="1">
        <v>0</v>
      </c>
      <c r="F357" s="7">
        <v>4.48129576744224E-5</v>
      </c>
      <c r="G357" s="1">
        <v>9.7997620217886092E-3</v>
      </c>
      <c r="H357" s="1">
        <v>0</v>
      </c>
      <c r="I357" s="1">
        <v>0</v>
      </c>
      <c r="J357" s="1">
        <v>1.6128271623065502E-2</v>
      </c>
      <c r="K357" s="1">
        <v>2.0500146998727001E-4</v>
      </c>
      <c r="L357" s="1">
        <v>3.2976898889975998E-3</v>
      </c>
      <c r="M357" s="1">
        <v>7.3707462494466899E-3</v>
      </c>
      <c r="N357" s="1">
        <v>0</v>
      </c>
      <c r="O357" s="1">
        <v>0</v>
      </c>
      <c r="P357" s="1">
        <v>0</v>
      </c>
      <c r="Q357" s="1">
        <v>0</v>
      </c>
      <c r="R357" s="7">
        <v>7.6824404212033604E-5</v>
      </c>
      <c r="S357" s="7">
        <v>9.1734637295085996E-6</v>
      </c>
      <c r="T357" s="1">
        <v>1.15653830316124E-2</v>
      </c>
      <c r="U357" s="1">
        <v>2.1602735080998901E-4</v>
      </c>
      <c r="V357" s="1">
        <v>1.21007473384892E-4</v>
      </c>
      <c r="W357" s="1">
        <v>356</v>
      </c>
      <c r="X357" s="1" t="s">
        <v>1673</v>
      </c>
      <c r="Y357" s="1" t="s">
        <v>1673</v>
      </c>
      <c r="Z357" s="1" t="s">
        <v>2047</v>
      </c>
      <c r="AA357" s="1">
        <v>1.6128271623065502E-2</v>
      </c>
      <c r="AB357" s="1">
        <v>1.6128271623065502E-2</v>
      </c>
      <c r="AC357" s="1">
        <v>0</v>
      </c>
      <c r="AD357" s="1">
        <v>7.8418259797696302E-2</v>
      </c>
    </row>
    <row r="358" spans="1:30" x14ac:dyDescent="0.3">
      <c r="A358" s="1">
        <v>357</v>
      </c>
      <c r="B358" s="1" t="s">
        <v>1670</v>
      </c>
      <c r="C358" s="1">
        <v>0</v>
      </c>
      <c r="D358" s="1">
        <v>0</v>
      </c>
      <c r="E358" s="1">
        <v>0</v>
      </c>
      <c r="F358" s="1">
        <v>0</v>
      </c>
      <c r="G358" s="1">
        <v>3.5783447867271598E-2</v>
      </c>
      <c r="H358" s="1">
        <v>0</v>
      </c>
      <c r="I358" s="1">
        <v>0</v>
      </c>
      <c r="J358" s="7">
        <v>3.84468397036079E-5</v>
      </c>
      <c r="K358" s="1">
        <v>0</v>
      </c>
      <c r="L358" s="1">
        <v>8.91254470465879E-4</v>
      </c>
      <c r="M358" s="1">
        <v>1.21055291633356E-4</v>
      </c>
      <c r="N358" s="1">
        <v>1.4836212127204099E-4</v>
      </c>
      <c r="O358" s="1">
        <v>0</v>
      </c>
      <c r="P358" s="1">
        <v>3.5743662307672898E-4</v>
      </c>
      <c r="Q358" s="1">
        <v>0</v>
      </c>
      <c r="R358" s="1">
        <v>0</v>
      </c>
      <c r="S358" s="1">
        <v>0</v>
      </c>
      <c r="T358" s="1">
        <v>6.3463503140101702E-4</v>
      </c>
      <c r="U358" s="1">
        <v>0</v>
      </c>
      <c r="V358" s="1">
        <v>1.5944775877542401E-4</v>
      </c>
      <c r="W358" s="1">
        <v>357</v>
      </c>
      <c r="X358" s="1" t="s">
        <v>1670</v>
      </c>
      <c r="Y358" s="1" t="s">
        <v>1670</v>
      </c>
      <c r="Z358" s="1" t="s">
        <v>2048</v>
      </c>
      <c r="AA358" s="1">
        <v>3.5783447867271598E-2</v>
      </c>
      <c r="AB358" s="1">
        <v>3.5783447867271598E-2</v>
      </c>
      <c r="AC358" s="1">
        <v>0</v>
      </c>
      <c r="AD358" s="1">
        <v>4.5772383746679898E-2</v>
      </c>
    </row>
    <row r="359" spans="1:30" x14ac:dyDescent="0.3">
      <c r="A359" s="1">
        <v>358</v>
      </c>
      <c r="B359" s="1" t="s">
        <v>1674</v>
      </c>
      <c r="C359" s="1">
        <v>4.7829590832483402E-4</v>
      </c>
      <c r="D359" s="7">
        <v>3.7634556415021099E-5</v>
      </c>
      <c r="E359" s="1">
        <v>1.5828136443537099E-3</v>
      </c>
      <c r="F359" s="1">
        <v>3.2003926266769699E-4</v>
      </c>
      <c r="G359" s="1">
        <v>2.1440652101048499E-4</v>
      </c>
      <c r="H359" s="1">
        <v>1.5102517618909299E-3</v>
      </c>
      <c r="I359" s="1">
        <v>7.4955153893198399E-4</v>
      </c>
      <c r="J359" s="1">
        <v>2.2457367420087299E-4</v>
      </c>
      <c r="K359" s="1">
        <v>8.7894318170980996E-3</v>
      </c>
      <c r="L359" s="1">
        <v>3.0848201399377099E-4</v>
      </c>
      <c r="M359" s="1">
        <v>0</v>
      </c>
      <c r="N359" s="1">
        <v>2.34013874224728E-3</v>
      </c>
      <c r="O359" s="1">
        <v>0</v>
      </c>
      <c r="P359" s="1">
        <v>0</v>
      </c>
      <c r="Q359" s="1">
        <v>1.4970640228344E-2</v>
      </c>
      <c r="R359" s="1">
        <v>2.9322923763640402E-3</v>
      </c>
      <c r="S359" s="7">
        <v>2.8839613219507799E-5</v>
      </c>
      <c r="T359" s="1">
        <v>2.89038146291286E-3</v>
      </c>
      <c r="U359" s="1">
        <v>0</v>
      </c>
      <c r="V359" s="1">
        <v>4.5924465000947299E-4</v>
      </c>
      <c r="W359" s="1">
        <v>358</v>
      </c>
      <c r="X359" s="1" t="s">
        <v>1674</v>
      </c>
      <c r="Y359" s="1" t="s">
        <v>1680</v>
      </c>
      <c r="Z359" s="1" t="s">
        <v>2049</v>
      </c>
      <c r="AA359" s="1">
        <v>8.7894318170980996E-3</v>
      </c>
      <c r="AB359" s="1">
        <v>1.4970640228344E-2</v>
      </c>
      <c r="AC359" s="1">
        <v>6.1812084112458903E-3</v>
      </c>
      <c r="AD359" s="1">
        <v>6.5004529171519304E-2</v>
      </c>
    </row>
    <row r="360" spans="1:30" x14ac:dyDescent="0.3">
      <c r="A360" s="1">
        <v>359</v>
      </c>
      <c r="B360" s="1" t="s">
        <v>1668</v>
      </c>
      <c r="C360" s="1">
        <v>2.2569412355260099E-3</v>
      </c>
      <c r="D360" s="1">
        <v>0</v>
      </c>
      <c r="E360" s="1">
        <v>1.2452215469145E-2</v>
      </c>
      <c r="F360" s="1">
        <v>5.1318336530504398E-3</v>
      </c>
      <c r="G360" s="1">
        <v>1.6957965809386101E-4</v>
      </c>
      <c r="H360" s="1">
        <v>1.4220540709028501E-3</v>
      </c>
      <c r="I360" s="1">
        <v>1.21233439194453E-3</v>
      </c>
      <c r="J360" s="1">
        <v>6.1610259090815996E-4</v>
      </c>
      <c r="K360" s="1">
        <v>8.8467843779135892E-3</v>
      </c>
      <c r="L360" s="1">
        <v>5.0552426209431298E-4</v>
      </c>
      <c r="M360" s="1">
        <v>0</v>
      </c>
      <c r="N360" s="1">
        <v>4.1509757629703903E-3</v>
      </c>
      <c r="O360" s="1">
        <v>1.0689611357213801E-3</v>
      </c>
      <c r="P360" s="1">
        <v>1.10651874606067E-3</v>
      </c>
      <c r="Q360" s="1">
        <v>1.56988052564476E-3</v>
      </c>
      <c r="R360" s="1">
        <v>5.1505485649352501E-3</v>
      </c>
      <c r="S360" s="1">
        <v>1.8765839541937299E-3</v>
      </c>
      <c r="T360" s="1">
        <v>1.11336821053174E-3</v>
      </c>
      <c r="U360" s="1">
        <v>1.56072222508873E-4</v>
      </c>
      <c r="V360" s="1">
        <v>6.4359563555894397E-4</v>
      </c>
      <c r="W360" s="1">
        <v>359</v>
      </c>
      <c r="X360" s="1" t="s">
        <v>1668</v>
      </c>
      <c r="Y360" s="1" t="s">
        <v>1668</v>
      </c>
      <c r="Z360" s="1" t="s">
        <v>2050</v>
      </c>
      <c r="AA360" s="1">
        <v>1.2452215469145E-2</v>
      </c>
      <c r="AB360" s="1">
        <v>1.2452215469145E-2</v>
      </c>
      <c r="AC360" s="1">
        <v>0</v>
      </c>
      <c r="AD360" s="1">
        <v>8.8428711285245404E-2</v>
      </c>
    </row>
    <row r="361" spans="1:30" x14ac:dyDescent="0.3">
      <c r="A361" s="1">
        <v>360</v>
      </c>
      <c r="B361" s="1" t="s">
        <v>1681</v>
      </c>
      <c r="C361" s="1">
        <v>6.0515422513092599E-3</v>
      </c>
      <c r="D361" s="1">
        <v>1.8361570889424399E-4</v>
      </c>
      <c r="E361" s="1">
        <v>6.5631544816566398E-3</v>
      </c>
      <c r="F361" s="1">
        <v>6.2652400746261499E-3</v>
      </c>
      <c r="G361" s="1">
        <v>2.1927213914779001E-4</v>
      </c>
      <c r="H361" s="1">
        <v>1.8821699242741799E-3</v>
      </c>
      <c r="I361" s="1">
        <v>6.7517060158453805E-4</v>
      </c>
      <c r="J361" s="1">
        <v>3.2818378887070402E-4</v>
      </c>
      <c r="K361" s="1">
        <v>7.4659107099653201E-3</v>
      </c>
      <c r="L361" s="1">
        <v>9.5968387801216701E-4</v>
      </c>
      <c r="M361" s="1">
        <v>8.7082667203574704E-4</v>
      </c>
      <c r="N361" s="1">
        <v>3.55593330772494E-3</v>
      </c>
      <c r="O361" s="1">
        <v>1.2476441433064E-3</v>
      </c>
      <c r="P361" s="1">
        <v>3.2324582085087399E-3</v>
      </c>
      <c r="Q361" s="1">
        <v>1.4671545590996299E-3</v>
      </c>
      <c r="R361" s="1">
        <v>5.2329725541202399E-3</v>
      </c>
      <c r="S361" s="1">
        <v>4.4146324884840804E-3</v>
      </c>
      <c r="T361" s="1">
        <v>6.0251887024507795E-4</v>
      </c>
      <c r="U361" s="1">
        <v>0</v>
      </c>
      <c r="V361" s="1">
        <v>3.2590113205877702E-4</v>
      </c>
      <c r="W361" s="1">
        <v>360</v>
      </c>
      <c r="X361" s="1" t="s">
        <v>1681</v>
      </c>
      <c r="Y361" s="1" t="s">
        <v>1674</v>
      </c>
      <c r="Z361" s="1" t="s">
        <v>2051</v>
      </c>
      <c r="AA361" s="1">
        <v>5.2329725541202399E-3</v>
      </c>
      <c r="AB361" s="1">
        <v>7.4659107099653201E-3</v>
      </c>
      <c r="AC361" s="1">
        <v>2.2329381558450802E-3</v>
      </c>
      <c r="AD361" s="1">
        <v>9.4421472875825099E-2</v>
      </c>
    </row>
    <row r="362" spans="1:30" x14ac:dyDescent="0.3">
      <c r="A362" s="1">
        <v>361</v>
      </c>
      <c r="B362" s="1" t="s">
        <v>1681</v>
      </c>
      <c r="C362" s="1">
        <v>1.00257995035945E-3</v>
      </c>
      <c r="D362" s="1">
        <v>0</v>
      </c>
      <c r="E362" s="1">
        <v>1.84059713238034E-3</v>
      </c>
      <c r="F362" s="1">
        <v>7.1870427317539398E-3</v>
      </c>
      <c r="G362" s="7">
        <v>8.8068789156036197E-5</v>
      </c>
      <c r="H362" s="1">
        <v>1.8358180098243099E-3</v>
      </c>
      <c r="I362" s="1">
        <v>3.4638737121460601E-4</v>
      </c>
      <c r="J362" s="1">
        <v>2.9510390140939599E-3</v>
      </c>
      <c r="K362" s="1">
        <v>9.2845407934289692E-3</v>
      </c>
      <c r="L362" s="1">
        <v>9.38078614508717E-3</v>
      </c>
      <c r="M362" s="1">
        <v>2.72306657343672E-4</v>
      </c>
      <c r="N362" s="1">
        <v>1.65938380249408E-3</v>
      </c>
      <c r="O362" s="7">
        <v>5.6125351082963898E-5</v>
      </c>
      <c r="P362" s="1">
        <v>1.1293707596550301E-3</v>
      </c>
      <c r="Q362" s="1">
        <v>9.8813831508583107E-4</v>
      </c>
      <c r="R362" s="1">
        <v>6.37874365066646E-3</v>
      </c>
      <c r="S362" s="1">
        <v>3.1612102833436899E-3</v>
      </c>
      <c r="T362" s="1">
        <v>2.9043350215544402E-3</v>
      </c>
      <c r="U362" s="1">
        <v>0</v>
      </c>
      <c r="V362" s="1">
        <v>0</v>
      </c>
      <c r="W362" s="1">
        <v>361</v>
      </c>
      <c r="X362" s="1" t="s">
        <v>1681</v>
      </c>
      <c r="Y362" s="1" t="s">
        <v>1675</v>
      </c>
      <c r="Z362" s="1" t="s">
        <v>2052</v>
      </c>
      <c r="AA362" s="1">
        <v>6.37874365066646E-3</v>
      </c>
      <c r="AB362" s="1">
        <v>9.38078614508717E-3</v>
      </c>
      <c r="AC362" s="1">
        <v>3.0020424944207E-3</v>
      </c>
      <c r="AD362" s="1">
        <v>8.9756935337803406E-2</v>
      </c>
    </row>
    <row r="363" spans="1:30" x14ac:dyDescent="0.3">
      <c r="A363" s="1">
        <v>362</v>
      </c>
      <c r="B363" s="1" t="s">
        <v>1674</v>
      </c>
      <c r="C363" s="1">
        <v>3.0308576683369102E-3</v>
      </c>
      <c r="D363" s="1">
        <v>0</v>
      </c>
      <c r="E363" s="1">
        <v>3.38888408256995E-3</v>
      </c>
      <c r="F363" s="1">
        <v>4.7960085213949498E-3</v>
      </c>
      <c r="G363" s="1">
        <v>0</v>
      </c>
      <c r="H363" s="1">
        <v>7.51610482550437E-4</v>
      </c>
      <c r="I363" s="1">
        <v>3.6694908150438201E-4</v>
      </c>
      <c r="J363" s="1">
        <v>7.6391204397799502E-4</v>
      </c>
      <c r="K363" s="1">
        <v>2.0456576471513901E-2</v>
      </c>
      <c r="L363" s="1">
        <v>8.0612471927839398E-4</v>
      </c>
      <c r="M363" s="1">
        <v>2.3113161844318401E-4</v>
      </c>
      <c r="N363" s="1">
        <v>2.4857817096413399E-3</v>
      </c>
      <c r="O363" s="1">
        <v>1.0008844812172701E-3</v>
      </c>
      <c r="P363" s="1">
        <v>1.0793992340707901E-3</v>
      </c>
      <c r="Q363" s="1">
        <v>4.59213084241327E-3</v>
      </c>
      <c r="R363" s="1">
        <v>1.5961210561072901E-3</v>
      </c>
      <c r="S363" s="1">
        <v>8.8614135472013696E-4</v>
      </c>
      <c r="T363" s="1">
        <v>1.3374003335089499E-3</v>
      </c>
      <c r="U363" s="1">
        <v>0</v>
      </c>
      <c r="V363" s="1">
        <v>2.1242371409996801E-4</v>
      </c>
      <c r="W363" s="1">
        <v>362</v>
      </c>
      <c r="X363" s="1" t="s">
        <v>1674</v>
      </c>
      <c r="Y363" s="1" t="s">
        <v>1674</v>
      </c>
      <c r="Z363" s="1" t="s">
        <v>2053</v>
      </c>
      <c r="AA363" s="1">
        <v>2.0456576471513901E-2</v>
      </c>
      <c r="AB363" s="1">
        <v>2.0456576471513901E-2</v>
      </c>
      <c r="AC363" s="1">
        <v>0</v>
      </c>
      <c r="AD363" s="1">
        <v>8.1637211911204502E-2</v>
      </c>
    </row>
    <row r="364" spans="1:30" x14ac:dyDescent="0.3">
      <c r="A364" s="1">
        <v>363</v>
      </c>
      <c r="B364" s="1" t="s">
        <v>1674</v>
      </c>
      <c r="C364" s="1">
        <v>6.2558275679282498E-3</v>
      </c>
      <c r="D364" s="1">
        <v>1.4167609705806701E-3</v>
      </c>
      <c r="E364" s="1">
        <v>6.2605060648343296E-3</v>
      </c>
      <c r="F364" s="1">
        <v>2.1361682037800201E-3</v>
      </c>
      <c r="G364" s="1">
        <v>1.03127081794059E-4</v>
      </c>
      <c r="H364" s="1">
        <v>6.65961036805858E-3</v>
      </c>
      <c r="I364" s="1">
        <v>2.2068909749432802E-3</v>
      </c>
      <c r="J364" s="1">
        <v>5.4114216975652599E-4</v>
      </c>
      <c r="K364" s="1">
        <v>8.0048388232555594E-3</v>
      </c>
      <c r="L364" s="1">
        <v>5.4553281468123502E-3</v>
      </c>
      <c r="M364" s="1">
        <v>1.3247184901683299E-4</v>
      </c>
      <c r="N364" s="1">
        <v>1.3278881296154999E-2</v>
      </c>
      <c r="O364" s="1">
        <v>1.1602060358220799E-3</v>
      </c>
      <c r="P364" s="1">
        <v>4.7441089310817303E-3</v>
      </c>
      <c r="Q364" s="1">
        <v>1.53159432093722E-3</v>
      </c>
      <c r="R364" s="1">
        <v>1.9541025965050798E-3</v>
      </c>
      <c r="S364" s="1">
        <v>3.0301079528712999E-3</v>
      </c>
      <c r="T364" s="1">
        <v>7.9949977173695002E-4</v>
      </c>
      <c r="U364" s="1">
        <v>0</v>
      </c>
      <c r="V364" s="1">
        <v>8.3553485377046099E-4</v>
      </c>
      <c r="W364" s="1">
        <v>363</v>
      </c>
      <c r="X364" s="1" t="s">
        <v>1674</v>
      </c>
      <c r="Y364" s="1" t="s">
        <v>1677</v>
      </c>
      <c r="Z364" s="1" t="s">
        <v>2054</v>
      </c>
      <c r="AA364" s="1">
        <v>8.0048388232555594E-3</v>
      </c>
      <c r="AB364" s="1">
        <v>1.3278881296154999E-2</v>
      </c>
      <c r="AC364" s="1">
        <v>5.2740424728994302E-3</v>
      </c>
      <c r="AD364" s="1">
        <v>0.116167204565487</v>
      </c>
    </row>
    <row r="365" spans="1:30" x14ac:dyDescent="0.3">
      <c r="A365" s="1">
        <v>364</v>
      </c>
      <c r="B365" s="1" t="s">
        <v>1671</v>
      </c>
      <c r="C365" s="1">
        <v>6.3827354367923996E-3</v>
      </c>
      <c r="D365" s="1">
        <v>0</v>
      </c>
      <c r="E365" s="7">
        <v>4.4974351538796899E-5</v>
      </c>
      <c r="F365" s="1">
        <v>2.9377445785269701E-4</v>
      </c>
      <c r="G365" s="7">
        <v>9.6447358729270796E-5</v>
      </c>
      <c r="H365" s="1">
        <v>1.3839849106068201E-2</v>
      </c>
      <c r="I365" s="1">
        <v>0</v>
      </c>
      <c r="J365" s="1">
        <v>7.7414304946856805E-4</v>
      </c>
      <c r="K365" s="1">
        <v>1.12877878263637E-3</v>
      </c>
      <c r="L365" s="1">
        <v>3.0471111831291298E-3</v>
      </c>
      <c r="M365" s="1">
        <v>3.7116713941942798E-4</v>
      </c>
      <c r="N365" s="1">
        <v>1.58856964013953E-2</v>
      </c>
      <c r="O365" s="1">
        <v>0</v>
      </c>
      <c r="P365" s="1">
        <v>7.1720023030403895E-4</v>
      </c>
      <c r="Q365" s="1">
        <v>0</v>
      </c>
      <c r="R365" s="1">
        <v>2.52564891668746E-3</v>
      </c>
      <c r="S365" s="1">
        <v>2.0446338948375202E-3</v>
      </c>
      <c r="T365" s="1">
        <v>1.1530983545667299E-3</v>
      </c>
      <c r="U365" s="1">
        <v>0</v>
      </c>
      <c r="V365" s="1">
        <v>2.3893093280503801E-4</v>
      </c>
      <c r="W365" s="1">
        <v>364</v>
      </c>
      <c r="X365" s="1" t="s">
        <v>1671</v>
      </c>
      <c r="Y365" s="1" t="s">
        <v>1677</v>
      </c>
      <c r="Z365" s="1" t="s">
        <v>2055</v>
      </c>
      <c r="AA365" s="1">
        <v>1.3839849106068201E-2</v>
      </c>
      <c r="AB365" s="1">
        <v>1.58856964013953E-2</v>
      </c>
      <c r="AC365" s="1">
        <v>2.0458472953271498E-3</v>
      </c>
      <c r="AD365" s="1">
        <v>7.9305418595680299E-2</v>
      </c>
    </row>
    <row r="366" spans="1:30" x14ac:dyDescent="0.3">
      <c r="A366" s="1">
        <v>365</v>
      </c>
      <c r="B366" s="1" t="s">
        <v>1685</v>
      </c>
      <c r="C366" s="1">
        <v>0</v>
      </c>
      <c r="D366" s="1">
        <v>0</v>
      </c>
      <c r="E366" s="7">
        <v>3.9648658469111997E-5</v>
      </c>
      <c r="F366" s="1">
        <v>0</v>
      </c>
      <c r="G366" s="1">
        <v>8.0147916335929995E-4</v>
      </c>
      <c r="H366" s="1">
        <v>0</v>
      </c>
      <c r="I366" s="1">
        <v>0</v>
      </c>
      <c r="J366" s="1">
        <v>0</v>
      </c>
      <c r="K366" s="7">
        <v>2.0007051554627399E-5</v>
      </c>
      <c r="L366" s="7">
        <v>6.76463333031969E-5</v>
      </c>
      <c r="M366" s="1">
        <v>0</v>
      </c>
      <c r="N366" s="1">
        <v>1.11005320292073E-4</v>
      </c>
      <c r="O366" s="1">
        <v>0</v>
      </c>
      <c r="P366" s="1">
        <v>2.14381007323606E-4</v>
      </c>
      <c r="Q366" s="1">
        <v>3.0073744111097102E-4</v>
      </c>
      <c r="R366" s="1">
        <v>2.2624884824724601E-4</v>
      </c>
      <c r="S366" s="1">
        <v>0</v>
      </c>
      <c r="T366" s="1">
        <v>0</v>
      </c>
      <c r="U366" s="1">
        <v>2.07354538931748E-4</v>
      </c>
      <c r="V366" s="1">
        <v>4.8212324896926902E-2</v>
      </c>
      <c r="W366" s="1">
        <v>365</v>
      </c>
      <c r="X366" s="1" t="s">
        <v>1685</v>
      </c>
      <c r="Y366" s="1" t="s">
        <v>1685</v>
      </c>
      <c r="Z366" s="1" t="s">
        <v>2056</v>
      </c>
      <c r="AA366" s="1">
        <v>4.8212324896926902E-2</v>
      </c>
      <c r="AB366" s="1">
        <v>4.8212324896926902E-2</v>
      </c>
      <c r="AC366" s="1">
        <v>0</v>
      </c>
      <c r="AD366" s="1">
        <v>5.4105784545278E-2</v>
      </c>
    </row>
    <row r="367" spans="1:30" x14ac:dyDescent="0.3">
      <c r="A367" s="1">
        <v>366</v>
      </c>
      <c r="B367" s="1" t="s">
        <v>1666</v>
      </c>
      <c r="C367" s="1">
        <v>1.6041510689035601E-2</v>
      </c>
      <c r="D367" s="1">
        <v>8.6094674126759496E-4</v>
      </c>
      <c r="E367" s="1">
        <v>6.8651848224750298E-3</v>
      </c>
      <c r="F367" s="1">
        <v>9.85994850274246E-4</v>
      </c>
      <c r="G367" s="7">
        <v>1.34395231922325E-5</v>
      </c>
      <c r="H367" s="1">
        <v>4.6151601811893997E-4</v>
      </c>
      <c r="I367" s="7">
        <v>7.0795980050075602E-5</v>
      </c>
      <c r="J367" s="1">
        <v>6.1957206176288797E-4</v>
      </c>
      <c r="K367" s="1">
        <v>8.7082627370258805E-4</v>
      </c>
      <c r="L367" s="1">
        <v>1.5942973319605499E-3</v>
      </c>
      <c r="M367" s="1">
        <v>0</v>
      </c>
      <c r="N367" s="1">
        <v>7.1813573330153295E-4</v>
      </c>
      <c r="O367" s="1">
        <v>2.0168717459733902E-3</v>
      </c>
      <c r="P367" s="1">
        <v>9.5037096233401203E-4</v>
      </c>
      <c r="Q367" s="1">
        <v>5.1875289579104999E-4</v>
      </c>
      <c r="R367" s="1">
        <v>4.69058742087988E-3</v>
      </c>
      <c r="S367" s="1">
        <v>6.7229566610204697E-3</v>
      </c>
      <c r="T367" s="1">
        <v>6.81821096902753E-3</v>
      </c>
      <c r="U367" s="1">
        <v>0</v>
      </c>
      <c r="V367" s="1">
        <v>1.00633684639651E-3</v>
      </c>
      <c r="W367" s="1">
        <v>366</v>
      </c>
      <c r="X367" s="1" t="s">
        <v>1666</v>
      </c>
      <c r="Y367" s="1" t="s">
        <v>1666</v>
      </c>
      <c r="Z367" s="1" t="s">
        <v>2057</v>
      </c>
      <c r="AA367" s="1">
        <v>1.6041510689035601E-2</v>
      </c>
      <c r="AB367" s="1">
        <v>1.6041510689035601E-2</v>
      </c>
      <c r="AC367" s="1">
        <v>0</v>
      </c>
      <c r="AD367" s="1">
        <v>8.9038357134493498E-2</v>
      </c>
    </row>
    <row r="368" spans="1:30" x14ac:dyDescent="0.3">
      <c r="A368" s="1">
        <v>367</v>
      </c>
      <c r="B368" s="1" t="s">
        <v>1671</v>
      </c>
      <c r="C368" s="1">
        <v>1.35001346494063E-2</v>
      </c>
      <c r="D368" s="1">
        <v>1.1750881316098701E-3</v>
      </c>
      <c r="E368" s="1">
        <v>2.1854999912657301E-3</v>
      </c>
      <c r="F368" s="1">
        <v>2.6954519140265699E-3</v>
      </c>
      <c r="G368" s="1">
        <v>0</v>
      </c>
      <c r="H368" s="1">
        <v>1.2637945999891299E-2</v>
      </c>
      <c r="I368" s="1">
        <v>1.80484706223576E-3</v>
      </c>
      <c r="J368" s="7">
        <v>3.1078979274205999E-5</v>
      </c>
      <c r="K368" s="1">
        <v>4.7782489726978204E-3</v>
      </c>
      <c r="L368" s="1">
        <v>2.9865010353165799E-3</v>
      </c>
      <c r="M368" s="7">
        <v>1.33459709242496E-6</v>
      </c>
      <c r="N368" s="1">
        <v>5.0474180943731297E-3</v>
      </c>
      <c r="O368" s="1">
        <v>1.20806660058909E-4</v>
      </c>
      <c r="P368" s="1">
        <v>3.6397704411734399E-3</v>
      </c>
      <c r="Q368" s="1">
        <v>1.8958864856680701E-3</v>
      </c>
      <c r="R368" s="1">
        <v>4.7005767080446903E-3</v>
      </c>
      <c r="S368" s="7">
        <v>9.0621815679500897E-5</v>
      </c>
      <c r="T368" s="1">
        <v>1.9572605197704299E-4</v>
      </c>
      <c r="U368" s="1">
        <v>0</v>
      </c>
      <c r="V368" s="1">
        <v>1.09306578169659E-4</v>
      </c>
      <c r="W368" s="1">
        <v>367</v>
      </c>
      <c r="X368" s="1" t="s">
        <v>1671</v>
      </c>
      <c r="Y368" s="1" t="s">
        <v>1666</v>
      </c>
      <c r="Z368" s="1" t="s">
        <v>2058</v>
      </c>
      <c r="AA368" s="1">
        <v>1.2637945999891299E-2</v>
      </c>
      <c r="AB368" s="1">
        <v>1.35001346494063E-2</v>
      </c>
      <c r="AC368" s="1">
        <v>8.6218864951500499E-4</v>
      </c>
      <c r="AD368" s="1">
        <v>9.8165320469146902E-2</v>
      </c>
    </row>
    <row r="369" spans="1:30" x14ac:dyDescent="0.3">
      <c r="A369" s="1">
        <v>368</v>
      </c>
      <c r="B369" s="1" t="s">
        <v>1685</v>
      </c>
      <c r="C369" s="1">
        <v>0</v>
      </c>
      <c r="D369" s="1">
        <v>0</v>
      </c>
      <c r="E369" s="1">
        <v>0</v>
      </c>
      <c r="F369" s="1">
        <v>1.0396891570826801E-4</v>
      </c>
      <c r="G369" s="1">
        <v>5.3492724257043296E-4</v>
      </c>
      <c r="H369" s="1">
        <v>0</v>
      </c>
      <c r="I369" s="7">
        <v>4.4197674722767103E-5</v>
      </c>
      <c r="J369" s="1">
        <v>0</v>
      </c>
      <c r="K369" s="1">
        <v>1.79924936334393E-4</v>
      </c>
      <c r="L369" s="1">
        <v>6.01095383233254E-4</v>
      </c>
      <c r="M369" s="1">
        <v>0</v>
      </c>
      <c r="N369" s="1">
        <v>1.09761625679475E-3</v>
      </c>
      <c r="O369" s="1">
        <v>4.4533075929198998E-4</v>
      </c>
      <c r="P369" s="7">
        <v>4.6746191322451801E-5</v>
      </c>
      <c r="Q369" s="1">
        <v>0</v>
      </c>
      <c r="R369" s="1">
        <v>4.0539812764621398E-4</v>
      </c>
      <c r="S369" s="1">
        <v>4.3654638276752802E-4</v>
      </c>
      <c r="T369" s="7">
        <v>5.2756733358557699E-5</v>
      </c>
      <c r="U369" s="1">
        <v>0</v>
      </c>
      <c r="V369" s="1">
        <v>5.2875290942555102E-2</v>
      </c>
      <c r="W369" s="1">
        <v>368</v>
      </c>
      <c r="X369" s="1" t="s">
        <v>1685</v>
      </c>
      <c r="Y369" s="1" t="s">
        <v>1685</v>
      </c>
      <c r="Z369" s="1" t="s">
        <v>2059</v>
      </c>
      <c r="AA369" s="1">
        <v>5.2875290942555102E-2</v>
      </c>
      <c r="AB369" s="1">
        <v>5.2875290942555102E-2</v>
      </c>
      <c r="AC369" s="1">
        <v>0</v>
      </c>
      <c r="AD369" s="1">
        <v>6.1863284260318299E-2</v>
      </c>
    </row>
    <row r="370" spans="1:30" x14ac:dyDescent="0.3">
      <c r="A370" s="1">
        <v>369</v>
      </c>
      <c r="B370" s="1" t="s">
        <v>1673</v>
      </c>
      <c r="C370" s="1">
        <v>1.1160443502790901E-3</v>
      </c>
      <c r="D370" s="1">
        <v>5.22160312191621E-4</v>
      </c>
      <c r="E370" s="1">
        <v>6.87222716320935E-4</v>
      </c>
      <c r="F370" s="1">
        <v>0</v>
      </c>
      <c r="G370" s="1">
        <v>0</v>
      </c>
      <c r="H370" s="1">
        <v>0</v>
      </c>
      <c r="I370" s="1">
        <v>0</v>
      </c>
      <c r="J370" s="1">
        <v>2.6590271675918702E-2</v>
      </c>
      <c r="K370" s="7">
        <v>3.6022442999986902E-5</v>
      </c>
      <c r="L370" s="1">
        <v>1.52666254588706E-3</v>
      </c>
      <c r="M370" s="1">
        <v>3.4775375045582299E-4</v>
      </c>
      <c r="N370" s="1">
        <v>2.5389888932986302E-3</v>
      </c>
      <c r="O370" s="1">
        <v>1.34618566259716E-3</v>
      </c>
      <c r="P370" s="1">
        <v>2.0418628499961299E-4</v>
      </c>
      <c r="Q370" s="1">
        <v>4.9989308859393596E-4</v>
      </c>
      <c r="R370" s="1">
        <v>2.9135749444565199E-3</v>
      </c>
      <c r="S370" s="1">
        <v>2.1791191534077199E-3</v>
      </c>
      <c r="T370" s="1">
        <v>1.2191526608066E-2</v>
      </c>
      <c r="U370" s="1">
        <v>0</v>
      </c>
      <c r="V370" s="7">
        <v>4.5958627249020203E-5</v>
      </c>
      <c r="W370" s="1">
        <v>369</v>
      </c>
      <c r="X370" s="1" t="s">
        <v>1673</v>
      </c>
      <c r="Y370" s="1" t="s">
        <v>1673</v>
      </c>
      <c r="Z370" s="1" t="s">
        <v>2060</v>
      </c>
      <c r="AA370" s="1">
        <v>2.6590271675918702E-2</v>
      </c>
      <c r="AB370" s="1">
        <v>2.6590271675918702E-2</v>
      </c>
      <c r="AC370" s="1">
        <v>0</v>
      </c>
      <c r="AD370" s="1">
        <v>8.0175476475783297E-2</v>
      </c>
    </row>
    <row r="371" spans="1:30" x14ac:dyDescent="0.3">
      <c r="A371" s="1">
        <v>370</v>
      </c>
      <c r="B371" s="1" t="s">
        <v>1668</v>
      </c>
      <c r="C371" s="1">
        <v>1.2905248927736501E-3</v>
      </c>
      <c r="D371" s="1">
        <v>0</v>
      </c>
      <c r="E371" s="1">
        <v>1.0532675475562E-2</v>
      </c>
      <c r="F371" s="1">
        <v>4.1441842266762702E-3</v>
      </c>
      <c r="G371" s="1">
        <v>0</v>
      </c>
      <c r="H371" s="1">
        <v>1.4051584211800699E-2</v>
      </c>
      <c r="I371" s="1">
        <v>1.2585427238302001E-3</v>
      </c>
      <c r="J371" s="1">
        <v>1.4491018778592499E-4</v>
      </c>
      <c r="K371" s="1">
        <v>6.8894477304735401E-3</v>
      </c>
      <c r="L371" s="1">
        <v>1.44746855319301E-3</v>
      </c>
      <c r="M371" s="1">
        <v>0</v>
      </c>
      <c r="N371" s="1">
        <v>7.2776868733058497E-3</v>
      </c>
      <c r="O371" s="1">
        <v>0</v>
      </c>
      <c r="P371" s="1">
        <v>8.37030123011033E-4</v>
      </c>
      <c r="Q371" s="1">
        <v>1.8364017311176899E-3</v>
      </c>
      <c r="R371" s="1">
        <v>2.9131936922952399E-3</v>
      </c>
      <c r="S371" s="1">
        <v>3.4831308850892198E-4</v>
      </c>
      <c r="T371" s="1">
        <v>0</v>
      </c>
      <c r="U371" s="1">
        <v>0</v>
      </c>
      <c r="V371" s="1">
        <v>1.7540773805845801E-3</v>
      </c>
      <c r="W371" s="1">
        <v>370</v>
      </c>
      <c r="X371" s="1" t="s">
        <v>1668</v>
      </c>
      <c r="Y371" s="1" t="s">
        <v>1671</v>
      </c>
      <c r="Z371" s="1" t="s">
        <v>2061</v>
      </c>
      <c r="AA371" s="1">
        <v>1.0532675475562E-2</v>
      </c>
      <c r="AB371" s="1">
        <v>1.4051584211800699E-2</v>
      </c>
      <c r="AC371" s="1">
        <v>3.5189087362386602E-3</v>
      </c>
      <c r="AD371" s="1">
        <v>9.2429075589128995E-2</v>
      </c>
    </row>
    <row r="372" spans="1:30" x14ac:dyDescent="0.3">
      <c r="A372" s="1">
        <v>371</v>
      </c>
      <c r="B372" s="1" t="s">
        <v>1671</v>
      </c>
      <c r="C372" s="1">
        <v>1.28684912777588E-3</v>
      </c>
      <c r="D372" s="1">
        <v>1.6359168496933799E-4</v>
      </c>
      <c r="E372" s="1">
        <v>1.30953030385326E-3</v>
      </c>
      <c r="F372" s="1">
        <v>1.12275291765376E-4</v>
      </c>
      <c r="G372" s="7">
        <v>5.5192485070410999E-5</v>
      </c>
      <c r="H372" s="1">
        <v>1.41412175007073E-2</v>
      </c>
      <c r="I372" s="1">
        <v>3.3363813671430601E-3</v>
      </c>
      <c r="J372" s="1">
        <v>3.8906575546872899E-4</v>
      </c>
      <c r="K372" s="1">
        <v>4.4379375294094098E-3</v>
      </c>
      <c r="L372" s="1">
        <v>8.7420453423678898E-4</v>
      </c>
      <c r="M372" s="1">
        <v>2.4150497341388498E-3</v>
      </c>
      <c r="N372" s="1">
        <v>9.7112649057170194E-3</v>
      </c>
      <c r="O372" s="1">
        <v>3.6485210714915298E-4</v>
      </c>
      <c r="P372" s="1">
        <v>2.8240917545371501E-3</v>
      </c>
      <c r="Q372" s="1">
        <v>1.23440797311327E-3</v>
      </c>
      <c r="R372" s="1">
        <v>7.8785354585766392E-3</v>
      </c>
      <c r="S372" s="1">
        <v>9.8218148836153193E-4</v>
      </c>
      <c r="T372" s="1">
        <v>1.1021466559906299E-3</v>
      </c>
      <c r="U372" s="1">
        <v>1.32608144925022E-4</v>
      </c>
      <c r="V372" s="1">
        <v>1.6039956237349599E-3</v>
      </c>
      <c r="W372" s="1">
        <v>371</v>
      </c>
      <c r="X372" s="1" t="s">
        <v>1671</v>
      </c>
      <c r="Y372" s="1" t="s">
        <v>1671</v>
      </c>
      <c r="Z372" s="1" t="s">
        <v>2062</v>
      </c>
      <c r="AA372" s="1">
        <v>1.41412175007073E-2</v>
      </c>
      <c r="AB372" s="1">
        <v>1.41412175007073E-2</v>
      </c>
      <c r="AC372" s="1">
        <v>0</v>
      </c>
      <c r="AD372" s="1">
        <v>9.4806801549160699E-2</v>
      </c>
    </row>
    <row r="373" spans="1:30" x14ac:dyDescent="0.3">
      <c r="A373" s="1">
        <v>372</v>
      </c>
      <c r="B373" s="1" t="s">
        <v>1669</v>
      </c>
      <c r="C373" s="1">
        <v>6.4085739318111104E-4</v>
      </c>
      <c r="D373" s="1">
        <v>0</v>
      </c>
      <c r="E373" s="1">
        <v>1.1131992683792999E-3</v>
      </c>
      <c r="F373" s="1">
        <v>1.2178708370470001E-3</v>
      </c>
      <c r="G373" s="1">
        <v>0</v>
      </c>
      <c r="H373" s="1">
        <v>4.1178710832176502E-3</v>
      </c>
      <c r="I373" s="1">
        <v>4.19386683532239E-4</v>
      </c>
      <c r="J373" s="1">
        <v>4.7822901047765199E-4</v>
      </c>
      <c r="K373" s="1">
        <v>4.6153860926326E-2</v>
      </c>
      <c r="L373" s="1">
        <v>0</v>
      </c>
      <c r="M373" s="7">
        <v>5.7875714929152497E-5</v>
      </c>
      <c r="N373" s="1">
        <v>2.3120203796590101E-3</v>
      </c>
      <c r="O373" s="1">
        <v>0</v>
      </c>
      <c r="P373" s="1">
        <v>1.5016376395937899E-3</v>
      </c>
      <c r="Q373" s="1">
        <v>1.2750663939471499E-3</v>
      </c>
      <c r="R373" s="1">
        <v>3.2119977853020299E-3</v>
      </c>
      <c r="S373" s="1">
        <v>7.4501061666201805E-4</v>
      </c>
      <c r="T373" s="1">
        <v>3.26526438298848E-4</v>
      </c>
      <c r="U373" s="1">
        <v>0</v>
      </c>
      <c r="V373" s="1">
        <v>0</v>
      </c>
      <c r="W373" s="1">
        <v>372</v>
      </c>
      <c r="X373" s="1" t="s">
        <v>1669</v>
      </c>
      <c r="Y373" s="1" t="s">
        <v>1674</v>
      </c>
      <c r="Z373" s="1" t="s">
        <v>2063</v>
      </c>
      <c r="AA373" s="1">
        <v>1.2178708370470001E-3</v>
      </c>
      <c r="AB373" s="1">
        <v>4.6153860926326E-2</v>
      </c>
      <c r="AC373" s="1">
        <v>4.4935990089279003E-2</v>
      </c>
      <c r="AD373" s="1">
        <v>8.3863743674362695E-2</v>
      </c>
    </row>
    <row r="374" spans="1:30" x14ac:dyDescent="0.3">
      <c r="A374" s="1">
        <v>373</v>
      </c>
      <c r="B374" s="1" t="s">
        <v>1666</v>
      </c>
      <c r="C374" s="1">
        <v>5.4098418282572903E-3</v>
      </c>
      <c r="D374" s="1">
        <v>1.3791808411142199E-2</v>
      </c>
      <c r="E374" s="1">
        <v>1.5283217947869401E-3</v>
      </c>
      <c r="F374" s="1">
        <v>1.0242585555182899E-3</v>
      </c>
      <c r="G374" s="1">
        <v>1.6344995513234799E-3</v>
      </c>
      <c r="H374" s="1">
        <v>5.9065173954728298E-4</v>
      </c>
      <c r="I374" s="1">
        <v>1.1711242006434199E-4</v>
      </c>
      <c r="J374" s="1">
        <v>5.1611365073890303E-3</v>
      </c>
      <c r="K374" s="1">
        <v>1.4968237811688601E-3</v>
      </c>
      <c r="L374" s="1">
        <v>7.7736713919297701E-3</v>
      </c>
      <c r="M374" s="1">
        <v>1.3933488629996999E-3</v>
      </c>
      <c r="N374" s="1">
        <v>2.1733848483550099E-3</v>
      </c>
      <c r="O374" s="1">
        <v>5.1696699251780405E-4</v>
      </c>
      <c r="P374" s="1">
        <v>4.4589419559879601E-4</v>
      </c>
      <c r="Q374" s="1">
        <v>3.569284104021E-3</v>
      </c>
      <c r="R374" s="1">
        <v>2.61329310764625E-3</v>
      </c>
      <c r="S374" s="1">
        <v>1.1626434009239401E-2</v>
      </c>
      <c r="T374" s="1">
        <v>6.2110914430825804E-3</v>
      </c>
      <c r="U374" s="1">
        <v>2.007534379439E-4</v>
      </c>
      <c r="V374" s="1">
        <v>1.2052670266217301E-3</v>
      </c>
      <c r="W374" s="1">
        <v>373</v>
      </c>
      <c r="X374" s="1" t="s">
        <v>1666</v>
      </c>
      <c r="Y374" s="1" t="s">
        <v>1667</v>
      </c>
      <c r="Z374" s="1" t="s">
        <v>2064</v>
      </c>
      <c r="AA374" s="1">
        <v>5.4098418282572903E-3</v>
      </c>
      <c r="AB374" s="1">
        <v>1.3791808411142199E-2</v>
      </c>
      <c r="AC374" s="1">
        <v>8.3819665828848994E-3</v>
      </c>
      <c r="AD374" s="1">
        <v>0.118016991448726</v>
      </c>
    </row>
    <row r="375" spans="1:30" x14ac:dyDescent="0.3">
      <c r="A375" s="1">
        <v>374</v>
      </c>
      <c r="B375" s="1" t="s">
        <v>1682</v>
      </c>
      <c r="C375" s="1">
        <v>1.6598995566366799E-3</v>
      </c>
      <c r="D375" s="1">
        <v>0</v>
      </c>
      <c r="E375" s="1">
        <v>5.7131802618008301E-3</v>
      </c>
      <c r="F375" s="1">
        <v>1.5890856051598201E-3</v>
      </c>
      <c r="G375" s="1">
        <v>0</v>
      </c>
      <c r="H375" s="1">
        <v>1.8375390777683801E-3</v>
      </c>
      <c r="I375" s="1">
        <v>3.1947247232016199E-4</v>
      </c>
      <c r="J375" s="1">
        <v>1.1090145610503099E-3</v>
      </c>
      <c r="K375" s="1">
        <v>1.00618986801231E-2</v>
      </c>
      <c r="L375" s="1">
        <v>1.4039108153309401E-3</v>
      </c>
      <c r="M375" s="7">
        <v>3.5421286804882698E-5</v>
      </c>
      <c r="N375" s="1">
        <v>8.0880385829897195E-3</v>
      </c>
      <c r="O375" s="1">
        <v>1.6390010868735699E-3</v>
      </c>
      <c r="P375" s="1">
        <v>7.43486190082397E-4</v>
      </c>
      <c r="Q375" s="1">
        <v>6.0136445776957698E-4</v>
      </c>
      <c r="R375" s="1">
        <v>1.8159580832194901E-2</v>
      </c>
      <c r="S375" s="1">
        <v>1.3413819566541901E-2</v>
      </c>
      <c r="T375" s="1">
        <v>9.5865647703694597E-4</v>
      </c>
      <c r="U375" s="1">
        <v>0</v>
      </c>
      <c r="V375" s="1">
        <v>1.43395992827276E-4</v>
      </c>
      <c r="W375" s="1">
        <v>374</v>
      </c>
      <c r="X375" s="1" t="s">
        <v>1682</v>
      </c>
      <c r="Y375" s="1" t="s">
        <v>1681</v>
      </c>
      <c r="Z375" s="1" t="s">
        <v>2065</v>
      </c>
      <c r="AA375" s="1">
        <v>1.3413819566541901E-2</v>
      </c>
      <c r="AB375" s="1">
        <v>1.8159580832194901E-2</v>
      </c>
      <c r="AC375" s="1">
        <v>4.7457612656530198E-3</v>
      </c>
      <c r="AD375" s="1">
        <v>0.10874679373091301</v>
      </c>
    </row>
    <row r="376" spans="1:30" x14ac:dyDescent="0.3">
      <c r="A376" s="1">
        <v>375</v>
      </c>
      <c r="B376" s="1" t="s">
        <v>1669</v>
      </c>
      <c r="C376" s="1">
        <v>1.8389568520131099E-3</v>
      </c>
      <c r="D376" s="1">
        <v>3.4893270131940998E-4</v>
      </c>
      <c r="E376" s="1">
        <v>2.5846940109583498E-4</v>
      </c>
      <c r="F376" s="1">
        <v>3.8351977891134602E-3</v>
      </c>
      <c r="G376" s="1">
        <v>9.0983884897705299E-4</v>
      </c>
      <c r="H376" s="1">
        <v>2.43669175215481E-4</v>
      </c>
      <c r="I376" s="1">
        <v>3.8216229985200398E-4</v>
      </c>
      <c r="J376" s="1">
        <v>1.4421547819203099E-3</v>
      </c>
      <c r="K376" s="1">
        <v>6.0086175015010698E-3</v>
      </c>
      <c r="L376" s="1">
        <v>8.38312774501798E-4</v>
      </c>
      <c r="M376" s="1">
        <v>0</v>
      </c>
      <c r="N376" s="1">
        <v>1.6966045758044399E-3</v>
      </c>
      <c r="O376" s="1">
        <v>9.8789143233676911E-4</v>
      </c>
      <c r="P376" s="1">
        <v>2.0813656397572301E-2</v>
      </c>
      <c r="Q376" s="1">
        <v>1.21027667475983E-2</v>
      </c>
      <c r="R376" s="1">
        <v>1.06977118881784E-3</v>
      </c>
      <c r="S376" s="1">
        <v>1.2853905630339699E-3</v>
      </c>
      <c r="T376" s="1">
        <v>6.1171351368658801E-4</v>
      </c>
      <c r="U376" s="1">
        <v>3.2453597697655498E-4</v>
      </c>
      <c r="V376" s="1">
        <v>4.1191207717520698E-3</v>
      </c>
      <c r="W376" s="1">
        <v>375</v>
      </c>
      <c r="X376" s="1" t="s">
        <v>1669</v>
      </c>
      <c r="Y376" s="1" t="s">
        <v>1679</v>
      </c>
      <c r="Z376" s="1" t="s">
        <v>2066</v>
      </c>
      <c r="AA376" s="1">
        <v>3.8351977891134602E-3</v>
      </c>
      <c r="AB376" s="1">
        <v>2.0813656397572301E-2</v>
      </c>
      <c r="AC376" s="1">
        <v>1.6978458608458799E-2</v>
      </c>
      <c r="AD376" s="1">
        <v>9.7689204084978096E-2</v>
      </c>
    </row>
    <row r="377" spans="1:30" x14ac:dyDescent="0.3">
      <c r="A377" s="1">
        <v>376</v>
      </c>
      <c r="B377" s="1" t="s">
        <v>1669</v>
      </c>
      <c r="C377" s="1">
        <v>2.80977530666032E-3</v>
      </c>
      <c r="D377" s="1">
        <v>0</v>
      </c>
      <c r="E377" s="1">
        <v>1.5002229754008899E-2</v>
      </c>
      <c r="F377" s="1">
        <v>3.9867854542666802E-2</v>
      </c>
      <c r="G377" s="1">
        <v>1.65125495194902E-4</v>
      </c>
      <c r="H377" s="1">
        <v>3.0174254022972399E-4</v>
      </c>
      <c r="I377" s="1">
        <v>0</v>
      </c>
      <c r="J377" s="1">
        <v>1.8641757307330799E-4</v>
      </c>
      <c r="K377" s="1">
        <v>3.9421594091064299E-3</v>
      </c>
      <c r="L377" s="1">
        <v>2.26092786794867E-4</v>
      </c>
      <c r="M377" s="1">
        <v>0</v>
      </c>
      <c r="N377" s="1">
        <v>1.8615475923132699E-3</v>
      </c>
      <c r="O377" s="1">
        <v>2.9987844263445503E-4</v>
      </c>
      <c r="P377" s="1">
        <v>1.2345527008124E-3</v>
      </c>
      <c r="Q377" s="7">
        <v>1.8393863926693102E-5</v>
      </c>
      <c r="R377" s="1">
        <v>1.0457398823116701E-3</v>
      </c>
      <c r="S377" s="1">
        <v>3.6901422078462499E-4</v>
      </c>
      <c r="T377" s="1">
        <v>1.6376251023466501E-4</v>
      </c>
      <c r="U377" s="1">
        <v>0</v>
      </c>
      <c r="V377" s="7">
        <v>4.2868972698314503E-5</v>
      </c>
      <c r="W377" s="1">
        <v>376</v>
      </c>
      <c r="X377" s="1" t="s">
        <v>1669</v>
      </c>
      <c r="Y377" s="1" t="s">
        <v>1669</v>
      </c>
      <c r="Z377" s="1" t="s">
        <v>2067</v>
      </c>
      <c r="AA377" s="1">
        <v>3.9867854542666802E-2</v>
      </c>
      <c r="AB377" s="1">
        <v>3.9867854542666802E-2</v>
      </c>
      <c r="AC377" s="1">
        <v>0</v>
      </c>
      <c r="AD377" s="1">
        <v>9.0706834883696394E-2</v>
      </c>
    </row>
    <row r="378" spans="1:30" x14ac:dyDescent="0.3">
      <c r="A378" s="1">
        <v>377</v>
      </c>
      <c r="B378" s="1" t="s">
        <v>1669</v>
      </c>
      <c r="C378" s="1">
        <v>5.5634761624608498E-3</v>
      </c>
      <c r="D378" s="1">
        <v>0</v>
      </c>
      <c r="E378" s="1">
        <v>3.5727303081957699E-2</v>
      </c>
      <c r="F378" s="1">
        <v>1.9293003673893399E-2</v>
      </c>
      <c r="G378" s="1">
        <v>0</v>
      </c>
      <c r="H378" s="1">
        <v>8.2842427300512396E-4</v>
      </c>
      <c r="I378" s="1">
        <v>3.9209244984089497E-4</v>
      </c>
      <c r="J378" s="1">
        <v>6.8989965002019598E-4</v>
      </c>
      <c r="K378" s="1">
        <v>3.2105318427936699E-3</v>
      </c>
      <c r="L378" s="1">
        <v>2.83713411619994E-4</v>
      </c>
      <c r="M378" s="1">
        <v>4.3334703728650699E-4</v>
      </c>
      <c r="N378" s="1">
        <v>3.6823169723246099E-3</v>
      </c>
      <c r="O378" s="1">
        <v>0</v>
      </c>
      <c r="P378" s="1">
        <v>1.0909194577264801E-3</v>
      </c>
      <c r="Q378" s="1">
        <v>2.7806436645797802E-4</v>
      </c>
      <c r="R378" s="1">
        <v>7.9518813138038395E-4</v>
      </c>
      <c r="S378" s="1">
        <v>1.89652637759387E-3</v>
      </c>
      <c r="T378" s="1">
        <v>1.34363204583315E-3</v>
      </c>
      <c r="U378" s="1">
        <v>0</v>
      </c>
      <c r="V378" s="1">
        <v>1.54569206711985E-4</v>
      </c>
      <c r="W378" s="1">
        <v>377</v>
      </c>
      <c r="X378" s="1" t="s">
        <v>1669</v>
      </c>
      <c r="Y378" s="1" t="s">
        <v>1668</v>
      </c>
      <c r="Z378" s="1" t="s">
        <v>2068</v>
      </c>
      <c r="AA378" s="1">
        <v>1.9293003673893399E-2</v>
      </c>
      <c r="AB378" s="1">
        <v>3.5727303081957699E-2</v>
      </c>
      <c r="AC378" s="1">
        <v>1.6434299408064301E-2</v>
      </c>
      <c r="AD378" s="1">
        <v>0.106928224405497</v>
      </c>
    </row>
    <row r="379" spans="1:30" x14ac:dyDescent="0.3">
      <c r="A379" s="1">
        <v>378</v>
      </c>
      <c r="B379" s="1" t="s">
        <v>1670</v>
      </c>
      <c r="C379" s="1">
        <v>1.01875758581773E-3</v>
      </c>
      <c r="D379" s="1">
        <v>0</v>
      </c>
      <c r="E379" s="7">
        <v>4.1205673320155202E-5</v>
      </c>
      <c r="F379" s="1">
        <v>3.59534723278199E-4</v>
      </c>
      <c r="G379" s="1">
        <v>4.6714411612119401E-2</v>
      </c>
      <c r="H379" s="1">
        <v>0</v>
      </c>
      <c r="I379" s="7">
        <v>3.7750223150883801E-5</v>
      </c>
      <c r="J379" s="1">
        <v>9.5408826456414703E-4</v>
      </c>
      <c r="K379" s="1">
        <v>3.0667254941758599E-4</v>
      </c>
      <c r="L379" s="1">
        <v>6.8782464887256096E-3</v>
      </c>
      <c r="M379" s="1">
        <v>0</v>
      </c>
      <c r="N379" s="1">
        <v>0</v>
      </c>
      <c r="O379" s="1">
        <v>0</v>
      </c>
      <c r="P379" s="1">
        <v>3.9186568380685698E-4</v>
      </c>
      <c r="Q379" s="1">
        <v>0</v>
      </c>
      <c r="R379" s="1">
        <v>0</v>
      </c>
      <c r="S379" s="7">
        <v>2.8622035047536299E-5</v>
      </c>
      <c r="T379" s="1">
        <v>9.1989687633597299E-4</v>
      </c>
      <c r="U379" s="1">
        <v>0</v>
      </c>
      <c r="V379" s="1">
        <v>0</v>
      </c>
      <c r="W379" s="1">
        <v>378</v>
      </c>
      <c r="X379" s="1" t="s">
        <v>1670</v>
      </c>
      <c r="Y379" s="1" t="s">
        <v>1670</v>
      </c>
      <c r="Z379" s="1" t="s">
        <v>2069</v>
      </c>
      <c r="AA379" s="1">
        <v>4.6714411612119401E-2</v>
      </c>
      <c r="AB379" s="1">
        <v>4.6714411612119401E-2</v>
      </c>
      <c r="AC379" s="1">
        <v>0</v>
      </c>
      <c r="AD379" s="1">
        <v>6.9084894454941398E-2</v>
      </c>
    </row>
    <row r="380" spans="1:30" x14ac:dyDescent="0.3">
      <c r="A380" s="1">
        <v>379</v>
      </c>
      <c r="B380" s="1" t="s">
        <v>1685</v>
      </c>
      <c r="C380" s="1">
        <v>1.65296735473893E-3</v>
      </c>
      <c r="D380" s="1">
        <v>3.8372267359275299E-3</v>
      </c>
      <c r="E380" s="7">
        <v>7.07626289528794E-5</v>
      </c>
      <c r="F380" s="1">
        <v>5.9729730326625195E-4</v>
      </c>
      <c r="G380" s="1">
        <v>1.48481628231374E-3</v>
      </c>
      <c r="H380" s="1">
        <v>1.30082483043149E-3</v>
      </c>
      <c r="I380" s="1">
        <v>7.5121607343093199E-4</v>
      </c>
      <c r="J380" s="1">
        <v>9.2614947691910905E-4</v>
      </c>
      <c r="K380" s="1">
        <v>1.8875854689942399E-3</v>
      </c>
      <c r="L380" s="1">
        <v>1.26226157144314E-3</v>
      </c>
      <c r="M380" s="1">
        <v>0</v>
      </c>
      <c r="N380" s="1">
        <v>3.3983793016942698E-3</v>
      </c>
      <c r="O380" s="1">
        <v>0</v>
      </c>
      <c r="P380" s="1">
        <v>6.1766814016889595E-4</v>
      </c>
      <c r="Q380" s="1">
        <v>4.8541607827915103E-4</v>
      </c>
      <c r="R380" s="1">
        <v>1.6649652714882501E-3</v>
      </c>
      <c r="S380" s="1">
        <v>2.89474710946112E-4</v>
      </c>
      <c r="T380" s="1">
        <v>1.2973766329062201E-3</v>
      </c>
      <c r="U380" s="1">
        <v>3.8651926746902099E-4</v>
      </c>
      <c r="V380" s="1">
        <v>3.1557656052335598E-2</v>
      </c>
      <c r="W380" s="1">
        <v>379</v>
      </c>
      <c r="X380" s="1" t="s">
        <v>1685</v>
      </c>
      <c r="Y380" s="1" t="s">
        <v>1685</v>
      </c>
      <c r="Z380" s="1" t="s">
        <v>2070</v>
      </c>
      <c r="AA380" s="1">
        <v>3.1557656052335598E-2</v>
      </c>
      <c r="AB380" s="1">
        <v>3.1557656052335598E-2</v>
      </c>
      <c r="AC380" s="1">
        <v>0</v>
      </c>
      <c r="AD380" s="1">
        <v>8.3056662829822603E-2</v>
      </c>
    </row>
    <row r="381" spans="1:30" x14ac:dyDescent="0.3">
      <c r="A381" s="1">
        <v>380</v>
      </c>
      <c r="B381" s="1" t="s">
        <v>1674</v>
      </c>
      <c r="C381" s="1">
        <v>3.22003211650839E-3</v>
      </c>
      <c r="D381" s="1">
        <v>0</v>
      </c>
      <c r="E381" s="1">
        <v>6.19903855518345E-3</v>
      </c>
      <c r="F381" s="1">
        <v>6.6333533559202696E-4</v>
      </c>
      <c r="G381" s="1">
        <v>0</v>
      </c>
      <c r="H381" s="1">
        <v>7.0544470455694897E-4</v>
      </c>
      <c r="I381" s="1">
        <v>2.5172096201587103E-4</v>
      </c>
      <c r="J381" s="1">
        <v>1.6021822801446899E-4</v>
      </c>
      <c r="K381" s="1">
        <v>4.9008978861629499E-2</v>
      </c>
      <c r="L381" s="1">
        <v>1.94851699601376E-4</v>
      </c>
      <c r="M381" s="1">
        <v>0</v>
      </c>
      <c r="N381" s="1">
        <v>1.67161039853694E-3</v>
      </c>
      <c r="O381" s="1">
        <v>0</v>
      </c>
      <c r="P381" s="1">
        <v>2.8576760421375501E-4</v>
      </c>
      <c r="Q381" s="1">
        <v>7.2014528238301503E-4</v>
      </c>
      <c r="R381" s="1">
        <v>4.0821054635719299E-3</v>
      </c>
      <c r="S381" s="1">
        <v>2.1639863708640202E-3</v>
      </c>
      <c r="T381" s="7">
        <v>2.5492206649670099E-5</v>
      </c>
      <c r="U381" s="1">
        <v>0</v>
      </c>
      <c r="V381" s="1">
        <v>0</v>
      </c>
      <c r="W381" s="1">
        <v>380</v>
      </c>
      <c r="X381" s="1" t="s">
        <v>1674</v>
      </c>
      <c r="Y381" s="1" t="s">
        <v>1674</v>
      </c>
      <c r="Z381" s="1" t="s">
        <v>2071</v>
      </c>
      <c r="AA381" s="1">
        <v>4.9008978861629499E-2</v>
      </c>
      <c r="AB381" s="1">
        <v>4.9008978861629499E-2</v>
      </c>
      <c r="AC381" s="1">
        <v>0</v>
      </c>
      <c r="AD381" s="1">
        <v>8.9176176482212405E-2</v>
      </c>
    </row>
    <row r="382" spans="1:30" x14ac:dyDescent="0.3">
      <c r="A382" s="1">
        <v>381</v>
      </c>
      <c r="B382" s="1" t="s">
        <v>1670</v>
      </c>
      <c r="C382" s="1">
        <v>4.9495906958565497E-3</v>
      </c>
      <c r="D382" s="1">
        <v>0</v>
      </c>
      <c r="E382" s="1">
        <v>1.74254309543293E-3</v>
      </c>
      <c r="F382" s="1">
        <v>6.96041345259982E-3</v>
      </c>
      <c r="G382" s="1">
        <v>1.15244423479263E-2</v>
      </c>
      <c r="H382" s="1">
        <v>4.7238459950934799E-4</v>
      </c>
      <c r="I382" s="1">
        <v>1.5237925525172599E-4</v>
      </c>
      <c r="J382" s="1">
        <v>7.8910400781975602E-4</v>
      </c>
      <c r="K382" s="1">
        <v>3.8431445901977298E-3</v>
      </c>
      <c r="L382" s="1">
        <v>9.3619772398871105E-4</v>
      </c>
      <c r="M382" s="1">
        <v>0</v>
      </c>
      <c r="N382" s="1">
        <v>1.89121314111482E-3</v>
      </c>
      <c r="O382" s="1">
        <v>1.2637967950667199E-4</v>
      </c>
      <c r="P382" s="1">
        <v>1.5286680726311599E-3</v>
      </c>
      <c r="Q382" s="1">
        <v>2.32505543646102E-3</v>
      </c>
      <c r="R382" s="1">
        <v>4.7180753075981201E-3</v>
      </c>
      <c r="S382" s="1">
        <v>3.83387254526454E-3</v>
      </c>
      <c r="T382" s="1">
        <v>7.8908652227951503E-4</v>
      </c>
      <c r="U382" s="1">
        <v>0</v>
      </c>
      <c r="V382" s="1">
        <v>2.1523753647261602E-2</v>
      </c>
      <c r="W382" s="1">
        <v>381</v>
      </c>
      <c r="X382" s="1" t="s">
        <v>1670</v>
      </c>
      <c r="Y382" s="1" t="s">
        <v>1685</v>
      </c>
      <c r="Z382" s="1" t="s">
        <v>2072</v>
      </c>
      <c r="AA382" s="1">
        <v>1.15244423479263E-2</v>
      </c>
      <c r="AB382" s="1">
        <v>2.1523753647261602E-2</v>
      </c>
      <c r="AC382" s="1">
        <v>9.99931129933526E-3</v>
      </c>
      <c r="AD382" s="1">
        <v>0.11139803164624699</v>
      </c>
    </row>
    <row r="383" spans="1:30" x14ac:dyDescent="0.3">
      <c r="A383" s="1">
        <v>382</v>
      </c>
      <c r="B383" s="1" t="s">
        <v>1683</v>
      </c>
      <c r="C383" s="1">
        <v>3.86830594629115E-4</v>
      </c>
      <c r="D383" s="1">
        <v>0</v>
      </c>
      <c r="E383" s="1">
        <v>0</v>
      </c>
      <c r="F383" s="1">
        <v>0</v>
      </c>
      <c r="G383" s="1">
        <v>1.9672077763251898E-3</v>
      </c>
      <c r="H383" s="1">
        <v>3.5742144174531201E-4</v>
      </c>
      <c r="I383" s="1">
        <v>0</v>
      </c>
      <c r="J383" s="1">
        <v>1.0456508613095101E-2</v>
      </c>
      <c r="K383" s="1">
        <v>0</v>
      </c>
      <c r="L383" s="1">
        <v>1.88077643086112E-2</v>
      </c>
      <c r="M383" s="1">
        <v>5.6070654952856795E-4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2.0458958482176201E-3</v>
      </c>
      <c r="T383" s="1">
        <v>1.4084031396970301E-2</v>
      </c>
      <c r="U383" s="1">
        <v>0</v>
      </c>
      <c r="V383" s="1">
        <v>0</v>
      </c>
      <c r="W383" s="1">
        <v>382</v>
      </c>
      <c r="X383" s="1" t="s">
        <v>1683</v>
      </c>
      <c r="Y383" s="1" t="s">
        <v>1675</v>
      </c>
      <c r="Z383" s="1" t="s">
        <v>2073</v>
      </c>
      <c r="AA383" s="1">
        <v>1.4084031396970301E-2</v>
      </c>
      <c r="AB383" s="1">
        <v>1.88077643086112E-2</v>
      </c>
      <c r="AC383" s="1">
        <v>4.7237329116409203E-3</v>
      </c>
      <c r="AD383" s="1">
        <v>7.2588473886550597E-2</v>
      </c>
    </row>
    <row r="384" spans="1:30" x14ac:dyDescent="0.3">
      <c r="A384" s="1">
        <v>383</v>
      </c>
      <c r="B384" s="1" t="s">
        <v>1674</v>
      </c>
      <c r="C384" s="1">
        <v>2.9374719104575302E-4</v>
      </c>
      <c r="D384" s="1">
        <v>0</v>
      </c>
      <c r="E384" s="1">
        <v>0</v>
      </c>
      <c r="F384" s="1">
        <v>5.0188187246650003E-3</v>
      </c>
      <c r="G384" s="1">
        <v>0</v>
      </c>
      <c r="H384" s="1">
        <v>7.7376245710074202E-4</v>
      </c>
      <c r="I384" s="1">
        <v>1.4428130280044499E-4</v>
      </c>
      <c r="J384" s="1">
        <v>2.7712083281111402E-4</v>
      </c>
      <c r="K384" s="1">
        <v>3.07708579422428E-2</v>
      </c>
      <c r="L384" s="1">
        <v>1.72896130021764E-3</v>
      </c>
      <c r="M384" s="1">
        <v>7.3295428724912202E-4</v>
      </c>
      <c r="N384" s="1">
        <v>1.37279318776275E-3</v>
      </c>
      <c r="O384" s="7">
        <v>1.8937493173120999E-5</v>
      </c>
      <c r="P384" s="1">
        <v>1.38048806624959E-3</v>
      </c>
      <c r="Q384" s="1">
        <v>2.3629032935263499E-3</v>
      </c>
      <c r="R384" s="1">
        <v>3.2227312958760601E-3</v>
      </c>
      <c r="S384" s="1">
        <v>2.9110501121226199E-3</v>
      </c>
      <c r="T384" s="1">
        <v>4.2713687606877698E-4</v>
      </c>
      <c r="U384" s="1">
        <v>0</v>
      </c>
      <c r="V384" s="1">
        <v>8.8527935604772699E-4</v>
      </c>
      <c r="W384" s="1">
        <v>383</v>
      </c>
      <c r="X384" s="1" t="s">
        <v>1674</v>
      </c>
      <c r="Y384" s="1" t="s">
        <v>1674</v>
      </c>
      <c r="Z384" s="1" t="s">
        <v>2074</v>
      </c>
      <c r="AA384" s="1">
        <v>3.07708579422428E-2</v>
      </c>
      <c r="AB384" s="1">
        <v>3.07708579422428E-2</v>
      </c>
      <c r="AC384" s="1">
        <v>0</v>
      </c>
      <c r="AD384" s="1">
        <v>7.9819715193446994E-2</v>
      </c>
    </row>
    <row r="385" spans="1:30" x14ac:dyDescent="0.3">
      <c r="A385" s="1">
        <v>384</v>
      </c>
      <c r="B385" s="1" t="s">
        <v>1674</v>
      </c>
      <c r="C385" s="1">
        <v>8.1178657666184501E-4</v>
      </c>
      <c r="D385" s="1">
        <v>0</v>
      </c>
      <c r="E385" s="1">
        <v>2.79626940135281E-3</v>
      </c>
      <c r="F385" s="1">
        <v>2.4451108077843601E-3</v>
      </c>
      <c r="G385" s="1">
        <v>0</v>
      </c>
      <c r="H385" s="1">
        <v>2.40904244368033E-3</v>
      </c>
      <c r="I385" s="1">
        <v>8.4468309964981199E-4</v>
      </c>
      <c r="J385" s="1">
        <v>1.4199415543665001E-4</v>
      </c>
      <c r="K385" s="1">
        <v>3.97527000592032E-2</v>
      </c>
      <c r="L385" s="1">
        <v>1.26600406821923E-3</v>
      </c>
      <c r="M385" s="1">
        <v>0</v>
      </c>
      <c r="N385" s="1">
        <v>5.6471778439682102E-3</v>
      </c>
      <c r="O385" s="1">
        <v>1.3257823214132801E-3</v>
      </c>
      <c r="P385" s="1">
        <v>7.3997948889992205E-4</v>
      </c>
      <c r="Q385" s="1">
        <v>1.4596773817193999E-3</v>
      </c>
      <c r="R385" s="1">
        <v>3.2044189869102398E-3</v>
      </c>
      <c r="S385" s="1">
        <v>1.76645624088891E-3</v>
      </c>
      <c r="T385" s="7">
        <v>8.0534010633319907E-5</v>
      </c>
      <c r="U385" s="1">
        <v>0</v>
      </c>
      <c r="V385" s="1">
        <v>0</v>
      </c>
      <c r="W385" s="1">
        <v>384</v>
      </c>
      <c r="X385" s="1" t="s">
        <v>1674</v>
      </c>
      <c r="Y385" s="1" t="s">
        <v>1674</v>
      </c>
      <c r="Z385" s="1" t="s">
        <v>2075</v>
      </c>
      <c r="AA385" s="1">
        <v>3.97527000592032E-2</v>
      </c>
      <c r="AB385" s="1">
        <v>3.97527000592032E-2</v>
      </c>
      <c r="AC385" s="1">
        <v>0</v>
      </c>
      <c r="AD385" s="1">
        <v>9.2990674419121094E-2</v>
      </c>
    </row>
    <row r="386" spans="1:30" x14ac:dyDescent="0.3">
      <c r="A386" s="1">
        <v>385</v>
      </c>
      <c r="B386" s="1" t="s">
        <v>1682</v>
      </c>
      <c r="C386" s="1">
        <v>2.4116570101065998E-3</v>
      </c>
      <c r="D386" s="1">
        <v>2.0076923119457201E-4</v>
      </c>
      <c r="E386" s="1">
        <v>1.9229490194833301E-3</v>
      </c>
      <c r="F386" s="1">
        <v>4.2540453910401097E-3</v>
      </c>
      <c r="G386" s="1">
        <v>3.0742412612030602E-3</v>
      </c>
      <c r="H386" s="7">
        <v>6.88670303209807E-6</v>
      </c>
      <c r="I386" s="1">
        <v>1.0751522040025399E-3</v>
      </c>
      <c r="J386" s="1">
        <v>1.06408797261071E-2</v>
      </c>
      <c r="K386" s="1">
        <v>5.1752546457358396E-3</v>
      </c>
      <c r="L386" s="1">
        <v>1.5704795835827599E-2</v>
      </c>
      <c r="M386" s="1">
        <v>6.6591010619345098E-4</v>
      </c>
      <c r="N386" s="1">
        <v>8.5580564967305903E-3</v>
      </c>
      <c r="O386" s="7">
        <v>1.5430991086865699E-5</v>
      </c>
      <c r="P386" s="1">
        <v>2.0932157050125699E-3</v>
      </c>
      <c r="Q386" s="1">
        <v>0</v>
      </c>
      <c r="R386" s="1">
        <v>7.9081583441896496E-4</v>
      </c>
      <c r="S386" s="1">
        <v>3.3168775186428099E-3</v>
      </c>
      <c r="T386" s="1">
        <v>7.3187586113295502E-3</v>
      </c>
      <c r="U386" s="7">
        <v>5.14849114136451E-5</v>
      </c>
      <c r="V386" s="1">
        <v>2.2514298565317302E-3</v>
      </c>
      <c r="W386" s="1">
        <v>385</v>
      </c>
      <c r="X386" s="1" t="s">
        <v>1682</v>
      </c>
      <c r="Y386" s="1" t="s">
        <v>1675</v>
      </c>
      <c r="Z386" s="1" t="s">
        <v>2076</v>
      </c>
      <c r="AA386" s="1">
        <v>3.3168775186428099E-3</v>
      </c>
      <c r="AB386" s="1">
        <v>1.5704795835827599E-2</v>
      </c>
      <c r="AC386" s="1">
        <v>1.23879183171848E-2</v>
      </c>
      <c r="AD386" s="1">
        <v>0.11717835649037001</v>
      </c>
    </row>
    <row r="387" spans="1:30" x14ac:dyDescent="0.3">
      <c r="A387" s="1">
        <v>386</v>
      </c>
      <c r="B387" s="1" t="s">
        <v>1675</v>
      </c>
      <c r="C387" s="1">
        <v>0</v>
      </c>
      <c r="D387" s="1">
        <v>0</v>
      </c>
      <c r="E387" s="1">
        <v>1.0766376907815101E-4</v>
      </c>
      <c r="F387" s="1">
        <v>0</v>
      </c>
      <c r="G387" s="1">
        <v>6.1051518038442998E-3</v>
      </c>
      <c r="H387" s="1">
        <v>8.08799519339837E-4</v>
      </c>
      <c r="I387" s="1">
        <v>0</v>
      </c>
      <c r="J387" s="1">
        <v>5.8909721125662597E-3</v>
      </c>
      <c r="K387" s="1">
        <v>0</v>
      </c>
      <c r="L387" s="1">
        <v>2.9943440131668001E-2</v>
      </c>
      <c r="M387" s="1">
        <v>9.5566574080674501E-4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5.5138725349683504E-4</v>
      </c>
      <c r="T387" s="1">
        <v>7.8598545886811692E-3</v>
      </c>
      <c r="U387" s="7">
        <v>5.3744889261376699E-5</v>
      </c>
      <c r="V387" s="1">
        <v>0</v>
      </c>
      <c r="W387" s="1">
        <v>386</v>
      </c>
      <c r="X387" s="1" t="s">
        <v>1675</v>
      </c>
      <c r="Y387" s="1" t="s">
        <v>1675</v>
      </c>
      <c r="Z387" s="1" t="s">
        <v>2077</v>
      </c>
      <c r="AA387" s="1">
        <v>2.9943440131668001E-2</v>
      </c>
      <c r="AB387" s="1">
        <v>2.9943440131668001E-2</v>
      </c>
      <c r="AC387" s="1">
        <v>0</v>
      </c>
      <c r="AD387" s="1">
        <v>7.4295811674092896E-2</v>
      </c>
    </row>
    <row r="388" spans="1:30" x14ac:dyDescent="0.3">
      <c r="A388" s="1">
        <v>387</v>
      </c>
      <c r="B388" s="1" t="s">
        <v>1668</v>
      </c>
      <c r="C388" s="1">
        <v>4.0039783123332002E-3</v>
      </c>
      <c r="D388" s="7">
        <v>2.5944231718231101E-5</v>
      </c>
      <c r="E388" s="1">
        <v>7.1300749399464698E-3</v>
      </c>
      <c r="F388" s="1">
        <v>1.17356483772159E-2</v>
      </c>
      <c r="G388" s="1">
        <v>0</v>
      </c>
      <c r="H388" s="1">
        <v>1.9076822343553699E-3</v>
      </c>
      <c r="I388" s="1">
        <v>0</v>
      </c>
      <c r="J388" s="1">
        <v>8.4450315498173895E-4</v>
      </c>
      <c r="K388" s="1">
        <v>1.6853145465699999E-2</v>
      </c>
      <c r="L388" s="1">
        <v>4.7734377680945598E-4</v>
      </c>
      <c r="M388" s="1">
        <v>8.8913164834741399E-4</v>
      </c>
      <c r="N388" s="1">
        <v>2.4768716467919098E-3</v>
      </c>
      <c r="O388" s="1">
        <v>1.05474829159903E-3</v>
      </c>
      <c r="P388" s="1">
        <v>8.7584305113164304E-4</v>
      </c>
      <c r="Q388" s="1">
        <v>9.6871530198270196E-4</v>
      </c>
      <c r="R388" s="1">
        <v>6.0265616213738497E-3</v>
      </c>
      <c r="S388" s="1">
        <v>1.9051932558825E-3</v>
      </c>
      <c r="T388" s="1">
        <v>1.8053553506449901E-3</v>
      </c>
      <c r="U388" s="1">
        <v>0</v>
      </c>
      <c r="V388" s="7">
        <v>6.3731614916757201E-6</v>
      </c>
      <c r="W388" s="1">
        <v>387</v>
      </c>
      <c r="X388" s="1" t="s">
        <v>1668</v>
      </c>
      <c r="Y388" s="1" t="s">
        <v>1674</v>
      </c>
      <c r="Z388" s="1" t="s">
        <v>2078</v>
      </c>
      <c r="AA388" s="1">
        <v>7.1300749399464698E-3</v>
      </c>
      <c r="AB388" s="1">
        <v>1.6853145465699999E-2</v>
      </c>
      <c r="AC388" s="1">
        <v>9.7230705257535799E-3</v>
      </c>
      <c r="AD388" s="1">
        <v>9.8682063059254699E-2</v>
      </c>
    </row>
    <row r="389" spans="1:30" x14ac:dyDescent="0.3">
      <c r="A389" s="1">
        <v>388</v>
      </c>
      <c r="B389" s="1" t="s">
        <v>1677</v>
      </c>
      <c r="C389" s="1">
        <v>3.3889194111388298E-3</v>
      </c>
      <c r="D389" s="1">
        <v>0</v>
      </c>
      <c r="E389" s="1">
        <v>1.01263396340466E-2</v>
      </c>
      <c r="F389" s="1">
        <v>3.6481804925381999E-3</v>
      </c>
      <c r="G389" s="1">
        <v>0</v>
      </c>
      <c r="H389" s="1">
        <v>7.6541447073190903E-3</v>
      </c>
      <c r="I389" s="1">
        <v>2.5630291031580302E-4</v>
      </c>
      <c r="J389" s="1">
        <v>6.3233250147135195E-4</v>
      </c>
      <c r="K389" s="1">
        <v>2.2234124454409501E-2</v>
      </c>
      <c r="L389" s="1">
        <v>5.2846846015729295E-4</v>
      </c>
      <c r="M389" s="7">
        <v>6.3494526011558894E-5</v>
      </c>
      <c r="N389" s="1">
        <v>6.5101244599068096E-3</v>
      </c>
      <c r="O389" s="1">
        <v>2.0055452759644098E-3</v>
      </c>
      <c r="P389" s="1">
        <v>2.0623781606471099E-3</v>
      </c>
      <c r="Q389" s="1">
        <v>1.9372669323860801E-4</v>
      </c>
      <c r="R389" s="1">
        <v>2.5990664180417702E-3</v>
      </c>
      <c r="S389" s="1">
        <v>1.44555461000724E-3</v>
      </c>
      <c r="T389" s="1">
        <v>1.3467072466728E-3</v>
      </c>
      <c r="U389" s="1">
        <v>0</v>
      </c>
      <c r="V389" s="7">
        <v>9.1081643600045902E-5</v>
      </c>
      <c r="W389" s="1">
        <v>388</v>
      </c>
      <c r="X389" s="1" t="s">
        <v>1677</v>
      </c>
      <c r="Y389" s="1" t="s">
        <v>1674</v>
      </c>
      <c r="Z389" s="1" t="s">
        <v>2079</v>
      </c>
      <c r="AA389" s="1">
        <v>6.5101244599068096E-3</v>
      </c>
      <c r="AB389" s="1">
        <v>2.2234124454409501E-2</v>
      </c>
      <c r="AC389" s="1">
        <v>1.5723999994502701E-2</v>
      </c>
      <c r="AD389" s="1">
        <v>0.104773750076277</v>
      </c>
    </row>
    <row r="390" spans="1:30" x14ac:dyDescent="0.3">
      <c r="A390" s="1">
        <v>389</v>
      </c>
      <c r="B390" s="1" t="s">
        <v>1682</v>
      </c>
      <c r="C390" s="1">
        <v>7.0249667395219195E-4</v>
      </c>
      <c r="D390" s="1">
        <v>4.1399465432940597E-4</v>
      </c>
      <c r="E390" s="1">
        <v>3.4724198627238299E-3</v>
      </c>
      <c r="F390" s="1">
        <v>9.4542363448003798E-4</v>
      </c>
      <c r="G390" s="1">
        <v>1.7581056273302501E-3</v>
      </c>
      <c r="H390" s="1">
        <v>9.0758642327351405E-4</v>
      </c>
      <c r="I390" s="1">
        <v>2.2218122134906901E-3</v>
      </c>
      <c r="J390" s="1">
        <v>1.25740895472762E-2</v>
      </c>
      <c r="K390" s="1">
        <v>3.0510413902286098E-3</v>
      </c>
      <c r="L390" s="1">
        <v>7.4014473014330697E-3</v>
      </c>
      <c r="M390" s="1">
        <v>3.08722504796973E-3</v>
      </c>
      <c r="N390" s="1">
        <v>3.9842846658517204E-3</v>
      </c>
      <c r="O390" s="1">
        <v>1.2615735236605899E-3</v>
      </c>
      <c r="P390" s="1">
        <v>1.68674912075464E-3</v>
      </c>
      <c r="Q390" s="1">
        <v>6.1760521798374002E-4</v>
      </c>
      <c r="R390" s="1">
        <v>6.8502430669812901E-3</v>
      </c>
      <c r="S390" s="1">
        <v>6.5119716476317998E-3</v>
      </c>
      <c r="T390" s="1">
        <v>4.1648972815624104E-3</v>
      </c>
      <c r="U390" s="1">
        <v>2.00847592715629E-4</v>
      </c>
      <c r="V390" s="1">
        <v>1.50912725741105E-3</v>
      </c>
      <c r="W390" s="1">
        <v>389</v>
      </c>
      <c r="X390" s="1" t="s">
        <v>1682</v>
      </c>
      <c r="Y390" s="1" t="s">
        <v>1673</v>
      </c>
      <c r="Z390" s="1" t="s">
        <v>2080</v>
      </c>
      <c r="AA390" s="1">
        <v>6.5119716476317998E-3</v>
      </c>
      <c r="AB390" s="1">
        <v>1.25740895472762E-2</v>
      </c>
      <c r="AC390" s="1">
        <v>6.0621178996444897E-3</v>
      </c>
      <c r="AD390" s="1">
        <v>0.11334281600399</v>
      </c>
    </row>
    <row r="391" spans="1:30" x14ac:dyDescent="0.3">
      <c r="A391" s="1">
        <v>390</v>
      </c>
      <c r="B391" s="1" t="s">
        <v>1678</v>
      </c>
      <c r="C391" s="1">
        <v>4.5610193202660796E-3</v>
      </c>
      <c r="D391" s="1">
        <v>0</v>
      </c>
      <c r="E391" s="1">
        <v>9.1126617728839697E-3</v>
      </c>
      <c r="F391" s="1">
        <v>3.07675824469716E-2</v>
      </c>
      <c r="G391" s="7">
        <v>4.90531306969801E-5</v>
      </c>
      <c r="H391" s="7">
        <v>2.0729048219581801E-5</v>
      </c>
      <c r="I391" s="1">
        <v>2.6830943835025399E-4</v>
      </c>
      <c r="J391" s="1">
        <v>3.2455537243209197E-4</v>
      </c>
      <c r="K391" s="1">
        <v>6.54133325662201E-3</v>
      </c>
      <c r="L391" s="1">
        <v>3.7892990094858003E-4</v>
      </c>
      <c r="M391" s="7">
        <v>5.6201970867803198E-5</v>
      </c>
      <c r="N391" s="1">
        <v>7.8150707571037197E-4</v>
      </c>
      <c r="O391" s="1">
        <v>6.5482171198496001E-3</v>
      </c>
      <c r="P391" s="1">
        <v>2.8476268468737099E-3</v>
      </c>
      <c r="Q391" s="1">
        <v>1.1033800308680201E-3</v>
      </c>
      <c r="R391" s="1">
        <v>3.8968276897281199E-3</v>
      </c>
      <c r="S391" s="1">
        <v>1.9753227406273601E-3</v>
      </c>
      <c r="T391" s="1">
        <v>9.6777024652615101E-4</v>
      </c>
      <c r="U391" s="1">
        <v>0</v>
      </c>
      <c r="V391" s="1">
        <v>0</v>
      </c>
      <c r="W391" s="1">
        <v>390</v>
      </c>
      <c r="X391" s="1" t="s">
        <v>1678</v>
      </c>
      <c r="Y391" s="1" t="s">
        <v>1669</v>
      </c>
      <c r="Z391" s="1" t="s">
        <v>2081</v>
      </c>
      <c r="AA391" s="1">
        <v>6.5482171198496001E-3</v>
      </c>
      <c r="AB391" s="1">
        <v>3.07675824469716E-2</v>
      </c>
      <c r="AC391" s="1">
        <v>2.4219365327121999E-2</v>
      </c>
      <c r="AD391" s="1">
        <v>0.10676053477949</v>
      </c>
    </row>
    <row r="392" spans="1:30" x14ac:dyDescent="0.3">
      <c r="A392" s="1">
        <v>391</v>
      </c>
      <c r="B392" s="1" t="s">
        <v>1668</v>
      </c>
      <c r="C392" s="1">
        <v>2.9284005738931299E-3</v>
      </c>
      <c r="D392" s="1">
        <v>0</v>
      </c>
      <c r="E392" s="1">
        <v>1.2000283521787799E-2</v>
      </c>
      <c r="F392" s="1">
        <v>1.0123947013094801E-2</v>
      </c>
      <c r="G392" s="1">
        <v>8.1151192442027904E-4</v>
      </c>
      <c r="H392" s="1">
        <v>5.0962239646389299E-3</v>
      </c>
      <c r="I392" s="1">
        <v>1.2827637667383201E-3</v>
      </c>
      <c r="J392" s="1">
        <v>8.5845318754525603E-4</v>
      </c>
      <c r="K392" s="1">
        <v>4.9329712033599404E-3</v>
      </c>
      <c r="L392" s="1">
        <v>6.8983426144608104E-3</v>
      </c>
      <c r="M392" s="1">
        <v>4.5004114799389799E-4</v>
      </c>
      <c r="N392" s="1">
        <v>2.7791592419179698E-3</v>
      </c>
      <c r="O392" s="1">
        <v>0</v>
      </c>
      <c r="P392" s="1">
        <v>2.3264606860854101E-3</v>
      </c>
      <c r="Q392" s="1">
        <v>3.83103010103683E-3</v>
      </c>
      <c r="R392" s="1">
        <v>2.6509997628307602E-3</v>
      </c>
      <c r="S392" s="1">
        <v>1.9752263888186301E-3</v>
      </c>
      <c r="T392" s="1">
        <v>2.8425153670289002E-3</v>
      </c>
      <c r="U392" s="1">
        <v>3.74586984936781E-4</v>
      </c>
      <c r="V392" s="1">
        <v>5.3931226960702205E-4</v>
      </c>
      <c r="W392" s="1">
        <v>391</v>
      </c>
      <c r="X392" s="1" t="s">
        <v>1668</v>
      </c>
      <c r="Y392" s="1" t="s">
        <v>1668</v>
      </c>
      <c r="Z392" s="1" t="s">
        <v>2082</v>
      </c>
      <c r="AA392" s="1">
        <v>1.2000283521787799E-2</v>
      </c>
      <c r="AB392" s="1">
        <v>1.2000283521787799E-2</v>
      </c>
      <c r="AC392" s="1">
        <v>0</v>
      </c>
      <c r="AD392" s="1">
        <v>0.110632981116477</v>
      </c>
    </row>
    <row r="393" spans="1:30" x14ac:dyDescent="0.3">
      <c r="A393" s="1">
        <v>392</v>
      </c>
      <c r="B393" s="1" t="s">
        <v>1666</v>
      </c>
      <c r="C393" s="1">
        <v>1.14732373195875E-2</v>
      </c>
      <c r="D393" s="1">
        <v>6.4796176508224404E-4</v>
      </c>
      <c r="E393" s="1">
        <v>4.0952987031306597E-4</v>
      </c>
      <c r="F393" s="1">
        <v>1.1128701922680801E-3</v>
      </c>
      <c r="G393" s="1">
        <v>2.2825685220651901E-3</v>
      </c>
      <c r="H393" s="1">
        <v>1.1551503840117E-3</v>
      </c>
      <c r="I393" s="7">
        <v>6.5633351880409102E-5</v>
      </c>
      <c r="J393" s="1">
        <v>2.9241087890615001E-3</v>
      </c>
      <c r="K393" s="1">
        <v>6.7356749265335396E-3</v>
      </c>
      <c r="L393" s="1">
        <v>3.0277054282058899E-3</v>
      </c>
      <c r="M393" s="7">
        <v>2.60530054181112E-5</v>
      </c>
      <c r="N393" s="1">
        <v>0</v>
      </c>
      <c r="O393" s="7">
        <v>6.3274648380665104E-6</v>
      </c>
      <c r="P393" s="1">
        <v>1.16621384199188E-4</v>
      </c>
      <c r="Q393" s="1">
        <v>4.2540611806532799E-4</v>
      </c>
      <c r="R393" s="1">
        <v>6.3726230645688E-3</v>
      </c>
      <c r="S393" s="1">
        <v>2.2699990233373299E-3</v>
      </c>
      <c r="T393" s="1">
        <v>5.93527353727419E-3</v>
      </c>
      <c r="U393" s="1">
        <v>6.6198137330114105E-4</v>
      </c>
      <c r="V393" s="1">
        <v>1.07326922834373E-2</v>
      </c>
      <c r="W393" s="1">
        <v>392</v>
      </c>
      <c r="X393" s="1" t="s">
        <v>1666</v>
      </c>
      <c r="Y393" s="1" t="s">
        <v>1666</v>
      </c>
      <c r="Z393" s="1" t="s">
        <v>2083</v>
      </c>
      <c r="AA393" s="1">
        <v>1.14732373195875E-2</v>
      </c>
      <c r="AB393" s="1">
        <v>1.14732373195875E-2</v>
      </c>
      <c r="AC393" s="1">
        <v>0</v>
      </c>
      <c r="AD393" s="1">
        <v>9.7505403913815902E-2</v>
      </c>
    </row>
    <row r="394" spans="1:30" x14ac:dyDescent="0.3">
      <c r="A394" s="1">
        <v>393</v>
      </c>
      <c r="B394" s="1" t="s">
        <v>1666</v>
      </c>
      <c r="C394" s="1">
        <v>4.5396178379835299E-3</v>
      </c>
      <c r="D394" s="1">
        <v>3.4117624648632999E-4</v>
      </c>
      <c r="E394" s="1">
        <v>5.6869385401720996E-3</v>
      </c>
      <c r="F394" s="1">
        <v>1.8389375420802701E-2</v>
      </c>
      <c r="G394" s="7">
        <v>4.5722644873585697E-5</v>
      </c>
      <c r="H394" s="1">
        <v>9.8775914013345101E-4</v>
      </c>
      <c r="I394" s="1">
        <v>3.8314983652998298E-4</v>
      </c>
      <c r="J394" s="1">
        <v>8.2074218260916798E-4</v>
      </c>
      <c r="K394" s="1">
        <v>9.0308615269202794E-3</v>
      </c>
      <c r="L394" s="1">
        <v>8.7847044497948003E-4</v>
      </c>
      <c r="M394" s="1">
        <v>1.8785010569473599E-4</v>
      </c>
      <c r="N394" s="1">
        <v>4.9203449852089597E-3</v>
      </c>
      <c r="O394" s="1">
        <v>1.0483506315199301E-3</v>
      </c>
      <c r="P394" s="1">
        <v>8.7688585830530998E-3</v>
      </c>
      <c r="Q394" s="1">
        <v>1.6789948847575401E-3</v>
      </c>
      <c r="R394" s="1">
        <v>1.7645216178608801E-3</v>
      </c>
      <c r="S394" s="1">
        <v>3.45397751403221E-3</v>
      </c>
      <c r="T394" s="1">
        <v>1.35082596654904E-3</v>
      </c>
      <c r="U394" s="1">
        <v>0</v>
      </c>
      <c r="V394" s="7">
        <v>1.34829006188269E-5</v>
      </c>
      <c r="W394" s="1">
        <v>393</v>
      </c>
      <c r="X394" s="1" t="s">
        <v>1666</v>
      </c>
      <c r="Y394" s="1" t="s">
        <v>1669</v>
      </c>
      <c r="Z394" s="1" t="s">
        <v>2084</v>
      </c>
      <c r="AA394" s="1">
        <v>4.5396178379835299E-3</v>
      </c>
      <c r="AB394" s="1">
        <v>1.8389375420802701E-2</v>
      </c>
      <c r="AC394" s="1">
        <v>1.38497575828192E-2</v>
      </c>
      <c r="AD394" s="1">
        <v>0.107480344329245</v>
      </c>
    </row>
    <row r="395" spans="1:30" x14ac:dyDescent="0.3">
      <c r="A395" s="1">
        <v>394</v>
      </c>
      <c r="B395" s="1" t="s">
        <v>1685</v>
      </c>
      <c r="C395" s="1">
        <v>1.79839046905249E-3</v>
      </c>
      <c r="D395" s="1">
        <v>3.39429872521317E-4</v>
      </c>
      <c r="E395" s="1">
        <v>6.6382578062819603E-3</v>
      </c>
      <c r="F395" s="1">
        <v>1.3176202450916301E-2</v>
      </c>
      <c r="G395" s="1">
        <v>1.6368808880446399E-4</v>
      </c>
      <c r="H395" s="1">
        <v>9.9960608024784407E-4</v>
      </c>
      <c r="I395" s="1">
        <v>0</v>
      </c>
      <c r="J395" s="1">
        <v>5.0754542013701197E-4</v>
      </c>
      <c r="K395" s="1">
        <v>8.7061685391841698E-3</v>
      </c>
      <c r="L395" s="1">
        <v>1.1620028145057899E-3</v>
      </c>
      <c r="M395" s="1">
        <v>1.2880484602945501E-4</v>
      </c>
      <c r="N395" s="1">
        <v>2.2326770606806998E-3</v>
      </c>
      <c r="O395" s="1">
        <v>1.3235344794625199E-3</v>
      </c>
      <c r="P395" s="1">
        <v>7.3253384357502603E-3</v>
      </c>
      <c r="Q395" s="1">
        <v>3.4723368619554201E-3</v>
      </c>
      <c r="R395" s="1">
        <v>1.7380095377130401E-3</v>
      </c>
      <c r="S395" s="1">
        <v>2.2474180435088898E-3</v>
      </c>
      <c r="T395" s="1">
        <v>6.8468971024982297E-4</v>
      </c>
      <c r="U395" s="7">
        <v>2.4812048471142999E-5</v>
      </c>
      <c r="V395" s="1">
        <v>1.37827642375529E-2</v>
      </c>
      <c r="W395" s="1">
        <v>394</v>
      </c>
      <c r="X395" s="1" t="s">
        <v>1685</v>
      </c>
      <c r="Y395" s="1" t="s">
        <v>1685</v>
      </c>
      <c r="Z395" s="1" t="s">
        <v>2085</v>
      </c>
      <c r="AA395" s="1">
        <v>1.37827642375529E-2</v>
      </c>
      <c r="AB395" s="1">
        <v>1.37827642375529E-2</v>
      </c>
      <c r="AC395" s="1">
        <v>0</v>
      </c>
      <c r="AD395" s="1">
        <v>0.111502876155627</v>
      </c>
    </row>
    <row r="396" spans="1:30" x14ac:dyDescent="0.3">
      <c r="A396" s="1">
        <v>395</v>
      </c>
      <c r="B396" s="1" t="s">
        <v>1670</v>
      </c>
      <c r="C396" s="1">
        <v>9.8458730495532194E-4</v>
      </c>
      <c r="D396" s="7">
        <v>1.8789611998307001E-5</v>
      </c>
      <c r="E396" s="1">
        <v>0</v>
      </c>
      <c r="F396" s="1">
        <v>0</v>
      </c>
      <c r="G396" s="1">
        <v>8.4247705028083295E-3</v>
      </c>
      <c r="H396" s="1">
        <v>0</v>
      </c>
      <c r="I396" s="1">
        <v>0</v>
      </c>
      <c r="J396" s="1">
        <v>2.8785324253879401E-2</v>
      </c>
      <c r="K396" s="1">
        <v>0</v>
      </c>
      <c r="L396" s="1">
        <v>1.2610964697828899E-2</v>
      </c>
      <c r="M396" s="1">
        <v>9.7448769726149603E-3</v>
      </c>
      <c r="N396" s="1">
        <v>0</v>
      </c>
      <c r="O396" s="1">
        <v>0</v>
      </c>
      <c r="P396" s="1">
        <v>4.4065324246489901E-4</v>
      </c>
      <c r="Q396" s="1">
        <v>0</v>
      </c>
      <c r="R396" s="1">
        <v>3.6377792958147399E-4</v>
      </c>
      <c r="S396" s="7">
        <v>5.12638613806664E-5</v>
      </c>
      <c r="T396" s="1">
        <v>4.40484094887312E-3</v>
      </c>
      <c r="U396" s="1">
        <v>0</v>
      </c>
      <c r="V396" s="1">
        <v>1.30646188164019E-4</v>
      </c>
      <c r="W396" s="1">
        <v>395</v>
      </c>
      <c r="X396" s="1" t="s">
        <v>1670</v>
      </c>
      <c r="Y396" s="1" t="s">
        <v>1673</v>
      </c>
      <c r="Z396" s="1" t="s">
        <v>2086</v>
      </c>
      <c r="AA396" s="1">
        <v>8.4247705028083295E-3</v>
      </c>
      <c r="AB396" s="1">
        <v>2.8785324253879401E-2</v>
      </c>
      <c r="AC396" s="1">
        <v>2.0360553751071101E-2</v>
      </c>
      <c r="AD396" s="1">
        <v>9.3975563171807996E-2</v>
      </c>
    </row>
    <row r="397" spans="1:30" x14ac:dyDescent="0.3">
      <c r="A397" s="1">
        <v>396</v>
      </c>
      <c r="B397" s="1" t="s">
        <v>1673</v>
      </c>
      <c r="C397" s="1">
        <v>1.8034500101102801E-3</v>
      </c>
      <c r="D397" s="1">
        <v>1.0424499485073E-3</v>
      </c>
      <c r="E397" s="1">
        <v>3.07536451105237E-4</v>
      </c>
      <c r="F397" s="1">
        <v>3.1613772232991599E-3</v>
      </c>
      <c r="G397" s="1">
        <v>1.5240735540573999E-3</v>
      </c>
      <c r="H397" s="1">
        <v>4.0918124011985602E-4</v>
      </c>
      <c r="I397" s="7">
        <v>3.04356119725292E-5</v>
      </c>
      <c r="J397" s="1">
        <v>5.0846767991710997E-3</v>
      </c>
      <c r="K397" s="1">
        <v>5.8426661670746196E-3</v>
      </c>
      <c r="L397" s="1">
        <v>2.43911138742284E-2</v>
      </c>
      <c r="M397" s="1">
        <v>5.5691110213301797E-3</v>
      </c>
      <c r="N397" s="1">
        <v>1.14088221631892E-3</v>
      </c>
      <c r="O397" s="1">
        <v>0</v>
      </c>
      <c r="P397" s="1">
        <v>2.8342436418706098E-3</v>
      </c>
      <c r="Q397" s="1">
        <v>9.2414290496720597E-4</v>
      </c>
      <c r="R397" s="1">
        <v>8.4462623557424296E-4</v>
      </c>
      <c r="S397" s="1">
        <v>2.77914387493659E-4</v>
      </c>
      <c r="T397" s="1">
        <v>4.3613870430338398E-4</v>
      </c>
      <c r="U397" s="1">
        <v>0</v>
      </c>
      <c r="V397" s="1">
        <v>1.68752736121973E-3</v>
      </c>
      <c r="W397" s="1">
        <v>396</v>
      </c>
      <c r="X397" s="1" t="s">
        <v>1673</v>
      </c>
      <c r="Y397" s="1" t="s">
        <v>1675</v>
      </c>
      <c r="Z397" s="1" t="s">
        <v>2087</v>
      </c>
      <c r="AA397" s="1">
        <v>5.0846767991710997E-3</v>
      </c>
      <c r="AB397" s="1">
        <v>2.43911138742284E-2</v>
      </c>
      <c r="AC397" s="1">
        <v>1.93064370750573E-2</v>
      </c>
      <c r="AD397" s="1">
        <v>9.4211301196570896E-2</v>
      </c>
    </row>
    <row r="398" spans="1:30" x14ac:dyDescent="0.3">
      <c r="A398" s="1">
        <v>397</v>
      </c>
      <c r="B398" s="1" t="s">
        <v>1668</v>
      </c>
      <c r="C398" s="1">
        <v>4.9318381826488596E-3</v>
      </c>
      <c r="D398" s="7">
        <v>2.61546070321893E-5</v>
      </c>
      <c r="E398" s="1">
        <v>7.6494943063093101E-3</v>
      </c>
      <c r="F398" s="1">
        <v>1.11691326780299E-2</v>
      </c>
      <c r="G398" s="1">
        <v>7.8803819631908904E-4</v>
      </c>
      <c r="H398" s="1">
        <v>1.30281510882085E-3</v>
      </c>
      <c r="I398" s="1">
        <v>1.8777282469867899E-3</v>
      </c>
      <c r="J398" s="1">
        <v>1.8124010608086099E-4</v>
      </c>
      <c r="K398" s="1">
        <v>8.3138202753259803E-3</v>
      </c>
      <c r="L398" s="1">
        <v>1.3756893565770999E-3</v>
      </c>
      <c r="M398" s="1">
        <v>2.8670020913484202E-4</v>
      </c>
      <c r="N398" s="1">
        <v>5.8498748176879396E-3</v>
      </c>
      <c r="O398" s="1">
        <v>0</v>
      </c>
      <c r="P398" s="1">
        <v>7.1067254242071203E-3</v>
      </c>
      <c r="Q398" s="1">
        <v>1.9992058391810402E-3</v>
      </c>
      <c r="R398" s="1">
        <v>1.9895554833710802E-3</v>
      </c>
      <c r="S398" s="1">
        <v>2.5080564155585301E-3</v>
      </c>
      <c r="T398" s="1">
        <v>6.4070865405115203E-4</v>
      </c>
      <c r="U398" s="1">
        <v>0</v>
      </c>
      <c r="V398" s="1">
        <v>4.6633194952509701E-4</v>
      </c>
      <c r="W398" s="1">
        <v>397</v>
      </c>
      <c r="X398" s="1" t="s">
        <v>1668</v>
      </c>
      <c r="Y398" s="1" t="s">
        <v>1669</v>
      </c>
      <c r="Z398" s="1" t="s">
        <v>2088</v>
      </c>
      <c r="AA398" s="1">
        <v>7.6494943063093101E-3</v>
      </c>
      <c r="AB398" s="1">
        <v>1.11691326780299E-2</v>
      </c>
      <c r="AC398" s="1">
        <v>3.5196383717206398E-3</v>
      </c>
      <c r="AD398" s="1">
        <v>0.10219531249904799</v>
      </c>
    </row>
    <row r="399" spans="1:30" x14ac:dyDescent="0.3">
      <c r="A399" s="1">
        <v>398</v>
      </c>
      <c r="B399" s="1" t="s">
        <v>1674</v>
      </c>
      <c r="C399" s="1">
        <v>4.7019012405252998E-3</v>
      </c>
      <c r="D399" s="1">
        <v>0</v>
      </c>
      <c r="E399" s="1">
        <v>4.5006545027485396E-3</v>
      </c>
      <c r="F399" s="1">
        <v>1.5652893537695198E-2</v>
      </c>
      <c r="G399" s="1">
        <v>0</v>
      </c>
      <c r="H399" s="1">
        <v>6.8106840088701798E-4</v>
      </c>
      <c r="I399" s="7">
        <v>4.49239481458869E-5</v>
      </c>
      <c r="J399" s="1">
        <v>0</v>
      </c>
      <c r="K399" s="1">
        <v>2.1050018488624901E-2</v>
      </c>
      <c r="L399" s="1">
        <v>6.7868977335029199E-3</v>
      </c>
      <c r="M399" s="1">
        <v>0</v>
      </c>
      <c r="N399" s="1">
        <v>1.1248621643063E-4</v>
      </c>
      <c r="O399" s="1">
        <v>0</v>
      </c>
      <c r="P399" s="1">
        <v>2.61732577054019E-3</v>
      </c>
      <c r="Q399" s="1">
        <v>1.10401799977201E-2</v>
      </c>
      <c r="R399" s="1">
        <v>1.1744194067946699E-3</v>
      </c>
      <c r="S399" s="1">
        <v>0</v>
      </c>
      <c r="T399" s="1">
        <v>1.5119612742566001E-4</v>
      </c>
      <c r="U399" s="1">
        <v>5.4363986709686399E-4</v>
      </c>
      <c r="V399" s="1">
        <v>3.4250880994647501E-4</v>
      </c>
      <c r="W399" s="1">
        <v>398</v>
      </c>
      <c r="X399" s="1" t="s">
        <v>1674</v>
      </c>
      <c r="Y399" s="1" t="s">
        <v>1674</v>
      </c>
      <c r="Z399" s="1" t="s">
        <v>2089</v>
      </c>
      <c r="AA399" s="1">
        <v>2.1050018488624901E-2</v>
      </c>
      <c r="AB399" s="1">
        <v>2.1050018488624901E-2</v>
      </c>
      <c r="AC399" s="1">
        <v>0</v>
      </c>
      <c r="AD399" s="1">
        <v>0.10600776480747599</v>
      </c>
    </row>
    <row r="400" spans="1:30" x14ac:dyDescent="0.3">
      <c r="A400" s="1">
        <v>399</v>
      </c>
      <c r="B400" s="1" t="s">
        <v>1673</v>
      </c>
      <c r="C400" s="1">
        <v>2.72765810370734E-3</v>
      </c>
      <c r="D400" s="1">
        <v>1.0034889488176699E-3</v>
      </c>
      <c r="E400" s="7">
        <v>7.7430762525727601E-5</v>
      </c>
      <c r="F400" s="1">
        <v>0</v>
      </c>
      <c r="G400" s="1">
        <v>3.1647028396986402E-3</v>
      </c>
      <c r="H400" s="1">
        <v>0</v>
      </c>
      <c r="I400" s="1">
        <v>0</v>
      </c>
      <c r="J400" s="1">
        <v>4.3976737754200503E-2</v>
      </c>
      <c r="K400" s="1">
        <v>0</v>
      </c>
      <c r="L400" s="1">
        <v>1.2079394414225E-2</v>
      </c>
      <c r="M400" s="1">
        <v>3.6584321362007799E-3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5.6307087533503204E-4</v>
      </c>
      <c r="T400" s="1">
        <v>2.3579460193980601E-3</v>
      </c>
      <c r="U400" s="1">
        <v>0</v>
      </c>
      <c r="V400" s="1">
        <v>0</v>
      </c>
      <c r="W400" s="1">
        <v>399</v>
      </c>
      <c r="X400" s="1" t="s">
        <v>1673</v>
      </c>
      <c r="Y400" s="1" t="s">
        <v>1673</v>
      </c>
      <c r="Z400" s="1" t="s">
        <v>2090</v>
      </c>
      <c r="AA400" s="1">
        <v>4.3976737754200503E-2</v>
      </c>
      <c r="AB400" s="1">
        <v>4.3976737754200503E-2</v>
      </c>
      <c r="AC400" s="1">
        <v>0</v>
      </c>
      <c r="AD400" s="1">
        <v>9.0702159899227197E-2</v>
      </c>
    </row>
    <row r="401" spans="1:30" x14ac:dyDescent="0.3">
      <c r="A401" s="1">
        <v>400</v>
      </c>
      <c r="B401" s="1" t="s">
        <v>1668</v>
      </c>
      <c r="C401" s="1">
        <v>3.5323540254251998E-3</v>
      </c>
      <c r="D401" s="1">
        <v>4.3011113317710802E-4</v>
      </c>
      <c r="E401" s="1">
        <v>1.41039899145717E-2</v>
      </c>
      <c r="F401" s="1">
        <v>2.5796437170094499E-2</v>
      </c>
      <c r="G401" s="1">
        <v>0</v>
      </c>
      <c r="H401" s="1">
        <v>1.0881157075622299E-3</v>
      </c>
      <c r="I401" s="7">
        <v>7.9846536831682603E-5</v>
      </c>
      <c r="J401" s="1">
        <v>4.1960413537215897E-4</v>
      </c>
      <c r="K401" s="1">
        <v>3.09414016457189E-3</v>
      </c>
      <c r="L401" s="7">
        <v>9.7752476474116301E-5</v>
      </c>
      <c r="M401" s="1">
        <v>0</v>
      </c>
      <c r="N401" s="1">
        <v>2.8671020618014601E-3</v>
      </c>
      <c r="O401" s="1">
        <v>0</v>
      </c>
      <c r="P401" s="1">
        <v>2.7047767210848901E-4</v>
      </c>
      <c r="Q401" s="1">
        <v>3.3449661059425402E-4</v>
      </c>
      <c r="R401" s="1">
        <v>3.4385026508937299E-3</v>
      </c>
      <c r="S401" s="1">
        <v>1.0715036103850599E-3</v>
      </c>
      <c r="T401" s="1">
        <v>5.3287174054948803E-4</v>
      </c>
      <c r="U401" s="1">
        <v>0</v>
      </c>
      <c r="V401" s="1">
        <v>0</v>
      </c>
      <c r="W401" s="1">
        <v>400</v>
      </c>
      <c r="X401" s="1" t="s">
        <v>1668</v>
      </c>
      <c r="Y401" s="1" t="s">
        <v>1669</v>
      </c>
      <c r="Z401" s="1" t="s">
        <v>2091</v>
      </c>
      <c r="AA401" s="1">
        <v>1.41039899145717E-2</v>
      </c>
      <c r="AB401" s="1">
        <v>2.5796437170094499E-2</v>
      </c>
      <c r="AC401" s="1">
        <v>1.1692447255522801E-2</v>
      </c>
      <c r="AD401" s="1">
        <v>8.6952138126193207E-2</v>
      </c>
    </row>
    <row r="402" spans="1:30" x14ac:dyDescent="0.3">
      <c r="A402" s="1">
        <v>401</v>
      </c>
      <c r="B402" s="1" t="s">
        <v>1679</v>
      </c>
      <c r="C402" s="1">
        <v>3.9342645685892397E-3</v>
      </c>
      <c r="D402" s="1">
        <v>1.35513250756044E-4</v>
      </c>
      <c r="E402" s="1">
        <v>1.0566238387059799E-3</v>
      </c>
      <c r="F402" s="1">
        <v>7.1066228156694304E-3</v>
      </c>
      <c r="G402" s="7">
        <v>3.7750123528756203E-5</v>
      </c>
      <c r="H402" s="1">
        <v>4.8989261075319901E-4</v>
      </c>
      <c r="I402" s="1">
        <v>4.5218124517837198E-4</v>
      </c>
      <c r="J402" s="1">
        <v>4.1417756462813602E-4</v>
      </c>
      <c r="K402" s="1">
        <v>5.6141014686870803E-3</v>
      </c>
      <c r="L402" s="1">
        <v>1.21690469687778E-2</v>
      </c>
      <c r="M402" s="1">
        <v>2.0630200572324301E-4</v>
      </c>
      <c r="N402" s="1">
        <v>9.3682700024783905E-3</v>
      </c>
      <c r="O402" s="7">
        <v>1.00007430509174E-5</v>
      </c>
      <c r="P402" s="1">
        <v>1.0140633798904199E-2</v>
      </c>
      <c r="Q402" s="1">
        <v>3.9918204908675698E-3</v>
      </c>
      <c r="R402" s="1">
        <v>1.6862817313350101E-3</v>
      </c>
      <c r="S402" s="1">
        <v>1.2203690032121901E-3</v>
      </c>
      <c r="T402" s="1">
        <v>7.9226344061831102E-4</v>
      </c>
      <c r="U402" s="1">
        <v>0</v>
      </c>
      <c r="V402" s="1">
        <v>0</v>
      </c>
      <c r="W402" s="1">
        <v>401</v>
      </c>
      <c r="X402" s="1" t="s">
        <v>1679</v>
      </c>
      <c r="Y402" s="1" t="s">
        <v>1675</v>
      </c>
      <c r="Z402" s="1" t="s">
        <v>2092</v>
      </c>
      <c r="AA402" s="1">
        <v>1.0140633798904199E-2</v>
      </c>
      <c r="AB402" s="1">
        <v>1.21690469687778E-2</v>
      </c>
      <c r="AC402" s="1">
        <v>2.0284131698736002E-3</v>
      </c>
      <c r="AD402" s="1">
        <v>9.9408492139143698E-2</v>
      </c>
    </row>
    <row r="403" spans="1:30" x14ac:dyDescent="0.3">
      <c r="A403" s="1">
        <v>402</v>
      </c>
      <c r="B403" s="1" t="s">
        <v>1669</v>
      </c>
      <c r="C403" s="1">
        <v>1.2616608695408501E-3</v>
      </c>
      <c r="D403" s="7">
        <v>3.9460816128264699E-5</v>
      </c>
      <c r="E403" s="1">
        <v>1.1749063508391E-2</v>
      </c>
      <c r="F403" s="1">
        <v>1.75274088706572E-2</v>
      </c>
      <c r="G403" s="7">
        <v>5.61657181272012E-5</v>
      </c>
      <c r="H403" s="1">
        <v>1.1697879066922601E-2</v>
      </c>
      <c r="I403" s="1">
        <v>1.9119107230110501E-3</v>
      </c>
      <c r="J403" s="1">
        <v>0</v>
      </c>
      <c r="K403" s="1">
        <v>5.1731276624763798E-3</v>
      </c>
      <c r="L403" s="1">
        <v>3.8409493967796199E-4</v>
      </c>
      <c r="M403" s="1">
        <v>0</v>
      </c>
      <c r="N403" s="1">
        <v>5.0610603165022203E-3</v>
      </c>
      <c r="O403" s="1">
        <v>9.5370538058938195E-4</v>
      </c>
      <c r="P403" s="1">
        <v>3.3912998938835101E-3</v>
      </c>
      <c r="Q403" s="1">
        <v>1.0253766545538299E-3</v>
      </c>
      <c r="R403" s="1">
        <v>1.6306739682371801E-4</v>
      </c>
      <c r="S403" s="1">
        <v>0</v>
      </c>
      <c r="T403" s="1">
        <v>0</v>
      </c>
      <c r="U403" s="1">
        <v>0</v>
      </c>
      <c r="V403" s="1">
        <v>1.12119767353068E-3</v>
      </c>
      <c r="W403" s="1">
        <v>402</v>
      </c>
      <c r="X403" s="1" t="s">
        <v>1669</v>
      </c>
      <c r="Y403" s="1" t="s">
        <v>1669</v>
      </c>
      <c r="Z403" s="1" t="s">
        <v>2093</v>
      </c>
      <c r="AA403" s="1">
        <v>1.75274088706572E-2</v>
      </c>
      <c r="AB403" s="1">
        <v>1.75274088706572E-2</v>
      </c>
      <c r="AC403" s="1">
        <v>0</v>
      </c>
      <c r="AD403" s="1">
        <v>9.8637194077978302E-2</v>
      </c>
    </row>
    <row r="404" spans="1:30" x14ac:dyDescent="0.3">
      <c r="A404" s="1">
        <v>403</v>
      </c>
      <c r="B404" s="1" t="s">
        <v>1677</v>
      </c>
      <c r="C404" s="1">
        <v>1.8000125182615801E-3</v>
      </c>
      <c r="D404" s="1">
        <v>0</v>
      </c>
      <c r="E404" s="1">
        <v>8.6690775328600502E-3</v>
      </c>
      <c r="F404" s="1">
        <v>6.90868432330823E-3</v>
      </c>
      <c r="G404" s="1">
        <v>0</v>
      </c>
      <c r="H404" s="1">
        <v>0</v>
      </c>
      <c r="I404" s="1">
        <v>9.3921679753222699E-4</v>
      </c>
      <c r="J404" s="1">
        <v>1.11641496824384E-3</v>
      </c>
      <c r="K404" s="1">
        <v>6.5625860674332999E-3</v>
      </c>
      <c r="L404" s="1">
        <v>9.1570570179222096E-4</v>
      </c>
      <c r="M404" s="1">
        <v>6.5681409978874902E-4</v>
      </c>
      <c r="N404" s="1">
        <v>8.3891434813068901E-3</v>
      </c>
      <c r="O404" s="1">
        <v>0</v>
      </c>
      <c r="P404" s="1">
        <v>6.36148460256423E-3</v>
      </c>
      <c r="Q404" s="1">
        <v>4.2163431616043003E-3</v>
      </c>
      <c r="R404" s="1">
        <v>7.0616395062876704E-3</v>
      </c>
      <c r="S404" s="1">
        <v>2.04065405842636E-2</v>
      </c>
      <c r="T404" s="1">
        <v>2.3072476930053698E-3</v>
      </c>
      <c r="U404" s="1">
        <v>0</v>
      </c>
      <c r="V404" s="1">
        <v>1.02796277641234E-4</v>
      </c>
      <c r="W404" s="1">
        <v>403</v>
      </c>
      <c r="X404" s="1" t="s">
        <v>1677</v>
      </c>
      <c r="Y404" s="1" t="s">
        <v>1682</v>
      </c>
      <c r="Z404" s="1" t="s">
        <v>2094</v>
      </c>
      <c r="AA404" s="1">
        <v>8.3891434813068901E-3</v>
      </c>
      <c r="AB404" s="1">
        <v>2.04065405842636E-2</v>
      </c>
      <c r="AC404" s="1">
        <v>1.20173971029567E-2</v>
      </c>
      <c r="AD404" s="1">
        <v>0.12348789339149099</v>
      </c>
    </row>
    <row r="405" spans="1:30" x14ac:dyDescent="0.3">
      <c r="A405" s="1">
        <v>404</v>
      </c>
      <c r="B405" s="1" t="s">
        <v>1670</v>
      </c>
      <c r="C405" s="1">
        <v>1.14544386317925E-3</v>
      </c>
      <c r="D405" s="1">
        <v>0</v>
      </c>
      <c r="E405" s="1">
        <v>0</v>
      </c>
      <c r="F405" s="1">
        <v>0</v>
      </c>
      <c r="G405" s="1">
        <v>5.2958114481539698E-2</v>
      </c>
      <c r="H405" s="1">
        <v>0</v>
      </c>
      <c r="I405" s="1">
        <v>0</v>
      </c>
      <c r="J405" s="1">
        <v>9.0139682959669901E-4</v>
      </c>
      <c r="K405" s="1">
        <v>0</v>
      </c>
      <c r="L405" s="1">
        <v>7.7209977964283801E-3</v>
      </c>
      <c r="M405" s="1">
        <v>6.2162007589650298E-4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7">
        <v>9.83326704613678E-5</v>
      </c>
      <c r="U405" s="1">
        <v>0</v>
      </c>
      <c r="V405" s="1">
        <v>3.61658490675329E-3</v>
      </c>
      <c r="W405" s="1">
        <v>404</v>
      </c>
      <c r="X405" s="1" t="s">
        <v>1670</v>
      </c>
      <c r="Y405" s="1" t="s">
        <v>1670</v>
      </c>
      <c r="Z405" s="1" t="s">
        <v>2095</v>
      </c>
      <c r="AA405" s="1">
        <v>5.2958114481539698E-2</v>
      </c>
      <c r="AB405" s="1">
        <v>5.2958114481539698E-2</v>
      </c>
      <c r="AC405" s="1">
        <v>0</v>
      </c>
      <c r="AD405" s="1">
        <v>7.7799039772839196E-2</v>
      </c>
    </row>
    <row r="406" spans="1:30" x14ac:dyDescent="0.3">
      <c r="A406" s="1">
        <v>405</v>
      </c>
      <c r="B406" s="1" t="s">
        <v>1675</v>
      </c>
      <c r="C406" s="1">
        <v>0</v>
      </c>
      <c r="D406" s="1">
        <v>1.86775588528245E-3</v>
      </c>
      <c r="E406" s="1">
        <v>0</v>
      </c>
      <c r="F406" s="1">
        <v>0</v>
      </c>
      <c r="G406" s="1">
        <v>2.1722650259343099E-3</v>
      </c>
      <c r="H406" s="1">
        <v>0</v>
      </c>
      <c r="I406" s="1">
        <v>0</v>
      </c>
      <c r="J406" s="1">
        <v>0</v>
      </c>
      <c r="K406" s="1">
        <v>0</v>
      </c>
      <c r="L406" s="1">
        <v>4.82366439737534E-2</v>
      </c>
      <c r="M406" s="1">
        <v>2.0954471348758601E-2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1.57786518877282E-4</v>
      </c>
      <c r="U406" s="1">
        <v>0</v>
      </c>
      <c r="V406" s="1">
        <v>0</v>
      </c>
      <c r="W406" s="1">
        <v>405</v>
      </c>
      <c r="X406" s="1" t="s">
        <v>1675</v>
      </c>
      <c r="Y406" s="1" t="s">
        <v>1675</v>
      </c>
      <c r="Z406" s="1" t="s">
        <v>2096</v>
      </c>
      <c r="AA406" s="1">
        <v>4.82366439737534E-2</v>
      </c>
      <c r="AB406" s="1">
        <v>4.82366439737534E-2</v>
      </c>
      <c r="AC406" s="1">
        <v>0</v>
      </c>
      <c r="AD406" s="1">
        <v>8.4677188610516194E-2</v>
      </c>
    </row>
    <row r="407" spans="1:30" x14ac:dyDescent="0.3">
      <c r="A407" s="1">
        <v>406</v>
      </c>
      <c r="B407" s="1" t="s">
        <v>1680</v>
      </c>
      <c r="C407" s="1">
        <v>5.0115598980727497E-4</v>
      </c>
      <c r="D407" s="1">
        <v>3.9087114038860698E-4</v>
      </c>
      <c r="E407" s="7">
        <v>9.5223181035651198E-5</v>
      </c>
      <c r="F407" s="1">
        <v>5.5965054851628705E-4</v>
      </c>
      <c r="G407" s="1">
        <v>0</v>
      </c>
      <c r="H407" s="1">
        <v>0</v>
      </c>
      <c r="I407" s="1">
        <v>0</v>
      </c>
      <c r="J407" s="1">
        <v>5.0969763097185E-4</v>
      </c>
      <c r="K407" s="1">
        <v>1.69978293767419E-3</v>
      </c>
      <c r="L407" s="1">
        <v>5.8574718255041897E-3</v>
      </c>
      <c r="M407" s="7">
        <v>9.6001242182524999E-6</v>
      </c>
      <c r="N407" s="1">
        <v>6.0076457008713597E-4</v>
      </c>
      <c r="O407" s="1">
        <v>4.5209983479794401E-2</v>
      </c>
      <c r="P407" s="1">
        <v>5.9331816785102595E-4</v>
      </c>
      <c r="Q407" s="1">
        <v>1.1997289898397601E-2</v>
      </c>
      <c r="R407" s="1">
        <v>3.4064352992580301E-4</v>
      </c>
      <c r="S407" s="1">
        <v>5.7716103016325197E-4</v>
      </c>
      <c r="T407" s="1">
        <v>8.2741867467063599E-4</v>
      </c>
      <c r="U407" s="1">
        <v>0</v>
      </c>
      <c r="V407" s="1">
        <v>0</v>
      </c>
      <c r="W407" s="1">
        <v>406</v>
      </c>
      <c r="X407" s="1" t="s">
        <v>1680</v>
      </c>
      <c r="Y407" s="1" t="s">
        <v>1678</v>
      </c>
      <c r="Z407" s="1" t="s">
        <v>2097</v>
      </c>
      <c r="AA407" s="1">
        <v>1.1997289898397601E-2</v>
      </c>
      <c r="AB407" s="1">
        <v>4.5209983479794401E-2</v>
      </c>
      <c r="AC407" s="1">
        <v>3.32126935813968E-2</v>
      </c>
      <c r="AD407" s="1">
        <v>9.0691046718432505E-2</v>
      </c>
    </row>
    <row r="408" spans="1:30" x14ac:dyDescent="0.3">
      <c r="A408" s="1">
        <v>407</v>
      </c>
      <c r="B408" s="1" t="s">
        <v>1674</v>
      </c>
      <c r="C408" s="1">
        <v>0</v>
      </c>
      <c r="D408" s="1">
        <v>0</v>
      </c>
      <c r="E408" s="1">
        <v>0</v>
      </c>
      <c r="F408" s="1">
        <v>0</v>
      </c>
      <c r="G408" s="7">
        <v>3.9895200495851302E-5</v>
      </c>
      <c r="H408" s="1">
        <v>0</v>
      </c>
      <c r="I408" s="7">
        <v>2.2492355031610299E-5</v>
      </c>
      <c r="J408" s="1">
        <v>5.6937605167972096E-4</v>
      </c>
      <c r="K408" s="1">
        <v>5.4217895352503202E-2</v>
      </c>
      <c r="L408" s="1">
        <v>7.9163192201658697E-3</v>
      </c>
      <c r="M408" s="1">
        <v>0</v>
      </c>
      <c r="N408" s="1">
        <v>0</v>
      </c>
      <c r="O408" s="7">
        <v>4.9064075260620899E-5</v>
      </c>
      <c r="P408" s="7">
        <v>1.6146832396282901E-5</v>
      </c>
      <c r="Q408" s="1">
        <v>6.66954559421515E-3</v>
      </c>
      <c r="R408" s="7">
        <v>4.3683626536738101E-5</v>
      </c>
      <c r="S408" s="7">
        <v>6.6485956021218297E-5</v>
      </c>
      <c r="T408" s="1">
        <v>2.3927236769381499E-3</v>
      </c>
      <c r="U408" s="1">
        <v>0</v>
      </c>
      <c r="V408" s="1">
        <v>0</v>
      </c>
      <c r="W408" s="1">
        <v>407</v>
      </c>
      <c r="X408" s="1" t="s">
        <v>1674</v>
      </c>
      <c r="Y408" s="1" t="s">
        <v>1674</v>
      </c>
      <c r="Z408" s="1" t="s">
        <v>2098</v>
      </c>
      <c r="AA408" s="1">
        <v>5.4217895352503202E-2</v>
      </c>
      <c r="AB408" s="1">
        <v>5.4217895352503202E-2</v>
      </c>
      <c r="AC408" s="1">
        <v>0</v>
      </c>
      <c r="AD408" s="1">
        <v>8.3730874929973206E-2</v>
      </c>
    </row>
    <row r="409" spans="1:30" x14ac:dyDescent="0.3">
      <c r="A409" s="1">
        <v>408</v>
      </c>
      <c r="B409" s="1" t="s">
        <v>1679</v>
      </c>
      <c r="C409" s="1">
        <v>3.9410898380553698E-4</v>
      </c>
      <c r="D409" s="1">
        <v>0</v>
      </c>
      <c r="E409" s="1">
        <v>0</v>
      </c>
      <c r="F409" s="7">
        <v>8.5066644131757307E-5</v>
      </c>
      <c r="G409" s="1">
        <v>0</v>
      </c>
      <c r="H409" s="1">
        <v>0</v>
      </c>
      <c r="I409" s="1">
        <v>0</v>
      </c>
      <c r="J409" s="1">
        <v>3.1452426058238702E-3</v>
      </c>
      <c r="K409" s="1">
        <v>0</v>
      </c>
      <c r="L409" s="1">
        <v>9.7555924752755693E-3</v>
      </c>
      <c r="M409" s="1">
        <v>0</v>
      </c>
      <c r="N409" s="1">
        <v>0</v>
      </c>
      <c r="O409" s="1">
        <v>3.0134132686612802E-4</v>
      </c>
      <c r="P409" s="1">
        <v>5.1537788987305003E-2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408</v>
      </c>
      <c r="X409" s="1" t="s">
        <v>1679</v>
      </c>
      <c r="Y409" s="1" t="s">
        <v>1679</v>
      </c>
      <c r="Z409" s="1" t="s">
        <v>2099</v>
      </c>
      <c r="AA409" s="1">
        <v>5.1537788987305003E-2</v>
      </c>
      <c r="AB409" s="1">
        <v>5.1537788987305003E-2</v>
      </c>
      <c r="AC409" s="1">
        <v>0</v>
      </c>
      <c r="AD409" s="1">
        <v>7.4256275204754196E-2</v>
      </c>
    </row>
    <row r="410" spans="1:30" x14ac:dyDescent="0.3">
      <c r="A410" s="1">
        <v>409</v>
      </c>
      <c r="B410" s="1" t="s">
        <v>1680</v>
      </c>
      <c r="C410" s="1">
        <v>3.7783156344708301E-4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9.9265297932280504E-4</v>
      </c>
      <c r="J410" s="1">
        <v>1.52499681374722E-3</v>
      </c>
      <c r="K410" s="1">
        <v>9.0128244962467997E-3</v>
      </c>
      <c r="L410" s="1">
        <v>3.1830554165509302E-3</v>
      </c>
      <c r="M410" s="1">
        <v>2.0838807289924499E-4</v>
      </c>
      <c r="N410" s="1">
        <v>2.2266729815330899E-3</v>
      </c>
      <c r="O410" s="1">
        <v>0</v>
      </c>
      <c r="P410" s="1">
        <v>0</v>
      </c>
      <c r="Q410" s="1">
        <v>4.5118678101580698E-2</v>
      </c>
      <c r="R410" s="7">
        <v>5.55016470697595E-6</v>
      </c>
      <c r="S410" s="1">
        <v>2.25308793984189E-3</v>
      </c>
      <c r="T410" s="1">
        <v>8.4910039053290899E-3</v>
      </c>
      <c r="U410" s="1">
        <v>0</v>
      </c>
      <c r="V410" s="1">
        <v>0</v>
      </c>
      <c r="W410" s="1">
        <v>409</v>
      </c>
      <c r="X410" s="1" t="s">
        <v>1680</v>
      </c>
      <c r="Y410" s="1" t="s">
        <v>1680</v>
      </c>
      <c r="Z410" s="1" t="s">
        <v>2100</v>
      </c>
      <c r="AA410" s="1">
        <v>4.5118678101580698E-2</v>
      </c>
      <c r="AB410" s="1">
        <v>4.5118678101580698E-2</v>
      </c>
      <c r="AC410" s="1">
        <v>0</v>
      </c>
      <c r="AD410" s="1">
        <v>9.67820812054625E-2</v>
      </c>
    </row>
    <row r="411" spans="1:30" x14ac:dyDescent="0.3">
      <c r="A411" s="1">
        <v>410</v>
      </c>
      <c r="B411" s="1" t="s">
        <v>1682</v>
      </c>
      <c r="C411" s="7">
        <v>5.31614397069539E-5</v>
      </c>
      <c r="D411" s="1">
        <v>0</v>
      </c>
      <c r="E411" s="1">
        <v>3.6440415663232602E-3</v>
      </c>
      <c r="F411" s="7">
        <v>7.8000157018252403E-5</v>
      </c>
      <c r="G411" s="1">
        <v>0</v>
      </c>
      <c r="H411" s="1">
        <v>2.3418024946256599E-3</v>
      </c>
      <c r="I411" s="1">
        <v>8.3620158539246905E-4</v>
      </c>
      <c r="J411" s="1">
        <v>5.5641298648881898E-3</v>
      </c>
      <c r="K411" s="1">
        <v>1.43106232526845E-4</v>
      </c>
      <c r="L411" s="1">
        <v>0</v>
      </c>
      <c r="M411" s="1">
        <v>3.2567433975494502E-4</v>
      </c>
      <c r="N411" s="1">
        <v>7.4758200866139003E-3</v>
      </c>
      <c r="O411" s="1">
        <v>0</v>
      </c>
      <c r="P411" s="1">
        <v>6.3613763046287705E-4</v>
      </c>
      <c r="Q411" s="1">
        <v>2.0010590029704799E-4</v>
      </c>
      <c r="R411" s="1">
        <v>7.9495355378342604E-3</v>
      </c>
      <c r="S411" s="1">
        <v>3.9904433790629801E-2</v>
      </c>
      <c r="T411" s="1">
        <v>3.8641080205343999E-3</v>
      </c>
      <c r="U411" s="1">
        <v>0</v>
      </c>
      <c r="V411" s="1">
        <v>0</v>
      </c>
      <c r="W411" s="1">
        <v>410</v>
      </c>
      <c r="X411" s="1" t="s">
        <v>1682</v>
      </c>
      <c r="Y411" s="1" t="s">
        <v>1682</v>
      </c>
      <c r="Z411" s="1" t="s">
        <v>2101</v>
      </c>
      <c r="AA411" s="1">
        <v>3.9904433790629801E-2</v>
      </c>
      <c r="AB411" s="1">
        <v>3.9904433790629801E-2</v>
      </c>
      <c r="AC411" s="1">
        <v>0</v>
      </c>
      <c r="AD411" s="1">
        <v>0.102155974579658</v>
      </c>
    </row>
    <row r="412" spans="1:30" x14ac:dyDescent="0.3">
      <c r="A412" s="1">
        <v>411</v>
      </c>
      <c r="B412" s="1" t="s">
        <v>1685</v>
      </c>
      <c r="C412" s="1">
        <v>2.5337101672517001E-3</v>
      </c>
      <c r="D412" s="1">
        <v>0</v>
      </c>
      <c r="E412" s="1">
        <v>4.2301530278819702E-4</v>
      </c>
      <c r="F412" s="1">
        <v>0</v>
      </c>
      <c r="G412" s="1">
        <v>9.6702414217003201E-3</v>
      </c>
      <c r="H412" s="1">
        <v>1.7633155308746601E-3</v>
      </c>
      <c r="I412" s="7">
        <v>2.6762674519251E-5</v>
      </c>
      <c r="J412" s="1">
        <v>1.1232856995213001E-4</v>
      </c>
      <c r="K412" s="1">
        <v>2.0501790912520301E-2</v>
      </c>
      <c r="L412" s="1">
        <v>2.30532311732497E-4</v>
      </c>
      <c r="M412" s="1">
        <v>0</v>
      </c>
      <c r="N412" s="1">
        <v>3.6871137324499901E-3</v>
      </c>
      <c r="O412" s="1">
        <v>5.6863497685459704E-4</v>
      </c>
      <c r="P412" s="7">
        <v>6.0962573571848698E-5</v>
      </c>
      <c r="Q412" s="1">
        <v>4.5385941831475804E-3</v>
      </c>
      <c r="R412" s="1">
        <v>1.22867526227487E-2</v>
      </c>
      <c r="S412" s="1">
        <v>6.1566355496094002E-3</v>
      </c>
      <c r="T412" s="1">
        <v>1.4044052635045301E-3</v>
      </c>
      <c r="U412" s="1">
        <v>0</v>
      </c>
      <c r="V412" s="1">
        <v>1.4187869781138499E-3</v>
      </c>
      <c r="W412" s="1">
        <v>411</v>
      </c>
      <c r="X412" s="1" t="s">
        <v>1685</v>
      </c>
      <c r="Y412" s="1" t="s">
        <v>1674</v>
      </c>
      <c r="Z412" s="1" t="s">
        <v>2102</v>
      </c>
      <c r="AA412" s="1">
        <v>1.4187869781138499E-3</v>
      </c>
      <c r="AB412" s="1">
        <v>2.0501790912520301E-2</v>
      </c>
      <c r="AC412" s="1">
        <v>1.9083003934406501E-2</v>
      </c>
      <c r="AD412" s="1">
        <v>0.10391621713190601</v>
      </c>
    </row>
    <row r="413" spans="1:30" x14ac:dyDescent="0.3">
      <c r="A413" s="1">
        <v>412</v>
      </c>
      <c r="B413" s="1" t="s">
        <v>1668</v>
      </c>
      <c r="C413" s="1">
        <v>5.7632619729331E-3</v>
      </c>
      <c r="D413" s="7">
        <v>5.4466437256665801E-5</v>
      </c>
      <c r="E413" s="1">
        <v>2.8324924230212E-2</v>
      </c>
      <c r="F413" s="1">
        <v>7.3154173809586798E-3</v>
      </c>
      <c r="G413" s="1">
        <v>0</v>
      </c>
      <c r="H413" s="1">
        <v>1.1159345342125399E-3</v>
      </c>
      <c r="I413" s="1">
        <v>4.1376389751303301E-4</v>
      </c>
      <c r="J413" s="1">
        <v>1.6834282545599401E-4</v>
      </c>
      <c r="K413" s="1">
        <v>1.6737069047561199E-3</v>
      </c>
      <c r="L413" s="1">
        <v>8.0802292380132595E-4</v>
      </c>
      <c r="M413" s="1">
        <v>2.11910170674248E-4</v>
      </c>
      <c r="N413" s="1">
        <v>1.7641124266449099E-3</v>
      </c>
      <c r="O413" s="1">
        <v>0</v>
      </c>
      <c r="P413" s="1">
        <v>3.2915009870889498E-3</v>
      </c>
      <c r="Q413" s="1">
        <v>1.33733915554293E-3</v>
      </c>
      <c r="R413" s="1">
        <v>2.2526984248515602E-3</v>
      </c>
      <c r="S413" s="1">
        <v>8.7662154307510199E-4</v>
      </c>
      <c r="T413" s="7">
        <v>8.7501222782707905E-5</v>
      </c>
      <c r="U413" s="1">
        <v>0</v>
      </c>
      <c r="V413" s="7">
        <v>4.6581448944117199E-5</v>
      </c>
      <c r="W413" s="1">
        <v>412</v>
      </c>
      <c r="X413" s="1" t="s">
        <v>1668</v>
      </c>
      <c r="Y413" s="1" t="s">
        <v>1668</v>
      </c>
      <c r="Z413" s="1" t="s">
        <v>2103</v>
      </c>
      <c r="AA413" s="1">
        <v>2.8324924230212E-2</v>
      </c>
      <c r="AB413" s="1">
        <v>2.8324924230212E-2</v>
      </c>
      <c r="AC413" s="1">
        <v>0</v>
      </c>
      <c r="AD413" s="1">
        <v>8.6032427498060393E-2</v>
      </c>
    </row>
    <row r="414" spans="1:30" x14ac:dyDescent="0.3">
      <c r="A414" s="1">
        <v>413</v>
      </c>
      <c r="B414" s="1" t="s">
        <v>1677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5.4552499755585002E-2</v>
      </c>
      <c r="O414" s="1">
        <v>0</v>
      </c>
      <c r="P414" s="1">
        <v>0</v>
      </c>
      <c r="Q414" s="1">
        <v>0</v>
      </c>
      <c r="R414" s="1">
        <v>2.04548104285312E-4</v>
      </c>
      <c r="S414" s="1">
        <v>2.6058848044410802E-4</v>
      </c>
      <c r="T414" s="1">
        <v>0</v>
      </c>
      <c r="U414" s="1">
        <v>0</v>
      </c>
      <c r="V414" s="7">
        <v>6.7853213631515895E-5</v>
      </c>
      <c r="W414" s="1">
        <v>413</v>
      </c>
      <c r="X414" s="1" t="s">
        <v>1677</v>
      </c>
      <c r="Y414" s="1" t="s">
        <v>1677</v>
      </c>
      <c r="Z414" s="1" t="s">
        <v>2104</v>
      </c>
      <c r="AA414" s="1">
        <v>5.4552499755585002E-2</v>
      </c>
      <c r="AB414" s="1">
        <v>5.4552499755585002E-2</v>
      </c>
      <c r="AC414" s="1">
        <v>0</v>
      </c>
      <c r="AD414" s="1">
        <v>5.4480942274380502E-2</v>
      </c>
    </row>
    <row r="415" spans="1:30" x14ac:dyDescent="0.3">
      <c r="A415" s="1">
        <v>414</v>
      </c>
      <c r="B415" s="1" t="s">
        <v>1671</v>
      </c>
      <c r="C415" s="1">
        <v>3.1550632879411601E-3</v>
      </c>
      <c r="D415" s="7">
        <v>8.1450016038635102E-5</v>
      </c>
      <c r="E415" s="1">
        <v>0</v>
      </c>
      <c r="F415" s="1">
        <v>0</v>
      </c>
      <c r="G415" s="1">
        <v>0</v>
      </c>
      <c r="H415" s="1">
        <v>4.8415523168182199E-2</v>
      </c>
      <c r="I415" s="1">
        <v>0</v>
      </c>
      <c r="J415" s="1">
        <v>1.3345067084137899E-4</v>
      </c>
      <c r="K415" s="1">
        <v>0</v>
      </c>
      <c r="L415" s="1">
        <v>0</v>
      </c>
      <c r="M415" s="1">
        <v>0</v>
      </c>
      <c r="N415" s="1">
        <v>2.4821928332298702E-4</v>
      </c>
      <c r="O415" s="1">
        <v>0</v>
      </c>
      <c r="P415" s="1">
        <v>2.5515003944556698E-4</v>
      </c>
      <c r="Q415" s="1">
        <v>6.22250616798519E-3</v>
      </c>
      <c r="R415" s="1">
        <v>7.8280406142248599E-3</v>
      </c>
      <c r="S415" s="1">
        <v>4.0185604383462503E-4</v>
      </c>
      <c r="T415" s="1">
        <v>4.1838848131790503E-4</v>
      </c>
      <c r="U415" s="1">
        <v>0</v>
      </c>
      <c r="V415" s="1">
        <v>0</v>
      </c>
      <c r="W415" s="1">
        <v>414</v>
      </c>
      <c r="X415" s="1" t="s">
        <v>1671</v>
      </c>
      <c r="Y415" s="1" t="s">
        <v>1671</v>
      </c>
      <c r="Z415" s="1" t="s">
        <v>2105</v>
      </c>
      <c r="AA415" s="1">
        <v>4.8415523168182199E-2</v>
      </c>
      <c r="AB415" s="1">
        <v>4.8415523168182199E-2</v>
      </c>
      <c r="AC415" s="1">
        <v>0</v>
      </c>
      <c r="AD415" s="1">
        <v>8.2406677756283603E-2</v>
      </c>
    </row>
    <row r="416" spans="1:30" x14ac:dyDescent="0.3">
      <c r="A416" s="1">
        <v>415</v>
      </c>
      <c r="B416" s="1" t="s">
        <v>1683</v>
      </c>
      <c r="C416" s="1">
        <v>9.5029227743459004E-3</v>
      </c>
      <c r="D416" s="1">
        <v>0</v>
      </c>
      <c r="E416" s="1">
        <v>0</v>
      </c>
      <c r="F416" s="7">
        <v>2.0246431611088299E-5</v>
      </c>
      <c r="G416" s="1">
        <v>2.6217753899616399E-4</v>
      </c>
      <c r="H416" s="1">
        <v>0</v>
      </c>
      <c r="I416" s="1">
        <v>0</v>
      </c>
      <c r="J416" s="1">
        <v>1.58265184536691E-3</v>
      </c>
      <c r="K416" s="1">
        <v>4.33827717933126E-4</v>
      </c>
      <c r="L416" s="1">
        <v>3.0055616637144102E-3</v>
      </c>
      <c r="M416" s="1">
        <v>0</v>
      </c>
      <c r="N416" s="1">
        <v>1.10333135841793E-3</v>
      </c>
      <c r="O416" s="1">
        <v>0</v>
      </c>
      <c r="P416" s="1">
        <v>0</v>
      </c>
      <c r="Q416" s="7">
        <v>6.3522299999301001E-5</v>
      </c>
      <c r="R416" s="1">
        <v>6.77233821216523E-3</v>
      </c>
      <c r="S416" s="1">
        <v>2.3444458903861898E-3</v>
      </c>
      <c r="T416" s="1">
        <v>3.18653060136352E-2</v>
      </c>
      <c r="U416" s="1">
        <v>0</v>
      </c>
      <c r="V416" s="1">
        <v>3.3325906160107301E-4</v>
      </c>
      <c r="W416" s="1">
        <v>415</v>
      </c>
      <c r="X416" s="1" t="s">
        <v>1683</v>
      </c>
      <c r="Y416" s="1" t="s">
        <v>1683</v>
      </c>
      <c r="Z416" s="1" t="s">
        <v>2106</v>
      </c>
      <c r="AA416" s="1">
        <v>3.18653060136352E-2</v>
      </c>
      <c r="AB416" s="1">
        <v>3.18653060136352E-2</v>
      </c>
      <c r="AC416" s="1">
        <v>0</v>
      </c>
      <c r="AD416" s="1">
        <v>8.2211038956074803E-2</v>
      </c>
    </row>
    <row r="417" spans="1:30" x14ac:dyDescent="0.3">
      <c r="A417" s="1">
        <v>416</v>
      </c>
      <c r="B417" s="1" t="s">
        <v>1673</v>
      </c>
      <c r="C417" s="1">
        <v>0</v>
      </c>
      <c r="D417" s="1">
        <v>0</v>
      </c>
      <c r="E417" s="1">
        <v>0</v>
      </c>
      <c r="F417" s="1">
        <v>0</v>
      </c>
      <c r="G417" s="1">
        <v>7.5051993131927501E-4</v>
      </c>
      <c r="H417" s="1">
        <v>0</v>
      </c>
      <c r="I417" s="1">
        <v>0</v>
      </c>
      <c r="J417" s="1">
        <v>5.9738855516027901E-2</v>
      </c>
      <c r="K417" s="1">
        <v>0</v>
      </c>
      <c r="L417" s="1">
        <v>2.2205294639494801E-3</v>
      </c>
      <c r="M417" s="7">
        <v>4.0920356414980701E-5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5.2902896212265E-3</v>
      </c>
      <c r="U417" s="1">
        <v>0</v>
      </c>
      <c r="V417" s="7">
        <v>7.6416882146550504E-5</v>
      </c>
      <c r="W417" s="1">
        <v>416</v>
      </c>
      <c r="X417" s="1" t="s">
        <v>1673</v>
      </c>
      <c r="Y417" s="1" t="s">
        <v>1673</v>
      </c>
      <c r="Z417" s="1" t="s">
        <v>2107</v>
      </c>
      <c r="AA417" s="1">
        <v>5.9738855516027901E-2</v>
      </c>
      <c r="AB417" s="1">
        <v>5.9738855516027901E-2</v>
      </c>
      <c r="AC417" s="1">
        <v>0</v>
      </c>
      <c r="AD417" s="1">
        <v>7.21582091992099E-2</v>
      </c>
    </row>
    <row r="418" spans="1:30" x14ac:dyDescent="0.3">
      <c r="A418" s="1">
        <v>417</v>
      </c>
      <c r="B418" s="1" t="s">
        <v>1678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4.9733720610757105E-4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5.0932769338629301E-2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1.02378351792426E-4</v>
      </c>
      <c r="W418" s="1">
        <v>417</v>
      </c>
      <c r="X418" s="1" t="s">
        <v>1678</v>
      </c>
      <c r="Y418" s="1" t="s">
        <v>1678</v>
      </c>
      <c r="Z418" s="1" t="s">
        <v>2108</v>
      </c>
      <c r="AA418" s="1">
        <v>5.0932769338629301E-2</v>
      </c>
      <c r="AB418" s="1">
        <v>5.0932769338629301E-2</v>
      </c>
      <c r="AC418" s="1">
        <v>0</v>
      </c>
      <c r="AD418" s="1">
        <v>5.2195226618679202E-2</v>
      </c>
    </row>
    <row r="419" spans="1:30" x14ac:dyDescent="0.3">
      <c r="A419" s="1">
        <v>418</v>
      </c>
      <c r="B419" s="1" t="s">
        <v>1672</v>
      </c>
      <c r="C419" s="1">
        <v>0</v>
      </c>
      <c r="D419" s="1">
        <v>0</v>
      </c>
      <c r="E419" s="1">
        <v>0</v>
      </c>
      <c r="F419" s="1">
        <v>0</v>
      </c>
      <c r="G419" s="1">
        <v>1.60659647647755E-3</v>
      </c>
      <c r="H419" s="1">
        <v>0</v>
      </c>
      <c r="I419" s="1">
        <v>2.0149007098977201E-2</v>
      </c>
      <c r="J419" s="1">
        <v>3.84257762107E-4</v>
      </c>
      <c r="K419" s="1">
        <v>0</v>
      </c>
      <c r="L419" s="1">
        <v>0</v>
      </c>
      <c r="M419" s="1">
        <v>1.6263936595028801E-3</v>
      </c>
      <c r="N419" s="1">
        <v>6.7809740262451401E-3</v>
      </c>
      <c r="O419" s="1">
        <v>0</v>
      </c>
      <c r="P419" s="1">
        <v>2.2750669995987401E-4</v>
      </c>
      <c r="Q419" s="1">
        <v>1.33631735746867E-3</v>
      </c>
      <c r="R419" s="1">
        <v>0</v>
      </c>
      <c r="S419" s="1">
        <v>0</v>
      </c>
      <c r="T419" s="1">
        <v>1.03949842905624E-3</v>
      </c>
      <c r="U419" s="1">
        <v>0</v>
      </c>
      <c r="V419" s="1">
        <v>2.23341309861643E-2</v>
      </c>
      <c r="W419" s="1">
        <v>418</v>
      </c>
      <c r="X419" s="1" t="s">
        <v>1672</v>
      </c>
      <c r="Y419" s="1" t="s">
        <v>1685</v>
      </c>
      <c r="Z419" s="1" t="s">
        <v>2109</v>
      </c>
      <c r="AA419" s="1">
        <v>2.0149007098977201E-2</v>
      </c>
      <c r="AB419" s="1">
        <v>2.23341309861643E-2</v>
      </c>
      <c r="AC419" s="1">
        <v>2.18512388718709E-3</v>
      </c>
      <c r="AD419" s="1">
        <v>7.9825539318458802E-2</v>
      </c>
    </row>
    <row r="420" spans="1:30" x14ac:dyDescent="0.3">
      <c r="A420" s="1">
        <v>419</v>
      </c>
      <c r="B420" s="1" t="s">
        <v>1679</v>
      </c>
      <c r="C420" s="1">
        <v>0</v>
      </c>
      <c r="D420" s="1">
        <v>0</v>
      </c>
      <c r="E420" s="1">
        <v>0</v>
      </c>
      <c r="F420" s="7">
        <v>2.4381110046578399E-5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5.6418395539211803E-2</v>
      </c>
      <c r="Q420" s="1">
        <v>0</v>
      </c>
      <c r="R420" s="1">
        <v>0</v>
      </c>
      <c r="S420" s="7">
        <v>9.4533012739838397E-5</v>
      </c>
      <c r="T420" s="1">
        <v>0</v>
      </c>
      <c r="U420" s="1">
        <v>0</v>
      </c>
      <c r="V420" s="1">
        <v>0</v>
      </c>
      <c r="W420" s="1">
        <v>419</v>
      </c>
      <c r="X420" s="1" t="s">
        <v>1679</v>
      </c>
      <c r="Y420" s="1" t="s">
        <v>1679</v>
      </c>
      <c r="Z420" s="1" t="s">
        <v>2110</v>
      </c>
      <c r="AA420" s="1">
        <v>5.6418395539211803E-2</v>
      </c>
      <c r="AB420" s="1">
        <v>5.6418395539211803E-2</v>
      </c>
      <c r="AC420" s="1">
        <v>0</v>
      </c>
      <c r="AD420" s="1">
        <v>5.45227613931248E-2</v>
      </c>
    </row>
    <row r="421" spans="1:30" x14ac:dyDescent="0.3">
      <c r="A421" s="1">
        <v>420</v>
      </c>
      <c r="B421" s="1" t="s">
        <v>1673</v>
      </c>
      <c r="C421" s="1">
        <v>1.03581792266007E-4</v>
      </c>
      <c r="D421" s="7">
        <v>4.8138339773361802E-5</v>
      </c>
      <c r="E421" s="1">
        <v>0</v>
      </c>
      <c r="F421" s="1">
        <v>0</v>
      </c>
      <c r="G421" s="1">
        <v>3.8279886020333001E-4</v>
      </c>
      <c r="H421" s="1">
        <v>0</v>
      </c>
      <c r="I421" s="1">
        <v>0</v>
      </c>
      <c r="J421" s="1">
        <v>1.8310493635918901E-2</v>
      </c>
      <c r="K421" s="1">
        <v>0</v>
      </c>
      <c r="L421" s="1">
        <v>2.79942626567606E-2</v>
      </c>
      <c r="M421" s="1">
        <v>2.1864780020595001E-3</v>
      </c>
      <c r="N421" s="1">
        <v>5.6289131620266197E-4</v>
      </c>
      <c r="O421" s="1">
        <v>0</v>
      </c>
      <c r="P421" s="1">
        <v>0</v>
      </c>
      <c r="Q421" s="1">
        <v>0</v>
      </c>
      <c r="R421" s="7">
        <v>6.5648194006478097E-5</v>
      </c>
      <c r="S421" s="1">
        <v>0</v>
      </c>
      <c r="T421" s="1">
        <v>1.4269813976121299E-2</v>
      </c>
      <c r="U421" s="1">
        <v>0</v>
      </c>
      <c r="V421" s="1">
        <v>0</v>
      </c>
      <c r="W421" s="1">
        <v>420</v>
      </c>
      <c r="X421" s="1" t="s">
        <v>1673</v>
      </c>
      <c r="Y421" s="1" t="s">
        <v>1675</v>
      </c>
      <c r="Z421" s="1" t="s">
        <v>2111</v>
      </c>
      <c r="AA421" s="1">
        <v>1.8310493635918901E-2</v>
      </c>
      <c r="AB421" s="1">
        <v>2.79942626567606E-2</v>
      </c>
      <c r="AC421" s="1">
        <v>9.6837690208416705E-3</v>
      </c>
      <c r="AD421" s="1">
        <v>8.5677532303978801E-2</v>
      </c>
    </row>
    <row r="422" spans="1:30" x14ac:dyDescent="0.3">
      <c r="A422" s="1">
        <v>421</v>
      </c>
      <c r="B422" s="1" t="s">
        <v>1672</v>
      </c>
      <c r="C422" s="1">
        <v>0</v>
      </c>
      <c r="D422" s="1">
        <v>0</v>
      </c>
      <c r="E422" s="1">
        <v>0</v>
      </c>
      <c r="F422" s="1">
        <v>0</v>
      </c>
      <c r="G422" s="7">
        <v>2.6582322336291499E-5</v>
      </c>
      <c r="H422" s="1">
        <v>0</v>
      </c>
      <c r="I422" s="1">
        <v>4.5927409482476297E-2</v>
      </c>
      <c r="J422" s="1">
        <v>1.7545144045406699E-4</v>
      </c>
      <c r="K422" s="1">
        <v>9.12790171603298E-4</v>
      </c>
      <c r="L422" s="1">
        <v>0</v>
      </c>
      <c r="M422" s="1">
        <v>2.6893830355233098E-4</v>
      </c>
      <c r="N422" s="1">
        <v>5.6266960305753604E-3</v>
      </c>
      <c r="O422" s="1">
        <v>0</v>
      </c>
      <c r="P422" s="1">
        <v>6.58105472356664E-3</v>
      </c>
      <c r="Q422" s="1">
        <v>1.6712534821009E-4</v>
      </c>
      <c r="R422" s="1">
        <v>1.7056263911942101E-4</v>
      </c>
      <c r="S422" s="1">
        <v>0</v>
      </c>
      <c r="T422" s="1">
        <v>0</v>
      </c>
      <c r="U422" s="1">
        <v>0</v>
      </c>
      <c r="V422" s="1">
        <v>3.4733990397459199E-3</v>
      </c>
      <c r="W422" s="1">
        <v>421</v>
      </c>
      <c r="X422" s="1" t="s">
        <v>1672</v>
      </c>
      <c r="Y422" s="1" t="s">
        <v>1672</v>
      </c>
      <c r="Z422" s="1" t="s">
        <v>2112</v>
      </c>
      <c r="AA422" s="1">
        <v>4.5927409482476297E-2</v>
      </c>
      <c r="AB422" s="1">
        <v>4.5927409482476297E-2</v>
      </c>
      <c r="AC422" s="1">
        <v>0</v>
      </c>
      <c r="AD422" s="1">
        <v>7.9010731212392604E-2</v>
      </c>
    </row>
    <row r="423" spans="1:30" x14ac:dyDescent="0.3">
      <c r="A423" s="1">
        <v>422</v>
      </c>
      <c r="B423" s="1" t="s">
        <v>1675</v>
      </c>
      <c r="C423" s="1">
        <v>4.0500539570321997E-3</v>
      </c>
      <c r="D423" s="1">
        <v>0</v>
      </c>
      <c r="E423" s="7">
        <v>2.51777888548719E-5</v>
      </c>
      <c r="F423" s="1">
        <v>6.1168542421045904E-3</v>
      </c>
      <c r="G423" s="1">
        <v>3.5788273182209301E-4</v>
      </c>
      <c r="H423" s="1">
        <v>1.3885814362792201E-4</v>
      </c>
      <c r="I423" s="1">
        <v>1.14058977565675E-4</v>
      </c>
      <c r="J423" s="1">
        <v>5.4843197043135696E-4</v>
      </c>
      <c r="K423" s="1">
        <v>6.2443808154902499E-3</v>
      </c>
      <c r="L423" s="1">
        <v>1.8306881590257701E-2</v>
      </c>
      <c r="M423" s="1">
        <v>5.4666628025310296E-4</v>
      </c>
      <c r="N423" s="1">
        <v>0</v>
      </c>
      <c r="O423" s="1">
        <v>0</v>
      </c>
      <c r="P423" s="1">
        <v>1.57606224492805E-2</v>
      </c>
      <c r="Q423" s="1">
        <v>1.86225308486933E-3</v>
      </c>
      <c r="R423" s="1">
        <v>2.8843743621504E-4</v>
      </c>
      <c r="S423" s="1">
        <v>0</v>
      </c>
      <c r="T423" s="1">
        <v>1.04494520639274E-3</v>
      </c>
      <c r="U423" s="1">
        <v>4.7524531874671398E-4</v>
      </c>
      <c r="V423" s="1">
        <v>1.1481691673463201E-3</v>
      </c>
      <c r="W423" s="1">
        <v>422</v>
      </c>
      <c r="X423" s="1" t="s">
        <v>1675</v>
      </c>
      <c r="Y423" s="1" t="s">
        <v>1675</v>
      </c>
      <c r="Z423" s="1" t="s">
        <v>2113</v>
      </c>
      <c r="AA423" s="1">
        <v>1.8306881590257701E-2</v>
      </c>
      <c r="AB423" s="1">
        <v>1.8306881590257701E-2</v>
      </c>
      <c r="AC423" s="1">
        <v>0</v>
      </c>
      <c r="AD423" s="1">
        <v>9.0151370303542894E-2</v>
      </c>
    </row>
    <row r="424" spans="1:30" x14ac:dyDescent="0.3">
      <c r="A424" s="1">
        <v>423</v>
      </c>
      <c r="B424" s="1" t="s">
        <v>1668</v>
      </c>
      <c r="C424" s="1">
        <v>3.9176897694108903E-3</v>
      </c>
      <c r="D424" s="1">
        <v>2.7262072491189901E-4</v>
      </c>
      <c r="E424" s="1">
        <v>1.33660815311004E-3</v>
      </c>
      <c r="F424" s="1">
        <v>9.8409830088489903E-3</v>
      </c>
      <c r="G424" s="1">
        <v>1.7669685743262201E-3</v>
      </c>
      <c r="H424" s="1">
        <v>6.7154533019089596E-4</v>
      </c>
      <c r="I424" s="1">
        <v>1.9849807226678898E-3</v>
      </c>
      <c r="J424" s="1">
        <v>5.477329980141E-3</v>
      </c>
      <c r="K424" s="1">
        <v>7.6592131305287404E-3</v>
      </c>
      <c r="L424" s="1">
        <v>3.1067180366743498E-3</v>
      </c>
      <c r="M424" s="1">
        <v>8.5002664441168995E-4</v>
      </c>
      <c r="N424" s="1">
        <v>4.9726844985005098E-3</v>
      </c>
      <c r="O424" s="1">
        <v>0</v>
      </c>
      <c r="P424" s="1">
        <v>8.0952978791346206E-3</v>
      </c>
      <c r="Q424" s="1">
        <v>6.2093309174778098E-3</v>
      </c>
      <c r="R424" s="1">
        <v>1.34181063080685E-3</v>
      </c>
      <c r="S424" s="1">
        <v>4.9362479091091902E-4</v>
      </c>
      <c r="T424" s="1">
        <v>2.8789243609639399E-3</v>
      </c>
      <c r="U424" s="1">
        <v>0</v>
      </c>
      <c r="V424" s="1">
        <v>6.5275472341268801E-3</v>
      </c>
      <c r="W424" s="1">
        <v>423</v>
      </c>
      <c r="X424" s="1" t="s">
        <v>1668</v>
      </c>
      <c r="Y424" s="1" t="s">
        <v>1669</v>
      </c>
      <c r="Z424" s="1" t="s">
        <v>2114</v>
      </c>
      <c r="AA424" s="1">
        <v>1.33660815311004E-3</v>
      </c>
      <c r="AB424" s="1">
        <v>9.8409830088489903E-3</v>
      </c>
      <c r="AC424" s="1">
        <v>8.5043748557389401E-3</v>
      </c>
      <c r="AD424" s="1">
        <v>0.11875330621422001</v>
      </c>
    </row>
    <row r="425" spans="1:30" x14ac:dyDescent="0.3">
      <c r="A425" s="1">
        <v>424</v>
      </c>
      <c r="B425" s="1" t="s">
        <v>1669</v>
      </c>
      <c r="C425" s="1">
        <v>0</v>
      </c>
      <c r="D425" s="1">
        <v>0</v>
      </c>
      <c r="E425" s="1">
        <v>1.4681805918238699E-4</v>
      </c>
      <c r="F425" s="1">
        <v>6.4400165851245694E-2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9.2814537560710999E-4</v>
      </c>
      <c r="U425" s="1">
        <v>0</v>
      </c>
      <c r="V425" s="1">
        <v>0</v>
      </c>
      <c r="W425" s="1">
        <v>424</v>
      </c>
      <c r="X425" s="1" t="s">
        <v>1669</v>
      </c>
      <c r="Y425" s="1" t="s">
        <v>1669</v>
      </c>
      <c r="Z425" s="1" t="s">
        <v>2115</v>
      </c>
      <c r="AA425" s="1">
        <v>6.4400165851245694E-2</v>
      </c>
      <c r="AB425" s="1">
        <v>6.4400165851245694E-2</v>
      </c>
      <c r="AC425" s="1">
        <v>0</v>
      </c>
      <c r="AD425" s="1">
        <v>6.1555194812974397E-2</v>
      </c>
    </row>
    <row r="426" spans="1:30" x14ac:dyDescent="0.3">
      <c r="A426" s="1">
        <v>425</v>
      </c>
      <c r="B426" s="1" t="s">
        <v>1675</v>
      </c>
      <c r="C426" s="1">
        <v>4.8726876570094998E-4</v>
      </c>
      <c r="D426" s="1">
        <v>0</v>
      </c>
      <c r="E426" s="1">
        <v>0</v>
      </c>
      <c r="F426" s="1">
        <v>0</v>
      </c>
      <c r="G426" s="1">
        <v>2.2092763726234499E-4</v>
      </c>
      <c r="H426" s="1">
        <v>0</v>
      </c>
      <c r="I426" s="1">
        <v>0</v>
      </c>
      <c r="J426" s="7">
        <v>3.2348384614488901E-5</v>
      </c>
      <c r="K426" s="1">
        <v>0</v>
      </c>
      <c r="L426" s="1">
        <v>3.8994125379567798E-2</v>
      </c>
      <c r="M426" s="1">
        <v>9.1287595732280607E-3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1.24076343456896E-3</v>
      </c>
      <c r="U426" s="1">
        <v>0</v>
      </c>
      <c r="V426" s="1">
        <v>0</v>
      </c>
      <c r="W426" s="1">
        <v>425</v>
      </c>
      <c r="X426" s="1" t="s">
        <v>1675</v>
      </c>
      <c r="Y426" s="1" t="s">
        <v>1675</v>
      </c>
      <c r="Z426" s="1" t="s">
        <v>2116</v>
      </c>
      <c r="AA426" s="1">
        <v>3.8994125379567798E-2</v>
      </c>
      <c r="AB426" s="1">
        <v>3.8994125379567798E-2</v>
      </c>
      <c r="AC426" s="1">
        <v>0</v>
      </c>
      <c r="AD426" s="1">
        <v>6.1285721244763898E-2</v>
      </c>
    </row>
    <row r="427" spans="1:30" x14ac:dyDescent="0.3">
      <c r="A427" s="1">
        <v>426</v>
      </c>
      <c r="B427" s="1" t="s">
        <v>1677</v>
      </c>
      <c r="C427" s="1">
        <v>1.86045628163434E-4</v>
      </c>
      <c r="D427" s="1">
        <v>0</v>
      </c>
      <c r="E427" s="1">
        <v>1.27712252310784E-2</v>
      </c>
      <c r="F427" s="1">
        <v>9.4093972244466192E-3</v>
      </c>
      <c r="G427" s="1">
        <v>0</v>
      </c>
      <c r="H427" s="7">
        <v>2.4631568486165201E-5</v>
      </c>
      <c r="I427" s="1">
        <v>2.4366074865991602E-3</v>
      </c>
      <c r="J427" s="1">
        <v>1.3535981047182E-3</v>
      </c>
      <c r="K427" s="1">
        <v>1.0633553957161901E-2</v>
      </c>
      <c r="L427" s="1">
        <v>3.6407962093595999E-4</v>
      </c>
      <c r="M427" s="7">
        <v>2.2661011985545801E-5</v>
      </c>
      <c r="N427" s="1">
        <v>2.5374276605446E-3</v>
      </c>
      <c r="O427" s="1">
        <v>0</v>
      </c>
      <c r="P427" s="1">
        <v>9.5112847513705099E-4</v>
      </c>
      <c r="Q427" s="1">
        <v>5.9503032369086E-3</v>
      </c>
      <c r="R427" s="7">
        <v>6.8024728189634403E-5</v>
      </c>
      <c r="S427" s="1">
        <v>1.19835714368989E-3</v>
      </c>
      <c r="T427" s="1">
        <v>3.1131007682602299E-3</v>
      </c>
      <c r="U427" s="1">
        <v>0</v>
      </c>
      <c r="V427" s="1">
        <v>0</v>
      </c>
      <c r="W427" s="1">
        <v>426</v>
      </c>
      <c r="X427" s="1" t="s">
        <v>1677</v>
      </c>
      <c r="Y427" s="1" t="s">
        <v>1668</v>
      </c>
      <c r="Z427" s="1" t="s">
        <v>2117</v>
      </c>
      <c r="AA427" s="1">
        <v>2.5374276605446E-3</v>
      </c>
      <c r="AB427" s="1">
        <v>1.27712252310784E-2</v>
      </c>
      <c r="AC427" s="1">
        <v>1.02337975705338E-2</v>
      </c>
      <c r="AD427" s="1">
        <v>8.5272764148895994E-2</v>
      </c>
    </row>
    <row r="428" spans="1:30" x14ac:dyDescent="0.3">
      <c r="A428" s="1">
        <v>427</v>
      </c>
      <c r="B428" s="1" t="s">
        <v>1666</v>
      </c>
      <c r="C428" s="1">
        <v>1.5973331817751998E-2</v>
      </c>
      <c r="D428" s="1">
        <v>1.7932372958294701E-4</v>
      </c>
      <c r="E428" s="7">
        <v>8.0064985155834295E-5</v>
      </c>
      <c r="F428" s="1">
        <v>2.4192894647097102E-3</v>
      </c>
      <c r="G428" s="1">
        <v>0</v>
      </c>
      <c r="H428" s="7">
        <v>4.2374169890161798E-5</v>
      </c>
      <c r="I428" s="1">
        <v>2.9414909192338699E-4</v>
      </c>
      <c r="J428" s="1">
        <v>1.246253886872E-3</v>
      </c>
      <c r="K428" s="1">
        <v>2.32138733990967E-2</v>
      </c>
      <c r="L428" s="1">
        <v>1.9914317489842198E-3</v>
      </c>
      <c r="M428" s="1">
        <v>9.8599910523395891E-4</v>
      </c>
      <c r="N428" s="1">
        <v>5.6880033059351605E-4</v>
      </c>
      <c r="O428" s="1">
        <v>0</v>
      </c>
      <c r="P428" s="1">
        <v>1.00635817847603E-2</v>
      </c>
      <c r="Q428" s="1">
        <v>7.6848743433470899E-3</v>
      </c>
      <c r="R428" s="1">
        <v>9.2548887902599297E-4</v>
      </c>
      <c r="S428" s="1">
        <v>9.1026951260570496E-4</v>
      </c>
      <c r="T428" s="1">
        <v>2.1546886834145598E-3</v>
      </c>
      <c r="U428" s="1">
        <v>0</v>
      </c>
      <c r="V428" s="7">
        <v>1.7978993244744E-5</v>
      </c>
      <c r="W428" s="1">
        <v>427</v>
      </c>
      <c r="X428" s="1" t="s">
        <v>1666</v>
      </c>
      <c r="Y428" s="1" t="s">
        <v>1674</v>
      </c>
      <c r="Z428" s="1" t="s">
        <v>2118</v>
      </c>
      <c r="AA428" s="1">
        <v>1.5973331817751998E-2</v>
      </c>
      <c r="AB428" s="1">
        <v>2.32138733990967E-2</v>
      </c>
      <c r="AC428" s="1">
        <v>7.2405415813446396E-3</v>
      </c>
      <c r="AD428" s="1">
        <v>0.105109959608783</v>
      </c>
    </row>
    <row r="429" spans="1:30" x14ac:dyDescent="0.3">
      <c r="A429" s="1">
        <v>428</v>
      </c>
      <c r="B429" s="1" t="s">
        <v>1673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5.6665349459144802E-2</v>
      </c>
      <c r="K429" s="1">
        <v>0</v>
      </c>
      <c r="L429" s="1">
        <v>4.9514581783940601E-4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5.7436464285284903E-4</v>
      </c>
      <c r="U429" s="1">
        <v>0</v>
      </c>
      <c r="V429" s="1">
        <v>0</v>
      </c>
      <c r="W429" s="1">
        <v>428</v>
      </c>
      <c r="X429" s="1" t="s">
        <v>1673</v>
      </c>
      <c r="Y429" s="1" t="s">
        <v>1673</v>
      </c>
      <c r="Z429" s="1" t="s">
        <v>2119</v>
      </c>
      <c r="AA429" s="1">
        <v>5.6665349459144802E-2</v>
      </c>
      <c r="AB429" s="1">
        <v>5.6665349459144802E-2</v>
      </c>
      <c r="AC429" s="1">
        <v>0</v>
      </c>
      <c r="AD429" s="1">
        <v>5.6986920210754299E-2</v>
      </c>
    </row>
    <row r="430" spans="1:30" x14ac:dyDescent="0.3">
      <c r="A430" s="1">
        <v>429</v>
      </c>
      <c r="B430" s="1" t="s">
        <v>1675</v>
      </c>
      <c r="C430" s="1">
        <v>0</v>
      </c>
      <c r="D430" s="7">
        <v>2.7240539299583899E-5</v>
      </c>
      <c r="E430" s="1">
        <v>0</v>
      </c>
      <c r="F430" s="1">
        <v>0</v>
      </c>
      <c r="G430" s="1">
        <v>2.0342030846452901E-4</v>
      </c>
      <c r="H430" s="1">
        <v>0</v>
      </c>
      <c r="I430" s="1">
        <v>0</v>
      </c>
      <c r="J430" s="1">
        <v>2.4222044286719799E-2</v>
      </c>
      <c r="K430" s="1">
        <v>0</v>
      </c>
      <c r="L430" s="1">
        <v>2.6231794176586099E-2</v>
      </c>
      <c r="M430" s="7">
        <v>8.9078430555158505E-5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5.8742039225567397E-4</v>
      </c>
      <c r="U430" s="1">
        <v>0</v>
      </c>
      <c r="V430" s="1">
        <v>0</v>
      </c>
      <c r="W430" s="1">
        <v>429</v>
      </c>
      <c r="X430" s="1" t="s">
        <v>1675</v>
      </c>
      <c r="Y430" s="1" t="s">
        <v>1675</v>
      </c>
      <c r="Z430" s="1" t="s">
        <v>2120</v>
      </c>
      <c r="AA430" s="1">
        <v>2.6231794176586099E-2</v>
      </c>
      <c r="AB430" s="1">
        <v>2.6231794176586099E-2</v>
      </c>
      <c r="AC430" s="1">
        <v>0</v>
      </c>
      <c r="AD430" s="1">
        <v>6.4371124760537399E-2</v>
      </c>
    </row>
    <row r="431" spans="1:30" x14ac:dyDescent="0.3">
      <c r="A431" s="1">
        <v>430</v>
      </c>
      <c r="B431" s="1" t="s">
        <v>1669</v>
      </c>
      <c r="C431" s="1">
        <v>4.5300444554087797E-3</v>
      </c>
      <c r="D431" s="1">
        <v>0</v>
      </c>
      <c r="E431" s="1">
        <v>1.2513699529652301E-2</v>
      </c>
      <c r="F431" s="1">
        <v>2.1370208888371101E-2</v>
      </c>
      <c r="G431" s="1">
        <v>0</v>
      </c>
      <c r="H431" s="1">
        <v>2.5583375832897602E-4</v>
      </c>
      <c r="I431" s="1">
        <v>7.5130222050287499E-4</v>
      </c>
      <c r="J431" s="7">
        <v>4.1645105513074703E-5</v>
      </c>
      <c r="K431" s="1">
        <v>7.6827214416636397E-3</v>
      </c>
      <c r="L431" s="7">
        <v>4.8549000024334801E-5</v>
      </c>
      <c r="M431" s="1">
        <v>0</v>
      </c>
      <c r="N431" s="1">
        <v>1.3586108649576399E-3</v>
      </c>
      <c r="O431" s="1">
        <v>0</v>
      </c>
      <c r="P431" s="1">
        <v>2.9415690511890198E-3</v>
      </c>
      <c r="Q431" s="1">
        <v>4.5601893156386403E-3</v>
      </c>
      <c r="R431" s="1">
        <v>1.3914901506887399E-3</v>
      </c>
      <c r="S431" s="1">
        <v>7.4895318247549295E-4</v>
      </c>
      <c r="T431" s="1">
        <v>2.4951835062056899E-4</v>
      </c>
      <c r="U431" s="1">
        <v>0</v>
      </c>
      <c r="V431" s="1">
        <v>0</v>
      </c>
      <c r="W431" s="1">
        <v>430</v>
      </c>
      <c r="X431" s="1" t="s">
        <v>1669</v>
      </c>
      <c r="Y431" s="1" t="s">
        <v>1669</v>
      </c>
      <c r="Z431" s="1" t="s">
        <v>2121</v>
      </c>
      <c r="AA431" s="1">
        <v>2.1370208888371101E-2</v>
      </c>
      <c r="AB431" s="1">
        <v>2.1370208888371101E-2</v>
      </c>
      <c r="AC431" s="1">
        <v>0</v>
      </c>
      <c r="AD431" s="1">
        <v>9.1660915357262507E-2</v>
      </c>
    </row>
    <row r="432" spans="1:30" x14ac:dyDescent="0.3">
      <c r="A432" s="1">
        <v>431</v>
      </c>
      <c r="B432" s="1" t="s">
        <v>1677</v>
      </c>
      <c r="C432" s="1">
        <v>2.68829287032553E-4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2.3136144359098801E-3</v>
      </c>
      <c r="J432" s="7">
        <v>4.2650832149547701E-5</v>
      </c>
      <c r="K432" s="1">
        <v>8.8912087733768602E-3</v>
      </c>
      <c r="L432" s="1">
        <v>0</v>
      </c>
      <c r="M432" s="1">
        <v>1.9467776126881999E-4</v>
      </c>
      <c r="N432" s="1">
        <v>3.95232283402248E-2</v>
      </c>
      <c r="O432" s="1">
        <v>0</v>
      </c>
      <c r="P432" s="1">
        <v>1.2083816706395399E-3</v>
      </c>
      <c r="Q432" s="1">
        <v>6.2930583593610598E-3</v>
      </c>
      <c r="R432" s="1">
        <v>1.96476071219104E-4</v>
      </c>
      <c r="S432" s="1">
        <v>2.3961025114791E-4</v>
      </c>
      <c r="T432" s="1">
        <v>1.31634806144452E-3</v>
      </c>
      <c r="U432" s="1">
        <v>0</v>
      </c>
      <c r="V432" s="1">
        <v>0</v>
      </c>
      <c r="W432" s="1">
        <v>431</v>
      </c>
      <c r="X432" s="1" t="s">
        <v>1677</v>
      </c>
      <c r="Y432" s="1" t="s">
        <v>1677</v>
      </c>
      <c r="Z432" s="1" t="s">
        <v>2122</v>
      </c>
      <c r="AA432" s="1">
        <v>3.95232283402248E-2</v>
      </c>
      <c r="AB432" s="1">
        <v>3.95232283402248E-2</v>
      </c>
      <c r="AC432" s="1">
        <v>0</v>
      </c>
      <c r="AD432" s="1">
        <v>8.0263474189870204E-2</v>
      </c>
    </row>
    <row r="433" spans="1:30" x14ac:dyDescent="0.3">
      <c r="A433" s="1">
        <v>432</v>
      </c>
      <c r="B433" s="1" t="s">
        <v>1679</v>
      </c>
      <c r="C433" s="1">
        <v>1.35470167808998E-2</v>
      </c>
      <c r="D433" s="1">
        <v>7.5070063702172701E-4</v>
      </c>
      <c r="E433" s="1">
        <v>0</v>
      </c>
      <c r="F433" s="1">
        <v>0</v>
      </c>
      <c r="G433" s="1">
        <v>0</v>
      </c>
      <c r="H433" s="1">
        <v>0</v>
      </c>
      <c r="I433" s="7">
        <v>6.4562744824485003E-5</v>
      </c>
      <c r="J433" s="1">
        <v>2.07209213258471E-4</v>
      </c>
      <c r="K433" s="1">
        <v>0</v>
      </c>
      <c r="L433" s="1">
        <v>1.40160188208776E-3</v>
      </c>
      <c r="M433" s="1">
        <v>8.5137842629108096E-4</v>
      </c>
      <c r="N433" s="1">
        <v>0</v>
      </c>
      <c r="O433" s="1">
        <v>0</v>
      </c>
      <c r="P433" s="1">
        <v>3.2018906589216099E-2</v>
      </c>
      <c r="Q433" s="1">
        <v>0</v>
      </c>
      <c r="R433" s="1">
        <v>5.0994958634275602E-4</v>
      </c>
      <c r="S433" s="7">
        <v>5.8226369348798803E-6</v>
      </c>
      <c r="T433" s="1">
        <v>0</v>
      </c>
      <c r="U433" s="1">
        <v>0</v>
      </c>
      <c r="V433" s="1">
        <v>0</v>
      </c>
      <c r="W433" s="1">
        <v>432</v>
      </c>
      <c r="X433" s="1" t="s">
        <v>1679</v>
      </c>
      <c r="Y433" s="1" t="s">
        <v>1679</v>
      </c>
      <c r="Z433" s="1" t="s">
        <v>2123</v>
      </c>
      <c r="AA433" s="1">
        <v>3.2018906589216099E-2</v>
      </c>
      <c r="AB433" s="1">
        <v>3.2018906589216099E-2</v>
      </c>
      <c r="AC433" s="1">
        <v>0</v>
      </c>
      <c r="AD433" s="1">
        <v>6.5229069921116004E-2</v>
      </c>
    </row>
    <row r="434" spans="1:30" x14ac:dyDescent="0.3">
      <c r="A434" s="1">
        <v>433</v>
      </c>
      <c r="B434" s="1" t="s">
        <v>1681</v>
      </c>
      <c r="C434" s="1">
        <v>5.9261904243483599E-3</v>
      </c>
      <c r="D434" s="1">
        <v>4.8162646196923801E-4</v>
      </c>
      <c r="E434" s="1">
        <v>0</v>
      </c>
      <c r="F434" s="1">
        <v>5.8236876584615198E-3</v>
      </c>
      <c r="G434" s="1">
        <v>0</v>
      </c>
      <c r="H434" s="1">
        <v>1.0834641615143499E-2</v>
      </c>
      <c r="I434" s="1">
        <v>0</v>
      </c>
      <c r="J434" s="1">
        <v>0</v>
      </c>
      <c r="K434" s="1">
        <v>8.2521873068291205E-3</v>
      </c>
      <c r="L434" s="1">
        <v>2.5875389702041701E-4</v>
      </c>
      <c r="M434" s="1">
        <v>0</v>
      </c>
      <c r="N434" s="1">
        <v>0</v>
      </c>
      <c r="O434" s="1">
        <v>0</v>
      </c>
      <c r="P434" s="1">
        <v>2.5518454880100998E-3</v>
      </c>
      <c r="Q434" s="1">
        <v>6.7679806197648996E-4</v>
      </c>
      <c r="R434" s="1">
        <v>1.6303295415476898E-2</v>
      </c>
      <c r="S434" s="1">
        <v>2.46914821920814E-4</v>
      </c>
      <c r="T434" s="1">
        <v>8.7171533074563001E-4</v>
      </c>
      <c r="U434" s="1">
        <v>0</v>
      </c>
      <c r="V434" s="1">
        <v>0</v>
      </c>
      <c r="W434" s="1">
        <v>433</v>
      </c>
      <c r="X434" s="1" t="s">
        <v>1681</v>
      </c>
      <c r="Y434" s="1" t="s">
        <v>1681</v>
      </c>
      <c r="Z434" s="1" t="s">
        <v>2124</v>
      </c>
      <c r="AA434" s="1">
        <v>1.6303295415476898E-2</v>
      </c>
      <c r="AB434" s="1">
        <v>1.6303295415476898E-2</v>
      </c>
      <c r="AC434" s="1">
        <v>0</v>
      </c>
      <c r="AD434" s="1">
        <v>8.3542013001353804E-2</v>
      </c>
    </row>
    <row r="435" spans="1:30" x14ac:dyDescent="0.3">
      <c r="A435" s="1">
        <v>434</v>
      </c>
      <c r="B435" s="1" t="s">
        <v>1674</v>
      </c>
      <c r="C435" s="1">
        <v>2.5697253861611102E-3</v>
      </c>
      <c r="D435" s="7">
        <v>5.88323122579536E-5</v>
      </c>
      <c r="E435" s="1">
        <v>4.1484830037726399E-3</v>
      </c>
      <c r="F435" s="1">
        <v>6.61581770103429E-3</v>
      </c>
      <c r="G435" s="1">
        <v>0</v>
      </c>
      <c r="H435" s="1">
        <v>5.3982260424023101E-4</v>
      </c>
      <c r="I435" s="1">
        <v>8.03199293788125E-4</v>
      </c>
      <c r="J435" s="1">
        <v>6.56146245540888E-4</v>
      </c>
      <c r="K435" s="1">
        <v>2.4958719628509301E-2</v>
      </c>
      <c r="L435" s="1">
        <v>4.0811967288992398E-4</v>
      </c>
      <c r="M435" s="1">
        <v>1.65751778195155E-4</v>
      </c>
      <c r="N435" s="1">
        <v>2.8506991522652702E-3</v>
      </c>
      <c r="O435" s="1">
        <v>1.3465090701306199E-3</v>
      </c>
      <c r="P435" s="1">
        <v>6.0391370902210398E-3</v>
      </c>
      <c r="Q435" s="1">
        <v>2.65375388472206E-3</v>
      </c>
      <c r="R435" s="1">
        <v>1.4693448681015399E-3</v>
      </c>
      <c r="S435" s="1">
        <v>2.0598988829866999E-3</v>
      </c>
      <c r="T435" s="1">
        <v>2.48967146505221E-3</v>
      </c>
      <c r="U435" s="1">
        <v>0</v>
      </c>
      <c r="V435" s="1">
        <v>0</v>
      </c>
      <c r="W435" s="1">
        <v>434</v>
      </c>
      <c r="X435" s="1" t="s">
        <v>1674</v>
      </c>
      <c r="Y435" s="1" t="s">
        <v>1674</v>
      </c>
      <c r="Z435" s="1" t="s">
        <v>2125</v>
      </c>
      <c r="AA435" s="1">
        <v>2.4958719628509301E-2</v>
      </c>
      <c r="AB435" s="1">
        <v>2.4958719628509301E-2</v>
      </c>
      <c r="AC435" s="1">
        <v>0</v>
      </c>
      <c r="AD435" s="1">
        <v>9.7687053386121506E-2</v>
      </c>
    </row>
    <row r="436" spans="1:30" x14ac:dyDescent="0.3">
      <c r="A436" s="1">
        <v>435</v>
      </c>
      <c r="B436" s="1" t="s">
        <v>1685</v>
      </c>
      <c r="C436" s="1">
        <v>2.6380719653066302E-4</v>
      </c>
      <c r="D436" s="1">
        <v>0</v>
      </c>
      <c r="E436" s="1">
        <v>7.4303907115137095E-4</v>
      </c>
      <c r="F436" s="1">
        <v>1.42156099302094E-4</v>
      </c>
      <c r="G436" s="1">
        <v>5.2066768078522603E-3</v>
      </c>
      <c r="H436" s="1">
        <v>0</v>
      </c>
      <c r="I436" s="1">
        <v>5.7048537870420697E-3</v>
      </c>
      <c r="J436" s="1">
        <v>1.03868102067828E-4</v>
      </c>
      <c r="K436" s="1">
        <v>4.3106253377052199E-3</v>
      </c>
      <c r="L436" s="1">
        <v>0</v>
      </c>
      <c r="M436" s="1">
        <v>0</v>
      </c>
      <c r="N436" s="1">
        <v>1.7881548309550601E-3</v>
      </c>
      <c r="O436" s="1">
        <v>0</v>
      </c>
      <c r="P436" s="1">
        <v>3.5382890270753599E-4</v>
      </c>
      <c r="Q436" s="1">
        <v>7.6318476943334601E-4</v>
      </c>
      <c r="R436" s="1">
        <v>0</v>
      </c>
      <c r="S436" s="1">
        <v>4.0659475012607701E-4</v>
      </c>
      <c r="T436" s="1">
        <v>4.7110146094105998E-4</v>
      </c>
      <c r="U436" s="1">
        <v>0</v>
      </c>
      <c r="V436" s="1">
        <v>3.4699947289219497E-2</v>
      </c>
      <c r="W436" s="1">
        <v>435</v>
      </c>
      <c r="X436" s="1" t="s">
        <v>1685</v>
      </c>
      <c r="Y436" s="1" t="s">
        <v>1685</v>
      </c>
      <c r="Z436" s="1" t="s">
        <v>2126</v>
      </c>
      <c r="AA436" s="1">
        <v>3.4699947289219497E-2</v>
      </c>
      <c r="AB436" s="1">
        <v>3.4699947289219497E-2</v>
      </c>
      <c r="AC436" s="1">
        <v>0</v>
      </c>
      <c r="AD436" s="1">
        <v>7.7804247484475605E-2</v>
      </c>
    </row>
    <row r="437" spans="1:30" x14ac:dyDescent="0.3">
      <c r="A437" s="1">
        <v>436</v>
      </c>
      <c r="B437" s="1" t="s">
        <v>1685</v>
      </c>
      <c r="C437" s="1">
        <v>0</v>
      </c>
      <c r="D437" s="1">
        <v>0</v>
      </c>
      <c r="E437" s="1">
        <v>0</v>
      </c>
      <c r="F437" s="1">
        <v>0</v>
      </c>
      <c r="G437" s="1">
        <v>4.6323299615683303E-3</v>
      </c>
      <c r="H437" s="1">
        <v>0</v>
      </c>
      <c r="I437" s="1">
        <v>1.92397341521047E-3</v>
      </c>
      <c r="J437" s="1">
        <v>1.5683541159671199E-3</v>
      </c>
      <c r="K437" s="1">
        <v>0</v>
      </c>
      <c r="L437" s="1">
        <v>8.6554534651856994E-3</v>
      </c>
      <c r="M437" s="1">
        <v>4.3512164916680501E-4</v>
      </c>
      <c r="N437" s="1">
        <v>0</v>
      </c>
      <c r="O437" s="1">
        <v>0</v>
      </c>
      <c r="P437" s="1">
        <v>0</v>
      </c>
      <c r="Q437" s="1">
        <v>0</v>
      </c>
      <c r="R437" s="1">
        <v>2.23718688633276E-4</v>
      </c>
      <c r="S437" s="1">
        <v>0</v>
      </c>
      <c r="T437" s="7">
        <v>8.1574790623193001E-5</v>
      </c>
      <c r="U437" s="1">
        <v>0</v>
      </c>
      <c r="V437" s="1">
        <v>3.6406506701773103E-2</v>
      </c>
      <c r="W437" s="1">
        <v>436</v>
      </c>
      <c r="X437" s="1" t="s">
        <v>1685</v>
      </c>
      <c r="Y437" s="1" t="s">
        <v>1685</v>
      </c>
      <c r="Z437" s="1" t="s">
        <v>2127</v>
      </c>
      <c r="AA437" s="1">
        <v>3.6406506701773103E-2</v>
      </c>
      <c r="AB437" s="1">
        <v>3.6406506701773103E-2</v>
      </c>
      <c r="AC437" s="1">
        <v>0</v>
      </c>
      <c r="AD437" s="1">
        <v>7.1701158191169095E-2</v>
      </c>
    </row>
    <row r="438" spans="1:30" x14ac:dyDescent="0.3">
      <c r="A438" s="1">
        <v>437</v>
      </c>
      <c r="B438" s="1" t="s">
        <v>1682</v>
      </c>
      <c r="C438" s="1">
        <v>4.6864635200379999E-4</v>
      </c>
      <c r="D438" s="1">
        <v>0</v>
      </c>
      <c r="E438" s="1">
        <v>3.9442782181809801E-3</v>
      </c>
      <c r="F438" s="1">
        <v>2.5264351747956602E-3</v>
      </c>
      <c r="G438" s="1">
        <v>2.45946287805075E-4</v>
      </c>
      <c r="H438" s="1">
        <v>1.0389905668212999E-4</v>
      </c>
      <c r="I438" s="1">
        <v>1.83286517047151E-4</v>
      </c>
      <c r="J438" s="1">
        <v>0</v>
      </c>
      <c r="K438" s="1">
        <v>5.2415249394854499E-4</v>
      </c>
      <c r="L438" s="1">
        <v>0</v>
      </c>
      <c r="M438" s="1">
        <v>0</v>
      </c>
      <c r="N438" s="1">
        <v>2.6289239924983797E-4</v>
      </c>
      <c r="O438" s="1">
        <v>4.594552257594E-2</v>
      </c>
      <c r="P438" s="1">
        <v>2.7987185216939799E-4</v>
      </c>
      <c r="Q438" s="1">
        <v>2.0571635503319899E-4</v>
      </c>
      <c r="R438" s="1">
        <v>2.7999457548220099E-3</v>
      </c>
      <c r="S438" s="1">
        <v>1.0870883720912399E-3</v>
      </c>
      <c r="T438" s="1">
        <v>4.2587250600542901E-4</v>
      </c>
      <c r="U438" s="1">
        <v>0</v>
      </c>
      <c r="V438" s="1">
        <v>0</v>
      </c>
      <c r="W438" s="1">
        <v>437</v>
      </c>
      <c r="X438" s="1" t="s">
        <v>1682</v>
      </c>
      <c r="Y438" s="1" t="s">
        <v>1678</v>
      </c>
      <c r="Z438" s="1" t="s">
        <v>2128</v>
      </c>
      <c r="AA438" s="1">
        <v>1.0870883720912399E-3</v>
      </c>
      <c r="AB438" s="1">
        <v>4.594552257594E-2</v>
      </c>
      <c r="AC438" s="1">
        <v>4.4858434203848697E-2</v>
      </c>
      <c r="AD438" s="1">
        <v>7.4766810536728096E-2</v>
      </c>
    </row>
    <row r="439" spans="1:30" x14ac:dyDescent="0.3">
      <c r="A439" s="1">
        <v>438</v>
      </c>
      <c r="B439" s="1" t="s">
        <v>1681</v>
      </c>
      <c r="C439" s="1">
        <v>0</v>
      </c>
      <c r="D439" s="1">
        <v>1.9043105343926101E-4</v>
      </c>
      <c r="E439" s="1">
        <v>7.1931428288508404E-4</v>
      </c>
      <c r="F439" s="1">
        <v>1.9004908658616401E-3</v>
      </c>
      <c r="G439" s="1">
        <v>4.5426148645568501E-2</v>
      </c>
      <c r="H439" s="1">
        <v>0</v>
      </c>
      <c r="I439" s="1">
        <v>0</v>
      </c>
      <c r="J439" s="1">
        <v>0</v>
      </c>
      <c r="K439" s="7">
        <v>4.7391985314328697E-5</v>
      </c>
      <c r="L439" s="1">
        <v>7.6162738521423298E-4</v>
      </c>
      <c r="M439" s="1">
        <v>5.6623161741995896E-4</v>
      </c>
      <c r="N439" s="1">
        <v>0</v>
      </c>
      <c r="O439" s="1">
        <v>0</v>
      </c>
      <c r="P439" s="1">
        <v>3.9135533041791598E-4</v>
      </c>
      <c r="Q439" s="1">
        <v>0</v>
      </c>
      <c r="R439" s="1">
        <v>7.22317583047098E-4</v>
      </c>
      <c r="S439" s="1">
        <v>7.1788569995499005E-4</v>
      </c>
      <c r="T439" s="1">
        <v>1.5019253801541101E-3</v>
      </c>
      <c r="U439" s="1">
        <v>8.9651724382798798E-3</v>
      </c>
      <c r="V439" s="1">
        <v>0</v>
      </c>
      <c r="W439" s="1">
        <v>438</v>
      </c>
      <c r="X439" s="1" t="s">
        <v>1681</v>
      </c>
      <c r="Y439" s="1" t="s">
        <v>1670</v>
      </c>
      <c r="Z439" s="1" t="s">
        <v>2129</v>
      </c>
      <c r="AA439" s="1">
        <v>7.22317583047098E-4</v>
      </c>
      <c r="AB439" s="1">
        <v>4.5426148645568501E-2</v>
      </c>
      <c r="AC439" s="1">
        <v>4.4703831062521397E-2</v>
      </c>
      <c r="AD439" s="1">
        <v>7.8405806043219797E-2</v>
      </c>
    </row>
    <row r="440" spans="1:30" x14ac:dyDescent="0.3">
      <c r="A440" s="1">
        <v>439</v>
      </c>
      <c r="B440" s="1" t="s">
        <v>1673</v>
      </c>
      <c r="C440" s="1">
        <v>0</v>
      </c>
      <c r="D440" s="1">
        <v>0</v>
      </c>
      <c r="E440" s="1">
        <v>0</v>
      </c>
      <c r="F440" s="1">
        <v>0</v>
      </c>
      <c r="G440" s="1">
        <v>4.8333827707208098E-4</v>
      </c>
      <c r="H440" s="1">
        <v>0</v>
      </c>
      <c r="I440" s="1">
        <v>0</v>
      </c>
      <c r="J440" s="1">
        <v>3.5281519121909198E-3</v>
      </c>
      <c r="K440" s="1">
        <v>0</v>
      </c>
      <c r="L440" s="1">
        <v>5.3794530646979699E-2</v>
      </c>
      <c r="M440" s="1">
        <v>4.5434133815231499E-4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2.7114586778817799E-4</v>
      </c>
      <c r="T440" s="1">
        <v>2.8510879379194597E-4</v>
      </c>
      <c r="U440" s="1">
        <v>0</v>
      </c>
      <c r="V440" s="1">
        <v>0</v>
      </c>
      <c r="W440" s="1">
        <v>439</v>
      </c>
      <c r="X440" s="1" t="s">
        <v>1673</v>
      </c>
      <c r="Y440" s="1" t="s">
        <v>1675</v>
      </c>
      <c r="Z440" s="1" t="s">
        <v>2130</v>
      </c>
      <c r="AA440" s="1">
        <v>3.5281519121909198E-3</v>
      </c>
      <c r="AB440" s="1">
        <v>5.3794530646979699E-2</v>
      </c>
      <c r="AC440" s="1">
        <v>5.0266378734788703E-2</v>
      </c>
      <c r="AD440" s="1">
        <v>6.3050906323745395E-2</v>
      </c>
    </row>
    <row r="441" spans="1:30" x14ac:dyDescent="0.3">
      <c r="A441" s="1">
        <v>440</v>
      </c>
      <c r="B441" s="1" t="s">
        <v>1669</v>
      </c>
      <c r="C441" s="1">
        <v>1.39865655408351E-2</v>
      </c>
      <c r="D441" s="7">
        <v>6.0332268751863101E-5</v>
      </c>
      <c r="E441" s="1">
        <v>9.4228148603264696E-4</v>
      </c>
      <c r="F441" s="1">
        <v>1.0379255152341E-3</v>
      </c>
      <c r="G441" s="1">
        <v>0</v>
      </c>
      <c r="H441" s="1">
        <v>2.9929472803616299E-3</v>
      </c>
      <c r="I441" s="1">
        <v>8.3454489080629505E-4</v>
      </c>
      <c r="J441" s="1">
        <v>2.4315863000976602E-3</v>
      </c>
      <c r="K441" s="1">
        <v>1.6206185971808701E-2</v>
      </c>
      <c r="L441" s="1">
        <v>4.9320007378071901E-3</v>
      </c>
      <c r="M441" s="1">
        <v>2.4780437977738799E-4</v>
      </c>
      <c r="N441" s="1">
        <v>9.3677074787011493E-3</v>
      </c>
      <c r="O441" s="1">
        <v>1.9049977813105599E-4</v>
      </c>
      <c r="P441" s="1">
        <v>9.3346828382974499E-4</v>
      </c>
      <c r="Q441" s="1">
        <v>1.9630869454959499E-3</v>
      </c>
      <c r="R441" s="1">
        <v>1.67830680513261E-3</v>
      </c>
      <c r="S441" s="1">
        <v>2.1283106800290001E-3</v>
      </c>
      <c r="T441" s="1">
        <v>8.1409238241398696E-4</v>
      </c>
      <c r="U441" s="1">
        <v>0</v>
      </c>
      <c r="V441" s="1">
        <v>0</v>
      </c>
      <c r="W441" s="1">
        <v>440</v>
      </c>
      <c r="X441" s="1" t="s">
        <v>1669</v>
      </c>
      <c r="Y441" s="1" t="s">
        <v>1674</v>
      </c>
      <c r="Z441" s="1" t="s">
        <v>2131</v>
      </c>
      <c r="AA441" s="1">
        <v>1.0379255152341E-3</v>
      </c>
      <c r="AB441" s="1">
        <v>1.6206185971808701E-2</v>
      </c>
      <c r="AC441" s="1">
        <v>1.51682604565746E-2</v>
      </c>
      <c r="AD441" s="1">
        <v>0.100393406817317</v>
      </c>
    </row>
    <row r="442" spans="1:30" x14ac:dyDescent="0.3">
      <c r="A442" s="1">
        <v>441</v>
      </c>
      <c r="B442" s="1" t="s">
        <v>1674</v>
      </c>
      <c r="C442" s="1">
        <v>2.7894775331619801E-3</v>
      </c>
      <c r="D442" s="1">
        <v>0</v>
      </c>
      <c r="E442" s="1">
        <v>6.3913448706133498E-3</v>
      </c>
      <c r="F442" s="1">
        <v>4.0555007359198703E-2</v>
      </c>
      <c r="G442" s="7">
        <v>1.8617008130264601E-5</v>
      </c>
      <c r="H442" s="1">
        <v>4.5433087969613698E-4</v>
      </c>
      <c r="I442" s="7">
        <v>5.3541474549265899E-5</v>
      </c>
      <c r="J442" s="1">
        <v>8.2183419519161604E-4</v>
      </c>
      <c r="K442" s="1">
        <v>4.1734558929783601E-3</v>
      </c>
      <c r="L442" s="1">
        <v>1.89274960270391E-4</v>
      </c>
      <c r="M442" s="1">
        <v>0</v>
      </c>
      <c r="N442" s="1">
        <v>1.5784153858237301E-3</v>
      </c>
      <c r="O442" s="1">
        <v>0</v>
      </c>
      <c r="P442" s="1">
        <v>3.0260349032789498E-3</v>
      </c>
      <c r="Q442" s="1">
        <v>5.4529645136880596E-4</v>
      </c>
      <c r="R442" s="1">
        <v>1.51717392913833E-3</v>
      </c>
      <c r="S442" s="1">
        <v>3.6411218177198998E-3</v>
      </c>
      <c r="T442" s="1">
        <v>1.04719858777866E-3</v>
      </c>
      <c r="U442" s="1">
        <v>0</v>
      </c>
      <c r="V442" s="1">
        <v>2.27442631552301E-4</v>
      </c>
      <c r="W442" s="1">
        <v>441</v>
      </c>
      <c r="X442" s="1" t="s">
        <v>1674</v>
      </c>
      <c r="Y442" s="1" t="s">
        <v>1669</v>
      </c>
      <c r="Z442" s="1" t="s">
        <v>2132</v>
      </c>
      <c r="AA442" s="1">
        <v>4.1734558929783601E-3</v>
      </c>
      <c r="AB442" s="1">
        <v>4.0555007359198703E-2</v>
      </c>
      <c r="AC442" s="1">
        <v>3.6381551466220401E-2</v>
      </c>
      <c r="AD442" s="1">
        <v>9.4954578889971997E-2</v>
      </c>
    </row>
    <row r="443" spans="1:30" x14ac:dyDescent="0.3">
      <c r="A443" s="1">
        <v>442</v>
      </c>
      <c r="B443" s="1" t="s">
        <v>1677</v>
      </c>
      <c r="C443" s="1">
        <v>2.4305709198377701E-3</v>
      </c>
      <c r="D443" s="1">
        <v>7.9925201740334198E-4</v>
      </c>
      <c r="E443" s="1">
        <v>2.6079843739135102E-4</v>
      </c>
      <c r="F443" s="1">
        <v>6.94585073163889E-3</v>
      </c>
      <c r="G443" s="1">
        <v>0</v>
      </c>
      <c r="H443" s="7">
        <v>8.8520149553756694E-5</v>
      </c>
      <c r="I443" s="1">
        <v>5.1788278497212202E-4</v>
      </c>
      <c r="J443" s="1">
        <v>2.1983224953208299E-3</v>
      </c>
      <c r="K443" s="1">
        <v>9.3855042333363999E-3</v>
      </c>
      <c r="L443" s="1">
        <v>2.1532855301528001E-3</v>
      </c>
      <c r="M443" s="1">
        <v>3.41351640221889E-4</v>
      </c>
      <c r="N443" s="1">
        <v>7.9077087129196394E-3</v>
      </c>
      <c r="O443" s="1">
        <v>6.6838670282442598E-3</v>
      </c>
      <c r="P443" s="1">
        <v>8.5619009246789505E-4</v>
      </c>
      <c r="Q443" s="1">
        <v>6.5579623824234105E-4</v>
      </c>
      <c r="R443" s="1">
        <v>1.2500742979915599E-3</v>
      </c>
      <c r="S443" s="1">
        <v>3.5292248030785499E-3</v>
      </c>
      <c r="T443" s="1">
        <v>3.3425453067449E-3</v>
      </c>
      <c r="U443" s="1">
        <v>0</v>
      </c>
      <c r="V443" s="7">
        <v>2.4450666904595199E-5</v>
      </c>
      <c r="W443" s="1">
        <v>442</v>
      </c>
      <c r="X443" s="1" t="s">
        <v>1677</v>
      </c>
      <c r="Y443" s="1" t="s">
        <v>1674</v>
      </c>
      <c r="Z443" s="1" t="s">
        <v>2133</v>
      </c>
      <c r="AA443" s="1">
        <v>7.9077087129196394E-3</v>
      </c>
      <c r="AB443" s="1">
        <v>9.3855042333363999E-3</v>
      </c>
      <c r="AC443" s="1">
        <v>1.4777955204167601E-3</v>
      </c>
      <c r="AD443" s="1">
        <v>8.8514058282973498E-2</v>
      </c>
    </row>
    <row r="444" spans="1:30" x14ac:dyDescent="0.3">
      <c r="A444" s="1">
        <v>443</v>
      </c>
      <c r="B444" s="1" t="s">
        <v>1674</v>
      </c>
      <c r="C444" s="1">
        <v>7.2601191020863504E-3</v>
      </c>
      <c r="D444" s="1">
        <v>2.2257934025318301E-4</v>
      </c>
      <c r="E444" s="7">
        <v>6.2572307711483E-5</v>
      </c>
      <c r="F444" s="1">
        <v>4.2413736229255103E-3</v>
      </c>
      <c r="G444" s="1">
        <v>6.0279096463164796E-4</v>
      </c>
      <c r="H444" s="1">
        <v>8.2585949574573599E-4</v>
      </c>
      <c r="I444" s="1">
        <v>7.0065287477651605E-4</v>
      </c>
      <c r="J444" s="1">
        <v>2.04286443434645E-3</v>
      </c>
      <c r="K444" s="1">
        <v>1.3270650896348201E-2</v>
      </c>
      <c r="L444" s="1">
        <v>7.3862947317576396E-4</v>
      </c>
      <c r="M444" s="1">
        <v>5.8300290443184799E-4</v>
      </c>
      <c r="N444" s="1">
        <v>2.7364361615642401E-4</v>
      </c>
      <c r="O444" s="1">
        <v>7.6301900995438196E-3</v>
      </c>
      <c r="P444" s="1">
        <v>2.6269416230424998E-3</v>
      </c>
      <c r="Q444" s="1">
        <v>5.3042607841884797E-3</v>
      </c>
      <c r="R444" s="1">
        <v>5.0443542207205703E-3</v>
      </c>
      <c r="S444" s="1">
        <v>7.6356954696566305E-4</v>
      </c>
      <c r="T444" s="1">
        <v>1.3124049763964399E-3</v>
      </c>
      <c r="U444" s="1">
        <v>0</v>
      </c>
      <c r="V444" s="1">
        <v>1.01694590284159E-4</v>
      </c>
      <c r="W444" s="1">
        <v>443</v>
      </c>
      <c r="X444" s="1" t="s">
        <v>1674</v>
      </c>
      <c r="Y444" s="1" t="s">
        <v>1674</v>
      </c>
      <c r="Z444" s="1" t="s">
        <v>2134</v>
      </c>
      <c r="AA444" s="1">
        <v>1.3270650896348201E-2</v>
      </c>
      <c r="AB444" s="1">
        <v>1.3270650896348201E-2</v>
      </c>
      <c r="AC444" s="1">
        <v>0</v>
      </c>
      <c r="AD444" s="1">
        <v>9.3853137226789105E-2</v>
      </c>
    </row>
    <row r="445" spans="1:30" x14ac:dyDescent="0.3">
      <c r="A445" s="1">
        <v>444</v>
      </c>
      <c r="B445" s="1" t="s">
        <v>1668</v>
      </c>
      <c r="C445" s="1">
        <v>1.63065871199955E-4</v>
      </c>
      <c r="D445" s="1">
        <v>0</v>
      </c>
      <c r="E445" s="1">
        <v>9.7829775802035397E-3</v>
      </c>
      <c r="F445" s="1">
        <v>1.5249891602524599E-2</v>
      </c>
      <c r="G445" s="1">
        <v>1.0684502518657599E-4</v>
      </c>
      <c r="H445" s="1">
        <v>6.9346209310509302E-4</v>
      </c>
      <c r="I445" s="1">
        <v>1.9418529175570701E-4</v>
      </c>
      <c r="J445" s="1">
        <v>0</v>
      </c>
      <c r="K445" s="1">
        <v>1.44965328798541E-3</v>
      </c>
      <c r="L445" s="7">
        <v>1.6062083400149101E-5</v>
      </c>
      <c r="M445" s="1">
        <v>0</v>
      </c>
      <c r="N445" s="1">
        <v>2.02775538569529E-3</v>
      </c>
      <c r="O445" s="7">
        <v>7.2164027760253998E-5</v>
      </c>
      <c r="P445" s="1">
        <v>8.8976859240778004E-4</v>
      </c>
      <c r="Q445" s="1">
        <v>1.5289207919696299E-4</v>
      </c>
      <c r="R445" s="1">
        <v>4.7216389353107302E-4</v>
      </c>
      <c r="S445" s="1">
        <v>1.05461430018478E-3</v>
      </c>
      <c r="T445" s="1">
        <v>0</v>
      </c>
      <c r="U445" s="1">
        <v>0</v>
      </c>
      <c r="V445" s="1">
        <v>2.3833596224378601E-2</v>
      </c>
      <c r="W445" s="1">
        <v>444</v>
      </c>
      <c r="X445" s="1" t="s">
        <v>1668</v>
      </c>
      <c r="Y445" s="1" t="s">
        <v>1685</v>
      </c>
      <c r="Z445" s="1" t="s">
        <v>2135</v>
      </c>
      <c r="AA445" s="1">
        <v>9.7829775802035397E-3</v>
      </c>
      <c r="AB445" s="1">
        <v>2.3833596224378601E-2</v>
      </c>
      <c r="AC445" s="1">
        <v>1.4050618644175001E-2</v>
      </c>
      <c r="AD445" s="1">
        <v>8.2976084235324196E-2</v>
      </c>
    </row>
    <row r="446" spans="1:30" x14ac:dyDescent="0.3">
      <c r="A446" s="1">
        <v>445</v>
      </c>
      <c r="B446" s="1" t="s">
        <v>1674</v>
      </c>
      <c r="C446" s="7">
        <v>8.6186040710278699E-6</v>
      </c>
      <c r="D446" s="1">
        <v>0</v>
      </c>
      <c r="E446" s="1">
        <v>0</v>
      </c>
      <c r="F446" s="1">
        <v>1.83102070190229E-3</v>
      </c>
      <c r="G446" s="1">
        <v>0</v>
      </c>
      <c r="H446" s="1">
        <v>0</v>
      </c>
      <c r="I446" s="1">
        <v>7.0442248107670301E-4</v>
      </c>
      <c r="J446" s="7">
        <v>8.9804152676515605E-5</v>
      </c>
      <c r="K446" s="1">
        <v>4.6032251533228701E-2</v>
      </c>
      <c r="L446" s="1">
        <v>1.43517248569252E-4</v>
      </c>
      <c r="M446" s="1">
        <v>3.9494477027377802E-4</v>
      </c>
      <c r="N446" s="1">
        <v>5.8033699870127899E-4</v>
      </c>
      <c r="O446" s="1">
        <v>2.8474108141092399E-4</v>
      </c>
      <c r="P446" s="1">
        <v>2.6238934633699101E-3</v>
      </c>
      <c r="Q446" s="1">
        <v>3.9842878040246303E-3</v>
      </c>
      <c r="R446" s="1">
        <v>0</v>
      </c>
      <c r="S446" s="1">
        <v>0</v>
      </c>
      <c r="T446" s="1">
        <v>0</v>
      </c>
      <c r="U446" s="1">
        <v>0</v>
      </c>
      <c r="V446" s="7">
        <v>6.4901918134332295E-5</v>
      </c>
      <c r="W446" s="1">
        <v>445</v>
      </c>
      <c r="X446" s="1" t="s">
        <v>1674</v>
      </c>
      <c r="Y446" s="1" t="s">
        <v>1674</v>
      </c>
      <c r="Z446" s="1" t="s">
        <v>2136</v>
      </c>
      <c r="AA446" s="1">
        <v>4.6032251533228701E-2</v>
      </c>
      <c r="AB446" s="1">
        <v>4.6032251533228701E-2</v>
      </c>
      <c r="AC446" s="1">
        <v>0</v>
      </c>
      <c r="AD446" s="1">
        <v>6.9614371656670504E-2</v>
      </c>
    </row>
    <row r="447" spans="1:30" x14ac:dyDescent="0.3">
      <c r="A447" s="1">
        <v>446</v>
      </c>
      <c r="B447" s="1" t="s">
        <v>1673</v>
      </c>
      <c r="C447" s="1">
        <v>0</v>
      </c>
      <c r="D447" s="1">
        <v>0</v>
      </c>
      <c r="E447" s="1">
        <v>0</v>
      </c>
      <c r="F447" s="1">
        <v>0</v>
      </c>
      <c r="G447" s="1">
        <v>2.4657208182035499E-4</v>
      </c>
      <c r="H447" s="1">
        <v>0</v>
      </c>
      <c r="I447" s="1">
        <v>0</v>
      </c>
      <c r="J447" s="1">
        <v>2.4119473864845298E-2</v>
      </c>
      <c r="K447" s="1">
        <v>0</v>
      </c>
      <c r="L447" s="1">
        <v>1.59051425333472E-2</v>
      </c>
      <c r="M447" s="7">
        <v>4.1150805549624798E-5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1.4460329384294701E-3</v>
      </c>
      <c r="U447" s="1">
        <v>0</v>
      </c>
      <c r="V447" s="1">
        <v>0</v>
      </c>
      <c r="W447" s="1">
        <v>446</v>
      </c>
      <c r="X447" s="1" t="s">
        <v>1673</v>
      </c>
      <c r="Y447" s="1" t="s">
        <v>1673</v>
      </c>
      <c r="Z447" s="1" t="s">
        <v>2137</v>
      </c>
      <c r="AA447" s="1">
        <v>2.4119473864845298E-2</v>
      </c>
      <c r="AB447" s="1">
        <v>2.4119473864845298E-2</v>
      </c>
      <c r="AC447" s="1">
        <v>0</v>
      </c>
      <c r="AD447" s="1">
        <v>5.5953999603268002E-2</v>
      </c>
    </row>
    <row r="448" spans="1:30" x14ac:dyDescent="0.3">
      <c r="A448" s="1">
        <v>447</v>
      </c>
      <c r="B448" s="1" t="s">
        <v>1673</v>
      </c>
      <c r="C448" s="1">
        <v>3.0142956028311399E-4</v>
      </c>
      <c r="D448" s="1">
        <v>1.03014399057988E-4</v>
      </c>
      <c r="E448" s="1">
        <v>1.0001386002222E-2</v>
      </c>
      <c r="F448" s="1">
        <v>1.0243206351705199E-2</v>
      </c>
      <c r="G448" s="1">
        <v>0</v>
      </c>
      <c r="H448" s="1">
        <v>0</v>
      </c>
      <c r="I448" s="1">
        <v>4.5982366290993402E-4</v>
      </c>
      <c r="J448" s="1">
        <v>5.4698746740401098E-3</v>
      </c>
      <c r="K448" s="1">
        <v>1.98521295623985E-3</v>
      </c>
      <c r="L448" s="1">
        <v>4.27663936051769E-3</v>
      </c>
      <c r="M448" s="1">
        <v>1.0380524876437199E-3</v>
      </c>
      <c r="N448" s="1">
        <v>3.8009578725646401E-4</v>
      </c>
      <c r="O448" s="1">
        <v>0</v>
      </c>
      <c r="P448" s="1">
        <v>1.8814000066308099E-3</v>
      </c>
      <c r="Q448" s="1">
        <v>9.811491490429201E-4</v>
      </c>
      <c r="R448" s="1">
        <v>1.3328171925034501E-3</v>
      </c>
      <c r="S448" s="1">
        <v>3.7746465256611398E-4</v>
      </c>
      <c r="T448" s="1">
        <v>1.4395835124388599E-3</v>
      </c>
      <c r="U448" s="1">
        <v>0</v>
      </c>
      <c r="V448" s="1">
        <v>0</v>
      </c>
      <c r="W448" s="1">
        <v>447</v>
      </c>
      <c r="X448" s="1" t="s">
        <v>1673</v>
      </c>
      <c r="Y448" s="1" t="s">
        <v>1669</v>
      </c>
      <c r="Z448" s="1" t="s">
        <v>2138</v>
      </c>
      <c r="AA448" s="1">
        <v>5.4698746740401098E-3</v>
      </c>
      <c r="AB448" s="1">
        <v>1.0243206351705199E-2</v>
      </c>
      <c r="AC448" s="1">
        <v>4.7733316776650998E-3</v>
      </c>
      <c r="AD448" s="1">
        <v>7.1442238645220202E-2</v>
      </c>
    </row>
    <row r="449" spans="1:30" x14ac:dyDescent="0.3">
      <c r="A449" s="1">
        <v>448</v>
      </c>
      <c r="B449" s="1" t="s">
        <v>1668</v>
      </c>
      <c r="C449" s="1">
        <v>2.2198168702263002E-3</v>
      </c>
      <c r="D449" s="7">
        <v>9.1427149102106195E-5</v>
      </c>
      <c r="E449" s="7">
        <v>1.8638625798466799E-5</v>
      </c>
      <c r="F449" s="1">
        <v>1.4578746592533699E-2</v>
      </c>
      <c r="G449" s="1">
        <v>0</v>
      </c>
      <c r="H449" s="1">
        <v>9.4237285387580505E-4</v>
      </c>
      <c r="I449" s="1">
        <v>0</v>
      </c>
      <c r="J449" s="1">
        <v>0</v>
      </c>
      <c r="K449" s="1">
        <v>8.7039294764570101E-3</v>
      </c>
      <c r="L449" s="1">
        <v>1.8483816137544301E-4</v>
      </c>
      <c r="M449" s="1">
        <v>2.4736702015745699E-4</v>
      </c>
      <c r="N449" s="1">
        <v>4.8783680543556499E-4</v>
      </c>
      <c r="O449" s="1">
        <v>1.23413136047825E-4</v>
      </c>
      <c r="P449" s="1">
        <v>5.6497591864737001E-3</v>
      </c>
      <c r="Q449" s="1">
        <v>6.9411092872400304E-4</v>
      </c>
      <c r="R449" s="1">
        <v>9.6159098463499595E-3</v>
      </c>
      <c r="S449" s="1">
        <v>2.5991139981884197E-4</v>
      </c>
      <c r="T449" s="1">
        <v>2.30632965996283E-4</v>
      </c>
      <c r="U449" s="1">
        <v>0</v>
      </c>
      <c r="V449" s="1">
        <v>0</v>
      </c>
      <c r="W449" s="1">
        <v>448</v>
      </c>
      <c r="X449" s="1" t="s">
        <v>1668</v>
      </c>
      <c r="Y449" s="1" t="s">
        <v>1669</v>
      </c>
      <c r="Z449" s="1" t="s">
        <v>2139</v>
      </c>
      <c r="AA449" s="7">
        <v>1.8638625798466799E-5</v>
      </c>
      <c r="AB449" s="1">
        <v>1.4578746592533699E-2</v>
      </c>
      <c r="AC449" s="1">
        <v>1.45601079667352E-2</v>
      </c>
      <c r="AD449" s="1">
        <v>7.19751632623509E-2</v>
      </c>
    </row>
    <row r="450" spans="1:30" x14ac:dyDescent="0.3">
      <c r="A450" s="1">
        <v>449</v>
      </c>
      <c r="B450" s="1" t="s">
        <v>1673</v>
      </c>
      <c r="C450" s="1">
        <v>0</v>
      </c>
      <c r="D450" s="1">
        <v>0</v>
      </c>
      <c r="E450" s="1">
        <v>0</v>
      </c>
      <c r="F450" s="1">
        <v>0</v>
      </c>
      <c r="G450" s="1">
        <v>2.5642248060510602E-4</v>
      </c>
      <c r="H450" s="1">
        <v>0</v>
      </c>
      <c r="I450" s="1">
        <v>0</v>
      </c>
      <c r="J450" s="1">
        <v>9.9213138939629394E-3</v>
      </c>
      <c r="K450" s="1">
        <v>0</v>
      </c>
      <c r="L450" s="1">
        <v>2.2007901548436001E-2</v>
      </c>
      <c r="M450" s="1">
        <v>1.76777903894165E-3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4.17632092938662E-4</v>
      </c>
      <c r="T450" s="1">
        <v>1.5805373855460401E-3</v>
      </c>
      <c r="U450" s="1">
        <v>0</v>
      </c>
      <c r="V450" s="1">
        <v>0</v>
      </c>
      <c r="W450" s="1">
        <v>449</v>
      </c>
      <c r="X450" s="1" t="s">
        <v>1673</v>
      </c>
      <c r="Y450" s="1" t="s">
        <v>1675</v>
      </c>
      <c r="Z450" s="1" t="s">
        <v>2140</v>
      </c>
      <c r="AA450" s="1">
        <v>9.9213138939629394E-3</v>
      </c>
      <c r="AB450" s="1">
        <v>2.2007901548436001E-2</v>
      </c>
      <c r="AC450" s="1">
        <v>1.20865876544731E-2</v>
      </c>
      <c r="AD450" s="1">
        <v>5.2249721072190697E-2</v>
      </c>
    </row>
    <row r="451" spans="1:30" x14ac:dyDescent="0.3">
      <c r="A451" s="1">
        <v>450</v>
      </c>
      <c r="B451" s="1" t="s">
        <v>1676</v>
      </c>
      <c r="C451" s="1">
        <v>4.90078804282652E-4</v>
      </c>
      <c r="D451" s="1">
        <v>0</v>
      </c>
      <c r="E451" s="1">
        <v>0</v>
      </c>
      <c r="F451" s="1">
        <v>0</v>
      </c>
      <c r="G451" s="1">
        <v>9.8188443005859903E-3</v>
      </c>
      <c r="H451" s="1">
        <v>0</v>
      </c>
      <c r="I451" s="1">
        <v>2.8499873286608998E-4</v>
      </c>
      <c r="J451" s="1">
        <v>3.1911999818000801E-3</v>
      </c>
      <c r="K451" s="1">
        <v>0</v>
      </c>
      <c r="L451" s="1">
        <v>1.26842204531757E-2</v>
      </c>
      <c r="M451" s="1">
        <v>2.8837540945727499E-3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1.30412279541504E-2</v>
      </c>
      <c r="U451" s="1">
        <v>0</v>
      </c>
      <c r="V451" s="7">
        <v>9.5783331609351199E-5</v>
      </c>
      <c r="W451" s="1">
        <v>450</v>
      </c>
      <c r="X451" s="1" t="s">
        <v>1676</v>
      </c>
      <c r="Y451" s="1" t="s">
        <v>1683</v>
      </c>
      <c r="Z451" s="1" t="s">
        <v>2141</v>
      </c>
      <c r="AA451" s="1">
        <v>2.8837540945727499E-3</v>
      </c>
      <c r="AB451" s="1">
        <v>1.30412279541504E-2</v>
      </c>
      <c r="AC451" s="1">
        <v>1.0157473859577699E-2</v>
      </c>
      <c r="AD451" s="1">
        <v>6.6609061599772298E-2</v>
      </c>
    </row>
    <row r="452" spans="1:30" x14ac:dyDescent="0.3">
      <c r="A452" s="1">
        <v>451</v>
      </c>
      <c r="B452" s="1" t="s">
        <v>1682</v>
      </c>
      <c r="C452" s="1">
        <v>3.6928488623343301E-3</v>
      </c>
      <c r="D452" s="1">
        <v>0</v>
      </c>
      <c r="E452" s="1">
        <v>2.8304931241157302E-4</v>
      </c>
      <c r="F452" s="1">
        <v>2.8215156604623902E-3</v>
      </c>
      <c r="G452" s="1">
        <v>0</v>
      </c>
      <c r="H452" s="1">
        <v>2.5114610022268898E-4</v>
      </c>
      <c r="I452" s="1">
        <v>1.7271519117667E-4</v>
      </c>
      <c r="J452" s="1">
        <v>0</v>
      </c>
      <c r="K452" s="1">
        <v>2.1177115272421102E-3</v>
      </c>
      <c r="L452" s="1">
        <v>1.5165505026259701E-4</v>
      </c>
      <c r="M452" s="1">
        <v>0</v>
      </c>
      <c r="N452" s="1">
        <v>1.0296195755266E-3</v>
      </c>
      <c r="O452" s="1">
        <v>0</v>
      </c>
      <c r="P452" s="1">
        <v>0</v>
      </c>
      <c r="Q452" s="1">
        <v>1.2345266833482299E-3</v>
      </c>
      <c r="R452" s="1">
        <v>3.8190808116381099E-3</v>
      </c>
      <c r="S452" s="1">
        <v>7.9675874908251704E-3</v>
      </c>
      <c r="T452" s="1">
        <v>0</v>
      </c>
      <c r="U452" s="1">
        <v>0</v>
      </c>
      <c r="V452" s="1">
        <v>0</v>
      </c>
      <c r="W452" s="1">
        <v>451</v>
      </c>
      <c r="X452" s="1" t="s">
        <v>1682</v>
      </c>
      <c r="Y452" s="1" t="s">
        <v>1682</v>
      </c>
      <c r="Z452" s="1" t="s">
        <v>2142</v>
      </c>
      <c r="AA452" s="1">
        <v>7.9675874908251704E-3</v>
      </c>
      <c r="AB452" s="1">
        <v>7.9675874908251704E-3</v>
      </c>
      <c r="AC452" s="1">
        <v>0</v>
      </c>
      <c r="AD452" s="1">
        <v>4.4272538661658298E-2</v>
      </c>
    </row>
    <row r="453" spans="1:30" x14ac:dyDescent="0.3">
      <c r="A453" s="1">
        <v>452</v>
      </c>
      <c r="B453" s="1" t="s">
        <v>1670</v>
      </c>
      <c r="C453" s="7">
        <v>3.3085711974736897E-5</v>
      </c>
      <c r="D453" s="1">
        <v>0</v>
      </c>
      <c r="E453" s="1">
        <v>0</v>
      </c>
      <c r="F453" s="1">
        <v>0</v>
      </c>
      <c r="G453" s="1">
        <v>5.2622027398994901E-2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7">
        <v>7.1401400937847297E-5</v>
      </c>
      <c r="R453" s="1">
        <v>1.3630319225217699E-3</v>
      </c>
      <c r="S453" s="1">
        <v>0</v>
      </c>
      <c r="T453" s="1">
        <v>3.8368686684930702E-4</v>
      </c>
      <c r="U453" s="1">
        <v>0</v>
      </c>
      <c r="V453" s="1">
        <v>1.01756933754666E-3</v>
      </c>
      <c r="W453" s="1">
        <v>452</v>
      </c>
      <c r="X453" s="1" t="s">
        <v>1670</v>
      </c>
      <c r="Y453" s="1" t="s">
        <v>1670</v>
      </c>
      <c r="Z453" s="1" t="s">
        <v>2143</v>
      </c>
      <c r="AA453" s="1">
        <v>5.2622027398994901E-2</v>
      </c>
      <c r="AB453" s="1">
        <v>5.2622027398994901E-2</v>
      </c>
      <c r="AC453" s="1">
        <v>0</v>
      </c>
      <c r="AD453" s="1">
        <v>5.8415636973747201E-2</v>
      </c>
    </row>
    <row r="454" spans="1:30" x14ac:dyDescent="0.3">
      <c r="A454" s="1">
        <v>453</v>
      </c>
      <c r="B454" s="1" t="s">
        <v>1680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2.17875364030521E-4</v>
      </c>
      <c r="J454" s="1">
        <v>0</v>
      </c>
      <c r="K454" s="1">
        <v>2.1329657519143399E-3</v>
      </c>
      <c r="L454" s="1">
        <v>0</v>
      </c>
      <c r="M454" s="1">
        <v>0</v>
      </c>
      <c r="N454" s="7">
        <v>2.5904408307031601E-6</v>
      </c>
      <c r="O454" s="1">
        <v>0</v>
      </c>
      <c r="P454" s="1">
        <v>1.1031888017224601E-3</v>
      </c>
      <c r="Q454" s="1">
        <v>2.9057300428664199E-2</v>
      </c>
      <c r="R454" s="1">
        <v>0</v>
      </c>
      <c r="S454" s="1">
        <v>7.1093364944970698E-4</v>
      </c>
      <c r="T454" s="1">
        <v>0</v>
      </c>
      <c r="U454" s="1">
        <v>0</v>
      </c>
      <c r="V454" s="1">
        <v>0</v>
      </c>
      <c r="W454" s="1">
        <v>453</v>
      </c>
      <c r="X454" s="1" t="s">
        <v>1680</v>
      </c>
      <c r="Y454" s="1" t="s">
        <v>1680</v>
      </c>
      <c r="Z454" s="1" t="s">
        <v>2144</v>
      </c>
      <c r="AA454" s="1">
        <v>2.9057300428664199E-2</v>
      </c>
      <c r="AB454" s="1">
        <v>2.9057300428664199E-2</v>
      </c>
      <c r="AC454" s="1">
        <v>0</v>
      </c>
      <c r="AD454" s="1">
        <v>4.3553017118236198E-2</v>
      </c>
    </row>
    <row r="455" spans="1:30" x14ac:dyDescent="0.3">
      <c r="A455" s="1">
        <v>454</v>
      </c>
      <c r="B455" s="1" t="s">
        <v>1673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3.1475800447048403E-2</v>
      </c>
      <c r="K455" s="1">
        <v>0</v>
      </c>
      <c r="L455" s="1">
        <v>7.7831672317700302E-4</v>
      </c>
      <c r="M455" s="1">
        <v>4.7911622091043098E-4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1.2773954457706901E-2</v>
      </c>
      <c r="U455" s="1">
        <v>0</v>
      </c>
      <c r="V455" s="7">
        <v>1.00703078305351E-5</v>
      </c>
      <c r="W455" s="1">
        <v>454</v>
      </c>
      <c r="X455" s="1" t="s">
        <v>1673</v>
      </c>
      <c r="Y455" s="1" t="s">
        <v>1673</v>
      </c>
      <c r="Z455" s="1" t="s">
        <v>2145</v>
      </c>
      <c r="AA455" s="1">
        <v>3.1475800447048403E-2</v>
      </c>
      <c r="AB455" s="1">
        <v>3.1475800447048403E-2</v>
      </c>
      <c r="AC455" s="1">
        <v>0</v>
      </c>
      <c r="AD455" s="1">
        <v>5.8052110533603998E-2</v>
      </c>
    </row>
    <row r="456" spans="1:30" x14ac:dyDescent="0.3">
      <c r="A456" s="1">
        <v>455</v>
      </c>
      <c r="B456" s="1" t="s">
        <v>1678</v>
      </c>
      <c r="C456" s="1">
        <v>0</v>
      </c>
      <c r="D456" s="1">
        <v>0</v>
      </c>
      <c r="E456" s="1">
        <v>0</v>
      </c>
      <c r="F456" s="7">
        <v>6.4029813621211304E-5</v>
      </c>
      <c r="G456" s="1">
        <v>0</v>
      </c>
      <c r="H456" s="1">
        <v>0</v>
      </c>
      <c r="I456" s="1">
        <v>0</v>
      </c>
      <c r="J456" s="1">
        <v>0</v>
      </c>
      <c r="K456" s="7">
        <v>8.7142027631989294E-5</v>
      </c>
      <c r="L456" s="1">
        <v>0</v>
      </c>
      <c r="M456" s="1">
        <v>0</v>
      </c>
      <c r="N456" s="1">
        <v>0</v>
      </c>
      <c r="O456" s="1">
        <v>2.4225217934544001E-2</v>
      </c>
      <c r="P456" s="1">
        <v>0</v>
      </c>
      <c r="Q456" s="1">
        <v>0</v>
      </c>
      <c r="R456" s="7">
        <v>3.2476476900285103E-5</v>
      </c>
      <c r="S456" s="1">
        <v>0</v>
      </c>
      <c r="T456" s="1">
        <v>0</v>
      </c>
      <c r="U456" s="1">
        <v>0</v>
      </c>
      <c r="V456" s="1">
        <v>0</v>
      </c>
      <c r="W456" s="1">
        <v>455</v>
      </c>
      <c r="X456" s="1" t="s">
        <v>1678</v>
      </c>
      <c r="Y456" s="1" t="s">
        <v>1678</v>
      </c>
      <c r="Z456" s="1" t="s">
        <v>2146</v>
      </c>
      <c r="AA456" s="1">
        <v>2.4225217934544001E-2</v>
      </c>
      <c r="AB456" s="1">
        <v>2.4225217934544001E-2</v>
      </c>
      <c r="AC456" s="1">
        <v>0</v>
      </c>
      <c r="AD456" s="1">
        <v>3.06753335327326E-2</v>
      </c>
    </row>
    <row r="457" spans="1:30" x14ac:dyDescent="0.3">
      <c r="A457" s="1">
        <v>456</v>
      </c>
      <c r="B457" s="1" t="s">
        <v>1685</v>
      </c>
      <c r="C457" s="1">
        <v>0</v>
      </c>
      <c r="D457" s="1">
        <v>0</v>
      </c>
      <c r="E457" s="1">
        <v>0</v>
      </c>
      <c r="F457" s="1">
        <v>0</v>
      </c>
      <c r="G457" s="7">
        <v>3.9938373775721402E-5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4.5395619065972503E-2</v>
      </c>
      <c r="W457" s="1">
        <v>456</v>
      </c>
      <c r="X457" s="1" t="s">
        <v>1685</v>
      </c>
      <c r="Y457" s="1" t="s">
        <v>1685</v>
      </c>
      <c r="Z457" s="1" t="s">
        <v>2147</v>
      </c>
      <c r="AA457" s="1">
        <v>4.5395619065972503E-2</v>
      </c>
      <c r="AB457" s="1">
        <v>4.5395619065972503E-2</v>
      </c>
      <c r="AC457" s="1">
        <v>0</v>
      </c>
      <c r="AD457" s="1">
        <v>4.6994578889979301E-2</v>
      </c>
    </row>
    <row r="458" spans="1:30" x14ac:dyDescent="0.3">
      <c r="A458" s="1">
        <v>457</v>
      </c>
      <c r="B458" s="1" t="s">
        <v>1685</v>
      </c>
      <c r="C458" s="1">
        <v>0</v>
      </c>
      <c r="D458" s="1">
        <v>0</v>
      </c>
      <c r="E458" s="1">
        <v>0</v>
      </c>
      <c r="F458" s="1">
        <v>0</v>
      </c>
      <c r="G458" s="1">
        <v>3.0891720701994199E-3</v>
      </c>
      <c r="H458" s="1">
        <v>0</v>
      </c>
      <c r="I458" s="1">
        <v>1.5389421579464299E-4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3.7989688499896E-2</v>
      </c>
      <c r="W458" s="1">
        <v>457</v>
      </c>
      <c r="X458" s="1" t="s">
        <v>1685</v>
      </c>
      <c r="Y458" s="1" t="s">
        <v>1685</v>
      </c>
      <c r="Z458" s="1" t="s">
        <v>2148</v>
      </c>
      <c r="AA458" s="1">
        <v>3.7989688499896E-2</v>
      </c>
      <c r="AB458" s="1">
        <v>3.7989688499896E-2</v>
      </c>
      <c r="AC458" s="1">
        <v>0</v>
      </c>
      <c r="AD458" s="1">
        <v>4.78844690028115E-2</v>
      </c>
    </row>
    <row r="459" spans="1:30" x14ac:dyDescent="0.3">
      <c r="A459" s="1">
        <v>458</v>
      </c>
      <c r="B459" s="1" t="s">
        <v>1683</v>
      </c>
      <c r="C459" s="7">
        <v>9.0525567343489101E-5</v>
      </c>
      <c r="D459" s="1">
        <v>1.4943227040671299E-4</v>
      </c>
      <c r="E459" s="1">
        <v>0</v>
      </c>
      <c r="F459" s="1">
        <v>0</v>
      </c>
      <c r="G459" s="1">
        <v>1.7300001214532701E-4</v>
      </c>
      <c r="H459" s="1">
        <v>5.2948479075177698E-4</v>
      </c>
      <c r="I459" s="1">
        <v>0</v>
      </c>
      <c r="J459" s="1">
        <v>2.3271924053704799E-3</v>
      </c>
      <c r="K459" s="1">
        <v>0</v>
      </c>
      <c r="L459" s="1">
        <v>0</v>
      </c>
      <c r="M459" s="1">
        <v>0</v>
      </c>
      <c r="N459" s="1">
        <v>2.8402425061909602E-4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2.9842001897426002E-2</v>
      </c>
      <c r="U459" s="1">
        <v>0</v>
      </c>
      <c r="V459" s="1">
        <v>2.2652646433794199E-4</v>
      </c>
      <c r="W459" s="1">
        <v>458</v>
      </c>
      <c r="X459" s="1" t="s">
        <v>1683</v>
      </c>
      <c r="Y459" s="1" t="s">
        <v>1683</v>
      </c>
      <c r="Z459" s="1" t="s">
        <v>2149</v>
      </c>
      <c r="AA459" s="1">
        <v>2.9842001897426002E-2</v>
      </c>
      <c r="AB459" s="1">
        <v>2.9842001897426002E-2</v>
      </c>
      <c r="AC459" s="1">
        <v>0</v>
      </c>
      <c r="AD459" s="1">
        <v>4.3656360822558998E-2</v>
      </c>
    </row>
    <row r="460" spans="1:30" x14ac:dyDescent="0.3">
      <c r="A460" s="1">
        <v>459</v>
      </c>
      <c r="B460" s="1" t="s">
        <v>1671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4.2490314974241203E-2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459</v>
      </c>
      <c r="X460" s="1" t="s">
        <v>1671</v>
      </c>
      <c r="Y460" s="1" t="s">
        <v>1671</v>
      </c>
      <c r="Z460" s="1" t="s">
        <v>2150</v>
      </c>
      <c r="AA460" s="1">
        <v>4.2490314974241203E-2</v>
      </c>
      <c r="AB460" s="1">
        <v>4.2490314974241203E-2</v>
      </c>
      <c r="AC460" s="1">
        <v>0</v>
      </c>
      <c r="AD460" s="1">
        <v>4.4798653568725103E-2</v>
      </c>
    </row>
    <row r="461" spans="1:30" x14ac:dyDescent="0.3">
      <c r="A461" s="1">
        <v>460</v>
      </c>
      <c r="B461" s="1" t="s">
        <v>1678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4.1603119592348803E-2</v>
      </c>
      <c r="P461" s="1">
        <v>0</v>
      </c>
      <c r="Q461" s="1">
        <v>0</v>
      </c>
      <c r="R461" s="1">
        <v>0</v>
      </c>
      <c r="S461" s="1">
        <v>4.3388745913806002E-4</v>
      </c>
      <c r="T461" s="1">
        <v>0</v>
      </c>
      <c r="U461" s="1">
        <v>0</v>
      </c>
      <c r="V461" s="1">
        <v>0</v>
      </c>
      <c r="W461" s="1">
        <v>460</v>
      </c>
      <c r="X461" s="1" t="s">
        <v>1678</v>
      </c>
      <c r="Y461" s="1" t="s">
        <v>1678</v>
      </c>
      <c r="Z461" s="1" t="s">
        <v>2151</v>
      </c>
      <c r="AA461" s="1">
        <v>4.1603119592348803E-2</v>
      </c>
      <c r="AB461" s="1">
        <v>4.1603119592348803E-2</v>
      </c>
      <c r="AC461" s="1">
        <v>0</v>
      </c>
      <c r="AD461" s="1">
        <v>4.5277718840239699E-2</v>
      </c>
    </row>
    <row r="462" spans="1:30" x14ac:dyDescent="0.3">
      <c r="A462" s="1">
        <v>461</v>
      </c>
      <c r="B462" s="1" t="s">
        <v>1675</v>
      </c>
      <c r="C462" s="1">
        <v>3.1226044105017801E-4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4.7253963717300502E-4</v>
      </c>
      <c r="K462" s="1">
        <v>0</v>
      </c>
      <c r="L462" s="1">
        <v>4.5246739695709901E-2</v>
      </c>
      <c r="M462" s="1">
        <v>6.6026794404846897E-3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1.82733758167957E-3</v>
      </c>
      <c r="T462" s="1">
        <v>1.0047367919711701E-3</v>
      </c>
      <c r="U462" s="1">
        <v>0</v>
      </c>
      <c r="V462" s="1">
        <v>0</v>
      </c>
      <c r="W462" s="1">
        <v>461</v>
      </c>
      <c r="X462" s="1" t="s">
        <v>1675</v>
      </c>
      <c r="Y462" s="1" t="s">
        <v>1675</v>
      </c>
      <c r="Z462" s="1" t="s">
        <v>2152</v>
      </c>
      <c r="AA462" s="1">
        <v>4.5246739695709901E-2</v>
      </c>
      <c r="AB462" s="1">
        <v>4.5246739695709901E-2</v>
      </c>
      <c r="AC462" s="1">
        <v>0</v>
      </c>
      <c r="AD462" s="1">
        <v>6.6030601834329294E-2</v>
      </c>
    </row>
    <row r="463" spans="1:30" x14ac:dyDescent="0.3">
      <c r="A463" s="1">
        <v>462</v>
      </c>
      <c r="B463" s="1" t="s">
        <v>1681</v>
      </c>
      <c r="C463" s="1">
        <v>3.2891165958272902E-3</v>
      </c>
      <c r="D463" s="1">
        <v>1.3534940749212901E-4</v>
      </c>
      <c r="E463" s="1">
        <v>1.21253844425968E-3</v>
      </c>
      <c r="F463" s="1">
        <v>0</v>
      </c>
      <c r="G463" s="1">
        <v>4.2315095926452102E-4</v>
      </c>
      <c r="H463" s="1">
        <v>1.64795741158734E-3</v>
      </c>
      <c r="I463" s="1">
        <v>0</v>
      </c>
      <c r="J463" s="1">
        <v>8.9648386359118294E-3</v>
      </c>
      <c r="K463" s="1">
        <v>1.1028633254987199E-3</v>
      </c>
      <c r="L463" s="1">
        <v>0</v>
      </c>
      <c r="M463" s="1">
        <v>0</v>
      </c>
      <c r="N463" s="1">
        <v>9.3520981625830196E-3</v>
      </c>
      <c r="O463" s="7">
        <v>5.2380783269441599E-5</v>
      </c>
      <c r="P463" s="1">
        <v>4.2512957561694701E-4</v>
      </c>
      <c r="Q463" s="1">
        <v>0</v>
      </c>
      <c r="R463" s="1">
        <v>3.23112846143904E-3</v>
      </c>
      <c r="S463" s="1">
        <v>3.6956743225738599E-3</v>
      </c>
      <c r="T463" s="1">
        <v>6.4072434171767697E-3</v>
      </c>
      <c r="U463" s="1">
        <v>0</v>
      </c>
      <c r="V463" s="1">
        <v>0</v>
      </c>
      <c r="W463" s="1">
        <v>462</v>
      </c>
      <c r="X463" s="1" t="s">
        <v>1681</v>
      </c>
      <c r="Y463" s="1" t="s">
        <v>1677</v>
      </c>
      <c r="Z463" s="1" t="s">
        <v>2153</v>
      </c>
      <c r="AA463" s="1">
        <v>3.23112846143904E-3</v>
      </c>
      <c r="AB463" s="1">
        <v>9.3520981625830196E-3</v>
      </c>
      <c r="AC463" s="1">
        <v>6.1209697011439801E-3</v>
      </c>
      <c r="AD463" s="1">
        <v>7.0390871282707101E-2</v>
      </c>
    </row>
    <row r="464" spans="1:30" x14ac:dyDescent="0.3">
      <c r="A464" s="1">
        <v>463</v>
      </c>
      <c r="B464" s="1" t="s">
        <v>1677</v>
      </c>
      <c r="C464" s="1">
        <v>6.7398855792170302E-4</v>
      </c>
      <c r="D464" s="1">
        <v>1.02972512999625E-4</v>
      </c>
      <c r="E464" s="1">
        <v>6.4506760938451502E-3</v>
      </c>
      <c r="F464" s="1">
        <v>4.6571158915763699E-3</v>
      </c>
      <c r="G464" s="1">
        <v>0</v>
      </c>
      <c r="H464" s="1">
        <v>2.1678923623419102E-3</v>
      </c>
      <c r="I464" s="7">
        <v>4.44359860078724E-5</v>
      </c>
      <c r="J464" s="7">
        <v>7.3866696562037705E-5</v>
      </c>
      <c r="K464" s="1">
        <v>6.7369993545034904E-3</v>
      </c>
      <c r="L464" s="1">
        <v>0</v>
      </c>
      <c r="M464" s="1">
        <v>2.1529640657908501E-4</v>
      </c>
      <c r="N464" s="1">
        <v>3.6631476393915799E-3</v>
      </c>
      <c r="O464" s="1">
        <v>2.5152462928653501E-3</v>
      </c>
      <c r="P464" s="1">
        <v>4.4419702198643697E-3</v>
      </c>
      <c r="Q464" s="1">
        <v>4.5663955408066998E-3</v>
      </c>
      <c r="R464" s="1">
        <v>4.0171298857921596E-3</v>
      </c>
      <c r="S464" s="1">
        <v>1.7261544516715101E-2</v>
      </c>
      <c r="T464" s="1">
        <v>1.2871930683442599E-4</v>
      </c>
      <c r="U464" s="1">
        <v>0</v>
      </c>
      <c r="V464" s="1">
        <v>2.8453194209273702E-4</v>
      </c>
      <c r="W464" s="1">
        <v>463</v>
      </c>
      <c r="X464" s="1" t="s">
        <v>1677</v>
      </c>
      <c r="Y464" s="1" t="s">
        <v>1682</v>
      </c>
      <c r="Z464" s="1" t="s">
        <v>2154</v>
      </c>
      <c r="AA464" s="1">
        <v>3.6631476393915799E-3</v>
      </c>
      <c r="AB464" s="1">
        <v>1.7261544516715101E-2</v>
      </c>
      <c r="AC464" s="1">
        <v>1.3598396877323501E-2</v>
      </c>
      <c r="AD464" s="1">
        <v>9.7918508015949896E-2</v>
      </c>
    </row>
    <row r="465" spans="1:30" x14ac:dyDescent="0.3">
      <c r="A465" s="1">
        <v>464</v>
      </c>
      <c r="B465" s="1" t="s">
        <v>1672</v>
      </c>
      <c r="C465" s="1">
        <v>5.9847647350571697E-3</v>
      </c>
      <c r="D465" s="7">
        <v>1.51584652808293E-5</v>
      </c>
      <c r="E465" s="1">
        <v>1.55097501756354E-3</v>
      </c>
      <c r="F465" s="1">
        <v>2.6792278346830902E-3</v>
      </c>
      <c r="G465" s="1">
        <v>2.15602070129027E-4</v>
      </c>
      <c r="H465" s="1">
        <v>2.5015672365066299E-3</v>
      </c>
      <c r="I465" s="1">
        <v>1.73881435771497E-3</v>
      </c>
      <c r="J465" s="1">
        <v>1.59441754977687E-4</v>
      </c>
      <c r="K465" s="1">
        <v>7.4792225008635197E-3</v>
      </c>
      <c r="L465" s="1">
        <v>6.0600307401228895E-4</v>
      </c>
      <c r="M465" s="1">
        <v>0</v>
      </c>
      <c r="N465" s="1">
        <v>4.7288267115186602E-3</v>
      </c>
      <c r="O465" s="1">
        <v>5.7535901282549503E-3</v>
      </c>
      <c r="P465" s="1">
        <v>3.7155838105699799E-4</v>
      </c>
      <c r="Q465" s="1">
        <v>3.4772196342147902E-3</v>
      </c>
      <c r="R465" s="1">
        <v>2.3193241172562999E-3</v>
      </c>
      <c r="S465" s="1">
        <v>2.4119538706515102E-3</v>
      </c>
      <c r="T465" s="1">
        <v>4.55368433263737E-4</v>
      </c>
      <c r="U465" s="1">
        <v>0</v>
      </c>
      <c r="V465" s="1">
        <v>1.5655045254263299E-3</v>
      </c>
      <c r="W465" s="1">
        <v>464</v>
      </c>
      <c r="X465" s="1" t="s">
        <v>1672</v>
      </c>
      <c r="Y465" s="1" t="s">
        <v>1674</v>
      </c>
      <c r="Z465" s="1" t="s">
        <v>2155</v>
      </c>
      <c r="AA465" s="1">
        <v>1.73881435771497E-3</v>
      </c>
      <c r="AB465" s="1">
        <v>7.4792225008635197E-3</v>
      </c>
      <c r="AC465" s="1">
        <v>5.7404081431485397E-3</v>
      </c>
      <c r="AD465" s="1">
        <v>8.2416156051165507E-2</v>
      </c>
    </row>
    <row r="466" spans="1:30" x14ac:dyDescent="0.3">
      <c r="A466" s="1">
        <v>465</v>
      </c>
      <c r="B466" s="1" t="s">
        <v>1677</v>
      </c>
      <c r="C466" s="1">
        <v>2.6439725567693902E-3</v>
      </c>
      <c r="D466" s="1">
        <v>1.9239179990815201E-4</v>
      </c>
      <c r="E466" s="1">
        <v>2.66236643485872E-3</v>
      </c>
      <c r="F466" s="1">
        <v>4.6927996127843902E-3</v>
      </c>
      <c r="G466" s="1">
        <v>1.79345145377484E-4</v>
      </c>
      <c r="H466" s="1">
        <v>6.43108396897133E-3</v>
      </c>
      <c r="I466" s="1">
        <v>2.4350910457033399E-3</v>
      </c>
      <c r="J466" s="7">
        <v>8.7799609203237397E-6</v>
      </c>
      <c r="K466" s="1">
        <v>6.9674843929458897E-3</v>
      </c>
      <c r="L466" s="7">
        <v>4.4739358264867303E-5</v>
      </c>
      <c r="M466" s="1">
        <v>1.4394882179223501E-4</v>
      </c>
      <c r="N466" s="1">
        <v>1.4969875200952901E-2</v>
      </c>
      <c r="O466" s="1">
        <v>1.3040969594284801E-4</v>
      </c>
      <c r="P466" s="1">
        <v>3.0422065911793398E-3</v>
      </c>
      <c r="Q466" s="1">
        <v>1.24050192331017E-3</v>
      </c>
      <c r="R466" s="1">
        <v>2.5232446759288901E-3</v>
      </c>
      <c r="S466" s="1">
        <v>4.6103570525609901E-4</v>
      </c>
      <c r="T466" s="1">
        <v>4.9814184065921998E-4</v>
      </c>
      <c r="U466" s="1">
        <v>0</v>
      </c>
      <c r="V466" s="1">
        <v>1.43888636339438E-3</v>
      </c>
      <c r="W466" s="1">
        <v>465</v>
      </c>
      <c r="X466" s="1" t="s">
        <v>1677</v>
      </c>
      <c r="Y466" s="1" t="s">
        <v>1677</v>
      </c>
      <c r="Z466" s="1" t="s">
        <v>2156</v>
      </c>
      <c r="AA466" s="1">
        <v>1.4969875200952901E-2</v>
      </c>
      <c r="AB466" s="1">
        <v>1.4969875200952901E-2</v>
      </c>
      <c r="AC466" s="1">
        <v>0</v>
      </c>
      <c r="AD466" s="1">
        <v>8.8528064499837106E-2</v>
      </c>
    </row>
    <row r="467" spans="1:30" x14ac:dyDescent="0.3">
      <c r="A467" s="1">
        <v>466</v>
      </c>
      <c r="B467" s="1" t="s">
        <v>1681</v>
      </c>
      <c r="C467" s="1">
        <v>9.4880901261846003E-3</v>
      </c>
      <c r="D467" s="7">
        <v>4.6678204836046402E-5</v>
      </c>
      <c r="E467" s="1">
        <v>5.4380744128709703E-4</v>
      </c>
      <c r="F467" s="1">
        <v>1.52467432967738E-3</v>
      </c>
      <c r="G467" s="1">
        <v>1.91213408284542E-4</v>
      </c>
      <c r="H467" s="1">
        <v>8.5732147327328093E-3</v>
      </c>
      <c r="I467" s="1">
        <v>3.8749506760668199E-4</v>
      </c>
      <c r="J467" s="1">
        <v>0</v>
      </c>
      <c r="K467" s="1">
        <v>3.42314614552764E-3</v>
      </c>
      <c r="L467" s="1">
        <v>4.0232805490116302E-4</v>
      </c>
      <c r="M467" s="1">
        <v>0</v>
      </c>
      <c r="N467" s="1">
        <v>5.8935519890040804E-3</v>
      </c>
      <c r="O467" s="1">
        <v>8.3878667449261096E-4</v>
      </c>
      <c r="P467" s="1">
        <v>1.9752601732642501E-3</v>
      </c>
      <c r="Q467" s="1">
        <v>1.53368374099013E-3</v>
      </c>
      <c r="R467" s="1">
        <v>2.2360830460101001E-2</v>
      </c>
      <c r="S467" s="1">
        <v>2.3364682669114599E-3</v>
      </c>
      <c r="T467" s="1">
        <v>2.78475271313362E-4</v>
      </c>
      <c r="U467" s="1">
        <v>0</v>
      </c>
      <c r="V467" s="1">
        <v>0</v>
      </c>
      <c r="W467" s="1">
        <v>466</v>
      </c>
      <c r="X467" s="1" t="s">
        <v>1681</v>
      </c>
      <c r="Y467" s="1" t="s">
        <v>1681</v>
      </c>
      <c r="Z467" s="1" t="s">
        <v>2157</v>
      </c>
      <c r="AA467" s="1">
        <v>2.2360830460101001E-2</v>
      </c>
      <c r="AB467" s="1">
        <v>2.2360830460101001E-2</v>
      </c>
      <c r="AC467" s="1">
        <v>0</v>
      </c>
      <c r="AD467" s="1">
        <v>9.5653149700263701E-2</v>
      </c>
    </row>
    <row r="468" spans="1:30" x14ac:dyDescent="0.3">
      <c r="A468" s="1">
        <v>467</v>
      </c>
      <c r="B468" s="1" t="s">
        <v>1681</v>
      </c>
      <c r="C468" s="1">
        <v>1.2745844263888501E-3</v>
      </c>
      <c r="D468" s="7">
        <v>3.9800612320474E-5</v>
      </c>
      <c r="E468" s="1">
        <v>4.0812218277020904E-3</v>
      </c>
      <c r="F468" s="1">
        <v>3.9549135003866401E-3</v>
      </c>
      <c r="G468" s="1">
        <v>0</v>
      </c>
      <c r="H468" s="1">
        <v>5.8025643097549999E-3</v>
      </c>
      <c r="I468" s="1">
        <v>5.8718850504664696E-4</v>
      </c>
      <c r="J468" s="7">
        <v>7.76212994798526E-5</v>
      </c>
      <c r="K468" s="1">
        <v>1.02819909774169E-2</v>
      </c>
      <c r="L468" s="1">
        <v>2.2238625882701099E-4</v>
      </c>
      <c r="M468" s="1">
        <v>0</v>
      </c>
      <c r="N468" s="1">
        <v>2.0978680209999198E-3</v>
      </c>
      <c r="O468" s="1">
        <v>2.08056830965813E-3</v>
      </c>
      <c r="P468" s="1">
        <v>2.1666011890580398E-3</v>
      </c>
      <c r="Q468" s="1">
        <v>9.2556597259069104E-3</v>
      </c>
      <c r="R468" s="1">
        <v>4.1302648914506397E-3</v>
      </c>
      <c r="S468" s="1">
        <v>6.1924546320003501E-4</v>
      </c>
      <c r="T468" s="1">
        <v>3.0780943992439699E-3</v>
      </c>
      <c r="U468" s="1">
        <v>0</v>
      </c>
      <c r="V468" s="7">
        <v>8.8060770128774101E-5</v>
      </c>
      <c r="W468" s="1">
        <v>467</v>
      </c>
      <c r="X468" s="1" t="s">
        <v>1681</v>
      </c>
      <c r="Y468" s="1" t="s">
        <v>1674</v>
      </c>
      <c r="Z468" s="1" t="s">
        <v>2158</v>
      </c>
      <c r="AA468" s="1">
        <v>4.1302648914506397E-3</v>
      </c>
      <c r="AB468" s="1">
        <v>1.02819909774169E-2</v>
      </c>
      <c r="AC468" s="1">
        <v>6.1517260859662902E-3</v>
      </c>
      <c r="AD468" s="1">
        <v>8.8605438159778699E-2</v>
      </c>
    </row>
    <row r="469" spans="1:30" x14ac:dyDescent="0.3">
      <c r="A469" s="1">
        <v>468</v>
      </c>
      <c r="B469" s="1" t="s">
        <v>1670</v>
      </c>
      <c r="C469" s="1">
        <v>1.20284700417899E-4</v>
      </c>
      <c r="D469" s="1">
        <v>0</v>
      </c>
      <c r="E469" s="1">
        <v>0</v>
      </c>
      <c r="F469" s="1">
        <v>0</v>
      </c>
      <c r="G469" s="1">
        <v>3.78464717194762E-2</v>
      </c>
      <c r="H469" s="1">
        <v>0</v>
      </c>
      <c r="I469" s="1">
        <v>1.8315613055525E-3</v>
      </c>
      <c r="J469" s="1">
        <v>0</v>
      </c>
      <c r="K469" s="1">
        <v>5.6810110271106405E-4</v>
      </c>
      <c r="L469" s="1">
        <v>3.9071150220655902E-4</v>
      </c>
      <c r="M469" s="1">
        <v>0</v>
      </c>
      <c r="N469" s="1">
        <v>8.6658473653587302E-3</v>
      </c>
      <c r="O469" s="1">
        <v>0</v>
      </c>
      <c r="P469" s="1">
        <v>0</v>
      </c>
      <c r="Q469" s="1">
        <v>1.3976664913836899E-3</v>
      </c>
      <c r="R469" s="7">
        <v>6.0415845944167197E-5</v>
      </c>
      <c r="S469" s="1">
        <v>2.58830287106528E-3</v>
      </c>
      <c r="T469" s="1">
        <v>0</v>
      </c>
      <c r="U469" s="1">
        <v>0</v>
      </c>
      <c r="V469" s="1">
        <v>2.60404168206657E-3</v>
      </c>
      <c r="W469" s="1">
        <v>468</v>
      </c>
      <c r="X469" s="1" t="s">
        <v>1670</v>
      </c>
      <c r="Y469" s="1" t="s">
        <v>1670</v>
      </c>
      <c r="Z469" s="1" t="s">
        <v>2159</v>
      </c>
      <c r="AA469" s="1">
        <v>3.78464717194762E-2</v>
      </c>
      <c r="AB469" s="1">
        <v>3.78464717194762E-2</v>
      </c>
      <c r="AC469" s="1">
        <v>0</v>
      </c>
      <c r="AD469" s="1">
        <v>7.5338672572129201E-2</v>
      </c>
    </row>
    <row r="470" spans="1:30" x14ac:dyDescent="0.3">
      <c r="A470" s="1">
        <v>469</v>
      </c>
      <c r="B470" s="1" t="s">
        <v>1671</v>
      </c>
      <c r="C470" s="1">
        <v>3.2585454132398599E-2</v>
      </c>
      <c r="D470" s="1">
        <v>9.5234650140122595E-4</v>
      </c>
      <c r="E470" s="1">
        <v>1.1321682671728E-4</v>
      </c>
      <c r="F470" s="1">
        <v>0</v>
      </c>
      <c r="G470" s="7">
        <v>7.5384499562086693E-5</v>
      </c>
      <c r="H470" s="1">
        <v>2.8660336085639202E-3</v>
      </c>
      <c r="I470" s="1">
        <v>2.3817611991506001E-3</v>
      </c>
      <c r="J470" s="1">
        <v>0</v>
      </c>
      <c r="K470" s="1">
        <v>1.20869016938609E-4</v>
      </c>
      <c r="L470" s="1">
        <v>0</v>
      </c>
      <c r="M470" s="1">
        <v>1.19982876992982E-4</v>
      </c>
      <c r="N470" s="1">
        <v>1.1589614190175099E-3</v>
      </c>
      <c r="O470" s="1">
        <v>0</v>
      </c>
      <c r="P470" s="1">
        <v>3.8385793394320297E-4</v>
      </c>
      <c r="Q470" s="1">
        <v>7.1253019006100302E-4</v>
      </c>
      <c r="R470" s="1">
        <v>9.4077654863394602E-3</v>
      </c>
      <c r="S470" s="1">
        <v>1.1787918610177001E-3</v>
      </c>
      <c r="T470" s="1">
        <v>9.9026406628270006E-4</v>
      </c>
      <c r="U470" s="1">
        <v>0</v>
      </c>
      <c r="V470" s="1">
        <v>0</v>
      </c>
      <c r="W470" s="1">
        <v>469</v>
      </c>
      <c r="X470" s="1" t="s">
        <v>1671</v>
      </c>
      <c r="Y470" s="1" t="s">
        <v>1666</v>
      </c>
      <c r="Z470" s="1" t="s">
        <v>2160</v>
      </c>
      <c r="AA470" s="1">
        <v>2.8660336085639202E-3</v>
      </c>
      <c r="AB470" s="1">
        <v>3.2585454132398599E-2</v>
      </c>
      <c r="AC470" s="1">
        <v>2.9719420523834701E-2</v>
      </c>
      <c r="AD470" s="1">
        <v>7.6105926618307104E-2</v>
      </c>
    </row>
    <row r="471" spans="1:30" x14ac:dyDescent="0.3">
      <c r="A471" s="1">
        <v>470</v>
      </c>
      <c r="B471" s="1" t="s">
        <v>1684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7">
        <v>7.2053050127491699E-5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6.6587798253448793E-2</v>
      </c>
      <c r="V471" s="1">
        <v>0</v>
      </c>
      <c r="W471" s="1">
        <v>470</v>
      </c>
      <c r="X471" s="1" t="s">
        <v>1684</v>
      </c>
      <c r="Y471" s="1" t="s">
        <v>1684</v>
      </c>
      <c r="Z471" s="1" t="s">
        <v>2161</v>
      </c>
      <c r="AA471" s="1">
        <v>6.6587798253448793E-2</v>
      </c>
      <c r="AB471" s="1">
        <v>6.6587798253448793E-2</v>
      </c>
      <c r="AC471" s="1">
        <v>0</v>
      </c>
      <c r="AD471" s="1">
        <v>6.0449050657765201E-2</v>
      </c>
    </row>
    <row r="472" spans="1:30" x14ac:dyDescent="0.3">
      <c r="A472" s="1">
        <v>471</v>
      </c>
      <c r="B472" s="1" t="s">
        <v>1675</v>
      </c>
      <c r="C472" s="1">
        <v>8.0986713011008994E-3</v>
      </c>
      <c r="D472" s="1">
        <v>0</v>
      </c>
      <c r="E472" s="1">
        <v>0</v>
      </c>
      <c r="F472" s="1">
        <v>0</v>
      </c>
      <c r="G472" s="1">
        <v>5.3549290600364498E-4</v>
      </c>
      <c r="H472" s="1">
        <v>0</v>
      </c>
      <c r="I472" s="1">
        <v>0</v>
      </c>
      <c r="J472" s="1">
        <v>7.0630600772577604E-3</v>
      </c>
      <c r="K472" s="1">
        <v>0</v>
      </c>
      <c r="L472" s="1">
        <v>9.22930761061924E-3</v>
      </c>
      <c r="M472" s="1">
        <v>2.5736240239156601E-2</v>
      </c>
      <c r="N472" s="1">
        <v>3.8275244774281899E-4</v>
      </c>
      <c r="O472" s="1">
        <v>0</v>
      </c>
      <c r="P472" s="1">
        <v>0</v>
      </c>
      <c r="Q472" s="1">
        <v>0</v>
      </c>
      <c r="R472" s="1">
        <v>5.2625513788922603E-3</v>
      </c>
      <c r="S472" s="7">
        <v>5.2865977421573301E-5</v>
      </c>
      <c r="T472" s="1">
        <v>1.1445797468449599E-2</v>
      </c>
      <c r="U472" s="1">
        <v>0</v>
      </c>
      <c r="V472" s="1">
        <v>1.02924099421867E-4</v>
      </c>
      <c r="W472" s="1">
        <v>471</v>
      </c>
      <c r="X472" s="1" t="s">
        <v>1675</v>
      </c>
      <c r="Y472" s="1" t="s">
        <v>1676</v>
      </c>
      <c r="Z472" s="1" t="s">
        <v>2162</v>
      </c>
      <c r="AA472" s="1">
        <v>9.22930761061924E-3</v>
      </c>
      <c r="AB472" s="1">
        <v>2.5736240239156601E-2</v>
      </c>
      <c r="AC472" s="1">
        <v>1.6506932628537401E-2</v>
      </c>
      <c r="AD472" s="1">
        <v>9.9711177270196905E-2</v>
      </c>
    </row>
    <row r="473" spans="1:30" x14ac:dyDescent="0.3">
      <c r="A473" s="1">
        <v>472</v>
      </c>
      <c r="B473" s="1" t="s">
        <v>1682</v>
      </c>
      <c r="C473" s="1">
        <v>5.5421505316390399E-4</v>
      </c>
      <c r="D473" s="1">
        <v>2.9033085076282802E-4</v>
      </c>
      <c r="E473" s="7">
        <v>5.4171761749158597E-5</v>
      </c>
      <c r="F473" s="1">
        <v>7.8482962050379391E-3</v>
      </c>
      <c r="G473" s="7">
        <v>6.6766705365393201E-6</v>
      </c>
      <c r="H473" s="1">
        <v>0</v>
      </c>
      <c r="I473" s="1">
        <v>1.6104032610261601E-4</v>
      </c>
      <c r="J473" s="1">
        <v>6.8832027286361902E-3</v>
      </c>
      <c r="K473" s="1">
        <v>8.2085220443724599E-3</v>
      </c>
      <c r="L473" s="1">
        <v>0</v>
      </c>
      <c r="M473" s="1">
        <v>0</v>
      </c>
      <c r="N473" s="7">
        <v>5.28827344887501E-5</v>
      </c>
      <c r="O473" s="1">
        <v>0</v>
      </c>
      <c r="P473" s="1">
        <v>1.7309528301701601E-3</v>
      </c>
      <c r="Q473" s="7">
        <v>1.36811796999878E-5</v>
      </c>
      <c r="R473" s="1">
        <v>2.7052262650333102E-3</v>
      </c>
      <c r="S473" s="1">
        <v>2.7374212558339398E-3</v>
      </c>
      <c r="T473" s="1">
        <v>2.6923451759220299E-2</v>
      </c>
      <c r="U473" s="1">
        <v>0</v>
      </c>
      <c r="V473" s="1">
        <v>3.1592120337976701E-4</v>
      </c>
      <c r="W473" s="1">
        <v>472</v>
      </c>
      <c r="X473" s="1" t="s">
        <v>1682</v>
      </c>
      <c r="Y473" s="1" t="s">
        <v>1683</v>
      </c>
      <c r="Z473" s="1" t="s">
        <v>2163</v>
      </c>
      <c r="AA473" s="1">
        <v>2.7374212558339398E-3</v>
      </c>
      <c r="AB473" s="1">
        <v>2.6923451759220299E-2</v>
      </c>
      <c r="AC473" s="1">
        <v>2.4186030503386399E-2</v>
      </c>
      <c r="AD473" s="1">
        <v>8.8115643271974894E-2</v>
      </c>
    </row>
    <row r="474" spans="1:30" x14ac:dyDescent="0.3">
      <c r="A474" s="1">
        <v>473</v>
      </c>
      <c r="B474" s="1" t="s">
        <v>1680</v>
      </c>
      <c r="C474" s="1">
        <v>0</v>
      </c>
      <c r="D474" s="1">
        <v>0</v>
      </c>
      <c r="E474" s="1">
        <v>0</v>
      </c>
      <c r="F474" s="1">
        <v>0</v>
      </c>
      <c r="G474" s="1">
        <v>6.4973562751732003E-4</v>
      </c>
      <c r="H474" s="1">
        <v>0</v>
      </c>
      <c r="I474" s="1">
        <v>3.9684838009239299E-4</v>
      </c>
      <c r="J474" s="1">
        <v>2.7841486437728301E-4</v>
      </c>
      <c r="K474" s="1">
        <v>5.6873232990509101E-3</v>
      </c>
      <c r="L474" s="1">
        <v>3.5790763024474103E-4</v>
      </c>
      <c r="M474" s="1">
        <v>0</v>
      </c>
      <c r="N474" s="1">
        <v>0</v>
      </c>
      <c r="O474" s="1">
        <v>0</v>
      </c>
      <c r="P474" s="1">
        <v>0</v>
      </c>
      <c r="Q474" s="1">
        <v>5.4835348495828898E-2</v>
      </c>
      <c r="R474" s="1">
        <v>1.52708448475876E-4</v>
      </c>
      <c r="S474" s="1">
        <v>2.9359026339471699E-4</v>
      </c>
      <c r="T474" s="1">
        <v>0</v>
      </c>
      <c r="U474" s="7">
        <v>1.60838757092548E-5</v>
      </c>
      <c r="V474" s="1">
        <v>1.41995051999641E-3</v>
      </c>
      <c r="W474" s="1">
        <v>473</v>
      </c>
      <c r="X474" s="1" t="s">
        <v>1680</v>
      </c>
      <c r="Y474" s="1" t="s">
        <v>1680</v>
      </c>
      <c r="Z474" s="1" t="s">
        <v>2164</v>
      </c>
      <c r="AA474" s="1">
        <v>5.4835348495828898E-2</v>
      </c>
      <c r="AB474" s="1">
        <v>5.4835348495828898E-2</v>
      </c>
      <c r="AC474" s="1">
        <v>0</v>
      </c>
      <c r="AD474" s="1">
        <v>7.1710207126510897E-2</v>
      </c>
    </row>
    <row r="475" spans="1:30" x14ac:dyDescent="0.3">
      <c r="A475" s="1">
        <v>474</v>
      </c>
      <c r="B475" s="1" t="s">
        <v>1674</v>
      </c>
      <c r="C475" s="1">
        <v>2.0147550733704399E-4</v>
      </c>
      <c r="D475" s="7">
        <v>9.9980608569285102E-6</v>
      </c>
      <c r="E475" s="1">
        <v>1.9246634793773301E-4</v>
      </c>
      <c r="F475" s="1">
        <v>1.8090780724638899E-4</v>
      </c>
      <c r="G475" s="7">
        <v>6.0624760420077996E-6</v>
      </c>
      <c r="H475" s="1">
        <v>2.7801533852447901E-4</v>
      </c>
      <c r="I475" s="1">
        <v>8.6016224254913001E-4</v>
      </c>
      <c r="J475" s="1">
        <v>4.1757914220384701E-4</v>
      </c>
      <c r="K475" s="1">
        <v>5.0857873720735601E-2</v>
      </c>
      <c r="L475" s="1">
        <v>1.8974536517657899E-3</v>
      </c>
      <c r="M475" s="1">
        <v>0</v>
      </c>
      <c r="N475" s="1">
        <v>4.3267749984591403E-3</v>
      </c>
      <c r="O475" s="1">
        <v>0</v>
      </c>
      <c r="P475" s="1">
        <v>2.8997714848758602E-3</v>
      </c>
      <c r="Q475" s="1">
        <v>4.7571828230068697E-3</v>
      </c>
      <c r="R475" s="1">
        <v>8.5555890829645505E-4</v>
      </c>
      <c r="S475" s="1">
        <v>1.3449394124732E-3</v>
      </c>
      <c r="T475" s="1">
        <v>2.17462030064608E-4</v>
      </c>
      <c r="U475" s="1">
        <v>0</v>
      </c>
      <c r="V475" s="1">
        <v>1.5208099455707799E-4</v>
      </c>
      <c r="W475" s="1">
        <v>474</v>
      </c>
      <c r="X475" s="1" t="s">
        <v>1674</v>
      </c>
      <c r="Y475" s="1" t="s">
        <v>1674</v>
      </c>
      <c r="Z475" s="1" t="s">
        <v>2165</v>
      </c>
      <c r="AA475" s="1">
        <v>5.0857873720735601E-2</v>
      </c>
      <c r="AB475" s="1">
        <v>5.0857873720735601E-2</v>
      </c>
      <c r="AC475" s="1">
        <v>0</v>
      </c>
      <c r="AD475" s="1">
        <v>8.8168916615333701E-2</v>
      </c>
    </row>
    <row r="476" spans="1:30" x14ac:dyDescent="0.3">
      <c r="A476" s="1">
        <v>475</v>
      </c>
      <c r="B476" s="1" t="s">
        <v>1681</v>
      </c>
      <c r="C476" s="1">
        <v>5.5288930421658299E-3</v>
      </c>
      <c r="D476" s="7">
        <v>4.98837054245198E-5</v>
      </c>
      <c r="E476" s="1">
        <v>2.0968905380352402E-3</v>
      </c>
      <c r="F476" s="1">
        <v>1.91968277072921E-2</v>
      </c>
      <c r="G476" s="7">
        <v>1.33237277077878E-5</v>
      </c>
      <c r="H476" s="1">
        <v>8.6569662744982799E-4</v>
      </c>
      <c r="I476" s="1">
        <v>0</v>
      </c>
      <c r="J476" s="7">
        <v>5.5646295195573398E-5</v>
      </c>
      <c r="K476" s="1">
        <v>5.4779312961357497E-3</v>
      </c>
      <c r="L476" s="1">
        <v>4.7298905849335002E-4</v>
      </c>
      <c r="M476" s="1">
        <v>0</v>
      </c>
      <c r="N476" s="1">
        <v>1.39439226918611E-3</v>
      </c>
      <c r="O476" s="1">
        <v>1.9849151203036198E-3</v>
      </c>
      <c r="P476" s="1">
        <v>1.83792956980932E-3</v>
      </c>
      <c r="Q476" s="1">
        <v>1.04010041208595E-3</v>
      </c>
      <c r="R476" s="1">
        <v>1.10078599568177E-2</v>
      </c>
      <c r="S476" s="1">
        <v>6.1074803973606095E-4</v>
      </c>
      <c r="T476" s="7">
        <v>9.9499714102625005E-5</v>
      </c>
      <c r="U476" s="1">
        <v>0</v>
      </c>
      <c r="V476" s="1">
        <v>0</v>
      </c>
      <c r="W476" s="1">
        <v>475</v>
      </c>
      <c r="X476" s="1" t="s">
        <v>1681</v>
      </c>
      <c r="Y476" s="1" t="s">
        <v>1669</v>
      </c>
      <c r="Z476" s="1" t="s">
        <v>2166</v>
      </c>
      <c r="AA476" s="1">
        <v>1.10078599568177E-2</v>
      </c>
      <c r="AB476" s="1">
        <v>1.91968277072921E-2</v>
      </c>
      <c r="AC476" s="1">
        <v>8.1889677504744206E-3</v>
      </c>
      <c r="AD476" s="1">
        <v>8.4222288971240705E-2</v>
      </c>
    </row>
    <row r="477" spans="1:30" x14ac:dyDescent="0.3">
      <c r="A477" s="1">
        <v>476</v>
      </c>
      <c r="B477" s="1" t="s">
        <v>1678</v>
      </c>
      <c r="C477" s="1">
        <v>4.9949294879147602E-3</v>
      </c>
      <c r="D477" s="1">
        <v>0</v>
      </c>
      <c r="E477" s="1">
        <v>1.5651364685080001E-2</v>
      </c>
      <c r="F477" s="1">
        <v>9.9116762688663904E-3</v>
      </c>
      <c r="G477" s="7">
        <v>3.7880351519995E-5</v>
      </c>
      <c r="H477" s="1">
        <v>2.65778876703709E-3</v>
      </c>
      <c r="I477" s="1">
        <v>4.6423613849111498E-4</v>
      </c>
      <c r="J477" s="1">
        <v>0</v>
      </c>
      <c r="K477" s="1">
        <v>4.9305647299190897E-3</v>
      </c>
      <c r="L477" s="1">
        <v>1.13576573723217E-4</v>
      </c>
      <c r="M477" s="7">
        <v>8.6818099459586896E-5</v>
      </c>
      <c r="N477" s="1">
        <v>8.6556588205322603E-3</v>
      </c>
      <c r="O477" s="1">
        <v>3.8051180679589298E-3</v>
      </c>
      <c r="P477" s="1">
        <v>5.4465701895304499E-3</v>
      </c>
      <c r="Q477" s="1">
        <v>1.35200798518427E-3</v>
      </c>
      <c r="R477" s="1">
        <v>5.15501843440012E-3</v>
      </c>
      <c r="S477" s="1">
        <v>1.61915639272916E-3</v>
      </c>
      <c r="T477" s="1">
        <v>3.5695960616606901E-4</v>
      </c>
      <c r="U477" s="1">
        <v>0</v>
      </c>
      <c r="V477" s="1">
        <v>1.79192121950408E-4</v>
      </c>
      <c r="W477" s="1">
        <v>476</v>
      </c>
      <c r="X477" s="1" t="s">
        <v>1678</v>
      </c>
      <c r="Y477" s="1" t="s">
        <v>1668</v>
      </c>
      <c r="Z477" s="1" t="s">
        <v>2167</v>
      </c>
      <c r="AA477" s="1">
        <v>3.8051180679589298E-3</v>
      </c>
      <c r="AB477" s="1">
        <v>1.5651364685080001E-2</v>
      </c>
      <c r="AC477" s="1">
        <v>1.18462466171211E-2</v>
      </c>
      <c r="AD477" s="1">
        <v>0.109017662623924</v>
      </c>
    </row>
    <row r="478" spans="1:30" x14ac:dyDescent="0.3">
      <c r="A478" s="1">
        <v>477</v>
      </c>
      <c r="B478" s="1" t="s">
        <v>1671</v>
      </c>
      <c r="C478" s="1">
        <v>2.15292554981481E-3</v>
      </c>
      <c r="D478" s="1">
        <v>0</v>
      </c>
      <c r="E478" s="1">
        <v>2.06094834018823E-3</v>
      </c>
      <c r="F478" s="1">
        <v>1.43302200490401E-2</v>
      </c>
      <c r="G478" s="1">
        <v>0</v>
      </c>
      <c r="H478" s="1">
        <v>2.86752985849641E-2</v>
      </c>
      <c r="I478" s="1">
        <v>0</v>
      </c>
      <c r="J478" s="1">
        <v>2.7747860588703602E-4</v>
      </c>
      <c r="K478" s="1">
        <v>8.7873020359330702E-4</v>
      </c>
      <c r="L478" s="1">
        <v>0</v>
      </c>
      <c r="M478" s="1">
        <v>0</v>
      </c>
      <c r="N478" s="1">
        <v>0</v>
      </c>
      <c r="O478" s="1">
        <v>0</v>
      </c>
      <c r="P478" s="1">
        <v>1.1555130208796801E-3</v>
      </c>
      <c r="Q478" s="1">
        <v>0</v>
      </c>
      <c r="R478" s="1">
        <v>3.2323322238798398E-4</v>
      </c>
      <c r="S478" s="1">
        <v>1.8000575439864901E-3</v>
      </c>
      <c r="T478" s="1">
        <v>9.9700185748523404E-4</v>
      </c>
      <c r="U478" s="1">
        <v>0</v>
      </c>
      <c r="V478" s="1">
        <v>0</v>
      </c>
      <c r="W478" s="1">
        <v>477</v>
      </c>
      <c r="X478" s="1" t="s">
        <v>1671</v>
      </c>
      <c r="Y478" s="1" t="s">
        <v>1671</v>
      </c>
      <c r="Z478" s="1" t="s">
        <v>2168</v>
      </c>
      <c r="AA478" s="1">
        <v>2.86752985849641E-2</v>
      </c>
      <c r="AB478" s="1">
        <v>2.86752985849641E-2</v>
      </c>
      <c r="AC478" s="1">
        <v>0</v>
      </c>
      <c r="AD478" s="1">
        <v>7.5369304487978794E-2</v>
      </c>
    </row>
    <row r="479" spans="1:30" x14ac:dyDescent="0.3">
      <c r="A479" s="1">
        <v>478</v>
      </c>
      <c r="B479" s="1" t="s">
        <v>1669</v>
      </c>
      <c r="C479" s="1">
        <v>6.1637566757952603E-3</v>
      </c>
      <c r="D479" s="1">
        <v>0</v>
      </c>
      <c r="E479" s="1">
        <v>5.2156817965060302E-4</v>
      </c>
      <c r="F479" s="1">
        <v>6.3926553762664196E-3</v>
      </c>
      <c r="G479" s="1">
        <v>8.4674525394944197E-4</v>
      </c>
      <c r="H479" s="7">
        <v>5.6099500139972297E-5</v>
      </c>
      <c r="I479" s="1">
        <v>8.1343036747860697E-4</v>
      </c>
      <c r="J479" s="1">
        <v>0</v>
      </c>
      <c r="K479" s="1">
        <v>2.6294632701772E-2</v>
      </c>
      <c r="L479" s="1">
        <v>0</v>
      </c>
      <c r="M479" s="1">
        <v>0</v>
      </c>
      <c r="N479" s="1">
        <v>3.1147882881083001E-3</v>
      </c>
      <c r="O479" s="1">
        <v>6.7081105366172096E-3</v>
      </c>
      <c r="P479" s="1">
        <v>7.7620699411694097E-3</v>
      </c>
      <c r="Q479" s="1">
        <v>9.4317533486149296E-3</v>
      </c>
      <c r="R479" s="1">
        <v>1.6254678321672301E-3</v>
      </c>
      <c r="S479" s="1">
        <v>3.6384698954624799E-3</v>
      </c>
      <c r="T479" s="1">
        <v>2.8402209683119498E-3</v>
      </c>
      <c r="U479" s="1">
        <v>0</v>
      </c>
      <c r="V479" s="7">
        <v>4.6398175860027297E-5</v>
      </c>
      <c r="W479" s="1">
        <v>478</v>
      </c>
      <c r="X479" s="1" t="s">
        <v>1669</v>
      </c>
      <c r="Y479" s="1" t="s">
        <v>1674</v>
      </c>
      <c r="Z479" s="1" t="s">
        <v>2169</v>
      </c>
      <c r="AA479" s="1">
        <v>6.3926553762664196E-3</v>
      </c>
      <c r="AB479" s="1">
        <v>2.6294632701772E-2</v>
      </c>
      <c r="AC479" s="1">
        <v>1.9901977325505599E-2</v>
      </c>
      <c r="AD479" s="1">
        <v>0.119117083614112</v>
      </c>
    </row>
    <row r="480" spans="1:30" x14ac:dyDescent="0.3">
      <c r="A480" s="1">
        <v>479</v>
      </c>
      <c r="B480" s="1" t="s">
        <v>1673</v>
      </c>
      <c r="C480" s="1">
        <v>6.8432795825137298E-4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4.2257462580592098E-2</v>
      </c>
      <c r="K480" s="1">
        <v>0</v>
      </c>
      <c r="L480" s="1">
        <v>3.1669455151758801E-4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5.6378750630132297E-4</v>
      </c>
      <c r="T480" s="1">
        <v>1.2793411465533399E-2</v>
      </c>
      <c r="U480" s="1">
        <v>0</v>
      </c>
      <c r="V480" s="1">
        <v>0</v>
      </c>
      <c r="W480" s="1">
        <v>479</v>
      </c>
      <c r="X480" s="1" t="s">
        <v>1673</v>
      </c>
      <c r="Y480" s="1" t="s">
        <v>1673</v>
      </c>
      <c r="Z480" s="1" t="s">
        <v>2170</v>
      </c>
      <c r="AA480" s="1">
        <v>4.2257462580592098E-2</v>
      </c>
      <c r="AB480" s="1">
        <v>4.2257462580592098E-2</v>
      </c>
      <c r="AC480" s="1">
        <v>0</v>
      </c>
      <c r="AD480" s="1">
        <v>6.7169522073742896E-2</v>
      </c>
    </row>
    <row r="481" spans="1:30" x14ac:dyDescent="0.3">
      <c r="A481" s="1">
        <v>480</v>
      </c>
      <c r="B481" s="1" t="s">
        <v>1680</v>
      </c>
      <c r="C481" s="7">
        <v>8.6556803722488901E-5</v>
      </c>
      <c r="D481" s="1">
        <v>1.21511242609392E-4</v>
      </c>
      <c r="E481" s="1">
        <v>0</v>
      </c>
      <c r="F481" s="1">
        <v>0</v>
      </c>
      <c r="G481" s="1">
        <v>1.00519984162098E-3</v>
      </c>
      <c r="H481" s="1">
        <v>0</v>
      </c>
      <c r="I481" s="1">
        <v>0</v>
      </c>
      <c r="J481" s="1">
        <v>0</v>
      </c>
      <c r="K481" s="1">
        <v>1.89715656087147E-3</v>
      </c>
      <c r="L481" s="1">
        <v>6.6232372354308802E-3</v>
      </c>
      <c r="M481" s="1">
        <v>7.6615075667239298E-4</v>
      </c>
      <c r="N481" s="1">
        <v>3.8631637546960299E-4</v>
      </c>
      <c r="O481" s="1">
        <v>0</v>
      </c>
      <c r="P481" s="1">
        <v>0</v>
      </c>
      <c r="Q481" s="1">
        <v>5.7793475122213302E-3</v>
      </c>
      <c r="R481" s="1">
        <v>6.1115826107702902E-4</v>
      </c>
      <c r="S481" s="1">
        <v>3.1788687329247202E-2</v>
      </c>
      <c r="T481" s="1">
        <v>0</v>
      </c>
      <c r="U481" s="1">
        <v>0</v>
      </c>
      <c r="V481" s="1">
        <v>1.13346769129062E-2</v>
      </c>
      <c r="W481" s="1">
        <v>480</v>
      </c>
      <c r="X481" s="1" t="s">
        <v>1680</v>
      </c>
      <c r="Y481" s="1" t="s">
        <v>1682</v>
      </c>
      <c r="Z481" s="1" t="s">
        <v>2171</v>
      </c>
      <c r="AA481" s="1">
        <v>5.7793475122213302E-3</v>
      </c>
      <c r="AB481" s="1">
        <v>3.1788687329247202E-2</v>
      </c>
      <c r="AC481" s="1">
        <v>2.6009339817025801E-2</v>
      </c>
      <c r="AD481" s="1">
        <v>8.5858336357764201E-2</v>
      </c>
    </row>
    <row r="482" spans="1:30" x14ac:dyDescent="0.3">
      <c r="A482" s="1">
        <v>481</v>
      </c>
      <c r="B482" s="1" t="s">
        <v>1678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5.2549842653084697E-2</v>
      </c>
      <c r="P482" s="1">
        <v>0</v>
      </c>
      <c r="Q482" s="1">
        <v>0</v>
      </c>
      <c r="R482" s="1">
        <v>0</v>
      </c>
      <c r="S482" s="1">
        <v>0</v>
      </c>
      <c r="T482" s="7">
        <v>9.4821950392890098E-5</v>
      </c>
      <c r="U482" s="1">
        <v>0</v>
      </c>
      <c r="V482" s="1">
        <v>0</v>
      </c>
      <c r="W482" s="1">
        <v>481</v>
      </c>
      <c r="X482" s="1" t="s">
        <v>1678</v>
      </c>
      <c r="Y482" s="1" t="s">
        <v>1678</v>
      </c>
      <c r="Z482" s="1" t="s">
        <v>2172</v>
      </c>
      <c r="AA482" s="1">
        <v>5.2549842653084697E-2</v>
      </c>
      <c r="AB482" s="1">
        <v>5.2549842653084697E-2</v>
      </c>
      <c r="AC482" s="1">
        <v>0</v>
      </c>
      <c r="AD482" s="1">
        <v>5.19705526677188E-2</v>
      </c>
    </row>
    <row r="483" spans="1:30" x14ac:dyDescent="0.3">
      <c r="A483" s="1">
        <v>482</v>
      </c>
      <c r="B483" s="1" t="s">
        <v>1684</v>
      </c>
      <c r="C483" s="7">
        <v>8.3048789293050997E-5</v>
      </c>
      <c r="D483" s="1">
        <v>0</v>
      </c>
      <c r="E483" s="1">
        <v>0</v>
      </c>
      <c r="F483" s="7">
        <v>5.2209414238154203E-5</v>
      </c>
      <c r="G483" s="1">
        <v>1.0483136225383899E-3</v>
      </c>
      <c r="H483" s="7">
        <v>7.3371144970371603E-5</v>
      </c>
      <c r="I483" s="1">
        <v>0</v>
      </c>
      <c r="J483" s="1">
        <v>0</v>
      </c>
      <c r="K483" s="1">
        <v>0</v>
      </c>
      <c r="L483" s="1">
        <v>1.6909336192082999E-4</v>
      </c>
      <c r="M483" s="1">
        <v>0</v>
      </c>
      <c r="N483" s="1">
        <v>0</v>
      </c>
      <c r="O483" s="1">
        <v>0</v>
      </c>
      <c r="P483" s="1">
        <v>2.6416126685494098E-4</v>
      </c>
      <c r="Q483" s="1">
        <v>0</v>
      </c>
      <c r="R483" s="7">
        <v>4.2538965709151702E-5</v>
      </c>
      <c r="S483" s="1">
        <v>0</v>
      </c>
      <c r="T483" s="1">
        <v>0</v>
      </c>
      <c r="U483" s="1">
        <v>7.5925578533249993E-2</v>
      </c>
      <c r="V483" s="1">
        <v>2.79606983778575E-3</v>
      </c>
      <c r="W483" s="1">
        <v>482</v>
      </c>
      <c r="X483" s="1" t="s">
        <v>1684</v>
      </c>
      <c r="Y483" s="1" t="s">
        <v>1684</v>
      </c>
      <c r="Z483" s="1" t="s">
        <v>2173</v>
      </c>
      <c r="AA483" s="1">
        <v>7.5925578533249993E-2</v>
      </c>
      <c r="AB483" s="1">
        <v>7.5925578533249993E-2</v>
      </c>
      <c r="AC483" s="1">
        <v>0</v>
      </c>
      <c r="AD483" s="1">
        <v>7.5251945885066798E-2</v>
      </c>
    </row>
    <row r="484" spans="1:30" x14ac:dyDescent="0.3">
      <c r="A484" s="1">
        <v>483</v>
      </c>
      <c r="B484" s="1" t="s">
        <v>1677</v>
      </c>
      <c r="C484" s="1">
        <v>0</v>
      </c>
      <c r="D484" s="1">
        <v>0</v>
      </c>
      <c r="E484" s="1">
        <v>7.04586468557378E-4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5.7034582097380201E-2</v>
      </c>
      <c r="O484" s="1">
        <v>0</v>
      </c>
      <c r="P484" s="1">
        <v>0</v>
      </c>
      <c r="Q484" s="1">
        <v>0</v>
      </c>
      <c r="R484" s="1">
        <v>1.86904795344094E-4</v>
      </c>
      <c r="S484" s="1">
        <v>1.12844169778356E-4</v>
      </c>
      <c r="T484" s="1">
        <v>0</v>
      </c>
      <c r="U484" s="1">
        <v>0</v>
      </c>
      <c r="V484" s="1">
        <v>0</v>
      </c>
      <c r="W484" s="1">
        <v>483</v>
      </c>
      <c r="X484" s="1" t="s">
        <v>1677</v>
      </c>
      <c r="Y484" s="1" t="s">
        <v>1677</v>
      </c>
      <c r="Z484" s="1" t="s">
        <v>2174</v>
      </c>
      <c r="AA484" s="1">
        <v>5.7034582097380201E-2</v>
      </c>
      <c r="AB484" s="1">
        <v>5.7034582097380201E-2</v>
      </c>
      <c r="AC484" s="1">
        <v>0</v>
      </c>
      <c r="AD484" s="1">
        <v>5.7113474813845301E-2</v>
      </c>
    </row>
    <row r="485" spans="1:30" x14ac:dyDescent="0.3">
      <c r="A485" s="1">
        <v>484</v>
      </c>
      <c r="B485" s="1" t="s">
        <v>1670</v>
      </c>
      <c r="C485" s="1">
        <v>2.75205376794408E-4</v>
      </c>
      <c r="D485" s="1">
        <v>0</v>
      </c>
      <c r="E485" s="1">
        <v>0</v>
      </c>
      <c r="F485" s="1">
        <v>0</v>
      </c>
      <c r="G485" s="1">
        <v>4.8541460088001198E-2</v>
      </c>
      <c r="H485" s="1">
        <v>0</v>
      </c>
      <c r="I485" s="1">
        <v>6.3899909549172598E-4</v>
      </c>
      <c r="J485" s="1">
        <v>4.44291975782218E-3</v>
      </c>
      <c r="K485" s="1">
        <v>0</v>
      </c>
      <c r="L485" s="1">
        <v>2.4289089216683198E-3</v>
      </c>
      <c r="M485" s="1">
        <v>9.12320457240599E-4</v>
      </c>
      <c r="N485" s="1">
        <v>0</v>
      </c>
      <c r="O485" s="1">
        <v>0</v>
      </c>
      <c r="P485" s="1">
        <v>0</v>
      </c>
      <c r="Q485" s="1">
        <v>0</v>
      </c>
      <c r="R485" s="1">
        <v>3.1087230967843401E-4</v>
      </c>
      <c r="S485" s="1">
        <v>0</v>
      </c>
      <c r="T485" s="1">
        <v>1.7581467700858899E-4</v>
      </c>
      <c r="U485" s="1">
        <v>3.1323357395618401E-3</v>
      </c>
      <c r="V485" s="1">
        <v>2.9828244412206102E-3</v>
      </c>
      <c r="W485" s="1">
        <v>484</v>
      </c>
      <c r="X485" s="1" t="s">
        <v>1670</v>
      </c>
      <c r="Y485" s="1" t="s">
        <v>1670</v>
      </c>
      <c r="Z485" s="1" t="s">
        <v>2175</v>
      </c>
      <c r="AA485" s="1">
        <v>4.8541460088001198E-2</v>
      </c>
      <c r="AB485" s="1">
        <v>4.8541460088001198E-2</v>
      </c>
      <c r="AC485" s="1">
        <v>0</v>
      </c>
      <c r="AD485" s="1">
        <v>7.9553357439613295E-2</v>
      </c>
    </row>
    <row r="486" spans="1:30" x14ac:dyDescent="0.3">
      <c r="A486" s="1">
        <v>485</v>
      </c>
      <c r="B486" s="1" t="s">
        <v>1682</v>
      </c>
      <c r="C486" s="1">
        <v>3.3857437440477098E-4</v>
      </c>
      <c r="D486" s="1">
        <v>0</v>
      </c>
      <c r="E486" s="1">
        <v>1.96872936694793E-2</v>
      </c>
      <c r="F486" s="1">
        <v>2.3746716888803199E-2</v>
      </c>
      <c r="G486" s="1">
        <v>1.4767547542599E-4</v>
      </c>
      <c r="H486" s="1">
        <v>1.31315151158066E-4</v>
      </c>
      <c r="I486" s="1">
        <v>5.5490206186534295E-4</v>
      </c>
      <c r="J486" s="1">
        <v>0</v>
      </c>
      <c r="K486" s="1">
        <v>2.81740583670408E-3</v>
      </c>
      <c r="L486" s="1">
        <v>0</v>
      </c>
      <c r="M486" s="1">
        <v>0</v>
      </c>
      <c r="N486" s="1">
        <v>4.4558557239597202E-3</v>
      </c>
      <c r="O486" s="1">
        <v>0</v>
      </c>
      <c r="P486" s="1">
        <v>5.8987022221774501E-4</v>
      </c>
      <c r="Q486" s="1">
        <v>3.2831323946265099E-4</v>
      </c>
      <c r="R486" s="1">
        <v>1.5001286335029501E-3</v>
      </c>
      <c r="S486" s="1">
        <v>1.42995594368056E-3</v>
      </c>
      <c r="T486" s="1">
        <v>0</v>
      </c>
      <c r="U486" s="7">
        <v>1.4495707276565999E-6</v>
      </c>
      <c r="V486" s="1">
        <v>1.3728512906454201E-3</v>
      </c>
      <c r="W486" s="1">
        <v>485</v>
      </c>
      <c r="X486" s="1" t="s">
        <v>1682</v>
      </c>
      <c r="Y486" s="1" t="s">
        <v>1669</v>
      </c>
      <c r="Z486" s="1" t="s">
        <v>2176</v>
      </c>
      <c r="AA486" s="1">
        <v>1.42995594368056E-3</v>
      </c>
      <c r="AB486" s="1">
        <v>2.3746716888803199E-2</v>
      </c>
      <c r="AC486" s="1">
        <v>2.23167609451226E-2</v>
      </c>
      <c r="AD486" s="1">
        <v>8.3906911122707706E-2</v>
      </c>
    </row>
    <row r="487" spans="1:30" x14ac:dyDescent="0.3">
      <c r="A487" s="1">
        <v>486</v>
      </c>
      <c r="B487" s="1" t="s">
        <v>1669</v>
      </c>
      <c r="C487" s="1">
        <v>2.2779177622152399E-4</v>
      </c>
      <c r="D487" s="1">
        <v>0</v>
      </c>
      <c r="E487" s="1">
        <v>1.75348451989823E-2</v>
      </c>
      <c r="F487" s="1">
        <v>3.6707111963655802E-2</v>
      </c>
      <c r="G487" s="1">
        <v>0</v>
      </c>
      <c r="H487" s="7">
        <v>1.3899500693053301E-5</v>
      </c>
      <c r="I487" s="1">
        <v>0</v>
      </c>
      <c r="J487" s="1">
        <v>0</v>
      </c>
      <c r="K487" s="1">
        <v>8.2606884715287904E-3</v>
      </c>
      <c r="L487" s="7">
        <v>6.9318243087856196E-6</v>
      </c>
      <c r="M487" s="1">
        <v>0</v>
      </c>
      <c r="N487" s="1">
        <v>1.33315795103202E-3</v>
      </c>
      <c r="O487" s="1">
        <v>0</v>
      </c>
      <c r="P487" s="1">
        <v>1.41794839476647E-2</v>
      </c>
      <c r="Q487" s="1">
        <v>8.4291502730296497E-4</v>
      </c>
      <c r="R487" s="1">
        <v>1.1242027572673601E-3</v>
      </c>
      <c r="S487" s="1">
        <v>1.0978493015267601E-3</v>
      </c>
      <c r="T487" s="1">
        <v>2.5680384012604301E-4</v>
      </c>
      <c r="U487" s="1">
        <v>0</v>
      </c>
      <c r="V487" s="1">
        <v>0</v>
      </c>
      <c r="W487" s="1">
        <v>486</v>
      </c>
      <c r="X487" s="1" t="s">
        <v>1669</v>
      </c>
      <c r="Y487" s="1" t="s">
        <v>1669</v>
      </c>
      <c r="Z487" s="1" t="s">
        <v>2177</v>
      </c>
      <c r="AA487" s="1">
        <v>3.6707111963655802E-2</v>
      </c>
      <c r="AB487" s="1">
        <v>3.6707111963655802E-2</v>
      </c>
      <c r="AC487" s="1">
        <v>0</v>
      </c>
      <c r="AD487" s="1">
        <v>0.108941349378277</v>
      </c>
    </row>
    <row r="488" spans="1:30" x14ac:dyDescent="0.3">
      <c r="A488" s="1">
        <v>487</v>
      </c>
      <c r="B488" s="1" t="s">
        <v>1680</v>
      </c>
      <c r="C488" s="1">
        <v>0</v>
      </c>
      <c r="D488" s="1">
        <v>0</v>
      </c>
      <c r="E488" s="1">
        <v>0</v>
      </c>
      <c r="F488" s="1">
        <v>3.2297869526408401E-4</v>
      </c>
      <c r="G488" s="1">
        <v>0</v>
      </c>
      <c r="H488" s="1">
        <v>0</v>
      </c>
      <c r="I488" s="1">
        <v>8.4083081285044297E-4</v>
      </c>
      <c r="J488" s="1">
        <v>8.3695465922771599E-3</v>
      </c>
      <c r="K488" s="1">
        <v>2.7211359324156598E-2</v>
      </c>
      <c r="L488" s="1">
        <v>2.4996948660312101E-3</v>
      </c>
      <c r="M488" s="1">
        <v>7.9257865624927197E-3</v>
      </c>
      <c r="N488" s="1">
        <v>0</v>
      </c>
      <c r="O488" s="1">
        <v>0</v>
      </c>
      <c r="P488" s="1">
        <v>2.46760656217363E-4</v>
      </c>
      <c r="Q488" s="1">
        <v>2.33179661391183E-4</v>
      </c>
      <c r="R488" s="1">
        <v>0</v>
      </c>
      <c r="S488" s="1">
        <v>2.31158417908635E-4</v>
      </c>
      <c r="T488" s="1">
        <v>1.9826967619578799E-2</v>
      </c>
      <c r="U488" s="1">
        <v>0</v>
      </c>
      <c r="V488" s="7">
        <v>7.8462828939422104E-5</v>
      </c>
      <c r="W488" s="1">
        <v>487</v>
      </c>
      <c r="X488" s="1" t="s">
        <v>1680</v>
      </c>
      <c r="Y488" s="1" t="s">
        <v>1674</v>
      </c>
      <c r="Z488" s="1" t="s">
        <v>2178</v>
      </c>
      <c r="AA488" s="1">
        <v>2.33179661391183E-4</v>
      </c>
      <c r="AB488" s="1">
        <v>2.7211359324156598E-2</v>
      </c>
      <c r="AC488" s="1">
        <v>2.69781796627654E-2</v>
      </c>
      <c r="AD488" s="1">
        <v>9.4931099212506698E-2</v>
      </c>
    </row>
    <row r="489" spans="1:30" x14ac:dyDescent="0.3">
      <c r="A489" s="1">
        <v>488</v>
      </c>
      <c r="B489" s="1" t="s">
        <v>1683</v>
      </c>
      <c r="C489" s="1">
        <v>0</v>
      </c>
      <c r="D489" s="1">
        <v>0</v>
      </c>
      <c r="E489" s="1">
        <v>0</v>
      </c>
      <c r="F489" s="1">
        <v>0</v>
      </c>
      <c r="G489" s="7">
        <v>6.3215572165897002E-5</v>
      </c>
      <c r="H489" s="1">
        <v>0</v>
      </c>
      <c r="I489" s="1">
        <v>0</v>
      </c>
      <c r="J489" s="1">
        <v>1.6773662840859498E-2</v>
      </c>
      <c r="K489" s="1">
        <v>0</v>
      </c>
      <c r="L489" s="1">
        <v>4.6034647172645102E-4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4.1326444713456097E-2</v>
      </c>
      <c r="U489" s="1">
        <v>0</v>
      </c>
      <c r="V489" s="1">
        <v>0</v>
      </c>
      <c r="W489" s="1">
        <v>488</v>
      </c>
      <c r="X489" s="1" t="s">
        <v>1683</v>
      </c>
      <c r="Y489" s="1" t="s">
        <v>1683</v>
      </c>
      <c r="Z489" s="1" t="s">
        <v>2179</v>
      </c>
      <c r="AA489" s="1">
        <v>4.1326444713456097E-2</v>
      </c>
      <c r="AB489" s="1">
        <v>4.1326444713456097E-2</v>
      </c>
      <c r="AC489" s="1">
        <v>0</v>
      </c>
      <c r="AD489" s="1">
        <v>6.8228602571844599E-2</v>
      </c>
    </row>
    <row r="490" spans="1:30" x14ac:dyDescent="0.3">
      <c r="A490" s="1">
        <v>489</v>
      </c>
      <c r="B490" s="1" t="s">
        <v>1668</v>
      </c>
      <c r="C490" s="1">
        <v>0</v>
      </c>
      <c r="D490" s="1">
        <v>0</v>
      </c>
      <c r="E490" s="1">
        <v>6.0117119412614703E-2</v>
      </c>
      <c r="F490" s="1">
        <v>1.2142651135146899E-4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3.7863836285303301E-3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489</v>
      </c>
      <c r="X490" s="1" t="s">
        <v>1668</v>
      </c>
      <c r="Y490" s="1" t="s">
        <v>1668</v>
      </c>
      <c r="Z490" s="1" t="s">
        <v>2180</v>
      </c>
      <c r="AA490" s="1">
        <v>6.0117119412614703E-2</v>
      </c>
      <c r="AB490" s="1">
        <v>6.0117119412614703E-2</v>
      </c>
      <c r="AC490" s="1">
        <v>0</v>
      </c>
      <c r="AD490" s="1">
        <v>6.3832772772194096E-2</v>
      </c>
    </row>
    <row r="491" spans="1:30" x14ac:dyDescent="0.3">
      <c r="A491" s="1">
        <v>490</v>
      </c>
      <c r="B491" s="1" t="s">
        <v>1682</v>
      </c>
      <c r="C491" s="1">
        <v>1.2738098900894401E-4</v>
      </c>
      <c r="D491" s="1">
        <v>4.4202120987089498E-4</v>
      </c>
      <c r="E491" s="1">
        <v>4.4053710024383002E-4</v>
      </c>
      <c r="F491" s="1">
        <v>6.00217010023801E-3</v>
      </c>
      <c r="G491" s="1">
        <v>4.60920395640963E-4</v>
      </c>
      <c r="H491" s="1">
        <v>0</v>
      </c>
      <c r="I491" s="1">
        <v>4.0428748683927801E-4</v>
      </c>
      <c r="J491" s="1">
        <v>5.4781919555918603E-3</v>
      </c>
      <c r="K491" s="1">
        <v>1.2020666739845301E-2</v>
      </c>
      <c r="L491" s="1">
        <v>7.7931754287873002E-3</v>
      </c>
      <c r="M491" s="1">
        <v>2.65872476283926E-3</v>
      </c>
      <c r="N491" s="1">
        <v>0</v>
      </c>
      <c r="O491" s="1">
        <v>0</v>
      </c>
      <c r="P491" s="1">
        <v>8.8408326602505596E-4</v>
      </c>
      <c r="Q491" s="1">
        <v>1.55318086704477E-2</v>
      </c>
      <c r="R491" s="1">
        <v>1.9861818755875801E-4</v>
      </c>
      <c r="S491" s="1">
        <v>2.7876526410695098E-3</v>
      </c>
      <c r="T491" s="1">
        <v>5.3046408558348997E-3</v>
      </c>
      <c r="U491" s="1">
        <v>1.6859698054482201E-4</v>
      </c>
      <c r="V491" s="1">
        <v>6.3498466321238801E-4</v>
      </c>
      <c r="W491" s="1">
        <v>490</v>
      </c>
      <c r="X491" s="1" t="s">
        <v>1682</v>
      </c>
      <c r="Y491" s="1" t="s">
        <v>1680</v>
      </c>
      <c r="Z491" s="1" t="s">
        <v>2181</v>
      </c>
      <c r="AA491" s="1">
        <v>2.7876526410695098E-3</v>
      </c>
      <c r="AB491" s="1">
        <v>1.55318086704477E-2</v>
      </c>
      <c r="AC491" s="1">
        <v>1.2744156029378201E-2</v>
      </c>
      <c r="AD491" s="1">
        <v>0.101330866306465</v>
      </c>
    </row>
    <row r="492" spans="1:30" x14ac:dyDescent="0.3">
      <c r="A492" s="1">
        <v>491</v>
      </c>
      <c r="B492" s="1" t="s">
        <v>1685</v>
      </c>
      <c r="C492" s="1">
        <v>1.8622342537255099E-3</v>
      </c>
      <c r="D492" s="1">
        <v>0</v>
      </c>
      <c r="E492" s="1">
        <v>1.2628755030715101E-2</v>
      </c>
      <c r="F492" s="1">
        <v>1.6744009847985498E-2</v>
      </c>
      <c r="G492" s="7">
        <v>2.8290380612565199E-5</v>
      </c>
      <c r="H492" s="1">
        <v>1.94670815962406E-3</v>
      </c>
      <c r="I492" s="1">
        <v>1.36068448247785E-3</v>
      </c>
      <c r="J492" s="1">
        <v>1.15930435244867E-3</v>
      </c>
      <c r="K492" s="1">
        <v>4.2274910278339997E-3</v>
      </c>
      <c r="L492" s="1">
        <v>5.6987807148094097E-4</v>
      </c>
      <c r="M492" s="1">
        <v>2.6702518140343601E-3</v>
      </c>
      <c r="N492" s="1">
        <v>2.4920234096619501E-3</v>
      </c>
      <c r="O492" s="1">
        <v>8.31640491033098E-4</v>
      </c>
      <c r="P492" s="1">
        <v>2.5653756482860099E-3</v>
      </c>
      <c r="Q492" s="1">
        <v>0</v>
      </c>
      <c r="R492" s="1">
        <v>3.9306014496739297E-3</v>
      </c>
      <c r="S492" s="1">
        <v>3.2683987729890001E-3</v>
      </c>
      <c r="T492" s="1">
        <v>9.7152528094052702E-4</v>
      </c>
      <c r="U492" s="1">
        <v>0</v>
      </c>
      <c r="V492" s="7">
        <v>2.4020009013595101E-5</v>
      </c>
      <c r="W492" s="1">
        <v>491</v>
      </c>
      <c r="X492" s="1" t="s">
        <v>1685</v>
      </c>
      <c r="Y492" s="1" t="s">
        <v>1669</v>
      </c>
      <c r="Z492" s="1" t="s">
        <v>2182</v>
      </c>
      <c r="AA492" s="7">
        <v>2.4020009013595101E-5</v>
      </c>
      <c r="AB492" s="1">
        <v>1.6744009847985498E-2</v>
      </c>
      <c r="AC492" s="1">
        <v>1.67199898389719E-2</v>
      </c>
      <c r="AD492" s="1">
        <v>9.7291673382315799E-2</v>
      </c>
    </row>
    <row r="493" spans="1:30" x14ac:dyDescent="0.3">
      <c r="A493" s="1">
        <v>492</v>
      </c>
      <c r="B493" s="1" t="s">
        <v>1679</v>
      </c>
      <c r="C493" s="1">
        <v>2.4301301030493098E-2</v>
      </c>
      <c r="D493" s="1">
        <v>0</v>
      </c>
      <c r="E493" s="1">
        <v>1.5666050587944601E-4</v>
      </c>
      <c r="F493" s="1">
        <v>1.2550060935280299E-2</v>
      </c>
      <c r="G493" s="1">
        <v>0</v>
      </c>
      <c r="H493" s="1">
        <v>6.1438775695747E-4</v>
      </c>
      <c r="I493" s="7">
        <v>7.6750327417590296E-5</v>
      </c>
      <c r="J493" s="1">
        <v>1.12802186886584E-4</v>
      </c>
      <c r="K493" s="1">
        <v>1.7341219733685201E-2</v>
      </c>
      <c r="L493" s="1">
        <v>1.3931406859479499E-4</v>
      </c>
      <c r="M493" s="1">
        <v>0</v>
      </c>
      <c r="N493" s="7">
        <v>4.3223770451786899E-5</v>
      </c>
      <c r="O493" s="1">
        <v>0</v>
      </c>
      <c r="P493" s="1">
        <v>5.5220212563888401E-3</v>
      </c>
      <c r="Q493" s="1">
        <v>1.9060990935449299E-3</v>
      </c>
      <c r="R493" s="1">
        <v>2.1984018447495099E-3</v>
      </c>
      <c r="S493" s="1">
        <v>2.0685538110069299E-3</v>
      </c>
      <c r="T493" s="1">
        <v>4.3269268004996099E-4</v>
      </c>
      <c r="U493" s="1">
        <v>0</v>
      </c>
      <c r="V493" s="1">
        <v>0</v>
      </c>
      <c r="W493" s="1">
        <v>492</v>
      </c>
      <c r="X493" s="1" t="s">
        <v>1679</v>
      </c>
      <c r="Y493" s="1" t="s">
        <v>1666</v>
      </c>
      <c r="Z493" s="1" t="s">
        <v>2183</v>
      </c>
      <c r="AA493" s="1">
        <v>5.5220212563888401E-3</v>
      </c>
      <c r="AB493" s="1">
        <v>2.4301301030493098E-2</v>
      </c>
      <c r="AC493" s="1">
        <v>1.8779279774104301E-2</v>
      </c>
      <c r="AD493" s="1">
        <v>9.85295699344515E-2</v>
      </c>
    </row>
    <row r="494" spans="1:30" x14ac:dyDescent="0.3">
      <c r="A494" s="1">
        <v>493</v>
      </c>
      <c r="B494" s="1" t="s">
        <v>1681</v>
      </c>
      <c r="C494" s="1">
        <v>3.1431045930347502E-4</v>
      </c>
      <c r="D494" s="1">
        <v>1.0905813392306301E-3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5.2276939015287002E-2</v>
      </c>
      <c r="S494" s="1">
        <v>9.0729189504996505E-3</v>
      </c>
      <c r="T494" s="1">
        <v>0</v>
      </c>
      <c r="U494" s="1">
        <v>0</v>
      </c>
      <c r="V494" s="1">
        <v>0</v>
      </c>
      <c r="W494" s="1">
        <v>493</v>
      </c>
      <c r="X494" s="1" t="s">
        <v>1681</v>
      </c>
      <c r="Y494" s="1" t="s">
        <v>1681</v>
      </c>
      <c r="Z494" s="1" t="s">
        <v>2184</v>
      </c>
      <c r="AA494" s="1">
        <v>5.2276939015287002E-2</v>
      </c>
      <c r="AB494" s="1">
        <v>5.2276939015287002E-2</v>
      </c>
      <c r="AC494" s="1">
        <v>0</v>
      </c>
      <c r="AD494" s="1">
        <v>6.90711280000815E-2</v>
      </c>
    </row>
    <row r="495" spans="1:30" x14ac:dyDescent="0.3">
      <c r="A495" s="1">
        <v>494</v>
      </c>
      <c r="B495" s="1" t="s">
        <v>1681</v>
      </c>
      <c r="C495" s="1">
        <v>4.0351430346804003E-2</v>
      </c>
      <c r="D495" s="1">
        <v>0</v>
      </c>
      <c r="E495" s="1">
        <v>0</v>
      </c>
      <c r="F495" s="1">
        <v>5.4471981941460199E-3</v>
      </c>
      <c r="G495" s="1">
        <v>0</v>
      </c>
      <c r="H495" s="1">
        <v>2.9644452108672E-3</v>
      </c>
      <c r="I495" s="7">
        <v>9.6946375592036805E-5</v>
      </c>
      <c r="J495" s="7">
        <v>3.3290013345520999E-5</v>
      </c>
      <c r="K495" s="1">
        <v>0</v>
      </c>
      <c r="L495" s="1">
        <v>0</v>
      </c>
      <c r="M495" s="1">
        <v>0</v>
      </c>
      <c r="N495" s="1">
        <v>1.95218290901073E-3</v>
      </c>
      <c r="O495" s="1">
        <v>0</v>
      </c>
      <c r="P495" s="7">
        <v>5.7172011435406801E-5</v>
      </c>
      <c r="Q495" s="1">
        <v>1.7513116220556799E-3</v>
      </c>
      <c r="R495" s="1">
        <v>3.77899669390589E-3</v>
      </c>
      <c r="S495" s="1">
        <v>1.7478553038816099E-4</v>
      </c>
      <c r="T495" s="1">
        <v>0</v>
      </c>
      <c r="U495" s="1">
        <v>0</v>
      </c>
      <c r="V495" s="1">
        <v>0</v>
      </c>
      <c r="W495" s="1">
        <v>494</v>
      </c>
      <c r="X495" s="1" t="s">
        <v>1681</v>
      </c>
      <c r="Y495" s="1" t="s">
        <v>1666</v>
      </c>
      <c r="Z495" s="1" t="s">
        <v>2185</v>
      </c>
      <c r="AA495" s="1">
        <v>3.77899669390589E-3</v>
      </c>
      <c r="AB495" s="1">
        <v>4.0351430346804003E-2</v>
      </c>
      <c r="AC495" s="1">
        <v>3.6572433652898098E-2</v>
      </c>
      <c r="AD495" s="1">
        <v>7.4395732514004706E-2</v>
      </c>
    </row>
    <row r="496" spans="1:30" x14ac:dyDescent="0.3">
      <c r="A496" s="1">
        <v>495</v>
      </c>
      <c r="B496" s="1" t="s">
        <v>1683</v>
      </c>
      <c r="C496" s="1">
        <v>2.2234594581390398E-3</v>
      </c>
      <c r="D496" s="1">
        <v>0</v>
      </c>
      <c r="E496" s="1">
        <v>1.8795659824131701E-3</v>
      </c>
      <c r="F496" s="1">
        <v>2.5731381096023801E-2</v>
      </c>
      <c r="G496" s="1">
        <v>0</v>
      </c>
      <c r="H496" s="7">
        <v>8.2602403961778395E-5</v>
      </c>
      <c r="I496" s="1">
        <v>8.2632722008898704E-4</v>
      </c>
      <c r="J496" s="1">
        <v>3.5688620269292901E-4</v>
      </c>
      <c r="K496" s="1">
        <v>2.2133694227607398E-3</v>
      </c>
      <c r="L496" s="1">
        <v>1.6436518927356801E-4</v>
      </c>
      <c r="M496" s="1">
        <v>1.37287726252661E-4</v>
      </c>
      <c r="N496" s="1">
        <v>1.3333255187858399E-2</v>
      </c>
      <c r="O496" s="1">
        <v>0</v>
      </c>
      <c r="P496" s="1">
        <v>3.5019127511101999E-3</v>
      </c>
      <c r="Q496" s="1">
        <v>1.3777236941605001E-3</v>
      </c>
      <c r="R496" s="1">
        <v>1.8365975764411501E-4</v>
      </c>
      <c r="S496" s="1">
        <v>6.6135130168893004E-3</v>
      </c>
      <c r="T496" s="1">
        <v>2.55049957860747E-3</v>
      </c>
      <c r="U496" s="1">
        <v>0</v>
      </c>
      <c r="V496" s="1">
        <v>0</v>
      </c>
      <c r="W496" s="1">
        <v>495</v>
      </c>
      <c r="X496" s="1" t="s">
        <v>1683</v>
      </c>
      <c r="Y496" s="1" t="s">
        <v>1669</v>
      </c>
      <c r="Z496" s="1" t="s">
        <v>2186</v>
      </c>
      <c r="AA496" s="1">
        <v>2.55049957860747E-3</v>
      </c>
      <c r="AB496" s="1">
        <v>2.5731381096023801E-2</v>
      </c>
      <c r="AC496" s="1">
        <v>2.3180881517416301E-2</v>
      </c>
      <c r="AD496" s="1">
        <v>9.4020855396786202E-2</v>
      </c>
    </row>
    <row r="497" spans="1:30" x14ac:dyDescent="0.3">
      <c r="A497" s="1">
        <v>496</v>
      </c>
      <c r="B497" s="1" t="s">
        <v>1668</v>
      </c>
      <c r="C497" s="1">
        <v>1.5745196994633601E-2</v>
      </c>
      <c r="D497" s="1">
        <v>0</v>
      </c>
      <c r="E497" s="1">
        <v>3.9200303878103599E-3</v>
      </c>
      <c r="F497" s="1">
        <v>1.16098852217979E-2</v>
      </c>
      <c r="G497" s="1">
        <v>0</v>
      </c>
      <c r="H497" s="1">
        <v>1.72751233972933E-3</v>
      </c>
      <c r="I497" s="1">
        <v>1.5573065249663301E-4</v>
      </c>
      <c r="J497" s="1">
        <v>3.0890771030758697E-4</v>
      </c>
      <c r="K497" s="1">
        <v>2.01939827715054E-2</v>
      </c>
      <c r="L497" s="1">
        <v>1.40935035930895E-3</v>
      </c>
      <c r="M497" s="1">
        <v>2.5607039281722998E-4</v>
      </c>
      <c r="N497" s="1">
        <v>8.4211050660147595E-3</v>
      </c>
      <c r="O497" s="1">
        <v>0</v>
      </c>
      <c r="P497" s="1">
        <v>5.3494816419031596E-3</v>
      </c>
      <c r="Q497" s="1">
        <v>7.1504472943401901E-3</v>
      </c>
      <c r="R497" s="1">
        <v>1.55704565363766E-3</v>
      </c>
      <c r="S497" s="1">
        <v>1.56150931726273E-3</v>
      </c>
      <c r="T497" s="1">
        <v>3.2906190494726303E-4</v>
      </c>
      <c r="U497" s="1">
        <v>0</v>
      </c>
      <c r="V497" s="1">
        <v>0</v>
      </c>
      <c r="W497" s="1">
        <v>496</v>
      </c>
      <c r="X497" s="1" t="s">
        <v>1668</v>
      </c>
      <c r="Y497" s="1" t="s">
        <v>1674</v>
      </c>
      <c r="Z497" s="1" t="s">
        <v>2187</v>
      </c>
      <c r="AA497" s="1">
        <v>3.9200303878103599E-3</v>
      </c>
      <c r="AB497" s="1">
        <v>2.01939827715054E-2</v>
      </c>
      <c r="AC497" s="1">
        <v>1.6273952383695101E-2</v>
      </c>
      <c r="AD497" s="1">
        <v>0.123567532504973</v>
      </c>
    </row>
    <row r="498" spans="1:30" x14ac:dyDescent="0.3">
      <c r="A498" s="1">
        <v>497</v>
      </c>
      <c r="B498" s="1" t="s">
        <v>1670</v>
      </c>
      <c r="C498" s="1">
        <v>0</v>
      </c>
      <c r="D498" s="1">
        <v>0</v>
      </c>
      <c r="E498" s="1">
        <v>0</v>
      </c>
      <c r="F498" s="1">
        <v>0</v>
      </c>
      <c r="G498" s="1">
        <v>5.9998537803068401E-2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497</v>
      </c>
      <c r="X498" s="1" t="s">
        <v>1670</v>
      </c>
      <c r="Y498" s="1" t="s">
        <v>1670</v>
      </c>
      <c r="Z498" s="1" t="s">
        <v>2188</v>
      </c>
      <c r="AA498" s="1">
        <v>5.9998537803068401E-2</v>
      </c>
      <c r="AB498" s="1">
        <v>5.9998537803068401E-2</v>
      </c>
      <c r="AC498" s="1">
        <v>0</v>
      </c>
      <c r="AD498" s="1">
        <v>5.6347489031101199E-2</v>
      </c>
    </row>
    <row r="499" spans="1:30" x14ac:dyDescent="0.3">
      <c r="A499" s="1">
        <v>498</v>
      </c>
      <c r="B499" s="1" t="s">
        <v>1673</v>
      </c>
      <c r="C499" s="1">
        <v>0</v>
      </c>
      <c r="D499" s="1">
        <v>0</v>
      </c>
      <c r="E499" s="1">
        <v>0</v>
      </c>
      <c r="F499" s="1">
        <v>0</v>
      </c>
      <c r="G499" s="1">
        <v>1.7175355132358899E-4</v>
      </c>
      <c r="H499" s="1">
        <v>0</v>
      </c>
      <c r="I499" s="1">
        <v>0</v>
      </c>
      <c r="J499" s="1">
        <v>5.6946265604087103E-2</v>
      </c>
      <c r="K499" s="1">
        <v>0</v>
      </c>
      <c r="L499" s="1">
        <v>4.8524356036163801E-4</v>
      </c>
      <c r="M499" s="1">
        <v>1.6990057126228099E-3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6.4909067248390196E-4</v>
      </c>
      <c r="U499" s="1">
        <v>0</v>
      </c>
      <c r="V499" s="1">
        <v>0</v>
      </c>
      <c r="W499" s="1">
        <v>498</v>
      </c>
      <c r="X499" s="1" t="s">
        <v>1673</v>
      </c>
      <c r="Y499" s="1" t="s">
        <v>1673</v>
      </c>
      <c r="Z499" s="1" t="s">
        <v>2189</v>
      </c>
      <c r="AA499" s="1">
        <v>5.6946265604087103E-2</v>
      </c>
      <c r="AB499" s="1">
        <v>5.6946265604087103E-2</v>
      </c>
      <c r="AC499" s="1">
        <v>0</v>
      </c>
      <c r="AD499" s="1">
        <v>6.1413963828321601E-2</v>
      </c>
    </row>
    <row r="500" spans="1:30" x14ac:dyDescent="0.3">
      <c r="A500" s="1">
        <v>499</v>
      </c>
      <c r="B500" s="1" t="s">
        <v>1669</v>
      </c>
      <c r="C500" s="1">
        <v>6.73900972594026E-4</v>
      </c>
      <c r="D500" s="1">
        <v>0</v>
      </c>
      <c r="E500" s="1">
        <v>1.3348338289403999E-3</v>
      </c>
      <c r="F500" s="1">
        <v>1.54624691116651E-2</v>
      </c>
      <c r="G500" s="1">
        <v>0</v>
      </c>
      <c r="H500" s="1">
        <v>1.06566708663007E-3</v>
      </c>
      <c r="I500" s="1">
        <v>1.75002762133763E-4</v>
      </c>
      <c r="J500" s="7">
        <v>4.85923585628193E-5</v>
      </c>
      <c r="K500" s="1">
        <v>1.57787476586396E-2</v>
      </c>
      <c r="L500" s="1">
        <v>7.0383465712114002E-4</v>
      </c>
      <c r="M500" s="1">
        <v>5.9311464308136003E-4</v>
      </c>
      <c r="N500" s="1">
        <v>2.4840484383498E-3</v>
      </c>
      <c r="O500" s="1">
        <v>0</v>
      </c>
      <c r="P500" s="1">
        <v>5.7980672046874897E-3</v>
      </c>
      <c r="Q500" s="1">
        <v>1.1710185291263799E-2</v>
      </c>
      <c r="R500" s="1">
        <v>1.4631579443971201E-3</v>
      </c>
      <c r="S500" s="1">
        <v>5.2558661393925501E-3</v>
      </c>
      <c r="T500" s="1">
        <v>1.5531966990729501E-4</v>
      </c>
      <c r="U500" s="1">
        <v>0</v>
      </c>
      <c r="V500" s="1">
        <v>2.06499073044137E-4</v>
      </c>
      <c r="W500" s="1">
        <v>499</v>
      </c>
      <c r="X500" s="1" t="s">
        <v>1669</v>
      </c>
      <c r="Y500" s="1" t="s">
        <v>1674</v>
      </c>
      <c r="Z500" s="1" t="s">
        <v>2190</v>
      </c>
      <c r="AA500" s="1">
        <v>1.54624691116651E-2</v>
      </c>
      <c r="AB500" s="1">
        <v>1.57787476586396E-2</v>
      </c>
      <c r="AC500" s="1">
        <v>3.1627854697443501E-4</v>
      </c>
      <c r="AD500" s="1">
        <v>0.100004525010798</v>
      </c>
    </row>
    <row r="501" spans="1:30" x14ac:dyDescent="0.3">
      <c r="A501" s="1">
        <v>500</v>
      </c>
      <c r="B501" s="1" t="s">
        <v>1680</v>
      </c>
      <c r="C501" s="1">
        <v>1.05127011348273E-4</v>
      </c>
      <c r="D501" s="1">
        <v>1.60172220272572E-4</v>
      </c>
      <c r="E501" s="1">
        <v>1.03781249915903E-4</v>
      </c>
      <c r="F501" s="1">
        <v>0</v>
      </c>
      <c r="G501" s="1">
        <v>0</v>
      </c>
      <c r="H501" s="7">
        <v>7.38409905716447E-5</v>
      </c>
      <c r="I501" s="1">
        <v>5.6585577702929701E-4</v>
      </c>
      <c r="J501" s="1">
        <v>0</v>
      </c>
      <c r="K501" s="1">
        <v>4.7832662118917398E-3</v>
      </c>
      <c r="L501" s="1">
        <v>0</v>
      </c>
      <c r="M501" s="1">
        <v>0</v>
      </c>
      <c r="N501" s="1">
        <v>9.1952010816285894E-3</v>
      </c>
      <c r="O501" s="1">
        <v>0</v>
      </c>
      <c r="P501" s="1">
        <v>2.58671171660463E-4</v>
      </c>
      <c r="Q501" s="1">
        <v>4.4160189344707397E-2</v>
      </c>
      <c r="R501" s="1">
        <v>7.0462178575304596E-4</v>
      </c>
      <c r="S501" s="7">
        <v>2.6405552416343401E-5</v>
      </c>
      <c r="T501" s="1">
        <v>0</v>
      </c>
      <c r="U501" s="1">
        <v>0</v>
      </c>
      <c r="V501" s="1">
        <v>0</v>
      </c>
      <c r="W501" s="1">
        <v>500</v>
      </c>
      <c r="X501" s="1" t="s">
        <v>1680</v>
      </c>
      <c r="Y501" s="1" t="s">
        <v>1680</v>
      </c>
      <c r="Z501" s="1" t="s">
        <v>2191</v>
      </c>
      <c r="AA501" s="1">
        <v>4.4160189344707397E-2</v>
      </c>
      <c r="AB501" s="1">
        <v>4.4160189344707397E-2</v>
      </c>
      <c r="AC501" s="1">
        <v>0</v>
      </c>
      <c r="AD501" s="1">
        <v>7.4180954157348003E-2</v>
      </c>
    </row>
    <row r="502" spans="1:30" x14ac:dyDescent="0.3">
      <c r="A502" s="1">
        <v>501</v>
      </c>
      <c r="B502" s="1" t="s">
        <v>1676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3.2372644932696901E-4</v>
      </c>
      <c r="K502" s="7">
        <v>5.3781559727383799E-5</v>
      </c>
      <c r="L502" s="1">
        <v>9.6490362547510707E-3</v>
      </c>
      <c r="M502" s="1">
        <v>3.8892301350786702E-2</v>
      </c>
      <c r="N502" s="1">
        <v>2.2464289317360999E-4</v>
      </c>
      <c r="O502" s="1">
        <v>0</v>
      </c>
      <c r="P502" s="1">
        <v>0</v>
      </c>
      <c r="Q502" s="7">
        <v>4.4146817714818198E-6</v>
      </c>
      <c r="R502" s="1">
        <v>8.0935896402637895E-4</v>
      </c>
      <c r="S502" s="1">
        <v>0</v>
      </c>
      <c r="T502" s="1">
        <v>0</v>
      </c>
      <c r="U502" s="1">
        <v>0</v>
      </c>
      <c r="V502" s="1">
        <v>0</v>
      </c>
      <c r="W502" s="1">
        <v>501</v>
      </c>
      <c r="X502" s="1" t="s">
        <v>1676</v>
      </c>
      <c r="Y502" s="1" t="s">
        <v>1676</v>
      </c>
      <c r="Z502" s="1" t="s">
        <v>2192</v>
      </c>
      <c r="AA502" s="1">
        <v>3.8892301350786702E-2</v>
      </c>
      <c r="AB502" s="1">
        <v>3.8892301350786702E-2</v>
      </c>
      <c r="AC502" s="1">
        <v>0</v>
      </c>
      <c r="AD502" s="1">
        <v>6.0718256124763399E-2</v>
      </c>
    </row>
    <row r="503" spans="1:30" x14ac:dyDescent="0.3">
      <c r="A503" s="1">
        <v>502</v>
      </c>
      <c r="B503" s="1" t="s">
        <v>1682</v>
      </c>
      <c r="C503" s="1">
        <v>0</v>
      </c>
      <c r="D503" s="1">
        <v>1.6977258611207901E-4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3.3265624062977501E-3</v>
      </c>
      <c r="K503" s="1">
        <v>3.1315310757413801E-3</v>
      </c>
      <c r="L503" s="1">
        <v>2.2305246544416301E-4</v>
      </c>
      <c r="M503" s="1">
        <v>2.75280917749445E-4</v>
      </c>
      <c r="N503" s="1">
        <v>0</v>
      </c>
      <c r="O503" s="1">
        <v>0</v>
      </c>
      <c r="P503" s="1">
        <v>2.0439864589784202E-3</v>
      </c>
      <c r="Q503" s="1">
        <v>4.9273332829829E-4</v>
      </c>
      <c r="R503" s="1">
        <v>3.3497366511499403E-4</v>
      </c>
      <c r="S503" s="1">
        <v>3.2932913727387297E-2</v>
      </c>
      <c r="T503" s="1">
        <v>3.1490010037446801E-3</v>
      </c>
      <c r="U503" s="1">
        <v>0</v>
      </c>
      <c r="V503" s="1">
        <v>0</v>
      </c>
      <c r="W503" s="1">
        <v>502</v>
      </c>
      <c r="X503" s="1" t="s">
        <v>1682</v>
      </c>
      <c r="Y503" s="1" t="s">
        <v>1682</v>
      </c>
      <c r="Z503" s="1" t="s">
        <v>2193</v>
      </c>
      <c r="AA503" s="1">
        <v>3.2932913727387297E-2</v>
      </c>
      <c r="AB503" s="1">
        <v>3.2932913727387297E-2</v>
      </c>
      <c r="AC503" s="1">
        <v>0</v>
      </c>
      <c r="AD503" s="1">
        <v>6.4186088628936003E-2</v>
      </c>
    </row>
    <row r="504" spans="1:30" x14ac:dyDescent="0.3">
      <c r="A504" s="1">
        <v>503</v>
      </c>
      <c r="B504" s="1" t="s">
        <v>1677</v>
      </c>
      <c r="C504" s="1">
        <v>1.71991482381521E-3</v>
      </c>
      <c r="D504" s="1">
        <v>8.0683603002494695E-4</v>
      </c>
      <c r="E504" s="1">
        <v>3.4797897114557599E-4</v>
      </c>
      <c r="F504" s="1">
        <v>1.3512937821159E-4</v>
      </c>
      <c r="G504" s="1">
        <v>0</v>
      </c>
      <c r="H504" s="1">
        <v>6.6677995480456196E-3</v>
      </c>
      <c r="I504" s="1">
        <v>0</v>
      </c>
      <c r="J504" s="1">
        <v>8.1013427570142697E-4</v>
      </c>
      <c r="K504" s="7">
        <v>2.1236124644750201E-5</v>
      </c>
      <c r="L504" s="1">
        <v>7.7353803122400498E-4</v>
      </c>
      <c r="M504" s="1">
        <v>0</v>
      </c>
      <c r="N504" s="1">
        <v>2.07380992200044E-2</v>
      </c>
      <c r="O504" s="1">
        <v>2.4850558737768701E-4</v>
      </c>
      <c r="P504" s="1">
        <v>0</v>
      </c>
      <c r="Q504" s="1">
        <v>2.78517096431475E-3</v>
      </c>
      <c r="R504" s="1">
        <v>3.90440123589405E-3</v>
      </c>
      <c r="S504" s="1">
        <v>9.9272372839685503E-3</v>
      </c>
      <c r="T504" s="1">
        <v>9.3629583023825203E-4</v>
      </c>
      <c r="U504" s="1">
        <v>0</v>
      </c>
      <c r="V504" s="1">
        <v>0</v>
      </c>
      <c r="W504" s="1">
        <v>503</v>
      </c>
      <c r="X504" s="1" t="s">
        <v>1677</v>
      </c>
      <c r="Y504" s="1" t="s">
        <v>1677</v>
      </c>
      <c r="Z504" s="1" t="s">
        <v>2194</v>
      </c>
      <c r="AA504" s="1">
        <v>2.07380992200044E-2</v>
      </c>
      <c r="AB504" s="1">
        <v>2.07380992200044E-2</v>
      </c>
      <c r="AC504" s="1">
        <v>0</v>
      </c>
      <c r="AD504" s="1">
        <v>7.9583897344158896E-2</v>
      </c>
    </row>
    <row r="505" spans="1:30" x14ac:dyDescent="0.3">
      <c r="A505" s="1">
        <v>504</v>
      </c>
      <c r="B505" s="1" t="s">
        <v>1677</v>
      </c>
      <c r="C505" s="1">
        <v>0</v>
      </c>
      <c r="D505" s="1">
        <v>0</v>
      </c>
      <c r="E505" s="1">
        <v>7.2156116940341102E-4</v>
      </c>
      <c r="F505" s="1">
        <v>1.1203451690523999E-3</v>
      </c>
      <c r="G505" s="1">
        <v>3.2430121831587902E-3</v>
      </c>
      <c r="H505" s="1">
        <v>0</v>
      </c>
      <c r="I505" s="1">
        <v>6.2823871729012805E-4</v>
      </c>
      <c r="J505" s="7">
        <v>2.8162325291923402E-5</v>
      </c>
      <c r="K505" s="1">
        <v>2.0236086519143701E-2</v>
      </c>
      <c r="L505" s="1">
        <v>2.1831599153188699E-4</v>
      </c>
      <c r="M505" s="1">
        <v>1.30831967002135E-4</v>
      </c>
      <c r="N505" s="1">
        <v>4.7195973640860103E-3</v>
      </c>
      <c r="O505" s="1">
        <v>0</v>
      </c>
      <c r="P505" s="1">
        <v>1.05493568460997E-3</v>
      </c>
      <c r="Q505" s="1">
        <v>2.25781642837181E-3</v>
      </c>
      <c r="R505" s="1">
        <v>8.1104015884022099E-4</v>
      </c>
      <c r="S505" s="1">
        <v>8.6854059380216293E-3</v>
      </c>
      <c r="T505" s="1">
        <v>1.55897676567455E-4</v>
      </c>
      <c r="U505" s="1">
        <v>0</v>
      </c>
      <c r="V505" s="1">
        <v>1.6726395697334701E-3</v>
      </c>
      <c r="W505" s="1">
        <v>504</v>
      </c>
      <c r="X505" s="1" t="s">
        <v>1677</v>
      </c>
      <c r="Y505" s="1" t="s">
        <v>1674</v>
      </c>
      <c r="Z505" s="1" t="s">
        <v>2195</v>
      </c>
      <c r="AA505" s="1">
        <v>4.7195973640860103E-3</v>
      </c>
      <c r="AB505" s="1">
        <v>2.0236086519143701E-2</v>
      </c>
      <c r="AC505" s="1">
        <v>1.5516489155057701E-2</v>
      </c>
      <c r="AD505" s="1">
        <v>7.4640556664346699E-2</v>
      </c>
    </row>
    <row r="506" spans="1:30" x14ac:dyDescent="0.3">
      <c r="A506" s="1">
        <v>505</v>
      </c>
      <c r="B506" s="1" t="s">
        <v>1668</v>
      </c>
      <c r="C506" s="1">
        <v>0</v>
      </c>
      <c r="D506" s="1">
        <v>3.07451456810818E-2</v>
      </c>
      <c r="E506" s="1">
        <v>3.0335696887079201E-2</v>
      </c>
      <c r="F506" s="1">
        <v>0</v>
      </c>
      <c r="G506" s="1">
        <v>0</v>
      </c>
      <c r="H506" s="1">
        <v>2.1617044869265601E-4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505</v>
      </c>
      <c r="X506" s="1" t="s">
        <v>1668</v>
      </c>
      <c r="Y506" s="1" t="s">
        <v>1667</v>
      </c>
      <c r="Z506" s="1" t="s">
        <v>2196</v>
      </c>
      <c r="AA506" s="1">
        <v>3.0335696887079201E-2</v>
      </c>
      <c r="AB506" s="1">
        <v>3.07451456810818E-2</v>
      </c>
      <c r="AC506" s="1">
        <v>4.0944879400266199E-4</v>
      </c>
      <c r="AD506" s="1">
        <v>7.1740715574630395E-2</v>
      </c>
    </row>
    <row r="507" spans="1:30" x14ac:dyDescent="0.3">
      <c r="A507" s="1">
        <v>506</v>
      </c>
      <c r="B507" s="1" t="s">
        <v>1681</v>
      </c>
      <c r="C507" s="1">
        <v>0</v>
      </c>
      <c r="D507" s="1">
        <v>0</v>
      </c>
      <c r="E507" s="1">
        <v>0</v>
      </c>
      <c r="F507" s="1">
        <v>6.4258822399167897E-4</v>
      </c>
      <c r="G507" s="1">
        <v>2.42259701756074E-4</v>
      </c>
      <c r="H507" s="1">
        <v>3.31748724889792E-4</v>
      </c>
      <c r="I507" s="1">
        <v>0</v>
      </c>
      <c r="J507" s="1">
        <v>6.9145502133016897E-4</v>
      </c>
      <c r="K507" s="1">
        <v>2.8390608975260699E-4</v>
      </c>
      <c r="L507" s="1">
        <v>3.34597483470767E-3</v>
      </c>
      <c r="M507" s="1">
        <v>1.08848643294652E-4</v>
      </c>
      <c r="N507" s="1">
        <v>2.4226124027727899E-4</v>
      </c>
      <c r="O507" s="7">
        <v>8.2979954477027898E-5</v>
      </c>
      <c r="P507" s="1">
        <v>1.2520992227638701E-3</v>
      </c>
      <c r="Q507" s="1">
        <v>0</v>
      </c>
      <c r="R507" s="1">
        <v>3.3493121678894199E-3</v>
      </c>
      <c r="S507" s="1">
        <v>2.6310788066076E-2</v>
      </c>
      <c r="T507" s="1">
        <v>4.1427089282554402E-4</v>
      </c>
      <c r="U507" s="1">
        <v>0</v>
      </c>
      <c r="V507" s="1">
        <v>0</v>
      </c>
      <c r="W507" s="1">
        <v>506</v>
      </c>
      <c r="X507" s="1" t="s">
        <v>1681</v>
      </c>
      <c r="Y507" s="1" t="s">
        <v>1682</v>
      </c>
      <c r="Z507" s="1" t="s">
        <v>2197</v>
      </c>
      <c r="AA507" s="1">
        <v>3.3493121678894199E-3</v>
      </c>
      <c r="AB507" s="1">
        <v>2.6310788066076E-2</v>
      </c>
      <c r="AC507" s="1">
        <v>2.29614758981866E-2</v>
      </c>
      <c r="AD507" s="1">
        <v>5.5413755606011798E-2</v>
      </c>
    </row>
    <row r="508" spans="1:30" x14ac:dyDescent="0.3">
      <c r="A508" s="1">
        <v>507</v>
      </c>
      <c r="B508" s="1" t="s">
        <v>1685</v>
      </c>
      <c r="C508" s="1">
        <v>0</v>
      </c>
      <c r="D508" s="7">
        <v>5.6251111685861901E-5</v>
      </c>
      <c r="E508" s="1">
        <v>0</v>
      </c>
      <c r="F508" s="1">
        <v>0</v>
      </c>
      <c r="G508" s="1">
        <v>1.7611053438229801E-3</v>
      </c>
      <c r="H508" s="1">
        <v>0</v>
      </c>
      <c r="I508" s="1">
        <v>5.4018087923440796E-4</v>
      </c>
      <c r="J508" s="7">
        <v>1.9631088196600599E-5</v>
      </c>
      <c r="K508" s="1">
        <v>0</v>
      </c>
      <c r="L508" s="1">
        <v>0</v>
      </c>
      <c r="M508" s="1">
        <v>0</v>
      </c>
      <c r="N508" s="1">
        <v>2.3419119804021999E-4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7">
        <v>8.1521831921160101E-5</v>
      </c>
      <c r="U508" s="1">
        <v>0</v>
      </c>
      <c r="V508" s="1">
        <v>4.8405203112976303E-2</v>
      </c>
      <c r="W508" s="1">
        <v>507</v>
      </c>
      <c r="X508" s="1" t="s">
        <v>1685</v>
      </c>
      <c r="Y508" s="1" t="s">
        <v>1685</v>
      </c>
      <c r="Z508" s="1" t="s">
        <v>2198</v>
      </c>
      <c r="AA508" s="1">
        <v>4.8405203112976303E-2</v>
      </c>
      <c r="AB508" s="1">
        <v>4.8405203112976303E-2</v>
      </c>
      <c r="AC508" s="1">
        <v>0</v>
      </c>
      <c r="AD508" s="1">
        <v>5.5178242906659403E-2</v>
      </c>
    </row>
    <row r="509" spans="1:30" x14ac:dyDescent="0.3">
      <c r="A509" s="1">
        <v>508</v>
      </c>
      <c r="B509" s="1" t="s">
        <v>1675</v>
      </c>
      <c r="C509" s="1">
        <v>0</v>
      </c>
      <c r="D509" s="1">
        <v>0</v>
      </c>
      <c r="E509" s="1">
        <v>0</v>
      </c>
      <c r="F509" s="1">
        <v>0</v>
      </c>
      <c r="G509" s="1">
        <v>6.46237684195835E-4</v>
      </c>
      <c r="H509" s="1">
        <v>0</v>
      </c>
      <c r="I509" s="1">
        <v>0</v>
      </c>
      <c r="J509" s="1">
        <v>1.204863439987E-3</v>
      </c>
      <c r="K509" s="1">
        <v>0</v>
      </c>
      <c r="L509" s="1">
        <v>4.7730347822004797E-2</v>
      </c>
      <c r="M509" s="1">
        <v>5.0907701781358896E-4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6.8847070623981202E-4</v>
      </c>
      <c r="U509" s="1">
        <v>0</v>
      </c>
      <c r="V509" s="1">
        <v>1.6190861238643E-4</v>
      </c>
      <c r="W509" s="1">
        <v>508</v>
      </c>
      <c r="X509" s="1" t="s">
        <v>1675</v>
      </c>
      <c r="Y509" s="1" t="s">
        <v>1675</v>
      </c>
      <c r="Z509" s="1" t="s">
        <v>2199</v>
      </c>
      <c r="AA509" s="1">
        <v>4.7730347822004797E-2</v>
      </c>
      <c r="AB509" s="1">
        <v>4.7730347822004797E-2</v>
      </c>
      <c r="AC509" s="1">
        <v>0</v>
      </c>
      <c r="AD509" s="1">
        <v>5.6191775343759798E-2</v>
      </c>
    </row>
    <row r="510" spans="1:30" x14ac:dyDescent="0.3">
      <c r="A510" s="1">
        <v>509</v>
      </c>
      <c r="B510" s="1" t="s">
        <v>1678</v>
      </c>
      <c r="C510" s="1">
        <v>1.2459369157399899E-3</v>
      </c>
      <c r="D510" s="7">
        <v>6.6709280759611999E-5</v>
      </c>
      <c r="E510" s="1">
        <v>4.8573815921095398E-4</v>
      </c>
      <c r="F510" s="1">
        <v>0</v>
      </c>
      <c r="G510" s="1">
        <v>1.80279541675378E-3</v>
      </c>
      <c r="H510" s="7">
        <v>6.1068109903557303E-5</v>
      </c>
      <c r="I510" s="1">
        <v>2.4915832904797602E-4</v>
      </c>
      <c r="J510" s="1">
        <v>1.17811355982901E-2</v>
      </c>
      <c r="K510" s="1">
        <v>1.6366221462811501E-3</v>
      </c>
      <c r="L510" s="1">
        <v>9.5273142794301199E-3</v>
      </c>
      <c r="M510" s="1">
        <v>8.6569187925311197E-4</v>
      </c>
      <c r="N510" s="1">
        <v>8.4017498643703401E-4</v>
      </c>
      <c r="O510" s="1">
        <v>1.2787205042710199E-2</v>
      </c>
      <c r="P510" s="1">
        <v>7.7742250056650301E-4</v>
      </c>
      <c r="Q510" s="1">
        <v>1.0925658013838299E-3</v>
      </c>
      <c r="R510" s="1">
        <v>1.8201528138156E-3</v>
      </c>
      <c r="S510" s="1">
        <v>1.58726220340173E-3</v>
      </c>
      <c r="T510" s="1">
        <v>3.3889401400976201E-3</v>
      </c>
      <c r="U510" s="1">
        <v>0</v>
      </c>
      <c r="V510" s="1">
        <v>8.2188867243955304E-4</v>
      </c>
      <c r="W510" s="1">
        <v>509</v>
      </c>
      <c r="X510" s="1" t="s">
        <v>1678</v>
      </c>
      <c r="Y510" s="1" t="s">
        <v>1678</v>
      </c>
      <c r="Z510" s="1" t="s">
        <v>2200</v>
      </c>
      <c r="AA510" s="1">
        <v>1.2787205042710199E-2</v>
      </c>
      <c r="AB510" s="1">
        <v>1.2787205042710199E-2</v>
      </c>
      <c r="AC510" s="1">
        <v>0</v>
      </c>
      <c r="AD510" s="1">
        <v>8.7301029307358197E-2</v>
      </c>
    </row>
    <row r="511" spans="1:30" x14ac:dyDescent="0.3">
      <c r="A511" s="1">
        <v>510</v>
      </c>
      <c r="B511" s="1" t="s">
        <v>1682</v>
      </c>
      <c r="C511" s="1">
        <v>2.6229077435088598E-3</v>
      </c>
      <c r="D511" s="1">
        <v>0</v>
      </c>
      <c r="E511" s="1">
        <v>5.1610687699729799E-3</v>
      </c>
      <c r="F511" s="1">
        <v>4.22535199742989E-3</v>
      </c>
      <c r="G511" s="1">
        <v>0</v>
      </c>
      <c r="H511" s="1">
        <v>2.1585572354508101E-2</v>
      </c>
      <c r="I511" s="1">
        <v>2.97775321528277E-4</v>
      </c>
      <c r="J511" s="1">
        <v>0</v>
      </c>
      <c r="K511" s="1">
        <v>1.0219885431741E-3</v>
      </c>
      <c r="L511" s="1">
        <v>6.8778355232799895E-4</v>
      </c>
      <c r="M511" s="1">
        <v>2.3868367913239499E-4</v>
      </c>
      <c r="N511" s="1">
        <v>5.7484744587252201E-3</v>
      </c>
      <c r="O511" s="1">
        <v>0</v>
      </c>
      <c r="P511" s="1">
        <v>1.00938043174298E-3</v>
      </c>
      <c r="Q511" s="1">
        <v>0</v>
      </c>
      <c r="R511" s="1">
        <v>7.9119526166812203E-4</v>
      </c>
      <c r="S511" s="1">
        <v>3.0261604332504498E-3</v>
      </c>
      <c r="T511" s="1">
        <v>0</v>
      </c>
      <c r="U511" s="1">
        <v>0</v>
      </c>
      <c r="V511" s="1">
        <v>0</v>
      </c>
      <c r="W511" s="1">
        <v>510</v>
      </c>
      <c r="X511" s="1" t="s">
        <v>1682</v>
      </c>
      <c r="Y511" s="1" t="s">
        <v>1671</v>
      </c>
      <c r="Z511" s="1" t="s">
        <v>2201</v>
      </c>
      <c r="AA511" s="1">
        <v>3.0261604332504498E-3</v>
      </c>
      <c r="AB511" s="1">
        <v>2.1585572354508101E-2</v>
      </c>
      <c r="AC511" s="1">
        <v>1.8559411921257599E-2</v>
      </c>
      <c r="AD511" s="1">
        <v>7.50875041615712E-2</v>
      </c>
    </row>
    <row r="512" spans="1:30" x14ac:dyDescent="0.3">
      <c r="A512" s="1">
        <v>511</v>
      </c>
      <c r="B512" s="1" t="s">
        <v>1669</v>
      </c>
      <c r="C512" s="1">
        <v>1.0550188803757599E-3</v>
      </c>
      <c r="D512" s="7">
        <v>6.72928071009688E-5</v>
      </c>
      <c r="E512" s="1">
        <v>1.6371859324016501E-4</v>
      </c>
      <c r="F512" s="1">
        <v>3.6723357702666701E-2</v>
      </c>
      <c r="G512" s="1">
        <v>0</v>
      </c>
      <c r="H512" s="1">
        <v>0</v>
      </c>
      <c r="I512" s="7">
        <v>1.2228649298265899E-6</v>
      </c>
      <c r="J512" s="1">
        <v>0</v>
      </c>
      <c r="K512" s="1">
        <v>2.03983639907388E-3</v>
      </c>
      <c r="L512" s="1">
        <v>0</v>
      </c>
      <c r="M512" s="1">
        <v>0</v>
      </c>
      <c r="N512" s="1">
        <v>0</v>
      </c>
      <c r="O512" s="1">
        <v>0</v>
      </c>
      <c r="P512" s="1">
        <v>1.51945683772757E-3</v>
      </c>
      <c r="Q512" s="7">
        <v>4.3707344133284098E-5</v>
      </c>
      <c r="R512" s="1">
        <v>0</v>
      </c>
      <c r="S512" s="1">
        <v>0</v>
      </c>
      <c r="T512" s="1">
        <v>1.8356256833982501E-4</v>
      </c>
      <c r="U512" s="1">
        <v>0</v>
      </c>
      <c r="V512" s="7">
        <v>5.3367351703293502E-5</v>
      </c>
      <c r="W512" s="1">
        <v>511</v>
      </c>
      <c r="X512" s="1" t="s">
        <v>1669</v>
      </c>
      <c r="Y512" s="1" t="s">
        <v>1669</v>
      </c>
      <c r="Z512" s="1" t="s">
        <v>2202</v>
      </c>
      <c r="AA512" s="1">
        <v>3.6723357702666701E-2</v>
      </c>
      <c r="AB512" s="1">
        <v>3.6723357702666701E-2</v>
      </c>
      <c r="AC512" s="1">
        <v>0</v>
      </c>
      <c r="AD512" s="1">
        <v>5.1976613190967698E-2</v>
      </c>
    </row>
    <row r="513" spans="1:30" x14ac:dyDescent="0.3">
      <c r="A513" s="1">
        <v>512</v>
      </c>
      <c r="B513" s="1" t="s">
        <v>1674</v>
      </c>
      <c r="C513" s="1">
        <v>6.9330262941699001E-4</v>
      </c>
      <c r="D513" s="1">
        <v>0</v>
      </c>
      <c r="E513" s="1">
        <v>2.70486857810954E-2</v>
      </c>
      <c r="F513" s="1">
        <v>7.8332994465407397E-4</v>
      </c>
      <c r="G513" s="1">
        <v>0</v>
      </c>
      <c r="H513" s="7">
        <v>4.9970008431389502E-5</v>
      </c>
      <c r="I513" s="1">
        <v>0</v>
      </c>
      <c r="J513" s="7">
        <v>5.6627195143115397E-5</v>
      </c>
      <c r="K513" s="1">
        <v>1.2349951512244699E-2</v>
      </c>
      <c r="L513" s="1">
        <v>2.6992238669768502E-4</v>
      </c>
      <c r="M513" s="1">
        <v>4.7138106295942499E-4</v>
      </c>
      <c r="N513" s="1">
        <v>1.9015060586390401E-3</v>
      </c>
      <c r="O513" s="1">
        <v>5.16598028636859E-3</v>
      </c>
      <c r="P513" s="1">
        <v>4.1773180354902898E-4</v>
      </c>
      <c r="Q513" s="1">
        <v>5.02856839233037E-4</v>
      </c>
      <c r="R513" s="1">
        <v>2.0945207345736501E-3</v>
      </c>
      <c r="S513" s="1">
        <v>9.8594755806735907E-4</v>
      </c>
      <c r="T513" s="1">
        <v>2.4721534264378201E-4</v>
      </c>
      <c r="U513" s="1">
        <v>0</v>
      </c>
      <c r="V513" s="1">
        <v>2.9212089966148402E-4</v>
      </c>
      <c r="W513" s="1">
        <v>512</v>
      </c>
      <c r="X513" s="1" t="s">
        <v>1674</v>
      </c>
      <c r="Y513" s="1" t="s">
        <v>1668</v>
      </c>
      <c r="Z513" s="1" t="s">
        <v>2203</v>
      </c>
      <c r="AA513" s="1">
        <v>1.2349951512244699E-2</v>
      </c>
      <c r="AB513" s="1">
        <v>2.70486857810954E-2</v>
      </c>
      <c r="AC513" s="1">
        <v>1.46987342688507E-2</v>
      </c>
      <c r="AD513" s="1">
        <v>8.0046819868707306E-2</v>
      </c>
    </row>
    <row r="514" spans="1:30" x14ac:dyDescent="0.3">
      <c r="A514" s="1">
        <v>513</v>
      </c>
      <c r="B514" s="1" t="s">
        <v>1683</v>
      </c>
      <c r="C514" s="1">
        <v>7.2374372018241099E-4</v>
      </c>
      <c r="D514" s="1">
        <v>3.5035773759181101E-4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2.41380896082481E-4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7">
        <v>1.6850452027244699E-5</v>
      </c>
      <c r="S514" s="1">
        <v>2.30937027330652E-3</v>
      </c>
      <c r="T514" s="1">
        <v>5.3987611676413597E-2</v>
      </c>
      <c r="U514" s="1">
        <v>0</v>
      </c>
      <c r="V514" s="1">
        <v>0</v>
      </c>
      <c r="W514" s="1">
        <v>513</v>
      </c>
      <c r="X514" s="1" t="s">
        <v>1683</v>
      </c>
      <c r="Y514" s="1" t="s">
        <v>1683</v>
      </c>
      <c r="Z514" s="1" t="s">
        <v>2204</v>
      </c>
      <c r="AA514" s="1">
        <v>5.3987611676413597E-2</v>
      </c>
      <c r="AB514" s="1">
        <v>5.3987611676413597E-2</v>
      </c>
      <c r="AC514" s="1">
        <v>0</v>
      </c>
      <c r="AD514" s="1">
        <v>6.06951229822041E-2</v>
      </c>
    </row>
    <row r="515" spans="1:30" x14ac:dyDescent="0.3">
      <c r="A515" s="1">
        <v>514</v>
      </c>
      <c r="B515" s="1" t="s">
        <v>1675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2.3865134221146399E-3</v>
      </c>
      <c r="K515" s="1">
        <v>0</v>
      </c>
      <c r="L515" s="1">
        <v>4.11727390648821E-2</v>
      </c>
      <c r="M515" s="1">
        <v>9.4487728398531595E-4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1.21125769094119E-3</v>
      </c>
      <c r="U515" s="1">
        <v>0</v>
      </c>
      <c r="V515" s="1">
        <v>0</v>
      </c>
      <c r="W515" s="1">
        <v>514</v>
      </c>
      <c r="X515" s="1" t="s">
        <v>1675</v>
      </c>
      <c r="Y515" s="1" t="s">
        <v>1675</v>
      </c>
      <c r="Z515" s="1" t="s">
        <v>2205</v>
      </c>
      <c r="AA515" s="1">
        <v>4.11727390648821E-2</v>
      </c>
      <c r="AB515" s="1">
        <v>4.11727390648821E-2</v>
      </c>
      <c r="AC515" s="1">
        <v>0</v>
      </c>
      <c r="AD515" s="1">
        <v>5.3564609592126299E-2</v>
      </c>
    </row>
    <row r="516" spans="1:30" x14ac:dyDescent="0.3">
      <c r="A516" s="1">
        <v>515</v>
      </c>
      <c r="B516" s="1" t="s">
        <v>1678</v>
      </c>
      <c r="C516" s="1">
        <v>2.1283656210086101E-3</v>
      </c>
      <c r="D516" s="7">
        <v>3.3992716871251802E-5</v>
      </c>
      <c r="E516" s="1">
        <v>0</v>
      </c>
      <c r="F516" s="1">
        <v>0</v>
      </c>
      <c r="G516" s="1">
        <v>0</v>
      </c>
      <c r="H516" s="1">
        <v>0</v>
      </c>
      <c r="I516" s="7">
        <v>8.62675984751932E-6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6.7121916016276595E-2</v>
      </c>
      <c r="P516" s="1">
        <v>0</v>
      </c>
      <c r="Q516" s="1">
        <v>0</v>
      </c>
      <c r="R516" s="7">
        <v>7.0249368241063698E-5</v>
      </c>
      <c r="S516" s="1">
        <v>0</v>
      </c>
      <c r="T516" s="1">
        <v>0</v>
      </c>
      <c r="U516" s="1">
        <v>0</v>
      </c>
      <c r="V516" s="1">
        <v>0</v>
      </c>
      <c r="W516" s="1">
        <v>515</v>
      </c>
      <c r="X516" s="1" t="s">
        <v>1678</v>
      </c>
      <c r="Y516" s="1" t="s">
        <v>1678</v>
      </c>
      <c r="Z516" s="1" t="s">
        <v>2206</v>
      </c>
      <c r="AA516" s="1">
        <v>6.7121916016276595E-2</v>
      </c>
      <c r="AB516" s="1">
        <v>6.7121916016276595E-2</v>
      </c>
      <c r="AC516" s="1">
        <v>0</v>
      </c>
      <c r="AD516" s="1">
        <v>6.5269337393373206E-2</v>
      </c>
    </row>
    <row r="517" spans="1:30" x14ac:dyDescent="0.3">
      <c r="A517" s="1">
        <v>516</v>
      </c>
      <c r="B517" s="1" t="s">
        <v>1674</v>
      </c>
      <c r="C517" s="1">
        <v>1.8902211709620801E-3</v>
      </c>
      <c r="D517" s="1">
        <v>0</v>
      </c>
      <c r="E517" s="1">
        <v>2.0698913711426599E-3</v>
      </c>
      <c r="F517" s="1">
        <v>1.2995328799234501E-4</v>
      </c>
      <c r="G517" s="1">
        <v>0</v>
      </c>
      <c r="H517" s="1">
        <v>0</v>
      </c>
      <c r="I517" s="1">
        <v>0</v>
      </c>
      <c r="J517" s="1">
        <v>0</v>
      </c>
      <c r="K517" s="1">
        <v>3.5145748627956601E-2</v>
      </c>
      <c r="L517" s="1">
        <v>4.7991186941177502E-4</v>
      </c>
      <c r="M517" s="1">
        <v>1.23339323626207E-4</v>
      </c>
      <c r="N517" s="7">
        <v>1.26867032188527E-5</v>
      </c>
      <c r="O517" s="1">
        <v>0</v>
      </c>
      <c r="P517" s="1">
        <v>2.05082507060456E-3</v>
      </c>
      <c r="Q517" s="1">
        <v>1.93512722865712E-3</v>
      </c>
      <c r="R517" s="1">
        <v>1.37963709582136E-4</v>
      </c>
      <c r="S517" s="1">
        <v>0</v>
      </c>
      <c r="T517" s="1">
        <v>1.8092558719715599E-4</v>
      </c>
      <c r="U517" s="1">
        <v>0</v>
      </c>
      <c r="V517" s="1">
        <v>2.9929291511239699E-4</v>
      </c>
      <c r="W517" s="1">
        <v>516</v>
      </c>
      <c r="X517" s="1" t="s">
        <v>1674</v>
      </c>
      <c r="Y517" s="1" t="s">
        <v>1674</v>
      </c>
      <c r="Z517" s="1" t="s">
        <v>2207</v>
      </c>
      <c r="AA517" s="1">
        <v>3.5145748627956601E-2</v>
      </c>
      <c r="AB517" s="1">
        <v>3.5145748627956601E-2</v>
      </c>
      <c r="AC517" s="1">
        <v>0</v>
      </c>
      <c r="AD517" s="1">
        <v>5.9552655525937297E-2</v>
      </c>
    </row>
    <row r="518" spans="1:30" x14ac:dyDescent="0.3">
      <c r="A518" s="1">
        <v>517</v>
      </c>
      <c r="B518" s="1" t="s">
        <v>1677</v>
      </c>
      <c r="C518" s="1">
        <v>2.2926421409562099E-3</v>
      </c>
      <c r="D518" s="1">
        <v>2.6161357801354301E-3</v>
      </c>
      <c r="E518" s="1">
        <v>3.76344412875689E-3</v>
      </c>
      <c r="F518" s="1">
        <v>2.3414307415701502E-3</v>
      </c>
      <c r="G518" s="7">
        <v>6.8712363680055203E-5</v>
      </c>
      <c r="H518" s="1">
        <v>0</v>
      </c>
      <c r="I518" s="1">
        <v>8.8770433119943707E-3</v>
      </c>
      <c r="J518" s="1">
        <v>0</v>
      </c>
      <c r="K518" s="1">
        <v>6.8356565549601599E-4</v>
      </c>
      <c r="L518" s="1">
        <v>0</v>
      </c>
      <c r="M518" s="7">
        <v>7.2970894549701296E-5</v>
      </c>
      <c r="N518" s="1">
        <v>9.6070075527234702E-3</v>
      </c>
      <c r="O518" s="1">
        <v>0</v>
      </c>
      <c r="P518" s="1">
        <v>5.4398261781158797E-3</v>
      </c>
      <c r="Q518" s="1">
        <v>2.38513760525691E-3</v>
      </c>
      <c r="R518" s="1">
        <v>3.5813553408776898E-3</v>
      </c>
      <c r="S518" s="1">
        <v>2.9789337916691702E-4</v>
      </c>
      <c r="T518" s="7">
        <v>6.9578631146684493E-5</v>
      </c>
      <c r="U518" s="1">
        <v>0</v>
      </c>
      <c r="V518" s="1">
        <v>3.2623849786581698E-3</v>
      </c>
      <c r="W518" s="1">
        <v>517</v>
      </c>
      <c r="X518" s="1" t="s">
        <v>1677</v>
      </c>
      <c r="Y518" s="1" t="s">
        <v>1677</v>
      </c>
      <c r="Z518" s="1" t="s">
        <v>2208</v>
      </c>
      <c r="AA518" s="1">
        <v>9.6070075527234702E-3</v>
      </c>
      <c r="AB518" s="1">
        <v>9.6070075527234702E-3</v>
      </c>
      <c r="AC518" s="1">
        <v>0</v>
      </c>
      <c r="AD518" s="1">
        <v>8.0875391692003196E-2</v>
      </c>
    </row>
    <row r="519" spans="1:30" x14ac:dyDescent="0.3">
      <c r="A519" s="1">
        <v>518</v>
      </c>
      <c r="B519" s="1" t="s">
        <v>1681</v>
      </c>
      <c r="C519" s="1">
        <v>3.7413754483925398E-4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4.1751230627050599E-2</v>
      </c>
      <c r="S519" s="1">
        <v>0</v>
      </c>
      <c r="T519" s="1">
        <v>0</v>
      </c>
      <c r="U519" s="1">
        <v>0</v>
      </c>
      <c r="V519" s="1">
        <v>0</v>
      </c>
      <c r="W519" s="1">
        <v>518</v>
      </c>
      <c r="X519" s="1" t="s">
        <v>1681</v>
      </c>
      <c r="Y519" s="1" t="s">
        <v>1681</v>
      </c>
      <c r="Z519" s="1" t="s">
        <v>2209</v>
      </c>
      <c r="AA519" s="1">
        <v>4.1751230627050599E-2</v>
      </c>
      <c r="AB519" s="1">
        <v>4.1751230627050599E-2</v>
      </c>
      <c r="AC519" s="1">
        <v>0</v>
      </c>
      <c r="AD519" s="1">
        <v>4.5249466051836801E-2</v>
      </c>
    </row>
    <row r="520" spans="1:30" x14ac:dyDescent="0.3">
      <c r="A520" s="1">
        <v>519</v>
      </c>
      <c r="B520" s="1" t="s">
        <v>1670</v>
      </c>
      <c r="C520" s="1">
        <v>0</v>
      </c>
      <c r="D520" s="1">
        <v>0</v>
      </c>
      <c r="E520" s="1">
        <v>0</v>
      </c>
      <c r="F520" s="1">
        <v>0</v>
      </c>
      <c r="G520" s="1">
        <v>3.6507505661276799E-4</v>
      </c>
      <c r="H520" s="1">
        <v>0</v>
      </c>
      <c r="I520" s="1">
        <v>3.5502606134456797E-4</v>
      </c>
      <c r="J520" s="1">
        <v>2.8568864473051199E-3</v>
      </c>
      <c r="K520" s="1">
        <v>0</v>
      </c>
      <c r="L520" s="1">
        <v>4.8749575547883998E-2</v>
      </c>
      <c r="M520" s="1">
        <v>2.5557626559905701E-3</v>
      </c>
      <c r="N520" s="1">
        <v>0</v>
      </c>
      <c r="O520" s="1">
        <v>8.2443876183611799E-4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519</v>
      </c>
      <c r="X520" s="1" t="s">
        <v>1670</v>
      </c>
      <c r="Y520" s="1" t="s">
        <v>1675</v>
      </c>
      <c r="Z520" s="1" t="s">
        <v>2210</v>
      </c>
      <c r="AA520" s="1">
        <v>3.6507505661276799E-4</v>
      </c>
      <c r="AB520" s="1">
        <v>4.8749575547883998E-2</v>
      </c>
      <c r="AC520" s="1">
        <v>4.8384500491271298E-2</v>
      </c>
      <c r="AD520" s="1">
        <v>6.3701088139155801E-2</v>
      </c>
    </row>
    <row r="521" spans="1:30" x14ac:dyDescent="0.3">
      <c r="A521" s="1">
        <v>520</v>
      </c>
      <c r="B521" s="1" t="s">
        <v>1675</v>
      </c>
      <c r="C521" s="1">
        <v>8.6393714214042395E-4</v>
      </c>
      <c r="D521" s="1">
        <v>6.2055574913975897E-4</v>
      </c>
      <c r="E521" s="1">
        <v>1.8082122004993301E-4</v>
      </c>
      <c r="F521" s="1">
        <v>8.4699851658841599E-4</v>
      </c>
      <c r="G521" s="1">
        <v>0</v>
      </c>
      <c r="H521" s="1">
        <v>0</v>
      </c>
      <c r="I521" s="1">
        <v>0</v>
      </c>
      <c r="J521" s="1">
        <v>7.6602630852289598E-3</v>
      </c>
      <c r="K521" s="1">
        <v>1.5784452578346999E-4</v>
      </c>
      <c r="L521" s="1">
        <v>3.0168556374292901E-2</v>
      </c>
      <c r="M521" s="7">
        <v>9.1080795954404805E-5</v>
      </c>
      <c r="N521" s="1">
        <v>0</v>
      </c>
      <c r="O521" s="1">
        <v>0</v>
      </c>
      <c r="P521" s="1">
        <v>0</v>
      </c>
      <c r="Q521" s="1">
        <v>0</v>
      </c>
      <c r="R521" s="1">
        <v>4.2490067039287199E-4</v>
      </c>
      <c r="S521" s="1">
        <v>8.7918149097142501E-4</v>
      </c>
      <c r="T521" s="1">
        <v>1.00736306457462E-3</v>
      </c>
      <c r="U521" s="1">
        <v>0</v>
      </c>
      <c r="V521" s="1">
        <v>7.02135245797893E-4</v>
      </c>
      <c r="W521" s="1">
        <v>520</v>
      </c>
      <c r="X521" s="1" t="s">
        <v>1675</v>
      </c>
      <c r="Y521" s="1" t="s">
        <v>1675</v>
      </c>
      <c r="Z521" s="1" t="s">
        <v>2211</v>
      </c>
      <c r="AA521" s="1">
        <v>3.0168556374292901E-2</v>
      </c>
      <c r="AB521" s="1">
        <v>3.0168556374292901E-2</v>
      </c>
      <c r="AC521" s="1">
        <v>0</v>
      </c>
      <c r="AD521" s="1">
        <v>6.1730526241180202E-2</v>
      </c>
    </row>
    <row r="522" spans="1:30" x14ac:dyDescent="0.3">
      <c r="A522" s="1">
        <v>521</v>
      </c>
      <c r="B522" s="1" t="s">
        <v>1685</v>
      </c>
      <c r="C522" s="1">
        <v>0</v>
      </c>
      <c r="D522" s="1">
        <v>5.1232881399730602E-4</v>
      </c>
      <c r="E522" s="1">
        <v>0</v>
      </c>
      <c r="F522" s="1">
        <v>0</v>
      </c>
      <c r="G522" s="1">
        <v>2.13064393110792E-4</v>
      </c>
      <c r="H522" s="1">
        <v>0</v>
      </c>
      <c r="I522" s="1">
        <v>0</v>
      </c>
      <c r="J522" s="1">
        <v>0</v>
      </c>
      <c r="K522" s="1">
        <v>0</v>
      </c>
      <c r="L522" s="7">
        <v>7.3854824375820294E-5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4.4092234096271802E-4</v>
      </c>
      <c r="U522" s="1">
        <v>0</v>
      </c>
      <c r="V522" s="1">
        <v>5.27919140377104E-2</v>
      </c>
      <c r="W522" s="1">
        <v>521</v>
      </c>
      <c r="X522" s="1" t="s">
        <v>1685</v>
      </c>
      <c r="Y522" s="1" t="s">
        <v>1685</v>
      </c>
      <c r="Z522" s="1" t="s">
        <v>2212</v>
      </c>
      <c r="AA522" s="1">
        <v>5.27919140377104E-2</v>
      </c>
      <c r="AB522" s="1">
        <v>5.27919140377104E-2</v>
      </c>
      <c r="AC522" s="1">
        <v>0</v>
      </c>
      <c r="AD522" s="1">
        <v>5.5103175373527699E-2</v>
      </c>
    </row>
    <row r="523" spans="1:30" x14ac:dyDescent="0.3">
      <c r="A523" s="1">
        <v>522</v>
      </c>
      <c r="B523" s="1" t="s">
        <v>1679</v>
      </c>
      <c r="C523" s="1">
        <v>8.6043090925314795E-4</v>
      </c>
      <c r="D523" s="1">
        <v>1.5827418637038001E-4</v>
      </c>
      <c r="E523" s="1">
        <v>3.7208102522222802E-4</v>
      </c>
      <c r="F523" s="1">
        <v>1.4120643426626601E-2</v>
      </c>
      <c r="G523" s="1">
        <v>0</v>
      </c>
      <c r="H523" s="1">
        <v>1.64312446606489E-4</v>
      </c>
      <c r="I523" s="1">
        <v>2.7037985628486897E-4</v>
      </c>
      <c r="J523" s="1">
        <v>0</v>
      </c>
      <c r="K523" s="1">
        <v>0</v>
      </c>
      <c r="L523" s="1">
        <v>0</v>
      </c>
      <c r="M523" s="7">
        <v>2.1300643575042302E-6</v>
      </c>
      <c r="N523" s="1">
        <v>7.2386542361391301E-4</v>
      </c>
      <c r="O523" s="1">
        <v>0</v>
      </c>
      <c r="P523" s="1">
        <v>1.62758750543242E-2</v>
      </c>
      <c r="Q523" s="1">
        <v>1.8424561287824201E-4</v>
      </c>
      <c r="R523" s="1">
        <v>8.7583257452645401E-3</v>
      </c>
      <c r="S523" s="1">
        <v>3.9838318765967598E-4</v>
      </c>
      <c r="T523" s="1">
        <v>0</v>
      </c>
      <c r="U523" s="1">
        <v>0</v>
      </c>
      <c r="V523" s="1">
        <v>0</v>
      </c>
      <c r="W523" s="1">
        <v>522</v>
      </c>
      <c r="X523" s="1" t="s">
        <v>1679</v>
      </c>
      <c r="Y523" s="1" t="s">
        <v>1679</v>
      </c>
      <c r="Z523" s="1" t="s">
        <v>2213</v>
      </c>
      <c r="AA523" s="1">
        <v>1.62758750543242E-2</v>
      </c>
      <c r="AB523" s="1">
        <v>1.62758750543242E-2</v>
      </c>
      <c r="AC523" s="1">
        <v>0</v>
      </c>
      <c r="AD523" s="1">
        <v>6.4321454019365704E-2</v>
      </c>
    </row>
    <row r="524" spans="1:30" x14ac:dyDescent="0.3">
      <c r="A524" s="1">
        <v>523</v>
      </c>
      <c r="B524" s="1" t="s">
        <v>1674</v>
      </c>
      <c r="C524" s="1">
        <v>1.21621396871955E-4</v>
      </c>
      <c r="D524" s="7">
        <v>1.5974471748210699E-5</v>
      </c>
      <c r="E524" s="1">
        <v>0</v>
      </c>
      <c r="F524" s="1">
        <v>8.6717061764102193E-3</v>
      </c>
      <c r="G524" s="1">
        <v>0</v>
      </c>
      <c r="H524" s="1">
        <v>0</v>
      </c>
      <c r="I524" s="1">
        <v>0</v>
      </c>
      <c r="J524" s="1">
        <v>3.9370243299553901E-4</v>
      </c>
      <c r="K524" s="1">
        <v>1.4271742889799001E-2</v>
      </c>
      <c r="L524" s="1">
        <v>2.9817484051422903E-4</v>
      </c>
      <c r="M524" s="1">
        <v>5.1935929563162102E-4</v>
      </c>
      <c r="N524" s="1">
        <v>0</v>
      </c>
      <c r="O524" s="1">
        <v>0</v>
      </c>
      <c r="P524" s="1">
        <v>1.32642867327445E-3</v>
      </c>
      <c r="Q524" s="1">
        <v>8.8918152999216994E-3</v>
      </c>
      <c r="R524" s="1">
        <v>8.0959724679963195E-4</v>
      </c>
      <c r="S524" s="1">
        <v>1.13795625146439E-3</v>
      </c>
      <c r="T524" s="1">
        <v>0</v>
      </c>
      <c r="U524" s="1">
        <v>0</v>
      </c>
      <c r="V524" s="1">
        <v>5.7343954938571804E-4</v>
      </c>
      <c r="W524" s="1">
        <v>523</v>
      </c>
      <c r="X524" s="1" t="s">
        <v>1674</v>
      </c>
      <c r="Y524" s="1" t="s">
        <v>1674</v>
      </c>
      <c r="Z524" s="1" t="s">
        <v>2214</v>
      </c>
      <c r="AA524" s="1">
        <v>1.4271742889799001E-2</v>
      </c>
      <c r="AB524" s="1">
        <v>1.4271742889799001E-2</v>
      </c>
      <c r="AC524" s="1">
        <v>0</v>
      </c>
      <c r="AD524" s="1">
        <v>6.0440527058591001E-2</v>
      </c>
    </row>
    <row r="525" spans="1:30" x14ac:dyDescent="0.3">
      <c r="A525" s="1">
        <v>524</v>
      </c>
      <c r="B525" s="1" t="s">
        <v>1685</v>
      </c>
      <c r="C525" s="7">
        <v>7.8054570500342505E-5</v>
      </c>
      <c r="D525" s="1">
        <v>0</v>
      </c>
      <c r="E525" s="1">
        <v>0</v>
      </c>
      <c r="F525" s="1">
        <v>0</v>
      </c>
      <c r="G525" s="1">
        <v>2.44800835718786E-2</v>
      </c>
      <c r="H525" s="1">
        <v>0</v>
      </c>
      <c r="I525" s="1">
        <v>0</v>
      </c>
      <c r="J525" s="1">
        <v>0</v>
      </c>
      <c r="K525" s="1">
        <v>0</v>
      </c>
      <c r="L525" s="7">
        <v>3.5443067291562397E-5</v>
      </c>
      <c r="M525" s="1">
        <v>5.2881713308573905E-4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3.3255584412225598E-4</v>
      </c>
      <c r="U525" s="1">
        <v>0</v>
      </c>
      <c r="V525" s="1">
        <v>1.4980398523073601E-2</v>
      </c>
      <c r="W525" s="1">
        <v>524</v>
      </c>
      <c r="X525" s="1" t="s">
        <v>1685</v>
      </c>
      <c r="Y525" s="1" t="s">
        <v>1670</v>
      </c>
      <c r="Z525" s="1" t="s">
        <v>2215</v>
      </c>
      <c r="AA525" s="1">
        <v>1.4980398523073601E-2</v>
      </c>
      <c r="AB525" s="1">
        <v>2.44800835718786E-2</v>
      </c>
      <c r="AC525" s="1">
        <v>9.4996850488050198E-3</v>
      </c>
      <c r="AD525" s="1">
        <v>5.3912042021699198E-2</v>
      </c>
    </row>
    <row r="526" spans="1:30" x14ac:dyDescent="0.3">
      <c r="A526" s="1">
        <v>525</v>
      </c>
      <c r="B526" s="1" t="s">
        <v>1676</v>
      </c>
      <c r="C526" s="1">
        <v>2.30733124825021E-3</v>
      </c>
      <c r="D526" s="1">
        <v>6.0900410679144397E-3</v>
      </c>
      <c r="E526" s="1">
        <v>3.3274475141942798E-4</v>
      </c>
      <c r="F526" s="1">
        <v>1.0138196446887E-2</v>
      </c>
      <c r="G526" s="1">
        <v>0</v>
      </c>
      <c r="H526" s="1">
        <v>0</v>
      </c>
      <c r="I526" s="1">
        <v>0</v>
      </c>
      <c r="J526" s="1">
        <v>2.0257519778040401E-3</v>
      </c>
      <c r="K526" s="1">
        <v>4.1630930863959499E-3</v>
      </c>
      <c r="L526" s="1">
        <v>8.7845216020127905E-4</v>
      </c>
      <c r="M526" s="1">
        <v>1.17555166422754E-2</v>
      </c>
      <c r="N526" s="1">
        <v>1.7561474068559101E-3</v>
      </c>
      <c r="O526" s="1">
        <v>0</v>
      </c>
      <c r="P526" s="7">
        <v>2.0949665008945801E-5</v>
      </c>
      <c r="Q526" s="1">
        <v>3.7193190091447501E-4</v>
      </c>
      <c r="R526" s="1">
        <v>2.6450156766567499E-3</v>
      </c>
      <c r="S526" s="1">
        <v>6.18088468151362E-3</v>
      </c>
      <c r="T526" s="1">
        <v>2.3645582789107701E-4</v>
      </c>
      <c r="U526" s="1">
        <v>0</v>
      </c>
      <c r="V526" s="1">
        <v>0</v>
      </c>
      <c r="W526" s="1">
        <v>525</v>
      </c>
      <c r="X526" s="1" t="s">
        <v>1676</v>
      </c>
      <c r="Y526" s="1" t="s">
        <v>1676</v>
      </c>
      <c r="Z526" s="1" t="s">
        <v>2216</v>
      </c>
      <c r="AA526" s="1">
        <v>1.17555166422754E-2</v>
      </c>
      <c r="AB526" s="1">
        <v>1.17555166422754E-2</v>
      </c>
      <c r="AC526" s="1">
        <v>0</v>
      </c>
      <c r="AD526" s="1">
        <v>8.3954240612596404E-2</v>
      </c>
    </row>
    <row r="527" spans="1:30" x14ac:dyDescent="0.3">
      <c r="A527" s="1">
        <v>526</v>
      </c>
      <c r="B527" s="1" t="s">
        <v>1673</v>
      </c>
      <c r="C527" s="1">
        <v>2.9334686185809102E-4</v>
      </c>
      <c r="D527" s="1">
        <v>4.8394333758103E-4</v>
      </c>
      <c r="E527" s="1">
        <v>0</v>
      </c>
      <c r="F527" s="1">
        <v>0</v>
      </c>
      <c r="G527" s="1">
        <v>9.8475507352684707E-4</v>
      </c>
      <c r="H527" s="1">
        <v>0</v>
      </c>
      <c r="I527" s="1">
        <v>0</v>
      </c>
      <c r="J527" s="1">
        <v>3.3293327449036899E-3</v>
      </c>
      <c r="K527" s="1">
        <v>0</v>
      </c>
      <c r="L527" s="1">
        <v>6.5637324835442698E-3</v>
      </c>
      <c r="M527" s="7">
        <v>1.3138969251749299E-5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1.81601390142435E-4</v>
      </c>
      <c r="T527" s="1">
        <v>4.6010890389251803E-2</v>
      </c>
      <c r="U527" s="1">
        <v>0</v>
      </c>
      <c r="V527" s="7">
        <v>6.3097204069342897E-6</v>
      </c>
      <c r="W527" s="1">
        <v>526</v>
      </c>
      <c r="X527" s="1" t="s">
        <v>1673</v>
      </c>
      <c r="Y527" s="1" t="s">
        <v>1683</v>
      </c>
      <c r="Z527" s="1" t="s">
        <v>2217</v>
      </c>
      <c r="AA527" s="1">
        <v>3.3293327449036899E-3</v>
      </c>
      <c r="AB527" s="1">
        <v>4.6010890389251803E-2</v>
      </c>
      <c r="AC527" s="1">
        <v>4.2681557644348098E-2</v>
      </c>
      <c r="AD527" s="1">
        <v>6.9542819251267596E-2</v>
      </c>
    </row>
    <row r="528" spans="1:30" x14ac:dyDescent="0.3">
      <c r="A528" s="1">
        <v>527</v>
      </c>
      <c r="B528" s="1" t="s">
        <v>1670</v>
      </c>
      <c r="C528" s="1">
        <v>0</v>
      </c>
      <c r="D528" s="1">
        <v>0</v>
      </c>
      <c r="E528" s="1">
        <v>0</v>
      </c>
      <c r="F528" s="1">
        <v>0</v>
      </c>
      <c r="G528" s="1">
        <v>2.5935600965552199E-3</v>
      </c>
      <c r="H528" s="1">
        <v>0</v>
      </c>
      <c r="I528" s="1">
        <v>0</v>
      </c>
      <c r="J528" s="1">
        <v>0</v>
      </c>
      <c r="K528" s="1">
        <v>0</v>
      </c>
      <c r="L528" s="1">
        <v>3.5345316475607097E-2</v>
      </c>
      <c r="M528" s="1">
        <v>0</v>
      </c>
      <c r="N528" s="1">
        <v>2.4682145153145398E-4</v>
      </c>
      <c r="O528" s="1">
        <v>0</v>
      </c>
      <c r="P528" s="7">
        <v>3.4374564029813597E-5</v>
      </c>
      <c r="Q528" s="1">
        <v>5.93925642249264E-4</v>
      </c>
      <c r="R528" s="1">
        <v>0</v>
      </c>
      <c r="S528" s="1">
        <v>0</v>
      </c>
      <c r="T528" s="1">
        <v>0</v>
      </c>
      <c r="U528" s="7">
        <v>7.2170571087728699E-6</v>
      </c>
      <c r="V528" s="1">
        <v>2.8786221566045799E-3</v>
      </c>
      <c r="W528" s="1">
        <v>527</v>
      </c>
      <c r="X528" s="1" t="s">
        <v>1670</v>
      </c>
      <c r="Y528" s="1" t="s">
        <v>1675</v>
      </c>
      <c r="Z528" s="1" t="s">
        <v>2218</v>
      </c>
      <c r="AA528" s="1">
        <v>2.5935600965552199E-3</v>
      </c>
      <c r="AB528" s="1">
        <v>3.5345316475607097E-2</v>
      </c>
      <c r="AC528" s="1">
        <v>3.2751756379051901E-2</v>
      </c>
      <c r="AD528" s="1">
        <v>5.25184508637348E-2</v>
      </c>
    </row>
    <row r="529" spans="1:30" x14ac:dyDescent="0.3">
      <c r="A529" s="1">
        <v>528</v>
      </c>
      <c r="B529" s="1" t="s">
        <v>1677</v>
      </c>
      <c r="C529" s="1">
        <v>0</v>
      </c>
      <c r="D529" s="1">
        <v>0</v>
      </c>
      <c r="E529" s="1">
        <v>1.7090037980761999E-3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4.7943890237496199E-2</v>
      </c>
      <c r="O529" s="1">
        <v>0</v>
      </c>
      <c r="P529" s="1">
        <v>1.4233164534657699E-3</v>
      </c>
      <c r="Q529" s="1">
        <v>0</v>
      </c>
      <c r="R529" s="1">
        <v>1.08139665874563E-3</v>
      </c>
      <c r="S529" s="1">
        <v>0</v>
      </c>
      <c r="T529" s="1">
        <v>0</v>
      </c>
      <c r="U529" s="1">
        <v>0</v>
      </c>
      <c r="V529" s="1">
        <v>0</v>
      </c>
      <c r="W529" s="1">
        <v>528</v>
      </c>
      <c r="X529" s="1" t="s">
        <v>1677</v>
      </c>
      <c r="Y529" s="1" t="s">
        <v>1677</v>
      </c>
      <c r="Z529" s="1" t="s">
        <v>2219</v>
      </c>
      <c r="AA529" s="1">
        <v>4.7943890237496199E-2</v>
      </c>
      <c r="AB529" s="1">
        <v>4.7943890237496199E-2</v>
      </c>
      <c r="AC529" s="1">
        <v>0</v>
      </c>
      <c r="AD529" s="1">
        <v>5.7830506402611601E-2</v>
      </c>
    </row>
    <row r="530" spans="1:30" x14ac:dyDescent="0.3">
      <c r="A530" s="1">
        <v>529</v>
      </c>
      <c r="B530" s="1" t="s">
        <v>1669</v>
      </c>
      <c r="C530" s="1">
        <v>0</v>
      </c>
      <c r="D530" s="1">
        <v>0</v>
      </c>
      <c r="E530" s="1">
        <v>0</v>
      </c>
      <c r="F530" s="1">
        <v>4.5436609140507699E-2</v>
      </c>
      <c r="G530" s="1">
        <v>0</v>
      </c>
      <c r="H530" s="1">
        <v>0</v>
      </c>
      <c r="I530" s="1">
        <v>0</v>
      </c>
      <c r="J530" s="1">
        <v>0</v>
      </c>
      <c r="K530" s="1">
        <v>1.6374207407644401E-4</v>
      </c>
      <c r="L530" s="1">
        <v>2.9862256875199701E-4</v>
      </c>
      <c r="M530" s="1">
        <v>0</v>
      </c>
      <c r="N530" s="1">
        <v>0</v>
      </c>
      <c r="O530" s="1">
        <v>0</v>
      </c>
      <c r="P530" s="1">
        <v>3.4657023512576498E-4</v>
      </c>
      <c r="Q530" s="7">
        <v>6.3077595969450798E-5</v>
      </c>
      <c r="R530" s="7">
        <v>2.6857616695555002E-5</v>
      </c>
      <c r="S530" s="7">
        <v>4.7630470766571399E-5</v>
      </c>
      <c r="T530" s="1">
        <v>0</v>
      </c>
      <c r="U530" s="1">
        <v>0</v>
      </c>
      <c r="V530" s="1">
        <v>1.6480548512921701E-4</v>
      </c>
      <c r="W530" s="1">
        <v>529</v>
      </c>
      <c r="X530" s="1" t="s">
        <v>1669</v>
      </c>
      <c r="Y530" s="1" t="s">
        <v>1669</v>
      </c>
      <c r="Z530" s="1" t="s">
        <v>2220</v>
      </c>
      <c r="AA530" s="1">
        <v>4.5436609140507699E-2</v>
      </c>
      <c r="AB530" s="1">
        <v>4.5436609140507699E-2</v>
      </c>
      <c r="AC530" s="1">
        <v>0</v>
      </c>
      <c r="AD530" s="1">
        <v>5.0030870804210599E-2</v>
      </c>
    </row>
    <row r="531" spans="1:30" x14ac:dyDescent="0.3">
      <c r="A531" s="1">
        <v>530</v>
      </c>
      <c r="B531" s="1" t="s">
        <v>1675</v>
      </c>
      <c r="C531" s="1">
        <v>0</v>
      </c>
      <c r="D531" s="1">
        <v>0</v>
      </c>
      <c r="E531" s="1">
        <v>0</v>
      </c>
      <c r="F531" s="1">
        <v>0</v>
      </c>
      <c r="G531" s="7">
        <v>8.54972416501115E-5</v>
      </c>
      <c r="H531" s="1">
        <v>0</v>
      </c>
      <c r="I531" s="1">
        <v>0</v>
      </c>
      <c r="J531" s="1">
        <v>3.8253973915043701E-3</v>
      </c>
      <c r="K531" s="1">
        <v>0</v>
      </c>
      <c r="L531" s="1">
        <v>3.9502382076859903E-2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7.3810646407779495E-4</v>
      </c>
      <c r="U531" s="1">
        <v>0</v>
      </c>
      <c r="V531" s="1">
        <v>0</v>
      </c>
      <c r="W531" s="1">
        <v>530</v>
      </c>
      <c r="X531" s="1" t="s">
        <v>1675</v>
      </c>
      <c r="Y531" s="1" t="s">
        <v>1675</v>
      </c>
      <c r="Z531" s="1" t="s">
        <v>2221</v>
      </c>
      <c r="AA531" s="1">
        <v>3.9502382076859903E-2</v>
      </c>
      <c r="AB531" s="1">
        <v>3.9502382076859903E-2</v>
      </c>
      <c r="AC531" s="1">
        <v>0</v>
      </c>
      <c r="AD531" s="1">
        <v>5.1761615548406699E-2</v>
      </c>
    </row>
    <row r="532" spans="1:30" x14ac:dyDescent="0.3">
      <c r="A532" s="1">
        <v>531</v>
      </c>
      <c r="B532" s="1" t="s">
        <v>1682</v>
      </c>
      <c r="C532" s="1">
        <v>1.5761330000797599E-3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4.1956131417652799E-4</v>
      </c>
      <c r="K532" s="1">
        <v>3.7636800644280899E-4</v>
      </c>
      <c r="L532" s="7">
        <v>6.68983709785822E-5</v>
      </c>
      <c r="M532" s="1">
        <v>2.36048430732011E-4</v>
      </c>
      <c r="N532" s="1">
        <v>4.0732038672654097E-2</v>
      </c>
      <c r="O532" s="1">
        <v>0</v>
      </c>
      <c r="P532" s="1">
        <v>0</v>
      </c>
      <c r="Q532" s="1">
        <v>0</v>
      </c>
      <c r="R532" s="1">
        <v>1.9490757371047401E-4</v>
      </c>
      <c r="S532" s="1">
        <v>5.0901174232147401E-3</v>
      </c>
      <c r="T532" s="1">
        <v>0</v>
      </c>
      <c r="U532" s="1">
        <v>0</v>
      </c>
      <c r="V532" s="1">
        <v>0</v>
      </c>
      <c r="W532" s="1">
        <v>531</v>
      </c>
      <c r="X532" s="1" t="s">
        <v>1682</v>
      </c>
      <c r="Y532" s="1" t="s">
        <v>1677</v>
      </c>
      <c r="Z532" s="1" t="s">
        <v>2222</v>
      </c>
      <c r="AA532" s="1">
        <v>5.0901174232147401E-3</v>
      </c>
      <c r="AB532" s="1">
        <v>4.0732038672654097E-2</v>
      </c>
      <c r="AC532" s="1">
        <v>3.5641921249439303E-2</v>
      </c>
      <c r="AD532" s="1">
        <v>5.9394834082988797E-2</v>
      </c>
    </row>
    <row r="533" spans="1:30" x14ac:dyDescent="0.3">
      <c r="A533" s="1">
        <v>532</v>
      </c>
      <c r="B533" s="1" t="s">
        <v>1674</v>
      </c>
      <c r="C533" s="1">
        <v>5.9902024199332004E-4</v>
      </c>
      <c r="D533" s="1">
        <v>0</v>
      </c>
      <c r="E533" s="1">
        <v>2.17108323971649E-4</v>
      </c>
      <c r="F533" s="1">
        <v>0</v>
      </c>
      <c r="G533" s="1">
        <v>0</v>
      </c>
      <c r="H533" s="1">
        <v>4.1410105926315503E-3</v>
      </c>
      <c r="I533" s="1">
        <v>0</v>
      </c>
      <c r="J533" s="1">
        <v>1.20632778837452E-4</v>
      </c>
      <c r="K533" s="1">
        <v>1.0099152664791699E-2</v>
      </c>
      <c r="L533" s="1">
        <v>6.9126007409660002E-4</v>
      </c>
      <c r="M533" s="1">
        <v>3.4494707248340301E-3</v>
      </c>
      <c r="N533" s="1">
        <v>2.58724747273608E-2</v>
      </c>
      <c r="O533" s="1">
        <v>9.8265988604684796E-4</v>
      </c>
      <c r="P533" s="7">
        <v>6.4881746971098193E-5</v>
      </c>
      <c r="Q533" s="1">
        <v>2.1704622834927598E-3</v>
      </c>
      <c r="R533" s="1">
        <v>2.22372403008906E-3</v>
      </c>
      <c r="S533" s="1">
        <v>4.5747991541398501E-4</v>
      </c>
      <c r="T533" s="1">
        <v>4.1191532685375099E-4</v>
      </c>
      <c r="U533" s="1">
        <v>0</v>
      </c>
      <c r="V533" s="1">
        <v>0</v>
      </c>
      <c r="W533" s="1">
        <v>532</v>
      </c>
      <c r="X533" s="1" t="s">
        <v>1674</v>
      </c>
      <c r="Y533" s="1" t="s">
        <v>1677</v>
      </c>
      <c r="Z533" s="1" t="s">
        <v>2223</v>
      </c>
      <c r="AA533" s="1">
        <v>1.0099152664791699E-2</v>
      </c>
      <c r="AB533" s="1">
        <v>2.58724747273608E-2</v>
      </c>
      <c r="AC533" s="1">
        <v>1.5773322062569099E-2</v>
      </c>
      <c r="AD533" s="1">
        <v>7.9008622689550501E-2</v>
      </c>
    </row>
    <row r="534" spans="1:30" x14ac:dyDescent="0.3">
      <c r="A534" s="1">
        <v>533</v>
      </c>
      <c r="B534" s="1" t="s">
        <v>1675</v>
      </c>
      <c r="C534" s="1">
        <v>1.8659632004090999E-3</v>
      </c>
      <c r="D534" s="1">
        <v>1.52014067745405E-4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1.46171736483715E-2</v>
      </c>
      <c r="K534" s="1">
        <v>0</v>
      </c>
      <c r="L534" s="1">
        <v>1.2510362725122201E-2</v>
      </c>
      <c r="M534" s="1">
        <v>7.7256672407858E-4</v>
      </c>
      <c r="N534" s="1">
        <v>0</v>
      </c>
      <c r="O534" s="1">
        <v>0</v>
      </c>
      <c r="P534" s="1">
        <v>0</v>
      </c>
      <c r="Q534" s="1">
        <v>0</v>
      </c>
      <c r="R534" s="1">
        <v>1.90146979525657E-3</v>
      </c>
      <c r="S534" s="1">
        <v>2.5956633968198802E-4</v>
      </c>
      <c r="T534" s="1">
        <v>1.97688264106823E-2</v>
      </c>
      <c r="U534" s="1">
        <v>0</v>
      </c>
      <c r="V534" s="1">
        <v>0</v>
      </c>
      <c r="W534" s="1">
        <v>533</v>
      </c>
      <c r="X534" s="1" t="s">
        <v>1675</v>
      </c>
      <c r="Y534" s="1" t="s">
        <v>1683</v>
      </c>
      <c r="Z534" s="1" t="s">
        <v>2224</v>
      </c>
      <c r="AA534" s="1">
        <v>1.2510362725122201E-2</v>
      </c>
      <c r="AB534" s="1">
        <v>1.97688264106823E-2</v>
      </c>
      <c r="AC534" s="1">
        <v>7.2584636855601197E-3</v>
      </c>
      <c r="AD534" s="1">
        <v>7.5706448659858996E-2</v>
      </c>
    </row>
    <row r="535" spans="1:30" x14ac:dyDescent="0.3">
      <c r="A535" s="1">
        <v>534</v>
      </c>
      <c r="B535" s="1" t="s">
        <v>1682</v>
      </c>
      <c r="C535" s="1">
        <v>0</v>
      </c>
      <c r="D535" s="1">
        <v>3.0738941208639E-4</v>
      </c>
      <c r="E535" s="1">
        <v>0</v>
      </c>
      <c r="F535" s="1">
        <v>0</v>
      </c>
      <c r="G535" s="1">
        <v>0</v>
      </c>
      <c r="H535" s="1">
        <v>7.1444923946582795E-4</v>
      </c>
      <c r="I535" s="1">
        <v>2.5097410778807398E-4</v>
      </c>
      <c r="J535" s="1">
        <v>1.9486655683164701E-4</v>
      </c>
      <c r="K535" s="1">
        <v>1.94005404912811E-2</v>
      </c>
      <c r="L535" s="1">
        <v>3.27553129379673E-4</v>
      </c>
      <c r="M535" s="1">
        <v>5.1492038278738402E-4</v>
      </c>
      <c r="N535" s="7">
        <v>1.6342568874296299E-5</v>
      </c>
      <c r="O535" s="1">
        <v>0</v>
      </c>
      <c r="P535" s="1">
        <v>1.5542519078099201E-3</v>
      </c>
      <c r="Q535" s="1">
        <v>2.29985747775262E-2</v>
      </c>
      <c r="R535" s="1">
        <v>2.7569415336282598E-3</v>
      </c>
      <c r="S535" s="1">
        <v>7.4347216085205001E-4</v>
      </c>
      <c r="T535" s="1">
        <v>0</v>
      </c>
      <c r="U535" s="1">
        <v>6.1588737993215797E-4</v>
      </c>
      <c r="V535" s="1">
        <v>0</v>
      </c>
      <c r="W535" s="1">
        <v>534</v>
      </c>
      <c r="X535" s="1" t="s">
        <v>1682</v>
      </c>
      <c r="Y535" s="1" t="s">
        <v>1680</v>
      </c>
      <c r="Z535" s="1" t="s">
        <v>2225</v>
      </c>
      <c r="AA535" s="1">
        <v>7.4347216085205001E-4</v>
      </c>
      <c r="AB535" s="1">
        <v>2.29985747775262E-2</v>
      </c>
      <c r="AC535" s="1">
        <v>2.22551026166741E-2</v>
      </c>
      <c r="AD535" s="1">
        <v>7.2625357880415603E-2</v>
      </c>
    </row>
    <row r="536" spans="1:30" x14ac:dyDescent="0.3">
      <c r="A536" s="1">
        <v>535</v>
      </c>
      <c r="B536" s="1" t="s">
        <v>1685</v>
      </c>
      <c r="C536" s="1">
        <v>8.4898187762120602E-4</v>
      </c>
      <c r="D536" s="1">
        <v>3.17629636722344E-4</v>
      </c>
      <c r="E536" s="1">
        <v>0</v>
      </c>
      <c r="F536" s="1">
        <v>0</v>
      </c>
      <c r="G536" s="1">
        <v>2.3066713551758702E-3</v>
      </c>
      <c r="H536" s="1">
        <v>0</v>
      </c>
      <c r="I536" s="1">
        <v>1.63002341333849E-4</v>
      </c>
      <c r="J536" s="1">
        <v>1.7971202438753699E-2</v>
      </c>
      <c r="K536" s="1">
        <v>0</v>
      </c>
      <c r="L536" s="1">
        <v>5.6859714682059598E-3</v>
      </c>
      <c r="M536" s="1">
        <v>2.8756796580405801E-4</v>
      </c>
      <c r="N536" s="1">
        <v>6.4105865667904796E-4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1.3314358267301599E-2</v>
      </c>
      <c r="U536" s="1">
        <v>2.5287443110520199E-3</v>
      </c>
      <c r="V536" s="1">
        <v>1.0063506383053601E-2</v>
      </c>
      <c r="W536" s="1">
        <v>535</v>
      </c>
      <c r="X536" s="1" t="s">
        <v>1685</v>
      </c>
      <c r="Y536" s="1" t="s">
        <v>1673</v>
      </c>
      <c r="Z536" s="1" t="s">
        <v>2226</v>
      </c>
      <c r="AA536" s="1">
        <v>1.0063506383053601E-2</v>
      </c>
      <c r="AB536" s="1">
        <v>1.7971202438753699E-2</v>
      </c>
      <c r="AC536" s="1">
        <v>7.9076960557000805E-3</v>
      </c>
      <c r="AD536" s="1">
        <v>8.3977724968239895E-2</v>
      </c>
    </row>
    <row r="537" spans="1:30" x14ac:dyDescent="0.3">
      <c r="A537" s="1">
        <v>536</v>
      </c>
      <c r="B537" s="1" t="s">
        <v>1682</v>
      </c>
      <c r="C537" s="1">
        <v>5.8283859333694297E-4</v>
      </c>
      <c r="D537" s="7">
        <v>4.7456105286315603E-5</v>
      </c>
      <c r="E537" s="1">
        <v>1.28790249721415E-2</v>
      </c>
      <c r="F537" s="1">
        <v>2.4727030190002698E-3</v>
      </c>
      <c r="G537" s="1">
        <v>3.76199444794051E-4</v>
      </c>
      <c r="H537" s="1">
        <v>7.12526336671537E-4</v>
      </c>
      <c r="I537" s="7">
        <v>1.58574237379618E-5</v>
      </c>
      <c r="J537" s="1">
        <v>2.0048998622645602E-3</v>
      </c>
      <c r="K537" s="1">
        <v>1.5702290566519501E-3</v>
      </c>
      <c r="L537" s="1">
        <v>2.0570174024085901E-4</v>
      </c>
      <c r="M537" s="1">
        <v>0</v>
      </c>
      <c r="N537" s="1">
        <v>2.7644051363735E-2</v>
      </c>
      <c r="O537" s="1">
        <v>0</v>
      </c>
      <c r="P537" s="1">
        <v>1.2462708551130601E-3</v>
      </c>
      <c r="Q537" s="1">
        <v>4.2695779922449799E-3</v>
      </c>
      <c r="R537" s="1">
        <v>1.3194447177041599E-3</v>
      </c>
      <c r="S537" s="1">
        <v>2.8575344993155699E-3</v>
      </c>
      <c r="T537" s="1">
        <v>3.4530892679244E-3</v>
      </c>
      <c r="U537" s="1">
        <v>0</v>
      </c>
      <c r="V537" s="1">
        <v>5.6236267028401997E-4</v>
      </c>
      <c r="W537" s="1">
        <v>536</v>
      </c>
      <c r="X537" s="1" t="s">
        <v>1682</v>
      </c>
      <c r="Y537" s="1" t="s">
        <v>1677</v>
      </c>
      <c r="Z537" s="1" t="s">
        <v>2227</v>
      </c>
      <c r="AA537" s="1">
        <v>2.8575344993155699E-3</v>
      </c>
      <c r="AB537" s="1">
        <v>2.7644051363735E-2</v>
      </c>
      <c r="AC537" s="1">
        <v>2.4786516864419399E-2</v>
      </c>
      <c r="AD537" s="1">
        <v>9.6286250579544597E-2</v>
      </c>
    </row>
    <row r="538" spans="1:30" x14ac:dyDescent="0.3">
      <c r="A538" s="1">
        <v>537</v>
      </c>
      <c r="B538" s="1" t="s">
        <v>1677</v>
      </c>
      <c r="C538" s="1">
        <v>2.43163196518694E-3</v>
      </c>
      <c r="D538" s="7">
        <v>7.8720586765231596E-5</v>
      </c>
      <c r="E538" s="1">
        <v>8.3727167480457804E-3</v>
      </c>
      <c r="F538" s="1">
        <v>1.89796455015685E-3</v>
      </c>
      <c r="G538" s="7">
        <v>6.8752740011764304E-5</v>
      </c>
      <c r="H538" s="1">
        <v>2.7850945489628701E-2</v>
      </c>
      <c r="I538" s="1">
        <v>3.06943390300578E-4</v>
      </c>
      <c r="J538" s="1">
        <v>1.6306928521887399E-3</v>
      </c>
      <c r="K538" s="1">
        <v>7.65283233090562E-4</v>
      </c>
      <c r="L538" s="1">
        <v>6.03959926839368E-4</v>
      </c>
      <c r="M538" s="1">
        <v>0</v>
      </c>
      <c r="N538" s="1">
        <v>5.92388931941892E-3</v>
      </c>
      <c r="O538" s="1">
        <v>3.5780333965436601E-4</v>
      </c>
      <c r="P538" s="1">
        <v>1.4943191557522399E-3</v>
      </c>
      <c r="Q538" s="1">
        <v>1.3911513579968799E-3</v>
      </c>
      <c r="R538" s="1">
        <v>1.4476745920402501E-3</v>
      </c>
      <c r="S538" s="1">
        <v>2.1026684648910001E-3</v>
      </c>
      <c r="T538" s="1">
        <v>1.1432117978460599E-3</v>
      </c>
      <c r="U538" s="1">
        <v>0</v>
      </c>
      <c r="V538" s="1">
        <v>7.9105952943186E-4</v>
      </c>
      <c r="W538" s="1">
        <v>537</v>
      </c>
      <c r="X538" s="1" t="s">
        <v>1677</v>
      </c>
      <c r="Y538" s="1" t="s">
        <v>1671</v>
      </c>
      <c r="Z538" s="1" t="s">
        <v>2228</v>
      </c>
      <c r="AA538" s="1">
        <v>5.92388931941892E-3</v>
      </c>
      <c r="AB538" s="1">
        <v>2.7850945489628701E-2</v>
      </c>
      <c r="AC538" s="1">
        <v>2.1927056170209701E-2</v>
      </c>
      <c r="AD538" s="1">
        <v>9.2979594215579595E-2</v>
      </c>
    </row>
    <row r="539" spans="1:30" x14ac:dyDescent="0.3">
      <c r="A539" s="1">
        <v>538</v>
      </c>
      <c r="B539" s="1" t="s">
        <v>1669</v>
      </c>
      <c r="C539" s="1">
        <v>9.2946250739174595E-4</v>
      </c>
      <c r="D539" s="1">
        <v>2.1976491153510901E-4</v>
      </c>
      <c r="E539" s="1">
        <v>7.4358825901184996E-3</v>
      </c>
      <c r="F539" s="1">
        <v>1.6138768914118501E-2</v>
      </c>
      <c r="G539" s="1">
        <v>0</v>
      </c>
      <c r="H539" s="1">
        <v>4.7060418227488497E-4</v>
      </c>
      <c r="I539" s="1">
        <v>2.8209900702364601E-3</v>
      </c>
      <c r="J539" s="1">
        <v>6.6012643878151896E-4</v>
      </c>
      <c r="K539" s="1">
        <v>1.41473514027714E-2</v>
      </c>
      <c r="L539" s="1">
        <v>6.3217245616420403E-4</v>
      </c>
      <c r="M539" s="1">
        <v>6.8564415075027404E-4</v>
      </c>
      <c r="N539" s="1">
        <v>5.0945718446089704E-3</v>
      </c>
      <c r="O539" s="1">
        <v>0</v>
      </c>
      <c r="P539" s="1">
        <v>3.8910274690686E-3</v>
      </c>
      <c r="Q539" s="1">
        <v>6.5642165793451399E-3</v>
      </c>
      <c r="R539" s="1">
        <v>2.2765449637767001E-3</v>
      </c>
      <c r="S539" s="1">
        <v>4.4888327776722103E-4</v>
      </c>
      <c r="T539" s="1">
        <v>1.27098807310898E-3</v>
      </c>
      <c r="U539" s="1">
        <v>0</v>
      </c>
      <c r="V539" s="1">
        <v>5.3105207126214902E-4</v>
      </c>
      <c r="W539" s="1">
        <v>538</v>
      </c>
      <c r="X539" s="1" t="s">
        <v>1669</v>
      </c>
      <c r="Y539" s="1" t="s">
        <v>1669</v>
      </c>
      <c r="Z539" s="1" t="s">
        <v>2229</v>
      </c>
      <c r="AA539" s="1">
        <v>1.6138768914118501E-2</v>
      </c>
      <c r="AB539" s="1">
        <v>1.6138768914118501E-2</v>
      </c>
      <c r="AC539" s="1">
        <v>0</v>
      </c>
      <c r="AD539" s="1">
        <v>0.106001641891268</v>
      </c>
    </row>
    <row r="540" spans="1:30" x14ac:dyDescent="0.3">
      <c r="A540" s="1">
        <v>539</v>
      </c>
      <c r="B540" s="1" t="s">
        <v>1674</v>
      </c>
      <c r="C540" s="1">
        <v>0</v>
      </c>
      <c r="D540" s="1">
        <v>0</v>
      </c>
      <c r="E540" s="1">
        <v>1.01181745482878E-3</v>
      </c>
      <c r="F540" s="1">
        <v>4.6544555914097201E-4</v>
      </c>
      <c r="G540" s="1">
        <v>0</v>
      </c>
      <c r="H540" s="1">
        <v>5.2307013138845797E-3</v>
      </c>
      <c r="I540" s="1">
        <v>0</v>
      </c>
      <c r="J540" s="1">
        <v>3.2764322036178402E-4</v>
      </c>
      <c r="K540" s="1">
        <v>4.6733372991770002E-4</v>
      </c>
      <c r="L540" s="1">
        <v>2.1895043442475399E-4</v>
      </c>
      <c r="M540" s="1">
        <v>0</v>
      </c>
      <c r="N540" s="1">
        <v>1.92741624346135E-3</v>
      </c>
      <c r="O540" s="1">
        <v>0</v>
      </c>
      <c r="P540" s="1">
        <v>4.5044584488985696E-3</v>
      </c>
      <c r="Q540" s="1">
        <v>2.1859974319416399E-3</v>
      </c>
      <c r="R540" s="1">
        <v>6.6923913114143101E-4</v>
      </c>
      <c r="S540" s="1">
        <v>1.0670408696093201E-3</v>
      </c>
      <c r="T540" s="1">
        <v>3.1462574816794499E-4</v>
      </c>
      <c r="U540" s="1">
        <v>0</v>
      </c>
      <c r="V540" s="1">
        <v>4.0620996686791601E-4</v>
      </c>
      <c r="W540" s="1">
        <v>539</v>
      </c>
      <c r="X540" s="1" t="s">
        <v>1674</v>
      </c>
      <c r="Y540" s="1" t="s">
        <v>1671</v>
      </c>
      <c r="Z540" s="1" t="s">
        <v>2230</v>
      </c>
      <c r="AA540" s="1">
        <v>4.6733372991770002E-4</v>
      </c>
      <c r="AB540" s="1">
        <v>5.2307013138845797E-3</v>
      </c>
      <c r="AC540" s="1">
        <v>4.7633675839668698E-3</v>
      </c>
      <c r="AD540" s="1">
        <v>3.7975021819864702E-2</v>
      </c>
    </row>
    <row r="541" spans="1:30" x14ac:dyDescent="0.3">
      <c r="A541" s="1">
        <v>540</v>
      </c>
      <c r="B541" s="1" t="s">
        <v>1677</v>
      </c>
      <c r="C541" s="1">
        <v>0</v>
      </c>
      <c r="D541" s="1">
        <v>0</v>
      </c>
      <c r="E541" s="1">
        <v>2.1659821519123099E-3</v>
      </c>
      <c r="F541" s="1">
        <v>5.2721484364188196E-4</v>
      </c>
      <c r="G541" s="1">
        <v>0</v>
      </c>
      <c r="H541" s="1">
        <v>7.7605588927548196E-3</v>
      </c>
      <c r="I541" s="1">
        <v>9.7914406833597505E-4</v>
      </c>
      <c r="J541" s="1">
        <v>0</v>
      </c>
      <c r="K541" s="1">
        <v>1.6081451996346201E-3</v>
      </c>
      <c r="L541" s="1">
        <v>2.5530298519041401E-4</v>
      </c>
      <c r="M541" s="1">
        <v>0</v>
      </c>
      <c r="N541" s="1">
        <v>7.7376518142139195E-4</v>
      </c>
      <c r="O541" s="7">
        <v>4.1110860402001197E-5</v>
      </c>
      <c r="P541" s="1">
        <v>3.5404131993902599E-4</v>
      </c>
      <c r="Q541" s="1">
        <v>1.03875585089432E-3</v>
      </c>
      <c r="R541" s="1">
        <v>9.9092513818598905E-4</v>
      </c>
      <c r="S541" s="1">
        <v>2.1282597822666E-4</v>
      </c>
      <c r="T541" s="1">
        <v>0</v>
      </c>
      <c r="U541" s="1">
        <v>0</v>
      </c>
      <c r="V541" s="1">
        <v>0</v>
      </c>
      <c r="W541" s="1">
        <v>540</v>
      </c>
      <c r="X541" s="1" t="s">
        <v>1677</v>
      </c>
      <c r="Y541" s="1" t="s">
        <v>1671</v>
      </c>
      <c r="Z541" s="1" t="s">
        <v>2231</v>
      </c>
      <c r="AA541" s="1">
        <v>7.7376518142139195E-4</v>
      </c>
      <c r="AB541" s="1">
        <v>7.7605588927548196E-3</v>
      </c>
      <c r="AC541" s="1">
        <v>6.9867937113334303E-3</v>
      </c>
      <c r="AD541" s="1">
        <v>3.2972299721719299E-2</v>
      </c>
    </row>
    <row r="542" spans="1:30" x14ac:dyDescent="0.3">
      <c r="A542" s="1">
        <v>541</v>
      </c>
      <c r="B542" s="1" t="s">
        <v>1669</v>
      </c>
      <c r="C542" s="1">
        <v>0</v>
      </c>
      <c r="D542" s="1">
        <v>2.0204006514129E-4</v>
      </c>
      <c r="E542" s="1">
        <v>1.86266025135873E-3</v>
      </c>
      <c r="F542" s="1">
        <v>2.5174493239615899E-3</v>
      </c>
      <c r="G542" s="1">
        <v>0</v>
      </c>
      <c r="H542" s="7">
        <v>9.7932404297599397E-5</v>
      </c>
      <c r="I542" s="1">
        <v>1.3036873900857001E-4</v>
      </c>
      <c r="J542" s="1">
        <v>8.8580267338119096E-4</v>
      </c>
      <c r="K542" s="1">
        <v>6.6665003473981898E-3</v>
      </c>
      <c r="L542" s="1">
        <v>2.0453051932384E-4</v>
      </c>
      <c r="M542" s="1">
        <v>2.48623028593284E-4</v>
      </c>
      <c r="N542" s="1">
        <v>8.2809723309557699E-4</v>
      </c>
      <c r="O542" s="1">
        <v>7.9662329460970305E-4</v>
      </c>
      <c r="P542" s="1">
        <v>7.3879558726946504E-4</v>
      </c>
      <c r="Q542" s="1">
        <v>3.7109813049334001E-3</v>
      </c>
      <c r="R542" s="1">
        <v>7.7384451353584101E-4</v>
      </c>
      <c r="S542" s="1">
        <v>6.3859741735540704E-4</v>
      </c>
      <c r="T542" s="1">
        <v>5.3903956777471196E-4</v>
      </c>
      <c r="U542" s="1">
        <v>0</v>
      </c>
      <c r="V542" s="1">
        <v>2.2629687231128301E-4</v>
      </c>
      <c r="W542" s="1">
        <v>541</v>
      </c>
      <c r="X542" s="1" t="s">
        <v>1669</v>
      </c>
      <c r="Y542" s="1" t="s">
        <v>1674</v>
      </c>
      <c r="Z542" s="1" t="s">
        <v>2232</v>
      </c>
      <c r="AA542" s="1">
        <v>2.5174493239615899E-3</v>
      </c>
      <c r="AB542" s="1">
        <v>6.6665003473981898E-3</v>
      </c>
      <c r="AC542" s="1">
        <v>4.1490510234365903E-3</v>
      </c>
      <c r="AD542" s="1">
        <v>4.26764907044338E-2</v>
      </c>
    </row>
    <row r="543" spans="1:30" x14ac:dyDescent="0.3">
      <c r="A543" s="1">
        <v>542</v>
      </c>
      <c r="B543" s="1" t="s">
        <v>1680</v>
      </c>
      <c r="C543" s="1">
        <v>1.8214242879038701E-3</v>
      </c>
      <c r="D543" s="1">
        <v>0</v>
      </c>
      <c r="E543" s="1">
        <v>7.2687036438692201E-4</v>
      </c>
      <c r="F543" s="1">
        <v>1.41303819478453E-3</v>
      </c>
      <c r="G543" s="1">
        <v>6.1418628242673897E-4</v>
      </c>
      <c r="H543" s="1">
        <v>5.8856202479508205E-4</v>
      </c>
      <c r="I543" s="1">
        <v>0</v>
      </c>
      <c r="J543" s="1">
        <v>9.884558623063E-4</v>
      </c>
      <c r="K543" s="1">
        <v>2.7377630728198498E-3</v>
      </c>
      <c r="L543" s="1">
        <v>5.1488620399665701E-4</v>
      </c>
      <c r="M543" s="1">
        <v>1.10897410515057E-4</v>
      </c>
      <c r="N543" s="7">
        <v>9.8048417098796305E-5</v>
      </c>
      <c r="O543" s="1">
        <v>1.40956851452696E-3</v>
      </c>
      <c r="P543" s="1">
        <v>1.9307180376582601E-4</v>
      </c>
      <c r="Q543" s="1">
        <v>2.2122029987636498E-3</v>
      </c>
      <c r="R543" s="1">
        <v>2.19037466319136E-3</v>
      </c>
      <c r="S543" s="1">
        <v>1.5697233176317901E-3</v>
      </c>
      <c r="T543" s="1">
        <v>1.4966568522824901E-3</v>
      </c>
      <c r="U543" s="1">
        <v>1.67326598807862E-3</v>
      </c>
      <c r="V543" s="1">
        <v>6.1141330711339602E-4</v>
      </c>
      <c r="W543" s="1">
        <v>542</v>
      </c>
      <c r="X543" s="1" t="s">
        <v>1680</v>
      </c>
      <c r="Y543" s="1" t="s">
        <v>1674</v>
      </c>
      <c r="Z543" s="1" t="s">
        <v>2233</v>
      </c>
      <c r="AA543" s="1">
        <v>2.2122029987636498E-3</v>
      </c>
      <c r="AB543" s="1">
        <v>2.7377630728198498E-3</v>
      </c>
      <c r="AC543" s="1">
        <v>5.2556007405620204E-4</v>
      </c>
      <c r="AD543" s="1">
        <v>4.5623724495354401E-2</v>
      </c>
    </row>
    <row r="544" spans="1:30" x14ac:dyDescent="0.3">
      <c r="A544" s="1">
        <v>543</v>
      </c>
      <c r="B544" s="1" t="s">
        <v>1675</v>
      </c>
      <c r="C544" s="1">
        <v>5.5032146431439704E-4</v>
      </c>
      <c r="D544" s="1">
        <v>2.68222082603884E-4</v>
      </c>
      <c r="E544" s="1">
        <v>6.2529804226370495E-4</v>
      </c>
      <c r="F544" s="1">
        <v>2.4205193735048198E-3</v>
      </c>
      <c r="G544" s="1">
        <v>5.3635942467147597E-4</v>
      </c>
      <c r="H544" s="1">
        <v>0</v>
      </c>
      <c r="I544" s="1">
        <v>2.3069493962313498E-3</v>
      </c>
      <c r="J544" s="1">
        <v>1.7219749708319599E-4</v>
      </c>
      <c r="K544" s="1">
        <v>1.5847363309288E-3</v>
      </c>
      <c r="L544" s="1">
        <v>5.59247005043976E-4</v>
      </c>
      <c r="M544" s="1">
        <v>8.0728193089865696E-4</v>
      </c>
      <c r="N544" s="1">
        <v>9.6566592844639701E-4</v>
      </c>
      <c r="O544" s="1">
        <v>4.2912557193775902E-4</v>
      </c>
      <c r="P544" s="1">
        <v>6.5031822051223199E-3</v>
      </c>
      <c r="Q544" s="1">
        <v>1.6823695358140699E-3</v>
      </c>
      <c r="R544" s="1">
        <v>8.0147854700866699E-4</v>
      </c>
      <c r="S544" s="1">
        <v>3.1158656489431501E-4</v>
      </c>
      <c r="T544" s="1">
        <v>1.7912334066528201E-3</v>
      </c>
      <c r="U544" s="1">
        <v>0</v>
      </c>
      <c r="V544" s="1">
        <v>7.2820916257599602E-4</v>
      </c>
      <c r="W544" s="1">
        <v>543</v>
      </c>
      <c r="X544" s="1" t="s">
        <v>1675</v>
      </c>
      <c r="Y544" s="1" t="s">
        <v>1679</v>
      </c>
      <c r="Z544" s="1" t="s">
        <v>2234</v>
      </c>
      <c r="AA544" s="1">
        <v>5.59247005043976E-4</v>
      </c>
      <c r="AB544" s="1">
        <v>6.5031822051223199E-3</v>
      </c>
      <c r="AC544" s="1">
        <v>5.9439352000783402E-3</v>
      </c>
      <c r="AD544" s="1">
        <v>4.7924122022538297E-2</v>
      </c>
    </row>
    <row r="545" spans="1:30" x14ac:dyDescent="0.3">
      <c r="A545" s="1">
        <v>544</v>
      </c>
      <c r="B545" s="1" t="s">
        <v>1677</v>
      </c>
      <c r="C545" s="1">
        <v>1.41818914250107E-3</v>
      </c>
      <c r="D545" s="1">
        <v>3.8023146711981502E-4</v>
      </c>
      <c r="E545" s="1">
        <v>3.0053760586166598E-4</v>
      </c>
      <c r="F545" s="1">
        <v>8.6887792008950599E-4</v>
      </c>
      <c r="G545" s="1">
        <v>5.9246861809786897E-3</v>
      </c>
      <c r="H545" s="1">
        <v>5.8961821034561601E-4</v>
      </c>
      <c r="I545" s="1">
        <v>5.3607764669488204E-4</v>
      </c>
      <c r="J545" s="1">
        <v>1.5185477801509301E-4</v>
      </c>
      <c r="K545" s="1">
        <v>1.4010765860913E-2</v>
      </c>
      <c r="L545" s="1">
        <v>3.1887557559932699E-3</v>
      </c>
      <c r="M545" s="1">
        <v>0</v>
      </c>
      <c r="N545" s="1">
        <v>3.9932310777161598E-3</v>
      </c>
      <c r="O545" s="1">
        <v>1.1443586107546999E-2</v>
      </c>
      <c r="P545" s="1">
        <v>1.9472650693540299E-4</v>
      </c>
      <c r="Q545" s="1">
        <v>1.22597309183952E-2</v>
      </c>
      <c r="R545" s="1">
        <v>2.2491870237296898E-3</v>
      </c>
      <c r="S545" s="1">
        <v>0</v>
      </c>
      <c r="T545" s="1">
        <v>5.3770724636375796E-4</v>
      </c>
      <c r="U545" s="1">
        <v>3.2461016815453101E-4</v>
      </c>
      <c r="V545" s="1">
        <v>3.2929454567932198E-3</v>
      </c>
      <c r="W545" s="1">
        <v>544</v>
      </c>
      <c r="X545" s="1" t="s">
        <v>1677</v>
      </c>
      <c r="Y545" s="1" t="s">
        <v>1674</v>
      </c>
      <c r="Z545" s="1" t="s">
        <v>2235</v>
      </c>
      <c r="AA545" s="1">
        <v>3.9932310777161598E-3</v>
      </c>
      <c r="AB545" s="1">
        <v>1.4010765860913E-2</v>
      </c>
      <c r="AC545" s="1">
        <v>1.0017534783196801E-2</v>
      </c>
      <c r="AD545" s="1">
        <v>0.10253019776316701</v>
      </c>
    </row>
    <row r="546" spans="1:30" x14ac:dyDescent="0.3">
      <c r="A546" s="1">
        <v>545</v>
      </c>
      <c r="B546" s="1" t="s">
        <v>1675</v>
      </c>
      <c r="C546" s="7">
        <v>4.3415672905356202E-5</v>
      </c>
      <c r="D546" s="7">
        <v>1.3614579928462E-5</v>
      </c>
      <c r="E546" s="1">
        <v>0</v>
      </c>
      <c r="F546" s="1">
        <v>1.7660611906819101E-4</v>
      </c>
      <c r="G546" s="1">
        <v>1.3676226572424999E-2</v>
      </c>
      <c r="H546" s="1">
        <v>0</v>
      </c>
      <c r="I546" s="1">
        <v>0</v>
      </c>
      <c r="J546" s="1">
        <v>1.8307029408211599E-2</v>
      </c>
      <c r="K546" s="1">
        <v>0</v>
      </c>
      <c r="L546" s="1">
        <v>3.4727265358581602E-2</v>
      </c>
      <c r="M546" s="1">
        <v>5.4191602029828598E-4</v>
      </c>
      <c r="N546" s="1">
        <v>0</v>
      </c>
      <c r="O546" s="1">
        <v>1.2802386734992999E-3</v>
      </c>
      <c r="P546" s="1">
        <v>0</v>
      </c>
      <c r="Q546" s="7">
        <v>3.8952251099509298E-5</v>
      </c>
      <c r="R546" s="1">
        <v>0</v>
      </c>
      <c r="S546" s="1">
        <v>0</v>
      </c>
      <c r="T546" s="1">
        <v>1.51410931418716E-3</v>
      </c>
      <c r="U546" s="1">
        <v>1.8885772655054801E-4</v>
      </c>
      <c r="V546" s="1">
        <v>0</v>
      </c>
      <c r="W546" s="1">
        <v>545</v>
      </c>
      <c r="X546" s="1" t="s">
        <v>1675</v>
      </c>
      <c r="Y546" s="1" t="s">
        <v>1675</v>
      </c>
      <c r="Z546" s="1" t="s">
        <v>2236</v>
      </c>
      <c r="AA546" s="1">
        <v>3.4727265358581602E-2</v>
      </c>
      <c r="AB546" s="1">
        <v>3.4727265358581602E-2</v>
      </c>
      <c r="AC546" s="1">
        <v>0</v>
      </c>
      <c r="AD546" s="1">
        <v>9.1861140892063306E-2</v>
      </c>
    </row>
    <row r="547" spans="1:30" x14ac:dyDescent="0.3">
      <c r="A547" s="1">
        <v>546</v>
      </c>
      <c r="B547" s="1" t="s">
        <v>1681</v>
      </c>
      <c r="C547" s="1">
        <v>1.23357585573869E-3</v>
      </c>
      <c r="D547" s="1">
        <v>9.5947995852096698E-4</v>
      </c>
      <c r="E547" s="1">
        <v>1.32576877162646E-2</v>
      </c>
      <c r="F547" s="1">
        <v>2.4935782843458301E-3</v>
      </c>
      <c r="G547" s="1">
        <v>0</v>
      </c>
      <c r="H547" s="1">
        <v>1.8125801422896001E-3</v>
      </c>
      <c r="I547" s="1">
        <v>1.3888198012095099E-4</v>
      </c>
      <c r="J547" s="1">
        <v>0</v>
      </c>
      <c r="K547" s="1">
        <v>1.5568509385734299E-3</v>
      </c>
      <c r="L547" s="1">
        <v>4.71929717508477E-4</v>
      </c>
      <c r="M547" s="1">
        <v>1.5201422512888701E-4</v>
      </c>
      <c r="N547" s="1">
        <v>1.8145361945191001E-3</v>
      </c>
      <c r="O547" s="1">
        <v>7.2866132283690901E-3</v>
      </c>
      <c r="P547" s="1">
        <v>2.3336468647896201E-4</v>
      </c>
      <c r="Q547" s="1">
        <v>1.15554813775544E-3</v>
      </c>
      <c r="R547" s="1">
        <v>1.6776574302271401E-2</v>
      </c>
      <c r="S547" s="1">
        <v>7.6044905640333896E-3</v>
      </c>
      <c r="T547" s="7">
        <v>6.5879422399552805E-5</v>
      </c>
      <c r="U547" s="1">
        <v>0</v>
      </c>
      <c r="V547" s="1">
        <v>0</v>
      </c>
      <c r="W547" s="1">
        <v>546</v>
      </c>
      <c r="X547" s="1" t="s">
        <v>1681</v>
      </c>
      <c r="Y547" s="1" t="s">
        <v>1681</v>
      </c>
      <c r="Z547" s="1" t="s">
        <v>2237</v>
      </c>
      <c r="AA547" s="1">
        <v>1.6776574302271401E-2</v>
      </c>
      <c r="AB547" s="1">
        <v>1.6776574302271401E-2</v>
      </c>
      <c r="AC547" s="1">
        <v>0</v>
      </c>
      <c r="AD547" s="1">
        <v>9.2892902279877995E-2</v>
      </c>
    </row>
    <row r="548" spans="1:30" x14ac:dyDescent="0.3">
      <c r="A548" s="1">
        <v>547</v>
      </c>
      <c r="B548" s="1" t="s">
        <v>1671</v>
      </c>
      <c r="C548" s="1">
        <v>6.0494807615801499E-3</v>
      </c>
      <c r="D548" s="1">
        <v>1.1266165964877799E-4</v>
      </c>
      <c r="E548" s="1">
        <v>0</v>
      </c>
      <c r="F548" s="1">
        <v>1.27991535805882E-3</v>
      </c>
      <c r="G548" s="1">
        <v>2.1298438574388699E-4</v>
      </c>
      <c r="H548" s="1">
        <v>2.16879891490478E-3</v>
      </c>
      <c r="I548" s="1">
        <v>5.65901951147348E-4</v>
      </c>
      <c r="J548" s="1">
        <v>4.2355282186148499E-3</v>
      </c>
      <c r="K548" s="1">
        <v>2.05708115173538E-3</v>
      </c>
      <c r="L548" s="1">
        <v>1.3697812626814799E-3</v>
      </c>
      <c r="M548" s="1">
        <v>1.6284692731258999E-4</v>
      </c>
      <c r="N548" s="1">
        <v>7.5492134121660096E-4</v>
      </c>
      <c r="O548" s="1">
        <v>6.5683815661761302E-3</v>
      </c>
      <c r="P548" s="1">
        <v>6.0428750003635402E-4</v>
      </c>
      <c r="Q548" s="1">
        <v>3.0990822428995902E-3</v>
      </c>
      <c r="R548" s="1">
        <v>8.0572591399803994E-3</v>
      </c>
      <c r="S548" s="1">
        <v>4.51123452703162E-3</v>
      </c>
      <c r="T548" s="1">
        <v>3.02273838791359E-2</v>
      </c>
      <c r="U548" s="1">
        <v>0</v>
      </c>
      <c r="V548" s="1">
        <v>1.54836928018183E-3</v>
      </c>
      <c r="W548" s="1">
        <v>547</v>
      </c>
      <c r="X548" s="1" t="s">
        <v>1671</v>
      </c>
      <c r="Y548" s="1" t="s">
        <v>1683</v>
      </c>
      <c r="Z548" s="1" t="s">
        <v>2238</v>
      </c>
      <c r="AA548" s="1">
        <v>2.16879891490478E-3</v>
      </c>
      <c r="AB548" s="1">
        <v>3.02273838791359E-2</v>
      </c>
      <c r="AC548" s="1">
        <v>2.8058584964231099E-2</v>
      </c>
      <c r="AD548" s="1">
        <v>0.115470487111686</v>
      </c>
    </row>
    <row r="549" spans="1:30" x14ac:dyDescent="0.3">
      <c r="A549" s="1">
        <v>548</v>
      </c>
      <c r="B549" s="1" t="s">
        <v>1677</v>
      </c>
      <c r="C549" s="1">
        <v>5.975471986434E-3</v>
      </c>
      <c r="D549" s="1">
        <v>0</v>
      </c>
      <c r="E549" s="1">
        <v>7.9142702833385394E-3</v>
      </c>
      <c r="F549" s="1">
        <v>2.0015218030035E-2</v>
      </c>
      <c r="G549" s="7">
        <v>9.5753821814218297E-5</v>
      </c>
      <c r="H549" s="1">
        <v>4.1011155190701998E-3</v>
      </c>
      <c r="I549" s="1">
        <v>7.0953088411126303E-4</v>
      </c>
      <c r="J549" s="1">
        <v>5.7753190185088395E-4</v>
      </c>
      <c r="K549" s="1">
        <v>7.01595231738432E-3</v>
      </c>
      <c r="L549" s="1">
        <v>3.72488010295287E-4</v>
      </c>
      <c r="M549" s="1">
        <v>0</v>
      </c>
      <c r="N549" s="1">
        <v>4.9857906709015604E-3</v>
      </c>
      <c r="O549" s="1">
        <v>7.4641340523253397E-4</v>
      </c>
      <c r="P549" s="1">
        <v>3.41749376667829E-3</v>
      </c>
      <c r="Q549" s="1">
        <v>1.22449453908155E-3</v>
      </c>
      <c r="R549" s="1">
        <v>3.0131243447644898E-3</v>
      </c>
      <c r="S549" s="1">
        <v>1.5092390414229999E-3</v>
      </c>
      <c r="T549" s="1">
        <v>9.7391085168026898E-4</v>
      </c>
      <c r="U549" s="1">
        <v>0</v>
      </c>
      <c r="V549" s="1">
        <v>1.19006053094122E-4</v>
      </c>
      <c r="W549" s="1">
        <v>548</v>
      </c>
      <c r="X549" s="1" t="s">
        <v>1677</v>
      </c>
      <c r="Y549" s="1" t="s">
        <v>1669</v>
      </c>
      <c r="Z549" s="1" t="s">
        <v>2239</v>
      </c>
      <c r="AA549" s="1">
        <v>4.9857906709015604E-3</v>
      </c>
      <c r="AB549" s="1">
        <v>2.0015218030035E-2</v>
      </c>
      <c r="AC549" s="1">
        <v>1.50294273591334E-2</v>
      </c>
      <c r="AD549" s="1">
        <v>0.10426161696104599</v>
      </c>
    </row>
    <row r="550" spans="1:30" x14ac:dyDescent="0.3">
      <c r="A550" s="1">
        <v>549</v>
      </c>
      <c r="B550" s="1" t="s">
        <v>1669</v>
      </c>
      <c r="C550" s="1">
        <v>2.72509243180392E-3</v>
      </c>
      <c r="D550" s="1">
        <v>5.89099484098569E-4</v>
      </c>
      <c r="E550" s="1">
        <v>5.0799243954899702E-3</v>
      </c>
      <c r="F550" s="1">
        <v>9.5009078685715006E-3</v>
      </c>
      <c r="G550" s="1">
        <v>6.0103153979176697E-4</v>
      </c>
      <c r="H550" s="1">
        <v>1.15502477318599E-4</v>
      </c>
      <c r="I550" s="1">
        <v>0</v>
      </c>
      <c r="J550" s="1">
        <v>4.5482470883756801E-3</v>
      </c>
      <c r="K550" s="1">
        <v>1.8331600688819099E-4</v>
      </c>
      <c r="L550" s="1">
        <v>1.99579999460326E-2</v>
      </c>
      <c r="M550" s="1">
        <v>3.94319142186343E-3</v>
      </c>
      <c r="N550" s="1">
        <v>7.5293614100705895E-4</v>
      </c>
      <c r="O550" s="1">
        <v>0</v>
      </c>
      <c r="P550" s="1">
        <v>1.59107575119567E-2</v>
      </c>
      <c r="Q550" s="1">
        <v>0</v>
      </c>
      <c r="R550" s="1">
        <v>1.49300589652463E-4</v>
      </c>
      <c r="S550" s="1">
        <v>4.6576369436393903E-3</v>
      </c>
      <c r="T550" s="1">
        <v>9.8592300710021695E-3</v>
      </c>
      <c r="U550" s="1">
        <v>0</v>
      </c>
      <c r="V550" s="1">
        <v>6.2581262036981596E-4</v>
      </c>
      <c r="W550" s="1">
        <v>549</v>
      </c>
      <c r="X550" s="1" t="s">
        <v>1669</v>
      </c>
      <c r="Y550" s="1" t="s">
        <v>1675</v>
      </c>
      <c r="Z550" s="1" t="s">
        <v>2240</v>
      </c>
      <c r="AA550" s="1">
        <v>9.5009078685715006E-3</v>
      </c>
      <c r="AB550" s="1">
        <v>1.99579999460326E-2</v>
      </c>
      <c r="AC550" s="1">
        <v>1.0457092077461099E-2</v>
      </c>
      <c r="AD550" s="1">
        <v>0.123804622278534</v>
      </c>
    </row>
    <row r="551" spans="1:30" x14ac:dyDescent="0.3">
      <c r="A551" s="1">
        <v>550</v>
      </c>
      <c r="B551" s="1" t="s">
        <v>1674</v>
      </c>
      <c r="C551" s="1">
        <v>0</v>
      </c>
      <c r="D551" s="7">
        <v>2.4453951869274798E-5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4.7299974069522799E-2</v>
      </c>
      <c r="L551" s="1">
        <v>0</v>
      </c>
      <c r="M551" s="1">
        <v>0</v>
      </c>
      <c r="N551" s="1">
        <v>0</v>
      </c>
      <c r="O551" s="1">
        <v>0</v>
      </c>
      <c r="P551" s="1">
        <v>4.3021907602641902E-4</v>
      </c>
      <c r="Q551" s="1">
        <v>4.6227852348742996E-3</v>
      </c>
      <c r="R551" s="7">
        <v>3.8119773136486302E-5</v>
      </c>
      <c r="S551" s="1">
        <v>0</v>
      </c>
      <c r="T551" s="1">
        <v>1.4567616505264201E-4</v>
      </c>
      <c r="U551" s="1">
        <v>0</v>
      </c>
      <c r="V551" s="1">
        <v>0</v>
      </c>
      <c r="W551" s="1">
        <v>550</v>
      </c>
      <c r="X551" s="1" t="s">
        <v>1674</v>
      </c>
      <c r="Y551" s="1" t="s">
        <v>1674</v>
      </c>
      <c r="Z551" s="1" t="s">
        <v>2241</v>
      </c>
      <c r="AA551" s="1">
        <v>4.7299974069522799E-2</v>
      </c>
      <c r="AB551" s="1">
        <v>4.7299974069522799E-2</v>
      </c>
      <c r="AC551" s="1">
        <v>0</v>
      </c>
      <c r="AD551" s="1">
        <v>5.8232374521233997E-2</v>
      </c>
    </row>
    <row r="552" spans="1:30" x14ac:dyDescent="0.3">
      <c r="A552" s="1">
        <v>551</v>
      </c>
      <c r="B552" s="1" t="s">
        <v>1680</v>
      </c>
      <c r="C552" s="1">
        <v>1.1078708456313401E-3</v>
      </c>
      <c r="D552" s="1">
        <v>0</v>
      </c>
      <c r="E552" s="1">
        <v>9.2471877093557703E-4</v>
      </c>
      <c r="F552" s="1">
        <v>4.6692467218415199E-3</v>
      </c>
      <c r="G552" s="1">
        <v>0</v>
      </c>
      <c r="H552" s="7">
        <v>4.4248290356936601E-5</v>
      </c>
      <c r="I552" s="1">
        <v>1.4412510333964999E-3</v>
      </c>
      <c r="J552" s="1">
        <v>2.3205458705305101E-4</v>
      </c>
      <c r="K552" s="1">
        <v>9.1131880853841593E-3</v>
      </c>
      <c r="L552" s="1">
        <v>5.0050605618671702E-4</v>
      </c>
      <c r="M552" s="1">
        <v>1.35707751270729E-3</v>
      </c>
      <c r="N552" s="1">
        <v>2.3513932596730602E-3</v>
      </c>
      <c r="O552" s="1">
        <v>0</v>
      </c>
      <c r="P552" s="1">
        <v>4.5030377848244298E-2</v>
      </c>
      <c r="Q552" s="1">
        <v>2.33099690295755E-3</v>
      </c>
      <c r="R552" s="1">
        <v>2.7387086432879799E-4</v>
      </c>
      <c r="S552" s="1">
        <v>8.8693807242698995E-4</v>
      </c>
      <c r="T552" s="1">
        <v>0</v>
      </c>
      <c r="U552" s="1">
        <v>0</v>
      </c>
      <c r="V552" s="1">
        <v>0</v>
      </c>
      <c r="W552" s="1">
        <v>551</v>
      </c>
      <c r="X552" s="1" t="s">
        <v>1680</v>
      </c>
      <c r="Y552" s="1" t="s">
        <v>1679</v>
      </c>
      <c r="Z552" s="1" t="s">
        <v>2242</v>
      </c>
      <c r="AA552" s="1">
        <v>2.33099690295755E-3</v>
      </c>
      <c r="AB552" s="1">
        <v>4.5030377848244298E-2</v>
      </c>
      <c r="AC552" s="1">
        <v>4.2699380945286698E-2</v>
      </c>
      <c r="AD552" s="1">
        <v>9.4436002494964796E-2</v>
      </c>
    </row>
    <row r="553" spans="1:30" x14ac:dyDescent="0.3">
      <c r="A553" s="1">
        <v>552</v>
      </c>
      <c r="B553" s="1" t="s">
        <v>1669</v>
      </c>
      <c r="C553" s="1">
        <v>9.0703506501760098E-3</v>
      </c>
      <c r="D553" s="1">
        <v>1.5401420930867199E-4</v>
      </c>
      <c r="E553" s="1">
        <v>9.5783725679196591E-3</v>
      </c>
      <c r="F553" s="1">
        <v>1.3512501820319199E-2</v>
      </c>
      <c r="G553" s="1">
        <v>7.5910334990275902E-4</v>
      </c>
      <c r="H553" s="1">
        <v>3.4585719746886498E-3</v>
      </c>
      <c r="I553" s="1">
        <v>1.30328296270795E-3</v>
      </c>
      <c r="J553" s="1">
        <v>1.0550334279230201E-3</v>
      </c>
      <c r="K553" s="1">
        <v>9.81271750271096E-3</v>
      </c>
      <c r="L553" s="1">
        <v>3.2304988264590501E-3</v>
      </c>
      <c r="M553" s="1">
        <v>6.38364171773318E-4</v>
      </c>
      <c r="N553" s="1">
        <v>1.5551099595497999E-3</v>
      </c>
      <c r="O553" s="1">
        <v>0</v>
      </c>
      <c r="P553" s="1">
        <v>6.8023808057626096E-3</v>
      </c>
      <c r="Q553" s="1">
        <v>1.0114206120839599E-2</v>
      </c>
      <c r="R553" s="1">
        <v>2.05056666423537E-3</v>
      </c>
      <c r="S553" s="1">
        <v>3.2767600998198399E-4</v>
      </c>
      <c r="T553" s="1">
        <v>1.15643879643563E-3</v>
      </c>
      <c r="U553" s="1">
        <v>1.19294656183217E-4</v>
      </c>
      <c r="V553" s="1">
        <v>1.0497144428674599E-3</v>
      </c>
      <c r="W553" s="1">
        <v>552</v>
      </c>
      <c r="X553" s="1" t="s">
        <v>1669</v>
      </c>
      <c r="Y553" s="1" t="s">
        <v>1669</v>
      </c>
      <c r="Z553" s="1" t="s">
        <v>2243</v>
      </c>
      <c r="AA553" s="1">
        <v>1.3512501820319199E-2</v>
      </c>
      <c r="AB553" s="1">
        <v>1.3512501820319199E-2</v>
      </c>
      <c r="AC553" s="1">
        <v>0</v>
      </c>
      <c r="AD553" s="1">
        <v>0.12621775428870699</v>
      </c>
    </row>
    <row r="554" spans="1:30" x14ac:dyDescent="0.3">
      <c r="A554" s="1">
        <v>553</v>
      </c>
      <c r="B554" s="1" t="s">
        <v>1673</v>
      </c>
      <c r="C554" s="1">
        <v>1.55956737653267E-3</v>
      </c>
      <c r="D554" s="1">
        <v>0</v>
      </c>
      <c r="E554" s="1">
        <v>0</v>
      </c>
      <c r="F554" s="1">
        <v>0</v>
      </c>
      <c r="G554" s="1">
        <v>1.7524770149238099E-3</v>
      </c>
      <c r="H554" s="1">
        <v>0</v>
      </c>
      <c r="I554" s="1">
        <v>0</v>
      </c>
      <c r="J554" s="1">
        <v>4.8423583959753103E-2</v>
      </c>
      <c r="K554" s="1">
        <v>0</v>
      </c>
      <c r="L554" s="1">
        <v>1.31901433078923E-2</v>
      </c>
      <c r="M554" s="1">
        <v>1.69891929059117E-3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2.3574399719963199E-4</v>
      </c>
      <c r="T554" s="1">
        <v>4.3214552698950404E-3</v>
      </c>
      <c r="U554" s="1">
        <v>0</v>
      </c>
      <c r="V554" s="1">
        <v>2.4139835226515599E-4</v>
      </c>
      <c r="W554" s="1">
        <v>553</v>
      </c>
      <c r="X554" s="1" t="s">
        <v>1673</v>
      </c>
      <c r="Y554" s="1" t="s">
        <v>1673</v>
      </c>
      <c r="Z554" s="1" t="s">
        <v>2244</v>
      </c>
      <c r="AA554" s="1">
        <v>4.8423583959753103E-2</v>
      </c>
      <c r="AB554" s="1">
        <v>4.8423583959753103E-2</v>
      </c>
      <c r="AC554" s="1">
        <v>0</v>
      </c>
      <c r="AD554" s="1">
        <v>8.7875129183224904E-2</v>
      </c>
    </row>
    <row r="555" spans="1:30" x14ac:dyDescent="0.3">
      <c r="A555" s="1">
        <v>554</v>
      </c>
      <c r="B555" s="1" t="s">
        <v>1683</v>
      </c>
      <c r="C555" s="1">
        <v>0</v>
      </c>
      <c r="D555" s="1">
        <v>0</v>
      </c>
      <c r="E555" s="1">
        <v>0</v>
      </c>
      <c r="F555" s="1">
        <v>0</v>
      </c>
      <c r="G555" s="1">
        <v>1.3459061568324E-2</v>
      </c>
      <c r="H555" s="1">
        <v>0</v>
      </c>
      <c r="I555" s="7">
        <v>1.1523979272309399E-5</v>
      </c>
      <c r="J555" s="1">
        <v>8.2896715269121096E-3</v>
      </c>
      <c r="K555" s="1">
        <v>0</v>
      </c>
      <c r="L555" s="1">
        <v>1.61596472671609E-3</v>
      </c>
      <c r="M555" s="7">
        <v>2.9792252441808702E-6</v>
      </c>
      <c r="N555" s="1">
        <v>0</v>
      </c>
      <c r="O555" s="1">
        <v>0</v>
      </c>
      <c r="P555" s="1">
        <v>0</v>
      </c>
      <c r="Q555" s="7">
        <v>8.0634215184180805E-5</v>
      </c>
      <c r="R555" s="1">
        <v>0</v>
      </c>
      <c r="S555" s="1">
        <v>0</v>
      </c>
      <c r="T555" s="1">
        <v>4.5528562329184103E-3</v>
      </c>
      <c r="U555" s="7">
        <v>4.0186277224417702E-5</v>
      </c>
      <c r="V555" s="1">
        <v>2.0230504470900801E-2</v>
      </c>
      <c r="W555" s="1">
        <v>554</v>
      </c>
      <c r="X555" s="1" t="s">
        <v>1683</v>
      </c>
      <c r="Y555" s="1" t="s">
        <v>1685</v>
      </c>
      <c r="Z555" s="1" t="s">
        <v>2245</v>
      </c>
      <c r="AA555" s="1">
        <v>4.5528562329184103E-3</v>
      </c>
      <c r="AB555" s="1">
        <v>2.0230504470900801E-2</v>
      </c>
      <c r="AC555" s="1">
        <v>1.56776482379824E-2</v>
      </c>
      <c r="AD555" s="1">
        <v>7.1066279542623595E-2</v>
      </c>
    </row>
    <row r="556" spans="1:30" x14ac:dyDescent="0.3">
      <c r="A556" s="1">
        <v>555</v>
      </c>
      <c r="B556" s="1" t="s">
        <v>1677</v>
      </c>
      <c r="C556" s="1">
        <v>4.3835867807357902E-4</v>
      </c>
      <c r="D556" s="7">
        <v>2.4980373957702899E-5</v>
      </c>
      <c r="E556" s="1">
        <v>8.0341563648389704E-3</v>
      </c>
      <c r="F556" s="1">
        <v>1.45067812017587E-2</v>
      </c>
      <c r="G556" s="1">
        <v>0</v>
      </c>
      <c r="H556" s="1">
        <v>2.42985579617238E-4</v>
      </c>
      <c r="I556" s="1">
        <v>2.13994880709955E-3</v>
      </c>
      <c r="J556" s="1">
        <v>3.7001372422396198E-4</v>
      </c>
      <c r="K556" s="1">
        <v>4.3348018985211803E-3</v>
      </c>
      <c r="L556" s="1">
        <v>8.2847710904957502E-4</v>
      </c>
      <c r="M556" s="1">
        <v>0</v>
      </c>
      <c r="N556" s="1">
        <v>1.6091893922482399E-2</v>
      </c>
      <c r="O556" s="1">
        <v>0</v>
      </c>
      <c r="P556" s="1">
        <v>3.5065118543920002E-3</v>
      </c>
      <c r="Q556" s="1">
        <v>4.4385226198188701E-3</v>
      </c>
      <c r="R556" s="1">
        <v>8.2142105902382404E-4</v>
      </c>
      <c r="S556" s="1">
        <v>4.9495058095291502E-3</v>
      </c>
      <c r="T556" s="1">
        <v>5.8394063103524697E-4</v>
      </c>
      <c r="U556" s="1">
        <v>0</v>
      </c>
      <c r="V556" s="1">
        <v>0</v>
      </c>
      <c r="W556" s="1">
        <v>555</v>
      </c>
      <c r="X556" s="1" t="s">
        <v>1677</v>
      </c>
      <c r="Y556" s="1" t="s">
        <v>1677</v>
      </c>
      <c r="Z556" s="1" t="s">
        <v>2246</v>
      </c>
      <c r="AA556" s="1">
        <v>1.6091893922482399E-2</v>
      </c>
      <c r="AB556" s="1">
        <v>1.6091893922482399E-2</v>
      </c>
      <c r="AC556" s="1">
        <v>0</v>
      </c>
      <c r="AD556" s="1">
        <v>9.9529069346684595E-2</v>
      </c>
    </row>
    <row r="557" spans="1:30" x14ac:dyDescent="0.3">
      <c r="A557" s="1">
        <v>556</v>
      </c>
      <c r="B557" s="1" t="s">
        <v>1672</v>
      </c>
      <c r="C557" s="1">
        <v>1.4942571017813699E-3</v>
      </c>
      <c r="D557" s="1">
        <v>3.0210703348100402E-4</v>
      </c>
      <c r="E557" s="1">
        <v>1.8406028989294099E-2</v>
      </c>
      <c r="F557" s="1">
        <v>2.1006153544405801E-2</v>
      </c>
      <c r="G557" s="1">
        <v>0</v>
      </c>
      <c r="H557" s="1">
        <v>2.07042212300073E-3</v>
      </c>
      <c r="I557" s="1">
        <v>4.1253049683599398E-3</v>
      </c>
      <c r="J557" s="7">
        <v>7.5208656030045204E-5</v>
      </c>
      <c r="K557" s="1">
        <v>3.4313065498362701E-3</v>
      </c>
      <c r="L557" s="1">
        <v>7.9174809213261805E-4</v>
      </c>
      <c r="M557" s="1">
        <v>0</v>
      </c>
      <c r="N557" s="1">
        <v>5.7409657009929596E-3</v>
      </c>
      <c r="O557" s="1">
        <v>0</v>
      </c>
      <c r="P557" s="1">
        <v>3.52724535464075E-3</v>
      </c>
      <c r="Q557" s="1">
        <v>1.64466155982195E-3</v>
      </c>
      <c r="R557" s="1">
        <v>1.17950934339986E-3</v>
      </c>
      <c r="S557" s="1">
        <v>6.9870005167364205E-4</v>
      </c>
      <c r="T557" s="1">
        <v>4.9715750514887501E-4</v>
      </c>
      <c r="U557" s="1">
        <v>0</v>
      </c>
      <c r="V557" s="1">
        <v>2.9629555343503198E-4</v>
      </c>
      <c r="W557" s="1">
        <v>556</v>
      </c>
      <c r="X557" s="1" t="s">
        <v>1672</v>
      </c>
      <c r="Y557" s="1" t="s">
        <v>1669</v>
      </c>
      <c r="Z557" s="1" t="s">
        <v>2247</v>
      </c>
      <c r="AA557" s="1">
        <v>4.1253049683599398E-3</v>
      </c>
      <c r="AB557" s="1">
        <v>2.1006153544405801E-2</v>
      </c>
      <c r="AC557" s="1">
        <v>1.6880848576045802E-2</v>
      </c>
      <c r="AD557" s="1">
        <v>0.10262599778968599</v>
      </c>
    </row>
    <row r="558" spans="1:30" x14ac:dyDescent="0.3">
      <c r="A558" s="1">
        <v>557</v>
      </c>
      <c r="B558" s="1" t="s">
        <v>1675</v>
      </c>
      <c r="C558" s="1">
        <v>7.09888204160053E-4</v>
      </c>
      <c r="D558" s="1">
        <v>2.1887694791199101E-3</v>
      </c>
      <c r="E558" s="1">
        <v>0</v>
      </c>
      <c r="F558" s="1">
        <v>2.8286437002663701E-4</v>
      </c>
      <c r="G558" s="1">
        <v>5.9391730422061703E-4</v>
      </c>
      <c r="H558" s="1">
        <v>1.5157222557771701E-4</v>
      </c>
      <c r="I558" s="1">
        <v>1.0727273045289701E-3</v>
      </c>
      <c r="J558" s="1">
        <v>2.1914047045161898E-3</v>
      </c>
      <c r="K558" s="1">
        <v>1.28413972174577E-3</v>
      </c>
      <c r="L558" s="1">
        <v>3.8349205917491497E-2</v>
      </c>
      <c r="M558" s="1">
        <v>3.3091950355499799E-4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1.01267560696596E-2</v>
      </c>
      <c r="U558" s="1">
        <v>0</v>
      </c>
      <c r="V558" s="1">
        <v>3.6591529700931501E-4</v>
      </c>
      <c r="W558" s="1">
        <v>557</v>
      </c>
      <c r="X558" s="1" t="s">
        <v>1675</v>
      </c>
      <c r="Y558" s="1" t="s">
        <v>1675</v>
      </c>
      <c r="Z558" s="1" t="s">
        <v>2248</v>
      </c>
      <c r="AA558" s="1">
        <v>3.8349205917491497E-2</v>
      </c>
      <c r="AB558" s="1">
        <v>3.8349205917491497E-2</v>
      </c>
      <c r="AC558" s="1">
        <v>0</v>
      </c>
      <c r="AD558" s="1">
        <v>7.7785199040095093E-2</v>
      </c>
    </row>
    <row r="559" spans="1:30" x14ac:dyDescent="0.3">
      <c r="A559" s="1">
        <v>558</v>
      </c>
      <c r="B559" s="1" t="s">
        <v>1670</v>
      </c>
      <c r="C559" s="1">
        <v>5.1274467777167199E-4</v>
      </c>
      <c r="D559" s="1">
        <v>4.0664653714749801E-4</v>
      </c>
      <c r="E559" s="1">
        <v>0</v>
      </c>
      <c r="F559" s="1">
        <v>0</v>
      </c>
      <c r="G559" s="1">
        <v>5.8457936026267497E-2</v>
      </c>
      <c r="H559" s="1">
        <v>0</v>
      </c>
      <c r="I559" s="1">
        <v>0</v>
      </c>
      <c r="J559" s="1">
        <v>6.7177967001408095E-4</v>
      </c>
      <c r="K559" s="1">
        <v>2.7991478292838199E-4</v>
      </c>
      <c r="L559" s="1">
        <v>1.2226210886683399E-3</v>
      </c>
      <c r="M559" s="1">
        <v>1.5499545993358601E-4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7">
        <v>4.1048030459159999E-5</v>
      </c>
      <c r="V559" s="1">
        <v>9.73542683957634E-4</v>
      </c>
      <c r="W559" s="1">
        <v>558</v>
      </c>
      <c r="X559" s="1" t="s">
        <v>1670</v>
      </c>
      <c r="Y559" s="1" t="s">
        <v>1670</v>
      </c>
      <c r="Z559" s="1" t="s">
        <v>2249</v>
      </c>
      <c r="AA559" s="1">
        <v>5.8457936026267497E-2</v>
      </c>
      <c r="AB559" s="1">
        <v>5.8457936026267497E-2</v>
      </c>
      <c r="AC559" s="1">
        <v>0</v>
      </c>
      <c r="AD559" s="1">
        <v>6.5750369298956196E-2</v>
      </c>
    </row>
    <row r="560" spans="1:30" x14ac:dyDescent="0.3">
      <c r="A560" s="1">
        <v>559</v>
      </c>
      <c r="B560" s="1" t="s">
        <v>1674</v>
      </c>
      <c r="C560" s="1">
        <v>6.9256919499295004E-4</v>
      </c>
      <c r="D560" s="1">
        <v>2.66838593214507E-3</v>
      </c>
      <c r="E560" s="1">
        <v>0</v>
      </c>
      <c r="F560" s="1">
        <v>8.2386681355507297E-3</v>
      </c>
      <c r="G560" s="1">
        <v>2.0875787286814799E-4</v>
      </c>
      <c r="H560" s="1">
        <v>4.07466997462975E-4</v>
      </c>
      <c r="I560" s="1">
        <v>1.7908365622165299E-4</v>
      </c>
      <c r="J560" s="1">
        <v>2.1911318982344399E-4</v>
      </c>
      <c r="K560" s="1">
        <v>3.1291884644447002E-2</v>
      </c>
      <c r="L560" s="1">
        <v>3.5966615026493199E-3</v>
      </c>
      <c r="M560" s="1">
        <v>7.0347411667029004E-3</v>
      </c>
      <c r="N560" s="1">
        <v>2.1202507437212501E-4</v>
      </c>
      <c r="O560" s="1">
        <v>0</v>
      </c>
      <c r="P560" s="1">
        <v>3.7884475266091802E-3</v>
      </c>
      <c r="Q560" s="1">
        <v>9.5644474815124395E-4</v>
      </c>
      <c r="R560" s="1">
        <v>7.6161635308779902E-4</v>
      </c>
      <c r="S560" s="1">
        <v>6.0624260194468399E-4</v>
      </c>
      <c r="T560" s="1">
        <v>2.4413880265474401E-3</v>
      </c>
      <c r="U560" s="1">
        <v>0</v>
      </c>
      <c r="V560" s="1">
        <v>4.1931068862083201E-4</v>
      </c>
      <c r="W560" s="1">
        <v>559</v>
      </c>
      <c r="X560" s="1" t="s">
        <v>1674</v>
      </c>
      <c r="Y560" s="1" t="s">
        <v>1674</v>
      </c>
      <c r="Z560" s="1" t="s">
        <v>2250</v>
      </c>
      <c r="AA560" s="1">
        <v>3.1291884644447002E-2</v>
      </c>
      <c r="AB560" s="1">
        <v>3.1291884644447002E-2</v>
      </c>
      <c r="AC560" s="1">
        <v>0</v>
      </c>
      <c r="AD560" s="1">
        <v>9.6711356348907401E-2</v>
      </c>
    </row>
    <row r="561" spans="1:30" x14ac:dyDescent="0.3">
      <c r="A561" s="1">
        <v>560</v>
      </c>
      <c r="B561" s="1" t="s">
        <v>1674</v>
      </c>
      <c r="C561" s="1">
        <v>2.4721951860886202E-3</v>
      </c>
      <c r="D561" s="1">
        <v>1.9049755938682099E-4</v>
      </c>
      <c r="E561" s="1">
        <v>1.61044756604544E-3</v>
      </c>
      <c r="F561" s="1">
        <v>5.1274125531866601E-3</v>
      </c>
      <c r="G561" s="1">
        <v>0</v>
      </c>
      <c r="H561" s="1">
        <v>9.1797672315893099E-4</v>
      </c>
      <c r="I561" s="1">
        <v>1.22799490451444E-3</v>
      </c>
      <c r="J561" s="1">
        <v>2.0898388093719701E-4</v>
      </c>
      <c r="K561" s="1">
        <v>2.8766472411829402E-2</v>
      </c>
      <c r="L561" s="1">
        <v>1.82104017359724E-4</v>
      </c>
      <c r="M561" s="1">
        <v>1.23623009554992E-4</v>
      </c>
      <c r="N561" s="1">
        <v>6.0911522163145304E-3</v>
      </c>
      <c r="O561" s="1">
        <v>0</v>
      </c>
      <c r="P561" s="1">
        <v>7.1453403315216799E-3</v>
      </c>
      <c r="Q561" s="1">
        <v>8.7148588363224304E-3</v>
      </c>
      <c r="R561" s="1">
        <v>3.62418100788898E-3</v>
      </c>
      <c r="S561" s="1">
        <v>5.9336915617518001E-3</v>
      </c>
      <c r="T561" s="1">
        <v>1.9275447935943699E-3</v>
      </c>
      <c r="U561" s="1">
        <v>0</v>
      </c>
      <c r="V561" s="1">
        <v>0</v>
      </c>
      <c r="W561" s="1">
        <v>560</v>
      </c>
      <c r="X561" s="1" t="s">
        <v>1674</v>
      </c>
      <c r="Y561" s="1" t="s">
        <v>1674</v>
      </c>
      <c r="Z561" s="1" t="s">
        <v>2251</v>
      </c>
      <c r="AA561" s="1">
        <v>2.8766472411829402E-2</v>
      </c>
      <c r="AB561" s="1">
        <v>2.8766472411829402E-2</v>
      </c>
      <c r="AC561" s="1">
        <v>0</v>
      </c>
      <c r="AD561" s="1">
        <v>0.11536340305307501</v>
      </c>
    </row>
    <row r="562" spans="1:30" x14ac:dyDescent="0.3">
      <c r="A562" s="1">
        <v>561</v>
      </c>
      <c r="B562" s="1" t="s">
        <v>1672</v>
      </c>
      <c r="C562" s="7">
        <v>2.43621199778871E-5</v>
      </c>
      <c r="D562" s="1">
        <v>1.3423123914629101E-3</v>
      </c>
      <c r="E562" s="1">
        <v>2.4721230503221298E-3</v>
      </c>
      <c r="F562" s="1">
        <v>4.1487575654481001E-3</v>
      </c>
      <c r="G562" s="1">
        <v>2.5446717543261898E-4</v>
      </c>
      <c r="H562" s="1">
        <v>5.8275761985166199E-3</v>
      </c>
      <c r="I562" s="1">
        <v>7.58805799865754E-3</v>
      </c>
      <c r="J562" s="7">
        <v>1.21629328097979E-5</v>
      </c>
      <c r="K562" s="1">
        <v>1.1694663584878799E-2</v>
      </c>
      <c r="L562" s="1">
        <v>5.0105387529425104E-4</v>
      </c>
      <c r="M562" s="7">
        <v>3.3927874748228599E-6</v>
      </c>
      <c r="N562" s="1">
        <v>8.7723528421095095E-3</v>
      </c>
      <c r="O562" s="1">
        <v>0</v>
      </c>
      <c r="P562" s="1">
        <v>6.8771974948397402E-3</v>
      </c>
      <c r="Q562" s="1">
        <v>3.44733429567548E-3</v>
      </c>
      <c r="R562" s="1">
        <v>4.2688341549454696E-3</v>
      </c>
      <c r="S562" s="1">
        <v>1.57451790358402E-3</v>
      </c>
      <c r="T562" s="1">
        <v>1.9900946141905901E-4</v>
      </c>
      <c r="U562" s="1">
        <v>0</v>
      </c>
      <c r="V562" s="1">
        <v>6.3159924315309502E-3</v>
      </c>
      <c r="W562" s="1">
        <v>561</v>
      </c>
      <c r="X562" s="1" t="s">
        <v>1672</v>
      </c>
      <c r="Y562" s="1" t="s">
        <v>1674</v>
      </c>
      <c r="Z562" s="1" t="s">
        <v>2252</v>
      </c>
      <c r="AA562" s="1">
        <v>7.58805799865754E-3</v>
      </c>
      <c r="AB562" s="1">
        <v>1.1694663584878799E-2</v>
      </c>
      <c r="AC562" s="1">
        <v>4.1066055862213104E-3</v>
      </c>
      <c r="AD562" s="1">
        <v>0.111608928484548</v>
      </c>
    </row>
    <row r="563" spans="1:30" x14ac:dyDescent="0.3">
      <c r="A563" s="1">
        <v>562</v>
      </c>
      <c r="B563" s="1" t="s">
        <v>1680</v>
      </c>
      <c r="C563" s="1">
        <v>2.16694552575051E-3</v>
      </c>
      <c r="D563" s="1">
        <v>0</v>
      </c>
      <c r="E563" s="1">
        <v>0</v>
      </c>
      <c r="F563" s="1">
        <v>0</v>
      </c>
      <c r="G563" s="1">
        <v>0</v>
      </c>
      <c r="H563" s="1">
        <v>3.3512210086807902E-3</v>
      </c>
      <c r="I563" s="7">
        <v>4.07847463191243E-5</v>
      </c>
      <c r="J563" s="1">
        <v>4.6175345464063798E-4</v>
      </c>
      <c r="K563" s="1">
        <v>2.91559870967724E-2</v>
      </c>
      <c r="L563" s="1">
        <v>0</v>
      </c>
      <c r="M563" s="1">
        <v>0</v>
      </c>
      <c r="N563" s="1">
        <v>1.3897583053436001E-3</v>
      </c>
      <c r="O563" s="1">
        <v>9.7244850106226904E-4</v>
      </c>
      <c r="P563" s="1">
        <v>4.6529936363194201E-4</v>
      </c>
      <c r="Q563" s="1">
        <v>1.24894943851889E-2</v>
      </c>
      <c r="R563" s="1">
        <v>2.9800076031534098E-3</v>
      </c>
      <c r="S563" s="1">
        <v>1.56132338670456E-3</v>
      </c>
      <c r="T563" s="1">
        <v>9.6741156480645003E-4</v>
      </c>
      <c r="U563" s="7">
        <v>3.2280414217106798E-5</v>
      </c>
      <c r="V563" s="1">
        <v>2.9262475772381897E-4</v>
      </c>
      <c r="W563" s="1">
        <v>562</v>
      </c>
      <c r="X563" s="1" t="s">
        <v>1680</v>
      </c>
      <c r="Y563" s="1" t="s">
        <v>1674</v>
      </c>
      <c r="Z563" s="1" t="s">
        <v>2253</v>
      </c>
      <c r="AA563" s="1">
        <v>1.24894943851889E-2</v>
      </c>
      <c r="AB563" s="1">
        <v>2.91559870967724E-2</v>
      </c>
      <c r="AC563" s="1">
        <v>1.6666492711583401E-2</v>
      </c>
      <c r="AD563" s="1">
        <v>8.3607325731164001E-2</v>
      </c>
    </row>
    <row r="564" spans="1:30" x14ac:dyDescent="0.3">
      <c r="A564" s="1">
        <v>563</v>
      </c>
      <c r="B564" s="1" t="s">
        <v>1674</v>
      </c>
      <c r="C564" s="1">
        <v>4.60331924160182E-4</v>
      </c>
      <c r="D564" s="1">
        <v>4.2917380293714899E-4</v>
      </c>
      <c r="E564" s="1">
        <v>3.1942661193690202E-4</v>
      </c>
      <c r="F564" s="1">
        <v>0</v>
      </c>
      <c r="G564" s="1">
        <v>0</v>
      </c>
      <c r="H564" s="1">
        <v>0</v>
      </c>
      <c r="I564" s="1">
        <v>1.0888348660679601E-3</v>
      </c>
      <c r="J564" s="1">
        <v>5.8992351736959401E-4</v>
      </c>
      <c r="K564" s="1">
        <v>3.5746451348355697E-2</v>
      </c>
      <c r="L564" s="7">
        <v>8.7074802929063705E-5</v>
      </c>
      <c r="M564" s="1">
        <v>0</v>
      </c>
      <c r="N564" s="1">
        <v>4.7275200516273801E-3</v>
      </c>
      <c r="O564" s="7">
        <v>1.2853182299416501E-5</v>
      </c>
      <c r="P564" s="1">
        <v>5.5303203228037896E-4</v>
      </c>
      <c r="Q564" s="1">
        <v>8.53188796146012E-3</v>
      </c>
      <c r="R564" s="1">
        <v>6.5329946495255196E-3</v>
      </c>
      <c r="S564" s="1">
        <v>1.26735631603185E-2</v>
      </c>
      <c r="T564" s="1">
        <v>9.9186337738004491E-4</v>
      </c>
      <c r="U564" s="1">
        <v>0</v>
      </c>
      <c r="V564" s="1">
        <v>0</v>
      </c>
      <c r="W564" s="1">
        <v>563</v>
      </c>
      <c r="X564" s="1" t="s">
        <v>1674</v>
      </c>
      <c r="Y564" s="1" t="s">
        <v>1674</v>
      </c>
      <c r="Z564" s="1" t="s">
        <v>2254</v>
      </c>
      <c r="AA564" s="1">
        <v>3.5746451348355697E-2</v>
      </c>
      <c r="AB564" s="1">
        <v>3.5746451348355697E-2</v>
      </c>
      <c r="AC564" s="1">
        <v>0</v>
      </c>
      <c r="AD564" s="1">
        <v>0.10230738751518401</v>
      </c>
    </row>
    <row r="565" spans="1:30" x14ac:dyDescent="0.3">
      <c r="A565" s="1">
        <v>564</v>
      </c>
      <c r="B565" s="1" t="s">
        <v>1683</v>
      </c>
      <c r="C565" s="1">
        <v>9.8460784245545498E-4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7.5659106085563203E-3</v>
      </c>
      <c r="K565" s="1">
        <v>0</v>
      </c>
      <c r="L565" s="1">
        <v>1.37619133972739E-3</v>
      </c>
      <c r="M565" s="1">
        <v>2.6967750085346502E-3</v>
      </c>
      <c r="N565" s="1">
        <v>0</v>
      </c>
      <c r="O565" s="1">
        <v>2.6071880175962999E-4</v>
      </c>
      <c r="P565" s="1">
        <v>6.2824375871312695E-4</v>
      </c>
      <c r="Q565" s="1">
        <v>0</v>
      </c>
      <c r="R565" s="1">
        <v>0</v>
      </c>
      <c r="S565" s="1">
        <v>3.3348320666366299E-4</v>
      </c>
      <c r="T565" s="1">
        <v>6.6130225565999803E-2</v>
      </c>
      <c r="U565" s="1">
        <v>0</v>
      </c>
      <c r="V565" s="1">
        <v>3.9975810936627998E-4</v>
      </c>
      <c r="W565" s="1">
        <v>564</v>
      </c>
      <c r="X565" s="1" t="s">
        <v>1683</v>
      </c>
      <c r="Y565" s="1" t="s">
        <v>1683</v>
      </c>
      <c r="Z565" s="1" t="s">
        <v>2255</v>
      </c>
      <c r="AA565" s="1">
        <v>6.6130225565999803E-2</v>
      </c>
      <c r="AB565" s="1">
        <v>6.6130225565999803E-2</v>
      </c>
      <c r="AC565" s="1">
        <v>0</v>
      </c>
      <c r="AD565" s="1">
        <v>8.7120250264394405E-2</v>
      </c>
    </row>
    <row r="566" spans="1:30" x14ac:dyDescent="0.3">
      <c r="A566" s="1">
        <v>565</v>
      </c>
      <c r="B566" s="1" t="s">
        <v>1682</v>
      </c>
      <c r="C566" s="1">
        <v>5.1204006682820504E-4</v>
      </c>
      <c r="D566" s="1">
        <v>0</v>
      </c>
      <c r="E566" s="1">
        <v>2.7775245314834597E-4</v>
      </c>
      <c r="F566" s="1">
        <v>0</v>
      </c>
      <c r="G566" s="1">
        <v>0</v>
      </c>
      <c r="H566" s="7">
        <v>1.71384676000358E-5</v>
      </c>
      <c r="I566" s="1">
        <v>0</v>
      </c>
      <c r="J566" s="1">
        <v>0</v>
      </c>
      <c r="K566" s="1">
        <v>3.8805802938876401E-3</v>
      </c>
      <c r="L566" s="1">
        <v>0</v>
      </c>
      <c r="M566" s="1">
        <v>0</v>
      </c>
      <c r="N566" s="1">
        <v>2.3643207104147002E-3</v>
      </c>
      <c r="O566" s="1">
        <v>0</v>
      </c>
      <c r="P566" s="7">
        <v>7.0498260322769704E-5</v>
      </c>
      <c r="Q566" s="1">
        <v>2.0089916536964601E-3</v>
      </c>
      <c r="R566" s="1">
        <v>1.0401206139122701E-2</v>
      </c>
      <c r="S566" s="1">
        <v>3.6738137814553803E-2</v>
      </c>
      <c r="T566" s="1">
        <v>0</v>
      </c>
      <c r="U566" s="1">
        <v>0</v>
      </c>
      <c r="V566" s="1">
        <v>0</v>
      </c>
      <c r="W566" s="1">
        <v>565</v>
      </c>
      <c r="X566" s="1" t="s">
        <v>1682</v>
      </c>
      <c r="Y566" s="1" t="s">
        <v>1682</v>
      </c>
      <c r="Z566" s="1" t="s">
        <v>2256</v>
      </c>
      <c r="AA566" s="1">
        <v>3.6738137814553803E-2</v>
      </c>
      <c r="AB566" s="1">
        <v>3.6738137814553803E-2</v>
      </c>
      <c r="AC566" s="1">
        <v>0</v>
      </c>
      <c r="AD566" s="1">
        <v>7.4841433494042403E-2</v>
      </c>
    </row>
    <row r="567" spans="1:30" x14ac:dyDescent="0.3">
      <c r="A567" s="1">
        <v>566</v>
      </c>
      <c r="B567" s="1" t="s">
        <v>1680</v>
      </c>
      <c r="C567" s="1">
        <v>2.9275614839381499E-3</v>
      </c>
      <c r="D567" s="1">
        <v>3.0645606227662801E-4</v>
      </c>
      <c r="E567" s="1">
        <v>7.0039088962817403E-4</v>
      </c>
      <c r="F567" s="1">
        <v>3.7763245580962998E-3</v>
      </c>
      <c r="G567" s="1">
        <v>1.3903669275299E-3</v>
      </c>
      <c r="H567" s="1">
        <v>2.0573532331941498E-3</v>
      </c>
      <c r="I567" s="1">
        <v>8.3394038715815105E-4</v>
      </c>
      <c r="J567" s="1">
        <v>3.9510935789830197E-3</v>
      </c>
      <c r="K567" s="1">
        <v>1.61202097376217E-2</v>
      </c>
      <c r="L567" s="1">
        <v>3.67574576650035E-3</v>
      </c>
      <c r="M567" s="1">
        <v>7.6977975297945597E-4</v>
      </c>
      <c r="N567" s="7">
        <v>2.7338187501789399E-5</v>
      </c>
      <c r="O567" s="1">
        <v>0</v>
      </c>
      <c r="P567" s="1">
        <v>1.9031238576437399E-3</v>
      </c>
      <c r="Q567" s="1">
        <v>4.9860918484257799E-3</v>
      </c>
      <c r="R567" s="1">
        <v>1.08844194946629E-3</v>
      </c>
      <c r="S567" s="1">
        <v>1.0654809949663599E-3</v>
      </c>
      <c r="T567" s="1">
        <v>7.8286801707956807E-3</v>
      </c>
      <c r="U567" s="1">
        <v>0</v>
      </c>
      <c r="V567" s="1">
        <v>3.4796664844389401E-3</v>
      </c>
      <c r="W567" s="1">
        <v>566</v>
      </c>
      <c r="X567" s="1" t="s">
        <v>1680</v>
      </c>
      <c r="Y567" s="1" t="s">
        <v>1674</v>
      </c>
      <c r="Z567" s="1" t="s">
        <v>2257</v>
      </c>
      <c r="AA567" s="1">
        <v>4.9860918484257799E-3</v>
      </c>
      <c r="AB567" s="1">
        <v>1.61202097376217E-2</v>
      </c>
      <c r="AC567" s="1">
        <v>1.11341178891959E-2</v>
      </c>
      <c r="AD567" s="1">
        <v>9.9826573942376595E-2</v>
      </c>
    </row>
    <row r="568" spans="1:30" x14ac:dyDescent="0.3">
      <c r="A568" s="1">
        <v>567</v>
      </c>
      <c r="B568" s="1" t="s">
        <v>1674</v>
      </c>
      <c r="C568" s="1">
        <v>7.6786745593848595E-4</v>
      </c>
      <c r="D568" s="1">
        <v>0</v>
      </c>
      <c r="E568" s="1">
        <v>2.6772516730389998E-3</v>
      </c>
      <c r="F568" s="1">
        <v>1.3777936722279499E-3</v>
      </c>
      <c r="G568" s="1">
        <v>0</v>
      </c>
      <c r="H568" s="1">
        <v>3.9263490649473702E-4</v>
      </c>
      <c r="I568" s="7">
        <v>2.9589822731962199E-5</v>
      </c>
      <c r="J568" s="7">
        <v>2.9542794115855599E-5</v>
      </c>
      <c r="K568" s="1">
        <v>4.3882585559833501E-2</v>
      </c>
      <c r="L568" s="1">
        <v>2.22441363632288E-4</v>
      </c>
      <c r="M568" s="1">
        <v>0</v>
      </c>
      <c r="N568" s="1">
        <v>3.4541869468666499E-3</v>
      </c>
      <c r="O568" s="1">
        <v>0</v>
      </c>
      <c r="P568" s="1">
        <v>1.19595173795065E-3</v>
      </c>
      <c r="Q568" s="1">
        <v>1.33467129692352E-3</v>
      </c>
      <c r="R568" s="1">
        <v>1.6947482310664601E-3</v>
      </c>
      <c r="S568" s="1">
        <v>1.2244644709934901E-3</v>
      </c>
      <c r="T568" s="1">
        <v>5.1840610233662801E-4</v>
      </c>
      <c r="U568" s="1">
        <v>0</v>
      </c>
      <c r="V568" s="1">
        <v>0</v>
      </c>
      <c r="W568" s="1">
        <v>567</v>
      </c>
      <c r="X568" s="1" t="s">
        <v>1674</v>
      </c>
      <c r="Y568" s="1" t="s">
        <v>1674</v>
      </c>
      <c r="Z568" s="1" t="s">
        <v>2258</v>
      </c>
      <c r="AA568" s="1">
        <v>4.3882585559833501E-2</v>
      </c>
      <c r="AB568" s="1">
        <v>4.3882585559833501E-2</v>
      </c>
      <c r="AC568" s="1">
        <v>0</v>
      </c>
      <c r="AD568" s="1">
        <v>7.7643747020826298E-2</v>
      </c>
    </row>
    <row r="569" spans="1:30" x14ac:dyDescent="0.3">
      <c r="A569" s="1">
        <v>568</v>
      </c>
      <c r="B569" s="1" t="s">
        <v>1675</v>
      </c>
      <c r="C569" s="1">
        <v>5.3882592408272699E-3</v>
      </c>
      <c r="D569" s="1">
        <v>1.94860375782473E-4</v>
      </c>
      <c r="E569" s="1">
        <v>1.0076200568920401E-2</v>
      </c>
      <c r="F569" s="1">
        <v>6.0959490618458297E-4</v>
      </c>
      <c r="G569" s="7">
        <v>5.3659933971572101E-5</v>
      </c>
      <c r="H569" s="1">
        <v>7.42029306412667E-4</v>
      </c>
      <c r="I569" s="1">
        <v>1.0024722150496399E-3</v>
      </c>
      <c r="J569" s="1">
        <v>8.0801640253773497E-4</v>
      </c>
      <c r="K569" s="1">
        <v>2.12783811833392E-2</v>
      </c>
      <c r="L569" s="1">
        <v>1.9961268733838999E-3</v>
      </c>
      <c r="M569" s="1">
        <v>2.2077499857839798E-3</v>
      </c>
      <c r="N569" s="1">
        <v>3.5598478978733101E-3</v>
      </c>
      <c r="O569" s="1">
        <v>0</v>
      </c>
      <c r="P569" s="1">
        <v>1.00504087893788E-2</v>
      </c>
      <c r="Q569" s="1">
        <v>8.6458319185527994E-3</v>
      </c>
      <c r="R569" s="1">
        <v>2.7403746540164901E-3</v>
      </c>
      <c r="S569" s="1">
        <v>2.2545432435660002E-3</v>
      </c>
      <c r="T569" s="1">
        <v>2.2065386989327698E-3</v>
      </c>
      <c r="U569" s="1">
        <v>0</v>
      </c>
      <c r="V569" s="1">
        <v>2.4074158561985601E-4</v>
      </c>
      <c r="W569" s="1">
        <v>568</v>
      </c>
      <c r="X569" s="1" t="s">
        <v>1675</v>
      </c>
      <c r="Y569" s="1" t="s">
        <v>1674</v>
      </c>
      <c r="Z569" s="1" t="s">
        <v>2259</v>
      </c>
      <c r="AA569" s="1">
        <v>1.9961268733838999E-3</v>
      </c>
      <c r="AB569" s="1">
        <v>2.12783811833392E-2</v>
      </c>
      <c r="AC569" s="1">
        <v>1.92822543099553E-2</v>
      </c>
      <c r="AD569" s="1">
        <v>0.120111512858924</v>
      </c>
    </row>
    <row r="570" spans="1:30" x14ac:dyDescent="0.3">
      <c r="A570" s="1">
        <v>569</v>
      </c>
      <c r="B570" s="1" t="s">
        <v>1675</v>
      </c>
      <c r="C570" s="1">
        <v>1.7696646166194599E-3</v>
      </c>
      <c r="D570" s="1">
        <v>0</v>
      </c>
      <c r="E570" s="1">
        <v>0</v>
      </c>
      <c r="F570" s="1">
        <v>0</v>
      </c>
      <c r="G570" s="1">
        <v>2.3901761944003499E-3</v>
      </c>
      <c r="H570" s="1">
        <v>0</v>
      </c>
      <c r="I570" s="1">
        <v>0</v>
      </c>
      <c r="J570" s="1">
        <v>1.55762120209057E-2</v>
      </c>
      <c r="K570" s="1">
        <v>0</v>
      </c>
      <c r="L570" s="1">
        <v>2.5111995004606199E-2</v>
      </c>
      <c r="M570" s="1">
        <v>1.9380466566841E-3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6.3610984386694002E-3</v>
      </c>
      <c r="U570" s="1">
        <v>0</v>
      </c>
      <c r="V570" s="1">
        <v>0</v>
      </c>
      <c r="W570" s="1">
        <v>569</v>
      </c>
      <c r="X570" s="1" t="s">
        <v>1675</v>
      </c>
      <c r="Y570" s="1" t="s">
        <v>1675</v>
      </c>
      <c r="Z570" s="1" t="s">
        <v>2260</v>
      </c>
      <c r="AA570" s="1">
        <v>2.5111995004606199E-2</v>
      </c>
      <c r="AB570" s="1">
        <v>2.5111995004606199E-2</v>
      </c>
      <c r="AC570" s="1">
        <v>0</v>
      </c>
      <c r="AD570" s="1">
        <v>7.5864707336113502E-2</v>
      </c>
    </row>
    <row r="571" spans="1:30" x14ac:dyDescent="0.3">
      <c r="A571" s="1">
        <v>570</v>
      </c>
      <c r="B571" s="1" t="s">
        <v>1669</v>
      </c>
      <c r="C571" s="1">
        <v>5.8999544131796396E-3</v>
      </c>
      <c r="D571" s="1">
        <v>1.1688240605672001E-3</v>
      </c>
      <c r="E571" s="1">
        <v>0</v>
      </c>
      <c r="F571" s="1">
        <v>8.4306729408021603E-3</v>
      </c>
      <c r="G571" s="1">
        <v>6.1460916944671698E-4</v>
      </c>
      <c r="H571" s="1">
        <v>0</v>
      </c>
      <c r="I571" s="1">
        <v>1.0146042952207501E-3</v>
      </c>
      <c r="J571" s="1">
        <v>4.4863586236768898E-3</v>
      </c>
      <c r="K571" s="1">
        <v>1.31375754594527E-2</v>
      </c>
      <c r="L571" s="1">
        <v>5.6025752854753997E-3</v>
      </c>
      <c r="M571" s="1">
        <v>3.3425414595510198E-4</v>
      </c>
      <c r="N571" s="1">
        <v>1.51233225826175E-4</v>
      </c>
      <c r="O571" s="1">
        <v>0</v>
      </c>
      <c r="P571" s="1">
        <v>7.4557684899353299E-3</v>
      </c>
      <c r="Q571" s="1">
        <v>3.72257548458118E-3</v>
      </c>
      <c r="R571" s="1">
        <v>2.8451753896955399E-3</v>
      </c>
      <c r="S571" s="1">
        <v>3.4174375213668798E-4</v>
      </c>
      <c r="T571" s="1">
        <v>3.9363674060595199E-3</v>
      </c>
      <c r="U571" s="1">
        <v>0</v>
      </c>
      <c r="V571" s="1">
        <v>2.6573749599273798E-4</v>
      </c>
      <c r="W571" s="1">
        <v>570</v>
      </c>
      <c r="X571" s="1" t="s">
        <v>1669</v>
      </c>
      <c r="Y571" s="1" t="s">
        <v>1674</v>
      </c>
      <c r="Z571" s="1" t="s">
        <v>2261</v>
      </c>
      <c r="AA571" s="1">
        <v>8.4306729408021603E-3</v>
      </c>
      <c r="AB571" s="1">
        <v>1.31375754594527E-2</v>
      </c>
      <c r="AC571" s="1">
        <v>4.7069025186505598E-3</v>
      </c>
      <c r="AD571" s="1">
        <v>0.101791289377794</v>
      </c>
    </row>
    <row r="572" spans="1:30" x14ac:dyDescent="0.3">
      <c r="A572" s="1">
        <v>571</v>
      </c>
      <c r="B572" s="1" t="s">
        <v>1668</v>
      </c>
      <c r="C572" s="1">
        <v>7.4003663125838098E-4</v>
      </c>
      <c r="D572" s="1">
        <v>0</v>
      </c>
      <c r="E572" s="1">
        <v>1.35002005814176E-2</v>
      </c>
      <c r="F572" s="1">
        <v>9.7841976263727398E-3</v>
      </c>
      <c r="G572" s="1">
        <v>0</v>
      </c>
      <c r="H572" s="1">
        <v>1.4494283829244101E-3</v>
      </c>
      <c r="I572" s="1">
        <v>5.5866501568680501E-4</v>
      </c>
      <c r="J572" s="1">
        <v>5.1245952830493999E-4</v>
      </c>
      <c r="K572" s="1">
        <v>8.4132195808227592E-3</v>
      </c>
      <c r="L572" s="1">
        <v>7.8934826273645297E-4</v>
      </c>
      <c r="M572" s="1">
        <v>0</v>
      </c>
      <c r="N572" s="1">
        <v>1.6020721124221801E-2</v>
      </c>
      <c r="O572" s="1">
        <v>0</v>
      </c>
      <c r="P572" s="1">
        <v>2.7722580818814501E-3</v>
      </c>
      <c r="Q572" s="1">
        <v>5.0497427947214697E-4</v>
      </c>
      <c r="R572" s="1">
        <v>4.5331914244802398E-3</v>
      </c>
      <c r="S572" s="1">
        <v>2.9020153065990599E-3</v>
      </c>
      <c r="T572" s="1">
        <v>0</v>
      </c>
      <c r="U572" s="1">
        <v>0</v>
      </c>
      <c r="V572" s="1">
        <v>0</v>
      </c>
      <c r="W572" s="1">
        <v>571</v>
      </c>
      <c r="X572" s="1" t="s">
        <v>1668</v>
      </c>
      <c r="Y572" s="1" t="s">
        <v>1677</v>
      </c>
      <c r="Z572" s="1" t="s">
        <v>2262</v>
      </c>
      <c r="AA572" s="1">
        <v>1.35002005814176E-2</v>
      </c>
      <c r="AB572" s="1">
        <v>1.6020721124221801E-2</v>
      </c>
      <c r="AC572" s="1">
        <v>2.5205205428041099E-3</v>
      </c>
      <c r="AD572" s="1">
        <v>0.100110776727591</v>
      </c>
    </row>
    <row r="573" spans="1:30" x14ac:dyDescent="0.3">
      <c r="A573" s="1">
        <v>572</v>
      </c>
      <c r="B573" s="1" t="s">
        <v>1685</v>
      </c>
      <c r="C573" s="1">
        <v>3.3984381390413402E-4</v>
      </c>
      <c r="D573" s="1">
        <v>2.0062367238388298E-3</v>
      </c>
      <c r="E573" s="1">
        <v>0</v>
      </c>
      <c r="F573" s="7">
        <v>9.6442339759900697E-5</v>
      </c>
      <c r="G573" s="1">
        <v>1.52945381272366E-2</v>
      </c>
      <c r="H573" s="1">
        <v>3.3081821323681501E-4</v>
      </c>
      <c r="I573" s="1">
        <v>4.1585090205326802E-4</v>
      </c>
      <c r="J573" s="1">
        <v>5.3365540969414597E-4</v>
      </c>
      <c r="K573" s="7">
        <v>2.15794682273914E-5</v>
      </c>
      <c r="L573" s="1">
        <v>3.9154574013055997E-3</v>
      </c>
      <c r="M573" s="1">
        <v>2.0213854691145E-4</v>
      </c>
      <c r="N573" s="1">
        <v>3.9925339874435596E-3</v>
      </c>
      <c r="O573" s="1">
        <v>0</v>
      </c>
      <c r="P573" s="1">
        <v>3.7974873768461501E-4</v>
      </c>
      <c r="Q573" s="1">
        <v>0</v>
      </c>
      <c r="R573" s="1">
        <v>3.91209339201874E-4</v>
      </c>
      <c r="S573" s="1">
        <v>1.3750128099893299E-4</v>
      </c>
      <c r="T573" s="1">
        <v>1.12794880496071E-3</v>
      </c>
      <c r="U573" s="1">
        <v>6.3157202806877798E-3</v>
      </c>
      <c r="V573" s="1">
        <v>3.1852219435073999E-2</v>
      </c>
      <c r="W573" s="1">
        <v>572</v>
      </c>
      <c r="X573" s="1" t="s">
        <v>1685</v>
      </c>
      <c r="Y573" s="1" t="s">
        <v>1685</v>
      </c>
      <c r="Z573" s="1" t="s">
        <v>2263</v>
      </c>
      <c r="AA573" s="1">
        <v>3.1852219435073999E-2</v>
      </c>
      <c r="AB573" s="1">
        <v>3.1852219435073999E-2</v>
      </c>
      <c r="AC573" s="1">
        <v>0</v>
      </c>
      <c r="AD573" s="1">
        <v>9.7581748172936203E-2</v>
      </c>
    </row>
    <row r="574" spans="1:30" x14ac:dyDescent="0.3">
      <c r="A574" s="1">
        <v>573</v>
      </c>
      <c r="B574" s="1" t="s">
        <v>1670</v>
      </c>
      <c r="C574" s="7">
        <v>3.8893455166232303E-5</v>
      </c>
      <c r="D574" s="1">
        <v>2.037231673599E-4</v>
      </c>
      <c r="E574" s="1">
        <v>0</v>
      </c>
      <c r="F574" s="1">
        <v>0</v>
      </c>
      <c r="G574" s="1">
        <v>2.1228932164903901E-3</v>
      </c>
      <c r="H574" s="1">
        <v>0</v>
      </c>
      <c r="I574" s="1">
        <v>0</v>
      </c>
      <c r="J574" s="1">
        <v>3.8066663588399198E-3</v>
      </c>
      <c r="K574" s="1">
        <v>0</v>
      </c>
      <c r="L574" s="1">
        <v>4.3955168711544E-2</v>
      </c>
      <c r="M574" s="1">
        <v>1.4788745617169E-3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3.4325682950216499E-4</v>
      </c>
      <c r="U574" s="7">
        <v>5.3033045377936298E-5</v>
      </c>
      <c r="V574" s="1">
        <v>6.2064734510039802E-4</v>
      </c>
      <c r="W574" s="1">
        <v>573</v>
      </c>
      <c r="X574" s="1" t="s">
        <v>1670</v>
      </c>
      <c r="Y574" s="1" t="s">
        <v>1675</v>
      </c>
      <c r="Z574" s="1" t="s">
        <v>2264</v>
      </c>
      <c r="AA574" s="1">
        <v>2.1228932164903901E-3</v>
      </c>
      <c r="AB574" s="1">
        <v>4.3955168711544E-2</v>
      </c>
      <c r="AC574" s="1">
        <v>4.1832275495053597E-2</v>
      </c>
      <c r="AD574" s="1">
        <v>6.38314504830923E-2</v>
      </c>
    </row>
    <row r="575" spans="1:30" x14ac:dyDescent="0.3">
      <c r="A575" s="1">
        <v>574</v>
      </c>
      <c r="B575" s="1" t="s">
        <v>1666</v>
      </c>
      <c r="C575" s="1">
        <v>1.7919414024656201E-3</v>
      </c>
      <c r="D575" s="1">
        <v>4.2056497281259898E-4</v>
      </c>
      <c r="E575" s="1">
        <v>1.0159244634447399E-3</v>
      </c>
      <c r="F575" s="1">
        <v>2.3170027240485601E-3</v>
      </c>
      <c r="G575" s="1">
        <v>4.8270006886883302E-4</v>
      </c>
      <c r="H575" s="1">
        <v>1.2805081777192301E-4</v>
      </c>
      <c r="I575" s="1">
        <v>1.2412478268252799E-3</v>
      </c>
      <c r="J575" s="1">
        <v>6.1799268832111297E-3</v>
      </c>
      <c r="K575" s="1">
        <v>1.3798794137548901E-2</v>
      </c>
      <c r="L575" s="1">
        <v>2.5005120218981299E-3</v>
      </c>
      <c r="M575" s="1">
        <v>7.4600710839270196E-4</v>
      </c>
      <c r="N575" s="1">
        <v>2.02890534762726E-3</v>
      </c>
      <c r="O575" s="1">
        <v>0</v>
      </c>
      <c r="P575" s="1">
        <v>2.3060976831738101E-3</v>
      </c>
      <c r="Q575" s="1">
        <v>4.3227274257854401E-3</v>
      </c>
      <c r="R575" s="1">
        <v>1.1535314089772899E-3</v>
      </c>
      <c r="S575" s="1">
        <v>5.5957324022755698E-4</v>
      </c>
      <c r="T575" s="1">
        <v>8.9183893909897394E-3</v>
      </c>
      <c r="U575" s="1">
        <v>0</v>
      </c>
      <c r="V575" s="1">
        <v>5.9071019640563496E-4</v>
      </c>
      <c r="W575" s="1">
        <v>574</v>
      </c>
      <c r="X575" s="1" t="s">
        <v>1666</v>
      </c>
      <c r="Y575" s="1" t="s">
        <v>1674</v>
      </c>
      <c r="Z575" s="1" t="s">
        <v>2265</v>
      </c>
      <c r="AA575" s="1">
        <v>1.7919414024656201E-3</v>
      </c>
      <c r="AB575" s="1">
        <v>1.3798794137548901E-2</v>
      </c>
      <c r="AC575" s="1">
        <v>1.20068527350833E-2</v>
      </c>
      <c r="AD575" s="1">
        <v>8.9555346569692496E-2</v>
      </c>
    </row>
    <row r="576" spans="1:30" x14ac:dyDescent="0.3">
      <c r="A576" s="1">
        <v>575</v>
      </c>
      <c r="B576" s="1" t="s">
        <v>1677</v>
      </c>
      <c r="C576" s="1">
        <v>5.9727157932186296E-3</v>
      </c>
      <c r="D576" s="1">
        <v>1.8779437531402899E-3</v>
      </c>
      <c r="E576" s="1">
        <v>5.3199627495817796E-3</v>
      </c>
      <c r="F576" s="1">
        <v>1.79957385837203E-3</v>
      </c>
      <c r="G576" s="7">
        <v>7.1688021494507002E-6</v>
      </c>
      <c r="H576" s="1">
        <v>2.4849814391833102E-4</v>
      </c>
      <c r="I576" s="1">
        <v>9.8913866877369211E-4</v>
      </c>
      <c r="J576" s="1">
        <v>5.1788244948524698E-4</v>
      </c>
      <c r="K576" s="1">
        <v>7.4800226755309803E-3</v>
      </c>
      <c r="L576" s="1">
        <v>1.51468171974039E-3</v>
      </c>
      <c r="M576" s="1">
        <v>6.0189388971045098E-4</v>
      </c>
      <c r="N576" s="1">
        <v>6.6608375980060797E-3</v>
      </c>
      <c r="O576" s="1">
        <v>0</v>
      </c>
      <c r="P576" s="1">
        <v>1.91525004069542E-3</v>
      </c>
      <c r="Q576" s="1">
        <v>6.1022988161839702E-3</v>
      </c>
      <c r="R576" s="1">
        <v>8.0578381424880694E-3</v>
      </c>
      <c r="S576" s="1">
        <v>2.8749973809293798E-3</v>
      </c>
      <c r="T576" s="1">
        <v>1.7348854038856201E-3</v>
      </c>
      <c r="U576" s="1">
        <v>0</v>
      </c>
      <c r="V576" s="1">
        <v>0</v>
      </c>
      <c r="W576" s="1">
        <v>575</v>
      </c>
      <c r="X576" s="1" t="s">
        <v>1677</v>
      </c>
      <c r="Y576" s="1" t="s">
        <v>1681</v>
      </c>
      <c r="Z576" s="1" t="s">
        <v>2266</v>
      </c>
      <c r="AA576" s="1">
        <v>6.6608375980060797E-3</v>
      </c>
      <c r="AB576" s="1">
        <v>8.0578381424880694E-3</v>
      </c>
      <c r="AC576" s="1">
        <v>1.3970005444819799E-3</v>
      </c>
      <c r="AD576" s="1">
        <v>9.63405489816829E-2</v>
      </c>
    </row>
    <row r="577" spans="1:30" x14ac:dyDescent="0.3">
      <c r="A577" s="1">
        <v>576</v>
      </c>
      <c r="B577" s="1" t="s">
        <v>1685</v>
      </c>
      <c r="C577" s="1">
        <v>1.44096350116591E-3</v>
      </c>
      <c r="D577" s="7">
        <v>4.8150168865639901E-5</v>
      </c>
      <c r="E577" s="1">
        <v>2.1535360475509499E-3</v>
      </c>
      <c r="F577" s="1">
        <v>1.40059477172952E-2</v>
      </c>
      <c r="G577" s="1">
        <v>0</v>
      </c>
      <c r="H577" s="1">
        <v>7.1167502849141695E-4</v>
      </c>
      <c r="I577" s="1">
        <v>5.2031856833066204E-3</v>
      </c>
      <c r="J577" s="1">
        <v>2.2990203789533701E-3</v>
      </c>
      <c r="K577" s="1">
        <v>6.8031621228276697E-3</v>
      </c>
      <c r="L577" s="1">
        <v>2.9943517042492203E-4</v>
      </c>
      <c r="M577" s="1">
        <v>3.78523694435382E-4</v>
      </c>
      <c r="N577" s="1">
        <v>1.29812068327346E-2</v>
      </c>
      <c r="O577" s="7">
        <v>2.1141608157946199E-5</v>
      </c>
      <c r="P577" s="1">
        <v>3.5861443018780901E-3</v>
      </c>
      <c r="Q577" s="1">
        <v>2.0260631592781699E-3</v>
      </c>
      <c r="R577" s="1">
        <v>1.88181745378134E-3</v>
      </c>
      <c r="S577" s="1">
        <v>1.2563676503865599E-3</v>
      </c>
      <c r="T577" s="1">
        <v>2.3315163598665598E-3</v>
      </c>
      <c r="U577" s="1">
        <v>1.09708035097573E-4</v>
      </c>
      <c r="V577" s="1">
        <v>6.8975336690942405E-4</v>
      </c>
      <c r="W577" s="1">
        <v>576</v>
      </c>
      <c r="X577" s="1" t="s">
        <v>1685</v>
      </c>
      <c r="Y577" s="1" t="s">
        <v>1669</v>
      </c>
      <c r="Z577" s="1" t="s">
        <v>2267</v>
      </c>
      <c r="AA577" s="1">
        <v>6.8975336690942405E-4</v>
      </c>
      <c r="AB577" s="1">
        <v>1.40059477172952E-2</v>
      </c>
      <c r="AC577" s="1">
        <v>1.33161943503858E-2</v>
      </c>
      <c r="AD577" s="1">
        <v>9.9639329682354102E-2</v>
      </c>
    </row>
    <row r="578" spans="1:30" x14ac:dyDescent="0.3">
      <c r="A578" s="1">
        <v>577</v>
      </c>
      <c r="B578" s="1" t="s">
        <v>1685</v>
      </c>
      <c r="C578" s="7">
        <v>2.3490146595465602E-5</v>
      </c>
      <c r="D578" s="7">
        <v>1.76596752762142E-5</v>
      </c>
      <c r="E578" s="1">
        <v>1.78121108895681E-3</v>
      </c>
      <c r="F578" s="1">
        <v>2.4708581860314899E-3</v>
      </c>
      <c r="G578" s="1">
        <v>4.9495411001345699E-3</v>
      </c>
      <c r="H578" s="1">
        <v>1.81234631853095E-2</v>
      </c>
      <c r="I578" s="1">
        <v>1.3604134678741799E-3</v>
      </c>
      <c r="J578" s="7">
        <v>7.3825456905083503E-5</v>
      </c>
      <c r="K578" s="1">
        <v>2.2440888130829599E-3</v>
      </c>
      <c r="L578" s="1">
        <v>1.5617745237317101E-3</v>
      </c>
      <c r="M578" s="1">
        <v>2.91081033732199E-4</v>
      </c>
      <c r="N578" s="1">
        <v>5.6728554903563103E-3</v>
      </c>
      <c r="O578" s="1">
        <v>1.3345822374437799E-4</v>
      </c>
      <c r="P578" s="1">
        <v>3.1555392709404499E-3</v>
      </c>
      <c r="Q578" s="1">
        <v>9.2182403328874298E-4</v>
      </c>
      <c r="R578" s="1">
        <v>1.5752952842365501E-3</v>
      </c>
      <c r="S578" s="1">
        <v>1.4913521826574599E-3</v>
      </c>
      <c r="T578" s="1">
        <v>5.0640481862190205E-4</v>
      </c>
      <c r="U578" s="1">
        <v>2.18842526118353E-4</v>
      </c>
      <c r="V578" s="1">
        <v>3.9678825615784702E-3</v>
      </c>
      <c r="W578" s="1">
        <v>577</v>
      </c>
      <c r="X578" s="1" t="s">
        <v>1685</v>
      </c>
      <c r="Y578" s="1" t="s">
        <v>1671</v>
      </c>
      <c r="Z578" s="1" t="s">
        <v>2268</v>
      </c>
      <c r="AA578" s="1">
        <v>3.9678825615784702E-3</v>
      </c>
      <c r="AB578" s="1">
        <v>1.81234631853095E-2</v>
      </c>
      <c r="AC578" s="1">
        <v>1.4155580623731101E-2</v>
      </c>
      <c r="AD578" s="1">
        <v>8.8121101073263E-2</v>
      </c>
    </row>
    <row r="579" spans="1:30" x14ac:dyDescent="0.3">
      <c r="A579" s="1">
        <v>578</v>
      </c>
      <c r="B579" s="1" t="s">
        <v>1679</v>
      </c>
      <c r="C579" s="1">
        <v>8.2124047573159495E-4</v>
      </c>
      <c r="D579" s="1">
        <v>2.0165396619538901E-3</v>
      </c>
      <c r="E579" s="1">
        <v>3.09523809445943E-3</v>
      </c>
      <c r="F579" s="1">
        <v>4.8816476392399E-3</v>
      </c>
      <c r="G579" s="1">
        <v>2.11515925733098E-3</v>
      </c>
      <c r="H579" s="1">
        <v>5.2316860968843098E-3</v>
      </c>
      <c r="I579" s="1">
        <v>1.95396007080866E-3</v>
      </c>
      <c r="J579" s="1">
        <v>4.4111373471717999E-3</v>
      </c>
      <c r="K579" s="1">
        <v>2.4490206722413699E-3</v>
      </c>
      <c r="L579" s="1">
        <v>2.5407349174558199E-3</v>
      </c>
      <c r="M579" s="1">
        <v>1.2050946260062101E-3</v>
      </c>
      <c r="N579" s="1">
        <v>3.7954436916609502E-3</v>
      </c>
      <c r="O579" s="1">
        <v>1.7615369240939999E-4</v>
      </c>
      <c r="P579" s="1">
        <v>1.4573144446404999E-3</v>
      </c>
      <c r="Q579" s="1">
        <v>1.3605251577550399E-3</v>
      </c>
      <c r="R579" s="1">
        <v>9.5812285824337204E-4</v>
      </c>
      <c r="S579" s="1">
        <v>7.9129741832711096E-4</v>
      </c>
      <c r="T579" s="1">
        <v>1.0981260570793799E-3</v>
      </c>
      <c r="U579" s="1">
        <v>2.9992904065807499E-4</v>
      </c>
      <c r="V579" s="1">
        <v>7.8199338243514094E-3</v>
      </c>
      <c r="W579" s="1">
        <v>578</v>
      </c>
      <c r="X579" s="1" t="s">
        <v>1679</v>
      </c>
      <c r="Y579" s="1" t="s">
        <v>1685</v>
      </c>
      <c r="Z579" s="1" t="s">
        <v>2269</v>
      </c>
      <c r="AA579" s="1">
        <v>1.4573144446404999E-3</v>
      </c>
      <c r="AB579" s="1">
        <v>7.8199338243514094E-3</v>
      </c>
      <c r="AC579" s="1">
        <v>6.3626193797108998E-3</v>
      </c>
      <c r="AD579" s="1">
        <v>9.2858551299443204E-2</v>
      </c>
    </row>
    <row r="580" spans="1:30" x14ac:dyDescent="0.3">
      <c r="A580" s="1">
        <v>579</v>
      </c>
      <c r="B580" s="1" t="s">
        <v>1675</v>
      </c>
      <c r="C580" s="1">
        <v>2.3781485099189101E-3</v>
      </c>
      <c r="D580" s="1">
        <v>1.4693381940150501E-3</v>
      </c>
      <c r="E580" s="1">
        <v>1.4036171244568101E-3</v>
      </c>
      <c r="F580" s="1">
        <v>2.4372381646159398E-3</v>
      </c>
      <c r="G580" s="1">
        <v>4.9623224172243297E-3</v>
      </c>
      <c r="H580" s="1">
        <v>3.7225064353375799E-4</v>
      </c>
      <c r="I580" s="1">
        <v>3.9090819888645101E-4</v>
      </c>
      <c r="J580" s="1">
        <v>1.07094856531058E-2</v>
      </c>
      <c r="K580" s="1">
        <v>5.5655044818115598E-4</v>
      </c>
      <c r="L580" s="1">
        <v>8.10059535702852E-3</v>
      </c>
      <c r="M580" s="1">
        <v>2.3420501952668999E-3</v>
      </c>
      <c r="N580" s="1">
        <v>8.9731753356752796E-4</v>
      </c>
      <c r="O580" s="1">
        <v>7.8479197550263295E-4</v>
      </c>
      <c r="P580" s="1">
        <v>1.4957689199253399E-4</v>
      </c>
      <c r="Q580" s="1">
        <v>9.8492042419570094E-4</v>
      </c>
      <c r="R580" s="1">
        <v>8.7084888323546103E-4</v>
      </c>
      <c r="S580" s="1">
        <v>2.0931242871039799E-3</v>
      </c>
      <c r="T580" s="1">
        <v>4.0629157450481701E-3</v>
      </c>
      <c r="U580" s="1">
        <v>6.9619292943061601E-4</v>
      </c>
      <c r="V580" s="1">
        <v>8.0846967075441298E-3</v>
      </c>
      <c r="W580" s="1">
        <v>579</v>
      </c>
      <c r="X580" s="1" t="s">
        <v>1675</v>
      </c>
      <c r="Y580" s="1" t="s">
        <v>1673</v>
      </c>
      <c r="Z580" s="1" t="s">
        <v>2270</v>
      </c>
      <c r="AA580" s="1">
        <v>8.10059535702852E-3</v>
      </c>
      <c r="AB580" s="1">
        <v>1.07094856531058E-2</v>
      </c>
      <c r="AC580" s="1">
        <v>2.6088902960772898E-3</v>
      </c>
      <c r="AD580" s="1">
        <v>9.7337611063873994E-2</v>
      </c>
    </row>
    <row r="581" spans="1:30" x14ac:dyDescent="0.3">
      <c r="A581" s="1">
        <v>580</v>
      </c>
      <c r="B581" s="1" t="s">
        <v>1668</v>
      </c>
      <c r="C581" s="1">
        <v>3.14796455595602E-3</v>
      </c>
      <c r="D581" s="1">
        <v>2.5824747382801298E-4</v>
      </c>
      <c r="E581" s="1">
        <v>5.9011391684283101E-3</v>
      </c>
      <c r="F581" s="1">
        <v>8.1309368346849393E-3</v>
      </c>
      <c r="G581" s="1">
        <v>0</v>
      </c>
      <c r="H581" s="1">
        <v>2.8479281828878099E-3</v>
      </c>
      <c r="I581" s="1">
        <v>2.1335606972693998E-3</v>
      </c>
      <c r="J581" s="1">
        <v>3.24209029437568E-4</v>
      </c>
      <c r="K581" s="1">
        <v>4.8508350221864102E-3</v>
      </c>
      <c r="L581" s="7">
        <v>2.6067044036985599E-5</v>
      </c>
      <c r="M581" s="1">
        <v>1.0036052217074301E-3</v>
      </c>
      <c r="N581" s="1">
        <v>2.80153079584539E-3</v>
      </c>
      <c r="O581" s="1">
        <v>8.9892240965101604E-4</v>
      </c>
      <c r="P581" s="1">
        <v>2.1894341980656599E-3</v>
      </c>
      <c r="Q581" s="1">
        <v>1.8344905921396199E-3</v>
      </c>
      <c r="R581" s="1">
        <v>4.4124975394056196E-3</v>
      </c>
      <c r="S581" s="1">
        <v>1.8885716435584801E-3</v>
      </c>
      <c r="T581" s="1">
        <v>4.6513292449429101E-4</v>
      </c>
      <c r="U581" s="1">
        <v>0</v>
      </c>
      <c r="V581" s="1">
        <v>1.04187005882464E-4</v>
      </c>
      <c r="W581" s="1">
        <v>580</v>
      </c>
      <c r="X581" s="1" t="s">
        <v>1668</v>
      </c>
      <c r="Y581" s="1" t="s">
        <v>1669</v>
      </c>
      <c r="Z581" s="1" t="s">
        <v>2271</v>
      </c>
      <c r="AA581" s="1">
        <v>5.9011391684283101E-3</v>
      </c>
      <c r="AB581" s="1">
        <v>8.1309368346849393E-3</v>
      </c>
      <c r="AC581" s="1">
        <v>2.2297976662566201E-3</v>
      </c>
      <c r="AD581" s="1">
        <v>8.1179902380541596E-2</v>
      </c>
    </row>
    <row r="582" spans="1:30" x14ac:dyDescent="0.3">
      <c r="A582" s="1">
        <v>581</v>
      </c>
      <c r="B582" s="1" t="s">
        <v>1681</v>
      </c>
      <c r="C582" s="1">
        <v>2.5636757599802498E-3</v>
      </c>
      <c r="D582" s="1">
        <v>3.4559746371845101E-4</v>
      </c>
      <c r="E582" s="1">
        <v>7.1747816670450796E-3</v>
      </c>
      <c r="F582" s="1">
        <v>9.8890631219118504E-3</v>
      </c>
      <c r="G582" s="1">
        <v>3.6068112613431302E-4</v>
      </c>
      <c r="H582" s="1">
        <v>1.55267981160163E-3</v>
      </c>
      <c r="I582" s="1">
        <v>1.9042866350265899E-3</v>
      </c>
      <c r="J582" s="1">
        <v>4.3998157495025803E-3</v>
      </c>
      <c r="K582" s="1">
        <v>7.2020457675661797E-3</v>
      </c>
      <c r="L582" s="1">
        <v>1.0615430615551699E-3</v>
      </c>
      <c r="M582" s="1">
        <v>0</v>
      </c>
      <c r="N582" s="1">
        <v>4.69060146486218E-3</v>
      </c>
      <c r="O582" s="1">
        <v>1.59399201570681E-3</v>
      </c>
      <c r="P582" s="1">
        <v>3.23867419674334E-4</v>
      </c>
      <c r="Q582" s="1">
        <v>2.8930497126498401E-3</v>
      </c>
      <c r="R582" s="1">
        <v>4.9905769277881502E-3</v>
      </c>
      <c r="S582" s="1">
        <v>6.0026870367395199E-3</v>
      </c>
      <c r="T582" s="1">
        <v>2.1201193649216798E-3</v>
      </c>
      <c r="U582" s="1">
        <v>0</v>
      </c>
      <c r="V582" s="1">
        <v>1.2835701747327999E-4</v>
      </c>
      <c r="W582" s="1">
        <v>581</v>
      </c>
      <c r="X582" s="1" t="s">
        <v>1681</v>
      </c>
      <c r="Y582" s="1" t="s">
        <v>1669</v>
      </c>
      <c r="Z582" s="1" t="s">
        <v>2272</v>
      </c>
      <c r="AA582" s="1">
        <v>4.9905769277881502E-3</v>
      </c>
      <c r="AB582" s="1">
        <v>9.8890631219118504E-3</v>
      </c>
      <c r="AC582" s="1">
        <v>4.8984861941236899E-3</v>
      </c>
      <c r="AD582" s="1">
        <v>0.10579105984905</v>
      </c>
    </row>
    <row r="583" spans="1:30" x14ac:dyDescent="0.3">
      <c r="A583" s="1">
        <v>582</v>
      </c>
      <c r="B583" s="1" t="s">
        <v>1682</v>
      </c>
      <c r="C583" s="1">
        <v>2.0125114440975602E-3</v>
      </c>
      <c r="D583" s="1">
        <v>4.4516297371951E-4</v>
      </c>
      <c r="E583" s="1">
        <v>3.7417383899674599E-3</v>
      </c>
      <c r="F583" s="1">
        <v>3.1454721046808801E-3</v>
      </c>
      <c r="G583" s="1">
        <v>4.29839559270228E-4</v>
      </c>
      <c r="H583" s="1">
        <v>1.9462958211263601E-3</v>
      </c>
      <c r="I583" s="1">
        <v>2.2444708025640801E-4</v>
      </c>
      <c r="J583" s="1">
        <v>5.05699478956182E-3</v>
      </c>
      <c r="K583" s="7">
        <v>8.3490466752810503E-5</v>
      </c>
      <c r="L583" s="1">
        <v>2.2122940570868002E-3</v>
      </c>
      <c r="M583" s="1">
        <v>1.5673528354694899E-4</v>
      </c>
      <c r="N583" s="7">
        <v>6.7147717289711201E-5</v>
      </c>
      <c r="O583" s="1">
        <v>1.1560371059783201E-2</v>
      </c>
      <c r="P583" s="1">
        <v>5.4977744463120197E-4</v>
      </c>
      <c r="Q583" s="1">
        <v>0</v>
      </c>
      <c r="R583" s="1">
        <v>1.3292600251450699E-3</v>
      </c>
      <c r="S583" s="1">
        <v>1.03265234678433E-3</v>
      </c>
      <c r="T583" s="1">
        <v>8.3571648022541401E-3</v>
      </c>
      <c r="U583" s="1">
        <v>0</v>
      </c>
      <c r="V583" s="1">
        <v>1.6020250220668199E-3</v>
      </c>
      <c r="W583" s="1">
        <v>582</v>
      </c>
      <c r="X583" s="1" t="s">
        <v>1682</v>
      </c>
      <c r="Y583" s="1" t="s">
        <v>1678</v>
      </c>
      <c r="Z583" s="1" t="s">
        <v>2273</v>
      </c>
      <c r="AA583" s="1">
        <v>1.03265234678433E-3</v>
      </c>
      <c r="AB583" s="1">
        <v>1.1560371059783201E-2</v>
      </c>
      <c r="AC583" s="1">
        <v>1.0527718712998801E-2</v>
      </c>
      <c r="AD583" s="1">
        <v>7.9206867841284001E-2</v>
      </c>
    </row>
    <row r="584" spans="1:30" x14ac:dyDescent="0.3">
      <c r="A584" s="1">
        <v>583</v>
      </c>
      <c r="B584" s="1" t="s">
        <v>1679</v>
      </c>
      <c r="C584" s="1">
        <v>1.5220503701864601E-3</v>
      </c>
      <c r="D584" s="1">
        <v>0</v>
      </c>
      <c r="E584" s="1">
        <v>9.7491710618685095E-3</v>
      </c>
      <c r="F584" s="1">
        <v>1.7928552488303998E-2</v>
      </c>
      <c r="G584" s="1">
        <v>0</v>
      </c>
      <c r="H584" s="7">
        <v>4.6213618073479298E-5</v>
      </c>
      <c r="I584" s="1">
        <v>2.2958239601295499E-3</v>
      </c>
      <c r="J584" s="1">
        <v>3.6477705693006399E-3</v>
      </c>
      <c r="K584" s="1">
        <v>7.1624820343679403E-3</v>
      </c>
      <c r="L584" s="1">
        <v>3.8339239017420599E-3</v>
      </c>
      <c r="M584" s="1">
        <v>2.25165431085099E-4</v>
      </c>
      <c r="N584" s="1">
        <v>8.8439555742212696E-4</v>
      </c>
      <c r="O584" s="1">
        <v>5.7777971330202601E-4</v>
      </c>
      <c r="P584" s="1">
        <v>4.7396360386830396E-3</v>
      </c>
      <c r="Q584" s="1">
        <v>1.8275331119242701E-3</v>
      </c>
      <c r="R584" s="1">
        <v>2.9612434937198399E-3</v>
      </c>
      <c r="S584" s="1">
        <v>2.64665083510274E-3</v>
      </c>
      <c r="T584" s="1">
        <v>3.7132677121154301E-3</v>
      </c>
      <c r="U584" s="1">
        <v>0</v>
      </c>
      <c r="V584" s="1">
        <v>2.8772768940344898E-4</v>
      </c>
      <c r="W584" s="1">
        <v>583</v>
      </c>
      <c r="X584" s="1" t="s">
        <v>1679</v>
      </c>
      <c r="Y584" s="1" t="s">
        <v>1669</v>
      </c>
      <c r="Z584" s="1" t="s">
        <v>2274</v>
      </c>
      <c r="AA584" s="1">
        <v>4.7396360386830396E-3</v>
      </c>
      <c r="AB584" s="1">
        <v>1.7928552488303998E-2</v>
      </c>
      <c r="AC584" s="1">
        <v>1.3188916449621E-2</v>
      </c>
      <c r="AD584" s="1">
        <v>0.108183454396844</v>
      </c>
    </row>
    <row r="585" spans="1:30" x14ac:dyDescent="0.3">
      <c r="A585" s="1">
        <v>584</v>
      </c>
      <c r="B585" s="1" t="s">
        <v>1673</v>
      </c>
      <c r="C585" s="1">
        <v>1.70439448862172E-4</v>
      </c>
      <c r="D585" s="1">
        <v>0</v>
      </c>
      <c r="E585" s="1">
        <v>0</v>
      </c>
      <c r="F585" s="1">
        <v>0</v>
      </c>
      <c r="G585" s="1">
        <v>7.7742384684013595E-4</v>
      </c>
      <c r="H585" s="1">
        <v>0</v>
      </c>
      <c r="I585" s="1">
        <v>0</v>
      </c>
      <c r="J585" s="1">
        <v>2.3838117661953099E-2</v>
      </c>
      <c r="K585" s="1">
        <v>0</v>
      </c>
      <c r="L585" s="1">
        <v>7.5060597436230397E-3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7">
        <v>1.7249530815295199E-5</v>
      </c>
      <c r="T585" s="1">
        <v>8.6181475458196998E-3</v>
      </c>
      <c r="U585" s="1">
        <v>0</v>
      </c>
      <c r="V585" s="1">
        <v>0</v>
      </c>
      <c r="W585" s="1">
        <v>584</v>
      </c>
      <c r="X585" s="1" t="s">
        <v>1673</v>
      </c>
      <c r="Y585" s="1" t="s">
        <v>1673</v>
      </c>
      <c r="Z585" s="1" t="s">
        <v>2275</v>
      </c>
      <c r="AA585" s="1">
        <v>2.3838117661953099E-2</v>
      </c>
      <c r="AB585" s="1">
        <v>2.3838117661953099E-2</v>
      </c>
      <c r="AC585" s="1">
        <v>0</v>
      </c>
      <c r="AD585" s="1">
        <v>5.80806769787073E-2</v>
      </c>
    </row>
    <row r="586" spans="1:30" x14ac:dyDescent="0.3">
      <c r="A586" s="1">
        <v>585</v>
      </c>
      <c r="B586" s="1" t="s">
        <v>1668</v>
      </c>
      <c r="C586" s="1">
        <v>8.8597425366878301E-4</v>
      </c>
      <c r="D586" s="7">
        <v>2.2009262568725201E-5</v>
      </c>
      <c r="E586" s="1">
        <v>9.5869404029197305E-4</v>
      </c>
      <c r="F586" s="1">
        <v>5.4874454589615004E-3</v>
      </c>
      <c r="G586" s="1">
        <v>2.6768174064877E-3</v>
      </c>
      <c r="H586" s="1">
        <v>8.3448238221779105E-4</v>
      </c>
      <c r="I586" s="1">
        <v>2.35689006738405E-4</v>
      </c>
      <c r="J586" s="1">
        <v>8.5203056678071702E-4</v>
      </c>
      <c r="K586" s="1">
        <v>4.3800574693907803E-3</v>
      </c>
      <c r="L586" s="1">
        <v>2.5677976599570502E-4</v>
      </c>
      <c r="M586" s="7">
        <v>8.5236379844485599E-5</v>
      </c>
      <c r="N586" s="1">
        <v>3.54380073944941E-4</v>
      </c>
      <c r="O586" s="1">
        <v>0</v>
      </c>
      <c r="P586" s="1">
        <v>1.4776438815222301E-3</v>
      </c>
      <c r="Q586" s="1">
        <v>3.28226453948675E-3</v>
      </c>
      <c r="R586" s="1">
        <v>1.7732730101440899E-2</v>
      </c>
      <c r="S586" s="1">
        <v>1.89128639936702E-2</v>
      </c>
      <c r="T586" s="7">
        <v>3.9149842274157803E-5</v>
      </c>
      <c r="U586" s="1">
        <v>0</v>
      </c>
      <c r="V586" s="7">
        <v>3.8333263786075699E-5</v>
      </c>
      <c r="W586" s="1">
        <v>585</v>
      </c>
      <c r="X586" s="1" t="s">
        <v>1668</v>
      </c>
      <c r="Y586" s="1" t="s">
        <v>1682</v>
      </c>
      <c r="Z586" s="1" t="s">
        <v>2276</v>
      </c>
      <c r="AA586" s="1">
        <v>9.5869404029197305E-4</v>
      </c>
      <c r="AB586" s="1">
        <v>1.89128639936702E-2</v>
      </c>
      <c r="AC586" s="1">
        <v>1.7954169953378299E-2</v>
      </c>
      <c r="AD586" s="1">
        <v>9.2369273665247401E-2</v>
      </c>
    </row>
    <row r="587" spans="1:30" x14ac:dyDescent="0.3">
      <c r="A587" s="1">
        <v>586</v>
      </c>
      <c r="B587" s="1" t="s">
        <v>1671</v>
      </c>
      <c r="C587" s="1">
        <v>0</v>
      </c>
      <c r="D587" s="7">
        <v>2.2456030407740599E-5</v>
      </c>
      <c r="E587" s="1">
        <v>0</v>
      </c>
      <c r="F587" s="1">
        <v>0</v>
      </c>
      <c r="G587" s="1">
        <v>0</v>
      </c>
      <c r="H587" s="1">
        <v>4.9026337619745203E-2</v>
      </c>
      <c r="I587" s="1">
        <v>0</v>
      </c>
      <c r="J587" s="1">
        <v>0</v>
      </c>
      <c r="K587" s="7">
        <v>3.5121355823532902E-5</v>
      </c>
      <c r="L587" s="1">
        <v>0</v>
      </c>
      <c r="M587" s="1">
        <v>0</v>
      </c>
      <c r="N587" s="1">
        <v>5.6229119315033104E-4</v>
      </c>
      <c r="O587" s="1">
        <v>0</v>
      </c>
      <c r="P587" s="1">
        <v>0</v>
      </c>
      <c r="Q587" s="1">
        <v>0</v>
      </c>
      <c r="R587" s="1">
        <v>2.6596903781951002E-4</v>
      </c>
      <c r="S587" s="1">
        <v>1.0220627663292E-4</v>
      </c>
      <c r="T587" s="1">
        <v>0</v>
      </c>
      <c r="U587" s="1">
        <v>0</v>
      </c>
      <c r="V587" s="1">
        <v>0</v>
      </c>
      <c r="W587" s="1">
        <v>586</v>
      </c>
      <c r="X587" s="1" t="s">
        <v>1671</v>
      </c>
      <c r="Y587" s="1" t="s">
        <v>1671</v>
      </c>
      <c r="Z587" s="1" t="s">
        <v>2277</v>
      </c>
      <c r="AA587" s="1">
        <v>4.9026337619745203E-2</v>
      </c>
      <c r="AB587" s="1">
        <v>4.9026337619745203E-2</v>
      </c>
      <c r="AC587" s="1">
        <v>0</v>
      </c>
      <c r="AD587" s="1">
        <v>5.1997642694591902E-2</v>
      </c>
    </row>
    <row r="588" spans="1:30" x14ac:dyDescent="0.3">
      <c r="A588" s="1">
        <v>587</v>
      </c>
      <c r="B588" s="1" t="s">
        <v>1673</v>
      </c>
      <c r="C588" s="7">
        <v>4.2028473450236099E-5</v>
      </c>
      <c r="D588" s="1">
        <v>2.1165506718342201E-4</v>
      </c>
      <c r="E588" s="1">
        <v>0</v>
      </c>
      <c r="F588" s="1">
        <v>0</v>
      </c>
      <c r="G588" s="1">
        <v>3.0699706830765298E-3</v>
      </c>
      <c r="H588" s="1">
        <v>1.5063300184489799E-3</v>
      </c>
      <c r="I588" s="1">
        <v>0</v>
      </c>
      <c r="J588" s="1">
        <v>1.8867235368717001E-2</v>
      </c>
      <c r="K588" s="1">
        <v>2.6444090538091603E-4</v>
      </c>
      <c r="L588" s="1">
        <v>2.3362612987326101E-2</v>
      </c>
      <c r="M588" s="1">
        <v>2.0530382424287898E-3</v>
      </c>
      <c r="N588" s="1">
        <v>2.3257347466010701E-4</v>
      </c>
      <c r="O588" s="7">
        <v>9.1008214141579299E-5</v>
      </c>
      <c r="P588" s="7">
        <v>4.8629299492710002E-5</v>
      </c>
      <c r="Q588" s="1">
        <v>0</v>
      </c>
      <c r="R588" s="1">
        <v>2.3591697707768501E-4</v>
      </c>
      <c r="S588" s="1">
        <v>4.44920044715364E-3</v>
      </c>
      <c r="T588" s="1">
        <v>6.23508518403465E-3</v>
      </c>
      <c r="U588" s="1">
        <v>0</v>
      </c>
      <c r="V588" s="1">
        <v>1.20050038824085E-3</v>
      </c>
      <c r="W588" s="1">
        <v>587</v>
      </c>
      <c r="X588" s="1" t="s">
        <v>1673</v>
      </c>
      <c r="Y588" s="1" t="s">
        <v>1675</v>
      </c>
      <c r="Z588" s="1" t="s">
        <v>2278</v>
      </c>
      <c r="AA588" s="1">
        <v>1.8867235368717001E-2</v>
      </c>
      <c r="AB588" s="1">
        <v>2.3362612987326101E-2</v>
      </c>
      <c r="AC588" s="1">
        <v>4.4953776186091501E-3</v>
      </c>
      <c r="AD588" s="1">
        <v>9.2262442023445704E-2</v>
      </c>
    </row>
    <row r="589" spans="1:30" x14ac:dyDescent="0.3">
      <c r="A589" s="1">
        <v>588</v>
      </c>
      <c r="B589" s="1" t="s">
        <v>1669</v>
      </c>
      <c r="C589" s="7">
        <v>9.3838784284376597E-5</v>
      </c>
      <c r="D589" s="1">
        <v>0</v>
      </c>
      <c r="E589" s="1">
        <v>3.6016798892372998E-2</v>
      </c>
      <c r="F589" s="1">
        <v>8.6940677763492399E-3</v>
      </c>
      <c r="G589" s="1">
        <v>0</v>
      </c>
      <c r="H589" s="7">
        <v>7.0017868947468202E-6</v>
      </c>
      <c r="I589" s="7">
        <v>7.5164425398423997E-6</v>
      </c>
      <c r="J589" s="1">
        <v>2.3315339870656E-4</v>
      </c>
      <c r="K589" s="1">
        <v>1.3754761966757901E-3</v>
      </c>
      <c r="L589" s="1">
        <v>0</v>
      </c>
      <c r="M589" s="7">
        <v>9.4351008268067497E-5</v>
      </c>
      <c r="N589" s="1">
        <v>1.4590010976990499E-3</v>
      </c>
      <c r="O589" s="1">
        <v>0</v>
      </c>
      <c r="P589" s="1">
        <v>6.1528993544988496E-4</v>
      </c>
      <c r="Q589" s="1">
        <v>0</v>
      </c>
      <c r="R589" s="1">
        <v>3.5866113962940897E-4</v>
      </c>
      <c r="S589" s="7">
        <v>2.6567504755291798E-5</v>
      </c>
      <c r="T589" s="1">
        <v>0</v>
      </c>
      <c r="U589" s="1">
        <v>0</v>
      </c>
      <c r="V589" s="1">
        <v>0</v>
      </c>
      <c r="W589" s="1">
        <v>588</v>
      </c>
      <c r="X589" s="1" t="s">
        <v>1669</v>
      </c>
      <c r="Y589" s="1" t="s">
        <v>1668</v>
      </c>
      <c r="Z589" s="1" t="s">
        <v>2279</v>
      </c>
      <c r="AA589" s="1">
        <v>8.6940677763492399E-3</v>
      </c>
      <c r="AB589" s="1">
        <v>3.6016798892372998E-2</v>
      </c>
      <c r="AC589" s="1">
        <v>2.73227311160237E-2</v>
      </c>
      <c r="AD589" s="1">
        <v>6.3789754357042705E-2</v>
      </c>
    </row>
    <row r="590" spans="1:30" x14ac:dyDescent="0.3">
      <c r="A590" s="1">
        <v>589</v>
      </c>
      <c r="B590" s="1" t="s">
        <v>1682</v>
      </c>
      <c r="C590" s="1">
        <v>3.9662305642858698E-4</v>
      </c>
      <c r="D590" s="1">
        <v>0</v>
      </c>
      <c r="E590" s="1">
        <v>9.2103534253562998E-3</v>
      </c>
      <c r="F590" s="1">
        <v>5.8197654415195503E-3</v>
      </c>
      <c r="G590" s="1">
        <v>6.2512076649827203E-4</v>
      </c>
      <c r="H590" s="1">
        <v>7.7025556487677303E-3</v>
      </c>
      <c r="I590" s="1">
        <v>7.8650992325180196E-4</v>
      </c>
      <c r="J590" s="1">
        <v>3.70071263022342E-3</v>
      </c>
      <c r="K590" s="1">
        <v>2.3348061073307499E-2</v>
      </c>
      <c r="L590" s="1">
        <v>1.10055207657942E-3</v>
      </c>
      <c r="M590" s="1">
        <v>0</v>
      </c>
      <c r="N590" s="1">
        <v>4.6776613143923104E-3</v>
      </c>
      <c r="O590" s="1">
        <v>8.0711386349599902E-4</v>
      </c>
      <c r="P590" s="1">
        <v>2.03970360024648E-3</v>
      </c>
      <c r="Q590" s="1">
        <v>4.0954439956345802E-4</v>
      </c>
      <c r="R590" s="1">
        <v>2.64226353905602E-3</v>
      </c>
      <c r="S590" s="1">
        <v>6.0772572458758596E-3</v>
      </c>
      <c r="T590" s="1">
        <v>1.3010124541987999E-3</v>
      </c>
      <c r="U590" s="1">
        <v>0</v>
      </c>
      <c r="V590" s="1">
        <v>0</v>
      </c>
      <c r="W590" s="1">
        <v>589</v>
      </c>
      <c r="X590" s="1" t="s">
        <v>1682</v>
      </c>
      <c r="Y590" s="1" t="s">
        <v>1674</v>
      </c>
      <c r="Z590" s="1" t="s">
        <v>2280</v>
      </c>
      <c r="AA590" s="1">
        <v>6.0772572458758596E-3</v>
      </c>
      <c r="AB590" s="1">
        <v>2.3348061073307499E-2</v>
      </c>
      <c r="AC590" s="1">
        <v>1.72708038274316E-2</v>
      </c>
      <c r="AD590" s="1">
        <v>0.11413114748339601</v>
      </c>
    </row>
    <row r="591" spans="1:30" x14ac:dyDescent="0.3">
      <c r="A591" s="1">
        <v>590</v>
      </c>
      <c r="B591" s="1" t="s">
        <v>1666</v>
      </c>
      <c r="C591" s="1">
        <v>3.9632350964025299E-3</v>
      </c>
      <c r="D591" s="1">
        <v>0</v>
      </c>
      <c r="E591" s="1">
        <v>1.09726078010865E-2</v>
      </c>
      <c r="F591" s="1">
        <v>5.3765394228627601E-3</v>
      </c>
      <c r="G591" s="1">
        <v>0</v>
      </c>
      <c r="H591" s="1">
        <v>2.2956208406367299E-3</v>
      </c>
      <c r="I591" s="1">
        <v>1.0433421557712601E-3</v>
      </c>
      <c r="J591" s="1">
        <v>1.6041910608610599E-3</v>
      </c>
      <c r="K591" s="1">
        <v>1.21057525991871E-2</v>
      </c>
      <c r="L591" s="1">
        <v>0</v>
      </c>
      <c r="M591" s="1">
        <v>1.7499414286297401E-4</v>
      </c>
      <c r="N591" s="1">
        <v>3.7278475359172102E-3</v>
      </c>
      <c r="O591" s="1">
        <v>3.0265090734003602E-4</v>
      </c>
      <c r="P591" s="1">
        <v>4.1310520783710003E-3</v>
      </c>
      <c r="Q591" s="1">
        <v>5.6930865888301001E-3</v>
      </c>
      <c r="R591" s="1">
        <v>4.1134833874891296E-3</v>
      </c>
      <c r="S591" s="1">
        <v>3.55780420615008E-3</v>
      </c>
      <c r="T591" s="1">
        <v>9.3557477363074096E-4</v>
      </c>
      <c r="U591" s="1">
        <v>0</v>
      </c>
      <c r="V591" s="1">
        <v>0</v>
      </c>
      <c r="W591" s="1">
        <v>590</v>
      </c>
      <c r="X591" s="1" t="s">
        <v>1666</v>
      </c>
      <c r="Y591" s="1" t="s">
        <v>1674</v>
      </c>
      <c r="Z591" s="1" t="s">
        <v>2281</v>
      </c>
      <c r="AA591" s="1">
        <v>3.9632350964025299E-3</v>
      </c>
      <c r="AB591" s="1">
        <v>1.21057525991871E-2</v>
      </c>
      <c r="AC591" s="1">
        <v>8.1425175027846006E-3</v>
      </c>
      <c r="AD591" s="1">
        <v>0.103646158444164</v>
      </c>
    </row>
    <row r="592" spans="1:30" x14ac:dyDescent="0.3">
      <c r="A592" s="1">
        <v>591</v>
      </c>
      <c r="B592" s="1" t="s">
        <v>1670</v>
      </c>
      <c r="C592" s="1">
        <v>5.6407552729301495E-4</v>
      </c>
      <c r="D592" s="1">
        <v>1.56549949985019E-4</v>
      </c>
      <c r="E592" s="1">
        <v>0</v>
      </c>
      <c r="F592" s="1">
        <v>0</v>
      </c>
      <c r="G592" s="1">
        <v>4.0759294209613703E-2</v>
      </c>
      <c r="H592" s="1">
        <v>0</v>
      </c>
      <c r="I592" s="1">
        <v>0</v>
      </c>
      <c r="J592" s="1">
        <v>1.05926662133387E-2</v>
      </c>
      <c r="K592" s="1">
        <v>0</v>
      </c>
      <c r="L592" s="1">
        <v>2.6730208054670502E-3</v>
      </c>
      <c r="M592" s="1">
        <v>1.3252750631765999E-3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4.6237193552445604E-3</v>
      </c>
      <c r="U592" s="7">
        <v>2.6574495526954501E-5</v>
      </c>
      <c r="V592" s="1">
        <v>9.3376631492047201E-4</v>
      </c>
      <c r="W592" s="1">
        <v>591</v>
      </c>
      <c r="X592" s="1" t="s">
        <v>1670</v>
      </c>
      <c r="Y592" s="1" t="s">
        <v>1670</v>
      </c>
      <c r="Z592" s="1" t="s">
        <v>2282</v>
      </c>
      <c r="AA592" s="1">
        <v>4.0759294209613703E-2</v>
      </c>
      <c r="AB592" s="1">
        <v>4.0759294209613703E-2</v>
      </c>
      <c r="AC592" s="1">
        <v>0</v>
      </c>
      <c r="AD592" s="1">
        <v>8.0269768829728402E-2</v>
      </c>
    </row>
    <row r="593" spans="1:30" x14ac:dyDescent="0.3">
      <c r="A593" s="1">
        <v>592</v>
      </c>
      <c r="B593" s="1" t="s">
        <v>1677</v>
      </c>
      <c r="C593" s="1">
        <v>2.2581203083544901E-3</v>
      </c>
      <c r="D593" s="1">
        <v>0</v>
      </c>
      <c r="E593" s="1">
        <v>9.6852799818511796E-4</v>
      </c>
      <c r="F593" s="1">
        <v>1.6445650584711101E-3</v>
      </c>
      <c r="G593" s="1">
        <v>0</v>
      </c>
      <c r="H593" s="1">
        <v>0</v>
      </c>
      <c r="I593" s="1">
        <v>3.7908897574535298E-4</v>
      </c>
      <c r="J593" s="7">
        <v>3.8858593895733603E-5</v>
      </c>
      <c r="K593" s="1">
        <v>1.34376825960194E-2</v>
      </c>
      <c r="L593" s="1">
        <v>2.9991303570715499E-3</v>
      </c>
      <c r="M593" s="1">
        <v>6.3453344655150005E-4</v>
      </c>
      <c r="N593" s="1">
        <v>1.8531493686441601E-2</v>
      </c>
      <c r="O593" s="1">
        <v>1.67832396262463E-4</v>
      </c>
      <c r="P593" s="1">
        <v>2.7839007261739701E-4</v>
      </c>
      <c r="Q593" s="1">
        <v>0</v>
      </c>
      <c r="R593" s="1">
        <v>1.7039575668948901E-3</v>
      </c>
      <c r="S593" s="1">
        <v>1.1265748038570399E-3</v>
      </c>
      <c r="T593" s="1">
        <v>1.1695831059046001E-3</v>
      </c>
      <c r="U593" s="1">
        <v>0</v>
      </c>
      <c r="V593" s="7">
        <v>5.9538262841417703E-5</v>
      </c>
      <c r="W593" s="1">
        <v>592</v>
      </c>
      <c r="X593" s="1" t="s">
        <v>1677</v>
      </c>
      <c r="Y593" s="1" t="s">
        <v>1677</v>
      </c>
      <c r="Z593" s="1" t="s">
        <v>2283</v>
      </c>
      <c r="AA593" s="1">
        <v>1.8531493686441601E-2</v>
      </c>
      <c r="AB593" s="1">
        <v>1.8531493686441601E-2</v>
      </c>
      <c r="AC593" s="1">
        <v>0</v>
      </c>
      <c r="AD593" s="1">
        <v>7.3118435652340705E-2</v>
      </c>
    </row>
    <row r="594" spans="1:30" x14ac:dyDescent="0.3">
      <c r="A594" s="1">
        <v>593</v>
      </c>
      <c r="B594" s="1" t="s">
        <v>1666</v>
      </c>
      <c r="C594" s="1">
        <v>1.5955817539337599E-2</v>
      </c>
      <c r="D594" s="1">
        <v>3.66097483264285E-4</v>
      </c>
      <c r="E594" s="1">
        <v>0</v>
      </c>
      <c r="F594" s="7">
        <v>7.4455367849801907E-5</v>
      </c>
      <c r="G594" s="1">
        <v>1.79870563009935E-4</v>
      </c>
      <c r="H594" s="1">
        <v>1.4117520399461801E-3</v>
      </c>
      <c r="I594" s="1">
        <v>0</v>
      </c>
      <c r="J594" s="1">
        <v>0</v>
      </c>
      <c r="K594" s="7">
        <v>6.2598434869990901E-5</v>
      </c>
      <c r="L594" s="1">
        <v>0</v>
      </c>
      <c r="M594" s="1">
        <v>5.9759797851710497E-4</v>
      </c>
      <c r="N594" s="1">
        <v>7.6124847730513001E-3</v>
      </c>
      <c r="O594" s="1">
        <v>3.67629581094527E-4</v>
      </c>
      <c r="P594" s="1">
        <v>6.7483655076719005E-4</v>
      </c>
      <c r="Q594" s="1">
        <v>0</v>
      </c>
      <c r="R594" s="1">
        <v>3.2221217492131901E-2</v>
      </c>
      <c r="S594" s="1">
        <v>4.0321068737808599E-3</v>
      </c>
      <c r="T594" s="1">
        <v>1.85309963104493E-4</v>
      </c>
      <c r="U594" s="1">
        <v>0</v>
      </c>
      <c r="V594" s="1">
        <v>0</v>
      </c>
      <c r="W594" s="1">
        <v>593</v>
      </c>
      <c r="X594" s="1" t="s">
        <v>1666</v>
      </c>
      <c r="Y594" s="1" t="s">
        <v>1681</v>
      </c>
      <c r="Z594" s="1" t="s">
        <v>2284</v>
      </c>
      <c r="AA594" s="1">
        <v>1.5955817539337599E-2</v>
      </c>
      <c r="AB594" s="1">
        <v>3.2221217492131901E-2</v>
      </c>
      <c r="AC594" s="1">
        <v>1.6265399952794201E-2</v>
      </c>
      <c r="AD594" s="1">
        <v>8.8446397855085998E-2</v>
      </c>
    </row>
    <row r="595" spans="1:30" x14ac:dyDescent="0.3">
      <c r="A595" s="1">
        <v>594</v>
      </c>
      <c r="B595" s="1" t="s">
        <v>1674</v>
      </c>
      <c r="C595" s="1">
        <v>1.0069410039556599E-3</v>
      </c>
      <c r="D595" s="7">
        <v>8.2208840049012105E-5</v>
      </c>
      <c r="E595" s="1">
        <v>3.26602959429214E-3</v>
      </c>
      <c r="F595" s="7">
        <v>1.90402934687279E-5</v>
      </c>
      <c r="G595" s="1">
        <v>0</v>
      </c>
      <c r="H595" s="1">
        <v>1.75463825081706E-3</v>
      </c>
      <c r="I595" s="1">
        <v>0</v>
      </c>
      <c r="J595" s="1">
        <v>0</v>
      </c>
      <c r="K595" s="1">
        <v>4.4832719416995096E-3</v>
      </c>
      <c r="L595" s="1">
        <v>0</v>
      </c>
      <c r="M595" s="1">
        <v>0</v>
      </c>
      <c r="N595" s="1">
        <v>4.3331414056118197E-3</v>
      </c>
      <c r="O595" s="1">
        <v>0</v>
      </c>
      <c r="P595" s="1">
        <v>2.20579952608974E-3</v>
      </c>
      <c r="Q595" s="1">
        <v>1.23127311658923E-3</v>
      </c>
      <c r="R595" s="1">
        <v>2.3786138879287801E-2</v>
      </c>
      <c r="S595" s="1">
        <v>2.49378462897545E-3</v>
      </c>
      <c r="T595" s="1">
        <v>1.2292295717959101E-4</v>
      </c>
      <c r="U595" s="1">
        <v>0</v>
      </c>
      <c r="V595" s="1">
        <v>1.46314090322265E-4</v>
      </c>
      <c r="W595" s="1">
        <v>594</v>
      </c>
      <c r="X595" s="1" t="s">
        <v>1674</v>
      </c>
      <c r="Y595" s="1" t="s">
        <v>1681</v>
      </c>
      <c r="Z595" s="1" t="s">
        <v>2285</v>
      </c>
      <c r="AA595" s="1">
        <v>4.4832719416995096E-3</v>
      </c>
      <c r="AB595" s="1">
        <v>2.3786138879287801E-2</v>
      </c>
      <c r="AC595" s="1">
        <v>1.9302866937588301E-2</v>
      </c>
      <c r="AD595" s="1">
        <v>7.1299955053614403E-2</v>
      </c>
    </row>
    <row r="596" spans="1:30" x14ac:dyDescent="0.3">
      <c r="A596" s="1">
        <v>595</v>
      </c>
      <c r="B596" s="1" t="s">
        <v>1685</v>
      </c>
      <c r="C596" s="1">
        <v>1.16811890242351E-4</v>
      </c>
      <c r="D596" s="1">
        <v>0</v>
      </c>
      <c r="E596" s="1">
        <v>0</v>
      </c>
      <c r="F596" s="1">
        <v>0</v>
      </c>
      <c r="G596" s="1">
        <v>2.6271025007105898E-3</v>
      </c>
      <c r="H596" s="1">
        <v>0</v>
      </c>
      <c r="I596" s="1">
        <v>0</v>
      </c>
      <c r="J596" s="1">
        <v>0</v>
      </c>
      <c r="K596" s="1">
        <v>0</v>
      </c>
      <c r="L596" s="1">
        <v>3.8046457692586001E-2</v>
      </c>
      <c r="M596" s="1">
        <v>3.3417355103572801E-3</v>
      </c>
      <c r="N596" s="1">
        <v>0</v>
      </c>
      <c r="O596" s="1">
        <v>0</v>
      </c>
      <c r="P596" s="1">
        <v>0</v>
      </c>
      <c r="Q596" s="1">
        <v>9.1618849579033605E-4</v>
      </c>
      <c r="R596" s="1">
        <v>0</v>
      </c>
      <c r="S596" s="1">
        <v>0</v>
      </c>
      <c r="T596" s="1">
        <v>0</v>
      </c>
      <c r="U596" s="1">
        <v>0</v>
      </c>
      <c r="V596" s="1">
        <v>3.9118346956397198E-3</v>
      </c>
      <c r="W596" s="1">
        <v>595</v>
      </c>
      <c r="X596" s="1" t="s">
        <v>1685</v>
      </c>
      <c r="Y596" s="1" t="s">
        <v>1675</v>
      </c>
      <c r="Z596" s="1" t="s">
        <v>2286</v>
      </c>
      <c r="AA596" s="1">
        <v>3.9118346956397198E-3</v>
      </c>
      <c r="AB596" s="1">
        <v>3.8046457692586001E-2</v>
      </c>
      <c r="AC596" s="1">
        <v>3.4134622996946203E-2</v>
      </c>
      <c r="AD596" s="1">
        <v>6.28183147874153E-2</v>
      </c>
    </row>
    <row r="597" spans="1:30" x14ac:dyDescent="0.3">
      <c r="A597" s="1">
        <v>596</v>
      </c>
      <c r="B597" s="1" t="s">
        <v>1682</v>
      </c>
      <c r="C597" s="1">
        <v>2.6303623164601899E-3</v>
      </c>
      <c r="D597" s="1">
        <v>0</v>
      </c>
      <c r="E597" s="1">
        <v>2.9106185582213003E-4</v>
      </c>
      <c r="F597" s="1">
        <v>7.1859186446845296E-4</v>
      </c>
      <c r="G597" s="7">
        <v>4.9292957597888099E-5</v>
      </c>
      <c r="H597" s="1">
        <v>7.7876973841500396E-3</v>
      </c>
      <c r="I597" s="1">
        <v>0</v>
      </c>
      <c r="J597" s="7">
        <v>9.92776844349456E-5</v>
      </c>
      <c r="K597" s="1">
        <v>5.6028102982537903E-3</v>
      </c>
      <c r="L597" s="7">
        <v>1.0872947295553699E-5</v>
      </c>
      <c r="M597" s="1">
        <v>0</v>
      </c>
      <c r="N597" s="1">
        <v>8.8649745666409205E-4</v>
      </c>
      <c r="O597" s="7">
        <v>6.5767673788332402E-5</v>
      </c>
      <c r="P597" s="1">
        <v>4.7924962410171698E-4</v>
      </c>
      <c r="Q597" s="1">
        <v>2.5652377962852801E-3</v>
      </c>
      <c r="R597" s="1">
        <v>2.1036058270474601E-2</v>
      </c>
      <c r="S597" s="1">
        <v>6.7516577400998498E-3</v>
      </c>
      <c r="T597" s="1">
        <v>3.5248720105646798E-4</v>
      </c>
      <c r="U597" s="1">
        <v>0</v>
      </c>
      <c r="V597" s="1">
        <v>0</v>
      </c>
      <c r="W597" s="1">
        <v>596</v>
      </c>
      <c r="X597" s="1" t="s">
        <v>1682</v>
      </c>
      <c r="Y597" s="1" t="s">
        <v>1681</v>
      </c>
      <c r="Z597" s="1" t="s">
        <v>2287</v>
      </c>
      <c r="AA597" s="1">
        <v>6.7516577400998498E-3</v>
      </c>
      <c r="AB597" s="1">
        <v>2.1036058270474601E-2</v>
      </c>
      <c r="AC597" s="1">
        <v>1.42844005303747E-2</v>
      </c>
      <c r="AD597" s="1">
        <v>7.8509161390876395E-2</v>
      </c>
    </row>
    <row r="598" spans="1:30" x14ac:dyDescent="0.3">
      <c r="A598" s="1">
        <v>597</v>
      </c>
      <c r="B598" s="1" t="s">
        <v>1683</v>
      </c>
      <c r="C598" s="1">
        <v>2.53839163278031E-3</v>
      </c>
      <c r="D598" s="1">
        <v>0</v>
      </c>
      <c r="E598" s="1">
        <v>0</v>
      </c>
      <c r="F598" s="1">
        <v>0</v>
      </c>
      <c r="G598" s="1">
        <v>0</v>
      </c>
      <c r="H598" s="1">
        <v>1.29848136585153E-4</v>
      </c>
      <c r="I598" s="1">
        <v>0</v>
      </c>
      <c r="J598" s="1">
        <v>3.0033826473204503E-4</v>
      </c>
      <c r="K598" s="1">
        <v>0</v>
      </c>
      <c r="L598" s="1">
        <v>0</v>
      </c>
      <c r="M598" s="1">
        <v>0</v>
      </c>
      <c r="N598" s="1">
        <v>6.3909316557328401E-4</v>
      </c>
      <c r="O598" s="1">
        <v>2.65802042147292E-3</v>
      </c>
      <c r="P598" s="1">
        <v>0</v>
      </c>
      <c r="Q598" s="1">
        <v>0</v>
      </c>
      <c r="R598" s="1">
        <v>2.2232636156464501E-2</v>
      </c>
      <c r="S598" s="1">
        <v>2.5383707423416099E-2</v>
      </c>
      <c r="T598" s="1">
        <v>5.7803736031164705E-4</v>
      </c>
      <c r="U598" s="1">
        <v>0</v>
      </c>
      <c r="V598" s="1">
        <v>0</v>
      </c>
      <c r="W598" s="1">
        <v>597</v>
      </c>
      <c r="X598" s="1" t="s">
        <v>1683</v>
      </c>
      <c r="Y598" s="1" t="s">
        <v>1682</v>
      </c>
      <c r="Z598" s="1" t="s">
        <v>2288</v>
      </c>
      <c r="AA598" s="1">
        <v>5.7803736031164705E-4</v>
      </c>
      <c r="AB598" s="1">
        <v>2.5383707423416099E-2</v>
      </c>
      <c r="AC598" s="1">
        <v>2.4805670063104399E-2</v>
      </c>
      <c r="AD598" s="1">
        <v>7.39096745222802E-2</v>
      </c>
    </row>
    <row r="599" spans="1:30" x14ac:dyDescent="0.3">
      <c r="A599" s="1">
        <v>598</v>
      </c>
      <c r="B599" s="1" t="s">
        <v>1685</v>
      </c>
      <c r="C599" s="1">
        <v>6.2497129425658502E-4</v>
      </c>
      <c r="D599" s="1">
        <v>0</v>
      </c>
      <c r="E599" s="1">
        <v>0</v>
      </c>
      <c r="F599" s="1">
        <v>1.5702351458350699E-4</v>
      </c>
      <c r="G599" s="1">
        <v>9.9665570414746293E-4</v>
      </c>
      <c r="H599" s="1">
        <v>0</v>
      </c>
      <c r="I599" s="1">
        <v>2.0387261113004001E-3</v>
      </c>
      <c r="J599" s="7">
        <v>1.2201005318208101E-5</v>
      </c>
      <c r="K599" s="1">
        <v>0</v>
      </c>
      <c r="L599" s="1">
        <v>5.5819410473666295E-4</v>
      </c>
      <c r="M599" s="7">
        <v>8.8571137803380201E-5</v>
      </c>
      <c r="N599" s="1">
        <v>0</v>
      </c>
      <c r="O599" s="1">
        <v>0</v>
      </c>
      <c r="P599" s="1">
        <v>4.2373999633504497E-4</v>
      </c>
      <c r="Q599" s="7">
        <v>4.57814936032407E-5</v>
      </c>
      <c r="R599" s="1">
        <v>1.8266691415803199E-4</v>
      </c>
      <c r="S599" s="1">
        <v>0</v>
      </c>
      <c r="T599" s="1">
        <v>3.6795139745936603E-4</v>
      </c>
      <c r="U599" s="1">
        <v>2.1675061600919601E-3</v>
      </c>
      <c r="V599" s="1">
        <v>4.1719878199544598E-2</v>
      </c>
      <c r="W599" s="1">
        <v>598</v>
      </c>
      <c r="X599" s="1" t="s">
        <v>1685</v>
      </c>
      <c r="Y599" s="1" t="s">
        <v>1685</v>
      </c>
      <c r="Z599" s="1" t="s">
        <v>2289</v>
      </c>
      <c r="AA599" s="1">
        <v>4.1719878199544598E-2</v>
      </c>
      <c r="AB599" s="1">
        <v>4.1719878199544598E-2</v>
      </c>
      <c r="AC599" s="1">
        <v>0</v>
      </c>
      <c r="AD599" s="1">
        <v>6.1658358783615599E-2</v>
      </c>
    </row>
    <row r="600" spans="1:30" x14ac:dyDescent="0.3">
      <c r="A600" s="1">
        <v>599</v>
      </c>
      <c r="B600" s="1" t="s">
        <v>1672</v>
      </c>
      <c r="C600" s="1">
        <v>1.3550142594366799E-3</v>
      </c>
      <c r="D600" s="7">
        <v>5.3040380636025602E-5</v>
      </c>
      <c r="E600" s="7">
        <v>4.0086948155841E-5</v>
      </c>
      <c r="F600" s="1">
        <v>0</v>
      </c>
      <c r="G600" s="1">
        <v>2.01569748209915E-4</v>
      </c>
      <c r="H600" s="1">
        <v>1.12221689461517E-3</v>
      </c>
      <c r="I600" s="1">
        <v>2.1070866663256499E-2</v>
      </c>
      <c r="J600" s="1">
        <v>1.1784343114320301E-2</v>
      </c>
      <c r="K600" s="1">
        <v>2.0859273984048499E-3</v>
      </c>
      <c r="L600" s="1">
        <v>3.5143639504797699E-3</v>
      </c>
      <c r="M600" s="7">
        <v>4.1859005750651102E-5</v>
      </c>
      <c r="N600" s="1">
        <v>4.6247940833834102E-3</v>
      </c>
      <c r="O600" s="1">
        <v>0</v>
      </c>
      <c r="P600" s="1">
        <v>1.7889867141886099E-3</v>
      </c>
      <c r="Q600" s="1">
        <v>5.7006952311093899E-3</v>
      </c>
      <c r="R600" s="1">
        <v>3.1922560379371302E-4</v>
      </c>
      <c r="S600" s="1">
        <v>1.70714613141233E-4</v>
      </c>
      <c r="T600" s="1">
        <v>7.5179305751469402E-4</v>
      </c>
      <c r="U600" s="1">
        <v>0</v>
      </c>
      <c r="V600" s="1">
        <v>8.2388001187962601E-4</v>
      </c>
      <c r="W600" s="1">
        <v>599</v>
      </c>
      <c r="X600" s="1" t="s">
        <v>1672</v>
      </c>
      <c r="Y600" s="1" t="s">
        <v>1672</v>
      </c>
      <c r="Z600" s="1" t="s">
        <v>2290</v>
      </c>
      <c r="AA600" s="1">
        <v>2.1070866663256499E-2</v>
      </c>
      <c r="AB600" s="1">
        <v>2.1070866663256499E-2</v>
      </c>
      <c r="AC600" s="1">
        <v>0</v>
      </c>
      <c r="AD600" s="1">
        <v>8.9121146733551704E-2</v>
      </c>
    </row>
    <row r="601" spans="1:30" x14ac:dyDescent="0.3">
      <c r="A601" s="1">
        <v>600</v>
      </c>
      <c r="B601" s="1" t="s">
        <v>1668</v>
      </c>
      <c r="C601" s="1">
        <v>5.88968634491409E-4</v>
      </c>
      <c r="D601" s="1">
        <v>0</v>
      </c>
      <c r="E601" s="1">
        <v>3.6268624509232399E-2</v>
      </c>
      <c r="F601" s="1">
        <v>3.0826541591663301E-3</v>
      </c>
      <c r="G601" s="1">
        <v>1.3350670634587E-3</v>
      </c>
      <c r="H601" s="1">
        <v>0</v>
      </c>
      <c r="I601" s="1">
        <v>1.15335797952432E-3</v>
      </c>
      <c r="J601" s="1">
        <v>2.86886306501804E-4</v>
      </c>
      <c r="K601" s="1">
        <v>4.61541189995761E-3</v>
      </c>
      <c r="L601" s="1">
        <v>1.01916903653889E-4</v>
      </c>
      <c r="M601" s="1">
        <v>0</v>
      </c>
      <c r="N601" s="1">
        <v>1.5269529280430801E-4</v>
      </c>
      <c r="O601" s="1">
        <v>0</v>
      </c>
      <c r="P601" s="1">
        <v>1.5451563246235099E-3</v>
      </c>
      <c r="Q601" s="1">
        <v>6.9371751648016999E-4</v>
      </c>
      <c r="R601" s="1">
        <v>9.74978663710787E-4</v>
      </c>
      <c r="S601" s="1">
        <v>6.28116622840471E-4</v>
      </c>
      <c r="T601" s="1">
        <v>3.3807074379307899E-4</v>
      </c>
      <c r="U601" s="1">
        <v>1.9235394552801001E-4</v>
      </c>
      <c r="V601" s="1">
        <v>2.1660921870083698E-3</v>
      </c>
      <c r="W601" s="1">
        <v>600</v>
      </c>
      <c r="X601" s="1" t="s">
        <v>1668</v>
      </c>
      <c r="Y601" s="1" t="s">
        <v>1668</v>
      </c>
      <c r="Z601" s="1" t="s">
        <v>2291</v>
      </c>
      <c r="AA601" s="1">
        <v>3.6268624509232399E-2</v>
      </c>
      <c r="AB601" s="1">
        <v>3.6268624509232399E-2</v>
      </c>
      <c r="AC601" s="1">
        <v>0</v>
      </c>
      <c r="AD601" s="1">
        <v>7.7662026845078794E-2</v>
      </c>
    </row>
    <row r="602" spans="1:30" x14ac:dyDescent="0.3">
      <c r="A602" s="1">
        <v>601</v>
      </c>
      <c r="B602" s="1" t="s">
        <v>1670</v>
      </c>
      <c r="C602" s="1">
        <v>0</v>
      </c>
      <c r="D602" s="1">
        <v>0</v>
      </c>
      <c r="E602" s="1">
        <v>0</v>
      </c>
      <c r="F602" s="1">
        <v>0</v>
      </c>
      <c r="G602" s="1">
        <v>2.24396647368027E-2</v>
      </c>
      <c r="H602" s="1">
        <v>0</v>
      </c>
      <c r="I602" s="1">
        <v>0</v>
      </c>
      <c r="J602" s="7">
        <v>3.6194689925136498E-5</v>
      </c>
      <c r="K602" s="1">
        <v>0</v>
      </c>
      <c r="L602" s="1">
        <v>1.39640849936098E-2</v>
      </c>
      <c r="M602" s="1">
        <v>5.5316390325347697E-3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7">
        <v>9.9879144604109798E-5</v>
      </c>
      <c r="V602" s="1">
        <v>1.11827596349769E-3</v>
      </c>
      <c r="W602" s="1">
        <v>601</v>
      </c>
      <c r="X602" s="1" t="s">
        <v>1670</v>
      </c>
      <c r="Y602" s="1" t="s">
        <v>1670</v>
      </c>
      <c r="Z602" s="1" t="s">
        <v>2292</v>
      </c>
      <c r="AA602" s="1">
        <v>2.24396647368027E-2</v>
      </c>
      <c r="AB602" s="1">
        <v>2.24396647368027E-2</v>
      </c>
      <c r="AC602" s="1">
        <v>0</v>
      </c>
      <c r="AD602" s="1">
        <v>6.0915136949040202E-2</v>
      </c>
    </row>
    <row r="603" spans="1:30" x14ac:dyDescent="0.3">
      <c r="A603" s="1">
        <v>602</v>
      </c>
      <c r="B603" s="1" t="s">
        <v>1683</v>
      </c>
      <c r="C603" s="1">
        <v>1.8684411048610499E-3</v>
      </c>
      <c r="D603" s="1">
        <v>1.8812367067132501E-3</v>
      </c>
      <c r="E603" s="1">
        <v>1.63876627394955E-4</v>
      </c>
      <c r="F603" s="1">
        <v>7.97170596631334E-4</v>
      </c>
      <c r="G603" s="1">
        <v>3.3562151791132502E-4</v>
      </c>
      <c r="H603" s="7">
        <v>6.3503020650393101E-6</v>
      </c>
      <c r="I603" s="7">
        <v>3.31524742462672E-5</v>
      </c>
      <c r="J603" s="1">
        <v>8.3817800293049197E-4</v>
      </c>
      <c r="K603" s="1">
        <v>2.0652015139961101E-2</v>
      </c>
      <c r="L603" s="1">
        <v>2.4376099436421998E-3</v>
      </c>
      <c r="M603" s="1">
        <v>7.0089244157277102E-4</v>
      </c>
      <c r="N603" s="1">
        <v>1.33933250001949E-4</v>
      </c>
      <c r="O603" s="1">
        <v>0</v>
      </c>
      <c r="P603" s="1">
        <v>1.38334574885551E-3</v>
      </c>
      <c r="Q603" s="1">
        <v>3.3520690270979498E-3</v>
      </c>
      <c r="R603" s="1">
        <v>3.1741182798998E-3</v>
      </c>
      <c r="S603" s="1">
        <v>1.60999882191375E-3</v>
      </c>
      <c r="T603" s="1">
        <v>1.82561019168604E-3</v>
      </c>
      <c r="U603" s="1">
        <v>0</v>
      </c>
      <c r="V603" s="1">
        <v>6.8086724050135401E-4</v>
      </c>
      <c r="W603" s="1">
        <v>602</v>
      </c>
      <c r="X603" s="1" t="s">
        <v>1683</v>
      </c>
      <c r="Y603" s="1" t="s">
        <v>1674</v>
      </c>
      <c r="Z603" s="1" t="s">
        <v>2293</v>
      </c>
      <c r="AA603" s="1">
        <v>1.82561019168604E-3</v>
      </c>
      <c r="AB603" s="1">
        <v>2.0652015139961101E-2</v>
      </c>
      <c r="AC603" s="1">
        <v>1.8826404948275099E-2</v>
      </c>
      <c r="AD603" s="1">
        <v>7.1461952238126999E-2</v>
      </c>
    </row>
    <row r="604" spans="1:30" x14ac:dyDescent="0.3">
      <c r="A604" s="1">
        <v>603</v>
      </c>
      <c r="B604" s="1" t="s">
        <v>1674</v>
      </c>
      <c r="C604" s="1">
        <v>3.2211448896589702E-3</v>
      </c>
      <c r="D604" s="1">
        <v>1.1022511789073E-4</v>
      </c>
      <c r="E604" s="1">
        <v>3.1764970246314999E-3</v>
      </c>
      <c r="F604" s="1">
        <v>5.0765672297589E-3</v>
      </c>
      <c r="G604" s="1">
        <v>0</v>
      </c>
      <c r="H604" s="1">
        <v>1.6302938512443501E-3</v>
      </c>
      <c r="I604" s="1">
        <v>4.2562708641855502E-4</v>
      </c>
      <c r="J604" s="7">
        <v>9.7636174773901702E-5</v>
      </c>
      <c r="K604" s="1">
        <v>2.1090120351271599E-2</v>
      </c>
      <c r="L604" s="1">
        <v>1.80826761587729E-4</v>
      </c>
      <c r="M604" s="7">
        <v>9.6623698290854298E-5</v>
      </c>
      <c r="N604" s="1">
        <v>5.2461285987908703E-3</v>
      </c>
      <c r="O604" s="1">
        <v>1.4659283093741999E-3</v>
      </c>
      <c r="P604" s="1">
        <v>2.6800185911705502E-3</v>
      </c>
      <c r="Q604" s="1">
        <v>8.0832490003057804E-3</v>
      </c>
      <c r="R604" s="1">
        <v>2.6251592487455699E-3</v>
      </c>
      <c r="S604" s="1">
        <v>9.3019577021945504E-4</v>
      </c>
      <c r="T604" s="1">
        <v>1.4744618668597801E-4</v>
      </c>
      <c r="U604" s="1">
        <v>4.6892053863836498E-4</v>
      </c>
      <c r="V604" s="1">
        <v>0</v>
      </c>
      <c r="W604" s="1">
        <v>603</v>
      </c>
      <c r="X604" s="1" t="s">
        <v>1674</v>
      </c>
      <c r="Y604" s="1" t="s">
        <v>1674</v>
      </c>
      <c r="Z604" s="1" t="s">
        <v>2294</v>
      </c>
      <c r="AA604" s="1">
        <v>2.1090120351271599E-2</v>
      </c>
      <c r="AB604" s="1">
        <v>2.1090120351271599E-2</v>
      </c>
      <c r="AC604" s="1">
        <v>0</v>
      </c>
      <c r="AD604" s="1">
        <v>9.4133673342515697E-2</v>
      </c>
    </row>
    <row r="605" spans="1:30" x14ac:dyDescent="0.3">
      <c r="A605" s="1">
        <v>604</v>
      </c>
      <c r="B605" s="1" t="s">
        <v>1675</v>
      </c>
      <c r="C605" s="1">
        <v>5.1645539993000304E-4</v>
      </c>
      <c r="D605" s="1">
        <v>1.3297292288892601E-4</v>
      </c>
      <c r="E605" s="1">
        <v>1.37203562263634E-3</v>
      </c>
      <c r="F605" s="1">
        <v>0</v>
      </c>
      <c r="G605" s="1">
        <v>1.21844198916504E-3</v>
      </c>
      <c r="H605" s="7">
        <v>6.0595286166548999E-5</v>
      </c>
      <c r="I605" s="1">
        <v>2.34115098665698E-4</v>
      </c>
      <c r="J605" s="1">
        <v>2.7109695295650601E-2</v>
      </c>
      <c r="K605" s="1">
        <v>4.6235016291026601E-3</v>
      </c>
      <c r="L605" s="1">
        <v>6.3782009424018897E-3</v>
      </c>
      <c r="M605" s="1">
        <v>1.52331434463696E-3</v>
      </c>
      <c r="N605" s="1">
        <v>1.8948431842562001E-4</v>
      </c>
      <c r="O605" s="1">
        <v>0</v>
      </c>
      <c r="P605" s="1">
        <v>9.69761881560416E-4</v>
      </c>
      <c r="Q605" s="1">
        <v>2.7043671631572899E-4</v>
      </c>
      <c r="R605" s="7">
        <v>7.3904587927018595E-5</v>
      </c>
      <c r="S605" s="1">
        <v>5.4323986602768397E-4</v>
      </c>
      <c r="T605" s="1">
        <v>3.9911783807318304E-3</v>
      </c>
      <c r="U605" s="7">
        <v>8.5730489521795001E-5</v>
      </c>
      <c r="V605" s="1">
        <v>8.9744247453226399E-4</v>
      </c>
      <c r="W605" s="1">
        <v>604</v>
      </c>
      <c r="X605" s="1" t="s">
        <v>1675</v>
      </c>
      <c r="Y605" s="1" t="s">
        <v>1673</v>
      </c>
      <c r="Z605" s="1" t="s">
        <v>2295</v>
      </c>
      <c r="AA605" s="1">
        <v>6.3782009424018897E-3</v>
      </c>
      <c r="AB605" s="1">
        <v>2.7109695295650601E-2</v>
      </c>
      <c r="AC605" s="1">
        <v>2.0731494353248701E-2</v>
      </c>
      <c r="AD605" s="1">
        <v>7.8163538900758597E-2</v>
      </c>
    </row>
    <row r="606" spans="1:30" x14ac:dyDescent="0.3">
      <c r="A606" s="1">
        <v>605</v>
      </c>
      <c r="B606" s="1" t="s">
        <v>1671</v>
      </c>
      <c r="C606" s="7">
        <v>6.6655663440687402E-5</v>
      </c>
      <c r="D606" s="1">
        <v>0</v>
      </c>
      <c r="E606" s="1">
        <v>4.4323230402467501E-4</v>
      </c>
      <c r="F606" s="1">
        <v>7.0612730629589302E-4</v>
      </c>
      <c r="G606" s="1">
        <v>1.21266952827443E-2</v>
      </c>
      <c r="H606" s="1">
        <v>1.1668186843081399E-3</v>
      </c>
      <c r="I606" s="1">
        <v>4.7774923824389501E-4</v>
      </c>
      <c r="J606" s="1">
        <v>5.0670173578757699E-3</v>
      </c>
      <c r="K606" s="1">
        <v>3.7213103978597301E-4</v>
      </c>
      <c r="L606" s="1">
        <v>1.8032602982752E-2</v>
      </c>
      <c r="M606" s="1">
        <v>5.3044153078490798E-4</v>
      </c>
      <c r="N606" s="1">
        <v>8.34708721373611E-4</v>
      </c>
      <c r="O606" s="7">
        <v>5.3877838362420602E-5</v>
      </c>
      <c r="P606" s="1">
        <v>0</v>
      </c>
      <c r="Q606" s="1">
        <v>1.9946097313060501E-4</v>
      </c>
      <c r="R606" s="1">
        <v>5.0912859302655101E-4</v>
      </c>
      <c r="S606" s="1">
        <v>0</v>
      </c>
      <c r="T606" s="1">
        <v>2.2057489035126501E-3</v>
      </c>
      <c r="U606" s="1">
        <v>0</v>
      </c>
      <c r="V606" s="1">
        <v>2.6282039765443302E-4</v>
      </c>
      <c r="W606" s="1">
        <v>605</v>
      </c>
      <c r="X606" s="1" t="s">
        <v>1671</v>
      </c>
      <c r="Y606" s="1" t="s">
        <v>1675</v>
      </c>
      <c r="Z606" s="1" t="s">
        <v>2296</v>
      </c>
      <c r="AA606" s="1">
        <v>1.1668186843081399E-3</v>
      </c>
      <c r="AB606" s="1">
        <v>1.8032602982752E-2</v>
      </c>
      <c r="AC606" s="1">
        <v>1.6865784298443799E-2</v>
      </c>
      <c r="AD606" s="1">
        <v>6.9439258071860493E-2</v>
      </c>
    </row>
    <row r="607" spans="1:30" x14ac:dyDescent="0.3">
      <c r="A607" s="1">
        <v>606</v>
      </c>
      <c r="B607" s="1" t="s">
        <v>1683</v>
      </c>
      <c r="C607" s="1">
        <v>3.2573330433080001E-4</v>
      </c>
      <c r="D607" s="7">
        <v>8.8051868719170195E-5</v>
      </c>
      <c r="E607" s="1">
        <v>3.6862928584790199E-3</v>
      </c>
      <c r="F607" s="1">
        <v>1.7311802996854201E-3</v>
      </c>
      <c r="G607" s="1">
        <v>1.8001972278000101E-3</v>
      </c>
      <c r="H607" s="1">
        <v>1.9369447408523199E-2</v>
      </c>
      <c r="I607" s="1">
        <v>8.9383986338443903E-4</v>
      </c>
      <c r="J607" s="1">
        <v>1.38562628544419E-3</v>
      </c>
      <c r="K607" s="1">
        <v>1.59445334955166E-3</v>
      </c>
      <c r="L607" s="1">
        <v>2.1660828218918E-3</v>
      </c>
      <c r="M607" s="1">
        <v>1.30633016994368E-4</v>
      </c>
      <c r="N607" s="1">
        <v>9.38898509119227E-4</v>
      </c>
      <c r="O607" s="1">
        <v>3.01086173330318E-3</v>
      </c>
      <c r="P607" s="1">
        <v>3.8895645475815299E-4</v>
      </c>
      <c r="Q607" s="1">
        <v>1.21778000771559E-4</v>
      </c>
      <c r="R607" s="1">
        <v>2.0851056395326702E-3</v>
      </c>
      <c r="S607" s="1">
        <v>1.93213975995997E-3</v>
      </c>
      <c r="T607" s="1">
        <v>1.5851913269212901E-3</v>
      </c>
      <c r="U607" s="1">
        <v>0</v>
      </c>
      <c r="V607" s="1">
        <v>0</v>
      </c>
      <c r="W607" s="1">
        <v>606</v>
      </c>
      <c r="X607" s="1" t="s">
        <v>1683</v>
      </c>
      <c r="Y607" s="1" t="s">
        <v>1671</v>
      </c>
      <c r="Z607" s="1" t="s">
        <v>2297</v>
      </c>
      <c r="AA607" s="1">
        <v>1.5851913269212901E-3</v>
      </c>
      <c r="AB607" s="1">
        <v>1.9369447408523199E-2</v>
      </c>
      <c r="AC607" s="1">
        <v>1.7784256081601901E-2</v>
      </c>
      <c r="AD607" s="1">
        <v>7.5552499575716803E-2</v>
      </c>
    </row>
    <row r="608" spans="1:30" x14ac:dyDescent="0.3">
      <c r="A608" s="1">
        <v>607</v>
      </c>
      <c r="B608" s="1" t="s">
        <v>1678</v>
      </c>
      <c r="C608" s="1">
        <v>1.2941332083007999E-4</v>
      </c>
      <c r="D608" s="1">
        <v>0</v>
      </c>
      <c r="E608" s="1">
        <v>1.9571824335518598E-3</v>
      </c>
      <c r="F608" s="1">
        <v>1.1668072329274499E-4</v>
      </c>
      <c r="G608" s="1">
        <v>4.0917536462674298E-4</v>
      </c>
      <c r="H608" s="1">
        <v>4.7383085419259302E-4</v>
      </c>
      <c r="I608" s="1">
        <v>2.98347333630504E-4</v>
      </c>
      <c r="J608" s="1">
        <v>2.7272922580752902E-4</v>
      </c>
      <c r="K608" s="1">
        <v>8.0911351813888301E-4</v>
      </c>
      <c r="L608" s="1">
        <v>8.1398564025347104E-4</v>
      </c>
      <c r="M608" s="1">
        <v>5.8488483375387695E-4</v>
      </c>
      <c r="N608" s="1">
        <v>1.7611905230260401E-4</v>
      </c>
      <c r="O608" s="1">
        <v>0</v>
      </c>
      <c r="P608" s="1">
        <v>1.4615009322337699E-4</v>
      </c>
      <c r="Q608" s="7">
        <v>6.9675541605459599E-6</v>
      </c>
      <c r="R608" s="1">
        <v>1.0455335867158601E-3</v>
      </c>
      <c r="S608" s="7">
        <v>2.4673395253594502E-5</v>
      </c>
      <c r="T608" s="7">
        <v>3.1874343964772599E-5</v>
      </c>
      <c r="U608" s="1">
        <v>0</v>
      </c>
      <c r="V608" s="1">
        <v>0</v>
      </c>
      <c r="W608" s="1">
        <v>607</v>
      </c>
      <c r="X608" s="1" t="s">
        <v>1678</v>
      </c>
      <c r="Y608" s="1" t="s">
        <v>1668</v>
      </c>
      <c r="Z608" s="1" t="s">
        <v>2298</v>
      </c>
      <c r="AA608" s="1">
        <v>0</v>
      </c>
      <c r="AB608" s="1">
        <v>1.9571824335518598E-3</v>
      </c>
      <c r="AC608" s="1">
        <v>1.9571824335518598E-3</v>
      </c>
      <c r="AD608" s="1">
        <v>1.7514273797532402E-2</v>
      </c>
    </row>
    <row r="609" spans="1:30" x14ac:dyDescent="0.3">
      <c r="A609" s="1">
        <v>608</v>
      </c>
      <c r="B609" s="1" t="s">
        <v>1679</v>
      </c>
      <c r="C609" s="1">
        <v>1.6029187380296899E-3</v>
      </c>
      <c r="D609" s="7">
        <v>3.0375095185189801E-5</v>
      </c>
      <c r="E609" s="1">
        <v>1.32563525064538E-3</v>
      </c>
      <c r="F609" s="1">
        <v>1.04156796180481E-3</v>
      </c>
      <c r="G609" s="1">
        <v>2.5211176464694799E-4</v>
      </c>
      <c r="H609" s="1">
        <v>1.53671336631728E-3</v>
      </c>
      <c r="I609" s="1">
        <v>5.0915596382275301E-4</v>
      </c>
      <c r="J609" s="1">
        <v>0</v>
      </c>
      <c r="K609" s="1">
        <v>4.5660287352542097E-3</v>
      </c>
      <c r="L609" s="7">
        <v>1.3485208375990899E-5</v>
      </c>
      <c r="M609" s="1">
        <v>2.3062916018100899E-4</v>
      </c>
      <c r="N609" s="1">
        <v>8.7613790935462397E-4</v>
      </c>
      <c r="O609" s="1">
        <v>7.9360306017382299E-4</v>
      </c>
      <c r="P609" s="1">
        <v>1.0451638261251E-3</v>
      </c>
      <c r="Q609" s="1">
        <v>3.0039588739157199E-3</v>
      </c>
      <c r="R609" s="1">
        <v>1.0469103770235999E-3</v>
      </c>
      <c r="S609" s="1">
        <v>1.21116626506936E-3</v>
      </c>
      <c r="T609" s="1">
        <v>2.92094237976466E-3</v>
      </c>
      <c r="U609" s="1">
        <v>0</v>
      </c>
      <c r="V609" s="1">
        <v>0</v>
      </c>
      <c r="W609" s="1">
        <v>608</v>
      </c>
      <c r="X609" s="1" t="s">
        <v>1679</v>
      </c>
      <c r="Y609" s="1" t="s">
        <v>1674</v>
      </c>
      <c r="Z609" s="1" t="s">
        <v>2299</v>
      </c>
      <c r="AA609" s="1">
        <v>1.0451638261251E-3</v>
      </c>
      <c r="AB609" s="1">
        <v>4.5660287352542097E-3</v>
      </c>
      <c r="AC609" s="1">
        <v>3.52086490912911E-3</v>
      </c>
      <c r="AD609" s="1">
        <v>4.6058954216396102E-2</v>
      </c>
    </row>
    <row r="610" spans="1:30" x14ac:dyDescent="0.3">
      <c r="A610" s="1">
        <v>609</v>
      </c>
      <c r="B610" s="1" t="s">
        <v>1669</v>
      </c>
      <c r="C610" s="1">
        <v>3.1270000610216999E-3</v>
      </c>
      <c r="D610" s="7">
        <v>8.8182040487392102E-5</v>
      </c>
      <c r="E610" s="1">
        <v>1.37433908681979E-2</v>
      </c>
      <c r="F610" s="1">
        <v>1.7288767210694899E-2</v>
      </c>
      <c r="G610" s="1">
        <v>0</v>
      </c>
      <c r="H610" s="1">
        <v>2.81732692933424E-3</v>
      </c>
      <c r="I610" s="7">
        <v>3.92288919502418E-5</v>
      </c>
      <c r="J610" s="1">
        <v>2.3588364328277901E-4</v>
      </c>
      <c r="K610" s="1">
        <v>3.3969349842139299E-3</v>
      </c>
      <c r="L610" s="1">
        <v>0</v>
      </c>
      <c r="M610" s="1">
        <v>0</v>
      </c>
      <c r="N610" s="1">
        <v>2.4575243501274002E-3</v>
      </c>
      <c r="O610" s="1">
        <v>4.01340205008856E-4</v>
      </c>
      <c r="P610" s="1">
        <v>8.3687822653237098E-4</v>
      </c>
      <c r="Q610" s="1">
        <v>2.75559774754035E-4</v>
      </c>
      <c r="R610" s="1">
        <v>3.0576838393785201E-3</v>
      </c>
      <c r="S610" s="1">
        <v>1.2925556132263099E-3</v>
      </c>
      <c r="T610" s="1">
        <v>1.1651775609696699E-3</v>
      </c>
      <c r="U610" s="1">
        <v>0</v>
      </c>
      <c r="V610" s="1">
        <v>0</v>
      </c>
      <c r="W610" s="1">
        <v>609</v>
      </c>
      <c r="X610" s="1" t="s">
        <v>1669</v>
      </c>
      <c r="Y610" s="1" t="s">
        <v>1669</v>
      </c>
      <c r="Z610" s="1" t="s">
        <v>2300</v>
      </c>
      <c r="AA610" s="1">
        <v>1.7288767210694899E-2</v>
      </c>
      <c r="AB610" s="1">
        <v>1.7288767210694899E-2</v>
      </c>
      <c r="AC610" s="1">
        <v>0</v>
      </c>
      <c r="AD610" s="1">
        <v>8.2257090158362106E-2</v>
      </c>
    </row>
    <row r="611" spans="1:30" x14ac:dyDescent="0.3">
      <c r="A611" s="1">
        <v>610</v>
      </c>
      <c r="B611" s="1" t="s">
        <v>1670</v>
      </c>
      <c r="C611" s="1">
        <v>7.07797439038374E-3</v>
      </c>
      <c r="D611" s="1">
        <v>0</v>
      </c>
      <c r="E611" s="1">
        <v>3.4826466832313498E-3</v>
      </c>
      <c r="F611" s="1">
        <v>5.2036963506619099E-3</v>
      </c>
      <c r="G611" s="1">
        <v>6.70402262349005E-3</v>
      </c>
      <c r="H611" s="1">
        <v>1.6840869119174201E-3</v>
      </c>
      <c r="I611" s="1">
        <v>1.1791222596455599E-3</v>
      </c>
      <c r="J611" s="1">
        <v>3.5188774177707599E-3</v>
      </c>
      <c r="K611" s="1">
        <v>8.9253721570989406E-3</v>
      </c>
      <c r="L611" s="1">
        <v>2.9793493508193298E-3</v>
      </c>
      <c r="M611" s="1">
        <v>1.1814335340146001E-3</v>
      </c>
      <c r="N611" s="1">
        <v>7.1384490233396096E-4</v>
      </c>
      <c r="O611" s="1">
        <v>1.4851344519901E-4</v>
      </c>
      <c r="P611" s="1">
        <v>2.93489958288731E-3</v>
      </c>
      <c r="Q611" s="1">
        <v>2.3977117410361299E-3</v>
      </c>
      <c r="R611" s="1">
        <v>1.4309469939105201E-3</v>
      </c>
      <c r="S611" s="1">
        <v>2.5567527187759301E-3</v>
      </c>
      <c r="T611" s="1">
        <v>2.13666587258506E-3</v>
      </c>
      <c r="U611" s="1">
        <v>0</v>
      </c>
      <c r="V611" s="1">
        <v>1.9639067325183902E-3</v>
      </c>
      <c r="W611" s="1">
        <v>610</v>
      </c>
      <c r="X611" s="1" t="s">
        <v>1670</v>
      </c>
      <c r="Y611" s="1" t="s">
        <v>1674</v>
      </c>
      <c r="Z611" s="1" t="s">
        <v>2301</v>
      </c>
      <c r="AA611" s="1">
        <v>6.70402262349005E-3</v>
      </c>
      <c r="AB611" s="1">
        <v>8.9253721570989406E-3</v>
      </c>
      <c r="AC611" s="1">
        <v>2.2213495336088798E-3</v>
      </c>
      <c r="AD611" s="1">
        <v>0.10339304815733801</v>
      </c>
    </row>
    <row r="612" spans="1:30" x14ac:dyDescent="0.3">
      <c r="A612" s="1">
        <v>611</v>
      </c>
      <c r="B612" s="1" t="s">
        <v>1675</v>
      </c>
      <c r="C612" s="1">
        <v>4.3841509392039598E-4</v>
      </c>
      <c r="D612" s="1">
        <v>0</v>
      </c>
      <c r="E612" s="1">
        <v>0</v>
      </c>
      <c r="F612" s="7">
        <v>5.14233493952932E-5</v>
      </c>
      <c r="G612" s="1">
        <v>9.3031673597601704E-4</v>
      </c>
      <c r="H612" s="1">
        <v>0</v>
      </c>
      <c r="I612" s="1">
        <v>0</v>
      </c>
      <c r="J612" s="1">
        <v>1.26316036141316E-2</v>
      </c>
      <c r="K612" s="7">
        <v>6.39920537311436E-6</v>
      </c>
      <c r="L612" s="1">
        <v>1.87650817652022E-2</v>
      </c>
      <c r="M612" s="1">
        <v>2.65148624029492E-3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4.2527150635679299E-4</v>
      </c>
      <c r="T612" s="1">
        <v>1.23101322806359E-2</v>
      </c>
      <c r="U612" s="7">
        <v>5.6454333608166E-5</v>
      </c>
      <c r="V612" s="1">
        <v>4.2417585707024501E-4</v>
      </c>
      <c r="W612" s="1">
        <v>611</v>
      </c>
      <c r="X612" s="1" t="s">
        <v>1675</v>
      </c>
      <c r="Y612" s="1" t="s">
        <v>1675</v>
      </c>
      <c r="Z612" s="1" t="s">
        <v>2302</v>
      </c>
      <c r="AA612" s="1">
        <v>1.87650817652022E-2</v>
      </c>
      <c r="AB612" s="1">
        <v>1.87650817652022E-2</v>
      </c>
      <c r="AC612" s="1">
        <v>0</v>
      </c>
      <c r="AD612" s="1">
        <v>7.2537366919299295E-2</v>
      </c>
    </row>
    <row r="613" spans="1:30" x14ac:dyDescent="0.3">
      <c r="A613" s="1">
        <v>612</v>
      </c>
      <c r="B613" s="1" t="s">
        <v>1668</v>
      </c>
      <c r="C613" s="1">
        <v>2.0740029056867098E-3</v>
      </c>
      <c r="D613" s="1">
        <v>0</v>
      </c>
      <c r="E613" s="1">
        <v>2.5571373226313199E-2</v>
      </c>
      <c r="F613" s="1">
        <v>5.3314073662933097E-3</v>
      </c>
      <c r="G613" s="7">
        <v>4.0429145491135397E-5</v>
      </c>
      <c r="H613" s="1">
        <v>3.9428415111800202E-4</v>
      </c>
      <c r="I613" s="1">
        <v>0</v>
      </c>
      <c r="J613" s="1">
        <v>5.0612806687399105E-4</v>
      </c>
      <c r="K613" s="1">
        <v>8.7152775365820895E-4</v>
      </c>
      <c r="L613" s="7">
        <v>5.88413688596315E-5</v>
      </c>
      <c r="M613" s="1">
        <v>0</v>
      </c>
      <c r="N613" s="1">
        <v>2.2270670422241102E-3</v>
      </c>
      <c r="O613" s="1">
        <v>7.6197026607613199E-4</v>
      </c>
      <c r="P613" s="1">
        <v>4.3114433609423302E-4</v>
      </c>
      <c r="Q613" s="1">
        <v>1.3316860453444599E-4</v>
      </c>
      <c r="R613" s="1">
        <v>3.0273349101817299E-3</v>
      </c>
      <c r="S613" s="1">
        <v>1.03749900958108E-3</v>
      </c>
      <c r="T613" s="1">
        <v>1.7919033816975199E-4</v>
      </c>
      <c r="U613" s="1">
        <v>0</v>
      </c>
      <c r="V613" s="1">
        <v>2.3080548390342899E-4</v>
      </c>
      <c r="W613" s="1">
        <v>612</v>
      </c>
      <c r="X613" s="1" t="s">
        <v>1668</v>
      </c>
      <c r="Y613" s="1" t="s">
        <v>1668</v>
      </c>
      <c r="Z613" s="1" t="s">
        <v>2303</v>
      </c>
      <c r="AA613" s="1">
        <v>2.5571373226313199E-2</v>
      </c>
      <c r="AB613" s="1">
        <v>2.5571373226313199E-2</v>
      </c>
      <c r="AC613" s="1">
        <v>0</v>
      </c>
      <c r="AD613" s="1">
        <v>6.6858947399371302E-2</v>
      </c>
    </row>
    <row r="614" spans="1:30" x14ac:dyDescent="0.3">
      <c r="A614" s="1">
        <v>613</v>
      </c>
      <c r="B614" s="1" t="s">
        <v>1668</v>
      </c>
      <c r="C614" s="1">
        <v>5.6343154394274597E-4</v>
      </c>
      <c r="D614" s="1">
        <v>0</v>
      </c>
      <c r="E614" s="1">
        <v>1.8462209831528499E-2</v>
      </c>
      <c r="F614" s="1">
        <v>4.1725849680729898E-3</v>
      </c>
      <c r="G614" s="1">
        <v>5.8689868736202502E-4</v>
      </c>
      <c r="H614" s="7">
        <v>1.76884702128823E-5</v>
      </c>
      <c r="I614" s="7">
        <v>8.3293045829667701E-5</v>
      </c>
      <c r="J614" s="7">
        <v>3.5392450712445701E-5</v>
      </c>
      <c r="K614" s="1">
        <v>1.89129062458088E-3</v>
      </c>
      <c r="L614" s="1">
        <v>7.2058203553866402E-4</v>
      </c>
      <c r="M614" s="1">
        <v>0</v>
      </c>
      <c r="N614" s="1">
        <v>7.4585297206095002E-3</v>
      </c>
      <c r="O614" s="1">
        <v>1.31541711313983E-4</v>
      </c>
      <c r="P614" s="1">
        <v>1.29504632357923E-3</v>
      </c>
      <c r="Q614" s="1">
        <v>1.2775896455010499E-3</v>
      </c>
      <c r="R614" s="1">
        <v>5.5384177615868801E-4</v>
      </c>
      <c r="S614" s="1">
        <v>1.1002862612822901E-3</v>
      </c>
      <c r="T614" s="1">
        <v>1.3211316315038901E-4</v>
      </c>
      <c r="U614" s="1">
        <v>0</v>
      </c>
      <c r="V614" s="7">
        <v>5.51923856592491E-5</v>
      </c>
      <c r="W614" s="1">
        <v>613</v>
      </c>
      <c r="X614" s="1" t="s">
        <v>1668</v>
      </c>
      <c r="Y614" s="1" t="s">
        <v>1668</v>
      </c>
      <c r="Z614" s="1" t="s">
        <v>2304</v>
      </c>
      <c r="AA614" s="1">
        <v>1.8462209831528499E-2</v>
      </c>
      <c r="AB614" s="1">
        <v>1.8462209831528499E-2</v>
      </c>
      <c r="AC614" s="1">
        <v>0</v>
      </c>
      <c r="AD614" s="1">
        <v>6.4011516098368804E-2</v>
      </c>
    </row>
    <row r="615" spans="1:30" x14ac:dyDescent="0.3">
      <c r="A615" s="1">
        <v>614</v>
      </c>
      <c r="B615" s="1" t="s">
        <v>1669</v>
      </c>
      <c r="C615" s="1">
        <v>3.5833581559048598E-3</v>
      </c>
      <c r="D615" s="1">
        <v>2.0158087668992099E-4</v>
      </c>
      <c r="E615" s="1">
        <v>8.2962077815156004E-3</v>
      </c>
      <c r="F615" s="1">
        <v>8.4760954379553503E-3</v>
      </c>
      <c r="G615" s="1">
        <v>2.0911182774144E-4</v>
      </c>
      <c r="H615" s="1">
        <v>6.7579035948128296E-4</v>
      </c>
      <c r="I615" s="1">
        <v>2.3615436716964601E-4</v>
      </c>
      <c r="J615" s="1">
        <v>5.5720568519838801E-4</v>
      </c>
      <c r="K615" s="1">
        <v>2.9290167105480501E-3</v>
      </c>
      <c r="L615" s="1">
        <v>9.1731696632206495E-4</v>
      </c>
      <c r="M615" s="1">
        <v>1.9283423132492199E-4</v>
      </c>
      <c r="N615" s="1">
        <v>2.1660170189429801E-3</v>
      </c>
      <c r="O615" s="1">
        <v>1.13924478822369E-2</v>
      </c>
      <c r="P615" s="1">
        <v>4.7449541842421402E-4</v>
      </c>
      <c r="Q615" s="1">
        <v>8.1465058175800905E-4</v>
      </c>
      <c r="R615" s="1">
        <v>2.4461691598890501E-3</v>
      </c>
      <c r="S615" s="1">
        <v>1.3198197625800001E-3</v>
      </c>
      <c r="T615" s="1">
        <v>1.6627341136221899E-3</v>
      </c>
      <c r="U615" s="1">
        <v>0</v>
      </c>
      <c r="V615" s="1">
        <v>8.8552163694992901E-4</v>
      </c>
      <c r="W615" s="1">
        <v>614</v>
      </c>
      <c r="X615" s="1" t="s">
        <v>1669</v>
      </c>
      <c r="Y615" s="1" t="s">
        <v>1678</v>
      </c>
      <c r="Z615" s="1" t="s">
        <v>2305</v>
      </c>
      <c r="AA615" s="1">
        <v>8.4760954379553503E-3</v>
      </c>
      <c r="AB615" s="1">
        <v>1.13924478822369E-2</v>
      </c>
      <c r="AC615" s="1">
        <v>2.9163524442816198E-3</v>
      </c>
      <c r="AD615" s="1">
        <v>8.48224981330334E-2</v>
      </c>
    </row>
    <row r="616" spans="1:30" x14ac:dyDescent="0.3">
      <c r="A616" s="1">
        <v>615</v>
      </c>
      <c r="B616" s="1" t="s">
        <v>1666</v>
      </c>
      <c r="C616" s="1">
        <v>4.0590403076812996E-3</v>
      </c>
      <c r="D616" s="1">
        <v>2.6165309195969299E-4</v>
      </c>
      <c r="E616" s="1">
        <v>7.2352689065229396E-3</v>
      </c>
      <c r="F616" s="1">
        <v>6.34966348734329E-3</v>
      </c>
      <c r="G616" s="1">
        <v>4.5430036742763998E-3</v>
      </c>
      <c r="H616" s="1">
        <v>7.5762116916207301E-4</v>
      </c>
      <c r="I616" s="1">
        <v>1.5426011517146901E-3</v>
      </c>
      <c r="J616" s="1">
        <v>1.2874648049935899E-3</v>
      </c>
      <c r="K616" s="1">
        <v>5.89054768352927E-3</v>
      </c>
      <c r="L616" s="1">
        <v>4.2681267094620001E-3</v>
      </c>
      <c r="M616" s="1">
        <v>5.5075247523690403E-4</v>
      </c>
      <c r="N616" s="1">
        <v>5.6122684314936101E-3</v>
      </c>
      <c r="O616" s="1">
        <v>6.8900420709367696E-4</v>
      </c>
      <c r="P616" s="1">
        <v>2.9769091129168302E-3</v>
      </c>
      <c r="Q616" s="1">
        <v>2.2717408095811898E-3</v>
      </c>
      <c r="R616" s="1">
        <v>8.0909328531762505E-3</v>
      </c>
      <c r="S616" s="1">
        <v>3.9744997816754304E-3</v>
      </c>
      <c r="T616" s="1">
        <v>1.4419612233674199E-3</v>
      </c>
      <c r="U616" s="1">
        <v>1.3968082347498901E-4</v>
      </c>
      <c r="V616" s="1">
        <v>4.2407863662037701E-4</v>
      </c>
      <c r="W616" s="1">
        <v>615</v>
      </c>
      <c r="X616" s="1" t="s">
        <v>1666</v>
      </c>
      <c r="Y616" s="1" t="s">
        <v>1681</v>
      </c>
      <c r="Z616" s="1" t="s">
        <v>2306</v>
      </c>
      <c r="AA616" s="1">
        <v>4.0590403076812996E-3</v>
      </c>
      <c r="AB616" s="1">
        <v>8.0909328531762505E-3</v>
      </c>
      <c r="AC616" s="1">
        <v>4.03189254549495E-3</v>
      </c>
      <c r="AD616" s="1">
        <v>0.113036615974264</v>
      </c>
    </row>
    <row r="617" spans="1:30" x14ac:dyDescent="0.3">
      <c r="A617" s="1">
        <v>616</v>
      </c>
      <c r="B617" s="1" t="s">
        <v>1677</v>
      </c>
      <c r="C617" s="1">
        <v>0</v>
      </c>
      <c r="D617" s="1">
        <v>5.5413707561464899E-4</v>
      </c>
      <c r="E617" s="1">
        <v>6.0445066010293199E-3</v>
      </c>
      <c r="F617" s="7">
        <v>9.3651219230176495E-5</v>
      </c>
      <c r="G617" s="1">
        <v>4.4951102954841302E-4</v>
      </c>
      <c r="H617" s="1">
        <v>1.6311541531062201E-3</v>
      </c>
      <c r="I617" s="1">
        <v>1.3387840388033199E-3</v>
      </c>
      <c r="J617" s="1">
        <v>1.47316254897761E-3</v>
      </c>
      <c r="K617" s="1">
        <v>6.7996332979392803E-3</v>
      </c>
      <c r="L617" s="1">
        <v>1.69699548438449E-3</v>
      </c>
      <c r="M617" s="1">
        <v>0</v>
      </c>
      <c r="N617" s="1">
        <v>1.0340574141152199E-2</v>
      </c>
      <c r="O617" s="1">
        <v>0</v>
      </c>
      <c r="P617" s="1">
        <v>1.9858197917950798E-3</v>
      </c>
      <c r="Q617" s="1">
        <v>3.9326712780455601E-3</v>
      </c>
      <c r="R617" s="1">
        <v>4.01426898100946E-3</v>
      </c>
      <c r="S617" s="1">
        <v>3.5842632800457E-3</v>
      </c>
      <c r="T617" s="1">
        <v>8.3674788140435303E-4</v>
      </c>
      <c r="U617" s="7">
        <v>1.5685965892823998E-5</v>
      </c>
      <c r="V617" s="1">
        <v>6.26899926038205E-3</v>
      </c>
      <c r="W617" s="1">
        <v>616</v>
      </c>
      <c r="X617" s="1" t="s">
        <v>1677</v>
      </c>
      <c r="Y617" s="1" t="s">
        <v>1677</v>
      </c>
      <c r="Z617" s="1" t="s">
        <v>2307</v>
      </c>
      <c r="AA617" s="1">
        <v>1.0340574141152199E-2</v>
      </c>
      <c r="AB617" s="1">
        <v>1.0340574141152199E-2</v>
      </c>
      <c r="AC617" s="1">
        <v>0</v>
      </c>
      <c r="AD617" s="1">
        <v>9.1698666377538304E-2</v>
      </c>
    </row>
    <row r="618" spans="1:30" x14ac:dyDescent="0.3">
      <c r="A618" s="1">
        <v>617</v>
      </c>
      <c r="B618" s="1" t="s">
        <v>1683</v>
      </c>
      <c r="C618" s="1">
        <v>1.02844793257411E-3</v>
      </c>
      <c r="D618" s="1">
        <v>0</v>
      </c>
      <c r="E618" s="1">
        <v>1.0620176979630499E-3</v>
      </c>
      <c r="F618" s="1">
        <v>1.33299044526993E-2</v>
      </c>
      <c r="G618" s="1">
        <v>1.48931834783263E-3</v>
      </c>
      <c r="H618" s="1">
        <v>1.06921254196145E-4</v>
      </c>
      <c r="I618" s="1">
        <v>1.3622689359347E-3</v>
      </c>
      <c r="J618" s="1">
        <v>1.0881870187867901E-3</v>
      </c>
      <c r="K618" s="1">
        <v>5.9788699043197904E-3</v>
      </c>
      <c r="L618" s="1">
        <v>2.6735779346111102E-3</v>
      </c>
      <c r="M618" s="1">
        <v>7.9716531223127498E-4</v>
      </c>
      <c r="N618" s="1">
        <v>5.4218609593342597E-4</v>
      </c>
      <c r="O618" s="1">
        <v>1.58319038493655E-3</v>
      </c>
      <c r="P618" s="1">
        <v>1.6566098512162501E-2</v>
      </c>
      <c r="Q618" s="1">
        <v>6.6653490620403998E-3</v>
      </c>
      <c r="R618" s="1">
        <v>1.20261968011037E-3</v>
      </c>
      <c r="S618" s="1">
        <v>4.7485799700269001E-4</v>
      </c>
      <c r="T618" s="1">
        <v>1.6090087803462001E-3</v>
      </c>
      <c r="U618" s="1">
        <v>1.4543431895311601E-4</v>
      </c>
      <c r="V618" s="1">
        <v>2.8199451629172599E-3</v>
      </c>
      <c r="W618" s="1">
        <v>617</v>
      </c>
      <c r="X618" s="1" t="s">
        <v>1683</v>
      </c>
      <c r="Y618" s="1" t="s">
        <v>1679</v>
      </c>
      <c r="Z618" s="1" t="s">
        <v>2308</v>
      </c>
      <c r="AA618" s="1">
        <v>1.6090087803462001E-3</v>
      </c>
      <c r="AB618" s="1">
        <v>1.6566098512162501E-2</v>
      </c>
      <c r="AC618" s="1">
        <v>1.49570897318163E-2</v>
      </c>
      <c r="AD618" s="1">
        <v>0.102361268676255</v>
      </c>
    </row>
    <row r="619" spans="1:30" x14ac:dyDescent="0.3">
      <c r="A619" s="1">
        <v>618</v>
      </c>
      <c r="B619" s="1" t="s">
        <v>1668</v>
      </c>
      <c r="C619" s="1">
        <v>9.0542289027996294E-3</v>
      </c>
      <c r="D619" s="1">
        <v>0</v>
      </c>
      <c r="E619" s="1">
        <v>1.0460779723490399E-2</v>
      </c>
      <c r="F619" s="1">
        <v>1.08033715166825E-2</v>
      </c>
      <c r="G619" s="7">
        <v>3.9999786307637797E-5</v>
      </c>
      <c r="H619" s="1">
        <v>9.8329968589093604E-4</v>
      </c>
      <c r="I619" s="1">
        <v>6.3902849585101003E-4</v>
      </c>
      <c r="J619" s="1">
        <v>1.8148821738714899E-4</v>
      </c>
      <c r="K619" s="1">
        <v>8.9628949662883296E-3</v>
      </c>
      <c r="L619" s="1">
        <v>6.6943498671444702E-4</v>
      </c>
      <c r="M619" s="1">
        <v>5.4903365173511497E-4</v>
      </c>
      <c r="N619" s="1">
        <v>4.8720655467415098E-3</v>
      </c>
      <c r="O619" s="1">
        <v>1.3570590799088301E-3</v>
      </c>
      <c r="P619" s="1">
        <v>3.3775451966269101E-3</v>
      </c>
      <c r="Q619" s="1">
        <v>7.6560583398565098E-4</v>
      </c>
      <c r="R619" s="1">
        <v>5.5853429571562198E-3</v>
      </c>
      <c r="S619" s="1">
        <v>1.40405037206813E-3</v>
      </c>
      <c r="T619" s="1">
        <v>1.7303552425484399E-3</v>
      </c>
      <c r="U619" s="1">
        <v>0</v>
      </c>
      <c r="V619" s="1">
        <v>0</v>
      </c>
      <c r="W619" s="1">
        <v>618</v>
      </c>
      <c r="X619" s="1" t="s">
        <v>1668</v>
      </c>
      <c r="Y619" s="1" t="s">
        <v>1669</v>
      </c>
      <c r="Z619" s="1" t="s">
        <v>2309</v>
      </c>
      <c r="AA619" s="1">
        <v>1.0460779723490399E-2</v>
      </c>
      <c r="AB619" s="1">
        <v>1.08033715166825E-2</v>
      </c>
      <c r="AC619" s="1">
        <v>3.4259179319207197E-4</v>
      </c>
      <c r="AD619" s="1">
        <v>0.104408102147481</v>
      </c>
    </row>
    <row r="620" spans="1:30" x14ac:dyDescent="0.3">
      <c r="A620" s="1">
        <v>619</v>
      </c>
      <c r="B620" s="1" t="s">
        <v>1682</v>
      </c>
      <c r="C620" s="1">
        <v>2.0409797340326802E-3</v>
      </c>
      <c r="D620" s="1">
        <v>0</v>
      </c>
      <c r="E620" s="1">
        <v>1.8249147544686602E-2</v>
      </c>
      <c r="F620" s="1">
        <v>4.6399806058924804E-3</v>
      </c>
      <c r="G620" s="1">
        <v>1.22126692497224E-3</v>
      </c>
      <c r="H620" s="1">
        <v>5.6212698425717102E-4</v>
      </c>
      <c r="I620" s="1">
        <v>2.8712314648489802E-4</v>
      </c>
      <c r="J620" s="1">
        <v>7.19393159323379E-3</v>
      </c>
      <c r="K620" s="1">
        <v>1.69354751546824E-3</v>
      </c>
      <c r="L620" s="1">
        <v>4.0556559724082104E-3</v>
      </c>
      <c r="M620" s="1">
        <v>1.2869806421032101E-2</v>
      </c>
      <c r="N620" s="1">
        <v>2.18810407741456E-4</v>
      </c>
      <c r="O620" s="1">
        <v>0</v>
      </c>
      <c r="P620" s="1">
        <v>4.3523040579691204E-3</v>
      </c>
      <c r="Q620" s="1">
        <v>1.0146485275708201E-3</v>
      </c>
      <c r="R620" s="1">
        <v>1.4128915112819699E-4</v>
      </c>
      <c r="S620" s="1">
        <v>1.60980568360759E-3</v>
      </c>
      <c r="T620" s="1">
        <v>3.25366827653966E-3</v>
      </c>
      <c r="U620" s="1">
        <v>0</v>
      </c>
      <c r="V620" s="1">
        <v>0</v>
      </c>
      <c r="W620" s="1">
        <v>619</v>
      </c>
      <c r="X620" s="1" t="s">
        <v>1682</v>
      </c>
      <c r="Y620" s="1" t="s">
        <v>1668</v>
      </c>
      <c r="Z620" s="1" t="s">
        <v>2310</v>
      </c>
      <c r="AA620" s="1">
        <v>1.60980568360759E-3</v>
      </c>
      <c r="AB620" s="1">
        <v>1.8249147544686602E-2</v>
      </c>
      <c r="AC620" s="1">
        <v>1.6639341861079002E-2</v>
      </c>
      <c r="AD620" s="1">
        <v>0.104410045052945</v>
      </c>
    </row>
    <row r="621" spans="1:30" x14ac:dyDescent="0.3">
      <c r="A621" s="1">
        <v>620</v>
      </c>
      <c r="B621" s="1" t="s">
        <v>1675</v>
      </c>
      <c r="C621" s="1">
        <v>6.0954034333706502E-3</v>
      </c>
      <c r="D621" s="1">
        <v>4.4482399394636597E-4</v>
      </c>
      <c r="E621" s="1">
        <v>0</v>
      </c>
      <c r="F621" s="7">
        <v>7.3926071956833595E-5</v>
      </c>
      <c r="G621" s="1">
        <v>5.4804528576708799E-3</v>
      </c>
      <c r="H621" s="1">
        <v>0</v>
      </c>
      <c r="I621" s="1">
        <v>0</v>
      </c>
      <c r="J621" s="1">
        <v>9.0541372776455405E-3</v>
      </c>
      <c r="K621" s="1">
        <v>2.4700908927584599E-3</v>
      </c>
      <c r="L621" s="1">
        <v>8.3920804715509108E-3</v>
      </c>
      <c r="M621" s="1">
        <v>4.5535412796854097E-4</v>
      </c>
      <c r="N621" s="1">
        <v>0</v>
      </c>
      <c r="O621" s="1">
        <v>0</v>
      </c>
      <c r="P621" s="1">
        <v>4.7397299577242E-4</v>
      </c>
      <c r="Q621" s="1">
        <v>0</v>
      </c>
      <c r="R621" s="1">
        <v>4.2895534031348802E-4</v>
      </c>
      <c r="S621" s="1">
        <v>6.1362264020926795E-4</v>
      </c>
      <c r="T621" s="1">
        <v>1.0258812970614799E-2</v>
      </c>
      <c r="U621" s="7">
        <v>9.9421000216413905E-5</v>
      </c>
      <c r="V621" s="1">
        <v>7.9705101314459404E-4</v>
      </c>
      <c r="W621" s="1">
        <v>620</v>
      </c>
      <c r="X621" s="1" t="s">
        <v>1675</v>
      </c>
      <c r="Y621" s="1" t="s">
        <v>1683</v>
      </c>
      <c r="Z621" s="1" t="s">
        <v>2311</v>
      </c>
      <c r="AA621" s="1">
        <v>8.3920804715509108E-3</v>
      </c>
      <c r="AB621" s="1">
        <v>1.0258812970614799E-2</v>
      </c>
      <c r="AC621" s="1">
        <v>1.86673249906393E-3</v>
      </c>
      <c r="AD621" s="1">
        <v>7.6736470105492796E-2</v>
      </c>
    </row>
    <row r="622" spans="1:30" x14ac:dyDescent="0.3">
      <c r="A622" s="1">
        <v>621</v>
      </c>
      <c r="B622" s="1" t="s">
        <v>1669</v>
      </c>
      <c r="C622" s="1">
        <v>0</v>
      </c>
      <c r="D622" s="1">
        <v>0</v>
      </c>
      <c r="E622" s="1">
        <v>8.3570753981004398E-4</v>
      </c>
      <c r="F622" s="1">
        <v>5.8175435776475701E-2</v>
      </c>
      <c r="G622" s="1">
        <v>0</v>
      </c>
      <c r="H622" s="7">
        <v>8.5936861989473301E-5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621</v>
      </c>
      <c r="X622" s="1" t="s">
        <v>1669</v>
      </c>
      <c r="Y622" s="1" t="s">
        <v>1669</v>
      </c>
      <c r="Z622" s="1" t="s">
        <v>2312</v>
      </c>
      <c r="AA622" s="1">
        <v>5.8175435776475701E-2</v>
      </c>
      <c r="AB622" s="1">
        <v>5.8175435776475701E-2</v>
      </c>
      <c r="AC622" s="1">
        <v>0</v>
      </c>
      <c r="AD622" s="1">
        <v>5.7480208724867698E-2</v>
      </c>
    </row>
    <row r="623" spans="1:30" x14ac:dyDescent="0.3">
      <c r="A623" s="1">
        <v>622</v>
      </c>
      <c r="B623" s="1" t="s">
        <v>1668</v>
      </c>
      <c r="C623" s="1">
        <v>2.2890566691702001E-4</v>
      </c>
      <c r="D623" s="1">
        <v>0</v>
      </c>
      <c r="E623" s="1">
        <v>1.10190069453569E-2</v>
      </c>
      <c r="F623" s="1">
        <v>1.3795399040384401E-2</v>
      </c>
      <c r="G623" s="1">
        <v>0</v>
      </c>
      <c r="H623" s="7">
        <v>8.9449117168592296E-5</v>
      </c>
      <c r="I623" s="1">
        <v>2.6428110795086401E-4</v>
      </c>
      <c r="J623" s="1">
        <v>0</v>
      </c>
      <c r="K623" s="1">
        <v>1.46510988844081E-2</v>
      </c>
      <c r="L623" s="1">
        <v>5.0320193733609502E-4</v>
      </c>
      <c r="M623" s="1">
        <v>0</v>
      </c>
      <c r="N623" s="1">
        <v>4.5072775059558298E-3</v>
      </c>
      <c r="O623" s="1">
        <v>0</v>
      </c>
      <c r="P623" s="1">
        <v>4.26852520671917E-3</v>
      </c>
      <c r="Q623" s="1">
        <v>4.0882238863892296E-3</v>
      </c>
      <c r="R623" s="1">
        <v>5.6395419267458796E-4</v>
      </c>
      <c r="S623" s="1">
        <v>5.7026332389379601E-4</v>
      </c>
      <c r="T623" s="1">
        <v>2.0378249536334001E-4</v>
      </c>
      <c r="U623" s="1">
        <v>0</v>
      </c>
      <c r="V623" s="7">
        <v>2.9303122857797598E-5</v>
      </c>
      <c r="W623" s="1">
        <v>622</v>
      </c>
      <c r="X623" s="1" t="s">
        <v>1668</v>
      </c>
      <c r="Y623" s="1" t="s">
        <v>1674</v>
      </c>
      <c r="Z623" s="1" t="s">
        <v>2313</v>
      </c>
      <c r="AA623" s="1">
        <v>1.10190069453569E-2</v>
      </c>
      <c r="AB623" s="1">
        <v>1.46510988844081E-2</v>
      </c>
      <c r="AC623" s="1">
        <v>3.6320919390511099E-3</v>
      </c>
      <c r="AD623" s="1">
        <v>8.6801015568135603E-2</v>
      </c>
    </row>
    <row r="624" spans="1:30" x14ac:dyDescent="0.3">
      <c r="A624" s="1">
        <v>623</v>
      </c>
      <c r="B624" s="1" t="s">
        <v>1683</v>
      </c>
      <c r="C624" s="1">
        <v>2.7280382754066502E-4</v>
      </c>
      <c r="D624" s="1">
        <v>1.08118839321127E-3</v>
      </c>
      <c r="E624" s="1">
        <v>0</v>
      </c>
      <c r="F624" s="1">
        <v>0</v>
      </c>
      <c r="G624" s="7">
        <v>6.9759990756322802E-5</v>
      </c>
      <c r="H624" s="1">
        <v>0</v>
      </c>
      <c r="I624" s="1">
        <v>0</v>
      </c>
      <c r="J624" s="1">
        <v>3.8530922844884602E-2</v>
      </c>
      <c r="K624" s="1">
        <v>0</v>
      </c>
      <c r="L624" s="1">
        <v>3.0666177435083801E-3</v>
      </c>
      <c r="M624" s="1">
        <v>2.4733848327327E-3</v>
      </c>
      <c r="N624" s="1">
        <v>0</v>
      </c>
      <c r="O624" s="1">
        <v>0</v>
      </c>
      <c r="P624" s="1">
        <v>0</v>
      </c>
      <c r="Q624" s="1">
        <v>0</v>
      </c>
      <c r="R624" s="1">
        <v>3.0335237532699703E-4</v>
      </c>
      <c r="S624" s="1">
        <v>0</v>
      </c>
      <c r="T624" s="1">
        <v>1.1902460084592299E-3</v>
      </c>
      <c r="U624" s="1">
        <v>0</v>
      </c>
      <c r="V624" s="7">
        <v>2.86563926123996E-5</v>
      </c>
      <c r="W624" s="1">
        <v>623</v>
      </c>
      <c r="X624" s="1" t="s">
        <v>1683</v>
      </c>
      <c r="Y624" s="1" t="s">
        <v>1673</v>
      </c>
      <c r="Z624" s="1" t="s">
        <v>2314</v>
      </c>
      <c r="AA624" s="1">
        <v>1.1902460084592299E-3</v>
      </c>
      <c r="AB624" s="1">
        <v>3.8530922844884602E-2</v>
      </c>
      <c r="AC624" s="1">
        <v>3.73406768364253E-2</v>
      </c>
      <c r="AD624" s="1">
        <v>5.9792773142483199E-2</v>
      </c>
    </row>
    <row r="625" spans="1:30" x14ac:dyDescent="0.3">
      <c r="A625" s="1">
        <v>624</v>
      </c>
      <c r="B625" s="1" t="s">
        <v>1683</v>
      </c>
      <c r="C625" s="1">
        <v>2.1399458674152899E-4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3.37236334744331E-2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7">
        <v>3.8192711811424998E-5</v>
      </c>
      <c r="T625" s="1">
        <v>5.34581097503674E-3</v>
      </c>
      <c r="U625" s="1">
        <v>0</v>
      </c>
      <c r="V625" s="1">
        <v>0</v>
      </c>
      <c r="W625" s="1">
        <v>624</v>
      </c>
      <c r="X625" s="1" t="s">
        <v>1683</v>
      </c>
      <c r="Y625" s="1" t="s">
        <v>1673</v>
      </c>
      <c r="Z625" s="1" t="s">
        <v>2315</v>
      </c>
      <c r="AA625" s="1">
        <v>5.34581097503674E-3</v>
      </c>
      <c r="AB625" s="1">
        <v>3.37236334744331E-2</v>
      </c>
      <c r="AC625" s="1">
        <v>2.83778224993964E-2</v>
      </c>
      <c r="AD625" s="1">
        <v>4.8225653683110201E-2</v>
      </c>
    </row>
    <row r="626" spans="1:30" x14ac:dyDescent="0.3">
      <c r="A626" s="1">
        <v>625</v>
      </c>
      <c r="B626" s="1" t="s">
        <v>1674</v>
      </c>
      <c r="C626" s="1">
        <v>1.0776683615039201E-3</v>
      </c>
      <c r="D626" s="1">
        <v>0</v>
      </c>
      <c r="E626" s="7">
        <v>3.9273734680331299E-7</v>
      </c>
      <c r="F626" s="1">
        <v>1.6214458762342801E-2</v>
      </c>
      <c r="G626" s="1">
        <v>4.84744255507394E-4</v>
      </c>
      <c r="H626" s="1">
        <v>4.9978607035565403E-4</v>
      </c>
      <c r="I626" s="1">
        <v>1.9729459816998202E-3</v>
      </c>
      <c r="J626" s="1">
        <v>0</v>
      </c>
      <c r="K626" s="1">
        <v>7.4696899079747204E-3</v>
      </c>
      <c r="L626" s="1">
        <v>7.4373957171660898E-3</v>
      </c>
      <c r="M626" s="7">
        <v>3.91065406949523E-5</v>
      </c>
      <c r="N626" s="1">
        <v>1.1886634155197E-3</v>
      </c>
      <c r="O626" s="1">
        <v>0</v>
      </c>
      <c r="P626" s="1">
        <v>1.2103650194762101E-3</v>
      </c>
      <c r="Q626" s="1">
        <v>4.5204681600697696E-3</v>
      </c>
      <c r="R626" s="1">
        <v>3.0589497144272397E-4</v>
      </c>
      <c r="S626" s="1">
        <v>1.44145224342591E-3</v>
      </c>
      <c r="T626" s="1">
        <v>0</v>
      </c>
      <c r="U626" s="1">
        <v>3.72060789144864E-4</v>
      </c>
      <c r="V626" s="1">
        <v>1.7329551736427701E-3</v>
      </c>
      <c r="W626" s="1">
        <v>625</v>
      </c>
      <c r="X626" s="1" t="s">
        <v>1674</v>
      </c>
      <c r="Y626" s="1" t="s">
        <v>1669</v>
      </c>
      <c r="Z626" s="1" t="s">
        <v>2316</v>
      </c>
      <c r="AA626" s="1">
        <v>7.4696899079747204E-3</v>
      </c>
      <c r="AB626" s="1">
        <v>1.6214458762342801E-2</v>
      </c>
      <c r="AC626" s="1">
        <v>8.7447688543681006E-3</v>
      </c>
      <c r="AD626" s="1">
        <v>7.8051273040901897E-2</v>
      </c>
    </row>
    <row r="627" spans="1:30" x14ac:dyDescent="0.3">
      <c r="A627" s="1">
        <v>626</v>
      </c>
      <c r="B627" s="1" t="s">
        <v>1675</v>
      </c>
      <c r="C627" s="1">
        <v>7.8959426664284205E-4</v>
      </c>
      <c r="D627" s="7">
        <v>7.2883869528872597E-5</v>
      </c>
      <c r="E627" s="1">
        <v>2.0329774281188499E-3</v>
      </c>
      <c r="F627" s="7">
        <v>3.3989648173281401E-5</v>
      </c>
      <c r="G627" s="1">
        <v>6.3966505919272004E-4</v>
      </c>
      <c r="H627" s="1">
        <v>7.4613311046977E-4</v>
      </c>
      <c r="I627" s="1">
        <v>1.8213232349064501E-3</v>
      </c>
      <c r="J627" s="1">
        <v>2.5801583185141599E-3</v>
      </c>
      <c r="K627" s="1">
        <v>4.38227218536847E-4</v>
      </c>
      <c r="L627" s="1">
        <v>1.7119603568318399E-3</v>
      </c>
      <c r="M627" s="1">
        <v>1.29662618591831E-4</v>
      </c>
      <c r="N627" s="1">
        <v>1.5557080758750101E-3</v>
      </c>
      <c r="O627" s="1">
        <v>0</v>
      </c>
      <c r="P627" s="7">
        <v>2.83547095136901E-5</v>
      </c>
      <c r="Q627" s="1">
        <v>1.6553358343420999E-3</v>
      </c>
      <c r="R627" s="1">
        <v>8.2702069066853195E-4</v>
      </c>
      <c r="S627" s="1">
        <v>1.9827852756896802E-3</v>
      </c>
      <c r="T627" s="1">
        <v>5.2260929441712495E-4</v>
      </c>
      <c r="U627" s="1">
        <v>1.8669400981827702E-2</v>
      </c>
      <c r="V627" s="1">
        <v>2.8967385973412202E-3</v>
      </c>
      <c r="W627" s="1">
        <v>626</v>
      </c>
      <c r="X627" s="1" t="s">
        <v>1675</v>
      </c>
      <c r="Y627" s="1" t="s">
        <v>1684</v>
      </c>
      <c r="Z627" s="1" t="s">
        <v>2317</v>
      </c>
      <c r="AA627" s="1">
        <v>1.7119603568318399E-3</v>
      </c>
      <c r="AB627" s="1">
        <v>1.8669400981827702E-2</v>
      </c>
      <c r="AC627" s="1">
        <v>1.6957440624995799E-2</v>
      </c>
      <c r="AD627" s="1">
        <v>6.8780670697289201E-2</v>
      </c>
    </row>
    <row r="628" spans="1:30" x14ac:dyDescent="0.3">
      <c r="A628" s="1">
        <v>627</v>
      </c>
      <c r="B628" s="1" t="s">
        <v>1675</v>
      </c>
      <c r="C628" s="1">
        <v>3.1940633014770001E-3</v>
      </c>
      <c r="D628" s="1">
        <v>5.5639101686336503E-4</v>
      </c>
      <c r="E628" s="1">
        <v>0</v>
      </c>
      <c r="F628" s="7">
        <v>6.1936934323017999E-5</v>
      </c>
      <c r="G628" s="1">
        <v>1.6908045458617101E-4</v>
      </c>
      <c r="H628" s="1">
        <v>4.5664596404843802E-4</v>
      </c>
      <c r="I628" s="1">
        <v>2.71872431426882E-4</v>
      </c>
      <c r="J628" s="1">
        <v>8.9095417955533697E-3</v>
      </c>
      <c r="K628" s="1">
        <v>2.1539018012352298E-3</v>
      </c>
      <c r="L628" s="1">
        <v>8.2687341107522596E-3</v>
      </c>
      <c r="M628" s="1">
        <v>2.1537329045438701E-4</v>
      </c>
      <c r="N628" s="1">
        <v>2.8677175201333302E-3</v>
      </c>
      <c r="O628" s="1">
        <v>0</v>
      </c>
      <c r="P628" s="1">
        <v>3.18112583648761E-3</v>
      </c>
      <c r="Q628" s="1">
        <v>3.3510637012551601E-4</v>
      </c>
      <c r="R628" s="1">
        <v>1.6712963701499699E-2</v>
      </c>
      <c r="S628" s="1">
        <v>4.0066825651870002E-4</v>
      </c>
      <c r="T628" s="1">
        <v>2.0958730090571099E-3</v>
      </c>
      <c r="U628" s="1">
        <v>0</v>
      </c>
      <c r="V628" s="1">
        <v>0</v>
      </c>
      <c r="W628" s="1">
        <v>627</v>
      </c>
      <c r="X628" s="1" t="s">
        <v>1675</v>
      </c>
      <c r="Y628" s="1" t="s">
        <v>1681</v>
      </c>
      <c r="Z628" s="1" t="s">
        <v>2318</v>
      </c>
      <c r="AA628" s="1">
        <v>8.2687341107522596E-3</v>
      </c>
      <c r="AB628" s="1">
        <v>1.6712963701499699E-2</v>
      </c>
      <c r="AC628" s="1">
        <v>8.4442295907474693E-3</v>
      </c>
      <c r="AD628" s="1">
        <v>8.3217436100581299E-2</v>
      </c>
    </row>
    <row r="629" spans="1:30" x14ac:dyDescent="0.3">
      <c r="A629" s="1">
        <v>628</v>
      </c>
      <c r="B629" s="1" t="s">
        <v>1682</v>
      </c>
      <c r="C629" s="1">
        <v>8.0337417939005797E-4</v>
      </c>
      <c r="D629" s="1">
        <v>1.5746163268107801E-3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7">
        <v>7.8021031263538095E-5</v>
      </c>
      <c r="K629" s="1">
        <v>0</v>
      </c>
      <c r="L629" s="1">
        <v>6.9394040962745195E-4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2.0310721869916302E-3</v>
      </c>
      <c r="S629" s="1">
        <v>3.7447647238023803E-2</v>
      </c>
      <c r="T629" s="1">
        <v>2.11693325692845E-3</v>
      </c>
      <c r="U629" s="1">
        <v>0</v>
      </c>
      <c r="V629" s="1">
        <v>0</v>
      </c>
      <c r="W629" s="1">
        <v>628</v>
      </c>
      <c r="X629" s="1" t="s">
        <v>1682</v>
      </c>
      <c r="Y629" s="1" t="s">
        <v>1682</v>
      </c>
      <c r="Z629" s="1" t="s">
        <v>2319</v>
      </c>
      <c r="AA629" s="1">
        <v>3.7447647238023803E-2</v>
      </c>
      <c r="AB629" s="1">
        <v>3.7447647238023803E-2</v>
      </c>
      <c r="AC629" s="1">
        <v>0</v>
      </c>
      <c r="AD629" s="1">
        <v>5.6850118793117702E-2</v>
      </c>
    </row>
    <row r="630" spans="1:30" x14ac:dyDescent="0.3">
      <c r="A630" s="1">
        <v>629</v>
      </c>
      <c r="B630" s="1" t="s">
        <v>1683</v>
      </c>
      <c r="C630" s="1">
        <v>2.7121424564376101E-4</v>
      </c>
      <c r="D630" s="1">
        <v>2.8750960545632698E-4</v>
      </c>
      <c r="E630" s="1">
        <v>0</v>
      </c>
      <c r="F630" s="1">
        <v>0</v>
      </c>
      <c r="G630" s="1">
        <v>6.6559992964938699E-4</v>
      </c>
      <c r="H630" s="1">
        <v>0</v>
      </c>
      <c r="I630" s="1">
        <v>0</v>
      </c>
      <c r="J630" s="1">
        <v>1.9930070463190501E-2</v>
      </c>
      <c r="K630" s="1">
        <v>0</v>
      </c>
      <c r="L630" s="1">
        <v>1.01642510487964E-2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9.5675305928594797E-4</v>
      </c>
      <c r="T630" s="1">
        <v>2.12849137798732E-2</v>
      </c>
      <c r="U630" s="1">
        <v>0</v>
      </c>
      <c r="V630" s="1">
        <v>2.5789416352180699E-3</v>
      </c>
      <c r="W630" s="1">
        <v>629</v>
      </c>
      <c r="X630" s="1" t="s">
        <v>1683</v>
      </c>
      <c r="Y630" s="1" t="s">
        <v>1683</v>
      </c>
      <c r="Z630" s="1" t="s">
        <v>2320</v>
      </c>
      <c r="AA630" s="1">
        <v>2.12849137798732E-2</v>
      </c>
      <c r="AB630" s="1">
        <v>2.12849137798732E-2</v>
      </c>
      <c r="AC630" s="1">
        <v>0</v>
      </c>
      <c r="AD630" s="1">
        <v>7.9474484031007805E-2</v>
      </c>
    </row>
    <row r="631" spans="1:30" x14ac:dyDescent="0.3">
      <c r="A631" s="1">
        <v>630</v>
      </c>
      <c r="B631" s="1" t="s">
        <v>1670</v>
      </c>
      <c r="C631" s="1">
        <v>1.4917905661187001E-3</v>
      </c>
      <c r="D631" s="1">
        <v>0</v>
      </c>
      <c r="E631" s="1">
        <v>0</v>
      </c>
      <c r="F631" s="1">
        <v>0</v>
      </c>
      <c r="G631" s="1">
        <v>3.9107858123020797E-2</v>
      </c>
      <c r="H631" s="1">
        <v>0</v>
      </c>
      <c r="I631" s="1">
        <v>2.5619890294392001E-4</v>
      </c>
      <c r="J631" s="1">
        <v>0</v>
      </c>
      <c r="K631" s="1">
        <v>0</v>
      </c>
      <c r="L631" s="1">
        <v>1.0671687997973499E-4</v>
      </c>
      <c r="M631" s="1">
        <v>6.1604940439439896E-4</v>
      </c>
      <c r="N631" s="1">
        <v>2.9744417971925598E-4</v>
      </c>
      <c r="O631" s="1">
        <v>0</v>
      </c>
      <c r="P631" s="1">
        <v>0</v>
      </c>
      <c r="Q631" s="1">
        <v>0</v>
      </c>
      <c r="R631" s="1">
        <v>1.3878257626785699E-3</v>
      </c>
      <c r="S631" s="1">
        <v>1.48132396634844E-3</v>
      </c>
      <c r="T631" s="1">
        <v>0</v>
      </c>
      <c r="U631" s="1">
        <v>0</v>
      </c>
      <c r="V631" s="1">
        <v>7.9951353516677006E-3</v>
      </c>
      <c r="W631" s="1">
        <v>630</v>
      </c>
      <c r="X631" s="1" t="s">
        <v>1670</v>
      </c>
      <c r="Y631" s="1" t="s">
        <v>1670</v>
      </c>
      <c r="Z631" s="1" t="s">
        <v>2321</v>
      </c>
      <c r="AA631" s="1">
        <v>3.9107858123020797E-2</v>
      </c>
      <c r="AB631" s="1">
        <v>3.9107858123020797E-2</v>
      </c>
      <c r="AC631" s="1">
        <v>0</v>
      </c>
      <c r="AD631" s="1">
        <v>6.8072822981474601E-2</v>
      </c>
    </row>
    <row r="632" spans="1:30" x14ac:dyDescent="0.3">
      <c r="A632" s="1">
        <v>631</v>
      </c>
      <c r="B632" s="1" t="s">
        <v>1669</v>
      </c>
      <c r="C632" s="1">
        <v>1.7684562306864501E-4</v>
      </c>
      <c r="D632" s="1">
        <v>0</v>
      </c>
      <c r="E632" s="1">
        <v>8.2669645757189707E-3</v>
      </c>
      <c r="F632" s="1">
        <v>4.7062329016143302E-2</v>
      </c>
      <c r="G632" s="1">
        <v>0</v>
      </c>
      <c r="H632" s="1">
        <v>4.3381016136888103E-3</v>
      </c>
      <c r="I632" s="1">
        <v>0</v>
      </c>
      <c r="J632" s="1">
        <v>0</v>
      </c>
      <c r="K632" s="1">
        <v>4.3388956240457101E-4</v>
      </c>
      <c r="L632" s="1">
        <v>0</v>
      </c>
      <c r="M632" s="7">
        <v>6.0352140306333698E-5</v>
      </c>
      <c r="N632" s="1">
        <v>1.1338528020313E-3</v>
      </c>
      <c r="O632" s="1">
        <v>2.3618313184861999E-4</v>
      </c>
      <c r="P632" s="7">
        <v>9.0478498880259894E-5</v>
      </c>
      <c r="Q632" s="1">
        <v>0</v>
      </c>
      <c r="R632" s="1">
        <v>8.79570857497042E-4</v>
      </c>
      <c r="S632" s="1">
        <v>2.3292645690869301E-3</v>
      </c>
      <c r="T632" s="1">
        <v>0</v>
      </c>
      <c r="U632" s="1">
        <v>0</v>
      </c>
      <c r="V632" s="1">
        <v>0</v>
      </c>
      <c r="W632" s="1">
        <v>631</v>
      </c>
      <c r="X632" s="1" t="s">
        <v>1669</v>
      </c>
      <c r="Y632" s="1" t="s">
        <v>1669</v>
      </c>
      <c r="Z632" s="1" t="s">
        <v>2322</v>
      </c>
      <c r="AA632" s="1">
        <v>4.7062329016143302E-2</v>
      </c>
      <c r="AB632" s="1">
        <v>4.7062329016143302E-2</v>
      </c>
      <c r="AC632" s="1">
        <v>0</v>
      </c>
      <c r="AD632" s="1">
        <v>8.1238314445765999E-2</v>
      </c>
    </row>
    <row r="633" spans="1:30" x14ac:dyDescent="0.3">
      <c r="A633" s="1">
        <v>632</v>
      </c>
      <c r="B633" s="1" t="s">
        <v>1668</v>
      </c>
      <c r="C633" s="1">
        <v>6.5771213297559903E-4</v>
      </c>
      <c r="D633" s="1">
        <v>0</v>
      </c>
      <c r="E633" s="1">
        <v>4.7757100259437302E-2</v>
      </c>
      <c r="F633" s="1">
        <v>1.86329898311943E-3</v>
      </c>
      <c r="G633" s="1">
        <v>0</v>
      </c>
      <c r="H633" s="1">
        <v>6.9455012050836495E-4</v>
      </c>
      <c r="I633" s="1">
        <v>0</v>
      </c>
      <c r="J633" s="1">
        <v>0</v>
      </c>
      <c r="K633" s="7">
        <v>2.2507514667454199E-5</v>
      </c>
      <c r="L633" s="1">
        <v>0</v>
      </c>
      <c r="M633" s="1">
        <v>0</v>
      </c>
      <c r="N633" s="1">
        <v>4.8883132638911496E-4</v>
      </c>
      <c r="O633" s="1">
        <v>0</v>
      </c>
      <c r="P633" s="1">
        <v>2.3707628484593199E-4</v>
      </c>
      <c r="Q633" s="1">
        <v>0</v>
      </c>
      <c r="R633" s="1">
        <v>3.4166580191217601E-3</v>
      </c>
      <c r="S633" s="1">
        <v>0</v>
      </c>
      <c r="T633" s="1">
        <v>0</v>
      </c>
      <c r="U633" s="1">
        <v>0</v>
      </c>
      <c r="V633" s="1">
        <v>0</v>
      </c>
      <c r="W633" s="1">
        <v>632</v>
      </c>
      <c r="X633" s="1" t="s">
        <v>1668</v>
      </c>
      <c r="Y633" s="1" t="s">
        <v>1668</v>
      </c>
      <c r="Z633" s="1" t="s">
        <v>2323</v>
      </c>
      <c r="AA633" s="1">
        <v>4.7757100259437302E-2</v>
      </c>
      <c r="AB633" s="1">
        <v>4.7757100259437302E-2</v>
      </c>
      <c r="AC633" s="1">
        <v>0</v>
      </c>
      <c r="AD633" s="1">
        <v>6.4154806023221905E-2</v>
      </c>
    </row>
    <row r="634" spans="1:30" x14ac:dyDescent="0.3">
      <c r="A634" s="1">
        <v>633</v>
      </c>
      <c r="B634" s="1" t="s">
        <v>1680</v>
      </c>
      <c r="C634" s="1">
        <v>2.1989347573098399E-3</v>
      </c>
      <c r="D634" s="1">
        <v>0</v>
      </c>
      <c r="E634" s="1">
        <v>1.68343124034236E-4</v>
      </c>
      <c r="F634" s="7">
        <v>6.7635970242632898E-5</v>
      </c>
      <c r="G634" s="7">
        <v>3.10893421741226E-5</v>
      </c>
      <c r="H634" s="1">
        <v>1.25825821790686E-3</v>
      </c>
      <c r="I634" s="1">
        <v>2.36004391661521E-4</v>
      </c>
      <c r="J634" s="1">
        <v>4.2988489992365302E-4</v>
      </c>
      <c r="K634" s="1">
        <v>2.2634836214833101E-2</v>
      </c>
      <c r="L634" s="1">
        <v>0</v>
      </c>
      <c r="M634" s="1">
        <v>0</v>
      </c>
      <c r="N634" s="1">
        <v>1.53845276203768E-3</v>
      </c>
      <c r="O634" s="7">
        <v>3.1159246361457098E-5</v>
      </c>
      <c r="P634" s="1">
        <v>1.3556302294958299E-3</v>
      </c>
      <c r="Q634" s="1">
        <v>1.4113184639203699E-2</v>
      </c>
      <c r="R634" s="1">
        <v>3.62827100247995E-3</v>
      </c>
      <c r="S634" s="1">
        <v>1.0774962700178801E-3</v>
      </c>
      <c r="T634" s="1">
        <v>1.5554560197419799E-4</v>
      </c>
      <c r="U634" s="1">
        <v>0</v>
      </c>
      <c r="V634" s="1">
        <v>0</v>
      </c>
      <c r="W634" s="1">
        <v>633</v>
      </c>
      <c r="X634" s="1" t="s">
        <v>1680</v>
      </c>
      <c r="Y634" s="1" t="s">
        <v>1674</v>
      </c>
      <c r="Z634" s="1" t="s">
        <v>2324</v>
      </c>
      <c r="AA634" s="1">
        <v>1.4113184639203699E-2</v>
      </c>
      <c r="AB634" s="1">
        <v>2.2634836214833101E-2</v>
      </c>
      <c r="AC634" s="1">
        <v>8.5216515756293704E-3</v>
      </c>
      <c r="AD634" s="1">
        <v>7.4716174834758495E-2</v>
      </c>
    </row>
    <row r="635" spans="1:30" x14ac:dyDescent="0.3">
      <c r="A635" s="1">
        <v>634</v>
      </c>
      <c r="B635" s="1" t="s">
        <v>1674</v>
      </c>
      <c r="C635" s="1">
        <v>6.0063551170086204E-3</v>
      </c>
      <c r="D635" s="1">
        <v>0</v>
      </c>
      <c r="E635" s="1">
        <v>4.9461960176960902E-3</v>
      </c>
      <c r="F635" s="1">
        <v>5.8566819480662096E-3</v>
      </c>
      <c r="G635" s="7">
        <v>6.9498961725520201E-6</v>
      </c>
      <c r="H635" s="1">
        <v>1.27916999669197E-3</v>
      </c>
      <c r="I635" s="1">
        <v>1.3964298298601999E-3</v>
      </c>
      <c r="J635" s="1">
        <v>8.6344419819878399E-4</v>
      </c>
      <c r="K635" s="1">
        <v>2.7038545510012699E-2</v>
      </c>
      <c r="L635" s="1">
        <v>3.6110488823996802E-4</v>
      </c>
      <c r="M635" s="1">
        <v>0</v>
      </c>
      <c r="N635" s="1">
        <v>2.93926102883713E-3</v>
      </c>
      <c r="O635" s="1">
        <v>3.34589237863719E-4</v>
      </c>
      <c r="P635" s="1">
        <v>2.6688410317479302E-3</v>
      </c>
      <c r="Q635" s="1">
        <v>1.9963462602613298E-3</v>
      </c>
      <c r="R635" s="1">
        <v>7.6213750019133303E-3</v>
      </c>
      <c r="S635" s="1">
        <v>2.6299397109530299E-3</v>
      </c>
      <c r="T635" s="1">
        <v>0</v>
      </c>
      <c r="U635" s="1">
        <v>0</v>
      </c>
      <c r="V635" s="7">
        <v>2.86686751699377E-5</v>
      </c>
      <c r="W635" s="1">
        <v>634</v>
      </c>
      <c r="X635" s="1" t="s">
        <v>1674</v>
      </c>
      <c r="Y635" s="1" t="s">
        <v>1674</v>
      </c>
      <c r="Z635" s="1" t="s">
        <v>2325</v>
      </c>
      <c r="AA635" s="1">
        <v>2.7038545510012699E-2</v>
      </c>
      <c r="AB635" s="1">
        <v>2.7038545510012699E-2</v>
      </c>
      <c r="AC635" s="1">
        <v>0</v>
      </c>
      <c r="AD635" s="1">
        <v>0.104340477776295</v>
      </c>
    </row>
    <row r="636" spans="1:30" x14ac:dyDescent="0.3">
      <c r="A636" s="1">
        <v>635</v>
      </c>
      <c r="B636" s="1" t="s">
        <v>1676</v>
      </c>
      <c r="C636" s="7">
        <v>2.6231004495196001E-5</v>
      </c>
      <c r="D636" s="1">
        <v>0</v>
      </c>
      <c r="E636" s="1">
        <v>9.3147888779198404E-4</v>
      </c>
      <c r="F636" s="1">
        <v>1.6557547927334199E-4</v>
      </c>
      <c r="G636" s="1">
        <v>2.9412008850889099E-3</v>
      </c>
      <c r="H636" s="1">
        <v>0</v>
      </c>
      <c r="I636" s="1">
        <v>0</v>
      </c>
      <c r="J636" s="1">
        <v>3.1428310368010498E-2</v>
      </c>
      <c r="K636" s="7">
        <v>9.69018722952801E-7</v>
      </c>
      <c r="L636" s="1">
        <v>8.3264273030604092E-3</v>
      </c>
      <c r="M636" s="1">
        <v>1.6774959949306299E-2</v>
      </c>
      <c r="N636" s="7">
        <v>1.5642857618233402E-5</v>
      </c>
      <c r="O636" s="1">
        <v>6.6304892707480404E-4</v>
      </c>
      <c r="P636" s="1">
        <v>0</v>
      </c>
      <c r="Q636" s="1">
        <v>3.7999614260970801E-3</v>
      </c>
      <c r="R636" s="1">
        <v>9.63982146786876E-4</v>
      </c>
      <c r="S636" s="1">
        <v>1.00643850813975E-3</v>
      </c>
      <c r="T636" s="1">
        <v>2.31432592290675E-3</v>
      </c>
      <c r="U636" s="1">
        <v>0</v>
      </c>
      <c r="V636" s="1">
        <v>8.9766470489215696E-4</v>
      </c>
      <c r="W636" s="1">
        <v>635</v>
      </c>
      <c r="X636" s="1" t="s">
        <v>1676</v>
      </c>
      <c r="Y636" s="1" t="s">
        <v>1673</v>
      </c>
      <c r="Z636" s="1" t="s">
        <v>2326</v>
      </c>
      <c r="AA636" s="1">
        <v>1.6774959949306299E-2</v>
      </c>
      <c r="AB636" s="1">
        <v>3.1428310368010498E-2</v>
      </c>
      <c r="AC636" s="1">
        <v>1.46533504187041E-2</v>
      </c>
      <c r="AD636" s="1">
        <v>0.101059681714428</v>
      </c>
    </row>
    <row r="637" spans="1:30" x14ac:dyDescent="0.3">
      <c r="A637" s="1">
        <v>636</v>
      </c>
      <c r="B637" s="1" t="s">
        <v>1673</v>
      </c>
      <c r="C637" s="1">
        <v>3.2046888909403702E-4</v>
      </c>
      <c r="D637" s="7">
        <v>2.1662983881101601E-5</v>
      </c>
      <c r="E637" s="1">
        <v>0</v>
      </c>
      <c r="F637" s="1">
        <v>0</v>
      </c>
      <c r="G637" s="1">
        <v>8.1980616444109599E-3</v>
      </c>
      <c r="H637" s="1">
        <v>0</v>
      </c>
      <c r="I637" s="1">
        <v>0</v>
      </c>
      <c r="J637" s="1">
        <v>6.3056959724303698E-3</v>
      </c>
      <c r="K637" s="1">
        <v>1.9349911064298799E-4</v>
      </c>
      <c r="L637" s="1">
        <v>2.76305055507544E-2</v>
      </c>
      <c r="M637" s="1">
        <v>1.38330009118608E-3</v>
      </c>
      <c r="N637" s="1">
        <v>0</v>
      </c>
      <c r="O637" s="1">
        <v>0</v>
      </c>
      <c r="P637" s="1">
        <v>0</v>
      </c>
      <c r="Q637" s="1">
        <v>8.5929993453337202E-4</v>
      </c>
      <c r="R637" s="1">
        <v>0</v>
      </c>
      <c r="S637" s="1">
        <v>0</v>
      </c>
      <c r="T637" s="1">
        <v>3.2785857419215499E-3</v>
      </c>
      <c r="U637" s="1">
        <v>4.5802715018736603E-4</v>
      </c>
      <c r="V637" s="1">
        <v>3.5998182015118999E-3</v>
      </c>
      <c r="W637" s="1">
        <v>636</v>
      </c>
      <c r="X637" s="1" t="s">
        <v>1673</v>
      </c>
      <c r="Y637" s="1" t="s">
        <v>1675</v>
      </c>
      <c r="Z637" s="1" t="s">
        <v>2327</v>
      </c>
      <c r="AA637" s="1">
        <v>6.3056959724303698E-3</v>
      </c>
      <c r="AB637" s="1">
        <v>2.76305055507544E-2</v>
      </c>
      <c r="AC637" s="1">
        <v>2.1324809578324101E-2</v>
      </c>
      <c r="AD637" s="1">
        <v>7.7663966203915399E-2</v>
      </c>
    </row>
    <row r="638" spans="1:30" x14ac:dyDescent="0.3">
      <c r="A638" s="1">
        <v>637</v>
      </c>
      <c r="B638" s="1" t="s">
        <v>1680</v>
      </c>
      <c r="C638" s="1">
        <v>2.1311227707438299E-3</v>
      </c>
      <c r="D638" s="1">
        <v>0</v>
      </c>
      <c r="E638" s="1">
        <v>1.09690891628539E-4</v>
      </c>
      <c r="F638" s="1">
        <v>4.8739022142236304E-3</v>
      </c>
      <c r="G638" s="1">
        <v>1.3559759437938699E-4</v>
      </c>
      <c r="H638" s="1">
        <v>4.9789061613815305E-4</v>
      </c>
      <c r="I638" s="7">
        <v>3.2986627987918502E-5</v>
      </c>
      <c r="J638" s="1">
        <v>4.4827090741768002E-4</v>
      </c>
      <c r="K638" s="1">
        <v>2.7198396214630501E-2</v>
      </c>
      <c r="L638" s="1">
        <v>5.9783376378593498E-4</v>
      </c>
      <c r="M638" s="1">
        <v>1.69793381822883E-4</v>
      </c>
      <c r="N638" s="1">
        <v>9.9715314218503694E-4</v>
      </c>
      <c r="O638" s="1">
        <v>4.0437547674418E-4</v>
      </c>
      <c r="P638" s="1">
        <v>2.5512328994382401E-3</v>
      </c>
      <c r="Q638" s="1">
        <v>1.2649521328993701E-2</v>
      </c>
      <c r="R638" s="1">
        <v>8.4357082028672795E-4</v>
      </c>
      <c r="S638" s="1">
        <v>1.31675775408876E-3</v>
      </c>
      <c r="T638" s="1">
        <v>4.13967120995727E-4</v>
      </c>
      <c r="U638" s="1">
        <v>1.5344794849534799E-4</v>
      </c>
      <c r="V638" s="1">
        <v>2.52529348977056E-4</v>
      </c>
      <c r="W638" s="1">
        <v>637</v>
      </c>
      <c r="X638" s="1" t="s">
        <v>1680</v>
      </c>
      <c r="Y638" s="1" t="s">
        <v>1674</v>
      </c>
      <c r="Z638" s="1" t="s">
        <v>2328</v>
      </c>
      <c r="AA638" s="1">
        <v>1.2649521328993701E-2</v>
      </c>
      <c r="AB638" s="1">
        <v>2.7198396214630501E-2</v>
      </c>
      <c r="AC638" s="1">
        <v>1.4548874885636699E-2</v>
      </c>
      <c r="AD638" s="1">
        <v>8.5031267362460902E-2</v>
      </c>
    </row>
    <row r="639" spans="1:30" x14ac:dyDescent="0.3">
      <c r="A639" s="1">
        <v>638</v>
      </c>
      <c r="B639" s="1" t="s">
        <v>1669</v>
      </c>
      <c r="C639" s="1">
        <v>3.5345966406787601E-3</v>
      </c>
      <c r="D639" s="1">
        <v>0</v>
      </c>
      <c r="E639" s="1">
        <v>3.1837338952894999E-3</v>
      </c>
      <c r="F639" s="1">
        <v>1.3451909954376499E-2</v>
      </c>
      <c r="G639" s="1">
        <v>0</v>
      </c>
      <c r="H639" s="7">
        <v>7.4152264133853601E-5</v>
      </c>
      <c r="I639" s="1">
        <v>2.24136635682326E-3</v>
      </c>
      <c r="J639" s="1">
        <v>6.9292740270429599E-4</v>
      </c>
      <c r="K639" s="1">
        <v>1.1146397287002899E-2</v>
      </c>
      <c r="L639" s="1">
        <v>1.45511706249105E-3</v>
      </c>
      <c r="M639" s="7">
        <v>5.7044823621309701E-5</v>
      </c>
      <c r="N639" s="1">
        <v>2.8597205930205E-3</v>
      </c>
      <c r="O639" s="1">
        <v>0</v>
      </c>
      <c r="P639" s="1">
        <v>8.6198599680849895E-3</v>
      </c>
      <c r="Q639" s="1">
        <v>9.8012673733394902E-3</v>
      </c>
      <c r="R639" s="1">
        <v>2.0429252887925499E-3</v>
      </c>
      <c r="S639" s="1">
        <v>2.4100293359544099E-3</v>
      </c>
      <c r="T639" s="1">
        <v>7.4471127250718403E-4</v>
      </c>
      <c r="U639" s="1">
        <v>0</v>
      </c>
      <c r="V639" s="1">
        <v>0</v>
      </c>
      <c r="W639" s="1">
        <v>638</v>
      </c>
      <c r="X639" s="1" t="s">
        <v>1669</v>
      </c>
      <c r="Y639" s="1" t="s">
        <v>1669</v>
      </c>
      <c r="Z639" s="1" t="s">
        <v>2329</v>
      </c>
      <c r="AA639" s="1">
        <v>1.3451909954376499E-2</v>
      </c>
      <c r="AB639" s="1">
        <v>1.3451909954376499E-2</v>
      </c>
      <c r="AC639" s="1">
        <v>0</v>
      </c>
      <c r="AD639" s="1">
        <v>0.10395644271153601</v>
      </c>
    </row>
    <row r="640" spans="1:30" x14ac:dyDescent="0.3">
      <c r="A640" s="1">
        <v>639</v>
      </c>
      <c r="B640" s="1" t="s">
        <v>1679</v>
      </c>
      <c r="C640" s="1">
        <v>4.28349786396035E-4</v>
      </c>
      <c r="D640" s="1">
        <v>2.0832956880999299E-4</v>
      </c>
      <c r="E640" s="1">
        <v>0</v>
      </c>
      <c r="F640" s="1">
        <v>9.7457722116705799E-4</v>
      </c>
      <c r="G640" s="1">
        <v>4.8651914025341802E-4</v>
      </c>
      <c r="H640" s="1">
        <v>0</v>
      </c>
      <c r="I640" s="1">
        <v>4.7401019277449003E-4</v>
      </c>
      <c r="J640" s="1">
        <v>2.2868592885016601E-4</v>
      </c>
      <c r="K640" s="1">
        <v>2.5539300192305599E-2</v>
      </c>
      <c r="L640" s="1">
        <v>4.0635877774818497E-4</v>
      </c>
      <c r="M640" s="1">
        <v>4.70552544466502E-4</v>
      </c>
      <c r="N640" s="1">
        <v>0</v>
      </c>
      <c r="O640" s="1">
        <v>0</v>
      </c>
      <c r="P640" s="1">
        <v>8.1033376371992E-3</v>
      </c>
      <c r="Q640" s="1">
        <v>1.0083074634905299E-2</v>
      </c>
      <c r="R640" s="1">
        <v>4.65250875468547E-4</v>
      </c>
      <c r="S640" s="1">
        <v>2.4652458923618498E-3</v>
      </c>
      <c r="T640" s="1">
        <v>2.9427348784900301E-3</v>
      </c>
      <c r="U640" s="1">
        <v>5.1804245747503804E-3</v>
      </c>
      <c r="V640" s="1">
        <v>7.9865610114942598E-4</v>
      </c>
      <c r="W640" s="1">
        <v>639</v>
      </c>
      <c r="X640" s="1" t="s">
        <v>1679</v>
      </c>
      <c r="Y640" s="1" t="s">
        <v>1674</v>
      </c>
      <c r="Z640" s="1" t="s">
        <v>2330</v>
      </c>
      <c r="AA640" s="1">
        <v>8.1033376371992E-3</v>
      </c>
      <c r="AB640" s="1">
        <v>2.5539300192305599E-2</v>
      </c>
      <c r="AC640" s="1">
        <v>1.7435962555106401E-2</v>
      </c>
      <c r="AD640" s="1">
        <v>9.1932526575118606E-2</v>
      </c>
    </row>
    <row r="641" spans="1:30" x14ac:dyDescent="0.3">
      <c r="A641" s="1">
        <v>640</v>
      </c>
      <c r="B641" s="1" t="s">
        <v>1675</v>
      </c>
      <c r="C641" s="1">
        <v>2.1158481576387099E-4</v>
      </c>
      <c r="D641" s="1">
        <v>0</v>
      </c>
      <c r="E641" s="1">
        <v>0</v>
      </c>
      <c r="F641" s="1">
        <v>0</v>
      </c>
      <c r="G641" s="1">
        <v>2.5924203172223299E-4</v>
      </c>
      <c r="H641" s="1">
        <v>0</v>
      </c>
      <c r="I641" s="1">
        <v>0</v>
      </c>
      <c r="J641" s="1">
        <v>1.52257536764647E-2</v>
      </c>
      <c r="K641" s="1">
        <v>0</v>
      </c>
      <c r="L641" s="1">
        <v>4.0474727379031697E-2</v>
      </c>
      <c r="M641" s="1">
        <v>6.1135024395181804E-4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7">
        <v>5.3540689887257299E-5</v>
      </c>
      <c r="T641" s="1">
        <v>9.4826159254230303E-4</v>
      </c>
      <c r="U641" s="1">
        <v>0</v>
      </c>
      <c r="V641" s="7">
        <v>2.4905618306947301E-5</v>
      </c>
      <c r="W641" s="1">
        <v>640</v>
      </c>
      <c r="X641" s="1" t="s">
        <v>1675</v>
      </c>
      <c r="Y641" s="1" t="s">
        <v>1675</v>
      </c>
      <c r="Z641" s="1" t="s">
        <v>2331</v>
      </c>
      <c r="AA641" s="1">
        <v>4.0474727379031697E-2</v>
      </c>
      <c r="AB641" s="1">
        <v>4.0474727379031697E-2</v>
      </c>
      <c r="AC641" s="1">
        <v>0</v>
      </c>
      <c r="AD641" s="1">
        <v>6.9888750424532006E-2</v>
      </c>
    </row>
    <row r="642" spans="1:30" x14ac:dyDescent="0.3">
      <c r="A642" s="1">
        <v>641</v>
      </c>
      <c r="B642" s="1" t="s">
        <v>1674</v>
      </c>
      <c r="C642" s="1">
        <v>4.3233006988658796E-3</v>
      </c>
      <c r="D642" s="1">
        <v>3.2585831793473902E-4</v>
      </c>
      <c r="E642" s="1">
        <v>1.80952823164277E-3</v>
      </c>
      <c r="F642" s="1">
        <v>1.08664184916351E-2</v>
      </c>
      <c r="G642" s="7">
        <v>4.9708120617596097E-5</v>
      </c>
      <c r="H642" s="1">
        <v>1.8234309525094099E-3</v>
      </c>
      <c r="I642" s="1">
        <v>1.3684007889832701E-3</v>
      </c>
      <c r="J642" s="1">
        <v>1.00040101835763E-3</v>
      </c>
      <c r="K642" s="1">
        <v>1.5906815882011802E-2</v>
      </c>
      <c r="L642" s="1">
        <v>8.9745746765863398E-4</v>
      </c>
      <c r="M642" s="1">
        <v>3.1451150808124701E-4</v>
      </c>
      <c r="N642" s="1">
        <v>6.1865029892582499E-3</v>
      </c>
      <c r="O642" s="1">
        <v>0</v>
      </c>
      <c r="P642" s="1">
        <v>6.0833247971104698E-3</v>
      </c>
      <c r="Q642" s="1">
        <v>6.2344844094040404E-3</v>
      </c>
      <c r="R642" s="1">
        <v>4.0404389646775604E-3</v>
      </c>
      <c r="S642" s="1">
        <v>2.4639451170847498E-3</v>
      </c>
      <c r="T642" s="1">
        <v>2.8389966090863002E-4</v>
      </c>
      <c r="U642" s="1">
        <v>0</v>
      </c>
      <c r="V642" s="1">
        <v>1.47785607317989E-4</v>
      </c>
      <c r="W642" s="1">
        <v>641</v>
      </c>
      <c r="X642" s="1" t="s">
        <v>1674</v>
      </c>
      <c r="Y642" s="1" t="s">
        <v>1674</v>
      </c>
      <c r="Z642" s="1" t="s">
        <v>2332</v>
      </c>
      <c r="AA642" s="1">
        <v>1.5906815882011802E-2</v>
      </c>
      <c r="AB642" s="1">
        <v>1.5906815882011802E-2</v>
      </c>
      <c r="AC642" s="1">
        <v>0</v>
      </c>
      <c r="AD642" s="1">
        <v>0.10821759241750201</v>
      </c>
    </row>
    <row r="643" spans="1:30" x14ac:dyDescent="0.3">
      <c r="A643" s="1">
        <v>642</v>
      </c>
      <c r="B643" s="1" t="s">
        <v>1674</v>
      </c>
      <c r="C643" s="1">
        <v>1.6448074349372801E-3</v>
      </c>
      <c r="D643" s="1">
        <v>0</v>
      </c>
      <c r="E643" s="1">
        <v>2.7974781467360499E-3</v>
      </c>
      <c r="F643" s="1">
        <v>1.6592826089244402E-2</v>
      </c>
      <c r="G643" s="1">
        <v>0</v>
      </c>
      <c r="H643" s="1">
        <v>8.9811656317639096E-4</v>
      </c>
      <c r="I643" s="1">
        <v>3.48605721384293E-4</v>
      </c>
      <c r="J643" s="1">
        <v>6.06791196314003E-4</v>
      </c>
      <c r="K643" s="1">
        <v>2.2656683290063599E-2</v>
      </c>
      <c r="L643" s="1">
        <v>2.92292496067636E-3</v>
      </c>
      <c r="M643" s="1">
        <v>5.7168779824169798E-4</v>
      </c>
      <c r="N643" s="1">
        <v>7.3600786784185296E-3</v>
      </c>
      <c r="O643" s="7">
        <v>2.2728676378009701E-6</v>
      </c>
      <c r="P643" s="1">
        <v>5.1199789460155496E-3</v>
      </c>
      <c r="Q643" s="1">
        <v>3.5251081844742001E-3</v>
      </c>
      <c r="R643" s="1">
        <v>2.7448828571331198E-3</v>
      </c>
      <c r="S643" s="1">
        <v>4.5468954066140597E-3</v>
      </c>
      <c r="T643" s="1">
        <v>7.0097822935152995E-4</v>
      </c>
      <c r="U643" s="1">
        <v>0</v>
      </c>
      <c r="V643" s="1">
        <v>0</v>
      </c>
      <c r="W643" s="1">
        <v>642</v>
      </c>
      <c r="X643" s="1" t="s">
        <v>1674</v>
      </c>
      <c r="Y643" s="1" t="s">
        <v>1674</v>
      </c>
      <c r="Z643" s="1" t="s">
        <v>2333</v>
      </c>
      <c r="AA643" s="1">
        <v>2.2656683290063599E-2</v>
      </c>
      <c r="AB643" s="1">
        <v>2.2656683290063599E-2</v>
      </c>
      <c r="AC643" s="1">
        <v>0</v>
      </c>
      <c r="AD643" s="1">
        <v>0.11503083929532</v>
      </c>
    </row>
    <row r="644" spans="1:30" x14ac:dyDescent="0.3">
      <c r="A644" s="1">
        <v>643</v>
      </c>
      <c r="B644" s="1" t="s">
        <v>1685</v>
      </c>
      <c r="C644" s="1">
        <v>9.2083438603773502E-4</v>
      </c>
      <c r="D644" s="1">
        <v>3.7900832058551502E-4</v>
      </c>
      <c r="E644" s="1">
        <v>1.44295068133764E-4</v>
      </c>
      <c r="F644" s="1">
        <v>2.4310655526174102E-3</v>
      </c>
      <c r="G644" s="1">
        <v>7.0667910306205801E-3</v>
      </c>
      <c r="H644" s="1">
        <v>0</v>
      </c>
      <c r="I644" s="1">
        <v>8.3903817608385297E-4</v>
      </c>
      <c r="J644" s="1">
        <v>1.0285873083395E-2</v>
      </c>
      <c r="K644" s="1">
        <v>1.2564319412356399E-3</v>
      </c>
      <c r="L644" s="1">
        <v>7.3023970308292501E-3</v>
      </c>
      <c r="M644" s="1">
        <v>3.9835469659606698E-4</v>
      </c>
      <c r="N644" s="1">
        <v>2.9916160849827898E-3</v>
      </c>
      <c r="O644" s="1">
        <v>0</v>
      </c>
      <c r="P644" s="1">
        <v>4.8245489546745398E-4</v>
      </c>
      <c r="Q644" s="1">
        <v>8.7977952490642E-4</v>
      </c>
      <c r="R644" s="1">
        <v>9.3826535250440303E-4</v>
      </c>
      <c r="S644" s="1">
        <v>1.7402672474019199E-4</v>
      </c>
      <c r="T644" s="1">
        <v>2.62213093997588E-3</v>
      </c>
      <c r="U644" s="1">
        <v>0</v>
      </c>
      <c r="V644" s="1">
        <v>2.34358944325419E-2</v>
      </c>
      <c r="W644" s="1">
        <v>643</v>
      </c>
      <c r="X644" s="1" t="s">
        <v>1685</v>
      </c>
      <c r="Y644" s="1" t="s">
        <v>1685</v>
      </c>
      <c r="Z644" s="1" t="s">
        <v>2334</v>
      </c>
      <c r="AA644" s="1">
        <v>2.34358944325419E-2</v>
      </c>
      <c r="AB644" s="1">
        <v>2.34358944325419E-2</v>
      </c>
      <c r="AC644" s="1">
        <v>0</v>
      </c>
      <c r="AD644" s="1">
        <v>0.10002455528998699</v>
      </c>
    </row>
    <row r="645" spans="1:30" x14ac:dyDescent="0.3">
      <c r="A645" s="1">
        <v>644</v>
      </c>
      <c r="B645" s="1" t="s">
        <v>1668</v>
      </c>
      <c r="C645" s="1">
        <v>4.4685410802858001E-3</v>
      </c>
      <c r="D645" s="7">
        <v>5.1770517758062204E-6</v>
      </c>
      <c r="E645" s="1">
        <v>6.9535940534880703E-3</v>
      </c>
      <c r="F645" s="1">
        <v>1.08167784241339E-3</v>
      </c>
      <c r="G645" s="1">
        <v>3.5746743823376801E-3</v>
      </c>
      <c r="H645" s="1">
        <v>1.23000833644049E-2</v>
      </c>
      <c r="I645" s="1">
        <v>1.3927824725218801E-3</v>
      </c>
      <c r="J645" s="1">
        <v>5.0110361441723901E-4</v>
      </c>
      <c r="K645" s="1">
        <v>3.1416186197724999E-3</v>
      </c>
      <c r="L645" s="1">
        <v>0</v>
      </c>
      <c r="M645" s="1">
        <v>0</v>
      </c>
      <c r="N645" s="1">
        <v>4.3862049172171099E-3</v>
      </c>
      <c r="O645" s="1">
        <v>3.86763384937573E-3</v>
      </c>
      <c r="P645" s="1">
        <v>8.1188327370732699E-4</v>
      </c>
      <c r="Q645" s="1">
        <v>6.4701722608375301E-4</v>
      </c>
      <c r="R645" s="1">
        <v>6.7149224335060296E-3</v>
      </c>
      <c r="S645" s="1">
        <v>2.6655745402510301E-3</v>
      </c>
      <c r="T645" s="1">
        <v>1.5854948429281099E-3</v>
      </c>
      <c r="U645" s="1">
        <v>0</v>
      </c>
      <c r="V645" s="1">
        <v>5.9916469685565897E-3</v>
      </c>
      <c r="W645" s="1">
        <v>644</v>
      </c>
      <c r="X645" s="1" t="s">
        <v>1668</v>
      </c>
      <c r="Y645" s="1" t="s">
        <v>1671</v>
      </c>
      <c r="Z645" s="1" t="s">
        <v>2335</v>
      </c>
      <c r="AA645" s="1">
        <v>6.9535940534880703E-3</v>
      </c>
      <c r="AB645" s="1">
        <v>1.23000833644049E-2</v>
      </c>
      <c r="AC645" s="1">
        <v>5.3464893109168498E-3</v>
      </c>
      <c r="AD645" s="1">
        <v>0.106015618234947</v>
      </c>
    </row>
    <row r="646" spans="1:30" x14ac:dyDescent="0.3">
      <c r="A646" s="1">
        <v>645</v>
      </c>
      <c r="B646" s="1" t="s">
        <v>1682</v>
      </c>
      <c r="C646" s="1">
        <v>1.8554585886658599E-4</v>
      </c>
      <c r="D646" s="1">
        <v>0</v>
      </c>
      <c r="E646" s="1">
        <v>1.34511766925087E-2</v>
      </c>
      <c r="F646" s="1">
        <v>3.8165918204961999E-3</v>
      </c>
      <c r="G646" s="7">
        <v>3.9922939686221198E-5</v>
      </c>
      <c r="H646" s="1">
        <v>4.2616074599772904E-3</v>
      </c>
      <c r="I646" s="1">
        <v>6.5798958911787795E-4</v>
      </c>
      <c r="J646" s="1">
        <v>1.8691710888242701E-4</v>
      </c>
      <c r="K646" s="1">
        <v>1.69644946295864E-3</v>
      </c>
      <c r="L646" s="1">
        <v>5.5469226440654903E-4</v>
      </c>
      <c r="M646" s="1">
        <v>0</v>
      </c>
      <c r="N646" s="1">
        <v>4.9390449115460601E-3</v>
      </c>
      <c r="O646" s="1">
        <v>7.39738384512088E-3</v>
      </c>
      <c r="P646" s="7">
        <v>8.9154415740931895E-5</v>
      </c>
      <c r="Q646" s="1">
        <v>2.4872966960775498E-4</v>
      </c>
      <c r="R646" s="1">
        <v>5.7870647711172696E-3</v>
      </c>
      <c r="S646" s="7">
        <v>9.2081873546386202E-5</v>
      </c>
      <c r="T646" s="1">
        <v>5.4649673802986297E-4</v>
      </c>
      <c r="U646" s="1">
        <v>0</v>
      </c>
      <c r="V646" s="1">
        <v>7.4617676097644004E-4</v>
      </c>
      <c r="W646" s="1">
        <v>645</v>
      </c>
      <c r="X646" s="1" t="s">
        <v>1682</v>
      </c>
      <c r="Y646" s="1" t="s">
        <v>1668</v>
      </c>
      <c r="Z646" s="1" t="s">
        <v>2336</v>
      </c>
      <c r="AA646" s="7">
        <v>9.2081873546386202E-5</v>
      </c>
      <c r="AB646" s="1">
        <v>1.34511766925087E-2</v>
      </c>
      <c r="AC646" s="1">
        <v>1.33590948189624E-2</v>
      </c>
      <c r="AD646" s="1">
        <v>7.7258130737322003E-2</v>
      </c>
    </row>
    <row r="647" spans="1:30" x14ac:dyDescent="0.3">
      <c r="A647" s="1">
        <v>646</v>
      </c>
      <c r="B647" s="1" t="s">
        <v>1667</v>
      </c>
      <c r="C647" s="1">
        <v>1.70948981145989E-3</v>
      </c>
      <c r="D647" s="1">
        <v>1.05097685972102E-3</v>
      </c>
      <c r="E647" s="1">
        <v>2.0578971086599898E-3</v>
      </c>
      <c r="F647" s="1">
        <v>6.9726954939062398E-3</v>
      </c>
      <c r="G647" s="1">
        <v>2.6526835847272699E-3</v>
      </c>
      <c r="H647" s="1">
        <v>1.0590635988151299E-3</v>
      </c>
      <c r="I647" s="1">
        <v>4.43686046581381E-4</v>
      </c>
      <c r="J647" s="1">
        <v>7.9956502708932904E-3</v>
      </c>
      <c r="K647" s="1">
        <v>8.8612635918502904E-3</v>
      </c>
      <c r="L647" s="1">
        <v>7.7294854214979003E-3</v>
      </c>
      <c r="M647" s="1">
        <v>1.87104569244199E-3</v>
      </c>
      <c r="N647" s="1">
        <v>2.6564624585535901E-3</v>
      </c>
      <c r="O647" s="1">
        <v>7.0250917827857997E-4</v>
      </c>
      <c r="P647" s="1">
        <v>3.8441148991746202E-3</v>
      </c>
      <c r="Q647" s="1">
        <v>6.5906379090708896E-3</v>
      </c>
      <c r="R647" s="1">
        <v>1.6119384538469401E-3</v>
      </c>
      <c r="S647" s="1">
        <v>1.02194878669095E-3</v>
      </c>
      <c r="T647" s="1">
        <v>2.8230052267926901E-3</v>
      </c>
      <c r="U647" s="1">
        <v>1.86069635650256E-2</v>
      </c>
      <c r="V647" s="1">
        <v>1.7191507152402401E-3</v>
      </c>
      <c r="W647" s="1">
        <v>646</v>
      </c>
      <c r="X647" s="1" t="s">
        <v>1667</v>
      </c>
      <c r="Y647" s="1" t="s">
        <v>1684</v>
      </c>
      <c r="Z647" s="1" t="s">
        <v>2337</v>
      </c>
      <c r="AA647" s="1">
        <v>1.05097685972102E-3</v>
      </c>
      <c r="AB647" s="1">
        <v>1.86069635650256E-2</v>
      </c>
      <c r="AC647" s="1">
        <v>1.7555986705304599E-2</v>
      </c>
      <c r="AD647" s="1">
        <v>0.13889190494777301</v>
      </c>
    </row>
    <row r="648" spans="1:30" x14ac:dyDescent="0.3">
      <c r="A648" s="1">
        <v>647</v>
      </c>
      <c r="B648" s="1" t="s">
        <v>1670</v>
      </c>
      <c r="C648" s="1">
        <v>2.4621231881868802E-4</v>
      </c>
      <c r="D648" s="1">
        <v>1.95188031934522E-4</v>
      </c>
      <c r="E648" s="1">
        <v>0</v>
      </c>
      <c r="F648" s="1">
        <v>0</v>
      </c>
      <c r="G648" s="1">
        <v>8.6919888233200401E-3</v>
      </c>
      <c r="H648" s="1">
        <v>0</v>
      </c>
      <c r="I648" s="1">
        <v>0</v>
      </c>
      <c r="J648" s="1">
        <v>4.0175429804477497E-3</v>
      </c>
      <c r="K648" s="1">
        <v>1.2556638449370201E-4</v>
      </c>
      <c r="L648" s="1">
        <v>5.5312201376021601E-2</v>
      </c>
      <c r="M648" s="7">
        <v>7.3745449593036404E-5</v>
      </c>
      <c r="N648" s="1">
        <v>0</v>
      </c>
      <c r="O648" s="1">
        <v>7.7248974375375E-4</v>
      </c>
      <c r="P648" s="1">
        <v>0</v>
      </c>
      <c r="Q648" s="1">
        <v>0</v>
      </c>
      <c r="R648" s="1">
        <v>0</v>
      </c>
      <c r="S648" s="1">
        <v>0</v>
      </c>
      <c r="T648" s="1">
        <v>1.8875740510192901E-3</v>
      </c>
      <c r="U648" s="1">
        <v>0</v>
      </c>
      <c r="V648" s="1">
        <v>1.1193753549235399E-3</v>
      </c>
      <c r="W648" s="1">
        <v>647</v>
      </c>
      <c r="X648" s="1" t="s">
        <v>1670</v>
      </c>
      <c r="Y648" s="1" t="s">
        <v>1675</v>
      </c>
      <c r="Z648" s="1" t="s">
        <v>2338</v>
      </c>
      <c r="AA648" s="1">
        <v>8.6919888233200401E-3</v>
      </c>
      <c r="AB648" s="1">
        <v>5.5312201376021601E-2</v>
      </c>
      <c r="AC648" s="1">
        <v>4.6620212552701601E-2</v>
      </c>
      <c r="AD648" s="1">
        <v>8.4804457406683104E-2</v>
      </c>
    </row>
    <row r="649" spans="1:30" x14ac:dyDescent="0.3">
      <c r="A649" s="1">
        <v>648</v>
      </c>
      <c r="B649" s="1" t="s">
        <v>1681</v>
      </c>
      <c r="C649" s="1">
        <v>1.42049079304331E-3</v>
      </c>
      <c r="D649" s="7">
        <v>1.3664850242644401E-5</v>
      </c>
      <c r="E649" s="1">
        <v>9.0273995407114498E-3</v>
      </c>
      <c r="F649" s="1">
        <v>1.24564263967618E-3</v>
      </c>
      <c r="G649" s="1">
        <v>0</v>
      </c>
      <c r="H649" s="1">
        <v>1.5963956295534699E-3</v>
      </c>
      <c r="I649" s="1">
        <v>0</v>
      </c>
      <c r="J649" s="1">
        <v>2.17359722717941E-4</v>
      </c>
      <c r="K649" s="1">
        <v>2.7550761137168199E-4</v>
      </c>
      <c r="L649" s="7">
        <v>5.7766750372896701E-5</v>
      </c>
      <c r="M649" s="1">
        <v>0</v>
      </c>
      <c r="N649" s="1">
        <v>3.9078543170344704E-3</v>
      </c>
      <c r="O649" s="1">
        <v>6.0922710710278698E-4</v>
      </c>
      <c r="P649" s="1">
        <v>0</v>
      </c>
      <c r="Q649" s="1">
        <v>2.06202850149543E-4</v>
      </c>
      <c r="R649" s="1">
        <v>1.7737315238078099E-2</v>
      </c>
      <c r="S649" s="1">
        <v>2.59897218315145E-2</v>
      </c>
      <c r="T649" s="1">
        <v>1.30658517933262E-4</v>
      </c>
      <c r="U649" s="1">
        <v>0</v>
      </c>
      <c r="V649" s="1">
        <v>0</v>
      </c>
      <c r="W649" s="1">
        <v>648</v>
      </c>
      <c r="X649" s="1" t="s">
        <v>1681</v>
      </c>
      <c r="Y649" s="1" t="s">
        <v>1682</v>
      </c>
      <c r="Z649" s="1" t="s">
        <v>2339</v>
      </c>
      <c r="AA649" s="1">
        <v>1.7737315238078099E-2</v>
      </c>
      <c r="AB649" s="1">
        <v>2.59897218315145E-2</v>
      </c>
      <c r="AC649" s="1">
        <v>8.2524065934364496E-3</v>
      </c>
      <c r="AD649" s="1">
        <v>9.0365032321560901E-2</v>
      </c>
    </row>
    <row r="650" spans="1:30" x14ac:dyDescent="0.3">
      <c r="A650" s="1">
        <v>649</v>
      </c>
      <c r="B650" s="1" t="s">
        <v>1679</v>
      </c>
      <c r="C650" s="1">
        <v>4.2561391358784699E-3</v>
      </c>
      <c r="D650" s="1">
        <v>0</v>
      </c>
      <c r="E650" s="1">
        <v>1.47610445469457E-2</v>
      </c>
      <c r="F650" s="1">
        <v>1.49467812476561E-2</v>
      </c>
      <c r="G650" s="1">
        <v>0</v>
      </c>
      <c r="H650" s="1">
        <v>3.31100582441621E-4</v>
      </c>
      <c r="I650" s="1">
        <v>1.3023994781886499E-4</v>
      </c>
      <c r="J650" s="1">
        <v>0</v>
      </c>
      <c r="K650" s="1">
        <v>4.7644606887576801E-3</v>
      </c>
      <c r="L650" s="7">
        <v>6.98771055724268E-5</v>
      </c>
      <c r="M650" s="1">
        <v>0</v>
      </c>
      <c r="N650" s="1">
        <v>2.67219790993997E-3</v>
      </c>
      <c r="O650" s="1">
        <v>4.1059388624051698E-3</v>
      </c>
      <c r="P650" s="1">
        <v>1.68323736955869E-3</v>
      </c>
      <c r="Q650" s="1">
        <v>3.2659706701812697E-4</v>
      </c>
      <c r="R650" s="1">
        <v>3.07250797588084E-3</v>
      </c>
      <c r="S650" s="1">
        <v>1.2420229898976E-3</v>
      </c>
      <c r="T650" s="1">
        <v>8.4504216617257001E-4</v>
      </c>
      <c r="U650" s="1">
        <v>0</v>
      </c>
      <c r="V650" s="1">
        <v>0</v>
      </c>
      <c r="W650" s="1">
        <v>649</v>
      </c>
      <c r="X650" s="1" t="s">
        <v>1679</v>
      </c>
      <c r="Y650" s="1" t="s">
        <v>1669</v>
      </c>
      <c r="Z650" s="1" t="s">
        <v>2340</v>
      </c>
      <c r="AA650" s="1">
        <v>1.68323736955869E-3</v>
      </c>
      <c r="AB650" s="1">
        <v>1.49467812476561E-2</v>
      </c>
      <c r="AC650" s="1">
        <v>1.32635438780974E-2</v>
      </c>
      <c r="AD650" s="1">
        <v>8.7485851448788302E-2</v>
      </c>
    </row>
    <row r="651" spans="1:30" x14ac:dyDescent="0.3">
      <c r="A651" s="1">
        <v>650</v>
      </c>
      <c r="B651" s="1" t="s">
        <v>1669</v>
      </c>
      <c r="C651" s="1">
        <v>5.1237542582868298E-3</v>
      </c>
      <c r="D651" s="1">
        <v>0</v>
      </c>
      <c r="E651" s="1">
        <v>1.3513590655318901E-2</v>
      </c>
      <c r="F651" s="1">
        <v>2.1449412632423E-2</v>
      </c>
      <c r="G651" s="7">
        <v>4.8314854476870999E-5</v>
      </c>
      <c r="H651" s="1">
        <v>6.8802421031872497E-4</v>
      </c>
      <c r="I651" s="1">
        <v>0</v>
      </c>
      <c r="J651" s="7">
        <v>6.39196970887949E-5</v>
      </c>
      <c r="K651" s="1">
        <v>1.2783542233606201E-2</v>
      </c>
      <c r="L651" s="1">
        <v>7.3457422124942697E-4</v>
      </c>
      <c r="M651" s="1">
        <v>3.1019205585370999E-4</v>
      </c>
      <c r="N651" s="1">
        <v>2.2787518706176E-3</v>
      </c>
      <c r="O651" s="1">
        <v>5.6579549241246596E-4</v>
      </c>
      <c r="P651" s="1">
        <v>4.3722193380503101E-3</v>
      </c>
      <c r="Q651" s="1">
        <v>4.2748250427843501E-4</v>
      </c>
      <c r="R651" s="1">
        <v>2.5150868049666499E-3</v>
      </c>
      <c r="S651" s="1">
        <v>2.4008254405787398E-3</v>
      </c>
      <c r="T651" s="1">
        <v>1.67185328352985E-3</v>
      </c>
      <c r="U651" s="1">
        <v>0</v>
      </c>
      <c r="V651" s="7">
        <v>7.2865171125334404E-5</v>
      </c>
      <c r="W651" s="1">
        <v>650</v>
      </c>
      <c r="X651" s="1" t="s">
        <v>1669</v>
      </c>
      <c r="Y651" s="1" t="s">
        <v>1669</v>
      </c>
      <c r="Z651" s="1" t="s">
        <v>2341</v>
      </c>
      <c r="AA651" s="1">
        <v>2.1449412632423E-2</v>
      </c>
      <c r="AB651" s="1">
        <v>2.1449412632423E-2</v>
      </c>
      <c r="AC651" s="1">
        <v>0</v>
      </c>
      <c r="AD651" s="1">
        <v>0.107927787230108</v>
      </c>
    </row>
    <row r="652" spans="1:30" x14ac:dyDescent="0.3">
      <c r="A652" s="1">
        <v>651</v>
      </c>
      <c r="B652" s="1" t="s">
        <v>1682</v>
      </c>
      <c r="C652" s="1">
        <v>1.87661385713754E-3</v>
      </c>
      <c r="D652" s="1">
        <v>0</v>
      </c>
      <c r="E652" s="1">
        <v>6.7857726160948104E-3</v>
      </c>
      <c r="F652" s="1">
        <v>6.8314028987349999E-3</v>
      </c>
      <c r="G652" s="1">
        <v>0</v>
      </c>
      <c r="H652" s="1">
        <v>0</v>
      </c>
      <c r="I652" s="1">
        <v>0</v>
      </c>
      <c r="J652" s="1">
        <v>1.04557344919413E-3</v>
      </c>
      <c r="K652" s="1">
        <v>1.39713434051578E-3</v>
      </c>
      <c r="L652" s="1">
        <v>2.9212024099763102E-4</v>
      </c>
      <c r="M652" s="7">
        <v>2.8922803628623999E-5</v>
      </c>
      <c r="N652" s="1">
        <v>7.3134738520953704E-4</v>
      </c>
      <c r="O652" s="1">
        <v>2.3018266502342001E-4</v>
      </c>
      <c r="P652" s="1">
        <v>3.3052519630622099E-2</v>
      </c>
      <c r="Q652" s="1">
        <v>1.1430450774186299E-4</v>
      </c>
      <c r="R652" s="1">
        <v>2.8089345721470701E-4</v>
      </c>
      <c r="S652" s="1">
        <v>3.09996056943884E-3</v>
      </c>
      <c r="T652" s="1">
        <v>2.6185902133452799E-3</v>
      </c>
      <c r="U652" s="1">
        <v>0</v>
      </c>
      <c r="V652" s="1">
        <v>1.15386874032535E-4</v>
      </c>
      <c r="W652" s="1">
        <v>651</v>
      </c>
      <c r="X652" s="1" t="s">
        <v>1682</v>
      </c>
      <c r="Y652" s="1" t="s">
        <v>1679</v>
      </c>
      <c r="Z652" s="1" t="s">
        <v>2342</v>
      </c>
      <c r="AA652" s="1">
        <v>3.09996056943884E-3</v>
      </c>
      <c r="AB652" s="1">
        <v>3.3052519630622099E-2</v>
      </c>
      <c r="AC652" s="1">
        <v>2.9952559061183302E-2</v>
      </c>
      <c r="AD652" s="1">
        <v>8.5630797995094807E-2</v>
      </c>
    </row>
    <row r="653" spans="1:30" x14ac:dyDescent="0.3">
      <c r="A653" s="1">
        <v>652</v>
      </c>
      <c r="B653" s="1" t="s">
        <v>1675</v>
      </c>
      <c r="C653" s="1">
        <v>3.1352904919358199E-4</v>
      </c>
      <c r="D653" s="1">
        <v>9.0578324502444199E-4</v>
      </c>
      <c r="E653" s="1">
        <v>0</v>
      </c>
      <c r="F653" s="1">
        <v>3.0561893295804899E-4</v>
      </c>
      <c r="G653" s="1">
        <v>6.21771704615857E-4</v>
      </c>
      <c r="H653" s="1">
        <v>0</v>
      </c>
      <c r="I653" s="1">
        <v>0</v>
      </c>
      <c r="J653" s="1">
        <v>2.37455867526545E-2</v>
      </c>
      <c r="K653" s="1">
        <v>4.7044326090798904E-3</v>
      </c>
      <c r="L653" s="1">
        <v>8.6454475000077007E-3</v>
      </c>
      <c r="M653" s="1">
        <v>2.0552052697538599E-3</v>
      </c>
      <c r="N653" s="1">
        <v>0</v>
      </c>
      <c r="O653" s="1">
        <v>0</v>
      </c>
      <c r="P653" s="1">
        <v>5.0912051982536597E-4</v>
      </c>
      <c r="Q653" s="1">
        <v>9.30943124640503E-3</v>
      </c>
      <c r="R653" s="1">
        <v>0</v>
      </c>
      <c r="S653" s="1">
        <v>2.8653402839311801E-4</v>
      </c>
      <c r="T653" s="1">
        <v>5.7678196372005098E-3</v>
      </c>
      <c r="U653" s="1">
        <v>0</v>
      </c>
      <c r="V653" s="1">
        <v>0</v>
      </c>
      <c r="W653" s="1">
        <v>652</v>
      </c>
      <c r="X653" s="1" t="s">
        <v>1675</v>
      </c>
      <c r="Y653" s="1" t="s">
        <v>1673</v>
      </c>
      <c r="Z653" s="1" t="s">
        <v>2343</v>
      </c>
      <c r="AA653" s="1">
        <v>8.6454475000077007E-3</v>
      </c>
      <c r="AB653" s="1">
        <v>2.37455867526545E-2</v>
      </c>
      <c r="AC653" s="1">
        <v>1.51001392526468E-2</v>
      </c>
      <c r="AD653" s="1">
        <v>8.7868024521897597E-2</v>
      </c>
    </row>
    <row r="654" spans="1:30" x14ac:dyDescent="0.3">
      <c r="A654" s="1">
        <v>653</v>
      </c>
      <c r="B654" s="1" t="s">
        <v>1674</v>
      </c>
      <c r="C654" s="1">
        <v>1.43982448733059E-4</v>
      </c>
      <c r="D654" s="1">
        <v>0</v>
      </c>
      <c r="E654" s="1">
        <v>4.5741951710149102E-3</v>
      </c>
      <c r="F654" s="1">
        <v>2.2606430242833602E-3</v>
      </c>
      <c r="G654" s="1">
        <v>0</v>
      </c>
      <c r="H654" s="7">
        <v>4.9136041190211498E-5</v>
      </c>
      <c r="I654" s="7">
        <v>5.6668480062614498E-5</v>
      </c>
      <c r="J654" s="7">
        <v>3.9016479564666702E-6</v>
      </c>
      <c r="K654" s="1">
        <v>2.6906270233100299E-2</v>
      </c>
      <c r="L654" s="1">
        <v>0</v>
      </c>
      <c r="M654" s="1">
        <v>2.9387701318605902E-4</v>
      </c>
      <c r="N654" s="1">
        <v>3.7393436244673702E-3</v>
      </c>
      <c r="O654" s="1">
        <v>0</v>
      </c>
      <c r="P654" s="1">
        <v>1.5693857470587E-3</v>
      </c>
      <c r="Q654" s="1">
        <v>2.8400894399194898E-3</v>
      </c>
      <c r="R654" s="1">
        <v>1.1835423589250901E-3</v>
      </c>
      <c r="S654" s="1">
        <v>1.5153213798964899E-3</v>
      </c>
      <c r="T654" s="1">
        <v>8.7085277477126296E-4</v>
      </c>
      <c r="U654" s="1">
        <v>0</v>
      </c>
      <c r="V654" s="1">
        <v>2.9685013865749101E-4</v>
      </c>
      <c r="W654" s="1">
        <v>653</v>
      </c>
      <c r="X654" s="1" t="s">
        <v>1674</v>
      </c>
      <c r="Y654" s="1" t="s">
        <v>1674</v>
      </c>
      <c r="Z654" s="1" t="s">
        <v>2344</v>
      </c>
      <c r="AA654" s="1">
        <v>2.6906270233100299E-2</v>
      </c>
      <c r="AB654" s="1">
        <v>2.6906270233100299E-2</v>
      </c>
      <c r="AC654" s="1">
        <v>0</v>
      </c>
      <c r="AD654" s="1">
        <v>7.1599394633915195E-2</v>
      </c>
    </row>
    <row r="655" spans="1:30" x14ac:dyDescent="0.3">
      <c r="A655" s="1">
        <v>654</v>
      </c>
      <c r="B655" s="1" t="s">
        <v>1674</v>
      </c>
      <c r="C655" s="1">
        <v>7.0174917397787303E-3</v>
      </c>
      <c r="D655" s="1">
        <v>1.8121807916115899E-4</v>
      </c>
      <c r="E655" s="1">
        <v>2.54826103211786E-3</v>
      </c>
      <c r="F655" s="1">
        <v>3.0525945586231799E-3</v>
      </c>
      <c r="G655" s="1">
        <v>1.39730643275237E-4</v>
      </c>
      <c r="H655" s="1">
        <v>1.11242633712632E-4</v>
      </c>
      <c r="I655" s="7">
        <v>3.5564198761053799E-5</v>
      </c>
      <c r="J655" s="1">
        <v>1.7371607721972199E-4</v>
      </c>
      <c r="K655" s="1">
        <v>2.4266935791055599E-2</v>
      </c>
      <c r="L655" s="1">
        <v>9.0515462518963696E-4</v>
      </c>
      <c r="M655" s="7">
        <v>2.89557128755292E-5</v>
      </c>
      <c r="N655" s="1">
        <v>8.1182775342290695E-4</v>
      </c>
      <c r="O655" s="1">
        <v>0</v>
      </c>
      <c r="P655" s="1">
        <v>1.1134336590575901E-2</v>
      </c>
      <c r="Q655" s="1">
        <v>9.06919469618922E-3</v>
      </c>
      <c r="R655" s="1">
        <v>2.6079411351658702E-3</v>
      </c>
      <c r="S655" s="1">
        <v>1.94101535139022E-3</v>
      </c>
      <c r="T655" s="1">
        <v>6.5277669949438297E-4</v>
      </c>
      <c r="U655" s="1">
        <v>0</v>
      </c>
      <c r="V655" s="1">
        <v>5.8708511009165597E-3</v>
      </c>
      <c r="W655" s="1">
        <v>654</v>
      </c>
      <c r="X655" s="1" t="s">
        <v>1674</v>
      </c>
      <c r="Y655" s="1" t="s">
        <v>1674</v>
      </c>
      <c r="Z655" s="1" t="s">
        <v>2345</v>
      </c>
      <c r="AA655" s="1">
        <v>2.4266935791055599E-2</v>
      </c>
      <c r="AB655" s="1">
        <v>2.4266935791055599E-2</v>
      </c>
      <c r="AC655" s="1">
        <v>0</v>
      </c>
      <c r="AD655" s="1">
        <v>0.110611797484093</v>
      </c>
    </row>
    <row r="656" spans="1:30" x14ac:dyDescent="0.3">
      <c r="A656" s="1">
        <v>655</v>
      </c>
      <c r="B656" s="1" t="s">
        <v>1676</v>
      </c>
      <c r="C656" s="1">
        <v>3.1137960818363602E-4</v>
      </c>
      <c r="D656" s="1">
        <v>4.4493133215147502E-4</v>
      </c>
      <c r="E656" s="1">
        <v>0</v>
      </c>
      <c r="F656" s="1">
        <v>0</v>
      </c>
      <c r="G656" s="1">
        <v>7.8432149452191098E-4</v>
      </c>
      <c r="H656" s="1">
        <v>0</v>
      </c>
      <c r="I656" s="1">
        <v>0</v>
      </c>
      <c r="J656" s="1">
        <v>2.15709409269993E-2</v>
      </c>
      <c r="K656" s="1">
        <v>0</v>
      </c>
      <c r="L656" s="1">
        <v>4.1017932437477499E-2</v>
      </c>
      <c r="M656" s="1">
        <v>5.68529997424303E-4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4.4987674921655001E-3</v>
      </c>
      <c r="U656" s="1">
        <v>0</v>
      </c>
      <c r="V656" s="7">
        <v>1.5268708076374799E-5</v>
      </c>
      <c r="W656" s="1">
        <v>655</v>
      </c>
      <c r="X656" s="1" t="s">
        <v>1676</v>
      </c>
      <c r="Y656" s="1" t="s">
        <v>1675</v>
      </c>
      <c r="Z656" s="1" t="s">
        <v>2346</v>
      </c>
      <c r="AA656" s="1">
        <v>5.68529997424303E-4</v>
      </c>
      <c r="AB656" s="1">
        <v>4.1017932437477499E-2</v>
      </c>
      <c r="AC656" s="1">
        <v>4.0449402440053198E-2</v>
      </c>
      <c r="AD656" s="1">
        <v>8.4800977861709495E-2</v>
      </c>
    </row>
    <row r="657" spans="1:30" x14ac:dyDescent="0.3">
      <c r="A657" s="1">
        <v>656</v>
      </c>
      <c r="B657" s="1" t="s">
        <v>1669</v>
      </c>
      <c r="C657" s="1">
        <v>3.9578769689123904E-3</v>
      </c>
      <c r="D657" s="1">
        <v>4.8404386869868301E-3</v>
      </c>
      <c r="E657" s="1">
        <v>0</v>
      </c>
      <c r="F657" s="1">
        <v>1.66676786365532E-3</v>
      </c>
      <c r="G657" s="1">
        <v>0</v>
      </c>
      <c r="H657" s="1">
        <v>1.56065514162412E-3</v>
      </c>
      <c r="I657" s="1">
        <v>0</v>
      </c>
      <c r="J657" s="1">
        <v>6.6017973383187395E-4</v>
      </c>
      <c r="K657" s="1">
        <v>1.81780745870089E-3</v>
      </c>
      <c r="L657" s="1">
        <v>4.0469997576661199E-3</v>
      </c>
      <c r="M657" s="7">
        <v>1.7590192752978302E-5</v>
      </c>
      <c r="N657" s="1">
        <v>8.31765341081406E-4</v>
      </c>
      <c r="O657" s="1">
        <v>0</v>
      </c>
      <c r="P657" s="1">
        <v>6.8041111366187398E-4</v>
      </c>
      <c r="Q657" s="1">
        <v>2.7008143595675402E-4</v>
      </c>
      <c r="R657" s="1">
        <v>9.6108527989714494E-3</v>
      </c>
      <c r="S657" s="1">
        <v>2.3863124609624902E-3</v>
      </c>
      <c r="T657" s="1">
        <v>2.7605398691070101E-3</v>
      </c>
      <c r="U657" s="1">
        <v>0</v>
      </c>
      <c r="V657" s="1">
        <v>1.1457867015364001E-4</v>
      </c>
      <c r="W657" s="1">
        <v>656</v>
      </c>
      <c r="X657" s="1" t="s">
        <v>1669</v>
      </c>
      <c r="Y657" s="1" t="s">
        <v>1681</v>
      </c>
      <c r="Z657" s="1" t="s">
        <v>2347</v>
      </c>
      <c r="AA657" s="1">
        <v>1.66676786365532E-3</v>
      </c>
      <c r="AB657" s="1">
        <v>9.6108527989714494E-3</v>
      </c>
      <c r="AC657" s="1">
        <v>7.9440849353161203E-3</v>
      </c>
      <c r="AD657" s="1">
        <v>6.5652621880448001E-2</v>
      </c>
    </row>
    <row r="658" spans="1:30" x14ac:dyDescent="0.3">
      <c r="A658" s="1">
        <v>657</v>
      </c>
      <c r="B658" s="1" t="s">
        <v>1680</v>
      </c>
      <c r="C658" s="1">
        <v>3.14651147900758E-3</v>
      </c>
      <c r="D658" s="7">
        <v>6.7929080225403204E-5</v>
      </c>
      <c r="E658" s="1">
        <v>3.22049780893973E-4</v>
      </c>
      <c r="F658" s="1">
        <v>4.0717530942174503E-4</v>
      </c>
      <c r="G658" s="1">
        <v>2.5559406117817997E-4</v>
      </c>
      <c r="H658" s="1">
        <v>4.55972926729966E-3</v>
      </c>
      <c r="I658" s="1">
        <v>1.31057320674389E-3</v>
      </c>
      <c r="J658" s="1">
        <v>0</v>
      </c>
      <c r="K658" s="1">
        <v>1.9828331854351799E-2</v>
      </c>
      <c r="L658" s="1">
        <v>8.6287128298799304E-4</v>
      </c>
      <c r="M658" s="1">
        <v>2.04460591863829E-4</v>
      </c>
      <c r="N658" s="1">
        <v>6.9477650795741397E-3</v>
      </c>
      <c r="O658" s="1">
        <v>0</v>
      </c>
      <c r="P658" s="1">
        <v>2.4146622467911901E-3</v>
      </c>
      <c r="Q658" s="1">
        <v>1.3854539192336601E-2</v>
      </c>
      <c r="R658" s="1">
        <v>6.3145040146006196E-3</v>
      </c>
      <c r="S658" s="1">
        <v>2.1774916097460099E-3</v>
      </c>
      <c r="T658" s="1">
        <v>2.1416234782708701E-4</v>
      </c>
      <c r="U658" s="1">
        <v>0</v>
      </c>
      <c r="V658" s="1">
        <v>0</v>
      </c>
      <c r="W658" s="1">
        <v>657</v>
      </c>
      <c r="X658" s="1" t="s">
        <v>1680</v>
      </c>
      <c r="Y658" s="1" t="s">
        <v>1674</v>
      </c>
      <c r="Z658" s="1" t="s">
        <v>2348</v>
      </c>
      <c r="AA658" s="1">
        <v>1.3854539192336601E-2</v>
      </c>
      <c r="AB658" s="1">
        <v>1.9828331854351799E-2</v>
      </c>
      <c r="AC658" s="1">
        <v>5.9737926620151496E-3</v>
      </c>
      <c r="AD658" s="1">
        <v>0.100478445040356</v>
      </c>
    </row>
    <row r="659" spans="1:30" x14ac:dyDescent="0.3">
      <c r="A659" s="1">
        <v>658</v>
      </c>
      <c r="B659" s="1" t="s">
        <v>1680</v>
      </c>
      <c r="C659" s="1">
        <v>0</v>
      </c>
      <c r="D659" s="1">
        <v>1.98329898348616E-4</v>
      </c>
      <c r="E659" s="1">
        <v>0</v>
      </c>
      <c r="F659" s="1">
        <v>0</v>
      </c>
      <c r="G659" s="1">
        <v>3.8033189730160301E-3</v>
      </c>
      <c r="H659" s="1">
        <v>0</v>
      </c>
      <c r="I659" s="1">
        <v>8.07757135223774E-4</v>
      </c>
      <c r="J659" s="1">
        <v>3.4376565924790201E-3</v>
      </c>
      <c r="K659" s="1">
        <v>1.3088063756015801E-2</v>
      </c>
      <c r="L659" s="1">
        <v>2.00294463513076E-2</v>
      </c>
      <c r="M659" s="1">
        <v>1.1842117524830801E-3</v>
      </c>
      <c r="N659" s="7">
        <v>3.6309738418684598E-5</v>
      </c>
      <c r="O659" s="1">
        <v>0</v>
      </c>
      <c r="P659" s="7">
        <v>5.3266112574306798E-5</v>
      </c>
      <c r="Q659" s="1">
        <v>5.5023994452884596E-3</v>
      </c>
      <c r="R659" s="1">
        <v>7.2080676208010198E-4</v>
      </c>
      <c r="S659" s="1">
        <v>8.0090916920199501E-4</v>
      </c>
      <c r="T659" s="1">
        <v>6.6573223309257805E-4</v>
      </c>
      <c r="U659" s="1">
        <v>1.0537763302453199E-4</v>
      </c>
      <c r="V659" s="1">
        <v>8.0412381076404998E-4</v>
      </c>
      <c r="W659" s="1">
        <v>658</v>
      </c>
      <c r="X659" s="1" t="s">
        <v>1680</v>
      </c>
      <c r="Y659" s="1" t="s">
        <v>1675</v>
      </c>
      <c r="Z659" s="1" t="s">
        <v>2349</v>
      </c>
      <c r="AA659" s="1">
        <v>5.5023994452884596E-3</v>
      </c>
      <c r="AB659" s="1">
        <v>2.00294463513076E-2</v>
      </c>
      <c r="AC659" s="1">
        <v>1.4527046906019201E-2</v>
      </c>
      <c r="AD659" s="1">
        <v>8.1183910850380903E-2</v>
      </c>
    </row>
    <row r="660" spans="1:30" x14ac:dyDescent="0.3">
      <c r="A660" s="1">
        <v>659</v>
      </c>
      <c r="B660" s="1" t="s">
        <v>1672</v>
      </c>
      <c r="C660" s="1">
        <v>0</v>
      </c>
      <c r="D660" s="1">
        <v>0</v>
      </c>
      <c r="E660" s="1">
        <v>0</v>
      </c>
      <c r="F660" s="7">
        <v>4.5698543505211799E-5</v>
      </c>
      <c r="G660" s="1">
        <v>0</v>
      </c>
      <c r="H660" s="7">
        <v>3.5948243239234603E-5</v>
      </c>
      <c r="I660" s="1">
        <v>1.73086355382557E-2</v>
      </c>
      <c r="J660" s="1">
        <v>2.2100447012951899E-4</v>
      </c>
      <c r="K660" s="1">
        <v>1.54117334139665E-2</v>
      </c>
      <c r="L660" s="1">
        <v>0</v>
      </c>
      <c r="M660" s="1">
        <v>0</v>
      </c>
      <c r="N660" s="1">
        <v>6.2372614579764398E-3</v>
      </c>
      <c r="O660" s="1">
        <v>2.74199869548349E-4</v>
      </c>
      <c r="P660" s="1">
        <v>7.8316715474586497E-4</v>
      </c>
      <c r="Q660" s="1">
        <v>2.7819769821881099E-2</v>
      </c>
      <c r="R660" s="1">
        <v>3.1782907782592499E-3</v>
      </c>
      <c r="S660" s="1">
        <v>1.44286410565475E-3</v>
      </c>
      <c r="T660" s="1">
        <v>3.0534461451063501E-4</v>
      </c>
      <c r="U660" s="1">
        <v>0</v>
      </c>
      <c r="V660" s="1">
        <v>1.3899128291470201E-4</v>
      </c>
      <c r="W660" s="1">
        <v>659</v>
      </c>
      <c r="X660" s="1" t="s">
        <v>1672</v>
      </c>
      <c r="Y660" s="1" t="s">
        <v>1680</v>
      </c>
      <c r="Z660" s="1" t="s">
        <v>2350</v>
      </c>
      <c r="AA660" s="1">
        <v>1.73086355382557E-2</v>
      </c>
      <c r="AB660" s="1">
        <v>2.7819769821881099E-2</v>
      </c>
      <c r="AC660" s="1">
        <v>1.0511134283625399E-2</v>
      </c>
      <c r="AD660" s="1">
        <v>0.10274544693856801</v>
      </c>
    </row>
    <row r="661" spans="1:30" x14ac:dyDescent="0.3">
      <c r="A661" s="1">
        <v>660</v>
      </c>
      <c r="B661" s="1" t="s">
        <v>1685</v>
      </c>
      <c r="C661" s="1">
        <v>0</v>
      </c>
      <c r="D661" s="7">
        <v>7.5267263017970206E-5</v>
      </c>
      <c r="E661" s="1">
        <v>0</v>
      </c>
      <c r="F661" s="1">
        <v>0</v>
      </c>
      <c r="G661" s="1">
        <v>7.6735881140407103E-3</v>
      </c>
      <c r="H661" s="1">
        <v>0</v>
      </c>
      <c r="I661" s="1">
        <v>0</v>
      </c>
      <c r="J661" s="1">
        <v>1.0784766629362199E-3</v>
      </c>
      <c r="K661" s="7">
        <v>8.8798062303161896E-5</v>
      </c>
      <c r="L661" s="1">
        <v>2.2890243954010801E-3</v>
      </c>
      <c r="M661" s="7">
        <v>3.6300031569760499E-5</v>
      </c>
      <c r="N661" s="1">
        <v>1.2806708080470599E-4</v>
      </c>
      <c r="O661" s="1">
        <v>0</v>
      </c>
      <c r="P661" s="1">
        <v>0</v>
      </c>
      <c r="Q661" s="1">
        <v>0</v>
      </c>
      <c r="R661" s="1">
        <v>8.2824156573686498E-4</v>
      </c>
      <c r="S661" s="1">
        <v>3.0402098475960498E-4</v>
      </c>
      <c r="T661" s="1">
        <v>0</v>
      </c>
      <c r="U661" s="7">
        <v>1.3356604666285801E-5</v>
      </c>
      <c r="V661" s="1">
        <v>2.36821389099829E-2</v>
      </c>
      <c r="W661" s="1">
        <v>660</v>
      </c>
      <c r="X661" s="1" t="s">
        <v>1685</v>
      </c>
      <c r="Y661" s="1" t="s">
        <v>1685</v>
      </c>
      <c r="Z661" s="1" t="s">
        <v>2351</v>
      </c>
      <c r="AA661" s="1">
        <v>2.36821389099829E-2</v>
      </c>
      <c r="AB661" s="1">
        <v>2.36821389099829E-2</v>
      </c>
      <c r="AC661" s="1">
        <v>0</v>
      </c>
      <c r="AD661" s="1">
        <v>5.3025226174085401E-2</v>
      </c>
    </row>
    <row r="662" spans="1:30" x14ac:dyDescent="0.3">
      <c r="A662" s="1">
        <v>661</v>
      </c>
      <c r="B662" s="1" t="s">
        <v>1682</v>
      </c>
      <c r="C662" s="1">
        <v>1.3783454753812699E-3</v>
      </c>
      <c r="D662" s="1">
        <v>0</v>
      </c>
      <c r="E662" s="1">
        <v>1.1488689257260799E-3</v>
      </c>
      <c r="F662" s="1">
        <v>1.4135449389887799E-4</v>
      </c>
      <c r="G662" s="1">
        <v>0</v>
      </c>
      <c r="H662" s="1">
        <v>0</v>
      </c>
      <c r="I662" s="1">
        <v>3.6273323804276401E-4</v>
      </c>
      <c r="J662" s="1">
        <v>0</v>
      </c>
      <c r="K662" s="1">
        <v>1.2766216147902699E-2</v>
      </c>
      <c r="L662" s="1">
        <v>0</v>
      </c>
      <c r="M662" s="1">
        <v>0</v>
      </c>
      <c r="N662" s="1">
        <v>2.8589349792958198E-3</v>
      </c>
      <c r="O662" s="1">
        <v>0</v>
      </c>
      <c r="P662" s="1">
        <v>5.6272465688071297E-3</v>
      </c>
      <c r="Q662" s="1">
        <v>1.02896329681312E-2</v>
      </c>
      <c r="R662" s="1">
        <v>9.9134701071395305E-3</v>
      </c>
      <c r="S662" s="1">
        <v>2.1953202476927499E-2</v>
      </c>
      <c r="T662" s="1">
        <v>1.57621891046425E-4</v>
      </c>
      <c r="U662" s="1">
        <v>0</v>
      </c>
      <c r="V662" s="1">
        <v>0</v>
      </c>
      <c r="W662" s="1">
        <v>661</v>
      </c>
      <c r="X662" s="1" t="s">
        <v>1682</v>
      </c>
      <c r="Y662" s="1" t="s">
        <v>1682</v>
      </c>
      <c r="Z662" s="1" t="s">
        <v>2352</v>
      </c>
      <c r="AA662" s="1">
        <v>2.1953202476927499E-2</v>
      </c>
      <c r="AB662" s="1">
        <v>2.1953202476927499E-2</v>
      </c>
      <c r="AC662" s="1">
        <v>0</v>
      </c>
      <c r="AD662" s="1">
        <v>0.10034192107611201</v>
      </c>
    </row>
    <row r="663" spans="1:30" x14ac:dyDescent="0.3">
      <c r="A663" s="1">
        <v>662</v>
      </c>
      <c r="B663" s="1" t="s">
        <v>1671</v>
      </c>
      <c r="C663" s="1">
        <v>0</v>
      </c>
      <c r="D663" s="1">
        <v>0</v>
      </c>
      <c r="E663" s="1">
        <v>1.00856859338125E-2</v>
      </c>
      <c r="F663" s="1">
        <v>2.3683469786054002E-3</v>
      </c>
      <c r="G663" s="1">
        <v>0</v>
      </c>
      <c r="H663" s="1">
        <v>3.4999354446689397E-2</v>
      </c>
      <c r="I663" s="1">
        <v>0</v>
      </c>
      <c r="J663" s="1">
        <v>0</v>
      </c>
      <c r="K663" s="1">
        <v>8.2042328612893698E-4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4.5713694809133398E-4</v>
      </c>
      <c r="R663" s="1">
        <v>1.2219675792820301E-4</v>
      </c>
      <c r="S663" s="1">
        <v>2.8163711570437002E-4</v>
      </c>
      <c r="T663" s="1">
        <v>0</v>
      </c>
      <c r="U663" s="1">
        <v>0</v>
      </c>
      <c r="V663" s="1">
        <v>0</v>
      </c>
      <c r="W663" s="1">
        <v>662</v>
      </c>
      <c r="X663" s="1" t="s">
        <v>1671</v>
      </c>
      <c r="Y663" s="1" t="s">
        <v>1671</v>
      </c>
      <c r="Z663" s="1" t="s">
        <v>2353</v>
      </c>
      <c r="AA663" s="1">
        <v>3.4999354446689397E-2</v>
      </c>
      <c r="AB663" s="1">
        <v>3.4999354446689397E-2</v>
      </c>
      <c r="AC663" s="1">
        <v>0</v>
      </c>
      <c r="AD663" s="1">
        <v>6.3677119424474807E-2</v>
      </c>
    </row>
    <row r="664" spans="1:30" x14ac:dyDescent="0.3">
      <c r="A664" s="1">
        <v>663</v>
      </c>
      <c r="B664" s="1" t="s">
        <v>1684</v>
      </c>
      <c r="C664" s="1">
        <v>0</v>
      </c>
      <c r="D664" s="1">
        <v>0</v>
      </c>
      <c r="E664" s="1">
        <v>0</v>
      </c>
      <c r="F664" s="1">
        <v>0</v>
      </c>
      <c r="G664" s="1">
        <v>3.1744167103388999E-3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7">
        <v>7.4757107384793795E-5</v>
      </c>
      <c r="T664" s="1">
        <v>0</v>
      </c>
      <c r="U664" s="1">
        <v>6.0034860881343299E-2</v>
      </c>
      <c r="V664" s="1">
        <v>1.1724751909982501E-3</v>
      </c>
      <c r="W664" s="1">
        <v>663</v>
      </c>
      <c r="X664" s="1" t="s">
        <v>1684</v>
      </c>
      <c r="Y664" s="1" t="s">
        <v>1684</v>
      </c>
      <c r="Z664" s="1" t="s">
        <v>2354</v>
      </c>
      <c r="AA664" s="1">
        <v>6.0034860881343299E-2</v>
      </c>
      <c r="AB664" s="1">
        <v>6.0034860881343299E-2</v>
      </c>
      <c r="AC664" s="1">
        <v>0</v>
      </c>
      <c r="AD664" s="1">
        <v>6.5343621971866606E-2</v>
      </c>
    </row>
    <row r="665" spans="1:30" x14ac:dyDescent="0.3">
      <c r="A665" s="1">
        <v>664</v>
      </c>
      <c r="B665" s="1" t="s">
        <v>1671</v>
      </c>
      <c r="C665" s="1">
        <v>1.0438238819466799E-3</v>
      </c>
      <c r="D665" s="1">
        <v>0</v>
      </c>
      <c r="E665" s="1">
        <v>0</v>
      </c>
      <c r="F665" s="1">
        <v>0</v>
      </c>
      <c r="G665" s="1">
        <v>0</v>
      </c>
      <c r="H665" s="1">
        <v>4.53991498348124E-2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7">
        <v>2.3122525680973899E-5</v>
      </c>
      <c r="R665" s="1">
        <v>1.67634697563238E-3</v>
      </c>
      <c r="S665" s="1">
        <v>0</v>
      </c>
      <c r="T665" s="1">
        <v>0</v>
      </c>
      <c r="U665" s="1">
        <v>0</v>
      </c>
      <c r="V665" s="1">
        <v>0</v>
      </c>
      <c r="W665" s="1">
        <v>664</v>
      </c>
      <c r="X665" s="1" t="s">
        <v>1671</v>
      </c>
      <c r="Y665" s="1" t="s">
        <v>1671</v>
      </c>
      <c r="Z665" s="1" t="s">
        <v>2355</v>
      </c>
      <c r="AA665" s="1">
        <v>4.53991498348124E-2</v>
      </c>
      <c r="AB665" s="1">
        <v>4.53991498348124E-2</v>
      </c>
      <c r="AC665" s="1">
        <v>0</v>
      </c>
      <c r="AD665" s="1">
        <v>5.2912726434409398E-2</v>
      </c>
    </row>
    <row r="666" spans="1:30" x14ac:dyDescent="0.3">
      <c r="A666" s="1">
        <v>665</v>
      </c>
      <c r="B666" s="1" t="s">
        <v>1680</v>
      </c>
      <c r="C666" s="1">
        <v>0</v>
      </c>
      <c r="D666" s="1">
        <v>0</v>
      </c>
      <c r="E666" s="1">
        <v>0</v>
      </c>
      <c r="F666" s="1">
        <v>4.0247628185142802E-4</v>
      </c>
      <c r="G666" s="1">
        <v>0</v>
      </c>
      <c r="H666" s="1">
        <v>0</v>
      </c>
      <c r="I666" s="1">
        <v>0</v>
      </c>
      <c r="J666" s="1">
        <v>3.0058062296677398E-4</v>
      </c>
      <c r="K666" s="1">
        <v>7.5084335894251703E-3</v>
      </c>
      <c r="L666" s="1">
        <v>0</v>
      </c>
      <c r="M666" s="1">
        <v>0</v>
      </c>
      <c r="N666" s="1">
        <v>6.2554079605821097E-3</v>
      </c>
      <c r="O666" s="7">
        <v>4.3152254650670399E-5</v>
      </c>
      <c r="P666" s="1">
        <v>5.8863449001052498E-3</v>
      </c>
      <c r="Q666" s="1">
        <v>5.8464325435197202E-2</v>
      </c>
      <c r="R666" s="1">
        <v>1.1724411763582401E-3</v>
      </c>
      <c r="S666" s="1">
        <v>6.3995246862191097E-4</v>
      </c>
      <c r="T666" s="1">
        <v>0</v>
      </c>
      <c r="U666" s="1">
        <v>0</v>
      </c>
      <c r="V666" s="1">
        <v>0</v>
      </c>
      <c r="W666" s="1">
        <v>665</v>
      </c>
      <c r="X666" s="1" t="s">
        <v>1680</v>
      </c>
      <c r="Y666" s="1" t="s">
        <v>1680</v>
      </c>
      <c r="Z666" s="1" t="s">
        <v>2356</v>
      </c>
      <c r="AA666" s="1">
        <v>5.8464325435197202E-2</v>
      </c>
      <c r="AB666" s="1">
        <v>5.8464325435197202E-2</v>
      </c>
      <c r="AC666" s="1">
        <v>0</v>
      </c>
      <c r="AD666" s="1">
        <v>9.4579466465932405E-2</v>
      </c>
    </row>
    <row r="667" spans="1:30" x14ac:dyDescent="0.3">
      <c r="A667" s="1">
        <v>666</v>
      </c>
      <c r="B667" s="1" t="s">
        <v>1675</v>
      </c>
      <c r="C667" s="1">
        <v>0</v>
      </c>
      <c r="D667" s="1">
        <v>1.30262184375211E-4</v>
      </c>
      <c r="E667" s="1">
        <v>0</v>
      </c>
      <c r="F667" s="1">
        <v>0</v>
      </c>
      <c r="G667" s="1">
        <v>6.3356319112277499E-3</v>
      </c>
      <c r="H667" s="1">
        <v>0</v>
      </c>
      <c r="I667" s="1">
        <v>3.9316087600264199E-4</v>
      </c>
      <c r="J667" s="1">
        <v>8.2691184803354296E-4</v>
      </c>
      <c r="K667" s="1">
        <v>0</v>
      </c>
      <c r="L667" s="1">
        <v>5.00190691793811E-2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1.09130424048901E-3</v>
      </c>
      <c r="U667" s="1">
        <v>0</v>
      </c>
      <c r="V667" s="1">
        <v>5.4648686003568503E-4</v>
      </c>
      <c r="W667" s="1">
        <v>666</v>
      </c>
      <c r="X667" s="1" t="s">
        <v>1675</v>
      </c>
      <c r="Y667" s="1" t="s">
        <v>1675</v>
      </c>
      <c r="Z667" s="1" t="s">
        <v>2357</v>
      </c>
      <c r="AA667" s="1">
        <v>5.00190691793811E-2</v>
      </c>
      <c r="AB667" s="1">
        <v>5.00190691793811E-2</v>
      </c>
      <c r="AC667" s="1">
        <v>0</v>
      </c>
      <c r="AD667" s="1">
        <v>6.7949556735277694E-2</v>
      </c>
    </row>
    <row r="668" spans="1:30" x14ac:dyDescent="0.3">
      <c r="A668" s="1">
        <v>667</v>
      </c>
      <c r="B668" s="1" t="s">
        <v>1681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2.6204943117973199E-4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4.6992308935552903E-2</v>
      </c>
      <c r="S668" s="1">
        <v>0</v>
      </c>
      <c r="T668" s="1">
        <v>0</v>
      </c>
      <c r="U668" s="1">
        <v>0</v>
      </c>
      <c r="V668" s="1">
        <v>0</v>
      </c>
      <c r="W668" s="1">
        <v>667</v>
      </c>
      <c r="X668" s="1" t="s">
        <v>1681</v>
      </c>
      <c r="Y668" s="1" t="s">
        <v>1681</v>
      </c>
      <c r="Z668" s="1" t="s">
        <v>2358</v>
      </c>
      <c r="AA668" s="1">
        <v>4.6992308935552903E-2</v>
      </c>
      <c r="AB668" s="1">
        <v>4.6992308935552903E-2</v>
      </c>
      <c r="AC668" s="1">
        <v>0</v>
      </c>
      <c r="AD668" s="1">
        <v>4.86868776740495E-2</v>
      </c>
    </row>
    <row r="669" spans="1:30" x14ac:dyDescent="0.3">
      <c r="A669" s="1">
        <v>668</v>
      </c>
      <c r="B669" s="1" t="s">
        <v>1679</v>
      </c>
      <c r="C669" s="1">
        <v>5.1509648387894798E-3</v>
      </c>
      <c r="D669" s="1">
        <v>0</v>
      </c>
      <c r="E669" s="1">
        <v>1.9734454301008201E-4</v>
      </c>
      <c r="F669" s="1">
        <v>4.5465719855842497E-3</v>
      </c>
      <c r="G669" s="1">
        <v>0</v>
      </c>
      <c r="H669" s="1">
        <v>1.75483487370752E-3</v>
      </c>
      <c r="I669" s="1">
        <v>8.3789957424190698E-4</v>
      </c>
      <c r="J669" s="1">
        <v>0</v>
      </c>
      <c r="K669" s="1">
        <v>1.7443019287062201E-2</v>
      </c>
      <c r="L669" s="1">
        <v>5.2720790692112297E-4</v>
      </c>
      <c r="M669" s="1">
        <v>0</v>
      </c>
      <c r="N669" s="1">
        <v>2.3531119457227001E-4</v>
      </c>
      <c r="O669" s="1">
        <v>0</v>
      </c>
      <c r="P669" s="1">
        <v>3.2800085952026099E-3</v>
      </c>
      <c r="Q669" s="1">
        <v>1.11582615517481E-2</v>
      </c>
      <c r="R669" s="1">
        <v>1.45058342056389E-3</v>
      </c>
      <c r="S669" s="7">
        <v>4.5454272577283702E-6</v>
      </c>
      <c r="T669" s="1">
        <v>1.0738975879979899E-4</v>
      </c>
      <c r="U669" s="1">
        <v>0</v>
      </c>
      <c r="V669" s="1">
        <v>1.9242581050182999E-3</v>
      </c>
      <c r="W669" s="1">
        <v>668</v>
      </c>
      <c r="X669" s="1" t="s">
        <v>1679</v>
      </c>
      <c r="Y669" s="1" t="s">
        <v>1674</v>
      </c>
      <c r="Z669" s="1" t="s">
        <v>2359</v>
      </c>
      <c r="AA669" s="1">
        <v>3.2800085952026099E-3</v>
      </c>
      <c r="AB669" s="1">
        <v>1.7443019287062201E-2</v>
      </c>
      <c r="AC669" s="1">
        <v>1.4163010691859599E-2</v>
      </c>
      <c r="AD669" s="1">
        <v>7.9599306420069404E-2</v>
      </c>
    </row>
    <row r="670" spans="1:30" x14ac:dyDescent="0.3">
      <c r="A670" s="1">
        <v>669</v>
      </c>
      <c r="B670" s="1" t="s">
        <v>1674</v>
      </c>
      <c r="C670" s="1">
        <v>3.72825748768366E-3</v>
      </c>
      <c r="D670" s="1">
        <v>8.2573867953586097E-4</v>
      </c>
      <c r="E670" s="1">
        <v>1.7364217571011901E-4</v>
      </c>
      <c r="F670" s="1">
        <v>1.03645282967239E-2</v>
      </c>
      <c r="G670" s="1">
        <v>0</v>
      </c>
      <c r="H670" s="1">
        <v>0</v>
      </c>
      <c r="I670" s="1">
        <v>5.2602049811251704E-4</v>
      </c>
      <c r="J670" s="1">
        <v>0</v>
      </c>
      <c r="K670" s="1">
        <v>4.1292946587173397E-2</v>
      </c>
      <c r="L670" s="1">
        <v>1.7459228263162399E-4</v>
      </c>
      <c r="M670" s="7">
        <v>2.6992007351561802E-5</v>
      </c>
      <c r="N670" s="7">
        <v>3.0470840342250499E-5</v>
      </c>
      <c r="O670" s="1">
        <v>0</v>
      </c>
      <c r="P670" s="1">
        <v>1.4292787033911101E-3</v>
      </c>
      <c r="Q670" s="1">
        <v>8.3112872237145006E-3</v>
      </c>
      <c r="R670" s="1">
        <v>5.9574699408089602E-4</v>
      </c>
      <c r="S670" s="1">
        <v>1.8093834993919899E-3</v>
      </c>
      <c r="T670" s="1">
        <v>3.3407447981526902E-4</v>
      </c>
      <c r="U670" s="1">
        <v>0</v>
      </c>
      <c r="V670" s="1">
        <v>1.51328828788524E-4</v>
      </c>
      <c r="W670" s="1">
        <v>669</v>
      </c>
      <c r="X670" s="1" t="s">
        <v>1674</v>
      </c>
      <c r="Y670" s="1" t="s">
        <v>1674</v>
      </c>
      <c r="Z670" s="1" t="s">
        <v>2360</v>
      </c>
      <c r="AA670" s="1">
        <v>4.1292946587173397E-2</v>
      </c>
      <c r="AB670" s="1">
        <v>4.1292946587173397E-2</v>
      </c>
      <c r="AC670" s="1">
        <v>0</v>
      </c>
      <c r="AD670" s="1">
        <v>9.4230250341475696E-2</v>
      </c>
    </row>
    <row r="671" spans="1:30" x14ac:dyDescent="0.3">
      <c r="A671" s="1">
        <v>670</v>
      </c>
      <c r="B671" s="1" t="s">
        <v>1675</v>
      </c>
      <c r="C671" s="7">
        <v>1.51174154305698E-5</v>
      </c>
      <c r="D671" s="1">
        <v>0</v>
      </c>
      <c r="E671" s="1">
        <v>0</v>
      </c>
      <c r="F671" s="1">
        <v>0</v>
      </c>
      <c r="G671" s="1">
        <v>1.87721023916744E-2</v>
      </c>
      <c r="H671" s="1">
        <v>0</v>
      </c>
      <c r="I671" s="1">
        <v>0</v>
      </c>
      <c r="J671" s="1">
        <v>1.0515768272229499E-4</v>
      </c>
      <c r="K671" s="1">
        <v>0</v>
      </c>
      <c r="L671" s="1">
        <v>3.81488788528117E-2</v>
      </c>
      <c r="M671" s="1">
        <v>8.0413396632586195E-4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2.8653868788836202E-4</v>
      </c>
      <c r="T671" s="1">
        <v>0</v>
      </c>
      <c r="U671" s="1">
        <v>0</v>
      </c>
      <c r="V671" s="1">
        <v>0</v>
      </c>
      <c r="W671" s="1">
        <v>670</v>
      </c>
      <c r="X671" s="1" t="s">
        <v>1675</v>
      </c>
      <c r="Y671" s="1" t="s">
        <v>1675</v>
      </c>
      <c r="Z671" s="1" t="s">
        <v>2361</v>
      </c>
      <c r="AA671" s="1">
        <v>3.81488788528117E-2</v>
      </c>
      <c r="AB671" s="1">
        <v>3.81488788528117E-2</v>
      </c>
      <c r="AC671" s="1">
        <v>0</v>
      </c>
      <c r="AD671" s="1">
        <v>6.9575309433212301E-2</v>
      </c>
    </row>
    <row r="672" spans="1:30" x14ac:dyDescent="0.3">
      <c r="A672" s="1">
        <v>671</v>
      </c>
      <c r="B672" s="1" t="s">
        <v>1675</v>
      </c>
      <c r="C672" s="1">
        <v>0</v>
      </c>
      <c r="D672" s="1">
        <v>0</v>
      </c>
      <c r="E672" s="1">
        <v>0</v>
      </c>
      <c r="F672" s="1">
        <v>0</v>
      </c>
      <c r="G672" s="1">
        <v>3.1932787983754402E-4</v>
      </c>
      <c r="H672" s="1">
        <v>0</v>
      </c>
      <c r="I672" s="1">
        <v>0</v>
      </c>
      <c r="J672" s="1">
        <v>4.4514216109537699E-3</v>
      </c>
      <c r="K672" s="1">
        <v>0</v>
      </c>
      <c r="L672" s="1">
        <v>3.54576514366505E-2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671</v>
      </c>
      <c r="X672" s="1" t="s">
        <v>1675</v>
      </c>
      <c r="Y672" s="1" t="s">
        <v>1675</v>
      </c>
      <c r="Z672" s="1" t="s">
        <v>2362</v>
      </c>
      <c r="AA672" s="1">
        <v>3.54576514366505E-2</v>
      </c>
      <c r="AB672" s="1">
        <v>3.54576514366505E-2</v>
      </c>
      <c r="AC672" s="1">
        <v>0</v>
      </c>
      <c r="AD672" s="1">
        <v>4.8429088425470203E-2</v>
      </c>
    </row>
    <row r="673" spans="1:30" x14ac:dyDescent="0.3">
      <c r="A673" s="1">
        <v>672</v>
      </c>
      <c r="B673" s="1" t="s">
        <v>1683</v>
      </c>
      <c r="C673" s="1">
        <v>2.5148173084452502E-3</v>
      </c>
      <c r="D673" s="1">
        <v>1.22335983029471E-3</v>
      </c>
      <c r="E673" s="1">
        <v>3.5621479064341E-3</v>
      </c>
      <c r="F673" s="1">
        <v>3.8293210724790602E-3</v>
      </c>
      <c r="G673" s="1">
        <v>0</v>
      </c>
      <c r="H673" s="1">
        <v>4.0351304598430099E-4</v>
      </c>
      <c r="I673" s="1">
        <v>5.4413486053341302E-4</v>
      </c>
      <c r="J673" s="1">
        <v>7.8962267259235E-4</v>
      </c>
      <c r="K673" s="1">
        <v>8.3740499000781404E-4</v>
      </c>
      <c r="L673" s="1">
        <v>5.3323624097336504E-4</v>
      </c>
      <c r="M673" s="1">
        <v>2.5758287896712599E-4</v>
      </c>
      <c r="N673" s="1">
        <v>8.6091554549186603E-3</v>
      </c>
      <c r="O673" s="1">
        <v>0</v>
      </c>
      <c r="P673" s="1">
        <v>3.09375627178857E-4</v>
      </c>
      <c r="Q673" s="1">
        <v>4.9778585993842499E-4</v>
      </c>
      <c r="R673" s="1">
        <v>2.4561176556008998E-3</v>
      </c>
      <c r="S673" s="1">
        <v>1.79205999752493E-2</v>
      </c>
      <c r="T673" s="1">
        <v>2.8696180597866001E-3</v>
      </c>
      <c r="U673" s="1">
        <v>0</v>
      </c>
      <c r="V673" s="7">
        <v>9.1299095396399501E-5</v>
      </c>
      <c r="W673" s="1">
        <v>672</v>
      </c>
      <c r="X673" s="1" t="s">
        <v>1683</v>
      </c>
      <c r="Y673" s="1" t="s">
        <v>1682</v>
      </c>
      <c r="Z673" s="1" t="s">
        <v>2363</v>
      </c>
      <c r="AA673" s="1">
        <v>2.8696180597866001E-3</v>
      </c>
      <c r="AB673" s="1">
        <v>1.79205999752493E-2</v>
      </c>
      <c r="AC673" s="1">
        <v>1.50509819154627E-2</v>
      </c>
      <c r="AD673" s="1">
        <v>8.0552705941393299E-2</v>
      </c>
    </row>
    <row r="674" spans="1:30" x14ac:dyDescent="0.3">
      <c r="A674" s="1">
        <v>673</v>
      </c>
      <c r="B674" s="1" t="s">
        <v>1671</v>
      </c>
      <c r="C674" s="1">
        <v>4.5689382796912202E-4</v>
      </c>
      <c r="D674" s="1">
        <v>0</v>
      </c>
      <c r="E674" s="1">
        <v>4.7802732646116102E-3</v>
      </c>
      <c r="F674" s="1">
        <v>1.2102655384917799E-2</v>
      </c>
      <c r="G674" s="1">
        <v>0</v>
      </c>
      <c r="H674" s="1">
        <v>2.6381743176197198E-2</v>
      </c>
      <c r="I674" s="1">
        <v>4.1139703892359702E-4</v>
      </c>
      <c r="J674" s="1">
        <v>0</v>
      </c>
      <c r="K674" s="1">
        <v>1.7748466477507201E-3</v>
      </c>
      <c r="L674" s="1">
        <v>7.7144633648161705E-4</v>
      </c>
      <c r="M674" s="1">
        <v>1.7246934099292299E-3</v>
      </c>
      <c r="N674" s="1">
        <v>8.1292022552940902E-4</v>
      </c>
      <c r="O674" s="1">
        <v>0</v>
      </c>
      <c r="P674" s="1">
        <v>2.4821755894314499E-3</v>
      </c>
      <c r="Q674" s="1">
        <v>1.0161275891304799E-4</v>
      </c>
      <c r="R674" s="1">
        <v>7.2294038918408799E-4</v>
      </c>
      <c r="S674" s="1">
        <v>1.19238710889675E-3</v>
      </c>
      <c r="T674" s="1">
        <v>2.3600328128180301E-4</v>
      </c>
      <c r="U674" s="1">
        <v>0</v>
      </c>
      <c r="V674" s="1">
        <v>0</v>
      </c>
      <c r="W674" s="1">
        <v>673</v>
      </c>
      <c r="X674" s="1" t="s">
        <v>1671</v>
      </c>
      <c r="Y674" s="1" t="s">
        <v>1671</v>
      </c>
      <c r="Z674" s="1" t="s">
        <v>2364</v>
      </c>
      <c r="AA674" s="1">
        <v>2.6381743176197198E-2</v>
      </c>
      <c r="AB674" s="1">
        <v>2.6381743176197198E-2</v>
      </c>
      <c r="AC674" s="1">
        <v>0</v>
      </c>
      <c r="AD674" s="1">
        <v>8.2172665300638006E-2</v>
      </c>
    </row>
    <row r="675" spans="1:30" x14ac:dyDescent="0.3">
      <c r="A675" s="1">
        <v>674</v>
      </c>
      <c r="B675" s="1" t="s">
        <v>1675</v>
      </c>
      <c r="C675" s="1">
        <v>0</v>
      </c>
      <c r="D675" s="7">
        <v>6.0812029760727899E-6</v>
      </c>
      <c r="E675" s="1">
        <v>0</v>
      </c>
      <c r="F675" s="1">
        <v>1.47540078876806E-3</v>
      </c>
      <c r="G675" s="1">
        <v>1.2016921064673901E-3</v>
      </c>
      <c r="H675" s="1">
        <v>1.08271690237743E-4</v>
      </c>
      <c r="I675" s="1">
        <v>0</v>
      </c>
      <c r="J675" s="1">
        <v>2.77783952661248E-2</v>
      </c>
      <c r="K675" s="1">
        <v>1.1045579101280601E-3</v>
      </c>
      <c r="L675" s="1">
        <v>1.30160884491833E-2</v>
      </c>
      <c r="M675" s="1">
        <v>5.5790059691596605E-4</v>
      </c>
      <c r="N675" s="1">
        <v>1.17139456567913E-4</v>
      </c>
      <c r="O675" s="1">
        <v>3.55219286103844E-4</v>
      </c>
      <c r="P675" s="1">
        <v>5.0962480143817795E-4</v>
      </c>
      <c r="Q675" s="1">
        <v>3.1146875630526702E-4</v>
      </c>
      <c r="R675" s="1">
        <v>6.9591066891499696E-4</v>
      </c>
      <c r="S675" s="7">
        <v>9.3244110054081195E-5</v>
      </c>
      <c r="T675" s="1">
        <v>3.6949053756429101E-3</v>
      </c>
      <c r="U675" s="1">
        <v>0</v>
      </c>
      <c r="V675" s="1">
        <v>0</v>
      </c>
      <c r="W675" s="1">
        <v>674</v>
      </c>
      <c r="X675" s="1" t="s">
        <v>1675</v>
      </c>
      <c r="Y675" s="1" t="s">
        <v>1673</v>
      </c>
      <c r="Z675" s="1" t="s">
        <v>2365</v>
      </c>
      <c r="AA675" s="1">
        <v>1.30160884491833E-2</v>
      </c>
      <c r="AB675" s="1">
        <v>2.77783952661248E-2</v>
      </c>
      <c r="AC675" s="1">
        <v>1.47623068169415E-2</v>
      </c>
      <c r="AD675" s="1">
        <v>7.4570463111065702E-2</v>
      </c>
    </row>
    <row r="676" spans="1:30" x14ac:dyDescent="0.3">
      <c r="A676" s="1">
        <v>675</v>
      </c>
      <c r="B676" s="1" t="s">
        <v>1674</v>
      </c>
      <c r="C676" s="1">
        <v>6.5726862045045601E-4</v>
      </c>
      <c r="D676" s="1">
        <v>3.2346319863450399E-4</v>
      </c>
      <c r="E676" s="1">
        <v>1.0558906966520001E-3</v>
      </c>
      <c r="F676" s="1">
        <v>5.2645851158669398E-3</v>
      </c>
      <c r="G676" s="1">
        <v>1.0739749436992001E-3</v>
      </c>
      <c r="H676" s="1">
        <v>1.06431514830557E-3</v>
      </c>
      <c r="I676" s="1">
        <v>5.7423944719293301E-4</v>
      </c>
      <c r="J676" s="1">
        <v>5.0230916542698997E-4</v>
      </c>
      <c r="K676" s="1">
        <v>7.7785565918936398E-3</v>
      </c>
      <c r="L676" s="1">
        <v>7.8042779684207105E-4</v>
      </c>
      <c r="M676" s="1">
        <v>2.96900347110702E-4</v>
      </c>
      <c r="N676" s="1">
        <v>7.9184394040278795E-4</v>
      </c>
      <c r="O676" s="1">
        <v>1.2503142712318601E-3</v>
      </c>
      <c r="P676" s="1">
        <v>1.75986902494111E-3</v>
      </c>
      <c r="Q676" s="1">
        <v>9.7638893341995599E-3</v>
      </c>
      <c r="R676" s="1">
        <v>3.7786809198824098E-4</v>
      </c>
      <c r="S676" s="1">
        <v>3.0103843119322501E-3</v>
      </c>
      <c r="T676" s="1">
        <v>4.00318956072026E-3</v>
      </c>
      <c r="U676" s="1">
        <v>1.33376156707868E-3</v>
      </c>
      <c r="V676" s="1">
        <v>3.38812790656518E-3</v>
      </c>
      <c r="W676" s="1">
        <v>675</v>
      </c>
      <c r="X676" s="1" t="s">
        <v>1674</v>
      </c>
      <c r="Y676" s="1" t="s">
        <v>1680</v>
      </c>
      <c r="Z676" s="1" t="s">
        <v>2366</v>
      </c>
      <c r="AA676" s="1">
        <v>7.7785565918936398E-3</v>
      </c>
      <c r="AB676" s="1">
        <v>9.7638893341995599E-3</v>
      </c>
      <c r="AC676" s="1">
        <v>1.9853327423059201E-3</v>
      </c>
      <c r="AD676" s="1">
        <v>8.4053183830063702E-2</v>
      </c>
    </row>
    <row r="677" spans="1:30" x14ac:dyDescent="0.3">
      <c r="A677" s="1">
        <v>676</v>
      </c>
      <c r="B677" s="1" t="s">
        <v>1668</v>
      </c>
      <c r="C677" s="1">
        <v>3.93677669533585E-3</v>
      </c>
      <c r="D677" s="1">
        <v>4.1857224345430498E-4</v>
      </c>
      <c r="E677" s="1">
        <v>1.6460695283251101E-2</v>
      </c>
      <c r="F677" s="1">
        <v>7.21025940172831E-4</v>
      </c>
      <c r="G677" s="1">
        <v>6.4099022492479095E-4</v>
      </c>
      <c r="H677" s="1">
        <v>8.3689894473497391E-3</v>
      </c>
      <c r="I677" s="1">
        <v>1.39402271777046E-3</v>
      </c>
      <c r="J677" s="1">
        <v>5.0985660361189998E-4</v>
      </c>
      <c r="K677" s="1">
        <v>9.6022655156622597E-4</v>
      </c>
      <c r="L677" s="1">
        <v>1.83222982068486E-3</v>
      </c>
      <c r="M677" s="1">
        <v>0</v>
      </c>
      <c r="N677" s="1">
        <v>5.6951322840723701E-3</v>
      </c>
      <c r="O677" s="1">
        <v>1.2790410340773801E-3</v>
      </c>
      <c r="P677" s="1">
        <v>1.5563369776116099E-4</v>
      </c>
      <c r="Q677" s="7">
        <v>6.5161043924630502E-5</v>
      </c>
      <c r="R677" s="1">
        <v>3.1701118644562099E-3</v>
      </c>
      <c r="S677" s="1">
        <v>2.3535230232092398E-3</v>
      </c>
      <c r="T677" s="1">
        <v>2.3878654064714102E-3</v>
      </c>
      <c r="U677" s="1">
        <v>0</v>
      </c>
      <c r="V677" s="1">
        <v>4.3876861031244899E-4</v>
      </c>
      <c r="W677" s="1">
        <v>676</v>
      </c>
      <c r="X677" s="1" t="s">
        <v>1668</v>
      </c>
      <c r="Y677" s="1" t="s">
        <v>1668</v>
      </c>
      <c r="Z677" s="1" t="s">
        <v>2367</v>
      </c>
      <c r="AA677" s="1">
        <v>1.6460695283251101E-2</v>
      </c>
      <c r="AB677" s="1">
        <v>1.6460695283251101E-2</v>
      </c>
      <c r="AC677" s="1">
        <v>0</v>
      </c>
      <c r="AD677" s="1">
        <v>8.8160783448312893E-2</v>
      </c>
    </row>
    <row r="678" spans="1:30" x14ac:dyDescent="0.3">
      <c r="A678" s="1">
        <v>677</v>
      </c>
      <c r="B678" s="1" t="s">
        <v>1674</v>
      </c>
      <c r="C678" s="1">
        <v>4.3574565703179396E-3</v>
      </c>
      <c r="D678" s="1">
        <v>2.6652042987182802E-3</v>
      </c>
      <c r="E678" s="1">
        <v>6.7183146520782E-3</v>
      </c>
      <c r="F678" s="1">
        <v>5.7331622855518599E-3</v>
      </c>
      <c r="G678" s="1">
        <v>7.5759323344759902E-4</v>
      </c>
      <c r="H678" s="1">
        <v>1.7556558988247499E-3</v>
      </c>
      <c r="I678" s="1">
        <v>3.4991263899217901E-4</v>
      </c>
      <c r="J678" s="1">
        <v>2.0874073323076999E-3</v>
      </c>
      <c r="K678" s="1">
        <v>1.06652417019844E-2</v>
      </c>
      <c r="L678" s="1">
        <v>3.18500913571118E-4</v>
      </c>
      <c r="M678" s="1">
        <v>4.0074070613234499E-4</v>
      </c>
      <c r="N678" s="1">
        <v>1.6179057986983401E-3</v>
      </c>
      <c r="O678" s="1">
        <v>1.5405978985182701E-3</v>
      </c>
      <c r="P678" s="1">
        <v>2.0809689875735502E-3</v>
      </c>
      <c r="Q678" s="1">
        <v>2.2839108921004101E-3</v>
      </c>
      <c r="R678" s="1">
        <v>4.6310627779349101E-3</v>
      </c>
      <c r="S678" s="1">
        <v>2.0455544100849302E-3</v>
      </c>
      <c r="T678" s="1">
        <v>5.7199196178559196E-3</v>
      </c>
      <c r="U678" s="1">
        <v>0</v>
      </c>
      <c r="V678" s="1">
        <v>2.02168476090792E-4</v>
      </c>
      <c r="W678" s="1">
        <v>677</v>
      </c>
      <c r="X678" s="1" t="s">
        <v>1674</v>
      </c>
      <c r="Y678" s="1" t="s">
        <v>1674</v>
      </c>
      <c r="Z678" s="1" t="s">
        <v>2368</v>
      </c>
      <c r="AA678" s="1">
        <v>1.06652417019844E-2</v>
      </c>
      <c r="AB678" s="1">
        <v>1.06652417019844E-2</v>
      </c>
      <c r="AC678" s="1">
        <v>0</v>
      </c>
      <c r="AD678" s="1">
        <v>0.10180954353879799</v>
      </c>
    </row>
    <row r="679" spans="1:30" x14ac:dyDescent="0.3">
      <c r="A679" s="1">
        <v>678</v>
      </c>
      <c r="B679" s="1" t="s">
        <v>1682</v>
      </c>
      <c r="C679" s="1">
        <v>3.6969934262868999E-3</v>
      </c>
      <c r="D679" s="1">
        <v>2.2503815771850598E-3</v>
      </c>
      <c r="E679" s="1">
        <v>1.04762541849474E-2</v>
      </c>
      <c r="F679" s="1">
        <v>3.8575913161397399E-3</v>
      </c>
      <c r="G679" s="7">
        <v>5.9171963888632403E-5</v>
      </c>
      <c r="H679" s="1">
        <v>9.45332950025751E-4</v>
      </c>
      <c r="I679" s="1">
        <v>7.9542321812116899E-4</v>
      </c>
      <c r="J679" s="1">
        <v>5.1639193287103698E-4</v>
      </c>
      <c r="K679" s="1">
        <v>4.1078871415953103E-3</v>
      </c>
      <c r="L679" s="1">
        <v>1.6558837154676201E-4</v>
      </c>
      <c r="M679" s="1">
        <v>1.6557468080170799E-4</v>
      </c>
      <c r="N679" s="1">
        <v>1.4647583468361701E-2</v>
      </c>
      <c r="O679" s="7">
        <v>8.0242617939620502E-5</v>
      </c>
      <c r="P679" s="1">
        <v>5.8138020699884697E-3</v>
      </c>
      <c r="Q679" s="1">
        <v>1.5123002359941501E-3</v>
      </c>
      <c r="R679" s="1">
        <v>1.3262206603240399E-3</v>
      </c>
      <c r="S679" s="1">
        <v>5.7859671964182596E-3</v>
      </c>
      <c r="T679" s="1">
        <v>1.75279764312441E-3</v>
      </c>
      <c r="U679" s="1">
        <v>0</v>
      </c>
      <c r="V679" s="1">
        <v>1.3609292159644101E-3</v>
      </c>
      <c r="W679" s="1">
        <v>678</v>
      </c>
      <c r="X679" s="1" t="s">
        <v>1682</v>
      </c>
      <c r="Y679" s="1" t="s">
        <v>1677</v>
      </c>
      <c r="Z679" s="1" t="s">
        <v>2369</v>
      </c>
      <c r="AA679" s="1">
        <v>5.7859671964182596E-3</v>
      </c>
      <c r="AB679" s="1">
        <v>1.4647583468361701E-2</v>
      </c>
      <c r="AC679" s="1">
        <v>8.8616162719434705E-3</v>
      </c>
      <c r="AD679" s="1">
        <v>0.10244317983302501</v>
      </c>
    </row>
    <row r="680" spans="1:30" x14ac:dyDescent="0.3">
      <c r="A680" s="1">
        <v>679</v>
      </c>
      <c r="B680" s="1" t="s">
        <v>1682</v>
      </c>
      <c r="C680" s="1">
        <v>2.0721605071195698E-3</v>
      </c>
      <c r="D680" s="1">
        <v>0</v>
      </c>
      <c r="E680" s="1">
        <v>3.8499566086800398E-3</v>
      </c>
      <c r="F680" s="1">
        <v>1.1083842440033399E-3</v>
      </c>
      <c r="G680" s="1">
        <v>1.4192588783573E-4</v>
      </c>
      <c r="H680" s="7">
        <v>7.7431079934163399E-5</v>
      </c>
      <c r="I680" s="1">
        <v>5.4199586653469998E-4</v>
      </c>
      <c r="J680" s="1">
        <v>7.4743032198799995E-4</v>
      </c>
      <c r="K680" s="1">
        <v>8.8725778696862306E-3</v>
      </c>
      <c r="L680" s="1">
        <v>9.2496964422589202E-4</v>
      </c>
      <c r="M680" s="7">
        <v>6.5815301203158693E-5</v>
      </c>
      <c r="N680" s="1">
        <v>1.90993004094151E-3</v>
      </c>
      <c r="O680" s="1">
        <v>2.80811745959611E-3</v>
      </c>
      <c r="P680" s="1">
        <v>1.20212911377679E-3</v>
      </c>
      <c r="Q680" s="1">
        <v>1.9920942709712101E-3</v>
      </c>
      <c r="R680" s="1">
        <v>5.7289712663145696E-3</v>
      </c>
      <c r="S680" s="1">
        <v>4.4069031427976498E-3</v>
      </c>
      <c r="T680" s="1">
        <v>1.2759360837033299E-3</v>
      </c>
      <c r="U680" s="1">
        <v>0</v>
      </c>
      <c r="V680" s="1">
        <v>0</v>
      </c>
      <c r="W680" s="1">
        <v>679</v>
      </c>
      <c r="X680" s="1" t="s">
        <v>1682</v>
      </c>
      <c r="Y680" s="1" t="s">
        <v>1674</v>
      </c>
      <c r="Z680" s="1" t="s">
        <v>2370</v>
      </c>
      <c r="AA680" s="1">
        <v>4.4069031427976498E-3</v>
      </c>
      <c r="AB680" s="1">
        <v>8.8725778696862306E-3</v>
      </c>
      <c r="AC680" s="1">
        <v>4.4656747268885799E-3</v>
      </c>
      <c r="AD680" s="1">
        <v>7.1142511283205506E-2</v>
      </c>
    </row>
    <row r="681" spans="1:30" x14ac:dyDescent="0.3">
      <c r="A681" s="1">
        <v>680</v>
      </c>
      <c r="B681" s="1" t="s">
        <v>1671</v>
      </c>
      <c r="C681" s="1">
        <v>7.1026555814216797E-4</v>
      </c>
      <c r="D681" s="1">
        <v>4.6752947123409499E-4</v>
      </c>
      <c r="E681" s="1">
        <v>2.10392422977425E-3</v>
      </c>
      <c r="F681" s="1">
        <v>7.1749925416629799E-3</v>
      </c>
      <c r="G681" s="1">
        <v>3.0395611090213299E-4</v>
      </c>
      <c r="H681" s="1">
        <v>1.65920448636665E-2</v>
      </c>
      <c r="I681" s="1">
        <v>1.00298161389539E-3</v>
      </c>
      <c r="J681" s="1">
        <v>1.0991080920958699E-3</v>
      </c>
      <c r="K681" s="1">
        <v>2.5239323803179598E-3</v>
      </c>
      <c r="L681" s="1">
        <v>1.02538460828874E-3</v>
      </c>
      <c r="M681" s="1">
        <v>0</v>
      </c>
      <c r="N681" s="1">
        <v>3.5000305941182502E-3</v>
      </c>
      <c r="O681" s="1">
        <v>2.8012898029231199E-4</v>
      </c>
      <c r="P681" s="1">
        <v>2.2720251777391901E-3</v>
      </c>
      <c r="Q681" s="1">
        <v>9.3784778189424402E-4</v>
      </c>
      <c r="R681" s="1">
        <v>1.98411571794539E-3</v>
      </c>
      <c r="S681" s="1">
        <v>8.1704718496164604E-4</v>
      </c>
      <c r="T681" s="1">
        <v>2.56545968791345E-4</v>
      </c>
      <c r="U681" s="1">
        <v>0</v>
      </c>
      <c r="V681" s="1">
        <v>2.0812818310721599E-4</v>
      </c>
      <c r="W681" s="1">
        <v>680</v>
      </c>
      <c r="X681" s="1" t="s">
        <v>1671</v>
      </c>
      <c r="Y681" s="1" t="s">
        <v>1671</v>
      </c>
      <c r="Z681" s="1" t="s">
        <v>2371</v>
      </c>
      <c r="AA681" s="1">
        <v>1.65920448636665E-2</v>
      </c>
      <c r="AB681" s="1">
        <v>1.65920448636665E-2</v>
      </c>
      <c r="AC681" s="1">
        <v>0</v>
      </c>
      <c r="AD681" s="1">
        <v>7.6328411653268799E-2</v>
      </c>
    </row>
    <row r="682" spans="1:30" x14ac:dyDescent="0.3">
      <c r="A682" s="1">
        <v>681</v>
      </c>
      <c r="B682" s="1" t="s">
        <v>1674</v>
      </c>
      <c r="C682" s="1">
        <v>6.4117260829556395E-4</v>
      </c>
      <c r="D682" s="7">
        <v>7.0158181267361704E-5</v>
      </c>
      <c r="E682" s="1">
        <v>3.6127095320103199E-3</v>
      </c>
      <c r="F682" s="1">
        <v>3.3620136020003598E-3</v>
      </c>
      <c r="G682" s="1">
        <v>8.87253135205373E-4</v>
      </c>
      <c r="H682" s="1">
        <v>1.2105116238067099E-3</v>
      </c>
      <c r="I682" s="1">
        <v>1.71634066167001E-3</v>
      </c>
      <c r="J682" s="1">
        <v>4.73336331527289E-4</v>
      </c>
      <c r="K682" s="1">
        <v>1.13000733830663E-2</v>
      </c>
      <c r="L682" s="1">
        <v>5.9449222398517596E-4</v>
      </c>
      <c r="M682" s="1">
        <v>8.6687292319451495E-4</v>
      </c>
      <c r="N682" s="1">
        <v>1.6563673586726801E-3</v>
      </c>
      <c r="O682" s="1">
        <v>1.07227174102312E-4</v>
      </c>
      <c r="P682" s="1">
        <v>3.8472991656970301E-3</v>
      </c>
      <c r="Q682" s="1">
        <v>1.5018944429603699E-3</v>
      </c>
      <c r="R682" s="1">
        <v>2.5295028269465298E-3</v>
      </c>
      <c r="S682" s="1">
        <v>1.4474963499127601E-2</v>
      </c>
      <c r="T682" s="1">
        <v>7.4242207086333003E-4</v>
      </c>
      <c r="U682" s="1">
        <v>0</v>
      </c>
      <c r="V682" s="1">
        <v>1.1786482488286699E-3</v>
      </c>
      <c r="W682" s="1">
        <v>681</v>
      </c>
      <c r="X682" s="1" t="s">
        <v>1674</v>
      </c>
      <c r="Y682" s="1" t="s">
        <v>1682</v>
      </c>
      <c r="Z682" s="1" t="s">
        <v>2372</v>
      </c>
      <c r="AA682" s="1">
        <v>1.13000733830663E-2</v>
      </c>
      <c r="AB682" s="1">
        <v>1.4474963499127601E-2</v>
      </c>
      <c r="AC682" s="1">
        <v>3.1748901160613698E-3</v>
      </c>
      <c r="AD682" s="1">
        <v>8.9268207472987998E-2</v>
      </c>
    </row>
    <row r="683" spans="1:30" x14ac:dyDescent="0.3">
      <c r="A683" s="1">
        <v>682</v>
      </c>
      <c r="B683" s="1" t="s">
        <v>1681</v>
      </c>
      <c r="C683" s="1">
        <v>6.9226854053088395E-4</v>
      </c>
      <c r="D683" s="1">
        <v>1.3543939530115199E-3</v>
      </c>
      <c r="E683" s="1">
        <v>1.0873768389492E-3</v>
      </c>
      <c r="F683" s="1">
        <v>2.4054394271792699E-3</v>
      </c>
      <c r="G683" s="1">
        <v>0</v>
      </c>
      <c r="H683" s="1">
        <v>1.51079482092796E-2</v>
      </c>
      <c r="I683" s="1">
        <v>0</v>
      </c>
      <c r="J683" s="1">
        <v>0</v>
      </c>
      <c r="K683" s="7">
        <v>9.3843829977974304E-5</v>
      </c>
      <c r="L683" s="7">
        <v>3.9686930515689098E-6</v>
      </c>
      <c r="M683" s="1">
        <v>0</v>
      </c>
      <c r="N683" s="1">
        <v>3.9134773250386404E-3</v>
      </c>
      <c r="O683" s="1">
        <v>8.2423313631477995E-4</v>
      </c>
      <c r="P683" s="1">
        <v>3.66068793601363E-4</v>
      </c>
      <c r="Q683" s="1">
        <v>6.0266751980141298E-3</v>
      </c>
      <c r="R683" s="1">
        <v>9.9102407757587392E-3</v>
      </c>
      <c r="S683" s="1">
        <v>1.8657242264732001E-2</v>
      </c>
      <c r="T683" s="1">
        <v>2.9463998070524398E-4</v>
      </c>
      <c r="U683" s="1">
        <v>0</v>
      </c>
      <c r="V683" s="1">
        <v>0</v>
      </c>
      <c r="W683" s="1">
        <v>682</v>
      </c>
      <c r="X683" s="1" t="s">
        <v>1681</v>
      </c>
      <c r="Y683" s="1" t="s">
        <v>1682</v>
      </c>
      <c r="Z683" s="1" t="s">
        <v>2373</v>
      </c>
      <c r="AA683" s="1">
        <v>9.9102407757587392E-3</v>
      </c>
      <c r="AB683" s="1">
        <v>1.8657242264732001E-2</v>
      </c>
      <c r="AC683" s="1">
        <v>8.7470014889732602E-3</v>
      </c>
      <c r="AD683" s="1">
        <v>9.4742478916673506E-2</v>
      </c>
    </row>
    <row r="684" spans="1:30" x14ac:dyDescent="0.3">
      <c r="A684" s="1">
        <v>683</v>
      </c>
      <c r="B684" s="1" t="s">
        <v>1673</v>
      </c>
      <c r="C684" s="1">
        <v>5.7666180254525097E-4</v>
      </c>
      <c r="D684" s="1">
        <v>0</v>
      </c>
      <c r="E684" s="1">
        <v>2.9865114323695299E-4</v>
      </c>
      <c r="F684" s="1">
        <v>1.6524215010870799E-2</v>
      </c>
      <c r="G684" s="1">
        <v>0</v>
      </c>
      <c r="H684" s="7">
        <v>7.4380555949000502E-5</v>
      </c>
      <c r="I684" s="1">
        <v>0</v>
      </c>
      <c r="J684" s="1">
        <v>2.2771846164559701E-2</v>
      </c>
      <c r="K684" s="1">
        <v>8.8786477443098303E-4</v>
      </c>
      <c r="L684" s="1">
        <v>8.8499336429320697E-4</v>
      </c>
      <c r="M684" s="7">
        <v>3.2133102938423999E-5</v>
      </c>
      <c r="N684" s="1">
        <v>6.8007486744956099E-4</v>
      </c>
      <c r="O684" s="1">
        <v>9.5624196771403503E-4</v>
      </c>
      <c r="P684" s="1">
        <v>8.36992376058779E-4</v>
      </c>
      <c r="Q684" s="1">
        <v>2.5852870072718797E-4</v>
      </c>
      <c r="R684" s="1">
        <v>1.17123781892182E-3</v>
      </c>
      <c r="S684" s="1">
        <v>8.6269748162980098E-4</v>
      </c>
      <c r="T684" s="1">
        <v>4.0220953490877204E-3</v>
      </c>
      <c r="U684" s="1">
        <v>0</v>
      </c>
      <c r="V684" s="7">
        <v>1.5770423613797001E-5</v>
      </c>
      <c r="W684" s="1">
        <v>683</v>
      </c>
      <c r="X684" s="1" t="s">
        <v>1673</v>
      </c>
      <c r="Y684" s="1" t="s">
        <v>1673</v>
      </c>
      <c r="Z684" s="1" t="s">
        <v>2374</v>
      </c>
      <c r="AA684" s="1">
        <v>2.2771846164559701E-2</v>
      </c>
      <c r="AB684" s="1">
        <v>2.2771846164559701E-2</v>
      </c>
      <c r="AC684" s="1">
        <v>0</v>
      </c>
      <c r="AD684" s="1">
        <v>7.6835091290237495E-2</v>
      </c>
    </row>
    <row r="685" spans="1:30" x14ac:dyDescent="0.3">
      <c r="A685" s="1">
        <v>684</v>
      </c>
      <c r="B685" s="1" t="s">
        <v>1676</v>
      </c>
      <c r="C685" s="1">
        <v>4.3749899139918997E-3</v>
      </c>
      <c r="D685" s="1">
        <v>2.5995016490180402E-4</v>
      </c>
      <c r="E685" s="1">
        <v>0</v>
      </c>
      <c r="F685" s="1">
        <v>9.51214634022415E-4</v>
      </c>
      <c r="G685" s="1">
        <v>4.9252024429525295E-4</v>
      </c>
      <c r="H685" s="1">
        <v>1.68271379791047E-4</v>
      </c>
      <c r="I685" s="1">
        <v>4.1846632725935898E-4</v>
      </c>
      <c r="J685" s="1">
        <v>8.3775911935609695E-3</v>
      </c>
      <c r="K685" s="1">
        <v>1.36217355580845E-3</v>
      </c>
      <c r="L685" s="1">
        <v>1.0722562345809501E-2</v>
      </c>
      <c r="M685" s="1">
        <v>5.7766272015172702E-3</v>
      </c>
      <c r="N685" s="1">
        <v>3.8796770532727198E-4</v>
      </c>
      <c r="O685" s="1">
        <v>1.5569013881106401E-3</v>
      </c>
      <c r="P685" s="1">
        <v>3.0198444148899297E-4</v>
      </c>
      <c r="Q685" s="1">
        <v>7.6055133955877405E-4</v>
      </c>
      <c r="R685" s="1">
        <v>1.57106315497741E-3</v>
      </c>
      <c r="S685" s="1">
        <v>9.9595325550240303E-4</v>
      </c>
      <c r="T685" s="1">
        <v>3.1802860822932799E-3</v>
      </c>
      <c r="U685" s="1">
        <v>0</v>
      </c>
      <c r="V685" s="1">
        <v>3.79764310487597E-4</v>
      </c>
      <c r="W685" s="1">
        <v>684</v>
      </c>
      <c r="X685" s="1" t="s">
        <v>1676</v>
      </c>
      <c r="Y685" s="1" t="s">
        <v>1675</v>
      </c>
      <c r="Z685" s="1" t="s">
        <v>2375</v>
      </c>
      <c r="AA685" s="1">
        <v>5.7766272015172702E-3</v>
      </c>
      <c r="AB685" s="1">
        <v>1.0722562345809501E-2</v>
      </c>
      <c r="AC685" s="1">
        <v>4.9459351442923101E-3</v>
      </c>
      <c r="AD685" s="1">
        <v>7.6035306220299095E-2</v>
      </c>
    </row>
    <row r="686" spans="1:30" x14ac:dyDescent="0.3">
      <c r="A686" s="1">
        <v>685</v>
      </c>
      <c r="B686" s="1" t="s">
        <v>1668</v>
      </c>
      <c r="C686" s="1">
        <v>6.3516413293074597E-4</v>
      </c>
      <c r="D686" s="1">
        <v>1.02605813811303E-3</v>
      </c>
      <c r="E686" s="1">
        <v>1.8875610705934201E-2</v>
      </c>
      <c r="F686" s="1">
        <v>4.6827318425748899E-3</v>
      </c>
      <c r="G686" s="1">
        <v>1.2415016529986401E-3</v>
      </c>
      <c r="H686" s="1">
        <v>2.2647634328085702E-3</v>
      </c>
      <c r="I686" s="1">
        <v>1.0944484281115701E-3</v>
      </c>
      <c r="J686" s="1">
        <v>9.6246965996459098E-4</v>
      </c>
      <c r="K686" s="1">
        <v>1.26444921985049E-3</v>
      </c>
      <c r="L686" s="1">
        <v>1.9227248878390399E-3</v>
      </c>
      <c r="M686" s="1">
        <v>1.6196518430834899E-3</v>
      </c>
      <c r="N686" s="7">
        <v>9.6098651487586101E-5</v>
      </c>
      <c r="O686" s="1">
        <v>5.7365171868962203E-4</v>
      </c>
      <c r="P686" s="1">
        <v>2.9221151151438201E-3</v>
      </c>
      <c r="Q686" s="1">
        <v>1.1147707146965499E-3</v>
      </c>
      <c r="R686" s="1">
        <v>4.9622337524344998E-4</v>
      </c>
      <c r="S686" s="1">
        <v>8.4336291303051096E-4</v>
      </c>
      <c r="T686" s="1">
        <v>1.43603811889316E-3</v>
      </c>
      <c r="U686" s="1">
        <v>1.3585553654532801E-3</v>
      </c>
      <c r="V686" s="1">
        <v>6.1546504445133296E-4</v>
      </c>
      <c r="W686" s="1">
        <v>685</v>
      </c>
      <c r="X686" s="1" t="s">
        <v>1668</v>
      </c>
      <c r="Y686" s="1" t="s">
        <v>1668</v>
      </c>
      <c r="Z686" s="1" t="s">
        <v>2376</v>
      </c>
      <c r="AA686" s="1">
        <v>1.8875610705934201E-2</v>
      </c>
      <c r="AB686" s="1">
        <v>1.8875610705934201E-2</v>
      </c>
      <c r="AC686" s="1">
        <v>0</v>
      </c>
      <c r="AD686" s="1">
        <v>8.0571584851168193E-2</v>
      </c>
    </row>
    <row r="687" spans="1:30" x14ac:dyDescent="0.3">
      <c r="A687" s="1">
        <v>686</v>
      </c>
      <c r="B687" s="1" t="s">
        <v>1685</v>
      </c>
      <c r="C687" s="1">
        <v>6.7498058429082204E-4</v>
      </c>
      <c r="D687" s="1">
        <v>3.9001940688432801E-4</v>
      </c>
      <c r="E687" s="7">
        <v>6.9091726075272598E-5</v>
      </c>
      <c r="F687" s="1">
        <v>3.4677720407654601E-3</v>
      </c>
      <c r="G687" s="1">
        <v>2.6886207408582902E-3</v>
      </c>
      <c r="H687" s="1">
        <v>2.63497902630611E-4</v>
      </c>
      <c r="I687" s="1">
        <v>2.5936673769616102E-4</v>
      </c>
      <c r="J687" s="1">
        <v>8.2347677349313799E-4</v>
      </c>
      <c r="K687" s="1">
        <v>4.3405331385283001E-4</v>
      </c>
      <c r="L687" s="1">
        <v>1.7393885349824801E-3</v>
      </c>
      <c r="M687" s="1">
        <v>3.0127653177322198E-4</v>
      </c>
      <c r="N687" s="1">
        <v>4.8009737464621196E-3</v>
      </c>
      <c r="O687" s="1">
        <v>3.0438806534612402E-4</v>
      </c>
      <c r="P687" s="1">
        <v>3.2614947938558298E-3</v>
      </c>
      <c r="Q687" s="1">
        <v>1.70248361669784E-3</v>
      </c>
      <c r="R687" s="1">
        <v>9.7544466610871104E-3</v>
      </c>
      <c r="S687" s="1">
        <v>6.3616305787820501E-3</v>
      </c>
      <c r="T687" s="1">
        <v>3.5094034479783501E-3</v>
      </c>
      <c r="U687" s="1">
        <v>2.00796891906243E-4</v>
      </c>
      <c r="V687" s="1">
        <v>7.0645777533651201E-3</v>
      </c>
      <c r="W687" s="1">
        <v>686</v>
      </c>
      <c r="X687" s="1" t="s">
        <v>1685</v>
      </c>
      <c r="Y687" s="1" t="s">
        <v>1681</v>
      </c>
      <c r="Z687" s="1" t="s">
        <v>2377</v>
      </c>
      <c r="AA687" s="1">
        <v>7.0645777533651201E-3</v>
      </c>
      <c r="AB687" s="1">
        <v>9.7544466610871104E-3</v>
      </c>
      <c r="AC687" s="1">
        <v>2.6898689077219898E-3</v>
      </c>
      <c r="AD687" s="1">
        <v>8.7698225301884897E-2</v>
      </c>
    </row>
    <row r="688" spans="1:30" x14ac:dyDescent="0.3">
      <c r="A688" s="1">
        <v>687</v>
      </c>
      <c r="B688" s="1" t="s">
        <v>1675</v>
      </c>
      <c r="C688" s="1">
        <v>0</v>
      </c>
      <c r="D688" s="1">
        <v>4.8909126885126903E-4</v>
      </c>
      <c r="E688" s="1">
        <v>7.2357953683785197E-4</v>
      </c>
      <c r="F688" s="1">
        <v>1.9181593958605701E-4</v>
      </c>
      <c r="G688" s="1">
        <v>0</v>
      </c>
      <c r="H688" s="1">
        <v>3.8873730265879999E-4</v>
      </c>
      <c r="I688" s="1">
        <v>0</v>
      </c>
      <c r="J688" s="1">
        <v>1.8588951314640102E-2</v>
      </c>
      <c r="K688" s="1">
        <v>0</v>
      </c>
      <c r="L688" s="1">
        <v>2.6970796503696999E-2</v>
      </c>
      <c r="M688" s="1">
        <v>7.6878459617090204E-4</v>
      </c>
      <c r="N688" s="1">
        <v>3.5358047073345399E-4</v>
      </c>
      <c r="O688" s="1">
        <v>0</v>
      </c>
      <c r="P688" s="1">
        <v>1.3549052984398601E-4</v>
      </c>
      <c r="Q688" s="1">
        <v>0</v>
      </c>
      <c r="R688" s="1">
        <v>1.0485858343330301E-3</v>
      </c>
      <c r="S688" s="1">
        <v>0</v>
      </c>
      <c r="T688" s="1">
        <v>3.25028024665542E-3</v>
      </c>
      <c r="U688" s="1">
        <v>0</v>
      </c>
      <c r="V688" s="1">
        <v>0</v>
      </c>
      <c r="W688" s="1">
        <v>687</v>
      </c>
      <c r="X688" s="1" t="s">
        <v>1675</v>
      </c>
      <c r="Y688" s="1" t="s">
        <v>1675</v>
      </c>
      <c r="Z688" s="1" t="s">
        <v>2378</v>
      </c>
      <c r="AA688" s="1">
        <v>2.6970796503696999E-2</v>
      </c>
      <c r="AB688" s="1">
        <v>2.6970796503696999E-2</v>
      </c>
      <c r="AC688" s="1">
        <v>0</v>
      </c>
      <c r="AD688" s="1">
        <v>7.3613093304133001E-2</v>
      </c>
    </row>
    <row r="689" spans="1:30" x14ac:dyDescent="0.3">
      <c r="A689" s="1">
        <v>688</v>
      </c>
      <c r="B689" s="1" t="s">
        <v>1673</v>
      </c>
      <c r="C689" s="1">
        <v>0</v>
      </c>
      <c r="D689" s="1">
        <v>1.05749967873684E-4</v>
      </c>
      <c r="E689" s="1">
        <v>0</v>
      </c>
      <c r="F689" s="1">
        <v>1.7356482744429701E-3</v>
      </c>
      <c r="G689" s="1">
        <v>6.1213543930817001E-4</v>
      </c>
      <c r="H689" s="1">
        <v>0</v>
      </c>
      <c r="I689" s="1">
        <v>7.3781994109972204E-4</v>
      </c>
      <c r="J689" s="1">
        <v>1.31012092494475E-2</v>
      </c>
      <c r="K689" s="1">
        <v>2.94443555026716E-3</v>
      </c>
      <c r="L689" s="1">
        <v>3.3111536094320299E-3</v>
      </c>
      <c r="M689" s="1">
        <v>2.9151648011563501E-3</v>
      </c>
      <c r="N689" s="1">
        <v>0</v>
      </c>
      <c r="O689" s="1">
        <v>0</v>
      </c>
      <c r="P689" s="7">
        <v>5.8125194228069402E-5</v>
      </c>
      <c r="Q689" s="1">
        <v>2.3324844859705499E-3</v>
      </c>
      <c r="R689" s="1">
        <v>1.2520479010943501E-4</v>
      </c>
      <c r="S689" s="1">
        <v>4.7102184025248599E-4</v>
      </c>
      <c r="T689" s="1">
        <v>8.9757347846224696E-4</v>
      </c>
      <c r="U689" s="1">
        <v>9.2830267655578495E-3</v>
      </c>
      <c r="V689" s="7">
        <v>3.2182049730917102E-5</v>
      </c>
      <c r="W689" s="1">
        <v>688</v>
      </c>
      <c r="X689" s="1" t="s">
        <v>1673</v>
      </c>
      <c r="Y689" s="1" t="s">
        <v>1673</v>
      </c>
      <c r="Z689" s="1" t="s">
        <v>2379</v>
      </c>
      <c r="AA689" s="1">
        <v>1.31012092494475E-2</v>
      </c>
      <c r="AB689" s="1">
        <v>1.31012092494475E-2</v>
      </c>
      <c r="AC689" s="1">
        <v>0</v>
      </c>
      <c r="AD689" s="1">
        <v>6.7175112626105801E-2</v>
      </c>
    </row>
    <row r="690" spans="1:30" x14ac:dyDescent="0.3">
      <c r="A690" s="1">
        <v>689</v>
      </c>
      <c r="B690" s="1" t="s">
        <v>1669</v>
      </c>
      <c r="C690" s="1">
        <v>6.6480688716588101E-4</v>
      </c>
      <c r="D690" s="1">
        <v>0</v>
      </c>
      <c r="E690" s="1">
        <v>1.07718290412376E-2</v>
      </c>
      <c r="F690" s="1">
        <v>9.1628518393974297E-3</v>
      </c>
      <c r="G690" s="7">
        <v>1.8140803099213598E-5</v>
      </c>
      <c r="H690" s="1">
        <v>4.5091541668807302E-4</v>
      </c>
      <c r="I690" s="1">
        <v>7.7809433351207105E-4</v>
      </c>
      <c r="J690" s="1">
        <v>2.86915002215743E-4</v>
      </c>
      <c r="K690" s="1">
        <v>8.06942034588365E-4</v>
      </c>
      <c r="L690" s="1">
        <v>1.3632784845500701E-3</v>
      </c>
      <c r="M690" s="1">
        <v>7.0974582546842399E-4</v>
      </c>
      <c r="N690" s="1">
        <v>8.7839046317453005E-3</v>
      </c>
      <c r="O690" s="1">
        <v>0</v>
      </c>
      <c r="P690" s="1">
        <v>3.65527094861288E-3</v>
      </c>
      <c r="Q690" s="1">
        <v>1.60063292962238E-3</v>
      </c>
      <c r="R690" s="1">
        <v>2.5368701964069399E-3</v>
      </c>
      <c r="S690" s="1">
        <v>3.38338427105441E-3</v>
      </c>
      <c r="T690" s="1">
        <v>4.0917916954132197E-4</v>
      </c>
      <c r="U690" s="1">
        <v>0</v>
      </c>
      <c r="V690" s="1">
        <v>6.2500509930665403E-4</v>
      </c>
      <c r="W690" s="1">
        <v>689</v>
      </c>
      <c r="X690" s="1" t="s">
        <v>1669</v>
      </c>
      <c r="Y690" s="1" t="s">
        <v>1668</v>
      </c>
      <c r="Z690" s="1" t="s">
        <v>2380</v>
      </c>
      <c r="AA690" s="1">
        <v>9.1628518393974297E-3</v>
      </c>
      <c r="AB690" s="1">
        <v>1.07718290412376E-2</v>
      </c>
      <c r="AC690" s="1">
        <v>1.6089772018401699E-3</v>
      </c>
      <c r="AD690" s="1">
        <v>8.1034047785126698E-2</v>
      </c>
    </row>
    <row r="691" spans="1:30" x14ac:dyDescent="0.3">
      <c r="A691" s="1">
        <v>690</v>
      </c>
      <c r="B691" s="1" t="s">
        <v>1668</v>
      </c>
      <c r="C691" s="1">
        <v>0</v>
      </c>
      <c r="D691" s="1">
        <v>0</v>
      </c>
      <c r="E691" s="1">
        <v>2.6016876531723301E-3</v>
      </c>
      <c r="F691" s="7">
        <v>9.3799657524952306E-5</v>
      </c>
      <c r="G691" s="1">
        <v>0</v>
      </c>
      <c r="H691" s="1">
        <v>2.5229573325095699E-3</v>
      </c>
      <c r="I691" s="1">
        <v>0</v>
      </c>
      <c r="J691" s="1">
        <v>2.3999867067024199E-3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690</v>
      </c>
      <c r="X691" s="1" t="s">
        <v>1668</v>
      </c>
      <c r="Y691" s="1" t="s">
        <v>1668</v>
      </c>
      <c r="Z691" s="1" t="s">
        <v>2381</v>
      </c>
      <c r="AA691" s="1">
        <v>2.6016876531723301E-3</v>
      </c>
      <c r="AB691" s="1">
        <v>2.6016876531723301E-3</v>
      </c>
      <c r="AC691" s="1">
        <v>0</v>
      </c>
      <c r="AD691" s="1">
        <v>1.53300380297084E-2</v>
      </c>
    </row>
    <row r="692" spans="1:30" x14ac:dyDescent="0.3">
      <c r="A692" s="1">
        <v>691</v>
      </c>
      <c r="B692" s="1" t="s">
        <v>1668</v>
      </c>
      <c r="C692" s="1">
        <v>2.37302290452613E-4</v>
      </c>
      <c r="D692" s="1">
        <v>1.61755023429796E-4</v>
      </c>
      <c r="E692" s="1">
        <v>3.37927747633913E-3</v>
      </c>
      <c r="F692" s="1">
        <v>8.7569154492611405E-4</v>
      </c>
      <c r="G692" s="1">
        <v>0</v>
      </c>
      <c r="H692" s="7">
        <v>5.9958329322994802E-5</v>
      </c>
      <c r="I692" s="1">
        <v>1.6096366832970901E-4</v>
      </c>
      <c r="J692" s="1">
        <v>1.04095822927504E-3</v>
      </c>
      <c r="K692" s="1">
        <v>0</v>
      </c>
      <c r="L692" s="1">
        <v>2.8502650229642002E-4</v>
      </c>
      <c r="M692" s="1">
        <v>2.5361914020191601E-4</v>
      </c>
      <c r="N692" s="1">
        <v>1.0488604518429001E-3</v>
      </c>
      <c r="O692" s="1">
        <v>0</v>
      </c>
      <c r="P692" s="1">
        <v>0</v>
      </c>
      <c r="Q692" s="1">
        <v>9.07377590531787E-4</v>
      </c>
      <c r="R692" s="1">
        <v>1.5258397246314701E-4</v>
      </c>
      <c r="S692" s="1">
        <v>0</v>
      </c>
      <c r="T692" s="7">
        <v>8.4202808139643195E-5</v>
      </c>
      <c r="U692" s="1">
        <v>0</v>
      </c>
      <c r="V692" s="1">
        <v>0</v>
      </c>
      <c r="W692" s="1">
        <v>691</v>
      </c>
      <c r="X692" s="1" t="s">
        <v>1668</v>
      </c>
      <c r="Y692" s="1" t="s">
        <v>1668</v>
      </c>
      <c r="Z692" s="1" t="s">
        <v>2382</v>
      </c>
      <c r="AA692" s="1">
        <v>3.37927747633913E-3</v>
      </c>
      <c r="AB692" s="1">
        <v>3.37927747633913E-3</v>
      </c>
      <c r="AC692" s="1">
        <v>0</v>
      </c>
      <c r="AD692" s="1">
        <v>1.9371830517876699E-2</v>
      </c>
    </row>
    <row r="693" spans="1:30" x14ac:dyDescent="0.3">
      <c r="A693" s="1">
        <v>692</v>
      </c>
      <c r="B693" s="1" t="s">
        <v>1671</v>
      </c>
      <c r="C693" s="1">
        <v>4.2763776849834599E-4</v>
      </c>
      <c r="D693" s="7">
        <v>7.0115846225325099E-5</v>
      </c>
      <c r="E693" s="1">
        <v>1.6543266385837499E-3</v>
      </c>
      <c r="F693" s="1">
        <v>8.5431971596056902E-4</v>
      </c>
      <c r="G693" s="7">
        <v>1.9742714473568001E-5</v>
      </c>
      <c r="H693" s="1">
        <v>1.70513353350032E-3</v>
      </c>
      <c r="I693" s="1">
        <v>4.9066712041136997E-4</v>
      </c>
      <c r="J693" s="7">
        <v>1.65094664625364E-5</v>
      </c>
      <c r="K693" s="1">
        <v>3.8237138216418702E-4</v>
      </c>
      <c r="L693" s="1">
        <v>0</v>
      </c>
      <c r="M693" s="1">
        <v>0</v>
      </c>
      <c r="N693" s="1">
        <v>6.2719570949531101E-4</v>
      </c>
      <c r="O693" s="1">
        <v>0</v>
      </c>
      <c r="P693" s="1">
        <v>0</v>
      </c>
      <c r="Q693" s="1">
        <v>2.9987569258724202E-4</v>
      </c>
      <c r="R693" s="1">
        <v>5.9947298842850103E-4</v>
      </c>
      <c r="S693" s="1">
        <v>6.11626604887012E-4</v>
      </c>
      <c r="T693" s="7">
        <v>5.3404870255652899E-5</v>
      </c>
      <c r="U693" s="1">
        <v>0</v>
      </c>
      <c r="V693" s="1">
        <v>0</v>
      </c>
      <c r="W693" s="1">
        <v>692</v>
      </c>
      <c r="X693" s="1" t="s">
        <v>1671</v>
      </c>
      <c r="Y693" s="1" t="s">
        <v>1671</v>
      </c>
      <c r="Z693" s="1" t="s">
        <v>2383</v>
      </c>
      <c r="AA693" s="1">
        <v>1.70513353350032E-3</v>
      </c>
      <c r="AB693" s="1">
        <v>1.70513353350032E-3</v>
      </c>
      <c r="AC693" s="1">
        <v>0</v>
      </c>
      <c r="AD693" s="1">
        <v>1.8422011916423699E-2</v>
      </c>
    </row>
    <row r="694" spans="1:30" x14ac:dyDescent="0.3">
      <c r="A694" s="1">
        <v>693</v>
      </c>
      <c r="B694" s="1" t="s">
        <v>1676</v>
      </c>
      <c r="C694" s="1">
        <v>9.1158032058061902E-3</v>
      </c>
      <c r="D694" s="1">
        <v>1.1745945633813001E-3</v>
      </c>
      <c r="E694" s="1">
        <v>1.2570036910508401E-3</v>
      </c>
      <c r="F694" s="1">
        <v>7.5865047440025501E-4</v>
      </c>
      <c r="G694" s="1">
        <v>1.4645716818862699E-3</v>
      </c>
      <c r="H694" s="1">
        <v>1.3164539659936199E-3</v>
      </c>
      <c r="I694" s="1">
        <v>1.0928983723113199E-3</v>
      </c>
      <c r="J694" s="1">
        <v>2.21499010087729E-3</v>
      </c>
      <c r="K694" s="1">
        <v>2.6000462693737001E-4</v>
      </c>
      <c r="L694" s="1">
        <v>2.24932331072573E-3</v>
      </c>
      <c r="M694" s="1">
        <v>4.3301763220402797E-3</v>
      </c>
      <c r="N694" s="1">
        <v>1.9269208682751101E-4</v>
      </c>
      <c r="O694" s="1">
        <v>6.3137124783475102E-4</v>
      </c>
      <c r="P694" s="1">
        <v>0</v>
      </c>
      <c r="Q694" s="1">
        <v>1.65178939236318E-3</v>
      </c>
      <c r="R694" s="1">
        <v>9.8406750673937695E-4</v>
      </c>
      <c r="S694" s="1">
        <v>9.3758178758666596E-4</v>
      </c>
      <c r="T694" s="1">
        <v>2.1819283254907698E-3</v>
      </c>
      <c r="U694" s="7">
        <v>5.7151381413397701E-5</v>
      </c>
      <c r="V694" s="7">
        <v>3.54160319646898E-5</v>
      </c>
      <c r="W694" s="1">
        <v>693</v>
      </c>
      <c r="X694" s="1" t="s">
        <v>1676</v>
      </c>
      <c r="Y694" s="1" t="s">
        <v>1666</v>
      </c>
      <c r="Z694" s="1" t="s">
        <v>2384</v>
      </c>
      <c r="AA694" s="1">
        <v>4.3301763220402797E-3</v>
      </c>
      <c r="AB694" s="1">
        <v>9.1158032058061902E-3</v>
      </c>
      <c r="AC694" s="1">
        <v>4.7856268837659002E-3</v>
      </c>
      <c r="AD694" s="1">
        <v>6.2697428845131006E-2</v>
      </c>
    </row>
    <row r="695" spans="1:30" x14ac:dyDescent="0.3">
      <c r="A695" s="1">
        <v>694</v>
      </c>
      <c r="B695" s="1" t="s">
        <v>1678</v>
      </c>
      <c r="C695" s="1">
        <v>1.5433541310072099E-4</v>
      </c>
      <c r="D695" s="1">
        <v>0</v>
      </c>
      <c r="E695" s="1">
        <v>4.7489573469828598E-3</v>
      </c>
      <c r="F695" s="1">
        <v>1.8119748598026199E-4</v>
      </c>
      <c r="G695" s="1">
        <v>4.5522018066502899E-4</v>
      </c>
      <c r="H695" s="1">
        <v>5.6497746506983196E-4</v>
      </c>
      <c r="I695" s="1">
        <v>2.27658053756751E-4</v>
      </c>
      <c r="J695" s="1">
        <v>0</v>
      </c>
      <c r="K695" s="1">
        <v>3.3451661853689199E-4</v>
      </c>
      <c r="L695" s="1">
        <v>9.5137119653625896E-3</v>
      </c>
      <c r="M695" s="1">
        <v>9.7007420478719096E-3</v>
      </c>
      <c r="N695" s="1">
        <v>2.7426916303453601E-4</v>
      </c>
      <c r="O695" s="1">
        <v>6.3536885172742197E-4</v>
      </c>
      <c r="P695" s="1">
        <v>6.5449751184815997E-4</v>
      </c>
      <c r="Q695" s="1">
        <v>4.6184219763947701E-4</v>
      </c>
      <c r="R695" s="1">
        <v>7.3764650240755903E-4</v>
      </c>
      <c r="S695" s="1">
        <v>0</v>
      </c>
      <c r="T695" s="1">
        <v>1.29059844799079E-4</v>
      </c>
      <c r="U695" s="1">
        <v>0</v>
      </c>
      <c r="V695" s="1">
        <v>5.2236276037568403E-4</v>
      </c>
      <c r="W695" s="1">
        <v>694</v>
      </c>
      <c r="X695" s="1" t="s">
        <v>1678</v>
      </c>
      <c r="Y695" s="1" t="s">
        <v>1676</v>
      </c>
      <c r="Z695" s="1" t="s">
        <v>2385</v>
      </c>
      <c r="AA695" s="1">
        <v>6.3536885172742197E-4</v>
      </c>
      <c r="AB695" s="1">
        <v>9.7007420478719096E-3</v>
      </c>
      <c r="AC695" s="1">
        <v>9.0653731961444894E-3</v>
      </c>
      <c r="AD695" s="1">
        <v>5.1936141560427501E-2</v>
      </c>
    </row>
    <row r="696" spans="1:30" x14ac:dyDescent="0.3">
      <c r="A696" s="1">
        <v>695</v>
      </c>
      <c r="B696" s="1" t="s">
        <v>1674</v>
      </c>
      <c r="C696" s="1">
        <v>2.7865685134885302E-4</v>
      </c>
      <c r="D696" s="7">
        <v>5.0759926012439898E-5</v>
      </c>
      <c r="E696" s="1">
        <v>1.9979216908005801E-3</v>
      </c>
      <c r="F696" s="1">
        <v>2.0579431968151402E-3</v>
      </c>
      <c r="G696" s="1">
        <v>0</v>
      </c>
      <c r="H696" s="1">
        <v>3.49841823461697E-3</v>
      </c>
      <c r="I696" s="1">
        <v>2.6926904204896803E-4</v>
      </c>
      <c r="J696" s="7">
        <v>4.25817088957046E-5</v>
      </c>
      <c r="K696" s="1">
        <v>2.5943007579934101E-3</v>
      </c>
      <c r="L696" s="1">
        <v>2.5648916055766898E-4</v>
      </c>
      <c r="M696" s="1">
        <v>4.3457410540892802E-4</v>
      </c>
      <c r="N696" s="1">
        <v>5.2110849021689697E-4</v>
      </c>
      <c r="O696" s="1">
        <v>0</v>
      </c>
      <c r="P696" s="1">
        <v>5.3316985725829799E-4</v>
      </c>
      <c r="Q696" s="1">
        <v>1.08541616806006E-2</v>
      </c>
      <c r="R696" s="7">
        <v>6.0931340010748902E-5</v>
      </c>
      <c r="S696" s="1">
        <v>0</v>
      </c>
      <c r="T696" s="1">
        <v>1.9239051845745001E-4</v>
      </c>
      <c r="U696" s="1">
        <v>1.08485048444983E-2</v>
      </c>
      <c r="V696" s="1">
        <v>1.1677816600639099E-3</v>
      </c>
      <c r="W696" s="1">
        <v>695</v>
      </c>
      <c r="X696" s="1" t="s">
        <v>1674</v>
      </c>
      <c r="Y696" s="1" t="s">
        <v>1680</v>
      </c>
      <c r="Z696" s="1" t="s">
        <v>2386</v>
      </c>
      <c r="AA696" s="1">
        <v>2.5943007579934101E-3</v>
      </c>
      <c r="AB696" s="1">
        <v>1.08541616806006E-2</v>
      </c>
      <c r="AC696" s="1">
        <v>8.2598609226072605E-3</v>
      </c>
      <c r="AD696" s="1">
        <v>6.2603501717704693E-2</v>
      </c>
    </row>
    <row r="697" spans="1:30" x14ac:dyDescent="0.3">
      <c r="A697" s="1">
        <v>696</v>
      </c>
      <c r="B697" s="1" t="s">
        <v>1677</v>
      </c>
      <c r="C697" s="1">
        <v>8.0571378404593495E-4</v>
      </c>
      <c r="D697" s="7">
        <v>4.7593085615407203E-5</v>
      </c>
      <c r="E697" s="1">
        <v>2.5931532919787098E-3</v>
      </c>
      <c r="F697" s="1">
        <v>1.11382080114399E-2</v>
      </c>
      <c r="G697" s="1">
        <v>1.0710597671755599E-3</v>
      </c>
      <c r="H697" s="1">
        <v>2.7974535933033701E-3</v>
      </c>
      <c r="I697" s="1">
        <v>1.2238051293758101E-3</v>
      </c>
      <c r="J697" s="1">
        <v>3.7780643579933901E-4</v>
      </c>
      <c r="K697" s="1">
        <v>1.81436649945367E-3</v>
      </c>
      <c r="L697" s="1">
        <v>3.7887051092779601E-4</v>
      </c>
      <c r="M697" s="7">
        <v>5.7977305972973402E-5</v>
      </c>
      <c r="N697" s="1">
        <v>7.8554947806648897E-3</v>
      </c>
      <c r="O697" s="1">
        <v>8.1953127020550096E-4</v>
      </c>
      <c r="P697" s="1">
        <v>2.2636539429205099E-3</v>
      </c>
      <c r="Q697" s="1">
        <v>1.338211129563E-3</v>
      </c>
      <c r="R697" s="1">
        <v>3.3763664670839601E-3</v>
      </c>
      <c r="S697" s="1">
        <v>1.4799394648689799E-3</v>
      </c>
      <c r="T697" s="7">
        <v>4.1765252084151002E-5</v>
      </c>
      <c r="U697" s="1">
        <v>0</v>
      </c>
      <c r="V697" s="1">
        <v>1.15747582512021E-3</v>
      </c>
      <c r="W697" s="1">
        <v>696</v>
      </c>
      <c r="X697" s="1" t="s">
        <v>1677</v>
      </c>
      <c r="Y697" s="1" t="s">
        <v>1669</v>
      </c>
      <c r="Z697" s="1" t="s">
        <v>2387</v>
      </c>
      <c r="AA697" s="1">
        <v>7.8554947806648897E-3</v>
      </c>
      <c r="AB697" s="1">
        <v>1.11382080114399E-2</v>
      </c>
      <c r="AC697" s="1">
        <v>3.2827132307751E-3</v>
      </c>
      <c r="AD697" s="1">
        <v>7.5223427455338998E-2</v>
      </c>
    </row>
    <row r="698" spans="1:30" x14ac:dyDescent="0.3">
      <c r="A698" s="1">
        <v>697</v>
      </c>
      <c r="B698" s="1" t="s">
        <v>1673</v>
      </c>
      <c r="C698" s="1">
        <v>2.8145065957086799E-3</v>
      </c>
      <c r="D698" s="1">
        <v>2.27015327842966E-4</v>
      </c>
      <c r="E698" s="1">
        <v>7.3418625952314696E-4</v>
      </c>
      <c r="F698" s="1">
        <v>2.61002315682412E-3</v>
      </c>
      <c r="G698" s="1">
        <v>7.3117460253035896E-4</v>
      </c>
      <c r="H698" s="1">
        <v>1.36568238881319E-3</v>
      </c>
      <c r="I698" s="1">
        <v>0</v>
      </c>
      <c r="J698" s="1">
        <v>1.6328296472407299E-3</v>
      </c>
      <c r="K698" s="1">
        <v>1.93423068523608E-3</v>
      </c>
      <c r="L698" s="1">
        <v>1.07673524959582E-3</v>
      </c>
      <c r="M698" s="7">
        <v>8.3856720090586597E-5</v>
      </c>
      <c r="N698" s="1">
        <v>9.3093661498720899E-4</v>
      </c>
      <c r="O698" s="7">
        <v>2.76202825707163E-5</v>
      </c>
      <c r="P698" s="1">
        <v>8.7183602027965802E-4</v>
      </c>
      <c r="Q698" s="1">
        <v>1.31937384378909E-3</v>
      </c>
      <c r="R698" s="1">
        <v>8.3180359014646803E-3</v>
      </c>
      <c r="S698" s="1">
        <v>2.38902452623347E-2</v>
      </c>
      <c r="T698" s="1">
        <v>3.6826367387531299E-4</v>
      </c>
      <c r="U698" s="1">
        <v>0</v>
      </c>
      <c r="V698" s="1">
        <v>1.40861818469069E-3</v>
      </c>
      <c r="W698" s="1">
        <v>697</v>
      </c>
      <c r="X698" s="1" t="s">
        <v>1673</v>
      </c>
      <c r="Y698" s="1" t="s">
        <v>1682</v>
      </c>
      <c r="Z698" s="1" t="s">
        <v>2388</v>
      </c>
      <c r="AA698" s="1">
        <v>1.6328296472407299E-3</v>
      </c>
      <c r="AB698" s="1">
        <v>2.38902452623347E-2</v>
      </c>
      <c r="AC698" s="1">
        <v>2.2257415615093899E-2</v>
      </c>
      <c r="AD698" s="1">
        <v>8.2498341956370694E-2</v>
      </c>
    </row>
    <row r="699" spans="1:30" x14ac:dyDescent="0.3">
      <c r="A699" s="1">
        <v>698</v>
      </c>
      <c r="B699" s="1" t="s">
        <v>1677</v>
      </c>
      <c r="C699" s="1">
        <v>4.7778044547784501E-4</v>
      </c>
      <c r="D699" s="7">
        <v>1.24130865889854E-5</v>
      </c>
      <c r="E699" s="1">
        <v>1.8433293445613301E-3</v>
      </c>
      <c r="F699" s="7">
        <v>1.7699137708798199E-5</v>
      </c>
      <c r="G699" s="1">
        <v>0</v>
      </c>
      <c r="H699" s="1">
        <v>4.29767896895457E-4</v>
      </c>
      <c r="I699" s="1">
        <v>4.63765217263656E-4</v>
      </c>
      <c r="J699" s="1">
        <v>0</v>
      </c>
      <c r="K699" s="1">
        <v>9.9590441084765097E-4</v>
      </c>
      <c r="L699" s="1">
        <v>4.0788331078818999E-4</v>
      </c>
      <c r="M699" s="1">
        <v>0</v>
      </c>
      <c r="N699" s="1">
        <v>2.6076460438209E-2</v>
      </c>
      <c r="O699" s="1">
        <v>1.61211561713746E-3</v>
      </c>
      <c r="P699" s="1">
        <v>4.4088451264649902E-3</v>
      </c>
      <c r="Q699" s="1">
        <v>2.2958219775206601E-4</v>
      </c>
      <c r="R699" s="1">
        <v>4.3152727310775997E-3</v>
      </c>
      <c r="S699" s="1">
        <v>1.4102347546346599E-3</v>
      </c>
      <c r="T699" s="1">
        <v>0</v>
      </c>
      <c r="U699" s="1">
        <v>0</v>
      </c>
      <c r="V699" s="1">
        <v>3.4727748059613798E-4</v>
      </c>
      <c r="W699" s="1">
        <v>698</v>
      </c>
      <c r="X699" s="1" t="s">
        <v>1677</v>
      </c>
      <c r="Y699" s="1" t="s">
        <v>1677</v>
      </c>
      <c r="Z699" s="1" t="s">
        <v>2389</v>
      </c>
      <c r="AA699" s="1">
        <v>2.6076460438209E-2</v>
      </c>
      <c r="AB699" s="1">
        <v>2.6076460438209E-2</v>
      </c>
      <c r="AC699" s="1">
        <v>0</v>
      </c>
      <c r="AD699" s="1">
        <v>6.6551868213338E-2</v>
      </c>
    </row>
    <row r="700" spans="1:30" x14ac:dyDescent="0.3">
      <c r="A700" s="1">
        <v>699</v>
      </c>
      <c r="B700" s="1" t="s">
        <v>1680</v>
      </c>
      <c r="C700" s="1">
        <v>7.5631986622105797E-4</v>
      </c>
      <c r="D700" s="1">
        <v>1.0471306881257999E-3</v>
      </c>
      <c r="E700" s="1">
        <v>7.9445805733332608E-3</v>
      </c>
      <c r="F700" s="1">
        <v>5.1727201935704899E-3</v>
      </c>
      <c r="G700" s="1">
        <v>2.81617351740906E-4</v>
      </c>
      <c r="H700" s="1">
        <v>1.95484721145621E-4</v>
      </c>
      <c r="I700" s="1">
        <v>1.84321536286734E-3</v>
      </c>
      <c r="J700" s="1">
        <v>4.9475067780903196E-4</v>
      </c>
      <c r="K700" s="1">
        <v>4.3371372826429304E-3</v>
      </c>
      <c r="L700" s="1">
        <v>3.9485647575046899E-3</v>
      </c>
      <c r="M700" s="1">
        <v>2.9511339411743601E-3</v>
      </c>
      <c r="N700" s="1">
        <v>4.8771911344845697E-3</v>
      </c>
      <c r="O700" s="1">
        <v>5.1735310929347099E-4</v>
      </c>
      <c r="P700" s="1">
        <v>3.1482972289660401E-3</v>
      </c>
      <c r="Q700" s="1">
        <v>1.2424751049314699E-2</v>
      </c>
      <c r="R700" s="1">
        <v>6.1688539357057605E-4</v>
      </c>
      <c r="S700" s="1">
        <v>4.1091332234812199E-4</v>
      </c>
      <c r="T700" s="1">
        <v>5.3533887003786803E-4</v>
      </c>
      <c r="U700" s="7">
        <v>9.8023368593107703E-5</v>
      </c>
      <c r="V700" s="1">
        <v>3.4262485680233599E-3</v>
      </c>
      <c r="W700" s="1">
        <v>699</v>
      </c>
      <c r="X700" s="1" t="s">
        <v>1680</v>
      </c>
      <c r="Y700" s="1" t="s">
        <v>1680</v>
      </c>
      <c r="Z700" s="1" t="s">
        <v>2390</v>
      </c>
      <c r="AA700" s="1">
        <v>1.2424751049314699E-2</v>
      </c>
      <c r="AB700" s="1">
        <v>1.2424751049314699E-2</v>
      </c>
      <c r="AC700" s="1">
        <v>0</v>
      </c>
      <c r="AD700" s="1">
        <v>9.8451228552789094E-2</v>
      </c>
    </row>
    <row r="701" spans="1:30" x14ac:dyDescent="0.3">
      <c r="A701" s="1">
        <v>700</v>
      </c>
      <c r="B701" s="1" t="s">
        <v>1677</v>
      </c>
      <c r="C701" s="7">
        <v>7.4951314987010305E-5</v>
      </c>
      <c r="D701" s="1">
        <v>0</v>
      </c>
      <c r="E701" s="7">
        <v>4.29275709609509E-5</v>
      </c>
      <c r="F701" s="1">
        <v>0</v>
      </c>
      <c r="G701" s="1">
        <v>0</v>
      </c>
      <c r="H701" s="1">
        <v>0</v>
      </c>
      <c r="I701" s="1">
        <v>0</v>
      </c>
      <c r="J701" s="7">
        <v>3.6119224935712998E-5</v>
      </c>
      <c r="K701" s="1">
        <v>0</v>
      </c>
      <c r="L701" s="1">
        <v>1.0795799415271901E-4</v>
      </c>
      <c r="M701" s="1">
        <v>0</v>
      </c>
      <c r="N701" s="1">
        <v>5.05525928340975E-2</v>
      </c>
      <c r="O701" s="1">
        <v>0</v>
      </c>
      <c r="P701" s="1">
        <v>0</v>
      </c>
      <c r="Q701" s="1">
        <v>3.4535583284931598E-4</v>
      </c>
      <c r="R701" s="1">
        <v>3.8043388687993501E-4</v>
      </c>
      <c r="S701" s="1">
        <v>2.9237025133499301E-3</v>
      </c>
      <c r="T701" s="1">
        <v>9.7451415749457001E-4</v>
      </c>
      <c r="U701" s="1">
        <v>0</v>
      </c>
      <c r="V701" s="1">
        <v>0</v>
      </c>
      <c r="W701" s="1">
        <v>700</v>
      </c>
      <c r="X701" s="1" t="s">
        <v>1677</v>
      </c>
      <c r="Y701" s="1" t="s">
        <v>1677</v>
      </c>
      <c r="Z701" s="1" t="s">
        <v>2391</v>
      </c>
      <c r="AA701" s="1">
        <v>5.05525928340975E-2</v>
      </c>
      <c r="AB701" s="1">
        <v>5.05525928340975E-2</v>
      </c>
      <c r="AC701" s="1">
        <v>0</v>
      </c>
      <c r="AD701" s="1">
        <v>6.1070324097424501E-2</v>
      </c>
    </row>
    <row r="702" spans="1:30" x14ac:dyDescent="0.3">
      <c r="A702" s="1">
        <v>701</v>
      </c>
      <c r="B702" s="1" t="s">
        <v>1670</v>
      </c>
      <c r="C702" s="1">
        <v>0</v>
      </c>
      <c r="D702" s="1">
        <v>0</v>
      </c>
      <c r="E702" s="1">
        <v>0</v>
      </c>
      <c r="F702" s="1">
        <v>0</v>
      </c>
      <c r="G702" s="1">
        <v>2.3756239347999201E-2</v>
      </c>
      <c r="H702" s="1">
        <v>0</v>
      </c>
      <c r="I702" s="1">
        <v>0</v>
      </c>
      <c r="J702" s="1">
        <v>1.16626684091746E-3</v>
      </c>
      <c r="K702" s="1">
        <v>0</v>
      </c>
      <c r="L702" s="1">
        <v>2.53882746345842E-2</v>
      </c>
      <c r="M702" s="7">
        <v>9.0871468696962797E-5</v>
      </c>
      <c r="N702" s="1">
        <v>0</v>
      </c>
      <c r="O702" s="1">
        <v>0</v>
      </c>
      <c r="P702" s="1">
        <v>0</v>
      </c>
      <c r="Q702" s="1">
        <v>0</v>
      </c>
      <c r="R702" s="1">
        <v>1.50971280753594E-4</v>
      </c>
      <c r="S702" s="7">
        <v>3.2645204530270002E-5</v>
      </c>
      <c r="T702" s="1">
        <v>0</v>
      </c>
      <c r="U702" s="1">
        <v>0</v>
      </c>
      <c r="V702" s="1">
        <v>0</v>
      </c>
      <c r="W702" s="1">
        <v>701</v>
      </c>
      <c r="X702" s="1" t="s">
        <v>1670</v>
      </c>
      <c r="Y702" s="1" t="s">
        <v>1675</v>
      </c>
      <c r="Z702" s="1" t="s">
        <v>2392</v>
      </c>
      <c r="AA702" s="1">
        <v>2.3756239347999201E-2</v>
      </c>
      <c r="AB702" s="1">
        <v>2.53882746345842E-2</v>
      </c>
      <c r="AC702" s="1">
        <v>1.6320352865850101E-3</v>
      </c>
      <c r="AD702" s="1">
        <v>6.4257176537633603E-2</v>
      </c>
    </row>
    <row r="703" spans="1:30" x14ac:dyDescent="0.3">
      <c r="A703" s="1">
        <v>702</v>
      </c>
      <c r="B703" s="1" t="s">
        <v>1676</v>
      </c>
      <c r="C703" s="1">
        <v>5.7534157979932904E-4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9.1696641983619203E-4</v>
      </c>
      <c r="K703" s="1">
        <v>0</v>
      </c>
      <c r="L703" s="7">
        <v>3.1649313130369001E-6</v>
      </c>
      <c r="M703" s="1">
        <v>4.0956750479449897E-2</v>
      </c>
      <c r="N703" s="1">
        <v>8.8376158813149397E-4</v>
      </c>
      <c r="O703" s="1">
        <v>0</v>
      </c>
      <c r="P703" s="1">
        <v>1.1699050157914701E-3</v>
      </c>
      <c r="Q703" s="1">
        <v>3.9890655499836398E-4</v>
      </c>
      <c r="R703" s="1">
        <v>1.4078531633593801E-4</v>
      </c>
      <c r="S703" s="1">
        <v>5.6373537950262604E-4</v>
      </c>
      <c r="T703" s="1">
        <v>0</v>
      </c>
      <c r="U703" s="1">
        <v>0</v>
      </c>
      <c r="V703" s="1">
        <v>0</v>
      </c>
      <c r="W703" s="1">
        <v>702</v>
      </c>
      <c r="X703" s="1" t="s">
        <v>1676</v>
      </c>
      <c r="Y703" s="1" t="s">
        <v>1676</v>
      </c>
      <c r="Z703" s="1" t="s">
        <v>2393</v>
      </c>
      <c r="AA703" s="1">
        <v>4.0956750479449897E-2</v>
      </c>
      <c r="AB703" s="1">
        <v>4.0956750479449897E-2</v>
      </c>
      <c r="AC703" s="1">
        <v>0</v>
      </c>
      <c r="AD703" s="1">
        <v>5.48488553514292E-2</v>
      </c>
    </row>
    <row r="704" spans="1:30" x14ac:dyDescent="0.3">
      <c r="A704" s="1">
        <v>703</v>
      </c>
      <c r="B704" s="1" t="s">
        <v>1679</v>
      </c>
      <c r="C704" s="1">
        <v>1.11548153495403E-4</v>
      </c>
      <c r="D704" s="1">
        <v>0</v>
      </c>
      <c r="E704" s="1">
        <v>0</v>
      </c>
      <c r="F704" s="1">
        <v>1.7863812798438999E-2</v>
      </c>
      <c r="G704" s="1">
        <v>0</v>
      </c>
      <c r="H704" s="1">
        <v>1.7849985950705799E-4</v>
      </c>
      <c r="I704" s="1">
        <v>4.1635849978057801E-4</v>
      </c>
      <c r="J704" s="7">
        <v>3.5570396162301897E-5</v>
      </c>
      <c r="K704" s="1">
        <v>2.2659168109087399E-4</v>
      </c>
      <c r="L704" s="1">
        <v>0</v>
      </c>
      <c r="M704" s="7">
        <v>8.96881646174883E-5</v>
      </c>
      <c r="N704" s="1">
        <v>0</v>
      </c>
      <c r="O704" s="1">
        <v>0</v>
      </c>
      <c r="P704" s="1">
        <v>3.5573811095330997E-2</v>
      </c>
      <c r="Q704" s="1">
        <v>1.2295100647566901E-3</v>
      </c>
      <c r="R704" s="1">
        <v>6.6224621581074895E-4</v>
      </c>
      <c r="S704" s="1">
        <v>0</v>
      </c>
      <c r="T704" s="1">
        <v>0</v>
      </c>
      <c r="U704" s="1">
        <v>0</v>
      </c>
      <c r="V704" s="1">
        <v>0</v>
      </c>
      <c r="W704" s="1">
        <v>703</v>
      </c>
      <c r="X704" s="1" t="s">
        <v>1679</v>
      </c>
      <c r="Y704" s="1" t="s">
        <v>1679</v>
      </c>
      <c r="Z704" s="1" t="s">
        <v>2394</v>
      </c>
      <c r="AA704" s="1">
        <v>3.5573811095330997E-2</v>
      </c>
      <c r="AB704" s="1">
        <v>3.5573811095330997E-2</v>
      </c>
      <c r="AC704" s="1">
        <v>0</v>
      </c>
      <c r="AD704" s="1">
        <v>7.0956317989970902E-2</v>
      </c>
    </row>
    <row r="705" spans="1:30" x14ac:dyDescent="0.3">
      <c r="A705" s="1">
        <v>704</v>
      </c>
      <c r="B705" s="1" t="s">
        <v>1675</v>
      </c>
      <c r="C705" s="1">
        <v>9.9186708543727792E-4</v>
      </c>
      <c r="D705" s="1">
        <v>0</v>
      </c>
      <c r="E705" s="1">
        <v>0</v>
      </c>
      <c r="F705" s="1">
        <v>0</v>
      </c>
      <c r="G705" s="1">
        <v>2.5025968208649402E-4</v>
      </c>
      <c r="H705" s="1">
        <v>0</v>
      </c>
      <c r="I705" s="1">
        <v>0</v>
      </c>
      <c r="J705" s="1">
        <v>2.2163635443530501E-2</v>
      </c>
      <c r="K705" s="1">
        <v>0</v>
      </c>
      <c r="L705" s="1">
        <v>3.0872509294361299E-2</v>
      </c>
      <c r="M705" s="7">
        <v>3.3955484023260101E-5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3.32027713846767E-4</v>
      </c>
      <c r="T705" s="1">
        <v>4.9859678471589402E-3</v>
      </c>
      <c r="U705" s="1">
        <v>0</v>
      </c>
      <c r="V705" s="1">
        <v>0</v>
      </c>
      <c r="W705" s="1">
        <v>704</v>
      </c>
      <c r="X705" s="1" t="s">
        <v>1675</v>
      </c>
      <c r="Y705" s="1" t="s">
        <v>1675</v>
      </c>
      <c r="Z705" s="1" t="s">
        <v>2395</v>
      </c>
      <c r="AA705" s="1">
        <v>3.0872509294361299E-2</v>
      </c>
      <c r="AB705" s="1">
        <v>3.0872509294361299E-2</v>
      </c>
      <c r="AC705" s="1">
        <v>0</v>
      </c>
      <c r="AD705" s="1">
        <v>7.6834150640259904E-2</v>
      </c>
    </row>
    <row r="706" spans="1:30" x14ac:dyDescent="0.3">
      <c r="A706" s="1">
        <v>705</v>
      </c>
      <c r="B706" s="1" t="s">
        <v>1673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1.42135828374375E-2</v>
      </c>
      <c r="K706" s="1">
        <v>0</v>
      </c>
      <c r="L706" s="1">
        <v>1.9798070354921201E-2</v>
      </c>
      <c r="M706" s="1">
        <v>1.6865913810345801E-3</v>
      </c>
      <c r="N706" s="1">
        <v>0</v>
      </c>
      <c r="O706" s="1">
        <v>0</v>
      </c>
      <c r="P706" s="1">
        <v>3.36391372817413E-3</v>
      </c>
      <c r="Q706" s="1">
        <v>7.4111169421705301E-4</v>
      </c>
      <c r="R706" s="1">
        <v>0</v>
      </c>
      <c r="S706" s="1">
        <v>3.1966790102637199E-4</v>
      </c>
      <c r="T706" s="1">
        <v>3.5785268047364401E-3</v>
      </c>
      <c r="U706" s="1">
        <v>0</v>
      </c>
      <c r="V706" s="7">
        <v>2.9392054317675601E-5</v>
      </c>
      <c r="W706" s="1">
        <v>705</v>
      </c>
      <c r="X706" s="1" t="s">
        <v>1673</v>
      </c>
      <c r="Y706" s="1" t="s">
        <v>1675</v>
      </c>
      <c r="Z706" s="1" t="s">
        <v>2396</v>
      </c>
      <c r="AA706" s="1">
        <v>1.42135828374375E-2</v>
      </c>
      <c r="AB706" s="1">
        <v>1.9798070354921201E-2</v>
      </c>
      <c r="AC706" s="1">
        <v>5.5844875174836904E-3</v>
      </c>
      <c r="AD706" s="1">
        <v>6.5564281830957305E-2</v>
      </c>
    </row>
    <row r="707" spans="1:30" x14ac:dyDescent="0.3">
      <c r="A707" s="1">
        <v>706</v>
      </c>
      <c r="B707" s="1" t="s">
        <v>1677</v>
      </c>
      <c r="C707" s="1">
        <v>2.7974546862867202E-3</v>
      </c>
      <c r="D707" s="1">
        <v>0</v>
      </c>
      <c r="E707" s="1">
        <v>0</v>
      </c>
      <c r="F707" s="1">
        <v>9.4990627821022399E-4</v>
      </c>
      <c r="G707" s="1">
        <v>4.3133932024955998E-4</v>
      </c>
      <c r="H707" s="1">
        <v>2.3616750672117502E-3</v>
      </c>
      <c r="I707" s="1">
        <v>4.1360734601146596E-3</v>
      </c>
      <c r="J707" s="1">
        <v>0</v>
      </c>
      <c r="K707" s="1">
        <v>7.6735901578009697E-4</v>
      </c>
      <c r="L707" s="1">
        <v>0</v>
      </c>
      <c r="M707" s="7">
        <v>2.7760519714325299E-5</v>
      </c>
      <c r="N707" s="1">
        <v>1.2626636113689801E-2</v>
      </c>
      <c r="O707" s="1">
        <v>0</v>
      </c>
      <c r="P707" s="1">
        <v>5.0993500269029502E-4</v>
      </c>
      <c r="Q707" s="1">
        <v>3.2224517237924499E-3</v>
      </c>
      <c r="R707" s="1">
        <v>1.7862827663352E-2</v>
      </c>
      <c r="S707" s="1">
        <v>5.6443556812556701E-3</v>
      </c>
      <c r="T707" s="7">
        <v>1.8795908896583799E-6</v>
      </c>
      <c r="U707" s="1">
        <v>0</v>
      </c>
      <c r="V707" s="1">
        <v>5.75288250867452E-4</v>
      </c>
      <c r="W707" s="1">
        <v>706</v>
      </c>
      <c r="X707" s="1" t="s">
        <v>1677</v>
      </c>
      <c r="Y707" s="1" t="s">
        <v>1681</v>
      </c>
      <c r="Z707" s="1" t="s">
        <v>2397</v>
      </c>
      <c r="AA707" s="1">
        <v>1.2626636113689801E-2</v>
      </c>
      <c r="AB707" s="1">
        <v>1.7862827663352E-2</v>
      </c>
      <c r="AC707" s="1">
        <v>5.2361915496621199E-3</v>
      </c>
      <c r="AD707" s="1">
        <v>8.4177166129432796E-2</v>
      </c>
    </row>
    <row r="708" spans="1:30" x14ac:dyDescent="0.3">
      <c r="A708" s="1">
        <v>707</v>
      </c>
      <c r="B708" s="1" t="s">
        <v>1668</v>
      </c>
      <c r="C708" s="1">
        <v>5.0711485789617697E-4</v>
      </c>
      <c r="D708" s="7">
        <v>1.3041863883188E-5</v>
      </c>
      <c r="E708" s="1">
        <v>2.8111198350199498E-2</v>
      </c>
      <c r="F708" s="1">
        <v>3.3866580450022201E-3</v>
      </c>
      <c r="G708" s="7">
        <v>2.4142002504013198E-5</v>
      </c>
      <c r="H708" s="1">
        <v>1.17755646450396E-3</v>
      </c>
      <c r="I708" s="1">
        <v>0</v>
      </c>
      <c r="J708" s="1">
        <v>0</v>
      </c>
      <c r="K708" s="1">
        <v>2.9444004844087299E-3</v>
      </c>
      <c r="L708" s="1">
        <v>1.0074080472137E-4</v>
      </c>
      <c r="M708" s="1">
        <v>1.2324251150405601E-4</v>
      </c>
      <c r="N708" s="1">
        <v>4.1928341538214602E-3</v>
      </c>
      <c r="O708" s="1">
        <v>3.55656920232408E-4</v>
      </c>
      <c r="P708" s="1">
        <v>4.5918599181233501E-3</v>
      </c>
      <c r="Q708" s="1">
        <v>1.27515216177851E-3</v>
      </c>
      <c r="R708" s="1">
        <v>9.8356219661879397E-3</v>
      </c>
      <c r="S708" s="1">
        <v>1.1620747136572899E-4</v>
      </c>
      <c r="T708" s="7">
        <v>5.7812903826462303E-5</v>
      </c>
      <c r="U708" s="1">
        <v>0</v>
      </c>
      <c r="V708" s="1">
        <v>3.3608617479557697E-4</v>
      </c>
      <c r="W708" s="1">
        <v>707</v>
      </c>
      <c r="X708" s="1" t="s">
        <v>1668</v>
      </c>
      <c r="Y708" s="1" t="s">
        <v>1668</v>
      </c>
      <c r="Z708" s="1" t="s">
        <v>2398</v>
      </c>
      <c r="AA708" s="1">
        <v>2.8111198350199498E-2</v>
      </c>
      <c r="AB708" s="1">
        <v>2.8111198350199498E-2</v>
      </c>
      <c r="AC708" s="1">
        <v>0</v>
      </c>
      <c r="AD708" s="1">
        <v>8.6727441435927796E-2</v>
      </c>
    </row>
    <row r="709" spans="1:30" x14ac:dyDescent="0.3">
      <c r="A709" s="1">
        <v>708</v>
      </c>
      <c r="B709" s="1" t="s">
        <v>1683</v>
      </c>
      <c r="C709" s="1">
        <v>5.3967910979880996E-4</v>
      </c>
      <c r="D709" s="7">
        <v>4.3737555122150103E-5</v>
      </c>
      <c r="E709" s="1">
        <v>1.6281189447520401E-2</v>
      </c>
      <c r="F709" s="1">
        <v>9.7701611953347599E-3</v>
      </c>
      <c r="G709" s="1">
        <v>0</v>
      </c>
      <c r="H709" s="7">
        <v>2.8759188677979999E-5</v>
      </c>
      <c r="I709" s="1">
        <v>2.8367222334036498E-4</v>
      </c>
      <c r="J709" s="1">
        <v>0</v>
      </c>
      <c r="K709" s="1">
        <v>4.2722714545131799E-3</v>
      </c>
      <c r="L709" s="1">
        <v>0</v>
      </c>
      <c r="M709" s="1">
        <v>0</v>
      </c>
      <c r="N709" s="1">
        <v>1.2522309541438399E-3</v>
      </c>
      <c r="O709" s="1">
        <v>6.6944349165715599E-3</v>
      </c>
      <c r="P709" s="1">
        <v>1.0146534219169501E-3</v>
      </c>
      <c r="Q709" s="1">
        <v>5.7521774933132804E-4</v>
      </c>
      <c r="R709" s="1">
        <v>2.0840866986651702E-3</v>
      </c>
      <c r="S709" s="1">
        <v>1.1735248167108699E-3</v>
      </c>
      <c r="T709" s="1">
        <v>0</v>
      </c>
      <c r="U709" s="1">
        <v>0</v>
      </c>
      <c r="V709" s="1">
        <v>0</v>
      </c>
      <c r="W709" s="1">
        <v>708</v>
      </c>
      <c r="X709" s="1" t="s">
        <v>1683</v>
      </c>
      <c r="Y709" s="1" t="s">
        <v>1668</v>
      </c>
      <c r="Z709" s="1" t="s">
        <v>2399</v>
      </c>
      <c r="AA709" s="1">
        <v>0</v>
      </c>
      <c r="AB709" s="1">
        <v>1.6281189447520401E-2</v>
      </c>
      <c r="AC709" s="1">
        <v>1.6281189447520401E-2</v>
      </c>
      <c r="AD709" s="1">
        <v>7.2316856008478703E-2</v>
      </c>
    </row>
    <row r="710" spans="1:30" x14ac:dyDescent="0.3">
      <c r="A710" s="1">
        <v>709</v>
      </c>
      <c r="B710" s="1" t="s">
        <v>1681</v>
      </c>
      <c r="C710" s="1">
        <v>1.0216562487353001E-3</v>
      </c>
      <c r="D710" s="1">
        <v>0</v>
      </c>
      <c r="E710" s="1">
        <v>1.6635237360983701E-3</v>
      </c>
      <c r="F710" s="1">
        <v>2.1984174741477799E-3</v>
      </c>
      <c r="G710" s="1">
        <v>0</v>
      </c>
      <c r="H710" s="1">
        <v>8.3225973880533496E-4</v>
      </c>
      <c r="I710" s="1">
        <v>1.22761510038991E-3</v>
      </c>
      <c r="J710" s="1">
        <v>0</v>
      </c>
      <c r="K710" s="1">
        <v>8.7139983999457993E-3</v>
      </c>
      <c r="L710" s="1">
        <v>1.6474905463896599E-4</v>
      </c>
      <c r="M710" s="1">
        <v>3.3874834955365001E-4</v>
      </c>
      <c r="N710" s="1">
        <v>3.5393060948025901E-3</v>
      </c>
      <c r="O710" s="1">
        <v>0</v>
      </c>
      <c r="P710" s="1">
        <v>1.4927535093579799E-3</v>
      </c>
      <c r="Q710" s="1">
        <v>5.0668663842336802E-3</v>
      </c>
      <c r="R710" s="1">
        <v>3.0911367155067701E-3</v>
      </c>
      <c r="S710" s="1">
        <v>1.24287831615508E-3</v>
      </c>
      <c r="T710" s="1">
        <v>6.3132226762050196E-4</v>
      </c>
      <c r="U710" s="1">
        <v>0</v>
      </c>
      <c r="V710" s="7">
        <v>9.0515903454478096E-5</v>
      </c>
      <c r="W710" s="1">
        <v>709</v>
      </c>
      <c r="X710" s="1" t="s">
        <v>1681</v>
      </c>
      <c r="Y710" s="1" t="s">
        <v>1674</v>
      </c>
      <c r="Z710" s="1" t="s">
        <v>2400</v>
      </c>
      <c r="AA710" s="1">
        <v>3.0911367155067701E-3</v>
      </c>
      <c r="AB710" s="1">
        <v>8.7139983999457993E-3</v>
      </c>
      <c r="AC710" s="1">
        <v>5.62286168443902E-3</v>
      </c>
      <c r="AD710" s="1">
        <v>5.97104052022683E-2</v>
      </c>
    </row>
    <row r="711" spans="1:30" x14ac:dyDescent="0.3">
      <c r="A711" s="1">
        <v>710</v>
      </c>
      <c r="B711" s="1" t="s">
        <v>1675</v>
      </c>
      <c r="C711" s="1">
        <v>0</v>
      </c>
      <c r="D711" s="1">
        <v>0</v>
      </c>
      <c r="E711" s="1">
        <v>0</v>
      </c>
      <c r="F711" s="1">
        <v>1.05957347859125E-4</v>
      </c>
      <c r="G711" s="1">
        <v>1.0909103451650901E-2</v>
      </c>
      <c r="H711" s="7">
        <v>5.5209962890391301E-5</v>
      </c>
      <c r="I711" s="1">
        <v>6.1483443115336396E-4</v>
      </c>
      <c r="J711" s="1">
        <v>3.5644370091833202E-4</v>
      </c>
      <c r="K711" s="1">
        <v>8.2772457131978104E-4</v>
      </c>
      <c r="L711" s="1">
        <v>1.6202766119927901E-2</v>
      </c>
      <c r="M711" s="1">
        <v>9.3784510000015603E-4</v>
      </c>
      <c r="N711" s="1">
        <v>7.2460947168046701E-4</v>
      </c>
      <c r="O711" s="1">
        <v>0</v>
      </c>
      <c r="P711" s="1">
        <v>0</v>
      </c>
      <c r="Q711" s="1">
        <v>0</v>
      </c>
      <c r="R711" s="1">
        <v>6.24567704453169E-4</v>
      </c>
      <c r="S711" s="1">
        <v>2.9348837136179901E-4</v>
      </c>
      <c r="T711" s="1">
        <v>1.9642898370844799E-4</v>
      </c>
      <c r="U711" s="1">
        <v>0</v>
      </c>
      <c r="V711" s="1">
        <v>1.8256152110333299E-2</v>
      </c>
      <c r="W711" s="1">
        <v>710</v>
      </c>
      <c r="X711" s="1" t="s">
        <v>1675</v>
      </c>
      <c r="Y711" s="1" t="s">
        <v>1685</v>
      </c>
      <c r="Z711" s="1" t="s">
        <v>2401</v>
      </c>
      <c r="AA711" s="1">
        <v>1.6202766119927901E-2</v>
      </c>
      <c r="AB711" s="1">
        <v>1.8256152110333299E-2</v>
      </c>
      <c r="AC711" s="1">
        <v>2.0533859904053701E-3</v>
      </c>
      <c r="AD711" s="1">
        <v>7.4900219779699906E-2</v>
      </c>
    </row>
    <row r="712" spans="1:30" x14ac:dyDescent="0.3">
      <c r="A712" s="1">
        <v>711</v>
      </c>
      <c r="B712" s="1" t="s">
        <v>1681</v>
      </c>
      <c r="C712" s="1">
        <v>2.0855124316222699E-3</v>
      </c>
      <c r="D712" s="1">
        <v>0</v>
      </c>
      <c r="E712" s="1">
        <v>8.9060883743708203E-3</v>
      </c>
      <c r="F712" s="1">
        <v>3.9876772269521396E-3</v>
      </c>
      <c r="G712" s="1">
        <v>2.5443726560235997E-4</v>
      </c>
      <c r="H712" s="1">
        <v>7.1689643022527696E-3</v>
      </c>
      <c r="I712" s="1">
        <v>5.5303537382908E-4</v>
      </c>
      <c r="J712" s="1">
        <v>2.6114658748195297E-4</v>
      </c>
      <c r="K712" s="1">
        <v>1.0040508740353201E-3</v>
      </c>
      <c r="L712" s="1">
        <v>7.53632594404606E-4</v>
      </c>
      <c r="M712" s="1">
        <v>3.5662853739524099E-4</v>
      </c>
      <c r="N712" s="1">
        <v>4.7422031692100197E-3</v>
      </c>
      <c r="O712" s="1">
        <v>1.18167145545394E-3</v>
      </c>
      <c r="P712" s="1">
        <v>1.83284398935435E-3</v>
      </c>
      <c r="Q712" s="1">
        <v>7.3635799351796905E-4</v>
      </c>
      <c r="R712" s="1">
        <v>1.03564804969534E-2</v>
      </c>
      <c r="S712" s="1">
        <v>1.21096908700183E-2</v>
      </c>
      <c r="T712" s="1">
        <v>2.0665314858734599E-3</v>
      </c>
      <c r="U712" s="1">
        <v>0</v>
      </c>
      <c r="V712" s="1">
        <v>0</v>
      </c>
      <c r="W712" s="1">
        <v>711</v>
      </c>
      <c r="X712" s="1" t="s">
        <v>1681</v>
      </c>
      <c r="Y712" s="1" t="s">
        <v>1682</v>
      </c>
      <c r="Z712" s="1" t="s">
        <v>2402</v>
      </c>
      <c r="AA712" s="1">
        <v>1.03564804969534E-2</v>
      </c>
      <c r="AB712" s="1">
        <v>1.21096908700183E-2</v>
      </c>
      <c r="AC712" s="1">
        <v>1.75321037306491E-3</v>
      </c>
      <c r="AD712" s="1">
        <v>0.10004199067195201</v>
      </c>
    </row>
    <row r="713" spans="1:30" x14ac:dyDescent="0.3">
      <c r="A713" s="1">
        <v>712</v>
      </c>
      <c r="B713" s="1" t="s">
        <v>1670</v>
      </c>
      <c r="C713" s="1">
        <v>6.1760241007469705E-4</v>
      </c>
      <c r="D713" s="7">
        <v>2.7400975540907101E-5</v>
      </c>
      <c r="E713" s="1">
        <v>0</v>
      </c>
      <c r="F713" s="1">
        <v>0</v>
      </c>
      <c r="G713" s="1">
        <v>4.5647366812975501E-2</v>
      </c>
      <c r="H713" s="1">
        <v>0</v>
      </c>
      <c r="I713" s="1">
        <v>0</v>
      </c>
      <c r="J713" s="1">
        <v>3.8083293188266301E-3</v>
      </c>
      <c r="K713" s="1">
        <v>0</v>
      </c>
      <c r="L713" s="1">
        <v>4.3401495300992203E-3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1.9906733168845898E-3</v>
      </c>
      <c r="U713" s="1">
        <v>0</v>
      </c>
      <c r="V713" s="1">
        <v>8.2010501123850905E-3</v>
      </c>
      <c r="W713" s="1">
        <v>712</v>
      </c>
      <c r="X713" s="1" t="s">
        <v>1670</v>
      </c>
      <c r="Y713" s="1" t="s">
        <v>1670</v>
      </c>
      <c r="Z713" s="1" t="s">
        <v>2403</v>
      </c>
      <c r="AA713" s="1">
        <v>4.5647366812975501E-2</v>
      </c>
      <c r="AB713" s="1">
        <v>4.5647366812975501E-2</v>
      </c>
      <c r="AC713" s="1">
        <v>0</v>
      </c>
      <c r="AD713" s="1">
        <v>8.0900079266866307E-2</v>
      </c>
    </row>
    <row r="714" spans="1:30" x14ac:dyDescent="0.3">
      <c r="A714" s="1">
        <v>713</v>
      </c>
      <c r="B714" s="1" t="s">
        <v>1674</v>
      </c>
      <c r="C714" s="1">
        <v>8.2311855672730708E-3</v>
      </c>
      <c r="D714" s="1">
        <v>0</v>
      </c>
      <c r="E714" s="1">
        <v>1.85865094994599E-3</v>
      </c>
      <c r="F714" s="1">
        <v>3.4600816803794301E-3</v>
      </c>
      <c r="G714" s="1">
        <v>2.4356857984060901E-4</v>
      </c>
      <c r="H714" s="1">
        <v>4.62754782602657E-4</v>
      </c>
      <c r="I714" s="7">
        <v>4.9497039016594599E-5</v>
      </c>
      <c r="J714" s="1">
        <v>1.4744134358945101E-3</v>
      </c>
      <c r="K714" s="1">
        <v>2.5373532556951E-2</v>
      </c>
      <c r="L714" s="1">
        <v>1.53079739269757E-3</v>
      </c>
      <c r="M714" s="1">
        <v>5.7041825424590104E-3</v>
      </c>
      <c r="N714" s="1">
        <v>2.0291168261589599E-3</v>
      </c>
      <c r="O714" s="1">
        <v>8.9714272862594199E-4</v>
      </c>
      <c r="P714" s="1">
        <v>5.3813828785790104E-3</v>
      </c>
      <c r="Q714" s="1">
        <v>3.2899704902747901E-3</v>
      </c>
      <c r="R714" s="1">
        <v>2.75737485338199E-3</v>
      </c>
      <c r="S714" s="1">
        <v>1.0548891001258701E-3</v>
      </c>
      <c r="T714" s="1">
        <v>1.2220173247515799E-3</v>
      </c>
      <c r="U714" s="1">
        <v>0</v>
      </c>
      <c r="V714" s="7">
        <v>9.9827268326558202E-5</v>
      </c>
      <c r="W714" s="1">
        <v>713</v>
      </c>
      <c r="X714" s="1" t="s">
        <v>1674</v>
      </c>
      <c r="Y714" s="1" t="s">
        <v>1674</v>
      </c>
      <c r="Z714" s="1" t="s">
        <v>2404</v>
      </c>
      <c r="AA714" s="1">
        <v>2.5373532556951E-2</v>
      </c>
      <c r="AB714" s="1">
        <v>2.5373532556951E-2</v>
      </c>
      <c r="AC714" s="1">
        <v>0</v>
      </c>
      <c r="AD714" s="1">
        <v>0.10598385062417</v>
      </c>
    </row>
    <row r="715" spans="1:30" x14ac:dyDescent="0.3">
      <c r="A715" s="1">
        <v>714</v>
      </c>
      <c r="B715" s="1" t="s">
        <v>1669</v>
      </c>
      <c r="C715" s="1">
        <v>5.6115334194405501E-3</v>
      </c>
      <c r="D715" s="1">
        <v>0</v>
      </c>
      <c r="E715" s="1">
        <v>7.3720463005720396E-3</v>
      </c>
      <c r="F715" s="1">
        <v>2.14763887384362E-2</v>
      </c>
      <c r="G715" s="1">
        <v>0</v>
      </c>
      <c r="H715" s="7">
        <v>3.1864371357695102E-5</v>
      </c>
      <c r="I715" s="1">
        <v>1.1343717443357E-4</v>
      </c>
      <c r="J715" s="1">
        <v>1.63749040131606E-4</v>
      </c>
      <c r="K715" s="1">
        <v>1.3944096072729799E-2</v>
      </c>
      <c r="L715" s="1">
        <v>0</v>
      </c>
      <c r="M715" s="1">
        <v>4.8083191741104799E-4</v>
      </c>
      <c r="N715" s="1">
        <v>1.61789931736579E-3</v>
      </c>
      <c r="O715" s="1">
        <v>4.1676381729816503E-4</v>
      </c>
      <c r="P715" s="1">
        <v>6.9929089958293096E-3</v>
      </c>
      <c r="Q715" s="1">
        <v>2.3141059767157099E-3</v>
      </c>
      <c r="R715" s="1">
        <v>3.5109474205820401E-3</v>
      </c>
      <c r="S715" s="1">
        <v>2.4930768706902498E-3</v>
      </c>
      <c r="T715" s="1">
        <v>2.0087835869573499E-4</v>
      </c>
      <c r="U715" s="1">
        <v>0</v>
      </c>
      <c r="V715" s="7">
        <v>8.3537062692248999E-6</v>
      </c>
      <c r="W715" s="1">
        <v>714</v>
      </c>
      <c r="X715" s="1" t="s">
        <v>1669</v>
      </c>
      <c r="Y715" s="1" t="s">
        <v>1669</v>
      </c>
      <c r="Z715" s="1" t="s">
        <v>2405</v>
      </c>
      <c r="AA715" s="1">
        <v>2.14763887384362E-2</v>
      </c>
      <c r="AB715" s="1">
        <v>2.14763887384362E-2</v>
      </c>
      <c r="AC715" s="1">
        <v>0</v>
      </c>
      <c r="AD715" s="1">
        <v>0.104412963885813</v>
      </c>
    </row>
    <row r="716" spans="1:30" x14ac:dyDescent="0.3">
      <c r="A716" s="1">
        <v>715</v>
      </c>
      <c r="B716" s="1" t="s">
        <v>1668</v>
      </c>
      <c r="C716" s="1">
        <v>9.3843830352101296E-3</v>
      </c>
      <c r="D716" s="1">
        <v>3.8859297297058799E-4</v>
      </c>
      <c r="E716" s="1">
        <v>7.7976125827425898E-4</v>
      </c>
      <c r="F716" s="1">
        <v>1.0915584157383499E-2</v>
      </c>
      <c r="G716" s="1">
        <v>2.2583456273492599E-4</v>
      </c>
      <c r="H716" s="1">
        <v>8.0831713931494903E-4</v>
      </c>
      <c r="I716" s="7">
        <v>4.8381982033262302E-5</v>
      </c>
      <c r="J716" s="1">
        <v>7.8013317293585899E-3</v>
      </c>
      <c r="K716" s="1">
        <v>8.7999220195112901E-3</v>
      </c>
      <c r="L716" s="1">
        <v>3.05061208664313E-3</v>
      </c>
      <c r="M716" s="1">
        <v>9.1207157341573002E-4</v>
      </c>
      <c r="N716" s="1">
        <v>2.05244096107243E-3</v>
      </c>
      <c r="O716" s="1">
        <v>0</v>
      </c>
      <c r="P716" s="1">
        <v>9.4089393697266294E-3</v>
      </c>
      <c r="Q716" s="1">
        <v>2.9128373649956298E-3</v>
      </c>
      <c r="R716" s="1">
        <v>3.5614476940126999E-3</v>
      </c>
      <c r="S716" s="1">
        <v>2.2832501279823302E-3</v>
      </c>
      <c r="T716" s="1">
        <v>2.6251507435221602E-3</v>
      </c>
      <c r="U716" s="1">
        <v>3.31626612695204E-3</v>
      </c>
      <c r="V716" s="1">
        <v>9.8797496754645005E-4</v>
      </c>
      <c r="W716" s="1">
        <v>715</v>
      </c>
      <c r="X716" s="1" t="s">
        <v>1668</v>
      </c>
      <c r="Y716" s="1" t="s">
        <v>1669</v>
      </c>
      <c r="Z716" s="1" t="s">
        <v>2406</v>
      </c>
      <c r="AA716" s="1">
        <v>7.7976125827425898E-4</v>
      </c>
      <c r="AB716" s="1">
        <v>1.0915584157383499E-2</v>
      </c>
      <c r="AC716" s="1">
        <v>1.01358228991093E-2</v>
      </c>
      <c r="AD716" s="1">
        <v>0.120973350947363</v>
      </c>
    </row>
    <row r="717" spans="1:30" x14ac:dyDescent="0.3">
      <c r="A717" s="1">
        <v>716</v>
      </c>
      <c r="B717" s="1" t="s">
        <v>1673</v>
      </c>
      <c r="C717" s="1">
        <v>7.9721801928144096E-4</v>
      </c>
      <c r="D717" s="1">
        <v>0</v>
      </c>
      <c r="E717" s="1">
        <v>0</v>
      </c>
      <c r="F717" s="1">
        <v>0</v>
      </c>
      <c r="G717" s="7">
        <v>9.3420835049192401E-5</v>
      </c>
      <c r="H717" s="1">
        <v>0</v>
      </c>
      <c r="I717" s="1">
        <v>0</v>
      </c>
      <c r="J717" s="1">
        <v>5.5465942008238601E-2</v>
      </c>
      <c r="K717" s="1">
        <v>0</v>
      </c>
      <c r="L717" s="1">
        <v>6.7617422199955498E-3</v>
      </c>
      <c r="M717" s="1">
        <v>2.1211609893096298E-3</v>
      </c>
      <c r="N717" s="1">
        <v>0</v>
      </c>
      <c r="O717" s="1">
        <v>0</v>
      </c>
      <c r="P717" s="1">
        <v>0</v>
      </c>
      <c r="Q717" s="1">
        <v>2.1741248225557599E-4</v>
      </c>
      <c r="R717" s="1">
        <v>0</v>
      </c>
      <c r="S717" s="1">
        <v>0</v>
      </c>
      <c r="T717" s="1">
        <v>5.3045413117717597E-3</v>
      </c>
      <c r="U717" s="1">
        <v>0</v>
      </c>
      <c r="V717" s="7">
        <v>2.1844321210509901E-5</v>
      </c>
      <c r="W717" s="1">
        <v>716</v>
      </c>
      <c r="X717" s="1" t="s">
        <v>1673</v>
      </c>
      <c r="Y717" s="1" t="s">
        <v>1673</v>
      </c>
      <c r="Z717" s="1" t="s">
        <v>2407</v>
      </c>
      <c r="AA717" s="1">
        <v>5.5465942008238601E-2</v>
      </c>
      <c r="AB717" s="1">
        <v>5.5465942008238601E-2</v>
      </c>
      <c r="AC717" s="1">
        <v>0</v>
      </c>
      <c r="AD717" s="1">
        <v>8.1336712686257098E-2</v>
      </c>
    </row>
    <row r="718" spans="1:30" x14ac:dyDescent="0.3">
      <c r="A718" s="1">
        <v>717</v>
      </c>
      <c r="B718" s="1" t="s">
        <v>1666</v>
      </c>
      <c r="C718" s="1">
        <v>7.3745065381426696E-3</v>
      </c>
      <c r="D718" s="1">
        <v>0</v>
      </c>
      <c r="E718" s="1">
        <v>9.3009080501170599E-3</v>
      </c>
      <c r="F718" s="1">
        <v>2.0485275419093701E-2</v>
      </c>
      <c r="G718" s="1">
        <v>1.8184746965452801E-4</v>
      </c>
      <c r="H718" s="1">
        <v>0</v>
      </c>
      <c r="I718" s="1">
        <v>1.1554289491396399E-3</v>
      </c>
      <c r="J718" s="1">
        <v>7.0774387473159699E-4</v>
      </c>
      <c r="K718" s="1">
        <v>8.6879182108698903E-3</v>
      </c>
      <c r="L718" s="7">
        <v>6.8520889467553798E-5</v>
      </c>
      <c r="M718" s="1">
        <v>2.7870349405045202E-4</v>
      </c>
      <c r="N718" s="1">
        <v>2.3536777756611401E-3</v>
      </c>
      <c r="O718" s="1">
        <v>0</v>
      </c>
      <c r="P718" s="1">
        <v>7.50931224726719E-3</v>
      </c>
      <c r="Q718" s="1">
        <v>1.14829860546742E-3</v>
      </c>
      <c r="R718" s="1">
        <v>2.05888427187686E-3</v>
      </c>
      <c r="S718" s="1">
        <v>4.1551908456532701E-3</v>
      </c>
      <c r="T718" s="1">
        <v>9.2270577208106999E-4</v>
      </c>
      <c r="U718" s="1">
        <v>0</v>
      </c>
      <c r="V718" s="1">
        <v>3.66324854179054E-4</v>
      </c>
      <c r="W718" s="1">
        <v>717</v>
      </c>
      <c r="X718" s="1" t="s">
        <v>1666</v>
      </c>
      <c r="Y718" s="1" t="s">
        <v>1669</v>
      </c>
      <c r="Z718" s="1" t="s">
        <v>2408</v>
      </c>
      <c r="AA718" s="1">
        <v>7.3745065381426696E-3</v>
      </c>
      <c r="AB718" s="1">
        <v>2.0485275419093701E-2</v>
      </c>
      <c r="AC718" s="1">
        <v>1.3110768880951E-2</v>
      </c>
      <c r="AD718" s="1">
        <v>0.107373088522218</v>
      </c>
    </row>
    <row r="719" spans="1:30" x14ac:dyDescent="0.3">
      <c r="A719" s="1">
        <v>718</v>
      </c>
      <c r="B719" s="1" t="s">
        <v>1666</v>
      </c>
      <c r="C719" s="1">
        <v>5.5082039841893703E-3</v>
      </c>
      <c r="D719" s="1">
        <v>0</v>
      </c>
      <c r="E719" s="1">
        <v>5.3422369263201102E-3</v>
      </c>
      <c r="F719" s="1">
        <v>2.6076511288219601E-2</v>
      </c>
      <c r="G719" s="1">
        <v>0</v>
      </c>
      <c r="H719" s="1">
        <v>2.1517336219479299E-4</v>
      </c>
      <c r="I719" s="1">
        <v>8.6151332598723498E-4</v>
      </c>
      <c r="J719" s="1">
        <v>4.5868159594224901E-4</v>
      </c>
      <c r="K719" s="1">
        <v>1.4399268282612499E-2</v>
      </c>
      <c r="L719" s="1">
        <v>6.8000422371332304E-4</v>
      </c>
      <c r="M719" s="1">
        <v>4.7234018495729202E-4</v>
      </c>
      <c r="N719" s="1">
        <v>4.5576718081727996E-3</v>
      </c>
      <c r="O719" s="1">
        <v>0</v>
      </c>
      <c r="P719" s="1">
        <v>2.74469744834156E-3</v>
      </c>
      <c r="Q719" s="1">
        <v>2.1306327610965499E-3</v>
      </c>
      <c r="R719" s="1">
        <v>2.3285362151820701E-3</v>
      </c>
      <c r="S719" s="1">
        <v>1.4389437903599999E-3</v>
      </c>
      <c r="T719" s="1">
        <v>3.7929796184118001E-4</v>
      </c>
      <c r="U719" s="1">
        <v>0</v>
      </c>
      <c r="V719" s="1">
        <v>0</v>
      </c>
      <c r="W719" s="1">
        <v>718</v>
      </c>
      <c r="X719" s="1" t="s">
        <v>1666</v>
      </c>
      <c r="Y719" s="1" t="s">
        <v>1669</v>
      </c>
      <c r="Z719" s="1" t="s">
        <v>2409</v>
      </c>
      <c r="AA719" s="1">
        <v>5.5082039841893703E-3</v>
      </c>
      <c r="AB719" s="1">
        <v>2.6076511288219601E-2</v>
      </c>
      <c r="AC719" s="1">
        <v>2.0568307304030201E-2</v>
      </c>
      <c r="AD719" s="1">
        <v>0.104529332627537</v>
      </c>
    </row>
    <row r="720" spans="1:30" x14ac:dyDescent="0.3">
      <c r="A720" s="1">
        <v>719</v>
      </c>
      <c r="B720" s="1" t="s">
        <v>1666</v>
      </c>
      <c r="C720" s="1">
        <v>1.3588910187984599E-2</v>
      </c>
      <c r="D720" s="1">
        <v>4.3261769532243298E-4</v>
      </c>
      <c r="E720" s="1">
        <v>2.23830925344358E-4</v>
      </c>
      <c r="F720" s="1">
        <v>9.1818172998492202E-3</v>
      </c>
      <c r="G720" s="1">
        <v>4.2458297844825202E-3</v>
      </c>
      <c r="H720" s="1">
        <v>1.0480119852588E-4</v>
      </c>
      <c r="I720" s="1">
        <v>2.83829251009591E-3</v>
      </c>
      <c r="J720" s="1">
        <v>6.0180160729732604E-3</v>
      </c>
      <c r="K720" s="1">
        <v>2.5766516860067602E-3</v>
      </c>
      <c r="L720" s="1">
        <v>4.8337795609233901E-3</v>
      </c>
      <c r="M720" s="1">
        <v>9.9777474344655399E-4</v>
      </c>
      <c r="N720" s="1">
        <v>1.4761422547978501E-3</v>
      </c>
      <c r="O720" s="1">
        <v>0</v>
      </c>
      <c r="P720" s="1">
        <v>4.29304187017065E-3</v>
      </c>
      <c r="Q720" s="1">
        <v>2.6710316551254599E-3</v>
      </c>
      <c r="R720" s="1">
        <v>2.0423605104781901E-3</v>
      </c>
      <c r="S720" s="1">
        <v>2.23355535436426E-4</v>
      </c>
      <c r="T720" s="1">
        <v>6.5637031755258295E-4</v>
      </c>
      <c r="U720" s="1">
        <v>2.60812604845336E-4</v>
      </c>
      <c r="V720" s="1">
        <v>5.0437175347456996E-3</v>
      </c>
      <c r="W720" s="1">
        <v>719</v>
      </c>
      <c r="X720" s="1" t="s">
        <v>1666</v>
      </c>
      <c r="Y720" s="1" t="s">
        <v>1666</v>
      </c>
      <c r="Z720" s="1" t="s">
        <v>2410</v>
      </c>
      <c r="AA720" s="1">
        <v>1.3588910187984599E-2</v>
      </c>
      <c r="AB720" s="1">
        <v>1.3588910187984599E-2</v>
      </c>
      <c r="AC720" s="1">
        <v>0</v>
      </c>
      <c r="AD720" s="1">
        <v>0.107928390711652</v>
      </c>
    </row>
    <row r="721" spans="1:30" x14ac:dyDescent="0.3">
      <c r="A721" s="1">
        <v>720</v>
      </c>
      <c r="B721" s="1" t="s">
        <v>1679</v>
      </c>
      <c r="C721" s="1">
        <v>6.2258496187530101E-4</v>
      </c>
      <c r="D721" s="1">
        <v>0</v>
      </c>
      <c r="E721" s="7">
        <v>7.22907965944287E-5</v>
      </c>
      <c r="F721" s="7">
        <v>9.5050107969335004E-5</v>
      </c>
      <c r="G721" s="1">
        <v>2.3114813554081401E-4</v>
      </c>
      <c r="H721" s="7">
        <v>3.15889694806122E-5</v>
      </c>
      <c r="I721" s="1">
        <v>0</v>
      </c>
      <c r="J721" s="7">
        <v>6.7626528408587603E-5</v>
      </c>
      <c r="K721" s="1">
        <v>8.4078179110541997E-4</v>
      </c>
      <c r="L721" s="1">
        <v>5.8813109645845004E-4</v>
      </c>
      <c r="M721" s="7">
        <v>2.9421689619872702E-7</v>
      </c>
      <c r="N721" s="1">
        <v>4.06366266107114E-2</v>
      </c>
      <c r="O721" s="1">
        <v>0</v>
      </c>
      <c r="P721" s="1">
        <v>1.1582024155489999E-2</v>
      </c>
      <c r="Q721" s="1">
        <v>3.7258528672706099E-3</v>
      </c>
      <c r="R721" s="1">
        <v>8.3328510401338603E-4</v>
      </c>
      <c r="S721" s="1">
        <v>7.7120589885817698E-4</v>
      </c>
      <c r="T721" s="1">
        <v>1.3452368553808201E-3</v>
      </c>
      <c r="U721" s="1">
        <v>0</v>
      </c>
      <c r="V721" s="1">
        <v>6.9112303634796899E-4</v>
      </c>
      <c r="W721" s="1">
        <v>720</v>
      </c>
      <c r="X721" s="1" t="s">
        <v>1679</v>
      </c>
      <c r="Y721" s="1" t="s">
        <v>1677</v>
      </c>
      <c r="Z721" s="1" t="s">
        <v>2411</v>
      </c>
      <c r="AA721" s="1">
        <v>1.1582024155489999E-2</v>
      </c>
      <c r="AB721" s="1">
        <v>4.06366266107114E-2</v>
      </c>
      <c r="AC721" s="1">
        <v>2.9054602455221401E-2</v>
      </c>
      <c r="AD721" s="1">
        <v>8.2585621186726896E-2</v>
      </c>
    </row>
    <row r="722" spans="1:30" x14ac:dyDescent="0.3">
      <c r="A722" s="1">
        <v>721</v>
      </c>
      <c r="B722" s="1" t="s">
        <v>1678</v>
      </c>
      <c r="C722" s="1">
        <v>8.1036477964788398E-3</v>
      </c>
      <c r="D722" s="1">
        <v>3.37571301978797E-4</v>
      </c>
      <c r="E722" s="1">
        <v>2.80623661436601E-3</v>
      </c>
      <c r="F722" s="1">
        <v>3.0328591180018702E-3</v>
      </c>
      <c r="G722" s="1">
        <v>4.8201447446700497E-4</v>
      </c>
      <c r="H722" s="1">
        <v>2.9254662517033498E-3</v>
      </c>
      <c r="I722" s="1">
        <v>1.0048677343761001E-3</v>
      </c>
      <c r="J722" s="1">
        <v>1.9905538439052798E-3</v>
      </c>
      <c r="K722" s="1">
        <v>7.1418048462090203E-3</v>
      </c>
      <c r="L722" s="1">
        <v>2.3675061203219301E-3</v>
      </c>
      <c r="M722" s="1">
        <v>6.9299046528675399E-4</v>
      </c>
      <c r="N722" s="1">
        <v>2.5855745233683502E-3</v>
      </c>
      <c r="O722" s="1">
        <v>1.97309909017539E-3</v>
      </c>
      <c r="P722" s="1">
        <v>8.5847582278826395E-3</v>
      </c>
      <c r="Q722" s="1">
        <v>4.62183023407903E-3</v>
      </c>
      <c r="R722" s="1">
        <v>6.6299821769832696E-3</v>
      </c>
      <c r="S722" s="1">
        <v>2.1012684820110798E-3</v>
      </c>
      <c r="T722" s="1">
        <v>4.2011683368000999E-3</v>
      </c>
      <c r="U722" s="1">
        <v>0</v>
      </c>
      <c r="V722" s="1">
        <v>7.1141498067491405E-4</v>
      </c>
      <c r="W722" s="1">
        <v>721</v>
      </c>
      <c r="X722" s="1" t="s">
        <v>1678</v>
      </c>
      <c r="Y722" s="1" t="s">
        <v>1679</v>
      </c>
      <c r="Z722" s="1" t="s">
        <v>2412</v>
      </c>
      <c r="AA722" s="1">
        <v>1.97309909017539E-3</v>
      </c>
      <c r="AB722" s="1">
        <v>8.5847582278826395E-3</v>
      </c>
      <c r="AC722" s="1">
        <v>6.6116591377072499E-3</v>
      </c>
      <c r="AD722" s="1">
        <v>0.11291302732580399</v>
      </c>
    </row>
    <row r="723" spans="1:30" x14ac:dyDescent="0.3">
      <c r="A723" s="1">
        <v>722</v>
      </c>
      <c r="B723" s="1" t="s">
        <v>1682</v>
      </c>
      <c r="C723" s="1">
        <v>2.9475320168423401E-3</v>
      </c>
      <c r="D723" s="7">
        <v>4.43247926457901E-5</v>
      </c>
      <c r="E723" s="1">
        <v>4.0555081780563104E-3</v>
      </c>
      <c r="F723" s="1">
        <v>7.2259806396712803E-3</v>
      </c>
      <c r="G723" s="1">
        <v>2.5005083722178202E-3</v>
      </c>
      <c r="H723" s="1">
        <v>3.9378500812780404E-3</v>
      </c>
      <c r="I723" s="1">
        <v>1.2223455501499899E-3</v>
      </c>
      <c r="J723" s="1">
        <v>5.2726263890660102E-3</v>
      </c>
      <c r="K723" s="1">
        <v>1.0281410648679899E-2</v>
      </c>
      <c r="L723" s="1">
        <v>2.2694164160243701E-3</v>
      </c>
      <c r="M723" s="1">
        <v>1.87840128292451E-3</v>
      </c>
      <c r="N723" s="1">
        <v>2.11839495701922E-3</v>
      </c>
      <c r="O723" s="1">
        <v>2.1136770616819499E-3</v>
      </c>
      <c r="P723" s="1">
        <v>4.31238441461111E-3</v>
      </c>
      <c r="Q723" s="1">
        <v>2.8165748860242601E-3</v>
      </c>
      <c r="R723" s="1">
        <v>5.4139406784910202E-3</v>
      </c>
      <c r="S723" s="1">
        <v>3.8384138940739001E-3</v>
      </c>
      <c r="T723" s="1">
        <v>3.9606779060214403E-3</v>
      </c>
      <c r="U723" s="7">
        <v>9.1684352346501597E-5</v>
      </c>
      <c r="V723" s="1">
        <v>2.0984109836368801E-3</v>
      </c>
      <c r="W723" s="1">
        <v>722</v>
      </c>
      <c r="X723" s="1" t="s">
        <v>1682</v>
      </c>
      <c r="Y723" s="1" t="s">
        <v>1674</v>
      </c>
      <c r="Z723" s="1" t="s">
        <v>2413</v>
      </c>
      <c r="AA723" s="1">
        <v>3.8384138940739001E-3</v>
      </c>
      <c r="AB723" s="1">
        <v>1.0281410648679899E-2</v>
      </c>
      <c r="AC723" s="1">
        <v>6.4429967546060802E-3</v>
      </c>
      <c r="AD723" s="1">
        <v>0.12427166297638299</v>
      </c>
    </row>
    <row r="724" spans="1:30" x14ac:dyDescent="0.3">
      <c r="A724" s="1">
        <v>723</v>
      </c>
      <c r="B724" s="1" t="s">
        <v>1683</v>
      </c>
      <c r="C724" s="1">
        <v>2.4957343517583801E-3</v>
      </c>
      <c r="D724" s="1">
        <v>0</v>
      </c>
      <c r="E724" s="1">
        <v>7.1068495488036103E-3</v>
      </c>
      <c r="F724" s="1">
        <v>6.8205639912905496E-3</v>
      </c>
      <c r="G724" s="1">
        <v>1.4651833764017701E-3</v>
      </c>
      <c r="H724" s="1">
        <v>7.7471416595487202E-3</v>
      </c>
      <c r="I724" s="1">
        <v>1.9442128331673401E-3</v>
      </c>
      <c r="J724" s="1">
        <v>4.7269034493970701E-3</v>
      </c>
      <c r="K724" s="1">
        <v>5.5503444691121003E-3</v>
      </c>
      <c r="L724" s="1">
        <v>1.03120390068305E-2</v>
      </c>
      <c r="M724" s="1">
        <v>1.9298524220978999E-3</v>
      </c>
      <c r="N724" s="1">
        <v>3.7620340089776498E-3</v>
      </c>
      <c r="O724" s="1">
        <v>8.3120723025993301E-4</v>
      </c>
      <c r="P724" s="1">
        <v>1.70094158360837E-3</v>
      </c>
      <c r="Q724" s="1">
        <v>8.8590885699399197E-4</v>
      </c>
      <c r="R724" s="1">
        <v>4.6677884946641299E-3</v>
      </c>
      <c r="S724" s="1">
        <v>6.0220627478700097E-3</v>
      </c>
      <c r="T724" s="1">
        <v>2.5394392680810002E-3</v>
      </c>
      <c r="U724" s="7">
        <v>1.90478298873631E-5</v>
      </c>
      <c r="V724" s="1">
        <v>3.6387913450877798E-4</v>
      </c>
      <c r="W724" s="1">
        <v>723</v>
      </c>
      <c r="X724" s="1" t="s">
        <v>1683</v>
      </c>
      <c r="Y724" s="1" t="s">
        <v>1675</v>
      </c>
      <c r="Z724" s="1" t="s">
        <v>2414</v>
      </c>
      <c r="AA724" s="1">
        <v>2.5394392680810002E-3</v>
      </c>
      <c r="AB724" s="1">
        <v>1.03120390068305E-2</v>
      </c>
      <c r="AC724" s="1">
        <v>7.7725997387495596E-3</v>
      </c>
      <c r="AD724" s="1">
        <v>0.12515537698595899</v>
      </c>
    </row>
    <row r="725" spans="1:30" x14ac:dyDescent="0.3">
      <c r="A725" s="1">
        <v>724</v>
      </c>
      <c r="B725" s="1" t="s">
        <v>1679</v>
      </c>
      <c r="C725" s="1">
        <v>2.7544893475058702E-3</v>
      </c>
      <c r="D725" s="1">
        <v>0</v>
      </c>
      <c r="E725" s="1">
        <v>8.2148681887334995E-3</v>
      </c>
      <c r="F725" s="1">
        <v>4.6342252749127302E-3</v>
      </c>
      <c r="G725" s="1">
        <v>2.1116743525653801E-4</v>
      </c>
      <c r="H725" s="1">
        <v>1.86663718281599E-3</v>
      </c>
      <c r="I725" s="1">
        <v>1.0611379109960301E-3</v>
      </c>
      <c r="J725" s="1">
        <v>2.8279109536693101E-3</v>
      </c>
      <c r="K725" s="1">
        <v>1.26389129157346E-2</v>
      </c>
      <c r="L725" s="1">
        <v>5.4392505772425104E-3</v>
      </c>
      <c r="M725" s="1">
        <v>6.4028901230223404E-4</v>
      </c>
      <c r="N725" s="1">
        <v>6.4614765620114901E-3</v>
      </c>
      <c r="O725" s="1">
        <v>1.75100418504258E-3</v>
      </c>
      <c r="P725" s="1">
        <v>5.3460029256871397E-3</v>
      </c>
      <c r="Q725" s="1">
        <v>1.31349521240469E-3</v>
      </c>
      <c r="R725" s="1">
        <v>2.3627127215802598E-3</v>
      </c>
      <c r="S725" s="1">
        <v>5.6209218540699303E-3</v>
      </c>
      <c r="T725" s="1">
        <v>2.7041130400898001E-3</v>
      </c>
      <c r="U725" s="1">
        <v>0</v>
      </c>
      <c r="V725" s="1">
        <v>3.3318841728097903E-4</v>
      </c>
      <c r="W725" s="1">
        <v>724</v>
      </c>
      <c r="X725" s="1" t="s">
        <v>1679</v>
      </c>
      <c r="Y725" s="1" t="s">
        <v>1674</v>
      </c>
      <c r="Z725" s="1" t="s">
        <v>2415</v>
      </c>
      <c r="AA725" s="1">
        <v>5.3460029256871397E-3</v>
      </c>
      <c r="AB725" s="1">
        <v>1.26389129157346E-2</v>
      </c>
      <c r="AC725" s="1">
        <v>7.2929099900474704E-3</v>
      </c>
      <c r="AD725" s="1">
        <v>0.116407358870891</v>
      </c>
    </row>
    <row r="726" spans="1:30" x14ac:dyDescent="0.3">
      <c r="A726" s="1">
        <v>725</v>
      </c>
      <c r="B726" s="1" t="s">
        <v>1669</v>
      </c>
      <c r="C726" s="1">
        <v>3.65144667982592E-3</v>
      </c>
      <c r="D726" s="1">
        <v>0</v>
      </c>
      <c r="E726" s="1">
        <v>5.1003415618475099E-3</v>
      </c>
      <c r="F726" s="1">
        <v>8.7744144249284704E-3</v>
      </c>
      <c r="G726" s="1">
        <v>9.4660928949138199E-4</v>
      </c>
      <c r="H726" s="1">
        <v>3.9649700132869097E-3</v>
      </c>
      <c r="I726" s="1">
        <v>1.4172852401191499E-3</v>
      </c>
      <c r="J726" s="1">
        <v>1.6382500887580601E-3</v>
      </c>
      <c r="K726" s="1">
        <v>9.7197423229186102E-3</v>
      </c>
      <c r="L726" s="1">
        <v>6.3108011358892397E-4</v>
      </c>
      <c r="M726" s="1">
        <v>4.8804190377963E-4</v>
      </c>
      <c r="N726" s="1">
        <v>3.7496652035229E-3</v>
      </c>
      <c r="O726" s="1">
        <v>2.2618551646184999E-3</v>
      </c>
      <c r="P726" s="1">
        <v>3.61233856361837E-3</v>
      </c>
      <c r="Q726" s="1">
        <v>9.7119468273376198E-4</v>
      </c>
      <c r="R726" s="1">
        <v>4.3087445424999302E-3</v>
      </c>
      <c r="S726" s="1">
        <v>4.2677618417903598E-3</v>
      </c>
      <c r="T726" s="1">
        <v>2.0088343796443899E-3</v>
      </c>
      <c r="U726" s="1">
        <v>4.0893552076479899E-4</v>
      </c>
      <c r="V726" s="7">
        <v>8.1015008058642196E-5</v>
      </c>
      <c r="W726" s="1">
        <v>725</v>
      </c>
      <c r="X726" s="1" t="s">
        <v>1669</v>
      </c>
      <c r="Y726" s="1" t="s">
        <v>1674</v>
      </c>
      <c r="Z726" s="1" t="s">
        <v>2416</v>
      </c>
      <c r="AA726" s="1">
        <v>8.7744144249284704E-3</v>
      </c>
      <c r="AB726" s="1">
        <v>9.7197423229186102E-3</v>
      </c>
      <c r="AC726" s="1">
        <v>9.4532789799013097E-4</v>
      </c>
      <c r="AD726" s="1">
        <v>0.105371111202162</v>
      </c>
    </row>
    <row r="727" spans="1:30" x14ac:dyDescent="0.3">
      <c r="A727" s="1">
        <v>726</v>
      </c>
      <c r="B727" s="1" t="s">
        <v>1669</v>
      </c>
      <c r="C727" s="1">
        <v>2.4414450615204298E-3</v>
      </c>
      <c r="D727" s="1">
        <v>0</v>
      </c>
      <c r="E727" s="1">
        <v>1.2015028832600701E-2</v>
      </c>
      <c r="F727" s="1">
        <v>9.9611320137365199E-3</v>
      </c>
      <c r="G727" s="1">
        <v>1.6959318437465599E-3</v>
      </c>
      <c r="H727" s="1">
        <v>2.6122968026008899E-3</v>
      </c>
      <c r="I727" s="1">
        <v>1.2347288403931601E-3</v>
      </c>
      <c r="J727" s="1">
        <v>3.2939967490228598E-3</v>
      </c>
      <c r="K727" s="1">
        <v>1.16043290081421E-2</v>
      </c>
      <c r="L727" s="1">
        <v>2.3796975830429798E-3</v>
      </c>
      <c r="M727" s="1">
        <v>1.22468182044934E-3</v>
      </c>
      <c r="N727" s="1">
        <v>6.9175828713095196E-3</v>
      </c>
      <c r="O727" s="1">
        <v>2.5186412264589699E-4</v>
      </c>
      <c r="P727" s="1">
        <v>4.7225139415122798E-3</v>
      </c>
      <c r="Q727" s="1">
        <v>1.26274737403084E-3</v>
      </c>
      <c r="R727" s="1">
        <v>5.0254218448396804E-3</v>
      </c>
      <c r="S727" s="1">
        <v>4.85881671505626E-3</v>
      </c>
      <c r="T727" s="1">
        <v>2.9232854833149201E-3</v>
      </c>
      <c r="U727" s="1">
        <v>0</v>
      </c>
      <c r="V727" s="1">
        <v>5.0966813919518198E-4</v>
      </c>
      <c r="W727" s="1">
        <v>726</v>
      </c>
      <c r="X727" s="1" t="s">
        <v>1669</v>
      </c>
      <c r="Y727" s="1" t="s">
        <v>1668</v>
      </c>
      <c r="Z727" s="1" t="s">
        <v>2417</v>
      </c>
      <c r="AA727" s="1">
        <v>9.9611320137365199E-3</v>
      </c>
      <c r="AB727" s="1">
        <v>1.2015028832600701E-2</v>
      </c>
      <c r="AC727" s="1">
        <v>2.0538968188641999E-3</v>
      </c>
      <c r="AD727" s="1">
        <v>0.128547010287065</v>
      </c>
    </row>
    <row r="728" spans="1:30" x14ac:dyDescent="0.3">
      <c r="A728" s="1">
        <v>727</v>
      </c>
      <c r="B728" s="1" t="s">
        <v>1668</v>
      </c>
      <c r="C728" s="1">
        <v>1.2395008591160801E-3</v>
      </c>
      <c r="D728" s="1">
        <v>1.3543668956738999E-4</v>
      </c>
      <c r="E728" s="1">
        <v>1.27115156786178E-2</v>
      </c>
      <c r="F728" s="1">
        <v>1.5114313007089501E-4</v>
      </c>
      <c r="G728" s="1">
        <v>2.9618462749499098E-3</v>
      </c>
      <c r="H728" s="1">
        <v>4.4110525440591202E-3</v>
      </c>
      <c r="I728" s="1">
        <v>1.9325183104714101E-4</v>
      </c>
      <c r="J728" s="1">
        <v>4.4343480506070197E-3</v>
      </c>
      <c r="K728" s="1">
        <v>1.31961957614097E-3</v>
      </c>
      <c r="L728" s="1">
        <v>5.4229383383434804E-3</v>
      </c>
      <c r="M728" s="1">
        <v>1.7466353469035E-4</v>
      </c>
      <c r="N728" s="1">
        <v>9.0835356121069799E-3</v>
      </c>
      <c r="O728" s="1">
        <v>6.5863966904820305E-4</v>
      </c>
      <c r="P728" s="1">
        <v>4.0623734841612998E-4</v>
      </c>
      <c r="Q728" s="1">
        <v>9.3340713607511898E-4</v>
      </c>
      <c r="R728" s="1">
        <v>1.36926397880842E-2</v>
      </c>
      <c r="S728" s="1">
        <v>7.3705876371408198E-3</v>
      </c>
      <c r="T728" s="1">
        <v>2.0630398594709701E-3</v>
      </c>
      <c r="U728" s="1">
        <v>1.0130806459447099E-4</v>
      </c>
      <c r="V728" s="1">
        <v>3.2510180366857402E-4</v>
      </c>
      <c r="W728" s="1">
        <v>727</v>
      </c>
      <c r="X728" s="1" t="s">
        <v>1668</v>
      </c>
      <c r="Y728" s="1" t="s">
        <v>1681</v>
      </c>
      <c r="Z728" s="1" t="s">
        <v>2418</v>
      </c>
      <c r="AA728" s="1">
        <v>1.27115156786178E-2</v>
      </c>
      <c r="AB728" s="1">
        <v>1.36926397880842E-2</v>
      </c>
      <c r="AC728" s="1">
        <v>9.8112410946642691E-4</v>
      </c>
      <c r="AD728" s="1">
        <v>0.11355468130572299</v>
      </c>
    </row>
    <row r="729" spans="1:30" x14ac:dyDescent="0.3">
      <c r="A729" s="1">
        <v>728</v>
      </c>
      <c r="B729" s="1" t="s">
        <v>1673</v>
      </c>
      <c r="C729" s="1">
        <v>1.5573443984584301E-3</v>
      </c>
      <c r="D729" s="1">
        <v>3.0333648609693898E-4</v>
      </c>
      <c r="E729" s="1">
        <v>2.2232909190807301E-3</v>
      </c>
      <c r="F729" s="1">
        <v>2.0654430737214601E-3</v>
      </c>
      <c r="G729" s="1">
        <v>5.3597912414002705E-4</v>
      </c>
      <c r="H729" s="1">
        <v>1.4950942604236E-3</v>
      </c>
      <c r="I729" s="1">
        <v>0</v>
      </c>
      <c r="J729" s="1">
        <v>6.51655597974492E-3</v>
      </c>
      <c r="K729" s="1">
        <v>8.3320872484303401E-4</v>
      </c>
      <c r="L729" s="1">
        <v>1.3294201133815201E-2</v>
      </c>
      <c r="M729" s="1">
        <v>1.87583128776761E-3</v>
      </c>
      <c r="N729" s="1">
        <v>1.06316066458258E-3</v>
      </c>
      <c r="O729" s="1">
        <v>1.3935972374361099E-3</v>
      </c>
      <c r="P729" s="1">
        <v>9.0647785260442103E-4</v>
      </c>
      <c r="Q729" s="1">
        <v>2.2631058907749199E-4</v>
      </c>
      <c r="R729" s="1">
        <v>4.4283583566056004E-3</v>
      </c>
      <c r="S729" s="1">
        <v>4.0235855195681399E-3</v>
      </c>
      <c r="T729" s="1">
        <v>5.7401917932077898E-3</v>
      </c>
      <c r="U729" s="1">
        <v>0</v>
      </c>
      <c r="V729" s="1">
        <v>4.7856222976762402E-3</v>
      </c>
      <c r="W729" s="1">
        <v>728</v>
      </c>
      <c r="X729" s="1" t="s">
        <v>1673</v>
      </c>
      <c r="Y729" s="1" t="s">
        <v>1675</v>
      </c>
      <c r="Z729" s="1" t="s">
        <v>2419</v>
      </c>
      <c r="AA729" s="1">
        <v>6.51655597974492E-3</v>
      </c>
      <c r="AB729" s="1">
        <v>1.3294201133815201E-2</v>
      </c>
      <c r="AC729" s="1">
        <v>6.7776451540702701E-3</v>
      </c>
      <c r="AD729" s="1">
        <v>9.5680900571278996E-2</v>
      </c>
    </row>
    <row r="730" spans="1:30" x14ac:dyDescent="0.3">
      <c r="A730" s="1">
        <v>729</v>
      </c>
      <c r="B730" s="1" t="s">
        <v>1680</v>
      </c>
      <c r="C730" s="1">
        <v>1.08493678321565E-3</v>
      </c>
      <c r="D730" s="1">
        <v>0</v>
      </c>
      <c r="E730" s="1">
        <v>4.2494380601181703E-3</v>
      </c>
      <c r="F730" s="1">
        <v>1.1621818242427299E-2</v>
      </c>
      <c r="G730" s="1">
        <v>1.94407427568553E-3</v>
      </c>
      <c r="H730" s="1">
        <v>8.2766933825939104E-4</v>
      </c>
      <c r="I730" s="1">
        <v>3.8307740232094299E-3</v>
      </c>
      <c r="J730" s="1">
        <v>3.3250768039934999E-4</v>
      </c>
      <c r="K730" s="1">
        <v>4.5579387642766204E-3</v>
      </c>
      <c r="L730" s="1">
        <v>9.4472137313115904E-4</v>
      </c>
      <c r="M730" s="7">
        <v>4.8515072618007899E-5</v>
      </c>
      <c r="N730" s="1">
        <v>3.0619795509185701E-3</v>
      </c>
      <c r="O730" s="1">
        <v>1.50895629351814E-3</v>
      </c>
      <c r="P730" s="1">
        <v>2.49468808700829E-3</v>
      </c>
      <c r="Q730" s="1">
        <v>1.7127850480932001E-3</v>
      </c>
      <c r="R730" s="1">
        <v>2.3009641497068098E-3</v>
      </c>
      <c r="S730" s="1">
        <v>9.6290867338943303E-4</v>
      </c>
      <c r="T730" s="7">
        <v>5.5006381624170797E-5</v>
      </c>
      <c r="U730" s="1">
        <v>0</v>
      </c>
      <c r="V730" s="1">
        <v>1.05061517456796E-2</v>
      </c>
      <c r="W730" s="1">
        <v>729</v>
      </c>
      <c r="X730" s="1" t="s">
        <v>1680</v>
      </c>
      <c r="Y730" s="1" t="s">
        <v>1669</v>
      </c>
      <c r="Z730" s="1" t="s">
        <v>2420</v>
      </c>
      <c r="AA730" s="1">
        <v>1.7127850480932001E-3</v>
      </c>
      <c r="AB730" s="1">
        <v>1.1621818242427299E-2</v>
      </c>
      <c r="AC730" s="1">
        <v>9.9090331943341697E-3</v>
      </c>
      <c r="AD730" s="1">
        <v>9.2954654375199799E-2</v>
      </c>
    </row>
    <row r="731" spans="1:30" x14ac:dyDescent="0.3">
      <c r="A731" s="1">
        <v>730</v>
      </c>
      <c r="B731" s="1" t="s">
        <v>1679</v>
      </c>
      <c r="C731" s="1">
        <v>1.80372517657396E-3</v>
      </c>
      <c r="D731" s="1">
        <v>0</v>
      </c>
      <c r="E731" s="1">
        <v>2.07777827268136E-2</v>
      </c>
      <c r="F731" s="1">
        <v>1.9713870075548898E-2</v>
      </c>
      <c r="G731" s="1">
        <v>1.3347968439285699E-3</v>
      </c>
      <c r="H731" s="1">
        <v>2.71248355868205E-4</v>
      </c>
      <c r="I731" s="1">
        <v>2.48668960410265E-4</v>
      </c>
      <c r="J731" s="1">
        <v>1.14742197700216E-4</v>
      </c>
      <c r="K731" s="1">
        <v>4.1354140314074101E-3</v>
      </c>
      <c r="L731" s="1">
        <v>1.3699864272503301E-3</v>
      </c>
      <c r="M731" s="1">
        <v>4.1598841976017801E-4</v>
      </c>
      <c r="N731" s="1">
        <v>2.6444132160003899E-3</v>
      </c>
      <c r="O731" s="1">
        <v>0</v>
      </c>
      <c r="P731" s="1">
        <v>4.3458375542860198E-3</v>
      </c>
      <c r="Q731" s="1">
        <v>9.4198871981987801E-4</v>
      </c>
      <c r="R731" s="1">
        <v>4.4708844863249504E-3</v>
      </c>
      <c r="S731" s="1">
        <v>1.40134178379671E-3</v>
      </c>
      <c r="T731" s="7">
        <v>7.3269613888363394E-5</v>
      </c>
      <c r="U731" s="1">
        <v>0</v>
      </c>
      <c r="V731" s="1">
        <v>0</v>
      </c>
      <c r="W731" s="1">
        <v>730</v>
      </c>
      <c r="X731" s="1" t="s">
        <v>1679</v>
      </c>
      <c r="Y731" s="1" t="s">
        <v>1668</v>
      </c>
      <c r="Z731" s="1" t="s">
        <v>2421</v>
      </c>
      <c r="AA731" s="1">
        <v>4.3458375542860198E-3</v>
      </c>
      <c r="AB731" s="1">
        <v>2.07777827268136E-2</v>
      </c>
      <c r="AC731" s="1">
        <v>1.64319451725276E-2</v>
      </c>
      <c r="AD731" s="1">
        <v>9.9612443682860999E-2</v>
      </c>
    </row>
    <row r="732" spans="1:30" x14ac:dyDescent="0.3">
      <c r="A732" s="1">
        <v>731</v>
      </c>
      <c r="B732" s="1" t="s">
        <v>1683</v>
      </c>
      <c r="C732" s="1">
        <v>1.4551397330262101E-3</v>
      </c>
      <c r="D732" s="7">
        <v>5.7285630932809298E-5</v>
      </c>
      <c r="E732" s="1">
        <v>6.8978299687014197E-3</v>
      </c>
      <c r="F732" s="1">
        <v>2.3194323051257699E-3</v>
      </c>
      <c r="G732" s="1">
        <v>5.84324866604521E-4</v>
      </c>
      <c r="H732" s="1">
        <v>5.1081639104056796E-4</v>
      </c>
      <c r="I732" s="7">
        <v>7.6101185705790598E-5</v>
      </c>
      <c r="J732" s="1">
        <v>1.3491048826253699E-2</v>
      </c>
      <c r="K732" s="1">
        <v>7.9405474809189701E-4</v>
      </c>
      <c r="L732" s="1">
        <v>7.9760718129426207E-3</v>
      </c>
      <c r="M732" s="1">
        <v>3.9401784506064696E-3</v>
      </c>
      <c r="N732" s="1">
        <v>1.9549470468735401E-4</v>
      </c>
      <c r="O732" s="1">
        <v>0</v>
      </c>
      <c r="P732" s="1">
        <v>2.3470927495260201E-3</v>
      </c>
      <c r="Q732" s="1">
        <v>4.9670517357936102E-3</v>
      </c>
      <c r="R732" s="1">
        <v>7.6133214495937597E-4</v>
      </c>
      <c r="S732" s="1">
        <v>6.9550129352450498E-3</v>
      </c>
      <c r="T732" s="1">
        <v>9.8729956664642508E-3</v>
      </c>
      <c r="U732" s="1">
        <v>1.64212563820198E-4</v>
      </c>
      <c r="V732" s="1">
        <v>9.9573386822876205E-4</v>
      </c>
      <c r="W732" s="1">
        <v>731</v>
      </c>
      <c r="X732" s="1" t="s">
        <v>1683</v>
      </c>
      <c r="Y732" s="1" t="s">
        <v>1673</v>
      </c>
      <c r="Z732" s="1" t="s">
        <v>2422</v>
      </c>
      <c r="AA732" s="1">
        <v>9.8729956664642508E-3</v>
      </c>
      <c r="AB732" s="1">
        <v>1.3491048826253699E-2</v>
      </c>
      <c r="AC732" s="1">
        <v>3.6180531597894798E-3</v>
      </c>
      <c r="AD732" s="1">
        <v>0.10937958611951799</v>
      </c>
    </row>
    <row r="733" spans="1:30" x14ac:dyDescent="0.3">
      <c r="A733" s="1">
        <v>732</v>
      </c>
      <c r="B733" s="1" t="s">
        <v>1673</v>
      </c>
      <c r="C733" s="1">
        <v>0</v>
      </c>
      <c r="D733" s="1">
        <v>0</v>
      </c>
      <c r="E733" s="1">
        <v>0</v>
      </c>
      <c r="F733" s="1">
        <v>0</v>
      </c>
      <c r="G733" s="1">
        <v>1.80902733722387E-4</v>
      </c>
      <c r="H733" s="1">
        <v>0</v>
      </c>
      <c r="I733" s="1">
        <v>0</v>
      </c>
      <c r="J733" s="1">
        <v>1.21351973144176E-2</v>
      </c>
      <c r="K733" s="1">
        <v>0</v>
      </c>
      <c r="L733" s="1">
        <v>1.7497836077347999E-2</v>
      </c>
      <c r="M733" s="1">
        <v>6.9412496640118603E-4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1.6788671765820599E-2</v>
      </c>
      <c r="U733" s="1">
        <v>0</v>
      </c>
      <c r="V733" s="1">
        <v>0</v>
      </c>
      <c r="W733" s="1">
        <v>732</v>
      </c>
      <c r="X733" s="1" t="s">
        <v>1673</v>
      </c>
      <c r="Y733" s="1" t="s">
        <v>1675</v>
      </c>
      <c r="Z733" s="1" t="s">
        <v>2423</v>
      </c>
      <c r="AA733" s="1">
        <v>1.21351973144176E-2</v>
      </c>
      <c r="AB733" s="1">
        <v>1.7497836077347999E-2</v>
      </c>
      <c r="AC733" s="1">
        <v>5.3626387629303902E-3</v>
      </c>
      <c r="AD733" s="1">
        <v>6.6611481142219098E-2</v>
      </c>
    </row>
    <row r="734" spans="1:30" x14ac:dyDescent="0.3">
      <c r="A734" s="1">
        <v>733</v>
      </c>
      <c r="B734" s="1" t="s">
        <v>1672</v>
      </c>
      <c r="C734" s="1">
        <v>3.9404135686116398E-3</v>
      </c>
      <c r="D734" s="1">
        <v>0</v>
      </c>
      <c r="E734" s="1">
        <v>1.9390337153238998E-2</v>
      </c>
      <c r="F734" s="1">
        <v>9.1767081809227703E-3</v>
      </c>
      <c r="G734" s="1">
        <v>0</v>
      </c>
      <c r="H734" s="1">
        <v>7.33830934865491E-4</v>
      </c>
      <c r="I734" s="1">
        <v>5.1722778599382795E-4</v>
      </c>
      <c r="J734" s="1">
        <v>0</v>
      </c>
      <c r="K734" s="1">
        <v>6.7575369588664903E-3</v>
      </c>
      <c r="L734" s="1">
        <v>0</v>
      </c>
      <c r="M734" s="1">
        <v>0</v>
      </c>
      <c r="N734" s="1">
        <v>6.4241536353156301E-3</v>
      </c>
      <c r="O734" s="1">
        <v>0</v>
      </c>
      <c r="P734" s="1">
        <v>3.1594405229116501E-3</v>
      </c>
      <c r="Q734" s="1">
        <v>5.1965478161276999E-4</v>
      </c>
      <c r="R734" s="1">
        <v>1.9920936139891602E-3</v>
      </c>
      <c r="S734" s="7">
        <v>6.7919707406654506E-5</v>
      </c>
      <c r="T734" s="1">
        <v>2.0671015398254699E-4</v>
      </c>
      <c r="U734" s="1">
        <v>0</v>
      </c>
      <c r="V734" s="7">
        <v>7.3762096105747807E-5</v>
      </c>
      <c r="W734" s="1">
        <v>733</v>
      </c>
      <c r="X734" s="1" t="s">
        <v>1672</v>
      </c>
      <c r="Y734" s="1" t="s">
        <v>1668</v>
      </c>
      <c r="Z734" s="1" t="s">
        <v>2424</v>
      </c>
      <c r="AA734" s="1">
        <v>5.1722778599382795E-4</v>
      </c>
      <c r="AB734" s="1">
        <v>1.9390337153238998E-2</v>
      </c>
      <c r="AC734" s="1">
        <v>1.8873109367245101E-2</v>
      </c>
      <c r="AD734" s="1">
        <v>8.4901108320706603E-2</v>
      </c>
    </row>
    <row r="735" spans="1:30" x14ac:dyDescent="0.3">
      <c r="A735" s="1">
        <v>734</v>
      </c>
      <c r="B735" s="1" t="s">
        <v>1671</v>
      </c>
      <c r="C735" s="1">
        <v>2.7745204831046101E-3</v>
      </c>
      <c r="D735" s="1">
        <v>0</v>
      </c>
      <c r="E735" s="1">
        <v>2.2057017931079601E-2</v>
      </c>
      <c r="F735" s="1">
        <v>1.8038097149040099E-2</v>
      </c>
      <c r="G735" s="1">
        <v>0</v>
      </c>
      <c r="H735" s="1">
        <v>1.85814492423152E-3</v>
      </c>
      <c r="I735" s="7">
        <v>1.15977967748143E-6</v>
      </c>
      <c r="J735" s="1">
        <v>0</v>
      </c>
      <c r="K735" s="1">
        <v>2.15842448921416E-3</v>
      </c>
      <c r="L735" s="7">
        <v>4.4291375965014302E-5</v>
      </c>
      <c r="M735" s="1">
        <v>0</v>
      </c>
      <c r="N735" s="1">
        <v>7.7416152512669997E-3</v>
      </c>
      <c r="O735" s="1">
        <v>4.2836693934545202E-4</v>
      </c>
      <c r="P735" s="1">
        <v>1.41185984177031E-3</v>
      </c>
      <c r="Q735" s="1">
        <v>5.5375184633365095E-4</v>
      </c>
      <c r="R735" s="1">
        <v>1.35950456320759E-3</v>
      </c>
      <c r="S735" s="1">
        <v>7.60278283803137E-4</v>
      </c>
      <c r="T735" s="1">
        <v>0</v>
      </c>
      <c r="U735" s="1">
        <v>0</v>
      </c>
      <c r="V735" s="1">
        <v>0</v>
      </c>
      <c r="W735" s="1">
        <v>734</v>
      </c>
      <c r="X735" s="1" t="s">
        <v>1671</v>
      </c>
      <c r="Y735" s="1" t="s">
        <v>1668</v>
      </c>
      <c r="Z735" s="1" t="s">
        <v>2425</v>
      </c>
      <c r="AA735" s="1">
        <v>1.85814492423152E-3</v>
      </c>
      <c r="AB735" s="1">
        <v>2.2057017931079601E-2</v>
      </c>
      <c r="AC735" s="1">
        <v>2.0198873006848101E-2</v>
      </c>
      <c r="AD735" s="1">
        <v>8.9157240766327805E-2</v>
      </c>
    </row>
    <row r="736" spans="1:30" x14ac:dyDescent="0.3">
      <c r="A736" s="1">
        <v>735</v>
      </c>
      <c r="B736" s="1" t="s">
        <v>1675</v>
      </c>
      <c r="C736" s="1">
        <v>9.6435695011008495E-3</v>
      </c>
      <c r="D736" s="1">
        <v>0</v>
      </c>
      <c r="E736" s="1">
        <v>0</v>
      </c>
      <c r="F736" s="1">
        <v>1.04579744606336E-4</v>
      </c>
      <c r="G736" s="1">
        <v>7.85638101933666E-4</v>
      </c>
      <c r="H736" s="1">
        <v>0</v>
      </c>
      <c r="I736" s="1">
        <v>0</v>
      </c>
      <c r="J736" s="1">
        <v>4.3245121177900902E-3</v>
      </c>
      <c r="K736" s="7">
        <v>6.9322767577437494E-5</v>
      </c>
      <c r="L736" s="1">
        <v>3.37566592003972E-2</v>
      </c>
      <c r="M736" s="1">
        <v>7.8644352676615296E-3</v>
      </c>
      <c r="N736" s="1">
        <v>0</v>
      </c>
      <c r="O736" s="1">
        <v>0</v>
      </c>
      <c r="P736" s="1">
        <v>2.8941247975676899E-4</v>
      </c>
      <c r="Q736" s="1">
        <v>2.2338062158328199E-4</v>
      </c>
      <c r="R736" s="1">
        <v>2.4735858419154899E-3</v>
      </c>
      <c r="S736" s="1">
        <v>1.30057390120384E-3</v>
      </c>
      <c r="T736" s="1">
        <v>5.2231624589988497E-4</v>
      </c>
      <c r="U736" s="1">
        <v>0</v>
      </c>
      <c r="V736" s="1">
        <v>1.2320065665493299E-3</v>
      </c>
      <c r="W736" s="1">
        <v>735</v>
      </c>
      <c r="X736" s="1" t="s">
        <v>1675</v>
      </c>
      <c r="Y736" s="1" t="s">
        <v>1675</v>
      </c>
      <c r="Z736" s="1" t="s">
        <v>2426</v>
      </c>
      <c r="AA736" s="1">
        <v>3.37566592003972E-2</v>
      </c>
      <c r="AB736" s="1">
        <v>3.37566592003972E-2</v>
      </c>
      <c r="AC736" s="1">
        <v>0</v>
      </c>
      <c r="AD736" s="1">
        <v>8.9446714590048604E-2</v>
      </c>
    </row>
    <row r="737" spans="1:30" x14ac:dyDescent="0.3">
      <c r="A737" s="1">
        <v>736</v>
      </c>
      <c r="B737" s="1" t="s">
        <v>1666</v>
      </c>
      <c r="C737" s="1">
        <v>4.6755315224416803E-3</v>
      </c>
      <c r="D737" s="1">
        <v>0</v>
      </c>
      <c r="E737" s="1">
        <v>0</v>
      </c>
      <c r="F737" s="1">
        <v>0</v>
      </c>
      <c r="G737" s="1">
        <v>1.2310395796097601E-3</v>
      </c>
      <c r="H737" s="1">
        <v>3.9507498813986098E-4</v>
      </c>
      <c r="I737" s="1">
        <v>7.8790617385612795E-4</v>
      </c>
      <c r="J737" s="1">
        <v>4.2489357836158402E-4</v>
      </c>
      <c r="K737" s="7">
        <v>1.73290134929752E-5</v>
      </c>
      <c r="L737" s="1">
        <v>1.7879945745129599E-4</v>
      </c>
      <c r="M737" s="1">
        <v>0</v>
      </c>
      <c r="N737" s="1">
        <v>1.85218252181591E-4</v>
      </c>
      <c r="O737" s="1">
        <v>4.5626060837188802E-3</v>
      </c>
      <c r="P737" s="1">
        <v>1.85104018526528E-4</v>
      </c>
      <c r="Q737" s="1">
        <v>1.62260040927152E-3</v>
      </c>
      <c r="R737" s="1">
        <v>1.5144728494343499E-3</v>
      </c>
      <c r="S737" s="1">
        <v>1.82459105318204E-4</v>
      </c>
      <c r="T737" s="1">
        <v>3.0429391229448201E-4</v>
      </c>
      <c r="U737" s="1">
        <v>0</v>
      </c>
      <c r="V737" s="1">
        <v>2.4182501022595899E-2</v>
      </c>
      <c r="W737" s="1">
        <v>736</v>
      </c>
      <c r="X737" s="1" t="s">
        <v>1666</v>
      </c>
      <c r="Y737" s="1" t="s">
        <v>1685</v>
      </c>
      <c r="Z737" s="1" t="s">
        <v>2427</v>
      </c>
      <c r="AA737" s="1">
        <v>4.6755315224416803E-3</v>
      </c>
      <c r="AB737" s="1">
        <v>2.4182501022595899E-2</v>
      </c>
      <c r="AC737" s="1">
        <v>1.9506969500154198E-2</v>
      </c>
      <c r="AD737" s="1">
        <v>6.3145765610323507E-2</v>
      </c>
    </row>
    <row r="738" spans="1:30" x14ac:dyDescent="0.3">
      <c r="A738" s="1">
        <v>737</v>
      </c>
      <c r="B738" s="1" t="s">
        <v>1671</v>
      </c>
      <c r="C738" s="1">
        <v>2.37338788354416E-3</v>
      </c>
      <c r="D738" s="1">
        <v>5.6228133662210202E-4</v>
      </c>
      <c r="E738" s="7">
        <v>8.6695811081674801E-5</v>
      </c>
      <c r="F738" s="7">
        <v>2.4112866258742901E-5</v>
      </c>
      <c r="G738" s="1">
        <v>1.92018213428161E-3</v>
      </c>
      <c r="H738" s="1">
        <v>1.44315476002367E-2</v>
      </c>
      <c r="I738" s="1">
        <v>0</v>
      </c>
      <c r="J738" s="1">
        <v>3.0232080848967601E-3</v>
      </c>
      <c r="K738" s="1">
        <v>0</v>
      </c>
      <c r="L738" s="1">
        <v>3.4860095651817399E-3</v>
      </c>
      <c r="M738" s="1">
        <v>9.5976605502163105E-4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1.5130305787758499E-2</v>
      </c>
      <c r="T738" s="1">
        <v>1.2044665504348601E-2</v>
      </c>
      <c r="U738" s="1">
        <v>0</v>
      </c>
      <c r="V738" s="7">
        <v>8.9297551722606399E-5</v>
      </c>
      <c r="W738" s="1">
        <v>737</v>
      </c>
      <c r="X738" s="1" t="s">
        <v>1671</v>
      </c>
      <c r="Y738" s="1" t="s">
        <v>1682</v>
      </c>
      <c r="Z738" s="1" t="s">
        <v>2428</v>
      </c>
      <c r="AA738" s="1">
        <v>1.44315476002367E-2</v>
      </c>
      <c r="AB738" s="1">
        <v>1.5130305787758499E-2</v>
      </c>
      <c r="AC738" s="1">
        <v>6.9875818752179904E-4</v>
      </c>
      <c r="AD738" s="1">
        <v>8.4854947486833698E-2</v>
      </c>
    </row>
    <row r="739" spans="1:30" x14ac:dyDescent="0.3">
      <c r="A739" s="1">
        <v>738</v>
      </c>
      <c r="B739" s="1" t="s">
        <v>1681</v>
      </c>
      <c r="C739" s="1">
        <v>3.3919715576256199E-4</v>
      </c>
      <c r="D739" s="1">
        <v>0</v>
      </c>
      <c r="E739" s="7">
        <v>4.5313867957385297E-5</v>
      </c>
      <c r="F739" s="1">
        <v>0</v>
      </c>
      <c r="G739" s="1">
        <v>0</v>
      </c>
      <c r="H739" s="1">
        <v>0</v>
      </c>
      <c r="I739" s="1">
        <v>1.8958727547252401E-4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1.50975144737287E-3</v>
      </c>
      <c r="P739" s="1">
        <v>0</v>
      </c>
      <c r="Q739" s="1">
        <v>0</v>
      </c>
      <c r="R739" s="1">
        <v>5.2776728996058897E-2</v>
      </c>
      <c r="S739" s="1">
        <v>5.1915582537350596E-4</v>
      </c>
      <c r="T739" s="1">
        <v>0</v>
      </c>
      <c r="U739" s="1">
        <v>0</v>
      </c>
      <c r="V739" s="1">
        <v>0</v>
      </c>
      <c r="W739" s="1">
        <v>738</v>
      </c>
      <c r="X739" s="1" t="s">
        <v>1681</v>
      </c>
      <c r="Y739" s="1" t="s">
        <v>1681</v>
      </c>
      <c r="Z739" s="1" t="s">
        <v>2429</v>
      </c>
      <c r="AA739" s="1">
        <v>5.2776728996058897E-2</v>
      </c>
      <c r="AB739" s="1">
        <v>5.2776728996058897E-2</v>
      </c>
      <c r="AC739" s="1">
        <v>0</v>
      </c>
      <c r="AD739" s="1">
        <v>5.80071984590384E-2</v>
      </c>
    </row>
    <row r="740" spans="1:30" x14ac:dyDescent="0.3">
      <c r="A740" s="1">
        <v>739</v>
      </c>
      <c r="B740" s="1" t="s">
        <v>1678</v>
      </c>
      <c r="C740" s="1">
        <v>2.4289567332502798E-3</v>
      </c>
      <c r="D740" s="1">
        <v>0</v>
      </c>
      <c r="E740" s="1">
        <v>0</v>
      </c>
      <c r="F740" s="1">
        <v>0</v>
      </c>
      <c r="G740" s="1">
        <v>0</v>
      </c>
      <c r="H740" s="7">
        <v>6.08153399727357E-5</v>
      </c>
      <c r="I740" s="7">
        <v>9.4950443045197999E-6</v>
      </c>
      <c r="J740" s="1">
        <v>0</v>
      </c>
      <c r="K740" s="1">
        <v>5.0651793355827198E-4</v>
      </c>
      <c r="L740" s="1">
        <v>0</v>
      </c>
      <c r="M740" s="1">
        <v>0</v>
      </c>
      <c r="N740" s="1">
        <v>3.18991479673343E-3</v>
      </c>
      <c r="O740" s="1">
        <v>5.3140816297106902E-2</v>
      </c>
      <c r="P740" s="1">
        <v>0</v>
      </c>
      <c r="Q740" s="7">
        <v>7.5293924921630197E-5</v>
      </c>
      <c r="R740" s="1">
        <v>8.4039485138103799E-4</v>
      </c>
      <c r="S740" s="1">
        <v>1.6378461215246301E-3</v>
      </c>
      <c r="T740" s="1">
        <v>6.74433841949998E-4</v>
      </c>
      <c r="U740" s="1">
        <v>0</v>
      </c>
      <c r="V740" s="1">
        <v>0</v>
      </c>
      <c r="W740" s="1">
        <v>739</v>
      </c>
      <c r="X740" s="1" t="s">
        <v>1678</v>
      </c>
      <c r="Y740" s="1" t="s">
        <v>1678</v>
      </c>
      <c r="Z740" s="1" t="s">
        <v>2430</v>
      </c>
      <c r="AA740" s="1">
        <v>5.3140816297106902E-2</v>
      </c>
      <c r="AB740" s="1">
        <v>5.3140816297106902E-2</v>
      </c>
      <c r="AC740" s="1">
        <v>0</v>
      </c>
      <c r="AD740" s="1">
        <v>7.1954415032244104E-2</v>
      </c>
    </row>
    <row r="741" spans="1:30" x14ac:dyDescent="0.3">
      <c r="A741" s="1">
        <v>740</v>
      </c>
      <c r="B741" s="1" t="s">
        <v>1666</v>
      </c>
      <c r="C741" s="1">
        <v>2.33958434641433E-2</v>
      </c>
      <c r="D741" s="1">
        <v>0</v>
      </c>
      <c r="E741" s="7">
        <v>6.1481295857013303E-5</v>
      </c>
      <c r="F741" s="1">
        <v>9.2286574661117201E-4</v>
      </c>
      <c r="G741" s="1">
        <v>0</v>
      </c>
      <c r="H741" s="1">
        <v>1.40086996593523E-4</v>
      </c>
      <c r="I741" s="1">
        <v>1.32680394710276E-4</v>
      </c>
      <c r="J741" s="1">
        <v>1.1822192571360999E-4</v>
      </c>
      <c r="K741" s="1">
        <v>2.5520847319691099E-3</v>
      </c>
      <c r="L741" s="1">
        <v>0</v>
      </c>
      <c r="M741" s="1">
        <v>1.33816094138149E-3</v>
      </c>
      <c r="N741" s="1">
        <v>1.5797965155034399E-4</v>
      </c>
      <c r="O741" s="1">
        <v>2.7331883266307399E-3</v>
      </c>
      <c r="P741" s="1">
        <v>1.09489101594902E-2</v>
      </c>
      <c r="Q741" s="1">
        <v>1.4259115029724499E-4</v>
      </c>
      <c r="R741" s="1">
        <v>8.7216848281284499E-3</v>
      </c>
      <c r="S741" s="1">
        <v>0</v>
      </c>
      <c r="T741" s="1">
        <v>2.3301537040515199E-4</v>
      </c>
      <c r="U741" s="1">
        <v>0</v>
      </c>
      <c r="V741" s="1">
        <v>0</v>
      </c>
      <c r="W741" s="1">
        <v>740</v>
      </c>
      <c r="X741" s="1" t="s">
        <v>1666</v>
      </c>
      <c r="Y741" s="1" t="s">
        <v>1666</v>
      </c>
      <c r="Z741" s="1" t="s">
        <v>2431</v>
      </c>
      <c r="AA741" s="1">
        <v>2.33958434641433E-2</v>
      </c>
      <c r="AB741" s="1">
        <v>2.33958434641433E-2</v>
      </c>
      <c r="AC741" s="1">
        <v>0</v>
      </c>
      <c r="AD741" s="1">
        <v>7.8112172305096803E-2</v>
      </c>
    </row>
    <row r="742" spans="1:30" x14ac:dyDescent="0.3">
      <c r="A742" s="1">
        <v>741</v>
      </c>
      <c r="B742" s="1" t="s">
        <v>1673</v>
      </c>
      <c r="C742" s="1">
        <v>6.13167107813552E-4</v>
      </c>
      <c r="D742" s="1">
        <v>0</v>
      </c>
      <c r="E742" s="1">
        <v>1.3606511934867799E-4</v>
      </c>
      <c r="F742" s="1">
        <v>1.22580114164568E-4</v>
      </c>
      <c r="G742" s="1">
        <v>2.0092934905194799E-4</v>
      </c>
      <c r="H742" s="1">
        <v>0</v>
      </c>
      <c r="I742" s="1">
        <v>0</v>
      </c>
      <c r="J742" s="1">
        <v>1.3454857869846499E-2</v>
      </c>
      <c r="K742" s="1">
        <v>0</v>
      </c>
      <c r="L742" s="1">
        <v>4.5302528751627697E-3</v>
      </c>
      <c r="M742" s="1">
        <v>5.5166322309210401E-4</v>
      </c>
      <c r="N742" s="1">
        <v>1.8028907104674901E-2</v>
      </c>
      <c r="O742" s="1">
        <v>0</v>
      </c>
      <c r="P742" s="1">
        <v>5.1395181066875902E-4</v>
      </c>
      <c r="Q742" s="1">
        <v>0</v>
      </c>
      <c r="R742" s="1">
        <v>0</v>
      </c>
      <c r="S742" s="1">
        <v>3.6811538591985501E-4</v>
      </c>
      <c r="T742" s="1">
        <v>2.4588145789473301E-2</v>
      </c>
      <c r="U742" s="1">
        <v>0</v>
      </c>
      <c r="V742" s="1">
        <v>0</v>
      </c>
      <c r="W742" s="1">
        <v>741</v>
      </c>
      <c r="X742" s="1" t="s">
        <v>1673</v>
      </c>
      <c r="Y742" s="1" t="s">
        <v>1683</v>
      </c>
      <c r="Z742" s="1" t="s">
        <v>2432</v>
      </c>
      <c r="AA742" s="1">
        <v>1.3454857869846499E-2</v>
      </c>
      <c r="AB742" s="1">
        <v>2.4588145789473301E-2</v>
      </c>
      <c r="AC742" s="1">
        <v>1.11332879196268E-2</v>
      </c>
      <c r="AD742" s="1">
        <v>8.8603814763208E-2</v>
      </c>
    </row>
    <row r="743" spans="1:30" x14ac:dyDescent="0.3">
      <c r="A743" s="1">
        <v>742</v>
      </c>
      <c r="B743" s="1" t="s">
        <v>1674</v>
      </c>
      <c r="C743" s="1">
        <v>0</v>
      </c>
      <c r="D743" s="1">
        <v>0</v>
      </c>
      <c r="E743" s="1">
        <v>0</v>
      </c>
      <c r="F743" s="1">
        <v>1.68726694670768E-4</v>
      </c>
      <c r="G743" s="1">
        <v>0</v>
      </c>
      <c r="H743" s="1">
        <v>0</v>
      </c>
      <c r="I743" s="1">
        <v>0</v>
      </c>
      <c r="J743" s="1">
        <v>0</v>
      </c>
      <c r="K743" s="1">
        <v>4.1811045411489403E-2</v>
      </c>
      <c r="L743" s="1">
        <v>0</v>
      </c>
      <c r="M743" s="1">
        <v>0</v>
      </c>
      <c r="N743" s="1">
        <v>0</v>
      </c>
      <c r="O743" s="1">
        <v>0</v>
      </c>
      <c r="P743" s="7">
        <v>5.0947008500769301E-5</v>
      </c>
      <c r="Q743" s="1">
        <v>8.0681413145732694E-3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742</v>
      </c>
      <c r="X743" s="1" t="s">
        <v>1674</v>
      </c>
      <c r="Y743" s="1" t="s">
        <v>1674</v>
      </c>
      <c r="Z743" s="1" t="s">
        <v>2433</v>
      </c>
      <c r="AA743" s="1">
        <v>4.1811045411489403E-2</v>
      </c>
      <c r="AB743" s="1">
        <v>4.1811045411489403E-2</v>
      </c>
      <c r="AC743" s="1">
        <v>0</v>
      </c>
      <c r="AD743" s="1">
        <v>5.7945624048873198E-2</v>
      </c>
    </row>
    <row r="744" spans="1:30" x14ac:dyDescent="0.3">
      <c r="A744" s="1">
        <v>743</v>
      </c>
      <c r="B744" s="1" t="s">
        <v>1674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2.9820581488065E-2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3.92783412094352E-2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743</v>
      </c>
      <c r="X744" s="1" t="s">
        <v>1674</v>
      </c>
      <c r="Y744" s="1" t="s">
        <v>1680</v>
      </c>
      <c r="Z744" s="1" t="s">
        <v>2434</v>
      </c>
      <c r="AA744" s="1">
        <v>2.9820581488065E-2</v>
      </c>
      <c r="AB744" s="1">
        <v>3.92783412094352E-2</v>
      </c>
      <c r="AC744" s="1">
        <v>9.4577597213702097E-3</v>
      </c>
      <c r="AD744" s="1">
        <v>7.7408015008810602E-2</v>
      </c>
    </row>
    <row r="745" spans="1:30" x14ac:dyDescent="0.3">
      <c r="A745" s="1">
        <v>744</v>
      </c>
      <c r="B745" s="1" t="s">
        <v>1671</v>
      </c>
      <c r="C745" s="1">
        <v>1.9526184911038701E-2</v>
      </c>
      <c r="D745" s="1">
        <v>0</v>
      </c>
      <c r="E745" s="1">
        <v>0</v>
      </c>
      <c r="F745" s="1">
        <v>1.00361465339881E-3</v>
      </c>
      <c r="G745" s="1">
        <v>0</v>
      </c>
      <c r="H745" s="1">
        <v>1.5776716210504999E-2</v>
      </c>
      <c r="I745" s="1">
        <v>0</v>
      </c>
      <c r="J745" s="1">
        <v>0</v>
      </c>
      <c r="K745" s="1">
        <v>0</v>
      </c>
      <c r="L745" s="1">
        <v>0</v>
      </c>
      <c r="M745" s="1">
        <v>3.59003390807517E-3</v>
      </c>
      <c r="N745" s="1">
        <v>0</v>
      </c>
      <c r="O745" s="1">
        <v>3.51783434656304E-3</v>
      </c>
      <c r="P745" s="1">
        <v>3.3428265518192601E-3</v>
      </c>
      <c r="Q745" s="1">
        <v>0</v>
      </c>
      <c r="R745" s="1">
        <v>8.9233109063033503E-3</v>
      </c>
      <c r="S745" s="1">
        <v>1.11815367323743E-3</v>
      </c>
      <c r="T745" s="1">
        <v>0</v>
      </c>
      <c r="U745" s="1">
        <v>0</v>
      </c>
      <c r="V745" s="1">
        <v>0</v>
      </c>
      <c r="W745" s="1">
        <v>744</v>
      </c>
      <c r="X745" s="1" t="s">
        <v>1671</v>
      </c>
      <c r="Y745" s="1" t="s">
        <v>1666</v>
      </c>
      <c r="Z745" s="1" t="s">
        <v>2435</v>
      </c>
      <c r="AA745" s="1">
        <v>1.5776716210504999E-2</v>
      </c>
      <c r="AB745" s="1">
        <v>1.9526184911038701E-2</v>
      </c>
      <c r="AC745" s="1">
        <v>3.7494687005336898E-3</v>
      </c>
      <c r="AD745" s="1">
        <v>8.6154991923845306E-2</v>
      </c>
    </row>
    <row r="746" spans="1:30" x14ac:dyDescent="0.3">
      <c r="A746" s="1">
        <v>745</v>
      </c>
      <c r="B746" s="1" t="s">
        <v>1673</v>
      </c>
      <c r="C746" s="7">
        <v>4.8744157221017E-5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3.0340278911887401E-2</v>
      </c>
      <c r="K746" s="1">
        <v>0</v>
      </c>
      <c r="L746" s="1">
        <v>3.5801132661118901E-3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3.2424382990205999E-4</v>
      </c>
      <c r="T746" s="1">
        <v>7.2665273477704401E-3</v>
      </c>
      <c r="U746" s="1">
        <v>0</v>
      </c>
      <c r="V746" s="1">
        <v>0</v>
      </c>
      <c r="W746" s="1">
        <v>745</v>
      </c>
      <c r="X746" s="1" t="s">
        <v>1673</v>
      </c>
      <c r="Y746" s="1" t="s">
        <v>1673</v>
      </c>
      <c r="Z746" s="1" t="s">
        <v>2436</v>
      </c>
      <c r="AA746" s="1">
        <v>3.0340278911887401E-2</v>
      </c>
      <c r="AB746" s="1">
        <v>3.0340278911887401E-2</v>
      </c>
      <c r="AC746" s="1">
        <v>0</v>
      </c>
      <c r="AD746" s="1">
        <v>5.5106738441060003E-2</v>
      </c>
    </row>
    <row r="747" spans="1:30" x14ac:dyDescent="0.3">
      <c r="A747" s="1">
        <v>746</v>
      </c>
      <c r="B747" s="1" t="s">
        <v>1675</v>
      </c>
      <c r="C747" s="1">
        <v>0</v>
      </c>
      <c r="D747" s="1">
        <v>0</v>
      </c>
      <c r="E747" s="7">
        <v>5.3344570095867198E-5</v>
      </c>
      <c r="F747" s="1">
        <v>0</v>
      </c>
      <c r="G747" s="7">
        <v>9.7615137240777804E-5</v>
      </c>
      <c r="H747" s="1">
        <v>0</v>
      </c>
      <c r="I747" s="1">
        <v>0</v>
      </c>
      <c r="J747" s="1">
        <v>1.77240345390075E-3</v>
      </c>
      <c r="K747" s="1">
        <v>1.2121579346489201E-3</v>
      </c>
      <c r="L747" s="1">
        <v>4.5375662856108603E-3</v>
      </c>
      <c r="M747" s="1">
        <v>0</v>
      </c>
      <c r="N747" s="1">
        <v>3.06089296143473E-3</v>
      </c>
      <c r="O747" s="1">
        <v>0</v>
      </c>
      <c r="P747" s="1">
        <v>0</v>
      </c>
      <c r="Q747" s="1">
        <v>1.3370144413404599E-2</v>
      </c>
      <c r="R747" s="1">
        <v>1.46475791694787E-3</v>
      </c>
      <c r="S747" s="1">
        <v>9.3399373934624497E-4</v>
      </c>
      <c r="T747" s="1">
        <v>1.7067139460692901E-4</v>
      </c>
      <c r="U747" s="1">
        <v>1.3346358727004E-2</v>
      </c>
      <c r="V747" s="1">
        <v>1.7351509091102499E-3</v>
      </c>
      <c r="W747" s="1">
        <v>746</v>
      </c>
      <c r="X747" s="1" t="s">
        <v>1675</v>
      </c>
      <c r="Y747" s="1" t="s">
        <v>1680</v>
      </c>
      <c r="Z747" s="1" t="s">
        <v>2437</v>
      </c>
      <c r="AA747" s="1">
        <v>4.5375662856108603E-3</v>
      </c>
      <c r="AB747" s="1">
        <v>1.3370144413404599E-2</v>
      </c>
      <c r="AC747" s="1">
        <v>8.8325781277937693E-3</v>
      </c>
      <c r="AD747" s="1">
        <v>6.9058301955456494E-2</v>
      </c>
    </row>
    <row r="748" spans="1:30" x14ac:dyDescent="0.3">
      <c r="A748" s="1">
        <v>747</v>
      </c>
      <c r="B748" s="1" t="s">
        <v>1679</v>
      </c>
      <c r="C748" s="1">
        <v>2.9859708703888597E-4</v>
      </c>
      <c r="D748" s="1">
        <v>0</v>
      </c>
      <c r="E748" s="1">
        <v>0</v>
      </c>
      <c r="F748" s="1">
        <v>1.3040523789590601E-3</v>
      </c>
      <c r="G748" s="1">
        <v>0</v>
      </c>
      <c r="H748" s="1">
        <v>0</v>
      </c>
      <c r="I748" s="1">
        <v>0</v>
      </c>
      <c r="J748" s="1">
        <v>0</v>
      </c>
      <c r="K748" s="1">
        <v>1.5868295312665599E-3</v>
      </c>
      <c r="L748" s="1">
        <v>0</v>
      </c>
      <c r="M748" s="1">
        <v>0</v>
      </c>
      <c r="N748" s="1">
        <v>4.1882006957089102E-4</v>
      </c>
      <c r="O748" s="1">
        <v>0</v>
      </c>
      <c r="P748" s="1">
        <v>4.1079369137359698E-2</v>
      </c>
      <c r="Q748" s="1">
        <v>4.9944342023772303E-3</v>
      </c>
      <c r="R748" s="7">
        <v>9.0078870109616696E-5</v>
      </c>
      <c r="S748" s="1">
        <v>0</v>
      </c>
      <c r="T748" s="7">
        <v>6.1196038261275294E-5</v>
      </c>
      <c r="U748" s="1">
        <v>0</v>
      </c>
      <c r="V748" s="1">
        <v>0</v>
      </c>
      <c r="W748" s="1">
        <v>747</v>
      </c>
      <c r="X748" s="1" t="s">
        <v>1679</v>
      </c>
      <c r="Y748" s="1" t="s">
        <v>1679</v>
      </c>
      <c r="Z748" s="1" t="s">
        <v>2438</v>
      </c>
      <c r="AA748" s="1">
        <v>4.1079369137359698E-2</v>
      </c>
      <c r="AB748" s="1">
        <v>4.1079369137359698E-2</v>
      </c>
      <c r="AC748" s="1">
        <v>0</v>
      </c>
      <c r="AD748" s="1">
        <v>6.1289776896602102E-2</v>
      </c>
    </row>
    <row r="749" spans="1:30" x14ac:dyDescent="0.3">
      <c r="A749" s="1">
        <v>748</v>
      </c>
      <c r="B749" s="1" t="s">
        <v>1681</v>
      </c>
      <c r="C749" s="1">
        <v>5.9863349199671401E-3</v>
      </c>
      <c r="D749" s="7">
        <v>5.8356149589210602E-6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1.2234112393827001E-3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1.33675135673817E-2</v>
      </c>
      <c r="S749" s="1">
        <v>1.18977532334235E-2</v>
      </c>
      <c r="T749" s="1">
        <v>7.7234452951187599E-3</v>
      </c>
      <c r="U749" s="1">
        <v>0</v>
      </c>
      <c r="V749" s="1">
        <v>0</v>
      </c>
      <c r="W749" s="1">
        <v>748</v>
      </c>
      <c r="X749" s="1" t="s">
        <v>1681</v>
      </c>
      <c r="Y749" s="1" t="s">
        <v>1681</v>
      </c>
      <c r="Z749" s="1" t="s">
        <v>2439</v>
      </c>
      <c r="AA749" s="1">
        <v>1.33675135673817E-2</v>
      </c>
      <c r="AB749" s="1">
        <v>1.33675135673817E-2</v>
      </c>
      <c r="AC749" s="1">
        <v>0</v>
      </c>
      <c r="AD749" s="1">
        <v>6.2382389984067997E-2</v>
      </c>
    </row>
    <row r="750" spans="1:30" x14ac:dyDescent="0.3">
      <c r="A750" s="1">
        <v>749</v>
      </c>
      <c r="B750" s="1" t="s">
        <v>1675</v>
      </c>
      <c r="C750" s="1">
        <v>0</v>
      </c>
      <c r="D750" s="1">
        <v>0</v>
      </c>
      <c r="E750" s="1">
        <v>2.1580234487012301E-4</v>
      </c>
      <c r="F750" s="1">
        <v>0</v>
      </c>
      <c r="G750" s="1">
        <v>1.2286048091383101E-3</v>
      </c>
      <c r="H750" s="1">
        <v>0</v>
      </c>
      <c r="I750" s="7">
        <v>2.2576867321522001E-5</v>
      </c>
      <c r="J750" s="1">
        <v>6.08406278069769E-3</v>
      </c>
      <c r="K750" s="1">
        <v>2.8326503739908198E-4</v>
      </c>
      <c r="L750" s="1">
        <v>1.6896266768372099E-2</v>
      </c>
      <c r="M750" s="1">
        <v>4.0971586240213997E-3</v>
      </c>
      <c r="N750" s="1">
        <v>0</v>
      </c>
      <c r="O750" s="1">
        <v>0</v>
      </c>
      <c r="P750" s="1">
        <v>5.5667086049868402E-4</v>
      </c>
      <c r="Q750" s="1">
        <v>0</v>
      </c>
      <c r="R750" s="1">
        <v>1.22696236633422E-4</v>
      </c>
      <c r="S750" s="7">
        <v>8.7259906864186297E-5</v>
      </c>
      <c r="T750" s="1">
        <v>6.0251970992268996E-3</v>
      </c>
      <c r="U750" s="1">
        <v>0</v>
      </c>
      <c r="V750" s="1">
        <v>6.1160666438647595E-4</v>
      </c>
      <c r="W750" s="1">
        <v>749</v>
      </c>
      <c r="X750" s="1" t="s">
        <v>1675</v>
      </c>
      <c r="Y750" s="1" t="s">
        <v>1675</v>
      </c>
      <c r="Z750" s="1" t="s">
        <v>2440</v>
      </c>
      <c r="AA750" s="1">
        <v>1.6896266768372099E-2</v>
      </c>
      <c r="AB750" s="1">
        <v>1.6896266768372099E-2</v>
      </c>
      <c r="AC750" s="1">
        <v>0</v>
      </c>
      <c r="AD750" s="1">
        <v>5.8931045992735603E-2</v>
      </c>
    </row>
    <row r="751" spans="1:30" x14ac:dyDescent="0.3">
      <c r="A751" s="1">
        <v>750</v>
      </c>
      <c r="B751" s="1" t="s">
        <v>1682</v>
      </c>
      <c r="C751" s="1">
        <v>2.6202075929787601E-3</v>
      </c>
      <c r="D751" s="1">
        <v>3.57696908317545E-4</v>
      </c>
      <c r="E751" s="1">
        <v>1.0007914893598101E-3</v>
      </c>
      <c r="F751" s="1">
        <v>1.2183739054116901E-3</v>
      </c>
      <c r="G751" s="1">
        <v>0</v>
      </c>
      <c r="H751" s="1">
        <v>2.4440361527799199E-4</v>
      </c>
      <c r="I751" s="1">
        <v>1.1078834601582E-4</v>
      </c>
      <c r="J751" s="1">
        <v>0</v>
      </c>
      <c r="K751" s="1">
        <v>1.8705043737405599E-2</v>
      </c>
      <c r="L751" s="1">
        <v>5.1587514555910497E-3</v>
      </c>
      <c r="M751" s="1">
        <v>0</v>
      </c>
      <c r="N751" s="1">
        <v>3.34624298219009E-4</v>
      </c>
      <c r="O751" s="1">
        <v>0</v>
      </c>
      <c r="P751" s="1">
        <v>2.4915900596833799E-3</v>
      </c>
      <c r="Q751" s="1">
        <v>1.11646109986588E-2</v>
      </c>
      <c r="R751" s="1">
        <v>7.5832717383803299E-4</v>
      </c>
      <c r="S751" s="1">
        <v>9.1257920043481605E-4</v>
      </c>
      <c r="T751" s="1">
        <v>5.1776390721774903E-4</v>
      </c>
      <c r="U751" s="1">
        <v>0</v>
      </c>
      <c r="V751" s="1">
        <v>9.8557188011130694E-4</v>
      </c>
      <c r="W751" s="1">
        <v>750</v>
      </c>
      <c r="X751" s="1" t="s">
        <v>1682</v>
      </c>
      <c r="Y751" s="1" t="s">
        <v>1674</v>
      </c>
      <c r="Z751" s="1" t="s">
        <v>2441</v>
      </c>
      <c r="AA751" s="1">
        <v>9.1257920043481605E-4</v>
      </c>
      <c r="AB751" s="1">
        <v>1.8705043737405599E-2</v>
      </c>
      <c r="AC751" s="1">
        <v>1.7792464536970701E-2</v>
      </c>
      <c r="AD751" s="1">
        <v>7.6280861428936794E-2</v>
      </c>
    </row>
    <row r="752" spans="1:30" x14ac:dyDescent="0.3">
      <c r="A752" s="1">
        <v>751</v>
      </c>
      <c r="B752" s="1" t="s">
        <v>1673</v>
      </c>
      <c r="C752" s="1">
        <v>1.3177805747095501E-4</v>
      </c>
      <c r="D752" s="7">
        <v>3.5203494655782597E-5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2.3446312771376501E-2</v>
      </c>
      <c r="K752" s="1">
        <v>0</v>
      </c>
      <c r="L752" s="1">
        <v>2.7184063838122099E-3</v>
      </c>
      <c r="M752" s="1">
        <v>6.9200668070006196E-4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3.2659476703553598E-4</v>
      </c>
      <c r="T752" s="1">
        <v>2.50291459718423E-2</v>
      </c>
      <c r="U752" s="1">
        <v>0</v>
      </c>
      <c r="V752" s="1">
        <v>0</v>
      </c>
      <c r="W752" s="1">
        <v>751</v>
      </c>
      <c r="X752" s="1" t="s">
        <v>1673</v>
      </c>
      <c r="Y752" s="1" t="s">
        <v>1683</v>
      </c>
      <c r="Z752" s="1" t="s">
        <v>2442</v>
      </c>
      <c r="AA752" s="1">
        <v>2.3446312771376501E-2</v>
      </c>
      <c r="AB752" s="1">
        <v>2.50291459718423E-2</v>
      </c>
      <c r="AC752" s="1">
        <v>1.58283320046583E-3</v>
      </c>
      <c r="AD752" s="1">
        <v>6.8614184721428703E-2</v>
      </c>
    </row>
    <row r="753" spans="1:30" x14ac:dyDescent="0.3">
      <c r="A753" s="1">
        <v>752</v>
      </c>
      <c r="B753" s="1" t="s">
        <v>1683</v>
      </c>
      <c r="C753" s="1">
        <v>9.6286145373675398E-4</v>
      </c>
      <c r="D753" s="1">
        <v>2.6107080676737E-4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4.12303120229992E-3</v>
      </c>
      <c r="K753" s="1">
        <v>0</v>
      </c>
      <c r="L753" s="1">
        <v>5.0217739873222597E-3</v>
      </c>
      <c r="M753" s="1">
        <v>9.7134966841436795E-4</v>
      </c>
      <c r="N753" s="1">
        <v>0</v>
      </c>
      <c r="O753" s="1">
        <v>0</v>
      </c>
      <c r="P753" s="1">
        <v>0</v>
      </c>
      <c r="Q753" s="1">
        <v>0</v>
      </c>
      <c r="R753" s="7">
        <v>2.44836172753324E-5</v>
      </c>
      <c r="S753" s="1">
        <v>1.5943414310166399E-3</v>
      </c>
      <c r="T753" s="1">
        <v>2.3371537217126901E-2</v>
      </c>
      <c r="U753" s="1">
        <v>0</v>
      </c>
      <c r="V753" s="1">
        <v>1.3801784200767701E-4</v>
      </c>
      <c r="W753" s="1">
        <v>752</v>
      </c>
      <c r="X753" s="1" t="s">
        <v>1683</v>
      </c>
      <c r="Y753" s="1" t="s">
        <v>1683</v>
      </c>
      <c r="Z753" s="1" t="s">
        <v>2443</v>
      </c>
      <c r="AA753" s="1">
        <v>2.3371537217126901E-2</v>
      </c>
      <c r="AB753" s="1">
        <v>2.3371537217126901E-2</v>
      </c>
      <c r="AC753" s="1">
        <v>0</v>
      </c>
      <c r="AD753" s="1">
        <v>5.4861529063033099E-2</v>
      </c>
    </row>
    <row r="754" spans="1:30" x14ac:dyDescent="0.3">
      <c r="A754" s="1">
        <v>753</v>
      </c>
      <c r="B754" s="1" t="s">
        <v>1677</v>
      </c>
      <c r="C754" s="1">
        <v>3.0022320399544101E-3</v>
      </c>
      <c r="D754" s="1">
        <v>0</v>
      </c>
      <c r="E754" s="1">
        <v>2.44529320856199E-2</v>
      </c>
      <c r="F754" s="1">
        <v>1.2402662909312001E-2</v>
      </c>
      <c r="G754" s="7">
        <v>5.60287311916778E-6</v>
      </c>
      <c r="H754" s="1">
        <v>3.4403448155129602E-4</v>
      </c>
      <c r="I754" s="1">
        <v>6.0064313060040201E-4</v>
      </c>
      <c r="J754" s="1">
        <v>0</v>
      </c>
      <c r="K754" s="1">
        <v>1.06262629304224E-2</v>
      </c>
      <c r="L754" s="1">
        <v>0</v>
      </c>
      <c r="M754" s="1">
        <v>5.5097918876273802E-4</v>
      </c>
      <c r="N754" s="1">
        <v>2.0490813296894501E-3</v>
      </c>
      <c r="O754" s="1">
        <v>0</v>
      </c>
      <c r="P754" s="1">
        <v>1.95457211776685E-3</v>
      </c>
      <c r="Q754" s="1">
        <v>3.0259541139367701E-3</v>
      </c>
      <c r="R754" s="7">
        <v>7.0320652837555802E-5</v>
      </c>
      <c r="S754" s="1">
        <v>2.8820073431090701E-4</v>
      </c>
      <c r="T754" s="1">
        <v>0</v>
      </c>
      <c r="U754" s="1">
        <v>0</v>
      </c>
      <c r="V754" s="1">
        <v>0</v>
      </c>
      <c r="W754" s="1">
        <v>753</v>
      </c>
      <c r="X754" s="1" t="s">
        <v>1677</v>
      </c>
      <c r="Y754" s="1" t="s">
        <v>1668</v>
      </c>
      <c r="Z754" s="1" t="s">
        <v>2444</v>
      </c>
      <c r="AA754" s="1">
        <v>2.0490813296894501E-3</v>
      </c>
      <c r="AB754" s="1">
        <v>2.44529320856199E-2</v>
      </c>
      <c r="AC754" s="1">
        <v>2.2403850755930502E-2</v>
      </c>
      <c r="AD754" s="1">
        <v>8.93839969846216E-2</v>
      </c>
    </row>
    <row r="755" spans="1:30" x14ac:dyDescent="0.3">
      <c r="A755" s="1">
        <v>754</v>
      </c>
      <c r="B755" s="1" t="s">
        <v>1669</v>
      </c>
      <c r="C755" s="1">
        <v>0</v>
      </c>
      <c r="D755" s="1">
        <v>0</v>
      </c>
      <c r="E755" s="1">
        <v>1.61143952117733E-2</v>
      </c>
      <c r="F755" s="1">
        <v>2.6790215582525E-2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754</v>
      </c>
      <c r="X755" s="1" t="s">
        <v>1669</v>
      </c>
      <c r="Y755" s="1" t="s">
        <v>1669</v>
      </c>
      <c r="Z755" s="1" t="s">
        <v>2445</v>
      </c>
      <c r="AA755" s="1">
        <v>2.6790215582525E-2</v>
      </c>
      <c r="AB755" s="1">
        <v>2.6790215582525E-2</v>
      </c>
      <c r="AC755" s="1">
        <v>0</v>
      </c>
      <c r="AD755" s="1">
        <v>5.4575619682915903E-2</v>
      </c>
    </row>
    <row r="756" spans="1:30" x14ac:dyDescent="0.3">
      <c r="A756" s="1">
        <v>755</v>
      </c>
      <c r="B756" s="1" t="s">
        <v>1673</v>
      </c>
      <c r="C756" s="1">
        <v>0</v>
      </c>
      <c r="D756" s="1">
        <v>0</v>
      </c>
      <c r="E756" s="1">
        <v>0</v>
      </c>
      <c r="F756" s="1">
        <v>0</v>
      </c>
      <c r="G756" s="7">
        <v>5.19920776948712E-5</v>
      </c>
      <c r="H756" s="1">
        <v>0</v>
      </c>
      <c r="I756" s="1">
        <v>0</v>
      </c>
      <c r="J756" s="1">
        <v>3.6040166600049398E-2</v>
      </c>
      <c r="K756" s="1">
        <v>0</v>
      </c>
      <c r="L756" s="1">
        <v>8.4715484050565393E-3</v>
      </c>
      <c r="M756" s="1">
        <v>1.2948080665645199E-4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5.7683583360211097E-3</v>
      </c>
      <c r="U756" s="1">
        <v>0</v>
      </c>
      <c r="V756" s="1">
        <v>7.57384223795526E-4</v>
      </c>
      <c r="W756" s="1">
        <v>755</v>
      </c>
      <c r="X756" s="1" t="s">
        <v>1673</v>
      </c>
      <c r="Y756" s="1" t="s">
        <v>1673</v>
      </c>
      <c r="Z756" s="1" t="s">
        <v>2446</v>
      </c>
      <c r="AA756" s="1">
        <v>3.6040166600049398E-2</v>
      </c>
      <c r="AB756" s="1">
        <v>3.6040166600049398E-2</v>
      </c>
      <c r="AC756" s="1">
        <v>0</v>
      </c>
      <c r="AD756" s="1">
        <v>6.5772311208972797E-2</v>
      </c>
    </row>
    <row r="757" spans="1:30" x14ac:dyDescent="0.3">
      <c r="A757" s="1">
        <v>756</v>
      </c>
      <c r="B757" s="1" t="s">
        <v>1683</v>
      </c>
      <c r="C757" s="1">
        <v>2.5831841787943002E-3</v>
      </c>
      <c r="D757" s="7">
        <v>8.8541220915152699E-5</v>
      </c>
      <c r="E757" s="1">
        <v>0</v>
      </c>
      <c r="F757" s="1">
        <v>5.4640321537628503E-3</v>
      </c>
      <c r="G757" s="1">
        <v>0</v>
      </c>
      <c r="H757" s="1">
        <v>0</v>
      </c>
      <c r="I757" s="1">
        <v>0</v>
      </c>
      <c r="J757" s="1">
        <v>2.0055601068780602E-3</v>
      </c>
      <c r="K757" s="1">
        <v>8.29199981937161E-3</v>
      </c>
      <c r="L757" s="1">
        <v>0</v>
      </c>
      <c r="M757" s="1">
        <v>5.8749199010031704E-4</v>
      </c>
      <c r="N757" s="7">
        <v>7.2990143291147899E-5</v>
      </c>
      <c r="O757" s="1">
        <v>0</v>
      </c>
      <c r="P757" s="1">
        <v>7.6149161877993197E-3</v>
      </c>
      <c r="Q757" s="1">
        <v>1.0354671760071401E-3</v>
      </c>
      <c r="R757" s="1">
        <v>7.3073884142751499E-4</v>
      </c>
      <c r="S757" s="1">
        <v>3.2173025451302101E-3</v>
      </c>
      <c r="T757" s="1">
        <v>1.11863573230683E-2</v>
      </c>
      <c r="U757" s="1">
        <v>0</v>
      </c>
      <c r="V757" s="7">
        <v>3.9791922775622501E-5</v>
      </c>
      <c r="W757" s="1">
        <v>756</v>
      </c>
      <c r="X757" s="1" t="s">
        <v>1683</v>
      </c>
      <c r="Y757" s="1" t="s">
        <v>1683</v>
      </c>
      <c r="Z757" s="1" t="s">
        <v>2447</v>
      </c>
      <c r="AA757" s="1">
        <v>1.11863573230683E-2</v>
      </c>
      <c r="AB757" s="1">
        <v>1.11863573230683E-2</v>
      </c>
      <c r="AC757" s="1">
        <v>0</v>
      </c>
      <c r="AD757" s="1">
        <v>7.3642351763330796E-2</v>
      </c>
    </row>
    <row r="758" spans="1:30" x14ac:dyDescent="0.3">
      <c r="A758" s="1">
        <v>757</v>
      </c>
      <c r="B758" s="1" t="s">
        <v>1671</v>
      </c>
      <c r="C758" s="1">
        <v>3.2307665885970699E-3</v>
      </c>
      <c r="D758" s="1">
        <v>3.0495948895110898E-4</v>
      </c>
      <c r="E758" s="1">
        <v>2.1072236102746898E-3</v>
      </c>
      <c r="F758" s="1">
        <v>2.0580361581833198E-3</v>
      </c>
      <c r="G758" s="1">
        <v>0</v>
      </c>
      <c r="H758" s="1">
        <v>2.1419082506375698E-3</v>
      </c>
      <c r="I758" s="1">
        <v>3.3089403281358599E-3</v>
      </c>
      <c r="J758" s="7">
        <v>2.0776069318131902E-5</v>
      </c>
      <c r="K758" s="1">
        <v>2.9639009996661098E-2</v>
      </c>
      <c r="L758" s="1">
        <v>2.1870411556512001E-4</v>
      </c>
      <c r="M758" s="1">
        <v>0</v>
      </c>
      <c r="N758" s="1">
        <v>2.3580969798919602E-3</v>
      </c>
      <c r="O758" s="1">
        <v>0</v>
      </c>
      <c r="P758" s="1">
        <v>2.7573225653722598E-3</v>
      </c>
      <c r="Q758" s="1">
        <v>6.0155446814610302E-3</v>
      </c>
      <c r="R758" s="1">
        <v>5.1490803705283202E-3</v>
      </c>
      <c r="S758" s="1">
        <v>9.819682362984829E-4</v>
      </c>
      <c r="T758" s="1">
        <v>0</v>
      </c>
      <c r="U758" s="1">
        <v>0</v>
      </c>
      <c r="V758" s="7">
        <v>7.5303712846849102E-5</v>
      </c>
      <c r="W758" s="1">
        <v>757</v>
      </c>
      <c r="X758" s="1" t="s">
        <v>1671</v>
      </c>
      <c r="Y758" s="1" t="s">
        <v>1674</v>
      </c>
      <c r="Z758" s="1" t="s">
        <v>2448</v>
      </c>
      <c r="AA758" s="1">
        <v>2.1419082506375698E-3</v>
      </c>
      <c r="AB758" s="1">
        <v>2.9639009996661098E-2</v>
      </c>
      <c r="AC758" s="1">
        <v>2.7497101746023499E-2</v>
      </c>
      <c r="AD758" s="1">
        <v>9.3818618173918705E-2</v>
      </c>
    </row>
    <row r="759" spans="1:30" x14ac:dyDescent="0.3">
      <c r="A759" s="1">
        <v>758</v>
      </c>
      <c r="B759" s="1" t="s">
        <v>1673</v>
      </c>
      <c r="C759" s="1">
        <v>1.3727609528342901E-2</v>
      </c>
      <c r="D759" s="1">
        <v>2.8497388548557901E-4</v>
      </c>
      <c r="E759" s="1">
        <v>2.8600049557889998E-4</v>
      </c>
      <c r="F759" s="1">
        <v>0</v>
      </c>
      <c r="G759" s="1">
        <v>9.5132840600670599E-4</v>
      </c>
      <c r="H759" s="1">
        <v>0</v>
      </c>
      <c r="I759" s="1">
        <v>0</v>
      </c>
      <c r="J759" s="1">
        <v>1.71475116238568E-2</v>
      </c>
      <c r="K759" s="7">
        <v>1.33026840923357E-5</v>
      </c>
      <c r="L759" s="1">
        <v>1.2550844816460599E-3</v>
      </c>
      <c r="M759" s="7">
        <v>9.4645456236968194E-5</v>
      </c>
      <c r="N759" s="1">
        <v>0</v>
      </c>
      <c r="O759" s="1">
        <v>0</v>
      </c>
      <c r="P759" s="7">
        <v>6.4219646796670398E-5</v>
      </c>
      <c r="Q759" s="1">
        <v>0</v>
      </c>
      <c r="R759" s="1">
        <v>5.1086425348097805E-4</v>
      </c>
      <c r="S759" s="1">
        <v>8.4169377841552899E-4</v>
      </c>
      <c r="T759" s="1">
        <v>1.0673557787689299E-2</v>
      </c>
      <c r="U759" s="7">
        <v>4.09887958227146E-5</v>
      </c>
      <c r="V759" s="1">
        <v>6.4252538260223995E-4</v>
      </c>
      <c r="W759" s="1">
        <v>758</v>
      </c>
      <c r="X759" s="1" t="s">
        <v>1673</v>
      </c>
      <c r="Y759" s="1" t="s">
        <v>1673</v>
      </c>
      <c r="Z759" s="1" t="s">
        <v>2449</v>
      </c>
      <c r="AA759" s="1">
        <v>1.71475116238568E-2</v>
      </c>
      <c r="AB759" s="1">
        <v>1.71475116238568E-2</v>
      </c>
      <c r="AC759" s="1">
        <v>0</v>
      </c>
      <c r="AD759" s="1">
        <v>7.1209450690197407E-2</v>
      </c>
    </row>
    <row r="760" spans="1:30" x14ac:dyDescent="0.3">
      <c r="A760" s="1">
        <v>759</v>
      </c>
      <c r="B760" s="1" t="s">
        <v>1676</v>
      </c>
      <c r="C760" s="1">
        <v>5.3602930687026698E-3</v>
      </c>
      <c r="D760" s="1">
        <v>2.3096532578994799E-4</v>
      </c>
      <c r="E760" s="1">
        <v>0</v>
      </c>
      <c r="F760" s="1">
        <v>2.81874814565733E-4</v>
      </c>
      <c r="G760" s="1">
        <v>1.6780721912648001E-3</v>
      </c>
      <c r="H760" s="1">
        <v>0</v>
      </c>
      <c r="I760" s="1">
        <v>9.0890738683903404E-4</v>
      </c>
      <c r="J760" s="1">
        <v>1.06259018193475E-3</v>
      </c>
      <c r="K760" s="1">
        <v>1.52236495208731E-3</v>
      </c>
      <c r="L760" s="1">
        <v>2.9394495503292802E-3</v>
      </c>
      <c r="M760" s="1">
        <v>2.2443112789213199E-2</v>
      </c>
      <c r="N760" s="1">
        <v>8.6423103260748499E-4</v>
      </c>
      <c r="O760" s="1">
        <v>0</v>
      </c>
      <c r="P760" s="1">
        <v>2.0732257318642499E-3</v>
      </c>
      <c r="Q760" s="1">
        <v>3.2072690241417099E-3</v>
      </c>
      <c r="R760" s="7">
        <v>3.17766492254628E-5</v>
      </c>
      <c r="S760" s="1">
        <v>2.3883191823003999E-3</v>
      </c>
      <c r="T760" s="1">
        <v>1.9653248826810498E-3</v>
      </c>
      <c r="U760" s="1">
        <v>0</v>
      </c>
      <c r="V760" s="1">
        <v>0</v>
      </c>
      <c r="W760" s="1">
        <v>759</v>
      </c>
      <c r="X760" s="1" t="s">
        <v>1676</v>
      </c>
      <c r="Y760" s="1" t="s">
        <v>1676</v>
      </c>
      <c r="Z760" s="1" t="s">
        <v>2450</v>
      </c>
      <c r="AA760" s="1">
        <v>2.2443112789213199E-2</v>
      </c>
      <c r="AB760" s="1">
        <v>2.2443112789213199E-2</v>
      </c>
      <c r="AC760" s="1">
        <v>0</v>
      </c>
      <c r="AD760" s="1">
        <v>7.7834620244323402E-2</v>
      </c>
    </row>
    <row r="761" spans="1:30" x14ac:dyDescent="0.3">
      <c r="A761" s="1">
        <v>760</v>
      </c>
      <c r="B761" s="1" t="s">
        <v>1671</v>
      </c>
      <c r="C761" s="1">
        <v>0</v>
      </c>
      <c r="D761" s="1">
        <v>0</v>
      </c>
      <c r="E761" s="7">
        <v>5.4553164335293303E-5</v>
      </c>
      <c r="F761" s="1">
        <v>1.5234318052479701E-3</v>
      </c>
      <c r="G761" s="1">
        <v>0</v>
      </c>
      <c r="H761" s="1">
        <v>3.6912577379020803E-2</v>
      </c>
      <c r="I761" s="1">
        <v>1.3911794821440201E-4</v>
      </c>
      <c r="J761" s="1">
        <v>0</v>
      </c>
      <c r="K761" s="1">
        <v>8.8168759710018901E-3</v>
      </c>
      <c r="L761" s="1">
        <v>0</v>
      </c>
      <c r="M761" s="1">
        <v>0</v>
      </c>
      <c r="N761" s="1">
        <v>7.2372199960509399E-4</v>
      </c>
      <c r="O761" s="7">
        <v>7.5354312685293806E-5</v>
      </c>
      <c r="P761" s="1">
        <v>7.1843535720021604E-4</v>
      </c>
      <c r="Q761" s="1">
        <v>1.89795270177625E-3</v>
      </c>
      <c r="R761" s="7">
        <v>1.00798052306603E-5</v>
      </c>
      <c r="S761" s="7">
        <v>8.0422865116134298E-5</v>
      </c>
      <c r="T761" s="1">
        <v>0</v>
      </c>
      <c r="U761" s="1">
        <v>0</v>
      </c>
      <c r="V761" s="1">
        <v>0</v>
      </c>
      <c r="W761" s="1">
        <v>760</v>
      </c>
      <c r="X761" s="1" t="s">
        <v>1671</v>
      </c>
      <c r="Y761" s="1" t="s">
        <v>1671</v>
      </c>
      <c r="Z761" s="1" t="s">
        <v>2451</v>
      </c>
      <c r="AA761" s="1">
        <v>3.6912577379020803E-2</v>
      </c>
      <c r="AB761" s="1">
        <v>3.6912577379020803E-2</v>
      </c>
      <c r="AC761" s="1">
        <v>0</v>
      </c>
      <c r="AD761" s="1">
        <v>6.6449944915592904E-2</v>
      </c>
    </row>
    <row r="762" spans="1:30" x14ac:dyDescent="0.3">
      <c r="A762" s="1">
        <v>761</v>
      </c>
      <c r="B762" s="1" t="s">
        <v>1672</v>
      </c>
      <c r="C762" s="1">
        <v>1.8685390378337201E-3</v>
      </c>
      <c r="D762" s="1">
        <v>3.4197491111357999E-3</v>
      </c>
      <c r="E762" s="1">
        <v>7.0895914687632295E-4</v>
      </c>
      <c r="F762" s="1">
        <v>2.7311621405014101E-3</v>
      </c>
      <c r="G762" s="1">
        <v>6.2993337201883398E-4</v>
      </c>
      <c r="H762" s="1">
        <v>3.1434191372246801E-3</v>
      </c>
      <c r="I762" s="1">
        <v>6.0439977381367502E-3</v>
      </c>
      <c r="J762" s="7">
        <v>2.2289373309902501E-5</v>
      </c>
      <c r="K762" s="1">
        <v>9.4855897217189494E-3</v>
      </c>
      <c r="L762" s="1">
        <v>0</v>
      </c>
      <c r="M762" s="1">
        <v>0</v>
      </c>
      <c r="N762" s="1">
        <v>2.52741800879053E-3</v>
      </c>
      <c r="O762" s="1">
        <v>0</v>
      </c>
      <c r="P762" s="1">
        <v>5.3878477849451101E-3</v>
      </c>
      <c r="Q762" s="1">
        <v>3.6706664728232098E-3</v>
      </c>
      <c r="R762" s="1">
        <v>2.8882414397075201E-3</v>
      </c>
      <c r="S762" s="1">
        <v>2.1140747607746001E-3</v>
      </c>
      <c r="T762" s="1">
        <v>1.7578687203796E-3</v>
      </c>
      <c r="U762" s="1">
        <v>0</v>
      </c>
      <c r="V762" s="1">
        <v>6.05802840005533E-3</v>
      </c>
      <c r="W762" s="1">
        <v>761</v>
      </c>
      <c r="X762" s="1" t="s">
        <v>1672</v>
      </c>
      <c r="Y762" s="1" t="s">
        <v>1674</v>
      </c>
      <c r="Z762" s="1" t="s">
        <v>2452</v>
      </c>
      <c r="AA762" s="1">
        <v>6.0439977381367502E-3</v>
      </c>
      <c r="AB762" s="1">
        <v>9.4855897217189494E-3</v>
      </c>
      <c r="AC762" s="1">
        <v>3.4415919835822E-3</v>
      </c>
      <c r="AD762" s="1">
        <v>9.5573637136921505E-2</v>
      </c>
    </row>
    <row r="763" spans="1:30" x14ac:dyDescent="0.3">
      <c r="A763" s="1">
        <v>762</v>
      </c>
      <c r="B763" s="1" t="s">
        <v>1678</v>
      </c>
      <c r="C763" s="1">
        <v>1.9561209715195298E-2</v>
      </c>
      <c r="D763" s="1">
        <v>0</v>
      </c>
      <c r="E763" s="1">
        <v>4.7151426057675302E-3</v>
      </c>
      <c r="F763" s="1">
        <v>1.0525809166647899E-2</v>
      </c>
      <c r="G763" s="1">
        <v>0</v>
      </c>
      <c r="H763" s="1">
        <v>3.8276186382548599E-4</v>
      </c>
      <c r="I763" s="7">
        <v>3.3138848069382E-5</v>
      </c>
      <c r="J763" s="1">
        <v>1.42166369106253E-3</v>
      </c>
      <c r="K763" s="1">
        <v>8.2052535190533394E-3</v>
      </c>
      <c r="L763" s="1">
        <v>2.6578036058795699E-3</v>
      </c>
      <c r="M763" s="1">
        <v>6.9713034546573904E-4</v>
      </c>
      <c r="N763" s="1">
        <v>3.5401429784042899E-3</v>
      </c>
      <c r="O763" s="1">
        <v>8.2857742721077106E-3</v>
      </c>
      <c r="P763" s="1">
        <v>3.0149199609928799E-3</v>
      </c>
      <c r="Q763" s="1">
        <v>2.1378561132265499E-4</v>
      </c>
      <c r="R763" s="1">
        <v>1.89744490949473E-3</v>
      </c>
      <c r="S763" s="1">
        <v>9.4563926946412502E-4</v>
      </c>
      <c r="T763" s="1">
        <v>2.1869026079327099E-3</v>
      </c>
      <c r="U763" s="1">
        <v>0</v>
      </c>
      <c r="V763" s="1">
        <v>1.60411937323551E-4</v>
      </c>
      <c r="W763" s="1">
        <v>762</v>
      </c>
      <c r="X763" s="1" t="s">
        <v>1678</v>
      </c>
      <c r="Y763" s="1" t="s">
        <v>1666</v>
      </c>
      <c r="Z763" s="1" t="s">
        <v>2453</v>
      </c>
      <c r="AA763" s="1">
        <v>8.2857742721077106E-3</v>
      </c>
      <c r="AB763" s="1">
        <v>1.9561209715195298E-2</v>
      </c>
      <c r="AC763" s="1">
        <v>1.12754354430876E-2</v>
      </c>
      <c r="AD763" s="1">
        <v>0.11193814542500399</v>
      </c>
    </row>
    <row r="764" spans="1:30" x14ac:dyDescent="0.3">
      <c r="A764" s="1">
        <v>763</v>
      </c>
      <c r="B764" s="1" t="s">
        <v>1678</v>
      </c>
      <c r="C764" s="7">
        <v>8.9754432533892297E-5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8.7850344648982503E-4</v>
      </c>
      <c r="K764" s="1">
        <v>0</v>
      </c>
      <c r="L764" s="1">
        <v>0</v>
      </c>
      <c r="M764" s="1">
        <v>0</v>
      </c>
      <c r="N764" s="1">
        <v>0</v>
      </c>
      <c r="O764" s="1">
        <v>5.2963999320086497E-2</v>
      </c>
      <c r="P764" s="1">
        <v>0</v>
      </c>
      <c r="Q764" s="1">
        <v>0</v>
      </c>
      <c r="R764" s="7">
        <v>5.1232701286012897E-5</v>
      </c>
      <c r="S764" s="1">
        <v>0</v>
      </c>
      <c r="T764" s="1">
        <v>0</v>
      </c>
      <c r="U764" s="1">
        <v>0</v>
      </c>
      <c r="V764" s="1">
        <v>0</v>
      </c>
      <c r="W764" s="1">
        <v>763</v>
      </c>
      <c r="X764" s="1" t="s">
        <v>1678</v>
      </c>
      <c r="Y764" s="1" t="s">
        <v>1678</v>
      </c>
      <c r="Z764" s="1" t="s">
        <v>2454</v>
      </c>
      <c r="AA764" s="1">
        <v>5.2963999320086497E-2</v>
      </c>
      <c r="AB764" s="1">
        <v>5.2963999320086497E-2</v>
      </c>
      <c r="AC764" s="1">
        <v>0</v>
      </c>
      <c r="AD764" s="1">
        <v>5.44576653470151E-2</v>
      </c>
    </row>
    <row r="765" spans="1:30" x14ac:dyDescent="0.3">
      <c r="A765" s="1">
        <v>764</v>
      </c>
      <c r="B765" s="1" t="s">
        <v>1679</v>
      </c>
      <c r="C765" s="1">
        <v>3.8614242643985799E-3</v>
      </c>
      <c r="D765" s="1">
        <v>0</v>
      </c>
      <c r="E765" s="1">
        <v>4.71968237326067E-3</v>
      </c>
      <c r="F765" s="1">
        <v>1.1194777712136599E-2</v>
      </c>
      <c r="G765" s="1">
        <v>0</v>
      </c>
      <c r="H765" s="1">
        <v>6.5280592706454905E-4</v>
      </c>
      <c r="I765" s="7">
        <v>4.8374713844632698E-5</v>
      </c>
      <c r="J765" s="7">
        <v>7.6825241507854294E-5</v>
      </c>
      <c r="K765" s="1">
        <v>2.2036558418897501E-2</v>
      </c>
      <c r="L765" s="1">
        <v>0</v>
      </c>
      <c r="M765" s="1">
        <v>5.1527261931182599E-4</v>
      </c>
      <c r="N765" s="1">
        <v>9.7834040806564298E-4</v>
      </c>
      <c r="O765" s="1">
        <v>0</v>
      </c>
      <c r="P765" s="1">
        <v>4.48529956822532E-3</v>
      </c>
      <c r="Q765" s="1">
        <v>9.4185380318592097E-4</v>
      </c>
      <c r="R765" s="1">
        <v>6.8810349338596201E-3</v>
      </c>
      <c r="S765" s="1">
        <v>2.24285305410105E-3</v>
      </c>
      <c r="T765" s="1">
        <v>1.34288760052751E-4</v>
      </c>
      <c r="U765" s="1">
        <v>0</v>
      </c>
      <c r="V765" s="1">
        <v>0</v>
      </c>
      <c r="W765" s="1">
        <v>764</v>
      </c>
      <c r="X765" s="1" t="s">
        <v>1679</v>
      </c>
      <c r="Y765" s="1" t="s">
        <v>1674</v>
      </c>
      <c r="Z765" s="1" t="s">
        <v>2455</v>
      </c>
      <c r="AA765" s="1">
        <v>4.48529956822532E-3</v>
      </c>
      <c r="AB765" s="1">
        <v>2.2036558418897501E-2</v>
      </c>
      <c r="AC765" s="1">
        <v>1.7551258850672199E-2</v>
      </c>
      <c r="AD765" s="1">
        <v>9.2707565679111703E-2</v>
      </c>
    </row>
    <row r="766" spans="1:30" x14ac:dyDescent="0.3">
      <c r="A766" s="1">
        <v>765</v>
      </c>
      <c r="B766" s="1" t="s">
        <v>1681</v>
      </c>
      <c r="C766" s="7">
        <v>8.7910433837657602E-5</v>
      </c>
      <c r="D766" s="7">
        <v>9.9474480048765106E-5</v>
      </c>
      <c r="E766" s="7">
        <v>8.2945127901388902E-5</v>
      </c>
      <c r="F766" s="1">
        <v>4.0682961932403503E-4</v>
      </c>
      <c r="G766" s="1">
        <v>1.15492356180134E-3</v>
      </c>
      <c r="H766" s="1">
        <v>0</v>
      </c>
      <c r="I766" s="1">
        <v>1.1893965793103899E-3</v>
      </c>
      <c r="J766" s="1">
        <v>3.0707861080969098E-4</v>
      </c>
      <c r="K766" s="1">
        <v>2.0705715046614101E-2</v>
      </c>
      <c r="L766" s="7">
        <v>6.3613814303383094E-5</v>
      </c>
      <c r="M766" s="7">
        <v>7.6271195518092604E-5</v>
      </c>
      <c r="N766" s="1">
        <v>9.7606679560257696E-3</v>
      </c>
      <c r="O766" s="1">
        <v>0</v>
      </c>
      <c r="P766" s="1">
        <v>3.0786376754827201E-3</v>
      </c>
      <c r="Q766" s="1">
        <v>1.2727571218022401E-2</v>
      </c>
      <c r="R766" s="1">
        <v>4.8609882519516498E-3</v>
      </c>
      <c r="S766" s="1">
        <v>6.4424172924408205E-4</v>
      </c>
      <c r="T766" s="1">
        <v>2.6357691559209299E-4</v>
      </c>
      <c r="U766" s="1">
        <v>2.19571752703468E-3</v>
      </c>
      <c r="V766" s="1">
        <v>2.0321816122847999E-4</v>
      </c>
      <c r="W766" s="1">
        <v>765</v>
      </c>
      <c r="X766" s="1" t="s">
        <v>1681</v>
      </c>
      <c r="Y766" s="1" t="s">
        <v>1674</v>
      </c>
      <c r="Z766" s="1" t="s">
        <v>2456</v>
      </c>
      <c r="AA766" s="1">
        <v>4.8609882519516498E-3</v>
      </c>
      <c r="AB766" s="1">
        <v>2.0705715046614101E-2</v>
      </c>
      <c r="AC766" s="1">
        <v>1.5844726794662398E-2</v>
      </c>
      <c r="AD766" s="1">
        <v>9.0835543545496805E-2</v>
      </c>
    </row>
    <row r="767" spans="1:30" x14ac:dyDescent="0.3">
      <c r="A767" s="1">
        <v>766</v>
      </c>
      <c r="B767" s="1" t="s">
        <v>1673</v>
      </c>
      <c r="C767" s="1">
        <v>0</v>
      </c>
      <c r="D767" s="1">
        <v>0</v>
      </c>
      <c r="E767" s="1">
        <v>0</v>
      </c>
      <c r="F767" s="1">
        <v>0</v>
      </c>
      <c r="G767" s="1">
        <v>8.8312712445151804E-4</v>
      </c>
      <c r="H767" s="1">
        <v>0</v>
      </c>
      <c r="I767" s="1">
        <v>0</v>
      </c>
      <c r="J767" s="1">
        <v>5.5957296838043701E-2</v>
      </c>
      <c r="K767" s="1">
        <v>0</v>
      </c>
      <c r="L767" s="1">
        <v>2.0750285510093098E-3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1.02756792739721E-2</v>
      </c>
      <c r="U767" s="1">
        <v>0</v>
      </c>
      <c r="V767" s="1">
        <v>1.60719047595284E-4</v>
      </c>
      <c r="W767" s="1">
        <v>766</v>
      </c>
      <c r="X767" s="1" t="s">
        <v>1673</v>
      </c>
      <c r="Y767" s="1" t="s">
        <v>1673</v>
      </c>
      <c r="Z767" s="1" t="s">
        <v>2457</v>
      </c>
      <c r="AA767" s="1">
        <v>5.5957296838043701E-2</v>
      </c>
      <c r="AB767" s="1">
        <v>5.5957296838043701E-2</v>
      </c>
      <c r="AC767" s="1">
        <v>0</v>
      </c>
      <c r="AD767" s="1">
        <v>7.6378414793240104E-2</v>
      </c>
    </row>
    <row r="768" spans="1:30" x14ac:dyDescent="0.3">
      <c r="A768" s="1">
        <v>767</v>
      </c>
      <c r="B768" s="1" t="s">
        <v>1683</v>
      </c>
      <c r="C768" s="1">
        <v>2.0805036568985798E-3</v>
      </c>
      <c r="D768" s="7">
        <v>5.2142810438917198E-5</v>
      </c>
      <c r="E768" s="1">
        <v>0</v>
      </c>
      <c r="F768" s="1">
        <v>0</v>
      </c>
      <c r="G768" s="1">
        <v>2.68163796516835E-2</v>
      </c>
      <c r="H768" s="1">
        <v>0</v>
      </c>
      <c r="I768" s="1">
        <v>1.12992298170618E-4</v>
      </c>
      <c r="J768" s="1">
        <v>7.1933029582716605E-4</v>
      </c>
      <c r="K768" s="1">
        <v>0</v>
      </c>
      <c r="L768" s="1">
        <v>1.3207325033409399E-3</v>
      </c>
      <c r="M768" s="1">
        <v>1.5457144461764999E-3</v>
      </c>
      <c r="N768" s="1">
        <v>0</v>
      </c>
      <c r="O768" s="1">
        <v>0</v>
      </c>
      <c r="P768" s="1">
        <v>0</v>
      </c>
      <c r="Q768" s="1">
        <v>0</v>
      </c>
      <c r="R768" s="1">
        <v>3.09018208457368E-3</v>
      </c>
      <c r="S768" s="7">
        <v>7.4722725856956294E-5</v>
      </c>
      <c r="T768" s="1">
        <v>6.9178906430350899E-3</v>
      </c>
      <c r="U768" s="1">
        <v>0</v>
      </c>
      <c r="V768" s="1">
        <v>4.7245817005418401E-3</v>
      </c>
      <c r="W768" s="1">
        <v>767</v>
      </c>
      <c r="X768" s="1" t="s">
        <v>1683</v>
      </c>
      <c r="Y768" s="1" t="s">
        <v>1670</v>
      </c>
      <c r="Z768" s="1" t="s">
        <v>2458</v>
      </c>
      <c r="AA768" s="1">
        <v>6.9178906430350899E-3</v>
      </c>
      <c r="AB768" s="1">
        <v>2.68163796516835E-2</v>
      </c>
      <c r="AC768" s="1">
        <v>1.98984890086484E-2</v>
      </c>
      <c r="AD768" s="1">
        <v>7.1325837444901105E-2</v>
      </c>
    </row>
    <row r="769" spans="1:30" x14ac:dyDescent="0.3">
      <c r="A769" s="1">
        <v>768</v>
      </c>
      <c r="B769" s="1" t="s">
        <v>1673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2.9730177574547299E-2</v>
      </c>
      <c r="K769" s="1">
        <v>0</v>
      </c>
      <c r="L769" s="1">
        <v>6.0845017554455403E-3</v>
      </c>
      <c r="M769" s="1">
        <v>8.8680088742694896E-4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1.9924646924064902E-2</v>
      </c>
      <c r="U769" s="1">
        <v>0</v>
      </c>
      <c r="V769" s="1">
        <v>0</v>
      </c>
      <c r="W769" s="1">
        <v>768</v>
      </c>
      <c r="X769" s="1" t="s">
        <v>1673</v>
      </c>
      <c r="Y769" s="1" t="s">
        <v>1673</v>
      </c>
      <c r="Z769" s="1" t="s">
        <v>2459</v>
      </c>
      <c r="AA769" s="1">
        <v>2.9730177574547299E-2</v>
      </c>
      <c r="AB769" s="1">
        <v>2.9730177574547299E-2</v>
      </c>
      <c r="AC769" s="1">
        <v>0</v>
      </c>
      <c r="AD769" s="1">
        <v>7.3376254272372696E-2</v>
      </c>
    </row>
    <row r="770" spans="1:30" x14ac:dyDescent="0.3">
      <c r="A770" s="1">
        <v>769</v>
      </c>
      <c r="B770" s="1" t="s">
        <v>1669</v>
      </c>
      <c r="C770" s="1">
        <v>0</v>
      </c>
      <c r="D770" s="1">
        <v>0</v>
      </c>
      <c r="E770" s="1">
        <v>5.6159667400382501E-4</v>
      </c>
      <c r="F770" s="1">
        <v>5.9635475902716402E-2</v>
      </c>
      <c r="G770" s="1">
        <v>0</v>
      </c>
      <c r="H770" s="1">
        <v>0</v>
      </c>
      <c r="I770" s="1">
        <v>2.4502134364708198E-4</v>
      </c>
      <c r="J770" s="1">
        <v>0</v>
      </c>
      <c r="K770" s="1">
        <v>8.3044915394815504E-4</v>
      </c>
      <c r="L770" s="1">
        <v>0</v>
      </c>
      <c r="M770" s="1">
        <v>0</v>
      </c>
      <c r="N770" s="1">
        <v>2.5533904097135298E-4</v>
      </c>
      <c r="O770" s="1">
        <v>0</v>
      </c>
      <c r="P770" s="1">
        <v>1.9847392696687401E-4</v>
      </c>
      <c r="Q770" s="1">
        <v>1.87563321049325E-4</v>
      </c>
      <c r="R770" s="7">
        <v>6.9306141937905606E-5</v>
      </c>
      <c r="S770" s="1">
        <v>1.12459771997406E-4</v>
      </c>
      <c r="T770" s="1">
        <v>0</v>
      </c>
      <c r="U770" s="1">
        <v>0</v>
      </c>
      <c r="V770" s="1">
        <v>0</v>
      </c>
      <c r="W770" s="1">
        <v>769</v>
      </c>
      <c r="X770" s="1" t="s">
        <v>1669</v>
      </c>
      <c r="Y770" s="1" t="s">
        <v>1669</v>
      </c>
      <c r="Z770" s="1" t="s">
        <v>2460</v>
      </c>
      <c r="AA770" s="1">
        <v>5.9635475902716402E-2</v>
      </c>
      <c r="AB770" s="1">
        <v>5.9635475902716402E-2</v>
      </c>
      <c r="AC770" s="1">
        <v>0</v>
      </c>
      <c r="AD770" s="1">
        <v>6.25470177991303E-2</v>
      </c>
    </row>
    <row r="771" spans="1:30" x14ac:dyDescent="0.3">
      <c r="A771" s="1">
        <v>770</v>
      </c>
      <c r="B771" s="1" t="s">
        <v>1676</v>
      </c>
      <c r="C771" s="1">
        <v>3.4795530353906499E-3</v>
      </c>
      <c r="D771" s="1">
        <v>3.4041460981441802E-4</v>
      </c>
      <c r="E771" s="1">
        <v>0</v>
      </c>
      <c r="F771" s="1">
        <v>0</v>
      </c>
      <c r="G771" s="1">
        <v>1.6148210072723601E-2</v>
      </c>
      <c r="H771" s="1">
        <v>0</v>
      </c>
      <c r="I771" s="1">
        <v>0</v>
      </c>
      <c r="J771" s="1">
        <v>1.80105078482369E-4</v>
      </c>
      <c r="K771" s="7">
        <v>5.78922181640423E-5</v>
      </c>
      <c r="L771" s="1">
        <v>1.4249716008676401E-3</v>
      </c>
      <c r="M771" s="1">
        <v>3.5641067623701901E-2</v>
      </c>
      <c r="N771" s="1">
        <v>1.34288669113521E-4</v>
      </c>
      <c r="O771" s="1">
        <v>0</v>
      </c>
      <c r="P771" s="1">
        <v>0</v>
      </c>
      <c r="Q771" s="1">
        <v>0</v>
      </c>
      <c r="R771" s="1">
        <v>7.0899509075377605E-4</v>
      </c>
      <c r="S771" s="1">
        <v>5.1338222535131199E-3</v>
      </c>
      <c r="T771" s="1">
        <v>1.19714180151722E-2</v>
      </c>
      <c r="U771" s="1">
        <v>0</v>
      </c>
      <c r="V771" s="1">
        <v>1.11955683810343E-3</v>
      </c>
      <c r="W771" s="1">
        <v>770</v>
      </c>
      <c r="X771" s="1" t="s">
        <v>1676</v>
      </c>
      <c r="Y771" s="1" t="s">
        <v>1676</v>
      </c>
      <c r="Z771" s="1" t="s">
        <v>2461</v>
      </c>
      <c r="AA771" s="1">
        <v>3.5641067623701901E-2</v>
      </c>
      <c r="AB771" s="1">
        <v>3.5641067623701901E-2</v>
      </c>
      <c r="AC771" s="1">
        <v>0</v>
      </c>
      <c r="AD771" s="1">
        <v>0.104589539709116</v>
      </c>
    </row>
    <row r="772" spans="1:30" x14ac:dyDescent="0.3">
      <c r="A772" s="1">
        <v>771</v>
      </c>
      <c r="B772" s="1" t="s">
        <v>1666</v>
      </c>
      <c r="C772" s="1">
        <v>3.5763168946931302E-2</v>
      </c>
      <c r="D772" s="1">
        <v>0</v>
      </c>
      <c r="E772" s="1">
        <v>0</v>
      </c>
      <c r="F772" s="7">
        <v>6.3207845076318798E-5</v>
      </c>
      <c r="G772" s="1">
        <v>0</v>
      </c>
      <c r="H772" s="1">
        <v>1.8637329724233601E-4</v>
      </c>
      <c r="I772" s="1">
        <v>0</v>
      </c>
      <c r="J772" s="1">
        <v>0</v>
      </c>
      <c r="K772" s="1">
        <v>6.3072089396226997E-4</v>
      </c>
      <c r="L772" s="1">
        <v>7.4244762216006601E-4</v>
      </c>
      <c r="M772" s="1">
        <v>0</v>
      </c>
      <c r="N772" s="1">
        <v>3.2619182397658302E-4</v>
      </c>
      <c r="O772" s="1">
        <v>1.20655536162806E-3</v>
      </c>
      <c r="P772" s="1">
        <v>3.9633657161320198E-4</v>
      </c>
      <c r="Q772" s="1">
        <v>7.0019960026252597E-4</v>
      </c>
      <c r="R772" s="1">
        <v>1.1898152313235301E-3</v>
      </c>
      <c r="S772" s="1">
        <v>1.6922000066608298E-2</v>
      </c>
      <c r="T772" s="1">
        <v>1.04520636363229E-3</v>
      </c>
      <c r="U772" s="1">
        <v>0</v>
      </c>
      <c r="V772" s="1">
        <v>0</v>
      </c>
      <c r="W772" s="1">
        <v>771</v>
      </c>
      <c r="X772" s="1" t="s">
        <v>1666</v>
      </c>
      <c r="Y772" s="1" t="s">
        <v>1666</v>
      </c>
      <c r="Z772" s="1" t="s">
        <v>2462</v>
      </c>
      <c r="AA772" s="1">
        <v>3.5763168946931302E-2</v>
      </c>
      <c r="AB772" s="1">
        <v>3.5763168946931302E-2</v>
      </c>
      <c r="AC772" s="1">
        <v>0</v>
      </c>
      <c r="AD772" s="1">
        <v>7.8265051976526695E-2</v>
      </c>
    </row>
    <row r="773" spans="1:30" x14ac:dyDescent="0.3">
      <c r="A773" s="1">
        <v>772</v>
      </c>
      <c r="B773" s="1" t="s">
        <v>1680</v>
      </c>
      <c r="C773" s="1">
        <v>0</v>
      </c>
      <c r="D773" s="1">
        <v>0</v>
      </c>
      <c r="E773" s="1">
        <v>2.9588597425186602E-3</v>
      </c>
      <c r="F773" s="1">
        <v>0</v>
      </c>
      <c r="G773" s="1">
        <v>0</v>
      </c>
      <c r="H773" s="1">
        <v>6.9718019630682197E-4</v>
      </c>
      <c r="I773" s="1">
        <v>0</v>
      </c>
      <c r="J773" s="7">
        <v>9.1536581540213106E-5</v>
      </c>
      <c r="K773" s="1">
        <v>2.5407683512442898E-3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6.4235273123985401E-2</v>
      </c>
      <c r="R773" s="1">
        <v>8.5156685463003005E-4</v>
      </c>
      <c r="S773" s="1">
        <v>3.2898367034165602E-4</v>
      </c>
      <c r="T773" s="1">
        <v>0</v>
      </c>
      <c r="U773" s="1">
        <v>0</v>
      </c>
      <c r="V773" s="1">
        <v>0</v>
      </c>
      <c r="W773" s="1">
        <v>772</v>
      </c>
      <c r="X773" s="1" t="s">
        <v>1680</v>
      </c>
      <c r="Y773" s="1" t="s">
        <v>1680</v>
      </c>
      <c r="Z773" s="1" t="s">
        <v>2463</v>
      </c>
      <c r="AA773" s="1">
        <v>6.4235273123985401E-2</v>
      </c>
      <c r="AB773" s="1">
        <v>6.4235273123985401E-2</v>
      </c>
      <c r="AC773" s="1">
        <v>0</v>
      </c>
      <c r="AD773" s="1">
        <v>7.4548086604194402E-2</v>
      </c>
    </row>
    <row r="774" spans="1:30" x14ac:dyDescent="0.3">
      <c r="A774" s="1">
        <v>773</v>
      </c>
      <c r="B774" s="1" t="s">
        <v>1681</v>
      </c>
      <c r="C774" s="1">
        <v>1.22436473074347E-3</v>
      </c>
      <c r="D774" s="1">
        <v>0</v>
      </c>
      <c r="E774" s="1">
        <v>6.8592482303292896E-3</v>
      </c>
      <c r="F774" s="1">
        <v>2.99106689114071E-2</v>
      </c>
      <c r="G774" s="1">
        <v>0</v>
      </c>
      <c r="H774" s="1">
        <v>1.8366885827871101E-2</v>
      </c>
      <c r="I774" s="1">
        <v>2.29052319581227E-4</v>
      </c>
      <c r="J774" s="7">
        <v>9.4435483556518001E-5</v>
      </c>
      <c r="K774" s="1">
        <v>1.5068008964341001E-3</v>
      </c>
      <c r="L774" s="1">
        <v>0</v>
      </c>
      <c r="M774" s="1">
        <v>8.1752949694692003E-4</v>
      </c>
      <c r="N774" s="1">
        <v>1.42392674552E-3</v>
      </c>
      <c r="O774" s="1">
        <v>0</v>
      </c>
      <c r="P774" s="1">
        <v>2.0192609073757801E-3</v>
      </c>
      <c r="Q774" s="1">
        <v>6.8821906030625696E-4</v>
      </c>
      <c r="R774" s="1">
        <v>9.1035912307696493E-3</v>
      </c>
      <c r="S774" s="1">
        <v>6.8786107125582904E-3</v>
      </c>
      <c r="T774" s="1">
        <v>3.2061472833516902E-4</v>
      </c>
      <c r="U774" s="1">
        <v>0</v>
      </c>
      <c r="V774" s="1">
        <v>0</v>
      </c>
      <c r="W774" s="1">
        <v>773</v>
      </c>
      <c r="X774" s="1" t="s">
        <v>1681</v>
      </c>
      <c r="Y774" s="1" t="s">
        <v>1669</v>
      </c>
      <c r="Z774" s="1" t="s">
        <v>2464</v>
      </c>
      <c r="AA774" s="1">
        <v>9.1035912307696493E-3</v>
      </c>
      <c r="AB774" s="1">
        <v>2.99106689114071E-2</v>
      </c>
      <c r="AC774" s="1">
        <v>2.0807077680637401E-2</v>
      </c>
      <c r="AD774" s="1">
        <v>0.115381796490985</v>
      </c>
    </row>
    <row r="775" spans="1:30" x14ac:dyDescent="0.3">
      <c r="A775" s="1">
        <v>774</v>
      </c>
      <c r="B775" s="1" t="s">
        <v>1677</v>
      </c>
      <c r="C775" s="1">
        <v>5.9045855162900797E-3</v>
      </c>
      <c r="D775" s="1">
        <v>0</v>
      </c>
      <c r="E775" s="1">
        <v>9.3270151542131693E-3</v>
      </c>
      <c r="F775" s="1">
        <v>1.5894487881637099E-2</v>
      </c>
      <c r="G775" s="1">
        <v>0</v>
      </c>
      <c r="H775" s="1">
        <v>6.75649870471382E-3</v>
      </c>
      <c r="I775" s="1">
        <v>1.84372108102657E-3</v>
      </c>
      <c r="J775" s="1">
        <v>4.7400679963546799E-4</v>
      </c>
      <c r="K775" s="1">
        <v>6.0612160133300197E-3</v>
      </c>
      <c r="L775" s="1">
        <v>5.4275517184721204E-4</v>
      </c>
      <c r="M775" s="7">
        <v>4.4478481824828499E-5</v>
      </c>
      <c r="N775" s="1">
        <v>1.7839958625537201E-2</v>
      </c>
      <c r="O775" s="1">
        <v>6.49086882910272E-3</v>
      </c>
      <c r="P775" s="1">
        <v>8.5389881929221097E-4</v>
      </c>
      <c r="Q775" s="1">
        <v>1.2082978831568E-3</v>
      </c>
      <c r="R775" s="1">
        <v>2.09079448447055E-3</v>
      </c>
      <c r="S775" s="1">
        <v>2.4327828223499599E-3</v>
      </c>
      <c r="T775" s="1">
        <v>1.66761378311698E-3</v>
      </c>
      <c r="U775" s="1">
        <v>0</v>
      </c>
      <c r="V775" s="1">
        <v>1.7499539458585699E-4</v>
      </c>
      <c r="W775" s="1">
        <v>774</v>
      </c>
      <c r="X775" s="1" t="s">
        <v>1677</v>
      </c>
      <c r="Y775" s="1" t="s">
        <v>1677</v>
      </c>
      <c r="Z775" s="1" t="s">
        <v>2465</v>
      </c>
      <c r="AA775" s="1">
        <v>1.7839958625537201E-2</v>
      </c>
      <c r="AB775" s="1">
        <v>1.7839958625537201E-2</v>
      </c>
      <c r="AC775" s="1">
        <v>0</v>
      </c>
      <c r="AD775" s="1">
        <v>0.12771886932805199</v>
      </c>
    </row>
    <row r="776" spans="1:30" x14ac:dyDescent="0.3">
      <c r="A776" s="1">
        <v>775</v>
      </c>
      <c r="B776" s="1" t="s">
        <v>1669</v>
      </c>
      <c r="C776" s="1">
        <v>6.9353019672705905E-4</v>
      </c>
      <c r="D776" s="1">
        <v>0</v>
      </c>
      <c r="E776" s="1">
        <v>1.40601774521706E-2</v>
      </c>
      <c r="F776" s="1">
        <v>1.14781329186768E-2</v>
      </c>
      <c r="G776" s="1">
        <v>4.5736486430041301E-4</v>
      </c>
      <c r="H776" s="1">
        <v>1.0361369684724999E-2</v>
      </c>
      <c r="I776" s="7">
        <v>3.6399511658017497E-5</v>
      </c>
      <c r="J776" s="1">
        <v>9.8874786207425909E-4</v>
      </c>
      <c r="K776" s="1">
        <v>4.6231648013587701E-3</v>
      </c>
      <c r="L776" s="1">
        <v>6.6284212559180103E-4</v>
      </c>
      <c r="M776" s="1">
        <v>1.74322134065764E-3</v>
      </c>
      <c r="N776" s="1">
        <v>1.62205136109218E-3</v>
      </c>
      <c r="O776" s="1">
        <v>6.0670645591509999E-4</v>
      </c>
      <c r="P776" s="1">
        <v>2.3856110588104398E-2</v>
      </c>
      <c r="Q776" s="1">
        <v>2.6853282482067402E-3</v>
      </c>
      <c r="R776" s="1">
        <v>3.5699653903371901E-3</v>
      </c>
      <c r="S776" s="1">
        <v>1.26781563158339E-3</v>
      </c>
      <c r="T776" s="1">
        <v>4.2924565505352702E-4</v>
      </c>
      <c r="U776" s="1">
        <v>0</v>
      </c>
      <c r="V776" s="1">
        <v>0</v>
      </c>
      <c r="W776" s="1">
        <v>775</v>
      </c>
      <c r="X776" s="1" t="s">
        <v>1669</v>
      </c>
      <c r="Y776" s="1" t="s">
        <v>1679</v>
      </c>
      <c r="Z776" s="1" t="s">
        <v>2466</v>
      </c>
      <c r="AA776" s="1">
        <v>1.14781329186768E-2</v>
      </c>
      <c r="AB776" s="1">
        <v>2.3856110588104398E-2</v>
      </c>
      <c r="AC776" s="1">
        <v>1.23779776694276E-2</v>
      </c>
      <c r="AD776" s="1">
        <v>0.12249852440157299</v>
      </c>
    </row>
    <row r="777" spans="1:30" x14ac:dyDescent="0.3">
      <c r="A777" s="1">
        <v>776</v>
      </c>
      <c r="B777" s="1" t="s">
        <v>1673</v>
      </c>
      <c r="C777" s="1">
        <v>8.7596660636153293E-3</v>
      </c>
      <c r="D777" s="1">
        <v>0</v>
      </c>
      <c r="E777" s="1">
        <v>6.4751146782523299E-3</v>
      </c>
      <c r="F777" s="1">
        <v>1.6621550128293E-2</v>
      </c>
      <c r="G777" s="1">
        <v>3.97060469688199E-4</v>
      </c>
      <c r="H777" s="1">
        <v>2.3421833462967802E-3</v>
      </c>
      <c r="I777" s="7">
        <v>9.0361131516803901E-5</v>
      </c>
      <c r="J777" s="1">
        <v>7.1934426534603097E-4</v>
      </c>
      <c r="K777" s="1">
        <v>7.8131697664971505E-3</v>
      </c>
      <c r="L777" s="1">
        <v>4.7571785755207E-4</v>
      </c>
      <c r="M777" s="1">
        <v>3.9840427564945399E-4</v>
      </c>
      <c r="N777" s="1">
        <v>5.3677569829434198E-3</v>
      </c>
      <c r="O777" s="1">
        <v>4.2543267993250897E-3</v>
      </c>
      <c r="P777" s="1">
        <v>3.0917757061819E-3</v>
      </c>
      <c r="Q777" s="1">
        <v>3.3499535151260799E-3</v>
      </c>
      <c r="R777" s="1">
        <v>3.36523722266613E-3</v>
      </c>
      <c r="S777" s="1">
        <v>1.2338987003664099E-2</v>
      </c>
      <c r="T777" s="1">
        <v>4.4086821053987398E-3</v>
      </c>
      <c r="U777" s="1">
        <v>1.0854128891483E-4</v>
      </c>
      <c r="V777" s="1">
        <v>8.7131108223566895E-4</v>
      </c>
      <c r="W777" s="1">
        <v>776</v>
      </c>
      <c r="X777" s="1" t="s">
        <v>1673</v>
      </c>
      <c r="Y777" s="1" t="s">
        <v>1669</v>
      </c>
      <c r="Z777" s="1" t="s">
        <v>2467</v>
      </c>
      <c r="AA777" s="1">
        <v>7.1934426534603097E-4</v>
      </c>
      <c r="AB777" s="1">
        <v>1.6621550128293E-2</v>
      </c>
      <c r="AC777" s="1">
        <v>1.5902205862946901E-2</v>
      </c>
      <c r="AD777" s="1">
        <v>0.13449902641245501</v>
      </c>
    </row>
    <row r="778" spans="1:30" x14ac:dyDescent="0.3">
      <c r="A778" s="1">
        <v>777</v>
      </c>
      <c r="B778" s="1" t="s">
        <v>1681</v>
      </c>
      <c r="C778" s="1">
        <v>2.4798413039268498E-3</v>
      </c>
      <c r="D778" s="1">
        <v>0</v>
      </c>
      <c r="E778" s="1">
        <v>6.0518512045467801E-3</v>
      </c>
      <c r="F778" s="1">
        <v>7.9410541271627208E-3</v>
      </c>
      <c r="G778" s="1">
        <v>0</v>
      </c>
      <c r="H778" s="1">
        <v>1.4521721403045801E-3</v>
      </c>
      <c r="I778" s="1">
        <v>4.1294728175276602E-4</v>
      </c>
      <c r="J778" s="1">
        <v>4.54830047394817E-4</v>
      </c>
      <c r="K778" s="1">
        <v>2.1683179973097301E-2</v>
      </c>
      <c r="L778" s="1">
        <v>8.3331429594419302E-4</v>
      </c>
      <c r="M778" s="1">
        <v>0</v>
      </c>
      <c r="N778" s="1">
        <v>9.1942458066037996E-3</v>
      </c>
      <c r="O778" s="1">
        <v>2.2495948445957399E-3</v>
      </c>
      <c r="P778" s="1">
        <v>2.22488981370993E-4</v>
      </c>
      <c r="Q778" s="1">
        <v>3.22571033029374E-3</v>
      </c>
      <c r="R778" s="1">
        <v>1.33784348394734E-2</v>
      </c>
      <c r="S778" s="1">
        <v>1.2221700124639299E-2</v>
      </c>
      <c r="T778" s="1">
        <v>4.18965441012999E-4</v>
      </c>
      <c r="U778" s="1">
        <v>0</v>
      </c>
      <c r="V778" s="1">
        <v>0</v>
      </c>
      <c r="W778" s="1">
        <v>777</v>
      </c>
      <c r="X778" s="1" t="s">
        <v>1681</v>
      </c>
      <c r="Y778" s="1" t="s">
        <v>1674</v>
      </c>
      <c r="Z778" s="1" t="s">
        <v>2468</v>
      </c>
      <c r="AA778" s="1">
        <v>1.33784348394734E-2</v>
      </c>
      <c r="AB778" s="1">
        <v>2.1683179973097301E-2</v>
      </c>
      <c r="AC778" s="1">
        <v>8.3047451336238799E-3</v>
      </c>
      <c r="AD778" s="1">
        <v>0.12731019701940499</v>
      </c>
    </row>
    <row r="779" spans="1:30" x14ac:dyDescent="0.3">
      <c r="A779" s="1">
        <v>778</v>
      </c>
      <c r="B779" s="1" t="s">
        <v>1674</v>
      </c>
      <c r="C779" s="1">
        <v>2.10706086252372E-3</v>
      </c>
      <c r="D779" s="1">
        <v>0</v>
      </c>
      <c r="E779" s="1">
        <v>4.2710097641570997E-3</v>
      </c>
      <c r="F779" s="1">
        <v>4.9170284835509098E-3</v>
      </c>
      <c r="G779" s="1">
        <v>0</v>
      </c>
      <c r="H779" s="1">
        <v>5.9179098935211501E-3</v>
      </c>
      <c r="I779" s="1">
        <v>9.2676924855347395E-4</v>
      </c>
      <c r="J779" s="1">
        <v>3.4394735491331699E-4</v>
      </c>
      <c r="K779" s="1">
        <v>3.8554596804076899E-2</v>
      </c>
      <c r="L779" s="1">
        <v>0</v>
      </c>
      <c r="M779" s="7">
        <v>3.2627559539921298E-5</v>
      </c>
      <c r="N779" s="1">
        <v>3.1150910434593099E-3</v>
      </c>
      <c r="O779" s="1">
        <v>0</v>
      </c>
      <c r="P779" s="1">
        <v>6.5743325583619604E-3</v>
      </c>
      <c r="Q779" s="1">
        <v>1.35597870441053E-2</v>
      </c>
      <c r="R779" s="1">
        <v>3.09320410271196E-3</v>
      </c>
      <c r="S779" s="1">
        <v>1.81499456993238E-3</v>
      </c>
      <c r="T779" s="1">
        <v>3.10967851698202E-3</v>
      </c>
      <c r="U779" s="1">
        <v>0</v>
      </c>
      <c r="V779" s="1">
        <v>0</v>
      </c>
      <c r="W779" s="1">
        <v>778</v>
      </c>
      <c r="X779" s="1" t="s">
        <v>1674</v>
      </c>
      <c r="Y779" s="1" t="s">
        <v>1674</v>
      </c>
      <c r="Z779" s="1" t="s">
        <v>2469</v>
      </c>
      <c r="AA779" s="1">
        <v>3.8554596804076899E-2</v>
      </c>
      <c r="AB779" s="1">
        <v>3.8554596804076899E-2</v>
      </c>
      <c r="AC779" s="1">
        <v>0</v>
      </c>
      <c r="AD779" s="1">
        <v>0.12833696532335301</v>
      </c>
    </row>
    <row r="780" spans="1:30" x14ac:dyDescent="0.3">
      <c r="A780" s="1">
        <v>779</v>
      </c>
      <c r="B780" s="1" t="s">
        <v>1674</v>
      </c>
      <c r="C780" s="1">
        <v>1.9448119921810299E-4</v>
      </c>
      <c r="D780" s="1">
        <v>0</v>
      </c>
      <c r="E780" s="1">
        <v>1.62187731640649E-4</v>
      </c>
      <c r="F780" s="1">
        <v>6.2297598456841801E-4</v>
      </c>
      <c r="G780" s="1">
        <v>1.78523723441935E-4</v>
      </c>
      <c r="H780" s="1">
        <v>1.46538933379216E-4</v>
      </c>
      <c r="I780" s="1">
        <v>4.97720790508183E-4</v>
      </c>
      <c r="J780" s="1">
        <v>2.0206432044905498E-3</v>
      </c>
      <c r="K780" s="1">
        <v>7.7254962639924504E-3</v>
      </c>
      <c r="L780" s="1">
        <v>7.7003621785119401E-3</v>
      </c>
      <c r="M780" s="1">
        <v>8.8860518920032901E-4</v>
      </c>
      <c r="N780" s="1">
        <v>9.3653486695451701E-3</v>
      </c>
      <c r="O780" s="1">
        <v>5.9113924234897397E-4</v>
      </c>
      <c r="P780" s="1">
        <v>1.29299759938752E-3</v>
      </c>
      <c r="Q780" s="1">
        <v>5.3012016620296802E-2</v>
      </c>
      <c r="R780" s="1">
        <v>1.05485414545504E-3</v>
      </c>
      <c r="S780" s="1">
        <v>9.5612881263135098E-4</v>
      </c>
      <c r="T780" s="1">
        <v>1.87832684907655E-3</v>
      </c>
      <c r="U780" s="1">
        <v>0</v>
      </c>
      <c r="V780" s="1">
        <v>0</v>
      </c>
      <c r="W780" s="1">
        <v>779</v>
      </c>
      <c r="X780" s="1" t="s">
        <v>1674</v>
      </c>
      <c r="Y780" s="1" t="s">
        <v>1680</v>
      </c>
      <c r="Z780" s="1" t="s">
        <v>2470</v>
      </c>
      <c r="AA780" s="1">
        <v>7.7254962639924504E-3</v>
      </c>
      <c r="AB780" s="1">
        <v>5.3012016620296802E-2</v>
      </c>
      <c r="AC780" s="1">
        <v>4.5286520356304302E-2</v>
      </c>
      <c r="AD780" s="1">
        <v>0.115575871206856</v>
      </c>
    </row>
    <row r="781" spans="1:30" x14ac:dyDescent="0.3">
      <c r="A781" s="1">
        <v>780</v>
      </c>
      <c r="B781" s="1" t="s">
        <v>1682</v>
      </c>
      <c r="C781" s="1">
        <v>1.63504587170841E-3</v>
      </c>
      <c r="D781" s="1">
        <v>0</v>
      </c>
      <c r="E781" s="1">
        <v>0</v>
      </c>
      <c r="F781" s="1">
        <v>2.0867391148268001E-4</v>
      </c>
      <c r="G781" s="1">
        <v>0</v>
      </c>
      <c r="H781" s="1">
        <v>0</v>
      </c>
      <c r="I781" s="1">
        <v>0</v>
      </c>
      <c r="J781" s="1">
        <v>2.6786257897879599E-3</v>
      </c>
      <c r="K781" s="1">
        <v>9.9455074984970398E-3</v>
      </c>
      <c r="L781" s="7">
        <v>8.9234932196742493E-5</v>
      </c>
      <c r="M781" s="1">
        <v>0</v>
      </c>
      <c r="N781" s="1">
        <v>7.3244726605414801E-4</v>
      </c>
      <c r="O781" s="1">
        <v>2.1347038213014201E-3</v>
      </c>
      <c r="P781" s="1">
        <v>7.88741877332029E-4</v>
      </c>
      <c r="Q781" s="1">
        <v>5.6296700628425496E-4</v>
      </c>
      <c r="R781" s="1">
        <v>1.5993962158234301E-2</v>
      </c>
      <c r="S781" s="1">
        <v>4.1819564103711501E-2</v>
      </c>
      <c r="T781" s="1">
        <v>2.3972221976468799E-4</v>
      </c>
      <c r="U781" s="1">
        <v>0</v>
      </c>
      <c r="V781" s="1">
        <v>0</v>
      </c>
      <c r="W781" s="1">
        <v>780</v>
      </c>
      <c r="X781" s="1" t="s">
        <v>1682</v>
      </c>
      <c r="Y781" s="1" t="s">
        <v>1682</v>
      </c>
      <c r="Z781" s="1" t="s">
        <v>2471</v>
      </c>
      <c r="AA781" s="1">
        <v>4.1819564103711501E-2</v>
      </c>
      <c r="AB781" s="1">
        <v>4.1819564103711501E-2</v>
      </c>
      <c r="AC781" s="1">
        <v>0</v>
      </c>
      <c r="AD781" s="1">
        <v>0.10146656702161</v>
      </c>
    </row>
    <row r="782" spans="1:30" x14ac:dyDescent="0.3">
      <c r="A782" s="1">
        <v>781</v>
      </c>
      <c r="B782" s="1" t="s">
        <v>1677</v>
      </c>
      <c r="C782" s="1">
        <v>2.5905015143964801E-3</v>
      </c>
      <c r="D782" s="1">
        <v>0</v>
      </c>
      <c r="E782" s="1">
        <v>8.4680977807683605E-3</v>
      </c>
      <c r="F782" s="1">
        <v>6.29323561238305E-3</v>
      </c>
      <c r="G782" s="7">
        <v>7.3633015217168906E-5</v>
      </c>
      <c r="H782" s="1">
        <v>0</v>
      </c>
      <c r="I782" s="1">
        <v>1.39000343348243E-3</v>
      </c>
      <c r="J782" s="1">
        <v>3.7636763125944101E-3</v>
      </c>
      <c r="K782" s="1">
        <v>1.7707954855262501E-2</v>
      </c>
      <c r="L782" s="1">
        <v>2.3867558146430301E-3</v>
      </c>
      <c r="M782" s="1">
        <v>1.98966982707554E-4</v>
      </c>
      <c r="N782" s="1">
        <v>5.5107723774597698E-3</v>
      </c>
      <c r="O782" s="1">
        <v>4.9689228563166304E-4</v>
      </c>
      <c r="P782" s="1">
        <v>9.8352834917122302E-3</v>
      </c>
      <c r="Q782" s="1">
        <v>7.5933001514259099E-3</v>
      </c>
      <c r="R782" s="1">
        <v>2.2388151317521698E-3</v>
      </c>
      <c r="S782" s="1">
        <v>4.9493979840743102E-3</v>
      </c>
      <c r="T782" s="1">
        <v>7.1765480942657398E-3</v>
      </c>
      <c r="U782" s="1">
        <v>0</v>
      </c>
      <c r="V782" s="7">
        <v>9.0456516912193106E-5</v>
      </c>
      <c r="W782" s="1">
        <v>781</v>
      </c>
      <c r="X782" s="1" t="s">
        <v>1677</v>
      </c>
      <c r="Y782" s="1" t="s">
        <v>1674</v>
      </c>
      <c r="Z782" s="1" t="s">
        <v>2472</v>
      </c>
      <c r="AA782" s="1">
        <v>5.5107723774597698E-3</v>
      </c>
      <c r="AB782" s="1">
        <v>1.7707954855262501E-2</v>
      </c>
      <c r="AC782" s="1">
        <v>1.2197182477802699E-2</v>
      </c>
      <c r="AD782" s="1">
        <v>0.13261692396081601</v>
      </c>
    </row>
    <row r="783" spans="1:30" x14ac:dyDescent="0.3">
      <c r="A783" s="1">
        <v>782</v>
      </c>
      <c r="B783" s="1" t="s">
        <v>1681</v>
      </c>
      <c r="C783" s="1">
        <v>3.0540699288146601E-3</v>
      </c>
      <c r="D783" s="1">
        <v>0</v>
      </c>
      <c r="E783" s="1">
        <v>2.43947964051441E-4</v>
      </c>
      <c r="F783" s="1">
        <v>2.1991189140374099E-3</v>
      </c>
      <c r="G783" s="1">
        <v>0</v>
      </c>
      <c r="H783" s="1">
        <v>1.52272958650848E-4</v>
      </c>
      <c r="I783" s="1">
        <v>0</v>
      </c>
      <c r="J783" s="1">
        <v>8.5823677413002502E-4</v>
      </c>
      <c r="K783" s="1">
        <v>4.1876762566019302E-3</v>
      </c>
      <c r="L783" s="1">
        <v>4.35267242498063E-4</v>
      </c>
      <c r="M783" s="1">
        <v>0</v>
      </c>
      <c r="N783" s="1">
        <v>2.0581343893039498E-3</v>
      </c>
      <c r="O783" s="1">
        <v>3.1375139468014599E-3</v>
      </c>
      <c r="P783" s="1">
        <v>6.9921762950832097E-3</v>
      </c>
      <c r="Q783" s="1">
        <v>2.4377635115459401E-3</v>
      </c>
      <c r="R783" s="1">
        <v>4.9814657853298201E-2</v>
      </c>
      <c r="S783" s="1">
        <v>7.87902332332081E-3</v>
      </c>
      <c r="T783" s="1">
        <v>6.04830080847568E-4</v>
      </c>
      <c r="U783" s="1">
        <v>0</v>
      </c>
      <c r="V783" s="1">
        <v>0</v>
      </c>
      <c r="W783" s="1">
        <v>782</v>
      </c>
      <c r="X783" s="1" t="s">
        <v>1681</v>
      </c>
      <c r="Y783" s="1" t="s">
        <v>1681</v>
      </c>
      <c r="Z783" s="1" t="s">
        <v>2473</v>
      </c>
      <c r="AA783" s="1">
        <v>4.9814657853298201E-2</v>
      </c>
      <c r="AB783" s="1">
        <v>4.9814657853298201E-2</v>
      </c>
      <c r="AC783" s="1">
        <v>0</v>
      </c>
      <c r="AD783" s="1">
        <v>0.11320053458004301</v>
      </c>
    </row>
    <row r="784" spans="1:30" x14ac:dyDescent="0.3">
      <c r="A784" s="1">
        <v>783</v>
      </c>
      <c r="B784" s="1" t="s">
        <v>1680</v>
      </c>
      <c r="C784" s="1">
        <v>1.78844949494845E-4</v>
      </c>
      <c r="D784" s="1">
        <v>0</v>
      </c>
      <c r="E784" s="1">
        <v>0</v>
      </c>
      <c r="F784" s="1">
        <v>0</v>
      </c>
      <c r="G784" s="7">
        <v>7.6430891513255998E-5</v>
      </c>
      <c r="H784" s="1">
        <v>0</v>
      </c>
      <c r="I784" s="1">
        <v>0</v>
      </c>
      <c r="J784" s="1">
        <v>0</v>
      </c>
      <c r="K784" s="1">
        <v>5.4993346271327E-4</v>
      </c>
      <c r="L784" s="1">
        <v>0</v>
      </c>
      <c r="M784" s="1">
        <v>0</v>
      </c>
      <c r="N784" s="1">
        <v>3.8718805493611897E-4</v>
      </c>
      <c r="O784" s="1">
        <v>0</v>
      </c>
      <c r="P784" s="1">
        <v>4.0768386632058899E-4</v>
      </c>
      <c r="Q784" s="1">
        <v>7.4914890912399001E-2</v>
      </c>
      <c r="R784" s="1">
        <v>0</v>
      </c>
      <c r="S784" s="1">
        <v>0</v>
      </c>
      <c r="T784" s="1">
        <v>0</v>
      </c>
      <c r="U784" s="1">
        <v>2.9284656792261598E-4</v>
      </c>
      <c r="V784" s="1">
        <v>0</v>
      </c>
      <c r="W784" s="1">
        <v>783</v>
      </c>
      <c r="X784" s="1" t="s">
        <v>1680</v>
      </c>
      <c r="Y784" s="1" t="s">
        <v>1680</v>
      </c>
      <c r="Z784" s="1" t="s">
        <v>2474</v>
      </c>
      <c r="AA784" s="1">
        <v>7.4914890912399001E-2</v>
      </c>
      <c r="AB784" s="1">
        <v>7.4914890912399001E-2</v>
      </c>
      <c r="AC784" s="1">
        <v>0</v>
      </c>
      <c r="AD784" s="1">
        <v>6.9811497522698496E-2</v>
      </c>
    </row>
    <row r="785" spans="1:30" x14ac:dyDescent="0.3">
      <c r="A785" s="1">
        <v>784</v>
      </c>
      <c r="B785" s="1" t="s">
        <v>1675</v>
      </c>
      <c r="C785" s="1">
        <v>2.0397254531984502E-3</v>
      </c>
      <c r="D785" s="1">
        <v>0</v>
      </c>
      <c r="E785" s="1">
        <v>3.91652532183493E-4</v>
      </c>
      <c r="F785" s="1">
        <v>3.1263558256488001E-3</v>
      </c>
      <c r="G785" s="1">
        <v>1.5719575047595899E-4</v>
      </c>
      <c r="H785" s="1">
        <v>2.79603258231979E-3</v>
      </c>
      <c r="I785" s="1">
        <v>1.9429167261194699E-4</v>
      </c>
      <c r="J785" s="1">
        <v>1.9008793502299599E-3</v>
      </c>
      <c r="K785" s="1">
        <v>3.1076087154554299E-2</v>
      </c>
      <c r="L785" s="1">
        <v>4.8531247458776803E-3</v>
      </c>
      <c r="M785" s="1">
        <v>1.18475859357478E-3</v>
      </c>
      <c r="N785" s="7">
        <v>7.1573194380301799E-5</v>
      </c>
      <c r="O785" s="1">
        <v>0</v>
      </c>
      <c r="P785" s="1">
        <v>7.4373117663180397E-3</v>
      </c>
      <c r="Q785" s="1">
        <v>4.62874327039929E-3</v>
      </c>
      <c r="R785" s="1">
        <v>1.5445343423153501E-3</v>
      </c>
      <c r="S785" s="7">
        <v>1.5370971620084001E-5</v>
      </c>
      <c r="T785" s="1">
        <v>4.1066570296299001E-4</v>
      </c>
      <c r="U785" s="1">
        <v>2.11313915701694E-4</v>
      </c>
      <c r="V785" s="1">
        <v>6.3099022951156004E-3</v>
      </c>
      <c r="W785" s="1">
        <v>784</v>
      </c>
      <c r="X785" s="1" t="s">
        <v>1675</v>
      </c>
      <c r="Y785" s="1" t="s">
        <v>1674</v>
      </c>
      <c r="Z785" s="1" t="s">
        <v>2475</v>
      </c>
      <c r="AA785" s="1">
        <v>4.8531247458776803E-3</v>
      </c>
      <c r="AB785" s="1">
        <v>3.1076087154554299E-2</v>
      </c>
      <c r="AC785" s="1">
        <v>2.6222962408676598E-2</v>
      </c>
      <c r="AD785" s="1">
        <v>0.10547765914476399</v>
      </c>
    </row>
    <row r="786" spans="1:30" x14ac:dyDescent="0.3">
      <c r="A786" s="1">
        <v>785</v>
      </c>
      <c r="B786" s="1" t="s">
        <v>1674</v>
      </c>
      <c r="C786" s="1">
        <v>5.3653336907051397E-3</v>
      </c>
      <c r="D786" s="1">
        <v>0</v>
      </c>
      <c r="E786" s="1">
        <v>8.7225367009502192E-3</v>
      </c>
      <c r="F786" s="1">
        <v>7.5879454122397402E-3</v>
      </c>
      <c r="G786" s="1">
        <v>0</v>
      </c>
      <c r="H786" s="1">
        <v>3.3788388875371502E-4</v>
      </c>
      <c r="I786" s="1">
        <v>8.7893947839275002E-4</v>
      </c>
      <c r="J786" s="1">
        <v>2.2892377641703501E-4</v>
      </c>
      <c r="K786" s="1">
        <v>2.6368266622821299E-2</v>
      </c>
      <c r="L786" s="1">
        <v>0</v>
      </c>
      <c r="M786" s="1">
        <v>3.7040839836144498E-4</v>
      </c>
      <c r="N786" s="1">
        <v>8.4064593634427393E-3</v>
      </c>
      <c r="O786" s="1">
        <v>0</v>
      </c>
      <c r="P786" s="1">
        <v>8.1606529801393803E-3</v>
      </c>
      <c r="Q786" s="1">
        <v>6.4917798564936803E-3</v>
      </c>
      <c r="R786" s="1">
        <v>5.2828410521778297E-3</v>
      </c>
      <c r="S786" s="1">
        <v>3.5853775526417599E-3</v>
      </c>
      <c r="T786" s="1">
        <v>5.08247087101779E-4</v>
      </c>
      <c r="U786" s="7">
        <v>6.3069675859541295E-5</v>
      </c>
      <c r="V786" s="1">
        <v>0</v>
      </c>
      <c r="W786" s="1">
        <v>785</v>
      </c>
      <c r="X786" s="1" t="s">
        <v>1674</v>
      </c>
      <c r="Y786" s="1" t="s">
        <v>1674</v>
      </c>
      <c r="Z786" s="1" t="s">
        <v>2476</v>
      </c>
      <c r="AA786" s="1">
        <v>2.6368266622821299E-2</v>
      </c>
      <c r="AB786" s="1">
        <v>2.6368266622821299E-2</v>
      </c>
      <c r="AC786" s="1">
        <v>0</v>
      </c>
      <c r="AD786" s="1">
        <v>0.127017131287328</v>
      </c>
    </row>
    <row r="787" spans="1:30" x14ac:dyDescent="0.3">
      <c r="A787" s="1">
        <v>786</v>
      </c>
      <c r="B787" s="1" t="s">
        <v>1666</v>
      </c>
      <c r="C787" s="1">
        <v>1.96205270067943E-3</v>
      </c>
      <c r="D787" s="1">
        <v>0</v>
      </c>
      <c r="E787" s="1">
        <v>8.0166041216231897E-4</v>
      </c>
      <c r="F787" s="1">
        <v>1.1498450637321301E-3</v>
      </c>
      <c r="G787" s="1">
        <v>3.1165253205679298E-4</v>
      </c>
      <c r="H787" s="1">
        <v>5.6938203665307197E-4</v>
      </c>
      <c r="I787" s="1">
        <v>1.3248826543267699E-3</v>
      </c>
      <c r="J787" s="1">
        <v>8.68060581130459E-4</v>
      </c>
      <c r="K787" s="1">
        <v>1.6546029229190601E-2</v>
      </c>
      <c r="L787" s="1">
        <v>2.2502296349930502E-3</v>
      </c>
      <c r="M787" s="1">
        <v>1.88324894042147E-4</v>
      </c>
      <c r="N787" s="1">
        <v>1.6062650653133699E-3</v>
      </c>
      <c r="O787" s="1">
        <v>0</v>
      </c>
      <c r="P787" s="1">
        <v>2.92133977397698E-2</v>
      </c>
      <c r="Q787" s="1">
        <v>1.6802320397383701E-2</v>
      </c>
      <c r="R787" s="1">
        <v>1.02722875917332E-3</v>
      </c>
      <c r="S787" s="1">
        <v>2.4934415058001499E-3</v>
      </c>
      <c r="T787" s="1">
        <v>7.9292758861049804E-4</v>
      </c>
      <c r="U787" s="1">
        <v>3.7522522326386402E-4</v>
      </c>
      <c r="V787" s="1">
        <v>2.7676834797302002E-4</v>
      </c>
      <c r="W787" s="1">
        <v>786</v>
      </c>
      <c r="X787" s="1" t="s">
        <v>1666</v>
      </c>
      <c r="Y787" s="1" t="s">
        <v>1679</v>
      </c>
      <c r="Z787" s="1" t="s">
        <v>2477</v>
      </c>
      <c r="AA787" s="1">
        <v>1.96205270067943E-3</v>
      </c>
      <c r="AB787" s="1">
        <v>2.92133977397698E-2</v>
      </c>
      <c r="AC787" s="1">
        <v>2.7251345039090401E-2</v>
      </c>
      <c r="AD787" s="1">
        <v>0.115399609429574</v>
      </c>
    </row>
    <row r="788" spans="1:30" x14ac:dyDescent="0.3">
      <c r="A788" s="1">
        <v>787</v>
      </c>
      <c r="B788" s="1" t="s">
        <v>1675</v>
      </c>
      <c r="C788" s="1">
        <v>0</v>
      </c>
      <c r="D788" s="1">
        <v>0</v>
      </c>
      <c r="E788" s="1">
        <v>0</v>
      </c>
      <c r="F788" s="1">
        <v>0</v>
      </c>
      <c r="G788" s="1">
        <v>1.6366707854931601E-3</v>
      </c>
      <c r="H788" s="1">
        <v>0</v>
      </c>
      <c r="I788" s="1">
        <v>0</v>
      </c>
      <c r="J788" s="1">
        <v>1.48067883635915E-2</v>
      </c>
      <c r="K788" s="1">
        <v>0</v>
      </c>
      <c r="L788" s="1">
        <v>3.9844620997841501E-2</v>
      </c>
      <c r="M788" s="1">
        <v>5.4524971666674595E-4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7">
        <v>2.1188850240553702E-6</v>
      </c>
      <c r="T788" s="1">
        <v>2.8373408000978298E-3</v>
      </c>
      <c r="U788" s="1">
        <v>7.33061705282243E-4</v>
      </c>
      <c r="V788" s="1">
        <v>0</v>
      </c>
      <c r="W788" s="1">
        <v>787</v>
      </c>
      <c r="X788" s="1" t="s">
        <v>1675</v>
      </c>
      <c r="Y788" s="1" t="s">
        <v>1675</v>
      </c>
      <c r="Z788" s="1" t="s">
        <v>2478</v>
      </c>
      <c r="AA788" s="1">
        <v>3.9844620997841501E-2</v>
      </c>
      <c r="AB788" s="1">
        <v>3.9844620997841501E-2</v>
      </c>
      <c r="AC788" s="1">
        <v>0</v>
      </c>
      <c r="AD788" s="1">
        <v>7.5888766785066203E-2</v>
      </c>
    </row>
    <row r="789" spans="1:30" x14ac:dyDescent="0.3">
      <c r="A789" s="1">
        <v>788</v>
      </c>
      <c r="B789" s="1" t="s">
        <v>1669</v>
      </c>
      <c r="C789" s="1">
        <v>9.3939799796760202E-4</v>
      </c>
      <c r="D789" s="1">
        <v>0</v>
      </c>
      <c r="E789" s="1">
        <v>3.2521803345964598E-3</v>
      </c>
      <c r="F789" s="1">
        <v>1.46345454417263E-2</v>
      </c>
      <c r="G789" s="1">
        <v>0</v>
      </c>
      <c r="H789" s="1">
        <v>2.67631093558152E-4</v>
      </c>
      <c r="I789" s="1">
        <v>0</v>
      </c>
      <c r="J789" s="1">
        <v>3.8175679852923898E-3</v>
      </c>
      <c r="K789" s="1">
        <v>9.5957820697842797E-3</v>
      </c>
      <c r="L789" s="1">
        <v>1.5975660057751199E-2</v>
      </c>
      <c r="M789" s="1">
        <v>1.0399015782763901E-3</v>
      </c>
      <c r="N789" s="1">
        <v>1.0865919100872901E-3</v>
      </c>
      <c r="O789" s="1">
        <v>0</v>
      </c>
      <c r="P789" s="1">
        <v>7.7919163684787201E-3</v>
      </c>
      <c r="Q789" s="1">
        <v>8.4946717495172305E-4</v>
      </c>
      <c r="R789" s="1">
        <v>2.07668559375073E-3</v>
      </c>
      <c r="S789" s="1">
        <v>1.1506748093148701E-3</v>
      </c>
      <c r="T789" s="1">
        <v>2.3652630169063199E-3</v>
      </c>
      <c r="U789" s="1">
        <v>0</v>
      </c>
      <c r="V789" s="7">
        <v>5.92752791041769E-6</v>
      </c>
      <c r="W789" s="1">
        <v>788</v>
      </c>
      <c r="X789" s="1" t="s">
        <v>1669</v>
      </c>
      <c r="Y789" s="1" t="s">
        <v>1675</v>
      </c>
      <c r="Z789" s="1" t="s">
        <v>2479</v>
      </c>
      <c r="AA789" s="1">
        <v>1.46345454417263E-2</v>
      </c>
      <c r="AB789" s="1">
        <v>1.5975660057751199E-2</v>
      </c>
      <c r="AC789" s="1">
        <v>1.3411146160249099E-3</v>
      </c>
      <c r="AD789" s="1">
        <v>0.104986278128187</v>
      </c>
    </row>
    <row r="790" spans="1:30" x14ac:dyDescent="0.3">
      <c r="A790" s="1">
        <v>789</v>
      </c>
      <c r="B790" s="1" t="s">
        <v>1674</v>
      </c>
      <c r="C790" s="1">
        <v>3.1676989624100701E-3</v>
      </c>
      <c r="D790" s="1">
        <v>0</v>
      </c>
      <c r="E790" s="1">
        <v>1.5491471402292199E-2</v>
      </c>
      <c r="F790" s="1">
        <v>2.0290464146530799E-2</v>
      </c>
      <c r="G790" s="1">
        <v>0</v>
      </c>
      <c r="H790" s="1">
        <v>9.4466431486805698E-4</v>
      </c>
      <c r="I790" s="1">
        <v>0</v>
      </c>
      <c r="J790" s="1">
        <v>5.4503644398860602E-4</v>
      </c>
      <c r="K790" s="1">
        <v>1.07202278163873E-2</v>
      </c>
      <c r="L790" s="1">
        <v>8.7777772445846701E-4</v>
      </c>
      <c r="M790" s="1">
        <v>1.21646385338027E-4</v>
      </c>
      <c r="N790" s="1">
        <v>5.46693421160042E-3</v>
      </c>
      <c r="O790" s="1">
        <v>0</v>
      </c>
      <c r="P790" s="1">
        <v>4.3984941880454102E-3</v>
      </c>
      <c r="Q790" s="1">
        <v>7.1001411737331899E-4</v>
      </c>
      <c r="R790" s="1">
        <v>1.7418093236987999E-3</v>
      </c>
      <c r="S790" s="1">
        <v>2.7037262142619398E-3</v>
      </c>
      <c r="T790" s="1">
        <v>3.90842790817569E-4</v>
      </c>
      <c r="U790" s="1">
        <v>0</v>
      </c>
      <c r="V790" s="1">
        <v>7.5547528388926997E-4</v>
      </c>
      <c r="W790" s="1">
        <v>789</v>
      </c>
      <c r="X790" s="1" t="s">
        <v>1674</v>
      </c>
      <c r="Y790" s="1" t="s">
        <v>1669</v>
      </c>
      <c r="Z790" s="1" t="s">
        <v>2480</v>
      </c>
      <c r="AA790" s="1">
        <v>1.07202278163873E-2</v>
      </c>
      <c r="AB790" s="1">
        <v>2.0290464146530799E-2</v>
      </c>
      <c r="AC790" s="1">
        <v>9.5702363301434796E-3</v>
      </c>
      <c r="AD790" s="1">
        <v>0.107316043806945</v>
      </c>
    </row>
    <row r="791" spans="1:30" x14ac:dyDescent="0.3">
      <c r="A791" s="1">
        <v>790</v>
      </c>
      <c r="B791" s="1" t="s">
        <v>1676</v>
      </c>
      <c r="C791" s="1">
        <v>9.5572302880518809E-3</v>
      </c>
      <c r="D791" s="1">
        <v>1.82208377141615E-4</v>
      </c>
      <c r="E791" s="1">
        <v>0</v>
      </c>
      <c r="F791" s="7">
        <v>3.7052641805910301E-5</v>
      </c>
      <c r="G791" s="1">
        <v>1.81185225128237E-3</v>
      </c>
      <c r="H791" s="1">
        <v>3.19606294438595E-3</v>
      </c>
      <c r="I791" s="1">
        <v>5.6563815692210696E-4</v>
      </c>
      <c r="J791" s="1">
        <v>6.3032452526451703E-3</v>
      </c>
      <c r="K791" s="1">
        <v>2.0178156489874602E-3</v>
      </c>
      <c r="L791" s="1">
        <v>2.59843887195669E-2</v>
      </c>
      <c r="M791" s="1">
        <v>1.4567704303486699E-3</v>
      </c>
      <c r="N791" s="1">
        <v>7.1694942156384301E-4</v>
      </c>
      <c r="O791" s="1">
        <v>0</v>
      </c>
      <c r="P791" s="1">
        <v>6.3493200700625305E-4</v>
      </c>
      <c r="Q791" s="1">
        <v>3.0200955398701002E-4</v>
      </c>
      <c r="R791" s="1">
        <v>4.0324972812078299E-3</v>
      </c>
      <c r="S791" s="1">
        <v>2.7385426616610702E-3</v>
      </c>
      <c r="T791" s="1">
        <v>3.6305551733555501E-3</v>
      </c>
      <c r="U791" s="1">
        <v>0</v>
      </c>
      <c r="V791" s="1">
        <v>5.6712645904918402E-4</v>
      </c>
      <c r="W791" s="1">
        <v>790</v>
      </c>
      <c r="X791" s="1" t="s">
        <v>1676</v>
      </c>
      <c r="Y791" s="1" t="s">
        <v>1675</v>
      </c>
      <c r="Z791" s="1" t="s">
        <v>2481</v>
      </c>
      <c r="AA791" s="1">
        <v>1.4567704303486699E-3</v>
      </c>
      <c r="AB791" s="1">
        <v>2.59843887195669E-2</v>
      </c>
      <c r="AC791" s="1">
        <v>2.45276182892183E-2</v>
      </c>
      <c r="AD791" s="1">
        <v>0.101674502200328</v>
      </c>
    </row>
    <row r="792" spans="1:30" x14ac:dyDescent="0.3">
      <c r="A792" s="1">
        <v>791</v>
      </c>
      <c r="B792" s="1" t="s">
        <v>1675</v>
      </c>
      <c r="C792" s="1">
        <v>0</v>
      </c>
      <c r="D792" s="1">
        <v>0</v>
      </c>
      <c r="E792" s="1">
        <v>0</v>
      </c>
      <c r="F792" s="1">
        <v>0</v>
      </c>
      <c r="G792" s="1">
        <v>2.12952520516046E-3</v>
      </c>
      <c r="H792" s="1">
        <v>0</v>
      </c>
      <c r="I792" s="1">
        <v>1.2560825412918301E-4</v>
      </c>
      <c r="J792" s="1">
        <v>3.61833964179359E-3</v>
      </c>
      <c r="K792" s="1">
        <v>0</v>
      </c>
      <c r="L792" s="1">
        <v>7.7277853399655202E-3</v>
      </c>
      <c r="M792" s="1">
        <v>9.5349250909368595E-4</v>
      </c>
      <c r="N792" s="1">
        <v>0</v>
      </c>
      <c r="O792" s="1">
        <v>0</v>
      </c>
      <c r="P792" s="7">
        <v>8.8425056935272206E-5</v>
      </c>
      <c r="Q792" s="1">
        <v>2.41955821647817E-4</v>
      </c>
      <c r="R792" s="1">
        <v>0</v>
      </c>
      <c r="S792" s="1">
        <v>0</v>
      </c>
      <c r="T792" s="1">
        <v>4.6405251917149302E-4</v>
      </c>
      <c r="U792" s="1">
        <v>4.3993043521422701E-4</v>
      </c>
      <c r="V792" s="1">
        <v>3.2014847974029398E-2</v>
      </c>
      <c r="W792" s="1">
        <v>791</v>
      </c>
      <c r="X792" s="1" t="s">
        <v>1675</v>
      </c>
      <c r="Y792" s="1" t="s">
        <v>1685</v>
      </c>
      <c r="Z792" s="1" t="s">
        <v>2482</v>
      </c>
      <c r="AA792" s="1">
        <v>7.7277853399655202E-3</v>
      </c>
      <c r="AB792" s="1">
        <v>3.2014847974029398E-2</v>
      </c>
      <c r="AC792" s="1">
        <v>2.42870626340639E-2</v>
      </c>
      <c r="AD792" s="1">
        <v>6.6349273392154004E-2</v>
      </c>
    </row>
    <row r="793" spans="1:30" x14ac:dyDescent="0.3">
      <c r="A793" s="1">
        <v>792</v>
      </c>
      <c r="B793" s="1" t="s">
        <v>1666</v>
      </c>
      <c r="C793" s="1">
        <v>6.0900373630047699E-3</v>
      </c>
      <c r="D793" s="1">
        <v>0</v>
      </c>
      <c r="E793" s="1">
        <v>2.9416639717422602E-3</v>
      </c>
      <c r="F793" s="1">
        <v>5.0071930853140103E-3</v>
      </c>
      <c r="G793" s="1">
        <v>0</v>
      </c>
      <c r="H793" s="1">
        <v>4.3093806114026002E-4</v>
      </c>
      <c r="I793" s="1">
        <v>5.5650108450559105E-4</v>
      </c>
      <c r="J793" s="7">
        <v>5.0289105085258399E-5</v>
      </c>
      <c r="K793" s="1">
        <v>3.2296636109195802E-2</v>
      </c>
      <c r="L793" s="1">
        <v>1.24226145016475E-4</v>
      </c>
      <c r="M793" s="1">
        <v>2.03267737538949E-4</v>
      </c>
      <c r="N793" s="1">
        <v>2.7368752872278402E-3</v>
      </c>
      <c r="O793" s="1">
        <v>0</v>
      </c>
      <c r="P793" s="1">
        <v>3.50830177628104E-3</v>
      </c>
      <c r="Q793" s="1">
        <v>1.5397749283424999E-3</v>
      </c>
      <c r="R793" s="1">
        <v>1.68345413648107E-3</v>
      </c>
      <c r="S793" s="1">
        <v>1.46797386093061E-3</v>
      </c>
      <c r="T793" s="1">
        <v>0</v>
      </c>
      <c r="U793" s="1">
        <v>0</v>
      </c>
      <c r="V793" s="7">
        <v>4.18384765736864E-5</v>
      </c>
      <c r="W793" s="1">
        <v>792</v>
      </c>
      <c r="X793" s="1" t="s">
        <v>1666</v>
      </c>
      <c r="Y793" s="1" t="s">
        <v>1674</v>
      </c>
      <c r="Z793" s="1" t="s">
        <v>2483</v>
      </c>
      <c r="AA793" s="1">
        <v>6.0900373630047699E-3</v>
      </c>
      <c r="AB793" s="1">
        <v>3.2296636109195802E-2</v>
      </c>
      <c r="AC793" s="1">
        <v>2.6206598746190999E-2</v>
      </c>
      <c r="AD793" s="1">
        <v>8.7844613017358797E-2</v>
      </c>
    </row>
    <row r="794" spans="1:30" x14ac:dyDescent="0.3">
      <c r="A794" s="1">
        <v>793</v>
      </c>
      <c r="B794" s="1" t="s">
        <v>1668</v>
      </c>
      <c r="C794" s="1">
        <v>7.3861244630738397E-3</v>
      </c>
      <c r="D794" s="1">
        <v>1.94821452298903E-4</v>
      </c>
      <c r="E794" s="1">
        <v>5.8655360928491001E-3</v>
      </c>
      <c r="F794" s="1">
        <v>7.8035582492406302E-3</v>
      </c>
      <c r="G794" s="7">
        <v>5.9791418218525902E-5</v>
      </c>
      <c r="H794" s="1">
        <v>4.2610837373513498E-3</v>
      </c>
      <c r="I794" s="7">
        <v>6.3182340559392704E-5</v>
      </c>
      <c r="J794" s="1">
        <v>2.11298177844719E-4</v>
      </c>
      <c r="K794" s="1">
        <v>1.2156108180579699E-2</v>
      </c>
      <c r="L794" s="1">
        <v>4.1150722196941098E-4</v>
      </c>
      <c r="M794" s="1">
        <v>0</v>
      </c>
      <c r="N794" s="1">
        <v>1.39090122805673E-2</v>
      </c>
      <c r="O794" s="1">
        <v>0</v>
      </c>
      <c r="P794" s="1">
        <v>3.5258208834853498E-3</v>
      </c>
      <c r="Q794" s="1">
        <v>5.5140624201188498E-4</v>
      </c>
      <c r="R794" s="1">
        <v>6.0911552238574803E-3</v>
      </c>
      <c r="S794" s="1">
        <v>2.2912144079675098E-3</v>
      </c>
      <c r="T794" s="1">
        <v>1.52775690253584E-3</v>
      </c>
      <c r="U794" s="1">
        <v>0</v>
      </c>
      <c r="V794" s="1">
        <v>1.12980523271808E-4</v>
      </c>
      <c r="W794" s="1">
        <v>793</v>
      </c>
      <c r="X794" s="1" t="s">
        <v>1668</v>
      </c>
      <c r="Y794" s="1" t="s">
        <v>1677</v>
      </c>
      <c r="Z794" s="1" t="s">
        <v>2484</v>
      </c>
      <c r="AA794" s="1">
        <v>5.8655360928491001E-3</v>
      </c>
      <c r="AB794" s="1">
        <v>1.39090122805673E-2</v>
      </c>
      <c r="AC794" s="1">
        <v>8.0434761877182792E-3</v>
      </c>
      <c r="AD794" s="1">
        <v>0.109632031501737</v>
      </c>
    </row>
    <row r="795" spans="1:30" x14ac:dyDescent="0.3">
      <c r="A795" s="1">
        <v>794</v>
      </c>
      <c r="B795" s="1" t="s">
        <v>1670</v>
      </c>
      <c r="C795" s="1">
        <v>5.5551328807559803E-3</v>
      </c>
      <c r="D795" s="1">
        <v>1.0867181479635101E-2</v>
      </c>
      <c r="E795" s="1">
        <v>4.4882209923427198E-4</v>
      </c>
      <c r="F795" s="1">
        <v>1.37331669202987E-4</v>
      </c>
      <c r="G795" s="1">
        <v>3.12849720150713E-3</v>
      </c>
      <c r="H795" s="1">
        <v>2.9378712158471701E-4</v>
      </c>
      <c r="I795" s="1">
        <v>0</v>
      </c>
      <c r="J795" s="1">
        <v>1.4360482694884401E-2</v>
      </c>
      <c r="K795" s="1">
        <v>2.5590632265971798E-4</v>
      </c>
      <c r="L795" s="1">
        <v>1.56363513605462E-2</v>
      </c>
      <c r="M795" s="1">
        <v>9.87683809287756E-4</v>
      </c>
      <c r="N795" s="1">
        <v>4.77729482450616E-4</v>
      </c>
      <c r="O795" s="1">
        <v>2.8501852428814502E-4</v>
      </c>
      <c r="P795" s="1">
        <v>6.7997957333743096E-4</v>
      </c>
      <c r="Q795" s="1">
        <v>4.8390550432616001E-4</v>
      </c>
      <c r="R795" s="1">
        <v>1.94262709909445E-3</v>
      </c>
      <c r="S795" s="1">
        <v>4.37035697768038E-3</v>
      </c>
      <c r="T795" s="1">
        <v>3.6603623143415601E-3</v>
      </c>
      <c r="U795" s="1">
        <v>0</v>
      </c>
      <c r="V795" s="1">
        <v>7.5067535917963798E-4</v>
      </c>
      <c r="W795" s="1">
        <v>794</v>
      </c>
      <c r="X795" s="1" t="s">
        <v>1670</v>
      </c>
      <c r="Y795" s="1" t="s">
        <v>1675</v>
      </c>
      <c r="Z795" s="1" t="s">
        <v>2485</v>
      </c>
      <c r="AA795" s="1">
        <v>3.12849720150713E-3</v>
      </c>
      <c r="AB795" s="1">
        <v>1.56363513605462E-2</v>
      </c>
      <c r="AC795" s="1">
        <v>1.25078541590391E-2</v>
      </c>
      <c r="AD795" s="1">
        <v>0.104965959234923</v>
      </c>
    </row>
    <row r="796" spans="1:30" x14ac:dyDescent="0.3">
      <c r="A796" s="1">
        <v>795</v>
      </c>
      <c r="B796" s="1" t="s">
        <v>1679</v>
      </c>
      <c r="C796" s="1">
        <v>8.78681921647439E-3</v>
      </c>
      <c r="D796" s="1">
        <v>0</v>
      </c>
      <c r="E796" s="1">
        <v>4.2645276014953697E-3</v>
      </c>
      <c r="F796" s="1">
        <v>3.9729982819348402E-3</v>
      </c>
      <c r="G796" s="7">
        <v>5.8408456309678798E-5</v>
      </c>
      <c r="H796" s="1">
        <v>6.5115539223866703E-3</v>
      </c>
      <c r="I796" s="1">
        <v>0</v>
      </c>
      <c r="J796" s="1">
        <v>0</v>
      </c>
      <c r="K796" s="1">
        <v>1.9064468406665001E-2</v>
      </c>
      <c r="L796" s="7">
        <v>9.1643310012734806E-5</v>
      </c>
      <c r="M796" s="1">
        <v>0</v>
      </c>
      <c r="N796" s="1">
        <v>1.17692971352237E-3</v>
      </c>
      <c r="O796" s="1">
        <v>9.3428718301944401E-4</v>
      </c>
      <c r="P796" s="1">
        <v>1.2979443499336199E-3</v>
      </c>
      <c r="Q796" s="1">
        <v>1.0720298675435699E-3</v>
      </c>
      <c r="R796" s="1">
        <v>3.9285312538777E-3</v>
      </c>
      <c r="S796" s="1">
        <v>7.84699466981999E-4</v>
      </c>
      <c r="T796" s="1">
        <v>2.2361526891767001E-4</v>
      </c>
      <c r="U796" s="1">
        <v>0</v>
      </c>
      <c r="V796" s="1">
        <v>2.5858817340235099E-4</v>
      </c>
      <c r="W796" s="1">
        <v>795</v>
      </c>
      <c r="X796" s="1" t="s">
        <v>1679</v>
      </c>
      <c r="Y796" s="1" t="s">
        <v>1674</v>
      </c>
      <c r="Z796" s="1" t="s">
        <v>2486</v>
      </c>
      <c r="AA796" s="1">
        <v>1.2979443499336199E-3</v>
      </c>
      <c r="AB796" s="1">
        <v>1.9064468406665001E-2</v>
      </c>
      <c r="AC796" s="1">
        <v>1.77665240567314E-2</v>
      </c>
      <c r="AD796" s="1">
        <v>8.6234693941928897E-2</v>
      </c>
    </row>
    <row r="797" spans="1:30" x14ac:dyDescent="0.3">
      <c r="A797" s="1">
        <v>796</v>
      </c>
      <c r="B797" s="1" t="s">
        <v>1681</v>
      </c>
      <c r="C797" s="1">
        <v>3.49213168630729E-3</v>
      </c>
      <c r="D797" s="1">
        <v>0</v>
      </c>
      <c r="E797" s="1">
        <v>8.9151701663574695E-3</v>
      </c>
      <c r="F797" s="1">
        <v>8.2666948493518803E-3</v>
      </c>
      <c r="G797" s="7">
        <v>2.87381033347824E-5</v>
      </c>
      <c r="H797" s="1">
        <v>1.56001596209522E-3</v>
      </c>
      <c r="I797" s="1">
        <v>1.42133033195531E-3</v>
      </c>
      <c r="J797" s="1">
        <v>0</v>
      </c>
      <c r="K797" s="1">
        <v>1.74570044693673E-2</v>
      </c>
      <c r="L797" s="1">
        <v>1.7602049317036799E-3</v>
      </c>
      <c r="M797" s="1">
        <v>0</v>
      </c>
      <c r="N797" s="1">
        <v>7.29301053063136E-3</v>
      </c>
      <c r="O797" s="1">
        <v>4.7586808141472702E-4</v>
      </c>
      <c r="P797" s="1">
        <v>2.6011999339865099E-3</v>
      </c>
      <c r="Q797" s="1">
        <v>1.32298745868664E-3</v>
      </c>
      <c r="R797" s="1">
        <v>7.5829798975411604E-3</v>
      </c>
      <c r="S797" s="1">
        <v>1.0540914124496099E-3</v>
      </c>
      <c r="T797" s="1">
        <v>0</v>
      </c>
      <c r="U797" s="1">
        <v>2.5018101588536299E-4</v>
      </c>
      <c r="V797" s="1">
        <v>0</v>
      </c>
      <c r="W797" s="1">
        <v>796</v>
      </c>
      <c r="X797" s="1" t="s">
        <v>1681</v>
      </c>
      <c r="Y797" s="1" t="s">
        <v>1674</v>
      </c>
      <c r="Z797" s="1" t="s">
        <v>2487</v>
      </c>
      <c r="AA797" s="1">
        <v>7.5829798975411604E-3</v>
      </c>
      <c r="AB797" s="1">
        <v>1.74570044693673E-2</v>
      </c>
      <c r="AC797" s="1">
        <v>9.8740245718261406E-3</v>
      </c>
      <c r="AD797" s="1">
        <v>0.104518132854692</v>
      </c>
    </row>
    <row r="798" spans="1:30" x14ac:dyDescent="0.3">
      <c r="A798" s="1">
        <v>797</v>
      </c>
      <c r="B798" s="1" t="s">
        <v>1668</v>
      </c>
      <c r="C798" s="1">
        <v>2.08795245967758E-3</v>
      </c>
      <c r="D798" s="1">
        <v>0</v>
      </c>
      <c r="E798" s="1">
        <v>1.8639913372250402E-2</v>
      </c>
      <c r="F798" s="1">
        <v>2.5871709926278401E-2</v>
      </c>
      <c r="G798" s="1">
        <v>3.9752635573545302E-4</v>
      </c>
      <c r="H798" s="1">
        <v>6.8753603325286702E-4</v>
      </c>
      <c r="I798" s="1">
        <v>3.9620344916738902E-4</v>
      </c>
      <c r="J798" s="1">
        <v>5.1279485187959498E-4</v>
      </c>
      <c r="K798" s="1">
        <v>4.5874128834972397E-3</v>
      </c>
      <c r="L798" s="1">
        <v>6.12577295106715E-4</v>
      </c>
      <c r="M798" s="1">
        <v>2.4754898118070498E-4</v>
      </c>
      <c r="N798" s="1">
        <v>4.4154564061554703E-3</v>
      </c>
      <c r="O798" s="1">
        <v>7.1222435170020001E-4</v>
      </c>
      <c r="P798" s="1">
        <v>5.3298285626940198E-3</v>
      </c>
      <c r="Q798" s="1">
        <v>2.79408897955282E-4</v>
      </c>
      <c r="R798" s="1">
        <v>2.94314419834933E-3</v>
      </c>
      <c r="S798" s="1">
        <v>2.0074155531579602E-3</v>
      </c>
      <c r="T798" s="1">
        <v>6.8519339223994805E-4</v>
      </c>
      <c r="U798" s="1">
        <v>0</v>
      </c>
      <c r="V798" s="1">
        <v>0</v>
      </c>
      <c r="W798" s="1">
        <v>797</v>
      </c>
      <c r="X798" s="1" t="s">
        <v>1668</v>
      </c>
      <c r="Y798" s="1" t="s">
        <v>1669</v>
      </c>
      <c r="Z798" s="1" t="s">
        <v>2488</v>
      </c>
      <c r="AA798" s="1">
        <v>1.8639913372250402E-2</v>
      </c>
      <c r="AB798" s="1">
        <v>2.5871709926278401E-2</v>
      </c>
      <c r="AC798" s="1">
        <v>7.2317965540279602E-3</v>
      </c>
      <c r="AD798" s="1">
        <v>0.107475891493042</v>
      </c>
    </row>
    <row r="799" spans="1:30" x14ac:dyDescent="0.3">
      <c r="A799" s="1">
        <v>798</v>
      </c>
      <c r="B799" s="1" t="s">
        <v>1675</v>
      </c>
      <c r="C799" s="1">
        <v>5.9289225607695598E-3</v>
      </c>
      <c r="D799" s="1">
        <v>3.81963733284636E-4</v>
      </c>
      <c r="E799" s="1">
        <v>5.2664226865211999E-3</v>
      </c>
      <c r="F799" s="1">
        <v>5.0558227151438701E-3</v>
      </c>
      <c r="G799" s="1">
        <v>2.0594842522043601E-3</v>
      </c>
      <c r="H799" s="1">
        <v>2.0456852609409899E-3</v>
      </c>
      <c r="I799" s="1">
        <v>1.83953802194022E-4</v>
      </c>
      <c r="J799" s="1">
        <v>1.2621951337140801E-2</v>
      </c>
      <c r="K799" s="1">
        <v>1.57438766852196E-3</v>
      </c>
      <c r="L799" s="1">
        <v>1.12107486693356E-2</v>
      </c>
      <c r="M799" s="1">
        <v>1.08102470298325E-3</v>
      </c>
      <c r="N799" s="1">
        <v>1.16722405543757E-3</v>
      </c>
      <c r="O799" s="1">
        <v>2.3614839462496301E-4</v>
      </c>
      <c r="P799" s="1">
        <v>6.48548691670766E-4</v>
      </c>
      <c r="Q799" s="1">
        <v>1.12366055625812E-4</v>
      </c>
      <c r="R799" s="1">
        <v>3.8168311087812602E-3</v>
      </c>
      <c r="S799" s="1">
        <v>3.1229140624715302E-3</v>
      </c>
      <c r="T799" s="1">
        <v>5.7367300465718E-3</v>
      </c>
      <c r="U799" s="1">
        <v>1.11718646248541E-3</v>
      </c>
      <c r="V799" s="1">
        <v>6.6511543712651096E-4</v>
      </c>
      <c r="W799" s="1">
        <v>798</v>
      </c>
      <c r="X799" s="1" t="s">
        <v>1675</v>
      </c>
      <c r="Y799" s="1" t="s">
        <v>1673</v>
      </c>
      <c r="Z799" s="1" t="s">
        <v>2489</v>
      </c>
      <c r="AA799" s="1">
        <v>1.12107486693356E-2</v>
      </c>
      <c r="AB799" s="1">
        <v>1.2621951337140801E-2</v>
      </c>
      <c r="AC799" s="1">
        <v>1.4112026678051201E-3</v>
      </c>
      <c r="AD799" s="1">
        <v>0.111761483293949</v>
      </c>
    </row>
    <row r="800" spans="1:30" x14ac:dyDescent="0.3">
      <c r="A800" s="1">
        <v>799</v>
      </c>
      <c r="B800" s="1" t="s">
        <v>1675</v>
      </c>
      <c r="C800" s="1">
        <v>2.6348739047919898E-3</v>
      </c>
      <c r="D800" s="7">
        <v>6.4683871277953895E-5</v>
      </c>
      <c r="E800" s="1">
        <v>6.7879901468457496E-4</v>
      </c>
      <c r="F800" s="1">
        <v>1.0617364507233701E-3</v>
      </c>
      <c r="G800" s="1">
        <v>3.5988832539699598E-3</v>
      </c>
      <c r="H800" s="1">
        <v>1.27170091231577E-4</v>
      </c>
      <c r="I800" s="1">
        <v>1.9778125505486699E-4</v>
      </c>
      <c r="J800" s="1">
        <v>9.9984090115269996E-3</v>
      </c>
      <c r="K800" s="1">
        <v>2.8955485946006798E-3</v>
      </c>
      <c r="L800" s="1">
        <v>1.59932563123521E-2</v>
      </c>
      <c r="M800" s="1">
        <v>5.0113101595575704E-4</v>
      </c>
      <c r="N800" s="7">
        <v>4.3366765184314997E-5</v>
      </c>
      <c r="O800" s="1">
        <v>0</v>
      </c>
      <c r="P800" s="1">
        <v>6.4619397268799003E-4</v>
      </c>
      <c r="Q800" s="1">
        <v>1.52994684976904E-3</v>
      </c>
      <c r="R800" s="1">
        <v>2.4474296034499E-3</v>
      </c>
      <c r="S800" s="1">
        <v>1.1566126376691399E-3</v>
      </c>
      <c r="T800" s="1">
        <v>1.00357346657175E-2</v>
      </c>
      <c r="U800" s="1">
        <v>2.3815997674445002E-3</v>
      </c>
      <c r="V800" s="1">
        <v>1.9264338277973699E-3</v>
      </c>
      <c r="W800" s="1">
        <v>799</v>
      </c>
      <c r="X800" s="1" t="s">
        <v>1675</v>
      </c>
      <c r="Y800" s="1" t="s">
        <v>1675</v>
      </c>
      <c r="Z800" s="1" t="s">
        <v>2490</v>
      </c>
      <c r="AA800" s="1">
        <v>1.59932563123521E-2</v>
      </c>
      <c r="AB800" s="1">
        <v>1.59932563123521E-2</v>
      </c>
      <c r="AC800" s="1">
        <v>0</v>
      </c>
      <c r="AD800" s="1">
        <v>9.8386081551391294E-2</v>
      </c>
    </row>
    <row r="801" spans="1:30" x14ac:dyDescent="0.3">
      <c r="A801" s="1">
        <v>800</v>
      </c>
      <c r="B801" s="1" t="s">
        <v>1674</v>
      </c>
      <c r="C801" s="1">
        <v>2.6122658493981702E-3</v>
      </c>
      <c r="D801" s="1">
        <v>0</v>
      </c>
      <c r="E801" s="1">
        <v>1.03078525199849E-2</v>
      </c>
      <c r="F801" s="1">
        <v>8.9873627480564801E-3</v>
      </c>
      <c r="G801" s="1">
        <v>1.12485844751289E-4</v>
      </c>
      <c r="H801" s="1">
        <v>5.89368944420293E-4</v>
      </c>
      <c r="I801" s="1">
        <v>3.4654259190297301E-4</v>
      </c>
      <c r="J801" s="7">
        <v>9.0665694022918006E-5</v>
      </c>
      <c r="K801" s="1">
        <v>1.87494265003233E-2</v>
      </c>
      <c r="L801" s="7">
        <v>8.6305756744381901E-5</v>
      </c>
      <c r="M801" s="1">
        <v>0</v>
      </c>
      <c r="N801" s="1">
        <v>6.97104052453364E-3</v>
      </c>
      <c r="O801" s="1">
        <v>1.4495778377688801E-4</v>
      </c>
      <c r="P801" s="1">
        <v>2.4771419144211299E-3</v>
      </c>
      <c r="Q801" s="1">
        <v>4.5848849958359502E-3</v>
      </c>
      <c r="R801" s="1">
        <v>4.2375178423013898E-3</v>
      </c>
      <c r="S801" s="1">
        <v>1.42835485913171E-3</v>
      </c>
      <c r="T801" s="7">
        <v>6.49052408992912E-5</v>
      </c>
      <c r="U801" s="1">
        <v>0</v>
      </c>
      <c r="V801" s="1">
        <v>0</v>
      </c>
      <c r="W801" s="1">
        <v>800</v>
      </c>
      <c r="X801" s="1" t="s">
        <v>1674</v>
      </c>
      <c r="Y801" s="1" t="s">
        <v>1674</v>
      </c>
      <c r="Z801" s="1" t="s">
        <v>2491</v>
      </c>
      <c r="AA801" s="1">
        <v>1.87494265003233E-2</v>
      </c>
      <c r="AB801" s="1">
        <v>1.87494265003233E-2</v>
      </c>
      <c r="AC801" s="1">
        <v>0</v>
      </c>
      <c r="AD801" s="1">
        <v>9.9477516370920394E-2</v>
      </c>
    </row>
    <row r="802" spans="1:30" x14ac:dyDescent="0.3">
      <c r="A802" s="1">
        <v>801</v>
      </c>
      <c r="B802" s="1" t="s">
        <v>1669</v>
      </c>
      <c r="C802" s="1">
        <v>1.26977919598651E-3</v>
      </c>
      <c r="D802" s="1">
        <v>0</v>
      </c>
      <c r="E802" s="1">
        <v>6.4360297616307604E-3</v>
      </c>
      <c r="F802" s="1">
        <v>3.1127451861803001E-2</v>
      </c>
      <c r="G802" s="1">
        <v>0</v>
      </c>
      <c r="H802" s="1">
        <v>4.2530426879544699E-4</v>
      </c>
      <c r="I802" s="1">
        <v>0</v>
      </c>
      <c r="J802" s="1">
        <v>1.1281781876216299E-3</v>
      </c>
      <c r="K802" s="1">
        <v>5.8776540030855201E-3</v>
      </c>
      <c r="L802" s="1">
        <v>2.38543011330261E-4</v>
      </c>
      <c r="M802" s="1">
        <v>0</v>
      </c>
      <c r="N802" s="1">
        <v>3.0448400001462702E-3</v>
      </c>
      <c r="O802" s="1">
        <v>0</v>
      </c>
      <c r="P802" s="1">
        <v>5.0085310053266299E-3</v>
      </c>
      <c r="Q802" s="1">
        <v>1.9023362475568801E-3</v>
      </c>
      <c r="R802" s="1">
        <v>6.4022355162008399E-3</v>
      </c>
      <c r="S802" s="1">
        <v>5.9492780410460298E-4</v>
      </c>
      <c r="T802" s="1">
        <v>3.7233788819251897E-4</v>
      </c>
      <c r="U802" s="1">
        <v>2.8004869848714002E-3</v>
      </c>
      <c r="V802" s="1">
        <v>0</v>
      </c>
      <c r="W802" s="1">
        <v>801</v>
      </c>
      <c r="X802" s="1" t="s">
        <v>1669</v>
      </c>
      <c r="Y802" s="1" t="s">
        <v>1669</v>
      </c>
      <c r="Z802" s="1" t="s">
        <v>2492</v>
      </c>
      <c r="AA802" s="1">
        <v>3.1127451861803001E-2</v>
      </c>
      <c r="AB802" s="1">
        <v>3.1127451861803001E-2</v>
      </c>
      <c r="AC802" s="1">
        <v>0</v>
      </c>
      <c r="AD802" s="1">
        <v>0.10158818680282999</v>
      </c>
    </row>
    <row r="803" spans="1:30" x14ac:dyDescent="0.3">
      <c r="A803" s="1">
        <v>802</v>
      </c>
      <c r="B803" s="1" t="s">
        <v>1685</v>
      </c>
      <c r="C803" s="1">
        <v>2.6973689906208001E-3</v>
      </c>
      <c r="D803" s="7">
        <v>1.85791958976088E-5</v>
      </c>
      <c r="E803" s="1">
        <v>8.9006294472976605E-4</v>
      </c>
      <c r="F803" s="1">
        <v>5.6397472881676604E-3</v>
      </c>
      <c r="G803" s="1">
        <v>1.5182863630648501E-3</v>
      </c>
      <c r="H803" s="1">
        <v>4.4973734124717198E-4</v>
      </c>
      <c r="I803" s="1">
        <v>2.7862918419017399E-3</v>
      </c>
      <c r="J803" s="1">
        <v>5.5024815073159202E-3</v>
      </c>
      <c r="K803" s="1">
        <v>4.5128242342165796E-3</v>
      </c>
      <c r="L803" s="1">
        <v>2.4164210505924402E-2</v>
      </c>
      <c r="M803" s="1">
        <v>1.4644478584840499E-3</v>
      </c>
      <c r="N803" s="1">
        <v>2.7360928819263899E-3</v>
      </c>
      <c r="O803" s="7">
        <v>6.5013478023241998E-5</v>
      </c>
      <c r="P803" s="1">
        <v>2.5294907150467298E-3</v>
      </c>
      <c r="Q803" s="1">
        <v>4.2241452950483199E-4</v>
      </c>
      <c r="R803" s="1">
        <v>3.8314340002054302E-3</v>
      </c>
      <c r="S803" s="1">
        <v>1.9011447768755899E-3</v>
      </c>
      <c r="T803" s="1">
        <v>1.935809393582E-3</v>
      </c>
      <c r="U803" s="1">
        <v>0</v>
      </c>
      <c r="V803" s="1">
        <v>2.8132862732962701E-3</v>
      </c>
      <c r="W803" s="1">
        <v>802</v>
      </c>
      <c r="X803" s="1" t="s">
        <v>1685</v>
      </c>
      <c r="Y803" s="1" t="s">
        <v>1675</v>
      </c>
      <c r="Z803" s="1" t="s">
        <v>2493</v>
      </c>
      <c r="AA803" s="1">
        <v>2.8132862732962701E-3</v>
      </c>
      <c r="AB803" s="1">
        <v>2.4164210505924402E-2</v>
      </c>
      <c r="AC803" s="1">
        <v>2.1350924232628101E-2</v>
      </c>
      <c r="AD803" s="1">
        <v>0.110447645728895</v>
      </c>
    </row>
    <row r="804" spans="1:30" x14ac:dyDescent="0.3">
      <c r="A804" s="1">
        <v>803</v>
      </c>
      <c r="B804" s="1" t="s">
        <v>1678</v>
      </c>
      <c r="C804" s="1">
        <v>5.6313412267409903E-3</v>
      </c>
      <c r="D804" s="1">
        <v>8.7522117321247705E-4</v>
      </c>
      <c r="E804" s="1">
        <v>5.2604731517471599E-3</v>
      </c>
      <c r="F804" s="1">
        <v>8.8159602522687695E-3</v>
      </c>
      <c r="G804" s="1">
        <v>8.0265455960478696E-4</v>
      </c>
      <c r="H804" s="1">
        <v>2.5366351564387801E-3</v>
      </c>
      <c r="I804" s="1">
        <v>2.04689057902099E-4</v>
      </c>
      <c r="J804" s="1">
        <v>2.81675077379603E-4</v>
      </c>
      <c r="K804" s="1">
        <v>1.6346214325619599E-2</v>
      </c>
      <c r="L804" s="1">
        <v>1.41630867949558E-3</v>
      </c>
      <c r="M804" s="1">
        <v>5.91647925917019E-4</v>
      </c>
      <c r="N804" s="1">
        <v>7.7454353228371296E-3</v>
      </c>
      <c r="O804" s="1">
        <v>6.2286221004487696E-3</v>
      </c>
      <c r="P804" s="1">
        <v>4.5715454070945497E-3</v>
      </c>
      <c r="Q804" s="1">
        <v>1.7562175241680701E-3</v>
      </c>
      <c r="R804" s="1">
        <v>6.1886589031082597E-3</v>
      </c>
      <c r="S804" s="1">
        <v>1.3717691350123701E-3</v>
      </c>
      <c r="T804" s="1">
        <v>6.9606600712335904E-4</v>
      </c>
      <c r="U804" s="1">
        <v>0</v>
      </c>
      <c r="V804" s="1">
        <v>3.8875551977919301E-4</v>
      </c>
      <c r="W804" s="1">
        <v>803</v>
      </c>
      <c r="X804" s="1" t="s">
        <v>1678</v>
      </c>
      <c r="Y804" s="1" t="s">
        <v>1674</v>
      </c>
      <c r="Z804" s="1" t="s">
        <v>2494</v>
      </c>
      <c r="AA804" s="1">
        <v>6.2286221004487696E-3</v>
      </c>
      <c r="AB804" s="1">
        <v>1.6346214325619599E-2</v>
      </c>
      <c r="AC804" s="1">
        <v>1.01175922251708E-2</v>
      </c>
      <c r="AD804" s="1">
        <v>0.121565920667192</v>
      </c>
    </row>
    <row r="805" spans="1:30" x14ac:dyDescent="0.3">
      <c r="A805" s="1">
        <v>804</v>
      </c>
      <c r="B805" s="1" t="s">
        <v>1682</v>
      </c>
      <c r="C805" s="1">
        <v>2.85244725194351E-3</v>
      </c>
      <c r="D805" s="1">
        <v>1.4979702639603999E-3</v>
      </c>
      <c r="E805" s="1">
        <v>3.8861044676517099E-3</v>
      </c>
      <c r="F805" s="1">
        <v>8.3509411381466597E-3</v>
      </c>
      <c r="G805" s="1">
        <v>3.1394014307297498E-4</v>
      </c>
      <c r="H805" s="1">
        <v>4.1814217267064198E-4</v>
      </c>
      <c r="I805" s="1">
        <v>6.1767169144165196E-4</v>
      </c>
      <c r="J805" s="1">
        <v>5.1295797672665502E-3</v>
      </c>
      <c r="K805" s="1">
        <v>9.7126073344070505E-3</v>
      </c>
      <c r="L805" s="1">
        <v>3.1699366973360699E-3</v>
      </c>
      <c r="M805" s="1">
        <v>1.85754226167672E-3</v>
      </c>
      <c r="N805" s="1">
        <v>2.3150403837595901E-3</v>
      </c>
      <c r="O805" s="1">
        <v>7.9139618072241597E-4</v>
      </c>
      <c r="P805" s="1">
        <v>2.4496836624348802E-3</v>
      </c>
      <c r="Q805" s="1">
        <v>4.5250524637127296E-3</v>
      </c>
      <c r="R805" s="1">
        <v>2.88754265640931E-3</v>
      </c>
      <c r="S805" s="1">
        <v>8.2237815588123795E-3</v>
      </c>
      <c r="T805" s="1">
        <v>4.91635047452566E-3</v>
      </c>
      <c r="U805" s="1">
        <v>4.04340072177705E-4</v>
      </c>
      <c r="V805" s="1">
        <v>4.1712337174787204E-3</v>
      </c>
      <c r="W805" s="1">
        <v>804</v>
      </c>
      <c r="X805" s="1" t="s">
        <v>1682</v>
      </c>
      <c r="Y805" s="1" t="s">
        <v>1674</v>
      </c>
      <c r="Z805" s="1" t="s">
        <v>2495</v>
      </c>
      <c r="AA805" s="1">
        <v>8.2237815588123795E-3</v>
      </c>
      <c r="AB805" s="1">
        <v>9.7126073344070505E-3</v>
      </c>
      <c r="AC805" s="1">
        <v>1.4888257755946699E-3</v>
      </c>
      <c r="AD805" s="1">
        <v>0.12273557356388499</v>
      </c>
    </row>
    <row r="806" spans="1:30" x14ac:dyDescent="0.3">
      <c r="A806" s="1">
        <v>805</v>
      </c>
      <c r="B806" s="1" t="s">
        <v>1681</v>
      </c>
      <c r="C806" s="1">
        <v>4.5442504262598396E-3</v>
      </c>
      <c r="D806" s="1">
        <v>0</v>
      </c>
      <c r="E806" s="1">
        <v>1.828081655572E-2</v>
      </c>
      <c r="F806" s="1">
        <v>1.57338264482259E-2</v>
      </c>
      <c r="G806" s="1">
        <v>1.3258341825411199E-3</v>
      </c>
      <c r="H806" s="1">
        <v>1.30867833449919E-3</v>
      </c>
      <c r="I806" s="1">
        <v>5.6050020808783496E-4</v>
      </c>
      <c r="J806" s="1">
        <v>1.0121671423552299E-4</v>
      </c>
      <c r="K806" s="1">
        <v>9.46856621079715E-3</v>
      </c>
      <c r="L806" s="7">
        <v>4.91801362764308E-5</v>
      </c>
      <c r="M806" s="1">
        <v>1.8715489069137401E-4</v>
      </c>
      <c r="N806" s="1">
        <v>4.1996847431444899E-3</v>
      </c>
      <c r="O806" s="1">
        <v>1.31186428895609E-3</v>
      </c>
      <c r="P806" s="1">
        <v>1.0203841337276E-3</v>
      </c>
      <c r="Q806" s="1">
        <v>3.9021283069060102E-4</v>
      </c>
      <c r="R806" s="1">
        <v>7.1187701604503396E-3</v>
      </c>
      <c r="S806" s="1">
        <v>4.5798778920233697E-3</v>
      </c>
      <c r="T806" s="1">
        <v>1.3890614774016599E-3</v>
      </c>
      <c r="U806" s="1">
        <v>0</v>
      </c>
      <c r="V806" s="1">
        <v>1.15473860885203E-3</v>
      </c>
      <c r="W806" s="1">
        <v>805</v>
      </c>
      <c r="X806" s="1" t="s">
        <v>1681</v>
      </c>
      <c r="Y806" s="1" t="s">
        <v>1668</v>
      </c>
      <c r="Z806" s="1" t="s">
        <v>2496</v>
      </c>
      <c r="AA806" s="1">
        <v>7.1187701604503396E-3</v>
      </c>
      <c r="AB806" s="1">
        <v>1.828081655572E-2</v>
      </c>
      <c r="AC806" s="1">
        <v>1.1162046395269701E-2</v>
      </c>
      <c r="AD806" s="1">
        <v>0.116969938829089</v>
      </c>
    </row>
    <row r="807" spans="1:30" x14ac:dyDescent="0.3">
      <c r="A807" s="1">
        <v>806</v>
      </c>
      <c r="B807" s="1" t="s">
        <v>1677</v>
      </c>
      <c r="C807" s="1">
        <v>3.0840398588816999E-3</v>
      </c>
      <c r="D807" s="1">
        <v>0</v>
      </c>
      <c r="E807" s="1">
        <v>1.9783572641224999E-2</v>
      </c>
      <c r="F807" s="1">
        <v>9.7762624472261007E-3</v>
      </c>
      <c r="G807" s="1">
        <v>0</v>
      </c>
      <c r="H807" s="1">
        <v>1.3421501017238601E-3</v>
      </c>
      <c r="I807" s="1">
        <v>1.1140098479209401E-3</v>
      </c>
      <c r="J807" s="1">
        <v>1.4424904974972601E-4</v>
      </c>
      <c r="K807" s="1">
        <v>4.94830840585774E-3</v>
      </c>
      <c r="L807" s="1">
        <v>2.6753788132080798E-4</v>
      </c>
      <c r="M807" s="7">
        <v>3.9785130299084001E-5</v>
      </c>
      <c r="N807" s="1">
        <v>1.34791049565345E-2</v>
      </c>
      <c r="O807" s="1">
        <v>7.7054998058584195E-4</v>
      </c>
      <c r="P807" s="1">
        <v>6.9201635589080895E-4</v>
      </c>
      <c r="Q807" s="1">
        <v>4.5545345285917299E-4</v>
      </c>
      <c r="R807" s="1">
        <v>5.6476076542223298E-3</v>
      </c>
      <c r="S807" s="1">
        <v>8.7197158579484105E-4</v>
      </c>
      <c r="T807" s="1">
        <v>1.6362895468905299E-4</v>
      </c>
      <c r="U807" s="1">
        <v>0</v>
      </c>
      <c r="V807" s="1">
        <v>3.0403285450238002E-4</v>
      </c>
      <c r="W807" s="1">
        <v>806</v>
      </c>
      <c r="X807" s="1" t="s">
        <v>1677</v>
      </c>
      <c r="Y807" s="1" t="s">
        <v>1668</v>
      </c>
      <c r="Z807" s="1" t="s">
        <v>2497</v>
      </c>
      <c r="AA807" s="1">
        <v>1.34791049565345E-2</v>
      </c>
      <c r="AB807" s="1">
        <v>1.9783572641224999E-2</v>
      </c>
      <c r="AC807" s="1">
        <v>6.30446768469042E-3</v>
      </c>
      <c r="AD807" s="1">
        <v>9.9695475029655006E-2</v>
      </c>
    </row>
    <row r="808" spans="1:30" x14ac:dyDescent="0.3">
      <c r="A808" s="1">
        <v>807</v>
      </c>
      <c r="B808" s="1" t="s">
        <v>1668</v>
      </c>
      <c r="C808" s="1">
        <v>5.5051267194676104E-3</v>
      </c>
      <c r="D808" s="1">
        <v>0</v>
      </c>
      <c r="E808" s="1">
        <v>3.14419506325535E-3</v>
      </c>
      <c r="F808" s="1">
        <v>4.72083930861241E-3</v>
      </c>
      <c r="G808" s="1">
        <v>3.9669491787117301E-4</v>
      </c>
      <c r="H808" s="1">
        <v>5.7374926169666499E-3</v>
      </c>
      <c r="I808" s="1">
        <v>2.45922816291174E-3</v>
      </c>
      <c r="J808" s="1">
        <v>1.71411220341191E-3</v>
      </c>
      <c r="K808" s="1">
        <v>1.36258004154038E-2</v>
      </c>
      <c r="L808" s="1">
        <v>3.2137923631808798E-4</v>
      </c>
      <c r="M808" s="1">
        <v>5.3946983594200105E-4</v>
      </c>
      <c r="N808" s="1">
        <v>6.57782725408485E-3</v>
      </c>
      <c r="O808" s="1">
        <v>9.4905165689899095E-4</v>
      </c>
      <c r="P808" s="1">
        <v>4.5789107162216899E-3</v>
      </c>
      <c r="Q808" s="1">
        <v>3.4195326663546801E-3</v>
      </c>
      <c r="R808" s="1">
        <v>8.3720532117993705E-3</v>
      </c>
      <c r="S808" s="1">
        <v>1.87605734886843E-3</v>
      </c>
      <c r="T808" s="1">
        <v>1.2657875335553401E-3</v>
      </c>
      <c r="U808" s="7">
        <v>5.25724568160091E-6</v>
      </c>
      <c r="V808" s="1">
        <v>1.1609121313105001E-3</v>
      </c>
      <c r="W808" s="1">
        <v>807</v>
      </c>
      <c r="X808" s="1" t="s">
        <v>1668</v>
      </c>
      <c r="Y808" s="1" t="s">
        <v>1674</v>
      </c>
      <c r="Z808" s="1" t="s">
        <v>2498</v>
      </c>
      <c r="AA808" s="1">
        <v>3.14419506325535E-3</v>
      </c>
      <c r="AB808" s="1">
        <v>1.36258004154038E-2</v>
      </c>
      <c r="AC808" s="1">
        <v>1.04816053521484E-2</v>
      </c>
      <c r="AD808" s="1">
        <v>0.116010179164367</v>
      </c>
    </row>
    <row r="809" spans="1:30" x14ac:dyDescent="0.3">
      <c r="A809" s="1">
        <v>808</v>
      </c>
      <c r="B809" s="1" t="s">
        <v>1674</v>
      </c>
      <c r="C809" s="1">
        <v>8.2185952157736997E-3</v>
      </c>
      <c r="D809" s="1">
        <v>3.7734833722264001E-4</v>
      </c>
      <c r="E809" s="1">
        <v>8.5494566176436207E-3</v>
      </c>
      <c r="F809" s="1">
        <v>8.1265536444840303E-3</v>
      </c>
      <c r="G809" s="7">
        <v>7.3972665911971902E-5</v>
      </c>
      <c r="H809" s="1">
        <v>9.3469341752161299E-4</v>
      </c>
      <c r="I809" s="1">
        <v>2.24253853097197E-3</v>
      </c>
      <c r="J809" s="1">
        <v>3.8317496621111498E-4</v>
      </c>
      <c r="K809" s="1">
        <v>1.4250947024270599E-2</v>
      </c>
      <c r="L809" s="1">
        <v>1.3807261036257201E-3</v>
      </c>
      <c r="M809" s="1">
        <v>1.8974144592592501E-4</v>
      </c>
      <c r="N809" s="1">
        <v>3.0680264998947898E-3</v>
      </c>
      <c r="O809" s="1">
        <v>6.2312272701473004E-4</v>
      </c>
      <c r="P809" s="1">
        <v>1.0365659713917501E-2</v>
      </c>
      <c r="Q809" s="1">
        <v>6.3951487412299097E-3</v>
      </c>
      <c r="R809" s="1">
        <v>5.3125098773942597E-3</v>
      </c>
      <c r="S809" s="1">
        <v>2.4838614545779E-3</v>
      </c>
      <c r="T809" s="1">
        <v>4.0908186595556398E-4</v>
      </c>
      <c r="U809" s="1">
        <v>0</v>
      </c>
      <c r="V809" s="1">
        <v>5.0792249604727298E-4</v>
      </c>
      <c r="W809" s="1">
        <v>808</v>
      </c>
      <c r="X809" s="1" t="s">
        <v>1674</v>
      </c>
      <c r="Y809" s="1" t="s">
        <v>1674</v>
      </c>
      <c r="Z809" s="1" t="s">
        <v>2499</v>
      </c>
      <c r="AA809" s="1">
        <v>1.4250947024270599E-2</v>
      </c>
      <c r="AB809" s="1">
        <v>1.4250947024270599E-2</v>
      </c>
      <c r="AC809" s="1">
        <v>0</v>
      </c>
      <c r="AD809" s="1">
        <v>0.12326388592385699</v>
      </c>
    </row>
    <row r="810" spans="1:30" x14ac:dyDescent="0.3">
      <c r="A810" s="1">
        <v>809</v>
      </c>
      <c r="B810" s="1" t="s">
        <v>1675</v>
      </c>
      <c r="C810" s="1">
        <v>1.02590416357211E-4</v>
      </c>
      <c r="D810" s="1">
        <v>0</v>
      </c>
      <c r="E810" s="1">
        <v>2.5536109180024601E-3</v>
      </c>
      <c r="F810" s="1">
        <v>1.6338031238509699E-3</v>
      </c>
      <c r="G810" s="1">
        <v>9.3672279610961095E-3</v>
      </c>
      <c r="H810" s="1">
        <v>1.22794441213075E-3</v>
      </c>
      <c r="I810" s="7">
        <v>2.6158462148410899E-5</v>
      </c>
      <c r="J810" s="1">
        <v>2.3289769361146701E-3</v>
      </c>
      <c r="K810" s="1">
        <v>2.2358672525397199E-3</v>
      </c>
      <c r="L810" s="1">
        <v>3.5603068516191501E-2</v>
      </c>
      <c r="M810" s="1">
        <v>3.45658232079358E-4</v>
      </c>
      <c r="N810" s="1">
        <v>1.2656488041398099E-3</v>
      </c>
      <c r="O810" s="1">
        <v>2.03245885107988E-4</v>
      </c>
      <c r="P810" s="1">
        <v>3.7561455839833498E-4</v>
      </c>
      <c r="Q810" s="1">
        <v>5.98887381726487E-4</v>
      </c>
      <c r="R810" s="1">
        <v>7.0765181687335596E-4</v>
      </c>
      <c r="S810" s="1">
        <v>1.1197036694684699E-3</v>
      </c>
      <c r="T810" s="1">
        <v>1.1150641005541399E-3</v>
      </c>
      <c r="U810" s="1">
        <v>0</v>
      </c>
      <c r="V810" s="1">
        <v>3.63948008877018E-4</v>
      </c>
      <c r="W810" s="1">
        <v>809</v>
      </c>
      <c r="X810" s="1" t="s">
        <v>1675</v>
      </c>
      <c r="Y810" s="1" t="s">
        <v>1675</v>
      </c>
      <c r="Z810" s="1" t="s">
        <v>2500</v>
      </c>
      <c r="AA810" s="1">
        <v>3.5603068516191501E-2</v>
      </c>
      <c r="AB810" s="1">
        <v>3.5603068516191501E-2</v>
      </c>
      <c r="AC810" s="1">
        <v>0</v>
      </c>
      <c r="AD810" s="1">
        <v>8.9787219878670596E-2</v>
      </c>
    </row>
    <row r="811" spans="1:30" x14ac:dyDescent="0.3">
      <c r="A811" s="1">
        <v>810</v>
      </c>
      <c r="B811" s="1" t="s">
        <v>1674</v>
      </c>
      <c r="C811" s="1">
        <v>6.3995692786469698E-4</v>
      </c>
      <c r="D811" s="1">
        <v>0</v>
      </c>
      <c r="E811" s="1">
        <v>3.7909261238549901E-3</v>
      </c>
      <c r="F811" s="1">
        <v>6.2536739394906103E-4</v>
      </c>
      <c r="G811" s="1">
        <v>4.03565579380381E-3</v>
      </c>
      <c r="H811" s="1">
        <v>7.9772388883958697E-4</v>
      </c>
      <c r="I811" s="1">
        <v>7.4920570851321898E-4</v>
      </c>
      <c r="J811" s="1">
        <v>2.2449782645714801E-3</v>
      </c>
      <c r="K811" s="1">
        <v>4.6637388845714696E-3</v>
      </c>
      <c r="L811" s="1">
        <v>6.7491320730755601E-3</v>
      </c>
      <c r="M811" s="1">
        <v>9.3120968931999996E-4</v>
      </c>
      <c r="N811" s="1">
        <v>3.34667023609406E-3</v>
      </c>
      <c r="O811" s="1">
        <v>0</v>
      </c>
      <c r="P811" s="1">
        <v>1.21814689517103E-2</v>
      </c>
      <c r="Q811" s="1">
        <v>1.74298814315378E-2</v>
      </c>
      <c r="R811" s="1">
        <v>2.6482590360088899E-3</v>
      </c>
      <c r="S811" s="7">
        <v>3.0545961934146398E-5</v>
      </c>
      <c r="T811" s="1">
        <v>4.15952973065872E-4</v>
      </c>
      <c r="U811" s="1">
        <v>0</v>
      </c>
      <c r="V811" s="7">
        <v>7.5640914432090398E-6</v>
      </c>
      <c r="W811" s="1">
        <v>810</v>
      </c>
      <c r="X811" s="1" t="s">
        <v>1674</v>
      </c>
      <c r="Y811" s="1" t="s">
        <v>1680</v>
      </c>
      <c r="Z811" s="1" t="s">
        <v>2501</v>
      </c>
      <c r="AA811" s="1">
        <v>4.6637388845714696E-3</v>
      </c>
      <c r="AB811" s="1">
        <v>1.74298814315378E-2</v>
      </c>
      <c r="AC811" s="1">
        <v>1.27661425469663E-2</v>
      </c>
      <c r="AD811" s="1">
        <v>0.101963868286621</v>
      </c>
    </row>
    <row r="812" spans="1:30" x14ac:dyDescent="0.3">
      <c r="A812" s="1">
        <v>811</v>
      </c>
      <c r="B812" s="1" t="s">
        <v>1677</v>
      </c>
      <c r="C812" s="1">
        <v>4.5297213776959201E-4</v>
      </c>
      <c r="D812" s="1">
        <v>0</v>
      </c>
      <c r="E812" s="1">
        <v>5.2448179485933399E-3</v>
      </c>
      <c r="F812" s="1">
        <v>1.1780024419559801E-3</v>
      </c>
      <c r="G812" s="1">
        <v>0</v>
      </c>
      <c r="H812" s="1">
        <v>7.1615630673270696E-4</v>
      </c>
      <c r="I812" s="1">
        <v>0</v>
      </c>
      <c r="J812" s="7">
        <v>6.0005147809757901E-5</v>
      </c>
      <c r="K812" s="1">
        <v>3.39758764213098E-3</v>
      </c>
      <c r="L812" s="7">
        <v>3.9758729932098999E-6</v>
      </c>
      <c r="M812" s="1">
        <v>0</v>
      </c>
      <c r="N812" s="1">
        <v>1.0665864138733799E-2</v>
      </c>
      <c r="O812" s="1">
        <v>0</v>
      </c>
      <c r="P812" s="1">
        <v>2.0402449773167099E-3</v>
      </c>
      <c r="Q812" s="1">
        <v>3.0920417197941E-3</v>
      </c>
      <c r="R812" s="1">
        <v>1.7399929141424401E-2</v>
      </c>
      <c r="S812" s="1">
        <v>3.37425095610137E-3</v>
      </c>
      <c r="T812" s="1">
        <v>0</v>
      </c>
      <c r="U812" s="1">
        <v>5.0917980253706004E-4</v>
      </c>
      <c r="V812" s="7">
        <v>6.9923637608044204E-6</v>
      </c>
      <c r="W812" s="1">
        <v>811</v>
      </c>
      <c r="X812" s="1" t="s">
        <v>1677</v>
      </c>
      <c r="Y812" s="1" t="s">
        <v>1681</v>
      </c>
      <c r="Z812" s="1" t="s">
        <v>2502</v>
      </c>
      <c r="AA812" s="1">
        <v>1.0665864138733799E-2</v>
      </c>
      <c r="AB812" s="1">
        <v>1.7399929141424401E-2</v>
      </c>
      <c r="AC812" s="1">
        <v>6.7340650026906004E-3</v>
      </c>
      <c r="AD812" s="1">
        <v>7.9006415236880304E-2</v>
      </c>
    </row>
    <row r="813" spans="1:30" x14ac:dyDescent="0.3">
      <c r="A813" s="1">
        <v>812</v>
      </c>
      <c r="B813" s="1" t="s">
        <v>1668</v>
      </c>
      <c r="C813" s="1">
        <v>0</v>
      </c>
      <c r="D813" s="1">
        <v>0</v>
      </c>
      <c r="E813" s="1">
        <v>2.36556129512972E-2</v>
      </c>
      <c r="F813" s="1">
        <v>8.2994054579801097E-3</v>
      </c>
      <c r="G813" s="1">
        <v>0</v>
      </c>
      <c r="H813" s="1">
        <v>0</v>
      </c>
      <c r="I813" s="1">
        <v>0</v>
      </c>
      <c r="J813" s="1">
        <v>1.0421468222361801E-3</v>
      </c>
      <c r="K813" s="1">
        <v>1.06944011224487E-2</v>
      </c>
      <c r="L813" s="1">
        <v>7.5523718125958305E-4</v>
      </c>
      <c r="M813" s="1">
        <v>2.05488928881372E-4</v>
      </c>
      <c r="N813" s="1">
        <v>5.44897848749252E-4</v>
      </c>
      <c r="O813" s="1">
        <v>0</v>
      </c>
      <c r="P813" s="7">
        <v>6.5300529897747305E-5</v>
      </c>
      <c r="Q813" s="1">
        <v>6.1480839050612798E-4</v>
      </c>
      <c r="R813" s="7">
        <v>2.71895401576667E-5</v>
      </c>
      <c r="S813" s="1">
        <v>7.1942773445974695E-4</v>
      </c>
      <c r="T813" s="1">
        <v>0</v>
      </c>
      <c r="U813" s="1">
        <v>0</v>
      </c>
      <c r="V813" s="1">
        <v>0</v>
      </c>
      <c r="W813" s="1">
        <v>812</v>
      </c>
      <c r="X813" s="1" t="s">
        <v>1668</v>
      </c>
      <c r="Y813" s="1" t="s">
        <v>1668</v>
      </c>
      <c r="Z813" s="1" t="s">
        <v>2503</v>
      </c>
      <c r="AA813" s="1">
        <v>2.36556129512972E-2</v>
      </c>
      <c r="AB813" s="1">
        <v>2.36556129512972E-2</v>
      </c>
      <c r="AC813" s="1">
        <v>0</v>
      </c>
      <c r="AD813" s="1">
        <v>6.8751490683790495E-2</v>
      </c>
    </row>
    <row r="814" spans="1:30" x14ac:dyDescent="0.3">
      <c r="A814" s="1">
        <v>813</v>
      </c>
      <c r="B814" s="1" t="s">
        <v>1674</v>
      </c>
      <c r="C814" s="1">
        <v>4.2959189743582102E-4</v>
      </c>
      <c r="D814" s="1">
        <v>0</v>
      </c>
      <c r="E814" s="1">
        <v>0</v>
      </c>
      <c r="F814" s="1">
        <v>5.5091342378653797E-4</v>
      </c>
      <c r="G814" s="1">
        <v>0</v>
      </c>
      <c r="H814" s="1">
        <v>0</v>
      </c>
      <c r="I814" s="1">
        <v>1.3624964697543001E-4</v>
      </c>
      <c r="J814" s="7">
        <v>5.38551007334342E-5</v>
      </c>
      <c r="K814" s="1">
        <v>2.3714476421583499E-2</v>
      </c>
      <c r="L814" s="1">
        <v>0</v>
      </c>
      <c r="M814" s="1">
        <v>0</v>
      </c>
      <c r="N814" s="1">
        <v>5.7080650764128001E-4</v>
      </c>
      <c r="O814" s="1">
        <v>0</v>
      </c>
      <c r="P814" s="1">
        <v>6.2718584083393996E-4</v>
      </c>
      <c r="Q814" s="1">
        <v>1.5676699277694699E-2</v>
      </c>
      <c r="R814" s="7">
        <v>3.4144283305709001E-5</v>
      </c>
      <c r="S814" s="1">
        <v>3.05500526280931E-4</v>
      </c>
      <c r="T814" s="7">
        <v>6.9635697937562094E-5</v>
      </c>
      <c r="U814" s="1">
        <v>0</v>
      </c>
      <c r="V814" s="1">
        <v>0</v>
      </c>
      <c r="W814" s="1">
        <v>813</v>
      </c>
      <c r="X814" s="1" t="s">
        <v>1674</v>
      </c>
      <c r="Y814" s="1" t="s">
        <v>1674</v>
      </c>
      <c r="Z814" s="1" t="s">
        <v>2504</v>
      </c>
      <c r="AA814" s="1">
        <v>2.3714476421583499E-2</v>
      </c>
      <c r="AB814" s="1">
        <v>2.3714476421583499E-2</v>
      </c>
      <c r="AC814" s="1">
        <v>0</v>
      </c>
      <c r="AD814" s="1">
        <v>5.8570833743127299E-2</v>
      </c>
    </row>
    <row r="815" spans="1:30" x14ac:dyDescent="0.3">
      <c r="A815" s="1">
        <v>814</v>
      </c>
      <c r="B815" s="1" t="s">
        <v>1675</v>
      </c>
      <c r="C815" s="1">
        <v>0</v>
      </c>
      <c r="D815" s="1">
        <v>0</v>
      </c>
      <c r="E815" s="1">
        <v>1.83329720750855E-4</v>
      </c>
      <c r="F815" s="1">
        <v>3.56798054587447E-4</v>
      </c>
      <c r="G815" s="7">
        <v>6.6383436263952901E-6</v>
      </c>
      <c r="H815" s="1">
        <v>0</v>
      </c>
      <c r="I815" s="1">
        <v>0</v>
      </c>
      <c r="J815" s="1">
        <v>1.6036650506156399E-3</v>
      </c>
      <c r="K815" s="1">
        <v>1.08360367734206E-4</v>
      </c>
      <c r="L815" s="1">
        <v>3.3685841608487498E-2</v>
      </c>
      <c r="M815" s="1">
        <v>1.1390173637287899E-3</v>
      </c>
      <c r="N815" s="1">
        <v>0</v>
      </c>
      <c r="O815" s="1">
        <v>0</v>
      </c>
      <c r="P815" s="7">
        <v>2.1916281621626499E-5</v>
      </c>
      <c r="Q815" s="1">
        <v>1.17967033929242E-4</v>
      </c>
      <c r="R815" s="1">
        <v>0</v>
      </c>
      <c r="S815" s="1">
        <v>0</v>
      </c>
      <c r="T815" s="1">
        <v>2.6880705527501398E-3</v>
      </c>
      <c r="U815" s="1">
        <v>1.5965509107716E-4</v>
      </c>
      <c r="V815" s="1">
        <v>2.0762500114923001E-3</v>
      </c>
      <c r="W815" s="1">
        <v>814</v>
      </c>
      <c r="X815" s="1" t="s">
        <v>1675</v>
      </c>
      <c r="Y815" s="1" t="s">
        <v>1675</v>
      </c>
      <c r="Z815" s="1" t="s">
        <v>2505</v>
      </c>
      <c r="AA815" s="1">
        <v>3.3685841608487498E-2</v>
      </c>
      <c r="AB815" s="1">
        <v>3.3685841608487498E-2</v>
      </c>
      <c r="AC815" s="1">
        <v>0</v>
      </c>
      <c r="AD815" s="1">
        <v>5.6470353251989999E-2</v>
      </c>
    </row>
    <row r="816" spans="1:30" x14ac:dyDescent="0.3">
      <c r="A816" s="1">
        <v>815</v>
      </c>
      <c r="B816" s="1" t="s">
        <v>1670</v>
      </c>
      <c r="C816" s="1">
        <v>2.36394351017277E-4</v>
      </c>
      <c r="D816" s="1">
        <v>0</v>
      </c>
      <c r="E816" s="1">
        <v>0</v>
      </c>
      <c r="F816" s="1">
        <v>0</v>
      </c>
      <c r="G816" s="1">
        <v>1.1692949501942201E-2</v>
      </c>
      <c r="H816" s="1">
        <v>0</v>
      </c>
      <c r="I816" s="1">
        <v>0</v>
      </c>
      <c r="J816" s="1">
        <v>0</v>
      </c>
      <c r="K816" s="1">
        <v>1.4036382711623901E-4</v>
      </c>
      <c r="L816" s="1">
        <v>2.4110563115784401E-4</v>
      </c>
      <c r="M816" s="1">
        <v>7.9962595761802003E-4</v>
      </c>
      <c r="N816" s="1">
        <v>0</v>
      </c>
      <c r="O816" s="1">
        <v>0</v>
      </c>
      <c r="P816" s="7">
        <v>3.9717848151106997E-5</v>
      </c>
      <c r="Q816" s="1">
        <v>2.2713671451673E-4</v>
      </c>
      <c r="R816" s="1">
        <v>3.6847873217681098E-4</v>
      </c>
      <c r="S816" s="1">
        <v>7.2364155287263398E-4</v>
      </c>
      <c r="T816" s="1">
        <v>2.10437855145986E-3</v>
      </c>
      <c r="U816" s="1">
        <v>6.0220092262912805E-4</v>
      </c>
      <c r="V816" s="1">
        <v>3.3105459323901597E-2</v>
      </c>
      <c r="W816" s="1">
        <v>815</v>
      </c>
      <c r="X816" s="1" t="s">
        <v>1670</v>
      </c>
      <c r="Y816" s="1" t="s">
        <v>1685</v>
      </c>
      <c r="Z816" s="1" t="s">
        <v>2506</v>
      </c>
      <c r="AA816" s="1">
        <v>1.1692949501942201E-2</v>
      </c>
      <c r="AB816" s="1">
        <v>3.3105459323901597E-2</v>
      </c>
      <c r="AC816" s="1">
        <v>2.14125098219594E-2</v>
      </c>
      <c r="AD816" s="1">
        <v>6.7984993347627101E-2</v>
      </c>
    </row>
    <row r="817" spans="1:30" x14ac:dyDescent="0.3">
      <c r="A817" s="1">
        <v>816</v>
      </c>
      <c r="B817" s="1" t="s">
        <v>1675</v>
      </c>
      <c r="C817" s="1">
        <v>0</v>
      </c>
      <c r="D817" s="1">
        <v>0</v>
      </c>
      <c r="E817" s="1">
        <v>0</v>
      </c>
      <c r="F817" s="1">
        <v>0</v>
      </c>
      <c r="G817" s="1">
        <v>4.1958262367064301E-4</v>
      </c>
      <c r="H817" s="1">
        <v>0</v>
      </c>
      <c r="I817" s="1">
        <v>0</v>
      </c>
      <c r="J817" s="1">
        <v>0</v>
      </c>
      <c r="K817" s="1">
        <v>0</v>
      </c>
      <c r="L817" s="1">
        <v>3.9677197919240001E-2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816</v>
      </c>
      <c r="X817" s="1" t="s">
        <v>1675</v>
      </c>
      <c r="Y817" s="1" t="s">
        <v>1675</v>
      </c>
      <c r="Z817" s="1" t="s">
        <v>2507</v>
      </c>
      <c r="AA817" s="1">
        <v>3.9677197919240001E-2</v>
      </c>
      <c r="AB817" s="1">
        <v>3.9677197919240001E-2</v>
      </c>
      <c r="AC817" s="1">
        <v>0</v>
      </c>
      <c r="AD817" s="1">
        <v>4.3829099751193E-2</v>
      </c>
    </row>
    <row r="818" spans="1:30" x14ac:dyDescent="0.3">
      <c r="A818" s="1">
        <v>817</v>
      </c>
      <c r="B818" s="1" t="s">
        <v>1685</v>
      </c>
      <c r="C818" s="1">
        <v>0</v>
      </c>
      <c r="D818" s="1">
        <v>0</v>
      </c>
      <c r="E818" s="1">
        <v>0</v>
      </c>
      <c r="F818" s="1">
        <v>0</v>
      </c>
      <c r="G818" s="7">
        <v>7.6417074808707294E-5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5.1779731695739503E-2</v>
      </c>
      <c r="W818" s="1">
        <v>817</v>
      </c>
      <c r="X818" s="1" t="s">
        <v>1685</v>
      </c>
      <c r="Y818" s="1" t="s">
        <v>1685</v>
      </c>
      <c r="Z818" s="1" t="s">
        <v>2508</v>
      </c>
      <c r="AA818" s="1">
        <v>5.1779731695739503E-2</v>
      </c>
      <c r="AB818" s="1">
        <v>5.1779731695739503E-2</v>
      </c>
      <c r="AC818" s="1">
        <v>0</v>
      </c>
      <c r="AD818" s="1">
        <v>5.1416996955779198E-2</v>
      </c>
    </row>
    <row r="819" spans="1:30" x14ac:dyDescent="0.3">
      <c r="A819" s="1">
        <v>818</v>
      </c>
      <c r="B819" s="1" t="s">
        <v>1685</v>
      </c>
      <c r="C819" s="1">
        <v>0</v>
      </c>
      <c r="D819" s="7">
        <v>5.4685140609524799E-5</v>
      </c>
      <c r="E819" s="1">
        <v>0</v>
      </c>
      <c r="F819" s="1">
        <v>0</v>
      </c>
      <c r="G819" s="1">
        <v>1.29568979481422E-2</v>
      </c>
      <c r="H819" s="1">
        <v>0</v>
      </c>
      <c r="I819" s="1">
        <v>0</v>
      </c>
      <c r="J819" s="1">
        <v>0</v>
      </c>
      <c r="K819" s="1">
        <v>0</v>
      </c>
      <c r="L819" s="1">
        <v>5.4045685502609195E-4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1.1603700582014599E-2</v>
      </c>
      <c r="W819" s="1">
        <v>818</v>
      </c>
      <c r="X819" s="1" t="s">
        <v>1685</v>
      </c>
      <c r="Y819" s="1" t="s">
        <v>1670</v>
      </c>
      <c r="Z819" s="1" t="s">
        <v>2509</v>
      </c>
      <c r="AA819" s="1">
        <v>1.1603700582014599E-2</v>
      </c>
      <c r="AB819" s="1">
        <v>1.29568979481422E-2</v>
      </c>
      <c r="AC819" s="1">
        <v>1.35319736612759E-3</v>
      </c>
      <c r="AD819" s="1">
        <v>3.7595482856117399E-2</v>
      </c>
    </row>
    <row r="820" spans="1:30" x14ac:dyDescent="0.3">
      <c r="A820" s="1">
        <v>819</v>
      </c>
      <c r="B820" s="1" t="s">
        <v>1675</v>
      </c>
      <c r="C820" s="1">
        <v>2.83899262560074E-4</v>
      </c>
      <c r="D820" s="1">
        <v>0</v>
      </c>
      <c r="E820" s="1">
        <v>0</v>
      </c>
      <c r="F820" s="1">
        <v>3.2606612550506702E-4</v>
      </c>
      <c r="G820" s="1">
        <v>0</v>
      </c>
      <c r="H820" s="1">
        <v>0</v>
      </c>
      <c r="I820" s="1">
        <v>6.28856353429893E-4</v>
      </c>
      <c r="J820" s="1">
        <v>2.24175726923801E-3</v>
      </c>
      <c r="K820" s="1">
        <v>1.0489149977778299E-3</v>
      </c>
      <c r="L820" s="1">
        <v>1.49918098906539E-2</v>
      </c>
      <c r="M820" s="1">
        <v>9.0732129802513495E-3</v>
      </c>
      <c r="N820" s="1">
        <v>0</v>
      </c>
      <c r="O820" s="1">
        <v>0</v>
      </c>
      <c r="P820" s="1">
        <v>6.1516563037196197E-4</v>
      </c>
      <c r="Q820" s="1">
        <v>8.00986048027084E-4</v>
      </c>
      <c r="R820" s="1">
        <v>7.7915690948052304E-4</v>
      </c>
      <c r="S820" s="1">
        <v>1.49241708856556E-2</v>
      </c>
      <c r="T820" s="1">
        <v>3.0877672807199102E-4</v>
      </c>
      <c r="U820" s="1">
        <v>0</v>
      </c>
      <c r="V820" s="1">
        <v>0</v>
      </c>
      <c r="W820" s="1">
        <v>819</v>
      </c>
      <c r="X820" s="1" t="s">
        <v>1675</v>
      </c>
      <c r="Y820" s="1" t="s">
        <v>1675</v>
      </c>
      <c r="Z820" s="1" t="s">
        <v>2510</v>
      </c>
      <c r="AA820" s="1">
        <v>1.49918098906539E-2</v>
      </c>
      <c r="AB820" s="1">
        <v>1.49918098906539E-2</v>
      </c>
      <c r="AC820" s="1">
        <v>0</v>
      </c>
      <c r="AD820" s="1">
        <v>7.2490865653303801E-2</v>
      </c>
    </row>
    <row r="821" spans="1:30" x14ac:dyDescent="0.3">
      <c r="A821" s="1">
        <v>820</v>
      </c>
      <c r="B821" s="1" t="s">
        <v>1679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3.6535018419042102E-2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820</v>
      </c>
      <c r="X821" s="1" t="s">
        <v>1679</v>
      </c>
      <c r="Y821" s="1" t="s">
        <v>1679</v>
      </c>
      <c r="Z821" s="1" t="s">
        <v>2511</v>
      </c>
      <c r="AA821" s="1">
        <v>3.6535018419042102E-2</v>
      </c>
      <c r="AB821" s="1">
        <v>3.6535018419042102E-2</v>
      </c>
      <c r="AC821" s="1">
        <v>0</v>
      </c>
      <c r="AD821" s="1">
        <v>4.0361437671664002E-2</v>
      </c>
    </row>
    <row r="822" spans="1:30" x14ac:dyDescent="0.3">
      <c r="A822" s="1">
        <v>821</v>
      </c>
      <c r="B822" s="1" t="s">
        <v>1666</v>
      </c>
      <c r="C822" s="1">
        <v>1.3776029682959099E-3</v>
      </c>
      <c r="D822" s="1">
        <v>4.6532708358225898E-4</v>
      </c>
      <c r="E822" s="1">
        <v>1.07180440638528E-3</v>
      </c>
      <c r="F822" s="1">
        <v>1.3790778157209099E-3</v>
      </c>
      <c r="G822" s="1">
        <v>2.3171363579083302E-3</v>
      </c>
      <c r="H822" s="1">
        <v>6.6511794878735203E-3</v>
      </c>
      <c r="I822" s="1">
        <v>0</v>
      </c>
      <c r="J822" s="1">
        <v>0</v>
      </c>
      <c r="K822" s="1">
        <v>4.4677329534141396E-3</v>
      </c>
      <c r="L822" s="1">
        <v>1.31247418058372E-2</v>
      </c>
      <c r="M822" s="1">
        <v>1.23462140540316E-2</v>
      </c>
      <c r="N822" s="1">
        <v>2.3604358910261899E-2</v>
      </c>
      <c r="O822" s="1">
        <v>0</v>
      </c>
      <c r="P822" s="1">
        <v>2.4028540387547202E-3</v>
      </c>
      <c r="Q822" s="1">
        <v>2.3438018674363601E-3</v>
      </c>
      <c r="R822" s="1">
        <v>0</v>
      </c>
      <c r="S822" s="1">
        <v>1.1933543182660299E-4</v>
      </c>
      <c r="T822" s="1">
        <v>0</v>
      </c>
      <c r="U822" s="1">
        <v>0</v>
      </c>
      <c r="V822" s="1">
        <v>0</v>
      </c>
      <c r="W822" s="1">
        <v>821</v>
      </c>
      <c r="X822" s="1" t="s">
        <v>1666</v>
      </c>
      <c r="Y822" s="1" t="s">
        <v>1677</v>
      </c>
      <c r="Z822" s="1" t="s">
        <v>2512</v>
      </c>
      <c r="AA822" s="1">
        <v>1.3776029682959099E-3</v>
      </c>
      <c r="AB822" s="1">
        <v>2.3604358910261899E-2</v>
      </c>
      <c r="AC822" s="1">
        <v>2.2226755941965999E-2</v>
      </c>
      <c r="AD822" s="1">
        <v>0.110141284352785</v>
      </c>
    </row>
    <row r="823" spans="1:30" x14ac:dyDescent="0.3">
      <c r="A823" s="1">
        <v>822</v>
      </c>
      <c r="B823" s="1" t="s">
        <v>1671</v>
      </c>
      <c r="C823" s="7">
        <v>8.2400474349534096E-5</v>
      </c>
      <c r="D823" s="7">
        <v>6.7679598679527601E-6</v>
      </c>
      <c r="E823" s="1">
        <v>0</v>
      </c>
      <c r="F823" s="1">
        <v>0</v>
      </c>
      <c r="G823" s="1">
        <v>0</v>
      </c>
      <c r="H823" s="1">
        <v>4.3001618409727098E-2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1.6444169149309299E-4</v>
      </c>
      <c r="T823" s="1">
        <v>0</v>
      </c>
      <c r="U823" s="1">
        <v>0</v>
      </c>
      <c r="V823" s="1">
        <v>0</v>
      </c>
      <c r="W823" s="1">
        <v>822</v>
      </c>
      <c r="X823" s="1" t="s">
        <v>1671</v>
      </c>
      <c r="Y823" s="1" t="s">
        <v>1671</v>
      </c>
      <c r="Z823" s="1" t="s">
        <v>2513</v>
      </c>
      <c r="AA823" s="1">
        <v>4.3001618409727098E-2</v>
      </c>
      <c r="AB823" s="1">
        <v>4.3001618409727098E-2</v>
      </c>
      <c r="AC823" s="1">
        <v>0</v>
      </c>
      <c r="AD823" s="1">
        <v>4.5929861201361402E-2</v>
      </c>
    </row>
    <row r="824" spans="1:30" x14ac:dyDescent="0.3">
      <c r="A824" s="1">
        <v>823</v>
      </c>
      <c r="B824" s="1" t="s">
        <v>1674</v>
      </c>
      <c r="C824" s="1">
        <v>0</v>
      </c>
      <c r="D824" s="1">
        <v>2.34201641377705E-4</v>
      </c>
      <c r="E824" s="1">
        <v>0</v>
      </c>
      <c r="F824" s="1">
        <v>0</v>
      </c>
      <c r="G824" s="1">
        <v>0</v>
      </c>
      <c r="H824" s="1">
        <v>0</v>
      </c>
      <c r="I824" s="1">
        <v>3.9034220455236101E-4</v>
      </c>
      <c r="J824" s="1">
        <v>1.22238659462333E-3</v>
      </c>
      <c r="K824" s="1">
        <v>2.3992274389673801E-2</v>
      </c>
      <c r="L824" s="1">
        <v>1.5813499472719101E-4</v>
      </c>
      <c r="M824" s="1">
        <v>2.1532415436902101E-4</v>
      </c>
      <c r="N824" s="1">
        <v>0</v>
      </c>
      <c r="O824" s="1">
        <v>0</v>
      </c>
      <c r="P824" s="1">
        <v>8.7658988344913296E-4</v>
      </c>
      <c r="Q824" s="1">
        <v>2.6881568758048299E-2</v>
      </c>
      <c r="R824" s="1">
        <v>0</v>
      </c>
      <c r="S824" s="1">
        <v>2.7024735962061301E-4</v>
      </c>
      <c r="T824" s="1">
        <v>4.00805628905093E-4</v>
      </c>
      <c r="U824" s="1">
        <v>0</v>
      </c>
      <c r="V824" s="7">
        <v>3.5896224296101498E-5</v>
      </c>
      <c r="W824" s="1">
        <v>823</v>
      </c>
      <c r="X824" s="1" t="s">
        <v>1674</v>
      </c>
      <c r="Y824" s="1" t="s">
        <v>1680</v>
      </c>
      <c r="Z824" s="1" t="s">
        <v>2514</v>
      </c>
      <c r="AA824" s="1">
        <v>2.3992274389673801E-2</v>
      </c>
      <c r="AB824" s="1">
        <v>2.6881568758048299E-2</v>
      </c>
      <c r="AC824" s="1">
        <v>2.8892943683745298E-3</v>
      </c>
      <c r="AD824" s="1">
        <v>7.17752737504916E-2</v>
      </c>
    </row>
    <row r="825" spans="1:30" x14ac:dyDescent="0.3">
      <c r="A825" s="1">
        <v>824</v>
      </c>
      <c r="B825" s="1" t="s">
        <v>1668</v>
      </c>
      <c r="C825" s="1">
        <v>0</v>
      </c>
      <c r="D825" s="1">
        <v>2.0402357095554099E-2</v>
      </c>
      <c r="E825" s="1">
        <v>2.3051956270421101E-2</v>
      </c>
      <c r="F825" s="1">
        <v>0</v>
      </c>
      <c r="G825" s="1">
        <v>0</v>
      </c>
      <c r="H825" s="7">
        <v>3.2721410825388202E-5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4.7334577839750697E-3</v>
      </c>
      <c r="S825" s="1">
        <v>0</v>
      </c>
      <c r="T825" s="1">
        <v>0</v>
      </c>
      <c r="U825" s="1">
        <v>0</v>
      </c>
      <c r="V825" s="1">
        <v>0</v>
      </c>
      <c r="W825" s="1">
        <v>824</v>
      </c>
      <c r="X825" s="1" t="s">
        <v>1668</v>
      </c>
      <c r="Y825" s="1" t="s">
        <v>1668</v>
      </c>
      <c r="Z825" s="1" t="s">
        <v>2515</v>
      </c>
      <c r="AA825" s="1">
        <v>2.3051956270421101E-2</v>
      </c>
      <c r="AB825" s="1">
        <v>2.3051956270421101E-2</v>
      </c>
      <c r="AC825" s="1">
        <v>0</v>
      </c>
      <c r="AD825" s="1">
        <v>6.40880682218328E-2</v>
      </c>
    </row>
    <row r="826" spans="1:30" x14ac:dyDescent="0.3">
      <c r="A826" s="1">
        <v>825</v>
      </c>
      <c r="B826" s="1" t="s">
        <v>1676</v>
      </c>
      <c r="C826" s="1">
        <v>7.3134514922890198E-3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4.6760779486613004E-3</v>
      </c>
      <c r="K826" s="1">
        <v>0</v>
      </c>
      <c r="L826" s="1">
        <v>8.7563306251669595E-3</v>
      </c>
      <c r="M826" s="1">
        <v>3.9633339797287399E-2</v>
      </c>
      <c r="N826" s="1">
        <v>0</v>
      </c>
      <c r="O826" s="1">
        <v>1.9963045053919499E-4</v>
      </c>
      <c r="P826" s="1">
        <v>0</v>
      </c>
      <c r="Q826" s="1">
        <v>0</v>
      </c>
      <c r="R826" s="1">
        <v>0</v>
      </c>
      <c r="S826" s="1">
        <v>0</v>
      </c>
      <c r="T826" s="1">
        <v>5.3760276049986803E-4</v>
      </c>
      <c r="U826" s="1">
        <v>0</v>
      </c>
      <c r="V826" s="1">
        <v>0</v>
      </c>
      <c r="W826" s="1">
        <v>825</v>
      </c>
      <c r="X826" s="1" t="s">
        <v>1676</v>
      </c>
      <c r="Y826" s="1" t="s">
        <v>1676</v>
      </c>
      <c r="Z826" s="1" t="s">
        <v>2516</v>
      </c>
      <c r="AA826" s="1">
        <v>3.9633339797287399E-2</v>
      </c>
      <c r="AB826" s="1">
        <v>3.9633339797287399E-2</v>
      </c>
      <c r="AC826" s="1">
        <v>0</v>
      </c>
      <c r="AD826" s="1">
        <v>7.8855981776410802E-2</v>
      </c>
    </row>
    <row r="827" spans="1:30" x14ac:dyDescent="0.3">
      <c r="A827" s="1">
        <v>826</v>
      </c>
      <c r="B827" s="1" t="s">
        <v>1685</v>
      </c>
      <c r="C827" s="1">
        <v>0</v>
      </c>
      <c r="D827" s="1">
        <v>0</v>
      </c>
      <c r="E827" s="1">
        <v>0</v>
      </c>
      <c r="F827" s="1">
        <v>0</v>
      </c>
      <c r="G827" s="1">
        <v>2.41200773060761E-4</v>
      </c>
      <c r="H827" s="1">
        <v>0</v>
      </c>
      <c r="I827" s="7">
        <v>5.4810219579332499E-5</v>
      </c>
      <c r="J827" s="1">
        <v>0</v>
      </c>
      <c r="K827" s="1">
        <v>0</v>
      </c>
      <c r="L827" s="7">
        <v>9.1538749772981701E-5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2.8345389540099599E-2</v>
      </c>
      <c r="W827" s="1">
        <v>826</v>
      </c>
      <c r="X827" s="1" t="s">
        <v>1685</v>
      </c>
      <c r="Y827" s="1" t="s">
        <v>1685</v>
      </c>
      <c r="Z827" s="1" t="s">
        <v>2517</v>
      </c>
      <c r="AA827" s="1">
        <v>2.8345389540099599E-2</v>
      </c>
      <c r="AB827" s="1">
        <v>2.8345389540099599E-2</v>
      </c>
      <c r="AC827" s="1">
        <v>0</v>
      </c>
      <c r="AD827" s="1">
        <v>3.4849915161355501E-2</v>
      </c>
    </row>
    <row r="828" spans="1:30" x14ac:dyDescent="0.3">
      <c r="A828" s="1">
        <v>827</v>
      </c>
      <c r="B828" s="1" t="s">
        <v>1682</v>
      </c>
      <c r="C828" s="1">
        <v>1.6443824906074399E-4</v>
      </c>
      <c r="D828" s="1">
        <v>1.18640778932386E-3</v>
      </c>
      <c r="E828" s="1">
        <v>5.2115667987860095E-4</v>
      </c>
      <c r="F828" s="1">
        <v>2.0619026259036E-4</v>
      </c>
      <c r="G828" s="7">
        <v>5.2101999620127702E-5</v>
      </c>
      <c r="H828" s="1">
        <v>8.0052690831677799E-4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2.4972302073678602E-4</v>
      </c>
      <c r="O828" s="1">
        <v>0</v>
      </c>
      <c r="P828" s="1">
        <v>0</v>
      </c>
      <c r="Q828" s="1">
        <v>0</v>
      </c>
      <c r="R828" s="1">
        <v>2.1766643105530899E-2</v>
      </c>
      <c r="S828" s="1">
        <v>3.8171715856158098E-2</v>
      </c>
      <c r="T828" s="1">
        <v>4.2731199187707899E-4</v>
      </c>
      <c r="U828" s="1">
        <v>0</v>
      </c>
      <c r="V828" s="1">
        <v>0</v>
      </c>
      <c r="W828" s="1">
        <v>827</v>
      </c>
      <c r="X828" s="1" t="s">
        <v>1682</v>
      </c>
      <c r="Y828" s="1" t="s">
        <v>1682</v>
      </c>
      <c r="Z828" s="1" t="s">
        <v>2518</v>
      </c>
      <c r="AA828" s="1">
        <v>3.8171715856158098E-2</v>
      </c>
      <c r="AB828" s="1">
        <v>3.8171715856158098E-2</v>
      </c>
      <c r="AC828" s="1">
        <v>0</v>
      </c>
      <c r="AD828" s="1">
        <v>7.8340873959800397E-2</v>
      </c>
    </row>
    <row r="829" spans="1:30" x14ac:dyDescent="0.3">
      <c r="A829" s="1">
        <v>828</v>
      </c>
      <c r="B829" s="1" t="s">
        <v>1671</v>
      </c>
      <c r="C829" s="7">
        <v>3.3475954955979898E-6</v>
      </c>
      <c r="D829" s="1">
        <v>0</v>
      </c>
      <c r="E829" s="1">
        <v>9.5932156109540903E-4</v>
      </c>
      <c r="F829" s="1">
        <v>7.6406336652853001E-4</v>
      </c>
      <c r="G829" s="1">
        <v>0</v>
      </c>
      <c r="H829" s="1">
        <v>3.0327726181085899E-2</v>
      </c>
      <c r="I829" s="1">
        <v>1.9761043031121201E-4</v>
      </c>
      <c r="J829" s="1">
        <v>0</v>
      </c>
      <c r="K829" s="1">
        <v>2.94454984627899E-4</v>
      </c>
      <c r="L829" s="1">
        <v>2.1048306784410701E-4</v>
      </c>
      <c r="M829" s="7">
        <v>1.1024655995647E-5</v>
      </c>
      <c r="N829" s="1">
        <v>1.7122406403912199E-3</v>
      </c>
      <c r="O829" s="1">
        <v>1.17170847389625E-3</v>
      </c>
      <c r="P829" s="7">
        <v>1.7734878013528399E-5</v>
      </c>
      <c r="Q829" s="1">
        <v>0</v>
      </c>
      <c r="R829" s="1">
        <v>3.5975884099340898E-4</v>
      </c>
      <c r="S829" s="1">
        <v>0</v>
      </c>
      <c r="T829" s="1">
        <v>0</v>
      </c>
      <c r="U829" s="1">
        <v>5.0506957961073801E-4</v>
      </c>
      <c r="V829" s="1">
        <v>0</v>
      </c>
      <c r="W829" s="1">
        <v>828</v>
      </c>
      <c r="X829" s="1" t="s">
        <v>1671</v>
      </c>
      <c r="Y829" s="1" t="s">
        <v>1671</v>
      </c>
      <c r="Z829" s="1" t="s">
        <v>2519</v>
      </c>
      <c r="AA829" s="1">
        <v>3.0327726181085899E-2</v>
      </c>
      <c r="AB829" s="1">
        <v>3.0327726181085899E-2</v>
      </c>
      <c r="AC829" s="1">
        <v>0</v>
      </c>
      <c r="AD829" s="1">
        <v>5.0035188918677698E-2</v>
      </c>
    </row>
    <row r="830" spans="1:30" x14ac:dyDescent="0.3">
      <c r="A830" s="1">
        <v>829</v>
      </c>
      <c r="B830" s="1" t="s">
        <v>1666</v>
      </c>
      <c r="C830" s="1">
        <v>1.49668251836048E-3</v>
      </c>
      <c r="D830" s="1">
        <v>0</v>
      </c>
      <c r="E830" s="1">
        <v>3.20761164006488E-3</v>
      </c>
      <c r="F830" s="1">
        <v>2.3500848470286499E-2</v>
      </c>
      <c r="G830" s="1">
        <v>0</v>
      </c>
      <c r="H830" s="1">
        <v>3.5223842098674698E-4</v>
      </c>
      <c r="I830" s="1">
        <v>2.00479776370992E-3</v>
      </c>
      <c r="J830" s="1">
        <v>1.0061055651222601E-4</v>
      </c>
      <c r="K830" s="1">
        <v>1.13461882516808E-2</v>
      </c>
      <c r="L830" s="1">
        <v>8.6120705324371695E-4</v>
      </c>
      <c r="M830" s="1">
        <v>3.2208349297481898E-4</v>
      </c>
      <c r="N830" s="1">
        <v>1.6849382644304801E-3</v>
      </c>
      <c r="O830" s="1">
        <v>0</v>
      </c>
      <c r="P830" s="1">
        <v>3.0295684256316899E-3</v>
      </c>
      <c r="Q830" s="1">
        <v>2.45496279095571E-3</v>
      </c>
      <c r="R830" s="1">
        <v>1.96861000379199E-4</v>
      </c>
      <c r="S830" s="1">
        <v>1.10320325221579E-3</v>
      </c>
      <c r="T830" s="7">
        <v>2.4893785743915699E-5</v>
      </c>
      <c r="U830" s="1">
        <v>0</v>
      </c>
      <c r="V830" s="1">
        <v>0</v>
      </c>
      <c r="W830" s="1">
        <v>829</v>
      </c>
      <c r="X830" s="1" t="s">
        <v>1666</v>
      </c>
      <c r="Y830" s="1" t="s">
        <v>1669</v>
      </c>
      <c r="Z830" s="1" t="s">
        <v>2520</v>
      </c>
      <c r="AA830" s="1">
        <v>1.49668251836048E-3</v>
      </c>
      <c r="AB830" s="1">
        <v>2.3500848470286499E-2</v>
      </c>
      <c r="AC830" s="1">
        <v>2.2004165951925999E-2</v>
      </c>
      <c r="AD830" s="1">
        <v>8.1617674684131794E-2</v>
      </c>
    </row>
    <row r="831" spans="1:30" x14ac:dyDescent="0.3">
      <c r="A831" s="1">
        <v>830</v>
      </c>
      <c r="B831" s="1" t="s">
        <v>1668</v>
      </c>
      <c r="C831" s="1">
        <v>2.0084252071858001E-3</v>
      </c>
      <c r="D831" s="7">
        <v>4.3177945509992102E-5</v>
      </c>
      <c r="E831" s="1">
        <v>2.6071399916484201E-3</v>
      </c>
      <c r="F831" s="1">
        <v>7.1411842611774703E-3</v>
      </c>
      <c r="G831" s="1">
        <v>0</v>
      </c>
      <c r="H831" s="1">
        <v>0</v>
      </c>
      <c r="I831" s="1">
        <v>3.7889595562450203E-4</v>
      </c>
      <c r="J831" s="1">
        <v>8.0082828539797702E-4</v>
      </c>
      <c r="K831" s="1">
        <v>6.8613016040292201E-3</v>
      </c>
      <c r="L831" s="1">
        <v>5.8660024531295197E-4</v>
      </c>
      <c r="M831" s="1">
        <v>4.6794063143510399E-4</v>
      </c>
      <c r="N831" s="1">
        <v>8.5417919086285996E-4</v>
      </c>
      <c r="O831" s="1">
        <v>1.5714280402979501E-2</v>
      </c>
      <c r="P831" s="1">
        <v>7.9014303432173999E-4</v>
      </c>
      <c r="Q831" s="1">
        <v>2.5717273072052801E-3</v>
      </c>
      <c r="R831" s="1">
        <v>3.6766784436218598E-3</v>
      </c>
      <c r="S831" s="1">
        <v>1.2365893064728299E-3</v>
      </c>
      <c r="T831" s="1">
        <v>1.41030509360318E-3</v>
      </c>
      <c r="U831" s="1">
        <v>0</v>
      </c>
      <c r="V831" s="1">
        <v>0</v>
      </c>
      <c r="W831" s="1">
        <v>830</v>
      </c>
      <c r="X831" s="1" t="s">
        <v>1668</v>
      </c>
      <c r="Y831" s="1" t="s">
        <v>1678</v>
      </c>
      <c r="Z831" s="1" t="s">
        <v>2521</v>
      </c>
      <c r="AA831" s="1">
        <v>2.6071399916484201E-3</v>
      </c>
      <c r="AB831" s="1">
        <v>1.5714280402979501E-2</v>
      </c>
      <c r="AC831" s="1">
        <v>1.3107140411331E-2</v>
      </c>
      <c r="AD831" s="1">
        <v>8.1771394402148201E-2</v>
      </c>
    </row>
    <row r="832" spans="1:30" x14ac:dyDescent="0.3">
      <c r="A832" s="1">
        <v>831</v>
      </c>
      <c r="B832" s="1" t="s">
        <v>1675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3.3429589831146703E-2</v>
      </c>
      <c r="K832" s="1">
        <v>0</v>
      </c>
      <c r="L832" s="1">
        <v>2.0195935961146501E-2</v>
      </c>
      <c r="M832" s="1">
        <v>1.09682531253432E-4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831</v>
      </c>
      <c r="X832" s="1" t="s">
        <v>1675</v>
      </c>
      <c r="Y832" s="1" t="s">
        <v>1673</v>
      </c>
      <c r="Z832" s="1" t="s">
        <v>2522</v>
      </c>
      <c r="AA832" s="1">
        <v>2.0195935961146501E-2</v>
      </c>
      <c r="AB832" s="1">
        <v>3.3429589831146703E-2</v>
      </c>
      <c r="AC832" s="1">
        <v>1.32336538700002E-2</v>
      </c>
      <c r="AD832" s="1">
        <v>6.4563308892060203E-2</v>
      </c>
    </row>
    <row r="833" spans="1:30" x14ac:dyDescent="0.3">
      <c r="A833" s="1">
        <v>832</v>
      </c>
      <c r="B833" s="1" t="s">
        <v>1677</v>
      </c>
      <c r="C833" s="7">
        <v>2.7443197479777198E-5</v>
      </c>
      <c r="D833" s="7">
        <v>5.2676303485759298E-5</v>
      </c>
      <c r="E833" s="1">
        <v>2.83874386153628E-2</v>
      </c>
      <c r="F833" s="1">
        <v>4.9830110015230298E-3</v>
      </c>
      <c r="G833" s="1">
        <v>0</v>
      </c>
      <c r="H833" s="1">
        <v>1.20336002308932E-4</v>
      </c>
      <c r="I833" s="1">
        <v>2.6774737861887999E-4</v>
      </c>
      <c r="J833" s="7">
        <v>4.6161291594100598E-5</v>
      </c>
      <c r="K833" s="1">
        <v>8.1784777039596004E-4</v>
      </c>
      <c r="L833" s="1">
        <v>3.3594150777106399E-4</v>
      </c>
      <c r="M833" s="1">
        <v>0</v>
      </c>
      <c r="N833" s="1">
        <v>1.25936097134091E-2</v>
      </c>
      <c r="O833" s="1">
        <v>1.5618523078153E-3</v>
      </c>
      <c r="P833" s="1">
        <v>5.7261151583762597E-4</v>
      </c>
      <c r="Q833" s="1">
        <v>4.1242244341779198E-4</v>
      </c>
      <c r="R833" s="1">
        <v>3.4740099525374202E-3</v>
      </c>
      <c r="S833" s="1">
        <v>0</v>
      </c>
      <c r="T833" s="1">
        <v>6.3576905357068099E-4</v>
      </c>
      <c r="U833" s="1">
        <v>0</v>
      </c>
      <c r="V833" s="1">
        <v>5.1633235570941796E-4</v>
      </c>
      <c r="W833" s="1">
        <v>832</v>
      </c>
      <c r="X833" s="1" t="s">
        <v>1677</v>
      </c>
      <c r="Y833" s="1" t="s">
        <v>1668</v>
      </c>
      <c r="Z833" s="1" t="s">
        <v>2523</v>
      </c>
      <c r="AA833" s="1">
        <v>1.25936097134091E-2</v>
      </c>
      <c r="AB833" s="1">
        <v>2.83874386153628E-2</v>
      </c>
      <c r="AC833" s="1">
        <v>1.5793828901953699E-2</v>
      </c>
      <c r="AD833" s="1">
        <v>8.0620908806843097E-2</v>
      </c>
    </row>
    <row r="834" spans="1:30" x14ac:dyDescent="0.3">
      <c r="A834" s="1">
        <v>833</v>
      </c>
      <c r="B834" s="1" t="s">
        <v>1673</v>
      </c>
      <c r="C834" s="1">
        <v>0</v>
      </c>
      <c r="D834" s="7">
        <v>8.2200836189746194E-5</v>
      </c>
      <c r="E834" s="1">
        <v>0</v>
      </c>
      <c r="F834" s="1">
        <v>0</v>
      </c>
      <c r="G834" s="1">
        <v>5.2121063551375697E-3</v>
      </c>
      <c r="H834" s="1">
        <v>0</v>
      </c>
      <c r="I834" s="1">
        <v>0</v>
      </c>
      <c r="J834" s="1">
        <v>2.2690252441335001E-2</v>
      </c>
      <c r="K834" s="7">
        <v>3.0312862667054701E-5</v>
      </c>
      <c r="L834" s="1">
        <v>1.73353896627466E-2</v>
      </c>
      <c r="M834" s="1">
        <v>5.8411624693709802E-4</v>
      </c>
      <c r="N834" s="1">
        <v>0</v>
      </c>
      <c r="O834" s="1">
        <v>6.1727046724598404E-4</v>
      </c>
      <c r="P834" s="1">
        <v>2.5297891657174E-4</v>
      </c>
      <c r="Q834" s="1">
        <v>2.3630511229883201E-4</v>
      </c>
      <c r="R834" s="7">
        <v>7.22749985042538E-5</v>
      </c>
      <c r="S834" s="1">
        <v>0</v>
      </c>
      <c r="T834" s="1">
        <v>7.8153876465523098E-4</v>
      </c>
      <c r="U834" s="7">
        <v>1.65141807944865E-5</v>
      </c>
      <c r="V834" s="1">
        <v>2.8787671041203498E-4</v>
      </c>
      <c r="W834" s="1">
        <v>833</v>
      </c>
      <c r="X834" s="1" t="s">
        <v>1673</v>
      </c>
      <c r="Y834" s="1" t="s">
        <v>1673</v>
      </c>
      <c r="Z834" s="1" t="s">
        <v>2524</v>
      </c>
      <c r="AA834" s="1">
        <v>2.2690252441335001E-2</v>
      </c>
      <c r="AB834" s="1">
        <v>2.2690252441335001E-2</v>
      </c>
      <c r="AC834" s="1">
        <v>0</v>
      </c>
      <c r="AD834" s="1">
        <v>6.89221464863089E-2</v>
      </c>
    </row>
    <row r="835" spans="1:30" x14ac:dyDescent="0.3">
      <c r="A835" s="1">
        <v>834</v>
      </c>
      <c r="B835" s="1" t="s">
        <v>1672</v>
      </c>
      <c r="C835" s="1">
        <v>9.6835857106854402E-4</v>
      </c>
      <c r="D835" s="1">
        <v>0</v>
      </c>
      <c r="E835" s="1">
        <v>1.9797550632566701E-2</v>
      </c>
      <c r="F835" s="1">
        <v>8.3992012517783397E-3</v>
      </c>
      <c r="G835" s="1">
        <v>0</v>
      </c>
      <c r="H835" s="1">
        <v>1.7000944134289799E-3</v>
      </c>
      <c r="I835" s="1">
        <v>3.0590388901524999E-3</v>
      </c>
      <c r="J835" s="1">
        <v>0</v>
      </c>
      <c r="K835" s="1">
        <v>4.2575842663381198E-4</v>
      </c>
      <c r="L835" s="1">
        <v>1.0830716984327699E-4</v>
      </c>
      <c r="M835" s="1">
        <v>1.02921238261147E-4</v>
      </c>
      <c r="N835" s="1">
        <v>5.7402632855343798E-3</v>
      </c>
      <c r="O835" s="1">
        <v>0</v>
      </c>
      <c r="P835" s="7">
        <v>7.5401933710821502E-5</v>
      </c>
      <c r="Q835" s="1">
        <v>4.6577126038293702E-4</v>
      </c>
      <c r="R835" s="1">
        <v>5.6163437148981201E-3</v>
      </c>
      <c r="S835" s="1">
        <v>7.1888065498453403E-4</v>
      </c>
      <c r="T835" s="1">
        <v>0</v>
      </c>
      <c r="U835" s="1">
        <v>0</v>
      </c>
      <c r="V835" s="1">
        <v>7.0252512170023795E-4</v>
      </c>
      <c r="W835" s="1">
        <v>834</v>
      </c>
      <c r="X835" s="1" t="s">
        <v>1672</v>
      </c>
      <c r="Y835" s="1" t="s">
        <v>1668</v>
      </c>
      <c r="Z835" s="1" t="s">
        <v>2525</v>
      </c>
      <c r="AA835" s="1">
        <v>3.0590388901524999E-3</v>
      </c>
      <c r="AB835" s="1">
        <v>1.9797550632566701E-2</v>
      </c>
      <c r="AC835" s="1">
        <v>1.6738511742414201E-2</v>
      </c>
      <c r="AD835" s="1">
        <v>7.73182180214569E-2</v>
      </c>
    </row>
    <row r="836" spans="1:30" x14ac:dyDescent="0.3">
      <c r="A836" s="1">
        <v>835</v>
      </c>
      <c r="B836" s="1" t="s">
        <v>1666</v>
      </c>
      <c r="C836" s="1">
        <v>8.7052123674260704E-4</v>
      </c>
      <c r="D836" s="1">
        <v>0</v>
      </c>
      <c r="E836" s="1">
        <v>1.0360545020821999E-2</v>
      </c>
      <c r="F836" s="1">
        <v>1.0684226820468601E-2</v>
      </c>
      <c r="G836" s="1">
        <v>2.4422702694175001E-4</v>
      </c>
      <c r="H836" s="1">
        <v>0</v>
      </c>
      <c r="I836" s="1">
        <v>5.7994541957040301E-3</v>
      </c>
      <c r="J836" s="1">
        <v>0</v>
      </c>
      <c r="K836" s="1">
        <v>7.4852665345430201E-3</v>
      </c>
      <c r="L836" s="1">
        <v>1.85825504331325E-4</v>
      </c>
      <c r="M836" s="1">
        <v>4.2479375876495898E-4</v>
      </c>
      <c r="N836" s="1">
        <v>1.36507341512198E-2</v>
      </c>
      <c r="O836" s="1">
        <v>0</v>
      </c>
      <c r="P836" s="1">
        <v>1.5565621450870501E-2</v>
      </c>
      <c r="Q836" s="1">
        <v>1.79673993741475E-2</v>
      </c>
      <c r="R836" s="1">
        <v>2.1690620695172698E-3</v>
      </c>
      <c r="S836" s="1">
        <v>3.5330959986817E-4</v>
      </c>
      <c r="T836" s="1">
        <v>5.2575656572262798E-4</v>
      </c>
      <c r="U836" s="1">
        <v>0</v>
      </c>
      <c r="V836" s="1">
        <v>8.8047421389773699E-4</v>
      </c>
      <c r="W836" s="1">
        <v>835</v>
      </c>
      <c r="X836" s="1" t="s">
        <v>1666</v>
      </c>
      <c r="Y836" s="1" t="s">
        <v>1680</v>
      </c>
      <c r="Z836" s="1" t="s">
        <v>2526</v>
      </c>
      <c r="AA836" s="1">
        <v>8.7052123674260704E-4</v>
      </c>
      <c r="AB836" s="1">
        <v>1.79673993741475E-2</v>
      </c>
      <c r="AC836" s="1">
        <v>1.7096878137404899E-2</v>
      </c>
      <c r="AD836" s="1">
        <v>0.132624593393837</v>
      </c>
    </row>
    <row r="837" spans="1:30" x14ac:dyDescent="0.3">
      <c r="A837" s="1">
        <v>836</v>
      </c>
      <c r="B837" s="1" t="s">
        <v>1675</v>
      </c>
      <c r="C837" s="1">
        <v>3.4254007166842002E-4</v>
      </c>
      <c r="D837" s="1">
        <v>0</v>
      </c>
      <c r="E837" s="1">
        <v>0</v>
      </c>
      <c r="F837" s="1">
        <v>0</v>
      </c>
      <c r="G837" s="1">
        <v>1.5238102790771999E-4</v>
      </c>
      <c r="H837" s="1">
        <v>0</v>
      </c>
      <c r="I837" s="1">
        <v>0</v>
      </c>
      <c r="J837" s="1">
        <v>8.8445277796107107E-3</v>
      </c>
      <c r="K837" s="1">
        <v>0</v>
      </c>
      <c r="L837" s="1">
        <v>7.77680585162214E-2</v>
      </c>
      <c r="M837" s="1">
        <v>5.2097022164899597E-4</v>
      </c>
      <c r="N837" s="1">
        <v>0</v>
      </c>
      <c r="O837" s="1">
        <v>5.2692233852901004E-4</v>
      </c>
      <c r="P837" s="1">
        <v>0</v>
      </c>
      <c r="Q837" s="1">
        <v>0</v>
      </c>
      <c r="R837" s="1">
        <v>0</v>
      </c>
      <c r="S837" s="1">
        <v>0</v>
      </c>
      <c r="T837" s="1">
        <v>5.1966917699123299E-3</v>
      </c>
      <c r="U837" s="1">
        <v>0</v>
      </c>
      <c r="V837" s="1">
        <v>0</v>
      </c>
      <c r="W837" s="1">
        <v>836</v>
      </c>
      <c r="X837" s="1" t="s">
        <v>1675</v>
      </c>
      <c r="Y837" s="1" t="s">
        <v>1675</v>
      </c>
      <c r="Z837" s="1" t="s">
        <v>2527</v>
      </c>
      <c r="AA837" s="1">
        <v>7.77680585162214E-2</v>
      </c>
      <c r="AB837" s="1">
        <v>7.77680585162214E-2</v>
      </c>
      <c r="AC837" s="1">
        <v>0</v>
      </c>
      <c r="AD837" s="1">
        <v>9.3386060238988294E-2</v>
      </c>
    </row>
    <row r="838" spans="1:30" x14ac:dyDescent="0.3">
      <c r="A838" s="1">
        <v>837</v>
      </c>
      <c r="B838" s="1" t="s">
        <v>1681</v>
      </c>
      <c r="C838" s="1">
        <v>1.46347285416268E-3</v>
      </c>
      <c r="D838" s="1">
        <v>0</v>
      </c>
      <c r="E838" s="1">
        <v>4.1127487589745501E-3</v>
      </c>
      <c r="F838" s="1">
        <v>1.8457008988848401E-3</v>
      </c>
      <c r="G838" s="1">
        <v>9.0875687454811495E-4</v>
      </c>
      <c r="H838" s="1">
        <v>1.5935023313945599E-3</v>
      </c>
      <c r="I838" s="1">
        <v>1.0322383984836599E-3</v>
      </c>
      <c r="J838" s="1">
        <v>6.3167086035304204E-4</v>
      </c>
      <c r="K838" s="1">
        <v>4.9301578492998198E-3</v>
      </c>
      <c r="L838" s="1">
        <v>0</v>
      </c>
      <c r="M838" s="1">
        <v>1.11313846614937E-3</v>
      </c>
      <c r="N838" s="1">
        <v>8.1215557829442692E-3</v>
      </c>
      <c r="O838" s="1">
        <v>1.56501680623662E-3</v>
      </c>
      <c r="P838" s="1">
        <v>3.1854688241202802E-3</v>
      </c>
      <c r="Q838" s="1">
        <v>3.27891518753544E-4</v>
      </c>
      <c r="R838" s="1">
        <v>3.4592800771356E-2</v>
      </c>
      <c r="S838" s="1">
        <v>3.97805972321655E-3</v>
      </c>
      <c r="T838" s="1">
        <v>0</v>
      </c>
      <c r="U838" s="1">
        <v>2.3667455757224101E-4</v>
      </c>
      <c r="V838" s="1">
        <v>7.37369983252035E-4</v>
      </c>
      <c r="W838" s="1">
        <v>837</v>
      </c>
      <c r="X838" s="1" t="s">
        <v>1681</v>
      </c>
      <c r="Y838" s="1" t="s">
        <v>1681</v>
      </c>
      <c r="Z838" s="1" t="s">
        <v>2528</v>
      </c>
      <c r="AA838" s="1">
        <v>3.4592800771356E-2</v>
      </c>
      <c r="AB838" s="1">
        <v>3.4592800771356E-2</v>
      </c>
      <c r="AC838" s="1">
        <v>0</v>
      </c>
      <c r="AD838" s="1">
        <v>0.10738811791705501</v>
      </c>
    </row>
    <row r="839" spans="1:30" x14ac:dyDescent="0.3">
      <c r="A839" s="1">
        <v>838</v>
      </c>
      <c r="B839" s="1" t="s">
        <v>1677</v>
      </c>
      <c r="C839" s="1">
        <v>6.6664403073581503E-4</v>
      </c>
      <c r="D839" s="1">
        <v>0</v>
      </c>
      <c r="E839" s="1">
        <v>1.20611923166119E-2</v>
      </c>
      <c r="F839" s="1">
        <v>7.1201911432343303E-3</v>
      </c>
      <c r="G839" s="7">
        <v>6.2437637341687807E-5</v>
      </c>
      <c r="H839" s="1">
        <v>1.6473806102832299E-3</v>
      </c>
      <c r="I839" s="1">
        <v>2.7703675306532298E-3</v>
      </c>
      <c r="J839" s="1">
        <v>0</v>
      </c>
      <c r="K839" s="1">
        <v>1.27671845709299E-2</v>
      </c>
      <c r="L839" s="1">
        <v>7.9118077887908801E-4</v>
      </c>
      <c r="M839" s="1">
        <v>7.2556059254859904E-4</v>
      </c>
      <c r="N839" s="1">
        <v>2.32649138040225E-2</v>
      </c>
      <c r="O839" s="1">
        <v>0</v>
      </c>
      <c r="P839" s="1">
        <v>6.2017235453920303E-3</v>
      </c>
      <c r="Q839" s="1">
        <v>1.5661657130581E-3</v>
      </c>
      <c r="R839" s="1">
        <v>9.0337719322760007E-3</v>
      </c>
      <c r="S839" s="1">
        <v>1.1152130468266399E-2</v>
      </c>
      <c r="T839" s="1">
        <v>0</v>
      </c>
      <c r="U839" s="1">
        <v>0</v>
      </c>
      <c r="V839" s="1">
        <v>3.7664721870949499E-4</v>
      </c>
      <c r="W839" s="1">
        <v>838</v>
      </c>
      <c r="X839" s="1" t="s">
        <v>1677</v>
      </c>
      <c r="Y839" s="1" t="s">
        <v>1677</v>
      </c>
      <c r="Z839" s="1" t="s">
        <v>2529</v>
      </c>
      <c r="AA839" s="1">
        <v>2.32649138040225E-2</v>
      </c>
      <c r="AB839" s="1">
        <v>2.32649138040225E-2</v>
      </c>
      <c r="AC839" s="1">
        <v>0</v>
      </c>
      <c r="AD839" s="1">
        <v>0.13758876437422601</v>
      </c>
    </row>
    <row r="840" spans="1:30" x14ac:dyDescent="0.3">
      <c r="A840" s="1">
        <v>839</v>
      </c>
      <c r="B840" s="1" t="s">
        <v>1685</v>
      </c>
      <c r="C840" s="1">
        <v>0</v>
      </c>
      <c r="D840" s="1">
        <v>8.95414827626794E-4</v>
      </c>
      <c r="E840" s="1">
        <v>6.3751483846118996E-4</v>
      </c>
      <c r="F840" s="1">
        <v>0</v>
      </c>
      <c r="G840" s="1">
        <v>1.12460616009986E-4</v>
      </c>
      <c r="H840" s="1">
        <v>0</v>
      </c>
      <c r="I840" s="1">
        <v>0</v>
      </c>
      <c r="J840" s="1">
        <v>0</v>
      </c>
      <c r="K840" s="1">
        <v>0</v>
      </c>
      <c r="L840" s="1">
        <v>4.5388001785168799E-4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7">
        <v>9.5299156949469694E-5</v>
      </c>
      <c r="T840" s="1">
        <v>7.4444475097941996E-4</v>
      </c>
      <c r="U840" s="1">
        <v>5.2367025970342001E-3</v>
      </c>
      <c r="V840" s="1">
        <v>5.5302825265826402E-2</v>
      </c>
      <c r="W840" s="1">
        <v>839</v>
      </c>
      <c r="X840" s="1" t="s">
        <v>1685</v>
      </c>
      <c r="Y840" s="1" t="s">
        <v>1685</v>
      </c>
      <c r="Z840" s="1" t="s">
        <v>2530</v>
      </c>
      <c r="AA840" s="1">
        <v>5.5302825265826402E-2</v>
      </c>
      <c r="AB840" s="1">
        <v>5.5302825265826402E-2</v>
      </c>
      <c r="AC840" s="1">
        <v>0</v>
      </c>
      <c r="AD840" s="1">
        <v>6.9878496582519795E-2</v>
      </c>
    </row>
    <row r="841" spans="1:30" x14ac:dyDescent="0.3">
      <c r="A841" s="1">
        <v>840</v>
      </c>
      <c r="B841" s="1" t="s">
        <v>1668</v>
      </c>
      <c r="C841" s="1">
        <v>0</v>
      </c>
      <c r="D841" s="1">
        <v>0</v>
      </c>
      <c r="E841" s="1">
        <v>2.8958599983696001E-2</v>
      </c>
      <c r="F841" s="1">
        <v>3.84933853592297E-3</v>
      </c>
      <c r="G841" s="1">
        <v>0</v>
      </c>
      <c r="H841" s="1">
        <v>0</v>
      </c>
      <c r="I841" s="1">
        <v>1.29310724780815E-3</v>
      </c>
      <c r="J841" s="1">
        <v>0</v>
      </c>
      <c r="K841" s="1">
        <v>0</v>
      </c>
      <c r="L841" s="1">
        <v>0</v>
      </c>
      <c r="M841" s="1">
        <v>4.7910778153092298E-4</v>
      </c>
      <c r="N841" s="1">
        <v>1.8800838463962799E-3</v>
      </c>
      <c r="O841" s="1">
        <v>0</v>
      </c>
      <c r="P841" s="1">
        <v>3.0144222986588799E-3</v>
      </c>
      <c r="Q841" s="1">
        <v>0</v>
      </c>
      <c r="R841" s="7">
        <v>3.0994137726119099E-5</v>
      </c>
      <c r="S841" s="1">
        <v>0</v>
      </c>
      <c r="T841" s="1">
        <v>0</v>
      </c>
      <c r="U841" s="1">
        <v>0</v>
      </c>
      <c r="V841" s="1">
        <v>5.1434454665497196E-4</v>
      </c>
      <c r="W841" s="1">
        <v>840</v>
      </c>
      <c r="X841" s="1" t="s">
        <v>1668</v>
      </c>
      <c r="Y841" s="1" t="s">
        <v>1668</v>
      </c>
      <c r="Z841" s="1" t="s">
        <v>2531</v>
      </c>
      <c r="AA841" s="1">
        <v>2.8958599983696001E-2</v>
      </c>
      <c r="AB841" s="1">
        <v>2.8958599983696001E-2</v>
      </c>
      <c r="AC841" s="1">
        <v>0</v>
      </c>
      <c r="AD841" s="1">
        <v>5.6662523209605999E-2</v>
      </c>
    </row>
    <row r="842" spans="1:30" x14ac:dyDescent="0.3">
      <c r="A842" s="1">
        <v>841</v>
      </c>
      <c r="B842" s="1" t="s">
        <v>1683</v>
      </c>
      <c r="C842" s="1">
        <v>0</v>
      </c>
      <c r="D842" s="1">
        <v>2.4563048759318701E-4</v>
      </c>
      <c r="E842" s="7">
        <v>5.8686794549344303E-6</v>
      </c>
      <c r="F842" s="1">
        <v>0</v>
      </c>
      <c r="G842" s="1">
        <v>0</v>
      </c>
      <c r="H842" s="7">
        <v>8.0130000403187798E-5</v>
      </c>
      <c r="I842" s="1">
        <v>0</v>
      </c>
      <c r="J842" s="1">
        <v>4.5889819254880997E-2</v>
      </c>
      <c r="K842" s="1">
        <v>1.1523912892575699E-3</v>
      </c>
      <c r="L842" s="1">
        <v>2.1973346081871799E-4</v>
      </c>
      <c r="M842" s="1">
        <v>3.9549631569247797E-4</v>
      </c>
      <c r="N842" s="1">
        <v>0</v>
      </c>
      <c r="O842" s="1">
        <v>0</v>
      </c>
      <c r="P842" s="1">
        <v>1.62493802047577E-4</v>
      </c>
      <c r="Q842" s="1">
        <v>1.7735751202143199E-3</v>
      </c>
      <c r="R842" s="1">
        <v>0</v>
      </c>
      <c r="S842" s="1">
        <v>1.3092651577153899E-4</v>
      </c>
      <c r="T842" s="1">
        <v>9.2946513157957499E-3</v>
      </c>
      <c r="U842" s="1">
        <v>0</v>
      </c>
      <c r="V842" s="1">
        <v>0</v>
      </c>
      <c r="W842" s="1">
        <v>841</v>
      </c>
      <c r="X842" s="1" t="s">
        <v>1683</v>
      </c>
      <c r="Y842" s="1" t="s">
        <v>1673</v>
      </c>
      <c r="Z842" s="1" t="s">
        <v>2532</v>
      </c>
      <c r="AA842" s="1">
        <v>9.2946513157957499E-3</v>
      </c>
      <c r="AB842" s="1">
        <v>4.5889819254880997E-2</v>
      </c>
      <c r="AC842" s="1">
        <v>3.65951679390853E-2</v>
      </c>
      <c r="AD842" s="1">
        <v>7.1545645409116607E-2</v>
      </c>
    </row>
    <row r="843" spans="1:30" x14ac:dyDescent="0.3">
      <c r="A843" s="1">
        <v>842</v>
      </c>
      <c r="B843" s="1" t="s">
        <v>1668</v>
      </c>
      <c r="C843" s="1">
        <v>0</v>
      </c>
      <c r="D843" s="1">
        <v>0</v>
      </c>
      <c r="E843" s="1">
        <v>3.4613464972644399E-2</v>
      </c>
      <c r="F843" s="1">
        <v>2.59112882266051E-4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7">
        <v>3.0948418306664497E-5</v>
      </c>
      <c r="M843" s="1">
        <v>0</v>
      </c>
      <c r="N843" s="1">
        <v>0</v>
      </c>
      <c r="O843" s="1">
        <v>0</v>
      </c>
      <c r="P843" s="1">
        <v>0</v>
      </c>
      <c r="Q843" s="7">
        <v>8.8799519188821995E-5</v>
      </c>
      <c r="R843" s="1">
        <v>1.2871546399066E-4</v>
      </c>
      <c r="S843" s="1">
        <v>0</v>
      </c>
      <c r="T843" s="1">
        <v>2.9566321030876502E-4</v>
      </c>
      <c r="U843" s="1">
        <v>0</v>
      </c>
      <c r="V843" s="1">
        <v>0</v>
      </c>
      <c r="W843" s="1">
        <v>842</v>
      </c>
      <c r="X843" s="1" t="s">
        <v>1668</v>
      </c>
      <c r="Y843" s="1" t="s">
        <v>1668</v>
      </c>
      <c r="Z843" s="1" t="s">
        <v>2533</v>
      </c>
      <c r="AA843" s="1">
        <v>3.4613464972644399E-2</v>
      </c>
      <c r="AB843" s="1">
        <v>3.4613464972644399E-2</v>
      </c>
      <c r="AC843" s="1">
        <v>0</v>
      </c>
      <c r="AD843" s="1">
        <v>4.1147893320737997E-2</v>
      </c>
    </row>
    <row r="844" spans="1:30" x14ac:dyDescent="0.3">
      <c r="A844" s="1">
        <v>843</v>
      </c>
      <c r="B844" s="1" t="s">
        <v>1672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4.0483797469614599E-2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7.34377294826793E-4</v>
      </c>
      <c r="P844" s="1">
        <v>0</v>
      </c>
      <c r="Q844" s="1">
        <v>1.2545048070096001E-4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843</v>
      </c>
      <c r="X844" s="1" t="s">
        <v>1672</v>
      </c>
      <c r="Y844" s="1" t="s">
        <v>1672</v>
      </c>
      <c r="Z844" s="1" t="s">
        <v>2534</v>
      </c>
      <c r="AA844" s="1">
        <v>4.0483797469614599E-2</v>
      </c>
      <c r="AB844" s="1">
        <v>4.0483797469614599E-2</v>
      </c>
      <c r="AC844" s="1">
        <v>0</v>
      </c>
      <c r="AD844" s="1">
        <v>4.5482110741280897E-2</v>
      </c>
    </row>
    <row r="845" spans="1:30" x14ac:dyDescent="0.3">
      <c r="A845" s="1">
        <v>844</v>
      </c>
      <c r="B845" s="1" t="s">
        <v>1673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0.29823005128066699</v>
      </c>
      <c r="K845" s="1">
        <v>0</v>
      </c>
      <c r="L845" s="1">
        <v>3.290207914825E-4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4.1175454384843298E-3</v>
      </c>
      <c r="U845" s="1">
        <v>0</v>
      </c>
      <c r="V845" s="1">
        <v>0</v>
      </c>
      <c r="W845" s="1">
        <v>844</v>
      </c>
      <c r="X845" s="1" t="s">
        <v>1673</v>
      </c>
      <c r="Y845" s="1" t="s">
        <v>1673</v>
      </c>
      <c r="Z845" s="1" t="s">
        <v>2535</v>
      </c>
      <c r="AA845" s="1">
        <v>0.29823005128066699</v>
      </c>
      <c r="AB845" s="1">
        <v>0.29823005128066699</v>
      </c>
      <c r="AC845" s="1">
        <v>0</v>
      </c>
      <c r="AD845" s="1">
        <v>0.12887658488679599</v>
      </c>
    </row>
    <row r="846" spans="1:30" x14ac:dyDescent="0.3">
      <c r="A846" s="1">
        <v>845</v>
      </c>
      <c r="B846" s="1" t="s">
        <v>1673</v>
      </c>
      <c r="C846" s="1">
        <v>0</v>
      </c>
      <c r="D846" s="1">
        <v>0</v>
      </c>
      <c r="E846" s="1">
        <v>0</v>
      </c>
      <c r="F846" s="1">
        <v>0</v>
      </c>
      <c r="G846" s="1">
        <v>9.7502119938707998E-3</v>
      </c>
      <c r="H846" s="1">
        <v>0</v>
      </c>
      <c r="I846" s="1">
        <v>2.4931781258365699E-3</v>
      </c>
      <c r="J846" s="1">
        <v>0.10850794783789799</v>
      </c>
      <c r="K846" s="1">
        <v>0</v>
      </c>
      <c r="L846" s="1">
        <v>7.9066356530003198E-2</v>
      </c>
      <c r="M846" s="1">
        <v>1.54072559297852E-3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2.3772467207796501E-2</v>
      </c>
      <c r="U846" s="1">
        <v>5.4437746358095996E-3</v>
      </c>
      <c r="V846" s="1">
        <v>9.2955914100152207E-2</v>
      </c>
      <c r="W846" s="1">
        <v>845</v>
      </c>
      <c r="X846" s="1" t="s">
        <v>1673</v>
      </c>
      <c r="Y846" s="1" t="s">
        <v>1673</v>
      </c>
      <c r="Z846" s="1" t="s">
        <v>2536</v>
      </c>
      <c r="AA846" s="1">
        <v>0.10850794783789799</v>
      </c>
      <c r="AB846" s="1">
        <v>0.10850794783789799</v>
      </c>
      <c r="AC846" s="1">
        <v>0</v>
      </c>
      <c r="AD846" s="1">
        <v>0.28366558165796002</v>
      </c>
    </row>
    <row r="847" spans="1:30" x14ac:dyDescent="0.3">
      <c r="A847" s="1">
        <v>846</v>
      </c>
      <c r="B847" s="1" t="s">
        <v>1678</v>
      </c>
      <c r="C847" s="1">
        <v>8.0876747565127504E-4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6.9517159530806699E-2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2.59942731602246E-4</v>
      </c>
      <c r="W847" s="1">
        <v>846</v>
      </c>
      <c r="X847" s="1" t="s">
        <v>1678</v>
      </c>
      <c r="Y847" s="1" t="s">
        <v>1678</v>
      </c>
      <c r="Z847" s="1" t="s">
        <v>2537</v>
      </c>
      <c r="AA847" s="1">
        <v>6.9517159530806699E-2</v>
      </c>
      <c r="AB847" s="1">
        <v>6.9517159530806699E-2</v>
      </c>
      <c r="AC847" s="1">
        <v>0</v>
      </c>
      <c r="AD847" s="1">
        <v>6.4508314394256097E-2</v>
      </c>
    </row>
    <row r="848" spans="1:30" x14ac:dyDescent="0.3">
      <c r="A848" s="1">
        <v>847</v>
      </c>
      <c r="B848" s="1" t="s">
        <v>1679</v>
      </c>
      <c r="C848" s="7">
        <v>6.3231583824460501E-5</v>
      </c>
      <c r="D848" s="1">
        <v>0</v>
      </c>
      <c r="E848" s="1">
        <v>0</v>
      </c>
      <c r="F848" s="1">
        <v>4.3351591054099101E-4</v>
      </c>
      <c r="G848" s="1">
        <v>0</v>
      </c>
      <c r="H848" s="1">
        <v>0</v>
      </c>
      <c r="I848" s="1">
        <v>1.5571054506156E-4</v>
      </c>
      <c r="J848" s="1">
        <v>2.6910907165242202E-4</v>
      </c>
      <c r="K848" s="1">
        <v>8.3143640196427498E-4</v>
      </c>
      <c r="L848" s="1">
        <v>5.5782039520539401E-4</v>
      </c>
      <c r="M848" s="7">
        <v>3.86115153992542E-5</v>
      </c>
      <c r="N848" s="7">
        <v>2.0906771787467902E-5</v>
      </c>
      <c r="O848" s="7">
        <v>2.4455361619421899E-5</v>
      </c>
      <c r="P848" s="1">
        <v>3.68269608915541E-2</v>
      </c>
      <c r="Q848" s="1">
        <v>1.40979682361538E-2</v>
      </c>
      <c r="R848" s="1">
        <v>0</v>
      </c>
      <c r="S848" s="1">
        <v>0</v>
      </c>
      <c r="T848" s="1">
        <v>0</v>
      </c>
      <c r="U848" s="1">
        <v>0</v>
      </c>
      <c r="V848" s="1">
        <v>3.3415471114965899E-4</v>
      </c>
      <c r="W848" s="1">
        <v>847</v>
      </c>
      <c r="X848" s="1" t="s">
        <v>1679</v>
      </c>
      <c r="Y848" s="1" t="s">
        <v>1679</v>
      </c>
      <c r="Z848" s="1" t="s">
        <v>2538</v>
      </c>
      <c r="AA848" s="1">
        <v>3.68269608915541E-2</v>
      </c>
      <c r="AB848" s="1">
        <v>3.68269608915541E-2</v>
      </c>
      <c r="AC848" s="1">
        <v>0</v>
      </c>
      <c r="AD848" s="1">
        <v>6.7709694392350694E-2</v>
      </c>
    </row>
    <row r="849" spans="1:30" x14ac:dyDescent="0.3">
      <c r="A849" s="1">
        <v>848</v>
      </c>
      <c r="B849" s="1" t="s">
        <v>1681</v>
      </c>
      <c r="C849" s="1">
        <v>9.8153487050579594E-2</v>
      </c>
      <c r="D849" s="1">
        <v>4.3245605831597998E-3</v>
      </c>
      <c r="E849" s="1">
        <v>0</v>
      </c>
      <c r="F849" s="7">
        <v>4.2386003493756503E-5</v>
      </c>
      <c r="G849" s="1">
        <v>0</v>
      </c>
      <c r="H849" s="1">
        <v>0</v>
      </c>
      <c r="I849" s="1">
        <v>2.3860019272558802E-2</v>
      </c>
      <c r="J849" s="1">
        <v>0</v>
      </c>
      <c r="K849" s="1">
        <v>2.6368967410018902E-3</v>
      </c>
      <c r="L849" s="1">
        <v>0</v>
      </c>
      <c r="M849" s="1">
        <v>0</v>
      </c>
      <c r="N849" s="1">
        <v>4.14719188609638E-3</v>
      </c>
      <c r="O849" s="1">
        <v>9.9001271786116805E-4</v>
      </c>
      <c r="P849" s="1">
        <v>0</v>
      </c>
      <c r="Q849" s="1">
        <v>7.5355134132457204E-3</v>
      </c>
      <c r="R849" s="1">
        <v>0.31999744853006901</v>
      </c>
      <c r="S849" s="1">
        <v>1.66978791682512E-2</v>
      </c>
      <c r="T849" s="1">
        <v>3.8680598849951498E-4</v>
      </c>
      <c r="U849" s="1">
        <v>3.4433246861115702E-4</v>
      </c>
      <c r="V849" s="1">
        <v>0</v>
      </c>
      <c r="W849" s="1">
        <v>848</v>
      </c>
      <c r="X849" s="1" t="s">
        <v>1681</v>
      </c>
      <c r="Y849" s="1" t="s">
        <v>1681</v>
      </c>
      <c r="Z849" s="1" t="s">
        <v>2539</v>
      </c>
      <c r="AA849" s="1">
        <v>0.31999744853006901</v>
      </c>
      <c r="AB849" s="1">
        <v>0.31999744853006901</v>
      </c>
      <c r="AC849" s="1">
        <v>0</v>
      </c>
      <c r="AD849" s="1">
        <v>0.28766363579045801</v>
      </c>
    </row>
    <row r="850" spans="1:30" x14ac:dyDescent="0.3">
      <c r="A850" s="1">
        <v>849</v>
      </c>
      <c r="B850" s="1" t="s">
        <v>1670</v>
      </c>
      <c r="C850" s="1">
        <v>4.4476900045342698E-4</v>
      </c>
      <c r="D850" s="1">
        <v>0</v>
      </c>
      <c r="E850" s="1">
        <v>0</v>
      </c>
      <c r="F850" s="1">
        <v>0</v>
      </c>
      <c r="G850" s="1">
        <v>9.65679517227261E-2</v>
      </c>
      <c r="H850" s="1">
        <v>0</v>
      </c>
      <c r="I850" s="1">
        <v>1.19619752963819E-4</v>
      </c>
      <c r="J850" s="1">
        <v>3.44768143855217E-3</v>
      </c>
      <c r="K850" s="1">
        <v>4.4500870287305302E-2</v>
      </c>
      <c r="L850" s="1">
        <v>2.4755356789128401E-2</v>
      </c>
      <c r="M850" s="1">
        <v>4.02942441376753E-3</v>
      </c>
      <c r="N850" s="1">
        <v>0</v>
      </c>
      <c r="O850" s="1">
        <v>0</v>
      </c>
      <c r="P850" s="7">
        <v>9.1617031871055397E-5</v>
      </c>
      <c r="Q850" s="1">
        <v>4.5708174470421199E-3</v>
      </c>
      <c r="R850" s="1">
        <v>5.3756815693196502E-4</v>
      </c>
      <c r="S850" s="1">
        <v>0</v>
      </c>
      <c r="T850" s="1">
        <v>8.0886568882018606E-3</v>
      </c>
      <c r="U850" s="1">
        <v>5.3971194628335095E-4</v>
      </c>
      <c r="V850" s="1">
        <v>3.1441438270355303E-2</v>
      </c>
      <c r="W850" s="1">
        <v>849</v>
      </c>
      <c r="X850" s="1" t="s">
        <v>1670</v>
      </c>
      <c r="Y850" s="1" t="s">
        <v>1670</v>
      </c>
      <c r="Z850" s="1" t="s">
        <v>2540</v>
      </c>
      <c r="AA850" s="1">
        <v>9.65679517227261E-2</v>
      </c>
      <c r="AB850" s="1">
        <v>9.65679517227261E-2</v>
      </c>
      <c r="AC850" s="1">
        <v>0</v>
      </c>
      <c r="AD850" s="1">
        <v>0.22812395819595399</v>
      </c>
    </row>
    <row r="851" spans="1:30" x14ac:dyDescent="0.3">
      <c r="A851" s="1">
        <v>850</v>
      </c>
      <c r="B851" s="1" t="s">
        <v>1673</v>
      </c>
      <c r="C851" s="1">
        <v>2.3331694393486499E-4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4.22620914453405E-4</v>
      </c>
      <c r="J851" s="1">
        <v>1.0972694757795901E-2</v>
      </c>
      <c r="K851" s="1">
        <v>2.1600907042759201E-3</v>
      </c>
      <c r="L851" s="1">
        <v>8.47072828346605E-4</v>
      </c>
      <c r="M851" s="1">
        <v>9.6565165727893298E-4</v>
      </c>
      <c r="N851" s="7">
        <v>9.8191130255879402E-5</v>
      </c>
      <c r="O851" s="1">
        <v>0</v>
      </c>
      <c r="P851" s="1">
        <v>0</v>
      </c>
      <c r="Q851" s="1">
        <v>1.72226628927385E-3</v>
      </c>
      <c r="R851" s="1">
        <v>3.3019477925340298E-4</v>
      </c>
      <c r="S851" s="1">
        <v>4.0740398875909996E-3</v>
      </c>
      <c r="T851" s="1">
        <v>5.4618117345027499E-3</v>
      </c>
      <c r="U851" s="1">
        <v>0</v>
      </c>
      <c r="V851" s="1">
        <v>4.8399526876784801E-4</v>
      </c>
      <c r="W851" s="1">
        <v>850</v>
      </c>
      <c r="X851" s="1" t="s">
        <v>1673</v>
      </c>
      <c r="Y851" s="1" t="s">
        <v>1673</v>
      </c>
      <c r="Z851" s="1" t="s">
        <v>2541</v>
      </c>
      <c r="AA851" s="1">
        <v>1.0972694757795901E-2</v>
      </c>
      <c r="AB851" s="1">
        <v>1.0972694757795901E-2</v>
      </c>
      <c r="AC851" s="1">
        <v>0</v>
      </c>
      <c r="AD851" s="1">
        <v>4.9999531393305097E-2</v>
      </c>
    </row>
    <row r="852" spans="1:30" x14ac:dyDescent="0.3">
      <c r="A852" s="1">
        <v>851</v>
      </c>
      <c r="B852" s="1" t="s">
        <v>1674</v>
      </c>
      <c r="C852" s="1">
        <v>1.2558336678805901E-4</v>
      </c>
      <c r="D852" s="1">
        <v>0</v>
      </c>
      <c r="E852" s="1">
        <v>6.0860673450301205E-4</v>
      </c>
      <c r="F852" s="1">
        <v>0</v>
      </c>
      <c r="G852" s="1">
        <v>0</v>
      </c>
      <c r="H852" s="7">
        <v>2.0750492346302701E-6</v>
      </c>
      <c r="I852" s="7">
        <v>2.0144216270567199E-5</v>
      </c>
      <c r="J852" s="1">
        <v>6.9057344623875297E-4</v>
      </c>
      <c r="K852" s="1">
        <v>5.0096531093113003E-2</v>
      </c>
      <c r="L852" s="1">
        <v>4.3350798738844701E-4</v>
      </c>
      <c r="M852" s="1">
        <v>2.3272895186498498E-3</v>
      </c>
      <c r="N852" s="1">
        <v>3.29974345396491E-4</v>
      </c>
      <c r="O852" s="1">
        <v>7.4045796885151196E-4</v>
      </c>
      <c r="P852" s="1">
        <v>9.1017191414243404E-4</v>
      </c>
      <c r="Q852" s="7">
        <v>8.4332818130641296E-5</v>
      </c>
      <c r="R852" s="1">
        <v>6.2798341970397398E-4</v>
      </c>
      <c r="S852" s="1">
        <v>2.6894301473190702E-3</v>
      </c>
      <c r="T852" s="1">
        <v>8.9071231991545599E-4</v>
      </c>
      <c r="U852" s="1">
        <v>0</v>
      </c>
      <c r="V852" s="1">
        <v>4.4341989094574699E-4</v>
      </c>
      <c r="W852" s="1">
        <v>851</v>
      </c>
      <c r="X852" s="1" t="s">
        <v>1674</v>
      </c>
      <c r="Y852" s="1" t="s">
        <v>1674</v>
      </c>
      <c r="Z852" s="1" t="s">
        <v>2542</v>
      </c>
      <c r="AA852" s="1">
        <v>5.0096531093113003E-2</v>
      </c>
      <c r="AB852" s="1">
        <v>5.0096531093113003E-2</v>
      </c>
      <c r="AC852" s="1">
        <v>0</v>
      </c>
      <c r="AD852" s="1">
        <v>7.4681377593655798E-2</v>
      </c>
    </row>
    <row r="853" spans="1:30" x14ac:dyDescent="0.3">
      <c r="A853" s="1">
        <v>852</v>
      </c>
      <c r="B853" s="1" t="s">
        <v>1668</v>
      </c>
      <c r="C853" s="1">
        <v>0</v>
      </c>
      <c r="D853" s="1">
        <v>0</v>
      </c>
      <c r="E853" s="1">
        <v>1.8024993988864799E-2</v>
      </c>
      <c r="F853" s="7">
        <v>4.8312028839241197E-5</v>
      </c>
      <c r="G853" s="1">
        <v>0</v>
      </c>
      <c r="H853" s="1">
        <v>3.7313065988404601E-4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1.2025979901026199E-4</v>
      </c>
      <c r="S853" s="1">
        <v>0</v>
      </c>
      <c r="T853" s="1">
        <v>0</v>
      </c>
      <c r="U853" s="1">
        <v>0</v>
      </c>
      <c r="V853" s="1">
        <v>0</v>
      </c>
      <c r="W853" s="1">
        <v>852</v>
      </c>
      <c r="X853" s="1" t="s">
        <v>1668</v>
      </c>
      <c r="Y853" s="1" t="s">
        <v>1668</v>
      </c>
      <c r="Z853" s="1" t="s">
        <v>2543</v>
      </c>
      <c r="AA853" s="1">
        <v>1.8024993988864799E-2</v>
      </c>
      <c r="AB853" s="1">
        <v>1.8024993988864799E-2</v>
      </c>
      <c r="AC853" s="1">
        <v>0</v>
      </c>
      <c r="AD853" s="1">
        <v>2.5669585017928299E-2</v>
      </c>
    </row>
    <row r="854" spans="1:30" x14ac:dyDescent="0.3">
      <c r="A854" s="1">
        <v>853</v>
      </c>
      <c r="B854" s="1" t="s">
        <v>1668</v>
      </c>
      <c r="C854" s="1">
        <v>0</v>
      </c>
      <c r="D854" s="1">
        <v>0</v>
      </c>
      <c r="E854" s="1">
        <v>8.2482270873535005E-2</v>
      </c>
      <c r="F854" s="1">
        <v>2.7284752237800702E-3</v>
      </c>
      <c r="G854" s="1">
        <v>0</v>
      </c>
      <c r="H854" s="1">
        <v>2.8907924454023602E-4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2.5086331374382102E-2</v>
      </c>
      <c r="O854" s="1">
        <v>0</v>
      </c>
      <c r="P854" s="1">
        <v>0</v>
      </c>
      <c r="Q854" s="7">
        <v>7.8759027470519304E-5</v>
      </c>
      <c r="R854" s="1">
        <v>6.2231256526863201E-4</v>
      </c>
      <c r="S854" s="1">
        <v>0</v>
      </c>
      <c r="T854" s="1">
        <v>0</v>
      </c>
      <c r="U854" s="1">
        <v>0</v>
      </c>
      <c r="V854" s="1">
        <v>0</v>
      </c>
      <c r="W854" s="1">
        <v>853</v>
      </c>
      <c r="X854" s="1" t="s">
        <v>1668</v>
      </c>
      <c r="Y854" s="1" t="s">
        <v>1668</v>
      </c>
      <c r="Z854" s="1" t="s">
        <v>2544</v>
      </c>
      <c r="AA854" s="1">
        <v>8.2482270873535005E-2</v>
      </c>
      <c r="AB854" s="1">
        <v>8.2482270873535005E-2</v>
      </c>
      <c r="AC854" s="1">
        <v>0</v>
      </c>
      <c r="AD854" s="1">
        <v>0.107507663587543</v>
      </c>
    </row>
    <row r="855" spans="1:30" x14ac:dyDescent="0.3">
      <c r="A855" s="1">
        <v>854</v>
      </c>
      <c r="B855" s="1" t="s">
        <v>1681</v>
      </c>
      <c r="C855" s="7">
        <v>1.6092408115077798E-5</v>
      </c>
      <c r="D855" s="7">
        <v>1.03063043871561E-5</v>
      </c>
      <c r="E855" s="1">
        <v>1.02727789398603E-4</v>
      </c>
      <c r="F855" s="1">
        <v>0</v>
      </c>
      <c r="G855" s="1">
        <v>0</v>
      </c>
      <c r="H855" s="7">
        <v>1.26912779957933E-5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5.5368197436404495E-4</v>
      </c>
      <c r="O855" s="1">
        <v>4.2263796933309303E-4</v>
      </c>
      <c r="P855" s="1">
        <v>0</v>
      </c>
      <c r="Q855" s="1">
        <v>0</v>
      </c>
      <c r="R855" s="1">
        <v>2.6322993785943299E-2</v>
      </c>
      <c r="S855" s="1">
        <v>0</v>
      </c>
      <c r="T855" s="1">
        <v>0</v>
      </c>
      <c r="U855" s="1">
        <v>0</v>
      </c>
      <c r="V855" s="1">
        <v>0</v>
      </c>
      <c r="W855" s="1">
        <v>854</v>
      </c>
      <c r="X855" s="1" t="s">
        <v>1681</v>
      </c>
      <c r="Y855" s="1" t="s">
        <v>1681</v>
      </c>
      <c r="Z855" s="1" t="s">
        <v>2545</v>
      </c>
      <c r="AA855" s="1">
        <v>2.6322993785943299E-2</v>
      </c>
      <c r="AB855" s="1">
        <v>2.6322993785943299E-2</v>
      </c>
      <c r="AC855" s="1">
        <v>0</v>
      </c>
      <c r="AD855" s="1">
        <v>3.4903947879058102E-2</v>
      </c>
    </row>
    <row r="856" spans="1:30" x14ac:dyDescent="0.3">
      <c r="A856" s="1">
        <v>855</v>
      </c>
      <c r="B856" s="1" t="s">
        <v>1675</v>
      </c>
      <c r="C856" s="1">
        <v>0</v>
      </c>
      <c r="D856" s="1">
        <v>0</v>
      </c>
      <c r="E856" s="1">
        <v>0</v>
      </c>
      <c r="F856" s="1">
        <v>0</v>
      </c>
      <c r="G856" s="1">
        <v>4.4192103009291798E-3</v>
      </c>
      <c r="H856" s="1">
        <v>0</v>
      </c>
      <c r="I856" s="1">
        <v>0</v>
      </c>
      <c r="J856" s="1">
        <v>8.4149358967553298E-3</v>
      </c>
      <c r="K856" s="1">
        <v>0</v>
      </c>
      <c r="L856" s="1">
        <v>2.1564397572978199E-2</v>
      </c>
      <c r="M856" s="1">
        <v>6.5062447272724898E-4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5.2404404107297302E-4</v>
      </c>
      <c r="U856" s="1">
        <v>8.7985102403379195E-4</v>
      </c>
      <c r="V856" s="1">
        <v>0</v>
      </c>
      <c r="W856" s="1">
        <v>855</v>
      </c>
      <c r="X856" s="1" t="s">
        <v>1675</v>
      </c>
      <c r="Y856" s="1" t="s">
        <v>1675</v>
      </c>
      <c r="Z856" s="1" t="s">
        <v>2546</v>
      </c>
      <c r="AA856" s="1">
        <v>2.1564397572978199E-2</v>
      </c>
      <c r="AB856" s="1">
        <v>2.1564397572978199E-2</v>
      </c>
      <c r="AC856" s="1">
        <v>0</v>
      </c>
      <c r="AD856" s="1">
        <v>5.4018138048663303E-2</v>
      </c>
    </row>
    <row r="857" spans="1:30" x14ac:dyDescent="0.3">
      <c r="A857" s="1">
        <v>856</v>
      </c>
      <c r="B857" s="1" t="s">
        <v>1668</v>
      </c>
      <c r="C857" s="1">
        <v>2.6363304671453701E-4</v>
      </c>
      <c r="D857" s="1">
        <v>0</v>
      </c>
      <c r="E857" s="1">
        <v>2.8758174174712599E-2</v>
      </c>
      <c r="F857" s="1">
        <v>4.5953440022835097E-3</v>
      </c>
      <c r="G857" s="1">
        <v>0</v>
      </c>
      <c r="H857" s="1">
        <v>0</v>
      </c>
      <c r="I857" s="1">
        <v>7.7362729309976498E-4</v>
      </c>
      <c r="J857" s="1">
        <v>0</v>
      </c>
      <c r="K857" s="1">
        <v>6.3337902978662704E-4</v>
      </c>
      <c r="L857" s="1">
        <v>0</v>
      </c>
      <c r="M857" s="1">
        <v>0</v>
      </c>
      <c r="N857" s="1">
        <v>3.06666529304759E-2</v>
      </c>
      <c r="O857" s="1">
        <v>0</v>
      </c>
      <c r="P857" s="1">
        <v>4.0153302345252798E-4</v>
      </c>
      <c r="Q857" s="1">
        <v>0</v>
      </c>
      <c r="R857" s="1">
        <v>9.9543240898037895E-4</v>
      </c>
      <c r="S857" s="1">
        <v>1.0967227909038E-3</v>
      </c>
      <c r="T857" s="1">
        <v>0</v>
      </c>
      <c r="U857" s="1">
        <v>0</v>
      </c>
      <c r="V857" s="1">
        <v>0</v>
      </c>
      <c r="W857" s="1">
        <v>856</v>
      </c>
      <c r="X857" s="1" t="s">
        <v>1668</v>
      </c>
      <c r="Y857" s="1" t="s">
        <v>1677</v>
      </c>
      <c r="Z857" s="1" t="s">
        <v>2547</v>
      </c>
      <c r="AA857" s="1">
        <v>2.8758174174712599E-2</v>
      </c>
      <c r="AB857" s="1">
        <v>3.06666529304759E-2</v>
      </c>
      <c r="AC857" s="1">
        <v>1.9084787557633301E-3</v>
      </c>
      <c r="AD857" s="1">
        <v>8.7968107673456697E-2</v>
      </c>
    </row>
    <row r="858" spans="1:30" x14ac:dyDescent="0.3">
      <c r="A858" s="1">
        <v>857</v>
      </c>
      <c r="B858" s="1" t="s">
        <v>1677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0.27118590736450698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857</v>
      </c>
      <c r="X858" s="1" t="s">
        <v>1677</v>
      </c>
      <c r="Y858" s="1" t="s">
        <v>1677</v>
      </c>
      <c r="Z858" s="1" t="s">
        <v>2548</v>
      </c>
      <c r="AA858" s="1">
        <v>0.27118590736450698</v>
      </c>
      <c r="AB858" s="1">
        <v>0.27118590736450698</v>
      </c>
      <c r="AC858" s="1">
        <v>0</v>
      </c>
      <c r="AD858" s="1">
        <v>0.118129460227844</v>
      </c>
    </row>
    <row r="859" spans="1:30" x14ac:dyDescent="0.3">
      <c r="A859" s="1">
        <v>858</v>
      </c>
      <c r="B859" s="1" t="s">
        <v>1667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3.26367614329348E-3</v>
      </c>
      <c r="K859" s="1">
        <v>1.1380211039561199E-2</v>
      </c>
      <c r="L859" s="1">
        <v>7.9806447198351692E-3</v>
      </c>
      <c r="M859" s="1">
        <v>1.2242635536527499E-3</v>
      </c>
      <c r="N859" s="1">
        <v>0</v>
      </c>
      <c r="O859" s="1">
        <v>0</v>
      </c>
      <c r="P859" s="1">
        <v>0</v>
      </c>
      <c r="Q859" s="1">
        <v>2.1935139373886501E-2</v>
      </c>
      <c r="R859" s="1">
        <v>0</v>
      </c>
      <c r="S859" s="1">
        <v>9.3967467707332898E-4</v>
      </c>
      <c r="T859" s="1">
        <v>1.2344807988916699E-4</v>
      </c>
      <c r="U859" s="1">
        <v>0</v>
      </c>
      <c r="V859" s="1">
        <v>0</v>
      </c>
      <c r="W859" s="1">
        <v>858</v>
      </c>
      <c r="X859" s="1" t="s">
        <v>1667</v>
      </c>
      <c r="Y859" s="1" t="s">
        <v>1680</v>
      </c>
      <c r="Z859" s="1" t="s">
        <v>2549</v>
      </c>
      <c r="AA859" s="1">
        <v>0</v>
      </c>
      <c r="AB859" s="1">
        <v>2.1935139373886501E-2</v>
      </c>
      <c r="AC859" s="1">
        <v>2.1935139373886501E-2</v>
      </c>
      <c r="AD859" s="1">
        <v>6.9374576084727899E-2</v>
      </c>
    </row>
    <row r="860" spans="1:30" x14ac:dyDescent="0.3">
      <c r="A860" s="1">
        <v>859</v>
      </c>
      <c r="B860" s="1" t="s">
        <v>1683</v>
      </c>
      <c r="C860" s="1">
        <v>3.4975784504573202E-3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3.6772020669286002E-4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1.05954006596948E-4</v>
      </c>
      <c r="T860" s="1">
        <v>5.3390393591294098E-2</v>
      </c>
      <c r="U860" s="1">
        <v>0</v>
      </c>
      <c r="V860" s="1">
        <v>0</v>
      </c>
      <c r="W860" s="1">
        <v>859</v>
      </c>
      <c r="X860" s="1" t="s">
        <v>1683</v>
      </c>
      <c r="Y860" s="1" t="s">
        <v>1683</v>
      </c>
      <c r="Z860" s="1" t="s">
        <v>2550</v>
      </c>
      <c r="AA860" s="1">
        <v>5.3390393591294098E-2</v>
      </c>
      <c r="AB860" s="1">
        <v>5.3390393591294098E-2</v>
      </c>
      <c r="AC860" s="1">
        <v>0</v>
      </c>
      <c r="AD860" s="1">
        <v>6.0118670862723003E-2</v>
      </c>
    </row>
    <row r="861" spans="1:30" x14ac:dyDescent="0.3">
      <c r="A861" s="1">
        <v>860</v>
      </c>
      <c r="B861" s="1" t="s">
        <v>1675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7">
        <v>2.0502618006993299E-5</v>
      </c>
      <c r="K861" s="1">
        <v>0</v>
      </c>
      <c r="L861" s="1">
        <v>4.8937945987748303E-2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860</v>
      </c>
      <c r="X861" s="1" t="s">
        <v>1675</v>
      </c>
      <c r="Y861" s="1" t="s">
        <v>1675</v>
      </c>
      <c r="Z861" s="1" t="s">
        <v>2551</v>
      </c>
      <c r="AA861" s="1">
        <v>4.8937945987748303E-2</v>
      </c>
      <c r="AB861" s="1">
        <v>4.8937945987748303E-2</v>
      </c>
      <c r="AC861" s="1">
        <v>0</v>
      </c>
      <c r="AD861" s="1">
        <v>4.9362556228536802E-2</v>
      </c>
    </row>
    <row r="862" spans="1:30" x14ac:dyDescent="0.3">
      <c r="A862" s="1">
        <v>861</v>
      </c>
      <c r="B862" s="1" t="s">
        <v>1683</v>
      </c>
      <c r="C862" s="1">
        <v>9.4097436804978902E-4</v>
      </c>
      <c r="D862" s="1">
        <v>1.48928417788849E-3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4.9636463882544101E-4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4.9164093464358399E-4</v>
      </c>
      <c r="S862" s="1">
        <v>1.6825239171285901E-2</v>
      </c>
      <c r="T862" s="1">
        <v>4.0915075727966203E-2</v>
      </c>
      <c r="U862" s="1">
        <v>0</v>
      </c>
      <c r="V862" s="1">
        <v>0</v>
      </c>
      <c r="W862" s="1">
        <v>861</v>
      </c>
      <c r="X862" s="1" t="s">
        <v>1683</v>
      </c>
      <c r="Y862" s="1" t="s">
        <v>1683</v>
      </c>
      <c r="Z862" s="1" t="s">
        <v>2552</v>
      </c>
      <c r="AA862" s="1">
        <v>4.0915075727966203E-2</v>
      </c>
      <c r="AB862" s="1">
        <v>4.0915075727966203E-2</v>
      </c>
      <c r="AC862" s="1">
        <v>0</v>
      </c>
      <c r="AD862" s="1">
        <v>7.4531838997320798E-2</v>
      </c>
    </row>
    <row r="863" spans="1:30" x14ac:dyDescent="0.3">
      <c r="A863" s="1">
        <v>862</v>
      </c>
      <c r="B863" s="1" t="s">
        <v>1681</v>
      </c>
      <c r="C863" s="1">
        <v>1.2238639975881099E-3</v>
      </c>
      <c r="D863" s="1">
        <v>6.6236451090721901E-4</v>
      </c>
      <c r="E863" s="1">
        <v>1.2359729993699101E-3</v>
      </c>
      <c r="F863" s="1">
        <v>3.7979833685690598E-3</v>
      </c>
      <c r="G863" s="1">
        <v>3.7201744314369197E-4</v>
      </c>
      <c r="H863" s="7">
        <v>2.99902282916691E-5</v>
      </c>
      <c r="I863" s="1">
        <v>2.0083746187248E-3</v>
      </c>
      <c r="J863" s="1">
        <v>5.1173738204319597E-4</v>
      </c>
      <c r="K863" s="1">
        <v>1.1570183774965E-2</v>
      </c>
      <c r="L863" s="1">
        <v>5.0644972671055203E-3</v>
      </c>
      <c r="M863" s="1">
        <v>0</v>
      </c>
      <c r="N863" s="1">
        <v>4.7314003528418297E-3</v>
      </c>
      <c r="O863" s="1">
        <v>0</v>
      </c>
      <c r="P863" s="1">
        <v>1.00607593172569E-3</v>
      </c>
      <c r="Q863" s="1">
        <v>2.4000904478710702E-3</v>
      </c>
      <c r="R863" s="1">
        <v>1.48128495701331E-2</v>
      </c>
      <c r="S863" s="1">
        <v>3.203148835345E-3</v>
      </c>
      <c r="T863" s="1">
        <v>1.3596150866210699E-4</v>
      </c>
      <c r="U863" s="1">
        <v>0</v>
      </c>
      <c r="V863" s="1">
        <v>1.1526862003564699E-3</v>
      </c>
      <c r="W863" s="1">
        <v>862</v>
      </c>
      <c r="X863" s="1" t="s">
        <v>1681</v>
      </c>
      <c r="Y863" s="1" t="s">
        <v>1681</v>
      </c>
      <c r="Z863" s="1" t="s">
        <v>2553</v>
      </c>
      <c r="AA863" s="1">
        <v>1.48128495701331E-2</v>
      </c>
      <c r="AB863" s="1">
        <v>1.48128495701331E-2</v>
      </c>
      <c r="AC863" s="1">
        <v>0</v>
      </c>
      <c r="AD863" s="1">
        <v>9.2470338769807203E-2</v>
      </c>
    </row>
    <row r="864" spans="1:30" x14ac:dyDescent="0.3">
      <c r="A864" s="1">
        <v>863</v>
      </c>
      <c r="B864" s="1" t="s">
        <v>1681</v>
      </c>
      <c r="C864" s="1">
        <v>5.7423065458588902E-3</v>
      </c>
      <c r="D864" s="1">
        <v>0</v>
      </c>
      <c r="E864" s="7">
        <v>4.3818390010506603E-5</v>
      </c>
      <c r="F864" s="1">
        <v>1.1822971257800499E-4</v>
      </c>
      <c r="G864" s="1">
        <v>0</v>
      </c>
      <c r="H864" s="1">
        <v>0</v>
      </c>
      <c r="I864" s="1">
        <v>5.7056143194036295E-4</v>
      </c>
      <c r="J864" s="1">
        <v>3.5403677327433899E-4</v>
      </c>
      <c r="K864" s="1">
        <v>1.6677417399787502E-2</v>
      </c>
      <c r="L864" s="1">
        <v>6.9685074497022402E-4</v>
      </c>
      <c r="M864" s="7">
        <v>8.2881570154708204E-5</v>
      </c>
      <c r="N864" s="1">
        <v>1.87593026644039E-4</v>
      </c>
      <c r="O864" s="1">
        <v>6.9629313955715799E-4</v>
      </c>
      <c r="P864" s="1">
        <v>3.4106545149456698E-3</v>
      </c>
      <c r="Q864" s="1">
        <v>1.28372486567674E-2</v>
      </c>
      <c r="R864" s="1">
        <v>1.65385820969783E-2</v>
      </c>
      <c r="S864" s="1">
        <v>5.10070826716021E-4</v>
      </c>
      <c r="T864" s="1">
        <v>5.8518402522744197E-4</v>
      </c>
      <c r="U864" s="1">
        <v>0</v>
      </c>
      <c r="V864" s="1">
        <v>4.26119959920746E-4</v>
      </c>
      <c r="W864" s="1">
        <v>863</v>
      </c>
      <c r="X864" s="1" t="s">
        <v>1681</v>
      </c>
      <c r="Y864" s="1" t="s">
        <v>1674</v>
      </c>
      <c r="Z864" s="1" t="s">
        <v>2554</v>
      </c>
      <c r="AA864" s="1">
        <v>1.65385820969783E-2</v>
      </c>
      <c r="AB864" s="1">
        <v>1.6677417399787502E-2</v>
      </c>
      <c r="AC864" s="1">
        <v>1.3883530280917001E-4</v>
      </c>
      <c r="AD864" s="1">
        <v>9.1350059988469207E-2</v>
      </c>
    </row>
    <row r="865" spans="1:30" x14ac:dyDescent="0.3">
      <c r="A865" s="1">
        <v>864</v>
      </c>
      <c r="B865" s="1" t="s">
        <v>1674</v>
      </c>
      <c r="C865" s="1">
        <v>5.2834500178157804E-3</v>
      </c>
      <c r="D865" s="1">
        <v>0</v>
      </c>
      <c r="E865" s="1">
        <v>3.0911466293371301E-3</v>
      </c>
      <c r="F865" s="1">
        <v>1.10732990467167E-2</v>
      </c>
      <c r="G865" s="1">
        <v>3.4307557707515299E-4</v>
      </c>
      <c r="H865" s="1">
        <v>6.8437531159223496E-4</v>
      </c>
      <c r="I865" s="1">
        <v>2.0973708737735599E-4</v>
      </c>
      <c r="J865" s="1">
        <v>1.0461231913519501E-3</v>
      </c>
      <c r="K865" s="1">
        <v>7.70011025138708E-3</v>
      </c>
      <c r="L865" s="7">
        <v>6.2938342047899295E-5</v>
      </c>
      <c r="M865" s="1">
        <v>1.78975898748549E-4</v>
      </c>
      <c r="N865" s="1">
        <v>3.3050899753392601E-3</v>
      </c>
      <c r="O865" s="1">
        <v>1.2019484720925701E-3</v>
      </c>
      <c r="P865" s="1">
        <v>2.71840433114366E-3</v>
      </c>
      <c r="Q865" s="1">
        <v>3.5746457307699701E-3</v>
      </c>
      <c r="R865" s="1">
        <v>6.6275615726160801E-3</v>
      </c>
      <c r="S865" s="1">
        <v>4.56832953480536E-3</v>
      </c>
      <c r="T865" s="1">
        <v>1.97241816678737E-3</v>
      </c>
      <c r="U865" s="7">
        <v>9.5574687501383395E-5</v>
      </c>
      <c r="V865" s="1">
        <v>0</v>
      </c>
      <c r="W865" s="1">
        <v>864</v>
      </c>
      <c r="X865" s="1" t="s">
        <v>1674</v>
      </c>
      <c r="Y865" s="1" t="s">
        <v>1669</v>
      </c>
      <c r="Z865" s="1" t="s">
        <v>2555</v>
      </c>
      <c r="AA865" s="1">
        <v>7.70011025138708E-3</v>
      </c>
      <c r="AB865" s="1">
        <v>1.10732990467167E-2</v>
      </c>
      <c r="AC865" s="1">
        <v>3.3731887953296802E-3</v>
      </c>
      <c r="AD865" s="1">
        <v>9.5446225435233595E-2</v>
      </c>
    </row>
    <row r="866" spans="1:30" x14ac:dyDescent="0.3">
      <c r="A866" s="1">
        <v>865</v>
      </c>
      <c r="B866" s="1" t="s">
        <v>1666</v>
      </c>
      <c r="C866" s="1">
        <v>6.1200456977817197E-3</v>
      </c>
      <c r="D866" s="1">
        <v>1.0916688989595601E-3</v>
      </c>
      <c r="E866" s="1">
        <v>1.68583175518434E-3</v>
      </c>
      <c r="F866" s="1">
        <v>1.2982438538222899E-2</v>
      </c>
      <c r="G866" s="1">
        <v>1.6534363153633299E-3</v>
      </c>
      <c r="H866" s="1">
        <v>3.3329158812487599E-4</v>
      </c>
      <c r="I866" s="1">
        <v>2.0865842534641401E-4</v>
      </c>
      <c r="J866" s="1">
        <v>7.4685996168334899E-3</v>
      </c>
      <c r="K866" s="1">
        <v>4.9274419485438601E-3</v>
      </c>
      <c r="L866" s="1">
        <v>5.8453407533920502E-3</v>
      </c>
      <c r="M866" s="1">
        <v>1.2584129218901801E-3</v>
      </c>
      <c r="N866" s="1">
        <v>2.4084975870396598E-3</v>
      </c>
      <c r="O866" s="1">
        <v>0</v>
      </c>
      <c r="P866" s="7">
        <v>8.3715338570183398E-5</v>
      </c>
      <c r="Q866" s="1">
        <v>5.4515667617466605E-4</v>
      </c>
      <c r="R866" s="1">
        <v>1.9074936508310799E-3</v>
      </c>
      <c r="S866" s="1">
        <v>1.0255264427032999E-3</v>
      </c>
      <c r="T866" s="1">
        <v>4.3156997297352402E-3</v>
      </c>
      <c r="U866" s="1">
        <v>0</v>
      </c>
      <c r="V866" s="1">
        <v>1.9126626878521501E-3</v>
      </c>
      <c r="W866" s="1">
        <v>865</v>
      </c>
      <c r="X866" s="1" t="s">
        <v>1666</v>
      </c>
      <c r="Y866" s="1" t="s">
        <v>1669</v>
      </c>
      <c r="Z866" s="1" t="s">
        <v>2556</v>
      </c>
      <c r="AA866" s="1">
        <v>6.1200456977817197E-3</v>
      </c>
      <c r="AB866" s="1">
        <v>1.2982438538222899E-2</v>
      </c>
      <c r="AC866" s="1">
        <v>6.8623928404411899E-3</v>
      </c>
      <c r="AD866" s="1">
        <v>9.87793487515395E-2</v>
      </c>
    </row>
    <row r="867" spans="1:30" x14ac:dyDescent="0.3">
      <c r="A867" s="1">
        <v>866</v>
      </c>
      <c r="B867" s="1" t="s">
        <v>1677</v>
      </c>
      <c r="C867" s="1">
        <v>1.6406628335367999E-4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7">
        <v>5.7422688311759803E-5</v>
      </c>
      <c r="J867" s="1">
        <v>0</v>
      </c>
      <c r="K867" s="1">
        <v>0</v>
      </c>
      <c r="L867" s="1">
        <v>0</v>
      </c>
      <c r="M867" s="1">
        <v>0</v>
      </c>
      <c r="N867" s="1">
        <v>5.5916175804838097E-2</v>
      </c>
      <c r="O867" s="1">
        <v>0</v>
      </c>
      <c r="P867" s="1">
        <v>0</v>
      </c>
      <c r="Q867" s="1">
        <v>0</v>
      </c>
      <c r="R867" s="1">
        <v>1.9643961069320199E-3</v>
      </c>
      <c r="S867" s="1">
        <v>0</v>
      </c>
      <c r="T867" s="1">
        <v>0</v>
      </c>
      <c r="U867" s="1">
        <v>0</v>
      </c>
      <c r="V867" s="1">
        <v>0</v>
      </c>
      <c r="W867" s="1">
        <v>866</v>
      </c>
      <c r="X867" s="1" t="s">
        <v>1677</v>
      </c>
      <c r="Y867" s="1" t="s">
        <v>1677</v>
      </c>
      <c r="Z867" s="1" t="s">
        <v>2557</v>
      </c>
      <c r="AA867" s="1">
        <v>5.5916175804838097E-2</v>
      </c>
      <c r="AB867" s="1">
        <v>5.5916175804838097E-2</v>
      </c>
      <c r="AC867" s="1">
        <v>0</v>
      </c>
      <c r="AD867" s="1">
        <v>5.8580200731967798E-2</v>
      </c>
    </row>
    <row r="868" spans="1:30" x14ac:dyDescent="0.3">
      <c r="A868" s="1">
        <v>867</v>
      </c>
      <c r="B868" s="1" t="s">
        <v>1680</v>
      </c>
      <c r="C868" s="1">
        <v>1.1828352333547299E-2</v>
      </c>
      <c r="D868" s="1">
        <v>0</v>
      </c>
      <c r="E868" s="7">
        <v>8.2158180744248393E-5</v>
      </c>
      <c r="F868" s="1">
        <v>2.1450181938157298E-3</v>
      </c>
      <c r="G868" s="1">
        <v>0</v>
      </c>
      <c r="H868" s="1">
        <v>5.6812592632829702E-3</v>
      </c>
      <c r="I868" s="1">
        <v>8.2533897617019297E-4</v>
      </c>
      <c r="J868" s="1">
        <v>6.1043792825991199E-4</v>
      </c>
      <c r="K868" s="1">
        <v>1.61497975564766E-3</v>
      </c>
      <c r="L868" s="1">
        <v>1.4790409387282701E-3</v>
      </c>
      <c r="M868" s="1">
        <v>4.1485042852167E-4</v>
      </c>
      <c r="N868" s="1">
        <v>5.9639430347944999E-3</v>
      </c>
      <c r="O868" s="1">
        <v>1.59543448279547E-4</v>
      </c>
      <c r="P868" s="1">
        <v>9.9800168693096308E-3</v>
      </c>
      <c r="Q868" s="1">
        <v>2.0057364059452298E-2</v>
      </c>
      <c r="R868" s="1">
        <v>2.6135693650654302E-3</v>
      </c>
      <c r="S868" s="1">
        <v>5.6557768019263501E-4</v>
      </c>
      <c r="T868" s="7">
        <v>6.8956510008171798E-5</v>
      </c>
      <c r="U868" s="7">
        <v>2.65131118461682E-5</v>
      </c>
      <c r="V868" s="1">
        <v>0</v>
      </c>
      <c r="W868" s="1">
        <v>867</v>
      </c>
      <c r="X868" s="1" t="s">
        <v>1680</v>
      </c>
      <c r="Y868" s="1" t="s">
        <v>1680</v>
      </c>
      <c r="Z868" s="1" t="s">
        <v>2558</v>
      </c>
      <c r="AA868" s="1">
        <v>2.0057364059452298E-2</v>
      </c>
      <c r="AB868" s="1">
        <v>2.0057364059452298E-2</v>
      </c>
      <c r="AC868" s="1">
        <v>0</v>
      </c>
      <c r="AD868" s="1">
        <v>0.10230684862863899</v>
      </c>
    </row>
    <row r="869" spans="1:30" x14ac:dyDescent="0.3">
      <c r="A869" s="1">
        <v>868</v>
      </c>
      <c r="B869" s="1" t="s">
        <v>1671</v>
      </c>
      <c r="C869" s="1">
        <v>2.7636267874292502E-3</v>
      </c>
      <c r="D869" s="1">
        <v>0</v>
      </c>
      <c r="E869" s="1">
        <v>5.0486205784079103E-3</v>
      </c>
      <c r="F869" s="1">
        <v>1.23452787195479E-2</v>
      </c>
      <c r="G869" s="1">
        <v>1.4513841234722901E-4</v>
      </c>
      <c r="H869" s="1">
        <v>1.06057139194001E-2</v>
      </c>
      <c r="I869" s="1">
        <v>2.2340452943266898E-3</v>
      </c>
      <c r="J869" s="1">
        <v>2.0606136517919999E-3</v>
      </c>
      <c r="K869" s="1">
        <v>7.8313385838790807E-3</v>
      </c>
      <c r="L869" s="1">
        <v>9.8206012050164608E-4</v>
      </c>
      <c r="M869" s="1">
        <v>3.8287596106585198E-4</v>
      </c>
      <c r="N869" s="1">
        <v>3.3341731733818099E-3</v>
      </c>
      <c r="O869" s="1">
        <v>0</v>
      </c>
      <c r="P869" s="1">
        <v>1.5030203916993801E-3</v>
      </c>
      <c r="Q869" s="1">
        <v>8.8664432622131799E-3</v>
      </c>
      <c r="R869" s="1">
        <v>1.92042861443898E-3</v>
      </c>
      <c r="S869" s="1">
        <v>2.2020781469183201E-3</v>
      </c>
      <c r="T869" s="1">
        <v>1.2574031745882599E-3</v>
      </c>
      <c r="U869" s="1">
        <v>2.2287995118194001E-4</v>
      </c>
      <c r="V869" s="1">
        <v>1.4654809843580099E-3</v>
      </c>
      <c r="W869" s="1">
        <v>868</v>
      </c>
      <c r="X869" s="1" t="s">
        <v>1671</v>
      </c>
      <c r="Y869" s="1" t="s">
        <v>1669</v>
      </c>
      <c r="Z869" s="1" t="s">
        <v>2559</v>
      </c>
      <c r="AA869" s="1">
        <v>1.06057139194001E-2</v>
      </c>
      <c r="AB869" s="1">
        <v>1.23452787195479E-2</v>
      </c>
      <c r="AC869" s="1">
        <v>1.73956480014776E-3</v>
      </c>
      <c r="AD869" s="1">
        <v>0.112464076257579</v>
      </c>
    </row>
    <row r="870" spans="1:30" x14ac:dyDescent="0.3">
      <c r="A870" s="1">
        <v>869</v>
      </c>
      <c r="B870" s="1" t="s">
        <v>1674</v>
      </c>
      <c r="C870" s="1">
        <v>0</v>
      </c>
      <c r="D870" s="1">
        <v>0</v>
      </c>
      <c r="E870" s="1">
        <v>0</v>
      </c>
      <c r="F870" s="1">
        <v>3.3805084286743102E-4</v>
      </c>
      <c r="G870" s="1">
        <v>0</v>
      </c>
      <c r="H870" s="1">
        <v>0</v>
      </c>
      <c r="I870" s="1">
        <v>0</v>
      </c>
      <c r="J870" s="1">
        <v>1.9072647236220201E-4</v>
      </c>
      <c r="K870" s="1">
        <v>6.3415838171350894E-2</v>
      </c>
      <c r="L870" s="1">
        <v>0</v>
      </c>
      <c r="M870" s="1">
        <v>1.1844249703978801E-4</v>
      </c>
      <c r="N870" s="1">
        <v>0</v>
      </c>
      <c r="O870" s="1">
        <v>0</v>
      </c>
      <c r="P870" s="1">
        <v>0</v>
      </c>
      <c r="Q870" s="7">
        <v>6.5646381610022798E-5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869</v>
      </c>
      <c r="X870" s="1" t="s">
        <v>1674</v>
      </c>
      <c r="Y870" s="1" t="s">
        <v>1674</v>
      </c>
      <c r="Z870" s="1" t="s">
        <v>2560</v>
      </c>
      <c r="AA870" s="1">
        <v>6.3415838171350894E-2</v>
      </c>
      <c r="AB870" s="1">
        <v>6.3415838171350894E-2</v>
      </c>
      <c r="AC870" s="1">
        <v>0</v>
      </c>
      <c r="AD870" s="1">
        <v>6.0399904637414903E-2</v>
      </c>
    </row>
    <row r="871" spans="1:30" x14ac:dyDescent="0.3">
      <c r="A871" s="1">
        <v>870</v>
      </c>
      <c r="B871" s="1" t="s">
        <v>1681</v>
      </c>
      <c r="C871" s="1">
        <v>1.6522098997411401E-3</v>
      </c>
      <c r="D871" s="1">
        <v>0</v>
      </c>
      <c r="E871" s="1">
        <v>2.8990272784525E-3</v>
      </c>
      <c r="F871" s="1">
        <v>1.59767227735405E-3</v>
      </c>
      <c r="G871" s="1">
        <v>0</v>
      </c>
      <c r="H871" s="1">
        <v>1.0033667167906799E-2</v>
      </c>
      <c r="I871" s="1">
        <v>0</v>
      </c>
      <c r="J871" s="1">
        <v>4.3781815969756499E-4</v>
      </c>
      <c r="K871" s="1">
        <v>4.0990056145087201E-3</v>
      </c>
      <c r="L871" s="1">
        <v>3.9562163738355704E-3</v>
      </c>
      <c r="M871" s="7">
        <v>8.8470307727915197E-5</v>
      </c>
      <c r="N871" s="1">
        <v>2.2771648004290498E-3</v>
      </c>
      <c r="O871" s="1">
        <v>0</v>
      </c>
      <c r="P871" s="1">
        <v>1.2438892168669001E-3</v>
      </c>
      <c r="Q871" s="1">
        <v>4.4892564230826498E-4</v>
      </c>
      <c r="R871" s="1">
        <v>2.7694077367522801E-2</v>
      </c>
      <c r="S871" s="1">
        <v>6.9963285448856102E-3</v>
      </c>
      <c r="T871" s="1">
        <v>5.0577673262572505E-4</v>
      </c>
      <c r="U871" s="1">
        <v>0</v>
      </c>
      <c r="V871" s="1">
        <v>0</v>
      </c>
      <c r="W871" s="1">
        <v>870</v>
      </c>
      <c r="X871" s="1" t="s">
        <v>1681</v>
      </c>
      <c r="Y871" s="1" t="s">
        <v>1681</v>
      </c>
      <c r="Z871" s="1" t="s">
        <v>2561</v>
      </c>
      <c r="AA871" s="1">
        <v>2.7694077367522801E-2</v>
      </c>
      <c r="AB871" s="1">
        <v>2.7694077367522801E-2</v>
      </c>
      <c r="AC871" s="1">
        <v>0</v>
      </c>
      <c r="AD871" s="1">
        <v>9.8852763814625905E-2</v>
      </c>
    </row>
    <row r="872" spans="1:30" x14ac:dyDescent="0.3">
      <c r="A872" s="1">
        <v>871</v>
      </c>
      <c r="B872" s="1" t="s">
        <v>1668</v>
      </c>
      <c r="C872" s="1">
        <v>1.6294962411538901E-3</v>
      </c>
      <c r="D872" s="1">
        <v>0</v>
      </c>
      <c r="E872" s="1">
        <v>4.3627045890313403E-2</v>
      </c>
      <c r="F872" s="1">
        <v>4.6252094119343901E-4</v>
      </c>
      <c r="G872" s="1">
        <v>0</v>
      </c>
      <c r="H872" s="1">
        <v>1.92216908634609E-3</v>
      </c>
      <c r="I872" s="1">
        <v>0</v>
      </c>
      <c r="J872" s="1">
        <v>3.4493532075277801E-4</v>
      </c>
      <c r="K872" s="1">
        <v>1.6252629360114499E-3</v>
      </c>
      <c r="L872" s="7">
        <v>8.4920382573332003E-5</v>
      </c>
      <c r="M872" s="1">
        <v>0</v>
      </c>
      <c r="N872" s="1">
        <v>1.5493248221247201E-2</v>
      </c>
      <c r="O872" s="1">
        <v>0</v>
      </c>
      <c r="P872" s="1">
        <v>0</v>
      </c>
      <c r="Q872" s="1">
        <v>0</v>
      </c>
      <c r="R872" s="1">
        <v>6.4604042990274704E-4</v>
      </c>
      <c r="S872" s="7">
        <v>9.3156780453838194E-5</v>
      </c>
      <c r="T872" s="7">
        <v>7.3867477223799697E-6</v>
      </c>
      <c r="U872" s="1">
        <v>0</v>
      </c>
      <c r="V872" s="1">
        <v>0</v>
      </c>
      <c r="W872" s="1">
        <v>871</v>
      </c>
      <c r="X872" s="1" t="s">
        <v>1668</v>
      </c>
      <c r="Y872" s="1" t="s">
        <v>1668</v>
      </c>
      <c r="Z872" s="1" t="s">
        <v>2562</v>
      </c>
      <c r="AA872" s="1">
        <v>4.3627045890313403E-2</v>
      </c>
      <c r="AB872" s="1">
        <v>4.3627045890313403E-2</v>
      </c>
      <c r="AC872" s="1">
        <v>0</v>
      </c>
      <c r="AD872" s="1">
        <v>8.2425052081820604E-2</v>
      </c>
    </row>
    <row r="873" spans="1:30" x14ac:dyDescent="0.3">
      <c r="A873" s="1">
        <v>872</v>
      </c>
      <c r="B873" s="1" t="s">
        <v>1668</v>
      </c>
      <c r="C873" s="1">
        <v>1.1859226265105299E-3</v>
      </c>
      <c r="D873" s="1">
        <v>0</v>
      </c>
      <c r="E873" s="1">
        <v>1.09228904025899E-2</v>
      </c>
      <c r="F873" s="1">
        <v>4.3444349172825202E-3</v>
      </c>
      <c r="G873" s="7">
        <v>1.38134733977451E-5</v>
      </c>
      <c r="H873" s="1">
        <v>1.6534111108469599E-3</v>
      </c>
      <c r="I873" s="1">
        <v>1.6489755967620701E-3</v>
      </c>
      <c r="J873" s="1">
        <v>2.4997753593022898E-3</v>
      </c>
      <c r="K873" s="1">
        <v>4.04999482525608E-3</v>
      </c>
      <c r="L873" s="1">
        <v>7.9217862077165504E-4</v>
      </c>
      <c r="M873" s="1">
        <v>1.0333949707507E-4</v>
      </c>
      <c r="N873" s="1">
        <v>9.1811659888885594E-3</v>
      </c>
      <c r="O873" s="1">
        <v>0</v>
      </c>
      <c r="P873" s="1">
        <v>2.5889403596387802E-3</v>
      </c>
      <c r="Q873" s="1">
        <v>4.9271156355876599E-3</v>
      </c>
      <c r="R873" s="1">
        <v>4.8458930611706202E-3</v>
      </c>
      <c r="S873" s="1">
        <v>5.44799855432341E-3</v>
      </c>
      <c r="T873" s="1">
        <v>1.9940919793647802E-3</v>
      </c>
      <c r="U873" s="1">
        <v>0</v>
      </c>
      <c r="V873" s="1">
        <v>3.6794115280935398E-4</v>
      </c>
      <c r="W873" s="1">
        <v>872</v>
      </c>
      <c r="X873" s="1" t="s">
        <v>1668</v>
      </c>
      <c r="Y873" s="1" t="s">
        <v>1668</v>
      </c>
      <c r="Z873" s="1" t="s">
        <v>2563</v>
      </c>
      <c r="AA873" s="1">
        <v>1.09228904025899E-2</v>
      </c>
      <c r="AB873" s="1">
        <v>1.09228904025899E-2</v>
      </c>
      <c r="AC873" s="1">
        <v>0</v>
      </c>
      <c r="AD873" s="1">
        <v>0.100261747579768</v>
      </c>
    </row>
    <row r="874" spans="1:30" x14ac:dyDescent="0.3">
      <c r="A874" s="1">
        <v>873</v>
      </c>
      <c r="B874" s="1" t="s">
        <v>1683</v>
      </c>
      <c r="C874" s="1">
        <v>7.8219123458572E-4</v>
      </c>
      <c r="D874" s="1">
        <v>0</v>
      </c>
      <c r="E874" s="1">
        <v>0</v>
      </c>
      <c r="F874" s="1">
        <v>2.1289812395428899E-4</v>
      </c>
      <c r="G874" s="1">
        <v>8.7294005168858796E-3</v>
      </c>
      <c r="H874" s="1">
        <v>5.59233575157571E-4</v>
      </c>
      <c r="I874" s="1">
        <v>0</v>
      </c>
      <c r="J874" s="1">
        <v>1.71832544132524E-3</v>
      </c>
      <c r="K874" s="1">
        <v>6.3086578395070599E-4</v>
      </c>
      <c r="L874" s="1">
        <v>8.4666325138903903E-3</v>
      </c>
      <c r="M874" s="1">
        <v>1.74561983194646E-3</v>
      </c>
      <c r="N874" s="1">
        <v>4.49379926176437E-4</v>
      </c>
      <c r="O874" s="1">
        <v>8.7646052162504895E-4</v>
      </c>
      <c r="P874" s="7">
        <v>7.7938008005425097E-5</v>
      </c>
      <c r="Q874" s="1">
        <v>0</v>
      </c>
      <c r="R874" s="1">
        <v>1.5108513760713E-4</v>
      </c>
      <c r="S874" s="1">
        <v>2.90652794020983E-3</v>
      </c>
      <c r="T874" s="1">
        <v>1.8042784752514199E-2</v>
      </c>
      <c r="U874" s="1">
        <v>0</v>
      </c>
      <c r="V874" s="1">
        <v>2.47068429408983E-2</v>
      </c>
      <c r="W874" s="1">
        <v>873</v>
      </c>
      <c r="X874" s="1" t="s">
        <v>1683</v>
      </c>
      <c r="Y874" s="1" t="s">
        <v>1685</v>
      </c>
      <c r="Z874" s="1" t="s">
        <v>2564</v>
      </c>
      <c r="AA874" s="1">
        <v>1.8042784752514199E-2</v>
      </c>
      <c r="AB874" s="1">
        <v>2.47068429408983E-2</v>
      </c>
      <c r="AC874" s="1">
        <v>6.6640581883840797E-3</v>
      </c>
      <c r="AD874" s="1">
        <v>0.10434639658488699</v>
      </c>
    </row>
    <row r="875" spans="1:30" x14ac:dyDescent="0.3">
      <c r="A875" s="1">
        <v>874</v>
      </c>
      <c r="B875" s="1" t="s">
        <v>1678</v>
      </c>
      <c r="C875" s="1">
        <v>3.2797718766482101E-3</v>
      </c>
      <c r="D875" s="7">
        <v>6.9321856993973205E-5</v>
      </c>
      <c r="E875" s="1">
        <v>0</v>
      </c>
      <c r="F875" s="1">
        <v>2.8433116422536603E-4</v>
      </c>
      <c r="G875" s="7">
        <v>4.2682108415306201E-5</v>
      </c>
      <c r="H875" s="7">
        <v>3.5954298096806301E-5</v>
      </c>
      <c r="I875" s="1">
        <v>0</v>
      </c>
      <c r="J875" s="1">
        <v>2.0801313014015602E-3</v>
      </c>
      <c r="K875" s="1">
        <v>1.5294880812562799E-4</v>
      </c>
      <c r="L875" s="1">
        <v>7.3159179144980597E-3</v>
      </c>
      <c r="M875" s="1">
        <v>4.3642800599402401E-4</v>
      </c>
      <c r="N875" s="1">
        <v>0</v>
      </c>
      <c r="O875" s="1">
        <v>4.2362190095075102E-2</v>
      </c>
      <c r="P875" s="1">
        <v>5.7725785636398501E-4</v>
      </c>
      <c r="Q875" s="1">
        <v>0</v>
      </c>
      <c r="R875" s="1">
        <v>3.7515947078186902E-4</v>
      </c>
      <c r="S875" s="1">
        <v>8.8066211073576598E-4</v>
      </c>
      <c r="T875" s="1">
        <v>8.06219556021556E-4</v>
      </c>
      <c r="U875" s="1">
        <v>0</v>
      </c>
      <c r="V875" s="1">
        <v>0</v>
      </c>
      <c r="W875" s="1">
        <v>874</v>
      </c>
      <c r="X875" s="1" t="s">
        <v>1678</v>
      </c>
      <c r="Y875" s="1" t="s">
        <v>1678</v>
      </c>
      <c r="Z875" s="1" t="s">
        <v>2565</v>
      </c>
      <c r="AA875" s="1">
        <v>4.2362190095075102E-2</v>
      </c>
      <c r="AB875" s="1">
        <v>4.2362190095075102E-2</v>
      </c>
      <c r="AC875" s="1">
        <v>0</v>
      </c>
      <c r="AD875" s="1">
        <v>7.6514412882723204E-2</v>
      </c>
    </row>
    <row r="876" spans="1:30" x14ac:dyDescent="0.3">
      <c r="A876" s="1">
        <v>875</v>
      </c>
      <c r="B876" s="1" t="s">
        <v>1681</v>
      </c>
      <c r="C876" s="1">
        <v>3.2206604292845799E-3</v>
      </c>
      <c r="D876" s="1">
        <v>5.27575781605357E-4</v>
      </c>
      <c r="E876" s="1">
        <v>6.5682446532140098E-3</v>
      </c>
      <c r="F876" s="1">
        <v>2.9335762853877501E-3</v>
      </c>
      <c r="G876" s="1">
        <v>4.87141884768541E-4</v>
      </c>
      <c r="H876" s="1">
        <v>1.0460919123945901E-3</v>
      </c>
      <c r="I876" s="1">
        <v>5.3445002091152198E-4</v>
      </c>
      <c r="J876" s="1">
        <v>5.6853902503212499E-4</v>
      </c>
      <c r="K876" s="1">
        <v>3.7992786230515801E-3</v>
      </c>
      <c r="L876" s="1">
        <v>3.5445796336173001E-3</v>
      </c>
      <c r="M876" s="1">
        <v>2.8667158155547598E-4</v>
      </c>
      <c r="N876" s="1">
        <v>2.1227072892662001E-3</v>
      </c>
      <c r="O876" s="1">
        <v>4.79862805419079E-3</v>
      </c>
      <c r="P876" s="1">
        <v>1.78652265068608E-4</v>
      </c>
      <c r="Q876" s="1">
        <v>2.8312506805200301E-4</v>
      </c>
      <c r="R876" s="1">
        <v>1.9262262242731101E-2</v>
      </c>
      <c r="S876" s="1">
        <v>1.4183929260796601E-3</v>
      </c>
      <c r="T876" s="1">
        <v>7.4959276773749705E-4</v>
      </c>
      <c r="U876" s="1">
        <v>3.4708458257096299E-4</v>
      </c>
      <c r="V876" s="1">
        <v>1.6447892341351601E-3</v>
      </c>
      <c r="W876" s="1">
        <v>875</v>
      </c>
      <c r="X876" s="1" t="s">
        <v>1681</v>
      </c>
      <c r="Y876" s="1" t="s">
        <v>1681</v>
      </c>
      <c r="Z876" s="1" t="s">
        <v>2566</v>
      </c>
      <c r="AA876" s="1">
        <v>1.9262262242731101E-2</v>
      </c>
      <c r="AB876" s="1">
        <v>1.9262262242731101E-2</v>
      </c>
      <c r="AC876" s="1">
        <v>0</v>
      </c>
      <c r="AD876" s="1">
        <v>9.4095229344192705E-2</v>
      </c>
    </row>
    <row r="877" spans="1:30" x14ac:dyDescent="0.3">
      <c r="A877" s="1">
        <v>876</v>
      </c>
      <c r="B877" s="1" t="s">
        <v>1681</v>
      </c>
      <c r="C877" s="1">
        <v>2.6803111020782199E-3</v>
      </c>
      <c r="D877" s="7">
        <v>9.5051186760274002E-5</v>
      </c>
      <c r="E877" s="1">
        <v>4.0330018073419897E-3</v>
      </c>
      <c r="F877" s="1">
        <v>1.29395265766355E-2</v>
      </c>
      <c r="G877" s="1">
        <v>7.6784205304242605E-4</v>
      </c>
      <c r="H877" s="1">
        <v>4.2689901974469498E-4</v>
      </c>
      <c r="I877" s="1">
        <v>6.8723293484626005E-4</v>
      </c>
      <c r="J877" s="1">
        <v>2.68190297888752E-3</v>
      </c>
      <c r="K877" s="1">
        <v>6.4908210689980103E-3</v>
      </c>
      <c r="L877" s="1">
        <v>4.8360875839096899E-3</v>
      </c>
      <c r="M877" s="1">
        <v>5.04847133754495E-4</v>
      </c>
      <c r="N877" s="1">
        <v>1.7724123074141899E-3</v>
      </c>
      <c r="O877" s="1">
        <v>5.5895175202332302E-3</v>
      </c>
      <c r="P877" s="1">
        <v>2.5728493912016898E-3</v>
      </c>
      <c r="Q877" s="1">
        <v>1.95459457367735E-3</v>
      </c>
      <c r="R877" s="1">
        <v>4.9336583075694504E-3</v>
      </c>
      <c r="S877" s="1">
        <v>1.8037843354393999E-3</v>
      </c>
      <c r="T877" s="1">
        <v>5.0107477337596603E-4</v>
      </c>
      <c r="U877" s="1">
        <v>0</v>
      </c>
      <c r="V877" s="1">
        <v>3.5849520521602198E-4</v>
      </c>
      <c r="W877" s="1">
        <v>876</v>
      </c>
      <c r="X877" s="1" t="s">
        <v>1681</v>
      </c>
      <c r="Y877" s="1" t="s">
        <v>1669</v>
      </c>
      <c r="Z877" s="1" t="s">
        <v>2567</v>
      </c>
      <c r="AA877" s="1">
        <v>4.9336583075694504E-3</v>
      </c>
      <c r="AB877" s="1">
        <v>1.29395265766355E-2</v>
      </c>
      <c r="AC877" s="1">
        <v>8.00586826906605E-3</v>
      </c>
      <c r="AD877" s="1">
        <v>9.9897916658381394E-2</v>
      </c>
    </row>
    <row r="878" spans="1:30" x14ac:dyDescent="0.3">
      <c r="A878" s="1">
        <v>877</v>
      </c>
      <c r="B878" s="1" t="s">
        <v>1669</v>
      </c>
      <c r="C878" s="1">
        <v>4.0770091173347699E-3</v>
      </c>
      <c r="D878" s="1">
        <v>0</v>
      </c>
      <c r="E878" s="1">
        <v>1.3265442127298599E-2</v>
      </c>
      <c r="F878" s="1">
        <v>2.29583626977625E-2</v>
      </c>
      <c r="G878" s="1">
        <v>7.5696254651981705E-4</v>
      </c>
      <c r="H878" s="1">
        <v>4.3856502243718701E-4</v>
      </c>
      <c r="I878" s="1">
        <v>4.5368515294632699E-4</v>
      </c>
      <c r="J878" s="1">
        <v>1.1914861328362299E-3</v>
      </c>
      <c r="K878" s="1">
        <v>5.4091055713817197E-3</v>
      </c>
      <c r="L878" s="1">
        <v>3.8080551741515498E-3</v>
      </c>
      <c r="M878" s="1">
        <v>8.8747148144448598E-4</v>
      </c>
      <c r="N878" s="1">
        <v>3.2251718178559498E-3</v>
      </c>
      <c r="O878" s="1">
        <v>1.3032838944011E-3</v>
      </c>
      <c r="P878" s="1">
        <v>2.1900061282406802E-3</v>
      </c>
      <c r="Q878" s="1">
        <v>2.45112469953881E-3</v>
      </c>
      <c r="R878" s="1">
        <v>6.7130832251202401E-3</v>
      </c>
      <c r="S878" s="1">
        <v>2.3652705013544099E-3</v>
      </c>
      <c r="T878" s="1">
        <v>1.69622166228835E-3</v>
      </c>
      <c r="U878" s="1">
        <v>0</v>
      </c>
      <c r="V878" s="1">
        <v>3.3186028998862698E-4</v>
      </c>
      <c r="W878" s="1">
        <v>877</v>
      </c>
      <c r="X878" s="1" t="s">
        <v>1669</v>
      </c>
      <c r="Y878" s="1" t="s">
        <v>1669</v>
      </c>
      <c r="Z878" s="1" t="s">
        <v>2568</v>
      </c>
      <c r="AA878" s="1">
        <v>2.29583626977625E-2</v>
      </c>
      <c r="AB878" s="1">
        <v>2.29583626977625E-2</v>
      </c>
      <c r="AC878" s="1">
        <v>0</v>
      </c>
      <c r="AD878" s="1">
        <v>0.11987932513046699</v>
      </c>
    </row>
    <row r="879" spans="1:30" x14ac:dyDescent="0.3">
      <c r="A879" s="1">
        <v>878</v>
      </c>
      <c r="B879" s="1" t="s">
        <v>1673</v>
      </c>
      <c r="C879" s="1">
        <v>2.7380670262303601E-4</v>
      </c>
      <c r="D879" s="1">
        <v>0</v>
      </c>
      <c r="E879" s="7">
        <v>8.7626757545513696E-5</v>
      </c>
      <c r="F879" s="1">
        <v>0</v>
      </c>
      <c r="G879" s="1">
        <v>7.6897177187425702E-3</v>
      </c>
      <c r="H879" s="1">
        <v>3.6417326546681397E-4</v>
      </c>
      <c r="I879" s="1">
        <v>0</v>
      </c>
      <c r="J879" s="1">
        <v>2.9698406843618099E-2</v>
      </c>
      <c r="K879" s="1">
        <v>0</v>
      </c>
      <c r="L879" s="1">
        <v>1.8381266207032E-3</v>
      </c>
      <c r="M879" s="1">
        <v>1.6407657942459799E-3</v>
      </c>
      <c r="N879" s="1">
        <v>1.44220838160363E-4</v>
      </c>
      <c r="O879" s="7">
        <v>4.4329342011504399E-5</v>
      </c>
      <c r="P879" s="1">
        <v>0</v>
      </c>
      <c r="Q879" s="1">
        <v>0</v>
      </c>
      <c r="R879" s="1">
        <v>3.6444917002280799E-4</v>
      </c>
      <c r="S879" s="1">
        <v>1.8704556975329999E-3</v>
      </c>
      <c r="T879" s="1">
        <v>1.4796754398128E-2</v>
      </c>
      <c r="U879" s="1">
        <v>7.7899134981232205E-4</v>
      </c>
      <c r="V879" s="1">
        <v>2.6726800405430301E-3</v>
      </c>
      <c r="W879" s="1">
        <v>878</v>
      </c>
      <c r="X879" s="1" t="s">
        <v>1673</v>
      </c>
      <c r="Y879" s="1" t="s">
        <v>1673</v>
      </c>
      <c r="Z879" s="1" t="s">
        <v>2569</v>
      </c>
      <c r="AA879" s="1">
        <v>2.9698406843618099E-2</v>
      </c>
      <c r="AB879" s="1">
        <v>2.9698406843618099E-2</v>
      </c>
      <c r="AC879" s="1">
        <v>0</v>
      </c>
      <c r="AD879" s="1">
        <v>9.0137846219739901E-2</v>
      </c>
    </row>
    <row r="880" spans="1:30" x14ac:dyDescent="0.3">
      <c r="A880" s="1">
        <v>879</v>
      </c>
      <c r="B880" s="1" t="s">
        <v>1683</v>
      </c>
      <c r="C880" s="1">
        <v>3.9613938051864901E-3</v>
      </c>
      <c r="D880" s="1">
        <v>2.7880926264069297E-4</v>
      </c>
      <c r="E880" s="1">
        <v>5.13080325144363E-4</v>
      </c>
      <c r="F880" s="7">
        <v>8.0867916390401994E-5</v>
      </c>
      <c r="G880" s="1">
        <v>1.22837861532079E-3</v>
      </c>
      <c r="H880" s="1">
        <v>4.5756578247159998E-3</v>
      </c>
      <c r="I880" s="1">
        <v>0</v>
      </c>
      <c r="J880" s="1">
        <v>3.9034021607079702E-3</v>
      </c>
      <c r="K880" s="1">
        <v>7.65214838162154E-4</v>
      </c>
      <c r="L880" s="1">
        <v>6.6572934649008196E-4</v>
      </c>
      <c r="M880" s="7">
        <v>7.2146916926155795E-5</v>
      </c>
      <c r="N880" s="1">
        <v>1.14786952680165E-4</v>
      </c>
      <c r="O880" s="1">
        <v>4.4407648277776802E-4</v>
      </c>
      <c r="P880" s="1">
        <v>1.0494624307468999E-2</v>
      </c>
      <c r="Q880" s="1">
        <v>1.32785553828224E-2</v>
      </c>
      <c r="R880" s="1">
        <v>7.4821903131201098E-4</v>
      </c>
      <c r="S880" s="1">
        <v>1.1572859877020101E-3</v>
      </c>
      <c r="T880" s="1">
        <v>1.18551265152074E-2</v>
      </c>
      <c r="U880" s="1">
        <v>0</v>
      </c>
      <c r="V880" s="1">
        <v>6.6425446189535896E-4</v>
      </c>
      <c r="W880" s="1">
        <v>879</v>
      </c>
      <c r="X880" s="1" t="s">
        <v>1683</v>
      </c>
      <c r="Y880" s="1" t="s">
        <v>1680</v>
      </c>
      <c r="Z880" s="1" t="s">
        <v>2570</v>
      </c>
      <c r="AA880" s="1">
        <v>1.18551265152074E-2</v>
      </c>
      <c r="AB880" s="1">
        <v>1.32785553828224E-2</v>
      </c>
      <c r="AC880" s="1">
        <v>1.42342886761495E-3</v>
      </c>
      <c r="AD880" s="1">
        <v>9.1712178009392603E-2</v>
      </c>
    </row>
    <row r="881" spans="1:30" x14ac:dyDescent="0.3">
      <c r="A881" s="1">
        <v>880</v>
      </c>
      <c r="B881" s="1" t="s">
        <v>1674</v>
      </c>
      <c r="C881" s="1">
        <v>4.5366243659139298E-3</v>
      </c>
      <c r="D881" s="1">
        <v>6.5615049049782604E-4</v>
      </c>
      <c r="E881" s="1">
        <v>3.1425761107605498E-3</v>
      </c>
      <c r="F881" s="1">
        <v>6.6805377076820703E-3</v>
      </c>
      <c r="G881" s="1">
        <v>2.19492877372241E-4</v>
      </c>
      <c r="H881" s="1">
        <v>1.60362646127675E-3</v>
      </c>
      <c r="I881" s="1">
        <v>1.3255358350583301E-3</v>
      </c>
      <c r="J881" s="1">
        <v>5.2604393318031895E-4</v>
      </c>
      <c r="K881" s="1">
        <v>1.1737437123038E-2</v>
      </c>
      <c r="L881" s="1">
        <v>4.8831021338262E-4</v>
      </c>
      <c r="M881" s="1">
        <v>1.7137756030266099E-4</v>
      </c>
      <c r="N881" s="1">
        <v>1.1245078458213299E-2</v>
      </c>
      <c r="O881" s="1">
        <v>1.8143385055754901E-3</v>
      </c>
      <c r="P881" s="1">
        <v>4.6824086807255201E-3</v>
      </c>
      <c r="Q881" s="1">
        <v>6.3384260757350704E-3</v>
      </c>
      <c r="R881" s="1">
        <v>5.5188887361329103E-3</v>
      </c>
      <c r="S881" s="1">
        <v>2.98983377922414E-3</v>
      </c>
      <c r="T881" s="1">
        <v>1.19178486144154E-3</v>
      </c>
      <c r="U881" s="1">
        <v>1.7999251282484999E-4</v>
      </c>
      <c r="V881" s="1">
        <v>5.4151646046785495E-4</v>
      </c>
      <c r="W881" s="1">
        <v>880</v>
      </c>
      <c r="X881" s="1" t="s">
        <v>1674</v>
      </c>
      <c r="Y881" s="1" t="s">
        <v>1674</v>
      </c>
      <c r="Z881" s="1" t="s">
        <v>2571</v>
      </c>
      <c r="AA881" s="1">
        <v>1.1737437123038E-2</v>
      </c>
      <c r="AB881" s="1">
        <v>1.1737437123038E-2</v>
      </c>
      <c r="AC881" s="1">
        <v>0</v>
      </c>
      <c r="AD881" s="1">
        <v>0.11416189831694901</v>
      </c>
    </row>
    <row r="882" spans="1:30" x14ac:dyDescent="0.3">
      <c r="A882" s="1">
        <v>881</v>
      </c>
      <c r="B882" s="1" t="s">
        <v>1674</v>
      </c>
      <c r="C882" s="1">
        <v>5.61815294608288E-3</v>
      </c>
      <c r="D882" s="1">
        <v>0</v>
      </c>
      <c r="E882" s="1">
        <v>2.49107107148203E-3</v>
      </c>
      <c r="F882" s="1">
        <v>2.75392936142405E-3</v>
      </c>
      <c r="G882" s="1">
        <v>0</v>
      </c>
      <c r="H882" s="1">
        <v>1.20310630076086E-3</v>
      </c>
      <c r="I882" s="1">
        <v>6.18214626743757E-4</v>
      </c>
      <c r="J882" s="1">
        <v>0</v>
      </c>
      <c r="K882" s="1">
        <v>3.04667588174958E-2</v>
      </c>
      <c r="L882" s="1">
        <v>3.9059192318369098E-4</v>
      </c>
      <c r="M882" s="1">
        <v>0</v>
      </c>
      <c r="N882" s="1">
        <v>4.3069443826609698E-3</v>
      </c>
      <c r="O882" s="1">
        <v>0</v>
      </c>
      <c r="P882" s="1">
        <v>2.4109487416791699E-3</v>
      </c>
      <c r="Q882" s="1">
        <v>5.9686713816978001E-3</v>
      </c>
      <c r="R882" s="1">
        <v>3.61228457476816E-3</v>
      </c>
      <c r="S882" s="1">
        <v>2.36110414234556E-3</v>
      </c>
      <c r="T882" s="1">
        <v>0</v>
      </c>
      <c r="U882" s="1">
        <v>0</v>
      </c>
      <c r="V882" s="1">
        <v>0</v>
      </c>
      <c r="W882" s="1">
        <v>881</v>
      </c>
      <c r="X882" s="1" t="s">
        <v>1674</v>
      </c>
      <c r="Y882" s="1" t="s">
        <v>1674</v>
      </c>
      <c r="Z882" s="1" t="s">
        <v>2572</v>
      </c>
      <c r="AA882" s="1">
        <v>3.04667588174958E-2</v>
      </c>
      <c r="AB882" s="1">
        <v>3.04667588174958E-2</v>
      </c>
      <c r="AC882" s="1">
        <v>0</v>
      </c>
      <c r="AD882" s="1">
        <v>9.5309117740805402E-2</v>
      </c>
    </row>
    <row r="883" spans="1:30" x14ac:dyDescent="0.3">
      <c r="A883" s="1">
        <v>882</v>
      </c>
      <c r="B883" s="1" t="s">
        <v>1679</v>
      </c>
      <c r="C883" s="1">
        <v>3.4215393521313202E-4</v>
      </c>
      <c r="D883" s="1">
        <v>8.7930929623528998E-4</v>
      </c>
      <c r="E883" s="1">
        <v>0</v>
      </c>
      <c r="F883" s="7">
        <v>2.0367309253240702E-5</v>
      </c>
      <c r="G883" s="1">
        <v>0</v>
      </c>
      <c r="H883" s="1">
        <v>0</v>
      </c>
      <c r="I883" s="1">
        <v>0</v>
      </c>
      <c r="J883" s="1">
        <v>2.0373481925856001E-4</v>
      </c>
      <c r="K883" s="1">
        <v>3.4536128168848501E-4</v>
      </c>
      <c r="L883" s="1">
        <v>0</v>
      </c>
      <c r="M883" s="1">
        <v>2.2597799007265901E-2</v>
      </c>
      <c r="N883" s="1">
        <v>1.05352211945448E-3</v>
      </c>
      <c r="O883" s="1">
        <v>1.6303292367438301E-4</v>
      </c>
      <c r="P883" s="1">
        <v>6.3910230767828102E-3</v>
      </c>
      <c r="Q883" s="1">
        <v>4.5410483158580704E-3</v>
      </c>
      <c r="R883" s="7">
        <v>7.7674813184252495E-5</v>
      </c>
      <c r="S883" s="1">
        <v>2.8793147240805203E-4</v>
      </c>
      <c r="T883" s="1">
        <v>3.0529570333064299E-3</v>
      </c>
      <c r="U883" s="1">
        <v>0</v>
      </c>
      <c r="V883" s="1">
        <v>0</v>
      </c>
      <c r="W883" s="1">
        <v>882</v>
      </c>
      <c r="X883" s="1" t="s">
        <v>1679</v>
      </c>
      <c r="Y883" s="1" t="s">
        <v>1676</v>
      </c>
      <c r="Z883" s="1" t="s">
        <v>2573</v>
      </c>
      <c r="AA883" s="1">
        <v>6.3910230767828102E-3</v>
      </c>
      <c r="AB883" s="1">
        <v>2.2597799007265901E-2</v>
      </c>
      <c r="AC883" s="1">
        <v>1.62067759304831E-2</v>
      </c>
      <c r="AD883" s="1">
        <v>6.1909422024244098E-2</v>
      </c>
    </row>
    <row r="884" spans="1:30" x14ac:dyDescent="0.3">
      <c r="A884" s="1">
        <v>883</v>
      </c>
      <c r="B884" s="1" t="s">
        <v>1674</v>
      </c>
      <c r="C884" s="1">
        <v>3.5417276379614499E-3</v>
      </c>
      <c r="D884" s="1">
        <v>6.0683253086004599E-4</v>
      </c>
      <c r="E884" s="1">
        <v>6.9927897106664204E-4</v>
      </c>
      <c r="F884" s="1">
        <v>1.37811363802092E-3</v>
      </c>
      <c r="G884" s="1">
        <v>2.1349024233733601E-4</v>
      </c>
      <c r="H884" s="1">
        <v>2.53369403066689E-3</v>
      </c>
      <c r="I884" s="1">
        <v>1.37850573763529E-3</v>
      </c>
      <c r="J884" s="1">
        <v>2.88820100837425E-3</v>
      </c>
      <c r="K884" s="1">
        <v>1.5332115430770199E-2</v>
      </c>
      <c r="L884" s="1">
        <v>3.0796808591595898E-3</v>
      </c>
      <c r="M884" s="1">
        <v>1.2617490834545299E-3</v>
      </c>
      <c r="N884" s="1">
        <v>1.52410755923769E-3</v>
      </c>
      <c r="O884" s="1">
        <v>2.4251001074621401E-4</v>
      </c>
      <c r="P884" s="1">
        <v>4.6978576216405504E-3</v>
      </c>
      <c r="Q884" s="1">
        <v>7.1774105076951701E-3</v>
      </c>
      <c r="R884" s="1">
        <v>2.2409636332655801E-3</v>
      </c>
      <c r="S884" s="1">
        <v>1.1047699222413701E-3</v>
      </c>
      <c r="T884" s="1">
        <v>1.74694605086862E-4</v>
      </c>
      <c r="U884" s="1">
        <v>0</v>
      </c>
      <c r="V884" s="1">
        <v>2.10930819294094E-3</v>
      </c>
      <c r="W884" s="1">
        <v>883</v>
      </c>
      <c r="X884" s="1" t="s">
        <v>1674</v>
      </c>
      <c r="Y884" s="1" t="s">
        <v>1674</v>
      </c>
      <c r="Z884" s="1" t="s">
        <v>2574</v>
      </c>
      <c r="AA884" s="1">
        <v>1.5332115430770199E-2</v>
      </c>
      <c r="AB884" s="1">
        <v>1.5332115430770199E-2</v>
      </c>
      <c r="AC884" s="1">
        <v>0</v>
      </c>
      <c r="AD884" s="1">
        <v>9.3488904145433496E-2</v>
      </c>
    </row>
    <row r="885" spans="1:30" x14ac:dyDescent="0.3">
      <c r="A885" s="1">
        <v>884</v>
      </c>
      <c r="B885" s="1" t="s">
        <v>1685</v>
      </c>
      <c r="C885" s="1">
        <v>7.3874072766095403E-3</v>
      </c>
      <c r="D885" s="1">
        <v>0</v>
      </c>
      <c r="E885" s="1">
        <v>3.42549622264492E-3</v>
      </c>
      <c r="F885" s="1">
        <v>2.9467942443485401E-3</v>
      </c>
      <c r="G885" s="1">
        <v>0</v>
      </c>
      <c r="H885" s="1">
        <v>7.8242758398152108E-3</v>
      </c>
      <c r="I885" s="1">
        <v>2.01127569661119E-3</v>
      </c>
      <c r="J885" s="1">
        <v>7.4418322294189101E-4</v>
      </c>
      <c r="K885" s="1">
        <v>1.54190957130055E-3</v>
      </c>
      <c r="L885" s="1">
        <v>3.7073844853106999E-4</v>
      </c>
      <c r="M885" s="1">
        <v>3.1623812686316401E-4</v>
      </c>
      <c r="N885" s="1">
        <v>5.1331230191972096E-3</v>
      </c>
      <c r="O885" s="1">
        <v>8.4413507808852092E-3</v>
      </c>
      <c r="P885" s="1">
        <v>7.9139605133412205E-4</v>
      </c>
      <c r="Q885" s="1">
        <v>1.81678691747672E-3</v>
      </c>
      <c r="R885" s="1">
        <v>7.5613532917966804E-3</v>
      </c>
      <c r="S885" s="1">
        <v>1.1703783550731401E-3</v>
      </c>
      <c r="T885" s="1">
        <v>5.2891393827750896E-4</v>
      </c>
      <c r="U885" s="1">
        <v>4.5983457311058698E-4</v>
      </c>
      <c r="V885" s="1">
        <v>4.33806071786502E-4</v>
      </c>
      <c r="W885" s="1">
        <v>884</v>
      </c>
      <c r="X885" s="1" t="s">
        <v>1685</v>
      </c>
      <c r="Y885" s="1" t="s">
        <v>1678</v>
      </c>
      <c r="Z885" s="1" t="s">
        <v>2575</v>
      </c>
      <c r="AA885" s="1">
        <v>4.33806071786502E-4</v>
      </c>
      <c r="AB885" s="1">
        <v>8.4413507808852092E-3</v>
      </c>
      <c r="AC885" s="1">
        <v>8.0075447090987104E-3</v>
      </c>
      <c r="AD885" s="1">
        <v>9.4913788660438703E-2</v>
      </c>
    </row>
    <row r="886" spans="1:30" x14ac:dyDescent="0.3">
      <c r="A886" s="1">
        <v>885</v>
      </c>
      <c r="B886" s="1" t="s">
        <v>1670</v>
      </c>
      <c r="C886" s="7">
        <v>2.1075655014580499E-5</v>
      </c>
      <c r="D886" s="1">
        <v>0</v>
      </c>
      <c r="E886" s="1">
        <v>4.4378802721295203E-4</v>
      </c>
      <c r="F886" s="1">
        <v>1.1161154439572999E-3</v>
      </c>
      <c r="G886" s="1">
        <v>2.4434682417839498E-2</v>
      </c>
      <c r="H886" s="1">
        <v>0</v>
      </c>
      <c r="I886" s="1">
        <v>1.12563660173889E-3</v>
      </c>
      <c r="J886" s="1">
        <v>6.2644491703491695E-4</v>
      </c>
      <c r="K886" s="1">
        <v>1.46291857352423E-3</v>
      </c>
      <c r="L886" s="1">
        <v>6.9501993071148802E-3</v>
      </c>
      <c r="M886" s="1">
        <v>1.4570584618176299E-3</v>
      </c>
      <c r="N886" s="1">
        <v>3.8508591674397198E-4</v>
      </c>
      <c r="O886" s="1">
        <v>0</v>
      </c>
      <c r="P886" s="1">
        <v>1.3971089150669499E-3</v>
      </c>
      <c r="Q886" s="1">
        <v>1.7046348983502701E-3</v>
      </c>
      <c r="R886" s="1">
        <v>3.4568828670296099E-4</v>
      </c>
      <c r="S886" s="1">
        <v>3.8579393208403E-3</v>
      </c>
      <c r="T886" s="1">
        <v>2.5567286281106497E-4</v>
      </c>
      <c r="U886" s="1">
        <v>2.7725185757974499E-3</v>
      </c>
      <c r="V886" s="1">
        <v>5.5431031559842799E-3</v>
      </c>
      <c r="W886" s="1">
        <v>885</v>
      </c>
      <c r="X886" s="1" t="s">
        <v>1670</v>
      </c>
      <c r="Y886" s="1" t="s">
        <v>1670</v>
      </c>
      <c r="Z886" s="1" t="s">
        <v>2576</v>
      </c>
      <c r="AA886" s="1">
        <v>2.4434682417839498E-2</v>
      </c>
      <c r="AB886" s="1">
        <v>2.4434682417839498E-2</v>
      </c>
      <c r="AC886" s="1">
        <v>0</v>
      </c>
      <c r="AD886" s="1">
        <v>8.7561135057125594E-2</v>
      </c>
    </row>
    <row r="887" spans="1:30" x14ac:dyDescent="0.3">
      <c r="A887" s="1">
        <v>886</v>
      </c>
      <c r="B887" s="1" t="s">
        <v>1684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7">
        <v>5.6422837385827803E-5</v>
      </c>
      <c r="I887" s="1">
        <v>0</v>
      </c>
      <c r="J887" s="1">
        <v>1.15691367916003E-4</v>
      </c>
      <c r="K887" s="1">
        <v>0</v>
      </c>
      <c r="L887" s="7">
        <v>1.15098278916019E-5</v>
      </c>
      <c r="M887" s="1">
        <v>0</v>
      </c>
      <c r="N887" s="1">
        <v>0</v>
      </c>
      <c r="O887" s="1">
        <v>0</v>
      </c>
      <c r="P887" s="1">
        <v>0</v>
      </c>
      <c r="Q887" s="7">
        <v>4.5343125942280303E-5</v>
      </c>
      <c r="R887" s="1">
        <v>0</v>
      </c>
      <c r="S887" s="1">
        <v>0</v>
      </c>
      <c r="T887" s="1">
        <v>0</v>
      </c>
      <c r="U887" s="1">
        <v>5.7751632952762297E-2</v>
      </c>
      <c r="V887" s="1">
        <v>2.23979937984168E-4</v>
      </c>
      <c r="W887" s="1">
        <v>886</v>
      </c>
      <c r="X887" s="1" t="s">
        <v>1684</v>
      </c>
      <c r="Y887" s="1" t="s">
        <v>1684</v>
      </c>
      <c r="Z887" s="1" t="s">
        <v>2577</v>
      </c>
      <c r="AA887" s="1">
        <v>5.7751632952762297E-2</v>
      </c>
      <c r="AB887" s="1">
        <v>5.7751632952762297E-2</v>
      </c>
      <c r="AC887" s="1">
        <v>0</v>
      </c>
      <c r="AD887" s="1">
        <v>5.6330842974877199E-2</v>
      </c>
    </row>
    <row r="888" spans="1:30" x14ac:dyDescent="0.3">
      <c r="A888" s="1">
        <v>887</v>
      </c>
      <c r="B888" s="1" t="s">
        <v>1674</v>
      </c>
      <c r="C888" s="1">
        <v>1.36004918293154E-3</v>
      </c>
      <c r="D888" s="1">
        <v>0</v>
      </c>
      <c r="E888" s="1">
        <v>1.6494802347963901E-3</v>
      </c>
      <c r="F888" s="1">
        <v>6.0311180163178102E-3</v>
      </c>
      <c r="G888" s="1">
        <v>0</v>
      </c>
      <c r="H888" s="1">
        <v>8.8345083157300905E-4</v>
      </c>
      <c r="I888" s="1">
        <v>9.7972712538887496E-4</v>
      </c>
      <c r="J888" s="1">
        <v>1.19185873153336E-3</v>
      </c>
      <c r="K888" s="1">
        <v>1.43735224970797E-2</v>
      </c>
      <c r="L888" s="1">
        <v>1.50819692591641E-3</v>
      </c>
      <c r="M888" s="1">
        <v>3.3036380702700801E-4</v>
      </c>
      <c r="N888" s="1">
        <v>3.6501142311846802E-3</v>
      </c>
      <c r="O888" s="1">
        <v>0</v>
      </c>
      <c r="P888" s="1">
        <v>3.7597074533762698E-3</v>
      </c>
      <c r="Q888" s="1">
        <v>6.9500888907441799E-3</v>
      </c>
      <c r="R888" s="1">
        <v>1.0779457887295099E-3</v>
      </c>
      <c r="S888" s="1">
        <v>2.6322725859126198E-3</v>
      </c>
      <c r="T888" s="1">
        <v>3.1148720484460601E-4</v>
      </c>
      <c r="U888" s="1">
        <v>0</v>
      </c>
      <c r="V888" s="1">
        <v>9.61233359885429E-4</v>
      </c>
      <c r="W888" s="1">
        <v>887</v>
      </c>
      <c r="X888" s="1" t="s">
        <v>1674</v>
      </c>
      <c r="Y888" s="1" t="s">
        <v>1674</v>
      </c>
      <c r="Z888" s="1" t="s">
        <v>2578</v>
      </c>
      <c r="AA888" s="1">
        <v>1.43735224970797E-2</v>
      </c>
      <c r="AB888" s="1">
        <v>1.43735224970797E-2</v>
      </c>
      <c r="AC888" s="1">
        <v>0</v>
      </c>
      <c r="AD888" s="1">
        <v>8.4462206032887496E-2</v>
      </c>
    </row>
    <row r="889" spans="1:30" x14ac:dyDescent="0.3">
      <c r="A889" s="1">
        <v>888</v>
      </c>
      <c r="B889" s="1" t="s">
        <v>1674</v>
      </c>
      <c r="C889" s="1">
        <v>2.9738312179392401E-3</v>
      </c>
      <c r="D889" s="1">
        <v>0</v>
      </c>
      <c r="E889" s="1">
        <v>6.9971678013198502E-4</v>
      </c>
      <c r="F889" s="1">
        <v>3.8026282369413998E-3</v>
      </c>
      <c r="G889" s="1">
        <v>2.8243618047424498E-3</v>
      </c>
      <c r="H889" s="1">
        <v>2.2739071268675301E-4</v>
      </c>
      <c r="I889" s="1">
        <v>1.28286672368385E-3</v>
      </c>
      <c r="J889" s="1">
        <v>1.65354141854415E-3</v>
      </c>
      <c r="K889" s="1">
        <v>7.6592572327613996E-3</v>
      </c>
      <c r="L889" s="1">
        <v>3.6522938264819099E-3</v>
      </c>
      <c r="M889" s="1">
        <v>7.59551855145862E-3</v>
      </c>
      <c r="N889" s="1">
        <v>1.6223691462281199E-3</v>
      </c>
      <c r="O889" s="1">
        <v>0</v>
      </c>
      <c r="P889" s="1">
        <v>7.6305705754733501E-3</v>
      </c>
      <c r="Q889" s="1">
        <v>4.97630615805119E-3</v>
      </c>
      <c r="R889" s="1">
        <v>7.4678116129859801E-3</v>
      </c>
      <c r="S889" s="1">
        <v>2.18202197139371E-3</v>
      </c>
      <c r="T889" s="1">
        <v>1.4535013080888299E-3</v>
      </c>
      <c r="U889" s="1">
        <v>4.8420253857315302E-4</v>
      </c>
      <c r="V889" s="1">
        <v>3.36700183451576E-3</v>
      </c>
      <c r="W889" s="1">
        <v>888</v>
      </c>
      <c r="X889" s="1" t="s">
        <v>1674</v>
      </c>
      <c r="Y889" s="1" t="s">
        <v>1674</v>
      </c>
      <c r="Z889" s="1" t="s">
        <v>2579</v>
      </c>
      <c r="AA889" s="1">
        <v>7.6592572327613996E-3</v>
      </c>
      <c r="AB889" s="1">
        <v>7.6592572327613996E-3</v>
      </c>
      <c r="AC889" s="1">
        <v>0</v>
      </c>
      <c r="AD889" s="1">
        <v>0.110955069361639</v>
      </c>
    </row>
    <row r="890" spans="1:30" x14ac:dyDescent="0.3">
      <c r="A890" s="1">
        <v>889</v>
      </c>
      <c r="B890" s="1" t="s">
        <v>1675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4.8626652916130601E-2</v>
      </c>
      <c r="M890" s="1">
        <v>2.1708347947382999E-3</v>
      </c>
      <c r="N890" s="1">
        <v>0</v>
      </c>
      <c r="O890" s="1">
        <v>0</v>
      </c>
      <c r="P890" s="1">
        <v>1.4735773337493899E-4</v>
      </c>
      <c r="Q890" s="1">
        <v>0</v>
      </c>
      <c r="R890" s="1">
        <v>0</v>
      </c>
      <c r="S890" s="1">
        <v>0</v>
      </c>
      <c r="T890" s="1">
        <v>0</v>
      </c>
      <c r="U890" s="1">
        <v>5.8414087462534802E-3</v>
      </c>
      <c r="V890" s="1">
        <v>4.39502262653932E-4</v>
      </c>
      <c r="W890" s="1">
        <v>889</v>
      </c>
      <c r="X890" s="1" t="s">
        <v>1675</v>
      </c>
      <c r="Y890" s="1" t="s">
        <v>1675</v>
      </c>
      <c r="Z890" s="1" t="s">
        <v>2580</v>
      </c>
      <c r="AA890" s="1">
        <v>4.8626652916130601E-2</v>
      </c>
      <c r="AB890" s="1">
        <v>4.8626652916130601E-2</v>
      </c>
      <c r="AC890" s="1">
        <v>0</v>
      </c>
      <c r="AD890" s="1">
        <v>6.5118696081985894E-2</v>
      </c>
    </row>
    <row r="891" spans="1:30" x14ac:dyDescent="0.3">
      <c r="A891" s="1">
        <v>890</v>
      </c>
      <c r="B891" s="1" t="s">
        <v>1675</v>
      </c>
      <c r="C891" s="1">
        <v>3.4938703315403399E-3</v>
      </c>
      <c r="D891" s="1">
        <v>2.2172859985206299E-4</v>
      </c>
      <c r="E891" s="1">
        <v>0</v>
      </c>
      <c r="F891" s="1">
        <v>5.6720878048745205E-4</v>
      </c>
      <c r="G891" s="1">
        <v>1.3720494662397201E-4</v>
      </c>
      <c r="H891" s="1">
        <v>0</v>
      </c>
      <c r="I891" s="1">
        <v>8.8903809628502993E-3</v>
      </c>
      <c r="J891" s="1">
        <v>0</v>
      </c>
      <c r="K891" s="1">
        <v>8.8656513256700296E-3</v>
      </c>
      <c r="L891" s="1">
        <v>1.03196016086783E-2</v>
      </c>
      <c r="M891" s="1">
        <v>6.8196195128668899E-4</v>
      </c>
      <c r="N891" s="1">
        <v>1.6283129129582199E-3</v>
      </c>
      <c r="O891" s="1">
        <v>0</v>
      </c>
      <c r="P891" s="1">
        <v>2.4813451641789298E-3</v>
      </c>
      <c r="Q891" s="1">
        <v>6.9928427845142504E-3</v>
      </c>
      <c r="R891" s="1">
        <v>9.5608134415857296E-4</v>
      </c>
      <c r="S891" s="1">
        <v>1.6113045193603601E-4</v>
      </c>
      <c r="T891" s="1">
        <v>9.0375132764610301E-4</v>
      </c>
      <c r="U891" s="1">
        <v>5.5214334509367396E-4</v>
      </c>
      <c r="V891" s="1">
        <v>3.9944327488899102E-3</v>
      </c>
      <c r="W891" s="1">
        <v>890</v>
      </c>
      <c r="X891" s="1" t="s">
        <v>1675</v>
      </c>
      <c r="Y891" s="1" t="s">
        <v>1675</v>
      </c>
      <c r="Z891" s="1" t="s">
        <v>2581</v>
      </c>
      <c r="AA891" s="1">
        <v>1.03196016086783E-2</v>
      </c>
      <c r="AB891" s="1">
        <v>1.03196016086783E-2</v>
      </c>
      <c r="AC891" s="1">
        <v>0</v>
      </c>
      <c r="AD891" s="1">
        <v>8.8051492134428602E-2</v>
      </c>
    </row>
    <row r="892" spans="1:30" x14ac:dyDescent="0.3">
      <c r="A892" s="1">
        <v>891</v>
      </c>
      <c r="B892" s="1" t="s">
        <v>1668</v>
      </c>
      <c r="C892" s="1">
        <v>1.08674748076183E-3</v>
      </c>
      <c r="D892" s="1">
        <v>0</v>
      </c>
      <c r="E892" s="1">
        <v>1.2261317822006301E-2</v>
      </c>
      <c r="F892" s="1">
        <v>1.1360661379260201E-2</v>
      </c>
      <c r="G892" s="1">
        <v>0</v>
      </c>
      <c r="H892" s="7">
        <v>7.8709091754622693E-5</v>
      </c>
      <c r="I892" s="1">
        <v>7.3831695249259601E-4</v>
      </c>
      <c r="J892" s="7">
        <v>3.01877532558451E-5</v>
      </c>
      <c r="K892" s="1">
        <v>1.0171906730652699E-2</v>
      </c>
      <c r="L892" s="1">
        <v>0</v>
      </c>
      <c r="M892" s="7">
        <v>6.8847542643420893E-5</v>
      </c>
      <c r="N892" s="1">
        <v>4.2972705240354797E-3</v>
      </c>
      <c r="O892" s="1">
        <v>0</v>
      </c>
      <c r="P892" s="1">
        <v>2.12394668339625E-3</v>
      </c>
      <c r="Q892" s="1">
        <v>3.8972724527813001E-3</v>
      </c>
      <c r="R892" s="1">
        <v>2.2227060530878198E-3</v>
      </c>
      <c r="S892" s="1">
        <v>3.9300067275779003E-4</v>
      </c>
      <c r="T892" s="1">
        <v>0</v>
      </c>
      <c r="U892" s="1">
        <v>0</v>
      </c>
      <c r="V892" s="7">
        <v>6.2453166831160204E-7</v>
      </c>
      <c r="W892" s="1">
        <v>891</v>
      </c>
      <c r="X892" s="1" t="s">
        <v>1668</v>
      </c>
      <c r="Y892" s="1" t="s">
        <v>1668</v>
      </c>
      <c r="Z892" s="1" t="s">
        <v>2582</v>
      </c>
      <c r="AA892" s="1">
        <v>1.2261317822006301E-2</v>
      </c>
      <c r="AB892" s="1">
        <v>1.2261317822006301E-2</v>
      </c>
      <c r="AC892" s="1">
        <v>0</v>
      </c>
      <c r="AD892" s="1">
        <v>8.0361994527400699E-2</v>
      </c>
    </row>
    <row r="893" spans="1:30" x14ac:dyDescent="0.3">
      <c r="A893" s="1">
        <v>892</v>
      </c>
      <c r="B893" s="1" t="s">
        <v>1666</v>
      </c>
      <c r="C893" s="1">
        <v>1.3805283561278499E-2</v>
      </c>
      <c r="D893" s="1">
        <v>1.4258226655940701E-3</v>
      </c>
      <c r="E893" s="1">
        <v>5.8450714949837197E-4</v>
      </c>
      <c r="F893" s="1">
        <v>1.3174118165490401E-3</v>
      </c>
      <c r="G893" s="1">
        <v>0</v>
      </c>
      <c r="H893" s="1">
        <v>1.3764704388059799E-3</v>
      </c>
      <c r="I893" s="1">
        <v>2.3173432810260001E-3</v>
      </c>
      <c r="J893" s="1">
        <v>7.2592674742088896E-4</v>
      </c>
      <c r="K893" s="1">
        <v>1.0693126847811599E-2</v>
      </c>
      <c r="L893" s="1">
        <v>1.5261087839230701E-3</v>
      </c>
      <c r="M893" s="1">
        <v>8.3873819651035996E-4</v>
      </c>
      <c r="N893" s="1">
        <v>4.4584686218419496E-3</v>
      </c>
      <c r="O893" s="1">
        <v>0</v>
      </c>
      <c r="P893" s="1">
        <v>3.6811736889343699E-3</v>
      </c>
      <c r="Q893" s="1">
        <v>2.19195062634672E-3</v>
      </c>
      <c r="R893" s="1">
        <v>3.3788220399632802E-3</v>
      </c>
      <c r="S893" s="1">
        <v>4.0902536670386398E-4</v>
      </c>
      <c r="T893" s="1">
        <v>5.2400109648259802E-4</v>
      </c>
      <c r="U893" s="1">
        <v>1.3942276104246201E-4</v>
      </c>
      <c r="V893" s="1">
        <v>7.8564653034921201E-4</v>
      </c>
      <c r="W893" s="1">
        <v>892</v>
      </c>
      <c r="X893" s="1" t="s">
        <v>1666</v>
      </c>
      <c r="Y893" s="1" t="s">
        <v>1666</v>
      </c>
      <c r="Z893" s="1" t="s">
        <v>2583</v>
      </c>
      <c r="AA893" s="1">
        <v>1.3805283561278499E-2</v>
      </c>
      <c r="AB893" s="1">
        <v>1.3805283561278499E-2</v>
      </c>
      <c r="AC893" s="1">
        <v>0</v>
      </c>
      <c r="AD893" s="1">
        <v>8.8697153749106E-2</v>
      </c>
    </row>
    <row r="894" spans="1:30" x14ac:dyDescent="0.3">
      <c r="A894" s="1">
        <v>893</v>
      </c>
      <c r="B894" s="1" t="s">
        <v>1674</v>
      </c>
      <c r="C894" s="1">
        <v>0</v>
      </c>
      <c r="D894" s="1">
        <v>0</v>
      </c>
      <c r="E894" s="1">
        <v>9.8544656561695503E-4</v>
      </c>
      <c r="F894" s="1">
        <v>1.08719482961295E-3</v>
      </c>
      <c r="G894" s="1">
        <v>0</v>
      </c>
      <c r="H894" s="1">
        <v>3.1517543594814901E-2</v>
      </c>
      <c r="I894" s="1">
        <v>1.4704737990654801E-4</v>
      </c>
      <c r="J894" s="1">
        <v>0</v>
      </c>
      <c r="K894" s="1">
        <v>1.0366649025248E-2</v>
      </c>
      <c r="L894" s="1">
        <v>0</v>
      </c>
      <c r="M894" s="1">
        <v>0</v>
      </c>
      <c r="N894" s="1">
        <v>5.4675572232193497E-3</v>
      </c>
      <c r="O894" s="1">
        <v>0</v>
      </c>
      <c r="P894" s="1">
        <v>4.3177522785495601E-4</v>
      </c>
      <c r="Q894" s="1">
        <v>1.20148837591489E-3</v>
      </c>
      <c r="R894" s="1">
        <v>4.6539928415143201E-4</v>
      </c>
      <c r="S894" s="1">
        <v>0</v>
      </c>
      <c r="T894" s="1">
        <v>0</v>
      </c>
      <c r="U894" s="1">
        <v>0</v>
      </c>
      <c r="V894" s="1">
        <v>0</v>
      </c>
      <c r="W894" s="1">
        <v>893</v>
      </c>
      <c r="X894" s="1" t="s">
        <v>1674</v>
      </c>
      <c r="Y894" s="1" t="s">
        <v>1671</v>
      </c>
      <c r="Z894" s="1" t="s">
        <v>2584</v>
      </c>
      <c r="AA894" s="1">
        <v>1.0366649025248E-2</v>
      </c>
      <c r="AB894" s="1">
        <v>3.1517543594814901E-2</v>
      </c>
      <c r="AC894" s="1">
        <v>2.11508945695668E-2</v>
      </c>
      <c r="AD894" s="1">
        <v>7.1883387670504104E-2</v>
      </c>
    </row>
    <row r="895" spans="1:30" x14ac:dyDescent="0.3">
      <c r="A895" s="1">
        <v>894</v>
      </c>
      <c r="B895" s="1" t="s">
        <v>1675</v>
      </c>
      <c r="C895" s="1">
        <v>1.6176110142803999E-3</v>
      </c>
      <c r="D895" s="1">
        <v>0</v>
      </c>
      <c r="E895" s="1">
        <v>0</v>
      </c>
      <c r="F895" s="1">
        <v>0</v>
      </c>
      <c r="G895" s="1">
        <v>1.0384113587682001E-2</v>
      </c>
      <c r="H895" s="1">
        <v>0</v>
      </c>
      <c r="I895" s="1">
        <v>0</v>
      </c>
      <c r="J895" s="1">
        <v>7.9250166606977999E-4</v>
      </c>
      <c r="K895" s="1">
        <v>0</v>
      </c>
      <c r="L895" s="1">
        <v>5.0482429219610998E-2</v>
      </c>
      <c r="M895" s="1">
        <v>2.6884682766690699E-3</v>
      </c>
      <c r="N895" s="1">
        <v>0</v>
      </c>
      <c r="O895" s="7">
        <v>4.6400657797496001E-5</v>
      </c>
      <c r="P895" s="1">
        <v>7.6218293886360397E-4</v>
      </c>
      <c r="Q895" s="1">
        <v>0</v>
      </c>
      <c r="R895" s="1">
        <v>0</v>
      </c>
      <c r="S895" s="1">
        <v>3.9894174158905502E-4</v>
      </c>
      <c r="T895" s="1">
        <v>3.7038026992550801E-4</v>
      </c>
      <c r="U895" s="1">
        <v>0</v>
      </c>
      <c r="V895" s="1">
        <v>1.9304970771989499E-4</v>
      </c>
      <c r="W895" s="1">
        <v>894</v>
      </c>
      <c r="X895" s="1" t="s">
        <v>1675</v>
      </c>
      <c r="Y895" s="1" t="s">
        <v>1675</v>
      </c>
      <c r="Z895" s="1" t="s">
        <v>2585</v>
      </c>
      <c r="AA895" s="1">
        <v>5.0482429219610998E-2</v>
      </c>
      <c r="AB895" s="1">
        <v>5.0482429219610998E-2</v>
      </c>
      <c r="AC895" s="1">
        <v>0</v>
      </c>
      <c r="AD895" s="1">
        <v>8.1375207658295395E-2</v>
      </c>
    </row>
    <row r="896" spans="1:30" x14ac:dyDescent="0.3">
      <c r="A896" s="1">
        <v>895</v>
      </c>
      <c r="B896" s="1" t="s">
        <v>1673</v>
      </c>
      <c r="C896" s="1">
        <v>0</v>
      </c>
      <c r="D896" s="1">
        <v>0</v>
      </c>
      <c r="E896" s="1">
        <v>0</v>
      </c>
      <c r="F896" s="1">
        <v>0</v>
      </c>
      <c r="G896" s="1">
        <v>2.6236792151448901E-4</v>
      </c>
      <c r="H896" s="1">
        <v>0</v>
      </c>
      <c r="I896" s="1">
        <v>0</v>
      </c>
      <c r="J896" s="1">
        <v>4.0749195937957297E-2</v>
      </c>
      <c r="K896" s="1">
        <v>0</v>
      </c>
      <c r="L896" s="1">
        <v>2.5701716310727899E-3</v>
      </c>
      <c r="M896" s="1">
        <v>7.4526120451033698E-3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1.32450999131513E-3</v>
      </c>
      <c r="U896" s="1">
        <v>0</v>
      </c>
      <c r="V896" s="1">
        <v>0</v>
      </c>
      <c r="W896" s="1">
        <v>895</v>
      </c>
      <c r="X896" s="1" t="s">
        <v>1673</v>
      </c>
      <c r="Y896" s="1" t="s">
        <v>1673</v>
      </c>
      <c r="Z896" s="1" t="s">
        <v>2586</v>
      </c>
      <c r="AA896" s="1">
        <v>4.0749195937957297E-2</v>
      </c>
      <c r="AB896" s="1">
        <v>4.0749195937957297E-2</v>
      </c>
      <c r="AC896" s="1">
        <v>0</v>
      </c>
      <c r="AD896" s="1">
        <v>6.4488645382303006E-2</v>
      </c>
    </row>
    <row r="897" spans="1:30" x14ac:dyDescent="0.3">
      <c r="A897" s="1">
        <v>896</v>
      </c>
      <c r="B897" s="1" t="s">
        <v>1681</v>
      </c>
      <c r="C897" s="1">
        <v>1.3783640207396799E-4</v>
      </c>
      <c r="D897" s="1">
        <v>0</v>
      </c>
      <c r="E897" s="1">
        <v>0</v>
      </c>
      <c r="F897" s="7">
        <v>7.0522835335377001E-5</v>
      </c>
      <c r="G897" s="1">
        <v>0</v>
      </c>
      <c r="H897" s="1">
        <v>3.1947751547421301E-3</v>
      </c>
      <c r="I897" s="1">
        <v>0</v>
      </c>
      <c r="J897" s="1">
        <v>0</v>
      </c>
      <c r="K897" s="7">
        <v>1.82402919978572E-5</v>
      </c>
      <c r="L897" s="1">
        <v>0</v>
      </c>
      <c r="M897" s="1">
        <v>0</v>
      </c>
      <c r="N897" s="1">
        <v>3.1041482347661702E-3</v>
      </c>
      <c r="O897" s="1">
        <v>7.4175764559275602E-4</v>
      </c>
      <c r="P897" s="1">
        <v>0</v>
      </c>
      <c r="Q897" s="1">
        <v>0</v>
      </c>
      <c r="R897" s="1">
        <v>3.7566172683533697E-2</v>
      </c>
      <c r="S897" s="1">
        <v>8.9449362642897608E-3</v>
      </c>
      <c r="T897" s="1">
        <v>0</v>
      </c>
      <c r="U897" s="1">
        <v>0</v>
      </c>
      <c r="V897" s="1">
        <v>0</v>
      </c>
      <c r="W897" s="1">
        <v>896</v>
      </c>
      <c r="X897" s="1" t="s">
        <v>1681</v>
      </c>
      <c r="Y897" s="1" t="s">
        <v>1681</v>
      </c>
      <c r="Z897" s="1" t="s">
        <v>2587</v>
      </c>
      <c r="AA897" s="1">
        <v>3.7566172683533697E-2</v>
      </c>
      <c r="AB897" s="1">
        <v>3.7566172683533697E-2</v>
      </c>
      <c r="AC897" s="1">
        <v>0</v>
      </c>
      <c r="AD897" s="1">
        <v>6.98319336373244E-2</v>
      </c>
    </row>
    <row r="898" spans="1:30" x14ac:dyDescent="0.3">
      <c r="A898" s="1">
        <v>897</v>
      </c>
      <c r="B898" s="1" t="s">
        <v>1674</v>
      </c>
      <c r="C898" s="1">
        <v>1.30849881259829E-3</v>
      </c>
      <c r="D898" s="1">
        <v>0</v>
      </c>
      <c r="E898" s="1">
        <v>7.6344722111862098E-3</v>
      </c>
      <c r="F898" s="1">
        <v>1.50215271337344E-2</v>
      </c>
      <c r="G898" s="1">
        <v>0</v>
      </c>
      <c r="H898" s="1">
        <v>2.0037139779229499E-3</v>
      </c>
      <c r="I898" s="1">
        <v>0</v>
      </c>
      <c r="J898" s="1">
        <v>3.9647853092698198E-4</v>
      </c>
      <c r="K898" s="1">
        <v>1.4338439044693001E-2</v>
      </c>
      <c r="L898" s="1">
        <v>1.6413891471252101E-4</v>
      </c>
      <c r="M898" s="1">
        <v>1.2447330248445201E-4</v>
      </c>
      <c r="N898" s="1">
        <v>1.67656276649798E-3</v>
      </c>
      <c r="O898" s="1">
        <v>1.55972095143369E-3</v>
      </c>
      <c r="P898" s="1">
        <v>8.8703269501990405E-3</v>
      </c>
      <c r="Q898" s="1">
        <v>2.91220134517491E-3</v>
      </c>
      <c r="R898" s="1">
        <v>2.1338135065081202E-3</v>
      </c>
      <c r="S898" s="1">
        <v>1.2216593966357699E-4</v>
      </c>
      <c r="T898" s="1">
        <v>1.9256054621376401E-4</v>
      </c>
      <c r="U898" s="1">
        <v>2.3185664517880801E-4</v>
      </c>
      <c r="V898" s="7">
        <v>2.46307142928154E-5</v>
      </c>
      <c r="W898" s="1">
        <v>897</v>
      </c>
      <c r="X898" s="1" t="s">
        <v>1674</v>
      </c>
      <c r="Y898" s="1" t="s">
        <v>1669</v>
      </c>
      <c r="Z898" s="1" t="s">
        <v>2588</v>
      </c>
      <c r="AA898" s="1">
        <v>1.4338439044693001E-2</v>
      </c>
      <c r="AB898" s="1">
        <v>1.50215271337344E-2</v>
      </c>
      <c r="AC898" s="1">
        <v>6.8308808904141496E-4</v>
      </c>
      <c r="AD898" s="1">
        <v>9.5376610016775595E-2</v>
      </c>
    </row>
    <row r="899" spans="1:30" x14ac:dyDescent="0.3">
      <c r="A899" s="1">
        <v>898</v>
      </c>
      <c r="B899" s="1" t="s">
        <v>1680</v>
      </c>
      <c r="C899" s="1">
        <v>4.8098639399885701E-4</v>
      </c>
      <c r="D899" s="1">
        <v>0</v>
      </c>
      <c r="E899" s="7">
        <v>4.8968714366891497E-5</v>
      </c>
      <c r="F899" s="1">
        <v>1.6006920035426399E-2</v>
      </c>
      <c r="G899" s="7">
        <v>6.4748526099846194E-5</v>
      </c>
      <c r="H899" s="1">
        <v>8.6367540155624697E-4</v>
      </c>
      <c r="I899" s="1">
        <v>2.2435421943683401E-4</v>
      </c>
      <c r="J899" s="1">
        <v>4.5158393008494198E-4</v>
      </c>
      <c r="K899" s="1">
        <v>1.9106419668670799E-2</v>
      </c>
      <c r="L899" s="1">
        <v>4.72486720164315E-4</v>
      </c>
      <c r="M899" s="1">
        <v>0</v>
      </c>
      <c r="N899" s="1">
        <v>2.8811117958447898E-4</v>
      </c>
      <c r="O899" s="1">
        <v>0</v>
      </c>
      <c r="P899" s="1">
        <v>1.6735990901571799E-3</v>
      </c>
      <c r="Q899" s="1">
        <v>2.2623448107508801E-2</v>
      </c>
      <c r="R899" s="1">
        <v>7.8098723529343699E-4</v>
      </c>
      <c r="S899" s="1">
        <v>7.1090587906199796E-4</v>
      </c>
      <c r="T899" s="1">
        <v>9.866870688716139E-4</v>
      </c>
      <c r="U899" s="1">
        <v>0</v>
      </c>
      <c r="V899" s="1">
        <v>5.0871818893802095E-4</v>
      </c>
      <c r="W899" s="1">
        <v>898</v>
      </c>
      <c r="X899" s="1" t="s">
        <v>1680</v>
      </c>
      <c r="Y899" s="1" t="s">
        <v>1680</v>
      </c>
      <c r="Z899" s="1" t="s">
        <v>2589</v>
      </c>
      <c r="AA899" s="1">
        <v>2.2623448107508801E-2</v>
      </c>
      <c r="AB899" s="1">
        <v>2.2623448107508801E-2</v>
      </c>
      <c r="AC899" s="1">
        <v>0</v>
      </c>
      <c r="AD899" s="1">
        <v>9.4084709675351305E-2</v>
      </c>
    </row>
    <row r="900" spans="1:30" x14ac:dyDescent="0.3">
      <c r="A900" s="1">
        <v>899</v>
      </c>
      <c r="B900" s="1" t="s">
        <v>1674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6.5445298864289903E-2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5.5054332104194402E-4</v>
      </c>
      <c r="T900" s="1">
        <v>0</v>
      </c>
      <c r="U900" s="1">
        <v>0</v>
      </c>
      <c r="V900" s="1">
        <v>0</v>
      </c>
      <c r="W900" s="1">
        <v>899</v>
      </c>
      <c r="X900" s="1" t="s">
        <v>1674</v>
      </c>
      <c r="Y900" s="1" t="s">
        <v>1674</v>
      </c>
      <c r="Z900" s="1" t="s">
        <v>2590</v>
      </c>
      <c r="AA900" s="1">
        <v>6.5445298864289903E-2</v>
      </c>
      <c r="AB900" s="1">
        <v>6.5445298864289903E-2</v>
      </c>
      <c r="AC900" s="1">
        <v>0</v>
      </c>
      <c r="AD900" s="1">
        <v>6.0943655504283802E-2</v>
      </c>
    </row>
    <row r="901" spans="1:30" x14ac:dyDescent="0.3">
      <c r="A901" s="1">
        <v>900</v>
      </c>
      <c r="B901" s="1" t="s">
        <v>1685</v>
      </c>
      <c r="C901" s="1">
        <v>0</v>
      </c>
      <c r="D901" s="1">
        <v>1.4497990114067699E-4</v>
      </c>
      <c r="E901" s="1">
        <v>0</v>
      </c>
      <c r="F901" s="1">
        <v>1.0074159102196E-4</v>
      </c>
      <c r="G901" s="1">
        <v>1.7786544753910598E-2</v>
      </c>
      <c r="H901" s="1">
        <v>0</v>
      </c>
      <c r="I901" s="1">
        <v>3.4127666503669997E-4</v>
      </c>
      <c r="J901" s="1">
        <v>0</v>
      </c>
      <c r="K901" s="1">
        <v>3.4461436228657902E-4</v>
      </c>
      <c r="L901" s="1">
        <v>1.08063537478118E-2</v>
      </c>
      <c r="M901" s="1">
        <v>3.5015593615453399E-4</v>
      </c>
      <c r="N901" s="1">
        <v>0</v>
      </c>
      <c r="O901" s="1">
        <v>0</v>
      </c>
      <c r="P901" s="1">
        <v>1.16596880241918E-4</v>
      </c>
      <c r="Q901" s="1">
        <v>0</v>
      </c>
      <c r="R901" s="1">
        <v>0</v>
      </c>
      <c r="S901" s="1">
        <v>0</v>
      </c>
      <c r="T901" s="1">
        <v>0</v>
      </c>
      <c r="U901" s="7">
        <v>3.6053320731240803E-5</v>
      </c>
      <c r="V901" s="1">
        <v>3.0174152984614601E-2</v>
      </c>
      <c r="W901" s="1">
        <v>900</v>
      </c>
      <c r="X901" s="1" t="s">
        <v>1685</v>
      </c>
      <c r="Y901" s="1" t="s">
        <v>1685</v>
      </c>
      <c r="Z901" s="1" t="s">
        <v>2591</v>
      </c>
      <c r="AA901" s="1">
        <v>3.0174152984614601E-2</v>
      </c>
      <c r="AB901" s="1">
        <v>3.0174152984614601E-2</v>
      </c>
      <c r="AC901" s="1">
        <v>0</v>
      </c>
      <c r="AD901" s="1">
        <v>7.9486086768000994E-2</v>
      </c>
    </row>
    <row r="902" spans="1:30" x14ac:dyDescent="0.3">
      <c r="A902" s="1">
        <v>901</v>
      </c>
      <c r="B902" s="1" t="s">
        <v>1668</v>
      </c>
      <c r="C902" s="1">
        <v>3.8714934095380299E-3</v>
      </c>
      <c r="D902" s="1">
        <v>0</v>
      </c>
      <c r="E902" s="1">
        <v>1.08201346263701E-2</v>
      </c>
      <c r="F902" s="1">
        <v>9.2638250060810504E-3</v>
      </c>
      <c r="G902" s="1">
        <v>1.0370540783057E-3</v>
      </c>
      <c r="H902" s="1">
        <v>2.85548899288001E-4</v>
      </c>
      <c r="I902" s="1">
        <v>1.15795321866097E-3</v>
      </c>
      <c r="J902" s="1">
        <v>4.4925623661561603E-4</v>
      </c>
      <c r="K902" s="1">
        <v>1.03134345000388E-2</v>
      </c>
      <c r="L902" s="1">
        <v>1.36885180771741E-4</v>
      </c>
      <c r="M902" s="7">
        <v>2.9596834028848899E-5</v>
      </c>
      <c r="N902" s="1">
        <v>1.0865417729421E-2</v>
      </c>
      <c r="O902" s="1">
        <v>0</v>
      </c>
      <c r="P902" s="1">
        <v>3.3390007840721201E-3</v>
      </c>
      <c r="Q902" s="1">
        <v>4.4029772436215298E-3</v>
      </c>
      <c r="R902" s="1">
        <v>2.9818782620173101E-3</v>
      </c>
      <c r="S902" s="1">
        <v>1.42281622716185E-3</v>
      </c>
      <c r="T902" s="1">
        <v>3.7313289678309898E-4</v>
      </c>
      <c r="U902" s="1">
        <v>0</v>
      </c>
      <c r="V902" s="1">
        <v>8.1651891045790104E-4</v>
      </c>
      <c r="W902" s="1">
        <v>901</v>
      </c>
      <c r="X902" s="1" t="s">
        <v>1668</v>
      </c>
      <c r="Y902" s="1" t="s">
        <v>1677</v>
      </c>
      <c r="Z902" s="1" t="s">
        <v>2592</v>
      </c>
      <c r="AA902" s="1">
        <v>1.08201346263701E-2</v>
      </c>
      <c r="AB902" s="1">
        <v>1.0865417729421E-2</v>
      </c>
      <c r="AC902" s="7">
        <v>4.5283103050913397E-5</v>
      </c>
      <c r="AD902" s="1">
        <v>0.103741132151314</v>
      </c>
    </row>
    <row r="903" spans="1:30" x14ac:dyDescent="0.3">
      <c r="A903" s="1">
        <v>902</v>
      </c>
      <c r="B903" s="1" t="s">
        <v>1677</v>
      </c>
      <c r="C903" s="1">
        <v>1.59070477862261E-3</v>
      </c>
      <c r="D903" s="1">
        <v>2.0696024654073001E-4</v>
      </c>
      <c r="E903" s="1">
        <v>1.19476284202927E-4</v>
      </c>
      <c r="F903" s="1">
        <v>0</v>
      </c>
      <c r="G903" s="1">
        <v>8.6429281105163504E-4</v>
      </c>
      <c r="H903" s="1">
        <v>0</v>
      </c>
      <c r="I903" s="1">
        <v>2.628200390917E-3</v>
      </c>
      <c r="J903" s="1">
        <v>0</v>
      </c>
      <c r="K903" s="1">
        <v>7.6562230862640404E-4</v>
      </c>
      <c r="L903" s="1">
        <v>3.1596145929450799E-4</v>
      </c>
      <c r="M903" s="1">
        <v>0</v>
      </c>
      <c r="N903" s="1">
        <v>2.8474827033386899E-2</v>
      </c>
      <c r="O903" s="1">
        <v>0</v>
      </c>
      <c r="P903" s="1">
        <v>0</v>
      </c>
      <c r="Q903" s="1">
        <v>3.2385426950064501E-2</v>
      </c>
      <c r="R903" s="1">
        <v>7.4915329945257603E-4</v>
      </c>
      <c r="S903" s="1">
        <v>0</v>
      </c>
      <c r="T903" s="1">
        <v>0</v>
      </c>
      <c r="U903" s="1">
        <v>2.0060193587206901E-4</v>
      </c>
      <c r="V903" s="1">
        <v>8.5486648338327603E-4</v>
      </c>
      <c r="W903" s="1">
        <v>902</v>
      </c>
      <c r="X903" s="1" t="s">
        <v>1677</v>
      </c>
      <c r="Y903" s="1" t="s">
        <v>1680</v>
      </c>
      <c r="Z903" s="1" t="s">
        <v>2593</v>
      </c>
      <c r="AA903" s="1">
        <v>2.8474827033386899E-2</v>
      </c>
      <c r="AB903" s="1">
        <v>3.2385426950064501E-2</v>
      </c>
      <c r="AC903" s="1">
        <v>3.9105999166775896E-3</v>
      </c>
      <c r="AD903" s="1">
        <v>8.9591650661320799E-2</v>
      </c>
    </row>
    <row r="904" spans="1:30" x14ac:dyDescent="0.3">
      <c r="A904" s="1">
        <v>903</v>
      </c>
      <c r="B904" s="1" t="s">
        <v>1675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6.0896702430074001E-2</v>
      </c>
      <c r="M904" s="7">
        <v>7.0708020744139806E-5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903</v>
      </c>
      <c r="X904" s="1" t="s">
        <v>1675</v>
      </c>
      <c r="Y904" s="1" t="s">
        <v>1675</v>
      </c>
      <c r="Z904" s="1" t="s">
        <v>2594</v>
      </c>
      <c r="AA904" s="1">
        <v>6.0896702430074001E-2</v>
      </c>
      <c r="AB904" s="1">
        <v>6.0896702430074001E-2</v>
      </c>
      <c r="AC904" s="1">
        <v>0</v>
      </c>
      <c r="AD904" s="1">
        <v>5.7114522531470702E-2</v>
      </c>
    </row>
    <row r="905" spans="1:30" x14ac:dyDescent="0.3">
      <c r="A905" s="1">
        <v>904</v>
      </c>
      <c r="B905" s="1" t="s">
        <v>1682</v>
      </c>
      <c r="C905" s="7">
        <v>1.38312263690472E-5</v>
      </c>
      <c r="D905" s="1">
        <v>5.9109923181957698E-4</v>
      </c>
      <c r="E905" s="1">
        <v>0</v>
      </c>
      <c r="F905" s="7">
        <v>9.1749948594856194E-5</v>
      </c>
      <c r="G905" s="1">
        <v>5.3542700775719104E-4</v>
      </c>
      <c r="H905" s="1">
        <v>0</v>
      </c>
      <c r="I905" s="1">
        <v>1.70862043904381E-4</v>
      </c>
      <c r="J905" s="1">
        <v>6.24406869983449E-3</v>
      </c>
      <c r="K905" s="1">
        <v>1.4725269366046799E-3</v>
      </c>
      <c r="L905" s="1">
        <v>3.7633366845171499E-3</v>
      </c>
      <c r="M905" s="1">
        <v>6.9856099308519097E-3</v>
      </c>
      <c r="N905" s="1">
        <v>1.6297058811087001E-3</v>
      </c>
      <c r="O905" s="1">
        <v>0</v>
      </c>
      <c r="P905" s="1">
        <v>1.8985545698670999E-3</v>
      </c>
      <c r="Q905" s="1">
        <v>5.2059456648403599E-4</v>
      </c>
      <c r="R905" s="1">
        <v>5.3731261986400298E-4</v>
      </c>
      <c r="S905" s="1">
        <v>2.83079775199577E-2</v>
      </c>
      <c r="T905" s="1">
        <v>2.6277761182754598E-3</v>
      </c>
      <c r="U905" s="1">
        <v>0</v>
      </c>
      <c r="V905" s="1">
        <v>6.6061848254261196E-4</v>
      </c>
      <c r="W905" s="1">
        <v>904</v>
      </c>
      <c r="X905" s="1" t="s">
        <v>1682</v>
      </c>
      <c r="Y905" s="1" t="s">
        <v>1682</v>
      </c>
      <c r="Z905" s="1" t="s">
        <v>2595</v>
      </c>
      <c r="AA905" s="1">
        <v>2.83079775199577E-2</v>
      </c>
      <c r="AB905" s="1">
        <v>2.83079775199577E-2</v>
      </c>
      <c r="AC905" s="1">
        <v>0</v>
      </c>
      <c r="AD905" s="1">
        <v>8.6655669026316606E-2</v>
      </c>
    </row>
    <row r="906" spans="1:30" x14ac:dyDescent="0.3">
      <c r="A906" s="1">
        <v>905</v>
      </c>
      <c r="B906" s="1" t="s">
        <v>1674</v>
      </c>
      <c r="C906" s="1">
        <v>1.11239800685127E-4</v>
      </c>
      <c r="D906" s="1">
        <v>3.07225800779019E-4</v>
      </c>
      <c r="E906" s="1">
        <v>8.1664494797843495E-4</v>
      </c>
      <c r="F906" s="1">
        <v>0</v>
      </c>
      <c r="G906" s="1">
        <v>4.0839012518101699E-4</v>
      </c>
      <c r="H906" s="1">
        <v>1.4728745602987901E-3</v>
      </c>
      <c r="I906" s="1">
        <v>2.3736846255114E-4</v>
      </c>
      <c r="J906" s="7">
        <v>5.77880299664517E-5</v>
      </c>
      <c r="K906" s="1">
        <v>7.4590939552225E-3</v>
      </c>
      <c r="L906" s="1">
        <v>4.8713906641414898E-3</v>
      </c>
      <c r="M906" s="1">
        <v>3.9352082976297697E-3</v>
      </c>
      <c r="N906" s="1">
        <v>3.2069178615949298E-4</v>
      </c>
      <c r="O906" s="1">
        <v>0</v>
      </c>
      <c r="P906" s="1">
        <v>2.9025617220533698E-4</v>
      </c>
      <c r="Q906" s="1">
        <v>3.1764780548098802E-2</v>
      </c>
      <c r="R906" s="1">
        <v>1.3163760795719399E-3</v>
      </c>
      <c r="S906" s="1">
        <v>4.9299865122980104E-3</v>
      </c>
      <c r="T906" s="1">
        <v>1.4168983005214799E-4</v>
      </c>
      <c r="U906" s="1">
        <v>0</v>
      </c>
      <c r="V906" s="1">
        <v>0</v>
      </c>
      <c r="W906" s="1">
        <v>905</v>
      </c>
      <c r="X906" s="1" t="s">
        <v>1674</v>
      </c>
      <c r="Y906" s="1" t="s">
        <v>1680</v>
      </c>
      <c r="Z906" s="1" t="s">
        <v>2596</v>
      </c>
      <c r="AA906" s="1">
        <v>7.4590939552225E-3</v>
      </c>
      <c r="AB906" s="1">
        <v>3.1764780548098802E-2</v>
      </c>
      <c r="AC906" s="1">
        <v>2.43056865928763E-2</v>
      </c>
      <c r="AD906" s="1">
        <v>8.66555671266621E-2</v>
      </c>
    </row>
    <row r="907" spans="1:30" x14ac:dyDescent="0.3">
      <c r="A907" s="1">
        <v>906</v>
      </c>
      <c r="B907" s="1" t="s">
        <v>1681</v>
      </c>
      <c r="C907" s="1">
        <v>5.04474675606681E-3</v>
      </c>
      <c r="D907" s="1">
        <v>1.75108573665577E-4</v>
      </c>
      <c r="E907" s="1">
        <v>5.7305191604579003E-3</v>
      </c>
      <c r="F907" s="1">
        <v>1.7207036757783301E-3</v>
      </c>
      <c r="G907" s="1">
        <v>0</v>
      </c>
      <c r="H907" s="1">
        <v>2.0224104639813899E-3</v>
      </c>
      <c r="I907" s="1">
        <v>2.4865825906055699E-4</v>
      </c>
      <c r="J907" s="1">
        <v>1.93543023358142E-3</v>
      </c>
      <c r="K907" s="1">
        <v>6.7661651358938398E-3</v>
      </c>
      <c r="L907" s="1">
        <v>1.4090252446369799E-4</v>
      </c>
      <c r="M907" s="7">
        <v>4.3009944182796598E-5</v>
      </c>
      <c r="N907" s="1">
        <v>6.7490954188458002E-3</v>
      </c>
      <c r="O907" s="1">
        <v>1.41656862204935E-3</v>
      </c>
      <c r="P907" s="1">
        <v>2.52470036366156E-3</v>
      </c>
      <c r="Q907" s="1">
        <v>8.9591137246564402E-3</v>
      </c>
      <c r="R907" s="1">
        <v>6.2042863339596896E-3</v>
      </c>
      <c r="S907" s="1">
        <v>1.0160750108823001E-2</v>
      </c>
      <c r="T907" s="1">
        <v>2.0698552134900601E-3</v>
      </c>
      <c r="U907" s="1">
        <v>0</v>
      </c>
      <c r="V907" s="7">
        <v>5.0194382943902799E-5</v>
      </c>
      <c r="W907" s="1">
        <v>906</v>
      </c>
      <c r="X907" s="1" t="s">
        <v>1681</v>
      </c>
      <c r="Y907" s="1" t="s">
        <v>1682</v>
      </c>
      <c r="Z907" s="1" t="s">
        <v>2597</v>
      </c>
      <c r="AA907" s="1">
        <v>6.2042863339596896E-3</v>
      </c>
      <c r="AB907" s="1">
        <v>1.0160750108823001E-2</v>
      </c>
      <c r="AC907" s="1">
        <v>3.9564637748633101E-3</v>
      </c>
      <c r="AD907" s="1">
        <v>0.107733453971518</v>
      </c>
    </row>
    <row r="908" spans="1:30" x14ac:dyDescent="0.3">
      <c r="A908" s="1">
        <v>907</v>
      </c>
      <c r="B908" s="1" t="s">
        <v>1669</v>
      </c>
      <c r="C908" s="1">
        <v>1.81333015060679E-3</v>
      </c>
      <c r="D908" s="1">
        <v>0</v>
      </c>
      <c r="E908" s="1">
        <v>2.6603253232705699E-3</v>
      </c>
      <c r="F908" s="1">
        <v>1.1890832292808001E-2</v>
      </c>
      <c r="G908" s="1">
        <v>0</v>
      </c>
      <c r="H908" s="1">
        <v>5.1725011118975101E-4</v>
      </c>
      <c r="I908" s="1">
        <v>5.5198886320394604E-4</v>
      </c>
      <c r="J908" s="1">
        <v>4.1719447435342201E-4</v>
      </c>
      <c r="K908" s="1">
        <v>3.2489682208243702E-3</v>
      </c>
      <c r="L908" s="1">
        <v>1.41927015920991E-3</v>
      </c>
      <c r="M908" s="7">
        <v>6.4455290815786293E-5</v>
      </c>
      <c r="N908" s="1">
        <v>3.1373520831200698E-3</v>
      </c>
      <c r="O908" s="1">
        <v>9.3957861487563507E-3</v>
      </c>
      <c r="P908" s="1">
        <v>1.54947439652328E-3</v>
      </c>
      <c r="Q908" s="1">
        <v>2.4289957752640901E-3</v>
      </c>
      <c r="R908" s="1">
        <v>2.7692162369115998E-3</v>
      </c>
      <c r="S908" s="1">
        <v>1.4299138978320599E-2</v>
      </c>
      <c r="T908" s="1">
        <v>4.9425717871092205E-4</v>
      </c>
      <c r="U908" s="7">
        <v>3.7196819322469903E-5</v>
      </c>
      <c r="V908" s="1">
        <v>8.1692782552547096E-4</v>
      </c>
      <c r="W908" s="1">
        <v>907</v>
      </c>
      <c r="X908" s="1" t="s">
        <v>1669</v>
      </c>
      <c r="Y908" s="1" t="s">
        <v>1682</v>
      </c>
      <c r="Z908" s="1" t="s">
        <v>2598</v>
      </c>
      <c r="AA908" s="1">
        <v>1.1890832292808001E-2</v>
      </c>
      <c r="AB908" s="1">
        <v>1.4299138978320599E-2</v>
      </c>
      <c r="AC908" s="1">
        <v>2.4083066855126699E-3</v>
      </c>
      <c r="AD908" s="1">
        <v>9.7922237620020905E-2</v>
      </c>
    </row>
    <row r="909" spans="1:30" x14ac:dyDescent="0.3">
      <c r="A909" s="1">
        <v>908</v>
      </c>
      <c r="B909" s="1" t="s">
        <v>1680</v>
      </c>
      <c r="C909" s="1">
        <v>0</v>
      </c>
      <c r="D909" s="1">
        <v>0</v>
      </c>
      <c r="E909" s="1">
        <v>0</v>
      </c>
      <c r="F909" s="1">
        <v>3.3912286257915499E-4</v>
      </c>
      <c r="G909" s="1">
        <v>0</v>
      </c>
      <c r="H909" s="1">
        <v>0</v>
      </c>
      <c r="I909" s="1">
        <v>3.26297019949094E-4</v>
      </c>
      <c r="J909" s="7">
        <v>4.3668346656393298E-5</v>
      </c>
      <c r="K909" s="1">
        <v>5.4721878865738802E-4</v>
      </c>
      <c r="L909" s="7">
        <v>7.3478844498428598E-6</v>
      </c>
      <c r="M909" s="7">
        <v>3.3063856153550201E-6</v>
      </c>
      <c r="N909" s="1">
        <v>2.71132070371214E-4</v>
      </c>
      <c r="O909" s="1">
        <v>0</v>
      </c>
      <c r="P909" s="1">
        <v>8.7919863022350899E-4</v>
      </c>
      <c r="Q909" s="1">
        <v>4.6013144461239802E-3</v>
      </c>
      <c r="R909" s="1">
        <v>2.33460105759373E-4</v>
      </c>
      <c r="S909" s="1">
        <v>0</v>
      </c>
      <c r="T909" s="1">
        <v>0</v>
      </c>
      <c r="U909" s="1">
        <v>0</v>
      </c>
      <c r="V909" s="1">
        <v>0</v>
      </c>
      <c r="W909" s="1">
        <v>908</v>
      </c>
      <c r="X909" s="1" t="s">
        <v>1680</v>
      </c>
      <c r="Y909" s="1" t="s">
        <v>1680</v>
      </c>
      <c r="Z909" s="1" t="s">
        <v>2599</v>
      </c>
      <c r="AA909" s="1">
        <v>4.6013144461239802E-3</v>
      </c>
      <c r="AB909" s="1">
        <v>4.6013144461239802E-3</v>
      </c>
      <c r="AC909" s="1">
        <v>0</v>
      </c>
      <c r="AD909" s="1">
        <v>1.50657013846732E-2</v>
      </c>
    </row>
    <row r="910" spans="1:30" x14ac:dyDescent="0.3">
      <c r="A910" s="1">
        <v>909</v>
      </c>
      <c r="B910" s="1" t="s">
        <v>1671</v>
      </c>
      <c r="C910" s="1">
        <v>2.0882959206247701E-4</v>
      </c>
      <c r="D910" s="1">
        <v>0</v>
      </c>
      <c r="E910" s="1">
        <v>7.3503446163100603E-3</v>
      </c>
      <c r="F910" s="1">
        <v>2.3868089869306499E-3</v>
      </c>
      <c r="G910" s="1">
        <v>0</v>
      </c>
      <c r="H910" s="1">
        <v>6.5079162493510301E-3</v>
      </c>
      <c r="I910" s="1">
        <v>0</v>
      </c>
      <c r="J910" s="1">
        <v>0</v>
      </c>
      <c r="K910" s="1">
        <v>2.0855598833887799E-3</v>
      </c>
      <c r="L910" s="1">
        <v>0</v>
      </c>
      <c r="M910" s="7">
        <v>6.83885651624896E-6</v>
      </c>
      <c r="N910" s="1">
        <v>1.42846332607077E-3</v>
      </c>
      <c r="O910" s="1">
        <v>0</v>
      </c>
      <c r="P910" s="1">
        <v>3.9514238370801498E-4</v>
      </c>
      <c r="Q910" s="1">
        <v>3.6394054025391798E-4</v>
      </c>
      <c r="R910" s="1">
        <v>1.08157008588861E-3</v>
      </c>
      <c r="S910" s="1">
        <v>8.8704002793837304E-4</v>
      </c>
      <c r="T910" s="1">
        <v>0</v>
      </c>
      <c r="U910" s="1">
        <v>0</v>
      </c>
      <c r="V910" s="1">
        <v>0</v>
      </c>
      <c r="W910" s="1">
        <v>909</v>
      </c>
      <c r="X910" s="1" t="s">
        <v>1671</v>
      </c>
      <c r="Y910" s="1" t="s">
        <v>1668</v>
      </c>
      <c r="Z910" s="1" t="s">
        <v>2600</v>
      </c>
      <c r="AA910" s="1">
        <v>6.5079162493510301E-3</v>
      </c>
      <c r="AB910" s="1">
        <v>7.3503446163100603E-3</v>
      </c>
      <c r="AC910" s="1">
        <v>8.4242836695902403E-4</v>
      </c>
      <c r="AD910" s="1">
        <v>4.2383670205033898E-2</v>
      </c>
    </row>
    <row r="911" spans="1:30" x14ac:dyDescent="0.3">
      <c r="A911" s="1">
        <v>910</v>
      </c>
      <c r="B911" s="1" t="s">
        <v>1671</v>
      </c>
      <c r="C911" s="1">
        <v>1.35437007362171E-3</v>
      </c>
      <c r="D911" s="1">
        <v>0</v>
      </c>
      <c r="E911" s="1">
        <v>5.4466600549992403E-3</v>
      </c>
      <c r="F911" s="1">
        <v>8.7765017072704999E-3</v>
      </c>
      <c r="G911" s="1">
        <v>0</v>
      </c>
      <c r="H911" s="1">
        <v>8.4796787065835998E-3</v>
      </c>
      <c r="I911" s="1">
        <v>8.7291344527271595E-4</v>
      </c>
      <c r="J911" s="1">
        <v>0</v>
      </c>
      <c r="K911" s="1">
        <v>2.6832280696185598E-3</v>
      </c>
      <c r="L911" s="7">
        <v>6.7291779478076503E-5</v>
      </c>
      <c r="M911" s="1">
        <v>0</v>
      </c>
      <c r="N911" s="1">
        <v>2.29956450249604E-3</v>
      </c>
      <c r="O911" s="1">
        <v>1.44572754661456E-2</v>
      </c>
      <c r="P911" s="1">
        <v>1.8077464709610001E-3</v>
      </c>
      <c r="Q911" s="1">
        <v>3.6541032072330001E-4</v>
      </c>
      <c r="R911" s="1">
        <v>2.2902488910091601E-3</v>
      </c>
      <c r="S911" s="1">
        <v>1.65620143431524E-3</v>
      </c>
      <c r="T911" s="1">
        <v>1.2486866180793599E-4</v>
      </c>
      <c r="U911" s="1">
        <v>0</v>
      </c>
      <c r="V911" s="1">
        <v>3.4918119072779998E-4</v>
      </c>
      <c r="W911" s="1">
        <v>910</v>
      </c>
      <c r="X911" s="1" t="s">
        <v>1671</v>
      </c>
      <c r="Y911" s="1" t="s">
        <v>1678</v>
      </c>
      <c r="Z911" s="1" t="s">
        <v>2601</v>
      </c>
      <c r="AA911" s="1">
        <v>8.4796787065835998E-3</v>
      </c>
      <c r="AB911" s="1">
        <v>1.44572754661456E-2</v>
      </c>
      <c r="AC911" s="1">
        <v>5.9775967595620599E-3</v>
      </c>
      <c r="AD911" s="1">
        <v>8.6786017901520199E-2</v>
      </c>
    </row>
    <row r="912" spans="1:30" x14ac:dyDescent="0.3">
      <c r="A912" s="1">
        <v>911</v>
      </c>
      <c r="B912" s="1" t="s">
        <v>1675</v>
      </c>
      <c r="C912" s="7">
        <v>1.8536190746749399E-5</v>
      </c>
      <c r="D912" s="1">
        <v>0</v>
      </c>
      <c r="E912" s="7">
        <v>8.1240111961714004E-5</v>
      </c>
      <c r="F912" s="7">
        <v>1.8087838603394901E-5</v>
      </c>
      <c r="G912" s="1">
        <v>1.94192908103306E-2</v>
      </c>
      <c r="H912" s="1">
        <v>0</v>
      </c>
      <c r="I912" s="1">
        <v>0</v>
      </c>
      <c r="J912" s="1">
        <v>1.3050509189500801E-2</v>
      </c>
      <c r="K912" s="1">
        <v>0</v>
      </c>
      <c r="L912" s="1">
        <v>3.1552836738648497E-2</v>
      </c>
      <c r="M912" s="1">
        <v>1.22063738027739E-3</v>
      </c>
      <c r="N912" s="1">
        <v>1.3789587960457201E-4</v>
      </c>
      <c r="O912" s="1">
        <v>1.3629622984893101E-4</v>
      </c>
      <c r="P912" s="1">
        <v>0</v>
      </c>
      <c r="Q912" s="1">
        <v>0</v>
      </c>
      <c r="R912" s="1">
        <v>3.8499957763789402E-4</v>
      </c>
      <c r="S912" s="1">
        <v>1.99559278108803E-4</v>
      </c>
      <c r="T912" s="1">
        <v>2.8387136945299501E-3</v>
      </c>
      <c r="U912" s="1">
        <v>0</v>
      </c>
      <c r="V912" s="1">
        <v>6.4529780188562103E-4</v>
      </c>
      <c r="W912" s="1">
        <v>911</v>
      </c>
      <c r="X912" s="1" t="s">
        <v>1675</v>
      </c>
      <c r="Y912" s="1" t="s">
        <v>1675</v>
      </c>
      <c r="Z912" s="1" t="s">
        <v>2602</v>
      </c>
      <c r="AA912" s="1">
        <v>3.1552836738648497E-2</v>
      </c>
      <c r="AB912" s="1">
        <v>3.1552836738648497E-2</v>
      </c>
      <c r="AC912" s="1">
        <v>0</v>
      </c>
      <c r="AD912" s="1">
        <v>9.3507128983041005E-2</v>
      </c>
    </row>
    <row r="913" spans="1:30" x14ac:dyDescent="0.3">
      <c r="A913" s="1">
        <v>912</v>
      </c>
      <c r="B913" s="1" t="s">
        <v>1682</v>
      </c>
      <c r="C913" s="7">
        <v>8.0342306698038003E-5</v>
      </c>
      <c r="D913" s="1">
        <v>0</v>
      </c>
      <c r="E913" s="1">
        <v>3.9753791229420101E-3</v>
      </c>
      <c r="F913" s="1">
        <v>5.5617342424804596E-4</v>
      </c>
      <c r="G913" s="7">
        <v>5.6935944786316601E-5</v>
      </c>
      <c r="H913" s="1">
        <v>2.4751804585088901E-3</v>
      </c>
      <c r="I913" s="7">
        <v>4.5750406856852598E-5</v>
      </c>
      <c r="J913" s="7">
        <v>7.3527675366045006E-5</v>
      </c>
      <c r="K913" s="1">
        <v>6.6156287927516405E-4</v>
      </c>
      <c r="L913" s="7">
        <v>3.2968516823150797E-5</v>
      </c>
      <c r="M913" s="1">
        <v>0</v>
      </c>
      <c r="N913" s="1">
        <v>2.8428195837507698E-3</v>
      </c>
      <c r="O913" s="7">
        <v>3.8584995386127603E-5</v>
      </c>
      <c r="P913" s="7">
        <v>6.5734677266820403E-5</v>
      </c>
      <c r="Q913" s="1">
        <v>6.4030464605843696E-4</v>
      </c>
      <c r="R913" s="1">
        <v>1.8571199081361001E-2</v>
      </c>
      <c r="S913" s="1">
        <v>2.2867902465284001E-2</v>
      </c>
      <c r="T913" s="1">
        <v>3.4297146564748402E-4</v>
      </c>
      <c r="U913" s="1">
        <v>0</v>
      </c>
      <c r="V913" s="1">
        <v>1.10024410248459E-4</v>
      </c>
      <c r="W913" s="1">
        <v>912</v>
      </c>
      <c r="X913" s="1" t="s">
        <v>1682</v>
      </c>
      <c r="Y913" s="1" t="s">
        <v>1682</v>
      </c>
      <c r="Z913" s="1" t="s">
        <v>2603</v>
      </c>
      <c r="AA913" s="1">
        <v>2.2867902465284001E-2</v>
      </c>
      <c r="AB913" s="1">
        <v>2.2867902465284001E-2</v>
      </c>
      <c r="AC913" s="1">
        <v>0</v>
      </c>
      <c r="AD913" s="1">
        <v>7.8516593100150897E-2</v>
      </c>
    </row>
    <row r="914" spans="1:30" x14ac:dyDescent="0.3">
      <c r="A914" s="1">
        <v>913</v>
      </c>
      <c r="B914" s="1" t="s">
        <v>1678</v>
      </c>
      <c r="C914" s="1">
        <v>3.2735524278522899E-3</v>
      </c>
      <c r="D914" s="1">
        <v>0</v>
      </c>
      <c r="E914" s="1">
        <v>2.08351489204423E-2</v>
      </c>
      <c r="F914" s="1">
        <v>1.30619373828614E-2</v>
      </c>
      <c r="G914" s="1">
        <v>0</v>
      </c>
      <c r="H914" s="7">
        <v>9.8704457841873296E-5</v>
      </c>
      <c r="I914" s="1">
        <v>0</v>
      </c>
      <c r="J914" s="1">
        <v>0</v>
      </c>
      <c r="K914" s="1">
        <v>8.4388240401368202E-3</v>
      </c>
      <c r="L914" s="1">
        <v>5.2998974256973695E-4</v>
      </c>
      <c r="M914" s="1">
        <v>0</v>
      </c>
      <c r="N914" s="1">
        <v>3.05955004923142E-3</v>
      </c>
      <c r="O914" s="1">
        <v>2.3155477970093299E-3</v>
      </c>
      <c r="P914" s="1">
        <v>1.02673884249547E-3</v>
      </c>
      <c r="Q914" s="1">
        <v>1.3291714901922599E-3</v>
      </c>
      <c r="R914" s="1">
        <v>2.0913840232941101E-3</v>
      </c>
      <c r="S914" s="1">
        <v>5.8185345969474799E-4</v>
      </c>
      <c r="T914" s="1">
        <v>8.9061187928958995E-4</v>
      </c>
      <c r="U914" s="1">
        <v>0</v>
      </c>
      <c r="V914" s="7">
        <v>4.0083097396727702E-5</v>
      </c>
      <c r="W914" s="1">
        <v>913</v>
      </c>
      <c r="X914" s="1" t="s">
        <v>1678</v>
      </c>
      <c r="Y914" s="1" t="s">
        <v>1668</v>
      </c>
      <c r="Z914" s="1" t="s">
        <v>2604</v>
      </c>
      <c r="AA914" s="1">
        <v>2.3155477970093299E-3</v>
      </c>
      <c r="AB914" s="1">
        <v>2.08351489204423E-2</v>
      </c>
      <c r="AC914" s="1">
        <v>1.8519601123433E-2</v>
      </c>
      <c r="AD914" s="1">
        <v>9.1057608251969499E-2</v>
      </c>
    </row>
    <row r="915" spans="1:30" x14ac:dyDescent="0.3">
      <c r="A915" s="1">
        <v>914</v>
      </c>
      <c r="B915" s="1" t="s">
        <v>1666</v>
      </c>
      <c r="C915" s="1">
        <v>2.2132000814581898E-3</v>
      </c>
      <c r="D915" s="1">
        <v>0</v>
      </c>
      <c r="E915" s="1">
        <v>1.6334567812665901E-2</v>
      </c>
      <c r="F915" s="1">
        <v>1.3692414263836E-2</v>
      </c>
      <c r="G915" s="1">
        <v>1.7508359632953799E-3</v>
      </c>
      <c r="H915" s="1">
        <v>8.7206327330734601E-4</v>
      </c>
      <c r="I915" s="1">
        <v>2.24313921365495E-3</v>
      </c>
      <c r="J915" s="1">
        <v>3.4672080735798999E-4</v>
      </c>
      <c r="K915" s="1">
        <v>8.1729808133964594E-3</v>
      </c>
      <c r="L915" s="1">
        <v>1.1963238429635501E-3</v>
      </c>
      <c r="M915" s="1">
        <v>3.57956488928511E-4</v>
      </c>
      <c r="N915" s="1">
        <v>3.9652624867707702E-3</v>
      </c>
      <c r="O915" s="1">
        <v>0</v>
      </c>
      <c r="P915" s="1">
        <v>2.5427584080757199E-3</v>
      </c>
      <c r="Q915" s="1">
        <v>1.3404486135100101E-3</v>
      </c>
      <c r="R915" s="1">
        <v>1.3280360831249599E-3</v>
      </c>
      <c r="S915" s="1">
        <v>4.4951409995086202E-4</v>
      </c>
      <c r="T915" s="1">
        <v>5.1348443459088805E-4</v>
      </c>
      <c r="U915" s="1">
        <v>2.3603587479798299E-4</v>
      </c>
      <c r="V915" s="1">
        <v>4.2475122756666902E-3</v>
      </c>
      <c r="W915" s="1">
        <v>914</v>
      </c>
      <c r="X915" s="1" t="s">
        <v>1666</v>
      </c>
      <c r="Y915" s="1" t="s">
        <v>1668</v>
      </c>
      <c r="Z915" s="1" t="s">
        <v>2605</v>
      </c>
      <c r="AA915" s="1">
        <v>2.2132000814581898E-3</v>
      </c>
      <c r="AB915" s="1">
        <v>1.6334567812665901E-2</v>
      </c>
      <c r="AC915" s="1">
        <v>1.41213677312077E-2</v>
      </c>
      <c r="AD915" s="1">
        <v>0.103706448427487</v>
      </c>
    </row>
    <row r="916" spans="1:30" x14ac:dyDescent="0.3">
      <c r="A916" s="1">
        <v>915</v>
      </c>
      <c r="B916" s="1" t="s">
        <v>1668</v>
      </c>
      <c r="C916" s="1">
        <v>1.5267411237320199E-3</v>
      </c>
      <c r="D916" s="1">
        <v>0</v>
      </c>
      <c r="E916" s="1">
        <v>9.2194383905857599E-3</v>
      </c>
      <c r="F916" s="1">
        <v>2.29183558071232E-2</v>
      </c>
      <c r="G916" s="1">
        <v>1.11929501772897E-3</v>
      </c>
      <c r="H916" s="1">
        <v>1.6111719435110599E-4</v>
      </c>
      <c r="I916" s="1">
        <v>1.11432831134571E-4</v>
      </c>
      <c r="J916" s="1">
        <v>4.5609563464973901E-4</v>
      </c>
      <c r="K916" s="1">
        <v>1.7366916356409501E-3</v>
      </c>
      <c r="L916" s="1">
        <v>1.2660860810613899E-4</v>
      </c>
      <c r="M916" s="1">
        <v>1.8974862899254099E-3</v>
      </c>
      <c r="N916" s="1">
        <v>7.0979847029956501E-4</v>
      </c>
      <c r="O916" s="1">
        <v>0</v>
      </c>
      <c r="P916" s="1">
        <v>7.1389263160284103E-3</v>
      </c>
      <c r="Q916" s="1">
        <v>1.8982346601753601E-3</v>
      </c>
      <c r="R916" s="1">
        <v>3.6504337275941102E-4</v>
      </c>
      <c r="S916" s="1">
        <v>2.4354092114078E-3</v>
      </c>
      <c r="T916" s="1">
        <v>3.59777697006087E-4</v>
      </c>
      <c r="U916" s="1">
        <v>0</v>
      </c>
      <c r="V916" s="1">
        <v>1.1101871773408799E-3</v>
      </c>
      <c r="W916" s="1">
        <v>915</v>
      </c>
      <c r="X916" s="1" t="s">
        <v>1668</v>
      </c>
      <c r="Y916" s="1" t="s">
        <v>1669</v>
      </c>
      <c r="Z916" s="1" t="s">
        <v>2606</v>
      </c>
      <c r="AA916" s="1">
        <v>9.2194383905857599E-3</v>
      </c>
      <c r="AB916" s="1">
        <v>2.29183558071232E-2</v>
      </c>
      <c r="AC916" s="1">
        <v>1.36989174165374E-2</v>
      </c>
      <c r="AD916" s="1">
        <v>8.5962033238702495E-2</v>
      </c>
    </row>
    <row r="917" spans="1:30" x14ac:dyDescent="0.3">
      <c r="A917" s="1">
        <v>916</v>
      </c>
      <c r="B917" s="1" t="s">
        <v>1674</v>
      </c>
      <c r="C917" s="1">
        <v>5.7761893113935899E-3</v>
      </c>
      <c r="D917" s="1">
        <v>0</v>
      </c>
      <c r="E917" s="1">
        <v>0</v>
      </c>
      <c r="F917" s="1">
        <v>4.9951467527350796E-4</v>
      </c>
      <c r="G917" s="1">
        <v>1.6445283020666201E-4</v>
      </c>
      <c r="H917" s="1">
        <v>0</v>
      </c>
      <c r="I917" s="1">
        <v>0</v>
      </c>
      <c r="J917" s="1">
        <v>2.6457902357447699E-3</v>
      </c>
      <c r="K917" s="1">
        <v>1.71392327903446E-2</v>
      </c>
      <c r="L917" s="1">
        <v>2.1608738876453999E-2</v>
      </c>
      <c r="M917" s="1">
        <v>2.8937490564859502E-3</v>
      </c>
      <c r="N917" s="1">
        <v>3.4513378418944598E-4</v>
      </c>
      <c r="O917" s="1">
        <v>0</v>
      </c>
      <c r="P917" s="1">
        <v>2.54132445944655E-3</v>
      </c>
      <c r="Q917" s="1">
        <v>4.4874696842626101E-3</v>
      </c>
      <c r="R917" s="1">
        <v>2.1786649867154101E-4</v>
      </c>
      <c r="S917" s="1">
        <v>8.6159438297692896E-4</v>
      </c>
      <c r="T917" s="1">
        <v>3.8818560088643001E-4</v>
      </c>
      <c r="U917" s="1">
        <v>0</v>
      </c>
      <c r="V917" s="1">
        <v>3.6749175271188301E-4</v>
      </c>
      <c r="W917" s="1">
        <v>916</v>
      </c>
      <c r="X917" s="1" t="s">
        <v>1674</v>
      </c>
      <c r="Y917" s="1" t="s">
        <v>1675</v>
      </c>
      <c r="Z917" s="1" t="s">
        <v>2607</v>
      </c>
      <c r="AA917" s="1">
        <v>1.71392327903446E-2</v>
      </c>
      <c r="AB917" s="1">
        <v>2.1608738876453999E-2</v>
      </c>
      <c r="AC917" s="1">
        <v>4.4695060861094501E-3</v>
      </c>
      <c r="AD917" s="1">
        <v>9.2212406709296299E-2</v>
      </c>
    </row>
    <row r="918" spans="1:30" x14ac:dyDescent="0.3">
      <c r="A918" s="1">
        <v>917</v>
      </c>
      <c r="B918" s="1" t="s">
        <v>1669</v>
      </c>
      <c r="C918" s="1">
        <v>1.2854922618095699E-2</v>
      </c>
      <c r="D918" s="1">
        <v>0</v>
      </c>
      <c r="E918" s="1">
        <v>1.3728491556982401E-3</v>
      </c>
      <c r="F918" s="1">
        <v>5.1950424371128697E-3</v>
      </c>
      <c r="G918" s="1">
        <v>7.84144248237436E-4</v>
      </c>
      <c r="H918" s="1">
        <v>1.4112357034334899E-3</v>
      </c>
      <c r="I918" s="1">
        <v>1.38612079733702E-3</v>
      </c>
      <c r="J918" s="7">
        <v>7.7252844806984403E-5</v>
      </c>
      <c r="K918" s="1">
        <v>3.18074530119037E-3</v>
      </c>
      <c r="L918" s="1">
        <v>6.2289164201472804E-4</v>
      </c>
      <c r="M918" s="1">
        <v>1.0333511563727501E-3</v>
      </c>
      <c r="N918" s="1">
        <v>2.8893717187624098E-3</v>
      </c>
      <c r="O918" s="7">
        <v>4.86333784914376E-5</v>
      </c>
      <c r="P918" s="1">
        <v>1.6766848979169701E-3</v>
      </c>
      <c r="Q918" s="1">
        <v>2.0512654141385E-3</v>
      </c>
      <c r="R918" s="1">
        <v>6.5490662733993597E-3</v>
      </c>
      <c r="S918" s="1">
        <v>1.2260506658568E-3</v>
      </c>
      <c r="T918" s="1">
        <v>1.5493612307495E-3</v>
      </c>
      <c r="U918" s="1">
        <v>2.7966648139634599E-4</v>
      </c>
      <c r="V918" s="1">
        <v>1.19467894719346E-3</v>
      </c>
      <c r="W918" s="1">
        <v>917</v>
      </c>
      <c r="X918" s="1" t="s">
        <v>1669</v>
      </c>
      <c r="Y918" s="1" t="s">
        <v>1666</v>
      </c>
      <c r="Z918" s="1" t="s">
        <v>2608</v>
      </c>
      <c r="AA918" s="1">
        <v>5.1950424371128697E-3</v>
      </c>
      <c r="AB918" s="1">
        <v>1.2854922618095699E-2</v>
      </c>
      <c r="AC918" s="1">
        <v>7.6598801809829196E-3</v>
      </c>
      <c r="AD918" s="1">
        <v>8.3236122312712504E-2</v>
      </c>
    </row>
    <row r="919" spans="1:30" x14ac:dyDescent="0.3">
      <c r="A919" s="1">
        <v>918</v>
      </c>
      <c r="B919" s="1" t="s">
        <v>1671</v>
      </c>
      <c r="C919" s="1">
        <v>1.2513528600760001E-3</v>
      </c>
      <c r="D919" s="1">
        <v>0</v>
      </c>
      <c r="E919" s="1">
        <v>5.8727789214213996E-3</v>
      </c>
      <c r="F919" s="1">
        <v>9.3912576400096098E-4</v>
      </c>
      <c r="G919" s="1">
        <v>0</v>
      </c>
      <c r="H919" s="1">
        <v>3.7193255462390801E-2</v>
      </c>
      <c r="I919" s="1">
        <v>2.3338787989491201E-3</v>
      </c>
      <c r="J919" s="1">
        <v>1.15055042932499E-3</v>
      </c>
      <c r="K919" s="1">
        <v>2.2839887300700498E-3</v>
      </c>
      <c r="L919" s="1">
        <v>0</v>
      </c>
      <c r="M919" s="1">
        <v>0</v>
      </c>
      <c r="N919" s="1">
        <v>1.5102219100029499E-3</v>
      </c>
      <c r="O919" s="1">
        <v>0</v>
      </c>
      <c r="P919" s="1">
        <v>3.4349984362499501E-3</v>
      </c>
      <c r="Q919" s="1">
        <v>5.5389311563095603E-3</v>
      </c>
      <c r="R919" s="1">
        <v>2.1362432440624698E-3</v>
      </c>
      <c r="S919" s="7">
        <v>1.28789192959932E-5</v>
      </c>
      <c r="T919" s="7">
        <v>9.1475699607741504E-5</v>
      </c>
      <c r="U919" s="1">
        <v>0</v>
      </c>
      <c r="V919" s="1">
        <v>0</v>
      </c>
      <c r="W919" s="1">
        <v>918</v>
      </c>
      <c r="X919" s="1" t="s">
        <v>1671</v>
      </c>
      <c r="Y919" s="1" t="s">
        <v>1671</v>
      </c>
      <c r="Z919" s="1" t="s">
        <v>2609</v>
      </c>
      <c r="AA919" s="1">
        <v>3.7193255462390801E-2</v>
      </c>
      <c r="AB919" s="1">
        <v>3.7193255462390801E-2</v>
      </c>
      <c r="AC919" s="1">
        <v>0</v>
      </c>
      <c r="AD919" s="1">
        <v>9.1976786407483399E-2</v>
      </c>
    </row>
    <row r="920" spans="1:30" x14ac:dyDescent="0.3">
      <c r="A920" s="1">
        <v>919</v>
      </c>
      <c r="B920" s="1" t="s">
        <v>1670</v>
      </c>
      <c r="C920" s="1">
        <v>0</v>
      </c>
      <c r="D920" s="1">
        <v>0</v>
      </c>
      <c r="E920" s="1">
        <v>0</v>
      </c>
      <c r="F920" s="1">
        <v>0</v>
      </c>
      <c r="G920" s="1">
        <v>6.1752225859956197E-2</v>
      </c>
      <c r="H920" s="1">
        <v>0</v>
      </c>
      <c r="I920" s="1">
        <v>0</v>
      </c>
      <c r="J920" s="1">
        <v>5.7653340062212505E-4</v>
      </c>
      <c r="K920" s="1">
        <v>0</v>
      </c>
      <c r="L920" s="1">
        <v>1.5033873050037899E-3</v>
      </c>
      <c r="M920" s="1">
        <v>4.5210660847424102E-4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3.9657635567778501E-4</v>
      </c>
      <c r="W920" s="1">
        <v>919</v>
      </c>
      <c r="X920" s="1" t="s">
        <v>1670</v>
      </c>
      <c r="Y920" s="1" t="s">
        <v>1670</v>
      </c>
      <c r="Z920" s="1" t="s">
        <v>2610</v>
      </c>
      <c r="AA920" s="1">
        <v>6.1752225859956197E-2</v>
      </c>
      <c r="AB920" s="1">
        <v>6.1752225859956197E-2</v>
      </c>
      <c r="AC920" s="1">
        <v>0</v>
      </c>
      <c r="AD920" s="1">
        <v>6.4297174245957295E-2</v>
      </c>
    </row>
    <row r="921" spans="1:30" x14ac:dyDescent="0.3">
      <c r="A921" s="1">
        <v>920</v>
      </c>
      <c r="B921" s="1" t="s">
        <v>1673</v>
      </c>
      <c r="C921" s="1">
        <v>1.59745966520354E-4</v>
      </c>
      <c r="D921" s="1">
        <v>0</v>
      </c>
      <c r="E921" s="1">
        <v>0</v>
      </c>
      <c r="F921" s="1">
        <v>0</v>
      </c>
      <c r="G921" s="1">
        <v>1.11846273320925E-4</v>
      </c>
      <c r="H921" s="1">
        <v>0</v>
      </c>
      <c r="I921" s="1">
        <v>0</v>
      </c>
      <c r="J921" s="1">
        <v>5.0031794100848001E-2</v>
      </c>
      <c r="K921" s="1">
        <v>0</v>
      </c>
      <c r="L921" s="1">
        <v>1.26233628994073E-3</v>
      </c>
      <c r="M921" s="1">
        <v>3.6773633994770997E-4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4.5235428215096299E-4</v>
      </c>
      <c r="T921" s="1">
        <v>1.04361065704455E-2</v>
      </c>
      <c r="U921" s="1">
        <v>0</v>
      </c>
      <c r="V921" s="1">
        <v>0</v>
      </c>
      <c r="W921" s="1">
        <v>920</v>
      </c>
      <c r="X921" s="1" t="s">
        <v>1673</v>
      </c>
      <c r="Y921" s="1" t="s">
        <v>1673</v>
      </c>
      <c r="Z921" s="1" t="s">
        <v>2611</v>
      </c>
      <c r="AA921" s="1">
        <v>5.0031794100848001E-2</v>
      </c>
      <c r="AB921" s="1">
        <v>5.0031794100848001E-2</v>
      </c>
      <c r="AC921" s="1">
        <v>0</v>
      </c>
      <c r="AD921" s="1">
        <v>7.1667376832764404E-2</v>
      </c>
    </row>
    <row r="922" spans="1:30" x14ac:dyDescent="0.3">
      <c r="A922" s="1">
        <v>921</v>
      </c>
      <c r="B922" s="1" t="s">
        <v>1680</v>
      </c>
      <c r="C922" s="1">
        <v>1.02844116562442E-2</v>
      </c>
      <c r="D922" s="1">
        <v>0</v>
      </c>
      <c r="E922" s="1">
        <v>4.4065588128360298E-4</v>
      </c>
      <c r="F922" s="1">
        <v>2.1898770046731401E-3</v>
      </c>
      <c r="G922" s="1">
        <v>0</v>
      </c>
      <c r="H922" s="1">
        <v>1.02362437513458E-3</v>
      </c>
      <c r="I922" s="1">
        <v>1.3106950822977901E-3</v>
      </c>
      <c r="J922" s="1">
        <v>0</v>
      </c>
      <c r="K922" s="1">
        <v>5.8642419850543298E-3</v>
      </c>
      <c r="L922" s="1">
        <v>0</v>
      </c>
      <c r="M922" s="1">
        <v>1.05276606557575E-4</v>
      </c>
      <c r="N922" s="1">
        <v>1.6973100904797402E-2</v>
      </c>
      <c r="O922" s="1">
        <v>0</v>
      </c>
      <c r="P922" s="1">
        <v>3.1356213841074502E-3</v>
      </c>
      <c r="Q922" s="1">
        <v>2.9969924358540698E-3</v>
      </c>
      <c r="R922" s="1">
        <v>2.45994391746904E-3</v>
      </c>
      <c r="S922" s="7">
        <v>9.3814495529484206E-5</v>
      </c>
      <c r="T922" s="1">
        <v>0</v>
      </c>
      <c r="U922" s="1">
        <v>0</v>
      </c>
      <c r="V922" s="1">
        <v>3.4990517334781198E-4</v>
      </c>
      <c r="W922" s="1">
        <v>921</v>
      </c>
      <c r="X922" s="1" t="s">
        <v>1680</v>
      </c>
      <c r="Y922" s="1" t="s">
        <v>1677</v>
      </c>
      <c r="Z922" s="1" t="s">
        <v>2612</v>
      </c>
      <c r="AA922" s="1">
        <v>2.9969924358540698E-3</v>
      </c>
      <c r="AB922" s="1">
        <v>1.6973100904797402E-2</v>
      </c>
      <c r="AC922" s="1">
        <v>1.39761084689433E-2</v>
      </c>
      <c r="AD922" s="1">
        <v>7.8058377070086296E-2</v>
      </c>
    </row>
    <row r="923" spans="1:30" x14ac:dyDescent="0.3">
      <c r="A923" s="1">
        <v>922</v>
      </c>
      <c r="B923" s="1" t="s">
        <v>1680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3.33759640888962E-4</v>
      </c>
      <c r="J923" s="1">
        <v>0</v>
      </c>
      <c r="K923" s="1">
        <v>9.0738170657015803E-4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6.2123733023046399E-2</v>
      </c>
      <c r="R923" s="7">
        <v>7.3945108025475607E-5</v>
      </c>
      <c r="S923" s="1">
        <v>0</v>
      </c>
      <c r="T923" s="1">
        <v>0</v>
      </c>
      <c r="U923" s="1">
        <v>0</v>
      </c>
      <c r="V923" s="1">
        <v>3.4589307644481999E-4</v>
      </c>
      <c r="W923" s="1">
        <v>922</v>
      </c>
      <c r="X923" s="1" t="s">
        <v>1680</v>
      </c>
      <c r="Y923" s="1" t="s">
        <v>1680</v>
      </c>
      <c r="Z923" s="1" t="s">
        <v>2613</v>
      </c>
      <c r="AA923" s="1">
        <v>6.2123733023046399E-2</v>
      </c>
      <c r="AB923" s="1">
        <v>6.2123733023046399E-2</v>
      </c>
      <c r="AC923" s="1">
        <v>0</v>
      </c>
      <c r="AD923" s="1">
        <v>6.1790089035084601E-2</v>
      </c>
    </row>
    <row r="924" spans="1:30" x14ac:dyDescent="0.3">
      <c r="A924" s="1">
        <v>923</v>
      </c>
      <c r="B924" s="1" t="s">
        <v>1679</v>
      </c>
      <c r="C924" s="1">
        <v>2.7330668222831899E-4</v>
      </c>
      <c r="D924" s="1">
        <v>0</v>
      </c>
      <c r="E924" s="1">
        <v>0</v>
      </c>
      <c r="F924" s="1">
        <v>3.1608086411610798E-4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7">
        <v>6.1311008090445397E-5</v>
      </c>
      <c r="O924" s="1">
        <v>0</v>
      </c>
      <c r="P924" s="1">
        <v>6.2918831340081596E-2</v>
      </c>
      <c r="Q924" s="1">
        <v>0</v>
      </c>
      <c r="R924" s="1">
        <v>2.1670345994424202E-3</v>
      </c>
      <c r="S924" s="1">
        <v>0</v>
      </c>
      <c r="T924" s="1">
        <v>0</v>
      </c>
      <c r="U924" s="1">
        <v>0</v>
      </c>
      <c r="V924" s="1">
        <v>2.6175927880063403E-4</v>
      </c>
      <c r="W924" s="1">
        <v>923</v>
      </c>
      <c r="X924" s="1" t="s">
        <v>1679</v>
      </c>
      <c r="Y924" s="1" t="s">
        <v>1679</v>
      </c>
      <c r="Z924" s="1" t="s">
        <v>2614</v>
      </c>
      <c r="AA924" s="1">
        <v>6.2918831340081596E-2</v>
      </c>
      <c r="AB924" s="1">
        <v>6.2918831340081596E-2</v>
      </c>
      <c r="AC924" s="1">
        <v>0</v>
      </c>
      <c r="AD924" s="1">
        <v>6.50474937223392E-2</v>
      </c>
    </row>
    <row r="925" spans="1:30" x14ac:dyDescent="0.3">
      <c r="A925" s="1">
        <v>924</v>
      </c>
      <c r="B925" s="1" t="s">
        <v>1675</v>
      </c>
      <c r="C925" s="1">
        <v>0</v>
      </c>
      <c r="D925" s="1">
        <v>0</v>
      </c>
      <c r="E925" s="1">
        <v>0</v>
      </c>
      <c r="F925" s="1">
        <v>0</v>
      </c>
      <c r="G925" s="1">
        <v>7.7366953859737801E-4</v>
      </c>
      <c r="H925" s="1">
        <v>0</v>
      </c>
      <c r="I925" s="1">
        <v>0</v>
      </c>
      <c r="J925" s="1">
        <v>4.3074021563412898E-3</v>
      </c>
      <c r="K925" s="1">
        <v>2.1296549382381999E-4</v>
      </c>
      <c r="L925" s="1">
        <v>5.72406973386635E-2</v>
      </c>
      <c r="M925" s="1">
        <v>1.3572994846724701E-3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1.17227375403994E-4</v>
      </c>
      <c r="U925" s="1">
        <v>0</v>
      </c>
      <c r="V925" s="1">
        <v>3.72091562006565E-4</v>
      </c>
      <c r="W925" s="1">
        <v>924</v>
      </c>
      <c r="X925" s="1" t="s">
        <v>1675</v>
      </c>
      <c r="Y925" s="1" t="s">
        <v>1675</v>
      </c>
      <c r="Z925" s="1" t="s">
        <v>2615</v>
      </c>
      <c r="AA925" s="1">
        <v>5.72406973386635E-2</v>
      </c>
      <c r="AB925" s="1">
        <v>5.72406973386635E-2</v>
      </c>
      <c r="AC925" s="1">
        <v>0</v>
      </c>
      <c r="AD925" s="1">
        <v>6.9266706813482196E-2</v>
      </c>
    </row>
    <row r="926" spans="1:30" x14ac:dyDescent="0.3">
      <c r="A926" s="1">
        <v>925</v>
      </c>
      <c r="B926" s="1" t="s">
        <v>1683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1.99510767309462E-4</v>
      </c>
      <c r="I926" s="1">
        <v>0</v>
      </c>
      <c r="J926" s="1">
        <v>5.2306015541483497E-4</v>
      </c>
      <c r="K926" s="1">
        <v>0</v>
      </c>
      <c r="L926" s="1">
        <v>3.0753464939592401E-4</v>
      </c>
      <c r="M926" s="1">
        <v>1.8261413902662701E-4</v>
      </c>
      <c r="N926" s="1">
        <v>5.0588395470380998E-4</v>
      </c>
      <c r="O926" s="1">
        <v>0</v>
      </c>
      <c r="P926" s="1">
        <v>0</v>
      </c>
      <c r="Q926" s="1">
        <v>0</v>
      </c>
      <c r="R926" s="1">
        <v>1.0473518615585099E-4</v>
      </c>
      <c r="S926" s="1">
        <v>4.5968161066506199E-3</v>
      </c>
      <c r="T926" s="1">
        <v>5.2939095812976199E-2</v>
      </c>
      <c r="U926" s="1">
        <v>0</v>
      </c>
      <c r="V926" s="1">
        <v>0</v>
      </c>
      <c r="W926" s="1">
        <v>925</v>
      </c>
      <c r="X926" s="1" t="s">
        <v>1683</v>
      </c>
      <c r="Y926" s="1" t="s">
        <v>1683</v>
      </c>
      <c r="Z926" s="1" t="s">
        <v>2616</v>
      </c>
      <c r="AA926" s="1">
        <v>5.2939095812976199E-2</v>
      </c>
      <c r="AB926" s="1">
        <v>5.2939095812976199E-2</v>
      </c>
      <c r="AC926" s="1">
        <v>0</v>
      </c>
      <c r="AD926" s="1">
        <v>6.5032288733324201E-2</v>
      </c>
    </row>
    <row r="927" spans="1:30" x14ac:dyDescent="0.3">
      <c r="A927" s="1">
        <v>926</v>
      </c>
      <c r="B927" s="1" t="s">
        <v>1669</v>
      </c>
      <c r="C927" s="1">
        <v>2.9875947047940202E-4</v>
      </c>
      <c r="D927" s="1">
        <v>0</v>
      </c>
      <c r="E927" s="1">
        <v>5.4856137505664897E-4</v>
      </c>
      <c r="F927" s="1">
        <v>6.8680764278717096E-2</v>
      </c>
      <c r="G927" s="1">
        <v>2.8897131257030699E-4</v>
      </c>
      <c r="H927" s="1">
        <v>1.2172683340745501E-4</v>
      </c>
      <c r="I927" s="1">
        <v>0</v>
      </c>
      <c r="J927" s="1">
        <v>1.7362056806489101E-4</v>
      </c>
      <c r="K927" s="1">
        <v>0</v>
      </c>
      <c r="L927" s="1">
        <v>0</v>
      </c>
      <c r="M927" s="1">
        <v>0</v>
      </c>
      <c r="N927" s="1">
        <v>2.3770326587561099E-4</v>
      </c>
      <c r="O927" s="1">
        <v>0</v>
      </c>
      <c r="P927" s="1">
        <v>1.7715893997748101E-3</v>
      </c>
      <c r="Q927" s="1">
        <v>0</v>
      </c>
      <c r="R927" s="1">
        <v>1.1991400475262501E-3</v>
      </c>
      <c r="S927" s="1">
        <v>5.1880758896160597E-4</v>
      </c>
      <c r="T927" s="1">
        <v>9.3302647818958796E-4</v>
      </c>
      <c r="U927" s="1">
        <v>0</v>
      </c>
      <c r="V927" s="1">
        <v>1.5843370487973301E-4</v>
      </c>
      <c r="W927" s="1">
        <v>926</v>
      </c>
      <c r="X927" s="1" t="s">
        <v>1669</v>
      </c>
      <c r="Y927" s="1" t="s">
        <v>1669</v>
      </c>
      <c r="Z927" s="1" t="s">
        <v>2617</v>
      </c>
      <c r="AA927" s="1">
        <v>6.8680764278717096E-2</v>
      </c>
      <c r="AB927" s="1">
        <v>6.8680764278717096E-2</v>
      </c>
      <c r="AC927" s="1">
        <v>0</v>
      </c>
      <c r="AD927" s="1">
        <v>7.6288395508131004E-2</v>
      </c>
    </row>
    <row r="928" spans="1:30" x14ac:dyDescent="0.3">
      <c r="A928" s="1">
        <v>927</v>
      </c>
      <c r="B928" s="1" t="s">
        <v>1682</v>
      </c>
      <c r="C928" s="1">
        <v>4.2443228749419E-4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7">
        <v>3.1367830223043098E-5</v>
      </c>
      <c r="K928" s="1">
        <v>5.4356771763100205E-4</v>
      </c>
      <c r="L928" s="1">
        <v>0</v>
      </c>
      <c r="M928" s="1">
        <v>0</v>
      </c>
      <c r="N928" s="1">
        <v>1.6379722321807899E-3</v>
      </c>
      <c r="O928" s="1">
        <v>0</v>
      </c>
      <c r="P928" s="1">
        <v>0</v>
      </c>
      <c r="Q928" s="1">
        <v>0</v>
      </c>
      <c r="R928" s="7">
        <v>7.0256291885963194E-5</v>
      </c>
      <c r="S928" s="1">
        <v>5.6689657867480203E-2</v>
      </c>
      <c r="T928" s="1">
        <v>8.33218868061715E-4</v>
      </c>
      <c r="U928" s="1">
        <v>0</v>
      </c>
      <c r="V928" s="1">
        <v>0</v>
      </c>
      <c r="W928" s="1">
        <v>927</v>
      </c>
      <c r="X928" s="1" t="s">
        <v>1682</v>
      </c>
      <c r="Y928" s="1" t="s">
        <v>1682</v>
      </c>
      <c r="Z928" s="1" t="s">
        <v>2618</v>
      </c>
      <c r="AA928" s="1">
        <v>5.6689657867480203E-2</v>
      </c>
      <c r="AB928" s="1">
        <v>5.6689657867480203E-2</v>
      </c>
      <c r="AC928" s="1">
        <v>0</v>
      </c>
      <c r="AD928" s="1">
        <v>6.2589603022814702E-2</v>
      </c>
    </row>
    <row r="929" spans="1:30" x14ac:dyDescent="0.3">
      <c r="A929" s="1">
        <v>928</v>
      </c>
      <c r="B929" s="1" t="s">
        <v>1680</v>
      </c>
      <c r="C929" s="7">
        <v>9.0764133183897206E-5</v>
      </c>
      <c r="D929" s="1">
        <v>0</v>
      </c>
      <c r="E929" s="1">
        <v>2.1050989609902701E-4</v>
      </c>
      <c r="F929" s="1">
        <v>0</v>
      </c>
      <c r="G929" s="1">
        <v>0</v>
      </c>
      <c r="H929" s="1">
        <v>7.3316817706781795E-4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3.0698257889675302E-3</v>
      </c>
      <c r="O929" s="1">
        <v>0</v>
      </c>
      <c r="P929" s="1">
        <v>1.9404284460636E-3</v>
      </c>
      <c r="Q929" s="1">
        <v>3.2937246140818499E-2</v>
      </c>
      <c r="R929" s="1">
        <v>1.4690834264656999E-2</v>
      </c>
      <c r="S929" s="1">
        <v>3.9850745113237298E-4</v>
      </c>
      <c r="T929" s="1">
        <v>0</v>
      </c>
      <c r="U929" s="1">
        <v>0</v>
      </c>
      <c r="V929" s="1">
        <v>0</v>
      </c>
      <c r="W929" s="1">
        <v>928</v>
      </c>
      <c r="X929" s="1" t="s">
        <v>1680</v>
      </c>
      <c r="Y929" s="1" t="s">
        <v>1680</v>
      </c>
      <c r="Z929" s="1" t="s">
        <v>2619</v>
      </c>
      <c r="AA929" s="1">
        <v>3.2937246140818499E-2</v>
      </c>
      <c r="AB929" s="1">
        <v>3.2937246140818499E-2</v>
      </c>
      <c r="AC929" s="1">
        <v>0</v>
      </c>
      <c r="AD929" s="1">
        <v>7.1882760340716501E-2</v>
      </c>
    </row>
    <row r="930" spans="1:30" x14ac:dyDescent="0.3">
      <c r="A930" s="1">
        <v>929</v>
      </c>
      <c r="B930" s="1" t="s">
        <v>1679</v>
      </c>
      <c r="C930" s="1">
        <v>0</v>
      </c>
      <c r="D930" s="1">
        <v>0</v>
      </c>
      <c r="E930" s="1">
        <v>0</v>
      </c>
      <c r="F930" s="1">
        <v>0</v>
      </c>
      <c r="G930" s="7">
        <v>8.7329974870134397E-5</v>
      </c>
      <c r="H930" s="1">
        <v>0</v>
      </c>
      <c r="I930" s="1">
        <v>0</v>
      </c>
      <c r="J930" s="1">
        <v>0</v>
      </c>
      <c r="K930" s="7">
        <v>9.9922270564452499E-5</v>
      </c>
      <c r="L930" s="1">
        <v>0</v>
      </c>
      <c r="M930" s="1">
        <v>1.2968474865500201E-4</v>
      </c>
      <c r="N930" s="1">
        <v>0</v>
      </c>
      <c r="O930" s="1">
        <v>3.0483229050188302E-4</v>
      </c>
      <c r="P930" s="1">
        <v>6.47114037832663E-2</v>
      </c>
      <c r="Q930" s="1">
        <v>0</v>
      </c>
      <c r="R930" s="1">
        <v>4.0496626061156899E-4</v>
      </c>
      <c r="S930" s="1">
        <v>2.1029613285692699E-4</v>
      </c>
      <c r="T930" s="1">
        <v>0</v>
      </c>
      <c r="U930" s="1">
        <v>6.8498261021435701E-4</v>
      </c>
      <c r="V930" s="1">
        <v>2.2202804292200599E-4</v>
      </c>
      <c r="W930" s="1">
        <v>929</v>
      </c>
      <c r="X930" s="1" t="s">
        <v>1679</v>
      </c>
      <c r="Y930" s="1" t="s">
        <v>1679</v>
      </c>
      <c r="Z930" s="1" t="s">
        <v>2620</v>
      </c>
      <c r="AA930" s="1">
        <v>6.47114037832663E-2</v>
      </c>
      <c r="AB930" s="1">
        <v>6.47114037832663E-2</v>
      </c>
      <c r="AC930" s="1">
        <v>0</v>
      </c>
      <c r="AD930" s="1">
        <v>6.4870934450360296E-2</v>
      </c>
    </row>
    <row r="931" spans="1:30" x14ac:dyDescent="0.3">
      <c r="A931" s="1">
        <v>930</v>
      </c>
      <c r="B931" s="1" t="s">
        <v>1673</v>
      </c>
      <c r="C931" s="1">
        <v>3.15376227199653E-3</v>
      </c>
      <c r="D931" s="1">
        <v>0</v>
      </c>
      <c r="E931" s="1">
        <v>0</v>
      </c>
      <c r="F931" s="1">
        <v>8.4013008352497797E-4</v>
      </c>
      <c r="G931" s="1">
        <v>0</v>
      </c>
      <c r="H931" s="1">
        <v>4.2330733276131297E-3</v>
      </c>
      <c r="I931" s="1">
        <v>0</v>
      </c>
      <c r="J931" s="1">
        <v>2.36063029999957E-2</v>
      </c>
      <c r="K931" s="1">
        <v>0</v>
      </c>
      <c r="L931" s="1">
        <v>0</v>
      </c>
      <c r="M931" s="1">
        <v>1.13786722058782E-3</v>
      </c>
      <c r="N931" s="1">
        <v>0</v>
      </c>
      <c r="O931" s="1">
        <v>0</v>
      </c>
      <c r="P931" s="1">
        <v>0</v>
      </c>
      <c r="Q931" s="1">
        <v>0</v>
      </c>
      <c r="R931" s="1">
        <v>1.57549177351116E-2</v>
      </c>
      <c r="S931" s="1">
        <v>1.09691079784531E-3</v>
      </c>
      <c r="T931" s="1">
        <v>9.4540947553434992E-3</v>
      </c>
      <c r="U931" s="1">
        <v>0</v>
      </c>
      <c r="V931" s="1">
        <v>0</v>
      </c>
      <c r="W931" s="1">
        <v>930</v>
      </c>
      <c r="X931" s="1" t="s">
        <v>1673</v>
      </c>
      <c r="Y931" s="1" t="s">
        <v>1673</v>
      </c>
      <c r="Z931" s="1" t="s">
        <v>2621</v>
      </c>
      <c r="AA931" s="1">
        <v>2.36063029999957E-2</v>
      </c>
      <c r="AB931" s="1">
        <v>2.36063029999957E-2</v>
      </c>
      <c r="AC931" s="1">
        <v>0</v>
      </c>
      <c r="AD931" s="1">
        <v>8.6900431991585605E-2</v>
      </c>
    </row>
    <row r="932" spans="1:30" x14ac:dyDescent="0.3">
      <c r="A932" s="1">
        <v>931</v>
      </c>
      <c r="B932" s="1" t="s">
        <v>1682</v>
      </c>
      <c r="C932" s="1">
        <v>1.36261178386137E-3</v>
      </c>
      <c r="D932" s="7">
        <v>9.5062666062627598E-5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1.4454515457336101E-2</v>
      </c>
      <c r="K932" s="1">
        <v>0</v>
      </c>
      <c r="L932" s="1">
        <v>0</v>
      </c>
      <c r="M932" s="1">
        <v>1.5938784416385E-3</v>
      </c>
      <c r="N932" s="1">
        <v>1.6977622702361899E-4</v>
      </c>
      <c r="O932" s="1">
        <v>0</v>
      </c>
      <c r="P932" s="1">
        <v>0</v>
      </c>
      <c r="Q932" s="1">
        <v>0</v>
      </c>
      <c r="R932" s="1">
        <v>3.6016329011297299E-3</v>
      </c>
      <c r="S932" s="1">
        <v>2.5408381929880101E-2</v>
      </c>
      <c r="T932" s="1">
        <v>4.4075649795720998E-3</v>
      </c>
      <c r="U932" s="1">
        <v>0</v>
      </c>
      <c r="V932" s="1">
        <v>0</v>
      </c>
      <c r="W932" s="1">
        <v>931</v>
      </c>
      <c r="X932" s="1" t="s">
        <v>1682</v>
      </c>
      <c r="Y932" s="1" t="s">
        <v>1682</v>
      </c>
      <c r="Z932" s="1" t="s">
        <v>2622</v>
      </c>
      <c r="AA932" s="1">
        <v>2.5408381929880101E-2</v>
      </c>
      <c r="AB932" s="1">
        <v>2.5408381929880101E-2</v>
      </c>
      <c r="AC932" s="1">
        <v>0</v>
      </c>
      <c r="AD932" s="1">
        <v>7.3551918999764598E-2</v>
      </c>
    </row>
    <row r="933" spans="1:30" x14ac:dyDescent="0.3">
      <c r="A933" s="1">
        <v>932</v>
      </c>
      <c r="B933" s="1" t="s">
        <v>1674</v>
      </c>
      <c r="C933" s="1">
        <v>2.35262053015461E-4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1.84177708176604E-4</v>
      </c>
      <c r="J933" s="7">
        <v>6.6242195723970499E-5</v>
      </c>
      <c r="K933" s="1">
        <v>6.05299261714995E-2</v>
      </c>
      <c r="L933" s="1">
        <v>3.01357312296914E-4</v>
      </c>
      <c r="M933" s="1">
        <v>0</v>
      </c>
      <c r="N933" s="1">
        <v>0</v>
      </c>
      <c r="O933" s="1">
        <v>0</v>
      </c>
      <c r="P933" s="1">
        <v>2.8710087709652902E-4</v>
      </c>
      <c r="Q933" s="1">
        <v>2.1757670214615902E-3</v>
      </c>
      <c r="R933" s="1">
        <v>0</v>
      </c>
      <c r="S933" s="7">
        <v>6.6502424129666801E-6</v>
      </c>
      <c r="T933" s="1">
        <v>4.02665964205481E-4</v>
      </c>
      <c r="U933" s="1">
        <v>0</v>
      </c>
      <c r="V933" s="1">
        <v>0</v>
      </c>
      <c r="W933" s="1">
        <v>932</v>
      </c>
      <c r="X933" s="1" t="s">
        <v>1674</v>
      </c>
      <c r="Y933" s="1" t="s">
        <v>1674</v>
      </c>
      <c r="Z933" s="1" t="s">
        <v>2623</v>
      </c>
      <c r="AA933" s="1">
        <v>6.05299261714995E-2</v>
      </c>
      <c r="AB933" s="1">
        <v>6.05299261714995E-2</v>
      </c>
      <c r="AC933" s="1">
        <v>0</v>
      </c>
      <c r="AD933" s="1">
        <v>6.5192781493614904E-2</v>
      </c>
    </row>
    <row r="934" spans="1:30" x14ac:dyDescent="0.3">
      <c r="A934" s="1">
        <v>933</v>
      </c>
      <c r="B934" s="1" t="s">
        <v>1672</v>
      </c>
      <c r="C934" s="1">
        <v>1.53356855099488E-2</v>
      </c>
      <c r="D934" s="1">
        <v>0</v>
      </c>
      <c r="E934" s="1">
        <v>0</v>
      </c>
      <c r="F934" s="1">
        <v>1.8601950687108901E-3</v>
      </c>
      <c r="G934" s="1">
        <v>9.8663627604112804E-4</v>
      </c>
      <c r="H934" s="1">
        <v>2.9391763451402002E-3</v>
      </c>
      <c r="I934" s="1">
        <v>1.22428047935685E-2</v>
      </c>
      <c r="J934" s="1">
        <v>1.33472315954617E-3</v>
      </c>
      <c r="K934" s="1">
        <v>0</v>
      </c>
      <c r="L934" s="1">
        <v>1.9300170806618999E-2</v>
      </c>
      <c r="M934" s="1">
        <v>1.7852377626342199E-3</v>
      </c>
      <c r="N934" s="1">
        <v>7.6203720485990096E-3</v>
      </c>
      <c r="O934" s="1">
        <v>1.7744413690805701E-4</v>
      </c>
      <c r="P934" s="1">
        <v>6.2483780630736804E-4</v>
      </c>
      <c r="Q934" s="1">
        <v>0</v>
      </c>
      <c r="R934" s="1">
        <v>2.56129944614559E-4</v>
      </c>
      <c r="S934" s="1">
        <v>4.7368299564446603E-4</v>
      </c>
      <c r="T934" s="1">
        <v>5.44326035096321E-3</v>
      </c>
      <c r="U934" s="1">
        <v>2.75045901040108E-4</v>
      </c>
      <c r="V934" s="1">
        <v>3.5138314990424801E-4</v>
      </c>
      <c r="W934" s="1">
        <v>933</v>
      </c>
      <c r="X934" s="1" t="s">
        <v>1672</v>
      </c>
      <c r="Y934" s="1" t="s">
        <v>1675</v>
      </c>
      <c r="Z934" s="1" t="s">
        <v>2624</v>
      </c>
      <c r="AA934" s="1">
        <v>1.22428047935685E-2</v>
      </c>
      <c r="AB934" s="1">
        <v>1.9300170806618999E-2</v>
      </c>
      <c r="AC934" s="1">
        <v>7.0573660130504902E-3</v>
      </c>
      <c r="AD934" s="1">
        <v>0.110966990305814</v>
      </c>
    </row>
    <row r="935" spans="1:30" x14ac:dyDescent="0.3">
      <c r="A935" s="1">
        <v>934</v>
      </c>
      <c r="B935" s="1" t="s">
        <v>1683</v>
      </c>
      <c r="C935" s="1">
        <v>2.0812118958017699E-3</v>
      </c>
      <c r="D935" s="1">
        <v>0</v>
      </c>
      <c r="E935" s="1">
        <v>0</v>
      </c>
      <c r="F935" s="1">
        <v>0</v>
      </c>
      <c r="G935" s="1">
        <v>1.0164759824571701E-3</v>
      </c>
      <c r="H935" s="1">
        <v>0</v>
      </c>
      <c r="I935" s="1">
        <v>0</v>
      </c>
      <c r="J935" s="1">
        <v>3.9405398783562999E-3</v>
      </c>
      <c r="K935" s="1">
        <v>0</v>
      </c>
      <c r="L935" s="1">
        <v>2.67657483151937E-3</v>
      </c>
      <c r="M935" s="1">
        <v>3.0696217546916099E-4</v>
      </c>
      <c r="N935" s="1">
        <v>0</v>
      </c>
      <c r="O935" s="1">
        <v>0</v>
      </c>
      <c r="P935" s="1">
        <v>0</v>
      </c>
      <c r="Q935" s="1">
        <v>0</v>
      </c>
      <c r="R935" s="1">
        <v>1.15778635861302E-4</v>
      </c>
      <c r="S935" s="1">
        <v>5.0088211032158396E-3</v>
      </c>
      <c r="T935" s="1">
        <v>3.1286691355154703E-2</v>
      </c>
      <c r="U935" s="1">
        <v>0</v>
      </c>
      <c r="V935" s="1">
        <v>0</v>
      </c>
      <c r="W935" s="1">
        <v>934</v>
      </c>
      <c r="X935" s="1" t="s">
        <v>1683</v>
      </c>
      <c r="Y935" s="1" t="s">
        <v>1683</v>
      </c>
      <c r="Z935" s="1" t="s">
        <v>2625</v>
      </c>
      <c r="AA935" s="1">
        <v>3.1286691355154703E-2</v>
      </c>
      <c r="AB935" s="1">
        <v>3.1286691355154703E-2</v>
      </c>
      <c r="AC935" s="1">
        <v>0</v>
      </c>
      <c r="AD935" s="1">
        <v>6.5420753312088506E-2</v>
      </c>
    </row>
    <row r="936" spans="1:30" x14ac:dyDescent="0.3">
      <c r="A936" s="1">
        <v>935</v>
      </c>
      <c r="B936" s="1" t="s">
        <v>1666</v>
      </c>
      <c r="C936" s="1">
        <v>2.8134464612130299E-2</v>
      </c>
      <c r="D936" s="1">
        <v>0</v>
      </c>
      <c r="E936" s="1">
        <v>0</v>
      </c>
      <c r="F936" s="1">
        <v>4.2722007909946997E-3</v>
      </c>
      <c r="G936" s="1">
        <v>2.1545627291354199E-4</v>
      </c>
      <c r="H936" s="1">
        <v>2.68200344282468E-4</v>
      </c>
      <c r="I936" s="1">
        <v>0</v>
      </c>
      <c r="J936" s="1">
        <v>1.0622169387939E-3</v>
      </c>
      <c r="K936" s="1">
        <v>9.9864061906312397E-4</v>
      </c>
      <c r="L936" s="7">
        <v>6.7632402122887105E-5</v>
      </c>
      <c r="M936" s="1">
        <v>0</v>
      </c>
      <c r="N936" s="7">
        <v>5.3525646102076198E-5</v>
      </c>
      <c r="O936" s="1">
        <v>0</v>
      </c>
      <c r="P936" s="1">
        <v>1.90100839011878E-3</v>
      </c>
      <c r="Q936" s="1">
        <v>2.2585689415438099E-4</v>
      </c>
      <c r="R936" s="1">
        <v>2.0974567885472702E-3</v>
      </c>
      <c r="S936" s="1">
        <v>6.2389441050246701E-3</v>
      </c>
      <c r="T936" s="1">
        <v>1.01015428921617E-3</v>
      </c>
      <c r="U936" s="1">
        <v>0</v>
      </c>
      <c r="V936" s="1">
        <v>0</v>
      </c>
      <c r="W936" s="1">
        <v>935</v>
      </c>
      <c r="X936" s="1" t="s">
        <v>1666</v>
      </c>
      <c r="Y936" s="1" t="s">
        <v>1666</v>
      </c>
      <c r="Z936" s="1" t="s">
        <v>2626</v>
      </c>
      <c r="AA936" s="1">
        <v>2.8134464612130299E-2</v>
      </c>
      <c r="AB936" s="1">
        <v>2.8134464612130299E-2</v>
      </c>
      <c r="AC936" s="1">
        <v>0</v>
      </c>
      <c r="AD936" s="1">
        <v>6.9607969571899603E-2</v>
      </c>
    </row>
    <row r="937" spans="1:30" x14ac:dyDescent="0.3">
      <c r="A937" s="1">
        <v>936</v>
      </c>
      <c r="B937" s="1" t="s">
        <v>1679</v>
      </c>
      <c r="C937" s="1">
        <v>2.3578089079434599E-3</v>
      </c>
      <c r="D937" s="1">
        <v>0</v>
      </c>
      <c r="E937" s="1">
        <v>6.9670080222766903E-3</v>
      </c>
      <c r="F937" s="1">
        <v>1.09544123225194E-2</v>
      </c>
      <c r="G937" s="1">
        <v>0</v>
      </c>
      <c r="H937" s="1">
        <v>5.2086742741504102E-4</v>
      </c>
      <c r="I937" s="1">
        <v>4.8687190446830602E-4</v>
      </c>
      <c r="J937" s="1">
        <v>3.9610632324433502E-4</v>
      </c>
      <c r="K937" s="1">
        <v>1.8346208594145999E-3</v>
      </c>
      <c r="L937" s="1">
        <v>9.2111033532877001E-4</v>
      </c>
      <c r="M937" s="1">
        <v>4.9202007299487395E-4</v>
      </c>
      <c r="N937" s="1">
        <v>1.2924289343726299E-2</v>
      </c>
      <c r="O937" s="1">
        <v>0</v>
      </c>
      <c r="P937" s="1">
        <v>1.57613489862518E-2</v>
      </c>
      <c r="Q937" s="1">
        <v>7.1483182600596499E-3</v>
      </c>
      <c r="R937" s="1">
        <v>3.1460098162331899E-3</v>
      </c>
      <c r="S937" s="1">
        <v>7.3468529513240604E-3</v>
      </c>
      <c r="T937" s="1">
        <v>4.8187746814325601E-4</v>
      </c>
      <c r="U937" s="1">
        <v>0</v>
      </c>
      <c r="V937" s="1">
        <v>0</v>
      </c>
      <c r="W937" s="1">
        <v>936</v>
      </c>
      <c r="X937" s="1" t="s">
        <v>1679</v>
      </c>
      <c r="Y937" s="1" t="s">
        <v>1679</v>
      </c>
      <c r="Z937" s="1" t="s">
        <v>2627</v>
      </c>
      <c r="AA937" s="1">
        <v>1.57613489862518E-2</v>
      </c>
      <c r="AB937" s="1">
        <v>1.57613489862518E-2</v>
      </c>
      <c r="AC937" s="1">
        <v>0</v>
      </c>
      <c r="AD937" s="1">
        <v>0.115382725860029</v>
      </c>
    </row>
    <row r="938" spans="1:30" x14ac:dyDescent="0.3">
      <c r="A938" s="1">
        <v>937</v>
      </c>
      <c r="B938" s="1" t="s">
        <v>1673</v>
      </c>
      <c r="C938" s="1">
        <v>8.5700088793509602E-4</v>
      </c>
      <c r="D938" s="1">
        <v>0</v>
      </c>
      <c r="E938" s="1">
        <v>0</v>
      </c>
      <c r="F938" s="7">
        <v>6.0160386616697099E-5</v>
      </c>
      <c r="G938" s="1">
        <v>7.9781255776077405E-4</v>
      </c>
      <c r="H938" s="1">
        <v>0</v>
      </c>
      <c r="I938" s="1">
        <v>0</v>
      </c>
      <c r="J938" s="1">
        <v>3.7107168403902199E-2</v>
      </c>
      <c r="K938" s="1">
        <v>0</v>
      </c>
      <c r="L938" s="1">
        <v>2.28653222523823E-2</v>
      </c>
      <c r="M938" s="1">
        <v>1.02517793917642E-3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7">
        <v>3.6816593923514801E-5</v>
      </c>
      <c r="T938" s="1">
        <v>5.3704625916653802E-3</v>
      </c>
      <c r="U938" s="1">
        <v>0</v>
      </c>
      <c r="V938" s="1">
        <v>1.356277157121E-4</v>
      </c>
      <c r="W938" s="1">
        <v>937</v>
      </c>
      <c r="X938" s="1" t="s">
        <v>1673</v>
      </c>
      <c r="Y938" s="1" t="s">
        <v>1673</v>
      </c>
      <c r="Z938" s="1" t="s">
        <v>2628</v>
      </c>
      <c r="AA938" s="1">
        <v>3.7107168403902199E-2</v>
      </c>
      <c r="AB938" s="1">
        <v>3.7107168403902199E-2</v>
      </c>
      <c r="AC938" s="1">
        <v>0</v>
      </c>
      <c r="AD938" s="1">
        <v>8.6007641363920403E-2</v>
      </c>
    </row>
    <row r="939" spans="1:30" x14ac:dyDescent="0.3">
      <c r="A939" s="1">
        <v>938</v>
      </c>
      <c r="B939" s="1" t="s">
        <v>1675</v>
      </c>
      <c r="C939" s="1">
        <v>1.4971385667190899E-3</v>
      </c>
      <c r="D939" s="1">
        <v>0</v>
      </c>
      <c r="E939" s="1">
        <v>0</v>
      </c>
      <c r="F939" s="1">
        <v>0</v>
      </c>
      <c r="G939" s="1">
        <v>1.9905328395254098E-3</v>
      </c>
      <c r="H939" s="1">
        <v>0</v>
      </c>
      <c r="I939" s="1">
        <v>0</v>
      </c>
      <c r="J939" s="1">
        <v>3.8907497480773399E-3</v>
      </c>
      <c r="K939" s="1">
        <v>0</v>
      </c>
      <c r="L939" s="1">
        <v>3.7745129576169198E-2</v>
      </c>
      <c r="M939" s="1">
        <v>1.23145154913481E-3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9.3665779115071203E-4</v>
      </c>
      <c r="U939" s="1">
        <v>0</v>
      </c>
      <c r="V939" s="1">
        <v>0</v>
      </c>
      <c r="W939" s="1">
        <v>938</v>
      </c>
      <c r="X939" s="1" t="s">
        <v>1675</v>
      </c>
      <c r="Y939" s="1" t="s">
        <v>1675</v>
      </c>
      <c r="Z939" s="1" t="s">
        <v>2629</v>
      </c>
      <c r="AA939" s="1">
        <v>3.7745129576169198E-2</v>
      </c>
      <c r="AB939" s="1">
        <v>3.7745129576169198E-2</v>
      </c>
      <c r="AC939" s="1">
        <v>0</v>
      </c>
      <c r="AD939" s="1">
        <v>6.0812020755173599E-2</v>
      </c>
    </row>
    <row r="940" spans="1:30" x14ac:dyDescent="0.3">
      <c r="A940" s="1">
        <v>939</v>
      </c>
      <c r="B940" s="1" t="s">
        <v>1668</v>
      </c>
      <c r="C940" s="1">
        <v>4.3574943950136598E-3</v>
      </c>
      <c r="D940" s="1">
        <v>0</v>
      </c>
      <c r="E940" s="1">
        <v>8.2511334774614097E-3</v>
      </c>
      <c r="F940" s="1">
        <v>3.19290085767357E-3</v>
      </c>
      <c r="G940" s="1">
        <v>0</v>
      </c>
      <c r="H940" s="1">
        <v>3.30228376561426E-3</v>
      </c>
      <c r="I940" s="1">
        <v>1.7525898274271499E-3</v>
      </c>
      <c r="J940" s="1">
        <v>2.4941297649236902E-4</v>
      </c>
      <c r="K940" s="1">
        <v>9.09870137207619E-3</v>
      </c>
      <c r="L940" s="1">
        <v>0</v>
      </c>
      <c r="M940" s="1">
        <v>0</v>
      </c>
      <c r="N940" s="1">
        <v>4.6858107676602898E-3</v>
      </c>
      <c r="O940" s="1">
        <v>0</v>
      </c>
      <c r="P940" s="1">
        <v>4.67869942612892E-3</v>
      </c>
      <c r="Q940" s="1">
        <v>3.7146701135552301E-3</v>
      </c>
      <c r="R940" s="1">
        <v>3.2562950478445701E-3</v>
      </c>
      <c r="S940" s="1">
        <v>2.1942181478398601E-3</v>
      </c>
      <c r="T940" s="1">
        <v>5.1796504326161305E-4</v>
      </c>
      <c r="U940" s="1">
        <v>0</v>
      </c>
      <c r="V940" s="1">
        <v>2.3189445439088301E-4</v>
      </c>
      <c r="W940" s="1">
        <v>939</v>
      </c>
      <c r="X940" s="1" t="s">
        <v>1668</v>
      </c>
      <c r="Y940" s="1" t="s">
        <v>1674</v>
      </c>
      <c r="Z940" s="1" t="s">
        <v>2630</v>
      </c>
      <c r="AA940" s="1">
        <v>8.2511334774614097E-3</v>
      </c>
      <c r="AB940" s="1">
        <v>9.09870137207619E-3</v>
      </c>
      <c r="AC940" s="1">
        <v>8.4756789461477996E-4</v>
      </c>
      <c r="AD940" s="1">
        <v>8.8591691853301596E-2</v>
      </c>
    </row>
    <row r="941" spans="1:30" x14ac:dyDescent="0.3">
      <c r="A941" s="1">
        <v>940</v>
      </c>
      <c r="B941" s="1" t="s">
        <v>1681</v>
      </c>
      <c r="C941" s="1">
        <v>7.7574586521259098E-3</v>
      </c>
      <c r="D941" s="1">
        <v>0</v>
      </c>
      <c r="E941" s="1">
        <v>4.7897778805565897E-3</v>
      </c>
      <c r="F941" s="1">
        <v>9.7433657868035498E-3</v>
      </c>
      <c r="G941" s="1">
        <v>2.7942879369767098E-4</v>
      </c>
      <c r="H941" s="1">
        <v>5.5895375959183903E-4</v>
      </c>
      <c r="I941" s="1">
        <v>1.1322071176843201E-3</v>
      </c>
      <c r="J941" s="1">
        <v>4.8610300242719499E-4</v>
      </c>
      <c r="K941" s="1">
        <v>3.35687379339539E-3</v>
      </c>
      <c r="L941" s="1">
        <v>5.4364823155901099E-4</v>
      </c>
      <c r="M941" s="1">
        <v>2.06886122473388E-4</v>
      </c>
      <c r="N941" s="1">
        <v>7.7458447594135997E-3</v>
      </c>
      <c r="O941" s="1">
        <v>0</v>
      </c>
      <c r="P941" s="1">
        <v>1.0078154223139801E-2</v>
      </c>
      <c r="Q941" s="1">
        <v>5.0132511256781396E-3</v>
      </c>
      <c r="R941" s="1">
        <v>5.7128970625224098E-3</v>
      </c>
      <c r="S941" s="1">
        <v>2.0148258742821298E-3</v>
      </c>
      <c r="T941" s="1">
        <v>4.9356262222857304E-4</v>
      </c>
      <c r="U941" s="1">
        <v>0</v>
      </c>
      <c r="V941" s="1">
        <v>6.8578476676694198E-4</v>
      </c>
      <c r="W941" s="1">
        <v>940</v>
      </c>
      <c r="X941" s="1" t="s">
        <v>1681</v>
      </c>
      <c r="Y941" s="1" t="s">
        <v>1679</v>
      </c>
      <c r="Z941" s="1" t="s">
        <v>2631</v>
      </c>
      <c r="AA941" s="1">
        <v>5.7128970625224098E-3</v>
      </c>
      <c r="AB941" s="1">
        <v>1.0078154223139801E-2</v>
      </c>
      <c r="AC941" s="1">
        <v>4.3652571606174403E-3</v>
      </c>
      <c r="AD941" s="1">
        <v>0.104323876243422</v>
      </c>
    </row>
    <row r="942" spans="1:30" x14ac:dyDescent="0.3">
      <c r="A942" s="1">
        <v>941</v>
      </c>
      <c r="B942" s="1" t="s">
        <v>1679</v>
      </c>
      <c r="C942" s="1">
        <v>1.5717304267911E-3</v>
      </c>
      <c r="D942" s="1">
        <v>3.8797182617795301E-4</v>
      </c>
      <c r="E942" s="1">
        <v>0</v>
      </c>
      <c r="F942" s="1">
        <v>4.9306352112026396E-3</v>
      </c>
      <c r="G942" s="1">
        <v>3.5263310030239598E-4</v>
      </c>
      <c r="H942" s="1">
        <v>0</v>
      </c>
      <c r="I942" s="1">
        <v>1.6890593184803601E-3</v>
      </c>
      <c r="J942" s="1">
        <v>4.79050560041854E-3</v>
      </c>
      <c r="K942" s="1">
        <v>7.8275399433881294E-3</v>
      </c>
      <c r="L942" s="1">
        <v>8.43192698783762E-3</v>
      </c>
      <c r="M942" s="1">
        <v>1.57184692542659E-3</v>
      </c>
      <c r="N942" s="1">
        <v>7.0006785399334302E-4</v>
      </c>
      <c r="O942" s="1">
        <v>0</v>
      </c>
      <c r="P942" s="1">
        <v>4.45959795973084E-3</v>
      </c>
      <c r="Q942" s="1">
        <v>1.3699652927062199E-2</v>
      </c>
      <c r="R942" s="1">
        <v>7.5652658967174805E-4</v>
      </c>
      <c r="S942" s="1">
        <v>1.0079086183354699E-3</v>
      </c>
      <c r="T942" s="1">
        <v>2.4464859142166698E-3</v>
      </c>
      <c r="U942" s="1">
        <v>3.1190349826667102E-4</v>
      </c>
      <c r="V942" s="1">
        <v>3.2399819830069899E-3</v>
      </c>
      <c r="W942" s="1">
        <v>941</v>
      </c>
      <c r="X942" s="1" t="s">
        <v>1679</v>
      </c>
      <c r="Y942" s="1" t="s">
        <v>1680</v>
      </c>
      <c r="Z942" s="1" t="s">
        <v>2632</v>
      </c>
      <c r="AA942" s="1">
        <v>4.45959795973084E-3</v>
      </c>
      <c r="AB942" s="1">
        <v>1.3699652927062199E-2</v>
      </c>
      <c r="AC942" s="1">
        <v>9.2400549673314295E-3</v>
      </c>
      <c r="AD942" s="1">
        <v>0.10118810522098701</v>
      </c>
    </row>
    <row r="943" spans="1:30" x14ac:dyDescent="0.3">
      <c r="A943" s="1">
        <v>942</v>
      </c>
      <c r="B943" s="1" t="s">
        <v>1670</v>
      </c>
      <c r="C943" s="1">
        <v>0</v>
      </c>
      <c r="D943" s="1">
        <v>4.2745154401763202E-4</v>
      </c>
      <c r="E943" s="1">
        <v>0</v>
      </c>
      <c r="F943" s="1">
        <v>1.7830745542926399E-4</v>
      </c>
      <c r="G943" s="1">
        <v>1.3803577146199999E-2</v>
      </c>
      <c r="H943" s="1">
        <v>0</v>
      </c>
      <c r="I943" s="1">
        <v>1.75513519153311E-4</v>
      </c>
      <c r="J943" s="1">
        <v>2.3995992251437E-4</v>
      </c>
      <c r="K943" s="1">
        <v>1.2319125003594801E-4</v>
      </c>
      <c r="L943" s="1">
        <v>2.55426244466243E-3</v>
      </c>
      <c r="M943" s="1">
        <v>1.48503191143666E-3</v>
      </c>
      <c r="N943" s="1">
        <v>4.7324300410180899E-4</v>
      </c>
      <c r="O943" s="1">
        <v>0</v>
      </c>
      <c r="P943" s="1">
        <v>0</v>
      </c>
      <c r="Q943" s="1">
        <v>0</v>
      </c>
      <c r="R943" s="7">
        <v>2.0450397550836501E-5</v>
      </c>
      <c r="S943" s="1">
        <v>0</v>
      </c>
      <c r="T943" s="1">
        <v>0</v>
      </c>
      <c r="U943" s="1">
        <v>2.5827905930103997E-4</v>
      </c>
      <c r="V943" s="1">
        <v>2.4407169519698398E-2</v>
      </c>
      <c r="W943" s="1">
        <v>942</v>
      </c>
      <c r="X943" s="1" t="s">
        <v>1670</v>
      </c>
      <c r="Y943" s="1" t="s">
        <v>1685</v>
      </c>
      <c r="Z943" s="1" t="s">
        <v>2633</v>
      </c>
      <c r="AA943" s="1">
        <v>1.3803577146199999E-2</v>
      </c>
      <c r="AB943" s="1">
        <v>2.4407169519698398E-2</v>
      </c>
      <c r="AC943" s="1">
        <v>1.06035923734983E-2</v>
      </c>
      <c r="AD943" s="1">
        <v>6.34632133008141E-2</v>
      </c>
    </row>
    <row r="944" spans="1:30" x14ac:dyDescent="0.3">
      <c r="A944" s="1">
        <v>943</v>
      </c>
      <c r="B944" s="1" t="s">
        <v>1677</v>
      </c>
      <c r="C944" s="1">
        <v>1.41484356550444E-3</v>
      </c>
      <c r="D944" s="1">
        <v>0</v>
      </c>
      <c r="E944" s="1">
        <v>1.9818719040702801E-3</v>
      </c>
      <c r="F944" s="1">
        <v>2.22123609591674E-3</v>
      </c>
      <c r="G944" s="7">
        <v>9.3697303730654499E-5</v>
      </c>
      <c r="H944" s="1">
        <v>3.4345923563701901E-3</v>
      </c>
      <c r="I944" s="1">
        <v>2.0128261206305099E-4</v>
      </c>
      <c r="J944" s="1">
        <v>1.0085120910787E-4</v>
      </c>
      <c r="K944" s="1">
        <v>2.7327403485584299E-3</v>
      </c>
      <c r="L944" s="1">
        <v>1.8991459195299301E-4</v>
      </c>
      <c r="M944" s="1">
        <v>0</v>
      </c>
      <c r="N944" s="1">
        <v>9.4584000345333801E-3</v>
      </c>
      <c r="O944" s="1">
        <v>2.35331546942243E-2</v>
      </c>
      <c r="P944" s="1">
        <v>3.7341094888927698E-3</v>
      </c>
      <c r="Q944" s="1">
        <v>1.3483882964548399E-3</v>
      </c>
      <c r="R944" s="1">
        <v>1.5763678781151699E-3</v>
      </c>
      <c r="S944" s="1">
        <v>9.8972315091903689E-4</v>
      </c>
      <c r="T944" s="1">
        <v>0</v>
      </c>
      <c r="U944" s="1">
        <v>0</v>
      </c>
      <c r="V944" s="1">
        <v>1.15259758461738E-4</v>
      </c>
      <c r="W944" s="1">
        <v>943</v>
      </c>
      <c r="X944" s="1" t="s">
        <v>1677</v>
      </c>
      <c r="Y944" s="1" t="s">
        <v>1678</v>
      </c>
      <c r="Z944" s="1" t="s">
        <v>2634</v>
      </c>
      <c r="AA944" s="1">
        <v>9.4584000345333801E-3</v>
      </c>
      <c r="AB944" s="1">
        <v>2.35331546942243E-2</v>
      </c>
      <c r="AC944" s="1">
        <v>1.4074754659690899E-2</v>
      </c>
      <c r="AD944" s="1">
        <v>8.5491886563804201E-2</v>
      </c>
    </row>
    <row r="945" spans="1:30" x14ac:dyDescent="0.3">
      <c r="A945" s="1">
        <v>944</v>
      </c>
      <c r="B945" s="1" t="s">
        <v>1668</v>
      </c>
      <c r="C945" s="1">
        <v>1.7181574296653199E-3</v>
      </c>
      <c r="D945" s="1">
        <v>0</v>
      </c>
      <c r="E945" s="1">
        <v>1.3013575036732099E-2</v>
      </c>
      <c r="F945" s="1">
        <v>1.06533899855946E-2</v>
      </c>
      <c r="G945" s="1">
        <v>0</v>
      </c>
      <c r="H945" s="1">
        <v>3.8290025018148199E-3</v>
      </c>
      <c r="I945" s="1">
        <v>1.4553822478517099E-3</v>
      </c>
      <c r="J945" s="1">
        <v>0</v>
      </c>
      <c r="K945" s="1">
        <v>4.3061411174704599E-3</v>
      </c>
      <c r="L945" s="1">
        <v>1.4669372499834501E-4</v>
      </c>
      <c r="M945" s="7">
        <v>4.1356325747816303E-5</v>
      </c>
      <c r="N945" s="1">
        <v>9.9225947791351504E-3</v>
      </c>
      <c r="O945" s="1">
        <v>1.9079477973685699E-3</v>
      </c>
      <c r="P945" s="1">
        <v>1.8197560042464899E-3</v>
      </c>
      <c r="Q945" s="1">
        <v>3.8943343342813698E-4</v>
      </c>
      <c r="R945" s="1">
        <v>1.8743333632003001E-3</v>
      </c>
      <c r="S945" s="1">
        <v>3.5445960446757602E-3</v>
      </c>
      <c r="T945" s="1">
        <v>6.2637520497935801E-4</v>
      </c>
      <c r="U945" s="1">
        <v>0</v>
      </c>
      <c r="V945" s="7">
        <v>9.8898296122426195E-5</v>
      </c>
      <c r="W945" s="1">
        <v>944</v>
      </c>
      <c r="X945" s="1" t="s">
        <v>1668</v>
      </c>
      <c r="Y945" s="1" t="s">
        <v>1668</v>
      </c>
      <c r="Z945" s="1" t="s">
        <v>2635</v>
      </c>
      <c r="AA945" s="1">
        <v>1.3013575036732099E-2</v>
      </c>
      <c r="AB945" s="1">
        <v>1.3013575036732099E-2</v>
      </c>
      <c r="AC945" s="1">
        <v>0</v>
      </c>
      <c r="AD945" s="1">
        <v>9.3924708274200505E-2</v>
      </c>
    </row>
    <row r="946" spans="1:30" x14ac:dyDescent="0.3">
      <c r="A946" s="1">
        <v>945</v>
      </c>
      <c r="B946" s="1" t="s">
        <v>1671</v>
      </c>
      <c r="C946" s="7">
        <v>6.0099103599102897E-5</v>
      </c>
      <c r="D946" s="1">
        <v>0</v>
      </c>
      <c r="E946" s="1">
        <v>3.2980429631899701E-4</v>
      </c>
      <c r="F946" s="1">
        <v>4.3270523489355598E-3</v>
      </c>
      <c r="G946" s="1">
        <v>0</v>
      </c>
      <c r="H946" s="7">
        <v>8.6951141623547106E-5</v>
      </c>
      <c r="I946" s="1">
        <v>0</v>
      </c>
      <c r="J946" s="1">
        <v>0</v>
      </c>
      <c r="K946" s="1">
        <v>2.0909402522173602E-3</v>
      </c>
      <c r="L946" s="1">
        <v>0</v>
      </c>
      <c r="M946" s="1">
        <v>0</v>
      </c>
      <c r="N946" s="1">
        <v>5.2900598982323697E-4</v>
      </c>
      <c r="O946" s="1">
        <v>1.2165753100691301E-4</v>
      </c>
      <c r="P946" s="1">
        <v>2.02525320780806E-4</v>
      </c>
      <c r="Q946" s="1">
        <v>0</v>
      </c>
      <c r="R946" s="1">
        <v>0</v>
      </c>
      <c r="S946" s="1">
        <v>1.2680904567171001E-4</v>
      </c>
      <c r="T946" s="1">
        <v>2.41206316084253E-4</v>
      </c>
      <c r="U946" s="1">
        <v>0</v>
      </c>
      <c r="V946" s="1">
        <v>0</v>
      </c>
      <c r="W946" s="1">
        <v>945</v>
      </c>
      <c r="X946" s="1" t="s">
        <v>1671</v>
      </c>
      <c r="Y946" s="1" t="s">
        <v>1669</v>
      </c>
      <c r="Z946" s="1" t="s">
        <v>2636</v>
      </c>
      <c r="AA946" s="7">
        <v>8.6951141623547106E-5</v>
      </c>
      <c r="AB946" s="1">
        <v>4.3270523489355598E-3</v>
      </c>
      <c r="AC946" s="1">
        <v>4.24010120731201E-3</v>
      </c>
      <c r="AD946" s="1">
        <v>1.6841079861370099E-2</v>
      </c>
    </row>
    <row r="947" spans="1:30" x14ac:dyDescent="0.3">
      <c r="A947" s="1">
        <v>946</v>
      </c>
      <c r="B947" s="1" t="s">
        <v>1679</v>
      </c>
      <c r="C947" s="7">
        <v>8.7524246225448204E-5</v>
      </c>
      <c r="D947" s="7">
        <v>6.0447584136254001E-5</v>
      </c>
      <c r="E947" s="1">
        <v>4.4771593579280198E-4</v>
      </c>
      <c r="F947" s="1">
        <v>6.5188876852825004E-4</v>
      </c>
      <c r="G947" s="1">
        <v>7.76999325060236E-4</v>
      </c>
      <c r="H947" s="7">
        <v>8.6236663584751593E-5</v>
      </c>
      <c r="I947" s="1">
        <v>4.4533784213829299E-4</v>
      </c>
      <c r="J947" s="1">
        <v>2.2173396510261E-4</v>
      </c>
      <c r="K947" s="1">
        <v>1.1574037806955501E-3</v>
      </c>
      <c r="L947" s="1">
        <v>1.14716060001837E-4</v>
      </c>
      <c r="M947" s="1">
        <v>0</v>
      </c>
      <c r="N947" s="1">
        <v>2.5038487541101801E-4</v>
      </c>
      <c r="O947" s="1">
        <v>0</v>
      </c>
      <c r="P947" s="1">
        <v>2.4439858504990902E-4</v>
      </c>
      <c r="Q947" s="1">
        <v>9.7473410396823202E-4</v>
      </c>
      <c r="R947" s="1">
        <v>1.49352819540274E-4</v>
      </c>
      <c r="S947" s="1">
        <v>1.9642420535253801E-4</v>
      </c>
      <c r="T947" s="1">
        <v>1.2989286979876E-3</v>
      </c>
      <c r="U947" s="1">
        <v>0</v>
      </c>
      <c r="V947" s="1">
        <v>5.8537781240360499E-4</v>
      </c>
      <c r="W947" s="1">
        <v>946</v>
      </c>
      <c r="X947" s="1" t="s">
        <v>1679</v>
      </c>
      <c r="Y947" s="1" t="s">
        <v>1683</v>
      </c>
      <c r="Z947" s="1" t="s">
        <v>2637</v>
      </c>
      <c r="AA947" s="1">
        <v>2.4439858504990902E-4</v>
      </c>
      <c r="AB947" s="1">
        <v>1.2989286979876E-3</v>
      </c>
      <c r="AC947" s="1">
        <v>1.0545301129376899E-3</v>
      </c>
      <c r="AD947" s="1">
        <v>1.9036464080751599E-2</v>
      </c>
    </row>
    <row r="948" spans="1:30" x14ac:dyDescent="0.3">
      <c r="A948" s="1">
        <v>947</v>
      </c>
      <c r="B948" s="1" t="s">
        <v>1669</v>
      </c>
      <c r="C948" s="1">
        <v>2.1642289507350999E-4</v>
      </c>
      <c r="D948" s="1">
        <v>0</v>
      </c>
      <c r="E948" s="1">
        <v>5.9122093924365796E-3</v>
      </c>
      <c r="F948" s="1">
        <v>1.05742784058635E-3</v>
      </c>
      <c r="G948" s="1">
        <v>0</v>
      </c>
      <c r="H948" s="1">
        <v>2.01718341959799E-4</v>
      </c>
      <c r="I948" s="1">
        <v>0</v>
      </c>
      <c r="J948" s="1">
        <v>0</v>
      </c>
      <c r="K948" s="1">
        <v>2.3238216362791601E-4</v>
      </c>
      <c r="L948" s="1">
        <v>3.1249137904443199E-4</v>
      </c>
      <c r="M948" s="1">
        <v>0</v>
      </c>
      <c r="N948" s="1">
        <v>1.0540273545653399E-3</v>
      </c>
      <c r="O948" s="1">
        <v>1.31144526455999E-4</v>
      </c>
      <c r="P948" s="1">
        <v>1.27466408234204E-4</v>
      </c>
      <c r="Q948" s="7">
        <v>4.8517103534782598E-5</v>
      </c>
      <c r="R948" s="1">
        <v>3.5078429035422198E-4</v>
      </c>
      <c r="S948" s="1">
        <v>5.4276284399108103E-4</v>
      </c>
      <c r="T948" s="1">
        <v>0</v>
      </c>
      <c r="U948" s="1">
        <v>0</v>
      </c>
      <c r="V948" s="7">
        <v>6.8574484426334601E-5</v>
      </c>
      <c r="W948" s="1">
        <v>947</v>
      </c>
      <c r="X948" s="1" t="s">
        <v>1669</v>
      </c>
      <c r="Y948" s="1" t="s">
        <v>1668</v>
      </c>
      <c r="Z948" s="1" t="s">
        <v>2638</v>
      </c>
      <c r="AA948" s="1">
        <v>1.05742784058635E-3</v>
      </c>
      <c r="AB948" s="1">
        <v>5.9122093924365796E-3</v>
      </c>
      <c r="AC948" s="1">
        <v>4.8547815518502199E-3</v>
      </c>
      <c r="AD948" s="1">
        <v>2.1076755206173099E-2</v>
      </c>
    </row>
    <row r="949" spans="1:30" x14ac:dyDescent="0.3">
      <c r="A949" s="1">
        <v>948</v>
      </c>
      <c r="B949" s="1" t="s">
        <v>1668</v>
      </c>
      <c r="C949" s="7">
        <v>6.6466255547299003E-5</v>
      </c>
      <c r="D949" s="1">
        <v>0</v>
      </c>
      <c r="E949" s="1">
        <v>1.51351472928607E-3</v>
      </c>
      <c r="F949" s="1">
        <v>5.3646867897992603E-3</v>
      </c>
      <c r="G949" s="1">
        <v>0</v>
      </c>
      <c r="H949" s="1">
        <v>4.7213776740819197E-4</v>
      </c>
      <c r="I949" s="1">
        <v>0</v>
      </c>
      <c r="J949" s="1">
        <v>0</v>
      </c>
      <c r="K949" s="1">
        <v>8.1203514146631296E-4</v>
      </c>
      <c r="L949" s="1">
        <v>0</v>
      </c>
      <c r="M949" s="1">
        <v>0</v>
      </c>
      <c r="N949" s="1">
        <v>1.43816033094102E-3</v>
      </c>
      <c r="O949" s="1">
        <v>0</v>
      </c>
      <c r="P949" s="1">
        <v>5.0003572358261897E-4</v>
      </c>
      <c r="Q949" s="1">
        <v>0</v>
      </c>
      <c r="R949" s="1">
        <v>1.9540416428675899E-4</v>
      </c>
      <c r="S949" s="1">
        <v>2.14370735111625E-4</v>
      </c>
      <c r="T949" s="7">
        <v>3.5443764992303898E-5</v>
      </c>
      <c r="U949" s="1">
        <v>0</v>
      </c>
      <c r="V949" s="1">
        <v>1.42014898688269E-4</v>
      </c>
      <c r="W949" s="1">
        <v>948</v>
      </c>
      <c r="X949" s="1" t="s">
        <v>1668</v>
      </c>
      <c r="Y949" s="1" t="s">
        <v>1669</v>
      </c>
      <c r="Z949" s="1" t="s">
        <v>2639</v>
      </c>
      <c r="AA949" s="1">
        <v>1.51351472928607E-3</v>
      </c>
      <c r="AB949" s="1">
        <v>5.3646867897992603E-3</v>
      </c>
      <c r="AC949" s="1">
        <v>3.8511720605131899E-3</v>
      </c>
      <c r="AD949" s="1">
        <v>2.21051579957025E-2</v>
      </c>
    </row>
    <row r="950" spans="1:30" x14ac:dyDescent="0.3">
      <c r="A950" s="1">
        <v>949</v>
      </c>
      <c r="B950" s="1" t="s">
        <v>1677</v>
      </c>
      <c r="C950" s="1">
        <v>4.1461263708725802E-4</v>
      </c>
      <c r="D950" s="1">
        <v>0</v>
      </c>
      <c r="E950" s="1">
        <v>1.16731460568544E-3</v>
      </c>
      <c r="F950" s="1">
        <v>2.4510929028617799E-3</v>
      </c>
      <c r="G950" s="1">
        <v>0</v>
      </c>
      <c r="H950" s="7">
        <v>3.78505498202247E-5</v>
      </c>
      <c r="I950" s="1">
        <v>2.31099162487685E-4</v>
      </c>
      <c r="J950" s="1">
        <v>0</v>
      </c>
      <c r="K950" s="1">
        <v>9.6596849442701495E-4</v>
      </c>
      <c r="L950" s="1">
        <v>0</v>
      </c>
      <c r="M950" s="1">
        <v>4.8672979654047001E-4</v>
      </c>
      <c r="N950" s="1">
        <v>3.67411796829649E-3</v>
      </c>
      <c r="O950" s="1">
        <v>0</v>
      </c>
      <c r="P950" s="7">
        <v>6.4917104230675904E-5</v>
      </c>
      <c r="Q950" s="1">
        <v>0</v>
      </c>
      <c r="R950" s="1">
        <v>7.0777777456696204E-4</v>
      </c>
      <c r="S950" s="1">
        <v>5.0001762507271305E-4</v>
      </c>
      <c r="T950" s="7">
        <v>7.7792971320233504E-5</v>
      </c>
      <c r="U950" s="1">
        <v>0</v>
      </c>
      <c r="V950" s="1">
        <v>0</v>
      </c>
      <c r="W950" s="1">
        <v>949</v>
      </c>
      <c r="X950" s="1" t="s">
        <v>1677</v>
      </c>
      <c r="Y950" s="1" t="s">
        <v>1677</v>
      </c>
      <c r="Z950" s="1" t="s">
        <v>2640</v>
      </c>
      <c r="AA950" s="1">
        <v>3.67411796829649E-3</v>
      </c>
      <c r="AB950" s="1">
        <v>3.67411796829649E-3</v>
      </c>
      <c r="AC950" s="1">
        <v>0</v>
      </c>
      <c r="AD950" s="1">
        <v>2.3193074006046401E-2</v>
      </c>
    </row>
    <row r="951" spans="1:30" x14ac:dyDescent="0.3">
      <c r="A951" s="1">
        <v>950</v>
      </c>
      <c r="B951" s="1" t="s">
        <v>1679</v>
      </c>
      <c r="C951" s="1">
        <v>3.7530965225124601E-4</v>
      </c>
      <c r="D951" s="1">
        <v>0</v>
      </c>
      <c r="E951" s="1">
        <v>3.24919553066246E-3</v>
      </c>
      <c r="F951" s="1">
        <v>1.8133096388586599E-3</v>
      </c>
      <c r="G951" s="1">
        <v>0</v>
      </c>
      <c r="H951" s="1">
        <v>2.0313541830026101E-4</v>
      </c>
      <c r="I951" s="1">
        <v>2.84029387978749E-4</v>
      </c>
      <c r="J951" s="7">
        <v>2.3244388315177701E-5</v>
      </c>
      <c r="K951" s="1">
        <v>1.3688345910850301E-3</v>
      </c>
      <c r="L951" s="1">
        <v>0</v>
      </c>
      <c r="M951" s="1">
        <v>0</v>
      </c>
      <c r="N951" s="1">
        <v>1.34061461671458E-3</v>
      </c>
      <c r="O951" s="1">
        <v>9.4774299369534802E-4</v>
      </c>
      <c r="P951" s="1">
        <v>8.9529473199779098E-4</v>
      </c>
      <c r="Q951" s="1">
        <v>6.26001015635738E-3</v>
      </c>
      <c r="R951" s="1">
        <v>9.6731770885882698E-4</v>
      </c>
      <c r="S951" s="1">
        <v>6.0269707593810196E-4</v>
      </c>
      <c r="T951" s="1">
        <v>0</v>
      </c>
      <c r="U951" s="1">
        <v>0</v>
      </c>
      <c r="V951" s="1">
        <v>1.3901205485164299E-4</v>
      </c>
      <c r="W951" s="1">
        <v>950</v>
      </c>
      <c r="X951" s="1" t="s">
        <v>1679</v>
      </c>
      <c r="Y951" s="1" t="s">
        <v>1680</v>
      </c>
      <c r="Z951" s="1" t="s">
        <v>2641</v>
      </c>
      <c r="AA951" s="1">
        <v>8.9529473199779098E-4</v>
      </c>
      <c r="AB951" s="1">
        <v>6.26001015635738E-3</v>
      </c>
      <c r="AC951" s="1">
        <v>5.3647154243595804E-3</v>
      </c>
      <c r="AD951" s="1">
        <v>3.74765514435755E-2</v>
      </c>
    </row>
    <row r="952" spans="1:30" x14ac:dyDescent="0.3">
      <c r="A952" s="1">
        <v>951</v>
      </c>
      <c r="B952" s="1" t="s">
        <v>1666</v>
      </c>
      <c r="C952" s="1">
        <v>5.1659730796346705E-4</v>
      </c>
      <c r="D952" s="1">
        <v>0</v>
      </c>
      <c r="E952" s="1">
        <v>5.5927726095918702E-3</v>
      </c>
      <c r="F952" s="1">
        <v>2.1161856467382702E-3</v>
      </c>
      <c r="G952" s="1">
        <v>0</v>
      </c>
      <c r="H952" s="1">
        <v>1.4736653580857901E-3</v>
      </c>
      <c r="I952" s="1">
        <v>6.2338910514504004E-4</v>
      </c>
      <c r="J952" s="7">
        <v>1.32601107701871E-5</v>
      </c>
      <c r="K952" s="1">
        <v>4.5555898362986003E-3</v>
      </c>
      <c r="L952" s="1">
        <v>1.6334278898609501E-4</v>
      </c>
      <c r="M952" s="1">
        <v>0</v>
      </c>
      <c r="N952" s="1">
        <v>1.9415072186157901E-3</v>
      </c>
      <c r="O952" s="1">
        <v>5.4357401764042104E-4</v>
      </c>
      <c r="P952" s="1">
        <v>1.51126998038867E-3</v>
      </c>
      <c r="Q952" s="1">
        <v>7.2074192822709903E-4</v>
      </c>
      <c r="R952" s="1">
        <v>1.25430357112069E-3</v>
      </c>
      <c r="S952" s="1">
        <v>1.4399427944478799E-3</v>
      </c>
      <c r="T952" s="1">
        <v>1.4405958822255599E-4</v>
      </c>
      <c r="U952" s="1">
        <v>0</v>
      </c>
      <c r="V952" s="1">
        <v>0</v>
      </c>
      <c r="W952" s="1">
        <v>951</v>
      </c>
      <c r="X952" s="1" t="s">
        <v>1666</v>
      </c>
      <c r="Y952" s="1" t="s">
        <v>1668</v>
      </c>
      <c r="Z952" s="1" t="s">
        <v>2642</v>
      </c>
      <c r="AA952" s="1">
        <v>5.1659730796346705E-4</v>
      </c>
      <c r="AB952" s="1">
        <v>5.5927726095918702E-3</v>
      </c>
      <c r="AC952" s="1">
        <v>5.0761753016283998E-3</v>
      </c>
      <c r="AD952" s="1">
        <v>4.5600362036104201E-2</v>
      </c>
    </row>
    <row r="953" spans="1:30" x14ac:dyDescent="0.3">
      <c r="A953" s="1">
        <v>952</v>
      </c>
      <c r="B953" s="1" t="s">
        <v>1683</v>
      </c>
      <c r="C953" s="1">
        <v>2.9716304332261701E-3</v>
      </c>
      <c r="D953" s="1">
        <v>0</v>
      </c>
      <c r="E953" s="1">
        <v>0</v>
      </c>
      <c r="F953" s="1">
        <v>0</v>
      </c>
      <c r="G953" s="1">
        <v>0</v>
      </c>
      <c r="H953" s="1">
        <v>4.9792588119425198E-4</v>
      </c>
      <c r="I953" s="7">
        <v>1.5802777944701698E-5</v>
      </c>
      <c r="J953" s="1">
        <v>1.0705805141091799E-3</v>
      </c>
      <c r="K953" s="7">
        <v>6.6195841122491101E-5</v>
      </c>
      <c r="L953" s="1">
        <v>0</v>
      </c>
      <c r="M953" s="1">
        <v>0</v>
      </c>
      <c r="N953" s="1">
        <v>0</v>
      </c>
      <c r="O953" s="1">
        <v>1.54841243532871E-4</v>
      </c>
      <c r="P953" s="1">
        <v>0</v>
      </c>
      <c r="Q953" s="1">
        <v>0</v>
      </c>
      <c r="R953" s="1">
        <v>5.4725651205007799E-3</v>
      </c>
      <c r="S953" s="1">
        <v>2.6577696358058001E-2</v>
      </c>
      <c r="T953" s="1">
        <v>8.6693285254661103E-3</v>
      </c>
      <c r="U953" s="1">
        <v>0</v>
      </c>
      <c r="V953" s="1">
        <v>0</v>
      </c>
      <c r="W953" s="1">
        <v>952</v>
      </c>
      <c r="X953" s="1" t="s">
        <v>1683</v>
      </c>
      <c r="Y953" s="1" t="s">
        <v>1682</v>
      </c>
      <c r="Z953" s="1" t="s">
        <v>2643</v>
      </c>
      <c r="AA953" s="1">
        <v>8.6693285254661103E-3</v>
      </c>
      <c r="AB953" s="1">
        <v>2.6577696358058001E-2</v>
      </c>
      <c r="AC953" s="1">
        <v>1.79083678325919E-2</v>
      </c>
      <c r="AD953" s="1">
        <v>6.5642823818453003E-2</v>
      </c>
    </row>
    <row r="954" spans="1:30" x14ac:dyDescent="0.3">
      <c r="A954" s="1">
        <v>953</v>
      </c>
      <c r="B954" s="1" t="s">
        <v>1679</v>
      </c>
      <c r="C954" s="1">
        <v>1.4731332198823701E-3</v>
      </c>
      <c r="D954" s="1">
        <v>0</v>
      </c>
      <c r="E954" s="1">
        <v>4.0039672347341E-3</v>
      </c>
      <c r="F954" s="1">
        <v>1.39336962794271E-2</v>
      </c>
      <c r="G954" s="1">
        <v>0</v>
      </c>
      <c r="H954" s="1">
        <v>0</v>
      </c>
      <c r="I954" s="1">
        <v>2.2811021483232501E-4</v>
      </c>
      <c r="J954" s="1">
        <v>2.3288242477636199E-4</v>
      </c>
      <c r="K954" s="1">
        <v>1.8137881476731E-2</v>
      </c>
      <c r="L954" s="1">
        <v>5.6722885539445495E-4</v>
      </c>
      <c r="M954" s="1">
        <v>0</v>
      </c>
      <c r="N954" s="1">
        <v>3.0961546116288902E-3</v>
      </c>
      <c r="O954" s="1">
        <v>0</v>
      </c>
      <c r="P954" s="1">
        <v>4.4846325450440703E-3</v>
      </c>
      <c r="Q954" s="1">
        <v>3.2560146968231298E-3</v>
      </c>
      <c r="R954" s="1">
        <v>1.7747624842258201E-3</v>
      </c>
      <c r="S954" s="1">
        <v>3.8889735840727099E-3</v>
      </c>
      <c r="T954" s="1">
        <v>9.0219291181383799E-4</v>
      </c>
      <c r="U954" s="1">
        <v>0</v>
      </c>
      <c r="V954" s="1">
        <v>1.9236296552025699E-4</v>
      </c>
      <c r="W954" s="1">
        <v>953</v>
      </c>
      <c r="X954" s="1" t="s">
        <v>1679</v>
      </c>
      <c r="Y954" s="1" t="s">
        <v>1674</v>
      </c>
      <c r="Z954" s="1" t="s">
        <v>2644</v>
      </c>
      <c r="AA954" s="1">
        <v>4.4846325450440703E-3</v>
      </c>
      <c r="AB954" s="1">
        <v>1.8137881476731E-2</v>
      </c>
      <c r="AC954" s="1">
        <v>1.3653248931686899E-2</v>
      </c>
      <c r="AD954" s="1">
        <v>9.1350989487819001E-2</v>
      </c>
    </row>
    <row r="955" spans="1:30" x14ac:dyDescent="0.3">
      <c r="A955" s="1">
        <v>954</v>
      </c>
      <c r="B955" s="1" t="s">
        <v>1673</v>
      </c>
      <c r="C955" s="1">
        <v>2.4453869144632E-4</v>
      </c>
      <c r="D955" s="1">
        <v>5.1785073911091097E-4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3.6795258512384799E-2</v>
      </c>
      <c r="K955" s="1">
        <v>0</v>
      </c>
      <c r="L955" s="1">
        <v>1.6452836635585E-3</v>
      </c>
      <c r="M955" s="7">
        <v>8.9854412804112396E-5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1.2075815691885599E-2</v>
      </c>
      <c r="U955" s="1">
        <v>0</v>
      </c>
      <c r="V955" s="1">
        <v>0</v>
      </c>
      <c r="W955" s="1">
        <v>954</v>
      </c>
      <c r="X955" s="1" t="s">
        <v>1673</v>
      </c>
      <c r="Y955" s="1" t="s">
        <v>1673</v>
      </c>
      <c r="Z955" s="1" t="s">
        <v>2645</v>
      </c>
      <c r="AA955" s="1">
        <v>3.6795258512384799E-2</v>
      </c>
      <c r="AB955" s="1">
        <v>3.6795258512384799E-2</v>
      </c>
      <c r="AC955" s="1">
        <v>0</v>
      </c>
      <c r="AD955" s="1">
        <v>6.4151394629359496E-2</v>
      </c>
    </row>
    <row r="956" spans="1:30" x14ac:dyDescent="0.3">
      <c r="A956" s="1">
        <v>955</v>
      </c>
      <c r="B956" s="1" t="s">
        <v>1683</v>
      </c>
      <c r="C956" s="1">
        <v>1.01621215704189E-4</v>
      </c>
      <c r="D956" s="1">
        <v>9.4046495400761402E-4</v>
      </c>
      <c r="E956" s="1">
        <v>0</v>
      </c>
      <c r="F956" s="1">
        <v>2.3872011192849199E-4</v>
      </c>
      <c r="G956" s="1">
        <v>5.4915686137951901E-4</v>
      </c>
      <c r="H956" s="1">
        <v>0</v>
      </c>
      <c r="I956" s="1">
        <v>0</v>
      </c>
      <c r="J956" s="1">
        <v>1.9700744500892799E-2</v>
      </c>
      <c r="K956" s="1">
        <v>0</v>
      </c>
      <c r="L956" s="1">
        <v>1.8992109404990199E-3</v>
      </c>
      <c r="M956" s="1">
        <v>1.01972549862095E-4</v>
      </c>
      <c r="N956" s="1">
        <v>0</v>
      </c>
      <c r="O956" s="1">
        <v>0</v>
      </c>
      <c r="P956" s="1">
        <v>3.1074364340596299E-4</v>
      </c>
      <c r="Q956" s="1">
        <v>7.8751809378289905E-4</v>
      </c>
      <c r="R956" s="1">
        <v>2.5872257090853E-4</v>
      </c>
      <c r="S956" s="7">
        <v>9.1774001127558702E-6</v>
      </c>
      <c r="T956" s="1">
        <v>2.3542720763688602E-2</v>
      </c>
      <c r="U956" s="1">
        <v>0</v>
      </c>
      <c r="V956" s="1">
        <v>4.62757490864423E-4</v>
      </c>
      <c r="W956" s="1">
        <v>955</v>
      </c>
      <c r="X956" s="1" t="s">
        <v>1683</v>
      </c>
      <c r="Y956" s="1" t="s">
        <v>1683</v>
      </c>
      <c r="Z956" s="1" t="s">
        <v>2646</v>
      </c>
      <c r="AA956" s="1">
        <v>2.3542720763688602E-2</v>
      </c>
      <c r="AB956" s="1">
        <v>2.3542720763688602E-2</v>
      </c>
      <c r="AC956" s="1">
        <v>0</v>
      </c>
      <c r="AD956" s="1">
        <v>6.8765102507756803E-2</v>
      </c>
    </row>
    <row r="957" spans="1:30" x14ac:dyDescent="0.3">
      <c r="A957" s="1">
        <v>956</v>
      </c>
      <c r="B957" s="1" t="s">
        <v>1682</v>
      </c>
      <c r="C957" s="1">
        <v>3.92060420316186E-3</v>
      </c>
      <c r="D957" s="1">
        <v>1.6179476472113799E-4</v>
      </c>
      <c r="E957" s="1">
        <v>0</v>
      </c>
      <c r="F957" s="1">
        <v>4.8374012277023499E-3</v>
      </c>
      <c r="G957" s="1">
        <v>2.5313490395875099E-3</v>
      </c>
      <c r="H957" s="1">
        <v>5.9909653976464099E-4</v>
      </c>
      <c r="I957" s="1">
        <v>0</v>
      </c>
      <c r="J957" s="1">
        <v>1.4829523949128401E-4</v>
      </c>
      <c r="K957" s="1">
        <v>6.2904222383522597E-4</v>
      </c>
      <c r="L957" s="1">
        <v>3.9593695910205201E-4</v>
      </c>
      <c r="M957" s="1">
        <v>2.7891543938444497E-4</v>
      </c>
      <c r="N957" s="1">
        <v>2.60183438193904E-4</v>
      </c>
      <c r="O957" s="1">
        <v>2.0440913768294102E-3</v>
      </c>
      <c r="P957" s="7">
        <v>1.5781897836117099E-5</v>
      </c>
      <c r="Q957" s="1">
        <v>0</v>
      </c>
      <c r="R957" s="1">
        <v>2.2775176505450598E-3</v>
      </c>
      <c r="S957" s="1">
        <v>1.3703330413798001E-2</v>
      </c>
      <c r="T957" s="1">
        <v>1.5506192957083999E-4</v>
      </c>
      <c r="U957" s="1">
        <v>0</v>
      </c>
      <c r="V957" s="1">
        <v>1.6831616849906202E-2</v>
      </c>
      <c r="W957" s="1">
        <v>956</v>
      </c>
      <c r="X957" s="1" t="s">
        <v>1682</v>
      </c>
      <c r="Y957" s="1" t="s">
        <v>1685</v>
      </c>
      <c r="Z957" s="1" t="s">
        <v>2647</v>
      </c>
      <c r="AA957" s="1">
        <v>1.3703330413798001E-2</v>
      </c>
      <c r="AB957" s="1">
        <v>1.6831616849906202E-2</v>
      </c>
      <c r="AC957" s="1">
        <v>3.12828643610821E-3</v>
      </c>
      <c r="AD957" s="1">
        <v>7.9304169409489894E-2</v>
      </c>
    </row>
    <row r="958" spans="1:30" x14ac:dyDescent="0.3">
      <c r="A958" s="1">
        <v>957</v>
      </c>
      <c r="B958" s="1" t="s">
        <v>1675</v>
      </c>
      <c r="C958" s="1">
        <v>2.8461295090073E-3</v>
      </c>
      <c r="D958" s="1">
        <v>3.5818125086689801E-4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6.3060900602478097E-3</v>
      </c>
      <c r="K958" s="1">
        <v>0</v>
      </c>
      <c r="L958" s="1">
        <v>9.3595511168144702E-3</v>
      </c>
      <c r="M958" s="1">
        <v>0</v>
      </c>
      <c r="N958" s="1">
        <v>0</v>
      </c>
      <c r="O958" s="1">
        <v>6.9530714430672601E-4</v>
      </c>
      <c r="P958" s="1">
        <v>0</v>
      </c>
      <c r="Q958" s="1">
        <v>0</v>
      </c>
      <c r="R958" s="1">
        <v>6.7767009504625698E-3</v>
      </c>
      <c r="S958" s="1">
        <v>1.64168088822696E-3</v>
      </c>
      <c r="T958" s="1">
        <v>2.79215437221043E-2</v>
      </c>
      <c r="U958" s="1">
        <v>0</v>
      </c>
      <c r="V958" s="1">
        <v>0</v>
      </c>
      <c r="W958" s="1">
        <v>957</v>
      </c>
      <c r="X958" s="1" t="s">
        <v>1675</v>
      </c>
      <c r="Y958" s="1" t="s">
        <v>1683</v>
      </c>
      <c r="Z958" s="1" t="s">
        <v>2648</v>
      </c>
      <c r="AA958" s="1">
        <v>9.3595511168144702E-3</v>
      </c>
      <c r="AB958" s="1">
        <v>2.79215437221043E-2</v>
      </c>
      <c r="AC958" s="1">
        <v>1.8561992605289901E-2</v>
      </c>
      <c r="AD958" s="1">
        <v>8.1627944586504006E-2</v>
      </c>
    </row>
    <row r="959" spans="1:30" x14ac:dyDescent="0.3">
      <c r="A959" s="1">
        <v>958</v>
      </c>
      <c r="B959" s="1" t="s">
        <v>1674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7">
        <v>3.73777200017188E-5</v>
      </c>
      <c r="J959" s="1">
        <v>0</v>
      </c>
      <c r="K959" s="1">
        <v>3.8150863575831598E-2</v>
      </c>
      <c r="L959" s="1">
        <v>6.1232335433774796E-4</v>
      </c>
      <c r="M959" s="1">
        <v>0</v>
      </c>
      <c r="N959" s="1">
        <v>9.0652245247556601E-4</v>
      </c>
      <c r="O959" s="1">
        <v>6.7023130700559301E-4</v>
      </c>
      <c r="P959" s="1">
        <v>0</v>
      </c>
      <c r="Q959" s="1">
        <v>3.9057139387925302E-3</v>
      </c>
      <c r="R959" s="1">
        <v>2.7197479252766201E-4</v>
      </c>
      <c r="S959" s="1">
        <v>1.1549196948486601E-3</v>
      </c>
      <c r="T959" s="1">
        <v>0</v>
      </c>
      <c r="U959" s="1">
        <v>0</v>
      </c>
      <c r="V959" s="1">
        <v>0</v>
      </c>
      <c r="W959" s="1">
        <v>958</v>
      </c>
      <c r="X959" s="1" t="s">
        <v>1674</v>
      </c>
      <c r="Y959" s="1" t="s">
        <v>1674</v>
      </c>
      <c r="Z959" s="1" t="s">
        <v>2649</v>
      </c>
      <c r="AA959" s="1">
        <v>3.8150863575831598E-2</v>
      </c>
      <c r="AB959" s="1">
        <v>3.8150863575831598E-2</v>
      </c>
      <c r="AC959" s="1">
        <v>0</v>
      </c>
      <c r="AD959" s="1">
        <v>5.7572429719266502E-2</v>
      </c>
    </row>
    <row r="960" spans="1:30" x14ac:dyDescent="0.3">
      <c r="A960" s="1">
        <v>959</v>
      </c>
      <c r="B960" s="1" t="s">
        <v>1681</v>
      </c>
      <c r="C960" s="1">
        <v>3.9801070005572099E-2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1.37528500541151E-4</v>
      </c>
      <c r="J960" s="1">
        <v>0</v>
      </c>
      <c r="K960" s="1">
        <v>0</v>
      </c>
      <c r="L960" s="1">
        <v>0</v>
      </c>
      <c r="M960" s="1">
        <v>0</v>
      </c>
      <c r="N960" s="1">
        <v>4.56612335228396E-4</v>
      </c>
      <c r="O960" s="1">
        <v>1.0627063271682201E-3</v>
      </c>
      <c r="P960" s="1">
        <v>2.8528354887430999E-4</v>
      </c>
      <c r="Q960" s="1">
        <v>0</v>
      </c>
      <c r="R960" s="1">
        <v>1.01640664091227E-2</v>
      </c>
      <c r="S960" s="1">
        <v>3.5577808796750297E-4</v>
      </c>
      <c r="T960" s="1">
        <v>0</v>
      </c>
      <c r="U960" s="1">
        <v>0</v>
      </c>
      <c r="V960" s="1">
        <v>0</v>
      </c>
      <c r="W960" s="1">
        <v>959</v>
      </c>
      <c r="X960" s="1" t="s">
        <v>1681</v>
      </c>
      <c r="Y960" s="1" t="s">
        <v>1666</v>
      </c>
      <c r="Z960" s="1" t="s">
        <v>2650</v>
      </c>
      <c r="AA960" s="1">
        <v>1.01640664091227E-2</v>
      </c>
      <c r="AB960" s="1">
        <v>3.9801070005572099E-2</v>
      </c>
      <c r="AC960" s="1">
        <v>2.9637003596449302E-2</v>
      </c>
      <c r="AD960" s="1">
        <v>6.4131245347744795E-2</v>
      </c>
    </row>
    <row r="961" spans="1:30" x14ac:dyDescent="0.3">
      <c r="A961" s="1">
        <v>960</v>
      </c>
      <c r="B961" s="1" t="s">
        <v>1681</v>
      </c>
      <c r="C961" s="1">
        <v>3.8296702965869502E-3</v>
      </c>
      <c r="D961" s="1">
        <v>0</v>
      </c>
      <c r="E961" s="1">
        <v>1.4941009314960001E-3</v>
      </c>
      <c r="F961" s="1">
        <v>7.7215838185189997E-3</v>
      </c>
      <c r="G961" s="1">
        <v>0</v>
      </c>
      <c r="H961" s="1">
        <v>1.5416569407624099E-2</v>
      </c>
      <c r="I961" s="1">
        <v>4.7123300345929198E-4</v>
      </c>
      <c r="J961" s="1">
        <v>1.15799697579369E-4</v>
      </c>
      <c r="K961" s="1">
        <v>7.8269506461769601E-3</v>
      </c>
      <c r="L961" s="1">
        <v>4.0995921523901698E-4</v>
      </c>
      <c r="M961" s="1">
        <v>0</v>
      </c>
      <c r="N961" s="1">
        <v>8.7993337623569097E-3</v>
      </c>
      <c r="O961" s="1">
        <v>3.90342306885947E-4</v>
      </c>
      <c r="P961" s="1">
        <v>1.79777599902392E-3</v>
      </c>
      <c r="Q961" s="1">
        <v>6.5868638698117904E-3</v>
      </c>
      <c r="R961" s="1">
        <v>5.6368326569271304E-3</v>
      </c>
      <c r="S961" s="1">
        <v>7.3899232409303805E-4</v>
      </c>
      <c r="T961" s="1">
        <v>8.2180040867856096E-4</v>
      </c>
      <c r="U961" s="1">
        <v>0</v>
      </c>
      <c r="V961" s="7">
        <v>8.1340187726864195E-5</v>
      </c>
      <c r="W961" s="1">
        <v>960</v>
      </c>
      <c r="X961" s="1" t="s">
        <v>1681</v>
      </c>
      <c r="Y961" s="1" t="s">
        <v>1671</v>
      </c>
      <c r="Z961" s="1" t="s">
        <v>2651</v>
      </c>
      <c r="AA961" s="1">
        <v>5.6368326569271304E-3</v>
      </c>
      <c r="AB961" s="1">
        <v>1.5416569407624099E-2</v>
      </c>
      <c r="AC961" s="1">
        <v>9.7797367506969792E-3</v>
      </c>
      <c r="AD961" s="1">
        <v>0.10315074545087501</v>
      </c>
    </row>
    <row r="962" spans="1:30" x14ac:dyDescent="0.3">
      <c r="A962" s="1">
        <v>961</v>
      </c>
      <c r="B962" s="1" t="s">
        <v>1675</v>
      </c>
      <c r="C962" s="1">
        <v>5.7215372938190204E-4</v>
      </c>
      <c r="D962" s="1">
        <v>0</v>
      </c>
      <c r="E962" s="1">
        <v>2.97159196563349E-4</v>
      </c>
      <c r="F962" s="1">
        <v>3.7323811708977301E-4</v>
      </c>
      <c r="G962" s="1">
        <v>1.0240481911012E-3</v>
      </c>
      <c r="H962" s="1">
        <v>0</v>
      </c>
      <c r="I962" s="1">
        <v>1.0845325978236301E-4</v>
      </c>
      <c r="J962" s="1">
        <v>3.4879867821670501E-3</v>
      </c>
      <c r="K962" s="1">
        <v>0</v>
      </c>
      <c r="L962" s="1">
        <v>3.43743579460105E-2</v>
      </c>
      <c r="M962" s="1">
        <v>6.1253727475187904E-3</v>
      </c>
      <c r="N962" s="1">
        <v>1.4811086719356799E-2</v>
      </c>
      <c r="O962" s="1">
        <v>0</v>
      </c>
      <c r="P962" s="1">
        <v>1.2665921958041201E-3</v>
      </c>
      <c r="Q962" s="1">
        <v>0</v>
      </c>
      <c r="R962" s="1">
        <v>3.2434739101902998E-4</v>
      </c>
      <c r="S962" s="1">
        <v>9.2679487115398705E-4</v>
      </c>
      <c r="T962" s="1">
        <v>2.4287609392322799E-3</v>
      </c>
      <c r="U962" s="1">
        <v>0</v>
      </c>
      <c r="V962" s="1">
        <v>1.79634875041936E-3</v>
      </c>
      <c r="W962" s="1">
        <v>961</v>
      </c>
      <c r="X962" s="1" t="s">
        <v>1675</v>
      </c>
      <c r="Y962" s="1" t="s">
        <v>1675</v>
      </c>
      <c r="Z962" s="1" t="s">
        <v>2652</v>
      </c>
      <c r="AA962" s="1">
        <v>3.43743579460105E-2</v>
      </c>
      <c r="AB962" s="1">
        <v>3.43743579460105E-2</v>
      </c>
      <c r="AC962" s="1">
        <v>0</v>
      </c>
      <c r="AD962" s="1">
        <v>9.6928408682964595E-2</v>
      </c>
    </row>
    <row r="963" spans="1:30" x14ac:dyDescent="0.3">
      <c r="A963" s="1">
        <v>962</v>
      </c>
      <c r="B963" s="1" t="s">
        <v>1682</v>
      </c>
      <c r="C963" s="1">
        <v>1.6463309486323601E-3</v>
      </c>
      <c r="D963" s="1">
        <v>0</v>
      </c>
      <c r="E963" s="1">
        <v>0</v>
      </c>
      <c r="F963" s="1">
        <v>0</v>
      </c>
      <c r="G963" s="1">
        <v>0</v>
      </c>
      <c r="H963" s="1">
        <v>4.4330913034671603E-4</v>
      </c>
      <c r="I963" s="1">
        <v>0</v>
      </c>
      <c r="J963" s="1">
        <v>1.7590934493721499E-3</v>
      </c>
      <c r="K963" s="1">
        <v>0</v>
      </c>
      <c r="L963" s="1">
        <v>0</v>
      </c>
      <c r="M963" s="1">
        <v>0</v>
      </c>
      <c r="N963" s="1">
        <v>5.38182208208307E-3</v>
      </c>
      <c r="O963" s="1">
        <v>4.6983035073109002E-4</v>
      </c>
      <c r="P963" s="1">
        <v>0</v>
      </c>
      <c r="Q963" s="1">
        <v>0</v>
      </c>
      <c r="R963" s="1">
        <v>6.3486679929081503E-3</v>
      </c>
      <c r="S963" s="1">
        <v>1.00020109662914E-2</v>
      </c>
      <c r="T963" s="1">
        <v>2.24524493334461E-2</v>
      </c>
      <c r="U963" s="1">
        <v>0</v>
      </c>
      <c r="V963" s="1">
        <v>0</v>
      </c>
      <c r="W963" s="1">
        <v>962</v>
      </c>
      <c r="X963" s="1" t="s">
        <v>1682</v>
      </c>
      <c r="Y963" s="1" t="s">
        <v>1683</v>
      </c>
      <c r="Z963" s="1" t="s">
        <v>2653</v>
      </c>
      <c r="AA963" s="1">
        <v>1.00020109662914E-2</v>
      </c>
      <c r="AB963" s="1">
        <v>2.24524493334461E-2</v>
      </c>
      <c r="AC963" s="1">
        <v>1.24504383671547E-2</v>
      </c>
      <c r="AD963" s="1">
        <v>7.35275792922329E-2</v>
      </c>
    </row>
    <row r="964" spans="1:30" x14ac:dyDescent="0.3">
      <c r="A964" s="1">
        <v>963</v>
      </c>
      <c r="B964" s="1" t="s">
        <v>1677</v>
      </c>
      <c r="C964" s="1">
        <v>1.1893577462604901E-3</v>
      </c>
      <c r="D964" s="1">
        <v>0</v>
      </c>
      <c r="E964" s="1">
        <v>6.1831138162837904E-4</v>
      </c>
      <c r="F964" s="1">
        <v>0</v>
      </c>
      <c r="G964" s="1">
        <v>0</v>
      </c>
      <c r="H964" s="1">
        <v>5.9203923196609904E-4</v>
      </c>
      <c r="I964" s="1">
        <v>1.58613579789675E-2</v>
      </c>
      <c r="J964" s="7">
        <v>7.0369117673866206E-5</v>
      </c>
      <c r="K964" s="1">
        <v>1.03077918776998E-3</v>
      </c>
      <c r="L964" s="1">
        <v>0</v>
      </c>
      <c r="M964" s="1">
        <v>3.8148786804514798E-4</v>
      </c>
      <c r="N964" s="1">
        <v>8.8020673023963799E-4</v>
      </c>
      <c r="O964" s="1">
        <v>0</v>
      </c>
      <c r="P964" s="1">
        <v>1.30252343868778E-3</v>
      </c>
      <c r="Q964" s="1">
        <v>2.38314191041068E-4</v>
      </c>
      <c r="R964" s="1">
        <v>3.9799846466798502E-2</v>
      </c>
      <c r="S964" s="1">
        <v>3.8932235026773502E-3</v>
      </c>
      <c r="T964" s="1">
        <v>3.08018746286695E-4</v>
      </c>
      <c r="U964" s="1">
        <v>0</v>
      </c>
      <c r="V964" s="1">
        <v>2.7937619330062297E-4</v>
      </c>
      <c r="W964" s="1">
        <v>963</v>
      </c>
      <c r="X964" s="1" t="s">
        <v>1677</v>
      </c>
      <c r="Y964" s="1" t="s">
        <v>1681</v>
      </c>
      <c r="Z964" s="1" t="s">
        <v>2654</v>
      </c>
      <c r="AA964" s="1">
        <v>8.8020673023963799E-4</v>
      </c>
      <c r="AB964" s="1">
        <v>3.9799846466798502E-2</v>
      </c>
      <c r="AC964" s="1">
        <v>3.8919639736558799E-2</v>
      </c>
      <c r="AD964" s="1">
        <v>8.8456697748296703E-2</v>
      </c>
    </row>
    <row r="965" spans="1:30" x14ac:dyDescent="0.3">
      <c r="A965" s="1">
        <v>964</v>
      </c>
      <c r="B965" s="1" t="s">
        <v>1679</v>
      </c>
      <c r="C965" s="1">
        <v>1.55759603476035E-3</v>
      </c>
      <c r="D965" s="1">
        <v>0</v>
      </c>
      <c r="E965" s="1">
        <v>1.8254911212711399E-2</v>
      </c>
      <c r="F965" s="1">
        <v>8.29418043948346E-3</v>
      </c>
      <c r="G965" s="7">
        <v>8.1728233377734199E-5</v>
      </c>
      <c r="H965" s="1">
        <v>5.5804386813374397E-4</v>
      </c>
      <c r="I965" s="1">
        <v>7.4818870198341497E-4</v>
      </c>
      <c r="J965" s="1">
        <v>3.60678616462296E-4</v>
      </c>
      <c r="K965" s="1">
        <v>7.8873060277720301E-4</v>
      </c>
      <c r="L965" s="1">
        <v>4.3988402881992201E-4</v>
      </c>
      <c r="M965" s="1">
        <v>2.2727188074934799E-4</v>
      </c>
      <c r="N965" s="1">
        <v>2.9369965570962202E-3</v>
      </c>
      <c r="O965" s="1">
        <v>0</v>
      </c>
      <c r="P965" s="1">
        <v>1.88791279546007E-2</v>
      </c>
      <c r="Q965" s="1">
        <v>3.4784098916782998E-3</v>
      </c>
      <c r="R965" s="1">
        <v>2.48250630825493E-3</v>
      </c>
      <c r="S965" s="1">
        <v>1.7508946979572801E-3</v>
      </c>
      <c r="T965" s="1">
        <v>5.3450565439859305E-4</v>
      </c>
      <c r="U965" s="1">
        <v>0</v>
      </c>
      <c r="V965" s="1">
        <v>1.9390286379383599E-4</v>
      </c>
      <c r="W965" s="1">
        <v>964</v>
      </c>
      <c r="X965" s="1" t="s">
        <v>1679</v>
      </c>
      <c r="Y965" s="1" t="s">
        <v>1679</v>
      </c>
      <c r="Z965" s="1" t="s">
        <v>2655</v>
      </c>
      <c r="AA965" s="1">
        <v>1.88791279546007E-2</v>
      </c>
      <c r="AB965" s="1">
        <v>1.88791279546007E-2</v>
      </c>
      <c r="AC965" s="1">
        <v>0</v>
      </c>
      <c r="AD965" s="1">
        <v>9.6965675111300997E-2</v>
      </c>
    </row>
    <row r="966" spans="1:30" x14ac:dyDescent="0.3">
      <c r="A966" s="1">
        <v>965</v>
      </c>
      <c r="B966" s="1" t="s">
        <v>1670</v>
      </c>
      <c r="C966" s="1">
        <v>0</v>
      </c>
      <c r="D966" s="1">
        <v>0</v>
      </c>
      <c r="E966" s="1">
        <v>0</v>
      </c>
      <c r="F966" s="1">
        <v>0</v>
      </c>
      <c r="G966" s="1">
        <v>3.8933195972997298E-2</v>
      </c>
      <c r="H966" s="1">
        <v>0</v>
      </c>
      <c r="I966" s="1">
        <v>0</v>
      </c>
      <c r="J966" s="1">
        <v>1.88594041572287E-3</v>
      </c>
      <c r="K966" s="1">
        <v>0</v>
      </c>
      <c r="L966" s="1">
        <v>1.18440435273166E-2</v>
      </c>
      <c r="M966" s="1">
        <v>7.3927479484198104E-3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2.53362961708835E-3</v>
      </c>
      <c r="U966" s="1">
        <v>0</v>
      </c>
      <c r="V966" s="1">
        <v>5.5494781804078797E-4</v>
      </c>
      <c r="W966" s="1">
        <v>965</v>
      </c>
      <c r="X966" s="1" t="s">
        <v>1670</v>
      </c>
      <c r="Y966" s="1" t="s">
        <v>1670</v>
      </c>
      <c r="Z966" s="1" t="s">
        <v>2656</v>
      </c>
      <c r="AA966" s="1">
        <v>3.8933195972997298E-2</v>
      </c>
      <c r="AB966" s="1">
        <v>3.8933195972997298E-2</v>
      </c>
      <c r="AC966" s="1">
        <v>0</v>
      </c>
      <c r="AD966" s="1">
        <v>8.2226537439634401E-2</v>
      </c>
    </row>
    <row r="967" spans="1:30" x14ac:dyDescent="0.3">
      <c r="A967" s="1">
        <v>966</v>
      </c>
      <c r="B967" s="1" t="s">
        <v>1680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1.1506420829021399E-3</v>
      </c>
      <c r="L967" s="1">
        <v>0</v>
      </c>
      <c r="M967" s="1">
        <v>0</v>
      </c>
      <c r="N967" s="1">
        <v>0</v>
      </c>
      <c r="O967" s="1">
        <v>0</v>
      </c>
      <c r="P967" s="1">
        <v>1.6173397193464299E-4</v>
      </c>
      <c r="Q967" s="1">
        <v>6.2265807803156797E-2</v>
      </c>
      <c r="R967" s="1">
        <v>0</v>
      </c>
      <c r="S967" s="7">
        <v>3.2892624465590799E-5</v>
      </c>
      <c r="T967" s="1">
        <v>0</v>
      </c>
      <c r="U967" s="1">
        <v>0</v>
      </c>
      <c r="V967" s="1">
        <v>0</v>
      </c>
      <c r="W967" s="1">
        <v>966</v>
      </c>
      <c r="X967" s="1" t="s">
        <v>1680</v>
      </c>
      <c r="Y967" s="1" t="s">
        <v>1680</v>
      </c>
      <c r="Z967" s="1" t="s">
        <v>2657</v>
      </c>
      <c r="AA967" s="1">
        <v>6.2265807803156797E-2</v>
      </c>
      <c r="AB967" s="1">
        <v>6.2265807803156797E-2</v>
      </c>
      <c r="AC967" s="1">
        <v>0</v>
      </c>
      <c r="AD967" s="1">
        <v>6.0889792792467701E-2</v>
      </c>
    </row>
    <row r="968" spans="1:30" x14ac:dyDescent="0.3">
      <c r="A968" s="1">
        <v>967</v>
      </c>
      <c r="B968" s="1" t="s">
        <v>1674</v>
      </c>
      <c r="C968" s="1">
        <v>7.4084398478596798E-4</v>
      </c>
      <c r="D968" s="7">
        <v>8.0473778649025303E-5</v>
      </c>
      <c r="E968" s="1">
        <v>2.4616003645343402E-3</v>
      </c>
      <c r="F968" s="1">
        <v>9.6335416533260693E-3</v>
      </c>
      <c r="G968" s="1">
        <v>0</v>
      </c>
      <c r="H968" s="1">
        <v>0</v>
      </c>
      <c r="I968" s="1">
        <v>7.3491351687552603E-3</v>
      </c>
      <c r="J968" s="1">
        <v>4.2989859164708902E-4</v>
      </c>
      <c r="K968" s="1">
        <v>1.39813539668266E-2</v>
      </c>
      <c r="L968" s="7">
        <v>9.6246112037856504E-5</v>
      </c>
      <c r="M968" s="1">
        <v>2.26609072682835E-4</v>
      </c>
      <c r="N968" s="1">
        <v>4.7750887444028504E-3</v>
      </c>
      <c r="O968" s="1">
        <v>0</v>
      </c>
      <c r="P968" s="1">
        <v>1.2661921952023101E-2</v>
      </c>
      <c r="Q968" s="1">
        <v>5.8801027432052802E-3</v>
      </c>
      <c r="R968" s="1">
        <v>3.2830163532797298E-3</v>
      </c>
      <c r="S968" s="1">
        <v>1.38114798424922E-3</v>
      </c>
      <c r="T968" s="1">
        <v>4.8551260530793399E-4</v>
      </c>
      <c r="U968" s="1">
        <v>0</v>
      </c>
      <c r="V968" s="7">
        <v>9.4555490686329898E-5</v>
      </c>
      <c r="W968" s="1">
        <v>967</v>
      </c>
      <c r="X968" s="1" t="s">
        <v>1674</v>
      </c>
      <c r="Y968" s="1" t="s">
        <v>1674</v>
      </c>
      <c r="Z968" s="1" t="s">
        <v>2658</v>
      </c>
      <c r="AA968" s="1">
        <v>1.39813539668266E-2</v>
      </c>
      <c r="AB968" s="1">
        <v>1.39813539668266E-2</v>
      </c>
      <c r="AC968" s="1">
        <v>0</v>
      </c>
      <c r="AD968" s="1">
        <v>0.103826248240523</v>
      </c>
    </row>
    <row r="969" spans="1:30" x14ac:dyDescent="0.3">
      <c r="A969" s="1">
        <v>968</v>
      </c>
      <c r="B969" s="1" t="s">
        <v>1679</v>
      </c>
      <c r="C969" s="1">
        <v>2.1837742999509398E-3</v>
      </c>
      <c r="D969" s="1">
        <v>4.4616190362384999E-4</v>
      </c>
      <c r="E969" s="1">
        <v>1.2878633943442699E-2</v>
      </c>
      <c r="F969" s="1">
        <v>1.47624517988318E-2</v>
      </c>
      <c r="G969" s="1">
        <v>3.9146252474674299E-4</v>
      </c>
      <c r="H969" s="1">
        <v>1.7020470493108899E-3</v>
      </c>
      <c r="I969" s="1">
        <v>6.3935270706009302E-4</v>
      </c>
      <c r="J969" s="1">
        <v>9.25328745989495E-4</v>
      </c>
      <c r="K969" s="1">
        <v>7.6153588501815701E-3</v>
      </c>
      <c r="L969" s="7">
        <v>2.5677348669086301E-5</v>
      </c>
      <c r="M969" s="1">
        <v>1.1612880944814801E-3</v>
      </c>
      <c r="N969" s="1">
        <v>2.4467825856133202E-3</v>
      </c>
      <c r="O969" s="1">
        <v>0</v>
      </c>
      <c r="P969" s="1">
        <v>3.3743927049372201E-3</v>
      </c>
      <c r="Q969" s="1">
        <v>3.4195737106178098E-3</v>
      </c>
      <c r="R969" s="1">
        <v>1.9699869012396402E-3</v>
      </c>
      <c r="S969" s="1">
        <v>4.00861666757228E-3</v>
      </c>
      <c r="T969" s="7">
        <v>5.2797541907475202E-5</v>
      </c>
      <c r="U969" s="1">
        <v>1.11752700239652E-4</v>
      </c>
      <c r="V969" s="1">
        <v>2.6313883151099699E-3</v>
      </c>
      <c r="W969" s="1">
        <v>968</v>
      </c>
      <c r="X969" s="1" t="s">
        <v>1679</v>
      </c>
      <c r="Y969" s="1" t="s">
        <v>1669</v>
      </c>
      <c r="Z969" s="1" t="s">
        <v>2659</v>
      </c>
      <c r="AA969" s="1">
        <v>3.3743927049372201E-3</v>
      </c>
      <c r="AB969" s="1">
        <v>1.47624517988318E-2</v>
      </c>
      <c r="AC969" s="1">
        <v>1.1388059093894599E-2</v>
      </c>
      <c r="AD969" s="1">
        <v>0.103600511893429</v>
      </c>
    </row>
    <row r="970" spans="1:30" x14ac:dyDescent="0.3">
      <c r="A970" s="1">
        <v>969</v>
      </c>
      <c r="B970" s="1" t="s">
        <v>1670</v>
      </c>
      <c r="C970" s="1">
        <v>1.16588292808393E-3</v>
      </c>
      <c r="D970" s="1">
        <v>4.7186939732028001E-4</v>
      </c>
      <c r="E970" s="1">
        <v>1.16856381335952E-4</v>
      </c>
      <c r="F970" s="1">
        <v>0</v>
      </c>
      <c r="G970" s="1">
        <v>2.7998931524763598E-2</v>
      </c>
      <c r="H970" s="7">
        <v>4.97260464923195E-5</v>
      </c>
      <c r="I970" s="1">
        <v>6.24798335483675E-4</v>
      </c>
      <c r="J970" s="1">
        <v>9.5030499048581599E-4</v>
      </c>
      <c r="K970" s="1">
        <v>1.4360255013727201E-3</v>
      </c>
      <c r="L970" s="1">
        <v>8.9861279830441392E-3</v>
      </c>
      <c r="M970" s="1">
        <v>1.00968974615311E-3</v>
      </c>
      <c r="N970" s="1">
        <v>4.7604987435930996E-3</v>
      </c>
      <c r="O970" s="7">
        <v>3.7497555952815302E-5</v>
      </c>
      <c r="P970" s="1">
        <v>9.8755381902964701E-4</v>
      </c>
      <c r="Q970" s="1">
        <v>3.9698489183110801E-4</v>
      </c>
      <c r="R970" s="1">
        <v>1.09972221580013E-3</v>
      </c>
      <c r="S970" s="7">
        <v>5.9981277475589997E-5</v>
      </c>
      <c r="T970" s="1">
        <v>1.8701399426775499E-4</v>
      </c>
      <c r="U970" s="1">
        <v>3.5394699542235002E-4</v>
      </c>
      <c r="V970" s="1">
        <v>7.5251514975763403E-3</v>
      </c>
      <c r="W970" s="1">
        <v>969</v>
      </c>
      <c r="X970" s="1" t="s">
        <v>1670</v>
      </c>
      <c r="Y970" s="1" t="s">
        <v>1670</v>
      </c>
      <c r="Z970" s="1" t="s">
        <v>2660</v>
      </c>
      <c r="AA970" s="1">
        <v>2.7998931524763598E-2</v>
      </c>
      <c r="AB970" s="1">
        <v>2.7998931524763598E-2</v>
      </c>
      <c r="AC970" s="1">
        <v>0</v>
      </c>
      <c r="AD970" s="1">
        <v>8.9511407753557898E-2</v>
      </c>
    </row>
    <row r="971" spans="1:30" x14ac:dyDescent="0.3">
      <c r="A971" s="1">
        <v>970</v>
      </c>
      <c r="B971" s="1" t="s">
        <v>1677</v>
      </c>
      <c r="C971" s="1">
        <v>8.1733805555366304E-4</v>
      </c>
      <c r="D971" s="1">
        <v>2.07976445925194E-4</v>
      </c>
      <c r="E971" s="1">
        <v>1.3236819794678001E-2</v>
      </c>
      <c r="F971" s="1">
        <v>5.9093902555517903E-3</v>
      </c>
      <c r="G971" s="1">
        <v>0</v>
      </c>
      <c r="H971" s="1">
        <v>1.11910624084125E-2</v>
      </c>
      <c r="I971" s="1">
        <v>1.2187238642425301E-3</v>
      </c>
      <c r="J971" s="1">
        <v>0</v>
      </c>
      <c r="K971" s="1">
        <v>5.32007157206072E-3</v>
      </c>
      <c r="L971" s="1">
        <v>4.8200111784312601E-4</v>
      </c>
      <c r="M971" s="7">
        <v>9.4285403028401203E-5</v>
      </c>
      <c r="N971" s="1">
        <v>7.6124299753911702E-3</v>
      </c>
      <c r="O971" s="1">
        <v>7.9920245072439297E-4</v>
      </c>
      <c r="P971" s="1">
        <v>2.00433070841543E-3</v>
      </c>
      <c r="Q971" s="1">
        <v>4.7513829368409799E-4</v>
      </c>
      <c r="R971" s="1">
        <v>2.37194921275318E-4</v>
      </c>
      <c r="S971" s="1">
        <v>1.0482507096982201E-4</v>
      </c>
      <c r="T971" s="1">
        <v>3.0613108465741E-4</v>
      </c>
      <c r="U971" s="1">
        <v>0</v>
      </c>
      <c r="V971" s="1">
        <v>0</v>
      </c>
      <c r="W971" s="1">
        <v>970</v>
      </c>
      <c r="X971" s="1" t="s">
        <v>1677</v>
      </c>
      <c r="Y971" s="1" t="s">
        <v>1668</v>
      </c>
      <c r="Z971" s="1" t="s">
        <v>2661</v>
      </c>
      <c r="AA971" s="1">
        <v>7.6124299753911702E-3</v>
      </c>
      <c r="AB971" s="1">
        <v>1.3236819794678001E-2</v>
      </c>
      <c r="AC971" s="1">
        <v>5.6243898192868402E-3</v>
      </c>
      <c r="AD971" s="1">
        <v>8.3568181062391E-2</v>
      </c>
    </row>
    <row r="972" spans="1:30" x14ac:dyDescent="0.3">
      <c r="A972" s="1">
        <v>971</v>
      </c>
      <c r="B972" s="1" t="s">
        <v>1675</v>
      </c>
      <c r="C972" s="1">
        <v>0</v>
      </c>
      <c r="D972" s="1">
        <v>5.0646292510818098E-4</v>
      </c>
      <c r="E972" s="1">
        <v>0</v>
      </c>
      <c r="F972" s="1">
        <v>0</v>
      </c>
      <c r="G972" s="1">
        <v>2.1220165326912E-2</v>
      </c>
      <c r="H972" s="7">
        <v>5.4269846824273097E-5</v>
      </c>
      <c r="I972" s="1">
        <v>0</v>
      </c>
      <c r="J972" s="1">
        <v>7.5981354513554302E-3</v>
      </c>
      <c r="K972" s="7">
        <v>4.7208455921022902E-6</v>
      </c>
      <c r="L972" s="1">
        <v>2.4089021667495301E-2</v>
      </c>
      <c r="M972" s="1">
        <v>3.7779311867333202E-3</v>
      </c>
      <c r="N972" s="1">
        <v>0</v>
      </c>
      <c r="O972" s="1">
        <v>0</v>
      </c>
      <c r="P972" s="1">
        <v>0</v>
      </c>
      <c r="Q972" s="7">
        <v>4.25224097477993E-5</v>
      </c>
      <c r="R972" s="1">
        <v>1.3464216751990401E-4</v>
      </c>
      <c r="S972" s="1">
        <v>1.0618313052368399E-4</v>
      </c>
      <c r="T972" s="1">
        <v>5.5603242505125497E-4</v>
      </c>
      <c r="U972" s="1">
        <v>6.8684017021493305E-4</v>
      </c>
      <c r="V972" s="1">
        <v>6.0312750092605396E-4</v>
      </c>
      <c r="W972" s="1">
        <v>971</v>
      </c>
      <c r="X972" s="1" t="s">
        <v>1675</v>
      </c>
      <c r="Y972" s="1" t="s">
        <v>1675</v>
      </c>
      <c r="Z972" s="1" t="s">
        <v>2662</v>
      </c>
      <c r="AA972" s="1">
        <v>2.4089021667495301E-2</v>
      </c>
      <c r="AB972" s="1">
        <v>2.4089021667495301E-2</v>
      </c>
      <c r="AC972" s="1">
        <v>0</v>
      </c>
      <c r="AD972" s="1">
        <v>8.3565796117947594E-2</v>
      </c>
    </row>
    <row r="973" spans="1:30" x14ac:dyDescent="0.3">
      <c r="A973" s="1">
        <v>972</v>
      </c>
      <c r="B973" s="1" t="s">
        <v>1685</v>
      </c>
      <c r="C973" s="1">
        <v>1.1686721115609501E-3</v>
      </c>
      <c r="D973" s="1">
        <v>0</v>
      </c>
      <c r="E973" s="7">
        <v>8.1112250668995996E-5</v>
      </c>
      <c r="F973" s="1">
        <v>2.0614919781638801E-4</v>
      </c>
      <c r="G973" s="1">
        <v>4.5357123243587198E-4</v>
      </c>
      <c r="H973" s="1">
        <v>0</v>
      </c>
      <c r="I973" s="1">
        <v>9.5064567047663002E-4</v>
      </c>
      <c r="J973" s="1">
        <v>7.8112347748900803E-3</v>
      </c>
      <c r="K973" s="1">
        <v>3.6153900278626798E-4</v>
      </c>
      <c r="L973" s="1">
        <v>8.6297780493571098E-3</v>
      </c>
      <c r="M973" s="1">
        <v>1.08237834853247E-4</v>
      </c>
      <c r="N973" s="1">
        <v>3.9701056493686302E-4</v>
      </c>
      <c r="O973" s="1">
        <v>1.24648441571183E-2</v>
      </c>
      <c r="P973" s="1">
        <v>4.6028011453610898E-4</v>
      </c>
      <c r="Q973" s="7">
        <v>9.1973598359444494E-5</v>
      </c>
      <c r="R973" s="1">
        <v>0</v>
      </c>
      <c r="S973" s="1">
        <v>6.2992662897391803E-4</v>
      </c>
      <c r="T973" s="1">
        <v>8.6907320293061301E-3</v>
      </c>
      <c r="U973" s="1">
        <v>0</v>
      </c>
      <c r="V973" s="1">
        <v>1.4699758465050601E-2</v>
      </c>
      <c r="W973" s="1">
        <v>972</v>
      </c>
      <c r="X973" s="1" t="s">
        <v>1685</v>
      </c>
      <c r="Y973" s="1" t="s">
        <v>1685</v>
      </c>
      <c r="Z973" s="1" t="s">
        <v>2663</v>
      </c>
      <c r="AA973" s="1">
        <v>1.4699758465050601E-2</v>
      </c>
      <c r="AB973" s="1">
        <v>1.4699758465050601E-2</v>
      </c>
      <c r="AC973" s="1">
        <v>0</v>
      </c>
      <c r="AD973" s="1">
        <v>9.1247424238267302E-2</v>
      </c>
    </row>
    <row r="974" spans="1:30" x14ac:dyDescent="0.3">
      <c r="A974" s="1">
        <v>973</v>
      </c>
      <c r="B974" s="1" t="s">
        <v>1674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3.7603328810852703E-2</v>
      </c>
      <c r="L974" s="1">
        <v>3.9166449156469803E-4</v>
      </c>
      <c r="M974" s="1">
        <v>0</v>
      </c>
      <c r="N974" s="1">
        <v>3.9956272627891798E-4</v>
      </c>
      <c r="O974" s="1">
        <v>2.08044867415754E-4</v>
      </c>
      <c r="P974" s="1">
        <v>0</v>
      </c>
      <c r="Q974" s="1">
        <v>5.5952713206653597E-4</v>
      </c>
      <c r="R974" s="1">
        <v>0</v>
      </c>
      <c r="S974" s="1">
        <v>0</v>
      </c>
      <c r="T974" s="1">
        <v>0</v>
      </c>
      <c r="U974" s="1">
        <v>0</v>
      </c>
      <c r="V974" s="7">
        <v>6.4503393519271397E-5</v>
      </c>
      <c r="W974" s="1">
        <v>973</v>
      </c>
      <c r="X974" s="1" t="s">
        <v>1674</v>
      </c>
      <c r="Y974" s="1" t="s">
        <v>1674</v>
      </c>
      <c r="Z974" s="1" t="s">
        <v>2664</v>
      </c>
      <c r="AA974" s="1">
        <v>3.7603328810852703E-2</v>
      </c>
      <c r="AB974" s="1">
        <v>3.7603328810852703E-2</v>
      </c>
      <c r="AC974" s="1">
        <v>0</v>
      </c>
      <c r="AD974" s="1">
        <v>4.5444390905332803E-2</v>
      </c>
    </row>
    <row r="975" spans="1:30" x14ac:dyDescent="0.3">
      <c r="A975" s="1">
        <v>974</v>
      </c>
      <c r="B975" s="1" t="s">
        <v>1673</v>
      </c>
      <c r="C975" s="1">
        <v>4.8344226767671499E-4</v>
      </c>
      <c r="D975" s="1">
        <v>6.2440031668934597E-3</v>
      </c>
      <c r="E975" s="7">
        <v>1.8089158742763399E-5</v>
      </c>
      <c r="F975" s="1">
        <v>0</v>
      </c>
      <c r="G975" s="1">
        <v>5.9402904947748205E-4</v>
      </c>
      <c r="H975" s="1">
        <v>0</v>
      </c>
      <c r="I975" s="7">
        <v>7.4285036454587597E-5</v>
      </c>
      <c r="J975" s="1">
        <v>2.0110452933480099E-3</v>
      </c>
      <c r="K975" s="1">
        <v>0</v>
      </c>
      <c r="L975" s="1">
        <v>2.7367253115425801E-3</v>
      </c>
      <c r="M975" s="1">
        <v>5.6285383428745399E-4</v>
      </c>
      <c r="N975" s="1">
        <v>9.4722940903890704E-3</v>
      </c>
      <c r="O975" s="1">
        <v>0</v>
      </c>
      <c r="P975" s="1">
        <v>0</v>
      </c>
      <c r="Q975" s="1">
        <v>0</v>
      </c>
      <c r="R975" s="1">
        <v>8.3104783870456798E-3</v>
      </c>
      <c r="S975" s="1">
        <v>0</v>
      </c>
      <c r="T975" s="1">
        <v>1.1154522484364901E-2</v>
      </c>
      <c r="U975" s="1">
        <v>0</v>
      </c>
      <c r="V975" s="1">
        <v>0</v>
      </c>
      <c r="W975" s="1">
        <v>974</v>
      </c>
      <c r="X975" s="1" t="s">
        <v>1673</v>
      </c>
      <c r="Y975" s="1" t="s">
        <v>1683</v>
      </c>
      <c r="Z975" s="1" t="s">
        <v>2665</v>
      </c>
      <c r="AA975" s="1">
        <v>2.0110452933480099E-3</v>
      </c>
      <c r="AB975" s="1">
        <v>1.1154522484364901E-2</v>
      </c>
      <c r="AC975" s="1">
        <v>9.1434771910169702E-3</v>
      </c>
      <c r="AD975" s="1">
        <v>6.9313458511584103E-2</v>
      </c>
    </row>
    <row r="976" spans="1:30" x14ac:dyDescent="0.3">
      <c r="A976" s="1">
        <v>975</v>
      </c>
      <c r="B976" s="1" t="s">
        <v>1680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2.63931941973781E-4</v>
      </c>
      <c r="K976" s="1">
        <v>0</v>
      </c>
      <c r="L976" s="1">
        <v>1.09192407623203E-3</v>
      </c>
      <c r="M976" s="1">
        <v>0</v>
      </c>
      <c r="N976" s="1">
        <v>0</v>
      </c>
      <c r="O976" s="1">
        <v>1.2751675589492801E-3</v>
      </c>
      <c r="P976" s="1">
        <v>1.51708707059002E-4</v>
      </c>
      <c r="Q976" s="1">
        <v>5.8692979262815602E-2</v>
      </c>
      <c r="R976" s="1">
        <v>0</v>
      </c>
      <c r="S976" s="1">
        <v>5.3557695638208102E-4</v>
      </c>
      <c r="T976" s="1">
        <v>1.8866880534755301E-4</v>
      </c>
      <c r="U976" s="1">
        <v>0</v>
      </c>
      <c r="V976" s="1">
        <v>0</v>
      </c>
      <c r="W976" s="1">
        <v>975</v>
      </c>
      <c r="X976" s="1" t="s">
        <v>1680</v>
      </c>
      <c r="Y976" s="1" t="s">
        <v>1680</v>
      </c>
      <c r="Z976" s="1" t="s">
        <v>2666</v>
      </c>
      <c r="AA976" s="1">
        <v>5.8692979262815602E-2</v>
      </c>
      <c r="AB976" s="1">
        <v>5.8692979262815602E-2</v>
      </c>
      <c r="AC976" s="1">
        <v>0</v>
      </c>
      <c r="AD976" s="1">
        <v>6.3933027400611103E-2</v>
      </c>
    </row>
    <row r="977" spans="1:30" x14ac:dyDescent="0.3">
      <c r="A977" s="1">
        <v>976</v>
      </c>
      <c r="B977" s="1" t="s">
        <v>1669</v>
      </c>
      <c r="C977" s="1">
        <v>1.25067170011608E-3</v>
      </c>
      <c r="D977" s="7">
        <v>4.1275252542744299E-5</v>
      </c>
      <c r="E977" s="1">
        <v>9.6044431675864697E-3</v>
      </c>
      <c r="F977" s="1">
        <v>2.70426872684408E-2</v>
      </c>
      <c r="G977" s="1">
        <v>2.5689395751898902E-4</v>
      </c>
      <c r="H977" s="1">
        <v>1.07842158989177E-4</v>
      </c>
      <c r="I977" s="7">
        <v>1.7923065002980101E-5</v>
      </c>
      <c r="J977" s="1">
        <v>1.2604726574224499E-3</v>
      </c>
      <c r="K977" s="1">
        <v>1.3278382219429801E-3</v>
      </c>
      <c r="L977" s="1">
        <v>2.3891917661175801E-3</v>
      </c>
      <c r="M977" s="1">
        <v>0</v>
      </c>
      <c r="N977" s="1">
        <v>3.7308846711640998E-3</v>
      </c>
      <c r="O977" s="1">
        <v>0</v>
      </c>
      <c r="P977" s="1">
        <v>5.3565445206109005E-4</v>
      </c>
      <c r="Q977" s="1">
        <v>1.28300130565688E-3</v>
      </c>
      <c r="R977" s="1">
        <v>5.9925632275222096E-3</v>
      </c>
      <c r="S977" s="1">
        <v>1.70919156499134E-3</v>
      </c>
      <c r="T977" s="1">
        <v>4.6071958191672998E-4</v>
      </c>
      <c r="U977" s="1">
        <v>0</v>
      </c>
      <c r="V977" s="1">
        <v>0</v>
      </c>
      <c r="W977" s="1">
        <v>976</v>
      </c>
      <c r="X977" s="1" t="s">
        <v>1669</v>
      </c>
      <c r="Y977" s="1" t="s">
        <v>1669</v>
      </c>
      <c r="Z977" s="1" t="s">
        <v>2667</v>
      </c>
      <c r="AA977" s="1">
        <v>2.70426872684408E-2</v>
      </c>
      <c r="AB977" s="1">
        <v>2.70426872684408E-2</v>
      </c>
      <c r="AC977" s="1">
        <v>0</v>
      </c>
      <c r="AD977" s="1">
        <v>8.82919001296186E-2</v>
      </c>
    </row>
    <row r="978" spans="1:30" x14ac:dyDescent="0.3">
      <c r="A978" s="1">
        <v>977</v>
      </c>
      <c r="B978" s="1" t="s">
        <v>1675</v>
      </c>
      <c r="C978" s="1">
        <v>6.6662583659313603E-3</v>
      </c>
      <c r="D978" s="1">
        <v>0</v>
      </c>
      <c r="E978" s="1">
        <v>0</v>
      </c>
      <c r="F978" s="1">
        <v>0</v>
      </c>
      <c r="G978" s="1">
        <v>8.8894619571619796E-4</v>
      </c>
      <c r="H978" s="1">
        <v>0</v>
      </c>
      <c r="I978" s="1">
        <v>0</v>
      </c>
      <c r="J978" s="1">
        <v>1.7184364504177801E-2</v>
      </c>
      <c r="K978" s="1">
        <v>0</v>
      </c>
      <c r="L978" s="1">
        <v>1.1974262316756299E-2</v>
      </c>
      <c r="M978" s="1">
        <v>1.70605836231567E-3</v>
      </c>
      <c r="N978" s="1">
        <v>0</v>
      </c>
      <c r="O978" s="1">
        <v>0</v>
      </c>
      <c r="P978" s="1">
        <v>0</v>
      </c>
      <c r="Q978" s="1">
        <v>0</v>
      </c>
      <c r="R978" s="1">
        <v>3.5135396356799302E-4</v>
      </c>
      <c r="S978" s="1">
        <v>1.01314615636495E-3</v>
      </c>
      <c r="T978" s="1">
        <v>2.29601561232484E-2</v>
      </c>
      <c r="U978" s="1">
        <v>0</v>
      </c>
      <c r="V978" s="1">
        <v>8.2064800021268295E-4</v>
      </c>
      <c r="W978" s="1">
        <v>977</v>
      </c>
      <c r="X978" s="1" t="s">
        <v>1675</v>
      </c>
      <c r="Y978" s="1" t="s">
        <v>1683</v>
      </c>
      <c r="Z978" s="1" t="s">
        <v>2668</v>
      </c>
      <c r="AA978" s="1">
        <v>1.1974262316756299E-2</v>
      </c>
      <c r="AB978" s="1">
        <v>2.29601561232484E-2</v>
      </c>
      <c r="AC978" s="1">
        <v>1.0985893806492101E-2</v>
      </c>
      <c r="AD978" s="1">
        <v>9.1998582227606804E-2</v>
      </c>
    </row>
    <row r="979" spans="1:30" x14ac:dyDescent="0.3">
      <c r="A979" s="1">
        <v>978</v>
      </c>
      <c r="B979" s="1" t="s">
        <v>1677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0.472095512729862</v>
      </c>
      <c r="O979" s="1">
        <v>0</v>
      </c>
      <c r="P979" s="1">
        <v>0</v>
      </c>
      <c r="Q979" s="1">
        <v>0</v>
      </c>
      <c r="R979" s="1">
        <v>2.6161371470870103E-4</v>
      </c>
      <c r="S979" s="1">
        <v>0</v>
      </c>
      <c r="T979" s="1">
        <v>0</v>
      </c>
      <c r="U979" s="1">
        <v>0</v>
      </c>
      <c r="V979" s="1">
        <v>0</v>
      </c>
      <c r="W979" s="1">
        <v>978</v>
      </c>
      <c r="X979" s="1" t="s">
        <v>1677</v>
      </c>
      <c r="Y979" s="1" t="s">
        <v>1677</v>
      </c>
      <c r="Z979" s="1" t="s">
        <v>2669</v>
      </c>
      <c r="AA979" s="1">
        <v>0.472095512729862</v>
      </c>
      <c r="AB979" s="1">
        <v>0.472095512729862</v>
      </c>
      <c r="AC979" s="1">
        <v>0</v>
      </c>
      <c r="AD979" s="1">
        <v>0.11900280865490299</v>
      </c>
    </row>
    <row r="980" spans="1:30" x14ac:dyDescent="0.3">
      <c r="A980" s="1">
        <v>979</v>
      </c>
      <c r="B980" s="1" t="s">
        <v>1668</v>
      </c>
      <c r="C980" s="1">
        <v>2.37980605344058E-3</v>
      </c>
      <c r="D980" s="1">
        <v>0</v>
      </c>
      <c r="E980" s="1">
        <v>0.38814500791950601</v>
      </c>
      <c r="F980" s="1">
        <v>2.5675843728462599E-3</v>
      </c>
      <c r="G980" s="1">
        <v>0</v>
      </c>
      <c r="H980" s="1">
        <v>0</v>
      </c>
      <c r="I980" s="1">
        <v>1.6655329588115698E-2</v>
      </c>
      <c r="J980" s="1">
        <v>0</v>
      </c>
      <c r="K980" s="7">
        <v>7.6752944764110694E-5</v>
      </c>
      <c r="L980" s="1">
        <v>0</v>
      </c>
      <c r="M980" s="1">
        <v>0</v>
      </c>
      <c r="N980" s="1">
        <v>3.1504038357730399E-2</v>
      </c>
      <c r="O980" s="1">
        <v>1.3162585139833501E-3</v>
      </c>
      <c r="P980" s="1">
        <v>8.5768633609930201E-4</v>
      </c>
      <c r="Q980" s="1">
        <v>1.79041177465578E-4</v>
      </c>
      <c r="R980" s="1">
        <v>7.2914618140851898E-3</v>
      </c>
      <c r="S980" s="1">
        <v>0</v>
      </c>
      <c r="T980" s="1">
        <v>0</v>
      </c>
      <c r="U980" s="1">
        <v>0</v>
      </c>
      <c r="V980" s="1">
        <v>0</v>
      </c>
      <c r="W980" s="1">
        <v>979</v>
      </c>
      <c r="X980" s="1" t="s">
        <v>1668</v>
      </c>
      <c r="Y980" s="1" t="s">
        <v>1668</v>
      </c>
      <c r="Z980" s="1" t="s">
        <v>2670</v>
      </c>
      <c r="AA980" s="1">
        <v>0.38814500791950601</v>
      </c>
      <c r="AB980" s="1">
        <v>0.38814500791950601</v>
      </c>
      <c r="AC980" s="1">
        <v>0</v>
      </c>
      <c r="AD980" s="1">
        <v>0.20932991837176099</v>
      </c>
    </row>
    <row r="981" spans="1:30" x14ac:dyDescent="0.3">
      <c r="A981" s="1">
        <v>980</v>
      </c>
      <c r="B981" s="1" t="s">
        <v>1685</v>
      </c>
      <c r="C981" s="1">
        <v>2.7905619611713699E-3</v>
      </c>
      <c r="D981" s="1">
        <v>3.3537821475544002E-3</v>
      </c>
      <c r="E981" s="1">
        <v>0</v>
      </c>
      <c r="F981" s="1">
        <v>4.8551405439656E-4</v>
      </c>
      <c r="G981" s="1">
        <v>5.0264002047470099E-2</v>
      </c>
      <c r="H981" s="1">
        <v>0</v>
      </c>
      <c r="I981" s="1">
        <v>1.09195671815196E-2</v>
      </c>
      <c r="J981" s="1">
        <v>0</v>
      </c>
      <c r="K981" s="1">
        <v>1.1627356440423199E-3</v>
      </c>
      <c r="L981" s="1">
        <v>3.3679693919083598E-2</v>
      </c>
      <c r="M981" s="1">
        <v>1.7726552254735399E-3</v>
      </c>
      <c r="N981" s="1">
        <v>7.5014000315934805E-4</v>
      </c>
      <c r="O981" s="1">
        <v>0</v>
      </c>
      <c r="P981" s="1">
        <v>0</v>
      </c>
      <c r="Q981" s="1">
        <v>0</v>
      </c>
      <c r="R981" s="1">
        <v>6.11383775695114E-4</v>
      </c>
      <c r="S981" s="1">
        <v>4.1607895216563898E-3</v>
      </c>
      <c r="T981" s="1">
        <v>0</v>
      </c>
      <c r="U981" s="1">
        <v>5.3434792686552803E-4</v>
      </c>
      <c r="V981" s="1">
        <v>0.13704338542783101</v>
      </c>
      <c r="W981" s="1">
        <v>980</v>
      </c>
      <c r="X981" s="1" t="s">
        <v>1685</v>
      </c>
      <c r="Y981" s="1" t="s">
        <v>1685</v>
      </c>
      <c r="Z981" s="1" t="s">
        <v>2671</v>
      </c>
      <c r="AA981" s="1">
        <v>0.13704338542783101</v>
      </c>
      <c r="AB981" s="1">
        <v>0.13704338542783101</v>
      </c>
      <c r="AC981" s="1">
        <v>0</v>
      </c>
      <c r="AD981" s="1">
        <v>0.227416809504559</v>
      </c>
    </row>
    <row r="982" spans="1:30" x14ac:dyDescent="0.3">
      <c r="A982" s="1">
        <v>981</v>
      </c>
      <c r="B982" s="1" t="s">
        <v>1672</v>
      </c>
      <c r="C982" s="1">
        <v>0</v>
      </c>
      <c r="D982" s="1">
        <v>0</v>
      </c>
      <c r="E982" s="1">
        <v>1.8318183421764001E-3</v>
      </c>
      <c r="F982" s="1">
        <v>2.3907899954496E-4</v>
      </c>
      <c r="G982" s="1">
        <v>0</v>
      </c>
      <c r="H982" s="1">
        <v>0</v>
      </c>
      <c r="I982" s="1">
        <v>0.27183368282706399</v>
      </c>
      <c r="J982" s="1">
        <v>0</v>
      </c>
      <c r="K982" s="7">
        <v>3.6420890575652598E-5</v>
      </c>
      <c r="L982" s="1">
        <v>0</v>
      </c>
      <c r="M982" s="1">
        <v>0</v>
      </c>
      <c r="N982" s="1">
        <v>0</v>
      </c>
      <c r="O982" s="1">
        <v>0</v>
      </c>
      <c r="P982" s="1">
        <v>7.4859162923396501E-4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2.54158901057466E-3</v>
      </c>
      <c r="W982" s="1">
        <v>981</v>
      </c>
      <c r="X982" s="1" t="s">
        <v>1672</v>
      </c>
      <c r="Y982" s="1" t="s">
        <v>1672</v>
      </c>
      <c r="Z982" s="1" t="s">
        <v>2672</v>
      </c>
      <c r="AA982" s="1">
        <v>0.27183368282706399</v>
      </c>
      <c r="AB982" s="1">
        <v>0.27183368282706399</v>
      </c>
      <c r="AC982" s="1">
        <v>0</v>
      </c>
      <c r="AD982" s="1">
        <v>0.129706365439271</v>
      </c>
    </row>
    <row r="983" spans="1:30" x14ac:dyDescent="0.3">
      <c r="A983" s="1">
        <v>982</v>
      </c>
      <c r="B983" s="1" t="s">
        <v>1672</v>
      </c>
      <c r="C983" s="1">
        <v>1.4489769598683501E-4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0.53824841841659798</v>
      </c>
      <c r="J983" s="1">
        <v>9.1436932517129001E-4</v>
      </c>
      <c r="K983" s="1">
        <v>0</v>
      </c>
      <c r="L983" s="1">
        <v>3.68586486139526E-4</v>
      </c>
      <c r="M983" s="1">
        <v>0</v>
      </c>
      <c r="N983" s="1">
        <v>5.3487104052735797E-4</v>
      </c>
      <c r="O983" s="1">
        <v>0</v>
      </c>
      <c r="P983" s="1">
        <v>0</v>
      </c>
      <c r="Q983" s="1">
        <v>1.13178612185146E-3</v>
      </c>
      <c r="R983" s="1">
        <v>0</v>
      </c>
      <c r="S983" s="1">
        <v>0</v>
      </c>
      <c r="T983" s="1">
        <v>0</v>
      </c>
      <c r="U983" s="1">
        <v>0</v>
      </c>
      <c r="V983" s="1">
        <v>4.50120812414924E-4</v>
      </c>
      <c r="W983" s="1">
        <v>982</v>
      </c>
      <c r="X983" s="1" t="s">
        <v>1672</v>
      </c>
      <c r="Y983" s="1" t="s">
        <v>1672</v>
      </c>
      <c r="Z983" s="1" t="s">
        <v>2673</v>
      </c>
      <c r="AA983" s="1">
        <v>0.53824841841659798</v>
      </c>
      <c r="AB983" s="1">
        <v>0.53824841841659798</v>
      </c>
      <c r="AC983" s="1">
        <v>0</v>
      </c>
      <c r="AD983" s="1">
        <v>0.119896866726783</v>
      </c>
    </row>
    <row r="984" spans="1:30" x14ac:dyDescent="0.3">
      <c r="A984" s="1">
        <v>983</v>
      </c>
      <c r="B984" s="1" t="s">
        <v>1666</v>
      </c>
      <c r="C984" s="1">
        <v>4.2339283905125202E-2</v>
      </c>
      <c r="D984" s="1">
        <v>0</v>
      </c>
      <c r="E984" s="1">
        <v>0</v>
      </c>
      <c r="F984" s="1">
        <v>0</v>
      </c>
      <c r="G984" s="1">
        <v>0</v>
      </c>
      <c r="H984" s="1">
        <v>4.7924928603966504E-3</v>
      </c>
      <c r="I984" s="1">
        <v>0</v>
      </c>
      <c r="J984" s="1">
        <v>0</v>
      </c>
      <c r="K984" s="1">
        <v>0</v>
      </c>
      <c r="L984" s="1">
        <v>0</v>
      </c>
      <c r="M984" s="7">
        <v>4.5868833001284001E-5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7">
        <v>9.5863061461763806E-5</v>
      </c>
      <c r="U984" s="1">
        <v>0</v>
      </c>
      <c r="V984" s="1">
        <v>0</v>
      </c>
      <c r="W984" s="1">
        <v>983</v>
      </c>
      <c r="X984" s="1" t="s">
        <v>1666</v>
      </c>
      <c r="Y984" s="1" t="s">
        <v>1666</v>
      </c>
      <c r="Z984" s="1" t="s">
        <v>2674</v>
      </c>
      <c r="AA984" s="1">
        <v>4.2339283905125202E-2</v>
      </c>
      <c r="AB984" s="1">
        <v>4.2339283905125202E-2</v>
      </c>
      <c r="AC984" s="1">
        <v>0</v>
      </c>
      <c r="AD984" s="1">
        <v>5.3682698790425601E-2</v>
      </c>
    </row>
    <row r="985" spans="1:30" x14ac:dyDescent="0.3">
      <c r="A985" s="1">
        <v>984</v>
      </c>
      <c r="B985" s="1" t="s">
        <v>1672</v>
      </c>
      <c r="C985" s="1">
        <v>0</v>
      </c>
      <c r="D985" s="1">
        <v>0</v>
      </c>
      <c r="E985" s="1">
        <v>0</v>
      </c>
      <c r="F985" s="1">
        <v>0</v>
      </c>
      <c r="G985" s="1">
        <v>1.9690407759121099E-2</v>
      </c>
      <c r="H985" s="1">
        <v>2.1681589691464201E-4</v>
      </c>
      <c r="I985" s="1">
        <v>5.4459135887921901E-2</v>
      </c>
      <c r="J985" s="1">
        <v>4.8795497186314403E-3</v>
      </c>
      <c r="K985" s="1">
        <v>3.3916164027496302E-2</v>
      </c>
      <c r="L985" s="1">
        <v>2.4098439943607999E-3</v>
      </c>
      <c r="M985" s="1">
        <v>2.4458056481357401E-3</v>
      </c>
      <c r="N985" s="1">
        <v>1.3939123479124399E-3</v>
      </c>
      <c r="O985" s="1">
        <v>0</v>
      </c>
      <c r="P985" s="1">
        <v>7.6706564159849796E-3</v>
      </c>
      <c r="Q985" s="1">
        <v>1.1415542199841699E-3</v>
      </c>
      <c r="R985" s="1">
        <v>0</v>
      </c>
      <c r="S985" s="1">
        <v>5.3533838512638098E-4</v>
      </c>
      <c r="T985" s="1">
        <v>4.6519475002611303E-3</v>
      </c>
      <c r="U985" s="1">
        <v>0</v>
      </c>
      <c r="V985" s="1">
        <v>1.43993917398239E-4</v>
      </c>
      <c r="W985" s="1">
        <v>984</v>
      </c>
      <c r="X985" s="1" t="s">
        <v>1672</v>
      </c>
      <c r="Y985" s="1" t="s">
        <v>1672</v>
      </c>
      <c r="Z985" s="1" t="s">
        <v>2675</v>
      </c>
      <c r="AA985" s="1">
        <v>5.4459135887921901E-2</v>
      </c>
      <c r="AB985" s="1">
        <v>5.4459135887921901E-2</v>
      </c>
      <c r="AC985" s="1">
        <v>0</v>
      </c>
      <c r="AD985" s="1">
        <v>0.16429420896303101</v>
      </c>
    </row>
    <row r="986" spans="1:30" x14ac:dyDescent="0.3">
      <c r="A986" s="1">
        <v>985</v>
      </c>
      <c r="B986" s="1" t="s">
        <v>1668</v>
      </c>
      <c r="C986" s="1">
        <v>0</v>
      </c>
      <c r="D986" s="1">
        <v>0</v>
      </c>
      <c r="E986" s="1">
        <v>0.371174958262106</v>
      </c>
      <c r="F986" s="1">
        <v>3.9604812793507998E-4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1.9176338472717E-4</v>
      </c>
      <c r="T986" s="1">
        <v>0</v>
      </c>
      <c r="U986" s="1">
        <v>0</v>
      </c>
      <c r="V986" s="1">
        <v>0</v>
      </c>
      <c r="W986" s="1">
        <v>985</v>
      </c>
      <c r="X986" s="1" t="s">
        <v>1668</v>
      </c>
      <c r="Y986" s="1" t="s">
        <v>1668</v>
      </c>
      <c r="Z986" s="1" t="s">
        <v>2676</v>
      </c>
      <c r="AA986" s="1">
        <v>0.371174958262106</v>
      </c>
      <c r="AB986" s="1">
        <v>0.371174958262106</v>
      </c>
      <c r="AC986" s="1">
        <v>0</v>
      </c>
      <c r="AD986" s="1">
        <v>0.124379841607241</v>
      </c>
    </row>
    <row r="987" spans="1:30" x14ac:dyDescent="0.3">
      <c r="A987" s="1">
        <v>986</v>
      </c>
      <c r="B987" s="1" t="s">
        <v>1666</v>
      </c>
      <c r="C987" s="1">
        <v>0.43380227958255801</v>
      </c>
      <c r="D987" s="1">
        <v>0</v>
      </c>
      <c r="E987" s="1">
        <v>0</v>
      </c>
      <c r="F987" s="1">
        <v>0</v>
      </c>
      <c r="G987" s="1">
        <v>0</v>
      </c>
      <c r="H987" s="1">
        <v>6.5886537861435304E-3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9.8738593217599993E-4</v>
      </c>
      <c r="P987" s="1">
        <v>0</v>
      </c>
      <c r="Q987" s="1">
        <v>0</v>
      </c>
      <c r="R987" s="1">
        <v>1.3259040683105199E-3</v>
      </c>
      <c r="S987" s="1">
        <v>0</v>
      </c>
      <c r="T987" s="1">
        <v>0</v>
      </c>
      <c r="U987" s="1">
        <v>0</v>
      </c>
      <c r="V987" s="1">
        <v>0</v>
      </c>
      <c r="W987" s="1">
        <v>986</v>
      </c>
      <c r="X987" s="1" t="s">
        <v>1666</v>
      </c>
      <c r="Y987" s="1" t="s">
        <v>1666</v>
      </c>
      <c r="Z987" s="1" t="s">
        <v>2677</v>
      </c>
      <c r="AA987" s="1">
        <v>0.43380227958255801</v>
      </c>
      <c r="AB987" s="1">
        <v>0.43380227958255801</v>
      </c>
      <c r="AC987" s="1">
        <v>0</v>
      </c>
      <c r="AD987" s="1">
        <v>0.137197220141307</v>
      </c>
    </row>
    <row r="988" spans="1:30" x14ac:dyDescent="0.3">
      <c r="A988" s="1">
        <v>987</v>
      </c>
      <c r="B988" s="1" t="s">
        <v>1685</v>
      </c>
      <c r="C988" s="1">
        <v>1.19059985523628E-4</v>
      </c>
      <c r="D988" s="1">
        <v>0</v>
      </c>
      <c r="E988" s="1">
        <v>0</v>
      </c>
      <c r="F988" s="1">
        <v>0</v>
      </c>
      <c r="G988" s="1">
        <v>1.8654101061017701E-2</v>
      </c>
      <c r="H988" s="1">
        <v>0</v>
      </c>
      <c r="I988" s="1">
        <v>6.5201153698802596E-4</v>
      </c>
      <c r="J988" s="1">
        <v>0</v>
      </c>
      <c r="K988" s="1">
        <v>0</v>
      </c>
      <c r="L988" s="1">
        <v>2.3343567691960498E-2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4.9475762385752604E-4</v>
      </c>
      <c r="S988" s="1">
        <v>0</v>
      </c>
      <c r="T988" s="1">
        <v>0</v>
      </c>
      <c r="U988" s="1">
        <v>0</v>
      </c>
      <c r="V988" s="1">
        <v>0.21459822028238901</v>
      </c>
      <c r="W988" s="1">
        <v>987</v>
      </c>
      <c r="X988" s="1" t="s">
        <v>1685</v>
      </c>
      <c r="Y988" s="1" t="s">
        <v>1685</v>
      </c>
      <c r="Z988" s="1" t="s">
        <v>2678</v>
      </c>
      <c r="AA988" s="1">
        <v>0.21459822028238901</v>
      </c>
      <c r="AB988" s="1">
        <v>0.21459822028238901</v>
      </c>
      <c r="AC988" s="1">
        <v>0</v>
      </c>
      <c r="AD988" s="1">
        <v>0.167530058493185</v>
      </c>
    </row>
    <row r="989" spans="1:30" x14ac:dyDescent="0.3">
      <c r="A989" s="1">
        <v>988</v>
      </c>
      <c r="B989" s="1" t="s">
        <v>1675</v>
      </c>
      <c r="C989" s="1">
        <v>0</v>
      </c>
      <c r="D989" s="1">
        <v>4.2314813129841998E-3</v>
      </c>
      <c r="E989" s="1">
        <v>0</v>
      </c>
      <c r="F989" s="1">
        <v>0</v>
      </c>
      <c r="G989" s="1">
        <v>8.4987277157258197E-4</v>
      </c>
      <c r="H989" s="1">
        <v>0</v>
      </c>
      <c r="I989" s="1">
        <v>0</v>
      </c>
      <c r="J989" s="1">
        <v>1.7198172522812499E-2</v>
      </c>
      <c r="K989" s="1">
        <v>0</v>
      </c>
      <c r="L989" s="1">
        <v>0.30597952164845599</v>
      </c>
      <c r="M989" s="1">
        <v>3.5224033295602601E-3</v>
      </c>
      <c r="N989" s="1">
        <v>0</v>
      </c>
      <c r="O989" s="1">
        <v>0</v>
      </c>
      <c r="P989" s="1">
        <v>1.6318944285353999E-3</v>
      </c>
      <c r="Q989" s="1">
        <v>0</v>
      </c>
      <c r="R989" s="1">
        <v>0</v>
      </c>
      <c r="S989" s="1">
        <v>5.8162296842691999E-4</v>
      </c>
      <c r="T989" s="1">
        <v>9.4596816849378397E-4</v>
      </c>
      <c r="U989" s="1">
        <v>0</v>
      </c>
      <c r="V989" s="1">
        <v>0</v>
      </c>
      <c r="W989" s="1">
        <v>988</v>
      </c>
      <c r="X989" s="1" t="s">
        <v>1675</v>
      </c>
      <c r="Y989" s="1" t="s">
        <v>1675</v>
      </c>
      <c r="Z989" s="1" t="s">
        <v>2679</v>
      </c>
      <c r="AA989" s="1">
        <v>0.30597952164845599</v>
      </c>
      <c r="AB989" s="1">
        <v>0.30597952164845599</v>
      </c>
      <c r="AC989" s="1">
        <v>0</v>
      </c>
      <c r="AD989" s="1">
        <v>0.167789593660049</v>
      </c>
    </row>
    <row r="990" spans="1:30" x14ac:dyDescent="0.3">
      <c r="A990" s="1">
        <v>989</v>
      </c>
      <c r="B990" s="1" t="s">
        <v>1677</v>
      </c>
      <c r="C990" s="1">
        <v>6.1507891173573602E-2</v>
      </c>
      <c r="D990" s="1">
        <v>5.7783683802978595E-4</v>
      </c>
      <c r="E990" s="1">
        <v>0</v>
      </c>
      <c r="F990" s="1">
        <v>0</v>
      </c>
      <c r="G990" s="1">
        <v>6.8316827268754903E-4</v>
      </c>
      <c r="H990" s="1">
        <v>0</v>
      </c>
      <c r="I990" s="1">
        <v>0</v>
      </c>
      <c r="J990" s="1">
        <v>8.7012586915108797E-3</v>
      </c>
      <c r="K990" s="1">
        <v>0</v>
      </c>
      <c r="L990" s="1">
        <v>3.4291714053529898E-3</v>
      </c>
      <c r="M990" s="1">
        <v>4.2177577822551599E-3</v>
      </c>
      <c r="N990" s="1">
        <v>0.186336190491562</v>
      </c>
      <c r="O990" s="1">
        <v>0</v>
      </c>
      <c r="P990" s="1">
        <v>0</v>
      </c>
      <c r="Q990" s="1">
        <v>0</v>
      </c>
      <c r="R990" s="1">
        <v>2.3233418378114001E-2</v>
      </c>
      <c r="S990" s="1">
        <v>4.97115441316913E-2</v>
      </c>
      <c r="T990" s="1">
        <v>3.7194854569544702E-3</v>
      </c>
      <c r="U990" s="1">
        <v>0</v>
      </c>
      <c r="V990" s="1">
        <v>0</v>
      </c>
      <c r="W990" s="1">
        <v>989</v>
      </c>
      <c r="X990" s="1" t="s">
        <v>1677</v>
      </c>
      <c r="Y990" s="1" t="s">
        <v>1677</v>
      </c>
      <c r="Z990" s="1" t="s">
        <v>2680</v>
      </c>
      <c r="AA990" s="1">
        <v>0.186336190491562</v>
      </c>
      <c r="AB990" s="1">
        <v>0.186336190491562</v>
      </c>
      <c r="AC990" s="1">
        <v>0</v>
      </c>
      <c r="AD990" s="1">
        <v>0.27877129668051098</v>
      </c>
    </row>
    <row r="991" spans="1:30" x14ac:dyDescent="0.3">
      <c r="A991" s="1">
        <v>990</v>
      </c>
      <c r="B991" s="1" t="s">
        <v>1666</v>
      </c>
      <c r="C991" s="1">
        <v>0.12836265388392401</v>
      </c>
      <c r="D991" s="1">
        <v>3.5183817137782999E-2</v>
      </c>
      <c r="E991" s="1">
        <v>0</v>
      </c>
      <c r="F991" s="1">
        <v>0</v>
      </c>
      <c r="G991" s="1">
        <v>0</v>
      </c>
      <c r="H991" s="1">
        <v>1.5621676267481E-2</v>
      </c>
      <c r="I991" s="1">
        <v>0</v>
      </c>
      <c r="J991" s="1">
        <v>0.12631189481358701</v>
      </c>
      <c r="K991" s="1">
        <v>0</v>
      </c>
      <c r="L991" s="1">
        <v>2.9019117940317098E-3</v>
      </c>
      <c r="M991" s="1">
        <v>0</v>
      </c>
      <c r="N991" s="1">
        <v>5.2343199330626604E-3</v>
      </c>
      <c r="O991" s="1">
        <v>0</v>
      </c>
      <c r="P991" s="1">
        <v>0</v>
      </c>
      <c r="Q991" s="1">
        <v>0</v>
      </c>
      <c r="R991" s="1">
        <v>1.32246983550376E-2</v>
      </c>
      <c r="S991" s="1">
        <v>3.4967270408814699E-2</v>
      </c>
      <c r="T991" s="1">
        <v>3.0044053148586099E-2</v>
      </c>
      <c r="U991" s="1">
        <v>0</v>
      </c>
      <c r="V991" s="1">
        <v>0</v>
      </c>
      <c r="W991" s="1">
        <v>990</v>
      </c>
      <c r="X991" s="1" t="s">
        <v>1666</v>
      </c>
      <c r="Y991" s="1" t="s">
        <v>1666</v>
      </c>
      <c r="Z991" s="1" t="s">
        <v>2681</v>
      </c>
      <c r="AA991" s="1">
        <v>0.12836265388392401</v>
      </c>
      <c r="AB991" s="1">
        <v>0.12836265388392401</v>
      </c>
      <c r="AC991" s="1">
        <v>0</v>
      </c>
      <c r="AD991" s="1">
        <v>0.34442674574920601</v>
      </c>
    </row>
    <row r="992" spans="1:30" x14ac:dyDescent="0.3">
      <c r="A992" s="1">
        <v>991</v>
      </c>
      <c r="B992" s="1" t="s">
        <v>1683</v>
      </c>
      <c r="C992" s="1">
        <v>2.0360452084089999E-3</v>
      </c>
      <c r="D992" s="1">
        <v>0</v>
      </c>
      <c r="E992" s="1">
        <v>0</v>
      </c>
      <c r="F992" s="1">
        <v>6.0695981273930603E-3</v>
      </c>
      <c r="G992" s="1">
        <v>9.7831507572454096E-3</v>
      </c>
      <c r="H992" s="1">
        <v>2.38481631461856E-4</v>
      </c>
      <c r="I992" s="1">
        <v>0</v>
      </c>
      <c r="J992" s="1">
        <v>1.3182628239840099E-2</v>
      </c>
      <c r="K992" s="1">
        <v>2.3674269551205701E-4</v>
      </c>
      <c r="L992" s="1">
        <v>1.91669991164867E-3</v>
      </c>
      <c r="M992" s="7">
        <v>7.6307006095542595E-5</v>
      </c>
      <c r="N992" s="1">
        <v>0</v>
      </c>
      <c r="O992" s="1">
        <v>0</v>
      </c>
      <c r="P992" s="1">
        <v>4.1975083194530898E-3</v>
      </c>
      <c r="Q992" s="1">
        <v>4.6906179114077299E-3</v>
      </c>
      <c r="R992" s="1">
        <v>1.86466615181493E-4</v>
      </c>
      <c r="S992" s="1">
        <v>2.8823517082784498E-3</v>
      </c>
      <c r="T992" s="1">
        <v>3.76369133006553E-2</v>
      </c>
      <c r="U992" s="1">
        <v>6.1125087909160499E-4</v>
      </c>
      <c r="V992" s="1">
        <v>1.0310058788325201E-4</v>
      </c>
      <c r="W992" s="1">
        <v>991</v>
      </c>
      <c r="X992" s="1" t="s">
        <v>1683</v>
      </c>
      <c r="Y992" s="1" t="s">
        <v>1683</v>
      </c>
      <c r="Z992" s="1" t="s">
        <v>2682</v>
      </c>
      <c r="AA992" s="1">
        <v>3.76369133006553E-2</v>
      </c>
      <c r="AB992" s="1">
        <v>3.76369133006553E-2</v>
      </c>
      <c r="AC992" s="1">
        <v>0</v>
      </c>
      <c r="AD992" s="1">
        <v>0.119540412003261</v>
      </c>
    </row>
    <row r="993" spans="1:30" x14ac:dyDescent="0.3">
      <c r="A993" s="1">
        <v>992</v>
      </c>
      <c r="B993" s="1" t="s">
        <v>1683</v>
      </c>
      <c r="C993" s="1">
        <v>2.44635595758649E-3</v>
      </c>
      <c r="D993" s="1">
        <v>1.5497147664929999E-3</v>
      </c>
      <c r="E993" s="1">
        <v>0</v>
      </c>
      <c r="F993" s="1">
        <v>3.04442368436231E-4</v>
      </c>
      <c r="G993" s="1">
        <v>0</v>
      </c>
      <c r="H993" s="7">
        <v>3.74277611001983E-5</v>
      </c>
      <c r="I993" s="1">
        <v>0</v>
      </c>
      <c r="J993" s="1">
        <v>1.82189739198537E-2</v>
      </c>
      <c r="K993" s="1">
        <v>0</v>
      </c>
      <c r="L993" s="1">
        <v>6.4341663954808502E-3</v>
      </c>
      <c r="M993" s="1">
        <v>2.7021937912118498E-3</v>
      </c>
      <c r="N993" s="1">
        <v>0</v>
      </c>
      <c r="O993" s="1">
        <v>0</v>
      </c>
      <c r="P993" s="1">
        <v>0</v>
      </c>
      <c r="Q993" s="1">
        <v>0</v>
      </c>
      <c r="R993" s="7">
        <v>9.7526503855668506E-5</v>
      </c>
      <c r="S993" s="1">
        <v>5.04614452176967E-4</v>
      </c>
      <c r="T993" s="1">
        <v>4.5702579474052603E-2</v>
      </c>
      <c r="U993" s="1">
        <v>0</v>
      </c>
      <c r="V993" s="1">
        <v>0</v>
      </c>
      <c r="W993" s="1">
        <v>992</v>
      </c>
      <c r="X993" s="1" t="s">
        <v>1683</v>
      </c>
      <c r="Y993" s="1" t="s">
        <v>1683</v>
      </c>
      <c r="Z993" s="1" t="s">
        <v>2683</v>
      </c>
      <c r="AA993" s="1">
        <v>4.5702579474052603E-2</v>
      </c>
      <c r="AB993" s="1">
        <v>4.5702579474052603E-2</v>
      </c>
      <c r="AC993" s="1">
        <v>0</v>
      </c>
      <c r="AD993" s="1">
        <v>9.8391456255571094E-2</v>
      </c>
    </row>
    <row r="994" spans="1:30" x14ac:dyDescent="0.3">
      <c r="A994" s="1">
        <v>993</v>
      </c>
      <c r="B994" s="1" t="s">
        <v>1671</v>
      </c>
      <c r="C994" s="1">
        <v>8.3402715219999899E-3</v>
      </c>
      <c r="D994" s="1">
        <v>0</v>
      </c>
      <c r="E994" s="1">
        <v>0</v>
      </c>
      <c r="F994" s="1">
        <v>0</v>
      </c>
      <c r="G994" s="1">
        <v>0</v>
      </c>
      <c r="H994" s="1">
        <v>4.0350480245306602E-2</v>
      </c>
      <c r="I994" s="1">
        <v>1.5246865781235399E-4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7.3937219697369101E-4</v>
      </c>
      <c r="S994" s="1">
        <v>0</v>
      </c>
      <c r="T994" s="1">
        <v>0</v>
      </c>
      <c r="U994" s="1">
        <v>0</v>
      </c>
      <c r="V994" s="7">
        <v>3.1877919891600101E-5</v>
      </c>
      <c r="W994" s="1">
        <v>993</v>
      </c>
      <c r="X994" s="1" t="s">
        <v>1671</v>
      </c>
      <c r="Y994" s="1" t="s">
        <v>1671</v>
      </c>
      <c r="Z994" s="1" t="s">
        <v>2684</v>
      </c>
      <c r="AA994" s="1">
        <v>4.0350480245306602E-2</v>
      </c>
      <c r="AB994" s="1">
        <v>4.0350480245306602E-2</v>
      </c>
      <c r="AC994" s="1">
        <v>0</v>
      </c>
      <c r="AD994" s="1">
        <v>5.8901759655778603E-2</v>
      </c>
    </row>
    <row r="995" spans="1:30" x14ac:dyDescent="0.3">
      <c r="A995" s="1">
        <v>994</v>
      </c>
      <c r="B995" s="1" t="s">
        <v>1681</v>
      </c>
      <c r="C995" s="1">
        <v>0</v>
      </c>
      <c r="D995" s="1">
        <v>0</v>
      </c>
      <c r="E995" s="1">
        <v>1.8174306340482101E-3</v>
      </c>
      <c r="F995" s="1">
        <v>1.70893149005747E-3</v>
      </c>
      <c r="G995" s="1">
        <v>0</v>
      </c>
      <c r="H995" s="1">
        <v>9.4172996229150796E-4</v>
      </c>
      <c r="I995" s="1">
        <v>5.82921890611587E-4</v>
      </c>
      <c r="J995" s="1">
        <v>7.9823466452804304E-4</v>
      </c>
      <c r="K995" s="1">
        <v>8.46298552403809E-3</v>
      </c>
      <c r="L995" s="1">
        <v>9.3396557804774107E-3</v>
      </c>
      <c r="M995" s="1">
        <v>1.67549147053576E-3</v>
      </c>
      <c r="N995" s="1">
        <v>5.9175530056242202E-2</v>
      </c>
      <c r="O995" s="1">
        <v>0</v>
      </c>
      <c r="P995" s="1">
        <v>1.30120136341137E-2</v>
      </c>
      <c r="Q995" s="1">
        <v>1.5451765172093001E-2</v>
      </c>
      <c r="R995" s="1">
        <v>1.0615194653781899E-3</v>
      </c>
      <c r="S995" s="1">
        <v>1.74392479965014E-2</v>
      </c>
      <c r="T995" s="1">
        <v>7.3474547246050201E-4</v>
      </c>
      <c r="U995" s="1">
        <v>0</v>
      </c>
      <c r="V995" s="1">
        <v>0</v>
      </c>
      <c r="W995" s="1">
        <v>994</v>
      </c>
      <c r="X995" s="1" t="s">
        <v>1681</v>
      </c>
      <c r="Y995" s="1" t="s">
        <v>1677</v>
      </c>
      <c r="Z995" s="1" t="s">
        <v>2685</v>
      </c>
      <c r="AA995" s="1">
        <v>1.0615194653781899E-3</v>
      </c>
      <c r="AB995" s="1">
        <v>5.9175530056242202E-2</v>
      </c>
      <c r="AC995" s="1">
        <v>5.8114010590863997E-2</v>
      </c>
      <c r="AD995" s="1">
        <v>0.168612047180279</v>
      </c>
    </row>
    <row r="996" spans="1:30" x14ac:dyDescent="0.3">
      <c r="A996" s="1">
        <v>995</v>
      </c>
      <c r="B996" s="1" t="s">
        <v>1675</v>
      </c>
      <c r="C996" s="1">
        <v>3.6499782262026E-3</v>
      </c>
      <c r="D996" s="1">
        <v>0</v>
      </c>
      <c r="E996" s="1">
        <v>0</v>
      </c>
      <c r="F996" s="1">
        <v>0</v>
      </c>
      <c r="G996" s="1">
        <v>7.6096605762783999E-3</v>
      </c>
      <c r="H996" s="1">
        <v>0</v>
      </c>
      <c r="I996" s="1">
        <v>1.9892318521371301E-4</v>
      </c>
      <c r="J996" s="1">
        <v>3.7481055468468501E-4</v>
      </c>
      <c r="K996" s="7">
        <v>8.2513402150889105E-6</v>
      </c>
      <c r="L996" s="1">
        <v>1.0045162364272801E-3</v>
      </c>
      <c r="M996" s="1">
        <v>2.4287901542195301E-4</v>
      </c>
      <c r="N996" s="1">
        <v>0</v>
      </c>
      <c r="O996" s="1">
        <v>0</v>
      </c>
      <c r="P996" s="1">
        <v>0</v>
      </c>
      <c r="Q996" s="1">
        <v>0</v>
      </c>
      <c r="R996" s="1">
        <v>2.1888578711298299E-3</v>
      </c>
      <c r="S996" s="1">
        <v>1.6281202015647699E-3</v>
      </c>
      <c r="T996" s="1">
        <v>1.0332567865356799E-2</v>
      </c>
      <c r="U996" s="1">
        <v>1.1125833661203E-3</v>
      </c>
      <c r="V996" s="1">
        <v>1.55431566363467E-2</v>
      </c>
      <c r="W996" s="1">
        <v>995</v>
      </c>
      <c r="X996" s="1" t="s">
        <v>1675</v>
      </c>
      <c r="Y996" s="1" t="s">
        <v>1685</v>
      </c>
      <c r="Z996" s="1" t="s">
        <v>2686</v>
      </c>
      <c r="AA996" s="1">
        <v>1.0045162364272801E-3</v>
      </c>
      <c r="AB996" s="1">
        <v>1.55431566363467E-2</v>
      </c>
      <c r="AC996" s="1">
        <v>1.45386403999194E-2</v>
      </c>
      <c r="AD996" s="1">
        <v>7.1671585161568699E-2</v>
      </c>
    </row>
    <row r="997" spans="1:30" x14ac:dyDescent="0.3">
      <c r="A997" s="1">
        <v>996</v>
      </c>
      <c r="B997" s="1" t="s">
        <v>1675</v>
      </c>
      <c r="C997" s="7">
        <v>2.0575131497089E-5</v>
      </c>
      <c r="D997" s="1">
        <v>0</v>
      </c>
      <c r="E997" s="1">
        <v>0</v>
      </c>
      <c r="F997" s="1">
        <v>0</v>
      </c>
      <c r="G997" s="1">
        <v>7.0648618236044596E-4</v>
      </c>
      <c r="H997" s="1">
        <v>0</v>
      </c>
      <c r="I997" s="7">
        <v>3.0185256135032698E-5</v>
      </c>
      <c r="J997" s="1">
        <v>2.8895007603347098E-3</v>
      </c>
      <c r="K997" s="1">
        <v>2.7830437520359399E-4</v>
      </c>
      <c r="L997" s="1">
        <v>1.19259670317171E-2</v>
      </c>
      <c r="M997" s="1">
        <v>2.2730027988201599E-3</v>
      </c>
      <c r="N997" s="1">
        <v>0</v>
      </c>
      <c r="O997" s="1">
        <v>0</v>
      </c>
      <c r="P997" s="1">
        <v>3.9900670966761502E-4</v>
      </c>
      <c r="Q997" s="7">
        <v>2.4428114161557E-6</v>
      </c>
      <c r="R997" s="1">
        <v>0</v>
      </c>
      <c r="S997" s="1">
        <v>0</v>
      </c>
      <c r="T997" s="1">
        <v>2.0470308795816298E-3</v>
      </c>
      <c r="U997" s="1">
        <v>2.17141381281599E-4</v>
      </c>
      <c r="V997" s="1">
        <v>1.16197498996525E-2</v>
      </c>
      <c r="W997" s="1">
        <v>996</v>
      </c>
      <c r="X997" s="1" t="s">
        <v>1675</v>
      </c>
      <c r="Y997" s="1" t="s">
        <v>1675</v>
      </c>
      <c r="Z997" s="1" t="s">
        <v>2687</v>
      </c>
      <c r="AA997" s="1">
        <v>1.19259670317171E-2</v>
      </c>
      <c r="AB997" s="1">
        <v>1.19259670317171E-2</v>
      </c>
      <c r="AC997" s="1">
        <v>0</v>
      </c>
      <c r="AD997" s="1">
        <v>5.3715174421342202E-2</v>
      </c>
    </row>
    <row r="998" spans="1:30" x14ac:dyDescent="0.3">
      <c r="A998" s="1">
        <v>997</v>
      </c>
      <c r="B998" s="1" t="s">
        <v>1675</v>
      </c>
      <c r="C998" s="1">
        <v>6.7625032922120605E-4</v>
      </c>
      <c r="D998" s="1">
        <v>1.07117498706739E-4</v>
      </c>
      <c r="E998" s="1">
        <v>3.45906361930283E-3</v>
      </c>
      <c r="F998" s="1">
        <v>1.33567277060411E-3</v>
      </c>
      <c r="G998" s="1">
        <v>1.36784311823944E-3</v>
      </c>
      <c r="H998" s="1">
        <v>1.15438543932948E-4</v>
      </c>
      <c r="I998" s="1">
        <v>4.6537039379213399E-3</v>
      </c>
      <c r="J998" s="1">
        <v>3.7670662344166898E-4</v>
      </c>
      <c r="K998" s="1">
        <v>8.3412843652728595E-4</v>
      </c>
      <c r="L998" s="1">
        <v>1.1001231869602E-2</v>
      </c>
      <c r="M998" s="1">
        <v>2.01820235747776E-4</v>
      </c>
      <c r="N998" s="1">
        <v>4.5187526731101501E-3</v>
      </c>
      <c r="O998" s="1">
        <v>0</v>
      </c>
      <c r="P998" s="1">
        <v>2.1637725064129198E-3</v>
      </c>
      <c r="Q998" s="1">
        <v>4.1473305952147198E-4</v>
      </c>
      <c r="R998" s="1">
        <v>4.2085695626732601E-4</v>
      </c>
      <c r="S998" s="1">
        <v>2.5022550377469901E-4</v>
      </c>
      <c r="T998" s="1">
        <v>3.5064304126150797E-4</v>
      </c>
      <c r="U998" s="7">
        <v>4.7187982983890202E-5</v>
      </c>
      <c r="V998" s="1">
        <v>9.4655583193098795E-3</v>
      </c>
      <c r="W998" s="1">
        <v>997</v>
      </c>
      <c r="X998" s="1" t="s">
        <v>1675</v>
      </c>
      <c r="Y998" s="1" t="s">
        <v>1675</v>
      </c>
      <c r="Z998" s="1" t="s">
        <v>2688</v>
      </c>
      <c r="AA998" s="1">
        <v>1.1001231869602E-2</v>
      </c>
      <c r="AB998" s="1">
        <v>1.1001231869602E-2</v>
      </c>
      <c r="AC998" s="1">
        <v>0</v>
      </c>
      <c r="AD998" s="1">
        <v>7.4522650316069403E-2</v>
      </c>
    </row>
    <row r="999" spans="1:30" x14ac:dyDescent="0.3">
      <c r="A999" s="1">
        <v>998</v>
      </c>
      <c r="B999" s="1" t="s">
        <v>1680</v>
      </c>
      <c r="C999" s="1">
        <v>1.3739104694553701E-3</v>
      </c>
      <c r="D999" s="1">
        <v>0</v>
      </c>
      <c r="E999" s="1">
        <v>2.1084698310960801E-4</v>
      </c>
      <c r="F999" s="1">
        <v>5.7005090172902503E-3</v>
      </c>
      <c r="G999" s="1">
        <v>0</v>
      </c>
      <c r="H999" s="7">
        <v>8.8135005790576307E-5</v>
      </c>
      <c r="I999" s="1">
        <v>1.2466556599760399E-3</v>
      </c>
      <c r="J999" s="1">
        <v>9.6075973230797603E-4</v>
      </c>
      <c r="K999" s="1">
        <v>1.0912280535856699E-2</v>
      </c>
      <c r="L999" s="1">
        <v>1.7293577481496899E-3</v>
      </c>
      <c r="M999" s="1">
        <v>1.1641452451263601E-3</v>
      </c>
      <c r="N999" s="1">
        <v>2.03748581468258E-3</v>
      </c>
      <c r="O999" s="1">
        <v>0</v>
      </c>
      <c r="P999" s="1">
        <v>2.4936472832161401E-3</v>
      </c>
      <c r="Q999" s="1">
        <v>1.1668285461893899E-3</v>
      </c>
      <c r="R999" s="1">
        <v>4.5505839881471502E-4</v>
      </c>
      <c r="S999" s="1">
        <v>8.4457573583654501E-3</v>
      </c>
      <c r="T999" s="1">
        <v>2.81371172684071E-3</v>
      </c>
      <c r="U999" s="1">
        <v>0</v>
      </c>
      <c r="V999" s="1">
        <v>3.1524274408395897E-4</v>
      </c>
      <c r="W999" s="1">
        <v>998</v>
      </c>
      <c r="X999" s="1" t="s">
        <v>1680</v>
      </c>
      <c r="Y999" s="1" t="s">
        <v>1674</v>
      </c>
      <c r="Z999" s="1" t="s">
        <v>2689</v>
      </c>
      <c r="AA999" s="1">
        <v>1.1668285461893899E-3</v>
      </c>
      <c r="AB999" s="1">
        <v>1.0912280535856699E-2</v>
      </c>
      <c r="AC999" s="1">
        <v>9.7454519896673399E-3</v>
      </c>
      <c r="AD999" s="1">
        <v>7.4317092890310396E-2</v>
      </c>
    </row>
    <row r="1000" spans="1:30" x14ac:dyDescent="0.3">
      <c r="A1000" s="1">
        <v>999</v>
      </c>
      <c r="B1000" s="1" t="s">
        <v>1674</v>
      </c>
      <c r="C1000" s="1">
        <v>2.2220162139149902E-3</v>
      </c>
      <c r="D1000" s="1">
        <v>9.2518128423658399E-4</v>
      </c>
      <c r="E1000" s="1">
        <v>0</v>
      </c>
      <c r="F1000" s="1">
        <v>4.5345413742294601E-4</v>
      </c>
      <c r="G1000" s="1">
        <v>0</v>
      </c>
      <c r="H1000" s="1">
        <v>0</v>
      </c>
      <c r="I1000" s="1">
        <v>2.2971988853477901E-4</v>
      </c>
      <c r="J1000" s="1">
        <v>3.9740925484118102E-4</v>
      </c>
      <c r="K1000" s="1">
        <v>1.97788992964067E-2</v>
      </c>
      <c r="L1000" s="1">
        <v>4.8315739189917301E-4</v>
      </c>
      <c r="M1000" s="1">
        <v>2.0482704920643901E-4</v>
      </c>
      <c r="N1000" s="1">
        <v>3.4947720420669398E-4</v>
      </c>
      <c r="O1000" s="1">
        <v>0</v>
      </c>
      <c r="P1000" s="1">
        <v>1.36893617646203E-3</v>
      </c>
      <c r="Q1000" s="1">
        <v>1.31255439690183E-2</v>
      </c>
      <c r="R1000" s="7">
        <v>2.9754098683939201E-5</v>
      </c>
      <c r="S1000" s="7">
        <v>4.0019012267732997E-5</v>
      </c>
      <c r="T1000" s="1">
        <v>2.45937970609039E-3</v>
      </c>
      <c r="U1000" s="1">
        <v>0</v>
      </c>
      <c r="V1000" s="1">
        <v>2.6181821564317598E-4</v>
      </c>
      <c r="W1000" s="1">
        <v>999</v>
      </c>
      <c r="X1000" s="1" t="s">
        <v>1674</v>
      </c>
      <c r="Y1000" s="1" t="s">
        <v>1674</v>
      </c>
      <c r="Z1000" s="1" t="s">
        <v>2690</v>
      </c>
      <c r="AA1000" s="1">
        <v>1.97788992964067E-2</v>
      </c>
      <c r="AB1000" s="1">
        <v>1.97788992964067E-2</v>
      </c>
      <c r="AC1000" s="1">
        <v>0</v>
      </c>
      <c r="AD1000" s="1">
        <v>6.6068458537603E-2</v>
      </c>
    </row>
    <row r="1001" spans="1:30" x14ac:dyDescent="0.3">
      <c r="A1001" s="1">
        <v>1000</v>
      </c>
      <c r="B1001" s="1" t="s">
        <v>1685</v>
      </c>
      <c r="C1001" s="1">
        <v>0</v>
      </c>
      <c r="D1001" s="7">
        <v>7.5010222082900899E-5</v>
      </c>
      <c r="E1001" s="1">
        <v>0</v>
      </c>
      <c r="F1001" s="1">
        <v>0</v>
      </c>
      <c r="G1001" s="1">
        <v>2.2987255403259899E-2</v>
      </c>
      <c r="H1001" s="1">
        <v>0</v>
      </c>
      <c r="I1001" s="1">
        <v>1.9241015470567501E-3</v>
      </c>
      <c r="J1001" s="1">
        <v>0</v>
      </c>
      <c r="K1001" s="1">
        <v>8.3971563372968905E-4</v>
      </c>
      <c r="L1001" s="7">
        <v>7.8201447997311495E-5</v>
      </c>
      <c r="M1001" s="7">
        <v>5.4304425707529497E-5</v>
      </c>
      <c r="N1001" s="1">
        <v>2.31834293252382E-4</v>
      </c>
      <c r="O1001" s="1">
        <v>0</v>
      </c>
      <c r="P1001" s="7">
        <v>7.4004983161441302E-5</v>
      </c>
      <c r="Q1001" s="1">
        <v>0</v>
      </c>
      <c r="R1001" s="7">
        <v>7.0016826683582903E-6</v>
      </c>
      <c r="S1001" s="1">
        <v>0</v>
      </c>
      <c r="T1001" s="7">
        <v>4.0940387090838703E-5</v>
      </c>
      <c r="U1001" s="7">
        <v>3.1081999589460002E-5</v>
      </c>
      <c r="V1001" s="1">
        <v>1.83053772136074E-2</v>
      </c>
      <c r="W1001" s="1">
        <v>1000</v>
      </c>
      <c r="X1001" s="1" t="s">
        <v>1685</v>
      </c>
      <c r="Y1001" s="1" t="s">
        <v>1670</v>
      </c>
      <c r="Z1001" s="1" t="s">
        <v>2691</v>
      </c>
      <c r="AA1001" s="1">
        <v>1.83053772136074E-2</v>
      </c>
      <c r="AB1001" s="1">
        <v>2.2987255403259899E-2</v>
      </c>
      <c r="AC1001" s="1">
        <v>4.6818781896524903E-3</v>
      </c>
      <c r="AD1001" s="1">
        <v>6.1215906082884998E-2</v>
      </c>
    </row>
    <row r="1002" spans="1:30" x14ac:dyDescent="0.3">
      <c r="A1002" s="1">
        <v>1001</v>
      </c>
      <c r="B1002" s="1" t="s">
        <v>1678</v>
      </c>
      <c r="C1002" s="1">
        <v>2.0913595542243401E-4</v>
      </c>
      <c r="D1002" s="1">
        <v>0</v>
      </c>
      <c r="E1002" s="1">
        <v>1.4452405700769499E-4</v>
      </c>
      <c r="F1002" s="1">
        <v>3.8290206603305702E-4</v>
      </c>
      <c r="G1002" s="1">
        <v>0</v>
      </c>
      <c r="H1002" s="1">
        <v>3.0251871054213001E-4</v>
      </c>
      <c r="I1002" s="1">
        <v>0</v>
      </c>
      <c r="J1002" s="1">
        <v>8.9819849037222905E-4</v>
      </c>
      <c r="K1002" s="7">
        <v>6.0194253137269203E-5</v>
      </c>
      <c r="L1002" s="7">
        <v>3.1617839168179897E-5</v>
      </c>
      <c r="M1002" s="1">
        <v>0</v>
      </c>
      <c r="N1002" s="1">
        <v>1.12816230281615E-3</v>
      </c>
      <c r="O1002" s="1">
        <v>1.7041500166754198E-2</v>
      </c>
      <c r="P1002" s="1">
        <v>2.1190934845148E-4</v>
      </c>
      <c r="Q1002" s="1">
        <v>0</v>
      </c>
      <c r="R1002" s="1">
        <v>1.52434326111599E-3</v>
      </c>
      <c r="S1002" s="1">
        <v>1.7092541370080299E-2</v>
      </c>
      <c r="T1002" s="1">
        <v>1.98517645914237E-4</v>
      </c>
      <c r="U1002" s="1">
        <v>0</v>
      </c>
      <c r="V1002" s="1">
        <v>0</v>
      </c>
      <c r="W1002" s="1">
        <v>1001</v>
      </c>
      <c r="X1002" s="1" t="s">
        <v>1678</v>
      </c>
      <c r="Y1002" s="1" t="s">
        <v>1682</v>
      </c>
      <c r="Z1002" s="1" t="s">
        <v>2692</v>
      </c>
      <c r="AA1002" s="1">
        <v>1.7041500166754198E-2</v>
      </c>
      <c r="AB1002" s="1">
        <v>1.7092541370080299E-2</v>
      </c>
      <c r="AC1002" s="7">
        <v>5.1041203326111002E-5</v>
      </c>
      <c r="AD1002" s="1">
        <v>5.8651000425406601E-2</v>
      </c>
    </row>
    <row r="1003" spans="1:30" x14ac:dyDescent="0.3">
      <c r="A1003" s="1">
        <v>1002</v>
      </c>
      <c r="B1003" s="1" t="s">
        <v>1679</v>
      </c>
      <c r="C1003" s="1">
        <v>2.1165430114590301E-3</v>
      </c>
      <c r="D1003" s="1">
        <v>4.2628052165746898E-4</v>
      </c>
      <c r="E1003" s="1">
        <v>2.3422668577443E-3</v>
      </c>
      <c r="F1003" s="1">
        <v>1.21032413442457E-3</v>
      </c>
      <c r="G1003" s="1">
        <v>0</v>
      </c>
      <c r="H1003" s="1">
        <v>9.2665075582168996E-4</v>
      </c>
      <c r="I1003" s="1">
        <v>8.2935113798668098E-4</v>
      </c>
      <c r="J1003" s="1">
        <v>0</v>
      </c>
      <c r="K1003" s="1">
        <v>2.4028127075391401E-2</v>
      </c>
      <c r="L1003" s="1">
        <v>1.2671873787861899E-4</v>
      </c>
      <c r="M1003" s="1">
        <v>3.8570131932598E-4</v>
      </c>
      <c r="N1003" s="1">
        <v>4.2683565407549704E-3</v>
      </c>
      <c r="O1003" s="1">
        <v>0</v>
      </c>
      <c r="P1003" s="1">
        <v>4.2392550246746199E-3</v>
      </c>
      <c r="Q1003" s="1">
        <v>3.6798385371882101E-3</v>
      </c>
      <c r="R1003" s="1">
        <v>5.4743516757870996E-3</v>
      </c>
      <c r="S1003" s="1">
        <v>1.5575362155042201E-4</v>
      </c>
      <c r="T1003" s="1">
        <v>5.4225226169687198E-4</v>
      </c>
      <c r="U1003" s="7">
        <v>3.6416340997927498E-5</v>
      </c>
      <c r="V1003" s="1">
        <v>2.00953013032859E-4</v>
      </c>
      <c r="W1003" s="1">
        <v>1002</v>
      </c>
      <c r="X1003" s="1" t="s">
        <v>1679</v>
      </c>
      <c r="Y1003" s="1" t="s">
        <v>1674</v>
      </c>
      <c r="Z1003" s="1" t="s">
        <v>2693</v>
      </c>
      <c r="AA1003" s="1">
        <v>4.2392550246746199E-3</v>
      </c>
      <c r="AB1003" s="1">
        <v>2.4028127075391401E-2</v>
      </c>
      <c r="AC1003" s="1">
        <v>1.9788872050716801E-2</v>
      </c>
      <c r="AD1003" s="1">
        <v>8.2745236005104597E-2</v>
      </c>
    </row>
    <row r="1004" spans="1:30" x14ac:dyDescent="0.3">
      <c r="A1004" s="1">
        <v>1003</v>
      </c>
      <c r="B1004" s="1" t="s">
        <v>1675</v>
      </c>
      <c r="C1004" s="1">
        <v>8.6916232707637004E-4</v>
      </c>
      <c r="D1004" s="1">
        <v>0</v>
      </c>
      <c r="E1004" s="1">
        <v>3.8434348912863001E-3</v>
      </c>
      <c r="F1004" s="7">
        <v>4.96498821441832E-5</v>
      </c>
      <c r="G1004" s="1">
        <v>1.9908648461338901E-3</v>
      </c>
      <c r="H1004" s="1">
        <v>0</v>
      </c>
      <c r="I1004" s="1">
        <v>1.4351762890496E-4</v>
      </c>
      <c r="J1004" s="1">
        <v>1.6331957877287499E-3</v>
      </c>
      <c r="K1004" s="1">
        <v>3.15465296438064E-4</v>
      </c>
      <c r="L1004" s="1">
        <v>2.2176781532493101E-2</v>
      </c>
      <c r="M1004" s="1">
        <v>9.1537781723582598E-4</v>
      </c>
      <c r="N1004" s="1">
        <v>1.5678694898995201E-2</v>
      </c>
      <c r="O1004" s="1">
        <v>0</v>
      </c>
      <c r="P1004" s="1">
        <v>0</v>
      </c>
      <c r="Q1004" s="1">
        <v>3.8775389818022102E-4</v>
      </c>
      <c r="R1004" s="1">
        <v>2.0690725294005802E-3</v>
      </c>
      <c r="S1004" s="1">
        <v>1.3491323916178601E-4</v>
      </c>
      <c r="T1004" s="1">
        <v>1.31897620345788E-3</v>
      </c>
      <c r="U1004" s="1">
        <v>4.00438252595757E-4</v>
      </c>
      <c r="V1004" s="1">
        <v>1.07733552055531E-3</v>
      </c>
      <c r="W1004" s="1">
        <v>1003</v>
      </c>
      <c r="X1004" s="1" t="s">
        <v>1675</v>
      </c>
      <c r="Y1004" s="1" t="s">
        <v>1675</v>
      </c>
      <c r="Z1004" s="1" t="s">
        <v>2694</v>
      </c>
      <c r="AA1004" s="1">
        <v>2.2176781532493101E-2</v>
      </c>
      <c r="AB1004" s="1">
        <v>2.2176781532493101E-2</v>
      </c>
      <c r="AC1004" s="1">
        <v>0</v>
      </c>
      <c r="AD1004" s="1">
        <v>8.2439177224520502E-2</v>
      </c>
    </row>
    <row r="1005" spans="1:30" x14ac:dyDescent="0.3">
      <c r="A1005" s="1">
        <v>1004</v>
      </c>
      <c r="B1005" s="1" t="s">
        <v>1674</v>
      </c>
      <c r="C1005" s="1">
        <v>4.2594702383229304E-3</v>
      </c>
      <c r="D1005" s="1">
        <v>0</v>
      </c>
      <c r="E1005" s="1">
        <v>9.6821445370076197E-4</v>
      </c>
      <c r="F1005" s="1">
        <v>5.4190042009906302E-3</v>
      </c>
      <c r="G1005" s="1">
        <v>1.811620178468E-3</v>
      </c>
      <c r="H1005" s="1">
        <v>0</v>
      </c>
      <c r="I1005" s="7">
        <v>6.0010169878213902E-5</v>
      </c>
      <c r="J1005" s="1">
        <v>8.9842505441014198E-4</v>
      </c>
      <c r="K1005" s="1">
        <v>2.05145202543176E-3</v>
      </c>
      <c r="L1005" s="1">
        <v>5.0872921570937601E-4</v>
      </c>
      <c r="M1005" s="1">
        <v>0</v>
      </c>
      <c r="N1005" s="1">
        <v>2.8473746179838601E-4</v>
      </c>
      <c r="O1005" s="1">
        <v>1.15796210656074E-2</v>
      </c>
      <c r="P1005" s="1">
        <v>1.85360168765673E-3</v>
      </c>
      <c r="Q1005" s="1">
        <v>3.9634780898312001E-3</v>
      </c>
      <c r="R1005" s="1">
        <v>1.15512156207793E-3</v>
      </c>
      <c r="S1005" s="1">
        <v>8.7167007171717696E-4</v>
      </c>
      <c r="T1005" s="1">
        <v>1.3003156710202899E-3</v>
      </c>
      <c r="U1005" s="1">
        <v>0</v>
      </c>
      <c r="V1005" s="1">
        <v>2.8107927727766399E-3</v>
      </c>
      <c r="W1005" s="1">
        <v>1004</v>
      </c>
      <c r="X1005" s="1" t="s">
        <v>1674</v>
      </c>
      <c r="Y1005" s="1" t="s">
        <v>1678</v>
      </c>
      <c r="Z1005" s="1" t="s">
        <v>2695</v>
      </c>
      <c r="AA1005" s="1">
        <v>2.05145202543176E-3</v>
      </c>
      <c r="AB1005" s="1">
        <v>1.15796210656074E-2</v>
      </c>
      <c r="AC1005" s="1">
        <v>9.5281690401756904E-3</v>
      </c>
      <c r="AD1005" s="1">
        <v>7.3358771899301997E-2</v>
      </c>
    </row>
    <row r="1006" spans="1:30" x14ac:dyDescent="0.3">
      <c r="A1006" s="1">
        <v>1005</v>
      </c>
      <c r="B1006" s="1" t="s">
        <v>1678</v>
      </c>
      <c r="C1006" s="1">
        <v>3.9459037297555899E-3</v>
      </c>
      <c r="D1006" s="1">
        <v>0</v>
      </c>
      <c r="E1006" s="1">
        <v>1.08926142982271E-3</v>
      </c>
      <c r="F1006" s="1">
        <v>2.4663371665200398E-3</v>
      </c>
      <c r="G1006" s="1">
        <v>1.2172353822963501E-3</v>
      </c>
      <c r="H1006" s="1">
        <v>4.2965848342510699E-4</v>
      </c>
      <c r="I1006" s="1">
        <v>1.4434797263208599E-3</v>
      </c>
      <c r="J1006" s="1">
        <v>1.5735135834658901E-3</v>
      </c>
      <c r="K1006" s="1">
        <v>1.9006649665064101E-3</v>
      </c>
      <c r="L1006" s="1">
        <v>3.7330263539860201E-3</v>
      </c>
      <c r="M1006" s="1">
        <v>1.5384768954311099E-3</v>
      </c>
      <c r="N1006" s="1">
        <v>9.2895250999731004E-4</v>
      </c>
      <c r="O1006" s="1">
        <v>9.3117714836484806E-3</v>
      </c>
      <c r="P1006" s="1">
        <v>3.3179080758093099E-4</v>
      </c>
      <c r="Q1006" s="1">
        <v>8.7627035605746806E-3</v>
      </c>
      <c r="R1006" s="1">
        <v>4.15188749216231E-3</v>
      </c>
      <c r="S1006" s="1">
        <v>2.58385513098859E-4</v>
      </c>
      <c r="T1006" s="1">
        <v>7.5283144641643195E-4</v>
      </c>
      <c r="U1006" s="1">
        <v>1.1518610077191E-3</v>
      </c>
      <c r="V1006" s="1">
        <v>1.3080507539873099E-3</v>
      </c>
      <c r="W1006" s="1">
        <v>1005</v>
      </c>
      <c r="X1006" s="1" t="s">
        <v>1678</v>
      </c>
      <c r="Y1006" s="1" t="s">
        <v>1678</v>
      </c>
      <c r="Z1006" s="1" t="s">
        <v>2696</v>
      </c>
      <c r="AA1006" s="1">
        <v>9.3117714836484806E-3</v>
      </c>
      <c r="AB1006" s="1">
        <v>9.3117714836484806E-3</v>
      </c>
      <c r="AC1006" s="1">
        <v>0</v>
      </c>
      <c r="AD1006" s="1">
        <v>8.6429822424419003E-2</v>
      </c>
    </row>
    <row r="1007" spans="1:30" x14ac:dyDescent="0.3">
      <c r="A1007" s="1">
        <v>1006</v>
      </c>
      <c r="B1007" s="1" t="s">
        <v>1669</v>
      </c>
      <c r="C1007" s="1">
        <v>8.2892204462988502E-4</v>
      </c>
      <c r="D1007" s="1">
        <v>0</v>
      </c>
      <c r="E1007" s="1">
        <v>1.7039846929279201E-3</v>
      </c>
      <c r="F1007" s="1">
        <v>6.5927620601098401E-3</v>
      </c>
      <c r="G1007" s="1">
        <v>6.8349544649594102E-3</v>
      </c>
      <c r="H1007" s="1">
        <v>5.5681653834951895E-4</v>
      </c>
      <c r="I1007" s="1">
        <v>1.91977290989551E-4</v>
      </c>
      <c r="J1007" s="1">
        <v>5.0079238828638298E-4</v>
      </c>
      <c r="K1007" s="1">
        <v>3.40730104440665E-3</v>
      </c>
      <c r="L1007" s="1">
        <v>1.31843645000174E-3</v>
      </c>
      <c r="M1007" s="1">
        <v>2.4192285301388299E-4</v>
      </c>
      <c r="N1007" s="1">
        <v>1.3752417474895201E-2</v>
      </c>
      <c r="O1007" s="1">
        <v>0</v>
      </c>
      <c r="P1007" s="1">
        <v>5.9519327366457098E-4</v>
      </c>
      <c r="Q1007" s="1">
        <v>2.24419062865197E-3</v>
      </c>
      <c r="R1007" s="1">
        <v>6.74582441257272E-4</v>
      </c>
      <c r="S1007" s="1">
        <v>5.9508837617560501E-4</v>
      </c>
      <c r="T1007" s="7">
        <v>2.59795892940954E-5</v>
      </c>
      <c r="U1007" s="1">
        <v>3.5293152789081799E-3</v>
      </c>
      <c r="V1007" s="1">
        <v>4.3808257429084401E-3</v>
      </c>
      <c r="W1007" s="1">
        <v>1006</v>
      </c>
      <c r="X1007" s="1" t="s">
        <v>1669</v>
      </c>
      <c r="Y1007" s="1" t="s">
        <v>1677</v>
      </c>
      <c r="Z1007" s="1" t="s">
        <v>2697</v>
      </c>
      <c r="AA1007" s="1">
        <v>6.5927620601098401E-3</v>
      </c>
      <c r="AB1007" s="1">
        <v>1.3752417474895201E-2</v>
      </c>
      <c r="AC1007" s="1">
        <v>7.15965541478541E-3</v>
      </c>
      <c r="AD1007" s="1">
        <v>8.4808582831096394E-2</v>
      </c>
    </row>
    <row r="1008" spans="1:30" x14ac:dyDescent="0.3">
      <c r="A1008" s="1">
        <v>1007</v>
      </c>
      <c r="B1008" s="1" t="s">
        <v>1670</v>
      </c>
      <c r="C1008" s="1">
        <v>3.9569981500201001E-4</v>
      </c>
      <c r="D1008" s="1">
        <v>0</v>
      </c>
      <c r="E1008" s="7">
        <v>7.3592312745590299E-5</v>
      </c>
      <c r="F1008" s="1">
        <v>0</v>
      </c>
      <c r="G1008" s="1">
        <v>4.0587008830980098E-2</v>
      </c>
      <c r="H1008" s="1">
        <v>1.13685864251115E-4</v>
      </c>
      <c r="I1008" s="7">
        <v>2.92486559996587E-6</v>
      </c>
      <c r="J1008" s="1">
        <v>1.8327695748738099E-3</v>
      </c>
      <c r="K1008" s="1">
        <v>0</v>
      </c>
      <c r="L1008" s="1">
        <v>3.3496169993117802E-3</v>
      </c>
      <c r="M1008" s="1">
        <v>1.8976228526268999E-4</v>
      </c>
      <c r="N1008" s="1">
        <v>4.2262370278970199E-4</v>
      </c>
      <c r="O1008" s="1">
        <v>1.4893779852917001E-3</v>
      </c>
      <c r="P1008" s="1">
        <v>3.6070302214042299E-4</v>
      </c>
      <c r="Q1008" s="1">
        <v>1.0991683130343499E-3</v>
      </c>
      <c r="R1008" s="7">
        <v>6.6677492036059397E-5</v>
      </c>
      <c r="S1008" s="1">
        <v>0</v>
      </c>
      <c r="T1008" s="1">
        <v>2.0456818662924E-4</v>
      </c>
      <c r="U1008" s="1">
        <v>2.6208763111813999E-3</v>
      </c>
      <c r="V1008" s="1">
        <v>4.4980688416458902E-3</v>
      </c>
      <c r="W1008" s="1">
        <v>1007</v>
      </c>
      <c r="X1008" s="1" t="s">
        <v>1670</v>
      </c>
      <c r="Y1008" s="1" t="s">
        <v>1670</v>
      </c>
      <c r="Z1008" s="1" t="s">
        <v>2698</v>
      </c>
      <c r="AA1008" s="1">
        <v>4.0587008830980098E-2</v>
      </c>
      <c r="AB1008" s="1">
        <v>4.0587008830980098E-2</v>
      </c>
      <c r="AC1008" s="1">
        <v>0</v>
      </c>
      <c r="AD1008" s="1">
        <v>7.7704439280002993E-2</v>
      </c>
    </row>
    <row r="1009" spans="1:30" x14ac:dyDescent="0.3">
      <c r="A1009" s="1">
        <v>1008</v>
      </c>
      <c r="B1009" s="1" t="s">
        <v>1683</v>
      </c>
      <c r="C1009" s="1">
        <v>1.3965250356004499E-3</v>
      </c>
      <c r="D1009" s="1">
        <v>0</v>
      </c>
      <c r="E1009" s="1">
        <v>1.5103034230914299E-3</v>
      </c>
      <c r="F1009" s="7">
        <v>7.5273675541224396E-5</v>
      </c>
      <c r="G1009" s="1">
        <v>1.715955559712E-3</v>
      </c>
      <c r="H1009" s="1">
        <v>0</v>
      </c>
      <c r="I1009" s="1">
        <v>0</v>
      </c>
      <c r="J1009" s="1">
        <v>1.6355261918087099E-2</v>
      </c>
      <c r="K1009" s="1">
        <v>2.00679830134873E-4</v>
      </c>
      <c r="L1009" s="1">
        <v>3.5847320894520601E-3</v>
      </c>
      <c r="M1009" s="1">
        <v>3.1815574933902798E-4</v>
      </c>
      <c r="N1009" s="1">
        <v>6.7590611944433896E-4</v>
      </c>
      <c r="O1009" s="1">
        <v>0</v>
      </c>
      <c r="P1009" s="1">
        <v>1.6180459490074399E-4</v>
      </c>
      <c r="Q1009" s="7">
        <v>6.9023427737007305E-5</v>
      </c>
      <c r="R1009" s="1">
        <v>5.1492548629206798E-4</v>
      </c>
      <c r="S1009" s="1">
        <v>1.9203105847325501E-3</v>
      </c>
      <c r="T1009" s="1">
        <v>1.7990449776763701E-2</v>
      </c>
      <c r="U1009" s="1">
        <v>0</v>
      </c>
      <c r="V1009" s="1">
        <v>2.33502560218209E-4</v>
      </c>
      <c r="W1009" s="1">
        <v>1008</v>
      </c>
      <c r="X1009" s="1" t="s">
        <v>1683</v>
      </c>
      <c r="Y1009" s="1" t="s">
        <v>1683</v>
      </c>
      <c r="Z1009" s="1" t="s">
        <v>2699</v>
      </c>
      <c r="AA1009" s="1">
        <v>1.7990449776763701E-2</v>
      </c>
      <c r="AB1009" s="1">
        <v>1.7990449776763701E-2</v>
      </c>
      <c r="AC1009" s="1">
        <v>0</v>
      </c>
      <c r="AD1009" s="1">
        <v>7.3276279682125398E-2</v>
      </c>
    </row>
    <row r="1010" spans="1:30" x14ac:dyDescent="0.3">
      <c r="A1010" s="1">
        <v>1009</v>
      </c>
      <c r="B1010" s="1" t="s">
        <v>1685</v>
      </c>
      <c r="C1010" s="1">
        <v>5.2309149492078399E-4</v>
      </c>
      <c r="D1010" s="1">
        <v>0</v>
      </c>
      <c r="E1010" s="7">
        <v>8.6796548742065798E-5</v>
      </c>
      <c r="F1010" s="1">
        <v>9.4515267068847795E-4</v>
      </c>
      <c r="G1010" s="1">
        <v>1.8035648351559701E-4</v>
      </c>
      <c r="H1010" s="1">
        <v>1.7930232295401401E-4</v>
      </c>
      <c r="I1010" s="1">
        <v>3.17010674581535E-4</v>
      </c>
      <c r="J1010" s="1">
        <v>7.0628563985053005E-4</v>
      </c>
      <c r="K1010" s="1">
        <v>1.6013472052469099E-2</v>
      </c>
      <c r="L1010" s="1">
        <v>3.8945862552179801E-4</v>
      </c>
      <c r="M1010" s="1">
        <v>3.9816538066088998E-4</v>
      </c>
      <c r="N1010" s="1">
        <v>7.6223943496557197E-4</v>
      </c>
      <c r="O1010" s="1">
        <v>1.12622999690833E-4</v>
      </c>
      <c r="P1010" s="1">
        <v>1.78758825091435E-3</v>
      </c>
      <c r="Q1010" s="1">
        <v>1.9912997865798201E-3</v>
      </c>
      <c r="R1010" s="1">
        <v>1.60896224144444E-3</v>
      </c>
      <c r="S1010" s="1">
        <v>2.3890749480793099E-4</v>
      </c>
      <c r="T1010" s="1">
        <v>8.9846217564123999E-4</v>
      </c>
      <c r="U1010" s="7">
        <v>7.2932776595028694E-5</v>
      </c>
      <c r="V1010" s="1">
        <v>2.4571515169867501E-2</v>
      </c>
      <c r="W1010" s="1">
        <v>1009</v>
      </c>
      <c r="X1010" s="1" t="s">
        <v>1685</v>
      </c>
      <c r="Y1010" s="1" t="s">
        <v>1685</v>
      </c>
      <c r="Z1010" s="1" t="s">
        <v>2700</v>
      </c>
      <c r="AA1010" s="1">
        <v>2.4571515169867501E-2</v>
      </c>
      <c r="AB1010" s="1">
        <v>2.4571515169867501E-2</v>
      </c>
      <c r="AC1010" s="1">
        <v>0</v>
      </c>
      <c r="AD1010" s="1">
        <v>7.8478517239168794E-2</v>
      </c>
    </row>
    <row r="1011" spans="1:30" x14ac:dyDescent="0.3">
      <c r="A1011" s="1">
        <v>1010</v>
      </c>
      <c r="B1011" s="1" t="s">
        <v>1671</v>
      </c>
      <c r="C1011" s="1">
        <v>8.1586020874976895E-4</v>
      </c>
      <c r="D1011" s="7">
        <v>1.4136114509950201E-5</v>
      </c>
      <c r="E1011" s="1">
        <v>3.1937281526403E-3</v>
      </c>
      <c r="F1011" s="1">
        <v>6.8988142135034203E-3</v>
      </c>
      <c r="G1011" s="7">
        <v>5.5146009814791002E-6</v>
      </c>
      <c r="H1011" s="1">
        <v>1.8596334637628199E-2</v>
      </c>
      <c r="I1011" s="1">
        <v>6.6468365863623898E-4</v>
      </c>
      <c r="J1011" s="1">
        <v>4.0532215799639001E-4</v>
      </c>
      <c r="K1011" s="1">
        <v>6.21754311571311E-3</v>
      </c>
      <c r="L1011" s="1">
        <v>4.1902426951142201E-4</v>
      </c>
      <c r="M1011" s="1">
        <v>5.9744838982940095E-4</v>
      </c>
      <c r="N1011" s="1">
        <v>7.9516087631780093E-3</v>
      </c>
      <c r="O1011" s="1">
        <v>0</v>
      </c>
      <c r="P1011" s="1">
        <v>1.79072540373921E-3</v>
      </c>
      <c r="Q1011" s="1">
        <v>1.5085016553726899E-3</v>
      </c>
      <c r="R1011" s="1">
        <v>1.99998918703264E-3</v>
      </c>
      <c r="S1011" s="1">
        <v>1.17263175984732E-4</v>
      </c>
      <c r="T1011" s="1">
        <v>2.9199434031313998E-4</v>
      </c>
      <c r="U1011" s="1">
        <v>0</v>
      </c>
      <c r="V1011" s="1">
        <v>4.0132735404225899E-4</v>
      </c>
      <c r="W1011" s="1">
        <v>1010</v>
      </c>
      <c r="X1011" s="1" t="s">
        <v>1671</v>
      </c>
      <c r="Y1011" s="1" t="s">
        <v>1671</v>
      </c>
      <c r="Z1011" s="1" t="s">
        <v>2701</v>
      </c>
      <c r="AA1011" s="1">
        <v>1.8596334637628199E-2</v>
      </c>
      <c r="AB1011" s="1">
        <v>1.8596334637628199E-2</v>
      </c>
      <c r="AC1011" s="1">
        <v>0</v>
      </c>
      <c r="AD1011" s="1">
        <v>8.6355129745030498E-2</v>
      </c>
    </row>
    <row r="1012" spans="1:30" x14ac:dyDescent="0.3">
      <c r="A1012" s="1">
        <v>1011</v>
      </c>
      <c r="B1012" s="1" t="s">
        <v>1674</v>
      </c>
      <c r="C1012" s="1">
        <v>1.91403392537818E-3</v>
      </c>
      <c r="D1012" s="1">
        <v>1.0103728719005E-4</v>
      </c>
      <c r="E1012" s="1">
        <v>1.03446145802682E-2</v>
      </c>
      <c r="F1012" s="1">
        <v>1.08615282175105E-2</v>
      </c>
      <c r="G1012" s="1">
        <v>0</v>
      </c>
      <c r="H1012" s="1">
        <v>1.12628782192935E-3</v>
      </c>
      <c r="I1012" s="1">
        <v>1.2254798389605701E-3</v>
      </c>
      <c r="J1012" s="1">
        <v>1.11401554274099E-4</v>
      </c>
      <c r="K1012" s="1">
        <v>7.9771806309361093E-3</v>
      </c>
      <c r="L1012" s="1">
        <v>1.6870712491798799E-3</v>
      </c>
      <c r="M1012" s="1">
        <v>6.1972657546786999E-4</v>
      </c>
      <c r="N1012" s="1">
        <v>7.0531310245515897E-3</v>
      </c>
      <c r="O1012" s="1">
        <v>0</v>
      </c>
      <c r="P1012" s="1">
        <v>6.8032496018965802E-3</v>
      </c>
      <c r="Q1012" s="1">
        <v>1.4978574183115499E-3</v>
      </c>
      <c r="R1012" s="1">
        <v>7.7006049897223303E-4</v>
      </c>
      <c r="S1012" s="1">
        <v>4.6919340349332699E-4</v>
      </c>
      <c r="T1012" s="1">
        <v>0</v>
      </c>
      <c r="U1012" s="7">
        <v>3.3413339512825799E-5</v>
      </c>
      <c r="V1012" s="7">
        <v>9.1187050123311595E-5</v>
      </c>
      <c r="W1012" s="1">
        <v>1011</v>
      </c>
      <c r="X1012" s="1" t="s">
        <v>1674</v>
      </c>
      <c r="Y1012" s="1" t="s">
        <v>1669</v>
      </c>
      <c r="Z1012" s="1" t="s">
        <v>2702</v>
      </c>
      <c r="AA1012" s="1">
        <v>7.9771806309361093E-3</v>
      </c>
      <c r="AB1012" s="1">
        <v>1.08615282175105E-2</v>
      </c>
      <c r="AC1012" s="1">
        <v>2.8843475865744802E-3</v>
      </c>
      <c r="AD1012" s="1">
        <v>8.9803653472270595E-2</v>
      </c>
    </row>
    <row r="1013" spans="1:30" x14ac:dyDescent="0.3">
      <c r="A1013" s="1">
        <v>1012</v>
      </c>
      <c r="B1013" s="1" t="s">
        <v>1670</v>
      </c>
      <c r="C1013" s="1">
        <v>1.93258902746878E-3</v>
      </c>
      <c r="D1013" s="1">
        <v>0</v>
      </c>
      <c r="E1013" s="1">
        <v>0</v>
      </c>
      <c r="F1013" s="7">
        <v>6.3321744369178898E-5</v>
      </c>
      <c r="G1013" s="1">
        <v>9.6165264786441992E-3</v>
      </c>
      <c r="H1013" s="1">
        <v>1.3857718633367399E-4</v>
      </c>
      <c r="I1013" s="1">
        <v>1.33075456992902E-3</v>
      </c>
      <c r="J1013" s="1">
        <v>4.88560057279429E-4</v>
      </c>
      <c r="K1013" s="1">
        <v>9.8148639583663794E-4</v>
      </c>
      <c r="L1013" s="1">
        <v>8.1809240326768701E-4</v>
      </c>
      <c r="M1013" s="7">
        <v>6.95652382678398E-5</v>
      </c>
      <c r="N1013" s="1">
        <v>2.8250231113361601E-4</v>
      </c>
      <c r="O1013" s="1">
        <v>0</v>
      </c>
      <c r="P1013" s="1">
        <v>0</v>
      </c>
      <c r="Q1013" s="1">
        <v>4.9133018877326698E-4</v>
      </c>
      <c r="R1013" s="1">
        <v>0</v>
      </c>
      <c r="S1013" s="7">
        <v>9.7406687163106306E-5</v>
      </c>
      <c r="T1013" s="1">
        <v>8.2721873953714496E-4</v>
      </c>
      <c r="U1013" s="1">
        <v>0</v>
      </c>
      <c r="V1013" s="1">
        <v>1.52312477607289E-2</v>
      </c>
      <c r="W1013" s="1">
        <v>1012</v>
      </c>
      <c r="X1013" s="1" t="s">
        <v>1670</v>
      </c>
      <c r="Y1013" s="1" t="s">
        <v>1685</v>
      </c>
      <c r="Z1013" s="1" t="s">
        <v>2703</v>
      </c>
      <c r="AA1013" s="1">
        <v>9.6165264786441992E-3</v>
      </c>
      <c r="AB1013" s="1">
        <v>1.52312477607289E-2</v>
      </c>
      <c r="AC1013" s="1">
        <v>5.6147212820847198E-3</v>
      </c>
      <c r="AD1013" s="1">
        <v>5.3727951134964598E-2</v>
      </c>
    </row>
    <row r="1014" spans="1:30" x14ac:dyDescent="0.3">
      <c r="A1014" s="1">
        <v>1013</v>
      </c>
      <c r="B1014" s="1" t="s">
        <v>1683</v>
      </c>
      <c r="C1014" s="1">
        <v>4.2479208483566996E-3</v>
      </c>
      <c r="D1014" s="1">
        <v>0</v>
      </c>
      <c r="E1014" s="1">
        <v>1.5110146886981499E-3</v>
      </c>
      <c r="F1014" s="1">
        <v>1.7046361886348599E-3</v>
      </c>
      <c r="G1014" s="1">
        <v>1.6238215865055201E-4</v>
      </c>
      <c r="H1014" s="1">
        <v>1.1360767521731601E-3</v>
      </c>
      <c r="I1014" s="1">
        <v>8.64448410024724E-4</v>
      </c>
      <c r="J1014" s="1">
        <v>1.2479462665168899E-3</v>
      </c>
      <c r="K1014" s="1">
        <v>1.04026829316824E-2</v>
      </c>
      <c r="L1014" s="1">
        <v>1.3130593737092501E-3</v>
      </c>
      <c r="M1014" s="1">
        <v>2.6019778099681699E-3</v>
      </c>
      <c r="N1014" s="1">
        <v>7.5450019184554798E-4</v>
      </c>
      <c r="O1014" s="1">
        <v>2.5829618655574499E-3</v>
      </c>
      <c r="P1014" s="1">
        <v>3.2986679116346201E-3</v>
      </c>
      <c r="Q1014" s="1">
        <v>3.49732941600774E-3</v>
      </c>
      <c r="R1014" s="1">
        <v>2.0790822455640399E-3</v>
      </c>
      <c r="S1014" s="1">
        <v>1.6289640019672401E-3</v>
      </c>
      <c r="T1014" s="1">
        <v>1.2528574928744199E-3</v>
      </c>
      <c r="U1014" s="1">
        <v>1.3156897287646999E-4</v>
      </c>
      <c r="V1014" s="1">
        <v>1.56144703843589E-4</v>
      </c>
      <c r="W1014" s="1">
        <v>1013</v>
      </c>
      <c r="X1014" s="1" t="s">
        <v>1683</v>
      </c>
      <c r="Y1014" s="1" t="s">
        <v>1674</v>
      </c>
      <c r="Z1014" s="1" t="s">
        <v>2704</v>
      </c>
      <c r="AA1014" s="1">
        <v>1.2528574928744199E-3</v>
      </c>
      <c r="AB1014" s="1">
        <v>1.04026829316824E-2</v>
      </c>
      <c r="AC1014" s="1">
        <v>9.1498254388079903E-3</v>
      </c>
      <c r="AD1014" s="1">
        <v>7.7708331231126304E-2</v>
      </c>
    </row>
    <row r="1015" spans="1:30" x14ac:dyDescent="0.3">
      <c r="A1015" s="1">
        <v>1014</v>
      </c>
      <c r="B1015" s="1" t="s">
        <v>1674</v>
      </c>
      <c r="C1015" s="1">
        <v>3.2026036098853198E-4</v>
      </c>
      <c r="D1015" s="1">
        <v>2.0893783999200301E-4</v>
      </c>
      <c r="E1015" s="1">
        <v>3.6013842449026398E-4</v>
      </c>
      <c r="F1015" s="1">
        <v>6.8827881284679905E-4</v>
      </c>
      <c r="G1015" s="1">
        <v>0</v>
      </c>
      <c r="H1015" s="1">
        <v>0</v>
      </c>
      <c r="I1015" s="1">
        <v>1.11244189510258E-3</v>
      </c>
      <c r="J1015" s="1">
        <v>6.6212624134901203E-4</v>
      </c>
      <c r="K1015" s="1">
        <v>2.64492098095006E-2</v>
      </c>
      <c r="L1015" s="1">
        <v>2.4517289908350002E-4</v>
      </c>
      <c r="M1015" s="1">
        <v>1.1336604716552899E-4</v>
      </c>
      <c r="N1015" s="1">
        <v>4.4375470796439699E-4</v>
      </c>
      <c r="O1015" s="7">
        <v>8.1090134801752197E-5</v>
      </c>
      <c r="P1015" s="1">
        <v>9.27284555925226E-4</v>
      </c>
      <c r="Q1015" s="1">
        <v>6.5794046699406798E-3</v>
      </c>
      <c r="R1015" s="1">
        <v>1.1617090836594499E-3</v>
      </c>
      <c r="S1015" s="1">
        <v>5.3238258537461399E-4</v>
      </c>
      <c r="T1015" s="1">
        <v>2.4633257493322899E-3</v>
      </c>
      <c r="U1015" s="1">
        <v>3.1678422877653599E-4</v>
      </c>
      <c r="V1015" s="1">
        <v>2.7527311359862598E-4</v>
      </c>
      <c r="W1015" s="1">
        <v>1014</v>
      </c>
      <c r="X1015" s="1" t="s">
        <v>1674</v>
      </c>
      <c r="Y1015" s="1" t="s">
        <v>1674</v>
      </c>
      <c r="Z1015" s="1" t="s">
        <v>2705</v>
      </c>
      <c r="AA1015" s="1">
        <v>2.64492098095006E-2</v>
      </c>
      <c r="AB1015" s="1">
        <v>2.64492098095006E-2</v>
      </c>
      <c r="AC1015" s="1">
        <v>0</v>
      </c>
      <c r="AD1015" s="1">
        <v>6.6414495033424906E-2</v>
      </c>
    </row>
    <row r="1016" spans="1:30" x14ac:dyDescent="0.3">
      <c r="A1016" s="1">
        <v>1015</v>
      </c>
      <c r="B1016" s="1" t="s">
        <v>1671</v>
      </c>
      <c r="C1016" s="1">
        <v>2.6689598320553298E-3</v>
      </c>
      <c r="D1016" s="1">
        <v>0</v>
      </c>
      <c r="E1016" s="1">
        <v>2.1113722009633699E-3</v>
      </c>
      <c r="F1016" s="1">
        <v>1.0017685521006899E-3</v>
      </c>
      <c r="G1016" s="1">
        <v>9.0278598158848693E-3</v>
      </c>
      <c r="H1016" s="1">
        <v>1.12162929384811E-3</v>
      </c>
      <c r="I1016" s="1">
        <v>7.3135578372722997E-4</v>
      </c>
      <c r="J1016" s="1">
        <v>9.3248723459784405E-4</v>
      </c>
      <c r="K1016" s="1">
        <v>3.1156894939733202E-3</v>
      </c>
      <c r="L1016" s="1">
        <v>8.9304620503617802E-4</v>
      </c>
      <c r="M1016" s="1">
        <v>3.9348388807451001E-4</v>
      </c>
      <c r="N1016" s="1">
        <v>2.6496314895002402E-3</v>
      </c>
      <c r="O1016" s="1">
        <v>2.9609051947009801E-4</v>
      </c>
      <c r="P1016" s="1">
        <v>2.6462240142749601E-3</v>
      </c>
      <c r="Q1016" s="1">
        <v>9.5183918530733502E-4</v>
      </c>
      <c r="R1016" s="1">
        <v>1.5180840222870601E-3</v>
      </c>
      <c r="S1016" s="1">
        <v>1.4748249598760599E-3</v>
      </c>
      <c r="T1016" s="1">
        <v>2.30444962426911E-3</v>
      </c>
      <c r="U1016" s="1">
        <v>0</v>
      </c>
      <c r="V1016" s="1">
        <v>6.2946235838566298E-3</v>
      </c>
      <c r="W1016" s="1">
        <v>1015</v>
      </c>
      <c r="X1016" s="1" t="s">
        <v>1671</v>
      </c>
      <c r="Y1016" s="1" t="s">
        <v>1670</v>
      </c>
      <c r="Z1016" s="1" t="s">
        <v>2706</v>
      </c>
      <c r="AA1016" s="1">
        <v>1.12162929384811E-3</v>
      </c>
      <c r="AB1016" s="1">
        <v>9.0278598158848693E-3</v>
      </c>
      <c r="AC1016" s="1">
        <v>7.9062305220367508E-3</v>
      </c>
      <c r="AD1016" s="1">
        <v>7.7042917361415594E-2</v>
      </c>
    </row>
    <row r="1017" spans="1:30" x14ac:dyDescent="0.3">
      <c r="A1017" s="1">
        <v>1016</v>
      </c>
      <c r="B1017" s="1" t="s">
        <v>1680</v>
      </c>
      <c r="C1017" s="1">
        <v>1.6169018728178801E-3</v>
      </c>
      <c r="D1017" s="1">
        <v>0</v>
      </c>
      <c r="E1017" s="1">
        <v>6.7728663640853901E-3</v>
      </c>
      <c r="F1017" s="1">
        <v>1.28775299656025E-3</v>
      </c>
      <c r="G1017" s="1">
        <v>2.38249721615313E-3</v>
      </c>
      <c r="H1017" s="1">
        <v>1.30884175125162E-3</v>
      </c>
      <c r="I1017" s="7">
        <v>6.5167644470129804E-5</v>
      </c>
      <c r="J1017" s="1">
        <v>1.1129049228536601E-3</v>
      </c>
      <c r="K1017" s="1">
        <v>2.9942802328750198E-3</v>
      </c>
      <c r="L1017" s="1">
        <v>5.2744642789979198E-4</v>
      </c>
      <c r="M1017" s="1">
        <v>2.1832138929084099E-4</v>
      </c>
      <c r="N1017" s="1">
        <v>4.5841435653752498E-3</v>
      </c>
      <c r="O1017" s="1">
        <v>2.7224571975856199E-3</v>
      </c>
      <c r="P1017" s="1">
        <v>1.5647821099695901E-3</v>
      </c>
      <c r="Q1017" s="1">
        <v>1.8846424882170299E-3</v>
      </c>
      <c r="R1017" s="1">
        <v>4.1464765468250901E-3</v>
      </c>
      <c r="S1017" s="1">
        <v>3.5445136573740102E-4</v>
      </c>
      <c r="T1017" s="7">
        <v>2.02013830645398E-5</v>
      </c>
      <c r="U1017" s="1">
        <v>3.5687949988899098E-4</v>
      </c>
      <c r="V1017" s="1">
        <v>1.8551052508882699E-3</v>
      </c>
      <c r="W1017" s="1">
        <v>1016</v>
      </c>
      <c r="X1017" s="1" t="s">
        <v>1680</v>
      </c>
      <c r="Y1017" s="1" t="s">
        <v>1668</v>
      </c>
      <c r="Z1017" s="1" t="s">
        <v>2707</v>
      </c>
      <c r="AA1017" s="1">
        <v>1.8846424882170299E-3</v>
      </c>
      <c r="AB1017" s="1">
        <v>6.7728663640853901E-3</v>
      </c>
      <c r="AC1017" s="1">
        <v>4.8882238758683602E-3</v>
      </c>
      <c r="AD1017" s="1">
        <v>7.0188908622819804E-2</v>
      </c>
    </row>
    <row r="1018" spans="1:30" x14ac:dyDescent="0.3">
      <c r="A1018" s="1">
        <v>1017</v>
      </c>
      <c r="B1018" s="1" t="s">
        <v>1675</v>
      </c>
      <c r="C1018" s="1">
        <v>1.80232408894027E-3</v>
      </c>
      <c r="D1018" s="1">
        <v>0</v>
      </c>
      <c r="E1018" s="1">
        <v>1.4851401631334E-3</v>
      </c>
      <c r="F1018" s="1">
        <v>3.4261215383481502E-3</v>
      </c>
      <c r="G1018" s="1">
        <v>1.6559506247403699E-3</v>
      </c>
      <c r="H1018" s="1">
        <v>1.6331469158993001E-4</v>
      </c>
      <c r="I1018" s="1">
        <v>2.8272865634891998E-4</v>
      </c>
      <c r="J1018" s="1">
        <v>2.67632304694583E-3</v>
      </c>
      <c r="K1018" s="1">
        <v>4.1721902876575402E-3</v>
      </c>
      <c r="L1018" s="1">
        <v>2.7810948271543498E-3</v>
      </c>
      <c r="M1018" s="1">
        <v>5.8243174682476198E-4</v>
      </c>
      <c r="N1018" s="1">
        <v>1.8899559254911E-3</v>
      </c>
      <c r="O1018" s="1">
        <v>1.98982675707127E-4</v>
      </c>
      <c r="P1018" s="1">
        <v>2.9425880089999799E-3</v>
      </c>
      <c r="Q1018" s="1">
        <v>1.9873556776588801E-3</v>
      </c>
      <c r="R1018" s="1">
        <v>4.3042353934340796E-3</v>
      </c>
      <c r="S1018" s="1">
        <v>6.8050324788415195E-4</v>
      </c>
      <c r="T1018" s="1">
        <v>4.0524401245309004E-3</v>
      </c>
      <c r="U1018" s="1">
        <v>1.7806847410427299E-4</v>
      </c>
      <c r="V1018" s="1">
        <v>1.4438324245578901E-3</v>
      </c>
      <c r="W1018" s="1">
        <v>1017</v>
      </c>
      <c r="X1018" s="1" t="s">
        <v>1675</v>
      </c>
      <c r="Y1018" s="1" t="s">
        <v>1681</v>
      </c>
      <c r="Z1018" s="1" t="s">
        <v>2708</v>
      </c>
      <c r="AA1018" s="1">
        <v>2.7810948271543498E-3</v>
      </c>
      <c r="AB1018" s="1">
        <v>4.3042353934340796E-3</v>
      </c>
      <c r="AC1018" s="1">
        <v>1.52314056627973E-3</v>
      </c>
      <c r="AD1018" s="1">
        <v>7.3117973242610004E-2</v>
      </c>
    </row>
    <row r="1019" spans="1:30" x14ac:dyDescent="0.3">
      <c r="A1019" s="1">
        <v>1018</v>
      </c>
      <c r="B1019" s="1" t="s">
        <v>1673</v>
      </c>
      <c r="C1019" s="1">
        <v>2.5851280854323399E-3</v>
      </c>
      <c r="D1019" s="1">
        <v>0</v>
      </c>
      <c r="E1019" s="1">
        <v>3.5334520511709198E-3</v>
      </c>
      <c r="F1019" s="1">
        <v>1.5413952907204901E-3</v>
      </c>
      <c r="G1019" s="1">
        <v>1.94743512349142E-3</v>
      </c>
      <c r="H1019" s="1">
        <v>2.9343886185546702E-4</v>
      </c>
      <c r="I1019" s="1">
        <v>1.2277152828956801E-3</v>
      </c>
      <c r="J1019" s="1">
        <v>1.3796628606609299E-3</v>
      </c>
      <c r="K1019" s="1">
        <v>6.0995939898338299E-3</v>
      </c>
      <c r="L1019" s="1">
        <v>1.3222714249842801E-3</v>
      </c>
      <c r="M1019" s="1">
        <v>3.3445629729548701E-4</v>
      </c>
      <c r="N1019" s="1">
        <v>3.7455995617996702E-3</v>
      </c>
      <c r="O1019" s="7">
        <v>1.40443565027443E-5</v>
      </c>
      <c r="P1019" s="1">
        <v>2.3900558099159701E-3</v>
      </c>
      <c r="Q1019" s="1">
        <v>2.5512975972488599E-3</v>
      </c>
      <c r="R1019" s="1">
        <v>1.5634734683745799E-3</v>
      </c>
      <c r="S1019" s="1">
        <v>5.4602702115084804E-4</v>
      </c>
      <c r="T1019" s="1">
        <v>1.5830890935729599E-3</v>
      </c>
      <c r="U1019" s="1">
        <v>0</v>
      </c>
      <c r="V1019" s="1">
        <v>2.5214629405104498E-3</v>
      </c>
      <c r="W1019" s="1">
        <v>1018</v>
      </c>
      <c r="X1019" s="1" t="s">
        <v>1673</v>
      </c>
      <c r="Y1019" s="1" t="s">
        <v>1674</v>
      </c>
      <c r="Z1019" s="1" t="s">
        <v>2709</v>
      </c>
      <c r="AA1019" s="1">
        <v>1.3796628606609299E-3</v>
      </c>
      <c r="AB1019" s="1">
        <v>6.0995939898338299E-3</v>
      </c>
      <c r="AC1019" s="1">
        <v>4.7199311291728999E-3</v>
      </c>
      <c r="AD1019" s="1">
        <v>7.0092047548730704E-2</v>
      </c>
    </row>
    <row r="1020" spans="1:30" x14ac:dyDescent="0.3">
      <c r="A1020" s="1">
        <v>1019</v>
      </c>
      <c r="B1020" s="1" t="s">
        <v>1677</v>
      </c>
      <c r="C1020" s="1">
        <v>6.1513462507298896E-4</v>
      </c>
      <c r="D1020" s="1">
        <v>0</v>
      </c>
      <c r="E1020" s="1">
        <v>1.0297053685486E-3</v>
      </c>
      <c r="F1020" s="1">
        <v>1.8885526406548299E-3</v>
      </c>
      <c r="G1020" s="1">
        <v>1.3845315557983899E-4</v>
      </c>
      <c r="H1020" s="1">
        <v>1.2149844481640999E-3</v>
      </c>
      <c r="I1020" s="1">
        <v>0</v>
      </c>
      <c r="J1020" s="7">
        <v>7.4224057654645001E-5</v>
      </c>
      <c r="K1020" s="1">
        <v>7.6547442904712302E-3</v>
      </c>
      <c r="L1020" s="1">
        <v>6.5238745906799395E-4</v>
      </c>
      <c r="M1020" s="1">
        <v>4.9409796618623397E-4</v>
      </c>
      <c r="N1020" s="1">
        <v>4.73347788294217E-4</v>
      </c>
      <c r="O1020" s="1">
        <v>1.0583258939247399E-3</v>
      </c>
      <c r="P1020" s="1">
        <v>1.15506275447686E-3</v>
      </c>
      <c r="Q1020" s="1">
        <v>2.8075027607537099E-3</v>
      </c>
      <c r="R1020" s="1">
        <v>4.9935104576511596E-4</v>
      </c>
      <c r="S1020" s="1">
        <v>5.1146803157289897E-4</v>
      </c>
      <c r="T1020" s="1">
        <v>1.0135284626315701E-3</v>
      </c>
      <c r="U1020" s="1">
        <v>0</v>
      </c>
      <c r="V1020" s="1">
        <v>4.1450577180728498E-4</v>
      </c>
      <c r="W1020" s="1">
        <v>1019</v>
      </c>
      <c r="X1020" s="1" t="s">
        <v>1677</v>
      </c>
      <c r="Y1020" s="1" t="s">
        <v>1674</v>
      </c>
      <c r="Z1020" s="1" t="s">
        <v>2710</v>
      </c>
      <c r="AA1020" s="1">
        <v>4.73347788294217E-4</v>
      </c>
      <c r="AB1020" s="1">
        <v>7.6547442904712302E-3</v>
      </c>
      <c r="AC1020" s="1">
        <v>7.1813965021770097E-3</v>
      </c>
      <c r="AD1020" s="1">
        <v>4.42236148714664E-2</v>
      </c>
    </row>
    <row r="1021" spans="1:30" x14ac:dyDescent="0.3">
      <c r="A1021" s="1">
        <v>1020</v>
      </c>
      <c r="B1021" s="1" t="s">
        <v>1680</v>
      </c>
      <c r="C1021" s="1">
        <v>1.4056745120391101E-3</v>
      </c>
      <c r="D1021" s="1">
        <v>0</v>
      </c>
      <c r="E1021" s="1">
        <v>2.13851038956679E-3</v>
      </c>
      <c r="F1021" s="1">
        <v>6.0727290301046096E-3</v>
      </c>
      <c r="G1021" s="1">
        <v>1.08252661076326E-3</v>
      </c>
      <c r="H1021" s="1">
        <v>5.5415309937367004E-4</v>
      </c>
      <c r="I1021" s="1">
        <v>0</v>
      </c>
      <c r="J1021" s="7">
        <v>5.9095379032153397E-5</v>
      </c>
      <c r="K1021" s="1">
        <v>3.62478139711115E-3</v>
      </c>
      <c r="L1021" s="1">
        <v>1.3380828248792101E-3</v>
      </c>
      <c r="M1021" s="1">
        <v>5.0467236279311603E-4</v>
      </c>
      <c r="N1021" s="1">
        <v>1.9218841673968199E-3</v>
      </c>
      <c r="O1021" s="1">
        <v>3.9077199245368801E-4</v>
      </c>
      <c r="P1021" s="1">
        <v>2.5487380810605702E-3</v>
      </c>
      <c r="Q1021" s="1">
        <v>8.5100113071600399E-4</v>
      </c>
      <c r="R1021" s="1">
        <v>1.21918258598866E-3</v>
      </c>
      <c r="S1021" s="1">
        <v>1.1570897250691499E-3</v>
      </c>
      <c r="T1021" s="1">
        <v>6.3178526528868495E-4</v>
      </c>
      <c r="U1021" s="1">
        <v>0</v>
      </c>
      <c r="V1021" s="1">
        <v>8.38190629533E-4</v>
      </c>
      <c r="W1021" s="1">
        <v>1020</v>
      </c>
      <c r="X1021" s="1" t="s">
        <v>1680</v>
      </c>
      <c r="Y1021" s="1" t="s">
        <v>1669</v>
      </c>
      <c r="Z1021" s="1" t="s">
        <v>2711</v>
      </c>
      <c r="AA1021" s="1">
        <v>8.5100113071600399E-4</v>
      </c>
      <c r="AB1021" s="1">
        <v>6.0727290301046096E-3</v>
      </c>
      <c r="AC1021" s="1">
        <v>5.2217278993885998E-3</v>
      </c>
      <c r="AD1021" s="1">
        <v>5.3900705585960398E-2</v>
      </c>
    </row>
    <row r="1022" spans="1:30" x14ac:dyDescent="0.3">
      <c r="A1022" s="1">
        <v>1021</v>
      </c>
      <c r="B1022" s="1" t="s">
        <v>1670</v>
      </c>
      <c r="C1022" s="1">
        <v>1.06320876130871E-3</v>
      </c>
      <c r="D1022" s="1">
        <v>3.3953426443928699E-4</v>
      </c>
      <c r="E1022" s="1">
        <v>1.7447004974687501E-3</v>
      </c>
      <c r="F1022" s="1">
        <v>3.1027177668446399E-3</v>
      </c>
      <c r="G1022" s="1">
        <v>4.8815749849175701E-4</v>
      </c>
      <c r="H1022" s="1">
        <v>6.6671105574733595E-4</v>
      </c>
      <c r="I1022" s="7">
        <v>1.6996538169459E-5</v>
      </c>
      <c r="J1022" s="1">
        <v>2.18471115391992E-3</v>
      </c>
      <c r="K1022" s="1">
        <v>4.7099806948631704E-3</v>
      </c>
      <c r="L1022" s="1">
        <v>2.51312447095744E-3</v>
      </c>
      <c r="M1022" s="7">
        <v>5.1549170215292399E-5</v>
      </c>
      <c r="N1022" s="1">
        <v>4.9015346429775097E-3</v>
      </c>
      <c r="O1022" s="1">
        <v>0</v>
      </c>
      <c r="P1022" s="1">
        <v>2.1786398614357699E-3</v>
      </c>
      <c r="Q1022" s="1">
        <v>4.3857755764250203E-3</v>
      </c>
      <c r="R1022" s="1">
        <v>7.97423618003704E-4</v>
      </c>
      <c r="S1022" s="1">
        <v>5.8115894804359395E-4</v>
      </c>
      <c r="T1022" s="1">
        <v>5.7041500450587398E-4</v>
      </c>
      <c r="U1022" s="1">
        <v>5.1514211161412897E-4</v>
      </c>
      <c r="V1022" s="1">
        <v>1.00167636949499E-4</v>
      </c>
      <c r="W1022" s="1">
        <v>1021</v>
      </c>
      <c r="X1022" s="1" t="s">
        <v>1670</v>
      </c>
      <c r="Y1022" s="1" t="s">
        <v>1677</v>
      </c>
      <c r="Z1022" s="1" t="s">
        <v>2712</v>
      </c>
      <c r="AA1022" s="1">
        <v>4.8815749849175701E-4</v>
      </c>
      <c r="AB1022" s="1">
        <v>4.9015346429775097E-3</v>
      </c>
      <c r="AC1022" s="1">
        <v>4.4133771444857597E-3</v>
      </c>
      <c r="AD1022" s="1">
        <v>6.1515694844261802E-2</v>
      </c>
    </row>
    <row r="1023" spans="1:30" x14ac:dyDescent="0.3">
      <c r="A1023" s="1">
        <v>1022</v>
      </c>
      <c r="B1023" s="1" t="s">
        <v>1674</v>
      </c>
      <c r="C1023" s="1">
        <v>1.5362005330399301E-3</v>
      </c>
      <c r="D1023" s="1">
        <v>0</v>
      </c>
      <c r="E1023" s="1">
        <v>1.0851518843151E-3</v>
      </c>
      <c r="F1023" s="1">
        <v>6.3221266912092701E-4</v>
      </c>
      <c r="G1023" s="1">
        <v>1.07992781450757E-3</v>
      </c>
      <c r="H1023" s="1">
        <v>1.2094970437223201E-4</v>
      </c>
      <c r="I1023" s="1">
        <v>2.12648116860942E-4</v>
      </c>
      <c r="J1023" s="1">
        <v>5.7626067153011698E-4</v>
      </c>
      <c r="K1023" s="1">
        <v>1.26372601935667E-2</v>
      </c>
      <c r="L1023" s="1">
        <v>3.9721281354422301E-4</v>
      </c>
      <c r="M1023" s="1">
        <v>4.8835753966261497E-4</v>
      </c>
      <c r="N1023" s="1">
        <v>1.8159551193846701E-3</v>
      </c>
      <c r="O1023" s="1">
        <v>0</v>
      </c>
      <c r="P1023" s="1">
        <v>1.3732695292006699E-3</v>
      </c>
      <c r="Q1023" s="1">
        <v>2.4895061190299602E-3</v>
      </c>
      <c r="R1023" s="1">
        <v>2.2123998027232502E-3</v>
      </c>
      <c r="S1023" s="1">
        <v>1.40704724364201E-3</v>
      </c>
      <c r="T1023" s="1">
        <v>1.14474983438353E-3</v>
      </c>
      <c r="U1023" s="1">
        <v>3.09902752506458E-4</v>
      </c>
      <c r="V1023" s="1">
        <v>0</v>
      </c>
      <c r="W1023" s="1">
        <v>1022</v>
      </c>
      <c r="X1023" s="1" t="s">
        <v>1674</v>
      </c>
      <c r="Y1023" s="1" t="s">
        <v>1674</v>
      </c>
      <c r="Z1023" s="1" t="s">
        <v>2713</v>
      </c>
      <c r="AA1023" s="1">
        <v>1.26372601935667E-2</v>
      </c>
      <c r="AB1023" s="1">
        <v>1.26372601935667E-2</v>
      </c>
      <c r="AC1023" s="1">
        <v>0</v>
      </c>
      <c r="AD1023" s="1">
        <v>5.5783648910983197E-2</v>
      </c>
    </row>
    <row r="1024" spans="1:30" x14ac:dyDescent="0.3">
      <c r="A1024" s="1">
        <v>1023</v>
      </c>
      <c r="B1024" s="1" t="s">
        <v>1666</v>
      </c>
      <c r="C1024" s="1">
        <v>9.4650060772571102E-3</v>
      </c>
      <c r="D1024" s="7">
        <v>6.6322108232642405E-5</v>
      </c>
      <c r="E1024" s="1">
        <v>1.9764407993495998E-3</v>
      </c>
      <c r="F1024" s="1">
        <v>1.2404895272454901E-3</v>
      </c>
      <c r="G1024" s="1">
        <v>4.8887746771214796E-4</v>
      </c>
      <c r="H1024" s="1">
        <v>5.8964763152586502E-4</v>
      </c>
      <c r="I1024" s="1">
        <v>9.2401033870586496E-4</v>
      </c>
      <c r="J1024" s="1">
        <v>4.3987833375831801E-4</v>
      </c>
      <c r="K1024" s="1">
        <v>7.4835049076979899E-3</v>
      </c>
      <c r="L1024" s="1">
        <v>4.4785767179149197E-4</v>
      </c>
      <c r="M1024" s="7">
        <v>7.5346783664728494E-5</v>
      </c>
      <c r="N1024" s="1">
        <v>2.3389106494150799E-3</v>
      </c>
      <c r="O1024" s="1">
        <v>1.06861973211223E-4</v>
      </c>
      <c r="P1024" s="1">
        <v>1.3872887125424599E-3</v>
      </c>
      <c r="Q1024" s="1">
        <v>2.9735734934021501E-3</v>
      </c>
      <c r="R1024" s="1">
        <v>1.1349102585787401E-3</v>
      </c>
      <c r="S1024" s="1">
        <v>2.6382866457712699E-3</v>
      </c>
      <c r="T1024" s="1">
        <v>0</v>
      </c>
      <c r="U1024" s="1">
        <v>0</v>
      </c>
      <c r="V1024" s="1">
        <v>7.6337808312766295E-4</v>
      </c>
      <c r="W1024" s="1">
        <v>1023</v>
      </c>
      <c r="X1024" s="1" t="s">
        <v>1666</v>
      </c>
      <c r="Y1024" s="1" t="s">
        <v>1666</v>
      </c>
      <c r="Z1024" s="1" t="s">
        <v>2714</v>
      </c>
      <c r="AA1024" s="1">
        <v>9.4650060772571102E-3</v>
      </c>
      <c r="AB1024" s="1">
        <v>9.4650060772571102E-3</v>
      </c>
      <c r="AC1024" s="1">
        <v>0</v>
      </c>
      <c r="AD1024" s="1">
        <v>6.4938579498610594E-2</v>
      </c>
    </row>
    <row r="1025" spans="1:30" x14ac:dyDescent="0.3">
      <c r="A1025" s="1">
        <v>1024</v>
      </c>
      <c r="B1025" s="1" t="s">
        <v>1682</v>
      </c>
      <c r="C1025" s="1">
        <v>2.7853099969548002E-4</v>
      </c>
      <c r="D1025" s="7">
        <v>4.69497152687221E-5</v>
      </c>
      <c r="E1025" s="1">
        <v>4.9623377610421302E-4</v>
      </c>
      <c r="F1025" s="1">
        <v>4.5284017023538903E-4</v>
      </c>
      <c r="G1025" s="1">
        <v>1.6184298970339599E-3</v>
      </c>
      <c r="H1025" s="1">
        <v>1.1518125436560001E-3</v>
      </c>
      <c r="I1025" s="1">
        <v>1.4855101271710699E-3</v>
      </c>
      <c r="J1025" s="1">
        <v>2.14559291004906E-3</v>
      </c>
      <c r="K1025" s="1">
        <v>1.99046129333147E-3</v>
      </c>
      <c r="L1025" s="1">
        <v>7.4223586732095198E-3</v>
      </c>
      <c r="M1025" s="1">
        <v>2.09567192311146E-3</v>
      </c>
      <c r="N1025" s="1">
        <v>1.8168212413498901E-3</v>
      </c>
      <c r="O1025" s="1">
        <v>1.91499360177567E-4</v>
      </c>
      <c r="P1025" s="1">
        <v>6.1570040442918497E-4</v>
      </c>
      <c r="Q1025" s="1">
        <v>2.6435331298597701E-3</v>
      </c>
      <c r="R1025" s="1">
        <v>5.96833174592649E-4</v>
      </c>
      <c r="S1025" s="1">
        <v>1.01885325875088E-2</v>
      </c>
      <c r="T1025" s="1">
        <v>1.7353219989414701E-3</v>
      </c>
      <c r="U1025" s="1">
        <v>1.1381230925073601E-3</v>
      </c>
      <c r="V1025" s="1">
        <v>2.8219548528103498E-4</v>
      </c>
      <c r="W1025" s="1">
        <v>1024</v>
      </c>
      <c r="X1025" s="1" t="s">
        <v>1682</v>
      </c>
      <c r="Y1025" s="1" t="s">
        <v>1682</v>
      </c>
      <c r="Z1025" s="1" t="s">
        <v>2715</v>
      </c>
      <c r="AA1025" s="1">
        <v>1.01885325875088E-2</v>
      </c>
      <c r="AB1025" s="1">
        <v>1.01885325875088E-2</v>
      </c>
      <c r="AC1025" s="1">
        <v>0</v>
      </c>
      <c r="AD1025" s="1">
        <v>7.2877038026056898E-2</v>
      </c>
    </row>
    <row r="1026" spans="1:30" x14ac:dyDescent="0.3">
      <c r="A1026" s="1">
        <v>1025</v>
      </c>
      <c r="B1026" s="1" t="s">
        <v>1679</v>
      </c>
      <c r="C1026" s="1">
        <v>6.0658086882962601E-3</v>
      </c>
      <c r="D1026" s="7">
        <v>5.8634229190770401E-5</v>
      </c>
      <c r="E1026" s="1">
        <v>2.2520301839653498E-3</v>
      </c>
      <c r="F1026" s="1">
        <v>4.13813275759339E-3</v>
      </c>
      <c r="G1026" s="1">
        <v>1.37182278267043E-3</v>
      </c>
      <c r="H1026" s="1">
        <v>1.20695727973985E-3</v>
      </c>
      <c r="I1026" s="1">
        <v>7.2146823244566998E-4</v>
      </c>
      <c r="J1026" s="1">
        <v>8.3571731942816202E-4</v>
      </c>
      <c r="K1026" s="1">
        <v>6.3738682907786802E-3</v>
      </c>
      <c r="L1026" s="1">
        <v>3.7448228252580102E-4</v>
      </c>
      <c r="M1026" s="7">
        <v>8.2374731872660994E-5</v>
      </c>
      <c r="N1026" s="1">
        <v>3.3900711525514399E-3</v>
      </c>
      <c r="O1026" s="1">
        <v>1.7307031810329899E-3</v>
      </c>
      <c r="P1026" s="1">
        <v>1.8902608207511701E-3</v>
      </c>
      <c r="Q1026" s="1">
        <v>8.0044376567691092E-3</v>
      </c>
      <c r="R1026" s="1">
        <v>9.923456359124999E-4</v>
      </c>
      <c r="S1026" s="1">
        <v>1.30463960838695E-3</v>
      </c>
      <c r="T1026" s="1">
        <v>2.35865703912578E-4</v>
      </c>
      <c r="U1026" s="1">
        <v>0</v>
      </c>
      <c r="V1026" s="1">
        <v>6.3363877199577195E-4</v>
      </c>
      <c r="W1026" s="1">
        <v>1025</v>
      </c>
      <c r="X1026" s="1" t="s">
        <v>1679</v>
      </c>
      <c r="Y1026" s="1" t="s">
        <v>1680</v>
      </c>
      <c r="Z1026" s="1" t="s">
        <v>2716</v>
      </c>
      <c r="AA1026" s="1">
        <v>1.8902608207511701E-3</v>
      </c>
      <c r="AB1026" s="1">
        <v>8.0044376567691092E-3</v>
      </c>
      <c r="AC1026" s="1">
        <v>6.11417683601793E-3</v>
      </c>
      <c r="AD1026" s="1">
        <v>7.8501015642500394E-2</v>
      </c>
    </row>
    <row r="1027" spans="1:30" x14ac:dyDescent="0.3">
      <c r="A1027" s="1">
        <v>1026</v>
      </c>
      <c r="B1027" s="1" t="s">
        <v>1674</v>
      </c>
      <c r="C1027" s="1">
        <v>1.30657934522246E-3</v>
      </c>
      <c r="D1027" s="1">
        <v>0</v>
      </c>
      <c r="E1027" s="1">
        <v>2.8275512342838698E-3</v>
      </c>
      <c r="F1027" s="1">
        <v>4.4474277531389699E-3</v>
      </c>
      <c r="G1027" s="1">
        <v>2.5635522745521199E-4</v>
      </c>
      <c r="H1027" s="1">
        <v>4.8925381502704698E-3</v>
      </c>
      <c r="I1027" s="1">
        <v>5.1805367871795498E-4</v>
      </c>
      <c r="J1027" s="1">
        <v>8.68119384322049E-4</v>
      </c>
      <c r="K1027" s="1">
        <v>9.9887426757859204E-3</v>
      </c>
      <c r="L1027" s="1">
        <v>7.1050170105645095E-4</v>
      </c>
      <c r="M1027" s="1">
        <v>8.0659935496636801E-4</v>
      </c>
      <c r="N1027" s="1">
        <v>5.2505143594751601E-3</v>
      </c>
      <c r="O1027" s="1">
        <v>5.8885046603477905E-4</v>
      </c>
      <c r="P1027" s="1">
        <v>3.1919090131666702E-3</v>
      </c>
      <c r="Q1027" s="1">
        <v>4.6381751025326304E-3</v>
      </c>
      <c r="R1027" s="1">
        <v>2.8959502508538299E-3</v>
      </c>
      <c r="S1027" s="1">
        <v>1.1650598039331999E-3</v>
      </c>
      <c r="T1027" s="1">
        <v>1.3686078803028801E-4</v>
      </c>
      <c r="U1027" s="1">
        <v>0</v>
      </c>
      <c r="V1027" s="1">
        <v>3.4043031307462798E-4</v>
      </c>
      <c r="W1027" s="1">
        <v>1026</v>
      </c>
      <c r="X1027" s="1" t="s">
        <v>1674</v>
      </c>
      <c r="Y1027" s="1" t="s">
        <v>1674</v>
      </c>
      <c r="Z1027" s="1" t="s">
        <v>2717</v>
      </c>
      <c r="AA1027" s="1">
        <v>9.9887426757859204E-3</v>
      </c>
      <c r="AB1027" s="1">
        <v>9.9887426757859204E-3</v>
      </c>
      <c r="AC1027" s="1">
        <v>0</v>
      </c>
      <c r="AD1027" s="1">
        <v>8.2914040262870206E-2</v>
      </c>
    </row>
    <row r="1028" spans="1:30" x14ac:dyDescent="0.3">
      <c r="A1028" s="1">
        <v>1027</v>
      </c>
      <c r="B1028" s="1" t="s">
        <v>1674</v>
      </c>
      <c r="C1028" s="1">
        <v>2.6219008222412299E-3</v>
      </c>
      <c r="D1028" s="1">
        <v>0</v>
      </c>
      <c r="E1028" s="1">
        <v>3.1282811110101899E-3</v>
      </c>
      <c r="F1028" s="1">
        <v>2.5695153448831E-3</v>
      </c>
      <c r="G1028" s="1">
        <v>1.10291406834919E-2</v>
      </c>
      <c r="H1028" s="1">
        <v>2.2789646658276999E-3</v>
      </c>
      <c r="I1028" s="1">
        <v>2.6518828836030999E-4</v>
      </c>
      <c r="J1028" s="1">
        <v>1.7837783668082901E-3</v>
      </c>
      <c r="K1028" s="1">
        <v>9.6452523941512602E-3</v>
      </c>
      <c r="L1028" s="1">
        <v>6.8239926334413999E-4</v>
      </c>
      <c r="M1028" s="1">
        <v>9.4979358012922698E-4</v>
      </c>
      <c r="N1028" s="1">
        <v>2.5622942085742001E-3</v>
      </c>
      <c r="O1028" s="1">
        <v>3.7660200839214199E-3</v>
      </c>
      <c r="P1028" s="1">
        <v>3.4432922292346201E-3</v>
      </c>
      <c r="Q1028" s="1">
        <v>4.9523482192170504E-3</v>
      </c>
      <c r="R1028" s="1">
        <v>2.7501197591644801E-3</v>
      </c>
      <c r="S1028" s="1">
        <v>1.2005812610007701E-3</v>
      </c>
      <c r="T1028" s="1">
        <v>5.8159836954989796E-4</v>
      </c>
      <c r="U1028" s="1">
        <v>0</v>
      </c>
      <c r="V1028" s="1">
        <v>2.4554651076629901E-3</v>
      </c>
      <c r="W1028" s="1">
        <v>1027</v>
      </c>
      <c r="X1028" s="1" t="s">
        <v>1674</v>
      </c>
      <c r="Y1028" s="1" t="s">
        <v>1670</v>
      </c>
      <c r="Z1028" s="1" t="s">
        <v>2718</v>
      </c>
      <c r="AA1028" s="1">
        <v>9.6452523941512602E-3</v>
      </c>
      <c r="AB1028" s="1">
        <v>1.10291406834919E-2</v>
      </c>
      <c r="AC1028" s="1">
        <v>1.38388828934065E-3</v>
      </c>
      <c r="AD1028" s="1">
        <v>0.10276377524397</v>
      </c>
    </row>
    <row r="1029" spans="1:30" x14ac:dyDescent="0.3">
      <c r="A1029" s="1">
        <v>1028</v>
      </c>
      <c r="B1029" s="1" t="s">
        <v>1668</v>
      </c>
      <c r="C1029" s="1">
        <v>1.0902729368597599E-3</v>
      </c>
      <c r="D1029" s="1">
        <v>0</v>
      </c>
      <c r="E1029" s="1">
        <v>3.3036139023210299E-3</v>
      </c>
      <c r="F1029" s="1">
        <v>3.5148682174320298E-3</v>
      </c>
      <c r="G1029" s="1">
        <v>4.21113857415574E-3</v>
      </c>
      <c r="H1029" s="1">
        <v>6.3233284640239898E-3</v>
      </c>
      <c r="I1029" s="1">
        <v>1.3912774240393E-3</v>
      </c>
      <c r="J1029" s="1">
        <v>4.5246092377864198E-4</v>
      </c>
      <c r="K1029" s="1">
        <v>8.3385926980004306E-3</v>
      </c>
      <c r="L1029" s="1">
        <v>1.1318466014967601E-3</v>
      </c>
      <c r="M1029" s="1">
        <v>0</v>
      </c>
      <c r="N1029" s="1">
        <v>1.69282626767784E-2</v>
      </c>
      <c r="O1029" s="1">
        <v>2.7183375948492598E-4</v>
      </c>
      <c r="P1029" s="1">
        <v>2.9522858675111899E-3</v>
      </c>
      <c r="Q1029" s="1">
        <v>2.6636250041820698E-3</v>
      </c>
      <c r="R1029" s="1">
        <v>1.80195975662762E-3</v>
      </c>
      <c r="S1029" s="1">
        <v>8.5931996145722199E-4</v>
      </c>
      <c r="T1029" s="1">
        <v>6.3740623841971103E-4</v>
      </c>
      <c r="U1029" s="1">
        <v>7.1598130483503501E-4</v>
      </c>
      <c r="V1029" s="1">
        <v>9.1648434923042698E-4</v>
      </c>
      <c r="W1029" s="1">
        <v>1028</v>
      </c>
      <c r="X1029" s="1" t="s">
        <v>1668</v>
      </c>
      <c r="Y1029" s="1" t="s">
        <v>1677</v>
      </c>
      <c r="Z1029" s="1" t="s">
        <v>2719</v>
      </c>
      <c r="AA1029" s="1">
        <v>3.3036139023210299E-3</v>
      </c>
      <c r="AB1029" s="1">
        <v>1.69282626767784E-2</v>
      </c>
      <c r="AC1029" s="1">
        <v>1.36246487744573E-2</v>
      </c>
      <c r="AD1029" s="1">
        <v>9.9961810408324206E-2</v>
      </c>
    </row>
    <row r="1030" spans="1:30" x14ac:dyDescent="0.3">
      <c r="A1030" s="1">
        <v>1029</v>
      </c>
      <c r="B1030" s="1" t="s">
        <v>1675</v>
      </c>
      <c r="C1030" s="1">
        <v>9.1639745423737504E-4</v>
      </c>
      <c r="D1030" s="7">
        <v>6.6263236021813705E-5</v>
      </c>
      <c r="E1030" s="1">
        <v>5.2407306536676702E-4</v>
      </c>
      <c r="F1030" s="1">
        <v>3.3882361934891299E-3</v>
      </c>
      <c r="G1030" s="1">
        <v>1.8779369510520699E-2</v>
      </c>
      <c r="H1030" s="1">
        <v>1.2222194308742599E-4</v>
      </c>
      <c r="I1030" s="1">
        <v>3.0246917810993401E-4</v>
      </c>
      <c r="J1030" s="1">
        <v>1.3003800329424501E-3</v>
      </c>
      <c r="K1030" s="1">
        <v>3.0386135327672599E-3</v>
      </c>
      <c r="L1030" s="1">
        <v>2.6948572980041302E-3</v>
      </c>
      <c r="M1030" s="1">
        <v>3.5688913121440598E-4</v>
      </c>
      <c r="N1030" s="1">
        <v>2.91209884747143E-3</v>
      </c>
      <c r="O1030" s="1">
        <v>2.9252944362133799E-4</v>
      </c>
      <c r="P1030" s="1">
        <v>8.6862120298237904E-4</v>
      </c>
      <c r="Q1030" s="1">
        <v>8.3183211263320508E-3</v>
      </c>
      <c r="R1030" s="1">
        <v>1.86225103967975E-3</v>
      </c>
      <c r="S1030" s="1">
        <v>1.1605051431842199E-3</v>
      </c>
      <c r="T1030" s="1">
        <v>1.4593172475621801E-3</v>
      </c>
      <c r="U1030" s="1">
        <v>0</v>
      </c>
      <c r="V1030" s="1">
        <v>6.5379949397178696E-3</v>
      </c>
      <c r="W1030" s="1">
        <v>1029</v>
      </c>
      <c r="X1030" s="1" t="s">
        <v>1675</v>
      </c>
      <c r="Y1030" s="1" t="s">
        <v>1670</v>
      </c>
      <c r="Z1030" s="1" t="s">
        <v>2720</v>
      </c>
      <c r="AA1030" s="1">
        <v>2.6948572980041302E-3</v>
      </c>
      <c r="AB1030" s="1">
        <v>1.8779369510520699E-2</v>
      </c>
      <c r="AC1030" s="1">
        <v>1.60845122125166E-2</v>
      </c>
      <c r="AD1030" s="1">
        <v>9.3739697145265699E-2</v>
      </c>
    </row>
    <row r="1031" spans="1:30" x14ac:dyDescent="0.3">
      <c r="A1031" s="1">
        <v>1030</v>
      </c>
      <c r="B1031" s="1" t="s">
        <v>1685</v>
      </c>
      <c r="C1031" s="1">
        <v>7.2499352114987201E-4</v>
      </c>
      <c r="D1031" s="1">
        <v>0</v>
      </c>
      <c r="E1031" s="1">
        <v>2.4230420436404301E-3</v>
      </c>
      <c r="F1031" s="1">
        <v>1.5683363068168699E-3</v>
      </c>
      <c r="G1031" s="1">
        <v>6.3402299746078198E-4</v>
      </c>
      <c r="H1031" s="1">
        <v>1.31916630571025E-3</v>
      </c>
      <c r="I1031" s="1">
        <v>1.05498721311352E-3</v>
      </c>
      <c r="J1031" s="1">
        <v>5.4958941948957396E-3</v>
      </c>
      <c r="K1031" s="1">
        <v>4.2808055111097001E-3</v>
      </c>
      <c r="L1031" s="1">
        <v>5.61324453635442E-3</v>
      </c>
      <c r="M1031" s="1">
        <v>2.9400460980341501E-4</v>
      </c>
      <c r="N1031" s="1">
        <v>4.5693620695693299E-3</v>
      </c>
      <c r="O1031" s="1">
        <v>1.17932368439381E-3</v>
      </c>
      <c r="P1031" s="1">
        <v>3.1941281956106602E-4</v>
      </c>
      <c r="Q1031" s="1">
        <v>1.47860816332018E-3</v>
      </c>
      <c r="R1031" s="1">
        <v>6.83769844784548E-3</v>
      </c>
      <c r="S1031" s="1">
        <v>4.2435019289051596E-3</v>
      </c>
      <c r="T1031" s="1">
        <v>1.32232976191514E-3</v>
      </c>
      <c r="U1031" s="1">
        <v>1.26627411645029E-4</v>
      </c>
      <c r="V1031" s="1">
        <v>6.7441909920925198E-3</v>
      </c>
      <c r="W1031" s="1">
        <v>1030</v>
      </c>
      <c r="X1031" s="1" t="s">
        <v>1685</v>
      </c>
      <c r="Y1031" s="1" t="s">
        <v>1681</v>
      </c>
      <c r="Z1031" s="1" t="s">
        <v>2721</v>
      </c>
      <c r="AA1031" s="1">
        <v>6.7441909920925198E-3</v>
      </c>
      <c r="AB1031" s="1">
        <v>6.83769844784548E-3</v>
      </c>
      <c r="AC1031" s="7">
        <v>9.3507455752956693E-5</v>
      </c>
      <c r="AD1031" s="1">
        <v>9.3366174708664901E-2</v>
      </c>
    </row>
    <row r="1032" spans="1:30" x14ac:dyDescent="0.3">
      <c r="A1032" s="1">
        <v>1031</v>
      </c>
      <c r="B1032" s="1" t="s">
        <v>1682</v>
      </c>
      <c r="C1032" s="1">
        <v>4.16652120751408E-4</v>
      </c>
      <c r="D1032" s="1">
        <v>0</v>
      </c>
      <c r="E1032" s="1">
        <v>6.1928668977769398E-4</v>
      </c>
      <c r="F1032" s="1">
        <v>6.39502436604203E-4</v>
      </c>
      <c r="G1032" s="1">
        <v>2.2010170790517001E-3</v>
      </c>
      <c r="H1032" s="1">
        <v>3.7041591080564499E-3</v>
      </c>
      <c r="I1032" s="1">
        <v>2.89691648175528E-3</v>
      </c>
      <c r="J1032" s="1">
        <v>1.4002272687117501E-3</v>
      </c>
      <c r="K1032" s="1">
        <v>8.94644782922381E-4</v>
      </c>
      <c r="L1032" s="1">
        <v>3.2502361319186198E-3</v>
      </c>
      <c r="M1032" s="1">
        <v>0</v>
      </c>
      <c r="N1032" s="1">
        <v>1.09221973281451E-3</v>
      </c>
      <c r="O1032" s="7">
        <v>4.3846378382331903E-5</v>
      </c>
      <c r="P1032" s="1">
        <v>6.2000940864122495E-4</v>
      </c>
      <c r="Q1032" s="1">
        <v>2.7379414075374298E-3</v>
      </c>
      <c r="R1032" s="1">
        <v>6.4601441527110098E-3</v>
      </c>
      <c r="S1032" s="1">
        <v>1.26161365715445E-3</v>
      </c>
      <c r="T1032" s="1">
        <v>3.42210602713304E-3</v>
      </c>
      <c r="U1032" s="1">
        <v>7.7215504049415302E-4</v>
      </c>
      <c r="V1032" s="1">
        <v>2.06826008832269E-2</v>
      </c>
      <c r="W1032" s="1">
        <v>1031</v>
      </c>
      <c r="X1032" s="1" t="s">
        <v>1682</v>
      </c>
      <c r="Y1032" s="1" t="s">
        <v>1685</v>
      </c>
      <c r="Z1032" s="1" t="s">
        <v>2722</v>
      </c>
      <c r="AA1032" s="1">
        <v>1.26161365715445E-3</v>
      </c>
      <c r="AB1032" s="1">
        <v>2.06826008832269E-2</v>
      </c>
      <c r="AC1032" s="1">
        <v>1.9420987226072401E-2</v>
      </c>
      <c r="AD1032" s="1">
        <v>9.0980611215048093E-2</v>
      </c>
    </row>
    <row r="1033" spans="1:30" x14ac:dyDescent="0.3">
      <c r="A1033" s="1">
        <v>1032</v>
      </c>
      <c r="B1033" s="1" t="s">
        <v>1677</v>
      </c>
      <c r="C1033" s="1">
        <v>8.4287226670899304E-4</v>
      </c>
      <c r="D1033" s="1">
        <v>0</v>
      </c>
      <c r="E1033" s="1">
        <v>6.0062568893450999E-3</v>
      </c>
      <c r="F1033" s="1">
        <v>1.89618587156697E-3</v>
      </c>
      <c r="G1033" s="1">
        <v>3.8168734903860899E-3</v>
      </c>
      <c r="H1033" s="1">
        <v>2.0395711936727801E-3</v>
      </c>
      <c r="I1033" s="1">
        <v>1.52712957806434E-3</v>
      </c>
      <c r="J1033" s="1">
        <v>5.4539331402036096E-4</v>
      </c>
      <c r="K1033" s="1">
        <v>5.6189691543959896E-3</v>
      </c>
      <c r="L1033" s="1">
        <v>6.3967421527311998E-4</v>
      </c>
      <c r="M1033" s="1">
        <v>5.0928611279392195E-4</v>
      </c>
      <c r="N1033" s="1">
        <v>2.1980897004782798E-2</v>
      </c>
      <c r="O1033" s="1">
        <v>3.7101085416600498E-4</v>
      </c>
      <c r="P1033" s="1">
        <v>5.0851887891780097E-4</v>
      </c>
      <c r="Q1033" s="1">
        <v>1.84884331612349E-3</v>
      </c>
      <c r="R1033" s="1">
        <v>4.55479117090761E-3</v>
      </c>
      <c r="S1033" s="7">
        <v>1.05450599935417E-5</v>
      </c>
      <c r="T1033" s="7">
        <v>5.2842919940851903E-5</v>
      </c>
      <c r="U1033" s="1">
        <v>1.3877591109960001E-4</v>
      </c>
      <c r="V1033" s="7">
        <v>8.8370314693199501E-5</v>
      </c>
      <c r="W1033" s="1">
        <v>1032</v>
      </c>
      <c r="X1033" s="1" t="s">
        <v>1677</v>
      </c>
      <c r="Y1033" s="1" t="s">
        <v>1677</v>
      </c>
      <c r="Z1033" s="1" t="s">
        <v>2723</v>
      </c>
      <c r="AA1033" s="1">
        <v>2.1980897004782798E-2</v>
      </c>
      <c r="AB1033" s="1">
        <v>2.1980897004782798E-2</v>
      </c>
      <c r="AC1033" s="1">
        <v>0</v>
      </c>
      <c r="AD1033" s="1">
        <v>8.8037471423081506E-2</v>
      </c>
    </row>
    <row r="1034" spans="1:30" x14ac:dyDescent="0.3">
      <c r="A1034" s="1">
        <v>1033</v>
      </c>
      <c r="B1034" s="1" t="s">
        <v>1673</v>
      </c>
      <c r="C1034" s="1">
        <v>1.3276043380308601E-3</v>
      </c>
      <c r="D1034" s="1">
        <v>0</v>
      </c>
      <c r="E1034" s="1">
        <v>0</v>
      </c>
      <c r="F1034" s="7">
        <v>1.7266049359469501E-5</v>
      </c>
      <c r="G1034" s="1">
        <v>2.74448174234319E-3</v>
      </c>
      <c r="H1034" s="7">
        <v>3.0871903618483E-5</v>
      </c>
      <c r="I1034" s="1">
        <v>0</v>
      </c>
      <c r="J1034" s="1">
        <v>8.6001459882298695E-3</v>
      </c>
      <c r="K1034" s="1">
        <v>8.7252938509774301E-4</v>
      </c>
      <c r="L1034" s="1">
        <v>2.7234567271427399E-2</v>
      </c>
      <c r="M1034" s="1">
        <v>2.42401112806287E-3</v>
      </c>
      <c r="N1034" s="1">
        <v>3.6189715949369502E-4</v>
      </c>
      <c r="O1034" s="1">
        <v>8.0025999781198603E-4</v>
      </c>
      <c r="P1034" s="1">
        <v>1.10968746334291E-4</v>
      </c>
      <c r="Q1034" s="1">
        <v>2.0359999855186999E-4</v>
      </c>
      <c r="R1034" s="1">
        <v>2.5340438635589602E-3</v>
      </c>
      <c r="S1034" s="1">
        <v>1.7924265105740301E-3</v>
      </c>
      <c r="T1034" s="1">
        <v>2.17711341192921E-3</v>
      </c>
      <c r="U1034" s="1">
        <v>0</v>
      </c>
      <c r="V1034" s="7">
        <v>3.8237591407792103E-5</v>
      </c>
      <c r="W1034" s="1">
        <v>1033</v>
      </c>
      <c r="X1034" s="1" t="s">
        <v>1673</v>
      </c>
      <c r="Y1034" s="1" t="s">
        <v>1675</v>
      </c>
      <c r="Z1034" s="1" t="s">
        <v>2724</v>
      </c>
      <c r="AA1034" s="1">
        <v>8.6001459882298695E-3</v>
      </c>
      <c r="AB1034" s="1">
        <v>2.7234567271427399E-2</v>
      </c>
      <c r="AC1034" s="1">
        <v>1.8634421283197599E-2</v>
      </c>
      <c r="AD1034" s="1">
        <v>7.9047450487869E-2</v>
      </c>
    </row>
    <row r="1035" spans="1:30" x14ac:dyDescent="0.3">
      <c r="A1035" s="1">
        <v>1034</v>
      </c>
      <c r="B1035" s="1" t="s">
        <v>1676</v>
      </c>
      <c r="C1035" s="1">
        <v>3.99678563344828E-3</v>
      </c>
      <c r="D1035" s="1">
        <v>0</v>
      </c>
      <c r="E1035" s="1">
        <v>1.1430261835708099E-3</v>
      </c>
      <c r="F1035" s="1">
        <v>4.9053381198415399E-3</v>
      </c>
      <c r="G1035" s="1">
        <v>2.2672392374258499E-4</v>
      </c>
      <c r="H1035" s="1">
        <v>1.81218334986124E-3</v>
      </c>
      <c r="I1035" s="7">
        <v>1.11057276271748E-6</v>
      </c>
      <c r="J1035" s="1">
        <v>8.8309263597720995E-4</v>
      </c>
      <c r="K1035" s="1">
        <v>6.6065806658233096E-3</v>
      </c>
      <c r="L1035" s="1">
        <v>3.23204039486272E-3</v>
      </c>
      <c r="M1035" s="1">
        <v>6.4928326687555904E-3</v>
      </c>
      <c r="N1035" s="1">
        <v>2.73446743640473E-3</v>
      </c>
      <c r="O1035" s="7">
        <v>5.9597478538269698E-5</v>
      </c>
      <c r="P1035" s="1">
        <v>7.1264284608547402E-4</v>
      </c>
      <c r="Q1035" s="1">
        <v>1.5339255159055401E-3</v>
      </c>
      <c r="R1035" s="1">
        <v>2.4033138548342401E-3</v>
      </c>
      <c r="S1035" s="1">
        <v>4.3918106913455402E-3</v>
      </c>
      <c r="T1035" s="1">
        <v>2.0704474405416899E-3</v>
      </c>
      <c r="U1035" s="1">
        <v>0</v>
      </c>
      <c r="V1035" s="1">
        <v>8.1296864731729901E-4</v>
      </c>
      <c r="W1035" s="1">
        <v>1034</v>
      </c>
      <c r="X1035" s="1" t="s">
        <v>1676</v>
      </c>
      <c r="Y1035" s="1" t="s">
        <v>1674</v>
      </c>
      <c r="Z1035" s="1" t="s">
        <v>2725</v>
      </c>
      <c r="AA1035" s="1">
        <v>6.4928326687555904E-3</v>
      </c>
      <c r="AB1035" s="1">
        <v>6.6065806658233096E-3</v>
      </c>
      <c r="AC1035" s="1">
        <v>1.1374799706771999E-4</v>
      </c>
      <c r="AD1035" s="1">
        <v>8.2985843551709598E-2</v>
      </c>
    </row>
    <row r="1036" spans="1:30" x14ac:dyDescent="0.3">
      <c r="A1036" s="1">
        <v>1035</v>
      </c>
      <c r="B1036" s="1" t="s">
        <v>1674</v>
      </c>
      <c r="C1036" s="1">
        <v>1.6481799502540201E-3</v>
      </c>
      <c r="D1036" s="1">
        <v>4.9247561090943895E-4</v>
      </c>
      <c r="E1036" s="1">
        <v>2.4468578378035299E-3</v>
      </c>
      <c r="F1036" s="1">
        <v>1.44555184334104E-3</v>
      </c>
      <c r="G1036" s="1">
        <v>0</v>
      </c>
      <c r="H1036" s="1">
        <v>1.9020225373140799E-3</v>
      </c>
      <c r="I1036" s="1">
        <v>1.68911134935264E-3</v>
      </c>
      <c r="J1036" s="1">
        <v>5.4629349132583505E-4</v>
      </c>
      <c r="K1036" s="1">
        <v>1.59093395344472E-2</v>
      </c>
      <c r="L1036" s="1">
        <v>9.7255921402310199E-4</v>
      </c>
      <c r="M1036" s="1">
        <v>2.7775142653151098E-4</v>
      </c>
      <c r="N1036" s="1">
        <v>7.4041485216922703E-3</v>
      </c>
      <c r="O1036" s="1">
        <v>7.4152821644378497E-4</v>
      </c>
      <c r="P1036" s="1">
        <v>2.2724944641429701E-3</v>
      </c>
      <c r="Q1036" s="1">
        <v>7.5290555120648001E-3</v>
      </c>
      <c r="R1036" s="1">
        <v>2.4814530586067599E-3</v>
      </c>
      <c r="S1036" s="1">
        <v>2.59678162496608E-3</v>
      </c>
      <c r="T1036" s="1">
        <v>1.29997714379779E-3</v>
      </c>
      <c r="U1036" s="1">
        <v>5.6117870365251599E-4</v>
      </c>
      <c r="V1036" s="1">
        <v>3.9975732825524502E-4</v>
      </c>
      <c r="W1036" s="1">
        <v>1035</v>
      </c>
      <c r="X1036" s="1" t="s">
        <v>1674</v>
      </c>
      <c r="Y1036" s="1" t="s">
        <v>1674</v>
      </c>
      <c r="Z1036" s="1" t="s">
        <v>2726</v>
      </c>
      <c r="AA1036" s="1">
        <v>1.59093395344472E-2</v>
      </c>
      <c r="AB1036" s="1">
        <v>1.59093395344472E-2</v>
      </c>
      <c r="AC1036" s="1">
        <v>0</v>
      </c>
      <c r="AD1036" s="1">
        <v>9.3065815927575402E-2</v>
      </c>
    </row>
    <row r="1037" spans="1:30" x14ac:dyDescent="0.3">
      <c r="A1037" s="1">
        <v>1036</v>
      </c>
      <c r="B1037" s="1" t="s">
        <v>1670</v>
      </c>
      <c r="C1037" s="1">
        <v>2.4514145681638799E-3</v>
      </c>
      <c r="D1037" s="1">
        <v>0</v>
      </c>
      <c r="E1037" s="1">
        <v>2.9266212779316902E-3</v>
      </c>
      <c r="F1037" s="1">
        <v>1.4928313505962599E-3</v>
      </c>
      <c r="G1037" s="1">
        <v>7.2111814745098096E-3</v>
      </c>
      <c r="H1037" s="1">
        <v>1.74576231408914E-3</v>
      </c>
      <c r="I1037" s="1">
        <v>1.0471128825791101E-3</v>
      </c>
      <c r="J1037" s="1">
        <v>5.17331923869739E-3</v>
      </c>
      <c r="K1037" s="1">
        <v>1.57132114195206E-3</v>
      </c>
      <c r="L1037" s="1">
        <v>4.9956380276515999E-3</v>
      </c>
      <c r="M1037" s="1">
        <v>1.2407035470067799E-2</v>
      </c>
      <c r="N1037" s="1">
        <v>1.38532515736729E-3</v>
      </c>
      <c r="O1037" s="1">
        <v>4.0481748215684702E-4</v>
      </c>
      <c r="P1037" s="1">
        <v>3.3896399433510098E-4</v>
      </c>
      <c r="Q1037" s="1">
        <v>8.7058939396780896E-4</v>
      </c>
      <c r="R1037" s="1">
        <v>4.6846058070949496E-3</v>
      </c>
      <c r="S1037" s="1">
        <v>3.7685000580248899E-4</v>
      </c>
      <c r="T1037" s="1">
        <v>3.1588818862180301E-3</v>
      </c>
      <c r="U1037" s="1">
        <v>4.7235026049067202E-4</v>
      </c>
      <c r="V1037" s="1">
        <v>1.1915454454210399E-3</v>
      </c>
      <c r="W1037" s="1">
        <v>1036</v>
      </c>
      <c r="X1037" s="1" t="s">
        <v>1670</v>
      </c>
      <c r="Y1037" s="1" t="s">
        <v>1676</v>
      </c>
      <c r="Z1037" s="1" t="s">
        <v>2727</v>
      </c>
      <c r="AA1037" s="1">
        <v>7.2111814745098096E-3</v>
      </c>
      <c r="AB1037" s="1">
        <v>1.2407035470067799E-2</v>
      </c>
      <c r="AC1037" s="1">
        <v>5.1958539955580703E-3</v>
      </c>
      <c r="AD1037" s="1">
        <v>9.7711975298817602E-2</v>
      </c>
    </row>
    <row r="1038" spans="1:30" x14ac:dyDescent="0.3">
      <c r="A1038" s="1">
        <v>1037</v>
      </c>
      <c r="B1038" s="1" t="s">
        <v>1675</v>
      </c>
      <c r="C1038" s="1">
        <v>6.3883151499351005E-4</v>
      </c>
      <c r="D1038" s="1">
        <v>0</v>
      </c>
      <c r="E1038" s="1">
        <v>2.3650446603890999E-3</v>
      </c>
      <c r="F1038" s="1">
        <v>1.1407917097463599E-3</v>
      </c>
      <c r="G1038" s="1">
        <v>2.54412760056738E-2</v>
      </c>
      <c r="H1038" s="1">
        <v>1.2716510316212399E-4</v>
      </c>
      <c r="I1038" s="1">
        <v>1.03112544996613E-3</v>
      </c>
      <c r="J1038" s="1">
        <v>6.1623729757675995E-4</v>
      </c>
      <c r="K1038" s="1">
        <v>4.07518605255895E-3</v>
      </c>
      <c r="L1038" s="1">
        <v>2.1499386649735598E-3</v>
      </c>
      <c r="M1038" s="1">
        <v>1.6761338708327399E-3</v>
      </c>
      <c r="N1038" s="1">
        <v>3.9922678476589802E-4</v>
      </c>
      <c r="O1038" s="7">
        <v>9.3734169884158398E-5</v>
      </c>
      <c r="P1038" s="1">
        <v>6.2212041076558896E-4</v>
      </c>
      <c r="Q1038" s="1">
        <v>2.5682688877970802E-4</v>
      </c>
      <c r="R1038" s="1">
        <v>9.8172427807132292E-4</v>
      </c>
      <c r="S1038" s="1">
        <v>1.55563311817353E-3</v>
      </c>
      <c r="T1038" s="1">
        <v>1.0513401363662701E-3</v>
      </c>
      <c r="U1038" s="1">
        <v>8.0076697816032299E-4</v>
      </c>
      <c r="V1038" s="1">
        <v>2.33128384039247E-3</v>
      </c>
      <c r="W1038" s="1">
        <v>1037</v>
      </c>
      <c r="X1038" s="1" t="s">
        <v>1675</v>
      </c>
      <c r="Y1038" s="1" t="s">
        <v>1670</v>
      </c>
      <c r="Z1038" s="1" t="s">
        <v>2728</v>
      </c>
      <c r="AA1038" s="1">
        <v>2.1499386649735598E-3</v>
      </c>
      <c r="AB1038" s="1">
        <v>2.54412760056738E-2</v>
      </c>
      <c r="AC1038" s="1">
        <v>2.3291337340700199E-2</v>
      </c>
      <c r="AD1038" s="1">
        <v>7.8072121625441498E-2</v>
      </c>
    </row>
    <row r="1039" spans="1:30" x14ac:dyDescent="0.3">
      <c r="A1039" s="1">
        <v>1038</v>
      </c>
      <c r="B1039" s="1" t="s">
        <v>1674</v>
      </c>
      <c r="C1039" s="1">
        <v>2.7929190011092898E-3</v>
      </c>
      <c r="D1039" s="1">
        <v>0</v>
      </c>
      <c r="E1039" s="1">
        <v>8.3738538312738298E-3</v>
      </c>
      <c r="F1039" s="1">
        <v>5.2600185511410503E-3</v>
      </c>
      <c r="G1039" s="7">
        <v>1.9499652450247601E-5</v>
      </c>
      <c r="H1039" s="1">
        <v>8.7091315032215703E-4</v>
      </c>
      <c r="I1039" s="1">
        <v>3.58815429515283E-4</v>
      </c>
      <c r="J1039" s="1">
        <v>1.35849977487936E-4</v>
      </c>
      <c r="K1039" s="1">
        <v>5.3513631913913997E-3</v>
      </c>
      <c r="L1039" s="1">
        <v>1.8501341277129301E-3</v>
      </c>
      <c r="M1039" s="1">
        <v>6.1100132630760996E-4</v>
      </c>
      <c r="N1039" s="1">
        <v>3.30251018018227E-3</v>
      </c>
      <c r="O1039" s="1">
        <v>5.1893612761022296E-4</v>
      </c>
      <c r="P1039" s="1">
        <v>2.5955999282712599E-3</v>
      </c>
      <c r="Q1039" s="1">
        <v>4.01848195447916E-4</v>
      </c>
      <c r="R1039" s="1">
        <v>2.416819777298E-3</v>
      </c>
      <c r="S1039" s="1">
        <v>4.2515606769923803E-3</v>
      </c>
      <c r="T1039" s="1">
        <v>1.0310409270691101E-3</v>
      </c>
      <c r="U1039" s="1">
        <v>0</v>
      </c>
      <c r="V1039" s="1">
        <v>6.5349513088985096E-4</v>
      </c>
      <c r="W1039" s="1">
        <v>1038</v>
      </c>
      <c r="X1039" s="1" t="s">
        <v>1674</v>
      </c>
      <c r="Y1039" s="1" t="s">
        <v>1668</v>
      </c>
      <c r="Z1039" s="1" t="s">
        <v>2729</v>
      </c>
      <c r="AA1039" s="1">
        <v>5.3513631913913997E-3</v>
      </c>
      <c r="AB1039" s="1">
        <v>8.3738538312738298E-3</v>
      </c>
      <c r="AC1039" s="1">
        <v>3.0224906398824201E-3</v>
      </c>
      <c r="AD1039" s="1">
        <v>7.6669911005119606E-2</v>
      </c>
    </row>
    <row r="1040" spans="1:30" x14ac:dyDescent="0.3">
      <c r="A1040" s="1">
        <v>1039</v>
      </c>
      <c r="B1040" s="1" t="s">
        <v>1682</v>
      </c>
      <c r="C1040" s="1">
        <v>2.2681724620908098E-3</v>
      </c>
      <c r="D1040" s="7">
        <v>9.65357197624416E-6</v>
      </c>
      <c r="E1040" s="1">
        <v>2.0022371481999701E-3</v>
      </c>
      <c r="F1040" s="1">
        <v>5.2023473490753203E-3</v>
      </c>
      <c r="G1040" s="1">
        <v>4.4226143320533198E-3</v>
      </c>
      <c r="H1040" s="1">
        <v>7.75817963464628E-4</v>
      </c>
      <c r="I1040" s="1">
        <v>3.12128090589269E-3</v>
      </c>
      <c r="J1040" s="1">
        <v>3.9116741872018498E-4</v>
      </c>
      <c r="K1040" s="1">
        <v>5.2107330519318099E-3</v>
      </c>
      <c r="L1040" s="1">
        <v>5.4175298196240998E-4</v>
      </c>
      <c r="M1040" s="1">
        <v>0</v>
      </c>
      <c r="N1040" s="1">
        <v>1.7311034500758599E-3</v>
      </c>
      <c r="O1040" s="1">
        <v>2.8331415628736798E-4</v>
      </c>
      <c r="P1040" s="1">
        <v>1.2023217366480001E-3</v>
      </c>
      <c r="Q1040" s="1">
        <v>4.1388054993337304E-3</v>
      </c>
      <c r="R1040" s="1">
        <v>5.69142811452683E-3</v>
      </c>
      <c r="S1040" s="1">
        <v>2.19007579102839E-3</v>
      </c>
      <c r="T1040" s="1">
        <v>7.9676302840563204E-4</v>
      </c>
      <c r="U1040" s="1">
        <v>1.8148925902624501E-3</v>
      </c>
      <c r="V1040" s="1">
        <v>5.5662315815733004E-3</v>
      </c>
      <c r="W1040" s="1">
        <v>1039</v>
      </c>
      <c r="X1040" s="1" t="s">
        <v>1682</v>
      </c>
      <c r="Y1040" s="1" t="s">
        <v>1681</v>
      </c>
      <c r="Z1040" s="1" t="s">
        <v>2730</v>
      </c>
      <c r="AA1040" s="1">
        <v>2.19007579102839E-3</v>
      </c>
      <c r="AB1040" s="1">
        <v>5.69142811452683E-3</v>
      </c>
      <c r="AC1040" s="1">
        <v>3.50135232349843E-3</v>
      </c>
      <c r="AD1040" s="1">
        <v>8.9720105567854994E-2</v>
      </c>
    </row>
    <row r="1041" spans="1:30" x14ac:dyDescent="0.3">
      <c r="A1041" s="1">
        <v>1040</v>
      </c>
      <c r="B1041" s="1" t="s">
        <v>1668</v>
      </c>
      <c r="C1041" s="1">
        <v>5.0760632299939597E-4</v>
      </c>
      <c r="D1041" s="1">
        <v>0</v>
      </c>
      <c r="E1041" s="1">
        <v>1.53464422609947E-2</v>
      </c>
      <c r="F1041" s="1">
        <v>5.9482062646942198E-3</v>
      </c>
      <c r="G1041" s="1">
        <v>0</v>
      </c>
      <c r="H1041" s="1">
        <v>7.3800957599822598E-4</v>
      </c>
      <c r="I1041" s="7">
        <v>4.4691565053933503E-5</v>
      </c>
      <c r="J1041" s="7">
        <v>6.8328046361965794E-5</v>
      </c>
      <c r="K1041" s="1">
        <v>5.7802469775544802E-3</v>
      </c>
      <c r="L1041" s="1">
        <v>5.7769669449360503E-4</v>
      </c>
      <c r="M1041" s="1">
        <v>1.6656314667123901E-4</v>
      </c>
      <c r="N1041" s="1">
        <v>5.1923929562173003E-3</v>
      </c>
      <c r="O1041" s="1">
        <v>3.11714996511007E-3</v>
      </c>
      <c r="P1041" s="1">
        <v>1.17281155359753E-3</v>
      </c>
      <c r="Q1041" s="1">
        <v>3.02036605212673E-3</v>
      </c>
      <c r="R1041" s="1">
        <v>2.41563514002501E-3</v>
      </c>
      <c r="S1041" s="1">
        <v>1.4451594442921299E-3</v>
      </c>
      <c r="T1041" s="1">
        <v>9.1981574846252702E-4</v>
      </c>
      <c r="U1041" s="1">
        <v>0</v>
      </c>
      <c r="V1041" s="1">
        <v>1.1434315342038801E-4</v>
      </c>
      <c r="W1041" s="1">
        <v>1040</v>
      </c>
      <c r="X1041" s="1" t="s">
        <v>1668</v>
      </c>
      <c r="Y1041" s="1" t="s">
        <v>1668</v>
      </c>
      <c r="Z1041" s="1" t="s">
        <v>2731</v>
      </c>
      <c r="AA1041" s="1">
        <v>1.53464422609947E-2</v>
      </c>
      <c r="AB1041" s="1">
        <v>1.53464422609947E-2</v>
      </c>
      <c r="AC1041" s="1">
        <v>0</v>
      </c>
      <c r="AD1041" s="1">
        <v>8.0988944809995703E-2</v>
      </c>
    </row>
    <row r="1042" spans="1:30" x14ac:dyDescent="0.3">
      <c r="A1042" s="1">
        <v>1041</v>
      </c>
      <c r="B1042" s="1" t="s">
        <v>1668</v>
      </c>
      <c r="C1042" s="1">
        <v>2.25528041024002E-4</v>
      </c>
      <c r="D1042" s="1">
        <v>0</v>
      </c>
      <c r="E1042" s="1">
        <v>2.0164195682594601E-3</v>
      </c>
      <c r="F1042" s="1">
        <v>2.7408527020027001E-3</v>
      </c>
      <c r="G1042" s="7">
        <v>6.9156149225954794E-5</v>
      </c>
      <c r="H1042" s="1">
        <v>9.4440396642377696E-4</v>
      </c>
      <c r="I1042" s="1">
        <v>1.6384755152394699E-4</v>
      </c>
      <c r="J1042" s="1">
        <v>2.4614503575345098E-3</v>
      </c>
      <c r="K1042" s="1">
        <v>4.9168411251483196E-3</v>
      </c>
      <c r="L1042" s="1">
        <v>8.7821788963568699E-4</v>
      </c>
      <c r="M1042" s="1">
        <v>0</v>
      </c>
      <c r="N1042" s="1">
        <v>1.3667416601545401E-3</v>
      </c>
      <c r="O1042" s="1">
        <v>9.9422534551843705E-4</v>
      </c>
      <c r="P1042" s="1">
        <v>2.8659776761004001E-3</v>
      </c>
      <c r="Q1042" s="1">
        <v>1.20543499449981E-3</v>
      </c>
      <c r="R1042" s="1">
        <v>7.32330610833446E-4</v>
      </c>
      <c r="S1042" s="1">
        <v>6.0782690784852498E-4</v>
      </c>
      <c r="T1042" s="1">
        <v>7.0960098904858703E-3</v>
      </c>
      <c r="U1042" s="1">
        <v>3.8497943325807799E-4</v>
      </c>
      <c r="V1042" s="1">
        <v>4.5350579248316502E-4</v>
      </c>
      <c r="W1042" s="1">
        <v>1041</v>
      </c>
      <c r="X1042" s="1" t="s">
        <v>1668</v>
      </c>
      <c r="Y1042" s="1" t="s">
        <v>1683</v>
      </c>
      <c r="Z1042" s="1" t="s">
        <v>2732</v>
      </c>
      <c r="AA1042" s="1">
        <v>2.0164195682594601E-3</v>
      </c>
      <c r="AB1042" s="1">
        <v>7.0960098904858703E-3</v>
      </c>
      <c r="AC1042" s="1">
        <v>5.0795903222264002E-3</v>
      </c>
      <c r="AD1042" s="1">
        <v>5.9596356425222603E-2</v>
      </c>
    </row>
    <row r="1043" spans="1:30" x14ac:dyDescent="0.3">
      <c r="A1043" s="1">
        <v>1042</v>
      </c>
      <c r="B1043" s="1" t="s">
        <v>1680</v>
      </c>
      <c r="C1043" s="1">
        <v>3.0833719229164203E-4</v>
      </c>
      <c r="D1043" s="7">
        <v>3.8054978184783402E-5</v>
      </c>
      <c r="E1043" s="1">
        <v>3.9584015035470103E-4</v>
      </c>
      <c r="F1043" s="1">
        <v>1.0304923196081299E-3</v>
      </c>
      <c r="G1043" s="1">
        <v>8.6846827252651596E-4</v>
      </c>
      <c r="H1043" s="1">
        <v>2.3649223376594301E-3</v>
      </c>
      <c r="I1043" s="1">
        <v>7.3627091581623103E-4</v>
      </c>
      <c r="J1043" s="1">
        <v>8.0424528830938691E-3</v>
      </c>
      <c r="K1043" s="1">
        <v>7.5029537134687499E-3</v>
      </c>
      <c r="L1043" s="1">
        <v>1.38447462857891E-3</v>
      </c>
      <c r="M1043" s="1">
        <v>6.8546495409067105E-4</v>
      </c>
      <c r="N1043" s="1">
        <v>2.9632428423639998E-4</v>
      </c>
      <c r="O1043" s="1">
        <v>1.6260391450921099E-3</v>
      </c>
      <c r="P1043" s="1">
        <v>1.6991981296276999E-3</v>
      </c>
      <c r="Q1043" s="1">
        <v>3.9696844803931699E-3</v>
      </c>
      <c r="R1043" s="1">
        <v>2.1593743278658801E-4</v>
      </c>
      <c r="S1043" s="1">
        <v>1.34843205587606E-3</v>
      </c>
      <c r="T1043" s="1">
        <v>3.0892122491915299E-3</v>
      </c>
      <c r="U1043" s="1">
        <v>3.7462951675319299E-4</v>
      </c>
      <c r="V1043" s="1">
        <v>1.2897952577702E-3</v>
      </c>
      <c r="W1043" s="1">
        <v>1042</v>
      </c>
      <c r="X1043" s="1" t="s">
        <v>1680</v>
      </c>
      <c r="Y1043" s="1" t="s">
        <v>1673</v>
      </c>
      <c r="Z1043" s="1" t="s">
        <v>2733</v>
      </c>
      <c r="AA1043" s="1">
        <v>3.9696844803931699E-3</v>
      </c>
      <c r="AB1043" s="1">
        <v>8.0424528830938691E-3</v>
      </c>
      <c r="AC1043" s="1">
        <v>4.0727684027006897E-3</v>
      </c>
      <c r="AD1043" s="1">
        <v>7.14907707181483E-2</v>
      </c>
    </row>
    <row r="1044" spans="1:30" x14ac:dyDescent="0.3">
      <c r="A1044" s="1">
        <v>1043</v>
      </c>
      <c r="B1044" s="1" t="s">
        <v>1683</v>
      </c>
      <c r="C1044" s="1">
        <v>3.2260775173039301E-3</v>
      </c>
      <c r="D1044" s="1">
        <v>7.9589234675134202E-4</v>
      </c>
      <c r="E1044" s="1">
        <v>1.1121367193273699E-3</v>
      </c>
      <c r="F1044" s="1">
        <v>4.2905219743301999E-4</v>
      </c>
      <c r="G1044" s="1">
        <v>2.4164338867794601E-3</v>
      </c>
      <c r="H1044" s="1">
        <v>3.4198006715037801E-4</v>
      </c>
      <c r="I1044" s="1">
        <v>2.9008085971827098E-4</v>
      </c>
      <c r="J1044" s="1">
        <v>5.4000672103023898E-3</v>
      </c>
      <c r="K1044" s="1">
        <v>3.0757551093486702E-3</v>
      </c>
      <c r="L1044" s="1">
        <v>3.1495091946412098E-3</v>
      </c>
      <c r="M1044" s="1">
        <v>2.7401551718861898E-4</v>
      </c>
      <c r="N1044" s="1">
        <v>8.52700866459658E-4</v>
      </c>
      <c r="O1044" s="1">
        <v>3.3876595324791402E-4</v>
      </c>
      <c r="P1044" s="1">
        <v>3.7922018471271002E-4</v>
      </c>
      <c r="Q1044" s="1">
        <v>4.00522605734449E-3</v>
      </c>
      <c r="R1044" s="1">
        <v>1.63917181594601E-3</v>
      </c>
      <c r="S1044" s="1">
        <v>1.61605532223641E-3</v>
      </c>
      <c r="T1044" s="1">
        <v>6.5400154282024498E-3</v>
      </c>
      <c r="U1044" s="1">
        <v>2.1105080981508601E-4</v>
      </c>
      <c r="V1044" s="1">
        <v>3.6032193767097601E-3</v>
      </c>
      <c r="W1044" s="1">
        <v>1043</v>
      </c>
      <c r="X1044" s="1" t="s">
        <v>1683</v>
      </c>
      <c r="Y1044" s="1" t="s">
        <v>1683</v>
      </c>
      <c r="Z1044" s="1" t="s">
        <v>2734</v>
      </c>
      <c r="AA1044" s="1">
        <v>6.5400154282024498E-3</v>
      </c>
      <c r="AB1044" s="1">
        <v>6.5400154282024498E-3</v>
      </c>
      <c r="AC1044" s="1">
        <v>0</v>
      </c>
      <c r="AD1044" s="1">
        <v>7.7039193758373897E-2</v>
      </c>
    </row>
    <row r="1045" spans="1:30" x14ac:dyDescent="0.3">
      <c r="A1045" s="1">
        <v>1044</v>
      </c>
      <c r="B1045" s="1" t="s">
        <v>1666</v>
      </c>
      <c r="C1045" s="1">
        <v>5.5373874406101798E-3</v>
      </c>
      <c r="D1045" s="7">
        <v>2.62395527322676E-5</v>
      </c>
      <c r="E1045" s="1">
        <v>9.4314166810774407E-3</v>
      </c>
      <c r="F1045" s="1">
        <v>1.09712750773596E-4</v>
      </c>
      <c r="G1045" s="1">
        <v>3.14314692787133E-4</v>
      </c>
      <c r="H1045" s="1">
        <v>2.9373221086295702E-3</v>
      </c>
      <c r="I1045" s="1">
        <v>2.9419910234529498E-4</v>
      </c>
      <c r="J1045" s="1">
        <v>5.2722277632107004E-3</v>
      </c>
      <c r="K1045" s="1">
        <v>1.2660817686121601E-3</v>
      </c>
      <c r="L1045" s="1">
        <v>2.8977522501008901E-3</v>
      </c>
      <c r="M1045" s="7">
        <v>7.3236991429024098E-5</v>
      </c>
      <c r="N1045" s="1">
        <v>5.2202352636007898E-3</v>
      </c>
      <c r="O1045" s="1">
        <v>4.9340521124757101E-4</v>
      </c>
      <c r="P1045" s="1">
        <v>4.6417147217421697E-4</v>
      </c>
      <c r="Q1045" s="1">
        <v>5.8516341780439805E-4</v>
      </c>
      <c r="R1045" s="1">
        <v>7.5945321034702896E-4</v>
      </c>
      <c r="S1045" s="1">
        <v>4.1277383753149204E-3</v>
      </c>
      <c r="T1045" s="1">
        <v>8.8125356672693993E-3</v>
      </c>
      <c r="U1045" s="1">
        <v>0</v>
      </c>
      <c r="V1045" s="1">
        <v>1.14278455244966E-4</v>
      </c>
      <c r="W1045" s="1">
        <v>1044</v>
      </c>
      <c r="X1045" s="1" t="s">
        <v>1666</v>
      </c>
      <c r="Y1045" s="1" t="s">
        <v>1668</v>
      </c>
      <c r="Z1045" s="1" t="s">
        <v>2735</v>
      </c>
      <c r="AA1045" s="1">
        <v>5.5373874406101798E-3</v>
      </c>
      <c r="AB1045" s="1">
        <v>9.4314166810774407E-3</v>
      </c>
      <c r="AC1045" s="1">
        <v>3.8940292404672601E-3</v>
      </c>
      <c r="AD1045" s="1">
        <v>8.6717044328104106E-2</v>
      </c>
    </row>
    <row r="1046" spans="1:30" x14ac:dyDescent="0.3">
      <c r="A1046" s="1">
        <v>1045</v>
      </c>
      <c r="B1046" s="1" t="s">
        <v>1668</v>
      </c>
      <c r="C1046" s="1">
        <v>1.54873563474481E-3</v>
      </c>
      <c r="D1046" s="1">
        <v>1.1574171784761E-4</v>
      </c>
      <c r="E1046" s="1">
        <v>8.2243588729307097E-3</v>
      </c>
      <c r="F1046" s="1">
        <v>6.7125970580766301E-3</v>
      </c>
      <c r="G1046" s="1">
        <v>3.6137242728238102E-4</v>
      </c>
      <c r="H1046" s="1">
        <v>1.3215827074344001E-3</v>
      </c>
      <c r="I1046" s="1">
        <v>3.9789444657887098E-4</v>
      </c>
      <c r="J1046" s="1">
        <v>1.67675194210634E-3</v>
      </c>
      <c r="K1046" s="1">
        <v>9.7217709479184705E-3</v>
      </c>
      <c r="L1046" s="1">
        <v>6.7967352714041703E-4</v>
      </c>
      <c r="M1046" s="7">
        <v>6.1042162385066496E-5</v>
      </c>
      <c r="N1046" s="1">
        <v>6.7394666978833799E-3</v>
      </c>
      <c r="O1046" s="1">
        <v>2.5086270105796802E-3</v>
      </c>
      <c r="P1046" s="1">
        <v>1.48783829330606E-3</v>
      </c>
      <c r="Q1046" s="1">
        <v>7.7355616707262104E-4</v>
      </c>
      <c r="R1046" s="1">
        <v>4.1724551892620403E-3</v>
      </c>
      <c r="S1046" s="1">
        <v>2.07033498832501E-3</v>
      </c>
      <c r="T1046" s="1">
        <v>2.5033012709177599E-3</v>
      </c>
      <c r="U1046" s="1">
        <v>6.6663591237136601E-4</v>
      </c>
      <c r="V1046" s="1">
        <v>3.8954541431650503E-4</v>
      </c>
      <c r="W1046" s="1">
        <v>1045</v>
      </c>
      <c r="X1046" s="1" t="s">
        <v>1668</v>
      </c>
      <c r="Y1046" s="1" t="s">
        <v>1674</v>
      </c>
      <c r="Z1046" s="1" t="s">
        <v>2736</v>
      </c>
      <c r="AA1046" s="1">
        <v>8.2243588729307097E-3</v>
      </c>
      <c r="AB1046" s="1">
        <v>9.7217709479184705E-3</v>
      </c>
      <c r="AC1046" s="1">
        <v>1.49741207498775E-3</v>
      </c>
      <c r="AD1046" s="1">
        <v>9.4375059699352698E-2</v>
      </c>
    </row>
    <row r="1047" spans="1:30" x14ac:dyDescent="0.3">
      <c r="A1047" s="1">
        <v>1046</v>
      </c>
      <c r="B1047" s="1" t="s">
        <v>1666</v>
      </c>
      <c r="C1047" s="1">
        <v>1.28868764278605E-3</v>
      </c>
      <c r="D1047" s="1">
        <v>1.36225031073943E-3</v>
      </c>
      <c r="E1047" s="1">
        <v>8.4245068246818402E-3</v>
      </c>
      <c r="F1047" s="1">
        <v>1.31841306573046E-2</v>
      </c>
      <c r="G1047" s="7">
        <v>1.22033949647454E-5</v>
      </c>
      <c r="H1047" s="1">
        <v>4.10324168162568E-3</v>
      </c>
      <c r="I1047" s="1">
        <v>5.4450279682173304E-4</v>
      </c>
      <c r="J1047" s="1">
        <v>2.5812050756358499E-4</v>
      </c>
      <c r="K1047" s="1">
        <v>3.9811147712998504E-3</v>
      </c>
      <c r="L1047" s="1">
        <v>1.66009568419312E-4</v>
      </c>
      <c r="M1047" s="1">
        <v>3.0826770742930099E-4</v>
      </c>
      <c r="N1047" s="1">
        <v>2.5187576322336898E-3</v>
      </c>
      <c r="O1047" s="1">
        <v>1.5533593100027301E-4</v>
      </c>
      <c r="P1047" s="1">
        <v>1.2658143631130399E-3</v>
      </c>
      <c r="Q1047" s="1">
        <v>9.4707556203752503E-3</v>
      </c>
      <c r="R1047" s="1">
        <v>1.6641391714897699E-3</v>
      </c>
      <c r="S1047" s="1">
        <v>4.9513940764813998E-4</v>
      </c>
      <c r="T1047" s="1">
        <v>2.3878413361982198E-3</v>
      </c>
      <c r="U1047" s="1">
        <v>0</v>
      </c>
      <c r="V1047" s="1">
        <v>6.8756376874303503E-4</v>
      </c>
      <c r="W1047" s="1">
        <v>1046</v>
      </c>
      <c r="X1047" s="1" t="s">
        <v>1666</v>
      </c>
      <c r="Y1047" s="1" t="s">
        <v>1669</v>
      </c>
      <c r="Z1047" s="1" t="s">
        <v>2737</v>
      </c>
      <c r="AA1047" s="1">
        <v>1.28868764278605E-3</v>
      </c>
      <c r="AB1047" s="1">
        <v>1.31841306573046E-2</v>
      </c>
      <c r="AC1047" s="1">
        <v>1.18954430145186E-2</v>
      </c>
      <c r="AD1047" s="1">
        <v>9.0988172681879004E-2</v>
      </c>
    </row>
    <row r="1048" spans="1:30" x14ac:dyDescent="0.3">
      <c r="A1048" s="1">
        <v>1047</v>
      </c>
      <c r="B1048" s="1" t="s">
        <v>1677</v>
      </c>
      <c r="C1048" s="1">
        <v>2.1710110617437301E-4</v>
      </c>
      <c r="D1048" s="1">
        <v>0</v>
      </c>
      <c r="E1048" s="1">
        <v>4.0067072125231796E-3</v>
      </c>
      <c r="F1048" s="1">
        <v>1.8548921671343701E-3</v>
      </c>
      <c r="G1048" s="1">
        <v>0</v>
      </c>
      <c r="H1048" s="1">
        <v>5.2861865190708896E-3</v>
      </c>
      <c r="I1048" s="1">
        <v>1.09397475344865E-4</v>
      </c>
      <c r="J1048" s="1">
        <v>3.8127329379768101E-4</v>
      </c>
      <c r="K1048" s="1">
        <v>3.9106476194172698E-3</v>
      </c>
      <c r="L1048" s="7">
        <v>3.7000390160790203E-5</v>
      </c>
      <c r="M1048" s="1">
        <v>3.41471192961357E-4</v>
      </c>
      <c r="N1048" s="1">
        <v>8.1319234876464502E-3</v>
      </c>
      <c r="O1048" s="1">
        <v>0</v>
      </c>
      <c r="P1048" s="1">
        <v>8.5641703456675196E-4</v>
      </c>
      <c r="Q1048" s="1">
        <v>1.2840914059621901E-3</v>
      </c>
      <c r="R1048" s="1">
        <v>2.0527814918718701E-3</v>
      </c>
      <c r="S1048" s="1">
        <v>1.9416519557538599E-2</v>
      </c>
      <c r="T1048" s="1">
        <v>1.42752178493696E-3</v>
      </c>
      <c r="U1048" s="1">
        <v>0</v>
      </c>
      <c r="V1048" s="1">
        <v>0</v>
      </c>
      <c r="W1048" s="1">
        <v>1047</v>
      </c>
      <c r="X1048" s="1" t="s">
        <v>1677</v>
      </c>
      <c r="Y1048" s="1" t="s">
        <v>1682</v>
      </c>
      <c r="Z1048" s="1" t="s">
        <v>2738</v>
      </c>
      <c r="AA1048" s="1">
        <v>8.1319234876464502E-3</v>
      </c>
      <c r="AB1048" s="1">
        <v>1.9416519557538599E-2</v>
      </c>
      <c r="AC1048" s="1">
        <v>1.12845960698921E-2</v>
      </c>
      <c r="AD1048" s="1">
        <v>8.1592445773261205E-2</v>
      </c>
    </row>
    <row r="1049" spans="1:30" x14ac:dyDescent="0.3">
      <c r="A1049" s="1">
        <v>1048</v>
      </c>
      <c r="B1049" s="1" t="s">
        <v>1671</v>
      </c>
      <c r="C1049" s="1">
        <v>3.2011563321238299E-3</v>
      </c>
      <c r="D1049" s="1">
        <v>0</v>
      </c>
      <c r="E1049" s="1">
        <v>3.88758666853128E-3</v>
      </c>
      <c r="F1049" s="1">
        <v>1.6019006288322899E-3</v>
      </c>
      <c r="G1049" s="1">
        <v>0</v>
      </c>
      <c r="H1049" s="1">
        <v>2.69405471302104E-2</v>
      </c>
      <c r="I1049" s="1">
        <v>5.6126455657822504E-4</v>
      </c>
      <c r="J1049" s="1">
        <v>7.1101915056953895E-4</v>
      </c>
      <c r="K1049" s="1">
        <v>1.3266975161755499E-3</v>
      </c>
      <c r="L1049" s="1">
        <v>2.3328785995555099E-4</v>
      </c>
      <c r="M1049" s="1">
        <v>1.3645896500049799E-4</v>
      </c>
      <c r="N1049" s="1">
        <v>3.5552004516838198E-3</v>
      </c>
      <c r="O1049" s="1">
        <v>0</v>
      </c>
      <c r="P1049" s="1">
        <v>8.6844695977848405E-4</v>
      </c>
      <c r="Q1049" s="1">
        <v>7.2651690927203101E-4</v>
      </c>
      <c r="R1049" s="1">
        <v>1.07309607270155E-3</v>
      </c>
      <c r="S1049" s="1">
        <v>8.4499222428068097E-4</v>
      </c>
      <c r="T1049" s="1">
        <v>1.3289783202187701E-3</v>
      </c>
      <c r="U1049" s="1">
        <v>0</v>
      </c>
      <c r="V1049" s="1">
        <v>1.10841371653809E-4</v>
      </c>
      <c r="W1049" s="1">
        <v>1048</v>
      </c>
      <c r="X1049" s="1" t="s">
        <v>1671</v>
      </c>
      <c r="Y1049" s="1" t="s">
        <v>1671</v>
      </c>
      <c r="Z1049" s="1" t="s">
        <v>2739</v>
      </c>
      <c r="AA1049" s="1">
        <v>2.69405471302104E-2</v>
      </c>
      <c r="AB1049" s="1">
        <v>2.69405471302104E-2</v>
      </c>
      <c r="AC1049" s="1">
        <v>0</v>
      </c>
      <c r="AD1049" s="1">
        <v>7.4606421689635494E-2</v>
      </c>
    </row>
    <row r="1050" spans="1:30" x14ac:dyDescent="0.3">
      <c r="A1050" s="1">
        <v>1049</v>
      </c>
      <c r="B1050" s="1" t="s">
        <v>1669</v>
      </c>
      <c r="C1050" s="1">
        <v>1.0959373350001599E-3</v>
      </c>
      <c r="D1050" s="1">
        <v>0</v>
      </c>
      <c r="E1050" s="1">
        <v>7.0627920208857795E-4</v>
      </c>
      <c r="F1050" s="1">
        <v>3.0618956663810398E-2</v>
      </c>
      <c r="G1050" s="1">
        <v>0</v>
      </c>
      <c r="H1050" s="1">
        <v>1.05595015032422E-3</v>
      </c>
      <c r="I1050" s="7">
        <v>9.2251147503398596E-5</v>
      </c>
      <c r="J1050" s="1">
        <v>3.56901169374919E-4</v>
      </c>
      <c r="K1050" s="1">
        <v>5.2511171976551098E-3</v>
      </c>
      <c r="L1050" s="1">
        <v>2.7001523664845498E-4</v>
      </c>
      <c r="M1050" s="1">
        <v>1.6799980759519301E-4</v>
      </c>
      <c r="N1050" s="1">
        <v>1.9999523360583302E-3</v>
      </c>
      <c r="O1050" s="1">
        <v>1.8538673978532999E-3</v>
      </c>
      <c r="P1050" s="1">
        <v>1.25860135331657E-3</v>
      </c>
      <c r="Q1050" s="1">
        <v>1.9261103242998799E-3</v>
      </c>
      <c r="R1050" s="1">
        <v>3.6209876260239002E-4</v>
      </c>
      <c r="S1050" s="1">
        <v>1.8038281218886901E-3</v>
      </c>
      <c r="T1050" s="1">
        <v>1.3796376365449599E-3</v>
      </c>
      <c r="U1050" s="1">
        <v>4.1110309050031001E-3</v>
      </c>
      <c r="V1050" s="1">
        <v>4.2684583661993899E-4</v>
      </c>
      <c r="W1050" s="1">
        <v>1049</v>
      </c>
      <c r="X1050" s="1" t="s">
        <v>1669</v>
      </c>
      <c r="Y1050" s="1" t="s">
        <v>1669</v>
      </c>
      <c r="Z1050" s="1" t="s">
        <v>2740</v>
      </c>
      <c r="AA1050" s="1">
        <v>3.0618956663810398E-2</v>
      </c>
      <c r="AB1050" s="1">
        <v>3.0618956663810398E-2</v>
      </c>
      <c r="AC1050" s="1">
        <v>0</v>
      </c>
      <c r="AD1050" s="1">
        <v>8.5219465296989302E-2</v>
      </c>
    </row>
    <row r="1051" spans="1:30" x14ac:dyDescent="0.3">
      <c r="A1051" s="1">
        <v>1050</v>
      </c>
      <c r="B1051" s="1" t="s">
        <v>1673</v>
      </c>
      <c r="C1051" s="1">
        <v>5.2065623283038798E-4</v>
      </c>
      <c r="D1051" s="1">
        <v>0</v>
      </c>
      <c r="E1051" s="1">
        <v>1.6603823739978099E-3</v>
      </c>
      <c r="F1051" s="1">
        <v>6.79870453033204E-4</v>
      </c>
      <c r="G1051" s="1">
        <v>8.8039922686561497E-4</v>
      </c>
      <c r="H1051" s="1">
        <v>1.7919233045522E-3</v>
      </c>
      <c r="I1051" s="1">
        <v>0</v>
      </c>
      <c r="J1051" s="1">
        <v>2.8545411545741899E-2</v>
      </c>
      <c r="K1051" s="1">
        <v>2.4117925865070099E-3</v>
      </c>
      <c r="L1051" s="1">
        <v>4.2364610749360803E-3</v>
      </c>
      <c r="M1051" s="1">
        <v>5.4509132074753795E-4</v>
      </c>
      <c r="N1051" s="1">
        <v>8.2497091212500797E-4</v>
      </c>
      <c r="O1051" s="1">
        <v>5.6487396119315905E-4</v>
      </c>
      <c r="P1051" s="1">
        <v>2.6365952454770499E-4</v>
      </c>
      <c r="Q1051" s="1">
        <v>4.6519726331342899E-4</v>
      </c>
      <c r="R1051" s="1">
        <v>8.0926245774885503E-4</v>
      </c>
      <c r="S1051" s="1">
        <v>2.6409396350385501E-3</v>
      </c>
      <c r="T1051" s="1">
        <v>1.8780545201465201E-2</v>
      </c>
      <c r="U1051" s="7">
        <v>5.0510553220701003E-5</v>
      </c>
      <c r="V1051" s="1">
        <v>1.26632136520534E-4</v>
      </c>
      <c r="W1051" s="1">
        <v>1050</v>
      </c>
      <c r="X1051" s="1" t="s">
        <v>1673</v>
      </c>
      <c r="Y1051" s="1" t="s">
        <v>1673</v>
      </c>
      <c r="Z1051" s="1" t="s">
        <v>2741</v>
      </c>
      <c r="AA1051" s="1">
        <v>2.8545411545741899E-2</v>
      </c>
      <c r="AB1051" s="1">
        <v>2.8545411545741899E-2</v>
      </c>
      <c r="AC1051" s="1">
        <v>0</v>
      </c>
      <c r="AD1051" s="1">
        <v>9.8105208121051293E-2</v>
      </c>
    </row>
    <row r="1052" spans="1:30" x14ac:dyDescent="0.3">
      <c r="A1052" s="1">
        <v>1051</v>
      </c>
      <c r="B1052" s="1" t="s">
        <v>1673</v>
      </c>
      <c r="C1052" s="1">
        <v>1.15699434868767E-2</v>
      </c>
      <c r="D1052" s="7">
        <v>6.2963484206299093E-5</v>
      </c>
      <c r="E1052" s="1">
        <v>5.8942226232764402E-4</v>
      </c>
      <c r="F1052" s="1">
        <v>2.8391683959929899E-4</v>
      </c>
      <c r="G1052" s="1">
        <v>1.8664286616617901E-3</v>
      </c>
      <c r="H1052" s="1">
        <v>7.70192543384173E-4</v>
      </c>
      <c r="I1052" s="1">
        <v>0</v>
      </c>
      <c r="J1052" s="1">
        <v>1.0049888550075501E-2</v>
      </c>
      <c r="K1052" s="1">
        <v>9.3706618564838096E-4</v>
      </c>
      <c r="L1052" s="1">
        <v>7.0830894514647604E-3</v>
      </c>
      <c r="M1052" s="1">
        <v>3.9046165960391802E-4</v>
      </c>
      <c r="N1052" s="7">
        <v>2.5313212422343699E-5</v>
      </c>
      <c r="O1052" s="7">
        <v>2.4530261986167099E-5</v>
      </c>
      <c r="P1052" s="1">
        <v>0</v>
      </c>
      <c r="Q1052" s="7">
        <v>3.5911096733058801E-5</v>
      </c>
      <c r="R1052" s="1">
        <v>1.4335944159237499E-4</v>
      </c>
      <c r="S1052" s="1">
        <v>6.8532834398031203E-4</v>
      </c>
      <c r="T1052" s="1">
        <v>1.0700633660783301E-2</v>
      </c>
      <c r="U1052" s="1">
        <v>0</v>
      </c>
      <c r="V1052" s="1">
        <v>6.1886830493288402E-4</v>
      </c>
      <c r="W1052" s="1">
        <v>1051</v>
      </c>
      <c r="X1052" s="1" t="s">
        <v>1673</v>
      </c>
      <c r="Y1052" s="1" t="s">
        <v>1666</v>
      </c>
      <c r="Z1052" s="1" t="s">
        <v>2742</v>
      </c>
      <c r="AA1052" s="1">
        <v>1.0049888550075501E-2</v>
      </c>
      <c r="AB1052" s="1">
        <v>1.15699434868767E-2</v>
      </c>
      <c r="AC1052" s="1">
        <v>1.52005493680121E-3</v>
      </c>
      <c r="AD1052" s="1">
        <v>7.5884427003362204E-2</v>
      </c>
    </row>
    <row r="1053" spans="1:30" x14ac:dyDescent="0.3">
      <c r="A1053" s="1">
        <v>1052</v>
      </c>
      <c r="B1053" s="1" t="s">
        <v>1684</v>
      </c>
      <c r="C1053" s="1">
        <v>7.6799617130183997E-4</v>
      </c>
      <c r="D1053" s="1">
        <v>0</v>
      </c>
      <c r="E1053" s="1">
        <v>2.73137474818572E-4</v>
      </c>
      <c r="F1053" s="1">
        <v>1.4848453271364801E-3</v>
      </c>
      <c r="G1053" s="1">
        <v>1.95403712791733E-3</v>
      </c>
      <c r="H1053" s="1">
        <v>7.0039144847699401E-4</v>
      </c>
      <c r="I1053" s="7">
        <v>6.6368683399877704E-6</v>
      </c>
      <c r="J1053" s="7">
        <v>1.6025777964059099E-5</v>
      </c>
      <c r="K1053" s="1">
        <v>9.8971025078059311E-4</v>
      </c>
      <c r="L1053" s="1">
        <v>2.10707026832304E-3</v>
      </c>
      <c r="M1053" s="1">
        <v>2.0604688780910001E-4</v>
      </c>
      <c r="N1053" s="1">
        <v>6.3660851961031505E-4</v>
      </c>
      <c r="O1053" s="1">
        <v>4.4649534429323502E-4</v>
      </c>
      <c r="P1053" s="1">
        <v>4.3380879637391998E-4</v>
      </c>
      <c r="Q1053" s="1">
        <v>0</v>
      </c>
      <c r="R1053" s="1">
        <v>9.5178616835401501E-4</v>
      </c>
      <c r="S1053" s="1">
        <v>7.9899453468714897E-4</v>
      </c>
      <c r="T1053" s="1">
        <v>6.7120188499410498E-4</v>
      </c>
      <c r="U1053" s="1">
        <v>4.4000459586843801E-2</v>
      </c>
      <c r="V1053" s="1">
        <v>0</v>
      </c>
      <c r="W1053" s="1">
        <v>1052</v>
      </c>
      <c r="X1053" s="1" t="s">
        <v>1684</v>
      </c>
      <c r="Y1053" s="1" t="s">
        <v>1684</v>
      </c>
      <c r="Z1053" s="1" t="s">
        <v>2743</v>
      </c>
      <c r="AA1053" s="1">
        <v>4.4000459586843801E-2</v>
      </c>
      <c r="AB1053" s="1">
        <v>4.4000459586843801E-2</v>
      </c>
      <c r="AC1053" s="1">
        <v>0</v>
      </c>
      <c r="AD1053" s="1">
        <v>7.4333303305023204E-2</v>
      </c>
    </row>
    <row r="1054" spans="1:30" x14ac:dyDescent="0.3">
      <c r="A1054" s="1">
        <v>1053</v>
      </c>
      <c r="B1054" s="1" t="s">
        <v>1681</v>
      </c>
      <c r="C1054" s="1">
        <v>2.94534449935522E-4</v>
      </c>
      <c r="D1054" s="7">
        <v>6.1587443008112604E-6</v>
      </c>
      <c r="E1054" s="1">
        <v>2.0928997469226902E-2</v>
      </c>
      <c r="F1054" s="1">
        <v>3.1175148259537499E-3</v>
      </c>
      <c r="G1054" s="1">
        <v>0</v>
      </c>
      <c r="H1054" s="1">
        <v>1.6174995341455499E-3</v>
      </c>
      <c r="I1054" s="1">
        <v>1.3247105896247299E-3</v>
      </c>
      <c r="J1054" s="1">
        <v>1.3314598637081301E-3</v>
      </c>
      <c r="K1054" s="1">
        <v>4.4570319146396498E-3</v>
      </c>
      <c r="L1054" s="1">
        <v>2.6046769935957298E-4</v>
      </c>
      <c r="M1054" s="1">
        <v>0</v>
      </c>
      <c r="N1054" s="1">
        <v>1.3347492690208899E-2</v>
      </c>
      <c r="O1054" s="1">
        <v>3.8816771685722102E-4</v>
      </c>
      <c r="P1054" s="1">
        <v>1.8408112309674901E-3</v>
      </c>
      <c r="Q1054" s="1">
        <v>1.4949598830187899E-3</v>
      </c>
      <c r="R1054" s="1">
        <v>2.5665509281074901E-3</v>
      </c>
      <c r="S1054" s="1">
        <v>1.2756511571077899E-3</v>
      </c>
      <c r="T1054" s="1">
        <v>6.5082899162511698E-4</v>
      </c>
      <c r="U1054" s="1">
        <v>0</v>
      </c>
      <c r="V1054" s="1">
        <v>8.6116704259987505E-4</v>
      </c>
      <c r="W1054" s="1">
        <v>1053</v>
      </c>
      <c r="X1054" s="1" t="s">
        <v>1681</v>
      </c>
      <c r="Y1054" s="1" t="s">
        <v>1668</v>
      </c>
      <c r="Z1054" s="1" t="s">
        <v>2744</v>
      </c>
      <c r="AA1054" s="1">
        <v>2.5665509281074901E-3</v>
      </c>
      <c r="AB1054" s="1">
        <v>2.0928997469226902E-2</v>
      </c>
      <c r="AC1054" s="1">
        <v>1.83624465411194E-2</v>
      </c>
      <c r="AD1054" s="1">
        <v>9.0894144092804899E-2</v>
      </c>
    </row>
    <row r="1055" spans="1:30" x14ac:dyDescent="0.3">
      <c r="A1055" s="1">
        <v>1054</v>
      </c>
      <c r="B1055" s="1" t="s">
        <v>1678</v>
      </c>
      <c r="C1055" s="1">
        <v>5.2903375372019296E-3</v>
      </c>
      <c r="D1055" s="1">
        <v>5.0348527909554E-4</v>
      </c>
      <c r="E1055" s="1">
        <v>7.5972063437977503E-4</v>
      </c>
      <c r="F1055" s="1">
        <v>3.2809061740037902E-3</v>
      </c>
      <c r="G1055" s="1">
        <v>0</v>
      </c>
      <c r="H1055" s="1">
        <v>4.4683018214511996E-3</v>
      </c>
      <c r="I1055" s="7">
        <v>7.5244172738047797E-5</v>
      </c>
      <c r="J1055" s="1">
        <v>3.96274296382197E-4</v>
      </c>
      <c r="K1055" s="1">
        <v>1.71482771641598E-2</v>
      </c>
      <c r="L1055" s="1">
        <v>2.55667163377733E-4</v>
      </c>
      <c r="M1055" s="1">
        <v>7.8671129268703005E-4</v>
      </c>
      <c r="N1055" s="1">
        <v>1.33480680558754E-3</v>
      </c>
      <c r="O1055" s="1">
        <v>4.1223870504507702E-3</v>
      </c>
      <c r="P1055" s="1">
        <v>1.8717076054934601E-3</v>
      </c>
      <c r="Q1055" s="1">
        <v>5.1330298177572299E-3</v>
      </c>
      <c r="R1055" s="1">
        <v>2.4246427028705802E-3</v>
      </c>
      <c r="S1055" s="1">
        <v>8.6309059853273201E-4</v>
      </c>
      <c r="T1055" s="1">
        <v>1.5705092205606801E-3</v>
      </c>
      <c r="U1055" s="1">
        <v>1.3747408244938099E-4</v>
      </c>
      <c r="V1055" s="1">
        <v>7.0312839189336901E-4</v>
      </c>
      <c r="W1055" s="1">
        <v>1054</v>
      </c>
      <c r="X1055" s="1" t="s">
        <v>1678</v>
      </c>
      <c r="Y1055" s="1" t="s">
        <v>1674</v>
      </c>
      <c r="Z1055" s="1" t="s">
        <v>2745</v>
      </c>
      <c r="AA1055" s="1">
        <v>4.1223870504507702E-3</v>
      </c>
      <c r="AB1055" s="1">
        <v>1.71482771641598E-2</v>
      </c>
      <c r="AC1055" s="1">
        <v>1.3025890113709001E-2</v>
      </c>
      <c r="AD1055" s="1">
        <v>8.9687683400165794E-2</v>
      </c>
    </row>
    <row r="1056" spans="1:30" x14ac:dyDescent="0.3">
      <c r="A1056" s="1">
        <v>1055</v>
      </c>
      <c r="B1056" s="1" t="s">
        <v>1682</v>
      </c>
      <c r="C1056" s="1">
        <v>3.7118292747040801E-3</v>
      </c>
      <c r="D1056" s="1">
        <v>0</v>
      </c>
      <c r="E1056" s="1">
        <v>6.5856610185338798E-3</v>
      </c>
      <c r="F1056" s="1">
        <v>9.3998310198140297E-3</v>
      </c>
      <c r="G1056" s="1">
        <v>6.1290497955770399E-4</v>
      </c>
      <c r="H1056" s="1">
        <v>2.0176736720252898E-3</v>
      </c>
      <c r="I1056" s="1">
        <v>7.8119018470780696E-4</v>
      </c>
      <c r="J1056" s="1">
        <v>4.5903483806471098E-4</v>
      </c>
      <c r="K1056" s="1">
        <v>1.2829709996396099E-2</v>
      </c>
      <c r="L1056" s="1">
        <v>3.4970300479245602E-4</v>
      </c>
      <c r="M1056" s="1">
        <v>5.3665423953819398E-4</v>
      </c>
      <c r="N1056" s="1">
        <v>5.5648724619047803E-3</v>
      </c>
      <c r="O1056" s="1">
        <v>1.0765945241514999E-3</v>
      </c>
      <c r="P1056" s="1">
        <v>2.5382750427577999E-3</v>
      </c>
      <c r="Q1056" s="1">
        <v>4.1842138214113001E-3</v>
      </c>
      <c r="R1056" s="1">
        <v>3.2305648590900699E-3</v>
      </c>
      <c r="S1056" s="1">
        <v>7.5777353869342602E-3</v>
      </c>
      <c r="T1056" s="1">
        <v>4.57371825537482E-4</v>
      </c>
      <c r="U1056" s="1">
        <v>1.23006080109388E-4</v>
      </c>
      <c r="V1056" s="1">
        <v>6.4703449410275795E-4</v>
      </c>
      <c r="W1056" s="1">
        <v>1055</v>
      </c>
      <c r="X1056" s="1" t="s">
        <v>1682</v>
      </c>
      <c r="Y1056" s="1" t="s">
        <v>1674</v>
      </c>
      <c r="Z1056" s="1" t="s">
        <v>2746</v>
      </c>
      <c r="AA1056" s="1">
        <v>7.5777353869342602E-3</v>
      </c>
      <c r="AB1056" s="1">
        <v>1.2829709996396099E-2</v>
      </c>
      <c r="AC1056" s="1">
        <v>5.2519746094618399E-3</v>
      </c>
      <c r="AD1056" s="1">
        <v>0.108766716231739</v>
      </c>
    </row>
    <row r="1057" spans="1:30" x14ac:dyDescent="0.3">
      <c r="A1057" s="1">
        <v>1056</v>
      </c>
      <c r="B1057" s="1" t="s">
        <v>1682</v>
      </c>
      <c r="C1057" s="1">
        <v>2.8272331123072999E-3</v>
      </c>
      <c r="D1057" s="1">
        <v>0</v>
      </c>
      <c r="E1057" s="1">
        <v>9.3790526135706792E-3</v>
      </c>
      <c r="F1057" s="1">
        <v>3.73918075889145E-3</v>
      </c>
      <c r="G1057" s="1">
        <v>2.3460603385983201E-4</v>
      </c>
      <c r="H1057" s="1">
        <v>6.3497870628136501E-4</v>
      </c>
      <c r="I1057" s="1">
        <v>1.04214605144649E-3</v>
      </c>
      <c r="J1057" s="1">
        <v>3.8942165871741099E-3</v>
      </c>
      <c r="K1057" s="1">
        <v>0</v>
      </c>
      <c r="L1057" s="1">
        <v>1.72358251350474E-3</v>
      </c>
      <c r="M1057" s="1">
        <v>2.92498142178649E-3</v>
      </c>
      <c r="N1057" s="1">
        <v>1.12757627563192E-3</v>
      </c>
      <c r="O1057" s="1">
        <v>0</v>
      </c>
      <c r="P1057" s="1">
        <v>8.4659120170213703E-4</v>
      </c>
      <c r="Q1057" s="7">
        <v>4.89825985877992E-5</v>
      </c>
      <c r="R1057" s="1">
        <v>1.05200350983219E-2</v>
      </c>
      <c r="S1057" s="1">
        <v>1.0870072467715101E-2</v>
      </c>
      <c r="T1057" s="1">
        <v>6.5250688345400696E-4</v>
      </c>
      <c r="U1057" s="1">
        <v>3.0783535703475301E-4</v>
      </c>
      <c r="V1057" s="1">
        <v>6.1993936020277897E-4</v>
      </c>
      <c r="W1057" s="1">
        <v>1056</v>
      </c>
      <c r="X1057" s="1" t="s">
        <v>1682</v>
      </c>
      <c r="Y1057" s="1" t="s">
        <v>1682</v>
      </c>
      <c r="Z1057" s="1" t="s">
        <v>2747</v>
      </c>
      <c r="AA1057" s="1">
        <v>1.0870072467715101E-2</v>
      </c>
      <c r="AB1057" s="1">
        <v>1.0870072467715101E-2</v>
      </c>
      <c r="AC1057" s="1">
        <v>0</v>
      </c>
      <c r="AD1057" s="1">
        <v>8.9380872497366801E-2</v>
      </c>
    </row>
    <row r="1058" spans="1:30" x14ac:dyDescent="0.3">
      <c r="A1058" s="1">
        <v>1057</v>
      </c>
      <c r="B1058" s="1" t="s">
        <v>1673</v>
      </c>
      <c r="C1058" s="1">
        <v>1.10368934792232E-3</v>
      </c>
      <c r="D1058" s="1">
        <v>4.6130049843586999E-4</v>
      </c>
      <c r="E1058" s="1">
        <v>0</v>
      </c>
      <c r="F1058" s="1">
        <v>6.3670721412649705E-4</v>
      </c>
      <c r="G1058" s="1">
        <v>4.8503796334151399E-3</v>
      </c>
      <c r="H1058" s="1">
        <v>0</v>
      </c>
      <c r="I1058" s="1">
        <v>0</v>
      </c>
      <c r="J1058" s="1">
        <v>2.2197130845071598E-2</v>
      </c>
      <c r="K1058" s="1">
        <v>2.2043477709770601E-3</v>
      </c>
      <c r="L1058" s="1">
        <v>9.1311826176254003E-3</v>
      </c>
      <c r="M1058" s="1">
        <v>2.39683949327581E-3</v>
      </c>
      <c r="N1058" s="1">
        <v>5.7589136676305605E-4</v>
      </c>
      <c r="O1058" s="1">
        <v>0</v>
      </c>
      <c r="P1058" s="7">
        <v>5.4559671567138898E-5</v>
      </c>
      <c r="Q1058" s="1">
        <v>6.6304782587147803E-4</v>
      </c>
      <c r="R1058" s="7">
        <v>9.7926139213970603E-5</v>
      </c>
      <c r="S1058" s="7">
        <v>6.2586212375955899E-6</v>
      </c>
      <c r="T1058" s="1">
        <v>4.3295678014933798E-3</v>
      </c>
      <c r="U1058" s="7">
        <v>3.3134788566675898E-5</v>
      </c>
      <c r="V1058" s="1">
        <v>6.1088948657168798E-4</v>
      </c>
      <c r="W1058" s="1">
        <v>1057</v>
      </c>
      <c r="X1058" s="1" t="s">
        <v>1673</v>
      </c>
      <c r="Y1058" s="1" t="s">
        <v>1673</v>
      </c>
      <c r="Z1058" s="1" t="s">
        <v>2748</v>
      </c>
      <c r="AA1058" s="1">
        <v>2.2197130845071598E-2</v>
      </c>
      <c r="AB1058" s="1">
        <v>2.2197130845071598E-2</v>
      </c>
      <c r="AC1058" s="1">
        <v>0</v>
      </c>
      <c r="AD1058" s="1">
        <v>7.8788065868980198E-2</v>
      </c>
    </row>
    <row r="1059" spans="1:30" x14ac:dyDescent="0.3">
      <c r="A1059" s="1">
        <v>1058</v>
      </c>
      <c r="B1059" s="1" t="s">
        <v>1674</v>
      </c>
      <c r="C1059" s="1">
        <v>1.04840110716927E-2</v>
      </c>
      <c r="D1059" s="1">
        <v>0</v>
      </c>
      <c r="E1059" s="1">
        <v>7.9355169412067897E-3</v>
      </c>
      <c r="F1059" s="1">
        <v>8.2643340278221698E-3</v>
      </c>
      <c r="G1059" s="7">
        <v>5.9732291149349797E-5</v>
      </c>
      <c r="H1059" s="1">
        <v>1.85719192753353E-3</v>
      </c>
      <c r="I1059" s="1">
        <v>2.1050799545668301E-4</v>
      </c>
      <c r="J1059" s="1">
        <v>1.30359586211997E-4</v>
      </c>
      <c r="K1059" s="1">
        <v>9.3321961424057496E-3</v>
      </c>
      <c r="L1059" s="1">
        <v>3.7971136004619601E-4</v>
      </c>
      <c r="M1059" s="7">
        <v>3.2733889816345498E-5</v>
      </c>
      <c r="N1059" s="1">
        <v>4.4671261348031297E-3</v>
      </c>
      <c r="O1059" s="1">
        <v>2.40880463116882E-3</v>
      </c>
      <c r="P1059" s="1">
        <v>1.8284246553392899E-3</v>
      </c>
      <c r="Q1059" s="1">
        <v>1.5542959760710901E-3</v>
      </c>
      <c r="R1059" s="1">
        <v>3.9492139946851303E-3</v>
      </c>
      <c r="S1059" s="1">
        <v>9.8795920995665303E-4</v>
      </c>
      <c r="T1059" s="1">
        <v>1.71369010837896E-3</v>
      </c>
      <c r="U1059" s="1">
        <v>0</v>
      </c>
      <c r="V1059" s="1">
        <v>2.27462114732707E-4</v>
      </c>
      <c r="W1059" s="1">
        <v>1058</v>
      </c>
      <c r="X1059" s="1" t="s">
        <v>1674</v>
      </c>
      <c r="Y1059" s="1" t="s">
        <v>1666</v>
      </c>
      <c r="Z1059" s="1" t="s">
        <v>2749</v>
      </c>
      <c r="AA1059" s="1">
        <v>9.3321961424057496E-3</v>
      </c>
      <c r="AB1059" s="1">
        <v>1.04840110716927E-2</v>
      </c>
      <c r="AC1059" s="1">
        <v>1.15181492928695E-3</v>
      </c>
      <c r="AD1059" s="1">
        <v>9.6718909192540101E-2</v>
      </c>
    </row>
    <row r="1060" spans="1:30" x14ac:dyDescent="0.3">
      <c r="A1060" s="1">
        <v>1059</v>
      </c>
      <c r="B1060" s="1" t="s">
        <v>1682</v>
      </c>
      <c r="C1060" s="1">
        <v>3.2389793608552601E-4</v>
      </c>
      <c r="D1060" s="1">
        <v>0</v>
      </c>
      <c r="E1060" s="1">
        <v>1.23145043637261E-3</v>
      </c>
      <c r="F1060" s="1">
        <v>3.0844870423137401E-3</v>
      </c>
      <c r="G1060" s="1">
        <v>1.48237970938277E-4</v>
      </c>
      <c r="H1060" s="1">
        <v>1.5458691931655001E-4</v>
      </c>
      <c r="I1060" s="1">
        <v>0</v>
      </c>
      <c r="J1060" s="1">
        <v>4.6686872919793603E-3</v>
      </c>
      <c r="K1060" s="1">
        <v>6.6612072359046298E-3</v>
      </c>
      <c r="L1060" s="1">
        <v>8.5096047068677395E-4</v>
      </c>
      <c r="M1060" s="1">
        <v>1.4718422376948999E-3</v>
      </c>
      <c r="N1060" s="1">
        <v>7.1298334928062996E-4</v>
      </c>
      <c r="O1060" s="7">
        <v>8.0541030754753108E-6</v>
      </c>
      <c r="P1060" s="1">
        <v>3.9598417950849696E-3</v>
      </c>
      <c r="Q1060" s="1">
        <v>5.0625797750070102E-3</v>
      </c>
      <c r="R1060" s="1">
        <v>1.5335524963307399E-4</v>
      </c>
      <c r="S1060" s="1">
        <v>1.415227199632E-2</v>
      </c>
      <c r="T1060" s="1">
        <v>2.04890248839868E-3</v>
      </c>
      <c r="U1060" s="1">
        <v>1.3477948379331901E-4</v>
      </c>
      <c r="V1060" s="1">
        <v>4.61270198819436E-3</v>
      </c>
      <c r="W1060" s="1">
        <v>1059</v>
      </c>
      <c r="X1060" s="1" t="s">
        <v>1682</v>
      </c>
      <c r="Y1060" s="1" t="s">
        <v>1682</v>
      </c>
      <c r="Z1060" s="1" t="s">
        <v>2750</v>
      </c>
      <c r="AA1060" s="1">
        <v>1.415227199632E-2</v>
      </c>
      <c r="AB1060" s="1">
        <v>1.415227199632E-2</v>
      </c>
      <c r="AC1060" s="1">
        <v>0</v>
      </c>
      <c r="AD1060" s="1">
        <v>8.6665936521593503E-2</v>
      </c>
    </row>
    <row r="1061" spans="1:30" x14ac:dyDescent="0.3">
      <c r="A1061" s="1">
        <v>1060</v>
      </c>
      <c r="B1061" s="1" t="s">
        <v>1673</v>
      </c>
      <c r="C1061" s="1">
        <v>2.2881200672493699E-4</v>
      </c>
      <c r="D1061" s="1">
        <v>0</v>
      </c>
      <c r="E1061" s="1">
        <v>0</v>
      </c>
      <c r="F1061" s="1">
        <v>0</v>
      </c>
      <c r="G1061" s="1">
        <v>7.28943605217099E-4</v>
      </c>
      <c r="H1061" s="1">
        <v>0</v>
      </c>
      <c r="I1061" s="1">
        <v>0</v>
      </c>
      <c r="J1061" s="1">
        <v>1.1038852505824899E-2</v>
      </c>
      <c r="K1061" s="7">
        <v>9.2916251056994099E-5</v>
      </c>
      <c r="L1061" s="1">
        <v>8.6907924594301095E-3</v>
      </c>
      <c r="M1061" s="1">
        <v>2.4032513244368501E-3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2.3110685690292902E-2</v>
      </c>
      <c r="U1061" s="1">
        <v>0</v>
      </c>
      <c r="V1061" s="1">
        <v>1.66822703153355E-4</v>
      </c>
      <c r="W1061" s="1">
        <v>1060</v>
      </c>
      <c r="X1061" s="1" t="s">
        <v>1673</v>
      </c>
      <c r="Y1061" s="1" t="s">
        <v>1683</v>
      </c>
      <c r="Z1061" s="1" t="s">
        <v>2751</v>
      </c>
      <c r="AA1061" s="1">
        <v>1.1038852505824899E-2</v>
      </c>
      <c r="AB1061" s="1">
        <v>2.3110685690292902E-2</v>
      </c>
      <c r="AC1061" s="1">
        <v>1.2071833184468E-2</v>
      </c>
      <c r="AD1061" s="1">
        <v>6.7444904689949098E-2</v>
      </c>
    </row>
    <row r="1062" spans="1:30" x14ac:dyDescent="0.3">
      <c r="A1062" s="1">
        <v>1061</v>
      </c>
      <c r="B1062" s="1" t="s">
        <v>1674</v>
      </c>
      <c r="C1062" s="1">
        <v>4.6456854392973101E-4</v>
      </c>
      <c r="D1062" s="1">
        <v>1.0061528495464699E-4</v>
      </c>
      <c r="E1062" s="1">
        <v>2.17106341708373E-3</v>
      </c>
      <c r="F1062" s="1">
        <v>3.4106348061071399E-3</v>
      </c>
      <c r="G1062" s="1">
        <v>0</v>
      </c>
      <c r="H1062" s="1">
        <v>0</v>
      </c>
      <c r="I1062" s="1">
        <v>5.5508780740010902E-4</v>
      </c>
      <c r="J1062" s="1">
        <v>5.9956678754554695E-4</v>
      </c>
      <c r="K1062" s="1">
        <v>1.7001152556253799E-2</v>
      </c>
      <c r="L1062" s="1">
        <v>1.6935778268322101E-3</v>
      </c>
      <c r="M1062" s="1">
        <v>1.13451324991717E-4</v>
      </c>
      <c r="N1062" s="1">
        <v>1.5578390889036599E-3</v>
      </c>
      <c r="O1062" s="1">
        <v>0</v>
      </c>
      <c r="P1062" s="1">
        <v>1.0728206499993199E-3</v>
      </c>
      <c r="Q1062" s="1">
        <v>1.25198325766243E-2</v>
      </c>
      <c r="R1062" s="1">
        <v>3.7384876852738602E-4</v>
      </c>
      <c r="S1062" s="1">
        <v>5.8457098341230197E-4</v>
      </c>
      <c r="T1062" s="1">
        <v>2.6214988624242899E-4</v>
      </c>
      <c r="U1062" s="1">
        <v>0</v>
      </c>
      <c r="V1062" s="1">
        <v>5.7119822826842898E-4</v>
      </c>
      <c r="W1062" s="1">
        <v>1061</v>
      </c>
      <c r="X1062" s="1" t="s">
        <v>1674</v>
      </c>
      <c r="Y1062" s="1" t="s">
        <v>1674</v>
      </c>
      <c r="Z1062" s="1" t="s">
        <v>2752</v>
      </c>
      <c r="AA1062" s="1">
        <v>1.7001152556253799E-2</v>
      </c>
      <c r="AB1062" s="1">
        <v>1.7001152556253799E-2</v>
      </c>
      <c r="AC1062" s="1">
        <v>0</v>
      </c>
      <c r="AD1062" s="1">
        <v>7.1059838885564899E-2</v>
      </c>
    </row>
    <row r="1063" spans="1:30" x14ac:dyDescent="0.3">
      <c r="A1063" s="1">
        <v>1062</v>
      </c>
      <c r="B1063" s="1" t="s">
        <v>1680</v>
      </c>
      <c r="C1063" s="1">
        <v>1.2533963768774599E-3</v>
      </c>
      <c r="D1063" s="7">
        <v>1.24188170277319E-5</v>
      </c>
      <c r="E1063" s="1">
        <v>2.33281818364287E-3</v>
      </c>
      <c r="F1063" s="1">
        <v>1.71763921959884E-3</v>
      </c>
      <c r="G1063" s="1">
        <v>0</v>
      </c>
      <c r="H1063" s="1">
        <v>3.76219184638219E-4</v>
      </c>
      <c r="I1063" s="1">
        <v>1.5450126759778101E-3</v>
      </c>
      <c r="J1063" s="1">
        <v>2.78089945256142E-4</v>
      </c>
      <c r="K1063" s="1">
        <v>2.4446526075474099E-2</v>
      </c>
      <c r="L1063" s="1">
        <v>0</v>
      </c>
      <c r="M1063" s="1">
        <v>3.0307570738038401E-4</v>
      </c>
      <c r="N1063" s="1">
        <v>3.6979351659624398E-3</v>
      </c>
      <c r="O1063" s="1">
        <v>0</v>
      </c>
      <c r="P1063" s="1">
        <v>1.9993688454184402E-3</v>
      </c>
      <c r="Q1063" s="1">
        <v>9.2579379138447195E-3</v>
      </c>
      <c r="R1063" s="1">
        <v>1.01354402748675E-3</v>
      </c>
      <c r="S1063" s="1">
        <v>2.3265144143206598E-3</v>
      </c>
      <c r="T1063" s="1">
        <v>0</v>
      </c>
      <c r="U1063" s="1">
        <v>4.6651521156317299E-4</v>
      </c>
      <c r="V1063" s="7">
        <v>1.7611245127583801E-6</v>
      </c>
      <c r="W1063" s="1">
        <v>1062</v>
      </c>
      <c r="X1063" s="1" t="s">
        <v>1680</v>
      </c>
      <c r="Y1063" s="1" t="s">
        <v>1674</v>
      </c>
      <c r="Z1063" s="1" t="s">
        <v>2753</v>
      </c>
      <c r="AA1063" s="1">
        <v>9.2579379138447195E-3</v>
      </c>
      <c r="AB1063" s="1">
        <v>2.4446526075474099E-2</v>
      </c>
      <c r="AC1063" s="1">
        <v>1.51885881616294E-2</v>
      </c>
      <c r="AD1063" s="1">
        <v>8.1180457685987306E-2</v>
      </c>
    </row>
    <row r="1064" spans="1:30" x14ac:dyDescent="0.3">
      <c r="A1064" s="1">
        <v>1063</v>
      </c>
      <c r="B1064" s="1" t="s">
        <v>1682</v>
      </c>
      <c r="C1064" s="1">
        <v>2.5215586825569599E-3</v>
      </c>
      <c r="D1064" s="1">
        <v>1.57709487022653E-3</v>
      </c>
      <c r="E1064" s="1">
        <v>0</v>
      </c>
      <c r="F1064" s="1">
        <v>7.4295888404379102E-4</v>
      </c>
      <c r="G1064" s="1">
        <v>7.0638080026577601E-4</v>
      </c>
      <c r="H1064" s="1">
        <v>0</v>
      </c>
      <c r="I1064" s="1">
        <v>0</v>
      </c>
      <c r="J1064" s="1">
        <v>4.2136753510420601E-3</v>
      </c>
      <c r="K1064" s="1">
        <v>0</v>
      </c>
      <c r="L1064" s="1">
        <v>9.9453966109647705E-4</v>
      </c>
      <c r="M1064" s="1">
        <v>7.6061792286161098E-3</v>
      </c>
      <c r="N1064" s="1">
        <v>1.4749995432183E-3</v>
      </c>
      <c r="O1064" s="1">
        <v>0</v>
      </c>
      <c r="P1064" s="1">
        <v>5.97609494497632E-4</v>
      </c>
      <c r="Q1064" s="1">
        <v>0</v>
      </c>
      <c r="R1064" s="1">
        <v>7.8479674098093095E-4</v>
      </c>
      <c r="S1064" s="1">
        <v>7.4155733445251297E-3</v>
      </c>
      <c r="T1064" s="1">
        <v>1.9943330136362899E-2</v>
      </c>
      <c r="U1064" s="1">
        <v>2.6429104597857701E-4</v>
      </c>
      <c r="V1064" s="1">
        <v>2.2093291190587502E-3</v>
      </c>
      <c r="W1064" s="1">
        <v>1063</v>
      </c>
      <c r="X1064" s="1" t="s">
        <v>1682</v>
      </c>
      <c r="Y1064" s="1" t="s">
        <v>1683</v>
      </c>
      <c r="Z1064" s="1" t="s">
        <v>2754</v>
      </c>
      <c r="AA1064" s="1">
        <v>7.4155733445251297E-3</v>
      </c>
      <c r="AB1064" s="1">
        <v>1.9943330136362899E-2</v>
      </c>
      <c r="AC1064" s="1">
        <v>1.2527756791837799E-2</v>
      </c>
      <c r="AD1064" s="1">
        <v>8.4307814817743798E-2</v>
      </c>
    </row>
    <row r="1065" spans="1:30" x14ac:dyDescent="0.3">
      <c r="A1065" s="1">
        <v>1064</v>
      </c>
      <c r="B1065" s="1" t="s">
        <v>1675</v>
      </c>
      <c r="C1065" s="1">
        <v>1.77946708730067E-3</v>
      </c>
      <c r="D1065" s="1">
        <v>9.5575056792558395E-4</v>
      </c>
      <c r="E1065" s="1">
        <v>0</v>
      </c>
      <c r="F1065" s="1">
        <v>0</v>
      </c>
      <c r="G1065" s="1">
        <v>1.79160611178514E-3</v>
      </c>
      <c r="H1065" s="1">
        <v>0</v>
      </c>
      <c r="I1065" s="1">
        <v>0</v>
      </c>
      <c r="J1065" s="1">
        <v>1.73301852635198E-3</v>
      </c>
      <c r="K1065" s="1">
        <v>0</v>
      </c>
      <c r="L1065" s="1">
        <v>1.1861820759444801E-2</v>
      </c>
      <c r="M1065" s="1">
        <v>1.4700250981100499E-2</v>
      </c>
      <c r="N1065" s="1">
        <v>1.89326306383498E-4</v>
      </c>
      <c r="O1065" s="1">
        <v>0</v>
      </c>
      <c r="P1065" s="7">
        <v>6.8221604522875493E-5</v>
      </c>
      <c r="Q1065" s="1">
        <v>3.5714855960940998E-4</v>
      </c>
      <c r="R1065" s="1">
        <v>0</v>
      </c>
      <c r="S1065" s="1">
        <v>0</v>
      </c>
      <c r="T1065" s="1">
        <v>5.7356012524252596E-4</v>
      </c>
      <c r="U1065" s="7">
        <v>2.1828650597592901E-5</v>
      </c>
      <c r="V1065" s="1">
        <v>7.32076484983694E-3</v>
      </c>
      <c r="W1065" s="1">
        <v>1064</v>
      </c>
      <c r="X1065" s="1" t="s">
        <v>1675</v>
      </c>
      <c r="Y1065" s="1" t="s">
        <v>1676</v>
      </c>
      <c r="Z1065" s="1" t="s">
        <v>2755</v>
      </c>
      <c r="AA1065" s="1">
        <v>1.1861820759444801E-2</v>
      </c>
      <c r="AB1065" s="1">
        <v>1.4700250981100499E-2</v>
      </c>
      <c r="AC1065" s="1">
        <v>2.8384302216556698E-3</v>
      </c>
      <c r="AD1065" s="1">
        <v>6.6934953493576199E-2</v>
      </c>
    </row>
    <row r="1066" spans="1:30" x14ac:dyDescent="0.3">
      <c r="A1066" s="1">
        <v>1065</v>
      </c>
      <c r="B1066" s="1" t="s">
        <v>1681</v>
      </c>
      <c r="C1066" s="1">
        <v>4.8231857035903603E-3</v>
      </c>
      <c r="D1066" s="1">
        <v>5.2293239549389202E-4</v>
      </c>
      <c r="E1066" s="1">
        <v>2.77467848981389E-3</v>
      </c>
      <c r="F1066" s="1">
        <v>3.3756801825122499E-3</v>
      </c>
      <c r="G1066" s="1">
        <v>7.4803173071010302E-4</v>
      </c>
      <c r="H1066" s="1">
        <v>2.4075982791893599E-3</v>
      </c>
      <c r="I1066" s="1">
        <v>1.4711588967035001E-3</v>
      </c>
      <c r="J1066" s="7">
        <v>4.95005092975435E-5</v>
      </c>
      <c r="K1066" s="1">
        <v>5.0618816187498498E-3</v>
      </c>
      <c r="L1066" s="1">
        <v>6.80030281830406E-4</v>
      </c>
      <c r="M1066" s="7">
        <v>5.4913910757873402E-5</v>
      </c>
      <c r="N1066" s="1">
        <v>1.0512115777570099E-2</v>
      </c>
      <c r="O1066" s="1">
        <v>0</v>
      </c>
      <c r="P1066" s="1">
        <v>2.0772127046579099E-3</v>
      </c>
      <c r="Q1066" s="1">
        <v>4.3166134264636096E-3</v>
      </c>
      <c r="R1066" s="1">
        <v>7.3641863502745897E-3</v>
      </c>
      <c r="S1066" s="1">
        <v>6.0501815804709703E-4</v>
      </c>
      <c r="T1066" s="1">
        <v>2.4414755522389302E-4</v>
      </c>
      <c r="U1066" s="1">
        <v>0</v>
      </c>
      <c r="V1066" s="1">
        <v>2.3096367491137202E-3</v>
      </c>
      <c r="W1066" s="1">
        <v>1065</v>
      </c>
      <c r="X1066" s="1" t="s">
        <v>1681</v>
      </c>
      <c r="Y1066" s="1" t="s">
        <v>1677</v>
      </c>
      <c r="Z1066" s="1" t="s">
        <v>2756</v>
      </c>
      <c r="AA1066" s="1">
        <v>7.3641863502745897E-3</v>
      </c>
      <c r="AB1066" s="1">
        <v>1.0512115777570099E-2</v>
      </c>
      <c r="AC1066" s="1">
        <v>3.1479294272955599E-3</v>
      </c>
      <c r="AD1066" s="1">
        <v>8.9590614166441998E-2</v>
      </c>
    </row>
    <row r="1067" spans="1:30" x14ac:dyDescent="0.3">
      <c r="A1067" s="1">
        <v>1066</v>
      </c>
      <c r="B1067" s="1" t="s">
        <v>1681</v>
      </c>
      <c r="C1067" s="7">
        <v>3.24981360158481E-5</v>
      </c>
      <c r="D1067" s="1">
        <v>1.38198078417661E-3</v>
      </c>
      <c r="E1067" s="1">
        <v>2.444800591731E-4</v>
      </c>
      <c r="F1067" s="7">
        <v>8.8398633851463995E-5</v>
      </c>
      <c r="G1067" s="1">
        <v>3.8406221996479602E-3</v>
      </c>
      <c r="H1067" s="1">
        <v>6.5520338089785604E-4</v>
      </c>
      <c r="I1067" s="1">
        <v>1.17066633614074E-4</v>
      </c>
      <c r="J1067" s="1">
        <v>2.6427237019966597E-4</v>
      </c>
      <c r="K1067" s="1">
        <v>1.2396943278747101E-2</v>
      </c>
      <c r="L1067" s="1">
        <v>9.2002177072671696E-4</v>
      </c>
      <c r="M1067" s="1">
        <v>1.37337571833115E-3</v>
      </c>
      <c r="N1067" s="1">
        <v>2.1511458999452001E-3</v>
      </c>
      <c r="O1067" s="1">
        <v>2.6494765006246298E-4</v>
      </c>
      <c r="P1067" s="1">
        <v>2.77289201103718E-4</v>
      </c>
      <c r="Q1067" s="1">
        <v>3.34461050868874E-3</v>
      </c>
      <c r="R1067" s="1">
        <v>3.7857004916999702E-3</v>
      </c>
      <c r="S1067" s="1">
        <v>0</v>
      </c>
      <c r="T1067" s="1">
        <v>0</v>
      </c>
      <c r="U1067" s="1">
        <v>7.5086617075150299E-4</v>
      </c>
      <c r="V1067" s="1">
        <v>1.6777213975820798E-2</v>
      </c>
      <c r="W1067" s="1">
        <v>1066</v>
      </c>
      <c r="X1067" s="1" t="s">
        <v>1681</v>
      </c>
      <c r="Y1067" s="1" t="s">
        <v>1685</v>
      </c>
      <c r="Z1067" s="1" t="s">
        <v>2757</v>
      </c>
      <c r="AA1067" s="1">
        <v>3.7857004916999702E-3</v>
      </c>
      <c r="AB1067" s="1">
        <v>1.6777213975820798E-2</v>
      </c>
      <c r="AC1067" s="1">
        <v>1.29915134841208E-2</v>
      </c>
      <c r="AD1067" s="1">
        <v>8.1258735259660902E-2</v>
      </c>
    </row>
    <row r="1068" spans="1:30" x14ac:dyDescent="0.3">
      <c r="A1068" s="1">
        <v>1067</v>
      </c>
      <c r="B1068" s="1" t="s">
        <v>1674</v>
      </c>
      <c r="C1068" s="1">
        <v>1.5767916515923799E-4</v>
      </c>
      <c r="D1068" s="1">
        <v>0</v>
      </c>
      <c r="E1068" s="1">
        <v>5.7889016477155001E-4</v>
      </c>
      <c r="F1068" s="1">
        <v>0</v>
      </c>
      <c r="G1068" s="1">
        <v>5.0545602748796302E-4</v>
      </c>
      <c r="H1068" s="7">
        <v>8.3929073081582197E-5</v>
      </c>
      <c r="I1068" s="1">
        <v>2.0798825320255299E-3</v>
      </c>
      <c r="J1068" s="1">
        <v>0</v>
      </c>
      <c r="K1068" s="1">
        <v>1.45199169032885E-2</v>
      </c>
      <c r="L1068" s="1">
        <v>0</v>
      </c>
      <c r="M1068" s="1">
        <v>0</v>
      </c>
      <c r="N1068" s="1">
        <v>1.7194566788037501E-2</v>
      </c>
      <c r="O1068" s="1">
        <v>5.8446036628300299E-3</v>
      </c>
      <c r="P1068" s="1">
        <v>4.9561457231513497E-4</v>
      </c>
      <c r="Q1068" s="1">
        <v>3.5061661865044402E-3</v>
      </c>
      <c r="R1068" s="1">
        <v>1.03782307171639E-3</v>
      </c>
      <c r="S1068" s="1">
        <v>9.6527214856884102E-4</v>
      </c>
      <c r="T1068" s="1">
        <v>0</v>
      </c>
      <c r="U1068" s="1">
        <v>0</v>
      </c>
      <c r="V1068" s="1">
        <v>0</v>
      </c>
      <c r="W1068" s="1">
        <v>1067</v>
      </c>
      <c r="X1068" s="1" t="s">
        <v>1674</v>
      </c>
      <c r="Y1068" s="1" t="s">
        <v>1677</v>
      </c>
      <c r="Z1068" s="1" t="s">
        <v>2758</v>
      </c>
      <c r="AA1068" s="1">
        <v>1.45199169032885E-2</v>
      </c>
      <c r="AB1068" s="1">
        <v>1.7194566788037501E-2</v>
      </c>
      <c r="AC1068" s="1">
        <v>2.67464988474903E-3</v>
      </c>
      <c r="AD1068" s="1">
        <v>7.4091923648779798E-2</v>
      </c>
    </row>
    <row r="1069" spans="1:30" x14ac:dyDescent="0.3">
      <c r="A1069" s="1">
        <v>1068</v>
      </c>
      <c r="B1069" s="1" t="s">
        <v>1679</v>
      </c>
      <c r="C1069" s="1">
        <v>2.0185866747802E-4</v>
      </c>
      <c r="D1069" s="7">
        <v>3.2884389324182999E-5</v>
      </c>
      <c r="E1069" s="1">
        <v>7.3598234353880699E-3</v>
      </c>
      <c r="F1069" s="1">
        <v>0</v>
      </c>
      <c r="G1069" s="1">
        <v>1.2895085851471E-3</v>
      </c>
      <c r="H1069" s="1">
        <v>0</v>
      </c>
      <c r="I1069" s="1">
        <v>6.1121663281435705E-4</v>
      </c>
      <c r="J1069" s="1">
        <v>6.2536998469657598E-4</v>
      </c>
      <c r="K1069" s="1">
        <v>2.2044221384517502E-3</v>
      </c>
      <c r="L1069" s="1">
        <v>1.06428409610441E-4</v>
      </c>
      <c r="M1069" s="1">
        <v>0</v>
      </c>
      <c r="N1069" s="1">
        <v>7.1254524997761397E-3</v>
      </c>
      <c r="O1069" s="7">
        <v>1.11576595644445E-5</v>
      </c>
      <c r="P1069" s="1">
        <v>9.5722815534583297E-3</v>
      </c>
      <c r="Q1069" s="1">
        <v>2.6075381629708599E-3</v>
      </c>
      <c r="R1069" s="1">
        <v>1.6134960450698099E-3</v>
      </c>
      <c r="S1069" s="1">
        <v>5.2712096843316198E-3</v>
      </c>
      <c r="T1069" s="1">
        <v>0</v>
      </c>
      <c r="U1069" s="1">
        <v>2.0997186911128499E-4</v>
      </c>
      <c r="V1069" s="1">
        <v>1.4551304601112299E-3</v>
      </c>
      <c r="W1069" s="1">
        <v>1068</v>
      </c>
      <c r="X1069" s="1" t="s">
        <v>1679</v>
      </c>
      <c r="Y1069" s="1" t="s">
        <v>1679</v>
      </c>
      <c r="Z1069" s="1" t="s">
        <v>2759</v>
      </c>
      <c r="AA1069" s="1">
        <v>9.5722815534583297E-3</v>
      </c>
      <c r="AB1069" s="1">
        <v>9.5722815534583297E-3</v>
      </c>
      <c r="AC1069" s="1">
        <v>0</v>
      </c>
      <c r="AD1069" s="1">
        <v>7.1788349679509006E-2</v>
      </c>
    </row>
    <row r="1070" spans="1:30" x14ac:dyDescent="0.3">
      <c r="A1070" s="1">
        <v>1069</v>
      </c>
      <c r="B1070" s="1" t="s">
        <v>1676</v>
      </c>
      <c r="C1070" s="1">
        <v>1.86428573635108E-3</v>
      </c>
      <c r="D1070" s="1">
        <v>2.8526555742156398E-3</v>
      </c>
      <c r="E1070" s="1">
        <v>0</v>
      </c>
      <c r="F1070" s="1">
        <v>0</v>
      </c>
      <c r="G1070" s="1">
        <v>1.18090205388488E-4</v>
      </c>
      <c r="H1070" s="1">
        <v>0</v>
      </c>
      <c r="I1070" s="1">
        <v>0</v>
      </c>
      <c r="J1070" s="1">
        <v>1.1354135886822599E-2</v>
      </c>
      <c r="K1070" s="1">
        <v>0</v>
      </c>
      <c r="L1070" s="1">
        <v>1.7566919404570799E-3</v>
      </c>
      <c r="M1070" s="1">
        <v>1.0220818879918899E-2</v>
      </c>
      <c r="N1070" s="1">
        <v>0</v>
      </c>
      <c r="O1070" s="1">
        <v>4.0271318443594901E-3</v>
      </c>
      <c r="P1070" s="1">
        <v>5.31721534192925E-4</v>
      </c>
      <c r="Q1070" s="1">
        <v>0</v>
      </c>
      <c r="R1070" s="1">
        <v>0</v>
      </c>
      <c r="S1070" s="1">
        <v>0</v>
      </c>
      <c r="T1070" s="1">
        <v>1.3751560504022599E-2</v>
      </c>
      <c r="U1070" s="1">
        <v>7.82737603451673E-4</v>
      </c>
      <c r="V1070" s="1">
        <v>1.1598144356638699E-3</v>
      </c>
      <c r="W1070" s="1">
        <v>1069</v>
      </c>
      <c r="X1070" s="1" t="s">
        <v>1676</v>
      </c>
      <c r="Y1070" s="1" t="s">
        <v>1683</v>
      </c>
      <c r="Z1070" s="1" t="s">
        <v>2760</v>
      </c>
      <c r="AA1070" s="1">
        <v>1.0220818879918899E-2</v>
      </c>
      <c r="AB1070" s="1">
        <v>1.3751560504022599E-2</v>
      </c>
      <c r="AC1070" s="1">
        <v>3.5307416241036902E-3</v>
      </c>
      <c r="AD1070" s="1">
        <v>7.9092305510627695E-2</v>
      </c>
    </row>
    <row r="1071" spans="1:30" x14ac:dyDescent="0.3">
      <c r="A1071" s="1">
        <v>1070</v>
      </c>
      <c r="B1071" s="1" t="s">
        <v>1681</v>
      </c>
      <c r="C1071" s="1">
        <v>0</v>
      </c>
      <c r="D1071" s="1">
        <v>2.5254823760620501E-4</v>
      </c>
      <c r="E1071" s="1">
        <v>0</v>
      </c>
      <c r="F1071" s="1">
        <v>0</v>
      </c>
      <c r="G1071" s="1">
        <v>1.2048889295738E-3</v>
      </c>
      <c r="H1071" s="1">
        <v>0</v>
      </c>
      <c r="I1071" s="1">
        <v>2.2105609737448199E-3</v>
      </c>
      <c r="J1071" s="1">
        <v>3.1162649852410902E-3</v>
      </c>
      <c r="K1071" s="1">
        <v>1.3687706894909601E-4</v>
      </c>
      <c r="L1071" s="1">
        <v>1.5031258517111099E-2</v>
      </c>
      <c r="M1071" s="1">
        <v>6.5446191301269004E-4</v>
      </c>
      <c r="N1071" s="1">
        <v>1.2598041755255401E-2</v>
      </c>
      <c r="O1071" s="1">
        <v>9.1515833928643001E-4</v>
      </c>
      <c r="P1071" s="1">
        <v>1.6851653926960701E-3</v>
      </c>
      <c r="Q1071" s="1">
        <v>5.9354127806505001E-3</v>
      </c>
      <c r="R1071" s="1">
        <v>1.2642812152970499E-4</v>
      </c>
      <c r="S1071" s="1">
        <v>1.0073084746065001E-3</v>
      </c>
      <c r="T1071" s="1">
        <v>0</v>
      </c>
      <c r="U1071" s="1">
        <v>0</v>
      </c>
      <c r="V1071" s="1">
        <v>1.4229003051805099E-3</v>
      </c>
      <c r="W1071" s="1">
        <v>1070</v>
      </c>
      <c r="X1071" s="1" t="s">
        <v>1681</v>
      </c>
      <c r="Y1071" s="1" t="s">
        <v>1675</v>
      </c>
      <c r="Z1071" s="1" t="s">
        <v>2761</v>
      </c>
      <c r="AA1071" s="1">
        <v>1.2642812152970499E-4</v>
      </c>
      <c r="AB1071" s="1">
        <v>1.5031258517111099E-2</v>
      </c>
      <c r="AC1071" s="1">
        <v>1.49048303955814E-2</v>
      </c>
      <c r="AD1071" s="1">
        <v>7.7081767762576095E-2</v>
      </c>
    </row>
    <row r="1072" spans="1:30" x14ac:dyDescent="0.3">
      <c r="A1072" s="1">
        <v>1071</v>
      </c>
      <c r="B1072" s="1" t="s">
        <v>1673</v>
      </c>
      <c r="C1072" s="7">
        <v>2.3690132656640699E-5</v>
      </c>
      <c r="D1072" s="1">
        <v>1.49218695894317E-4</v>
      </c>
      <c r="E1072" s="1">
        <v>0</v>
      </c>
      <c r="F1072" s="1">
        <v>4.1871305584885199E-4</v>
      </c>
      <c r="G1072" s="1">
        <v>4.3181483292079499E-3</v>
      </c>
      <c r="H1072" s="1">
        <v>0</v>
      </c>
      <c r="I1072" s="1">
        <v>0</v>
      </c>
      <c r="J1072" s="1">
        <v>2.1625385122300601E-2</v>
      </c>
      <c r="K1072" s="1">
        <v>1.06029309365467E-4</v>
      </c>
      <c r="L1072" s="1">
        <v>1.4998501712987901E-3</v>
      </c>
      <c r="M1072" s="1">
        <v>7.9469083133593501E-4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2.78529908799908E-3</v>
      </c>
      <c r="T1072" s="1">
        <v>1.9799908112728401E-2</v>
      </c>
      <c r="U1072" s="1">
        <v>0</v>
      </c>
      <c r="V1072" s="1">
        <v>2.3887835416957501E-3</v>
      </c>
      <c r="W1072" s="1">
        <v>1071</v>
      </c>
      <c r="X1072" s="1" t="s">
        <v>1673</v>
      </c>
      <c r="Y1072" s="1" t="s">
        <v>1673</v>
      </c>
      <c r="Z1072" s="1" t="s">
        <v>2762</v>
      </c>
      <c r="AA1072" s="1">
        <v>2.1625385122300601E-2</v>
      </c>
      <c r="AB1072" s="1">
        <v>2.1625385122300601E-2</v>
      </c>
      <c r="AC1072" s="1">
        <v>0</v>
      </c>
      <c r="AD1072" s="1">
        <v>7.8813811726366895E-2</v>
      </c>
    </row>
    <row r="1073" spans="1:30" x14ac:dyDescent="0.3">
      <c r="A1073" s="1">
        <v>1072</v>
      </c>
      <c r="B1073" s="1" t="s">
        <v>1683</v>
      </c>
      <c r="C1073" s="1">
        <v>1.5970451158633399E-4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7">
        <v>6.4629124332876901E-5</v>
      </c>
      <c r="J1073" s="7">
        <v>4.5933378370842703E-5</v>
      </c>
      <c r="K1073" s="1">
        <v>3.3624084551328002E-4</v>
      </c>
      <c r="L1073" s="1">
        <v>0</v>
      </c>
      <c r="M1073" s="1">
        <v>0</v>
      </c>
      <c r="N1073" s="1">
        <v>3.1932665292322898E-4</v>
      </c>
      <c r="O1073" s="1">
        <v>0</v>
      </c>
      <c r="P1073" s="7">
        <v>6.2353157458673098E-5</v>
      </c>
      <c r="Q1073" s="1">
        <v>1.9126190432170001E-4</v>
      </c>
      <c r="R1073" s="1">
        <v>5.90967442889892E-3</v>
      </c>
      <c r="S1073" s="1">
        <v>2.2454423005359998E-2</v>
      </c>
      <c r="T1073" s="1">
        <v>1.04360103956086E-2</v>
      </c>
      <c r="U1073" s="1">
        <v>0</v>
      </c>
      <c r="V1073" s="1">
        <v>0</v>
      </c>
      <c r="W1073" s="1">
        <v>1072</v>
      </c>
      <c r="X1073" s="1" t="s">
        <v>1683</v>
      </c>
      <c r="Y1073" s="1" t="s">
        <v>1682</v>
      </c>
      <c r="Z1073" s="1" t="s">
        <v>2763</v>
      </c>
      <c r="AA1073" s="1">
        <v>1.04360103956086E-2</v>
      </c>
      <c r="AB1073" s="1">
        <v>2.2454423005359998E-2</v>
      </c>
      <c r="AC1073" s="1">
        <v>1.20184126097514E-2</v>
      </c>
      <c r="AD1073" s="1">
        <v>5.7802219440966002E-2</v>
      </c>
    </row>
    <row r="1074" spans="1:30" x14ac:dyDescent="0.3">
      <c r="A1074" s="1">
        <v>1073</v>
      </c>
      <c r="B1074" s="1" t="s">
        <v>1674</v>
      </c>
      <c r="C1074" s="7">
        <v>2.5727665144142099E-5</v>
      </c>
      <c r="D1074" s="1">
        <v>0</v>
      </c>
      <c r="E1074" s="1">
        <v>0</v>
      </c>
      <c r="F1074" s="1">
        <v>9.7207352272145396E-4</v>
      </c>
      <c r="G1074" s="1">
        <v>6.3876830182477704E-4</v>
      </c>
      <c r="H1074" s="1">
        <v>0</v>
      </c>
      <c r="I1074" s="1">
        <v>4.7443418955232597E-3</v>
      </c>
      <c r="J1074" s="1">
        <v>2.8007119246614302E-4</v>
      </c>
      <c r="K1074" s="1">
        <v>1.8706049838752001E-2</v>
      </c>
      <c r="L1074" s="1">
        <v>1.99417939745878E-4</v>
      </c>
      <c r="M1074" s="1">
        <v>0</v>
      </c>
      <c r="N1074" s="1">
        <v>7.8613722980146704E-4</v>
      </c>
      <c r="O1074" s="1">
        <v>0</v>
      </c>
      <c r="P1074" s="1">
        <v>5.4030007868483398E-3</v>
      </c>
      <c r="Q1074" s="1">
        <v>2.00554574164577E-2</v>
      </c>
      <c r="R1074" s="7">
        <v>7.0367963793591294E-5</v>
      </c>
      <c r="S1074" s="1">
        <v>5.6208285968865695E-4</v>
      </c>
      <c r="T1074" s="1">
        <v>2.8150995131074398E-4</v>
      </c>
      <c r="U1074" s="1">
        <v>1.71287794754462E-4</v>
      </c>
      <c r="V1074" s="1">
        <v>1.42047847294397E-3</v>
      </c>
      <c r="W1074" s="1">
        <v>1073</v>
      </c>
      <c r="X1074" s="1" t="s">
        <v>1674</v>
      </c>
      <c r="Y1074" s="1" t="s">
        <v>1680</v>
      </c>
      <c r="Z1074" s="1" t="s">
        <v>2764</v>
      </c>
      <c r="AA1074" s="1">
        <v>1.8706049838752001E-2</v>
      </c>
      <c r="AB1074" s="1">
        <v>2.00554574164577E-2</v>
      </c>
      <c r="AC1074" s="1">
        <v>1.34940757770566E-3</v>
      </c>
      <c r="AD1074" s="1">
        <v>8.2026147651304004E-2</v>
      </c>
    </row>
    <row r="1075" spans="1:30" x14ac:dyDescent="0.3">
      <c r="A1075" s="1">
        <v>1074</v>
      </c>
      <c r="B1075" s="1" t="s">
        <v>1674</v>
      </c>
      <c r="C1075" s="1">
        <v>2.6093303405215602E-3</v>
      </c>
      <c r="D1075" s="1">
        <v>0</v>
      </c>
      <c r="E1075" s="1">
        <v>1.4501089976918499E-4</v>
      </c>
      <c r="F1075" s="1">
        <v>1.06120406504293E-2</v>
      </c>
      <c r="G1075" s="1">
        <v>9.2958696018248098E-4</v>
      </c>
      <c r="H1075" s="1">
        <v>0</v>
      </c>
      <c r="I1075" s="1">
        <v>3.0580648125030701E-4</v>
      </c>
      <c r="J1075" s="1">
        <v>0</v>
      </c>
      <c r="K1075" s="1">
        <v>1.8556006519007399E-2</v>
      </c>
      <c r="L1075" s="1">
        <v>5.2886212567492105E-4</v>
      </c>
      <c r="M1075" s="1">
        <v>6.8878382417296097E-3</v>
      </c>
      <c r="N1075" s="1">
        <v>0</v>
      </c>
      <c r="O1075" s="7">
        <v>1.1562636453276001E-5</v>
      </c>
      <c r="P1075" s="1">
        <v>1.8870804590805899E-3</v>
      </c>
      <c r="Q1075" s="1">
        <v>5.7959056086081904E-3</v>
      </c>
      <c r="R1075" s="1">
        <v>0</v>
      </c>
      <c r="S1075" s="1">
        <v>0</v>
      </c>
      <c r="T1075" s="1">
        <v>0</v>
      </c>
      <c r="U1075" s="1">
        <v>1.6000531399576999E-4</v>
      </c>
      <c r="V1075" s="1">
        <v>4.9792942113479396E-3</v>
      </c>
      <c r="W1075" s="1">
        <v>1074</v>
      </c>
      <c r="X1075" s="1" t="s">
        <v>1674</v>
      </c>
      <c r="Y1075" s="1" t="s">
        <v>1674</v>
      </c>
      <c r="Z1075" s="1" t="s">
        <v>2765</v>
      </c>
      <c r="AA1075" s="1">
        <v>1.8556006519007399E-2</v>
      </c>
      <c r="AB1075" s="1">
        <v>1.8556006519007399E-2</v>
      </c>
      <c r="AC1075" s="1">
        <v>0</v>
      </c>
      <c r="AD1075" s="1">
        <v>8.5418008579366003E-2</v>
      </c>
    </row>
    <row r="1076" spans="1:30" x14ac:dyDescent="0.3">
      <c r="A1076" s="1">
        <v>1075</v>
      </c>
      <c r="B1076" s="1" t="s">
        <v>1683</v>
      </c>
      <c r="C1076" s="1">
        <v>8.2893158383276697E-3</v>
      </c>
      <c r="D1076" s="1">
        <v>1.5090853081897799E-4</v>
      </c>
      <c r="E1076" s="1">
        <v>0</v>
      </c>
      <c r="F1076" s="7">
        <v>4.0603349096512403E-5</v>
      </c>
      <c r="G1076" s="1">
        <v>0</v>
      </c>
      <c r="H1076" s="1">
        <v>0</v>
      </c>
      <c r="I1076" s="1">
        <v>0</v>
      </c>
      <c r="J1076" s="1">
        <v>1.59868696100069E-3</v>
      </c>
      <c r="K1076" s="1">
        <v>3.4872065873648301E-4</v>
      </c>
      <c r="L1076" s="1">
        <v>6.4610767523447903E-3</v>
      </c>
      <c r="M1076" s="1">
        <v>1.02817656636904E-4</v>
      </c>
      <c r="N1076" s="1">
        <v>1.1917765079266899E-3</v>
      </c>
      <c r="O1076" s="1">
        <v>5.6949307336725602E-3</v>
      </c>
      <c r="P1076" s="1">
        <v>6.6494592121446301E-4</v>
      </c>
      <c r="Q1076" s="1">
        <v>4.2270971748487398E-4</v>
      </c>
      <c r="R1076" s="1">
        <v>3.8246296310642499E-3</v>
      </c>
      <c r="S1076" s="1">
        <v>1.06375620170783E-2</v>
      </c>
      <c r="T1076" s="1">
        <v>1.9148646566342398E-2</v>
      </c>
      <c r="U1076" s="1">
        <v>0</v>
      </c>
      <c r="V1076" s="1">
        <v>0</v>
      </c>
      <c r="W1076" s="1">
        <v>1075</v>
      </c>
      <c r="X1076" s="1" t="s">
        <v>1683</v>
      </c>
      <c r="Y1076" s="1" t="s">
        <v>1683</v>
      </c>
      <c r="Z1076" s="1" t="s">
        <v>2766</v>
      </c>
      <c r="AA1076" s="1">
        <v>1.9148646566342398E-2</v>
      </c>
      <c r="AB1076" s="1">
        <v>1.9148646566342398E-2</v>
      </c>
      <c r="AC1076" s="1">
        <v>0</v>
      </c>
      <c r="AD1076" s="1">
        <v>9.3140529550736206E-2</v>
      </c>
    </row>
    <row r="1077" spans="1:30" x14ac:dyDescent="0.3">
      <c r="A1077" s="1">
        <v>1076</v>
      </c>
      <c r="B1077" s="1" t="s">
        <v>1669</v>
      </c>
      <c r="C1077" s="1">
        <v>2.8018057062085102E-4</v>
      </c>
      <c r="D1077" s="7">
        <v>9.0242939085988204E-7</v>
      </c>
      <c r="E1077" s="1">
        <v>1.0732221645441699E-3</v>
      </c>
      <c r="F1077" s="1">
        <v>1.4779278306579199E-2</v>
      </c>
      <c r="G1077" s="1">
        <v>7.2345229257475899E-3</v>
      </c>
      <c r="H1077" s="1">
        <v>1.4550077932500699E-3</v>
      </c>
      <c r="I1077" s="1">
        <v>1.3190293414558601E-3</v>
      </c>
      <c r="J1077" s="1">
        <v>1.92579703674712E-3</v>
      </c>
      <c r="K1077" s="1">
        <v>1.82779980547277E-3</v>
      </c>
      <c r="L1077" s="1">
        <v>1.3989419158284299E-3</v>
      </c>
      <c r="M1077" s="1">
        <v>9.5033581624672805E-4</v>
      </c>
      <c r="N1077" s="7">
        <v>3.1953857675380902E-5</v>
      </c>
      <c r="O1077" s="1">
        <v>0</v>
      </c>
      <c r="P1077" s="1">
        <v>3.6834809718463399E-4</v>
      </c>
      <c r="Q1077" s="1">
        <v>2.51958302833374E-3</v>
      </c>
      <c r="R1077" s="1">
        <v>2.7629011600521199E-3</v>
      </c>
      <c r="S1077" s="1">
        <v>3.6105876255256601E-3</v>
      </c>
      <c r="T1077" s="1">
        <v>2.92686443412729E-3</v>
      </c>
      <c r="U1077" s="1">
        <v>0</v>
      </c>
      <c r="V1077" s="1">
        <v>1.1036430555272999E-2</v>
      </c>
      <c r="W1077" s="1">
        <v>1076</v>
      </c>
      <c r="X1077" s="1" t="s">
        <v>1669</v>
      </c>
      <c r="Y1077" s="1" t="s">
        <v>1669</v>
      </c>
      <c r="Z1077" s="1" t="s">
        <v>2767</v>
      </c>
      <c r="AA1077" s="1">
        <v>1.4779278306579199E-2</v>
      </c>
      <c r="AB1077" s="1">
        <v>1.4779278306579199E-2</v>
      </c>
      <c r="AC1077" s="1">
        <v>0</v>
      </c>
      <c r="AD1077" s="1">
        <v>9.5777798737418401E-2</v>
      </c>
    </row>
    <row r="1078" spans="1:30" x14ac:dyDescent="0.3">
      <c r="A1078" s="1">
        <v>1077</v>
      </c>
      <c r="B1078" s="1" t="s">
        <v>1674</v>
      </c>
      <c r="C1078" s="1">
        <v>5.7869572109847005E-4</v>
      </c>
      <c r="D1078" s="1">
        <v>2.6345804173952998E-3</v>
      </c>
      <c r="E1078" s="1">
        <v>2.7756814584540099E-3</v>
      </c>
      <c r="F1078" s="1">
        <v>2.41478595187441E-2</v>
      </c>
      <c r="G1078" s="1">
        <v>2.5454836719548098E-3</v>
      </c>
      <c r="H1078" s="1">
        <v>1.0143879837715901E-3</v>
      </c>
      <c r="I1078" s="1">
        <v>0</v>
      </c>
      <c r="J1078" s="1">
        <v>5.85777395241189E-3</v>
      </c>
      <c r="K1078" s="1">
        <v>1.8065874720277E-3</v>
      </c>
      <c r="L1078" s="1">
        <v>8.6593757784515898E-4</v>
      </c>
      <c r="M1078" s="1">
        <v>7.9459403178432498E-4</v>
      </c>
      <c r="N1078" s="1">
        <v>1.8586582463887499E-4</v>
      </c>
      <c r="O1078" s="1">
        <v>7.7137791293207896E-4</v>
      </c>
      <c r="P1078" s="1">
        <v>1.25192254522201E-3</v>
      </c>
      <c r="Q1078" s="1">
        <v>7.0565470327644002E-4</v>
      </c>
      <c r="R1078" s="1">
        <v>2.4544592396604E-3</v>
      </c>
      <c r="S1078" s="1">
        <v>1.08589922822436E-2</v>
      </c>
      <c r="T1078" s="1">
        <v>4.0102246046880199E-3</v>
      </c>
      <c r="U1078" s="1">
        <v>0</v>
      </c>
      <c r="V1078" s="1">
        <v>3.48324253815327E-4</v>
      </c>
      <c r="W1078" s="1">
        <v>1077</v>
      </c>
      <c r="X1078" s="1" t="s">
        <v>1674</v>
      </c>
      <c r="Y1078" s="1" t="s">
        <v>1669</v>
      </c>
      <c r="Z1078" s="1" t="s">
        <v>2768</v>
      </c>
      <c r="AA1078" s="1">
        <v>1.8065874720277E-3</v>
      </c>
      <c r="AB1078" s="1">
        <v>2.41478595187441E-2</v>
      </c>
      <c r="AC1078" s="1">
        <v>2.23412720467164E-2</v>
      </c>
      <c r="AD1078" s="1">
        <v>0.103845826602654</v>
      </c>
    </row>
    <row r="1079" spans="1:30" x14ac:dyDescent="0.3">
      <c r="A1079" s="1">
        <v>1078</v>
      </c>
      <c r="B1079" s="1" t="s">
        <v>1679</v>
      </c>
      <c r="C1079" s="1">
        <v>9.04327098805175E-4</v>
      </c>
      <c r="D1079" s="1">
        <v>0</v>
      </c>
      <c r="E1079" s="1">
        <v>2.8735593269747402E-3</v>
      </c>
      <c r="F1079" s="1">
        <v>4.3622591296807699E-3</v>
      </c>
      <c r="G1079" s="1">
        <v>2.8395821753792101E-4</v>
      </c>
      <c r="H1079" s="1">
        <v>3.6480847707584E-3</v>
      </c>
      <c r="I1079" s="1">
        <v>5.8887873088065703E-4</v>
      </c>
      <c r="J1079" s="7">
        <v>3.78774583376074E-5</v>
      </c>
      <c r="K1079" s="1">
        <v>4.2254938942585104E-3</v>
      </c>
      <c r="L1079" s="1">
        <v>1.35338221550677E-3</v>
      </c>
      <c r="M1079" s="7">
        <v>7.3593195381960297E-5</v>
      </c>
      <c r="N1079" s="1">
        <v>5.1494243744345299E-3</v>
      </c>
      <c r="O1079" s="1">
        <v>1.5984236731931501E-4</v>
      </c>
      <c r="P1079" s="1">
        <v>1.56820509203816E-2</v>
      </c>
      <c r="Q1079" s="1">
        <v>4.9806066427997E-3</v>
      </c>
      <c r="R1079" s="1">
        <v>1.6461497721380501E-3</v>
      </c>
      <c r="S1079" s="1">
        <v>9.5579758075088996E-4</v>
      </c>
      <c r="T1079" s="1">
        <v>3.6920623477326598E-3</v>
      </c>
      <c r="U1079" s="1">
        <v>0</v>
      </c>
      <c r="V1079" s="1">
        <v>2.23646529979251E-4</v>
      </c>
      <c r="W1079" s="1">
        <v>1078</v>
      </c>
      <c r="X1079" s="1" t="s">
        <v>1679</v>
      </c>
      <c r="Y1079" s="1" t="s">
        <v>1679</v>
      </c>
      <c r="Z1079" s="1" t="s">
        <v>2769</v>
      </c>
      <c r="AA1079" s="1">
        <v>1.56820509203816E-2</v>
      </c>
      <c r="AB1079" s="1">
        <v>1.56820509203816E-2</v>
      </c>
      <c r="AC1079" s="1">
        <v>0</v>
      </c>
      <c r="AD1079" s="1">
        <v>8.9133941112754994E-2</v>
      </c>
    </row>
    <row r="1080" spans="1:30" x14ac:dyDescent="0.3">
      <c r="A1080" s="1">
        <v>1079</v>
      </c>
      <c r="B1080" s="1" t="s">
        <v>1682</v>
      </c>
      <c r="C1080" s="1">
        <v>5.3657698149730604E-4</v>
      </c>
      <c r="D1080" s="7">
        <v>9.5354422281123503E-5</v>
      </c>
      <c r="E1080" s="1">
        <v>1.85796565174024E-3</v>
      </c>
      <c r="F1080" s="1">
        <v>8.1453403083688405E-4</v>
      </c>
      <c r="G1080" s="1">
        <v>1.8311630661010001E-4</v>
      </c>
      <c r="H1080" s="1">
        <v>1.1639757678460201E-3</v>
      </c>
      <c r="I1080" s="1">
        <v>5.5723142582077096E-3</v>
      </c>
      <c r="J1080" s="7">
        <v>7.0582442576314094E-5</v>
      </c>
      <c r="K1080" s="1">
        <v>1.50084424035577E-2</v>
      </c>
      <c r="L1080" s="1">
        <v>0</v>
      </c>
      <c r="M1080" s="1">
        <v>1.41309334847694E-4</v>
      </c>
      <c r="N1080" s="1">
        <v>2.97657815787622E-3</v>
      </c>
      <c r="O1080" s="1">
        <v>0</v>
      </c>
      <c r="P1080" s="1">
        <v>2.0946604649443798E-3</v>
      </c>
      <c r="Q1080" s="1">
        <v>5.1873882816678403E-3</v>
      </c>
      <c r="R1080" s="1">
        <v>5.3099083767685004E-3</v>
      </c>
      <c r="S1080" s="1">
        <v>1.23058933647365E-2</v>
      </c>
      <c r="T1080" s="1">
        <v>1.0680524539648801E-4</v>
      </c>
      <c r="U1080" s="1">
        <v>0</v>
      </c>
      <c r="V1080" s="1">
        <v>8.7872918067816196E-4</v>
      </c>
      <c r="W1080" s="1">
        <v>1079</v>
      </c>
      <c r="X1080" s="1" t="s">
        <v>1682</v>
      </c>
      <c r="Y1080" s="1" t="s">
        <v>1674</v>
      </c>
      <c r="Z1080" s="1" t="s">
        <v>2770</v>
      </c>
      <c r="AA1080" s="1">
        <v>1.23058933647365E-2</v>
      </c>
      <c r="AB1080" s="1">
        <v>1.50084424035577E-2</v>
      </c>
      <c r="AC1080" s="1">
        <v>2.7025490388212299E-3</v>
      </c>
      <c r="AD1080" s="1">
        <v>9.0906224288759899E-2</v>
      </c>
    </row>
    <row r="1081" spans="1:30" x14ac:dyDescent="0.3">
      <c r="A1081" s="1">
        <v>1080</v>
      </c>
      <c r="B1081" s="1" t="s">
        <v>1668</v>
      </c>
      <c r="C1081" s="1">
        <v>2.0728585420306299E-3</v>
      </c>
      <c r="D1081" s="1">
        <v>0</v>
      </c>
      <c r="E1081" s="1">
        <v>1.0662957895233301E-3</v>
      </c>
      <c r="F1081" s="1">
        <v>4.1400532427522099E-4</v>
      </c>
      <c r="G1081" s="1">
        <v>0</v>
      </c>
      <c r="H1081" s="1">
        <v>4.1748292884734299E-2</v>
      </c>
      <c r="I1081" s="1">
        <v>9.9233964320515002E-4</v>
      </c>
      <c r="J1081" s="1">
        <v>0</v>
      </c>
      <c r="K1081" s="1">
        <v>3.0251298243480799E-4</v>
      </c>
      <c r="L1081" s="1">
        <v>0</v>
      </c>
      <c r="M1081" s="1">
        <v>0</v>
      </c>
      <c r="N1081" s="1">
        <v>1.38867689462344E-4</v>
      </c>
      <c r="O1081" s="1">
        <v>0</v>
      </c>
      <c r="P1081" s="1">
        <v>3.6577363170100201E-4</v>
      </c>
      <c r="Q1081" s="1">
        <v>5.2063397805082799E-4</v>
      </c>
      <c r="R1081" s="1">
        <v>8.13669962900981E-4</v>
      </c>
      <c r="S1081" s="7">
        <v>4.6027398563297598E-5</v>
      </c>
      <c r="T1081" s="1">
        <v>0</v>
      </c>
      <c r="U1081" s="1">
        <v>0</v>
      </c>
      <c r="V1081" s="1">
        <v>0</v>
      </c>
      <c r="W1081" s="1">
        <v>1080</v>
      </c>
      <c r="X1081" s="1" t="s">
        <v>1668</v>
      </c>
      <c r="Y1081" s="1" t="s">
        <v>1671</v>
      </c>
      <c r="Z1081" s="1" t="s">
        <v>2771</v>
      </c>
      <c r="AA1081" s="1">
        <v>1.0662957895233301E-3</v>
      </c>
      <c r="AB1081" s="1">
        <v>4.1748292884734299E-2</v>
      </c>
      <c r="AC1081" s="1">
        <v>4.0681997095211003E-2</v>
      </c>
      <c r="AD1081" s="1">
        <v>5.9936187226760501E-2</v>
      </c>
    </row>
    <row r="1082" spans="1:30" x14ac:dyDescent="0.3">
      <c r="A1082" s="1">
        <v>1081</v>
      </c>
      <c r="B1082" s="1" t="s">
        <v>1674</v>
      </c>
      <c r="C1082" s="1">
        <v>2.1762042052497901E-2</v>
      </c>
      <c r="D1082" s="1">
        <v>0</v>
      </c>
      <c r="E1082" s="1">
        <v>2.30656302461001E-3</v>
      </c>
      <c r="F1082" s="1">
        <v>8.4388694171466799E-3</v>
      </c>
      <c r="G1082" s="1">
        <v>0</v>
      </c>
      <c r="H1082" s="1">
        <v>1.70574344498611E-2</v>
      </c>
      <c r="I1082" s="1">
        <v>0</v>
      </c>
      <c r="J1082" s="7">
        <v>7.1212117890277505E-5</v>
      </c>
      <c r="K1082" s="1">
        <v>3.0632183261672099E-3</v>
      </c>
      <c r="L1082" s="1">
        <v>7.5697891189610697E-4</v>
      </c>
      <c r="M1082" s="1">
        <v>8.8766742768223703E-4</v>
      </c>
      <c r="N1082" s="1">
        <v>1.0797219897325299E-3</v>
      </c>
      <c r="O1082" s="1">
        <v>4.7917611400988302E-4</v>
      </c>
      <c r="P1082" s="1">
        <v>5.7796222709194699E-3</v>
      </c>
      <c r="Q1082" s="1">
        <v>1.20070728926076E-3</v>
      </c>
      <c r="R1082" s="1">
        <v>2.2738104569633398E-3</v>
      </c>
      <c r="S1082" s="1">
        <v>9.1542278004668799E-4</v>
      </c>
      <c r="T1082" s="1">
        <v>1.6360800753970699E-4</v>
      </c>
      <c r="U1082" s="1">
        <v>0</v>
      </c>
      <c r="V1082" s="1">
        <v>0</v>
      </c>
      <c r="W1082" s="1">
        <v>1081</v>
      </c>
      <c r="X1082" s="1" t="s">
        <v>1674</v>
      </c>
      <c r="Y1082" s="1" t="s">
        <v>1666</v>
      </c>
      <c r="Z1082" s="1" t="s">
        <v>2772</v>
      </c>
      <c r="AA1082" s="1">
        <v>3.0632183261672099E-3</v>
      </c>
      <c r="AB1082" s="1">
        <v>2.1762042052497901E-2</v>
      </c>
      <c r="AC1082" s="1">
        <v>1.86988237263307E-2</v>
      </c>
      <c r="AD1082" s="1">
        <v>0.10271134822528299</v>
      </c>
    </row>
    <row r="1083" spans="1:30" x14ac:dyDescent="0.3">
      <c r="A1083" s="1">
        <v>1082</v>
      </c>
      <c r="B1083" s="1" t="s">
        <v>1675</v>
      </c>
      <c r="C1083" s="1">
        <v>0</v>
      </c>
      <c r="D1083" s="1">
        <v>0</v>
      </c>
      <c r="E1083" s="1">
        <v>0</v>
      </c>
      <c r="F1083" s="1">
        <v>0</v>
      </c>
      <c r="G1083" s="1">
        <v>2.02175657034213E-2</v>
      </c>
      <c r="H1083" s="7">
        <v>7.7659240380256495E-5</v>
      </c>
      <c r="I1083" s="1">
        <v>0</v>
      </c>
      <c r="J1083" s="1">
        <v>2.2927467379436602E-3</v>
      </c>
      <c r="K1083" s="1">
        <v>0</v>
      </c>
      <c r="L1083" s="1">
        <v>3.4778419161745101E-2</v>
      </c>
      <c r="M1083" s="1">
        <v>6.5203644958225599E-3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1.18863902757897E-4</v>
      </c>
      <c r="U1083" s="1">
        <v>0</v>
      </c>
      <c r="V1083" s="1">
        <v>6.3674138565288899E-4</v>
      </c>
      <c r="W1083" s="1">
        <v>1082</v>
      </c>
      <c r="X1083" s="1" t="s">
        <v>1675</v>
      </c>
      <c r="Y1083" s="1" t="s">
        <v>1675</v>
      </c>
      <c r="Z1083" s="1" t="s">
        <v>2773</v>
      </c>
      <c r="AA1083" s="1">
        <v>3.4778419161745101E-2</v>
      </c>
      <c r="AB1083" s="1">
        <v>3.4778419161745101E-2</v>
      </c>
      <c r="AC1083" s="1">
        <v>0</v>
      </c>
      <c r="AD1083" s="1">
        <v>8.3095319609037696E-2</v>
      </c>
    </row>
    <row r="1084" spans="1:30" x14ac:dyDescent="0.3">
      <c r="A1084" s="1">
        <v>1083</v>
      </c>
      <c r="B1084" s="1" t="s">
        <v>1682</v>
      </c>
      <c r="C1084" s="1">
        <v>2.5975177526800998E-3</v>
      </c>
      <c r="D1084" s="1">
        <v>0</v>
      </c>
      <c r="E1084" s="1">
        <v>0</v>
      </c>
      <c r="F1084" s="7">
        <v>8.1544703070762E-5</v>
      </c>
      <c r="G1084" s="1">
        <v>2.8549665272599702E-2</v>
      </c>
      <c r="H1084" s="1">
        <v>7.4757607340633799E-4</v>
      </c>
      <c r="I1084" s="1">
        <v>0</v>
      </c>
      <c r="J1084" s="1">
        <v>0</v>
      </c>
      <c r="K1084" s="1">
        <v>0</v>
      </c>
      <c r="L1084" s="1">
        <v>1.1648600120008E-4</v>
      </c>
      <c r="M1084" s="1">
        <v>0</v>
      </c>
      <c r="N1084" s="1">
        <v>3.1527763865125301E-4</v>
      </c>
      <c r="O1084" s="1">
        <v>0</v>
      </c>
      <c r="P1084" s="1">
        <v>0</v>
      </c>
      <c r="Q1084" s="1">
        <v>0</v>
      </c>
      <c r="R1084" s="1">
        <v>1.08898996365537E-2</v>
      </c>
      <c r="S1084" s="1">
        <v>2.0504576605731798E-3</v>
      </c>
      <c r="T1084" s="1">
        <v>0</v>
      </c>
      <c r="U1084" s="1">
        <v>4.4654802284663396E-3</v>
      </c>
      <c r="V1084" s="1">
        <v>1.14945246231006E-2</v>
      </c>
      <c r="W1084" s="1">
        <v>1083</v>
      </c>
      <c r="X1084" s="1" t="s">
        <v>1682</v>
      </c>
      <c r="Y1084" s="1" t="s">
        <v>1670</v>
      </c>
      <c r="Z1084" s="1" t="s">
        <v>2774</v>
      </c>
      <c r="AA1084" s="1">
        <v>2.0504576605731798E-3</v>
      </c>
      <c r="AB1084" s="1">
        <v>2.8549665272599702E-2</v>
      </c>
      <c r="AC1084" s="1">
        <v>2.6499207612026499E-2</v>
      </c>
      <c r="AD1084" s="1">
        <v>8.8174174869747199E-2</v>
      </c>
    </row>
    <row r="1085" spans="1:30" x14ac:dyDescent="0.3">
      <c r="A1085" s="1">
        <v>1084</v>
      </c>
      <c r="B1085" s="1" t="s">
        <v>1677</v>
      </c>
      <c r="C1085" s="7">
        <v>3.6271195530008897E-5</v>
      </c>
      <c r="D1085" s="1">
        <v>0</v>
      </c>
      <c r="E1085" s="1">
        <v>2.0550976795769799E-2</v>
      </c>
      <c r="F1085" s="1">
        <v>5.1115495566773797E-4</v>
      </c>
      <c r="G1085" s="1">
        <v>0</v>
      </c>
      <c r="H1085" s="1">
        <v>7.1063009940656703E-4</v>
      </c>
      <c r="I1085" s="7">
        <v>8.7742408682061894E-5</v>
      </c>
      <c r="J1085" s="1">
        <v>0</v>
      </c>
      <c r="K1085" s="1">
        <v>1.8392698345934402E-2</v>
      </c>
      <c r="L1085" s="1">
        <v>0</v>
      </c>
      <c r="M1085" s="1">
        <v>0</v>
      </c>
      <c r="N1085" s="1">
        <v>1.5440489468730599E-2</v>
      </c>
      <c r="O1085" s="1">
        <v>0</v>
      </c>
      <c r="P1085" s="1">
        <v>2.0217658732712699E-4</v>
      </c>
      <c r="Q1085" s="1">
        <v>1.7186079371385099E-4</v>
      </c>
      <c r="R1085" s="7">
        <v>7.9778316506181596E-5</v>
      </c>
      <c r="S1085" s="1">
        <v>0</v>
      </c>
      <c r="T1085" s="1">
        <v>0</v>
      </c>
      <c r="U1085" s="1">
        <v>0</v>
      </c>
      <c r="V1085" s="1">
        <v>0</v>
      </c>
      <c r="W1085" s="1">
        <v>1084</v>
      </c>
      <c r="X1085" s="1" t="s">
        <v>1677</v>
      </c>
      <c r="Y1085" s="1" t="s">
        <v>1668</v>
      </c>
      <c r="Z1085" s="1" t="s">
        <v>2775</v>
      </c>
      <c r="AA1085" s="1">
        <v>1.5440489468730599E-2</v>
      </c>
      <c r="AB1085" s="1">
        <v>2.0550976795769799E-2</v>
      </c>
      <c r="AC1085" s="1">
        <v>5.11048732703918E-3</v>
      </c>
      <c r="AD1085" s="1">
        <v>7.7412806538737597E-2</v>
      </c>
    </row>
    <row r="1086" spans="1:30" x14ac:dyDescent="0.3">
      <c r="A1086" s="1">
        <v>1085</v>
      </c>
      <c r="B1086" s="1" t="s">
        <v>1669</v>
      </c>
      <c r="C1086" s="1">
        <v>8.9079642651142509E-3</v>
      </c>
      <c r="D1086" s="1">
        <v>0</v>
      </c>
      <c r="E1086" s="1">
        <v>4.0958024613238698E-4</v>
      </c>
      <c r="F1086" s="1">
        <v>1.79241215155184E-2</v>
      </c>
      <c r="G1086" s="1">
        <v>0</v>
      </c>
      <c r="H1086" s="7">
        <v>4.1237427103640403E-5</v>
      </c>
      <c r="I1086" s="1">
        <v>0</v>
      </c>
      <c r="J1086" s="1">
        <v>8.6005801330647498E-4</v>
      </c>
      <c r="K1086" s="1">
        <v>3.7709321227906401E-4</v>
      </c>
      <c r="L1086" s="1">
        <v>2.1159628245525901E-3</v>
      </c>
      <c r="M1086" s="1">
        <v>1.2781548638257801E-3</v>
      </c>
      <c r="N1086" s="1">
        <v>1.5552408200158999E-4</v>
      </c>
      <c r="O1086" s="1">
        <v>0</v>
      </c>
      <c r="P1086" s="1">
        <v>2.41368992886144E-2</v>
      </c>
      <c r="Q1086" s="7">
        <v>8.7226927360575601E-5</v>
      </c>
      <c r="R1086" s="1">
        <v>7.8039433618585098E-4</v>
      </c>
      <c r="S1086" s="1">
        <v>2.3859622404391701E-4</v>
      </c>
      <c r="T1086" s="1">
        <v>1.20449315224862E-3</v>
      </c>
      <c r="U1086" s="1">
        <v>0</v>
      </c>
      <c r="V1086" s="1">
        <v>0</v>
      </c>
      <c r="W1086" s="1">
        <v>1085</v>
      </c>
      <c r="X1086" s="1" t="s">
        <v>1669</v>
      </c>
      <c r="Y1086" s="1" t="s">
        <v>1679</v>
      </c>
      <c r="Z1086" s="1" t="s">
        <v>2776</v>
      </c>
      <c r="AA1086" s="1">
        <v>1.79241215155184E-2</v>
      </c>
      <c r="AB1086" s="1">
        <v>2.41368992886144E-2</v>
      </c>
      <c r="AC1086" s="1">
        <v>6.2127777730959597E-3</v>
      </c>
      <c r="AD1086" s="1">
        <v>8.5479290036236402E-2</v>
      </c>
    </row>
    <row r="1087" spans="1:30" x14ac:dyDescent="0.3">
      <c r="A1087" s="1">
        <v>1086</v>
      </c>
      <c r="B1087" s="1" t="s">
        <v>1682</v>
      </c>
      <c r="C1087" s="1">
        <v>0</v>
      </c>
      <c r="D1087" s="1">
        <v>0</v>
      </c>
      <c r="E1087" s="1">
        <v>0</v>
      </c>
      <c r="F1087" s="1">
        <v>5.0073158247172496E-4</v>
      </c>
      <c r="G1087" s="1">
        <v>2.59974618780627E-4</v>
      </c>
      <c r="H1087" s="1">
        <v>0</v>
      </c>
      <c r="I1087" s="1">
        <v>0</v>
      </c>
      <c r="J1087" s="1">
        <v>0</v>
      </c>
      <c r="K1087" s="1">
        <v>6.7069048938835898E-4</v>
      </c>
      <c r="L1087" s="1">
        <v>7.2972263252582298E-4</v>
      </c>
      <c r="M1087" s="1">
        <v>2.9137738106840101E-3</v>
      </c>
      <c r="N1087" s="1">
        <v>7.7525979511192398E-3</v>
      </c>
      <c r="O1087" s="1">
        <v>0</v>
      </c>
      <c r="P1087" s="1">
        <v>5.52277205706324E-3</v>
      </c>
      <c r="Q1087" s="1">
        <v>1.6436683982892899E-4</v>
      </c>
      <c r="R1087" s="1">
        <v>1.13098948594715E-2</v>
      </c>
      <c r="S1087" s="1">
        <v>3.7922482305705697E-2</v>
      </c>
      <c r="T1087" s="1">
        <v>4.0140437898581198E-4</v>
      </c>
      <c r="U1087" s="1">
        <v>0</v>
      </c>
      <c r="V1087" s="1">
        <v>0</v>
      </c>
      <c r="W1087" s="1">
        <v>1086</v>
      </c>
      <c r="X1087" s="1" t="s">
        <v>1682</v>
      </c>
      <c r="Y1087" s="1" t="s">
        <v>1682</v>
      </c>
      <c r="Z1087" s="1" t="s">
        <v>2777</v>
      </c>
      <c r="AA1087" s="1">
        <v>3.7922482305705697E-2</v>
      </c>
      <c r="AB1087" s="1">
        <v>3.7922482305705697E-2</v>
      </c>
      <c r="AC1087" s="1">
        <v>0</v>
      </c>
      <c r="AD1087" s="1">
        <v>9.3090996601636694E-2</v>
      </c>
    </row>
    <row r="1088" spans="1:30" x14ac:dyDescent="0.3">
      <c r="A1088" s="1">
        <v>1087</v>
      </c>
      <c r="B1088" s="1" t="s">
        <v>1673</v>
      </c>
      <c r="C1088" s="1">
        <v>3.3098493643004E-4</v>
      </c>
      <c r="D1088" s="1">
        <v>0</v>
      </c>
      <c r="E1088" s="1">
        <v>0</v>
      </c>
      <c r="F1088" s="1">
        <v>0</v>
      </c>
      <c r="G1088" s="7">
        <v>8.1131393207876896E-5</v>
      </c>
      <c r="H1088" s="1">
        <v>1.8722417263847101E-4</v>
      </c>
      <c r="I1088" s="7">
        <v>1.9931215331080301E-5</v>
      </c>
      <c r="J1088" s="1">
        <v>2.5989420615959501E-2</v>
      </c>
      <c r="K1088" s="1">
        <v>6.20258142309507E-4</v>
      </c>
      <c r="L1088" s="1">
        <v>9.5600597298685207E-3</v>
      </c>
      <c r="M1088" s="7">
        <v>2.9017159236151198E-5</v>
      </c>
      <c r="N1088" s="7">
        <v>5.2898949299643397E-5</v>
      </c>
      <c r="O1088" s="1">
        <v>6.2481089394197196E-3</v>
      </c>
      <c r="P1088" s="7">
        <v>3.7357107235782098E-5</v>
      </c>
      <c r="Q1088" s="1">
        <v>2.1630536906952699E-3</v>
      </c>
      <c r="R1088" s="1">
        <v>0</v>
      </c>
      <c r="S1088" s="1">
        <v>1.0510870259987599E-4</v>
      </c>
      <c r="T1088" s="1">
        <v>7.7358282398397498E-3</v>
      </c>
      <c r="U1088" s="1">
        <v>0</v>
      </c>
      <c r="V1088" s="1">
        <v>0</v>
      </c>
      <c r="W1088" s="1">
        <v>1087</v>
      </c>
      <c r="X1088" s="1" t="s">
        <v>1673</v>
      </c>
      <c r="Y1088" s="1" t="s">
        <v>1673</v>
      </c>
      <c r="Z1088" s="1" t="s">
        <v>2778</v>
      </c>
      <c r="AA1088" s="1">
        <v>2.5989420615959501E-2</v>
      </c>
      <c r="AB1088" s="1">
        <v>2.5989420615959501E-2</v>
      </c>
      <c r="AC1088" s="1">
        <v>0</v>
      </c>
      <c r="AD1088" s="1">
        <v>7.8078627372837495E-2</v>
      </c>
    </row>
    <row r="1089" spans="1:30" x14ac:dyDescent="0.3">
      <c r="A1089" s="1">
        <v>1088</v>
      </c>
      <c r="B1089" s="1" t="s">
        <v>1685</v>
      </c>
      <c r="C1089" s="1">
        <v>5.4449130277364202E-4</v>
      </c>
      <c r="D1089" s="1">
        <v>4.9025474681866298E-4</v>
      </c>
      <c r="E1089" s="1">
        <v>1.07650914847691E-4</v>
      </c>
      <c r="F1089" s="1">
        <v>1.0349217193925001E-3</v>
      </c>
      <c r="G1089" s="1">
        <v>2.6365792378660702E-3</v>
      </c>
      <c r="H1089" s="1">
        <v>0</v>
      </c>
      <c r="I1089" s="1">
        <v>3.3829241936485298E-4</v>
      </c>
      <c r="J1089" s="1">
        <v>2.00199169757012E-3</v>
      </c>
      <c r="K1089" s="1">
        <v>3.23677562338251E-3</v>
      </c>
      <c r="L1089" s="1">
        <v>1.0645570758956399E-2</v>
      </c>
      <c r="M1089" s="1">
        <v>4.0487815412780402E-3</v>
      </c>
      <c r="N1089" s="1">
        <v>2.8523122045232598E-4</v>
      </c>
      <c r="O1089" s="1">
        <v>0</v>
      </c>
      <c r="P1089" s="1">
        <v>2.09401044142455E-3</v>
      </c>
      <c r="Q1089" s="1">
        <v>2.6214423417036898E-4</v>
      </c>
      <c r="R1089" s="1">
        <v>1.4186346791777501E-3</v>
      </c>
      <c r="S1089" s="1">
        <v>7.8477488182243399E-4</v>
      </c>
      <c r="T1089" s="1">
        <v>4.8616856407280003E-3</v>
      </c>
      <c r="U1089" s="1">
        <v>4.76662932934965E-4</v>
      </c>
      <c r="V1089" s="1">
        <v>2.1965513364043902E-2</v>
      </c>
      <c r="W1089" s="1">
        <v>1088</v>
      </c>
      <c r="X1089" s="1" t="s">
        <v>1685</v>
      </c>
      <c r="Y1089" s="1" t="s">
        <v>1685</v>
      </c>
      <c r="Z1089" s="1" t="s">
        <v>2779</v>
      </c>
      <c r="AA1089" s="1">
        <v>2.1965513364043902E-2</v>
      </c>
      <c r="AB1089" s="1">
        <v>2.1965513364043902E-2</v>
      </c>
      <c r="AC1089" s="1">
        <v>0</v>
      </c>
      <c r="AD1089" s="1">
        <v>9.4027200073983797E-2</v>
      </c>
    </row>
    <row r="1090" spans="1:30" x14ac:dyDescent="0.3">
      <c r="A1090" s="1">
        <v>1089</v>
      </c>
      <c r="B1090" s="1" t="s">
        <v>1678</v>
      </c>
      <c r="C1090" s="1">
        <v>2.70014361179635E-3</v>
      </c>
      <c r="D1090" s="1">
        <v>0</v>
      </c>
      <c r="E1090" s="1">
        <v>7.4043388925731804E-4</v>
      </c>
      <c r="F1090" s="7">
        <v>7.8262559386517701E-5</v>
      </c>
      <c r="G1090" s="1">
        <v>0</v>
      </c>
      <c r="H1090" s="1">
        <v>2.47014069787429E-3</v>
      </c>
      <c r="I1090" s="1">
        <v>1.8771025242393999E-4</v>
      </c>
      <c r="J1090" s="1">
        <v>5.4246728831042396E-4</v>
      </c>
      <c r="K1090" s="1">
        <v>1.8315192211132401E-2</v>
      </c>
      <c r="L1090" s="1">
        <v>0</v>
      </c>
      <c r="M1090" s="1">
        <v>0</v>
      </c>
      <c r="N1090" s="1">
        <v>5.6744562695163305E-4</v>
      </c>
      <c r="O1090" s="1">
        <v>1.9145840545056799E-2</v>
      </c>
      <c r="P1090" s="1">
        <v>5.6167328322430604E-4</v>
      </c>
      <c r="Q1090" s="1">
        <v>3.1668761170989398E-3</v>
      </c>
      <c r="R1090" s="1">
        <v>1.07751886361019E-2</v>
      </c>
      <c r="S1090" s="1">
        <v>3.32347850572003E-4</v>
      </c>
      <c r="T1090" s="1">
        <v>3.5866916217133598E-4</v>
      </c>
      <c r="U1090" s="1">
        <v>0</v>
      </c>
      <c r="V1090" s="1">
        <v>1.8819780339789601E-4</v>
      </c>
      <c r="W1090" s="1">
        <v>1089</v>
      </c>
      <c r="X1090" s="1" t="s">
        <v>1678</v>
      </c>
      <c r="Y1090" s="1" t="s">
        <v>1678</v>
      </c>
      <c r="Z1090" s="1" t="s">
        <v>2780</v>
      </c>
      <c r="AA1090" s="1">
        <v>1.9145840545056799E-2</v>
      </c>
      <c r="AB1090" s="1">
        <v>1.9145840545056799E-2</v>
      </c>
      <c r="AC1090" s="1">
        <v>0</v>
      </c>
      <c r="AD1090" s="1">
        <v>9.1520655859616204E-2</v>
      </c>
    </row>
    <row r="1091" spans="1:30" x14ac:dyDescent="0.3">
      <c r="A1091" s="1">
        <v>1090</v>
      </c>
      <c r="B1091" s="1" t="s">
        <v>1674</v>
      </c>
      <c r="C1091" s="1">
        <v>1.93739920684993E-2</v>
      </c>
      <c r="D1091" s="1">
        <v>0</v>
      </c>
      <c r="E1091" s="7">
        <v>9.1971677450539301E-5</v>
      </c>
      <c r="F1091" s="1">
        <v>4.6323507188822502E-4</v>
      </c>
      <c r="G1091" s="1">
        <v>0</v>
      </c>
      <c r="H1091" s="1">
        <v>6.6374719586787998E-4</v>
      </c>
      <c r="I1091" s="1">
        <v>1.2029973017510401E-3</v>
      </c>
      <c r="J1091" s="1">
        <v>3.0832844905525101E-4</v>
      </c>
      <c r="K1091" s="1">
        <v>2.64252170878672E-2</v>
      </c>
      <c r="L1091" s="1">
        <v>0</v>
      </c>
      <c r="M1091" s="1">
        <v>0</v>
      </c>
      <c r="N1091" s="1">
        <v>1.01926809910314E-3</v>
      </c>
      <c r="O1091" s="1">
        <v>4.9310253798470396E-3</v>
      </c>
      <c r="P1091" s="7">
        <v>8.9382493173746299E-5</v>
      </c>
      <c r="Q1091" s="1">
        <v>4.1488976026501602E-3</v>
      </c>
      <c r="R1091" s="1">
        <v>6.0283290942750095E-4</v>
      </c>
      <c r="S1091" s="1">
        <v>5.0470623962424498E-4</v>
      </c>
      <c r="T1091" s="1">
        <v>7.8320500372296804E-4</v>
      </c>
      <c r="U1091" s="1">
        <v>0</v>
      </c>
      <c r="V1091" s="1">
        <v>0</v>
      </c>
      <c r="W1091" s="1">
        <v>1090</v>
      </c>
      <c r="X1091" s="1" t="s">
        <v>1674</v>
      </c>
      <c r="Y1091" s="1" t="s">
        <v>1674</v>
      </c>
      <c r="Z1091" s="1" t="s">
        <v>2781</v>
      </c>
      <c r="AA1091" s="1">
        <v>2.64252170878672E-2</v>
      </c>
      <c r="AB1091" s="1">
        <v>2.64252170878672E-2</v>
      </c>
      <c r="AC1091" s="1">
        <v>0</v>
      </c>
      <c r="AD1091" s="1">
        <v>8.7784389628306397E-2</v>
      </c>
    </row>
    <row r="1092" spans="1:30" x14ac:dyDescent="0.3">
      <c r="A1092" s="1">
        <v>1091</v>
      </c>
      <c r="B1092" s="1" t="s">
        <v>1666</v>
      </c>
      <c r="C1092" s="1">
        <v>2.6764642980158602E-3</v>
      </c>
      <c r="D1092" s="1">
        <v>0</v>
      </c>
      <c r="E1092" s="1">
        <v>3.20108848956328E-3</v>
      </c>
      <c r="F1092" s="1">
        <v>1.7579594204620501E-3</v>
      </c>
      <c r="G1092" s="1">
        <v>4.7568805756149798E-4</v>
      </c>
      <c r="H1092" s="1">
        <v>2.24043383154095E-2</v>
      </c>
      <c r="I1092" s="1">
        <v>8.8363843288022403E-4</v>
      </c>
      <c r="J1092" s="1">
        <v>0</v>
      </c>
      <c r="K1092" s="1">
        <v>1.4130959060973799E-2</v>
      </c>
      <c r="L1092" s="1">
        <v>5.0636433739006297E-4</v>
      </c>
      <c r="M1092" s="7">
        <v>3.8524246446633797E-5</v>
      </c>
      <c r="N1092" s="1">
        <v>3.54249386808244E-3</v>
      </c>
      <c r="O1092" s="1">
        <v>1.0283419558407799E-3</v>
      </c>
      <c r="P1092" s="1">
        <v>8.0599345165238798E-4</v>
      </c>
      <c r="Q1092" s="1">
        <v>5.03937707244275E-3</v>
      </c>
      <c r="R1092" s="1">
        <v>6.20742864202606E-3</v>
      </c>
      <c r="S1092" s="1">
        <v>1.75795450932614E-3</v>
      </c>
      <c r="T1092" s="1">
        <v>0</v>
      </c>
      <c r="U1092" s="1">
        <v>0</v>
      </c>
      <c r="V1092" s="1">
        <v>0</v>
      </c>
      <c r="W1092" s="1">
        <v>1091</v>
      </c>
      <c r="X1092" s="1" t="s">
        <v>1666</v>
      </c>
      <c r="Y1092" s="1" t="s">
        <v>1671</v>
      </c>
      <c r="Z1092" s="1" t="s">
        <v>2782</v>
      </c>
      <c r="AA1092" s="1">
        <v>2.6764642980158602E-3</v>
      </c>
      <c r="AB1092" s="1">
        <v>2.24043383154095E-2</v>
      </c>
      <c r="AC1092" s="1">
        <v>1.97278740173937E-2</v>
      </c>
      <c r="AD1092" s="1">
        <v>0.102458006151081</v>
      </c>
    </row>
    <row r="1093" spans="1:30" x14ac:dyDescent="0.3">
      <c r="A1093" s="1">
        <v>1092</v>
      </c>
      <c r="B1093" s="1" t="s">
        <v>1666</v>
      </c>
      <c r="C1093" s="1">
        <v>1.8978604624070501E-3</v>
      </c>
      <c r="D1093" s="7">
        <v>9.2970841522947801E-5</v>
      </c>
      <c r="E1093" s="1">
        <v>1.07217260546905E-2</v>
      </c>
      <c r="F1093" s="1">
        <v>9.1128725794360106E-3</v>
      </c>
      <c r="G1093" s="1">
        <v>0</v>
      </c>
      <c r="H1093" s="1">
        <v>9.2769331754413101E-4</v>
      </c>
      <c r="I1093" s="1">
        <v>1.64454113099893E-4</v>
      </c>
      <c r="J1093" s="1">
        <v>3.7672898833399299E-4</v>
      </c>
      <c r="K1093" s="1">
        <v>1.4782443010743799E-2</v>
      </c>
      <c r="L1093" s="1">
        <v>7.96503548641738E-4</v>
      </c>
      <c r="M1093" s="7">
        <v>7.91897627617546E-5</v>
      </c>
      <c r="N1093" s="1">
        <v>5.7764765227160198E-3</v>
      </c>
      <c r="O1093" s="1">
        <v>1.6220105958636799E-3</v>
      </c>
      <c r="P1093" s="1">
        <v>1.15566221054229E-3</v>
      </c>
      <c r="Q1093" s="1">
        <v>2.8583055446884702E-4</v>
      </c>
      <c r="R1093" s="1">
        <v>3.29593567025199E-3</v>
      </c>
      <c r="S1093" s="1">
        <v>1.34193098749591E-3</v>
      </c>
      <c r="T1093" s="1">
        <v>2.2435210705484001E-3</v>
      </c>
      <c r="U1093" s="1">
        <v>0</v>
      </c>
      <c r="V1093" s="1">
        <v>5.8793091727261297E-4</v>
      </c>
      <c r="W1093" s="1">
        <v>1092</v>
      </c>
      <c r="X1093" s="1" t="s">
        <v>1666</v>
      </c>
      <c r="Y1093" s="1" t="s">
        <v>1674</v>
      </c>
      <c r="Z1093" s="1" t="s">
        <v>2783</v>
      </c>
      <c r="AA1093" s="1">
        <v>1.8978604624070501E-3</v>
      </c>
      <c r="AB1093" s="1">
        <v>1.4782443010743799E-2</v>
      </c>
      <c r="AC1093" s="1">
        <v>1.2884582548336699E-2</v>
      </c>
      <c r="AD1093" s="1">
        <v>9.3438874412323306E-2</v>
      </c>
    </row>
    <row r="1094" spans="1:30" x14ac:dyDescent="0.3">
      <c r="A1094" s="1">
        <v>1093</v>
      </c>
      <c r="B1094" s="1" t="s">
        <v>1679</v>
      </c>
      <c r="C1094" s="1">
        <v>2.04733472846368E-3</v>
      </c>
      <c r="D1094" s="1">
        <v>0</v>
      </c>
      <c r="E1094" s="1">
        <v>1.4822948341796801E-3</v>
      </c>
      <c r="F1094" s="1">
        <v>1.09169002982154E-3</v>
      </c>
      <c r="G1094" s="1">
        <v>5.60831631551555E-4</v>
      </c>
      <c r="H1094" s="1">
        <v>7.7124463171414602E-3</v>
      </c>
      <c r="I1094" s="1">
        <v>3.1544480024104499E-4</v>
      </c>
      <c r="J1094" s="1">
        <v>4.1746536597527602E-4</v>
      </c>
      <c r="K1094" s="1">
        <v>1.063897727187E-2</v>
      </c>
      <c r="L1094" s="7">
        <v>7.5569198189530794E-5</v>
      </c>
      <c r="M1094" s="1">
        <v>3.0141675861574503E-4</v>
      </c>
      <c r="N1094" s="1">
        <v>4.2759265563126602E-3</v>
      </c>
      <c r="O1094" s="1">
        <v>2.19791161721222E-3</v>
      </c>
      <c r="P1094" s="1">
        <v>2.7251230436913898E-4</v>
      </c>
      <c r="Q1094" s="1">
        <v>2.8638292619382801E-3</v>
      </c>
      <c r="R1094" s="1">
        <v>1.5159164722448401E-2</v>
      </c>
      <c r="S1094" s="1">
        <v>3.88462955121945E-3</v>
      </c>
      <c r="T1094" s="1">
        <v>1.14098771459307E-3</v>
      </c>
      <c r="U1094" s="1">
        <v>0</v>
      </c>
      <c r="V1094" s="7">
        <v>3.36130686000684E-5</v>
      </c>
      <c r="W1094" s="1">
        <v>1093</v>
      </c>
      <c r="X1094" s="1" t="s">
        <v>1679</v>
      </c>
      <c r="Y1094" s="1" t="s">
        <v>1681</v>
      </c>
      <c r="Z1094" s="1" t="s">
        <v>2784</v>
      </c>
      <c r="AA1094" s="1">
        <v>2.7251230436913898E-4</v>
      </c>
      <c r="AB1094" s="1">
        <v>1.5159164722448401E-2</v>
      </c>
      <c r="AC1094" s="1">
        <v>1.4886652418079301E-2</v>
      </c>
      <c r="AD1094" s="1">
        <v>9.2701584502473205E-2</v>
      </c>
    </row>
    <row r="1095" spans="1:30" x14ac:dyDescent="0.3">
      <c r="A1095" s="1">
        <v>1094</v>
      </c>
      <c r="B1095" s="1" t="s">
        <v>1671</v>
      </c>
      <c r="C1095" s="1">
        <v>4.4825850555518599E-3</v>
      </c>
      <c r="D1095" s="1">
        <v>0</v>
      </c>
      <c r="E1095" s="1">
        <v>7.9316094281927096E-3</v>
      </c>
      <c r="F1095" s="1">
        <v>5.1852703149477698E-3</v>
      </c>
      <c r="G1095" s="1">
        <v>1.0544763538595701E-4</v>
      </c>
      <c r="H1095" s="1">
        <v>4.1749755384864699E-3</v>
      </c>
      <c r="I1095" s="1">
        <v>1.5782963544626999E-4</v>
      </c>
      <c r="J1095" s="1">
        <v>0</v>
      </c>
      <c r="K1095" s="1">
        <v>1.2958501665379899E-2</v>
      </c>
      <c r="L1095" s="1">
        <v>0</v>
      </c>
      <c r="M1095" s="1">
        <v>4.9338186636115901E-4</v>
      </c>
      <c r="N1095" s="1">
        <v>3.4911435393403401E-3</v>
      </c>
      <c r="O1095" s="1">
        <v>1.6179387291210001E-3</v>
      </c>
      <c r="P1095" s="1">
        <v>3.9428750543625997E-3</v>
      </c>
      <c r="Q1095" s="1">
        <v>5.2838489974452903E-3</v>
      </c>
      <c r="R1095" s="1">
        <v>3.14695561317354E-3</v>
      </c>
      <c r="S1095" s="1">
        <v>2.6053146015822099E-3</v>
      </c>
      <c r="T1095" s="1">
        <v>2.7825256609870702E-4</v>
      </c>
      <c r="U1095" s="1">
        <v>0</v>
      </c>
      <c r="V1095" s="7">
        <v>9.2208071790623693E-5</v>
      </c>
      <c r="W1095" s="1">
        <v>1094</v>
      </c>
      <c r="X1095" s="1" t="s">
        <v>1671</v>
      </c>
      <c r="Y1095" s="1" t="s">
        <v>1674</v>
      </c>
      <c r="Z1095" s="1" t="s">
        <v>2785</v>
      </c>
      <c r="AA1095" s="1">
        <v>4.1749755384864699E-3</v>
      </c>
      <c r="AB1095" s="1">
        <v>1.2958501665379899E-2</v>
      </c>
      <c r="AC1095" s="1">
        <v>8.7835261268935094E-3</v>
      </c>
      <c r="AD1095" s="1">
        <v>9.7348884376590394E-2</v>
      </c>
    </row>
    <row r="1096" spans="1:30" x14ac:dyDescent="0.3">
      <c r="A1096" s="1">
        <v>1095</v>
      </c>
      <c r="B1096" s="1" t="s">
        <v>1682</v>
      </c>
      <c r="C1096" s="1">
        <v>3.7796206338809699E-3</v>
      </c>
      <c r="D1096" s="1">
        <v>0</v>
      </c>
      <c r="E1096" s="1">
        <v>1.96046609780718E-3</v>
      </c>
      <c r="F1096" s="1">
        <v>1.36497564645623E-3</v>
      </c>
      <c r="G1096" s="1">
        <v>2.6252557539911599E-4</v>
      </c>
      <c r="H1096" s="1">
        <v>1.14209357447111E-2</v>
      </c>
      <c r="I1096" s="1">
        <v>2.6420050447204798E-4</v>
      </c>
      <c r="J1096" s="1">
        <v>1.55093447638598E-3</v>
      </c>
      <c r="K1096" s="1">
        <v>2.70783425103218E-2</v>
      </c>
      <c r="L1096" s="1">
        <v>1.9273131582452599E-3</v>
      </c>
      <c r="M1096" s="1">
        <v>4.52340440801788E-4</v>
      </c>
      <c r="N1096" s="1">
        <v>7.0276515056098198E-3</v>
      </c>
      <c r="O1096" s="1">
        <v>1.2740315651719499E-3</v>
      </c>
      <c r="P1096" s="1">
        <v>2.75993370004869E-3</v>
      </c>
      <c r="Q1096" s="1">
        <v>6.8112305313177204E-4</v>
      </c>
      <c r="R1096" s="1">
        <v>5.6861296608072499E-3</v>
      </c>
      <c r="S1096" s="1">
        <v>3.2208853603845201E-3</v>
      </c>
      <c r="T1096" s="1">
        <v>2.98772308676499E-3</v>
      </c>
      <c r="U1096" s="1">
        <v>0</v>
      </c>
      <c r="V1096" s="7">
        <v>2.5643421804470799E-5</v>
      </c>
      <c r="W1096" s="1">
        <v>1095</v>
      </c>
      <c r="X1096" s="1" t="s">
        <v>1682</v>
      </c>
      <c r="Y1096" s="1" t="s">
        <v>1674</v>
      </c>
      <c r="Z1096" s="1" t="s">
        <v>2786</v>
      </c>
      <c r="AA1096" s="1">
        <v>3.2208853603845201E-3</v>
      </c>
      <c r="AB1096" s="1">
        <v>2.70783425103218E-2</v>
      </c>
      <c r="AC1096" s="1">
        <v>2.3857457149937301E-2</v>
      </c>
      <c r="AD1096" s="1">
        <v>0.11720070397493799</v>
      </c>
    </row>
    <row r="1097" spans="1:30" x14ac:dyDescent="0.3">
      <c r="A1097" s="1">
        <v>1096</v>
      </c>
      <c r="B1097" s="1" t="s">
        <v>1675</v>
      </c>
      <c r="C1097" s="1">
        <v>1.2809945033046099E-3</v>
      </c>
      <c r="D1097" s="7">
        <v>4.6040825447984902E-6</v>
      </c>
      <c r="E1097" s="1">
        <v>3.39000921210886E-4</v>
      </c>
      <c r="F1097" s="1">
        <v>1.08068174761462E-4</v>
      </c>
      <c r="G1097" s="1">
        <v>3.0173683807988998E-4</v>
      </c>
      <c r="H1097" s="1">
        <v>3.8926127081328598E-4</v>
      </c>
      <c r="I1097" s="1">
        <v>1.3544198175093999E-4</v>
      </c>
      <c r="J1097" s="7">
        <v>6.6727547350015301E-5</v>
      </c>
      <c r="K1097" s="1">
        <v>6.0480816589126901E-4</v>
      </c>
      <c r="L1097" s="1">
        <v>2.69594793856846E-2</v>
      </c>
      <c r="M1097" s="1">
        <v>3.3416571566240898E-4</v>
      </c>
      <c r="N1097" s="1">
        <v>8.4953674731841897E-4</v>
      </c>
      <c r="O1097" s="1">
        <v>2.2660838388368302E-3</v>
      </c>
      <c r="P1097" s="1">
        <v>3.96227407680904E-3</v>
      </c>
      <c r="Q1097" s="1">
        <v>3.0166828679668801E-4</v>
      </c>
      <c r="R1097" s="1">
        <v>1.04985418993851E-3</v>
      </c>
      <c r="S1097" s="1">
        <v>1.2350002473411901E-3</v>
      </c>
      <c r="T1097" s="1">
        <v>8.6235295047886699E-4</v>
      </c>
      <c r="U1097" s="1">
        <v>0</v>
      </c>
      <c r="V1097" s="1">
        <v>7.2482352267301603E-3</v>
      </c>
      <c r="W1097" s="1">
        <v>1096</v>
      </c>
      <c r="X1097" s="1" t="s">
        <v>1675</v>
      </c>
      <c r="Y1097" s="1" t="s">
        <v>1675</v>
      </c>
      <c r="Z1097" s="1" t="s">
        <v>2787</v>
      </c>
      <c r="AA1097" s="1">
        <v>2.69594793856846E-2</v>
      </c>
      <c r="AB1097" s="1">
        <v>2.69594793856846E-2</v>
      </c>
      <c r="AC1097" s="1">
        <v>0</v>
      </c>
      <c r="AD1097" s="1">
        <v>7.5320953055795004E-2</v>
      </c>
    </row>
    <row r="1098" spans="1:30" x14ac:dyDescent="0.3">
      <c r="A1098" s="1">
        <v>1097</v>
      </c>
      <c r="B1098" s="1" t="s">
        <v>1673</v>
      </c>
      <c r="C1098" s="1">
        <v>1.51918476280497E-3</v>
      </c>
      <c r="D1098" s="1">
        <v>0</v>
      </c>
      <c r="E1098" s="1">
        <v>0</v>
      </c>
      <c r="F1098" s="1">
        <v>5.8753768488424096E-4</v>
      </c>
      <c r="G1098" s="1">
        <v>3.2289453453349399E-3</v>
      </c>
      <c r="H1098" s="1">
        <v>0</v>
      </c>
      <c r="I1098" s="1">
        <v>2.4148597759321999E-4</v>
      </c>
      <c r="J1098" s="1">
        <v>3.9773973058454003E-2</v>
      </c>
      <c r="K1098" s="7">
        <v>5.8957017562561301E-5</v>
      </c>
      <c r="L1098" s="1">
        <v>1.14590746486826E-2</v>
      </c>
      <c r="M1098" s="1">
        <v>9.3888464434579001E-4</v>
      </c>
      <c r="N1098" s="7">
        <v>8.0243050550393499E-5</v>
      </c>
      <c r="O1098" s="1">
        <v>0</v>
      </c>
      <c r="P1098" s="1">
        <v>0</v>
      </c>
      <c r="Q1098" s="1">
        <v>8.5686286360461296E-4</v>
      </c>
      <c r="R1098" s="1">
        <v>1.1393949883618E-4</v>
      </c>
      <c r="S1098" s="1">
        <v>1.4820867187633399E-3</v>
      </c>
      <c r="T1098" s="1">
        <v>7.9971895453416399E-3</v>
      </c>
      <c r="U1098" s="1">
        <v>0</v>
      </c>
      <c r="V1098" s="1">
        <v>2.1065746016671501E-3</v>
      </c>
      <c r="W1098" s="1">
        <v>1097</v>
      </c>
      <c r="X1098" s="1" t="s">
        <v>1673</v>
      </c>
      <c r="Y1098" s="1" t="s">
        <v>1673</v>
      </c>
      <c r="Z1098" s="1" t="s">
        <v>2788</v>
      </c>
      <c r="AA1098" s="1">
        <v>3.9773973058454003E-2</v>
      </c>
      <c r="AB1098" s="1">
        <v>3.9773973058454003E-2</v>
      </c>
      <c r="AC1098" s="1">
        <v>0</v>
      </c>
      <c r="AD1098" s="1">
        <v>9.6950772595446405E-2</v>
      </c>
    </row>
    <row r="1099" spans="1:30" x14ac:dyDescent="0.3">
      <c r="A1099" s="1">
        <v>1098</v>
      </c>
      <c r="B1099" s="1" t="s">
        <v>1678</v>
      </c>
      <c r="C1099" s="1">
        <v>3.9775472243951896E-3</v>
      </c>
      <c r="D1099" s="1">
        <v>0</v>
      </c>
      <c r="E1099" s="1">
        <v>3.9523637407931698E-4</v>
      </c>
      <c r="F1099" s="1">
        <v>5.64680818347246E-4</v>
      </c>
      <c r="G1099" s="1">
        <v>0</v>
      </c>
      <c r="H1099" s="1">
        <v>9.8700410124099094E-4</v>
      </c>
      <c r="I1099" s="1">
        <v>0</v>
      </c>
      <c r="J1099" s="1">
        <v>0</v>
      </c>
      <c r="K1099" s="1">
        <v>3.8162751868080899E-3</v>
      </c>
      <c r="L1099" s="1">
        <v>0</v>
      </c>
      <c r="M1099" s="1">
        <v>0</v>
      </c>
      <c r="N1099" s="1">
        <v>1.98594622902963E-3</v>
      </c>
      <c r="O1099" s="1">
        <v>3.3500310637678797E-2</v>
      </c>
      <c r="P1099" s="1">
        <v>6.9813044901820905E-4</v>
      </c>
      <c r="Q1099" s="1">
        <v>1.0854209322935799E-3</v>
      </c>
      <c r="R1099" s="1">
        <v>2.1481883638600598E-3</v>
      </c>
      <c r="S1099" s="1">
        <v>2.9839088941383701E-4</v>
      </c>
      <c r="T1099" s="1">
        <v>0</v>
      </c>
      <c r="U1099" s="1">
        <v>0</v>
      </c>
      <c r="V1099" s="1">
        <v>0</v>
      </c>
      <c r="W1099" s="1">
        <v>1098</v>
      </c>
      <c r="X1099" s="1" t="s">
        <v>1678</v>
      </c>
      <c r="Y1099" s="1" t="s">
        <v>1678</v>
      </c>
      <c r="Z1099" s="1" t="s">
        <v>2789</v>
      </c>
      <c r="AA1099" s="1">
        <v>3.3500310637678797E-2</v>
      </c>
      <c r="AB1099" s="1">
        <v>3.3500310637678797E-2</v>
      </c>
      <c r="AC1099" s="1">
        <v>0</v>
      </c>
      <c r="AD1099" s="1">
        <v>7.0639505865885105E-2</v>
      </c>
    </row>
    <row r="1100" spans="1:30" x14ac:dyDescent="0.3">
      <c r="A1100" s="1">
        <v>1099</v>
      </c>
      <c r="B1100" s="1" t="s">
        <v>1680</v>
      </c>
      <c r="C1100" s="1">
        <v>1.4111432213826001E-3</v>
      </c>
      <c r="D1100" s="1">
        <v>2.6839645131102502E-4</v>
      </c>
      <c r="E1100" s="1">
        <v>1.6910134778351399E-4</v>
      </c>
      <c r="F1100" s="1">
        <v>4.2437054270521402E-4</v>
      </c>
      <c r="G1100" s="1">
        <v>1.26879959148689E-3</v>
      </c>
      <c r="H1100" s="1">
        <v>1.40809767438294E-3</v>
      </c>
      <c r="I1100" s="1">
        <v>0</v>
      </c>
      <c r="J1100" s="1">
        <v>1.3209060857738399E-2</v>
      </c>
      <c r="K1100" s="1">
        <v>7.1776347734103102E-3</v>
      </c>
      <c r="L1100" s="1">
        <v>1.80154855028977E-2</v>
      </c>
      <c r="M1100" s="1">
        <v>1.3694895873088101E-3</v>
      </c>
      <c r="N1100" s="1">
        <v>4.2612182391247699E-4</v>
      </c>
      <c r="O1100" s="1">
        <v>2.22741967769135E-4</v>
      </c>
      <c r="P1100" s="1">
        <v>1.7235192629240701E-3</v>
      </c>
      <c r="Q1100" s="1">
        <v>1.02545950024273E-2</v>
      </c>
      <c r="R1100" s="1">
        <v>1.32892336030874E-3</v>
      </c>
      <c r="S1100" s="1">
        <v>3.1763433673066598E-3</v>
      </c>
      <c r="T1100" s="1">
        <v>3.4263382219209501E-3</v>
      </c>
      <c r="U1100" s="1">
        <v>0</v>
      </c>
      <c r="V1100" s="7">
        <v>5.5156170179320599E-5</v>
      </c>
      <c r="W1100" s="1">
        <v>1099</v>
      </c>
      <c r="X1100" s="1" t="s">
        <v>1680</v>
      </c>
      <c r="Y1100" s="1" t="s">
        <v>1675</v>
      </c>
      <c r="Z1100" s="1" t="s">
        <v>2790</v>
      </c>
      <c r="AA1100" s="1">
        <v>1.02545950024273E-2</v>
      </c>
      <c r="AB1100" s="1">
        <v>1.80154855028977E-2</v>
      </c>
      <c r="AC1100" s="1">
        <v>7.7608905004704198E-3</v>
      </c>
      <c r="AD1100" s="1">
        <v>0.106182134436064</v>
      </c>
    </row>
    <row r="1101" spans="1:30" x14ac:dyDescent="0.3">
      <c r="A1101" s="1">
        <v>1100</v>
      </c>
      <c r="B1101" s="1" t="s">
        <v>1674</v>
      </c>
      <c r="C1101" s="7">
        <v>4.1375387539736797E-6</v>
      </c>
      <c r="D1101" s="1">
        <v>0</v>
      </c>
      <c r="E1101" s="1">
        <v>9.9763773955091097E-4</v>
      </c>
      <c r="F1101" s="1">
        <v>2.09547334280504E-4</v>
      </c>
      <c r="G1101" s="1">
        <v>0</v>
      </c>
      <c r="H1101" s="7">
        <v>4.2930501248363099E-5</v>
      </c>
      <c r="I1101" s="1">
        <v>1.73783907573219E-4</v>
      </c>
      <c r="J1101" s="1">
        <v>0</v>
      </c>
      <c r="K1101" s="1">
        <v>3.7250995845348099E-2</v>
      </c>
      <c r="L1101" s="1">
        <v>0</v>
      </c>
      <c r="M1101" s="1">
        <v>0</v>
      </c>
      <c r="N1101" s="1">
        <v>1.6790050955695899E-3</v>
      </c>
      <c r="O1101" s="7">
        <v>3.5608997859101103E-5</v>
      </c>
      <c r="P1101" s="7">
        <v>6.2508297767562701E-5</v>
      </c>
      <c r="Q1101" s="1">
        <v>0</v>
      </c>
      <c r="R1101" s="1">
        <v>1.2889260872844901E-3</v>
      </c>
      <c r="S1101" s="1">
        <v>1.0829404175404401E-3</v>
      </c>
      <c r="T1101" s="1">
        <v>0</v>
      </c>
      <c r="U1101" s="1">
        <v>0</v>
      </c>
      <c r="V1101" s="7">
        <v>8.7003803421921596E-5</v>
      </c>
      <c r="W1101" s="1">
        <v>1100</v>
      </c>
      <c r="X1101" s="1" t="s">
        <v>1674</v>
      </c>
      <c r="Y1101" s="1" t="s">
        <v>1674</v>
      </c>
      <c r="Z1101" s="1" t="s">
        <v>2791</v>
      </c>
      <c r="AA1101" s="1">
        <v>3.7250995845348099E-2</v>
      </c>
      <c r="AB1101" s="1">
        <v>3.7250995845348099E-2</v>
      </c>
      <c r="AC1101" s="1">
        <v>0</v>
      </c>
      <c r="AD1101" s="1">
        <v>5.3975847513399303E-2</v>
      </c>
    </row>
    <row r="1102" spans="1:30" x14ac:dyDescent="0.3">
      <c r="A1102" s="1">
        <v>1101</v>
      </c>
      <c r="B1102" s="1" t="s">
        <v>1677</v>
      </c>
      <c r="C1102" s="1">
        <v>4.3932376618350004E-3</v>
      </c>
      <c r="D1102" s="1">
        <v>0</v>
      </c>
      <c r="E1102" s="1">
        <v>3.5304279285996E-3</v>
      </c>
      <c r="F1102" s="1">
        <v>3.0953093942136301E-3</v>
      </c>
      <c r="G1102" s="1">
        <v>0</v>
      </c>
      <c r="H1102" s="1">
        <v>2.8216836102710101E-3</v>
      </c>
      <c r="I1102" s="1">
        <v>4.3632927226878001E-4</v>
      </c>
      <c r="J1102" s="7">
        <v>6.8095958076408306E-5</v>
      </c>
      <c r="K1102" s="1">
        <v>1.1996190925977901E-2</v>
      </c>
      <c r="L1102" s="1">
        <v>8.8431241920376995E-4</v>
      </c>
      <c r="M1102" s="1">
        <v>5.4384023421299998E-4</v>
      </c>
      <c r="N1102" s="1">
        <v>7.6202459903012701E-3</v>
      </c>
      <c r="O1102" s="1">
        <v>4.22480985161511E-4</v>
      </c>
      <c r="P1102" s="1">
        <v>5.4824334823352699E-3</v>
      </c>
      <c r="Q1102" s="1">
        <v>1.39426266235445E-3</v>
      </c>
      <c r="R1102" s="1">
        <v>5.0675532907987703E-3</v>
      </c>
      <c r="S1102" s="1">
        <v>6.5215092841888703E-3</v>
      </c>
      <c r="T1102" s="1">
        <v>1.3999338479901599E-4</v>
      </c>
      <c r="U1102" s="7">
        <v>2.9852200402653302E-6</v>
      </c>
      <c r="V1102" s="7">
        <v>4.0450598505193302E-5</v>
      </c>
      <c r="W1102" s="1">
        <v>1101</v>
      </c>
      <c r="X1102" s="1" t="s">
        <v>1677</v>
      </c>
      <c r="Y1102" s="1" t="s">
        <v>1674</v>
      </c>
      <c r="Z1102" s="1" t="s">
        <v>2792</v>
      </c>
      <c r="AA1102" s="1">
        <v>7.6202459903012701E-3</v>
      </c>
      <c r="AB1102" s="1">
        <v>1.1996190925977901E-2</v>
      </c>
      <c r="AC1102" s="1">
        <v>4.3759449356766998E-3</v>
      </c>
      <c r="AD1102" s="1">
        <v>9.5159188534307396E-2</v>
      </c>
    </row>
    <row r="1103" spans="1:30" x14ac:dyDescent="0.3">
      <c r="A1103" s="1">
        <v>1102</v>
      </c>
      <c r="B1103" s="1" t="s">
        <v>1671</v>
      </c>
      <c r="C1103" s="1">
        <v>8.6412541867715402E-4</v>
      </c>
      <c r="D1103" s="1">
        <v>0</v>
      </c>
      <c r="E1103" s="1">
        <v>7.8652573235194305E-3</v>
      </c>
      <c r="F1103" s="1">
        <v>2.7361255434530701E-3</v>
      </c>
      <c r="G1103" s="1">
        <v>6.8376328157303897E-4</v>
      </c>
      <c r="H1103" s="1">
        <v>1.43316933589874E-2</v>
      </c>
      <c r="I1103" s="1">
        <v>5.6731529921596698E-4</v>
      </c>
      <c r="J1103" s="1">
        <v>2.3525218839100601E-4</v>
      </c>
      <c r="K1103" s="1">
        <v>6.1539148699767902E-3</v>
      </c>
      <c r="L1103" s="1">
        <v>2.6073204487358901E-4</v>
      </c>
      <c r="M1103" s="1">
        <v>0</v>
      </c>
      <c r="N1103" s="1">
        <v>1.40930483041607E-2</v>
      </c>
      <c r="O1103" s="7">
        <v>7.0499624237332795E-5</v>
      </c>
      <c r="P1103" s="1">
        <v>8.7173714613412502E-4</v>
      </c>
      <c r="Q1103" s="1">
        <v>7.0281640863980395E-4</v>
      </c>
      <c r="R1103" s="1">
        <v>6.7013236478821797E-3</v>
      </c>
      <c r="S1103" s="1">
        <v>8.1525376293582795E-4</v>
      </c>
      <c r="T1103" s="1">
        <v>0</v>
      </c>
      <c r="U1103" s="1">
        <v>0</v>
      </c>
      <c r="V1103" s="1">
        <v>6.7265006280683504E-4</v>
      </c>
      <c r="W1103" s="1">
        <v>1102</v>
      </c>
      <c r="X1103" s="1" t="s">
        <v>1671</v>
      </c>
      <c r="Y1103" s="1" t="s">
        <v>1671</v>
      </c>
      <c r="Z1103" s="1" t="s">
        <v>2793</v>
      </c>
      <c r="AA1103" s="1">
        <v>1.43316933589874E-2</v>
      </c>
      <c r="AB1103" s="1">
        <v>1.43316933589874E-2</v>
      </c>
      <c r="AC1103" s="1">
        <v>0</v>
      </c>
      <c r="AD1103" s="1">
        <v>9.4167247146647204E-2</v>
      </c>
    </row>
    <row r="1104" spans="1:30" x14ac:dyDescent="0.3">
      <c r="A1104" s="1">
        <v>1103</v>
      </c>
      <c r="B1104" s="1" t="s">
        <v>1675</v>
      </c>
      <c r="C1104" s="1">
        <v>2.8270977079051102E-3</v>
      </c>
      <c r="D1104" s="1">
        <v>5.7158819575285104E-4</v>
      </c>
      <c r="E1104" s="1">
        <v>0</v>
      </c>
      <c r="F1104" s="1">
        <v>7.3716021073103901E-4</v>
      </c>
      <c r="G1104" s="1">
        <v>1.6322292696158401E-3</v>
      </c>
      <c r="H1104" s="1">
        <v>0</v>
      </c>
      <c r="I1104" s="1">
        <v>3.3949241617735998E-4</v>
      </c>
      <c r="J1104" s="1">
        <v>3.0754382417065199E-4</v>
      </c>
      <c r="K1104" s="1">
        <v>9.4424131088001306E-3</v>
      </c>
      <c r="L1104" s="1">
        <v>1.3973327078388199E-2</v>
      </c>
      <c r="M1104" s="1">
        <v>2.8974310012395599E-3</v>
      </c>
      <c r="N1104" s="1">
        <v>7.7012374381662E-4</v>
      </c>
      <c r="O1104" s="1">
        <v>0</v>
      </c>
      <c r="P1104" s="1">
        <v>1.4351204107101801E-3</v>
      </c>
      <c r="Q1104" s="1">
        <v>8.2652257178469496E-3</v>
      </c>
      <c r="R1104" s="1">
        <v>4.7227605175388003E-3</v>
      </c>
      <c r="S1104" s="1">
        <v>2.0250831237362299E-4</v>
      </c>
      <c r="T1104" s="7">
        <v>8.0914082515748105E-5</v>
      </c>
      <c r="U1104" s="1">
        <v>4.1008714329305203E-3</v>
      </c>
      <c r="V1104" s="1">
        <v>2.4381602158662801E-3</v>
      </c>
      <c r="W1104" s="1">
        <v>1103</v>
      </c>
      <c r="X1104" s="1" t="s">
        <v>1675</v>
      </c>
      <c r="Y1104" s="1" t="s">
        <v>1675</v>
      </c>
      <c r="Z1104" s="1" t="s">
        <v>2794</v>
      </c>
      <c r="AA1104" s="1">
        <v>1.3973327078388199E-2</v>
      </c>
      <c r="AB1104" s="1">
        <v>1.3973327078388199E-2</v>
      </c>
      <c r="AC1104" s="1">
        <v>0</v>
      </c>
      <c r="AD1104" s="1">
        <v>9.4141570348468206E-2</v>
      </c>
    </row>
    <row r="1105" spans="1:30" x14ac:dyDescent="0.3">
      <c r="A1105" s="1">
        <v>1104</v>
      </c>
      <c r="B1105" s="1" t="s">
        <v>1668</v>
      </c>
      <c r="C1105" s="1">
        <v>7.8683071009713395E-4</v>
      </c>
      <c r="D1105" s="1">
        <v>1.2228612348735699E-4</v>
      </c>
      <c r="E1105" s="1">
        <v>2.03556451540917E-2</v>
      </c>
      <c r="F1105" s="1">
        <v>1.45393286754837E-3</v>
      </c>
      <c r="G1105" s="1">
        <v>2.16339461074982E-4</v>
      </c>
      <c r="H1105" s="1">
        <v>0</v>
      </c>
      <c r="I1105" s="1">
        <v>0</v>
      </c>
      <c r="J1105" s="1">
        <v>4.3613618065771502E-4</v>
      </c>
      <c r="K1105" s="1">
        <v>4.7657057286736401E-4</v>
      </c>
      <c r="L1105" s="1">
        <v>1.26927436324483E-3</v>
      </c>
      <c r="M1105" s="1">
        <v>0</v>
      </c>
      <c r="N1105" s="1">
        <v>4.4777350648644897E-3</v>
      </c>
      <c r="O1105" s="1">
        <v>9.8778881650754009E-3</v>
      </c>
      <c r="P1105" s="1">
        <v>7.3361489965970898E-4</v>
      </c>
      <c r="Q1105" s="1">
        <v>0</v>
      </c>
      <c r="R1105" s="1">
        <v>2.7723871783607301E-3</v>
      </c>
      <c r="S1105" s="1">
        <v>6.6606195608170005E-4</v>
      </c>
      <c r="T1105" s="7">
        <v>1.2491798196486301E-6</v>
      </c>
      <c r="U1105" s="1">
        <v>0</v>
      </c>
      <c r="V1105" s="1">
        <v>0</v>
      </c>
      <c r="W1105" s="1">
        <v>1104</v>
      </c>
      <c r="X1105" s="1" t="s">
        <v>1668</v>
      </c>
      <c r="Y1105" s="1" t="s">
        <v>1668</v>
      </c>
      <c r="Z1105" s="1" t="s">
        <v>2795</v>
      </c>
      <c r="AA1105" s="1">
        <v>2.03556451540917E-2</v>
      </c>
      <c r="AB1105" s="1">
        <v>2.03556451540917E-2</v>
      </c>
      <c r="AC1105" s="1">
        <v>0</v>
      </c>
      <c r="AD1105" s="1">
        <v>6.98143422742529E-2</v>
      </c>
    </row>
    <row r="1106" spans="1:30" x14ac:dyDescent="0.3">
      <c r="A1106" s="1">
        <v>1105</v>
      </c>
      <c r="B1106" s="1" t="s">
        <v>1681</v>
      </c>
      <c r="C1106" s="1">
        <v>2.4145814779006299E-3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6.1927701944872798E-3</v>
      </c>
      <c r="K1106" s="7">
        <v>2.4323393434109599E-5</v>
      </c>
      <c r="L1106" s="1">
        <v>6.2052763937608696E-4</v>
      </c>
      <c r="M1106" s="1">
        <v>6.66351563326874E-4</v>
      </c>
      <c r="N1106" s="1">
        <v>6.0466474393923702E-4</v>
      </c>
      <c r="O1106" s="1">
        <v>4.42497524851879E-3</v>
      </c>
      <c r="P1106" s="1">
        <v>2.7457632274781801E-4</v>
      </c>
      <c r="Q1106" s="7">
        <v>5.5384926523573698E-7</v>
      </c>
      <c r="R1106" s="1">
        <v>1.9743740019724002E-3</v>
      </c>
      <c r="S1106" s="1">
        <v>1.4880010240985699E-2</v>
      </c>
      <c r="T1106" s="1">
        <v>1.1498186834664E-2</v>
      </c>
      <c r="U1106" s="1">
        <v>0</v>
      </c>
      <c r="V1106" s="1">
        <v>0</v>
      </c>
      <c r="W1106" s="1">
        <v>1105</v>
      </c>
      <c r="X1106" s="1" t="s">
        <v>1681</v>
      </c>
      <c r="Y1106" s="1" t="s">
        <v>1682</v>
      </c>
      <c r="Z1106" s="1" t="s">
        <v>2796</v>
      </c>
      <c r="AA1106" s="1">
        <v>1.9743740019724002E-3</v>
      </c>
      <c r="AB1106" s="1">
        <v>1.4880010240985699E-2</v>
      </c>
      <c r="AC1106" s="1">
        <v>1.29056362390133E-2</v>
      </c>
      <c r="AD1106" s="1">
        <v>7.1011126763927304E-2</v>
      </c>
    </row>
    <row r="1107" spans="1:30" x14ac:dyDescent="0.3">
      <c r="A1107" s="1">
        <v>1106</v>
      </c>
      <c r="B1107" s="1" t="s">
        <v>1682</v>
      </c>
      <c r="C1107" s="1">
        <v>3.2440817675715699E-3</v>
      </c>
      <c r="D1107" s="7">
        <v>9.2142642746783097E-5</v>
      </c>
      <c r="E1107" s="1">
        <v>3.8380996531238E-3</v>
      </c>
      <c r="F1107" s="1">
        <v>1.2593259722114E-2</v>
      </c>
      <c r="G1107" s="1">
        <v>0</v>
      </c>
      <c r="H1107" s="1">
        <v>6.9208151228377203E-4</v>
      </c>
      <c r="I1107" s="1">
        <v>3.2956932264494E-4</v>
      </c>
      <c r="J1107" s="7">
        <v>6.4625630663648094E-5</v>
      </c>
      <c r="K1107" s="1">
        <v>5.5258380932562802E-3</v>
      </c>
      <c r="L1107" s="1">
        <v>3.4763922961779403E-4</v>
      </c>
      <c r="M1107" s="1">
        <v>4.2690843105782299E-4</v>
      </c>
      <c r="N1107" s="1">
        <v>2.8728966192891302E-3</v>
      </c>
      <c r="O1107" s="7">
        <v>1.9366510611174301E-5</v>
      </c>
      <c r="P1107" s="1">
        <v>2.09433839071523E-3</v>
      </c>
      <c r="Q1107" s="1">
        <v>5.7366976929580898E-4</v>
      </c>
      <c r="R1107" s="1">
        <v>6.5052259530695399E-3</v>
      </c>
      <c r="S1107" s="1">
        <v>3.1981703897161502E-3</v>
      </c>
      <c r="T1107" s="1">
        <v>7.0841341677831896E-4</v>
      </c>
      <c r="U1107" s="7">
        <v>1.1850112274126401E-5</v>
      </c>
      <c r="V1107" s="1">
        <v>4.4173715696519902E-4</v>
      </c>
      <c r="W1107" s="1">
        <v>1106</v>
      </c>
      <c r="X1107" s="1" t="s">
        <v>1682</v>
      </c>
      <c r="Y1107" s="1" t="s">
        <v>1669</v>
      </c>
      <c r="Z1107" s="1" t="s">
        <v>2797</v>
      </c>
      <c r="AA1107" s="1">
        <v>3.1981703897161502E-3</v>
      </c>
      <c r="AB1107" s="1">
        <v>1.2593259722114E-2</v>
      </c>
      <c r="AC1107" s="1">
        <v>9.3950893323979396E-3</v>
      </c>
      <c r="AD1107" s="1">
        <v>7.7788520439356301E-2</v>
      </c>
    </row>
    <row r="1108" spans="1:30" x14ac:dyDescent="0.3">
      <c r="A1108" s="1">
        <v>1107</v>
      </c>
      <c r="B1108" s="1" t="s">
        <v>1683</v>
      </c>
      <c r="C1108" s="1">
        <v>0</v>
      </c>
      <c r="D1108" s="1">
        <v>0</v>
      </c>
      <c r="E1108" s="1">
        <v>1.57440199487486E-4</v>
      </c>
      <c r="F1108" s="7">
        <v>2.1457611434100099E-5</v>
      </c>
      <c r="G1108" s="1">
        <v>1.72187181514506E-4</v>
      </c>
      <c r="H1108" s="1">
        <v>0</v>
      </c>
      <c r="I1108" s="7">
        <v>3.6276672616236603E-5</v>
      </c>
      <c r="J1108" s="1">
        <v>6.4311998354200598E-3</v>
      </c>
      <c r="K1108" s="1">
        <v>2.42469266430357E-2</v>
      </c>
      <c r="L1108" s="1">
        <v>4.6862904077445899E-3</v>
      </c>
      <c r="M1108" s="1">
        <v>1.3803944513178301E-4</v>
      </c>
      <c r="N1108" s="7">
        <v>1.6308677597121601E-5</v>
      </c>
      <c r="O1108" s="1">
        <v>0</v>
      </c>
      <c r="P1108" s="1">
        <v>1.25460326896367E-4</v>
      </c>
      <c r="Q1108" s="1">
        <v>1.9341836124665401E-3</v>
      </c>
      <c r="R1108" s="1">
        <v>0</v>
      </c>
      <c r="S1108" s="1">
        <v>1.39098770122371E-4</v>
      </c>
      <c r="T1108" s="1">
        <v>1.6473933792540199E-3</v>
      </c>
      <c r="U1108" s="1">
        <v>0</v>
      </c>
      <c r="V1108" s="7">
        <v>7.7958735444852101E-5</v>
      </c>
      <c r="W1108" s="1">
        <v>1107</v>
      </c>
      <c r="X1108" s="1" t="s">
        <v>1683</v>
      </c>
      <c r="Y1108" s="1" t="s">
        <v>1674</v>
      </c>
      <c r="Z1108" s="1" t="s">
        <v>2798</v>
      </c>
      <c r="AA1108" s="1">
        <v>1.6473933792540199E-3</v>
      </c>
      <c r="AB1108" s="1">
        <v>2.42469266430357E-2</v>
      </c>
      <c r="AC1108" s="1">
        <v>2.2599533263781599E-2</v>
      </c>
      <c r="AD1108" s="1">
        <v>5.9549931194651601E-2</v>
      </c>
    </row>
    <row r="1109" spans="1:30" x14ac:dyDescent="0.3">
      <c r="A1109" s="1">
        <v>1108</v>
      </c>
      <c r="B1109" s="1" t="s">
        <v>1685</v>
      </c>
      <c r="C1109" s="1">
        <v>0</v>
      </c>
      <c r="D1109" s="1">
        <v>0</v>
      </c>
      <c r="E1109" s="1">
        <v>0</v>
      </c>
      <c r="F1109" s="1">
        <v>0</v>
      </c>
      <c r="G1109" s="1">
        <v>3.9369045612346997E-4</v>
      </c>
      <c r="H1109" s="1">
        <v>0</v>
      </c>
      <c r="I1109" s="1">
        <v>0</v>
      </c>
      <c r="J1109" s="1">
        <v>0</v>
      </c>
      <c r="K1109" s="1">
        <v>0</v>
      </c>
      <c r="L1109" s="1">
        <v>1.04267392521788E-4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4.0914303098629701E-2</v>
      </c>
      <c r="W1109" s="1">
        <v>1108</v>
      </c>
      <c r="X1109" s="1" t="s">
        <v>1685</v>
      </c>
      <c r="Y1109" s="1" t="s">
        <v>1685</v>
      </c>
      <c r="Z1109" s="1" t="s">
        <v>2799</v>
      </c>
      <c r="AA1109" s="1">
        <v>4.0914303098629701E-2</v>
      </c>
      <c r="AB1109" s="1">
        <v>4.0914303098629701E-2</v>
      </c>
      <c r="AC1109" s="1">
        <v>0</v>
      </c>
      <c r="AD1109" s="1">
        <v>4.5002646373168302E-2</v>
      </c>
    </row>
    <row r="1110" spans="1:30" x14ac:dyDescent="0.3">
      <c r="A1110" s="1">
        <v>1109</v>
      </c>
      <c r="B1110" s="1" t="s">
        <v>1671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5.1983541248759299E-2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7">
        <v>3.5388471367840397E-5</v>
      </c>
      <c r="S1110" s="1">
        <v>0</v>
      </c>
      <c r="T1110" s="1">
        <v>0</v>
      </c>
      <c r="U1110" s="1">
        <v>0</v>
      </c>
      <c r="V1110" s="1">
        <v>0</v>
      </c>
      <c r="W1110" s="1">
        <v>1109</v>
      </c>
      <c r="X1110" s="1" t="s">
        <v>1671</v>
      </c>
      <c r="Y1110" s="1" t="s">
        <v>1671</v>
      </c>
      <c r="Z1110" s="1" t="s">
        <v>2800</v>
      </c>
      <c r="AA1110" s="1">
        <v>5.1983541248759299E-2</v>
      </c>
      <c r="AB1110" s="1">
        <v>5.1983541248759299E-2</v>
      </c>
      <c r="AC1110" s="1">
        <v>0</v>
      </c>
      <c r="AD1110" s="1">
        <v>5.1429528268037303E-2</v>
      </c>
    </row>
    <row r="1111" spans="1:30" x14ac:dyDescent="0.3">
      <c r="A1111" s="1">
        <v>1110</v>
      </c>
      <c r="B1111" s="1" t="s">
        <v>1671</v>
      </c>
      <c r="C1111" s="1">
        <v>1.6253123471485101E-4</v>
      </c>
      <c r="D1111" s="1">
        <v>0</v>
      </c>
      <c r="E1111" s="1">
        <v>0</v>
      </c>
      <c r="F1111" s="1">
        <v>0</v>
      </c>
      <c r="G1111" s="1">
        <v>3.8193418236998902E-4</v>
      </c>
      <c r="H1111" s="1">
        <v>4.6303835885347797E-2</v>
      </c>
      <c r="I1111" s="1">
        <v>1.1412740997425399E-4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7.9877567302857205E-4</v>
      </c>
      <c r="S1111" s="1">
        <v>0</v>
      </c>
      <c r="T1111" s="1">
        <v>3.9794208814080897E-4</v>
      </c>
      <c r="U1111" s="1">
        <v>0</v>
      </c>
      <c r="V1111" s="1">
        <v>1.93770880670206E-3</v>
      </c>
      <c r="W1111" s="1">
        <v>1110</v>
      </c>
      <c r="X1111" s="1" t="s">
        <v>1671</v>
      </c>
      <c r="Y1111" s="1" t="s">
        <v>1671</v>
      </c>
      <c r="Z1111" s="1" t="s">
        <v>2801</v>
      </c>
      <c r="AA1111" s="1">
        <v>4.6303835885347797E-2</v>
      </c>
      <c r="AB1111" s="1">
        <v>4.6303835885347797E-2</v>
      </c>
      <c r="AC1111" s="1">
        <v>0</v>
      </c>
      <c r="AD1111" s="1">
        <v>5.6295471186479901E-2</v>
      </c>
    </row>
    <row r="1112" spans="1:30" x14ac:dyDescent="0.3">
      <c r="A1112" s="1">
        <v>1111</v>
      </c>
      <c r="B1112" s="1" t="s">
        <v>1670</v>
      </c>
      <c r="C1112" s="1">
        <v>0</v>
      </c>
      <c r="D1112" s="1">
        <v>0</v>
      </c>
      <c r="E1112" s="1">
        <v>0</v>
      </c>
      <c r="F1112" s="1">
        <v>0</v>
      </c>
      <c r="G1112" s="1">
        <v>1.19034559384669E-2</v>
      </c>
      <c r="H1112" s="1">
        <v>0</v>
      </c>
      <c r="I1112" s="1">
        <v>8.3803001519810105E-4</v>
      </c>
      <c r="J1112" s="1">
        <v>6.5871804454761796E-4</v>
      </c>
      <c r="K1112" s="1">
        <v>6.7091381418331699E-4</v>
      </c>
      <c r="L1112" s="1">
        <v>4.6491463542709102E-4</v>
      </c>
      <c r="M1112" s="1">
        <v>2.6884952012705399E-4</v>
      </c>
      <c r="N1112" s="7">
        <v>6.4283474779990206E-5</v>
      </c>
      <c r="O1112" s="7">
        <v>3.0361261301771801E-5</v>
      </c>
      <c r="P1112" s="1">
        <v>0</v>
      </c>
      <c r="Q1112" s="1">
        <v>1.3389559473806899E-3</v>
      </c>
      <c r="R1112" s="1">
        <v>0</v>
      </c>
      <c r="S1112" s="1">
        <v>5.0114932644982995E-4</v>
      </c>
      <c r="T1112" s="1">
        <v>4.0086973695020598E-4</v>
      </c>
      <c r="U1112" s="1">
        <v>0</v>
      </c>
      <c r="V1112" s="1">
        <v>3.6294713168268898E-2</v>
      </c>
      <c r="W1112" s="1">
        <v>1111</v>
      </c>
      <c r="X1112" s="1" t="s">
        <v>1670</v>
      </c>
      <c r="Y1112" s="1" t="s">
        <v>1685</v>
      </c>
      <c r="Z1112" s="1" t="s">
        <v>2802</v>
      </c>
      <c r="AA1112" s="1">
        <v>1.19034559384669E-2</v>
      </c>
      <c r="AB1112" s="1">
        <v>3.6294713168268898E-2</v>
      </c>
      <c r="AC1112" s="1">
        <v>2.4391257229801899E-2</v>
      </c>
      <c r="AD1112" s="1">
        <v>7.0527095331772302E-2</v>
      </c>
    </row>
    <row r="1113" spans="1:30" x14ac:dyDescent="0.3">
      <c r="A1113" s="1">
        <v>1112</v>
      </c>
      <c r="B1113" s="1" t="s">
        <v>1677</v>
      </c>
      <c r="C1113" s="1">
        <v>9.1521070720468605E-4</v>
      </c>
      <c r="D1113" s="1">
        <v>0</v>
      </c>
      <c r="E1113" s="1">
        <v>7.3946041976426999E-3</v>
      </c>
      <c r="F1113" s="1">
        <v>4.5061563243269602E-4</v>
      </c>
      <c r="G1113" s="1">
        <v>2.1936999148442599E-4</v>
      </c>
      <c r="H1113" s="1">
        <v>2.2366979433046099E-3</v>
      </c>
      <c r="I1113" s="1">
        <v>0</v>
      </c>
      <c r="J1113" s="1">
        <v>3.0561468390594501E-4</v>
      </c>
      <c r="K1113" s="1">
        <v>3.0738416414919298E-3</v>
      </c>
      <c r="L1113" s="1">
        <v>0</v>
      </c>
      <c r="M1113" s="1">
        <v>3.5474874762227301E-4</v>
      </c>
      <c r="N1113" s="1">
        <v>8.9937906094364108E-3</v>
      </c>
      <c r="O1113" s="1">
        <v>0</v>
      </c>
      <c r="P1113" s="1">
        <v>6.3122421788117903E-4</v>
      </c>
      <c r="Q1113" s="1">
        <v>3.2072515715066802E-4</v>
      </c>
      <c r="R1113" s="1">
        <v>1.08494775916467E-2</v>
      </c>
      <c r="S1113" s="1">
        <v>8.5497944193119197E-3</v>
      </c>
      <c r="T1113" s="7">
        <v>1.0579300102656401E-5</v>
      </c>
      <c r="U1113" s="1">
        <v>0</v>
      </c>
      <c r="V1113" s="7">
        <v>7.02515100007417E-5</v>
      </c>
      <c r="W1113" s="1">
        <v>1112</v>
      </c>
      <c r="X1113" s="1" t="s">
        <v>1677</v>
      </c>
      <c r="Y1113" s="1" t="s">
        <v>1681</v>
      </c>
      <c r="Z1113" s="1" t="s">
        <v>2803</v>
      </c>
      <c r="AA1113" s="1">
        <v>8.9937906094364108E-3</v>
      </c>
      <c r="AB1113" s="1">
        <v>1.08494775916467E-2</v>
      </c>
      <c r="AC1113" s="1">
        <v>1.8556869822103301E-3</v>
      </c>
      <c r="AD1113" s="1">
        <v>7.5079970700808601E-2</v>
      </c>
    </row>
    <row r="1114" spans="1:30" x14ac:dyDescent="0.3">
      <c r="A1114" s="1">
        <v>1113</v>
      </c>
      <c r="B1114" s="1" t="s">
        <v>1681</v>
      </c>
      <c r="C1114" s="1">
        <v>6.3646210631925501E-4</v>
      </c>
      <c r="D1114" s="1">
        <v>0</v>
      </c>
      <c r="E1114" s="1">
        <v>1.00943885601657E-3</v>
      </c>
      <c r="F1114" s="1">
        <v>4.3629038107068102E-4</v>
      </c>
      <c r="G1114" s="1">
        <v>0</v>
      </c>
      <c r="H1114" s="1">
        <v>5.5406126645586602E-3</v>
      </c>
      <c r="I1114" s="1">
        <v>7.1563760186779701E-4</v>
      </c>
      <c r="J1114" s="1">
        <v>0</v>
      </c>
      <c r="K1114" s="1">
        <v>1.04771393760545E-2</v>
      </c>
      <c r="L1114" s="1">
        <v>0</v>
      </c>
      <c r="M1114" s="1">
        <v>0</v>
      </c>
      <c r="N1114" s="1">
        <v>3.5195094172634201E-3</v>
      </c>
      <c r="O1114" s="1">
        <v>3.6184844331091701E-4</v>
      </c>
      <c r="P1114" s="1">
        <v>1.4348209004981199E-3</v>
      </c>
      <c r="Q1114" s="1">
        <v>1.59087049205138E-3</v>
      </c>
      <c r="R1114" s="1">
        <v>1.7056517926354799E-2</v>
      </c>
      <c r="S1114" s="1">
        <v>9.0860754499725899E-4</v>
      </c>
      <c r="T1114" s="1">
        <v>0</v>
      </c>
      <c r="U1114" s="1">
        <v>0</v>
      </c>
      <c r="V1114" s="1">
        <v>0</v>
      </c>
      <c r="W1114" s="1">
        <v>1113</v>
      </c>
      <c r="X1114" s="1" t="s">
        <v>1681</v>
      </c>
      <c r="Y1114" s="1" t="s">
        <v>1681</v>
      </c>
      <c r="Z1114" s="1" t="s">
        <v>2804</v>
      </c>
      <c r="AA1114" s="1">
        <v>1.7056517926354799E-2</v>
      </c>
      <c r="AB1114" s="1">
        <v>1.7056517926354799E-2</v>
      </c>
      <c r="AC1114" s="1">
        <v>0</v>
      </c>
      <c r="AD1114" s="1">
        <v>7.1753075667883498E-2</v>
      </c>
    </row>
    <row r="1115" spans="1:30" x14ac:dyDescent="0.3">
      <c r="A1115" s="1">
        <v>1114</v>
      </c>
      <c r="B1115" s="1" t="s">
        <v>1678</v>
      </c>
      <c r="C1115" s="1">
        <v>5.2786020518691299E-3</v>
      </c>
      <c r="D1115" s="1">
        <v>0</v>
      </c>
      <c r="E1115" s="1">
        <v>1.4379850481353499E-4</v>
      </c>
      <c r="F1115" s="1">
        <v>4.0747027945925596E-3</v>
      </c>
      <c r="G1115" s="1">
        <v>0</v>
      </c>
      <c r="H1115" s="1">
        <v>3.9785602172456099E-4</v>
      </c>
      <c r="I1115" s="1">
        <v>0</v>
      </c>
      <c r="J1115" s="1">
        <v>4.5232844204055401E-3</v>
      </c>
      <c r="K1115" s="1">
        <v>1.31456231032411E-3</v>
      </c>
      <c r="L1115" s="1">
        <v>2.5491073189183098E-3</v>
      </c>
      <c r="M1115" s="1">
        <v>9.76228710412781E-4</v>
      </c>
      <c r="N1115" s="1">
        <v>2.6735917261147E-3</v>
      </c>
      <c r="O1115" s="1">
        <v>1.0193802436592301E-2</v>
      </c>
      <c r="P1115" s="1">
        <v>1.6883283546354599E-3</v>
      </c>
      <c r="Q1115" s="1">
        <v>5.0606815600228502E-4</v>
      </c>
      <c r="R1115" s="1">
        <v>1.8886351199526401E-3</v>
      </c>
      <c r="S1115" s="1">
        <v>9.3152534811241996E-4</v>
      </c>
      <c r="T1115" s="1">
        <v>3.3094086236721402E-3</v>
      </c>
      <c r="U1115" s="1">
        <v>0</v>
      </c>
      <c r="V1115" s="7">
        <v>2.3100229137225001E-5</v>
      </c>
      <c r="W1115" s="1">
        <v>1114</v>
      </c>
      <c r="X1115" s="1" t="s">
        <v>1678</v>
      </c>
      <c r="Y1115" s="1" t="s">
        <v>1678</v>
      </c>
      <c r="Z1115" s="1" t="s">
        <v>2805</v>
      </c>
      <c r="AA1115" s="1">
        <v>1.0193802436592301E-2</v>
      </c>
      <c r="AB1115" s="1">
        <v>1.0193802436592301E-2</v>
      </c>
      <c r="AC1115" s="1">
        <v>0</v>
      </c>
      <c r="AD1115" s="1">
        <v>7.4880320681970605E-2</v>
      </c>
    </row>
    <row r="1116" spans="1:30" x14ac:dyDescent="0.3">
      <c r="A1116" s="1">
        <v>1115</v>
      </c>
      <c r="B1116" s="1" t="s">
        <v>1682</v>
      </c>
      <c r="C1116" s="1">
        <v>2.2172325937374702E-3</v>
      </c>
      <c r="D1116" s="1">
        <v>0</v>
      </c>
      <c r="E1116" s="7">
        <v>7.4773988786635005E-5</v>
      </c>
      <c r="F1116" s="1">
        <v>1.5244798864401301E-3</v>
      </c>
      <c r="G1116" s="1">
        <v>0</v>
      </c>
      <c r="H1116" s="1">
        <v>7.7546605787294596E-4</v>
      </c>
      <c r="I1116" s="1">
        <v>0</v>
      </c>
      <c r="J1116" s="1">
        <v>1.3001205272935199E-3</v>
      </c>
      <c r="K1116" s="1">
        <v>5.3961610182345701E-3</v>
      </c>
      <c r="L1116" s="7">
        <v>3.7547749539771597E-5</v>
      </c>
      <c r="M1116" s="1">
        <v>1.5402693599357801E-4</v>
      </c>
      <c r="N1116" s="1">
        <v>5.4237393929293101E-3</v>
      </c>
      <c r="O1116" s="1">
        <v>0</v>
      </c>
      <c r="P1116" s="1">
        <v>3.0603910748496499E-3</v>
      </c>
      <c r="Q1116" s="1">
        <v>5.7767864766267098E-4</v>
      </c>
      <c r="R1116" s="1">
        <v>3.84110078285878E-3</v>
      </c>
      <c r="S1116" s="1">
        <v>9.5107988412887201E-3</v>
      </c>
      <c r="T1116" s="1">
        <v>1.7745118730101699E-3</v>
      </c>
      <c r="U1116" s="1">
        <v>0</v>
      </c>
      <c r="V1116" s="1">
        <v>4.4658418854772797E-4</v>
      </c>
      <c r="W1116" s="1">
        <v>1115</v>
      </c>
      <c r="X1116" s="1" t="s">
        <v>1682</v>
      </c>
      <c r="Y1116" s="1" t="s">
        <v>1682</v>
      </c>
      <c r="Z1116" s="1" t="s">
        <v>2806</v>
      </c>
      <c r="AA1116" s="1">
        <v>9.5107988412887201E-3</v>
      </c>
      <c r="AB1116" s="1">
        <v>9.5107988412887201E-3</v>
      </c>
      <c r="AC1116" s="1">
        <v>0</v>
      </c>
      <c r="AD1116" s="1">
        <v>6.6395033626125893E-2</v>
      </c>
    </row>
    <row r="1117" spans="1:30" x14ac:dyDescent="0.3">
      <c r="A1117" s="1">
        <v>1116</v>
      </c>
      <c r="B1117" s="1" t="s">
        <v>1673</v>
      </c>
      <c r="C1117" s="1">
        <v>1.6736364150823E-3</v>
      </c>
      <c r="D1117" s="1">
        <v>1.3758354176726499E-4</v>
      </c>
      <c r="E1117" s="1">
        <v>1.24260788915083E-3</v>
      </c>
      <c r="F1117" s="1">
        <v>4.3760086257867202E-4</v>
      </c>
      <c r="G1117" s="1">
        <v>1.7861822869593199E-3</v>
      </c>
      <c r="H1117" s="1">
        <v>3.23348815006481E-3</v>
      </c>
      <c r="I1117" s="1">
        <v>1.3111149205273501E-4</v>
      </c>
      <c r="J1117" s="1">
        <v>6.0359701733473303E-3</v>
      </c>
      <c r="K1117" s="1">
        <v>2.3537178528329201E-4</v>
      </c>
      <c r="L1117" s="7">
        <v>9.7742177931637794E-5</v>
      </c>
      <c r="M1117" s="1">
        <v>6.7039190303892597E-4</v>
      </c>
      <c r="N1117" s="1">
        <v>2.2804675745611001E-3</v>
      </c>
      <c r="O1117" s="1">
        <v>8.0396446027933505E-4</v>
      </c>
      <c r="P1117" s="1">
        <v>2.79670511445526E-4</v>
      </c>
      <c r="Q1117" s="7">
        <v>8.43632222235596E-5</v>
      </c>
      <c r="R1117" s="1">
        <v>3.1369203805987999E-3</v>
      </c>
      <c r="S1117" s="1">
        <v>4.4885471293443103E-3</v>
      </c>
      <c r="T1117" s="1">
        <v>5.2857582428098597E-3</v>
      </c>
      <c r="U1117" s="1">
        <v>0</v>
      </c>
      <c r="V1117" s="1">
        <v>7.0658959586854296E-4</v>
      </c>
      <c r="W1117" s="1">
        <v>1116</v>
      </c>
      <c r="X1117" s="1" t="s">
        <v>1673</v>
      </c>
      <c r="Y1117" s="1" t="s">
        <v>1673</v>
      </c>
      <c r="Z1117" s="1" t="s">
        <v>2807</v>
      </c>
      <c r="AA1117" s="1">
        <v>6.0359701733473303E-3</v>
      </c>
      <c r="AB1117" s="1">
        <v>6.0359701733473303E-3</v>
      </c>
      <c r="AC1117" s="1">
        <v>0</v>
      </c>
      <c r="AD1117" s="1">
        <v>6.3796416098506004E-2</v>
      </c>
    </row>
    <row r="1118" spans="1:30" x14ac:dyDescent="0.3">
      <c r="A1118" s="1">
        <v>1117</v>
      </c>
      <c r="B1118" s="1" t="s">
        <v>1683</v>
      </c>
      <c r="C1118" s="1">
        <v>1.81992058920756E-2</v>
      </c>
      <c r="D1118" s="1">
        <v>0</v>
      </c>
      <c r="E1118" s="1">
        <v>3.1889478077263802E-4</v>
      </c>
      <c r="F1118" s="1">
        <v>0</v>
      </c>
      <c r="G1118" s="1">
        <v>0</v>
      </c>
      <c r="H1118" s="1">
        <v>2.9645037030864098E-4</v>
      </c>
      <c r="I1118" s="7">
        <v>3.5325333943540299E-5</v>
      </c>
      <c r="J1118" s="1">
        <v>2.10870348111494E-4</v>
      </c>
      <c r="K1118" s="7">
        <v>1.65563387444193E-5</v>
      </c>
      <c r="L1118" s="1">
        <v>0</v>
      </c>
      <c r="M1118" s="1">
        <v>8.9643467599945996E-4</v>
      </c>
      <c r="N1118" s="1">
        <v>4.7870039285696498E-4</v>
      </c>
      <c r="O1118" s="1">
        <v>0</v>
      </c>
      <c r="P1118" s="1">
        <v>0</v>
      </c>
      <c r="Q1118" s="1">
        <v>0</v>
      </c>
      <c r="R1118" s="1">
        <v>4.91539571444589E-3</v>
      </c>
      <c r="S1118" s="1">
        <v>1.0146072853431799E-3</v>
      </c>
      <c r="T1118" s="1">
        <v>5.5437967202106198E-4</v>
      </c>
      <c r="U1118" s="1">
        <v>0</v>
      </c>
      <c r="V1118" s="1">
        <v>0</v>
      </c>
      <c r="W1118" s="1">
        <v>1117</v>
      </c>
      <c r="X1118" s="1" t="s">
        <v>1683</v>
      </c>
      <c r="Y1118" s="1" t="s">
        <v>1666</v>
      </c>
      <c r="Z1118" s="1" t="s">
        <v>2808</v>
      </c>
      <c r="AA1118" s="1">
        <v>5.5437967202106198E-4</v>
      </c>
      <c r="AB1118" s="1">
        <v>1.81992058920756E-2</v>
      </c>
      <c r="AC1118" s="1">
        <v>1.7644826220054501E-2</v>
      </c>
      <c r="AD1118" s="1">
        <v>4.25422372442864E-2</v>
      </c>
    </row>
    <row r="1119" spans="1:30" x14ac:dyDescent="0.3">
      <c r="A1119" s="1">
        <v>1118</v>
      </c>
      <c r="B1119" s="1" t="s">
        <v>1685</v>
      </c>
      <c r="C1119" s="1">
        <v>5.9201268437099395E-4</v>
      </c>
      <c r="D1119" s="7">
        <v>2.17821012987811E-5</v>
      </c>
      <c r="E1119" s="1">
        <v>0</v>
      </c>
      <c r="F1119" s="1">
        <v>8.8227075367567395E-4</v>
      </c>
      <c r="G1119" s="1">
        <v>2.66766850696182E-3</v>
      </c>
      <c r="H1119" s="1">
        <v>0</v>
      </c>
      <c r="I1119" s="1">
        <v>4.67174561607011E-4</v>
      </c>
      <c r="J1119" s="1">
        <v>1.5010285498085201E-3</v>
      </c>
      <c r="K1119" s="1">
        <v>2.1607151911149099E-4</v>
      </c>
      <c r="L1119" s="7">
        <v>1.24887298473382E-5</v>
      </c>
      <c r="M1119" s="1">
        <v>0</v>
      </c>
      <c r="N1119" s="1">
        <v>4.8399828575219401E-4</v>
      </c>
      <c r="O1119" s="1">
        <v>0</v>
      </c>
      <c r="P1119" s="1">
        <v>0</v>
      </c>
      <c r="Q1119" s="7">
        <v>6.0602366460376601E-7</v>
      </c>
      <c r="R1119" s="1">
        <v>4.7384674257517902E-4</v>
      </c>
      <c r="S1119" s="1">
        <v>1.1866362282227901E-4</v>
      </c>
      <c r="T1119" s="1">
        <v>2.4687414427121499E-4</v>
      </c>
      <c r="U1119" s="1">
        <v>0</v>
      </c>
      <c r="V1119" s="1">
        <v>2.18674707334548E-2</v>
      </c>
      <c r="W1119" s="1">
        <v>1118</v>
      </c>
      <c r="X1119" s="1" t="s">
        <v>1685</v>
      </c>
      <c r="Y1119" s="1" t="s">
        <v>1685</v>
      </c>
      <c r="Z1119" s="1" t="s">
        <v>2809</v>
      </c>
      <c r="AA1119" s="1">
        <v>2.18674707334548E-2</v>
      </c>
      <c r="AB1119" s="1">
        <v>2.18674707334548E-2</v>
      </c>
      <c r="AC1119" s="1">
        <v>0</v>
      </c>
      <c r="AD1119" s="1">
        <v>4.5398849944030199E-2</v>
      </c>
    </row>
    <row r="1120" spans="1:30" x14ac:dyDescent="0.3">
      <c r="A1120" s="1">
        <v>1119</v>
      </c>
      <c r="B1120" s="1" t="s">
        <v>1681</v>
      </c>
      <c r="C1120" s="1">
        <v>9.9370420270404299E-4</v>
      </c>
      <c r="D1120" s="1">
        <v>4.17391272884257E-4</v>
      </c>
      <c r="E1120" s="1">
        <v>0</v>
      </c>
      <c r="F1120" s="1">
        <v>0</v>
      </c>
      <c r="G1120" s="1">
        <v>1.11275526593558E-2</v>
      </c>
      <c r="H1120" s="1">
        <v>0</v>
      </c>
      <c r="I1120" s="1">
        <v>0</v>
      </c>
      <c r="J1120" s="1">
        <v>7.3584328970745195E-4</v>
      </c>
      <c r="K1120" s="1">
        <v>0</v>
      </c>
      <c r="L1120" s="1">
        <v>2.6847196101416602E-3</v>
      </c>
      <c r="M1120" s="1">
        <v>4.07620927486089E-3</v>
      </c>
      <c r="N1120" s="1">
        <v>1.5737157093781301E-4</v>
      </c>
      <c r="O1120" s="1">
        <v>0</v>
      </c>
      <c r="P1120" s="1">
        <v>0</v>
      </c>
      <c r="Q1120" s="1">
        <v>0</v>
      </c>
      <c r="R1120" s="1">
        <v>3.53421840605446E-3</v>
      </c>
      <c r="S1120" s="1">
        <v>1.6968362218298999E-3</v>
      </c>
      <c r="T1120" s="1">
        <v>5.9377496278421003E-4</v>
      </c>
      <c r="U1120" s="1">
        <v>0</v>
      </c>
      <c r="V1120" s="1">
        <v>3.3393017191789701E-3</v>
      </c>
      <c r="W1120" s="1">
        <v>1119</v>
      </c>
      <c r="X1120" s="1" t="s">
        <v>1681</v>
      </c>
      <c r="Y1120" s="1" t="s">
        <v>1670</v>
      </c>
      <c r="Z1120" s="1" t="s">
        <v>2810</v>
      </c>
      <c r="AA1120" s="1">
        <v>3.53421840605446E-3</v>
      </c>
      <c r="AB1120" s="1">
        <v>1.11275526593558E-2</v>
      </c>
      <c r="AC1120" s="1">
        <v>7.5933342533014E-3</v>
      </c>
      <c r="AD1120" s="1">
        <v>5.3213018227596602E-2</v>
      </c>
    </row>
    <row r="1121" spans="1:30" x14ac:dyDescent="0.3">
      <c r="A1121" s="1">
        <v>1120</v>
      </c>
      <c r="B1121" s="1" t="s">
        <v>1683</v>
      </c>
      <c r="C1121" s="1">
        <v>8.6161207427867606E-3</v>
      </c>
      <c r="D1121" s="1">
        <v>9.8821630666797106E-4</v>
      </c>
      <c r="E1121" s="1">
        <v>0</v>
      </c>
      <c r="F1121" s="1">
        <v>0</v>
      </c>
      <c r="G1121" s="1">
        <v>4.21326136818281E-3</v>
      </c>
      <c r="H1121" s="1">
        <v>1.15073834317884E-4</v>
      </c>
      <c r="I1121" s="1">
        <v>0</v>
      </c>
      <c r="J1121" s="1">
        <v>3.8486049323563898E-3</v>
      </c>
      <c r="K1121" s="1">
        <v>0</v>
      </c>
      <c r="L1121" s="1">
        <v>6.9032335408151005E-4</v>
      </c>
      <c r="M1121" s="1">
        <v>2.9881104901217401E-3</v>
      </c>
      <c r="N1121" s="1">
        <v>0</v>
      </c>
      <c r="O1121" s="1">
        <v>0</v>
      </c>
      <c r="P1121" s="1">
        <v>0</v>
      </c>
      <c r="Q1121" s="1">
        <v>0</v>
      </c>
      <c r="R1121" s="1">
        <v>3.9216750282612296E-3</v>
      </c>
      <c r="S1121" s="1">
        <v>1.26809386524827E-3</v>
      </c>
      <c r="T1121" s="1">
        <v>9.7582724830136101E-3</v>
      </c>
      <c r="U1121" s="1">
        <v>0</v>
      </c>
      <c r="V1121" s="7">
        <v>3.3681890640979301E-5</v>
      </c>
      <c r="W1121" s="1">
        <v>1120</v>
      </c>
      <c r="X1121" s="1" t="s">
        <v>1683</v>
      </c>
      <c r="Y1121" s="1" t="s">
        <v>1683</v>
      </c>
      <c r="Z1121" s="1" t="s">
        <v>2811</v>
      </c>
      <c r="AA1121" s="1">
        <v>9.7582724830136101E-3</v>
      </c>
      <c r="AB1121" s="1">
        <v>9.7582724830136101E-3</v>
      </c>
      <c r="AC1121" s="1">
        <v>0</v>
      </c>
      <c r="AD1121" s="1">
        <v>6.3889222688765304E-2</v>
      </c>
    </row>
    <row r="1122" spans="1:30" x14ac:dyDescent="0.3">
      <c r="A1122" s="1">
        <v>1121</v>
      </c>
      <c r="B1122" s="1" t="s">
        <v>1675</v>
      </c>
      <c r="C1122" s="1">
        <v>1.03327656227083E-3</v>
      </c>
      <c r="D1122" s="1">
        <v>2.2294132572649099E-4</v>
      </c>
      <c r="E1122" s="1">
        <v>0</v>
      </c>
      <c r="F1122" s="7">
        <v>3.0181964633809599E-5</v>
      </c>
      <c r="G1122" s="1">
        <v>1.04579894397623E-3</v>
      </c>
      <c r="H1122" s="7">
        <v>1.46307638745387E-5</v>
      </c>
      <c r="I1122" s="1">
        <v>0</v>
      </c>
      <c r="J1122" s="1">
        <v>8.9000412559170697E-3</v>
      </c>
      <c r="K1122" s="1">
        <v>0</v>
      </c>
      <c r="L1122" s="1">
        <v>1.3652783468902901E-2</v>
      </c>
      <c r="M1122" s="7">
        <v>9.4241475478162398E-5</v>
      </c>
      <c r="N1122" s="1">
        <v>0</v>
      </c>
      <c r="O1122" s="1">
        <v>4.5337085814873299E-4</v>
      </c>
      <c r="P1122" s="1">
        <v>0</v>
      </c>
      <c r="Q1122" s="1">
        <v>0</v>
      </c>
      <c r="R1122" s="1">
        <v>0</v>
      </c>
      <c r="S1122" s="7">
        <v>2.5777974911371098E-5</v>
      </c>
      <c r="T1122" s="1">
        <v>6.6281667035407903E-3</v>
      </c>
      <c r="U1122" s="1">
        <v>0</v>
      </c>
      <c r="V1122" s="1">
        <v>8.3837880305922098E-4</v>
      </c>
      <c r="W1122" s="1">
        <v>1121</v>
      </c>
      <c r="X1122" s="1" t="s">
        <v>1675</v>
      </c>
      <c r="Y1122" s="1" t="s">
        <v>1675</v>
      </c>
      <c r="Z1122" s="1" t="s">
        <v>2812</v>
      </c>
      <c r="AA1122" s="1">
        <v>1.3652783468902901E-2</v>
      </c>
      <c r="AB1122" s="1">
        <v>1.3652783468902901E-2</v>
      </c>
      <c r="AC1122" s="1">
        <v>0</v>
      </c>
      <c r="AD1122" s="1">
        <v>5.3777744346744802E-2</v>
      </c>
    </row>
    <row r="1123" spans="1:30" x14ac:dyDescent="0.3">
      <c r="A1123" s="1">
        <v>1122</v>
      </c>
      <c r="B1123" s="1" t="s">
        <v>1673</v>
      </c>
      <c r="C1123" s="1">
        <v>9.9646107377603294E-4</v>
      </c>
      <c r="D1123" s="1">
        <v>5.8367771017338202E-4</v>
      </c>
      <c r="E1123" s="1">
        <v>0</v>
      </c>
      <c r="F1123" s="1">
        <v>4.6369079872453302E-4</v>
      </c>
      <c r="G1123" s="1">
        <v>2.4182964085212098E-3</v>
      </c>
      <c r="H1123" s="1">
        <v>0</v>
      </c>
      <c r="I1123" s="1">
        <v>0</v>
      </c>
      <c r="J1123" s="1">
        <v>7.4317873529339802E-3</v>
      </c>
      <c r="K1123" s="7">
        <v>7.2490214129953507E-5</v>
      </c>
      <c r="L1123" s="1">
        <v>2.1663016752245098E-3</v>
      </c>
      <c r="M1123" s="1">
        <v>3.3886742179537198E-4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3.9851548449942599E-4</v>
      </c>
      <c r="T1123" s="1">
        <v>2.5245260343541399E-2</v>
      </c>
      <c r="U1123" s="1">
        <v>0</v>
      </c>
      <c r="V1123" s="1">
        <v>3.1737947185534899E-3</v>
      </c>
      <c r="W1123" s="1">
        <v>1122</v>
      </c>
      <c r="X1123" s="1" t="s">
        <v>1673</v>
      </c>
      <c r="Y1123" s="1" t="s">
        <v>1683</v>
      </c>
      <c r="Z1123" s="1" t="s">
        <v>2813</v>
      </c>
      <c r="AA1123" s="1">
        <v>7.4317873529339802E-3</v>
      </c>
      <c r="AB1123" s="1">
        <v>2.5245260343541399E-2</v>
      </c>
      <c r="AC1123" s="1">
        <v>1.7813472990607399E-2</v>
      </c>
      <c r="AD1123" s="1">
        <v>6.5672984849474605E-2</v>
      </c>
    </row>
    <row r="1124" spans="1:30" x14ac:dyDescent="0.3">
      <c r="A1124" s="1">
        <v>1123</v>
      </c>
      <c r="B1124" s="1" t="s">
        <v>1681</v>
      </c>
      <c r="C1124" s="1">
        <v>2.4160199439294199E-4</v>
      </c>
      <c r="D1124" s="1">
        <v>0</v>
      </c>
      <c r="E1124" s="1">
        <v>7.8260112127009798E-4</v>
      </c>
      <c r="F1124" s="1">
        <v>1.31193698614138E-2</v>
      </c>
      <c r="G1124" s="1">
        <v>6.1574448629351305E-4</v>
      </c>
      <c r="H1124" s="1">
        <v>5.3228960339016501E-4</v>
      </c>
      <c r="I1124" s="1">
        <v>4.5862920699822E-4</v>
      </c>
      <c r="J1124" s="1">
        <v>1.89882943800308E-4</v>
      </c>
      <c r="K1124" s="1">
        <v>9.1927185609396792E-3</v>
      </c>
      <c r="L1124" s="1">
        <v>3.0988036653168598E-4</v>
      </c>
      <c r="M1124" s="1">
        <v>0</v>
      </c>
      <c r="N1124" s="1">
        <v>6.1079786873161198E-4</v>
      </c>
      <c r="O1124" s="1">
        <v>0</v>
      </c>
      <c r="P1124" s="1">
        <v>2.1482611999969E-3</v>
      </c>
      <c r="Q1124" s="1">
        <v>6.94065124648668E-3</v>
      </c>
      <c r="R1124" s="1">
        <v>2.4071883757243399E-3</v>
      </c>
      <c r="S1124" s="1">
        <v>1.00834646944726E-3</v>
      </c>
      <c r="T1124" s="1">
        <v>1.5926833349659199E-3</v>
      </c>
      <c r="U1124" s="7">
        <v>2.4884439130972698E-5</v>
      </c>
      <c r="V1124" s="1">
        <v>3.4907890654092101E-4</v>
      </c>
      <c r="W1124" s="1">
        <v>1123</v>
      </c>
      <c r="X1124" s="1" t="s">
        <v>1681</v>
      </c>
      <c r="Y1124" s="1" t="s">
        <v>1669</v>
      </c>
      <c r="Z1124" s="1" t="s">
        <v>2814</v>
      </c>
      <c r="AA1124" s="1">
        <v>2.4071883757243399E-3</v>
      </c>
      <c r="AB1124" s="1">
        <v>1.31193698614138E-2</v>
      </c>
      <c r="AC1124" s="1">
        <v>1.07121814856895E-2</v>
      </c>
      <c r="AD1124" s="1">
        <v>7.0360884838506693E-2</v>
      </c>
    </row>
    <row r="1125" spans="1:30" x14ac:dyDescent="0.3">
      <c r="A1125" s="1">
        <v>1124</v>
      </c>
      <c r="B1125" s="1" t="s">
        <v>1672</v>
      </c>
      <c r="C1125" s="1">
        <v>5.4328459379926301E-3</v>
      </c>
      <c r="D1125" s="1">
        <v>6.5696668667584405E-4</v>
      </c>
      <c r="E1125" s="1">
        <v>1.10526919960978E-3</v>
      </c>
      <c r="F1125" s="1">
        <v>6.3676860284482095E-4</v>
      </c>
      <c r="G1125" s="1">
        <v>2.8370089914461099E-3</v>
      </c>
      <c r="H1125" s="1">
        <v>5.6504368113827099E-4</v>
      </c>
      <c r="I1125" s="1">
        <v>6.9252903693265196E-3</v>
      </c>
      <c r="J1125" s="1">
        <v>6.4415780570187698E-3</v>
      </c>
      <c r="K1125" s="1">
        <v>4.1354186609052901E-4</v>
      </c>
      <c r="L1125" s="1">
        <v>2.2779427334795798E-3</v>
      </c>
      <c r="M1125" s="1">
        <v>5.8710831906415002E-4</v>
      </c>
      <c r="N1125" s="1">
        <v>1.7760550510816E-4</v>
      </c>
      <c r="O1125" s="1">
        <v>0</v>
      </c>
      <c r="P1125" s="7">
        <v>2.7834580678756999E-5</v>
      </c>
      <c r="Q1125" s="1">
        <v>0</v>
      </c>
      <c r="R1125" s="1">
        <v>4.2656265394442503E-3</v>
      </c>
      <c r="S1125" s="1">
        <v>1.4581470091460701E-3</v>
      </c>
      <c r="T1125" s="1">
        <v>6.7163675160153502E-3</v>
      </c>
      <c r="U1125" s="1">
        <v>0</v>
      </c>
      <c r="V1125" s="1">
        <v>1.0017667389680599E-2</v>
      </c>
      <c r="W1125" s="1">
        <v>1124</v>
      </c>
      <c r="X1125" s="1" t="s">
        <v>1672</v>
      </c>
      <c r="Y1125" s="1" t="s">
        <v>1685</v>
      </c>
      <c r="Z1125" s="1" t="s">
        <v>2815</v>
      </c>
      <c r="AA1125" s="1">
        <v>6.9252903693265196E-3</v>
      </c>
      <c r="AB1125" s="1">
        <v>1.0017667389680599E-2</v>
      </c>
      <c r="AC1125" s="1">
        <v>3.0923770203540898E-3</v>
      </c>
      <c r="AD1125" s="1">
        <v>8.9778670401626806E-2</v>
      </c>
    </row>
    <row r="1126" spans="1:30" x14ac:dyDescent="0.3">
      <c r="A1126" s="1">
        <v>1125</v>
      </c>
      <c r="B1126" s="1" t="s">
        <v>1683</v>
      </c>
      <c r="C1126" s="1">
        <v>9.1733412111848103E-4</v>
      </c>
      <c r="D1126" s="1">
        <v>3.4958971867173299E-4</v>
      </c>
      <c r="E1126" s="1">
        <v>5.6730599315046697E-3</v>
      </c>
      <c r="F1126" s="1">
        <v>7.1048600106400298E-3</v>
      </c>
      <c r="G1126" s="1">
        <v>1.25132952608766E-3</v>
      </c>
      <c r="H1126" s="1">
        <v>8.9852256846411E-4</v>
      </c>
      <c r="I1126" s="1">
        <v>1.26674633256272E-3</v>
      </c>
      <c r="J1126" s="1">
        <v>1.77098784809464E-3</v>
      </c>
      <c r="K1126" s="1">
        <v>8.1048512566597904E-3</v>
      </c>
      <c r="L1126" s="1">
        <v>1.94954588749269E-3</v>
      </c>
      <c r="M1126" s="1">
        <v>8.8672604203516702E-4</v>
      </c>
      <c r="N1126" s="1">
        <v>1.9528355902214401E-3</v>
      </c>
      <c r="O1126" s="1">
        <v>1.0085387779997801E-3</v>
      </c>
      <c r="P1126" s="1">
        <v>1.5409342603110599E-3</v>
      </c>
      <c r="Q1126" s="1">
        <v>2.3254468457056302E-3</v>
      </c>
      <c r="R1126" s="1">
        <v>1.5609053110051999E-3</v>
      </c>
      <c r="S1126" s="1">
        <v>5.4968510170136497E-3</v>
      </c>
      <c r="T1126" s="1">
        <v>1.71996237725192E-3</v>
      </c>
      <c r="U1126" s="1">
        <v>0</v>
      </c>
      <c r="V1126" s="1">
        <v>6.4615036490080495E-4</v>
      </c>
      <c r="W1126" s="1">
        <v>1125</v>
      </c>
      <c r="X1126" s="1" t="s">
        <v>1683</v>
      </c>
      <c r="Y1126" s="1" t="s">
        <v>1674</v>
      </c>
      <c r="Z1126" s="1" t="s">
        <v>2816</v>
      </c>
      <c r="AA1126" s="1">
        <v>1.71996237725192E-3</v>
      </c>
      <c r="AB1126" s="1">
        <v>8.1048512566597904E-3</v>
      </c>
      <c r="AC1126" s="1">
        <v>6.3848888794078599E-3</v>
      </c>
      <c r="AD1126" s="1">
        <v>8.7809834393813499E-2</v>
      </c>
    </row>
    <row r="1127" spans="1:30" x14ac:dyDescent="0.3">
      <c r="A1127" s="1">
        <v>1126</v>
      </c>
      <c r="B1127" s="1" t="s">
        <v>1674</v>
      </c>
      <c r="C1127" s="1">
        <v>1.4304041943276301E-3</v>
      </c>
      <c r="D1127" s="1">
        <v>1.12381626265993E-4</v>
      </c>
      <c r="E1127" s="1">
        <v>1.04013248216043E-2</v>
      </c>
      <c r="F1127" s="1">
        <v>3.7078895655803402E-3</v>
      </c>
      <c r="G1127" s="1">
        <v>5.8705510477134E-4</v>
      </c>
      <c r="H1127" s="1">
        <v>6.6235657416203698E-3</v>
      </c>
      <c r="I1127" s="1">
        <v>1.8630782391889801E-4</v>
      </c>
      <c r="J1127" s="1">
        <v>1.6589180111531499E-3</v>
      </c>
      <c r="K1127" s="1">
        <v>1.8096609168083502E-2</v>
      </c>
      <c r="L1127" s="1">
        <v>1.16310577507253E-3</v>
      </c>
      <c r="M1127" s="1">
        <v>9.7812329420227909E-4</v>
      </c>
      <c r="N1127" s="1">
        <v>3.5980409582694601E-3</v>
      </c>
      <c r="O1127" s="1">
        <v>2.9838635394621802E-4</v>
      </c>
      <c r="P1127" s="1">
        <v>1.47150675756678E-3</v>
      </c>
      <c r="Q1127" s="1">
        <v>5.2453737811104502E-4</v>
      </c>
      <c r="R1127" s="1">
        <v>1.1768751069853301E-3</v>
      </c>
      <c r="S1127" s="1">
        <v>1.60166571517281E-3</v>
      </c>
      <c r="T1127" s="1">
        <v>1.62373999291991E-3</v>
      </c>
      <c r="U1127" s="1">
        <v>0</v>
      </c>
      <c r="V1127" s="1">
        <v>1.37071570311044E-4</v>
      </c>
      <c r="W1127" s="1">
        <v>1126</v>
      </c>
      <c r="X1127" s="1" t="s">
        <v>1674</v>
      </c>
      <c r="Y1127" s="1" t="s">
        <v>1674</v>
      </c>
      <c r="Z1127" s="1" t="s">
        <v>2817</v>
      </c>
      <c r="AA1127" s="1">
        <v>1.8096609168083502E-2</v>
      </c>
      <c r="AB1127" s="1">
        <v>1.8096609168083502E-2</v>
      </c>
      <c r="AC1127" s="1">
        <v>0</v>
      </c>
      <c r="AD1127" s="1">
        <v>9.4073579781169495E-2</v>
      </c>
    </row>
    <row r="1128" spans="1:30" x14ac:dyDescent="0.3">
      <c r="A1128" s="1">
        <v>1127</v>
      </c>
      <c r="B1128" s="1" t="s">
        <v>1671</v>
      </c>
      <c r="C1128" s="1">
        <v>1.04249185426257E-3</v>
      </c>
      <c r="D1128" s="1">
        <v>0</v>
      </c>
      <c r="E1128" s="1">
        <v>3.7837320818268002E-4</v>
      </c>
      <c r="F1128" s="1">
        <v>1.1794699914630801E-3</v>
      </c>
      <c r="G1128" s="1">
        <v>0</v>
      </c>
      <c r="H1128" s="1">
        <v>9.3156182384061606E-3</v>
      </c>
      <c r="I1128" s="1">
        <v>1.06520978478942E-4</v>
      </c>
      <c r="J1128" s="1">
        <v>3.3132144813632799E-4</v>
      </c>
      <c r="K1128" s="1">
        <v>3.3404706666948503E-2</v>
      </c>
      <c r="L1128" s="7">
        <v>9.7676084262864404E-6</v>
      </c>
      <c r="M1128" s="7">
        <v>8.1626579767954298E-6</v>
      </c>
      <c r="N1128" s="1">
        <v>1.1906128134590199E-3</v>
      </c>
      <c r="O1128" s="1">
        <v>1.7994445381581299E-3</v>
      </c>
      <c r="P1128" s="1">
        <v>9.9721128532443597E-4</v>
      </c>
      <c r="Q1128" s="1">
        <v>1.3623917344314201E-3</v>
      </c>
      <c r="R1128" s="1">
        <v>4.5216274835814502E-4</v>
      </c>
      <c r="S1128" s="1">
        <v>8.4945714040376703E-4</v>
      </c>
      <c r="T1128" s="1">
        <v>0</v>
      </c>
      <c r="U1128" s="1">
        <v>0</v>
      </c>
      <c r="V1128" s="7">
        <v>6.2502688554764806E-5</v>
      </c>
      <c r="W1128" s="1">
        <v>1127</v>
      </c>
      <c r="X1128" s="1" t="s">
        <v>1671</v>
      </c>
      <c r="Y1128" s="1" t="s">
        <v>1674</v>
      </c>
      <c r="Z1128" s="1" t="s">
        <v>2818</v>
      </c>
      <c r="AA1128" s="1">
        <v>9.3156182384061606E-3</v>
      </c>
      <c r="AB1128" s="1">
        <v>3.3404706666948503E-2</v>
      </c>
      <c r="AC1128" s="1">
        <v>2.40890884285423E-2</v>
      </c>
      <c r="AD1128" s="1">
        <v>7.4906238923396207E-2</v>
      </c>
    </row>
    <row r="1129" spans="1:30" x14ac:dyDescent="0.3">
      <c r="A1129" s="1">
        <v>1128</v>
      </c>
      <c r="B1129" s="1" t="s">
        <v>1674</v>
      </c>
      <c r="C1129" s="1">
        <v>1.0327292139185101E-3</v>
      </c>
      <c r="D1129" s="1">
        <v>0</v>
      </c>
      <c r="E1129" s="1">
        <v>1.02056770556085E-3</v>
      </c>
      <c r="F1129" s="1">
        <v>4.7097754618136102E-4</v>
      </c>
      <c r="G1129" s="1">
        <v>1.6738999264580501E-4</v>
      </c>
      <c r="H1129" s="1">
        <v>3.5891296433683099E-3</v>
      </c>
      <c r="I1129" s="7">
        <v>8.1805363546072797E-5</v>
      </c>
      <c r="J1129" s="1">
        <v>4.3477141254156902E-4</v>
      </c>
      <c r="K1129" s="1">
        <v>3.7324278443205398E-2</v>
      </c>
      <c r="L1129" s="7">
        <v>7.2491850613461294E-5</v>
      </c>
      <c r="M1129" s="1">
        <v>0</v>
      </c>
      <c r="N1129" s="1">
        <v>5.17693355178514E-3</v>
      </c>
      <c r="O1129" s="7">
        <v>7.0731083280376896E-5</v>
      </c>
      <c r="P1129" s="1">
        <v>9.0640281410446402E-4</v>
      </c>
      <c r="Q1129" s="1">
        <v>2.07377956014577E-3</v>
      </c>
      <c r="R1129" s="1">
        <v>2.0829522783538299E-3</v>
      </c>
      <c r="S1129" s="1">
        <v>1.7011748014510799E-3</v>
      </c>
      <c r="T1129" s="1">
        <v>4.3948009387805102E-4</v>
      </c>
      <c r="U1129" s="1">
        <v>0</v>
      </c>
      <c r="V1129" s="7">
        <v>8.2737010381544004E-6</v>
      </c>
      <c r="W1129" s="1">
        <v>1128</v>
      </c>
      <c r="X1129" s="1" t="s">
        <v>1674</v>
      </c>
      <c r="Y1129" s="1" t="s">
        <v>1674</v>
      </c>
      <c r="Z1129" s="1" t="s">
        <v>2819</v>
      </c>
      <c r="AA1129" s="1">
        <v>3.7324278443205398E-2</v>
      </c>
      <c r="AB1129" s="1">
        <v>3.7324278443205398E-2</v>
      </c>
      <c r="AC1129" s="1">
        <v>0</v>
      </c>
      <c r="AD1129" s="1">
        <v>8.0528359119034498E-2</v>
      </c>
    </row>
    <row r="1130" spans="1:30" x14ac:dyDescent="0.3">
      <c r="A1130" s="1">
        <v>1129</v>
      </c>
      <c r="B1130" s="1" t="s">
        <v>1674</v>
      </c>
      <c r="C1130" s="1">
        <v>1.06209155844678E-3</v>
      </c>
      <c r="D1130" s="1">
        <v>0</v>
      </c>
      <c r="E1130" s="1">
        <v>2.8902841392869599E-3</v>
      </c>
      <c r="F1130" s="1">
        <v>2.8444703320044101E-3</v>
      </c>
      <c r="G1130" s="1">
        <v>0</v>
      </c>
      <c r="H1130" s="1">
        <v>1.29564333646253E-2</v>
      </c>
      <c r="I1130" s="7">
        <v>9.7719956249394099E-5</v>
      </c>
      <c r="J1130" s="1">
        <v>1.24006992677469E-4</v>
      </c>
      <c r="K1130" s="1">
        <v>1.8443346997268899E-2</v>
      </c>
      <c r="L1130" s="7">
        <v>2.6838697328632601E-5</v>
      </c>
      <c r="M1130" s="1">
        <v>1.03984335589559E-4</v>
      </c>
      <c r="N1130" s="1">
        <v>3.4734676312021401E-3</v>
      </c>
      <c r="O1130" s="1">
        <v>6.5474245057283104E-4</v>
      </c>
      <c r="P1130" s="1">
        <v>1.74348090824592E-3</v>
      </c>
      <c r="Q1130" s="1">
        <v>1.8192853712283199E-3</v>
      </c>
      <c r="R1130" s="1">
        <v>2.5665443922754301E-3</v>
      </c>
      <c r="S1130" s="1">
        <v>3.8579612454597801E-4</v>
      </c>
      <c r="T1130" s="1">
        <v>1.83560057675555E-3</v>
      </c>
      <c r="U1130" s="1">
        <v>0</v>
      </c>
      <c r="V1130" s="1">
        <v>0</v>
      </c>
      <c r="W1130" s="1">
        <v>1129</v>
      </c>
      <c r="X1130" s="1" t="s">
        <v>1674</v>
      </c>
      <c r="Y1130" s="1" t="s">
        <v>1674</v>
      </c>
      <c r="Z1130" s="1" t="s">
        <v>2820</v>
      </c>
      <c r="AA1130" s="1">
        <v>1.8443346997268899E-2</v>
      </c>
      <c r="AB1130" s="1">
        <v>1.8443346997268899E-2</v>
      </c>
      <c r="AC1130" s="1">
        <v>0</v>
      </c>
      <c r="AD1130" s="1">
        <v>8.37808015724512E-2</v>
      </c>
    </row>
    <row r="1131" spans="1:30" x14ac:dyDescent="0.3">
      <c r="A1131" s="1">
        <v>1130</v>
      </c>
      <c r="B1131" s="1" t="s">
        <v>1674</v>
      </c>
      <c r="C1131" s="7">
        <v>8.1272479048455096E-5</v>
      </c>
      <c r="D1131" s="1">
        <v>1.6963825039931199E-4</v>
      </c>
      <c r="E1131" s="1">
        <v>2.0905243765772701E-3</v>
      </c>
      <c r="F1131" s="1">
        <v>5.3432506056795698E-3</v>
      </c>
      <c r="G1131" s="1">
        <v>9.0606548357166996E-4</v>
      </c>
      <c r="H1131" s="1">
        <v>8.0975876139188297E-4</v>
      </c>
      <c r="I1131" s="1">
        <v>2.0603614318943101E-4</v>
      </c>
      <c r="J1131" s="1">
        <v>1.30819115070829E-3</v>
      </c>
      <c r="K1131" s="1">
        <v>1.47122610004774E-2</v>
      </c>
      <c r="L1131" s="1">
        <v>1.3573125714972599E-3</v>
      </c>
      <c r="M1131" s="7">
        <v>4.6158654039175501E-5</v>
      </c>
      <c r="N1131" s="1">
        <v>5.0544757863465401E-3</v>
      </c>
      <c r="O1131" s="1">
        <v>1.52039762597904E-3</v>
      </c>
      <c r="P1131" s="1">
        <v>1.6038383290687499E-3</v>
      </c>
      <c r="Q1131" s="1">
        <v>8.1971386064052902E-3</v>
      </c>
      <c r="R1131" s="1">
        <v>2.5447917638824701E-3</v>
      </c>
      <c r="S1131" s="1">
        <v>1.90357209409137E-3</v>
      </c>
      <c r="T1131" s="1">
        <v>2.13494132384531E-3</v>
      </c>
      <c r="U1131" s="1">
        <v>0</v>
      </c>
      <c r="V1131" s="1">
        <v>5.2240660272386301E-4</v>
      </c>
      <c r="W1131" s="1">
        <v>1130</v>
      </c>
      <c r="X1131" s="1" t="s">
        <v>1674</v>
      </c>
      <c r="Y1131" s="1" t="s">
        <v>1674</v>
      </c>
      <c r="Z1131" s="1" t="s">
        <v>2821</v>
      </c>
      <c r="AA1131" s="1">
        <v>1.47122610004774E-2</v>
      </c>
      <c r="AB1131" s="1">
        <v>1.47122610004774E-2</v>
      </c>
      <c r="AC1131" s="1">
        <v>0</v>
      </c>
      <c r="AD1131" s="1">
        <v>8.93360998424024E-2</v>
      </c>
    </row>
    <row r="1132" spans="1:30" x14ac:dyDescent="0.3">
      <c r="A1132" s="1">
        <v>1131</v>
      </c>
      <c r="B1132" s="1" t="s">
        <v>1666</v>
      </c>
      <c r="C1132" s="1">
        <v>9.1763102266833696E-4</v>
      </c>
      <c r="D1132" s="7">
        <v>5.08705888001732E-6</v>
      </c>
      <c r="E1132" s="1">
        <v>2.1422359062469101E-4</v>
      </c>
      <c r="F1132" s="1">
        <v>2.4037679191302999E-3</v>
      </c>
      <c r="G1132" s="7">
        <v>5.0298477376466697E-5</v>
      </c>
      <c r="H1132" s="1">
        <v>2.09399616649418E-4</v>
      </c>
      <c r="I1132" s="1">
        <v>0</v>
      </c>
      <c r="J1132" s="1">
        <v>3.0739505539589301E-3</v>
      </c>
      <c r="K1132" s="1">
        <v>1.01046953506022E-2</v>
      </c>
      <c r="L1132" s="1">
        <v>3.74187520257328E-4</v>
      </c>
      <c r="M1132" s="7">
        <v>6.2977402368267804E-5</v>
      </c>
      <c r="N1132" s="1">
        <v>6.9123413310170196E-4</v>
      </c>
      <c r="O1132" s="1">
        <v>6.2127834734742595E-4</v>
      </c>
      <c r="P1132" s="1">
        <v>2.1745737126777302E-3</v>
      </c>
      <c r="Q1132" s="1">
        <v>1.4482308550156501E-4</v>
      </c>
      <c r="R1132" s="1">
        <v>0</v>
      </c>
      <c r="S1132" s="1">
        <v>1.07294580516718E-3</v>
      </c>
      <c r="T1132" s="1">
        <v>9.0484270581299301E-4</v>
      </c>
      <c r="U1132" s="7">
        <v>6.5223355027046399E-5</v>
      </c>
      <c r="V1132" s="1">
        <v>0</v>
      </c>
      <c r="W1132" s="1">
        <v>1131</v>
      </c>
      <c r="X1132" s="1" t="s">
        <v>1666</v>
      </c>
      <c r="Y1132" s="1" t="s">
        <v>1674</v>
      </c>
      <c r="Z1132" s="1" t="s">
        <v>2822</v>
      </c>
      <c r="AA1132" s="1">
        <v>9.1763102266833696E-4</v>
      </c>
      <c r="AB1132" s="1">
        <v>1.01046953506022E-2</v>
      </c>
      <c r="AC1132" s="1">
        <v>9.1870643279339196E-3</v>
      </c>
      <c r="AD1132" s="1">
        <v>4.3850950653973098E-2</v>
      </c>
    </row>
    <row r="1133" spans="1:30" x14ac:dyDescent="0.3">
      <c r="A1133" s="1">
        <v>1132</v>
      </c>
      <c r="B1133" s="1" t="s">
        <v>1675</v>
      </c>
      <c r="C1133" s="1">
        <v>7.8282922590127704E-4</v>
      </c>
      <c r="D1133" s="1">
        <v>0</v>
      </c>
      <c r="E1133" s="1">
        <v>5.73743339322099E-4</v>
      </c>
      <c r="F1133" s="1">
        <v>4.6381423328732104E-3</v>
      </c>
      <c r="G1133" s="1">
        <v>9.0586986646131395E-4</v>
      </c>
      <c r="H1133" s="1">
        <v>0</v>
      </c>
      <c r="I1133" s="1">
        <v>4.97987146647679E-4</v>
      </c>
      <c r="J1133" s="1">
        <v>2.3712262605216101E-3</v>
      </c>
      <c r="K1133" s="1">
        <v>5.2836219055076798E-3</v>
      </c>
      <c r="L1133" s="1">
        <v>3.7527906495243598E-3</v>
      </c>
      <c r="M1133" s="1">
        <v>1.2434480834015501E-4</v>
      </c>
      <c r="N1133" s="7">
        <v>6.2107271357708798E-5</v>
      </c>
      <c r="O1133" s="1">
        <v>1.41720648017879E-3</v>
      </c>
      <c r="P1133" s="1">
        <v>7.6476010356537499E-4</v>
      </c>
      <c r="Q1133" s="1">
        <v>6.0676135042409696E-3</v>
      </c>
      <c r="R1133" s="1">
        <v>7.4703655684805602E-4</v>
      </c>
      <c r="S1133" s="1">
        <v>1.6572953386340399E-3</v>
      </c>
      <c r="T1133" s="1">
        <v>1.8410345202440001E-3</v>
      </c>
      <c r="U1133" s="1">
        <v>0</v>
      </c>
      <c r="V1133" s="1">
        <v>1.29575159520441E-3</v>
      </c>
      <c r="W1133" s="1">
        <v>1132</v>
      </c>
      <c r="X1133" s="1" t="s">
        <v>1675</v>
      </c>
      <c r="Y1133" s="1" t="s">
        <v>1680</v>
      </c>
      <c r="Z1133" s="1" t="s">
        <v>2823</v>
      </c>
      <c r="AA1133" s="1">
        <v>3.7527906495243598E-3</v>
      </c>
      <c r="AB1133" s="1">
        <v>6.0676135042409696E-3</v>
      </c>
      <c r="AC1133" s="1">
        <v>2.3148228547165998E-3</v>
      </c>
      <c r="AD1133" s="1">
        <v>6.3960649304269104E-2</v>
      </c>
    </row>
    <row r="1134" spans="1:30" x14ac:dyDescent="0.3">
      <c r="A1134" s="1">
        <v>1133</v>
      </c>
      <c r="B1134" s="1" t="s">
        <v>1682</v>
      </c>
      <c r="C1134" s="1">
        <v>1.35605808709925E-3</v>
      </c>
      <c r="D1134" s="1">
        <v>3.7276232968374797E-4</v>
      </c>
      <c r="E1134" s="1">
        <v>8.4376541453092999E-4</v>
      </c>
      <c r="F1134" s="1">
        <v>5.0256367966700997E-3</v>
      </c>
      <c r="G1134" s="1">
        <v>3.4523762574896298E-4</v>
      </c>
      <c r="H1134" s="1">
        <v>7.1511807594766205E-4</v>
      </c>
      <c r="I1134" s="1">
        <v>3.2937005870722799E-4</v>
      </c>
      <c r="J1134" s="1">
        <v>6.94915571966097E-3</v>
      </c>
      <c r="K1134" s="1">
        <v>5.6496318390876401E-3</v>
      </c>
      <c r="L1134" s="1">
        <v>1.4266524607980701E-3</v>
      </c>
      <c r="M1134" s="1">
        <v>4.6376180990611898E-4</v>
      </c>
      <c r="N1134" s="1">
        <v>1.62005123390479E-3</v>
      </c>
      <c r="O1134" s="1">
        <v>0</v>
      </c>
      <c r="P1134" s="1">
        <v>1.9765474989439798E-3</v>
      </c>
      <c r="Q1134" s="1">
        <v>1.82983936575099E-3</v>
      </c>
      <c r="R1134" s="1">
        <v>4.56955495676384E-3</v>
      </c>
      <c r="S1134" s="1">
        <v>7.7669032902413903E-3</v>
      </c>
      <c r="T1134" s="1">
        <v>1.0075040826654801E-2</v>
      </c>
      <c r="U1134" s="1">
        <v>0</v>
      </c>
      <c r="V1134" s="1">
        <v>1.14461709219521E-4</v>
      </c>
      <c r="W1134" s="1">
        <v>1133</v>
      </c>
      <c r="X1134" s="1" t="s">
        <v>1682</v>
      </c>
      <c r="Y1134" s="1" t="s">
        <v>1683</v>
      </c>
      <c r="Z1134" s="1" t="s">
        <v>2824</v>
      </c>
      <c r="AA1134" s="1">
        <v>7.7669032902413903E-3</v>
      </c>
      <c r="AB1134" s="1">
        <v>1.0075040826654801E-2</v>
      </c>
      <c r="AC1134" s="1">
        <v>2.3081375364134502E-3</v>
      </c>
      <c r="AD1134" s="1">
        <v>9.2027661175094297E-2</v>
      </c>
    </row>
    <row r="1135" spans="1:30" x14ac:dyDescent="0.3">
      <c r="A1135" s="1">
        <v>1134</v>
      </c>
      <c r="B1135" s="1" t="s">
        <v>1685</v>
      </c>
      <c r="C1135" s="7">
        <v>6.7268324174419195E-5</v>
      </c>
      <c r="D1135" s="1">
        <v>0</v>
      </c>
      <c r="E1135" s="1">
        <v>0</v>
      </c>
      <c r="F1135" s="1">
        <v>2.3938181924355301E-4</v>
      </c>
      <c r="G1135" s="1">
        <v>6.1534982532896604E-3</v>
      </c>
      <c r="H1135" s="1">
        <v>3.3291453958780398E-4</v>
      </c>
      <c r="I1135" s="1">
        <v>3.3974321613596101E-4</v>
      </c>
      <c r="J1135" s="1">
        <v>4.7509624578612299E-3</v>
      </c>
      <c r="K1135" s="1">
        <v>5.6902276623808402E-3</v>
      </c>
      <c r="L1135" s="1">
        <v>5.8584707600211304E-3</v>
      </c>
      <c r="M1135" s="1">
        <v>2.4166196216184301E-4</v>
      </c>
      <c r="N1135" s="1">
        <v>1.2202232056538499E-3</v>
      </c>
      <c r="O1135" s="1">
        <v>1.15514863810113E-4</v>
      </c>
      <c r="P1135" s="7">
        <v>7.5807502940877504E-5</v>
      </c>
      <c r="Q1135" s="1">
        <v>7.1152805189219201E-3</v>
      </c>
      <c r="R1135" s="1">
        <v>4.1795007968658301E-4</v>
      </c>
      <c r="S1135" s="1">
        <v>1.3101405126906801E-3</v>
      </c>
      <c r="T1135" s="1">
        <v>1.90372535015905E-3</v>
      </c>
      <c r="U1135" s="1">
        <v>1.2439624953339699E-4</v>
      </c>
      <c r="V1135" s="1">
        <v>5.5664770991249498E-3</v>
      </c>
      <c r="W1135" s="1">
        <v>1134</v>
      </c>
      <c r="X1135" s="1" t="s">
        <v>1685</v>
      </c>
      <c r="Y1135" s="1" t="s">
        <v>1680</v>
      </c>
      <c r="Z1135" s="1" t="s">
        <v>2825</v>
      </c>
      <c r="AA1135" s="1">
        <v>5.5664770991249498E-3</v>
      </c>
      <c r="AB1135" s="1">
        <v>7.1152805189219201E-3</v>
      </c>
      <c r="AC1135" s="1">
        <v>1.54880341979697E-3</v>
      </c>
      <c r="AD1135" s="1">
        <v>7.5216180817798295E-2</v>
      </c>
    </row>
    <row r="1136" spans="1:30" x14ac:dyDescent="0.3">
      <c r="A1136" s="1">
        <v>1135</v>
      </c>
      <c r="B1136" s="1" t="s">
        <v>1668</v>
      </c>
      <c r="C1136" s="1">
        <v>1.2615251989273699E-3</v>
      </c>
      <c r="D1136" s="1">
        <v>2.9944373416200201E-4</v>
      </c>
      <c r="E1136" s="1">
        <v>1.8395679745050501E-3</v>
      </c>
      <c r="F1136" s="1">
        <v>1.5025635341152799E-2</v>
      </c>
      <c r="G1136" s="1">
        <v>0</v>
      </c>
      <c r="H1136" s="1">
        <v>2.0752391304187001E-3</v>
      </c>
      <c r="I1136" s="1">
        <v>1.0392556990975899E-3</v>
      </c>
      <c r="J1136" s="1">
        <v>1.5545065589421801E-3</v>
      </c>
      <c r="K1136" s="1">
        <v>8.6952604956873295E-3</v>
      </c>
      <c r="L1136" s="1">
        <v>7.7633711703473302E-4</v>
      </c>
      <c r="M1136" s="1">
        <v>1.0086084427682199E-3</v>
      </c>
      <c r="N1136" s="1">
        <v>5.4126147711953596E-4</v>
      </c>
      <c r="O1136" s="1">
        <v>1.1093118677662401E-4</v>
      </c>
      <c r="P1136" s="1">
        <v>3.6568898105224998E-3</v>
      </c>
      <c r="Q1136" s="1">
        <v>6.9847610447930399E-3</v>
      </c>
      <c r="R1136" s="1">
        <v>4.3971224083258001E-3</v>
      </c>
      <c r="S1136" s="1">
        <v>7.0642461575833298E-3</v>
      </c>
      <c r="T1136" s="1">
        <v>5.8025154840132798E-4</v>
      </c>
      <c r="U1136" s="1">
        <v>0</v>
      </c>
      <c r="V1136" s="7">
        <v>6.0223149912423698E-5</v>
      </c>
      <c r="W1136" s="1">
        <v>1135</v>
      </c>
      <c r="X1136" s="1" t="s">
        <v>1668</v>
      </c>
      <c r="Y1136" s="1" t="s">
        <v>1669</v>
      </c>
      <c r="Z1136" s="1" t="s">
        <v>2826</v>
      </c>
      <c r="AA1136" s="1">
        <v>1.8395679745050501E-3</v>
      </c>
      <c r="AB1136" s="1">
        <v>1.5025635341152799E-2</v>
      </c>
      <c r="AC1136" s="1">
        <v>1.3186067366647699E-2</v>
      </c>
      <c r="AD1136" s="1">
        <v>9.7917452498509694E-2</v>
      </c>
    </row>
    <row r="1137" spans="1:30" x14ac:dyDescent="0.3">
      <c r="A1137" s="1">
        <v>1136</v>
      </c>
      <c r="B1137" s="1" t="s">
        <v>1683</v>
      </c>
      <c r="C1137" s="1">
        <v>3.6667797037393699E-3</v>
      </c>
      <c r="D1137" s="1">
        <v>1.2467824170586499E-4</v>
      </c>
      <c r="E1137" s="1">
        <v>0</v>
      </c>
      <c r="F1137" s="1">
        <v>0</v>
      </c>
      <c r="G1137" s="1">
        <v>5.8445684452063601E-3</v>
      </c>
      <c r="H1137" s="7">
        <v>2.22019320871051E-5</v>
      </c>
      <c r="I1137" s="7">
        <v>6.9480421519069898E-5</v>
      </c>
      <c r="J1137" s="1">
        <v>1.1510927660587301E-2</v>
      </c>
      <c r="K1137" s="1">
        <v>0</v>
      </c>
      <c r="L1137" s="1">
        <v>1.05325907805818E-2</v>
      </c>
      <c r="M1137" s="1">
        <v>2.0228637446855499E-3</v>
      </c>
      <c r="N1137" s="1">
        <v>1.6745329160986399E-4</v>
      </c>
      <c r="O1137" s="1">
        <v>5.0575891793453202E-4</v>
      </c>
      <c r="P1137" s="1">
        <v>0</v>
      </c>
      <c r="Q1137" s="1">
        <v>0</v>
      </c>
      <c r="R1137" s="1">
        <v>4.2304738103271598E-4</v>
      </c>
      <c r="S1137" s="1">
        <v>1.0503717558589601E-3</v>
      </c>
      <c r="T1137" s="1">
        <v>7.2014563047000397E-3</v>
      </c>
      <c r="U1137" s="7">
        <v>3.1572424619216797E-5</v>
      </c>
      <c r="V1137" s="1">
        <v>3.6507563106228801E-4</v>
      </c>
      <c r="W1137" s="1">
        <v>1136</v>
      </c>
      <c r="X1137" s="1" t="s">
        <v>1683</v>
      </c>
      <c r="Y1137" s="1" t="s">
        <v>1673</v>
      </c>
      <c r="Z1137" s="1" t="s">
        <v>2827</v>
      </c>
      <c r="AA1137" s="1">
        <v>7.2014563047000397E-3</v>
      </c>
      <c r="AB1137" s="1">
        <v>1.1510927660587301E-2</v>
      </c>
      <c r="AC1137" s="1">
        <v>4.3094713558873201E-3</v>
      </c>
      <c r="AD1137" s="1">
        <v>7.3127071648864894E-2</v>
      </c>
    </row>
    <row r="1138" spans="1:30" x14ac:dyDescent="0.3">
      <c r="A1138" s="1">
        <v>1137</v>
      </c>
      <c r="B1138" s="1" t="s">
        <v>1673</v>
      </c>
      <c r="C1138" s="1">
        <v>2.4290732100664398E-3</v>
      </c>
      <c r="D1138" s="1">
        <v>3.5187629733141003E-4</v>
      </c>
      <c r="E1138" s="1">
        <v>1.3769158197294901E-3</v>
      </c>
      <c r="F1138" s="1">
        <v>6.8840608330503102E-3</v>
      </c>
      <c r="G1138" s="1">
        <v>2.36312030818169E-3</v>
      </c>
      <c r="H1138" s="1">
        <v>1.00760031092283E-4</v>
      </c>
      <c r="I1138" s="1">
        <v>5.6859876628325302E-4</v>
      </c>
      <c r="J1138" s="1">
        <v>5.4387621592828297E-3</v>
      </c>
      <c r="K1138" s="1">
        <v>1.5205600196887401E-4</v>
      </c>
      <c r="L1138" s="1">
        <v>4.1314155892987802E-3</v>
      </c>
      <c r="M1138" s="1">
        <v>1.9965621661502501E-3</v>
      </c>
      <c r="N1138" s="1">
        <v>3.0380876220491401E-4</v>
      </c>
      <c r="O1138" s="1">
        <v>0</v>
      </c>
      <c r="P1138" s="1">
        <v>1.5441017840654601E-3</v>
      </c>
      <c r="Q1138" s="7">
        <v>9.5967618716887102E-5</v>
      </c>
      <c r="R1138" s="1">
        <v>8.7860326068308096E-4</v>
      </c>
      <c r="S1138" s="1">
        <v>4.3608331235950797E-4</v>
      </c>
      <c r="T1138" s="1">
        <v>1.8022196106972799E-2</v>
      </c>
      <c r="U1138" s="1">
        <v>0</v>
      </c>
      <c r="V1138" s="1">
        <v>2.8580690481314601E-4</v>
      </c>
      <c r="W1138" s="1">
        <v>1137</v>
      </c>
      <c r="X1138" s="1" t="s">
        <v>1673</v>
      </c>
      <c r="Y1138" s="1" t="s">
        <v>1683</v>
      </c>
      <c r="Z1138" s="1" t="s">
        <v>2828</v>
      </c>
      <c r="AA1138" s="1">
        <v>5.4387621592828297E-3</v>
      </c>
      <c r="AB1138" s="1">
        <v>1.8022196106972799E-2</v>
      </c>
      <c r="AC1138" s="1">
        <v>1.25834339476899E-2</v>
      </c>
      <c r="AD1138" s="1">
        <v>8.0992212003352701E-2</v>
      </c>
    </row>
    <row r="1139" spans="1:30" x14ac:dyDescent="0.3">
      <c r="A1139" s="1">
        <v>1138</v>
      </c>
      <c r="B1139" s="1" t="s">
        <v>1671</v>
      </c>
      <c r="C1139" s="1">
        <v>3.0551950587383199E-3</v>
      </c>
      <c r="D1139" s="1">
        <v>0</v>
      </c>
      <c r="E1139" s="1">
        <v>3.13957292859053E-4</v>
      </c>
      <c r="F1139" s="1">
        <v>1.6856531206511499E-3</v>
      </c>
      <c r="G1139" s="1">
        <v>9.0862643202376003E-4</v>
      </c>
      <c r="H1139" s="1">
        <v>1.17388288094492E-2</v>
      </c>
      <c r="I1139" s="7">
        <v>7.8468124933542103E-5</v>
      </c>
      <c r="J1139" s="1">
        <v>0</v>
      </c>
      <c r="K1139" s="1">
        <v>2.1677573176708898E-3</v>
      </c>
      <c r="L1139" s="7">
        <v>1.60797465234446E-5</v>
      </c>
      <c r="M1139" s="1">
        <v>0</v>
      </c>
      <c r="N1139" s="1">
        <v>1.9171227858254701E-3</v>
      </c>
      <c r="O1139" s="1">
        <v>1.20195537773066E-2</v>
      </c>
      <c r="P1139" s="1">
        <v>1.06936760366834E-3</v>
      </c>
      <c r="Q1139" s="1">
        <v>1.88319186630687E-3</v>
      </c>
      <c r="R1139" s="1">
        <v>4.2552378810712197E-3</v>
      </c>
      <c r="S1139" s="1">
        <v>1.86594849277686E-3</v>
      </c>
      <c r="T1139" s="1">
        <v>0</v>
      </c>
      <c r="U1139" s="1">
        <v>0</v>
      </c>
      <c r="V1139" s="1">
        <v>5.0439618987500304E-4</v>
      </c>
      <c r="W1139" s="1">
        <v>1138</v>
      </c>
      <c r="X1139" s="1" t="s">
        <v>1671</v>
      </c>
      <c r="Y1139" s="1" t="s">
        <v>1678</v>
      </c>
      <c r="Z1139" s="1" t="s">
        <v>2829</v>
      </c>
      <c r="AA1139" s="1">
        <v>1.17388288094492E-2</v>
      </c>
      <c r="AB1139" s="1">
        <v>1.20195537773066E-2</v>
      </c>
      <c r="AC1139" s="1">
        <v>2.8072496785733501E-4</v>
      </c>
      <c r="AD1139" s="1">
        <v>7.5708143822703494E-2</v>
      </c>
    </row>
    <row r="1140" spans="1:30" x14ac:dyDescent="0.3">
      <c r="A1140" s="1">
        <v>1139</v>
      </c>
      <c r="B1140" s="1" t="s">
        <v>1673</v>
      </c>
      <c r="C1140" s="1">
        <v>1.85353807895402E-3</v>
      </c>
      <c r="D1140" s="7">
        <v>7.19786542654682E-5</v>
      </c>
      <c r="E1140" s="1">
        <v>0</v>
      </c>
      <c r="F1140" s="7">
        <v>2.5894707877260799E-5</v>
      </c>
      <c r="G1140" s="1">
        <v>0</v>
      </c>
      <c r="H1140" s="1">
        <v>0</v>
      </c>
      <c r="I1140" s="1">
        <v>0</v>
      </c>
      <c r="J1140" s="1">
        <v>2.44310194273956E-2</v>
      </c>
      <c r="K1140" s="1">
        <v>0</v>
      </c>
      <c r="L1140" s="1">
        <v>3.6312896335957399E-3</v>
      </c>
      <c r="M1140" s="1">
        <v>6.5326303546848596E-4</v>
      </c>
      <c r="N1140" s="1">
        <v>0</v>
      </c>
      <c r="O1140" s="1">
        <v>0</v>
      </c>
      <c r="P1140" s="1">
        <v>0</v>
      </c>
      <c r="Q1140" s="7">
        <v>8.8507126851888705E-5</v>
      </c>
      <c r="R1140" s="1">
        <v>2.14427510621547E-4</v>
      </c>
      <c r="S1140" s="1">
        <v>4.3037424766085398E-4</v>
      </c>
      <c r="T1140" s="1">
        <v>2.2826910287083901E-2</v>
      </c>
      <c r="U1140" s="1">
        <v>0</v>
      </c>
      <c r="V1140" s="1">
        <v>2.9193102477134502E-4</v>
      </c>
      <c r="W1140" s="1">
        <v>1139</v>
      </c>
      <c r="X1140" s="1" t="s">
        <v>1673</v>
      </c>
      <c r="Y1140" s="1" t="s">
        <v>1673</v>
      </c>
      <c r="Z1140" s="1" t="s">
        <v>2830</v>
      </c>
      <c r="AA1140" s="1">
        <v>2.44310194273956E-2</v>
      </c>
      <c r="AB1140" s="1">
        <v>2.44310194273956E-2</v>
      </c>
      <c r="AC1140" s="1">
        <v>0</v>
      </c>
      <c r="AD1140" s="1">
        <v>7.4482023608530595E-2</v>
      </c>
    </row>
    <row r="1141" spans="1:30" x14ac:dyDescent="0.3">
      <c r="A1141" s="1">
        <v>1140</v>
      </c>
      <c r="B1141" s="1" t="s">
        <v>1681</v>
      </c>
      <c r="C1141" s="1">
        <v>2.6853429139327301E-3</v>
      </c>
      <c r="D1141" s="1">
        <v>0</v>
      </c>
      <c r="E1141" s="1">
        <v>1.7844756389458201E-3</v>
      </c>
      <c r="F1141" s="1">
        <v>1.9811117609031298E-3</v>
      </c>
      <c r="G1141" s="1">
        <v>8.9053125031054103E-4</v>
      </c>
      <c r="H1141" s="1">
        <v>0</v>
      </c>
      <c r="I1141" s="1">
        <v>7.7036169098882595E-4</v>
      </c>
      <c r="J1141" s="1">
        <v>4.4599450050387799E-4</v>
      </c>
      <c r="K1141" s="1">
        <v>4.2056832970932101E-4</v>
      </c>
      <c r="L1141" s="1">
        <v>1.9283048984467201E-3</v>
      </c>
      <c r="M1141" s="1">
        <v>2.9594564006468798E-4</v>
      </c>
      <c r="N1141" s="1">
        <v>1.2893339071847201E-3</v>
      </c>
      <c r="O1141" s="1">
        <v>1.8801342195145499E-2</v>
      </c>
      <c r="P1141" s="1">
        <v>8.3181849230421997E-4</v>
      </c>
      <c r="Q1141" s="1">
        <v>5.88012648296625E-4</v>
      </c>
      <c r="R1141" s="1">
        <v>2.1367513298108601E-3</v>
      </c>
      <c r="S1141" s="1">
        <v>5.8336888336269202E-3</v>
      </c>
      <c r="T1141" s="1">
        <v>0</v>
      </c>
      <c r="U1141" s="1">
        <v>0</v>
      </c>
      <c r="V1141" s="1">
        <v>3.1969780719586002E-3</v>
      </c>
      <c r="W1141" s="1">
        <v>1140</v>
      </c>
      <c r="X1141" s="1" t="s">
        <v>1681</v>
      </c>
      <c r="Y1141" s="1" t="s">
        <v>1678</v>
      </c>
      <c r="Z1141" s="1" t="s">
        <v>2831</v>
      </c>
      <c r="AA1141" s="1">
        <v>2.1367513298108601E-3</v>
      </c>
      <c r="AB1141" s="1">
        <v>1.8801342195145499E-2</v>
      </c>
      <c r="AC1141" s="1">
        <v>1.66645908653347E-2</v>
      </c>
      <c r="AD1141" s="1">
        <v>7.5957364852958106E-2</v>
      </c>
    </row>
    <row r="1142" spans="1:30" x14ac:dyDescent="0.3">
      <c r="A1142" s="1">
        <v>1141</v>
      </c>
      <c r="B1142" s="1" t="s">
        <v>1675</v>
      </c>
      <c r="C1142" s="1">
        <v>4.6661430628806101E-4</v>
      </c>
      <c r="D1142" s="1">
        <v>4.0480395369850398E-4</v>
      </c>
      <c r="E1142" s="1">
        <v>1.3216630363742799E-4</v>
      </c>
      <c r="F1142" s="1">
        <v>2.5023030763334398E-4</v>
      </c>
      <c r="G1142" s="7">
        <v>2.4540437924065099E-6</v>
      </c>
      <c r="H1142" s="7">
        <v>3.0110887393592098E-5</v>
      </c>
      <c r="I1142" s="7">
        <v>6.8572759326039403E-5</v>
      </c>
      <c r="J1142" s="1">
        <v>1.6052657602549598E-2</v>
      </c>
      <c r="K1142" s="1">
        <v>2.6609297332969001E-4</v>
      </c>
      <c r="L1142" s="1">
        <v>1.34087030514987E-2</v>
      </c>
      <c r="M1142" s="1">
        <v>4.5946489781808399E-3</v>
      </c>
      <c r="N1142" s="1">
        <v>5.2330118024657298E-4</v>
      </c>
      <c r="O1142" s="1">
        <v>0</v>
      </c>
      <c r="P1142" s="1">
        <v>9.2069231727140096E-4</v>
      </c>
      <c r="Q1142" s="1">
        <v>1.92123243735107E-3</v>
      </c>
      <c r="R1142" s="1">
        <v>5.5725510470506405E-4</v>
      </c>
      <c r="S1142" s="1">
        <v>5.5991677119509699E-3</v>
      </c>
      <c r="T1142" s="1">
        <v>1.1469980018812E-2</v>
      </c>
      <c r="U1142" s="7">
        <v>4.9898323468162299E-5</v>
      </c>
      <c r="V1142" s="1">
        <v>4.42177769873209E-4</v>
      </c>
      <c r="W1142" s="1">
        <v>1141</v>
      </c>
      <c r="X1142" s="1" t="s">
        <v>1675</v>
      </c>
      <c r="Y1142" s="1" t="s">
        <v>1673</v>
      </c>
      <c r="Z1142" s="1" t="s">
        <v>2832</v>
      </c>
      <c r="AA1142" s="1">
        <v>1.34087030514987E-2</v>
      </c>
      <c r="AB1142" s="1">
        <v>1.6052657602549598E-2</v>
      </c>
      <c r="AC1142" s="1">
        <v>2.6439545510508599E-3</v>
      </c>
      <c r="AD1142" s="1">
        <v>9.1075662690020598E-2</v>
      </c>
    </row>
    <row r="1143" spans="1:30" x14ac:dyDescent="0.3">
      <c r="A1143" s="1">
        <v>1142</v>
      </c>
      <c r="B1143" s="1" t="s">
        <v>1675</v>
      </c>
      <c r="C1143" s="1">
        <v>2.8790642151233698E-3</v>
      </c>
      <c r="D1143" s="7">
        <v>1.3369017959011701E-5</v>
      </c>
      <c r="E1143" s="1">
        <v>6.2173960441635502E-4</v>
      </c>
      <c r="F1143" s="1">
        <v>3.7762549828282199E-4</v>
      </c>
      <c r="G1143" s="1">
        <v>7.4212010089335495E-4</v>
      </c>
      <c r="H1143" s="1">
        <v>1.9052294942223101E-4</v>
      </c>
      <c r="I1143" s="1">
        <v>5.3804892376710096E-4</v>
      </c>
      <c r="J1143" s="1">
        <v>1.7518336487496501E-3</v>
      </c>
      <c r="K1143" s="1">
        <v>2.8724697664643801E-3</v>
      </c>
      <c r="L1143" s="1">
        <v>4.9655622040120102E-3</v>
      </c>
      <c r="M1143" s="1">
        <v>5.9696593098417699E-3</v>
      </c>
      <c r="N1143" s="1">
        <v>4.9206678210808998E-4</v>
      </c>
      <c r="O1143" s="1">
        <v>2.7785731710912201E-4</v>
      </c>
      <c r="P1143" s="1">
        <v>1.60851733984058E-3</v>
      </c>
      <c r="Q1143" s="1">
        <v>9.8196616049715801E-3</v>
      </c>
      <c r="R1143" s="1">
        <v>4.1590294104001503E-3</v>
      </c>
      <c r="S1143" s="1">
        <v>1.22323472509901E-3</v>
      </c>
      <c r="T1143" s="1">
        <v>1.43526932194649E-3</v>
      </c>
      <c r="U1143" s="7">
        <v>8.2946781125262903E-5</v>
      </c>
      <c r="V1143" s="1">
        <v>8.6165086542573394E-3</v>
      </c>
      <c r="W1143" s="1">
        <v>1142</v>
      </c>
      <c r="X1143" s="1" t="s">
        <v>1675</v>
      </c>
      <c r="Y1143" s="1" t="s">
        <v>1680</v>
      </c>
      <c r="Z1143" s="1" t="s">
        <v>2833</v>
      </c>
      <c r="AA1143" s="1">
        <v>4.9655622040120102E-3</v>
      </c>
      <c r="AB1143" s="1">
        <v>9.8196616049715801E-3</v>
      </c>
      <c r="AC1143" s="1">
        <v>4.85409940095957E-3</v>
      </c>
      <c r="AD1143" s="1">
        <v>8.8241710768767204E-2</v>
      </c>
    </row>
    <row r="1144" spans="1:30" x14ac:dyDescent="0.3">
      <c r="A1144" s="1">
        <v>1143</v>
      </c>
      <c r="B1144" s="1" t="s">
        <v>1674</v>
      </c>
      <c r="C1144" s="1">
        <v>5.4400488611425499E-3</v>
      </c>
      <c r="D1144" s="1">
        <v>6.5190804557380101E-4</v>
      </c>
      <c r="E1144" s="1">
        <v>5.6922948071927697E-3</v>
      </c>
      <c r="F1144" s="1">
        <v>7.8565644439374804E-3</v>
      </c>
      <c r="G1144" s="1">
        <v>4.2405430448682501E-4</v>
      </c>
      <c r="H1144" s="1">
        <v>5.9326386995931304E-4</v>
      </c>
      <c r="I1144" s="1">
        <v>1.6971026843868901E-3</v>
      </c>
      <c r="J1144" s="1">
        <v>5.8543780547051904E-3</v>
      </c>
      <c r="K1144" s="1">
        <v>3.2252646783117599E-3</v>
      </c>
      <c r="L1144" s="1">
        <v>4.1381087053628798E-3</v>
      </c>
      <c r="M1144" s="1">
        <v>2.5059333894750201E-3</v>
      </c>
      <c r="N1144" s="1">
        <v>2.4893103197034202E-3</v>
      </c>
      <c r="O1144" s="7">
        <v>5.67826774062861E-5</v>
      </c>
      <c r="P1144" s="1">
        <v>2.1489974041833701E-3</v>
      </c>
      <c r="Q1144" s="1">
        <v>1.33408710378156E-3</v>
      </c>
      <c r="R1144" s="1">
        <v>2.5244491976139298E-3</v>
      </c>
      <c r="S1144" s="1">
        <v>6.8423435117804501E-4</v>
      </c>
      <c r="T1144" s="1">
        <v>7.5264265699619302E-3</v>
      </c>
      <c r="U1144" s="1">
        <v>2.7418158436571601E-3</v>
      </c>
      <c r="V1144" s="1">
        <v>3.4347971603160602E-3</v>
      </c>
      <c r="W1144" s="1">
        <v>1143</v>
      </c>
      <c r="X1144" s="1" t="s">
        <v>1674</v>
      </c>
      <c r="Y1144" s="1" t="s">
        <v>1669</v>
      </c>
      <c r="Z1144" s="1" t="s">
        <v>2834</v>
      </c>
      <c r="AA1144" s="1">
        <v>3.2252646783117599E-3</v>
      </c>
      <c r="AB1144" s="1">
        <v>7.8565644439374804E-3</v>
      </c>
      <c r="AC1144" s="1">
        <v>4.6312997656257097E-3</v>
      </c>
      <c r="AD1144" s="1">
        <v>0.11200757811501499</v>
      </c>
    </row>
    <row r="1145" spans="1:30" x14ac:dyDescent="0.3">
      <c r="A1145" s="1">
        <v>1144</v>
      </c>
      <c r="B1145" s="1" t="s">
        <v>1679</v>
      </c>
      <c r="C1145" s="1">
        <v>9.5208202434278501E-3</v>
      </c>
      <c r="D1145" s="7">
        <v>4.13388672736636E-5</v>
      </c>
      <c r="E1145" s="1">
        <v>7.3730401861521998E-4</v>
      </c>
      <c r="F1145" s="1">
        <v>5.8433561947282499E-4</v>
      </c>
      <c r="G1145" s="7">
        <v>5.1077217079040601E-5</v>
      </c>
      <c r="H1145" s="1">
        <v>1.1880122038359501E-3</v>
      </c>
      <c r="I1145" s="1">
        <v>0</v>
      </c>
      <c r="J1145" s="1">
        <v>2.1999431459985498E-3</v>
      </c>
      <c r="K1145" s="1">
        <v>1.0673139224517699E-2</v>
      </c>
      <c r="L1145" s="1">
        <v>5.4160670139970103E-3</v>
      </c>
      <c r="M1145" s="1">
        <v>0</v>
      </c>
      <c r="N1145" s="7">
        <v>4.3220039371792098E-5</v>
      </c>
      <c r="O1145" s="1">
        <v>0</v>
      </c>
      <c r="P1145" s="1">
        <v>2.4337450566656398E-3</v>
      </c>
      <c r="Q1145" s="1">
        <v>4.4181003079946197E-3</v>
      </c>
      <c r="R1145" s="1">
        <v>4.01970264418108E-3</v>
      </c>
      <c r="S1145" s="1">
        <v>1.53488257033847E-3</v>
      </c>
      <c r="T1145" s="1">
        <v>6.6003291886738997E-3</v>
      </c>
      <c r="U1145" s="1">
        <v>3.4520552353354297E-4</v>
      </c>
      <c r="V1145" s="1">
        <v>9.0601073466003502E-4</v>
      </c>
      <c r="W1145" s="1">
        <v>1144</v>
      </c>
      <c r="X1145" s="1" t="s">
        <v>1679</v>
      </c>
      <c r="Y1145" s="1" t="s">
        <v>1674</v>
      </c>
      <c r="Z1145" s="1" t="s">
        <v>2835</v>
      </c>
      <c r="AA1145" s="1">
        <v>2.4337450566656398E-3</v>
      </c>
      <c r="AB1145" s="1">
        <v>1.0673139224517699E-2</v>
      </c>
      <c r="AC1145" s="1">
        <v>8.2393941678521095E-3</v>
      </c>
      <c r="AD1145" s="1">
        <v>8.8953239005535506E-2</v>
      </c>
    </row>
    <row r="1146" spans="1:30" x14ac:dyDescent="0.3">
      <c r="A1146" s="1">
        <v>1145</v>
      </c>
      <c r="B1146" s="1" t="s">
        <v>1674</v>
      </c>
      <c r="C1146" s="1">
        <v>7.6776945009385898E-3</v>
      </c>
      <c r="D1146" s="1">
        <v>3.2051985900452101E-4</v>
      </c>
      <c r="E1146" s="1">
        <v>4.9838102235186003E-3</v>
      </c>
      <c r="F1146" s="1">
        <v>5.2445063938183802E-3</v>
      </c>
      <c r="G1146" s="1">
        <v>1.16508776169956E-4</v>
      </c>
      <c r="H1146" s="1">
        <v>1.81190049904577E-3</v>
      </c>
      <c r="I1146" s="1">
        <v>6.4545959648260596E-4</v>
      </c>
      <c r="J1146" s="1">
        <v>3.3933752972266401E-3</v>
      </c>
      <c r="K1146" s="1">
        <v>7.4935219400365299E-3</v>
      </c>
      <c r="L1146" s="1">
        <v>3.2028764265642699E-3</v>
      </c>
      <c r="M1146" s="7">
        <v>2.9115320272966999E-5</v>
      </c>
      <c r="N1146" s="1">
        <v>8.5565005276326891E-3</v>
      </c>
      <c r="O1146" s="1">
        <v>1.05734755652444E-3</v>
      </c>
      <c r="P1146" s="1">
        <v>1.66990032338567E-3</v>
      </c>
      <c r="Q1146" s="1">
        <v>7.85464519657165E-4</v>
      </c>
      <c r="R1146" s="1">
        <v>8.4693678957065196E-3</v>
      </c>
      <c r="S1146" s="1">
        <v>2.40344403750371E-3</v>
      </c>
      <c r="T1146" s="1">
        <v>2.0062125945092498E-3</v>
      </c>
      <c r="U1146" s="1">
        <v>0</v>
      </c>
      <c r="V1146" s="1">
        <v>1.00250688079383E-3</v>
      </c>
      <c r="W1146" s="1">
        <v>1145</v>
      </c>
      <c r="X1146" s="1" t="s">
        <v>1674</v>
      </c>
      <c r="Y1146" s="1" t="s">
        <v>1677</v>
      </c>
      <c r="Z1146" s="1" t="s">
        <v>2836</v>
      </c>
      <c r="AA1146" s="1">
        <v>7.4935219400365299E-3</v>
      </c>
      <c r="AB1146" s="1">
        <v>8.5565005276326891E-3</v>
      </c>
      <c r="AC1146" s="1">
        <v>1.0629785875961499E-3</v>
      </c>
      <c r="AD1146" s="1">
        <v>0.108284595404175</v>
      </c>
    </row>
    <row r="1147" spans="1:30" x14ac:dyDescent="0.3">
      <c r="A1147" s="1">
        <v>1146</v>
      </c>
      <c r="B1147" s="1" t="s">
        <v>1682</v>
      </c>
      <c r="C1147" s="1">
        <v>3.4001841147884098E-3</v>
      </c>
      <c r="D1147" s="7">
        <v>2.2221655350799299E-5</v>
      </c>
      <c r="E1147" s="1">
        <v>2.1405117905614599E-3</v>
      </c>
      <c r="F1147" s="1">
        <v>7.8406631638304608E-3</v>
      </c>
      <c r="G1147" s="1">
        <v>3.6738881900977202E-4</v>
      </c>
      <c r="H1147" s="1">
        <v>3.5074557523371002E-4</v>
      </c>
      <c r="I1147" s="1">
        <v>8.9057552625748399E-4</v>
      </c>
      <c r="J1147" s="1">
        <v>1.7606611743287599E-3</v>
      </c>
      <c r="K1147" s="1">
        <v>9.8259935915006799E-3</v>
      </c>
      <c r="L1147" s="1">
        <v>4.7324865893777299E-3</v>
      </c>
      <c r="M1147" s="1">
        <v>1.17373539169637E-3</v>
      </c>
      <c r="N1147" s="1">
        <v>2.1577343824424199E-3</v>
      </c>
      <c r="O1147" s="1">
        <v>7.1885186163540404E-4</v>
      </c>
      <c r="P1147" s="1">
        <v>6.8426564149526503E-3</v>
      </c>
      <c r="Q1147" s="1">
        <v>9.4097745181416798E-3</v>
      </c>
      <c r="R1147" s="1">
        <v>2.4872286770047602E-3</v>
      </c>
      <c r="S1147" s="1">
        <v>1.7549857244471001E-3</v>
      </c>
      <c r="T1147" s="1">
        <v>1.9299109977997299E-4</v>
      </c>
      <c r="U1147" s="1">
        <v>4.8526527675544199E-4</v>
      </c>
      <c r="V1147" s="1">
        <v>5.6919921473625899E-4</v>
      </c>
      <c r="W1147" s="1">
        <v>1146</v>
      </c>
      <c r="X1147" s="1" t="s">
        <v>1682</v>
      </c>
      <c r="Y1147" s="1" t="s">
        <v>1674</v>
      </c>
      <c r="Z1147" s="1" t="s">
        <v>2837</v>
      </c>
      <c r="AA1147" s="1">
        <v>1.7549857244471001E-3</v>
      </c>
      <c r="AB1147" s="1">
        <v>9.8259935915006799E-3</v>
      </c>
      <c r="AC1147" s="1">
        <v>8.0710078670535694E-3</v>
      </c>
      <c r="AD1147" s="1">
        <v>0.101694837898288</v>
      </c>
    </row>
    <row r="1148" spans="1:30" x14ac:dyDescent="0.3">
      <c r="A1148" s="1">
        <v>1147</v>
      </c>
      <c r="B1148" s="1" t="s">
        <v>1685</v>
      </c>
      <c r="C1148" s="1">
        <v>8.2554316890226195E-4</v>
      </c>
      <c r="D1148" s="1">
        <v>0</v>
      </c>
      <c r="E1148" s="1">
        <v>2.8501522347173299E-4</v>
      </c>
      <c r="F1148" s="1">
        <v>3.5993265157605899E-4</v>
      </c>
      <c r="G1148" s="1">
        <v>1.10547700931587E-2</v>
      </c>
      <c r="H1148" s="1">
        <v>1.14841548949557E-3</v>
      </c>
      <c r="I1148" s="1">
        <v>2.4418014775608898E-4</v>
      </c>
      <c r="J1148" s="1">
        <v>1.0034185138761901E-2</v>
      </c>
      <c r="K1148" s="1">
        <v>1.31897574333939E-3</v>
      </c>
      <c r="L1148" s="1">
        <v>1.5976361991055E-2</v>
      </c>
      <c r="M1148" s="1">
        <v>7.5222587865434105E-4</v>
      </c>
      <c r="N1148" s="1">
        <v>3.0774422417299998E-3</v>
      </c>
      <c r="O1148" s="1">
        <v>4.6176451067514099E-4</v>
      </c>
      <c r="P1148" s="1">
        <v>9.6045107905118896E-4</v>
      </c>
      <c r="Q1148" s="1">
        <v>0</v>
      </c>
      <c r="R1148" s="1">
        <v>1.9059989979854899E-3</v>
      </c>
      <c r="S1148" s="1">
        <v>1.78493895579391E-3</v>
      </c>
      <c r="T1148" s="1">
        <v>4.39651907133593E-3</v>
      </c>
      <c r="U1148" s="1">
        <v>3.9635997240337602E-4</v>
      </c>
      <c r="V1148" s="1">
        <v>4.2309863300712697E-3</v>
      </c>
      <c r="W1148" s="1">
        <v>1147</v>
      </c>
      <c r="X1148" s="1" t="s">
        <v>1685</v>
      </c>
      <c r="Y1148" s="1" t="s">
        <v>1675</v>
      </c>
      <c r="Z1148" s="1" t="s">
        <v>2838</v>
      </c>
      <c r="AA1148" s="1">
        <v>4.2309863300712697E-3</v>
      </c>
      <c r="AB1148" s="1">
        <v>1.5976361991055E-2</v>
      </c>
      <c r="AC1148" s="1">
        <v>1.1745375660983701E-2</v>
      </c>
      <c r="AD1148" s="1">
        <v>9.9610506062284498E-2</v>
      </c>
    </row>
    <row r="1149" spans="1:30" x14ac:dyDescent="0.3">
      <c r="A1149" s="1">
        <v>1148</v>
      </c>
      <c r="B1149" s="1" t="s">
        <v>1669</v>
      </c>
      <c r="C1149" s="1">
        <v>3.6844182125570198E-3</v>
      </c>
      <c r="D1149" s="1">
        <v>0</v>
      </c>
      <c r="E1149" s="1">
        <v>2.5748319059928902E-3</v>
      </c>
      <c r="F1149" s="1">
        <v>1.94756518377108E-2</v>
      </c>
      <c r="G1149" s="1">
        <v>9.3070488885109502E-4</v>
      </c>
      <c r="H1149" s="1">
        <v>5.1643812094856597E-4</v>
      </c>
      <c r="I1149" s="7">
        <v>3.9046526704900098E-5</v>
      </c>
      <c r="J1149" s="1">
        <v>2.0908639640064599E-4</v>
      </c>
      <c r="K1149" s="1">
        <v>1.47985378248811E-2</v>
      </c>
      <c r="L1149" s="1">
        <v>2.8553290121389099E-3</v>
      </c>
      <c r="M1149" s="1">
        <v>2.7301394413063702E-4</v>
      </c>
      <c r="N1149" s="1">
        <v>5.1468811016650001E-3</v>
      </c>
      <c r="O1149" s="1">
        <v>1.73179768012336E-3</v>
      </c>
      <c r="P1149" s="1">
        <v>2.1570694806290602E-3</v>
      </c>
      <c r="Q1149" s="1">
        <v>1.0806693483741E-3</v>
      </c>
      <c r="R1149" s="1">
        <v>9.5358730086147299E-4</v>
      </c>
      <c r="S1149" s="1">
        <v>1.0752358204856899E-3</v>
      </c>
      <c r="T1149" s="1">
        <v>4.3639042292060602E-4</v>
      </c>
      <c r="U1149" s="1">
        <v>0</v>
      </c>
      <c r="V1149" s="1">
        <v>2.9230094502886501E-4</v>
      </c>
      <c r="W1149" s="1">
        <v>1148</v>
      </c>
      <c r="X1149" s="1" t="s">
        <v>1669</v>
      </c>
      <c r="Y1149" s="1" t="s">
        <v>1669</v>
      </c>
      <c r="Z1149" s="1" t="s">
        <v>2839</v>
      </c>
      <c r="AA1149" s="1">
        <v>1.94756518377108E-2</v>
      </c>
      <c r="AB1149" s="1">
        <v>1.94756518377108E-2</v>
      </c>
      <c r="AC1149" s="1">
        <v>0</v>
      </c>
      <c r="AD1149" s="1">
        <v>9.5164507954052902E-2</v>
      </c>
    </row>
    <row r="1150" spans="1:30" x14ac:dyDescent="0.3">
      <c r="A1150" s="1">
        <v>1149</v>
      </c>
      <c r="B1150" s="1" t="s">
        <v>1666</v>
      </c>
      <c r="C1150" s="1">
        <v>3.4882351261120098E-3</v>
      </c>
      <c r="D1150" s="1">
        <v>2.0422366593639301E-4</v>
      </c>
      <c r="E1150" s="1">
        <v>4.2498026176452496E-3</v>
      </c>
      <c r="F1150" s="1">
        <v>1.0074883953499E-2</v>
      </c>
      <c r="G1150" s="7">
        <v>4.45691959527926E-5</v>
      </c>
      <c r="H1150" s="1">
        <v>7.8302276306260895E-4</v>
      </c>
      <c r="I1150" s="1">
        <v>1.83435103344265E-3</v>
      </c>
      <c r="J1150" s="1">
        <v>2.25446876455389E-4</v>
      </c>
      <c r="K1150" s="1">
        <v>1.13240293545162E-2</v>
      </c>
      <c r="L1150" s="1">
        <v>5.4331414184169804E-4</v>
      </c>
      <c r="M1150" s="1">
        <v>2.6354165935627499E-4</v>
      </c>
      <c r="N1150" s="1">
        <v>3.85128027560382E-3</v>
      </c>
      <c r="O1150" s="1">
        <v>1.20611620408284E-3</v>
      </c>
      <c r="P1150" s="1">
        <v>9.7638654114457907E-3</v>
      </c>
      <c r="Q1150" s="1">
        <v>4.2371692916452599E-3</v>
      </c>
      <c r="R1150" s="1">
        <v>5.1841967544978499E-3</v>
      </c>
      <c r="S1150" s="1">
        <v>3.0072556618047702E-3</v>
      </c>
      <c r="T1150" s="1">
        <v>2.0932131649343299E-4</v>
      </c>
      <c r="U1150" s="1">
        <v>0</v>
      </c>
      <c r="V1150" s="1">
        <v>2.38307303064988E-4</v>
      </c>
      <c r="W1150" s="1">
        <v>1149</v>
      </c>
      <c r="X1150" s="1" t="s">
        <v>1666</v>
      </c>
      <c r="Y1150" s="1" t="s">
        <v>1674</v>
      </c>
      <c r="Z1150" s="1" t="s">
        <v>2840</v>
      </c>
      <c r="AA1150" s="1">
        <v>3.4882351261120098E-3</v>
      </c>
      <c r="AB1150" s="1">
        <v>1.13240293545162E-2</v>
      </c>
      <c r="AC1150" s="1">
        <v>7.8357942284042591E-3</v>
      </c>
      <c r="AD1150" s="1">
        <v>0.10477119423291099</v>
      </c>
    </row>
    <row r="1151" spans="1:30" x14ac:dyDescent="0.3">
      <c r="A1151" s="1">
        <v>1150</v>
      </c>
      <c r="B1151" s="1" t="s">
        <v>1668</v>
      </c>
      <c r="C1151" s="1">
        <v>6.9032127320515597E-3</v>
      </c>
      <c r="D1151" s="7">
        <v>1.0742121010490401E-5</v>
      </c>
      <c r="E1151" s="1">
        <v>1.5700419875382801E-2</v>
      </c>
      <c r="F1151" s="1">
        <v>5.6678327673713499E-3</v>
      </c>
      <c r="G1151" s="1">
        <v>0</v>
      </c>
      <c r="H1151" s="1">
        <v>1.6525912127075501E-3</v>
      </c>
      <c r="I1151" s="1">
        <v>9.0219377915891699E-4</v>
      </c>
      <c r="J1151" s="1">
        <v>1.3782657961196E-3</v>
      </c>
      <c r="K1151" s="1">
        <v>4.2217178852896704E-3</v>
      </c>
      <c r="L1151" s="1">
        <v>3.33127688553145E-3</v>
      </c>
      <c r="M1151" s="1">
        <v>1.1695975212422099E-4</v>
      </c>
      <c r="N1151" s="1">
        <v>9.0254575268437307E-3</v>
      </c>
      <c r="O1151" s="1">
        <v>1.54340900457075E-4</v>
      </c>
      <c r="P1151" s="1">
        <v>2.4944754872003598E-3</v>
      </c>
      <c r="Q1151" s="1">
        <v>8.7893814123365802E-4</v>
      </c>
      <c r="R1151" s="1">
        <v>2.8886142515745302E-3</v>
      </c>
      <c r="S1151" s="1">
        <v>1.3119241388239401E-3</v>
      </c>
      <c r="T1151" s="1">
        <v>1.07092760878432E-3</v>
      </c>
      <c r="U1151" s="1">
        <v>0</v>
      </c>
      <c r="V1151" s="1">
        <v>7.9489926601932501E-4</v>
      </c>
      <c r="W1151" s="1">
        <v>1150</v>
      </c>
      <c r="X1151" s="1" t="s">
        <v>1668</v>
      </c>
      <c r="Y1151" s="1" t="s">
        <v>1668</v>
      </c>
      <c r="Z1151" s="1" t="s">
        <v>2841</v>
      </c>
      <c r="AA1151" s="1">
        <v>1.5700419875382801E-2</v>
      </c>
      <c r="AB1151" s="1">
        <v>1.5700419875382801E-2</v>
      </c>
      <c r="AC1151" s="1">
        <v>0</v>
      </c>
      <c r="AD1151" s="1">
        <v>0.100716055994357</v>
      </c>
    </row>
    <row r="1152" spans="1:30" x14ac:dyDescent="0.3">
      <c r="A1152" s="1">
        <v>1151</v>
      </c>
      <c r="B1152" s="1" t="s">
        <v>1674</v>
      </c>
      <c r="C1152" s="1">
        <v>2.5265223454370698E-3</v>
      </c>
      <c r="D1152" s="1">
        <v>0</v>
      </c>
      <c r="E1152" s="1">
        <v>2.8697399658029498E-3</v>
      </c>
      <c r="F1152" s="1">
        <v>5.2276709936192002E-3</v>
      </c>
      <c r="G1152" s="1">
        <v>0</v>
      </c>
      <c r="H1152" s="1">
        <v>1.43272049826944E-3</v>
      </c>
      <c r="I1152" s="1">
        <v>6.08262067370628E-4</v>
      </c>
      <c r="J1152" s="1">
        <v>2.24118435728861E-3</v>
      </c>
      <c r="K1152" s="1">
        <v>1.1125140905111E-2</v>
      </c>
      <c r="L1152" s="1">
        <v>3.7392646778550199E-3</v>
      </c>
      <c r="M1152" s="1">
        <v>1.2306240310919999E-3</v>
      </c>
      <c r="N1152" s="1">
        <v>1.60884392501025E-3</v>
      </c>
      <c r="O1152" s="1">
        <v>8.3628499447432302E-3</v>
      </c>
      <c r="P1152" s="1">
        <v>2.9006908297885699E-3</v>
      </c>
      <c r="Q1152" s="1">
        <v>3.59719318643588E-3</v>
      </c>
      <c r="R1152" s="1">
        <v>4.01336577709192E-3</v>
      </c>
      <c r="S1152" s="1">
        <v>1.40153803064181E-3</v>
      </c>
      <c r="T1152" s="1">
        <v>9.22431804904552E-4</v>
      </c>
      <c r="U1152" s="1">
        <v>0</v>
      </c>
      <c r="V1152" s="1">
        <v>2.8335306886587901E-4</v>
      </c>
      <c r="W1152" s="1">
        <v>1151</v>
      </c>
      <c r="X1152" s="1" t="s">
        <v>1674</v>
      </c>
      <c r="Y1152" s="1" t="s">
        <v>1674</v>
      </c>
      <c r="Z1152" s="1" t="s">
        <v>2842</v>
      </c>
      <c r="AA1152" s="1">
        <v>1.1125140905111E-2</v>
      </c>
      <c r="AB1152" s="1">
        <v>1.1125140905111E-2</v>
      </c>
      <c r="AC1152" s="1">
        <v>0</v>
      </c>
      <c r="AD1152" s="1">
        <v>9.80684957654155E-2</v>
      </c>
    </row>
    <row r="1153" spans="1:30" x14ac:dyDescent="0.3">
      <c r="A1153" s="1">
        <v>1152</v>
      </c>
      <c r="B1153" s="1" t="s">
        <v>1673</v>
      </c>
      <c r="C1153" s="1">
        <v>1.5489281963036801E-3</v>
      </c>
      <c r="D1153" s="1">
        <v>1.6034950862744301E-4</v>
      </c>
      <c r="E1153" s="1">
        <v>3.6190735832572398E-3</v>
      </c>
      <c r="F1153" s="1">
        <v>9.4668768697348804E-3</v>
      </c>
      <c r="G1153" s="1">
        <v>5.1470971307967996E-4</v>
      </c>
      <c r="H1153" s="1">
        <v>1.6539843820836599E-3</v>
      </c>
      <c r="I1153" s="7">
        <v>1.5751351946808999E-5</v>
      </c>
      <c r="J1153" s="1">
        <v>7.5257721447188801E-3</v>
      </c>
      <c r="K1153" s="1">
        <v>6.2491128873563501E-3</v>
      </c>
      <c r="L1153" s="1">
        <v>5.8706898352183104E-3</v>
      </c>
      <c r="M1153" s="1">
        <v>4.4296396044509698E-4</v>
      </c>
      <c r="N1153" s="1">
        <v>2.3633694858680001E-3</v>
      </c>
      <c r="O1153" s="1">
        <v>2.5079913810500899E-4</v>
      </c>
      <c r="P1153" s="1">
        <v>4.33628304212478E-3</v>
      </c>
      <c r="Q1153" s="1">
        <v>3.7107071354757801E-3</v>
      </c>
      <c r="R1153" s="1">
        <v>2.9959645052791699E-3</v>
      </c>
      <c r="S1153" s="1">
        <v>1.4916767823229999E-3</v>
      </c>
      <c r="T1153" s="1">
        <v>3.2624537632450598E-3</v>
      </c>
      <c r="U1153" s="1">
        <v>0</v>
      </c>
      <c r="V1153" s="1">
        <v>1.6841626918973E-4</v>
      </c>
      <c r="W1153" s="1">
        <v>1152</v>
      </c>
      <c r="X1153" s="1" t="s">
        <v>1673</v>
      </c>
      <c r="Y1153" s="1" t="s">
        <v>1669</v>
      </c>
      <c r="Z1153" s="1" t="s">
        <v>2843</v>
      </c>
      <c r="AA1153" s="1">
        <v>7.5257721447188801E-3</v>
      </c>
      <c r="AB1153" s="1">
        <v>9.4668768697348804E-3</v>
      </c>
      <c r="AC1153" s="1">
        <v>1.9411047250160001E-3</v>
      </c>
      <c r="AD1153" s="1">
        <v>0.100353673962938</v>
      </c>
    </row>
    <row r="1154" spans="1:30" x14ac:dyDescent="0.3">
      <c r="A1154" s="1">
        <v>1153</v>
      </c>
      <c r="B1154" s="1" t="s">
        <v>1666</v>
      </c>
      <c r="C1154" s="1">
        <v>5.0390501191557198E-3</v>
      </c>
      <c r="D1154" s="1">
        <v>0</v>
      </c>
      <c r="E1154" s="1">
        <v>3.1870355733113198E-3</v>
      </c>
      <c r="F1154" s="1">
        <v>1.33423837961142E-2</v>
      </c>
      <c r="G1154" s="7">
        <v>6.7928353014687202E-5</v>
      </c>
      <c r="H1154" s="1">
        <v>1.20679453880439E-3</v>
      </c>
      <c r="I1154" s="1">
        <v>1.19177942222044E-3</v>
      </c>
      <c r="J1154" s="1">
        <v>3.4746361025361598E-4</v>
      </c>
      <c r="K1154" s="1">
        <v>1.1681095470549499E-2</v>
      </c>
      <c r="L1154" s="1">
        <v>9.16282407305917E-4</v>
      </c>
      <c r="M1154" s="1">
        <v>9.0969427076781296E-4</v>
      </c>
      <c r="N1154" s="1">
        <v>3.57809431208199E-3</v>
      </c>
      <c r="O1154" s="7">
        <v>5.2167813530115198E-5</v>
      </c>
      <c r="P1154" s="1">
        <v>3.9207745379812196E-3</v>
      </c>
      <c r="Q1154" s="1">
        <v>3.3091443151406301E-3</v>
      </c>
      <c r="R1154" s="1">
        <v>4.5498718003365596E-3</v>
      </c>
      <c r="S1154" s="1">
        <v>2.2682756913518201E-3</v>
      </c>
      <c r="T1154" s="1">
        <v>8.4510352686841396E-4</v>
      </c>
      <c r="U1154" s="1">
        <v>0</v>
      </c>
      <c r="V1154" s="1">
        <v>0</v>
      </c>
      <c r="W1154" s="1">
        <v>1153</v>
      </c>
      <c r="X1154" s="1" t="s">
        <v>1666</v>
      </c>
      <c r="Y1154" s="1" t="s">
        <v>1669</v>
      </c>
      <c r="Z1154" s="1" t="s">
        <v>2844</v>
      </c>
      <c r="AA1154" s="1">
        <v>5.0390501191557198E-3</v>
      </c>
      <c r="AB1154" s="1">
        <v>1.33423837961142E-2</v>
      </c>
      <c r="AC1154" s="1">
        <v>8.3033336769585495E-3</v>
      </c>
      <c r="AD1154" s="1">
        <v>9.7641960113875201E-2</v>
      </c>
    </row>
    <row r="1155" spans="1:30" x14ac:dyDescent="0.3">
      <c r="A1155" s="1">
        <v>1154</v>
      </c>
      <c r="B1155" s="1" t="s">
        <v>1685</v>
      </c>
      <c r="C1155" s="1">
        <v>7.2242908363499196E-4</v>
      </c>
      <c r="D1155" s="1">
        <v>4.1713921047717499E-4</v>
      </c>
      <c r="E1155" s="1">
        <v>6.46124160263654E-4</v>
      </c>
      <c r="F1155" s="1">
        <v>5.9782301873681401E-4</v>
      </c>
      <c r="G1155" s="1">
        <v>9.2020427666611899E-3</v>
      </c>
      <c r="H1155" s="1">
        <v>1.61546538025278E-3</v>
      </c>
      <c r="I1155" s="7">
        <v>2.2249244047545E-5</v>
      </c>
      <c r="J1155" s="1">
        <v>1.1356300484036299E-3</v>
      </c>
      <c r="K1155" s="7">
        <v>8.8519051285794998E-5</v>
      </c>
      <c r="L1155" s="1">
        <v>2.4477628416995599E-3</v>
      </c>
      <c r="M1155" s="1">
        <v>9.2317507903578902E-4</v>
      </c>
      <c r="N1155" s="1">
        <v>2.8878728420487002E-4</v>
      </c>
      <c r="O1155" s="1">
        <v>2.0805028467971401E-4</v>
      </c>
      <c r="P1155" s="1">
        <v>0</v>
      </c>
      <c r="Q1155" s="1">
        <v>0</v>
      </c>
      <c r="R1155" s="1">
        <v>1.49402234478228E-3</v>
      </c>
      <c r="S1155" s="1">
        <v>1.4776853732325901E-3</v>
      </c>
      <c r="T1155" s="1">
        <v>2.0710945847819901E-3</v>
      </c>
      <c r="U1155" s="1">
        <v>2.2745936642704898E-3</v>
      </c>
      <c r="V1155" s="1">
        <v>3.03112549302832E-2</v>
      </c>
      <c r="W1155" s="1">
        <v>1154</v>
      </c>
      <c r="X1155" s="1" t="s">
        <v>1685</v>
      </c>
      <c r="Y1155" s="1" t="s">
        <v>1685</v>
      </c>
      <c r="Z1155" s="1" t="s">
        <v>2845</v>
      </c>
      <c r="AA1155" s="1">
        <v>3.03112549302832E-2</v>
      </c>
      <c r="AB1155" s="1">
        <v>3.03112549302832E-2</v>
      </c>
      <c r="AC1155" s="1">
        <v>0</v>
      </c>
      <c r="AD1155" s="1">
        <v>8.5855167629774604E-2</v>
      </c>
    </row>
    <row r="1156" spans="1:30" x14ac:dyDescent="0.3">
      <c r="A1156" s="1">
        <v>1155</v>
      </c>
      <c r="B1156" s="1" t="s">
        <v>1675</v>
      </c>
      <c r="C1156" s="1">
        <v>4.6357073496689797E-3</v>
      </c>
      <c r="D1156" s="1">
        <v>7.81084821461288E-3</v>
      </c>
      <c r="E1156" s="7">
        <v>7.4732191833937897E-5</v>
      </c>
      <c r="F1156" s="1">
        <v>4.0738485189017901E-4</v>
      </c>
      <c r="G1156" s="1">
        <v>6.4161885861657004E-4</v>
      </c>
      <c r="H1156" s="1">
        <v>0</v>
      </c>
      <c r="I1156" s="1">
        <v>7.4895822497813896E-4</v>
      </c>
      <c r="J1156" s="1">
        <v>5.8959130858006201E-3</v>
      </c>
      <c r="K1156" s="1">
        <v>8.1750998508463095E-4</v>
      </c>
      <c r="L1156" s="1">
        <v>1.9833014706574899E-2</v>
      </c>
      <c r="M1156" s="1">
        <v>1.2221698644162499E-3</v>
      </c>
      <c r="N1156" s="1">
        <v>5.4737666009754696E-4</v>
      </c>
      <c r="O1156" s="7">
        <v>5.1979813186650997E-5</v>
      </c>
      <c r="P1156" s="1">
        <v>5.34975996215983E-4</v>
      </c>
      <c r="Q1156" s="1">
        <v>1.8222671251927301E-4</v>
      </c>
      <c r="R1156" s="1">
        <v>3.7621390330308101E-4</v>
      </c>
      <c r="S1156" s="1">
        <v>3.4087750023449701E-4</v>
      </c>
      <c r="T1156" s="1">
        <v>3.3519117464940202E-3</v>
      </c>
      <c r="U1156" s="1">
        <v>0</v>
      </c>
      <c r="V1156" s="1">
        <v>1.0422279605715101E-3</v>
      </c>
      <c r="W1156" s="1">
        <v>1155</v>
      </c>
      <c r="X1156" s="1" t="s">
        <v>1675</v>
      </c>
      <c r="Y1156" s="1" t="s">
        <v>1675</v>
      </c>
      <c r="Z1156" s="1" t="s">
        <v>2846</v>
      </c>
      <c r="AA1156" s="1">
        <v>1.9833014706574899E-2</v>
      </c>
      <c r="AB1156" s="1">
        <v>1.9833014706574899E-2</v>
      </c>
      <c r="AC1156" s="1">
        <v>0</v>
      </c>
      <c r="AD1156" s="1">
        <v>8.0449743948078703E-2</v>
      </c>
    </row>
    <row r="1157" spans="1:30" x14ac:dyDescent="0.3">
      <c r="A1157" s="1">
        <v>1156</v>
      </c>
      <c r="B1157" s="1" t="s">
        <v>1669</v>
      </c>
      <c r="C1157" s="1">
        <v>1.8965796048472799E-3</v>
      </c>
      <c r="D1157" s="1">
        <v>3.05006481643082E-4</v>
      </c>
      <c r="E1157" s="1">
        <v>2.6475638305326699E-3</v>
      </c>
      <c r="F1157" s="1">
        <v>1.3902870452991E-2</v>
      </c>
      <c r="G1157" s="1">
        <v>7.9672995425518402E-4</v>
      </c>
      <c r="H1157" s="7">
        <v>3.2658742206740103E-5</v>
      </c>
      <c r="I1157" s="1">
        <v>1.1170838870071E-4</v>
      </c>
      <c r="J1157" s="1">
        <v>1.16846479832868E-3</v>
      </c>
      <c r="K1157" s="1">
        <v>9.4812883981429692E-3</v>
      </c>
      <c r="L1157" s="1">
        <v>9.6972864122874295E-4</v>
      </c>
      <c r="M1157" s="1">
        <v>3.0532422660966798E-4</v>
      </c>
      <c r="N1157" s="1">
        <v>2.0620065898067498E-3</v>
      </c>
      <c r="O1157" s="1">
        <v>3.6675070035353601E-4</v>
      </c>
      <c r="P1157" s="1">
        <v>2.7568839888898202E-3</v>
      </c>
      <c r="Q1157" s="1">
        <v>4.1727645165511897E-3</v>
      </c>
      <c r="R1157" s="1">
        <v>3.58347354765042E-3</v>
      </c>
      <c r="S1157" s="1">
        <v>2.3663864143730401E-3</v>
      </c>
      <c r="T1157" s="1">
        <v>1.95496462400638E-3</v>
      </c>
      <c r="U1157" s="1">
        <v>3.61053693562179E-4</v>
      </c>
      <c r="V1157" s="1">
        <v>9.0014098509382196E-4</v>
      </c>
      <c r="W1157" s="1">
        <v>1156</v>
      </c>
      <c r="X1157" s="1" t="s">
        <v>1669</v>
      </c>
      <c r="Y1157" s="1" t="s">
        <v>1669</v>
      </c>
      <c r="Z1157" s="1" t="s">
        <v>2847</v>
      </c>
      <c r="AA1157" s="1">
        <v>1.3902870452991E-2</v>
      </c>
      <c r="AB1157" s="1">
        <v>1.3902870452991E-2</v>
      </c>
      <c r="AC1157" s="1">
        <v>0</v>
      </c>
      <c r="AD1157" s="1">
        <v>8.9603431568152606E-2</v>
      </c>
    </row>
    <row r="1158" spans="1:30" x14ac:dyDescent="0.3">
      <c r="A1158" s="1">
        <v>1157</v>
      </c>
      <c r="B1158" s="1" t="s">
        <v>1681</v>
      </c>
      <c r="C1158" s="1">
        <v>2.3737391036290799E-3</v>
      </c>
      <c r="D1158" s="1">
        <v>0</v>
      </c>
      <c r="E1158" s="1">
        <v>6.2653024174899796E-3</v>
      </c>
      <c r="F1158" s="1">
        <v>1.55686360890491E-2</v>
      </c>
      <c r="G1158" s="1">
        <v>3.93649633600919E-4</v>
      </c>
      <c r="H1158" s="1">
        <v>4.8430356678147901E-4</v>
      </c>
      <c r="I1158" s="1">
        <v>5.0048504502422095E-4</v>
      </c>
      <c r="J1158" s="7">
        <v>7.7659934615122704E-5</v>
      </c>
      <c r="K1158" s="1">
        <v>7.5550984269822201E-3</v>
      </c>
      <c r="L1158" s="1">
        <v>4.0611739059211199E-4</v>
      </c>
      <c r="M1158" s="1">
        <v>8.7554659291884298E-4</v>
      </c>
      <c r="N1158" s="1">
        <v>6.0706021702948299E-3</v>
      </c>
      <c r="O1158" s="1">
        <v>0</v>
      </c>
      <c r="P1158" s="1">
        <v>3.7941792387020199E-3</v>
      </c>
      <c r="Q1158" s="1">
        <v>2.6999295013599698E-3</v>
      </c>
      <c r="R1158" s="1">
        <v>5.52384041352183E-3</v>
      </c>
      <c r="S1158" s="1">
        <v>3.7438391908120798E-3</v>
      </c>
      <c r="T1158" s="7">
        <v>6.3636249226402006E-5</v>
      </c>
      <c r="U1158" s="1">
        <v>0</v>
      </c>
      <c r="V1158" s="1">
        <v>5.9927860130816999E-4</v>
      </c>
      <c r="W1158" s="1">
        <v>1157</v>
      </c>
      <c r="X1158" s="1" t="s">
        <v>1681</v>
      </c>
      <c r="Y1158" s="1" t="s">
        <v>1669</v>
      </c>
      <c r="Z1158" s="1" t="s">
        <v>2848</v>
      </c>
      <c r="AA1158" s="1">
        <v>5.52384041352183E-3</v>
      </c>
      <c r="AB1158" s="1">
        <v>1.55686360890491E-2</v>
      </c>
      <c r="AC1158" s="1">
        <v>1.0044795675527201E-2</v>
      </c>
      <c r="AD1158" s="1">
        <v>9.7238902039910494E-2</v>
      </c>
    </row>
    <row r="1159" spans="1:30" x14ac:dyDescent="0.3">
      <c r="A1159" s="1">
        <v>1158</v>
      </c>
      <c r="B1159" s="1" t="s">
        <v>1675</v>
      </c>
      <c r="C1159" s="1">
        <v>2.2902834233132102E-3</v>
      </c>
      <c r="D1159" s="7">
        <v>5.8409892978744601E-5</v>
      </c>
      <c r="E1159" s="1">
        <v>9.0884775556727905E-4</v>
      </c>
      <c r="F1159" s="1">
        <v>5.75961801066839E-3</v>
      </c>
      <c r="G1159" s="1">
        <v>6.4772171463456504E-4</v>
      </c>
      <c r="H1159" s="1">
        <v>1.62822636505541E-4</v>
      </c>
      <c r="I1159" s="1">
        <v>5.2118902955236004E-4</v>
      </c>
      <c r="J1159" s="1">
        <v>2.7792238511018001E-3</v>
      </c>
      <c r="K1159" s="1">
        <v>2.2556047745988399E-2</v>
      </c>
      <c r="L1159" s="1">
        <v>2.0572465454053199E-3</v>
      </c>
      <c r="M1159" s="1">
        <v>6.7251031339056195E-4</v>
      </c>
      <c r="N1159" s="1">
        <v>5.2474672456773097E-3</v>
      </c>
      <c r="O1159" s="1">
        <v>1.7886182299559899E-4</v>
      </c>
      <c r="P1159" s="1">
        <v>1.56952406663221E-3</v>
      </c>
      <c r="Q1159" s="1">
        <v>3.9687405512655897E-3</v>
      </c>
      <c r="R1159" s="1">
        <v>2.5623434050088302E-3</v>
      </c>
      <c r="S1159" s="1">
        <v>1.20959460268449E-3</v>
      </c>
      <c r="T1159" s="1">
        <v>2.54583257620175E-3</v>
      </c>
      <c r="U1159" s="1">
        <v>0</v>
      </c>
      <c r="V1159" s="1">
        <v>7.0838903384910497E-4</v>
      </c>
      <c r="W1159" s="1">
        <v>1158</v>
      </c>
      <c r="X1159" s="1" t="s">
        <v>1675</v>
      </c>
      <c r="Y1159" s="1" t="s">
        <v>1674</v>
      </c>
      <c r="Z1159" s="1" t="s">
        <v>2849</v>
      </c>
      <c r="AA1159" s="1">
        <v>2.0572465454053199E-3</v>
      </c>
      <c r="AB1159" s="1">
        <v>2.2556047745988399E-2</v>
      </c>
      <c r="AC1159" s="1">
        <v>2.0498801200583099E-2</v>
      </c>
      <c r="AD1159" s="1">
        <v>9.51782921904821E-2</v>
      </c>
    </row>
    <row r="1160" spans="1:30" x14ac:dyDescent="0.3">
      <c r="A1160" s="1">
        <v>1159</v>
      </c>
      <c r="B1160" s="1" t="s">
        <v>1671</v>
      </c>
      <c r="C1160" s="1">
        <v>1.0609943530409101E-3</v>
      </c>
      <c r="D1160" s="1">
        <v>0</v>
      </c>
      <c r="E1160" s="1">
        <v>2.5781343426929601E-3</v>
      </c>
      <c r="F1160" s="1">
        <v>2.7009607765654101E-3</v>
      </c>
      <c r="G1160" s="1">
        <v>0</v>
      </c>
      <c r="H1160" s="1">
        <v>1.9557645555348901E-2</v>
      </c>
      <c r="I1160" s="1">
        <v>7.8590423407778095E-4</v>
      </c>
      <c r="J1160" s="1">
        <v>7.6349819079058303E-4</v>
      </c>
      <c r="K1160" s="1">
        <v>1.14761382723332E-2</v>
      </c>
      <c r="L1160" s="1">
        <v>4.45987484704098E-4</v>
      </c>
      <c r="M1160" s="1">
        <v>1.4580899533267699E-4</v>
      </c>
      <c r="N1160" s="1">
        <v>4.5853630953110996E-3</v>
      </c>
      <c r="O1160" s="1">
        <v>6.1102686716374205E-4</v>
      </c>
      <c r="P1160" s="1">
        <v>1.4821767197029699E-3</v>
      </c>
      <c r="Q1160" s="1">
        <v>8.6668491988008904E-4</v>
      </c>
      <c r="R1160" s="1">
        <v>1.9475310248754901E-3</v>
      </c>
      <c r="S1160" s="1">
        <v>2.7666687240052901E-3</v>
      </c>
      <c r="T1160" s="1">
        <v>1.7695520656360599E-3</v>
      </c>
      <c r="U1160" s="1">
        <v>2.8150288261050599E-4</v>
      </c>
      <c r="V1160" s="1">
        <v>0</v>
      </c>
      <c r="W1160" s="1">
        <v>1159</v>
      </c>
      <c r="X1160" s="1" t="s">
        <v>1671</v>
      </c>
      <c r="Y1160" s="1" t="s">
        <v>1671</v>
      </c>
      <c r="Z1160" s="1" t="s">
        <v>2850</v>
      </c>
      <c r="AA1160" s="1">
        <v>1.9557645555348901E-2</v>
      </c>
      <c r="AB1160" s="1">
        <v>1.9557645555348901E-2</v>
      </c>
      <c r="AC1160" s="1">
        <v>0</v>
      </c>
      <c r="AD1160" s="1">
        <v>8.9993748720716693E-2</v>
      </c>
    </row>
    <row r="1161" spans="1:30" x14ac:dyDescent="0.3">
      <c r="A1161" s="1">
        <v>1160</v>
      </c>
      <c r="B1161" s="1" t="s">
        <v>1670</v>
      </c>
      <c r="C1161" s="1">
        <v>2.20966591701036E-3</v>
      </c>
      <c r="D1161" s="7">
        <v>9.4231547639895901E-5</v>
      </c>
      <c r="E1161" s="7">
        <v>6.9104662002804606E-5</v>
      </c>
      <c r="F1161" s="1">
        <v>1.47684425772307E-3</v>
      </c>
      <c r="G1161" s="1">
        <v>8.6343845078586101E-4</v>
      </c>
      <c r="H1161" s="7">
        <v>8.5803801347760601E-5</v>
      </c>
      <c r="I1161" s="1">
        <v>1.8212870870039301E-4</v>
      </c>
      <c r="J1161" s="1">
        <v>3.4541599753976E-3</v>
      </c>
      <c r="K1161" s="1">
        <v>2.0209064303926298E-3</v>
      </c>
      <c r="L1161" s="1">
        <v>1.60743541525201E-2</v>
      </c>
      <c r="M1161" s="1">
        <v>7.2204969932589504E-4</v>
      </c>
      <c r="N1161" s="1">
        <v>6.6940845011233599E-4</v>
      </c>
      <c r="O1161" s="1">
        <v>6.0996774784070602E-4</v>
      </c>
      <c r="P1161" s="1">
        <v>6.9058481789049898E-4</v>
      </c>
      <c r="Q1161" s="1">
        <v>2.5887138964806298E-4</v>
      </c>
      <c r="R1161" s="1">
        <v>3.3960114390279498E-4</v>
      </c>
      <c r="S1161" s="1">
        <v>1.1226182953013499E-3</v>
      </c>
      <c r="T1161" s="1">
        <v>5.9648462420774304E-3</v>
      </c>
      <c r="U1161" s="1">
        <v>0</v>
      </c>
      <c r="V1161" s="1">
        <v>1.13924009574635E-2</v>
      </c>
      <c r="W1161" s="1">
        <v>1160</v>
      </c>
      <c r="X1161" s="1" t="s">
        <v>1670</v>
      </c>
      <c r="Y1161" s="1" t="s">
        <v>1675</v>
      </c>
      <c r="Z1161" s="1" t="s">
        <v>2851</v>
      </c>
      <c r="AA1161" s="1">
        <v>8.6343845078586101E-4</v>
      </c>
      <c r="AB1161" s="1">
        <v>1.60743541525201E-2</v>
      </c>
      <c r="AC1161" s="1">
        <v>1.52109157017342E-2</v>
      </c>
      <c r="AD1161" s="1">
        <v>8.1886856000479E-2</v>
      </c>
    </row>
    <row r="1162" spans="1:30" x14ac:dyDescent="0.3">
      <c r="A1162" s="1">
        <v>1161</v>
      </c>
      <c r="B1162" s="1" t="s">
        <v>1673</v>
      </c>
      <c r="C1162" s="1">
        <v>6.9211391217126599E-4</v>
      </c>
      <c r="D1162" s="1">
        <v>0</v>
      </c>
      <c r="E1162" s="1">
        <v>3.6760251974226302E-3</v>
      </c>
      <c r="F1162" s="1">
        <v>7.6464585504768603E-3</v>
      </c>
      <c r="G1162" s="1">
        <v>1.61568213773614E-4</v>
      </c>
      <c r="H1162" s="1">
        <v>1.0370271836984499E-3</v>
      </c>
      <c r="I1162" s="1">
        <v>1.19781421270862E-3</v>
      </c>
      <c r="J1162" s="1">
        <v>1.24319067791668E-3</v>
      </c>
      <c r="K1162" s="1">
        <v>1.52610931558729E-2</v>
      </c>
      <c r="L1162" s="1">
        <v>9.2887624541729903E-4</v>
      </c>
      <c r="M1162" s="1">
        <v>9.8329015401088494E-4</v>
      </c>
      <c r="N1162" s="1">
        <v>3.0146322743835499E-3</v>
      </c>
      <c r="O1162" s="1">
        <v>1.0420736810788801E-3</v>
      </c>
      <c r="P1162" s="1">
        <v>4.14688191506268E-3</v>
      </c>
      <c r="Q1162" s="1">
        <v>2.6269356304947601E-3</v>
      </c>
      <c r="R1162" s="1">
        <v>3.63283242216171E-3</v>
      </c>
      <c r="S1162" s="1">
        <v>3.6960544232429999E-3</v>
      </c>
      <c r="T1162" s="1">
        <v>3.97612965945612E-3</v>
      </c>
      <c r="U1162" s="1">
        <v>0</v>
      </c>
      <c r="V1162" s="1">
        <v>0</v>
      </c>
      <c r="W1162" s="1">
        <v>1161</v>
      </c>
      <c r="X1162" s="1" t="s">
        <v>1673</v>
      </c>
      <c r="Y1162" s="1" t="s">
        <v>1674</v>
      </c>
      <c r="Z1162" s="1" t="s">
        <v>2852</v>
      </c>
      <c r="AA1162" s="1">
        <v>1.24319067791668E-3</v>
      </c>
      <c r="AB1162" s="1">
        <v>1.52610931558729E-2</v>
      </c>
      <c r="AC1162" s="1">
        <v>1.40179024779563E-2</v>
      </c>
      <c r="AD1162" s="1">
        <v>9.7150810577780494E-2</v>
      </c>
    </row>
    <row r="1163" spans="1:30" x14ac:dyDescent="0.3">
      <c r="A1163" s="1">
        <v>1162</v>
      </c>
      <c r="B1163" s="1" t="s">
        <v>1681</v>
      </c>
      <c r="C1163" s="1">
        <v>1.56356197094773E-4</v>
      </c>
      <c r="D1163" s="1">
        <v>0</v>
      </c>
      <c r="E1163" s="1">
        <v>6.3805764802368102E-3</v>
      </c>
      <c r="F1163" s="1">
        <v>6.9790479759226703E-3</v>
      </c>
      <c r="G1163" s="1">
        <v>2.7204355960731498E-3</v>
      </c>
      <c r="H1163" s="1">
        <v>8.8122828129073003E-4</v>
      </c>
      <c r="I1163" s="1">
        <v>1.9738052636007899E-4</v>
      </c>
      <c r="J1163" s="1">
        <v>4.7178743513279101E-4</v>
      </c>
      <c r="K1163" s="1">
        <v>3.5189205499276399E-3</v>
      </c>
      <c r="L1163" s="1">
        <v>1.14990089141042E-4</v>
      </c>
      <c r="M1163" s="1">
        <v>0</v>
      </c>
      <c r="N1163" s="1">
        <v>1.3332489416604599E-2</v>
      </c>
      <c r="O1163" s="1">
        <v>1.54179305442847E-3</v>
      </c>
      <c r="P1163" s="1">
        <v>1.75885127278293E-3</v>
      </c>
      <c r="Q1163" s="1">
        <v>5.4548236408673897E-4</v>
      </c>
      <c r="R1163" s="1">
        <v>2.5363006437141402E-3</v>
      </c>
      <c r="S1163" s="1">
        <v>1.8586606441424699E-4</v>
      </c>
      <c r="T1163" s="1">
        <v>6.0945900692773597E-4</v>
      </c>
      <c r="U1163" s="1">
        <v>0</v>
      </c>
      <c r="V1163" s="1">
        <v>3.5386580627688399E-4</v>
      </c>
      <c r="W1163" s="1">
        <v>1162</v>
      </c>
      <c r="X1163" s="1" t="s">
        <v>1681</v>
      </c>
      <c r="Y1163" s="1" t="s">
        <v>1677</v>
      </c>
      <c r="Z1163" s="1" t="s">
        <v>2853</v>
      </c>
      <c r="AA1163" s="1">
        <v>2.5363006437141402E-3</v>
      </c>
      <c r="AB1163" s="1">
        <v>1.3332489416604599E-2</v>
      </c>
      <c r="AC1163" s="1">
        <v>1.0796188772890399E-2</v>
      </c>
      <c r="AD1163" s="1">
        <v>7.4653348262266994E-2</v>
      </c>
    </row>
    <row r="1164" spans="1:30" x14ac:dyDescent="0.3">
      <c r="A1164" s="1">
        <v>1163</v>
      </c>
      <c r="B1164" s="1" t="s">
        <v>1678</v>
      </c>
      <c r="C1164" s="1">
        <v>1.94455124417618E-3</v>
      </c>
      <c r="D1164" s="7">
        <v>4.3944145130690802E-5</v>
      </c>
      <c r="E1164" s="1">
        <v>0</v>
      </c>
      <c r="F1164" s="1">
        <v>9.9454896686202799E-4</v>
      </c>
      <c r="G1164" s="1">
        <v>9.8177806708600705E-3</v>
      </c>
      <c r="H1164" s="1">
        <v>3.5956609257299302E-4</v>
      </c>
      <c r="I1164" s="7">
        <v>5.7011409219120802E-5</v>
      </c>
      <c r="J1164" s="1">
        <v>5.9817065362989903E-3</v>
      </c>
      <c r="K1164" s="7">
        <v>9.9839148348749006E-5</v>
      </c>
      <c r="L1164" s="1">
        <v>6.6189996448523601E-4</v>
      </c>
      <c r="M1164" s="7">
        <v>1.1756242251965299E-5</v>
      </c>
      <c r="N1164" s="1">
        <v>0</v>
      </c>
      <c r="O1164" s="1">
        <v>1.1520336256770101E-2</v>
      </c>
      <c r="P1164" s="1">
        <v>0</v>
      </c>
      <c r="Q1164" s="1">
        <v>4.5647844841463302E-4</v>
      </c>
      <c r="R1164" s="1">
        <v>4.6352291366061099E-4</v>
      </c>
      <c r="S1164" s="1">
        <v>6.9262804939169401E-4</v>
      </c>
      <c r="T1164" s="1">
        <v>9.9983037957901404E-3</v>
      </c>
      <c r="U1164" s="1">
        <v>0</v>
      </c>
      <c r="V1164" s="1">
        <v>5.4076736586699701E-4</v>
      </c>
      <c r="W1164" s="1">
        <v>1163</v>
      </c>
      <c r="X1164" s="1" t="s">
        <v>1678</v>
      </c>
      <c r="Y1164" s="1" t="s">
        <v>1678</v>
      </c>
      <c r="Z1164" s="1" t="s">
        <v>2854</v>
      </c>
      <c r="AA1164" s="1">
        <v>1.1520336256770101E-2</v>
      </c>
      <c r="AB1164" s="1">
        <v>1.1520336256770101E-2</v>
      </c>
      <c r="AC1164" s="1">
        <v>0</v>
      </c>
      <c r="AD1164" s="1">
        <v>7.2910812259740901E-2</v>
      </c>
    </row>
    <row r="1165" spans="1:30" x14ac:dyDescent="0.3">
      <c r="A1165" s="1">
        <v>1164</v>
      </c>
      <c r="B1165" s="1" t="s">
        <v>1682</v>
      </c>
      <c r="C1165" s="1">
        <v>2.4516087446384402E-4</v>
      </c>
      <c r="D1165" s="1">
        <v>0</v>
      </c>
      <c r="E1165" s="1">
        <v>4.5977425627658202E-3</v>
      </c>
      <c r="F1165" s="1">
        <v>8.8104385424178106E-3</v>
      </c>
      <c r="G1165" s="1">
        <v>0</v>
      </c>
      <c r="H1165" s="1">
        <v>1.9414956535071E-4</v>
      </c>
      <c r="I1165" s="1">
        <v>9.808226218086019E-4</v>
      </c>
      <c r="J1165" s="1">
        <v>8.4599674536291105E-4</v>
      </c>
      <c r="K1165" s="1">
        <v>1.1673658463945901E-2</v>
      </c>
      <c r="L1165" s="1">
        <v>4.5057891595205502E-4</v>
      </c>
      <c r="M1165" s="1">
        <v>0</v>
      </c>
      <c r="N1165" s="1">
        <v>6.5731355572541705E-4</v>
      </c>
      <c r="O1165" s="1">
        <v>5.9447204744459098E-4</v>
      </c>
      <c r="P1165" s="1">
        <v>2.9492305402466102E-3</v>
      </c>
      <c r="Q1165" s="1">
        <v>8.6075513076071392E-3</v>
      </c>
      <c r="R1165" s="1">
        <v>2.98815813334614E-3</v>
      </c>
      <c r="S1165" s="1">
        <v>8.0376764364866002E-4</v>
      </c>
      <c r="T1165" s="1">
        <v>1.87897379213727E-3</v>
      </c>
      <c r="U1165" s="1">
        <v>0</v>
      </c>
      <c r="V1165" s="1">
        <v>1.6142217066871E-4</v>
      </c>
      <c r="W1165" s="1">
        <v>1164</v>
      </c>
      <c r="X1165" s="1" t="s">
        <v>1682</v>
      </c>
      <c r="Y1165" s="1" t="s">
        <v>1674</v>
      </c>
      <c r="Z1165" s="1" t="s">
        <v>2855</v>
      </c>
      <c r="AA1165" s="1">
        <v>8.0376764364866002E-4</v>
      </c>
      <c r="AB1165" s="1">
        <v>1.1673658463945901E-2</v>
      </c>
      <c r="AC1165" s="1">
        <v>1.08698908202972E-2</v>
      </c>
      <c r="AD1165" s="1">
        <v>8.0776171826454607E-2</v>
      </c>
    </row>
    <row r="1166" spans="1:30" x14ac:dyDescent="0.3">
      <c r="A1166" s="1">
        <v>1165</v>
      </c>
      <c r="B1166" s="1" t="s">
        <v>1675</v>
      </c>
      <c r="C1166" s="7">
        <v>9.9213840927340498E-5</v>
      </c>
      <c r="D1166" s="1">
        <v>0</v>
      </c>
      <c r="E1166" s="7">
        <v>1.25779718707496E-5</v>
      </c>
      <c r="F1166" s="1">
        <v>3.1199277602451399E-4</v>
      </c>
      <c r="G1166" s="1">
        <v>2.38399138567415E-3</v>
      </c>
      <c r="H1166" s="7">
        <v>7.3293390104631396E-5</v>
      </c>
      <c r="I1166" s="7">
        <v>1.7417976823104699E-5</v>
      </c>
      <c r="J1166" s="1">
        <v>2.2608722999439501E-2</v>
      </c>
      <c r="K1166" s="1">
        <v>9.8548988249734797E-4</v>
      </c>
      <c r="L1166" s="1">
        <v>2.7786745074114801E-3</v>
      </c>
      <c r="M1166" s="1">
        <v>3.4471591480127601E-4</v>
      </c>
      <c r="N1166" s="1">
        <v>1.0339894055199899E-3</v>
      </c>
      <c r="O1166" s="7">
        <v>2.8136373745032799E-5</v>
      </c>
      <c r="P1166" s="1">
        <v>0</v>
      </c>
      <c r="Q1166" s="1">
        <v>2.72875407771397E-4</v>
      </c>
      <c r="R1166" s="1">
        <v>1.0881713810878E-4</v>
      </c>
      <c r="S1166" s="1">
        <v>6.4139029830450798E-4</v>
      </c>
      <c r="T1166" s="1">
        <v>1.63040588372627E-2</v>
      </c>
      <c r="U1166" s="1">
        <v>0</v>
      </c>
      <c r="V1166" s="1">
        <v>0</v>
      </c>
      <c r="W1166" s="1">
        <v>1165</v>
      </c>
      <c r="X1166" s="1" t="s">
        <v>1675</v>
      </c>
      <c r="Y1166" s="1" t="s">
        <v>1673</v>
      </c>
      <c r="Z1166" s="1" t="s">
        <v>2856</v>
      </c>
      <c r="AA1166" s="1">
        <v>2.7786745074114801E-3</v>
      </c>
      <c r="AB1166" s="1">
        <v>2.2608722999439501E-2</v>
      </c>
      <c r="AC1166" s="1">
        <v>1.9830048492028001E-2</v>
      </c>
      <c r="AD1166" s="1">
        <v>7.1075517015217804E-2</v>
      </c>
    </row>
    <row r="1167" spans="1:30" x14ac:dyDescent="0.3">
      <c r="A1167" s="1">
        <v>1166</v>
      </c>
      <c r="B1167" s="1" t="s">
        <v>1672</v>
      </c>
      <c r="C1167" s="1">
        <v>7.5925767482446101E-4</v>
      </c>
      <c r="D1167" s="1">
        <v>2.5311917151106598E-4</v>
      </c>
      <c r="E1167" s="1">
        <v>2.0089880417292701E-4</v>
      </c>
      <c r="F1167" s="1">
        <v>9.2484425786195799E-4</v>
      </c>
      <c r="G1167" s="1">
        <v>3.5358753422598901E-4</v>
      </c>
      <c r="H1167" s="1">
        <v>5.8762734599661901E-4</v>
      </c>
      <c r="I1167" s="1">
        <v>0</v>
      </c>
      <c r="J1167" s="1">
        <v>1.17191432443867E-2</v>
      </c>
      <c r="K1167" s="1">
        <v>1.7536720195081199E-3</v>
      </c>
      <c r="L1167" s="1">
        <v>1.1691903400555301E-2</v>
      </c>
      <c r="M1167" s="1">
        <v>5.3981582249374197E-4</v>
      </c>
      <c r="N1167" s="7">
        <v>4.3159424688815302E-5</v>
      </c>
      <c r="O1167" s="1">
        <v>1.3243548355999901E-3</v>
      </c>
      <c r="P1167" s="1">
        <v>3.7413542706046202E-4</v>
      </c>
      <c r="Q1167" s="1">
        <v>2.6006965715074199E-3</v>
      </c>
      <c r="R1167" s="1">
        <v>3.0025048015420303E-4</v>
      </c>
      <c r="S1167" s="7">
        <v>2.1687398626224498E-5</v>
      </c>
      <c r="T1167" s="1">
        <v>8.7548571522236499E-3</v>
      </c>
      <c r="U1167" s="1">
        <v>0</v>
      </c>
      <c r="V1167" s="1">
        <v>7.2160856045367901E-4</v>
      </c>
      <c r="W1167" s="1">
        <v>1166</v>
      </c>
      <c r="X1167" s="1" t="s">
        <v>1672</v>
      </c>
      <c r="Y1167" s="1" t="s">
        <v>1673</v>
      </c>
      <c r="Z1167" s="1" t="s">
        <v>2857</v>
      </c>
      <c r="AA1167" s="1">
        <v>0</v>
      </c>
      <c r="AB1167" s="1">
        <v>1.17191432443867E-2</v>
      </c>
      <c r="AC1167" s="1">
        <v>1.17191432443867E-2</v>
      </c>
      <c r="AD1167" s="1">
        <v>7.3180895163345805E-2</v>
      </c>
    </row>
    <row r="1168" spans="1:30" x14ac:dyDescent="0.3">
      <c r="A1168" s="1">
        <v>1167</v>
      </c>
      <c r="B1168" s="1" t="s">
        <v>1670</v>
      </c>
      <c r="C1168" s="1">
        <v>2.6063285654415601E-3</v>
      </c>
      <c r="D1168" s="7">
        <v>4.64157705729832E-7</v>
      </c>
      <c r="E1168" s="1">
        <v>2.6650221535949202E-4</v>
      </c>
      <c r="F1168" s="1">
        <v>1.74678739821035E-3</v>
      </c>
      <c r="G1168" s="1">
        <v>1.3416484328358099E-3</v>
      </c>
      <c r="H1168" s="1">
        <v>2.5907887506183602E-4</v>
      </c>
      <c r="I1168" s="1">
        <v>0</v>
      </c>
      <c r="J1168" s="1">
        <v>5.5341546292577504E-3</v>
      </c>
      <c r="K1168" s="1">
        <v>4.0932624155440396E-3</v>
      </c>
      <c r="L1168" s="1">
        <v>7.3186847276630797E-3</v>
      </c>
      <c r="M1168" s="1">
        <v>1.57599579097023E-3</v>
      </c>
      <c r="N1168" s="1">
        <v>9.6898921201383505E-4</v>
      </c>
      <c r="O1168" s="1">
        <v>2.4230027135674201E-3</v>
      </c>
      <c r="P1168" s="1">
        <v>2.4897156430171903E-4</v>
      </c>
      <c r="Q1168" s="1">
        <v>5.1097834412576698E-3</v>
      </c>
      <c r="R1168" s="1">
        <v>5.0385867617198498E-4</v>
      </c>
      <c r="S1168" s="1">
        <v>5.1872433160377496E-4</v>
      </c>
      <c r="T1168" s="1">
        <v>3.30082560800225E-3</v>
      </c>
      <c r="U1168" s="7">
        <v>6.4470308805647202E-5</v>
      </c>
      <c r="V1168" s="1">
        <v>2.6676785749643601E-3</v>
      </c>
      <c r="W1168" s="1">
        <v>1167</v>
      </c>
      <c r="X1168" s="1" t="s">
        <v>1670</v>
      </c>
      <c r="Y1168" s="1" t="s">
        <v>1675</v>
      </c>
      <c r="Z1168" s="1" t="s">
        <v>2858</v>
      </c>
      <c r="AA1168" s="1">
        <v>1.3416484328358099E-3</v>
      </c>
      <c r="AB1168" s="1">
        <v>7.3186847276630797E-3</v>
      </c>
      <c r="AC1168" s="1">
        <v>5.9770362948272596E-3</v>
      </c>
      <c r="AD1168" s="1">
        <v>7.6984084233833794E-2</v>
      </c>
    </row>
    <row r="1169" spans="1:30" x14ac:dyDescent="0.3">
      <c r="A1169" s="1">
        <v>1168</v>
      </c>
      <c r="B1169" s="1" t="s">
        <v>1669</v>
      </c>
      <c r="C1169" s="1">
        <v>1.8517228709330001E-3</v>
      </c>
      <c r="D1169" s="1">
        <v>6.2915170759289703E-4</v>
      </c>
      <c r="E1169" s="1">
        <v>3.54237772475968E-3</v>
      </c>
      <c r="F1169" s="1">
        <v>1.7937377326407301E-3</v>
      </c>
      <c r="G1169" s="1">
        <v>0</v>
      </c>
      <c r="H1169" s="1">
        <v>2.5371917053744102E-3</v>
      </c>
      <c r="I1169" s="1">
        <v>1.55816737492192E-3</v>
      </c>
      <c r="J1169" s="1">
        <v>5.6456160899342805E-4</v>
      </c>
      <c r="K1169" s="1">
        <v>1.32617363635841E-2</v>
      </c>
      <c r="L1169" s="1">
        <v>0</v>
      </c>
      <c r="M1169" s="1">
        <v>3.3899540191505601E-4</v>
      </c>
      <c r="N1169" s="1">
        <v>1.4496129749987301E-3</v>
      </c>
      <c r="O1169" s="1">
        <v>7.0948150136474304E-3</v>
      </c>
      <c r="P1169" s="1">
        <v>2.2892459818871E-4</v>
      </c>
      <c r="Q1169" s="1">
        <v>6.6748349684927002E-3</v>
      </c>
      <c r="R1169" s="1">
        <v>1.9090641710629199E-3</v>
      </c>
      <c r="S1169" s="1">
        <v>1.11449128179277E-4</v>
      </c>
      <c r="T1169" s="1">
        <v>2.5689157619273001E-4</v>
      </c>
      <c r="U1169" s="1">
        <v>0</v>
      </c>
      <c r="V1169" s="1">
        <v>5.4173328013877597E-4</v>
      </c>
      <c r="W1169" s="1">
        <v>1168</v>
      </c>
      <c r="X1169" s="1" t="s">
        <v>1669</v>
      </c>
      <c r="Y1169" s="1" t="s">
        <v>1674</v>
      </c>
      <c r="Z1169" s="1" t="s">
        <v>2859</v>
      </c>
      <c r="AA1169" s="1">
        <v>1.7937377326407301E-3</v>
      </c>
      <c r="AB1169" s="1">
        <v>1.32617363635841E-2</v>
      </c>
      <c r="AC1169" s="1">
        <v>1.1467998630943299E-2</v>
      </c>
      <c r="AD1169" s="1">
        <v>7.8852382078612504E-2</v>
      </c>
    </row>
    <row r="1170" spans="1:30" x14ac:dyDescent="0.3">
      <c r="A1170" s="1">
        <v>1169</v>
      </c>
      <c r="B1170" s="1" t="s">
        <v>1675</v>
      </c>
      <c r="C1170" s="1">
        <v>0</v>
      </c>
      <c r="D1170" s="1">
        <v>1.1107706048695701E-3</v>
      </c>
      <c r="E1170" s="7">
        <v>5.4252369546472099E-5</v>
      </c>
      <c r="F1170" s="1">
        <v>4.1035839090758998E-4</v>
      </c>
      <c r="G1170" s="7">
        <v>3.02320070722974E-5</v>
      </c>
      <c r="H1170" s="1">
        <v>4.2776348597509101E-4</v>
      </c>
      <c r="I1170" s="1">
        <v>1.8637005559152501E-3</v>
      </c>
      <c r="J1170" s="1">
        <v>3.6577269940027499E-3</v>
      </c>
      <c r="K1170" s="1">
        <v>1.80084575197948E-2</v>
      </c>
      <c r="L1170" s="1">
        <v>6.5373676998584504E-3</v>
      </c>
      <c r="M1170" s="7">
        <v>1.00921654184779E-5</v>
      </c>
      <c r="N1170" s="1">
        <v>1.0706608411059301E-3</v>
      </c>
      <c r="O1170" s="1">
        <v>1.5011582895835299E-3</v>
      </c>
      <c r="P1170" s="1">
        <v>1.68658376048572E-4</v>
      </c>
      <c r="Q1170" s="1">
        <v>3.90887061961124E-3</v>
      </c>
      <c r="R1170" s="7">
        <v>6.8914715378407104E-5</v>
      </c>
      <c r="S1170" s="1">
        <v>1.8004178230530599E-4</v>
      </c>
      <c r="T1170" s="1">
        <v>4.5010296489512696E-3</v>
      </c>
      <c r="U1170" s="1">
        <v>0</v>
      </c>
      <c r="V1170" s="1">
        <v>1.96354020156327E-4</v>
      </c>
      <c r="W1170" s="1">
        <v>1169</v>
      </c>
      <c r="X1170" s="1" t="s">
        <v>1675</v>
      </c>
      <c r="Y1170" s="1" t="s">
        <v>1674</v>
      </c>
      <c r="Z1170" s="1" t="s">
        <v>2860</v>
      </c>
      <c r="AA1170" s="1">
        <v>6.5373676998584504E-3</v>
      </c>
      <c r="AB1170" s="1">
        <v>1.80084575197948E-2</v>
      </c>
      <c r="AC1170" s="1">
        <v>1.14710898199363E-2</v>
      </c>
      <c r="AD1170" s="1">
        <v>7.3747665877118895E-2</v>
      </c>
    </row>
    <row r="1171" spans="1:30" x14ac:dyDescent="0.3">
      <c r="A1171" s="1">
        <v>1170</v>
      </c>
      <c r="B1171" s="1" t="s">
        <v>1678</v>
      </c>
      <c r="C1171" s="1">
        <v>4.9803228281018101E-4</v>
      </c>
      <c r="D1171" s="1">
        <v>0</v>
      </c>
      <c r="E1171" s="1">
        <v>0</v>
      </c>
      <c r="F1171" s="1">
        <v>0</v>
      </c>
      <c r="G1171" s="1">
        <v>3.6694784156959597E-4</v>
      </c>
      <c r="H1171" s="1">
        <v>3.46008217250234E-4</v>
      </c>
      <c r="I1171" s="7">
        <v>3.6377798478531403E-5</v>
      </c>
      <c r="J1171" s="1">
        <v>1.54823595194676E-2</v>
      </c>
      <c r="K1171" s="1">
        <v>3.8650970926571002E-4</v>
      </c>
      <c r="L1171" s="1">
        <v>6.6744695332921497E-3</v>
      </c>
      <c r="M1171" s="1">
        <v>6.0506819901746099E-4</v>
      </c>
      <c r="N1171" s="1">
        <v>4.59948703966469E-4</v>
      </c>
      <c r="O1171" s="1">
        <v>7.9551912945384599E-3</v>
      </c>
      <c r="P1171" s="7">
        <v>9.67312074393678E-5</v>
      </c>
      <c r="Q1171" s="1">
        <v>1.03298102992787E-4</v>
      </c>
      <c r="R1171" s="7">
        <v>8.9193259756226495E-5</v>
      </c>
      <c r="S1171" s="7">
        <v>6.4167537563203706E-5</v>
      </c>
      <c r="T1171" s="1">
        <v>1.23401653282359E-2</v>
      </c>
      <c r="U1171" s="1">
        <v>1.28356541906924E-3</v>
      </c>
      <c r="V1171" s="1">
        <v>1.7363231557913101E-3</v>
      </c>
      <c r="W1171" s="1">
        <v>1170</v>
      </c>
      <c r="X1171" s="1" t="s">
        <v>1678</v>
      </c>
      <c r="Y1171" s="1" t="s">
        <v>1673</v>
      </c>
      <c r="Z1171" s="1" t="s">
        <v>2861</v>
      </c>
      <c r="AA1171" s="1">
        <v>7.9551912945384599E-3</v>
      </c>
      <c r="AB1171" s="1">
        <v>1.54823595194676E-2</v>
      </c>
      <c r="AC1171" s="1">
        <v>7.5271682249291802E-3</v>
      </c>
      <c r="AD1171" s="1">
        <v>7.8246543907694296E-2</v>
      </c>
    </row>
    <row r="1172" spans="1:30" x14ac:dyDescent="0.3">
      <c r="A1172" s="1">
        <v>1171</v>
      </c>
      <c r="B1172" s="1" t="s">
        <v>1674</v>
      </c>
      <c r="C1172" s="1">
        <v>1.2368577190747E-3</v>
      </c>
      <c r="D1172" s="1">
        <v>8.9393791580242405E-4</v>
      </c>
      <c r="E1172" s="1">
        <v>1.4281413758680499E-4</v>
      </c>
      <c r="F1172" s="7">
        <v>3.90726701183484E-5</v>
      </c>
      <c r="G1172" s="1">
        <v>5.3421641908406097E-4</v>
      </c>
      <c r="H1172" s="1">
        <v>1.0551424029548E-4</v>
      </c>
      <c r="I1172" s="1">
        <v>9.4007598780195705E-4</v>
      </c>
      <c r="J1172" s="1">
        <v>2.7293029078952598E-4</v>
      </c>
      <c r="K1172" s="1">
        <v>1.5936449034416302E-2</v>
      </c>
      <c r="L1172" s="1">
        <v>7.2915815211900201E-3</v>
      </c>
      <c r="M1172" s="1">
        <v>2.4723388299001101E-3</v>
      </c>
      <c r="N1172" s="7">
        <v>9.2453757108840496E-5</v>
      </c>
      <c r="O1172" s="1">
        <v>2.8831670493023299E-3</v>
      </c>
      <c r="P1172" s="7">
        <v>3.0671594979254997E-5</v>
      </c>
      <c r="Q1172" s="1">
        <v>4.6133715771981398E-3</v>
      </c>
      <c r="R1172" s="1">
        <v>3.03592891008211E-4</v>
      </c>
      <c r="S1172" s="1">
        <v>0</v>
      </c>
      <c r="T1172" s="1">
        <v>5.0839026881662397E-4</v>
      </c>
      <c r="U1172" s="1">
        <v>0</v>
      </c>
      <c r="V1172" s="1">
        <v>2.64796077158033E-3</v>
      </c>
      <c r="W1172" s="1">
        <v>1171</v>
      </c>
      <c r="X1172" s="1" t="s">
        <v>1674</v>
      </c>
      <c r="Y1172" s="1" t="s">
        <v>1674</v>
      </c>
      <c r="Z1172" s="1" t="s">
        <v>2862</v>
      </c>
      <c r="AA1172" s="1">
        <v>1.5936449034416302E-2</v>
      </c>
      <c r="AB1172" s="1">
        <v>1.5936449034416302E-2</v>
      </c>
      <c r="AC1172" s="1">
        <v>0</v>
      </c>
      <c r="AD1172" s="1">
        <v>7.0623504467305406E-2</v>
      </c>
    </row>
    <row r="1173" spans="1:30" x14ac:dyDescent="0.3">
      <c r="A1173" s="1">
        <v>1172</v>
      </c>
      <c r="B1173" s="1" t="s">
        <v>1670</v>
      </c>
      <c r="C1173" s="1">
        <v>2.57286523199673E-4</v>
      </c>
      <c r="D1173" s="7">
        <v>9.9012402855416103E-6</v>
      </c>
      <c r="E1173" s="1">
        <v>2.84288975375139E-4</v>
      </c>
      <c r="F1173" s="1">
        <v>1.7166057954773699E-3</v>
      </c>
      <c r="G1173" s="1">
        <v>3.3926123898260501E-3</v>
      </c>
      <c r="H1173" s="1">
        <v>7.6237962234588499E-4</v>
      </c>
      <c r="I1173" s="1">
        <v>2.3812287695451401E-4</v>
      </c>
      <c r="J1173" s="1">
        <v>1.1471084608393699E-2</v>
      </c>
      <c r="K1173" s="1">
        <v>6.0807227108328902E-3</v>
      </c>
      <c r="L1173" s="1">
        <v>1.6858678547421E-3</v>
      </c>
      <c r="M1173" s="1">
        <v>1.29623607463436E-3</v>
      </c>
      <c r="N1173" s="1">
        <v>2.4619728038099298E-3</v>
      </c>
      <c r="O1173" s="1">
        <v>9.6325790773756298E-4</v>
      </c>
      <c r="P1173" s="1">
        <v>1.1034832046004799E-3</v>
      </c>
      <c r="Q1173" s="1">
        <v>4.6478879792699601E-4</v>
      </c>
      <c r="R1173" s="1">
        <v>4.3058613382494201E-4</v>
      </c>
      <c r="S1173" s="1">
        <v>1.25969190838649E-3</v>
      </c>
      <c r="T1173" s="1">
        <v>1.34615554382473E-3</v>
      </c>
      <c r="U1173" s="1">
        <v>0</v>
      </c>
      <c r="V1173" s="1">
        <v>1.44602459549481E-2</v>
      </c>
      <c r="W1173" s="1">
        <v>1172</v>
      </c>
      <c r="X1173" s="1" t="s">
        <v>1670</v>
      </c>
      <c r="Y1173" s="1" t="s">
        <v>1685</v>
      </c>
      <c r="Z1173" s="1" t="s">
        <v>2863</v>
      </c>
      <c r="AA1173" s="1">
        <v>3.3926123898260501E-3</v>
      </c>
      <c r="AB1173" s="1">
        <v>1.44602459549481E-2</v>
      </c>
      <c r="AC1173" s="1">
        <v>1.10676335651221E-2</v>
      </c>
      <c r="AD1173" s="1">
        <v>8.6246099011767802E-2</v>
      </c>
    </row>
    <row r="1174" spans="1:30" x14ac:dyDescent="0.3">
      <c r="A1174" s="1">
        <v>1173</v>
      </c>
      <c r="B1174" s="1" t="s">
        <v>1681</v>
      </c>
      <c r="C1174" s="1">
        <v>4.8210188285085901E-4</v>
      </c>
      <c r="D1174" s="1">
        <v>0</v>
      </c>
      <c r="E1174" s="1">
        <v>3.2395889748053101E-3</v>
      </c>
      <c r="F1174" s="1">
        <v>2.0271558695121399E-3</v>
      </c>
      <c r="G1174" s="1">
        <v>0</v>
      </c>
      <c r="H1174" s="1">
        <v>2.98314853937829E-3</v>
      </c>
      <c r="I1174" s="1">
        <v>9.8907895954518594E-4</v>
      </c>
      <c r="J1174" s="1">
        <v>1.15660296752574E-4</v>
      </c>
      <c r="K1174" s="1">
        <v>2.8189436180438799E-3</v>
      </c>
      <c r="L1174" s="1">
        <v>0</v>
      </c>
      <c r="M1174" s="1">
        <v>2.7728934089833198E-4</v>
      </c>
      <c r="N1174" s="1">
        <v>1.1869662114946399E-2</v>
      </c>
      <c r="O1174" s="1">
        <v>0</v>
      </c>
      <c r="P1174" s="1">
        <v>8.2835804926034394E-3</v>
      </c>
      <c r="Q1174" s="1">
        <v>3.6246404978359202E-3</v>
      </c>
      <c r="R1174" s="1">
        <v>5.1786370962772898E-3</v>
      </c>
      <c r="S1174" s="1">
        <v>3.08412444528755E-3</v>
      </c>
      <c r="T1174" s="1">
        <v>0</v>
      </c>
      <c r="U1174" s="1">
        <v>0</v>
      </c>
      <c r="V1174" s="1">
        <v>9.4062782507412196E-4</v>
      </c>
      <c r="W1174" s="1">
        <v>1173</v>
      </c>
      <c r="X1174" s="1" t="s">
        <v>1681</v>
      </c>
      <c r="Y1174" s="1" t="s">
        <v>1677</v>
      </c>
      <c r="Z1174" s="1" t="s">
        <v>2864</v>
      </c>
      <c r="AA1174" s="1">
        <v>5.1786370962772898E-3</v>
      </c>
      <c r="AB1174" s="1">
        <v>1.1869662114946399E-2</v>
      </c>
      <c r="AC1174" s="1">
        <v>6.6910250186691103E-3</v>
      </c>
      <c r="AD1174" s="1">
        <v>8.1192322731010805E-2</v>
      </c>
    </row>
    <row r="1175" spans="1:30" x14ac:dyDescent="0.3">
      <c r="A1175" s="1">
        <v>1174</v>
      </c>
      <c r="B1175" s="1" t="s">
        <v>1675</v>
      </c>
      <c r="C1175" s="1">
        <v>2.3688912289978798E-3</v>
      </c>
      <c r="D1175" s="1">
        <v>0</v>
      </c>
      <c r="E1175" s="7">
        <v>7.6839293606539499E-5</v>
      </c>
      <c r="F1175" s="1">
        <v>8.04445009865509E-4</v>
      </c>
      <c r="G1175" s="1">
        <v>0</v>
      </c>
      <c r="H1175" s="1">
        <v>0</v>
      </c>
      <c r="I1175" s="1">
        <v>3.0160258014758599E-4</v>
      </c>
      <c r="J1175" s="1">
        <v>5.6512578784532596E-4</v>
      </c>
      <c r="K1175" s="1">
        <v>1.8635890967826001E-3</v>
      </c>
      <c r="L1175" s="1">
        <v>1.0385428416520501E-2</v>
      </c>
      <c r="M1175" s="1">
        <v>2.9952343428478202E-4</v>
      </c>
      <c r="N1175" s="1">
        <v>0</v>
      </c>
      <c r="O1175" s="1">
        <v>1.2450194698856101E-4</v>
      </c>
      <c r="P1175" s="1">
        <v>1.8692565686809399E-2</v>
      </c>
      <c r="Q1175" s="1">
        <v>7.9012122794130599E-4</v>
      </c>
      <c r="R1175" s="1">
        <v>7.4569950908156503E-3</v>
      </c>
      <c r="S1175" s="1">
        <v>5.9803934611596596E-3</v>
      </c>
      <c r="T1175" s="1">
        <v>7.13572286305559E-4</v>
      </c>
      <c r="U1175" s="1">
        <v>0</v>
      </c>
      <c r="V1175" s="1">
        <v>0</v>
      </c>
      <c r="W1175" s="1">
        <v>1174</v>
      </c>
      <c r="X1175" s="1" t="s">
        <v>1675</v>
      </c>
      <c r="Y1175" s="1" t="s">
        <v>1679</v>
      </c>
      <c r="Z1175" s="1" t="s">
        <v>2865</v>
      </c>
      <c r="AA1175" s="1">
        <v>1.0385428416520501E-2</v>
      </c>
      <c r="AB1175" s="1">
        <v>1.8692565686809399E-2</v>
      </c>
      <c r="AC1175" s="1">
        <v>8.3071372702889206E-3</v>
      </c>
      <c r="AD1175" s="1">
        <v>8.0947181405842394E-2</v>
      </c>
    </row>
    <row r="1176" spans="1:30" x14ac:dyDescent="0.3">
      <c r="A1176" s="1">
        <v>1175</v>
      </c>
      <c r="B1176" s="1" t="s">
        <v>1670</v>
      </c>
      <c r="C1176" s="1">
        <v>4.63427366806322E-4</v>
      </c>
      <c r="D1176" s="1">
        <v>1.06334228398213E-4</v>
      </c>
      <c r="E1176" s="1">
        <v>0</v>
      </c>
      <c r="F1176" s="1">
        <v>4.1299772880279097E-4</v>
      </c>
      <c r="G1176" s="1">
        <v>5.8591363501793803E-3</v>
      </c>
      <c r="H1176" s="1">
        <v>0</v>
      </c>
      <c r="I1176" s="7">
        <v>5.0085588772612498E-5</v>
      </c>
      <c r="J1176" s="1">
        <v>4.4209795718844697E-3</v>
      </c>
      <c r="K1176" s="1">
        <v>1.09176295701204E-3</v>
      </c>
      <c r="L1176" s="1">
        <v>1.69066132456583E-2</v>
      </c>
      <c r="M1176" s="1">
        <v>1.25584791839442E-3</v>
      </c>
      <c r="N1176" s="1">
        <v>0</v>
      </c>
      <c r="O1176" s="1">
        <v>1.8577578532695001E-4</v>
      </c>
      <c r="P1176" s="1">
        <v>0</v>
      </c>
      <c r="Q1176" s="1">
        <v>2.0779971371547999E-3</v>
      </c>
      <c r="R1176" s="7">
        <v>8.5975826683542601E-5</v>
      </c>
      <c r="S1176" s="7">
        <v>3.2231857613600399E-5</v>
      </c>
      <c r="T1176" s="1">
        <v>6.5516215621135203E-3</v>
      </c>
      <c r="U1176" s="1">
        <v>0</v>
      </c>
      <c r="V1176" s="1">
        <v>2.4768657928979101E-3</v>
      </c>
      <c r="W1176" s="1">
        <v>1175</v>
      </c>
      <c r="X1176" s="1" t="s">
        <v>1670</v>
      </c>
      <c r="Y1176" s="1" t="s">
        <v>1675</v>
      </c>
      <c r="Z1176" s="1" t="s">
        <v>2866</v>
      </c>
      <c r="AA1176" s="1">
        <v>5.8591363501793803E-3</v>
      </c>
      <c r="AB1176" s="1">
        <v>1.69066132456583E-2</v>
      </c>
      <c r="AC1176" s="1">
        <v>1.10474768954789E-2</v>
      </c>
      <c r="AD1176" s="1">
        <v>7.02716715878864E-2</v>
      </c>
    </row>
    <row r="1177" spans="1:30" x14ac:dyDescent="0.3">
      <c r="A1177" s="1">
        <v>1176</v>
      </c>
      <c r="B1177" s="1" t="s">
        <v>1675</v>
      </c>
      <c r="C1177" s="7">
        <v>3.22611610514189E-5</v>
      </c>
      <c r="D1177" s="7">
        <v>8.2370379327762898E-5</v>
      </c>
      <c r="E1177" s="1">
        <v>1.00346554493456E-4</v>
      </c>
      <c r="F1177" s="1">
        <v>7.9169121451271897E-3</v>
      </c>
      <c r="G1177" s="1">
        <v>4.1904066183459298E-3</v>
      </c>
      <c r="H1177" s="1">
        <v>0</v>
      </c>
      <c r="I1177" s="1">
        <v>1.0600941058647E-3</v>
      </c>
      <c r="J1177" s="1">
        <v>1.06100088056914E-2</v>
      </c>
      <c r="K1177" s="1">
        <v>4.1524201977343503E-4</v>
      </c>
      <c r="L1177" s="1">
        <v>8.0654193203091203E-3</v>
      </c>
      <c r="M1177" s="1">
        <v>8.7762724641153502E-4</v>
      </c>
      <c r="N1177" s="1">
        <v>1.6319148735785999E-4</v>
      </c>
      <c r="O1177" s="1">
        <v>0</v>
      </c>
      <c r="P1177" s="1">
        <v>1.2284263328395601E-3</v>
      </c>
      <c r="Q1177" s="1">
        <v>6.0864878210134597E-4</v>
      </c>
      <c r="R1177" s="7">
        <v>6.4866322990506003E-5</v>
      </c>
      <c r="S1177" s="1">
        <v>3.6714768586778798E-4</v>
      </c>
      <c r="T1177" s="1">
        <v>1.1091587106157E-2</v>
      </c>
      <c r="U1177" s="1">
        <v>1.32052208220906E-4</v>
      </c>
      <c r="V1177" s="1">
        <v>4.3218990256577698E-4</v>
      </c>
      <c r="W1177" s="1">
        <v>1176</v>
      </c>
      <c r="X1177" s="1" t="s">
        <v>1675</v>
      </c>
      <c r="Y1177" s="1" t="s">
        <v>1683</v>
      </c>
      <c r="Z1177" s="1" t="s">
        <v>2867</v>
      </c>
      <c r="AA1177" s="1">
        <v>8.0654193203091203E-3</v>
      </c>
      <c r="AB1177" s="1">
        <v>1.1091587106157E-2</v>
      </c>
      <c r="AC1177" s="1">
        <v>3.0261677858479199E-3</v>
      </c>
      <c r="AD1177" s="1">
        <v>7.9851072745784402E-2</v>
      </c>
    </row>
    <row r="1178" spans="1:30" x14ac:dyDescent="0.3">
      <c r="A1178" s="1">
        <v>1177</v>
      </c>
      <c r="B1178" s="1" t="s">
        <v>1679</v>
      </c>
      <c r="C1178" s="7">
        <v>6.6594487171692899E-5</v>
      </c>
      <c r="D1178" s="7">
        <v>5.0235001831152203E-5</v>
      </c>
      <c r="E1178" s="1">
        <v>1.23949219031471E-3</v>
      </c>
      <c r="F1178" s="1">
        <v>8.6001613274853603E-3</v>
      </c>
      <c r="G1178" s="1">
        <v>4.3163942620878604E-3</v>
      </c>
      <c r="H1178" s="7">
        <v>6.0896289731919298E-5</v>
      </c>
      <c r="I1178" s="1">
        <v>1.5483427495012101E-4</v>
      </c>
      <c r="J1178" s="1">
        <v>4.9138715519344203E-3</v>
      </c>
      <c r="K1178" s="1">
        <v>6.4842747381898998E-3</v>
      </c>
      <c r="L1178" s="1">
        <v>5.3354308356764503E-3</v>
      </c>
      <c r="M1178" s="1">
        <v>3.1713652211063899E-4</v>
      </c>
      <c r="N1178" s="1">
        <v>3.0816688050182102E-3</v>
      </c>
      <c r="O1178" s="7">
        <v>6.6069698292751903E-5</v>
      </c>
      <c r="P1178" s="1">
        <v>9.0581985904672404E-4</v>
      </c>
      <c r="Q1178" s="1">
        <v>1.2559406153100101E-3</v>
      </c>
      <c r="R1178" s="1">
        <v>4.5050368237196997E-3</v>
      </c>
      <c r="S1178" s="1">
        <v>3.5191552186606502E-4</v>
      </c>
      <c r="T1178" s="1">
        <v>2.1814163619131698E-3</v>
      </c>
      <c r="U1178" s="1">
        <v>4.1450937297422098E-4</v>
      </c>
      <c r="V1178" s="1">
        <v>9.45167941279849E-4</v>
      </c>
      <c r="W1178" s="1">
        <v>1177</v>
      </c>
      <c r="X1178" s="1" t="s">
        <v>1679</v>
      </c>
      <c r="Y1178" s="1" t="s">
        <v>1669</v>
      </c>
      <c r="Z1178" s="1" t="s">
        <v>2868</v>
      </c>
      <c r="AA1178" s="1">
        <v>9.0581985904672404E-4</v>
      </c>
      <c r="AB1178" s="1">
        <v>8.6001613274853603E-3</v>
      </c>
      <c r="AC1178" s="1">
        <v>7.6943414684386398E-3</v>
      </c>
      <c r="AD1178" s="1">
        <v>8.2972710139505607E-2</v>
      </c>
    </row>
    <row r="1179" spans="1:30" x14ac:dyDescent="0.3">
      <c r="A1179" s="1">
        <v>1178</v>
      </c>
      <c r="B1179" s="1" t="s">
        <v>1669</v>
      </c>
      <c r="C1179" s="1">
        <v>8.1868772678288097E-4</v>
      </c>
      <c r="D1179" s="1">
        <v>0</v>
      </c>
      <c r="E1179" s="1">
        <v>8.0816709809692008E-3</v>
      </c>
      <c r="F1179" s="1">
        <v>4.2902447206756402E-3</v>
      </c>
      <c r="G1179" s="1">
        <v>1.1374358450145299E-3</v>
      </c>
      <c r="H1179" s="1">
        <v>1.5414321916383299E-3</v>
      </c>
      <c r="I1179" s="1">
        <v>0</v>
      </c>
      <c r="J1179" s="1">
        <v>4.200889332718E-3</v>
      </c>
      <c r="K1179" s="1">
        <v>2.0182836716839802E-3</v>
      </c>
      <c r="L1179" s="1">
        <v>2.7556150408962299E-3</v>
      </c>
      <c r="M1179" s="7">
        <v>8.4793238497585897E-5</v>
      </c>
      <c r="N1179" s="1">
        <v>7.9382352846070795E-4</v>
      </c>
      <c r="O1179" s="1">
        <v>1.1467049216421601E-3</v>
      </c>
      <c r="P1179" s="1">
        <v>4.3572257072791798E-4</v>
      </c>
      <c r="Q1179" s="7">
        <v>9.9019818222914805E-5</v>
      </c>
      <c r="R1179" s="1">
        <v>7.3274811079796398E-4</v>
      </c>
      <c r="S1179" s="1">
        <v>6.1431057762428897E-4</v>
      </c>
      <c r="T1179" s="1">
        <v>3.5173992338740499E-3</v>
      </c>
      <c r="U1179" s="7">
        <v>6.9532601403346397E-6</v>
      </c>
      <c r="V1179" s="1">
        <v>2.0852909518988098E-3</v>
      </c>
      <c r="W1179" s="1">
        <v>1178</v>
      </c>
      <c r="X1179" s="1" t="s">
        <v>1669</v>
      </c>
      <c r="Y1179" s="1" t="s">
        <v>1668</v>
      </c>
      <c r="Z1179" s="1" t="s">
        <v>2869</v>
      </c>
      <c r="AA1179" s="1">
        <v>4.2902447206756402E-3</v>
      </c>
      <c r="AB1179" s="1">
        <v>8.0816709809692008E-3</v>
      </c>
      <c r="AC1179" s="1">
        <v>3.7914262602935498E-3</v>
      </c>
      <c r="AD1179" s="1">
        <v>6.6349086962964501E-2</v>
      </c>
    </row>
    <row r="1180" spans="1:30" x14ac:dyDescent="0.3">
      <c r="A1180" s="1">
        <v>1179</v>
      </c>
      <c r="B1180" s="1" t="s">
        <v>1668</v>
      </c>
      <c r="C1180" s="1">
        <v>2.5356645873485999E-4</v>
      </c>
      <c r="D1180" s="1">
        <v>0</v>
      </c>
      <c r="E1180" s="1">
        <v>1.45331588031152E-2</v>
      </c>
      <c r="F1180" s="1">
        <v>2.7719038523385999E-3</v>
      </c>
      <c r="G1180" s="1">
        <v>0</v>
      </c>
      <c r="H1180" s="1">
        <v>6.1821202816373603E-3</v>
      </c>
      <c r="I1180" s="1">
        <v>2.2519143023657501E-4</v>
      </c>
      <c r="J1180" s="1">
        <v>0</v>
      </c>
      <c r="K1180" s="1">
        <v>1.8858530690188599E-3</v>
      </c>
      <c r="L1180" s="1">
        <v>3.1745676432296303E-4</v>
      </c>
      <c r="M1180" s="1">
        <v>0</v>
      </c>
      <c r="N1180" s="1">
        <v>1.29922220566373E-2</v>
      </c>
      <c r="O1180" s="1">
        <v>0</v>
      </c>
      <c r="P1180" s="1">
        <v>1.84397640620165E-3</v>
      </c>
      <c r="Q1180" s="1">
        <v>5.4585989048441396E-4</v>
      </c>
      <c r="R1180" s="1">
        <v>5.5341221906433902E-4</v>
      </c>
      <c r="S1180" s="1">
        <v>1.1787047435528299E-4</v>
      </c>
      <c r="T1180" s="7">
        <v>3.9154640638399702E-5</v>
      </c>
      <c r="U1180" s="1">
        <v>0</v>
      </c>
      <c r="V1180" s="1">
        <v>8.9827220928006396E-4</v>
      </c>
      <c r="W1180" s="1">
        <v>1179</v>
      </c>
      <c r="X1180" s="1" t="s">
        <v>1668</v>
      </c>
      <c r="Y1180" s="1" t="s">
        <v>1668</v>
      </c>
      <c r="Z1180" s="1" t="s">
        <v>2870</v>
      </c>
      <c r="AA1180" s="1">
        <v>1.45331588031152E-2</v>
      </c>
      <c r="AB1180" s="1">
        <v>1.45331588031152E-2</v>
      </c>
      <c r="AC1180" s="1">
        <v>0</v>
      </c>
      <c r="AD1180" s="1">
        <v>7.0665110921125304E-2</v>
      </c>
    </row>
    <row r="1181" spans="1:30" x14ac:dyDescent="0.3">
      <c r="A1181" s="1">
        <v>1180</v>
      </c>
      <c r="B1181" s="1" t="s">
        <v>1671</v>
      </c>
      <c r="C1181" s="1">
        <v>2.6899787005267101E-4</v>
      </c>
      <c r="D1181" s="7">
        <v>2.2240032842937998E-5</v>
      </c>
      <c r="E1181" s="1">
        <v>2.5175915011369501E-3</v>
      </c>
      <c r="F1181" s="1">
        <v>1.6585545652214901E-4</v>
      </c>
      <c r="G1181" s="1">
        <v>0</v>
      </c>
      <c r="H1181" s="1">
        <v>2.43603857670943E-2</v>
      </c>
      <c r="I1181" s="7">
        <v>4.0596161380342502E-5</v>
      </c>
      <c r="J1181" s="1">
        <v>0</v>
      </c>
      <c r="K1181" s="1">
        <v>8.5977478480015303E-4</v>
      </c>
      <c r="L1181" s="1">
        <v>0</v>
      </c>
      <c r="M1181" s="1">
        <v>2.7129805397364901E-4</v>
      </c>
      <c r="N1181" s="1">
        <v>2.9360402702981602E-3</v>
      </c>
      <c r="O1181" s="7">
        <v>7.3522527277915698E-5</v>
      </c>
      <c r="P1181" s="1">
        <v>1.1822462654997399E-3</v>
      </c>
      <c r="Q1181" s="1">
        <v>4.7529868364904702E-4</v>
      </c>
      <c r="R1181" s="1">
        <v>4.4182644672589101E-4</v>
      </c>
      <c r="S1181" s="1">
        <v>2.3083083701851899E-4</v>
      </c>
      <c r="T1181" s="1">
        <v>1.89497379021882E-4</v>
      </c>
      <c r="U1181" s="1">
        <v>0</v>
      </c>
      <c r="V1181" s="1">
        <v>1.5108921388566801E-3</v>
      </c>
      <c r="W1181" s="1">
        <v>1180</v>
      </c>
      <c r="X1181" s="1" t="s">
        <v>1671</v>
      </c>
      <c r="Y1181" s="1" t="s">
        <v>1671</v>
      </c>
      <c r="Z1181" s="1" t="s">
        <v>2871</v>
      </c>
      <c r="AA1181" s="1">
        <v>2.43603857670943E-2</v>
      </c>
      <c r="AB1181" s="1">
        <v>2.43603857670943E-2</v>
      </c>
      <c r="AC1181" s="1">
        <v>0</v>
      </c>
      <c r="AD1181" s="1">
        <v>5.4867708477096398E-2</v>
      </c>
    </row>
    <row r="1182" spans="1:30" x14ac:dyDescent="0.3">
      <c r="A1182" s="1">
        <v>1181</v>
      </c>
      <c r="B1182" s="1" t="s">
        <v>1682</v>
      </c>
      <c r="C1182" s="1">
        <v>1.6151222389594799E-3</v>
      </c>
      <c r="D1182" s="1">
        <v>5.0232646097949404E-4</v>
      </c>
      <c r="E1182" s="1">
        <v>1.39480519544443E-3</v>
      </c>
      <c r="F1182" s="1">
        <v>2.5245523206806298E-3</v>
      </c>
      <c r="G1182" s="1">
        <v>8.1860832268471507E-3</v>
      </c>
      <c r="H1182" s="1">
        <v>3.8086256617105999E-3</v>
      </c>
      <c r="I1182" s="1">
        <v>2.1121298284648999E-3</v>
      </c>
      <c r="J1182" s="1">
        <v>6.06028533805823E-4</v>
      </c>
      <c r="K1182" s="1">
        <v>2.4647489390121702E-3</v>
      </c>
      <c r="L1182" s="1">
        <v>8.6940012669098202E-4</v>
      </c>
      <c r="M1182" s="1">
        <v>7.2389818836635404E-4</v>
      </c>
      <c r="N1182" s="1">
        <v>8.1789164251095997E-4</v>
      </c>
      <c r="O1182" s="7">
        <v>6.8184707369808002E-5</v>
      </c>
      <c r="P1182" s="1">
        <v>2.36300543245888E-3</v>
      </c>
      <c r="Q1182" s="1">
        <v>4.7345434510898303E-3</v>
      </c>
      <c r="R1182" s="1">
        <v>2.2868939759292202E-3</v>
      </c>
      <c r="S1182" s="1">
        <v>8.2147671542282701E-4</v>
      </c>
      <c r="T1182" s="1">
        <v>1.0296541083937201E-3</v>
      </c>
      <c r="U1182" s="1">
        <v>0</v>
      </c>
      <c r="V1182" s="1">
        <v>4.5325702129542702E-3</v>
      </c>
      <c r="W1182" s="1">
        <v>1181</v>
      </c>
      <c r="X1182" s="1" t="s">
        <v>1682</v>
      </c>
      <c r="Y1182" s="1" t="s">
        <v>1670</v>
      </c>
      <c r="Z1182" s="1" t="s">
        <v>2872</v>
      </c>
      <c r="AA1182" s="1">
        <v>8.2147671542282701E-4</v>
      </c>
      <c r="AB1182" s="1">
        <v>8.1860832268471507E-3</v>
      </c>
      <c r="AC1182" s="1">
        <v>7.3646065114243301E-3</v>
      </c>
      <c r="AD1182" s="1">
        <v>8.0138862711640599E-2</v>
      </c>
    </row>
    <row r="1183" spans="1:30" x14ac:dyDescent="0.3">
      <c r="A1183" s="1">
        <v>1182</v>
      </c>
      <c r="B1183" s="1" t="s">
        <v>1674</v>
      </c>
      <c r="C1183" s="7">
        <v>5.5159440208362003E-5</v>
      </c>
      <c r="D1183" s="1">
        <v>1.2202410246782501E-4</v>
      </c>
      <c r="E1183" s="1">
        <v>1.6268304199945399E-4</v>
      </c>
      <c r="F1183" s="1">
        <v>2.4114751455758601E-3</v>
      </c>
      <c r="G1183" s="1">
        <v>1.57764320644992E-3</v>
      </c>
      <c r="H1183" s="7">
        <v>1.23975547917139E-5</v>
      </c>
      <c r="I1183" s="1">
        <v>1.54230541822295E-4</v>
      </c>
      <c r="J1183" s="7">
        <v>5.6477573344378201E-5</v>
      </c>
      <c r="K1183" s="1">
        <v>9.4158018393433202E-3</v>
      </c>
      <c r="L1183" s="1">
        <v>4.1389121205560103E-3</v>
      </c>
      <c r="M1183" s="1">
        <v>2.03233496303955E-4</v>
      </c>
      <c r="N1183" s="1">
        <v>1.0106374207490901E-3</v>
      </c>
      <c r="O1183" s="1">
        <v>2.7272957833736201E-3</v>
      </c>
      <c r="P1183" s="1">
        <v>1.2234210126261501E-3</v>
      </c>
      <c r="Q1183" s="1">
        <v>1.34828619122005E-2</v>
      </c>
      <c r="R1183" s="1">
        <v>6.2288724734062902E-4</v>
      </c>
      <c r="S1183" s="1">
        <v>7.7691621366621103E-4</v>
      </c>
      <c r="T1183" s="1">
        <v>5.6212179507487796E-4</v>
      </c>
      <c r="U1183" s="1">
        <v>0</v>
      </c>
      <c r="V1183" s="1">
        <v>2.8455315662495799E-3</v>
      </c>
      <c r="W1183" s="1">
        <v>1182</v>
      </c>
      <c r="X1183" s="1" t="s">
        <v>1674</v>
      </c>
      <c r="Y1183" s="1" t="s">
        <v>1680</v>
      </c>
      <c r="Z1183" s="1" t="s">
        <v>2873</v>
      </c>
      <c r="AA1183" s="1">
        <v>9.4158018393433202E-3</v>
      </c>
      <c r="AB1183" s="1">
        <v>1.34828619122005E-2</v>
      </c>
      <c r="AC1183" s="1">
        <v>4.0670600728572003E-3</v>
      </c>
      <c r="AD1183" s="1">
        <v>7.2962058157345203E-2</v>
      </c>
    </row>
    <row r="1184" spans="1:30" x14ac:dyDescent="0.3">
      <c r="A1184" s="1">
        <v>1183</v>
      </c>
      <c r="B1184" s="1" t="s">
        <v>1680</v>
      </c>
      <c r="C1184" s="1">
        <v>1.0593470770777699E-3</v>
      </c>
      <c r="D1184" s="1">
        <v>6.3363187354495995E-4</v>
      </c>
      <c r="E1184" s="1">
        <v>0</v>
      </c>
      <c r="F1184" s="1">
        <v>0</v>
      </c>
      <c r="G1184" s="1">
        <v>1.2176284035587299E-2</v>
      </c>
      <c r="H1184" s="1">
        <v>1.9161323206307599E-4</v>
      </c>
      <c r="I1184" s="1">
        <v>0</v>
      </c>
      <c r="J1184" s="1">
        <v>5.7096433348743502E-4</v>
      </c>
      <c r="K1184" s="1">
        <v>0</v>
      </c>
      <c r="L1184" s="1">
        <v>4.6801772857729502E-3</v>
      </c>
      <c r="M1184" s="1">
        <v>4.8518350967815E-3</v>
      </c>
      <c r="N1184" s="7">
        <v>7.5552891850954901E-5</v>
      </c>
      <c r="O1184" s="1">
        <v>0</v>
      </c>
      <c r="P1184" s="1">
        <v>3.3914140231077101E-4</v>
      </c>
      <c r="Q1184" s="1">
        <v>7.6302723366306396E-3</v>
      </c>
      <c r="R1184" s="1">
        <v>4.60124323321964E-4</v>
      </c>
      <c r="S1184" s="1">
        <v>0</v>
      </c>
      <c r="T1184" s="1">
        <v>3.8924605978827901E-3</v>
      </c>
      <c r="U1184" s="1">
        <v>0</v>
      </c>
      <c r="V1184" s="1">
        <v>8.2925764081811307E-3</v>
      </c>
      <c r="W1184" s="1">
        <v>1183</v>
      </c>
      <c r="X1184" s="1" t="s">
        <v>1680</v>
      </c>
      <c r="Y1184" s="1" t="s">
        <v>1670</v>
      </c>
      <c r="Z1184" s="1" t="s">
        <v>2874</v>
      </c>
      <c r="AA1184" s="1">
        <v>7.6302723366306396E-3</v>
      </c>
      <c r="AB1184" s="1">
        <v>1.2176284035587299E-2</v>
      </c>
      <c r="AC1184" s="1">
        <v>4.5460116989567197E-3</v>
      </c>
      <c r="AD1184" s="1">
        <v>7.60969769323349E-2</v>
      </c>
    </row>
    <row r="1185" spans="1:30" x14ac:dyDescent="0.3">
      <c r="A1185" s="1">
        <v>1184</v>
      </c>
      <c r="B1185" s="1" t="s">
        <v>1670</v>
      </c>
      <c r="C1185" s="1">
        <v>6.9621215731554501E-4</v>
      </c>
      <c r="D1185" s="1">
        <v>5.3826723662053397E-4</v>
      </c>
      <c r="E1185" s="1">
        <v>0</v>
      </c>
      <c r="F1185" s="1">
        <v>0</v>
      </c>
      <c r="G1185" s="1">
        <v>1.67558558849319E-3</v>
      </c>
      <c r="H1185" s="1">
        <v>4.9312825210607995E-4</v>
      </c>
      <c r="I1185" s="1">
        <v>2.2938479036699799E-3</v>
      </c>
      <c r="J1185" s="1">
        <v>6.1506630613094302E-4</v>
      </c>
      <c r="K1185" s="1">
        <v>0</v>
      </c>
      <c r="L1185" s="1">
        <v>7.2826593375030502E-3</v>
      </c>
      <c r="M1185" s="1">
        <v>6.100586433251E-3</v>
      </c>
      <c r="N1185" s="1">
        <v>7.2762017406336995E-4</v>
      </c>
      <c r="O1185" s="7">
        <v>4.1716813126380002E-5</v>
      </c>
      <c r="P1185" s="1">
        <v>1.6102501097387399E-4</v>
      </c>
      <c r="Q1185" s="1">
        <v>3.52261669662412E-3</v>
      </c>
      <c r="R1185" s="1">
        <v>1.2026604355376499E-3</v>
      </c>
      <c r="S1185" s="1">
        <v>3.3624649654633802E-3</v>
      </c>
      <c r="T1185" s="1">
        <v>8.0396280127951602E-4</v>
      </c>
      <c r="U1185" s="1">
        <v>1.65328239205048E-3</v>
      </c>
      <c r="V1185" s="1">
        <v>6.8533642172053698E-3</v>
      </c>
      <c r="W1185" s="1">
        <v>1184</v>
      </c>
      <c r="X1185" s="1" t="s">
        <v>1670</v>
      </c>
      <c r="Y1185" s="1" t="s">
        <v>1675</v>
      </c>
      <c r="Z1185" s="1" t="s">
        <v>2875</v>
      </c>
      <c r="AA1185" s="1">
        <v>1.67558558849319E-3</v>
      </c>
      <c r="AB1185" s="1">
        <v>7.2826593375030502E-3</v>
      </c>
      <c r="AC1185" s="1">
        <v>5.6070737490098504E-3</v>
      </c>
      <c r="AD1185" s="1">
        <v>7.1337768218907693E-2</v>
      </c>
    </row>
    <row r="1186" spans="1:30" x14ac:dyDescent="0.3">
      <c r="A1186" s="1">
        <v>1185</v>
      </c>
      <c r="B1186" s="1" t="s">
        <v>1675</v>
      </c>
      <c r="C1186" s="1">
        <v>4.3695627566114599E-4</v>
      </c>
      <c r="D1186" s="1">
        <v>0</v>
      </c>
      <c r="E1186" s="1">
        <v>0</v>
      </c>
      <c r="F1186" s="1">
        <v>0</v>
      </c>
      <c r="G1186" s="1">
        <v>9.59402590897546E-4</v>
      </c>
      <c r="H1186" s="1">
        <v>0</v>
      </c>
      <c r="I1186" s="1">
        <v>0</v>
      </c>
      <c r="J1186" s="1">
        <v>1.12343353634632E-2</v>
      </c>
      <c r="K1186" s="1">
        <v>0</v>
      </c>
      <c r="L1186" s="1">
        <v>2.13937672310778E-2</v>
      </c>
      <c r="M1186" s="1">
        <v>1.01885427338039E-3</v>
      </c>
      <c r="N1186" s="1">
        <v>0</v>
      </c>
      <c r="O1186" s="1">
        <v>3.76690627543342E-4</v>
      </c>
      <c r="P1186" s="1">
        <v>0</v>
      </c>
      <c r="Q1186" s="1">
        <v>0</v>
      </c>
      <c r="R1186" s="1">
        <v>0</v>
      </c>
      <c r="S1186" s="1">
        <v>1.9386817566343701E-4</v>
      </c>
      <c r="T1186" s="1">
        <v>3.9240938966506296E-3</v>
      </c>
      <c r="U1186" s="1">
        <v>1.0760103461667499E-4</v>
      </c>
      <c r="V1186" s="7">
        <v>8.5312633365308102E-5</v>
      </c>
      <c r="W1186" s="1">
        <v>1185</v>
      </c>
      <c r="X1186" s="1" t="s">
        <v>1675</v>
      </c>
      <c r="Y1186" s="1" t="s">
        <v>1675</v>
      </c>
      <c r="Z1186" s="1" t="s">
        <v>2876</v>
      </c>
      <c r="AA1186" s="1">
        <v>2.13937672310778E-2</v>
      </c>
      <c r="AB1186" s="1">
        <v>2.13937672310778E-2</v>
      </c>
      <c r="AC1186" s="1">
        <v>0</v>
      </c>
      <c r="AD1186" s="1">
        <v>5.9383752814365399E-2</v>
      </c>
    </row>
    <row r="1187" spans="1:30" x14ac:dyDescent="0.3">
      <c r="A1187" s="1">
        <v>1186</v>
      </c>
      <c r="B1187" s="1" t="s">
        <v>1666</v>
      </c>
      <c r="C1187" s="1">
        <v>9.6276443234328303E-3</v>
      </c>
      <c r="D1187" s="1">
        <v>1.35517093480674E-4</v>
      </c>
      <c r="E1187" s="7">
        <v>4.6461687788546299E-5</v>
      </c>
      <c r="F1187" s="1">
        <v>3.6062730359680701E-4</v>
      </c>
      <c r="G1187" s="1">
        <v>0</v>
      </c>
      <c r="H1187" s="1">
        <v>7.6250835536408402E-3</v>
      </c>
      <c r="I1187" s="1">
        <v>0</v>
      </c>
      <c r="J1187" s="1">
        <v>4.8559363299552799E-4</v>
      </c>
      <c r="K1187" s="1">
        <v>1.50490762980587E-3</v>
      </c>
      <c r="L1187" s="1">
        <v>2.1736123808462201E-4</v>
      </c>
      <c r="M1187" s="7">
        <v>8.7235195866797296E-5</v>
      </c>
      <c r="N1187" s="1">
        <v>1.28860167928891E-3</v>
      </c>
      <c r="O1187" s="1">
        <v>7.7576878114387899E-4</v>
      </c>
      <c r="P1187" s="1">
        <v>4.5760983307463899E-4</v>
      </c>
      <c r="Q1187" s="1">
        <v>2.6422462132778901E-3</v>
      </c>
      <c r="R1187" s="1">
        <v>7.2831155713649698E-3</v>
      </c>
      <c r="S1187" s="1">
        <v>6.2368572632095498E-3</v>
      </c>
      <c r="T1187" s="1">
        <v>1.6979320668552801E-3</v>
      </c>
      <c r="U1187" s="1">
        <v>0</v>
      </c>
      <c r="V1187" s="1">
        <v>1.7687090553451299E-4</v>
      </c>
      <c r="W1187" s="1">
        <v>1186</v>
      </c>
      <c r="X1187" s="1" t="s">
        <v>1666</v>
      </c>
      <c r="Y1187" s="1" t="s">
        <v>1666</v>
      </c>
      <c r="Z1187" s="1" t="s">
        <v>2877</v>
      </c>
      <c r="AA1187" s="1">
        <v>9.6276443234328303E-3</v>
      </c>
      <c r="AB1187" s="1">
        <v>9.6276443234328303E-3</v>
      </c>
      <c r="AC1187" s="1">
        <v>0</v>
      </c>
      <c r="AD1187" s="1">
        <v>7.2020934566659603E-2</v>
      </c>
    </row>
    <row r="1188" spans="1:30" x14ac:dyDescent="0.3">
      <c r="A1188" s="1">
        <v>1187</v>
      </c>
      <c r="B1188" s="1" t="s">
        <v>1681</v>
      </c>
      <c r="C1188" s="1">
        <v>3.97900274444528E-4</v>
      </c>
      <c r="D1188" s="7">
        <v>9.4208173237400204E-5</v>
      </c>
      <c r="E1188" s="1">
        <v>0</v>
      </c>
      <c r="F1188" s="1">
        <v>0</v>
      </c>
      <c r="G1188" s="1">
        <v>0</v>
      </c>
      <c r="H1188" s="1">
        <v>1.7870935012664901E-2</v>
      </c>
      <c r="I1188" s="1">
        <v>0</v>
      </c>
      <c r="J1188" s="1">
        <v>1.96921681106756E-4</v>
      </c>
      <c r="K1188" s="1">
        <v>2.6199537007173698E-4</v>
      </c>
      <c r="L1188" s="1">
        <v>1.4356108038691699E-4</v>
      </c>
      <c r="M1188" s="1">
        <v>0</v>
      </c>
      <c r="N1188" s="7">
        <v>8.0707688501067504E-5</v>
      </c>
      <c r="O1188" s="7">
        <v>6.3680335262332301E-5</v>
      </c>
      <c r="P1188" s="1">
        <v>8.1539557493777697E-4</v>
      </c>
      <c r="Q1188" s="1">
        <v>0</v>
      </c>
      <c r="R1188" s="1">
        <v>2.13189651979915E-2</v>
      </c>
      <c r="S1188" s="1">
        <v>1.3429679913939199E-3</v>
      </c>
      <c r="T1188" s="1">
        <v>1.4861874344648199E-4</v>
      </c>
      <c r="U1188" s="1">
        <v>0</v>
      </c>
      <c r="V1188" s="1">
        <v>0</v>
      </c>
      <c r="W1188" s="1">
        <v>1187</v>
      </c>
      <c r="X1188" s="1" t="s">
        <v>1681</v>
      </c>
      <c r="Y1188" s="1" t="s">
        <v>1681</v>
      </c>
      <c r="Z1188" s="1" t="s">
        <v>2878</v>
      </c>
      <c r="AA1188" s="1">
        <v>2.13189651979915E-2</v>
      </c>
      <c r="AB1188" s="1">
        <v>2.13189651979915E-2</v>
      </c>
      <c r="AC1188" s="1">
        <v>0</v>
      </c>
      <c r="AD1188" s="1">
        <v>6.02281334106545E-2</v>
      </c>
    </row>
    <row r="1189" spans="1:30" x14ac:dyDescent="0.3">
      <c r="A1189" s="1">
        <v>1188</v>
      </c>
      <c r="B1189" s="1" t="s">
        <v>1666</v>
      </c>
      <c r="C1189" s="1">
        <v>8.5596829900197596E-3</v>
      </c>
      <c r="D1189" s="1">
        <v>1.45098831480357E-4</v>
      </c>
      <c r="E1189" s="1">
        <v>3.0207589086224001E-3</v>
      </c>
      <c r="F1189" s="1">
        <v>1.9551200349297599E-3</v>
      </c>
      <c r="G1189" s="1">
        <v>7.1296358506870805E-4</v>
      </c>
      <c r="H1189" s="1">
        <v>1.05015178551008E-3</v>
      </c>
      <c r="I1189" s="1">
        <v>3.3023147822437297E-4</v>
      </c>
      <c r="J1189" s="1">
        <v>1.3232926460551399E-3</v>
      </c>
      <c r="K1189" s="1">
        <v>1.10962866405132E-2</v>
      </c>
      <c r="L1189" s="1">
        <v>7.1835805211866301E-4</v>
      </c>
      <c r="M1189" s="7">
        <v>5.5536160080137099E-5</v>
      </c>
      <c r="N1189" s="1">
        <v>8.61320666896504E-4</v>
      </c>
      <c r="O1189" s="1">
        <v>1.8987479264261399E-3</v>
      </c>
      <c r="P1189" s="7">
        <v>1.51652933645843E-5</v>
      </c>
      <c r="Q1189" s="1">
        <v>6.2820304093526898E-3</v>
      </c>
      <c r="R1189" s="1">
        <v>6.9931732873619902E-3</v>
      </c>
      <c r="S1189" s="1">
        <v>8.2662239162681599E-4</v>
      </c>
      <c r="T1189" s="1">
        <v>1.8088055156993399E-3</v>
      </c>
      <c r="U1189" s="1">
        <v>0</v>
      </c>
      <c r="V1189" s="1">
        <v>1.2526324943844501E-3</v>
      </c>
      <c r="W1189" s="1">
        <v>1188</v>
      </c>
      <c r="X1189" s="1" t="s">
        <v>1666</v>
      </c>
      <c r="Y1189" s="1" t="s">
        <v>1674</v>
      </c>
      <c r="Z1189" s="1" t="s">
        <v>2879</v>
      </c>
      <c r="AA1189" s="1">
        <v>8.5596829900197596E-3</v>
      </c>
      <c r="AB1189" s="1">
        <v>1.10962866405132E-2</v>
      </c>
      <c r="AC1189" s="1">
        <v>2.53660365049345E-3</v>
      </c>
      <c r="AD1189" s="1">
        <v>8.7321909512422399E-2</v>
      </c>
    </row>
    <row r="1190" spans="1:30" x14ac:dyDescent="0.3">
      <c r="A1190" s="1">
        <v>1189</v>
      </c>
      <c r="B1190" s="1" t="s">
        <v>1668</v>
      </c>
      <c r="C1190" s="1">
        <v>7.5066707914499297E-4</v>
      </c>
      <c r="D1190" s="1">
        <v>0</v>
      </c>
      <c r="E1190" s="1">
        <v>9.8273467895622097E-4</v>
      </c>
      <c r="F1190" s="1">
        <v>1.75926145781678E-3</v>
      </c>
      <c r="G1190" s="1">
        <v>1.8950082857847401E-4</v>
      </c>
      <c r="H1190" s="1">
        <v>1.4033003033621599E-3</v>
      </c>
      <c r="I1190" s="1">
        <v>3.25237433877768E-4</v>
      </c>
      <c r="J1190" s="1">
        <v>6.1963212369717496E-4</v>
      </c>
      <c r="K1190" s="1">
        <v>7.5621689325009898E-3</v>
      </c>
      <c r="L1190" s="1">
        <v>2.1570697573481599E-4</v>
      </c>
      <c r="M1190" s="1">
        <v>1.0372470874964099E-3</v>
      </c>
      <c r="N1190" s="1">
        <v>2.96162947920184E-3</v>
      </c>
      <c r="O1190" s="1">
        <v>0</v>
      </c>
      <c r="P1190" s="1">
        <v>1.41046502916153E-3</v>
      </c>
      <c r="Q1190" s="1">
        <v>9.5545063939983304E-4</v>
      </c>
      <c r="R1190" s="1">
        <v>7.7002866927276597E-3</v>
      </c>
      <c r="S1190" s="1">
        <v>1.7555424784247702E-2</v>
      </c>
      <c r="T1190" s="1">
        <v>1.3906526497392299E-3</v>
      </c>
      <c r="U1190" s="1">
        <v>0</v>
      </c>
      <c r="V1190" s="1">
        <v>4.7505361451310199E-4</v>
      </c>
      <c r="W1190" s="1">
        <v>1189</v>
      </c>
      <c r="X1190" s="1" t="s">
        <v>1668</v>
      </c>
      <c r="Y1190" s="1" t="s">
        <v>1682</v>
      </c>
      <c r="Z1190" s="1" t="s">
        <v>2880</v>
      </c>
      <c r="AA1190" s="1">
        <v>9.8273467895622097E-4</v>
      </c>
      <c r="AB1190" s="1">
        <v>1.7555424784247702E-2</v>
      </c>
      <c r="AC1190" s="1">
        <v>1.6572690105291499E-2</v>
      </c>
      <c r="AD1190" s="1">
        <v>8.0664391041926298E-2</v>
      </c>
    </row>
    <row r="1191" spans="1:30" x14ac:dyDescent="0.3">
      <c r="A1191" s="1">
        <v>1190</v>
      </c>
      <c r="B1191" s="1" t="s">
        <v>1669</v>
      </c>
      <c r="C1191" s="1">
        <v>1.46462731981152E-3</v>
      </c>
      <c r="D1191" s="1">
        <v>0</v>
      </c>
      <c r="E1191" s="1">
        <v>2.3441575115378901E-3</v>
      </c>
      <c r="F1191" s="1">
        <v>1.54156429989982E-2</v>
      </c>
      <c r="G1191" s="7">
        <v>6.5996968883780697E-5</v>
      </c>
      <c r="H1191" s="1">
        <v>7.2889650670380701E-3</v>
      </c>
      <c r="I1191" s="1">
        <v>1.3021432730216399E-4</v>
      </c>
      <c r="J1191" s="1">
        <v>4.8327543369173001E-4</v>
      </c>
      <c r="K1191" s="1">
        <v>8.7585451231463399E-4</v>
      </c>
      <c r="L1191" s="1">
        <v>5.1686954731714396E-4</v>
      </c>
      <c r="M1191" s="1">
        <v>1.20338429852129E-3</v>
      </c>
      <c r="N1191" s="1">
        <v>5.31277498524032E-3</v>
      </c>
      <c r="O1191" s="1">
        <v>1.20833103979263E-4</v>
      </c>
      <c r="P1191" s="1">
        <v>8.6748328284182695E-4</v>
      </c>
      <c r="Q1191" s="1">
        <v>1.2839014328093899E-4</v>
      </c>
      <c r="R1191" s="1">
        <v>1.1513660169197701E-3</v>
      </c>
      <c r="S1191" s="1">
        <v>6.5013339316533005E-4</v>
      </c>
      <c r="T1191" s="1">
        <v>6.2739866767542497E-4</v>
      </c>
      <c r="U1191" s="1">
        <v>0</v>
      </c>
      <c r="V1191" s="1">
        <v>7.3512300791656396E-3</v>
      </c>
      <c r="W1191" s="1">
        <v>1190</v>
      </c>
      <c r="X1191" s="1" t="s">
        <v>1669</v>
      </c>
      <c r="Y1191" s="1" t="s">
        <v>1669</v>
      </c>
      <c r="Z1191" s="1" t="s">
        <v>2881</v>
      </c>
      <c r="AA1191" s="1">
        <v>1.54156429989982E-2</v>
      </c>
      <c r="AB1191" s="1">
        <v>1.54156429989982E-2</v>
      </c>
      <c r="AC1191" s="1">
        <v>0</v>
      </c>
      <c r="AD1191" s="1">
        <v>7.9142674927220102E-2</v>
      </c>
    </row>
    <row r="1192" spans="1:30" x14ac:dyDescent="0.3">
      <c r="A1192" s="1">
        <v>1191</v>
      </c>
      <c r="B1192" s="1" t="s">
        <v>1675</v>
      </c>
      <c r="C1192" s="1">
        <v>4.3579795440849504E-3</v>
      </c>
      <c r="D1192" s="1">
        <v>4.6989305383703702E-4</v>
      </c>
      <c r="E1192" s="1">
        <v>0</v>
      </c>
      <c r="F1192" s="1">
        <v>4.2181615542993698E-4</v>
      </c>
      <c r="G1192" s="1">
        <v>5.0598038328899201E-3</v>
      </c>
      <c r="H1192" s="1">
        <v>0</v>
      </c>
      <c r="I1192" s="1">
        <v>0</v>
      </c>
      <c r="J1192" s="1">
        <v>5.2585428237255198E-3</v>
      </c>
      <c r="K1192" s="1">
        <v>3.20090001660739E-3</v>
      </c>
      <c r="L1192" s="1">
        <v>1.1884190510421101E-2</v>
      </c>
      <c r="M1192" s="1">
        <v>1.5401013183650701E-3</v>
      </c>
      <c r="N1192" s="1">
        <v>0</v>
      </c>
      <c r="O1192" s="1">
        <v>3.1933715330999501E-4</v>
      </c>
      <c r="P1192" s="1">
        <v>2.18808280283481E-3</v>
      </c>
      <c r="Q1192" s="1">
        <v>7.5060790764774996E-4</v>
      </c>
      <c r="R1192" s="1">
        <v>4.0036995272585299E-4</v>
      </c>
      <c r="S1192" s="1">
        <v>8.6126849743608299E-4</v>
      </c>
      <c r="T1192" s="1">
        <v>8.20425462277969E-3</v>
      </c>
      <c r="U1192" s="1">
        <v>1.0943135176378201E-4</v>
      </c>
      <c r="V1192" s="1">
        <v>2.8994686318618902E-3</v>
      </c>
      <c r="W1192" s="1">
        <v>1191</v>
      </c>
      <c r="X1192" s="1" t="s">
        <v>1675</v>
      </c>
      <c r="Y1192" s="1" t="s">
        <v>1675</v>
      </c>
      <c r="Z1192" s="1" t="s">
        <v>2882</v>
      </c>
      <c r="AA1192" s="1">
        <v>1.1884190510421101E-2</v>
      </c>
      <c r="AB1192" s="1">
        <v>1.1884190510421101E-2</v>
      </c>
      <c r="AC1192" s="1">
        <v>0</v>
      </c>
      <c r="AD1192" s="1">
        <v>8.4746731099287598E-2</v>
      </c>
    </row>
    <row r="1193" spans="1:30" x14ac:dyDescent="0.3">
      <c r="A1193" s="1">
        <v>1192</v>
      </c>
      <c r="B1193" s="1" t="s">
        <v>1679</v>
      </c>
      <c r="C1193" s="1">
        <v>9.8882857623391407E-4</v>
      </c>
      <c r="D1193" s="1">
        <v>2.10102473813761E-4</v>
      </c>
      <c r="E1193" s="1">
        <v>1.82605303470362E-3</v>
      </c>
      <c r="F1193" s="1">
        <v>3.9748947188415399E-4</v>
      </c>
      <c r="G1193" s="1">
        <v>2.81617290204121E-4</v>
      </c>
      <c r="H1193" s="1">
        <v>2.24915451870364E-4</v>
      </c>
      <c r="I1193" s="1">
        <v>6.3479073403541302E-3</v>
      </c>
      <c r="J1193" s="1">
        <v>3.8824816786295401E-4</v>
      </c>
      <c r="K1193" s="1">
        <v>7.4290652241548799E-3</v>
      </c>
      <c r="L1193" s="1">
        <v>4.4935350981317198E-4</v>
      </c>
      <c r="M1193" s="1">
        <v>3.0342947274366499E-4</v>
      </c>
      <c r="N1193" s="1">
        <v>2.1829341166866201E-3</v>
      </c>
      <c r="O1193" s="1">
        <v>2.6266327332691498E-4</v>
      </c>
      <c r="P1193" s="1">
        <v>9.0204561600033106E-3</v>
      </c>
      <c r="Q1193" s="1">
        <v>6.4483831161999397E-3</v>
      </c>
      <c r="R1193" s="1">
        <v>1.0546251486211601E-3</v>
      </c>
      <c r="S1193" s="1">
        <v>1.3078976454376601E-3</v>
      </c>
      <c r="T1193" s="1">
        <v>8.8773096734277997E-4</v>
      </c>
      <c r="U1193" s="1">
        <v>3.5029446623151798E-4</v>
      </c>
      <c r="V1193" s="1">
        <v>4.0056947845872101E-3</v>
      </c>
      <c r="W1193" s="1">
        <v>1192</v>
      </c>
      <c r="X1193" s="1" t="s">
        <v>1679</v>
      </c>
      <c r="Y1193" s="1" t="s">
        <v>1679</v>
      </c>
      <c r="Z1193" s="1" t="s">
        <v>2883</v>
      </c>
      <c r="AA1193" s="1">
        <v>9.0204561600033106E-3</v>
      </c>
      <c r="AB1193" s="1">
        <v>9.0204561600033106E-3</v>
      </c>
      <c r="AC1193" s="1">
        <v>0</v>
      </c>
      <c r="AD1193" s="1">
        <v>8.0959647015420799E-2</v>
      </c>
    </row>
    <row r="1194" spans="1:30" x14ac:dyDescent="0.3">
      <c r="A1194" s="1">
        <v>1193</v>
      </c>
      <c r="B1194" s="1" t="s">
        <v>1674</v>
      </c>
      <c r="C1194" s="1">
        <v>0</v>
      </c>
      <c r="D1194" s="1">
        <v>1.0363789982080699E-3</v>
      </c>
      <c r="E1194" s="1">
        <v>1.02183608221498E-3</v>
      </c>
      <c r="F1194" s="1">
        <v>0</v>
      </c>
      <c r="G1194" s="1">
        <v>0</v>
      </c>
      <c r="H1194" s="1">
        <v>2.7166885390058101E-3</v>
      </c>
      <c r="I1194" s="1">
        <v>6.9520307577830803E-4</v>
      </c>
      <c r="J1194" s="1">
        <v>5.2689089561240197E-4</v>
      </c>
      <c r="K1194" s="1">
        <v>1.1008399417649899E-2</v>
      </c>
      <c r="L1194" s="1">
        <v>4.8328179057964202E-4</v>
      </c>
      <c r="M1194" s="1">
        <v>3.0448855125448098E-4</v>
      </c>
      <c r="N1194" s="1">
        <v>2.90307382747753E-2</v>
      </c>
      <c r="O1194" s="1">
        <v>3.9721164759364599E-3</v>
      </c>
      <c r="P1194" s="1">
        <v>0</v>
      </c>
      <c r="Q1194" s="1">
        <v>4.07072943895096E-4</v>
      </c>
      <c r="R1194" s="1">
        <v>6.82641118495011E-3</v>
      </c>
      <c r="S1194" s="1">
        <v>1.07025685464864E-3</v>
      </c>
      <c r="T1194" s="1">
        <v>0</v>
      </c>
      <c r="U1194" s="1">
        <v>0</v>
      </c>
      <c r="V1194" s="1">
        <v>0</v>
      </c>
      <c r="W1194" s="1">
        <v>1193</v>
      </c>
      <c r="X1194" s="1" t="s">
        <v>1674</v>
      </c>
      <c r="Y1194" s="1" t="s">
        <v>1677</v>
      </c>
      <c r="Z1194" s="1" t="s">
        <v>2884</v>
      </c>
      <c r="AA1194" s="1">
        <v>1.1008399417649899E-2</v>
      </c>
      <c r="AB1194" s="1">
        <v>2.90307382747753E-2</v>
      </c>
      <c r="AC1194" s="1">
        <v>1.8022338857125401E-2</v>
      </c>
      <c r="AD1194" s="1">
        <v>8.8221304670655101E-2</v>
      </c>
    </row>
    <row r="1195" spans="1:30" x14ac:dyDescent="0.3">
      <c r="A1195" s="1">
        <v>1194</v>
      </c>
      <c r="B1195" s="1" t="s">
        <v>1671</v>
      </c>
      <c r="C1195" s="1">
        <v>1.9625689326142299E-2</v>
      </c>
      <c r="D1195" s="1">
        <v>2.0093214983986501E-4</v>
      </c>
      <c r="E1195" s="1">
        <v>1.10893723418022E-4</v>
      </c>
      <c r="F1195" s="1">
        <v>7.6134880568517799E-4</v>
      </c>
      <c r="G1195" s="1">
        <v>1.9344906857646099E-3</v>
      </c>
      <c r="H1195" s="1">
        <v>6.5685151470022901E-3</v>
      </c>
      <c r="I1195" s="1">
        <v>0</v>
      </c>
      <c r="J1195" s="1">
        <v>2.4709300675728E-4</v>
      </c>
      <c r="K1195" s="1">
        <v>1.2812272505791799E-4</v>
      </c>
      <c r="L1195" s="1">
        <v>1.17163146400229E-3</v>
      </c>
      <c r="M1195" s="7">
        <v>7.9113455541559904E-5</v>
      </c>
      <c r="N1195" s="1">
        <v>8.4044715853626801E-4</v>
      </c>
      <c r="O1195" s="1">
        <v>1.2825248926055999E-4</v>
      </c>
      <c r="P1195" s="7">
        <v>7.5512769126866204E-5</v>
      </c>
      <c r="Q1195" s="1">
        <v>0</v>
      </c>
      <c r="R1195" s="1">
        <v>1.3240085092634101E-3</v>
      </c>
      <c r="S1195" s="1">
        <v>3.9336487602727898E-4</v>
      </c>
      <c r="T1195" s="1">
        <v>1.9888529593704201E-3</v>
      </c>
      <c r="U1195" s="1">
        <v>0</v>
      </c>
      <c r="V1195" s="1">
        <v>7.3962514521242698E-4</v>
      </c>
      <c r="W1195" s="1">
        <v>1194</v>
      </c>
      <c r="X1195" s="1" t="s">
        <v>1671</v>
      </c>
      <c r="Y1195" s="1" t="s">
        <v>1666</v>
      </c>
      <c r="Z1195" s="1" t="s">
        <v>2885</v>
      </c>
      <c r="AA1195" s="1">
        <v>6.5685151470022901E-3</v>
      </c>
      <c r="AB1195" s="1">
        <v>1.9625689326142299E-2</v>
      </c>
      <c r="AC1195" s="1">
        <v>1.3057174179139999E-2</v>
      </c>
      <c r="AD1195" s="1">
        <v>5.9973867864173802E-2</v>
      </c>
    </row>
    <row r="1196" spans="1:30" x14ac:dyDescent="0.3">
      <c r="A1196" s="1">
        <v>1195</v>
      </c>
      <c r="B1196" s="1" t="s">
        <v>1677</v>
      </c>
      <c r="C1196" s="1">
        <v>2.8391517901859198E-4</v>
      </c>
      <c r="D1196" s="1">
        <v>1.20594412157273E-4</v>
      </c>
      <c r="E1196" s="1">
        <v>2.7908450021191602E-4</v>
      </c>
      <c r="F1196" s="1">
        <v>1.3678577841509899E-3</v>
      </c>
      <c r="G1196" s="1">
        <v>1.72532115302115E-4</v>
      </c>
      <c r="H1196" s="1">
        <v>0</v>
      </c>
      <c r="I1196" s="7">
        <v>2.1514609247889102E-6</v>
      </c>
      <c r="J1196" s="1">
        <v>2.54508814557106E-3</v>
      </c>
      <c r="K1196" s="1">
        <v>7.3450092611882702E-3</v>
      </c>
      <c r="L1196" s="1">
        <v>9.5163976359122096E-4</v>
      </c>
      <c r="M1196" s="1">
        <v>3.3150009992302201E-3</v>
      </c>
      <c r="N1196" s="1">
        <v>1.0584220031437599E-2</v>
      </c>
      <c r="O1196" s="1">
        <v>0</v>
      </c>
      <c r="P1196" s="1">
        <v>6.2826010602303299E-3</v>
      </c>
      <c r="Q1196" s="1">
        <v>3.4974818033270101E-3</v>
      </c>
      <c r="R1196" s="1">
        <v>1.14888692528478E-3</v>
      </c>
      <c r="S1196" s="1">
        <v>2.6110234329140098E-3</v>
      </c>
      <c r="T1196" s="1">
        <v>4.8189817316235698E-3</v>
      </c>
      <c r="U1196" s="1">
        <v>3.7326383018361899E-4</v>
      </c>
      <c r="V1196" s="1">
        <v>9.865062207850871E-4</v>
      </c>
      <c r="W1196" s="1">
        <v>1195</v>
      </c>
      <c r="X1196" s="1" t="s">
        <v>1677</v>
      </c>
      <c r="Y1196" s="1" t="s">
        <v>1677</v>
      </c>
      <c r="Z1196" s="1" t="s">
        <v>2886</v>
      </c>
      <c r="AA1196" s="1">
        <v>1.0584220031437599E-2</v>
      </c>
      <c r="AB1196" s="1">
        <v>1.0584220031437599E-2</v>
      </c>
      <c r="AC1196" s="1">
        <v>0</v>
      </c>
      <c r="AD1196" s="1">
        <v>8.4000256480313798E-2</v>
      </c>
    </row>
    <row r="1197" spans="1:30" x14ac:dyDescent="0.3">
      <c r="A1197" s="1">
        <v>1196</v>
      </c>
      <c r="B1197" s="1" t="s">
        <v>1679</v>
      </c>
      <c r="C1197" s="7">
        <v>7.2716872614318002E-5</v>
      </c>
      <c r="D1197" s="1">
        <v>0</v>
      </c>
      <c r="E1197" s="1">
        <v>9.3370155165539302E-4</v>
      </c>
      <c r="F1197" s="1">
        <v>7.9778296751687808E-3</v>
      </c>
      <c r="G1197" s="1">
        <v>0</v>
      </c>
      <c r="H1197" s="7">
        <v>2.9071502622222E-5</v>
      </c>
      <c r="I1197" s="1">
        <v>0</v>
      </c>
      <c r="J1197" s="7">
        <v>6.8087796648462896E-5</v>
      </c>
      <c r="K1197" s="1">
        <v>0</v>
      </c>
      <c r="L1197" s="1">
        <v>0</v>
      </c>
      <c r="M1197" s="7">
        <v>9.3677406273057301E-5</v>
      </c>
      <c r="N1197" s="1">
        <v>9.1837363744559002E-4</v>
      </c>
      <c r="O1197" s="1">
        <v>2.0833740245903101E-3</v>
      </c>
      <c r="P1197" s="1">
        <v>3.0180290866069E-2</v>
      </c>
      <c r="Q1197" s="1">
        <v>0</v>
      </c>
      <c r="R1197" s="1">
        <v>2.5492942312474601E-3</v>
      </c>
      <c r="S1197" s="1">
        <v>0</v>
      </c>
      <c r="T1197" s="1">
        <v>0</v>
      </c>
      <c r="U1197" s="1">
        <v>0</v>
      </c>
      <c r="V1197" s="7">
        <v>3.2364976144179103E-5</v>
      </c>
      <c r="W1197" s="1">
        <v>1196</v>
      </c>
      <c r="X1197" s="1" t="s">
        <v>1679</v>
      </c>
      <c r="Y1197" s="1" t="s">
        <v>1679</v>
      </c>
      <c r="Z1197" s="1" t="s">
        <v>2887</v>
      </c>
      <c r="AA1197" s="1">
        <v>3.0180290866069E-2</v>
      </c>
      <c r="AB1197" s="1">
        <v>3.0180290866069E-2</v>
      </c>
      <c r="AC1197" s="1">
        <v>0</v>
      </c>
      <c r="AD1197" s="1">
        <v>6.2777816250265198E-2</v>
      </c>
    </row>
    <row r="1198" spans="1:30" x14ac:dyDescent="0.3">
      <c r="A1198" s="1">
        <v>1197</v>
      </c>
      <c r="B1198" s="1" t="s">
        <v>1675</v>
      </c>
      <c r="C1198" s="1">
        <v>1.2356628959054599E-4</v>
      </c>
      <c r="D1198" s="1">
        <v>0</v>
      </c>
      <c r="E1198" s="1">
        <v>0</v>
      </c>
      <c r="F1198" s="1">
        <v>0</v>
      </c>
      <c r="G1198" s="1">
        <v>4.7309843459533898E-3</v>
      </c>
      <c r="H1198" s="1">
        <v>0</v>
      </c>
      <c r="I1198" s="1">
        <v>0</v>
      </c>
      <c r="J1198" s="1">
        <v>3.4440817636686898E-3</v>
      </c>
      <c r="K1198" s="1">
        <v>0</v>
      </c>
      <c r="L1198" s="1">
        <v>3.8146481927051598E-2</v>
      </c>
      <c r="M1198" s="1">
        <v>5.4677550633266897E-3</v>
      </c>
      <c r="N1198" s="1">
        <v>3.2716891899055197E-4</v>
      </c>
      <c r="O1198" s="1">
        <v>7.8320444881331596E-4</v>
      </c>
      <c r="P1198" s="7">
        <v>1.78548894538458E-5</v>
      </c>
      <c r="Q1198" s="1">
        <v>3.0434858430165699E-4</v>
      </c>
      <c r="R1198" s="7">
        <v>5.5128343171481298E-6</v>
      </c>
      <c r="S1198" s="1">
        <v>0</v>
      </c>
      <c r="T1198" s="1">
        <v>2.8248401017768499E-3</v>
      </c>
      <c r="U1198" s="1">
        <v>2.0813598808605801E-4</v>
      </c>
      <c r="V1198" s="7">
        <v>4.62706265221723E-5</v>
      </c>
      <c r="W1198" s="1">
        <v>1197</v>
      </c>
      <c r="X1198" s="1" t="s">
        <v>1675</v>
      </c>
      <c r="Y1198" s="1" t="s">
        <v>1675</v>
      </c>
      <c r="Z1198" s="1" t="s">
        <v>2888</v>
      </c>
      <c r="AA1198" s="1">
        <v>3.8146481927051598E-2</v>
      </c>
      <c r="AB1198" s="1">
        <v>3.8146481927051598E-2</v>
      </c>
      <c r="AC1198" s="1">
        <v>0</v>
      </c>
      <c r="AD1198" s="1">
        <v>7.6378909267067904E-2</v>
      </c>
    </row>
    <row r="1199" spans="1:30" x14ac:dyDescent="0.3">
      <c r="A1199" s="1">
        <v>1198</v>
      </c>
      <c r="B1199" s="1" t="s">
        <v>1683</v>
      </c>
      <c r="C1199" s="1">
        <v>3.84167456374299E-3</v>
      </c>
      <c r="D1199" s="1">
        <v>2.6392791199045199E-3</v>
      </c>
      <c r="E1199" s="1">
        <v>2.11634275123337E-4</v>
      </c>
      <c r="F1199" s="7">
        <v>6.9221728337015705E-5</v>
      </c>
      <c r="G1199" s="1">
        <v>2.7846192681318699E-3</v>
      </c>
      <c r="H1199" s="1">
        <v>1.4939326319770199E-4</v>
      </c>
      <c r="I1199" s="1">
        <v>1.5768891510081599E-4</v>
      </c>
      <c r="J1199" s="1">
        <v>7.49503945299648E-3</v>
      </c>
      <c r="K1199" s="1">
        <v>1.7383512289304999E-3</v>
      </c>
      <c r="L1199" s="1">
        <v>1.82117685697157E-3</v>
      </c>
      <c r="M1199" s="1">
        <v>2.26204940073459E-4</v>
      </c>
      <c r="N1199" s="1">
        <v>2.5448945660216102E-4</v>
      </c>
      <c r="O1199" s="1">
        <v>1.26250913655345E-3</v>
      </c>
      <c r="P1199" s="1">
        <v>0</v>
      </c>
      <c r="Q1199" s="1">
        <v>2.1294855261035501E-4</v>
      </c>
      <c r="R1199" s="1">
        <v>1.8702643391866401E-3</v>
      </c>
      <c r="S1199" s="1">
        <v>1.3292461987605101E-3</v>
      </c>
      <c r="T1199" s="1">
        <v>1.35057950817974E-2</v>
      </c>
      <c r="U1199" s="1">
        <v>4.3892133027393998E-3</v>
      </c>
      <c r="V1199" s="1">
        <v>1.82994661050477E-3</v>
      </c>
      <c r="W1199" s="1">
        <v>1198</v>
      </c>
      <c r="X1199" s="1" t="s">
        <v>1683</v>
      </c>
      <c r="Y1199" s="1" t="s">
        <v>1683</v>
      </c>
      <c r="Z1199" s="1" t="s">
        <v>2889</v>
      </c>
      <c r="AA1199" s="1">
        <v>1.35057950817974E-2</v>
      </c>
      <c r="AB1199" s="1">
        <v>1.35057950817974E-2</v>
      </c>
      <c r="AC1199" s="1">
        <v>0</v>
      </c>
      <c r="AD1199" s="1">
        <v>8.2139308125380298E-2</v>
      </c>
    </row>
    <row r="1200" spans="1:30" x14ac:dyDescent="0.3">
      <c r="A1200" s="1">
        <v>1199</v>
      </c>
      <c r="B1200" s="1" t="s">
        <v>1675</v>
      </c>
      <c r="C1200" s="1">
        <v>1.1082629732573201E-3</v>
      </c>
      <c r="D1200" s="1">
        <v>4.3598350699557099E-4</v>
      </c>
      <c r="E1200" s="7">
        <v>8.4704303002495701E-5</v>
      </c>
      <c r="F1200" s="1">
        <v>0</v>
      </c>
      <c r="G1200" s="1">
        <v>4.25995868588542E-3</v>
      </c>
      <c r="H1200" s="7">
        <v>1.51179667754495E-5</v>
      </c>
      <c r="I1200" s="1">
        <v>0</v>
      </c>
      <c r="J1200" s="1">
        <v>2.43291528490332E-3</v>
      </c>
      <c r="K1200" s="1">
        <v>0</v>
      </c>
      <c r="L1200" s="1">
        <v>3.1858714931186798E-2</v>
      </c>
      <c r="M1200" s="1">
        <v>1.6438620777502399E-3</v>
      </c>
      <c r="N1200" s="1">
        <v>0</v>
      </c>
      <c r="O1200" s="7">
        <v>7.9688800146020594E-5</v>
      </c>
      <c r="P1200" s="1">
        <v>0</v>
      </c>
      <c r="Q1200" s="1">
        <v>0</v>
      </c>
      <c r="R1200" s="1">
        <v>6.7695171576163298E-4</v>
      </c>
      <c r="S1200" s="1">
        <v>1.8143800363167099E-4</v>
      </c>
      <c r="T1200" s="1">
        <v>2.0541626845270401E-3</v>
      </c>
      <c r="U1200" s="1">
        <v>1.6159023703971799E-4</v>
      </c>
      <c r="V1200" s="1">
        <v>5.1304627623863903E-4</v>
      </c>
      <c r="W1200" s="1">
        <v>1199</v>
      </c>
      <c r="X1200" s="1" t="s">
        <v>1675</v>
      </c>
      <c r="Y1200" s="1" t="s">
        <v>1675</v>
      </c>
      <c r="Z1200" s="1" t="s">
        <v>2890</v>
      </c>
      <c r="AA1200" s="1">
        <v>3.1858714931186798E-2</v>
      </c>
      <c r="AB1200" s="1">
        <v>3.1858714931186798E-2</v>
      </c>
      <c r="AC1200" s="1">
        <v>0</v>
      </c>
      <c r="AD1200" s="1">
        <v>6.5217531296294498E-2</v>
      </c>
    </row>
    <row r="1201" spans="1:30" x14ac:dyDescent="0.3">
      <c r="A1201" s="1">
        <v>1200</v>
      </c>
      <c r="B1201" s="1" t="s">
        <v>1681</v>
      </c>
      <c r="C1201" s="1">
        <v>1.42287511736831E-3</v>
      </c>
      <c r="D1201" s="1">
        <v>1.4960278335744801E-4</v>
      </c>
      <c r="E1201" s="1">
        <v>6.82515117866744E-3</v>
      </c>
      <c r="F1201" s="1">
        <v>1.0491813937505E-3</v>
      </c>
      <c r="G1201" s="1">
        <v>0</v>
      </c>
      <c r="H1201" s="1">
        <v>1.43637546906281E-3</v>
      </c>
      <c r="I1201" s="1">
        <v>0</v>
      </c>
      <c r="J1201" s="1">
        <v>1.15747715265533E-4</v>
      </c>
      <c r="K1201" s="1">
        <v>9.6904567486845396E-4</v>
      </c>
      <c r="L1201" s="1">
        <v>2.4430848275273199E-4</v>
      </c>
      <c r="M1201" s="7">
        <v>9.8189983555652197E-5</v>
      </c>
      <c r="N1201" s="1">
        <v>3.2421761522082701E-3</v>
      </c>
      <c r="O1201" s="1">
        <v>7.9445110678557796E-3</v>
      </c>
      <c r="P1201" s="1">
        <v>0</v>
      </c>
      <c r="Q1201" s="7">
        <v>3.13605015891498E-6</v>
      </c>
      <c r="R1201" s="1">
        <v>1.68345991020128E-2</v>
      </c>
      <c r="S1201" s="1">
        <v>1.9570595548606198E-3</v>
      </c>
      <c r="T1201" s="1">
        <v>0</v>
      </c>
      <c r="U1201" s="1">
        <v>0</v>
      </c>
      <c r="V1201" s="1">
        <v>0</v>
      </c>
      <c r="W1201" s="1">
        <v>1200</v>
      </c>
      <c r="X1201" s="1" t="s">
        <v>1681</v>
      </c>
      <c r="Y1201" s="1" t="s">
        <v>1681</v>
      </c>
      <c r="Z1201" s="1" t="s">
        <v>2891</v>
      </c>
      <c r="AA1201" s="1">
        <v>1.68345991020128E-2</v>
      </c>
      <c r="AB1201" s="1">
        <v>1.68345991020128E-2</v>
      </c>
      <c r="AC1201" s="1">
        <v>0</v>
      </c>
      <c r="AD1201" s="1">
        <v>7.0097158609602694E-2</v>
      </c>
    </row>
    <row r="1202" spans="1:30" x14ac:dyDescent="0.3">
      <c r="A1202" s="1">
        <v>1201</v>
      </c>
      <c r="B1202" s="1" t="s">
        <v>1668</v>
      </c>
      <c r="C1202" s="1">
        <v>1.6108782495489399E-3</v>
      </c>
      <c r="D1202" s="1">
        <v>6.5414971847886497E-4</v>
      </c>
      <c r="E1202" s="1">
        <v>5.4420585803248997E-3</v>
      </c>
      <c r="F1202" s="1">
        <v>5.8563528289935496E-3</v>
      </c>
      <c r="G1202" s="1">
        <v>7.5354554779506896E-4</v>
      </c>
      <c r="H1202" s="1">
        <v>1.20386882205229E-3</v>
      </c>
      <c r="I1202" s="1">
        <v>4.9781849602862998E-4</v>
      </c>
      <c r="J1202" s="1">
        <v>2.1161119907788001E-3</v>
      </c>
      <c r="K1202" s="1">
        <v>6.4112335504076801E-3</v>
      </c>
      <c r="L1202" s="1">
        <v>4.6627690014415003E-3</v>
      </c>
      <c r="M1202" s="1">
        <v>3.6472614644731202E-4</v>
      </c>
      <c r="N1202" s="1">
        <v>3.8514476397720002E-3</v>
      </c>
      <c r="O1202" s="1">
        <v>2.2003125813827898E-3</v>
      </c>
      <c r="P1202" s="1">
        <v>5.3916453090377204E-3</v>
      </c>
      <c r="Q1202" s="1">
        <v>3.63419151011648E-3</v>
      </c>
      <c r="R1202" s="1">
        <v>3.7071189485946799E-3</v>
      </c>
      <c r="S1202" s="1">
        <v>6.1346146165559595E-4</v>
      </c>
      <c r="T1202" s="1">
        <v>1.1366809385170199E-3</v>
      </c>
      <c r="U1202" s="1">
        <v>1.4502715077132101E-4</v>
      </c>
      <c r="V1202" s="1">
        <v>2.2954067966487902E-3</v>
      </c>
      <c r="W1202" s="1">
        <v>1201</v>
      </c>
      <c r="X1202" s="1" t="s">
        <v>1668</v>
      </c>
      <c r="Y1202" s="1" t="s">
        <v>1674</v>
      </c>
      <c r="Z1202" s="1" t="s">
        <v>2892</v>
      </c>
      <c r="AA1202" s="1">
        <v>5.4420585803248997E-3</v>
      </c>
      <c r="AB1202" s="1">
        <v>6.4112335504076801E-3</v>
      </c>
      <c r="AC1202" s="1">
        <v>9.6917497008278597E-4</v>
      </c>
      <c r="AD1202" s="1">
        <v>9.8783120195090293E-2</v>
      </c>
    </row>
    <row r="1203" spans="1:30" x14ac:dyDescent="0.3">
      <c r="A1203" s="1">
        <v>1202</v>
      </c>
      <c r="B1203" s="1" t="s">
        <v>1674</v>
      </c>
      <c r="C1203" s="1">
        <v>1.44497089663517E-3</v>
      </c>
      <c r="D1203" s="1">
        <v>2.2490957364759299E-4</v>
      </c>
      <c r="E1203" s="1">
        <v>4.4173918044352698E-3</v>
      </c>
      <c r="F1203" s="1">
        <v>1.26467656284922E-2</v>
      </c>
      <c r="G1203" s="1">
        <v>2.4780771268198602E-4</v>
      </c>
      <c r="H1203" s="1">
        <v>7.9968684263049096E-4</v>
      </c>
      <c r="I1203" s="1">
        <v>3.1514409195573202E-3</v>
      </c>
      <c r="J1203" s="1">
        <v>0</v>
      </c>
      <c r="K1203" s="1">
        <v>8.3372721995463705E-3</v>
      </c>
      <c r="L1203" s="1">
        <v>1.5823710146279301E-4</v>
      </c>
      <c r="M1203" s="1">
        <v>0</v>
      </c>
      <c r="N1203" s="1">
        <v>3.4156055193850701E-3</v>
      </c>
      <c r="O1203" s="7">
        <v>5.61888474271898E-5</v>
      </c>
      <c r="P1203" s="1">
        <v>2.4419196838898999E-3</v>
      </c>
      <c r="Q1203" s="1">
        <v>1.0607209345139901E-3</v>
      </c>
      <c r="R1203" s="1">
        <v>3.3918289313476001E-3</v>
      </c>
      <c r="S1203" s="1">
        <v>2.91627969249145E-3</v>
      </c>
      <c r="T1203" s="1">
        <v>4.5372875330524899E-4</v>
      </c>
      <c r="U1203" s="7">
        <v>2.66489737479278E-5</v>
      </c>
      <c r="V1203" s="1">
        <v>1.6179277564042399E-3</v>
      </c>
      <c r="W1203" s="1">
        <v>1202</v>
      </c>
      <c r="X1203" s="1" t="s">
        <v>1674</v>
      </c>
      <c r="Y1203" s="1" t="s">
        <v>1669</v>
      </c>
      <c r="Z1203" s="1" t="s">
        <v>2893</v>
      </c>
      <c r="AA1203" s="1">
        <v>8.3372721995463705E-3</v>
      </c>
      <c r="AB1203" s="1">
        <v>1.26467656284922E-2</v>
      </c>
      <c r="AC1203" s="1">
        <v>4.3094934289458998E-3</v>
      </c>
      <c r="AD1203" s="1">
        <v>8.3503070839145002E-2</v>
      </c>
    </row>
    <row r="1204" spans="1:30" x14ac:dyDescent="0.3">
      <c r="A1204" s="1">
        <v>1203</v>
      </c>
      <c r="B1204" s="1" t="s">
        <v>1676</v>
      </c>
      <c r="C1204" s="1">
        <v>2.9241970412418601E-3</v>
      </c>
      <c r="D1204" s="1">
        <v>4.12323110968052E-4</v>
      </c>
      <c r="E1204" s="1">
        <v>4.8819199526096103E-3</v>
      </c>
      <c r="F1204" s="1">
        <v>5.88166882142161E-3</v>
      </c>
      <c r="G1204" s="1">
        <v>7.0551513255215196E-4</v>
      </c>
      <c r="H1204" s="7">
        <v>1.19990520457051E-5</v>
      </c>
      <c r="I1204" s="1">
        <v>5.6312818557671803E-4</v>
      </c>
      <c r="J1204" s="1">
        <v>2.4850880096190802E-3</v>
      </c>
      <c r="K1204" s="1">
        <v>6.5967570728821799E-4</v>
      </c>
      <c r="L1204" s="1">
        <v>4.4949766632176097E-3</v>
      </c>
      <c r="M1204" s="1">
        <v>9.7124996714604899E-4</v>
      </c>
      <c r="N1204" s="1">
        <v>1.23643720622351E-3</v>
      </c>
      <c r="O1204" s="1">
        <v>0</v>
      </c>
      <c r="P1204" s="1">
        <v>8.6708929345158305E-4</v>
      </c>
      <c r="Q1204" s="1">
        <v>3.7497476626931198E-4</v>
      </c>
      <c r="R1204" s="1">
        <v>5.53508061932777E-3</v>
      </c>
      <c r="S1204" s="1">
        <v>2.1955131078019901E-3</v>
      </c>
      <c r="T1204" s="1">
        <v>9.2936442948207405E-4</v>
      </c>
      <c r="U1204" s="1">
        <v>3.4524214058826099E-3</v>
      </c>
      <c r="V1204" s="1">
        <v>2.5925111772669598E-3</v>
      </c>
      <c r="W1204" s="1">
        <v>1203</v>
      </c>
      <c r="X1204" s="1" t="s">
        <v>1676</v>
      </c>
      <c r="Y1204" s="1" t="s">
        <v>1669</v>
      </c>
      <c r="Z1204" s="1" t="s">
        <v>2894</v>
      </c>
      <c r="AA1204" s="1">
        <v>9.7124996714604899E-4</v>
      </c>
      <c r="AB1204" s="1">
        <v>5.88166882142161E-3</v>
      </c>
      <c r="AC1204" s="1">
        <v>4.9104188542755597E-3</v>
      </c>
      <c r="AD1204" s="1">
        <v>7.9363816016596603E-2</v>
      </c>
    </row>
    <row r="1205" spans="1:30" x14ac:dyDescent="0.3">
      <c r="A1205" s="1">
        <v>1204</v>
      </c>
      <c r="B1205" s="1" t="s">
        <v>1676</v>
      </c>
      <c r="C1205" s="1">
        <v>2.0435484893353102E-3</v>
      </c>
      <c r="D1205" s="1">
        <v>4.3182261827281901E-4</v>
      </c>
      <c r="E1205" s="1">
        <v>3.8170426480032502E-4</v>
      </c>
      <c r="F1205" s="1">
        <v>5.40560775968758E-3</v>
      </c>
      <c r="G1205" s="7">
        <v>9.9815449123490696E-5</v>
      </c>
      <c r="H1205" s="1">
        <v>5.3062880999725395E-4</v>
      </c>
      <c r="I1205" s="1">
        <v>3.7902816534338298E-4</v>
      </c>
      <c r="J1205" s="1">
        <v>3.57470831414576E-3</v>
      </c>
      <c r="K1205" s="1">
        <v>6.6248730005801599E-4</v>
      </c>
      <c r="L1205" s="1">
        <v>3.4911323999363901E-3</v>
      </c>
      <c r="M1205" s="1">
        <v>3.39545261277748E-3</v>
      </c>
      <c r="N1205" s="1">
        <v>1.86871297489354E-3</v>
      </c>
      <c r="O1205" s="1">
        <v>0</v>
      </c>
      <c r="P1205" s="1">
        <v>8.47308891827756E-3</v>
      </c>
      <c r="Q1205" s="1">
        <v>1.62456970717311E-3</v>
      </c>
      <c r="R1205" s="1">
        <v>1.0536878615533E-3</v>
      </c>
      <c r="S1205" s="1">
        <v>4.0097039631085702E-3</v>
      </c>
      <c r="T1205" s="1">
        <v>5.7227532739395097E-3</v>
      </c>
      <c r="U1205" s="1">
        <v>0</v>
      </c>
      <c r="V1205" s="1">
        <v>2.2780865891372901E-3</v>
      </c>
      <c r="W1205" s="1">
        <v>1204</v>
      </c>
      <c r="X1205" s="1" t="s">
        <v>1676</v>
      </c>
      <c r="Y1205" s="1" t="s">
        <v>1679</v>
      </c>
      <c r="Z1205" s="1" t="s">
        <v>2895</v>
      </c>
      <c r="AA1205" s="1">
        <v>3.39545261277748E-3</v>
      </c>
      <c r="AB1205" s="1">
        <v>8.47308891827756E-3</v>
      </c>
      <c r="AC1205" s="1">
        <v>5.07763630550008E-3</v>
      </c>
      <c r="AD1205" s="1">
        <v>8.4966253629499E-2</v>
      </c>
    </row>
    <row r="1206" spans="1:30" x14ac:dyDescent="0.3">
      <c r="A1206" s="1">
        <v>1205</v>
      </c>
      <c r="B1206" s="1" t="s">
        <v>1666</v>
      </c>
      <c r="C1206" s="1">
        <v>4.6448319577808098E-3</v>
      </c>
      <c r="D1206" s="1">
        <v>1.2870520930308101E-4</v>
      </c>
      <c r="E1206" s="1">
        <v>1.2469629435086099E-3</v>
      </c>
      <c r="F1206" s="1">
        <v>5.3709359917904799E-3</v>
      </c>
      <c r="G1206" s="1">
        <v>1.30376950279639E-4</v>
      </c>
      <c r="H1206" s="1">
        <v>3.6947195036928301E-4</v>
      </c>
      <c r="I1206" s="1">
        <v>1.3927043064645601E-4</v>
      </c>
      <c r="J1206" s="1">
        <v>7.75380908519463E-4</v>
      </c>
      <c r="K1206" s="1">
        <v>1.25950088395677E-2</v>
      </c>
      <c r="L1206" s="1">
        <v>9.1455992594562498E-4</v>
      </c>
      <c r="M1206" s="7">
        <v>2.2330536485958602E-5</v>
      </c>
      <c r="N1206" s="1">
        <v>3.4337755454512901E-3</v>
      </c>
      <c r="O1206" s="1">
        <v>3.1360171668514601E-4</v>
      </c>
      <c r="P1206" s="1">
        <v>5.2467545900430597E-3</v>
      </c>
      <c r="Q1206" s="1">
        <v>5.5482403310984597E-3</v>
      </c>
      <c r="R1206" s="1">
        <v>8.1186709881248399E-4</v>
      </c>
      <c r="S1206" s="1">
        <v>1.7601351023269699E-3</v>
      </c>
      <c r="T1206" s="1">
        <v>1.47983571386646E-3</v>
      </c>
      <c r="U1206" s="1">
        <v>2.9132357598750402E-4</v>
      </c>
      <c r="V1206" s="1">
        <v>1.0914539769848401E-3</v>
      </c>
      <c r="W1206" s="1">
        <v>1205</v>
      </c>
      <c r="X1206" s="1" t="s">
        <v>1666</v>
      </c>
      <c r="Y1206" s="1" t="s">
        <v>1674</v>
      </c>
      <c r="Z1206" s="1" t="s">
        <v>2896</v>
      </c>
      <c r="AA1206" s="1">
        <v>4.6448319577808098E-3</v>
      </c>
      <c r="AB1206" s="1">
        <v>1.25950088395677E-2</v>
      </c>
      <c r="AC1206" s="1">
        <v>7.9501768817869401E-3</v>
      </c>
      <c r="AD1206" s="1">
        <v>8.3420233631556803E-2</v>
      </c>
    </row>
    <row r="1207" spans="1:30" x14ac:dyDescent="0.3">
      <c r="A1207" s="1">
        <v>1206</v>
      </c>
      <c r="B1207" s="1" t="s">
        <v>1675</v>
      </c>
      <c r="C1207" s="1">
        <v>2.6648091859862899E-3</v>
      </c>
      <c r="D1207" s="1">
        <v>4.1982929259917903E-4</v>
      </c>
      <c r="E1207" s="1">
        <v>1.5061074291930501E-4</v>
      </c>
      <c r="F1207" s="1">
        <v>4.20281636298012E-4</v>
      </c>
      <c r="G1207" s="1">
        <v>1.8516280428997199E-3</v>
      </c>
      <c r="H1207" s="1">
        <v>0</v>
      </c>
      <c r="I1207" s="1">
        <v>4.76814543041612E-4</v>
      </c>
      <c r="J1207" s="1">
        <v>9.1030423859281492E-3</v>
      </c>
      <c r="K1207" s="1">
        <v>2.0431605020722701E-3</v>
      </c>
      <c r="L1207" s="1">
        <v>1.24674457663834E-2</v>
      </c>
      <c r="M1207" s="1">
        <v>8.4987814682941796E-4</v>
      </c>
      <c r="N1207" s="1">
        <v>2.00675390672302E-4</v>
      </c>
      <c r="O1207" s="1">
        <v>0</v>
      </c>
      <c r="P1207" s="1">
        <v>6.3704320571325102E-4</v>
      </c>
      <c r="Q1207" s="1">
        <v>1.0206989601630799E-3</v>
      </c>
      <c r="R1207" s="1">
        <v>1.09685672011877E-3</v>
      </c>
      <c r="S1207" s="1">
        <v>4.97749374078624E-3</v>
      </c>
      <c r="T1207" s="1">
        <v>4.9730847759216499E-3</v>
      </c>
      <c r="U1207" s="1">
        <v>1.03114114719603E-4</v>
      </c>
      <c r="V1207" s="1">
        <v>1.47876961625725E-2</v>
      </c>
      <c r="W1207" s="1">
        <v>1206</v>
      </c>
      <c r="X1207" s="1" t="s">
        <v>1675</v>
      </c>
      <c r="Y1207" s="1" t="s">
        <v>1685</v>
      </c>
      <c r="Z1207" s="1" t="s">
        <v>2897</v>
      </c>
      <c r="AA1207" s="1">
        <v>1.24674457663834E-2</v>
      </c>
      <c r="AB1207" s="1">
        <v>1.47876961625725E-2</v>
      </c>
      <c r="AC1207" s="1">
        <v>2.3202503961891698E-3</v>
      </c>
      <c r="AD1207" s="1">
        <v>9.7468053026784199E-2</v>
      </c>
    </row>
    <row r="1208" spans="1:30" x14ac:dyDescent="0.3">
      <c r="A1208" s="1">
        <v>1207</v>
      </c>
      <c r="B1208" s="1" t="s">
        <v>1673</v>
      </c>
      <c r="C1208" s="1">
        <v>6.5070364548885798E-4</v>
      </c>
      <c r="D1208" s="1">
        <v>0</v>
      </c>
      <c r="E1208" s="1">
        <v>0</v>
      </c>
      <c r="F1208" s="1">
        <v>0</v>
      </c>
      <c r="G1208" s="1">
        <v>1.87714670709895E-3</v>
      </c>
      <c r="H1208" s="1">
        <v>0</v>
      </c>
      <c r="I1208" s="1">
        <v>0</v>
      </c>
      <c r="J1208" s="1">
        <v>1.05761325516709E-2</v>
      </c>
      <c r="K1208" s="1">
        <v>0</v>
      </c>
      <c r="L1208" s="1">
        <v>1.89519426627867E-2</v>
      </c>
      <c r="M1208" s="1">
        <v>3.4394006373774299E-4</v>
      </c>
      <c r="N1208" s="1">
        <v>2.1148132024870501E-4</v>
      </c>
      <c r="O1208" s="1">
        <v>1.06826552865439E-4</v>
      </c>
      <c r="P1208" s="1">
        <v>0</v>
      </c>
      <c r="Q1208" s="1">
        <v>0</v>
      </c>
      <c r="R1208" s="1">
        <v>5.7982421774983601E-4</v>
      </c>
      <c r="S1208" s="7">
        <v>5.53239109726149E-5</v>
      </c>
      <c r="T1208" s="1">
        <v>3.1991129394195001E-3</v>
      </c>
      <c r="U1208" s="1">
        <v>2.5148429081389001E-4</v>
      </c>
      <c r="V1208" s="1">
        <v>0</v>
      </c>
      <c r="W1208" s="1">
        <v>1207</v>
      </c>
      <c r="X1208" s="1" t="s">
        <v>1673</v>
      </c>
      <c r="Y1208" s="1" t="s">
        <v>1675</v>
      </c>
      <c r="Z1208" s="1" t="s">
        <v>2898</v>
      </c>
      <c r="AA1208" s="1">
        <v>1.05761325516709E-2</v>
      </c>
      <c r="AB1208" s="1">
        <v>1.89519426627867E-2</v>
      </c>
      <c r="AC1208" s="1">
        <v>8.3758101111157703E-3</v>
      </c>
      <c r="AD1208" s="1">
        <v>5.6970355683324897E-2</v>
      </c>
    </row>
    <row r="1209" spans="1:30" x14ac:dyDescent="0.3">
      <c r="A1209" s="1">
        <v>1208</v>
      </c>
      <c r="B1209" s="1" t="s">
        <v>1666</v>
      </c>
      <c r="C1209" s="1">
        <v>3.6506529903541098E-3</v>
      </c>
      <c r="D1209" s="1">
        <v>4.2193293518056799E-4</v>
      </c>
      <c r="E1209" s="1">
        <v>1.19205487170739E-3</v>
      </c>
      <c r="F1209" s="1">
        <v>3.8664711286621399E-4</v>
      </c>
      <c r="G1209" s="1">
        <v>3.5029520239396799E-4</v>
      </c>
      <c r="H1209" s="1">
        <v>4.4029725179190501E-4</v>
      </c>
      <c r="I1209" s="1">
        <v>6.0078485113100903E-4</v>
      </c>
      <c r="J1209" s="1">
        <v>5.7272466345611398E-4</v>
      </c>
      <c r="K1209" s="1">
        <v>1.7441197199389601E-2</v>
      </c>
      <c r="L1209" s="1">
        <v>2.1513200566613201E-3</v>
      </c>
      <c r="M1209" s="1">
        <v>1.82568752138208E-4</v>
      </c>
      <c r="N1209" s="1">
        <v>2.2880073840526901E-3</v>
      </c>
      <c r="O1209" s="1">
        <v>0</v>
      </c>
      <c r="P1209" s="1">
        <v>1.5556874609821401E-3</v>
      </c>
      <c r="Q1209" s="1">
        <v>4.2351380031892096E-3</v>
      </c>
      <c r="R1209" s="1">
        <v>3.17288935975466E-3</v>
      </c>
      <c r="S1209" s="1">
        <v>1.81202528539356E-3</v>
      </c>
      <c r="T1209" s="1">
        <v>5.3836819959351403E-4</v>
      </c>
      <c r="U1209" s="1">
        <v>1.2276786467542899E-4</v>
      </c>
      <c r="V1209" s="1">
        <v>5.6713862197360103E-3</v>
      </c>
      <c r="W1209" s="1">
        <v>1208</v>
      </c>
      <c r="X1209" s="1" t="s">
        <v>1666</v>
      </c>
      <c r="Y1209" s="1" t="s">
        <v>1674</v>
      </c>
      <c r="Z1209" s="1" t="s">
        <v>2899</v>
      </c>
      <c r="AA1209" s="1">
        <v>3.6506529903541098E-3</v>
      </c>
      <c r="AB1209" s="1">
        <v>1.7441197199389601E-2</v>
      </c>
      <c r="AC1209" s="1">
        <v>1.3790544209035501E-2</v>
      </c>
      <c r="AD1209" s="1">
        <v>8.2268570153977094E-2</v>
      </c>
    </row>
    <row r="1210" spans="1:30" x14ac:dyDescent="0.3">
      <c r="A1210" s="1">
        <v>1209</v>
      </c>
      <c r="B1210" s="1" t="s">
        <v>1672</v>
      </c>
      <c r="C1210" s="1">
        <v>1.59061606655877E-3</v>
      </c>
      <c r="D1210" s="7">
        <v>8.6459935911549303E-5</v>
      </c>
      <c r="E1210" s="1">
        <v>3.52943278096143E-3</v>
      </c>
      <c r="F1210" s="1">
        <v>1.4581440822417501E-3</v>
      </c>
      <c r="G1210" s="1">
        <v>1.06437446777734E-4</v>
      </c>
      <c r="H1210" s="1">
        <v>3.7136635406801802E-3</v>
      </c>
      <c r="I1210" s="1">
        <v>4.9987964282008296E-3</v>
      </c>
      <c r="J1210" s="1">
        <v>6.4676556496469102E-4</v>
      </c>
      <c r="K1210" s="1">
        <v>1.32754581218119E-2</v>
      </c>
      <c r="L1210" s="1">
        <v>2.8090444732070999E-3</v>
      </c>
      <c r="M1210" s="1">
        <v>1.05103174269196E-3</v>
      </c>
      <c r="N1210" s="1">
        <v>3.7168728404259198E-3</v>
      </c>
      <c r="O1210" s="7">
        <v>8.3128009278544605E-6</v>
      </c>
      <c r="P1210" s="1">
        <v>1.55028512503367E-3</v>
      </c>
      <c r="Q1210" s="1">
        <v>5.29568910446162E-3</v>
      </c>
      <c r="R1210" s="1">
        <v>1.7180751062505399E-3</v>
      </c>
      <c r="S1210" s="1">
        <v>1.3840825990629501E-3</v>
      </c>
      <c r="T1210" s="1">
        <v>1.0549633543288999E-3</v>
      </c>
      <c r="U1210" s="7">
        <v>6.6284275441620105E-5</v>
      </c>
      <c r="V1210" s="1">
        <v>8.2048868243028402E-4</v>
      </c>
      <c r="W1210" s="1">
        <v>1209</v>
      </c>
      <c r="X1210" s="1" t="s">
        <v>1672</v>
      </c>
      <c r="Y1210" s="1" t="s">
        <v>1674</v>
      </c>
      <c r="Z1210" s="1" t="s">
        <v>2900</v>
      </c>
      <c r="AA1210" s="1">
        <v>4.9987964282008296E-3</v>
      </c>
      <c r="AB1210" s="1">
        <v>1.32754581218119E-2</v>
      </c>
      <c r="AC1210" s="1">
        <v>8.2766616936111002E-3</v>
      </c>
      <c r="AD1210" s="1">
        <v>8.9130021664863501E-2</v>
      </c>
    </row>
    <row r="1211" spans="1:30" x14ac:dyDescent="0.3">
      <c r="A1211" s="1">
        <v>1210</v>
      </c>
      <c r="B1211" s="1" t="s">
        <v>1681</v>
      </c>
      <c r="C1211" s="1">
        <v>7.7713307937629702E-3</v>
      </c>
      <c r="D1211" s="1">
        <v>9.8339933479940308E-4</v>
      </c>
      <c r="E1211" s="1">
        <v>2.41477888676645E-4</v>
      </c>
      <c r="F1211" s="1">
        <v>8.1956114891269696E-4</v>
      </c>
      <c r="G1211" s="1">
        <v>4.8446985829183199E-4</v>
      </c>
      <c r="H1211" s="1">
        <v>2.4548323951865101E-4</v>
      </c>
      <c r="I1211" s="1">
        <v>4.9056582021979301E-4</v>
      </c>
      <c r="J1211" s="1">
        <v>1.16797933487938E-2</v>
      </c>
      <c r="K1211" s="1">
        <v>3.3906625766043199E-3</v>
      </c>
      <c r="L1211" s="1">
        <v>1.33201314072704E-2</v>
      </c>
      <c r="M1211" s="1">
        <v>1.8772709655137099E-3</v>
      </c>
      <c r="N1211" s="1">
        <v>2.1068797359157501E-3</v>
      </c>
      <c r="O1211" s="1">
        <v>8.3779846333311E-4</v>
      </c>
      <c r="P1211" s="1">
        <v>1.4936956687614899E-3</v>
      </c>
      <c r="Q1211" s="1">
        <v>2.38307362749107E-4</v>
      </c>
      <c r="R1211" s="1">
        <v>1.7745028032090601E-3</v>
      </c>
      <c r="S1211" s="1">
        <v>5.9630299198717496E-4</v>
      </c>
      <c r="T1211" s="1">
        <v>5.7476810995248902E-3</v>
      </c>
      <c r="U1211" s="1">
        <v>0</v>
      </c>
      <c r="V1211" s="1">
        <v>9.0846783232856397E-4</v>
      </c>
      <c r="W1211" s="1">
        <v>1210</v>
      </c>
      <c r="X1211" s="1" t="s">
        <v>1681</v>
      </c>
      <c r="Y1211" s="1" t="s">
        <v>1675</v>
      </c>
      <c r="Z1211" s="1" t="s">
        <v>2901</v>
      </c>
      <c r="AA1211" s="1">
        <v>1.7745028032090601E-3</v>
      </c>
      <c r="AB1211" s="1">
        <v>1.33201314072704E-2</v>
      </c>
      <c r="AC1211" s="1">
        <v>1.15456286040614E-2</v>
      </c>
      <c r="AD1211" s="1">
        <v>9.5048964542948602E-2</v>
      </c>
    </row>
    <row r="1212" spans="1:30" x14ac:dyDescent="0.3">
      <c r="A1212" s="1">
        <v>1211</v>
      </c>
      <c r="B1212" s="1" t="s">
        <v>1674</v>
      </c>
      <c r="C1212" s="1">
        <v>1.9833046182128199E-3</v>
      </c>
      <c r="D1212" s="1">
        <v>4.4187099806435401E-4</v>
      </c>
      <c r="E1212" s="1">
        <v>3.2534981432560499E-3</v>
      </c>
      <c r="F1212" s="1">
        <v>1.26455999022993E-2</v>
      </c>
      <c r="G1212" s="1">
        <v>1.13889870290892E-3</v>
      </c>
      <c r="H1212" s="1">
        <v>1.74509186979191E-3</v>
      </c>
      <c r="I1212" s="1">
        <v>9.1151038491067303E-4</v>
      </c>
      <c r="J1212" s="1">
        <v>2.2461893711866201E-3</v>
      </c>
      <c r="K1212" s="1">
        <v>3.8964427521914801E-3</v>
      </c>
      <c r="L1212" s="1">
        <v>3.7062202778952598E-3</v>
      </c>
      <c r="M1212" s="1">
        <v>7.73017493755527E-4</v>
      </c>
      <c r="N1212" s="1">
        <v>2.1509477067597998E-3</v>
      </c>
      <c r="O1212" s="1">
        <v>1.3140024788657801E-4</v>
      </c>
      <c r="P1212" s="1">
        <v>1.41585020730945E-3</v>
      </c>
      <c r="Q1212" s="1">
        <v>6.8731605954758604E-4</v>
      </c>
      <c r="R1212" s="1">
        <v>4.3222713061077502E-3</v>
      </c>
      <c r="S1212" s="1">
        <v>1.4352849538356899E-3</v>
      </c>
      <c r="T1212" s="1">
        <v>3.2174504766763201E-3</v>
      </c>
      <c r="U1212" s="7">
        <v>3.8677969791827697E-5</v>
      </c>
      <c r="V1212" s="1">
        <v>1.0049021033239E-3</v>
      </c>
      <c r="W1212" s="1">
        <v>1211</v>
      </c>
      <c r="X1212" s="1" t="s">
        <v>1674</v>
      </c>
      <c r="Y1212" s="1" t="s">
        <v>1669</v>
      </c>
      <c r="Z1212" s="1" t="s">
        <v>2902</v>
      </c>
      <c r="AA1212" s="1">
        <v>3.8964427521914801E-3</v>
      </c>
      <c r="AB1212" s="1">
        <v>1.26455999022993E-2</v>
      </c>
      <c r="AC1212" s="1">
        <v>8.7491571501078693E-3</v>
      </c>
      <c r="AD1212" s="1">
        <v>8.8072456212331396E-2</v>
      </c>
    </row>
    <row r="1213" spans="1:30" x14ac:dyDescent="0.3">
      <c r="A1213" s="1">
        <v>1212</v>
      </c>
      <c r="B1213" s="1" t="s">
        <v>1674</v>
      </c>
      <c r="C1213" s="1">
        <v>1.52704439167146E-3</v>
      </c>
      <c r="D1213" s="1">
        <v>0</v>
      </c>
      <c r="E1213" s="1">
        <v>1.3390645995101701E-3</v>
      </c>
      <c r="F1213" s="1">
        <v>3.3639776466066998E-3</v>
      </c>
      <c r="G1213" s="1">
        <v>5.9976111437106804E-4</v>
      </c>
      <c r="H1213" s="7">
        <v>4.5848905694011202E-5</v>
      </c>
      <c r="I1213" s="1">
        <v>2.33145630337809E-3</v>
      </c>
      <c r="J1213" s="1">
        <v>9.4393735144659096E-4</v>
      </c>
      <c r="K1213" s="1">
        <v>2.33414248667352E-2</v>
      </c>
      <c r="L1213" s="1">
        <v>4.2770320888007099E-4</v>
      </c>
      <c r="M1213" s="1">
        <v>2.6400399519255799E-4</v>
      </c>
      <c r="N1213" s="1">
        <v>5.0644229208871199E-3</v>
      </c>
      <c r="O1213" s="1">
        <v>1.4035519778324199E-3</v>
      </c>
      <c r="P1213" s="1">
        <v>1.7554933115169499E-3</v>
      </c>
      <c r="Q1213" s="1">
        <v>4.0987374566555899E-3</v>
      </c>
      <c r="R1213" s="1">
        <v>3.6902262222490798E-3</v>
      </c>
      <c r="S1213" s="1">
        <v>2.9051977836351398E-3</v>
      </c>
      <c r="T1213" s="1">
        <v>7.3725188595994296E-4</v>
      </c>
      <c r="U1213" s="1">
        <v>1.6018214945384701E-4</v>
      </c>
      <c r="V1213" s="1">
        <v>1.5953383268907999E-4</v>
      </c>
      <c r="W1213" s="1">
        <v>1212</v>
      </c>
      <c r="X1213" s="1" t="s">
        <v>1674</v>
      </c>
      <c r="Y1213" s="1" t="s">
        <v>1674</v>
      </c>
      <c r="Z1213" s="1" t="s">
        <v>2903</v>
      </c>
      <c r="AA1213" s="1">
        <v>2.33414248667352E-2</v>
      </c>
      <c r="AB1213" s="1">
        <v>2.33414248667352E-2</v>
      </c>
      <c r="AC1213" s="1">
        <v>0</v>
      </c>
      <c r="AD1213" s="1">
        <v>9.0843628432393395E-2</v>
      </c>
    </row>
    <row r="1214" spans="1:30" x14ac:dyDescent="0.3">
      <c r="A1214" s="1">
        <v>1213</v>
      </c>
      <c r="B1214" s="1" t="s">
        <v>1666</v>
      </c>
      <c r="C1214" s="1">
        <v>4.9446153258324299E-3</v>
      </c>
      <c r="D1214" s="1">
        <v>1.36387815023894E-3</v>
      </c>
      <c r="E1214" s="1">
        <v>1.9974129829254698E-3</v>
      </c>
      <c r="F1214" s="1">
        <v>2.08826181632477E-3</v>
      </c>
      <c r="G1214" s="1">
        <v>6.4025926732959098E-3</v>
      </c>
      <c r="H1214" s="1">
        <v>1.9250786577878201E-3</v>
      </c>
      <c r="I1214" s="1">
        <v>1.2247860473209399E-4</v>
      </c>
      <c r="J1214" s="1">
        <v>5.6686008825560597E-3</v>
      </c>
      <c r="K1214" s="1">
        <v>3.5028829608440499E-3</v>
      </c>
      <c r="L1214" s="1">
        <v>4.5485152488062702E-3</v>
      </c>
      <c r="M1214" s="1">
        <v>8.5093355883603203E-4</v>
      </c>
      <c r="N1214" s="1">
        <v>1.32183312253161E-3</v>
      </c>
      <c r="O1214" s="1">
        <v>8.3870642614558501E-4</v>
      </c>
      <c r="P1214" s="1">
        <v>2.74231443353637E-4</v>
      </c>
      <c r="Q1214" s="1">
        <v>6.02632676095535E-4</v>
      </c>
      <c r="R1214" s="1">
        <v>1.68879851599114E-3</v>
      </c>
      <c r="S1214" s="1">
        <v>1.2370190340185E-3</v>
      </c>
      <c r="T1214" s="1">
        <v>3.3679409246001402E-3</v>
      </c>
      <c r="U1214" s="1">
        <v>2.0915382863478899E-4</v>
      </c>
      <c r="V1214" s="1">
        <v>1.20129069416586E-2</v>
      </c>
      <c r="W1214" s="1">
        <v>1213</v>
      </c>
      <c r="X1214" s="1" t="s">
        <v>1666</v>
      </c>
      <c r="Y1214" s="1" t="s">
        <v>1685</v>
      </c>
      <c r="Z1214" s="1" t="s">
        <v>2904</v>
      </c>
      <c r="AA1214" s="1">
        <v>4.9446153258324299E-3</v>
      </c>
      <c r="AB1214" s="1">
        <v>1.20129069416586E-2</v>
      </c>
      <c r="AC1214" s="1">
        <v>7.0682916158262303E-3</v>
      </c>
      <c r="AD1214" s="1">
        <v>0.100228348130306</v>
      </c>
    </row>
    <row r="1215" spans="1:30" x14ac:dyDescent="0.3">
      <c r="A1215" s="1">
        <v>1214</v>
      </c>
      <c r="B1215" s="1" t="s">
        <v>1673</v>
      </c>
      <c r="C1215" s="1">
        <v>3.2538974140907599E-3</v>
      </c>
      <c r="D1215" s="1">
        <v>2.1555371603109402E-3</v>
      </c>
      <c r="E1215" s="1">
        <v>5.02521126925763E-3</v>
      </c>
      <c r="F1215" s="1">
        <v>3.2941837138858901E-3</v>
      </c>
      <c r="G1215" s="1">
        <v>2.0378951336325201E-4</v>
      </c>
      <c r="H1215" s="1">
        <v>1.55655807259701E-3</v>
      </c>
      <c r="I1215" s="1">
        <v>9.0509071340050295E-4</v>
      </c>
      <c r="J1215" s="1">
        <v>3.62366750346119E-3</v>
      </c>
      <c r="K1215" s="1">
        <v>4.37954837597373E-3</v>
      </c>
      <c r="L1215" s="1">
        <v>6.1760927036861304E-3</v>
      </c>
      <c r="M1215" s="1">
        <v>8.6981011131523995E-4</v>
      </c>
      <c r="N1215" s="1">
        <v>4.6129907442582696E-3</v>
      </c>
      <c r="O1215" s="1">
        <v>1.1500076538831299E-3</v>
      </c>
      <c r="P1215" s="1">
        <v>8.5907244486850402E-4</v>
      </c>
      <c r="Q1215" s="1">
        <v>2.1065169460080398E-3</v>
      </c>
      <c r="R1215" s="1">
        <v>4.6057830756939004E-3</v>
      </c>
      <c r="S1215" s="1">
        <v>2.0987951366478702E-3</v>
      </c>
      <c r="T1215" s="1">
        <v>6.4507563021866396E-3</v>
      </c>
      <c r="U1215" s="1">
        <v>1.8882191523761501E-4</v>
      </c>
      <c r="V1215" s="1">
        <v>5.10283859106409E-4</v>
      </c>
      <c r="W1215" s="1">
        <v>1214</v>
      </c>
      <c r="X1215" s="1" t="s">
        <v>1673</v>
      </c>
      <c r="Y1215" s="1" t="s">
        <v>1683</v>
      </c>
      <c r="Z1215" s="1" t="s">
        <v>2905</v>
      </c>
      <c r="AA1215" s="1">
        <v>3.62366750346119E-3</v>
      </c>
      <c r="AB1215" s="1">
        <v>6.4507563021866396E-3</v>
      </c>
      <c r="AC1215" s="1">
        <v>2.8270887987254501E-3</v>
      </c>
      <c r="AD1215" s="1">
        <v>0.101652821496344</v>
      </c>
    </row>
    <row r="1216" spans="1:30" x14ac:dyDescent="0.3">
      <c r="A1216" s="1">
        <v>1215</v>
      </c>
      <c r="B1216" s="1" t="s">
        <v>1666</v>
      </c>
      <c r="C1216" s="1">
        <v>2.5465583200678702E-3</v>
      </c>
      <c r="D1216" s="1">
        <v>2.26947627239754E-4</v>
      </c>
      <c r="E1216" s="1">
        <v>5.1878539793081399E-3</v>
      </c>
      <c r="F1216" s="1">
        <v>1.5181751809760301E-2</v>
      </c>
      <c r="G1216" s="1">
        <v>6.34769956716789E-4</v>
      </c>
      <c r="H1216" s="1">
        <v>6.8008039161109599E-4</v>
      </c>
      <c r="I1216" s="1">
        <v>2.28320909876923E-4</v>
      </c>
      <c r="J1216" s="1">
        <v>1.11886249387805E-3</v>
      </c>
      <c r="K1216" s="1">
        <v>5.3063893919489897E-3</v>
      </c>
      <c r="L1216" s="1">
        <v>1.7449522958662301E-3</v>
      </c>
      <c r="M1216" s="1">
        <v>3.63035290451235E-4</v>
      </c>
      <c r="N1216" s="1">
        <v>6.80484539798597E-3</v>
      </c>
      <c r="O1216" s="1">
        <v>8.3770451778089595E-4</v>
      </c>
      <c r="P1216" s="1">
        <v>3.38810048683571E-3</v>
      </c>
      <c r="Q1216" s="1">
        <v>1.7338068890250401E-3</v>
      </c>
      <c r="R1216" s="1">
        <v>3.9580547851495304E-3</v>
      </c>
      <c r="S1216" s="1">
        <v>1.55745180579773E-3</v>
      </c>
      <c r="T1216" s="1">
        <v>1.80437223906127E-3</v>
      </c>
      <c r="U1216" s="1">
        <v>0</v>
      </c>
      <c r="V1216" s="1">
        <v>1.66938627471579E-3</v>
      </c>
      <c r="W1216" s="1">
        <v>1215</v>
      </c>
      <c r="X1216" s="1" t="s">
        <v>1666</v>
      </c>
      <c r="Y1216" s="1" t="s">
        <v>1669</v>
      </c>
      <c r="Z1216" s="1" t="s">
        <v>2906</v>
      </c>
      <c r="AA1216" s="1">
        <v>2.5465583200678702E-3</v>
      </c>
      <c r="AB1216" s="1">
        <v>1.5181751809760301E-2</v>
      </c>
      <c r="AC1216" s="1">
        <v>1.2635193489692401E-2</v>
      </c>
      <c r="AD1216" s="1">
        <v>9.78454667547215E-2</v>
      </c>
    </row>
    <row r="1217" spans="1:30" x14ac:dyDescent="0.3">
      <c r="A1217" s="1">
        <v>1216</v>
      </c>
      <c r="B1217" s="1" t="s">
        <v>1671</v>
      </c>
      <c r="C1217" s="1">
        <v>3.1731002303340698E-3</v>
      </c>
      <c r="D1217" s="1">
        <v>7.5119703045580996E-4</v>
      </c>
      <c r="E1217" s="1">
        <v>5.3830589744760897E-3</v>
      </c>
      <c r="F1217" s="1">
        <v>6.0897757649196003E-3</v>
      </c>
      <c r="G1217" s="1">
        <v>1.1927689407620801E-3</v>
      </c>
      <c r="H1217" s="1">
        <v>1.2230818394860601E-3</v>
      </c>
      <c r="I1217" s="1">
        <v>8.6493922203767796E-4</v>
      </c>
      <c r="J1217" s="1">
        <v>2.7379314061829699E-3</v>
      </c>
      <c r="K1217" s="1">
        <v>1.0658097545108099E-2</v>
      </c>
      <c r="L1217" s="1">
        <v>2.6278214190645199E-3</v>
      </c>
      <c r="M1217" s="1">
        <v>1.3232947793064801E-3</v>
      </c>
      <c r="N1217" s="1">
        <v>2.6602594876089999E-3</v>
      </c>
      <c r="O1217" s="1">
        <v>3.4775764714566298E-4</v>
      </c>
      <c r="P1217" s="1">
        <v>1.86446834771988E-3</v>
      </c>
      <c r="Q1217" s="1">
        <v>4.8730160447995399E-3</v>
      </c>
      <c r="R1217" s="1">
        <v>3.7557969362175501E-3</v>
      </c>
      <c r="S1217" s="1">
        <v>2.2996665192420202E-3</v>
      </c>
      <c r="T1217" s="1">
        <v>1.6323361608538999E-3</v>
      </c>
      <c r="U1217" s="1">
        <v>1.03269124624095E-3</v>
      </c>
      <c r="V1217" s="1">
        <v>8.4392249414304299E-4</v>
      </c>
      <c r="W1217" s="1">
        <v>1216</v>
      </c>
      <c r="X1217" s="1" t="s">
        <v>1671</v>
      </c>
      <c r="Y1217" s="1" t="s">
        <v>1674</v>
      </c>
      <c r="Z1217" s="1" t="s">
        <v>2907</v>
      </c>
      <c r="AA1217" s="1">
        <v>1.2230818394860601E-3</v>
      </c>
      <c r="AB1217" s="1">
        <v>1.0658097545108099E-2</v>
      </c>
      <c r="AC1217" s="1">
        <v>9.4350157056221195E-3</v>
      </c>
      <c r="AD1217" s="1">
        <v>0.10308672075620801</v>
      </c>
    </row>
    <row r="1218" spans="1:30" x14ac:dyDescent="0.3">
      <c r="A1218" s="1">
        <v>1217</v>
      </c>
      <c r="B1218" s="1" t="s">
        <v>1677</v>
      </c>
      <c r="C1218" s="1">
        <v>1.2534694235945801E-3</v>
      </c>
      <c r="D1218" s="1">
        <v>1.0274912790466701E-3</v>
      </c>
      <c r="E1218" s="1">
        <v>4.7246030814817397E-3</v>
      </c>
      <c r="F1218" s="1">
        <v>4.4153213133025799E-3</v>
      </c>
      <c r="G1218" s="1">
        <v>5.9886895134570795E-4</v>
      </c>
      <c r="H1218" s="1">
        <v>2.74705621884044E-3</v>
      </c>
      <c r="I1218" s="1">
        <v>6.7287157511163303E-4</v>
      </c>
      <c r="J1218" s="1">
        <v>1.52993358834061E-3</v>
      </c>
      <c r="K1218" s="1">
        <v>8.1198456420456706E-3</v>
      </c>
      <c r="L1218" s="1">
        <v>2.4517254624259002E-3</v>
      </c>
      <c r="M1218" s="7">
        <v>9.6206934629479204E-5</v>
      </c>
      <c r="N1218" s="1">
        <v>7.0383962343993096E-3</v>
      </c>
      <c r="O1218" s="1">
        <v>9.2278064198452196E-4</v>
      </c>
      <c r="P1218" s="1">
        <v>1.4606390055296101E-3</v>
      </c>
      <c r="Q1218" s="1">
        <v>5.0171486362272496E-3</v>
      </c>
      <c r="R1218" s="1">
        <v>3.3178733107296601E-3</v>
      </c>
      <c r="S1218" s="1">
        <v>4.28727414013754E-4</v>
      </c>
      <c r="T1218" s="1">
        <v>1.7082348511091301E-3</v>
      </c>
      <c r="U1218" s="1">
        <v>0</v>
      </c>
      <c r="V1218" s="1">
        <v>1.4883419798665601E-3</v>
      </c>
      <c r="W1218" s="1">
        <v>1217</v>
      </c>
      <c r="X1218" s="1" t="s">
        <v>1677</v>
      </c>
      <c r="Y1218" s="1" t="s">
        <v>1674</v>
      </c>
      <c r="Z1218" s="1" t="s">
        <v>2908</v>
      </c>
      <c r="AA1218" s="1">
        <v>7.0383962343993096E-3</v>
      </c>
      <c r="AB1218" s="1">
        <v>8.1198456420456706E-3</v>
      </c>
      <c r="AC1218" s="1">
        <v>1.08144940764635E-3</v>
      </c>
      <c r="AD1218" s="1">
        <v>9.1847405472037097E-2</v>
      </c>
    </row>
    <row r="1219" spans="1:30" x14ac:dyDescent="0.3">
      <c r="A1219" s="1">
        <v>1218</v>
      </c>
      <c r="B1219" s="1" t="s">
        <v>1675</v>
      </c>
      <c r="C1219" s="1">
        <v>2.6179637577824402E-3</v>
      </c>
      <c r="D1219" s="1">
        <v>0</v>
      </c>
      <c r="E1219" s="1">
        <v>2.4926298539595399E-3</v>
      </c>
      <c r="F1219" s="1">
        <v>4.60667981527177E-3</v>
      </c>
      <c r="G1219" s="1">
        <v>9.3028797546514E-4</v>
      </c>
      <c r="H1219" s="1">
        <v>2.7466481529353098E-3</v>
      </c>
      <c r="I1219" s="1">
        <v>6.1642160800230001E-4</v>
      </c>
      <c r="J1219" s="1">
        <v>1.4304699093829201E-3</v>
      </c>
      <c r="K1219" s="1">
        <v>1.0354235163841201E-2</v>
      </c>
      <c r="L1219" s="1">
        <v>5.08604552287132E-4</v>
      </c>
      <c r="M1219" s="1">
        <v>1.14932125553083E-3</v>
      </c>
      <c r="N1219" s="1">
        <v>3.1632637640872699E-3</v>
      </c>
      <c r="O1219" s="1">
        <v>9.4043282336326E-4</v>
      </c>
      <c r="P1219" s="1">
        <v>1.5437908643214501E-3</v>
      </c>
      <c r="Q1219" s="1">
        <v>2.1107372074113799E-3</v>
      </c>
      <c r="R1219" s="1">
        <v>3.4486761320513702E-3</v>
      </c>
      <c r="S1219" s="1">
        <v>3.0153863250722001E-4</v>
      </c>
      <c r="T1219" s="1">
        <v>2.8939740267306499E-3</v>
      </c>
      <c r="U1219" s="1">
        <v>0</v>
      </c>
      <c r="V1219" s="1">
        <v>7.3039543836903096E-4</v>
      </c>
      <c r="W1219" s="1">
        <v>1218</v>
      </c>
      <c r="X1219" s="1" t="s">
        <v>1675</v>
      </c>
      <c r="Y1219" s="1" t="s">
        <v>1674</v>
      </c>
      <c r="Z1219" s="1" t="s">
        <v>2909</v>
      </c>
      <c r="AA1219" s="1">
        <v>5.08604552287132E-4</v>
      </c>
      <c r="AB1219" s="1">
        <v>1.0354235163841201E-2</v>
      </c>
      <c r="AC1219" s="1">
        <v>9.8456306115541192E-3</v>
      </c>
      <c r="AD1219" s="1">
        <v>8.1053806438127304E-2</v>
      </c>
    </row>
    <row r="1220" spans="1:30" x14ac:dyDescent="0.3">
      <c r="A1220" s="1">
        <v>1219</v>
      </c>
      <c r="B1220" s="1" t="s">
        <v>1668</v>
      </c>
      <c r="C1220" s="1">
        <v>1.62319749266782E-3</v>
      </c>
      <c r="D1220" s="1">
        <v>1.7830261661740501E-4</v>
      </c>
      <c r="E1220" s="1">
        <v>6.53085268971558E-3</v>
      </c>
      <c r="F1220" s="1">
        <v>1.19610244256881E-2</v>
      </c>
      <c r="G1220" s="1">
        <v>2.0397858390604501E-3</v>
      </c>
      <c r="H1220" s="1">
        <v>4.013021910828E-4</v>
      </c>
      <c r="I1220" s="1">
        <v>6.9824167072679198E-4</v>
      </c>
      <c r="J1220" s="1">
        <v>1.3457242981909201E-3</v>
      </c>
      <c r="K1220" s="1">
        <v>4.0680493695362599E-3</v>
      </c>
      <c r="L1220" s="1">
        <v>5.5674136768561104E-4</v>
      </c>
      <c r="M1220" s="7">
        <v>6.7345070387830994E-5</v>
      </c>
      <c r="N1220" s="1">
        <v>2.0470486037587098E-3</v>
      </c>
      <c r="O1220" s="1">
        <v>1.24373127950382E-4</v>
      </c>
      <c r="P1220" s="1">
        <v>2.2991024950555598E-3</v>
      </c>
      <c r="Q1220" s="1">
        <v>2.3677742285547602E-3</v>
      </c>
      <c r="R1220" s="1">
        <v>1.64838797413942E-3</v>
      </c>
      <c r="S1220" s="1">
        <v>9.28296586331798E-4</v>
      </c>
      <c r="T1220" s="1">
        <v>2.2372150137540598E-3</v>
      </c>
      <c r="U1220" s="1">
        <v>0</v>
      </c>
      <c r="V1220" s="1">
        <v>3.1925446370509101E-3</v>
      </c>
      <c r="W1220" s="1">
        <v>1219</v>
      </c>
      <c r="X1220" s="1" t="s">
        <v>1668</v>
      </c>
      <c r="Y1220" s="1" t="s">
        <v>1669</v>
      </c>
      <c r="Z1220" s="1" t="s">
        <v>2910</v>
      </c>
      <c r="AA1220" s="1">
        <v>6.53085268971558E-3</v>
      </c>
      <c r="AB1220" s="1">
        <v>1.19610244256881E-2</v>
      </c>
      <c r="AC1220" s="1">
        <v>5.4301717359725296E-3</v>
      </c>
      <c r="AD1220" s="1">
        <v>8.2063648377099493E-2</v>
      </c>
    </row>
    <row r="1221" spans="1:30" x14ac:dyDescent="0.3">
      <c r="A1221" s="1">
        <v>1220</v>
      </c>
      <c r="B1221" s="1" t="s">
        <v>1681</v>
      </c>
      <c r="C1221" s="1">
        <v>3.78516551518182E-4</v>
      </c>
      <c r="D1221" s="1">
        <v>0</v>
      </c>
      <c r="E1221" s="1">
        <v>7.4301395972094101E-3</v>
      </c>
      <c r="F1221" s="1">
        <v>4.9362674034457597E-3</v>
      </c>
      <c r="G1221" s="1">
        <v>1.3439287707838899E-3</v>
      </c>
      <c r="H1221" s="7">
        <v>3.2376639682143901E-5</v>
      </c>
      <c r="I1221" s="1">
        <v>3.5513391646991798E-3</v>
      </c>
      <c r="J1221" s="1">
        <v>1.29046159552743E-3</v>
      </c>
      <c r="K1221" s="1">
        <v>3.4793443649702499E-3</v>
      </c>
      <c r="L1221" s="1">
        <v>1.10439982702397E-3</v>
      </c>
      <c r="M1221" s="1">
        <v>2.4060392324895601E-4</v>
      </c>
      <c r="N1221" s="1">
        <v>5.0264996496335703E-3</v>
      </c>
      <c r="O1221" s="1">
        <v>9.9836212236879894E-4</v>
      </c>
      <c r="P1221" s="1">
        <v>1.4086511580321799E-3</v>
      </c>
      <c r="Q1221" s="1">
        <v>4.0799124030699101E-4</v>
      </c>
      <c r="R1221" s="1">
        <v>6.3516998794442099E-3</v>
      </c>
      <c r="S1221" s="1">
        <v>4.34429108087762E-4</v>
      </c>
      <c r="T1221" s="1">
        <v>7.9678853567748901E-4</v>
      </c>
      <c r="U1221" s="1">
        <v>0</v>
      </c>
      <c r="V1221" s="1">
        <v>7.9412102517503204E-4</v>
      </c>
      <c r="W1221" s="1">
        <v>1220</v>
      </c>
      <c r="X1221" s="1" t="s">
        <v>1681</v>
      </c>
      <c r="Y1221" s="1" t="s">
        <v>1668</v>
      </c>
      <c r="Z1221" s="1" t="s">
        <v>2911</v>
      </c>
      <c r="AA1221" s="1">
        <v>6.3516998794442099E-3</v>
      </c>
      <c r="AB1221" s="1">
        <v>7.4301395972094101E-3</v>
      </c>
      <c r="AC1221" s="1">
        <v>1.07843971776519E-3</v>
      </c>
      <c r="AD1221" s="1">
        <v>7.5262756981142306E-2</v>
      </c>
    </row>
    <row r="1222" spans="1:30" x14ac:dyDescent="0.3">
      <c r="A1222" s="1">
        <v>1221</v>
      </c>
      <c r="B1222" s="1" t="s">
        <v>1675</v>
      </c>
      <c r="C1222" s="1">
        <v>1.4101938117243799E-3</v>
      </c>
      <c r="D1222" s="7">
        <v>3.6587573609823303E-5</v>
      </c>
      <c r="E1222" s="1">
        <v>3.1352050415746099E-3</v>
      </c>
      <c r="F1222" s="1">
        <v>7.0886834638969496E-3</v>
      </c>
      <c r="G1222" s="1">
        <v>3.1280610414847099E-4</v>
      </c>
      <c r="H1222" s="1">
        <v>1.4529632345291401E-3</v>
      </c>
      <c r="I1222" s="1">
        <v>1.0569695149542299E-3</v>
      </c>
      <c r="J1222" s="1">
        <v>1.75649357922279E-3</v>
      </c>
      <c r="K1222" s="1">
        <v>9.7272280557746792E-3</v>
      </c>
      <c r="L1222" s="1">
        <v>4.5532463903913602E-3</v>
      </c>
      <c r="M1222" s="7">
        <v>5.7310271437443403E-5</v>
      </c>
      <c r="N1222" s="1">
        <v>2.8258824767265099E-3</v>
      </c>
      <c r="O1222" s="1">
        <v>3.8248773582441403E-4</v>
      </c>
      <c r="P1222" s="1">
        <v>2.37189506606431E-3</v>
      </c>
      <c r="Q1222" s="1">
        <v>1.3167074476648599E-3</v>
      </c>
      <c r="R1222" s="1">
        <v>1.2500530024504E-3</v>
      </c>
      <c r="S1222" s="1">
        <v>6.8427467570997605E-4</v>
      </c>
      <c r="T1222" s="1">
        <v>1.6435135619713901E-3</v>
      </c>
      <c r="U1222" s="1">
        <v>0</v>
      </c>
      <c r="V1222" s="1">
        <v>1.25859830170921E-3</v>
      </c>
      <c r="W1222" s="1">
        <v>1221</v>
      </c>
      <c r="X1222" s="1" t="s">
        <v>1675</v>
      </c>
      <c r="Y1222" s="1" t="s">
        <v>1674</v>
      </c>
      <c r="Z1222" s="1" t="s">
        <v>2912</v>
      </c>
      <c r="AA1222" s="1">
        <v>4.5532463903913602E-3</v>
      </c>
      <c r="AB1222" s="1">
        <v>9.7272280557746792E-3</v>
      </c>
      <c r="AC1222" s="1">
        <v>5.1739816653833103E-3</v>
      </c>
      <c r="AD1222" s="1">
        <v>7.9551792128092894E-2</v>
      </c>
    </row>
    <row r="1223" spans="1:30" x14ac:dyDescent="0.3">
      <c r="A1223" s="1">
        <v>1222</v>
      </c>
      <c r="B1223" s="1" t="s">
        <v>1668</v>
      </c>
      <c r="C1223" s="1">
        <v>1.02786293391624E-3</v>
      </c>
      <c r="D1223" s="1">
        <v>0</v>
      </c>
      <c r="E1223" s="1">
        <v>8.6052834347103303E-3</v>
      </c>
      <c r="F1223" s="1">
        <v>6.0703415401143898E-3</v>
      </c>
      <c r="G1223" s="1">
        <v>4.5343369317415202E-4</v>
      </c>
      <c r="H1223" s="1">
        <v>1.0837054929427E-4</v>
      </c>
      <c r="I1223" s="1">
        <v>5.2873785992519598E-4</v>
      </c>
      <c r="J1223" s="1">
        <v>1.0469543802703899E-2</v>
      </c>
      <c r="K1223" s="1">
        <v>4.45301936976526E-3</v>
      </c>
      <c r="L1223" s="1">
        <v>3.4493916863085898E-3</v>
      </c>
      <c r="M1223" s="1">
        <v>2.8142698949833899E-4</v>
      </c>
      <c r="N1223" s="1">
        <v>4.30029531673661E-3</v>
      </c>
      <c r="O1223" s="1">
        <v>4.5385896120097999E-4</v>
      </c>
      <c r="P1223" s="1">
        <v>1.73488139599028E-3</v>
      </c>
      <c r="Q1223" s="1">
        <v>1.82883135177899E-3</v>
      </c>
      <c r="R1223" s="1">
        <v>1.99013275666214E-3</v>
      </c>
      <c r="S1223" s="1">
        <v>1.19126949212757E-3</v>
      </c>
      <c r="T1223" s="1">
        <v>5.4633560127617803E-3</v>
      </c>
      <c r="U1223" s="7">
        <v>8.7633017070756503E-5</v>
      </c>
      <c r="V1223" s="1">
        <v>8.2898995945317904E-4</v>
      </c>
      <c r="W1223" s="1">
        <v>1222</v>
      </c>
      <c r="X1223" s="1" t="s">
        <v>1668</v>
      </c>
      <c r="Y1223" s="1" t="s">
        <v>1673</v>
      </c>
      <c r="Z1223" s="1" t="s">
        <v>2913</v>
      </c>
      <c r="AA1223" s="1">
        <v>8.6052834347103303E-3</v>
      </c>
      <c r="AB1223" s="1">
        <v>1.0469543802703899E-2</v>
      </c>
      <c r="AC1223" s="1">
        <v>1.8642603679936199E-3</v>
      </c>
      <c r="AD1223" s="1">
        <v>9.5533720081505999E-2</v>
      </c>
    </row>
    <row r="1224" spans="1:30" x14ac:dyDescent="0.3">
      <c r="A1224" s="1">
        <v>1223</v>
      </c>
      <c r="B1224" s="1" t="s">
        <v>1685</v>
      </c>
      <c r="C1224" s="1">
        <v>1.6399467581927E-3</v>
      </c>
      <c r="D1224" s="1">
        <v>4.1348105978711601E-4</v>
      </c>
      <c r="E1224" s="1">
        <v>3.9567243869896096E-3</v>
      </c>
      <c r="F1224" s="1">
        <v>2.9267519529112798E-3</v>
      </c>
      <c r="G1224" s="1">
        <v>2.7079915129102801E-3</v>
      </c>
      <c r="H1224" s="1">
        <v>6.35685039486249E-4</v>
      </c>
      <c r="I1224" s="1">
        <v>9.0766894702214802E-4</v>
      </c>
      <c r="J1224" s="1">
        <v>1.4484739431870201E-3</v>
      </c>
      <c r="K1224" s="1">
        <v>2.4603323044064102E-3</v>
      </c>
      <c r="L1224" s="1">
        <v>1.5891097476806199E-3</v>
      </c>
      <c r="M1224" s="1">
        <v>4.0417569676705898E-4</v>
      </c>
      <c r="N1224" s="1">
        <v>1.92345323713417E-3</v>
      </c>
      <c r="O1224" s="1">
        <v>2.8638321051119802E-4</v>
      </c>
      <c r="P1224" s="1">
        <v>6.7528076227373502E-4</v>
      </c>
      <c r="Q1224" s="1">
        <v>4.1347108850595398E-4</v>
      </c>
      <c r="R1224" s="1">
        <v>7.4055054307452899E-3</v>
      </c>
      <c r="S1224" s="1">
        <v>8.77643783959179E-3</v>
      </c>
      <c r="T1224" s="1">
        <v>1.47359944019814E-3</v>
      </c>
      <c r="U1224" s="1">
        <v>0</v>
      </c>
      <c r="V1224" s="1">
        <v>9.7964598944723091E-3</v>
      </c>
      <c r="W1224" s="1">
        <v>1223</v>
      </c>
      <c r="X1224" s="1" t="s">
        <v>1685</v>
      </c>
      <c r="Y1224" s="1" t="s">
        <v>1685</v>
      </c>
      <c r="Z1224" s="1" t="s">
        <v>2914</v>
      </c>
      <c r="AA1224" s="1">
        <v>9.7964598944723091E-3</v>
      </c>
      <c r="AB1224" s="1">
        <v>9.7964598944723091E-3</v>
      </c>
      <c r="AC1224" s="1">
        <v>0</v>
      </c>
      <c r="AD1224" s="1">
        <v>9.1038511153832602E-2</v>
      </c>
    </row>
    <row r="1225" spans="1:30" x14ac:dyDescent="0.3">
      <c r="A1225" s="1">
        <v>1224</v>
      </c>
      <c r="B1225" s="1" t="s">
        <v>1683</v>
      </c>
      <c r="C1225" s="1">
        <v>4.1904101885432898E-3</v>
      </c>
      <c r="D1225" s="1">
        <v>4.36233424601398E-4</v>
      </c>
      <c r="E1225" s="1">
        <v>6.3737120020157098E-3</v>
      </c>
      <c r="F1225" s="1">
        <v>8.1655252885529505E-3</v>
      </c>
      <c r="G1225" s="7">
        <v>3.17481566808807E-6</v>
      </c>
      <c r="H1225" s="1">
        <v>1.1007884303685701E-3</v>
      </c>
      <c r="I1225" s="1">
        <v>1.2198344114525801E-3</v>
      </c>
      <c r="J1225" s="1">
        <v>4.0649948878000702E-3</v>
      </c>
      <c r="K1225" s="1">
        <v>6.3564119426475704E-3</v>
      </c>
      <c r="L1225" s="1">
        <v>3.6655713915845199E-3</v>
      </c>
      <c r="M1225" s="1">
        <v>0</v>
      </c>
      <c r="N1225" s="1">
        <v>3.0298685825834999E-3</v>
      </c>
      <c r="O1225" s="1">
        <v>3.8615755988576599E-4</v>
      </c>
      <c r="P1225" s="1">
        <v>6.0122346520820802E-4</v>
      </c>
      <c r="Q1225" s="1">
        <v>1.9607340401881401E-3</v>
      </c>
      <c r="R1225" s="1">
        <v>4.7363161902758098E-3</v>
      </c>
      <c r="S1225" s="1">
        <v>8.8938073869328997E-4</v>
      </c>
      <c r="T1225" s="1">
        <v>5.2651937410665298E-3</v>
      </c>
      <c r="U1225" s="1">
        <v>0</v>
      </c>
      <c r="V1225" s="7">
        <v>3.05097863351508E-5</v>
      </c>
      <c r="W1225" s="1">
        <v>1224</v>
      </c>
      <c r="X1225" s="1" t="s">
        <v>1683</v>
      </c>
      <c r="Y1225" s="1" t="s">
        <v>1669</v>
      </c>
      <c r="Z1225" s="1" t="s">
        <v>2915</v>
      </c>
      <c r="AA1225" s="1">
        <v>5.2651937410665298E-3</v>
      </c>
      <c r="AB1225" s="1">
        <v>8.1655252885529505E-3</v>
      </c>
      <c r="AC1225" s="1">
        <v>2.9003315474864198E-3</v>
      </c>
      <c r="AD1225" s="1">
        <v>9.5282900162834902E-2</v>
      </c>
    </row>
    <row r="1226" spans="1:30" x14ac:dyDescent="0.3">
      <c r="A1226" s="1">
        <v>1225</v>
      </c>
      <c r="B1226" s="1" t="s">
        <v>1682</v>
      </c>
      <c r="C1226" s="1">
        <v>2.8603690108500498E-3</v>
      </c>
      <c r="D1226" s="1">
        <v>0</v>
      </c>
      <c r="E1226" s="1">
        <v>6.0209551043964903E-3</v>
      </c>
      <c r="F1226" s="1">
        <v>2.0776465538521801E-2</v>
      </c>
      <c r="G1226" s="1">
        <v>1.72684857455382E-4</v>
      </c>
      <c r="H1226" s="1">
        <v>1.8865617139651001E-3</v>
      </c>
      <c r="I1226" s="1">
        <v>3.3162593441252901E-4</v>
      </c>
      <c r="J1226" s="1">
        <v>1.48878726870148E-3</v>
      </c>
      <c r="K1226" s="1">
        <v>6.2306341834993699E-3</v>
      </c>
      <c r="L1226" s="1">
        <v>9.4643338507384499E-4</v>
      </c>
      <c r="M1226" s="1">
        <v>5.25259684208545E-4</v>
      </c>
      <c r="N1226" s="1">
        <v>4.1083053075444097E-3</v>
      </c>
      <c r="O1226" s="1">
        <v>0</v>
      </c>
      <c r="P1226" s="1">
        <v>4.0859492736716897E-3</v>
      </c>
      <c r="Q1226" s="1">
        <v>1.1731504115402201E-3</v>
      </c>
      <c r="R1226" s="1">
        <v>2.4332512935667E-3</v>
      </c>
      <c r="S1226" s="1">
        <v>2.2189330767960502E-3</v>
      </c>
      <c r="T1226" s="1">
        <v>1.5231082631303901E-3</v>
      </c>
      <c r="U1226" s="1">
        <v>0</v>
      </c>
      <c r="V1226" s="1">
        <v>1.23611969620237E-4</v>
      </c>
      <c r="W1226" s="1">
        <v>1225</v>
      </c>
      <c r="X1226" s="1" t="s">
        <v>1682</v>
      </c>
      <c r="Y1226" s="1" t="s">
        <v>1669</v>
      </c>
      <c r="Z1226" s="1" t="s">
        <v>2916</v>
      </c>
      <c r="AA1226" s="1">
        <v>2.2189330767960502E-3</v>
      </c>
      <c r="AB1226" s="1">
        <v>2.0776465538521801E-2</v>
      </c>
      <c r="AC1226" s="1">
        <v>1.8557532461725701E-2</v>
      </c>
      <c r="AD1226" s="1">
        <v>9.6156306753380494E-2</v>
      </c>
    </row>
    <row r="1227" spans="1:30" x14ac:dyDescent="0.3">
      <c r="A1227" s="1">
        <v>1226</v>
      </c>
      <c r="B1227" s="1" t="s">
        <v>1682</v>
      </c>
      <c r="C1227" s="1">
        <v>3.5770831097281701E-3</v>
      </c>
      <c r="D1227" s="1">
        <v>2.5423074344516501E-4</v>
      </c>
      <c r="E1227" s="1">
        <v>8.5692098020385202E-3</v>
      </c>
      <c r="F1227" s="1">
        <v>1.54162165448517E-2</v>
      </c>
      <c r="G1227" s="1">
        <v>1.43713622526537E-4</v>
      </c>
      <c r="H1227" s="1">
        <v>1.5009968468123801E-3</v>
      </c>
      <c r="I1227" s="1">
        <v>2.39848737838757E-4</v>
      </c>
      <c r="J1227" s="1">
        <v>1.0028599342570099E-3</v>
      </c>
      <c r="K1227" s="1">
        <v>1.0598132098820901E-2</v>
      </c>
      <c r="L1227" s="1">
        <v>2.2126563174812899E-3</v>
      </c>
      <c r="M1227" s="1">
        <v>7.2619347497953897E-4</v>
      </c>
      <c r="N1227" s="1">
        <v>3.9995953884799703E-3</v>
      </c>
      <c r="O1227" s="1">
        <v>2.2411052487411801E-4</v>
      </c>
      <c r="P1227" s="1">
        <v>5.23812214788717E-3</v>
      </c>
      <c r="Q1227" s="1">
        <v>2.52162332538515E-3</v>
      </c>
      <c r="R1227" s="1">
        <v>2.7771099770337901E-3</v>
      </c>
      <c r="S1227" s="1">
        <v>6.3035887779327505E-4</v>
      </c>
      <c r="T1227" s="1">
        <v>4.5157883501158403E-4</v>
      </c>
      <c r="U1227" s="1">
        <v>0</v>
      </c>
      <c r="V1227" s="1">
        <v>6.1773744106407896E-4</v>
      </c>
      <c r="W1227" s="1">
        <v>1226</v>
      </c>
      <c r="X1227" s="1" t="s">
        <v>1682</v>
      </c>
      <c r="Y1227" s="1" t="s">
        <v>1669</v>
      </c>
      <c r="Z1227" s="1" t="s">
        <v>2917</v>
      </c>
      <c r="AA1227" s="1">
        <v>6.3035887779327505E-4</v>
      </c>
      <c r="AB1227" s="1">
        <v>1.54162165448517E-2</v>
      </c>
      <c r="AC1227" s="1">
        <v>1.4785857667058399E-2</v>
      </c>
      <c r="AD1227" s="1">
        <v>0.103441086656558</v>
      </c>
    </row>
    <row r="1228" spans="1:30" x14ac:dyDescent="0.3">
      <c r="A1228" s="1">
        <v>1227</v>
      </c>
      <c r="B1228" s="1" t="s">
        <v>1672</v>
      </c>
      <c r="C1228" s="1">
        <v>1.66496591816818E-3</v>
      </c>
      <c r="D1228" s="1">
        <v>3.1907948690847301E-4</v>
      </c>
      <c r="E1228" s="1">
        <v>2.8944731788262601E-4</v>
      </c>
      <c r="F1228" s="1">
        <v>0</v>
      </c>
      <c r="G1228" s="1">
        <v>1.52699725210321E-3</v>
      </c>
      <c r="H1228" s="7">
        <v>2.3815701859232701E-6</v>
      </c>
      <c r="I1228" s="1">
        <v>7.4693954288803203E-3</v>
      </c>
      <c r="J1228" s="1">
        <v>9.1614905917758395E-4</v>
      </c>
      <c r="K1228" s="1">
        <v>0</v>
      </c>
      <c r="L1228" s="1">
        <v>1.3749401430847401E-2</v>
      </c>
      <c r="M1228" s="1">
        <v>4.7592976547415101E-4</v>
      </c>
      <c r="N1228" s="1">
        <v>1.4218703253364899E-2</v>
      </c>
      <c r="O1228" s="1">
        <v>1.21728076926335E-4</v>
      </c>
      <c r="P1228" s="1">
        <v>2.5803586246762698E-4</v>
      </c>
      <c r="Q1228" s="1">
        <v>4.2830439482743503E-4</v>
      </c>
      <c r="R1228" s="1">
        <v>1.49567826154468E-4</v>
      </c>
      <c r="S1228" s="1">
        <v>1.8497952559205999E-4</v>
      </c>
      <c r="T1228" s="1">
        <v>1.6439176770238499E-3</v>
      </c>
      <c r="U1228" s="1">
        <v>4.7425632845080501E-4</v>
      </c>
      <c r="V1228" s="1">
        <v>1.2019590834071801E-3</v>
      </c>
      <c r="W1228" s="1">
        <v>1227</v>
      </c>
      <c r="X1228" s="1" t="s">
        <v>1672</v>
      </c>
      <c r="Y1228" s="1" t="s">
        <v>1677</v>
      </c>
      <c r="Z1228" s="1" t="s">
        <v>2918</v>
      </c>
      <c r="AA1228" s="1">
        <v>7.4693954288803203E-3</v>
      </c>
      <c r="AB1228" s="1">
        <v>1.4218703253364899E-2</v>
      </c>
      <c r="AC1228" s="1">
        <v>6.7493078244846502E-3</v>
      </c>
      <c r="AD1228" s="1">
        <v>7.4526894398113094E-2</v>
      </c>
    </row>
    <row r="1229" spans="1:30" x14ac:dyDescent="0.3">
      <c r="A1229" s="1">
        <v>1228</v>
      </c>
      <c r="B1229" s="1" t="s">
        <v>1680</v>
      </c>
      <c r="C1229" s="1">
        <v>5.53803228369716E-4</v>
      </c>
      <c r="D1229" s="1">
        <v>4.0654822283165402E-4</v>
      </c>
      <c r="E1229" s="1">
        <v>3.43327213528297E-3</v>
      </c>
      <c r="F1229" s="1">
        <v>2.8228392286383402E-3</v>
      </c>
      <c r="G1229" s="1">
        <v>0</v>
      </c>
      <c r="H1229" s="1">
        <v>1.2108223049815501E-3</v>
      </c>
      <c r="I1229" s="7">
        <v>6.0660307357624498E-5</v>
      </c>
      <c r="J1229" s="1">
        <v>9.7379911556977599E-3</v>
      </c>
      <c r="K1229" s="1">
        <v>3.8857987527674402E-3</v>
      </c>
      <c r="L1229" s="1">
        <v>5.2225587401770199E-3</v>
      </c>
      <c r="M1229" s="1">
        <v>1.6567862388609199E-3</v>
      </c>
      <c r="N1229" s="1">
        <v>2.61031584537169E-3</v>
      </c>
      <c r="O1229" s="7">
        <v>3.0386487946900801E-5</v>
      </c>
      <c r="P1229" s="1">
        <v>1.26258836479526E-3</v>
      </c>
      <c r="Q1229" s="1">
        <v>4.4605672735050202E-3</v>
      </c>
      <c r="R1229" s="1">
        <v>5.4037094268266801E-4</v>
      </c>
      <c r="S1229" s="1">
        <v>1.5391227512830401E-3</v>
      </c>
      <c r="T1229" s="1">
        <v>4.65006859641691E-3</v>
      </c>
      <c r="U1229" s="7">
        <v>4.0764711806436999E-5</v>
      </c>
      <c r="V1229" s="1">
        <v>8.7044131908402896E-4</v>
      </c>
      <c r="W1229" s="1">
        <v>1228</v>
      </c>
      <c r="X1229" s="1" t="s">
        <v>1680</v>
      </c>
      <c r="Y1229" s="1" t="s">
        <v>1673</v>
      </c>
      <c r="Z1229" s="1" t="s">
        <v>2919</v>
      </c>
      <c r="AA1229" s="1">
        <v>4.4605672735050202E-3</v>
      </c>
      <c r="AB1229" s="1">
        <v>9.7379911556977599E-3</v>
      </c>
      <c r="AC1229" s="1">
        <v>5.2774238821927397E-3</v>
      </c>
      <c r="AD1229" s="1">
        <v>8.37157223959408E-2</v>
      </c>
    </row>
    <row r="1230" spans="1:30" x14ac:dyDescent="0.3">
      <c r="A1230" s="1">
        <v>1229</v>
      </c>
      <c r="B1230" s="1" t="s">
        <v>1669</v>
      </c>
      <c r="C1230" s="1">
        <v>4.3660679396941701E-3</v>
      </c>
      <c r="D1230" s="7">
        <v>5.3333474527398399E-5</v>
      </c>
      <c r="E1230" s="1">
        <v>5.6896046013240999E-3</v>
      </c>
      <c r="F1230" s="1">
        <v>1.29198482685622E-2</v>
      </c>
      <c r="G1230" s="1">
        <v>2.8435207384751402E-4</v>
      </c>
      <c r="H1230" s="1">
        <v>7.8770927799771896E-4</v>
      </c>
      <c r="I1230" s="1">
        <v>2.14805148002141E-3</v>
      </c>
      <c r="J1230" s="1">
        <v>6.3203138052077095E-4</v>
      </c>
      <c r="K1230" s="1">
        <v>1.0412581041825899E-2</v>
      </c>
      <c r="L1230" s="1">
        <v>5.27780350650227E-4</v>
      </c>
      <c r="M1230" s="1">
        <v>6.3410955104862405E-4</v>
      </c>
      <c r="N1230" s="1">
        <v>5.59833759079426E-3</v>
      </c>
      <c r="O1230" s="1">
        <v>4.2571643809292302E-4</v>
      </c>
      <c r="P1230" s="1">
        <v>4.5738871590643203E-3</v>
      </c>
      <c r="Q1230" s="1">
        <v>3.1906537873953099E-3</v>
      </c>
      <c r="R1230" s="1">
        <v>4.8556734149702799E-3</v>
      </c>
      <c r="S1230" s="1">
        <v>3.0892114364767E-3</v>
      </c>
      <c r="T1230" s="1">
        <v>1.1513608420460101E-3</v>
      </c>
      <c r="U1230" s="1">
        <v>2.25105714672812E-4</v>
      </c>
      <c r="V1230" s="1">
        <v>7.8589626493583403E-4</v>
      </c>
      <c r="W1230" s="1">
        <v>1229</v>
      </c>
      <c r="X1230" s="1" t="s">
        <v>1669</v>
      </c>
      <c r="Y1230" s="1" t="s">
        <v>1669</v>
      </c>
      <c r="Z1230" s="1" t="s">
        <v>2920</v>
      </c>
      <c r="AA1230" s="1">
        <v>1.29198482685622E-2</v>
      </c>
      <c r="AB1230" s="1">
        <v>1.29198482685622E-2</v>
      </c>
      <c r="AC1230" s="1">
        <v>0</v>
      </c>
      <c r="AD1230" s="1">
        <v>0.10887851726601901</v>
      </c>
    </row>
    <row r="1231" spans="1:30" x14ac:dyDescent="0.3">
      <c r="A1231" s="1">
        <v>1230</v>
      </c>
      <c r="B1231" s="1" t="s">
        <v>1668</v>
      </c>
      <c r="C1231" s="1">
        <v>1.74161880070289E-3</v>
      </c>
      <c r="D1231" s="1">
        <v>2.90037043414375E-4</v>
      </c>
      <c r="E1231" s="1">
        <v>1.4139533294406999E-3</v>
      </c>
      <c r="F1231" s="1">
        <v>5.7049777888463901E-3</v>
      </c>
      <c r="G1231" s="1">
        <v>2.1176437796607802E-3</v>
      </c>
      <c r="H1231" s="1">
        <v>3.0416716853290599E-4</v>
      </c>
      <c r="I1231" s="7">
        <v>1.9384023493200901E-5</v>
      </c>
      <c r="J1231" s="1">
        <v>3.95521510636137E-3</v>
      </c>
      <c r="K1231" s="1">
        <v>1.03591681194473E-3</v>
      </c>
      <c r="L1231" s="1">
        <v>1.6715085055979299E-2</v>
      </c>
      <c r="M1231" s="1">
        <v>2.17525921662866E-3</v>
      </c>
      <c r="N1231" s="1">
        <v>0</v>
      </c>
      <c r="O1231" s="1">
        <v>0</v>
      </c>
      <c r="P1231" s="1">
        <v>1.54290255061435E-3</v>
      </c>
      <c r="Q1231" s="7">
        <v>5.08309359723843E-5</v>
      </c>
      <c r="R1231" s="1">
        <v>2.9521935567090299E-4</v>
      </c>
      <c r="S1231" s="1">
        <v>4.7166960619562698E-4</v>
      </c>
      <c r="T1231" s="1">
        <v>9.1297294843643208E-3</v>
      </c>
      <c r="U1231" s="1">
        <v>0</v>
      </c>
      <c r="V1231" s="1">
        <v>1.6404636922504399E-3</v>
      </c>
      <c r="W1231" s="1">
        <v>1230</v>
      </c>
      <c r="X1231" s="1" t="s">
        <v>1668</v>
      </c>
      <c r="Y1231" s="1" t="s">
        <v>1675</v>
      </c>
      <c r="Z1231" s="1" t="s">
        <v>2921</v>
      </c>
      <c r="AA1231" s="1">
        <v>1.4139533294406999E-3</v>
      </c>
      <c r="AB1231" s="1">
        <v>1.6715085055979299E-2</v>
      </c>
      <c r="AC1231" s="1">
        <v>1.5301131726538599E-2</v>
      </c>
      <c r="AD1231" s="1">
        <v>8.2957012035381097E-2</v>
      </c>
    </row>
    <row r="1232" spans="1:30" x14ac:dyDescent="0.3">
      <c r="A1232" s="1">
        <v>1231</v>
      </c>
      <c r="B1232" s="1" t="s">
        <v>1685</v>
      </c>
      <c r="C1232" s="7">
        <v>4.7664174903881202E-6</v>
      </c>
      <c r="D1232" s="1">
        <v>0</v>
      </c>
      <c r="E1232" s="1">
        <v>0</v>
      </c>
      <c r="F1232" s="1">
        <v>0</v>
      </c>
      <c r="G1232" s="1">
        <v>1.2494649844741501E-2</v>
      </c>
      <c r="H1232" s="1">
        <v>0</v>
      </c>
      <c r="I1232" s="1">
        <v>0</v>
      </c>
      <c r="J1232" s="1">
        <v>2.9579064151351699E-4</v>
      </c>
      <c r="K1232" s="1">
        <v>0</v>
      </c>
      <c r="L1232" s="1">
        <v>1.5342242452362599E-3</v>
      </c>
      <c r="M1232" s="1">
        <v>1.8302152232826E-4</v>
      </c>
      <c r="N1232" s="1">
        <v>0</v>
      </c>
      <c r="O1232" s="1">
        <v>0</v>
      </c>
      <c r="P1232" s="7">
        <v>3.10082547349267E-5</v>
      </c>
      <c r="Q1232" s="1">
        <v>0</v>
      </c>
      <c r="R1232" s="1">
        <v>0</v>
      </c>
      <c r="S1232" s="1">
        <v>0</v>
      </c>
      <c r="T1232" s="7">
        <v>8.1804107262199697E-5</v>
      </c>
      <c r="U1232" s="1">
        <v>1.38969763840805E-3</v>
      </c>
      <c r="V1232" s="1">
        <v>1.8514851070242502E-2</v>
      </c>
      <c r="W1232" s="1">
        <v>1231</v>
      </c>
      <c r="X1232" s="1" t="s">
        <v>1685</v>
      </c>
      <c r="Y1232" s="1" t="s">
        <v>1685</v>
      </c>
      <c r="Z1232" s="1" t="s">
        <v>2922</v>
      </c>
      <c r="AA1232" s="1">
        <v>1.8514851070242502E-2</v>
      </c>
      <c r="AB1232" s="1">
        <v>1.8514851070242502E-2</v>
      </c>
      <c r="AC1232" s="1">
        <v>0</v>
      </c>
      <c r="AD1232" s="1">
        <v>5.1015531746142602E-2</v>
      </c>
    </row>
    <row r="1233" spans="1:30" x14ac:dyDescent="0.3">
      <c r="A1233" s="1">
        <v>1232</v>
      </c>
      <c r="B1233" s="1" t="s">
        <v>1668</v>
      </c>
      <c r="C1233" s="1">
        <v>6.5155405625369196E-4</v>
      </c>
      <c r="D1233" s="1">
        <v>0</v>
      </c>
      <c r="E1233" s="1">
        <v>1.9274254267533798E-2</v>
      </c>
      <c r="F1233" s="1">
        <v>5.2208766491832499E-3</v>
      </c>
      <c r="G1233" s="7">
        <v>8.7947128565779499E-5</v>
      </c>
      <c r="H1233" s="1">
        <v>8.5113366386687902E-4</v>
      </c>
      <c r="I1233" s="1">
        <v>1.1124795965061399E-4</v>
      </c>
      <c r="J1233" s="1">
        <v>1.14478918856119E-4</v>
      </c>
      <c r="K1233" s="1">
        <v>4.2707953343478697E-3</v>
      </c>
      <c r="L1233" s="1">
        <v>1.31715123283127E-3</v>
      </c>
      <c r="M1233" s="7">
        <v>7.9530139832078404E-5</v>
      </c>
      <c r="N1233" s="1">
        <v>3.6164634643025498E-3</v>
      </c>
      <c r="O1233" s="1">
        <v>0</v>
      </c>
      <c r="P1233" s="1">
        <v>3.19546697230759E-3</v>
      </c>
      <c r="Q1233" s="1">
        <v>1.6399146602500401E-3</v>
      </c>
      <c r="R1233" s="1">
        <v>1.7653743432923101E-3</v>
      </c>
      <c r="S1233" s="1">
        <v>1.190379794393E-3</v>
      </c>
      <c r="T1233" s="7">
        <v>7.8380057391109096E-5</v>
      </c>
      <c r="U1233" s="1">
        <v>0</v>
      </c>
      <c r="V1233" s="1">
        <v>2.17330802440722E-4</v>
      </c>
      <c r="W1233" s="1">
        <v>1232</v>
      </c>
      <c r="X1233" s="1" t="s">
        <v>1668</v>
      </c>
      <c r="Y1233" s="1" t="s">
        <v>1668</v>
      </c>
      <c r="Z1233" s="1" t="s">
        <v>2923</v>
      </c>
      <c r="AA1233" s="1">
        <v>1.9274254267533798E-2</v>
      </c>
      <c r="AB1233" s="1">
        <v>1.9274254267533798E-2</v>
      </c>
      <c r="AC1233" s="1">
        <v>0</v>
      </c>
      <c r="AD1233" s="1">
        <v>7.37712114262912E-2</v>
      </c>
    </row>
    <row r="1234" spans="1:30" x14ac:dyDescent="0.3">
      <c r="A1234" s="1">
        <v>1233</v>
      </c>
      <c r="B1234" s="1" t="s">
        <v>1680</v>
      </c>
      <c r="C1234" s="1">
        <v>3.9002011848913798E-3</v>
      </c>
      <c r="D1234" s="1">
        <v>3.2037923396461101E-4</v>
      </c>
      <c r="E1234" s="1">
        <v>3.1851832283669502E-3</v>
      </c>
      <c r="F1234" s="1">
        <v>1.7264978023304001E-2</v>
      </c>
      <c r="G1234" s="1">
        <v>6.9954596941179496E-4</v>
      </c>
      <c r="H1234" s="7">
        <v>2.1976088361138099E-5</v>
      </c>
      <c r="I1234" s="1">
        <v>8.7230862575256697E-4</v>
      </c>
      <c r="J1234" s="1">
        <v>1.7856180114193801E-3</v>
      </c>
      <c r="K1234" s="1">
        <v>2.55155218750712E-3</v>
      </c>
      <c r="L1234" s="1">
        <v>4.6064847802434203E-3</v>
      </c>
      <c r="M1234" s="1">
        <v>9.0096708325669897E-4</v>
      </c>
      <c r="N1234" s="1">
        <v>1.51798836565732E-3</v>
      </c>
      <c r="O1234" s="1">
        <v>0</v>
      </c>
      <c r="P1234" s="1">
        <v>2.9847104449011799E-3</v>
      </c>
      <c r="Q1234" s="1">
        <v>8.6005937401240995E-4</v>
      </c>
      <c r="R1234" s="1">
        <v>3.63789541631149E-3</v>
      </c>
      <c r="S1234" s="1">
        <v>4.3020498263561299E-3</v>
      </c>
      <c r="T1234" s="1">
        <v>2.3445869514022201E-3</v>
      </c>
      <c r="U1234" s="1">
        <v>2.4265146428341199E-4</v>
      </c>
      <c r="V1234" s="1">
        <v>1.7063983865334999E-3</v>
      </c>
      <c r="W1234" s="1">
        <v>1233</v>
      </c>
      <c r="X1234" s="1" t="s">
        <v>1680</v>
      </c>
      <c r="Y1234" s="1" t="s">
        <v>1669</v>
      </c>
      <c r="Z1234" s="1" t="s">
        <v>2924</v>
      </c>
      <c r="AA1234" s="1">
        <v>8.6005937401240995E-4</v>
      </c>
      <c r="AB1234" s="1">
        <v>1.7264978023304001E-2</v>
      </c>
      <c r="AC1234" s="1">
        <v>1.6404918649291601E-2</v>
      </c>
      <c r="AD1234" s="1">
        <v>9.5450847918381307E-2</v>
      </c>
    </row>
    <row r="1235" spans="1:30" x14ac:dyDescent="0.3">
      <c r="A1235" s="1">
        <v>1234</v>
      </c>
      <c r="B1235" s="1" t="s">
        <v>1675</v>
      </c>
      <c r="C1235" s="1">
        <v>6.4495892309358502E-4</v>
      </c>
      <c r="D1235" s="1">
        <v>1.29651238984025E-4</v>
      </c>
      <c r="E1235" s="1">
        <v>0</v>
      </c>
      <c r="F1235" s="1">
        <v>0</v>
      </c>
      <c r="G1235" s="1">
        <v>5.0805297048827896E-3</v>
      </c>
      <c r="H1235" s="7">
        <v>1.4480195518706299E-5</v>
      </c>
      <c r="I1235" s="1">
        <v>0</v>
      </c>
      <c r="J1235" s="1">
        <v>1.8812153331405498E-2</v>
      </c>
      <c r="K1235" s="1">
        <v>0</v>
      </c>
      <c r="L1235" s="1">
        <v>1.9599007982896498E-2</v>
      </c>
      <c r="M1235" s="1">
        <v>1.46710299395136E-4</v>
      </c>
      <c r="N1235" s="1">
        <v>0</v>
      </c>
      <c r="O1235" s="1">
        <v>0</v>
      </c>
      <c r="P1235" s="1">
        <v>0</v>
      </c>
      <c r="Q1235" s="1">
        <v>0</v>
      </c>
      <c r="R1235" s="1">
        <v>2.21990799672728E-4</v>
      </c>
      <c r="S1235" s="1">
        <v>7.4076939280052199E-4</v>
      </c>
      <c r="T1235" s="1">
        <v>2.6996221034187801E-3</v>
      </c>
      <c r="U1235" s="1">
        <v>0</v>
      </c>
      <c r="V1235" s="1">
        <v>1.6133469685347299E-3</v>
      </c>
      <c r="W1235" s="1">
        <v>1234</v>
      </c>
      <c r="X1235" s="1" t="s">
        <v>1675</v>
      </c>
      <c r="Y1235" s="1" t="s">
        <v>1675</v>
      </c>
      <c r="Z1235" s="1" t="s">
        <v>2925</v>
      </c>
      <c r="AA1235" s="1">
        <v>1.9599007982896498E-2</v>
      </c>
      <c r="AB1235" s="1">
        <v>1.9599007982896498E-2</v>
      </c>
      <c r="AC1235" s="1">
        <v>0</v>
      </c>
      <c r="AD1235" s="1">
        <v>7.3288684968273801E-2</v>
      </c>
    </row>
    <row r="1236" spans="1:30" x14ac:dyDescent="0.3">
      <c r="A1236" s="1">
        <v>1235</v>
      </c>
      <c r="B1236" s="1" t="s">
        <v>1675</v>
      </c>
      <c r="C1236" s="1">
        <v>1.8190043345425401E-3</v>
      </c>
      <c r="D1236" s="1">
        <v>1.7532301137912099E-3</v>
      </c>
      <c r="E1236" s="1">
        <v>0</v>
      </c>
      <c r="F1236" s="1">
        <v>0</v>
      </c>
      <c r="G1236" s="1">
        <v>1.75952485255682E-3</v>
      </c>
      <c r="H1236" s="1">
        <v>0</v>
      </c>
      <c r="I1236" s="1">
        <v>0</v>
      </c>
      <c r="J1236" s="1">
        <v>4.8218444794278503E-3</v>
      </c>
      <c r="K1236" s="1">
        <v>5.9696864451179801E-4</v>
      </c>
      <c r="L1236" s="1">
        <v>1.2052628751669301E-2</v>
      </c>
      <c r="M1236" s="1">
        <v>1.3768331666364801E-3</v>
      </c>
      <c r="N1236" s="1">
        <v>2.00244289087816E-4</v>
      </c>
      <c r="O1236" s="1">
        <v>0</v>
      </c>
      <c r="P1236" s="1">
        <v>7.2244746075698398E-4</v>
      </c>
      <c r="Q1236" s="1">
        <v>6.54002148135986E-4</v>
      </c>
      <c r="R1236" s="1">
        <v>9.0477740353472403E-4</v>
      </c>
      <c r="S1236" s="1">
        <v>2.8454787127718201E-3</v>
      </c>
      <c r="T1236" s="1">
        <v>6.74109937162372E-3</v>
      </c>
      <c r="U1236" s="1">
        <v>3.1203396279581202E-4</v>
      </c>
      <c r="V1236" s="1">
        <v>4.4684513364244902E-4</v>
      </c>
      <c r="W1236" s="1">
        <v>1235</v>
      </c>
      <c r="X1236" s="1" t="s">
        <v>1675</v>
      </c>
      <c r="Y1236" s="1" t="s">
        <v>1675</v>
      </c>
      <c r="Z1236" s="1" t="s">
        <v>2926</v>
      </c>
      <c r="AA1236" s="1">
        <v>1.2052628751669301E-2</v>
      </c>
      <c r="AB1236" s="1">
        <v>1.2052628751669301E-2</v>
      </c>
      <c r="AC1236" s="1">
        <v>0</v>
      </c>
      <c r="AD1236" s="1">
        <v>6.6981064989678804E-2</v>
      </c>
    </row>
    <row r="1237" spans="1:30" x14ac:dyDescent="0.3">
      <c r="A1237" s="1">
        <v>1236</v>
      </c>
      <c r="B1237" s="1" t="s">
        <v>1677</v>
      </c>
      <c r="C1237" s="1">
        <v>1.8342191581923501E-3</v>
      </c>
      <c r="D1237" s="1">
        <v>0</v>
      </c>
      <c r="E1237" s="1">
        <v>9.2119629176580908E-3</v>
      </c>
      <c r="F1237" s="1">
        <v>1.6882934320965701E-2</v>
      </c>
      <c r="G1237" s="7">
        <v>6.5263290105399896E-5</v>
      </c>
      <c r="H1237" s="1">
        <v>1.2053019215513699E-3</v>
      </c>
      <c r="I1237" s="1">
        <v>7.5375014086648099E-4</v>
      </c>
      <c r="J1237" s="1">
        <v>7.8331479235774399E-4</v>
      </c>
      <c r="K1237" s="1">
        <v>3.47047193562258E-3</v>
      </c>
      <c r="L1237" s="1">
        <v>4.0471224592789502E-4</v>
      </c>
      <c r="M1237" s="1">
        <v>7.8534022060304596E-4</v>
      </c>
      <c r="N1237" s="1">
        <v>3.9615967061314801E-3</v>
      </c>
      <c r="O1237" s="1">
        <v>0</v>
      </c>
      <c r="P1237" s="1">
        <v>3.6150176556361299E-3</v>
      </c>
      <c r="Q1237" s="1">
        <v>1.69959877714993E-3</v>
      </c>
      <c r="R1237" s="1">
        <v>5.12467159174436E-3</v>
      </c>
      <c r="S1237" s="1">
        <v>1.8122758389293699E-3</v>
      </c>
      <c r="T1237" s="7">
        <v>6.1224339161904706E-5</v>
      </c>
      <c r="U1237" s="1">
        <v>0</v>
      </c>
      <c r="V1237" s="7">
        <v>9.2359411809105399E-5</v>
      </c>
      <c r="W1237" s="1">
        <v>1236</v>
      </c>
      <c r="X1237" s="1" t="s">
        <v>1677</v>
      </c>
      <c r="Y1237" s="1" t="s">
        <v>1669</v>
      </c>
      <c r="Z1237" s="1" t="s">
        <v>2927</v>
      </c>
      <c r="AA1237" s="1">
        <v>3.9615967061314801E-3</v>
      </c>
      <c r="AB1237" s="1">
        <v>1.6882934320965701E-2</v>
      </c>
      <c r="AC1237" s="1">
        <v>1.2921337614834201E-2</v>
      </c>
      <c r="AD1237" s="1">
        <v>8.8399960735895705E-2</v>
      </c>
    </row>
    <row r="1238" spans="1:30" x14ac:dyDescent="0.3">
      <c r="A1238" s="1">
        <v>1237</v>
      </c>
      <c r="B1238" s="1" t="s">
        <v>1668</v>
      </c>
      <c r="C1238" s="1">
        <v>5.8477196013619797E-4</v>
      </c>
      <c r="D1238" s="1">
        <v>5.4336691086126802E-4</v>
      </c>
      <c r="E1238" s="1">
        <v>1.00908871050505E-4</v>
      </c>
      <c r="F1238" s="1">
        <v>7.6836222126854296E-4</v>
      </c>
      <c r="G1238" s="1">
        <v>1.03608964981733E-3</v>
      </c>
      <c r="H1238" s="7">
        <v>2.9177083769202599E-5</v>
      </c>
      <c r="I1238" s="1">
        <v>5.5305834158732802E-4</v>
      </c>
      <c r="J1238" s="1">
        <v>1.70573185851655E-3</v>
      </c>
      <c r="K1238" s="1">
        <v>2.4339899094745598E-2</v>
      </c>
      <c r="L1238" s="1">
        <v>7.4984801952631102E-4</v>
      </c>
      <c r="M1238" s="7">
        <v>7.3675110762363503E-6</v>
      </c>
      <c r="N1238" s="1">
        <v>4.3221668406888099E-4</v>
      </c>
      <c r="O1238" s="1">
        <v>0</v>
      </c>
      <c r="P1238" s="1">
        <v>7.5406410811303601E-3</v>
      </c>
      <c r="Q1238" s="1">
        <v>3.9502278513840099E-3</v>
      </c>
      <c r="R1238" s="1">
        <v>4.7035206478869898E-4</v>
      </c>
      <c r="S1238" s="1">
        <v>2.4357649772834301E-4</v>
      </c>
      <c r="T1238" s="1">
        <v>1.9199425932261501E-3</v>
      </c>
      <c r="U1238" s="1">
        <v>1.76875824056137E-4</v>
      </c>
      <c r="V1238" s="1">
        <v>2.2278410174525701E-3</v>
      </c>
      <c r="W1238" s="1">
        <v>1237</v>
      </c>
      <c r="X1238" s="1" t="s">
        <v>1668</v>
      </c>
      <c r="Y1238" s="1" t="s">
        <v>1674</v>
      </c>
      <c r="Z1238" s="1" t="s">
        <v>2928</v>
      </c>
      <c r="AA1238" s="1">
        <v>1.00908871050505E-4</v>
      </c>
      <c r="AB1238" s="1">
        <v>2.4339899094745598E-2</v>
      </c>
      <c r="AC1238" s="1">
        <v>2.4238990223695099E-2</v>
      </c>
      <c r="AD1238" s="1">
        <v>7.6134746427536898E-2</v>
      </c>
    </row>
    <row r="1239" spans="1:30" x14ac:dyDescent="0.3">
      <c r="A1239" s="1">
        <v>1238</v>
      </c>
      <c r="B1239" s="1" t="s">
        <v>1673</v>
      </c>
      <c r="C1239" s="1">
        <v>1.8283944409822001E-3</v>
      </c>
      <c r="D1239" s="1">
        <v>1.3571304126215101E-3</v>
      </c>
      <c r="E1239" s="1">
        <v>0</v>
      </c>
      <c r="F1239" s="1">
        <v>5.7874242588309998E-4</v>
      </c>
      <c r="G1239" s="1">
        <v>1.41609966540424E-3</v>
      </c>
      <c r="H1239" s="1">
        <v>1.5119502915580301E-4</v>
      </c>
      <c r="I1239" s="1">
        <v>2.3159550466447698E-3</v>
      </c>
      <c r="J1239" s="1">
        <v>8.5236332128314392E-3</v>
      </c>
      <c r="K1239" s="1">
        <v>2.4636760309947698E-4</v>
      </c>
      <c r="L1239" s="1">
        <v>1.3468262736326E-2</v>
      </c>
      <c r="M1239" s="1">
        <v>4.45472597680372E-3</v>
      </c>
      <c r="N1239" s="1">
        <v>5.5182048134776803E-4</v>
      </c>
      <c r="O1239" s="1">
        <v>0</v>
      </c>
      <c r="P1239" s="1">
        <v>1.09908778885901E-4</v>
      </c>
      <c r="Q1239" s="1">
        <v>0</v>
      </c>
      <c r="R1239" s="1">
        <v>8.8977559368163595E-4</v>
      </c>
      <c r="S1239" s="1">
        <v>2.44601738557974E-4</v>
      </c>
      <c r="T1239" s="1">
        <v>8.3152049650490802E-3</v>
      </c>
      <c r="U1239" s="1">
        <v>0</v>
      </c>
      <c r="V1239" s="1">
        <v>1.43220977811036E-3</v>
      </c>
      <c r="W1239" s="1">
        <v>1238</v>
      </c>
      <c r="X1239" s="1" t="s">
        <v>1673</v>
      </c>
      <c r="Y1239" s="1" t="s">
        <v>1675</v>
      </c>
      <c r="Z1239" s="1" t="s">
        <v>2929</v>
      </c>
      <c r="AA1239" s="1">
        <v>8.5236332128314392E-3</v>
      </c>
      <c r="AB1239" s="1">
        <v>1.3468262736326E-2</v>
      </c>
      <c r="AC1239" s="1">
        <v>4.94462952349458E-3</v>
      </c>
      <c r="AD1239" s="1">
        <v>7.9078431038744096E-2</v>
      </c>
    </row>
    <row r="1240" spans="1:30" x14ac:dyDescent="0.3">
      <c r="A1240" s="1">
        <v>1239</v>
      </c>
      <c r="B1240" s="1" t="s">
        <v>1675</v>
      </c>
      <c r="C1240" s="1">
        <v>1.0832279276672E-3</v>
      </c>
      <c r="D1240" s="1">
        <v>1.804201150368E-4</v>
      </c>
      <c r="E1240" s="1">
        <v>3.6628640128469701E-3</v>
      </c>
      <c r="F1240" s="1">
        <v>5.8296213952423702E-3</v>
      </c>
      <c r="G1240" s="1">
        <v>1.15507332654109E-4</v>
      </c>
      <c r="H1240" s="1">
        <v>1.5378923099176401E-3</v>
      </c>
      <c r="I1240" s="1">
        <v>1.8019765462838399E-4</v>
      </c>
      <c r="J1240" s="1">
        <v>9.0518117403006805E-4</v>
      </c>
      <c r="K1240" s="1">
        <v>4.7716591122457597E-3</v>
      </c>
      <c r="L1240" s="1">
        <v>2.4060588327846099E-3</v>
      </c>
      <c r="M1240" s="1">
        <v>1.0794346114205301E-3</v>
      </c>
      <c r="N1240" s="1">
        <v>4.6496320976678702E-3</v>
      </c>
      <c r="O1240" s="1">
        <v>2.7681116957416001E-4</v>
      </c>
      <c r="P1240" s="1">
        <v>3.8774786614240498E-3</v>
      </c>
      <c r="Q1240" s="1">
        <v>1.4468328028900399E-3</v>
      </c>
      <c r="R1240" s="1">
        <v>4.4115346746390902E-3</v>
      </c>
      <c r="S1240" s="1">
        <v>1.0277475341073899E-3</v>
      </c>
      <c r="T1240" s="1">
        <v>1.3546453856405601E-3</v>
      </c>
      <c r="U1240" s="1">
        <v>0</v>
      </c>
      <c r="V1240" s="1">
        <v>3.9321685983959498E-4</v>
      </c>
      <c r="W1240" s="1">
        <v>1239</v>
      </c>
      <c r="X1240" s="1" t="s">
        <v>1675</v>
      </c>
      <c r="Y1240" s="1" t="s">
        <v>1669</v>
      </c>
      <c r="Z1240" s="1" t="s">
        <v>2930</v>
      </c>
      <c r="AA1240" s="1">
        <v>2.4060588327846099E-3</v>
      </c>
      <c r="AB1240" s="1">
        <v>5.8296213952423702E-3</v>
      </c>
      <c r="AC1240" s="1">
        <v>3.4235625624577598E-3</v>
      </c>
      <c r="AD1240" s="1">
        <v>7.5787828183452893E-2</v>
      </c>
    </row>
    <row r="1241" spans="1:30" x14ac:dyDescent="0.3">
      <c r="A1241" s="1">
        <v>1240</v>
      </c>
      <c r="B1241" s="1" t="s">
        <v>1683</v>
      </c>
      <c r="C1241" s="1">
        <v>1.5678273939120999E-3</v>
      </c>
      <c r="D1241" s="1">
        <v>4.8903345764064797E-4</v>
      </c>
      <c r="E1241" s="1">
        <v>4.1440362177057799E-3</v>
      </c>
      <c r="F1241" s="1">
        <v>3.6349274104561899E-3</v>
      </c>
      <c r="G1241" s="7">
        <v>2.2415404933407201E-5</v>
      </c>
      <c r="H1241" s="1">
        <v>5.47702513685402E-4</v>
      </c>
      <c r="I1241" s="1">
        <v>2.02452510189995E-3</v>
      </c>
      <c r="J1241" s="1">
        <v>4.8417503208211999E-4</v>
      </c>
      <c r="K1241" s="1">
        <v>9.2029155569087907E-3</v>
      </c>
      <c r="L1241" s="1">
        <v>8.5736105286873495E-4</v>
      </c>
      <c r="M1241" s="1">
        <v>2.94750957322892E-4</v>
      </c>
      <c r="N1241" s="1">
        <v>7.2338950073833497E-3</v>
      </c>
      <c r="O1241" s="1">
        <v>0</v>
      </c>
      <c r="P1241" s="1">
        <v>3.1863295534300499E-3</v>
      </c>
      <c r="Q1241" s="1">
        <v>4.8225149263587501E-3</v>
      </c>
      <c r="R1241" s="1">
        <v>4.5736553840456098E-3</v>
      </c>
      <c r="S1241" s="1">
        <v>5.4457949461269497E-3</v>
      </c>
      <c r="T1241" s="1">
        <v>1.83628575290332E-3</v>
      </c>
      <c r="U1241" s="1">
        <v>0</v>
      </c>
      <c r="V1241" s="1">
        <v>1.13257021204874E-4</v>
      </c>
      <c r="W1241" s="1">
        <v>1240</v>
      </c>
      <c r="X1241" s="1" t="s">
        <v>1683</v>
      </c>
      <c r="Y1241" s="1" t="s">
        <v>1674</v>
      </c>
      <c r="Z1241" s="1" t="s">
        <v>2931</v>
      </c>
      <c r="AA1241" s="1">
        <v>1.83628575290332E-3</v>
      </c>
      <c r="AB1241" s="1">
        <v>9.2029155569087907E-3</v>
      </c>
      <c r="AC1241" s="1">
        <v>7.3666298040054702E-3</v>
      </c>
      <c r="AD1241" s="1">
        <v>9.1641306373569695E-2</v>
      </c>
    </row>
    <row r="1242" spans="1:30" x14ac:dyDescent="0.3">
      <c r="A1242" s="1">
        <v>1241</v>
      </c>
      <c r="B1242" s="1" t="s">
        <v>1670</v>
      </c>
      <c r="C1242" s="1">
        <v>5.9689436566150199E-4</v>
      </c>
      <c r="D1242" s="1">
        <v>2.5162678279106002E-4</v>
      </c>
      <c r="E1242" s="1">
        <v>2.48017490279169E-4</v>
      </c>
      <c r="F1242" s="1">
        <v>6.6927709610645604E-4</v>
      </c>
      <c r="G1242" s="1">
        <v>9.1655917641111691E-3</v>
      </c>
      <c r="H1242" s="1">
        <v>3.4399097147142098E-3</v>
      </c>
      <c r="I1242" s="1">
        <v>1.37508963547551E-3</v>
      </c>
      <c r="J1242" s="1">
        <v>4.9922158304428201E-4</v>
      </c>
      <c r="K1242" s="1">
        <v>4.0357991003637898E-3</v>
      </c>
      <c r="L1242" s="1">
        <v>8.6215908541212804E-4</v>
      </c>
      <c r="M1242" s="1">
        <v>0</v>
      </c>
      <c r="N1242" s="1">
        <v>1.90045219518547E-3</v>
      </c>
      <c r="O1242" s="1">
        <v>2.85279836024233E-3</v>
      </c>
      <c r="P1242" s="1">
        <v>1.1499216112657101E-3</v>
      </c>
      <c r="Q1242" s="1">
        <v>2.6945815320523702E-3</v>
      </c>
      <c r="R1242" s="1">
        <v>6.3565123745209298E-3</v>
      </c>
      <c r="S1242" s="1">
        <v>5.7032487494675602E-3</v>
      </c>
      <c r="T1242" s="1">
        <v>8.9994397095948897E-4</v>
      </c>
      <c r="U1242" s="1">
        <v>0</v>
      </c>
      <c r="V1242" s="1">
        <v>1.06064132221618E-2</v>
      </c>
      <c r="W1242" s="1">
        <v>1241</v>
      </c>
      <c r="X1242" s="1" t="s">
        <v>1670</v>
      </c>
      <c r="Y1242" s="1" t="s">
        <v>1685</v>
      </c>
      <c r="Z1242" s="1" t="s">
        <v>2932</v>
      </c>
      <c r="AA1242" s="1">
        <v>9.1655917641111691E-3</v>
      </c>
      <c r="AB1242" s="1">
        <v>1.06064132221618E-2</v>
      </c>
      <c r="AC1242" s="1">
        <v>1.44082145805066E-3</v>
      </c>
      <c r="AD1242" s="1">
        <v>9.53605775170938E-2</v>
      </c>
    </row>
    <row r="1243" spans="1:30" x14ac:dyDescent="0.3">
      <c r="A1243" s="1">
        <v>1242</v>
      </c>
      <c r="B1243" s="1" t="s">
        <v>1666</v>
      </c>
      <c r="C1243" s="1">
        <v>4.5009051795873601E-3</v>
      </c>
      <c r="D1243" s="1">
        <v>8.5234694553329795E-4</v>
      </c>
      <c r="E1243" s="1">
        <v>3.31384670081117E-4</v>
      </c>
      <c r="F1243" s="1">
        <v>2.946223575761E-4</v>
      </c>
      <c r="G1243" s="1">
        <v>9.2512984855445905E-3</v>
      </c>
      <c r="H1243" s="1">
        <v>2.4285510492016299E-4</v>
      </c>
      <c r="I1243" s="1">
        <v>0</v>
      </c>
      <c r="J1243" s="1">
        <v>1.44625397546363E-2</v>
      </c>
      <c r="K1243" s="1">
        <v>1.4558815783604099E-3</v>
      </c>
      <c r="L1243" s="1">
        <v>5.6172240834107302E-3</v>
      </c>
      <c r="M1243" s="1">
        <v>9.2124502019623597E-4</v>
      </c>
      <c r="N1243" s="1">
        <v>9.9531008582575591E-4</v>
      </c>
      <c r="O1243" s="1">
        <v>1.1618833066937299E-3</v>
      </c>
      <c r="P1243" s="1">
        <v>0</v>
      </c>
      <c r="Q1243" s="1">
        <v>1.6136741005307799E-4</v>
      </c>
      <c r="R1243" s="1">
        <v>3.16240130997282E-3</v>
      </c>
      <c r="S1243" s="1">
        <v>3.4222847631391201E-4</v>
      </c>
      <c r="T1243" s="1">
        <v>2.8970231399740201E-3</v>
      </c>
      <c r="U1243" s="1">
        <v>0</v>
      </c>
      <c r="V1243" s="1">
        <v>4.07028491712346E-3</v>
      </c>
      <c r="W1243" s="1">
        <v>1242</v>
      </c>
      <c r="X1243" s="1" t="s">
        <v>1666</v>
      </c>
      <c r="Y1243" s="1" t="s">
        <v>1673</v>
      </c>
      <c r="Z1243" s="1" t="s">
        <v>2933</v>
      </c>
      <c r="AA1243" s="1">
        <v>4.5009051795873601E-3</v>
      </c>
      <c r="AB1243" s="1">
        <v>1.44625397546363E-2</v>
      </c>
      <c r="AC1243" s="1">
        <v>9.9616345750490002E-3</v>
      </c>
      <c r="AD1243" s="1">
        <v>8.7949329506010296E-2</v>
      </c>
    </row>
    <row r="1244" spans="1:30" x14ac:dyDescent="0.3">
      <c r="A1244" s="1">
        <v>1243</v>
      </c>
      <c r="B1244" s="1" t="s">
        <v>1680</v>
      </c>
      <c r="C1244" s="1">
        <v>1.9535148776963201E-3</v>
      </c>
      <c r="D1244" s="1">
        <v>0</v>
      </c>
      <c r="E1244" s="1">
        <v>7.1969990351496605E-4</v>
      </c>
      <c r="F1244" s="1">
        <v>4.1469752747453504E-3</v>
      </c>
      <c r="G1244" s="1">
        <v>5.7806815493817096E-3</v>
      </c>
      <c r="H1244" s="1">
        <v>6.46733874542069E-4</v>
      </c>
      <c r="I1244" s="7">
        <v>6.8144355232666E-5</v>
      </c>
      <c r="J1244" s="1">
        <v>3.9762045031705801E-4</v>
      </c>
      <c r="K1244" s="1">
        <v>2.9960542520210999E-3</v>
      </c>
      <c r="L1244" s="1">
        <v>9.6718843493986495E-4</v>
      </c>
      <c r="M1244" s="1">
        <v>1.6998135108549901E-4</v>
      </c>
      <c r="N1244" s="1">
        <v>2.39955736804276E-3</v>
      </c>
      <c r="O1244" s="1">
        <v>1.0233036093751599E-2</v>
      </c>
      <c r="P1244" s="1">
        <v>1.1395586385236701E-3</v>
      </c>
      <c r="Q1244" s="1">
        <v>5.2139458342060599E-4</v>
      </c>
      <c r="R1244" s="1">
        <v>3.0194903994348299E-3</v>
      </c>
      <c r="S1244" s="1">
        <v>1.0341088494238699E-3</v>
      </c>
      <c r="T1244" s="1">
        <v>3.4371486054234703E-4</v>
      </c>
      <c r="U1244" s="7">
        <v>2.2028983928199298E-6</v>
      </c>
      <c r="V1244" s="1">
        <v>1.1876134134616001E-2</v>
      </c>
      <c r="W1244" s="1">
        <v>1243</v>
      </c>
      <c r="X1244" s="1" t="s">
        <v>1680</v>
      </c>
      <c r="Y1244" s="1" t="s">
        <v>1685</v>
      </c>
      <c r="Z1244" s="1" t="s">
        <v>2934</v>
      </c>
      <c r="AA1244" s="1">
        <v>5.2139458342060599E-4</v>
      </c>
      <c r="AB1244" s="1">
        <v>1.1876134134616001E-2</v>
      </c>
      <c r="AC1244" s="1">
        <v>1.1354739551195399E-2</v>
      </c>
      <c r="AD1244" s="1">
        <v>8.5829797053473406E-2</v>
      </c>
    </row>
    <row r="1245" spans="1:30" x14ac:dyDescent="0.3">
      <c r="A1245" s="1">
        <v>1244</v>
      </c>
      <c r="B1245" s="1" t="s">
        <v>1674</v>
      </c>
      <c r="C1245" s="1">
        <v>3.0137125355110699E-3</v>
      </c>
      <c r="D1245" s="1">
        <v>2.9789957933025002E-4</v>
      </c>
      <c r="E1245" s="1">
        <v>3.7139422667410601E-4</v>
      </c>
      <c r="F1245" s="1">
        <v>7.0627780593624596E-4</v>
      </c>
      <c r="G1245" s="1">
        <v>4.7501485010536398E-4</v>
      </c>
      <c r="H1245" s="1">
        <v>1.6651504076105801E-3</v>
      </c>
      <c r="I1245" s="1">
        <v>4.9233460044046903E-4</v>
      </c>
      <c r="J1245" s="1">
        <v>2.6962704242958898E-3</v>
      </c>
      <c r="K1245" s="1">
        <v>1.20283290000505E-2</v>
      </c>
      <c r="L1245" s="1">
        <v>1.21032741394691E-2</v>
      </c>
      <c r="M1245" s="1">
        <v>4.3228712321347702E-4</v>
      </c>
      <c r="N1245" s="1">
        <v>2.2455583245928998E-3</v>
      </c>
      <c r="O1245" s="1">
        <v>1.40615078424805E-4</v>
      </c>
      <c r="P1245" s="1">
        <v>2.4629975114974002E-3</v>
      </c>
      <c r="Q1245" s="1">
        <v>5.6111773281859604E-3</v>
      </c>
      <c r="R1245" s="1">
        <v>5.1204949920143098E-3</v>
      </c>
      <c r="S1245" s="1">
        <v>7.7976025439686599E-4</v>
      </c>
      <c r="T1245" s="1">
        <v>6.6396772271070704E-4</v>
      </c>
      <c r="U1245" s="7">
        <v>8.5273065609153101E-5</v>
      </c>
      <c r="V1245" s="7">
        <v>5.7748284943766997E-5</v>
      </c>
      <c r="W1245" s="1">
        <v>1244</v>
      </c>
      <c r="X1245" s="1" t="s">
        <v>1674</v>
      </c>
      <c r="Y1245" s="1" t="s">
        <v>1675</v>
      </c>
      <c r="Z1245" s="1" t="s">
        <v>2935</v>
      </c>
      <c r="AA1245" s="1">
        <v>1.20283290000505E-2</v>
      </c>
      <c r="AB1245" s="1">
        <v>1.21032741394691E-2</v>
      </c>
      <c r="AC1245" s="7">
        <v>7.4945139418578904E-5</v>
      </c>
      <c r="AD1245" s="1">
        <v>8.9972600463349803E-2</v>
      </c>
    </row>
    <row r="1246" spans="1:30" x14ac:dyDescent="0.3">
      <c r="A1246" s="1">
        <v>1245</v>
      </c>
      <c r="B1246" s="1" t="s">
        <v>1685</v>
      </c>
      <c r="C1246" s="1">
        <v>8.4727385362540295E-4</v>
      </c>
      <c r="D1246" s="1">
        <v>3.0840668310577502E-4</v>
      </c>
      <c r="E1246" s="1">
        <v>1.2732298602633E-4</v>
      </c>
      <c r="F1246" s="1">
        <v>3.7974692075173899E-4</v>
      </c>
      <c r="G1246" s="1">
        <v>4.8416267055261496E-3</v>
      </c>
      <c r="H1246" s="1">
        <v>1.02403557091805E-3</v>
      </c>
      <c r="I1246" s="1">
        <v>1.0300875301392E-3</v>
      </c>
      <c r="J1246" s="1">
        <v>1.5998269645791201E-3</v>
      </c>
      <c r="K1246" s="1">
        <v>1.2442780425546199E-2</v>
      </c>
      <c r="L1246" s="1">
        <v>3.4317940737739702E-3</v>
      </c>
      <c r="M1246" s="1">
        <v>5.34276445003449E-4</v>
      </c>
      <c r="N1246" s="1">
        <v>3.3076304569725399E-3</v>
      </c>
      <c r="O1246" s="1">
        <v>0</v>
      </c>
      <c r="P1246" s="1">
        <v>1.0199432779779099E-3</v>
      </c>
      <c r="Q1246" s="1">
        <v>2.28897851680721E-3</v>
      </c>
      <c r="R1246" s="1">
        <v>7.1458973289240395E-4</v>
      </c>
      <c r="S1246" s="1">
        <v>8.12932258676727E-4</v>
      </c>
      <c r="T1246" s="1">
        <v>3.31808395806041E-3</v>
      </c>
      <c r="U1246" s="1">
        <v>2.5261043924875701E-4</v>
      </c>
      <c r="V1246" s="1">
        <v>1.5742794449708102E-2</v>
      </c>
      <c r="W1246" s="1">
        <v>1245</v>
      </c>
      <c r="X1246" s="1" t="s">
        <v>1685</v>
      </c>
      <c r="Y1246" s="1" t="s">
        <v>1685</v>
      </c>
      <c r="Z1246" s="1" t="s">
        <v>2936</v>
      </c>
      <c r="AA1246" s="1">
        <v>1.5742794449708102E-2</v>
      </c>
      <c r="AB1246" s="1">
        <v>1.5742794449708102E-2</v>
      </c>
      <c r="AC1246" s="1">
        <v>0</v>
      </c>
      <c r="AD1246" s="1">
        <v>9.2840085953239601E-2</v>
      </c>
    </row>
    <row r="1247" spans="1:30" x14ac:dyDescent="0.3">
      <c r="A1247" s="1">
        <v>1246</v>
      </c>
      <c r="B1247" s="1" t="s">
        <v>1675</v>
      </c>
      <c r="C1247" s="1">
        <v>0</v>
      </c>
      <c r="D1247" s="7">
        <v>9.3087556131804397E-5</v>
      </c>
      <c r="E1247" s="1">
        <v>4.4595268162103002E-4</v>
      </c>
      <c r="F1247" s="1">
        <v>0</v>
      </c>
      <c r="G1247" s="1">
        <v>5.5581066510271304E-4</v>
      </c>
      <c r="H1247" s="1">
        <v>6.1627086400370596E-4</v>
      </c>
      <c r="I1247" s="1">
        <v>1.26222735051838E-4</v>
      </c>
      <c r="J1247" s="1">
        <v>3.41509841179007E-3</v>
      </c>
      <c r="K1247" s="1">
        <v>2.5376736133507299E-3</v>
      </c>
      <c r="L1247" s="1">
        <v>1.0125483054301799E-3</v>
      </c>
      <c r="M1247" s="1">
        <v>2.7266055417917499E-3</v>
      </c>
      <c r="N1247" s="1">
        <v>4.2771100850699198E-4</v>
      </c>
      <c r="O1247" s="1">
        <v>1.5507646674270501E-4</v>
      </c>
      <c r="P1247" s="1">
        <v>8.18786400570442E-4</v>
      </c>
      <c r="Q1247" s="1">
        <v>3.7413351356527003E-4</v>
      </c>
      <c r="R1247" s="1">
        <v>7.6792754924595401E-4</v>
      </c>
      <c r="S1247" s="1">
        <v>1.9590557811505998E-3</v>
      </c>
      <c r="T1247" s="1">
        <v>2.8869825290199001E-3</v>
      </c>
      <c r="U1247" s="1">
        <v>0</v>
      </c>
      <c r="V1247" s="1">
        <v>8.5206384793580698E-4</v>
      </c>
      <c r="W1247" s="1">
        <v>1246</v>
      </c>
      <c r="X1247" s="1" t="s">
        <v>1675</v>
      </c>
      <c r="Y1247" s="1" t="s">
        <v>1673</v>
      </c>
      <c r="Z1247" s="1" t="s">
        <v>2937</v>
      </c>
      <c r="AA1247" s="1">
        <v>1.0125483054301799E-3</v>
      </c>
      <c r="AB1247" s="1">
        <v>3.41509841179007E-3</v>
      </c>
      <c r="AC1247" s="1">
        <v>2.4025501063598899E-3</v>
      </c>
      <c r="AD1247" s="1">
        <v>4.2019780332427398E-2</v>
      </c>
    </row>
    <row r="1248" spans="1:30" x14ac:dyDescent="0.3">
      <c r="A1248" s="1">
        <v>1247</v>
      </c>
      <c r="B1248" s="1" t="s">
        <v>1666</v>
      </c>
      <c r="C1248" s="1">
        <v>1.7134630559472201E-3</v>
      </c>
      <c r="D1248" s="1">
        <v>2.19123683183284E-4</v>
      </c>
      <c r="E1248" s="1">
        <v>7.8670303759884493E-3</v>
      </c>
      <c r="F1248" s="1">
        <v>1.2600473357545401E-3</v>
      </c>
      <c r="G1248" s="1">
        <v>9.6454148140915795E-4</v>
      </c>
      <c r="H1248" s="1">
        <v>9.5756743616179395E-4</v>
      </c>
      <c r="I1248" s="1">
        <v>3.6997072461535699E-4</v>
      </c>
      <c r="J1248" s="1">
        <v>1.0790665317057301E-3</v>
      </c>
      <c r="K1248" s="1">
        <v>6.4675561089119604E-3</v>
      </c>
      <c r="L1248" s="1">
        <v>5.9049166831287503E-3</v>
      </c>
      <c r="M1248" s="1">
        <v>2.26528562459492E-4</v>
      </c>
      <c r="N1248" s="1">
        <v>1.15477412794319E-3</v>
      </c>
      <c r="O1248" s="1">
        <v>3.0600870981965702E-4</v>
      </c>
      <c r="P1248" s="1">
        <v>1.6630698657672299E-3</v>
      </c>
      <c r="Q1248" s="1">
        <v>1.1896805862445899E-2</v>
      </c>
      <c r="R1248" s="1">
        <v>8.3326715813288304E-4</v>
      </c>
      <c r="S1248" s="1">
        <v>1.1301602442822199E-3</v>
      </c>
      <c r="T1248" s="1">
        <v>9.5260251784982995E-4</v>
      </c>
      <c r="U1248" s="1">
        <v>2.25990027179117E-4</v>
      </c>
      <c r="V1248" s="1">
        <v>2.7593004882828503E-4</v>
      </c>
      <c r="W1248" s="1">
        <v>1247</v>
      </c>
      <c r="X1248" s="1" t="s">
        <v>1666</v>
      </c>
      <c r="Y1248" s="1" t="s">
        <v>1680</v>
      </c>
      <c r="Z1248" s="1" t="s">
        <v>2938</v>
      </c>
      <c r="AA1248" s="1">
        <v>1.7134630559472201E-3</v>
      </c>
      <c r="AB1248" s="1">
        <v>1.1896805862445899E-2</v>
      </c>
      <c r="AC1248" s="1">
        <v>1.0183342806498699E-2</v>
      </c>
      <c r="AD1248" s="1">
        <v>8.2035732004597794E-2</v>
      </c>
    </row>
    <row r="1249" spans="1:30" x14ac:dyDescent="0.3">
      <c r="A1249" s="1">
        <v>1248</v>
      </c>
      <c r="B1249" s="1" t="s">
        <v>1666</v>
      </c>
      <c r="C1249" s="1">
        <v>4.8413421773454597E-3</v>
      </c>
      <c r="D1249" s="7">
        <v>6.7360100667827202E-5</v>
      </c>
      <c r="E1249" s="1">
        <v>6.0172766519355598E-4</v>
      </c>
      <c r="F1249" s="1">
        <v>4.9725702003338096E-4</v>
      </c>
      <c r="G1249" s="1">
        <v>2.40263069544446E-3</v>
      </c>
      <c r="H1249" s="1">
        <v>2.70809146316243E-3</v>
      </c>
      <c r="I1249" s="1">
        <v>7.1050563988208704E-4</v>
      </c>
      <c r="J1249" s="1">
        <v>3.9922737932138299E-3</v>
      </c>
      <c r="K1249" s="1">
        <v>3.1266762700957801E-3</v>
      </c>
      <c r="L1249" s="1">
        <v>4.3592763613938398E-3</v>
      </c>
      <c r="M1249" s="1">
        <v>1.8221792697251801E-3</v>
      </c>
      <c r="N1249" s="1">
        <v>2.3303412577314799E-3</v>
      </c>
      <c r="O1249" s="1">
        <v>5.7820313648735498E-3</v>
      </c>
      <c r="P1249" s="1">
        <v>1.77325167488614E-3</v>
      </c>
      <c r="Q1249" s="1">
        <v>2.13013684789339E-3</v>
      </c>
      <c r="R1249" s="1">
        <v>1.7969949502334001E-3</v>
      </c>
      <c r="S1249" s="1">
        <v>1.60394010331254E-3</v>
      </c>
      <c r="T1249" s="1">
        <v>2.7651447111061902E-3</v>
      </c>
      <c r="U1249" s="7">
        <v>4.1639425237171402E-5</v>
      </c>
      <c r="V1249" s="1">
        <v>1.56800783261735E-3</v>
      </c>
      <c r="W1249" s="1">
        <v>1248</v>
      </c>
      <c r="X1249" s="1" t="s">
        <v>1666</v>
      </c>
      <c r="Y1249" s="1" t="s">
        <v>1678</v>
      </c>
      <c r="Z1249" s="1" t="s">
        <v>2939</v>
      </c>
      <c r="AA1249" s="1">
        <v>4.8413421773454597E-3</v>
      </c>
      <c r="AB1249" s="1">
        <v>5.7820313648735498E-3</v>
      </c>
      <c r="AC1249" s="1">
        <v>9.4068918752809102E-4</v>
      </c>
      <c r="AD1249" s="1">
        <v>8.7590188754254103E-2</v>
      </c>
    </row>
    <row r="1250" spans="1:30" x14ac:dyDescent="0.3">
      <c r="A1250" s="1">
        <v>1249</v>
      </c>
      <c r="B1250" s="1" t="s">
        <v>1668</v>
      </c>
      <c r="C1250" s="1">
        <v>4.2995415114083701E-3</v>
      </c>
      <c r="D1250" s="7">
        <v>9.49728982381787E-5</v>
      </c>
      <c r="E1250" s="1">
        <v>3.1198664045570001E-3</v>
      </c>
      <c r="F1250" s="1">
        <v>2.5766598065424199E-3</v>
      </c>
      <c r="G1250" s="1">
        <v>0</v>
      </c>
      <c r="H1250" s="1">
        <v>2.8446743876441101E-3</v>
      </c>
      <c r="I1250" s="7">
        <v>9.6831738152806506E-5</v>
      </c>
      <c r="J1250" s="1">
        <v>4.2126906652626398E-4</v>
      </c>
      <c r="K1250" s="1">
        <v>4.18341966489296E-3</v>
      </c>
      <c r="L1250" s="1">
        <v>1.6020921688671801E-3</v>
      </c>
      <c r="M1250" s="1">
        <v>4.7028347706696102E-4</v>
      </c>
      <c r="N1250" s="1">
        <v>1.5368739956043501E-2</v>
      </c>
      <c r="O1250" s="1">
        <v>1.48389801331292E-3</v>
      </c>
      <c r="P1250" s="1">
        <v>2.1360654811658198E-3</v>
      </c>
      <c r="Q1250" s="1">
        <v>5.6591206973380997E-3</v>
      </c>
      <c r="R1250" s="1">
        <v>5.9925567402637197E-3</v>
      </c>
      <c r="S1250" s="1">
        <v>1.3130399214253199E-3</v>
      </c>
      <c r="T1250" s="1">
        <v>5.9301908064031297E-4</v>
      </c>
      <c r="U1250" s="1">
        <v>0</v>
      </c>
      <c r="V1250" s="1">
        <v>3.2708877366514801E-4</v>
      </c>
      <c r="W1250" s="1">
        <v>1249</v>
      </c>
      <c r="X1250" s="1" t="s">
        <v>1668</v>
      </c>
      <c r="Y1250" s="1" t="s">
        <v>1677</v>
      </c>
      <c r="Z1250" s="1" t="s">
        <v>2940</v>
      </c>
      <c r="AA1250" s="1">
        <v>3.1198664045570001E-3</v>
      </c>
      <c r="AB1250" s="1">
        <v>1.5368739956043501E-2</v>
      </c>
      <c r="AC1250" s="1">
        <v>1.2248873551486499E-2</v>
      </c>
      <c r="AD1250" s="1">
        <v>9.2800151185524496E-2</v>
      </c>
    </row>
    <row r="1251" spans="1:30" x14ac:dyDescent="0.3">
      <c r="A1251" s="1">
        <v>1250</v>
      </c>
      <c r="B1251" s="1" t="s">
        <v>1677</v>
      </c>
      <c r="C1251" s="1">
        <v>5.3704834914740096E-3</v>
      </c>
      <c r="D1251" s="1">
        <v>2.6578663636008199E-4</v>
      </c>
      <c r="E1251" s="1">
        <v>2.4678922672461598E-3</v>
      </c>
      <c r="F1251" s="1">
        <v>7.0959824964355505E-4</v>
      </c>
      <c r="G1251" s="7">
        <v>6.8457630605447999E-5</v>
      </c>
      <c r="H1251" s="1">
        <v>4.4889709228484497E-3</v>
      </c>
      <c r="I1251" s="1">
        <v>1.60683117343117E-3</v>
      </c>
      <c r="J1251" s="1">
        <v>4.2615824515343498E-4</v>
      </c>
      <c r="K1251" s="1">
        <v>1.6546484889889301E-2</v>
      </c>
      <c r="L1251" s="1">
        <v>1.8108997505620901E-3</v>
      </c>
      <c r="M1251" s="7">
        <v>4.2410756573890297E-5</v>
      </c>
      <c r="N1251" s="1">
        <v>9.3407442712363196E-3</v>
      </c>
      <c r="O1251" s="1">
        <v>2.6276583695489901E-3</v>
      </c>
      <c r="P1251" s="1">
        <v>2.1468316335526202E-3</v>
      </c>
      <c r="Q1251" s="1">
        <v>1.19220945819354E-3</v>
      </c>
      <c r="R1251" s="1">
        <v>5.8159354217500996E-3</v>
      </c>
      <c r="S1251" s="1">
        <v>3.06368852775689E-3</v>
      </c>
      <c r="T1251" s="1">
        <v>1.15500545385234E-3</v>
      </c>
      <c r="U1251" s="1">
        <v>2.9822101948602699E-4</v>
      </c>
      <c r="V1251" s="1">
        <v>5.6336250696129605E-4</v>
      </c>
      <c r="W1251" s="1">
        <v>1250</v>
      </c>
      <c r="X1251" s="1" t="s">
        <v>1677</v>
      </c>
      <c r="Y1251" s="1" t="s">
        <v>1674</v>
      </c>
      <c r="Z1251" s="1" t="s">
        <v>2941</v>
      </c>
      <c r="AA1251" s="1">
        <v>9.3407442712363196E-3</v>
      </c>
      <c r="AB1251" s="1">
        <v>1.6546484889889301E-2</v>
      </c>
      <c r="AC1251" s="1">
        <v>7.2057406186530398E-3</v>
      </c>
      <c r="AD1251" s="1">
        <v>0.10385317494317201</v>
      </c>
    </row>
    <row r="1252" spans="1:30" x14ac:dyDescent="0.3">
      <c r="A1252" s="1">
        <v>1251</v>
      </c>
      <c r="B1252" s="1" t="s">
        <v>1683</v>
      </c>
      <c r="C1252" s="1">
        <v>2.7946170341912602E-3</v>
      </c>
      <c r="D1252" s="1">
        <v>2.3952614076615299E-4</v>
      </c>
      <c r="E1252" s="1">
        <v>1.2259107327453899E-3</v>
      </c>
      <c r="F1252" s="1">
        <v>2.4217860283045401E-3</v>
      </c>
      <c r="G1252" s="1">
        <v>1.17513974192159E-2</v>
      </c>
      <c r="H1252" s="1">
        <v>6.7714761688759104E-4</v>
      </c>
      <c r="I1252" s="1">
        <v>5.0766547344593201E-4</v>
      </c>
      <c r="J1252" s="1">
        <v>6.9152221930455799E-3</v>
      </c>
      <c r="K1252" s="1">
        <v>4.5100958884693202E-3</v>
      </c>
      <c r="L1252" s="1">
        <v>2.41751024715444E-3</v>
      </c>
      <c r="M1252" s="1">
        <v>2.27372400444855E-3</v>
      </c>
      <c r="N1252" s="1">
        <v>7.2006673610857498E-3</v>
      </c>
      <c r="O1252" s="1">
        <v>3.3030976964727198E-3</v>
      </c>
      <c r="P1252" s="1">
        <v>7.2309427963086403E-3</v>
      </c>
      <c r="Q1252" s="1">
        <v>1.34115796963501E-3</v>
      </c>
      <c r="R1252" s="1">
        <v>1.3344968541763201E-3</v>
      </c>
      <c r="S1252" s="1">
        <v>2.84918264677125E-4</v>
      </c>
      <c r="T1252" s="1">
        <v>3.8459856132246999E-3</v>
      </c>
      <c r="U1252" s="1">
        <v>0</v>
      </c>
      <c r="V1252" s="1">
        <v>2.7040728934322302E-3</v>
      </c>
      <c r="W1252" s="1">
        <v>1251</v>
      </c>
      <c r="X1252" s="1" t="s">
        <v>1683</v>
      </c>
      <c r="Y1252" s="1" t="s">
        <v>1670</v>
      </c>
      <c r="Z1252" s="1" t="s">
        <v>2942</v>
      </c>
      <c r="AA1252" s="1">
        <v>3.8459856132246999E-3</v>
      </c>
      <c r="AB1252" s="1">
        <v>1.17513974192159E-2</v>
      </c>
      <c r="AC1252" s="1">
        <v>7.9054118059912297E-3</v>
      </c>
      <c r="AD1252" s="1">
        <v>0.112444937941164</v>
      </c>
    </row>
    <row r="1253" spans="1:30" x14ac:dyDescent="0.3">
      <c r="A1253" s="1">
        <v>1252</v>
      </c>
      <c r="B1253" s="1" t="s">
        <v>1675</v>
      </c>
      <c r="C1253" s="1">
        <v>5.3561496083180003E-3</v>
      </c>
      <c r="D1253" s="7">
        <v>3.1203500223066398E-5</v>
      </c>
      <c r="E1253" s="1">
        <v>1.8563114213376E-3</v>
      </c>
      <c r="F1253" s="1">
        <v>1.8152134221676699E-3</v>
      </c>
      <c r="G1253" s="1">
        <v>9.0782136917078602E-4</v>
      </c>
      <c r="H1253" s="1">
        <v>4.6136927162504903E-3</v>
      </c>
      <c r="I1253" s="1">
        <v>0</v>
      </c>
      <c r="J1253" s="1">
        <v>2.1345785247577401E-3</v>
      </c>
      <c r="K1253" s="1">
        <v>1.9605332169317E-3</v>
      </c>
      <c r="L1253" s="1">
        <v>1.0231708536545101E-2</v>
      </c>
      <c r="M1253" s="1">
        <v>3.2764636838703497E-4</v>
      </c>
      <c r="N1253" s="1">
        <v>7.8817267700298499E-4</v>
      </c>
      <c r="O1253" s="1">
        <v>1.7712043385088199E-4</v>
      </c>
      <c r="P1253" s="1">
        <v>1.74412582378931E-3</v>
      </c>
      <c r="Q1253" s="1">
        <v>9.4058405562116709E-3</v>
      </c>
      <c r="R1253" s="1">
        <v>1.89228666209906E-3</v>
      </c>
      <c r="S1253" s="1">
        <v>9.0514028825214505E-4</v>
      </c>
      <c r="T1253" s="1">
        <v>3.1103659661611202E-3</v>
      </c>
      <c r="U1253" s="1">
        <v>1.07447303940351E-3</v>
      </c>
      <c r="V1253" s="1">
        <v>2.5018045904049301E-3</v>
      </c>
      <c r="W1253" s="1">
        <v>1252</v>
      </c>
      <c r="X1253" s="1" t="s">
        <v>1675</v>
      </c>
      <c r="Y1253" s="1" t="s">
        <v>1675</v>
      </c>
      <c r="Z1253" s="1" t="s">
        <v>2943</v>
      </c>
      <c r="AA1253" s="1">
        <v>1.0231708536545101E-2</v>
      </c>
      <c r="AB1253" s="1">
        <v>1.0231708536545101E-2</v>
      </c>
      <c r="AC1253" s="1">
        <v>0</v>
      </c>
      <c r="AD1253" s="1">
        <v>9.2842245740976395E-2</v>
      </c>
    </row>
    <row r="1254" spans="1:30" x14ac:dyDescent="0.3">
      <c r="A1254" s="1">
        <v>1253</v>
      </c>
      <c r="B1254" s="1" t="s">
        <v>1674</v>
      </c>
      <c r="C1254" s="1">
        <v>2.97105001416283E-3</v>
      </c>
      <c r="D1254" s="1">
        <v>0</v>
      </c>
      <c r="E1254" s="1">
        <v>6.3303114710365404E-3</v>
      </c>
      <c r="F1254" s="1">
        <v>1.7928809233553399E-2</v>
      </c>
      <c r="G1254" s="1">
        <v>0</v>
      </c>
      <c r="H1254" s="1">
        <v>1.37289042279518E-3</v>
      </c>
      <c r="I1254" s="7">
        <v>7.1286695082246597E-5</v>
      </c>
      <c r="J1254" s="1">
        <v>9.0225231664151095E-4</v>
      </c>
      <c r="K1254" s="1">
        <v>1.02919264298872E-2</v>
      </c>
      <c r="L1254" s="1">
        <v>3.2249189929662199E-3</v>
      </c>
      <c r="M1254" s="1">
        <v>4.2797846275334798E-4</v>
      </c>
      <c r="N1254" s="1">
        <v>6.15337295727601E-3</v>
      </c>
      <c r="O1254" s="1">
        <v>1.6799473084383299E-4</v>
      </c>
      <c r="P1254" s="1">
        <v>6.4192727860989699E-3</v>
      </c>
      <c r="Q1254" s="1">
        <v>1.0753595058538199E-3</v>
      </c>
      <c r="R1254" s="1">
        <v>4.0028668963873696E-3</v>
      </c>
      <c r="S1254" s="1">
        <v>1.66710998119857E-3</v>
      </c>
      <c r="T1254" s="1">
        <v>7.0231764924267497E-4</v>
      </c>
      <c r="U1254" s="1">
        <v>0</v>
      </c>
      <c r="V1254" s="1">
        <v>0</v>
      </c>
      <c r="W1254" s="1">
        <v>1253</v>
      </c>
      <c r="X1254" s="1" t="s">
        <v>1674</v>
      </c>
      <c r="Y1254" s="1" t="s">
        <v>1669</v>
      </c>
      <c r="Z1254" s="1" t="s">
        <v>2944</v>
      </c>
      <c r="AA1254" s="1">
        <v>1.02919264298872E-2</v>
      </c>
      <c r="AB1254" s="1">
        <v>1.7928809233553399E-2</v>
      </c>
      <c r="AC1254" s="1">
        <v>7.6368828036661998E-3</v>
      </c>
      <c r="AD1254" s="1">
        <v>0.10575475613773901</v>
      </c>
    </row>
    <row r="1255" spans="1:30" x14ac:dyDescent="0.3">
      <c r="A1255" s="1">
        <v>1254</v>
      </c>
      <c r="B1255" s="1" t="s">
        <v>1674</v>
      </c>
      <c r="C1255" s="1">
        <v>1.5509645148040201E-3</v>
      </c>
      <c r="D1255" s="1">
        <v>5.1397578341703801E-4</v>
      </c>
      <c r="E1255" s="1">
        <v>2.3740713179291099E-3</v>
      </c>
      <c r="F1255" s="1">
        <v>1.7901739908350301E-3</v>
      </c>
      <c r="G1255" s="1">
        <v>1.4000383545949601E-3</v>
      </c>
      <c r="H1255" s="1">
        <v>1.19056038362329E-3</v>
      </c>
      <c r="I1255" s="1">
        <v>6.1432076764592904E-4</v>
      </c>
      <c r="J1255" s="1">
        <v>2.26328107232962E-3</v>
      </c>
      <c r="K1255" s="1">
        <v>2.4045566200004399E-2</v>
      </c>
      <c r="L1255" s="1">
        <v>2.82215341091342E-3</v>
      </c>
      <c r="M1255" s="1">
        <v>1.03692369960989E-4</v>
      </c>
      <c r="N1255" s="1">
        <v>4.2746202591046603E-3</v>
      </c>
      <c r="O1255" s="7">
        <v>3.9543487987693898E-5</v>
      </c>
      <c r="P1255" s="1">
        <v>1.2596123666161799E-3</v>
      </c>
      <c r="Q1255" s="1">
        <v>3.1337787117416099E-3</v>
      </c>
      <c r="R1255" s="1">
        <v>3.6403857157450599E-3</v>
      </c>
      <c r="S1255" s="1">
        <v>5.9940557210658397E-3</v>
      </c>
      <c r="T1255" s="1">
        <v>3.1652103802084501E-3</v>
      </c>
      <c r="U1255" s="1">
        <v>0</v>
      </c>
      <c r="V1255" s="1">
        <v>7.5006849693107301E-4</v>
      </c>
      <c r="W1255" s="1">
        <v>1254</v>
      </c>
      <c r="X1255" s="1" t="s">
        <v>1674</v>
      </c>
      <c r="Y1255" s="1" t="s">
        <v>1674</v>
      </c>
      <c r="Z1255" s="1" t="s">
        <v>2945</v>
      </c>
      <c r="AA1255" s="1">
        <v>2.4045566200004399E-2</v>
      </c>
      <c r="AB1255" s="1">
        <v>2.4045566200004399E-2</v>
      </c>
      <c r="AC1255" s="1">
        <v>0</v>
      </c>
      <c r="AD1255" s="1">
        <v>0.102553455271749</v>
      </c>
    </row>
    <row r="1256" spans="1:30" x14ac:dyDescent="0.3">
      <c r="A1256" s="1">
        <v>1255</v>
      </c>
      <c r="B1256" s="1" t="s">
        <v>1673</v>
      </c>
      <c r="C1256" s="1">
        <v>1.1816842994553901E-3</v>
      </c>
      <c r="D1256" s="7">
        <v>5.5774696557202297E-5</v>
      </c>
      <c r="E1256" s="7">
        <v>8.0515124952750198E-5</v>
      </c>
      <c r="F1256" s="7">
        <v>3.8729127531558401E-5</v>
      </c>
      <c r="G1256" s="1">
        <v>1.81327035746968E-3</v>
      </c>
      <c r="H1256" s="1">
        <v>1.0677300445736401E-4</v>
      </c>
      <c r="I1256" s="1">
        <v>0</v>
      </c>
      <c r="J1256" s="1">
        <v>1.05761897548172E-2</v>
      </c>
      <c r="K1256" s="1">
        <v>4.7987266230725201E-4</v>
      </c>
      <c r="L1256" s="1">
        <v>3.5084146787646001E-2</v>
      </c>
      <c r="M1256" s="1">
        <v>9.2210746765435505E-4</v>
      </c>
      <c r="N1256" s="1">
        <v>3.4170953790206798E-4</v>
      </c>
      <c r="O1256" s="7">
        <v>7.9209426803921002E-5</v>
      </c>
      <c r="P1256" s="1">
        <v>0</v>
      </c>
      <c r="Q1256" s="1">
        <v>9.7177672128343699E-4</v>
      </c>
      <c r="R1256" s="1">
        <v>1.41030636089147E-3</v>
      </c>
      <c r="S1256" s="1">
        <v>1.4172154423826099E-4</v>
      </c>
      <c r="T1256" s="1">
        <v>2.4613832528219198E-3</v>
      </c>
      <c r="U1256" s="7">
        <v>4.5559366958951797E-6</v>
      </c>
      <c r="V1256" s="1">
        <v>0</v>
      </c>
      <c r="W1256" s="1">
        <v>1255</v>
      </c>
      <c r="X1256" s="1" t="s">
        <v>1673</v>
      </c>
      <c r="Y1256" s="1" t="s">
        <v>1675</v>
      </c>
      <c r="Z1256" s="1" t="s">
        <v>2946</v>
      </c>
      <c r="AA1256" s="1">
        <v>1.05761897548172E-2</v>
      </c>
      <c r="AB1256" s="1">
        <v>3.5084146787646001E-2</v>
      </c>
      <c r="AC1256" s="1">
        <v>2.4507957032828698E-2</v>
      </c>
      <c r="AD1256" s="1">
        <v>7.7915603323266802E-2</v>
      </c>
    </row>
    <row r="1257" spans="1:30" x14ac:dyDescent="0.3">
      <c r="A1257" s="1">
        <v>1256</v>
      </c>
      <c r="B1257" s="1" t="s">
        <v>1669</v>
      </c>
      <c r="C1257" s="1">
        <v>2.2997952571117198E-3</v>
      </c>
      <c r="D1257" s="7">
        <v>7.7788281933296297E-5</v>
      </c>
      <c r="E1257" s="1">
        <v>1.5437867684135801E-3</v>
      </c>
      <c r="F1257" s="1">
        <v>8.7678771038852306E-3</v>
      </c>
      <c r="G1257" s="1">
        <v>1.09854689569618E-4</v>
      </c>
      <c r="H1257" s="1">
        <v>1.0517630939015799E-3</v>
      </c>
      <c r="I1257" s="1">
        <v>3.1824903796707701E-3</v>
      </c>
      <c r="J1257" s="1">
        <v>3.5425452871267801E-3</v>
      </c>
      <c r="K1257" s="1">
        <v>5.7596775686603397E-3</v>
      </c>
      <c r="L1257" s="1">
        <v>3.9243261289237698E-3</v>
      </c>
      <c r="M1257" s="1">
        <v>7.97029683029877E-4</v>
      </c>
      <c r="N1257" s="1">
        <v>4.0269999293099301E-3</v>
      </c>
      <c r="O1257" s="7">
        <v>6.4607646025296097E-5</v>
      </c>
      <c r="P1257" s="1">
        <v>3.1409137664037299E-3</v>
      </c>
      <c r="Q1257" s="1">
        <v>2.9602421242047299E-3</v>
      </c>
      <c r="R1257" s="1">
        <v>4.1070622867273301E-3</v>
      </c>
      <c r="S1257" s="1">
        <v>4.3374197192962297E-3</v>
      </c>
      <c r="T1257" s="1">
        <v>2.2514274364791899E-3</v>
      </c>
      <c r="U1257" s="7">
        <v>5.2363299563693702E-5</v>
      </c>
      <c r="V1257" s="1">
        <v>2.0585194464335001E-4</v>
      </c>
      <c r="W1257" s="1">
        <v>1256</v>
      </c>
      <c r="X1257" s="1" t="s">
        <v>1669</v>
      </c>
      <c r="Y1257" s="1" t="s">
        <v>1669</v>
      </c>
      <c r="Z1257" s="1" t="s">
        <v>2947</v>
      </c>
      <c r="AA1257" s="1">
        <v>8.7678771038852306E-3</v>
      </c>
      <c r="AB1257" s="1">
        <v>8.7678771038852306E-3</v>
      </c>
      <c r="AC1257" s="1">
        <v>0</v>
      </c>
      <c r="AD1257" s="1">
        <v>9.6867789903993598E-2</v>
      </c>
    </row>
    <row r="1258" spans="1:30" x14ac:dyDescent="0.3">
      <c r="A1258" s="1">
        <v>1257</v>
      </c>
      <c r="B1258" s="1" t="s">
        <v>1666</v>
      </c>
      <c r="C1258" s="1">
        <v>3.9726994491370701E-3</v>
      </c>
      <c r="D1258" s="7">
        <v>5.7630474839058002E-5</v>
      </c>
      <c r="E1258" s="1">
        <v>8.4905317749153202E-3</v>
      </c>
      <c r="F1258" s="1">
        <v>1.0772753670718199E-2</v>
      </c>
      <c r="G1258" s="1">
        <v>0</v>
      </c>
      <c r="H1258" s="1">
        <v>7.9512666636107705E-4</v>
      </c>
      <c r="I1258" s="1">
        <v>4.9165287441006603E-4</v>
      </c>
      <c r="J1258" s="1">
        <v>1.9507487287257601E-3</v>
      </c>
      <c r="K1258" s="1">
        <v>1.0895815653780999E-2</v>
      </c>
      <c r="L1258" s="1">
        <v>1.13793255427292E-3</v>
      </c>
      <c r="M1258" s="1">
        <v>6.8777422036697602E-4</v>
      </c>
      <c r="N1258" s="1">
        <v>6.4825690546880697E-3</v>
      </c>
      <c r="O1258" s="1">
        <v>0</v>
      </c>
      <c r="P1258" s="1">
        <v>3.4754485447379998E-3</v>
      </c>
      <c r="Q1258" s="1">
        <v>5.7014004207177197E-4</v>
      </c>
      <c r="R1258" s="1">
        <v>7.6140283993462298E-3</v>
      </c>
      <c r="S1258" s="1">
        <v>2.0979512438598301E-3</v>
      </c>
      <c r="T1258" s="1">
        <v>4.9819034978755799E-4</v>
      </c>
      <c r="U1258" s="1">
        <v>0</v>
      </c>
      <c r="V1258" s="7">
        <v>1.4753204545067799E-5</v>
      </c>
      <c r="W1258" s="1">
        <v>1257</v>
      </c>
      <c r="X1258" s="1" t="s">
        <v>1666</v>
      </c>
      <c r="Y1258" s="1" t="s">
        <v>1674</v>
      </c>
      <c r="Z1258" s="1" t="s">
        <v>2948</v>
      </c>
      <c r="AA1258" s="1">
        <v>3.9726994491370701E-3</v>
      </c>
      <c r="AB1258" s="1">
        <v>1.0895815653780999E-2</v>
      </c>
      <c r="AC1258" s="1">
        <v>6.9231162046439702E-3</v>
      </c>
      <c r="AD1258" s="1">
        <v>0.10214830838359901</v>
      </c>
    </row>
    <row r="1259" spans="1:30" x14ac:dyDescent="0.3">
      <c r="A1259" s="1">
        <v>1258</v>
      </c>
      <c r="B1259" s="1" t="s">
        <v>1666</v>
      </c>
      <c r="C1259" s="1">
        <v>4.6373207095351497E-3</v>
      </c>
      <c r="D1259" s="1">
        <v>2.5120739956229399E-4</v>
      </c>
      <c r="E1259" s="1">
        <v>4.0980958593804902E-4</v>
      </c>
      <c r="F1259" s="1">
        <v>8.8115792393698501E-4</v>
      </c>
      <c r="G1259" s="1">
        <v>5.1372689084308598E-4</v>
      </c>
      <c r="H1259" s="1">
        <v>1.24103296608187E-2</v>
      </c>
      <c r="I1259" s="1">
        <v>4.3450918691087401E-4</v>
      </c>
      <c r="J1259" s="1">
        <v>1.6558050042759099E-3</v>
      </c>
      <c r="K1259" s="1">
        <v>4.8987504202290004E-3</v>
      </c>
      <c r="L1259" s="1">
        <v>5.3332592465683802E-3</v>
      </c>
      <c r="M1259" s="1">
        <v>8.0776282661813002E-4</v>
      </c>
      <c r="N1259" s="1">
        <v>1.8800160955786799E-3</v>
      </c>
      <c r="O1259" s="1">
        <v>8.5290540401577E-4</v>
      </c>
      <c r="P1259" s="1">
        <v>6.0751832678345504E-4</v>
      </c>
      <c r="Q1259" s="1">
        <v>7.5434331472058096E-4</v>
      </c>
      <c r="R1259" s="1">
        <v>4.8943463136937402E-3</v>
      </c>
      <c r="S1259" s="1">
        <v>2.5835025798879802E-3</v>
      </c>
      <c r="T1259" s="1">
        <v>2.1969097249755799E-3</v>
      </c>
      <c r="U1259" s="1">
        <v>4.4613080162067602E-4</v>
      </c>
      <c r="V1259" s="1">
        <v>1.67060106376615E-3</v>
      </c>
      <c r="W1259" s="1">
        <v>1258</v>
      </c>
      <c r="X1259" s="1" t="s">
        <v>1666</v>
      </c>
      <c r="Y1259" s="1" t="s">
        <v>1671</v>
      </c>
      <c r="Z1259" s="1" t="s">
        <v>2949</v>
      </c>
      <c r="AA1259" s="1">
        <v>4.6373207095351497E-3</v>
      </c>
      <c r="AB1259" s="1">
        <v>1.24103296608187E-2</v>
      </c>
      <c r="AC1259" s="1">
        <v>7.7730089512835802E-3</v>
      </c>
      <c r="AD1259" s="1">
        <v>8.8525260033287798E-2</v>
      </c>
    </row>
    <row r="1260" spans="1:30" x14ac:dyDescent="0.3">
      <c r="A1260" s="1">
        <v>1259</v>
      </c>
      <c r="B1260" s="1" t="s">
        <v>1685</v>
      </c>
      <c r="C1260" s="1">
        <v>1.2846130536531999E-3</v>
      </c>
      <c r="D1260" s="1">
        <v>0</v>
      </c>
      <c r="E1260" s="1">
        <v>4.4693366366827198E-4</v>
      </c>
      <c r="F1260" s="1">
        <v>2.79572839012959E-3</v>
      </c>
      <c r="G1260" s="1">
        <v>3.50513277826343E-3</v>
      </c>
      <c r="H1260" s="1">
        <v>5.1290904498889605E-4</v>
      </c>
      <c r="I1260" s="1">
        <v>7.4641892227165303E-4</v>
      </c>
      <c r="J1260" s="1">
        <v>2.2790405980785901E-3</v>
      </c>
      <c r="K1260" s="1">
        <v>9.4418445516622398E-3</v>
      </c>
      <c r="L1260" s="1">
        <v>3.8228716539960698E-3</v>
      </c>
      <c r="M1260" s="1">
        <v>0</v>
      </c>
      <c r="N1260" s="7">
        <v>6.0236945672057898E-5</v>
      </c>
      <c r="O1260" s="1">
        <v>6.0831795399478696E-4</v>
      </c>
      <c r="P1260" s="1">
        <v>1.8209188462987699E-3</v>
      </c>
      <c r="Q1260" s="1">
        <v>1.95978546606983E-2</v>
      </c>
      <c r="R1260" s="1">
        <v>1.8524847607511801E-3</v>
      </c>
      <c r="S1260" s="1">
        <v>1.5991273766786999E-4</v>
      </c>
      <c r="T1260" s="1">
        <v>1.5049722706438099E-3</v>
      </c>
      <c r="U1260" s="1">
        <v>0</v>
      </c>
      <c r="V1260" s="1">
        <v>6.32829457860541E-3</v>
      </c>
      <c r="W1260" s="1">
        <v>1259</v>
      </c>
      <c r="X1260" s="1" t="s">
        <v>1685</v>
      </c>
      <c r="Y1260" s="1" t="s">
        <v>1680</v>
      </c>
      <c r="Z1260" s="1" t="s">
        <v>2950</v>
      </c>
      <c r="AA1260" s="1">
        <v>6.32829457860541E-3</v>
      </c>
      <c r="AB1260" s="1">
        <v>1.95978546606983E-2</v>
      </c>
      <c r="AC1260" s="1">
        <v>1.32695600820929E-2</v>
      </c>
      <c r="AD1260" s="1">
        <v>9.5201219963588907E-2</v>
      </c>
    </row>
    <row r="1261" spans="1:30" x14ac:dyDescent="0.3">
      <c r="A1261" s="1">
        <v>1260</v>
      </c>
      <c r="B1261" s="1" t="s">
        <v>1669</v>
      </c>
      <c r="C1261" s="1">
        <v>1.7681777540887E-3</v>
      </c>
      <c r="D1261" s="1">
        <v>0</v>
      </c>
      <c r="E1261" s="1">
        <v>7.6677873542260796E-3</v>
      </c>
      <c r="F1261" s="1">
        <v>1.7797670236279602E-2</v>
      </c>
      <c r="G1261" s="1">
        <v>2.40238872722577E-4</v>
      </c>
      <c r="H1261" s="1">
        <v>1.2964492319535799E-3</v>
      </c>
      <c r="I1261" s="1">
        <v>7.6710534366039303E-4</v>
      </c>
      <c r="J1261" s="1">
        <v>1.4291881442846999E-3</v>
      </c>
      <c r="K1261" s="1">
        <v>3.0456361783321598E-3</v>
      </c>
      <c r="L1261" s="1">
        <v>0</v>
      </c>
      <c r="M1261" s="1">
        <v>0</v>
      </c>
      <c r="N1261" s="1">
        <v>3.9480090496293203E-3</v>
      </c>
      <c r="O1261" s="1">
        <v>1.0957546832774099E-3</v>
      </c>
      <c r="P1261" s="1">
        <v>2.1347256486153E-3</v>
      </c>
      <c r="Q1261" s="1">
        <v>5.4168110618314498E-4</v>
      </c>
      <c r="R1261" s="1">
        <v>2.6342971357671101E-3</v>
      </c>
      <c r="S1261" s="1">
        <v>1.3829105244381201E-3</v>
      </c>
      <c r="T1261" s="1">
        <v>7.6773557552850297E-4</v>
      </c>
      <c r="U1261" s="1">
        <v>0</v>
      </c>
      <c r="V1261" s="7">
        <v>5.0817143979782603E-5</v>
      </c>
      <c r="W1261" s="1">
        <v>1260</v>
      </c>
      <c r="X1261" s="1" t="s">
        <v>1669</v>
      </c>
      <c r="Y1261" s="1" t="s">
        <v>1669</v>
      </c>
      <c r="Z1261" s="1" t="s">
        <v>2951</v>
      </c>
      <c r="AA1261" s="1">
        <v>1.7797670236279602E-2</v>
      </c>
      <c r="AB1261" s="1">
        <v>1.7797670236279602E-2</v>
      </c>
      <c r="AC1261" s="1">
        <v>0</v>
      </c>
      <c r="AD1261" s="1">
        <v>8.0336519043605004E-2</v>
      </c>
    </row>
    <row r="1262" spans="1:30" x14ac:dyDescent="0.3">
      <c r="A1262" s="1">
        <v>1261</v>
      </c>
      <c r="B1262" s="1" t="s">
        <v>1673</v>
      </c>
      <c r="C1262" s="1">
        <v>4.8683229247366497E-3</v>
      </c>
      <c r="D1262" s="1">
        <v>2.0131626758036501E-4</v>
      </c>
      <c r="E1262" s="1">
        <v>3.14783654228591E-3</v>
      </c>
      <c r="F1262" s="1">
        <v>5.4547640448605796E-3</v>
      </c>
      <c r="G1262" s="1">
        <v>5.9284323842780703E-4</v>
      </c>
      <c r="H1262" s="1">
        <v>7.1249704690900595E-4</v>
      </c>
      <c r="I1262" s="1">
        <v>2.49241780062338E-4</v>
      </c>
      <c r="J1262" s="1">
        <v>4.9556593050674802E-3</v>
      </c>
      <c r="K1262" s="1">
        <v>2.2512385210405501E-2</v>
      </c>
      <c r="L1262" s="1">
        <v>2.1133299877117702E-3</v>
      </c>
      <c r="M1262" s="7">
        <v>7.9858991724754001E-5</v>
      </c>
      <c r="N1262" s="1">
        <v>4.5069403335116498E-3</v>
      </c>
      <c r="O1262" s="7">
        <v>3.1919975679458603E-5</v>
      </c>
      <c r="P1262" s="1">
        <v>4.2861588345500896E-3</v>
      </c>
      <c r="Q1262" s="1">
        <v>3.9925342859881601E-3</v>
      </c>
      <c r="R1262" s="1">
        <v>1.8825037469701899E-3</v>
      </c>
      <c r="S1262" s="1">
        <v>2.7566006244817698E-3</v>
      </c>
      <c r="T1262" s="1">
        <v>2.02336955508133E-3</v>
      </c>
      <c r="U1262" s="1">
        <v>0</v>
      </c>
      <c r="V1262" s="1">
        <v>2.2092910739289899E-4</v>
      </c>
      <c r="W1262" s="1">
        <v>1261</v>
      </c>
      <c r="X1262" s="1" t="s">
        <v>1673</v>
      </c>
      <c r="Y1262" s="1" t="s">
        <v>1674</v>
      </c>
      <c r="Z1262" s="1" t="s">
        <v>2952</v>
      </c>
      <c r="AA1262" s="1">
        <v>4.9556593050674802E-3</v>
      </c>
      <c r="AB1262" s="1">
        <v>2.2512385210405501E-2</v>
      </c>
      <c r="AC1262" s="1">
        <v>1.7556725905338001E-2</v>
      </c>
      <c r="AD1262" s="1">
        <v>0.10811402904251</v>
      </c>
    </row>
    <row r="1263" spans="1:30" x14ac:dyDescent="0.3">
      <c r="A1263" s="1">
        <v>1262</v>
      </c>
      <c r="B1263" s="1" t="s">
        <v>1677</v>
      </c>
      <c r="C1263" s="1">
        <v>4.5675186558583102E-4</v>
      </c>
      <c r="D1263" s="1">
        <v>0</v>
      </c>
      <c r="E1263" s="1">
        <v>0</v>
      </c>
      <c r="F1263" s="1">
        <v>2.5400107582673802E-4</v>
      </c>
      <c r="G1263" s="1">
        <v>4.0791530888499898E-2</v>
      </c>
      <c r="H1263" s="7">
        <v>8.0792236228159804E-5</v>
      </c>
      <c r="I1263" s="1">
        <v>4.1788043012923001E-4</v>
      </c>
      <c r="J1263" s="1">
        <v>1.46750702045062E-3</v>
      </c>
      <c r="K1263" s="1">
        <v>7.5296416458703504E-4</v>
      </c>
      <c r="L1263" s="1">
        <v>8.1575070276121095E-4</v>
      </c>
      <c r="M1263" s="1">
        <v>3.6479597303097698E-4</v>
      </c>
      <c r="N1263" s="1">
        <v>4.6536659495176004E-3</v>
      </c>
      <c r="O1263" s="1">
        <v>0</v>
      </c>
      <c r="P1263" s="1">
        <v>1.8673367399902501E-4</v>
      </c>
      <c r="Q1263" s="1">
        <v>5.0034233145057497E-4</v>
      </c>
      <c r="R1263" s="1">
        <v>3.6574545774037702E-4</v>
      </c>
      <c r="S1263" s="7">
        <v>7.9928167234462197E-5</v>
      </c>
      <c r="T1263" s="7">
        <v>6.1498749968213697E-5</v>
      </c>
      <c r="U1263" s="7">
        <v>1.3580075934926601E-5</v>
      </c>
      <c r="V1263" s="1">
        <v>1.7595222459502501E-3</v>
      </c>
      <c r="W1263" s="1">
        <v>1262</v>
      </c>
      <c r="X1263" s="1" t="s">
        <v>1677</v>
      </c>
      <c r="Y1263" s="1" t="s">
        <v>1670</v>
      </c>
      <c r="Z1263" s="1" t="s">
        <v>2953</v>
      </c>
      <c r="AA1263" s="1">
        <v>4.6536659495176004E-3</v>
      </c>
      <c r="AB1263" s="1">
        <v>4.0791530888499898E-2</v>
      </c>
      <c r="AC1263" s="1">
        <v>3.61378649389823E-2</v>
      </c>
      <c r="AD1263" s="1">
        <v>7.0020853453279894E-2</v>
      </c>
    </row>
    <row r="1264" spans="1:30" x14ac:dyDescent="0.3">
      <c r="A1264" s="1">
        <v>1263</v>
      </c>
      <c r="B1264" s="1" t="s">
        <v>1680</v>
      </c>
      <c r="C1264" s="1">
        <v>3.1409578061686498E-3</v>
      </c>
      <c r="D1264" s="1">
        <v>1.63405016508528E-3</v>
      </c>
      <c r="E1264" s="1">
        <v>3.6431676398601199E-3</v>
      </c>
      <c r="F1264" s="1">
        <v>9.5331165571205505E-3</v>
      </c>
      <c r="G1264" s="1">
        <v>3.1115830024187202E-4</v>
      </c>
      <c r="H1264" s="1">
        <v>4.2172949206534602E-4</v>
      </c>
      <c r="I1264" s="1">
        <v>4.84178192489955E-4</v>
      </c>
      <c r="J1264" s="1">
        <v>8.7907852022759206E-3</v>
      </c>
      <c r="K1264" s="1">
        <v>8.0160139260611E-3</v>
      </c>
      <c r="L1264" s="1">
        <v>3.66422093186203E-3</v>
      </c>
      <c r="M1264" s="1">
        <v>2.0381432146399799E-3</v>
      </c>
      <c r="N1264" s="1">
        <v>3.4978209872067599E-3</v>
      </c>
      <c r="O1264" s="1">
        <v>1.1054477158814E-4</v>
      </c>
      <c r="P1264" s="1">
        <v>1.87949767838449E-3</v>
      </c>
      <c r="Q1264" s="1">
        <v>2.6553104709616301E-3</v>
      </c>
      <c r="R1264" s="1">
        <v>3.7740502878326702E-3</v>
      </c>
      <c r="S1264" s="1">
        <v>1.2585369577885099E-3</v>
      </c>
      <c r="T1264" s="1">
        <v>4.8755558428701202E-3</v>
      </c>
      <c r="U1264" s="1">
        <v>0</v>
      </c>
      <c r="V1264" s="1">
        <v>9.8401452389115405E-4</v>
      </c>
      <c r="W1264" s="1">
        <v>1263</v>
      </c>
      <c r="X1264" s="1" t="s">
        <v>1680</v>
      </c>
      <c r="Y1264" s="1" t="s">
        <v>1669</v>
      </c>
      <c r="Z1264" s="1" t="s">
        <v>2954</v>
      </c>
      <c r="AA1264" s="1">
        <v>2.6553104709616301E-3</v>
      </c>
      <c r="AB1264" s="1">
        <v>9.5331165571205505E-3</v>
      </c>
      <c r="AC1264" s="1">
        <v>6.8778060861589196E-3</v>
      </c>
      <c r="AD1264" s="1">
        <v>0.10913430927331599</v>
      </c>
    </row>
    <row r="1265" spans="1:30" x14ac:dyDescent="0.3">
      <c r="A1265" s="1">
        <v>1264</v>
      </c>
      <c r="B1265" s="1" t="s">
        <v>1679</v>
      </c>
      <c r="C1265" s="1">
        <v>2.9431986775837302E-3</v>
      </c>
      <c r="D1265" s="1">
        <v>0</v>
      </c>
      <c r="E1265" s="1">
        <v>4.5538831392354E-3</v>
      </c>
      <c r="F1265" s="1">
        <v>5.7284859536265E-3</v>
      </c>
      <c r="G1265" s="1">
        <v>1.36671840703698E-4</v>
      </c>
      <c r="H1265" s="1">
        <v>1.3776376741064099E-3</v>
      </c>
      <c r="I1265" s="1">
        <v>8.4091858425502702E-4</v>
      </c>
      <c r="J1265" s="1">
        <v>3.93384724188048E-4</v>
      </c>
      <c r="K1265" s="1">
        <v>1.3380198717252999E-2</v>
      </c>
      <c r="L1265" s="1">
        <v>1.7828949988795599E-3</v>
      </c>
      <c r="M1265" s="1">
        <v>4.9713952213265001E-4</v>
      </c>
      <c r="N1265" s="1">
        <v>9.2492688600400198E-3</v>
      </c>
      <c r="O1265" s="1">
        <v>6.6115626876272397E-4</v>
      </c>
      <c r="P1265" s="1">
        <v>3.60601063266226E-3</v>
      </c>
      <c r="Q1265" s="1">
        <v>1.09013522883973E-3</v>
      </c>
      <c r="R1265" s="1">
        <v>3.7391228148343698E-3</v>
      </c>
      <c r="S1265" s="1">
        <v>2.0214521794453401E-3</v>
      </c>
      <c r="T1265" s="1">
        <v>5.7411956230949996E-4</v>
      </c>
      <c r="U1265" s="1">
        <v>0</v>
      </c>
      <c r="V1265" s="7">
        <v>5.5034578604701398E-5</v>
      </c>
      <c r="W1265" s="1">
        <v>1264</v>
      </c>
      <c r="X1265" s="1" t="s">
        <v>1679</v>
      </c>
      <c r="Y1265" s="1" t="s">
        <v>1674</v>
      </c>
      <c r="Z1265" s="1" t="s">
        <v>2955</v>
      </c>
      <c r="AA1265" s="1">
        <v>3.60601063266226E-3</v>
      </c>
      <c r="AB1265" s="1">
        <v>1.3380198717252999E-2</v>
      </c>
      <c r="AC1265" s="1">
        <v>9.7741880845907993E-3</v>
      </c>
      <c r="AD1265" s="1">
        <v>9.2644544552204194E-2</v>
      </c>
    </row>
    <row r="1266" spans="1:30" x14ac:dyDescent="0.3">
      <c r="A1266" s="1">
        <v>1265</v>
      </c>
      <c r="B1266" s="1" t="s">
        <v>1677</v>
      </c>
      <c r="C1266" s="1">
        <v>4.9206763137466802E-3</v>
      </c>
      <c r="D1266" s="1">
        <v>8.0731374580590395E-4</v>
      </c>
      <c r="E1266" s="1">
        <v>1.15525747176026E-3</v>
      </c>
      <c r="F1266" s="1">
        <v>2.2851307748896999E-3</v>
      </c>
      <c r="G1266" s="1">
        <v>1.77405166211106E-3</v>
      </c>
      <c r="H1266" s="1">
        <v>9.1844433562359904E-4</v>
      </c>
      <c r="I1266" s="1">
        <v>0</v>
      </c>
      <c r="J1266" s="1">
        <v>3.0878249104514198E-3</v>
      </c>
      <c r="K1266" s="1">
        <v>3.8885118801526499E-3</v>
      </c>
      <c r="L1266" s="1">
        <v>3.0421478192047401E-2</v>
      </c>
      <c r="M1266" s="1">
        <v>2.4713088141258702E-3</v>
      </c>
      <c r="N1266" s="1">
        <v>3.6316018675008698E-4</v>
      </c>
      <c r="O1266" s="1">
        <v>0</v>
      </c>
      <c r="P1266" s="1">
        <v>7.27082009874678E-4</v>
      </c>
      <c r="Q1266" s="1">
        <v>2.0322144788002599E-4</v>
      </c>
      <c r="R1266" s="1">
        <v>2.3411866561634598E-3</v>
      </c>
      <c r="S1266" s="1">
        <v>7.4606252786262798E-4</v>
      </c>
      <c r="T1266" s="1">
        <v>1.2702673381773499E-3</v>
      </c>
      <c r="U1266" s="1">
        <v>0</v>
      </c>
      <c r="V1266" s="1">
        <v>8.58813005833897E-4</v>
      </c>
      <c r="W1266" s="1">
        <v>1265</v>
      </c>
      <c r="X1266" s="1" t="s">
        <v>1677</v>
      </c>
      <c r="Y1266" s="1" t="s">
        <v>1675</v>
      </c>
      <c r="Z1266" s="1" t="s">
        <v>2956</v>
      </c>
      <c r="AA1266" s="1">
        <v>3.6316018675008698E-4</v>
      </c>
      <c r="AB1266" s="1">
        <v>3.0421478192047401E-2</v>
      </c>
      <c r="AC1266" s="1">
        <v>3.0058318005297301E-2</v>
      </c>
      <c r="AD1266" s="1">
        <v>9.2040749731230997E-2</v>
      </c>
    </row>
    <row r="1267" spans="1:30" x14ac:dyDescent="0.3">
      <c r="A1267" s="1">
        <v>1266</v>
      </c>
      <c r="B1267" s="1" t="s">
        <v>1682</v>
      </c>
      <c r="C1267" s="1">
        <v>1.20850661334374E-3</v>
      </c>
      <c r="D1267" s="1">
        <v>2.46690956881767E-4</v>
      </c>
      <c r="E1267" s="1">
        <v>1.1854683757942901E-2</v>
      </c>
      <c r="F1267" s="1">
        <v>4.62111388447097E-3</v>
      </c>
      <c r="G1267" s="1">
        <v>0</v>
      </c>
      <c r="H1267" s="1">
        <v>7.5015348940949897E-4</v>
      </c>
      <c r="I1267" s="1">
        <v>0</v>
      </c>
      <c r="J1267" s="1">
        <v>2.2916606519051801E-3</v>
      </c>
      <c r="K1267" s="1">
        <v>3.3803292243838601E-3</v>
      </c>
      <c r="L1267" s="1">
        <v>2.6046694846299E-4</v>
      </c>
      <c r="M1267" s="1">
        <v>0</v>
      </c>
      <c r="N1267" s="1">
        <v>4.3492331428213798E-3</v>
      </c>
      <c r="O1267" s="1">
        <v>2.5164623860168501E-3</v>
      </c>
      <c r="P1267" s="1">
        <v>2.04844477312098E-4</v>
      </c>
      <c r="Q1267" s="1">
        <v>2.1321470679925699E-4</v>
      </c>
      <c r="R1267" s="1">
        <v>1.6305015081270899E-2</v>
      </c>
      <c r="S1267" s="1">
        <v>6.0282901839261299E-3</v>
      </c>
      <c r="T1267" s="1">
        <v>3.0353337800873999E-3</v>
      </c>
      <c r="U1267" s="1">
        <v>0</v>
      </c>
      <c r="V1267" s="1">
        <v>0</v>
      </c>
      <c r="W1267" s="1">
        <v>1266</v>
      </c>
      <c r="X1267" s="1" t="s">
        <v>1682</v>
      </c>
      <c r="Y1267" s="1" t="s">
        <v>1681</v>
      </c>
      <c r="Z1267" s="1" t="s">
        <v>2957</v>
      </c>
      <c r="AA1267" s="1">
        <v>6.0282901839261299E-3</v>
      </c>
      <c r="AB1267" s="1">
        <v>1.6305015081270899E-2</v>
      </c>
      <c r="AC1267" s="1">
        <v>1.02767248973448E-2</v>
      </c>
      <c r="AD1267" s="1">
        <v>9.5496381560242205E-2</v>
      </c>
    </row>
    <row r="1268" spans="1:30" x14ac:dyDescent="0.3">
      <c r="A1268" s="1">
        <v>1267</v>
      </c>
      <c r="B1268" s="1" t="s">
        <v>1673</v>
      </c>
      <c r="C1268" s="1">
        <v>2.7545039471391398E-3</v>
      </c>
      <c r="D1268" s="1">
        <v>1.13360428584928E-4</v>
      </c>
      <c r="E1268" s="1">
        <v>1.20046692359443E-3</v>
      </c>
      <c r="F1268" s="1">
        <v>1.85634947908841E-3</v>
      </c>
      <c r="G1268" s="1">
        <v>1.41690117460162E-3</v>
      </c>
      <c r="H1268" s="1">
        <v>1.9863052261993901E-4</v>
      </c>
      <c r="I1268" s="1">
        <v>2.8085972057121598E-4</v>
      </c>
      <c r="J1268" s="1">
        <v>1.1045240397307501E-2</v>
      </c>
      <c r="K1268" s="1">
        <v>1.9305061010566099E-3</v>
      </c>
      <c r="L1268" s="1">
        <v>1.38541483601869E-2</v>
      </c>
      <c r="M1268" s="1">
        <v>3.1887820855447201E-4</v>
      </c>
      <c r="N1268" s="1">
        <v>9.7936650299028393E-4</v>
      </c>
      <c r="O1268" s="1">
        <v>1.42318185726988E-3</v>
      </c>
      <c r="P1268" s="1">
        <v>1.84504224833972E-3</v>
      </c>
      <c r="Q1268" s="1">
        <v>7.0275183256841703E-4</v>
      </c>
      <c r="R1268" s="1">
        <v>9.0565294253088305E-4</v>
      </c>
      <c r="S1268" s="1">
        <v>2.9240827573486501E-3</v>
      </c>
      <c r="T1268" s="1">
        <v>7.7533650295064796E-3</v>
      </c>
      <c r="U1268" s="1">
        <v>0</v>
      </c>
      <c r="V1268" s="1">
        <v>1.15594531144403E-4</v>
      </c>
      <c r="W1268" s="1">
        <v>1267</v>
      </c>
      <c r="X1268" s="1" t="s">
        <v>1673</v>
      </c>
      <c r="Y1268" s="1" t="s">
        <v>1675</v>
      </c>
      <c r="Z1268" s="1" t="s">
        <v>2958</v>
      </c>
      <c r="AA1268" s="1">
        <v>1.1045240397307501E-2</v>
      </c>
      <c r="AB1268" s="1">
        <v>1.38541483601869E-2</v>
      </c>
      <c r="AC1268" s="1">
        <v>2.80890796287946E-3</v>
      </c>
      <c r="AD1268" s="1">
        <v>8.97769311417254E-2</v>
      </c>
    </row>
    <row r="1269" spans="1:30" x14ac:dyDescent="0.3">
      <c r="A1269" s="1">
        <v>1268</v>
      </c>
      <c r="B1269" s="1" t="s">
        <v>1673</v>
      </c>
      <c r="C1269" s="1">
        <v>2.3140918119513398E-3</v>
      </c>
      <c r="D1269" s="1">
        <v>0</v>
      </c>
      <c r="E1269" s="1">
        <v>2.8666971162551701E-3</v>
      </c>
      <c r="F1269" s="1">
        <v>1.5755915152290901E-2</v>
      </c>
      <c r="G1269" s="1">
        <v>3.8194096924604198E-4</v>
      </c>
      <c r="H1269" s="1">
        <v>6.8230811342397601E-4</v>
      </c>
      <c r="I1269" s="1">
        <v>4.0050242813499697E-4</v>
      </c>
      <c r="J1269" s="1">
        <v>1.5641860072718901E-3</v>
      </c>
      <c r="K1269" s="1">
        <v>6.87859014668093E-3</v>
      </c>
      <c r="L1269" s="1">
        <v>2.3012282529598599E-3</v>
      </c>
      <c r="M1269" s="1">
        <v>2.16134780738268E-4</v>
      </c>
      <c r="N1269" s="1">
        <v>2.2416188564695098E-3</v>
      </c>
      <c r="O1269" s="1">
        <v>6.3163365914244596E-4</v>
      </c>
      <c r="P1269" s="1">
        <v>1.6592224417985701E-3</v>
      </c>
      <c r="Q1269" s="1">
        <v>3.7732074755716899E-3</v>
      </c>
      <c r="R1269" s="1">
        <v>2.9825222092396599E-3</v>
      </c>
      <c r="S1269" s="1">
        <v>1.3070664158086E-3</v>
      </c>
      <c r="T1269" s="1">
        <v>2.6547242246605799E-3</v>
      </c>
      <c r="U1269" s="1">
        <v>1.8143698054118101E-4</v>
      </c>
      <c r="V1269" s="1">
        <v>1.5907657135983801E-3</v>
      </c>
      <c r="W1269" s="1">
        <v>1268</v>
      </c>
      <c r="X1269" s="1" t="s">
        <v>1673</v>
      </c>
      <c r="Y1269" s="1" t="s">
        <v>1669</v>
      </c>
      <c r="Z1269" s="1" t="s">
        <v>2959</v>
      </c>
      <c r="AA1269" s="1">
        <v>1.5641860072718901E-3</v>
      </c>
      <c r="AB1269" s="1">
        <v>1.5755915152290901E-2</v>
      </c>
      <c r="AC1269" s="1">
        <v>1.4191729145019E-2</v>
      </c>
      <c r="AD1269" s="1">
        <v>9.0488560911403504E-2</v>
      </c>
    </row>
    <row r="1270" spans="1:30" x14ac:dyDescent="0.3">
      <c r="A1270" s="1">
        <v>1269</v>
      </c>
      <c r="B1270" s="1" t="s">
        <v>1669</v>
      </c>
      <c r="C1270" s="1">
        <v>2.3999250131477999E-3</v>
      </c>
      <c r="D1270" s="7">
        <v>3.8442877229227398E-5</v>
      </c>
      <c r="E1270" s="1">
        <v>1.0144447698032501E-2</v>
      </c>
      <c r="F1270" s="1">
        <v>2.2344477614990799E-2</v>
      </c>
      <c r="G1270" s="1">
        <v>0</v>
      </c>
      <c r="H1270" s="1">
        <v>5.5356847811175698E-3</v>
      </c>
      <c r="I1270" s="1">
        <v>0</v>
      </c>
      <c r="J1270" s="1">
        <v>2.3735195411517798E-3</v>
      </c>
      <c r="K1270" s="1">
        <v>5.4682769163214798E-3</v>
      </c>
      <c r="L1270" s="1">
        <v>1.1873847719869599E-3</v>
      </c>
      <c r="M1270" s="7">
        <v>5.5715121716077698E-5</v>
      </c>
      <c r="N1270" s="1">
        <v>2.93294888310466E-3</v>
      </c>
      <c r="O1270" s="1">
        <v>0</v>
      </c>
      <c r="P1270" s="1">
        <v>2.6250236632856801E-3</v>
      </c>
      <c r="Q1270" s="1">
        <v>2.4363215132483499E-4</v>
      </c>
      <c r="R1270" s="1">
        <v>1.71397788984703E-3</v>
      </c>
      <c r="S1270" s="1">
        <v>2.6661216748067999E-3</v>
      </c>
      <c r="T1270" s="1">
        <v>3.60638585791347E-4</v>
      </c>
      <c r="U1270" s="1">
        <v>0</v>
      </c>
      <c r="V1270" s="1">
        <v>1.0711969883670301E-3</v>
      </c>
      <c r="W1270" s="1">
        <v>1269</v>
      </c>
      <c r="X1270" s="1" t="s">
        <v>1669</v>
      </c>
      <c r="Y1270" s="1" t="s">
        <v>1669</v>
      </c>
      <c r="Z1270" s="1" t="s">
        <v>2960</v>
      </c>
      <c r="AA1270" s="1">
        <v>2.2344477614990799E-2</v>
      </c>
      <c r="AB1270" s="1">
        <v>2.2344477614990799E-2</v>
      </c>
      <c r="AC1270" s="1">
        <v>0</v>
      </c>
      <c r="AD1270" s="1">
        <v>9.9523792435787503E-2</v>
      </c>
    </row>
    <row r="1271" spans="1:30" x14ac:dyDescent="0.3">
      <c r="A1271" s="1">
        <v>1270</v>
      </c>
      <c r="B1271" s="1" t="s">
        <v>1682</v>
      </c>
      <c r="C1271" s="1">
        <v>2.40593672495142E-4</v>
      </c>
      <c r="D1271" s="1">
        <v>0</v>
      </c>
      <c r="E1271" s="1">
        <v>0</v>
      </c>
      <c r="F1271" s="7">
        <v>2.1881649654890101E-5</v>
      </c>
      <c r="G1271" s="1">
        <v>1.19651190002556E-4</v>
      </c>
      <c r="H1271" s="1">
        <v>0</v>
      </c>
      <c r="I1271" s="1">
        <v>0</v>
      </c>
      <c r="J1271" s="1">
        <v>3.7679336622965199E-3</v>
      </c>
      <c r="K1271" s="1">
        <v>1.71027100283416E-2</v>
      </c>
      <c r="L1271" s="1">
        <v>3.16104829479882E-3</v>
      </c>
      <c r="M1271" s="1">
        <v>9.3349121989442997E-4</v>
      </c>
      <c r="N1271" s="7">
        <v>6.9677729046647502E-6</v>
      </c>
      <c r="O1271" s="1">
        <v>0</v>
      </c>
      <c r="P1271" s="1">
        <v>1.6466868598243301E-2</v>
      </c>
      <c r="Q1271" s="1">
        <v>7.3875254322545297E-4</v>
      </c>
      <c r="R1271" s="1">
        <v>0</v>
      </c>
      <c r="S1271" s="7">
        <v>2.1744163530020699E-5</v>
      </c>
      <c r="T1271" s="1">
        <v>3.2704665286617898E-4</v>
      </c>
      <c r="U1271" s="7">
        <v>6.04196243016805E-5</v>
      </c>
      <c r="V1271" s="7">
        <v>6.9999320043638406E-5</v>
      </c>
      <c r="W1271" s="1">
        <v>1270</v>
      </c>
      <c r="X1271" s="1" t="s">
        <v>1682</v>
      </c>
      <c r="Y1271" s="1" t="s">
        <v>1674</v>
      </c>
      <c r="Z1271" s="1" t="s">
        <v>2961</v>
      </c>
      <c r="AA1271" s="7">
        <v>2.1744163530020699E-5</v>
      </c>
      <c r="AB1271" s="1">
        <v>1.71027100283416E-2</v>
      </c>
      <c r="AC1271" s="1">
        <v>1.7080965864811601E-2</v>
      </c>
      <c r="AD1271" s="1">
        <v>6.5355186945131497E-2</v>
      </c>
    </row>
    <row r="1272" spans="1:30" x14ac:dyDescent="0.3">
      <c r="A1272" s="1">
        <v>1271</v>
      </c>
      <c r="B1272" s="1" t="s">
        <v>1666</v>
      </c>
      <c r="C1272" s="1">
        <v>9.5814973350466497E-3</v>
      </c>
      <c r="D1272" s="1">
        <v>7.8506499580470908E-3</v>
      </c>
      <c r="E1272" s="7">
        <v>8.8673521937646406E-5</v>
      </c>
      <c r="F1272" s="1">
        <v>3.1214539235178301E-4</v>
      </c>
      <c r="G1272" s="1">
        <v>3.5508678219352198E-4</v>
      </c>
      <c r="H1272" s="1">
        <v>6.08058010036828E-4</v>
      </c>
      <c r="I1272" s="1">
        <v>4.2265512428223801E-4</v>
      </c>
      <c r="J1272" s="1">
        <v>1.8535303663934099E-3</v>
      </c>
      <c r="K1272" s="1">
        <v>2.1543520194452202E-3</v>
      </c>
      <c r="L1272" s="1">
        <v>1.12194059954888E-3</v>
      </c>
      <c r="M1272" s="1">
        <v>2.4642108450142802E-4</v>
      </c>
      <c r="N1272" s="1">
        <v>0</v>
      </c>
      <c r="O1272" s="7">
        <v>7.3285467335796201E-5</v>
      </c>
      <c r="P1272" s="1">
        <v>2.0922476664450899E-3</v>
      </c>
      <c r="Q1272" s="1">
        <v>3.7245076801031801E-3</v>
      </c>
      <c r="R1272" s="1">
        <v>2.4793134954874999E-3</v>
      </c>
      <c r="S1272" s="1">
        <v>1.617268064197E-3</v>
      </c>
      <c r="T1272" s="1">
        <v>2.2854284939403898E-3</v>
      </c>
      <c r="U1272" s="1">
        <v>0</v>
      </c>
      <c r="V1272" s="1">
        <v>9.8651475472407292E-4</v>
      </c>
      <c r="W1272" s="1">
        <v>1271</v>
      </c>
      <c r="X1272" s="1" t="s">
        <v>1666</v>
      </c>
      <c r="Y1272" s="1" t="s">
        <v>1666</v>
      </c>
      <c r="Z1272" s="1" t="s">
        <v>2962</v>
      </c>
      <c r="AA1272" s="1">
        <v>9.5814973350466497E-3</v>
      </c>
      <c r="AB1272" s="1">
        <v>9.5814973350466497E-3</v>
      </c>
      <c r="AC1272" s="1">
        <v>0</v>
      </c>
      <c r="AD1272" s="1">
        <v>7.0610461329729798E-2</v>
      </c>
    </row>
    <row r="1273" spans="1:30" x14ac:dyDescent="0.3">
      <c r="A1273" s="1">
        <v>1272</v>
      </c>
      <c r="B1273" s="1" t="s">
        <v>1669</v>
      </c>
      <c r="C1273" s="1">
        <v>1.75726168648676E-3</v>
      </c>
      <c r="D1273" s="7">
        <v>7.0397289104286894E-5</v>
      </c>
      <c r="E1273" s="1">
        <v>3.0835706448388198E-3</v>
      </c>
      <c r="F1273" s="1">
        <v>1.0718168223880199E-2</v>
      </c>
      <c r="G1273" s="1">
        <v>3.8281641680041402E-4</v>
      </c>
      <c r="H1273" s="1">
        <v>6.9751345886104495E-4</v>
      </c>
      <c r="I1273" s="1">
        <v>2.8874279186455899E-4</v>
      </c>
      <c r="J1273" s="1">
        <v>3.1127786312658999E-3</v>
      </c>
      <c r="K1273" s="1">
        <v>8.5097448097465004E-3</v>
      </c>
      <c r="L1273" s="1">
        <v>9.0765220974720897E-4</v>
      </c>
      <c r="M1273" s="1">
        <v>6.9076373856924098E-4</v>
      </c>
      <c r="N1273" s="1">
        <v>3.1142173714731E-3</v>
      </c>
      <c r="O1273" s="1">
        <v>0</v>
      </c>
      <c r="P1273" s="1">
        <v>3.7561660898731502E-3</v>
      </c>
      <c r="Q1273" s="1">
        <v>1.8507871323439899E-3</v>
      </c>
      <c r="R1273" s="1">
        <v>4.4761405951246102E-3</v>
      </c>
      <c r="S1273" s="1">
        <v>2.4782092535979299E-3</v>
      </c>
      <c r="T1273" s="1">
        <v>9.4575855029250698E-4</v>
      </c>
      <c r="U1273" s="1">
        <v>0</v>
      </c>
      <c r="V1273" s="1">
        <v>4.2075923753994397E-4</v>
      </c>
      <c r="W1273" s="1">
        <v>1272</v>
      </c>
      <c r="X1273" s="1" t="s">
        <v>1669</v>
      </c>
      <c r="Y1273" s="1" t="s">
        <v>1669</v>
      </c>
      <c r="Z1273" s="1" t="s">
        <v>2963</v>
      </c>
      <c r="AA1273" s="1">
        <v>1.0718168223880199E-2</v>
      </c>
      <c r="AB1273" s="1">
        <v>1.0718168223880199E-2</v>
      </c>
      <c r="AC1273" s="1">
        <v>0</v>
      </c>
      <c r="AD1273" s="1">
        <v>8.6171915989651904E-2</v>
      </c>
    </row>
    <row r="1274" spans="1:30" x14ac:dyDescent="0.3">
      <c r="A1274" s="1">
        <v>1273</v>
      </c>
      <c r="B1274" s="1" t="s">
        <v>1666</v>
      </c>
      <c r="C1274" s="1">
        <v>3.7395139729518101E-3</v>
      </c>
      <c r="D1274" s="1">
        <v>5.7935718582584198E-4</v>
      </c>
      <c r="E1274" s="1">
        <v>1.13070707443625E-4</v>
      </c>
      <c r="F1274" s="1">
        <v>2.6116206252525798E-4</v>
      </c>
      <c r="G1274" s="1">
        <v>5.7553467239168199E-4</v>
      </c>
      <c r="H1274" s="1">
        <v>1.02610387149592E-4</v>
      </c>
      <c r="I1274" s="1">
        <v>1.8576698865866901E-4</v>
      </c>
      <c r="J1274" s="1">
        <v>8.8096132963735394E-3</v>
      </c>
      <c r="K1274" s="1">
        <v>0</v>
      </c>
      <c r="L1274" s="1">
        <v>3.0466705942429101E-3</v>
      </c>
      <c r="M1274" s="1">
        <v>8.5603899801013205E-4</v>
      </c>
      <c r="N1274" s="1">
        <v>8.1503078372421401E-4</v>
      </c>
      <c r="O1274" s="1">
        <v>0</v>
      </c>
      <c r="P1274" s="1">
        <v>4.0876126916403199E-4</v>
      </c>
      <c r="Q1274" s="1">
        <v>0</v>
      </c>
      <c r="R1274" s="1">
        <v>5.4654736618069202E-3</v>
      </c>
      <c r="S1274" s="1">
        <v>5.6143912727556798E-3</v>
      </c>
      <c r="T1274" s="1">
        <v>1.3152664223479899E-2</v>
      </c>
      <c r="U1274" s="1">
        <v>0</v>
      </c>
      <c r="V1274" s="1">
        <v>3.4713370926576202E-4</v>
      </c>
      <c r="W1274" s="1">
        <v>1273</v>
      </c>
      <c r="X1274" s="1" t="s">
        <v>1666</v>
      </c>
      <c r="Y1274" s="1" t="s">
        <v>1683</v>
      </c>
      <c r="Z1274" s="1" t="s">
        <v>2964</v>
      </c>
      <c r="AA1274" s="1">
        <v>3.7395139729518101E-3</v>
      </c>
      <c r="AB1274" s="1">
        <v>1.3152664223479899E-2</v>
      </c>
      <c r="AC1274" s="1">
        <v>9.4131502505280899E-3</v>
      </c>
      <c r="AD1274" s="1">
        <v>7.5741306850943907E-2</v>
      </c>
    </row>
    <row r="1275" spans="1:30" x14ac:dyDescent="0.3">
      <c r="A1275" s="1">
        <v>1274</v>
      </c>
      <c r="B1275" s="1" t="s">
        <v>1670</v>
      </c>
      <c r="C1275" s="1">
        <v>0</v>
      </c>
      <c r="D1275" s="1">
        <v>0</v>
      </c>
      <c r="E1275" s="1">
        <v>0</v>
      </c>
      <c r="F1275" s="1">
        <v>1.3882271158231201E-3</v>
      </c>
      <c r="G1275" s="1">
        <v>4.3217485299855297E-3</v>
      </c>
      <c r="H1275" s="1">
        <v>0</v>
      </c>
      <c r="I1275" s="7">
        <v>2.3110410875895401E-5</v>
      </c>
      <c r="J1275" s="1">
        <v>8.2069004040126008E-3</v>
      </c>
      <c r="K1275" s="1">
        <v>0</v>
      </c>
      <c r="L1275" s="1">
        <v>1.55122773596166E-2</v>
      </c>
      <c r="M1275" s="1">
        <v>1.6732498682070799E-4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1.3834203229295E-3</v>
      </c>
      <c r="U1275" s="1">
        <v>0</v>
      </c>
      <c r="V1275" s="1">
        <v>0</v>
      </c>
      <c r="W1275" s="1">
        <v>1274</v>
      </c>
      <c r="X1275" s="1" t="s">
        <v>1670</v>
      </c>
      <c r="Y1275" s="1" t="s">
        <v>1675</v>
      </c>
      <c r="Z1275" s="1" t="s">
        <v>2965</v>
      </c>
      <c r="AA1275" s="1">
        <v>4.3217485299855297E-3</v>
      </c>
      <c r="AB1275" s="1">
        <v>1.55122773596166E-2</v>
      </c>
      <c r="AC1275" s="1">
        <v>1.11905288296311E-2</v>
      </c>
      <c r="AD1275" s="1">
        <v>4.9241112493196598E-2</v>
      </c>
    </row>
    <row r="1276" spans="1:30" x14ac:dyDescent="0.3">
      <c r="A1276" s="1">
        <v>1275</v>
      </c>
      <c r="B1276" s="1" t="s">
        <v>1673</v>
      </c>
      <c r="C1276" s="1">
        <v>6.6322460524546401E-4</v>
      </c>
      <c r="D1276" s="1">
        <v>3.2730206208497401E-4</v>
      </c>
      <c r="E1276" s="1">
        <v>9.0374785390982695E-4</v>
      </c>
      <c r="F1276" s="1">
        <v>1.0691815854340599E-3</v>
      </c>
      <c r="G1276" s="1">
        <v>7.8627443517956003E-4</v>
      </c>
      <c r="H1276" s="1">
        <v>4.8118211711592701E-4</v>
      </c>
      <c r="I1276" s="1">
        <v>1.3538180979090399E-4</v>
      </c>
      <c r="J1276" s="1">
        <v>4.9171888322727501E-3</v>
      </c>
      <c r="K1276" s="1">
        <v>2.62785361562367E-3</v>
      </c>
      <c r="L1276" s="1">
        <v>8.0160501427570998E-3</v>
      </c>
      <c r="M1276" s="1">
        <v>1.54923386360685E-3</v>
      </c>
      <c r="N1276" s="1">
        <v>4.1070253896309103E-3</v>
      </c>
      <c r="O1276" s="1">
        <v>0</v>
      </c>
      <c r="P1276" s="1">
        <v>2.4149009910285298E-3</v>
      </c>
      <c r="Q1276" s="1">
        <v>1.3400570054971301E-3</v>
      </c>
      <c r="R1276" s="1">
        <v>3.4416681372253098E-3</v>
      </c>
      <c r="S1276" s="1">
        <v>1.11560881112199E-3</v>
      </c>
      <c r="T1276" s="1">
        <v>1.17063803196542E-3</v>
      </c>
      <c r="U1276" s="1">
        <v>0</v>
      </c>
      <c r="V1276" s="1">
        <v>7.9302749422934405E-4</v>
      </c>
      <c r="W1276" s="1">
        <v>1275</v>
      </c>
      <c r="X1276" s="1" t="s">
        <v>1673</v>
      </c>
      <c r="Y1276" s="1" t="s">
        <v>1675</v>
      </c>
      <c r="Z1276" s="1" t="s">
        <v>2966</v>
      </c>
      <c r="AA1276" s="1">
        <v>4.9171888322727501E-3</v>
      </c>
      <c r="AB1276" s="1">
        <v>8.0160501427570998E-3</v>
      </c>
      <c r="AC1276" s="1">
        <v>3.0988613104843401E-3</v>
      </c>
      <c r="AD1276" s="1">
        <v>6.9680789868666507E-2</v>
      </c>
    </row>
    <row r="1277" spans="1:30" x14ac:dyDescent="0.3">
      <c r="A1277" s="1">
        <v>1276</v>
      </c>
      <c r="B1277" s="1" t="s">
        <v>1677</v>
      </c>
      <c r="C1277" s="1">
        <v>9.0281891802680995E-4</v>
      </c>
      <c r="D1277" s="1">
        <v>0</v>
      </c>
      <c r="E1277" s="1">
        <v>1.5640180617095599E-3</v>
      </c>
      <c r="F1277" s="1">
        <v>1.27231809073661E-2</v>
      </c>
      <c r="G1277" s="7">
        <v>3.12640525080045E-5</v>
      </c>
      <c r="H1277" s="1">
        <v>1.4395335470220501E-3</v>
      </c>
      <c r="I1277" s="1">
        <v>4.5839616721107801E-4</v>
      </c>
      <c r="J1277" s="7">
        <v>8.2355667813157496E-5</v>
      </c>
      <c r="K1277" s="1">
        <v>7.8140556264810204E-4</v>
      </c>
      <c r="L1277" s="1">
        <v>2.08269265773616E-4</v>
      </c>
      <c r="M1277" s="1">
        <v>0</v>
      </c>
      <c r="N1277" s="1">
        <v>4.9947672015665202E-3</v>
      </c>
      <c r="O1277" s="1">
        <v>0</v>
      </c>
      <c r="P1277" s="1">
        <v>7.9430029589533293E-3</v>
      </c>
      <c r="Q1277" s="1">
        <v>2.5070415460593499E-3</v>
      </c>
      <c r="R1277" s="1">
        <v>2.3049511833028E-3</v>
      </c>
      <c r="S1277" s="1">
        <v>1.80537384635715E-4</v>
      </c>
      <c r="T1277" s="1">
        <v>0</v>
      </c>
      <c r="U1277" s="1">
        <v>0</v>
      </c>
      <c r="V1277" s="1">
        <v>0</v>
      </c>
      <c r="W1277" s="1">
        <v>1276</v>
      </c>
      <c r="X1277" s="1" t="s">
        <v>1677</v>
      </c>
      <c r="Y1277" s="1" t="s">
        <v>1669</v>
      </c>
      <c r="Z1277" s="1" t="s">
        <v>2967</v>
      </c>
      <c r="AA1277" s="1">
        <v>4.9947672015665202E-3</v>
      </c>
      <c r="AB1277" s="1">
        <v>1.27231809073661E-2</v>
      </c>
      <c r="AC1277" s="1">
        <v>7.72841370579964E-3</v>
      </c>
      <c r="AD1277" s="1">
        <v>6.3024305976488698E-2</v>
      </c>
    </row>
    <row r="1278" spans="1:30" x14ac:dyDescent="0.3">
      <c r="A1278" s="1">
        <v>1277</v>
      </c>
      <c r="B1278" s="1" t="s">
        <v>1675</v>
      </c>
      <c r="C1278" s="1">
        <v>1.6347831395503799E-4</v>
      </c>
      <c r="D1278" s="7">
        <v>2.9908936243856401E-5</v>
      </c>
      <c r="E1278" s="1">
        <v>1.8601036193165599E-4</v>
      </c>
      <c r="F1278" s="1">
        <v>0</v>
      </c>
      <c r="G1278" s="1">
        <v>1.29190256585539E-3</v>
      </c>
      <c r="H1278" s="1">
        <v>0</v>
      </c>
      <c r="I1278" s="1">
        <v>0</v>
      </c>
      <c r="J1278" s="1">
        <v>1.9395223079492499E-2</v>
      </c>
      <c r="K1278" s="1">
        <v>1.7028501308125499E-4</v>
      </c>
      <c r="L1278" s="1">
        <v>1.39431800396464E-2</v>
      </c>
      <c r="M1278" s="1">
        <v>3.0427092763978501E-3</v>
      </c>
      <c r="N1278" s="1">
        <v>0</v>
      </c>
      <c r="O1278" s="1">
        <v>0</v>
      </c>
      <c r="P1278" s="1">
        <v>0</v>
      </c>
      <c r="Q1278" s="1">
        <v>0</v>
      </c>
      <c r="R1278" s="1">
        <v>3.4798676087904998E-4</v>
      </c>
      <c r="S1278" s="1">
        <v>3.4046799264731402E-4</v>
      </c>
      <c r="T1278" s="1">
        <v>7.0855584894395302E-3</v>
      </c>
      <c r="U1278" s="7">
        <v>4.1736971949553401E-5</v>
      </c>
      <c r="V1278" s="7">
        <v>4.5157638452552704E-6</v>
      </c>
      <c r="W1278" s="1">
        <v>1277</v>
      </c>
      <c r="X1278" s="1" t="s">
        <v>1675</v>
      </c>
      <c r="Y1278" s="1" t="s">
        <v>1673</v>
      </c>
      <c r="Z1278" s="1" t="s">
        <v>2968</v>
      </c>
      <c r="AA1278" s="1">
        <v>1.39431800396464E-2</v>
      </c>
      <c r="AB1278" s="1">
        <v>1.9395223079492499E-2</v>
      </c>
      <c r="AC1278" s="1">
        <v>5.4520430398460502E-3</v>
      </c>
      <c r="AD1278" s="1">
        <v>6.9472800207941193E-2</v>
      </c>
    </row>
    <row r="1279" spans="1:30" x14ac:dyDescent="0.3">
      <c r="A1279" s="1">
        <v>1278</v>
      </c>
      <c r="B1279" s="1" t="s">
        <v>1675</v>
      </c>
      <c r="C1279" s="1">
        <v>4.5987864891970702E-4</v>
      </c>
      <c r="D1279" s="1">
        <v>0</v>
      </c>
      <c r="E1279" s="1">
        <v>0</v>
      </c>
      <c r="F1279" s="1">
        <v>0</v>
      </c>
      <c r="G1279" s="1">
        <v>1.5616667257272599E-3</v>
      </c>
      <c r="H1279" s="7">
        <v>7.4592694263157699E-5</v>
      </c>
      <c r="I1279" s="1">
        <v>1.9035224871242299E-4</v>
      </c>
      <c r="J1279" s="1">
        <v>2.9534580269859599E-3</v>
      </c>
      <c r="K1279" s="1">
        <v>1.19198881186837E-3</v>
      </c>
      <c r="L1279" s="1">
        <v>2.0607791196941502E-2</v>
      </c>
      <c r="M1279" s="1">
        <v>2.6261958471501499E-3</v>
      </c>
      <c r="N1279" s="1">
        <v>0</v>
      </c>
      <c r="O1279" s="1">
        <v>0</v>
      </c>
      <c r="P1279" s="1">
        <v>7.6528778474758996E-4</v>
      </c>
      <c r="Q1279" s="1">
        <v>0</v>
      </c>
      <c r="R1279" s="1">
        <v>0</v>
      </c>
      <c r="S1279" s="7">
        <v>7.2841982489203305E-5</v>
      </c>
      <c r="T1279" s="1">
        <v>6.4075507730445604E-4</v>
      </c>
      <c r="U1279" s="1">
        <v>0</v>
      </c>
      <c r="V1279" s="1">
        <v>0</v>
      </c>
      <c r="W1279" s="1">
        <v>1278</v>
      </c>
      <c r="X1279" s="1" t="s">
        <v>1675</v>
      </c>
      <c r="Y1279" s="1" t="s">
        <v>1675</v>
      </c>
      <c r="Z1279" s="1" t="s">
        <v>2969</v>
      </c>
      <c r="AA1279" s="1">
        <v>2.0607791196941502E-2</v>
      </c>
      <c r="AB1279" s="1">
        <v>2.0607791196941502E-2</v>
      </c>
      <c r="AC1279" s="1">
        <v>0</v>
      </c>
      <c r="AD1279" s="1">
        <v>4.9302148795676098E-2</v>
      </c>
    </row>
    <row r="1280" spans="1:30" x14ac:dyDescent="0.3">
      <c r="A1280" s="1">
        <v>1279</v>
      </c>
      <c r="B1280" s="1" t="s">
        <v>1674</v>
      </c>
      <c r="C1280" s="1">
        <v>6.5430914282082401E-4</v>
      </c>
      <c r="D1280" s="1">
        <v>0</v>
      </c>
      <c r="E1280" s="1">
        <v>1.49128025794038E-3</v>
      </c>
      <c r="F1280" s="1">
        <v>2.8721080784347799E-3</v>
      </c>
      <c r="G1280" s="1">
        <v>0</v>
      </c>
      <c r="H1280" s="1">
        <v>6.9856563716163102E-4</v>
      </c>
      <c r="I1280" s="1">
        <v>2.7255982788396602E-3</v>
      </c>
      <c r="J1280" s="1">
        <v>4.2119184852717701E-3</v>
      </c>
      <c r="K1280" s="1">
        <v>6.2921061267657797E-3</v>
      </c>
      <c r="L1280" s="1">
        <v>6.5098121831632196E-4</v>
      </c>
      <c r="M1280" s="1">
        <v>7.7851421422184405E-4</v>
      </c>
      <c r="N1280" s="1">
        <v>7.9153156428746502E-3</v>
      </c>
      <c r="O1280" s="1">
        <v>0</v>
      </c>
      <c r="P1280" s="1">
        <v>2.4448274921297498E-3</v>
      </c>
      <c r="Q1280" s="1">
        <v>2.3333532293385601E-3</v>
      </c>
      <c r="R1280" s="1">
        <v>4.8708145144428904E-3</v>
      </c>
      <c r="S1280" s="1">
        <v>4.6384689434487902E-3</v>
      </c>
      <c r="T1280" s="1">
        <v>2.2040404700875002E-3</v>
      </c>
      <c r="U1280" s="1">
        <v>0</v>
      </c>
      <c r="V1280" s="1">
        <v>4.8530879683705499E-4</v>
      </c>
      <c r="W1280" s="1">
        <v>1279</v>
      </c>
      <c r="X1280" s="1" t="s">
        <v>1674</v>
      </c>
      <c r="Y1280" s="1" t="s">
        <v>1677</v>
      </c>
      <c r="Z1280" s="1" t="s">
        <v>2970</v>
      </c>
      <c r="AA1280" s="1">
        <v>6.2921061267657797E-3</v>
      </c>
      <c r="AB1280" s="1">
        <v>7.9153156428746502E-3</v>
      </c>
      <c r="AC1280" s="1">
        <v>1.6232095161088601E-3</v>
      </c>
      <c r="AD1280" s="1">
        <v>8.4437795234094698E-2</v>
      </c>
    </row>
    <row r="1281" spans="1:30" x14ac:dyDescent="0.3">
      <c r="A1281" s="1">
        <v>1280</v>
      </c>
      <c r="B1281" s="1" t="s">
        <v>1670</v>
      </c>
      <c r="C1281" s="1">
        <v>2.4560793133142399E-3</v>
      </c>
      <c r="D1281" s="1">
        <v>3.2986395257488801E-4</v>
      </c>
      <c r="E1281" s="1">
        <v>1.7667857100053401E-4</v>
      </c>
      <c r="F1281" s="1">
        <v>5.8345883488306201E-4</v>
      </c>
      <c r="G1281" s="1">
        <v>2.4405292724406199E-3</v>
      </c>
      <c r="H1281" s="1">
        <v>9.5562259295227294E-3</v>
      </c>
      <c r="I1281" s="1">
        <v>0</v>
      </c>
      <c r="J1281" s="1">
        <v>4.3297468323233697E-3</v>
      </c>
      <c r="K1281" s="7">
        <v>1.74131441293931E-5</v>
      </c>
      <c r="L1281" s="1">
        <v>1.1113431982480101E-2</v>
      </c>
      <c r="M1281" s="1">
        <v>2.8508475481681598E-3</v>
      </c>
      <c r="N1281" s="1">
        <v>1.10771494869982E-4</v>
      </c>
      <c r="O1281" s="1">
        <v>0</v>
      </c>
      <c r="P1281" s="1">
        <v>1.09512658127799E-3</v>
      </c>
      <c r="Q1281" s="7">
        <v>7.7168698286509904E-5</v>
      </c>
      <c r="R1281" s="1">
        <v>9.47244622998101E-4</v>
      </c>
      <c r="S1281" s="7">
        <v>8.1237419202703998E-5</v>
      </c>
      <c r="T1281" s="1">
        <v>3.7050611513405399E-3</v>
      </c>
      <c r="U1281" s="1">
        <v>0</v>
      </c>
      <c r="V1281" s="1">
        <v>6.2592648145082296E-4</v>
      </c>
      <c r="W1281" s="1">
        <v>1280</v>
      </c>
      <c r="X1281" s="1" t="s">
        <v>1670</v>
      </c>
      <c r="Y1281" s="1" t="s">
        <v>1675</v>
      </c>
      <c r="Z1281" s="1" t="s">
        <v>2971</v>
      </c>
      <c r="AA1281" s="1">
        <v>2.4405292724406199E-3</v>
      </c>
      <c r="AB1281" s="1">
        <v>1.1113431982480101E-2</v>
      </c>
      <c r="AC1281" s="1">
        <v>8.67290271003948E-3</v>
      </c>
      <c r="AD1281" s="1">
        <v>7.16978516034837E-2</v>
      </c>
    </row>
    <row r="1282" spans="1:30" x14ac:dyDescent="0.3">
      <c r="A1282" s="1">
        <v>1281</v>
      </c>
      <c r="B1282" s="1" t="s">
        <v>1682</v>
      </c>
      <c r="C1282" s="1">
        <v>2.8833099882041601E-3</v>
      </c>
      <c r="D1282" s="1">
        <v>6.0721091339831701E-4</v>
      </c>
      <c r="E1282" s="1">
        <v>0</v>
      </c>
      <c r="F1282" s="1">
        <v>0</v>
      </c>
      <c r="G1282" s="1">
        <v>8.4393710061420706E-3</v>
      </c>
      <c r="H1282" s="1">
        <v>2.6607127741937197E-4</v>
      </c>
      <c r="I1282" s="1">
        <v>0</v>
      </c>
      <c r="J1282" s="1">
        <v>1.39877582674483E-3</v>
      </c>
      <c r="K1282" s="1">
        <v>0</v>
      </c>
      <c r="L1282" s="1">
        <v>1.9301039992278099E-2</v>
      </c>
      <c r="M1282" s="1">
        <v>1.28127119559188E-3</v>
      </c>
      <c r="N1282" s="1">
        <v>2.7358722889151998E-3</v>
      </c>
      <c r="O1282" s="1">
        <v>0</v>
      </c>
      <c r="P1282" s="1">
        <v>0</v>
      </c>
      <c r="Q1282" s="1">
        <v>0</v>
      </c>
      <c r="R1282" s="1">
        <v>1.7759664218353699E-3</v>
      </c>
      <c r="S1282" s="1">
        <v>1.06084612694568E-2</v>
      </c>
      <c r="T1282" s="1">
        <v>1.97475365709468E-3</v>
      </c>
      <c r="U1282" s="1">
        <v>0</v>
      </c>
      <c r="V1282" s="1">
        <v>4.21286339610197E-4</v>
      </c>
      <c r="W1282" s="1">
        <v>1281</v>
      </c>
      <c r="X1282" s="1" t="s">
        <v>1682</v>
      </c>
      <c r="Y1282" s="1" t="s">
        <v>1675</v>
      </c>
      <c r="Z1282" s="1" t="s">
        <v>2972</v>
      </c>
      <c r="AA1282" s="1">
        <v>1.06084612694568E-2</v>
      </c>
      <c r="AB1282" s="1">
        <v>1.9301039992278099E-2</v>
      </c>
      <c r="AC1282" s="1">
        <v>8.69257872282133E-3</v>
      </c>
      <c r="AD1282" s="1">
        <v>8.3104602987516596E-2</v>
      </c>
    </row>
    <row r="1283" spans="1:30" x14ac:dyDescent="0.3">
      <c r="A1283" s="1">
        <v>1282</v>
      </c>
      <c r="B1283" s="1" t="s">
        <v>1674</v>
      </c>
      <c r="C1283" s="1">
        <v>2.6587500203788901E-3</v>
      </c>
      <c r="D1283" s="7">
        <v>6.4864689558495798E-6</v>
      </c>
      <c r="E1283" s="1">
        <v>3.5016951259024098E-4</v>
      </c>
      <c r="F1283" s="1">
        <v>7.8899512729907896E-4</v>
      </c>
      <c r="G1283" s="1">
        <v>0</v>
      </c>
      <c r="H1283" s="1">
        <v>2.7254242228712199E-3</v>
      </c>
      <c r="I1283" s="1">
        <v>9.7453644867807505E-3</v>
      </c>
      <c r="J1283" s="1">
        <v>0</v>
      </c>
      <c r="K1283" s="1">
        <v>4.07575925507164E-3</v>
      </c>
      <c r="L1283" s="1">
        <v>0</v>
      </c>
      <c r="M1283" s="1">
        <v>0</v>
      </c>
      <c r="N1283" s="1">
        <v>3.1670099090870801E-3</v>
      </c>
      <c r="O1283" s="1">
        <v>0</v>
      </c>
      <c r="P1283" s="1">
        <v>5.2593700860704704E-3</v>
      </c>
      <c r="Q1283" s="1">
        <v>1.82452363541221E-3</v>
      </c>
      <c r="R1283" s="1">
        <v>4.5239573894257697E-3</v>
      </c>
      <c r="S1283" s="1">
        <v>3.60834952560497E-3</v>
      </c>
      <c r="T1283" s="1">
        <v>0</v>
      </c>
      <c r="U1283" s="7">
        <v>8.6895896441978903E-5</v>
      </c>
      <c r="V1283" s="7">
        <v>2.2529637021176301E-5</v>
      </c>
      <c r="W1283" s="1">
        <v>1282</v>
      </c>
      <c r="X1283" s="1" t="s">
        <v>1674</v>
      </c>
      <c r="Y1283" s="1" t="s">
        <v>1672</v>
      </c>
      <c r="Z1283" s="1" t="s">
        <v>2973</v>
      </c>
      <c r="AA1283" s="1">
        <v>4.07575925507164E-3</v>
      </c>
      <c r="AB1283" s="1">
        <v>9.7453644867807505E-3</v>
      </c>
      <c r="AC1283" s="1">
        <v>5.6696052317091001E-3</v>
      </c>
      <c r="AD1283" s="1">
        <v>7.0440908435812896E-2</v>
      </c>
    </row>
    <row r="1284" spans="1:30" x14ac:dyDescent="0.3">
      <c r="A1284" s="1">
        <v>1283</v>
      </c>
      <c r="B1284" s="1" t="s">
        <v>1673</v>
      </c>
      <c r="C1284" s="1">
        <v>1.1377240764344199E-2</v>
      </c>
      <c r="D1284" s="1">
        <v>5.6207515455452299E-3</v>
      </c>
      <c r="E1284" s="1">
        <v>1.1190398524879501E-3</v>
      </c>
      <c r="F1284" s="1">
        <v>0</v>
      </c>
      <c r="G1284" s="1">
        <v>4.2179685260875503E-4</v>
      </c>
      <c r="H1284" s="1">
        <v>3.2185959014720601E-3</v>
      </c>
      <c r="I1284" s="1">
        <v>5.7813471951589305E-4</v>
      </c>
      <c r="J1284" s="1">
        <v>1.4588198699248601E-3</v>
      </c>
      <c r="K1284" s="1">
        <v>1.1403849816461801E-3</v>
      </c>
      <c r="L1284" s="1">
        <v>2.0855628420960001E-3</v>
      </c>
      <c r="M1284" s="1">
        <v>2.35997017244071E-3</v>
      </c>
      <c r="N1284" s="1">
        <v>4.3755189319203101E-3</v>
      </c>
      <c r="O1284" s="1">
        <v>2.4722555808597701E-4</v>
      </c>
      <c r="P1284" s="1">
        <v>2.0883898560239899E-4</v>
      </c>
      <c r="Q1284" s="1">
        <v>2.5722125968904502E-3</v>
      </c>
      <c r="R1284" s="1">
        <v>1.9546487214373801E-3</v>
      </c>
      <c r="S1284" s="1">
        <v>2.5964101050791099E-3</v>
      </c>
      <c r="T1284" s="1">
        <v>1.05218326205233E-4</v>
      </c>
      <c r="U1284" s="1">
        <v>0</v>
      </c>
      <c r="V1284" s="1">
        <v>1.80452581902816E-4</v>
      </c>
      <c r="W1284" s="1">
        <v>1283</v>
      </c>
      <c r="X1284" s="1" t="s">
        <v>1673</v>
      </c>
      <c r="Y1284" s="1" t="s">
        <v>1666</v>
      </c>
      <c r="Z1284" s="1" t="s">
        <v>2974</v>
      </c>
      <c r="AA1284" s="1">
        <v>1.4588198699248601E-3</v>
      </c>
      <c r="AB1284" s="1">
        <v>1.1377240764344199E-2</v>
      </c>
      <c r="AC1284" s="1">
        <v>9.91842089441939E-3</v>
      </c>
      <c r="AD1284" s="1">
        <v>7.7180663074916403E-2</v>
      </c>
    </row>
    <row r="1285" spans="1:30" x14ac:dyDescent="0.3">
      <c r="A1285" s="1">
        <v>1284</v>
      </c>
      <c r="B1285" s="1" t="s">
        <v>1671</v>
      </c>
      <c r="C1285" s="1">
        <v>3.67226993748265E-4</v>
      </c>
      <c r="D1285" s="1">
        <v>1.10152212038882E-4</v>
      </c>
      <c r="E1285" s="1">
        <v>4.77442972968982E-3</v>
      </c>
      <c r="F1285" s="1">
        <v>7.0539882942911901E-4</v>
      </c>
      <c r="G1285" s="1">
        <v>1.13525589900265E-3</v>
      </c>
      <c r="H1285" s="1">
        <v>5.7629389981677798E-3</v>
      </c>
      <c r="I1285" s="1">
        <v>8.7055064865550495E-4</v>
      </c>
      <c r="J1285" s="1">
        <v>2.09344417218775E-4</v>
      </c>
      <c r="K1285" s="1">
        <v>3.24543480434691E-3</v>
      </c>
      <c r="L1285" s="1">
        <v>1.01031772509902E-3</v>
      </c>
      <c r="M1285" s="1">
        <v>1.1742885576650501E-3</v>
      </c>
      <c r="N1285" s="1">
        <v>1.7337606690800401E-2</v>
      </c>
      <c r="O1285" s="7">
        <v>4.7332039642801996E-6</v>
      </c>
      <c r="P1285" s="1">
        <v>3.375149849884E-3</v>
      </c>
      <c r="Q1285" s="1">
        <v>1.2221583940988101E-3</v>
      </c>
      <c r="R1285" s="1">
        <v>2.6655761242339701E-3</v>
      </c>
      <c r="S1285" s="1">
        <v>1.5654602302821599E-3</v>
      </c>
      <c r="T1285" s="1">
        <v>5.9031145987386798E-4</v>
      </c>
      <c r="U1285" s="7">
        <v>2.10175462356766E-5</v>
      </c>
      <c r="V1285" s="1">
        <v>1.3226348706438999E-4</v>
      </c>
      <c r="W1285" s="1">
        <v>1284</v>
      </c>
      <c r="X1285" s="1" t="s">
        <v>1671</v>
      </c>
      <c r="Y1285" s="1" t="s">
        <v>1677</v>
      </c>
      <c r="Z1285" s="1" t="s">
        <v>2975</v>
      </c>
      <c r="AA1285" s="1">
        <v>5.7629389981677798E-3</v>
      </c>
      <c r="AB1285" s="1">
        <v>1.7337606690800401E-2</v>
      </c>
      <c r="AC1285" s="1">
        <v>1.1574667692632599E-2</v>
      </c>
      <c r="AD1285" s="1">
        <v>8.1058544926497597E-2</v>
      </c>
    </row>
    <row r="1286" spans="1:30" x14ac:dyDescent="0.3">
      <c r="A1286" s="1">
        <v>1285</v>
      </c>
      <c r="B1286" s="1" t="s">
        <v>1666</v>
      </c>
      <c r="C1286" s="1">
        <v>1.50898710433752E-2</v>
      </c>
      <c r="D1286" s="1">
        <v>1.8835910825826401E-4</v>
      </c>
      <c r="E1286" s="1">
        <v>1.2173510344789301E-4</v>
      </c>
      <c r="F1286" s="1">
        <v>3.3567335866584202E-4</v>
      </c>
      <c r="G1286" s="1">
        <v>0</v>
      </c>
      <c r="H1286" s="1">
        <v>8.0881205686691602E-4</v>
      </c>
      <c r="I1286" s="1">
        <v>0</v>
      </c>
      <c r="J1286" s="1">
        <v>4.1896146410867101E-4</v>
      </c>
      <c r="K1286" s="1">
        <v>3.5260723141596799E-3</v>
      </c>
      <c r="L1286" s="1">
        <v>7.4938319696856196E-4</v>
      </c>
      <c r="M1286" s="1">
        <v>4.8928554313485903E-4</v>
      </c>
      <c r="N1286" s="1">
        <v>2.5397292996770398E-3</v>
      </c>
      <c r="O1286" s="1">
        <v>4.1742409974500801E-3</v>
      </c>
      <c r="P1286" s="1">
        <v>6.4607130250167195E-4</v>
      </c>
      <c r="Q1286" s="1">
        <v>3.5324545307590599E-3</v>
      </c>
      <c r="R1286" s="1">
        <v>5.1384631214105103E-3</v>
      </c>
      <c r="S1286" s="1">
        <v>3.42296574833069E-3</v>
      </c>
      <c r="T1286" s="1">
        <v>1.23631070345628E-3</v>
      </c>
      <c r="U1286" s="1">
        <v>0</v>
      </c>
      <c r="V1286" s="1">
        <v>5.0814034793551397E-4</v>
      </c>
      <c r="W1286" s="1">
        <v>1285</v>
      </c>
      <c r="X1286" s="1" t="s">
        <v>1666</v>
      </c>
      <c r="Y1286" s="1" t="s">
        <v>1666</v>
      </c>
      <c r="Z1286" s="1" t="s">
        <v>2976</v>
      </c>
      <c r="AA1286" s="1">
        <v>1.50898710433752E-2</v>
      </c>
      <c r="AB1286" s="1">
        <v>1.50898710433752E-2</v>
      </c>
      <c r="AC1286" s="1">
        <v>0</v>
      </c>
      <c r="AD1286" s="1">
        <v>7.6148080444553304E-2</v>
      </c>
    </row>
    <row r="1287" spans="1:30" x14ac:dyDescent="0.3">
      <c r="A1287" s="1">
        <v>1286</v>
      </c>
      <c r="B1287" s="1" t="s">
        <v>1666</v>
      </c>
      <c r="C1287" s="1">
        <v>3.8227762802701798E-3</v>
      </c>
      <c r="D1287" s="1">
        <v>0</v>
      </c>
      <c r="E1287" s="1">
        <v>1.16801993573837E-3</v>
      </c>
      <c r="F1287" s="1">
        <v>1.47106160667169E-3</v>
      </c>
      <c r="G1287" s="1">
        <v>8.4019409599043701E-4</v>
      </c>
      <c r="H1287" s="1">
        <v>2.64540716435958E-3</v>
      </c>
      <c r="I1287" s="1">
        <v>0</v>
      </c>
      <c r="J1287" s="1">
        <v>3.4259503102782501E-4</v>
      </c>
      <c r="K1287" s="1">
        <v>2.4261868096427499E-3</v>
      </c>
      <c r="L1287" s="1">
        <v>9.8968693943137301E-4</v>
      </c>
      <c r="M1287" s="1">
        <v>7.1252234262356195E-4</v>
      </c>
      <c r="N1287" s="1">
        <v>5.1787998366179403E-3</v>
      </c>
      <c r="O1287" s="1">
        <v>1.49193393752392E-3</v>
      </c>
      <c r="P1287" s="1">
        <v>2.408217709375E-3</v>
      </c>
      <c r="Q1287" s="1">
        <v>8.9935258125010097E-4</v>
      </c>
      <c r="R1287" s="1">
        <v>4.8676114930702799E-3</v>
      </c>
      <c r="S1287" s="1">
        <v>7.8073027629845604E-3</v>
      </c>
      <c r="T1287" s="1">
        <v>1.8091317546482799E-3</v>
      </c>
      <c r="U1287" s="1">
        <v>0</v>
      </c>
      <c r="V1287" s="1">
        <v>6.1754289021497802E-4</v>
      </c>
      <c r="W1287" s="1">
        <v>1286</v>
      </c>
      <c r="X1287" s="1" t="s">
        <v>1666</v>
      </c>
      <c r="Y1287" s="1" t="s">
        <v>1682</v>
      </c>
      <c r="Z1287" s="1" t="s">
        <v>2977</v>
      </c>
      <c r="AA1287" s="1">
        <v>3.8227762802701798E-3</v>
      </c>
      <c r="AB1287" s="1">
        <v>7.8073027629845604E-3</v>
      </c>
      <c r="AC1287" s="1">
        <v>3.9845264827143801E-3</v>
      </c>
      <c r="AD1287" s="1">
        <v>7.5892222299715095E-2</v>
      </c>
    </row>
    <row r="1288" spans="1:30" x14ac:dyDescent="0.3">
      <c r="A1288" s="1">
        <v>1287</v>
      </c>
      <c r="B1288" s="1" t="s">
        <v>1676</v>
      </c>
      <c r="C1288" s="1">
        <v>2.1926822145837098E-3</v>
      </c>
      <c r="D1288" s="7">
        <v>5.4122140126924903E-5</v>
      </c>
      <c r="E1288" s="1">
        <v>2.1779947522510901E-4</v>
      </c>
      <c r="F1288" s="1">
        <v>1.3405522121507701E-3</v>
      </c>
      <c r="G1288" s="1">
        <v>8.25812047851768E-4</v>
      </c>
      <c r="H1288" s="1">
        <v>2.96097531521044E-3</v>
      </c>
      <c r="I1288" s="1">
        <v>0</v>
      </c>
      <c r="J1288" s="1">
        <v>2.0801959812851901E-4</v>
      </c>
      <c r="K1288" s="1">
        <v>2.21782869418317E-3</v>
      </c>
      <c r="L1288" s="1">
        <v>5.94434395734128E-4</v>
      </c>
      <c r="M1288" s="1">
        <v>3.7498565636020602E-3</v>
      </c>
      <c r="N1288" s="1">
        <v>3.4470031411881802E-3</v>
      </c>
      <c r="O1288" s="1">
        <v>1.1072595544967801E-3</v>
      </c>
      <c r="P1288" s="1">
        <v>5.8028571963258404E-4</v>
      </c>
      <c r="Q1288" s="1">
        <v>3.8597952242879902E-3</v>
      </c>
      <c r="R1288" s="1">
        <v>3.5800871186237198E-3</v>
      </c>
      <c r="S1288" s="1">
        <v>7.1632882106263101E-3</v>
      </c>
      <c r="T1288" s="1">
        <v>1.2148285857507099E-3</v>
      </c>
      <c r="U1288" s="1">
        <v>6.03154191415645E-4</v>
      </c>
      <c r="V1288" s="1">
        <v>7.5513375634817903E-4</v>
      </c>
      <c r="W1288" s="1">
        <v>1287</v>
      </c>
      <c r="X1288" s="1" t="s">
        <v>1676</v>
      </c>
      <c r="Y1288" s="1" t="s">
        <v>1682</v>
      </c>
      <c r="Z1288" s="1" t="s">
        <v>2978</v>
      </c>
      <c r="AA1288" s="1">
        <v>3.7498565636020602E-3</v>
      </c>
      <c r="AB1288" s="1">
        <v>7.1632882106263101E-3</v>
      </c>
      <c r="AC1288" s="1">
        <v>3.4134316470242499E-3</v>
      </c>
      <c r="AD1288" s="1">
        <v>7.1733490754717494E-2</v>
      </c>
    </row>
    <row r="1289" spans="1:30" x14ac:dyDescent="0.3">
      <c r="A1289" s="1">
        <v>1288</v>
      </c>
      <c r="B1289" s="1" t="s">
        <v>1669</v>
      </c>
      <c r="C1289" s="1">
        <v>1.44279572899661E-3</v>
      </c>
      <c r="D1289" s="1">
        <v>0</v>
      </c>
      <c r="E1289" s="1">
        <v>1.7832040292112598E-2</v>
      </c>
      <c r="F1289" s="1">
        <v>1.9623405319673199E-3</v>
      </c>
      <c r="G1289" s="1">
        <v>0</v>
      </c>
      <c r="H1289" s="1">
        <v>7.5172161198922699E-4</v>
      </c>
      <c r="I1289" s="1">
        <v>0</v>
      </c>
      <c r="J1289" s="1">
        <v>2.8096999443142398E-4</v>
      </c>
      <c r="K1289" s="1">
        <v>3.07724547484955E-3</v>
      </c>
      <c r="L1289" s="1">
        <v>0</v>
      </c>
      <c r="M1289" s="1">
        <v>2.8459692355347802E-4</v>
      </c>
      <c r="N1289" s="1">
        <v>1.30540426393427E-2</v>
      </c>
      <c r="O1289" s="1">
        <v>5.6286325492636E-4</v>
      </c>
      <c r="P1289" s="1">
        <v>1.5980394673067999E-4</v>
      </c>
      <c r="Q1289" s="1">
        <v>0</v>
      </c>
      <c r="R1289" s="1">
        <v>2.1986331911643701E-3</v>
      </c>
      <c r="S1289" s="1">
        <v>8.8937002742475605E-4</v>
      </c>
      <c r="T1289" s="1">
        <v>1.2671249855783501E-4</v>
      </c>
      <c r="U1289" s="1">
        <v>0</v>
      </c>
      <c r="V1289" s="1">
        <v>7.1675596468530995E-4</v>
      </c>
      <c r="W1289" s="1">
        <v>1288</v>
      </c>
      <c r="X1289" s="1" t="s">
        <v>1669</v>
      </c>
      <c r="Y1289" s="1" t="s">
        <v>1668</v>
      </c>
      <c r="Z1289" s="1" t="s">
        <v>2979</v>
      </c>
      <c r="AA1289" s="1">
        <v>1.9623405319673199E-3</v>
      </c>
      <c r="AB1289" s="1">
        <v>1.7832040292112598E-2</v>
      </c>
      <c r="AC1289" s="1">
        <v>1.5869699760145298E-2</v>
      </c>
      <c r="AD1289" s="1">
        <v>6.9958675573528098E-2</v>
      </c>
    </row>
    <row r="1290" spans="1:30" x14ac:dyDescent="0.3">
      <c r="A1290" s="1">
        <v>1289</v>
      </c>
      <c r="B1290" s="1" t="s">
        <v>1670</v>
      </c>
      <c r="C1290" s="1">
        <v>1.2746808732162901E-4</v>
      </c>
      <c r="D1290" s="1">
        <v>3.9452524639812999E-4</v>
      </c>
      <c r="E1290" s="1">
        <v>0</v>
      </c>
      <c r="F1290" s="1">
        <v>0</v>
      </c>
      <c r="G1290" s="1">
        <v>4.5270198533327996E-3</v>
      </c>
      <c r="H1290" s="1">
        <v>0</v>
      </c>
      <c r="I1290" s="7">
        <v>1.0472407772646699E-5</v>
      </c>
      <c r="J1290" s="1">
        <v>3.4523579069461602E-3</v>
      </c>
      <c r="K1290" s="1">
        <v>0</v>
      </c>
      <c r="L1290" s="1">
        <v>2.2188789326336601E-2</v>
      </c>
      <c r="M1290" s="1">
        <v>4.4939778230193198E-4</v>
      </c>
      <c r="N1290" s="7">
        <v>1.65420699783646E-5</v>
      </c>
      <c r="O1290" s="1">
        <v>0</v>
      </c>
      <c r="P1290" s="1">
        <v>0</v>
      </c>
      <c r="Q1290" s="1">
        <v>0</v>
      </c>
      <c r="R1290" s="1">
        <v>2.3453284251263401E-4</v>
      </c>
      <c r="S1290" s="1">
        <v>6.2763708649658096E-4</v>
      </c>
      <c r="T1290" s="1">
        <v>1.6082908253398399E-3</v>
      </c>
      <c r="U1290" s="1">
        <v>0</v>
      </c>
      <c r="V1290" s="7">
        <v>6.8834397547016003E-5</v>
      </c>
      <c r="W1290" s="1">
        <v>1289</v>
      </c>
      <c r="X1290" s="1" t="s">
        <v>1670</v>
      </c>
      <c r="Y1290" s="1" t="s">
        <v>1675</v>
      </c>
      <c r="Z1290" s="1" t="s">
        <v>2980</v>
      </c>
      <c r="AA1290" s="1">
        <v>4.5270198533327996E-3</v>
      </c>
      <c r="AB1290" s="1">
        <v>2.2188789326336601E-2</v>
      </c>
      <c r="AC1290" s="1">
        <v>1.76617694730038E-2</v>
      </c>
      <c r="AD1290" s="1">
        <v>5.14395242376176E-2</v>
      </c>
    </row>
    <row r="1291" spans="1:30" x14ac:dyDescent="0.3">
      <c r="A1291" s="1">
        <v>1290</v>
      </c>
      <c r="B1291" s="1" t="s">
        <v>1677</v>
      </c>
      <c r="C1291" s="1">
        <v>1.25061186474058E-4</v>
      </c>
      <c r="D1291" s="1">
        <v>0</v>
      </c>
      <c r="E1291" s="1">
        <v>1.3209216973334801E-3</v>
      </c>
      <c r="F1291" s="1">
        <v>3.1768390593672302E-3</v>
      </c>
      <c r="G1291" s="7">
        <v>4.4199211847218602E-5</v>
      </c>
      <c r="H1291" s="1">
        <v>9.5456879134295301E-4</v>
      </c>
      <c r="I1291" s="7">
        <v>3.9933285708173603E-5</v>
      </c>
      <c r="J1291" s="1">
        <v>3.2316522333751503E-4</v>
      </c>
      <c r="K1291" s="1">
        <v>2.3987925680919599E-2</v>
      </c>
      <c r="L1291" s="1">
        <v>5.1885157422216696E-4</v>
      </c>
      <c r="M1291" s="7">
        <v>1.3279453904077799E-5</v>
      </c>
      <c r="N1291" s="1">
        <v>1.5639436890539399E-3</v>
      </c>
      <c r="O1291" s="1">
        <v>1.8261551254374999E-3</v>
      </c>
      <c r="P1291" s="1">
        <v>2.07718520867583E-4</v>
      </c>
      <c r="Q1291" s="1">
        <v>2.99240611540934E-3</v>
      </c>
      <c r="R1291" s="1">
        <v>5.96318586156126E-3</v>
      </c>
      <c r="S1291" s="1">
        <v>2.1738181014614999E-3</v>
      </c>
      <c r="T1291" s="1">
        <v>3.7358895040147302E-4</v>
      </c>
      <c r="U1291" s="1">
        <v>0</v>
      </c>
      <c r="V1291" s="7">
        <v>7.4598359649947105E-5</v>
      </c>
      <c r="W1291" s="1">
        <v>1290</v>
      </c>
      <c r="X1291" s="1" t="s">
        <v>1677</v>
      </c>
      <c r="Y1291" s="1" t="s">
        <v>1674</v>
      </c>
      <c r="Z1291" s="1" t="s">
        <v>2981</v>
      </c>
      <c r="AA1291" s="1">
        <v>1.5639436890539399E-3</v>
      </c>
      <c r="AB1291" s="1">
        <v>2.3987925680919599E-2</v>
      </c>
      <c r="AC1291" s="1">
        <v>2.2423981991865599E-2</v>
      </c>
      <c r="AD1291" s="1">
        <v>7.3468360653595494E-2</v>
      </c>
    </row>
    <row r="1292" spans="1:30" x14ac:dyDescent="0.3">
      <c r="A1292" s="1">
        <v>1291</v>
      </c>
      <c r="B1292" s="1" t="s">
        <v>1670</v>
      </c>
      <c r="C1292" s="1">
        <v>1.9835834257468099E-3</v>
      </c>
      <c r="D1292" s="7">
        <v>8.2627551880253296E-5</v>
      </c>
      <c r="E1292" s="1">
        <v>2.0844501240227901E-3</v>
      </c>
      <c r="F1292" s="1">
        <v>3.0029400208392899E-3</v>
      </c>
      <c r="G1292" s="1">
        <v>4.4999669377479602E-3</v>
      </c>
      <c r="H1292" s="1">
        <v>5.8513042608052102E-4</v>
      </c>
      <c r="I1292" s="1">
        <v>4.10581022385787E-4</v>
      </c>
      <c r="J1292" s="1">
        <v>1.9423899737748399E-3</v>
      </c>
      <c r="K1292" s="1">
        <v>3.4237961268950199E-3</v>
      </c>
      <c r="L1292" s="1">
        <v>6.7832783817170497E-3</v>
      </c>
      <c r="M1292" s="1">
        <v>5.3678170922059703E-4</v>
      </c>
      <c r="N1292" s="1">
        <v>2.0474052379946201E-3</v>
      </c>
      <c r="O1292" s="1">
        <v>2.0110897839679801E-3</v>
      </c>
      <c r="P1292" s="1">
        <v>3.7308175430783401E-4</v>
      </c>
      <c r="Q1292" s="7">
        <v>5.6040821901380199E-5</v>
      </c>
      <c r="R1292" s="1">
        <v>1.94503910388371E-3</v>
      </c>
      <c r="S1292" s="1">
        <v>7.5851761397222799E-4</v>
      </c>
      <c r="T1292" s="1">
        <v>2.1378320754772799E-3</v>
      </c>
      <c r="U1292" s="1">
        <v>0</v>
      </c>
      <c r="V1292" s="1">
        <v>1.6142012379290901E-3</v>
      </c>
      <c r="W1292" s="1">
        <v>1291</v>
      </c>
      <c r="X1292" s="1" t="s">
        <v>1670</v>
      </c>
      <c r="Y1292" s="1" t="s">
        <v>1675</v>
      </c>
      <c r="Z1292" s="1" t="s">
        <v>2982</v>
      </c>
      <c r="AA1292" s="1">
        <v>4.4999669377479602E-3</v>
      </c>
      <c r="AB1292" s="1">
        <v>6.7832783817170497E-3</v>
      </c>
      <c r="AC1292" s="1">
        <v>2.2833114439690899E-3</v>
      </c>
      <c r="AD1292" s="1">
        <v>7.1618403701432007E-2</v>
      </c>
    </row>
    <row r="1293" spans="1:30" x14ac:dyDescent="0.3">
      <c r="A1293" s="1">
        <v>1292</v>
      </c>
      <c r="B1293" s="1" t="s">
        <v>1685</v>
      </c>
      <c r="C1293" s="1">
        <v>4.5579296755451898E-4</v>
      </c>
      <c r="D1293" s="1">
        <v>0</v>
      </c>
      <c r="E1293" s="1">
        <v>5.1938594180480702E-4</v>
      </c>
      <c r="F1293" s="1">
        <v>1.4792215813319801E-4</v>
      </c>
      <c r="G1293" s="1">
        <v>5.5792187112026397E-3</v>
      </c>
      <c r="H1293" s="1">
        <v>5.6868456012834905E-4</v>
      </c>
      <c r="I1293" s="1">
        <v>1.03911893797289E-4</v>
      </c>
      <c r="J1293" s="1">
        <v>2.2175872002750101E-2</v>
      </c>
      <c r="K1293" s="1">
        <v>2.97198702512844E-4</v>
      </c>
      <c r="L1293" s="1">
        <v>1.84541400785324E-2</v>
      </c>
      <c r="M1293" s="1">
        <v>2.7985387745888701E-4</v>
      </c>
      <c r="N1293" s="1">
        <v>0</v>
      </c>
      <c r="O1293" s="1">
        <v>0</v>
      </c>
      <c r="P1293" s="1">
        <v>0</v>
      </c>
      <c r="Q1293" s="7">
        <v>5.2829407822481303E-5</v>
      </c>
      <c r="R1293" s="1">
        <v>5.2009304662814005E-4</v>
      </c>
      <c r="S1293" s="1">
        <v>9.5832744974019303E-4</v>
      </c>
      <c r="T1293" s="1">
        <v>1.87925526189847E-3</v>
      </c>
      <c r="U1293" s="1">
        <v>0</v>
      </c>
      <c r="V1293" s="1">
        <v>7.5000351764852903E-4</v>
      </c>
      <c r="W1293" s="1">
        <v>1292</v>
      </c>
      <c r="X1293" s="1" t="s">
        <v>1685</v>
      </c>
      <c r="Y1293" s="1" t="s">
        <v>1673</v>
      </c>
      <c r="Z1293" s="1" t="s">
        <v>2983</v>
      </c>
      <c r="AA1293" s="1">
        <v>7.5000351764852903E-4</v>
      </c>
      <c r="AB1293" s="1">
        <v>2.2175872002750101E-2</v>
      </c>
      <c r="AC1293" s="1">
        <v>2.1425868485101598E-2</v>
      </c>
      <c r="AD1293" s="1">
        <v>7.8124352900347596E-2</v>
      </c>
    </row>
    <row r="1294" spans="1:30" x14ac:dyDescent="0.3">
      <c r="A1294" s="1">
        <v>1293</v>
      </c>
      <c r="B1294" s="1" t="s">
        <v>1668</v>
      </c>
      <c r="C1294" s="1">
        <v>1.3877344808346001E-4</v>
      </c>
      <c r="D1294" s="1">
        <v>1.54333414293663E-4</v>
      </c>
      <c r="E1294" s="1">
        <v>2.8688620135035999E-3</v>
      </c>
      <c r="F1294" s="1">
        <v>1.33646735286587E-3</v>
      </c>
      <c r="G1294" s="1">
        <v>2.02802522819118E-4</v>
      </c>
      <c r="H1294" s="1">
        <v>1.9890992815752101E-2</v>
      </c>
      <c r="I1294" s="1">
        <v>3.0373306021278602E-4</v>
      </c>
      <c r="J1294" s="1">
        <v>0</v>
      </c>
      <c r="K1294" s="1">
        <v>2.57865833014193E-3</v>
      </c>
      <c r="L1294" s="1">
        <v>0</v>
      </c>
      <c r="M1294" s="1">
        <v>2.1042421455375301E-4</v>
      </c>
      <c r="N1294" s="1">
        <v>5.0825884148222502E-3</v>
      </c>
      <c r="O1294" s="7">
        <v>9.2204764572239298E-6</v>
      </c>
      <c r="P1294" s="1">
        <v>6.7847594042524397E-4</v>
      </c>
      <c r="Q1294" s="1">
        <v>2.6413276705617502E-4</v>
      </c>
      <c r="R1294" s="1">
        <v>8.1089895851530803E-4</v>
      </c>
      <c r="S1294" s="1">
        <v>0</v>
      </c>
      <c r="T1294" s="1">
        <v>3.8346737856093501E-4</v>
      </c>
      <c r="U1294" s="1">
        <v>0</v>
      </c>
      <c r="V1294" s="1">
        <v>0</v>
      </c>
      <c r="W1294" s="1">
        <v>1293</v>
      </c>
      <c r="X1294" s="1" t="s">
        <v>1668</v>
      </c>
      <c r="Y1294" s="1" t="s">
        <v>1671</v>
      </c>
      <c r="Z1294" s="1" t="s">
        <v>2984</v>
      </c>
      <c r="AA1294" s="1">
        <v>2.8688620135035999E-3</v>
      </c>
      <c r="AB1294" s="1">
        <v>1.9890992815752101E-2</v>
      </c>
      <c r="AC1294" s="1">
        <v>1.70221308022485E-2</v>
      </c>
      <c r="AD1294" s="1">
        <v>5.6864597422419699E-2</v>
      </c>
    </row>
    <row r="1295" spans="1:30" x14ac:dyDescent="0.3">
      <c r="A1295" s="1">
        <v>1294</v>
      </c>
      <c r="B1295" s="1" t="s">
        <v>1667</v>
      </c>
      <c r="C1295" s="1">
        <v>6.9131601051528198E-4</v>
      </c>
      <c r="D1295" s="1">
        <v>5.0162404243635998E-4</v>
      </c>
      <c r="E1295" s="1">
        <v>2.6013462611670701E-4</v>
      </c>
      <c r="F1295" s="1">
        <v>4.6642632362448996E-3</v>
      </c>
      <c r="G1295" s="1">
        <v>2.6284674964264202E-3</v>
      </c>
      <c r="H1295" s="1">
        <v>9.5051246422347708E-3</v>
      </c>
      <c r="I1295" s="1">
        <v>0</v>
      </c>
      <c r="J1295" s="1">
        <v>1.0719197679723701E-2</v>
      </c>
      <c r="K1295" s="1">
        <v>3.7207426769797201E-3</v>
      </c>
      <c r="L1295" s="1">
        <v>8.3131166756129204E-3</v>
      </c>
      <c r="M1295" s="1">
        <v>1.77408585509095E-3</v>
      </c>
      <c r="N1295" s="1">
        <v>7.7068108747096803E-4</v>
      </c>
      <c r="O1295" s="7">
        <v>2.0175409767412699E-5</v>
      </c>
      <c r="P1295" s="1">
        <v>1.2483308551602501E-4</v>
      </c>
      <c r="Q1295" s="7">
        <v>9.4396520698626505E-5</v>
      </c>
      <c r="R1295" s="1">
        <v>1.3912067268542301E-3</v>
      </c>
      <c r="S1295" s="1">
        <v>2.44607738400437E-3</v>
      </c>
      <c r="T1295" s="1">
        <v>2.5143828039518299E-3</v>
      </c>
      <c r="U1295" s="1">
        <v>0</v>
      </c>
      <c r="V1295" s="7">
        <v>9.3213082676744306E-5</v>
      </c>
      <c r="W1295" s="1">
        <v>1294</v>
      </c>
      <c r="X1295" s="1" t="s">
        <v>1667</v>
      </c>
      <c r="Y1295" s="1" t="s">
        <v>1673</v>
      </c>
      <c r="Z1295" s="1" t="s">
        <v>2985</v>
      </c>
      <c r="AA1295" s="1">
        <v>5.0162404243635998E-4</v>
      </c>
      <c r="AB1295" s="1">
        <v>1.0719197679723701E-2</v>
      </c>
      <c r="AC1295" s="1">
        <v>1.02175736372873E-2</v>
      </c>
      <c r="AD1295" s="1">
        <v>8.8092651423925097E-2</v>
      </c>
    </row>
    <row r="1296" spans="1:30" x14ac:dyDescent="0.3">
      <c r="A1296" s="1">
        <v>1295</v>
      </c>
      <c r="B1296" s="1" t="s">
        <v>1674</v>
      </c>
      <c r="C1296" s="1">
        <v>2.2762699979424999E-3</v>
      </c>
      <c r="D1296" s="1">
        <v>0</v>
      </c>
      <c r="E1296" s="1">
        <v>1.52753451466018E-3</v>
      </c>
      <c r="F1296" s="1">
        <v>4.1143117610043997E-4</v>
      </c>
      <c r="G1296" s="1">
        <v>0</v>
      </c>
      <c r="H1296" s="1">
        <v>3.1159325051184402E-3</v>
      </c>
      <c r="I1296" s="7">
        <v>3.6259369915029001E-5</v>
      </c>
      <c r="J1296" s="7">
        <v>6.4834964774073398E-5</v>
      </c>
      <c r="K1296" s="1">
        <v>8.0850291448510397E-3</v>
      </c>
      <c r="L1296" s="7">
        <v>3.4531022480611101E-5</v>
      </c>
      <c r="M1296" s="1">
        <v>0</v>
      </c>
      <c r="N1296" s="1">
        <v>1.80018252661323E-3</v>
      </c>
      <c r="O1296" s="1">
        <v>2.86777379530787E-3</v>
      </c>
      <c r="P1296" s="1">
        <v>1.33765355131138E-4</v>
      </c>
      <c r="Q1296" s="1">
        <v>6.91801176442364E-4</v>
      </c>
      <c r="R1296" s="1">
        <v>1.01991348159858E-2</v>
      </c>
      <c r="S1296" s="1">
        <v>6.1023697179637196E-3</v>
      </c>
      <c r="T1296" s="1">
        <v>1.3465721822475999E-3</v>
      </c>
      <c r="U1296" s="1">
        <v>1.1087347814301E-4</v>
      </c>
      <c r="V1296" s="1">
        <v>3.9076074419854299E-4</v>
      </c>
      <c r="W1296" s="1">
        <v>1295</v>
      </c>
      <c r="X1296" s="1" t="s">
        <v>1674</v>
      </c>
      <c r="Y1296" s="1" t="s">
        <v>1681</v>
      </c>
      <c r="Z1296" s="1" t="s">
        <v>2986</v>
      </c>
      <c r="AA1296" s="1">
        <v>8.0850291448510397E-3</v>
      </c>
      <c r="AB1296" s="1">
        <v>1.01991348159858E-2</v>
      </c>
      <c r="AC1296" s="1">
        <v>2.1141056711348502E-3</v>
      </c>
      <c r="AD1296" s="1">
        <v>7.0267471502054105E-2</v>
      </c>
    </row>
    <row r="1297" spans="1:30" x14ac:dyDescent="0.3">
      <c r="A1297" s="1">
        <v>1296</v>
      </c>
      <c r="B1297" s="1" t="s">
        <v>1673</v>
      </c>
      <c r="C1297" s="1">
        <v>4.7292480181706396E-3</v>
      </c>
      <c r="D1297" s="1">
        <v>1.8759845169963001E-4</v>
      </c>
      <c r="E1297" s="1">
        <v>1.17351998765557E-3</v>
      </c>
      <c r="F1297" s="1">
        <v>8.8307489986309297E-4</v>
      </c>
      <c r="G1297" s="7">
        <v>6.3299467868984703E-5</v>
      </c>
      <c r="H1297" s="1">
        <v>4.3067163404502699E-3</v>
      </c>
      <c r="I1297" s="1">
        <v>0</v>
      </c>
      <c r="J1297" s="1">
        <v>6.4472287797540002E-3</v>
      </c>
      <c r="K1297" s="1">
        <v>7.8458569350767105E-3</v>
      </c>
      <c r="L1297" s="1">
        <v>7.2660362304400596E-4</v>
      </c>
      <c r="M1297" s="1">
        <v>1.2688327081611199E-3</v>
      </c>
      <c r="N1297" s="1">
        <v>2.2045449878288301E-3</v>
      </c>
      <c r="O1297" s="1">
        <v>1.6515535692184201E-3</v>
      </c>
      <c r="P1297" s="1">
        <v>2.6803827651817501E-4</v>
      </c>
      <c r="Q1297" s="1">
        <v>4.2464506511364101E-4</v>
      </c>
      <c r="R1297" s="1">
        <v>5.7604981912993099E-3</v>
      </c>
      <c r="S1297" s="1">
        <v>9.5628050701180994E-3</v>
      </c>
      <c r="T1297" s="1">
        <v>7.4011846154584603E-4</v>
      </c>
      <c r="U1297" s="1">
        <v>0</v>
      </c>
      <c r="V1297" s="1">
        <v>1.3339796808113199E-4</v>
      </c>
      <c r="W1297" s="1">
        <v>1296</v>
      </c>
      <c r="X1297" s="1" t="s">
        <v>1673</v>
      </c>
      <c r="Y1297" s="1" t="s">
        <v>1682</v>
      </c>
      <c r="Z1297" s="1" t="s">
        <v>2987</v>
      </c>
      <c r="AA1297" s="1">
        <v>6.4472287797540002E-3</v>
      </c>
      <c r="AB1297" s="1">
        <v>9.5628050701180994E-3</v>
      </c>
      <c r="AC1297" s="1">
        <v>3.1155762903641001E-3</v>
      </c>
      <c r="AD1297" s="1">
        <v>8.6678286906195307E-2</v>
      </c>
    </row>
    <row r="1298" spans="1:30" x14ac:dyDescent="0.3">
      <c r="A1298" s="1">
        <v>1297</v>
      </c>
      <c r="B1298" s="1" t="s">
        <v>1666</v>
      </c>
      <c r="C1298" s="1">
        <v>1.84519564776817E-3</v>
      </c>
      <c r="D1298" s="1">
        <v>2.0371428713541499E-4</v>
      </c>
      <c r="E1298" s="1">
        <v>3.9937516382539196E-3</v>
      </c>
      <c r="F1298" s="1">
        <v>1.41112134411077E-3</v>
      </c>
      <c r="G1298" s="1">
        <v>6.3361374880003705E-4</v>
      </c>
      <c r="H1298" s="1">
        <v>5.7003788123522598E-4</v>
      </c>
      <c r="I1298" s="1">
        <v>9.4756061237131703E-4</v>
      </c>
      <c r="J1298" s="7">
        <v>4.2661429249686303E-5</v>
      </c>
      <c r="K1298" s="1">
        <v>3.5541289174960502E-3</v>
      </c>
      <c r="L1298" s="1">
        <v>8.4094374996366704E-4</v>
      </c>
      <c r="M1298" s="1">
        <v>2.8115574663072703E-4</v>
      </c>
      <c r="N1298" s="1">
        <v>4.2619346067782598E-3</v>
      </c>
      <c r="O1298" s="1">
        <v>8.6854635778646199E-3</v>
      </c>
      <c r="P1298" s="1">
        <v>2.3966425464168901E-3</v>
      </c>
      <c r="Q1298" s="1">
        <v>1.95100605456071E-3</v>
      </c>
      <c r="R1298" s="1">
        <v>5.8354375206449297E-3</v>
      </c>
      <c r="S1298" s="1">
        <v>1.9866082657972999E-3</v>
      </c>
      <c r="T1298" s="1">
        <v>4.4569284257574699E-4</v>
      </c>
      <c r="U1298" s="1">
        <v>0</v>
      </c>
      <c r="V1298" s="1">
        <v>5.7281847571371701E-4</v>
      </c>
      <c r="W1298" s="1">
        <v>1297</v>
      </c>
      <c r="X1298" s="1" t="s">
        <v>1666</v>
      </c>
      <c r="Y1298" s="1" t="s">
        <v>1678</v>
      </c>
      <c r="Z1298" s="1" t="s">
        <v>2988</v>
      </c>
      <c r="AA1298" s="1">
        <v>1.84519564776817E-3</v>
      </c>
      <c r="AB1298" s="1">
        <v>8.6854635778646199E-3</v>
      </c>
      <c r="AC1298" s="1">
        <v>6.8402679300964397E-3</v>
      </c>
      <c r="AD1298" s="1">
        <v>7.6816688411853698E-2</v>
      </c>
    </row>
    <row r="1299" spans="1:30" x14ac:dyDescent="0.3">
      <c r="A1299" s="1">
        <v>1298</v>
      </c>
      <c r="B1299" s="1" t="s">
        <v>1680</v>
      </c>
      <c r="C1299" s="1">
        <v>7.1401916370919796E-3</v>
      </c>
      <c r="D1299" s="1">
        <v>5.6162963861252095E-4</v>
      </c>
      <c r="E1299" s="1">
        <v>5.3497075593039397E-4</v>
      </c>
      <c r="F1299" s="1">
        <v>5.5721993652608104E-4</v>
      </c>
      <c r="G1299" s="1">
        <v>1.1114737411989E-2</v>
      </c>
      <c r="H1299" s="1">
        <v>3.9164050699548499E-4</v>
      </c>
      <c r="I1299" s="1">
        <v>0</v>
      </c>
      <c r="J1299" s="1">
        <v>1.48138526014874E-3</v>
      </c>
      <c r="K1299" s="1">
        <v>3.4744662994018E-4</v>
      </c>
      <c r="L1299" s="1">
        <v>3.01618950523412E-3</v>
      </c>
      <c r="M1299" s="1">
        <v>6.0775805653714304E-4</v>
      </c>
      <c r="N1299" s="1">
        <v>3.4921785170877E-4</v>
      </c>
      <c r="O1299" s="1">
        <v>0</v>
      </c>
      <c r="P1299" s="1">
        <v>8.6719076816036604E-4</v>
      </c>
      <c r="Q1299" s="1">
        <v>9.2076916834051004E-3</v>
      </c>
      <c r="R1299" s="1">
        <v>3.4888435802339101E-3</v>
      </c>
      <c r="S1299" s="1">
        <v>3.3061860302149898E-3</v>
      </c>
      <c r="T1299" s="1">
        <v>1.8673605424094999E-3</v>
      </c>
      <c r="U1299" s="1">
        <v>2.7043146634595202E-3</v>
      </c>
      <c r="V1299" s="1">
        <v>1.0974967222597499E-4</v>
      </c>
      <c r="W1299" s="1">
        <v>1298</v>
      </c>
      <c r="X1299" s="1" t="s">
        <v>1680</v>
      </c>
      <c r="Y1299" s="1" t="s">
        <v>1670</v>
      </c>
      <c r="Z1299" s="1" t="s">
        <v>2989</v>
      </c>
      <c r="AA1299" s="1">
        <v>9.2076916834051004E-3</v>
      </c>
      <c r="AB1299" s="1">
        <v>1.1114737411989E-2</v>
      </c>
      <c r="AC1299" s="1">
        <v>1.9070457285839E-3</v>
      </c>
      <c r="AD1299" s="1">
        <v>8.4990619751211097E-2</v>
      </c>
    </row>
    <row r="1300" spans="1:30" x14ac:dyDescent="0.3">
      <c r="A1300" s="1">
        <v>1299</v>
      </c>
      <c r="B1300" s="1" t="s">
        <v>1672</v>
      </c>
      <c r="C1300" s="1">
        <v>1.3512560983391299E-3</v>
      </c>
      <c r="D1300" s="1">
        <v>6.2594493427585299E-4</v>
      </c>
      <c r="E1300" s="1">
        <v>3.4975177639486298E-4</v>
      </c>
      <c r="F1300" s="1">
        <v>2.2671031291147001E-4</v>
      </c>
      <c r="G1300" s="1">
        <v>6.0666701683537801E-4</v>
      </c>
      <c r="H1300" s="1">
        <v>2.49578143035416E-2</v>
      </c>
      <c r="I1300" s="1">
        <v>1.50762986593871E-4</v>
      </c>
      <c r="J1300" s="1">
        <v>0</v>
      </c>
      <c r="K1300" s="1">
        <v>5.2635006058245701E-3</v>
      </c>
      <c r="L1300" s="1">
        <v>5.9770108460757297E-4</v>
      </c>
      <c r="M1300" s="1">
        <v>0</v>
      </c>
      <c r="N1300" s="1">
        <v>7.4563813688244599E-4</v>
      </c>
      <c r="O1300" s="1">
        <v>1.28422007336387E-4</v>
      </c>
      <c r="P1300" s="1">
        <v>8.3117836354770498E-4</v>
      </c>
      <c r="Q1300" s="1">
        <v>1.4749066988860499E-3</v>
      </c>
      <c r="R1300" s="1">
        <v>2.41966963836053E-3</v>
      </c>
      <c r="S1300" s="1">
        <v>9.6804437639735896E-4</v>
      </c>
      <c r="T1300" s="1">
        <v>2.6240114651276101E-4</v>
      </c>
      <c r="U1300" s="7">
        <v>4.4207831175862097E-5</v>
      </c>
      <c r="V1300" s="1">
        <v>2.1095917065065901E-4</v>
      </c>
      <c r="W1300" s="1">
        <v>1299</v>
      </c>
      <c r="X1300" s="1" t="s">
        <v>1672</v>
      </c>
      <c r="Y1300" s="1" t="s">
        <v>1671</v>
      </c>
      <c r="Z1300" s="1" t="s">
        <v>2990</v>
      </c>
      <c r="AA1300" s="1">
        <v>1.50762986593871E-4</v>
      </c>
      <c r="AB1300" s="1">
        <v>2.49578143035416E-2</v>
      </c>
      <c r="AC1300" s="1">
        <v>2.4807051316947801E-2</v>
      </c>
      <c r="AD1300" s="1">
        <v>6.5403456382819705E-2</v>
      </c>
    </row>
    <row r="1301" spans="1:30" x14ac:dyDescent="0.3">
      <c r="A1301" s="1">
        <v>1300</v>
      </c>
      <c r="B1301" s="1" t="s">
        <v>1680</v>
      </c>
      <c r="C1301" s="1">
        <v>6.4070798549473304E-4</v>
      </c>
      <c r="D1301" s="1">
        <v>6.6754156742084795E-4</v>
      </c>
      <c r="E1301" s="1">
        <v>1.6506418598651E-4</v>
      </c>
      <c r="F1301" s="1">
        <v>3.0921002136204102E-4</v>
      </c>
      <c r="G1301" s="1">
        <v>1.8080235581343701E-3</v>
      </c>
      <c r="H1301" s="1">
        <v>9.0776739499119998E-4</v>
      </c>
      <c r="I1301" s="1">
        <v>0</v>
      </c>
      <c r="J1301" s="1">
        <v>3.2262333801824799E-3</v>
      </c>
      <c r="K1301" s="1">
        <v>5.6050085111707601E-3</v>
      </c>
      <c r="L1301" s="1">
        <v>1.0360601848196001E-3</v>
      </c>
      <c r="M1301" s="1">
        <v>1.8326977225068799E-3</v>
      </c>
      <c r="N1301" s="1">
        <v>5.2300936258944399E-4</v>
      </c>
      <c r="O1301" s="1">
        <v>3.8640857066014298E-4</v>
      </c>
      <c r="P1301" s="1">
        <v>1.88120535356077E-3</v>
      </c>
      <c r="Q1301" s="1">
        <v>1.6978706552412098E-2</v>
      </c>
      <c r="R1301" s="1">
        <v>2.37962068147173E-3</v>
      </c>
      <c r="S1301" s="1">
        <v>2.9013814596656898E-3</v>
      </c>
      <c r="T1301" s="1">
        <v>2.4227246181582102E-3</v>
      </c>
      <c r="U1301" s="1">
        <v>0</v>
      </c>
      <c r="V1301" s="1">
        <v>2.7240171460018103E-4</v>
      </c>
      <c r="W1301" s="1">
        <v>1300</v>
      </c>
      <c r="X1301" s="1" t="s">
        <v>1680</v>
      </c>
      <c r="Y1301" s="1" t="s">
        <v>1680</v>
      </c>
      <c r="Z1301" s="1" t="s">
        <v>2991</v>
      </c>
      <c r="AA1301" s="1">
        <v>1.6978706552412098E-2</v>
      </c>
      <c r="AB1301" s="1">
        <v>1.6978706552412098E-2</v>
      </c>
      <c r="AC1301" s="1">
        <v>0</v>
      </c>
      <c r="AD1301" s="1">
        <v>7.8007548749030001E-2</v>
      </c>
    </row>
    <row r="1302" spans="1:30" x14ac:dyDescent="0.3">
      <c r="A1302" s="1">
        <v>1301</v>
      </c>
      <c r="B1302" s="1" t="s">
        <v>1685</v>
      </c>
      <c r="C1302" s="1">
        <v>1.06742568560926E-3</v>
      </c>
      <c r="D1302" s="1">
        <v>6.3221728468517097E-4</v>
      </c>
      <c r="E1302" s="1">
        <v>3.1855229602432798E-4</v>
      </c>
      <c r="F1302" s="1">
        <v>0</v>
      </c>
      <c r="G1302" s="1">
        <v>5.30071512627164E-3</v>
      </c>
      <c r="H1302" s="1">
        <v>2.6614814450954302E-4</v>
      </c>
      <c r="I1302" s="1">
        <v>0</v>
      </c>
      <c r="J1302" s="1">
        <v>9.1229005146782199E-3</v>
      </c>
      <c r="K1302" s="1">
        <v>8.1555387814303605E-4</v>
      </c>
      <c r="L1302" s="1">
        <v>1.6566162032191099E-2</v>
      </c>
      <c r="M1302" s="1">
        <v>7.8745133437363099E-3</v>
      </c>
      <c r="N1302" s="1">
        <v>2.1795517696182999E-4</v>
      </c>
      <c r="O1302" s="1">
        <v>1.3989949400632399E-4</v>
      </c>
      <c r="P1302" s="1">
        <v>0</v>
      </c>
      <c r="Q1302" s="1">
        <v>1.70689938982414E-4</v>
      </c>
      <c r="R1302" s="1">
        <v>1.7631648853089E-3</v>
      </c>
      <c r="S1302" s="1">
        <v>1.7641030032741799E-3</v>
      </c>
      <c r="T1302" s="1">
        <v>3.76843301890253E-3</v>
      </c>
      <c r="U1302" s="1">
        <v>4.9495547162999997E-4</v>
      </c>
      <c r="V1302" s="1">
        <v>6.6484404393278998E-3</v>
      </c>
      <c r="W1302" s="1">
        <v>1301</v>
      </c>
      <c r="X1302" s="1" t="s">
        <v>1685</v>
      </c>
      <c r="Y1302" s="1" t="s">
        <v>1675</v>
      </c>
      <c r="Z1302" s="1" t="s">
        <v>2992</v>
      </c>
      <c r="AA1302" s="1">
        <v>6.6484404393278998E-3</v>
      </c>
      <c r="AB1302" s="1">
        <v>1.6566162032191099E-2</v>
      </c>
      <c r="AC1302" s="1">
        <v>9.9177215928632594E-3</v>
      </c>
      <c r="AD1302" s="1">
        <v>9.4891384026564204E-2</v>
      </c>
    </row>
    <row r="1303" spans="1:30" x14ac:dyDescent="0.3">
      <c r="A1303" s="1">
        <v>1302</v>
      </c>
      <c r="B1303" s="1" t="s">
        <v>1680</v>
      </c>
      <c r="C1303" s="1">
        <v>4.0778957161332003E-4</v>
      </c>
      <c r="D1303" s="7">
        <v>3.5709018378271703E-5</v>
      </c>
      <c r="E1303" s="1">
        <v>2.20592207336548E-4</v>
      </c>
      <c r="F1303" s="1">
        <v>4.5274436181911101E-4</v>
      </c>
      <c r="G1303" s="1">
        <v>5.9704275641966995E-4</v>
      </c>
      <c r="H1303" s="1">
        <v>2.8121693228513201E-3</v>
      </c>
      <c r="I1303" s="1">
        <v>0</v>
      </c>
      <c r="J1303" s="1">
        <v>5.2399891581174298E-4</v>
      </c>
      <c r="K1303" s="1">
        <v>5.1244738792746904E-3</v>
      </c>
      <c r="L1303" s="1">
        <v>2.19521014316233E-3</v>
      </c>
      <c r="M1303" s="1">
        <v>4.5316791936398499E-4</v>
      </c>
      <c r="N1303" s="1">
        <v>3.2657681793305002E-3</v>
      </c>
      <c r="O1303" s="1">
        <v>5.1536441886641696E-4</v>
      </c>
      <c r="P1303" s="1">
        <v>8.3500026954335203E-3</v>
      </c>
      <c r="Q1303" s="1">
        <v>4.7190095619398399E-3</v>
      </c>
      <c r="R1303" s="1">
        <v>3.5038463930100001E-3</v>
      </c>
      <c r="S1303" s="1">
        <v>8.3933478195781092E-3</v>
      </c>
      <c r="T1303" s="1">
        <v>2.00965462424342E-3</v>
      </c>
      <c r="U1303" s="1">
        <v>0</v>
      </c>
      <c r="V1303" s="1">
        <v>1.2360885875371899E-3</v>
      </c>
      <c r="W1303" s="1">
        <v>1302</v>
      </c>
      <c r="X1303" s="1" t="s">
        <v>1680</v>
      </c>
      <c r="Y1303" s="1" t="s">
        <v>1682</v>
      </c>
      <c r="Z1303" s="1" t="s">
        <v>2993</v>
      </c>
      <c r="AA1303" s="1">
        <v>4.7190095619398399E-3</v>
      </c>
      <c r="AB1303" s="1">
        <v>8.3933478195781092E-3</v>
      </c>
      <c r="AC1303" s="1">
        <v>3.6743382576382702E-3</v>
      </c>
      <c r="AD1303" s="1">
        <v>8.2207671901878596E-2</v>
      </c>
    </row>
    <row r="1304" spans="1:30" x14ac:dyDescent="0.3">
      <c r="A1304" s="1">
        <v>1303</v>
      </c>
      <c r="B1304" s="1" t="s">
        <v>1682</v>
      </c>
      <c r="C1304" s="1">
        <v>6.4453977822902405E-4</v>
      </c>
      <c r="D1304" s="1">
        <v>2.24559205420308E-4</v>
      </c>
      <c r="E1304" s="1">
        <v>3.4603136922863801E-4</v>
      </c>
      <c r="F1304" s="1">
        <v>7.7393612697181904E-4</v>
      </c>
      <c r="G1304" s="1">
        <v>2.5401430285105098E-3</v>
      </c>
      <c r="H1304" s="1">
        <v>2.3087775116618502E-3</v>
      </c>
      <c r="I1304" s="1">
        <v>0</v>
      </c>
      <c r="J1304" s="1">
        <v>7.9979063789803202E-3</v>
      </c>
      <c r="K1304" s="1">
        <v>3.5008442633941801E-3</v>
      </c>
      <c r="L1304" s="1">
        <v>3.4066722107352898E-3</v>
      </c>
      <c r="M1304" s="1">
        <v>3.2861388219303702E-3</v>
      </c>
      <c r="N1304" s="1">
        <v>2.3941414163556802E-3</v>
      </c>
      <c r="O1304" s="1">
        <v>1.0272764251152101E-3</v>
      </c>
      <c r="P1304" s="1">
        <v>1.4258618538208099E-3</v>
      </c>
      <c r="Q1304" s="1">
        <v>2.17332077495814E-3</v>
      </c>
      <c r="R1304" s="1">
        <v>1.03691550745812E-2</v>
      </c>
      <c r="S1304" s="1">
        <v>3.8383415057748498E-3</v>
      </c>
      <c r="T1304" s="1">
        <v>3.86580422098784E-3</v>
      </c>
      <c r="U1304" s="1">
        <v>0</v>
      </c>
      <c r="V1304" s="1">
        <v>8.9149420563123096E-4</v>
      </c>
      <c r="W1304" s="1">
        <v>1303</v>
      </c>
      <c r="X1304" s="1" t="s">
        <v>1682</v>
      </c>
      <c r="Y1304" s="1" t="s">
        <v>1681</v>
      </c>
      <c r="Z1304" s="1" t="s">
        <v>2994</v>
      </c>
      <c r="AA1304" s="1">
        <v>3.8383415057748498E-3</v>
      </c>
      <c r="AB1304" s="1">
        <v>1.03691550745812E-2</v>
      </c>
      <c r="AC1304" s="1">
        <v>6.5308135688064003E-3</v>
      </c>
      <c r="AD1304" s="1">
        <v>9.3910969184722595E-2</v>
      </c>
    </row>
    <row r="1305" spans="1:30" x14ac:dyDescent="0.3">
      <c r="A1305" s="1">
        <v>1304</v>
      </c>
      <c r="B1305" s="1" t="s">
        <v>1674</v>
      </c>
      <c r="C1305" s="1">
        <v>2.5732250892926498E-4</v>
      </c>
      <c r="D1305" s="7">
        <v>3.2023163658013297E-5</v>
      </c>
      <c r="E1305" s="1">
        <v>6.5564732590594696E-4</v>
      </c>
      <c r="F1305" s="1">
        <v>2.4895912248557798E-4</v>
      </c>
      <c r="G1305" s="7">
        <v>5.8770111412979497E-5</v>
      </c>
      <c r="H1305" s="1">
        <v>1.931021226032E-3</v>
      </c>
      <c r="I1305" s="1">
        <v>7.0357548235010898E-4</v>
      </c>
      <c r="J1305" s="1">
        <v>1.0720558294152801E-3</v>
      </c>
      <c r="K1305" s="1">
        <v>7.0682667268074598E-3</v>
      </c>
      <c r="L1305" s="1">
        <v>3.0900583835669499E-4</v>
      </c>
      <c r="M1305" s="1">
        <v>3.0904581707713E-4</v>
      </c>
      <c r="N1305" s="1">
        <v>9.2870110878185991E-3</v>
      </c>
      <c r="O1305" s="1">
        <v>4.6399675003065497E-3</v>
      </c>
      <c r="P1305" s="1">
        <v>2.1154832512147699E-3</v>
      </c>
      <c r="Q1305" s="1">
        <v>7.8455125810015104E-4</v>
      </c>
      <c r="R1305" s="1">
        <v>9.5169590922312003E-3</v>
      </c>
      <c r="S1305" s="1">
        <v>5.6421227024327399E-3</v>
      </c>
      <c r="T1305" s="1">
        <v>0</v>
      </c>
      <c r="U1305" s="1">
        <v>2.3192795403517401E-4</v>
      </c>
      <c r="V1305" s="1">
        <v>0</v>
      </c>
      <c r="W1305" s="1">
        <v>1304</v>
      </c>
      <c r="X1305" s="1" t="s">
        <v>1674</v>
      </c>
      <c r="Y1305" s="1" t="s">
        <v>1681</v>
      </c>
      <c r="Z1305" s="1" t="s">
        <v>2995</v>
      </c>
      <c r="AA1305" s="1">
        <v>7.0682667268074598E-3</v>
      </c>
      <c r="AB1305" s="1">
        <v>9.5169590922312003E-3</v>
      </c>
      <c r="AC1305" s="1">
        <v>2.44869236542373E-3</v>
      </c>
      <c r="AD1305" s="1">
        <v>7.9073442915359199E-2</v>
      </c>
    </row>
    <row r="1306" spans="1:30" x14ac:dyDescent="0.3">
      <c r="A1306" s="1">
        <v>1305</v>
      </c>
      <c r="B1306" s="1" t="s">
        <v>1666</v>
      </c>
      <c r="C1306" s="1">
        <v>2.2779176537109499E-3</v>
      </c>
      <c r="D1306" s="1">
        <v>3.25055582918503E-4</v>
      </c>
      <c r="E1306" s="1">
        <v>3.0076637111497599E-4</v>
      </c>
      <c r="F1306" s="1">
        <v>4.0043485366466399E-4</v>
      </c>
      <c r="G1306" s="1">
        <v>2.2049175727367901E-3</v>
      </c>
      <c r="H1306" s="1">
        <v>3.2750579137574001E-3</v>
      </c>
      <c r="I1306" s="1">
        <v>1.4683600487345999E-4</v>
      </c>
      <c r="J1306" s="1">
        <v>3.6468320631928298E-4</v>
      </c>
      <c r="K1306" s="1">
        <v>8.6226026992012299E-3</v>
      </c>
      <c r="L1306" s="1">
        <v>2.6050743092307499E-4</v>
      </c>
      <c r="M1306" s="1">
        <v>1.0729112349703899E-3</v>
      </c>
      <c r="N1306" s="1">
        <v>5.1106730601251198E-3</v>
      </c>
      <c r="O1306" s="1">
        <v>6.8670689372095101E-4</v>
      </c>
      <c r="P1306" s="1">
        <v>8.2367041836927995E-4</v>
      </c>
      <c r="Q1306" s="1">
        <v>6.5318120712830297E-4</v>
      </c>
      <c r="R1306" s="1">
        <v>6.9059365524041898E-3</v>
      </c>
      <c r="S1306" s="1">
        <v>1.46963780450122E-3</v>
      </c>
      <c r="T1306" s="1">
        <v>1.3425110077184001E-4</v>
      </c>
      <c r="U1306" s="1">
        <v>2.31608343409261E-4</v>
      </c>
      <c r="V1306" s="1">
        <v>2.22634225964406E-4</v>
      </c>
      <c r="W1306" s="1">
        <v>1305</v>
      </c>
      <c r="X1306" s="1" t="s">
        <v>1666</v>
      </c>
      <c r="Y1306" s="1" t="s">
        <v>1674</v>
      </c>
      <c r="Z1306" s="1" t="s">
        <v>2996</v>
      </c>
      <c r="AA1306" s="1">
        <v>2.2779176537109499E-3</v>
      </c>
      <c r="AB1306" s="1">
        <v>8.6226026992012299E-3</v>
      </c>
      <c r="AC1306" s="1">
        <v>6.3446850454902696E-3</v>
      </c>
      <c r="AD1306" s="1">
        <v>6.6923273775692099E-2</v>
      </c>
    </row>
    <row r="1307" spans="1:30" x14ac:dyDescent="0.3">
      <c r="A1307" s="1">
        <v>1306</v>
      </c>
      <c r="B1307" s="1" t="s">
        <v>1668</v>
      </c>
      <c r="C1307" s="1">
        <v>8.0029626212500999E-4</v>
      </c>
      <c r="D1307" s="1">
        <v>1.3234172072525E-4</v>
      </c>
      <c r="E1307" s="1">
        <v>2.2484779966314801E-3</v>
      </c>
      <c r="F1307" s="1">
        <v>4.4843964965922802E-4</v>
      </c>
      <c r="G1307" s="1">
        <v>3.6218161405308002E-4</v>
      </c>
      <c r="H1307" s="1">
        <v>5.8795122820404404E-3</v>
      </c>
      <c r="I1307" s="1">
        <v>3.64956305482501E-4</v>
      </c>
      <c r="J1307" s="7">
        <v>9.0119222540479001E-5</v>
      </c>
      <c r="K1307" s="1">
        <v>5.0264456925029604E-3</v>
      </c>
      <c r="L1307" s="1">
        <v>5.3356839424915697E-4</v>
      </c>
      <c r="M1307" s="1">
        <v>6.0270205792794997E-4</v>
      </c>
      <c r="N1307" s="1">
        <v>9.8435401243968709E-3</v>
      </c>
      <c r="O1307" s="1">
        <v>9.970471399920139E-4</v>
      </c>
      <c r="P1307" s="1">
        <v>7.6906278685594297E-4</v>
      </c>
      <c r="Q1307" s="1">
        <v>8.6437932215650696E-4</v>
      </c>
      <c r="R1307" s="1">
        <v>1.9262887189327601E-3</v>
      </c>
      <c r="S1307" s="1">
        <v>9.7730558078553396E-4</v>
      </c>
      <c r="T1307" s="1">
        <v>7.2624090597696799E-4</v>
      </c>
      <c r="U1307" s="1">
        <v>0</v>
      </c>
      <c r="V1307" s="1">
        <v>3.3349755191831301E-4</v>
      </c>
      <c r="W1307" s="1">
        <v>1306</v>
      </c>
      <c r="X1307" s="1" t="s">
        <v>1668</v>
      </c>
      <c r="Y1307" s="1" t="s">
        <v>1677</v>
      </c>
      <c r="Z1307" s="1" t="s">
        <v>2997</v>
      </c>
      <c r="AA1307" s="1">
        <v>2.2484779966314801E-3</v>
      </c>
      <c r="AB1307" s="1">
        <v>9.8435401243968709E-3</v>
      </c>
      <c r="AC1307" s="1">
        <v>7.5950621277653804E-3</v>
      </c>
      <c r="AD1307" s="1">
        <v>6.2312352658550903E-2</v>
      </c>
    </row>
    <row r="1308" spans="1:30" x14ac:dyDescent="0.3">
      <c r="A1308" s="1">
        <v>1307</v>
      </c>
      <c r="B1308" s="1" t="s">
        <v>1670</v>
      </c>
      <c r="C1308" s="1">
        <v>9.867894636134281E-4</v>
      </c>
      <c r="D1308" s="1">
        <v>1.7023209386551801E-4</v>
      </c>
      <c r="E1308" s="1">
        <v>7.91481539152599E-4</v>
      </c>
      <c r="F1308" s="1">
        <v>6.8416392941304501E-4</v>
      </c>
      <c r="G1308" s="1">
        <v>8.5467154264787302E-4</v>
      </c>
      <c r="H1308" s="1">
        <v>1.3008732544653801E-3</v>
      </c>
      <c r="I1308" s="7">
        <v>8.0753210822085596E-5</v>
      </c>
      <c r="J1308" s="1">
        <v>2.11610337557721E-2</v>
      </c>
      <c r="K1308" s="1">
        <v>2.6977497136051001E-3</v>
      </c>
      <c r="L1308" s="1">
        <v>6.2744092179392603E-3</v>
      </c>
      <c r="M1308" s="1">
        <v>5.83978569593426E-4</v>
      </c>
      <c r="N1308" s="1">
        <v>3.6327708625015398E-3</v>
      </c>
      <c r="O1308" s="7">
        <v>5.3727480638803398E-5</v>
      </c>
      <c r="P1308" s="1">
        <v>6.0958925577964096E-4</v>
      </c>
      <c r="Q1308" s="1">
        <v>3.8694412058770401E-4</v>
      </c>
      <c r="R1308" s="1">
        <v>1.53802988897808E-3</v>
      </c>
      <c r="S1308" s="1">
        <v>2.041927806069E-3</v>
      </c>
      <c r="T1308" s="1">
        <v>4.9222022437339997E-3</v>
      </c>
      <c r="U1308" s="1">
        <v>0</v>
      </c>
      <c r="V1308" s="1">
        <v>5.4556925107361305E-4</v>
      </c>
      <c r="W1308" s="1">
        <v>1307</v>
      </c>
      <c r="X1308" s="1" t="s">
        <v>1670</v>
      </c>
      <c r="Y1308" s="1" t="s">
        <v>1673</v>
      </c>
      <c r="Z1308" s="1" t="s">
        <v>2998</v>
      </c>
      <c r="AA1308" s="1">
        <v>8.5467154264787302E-4</v>
      </c>
      <c r="AB1308" s="1">
        <v>2.11610337557721E-2</v>
      </c>
      <c r="AC1308" s="1">
        <v>2.03063622131242E-2</v>
      </c>
      <c r="AD1308" s="1">
        <v>8.3270659090825497E-2</v>
      </c>
    </row>
    <row r="1309" spans="1:30" x14ac:dyDescent="0.3">
      <c r="A1309" s="1">
        <v>1308</v>
      </c>
      <c r="B1309" s="1" t="s">
        <v>1682</v>
      </c>
      <c r="C1309" s="1">
        <v>4.9771407916646398E-4</v>
      </c>
      <c r="D1309" s="1">
        <v>0</v>
      </c>
      <c r="E1309" s="1">
        <v>2.28668296682473E-3</v>
      </c>
      <c r="F1309" s="1">
        <v>1.06185210719666E-3</v>
      </c>
      <c r="G1309" s="1">
        <v>6.0578260324874601E-4</v>
      </c>
      <c r="H1309" s="1">
        <v>7.3069518444285699E-4</v>
      </c>
      <c r="I1309" s="7">
        <v>7.0891774368507098E-5</v>
      </c>
      <c r="J1309" s="1">
        <v>2.93538789902555E-3</v>
      </c>
      <c r="K1309" s="1">
        <v>1.00879434201386E-2</v>
      </c>
      <c r="L1309" s="1">
        <v>2.0355493941751901E-3</v>
      </c>
      <c r="M1309" s="1">
        <v>6.21127127885554E-4</v>
      </c>
      <c r="N1309" s="1">
        <v>2.1966169668039101E-3</v>
      </c>
      <c r="O1309" s="1">
        <v>6.0835771404880198E-4</v>
      </c>
      <c r="P1309" s="1">
        <v>1.04995866331125E-3</v>
      </c>
      <c r="Q1309" s="1">
        <v>7.5930432090689701E-4</v>
      </c>
      <c r="R1309" s="1">
        <v>7.8009369889999597E-3</v>
      </c>
      <c r="S1309" s="1">
        <v>8.2921895884522298E-3</v>
      </c>
      <c r="T1309" s="1">
        <v>1.2148284192803299E-3</v>
      </c>
      <c r="U1309" s="7">
        <v>8.6293686294115798E-5</v>
      </c>
      <c r="V1309" s="1">
        <v>7.44599356561188E-4</v>
      </c>
      <c r="W1309" s="1">
        <v>1308</v>
      </c>
      <c r="X1309" s="1" t="s">
        <v>1682</v>
      </c>
      <c r="Y1309" s="1" t="s">
        <v>1674</v>
      </c>
      <c r="Z1309" s="1" t="s">
        <v>2999</v>
      </c>
      <c r="AA1309" s="1">
        <v>8.2921895884522298E-3</v>
      </c>
      <c r="AB1309" s="1">
        <v>1.00879434201386E-2</v>
      </c>
      <c r="AC1309" s="1">
        <v>1.79575383168644E-3</v>
      </c>
      <c r="AD1309" s="1">
        <v>7.9653949081768802E-2</v>
      </c>
    </row>
    <row r="1310" spans="1:30" x14ac:dyDescent="0.3">
      <c r="A1310" s="1">
        <v>1309</v>
      </c>
      <c r="B1310" s="1" t="s">
        <v>1666</v>
      </c>
      <c r="C1310" s="1">
        <v>2.2200483872732201E-3</v>
      </c>
      <c r="D1310" s="7">
        <v>8.1821524692121404E-5</v>
      </c>
      <c r="E1310" s="1">
        <v>2.6815080389359699E-3</v>
      </c>
      <c r="F1310" s="1">
        <v>8.3576171083656805E-3</v>
      </c>
      <c r="G1310" s="1">
        <v>9.953669225525551E-4</v>
      </c>
      <c r="H1310" s="1">
        <v>1.7599109142272099E-3</v>
      </c>
      <c r="I1310" s="7">
        <v>2.5639994628920902E-5</v>
      </c>
      <c r="J1310" s="1">
        <v>1.3392361586216899E-3</v>
      </c>
      <c r="K1310" s="1">
        <v>5.1183844477714104E-3</v>
      </c>
      <c r="L1310" s="1">
        <v>1.0138885905027199E-2</v>
      </c>
      <c r="M1310" s="1">
        <v>2.6984967386001598E-4</v>
      </c>
      <c r="N1310" s="1">
        <v>5.0577418564584304E-3</v>
      </c>
      <c r="O1310" s="1">
        <v>1.68832695424622E-3</v>
      </c>
      <c r="P1310" s="1">
        <v>1.7155036815119599E-4</v>
      </c>
      <c r="Q1310" s="7">
        <v>8.9691164385528199E-5</v>
      </c>
      <c r="R1310" s="1">
        <v>2.6541409329718202E-3</v>
      </c>
      <c r="S1310" s="1">
        <v>1.1153745922412299E-3</v>
      </c>
      <c r="T1310" s="1">
        <v>5.0221664485095995E-4</v>
      </c>
      <c r="U1310" s="1">
        <v>0</v>
      </c>
      <c r="V1310" s="1">
        <v>1.45517675485994E-4</v>
      </c>
      <c r="W1310" s="1">
        <v>1309</v>
      </c>
      <c r="X1310" s="1" t="s">
        <v>1666</v>
      </c>
      <c r="Y1310" s="1" t="s">
        <v>1675</v>
      </c>
      <c r="Z1310" s="1" t="s">
        <v>3000</v>
      </c>
      <c r="AA1310" s="1">
        <v>2.2200483872732201E-3</v>
      </c>
      <c r="AB1310" s="1">
        <v>1.0138885905027199E-2</v>
      </c>
      <c r="AC1310" s="1">
        <v>7.9188375177540096E-3</v>
      </c>
      <c r="AD1310" s="1">
        <v>8.0584866429356694E-2</v>
      </c>
    </row>
    <row r="1311" spans="1:30" x14ac:dyDescent="0.3">
      <c r="A1311" s="1">
        <v>1310</v>
      </c>
      <c r="B1311" s="1" t="s">
        <v>1673</v>
      </c>
      <c r="C1311" s="1">
        <v>1.4848138536003701E-3</v>
      </c>
      <c r="D1311" s="1">
        <v>2.9471922900503001E-3</v>
      </c>
      <c r="E1311" s="1">
        <v>2.43089949280763E-3</v>
      </c>
      <c r="F1311" s="1">
        <v>8.5391366737914195E-4</v>
      </c>
      <c r="G1311" s="1">
        <v>1.3932374569264601E-3</v>
      </c>
      <c r="H1311" s="1">
        <v>6.9827791250494495E-4</v>
      </c>
      <c r="I1311" s="1">
        <v>1.1662127614061099E-4</v>
      </c>
      <c r="J1311" s="1">
        <v>4.1992612092700199E-3</v>
      </c>
      <c r="K1311" s="1">
        <v>3.3088112470056699E-3</v>
      </c>
      <c r="L1311" s="1">
        <v>6.2381566045591197E-3</v>
      </c>
      <c r="M1311" s="7">
        <v>2.89503618276885E-5</v>
      </c>
      <c r="N1311" s="1">
        <v>2.3161861783444399E-3</v>
      </c>
      <c r="O1311" s="1">
        <v>2.3089494400026399E-4</v>
      </c>
      <c r="P1311" s="1">
        <v>1.36929752975518E-3</v>
      </c>
      <c r="Q1311" s="1">
        <v>3.0972388793023799E-4</v>
      </c>
      <c r="R1311" s="1">
        <v>7.0960879617249697E-3</v>
      </c>
      <c r="S1311" s="1">
        <v>4.1506639715279802E-3</v>
      </c>
      <c r="T1311" s="1">
        <v>2.0991905264864702E-3</v>
      </c>
      <c r="U1311" s="1">
        <v>0</v>
      </c>
      <c r="V1311" s="1">
        <v>3.1890109089256899E-3</v>
      </c>
      <c r="W1311" s="1">
        <v>1310</v>
      </c>
      <c r="X1311" s="1" t="s">
        <v>1673</v>
      </c>
      <c r="Y1311" s="1" t="s">
        <v>1681</v>
      </c>
      <c r="Z1311" s="1" t="s">
        <v>3001</v>
      </c>
      <c r="AA1311" s="1">
        <v>4.1992612092700199E-3</v>
      </c>
      <c r="AB1311" s="1">
        <v>7.0960879617249697E-3</v>
      </c>
      <c r="AC1311" s="1">
        <v>2.8968267524549498E-3</v>
      </c>
      <c r="AD1311" s="1">
        <v>8.4562038807388301E-2</v>
      </c>
    </row>
    <row r="1312" spans="1:30" x14ac:dyDescent="0.3">
      <c r="A1312" s="1">
        <v>1311</v>
      </c>
      <c r="B1312" s="1" t="s">
        <v>1670</v>
      </c>
      <c r="C1312" s="1">
        <v>1.47759070198332E-3</v>
      </c>
      <c r="D1312" s="7">
        <v>4.8912798145118202E-5</v>
      </c>
      <c r="E1312" s="1">
        <v>4.6452090977383998E-3</v>
      </c>
      <c r="F1312" s="1">
        <v>4.1069866781816696E-3</v>
      </c>
      <c r="G1312" s="1">
        <v>1.98113007957112E-4</v>
      </c>
      <c r="H1312" s="1">
        <v>8.9055769219573502E-4</v>
      </c>
      <c r="I1312" s="1">
        <v>6.6260220324172096E-4</v>
      </c>
      <c r="J1312" s="1">
        <v>6.1614093737064795E-4</v>
      </c>
      <c r="K1312" s="1">
        <v>5.6941671947048399E-3</v>
      </c>
      <c r="L1312" s="1">
        <v>6.3884916661860599E-3</v>
      </c>
      <c r="M1312" s="1">
        <v>2.0797817381541399E-4</v>
      </c>
      <c r="N1312" s="1">
        <v>4.0125091461064898E-3</v>
      </c>
      <c r="O1312" s="1">
        <v>2.44559343631379E-3</v>
      </c>
      <c r="P1312" s="1">
        <v>1.0672112416171501E-3</v>
      </c>
      <c r="Q1312" s="1">
        <v>1.40747482310101E-3</v>
      </c>
      <c r="R1312" s="1">
        <v>4.9941190745058997E-3</v>
      </c>
      <c r="S1312" s="1">
        <v>1.38344619840793E-3</v>
      </c>
      <c r="T1312" s="1">
        <v>5.5509317079170705E-4</v>
      </c>
      <c r="U1312" s="1">
        <v>7.2482525426173299E-4</v>
      </c>
      <c r="V1312" s="7">
        <v>3.0002672298914E-5</v>
      </c>
      <c r="W1312" s="1">
        <v>1311</v>
      </c>
      <c r="X1312" s="1" t="s">
        <v>1670</v>
      </c>
      <c r="Y1312" s="1" t="s">
        <v>1675</v>
      </c>
      <c r="Z1312" s="1" t="s">
        <v>3002</v>
      </c>
      <c r="AA1312" s="1">
        <v>1.98113007957112E-4</v>
      </c>
      <c r="AB1312" s="1">
        <v>6.3884916661860599E-3</v>
      </c>
      <c r="AC1312" s="1">
        <v>6.1903786582289504E-3</v>
      </c>
      <c r="AD1312" s="1">
        <v>7.9159796934240897E-2</v>
      </c>
    </row>
    <row r="1313" spans="1:30" x14ac:dyDescent="0.3">
      <c r="A1313" s="1">
        <v>1312</v>
      </c>
      <c r="B1313" s="1" t="s">
        <v>1668</v>
      </c>
      <c r="C1313" s="1">
        <v>7.0701694424908103E-4</v>
      </c>
      <c r="D1313" s="7">
        <v>4.5693336262899203E-5</v>
      </c>
      <c r="E1313" s="1">
        <v>8.8449298111092506E-3</v>
      </c>
      <c r="F1313" s="1">
        <v>7.10703200022768E-3</v>
      </c>
      <c r="G1313" s="1">
        <v>0</v>
      </c>
      <c r="H1313" s="1">
        <v>2.1960707677307302E-3</v>
      </c>
      <c r="I1313" s="1">
        <v>1.5622431255344E-4</v>
      </c>
      <c r="J1313" s="1">
        <v>5.20052379181778E-4</v>
      </c>
      <c r="K1313" s="1">
        <v>2.8494867219315198E-3</v>
      </c>
      <c r="L1313" s="1">
        <v>0</v>
      </c>
      <c r="M1313" s="1">
        <v>0</v>
      </c>
      <c r="N1313" s="1">
        <v>6.0417374474473701E-3</v>
      </c>
      <c r="O1313" s="7">
        <v>3.8709320693016798E-5</v>
      </c>
      <c r="P1313" s="1">
        <v>1.9116913394178201E-3</v>
      </c>
      <c r="Q1313" s="1">
        <v>1.1057457793120799E-3</v>
      </c>
      <c r="R1313" s="1">
        <v>7.4348924120409103E-3</v>
      </c>
      <c r="S1313" s="1">
        <v>1.52939733073217E-3</v>
      </c>
      <c r="T1313" s="1">
        <v>2.7976643322576302E-4</v>
      </c>
      <c r="U1313" s="1">
        <v>0</v>
      </c>
      <c r="V1313" s="1">
        <v>0</v>
      </c>
      <c r="W1313" s="1">
        <v>1312</v>
      </c>
      <c r="X1313" s="1" t="s">
        <v>1668</v>
      </c>
      <c r="Y1313" s="1" t="s">
        <v>1668</v>
      </c>
      <c r="Z1313" s="1" t="s">
        <v>3003</v>
      </c>
      <c r="AA1313" s="1">
        <v>8.8449298111092506E-3</v>
      </c>
      <c r="AB1313" s="1">
        <v>8.8449298111092506E-3</v>
      </c>
      <c r="AC1313" s="1">
        <v>0</v>
      </c>
      <c r="AD1313" s="1">
        <v>7.2571477120024305E-2</v>
      </c>
    </row>
    <row r="1314" spans="1:30" x14ac:dyDescent="0.3">
      <c r="A1314" s="1">
        <v>1313</v>
      </c>
      <c r="B1314" s="1" t="s">
        <v>1671</v>
      </c>
      <c r="C1314" s="1">
        <v>1.60336299589444E-2</v>
      </c>
      <c r="D1314" s="1">
        <v>2.4445894450405501E-4</v>
      </c>
      <c r="E1314" s="1">
        <v>1.62455622955102E-3</v>
      </c>
      <c r="F1314" s="1">
        <v>0</v>
      </c>
      <c r="G1314" s="1">
        <v>7.6699569027918199E-3</v>
      </c>
      <c r="H1314" s="1">
        <v>6.3499446686090795E-4</v>
      </c>
      <c r="I1314" s="1">
        <v>0</v>
      </c>
      <c r="J1314" s="1">
        <v>7.0927019988229799E-3</v>
      </c>
      <c r="K1314" s="7">
        <v>9.3872719491251E-5</v>
      </c>
      <c r="L1314" s="1">
        <v>2.5423757747020299E-3</v>
      </c>
      <c r="M1314" s="1">
        <v>2.7132912304286198E-4</v>
      </c>
      <c r="N1314" s="1">
        <v>0</v>
      </c>
      <c r="O1314" s="1">
        <v>1.9235045225691901E-3</v>
      </c>
      <c r="P1314" s="1">
        <v>0</v>
      </c>
      <c r="Q1314" s="1">
        <v>0</v>
      </c>
      <c r="R1314" s="1">
        <v>5.7494678422154799E-3</v>
      </c>
      <c r="S1314" s="1">
        <v>8.2194288306807594E-3</v>
      </c>
      <c r="T1314" s="1">
        <v>7.5104596698444296E-3</v>
      </c>
      <c r="U1314" s="7">
        <v>1.6480811957399599E-5</v>
      </c>
      <c r="V1314" s="7">
        <v>4.0759765449545498E-5</v>
      </c>
      <c r="W1314" s="1">
        <v>1313</v>
      </c>
      <c r="X1314" s="1" t="s">
        <v>1671</v>
      </c>
      <c r="Y1314" s="1" t="s">
        <v>1666</v>
      </c>
      <c r="Z1314" s="1" t="s">
        <v>3004</v>
      </c>
      <c r="AA1314" s="1">
        <v>6.3499446686090795E-4</v>
      </c>
      <c r="AB1314" s="1">
        <v>1.60336299589444E-2</v>
      </c>
      <c r="AC1314" s="1">
        <v>1.53986354920835E-2</v>
      </c>
      <c r="AD1314" s="1">
        <v>9.7684408246357698E-2</v>
      </c>
    </row>
    <row r="1315" spans="1:30" x14ac:dyDescent="0.3">
      <c r="A1315" s="1">
        <v>1314</v>
      </c>
      <c r="B1315" s="1" t="s">
        <v>1667</v>
      </c>
      <c r="C1315" s="1">
        <v>1.80236959104488E-3</v>
      </c>
      <c r="D1315" s="1">
        <v>1.0209556655368501E-3</v>
      </c>
      <c r="E1315" s="1">
        <v>3.44149320431746E-4</v>
      </c>
      <c r="F1315" s="1">
        <v>3.0165497042372201E-3</v>
      </c>
      <c r="G1315" s="1">
        <v>7.7297173509259705E-4</v>
      </c>
      <c r="H1315" s="1">
        <v>0</v>
      </c>
      <c r="I1315" s="1">
        <v>0</v>
      </c>
      <c r="J1315" s="1">
        <v>2.7784590255034301E-3</v>
      </c>
      <c r="K1315" s="1">
        <v>7.4313827400127796E-3</v>
      </c>
      <c r="L1315" s="1">
        <v>1.29172374984173E-3</v>
      </c>
      <c r="M1315" s="1">
        <v>2.3235333699696999E-4</v>
      </c>
      <c r="N1315" s="1">
        <v>9.6988525536702795E-4</v>
      </c>
      <c r="O1315" s="1">
        <v>0</v>
      </c>
      <c r="P1315" s="1">
        <v>1.7985784356704601E-3</v>
      </c>
      <c r="Q1315" s="1">
        <v>2.6408150165505898E-3</v>
      </c>
      <c r="R1315" s="1">
        <v>3.7194869906787401E-3</v>
      </c>
      <c r="S1315" s="1">
        <v>7.1044188917415204E-3</v>
      </c>
      <c r="T1315" s="1">
        <v>4.3232559819893204E-3</v>
      </c>
      <c r="U1315" s="1">
        <v>0</v>
      </c>
      <c r="V1315" s="1">
        <v>2.7545378141204898E-3</v>
      </c>
      <c r="W1315" s="1">
        <v>1314</v>
      </c>
      <c r="X1315" s="1" t="s">
        <v>1667</v>
      </c>
      <c r="Y1315" s="1" t="s">
        <v>1674</v>
      </c>
      <c r="Z1315" s="1" t="s">
        <v>3005</v>
      </c>
      <c r="AA1315" s="1">
        <v>1.0209556655368501E-3</v>
      </c>
      <c r="AB1315" s="1">
        <v>7.4313827400127796E-3</v>
      </c>
      <c r="AC1315" s="1">
        <v>6.4104270744759304E-3</v>
      </c>
      <c r="AD1315" s="1">
        <v>7.9122167520220693E-2</v>
      </c>
    </row>
    <row r="1316" spans="1:30" x14ac:dyDescent="0.3">
      <c r="A1316" s="1">
        <v>1315</v>
      </c>
      <c r="B1316" s="1" t="s">
        <v>1683</v>
      </c>
      <c r="C1316" s="1">
        <v>0</v>
      </c>
      <c r="D1316" s="1">
        <v>0</v>
      </c>
      <c r="E1316" s="1">
        <v>0</v>
      </c>
      <c r="F1316" s="1">
        <v>0</v>
      </c>
      <c r="G1316" s="1">
        <v>1.5885153891314199E-2</v>
      </c>
      <c r="H1316" s="1">
        <v>0</v>
      </c>
      <c r="I1316" s="1">
        <v>0</v>
      </c>
      <c r="J1316" s="1">
        <v>5.3222505288880097E-2</v>
      </c>
      <c r="K1316" s="1">
        <v>0</v>
      </c>
      <c r="L1316" s="1">
        <v>7.2493733208715494E-2</v>
      </c>
      <c r="M1316" s="1">
        <v>1.7434339394309601E-3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1.016056970524E-2</v>
      </c>
      <c r="U1316" s="7">
        <v>2.4362440585650101E-5</v>
      </c>
      <c r="V1316" s="7">
        <v>6.4484255590037702E-5</v>
      </c>
      <c r="W1316" s="1">
        <v>1315</v>
      </c>
      <c r="X1316" s="1" t="s">
        <v>1683</v>
      </c>
      <c r="Y1316" s="1" t="s">
        <v>1675</v>
      </c>
      <c r="Z1316" s="1" t="s">
        <v>3006</v>
      </c>
      <c r="AA1316" s="1">
        <v>1.016056970524E-2</v>
      </c>
      <c r="AB1316" s="1">
        <v>7.2493733208715494E-2</v>
      </c>
      <c r="AC1316" s="1">
        <v>6.2333163503475501E-2</v>
      </c>
      <c r="AD1316" s="1">
        <v>0.15713849173604699</v>
      </c>
    </row>
    <row r="1317" spans="1:30" x14ac:dyDescent="0.3">
      <c r="A1317" s="1">
        <v>1316</v>
      </c>
      <c r="B1317" s="1" t="s">
        <v>1683</v>
      </c>
      <c r="C1317" s="7">
        <v>8.3604051627780103E-5</v>
      </c>
      <c r="D1317" s="1">
        <v>1.19132583550434E-3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6.2036782710768998E-2</v>
      </c>
      <c r="K1317" s="7">
        <v>3.7811567748391697E-5</v>
      </c>
      <c r="L1317" s="1">
        <v>1.34245637815861E-3</v>
      </c>
      <c r="M1317" s="1">
        <v>0</v>
      </c>
      <c r="N1317" s="1">
        <v>0</v>
      </c>
      <c r="O1317" s="1">
        <v>0</v>
      </c>
      <c r="P1317" s="1">
        <v>1.7458908563007299E-3</v>
      </c>
      <c r="Q1317" s="1">
        <v>1.1533619960712701E-4</v>
      </c>
      <c r="R1317" s="1">
        <v>0</v>
      </c>
      <c r="S1317" s="1">
        <v>0</v>
      </c>
      <c r="T1317" s="1">
        <v>1.47703345916614E-2</v>
      </c>
      <c r="U1317" s="1">
        <v>6.6618339763438905E-4</v>
      </c>
      <c r="V1317" s="1">
        <v>2.1004527830530899E-3</v>
      </c>
      <c r="W1317" s="1">
        <v>1316</v>
      </c>
      <c r="X1317" s="1" t="s">
        <v>1683</v>
      </c>
      <c r="Y1317" s="1" t="s">
        <v>1673</v>
      </c>
      <c r="Z1317" s="1" t="s">
        <v>3007</v>
      </c>
      <c r="AA1317" s="1">
        <v>1.47703345916614E-2</v>
      </c>
      <c r="AB1317" s="1">
        <v>6.2036782710768998E-2</v>
      </c>
      <c r="AC1317" s="1">
        <v>4.7266448119107601E-2</v>
      </c>
      <c r="AD1317" s="1">
        <v>9.4383554954891702E-2</v>
      </c>
    </row>
    <row r="1318" spans="1:30" x14ac:dyDescent="0.3">
      <c r="A1318" s="1">
        <v>1317</v>
      </c>
      <c r="B1318" s="1" t="s">
        <v>1677</v>
      </c>
      <c r="C1318" s="7">
        <v>2.3161965027648301E-5</v>
      </c>
      <c r="D1318" s="1">
        <v>1.86746328949456E-3</v>
      </c>
      <c r="E1318" s="1">
        <v>1.31713725322926E-2</v>
      </c>
      <c r="F1318" s="1">
        <v>2.9650368812535999E-3</v>
      </c>
      <c r="G1318" s="1">
        <v>6.2093699749021904E-3</v>
      </c>
      <c r="H1318" s="1">
        <v>0</v>
      </c>
      <c r="I1318" s="1">
        <v>2.6667152507707199E-2</v>
      </c>
      <c r="J1318" s="1">
        <v>4.7378927689427098E-4</v>
      </c>
      <c r="K1318" s="1">
        <v>0</v>
      </c>
      <c r="L1318" s="1">
        <v>2.98676516022402E-4</v>
      </c>
      <c r="M1318" s="1">
        <v>6.2738569113876595E-4</v>
      </c>
      <c r="N1318" s="1">
        <v>2.48700634434398E-2</v>
      </c>
      <c r="O1318" s="1">
        <v>0</v>
      </c>
      <c r="P1318" s="1">
        <v>2.0391638882069E-3</v>
      </c>
      <c r="Q1318" s="1">
        <v>7.7204578685220997E-4</v>
      </c>
      <c r="R1318" s="1">
        <v>4.9610166613278002E-3</v>
      </c>
      <c r="S1318" s="1">
        <v>3.8551734888110198E-3</v>
      </c>
      <c r="T1318" s="1">
        <v>0</v>
      </c>
      <c r="U1318" s="1">
        <v>0</v>
      </c>
      <c r="V1318" s="1">
        <v>3.38409816579337E-2</v>
      </c>
      <c r="W1318" s="1">
        <v>1317</v>
      </c>
      <c r="X1318" s="1" t="s">
        <v>1677</v>
      </c>
      <c r="Y1318" s="1" t="s">
        <v>1685</v>
      </c>
      <c r="Z1318" s="1" t="s">
        <v>3008</v>
      </c>
      <c r="AA1318" s="1">
        <v>2.48700634434398E-2</v>
      </c>
      <c r="AB1318" s="1">
        <v>3.38409816579337E-2</v>
      </c>
      <c r="AC1318" s="1">
        <v>8.9709182144938407E-3</v>
      </c>
      <c r="AD1318" s="1">
        <v>0.166079097790091</v>
      </c>
    </row>
    <row r="1319" spans="1:30" x14ac:dyDescent="0.3">
      <c r="A1319" s="1">
        <v>1318</v>
      </c>
      <c r="B1319" s="1" t="s">
        <v>1679</v>
      </c>
      <c r="C1319" s="1">
        <v>4.0319501564423798E-4</v>
      </c>
      <c r="D1319" s="1">
        <v>0</v>
      </c>
      <c r="E1319" s="7">
        <v>2.79216544891586E-6</v>
      </c>
      <c r="F1319" s="1">
        <v>6.7888767998886901E-3</v>
      </c>
      <c r="G1319" s="1">
        <v>0</v>
      </c>
      <c r="H1319" s="1">
        <v>0</v>
      </c>
      <c r="I1319" s="1">
        <v>0</v>
      </c>
      <c r="J1319" s="1">
        <v>5.0931931531850996E-4</v>
      </c>
      <c r="K1319" s="1">
        <v>1.1184451418632499E-3</v>
      </c>
      <c r="L1319" s="1">
        <v>2.2355422313526899E-4</v>
      </c>
      <c r="M1319" s="1">
        <v>4.7937816153462203E-4</v>
      </c>
      <c r="N1319" s="1">
        <v>1.68841423212136E-4</v>
      </c>
      <c r="O1319" s="7">
        <v>7.2983947558845003E-5</v>
      </c>
      <c r="P1319" s="1">
        <v>6.0683875922972197E-2</v>
      </c>
      <c r="Q1319" s="1">
        <v>8.7112859906940496E-4</v>
      </c>
      <c r="R1319" s="1">
        <v>1.9573873342574001E-3</v>
      </c>
      <c r="S1319" s="1">
        <v>3.9313170103802003E-3</v>
      </c>
      <c r="T1319" s="1">
        <v>4.4890651631973903E-4</v>
      </c>
      <c r="U1319" s="1">
        <v>0</v>
      </c>
      <c r="V1319" s="1">
        <v>4.6495300828479298E-4</v>
      </c>
      <c r="W1319" s="1">
        <v>1318</v>
      </c>
      <c r="X1319" s="1" t="s">
        <v>1679</v>
      </c>
      <c r="Y1319" s="1" t="s">
        <v>1679</v>
      </c>
      <c r="Z1319" s="1" t="s">
        <v>3009</v>
      </c>
      <c r="AA1319" s="1">
        <v>6.0683875922972197E-2</v>
      </c>
      <c r="AB1319" s="1">
        <v>6.0683875922972197E-2</v>
      </c>
      <c r="AC1319" s="1">
        <v>0</v>
      </c>
      <c r="AD1319" s="1">
        <v>9.1275224795007701E-2</v>
      </c>
    </row>
    <row r="1320" spans="1:30" x14ac:dyDescent="0.3">
      <c r="A1320" s="1">
        <v>1319</v>
      </c>
      <c r="B1320" s="1" t="s">
        <v>1681</v>
      </c>
      <c r="C1320" s="1">
        <v>0</v>
      </c>
      <c r="D1320" s="1">
        <v>0</v>
      </c>
      <c r="E1320" s="1">
        <v>1.4986439334052301E-4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0.12847669705411899</v>
      </c>
      <c r="S1320" s="1">
        <v>5.02592235102089E-4</v>
      </c>
      <c r="T1320" s="1">
        <v>0</v>
      </c>
      <c r="U1320" s="1">
        <v>0</v>
      </c>
      <c r="V1320" s="1">
        <v>0</v>
      </c>
      <c r="W1320" s="1">
        <v>1319</v>
      </c>
      <c r="X1320" s="1" t="s">
        <v>1681</v>
      </c>
      <c r="Y1320" s="1" t="s">
        <v>1681</v>
      </c>
      <c r="Z1320" s="1" t="s">
        <v>3010</v>
      </c>
      <c r="AA1320" s="1">
        <v>0.12847669705411899</v>
      </c>
      <c r="AB1320" s="1">
        <v>0.12847669705411899</v>
      </c>
      <c r="AC1320" s="1">
        <v>0</v>
      </c>
      <c r="AD1320" s="1">
        <v>8.9718432850823301E-2</v>
      </c>
    </row>
    <row r="1321" spans="1:30" x14ac:dyDescent="0.3">
      <c r="A1321" s="1">
        <v>1320</v>
      </c>
      <c r="B1321" s="1" t="s">
        <v>1683</v>
      </c>
      <c r="C1321" s="1">
        <v>3.4235934567413999E-3</v>
      </c>
      <c r="D1321" s="1">
        <v>8.3531579265392697E-4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3.9259715889948199E-2</v>
      </c>
      <c r="K1321" s="7">
        <v>4.6497111545700003E-5</v>
      </c>
      <c r="L1321" s="1">
        <v>0</v>
      </c>
      <c r="M1321" s="1">
        <v>1.11739980156487E-4</v>
      </c>
      <c r="N1321" s="1">
        <v>0</v>
      </c>
      <c r="O1321" s="1">
        <v>5.3796541584876803E-2</v>
      </c>
      <c r="P1321" s="1">
        <v>0</v>
      </c>
      <c r="Q1321" s="1">
        <v>0</v>
      </c>
      <c r="R1321" s="1">
        <v>8.4886306582130202E-4</v>
      </c>
      <c r="S1321" s="1">
        <v>4.5566589970584499E-4</v>
      </c>
      <c r="T1321" s="1">
        <v>2.8834090107124798E-2</v>
      </c>
      <c r="U1321" s="1">
        <v>0</v>
      </c>
      <c r="V1321" s="1">
        <v>0</v>
      </c>
      <c r="W1321" s="1">
        <v>1320</v>
      </c>
      <c r="X1321" s="1" t="s">
        <v>1683</v>
      </c>
      <c r="Y1321" s="1" t="s">
        <v>1678</v>
      </c>
      <c r="Z1321" s="1" t="s">
        <v>3011</v>
      </c>
      <c r="AA1321" s="1">
        <v>2.8834090107124798E-2</v>
      </c>
      <c r="AB1321" s="1">
        <v>5.3796541584876803E-2</v>
      </c>
      <c r="AC1321" s="1">
        <v>2.4962451477751901E-2</v>
      </c>
      <c r="AD1321" s="1">
        <v>0.141175978764121</v>
      </c>
    </row>
    <row r="1322" spans="1:30" x14ac:dyDescent="0.3">
      <c r="A1322" s="1">
        <v>1321</v>
      </c>
      <c r="B1322" s="1" t="s">
        <v>1682</v>
      </c>
      <c r="C1322" s="1">
        <v>2.0593538997504498E-3</v>
      </c>
      <c r="D1322" s="1">
        <v>2.5878241329453899E-4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7">
        <v>6.8562641645636199E-6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6.3430853755118699E-3</v>
      </c>
      <c r="S1322" s="1">
        <v>4.9016804980127303E-2</v>
      </c>
      <c r="T1322" s="1">
        <v>0</v>
      </c>
      <c r="U1322" s="1">
        <v>0</v>
      </c>
      <c r="V1322" s="1">
        <v>0</v>
      </c>
      <c r="W1322" s="1">
        <v>1321</v>
      </c>
      <c r="X1322" s="1" t="s">
        <v>1682</v>
      </c>
      <c r="Y1322" s="1" t="s">
        <v>1682</v>
      </c>
      <c r="Z1322" s="1" t="s">
        <v>3012</v>
      </c>
      <c r="AA1322" s="1">
        <v>4.9016804980127303E-2</v>
      </c>
      <c r="AB1322" s="1">
        <v>4.9016804980127303E-2</v>
      </c>
      <c r="AC1322" s="1">
        <v>0</v>
      </c>
      <c r="AD1322" s="1">
        <v>6.5049193594268001E-2</v>
      </c>
    </row>
    <row r="1323" spans="1:30" x14ac:dyDescent="0.3">
      <c r="A1323" s="1">
        <v>1322</v>
      </c>
      <c r="B1323" s="1" t="s">
        <v>1671</v>
      </c>
      <c r="C1323" s="1">
        <v>0</v>
      </c>
      <c r="D1323" s="1">
        <v>2.03554942074507E-4</v>
      </c>
      <c r="E1323" s="1">
        <v>0</v>
      </c>
      <c r="F1323" s="1">
        <v>0</v>
      </c>
      <c r="G1323" s="1">
        <v>0</v>
      </c>
      <c r="H1323" s="1">
        <v>6.8142998147694395E-2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1322</v>
      </c>
      <c r="X1323" s="1" t="s">
        <v>1671</v>
      </c>
      <c r="Y1323" s="1" t="s">
        <v>1671</v>
      </c>
      <c r="Z1323" s="1" t="s">
        <v>3013</v>
      </c>
      <c r="AA1323" s="1">
        <v>6.8142998147694395E-2</v>
      </c>
      <c r="AB1323" s="1">
        <v>6.8142998147694395E-2</v>
      </c>
      <c r="AC1323" s="1">
        <v>0</v>
      </c>
      <c r="AD1323" s="1">
        <v>6.1678486122042298E-2</v>
      </c>
    </row>
    <row r="1324" spans="1:30" x14ac:dyDescent="0.3">
      <c r="A1324" s="1">
        <v>1323</v>
      </c>
      <c r="B1324" s="1" t="s">
        <v>1675</v>
      </c>
      <c r="C1324" s="1">
        <v>2.3279532912574E-4</v>
      </c>
      <c r="D1324" s="1">
        <v>0</v>
      </c>
      <c r="E1324" s="1">
        <v>0</v>
      </c>
      <c r="F1324" s="1">
        <v>0</v>
      </c>
      <c r="G1324" s="1">
        <v>2.3838098363434999E-3</v>
      </c>
      <c r="H1324" s="1">
        <v>0</v>
      </c>
      <c r="I1324" s="1">
        <v>0</v>
      </c>
      <c r="J1324" s="1">
        <v>1.5000863608872801E-2</v>
      </c>
      <c r="K1324" s="1">
        <v>0</v>
      </c>
      <c r="L1324" s="1">
        <v>7.7743753784584202E-2</v>
      </c>
      <c r="M1324" s="1">
        <v>5.1340093376979496E-3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1.8583552364745601E-3</v>
      </c>
      <c r="U1324" s="1">
        <v>0</v>
      </c>
      <c r="V1324" s="1">
        <v>9.3360616808939496E-4</v>
      </c>
      <c r="W1324" s="1">
        <v>1323</v>
      </c>
      <c r="X1324" s="1" t="s">
        <v>1675</v>
      </c>
      <c r="Y1324" s="1" t="s">
        <v>1675</v>
      </c>
      <c r="Z1324" s="1" t="s">
        <v>3014</v>
      </c>
      <c r="AA1324" s="1">
        <v>7.7743753784584202E-2</v>
      </c>
      <c r="AB1324" s="1">
        <v>7.7743753784584202E-2</v>
      </c>
      <c r="AC1324" s="1">
        <v>0</v>
      </c>
      <c r="AD1324" s="1">
        <v>0.107883474044558</v>
      </c>
    </row>
    <row r="1325" spans="1:30" x14ac:dyDescent="0.3">
      <c r="A1325" s="1">
        <v>1324</v>
      </c>
      <c r="B1325" s="1" t="s">
        <v>1685</v>
      </c>
      <c r="C1325" s="1">
        <v>0</v>
      </c>
      <c r="D1325" s="1">
        <v>0</v>
      </c>
      <c r="E1325" s="1">
        <v>0</v>
      </c>
      <c r="F1325" s="1">
        <v>5.7980747095466502E-4</v>
      </c>
      <c r="G1325" s="1">
        <v>9.6753888489591197E-2</v>
      </c>
      <c r="H1325" s="1">
        <v>0</v>
      </c>
      <c r="I1325" s="1">
        <v>4.2951506810483698E-3</v>
      </c>
      <c r="J1325" s="1">
        <v>1.3459475737737201E-3</v>
      </c>
      <c r="K1325" s="1">
        <v>4.6265638105693601E-3</v>
      </c>
      <c r="L1325" s="1">
        <v>2.1637155127448402E-3</v>
      </c>
      <c r="M1325" s="1">
        <v>0</v>
      </c>
      <c r="N1325" s="1">
        <v>8.25392251029353E-4</v>
      </c>
      <c r="O1325" s="1">
        <v>0</v>
      </c>
      <c r="P1325" s="1">
        <v>1.9429511555780701E-4</v>
      </c>
      <c r="Q1325" s="1">
        <v>3.1848882425854299E-3</v>
      </c>
      <c r="R1325" s="1">
        <v>4.9532753647283799E-4</v>
      </c>
      <c r="S1325" s="1">
        <v>9.52927226744483E-4</v>
      </c>
      <c r="T1325" s="1">
        <v>0</v>
      </c>
      <c r="U1325" s="1">
        <v>4.60573679723357E-3</v>
      </c>
      <c r="V1325" s="1">
        <v>0.10222561624062</v>
      </c>
      <c r="W1325" s="1">
        <v>1324</v>
      </c>
      <c r="X1325" s="1" t="s">
        <v>1685</v>
      </c>
      <c r="Y1325" s="1" t="s">
        <v>1685</v>
      </c>
      <c r="Z1325" s="1" t="s">
        <v>3015</v>
      </c>
      <c r="AA1325" s="1">
        <v>0.10222561624062</v>
      </c>
      <c r="AB1325" s="1">
        <v>0.10222561624062</v>
      </c>
      <c r="AC1325" s="1">
        <v>0</v>
      </c>
      <c r="AD1325" s="1">
        <v>0.19858165812638501</v>
      </c>
    </row>
    <row r="1326" spans="1:30" x14ac:dyDescent="0.3">
      <c r="A1326" s="1">
        <v>1325</v>
      </c>
      <c r="B1326" s="1" t="s">
        <v>1669</v>
      </c>
      <c r="C1326" s="1">
        <v>1.6990703233045601E-4</v>
      </c>
      <c r="D1326" s="1">
        <v>5.0566976609132204E-4</v>
      </c>
      <c r="E1326" s="1">
        <v>4.9649460708094605E-4</v>
      </c>
      <c r="F1326" s="1">
        <v>5.9799238774663699E-2</v>
      </c>
      <c r="G1326" s="1">
        <v>0</v>
      </c>
      <c r="H1326" s="1">
        <v>0</v>
      </c>
      <c r="I1326" s="7">
        <v>2.0772365028597302E-5</v>
      </c>
      <c r="J1326" s="1">
        <v>0</v>
      </c>
      <c r="K1326" s="1">
        <v>3.5195915100871898E-3</v>
      </c>
      <c r="L1326" s="1">
        <v>0</v>
      </c>
      <c r="M1326" s="7">
        <v>4.4117371698368E-6</v>
      </c>
      <c r="N1326" s="1">
        <v>1.9744457999010499E-3</v>
      </c>
      <c r="O1326" s="1">
        <v>0</v>
      </c>
      <c r="P1326" s="1">
        <v>1.8738901744095599E-3</v>
      </c>
      <c r="Q1326" s="1">
        <v>2.95044381579029E-3</v>
      </c>
      <c r="R1326" s="1">
        <v>3.8146281180118698E-3</v>
      </c>
      <c r="S1326" s="1">
        <v>1.92408392742674E-3</v>
      </c>
      <c r="T1326" s="1">
        <v>1.80737616302255E-3</v>
      </c>
      <c r="U1326" s="1">
        <v>0</v>
      </c>
      <c r="V1326" s="1">
        <v>4.6640023378534298E-4</v>
      </c>
      <c r="W1326" s="1">
        <v>1325</v>
      </c>
      <c r="X1326" s="1" t="s">
        <v>1669</v>
      </c>
      <c r="Y1326" s="1" t="s">
        <v>1669</v>
      </c>
      <c r="Z1326" s="1" t="s">
        <v>3016</v>
      </c>
      <c r="AA1326" s="1">
        <v>5.9799238774663699E-2</v>
      </c>
      <c r="AB1326" s="1">
        <v>5.9799238774663699E-2</v>
      </c>
      <c r="AC1326" s="1">
        <v>0</v>
      </c>
      <c r="AD1326" s="1">
        <v>9.5873765122023002E-2</v>
      </c>
    </row>
    <row r="1327" spans="1:30" x14ac:dyDescent="0.3">
      <c r="A1327" s="1">
        <v>1326</v>
      </c>
      <c r="B1327" s="1" t="s">
        <v>1681</v>
      </c>
      <c r="C1327" s="1">
        <v>9.6284297019337604E-4</v>
      </c>
      <c r="D1327" s="7">
        <v>7.7233356146147794E-5</v>
      </c>
      <c r="E1327" s="7">
        <v>8.3087064928003403E-5</v>
      </c>
      <c r="F1327" s="1">
        <v>2.4102112240081599E-3</v>
      </c>
      <c r="G1327" s="1">
        <v>0</v>
      </c>
      <c r="H1327" s="1">
        <v>7.0316204948483703E-4</v>
      </c>
      <c r="I1327" s="1">
        <v>3.5825823363928402E-3</v>
      </c>
      <c r="J1327" s="1">
        <v>0</v>
      </c>
      <c r="K1327" s="1">
        <v>3.0448183998719201E-2</v>
      </c>
      <c r="L1327" s="1">
        <v>0</v>
      </c>
      <c r="M1327" s="1">
        <v>0</v>
      </c>
      <c r="N1327" s="1">
        <v>1.31270822557555E-2</v>
      </c>
      <c r="O1327" s="1">
        <v>0</v>
      </c>
      <c r="P1327" s="1">
        <v>7.3341635930707604E-3</v>
      </c>
      <c r="Q1327" s="1">
        <v>3.4701498035106103E-2</v>
      </c>
      <c r="R1327" s="1">
        <v>1.1574378740840901E-2</v>
      </c>
      <c r="S1327" s="1">
        <v>4.47191151885694E-2</v>
      </c>
      <c r="T1327" s="1">
        <v>1.23045541441348E-3</v>
      </c>
      <c r="U1327" s="1">
        <v>0</v>
      </c>
      <c r="V1327" s="1">
        <v>7.7569261862929398E-4</v>
      </c>
      <c r="W1327" s="1">
        <v>1326</v>
      </c>
      <c r="X1327" s="1" t="s">
        <v>1681</v>
      </c>
      <c r="Y1327" s="1" t="s">
        <v>1682</v>
      </c>
      <c r="Z1327" s="1" t="s">
        <v>3017</v>
      </c>
      <c r="AA1327" s="1">
        <v>1.1574378740840901E-2</v>
      </c>
      <c r="AB1327" s="1">
        <v>4.47191151885694E-2</v>
      </c>
      <c r="AC1327" s="1">
        <v>3.3144736447728501E-2</v>
      </c>
      <c r="AD1327" s="1">
        <v>0.18968786597874901</v>
      </c>
    </row>
    <row r="1328" spans="1:30" x14ac:dyDescent="0.3">
      <c r="A1328" s="1">
        <v>1327</v>
      </c>
      <c r="B1328" s="1" t="s">
        <v>1680</v>
      </c>
      <c r="C1328" s="1">
        <v>7.6509823724936097E-4</v>
      </c>
      <c r="D1328" s="1">
        <v>7.9535492859767799E-4</v>
      </c>
      <c r="E1328" s="1">
        <v>0</v>
      </c>
      <c r="F1328" s="1">
        <v>2.8645482072508301E-2</v>
      </c>
      <c r="G1328" s="1">
        <v>0</v>
      </c>
      <c r="H1328" s="1">
        <v>0</v>
      </c>
      <c r="I1328" s="1">
        <v>7.1555144540325901E-3</v>
      </c>
      <c r="J1328" s="1">
        <v>1.7109343285912799E-3</v>
      </c>
      <c r="K1328" s="1">
        <v>5.2579609948905301E-2</v>
      </c>
      <c r="L1328" s="7">
        <v>8.3905473209219602E-5</v>
      </c>
      <c r="M1328" s="1">
        <v>0</v>
      </c>
      <c r="N1328" s="1">
        <v>6.67702848568725E-4</v>
      </c>
      <c r="O1328" s="1">
        <v>0</v>
      </c>
      <c r="P1328" s="1">
        <v>4.9651239978311303E-3</v>
      </c>
      <c r="Q1328" s="1">
        <v>8.9669908403612997E-2</v>
      </c>
      <c r="R1328" s="1">
        <v>4.1106580962010902E-3</v>
      </c>
      <c r="S1328" s="1">
        <v>5.1732046709583E-3</v>
      </c>
      <c r="T1328" s="1">
        <v>8.8227729740879297E-3</v>
      </c>
      <c r="U1328" s="1">
        <v>0</v>
      </c>
      <c r="V1328" s="1">
        <v>2.7399515605455802E-4</v>
      </c>
      <c r="W1328" s="1">
        <v>1327</v>
      </c>
      <c r="X1328" s="1" t="s">
        <v>1680</v>
      </c>
      <c r="Y1328" s="1" t="s">
        <v>1680</v>
      </c>
      <c r="Z1328" s="1" t="s">
        <v>3018</v>
      </c>
      <c r="AA1328" s="1">
        <v>8.9669908403612997E-2</v>
      </c>
      <c r="AB1328" s="1">
        <v>8.9669908403612997E-2</v>
      </c>
      <c r="AC1328" s="1">
        <v>0</v>
      </c>
      <c r="AD1328" s="1">
        <v>0.21901648521244299</v>
      </c>
    </row>
    <row r="1329" spans="1:30" x14ac:dyDescent="0.3">
      <c r="A1329" s="1">
        <v>1328</v>
      </c>
      <c r="B1329" s="1" t="s">
        <v>1684</v>
      </c>
      <c r="C1329" s="1">
        <v>1.3809268676611599E-4</v>
      </c>
      <c r="D1329" s="1">
        <v>3.89967454657331E-4</v>
      </c>
      <c r="E1329" s="1">
        <v>0</v>
      </c>
      <c r="F1329" s="1">
        <v>1.3636753603929899E-3</v>
      </c>
      <c r="G1329" s="7">
        <v>2.7811102738050901E-5</v>
      </c>
      <c r="H1329" s="1">
        <v>0</v>
      </c>
      <c r="I1329" s="7">
        <v>4.6788248820436003E-5</v>
      </c>
      <c r="J1329" s="1">
        <v>6.26336991852722E-3</v>
      </c>
      <c r="K1329" s="1">
        <v>6.23894614937816E-4</v>
      </c>
      <c r="L1329" s="1">
        <v>6.0065171667102299E-4</v>
      </c>
      <c r="M1329" s="1">
        <v>4.1075435839166302E-4</v>
      </c>
      <c r="N1329" s="7">
        <v>2.9879689609038801E-5</v>
      </c>
      <c r="O1329" s="1">
        <v>2.98951228482733E-4</v>
      </c>
      <c r="P1329" s="7">
        <v>5.2568587521315699E-5</v>
      </c>
      <c r="Q1329" s="1">
        <v>1.60684019737657E-3</v>
      </c>
      <c r="R1329" s="1">
        <v>1.37073716874126E-3</v>
      </c>
      <c r="S1329" s="1">
        <v>2.3963450986153401E-3</v>
      </c>
      <c r="T1329" s="1">
        <v>9.3272458295143301E-3</v>
      </c>
      <c r="U1329" s="1">
        <v>1.8299584256377399E-4</v>
      </c>
      <c r="V1329" s="1">
        <v>7.1377393818905998E-4</v>
      </c>
      <c r="W1329" s="1">
        <v>1328</v>
      </c>
      <c r="X1329" s="1" t="s">
        <v>1684</v>
      </c>
      <c r="Y1329" s="1" t="s">
        <v>1683</v>
      </c>
      <c r="Z1329" s="1" t="s">
        <v>3019</v>
      </c>
      <c r="AA1329" s="1">
        <v>1.8299584256377399E-4</v>
      </c>
      <c r="AB1329" s="1">
        <v>9.3272458295143301E-3</v>
      </c>
      <c r="AC1329" s="1">
        <v>9.1442499869505596E-3</v>
      </c>
      <c r="AD1329" s="1">
        <v>4.8575032227210699E-2</v>
      </c>
    </row>
    <row r="1330" spans="1:30" x14ac:dyDescent="0.3">
      <c r="A1330" s="1">
        <v>1329</v>
      </c>
      <c r="B1330" s="1" t="s">
        <v>1674</v>
      </c>
      <c r="C1330" s="1">
        <v>2.56339450486593E-3</v>
      </c>
      <c r="D1330" s="1">
        <v>0</v>
      </c>
      <c r="E1330" s="1">
        <v>9.8064049822844095E-3</v>
      </c>
      <c r="F1330" s="1">
        <v>2.0655142054969598E-3</v>
      </c>
      <c r="G1330" s="1">
        <v>0</v>
      </c>
      <c r="H1330" s="1">
        <v>0</v>
      </c>
      <c r="I1330" s="1">
        <v>2.5635184041496401E-4</v>
      </c>
      <c r="J1330" s="1">
        <v>0</v>
      </c>
      <c r="K1330" s="1">
        <v>5.0851287862799703E-3</v>
      </c>
      <c r="L1330" s="1">
        <v>0</v>
      </c>
      <c r="M1330" s="1">
        <v>0</v>
      </c>
      <c r="N1330" s="1">
        <v>1.4064983936432501E-3</v>
      </c>
      <c r="O1330" s="1">
        <v>5.2619318226440701E-4</v>
      </c>
      <c r="P1330" s="1">
        <v>2.84840290795592E-4</v>
      </c>
      <c r="Q1330" s="1">
        <v>4.21995723778923E-3</v>
      </c>
      <c r="R1330" s="1">
        <v>1.24367468216954E-3</v>
      </c>
      <c r="S1330" s="1">
        <v>2.4395719135394999E-3</v>
      </c>
      <c r="T1330" s="1">
        <v>1.7543204098243001E-4</v>
      </c>
      <c r="U1330" s="1">
        <v>0</v>
      </c>
      <c r="V1330" s="1">
        <v>3.0873672942343598E-4</v>
      </c>
      <c r="W1330" s="1">
        <v>1329</v>
      </c>
      <c r="X1330" s="1" t="s">
        <v>1674</v>
      </c>
      <c r="Y1330" s="1" t="s">
        <v>1668</v>
      </c>
      <c r="Z1330" s="1" t="s">
        <v>3020</v>
      </c>
      <c r="AA1330" s="1">
        <v>5.0851287862799703E-3</v>
      </c>
      <c r="AB1330" s="1">
        <v>9.8064049822844095E-3</v>
      </c>
      <c r="AC1330" s="1">
        <v>4.7212761960044296E-3</v>
      </c>
      <c r="AD1330" s="1">
        <v>5.6083016785888597E-2</v>
      </c>
    </row>
    <row r="1331" spans="1:30" x14ac:dyDescent="0.3">
      <c r="A1331" s="1">
        <v>1330</v>
      </c>
      <c r="B1331" s="1" t="s">
        <v>1673</v>
      </c>
      <c r="C1331" s="1">
        <v>0</v>
      </c>
      <c r="D1331" s="1">
        <v>0</v>
      </c>
      <c r="E1331" s="1">
        <v>0</v>
      </c>
      <c r="F1331" s="1">
        <v>0</v>
      </c>
      <c r="G1331" s="1">
        <v>2.9087657645599299E-4</v>
      </c>
      <c r="H1331" s="1">
        <v>0</v>
      </c>
      <c r="I1331" s="1">
        <v>0</v>
      </c>
      <c r="J1331" s="1">
        <v>3.63256166234754E-3</v>
      </c>
      <c r="K1331" s="1">
        <v>0</v>
      </c>
      <c r="L1331" s="1">
        <v>1.0603956685231E-2</v>
      </c>
      <c r="M1331" s="1">
        <v>1.9603615309879199E-4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1.7756133759796299E-3</v>
      </c>
      <c r="U1331" s="1">
        <v>0</v>
      </c>
      <c r="V1331" s="1">
        <v>0</v>
      </c>
      <c r="W1331" s="1">
        <v>1330</v>
      </c>
      <c r="X1331" s="1" t="s">
        <v>1673</v>
      </c>
      <c r="Y1331" s="1" t="s">
        <v>1675</v>
      </c>
      <c r="Z1331" s="1" t="s">
        <v>3021</v>
      </c>
      <c r="AA1331" s="1">
        <v>3.63256166234754E-3</v>
      </c>
      <c r="AB1331" s="1">
        <v>1.0603956685231E-2</v>
      </c>
      <c r="AC1331" s="1">
        <v>6.9713950228835397E-3</v>
      </c>
      <c r="AD1331" s="1">
        <v>2.80086419599846E-2</v>
      </c>
    </row>
    <row r="1332" spans="1:30" x14ac:dyDescent="0.3">
      <c r="A1332" s="1">
        <v>1331</v>
      </c>
      <c r="B1332" s="1" t="s">
        <v>1674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7">
        <v>7.2835630743804005E-5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1331</v>
      </c>
      <c r="X1332" s="1" t="s">
        <v>1674</v>
      </c>
      <c r="Y1332" s="1" t="s">
        <v>1674</v>
      </c>
      <c r="Z1332" s="1" t="s">
        <v>3022</v>
      </c>
      <c r="AA1332" s="7">
        <v>7.2835630743804005E-5</v>
      </c>
      <c r="AB1332" s="7">
        <v>7.2835630743804005E-5</v>
      </c>
      <c r="AC1332" s="1">
        <v>0</v>
      </c>
      <c r="AD1332" s="1">
        <v>2.3163862009754801E-4</v>
      </c>
    </row>
    <row r="1333" spans="1:30" x14ac:dyDescent="0.3">
      <c r="A1333" s="1">
        <v>1332</v>
      </c>
      <c r="B1333" s="1" t="s">
        <v>1680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1332</v>
      </c>
      <c r="X1333" s="1" t="s">
        <v>1680</v>
      </c>
      <c r="Y1333" s="1" t="s">
        <v>1666</v>
      </c>
      <c r="Z1333" s="1" t="s">
        <v>3023</v>
      </c>
      <c r="AA1333" s="1">
        <v>0</v>
      </c>
      <c r="AB1333" s="1">
        <v>0</v>
      </c>
      <c r="AC1333" s="1">
        <v>0</v>
      </c>
      <c r="AD1333" s="7">
        <v>1.53724357368048E-97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33"/>
  <sheetViews>
    <sheetView topLeftCell="F79" workbookViewId="0">
      <selection activeCell="A111" sqref="A111:XFD111"/>
    </sheetView>
  </sheetViews>
  <sheetFormatPr defaultRowHeight="14" x14ac:dyDescent="0.3"/>
  <sheetData>
    <row r="1" spans="1:28" x14ac:dyDescent="0.3">
      <c r="A1" s="1" t="s">
        <v>85</v>
      </c>
      <c r="B1" s="1" t="s">
        <v>1665</v>
      </c>
      <c r="C1" s="1" t="s">
        <v>1666</v>
      </c>
      <c r="D1" s="1" t="s">
        <v>1667</v>
      </c>
      <c r="E1" s="1" t="s">
        <v>1668</v>
      </c>
      <c r="F1" s="1" t="s">
        <v>1669</v>
      </c>
      <c r="G1" s="1" t="s">
        <v>1670</v>
      </c>
      <c r="H1" s="1" t="s">
        <v>1671</v>
      </c>
      <c r="I1" s="1" t="s">
        <v>1672</v>
      </c>
      <c r="J1" s="1" t="s">
        <v>1673</v>
      </c>
      <c r="K1" s="1" t="s">
        <v>1674</v>
      </c>
      <c r="L1" s="1" t="s">
        <v>1675</v>
      </c>
      <c r="M1" s="1" t="s">
        <v>1676</v>
      </c>
      <c r="N1" s="1" t="s">
        <v>1677</v>
      </c>
      <c r="O1" s="1" t="s">
        <v>1678</v>
      </c>
      <c r="P1" s="1" t="s">
        <v>1679</v>
      </c>
      <c r="Q1" s="1" t="s">
        <v>1680</v>
      </c>
      <c r="R1" s="1" t="s">
        <v>1681</v>
      </c>
      <c r="S1" s="1" t="s">
        <v>1682</v>
      </c>
      <c r="T1" s="1" t="s">
        <v>1683</v>
      </c>
      <c r="U1" s="1" t="s">
        <v>1684</v>
      </c>
      <c r="V1" s="1" t="s">
        <v>1685</v>
      </c>
      <c r="W1" s="1" t="s">
        <v>1691</v>
      </c>
      <c r="X1" s="1" t="s">
        <v>3024</v>
      </c>
      <c r="Y1" s="1" t="s">
        <v>3025</v>
      </c>
      <c r="Z1" s="1" t="s">
        <v>1686</v>
      </c>
      <c r="AA1" s="1" t="s">
        <v>1690</v>
      </c>
      <c r="AB1" s="1" t="s">
        <v>3026</v>
      </c>
    </row>
    <row r="2" spans="1:28" x14ac:dyDescent="0.3">
      <c r="A2" s="1">
        <v>1</v>
      </c>
      <c r="B2" s="1" t="s">
        <v>1676</v>
      </c>
      <c r="C2" s="1">
        <v>5.9200000000000003E-2</v>
      </c>
      <c r="D2" s="1">
        <v>1.4999999999999999E-2</v>
      </c>
      <c r="E2" s="1">
        <v>3.9600000000000003E-2</v>
      </c>
      <c r="F2" s="1">
        <v>4.8599999999999997E-2</v>
      </c>
      <c r="G2" s="1">
        <v>3.0599999999999999E-2</v>
      </c>
      <c r="H2" s="1">
        <v>5.5199999999999999E-2</v>
      </c>
      <c r="I2" s="1">
        <v>1.7999999999999999E-2</v>
      </c>
      <c r="J2" s="1">
        <v>4.2200000000000001E-2</v>
      </c>
      <c r="K2" s="1">
        <v>4.5999999999999999E-2</v>
      </c>
      <c r="L2" s="1">
        <v>7.3599999999999999E-2</v>
      </c>
      <c r="M2" s="1">
        <v>0.2414</v>
      </c>
      <c r="N2" s="1">
        <v>3.2800000000000003E-2</v>
      </c>
      <c r="O2" s="1">
        <v>3.85E-2</v>
      </c>
      <c r="P2" s="1">
        <v>3.2199999999999999E-2</v>
      </c>
      <c r="Q2" s="1">
        <v>4.0399999999999998E-2</v>
      </c>
      <c r="R2" s="1">
        <v>5.2699999999999997E-2</v>
      </c>
      <c r="S2" s="1">
        <v>4.6100000000000002E-2</v>
      </c>
      <c r="T2" s="1">
        <v>5.2400000000000002E-2</v>
      </c>
      <c r="U2" s="1">
        <v>1.0699999999999999E-2</v>
      </c>
      <c r="V2" s="1">
        <v>2.47E-2</v>
      </c>
      <c r="W2" s="1">
        <v>0.90920000000000001</v>
      </c>
      <c r="X2" s="1">
        <v>0.2414</v>
      </c>
      <c r="Y2" s="1">
        <v>0.2414</v>
      </c>
      <c r="Z2" s="1" t="s">
        <v>1676</v>
      </c>
      <c r="AA2" s="1">
        <v>0</v>
      </c>
      <c r="AB2" s="1">
        <v>851</v>
      </c>
    </row>
    <row r="3" spans="1:28" x14ac:dyDescent="0.3">
      <c r="A3" s="1">
        <v>2</v>
      </c>
      <c r="B3" s="1" t="s">
        <v>1680</v>
      </c>
      <c r="C3" s="1">
        <v>4.3900000000000002E-2</v>
      </c>
      <c r="D3" s="1">
        <v>1.03E-2</v>
      </c>
      <c r="E3" s="1">
        <v>4.7800000000000002E-2</v>
      </c>
      <c r="F3" s="1">
        <v>8.9700000000000002E-2</v>
      </c>
      <c r="G3" s="1">
        <v>2.0799999999999999E-2</v>
      </c>
      <c r="H3" s="1">
        <v>6.5000000000000002E-2</v>
      </c>
      <c r="I3" s="1">
        <v>1.2500000000000001E-2</v>
      </c>
      <c r="J3" s="1">
        <v>2.92E-2</v>
      </c>
      <c r="K3" s="1">
        <v>0.18609999999999999</v>
      </c>
      <c r="L3" s="1">
        <v>4.9299999999999997E-2</v>
      </c>
      <c r="M3" s="1">
        <v>1.54E-2</v>
      </c>
      <c r="N3" s="1">
        <v>0.125</v>
      </c>
      <c r="O3" s="1">
        <v>2.7799999999999998E-2</v>
      </c>
      <c r="P3" s="1">
        <v>5.0500000000000003E-2</v>
      </c>
      <c r="Q3" s="1">
        <v>4.4900000000000002E-2</v>
      </c>
      <c r="R3" s="1">
        <v>6.13E-2</v>
      </c>
      <c r="S3" s="1">
        <v>5.3199999999999997E-2</v>
      </c>
      <c r="T3" s="1">
        <v>4.2000000000000003E-2</v>
      </c>
      <c r="U3" s="1">
        <v>7.3000000000000001E-3</v>
      </c>
      <c r="V3" s="1">
        <v>1.7899999999999999E-2</v>
      </c>
      <c r="W3" s="1">
        <v>0.9032</v>
      </c>
      <c r="X3" s="1">
        <v>4.4900000000000002E-2</v>
      </c>
      <c r="Y3" s="1">
        <v>0.18609999999999999</v>
      </c>
      <c r="Z3" s="1" t="s">
        <v>1674</v>
      </c>
      <c r="AA3" s="1">
        <v>0.14119999999999999</v>
      </c>
      <c r="AB3" s="1">
        <v>851</v>
      </c>
    </row>
    <row r="4" spans="1:28" x14ac:dyDescent="0.3">
      <c r="A4" s="1">
        <v>3</v>
      </c>
      <c r="B4" s="1" t="s">
        <v>1666</v>
      </c>
      <c r="C4" s="1">
        <v>2.8299999999999999E-2</v>
      </c>
      <c r="D4" s="1">
        <v>5.4999999999999997E-3</v>
      </c>
      <c r="E4" s="1">
        <v>4.1599999999999998E-2</v>
      </c>
      <c r="F4" s="1">
        <v>0.1169</v>
      </c>
      <c r="G4" s="1">
        <v>1.11E-2</v>
      </c>
      <c r="H4" s="1">
        <v>6.8500000000000005E-2</v>
      </c>
      <c r="I4" s="1">
        <v>7.0000000000000001E-3</v>
      </c>
      <c r="J4" s="1">
        <v>1.46E-2</v>
      </c>
      <c r="K4" s="1">
        <v>0.3654</v>
      </c>
      <c r="L4" s="1">
        <v>2.6200000000000001E-2</v>
      </c>
      <c r="M4" s="1">
        <v>9.1999999999999998E-3</v>
      </c>
      <c r="N4" s="1">
        <v>6.8900000000000003E-2</v>
      </c>
      <c r="O4" s="1">
        <v>1.4800000000000001E-2</v>
      </c>
      <c r="P4" s="1">
        <v>7.0199999999999999E-2</v>
      </c>
      <c r="Q4" s="1">
        <v>4.4400000000000002E-2</v>
      </c>
      <c r="R4" s="1">
        <v>4.0599999999999997E-2</v>
      </c>
      <c r="S4" s="1">
        <v>3.39E-2</v>
      </c>
      <c r="T4" s="1">
        <v>2.01E-2</v>
      </c>
      <c r="U4" s="1">
        <v>3.8999999999999998E-3</v>
      </c>
      <c r="V4" s="1">
        <v>8.9999999999999993E-3</v>
      </c>
      <c r="W4" s="1">
        <v>0.77039999999999997</v>
      </c>
      <c r="X4" s="1">
        <v>2.8299999999999999E-2</v>
      </c>
      <c r="Y4" s="1">
        <v>0.3654</v>
      </c>
      <c r="Z4" s="1" t="s">
        <v>1674</v>
      </c>
      <c r="AA4" s="1">
        <v>0.33710000000000001</v>
      </c>
      <c r="AB4" s="1">
        <v>851</v>
      </c>
    </row>
    <row r="5" spans="1:28" x14ac:dyDescent="0.3">
      <c r="A5" s="1">
        <v>4</v>
      </c>
      <c r="B5" s="1" t="s">
        <v>1677</v>
      </c>
      <c r="C5" s="1">
        <v>1.9300000000000001E-2</v>
      </c>
      <c r="D5" s="1">
        <v>3.0000000000000001E-3</v>
      </c>
      <c r="E5" s="1">
        <v>0.20039999999999999</v>
      </c>
      <c r="F5" s="1">
        <v>0.11840000000000001</v>
      </c>
      <c r="G5" s="1">
        <v>6.1000000000000004E-3</v>
      </c>
      <c r="H5" s="1">
        <v>2.7799999999999998E-2</v>
      </c>
      <c r="I5" s="1">
        <v>8.5000000000000006E-3</v>
      </c>
      <c r="J5" s="1">
        <v>1.3599999999999999E-2</v>
      </c>
      <c r="K5" s="1">
        <v>0.15790000000000001</v>
      </c>
      <c r="L5" s="1">
        <v>1.5100000000000001E-2</v>
      </c>
      <c r="M5" s="1">
        <v>5.0000000000000001E-3</v>
      </c>
      <c r="N5" s="1">
        <v>0.13370000000000001</v>
      </c>
      <c r="O5" s="1">
        <v>0.14430000000000001</v>
      </c>
      <c r="P5" s="1">
        <v>1.89E-2</v>
      </c>
      <c r="Q5" s="1">
        <v>2.6800000000000001E-2</v>
      </c>
      <c r="R5" s="1">
        <v>4.87E-2</v>
      </c>
      <c r="S5" s="1">
        <v>3.3300000000000003E-2</v>
      </c>
      <c r="T5" s="1">
        <v>1.21E-2</v>
      </c>
      <c r="U5" s="1">
        <v>2.2000000000000001E-3</v>
      </c>
      <c r="V5" s="1">
        <v>5.1000000000000004E-3</v>
      </c>
      <c r="W5" s="1">
        <v>0.78549999999999998</v>
      </c>
      <c r="X5" s="1">
        <v>0.13370000000000001</v>
      </c>
      <c r="Y5" s="1">
        <v>0.20039999999999999</v>
      </c>
      <c r="Z5" s="1" t="s">
        <v>1668</v>
      </c>
      <c r="AA5" s="1">
        <v>6.6699999999999995E-2</v>
      </c>
      <c r="AB5" s="1">
        <v>851</v>
      </c>
    </row>
    <row r="6" spans="1:28" x14ac:dyDescent="0.3">
      <c r="A6" s="1">
        <v>5</v>
      </c>
      <c r="B6" s="1" t="s">
        <v>1685</v>
      </c>
      <c r="C6" s="1">
        <v>1.09E-2</v>
      </c>
      <c r="D6" s="1">
        <v>2.8E-3</v>
      </c>
      <c r="E6" s="1">
        <v>7.3000000000000001E-3</v>
      </c>
      <c r="F6" s="1">
        <v>8.6E-3</v>
      </c>
      <c r="G6" s="1">
        <v>1.61E-2</v>
      </c>
      <c r="H6" s="1">
        <v>1.0200000000000001E-2</v>
      </c>
      <c r="I6" s="1">
        <v>4.1000000000000003E-3</v>
      </c>
      <c r="J6" s="1">
        <v>1.95E-2</v>
      </c>
      <c r="K6" s="1">
        <v>8.2000000000000007E-3</v>
      </c>
      <c r="L6" s="1">
        <v>1.7299999999999999E-2</v>
      </c>
      <c r="M6" s="1">
        <v>5.0000000000000001E-3</v>
      </c>
      <c r="N6" s="1">
        <v>8.6999999999999994E-3</v>
      </c>
      <c r="O6" s="1">
        <v>6.8999999999999999E-3</v>
      </c>
      <c r="P6" s="1">
        <v>5.7999999999999996E-3</v>
      </c>
      <c r="Q6" s="1">
        <v>7.4999999999999997E-3</v>
      </c>
      <c r="R6" s="1">
        <v>9.7000000000000003E-3</v>
      </c>
      <c r="S6" s="1">
        <v>9.4000000000000004E-3</v>
      </c>
      <c r="T6" s="1">
        <v>1.0500000000000001E-2</v>
      </c>
      <c r="U6" s="1">
        <v>1.6E-2</v>
      </c>
      <c r="V6" s="1">
        <v>0.81559999999999999</v>
      </c>
      <c r="W6" s="1">
        <v>0.33460000000000001</v>
      </c>
      <c r="X6" s="1">
        <v>0.81559999999999999</v>
      </c>
      <c r="Y6" s="1">
        <v>0.81559999999999999</v>
      </c>
      <c r="Z6" s="1" t="s">
        <v>1685</v>
      </c>
      <c r="AA6" s="1">
        <v>0</v>
      </c>
      <c r="AB6" s="1">
        <v>851</v>
      </c>
    </row>
    <row r="7" spans="1:28" x14ac:dyDescent="0.3">
      <c r="A7" s="1">
        <v>6</v>
      </c>
      <c r="B7" s="1" t="s">
        <v>1682</v>
      </c>
      <c r="C7" s="1">
        <v>3.8699999999999998E-2</v>
      </c>
      <c r="D7" s="1">
        <v>7.7000000000000002E-3</v>
      </c>
      <c r="E7" s="1">
        <v>1.8200000000000001E-2</v>
      </c>
      <c r="F7" s="1">
        <v>8.3999999999999995E-3</v>
      </c>
      <c r="G7" s="1">
        <v>7.2599999999999998E-2</v>
      </c>
      <c r="H7" s="1">
        <v>4.4400000000000002E-2</v>
      </c>
      <c r="I7" s="1">
        <v>3.78E-2</v>
      </c>
      <c r="J7" s="1">
        <v>5.21E-2</v>
      </c>
      <c r="K7" s="1">
        <v>8.0000000000000002E-3</v>
      </c>
      <c r="L7" s="1">
        <v>2.12E-2</v>
      </c>
      <c r="M7" s="1">
        <v>6.4000000000000003E-3</v>
      </c>
      <c r="N7" s="1">
        <v>0.1148</v>
      </c>
      <c r="O7" s="1">
        <v>6.7999999999999996E-3</v>
      </c>
      <c r="P7" s="1">
        <v>1.4E-2</v>
      </c>
      <c r="Q7" s="1">
        <v>1.01E-2</v>
      </c>
      <c r="R7" s="1">
        <v>0.16600000000000001</v>
      </c>
      <c r="S7" s="1">
        <v>0.1152</v>
      </c>
      <c r="T7" s="1">
        <v>1.17E-2</v>
      </c>
      <c r="U7" s="1">
        <v>2.5000000000000001E-3</v>
      </c>
      <c r="V7" s="1">
        <v>0.24360000000000001</v>
      </c>
      <c r="W7" s="1">
        <v>0.79500000000000004</v>
      </c>
      <c r="X7" s="1">
        <v>0.1152</v>
      </c>
      <c r="Y7" s="1">
        <v>0.24360000000000001</v>
      </c>
      <c r="Z7" s="1" t="s">
        <v>1685</v>
      </c>
      <c r="AA7" s="1">
        <v>0.12839999999999999</v>
      </c>
      <c r="AB7" s="1">
        <v>851</v>
      </c>
    </row>
    <row r="8" spans="1:28" x14ac:dyDescent="0.3">
      <c r="A8" s="1">
        <v>7</v>
      </c>
      <c r="B8" s="1" t="s">
        <v>1673</v>
      </c>
      <c r="C8" s="1">
        <v>1.9300000000000001E-2</v>
      </c>
      <c r="D8" s="1">
        <v>3.0999999999999999E-3</v>
      </c>
      <c r="E8" s="1">
        <v>6.7000000000000002E-3</v>
      </c>
      <c r="F8" s="1">
        <v>7.9000000000000008E-3</v>
      </c>
      <c r="G8" s="1">
        <v>7.3000000000000001E-3</v>
      </c>
      <c r="H8" s="1">
        <v>1.0200000000000001E-2</v>
      </c>
      <c r="I8" s="1">
        <v>3.2000000000000002E-3</v>
      </c>
      <c r="J8" s="1">
        <v>0.48</v>
      </c>
      <c r="K8" s="1">
        <v>7.6E-3</v>
      </c>
      <c r="L8" s="1">
        <v>0.24840000000000001</v>
      </c>
      <c r="M8" s="1">
        <v>1.34E-2</v>
      </c>
      <c r="N8" s="1">
        <v>5.7000000000000002E-3</v>
      </c>
      <c r="O8" s="1">
        <v>7.0000000000000001E-3</v>
      </c>
      <c r="P8" s="1">
        <v>5.4000000000000003E-3</v>
      </c>
      <c r="Q8" s="1">
        <v>6.7000000000000002E-3</v>
      </c>
      <c r="R8" s="1">
        <v>9.4999999999999998E-3</v>
      </c>
      <c r="S8" s="1">
        <v>8.6999999999999994E-3</v>
      </c>
      <c r="T8" s="1">
        <v>0.13669999999999999</v>
      </c>
      <c r="U8" s="1">
        <v>6.4999999999999997E-3</v>
      </c>
      <c r="V8" s="1">
        <v>6.8999999999999999E-3</v>
      </c>
      <c r="W8" s="1">
        <v>0.53739999999999999</v>
      </c>
      <c r="X8" s="1">
        <v>0.48</v>
      </c>
      <c r="Y8" s="1">
        <v>0.48</v>
      </c>
      <c r="Z8" s="1" t="s">
        <v>1673</v>
      </c>
      <c r="AA8" s="1">
        <v>0</v>
      </c>
      <c r="AB8" s="1">
        <v>851</v>
      </c>
    </row>
    <row r="9" spans="1:28" x14ac:dyDescent="0.3">
      <c r="A9" s="1">
        <v>8</v>
      </c>
      <c r="B9" s="1" t="s">
        <v>1671</v>
      </c>
      <c r="C9" s="1">
        <v>1.9400000000000001E-2</v>
      </c>
      <c r="D9" s="1">
        <v>3.5999999999999999E-3</v>
      </c>
      <c r="E9" s="1">
        <v>8.0000000000000002E-3</v>
      </c>
      <c r="F9" s="1">
        <v>8.6E-3</v>
      </c>
      <c r="G9" s="1">
        <v>5.1999999999999998E-3</v>
      </c>
      <c r="H9" s="1">
        <v>0.8236</v>
      </c>
      <c r="I9" s="1">
        <v>3.3E-3</v>
      </c>
      <c r="J9" s="1">
        <v>6.7000000000000002E-3</v>
      </c>
      <c r="K9" s="1">
        <v>8.3000000000000001E-3</v>
      </c>
      <c r="L9" s="1">
        <v>1.15E-2</v>
      </c>
      <c r="M9" s="1">
        <v>3.0999999999999999E-3</v>
      </c>
      <c r="N9" s="1">
        <v>7.1999999999999998E-3</v>
      </c>
      <c r="O9" s="1">
        <v>6.8999999999999999E-3</v>
      </c>
      <c r="P9" s="1">
        <v>5.5999999999999999E-3</v>
      </c>
      <c r="Q9" s="1">
        <v>7.1000000000000004E-3</v>
      </c>
      <c r="R9" s="1">
        <v>4.82E-2</v>
      </c>
      <c r="S9" s="1">
        <v>9.4999999999999998E-3</v>
      </c>
      <c r="T9" s="1">
        <v>8.3999999999999995E-3</v>
      </c>
      <c r="U9" s="1">
        <v>1.8E-3</v>
      </c>
      <c r="V9" s="1">
        <v>4.1999999999999997E-3</v>
      </c>
      <c r="W9" s="1">
        <v>0.30809999999999998</v>
      </c>
      <c r="X9" s="1">
        <v>0.8236</v>
      </c>
      <c r="Y9" s="1">
        <v>0.8236</v>
      </c>
      <c r="Z9" s="1" t="s">
        <v>1671</v>
      </c>
      <c r="AA9" s="1">
        <v>0</v>
      </c>
      <c r="AB9" s="1">
        <v>851</v>
      </c>
    </row>
    <row r="10" spans="1:28" x14ac:dyDescent="0.3">
      <c r="A10" s="1">
        <v>9</v>
      </c>
      <c r="B10" s="1" t="s">
        <v>1675</v>
      </c>
      <c r="C10" s="1">
        <v>1.14E-2</v>
      </c>
      <c r="D10" s="1">
        <v>3.0000000000000001E-3</v>
      </c>
      <c r="E10" s="1">
        <v>6.4999999999999997E-3</v>
      </c>
      <c r="F10" s="1">
        <v>7.7000000000000002E-3</v>
      </c>
      <c r="G10" s="1">
        <v>4.1599999999999998E-2</v>
      </c>
      <c r="H10" s="1">
        <v>9.7999999999999997E-3</v>
      </c>
      <c r="I10" s="1">
        <v>3.0999999999999999E-3</v>
      </c>
      <c r="J10" s="1">
        <v>4.41E-2</v>
      </c>
      <c r="K10" s="1">
        <v>7.3000000000000001E-3</v>
      </c>
      <c r="L10" s="1">
        <v>0.78539999999999999</v>
      </c>
      <c r="M10" s="1">
        <v>1.01E-2</v>
      </c>
      <c r="N10" s="1">
        <v>5.4999999999999997E-3</v>
      </c>
      <c r="O10" s="1">
        <v>6.7000000000000002E-3</v>
      </c>
      <c r="P10" s="1">
        <v>5.1999999999999998E-3</v>
      </c>
      <c r="Q10" s="1">
        <v>6.4999999999999997E-3</v>
      </c>
      <c r="R10" s="1">
        <v>9.1999999999999998E-3</v>
      </c>
      <c r="S10" s="1">
        <v>8.3000000000000001E-3</v>
      </c>
      <c r="T10" s="1">
        <v>2.1499999999999998E-2</v>
      </c>
      <c r="U10" s="1">
        <v>2.0999999999999999E-3</v>
      </c>
      <c r="V10" s="1">
        <v>5.0000000000000001E-3</v>
      </c>
      <c r="W10" s="1">
        <v>0.35749999999999998</v>
      </c>
      <c r="X10" s="1">
        <v>0.78539999999999999</v>
      </c>
      <c r="Y10" s="1">
        <v>0.78539999999999999</v>
      </c>
      <c r="Z10" s="1" t="s">
        <v>1675</v>
      </c>
      <c r="AA10" s="1">
        <v>0</v>
      </c>
      <c r="AB10" s="1">
        <v>851</v>
      </c>
    </row>
    <row r="11" spans="1:28" x14ac:dyDescent="0.3">
      <c r="A11" s="1">
        <v>10</v>
      </c>
      <c r="B11" s="1" t="s">
        <v>1668</v>
      </c>
      <c r="C11" s="1">
        <v>1.52E-2</v>
      </c>
      <c r="D11" s="1">
        <v>2.5000000000000001E-3</v>
      </c>
      <c r="E11" s="1">
        <v>0.83079999999999998</v>
      </c>
      <c r="F11" s="1">
        <v>1.3899999999999999E-2</v>
      </c>
      <c r="G11" s="1">
        <v>4.8999999999999998E-3</v>
      </c>
      <c r="H11" s="1">
        <v>9.7000000000000003E-3</v>
      </c>
      <c r="I11" s="1">
        <v>3.2000000000000002E-3</v>
      </c>
      <c r="J11" s="1">
        <v>6.4999999999999997E-3</v>
      </c>
      <c r="K11" s="1">
        <v>7.7000000000000002E-3</v>
      </c>
      <c r="L11" s="1">
        <v>1.11E-2</v>
      </c>
      <c r="M11" s="1">
        <v>2.8999999999999998E-3</v>
      </c>
      <c r="N11" s="1">
        <v>1.7299999999999999E-2</v>
      </c>
      <c r="O11" s="1">
        <v>6.4999999999999997E-3</v>
      </c>
      <c r="P11" s="1">
        <v>5.4000000000000003E-3</v>
      </c>
      <c r="Q11" s="1">
        <v>6.4999999999999997E-3</v>
      </c>
      <c r="R11" s="1">
        <v>1.7500000000000002E-2</v>
      </c>
      <c r="S11" s="1">
        <v>2.1999999999999999E-2</v>
      </c>
      <c r="T11" s="1">
        <v>1.0800000000000001E-2</v>
      </c>
      <c r="U11" s="1">
        <v>1.6999999999999999E-3</v>
      </c>
      <c r="V11" s="1">
        <v>4.0000000000000001E-3</v>
      </c>
      <c r="W11" s="1">
        <v>0.30669999999999997</v>
      </c>
      <c r="X11" s="1">
        <v>0.83079999999999998</v>
      </c>
      <c r="Y11" s="1">
        <v>0.83079999999999998</v>
      </c>
      <c r="Z11" s="1" t="s">
        <v>1668</v>
      </c>
      <c r="AA11" s="1">
        <v>0</v>
      </c>
      <c r="AB11" s="1">
        <v>851</v>
      </c>
    </row>
    <row r="12" spans="1:28" x14ac:dyDescent="0.3">
      <c r="A12" s="1">
        <v>11</v>
      </c>
      <c r="B12" s="1" t="s">
        <v>1673</v>
      </c>
      <c r="C12" s="1">
        <v>1.2800000000000001E-2</v>
      </c>
      <c r="D12" s="1">
        <v>3.0000000000000001E-3</v>
      </c>
      <c r="E12" s="1">
        <v>6.4999999999999997E-3</v>
      </c>
      <c r="F12" s="1">
        <v>7.7000000000000002E-3</v>
      </c>
      <c r="G12" s="1">
        <v>7.1999999999999998E-3</v>
      </c>
      <c r="H12" s="1">
        <v>9.9000000000000008E-3</v>
      </c>
      <c r="I12" s="1">
        <v>3.0999999999999999E-3</v>
      </c>
      <c r="J12" s="1">
        <v>0.62970000000000004</v>
      </c>
      <c r="K12" s="1">
        <v>7.4000000000000003E-3</v>
      </c>
      <c r="L12" s="1">
        <v>8.5699999999999998E-2</v>
      </c>
      <c r="M12" s="1">
        <v>0.1055</v>
      </c>
      <c r="N12" s="1">
        <v>5.5999999999999999E-3</v>
      </c>
      <c r="O12" s="1">
        <v>1.21E-2</v>
      </c>
      <c r="P12" s="1">
        <v>6.8999999999999999E-3</v>
      </c>
      <c r="Q12" s="1">
        <v>6.4999999999999997E-3</v>
      </c>
      <c r="R12" s="1">
        <v>1.04E-2</v>
      </c>
      <c r="S12" s="1">
        <v>1.38E-2</v>
      </c>
      <c r="T12" s="1">
        <v>5.8999999999999997E-2</v>
      </c>
      <c r="U12" s="1">
        <v>2.2000000000000001E-3</v>
      </c>
      <c r="V12" s="1">
        <v>5.1000000000000004E-3</v>
      </c>
      <c r="W12" s="1">
        <v>0.49440000000000001</v>
      </c>
      <c r="X12" s="1">
        <v>0.62970000000000004</v>
      </c>
      <c r="Y12" s="1">
        <v>0.62970000000000004</v>
      </c>
      <c r="Z12" s="1" t="s">
        <v>1673</v>
      </c>
      <c r="AA12" s="1">
        <v>0</v>
      </c>
      <c r="AB12" s="1">
        <v>851</v>
      </c>
    </row>
    <row r="13" spans="1:28" x14ac:dyDescent="0.3">
      <c r="A13" s="1">
        <v>12</v>
      </c>
      <c r="B13" s="1" t="s">
        <v>1671</v>
      </c>
      <c r="C13" s="1">
        <v>1.0999999999999999E-2</v>
      </c>
      <c r="D13" s="1">
        <v>2.5000000000000001E-3</v>
      </c>
      <c r="E13" s="1">
        <v>1.0800000000000001E-2</v>
      </c>
      <c r="F13" s="1">
        <v>1.2200000000000001E-2</v>
      </c>
      <c r="G13" s="1">
        <v>5.0000000000000001E-3</v>
      </c>
      <c r="H13" s="1">
        <v>0.83860000000000001</v>
      </c>
      <c r="I13" s="1">
        <v>3.2000000000000002E-3</v>
      </c>
      <c r="J13" s="1">
        <v>6.4999999999999997E-3</v>
      </c>
      <c r="K13" s="1">
        <v>8.0999999999999996E-3</v>
      </c>
      <c r="L13" s="1">
        <v>1.12E-2</v>
      </c>
      <c r="M13" s="1">
        <v>3.0000000000000001E-3</v>
      </c>
      <c r="N13" s="1">
        <v>1.04E-2</v>
      </c>
      <c r="O13" s="1">
        <v>6.7000000000000002E-3</v>
      </c>
      <c r="P13" s="1">
        <v>5.4999999999999997E-3</v>
      </c>
      <c r="Q13" s="1">
        <v>9.7999999999999997E-3</v>
      </c>
      <c r="R13" s="1">
        <v>2.5600000000000001E-2</v>
      </c>
      <c r="S13" s="1">
        <v>1.5599999999999999E-2</v>
      </c>
      <c r="T13" s="1">
        <v>8.2000000000000007E-3</v>
      </c>
      <c r="U13" s="1">
        <v>1.8E-3</v>
      </c>
      <c r="V13" s="1">
        <v>4.1000000000000003E-3</v>
      </c>
      <c r="W13" s="1">
        <v>0.29609999999999997</v>
      </c>
      <c r="X13" s="1">
        <v>0.83860000000000001</v>
      </c>
      <c r="Y13" s="1">
        <v>0.83860000000000001</v>
      </c>
      <c r="Z13" s="1" t="s">
        <v>1671</v>
      </c>
      <c r="AA13" s="1">
        <v>0</v>
      </c>
      <c r="AB13" s="1">
        <v>851</v>
      </c>
    </row>
    <row r="14" spans="1:28" x14ac:dyDescent="0.3">
      <c r="A14" s="1">
        <v>13</v>
      </c>
      <c r="B14" s="1" t="s">
        <v>1682</v>
      </c>
      <c r="C14" s="1">
        <v>1.5100000000000001E-2</v>
      </c>
      <c r="D14" s="1">
        <v>2.5999999999999999E-3</v>
      </c>
      <c r="E14" s="1">
        <v>9.1999999999999998E-3</v>
      </c>
      <c r="F14" s="1">
        <v>9.1999999999999998E-3</v>
      </c>
      <c r="G14" s="1">
        <v>5.0000000000000001E-3</v>
      </c>
      <c r="H14" s="1">
        <v>1.2500000000000001E-2</v>
      </c>
      <c r="I14" s="1">
        <v>3.0000000000000001E-3</v>
      </c>
      <c r="J14" s="1">
        <v>7.7000000000000002E-3</v>
      </c>
      <c r="K14" s="1">
        <v>7.4999999999999997E-3</v>
      </c>
      <c r="L14" s="1">
        <v>1.1299999999999999E-2</v>
      </c>
      <c r="M14" s="1">
        <v>3.0999999999999999E-3</v>
      </c>
      <c r="N14" s="1">
        <v>2.2100000000000002E-2</v>
      </c>
      <c r="O14" s="1">
        <v>3.5200000000000002E-2</v>
      </c>
      <c r="P14" s="1">
        <v>6.6E-3</v>
      </c>
      <c r="Q14" s="1">
        <v>6.4999999999999997E-3</v>
      </c>
      <c r="R14" s="1">
        <v>5.5300000000000002E-2</v>
      </c>
      <c r="S14" s="1">
        <v>0.73660000000000003</v>
      </c>
      <c r="T14" s="1">
        <v>4.5999999999999999E-2</v>
      </c>
      <c r="U14" s="1">
        <v>1.6999999999999999E-3</v>
      </c>
      <c r="V14" s="1">
        <v>4.0000000000000001E-3</v>
      </c>
      <c r="W14" s="1">
        <v>0.41170000000000001</v>
      </c>
      <c r="X14" s="1">
        <v>0.73660000000000003</v>
      </c>
      <c r="Y14" s="1">
        <v>0.73660000000000003</v>
      </c>
      <c r="Z14" s="1" t="s">
        <v>1682</v>
      </c>
      <c r="AA14" s="1">
        <v>0</v>
      </c>
      <c r="AB14" s="1">
        <v>851</v>
      </c>
    </row>
    <row r="15" spans="1:28" x14ac:dyDescent="0.3">
      <c r="A15" s="1">
        <v>14</v>
      </c>
      <c r="B15" s="1" t="s">
        <v>1677</v>
      </c>
      <c r="C15" s="1">
        <v>8.8800000000000004E-2</v>
      </c>
      <c r="D15" s="1">
        <v>2.5999999999999999E-3</v>
      </c>
      <c r="E15" s="1">
        <v>6.3799999999999996E-2</v>
      </c>
      <c r="F15" s="1">
        <v>3.6200000000000003E-2</v>
      </c>
      <c r="G15" s="1">
        <v>5.1000000000000004E-3</v>
      </c>
      <c r="H15" s="1">
        <v>0.1447</v>
      </c>
      <c r="I15" s="1">
        <v>1.03E-2</v>
      </c>
      <c r="J15" s="1">
        <v>6.4999999999999997E-3</v>
      </c>
      <c r="K15" s="1">
        <v>9.5999999999999992E-3</v>
      </c>
      <c r="L15" s="1">
        <v>1.15E-2</v>
      </c>
      <c r="M15" s="1">
        <v>3.0999999999999999E-3</v>
      </c>
      <c r="N15" s="1">
        <v>0.33460000000000001</v>
      </c>
      <c r="O15" s="1">
        <v>7.9000000000000008E-3</v>
      </c>
      <c r="P15" s="1">
        <v>6.4999999999999997E-3</v>
      </c>
      <c r="Q15" s="1">
        <v>8.2000000000000007E-3</v>
      </c>
      <c r="R15" s="1">
        <v>0.18920000000000001</v>
      </c>
      <c r="S15" s="1">
        <v>5.57E-2</v>
      </c>
      <c r="T15" s="1">
        <v>8.3000000000000001E-3</v>
      </c>
      <c r="U15" s="1">
        <v>1.8E-3</v>
      </c>
      <c r="V15" s="1">
        <v>5.4000000000000003E-3</v>
      </c>
      <c r="W15" s="1">
        <v>0.68730000000000002</v>
      </c>
      <c r="X15" s="1">
        <v>0.33460000000000001</v>
      </c>
      <c r="Y15" s="1">
        <v>0.33460000000000001</v>
      </c>
      <c r="Z15" s="1" t="s">
        <v>1677</v>
      </c>
      <c r="AA15" s="1">
        <v>0</v>
      </c>
      <c r="AB15" s="1">
        <v>851</v>
      </c>
    </row>
    <row r="16" spans="1:28" x14ac:dyDescent="0.3">
      <c r="A16" s="1">
        <v>15</v>
      </c>
      <c r="B16" s="1" t="s">
        <v>1681</v>
      </c>
      <c r="C16" s="1">
        <v>1.7999999999999999E-2</v>
      </c>
      <c r="D16" s="1">
        <v>2.5999999999999999E-3</v>
      </c>
      <c r="E16" s="1">
        <v>6.7000000000000002E-3</v>
      </c>
      <c r="F16" s="1">
        <v>7.7999999999999996E-3</v>
      </c>
      <c r="G16" s="1">
        <v>4.8999999999999998E-3</v>
      </c>
      <c r="H16" s="1">
        <v>1.2E-2</v>
      </c>
      <c r="I16" s="1">
        <v>5.4000000000000003E-3</v>
      </c>
      <c r="J16" s="1">
        <v>6.7000000000000002E-3</v>
      </c>
      <c r="K16" s="1">
        <v>1.26E-2</v>
      </c>
      <c r="L16" s="1">
        <v>1.12E-2</v>
      </c>
      <c r="M16" s="1">
        <v>3.0000000000000001E-3</v>
      </c>
      <c r="N16" s="1">
        <v>1.35E-2</v>
      </c>
      <c r="O16" s="1">
        <v>6.4000000000000003E-3</v>
      </c>
      <c r="P16" s="1">
        <v>8.3999999999999995E-3</v>
      </c>
      <c r="Q16" s="1">
        <v>6.4000000000000003E-3</v>
      </c>
      <c r="R16" s="1">
        <v>0.83609999999999995</v>
      </c>
      <c r="S16" s="1">
        <v>2.0199999999999999E-2</v>
      </c>
      <c r="T16" s="1">
        <v>8.5000000000000006E-3</v>
      </c>
      <c r="U16" s="1">
        <v>1.6999999999999999E-3</v>
      </c>
      <c r="V16" s="1">
        <v>7.9000000000000008E-3</v>
      </c>
      <c r="W16" s="1">
        <v>0.30170000000000002</v>
      </c>
      <c r="X16" s="1">
        <v>0.83609999999999995</v>
      </c>
      <c r="Y16" s="1">
        <v>0.83609999999999995</v>
      </c>
      <c r="Z16" s="1" t="s">
        <v>1681</v>
      </c>
      <c r="AA16" s="1">
        <v>0</v>
      </c>
      <c r="AB16" s="1">
        <v>851</v>
      </c>
    </row>
    <row r="17" spans="1:28" x14ac:dyDescent="0.3">
      <c r="A17" s="1">
        <v>16</v>
      </c>
      <c r="B17" s="1" t="s">
        <v>1683</v>
      </c>
      <c r="C17" s="1">
        <v>2.4299999999999999E-2</v>
      </c>
      <c r="D17" s="1">
        <v>3.0300000000000001E-2</v>
      </c>
      <c r="E17" s="1">
        <v>6.4000000000000003E-3</v>
      </c>
      <c r="F17" s="1">
        <v>7.6E-3</v>
      </c>
      <c r="G17" s="1">
        <v>7.0000000000000001E-3</v>
      </c>
      <c r="H17" s="1">
        <v>9.7999999999999997E-3</v>
      </c>
      <c r="I17" s="1">
        <v>5.8999999999999999E-3</v>
      </c>
      <c r="J17" s="1">
        <v>0.13370000000000001</v>
      </c>
      <c r="K17" s="1">
        <v>7.3000000000000001E-3</v>
      </c>
      <c r="L17" s="1">
        <v>4.4699999999999997E-2</v>
      </c>
      <c r="M17" s="1">
        <v>4.0000000000000001E-3</v>
      </c>
      <c r="N17" s="1">
        <v>9.2999999999999992E-3</v>
      </c>
      <c r="O17" s="1">
        <v>6.7000000000000002E-3</v>
      </c>
      <c r="P17" s="1">
        <v>5.1999999999999998E-3</v>
      </c>
      <c r="Q17" s="1">
        <v>6.4999999999999997E-3</v>
      </c>
      <c r="R17" s="1">
        <v>1.0999999999999999E-2</v>
      </c>
      <c r="S17" s="1">
        <v>1.61E-2</v>
      </c>
      <c r="T17" s="1">
        <v>0.65710000000000002</v>
      </c>
      <c r="U17" s="1">
        <v>2.0999999999999999E-3</v>
      </c>
      <c r="V17" s="1">
        <v>5.0000000000000001E-3</v>
      </c>
      <c r="W17" s="1">
        <v>0.47089999999999999</v>
      </c>
      <c r="X17" s="1">
        <v>0.65710000000000002</v>
      </c>
      <c r="Y17" s="1">
        <v>0.65710000000000002</v>
      </c>
      <c r="Z17" s="1" t="s">
        <v>1683</v>
      </c>
      <c r="AA17" s="1">
        <v>0</v>
      </c>
      <c r="AB17" s="1">
        <v>851</v>
      </c>
    </row>
    <row r="18" spans="1:28" x14ac:dyDescent="0.3">
      <c r="A18" s="1">
        <v>17</v>
      </c>
      <c r="B18" s="1" t="s">
        <v>1671</v>
      </c>
      <c r="C18" s="1">
        <v>1.46E-2</v>
      </c>
      <c r="D18" s="1">
        <v>2.5000000000000001E-3</v>
      </c>
      <c r="E18" s="1">
        <v>7.7000000000000002E-3</v>
      </c>
      <c r="F18" s="1">
        <v>8.3000000000000001E-3</v>
      </c>
      <c r="G18" s="1">
        <v>5.0000000000000001E-3</v>
      </c>
      <c r="H18" s="1">
        <v>0.87290000000000001</v>
      </c>
      <c r="I18" s="1">
        <v>3.2000000000000002E-3</v>
      </c>
      <c r="J18" s="1">
        <v>6.4000000000000003E-3</v>
      </c>
      <c r="K18" s="1">
        <v>8.0999999999999996E-3</v>
      </c>
      <c r="L18" s="1">
        <v>1.11E-2</v>
      </c>
      <c r="M18" s="1">
        <v>3.0000000000000001E-3</v>
      </c>
      <c r="N18" s="1">
        <v>7.0000000000000001E-3</v>
      </c>
      <c r="O18" s="1">
        <v>6.6E-3</v>
      </c>
      <c r="P18" s="1">
        <v>5.4000000000000003E-3</v>
      </c>
      <c r="Q18" s="1">
        <v>6.8999999999999999E-3</v>
      </c>
      <c r="R18" s="1">
        <v>9.7999999999999997E-3</v>
      </c>
      <c r="S18" s="1">
        <v>7.6E-3</v>
      </c>
      <c r="T18" s="1">
        <v>8.0999999999999996E-3</v>
      </c>
      <c r="U18" s="1">
        <v>1.6999999999999999E-3</v>
      </c>
      <c r="V18" s="1">
        <v>4.0000000000000001E-3</v>
      </c>
      <c r="W18" s="1">
        <v>0.2475</v>
      </c>
      <c r="X18" s="1">
        <v>0.87290000000000001</v>
      </c>
      <c r="Y18" s="1">
        <v>0.87290000000000001</v>
      </c>
      <c r="Z18" s="1" t="s">
        <v>1671</v>
      </c>
      <c r="AA18" s="1">
        <v>0</v>
      </c>
      <c r="AB18" s="1">
        <v>851</v>
      </c>
    </row>
    <row r="19" spans="1:28" x14ac:dyDescent="0.3">
      <c r="A19" s="1">
        <v>18</v>
      </c>
      <c r="B19" s="1" t="s">
        <v>1684</v>
      </c>
      <c r="C19" s="1">
        <v>1.1599999999999999E-2</v>
      </c>
      <c r="D19" s="1">
        <v>4.0000000000000001E-3</v>
      </c>
      <c r="E19" s="1">
        <v>6.7999999999999996E-3</v>
      </c>
      <c r="F19" s="1">
        <v>8.0999999999999996E-3</v>
      </c>
      <c r="G19" s="1">
        <v>7.8100000000000003E-2</v>
      </c>
      <c r="H19" s="1">
        <v>1.34E-2</v>
      </c>
      <c r="I19" s="1">
        <v>1.2500000000000001E-2</v>
      </c>
      <c r="J19" s="1">
        <v>1.44E-2</v>
      </c>
      <c r="K19" s="1">
        <v>7.7000000000000002E-3</v>
      </c>
      <c r="L19" s="1">
        <v>1.24E-2</v>
      </c>
      <c r="M19" s="1">
        <v>6.4999999999999997E-3</v>
      </c>
      <c r="N19" s="1">
        <v>5.8999999999999999E-3</v>
      </c>
      <c r="O19" s="1">
        <v>6.4999999999999997E-3</v>
      </c>
      <c r="P19" s="1">
        <v>5.4000000000000003E-3</v>
      </c>
      <c r="Q19" s="1">
        <v>7.1000000000000004E-3</v>
      </c>
      <c r="R19" s="1">
        <v>1.2500000000000001E-2</v>
      </c>
      <c r="S19" s="1">
        <v>7.7000000000000002E-3</v>
      </c>
      <c r="T19" s="1">
        <v>8.6E-3</v>
      </c>
      <c r="U19" s="1">
        <v>0.64839999999999998</v>
      </c>
      <c r="V19" s="1">
        <v>0.1226</v>
      </c>
      <c r="W19" s="1">
        <v>0.48110000000000003</v>
      </c>
      <c r="X19" s="1">
        <v>0.64839999999999998</v>
      </c>
      <c r="Y19" s="1">
        <v>0.64839999999999998</v>
      </c>
      <c r="Z19" s="1" t="s">
        <v>1684</v>
      </c>
      <c r="AA19" s="1">
        <v>0</v>
      </c>
      <c r="AB19" s="1">
        <v>851</v>
      </c>
    </row>
    <row r="20" spans="1:28" x14ac:dyDescent="0.3">
      <c r="A20" s="1">
        <v>19</v>
      </c>
      <c r="B20" s="1" t="s">
        <v>1681</v>
      </c>
      <c r="C20" s="1">
        <v>0.68530000000000002</v>
      </c>
      <c r="D20" s="1">
        <v>2.87E-2</v>
      </c>
      <c r="E20" s="1">
        <v>6.3E-3</v>
      </c>
      <c r="F20" s="1">
        <v>7.7000000000000002E-3</v>
      </c>
      <c r="G20" s="1">
        <v>5.1000000000000004E-3</v>
      </c>
      <c r="H20" s="1">
        <v>1.2E-2</v>
      </c>
      <c r="I20" s="1">
        <v>2.8999999999999998E-3</v>
      </c>
      <c r="J20" s="1">
        <v>7.3000000000000001E-3</v>
      </c>
      <c r="K20" s="1">
        <v>7.1999999999999998E-3</v>
      </c>
      <c r="L20" s="1">
        <v>1.2200000000000001E-2</v>
      </c>
      <c r="M20" s="1">
        <v>3.3E-3</v>
      </c>
      <c r="N20" s="1">
        <v>5.3E-3</v>
      </c>
      <c r="O20" s="1">
        <v>6.3E-3</v>
      </c>
      <c r="P20" s="1">
        <v>5.1000000000000004E-3</v>
      </c>
      <c r="Q20" s="1">
        <v>6.3E-3</v>
      </c>
      <c r="R20" s="1">
        <v>8.5999999999999993E-2</v>
      </c>
      <c r="S20" s="1">
        <v>3.6499999999999998E-2</v>
      </c>
      <c r="T20" s="1">
        <v>7.0599999999999996E-2</v>
      </c>
      <c r="U20" s="1">
        <v>1.6999999999999999E-3</v>
      </c>
      <c r="V20" s="1">
        <v>4.1000000000000003E-3</v>
      </c>
      <c r="W20" s="1">
        <v>0.4481</v>
      </c>
      <c r="X20" s="1">
        <v>8.5999999999999993E-2</v>
      </c>
      <c r="Y20" s="1">
        <v>0.68530000000000002</v>
      </c>
      <c r="Z20" s="1" t="s">
        <v>1666</v>
      </c>
      <c r="AA20" s="1">
        <v>0.59930000000000005</v>
      </c>
      <c r="AB20" s="1">
        <v>851</v>
      </c>
    </row>
    <row r="21" spans="1:28" x14ac:dyDescent="0.3">
      <c r="A21" s="1">
        <v>20</v>
      </c>
      <c r="B21" s="1" t="s">
        <v>1683</v>
      </c>
      <c r="C21" s="1">
        <v>0.16</v>
      </c>
      <c r="D21" s="1">
        <v>3.5799999999999998E-2</v>
      </c>
      <c r="E21" s="1">
        <v>6.3E-3</v>
      </c>
      <c r="F21" s="1">
        <v>1.03E-2</v>
      </c>
      <c r="G21" s="1">
        <v>5.3E-3</v>
      </c>
      <c r="H21" s="1">
        <v>1.83E-2</v>
      </c>
      <c r="I21" s="1">
        <v>2.8999999999999998E-3</v>
      </c>
      <c r="J21" s="1">
        <v>4.3999999999999997E-2</v>
      </c>
      <c r="K21" s="1">
        <v>7.1999999999999998E-3</v>
      </c>
      <c r="L21" s="1">
        <v>2.4E-2</v>
      </c>
      <c r="M21" s="1">
        <v>3.3999999999999998E-3</v>
      </c>
      <c r="N21" s="1">
        <v>7.1999999999999998E-3</v>
      </c>
      <c r="O21" s="1">
        <v>6.3E-3</v>
      </c>
      <c r="P21" s="1">
        <v>5.1000000000000004E-3</v>
      </c>
      <c r="Q21" s="1">
        <v>6.3E-3</v>
      </c>
      <c r="R21" s="1">
        <v>1.2800000000000001E-2</v>
      </c>
      <c r="S21" s="1">
        <v>2.1600000000000001E-2</v>
      </c>
      <c r="T21" s="1">
        <v>0.61719999999999997</v>
      </c>
      <c r="U21" s="1">
        <v>1.8E-3</v>
      </c>
      <c r="V21" s="1">
        <v>4.1999999999999997E-3</v>
      </c>
      <c r="W21" s="1">
        <v>0.49680000000000002</v>
      </c>
      <c r="X21" s="1">
        <v>0.61719999999999997</v>
      </c>
      <c r="Y21" s="1">
        <v>0.61719999999999997</v>
      </c>
      <c r="Z21" s="1" t="s">
        <v>1683</v>
      </c>
      <c r="AA21" s="1">
        <v>0</v>
      </c>
      <c r="AB21" s="1">
        <v>851</v>
      </c>
    </row>
    <row r="22" spans="1:28" x14ac:dyDescent="0.3">
      <c r="A22" s="1">
        <v>21</v>
      </c>
      <c r="B22" s="1" t="s">
        <v>1673</v>
      </c>
      <c r="C22" s="1">
        <v>2.4400000000000002E-2</v>
      </c>
      <c r="D22" s="1">
        <v>7.0000000000000001E-3</v>
      </c>
      <c r="E22" s="1">
        <v>6.4000000000000003E-3</v>
      </c>
      <c r="F22" s="1">
        <v>7.6E-3</v>
      </c>
      <c r="G22" s="1">
        <v>1.83E-2</v>
      </c>
      <c r="H22" s="1">
        <v>9.7999999999999997E-3</v>
      </c>
      <c r="I22" s="1">
        <v>4.8999999999999998E-3</v>
      </c>
      <c r="J22" s="1">
        <v>0.18679999999999999</v>
      </c>
      <c r="K22" s="1">
        <v>7.1999999999999998E-3</v>
      </c>
      <c r="L22" s="1">
        <v>6.6900000000000001E-2</v>
      </c>
      <c r="M22" s="1">
        <v>6.2100000000000002E-2</v>
      </c>
      <c r="N22" s="1">
        <v>5.4999999999999997E-3</v>
      </c>
      <c r="O22" s="1">
        <v>6.7000000000000002E-3</v>
      </c>
      <c r="P22" s="1">
        <v>6.6E-3</v>
      </c>
      <c r="Q22" s="1">
        <v>1.1599999999999999E-2</v>
      </c>
      <c r="R22" s="1">
        <v>1.8700000000000001E-2</v>
      </c>
      <c r="S22" s="1">
        <v>0.39850000000000002</v>
      </c>
      <c r="T22" s="1">
        <v>0.1419</v>
      </c>
      <c r="U22" s="1">
        <v>2.0999999999999999E-3</v>
      </c>
      <c r="V22" s="1">
        <v>7.1000000000000004E-3</v>
      </c>
      <c r="W22" s="1">
        <v>0.65249999999999997</v>
      </c>
      <c r="X22" s="1">
        <v>0.18679999999999999</v>
      </c>
      <c r="Y22" s="1">
        <v>0.39850000000000002</v>
      </c>
      <c r="Z22" s="1" t="s">
        <v>1682</v>
      </c>
      <c r="AA22" s="1">
        <v>0.21179999999999999</v>
      </c>
      <c r="AB22" s="1">
        <v>851</v>
      </c>
    </row>
    <row r="23" spans="1:28" x14ac:dyDescent="0.3">
      <c r="A23" s="1">
        <v>22</v>
      </c>
      <c r="B23" s="1" t="s">
        <v>1674</v>
      </c>
      <c r="C23" s="1">
        <v>1.35E-2</v>
      </c>
      <c r="D23" s="1">
        <v>2.3999999999999998E-3</v>
      </c>
      <c r="E23" s="1">
        <v>0.5897</v>
      </c>
      <c r="F23" s="1">
        <v>1.35E-2</v>
      </c>
      <c r="G23" s="1">
        <v>4.7999999999999996E-3</v>
      </c>
      <c r="H23" s="1">
        <v>3.32E-2</v>
      </c>
      <c r="I23" s="1">
        <v>4.4999999999999997E-3</v>
      </c>
      <c r="J23" s="1">
        <v>6.3E-3</v>
      </c>
      <c r="K23" s="1">
        <v>2.2200000000000001E-2</v>
      </c>
      <c r="L23" s="1">
        <v>1.09E-2</v>
      </c>
      <c r="M23" s="1">
        <v>5.5999999999999999E-3</v>
      </c>
      <c r="N23" s="1">
        <v>9.5600000000000004E-2</v>
      </c>
      <c r="O23" s="1">
        <v>6.4000000000000003E-3</v>
      </c>
      <c r="P23" s="1">
        <v>6.1999999999999998E-3</v>
      </c>
      <c r="Q23" s="1">
        <v>1.14E-2</v>
      </c>
      <c r="R23" s="1">
        <v>1.89E-2</v>
      </c>
      <c r="S23" s="1">
        <v>0.13109999999999999</v>
      </c>
      <c r="T23" s="1">
        <v>8.0000000000000002E-3</v>
      </c>
      <c r="U23" s="1">
        <v>1.6999999999999999E-3</v>
      </c>
      <c r="V23" s="1">
        <v>1.41E-2</v>
      </c>
      <c r="W23" s="1">
        <v>0.53080000000000005</v>
      </c>
      <c r="X23" s="1">
        <v>2.2200000000000001E-2</v>
      </c>
      <c r="Y23" s="1">
        <v>0.5897</v>
      </c>
      <c r="Z23" s="1" t="s">
        <v>1668</v>
      </c>
      <c r="AA23" s="1">
        <v>0.5675</v>
      </c>
      <c r="AB23" s="1">
        <v>851</v>
      </c>
    </row>
    <row r="24" spans="1:28" x14ac:dyDescent="0.3">
      <c r="A24" s="1">
        <v>23</v>
      </c>
      <c r="B24" s="1" t="s">
        <v>1669</v>
      </c>
      <c r="C24" s="1">
        <v>3.7400000000000003E-2</v>
      </c>
      <c r="D24" s="1">
        <v>5.1000000000000004E-3</v>
      </c>
      <c r="E24" s="1">
        <v>0.23480000000000001</v>
      </c>
      <c r="F24" s="1">
        <v>0.25919999999999999</v>
      </c>
      <c r="G24" s="1">
        <v>9.7999999999999997E-3</v>
      </c>
      <c r="H24" s="1">
        <v>2.3300000000000001E-2</v>
      </c>
      <c r="I24" s="1">
        <v>6.7000000000000002E-3</v>
      </c>
      <c r="J24" s="1">
        <v>9.4000000000000004E-3</v>
      </c>
      <c r="K24" s="1">
        <v>6.5100000000000005E-2</v>
      </c>
      <c r="L24" s="1">
        <v>4.0800000000000003E-2</v>
      </c>
      <c r="M24" s="1">
        <v>1.6799999999999999E-2</v>
      </c>
      <c r="N24" s="1">
        <v>5.5100000000000003E-2</v>
      </c>
      <c r="O24" s="1">
        <v>6.2600000000000003E-2</v>
      </c>
      <c r="P24" s="1">
        <v>2.9600000000000001E-2</v>
      </c>
      <c r="Q24" s="1">
        <v>1.21E-2</v>
      </c>
      <c r="R24" s="1">
        <v>5.8799999999999998E-2</v>
      </c>
      <c r="S24" s="1">
        <v>5.2600000000000001E-2</v>
      </c>
      <c r="T24" s="1">
        <v>1.34E-2</v>
      </c>
      <c r="U24" s="1">
        <v>1.8E-3</v>
      </c>
      <c r="V24" s="1">
        <v>5.5999999999999999E-3</v>
      </c>
      <c r="W24" s="1">
        <v>0.78039999999999998</v>
      </c>
      <c r="X24" s="1">
        <v>0.25919999999999999</v>
      </c>
      <c r="Y24" s="1">
        <v>0.25919999999999999</v>
      </c>
      <c r="Z24" s="1" t="s">
        <v>1669</v>
      </c>
      <c r="AA24" s="1">
        <v>0</v>
      </c>
      <c r="AB24" s="1">
        <v>851</v>
      </c>
    </row>
    <row r="25" spans="1:28" x14ac:dyDescent="0.3">
      <c r="A25" s="1">
        <v>24</v>
      </c>
      <c r="B25" s="1" t="s">
        <v>1668</v>
      </c>
      <c r="C25" s="1">
        <v>2.4500000000000001E-2</v>
      </c>
      <c r="D25" s="1">
        <v>2.5000000000000001E-3</v>
      </c>
      <c r="E25" s="1">
        <v>0.26240000000000002</v>
      </c>
      <c r="F25" s="1">
        <v>8.72E-2</v>
      </c>
      <c r="G25" s="1">
        <v>9.1999999999999998E-3</v>
      </c>
      <c r="H25" s="1">
        <v>2.0400000000000001E-2</v>
      </c>
      <c r="I25" s="1">
        <v>2.2200000000000001E-2</v>
      </c>
      <c r="J25" s="1">
        <v>7.4999999999999997E-3</v>
      </c>
      <c r="K25" s="1">
        <v>7.7799999999999994E-2</v>
      </c>
      <c r="L25" s="1">
        <v>1.6199999999999999E-2</v>
      </c>
      <c r="M25" s="1">
        <v>3.0000000000000001E-3</v>
      </c>
      <c r="N25" s="1">
        <v>0.23669999999999999</v>
      </c>
      <c r="O25" s="1">
        <v>7.9000000000000008E-3</v>
      </c>
      <c r="P25" s="1">
        <v>0.1022</v>
      </c>
      <c r="Q25" s="1">
        <v>2.0400000000000001E-2</v>
      </c>
      <c r="R25" s="1">
        <v>5.1299999999999998E-2</v>
      </c>
      <c r="S25" s="1">
        <v>1.8499999999999999E-2</v>
      </c>
      <c r="T25" s="1">
        <v>1.43E-2</v>
      </c>
      <c r="U25" s="1">
        <v>1.8E-3</v>
      </c>
      <c r="V25" s="1">
        <v>1.38E-2</v>
      </c>
      <c r="W25" s="1">
        <v>0.74990000000000001</v>
      </c>
      <c r="X25" s="1">
        <v>0.26240000000000002</v>
      </c>
      <c r="Y25" s="1">
        <v>0.26240000000000002</v>
      </c>
      <c r="Z25" s="1" t="s">
        <v>1668</v>
      </c>
      <c r="AA25" s="1">
        <v>0</v>
      </c>
      <c r="AB25" s="1">
        <v>851</v>
      </c>
    </row>
    <row r="26" spans="1:28" x14ac:dyDescent="0.3">
      <c r="A26" s="1">
        <v>25</v>
      </c>
      <c r="B26" s="1" t="s">
        <v>1685</v>
      </c>
      <c r="C26" s="1">
        <v>1.54E-2</v>
      </c>
      <c r="D26" s="1">
        <v>2.5999999999999999E-3</v>
      </c>
      <c r="E26" s="1">
        <v>1.0500000000000001E-2</v>
      </c>
      <c r="F26" s="1">
        <v>8.0000000000000002E-3</v>
      </c>
      <c r="G26" s="1">
        <v>9.5899999999999999E-2</v>
      </c>
      <c r="H26" s="1">
        <v>0.12709999999999999</v>
      </c>
      <c r="I26" s="1">
        <v>2.1600000000000001E-2</v>
      </c>
      <c r="J26" s="1">
        <v>6.8999999999999999E-3</v>
      </c>
      <c r="K26" s="1">
        <v>7.6E-3</v>
      </c>
      <c r="L26" s="1">
        <v>3.4700000000000002E-2</v>
      </c>
      <c r="M26" s="1">
        <v>3.2000000000000002E-3</v>
      </c>
      <c r="N26" s="1">
        <v>8.6800000000000002E-2</v>
      </c>
      <c r="O26" s="1">
        <v>6.4000000000000003E-3</v>
      </c>
      <c r="P26" s="1">
        <v>1.6E-2</v>
      </c>
      <c r="Q26" s="1">
        <v>7.0000000000000001E-3</v>
      </c>
      <c r="R26" s="1">
        <v>2.8000000000000001E-2</v>
      </c>
      <c r="S26" s="1">
        <v>9.2999999999999992E-3</v>
      </c>
      <c r="T26" s="1">
        <v>8.5000000000000006E-3</v>
      </c>
      <c r="U26" s="1">
        <v>2.3999999999999998E-3</v>
      </c>
      <c r="V26" s="1">
        <v>0.50229999999999997</v>
      </c>
      <c r="W26" s="1">
        <v>0.61150000000000004</v>
      </c>
      <c r="X26" s="1">
        <v>0.50229999999999997</v>
      </c>
      <c r="Y26" s="1">
        <v>0.50229999999999997</v>
      </c>
      <c r="Z26" s="1" t="s">
        <v>1685</v>
      </c>
      <c r="AA26" s="1">
        <v>0</v>
      </c>
      <c r="AB26" s="1">
        <v>851</v>
      </c>
    </row>
    <row r="27" spans="1:28" x14ac:dyDescent="0.3">
      <c r="A27" s="1">
        <v>26</v>
      </c>
      <c r="B27" s="1" t="s">
        <v>1679</v>
      </c>
      <c r="C27" s="1">
        <v>1.7100000000000001E-2</v>
      </c>
      <c r="D27" s="1">
        <v>3.8E-3</v>
      </c>
      <c r="E27" s="1">
        <v>6.3600000000000004E-2</v>
      </c>
      <c r="F27" s="1">
        <v>8.9800000000000005E-2</v>
      </c>
      <c r="G27" s="1">
        <v>4.8999999999999998E-3</v>
      </c>
      <c r="H27" s="1">
        <v>1.0200000000000001E-2</v>
      </c>
      <c r="I27" s="1">
        <v>7.2800000000000004E-2</v>
      </c>
      <c r="J27" s="1">
        <v>6.6E-3</v>
      </c>
      <c r="K27" s="1">
        <v>0.2152</v>
      </c>
      <c r="L27" s="1">
        <v>1.15E-2</v>
      </c>
      <c r="M27" s="1">
        <v>3.0999999999999999E-3</v>
      </c>
      <c r="N27" s="1">
        <v>0.2525</v>
      </c>
      <c r="O27" s="1">
        <v>6.4000000000000003E-3</v>
      </c>
      <c r="P27" s="1">
        <v>5.3100000000000001E-2</v>
      </c>
      <c r="Q27" s="1">
        <v>0.1106</v>
      </c>
      <c r="R27" s="1">
        <v>2.1399999999999999E-2</v>
      </c>
      <c r="S27" s="1">
        <v>3.0700000000000002E-2</v>
      </c>
      <c r="T27" s="1">
        <v>1.1900000000000001E-2</v>
      </c>
      <c r="U27" s="1">
        <v>2.8999999999999998E-3</v>
      </c>
      <c r="V27" s="1">
        <v>1.1900000000000001E-2</v>
      </c>
      <c r="W27" s="1">
        <v>0.75770000000000004</v>
      </c>
      <c r="X27" s="1">
        <v>5.3100000000000001E-2</v>
      </c>
      <c r="Y27" s="1">
        <v>0.2525</v>
      </c>
      <c r="Z27" s="1" t="s">
        <v>1677</v>
      </c>
      <c r="AA27" s="1">
        <v>0.19939999999999999</v>
      </c>
      <c r="AB27" s="1">
        <v>851</v>
      </c>
    </row>
    <row r="28" spans="1:28" x14ac:dyDescent="0.3">
      <c r="A28" s="1">
        <v>27</v>
      </c>
      <c r="B28" s="1" t="s">
        <v>1675</v>
      </c>
      <c r="C28" s="1">
        <v>1.15E-2</v>
      </c>
      <c r="D28" s="1">
        <v>3.0000000000000001E-3</v>
      </c>
      <c r="E28" s="1">
        <v>6.4000000000000003E-3</v>
      </c>
      <c r="F28" s="1">
        <v>7.4999999999999997E-3</v>
      </c>
      <c r="G28" s="1">
        <v>1.38E-2</v>
      </c>
      <c r="H28" s="1">
        <v>9.7000000000000003E-3</v>
      </c>
      <c r="I28" s="1">
        <v>3.0000000000000001E-3</v>
      </c>
      <c r="J28" s="1">
        <v>0.1918</v>
      </c>
      <c r="K28" s="1">
        <v>8.8000000000000005E-3</v>
      </c>
      <c r="L28" s="1">
        <v>0.49780000000000002</v>
      </c>
      <c r="M28" s="1">
        <v>7.6E-3</v>
      </c>
      <c r="N28" s="1">
        <v>5.4000000000000003E-3</v>
      </c>
      <c r="O28" s="1">
        <v>3.15E-2</v>
      </c>
      <c r="P28" s="1">
        <v>6.1999999999999998E-3</v>
      </c>
      <c r="Q28" s="1">
        <v>6.4000000000000003E-3</v>
      </c>
      <c r="R28" s="1">
        <v>9.1000000000000004E-3</v>
      </c>
      <c r="S28" s="1">
        <v>8.3000000000000001E-3</v>
      </c>
      <c r="T28" s="1">
        <v>0.16500000000000001</v>
      </c>
      <c r="U28" s="1">
        <v>2.0999999999999999E-3</v>
      </c>
      <c r="V28" s="1">
        <v>5.0000000000000001E-3</v>
      </c>
      <c r="W28" s="1">
        <v>0.54169999999999996</v>
      </c>
      <c r="X28" s="1">
        <v>0.49780000000000002</v>
      </c>
      <c r="Y28" s="1">
        <v>0.49780000000000002</v>
      </c>
      <c r="Z28" s="1" t="s">
        <v>1675</v>
      </c>
      <c r="AA28" s="1">
        <v>0</v>
      </c>
      <c r="AB28" s="1">
        <v>851</v>
      </c>
    </row>
    <row r="29" spans="1:28" x14ac:dyDescent="0.3">
      <c r="A29" s="1">
        <v>28</v>
      </c>
      <c r="B29" s="1" t="s">
        <v>1683</v>
      </c>
      <c r="C29" s="1">
        <v>2.8500000000000001E-2</v>
      </c>
      <c r="D29" s="1">
        <v>3.3799999999999997E-2</v>
      </c>
      <c r="E29" s="1">
        <v>6.4000000000000003E-3</v>
      </c>
      <c r="F29" s="1">
        <v>1.8599999999999998E-2</v>
      </c>
      <c r="G29" s="1">
        <v>1.7299999999999999E-2</v>
      </c>
      <c r="H29" s="1">
        <v>9.7000000000000003E-3</v>
      </c>
      <c r="I29" s="1">
        <v>4.1999999999999997E-3</v>
      </c>
      <c r="J29" s="1">
        <v>0.13400000000000001</v>
      </c>
      <c r="K29" s="1">
        <v>4.1200000000000001E-2</v>
      </c>
      <c r="L29" s="1">
        <v>0.34710000000000002</v>
      </c>
      <c r="M29" s="1">
        <v>5.8999999999999997E-2</v>
      </c>
      <c r="N29" s="1">
        <v>5.4999999999999997E-3</v>
      </c>
      <c r="O29" s="1">
        <v>0.10290000000000001</v>
      </c>
      <c r="P29" s="1">
        <v>1.6500000000000001E-2</v>
      </c>
      <c r="Q29" s="1">
        <v>1.8800000000000001E-2</v>
      </c>
      <c r="R29" s="1">
        <v>0.01</v>
      </c>
      <c r="S29" s="1">
        <v>1.03E-2</v>
      </c>
      <c r="T29" s="1">
        <v>0.1226</v>
      </c>
      <c r="U29" s="1">
        <v>2.0999999999999999E-3</v>
      </c>
      <c r="V29" s="1">
        <v>1.15E-2</v>
      </c>
      <c r="W29" s="1">
        <v>0.73939999999999995</v>
      </c>
      <c r="X29" s="1">
        <v>0.1226</v>
      </c>
      <c r="Y29" s="1">
        <v>0.34710000000000002</v>
      </c>
      <c r="Z29" s="1" t="s">
        <v>1675</v>
      </c>
      <c r="AA29" s="1">
        <v>0.22450000000000001</v>
      </c>
      <c r="AB29" s="1">
        <v>851</v>
      </c>
    </row>
    <row r="30" spans="1:28" x14ac:dyDescent="0.3">
      <c r="A30" s="1">
        <v>29</v>
      </c>
      <c r="B30" s="1" t="s">
        <v>1680</v>
      </c>
      <c r="C30" s="1">
        <v>5.0999999999999997E-2</v>
      </c>
      <c r="D30" s="1">
        <v>2.5000000000000001E-3</v>
      </c>
      <c r="E30" s="1">
        <v>9.4999999999999998E-3</v>
      </c>
      <c r="F30" s="1">
        <v>1.6899999999999998E-2</v>
      </c>
      <c r="G30" s="1">
        <v>4.8999999999999998E-3</v>
      </c>
      <c r="H30" s="1">
        <v>9.2999999999999992E-3</v>
      </c>
      <c r="I30" s="1">
        <v>4.6399999999999997E-2</v>
      </c>
      <c r="J30" s="1">
        <v>6.6E-3</v>
      </c>
      <c r="K30" s="1">
        <v>0.31909999999999999</v>
      </c>
      <c r="L30" s="1">
        <v>1.15E-2</v>
      </c>
      <c r="M30" s="1">
        <v>4.7000000000000002E-3</v>
      </c>
      <c r="N30" s="1">
        <v>0.03</v>
      </c>
      <c r="O30" s="1">
        <v>6.4000000000000003E-3</v>
      </c>
      <c r="P30" s="1">
        <v>1.95E-2</v>
      </c>
      <c r="Q30" s="1">
        <v>0.33019999999999999</v>
      </c>
      <c r="R30" s="1">
        <v>7.8200000000000006E-2</v>
      </c>
      <c r="S30" s="1">
        <v>2.2800000000000001E-2</v>
      </c>
      <c r="T30" s="1">
        <v>1.5100000000000001E-2</v>
      </c>
      <c r="U30" s="1">
        <v>1.6999999999999999E-3</v>
      </c>
      <c r="V30" s="1">
        <v>1.3899999999999999E-2</v>
      </c>
      <c r="W30" s="1">
        <v>0.65590000000000004</v>
      </c>
      <c r="X30" s="1">
        <v>0.33019999999999999</v>
      </c>
      <c r="Y30" s="1">
        <v>0.33019999999999999</v>
      </c>
      <c r="Z30" s="1" t="s">
        <v>1680</v>
      </c>
      <c r="AA30" s="1">
        <v>0</v>
      </c>
      <c r="AB30" s="1">
        <v>851</v>
      </c>
    </row>
    <row r="31" spans="1:28" x14ac:dyDescent="0.3">
      <c r="A31" s="1">
        <v>30</v>
      </c>
      <c r="B31" s="1" t="s">
        <v>1680</v>
      </c>
      <c r="C31" s="1">
        <v>0.12889999999999999</v>
      </c>
      <c r="D31" s="1">
        <v>6.7999999999999996E-3</v>
      </c>
      <c r="E31" s="1">
        <v>6.7999999999999996E-3</v>
      </c>
      <c r="F31" s="1">
        <v>9.4999999999999998E-3</v>
      </c>
      <c r="G31" s="1">
        <v>0.16980000000000001</v>
      </c>
      <c r="H31" s="1">
        <v>2.4400000000000002E-2</v>
      </c>
      <c r="I31" s="1">
        <v>2.2200000000000001E-2</v>
      </c>
      <c r="J31" s="1">
        <v>4.6300000000000001E-2</v>
      </c>
      <c r="K31" s="1">
        <v>0.1918</v>
      </c>
      <c r="L31" s="1">
        <v>7.3999999999999996E-2</v>
      </c>
      <c r="M31" s="1">
        <v>1.0999999999999999E-2</v>
      </c>
      <c r="N31" s="1">
        <v>5.7999999999999996E-3</v>
      </c>
      <c r="O31" s="1">
        <v>1.9599999999999999E-2</v>
      </c>
      <c r="P31" s="1">
        <v>1.03E-2</v>
      </c>
      <c r="Q31" s="1">
        <v>6.8000000000000005E-2</v>
      </c>
      <c r="R31" s="1">
        <v>1.9900000000000001E-2</v>
      </c>
      <c r="S31" s="1">
        <v>2.0400000000000001E-2</v>
      </c>
      <c r="T31" s="1">
        <v>8.8599999999999998E-2</v>
      </c>
      <c r="U31" s="1">
        <v>3.7000000000000002E-3</v>
      </c>
      <c r="V31" s="1">
        <v>7.22E-2</v>
      </c>
      <c r="W31" s="1">
        <v>0.82550000000000001</v>
      </c>
      <c r="X31" s="1">
        <v>6.8000000000000005E-2</v>
      </c>
      <c r="Y31" s="1">
        <v>0.1918</v>
      </c>
      <c r="Z31" s="1" t="s">
        <v>1674</v>
      </c>
      <c r="AA31" s="1">
        <v>0.12379999999999999</v>
      </c>
      <c r="AB31" s="1">
        <v>851</v>
      </c>
    </row>
    <row r="32" spans="1:28" x14ac:dyDescent="0.3">
      <c r="A32" s="1">
        <v>31</v>
      </c>
      <c r="B32" s="1" t="s">
        <v>1674</v>
      </c>
      <c r="C32" s="1">
        <v>1.5299999999999999E-2</v>
      </c>
      <c r="D32" s="1">
        <v>4.4000000000000003E-3</v>
      </c>
      <c r="E32" s="1">
        <v>9.7999999999999997E-3</v>
      </c>
      <c r="F32" s="1">
        <v>9.1999999999999998E-3</v>
      </c>
      <c r="G32" s="1">
        <v>6.3E-3</v>
      </c>
      <c r="H32" s="1">
        <v>3.5799999999999998E-2</v>
      </c>
      <c r="I32" s="1">
        <v>8.0399999999999999E-2</v>
      </c>
      <c r="J32" s="1">
        <v>6.6E-3</v>
      </c>
      <c r="K32" s="1">
        <v>0.52849999999999997</v>
      </c>
      <c r="L32" s="1">
        <v>1.3599999999999999E-2</v>
      </c>
      <c r="M32" s="1">
        <v>3.0999999999999999E-3</v>
      </c>
      <c r="N32" s="1">
        <v>0.10879999999999999</v>
      </c>
      <c r="O32" s="1">
        <v>8.0000000000000002E-3</v>
      </c>
      <c r="P32" s="1">
        <v>1.4800000000000001E-2</v>
      </c>
      <c r="Q32" s="1">
        <v>9.7900000000000001E-2</v>
      </c>
      <c r="R32" s="1">
        <v>1.54E-2</v>
      </c>
      <c r="S32" s="1">
        <v>9.9000000000000008E-3</v>
      </c>
      <c r="T32" s="1">
        <v>1.6199999999999999E-2</v>
      </c>
      <c r="U32" s="1">
        <v>1.6999999999999999E-3</v>
      </c>
      <c r="V32" s="1">
        <v>1.44E-2</v>
      </c>
      <c r="W32" s="1">
        <v>0.59909999999999997</v>
      </c>
      <c r="X32" s="1">
        <v>0.52849999999999997</v>
      </c>
      <c r="Y32" s="1">
        <v>0.52849999999999997</v>
      </c>
      <c r="Z32" s="1" t="s">
        <v>1674</v>
      </c>
      <c r="AA32" s="1">
        <v>0</v>
      </c>
      <c r="AB32" s="1">
        <v>851</v>
      </c>
    </row>
    <row r="33" spans="1:28" x14ac:dyDescent="0.3">
      <c r="A33" s="1">
        <v>32</v>
      </c>
      <c r="B33" s="1" t="s">
        <v>1676</v>
      </c>
      <c r="C33" s="1">
        <v>6.3399999999999998E-2</v>
      </c>
      <c r="D33" s="1">
        <v>1.61E-2</v>
      </c>
      <c r="E33" s="1">
        <v>4.2500000000000003E-2</v>
      </c>
      <c r="F33" s="1">
        <v>5.1999999999999998E-2</v>
      </c>
      <c r="G33" s="1">
        <v>5.0700000000000002E-2</v>
      </c>
      <c r="H33" s="1">
        <v>5.9200000000000003E-2</v>
      </c>
      <c r="I33" s="1">
        <v>1.9199999999999998E-2</v>
      </c>
      <c r="J33" s="1">
        <v>5.0200000000000002E-2</v>
      </c>
      <c r="K33" s="1">
        <v>6.6100000000000006E-2</v>
      </c>
      <c r="L33" s="1">
        <v>7.7499999999999999E-2</v>
      </c>
      <c r="M33" s="1">
        <v>0.14380000000000001</v>
      </c>
      <c r="N33" s="1">
        <v>3.5200000000000002E-2</v>
      </c>
      <c r="O33" s="1">
        <v>4.1300000000000003E-2</v>
      </c>
      <c r="P33" s="1">
        <v>3.44E-2</v>
      </c>
      <c r="Q33" s="1">
        <v>4.6100000000000002E-2</v>
      </c>
      <c r="R33" s="1">
        <v>5.6500000000000002E-2</v>
      </c>
      <c r="S33" s="1">
        <v>4.9399999999999999E-2</v>
      </c>
      <c r="T33" s="1">
        <v>5.8599999999999999E-2</v>
      </c>
      <c r="U33" s="1">
        <v>1.15E-2</v>
      </c>
      <c r="V33" s="1">
        <v>2.6499999999999999E-2</v>
      </c>
      <c r="W33" s="1">
        <v>0.95540000000000003</v>
      </c>
      <c r="X33" s="1">
        <v>0.14380000000000001</v>
      </c>
      <c r="Y33" s="1">
        <v>0.14380000000000001</v>
      </c>
      <c r="Z33" s="1" t="s">
        <v>1676</v>
      </c>
      <c r="AA33" s="1">
        <v>0</v>
      </c>
      <c r="AB33" s="1">
        <v>851</v>
      </c>
    </row>
    <row r="34" spans="1:28" x14ac:dyDescent="0.3">
      <c r="A34" s="1">
        <v>33</v>
      </c>
      <c r="B34" s="1" t="s">
        <v>1678</v>
      </c>
      <c r="C34" s="1">
        <v>6.3399999999999998E-2</v>
      </c>
      <c r="D34" s="1">
        <v>1.61E-2</v>
      </c>
      <c r="E34" s="1">
        <v>4.2500000000000003E-2</v>
      </c>
      <c r="F34" s="1">
        <v>5.1999999999999998E-2</v>
      </c>
      <c r="G34" s="1">
        <v>3.2800000000000003E-2</v>
      </c>
      <c r="H34" s="1">
        <v>5.9200000000000003E-2</v>
      </c>
      <c r="I34" s="1">
        <v>2.41E-2</v>
      </c>
      <c r="J34" s="1">
        <v>4.6600000000000003E-2</v>
      </c>
      <c r="K34" s="1">
        <v>0.17169999999999999</v>
      </c>
      <c r="L34" s="1">
        <v>7.9899999999999999E-2</v>
      </c>
      <c r="M34" s="1">
        <v>2.0199999999999999E-2</v>
      </c>
      <c r="N34" s="1">
        <v>3.73E-2</v>
      </c>
      <c r="O34" s="1">
        <v>4.8800000000000003E-2</v>
      </c>
      <c r="P34" s="1">
        <v>3.44E-2</v>
      </c>
      <c r="Q34" s="1">
        <v>5.8200000000000002E-2</v>
      </c>
      <c r="R34" s="1">
        <v>6.3200000000000006E-2</v>
      </c>
      <c r="S34" s="1">
        <v>5.4399999999999997E-2</v>
      </c>
      <c r="T34" s="1">
        <v>5.7299999999999997E-2</v>
      </c>
      <c r="U34" s="1">
        <v>1.15E-2</v>
      </c>
      <c r="V34" s="1">
        <v>2.6499999999999999E-2</v>
      </c>
      <c r="W34" s="1">
        <v>0.94140000000000001</v>
      </c>
      <c r="X34" s="1">
        <v>4.8800000000000003E-2</v>
      </c>
      <c r="Y34" s="1">
        <v>0.17169999999999999</v>
      </c>
      <c r="Z34" s="1" t="s">
        <v>1674</v>
      </c>
      <c r="AA34" s="1">
        <v>0.1229</v>
      </c>
      <c r="AB34" s="1">
        <v>851</v>
      </c>
    </row>
    <row r="35" spans="1:28" x14ac:dyDescent="0.3">
      <c r="A35" s="1">
        <v>34</v>
      </c>
      <c r="B35" s="1" t="s">
        <v>1673</v>
      </c>
      <c r="C35" s="1">
        <v>6.4000000000000001E-2</v>
      </c>
      <c r="D35" s="1">
        <v>1.61E-2</v>
      </c>
      <c r="E35" s="1">
        <v>4.5699999999999998E-2</v>
      </c>
      <c r="F35" s="1">
        <v>5.1799999999999999E-2</v>
      </c>
      <c r="G35" s="1">
        <v>3.2599999999999997E-2</v>
      </c>
      <c r="H35" s="1">
        <v>5.8999999999999997E-2</v>
      </c>
      <c r="I35" s="1">
        <v>1.9199999999999998E-2</v>
      </c>
      <c r="J35" s="1">
        <v>0.1031</v>
      </c>
      <c r="K35" s="1">
        <v>4.9000000000000002E-2</v>
      </c>
      <c r="L35" s="1">
        <v>7.6200000000000004E-2</v>
      </c>
      <c r="M35" s="1">
        <v>2.01E-2</v>
      </c>
      <c r="N35" s="1">
        <v>3.5000000000000003E-2</v>
      </c>
      <c r="O35" s="1">
        <v>4.1099999999999998E-2</v>
      </c>
      <c r="P35" s="1">
        <v>3.4299999999999997E-2</v>
      </c>
      <c r="Q35" s="1">
        <v>4.2999999999999997E-2</v>
      </c>
      <c r="R35" s="1">
        <v>5.62E-2</v>
      </c>
      <c r="S35" s="1">
        <v>4.9200000000000001E-2</v>
      </c>
      <c r="T35" s="1">
        <v>0.1668</v>
      </c>
      <c r="U35" s="1">
        <v>1.14E-2</v>
      </c>
      <c r="V35" s="1">
        <v>2.64E-2</v>
      </c>
      <c r="W35" s="1">
        <v>0.9355</v>
      </c>
      <c r="X35" s="1">
        <v>0.1031</v>
      </c>
      <c r="Y35" s="1">
        <v>0.1668</v>
      </c>
      <c r="Z35" s="1" t="s">
        <v>1683</v>
      </c>
      <c r="AA35" s="1">
        <v>6.3700000000000007E-2</v>
      </c>
      <c r="AB35" s="1">
        <v>851</v>
      </c>
    </row>
    <row r="36" spans="1:28" x14ac:dyDescent="0.3">
      <c r="A36" s="1">
        <v>35</v>
      </c>
      <c r="B36" s="1" t="s">
        <v>1685</v>
      </c>
      <c r="C36" s="1">
        <v>6.8199999999999997E-2</v>
      </c>
      <c r="D36" s="1">
        <v>1.5900000000000001E-2</v>
      </c>
      <c r="E36" s="1">
        <v>4.19E-2</v>
      </c>
      <c r="F36" s="1">
        <v>5.45E-2</v>
      </c>
      <c r="G36" s="1">
        <v>4.3900000000000002E-2</v>
      </c>
      <c r="H36" s="1">
        <v>5.9799999999999999E-2</v>
      </c>
      <c r="I36" s="1">
        <v>2.3599999999999999E-2</v>
      </c>
      <c r="J36" s="1">
        <v>4.4600000000000001E-2</v>
      </c>
      <c r="K36" s="1">
        <v>6.7299999999999999E-2</v>
      </c>
      <c r="L36" s="1">
        <v>0.13769999999999999</v>
      </c>
      <c r="M36" s="1">
        <v>2.7699999999999999E-2</v>
      </c>
      <c r="N36" s="1">
        <v>4.7300000000000002E-2</v>
      </c>
      <c r="O36" s="1">
        <v>4.07E-2</v>
      </c>
      <c r="P36" s="1">
        <v>4.2700000000000002E-2</v>
      </c>
      <c r="Q36" s="1">
        <v>5.9400000000000001E-2</v>
      </c>
      <c r="R36" s="1">
        <v>6.7599999999999993E-2</v>
      </c>
      <c r="S36" s="1">
        <v>5.2900000000000003E-2</v>
      </c>
      <c r="T36" s="1">
        <v>5.8099999999999999E-2</v>
      </c>
      <c r="U36" s="1">
        <v>1.1299999999999999E-2</v>
      </c>
      <c r="V36" s="1">
        <v>3.4700000000000002E-2</v>
      </c>
      <c r="W36" s="1">
        <v>0.9597</v>
      </c>
      <c r="X36" s="1">
        <v>3.4700000000000002E-2</v>
      </c>
      <c r="Y36" s="1">
        <v>0.13769999999999999</v>
      </c>
      <c r="Z36" s="1" t="s">
        <v>1675</v>
      </c>
      <c r="AA36" s="1">
        <v>0.10299999999999999</v>
      </c>
      <c r="AB36" s="1">
        <v>851</v>
      </c>
    </row>
    <row r="37" spans="1:28" x14ac:dyDescent="0.3">
      <c r="A37" s="1">
        <v>36</v>
      </c>
      <c r="B37" s="1" t="s">
        <v>1671</v>
      </c>
      <c r="C37" s="1">
        <v>6.4100000000000004E-2</v>
      </c>
      <c r="D37" s="1">
        <v>1.5900000000000001E-2</v>
      </c>
      <c r="E37" s="1">
        <v>5.3900000000000003E-2</v>
      </c>
      <c r="F37" s="1">
        <v>5.33E-2</v>
      </c>
      <c r="G37" s="1">
        <v>3.2300000000000002E-2</v>
      </c>
      <c r="H37" s="1">
        <v>0.20480000000000001</v>
      </c>
      <c r="I37" s="1">
        <v>1.9E-2</v>
      </c>
      <c r="J37" s="1">
        <v>4.4400000000000002E-2</v>
      </c>
      <c r="K37" s="1">
        <v>5.7500000000000002E-2</v>
      </c>
      <c r="L37" s="1">
        <v>7.5300000000000006E-2</v>
      </c>
      <c r="M37" s="1">
        <v>1.9900000000000001E-2</v>
      </c>
      <c r="N37" s="1">
        <v>3.8199999999999998E-2</v>
      </c>
      <c r="O37" s="1">
        <v>4.0800000000000003E-2</v>
      </c>
      <c r="P37" s="1">
        <v>3.4000000000000002E-2</v>
      </c>
      <c r="Q37" s="1">
        <v>4.2599999999999999E-2</v>
      </c>
      <c r="R37" s="1">
        <v>5.8799999999999998E-2</v>
      </c>
      <c r="S37" s="1">
        <v>5.2699999999999997E-2</v>
      </c>
      <c r="T37" s="1">
        <v>5.5199999999999999E-2</v>
      </c>
      <c r="U37" s="1">
        <v>1.1299999999999999E-2</v>
      </c>
      <c r="V37" s="1">
        <v>2.6100000000000002E-2</v>
      </c>
      <c r="W37" s="1">
        <v>0.92589999999999995</v>
      </c>
      <c r="X37" s="1">
        <v>0.20480000000000001</v>
      </c>
      <c r="Y37" s="1">
        <v>0.20480000000000001</v>
      </c>
      <c r="Z37" s="1" t="s">
        <v>1671</v>
      </c>
      <c r="AA37" s="1">
        <v>0</v>
      </c>
      <c r="AB37" s="1">
        <v>851</v>
      </c>
    </row>
    <row r="38" spans="1:28" x14ac:dyDescent="0.3">
      <c r="A38" s="1">
        <v>37</v>
      </c>
      <c r="B38" s="1" t="s">
        <v>1668</v>
      </c>
      <c r="C38" s="1">
        <v>6.3700000000000007E-2</v>
      </c>
      <c r="D38" s="1">
        <v>1.7299999999999999E-2</v>
      </c>
      <c r="E38" s="1">
        <v>6.7000000000000004E-2</v>
      </c>
      <c r="F38" s="1">
        <v>5.3800000000000001E-2</v>
      </c>
      <c r="G38" s="1">
        <v>3.5299999999999998E-2</v>
      </c>
      <c r="H38" s="1">
        <v>6.4199999999999993E-2</v>
      </c>
      <c r="I38" s="1">
        <v>1.9E-2</v>
      </c>
      <c r="J38" s="1">
        <v>4.7699999999999999E-2</v>
      </c>
      <c r="K38" s="1">
        <v>5.8000000000000003E-2</v>
      </c>
      <c r="L38" s="1">
        <v>7.6799999999999993E-2</v>
      </c>
      <c r="M38" s="1">
        <v>2.1600000000000001E-2</v>
      </c>
      <c r="N38" s="1">
        <v>0.15279999999999999</v>
      </c>
      <c r="O38" s="1">
        <v>4.6699999999999998E-2</v>
      </c>
      <c r="P38" s="1">
        <v>3.4000000000000002E-2</v>
      </c>
      <c r="Q38" s="1">
        <v>4.2599999999999999E-2</v>
      </c>
      <c r="R38" s="1">
        <v>5.6599999999999998E-2</v>
      </c>
      <c r="S38" s="1">
        <v>5.0099999999999999E-2</v>
      </c>
      <c r="T38" s="1">
        <v>5.5300000000000002E-2</v>
      </c>
      <c r="U38" s="1">
        <v>1.1299999999999999E-2</v>
      </c>
      <c r="V38" s="1">
        <v>2.6100000000000002E-2</v>
      </c>
      <c r="W38" s="1">
        <v>0.94869999999999999</v>
      </c>
      <c r="X38" s="1">
        <v>6.7000000000000004E-2</v>
      </c>
      <c r="Y38" s="1">
        <v>0.15279999999999999</v>
      </c>
      <c r="Z38" s="1" t="s">
        <v>1677</v>
      </c>
      <c r="AA38" s="1">
        <v>8.5800000000000001E-2</v>
      </c>
      <c r="AB38" s="1">
        <v>851</v>
      </c>
    </row>
    <row r="39" spans="1:28" x14ac:dyDescent="0.3">
      <c r="A39" s="1">
        <v>38</v>
      </c>
      <c r="B39" s="1" t="s">
        <v>1682</v>
      </c>
      <c r="C39" s="1">
        <v>6.5799999999999997E-2</v>
      </c>
      <c r="D39" s="1">
        <v>1.5900000000000001E-2</v>
      </c>
      <c r="E39" s="1">
        <v>5.1999999999999998E-2</v>
      </c>
      <c r="F39" s="1">
        <v>5.1200000000000002E-2</v>
      </c>
      <c r="G39" s="1">
        <v>3.2300000000000002E-2</v>
      </c>
      <c r="H39" s="1">
        <v>7.2400000000000006E-2</v>
      </c>
      <c r="I39" s="1">
        <v>2.1899999999999999E-2</v>
      </c>
      <c r="J39" s="1">
        <v>4.5400000000000003E-2</v>
      </c>
      <c r="K39" s="1">
        <v>4.8500000000000001E-2</v>
      </c>
      <c r="L39" s="1">
        <v>7.6700000000000004E-2</v>
      </c>
      <c r="M39" s="1">
        <v>2.1000000000000001E-2</v>
      </c>
      <c r="N39" s="1">
        <v>4.07E-2</v>
      </c>
      <c r="O39" s="1">
        <v>4.07E-2</v>
      </c>
      <c r="P39" s="1">
        <v>4.02E-2</v>
      </c>
      <c r="Q39" s="1">
        <v>4.2599999999999999E-2</v>
      </c>
      <c r="R39" s="1">
        <v>7.1499999999999994E-2</v>
      </c>
      <c r="S39" s="1">
        <v>0.16339999999999999</v>
      </c>
      <c r="T39" s="1">
        <v>5.8200000000000002E-2</v>
      </c>
      <c r="U39" s="1">
        <v>1.1299999999999999E-2</v>
      </c>
      <c r="V39" s="1">
        <v>2.8500000000000001E-2</v>
      </c>
      <c r="W39" s="1">
        <v>0.94359999999999999</v>
      </c>
      <c r="X39" s="1">
        <v>0.16339999999999999</v>
      </c>
      <c r="Y39" s="1">
        <v>0.16339999999999999</v>
      </c>
      <c r="Z39" s="1" t="s">
        <v>1682</v>
      </c>
      <c r="AA39" s="1">
        <v>0</v>
      </c>
      <c r="AB39" s="1">
        <v>851</v>
      </c>
    </row>
    <row r="40" spans="1:28" x14ac:dyDescent="0.3">
      <c r="A40" s="1">
        <v>39</v>
      </c>
      <c r="B40" s="1" t="s">
        <v>1682</v>
      </c>
      <c r="C40" s="1">
        <v>6.2399999999999997E-2</v>
      </c>
      <c r="D40" s="1">
        <v>1.5900000000000001E-2</v>
      </c>
      <c r="E40" s="1">
        <v>0.11409999999999999</v>
      </c>
      <c r="F40" s="1">
        <v>8.3299999999999999E-2</v>
      </c>
      <c r="G40" s="1">
        <v>3.2300000000000002E-2</v>
      </c>
      <c r="H40" s="1">
        <v>7.0699999999999999E-2</v>
      </c>
      <c r="I40" s="1">
        <v>0.02</v>
      </c>
      <c r="J40" s="1">
        <v>4.7300000000000002E-2</v>
      </c>
      <c r="K40" s="1">
        <v>6.2899999999999998E-2</v>
      </c>
      <c r="L40" s="1">
        <v>7.5300000000000006E-2</v>
      </c>
      <c r="M40" s="1">
        <v>1.9800000000000002E-2</v>
      </c>
      <c r="N40" s="1">
        <v>4.8899999999999999E-2</v>
      </c>
      <c r="O40" s="1">
        <v>4.5199999999999997E-2</v>
      </c>
      <c r="P40" s="1">
        <v>3.6600000000000001E-2</v>
      </c>
      <c r="Q40" s="1">
        <v>4.5100000000000001E-2</v>
      </c>
      <c r="R40" s="1">
        <v>6.7100000000000007E-2</v>
      </c>
      <c r="S40" s="1">
        <v>5.45E-2</v>
      </c>
      <c r="T40" s="1">
        <v>5.8099999999999999E-2</v>
      </c>
      <c r="U40" s="1">
        <v>1.1299999999999999E-2</v>
      </c>
      <c r="V40" s="1">
        <v>2.93E-2</v>
      </c>
      <c r="W40" s="1">
        <v>0.95750000000000002</v>
      </c>
      <c r="X40" s="1">
        <v>5.45E-2</v>
      </c>
      <c r="Y40" s="1">
        <v>0.11409999999999999</v>
      </c>
      <c r="Z40" s="1" t="s">
        <v>1668</v>
      </c>
      <c r="AA40" s="1">
        <v>5.9700000000000003E-2</v>
      </c>
      <c r="AB40" s="1">
        <v>851</v>
      </c>
    </row>
    <row r="41" spans="1:28" x14ac:dyDescent="0.3">
      <c r="A41" s="1">
        <v>40</v>
      </c>
      <c r="B41" s="1" t="s">
        <v>1683</v>
      </c>
      <c r="C41" s="1">
        <v>6.2300000000000001E-2</v>
      </c>
      <c r="D41" s="1">
        <v>1.5900000000000001E-2</v>
      </c>
      <c r="E41" s="1">
        <v>4.1799999999999997E-2</v>
      </c>
      <c r="F41" s="1">
        <v>5.1200000000000002E-2</v>
      </c>
      <c r="G41" s="1">
        <v>3.2199999999999999E-2</v>
      </c>
      <c r="H41" s="1">
        <v>7.5600000000000001E-2</v>
      </c>
      <c r="I41" s="1">
        <v>2.1100000000000001E-2</v>
      </c>
      <c r="J41" s="1">
        <v>5.0900000000000001E-2</v>
      </c>
      <c r="K41" s="1">
        <v>0.15840000000000001</v>
      </c>
      <c r="L41" s="1">
        <v>7.8200000000000006E-2</v>
      </c>
      <c r="M41" s="1">
        <v>1.9800000000000002E-2</v>
      </c>
      <c r="N41" s="1">
        <v>3.9399999999999998E-2</v>
      </c>
      <c r="O41" s="1">
        <v>4.0599999999999997E-2</v>
      </c>
      <c r="P41" s="1">
        <v>3.85E-2</v>
      </c>
      <c r="Q41" s="1">
        <v>6.2399999999999997E-2</v>
      </c>
      <c r="R41" s="1">
        <v>5.8500000000000003E-2</v>
      </c>
      <c r="S41" s="1">
        <v>5.5500000000000001E-2</v>
      </c>
      <c r="T41" s="1">
        <v>6.0400000000000002E-2</v>
      </c>
      <c r="U41" s="1">
        <v>1.1299999999999999E-2</v>
      </c>
      <c r="V41" s="1">
        <v>2.5999999999999999E-2</v>
      </c>
      <c r="W41" s="1">
        <v>0.94430000000000003</v>
      </c>
      <c r="X41" s="1">
        <v>6.0400000000000002E-2</v>
      </c>
      <c r="Y41" s="1">
        <v>0.15840000000000001</v>
      </c>
      <c r="Z41" s="1" t="s">
        <v>1674</v>
      </c>
      <c r="AA41" s="1">
        <v>9.8000000000000004E-2</v>
      </c>
      <c r="AB41" s="1">
        <v>851</v>
      </c>
    </row>
    <row r="42" spans="1:28" x14ac:dyDescent="0.3">
      <c r="A42" s="1">
        <v>41</v>
      </c>
      <c r="B42" s="1" t="s">
        <v>1674</v>
      </c>
      <c r="C42" s="1">
        <v>6.3500000000000001E-2</v>
      </c>
      <c r="D42" s="1">
        <v>1.5800000000000002E-2</v>
      </c>
      <c r="E42" s="1">
        <v>4.3400000000000001E-2</v>
      </c>
      <c r="F42" s="1">
        <v>5.9900000000000002E-2</v>
      </c>
      <c r="G42" s="1">
        <v>3.2199999999999999E-2</v>
      </c>
      <c r="H42" s="1">
        <v>6.2799999999999995E-2</v>
      </c>
      <c r="I42" s="1">
        <v>3.3099999999999997E-2</v>
      </c>
      <c r="J42" s="1">
        <v>4.4299999999999999E-2</v>
      </c>
      <c r="K42" s="1">
        <v>0.15409999999999999</v>
      </c>
      <c r="L42" s="1">
        <v>7.6600000000000001E-2</v>
      </c>
      <c r="M42" s="1">
        <v>1.9800000000000002E-2</v>
      </c>
      <c r="N42" s="1">
        <v>4.2799999999999998E-2</v>
      </c>
      <c r="O42" s="1">
        <v>4.2599999999999999E-2</v>
      </c>
      <c r="P42" s="1">
        <v>4.99E-2</v>
      </c>
      <c r="Q42" s="1">
        <v>4.7199999999999999E-2</v>
      </c>
      <c r="R42" s="1">
        <v>6.4100000000000004E-2</v>
      </c>
      <c r="S42" s="1">
        <v>5.5500000000000001E-2</v>
      </c>
      <c r="T42" s="1">
        <v>5.5100000000000003E-2</v>
      </c>
      <c r="U42" s="1">
        <v>1.12E-2</v>
      </c>
      <c r="V42" s="1">
        <v>2.5999999999999999E-2</v>
      </c>
      <c r="W42" s="1">
        <v>0.95069999999999999</v>
      </c>
      <c r="X42" s="1">
        <v>0.15409999999999999</v>
      </c>
      <c r="Y42" s="1">
        <v>0.15409999999999999</v>
      </c>
      <c r="Z42" s="1" t="s">
        <v>1674</v>
      </c>
      <c r="AA42" s="1">
        <v>0</v>
      </c>
      <c r="AB42" s="1">
        <v>851</v>
      </c>
    </row>
    <row r="43" spans="1:28" x14ac:dyDescent="0.3">
      <c r="A43" s="1">
        <v>42</v>
      </c>
      <c r="B43" s="1" t="s">
        <v>1666</v>
      </c>
      <c r="C43" s="1">
        <v>6.9900000000000004E-2</v>
      </c>
      <c r="D43" s="1">
        <v>1.5800000000000002E-2</v>
      </c>
      <c r="E43" s="1">
        <v>4.1700000000000001E-2</v>
      </c>
      <c r="F43" s="1">
        <v>5.3800000000000001E-2</v>
      </c>
      <c r="G43" s="1">
        <v>4.3200000000000002E-2</v>
      </c>
      <c r="H43" s="1">
        <v>6.2899999999999998E-2</v>
      </c>
      <c r="I43" s="1">
        <v>2.8899999999999999E-2</v>
      </c>
      <c r="J43" s="1">
        <v>4.5400000000000003E-2</v>
      </c>
      <c r="K43" s="1">
        <v>8.2100000000000006E-2</v>
      </c>
      <c r="L43" s="1">
        <v>7.51E-2</v>
      </c>
      <c r="M43" s="1">
        <v>1.9800000000000002E-2</v>
      </c>
      <c r="N43" s="1">
        <v>4.3999999999999997E-2</v>
      </c>
      <c r="O43" s="1">
        <v>4.0500000000000001E-2</v>
      </c>
      <c r="P43" s="1">
        <v>4.24E-2</v>
      </c>
      <c r="Q43" s="1">
        <v>5.6899999999999999E-2</v>
      </c>
      <c r="R43" s="1">
        <v>7.7499999999999999E-2</v>
      </c>
      <c r="S43" s="1">
        <v>6.83E-2</v>
      </c>
      <c r="T43" s="1">
        <v>5.5800000000000002E-2</v>
      </c>
      <c r="U43" s="1">
        <v>1.12E-2</v>
      </c>
      <c r="V43" s="1">
        <v>6.4799999999999996E-2</v>
      </c>
      <c r="W43" s="1">
        <v>0.97</v>
      </c>
      <c r="X43" s="1">
        <v>6.9900000000000004E-2</v>
      </c>
      <c r="Y43" s="1">
        <v>8.2100000000000006E-2</v>
      </c>
      <c r="Z43" s="1" t="s">
        <v>1674</v>
      </c>
      <c r="AA43" s="1">
        <v>1.21E-2</v>
      </c>
      <c r="AB43" s="1">
        <v>851</v>
      </c>
    </row>
    <row r="44" spans="1:28" x14ac:dyDescent="0.3">
      <c r="A44" s="1">
        <v>43</v>
      </c>
      <c r="B44" s="1" t="s">
        <v>1679</v>
      </c>
      <c r="C44" s="1">
        <v>6.3799999999999996E-2</v>
      </c>
      <c r="D44" s="1">
        <v>1.55E-2</v>
      </c>
      <c r="E44" s="1">
        <v>4.2000000000000003E-2</v>
      </c>
      <c r="F44" s="1">
        <v>5.4600000000000003E-2</v>
      </c>
      <c r="G44" s="1">
        <v>3.1600000000000003E-2</v>
      </c>
      <c r="H44" s="1">
        <v>6.2100000000000002E-2</v>
      </c>
      <c r="I44" s="1">
        <v>2.92E-2</v>
      </c>
      <c r="J44" s="1">
        <v>0.14419999999999999</v>
      </c>
      <c r="K44" s="1">
        <v>5.2900000000000003E-2</v>
      </c>
      <c r="L44" s="1">
        <v>7.7499999999999999E-2</v>
      </c>
      <c r="M44" s="1">
        <v>2.5999999999999999E-2</v>
      </c>
      <c r="N44" s="1">
        <v>3.6900000000000002E-2</v>
      </c>
      <c r="O44" s="1">
        <v>3.9800000000000002E-2</v>
      </c>
      <c r="P44" s="1">
        <v>4.0300000000000002E-2</v>
      </c>
      <c r="Q44" s="1">
        <v>4.4200000000000003E-2</v>
      </c>
      <c r="R44" s="1">
        <v>6.8000000000000005E-2</v>
      </c>
      <c r="S44" s="1">
        <v>5.1299999999999998E-2</v>
      </c>
      <c r="T44" s="1">
        <v>7.9299999999999995E-2</v>
      </c>
      <c r="U44" s="1">
        <v>1.0999999999999999E-2</v>
      </c>
      <c r="V44" s="1">
        <v>2.9700000000000001E-2</v>
      </c>
      <c r="W44" s="1">
        <v>0.95230000000000004</v>
      </c>
      <c r="X44" s="1">
        <v>4.0300000000000002E-2</v>
      </c>
      <c r="Y44" s="1">
        <v>0.14419999999999999</v>
      </c>
      <c r="Z44" s="1" t="s">
        <v>1673</v>
      </c>
      <c r="AA44" s="1">
        <v>0.1038</v>
      </c>
      <c r="AB44" s="1">
        <v>851</v>
      </c>
    </row>
    <row r="45" spans="1:28" x14ac:dyDescent="0.3">
      <c r="A45" s="1">
        <v>44</v>
      </c>
      <c r="B45" s="1" t="s">
        <v>1674</v>
      </c>
      <c r="C45" s="1">
        <v>1.3899999999999999E-2</v>
      </c>
      <c r="D45" s="1">
        <v>2.5000000000000001E-3</v>
      </c>
      <c r="E45" s="1">
        <v>2.47E-2</v>
      </c>
      <c r="F45" s="1">
        <v>1.01E-2</v>
      </c>
      <c r="G45" s="1">
        <v>4.8999999999999998E-3</v>
      </c>
      <c r="H45" s="1">
        <v>0.48209999999999997</v>
      </c>
      <c r="I45" s="1">
        <v>3.4500000000000003E-2</v>
      </c>
      <c r="J45" s="1">
        <v>6.3E-3</v>
      </c>
      <c r="K45" s="1">
        <v>0.23180000000000001</v>
      </c>
      <c r="L45" s="1">
        <v>1.2200000000000001E-2</v>
      </c>
      <c r="M45" s="1">
        <v>2.8999999999999998E-3</v>
      </c>
      <c r="N45" s="1">
        <v>5.6399999999999999E-2</v>
      </c>
      <c r="O45" s="1">
        <v>7.7000000000000002E-3</v>
      </c>
      <c r="P45" s="1">
        <v>9.7999999999999997E-3</v>
      </c>
      <c r="Q45" s="1">
        <v>4.7899999999999998E-2</v>
      </c>
      <c r="R45" s="1">
        <v>2.46E-2</v>
      </c>
      <c r="S45" s="1">
        <v>1.4200000000000001E-2</v>
      </c>
      <c r="T45" s="1">
        <v>7.9000000000000008E-3</v>
      </c>
      <c r="U45" s="1">
        <v>1.6999999999999999E-3</v>
      </c>
      <c r="V45" s="1">
        <v>4.0000000000000001E-3</v>
      </c>
      <c r="W45" s="1">
        <v>0.5877</v>
      </c>
      <c r="X45" s="1">
        <v>0.23180000000000001</v>
      </c>
      <c r="Y45" s="1">
        <v>0.48209999999999997</v>
      </c>
      <c r="Z45" s="1" t="s">
        <v>1671</v>
      </c>
      <c r="AA45" s="1">
        <v>0.25030000000000002</v>
      </c>
      <c r="AB45" s="1">
        <v>851</v>
      </c>
    </row>
    <row r="46" spans="1:28" x14ac:dyDescent="0.3">
      <c r="A46" s="1">
        <v>45</v>
      </c>
      <c r="B46" s="1" t="s">
        <v>1674</v>
      </c>
      <c r="C46" s="1">
        <v>1.06E-2</v>
      </c>
      <c r="D46" s="1">
        <v>5.1000000000000004E-3</v>
      </c>
      <c r="E46" s="1">
        <v>8.2000000000000007E-3</v>
      </c>
      <c r="F46" s="1">
        <v>3.2399999999999998E-2</v>
      </c>
      <c r="G46" s="1">
        <v>4.8999999999999998E-3</v>
      </c>
      <c r="H46" s="1">
        <v>9.1999999999999998E-3</v>
      </c>
      <c r="I46" s="1">
        <v>5.1999999999999998E-2</v>
      </c>
      <c r="J46" s="1">
        <v>6.4999999999999997E-3</v>
      </c>
      <c r="K46" s="1">
        <v>0.62390000000000001</v>
      </c>
      <c r="L46" s="1">
        <v>1.14E-2</v>
      </c>
      <c r="M46" s="1">
        <v>5.4000000000000003E-3</v>
      </c>
      <c r="N46" s="1">
        <v>4.7399999999999998E-2</v>
      </c>
      <c r="O46" s="1">
        <v>6.3E-3</v>
      </c>
      <c r="P46" s="1">
        <v>6.2100000000000002E-2</v>
      </c>
      <c r="Q46" s="1">
        <v>5.6599999999999998E-2</v>
      </c>
      <c r="R46" s="1">
        <v>1.18E-2</v>
      </c>
      <c r="S46" s="1">
        <v>2.8199999999999999E-2</v>
      </c>
      <c r="T46" s="1">
        <v>1.09E-2</v>
      </c>
      <c r="U46" s="1">
        <v>1.6999999999999999E-3</v>
      </c>
      <c r="V46" s="1">
        <v>5.4000000000000003E-3</v>
      </c>
      <c r="W46" s="1">
        <v>0.53669999999999995</v>
      </c>
      <c r="X46" s="1">
        <v>0.62390000000000001</v>
      </c>
      <c r="Y46" s="1">
        <v>0.62390000000000001</v>
      </c>
      <c r="Z46" s="1" t="s">
        <v>1674</v>
      </c>
      <c r="AA46" s="1">
        <v>0</v>
      </c>
      <c r="AB46" s="1">
        <v>851</v>
      </c>
    </row>
    <row r="47" spans="1:28" x14ac:dyDescent="0.3">
      <c r="A47" s="1">
        <v>46</v>
      </c>
      <c r="B47" s="1" t="s">
        <v>1677</v>
      </c>
      <c r="C47" s="1">
        <v>7.2499999999999995E-2</v>
      </c>
      <c r="D47" s="1">
        <v>4.5999999999999999E-3</v>
      </c>
      <c r="E47" s="1">
        <v>0.1447</v>
      </c>
      <c r="F47" s="1">
        <v>3.04E-2</v>
      </c>
      <c r="G47" s="1">
        <v>6.3E-3</v>
      </c>
      <c r="H47" s="1">
        <v>1.4E-2</v>
      </c>
      <c r="I47" s="1">
        <v>3.6700000000000003E-2</v>
      </c>
      <c r="J47" s="1">
        <v>6.4000000000000003E-3</v>
      </c>
      <c r="K47" s="1">
        <v>5.7500000000000002E-2</v>
      </c>
      <c r="L47" s="1">
        <v>3.1399999999999997E-2</v>
      </c>
      <c r="M47" s="1">
        <v>7.3000000000000001E-3</v>
      </c>
      <c r="N47" s="1">
        <v>0.28070000000000001</v>
      </c>
      <c r="O47" s="1">
        <v>7.4399999999999994E-2</v>
      </c>
      <c r="P47" s="1">
        <v>8.0000000000000002E-3</v>
      </c>
      <c r="Q47" s="1">
        <v>3.2500000000000001E-2</v>
      </c>
      <c r="R47" s="1">
        <v>4.58E-2</v>
      </c>
      <c r="S47" s="1">
        <v>0.1069</v>
      </c>
      <c r="T47" s="1">
        <v>1.21E-2</v>
      </c>
      <c r="U47" s="1">
        <v>4.1000000000000003E-3</v>
      </c>
      <c r="V47" s="1">
        <v>2.3900000000000001E-2</v>
      </c>
      <c r="W47" s="1">
        <v>0.80100000000000005</v>
      </c>
      <c r="X47" s="1">
        <v>0.28070000000000001</v>
      </c>
      <c r="Y47" s="1">
        <v>0.28070000000000001</v>
      </c>
      <c r="Z47" s="1" t="s">
        <v>1677</v>
      </c>
      <c r="AA47" s="1">
        <v>0</v>
      </c>
      <c r="AB47" s="1">
        <v>851</v>
      </c>
    </row>
    <row r="48" spans="1:28" x14ac:dyDescent="0.3">
      <c r="A48" s="1">
        <v>47</v>
      </c>
      <c r="B48" s="1" t="s">
        <v>1670</v>
      </c>
      <c r="C48" s="1">
        <v>0.16220000000000001</v>
      </c>
      <c r="D48" s="1">
        <v>5.3E-3</v>
      </c>
      <c r="E48" s="1">
        <v>6.1999999999999998E-3</v>
      </c>
      <c r="F48" s="1">
        <v>1.49E-2</v>
      </c>
      <c r="G48" s="1">
        <v>0.08</v>
      </c>
      <c r="H48" s="1">
        <v>6.1600000000000002E-2</v>
      </c>
      <c r="I48" s="1">
        <v>3.0000000000000001E-3</v>
      </c>
      <c r="J48" s="1">
        <v>2.06E-2</v>
      </c>
      <c r="K48" s="1">
        <v>7.0000000000000001E-3</v>
      </c>
      <c r="L48" s="1">
        <v>0.30030000000000001</v>
      </c>
      <c r="M48" s="1">
        <v>0.18</v>
      </c>
      <c r="N48" s="1">
        <v>5.3E-3</v>
      </c>
      <c r="O48" s="1">
        <v>6.4999999999999997E-3</v>
      </c>
      <c r="P48" s="1">
        <v>5.0000000000000001E-3</v>
      </c>
      <c r="Q48" s="1">
        <v>6.1999999999999998E-3</v>
      </c>
      <c r="R48" s="1">
        <v>1.01E-2</v>
      </c>
      <c r="S48" s="1">
        <v>5.2299999999999999E-2</v>
      </c>
      <c r="T48" s="1">
        <v>5.8799999999999998E-2</v>
      </c>
      <c r="U48" s="1">
        <v>2.0999999999999999E-3</v>
      </c>
      <c r="V48" s="1">
        <v>1.2699999999999999E-2</v>
      </c>
      <c r="W48" s="1">
        <v>0.71660000000000001</v>
      </c>
      <c r="X48" s="1">
        <v>0.08</v>
      </c>
      <c r="Y48" s="1">
        <v>0.30030000000000001</v>
      </c>
      <c r="Z48" s="1" t="s">
        <v>1675</v>
      </c>
      <c r="AA48" s="1">
        <v>0.2203</v>
      </c>
      <c r="AB48" s="1">
        <v>851</v>
      </c>
    </row>
    <row r="49" spans="1:28" x14ac:dyDescent="0.3">
      <c r="A49" s="1">
        <v>48</v>
      </c>
      <c r="B49" s="1" t="s">
        <v>1684</v>
      </c>
      <c r="C49" s="1">
        <v>1.44E-2</v>
      </c>
      <c r="D49" s="1">
        <v>2.5999999999999999E-3</v>
      </c>
      <c r="E49" s="1">
        <v>6.4999999999999997E-3</v>
      </c>
      <c r="F49" s="1">
        <v>9.1000000000000004E-3</v>
      </c>
      <c r="G49" s="1">
        <v>2.3E-2</v>
      </c>
      <c r="H49" s="1">
        <v>9.1999999999999998E-3</v>
      </c>
      <c r="I49" s="1">
        <v>5.0000000000000001E-3</v>
      </c>
      <c r="J49" s="1">
        <v>0.2407</v>
      </c>
      <c r="K49" s="1">
        <v>7.3000000000000001E-3</v>
      </c>
      <c r="L49" s="1">
        <v>8.43E-2</v>
      </c>
      <c r="M49" s="1">
        <v>2.9100000000000001E-2</v>
      </c>
      <c r="N49" s="1">
        <v>5.5999999999999999E-3</v>
      </c>
      <c r="O49" s="1">
        <v>6.3E-3</v>
      </c>
      <c r="P49" s="1">
        <v>5.1999999999999998E-3</v>
      </c>
      <c r="Q49" s="1">
        <v>6.7000000000000002E-3</v>
      </c>
      <c r="R49" s="1">
        <v>1.2200000000000001E-2</v>
      </c>
      <c r="S49" s="1">
        <v>1.0500000000000001E-2</v>
      </c>
      <c r="T49" s="1">
        <v>1.5599999999999999E-2</v>
      </c>
      <c r="U49" s="1">
        <v>0.4819</v>
      </c>
      <c r="V49" s="1">
        <v>2.4899999999999999E-2</v>
      </c>
      <c r="W49" s="1">
        <v>0.5776</v>
      </c>
      <c r="X49" s="1">
        <v>0.4819</v>
      </c>
      <c r="Y49" s="1">
        <v>0.4819</v>
      </c>
      <c r="Z49" s="1" t="s">
        <v>1684</v>
      </c>
      <c r="AA49" s="1">
        <v>0</v>
      </c>
      <c r="AB49" s="1">
        <v>851</v>
      </c>
    </row>
    <row r="50" spans="1:28" x14ac:dyDescent="0.3">
      <c r="A50" s="1">
        <v>49</v>
      </c>
      <c r="B50" s="1" t="s">
        <v>1671</v>
      </c>
      <c r="C50" s="1">
        <v>1.44E-2</v>
      </c>
      <c r="D50" s="1">
        <v>3.8E-3</v>
      </c>
      <c r="E50" s="1">
        <v>7.4000000000000003E-3</v>
      </c>
      <c r="F50" s="1">
        <v>7.9000000000000008E-3</v>
      </c>
      <c r="G50" s="1">
        <v>1.0200000000000001E-2</v>
      </c>
      <c r="H50" s="1">
        <v>0.86350000000000005</v>
      </c>
      <c r="I50" s="1">
        <v>3.0000000000000001E-3</v>
      </c>
      <c r="J50" s="1">
        <v>6.1000000000000004E-3</v>
      </c>
      <c r="K50" s="1">
        <v>7.7000000000000002E-3</v>
      </c>
      <c r="L50" s="1">
        <v>1.0500000000000001E-2</v>
      </c>
      <c r="M50" s="1">
        <v>2.8E-3</v>
      </c>
      <c r="N50" s="1">
        <v>6.7000000000000002E-3</v>
      </c>
      <c r="O50" s="1">
        <v>6.3E-3</v>
      </c>
      <c r="P50" s="1">
        <v>5.1999999999999998E-3</v>
      </c>
      <c r="Q50" s="1">
        <v>6.4999999999999997E-3</v>
      </c>
      <c r="R50" s="1">
        <v>1.5900000000000001E-2</v>
      </c>
      <c r="S50" s="1">
        <v>8.6E-3</v>
      </c>
      <c r="T50" s="1">
        <v>7.7000000000000002E-3</v>
      </c>
      <c r="U50" s="1">
        <v>1.6000000000000001E-3</v>
      </c>
      <c r="V50" s="1">
        <v>3.8999999999999998E-3</v>
      </c>
      <c r="W50" s="1">
        <v>0.2616</v>
      </c>
      <c r="X50" s="1">
        <v>0.86350000000000005</v>
      </c>
      <c r="Y50" s="1">
        <v>0.86350000000000005</v>
      </c>
      <c r="Z50" s="1" t="s">
        <v>1671</v>
      </c>
      <c r="AA50" s="1">
        <v>0</v>
      </c>
      <c r="AB50" s="1">
        <v>851</v>
      </c>
    </row>
    <row r="51" spans="1:28" x14ac:dyDescent="0.3">
      <c r="A51" s="1">
        <v>50</v>
      </c>
      <c r="B51" s="1" t="s">
        <v>1683</v>
      </c>
      <c r="C51" s="1">
        <v>0.1799</v>
      </c>
      <c r="D51" s="1">
        <v>3.8999999999999998E-3</v>
      </c>
      <c r="E51" s="1">
        <v>8.8000000000000005E-3</v>
      </c>
      <c r="F51" s="1">
        <v>9.1999999999999998E-3</v>
      </c>
      <c r="G51" s="1">
        <v>4.7999999999999996E-3</v>
      </c>
      <c r="H51" s="1">
        <v>9.7000000000000003E-3</v>
      </c>
      <c r="I51" s="1">
        <v>2.7000000000000001E-3</v>
      </c>
      <c r="J51" s="1">
        <v>6.4600000000000005E-2</v>
      </c>
      <c r="K51" s="1">
        <v>6.7000000000000002E-3</v>
      </c>
      <c r="L51" s="1">
        <v>1.24E-2</v>
      </c>
      <c r="M51" s="1">
        <v>1.1599999999999999E-2</v>
      </c>
      <c r="N51" s="1">
        <v>4.8999999999999998E-3</v>
      </c>
      <c r="O51" s="1">
        <v>5.7999999999999996E-3</v>
      </c>
      <c r="P51" s="1">
        <v>4.7000000000000002E-3</v>
      </c>
      <c r="Q51" s="1">
        <v>5.7999999999999996E-3</v>
      </c>
      <c r="R51" s="1">
        <v>0.17369999999999999</v>
      </c>
      <c r="S51" s="1">
        <v>4.9700000000000001E-2</v>
      </c>
      <c r="T51" s="1">
        <v>0.43459999999999999</v>
      </c>
      <c r="U51" s="1">
        <v>1.6000000000000001E-3</v>
      </c>
      <c r="V51" s="1">
        <v>5.0000000000000001E-3</v>
      </c>
      <c r="W51" s="1">
        <v>0.59460000000000002</v>
      </c>
      <c r="X51" s="1">
        <v>0.43459999999999999</v>
      </c>
      <c r="Y51" s="1">
        <v>0.43459999999999999</v>
      </c>
      <c r="Z51" s="1" t="s">
        <v>1683</v>
      </c>
      <c r="AA51" s="1">
        <v>0</v>
      </c>
      <c r="AB51" s="1">
        <v>851</v>
      </c>
    </row>
    <row r="52" spans="1:28" x14ac:dyDescent="0.3">
      <c r="A52" s="1">
        <v>51</v>
      </c>
      <c r="B52" s="1" t="s">
        <v>1680</v>
      </c>
      <c r="C52" s="1">
        <v>1.6500000000000001E-2</v>
      </c>
      <c r="D52" s="1">
        <v>2.3999999999999998E-3</v>
      </c>
      <c r="E52" s="1">
        <v>9.4999999999999998E-3</v>
      </c>
      <c r="F52" s="1">
        <v>8.6999999999999994E-3</v>
      </c>
      <c r="G52" s="1">
        <v>8.6999999999999994E-3</v>
      </c>
      <c r="H52" s="1">
        <v>8.8999999999999999E-3</v>
      </c>
      <c r="I52" s="1">
        <v>6.8000000000000005E-2</v>
      </c>
      <c r="J52" s="1">
        <v>1.09E-2</v>
      </c>
      <c r="K52" s="1">
        <v>7.1000000000000004E-3</v>
      </c>
      <c r="L52" s="1">
        <v>9.4299999999999995E-2</v>
      </c>
      <c r="M52" s="1">
        <v>5.7000000000000002E-3</v>
      </c>
      <c r="N52" s="1">
        <v>1.72E-2</v>
      </c>
      <c r="O52" s="1">
        <v>6.0000000000000001E-3</v>
      </c>
      <c r="P52" s="1">
        <v>6.4000000000000003E-3</v>
      </c>
      <c r="Q52" s="1">
        <v>0.61990000000000001</v>
      </c>
      <c r="R52" s="1">
        <v>1.7000000000000001E-2</v>
      </c>
      <c r="S52" s="1">
        <v>2.7799999999999998E-2</v>
      </c>
      <c r="T52" s="1">
        <v>2.3800000000000002E-2</v>
      </c>
      <c r="U52" s="1">
        <v>2.3E-3</v>
      </c>
      <c r="V52" s="1">
        <v>3.8800000000000001E-2</v>
      </c>
      <c r="W52" s="1">
        <v>0.53339999999999999</v>
      </c>
      <c r="X52" s="1">
        <v>0.61990000000000001</v>
      </c>
      <c r="Y52" s="1">
        <v>0.61990000000000001</v>
      </c>
      <c r="Z52" s="1" t="s">
        <v>1680</v>
      </c>
      <c r="AA52" s="1">
        <v>0</v>
      </c>
      <c r="AB52" s="1">
        <v>851</v>
      </c>
    </row>
    <row r="53" spans="1:28" x14ac:dyDescent="0.3">
      <c r="A53" s="1">
        <v>52</v>
      </c>
      <c r="B53" s="1" t="s">
        <v>1675</v>
      </c>
      <c r="C53" s="1">
        <v>1.38E-2</v>
      </c>
      <c r="D53" s="1">
        <v>7.4999999999999997E-3</v>
      </c>
      <c r="E53" s="1">
        <v>6.0000000000000001E-3</v>
      </c>
      <c r="F53" s="1">
        <v>4.8800000000000003E-2</v>
      </c>
      <c r="G53" s="1">
        <v>8.3999999999999995E-3</v>
      </c>
      <c r="H53" s="1">
        <v>9.1000000000000004E-3</v>
      </c>
      <c r="I53" s="1">
        <v>2.8999999999999998E-3</v>
      </c>
      <c r="J53" s="1">
        <v>4.4600000000000001E-2</v>
      </c>
      <c r="K53" s="1">
        <v>2.52E-2</v>
      </c>
      <c r="L53" s="1">
        <v>0.68489999999999995</v>
      </c>
      <c r="M53" s="1">
        <v>8.8999999999999999E-3</v>
      </c>
      <c r="N53" s="1">
        <v>5.1000000000000004E-3</v>
      </c>
      <c r="O53" s="1">
        <v>6.3E-3</v>
      </c>
      <c r="P53" s="1">
        <v>1.04E-2</v>
      </c>
      <c r="Q53" s="1">
        <v>1.23E-2</v>
      </c>
      <c r="R53" s="1">
        <v>1.0999999999999999E-2</v>
      </c>
      <c r="S53" s="1">
        <v>4.8099999999999997E-2</v>
      </c>
      <c r="T53" s="1">
        <v>3.9800000000000002E-2</v>
      </c>
      <c r="U53" s="1">
        <v>2E-3</v>
      </c>
      <c r="V53" s="1">
        <v>4.7000000000000002E-3</v>
      </c>
      <c r="W53" s="1">
        <v>0.47699999999999998</v>
      </c>
      <c r="X53" s="1">
        <v>0.68489999999999995</v>
      </c>
      <c r="Y53" s="1">
        <v>0.68489999999999995</v>
      </c>
      <c r="Z53" s="1" t="s">
        <v>1675</v>
      </c>
      <c r="AA53" s="1">
        <v>0</v>
      </c>
      <c r="AB53" s="1">
        <v>851</v>
      </c>
    </row>
    <row r="54" spans="1:28" x14ac:dyDescent="0.3">
      <c r="A54" s="1">
        <v>53</v>
      </c>
      <c r="B54" s="1" t="s">
        <v>1670</v>
      </c>
      <c r="C54" s="1">
        <v>9.4999999999999998E-3</v>
      </c>
      <c r="D54" s="1">
        <v>2.3999999999999998E-3</v>
      </c>
      <c r="E54" s="1">
        <v>6.3E-3</v>
      </c>
      <c r="F54" s="1">
        <v>7.4999999999999997E-3</v>
      </c>
      <c r="G54" s="1">
        <v>0.85199999999999998</v>
      </c>
      <c r="H54" s="1">
        <v>8.8999999999999999E-3</v>
      </c>
      <c r="I54" s="1">
        <v>3.7000000000000002E-3</v>
      </c>
      <c r="J54" s="1">
        <v>9.5999999999999992E-3</v>
      </c>
      <c r="K54" s="1">
        <v>7.1000000000000004E-3</v>
      </c>
      <c r="L54" s="1">
        <v>1.3100000000000001E-2</v>
      </c>
      <c r="M54" s="1">
        <v>3.0000000000000001E-3</v>
      </c>
      <c r="N54" s="1">
        <v>5.4999999999999997E-3</v>
      </c>
      <c r="O54" s="1">
        <v>6.0000000000000001E-3</v>
      </c>
      <c r="P54" s="1">
        <v>5.1000000000000004E-3</v>
      </c>
      <c r="Q54" s="1">
        <v>6.6E-3</v>
      </c>
      <c r="R54" s="1">
        <v>8.5000000000000006E-3</v>
      </c>
      <c r="S54" s="1">
        <v>7.1999999999999998E-3</v>
      </c>
      <c r="T54" s="1">
        <v>8.8999999999999999E-3</v>
      </c>
      <c r="U54" s="1">
        <v>2.3E-3</v>
      </c>
      <c r="V54" s="1">
        <v>2.6800000000000001E-2</v>
      </c>
      <c r="W54" s="1">
        <v>0.2767</v>
      </c>
      <c r="X54" s="1">
        <v>0.85199999999999998</v>
      </c>
      <c r="Y54" s="1">
        <v>0.85199999999999998</v>
      </c>
      <c r="Z54" s="1" t="s">
        <v>1670</v>
      </c>
      <c r="AA54" s="1">
        <v>0</v>
      </c>
      <c r="AB54" s="1">
        <v>851</v>
      </c>
    </row>
    <row r="55" spans="1:28" x14ac:dyDescent="0.3">
      <c r="A55" s="1">
        <v>54</v>
      </c>
      <c r="B55" s="1" t="s">
        <v>1668</v>
      </c>
      <c r="C55" s="1">
        <v>2.1899999999999999E-2</v>
      </c>
      <c r="D55" s="1">
        <v>2.2000000000000001E-3</v>
      </c>
      <c r="E55" s="1">
        <v>0.35770000000000002</v>
      </c>
      <c r="F55" s="1">
        <v>0.2742</v>
      </c>
      <c r="G55" s="1">
        <v>5.7999999999999996E-3</v>
      </c>
      <c r="H55" s="1">
        <v>1.4E-2</v>
      </c>
      <c r="I55" s="1">
        <v>3.0000000000000001E-3</v>
      </c>
      <c r="J55" s="1">
        <v>9.1000000000000004E-3</v>
      </c>
      <c r="K55" s="1">
        <v>7.9399999999999998E-2</v>
      </c>
      <c r="L55" s="1">
        <v>1.18E-2</v>
      </c>
      <c r="M55" s="1">
        <v>2.8E-3</v>
      </c>
      <c r="N55" s="1">
        <v>4.07E-2</v>
      </c>
      <c r="O55" s="1">
        <v>3.5400000000000001E-2</v>
      </c>
      <c r="P55" s="1">
        <v>2.5399999999999999E-2</v>
      </c>
      <c r="Q55" s="1">
        <v>2.7400000000000001E-2</v>
      </c>
      <c r="R55" s="1">
        <v>4.5600000000000002E-2</v>
      </c>
      <c r="S55" s="1">
        <v>2.3199999999999998E-2</v>
      </c>
      <c r="T55" s="1">
        <v>1.5100000000000001E-2</v>
      </c>
      <c r="U55" s="1">
        <v>1.6000000000000001E-3</v>
      </c>
      <c r="V55" s="1">
        <v>3.7000000000000002E-3</v>
      </c>
      <c r="W55" s="1">
        <v>0.66839999999999999</v>
      </c>
      <c r="X55" s="1">
        <v>0.35770000000000002</v>
      </c>
      <c r="Y55" s="1">
        <v>0.35770000000000002</v>
      </c>
      <c r="Z55" s="1" t="s">
        <v>1668</v>
      </c>
      <c r="AA55" s="1">
        <v>0</v>
      </c>
      <c r="AB55" s="1">
        <v>851</v>
      </c>
    </row>
    <row r="56" spans="1:28" x14ac:dyDescent="0.3">
      <c r="A56" s="1">
        <v>55</v>
      </c>
      <c r="B56" s="1" t="s">
        <v>1669</v>
      </c>
      <c r="C56" s="1">
        <v>6.5000000000000002E-2</v>
      </c>
      <c r="D56" s="1">
        <v>2.2000000000000001E-3</v>
      </c>
      <c r="E56" s="1">
        <v>2.2599999999999999E-2</v>
      </c>
      <c r="F56" s="1">
        <v>0.4451</v>
      </c>
      <c r="G56" s="1">
        <v>4.4999999999999997E-3</v>
      </c>
      <c r="H56" s="1">
        <v>5.3400000000000003E-2</v>
      </c>
      <c r="I56" s="1">
        <v>3.0000000000000001E-3</v>
      </c>
      <c r="J56" s="1">
        <v>7.0000000000000001E-3</v>
      </c>
      <c r="K56" s="1">
        <v>4.3200000000000002E-2</v>
      </c>
      <c r="L56" s="1">
        <v>1.18E-2</v>
      </c>
      <c r="M56" s="1">
        <v>4.1000000000000003E-3</v>
      </c>
      <c r="N56" s="1">
        <v>1.8800000000000001E-2</v>
      </c>
      <c r="O56" s="1">
        <v>4.9200000000000001E-2</v>
      </c>
      <c r="P56" s="1">
        <v>3.5099999999999999E-2</v>
      </c>
      <c r="Q56" s="1">
        <v>1.2200000000000001E-2</v>
      </c>
      <c r="R56" s="1">
        <v>0.1573</v>
      </c>
      <c r="S56" s="1">
        <v>5.0500000000000003E-2</v>
      </c>
      <c r="T56" s="1">
        <v>9.5999999999999992E-3</v>
      </c>
      <c r="U56" s="1">
        <v>1.6000000000000001E-3</v>
      </c>
      <c r="V56" s="1">
        <v>3.7000000000000002E-3</v>
      </c>
      <c r="W56" s="1">
        <v>0.66520000000000001</v>
      </c>
      <c r="X56" s="1">
        <v>0.4451</v>
      </c>
      <c r="Y56" s="1">
        <v>0.4451</v>
      </c>
      <c r="Z56" s="1" t="s">
        <v>1669</v>
      </c>
      <c r="AA56" s="1">
        <v>0</v>
      </c>
      <c r="AB56" s="1">
        <v>851</v>
      </c>
    </row>
    <row r="57" spans="1:28" x14ac:dyDescent="0.3">
      <c r="A57" s="1">
        <v>56</v>
      </c>
      <c r="B57" s="1" t="s">
        <v>1671</v>
      </c>
      <c r="C57" s="1">
        <v>0.49480000000000002</v>
      </c>
      <c r="D57" s="1">
        <v>5.3E-3</v>
      </c>
      <c r="E57" s="1">
        <v>5.7999999999999996E-3</v>
      </c>
      <c r="F57" s="1">
        <v>7.1000000000000004E-3</v>
      </c>
      <c r="G57" s="1">
        <v>4.7999999999999996E-3</v>
      </c>
      <c r="H57" s="1">
        <v>0.38069999999999998</v>
      </c>
      <c r="I57" s="1">
        <v>2.7000000000000001E-3</v>
      </c>
      <c r="J57" s="1">
        <v>6.7999999999999996E-3</v>
      </c>
      <c r="K57" s="1">
        <v>6.7000000000000002E-3</v>
      </c>
      <c r="L57" s="1">
        <v>1.14E-2</v>
      </c>
      <c r="M57" s="1">
        <v>3.0999999999999999E-3</v>
      </c>
      <c r="N57" s="1">
        <v>4.8999999999999998E-3</v>
      </c>
      <c r="O57" s="1">
        <v>5.7999999999999996E-3</v>
      </c>
      <c r="P57" s="1">
        <v>4.7000000000000002E-3</v>
      </c>
      <c r="Q57" s="1">
        <v>8.9999999999999993E-3</v>
      </c>
      <c r="R57" s="1">
        <v>2.0199999999999999E-2</v>
      </c>
      <c r="S57" s="1">
        <v>0.01</v>
      </c>
      <c r="T57" s="1">
        <v>1.0699999999999999E-2</v>
      </c>
      <c r="U57" s="1">
        <v>1.6000000000000001E-3</v>
      </c>
      <c r="V57" s="1">
        <v>3.8E-3</v>
      </c>
      <c r="W57" s="1">
        <v>0.43909999999999999</v>
      </c>
      <c r="X57" s="1">
        <v>0.38069999999999998</v>
      </c>
      <c r="Y57" s="1">
        <v>0.49480000000000002</v>
      </c>
      <c r="Z57" s="1" t="s">
        <v>1666</v>
      </c>
      <c r="AA57" s="1">
        <v>0.114</v>
      </c>
      <c r="AB57" s="1">
        <v>851</v>
      </c>
    </row>
    <row r="58" spans="1:28" x14ac:dyDescent="0.3">
      <c r="A58" s="1">
        <v>57</v>
      </c>
      <c r="B58" s="1" t="s">
        <v>1679</v>
      </c>
      <c r="C58" s="1">
        <v>2.4299999999999999E-2</v>
      </c>
      <c r="D58" s="1">
        <v>2.2000000000000001E-3</v>
      </c>
      <c r="E58" s="1">
        <v>6.93E-2</v>
      </c>
      <c r="F58" s="1">
        <v>0.2094</v>
      </c>
      <c r="G58" s="1">
        <v>4.4999999999999997E-3</v>
      </c>
      <c r="H58" s="1">
        <v>9.7000000000000003E-3</v>
      </c>
      <c r="I58" s="1">
        <v>2.9700000000000001E-2</v>
      </c>
      <c r="J58" s="1">
        <v>1.5100000000000001E-2</v>
      </c>
      <c r="K58" s="1">
        <v>0.16919999999999999</v>
      </c>
      <c r="L58" s="1">
        <v>2.1299999999999999E-2</v>
      </c>
      <c r="M58" s="1">
        <v>6.0000000000000001E-3</v>
      </c>
      <c r="N58" s="1">
        <v>0.1055</v>
      </c>
      <c r="O58" s="1">
        <v>6.3E-3</v>
      </c>
      <c r="P58" s="1">
        <v>0.19900000000000001</v>
      </c>
      <c r="Q58" s="1">
        <v>1.21E-2</v>
      </c>
      <c r="R58" s="1">
        <v>5.5599999999999997E-2</v>
      </c>
      <c r="S58" s="1">
        <v>3.4299999999999997E-2</v>
      </c>
      <c r="T58" s="1">
        <v>2.0899999999999998E-2</v>
      </c>
      <c r="U58" s="1">
        <v>1.6000000000000001E-3</v>
      </c>
      <c r="V58" s="1">
        <v>3.7000000000000002E-3</v>
      </c>
      <c r="W58" s="1">
        <v>0.76759999999999995</v>
      </c>
      <c r="X58" s="1">
        <v>0.19900000000000001</v>
      </c>
      <c r="Y58" s="1">
        <v>0.2094</v>
      </c>
      <c r="Z58" s="1" t="s">
        <v>1669</v>
      </c>
      <c r="AA58" s="1">
        <v>1.04E-2</v>
      </c>
      <c r="AB58" s="1">
        <v>851</v>
      </c>
    </row>
    <row r="59" spans="1:28" x14ac:dyDescent="0.3">
      <c r="A59" s="1">
        <v>58</v>
      </c>
      <c r="B59" s="1" t="s">
        <v>1682</v>
      </c>
      <c r="C59" s="1">
        <v>3.1699999999999999E-2</v>
      </c>
      <c r="D59" s="1">
        <v>2.3999999999999998E-3</v>
      </c>
      <c r="E59" s="1">
        <v>1.8200000000000001E-2</v>
      </c>
      <c r="F59" s="1">
        <v>7.1999999999999998E-3</v>
      </c>
      <c r="G59" s="1">
        <v>4.5999999999999999E-3</v>
      </c>
      <c r="H59" s="1">
        <v>1.2500000000000001E-2</v>
      </c>
      <c r="I59" s="1">
        <v>9.9000000000000008E-3</v>
      </c>
      <c r="J59" s="1">
        <v>6.1999999999999998E-3</v>
      </c>
      <c r="K59" s="1">
        <v>1.9099999999999999E-2</v>
      </c>
      <c r="L59" s="1">
        <v>2.5899999999999999E-2</v>
      </c>
      <c r="M59" s="1">
        <v>2.8E-3</v>
      </c>
      <c r="N59" s="1">
        <v>1.52E-2</v>
      </c>
      <c r="O59" s="1">
        <v>5.21E-2</v>
      </c>
      <c r="P59" s="1">
        <v>2.6200000000000001E-2</v>
      </c>
      <c r="Q59" s="1">
        <v>8.6999999999999994E-3</v>
      </c>
      <c r="R59" s="1">
        <v>8.8499999999999995E-2</v>
      </c>
      <c r="S59" s="1">
        <v>0.63070000000000004</v>
      </c>
      <c r="T59" s="1">
        <v>3.2899999999999999E-2</v>
      </c>
      <c r="U59" s="1">
        <v>1.6000000000000001E-3</v>
      </c>
      <c r="V59" s="1">
        <v>3.7000000000000002E-3</v>
      </c>
      <c r="W59" s="1">
        <v>0.52690000000000003</v>
      </c>
      <c r="X59" s="1">
        <v>0.63070000000000004</v>
      </c>
      <c r="Y59" s="1">
        <v>0.63070000000000004</v>
      </c>
      <c r="Z59" s="1" t="s">
        <v>1682</v>
      </c>
      <c r="AA59" s="1">
        <v>0</v>
      </c>
      <c r="AB59" s="1">
        <v>851</v>
      </c>
    </row>
    <row r="60" spans="1:28" x14ac:dyDescent="0.3">
      <c r="A60" s="1">
        <v>59</v>
      </c>
      <c r="B60" s="1" t="s">
        <v>1666</v>
      </c>
      <c r="C60" s="1">
        <v>0.81559999999999999</v>
      </c>
      <c r="D60" s="1">
        <v>2.1899999999999999E-2</v>
      </c>
      <c r="E60" s="1">
        <v>5.7999999999999996E-3</v>
      </c>
      <c r="F60" s="1">
        <v>7.1000000000000004E-3</v>
      </c>
      <c r="G60" s="1">
        <v>4.7999999999999996E-3</v>
      </c>
      <c r="H60" s="1">
        <v>1.0999999999999999E-2</v>
      </c>
      <c r="I60" s="1">
        <v>2.7000000000000001E-3</v>
      </c>
      <c r="J60" s="1">
        <v>6.7999999999999996E-3</v>
      </c>
      <c r="K60" s="1">
        <v>1.34E-2</v>
      </c>
      <c r="L60" s="1">
        <v>1.14E-2</v>
      </c>
      <c r="M60" s="1">
        <v>3.0999999999999999E-3</v>
      </c>
      <c r="N60" s="1">
        <v>7.6E-3</v>
      </c>
      <c r="O60" s="1">
        <v>5.7999999999999996E-3</v>
      </c>
      <c r="P60" s="1">
        <v>1.14E-2</v>
      </c>
      <c r="Q60" s="1">
        <v>7.3000000000000001E-3</v>
      </c>
      <c r="R60" s="1">
        <v>4.19E-2</v>
      </c>
      <c r="S60" s="1">
        <v>7.4999999999999997E-3</v>
      </c>
      <c r="T60" s="1">
        <v>9.4999999999999998E-3</v>
      </c>
      <c r="U60" s="1">
        <v>1.6000000000000001E-3</v>
      </c>
      <c r="V60" s="1">
        <v>3.8E-3</v>
      </c>
      <c r="W60" s="1">
        <v>0.32240000000000002</v>
      </c>
      <c r="X60" s="1">
        <v>0.81559999999999999</v>
      </c>
      <c r="Y60" s="1">
        <v>0.81559999999999999</v>
      </c>
      <c r="Z60" s="1" t="s">
        <v>1666</v>
      </c>
      <c r="AA60" s="1">
        <v>0</v>
      </c>
      <c r="AB60" s="1">
        <v>851</v>
      </c>
    </row>
    <row r="61" spans="1:28" x14ac:dyDescent="0.3">
      <c r="A61" s="1">
        <v>60</v>
      </c>
      <c r="B61" s="1" t="s">
        <v>1669</v>
      </c>
      <c r="C61" s="1">
        <v>0.37109999999999999</v>
      </c>
      <c r="D61" s="1">
        <v>2.2000000000000001E-3</v>
      </c>
      <c r="E61" s="1">
        <v>2.1399999999999999E-2</v>
      </c>
      <c r="F61" s="1">
        <v>0.29409999999999997</v>
      </c>
      <c r="G61" s="1">
        <v>4.4999999999999997E-3</v>
      </c>
      <c r="H61" s="1">
        <v>1.15E-2</v>
      </c>
      <c r="I61" s="1">
        <v>2.8999999999999998E-3</v>
      </c>
      <c r="J61" s="1">
        <v>7.7999999999999996E-3</v>
      </c>
      <c r="K61" s="1">
        <v>7.2800000000000004E-2</v>
      </c>
      <c r="L61" s="1">
        <v>1.7000000000000001E-2</v>
      </c>
      <c r="M61" s="1">
        <v>7.9000000000000008E-3</v>
      </c>
      <c r="N61" s="1">
        <v>8.6E-3</v>
      </c>
      <c r="O61" s="1">
        <v>6.3E-3</v>
      </c>
      <c r="P61" s="1">
        <v>6.2199999999999998E-2</v>
      </c>
      <c r="Q61" s="1">
        <v>8.3999999999999995E-3</v>
      </c>
      <c r="R61" s="1">
        <v>3.9800000000000002E-2</v>
      </c>
      <c r="S61" s="1">
        <v>1.14E-2</v>
      </c>
      <c r="T61" s="1">
        <v>4.48E-2</v>
      </c>
      <c r="U61" s="1">
        <v>1.6000000000000001E-3</v>
      </c>
      <c r="V61" s="1">
        <v>3.7000000000000002E-3</v>
      </c>
      <c r="W61" s="1">
        <v>0.63009999999999999</v>
      </c>
      <c r="X61" s="1">
        <v>0.29409999999999997</v>
      </c>
      <c r="Y61" s="1">
        <v>0.37109999999999999</v>
      </c>
      <c r="Z61" s="1" t="s">
        <v>1666</v>
      </c>
      <c r="AA61" s="1">
        <v>7.6899999999999996E-2</v>
      </c>
      <c r="AB61" s="1">
        <v>851</v>
      </c>
    </row>
    <row r="62" spans="1:28" x14ac:dyDescent="0.3">
      <c r="A62" s="1">
        <v>61</v>
      </c>
      <c r="B62" s="1" t="s">
        <v>1681</v>
      </c>
      <c r="C62" s="1">
        <v>6.7299999999999999E-2</v>
      </c>
      <c r="D62" s="1">
        <v>2.2000000000000001E-3</v>
      </c>
      <c r="E62" s="1">
        <v>0.25979999999999998</v>
      </c>
      <c r="F62" s="1">
        <v>0.36330000000000001</v>
      </c>
      <c r="G62" s="1">
        <v>8.5000000000000006E-3</v>
      </c>
      <c r="H62" s="1">
        <v>5.1400000000000001E-2</v>
      </c>
      <c r="I62" s="1">
        <v>6.1000000000000004E-3</v>
      </c>
      <c r="J62" s="1">
        <v>7.3000000000000001E-3</v>
      </c>
      <c r="K62" s="1">
        <v>3.7900000000000003E-2</v>
      </c>
      <c r="L62" s="1">
        <v>1.2699999999999999E-2</v>
      </c>
      <c r="M62" s="1">
        <v>2.8E-3</v>
      </c>
      <c r="N62" s="1">
        <v>3.5099999999999999E-2</v>
      </c>
      <c r="O62" s="1">
        <v>1.2800000000000001E-2</v>
      </c>
      <c r="P62" s="1">
        <v>2.18E-2</v>
      </c>
      <c r="Q62" s="1">
        <v>7.1999999999999998E-3</v>
      </c>
      <c r="R62" s="1">
        <v>4.3700000000000003E-2</v>
      </c>
      <c r="S62" s="1">
        <v>2.7900000000000001E-2</v>
      </c>
      <c r="T62" s="1">
        <v>2.6200000000000001E-2</v>
      </c>
      <c r="U62" s="1">
        <v>1.6000000000000001E-3</v>
      </c>
      <c r="V62" s="1">
        <v>4.7000000000000002E-3</v>
      </c>
      <c r="W62" s="1">
        <v>0.67700000000000005</v>
      </c>
      <c r="X62" s="1">
        <v>4.3700000000000003E-2</v>
      </c>
      <c r="Y62" s="1">
        <v>0.36330000000000001</v>
      </c>
      <c r="Z62" s="1" t="s">
        <v>1669</v>
      </c>
      <c r="AA62" s="1">
        <v>0.31969999999999998</v>
      </c>
      <c r="AB62" s="1">
        <v>851</v>
      </c>
    </row>
    <row r="63" spans="1:28" x14ac:dyDescent="0.3">
      <c r="A63" s="1">
        <v>62</v>
      </c>
      <c r="B63" s="1" t="s">
        <v>1680</v>
      </c>
      <c r="C63" s="1">
        <v>4.8500000000000001E-2</v>
      </c>
      <c r="D63" s="1">
        <v>9.4999999999999998E-3</v>
      </c>
      <c r="E63" s="1">
        <v>6.6E-3</v>
      </c>
      <c r="F63" s="1">
        <v>8.6999999999999994E-3</v>
      </c>
      <c r="G63" s="1">
        <v>4.5999999999999999E-3</v>
      </c>
      <c r="H63" s="1">
        <v>8.6999999999999994E-3</v>
      </c>
      <c r="I63" s="1">
        <v>3.2000000000000002E-3</v>
      </c>
      <c r="J63" s="1">
        <v>6.1999999999999998E-3</v>
      </c>
      <c r="K63" s="1">
        <v>1.37E-2</v>
      </c>
      <c r="L63" s="1">
        <v>1.0800000000000001E-2</v>
      </c>
      <c r="M63" s="1">
        <v>2.8999999999999998E-3</v>
      </c>
      <c r="N63" s="1">
        <v>5.7000000000000002E-3</v>
      </c>
      <c r="O63" s="1">
        <v>6.0000000000000001E-3</v>
      </c>
      <c r="P63" s="1">
        <v>6.1000000000000004E-3</v>
      </c>
      <c r="Q63" s="1">
        <v>0.68930000000000002</v>
      </c>
      <c r="R63" s="1">
        <v>8.8999999999999999E-3</v>
      </c>
      <c r="S63" s="1">
        <v>0.14749999999999999</v>
      </c>
      <c r="T63" s="1">
        <v>7.7999999999999996E-3</v>
      </c>
      <c r="U63" s="1">
        <v>1.6000000000000001E-3</v>
      </c>
      <c r="V63" s="1">
        <v>3.8E-3</v>
      </c>
      <c r="W63" s="1">
        <v>0.4163</v>
      </c>
      <c r="X63" s="1">
        <v>0.68930000000000002</v>
      </c>
      <c r="Y63" s="1">
        <v>0.68930000000000002</v>
      </c>
      <c r="Z63" s="1" t="s">
        <v>1680</v>
      </c>
      <c r="AA63" s="1">
        <v>0</v>
      </c>
      <c r="AB63" s="1">
        <v>851</v>
      </c>
    </row>
    <row r="64" spans="1:28" x14ac:dyDescent="0.3">
      <c r="A64" s="1">
        <v>63</v>
      </c>
      <c r="B64" s="1" t="s">
        <v>1680</v>
      </c>
      <c r="C64" s="1">
        <v>0.01</v>
      </c>
      <c r="D64" s="1">
        <v>3.3E-3</v>
      </c>
      <c r="E64" s="1">
        <v>6.4999999999999997E-3</v>
      </c>
      <c r="F64" s="1">
        <v>8.5000000000000006E-3</v>
      </c>
      <c r="G64" s="1">
        <v>4.7000000000000002E-3</v>
      </c>
      <c r="H64" s="1">
        <v>1.14E-2</v>
      </c>
      <c r="I64" s="1">
        <v>6.7999999999999996E-3</v>
      </c>
      <c r="J64" s="1">
        <v>6.1999999999999998E-3</v>
      </c>
      <c r="K64" s="1">
        <v>1.2999999999999999E-2</v>
      </c>
      <c r="L64" s="1">
        <v>1.0800000000000001E-2</v>
      </c>
      <c r="M64" s="1">
        <v>2.8999999999999998E-3</v>
      </c>
      <c r="N64" s="1">
        <v>5.5999999999999999E-3</v>
      </c>
      <c r="O64" s="1">
        <v>5.8999999999999999E-3</v>
      </c>
      <c r="P64" s="1">
        <v>6.0000000000000001E-3</v>
      </c>
      <c r="Q64" s="1">
        <v>0.86409999999999998</v>
      </c>
      <c r="R64" s="1">
        <v>8.6999999999999994E-3</v>
      </c>
      <c r="S64" s="1">
        <v>1.1299999999999999E-2</v>
      </c>
      <c r="T64" s="1">
        <v>7.7999999999999996E-3</v>
      </c>
      <c r="U64" s="1">
        <v>2.5999999999999999E-3</v>
      </c>
      <c r="V64" s="1">
        <v>3.8999999999999998E-3</v>
      </c>
      <c r="W64" s="1">
        <v>0.2621</v>
      </c>
      <c r="X64" s="1">
        <v>0.86409999999999998</v>
      </c>
      <c r="Y64" s="1">
        <v>0.86409999999999998</v>
      </c>
      <c r="Z64" s="1" t="s">
        <v>1680</v>
      </c>
      <c r="AA64" s="1">
        <v>0</v>
      </c>
      <c r="AB64" s="1">
        <v>851</v>
      </c>
    </row>
    <row r="65" spans="1:28" x14ac:dyDescent="0.3">
      <c r="A65" s="1">
        <v>64</v>
      </c>
      <c r="B65" s="1" t="s">
        <v>1673</v>
      </c>
      <c r="C65" s="1">
        <v>5.1900000000000002E-2</v>
      </c>
      <c r="D65" s="1">
        <v>2.5999999999999999E-3</v>
      </c>
      <c r="E65" s="1">
        <v>9.2999999999999992E-3</v>
      </c>
      <c r="F65" s="1">
        <v>2.5999999999999999E-2</v>
      </c>
      <c r="G65" s="1">
        <v>6.8999999999999999E-3</v>
      </c>
      <c r="H65" s="1">
        <v>0.154</v>
      </c>
      <c r="I65" s="1">
        <v>4.7000000000000002E-3</v>
      </c>
      <c r="J65" s="1">
        <v>7.2400000000000006E-2</v>
      </c>
      <c r="K65" s="1">
        <v>2.0400000000000001E-2</v>
      </c>
      <c r="L65" s="1">
        <v>0.19980000000000001</v>
      </c>
      <c r="M65" s="1">
        <v>9.4700000000000006E-2</v>
      </c>
      <c r="N65" s="1">
        <v>3.4599999999999999E-2</v>
      </c>
      <c r="O65" s="1">
        <v>6.6E-3</v>
      </c>
      <c r="P65" s="1">
        <v>3.5299999999999998E-2</v>
      </c>
      <c r="Q65" s="1">
        <v>1.34E-2</v>
      </c>
      <c r="R65" s="1">
        <v>9.6299999999999997E-2</v>
      </c>
      <c r="S65" s="1">
        <v>0.1062</v>
      </c>
      <c r="T65" s="1">
        <v>5.8200000000000002E-2</v>
      </c>
      <c r="U65" s="1">
        <v>2E-3</v>
      </c>
      <c r="V65" s="1">
        <v>4.7000000000000002E-3</v>
      </c>
      <c r="W65" s="1">
        <v>0.8216</v>
      </c>
      <c r="X65" s="1">
        <v>7.2400000000000006E-2</v>
      </c>
      <c r="Y65" s="1">
        <v>0.19980000000000001</v>
      </c>
      <c r="Z65" s="1" t="s">
        <v>1675</v>
      </c>
      <c r="AA65" s="1">
        <v>0.12740000000000001</v>
      </c>
      <c r="AB65" s="1">
        <v>851</v>
      </c>
    </row>
    <row r="66" spans="1:28" x14ac:dyDescent="0.3">
      <c r="A66" s="1">
        <v>65</v>
      </c>
      <c r="B66" s="1" t="s">
        <v>1674</v>
      </c>
      <c r="C66" s="1">
        <v>4.7199999999999999E-2</v>
      </c>
      <c r="D66" s="1">
        <v>5.0000000000000001E-3</v>
      </c>
      <c r="E66" s="1">
        <v>7.4000000000000003E-3</v>
      </c>
      <c r="F66" s="1">
        <v>7.4999999999999997E-3</v>
      </c>
      <c r="G66" s="1">
        <v>0.28899999999999998</v>
      </c>
      <c r="H66" s="1">
        <v>9.7000000000000003E-3</v>
      </c>
      <c r="I66" s="1">
        <v>9.6000000000000002E-2</v>
      </c>
      <c r="J66" s="1">
        <v>1.8200000000000001E-2</v>
      </c>
      <c r="K66" s="1">
        <v>0.20760000000000001</v>
      </c>
      <c r="L66" s="1">
        <v>2.2200000000000001E-2</v>
      </c>
      <c r="M66" s="1">
        <v>3.8999999999999998E-3</v>
      </c>
      <c r="N66" s="1">
        <v>5.3600000000000002E-2</v>
      </c>
      <c r="O66" s="1">
        <v>1.9300000000000001E-2</v>
      </c>
      <c r="P66" s="1">
        <v>3.4599999999999999E-2</v>
      </c>
      <c r="Q66" s="1">
        <v>1.18E-2</v>
      </c>
      <c r="R66" s="1">
        <v>5.5899999999999998E-2</v>
      </c>
      <c r="S66" s="1">
        <v>1.2800000000000001E-2</v>
      </c>
      <c r="T66" s="1">
        <v>8.0000000000000002E-3</v>
      </c>
      <c r="U66" s="1">
        <v>2.3E-3</v>
      </c>
      <c r="V66" s="1">
        <v>8.8099999999999998E-2</v>
      </c>
      <c r="W66" s="1">
        <v>0.75549999999999995</v>
      </c>
      <c r="X66" s="1">
        <v>0.20760000000000001</v>
      </c>
      <c r="Y66" s="1">
        <v>0.28899999999999998</v>
      </c>
      <c r="Z66" s="1" t="s">
        <v>1670</v>
      </c>
      <c r="AA66" s="1">
        <v>8.14E-2</v>
      </c>
      <c r="AB66" s="1">
        <v>851</v>
      </c>
    </row>
    <row r="67" spans="1:28" x14ac:dyDescent="0.3">
      <c r="A67" s="1">
        <v>66</v>
      </c>
      <c r="B67" s="1" t="s">
        <v>1680</v>
      </c>
      <c r="C67" s="1">
        <v>9.7999999999999997E-3</v>
      </c>
      <c r="D67" s="1">
        <v>2.3E-3</v>
      </c>
      <c r="E67" s="1">
        <v>6.4000000000000003E-3</v>
      </c>
      <c r="F67" s="1">
        <v>8.3000000000000001E-3</v>
      </c>
      <c r="G67" s="1">
        <v>4.5999999999999999E-3</v>
      </c>
      <c r="H67" s="1">
        <v>8.6E-3</v>
      </c>
      <c r="I67" s="1">
        <v>3.0999999999999999E-3</v>
      </c>
      <c r="J67" s="1">
        <v>6.1000000000000004E-3</v>
      </c>
      <c r="K67" s="1">
        <v>1.1599999999999999E-2</v>
      </c>
      <c r="L67" s="1">
        <v>1.0699999999999999E-2</v>
      </c>
      <c r="M67" s="1">
        <v>2.8999999999999998E-3</v>
      </c>
      <c r="N67" s="1">
        <v>5.4999999999999997E-3</v>
      </c>
      <c r="O67" s="1">
        <v>5.8999999999999999E-3</v>
      </c>
      <c r="P67" s="1">
        <v>5.7999999999999996E-3</v>
      </c>
      <c r="Q67" s="1">
        <v>0.87919999999999998</v>
      </c>
      <c r="R67" s="1">
        <v>8.6E-3</v>
      </c>
      <c r="S67" s="1">
        <v>7.3000000000000001E-3</v>
      </c>
      <c r="T67" s="1">
        <v>7.7000000000000002E-3</v>
      </c>
      <c r="U67" s="1">
        <v>1.6000000000000001E-3</v>
      </c>
      <c r="V67" s="1">
        <v>3.8E-3</v>
      </c>
      <c r="W67" s="1">
        <v>0.23760000000000001</v>
      </c>
      <c r="X67" s="1">
        <v>0.87919999999999998</v>
      </c>
      <c r="Y67" s="1">
        <v>0.87919999999999998</v>
      </c>
      <c r="Z67" s="1" t="s">
        <v>1680</v>
      </c>
      <c r="AA67" s="1">
        <v>0</v>
      </c>
      <c r="AB67" s="1">
        <v>851</v>
      </c>
    </row>
    <row r="68" spans="1:28" x14ac:dyDescent="0.3">
      <c r="A68" s="1">
        <v>67</v>
      </c>
      <c r="B68" s="1" t="s">
        <v>1682</v>
      </c>
      <c r="C68" s="1">
        <v>4.9099999999999998E-2</v>
      </c>
      <c r="D68" s="1">
        <v>6.6E-3</v>
      </c>
      <c r="E68" s="1">
        <v>9.1999999999999998E-3</v>
      </c>
      <c r="F68" s="1">
        <v>7.1999999999999998E-3</v>
      </c>
      <c r="G68" s="1">
        <v>4.5999999999999999E-3</v>
      </c>
      <c r="H68" s="1">
        <v>0.1338</v>
      </c>
      <c r="I68" s="1">
        <v>2.7000000000000001E-3</v>
      </c>
      <c r="J68" s="1">
        <v>4.2599999999999999E-2</v>
      </c>
      <c r="K68" s="1">
        <v>9.5999999999999992E-3</v>
      </c>
      <c r="L68" s="1">
        <v>1.1599999999999999E-2</v>
      </c>
      <c r="M68" s="1">
        <v>2.8E-3</v>
      </c>
      <c r="N68" s="1">
        <v>2.4199999999999999E-2</v>
      </c>
      <c r="O68" s="1">
        <v>5.8999999999999999E-3</v>
      </c>
      <c r="P68" s="1">
        <v>1.2800000000000001E-2</v>
      </c>
      <c r="Q68" s="1">
        <v>5.8999999999999999E-3</v>
      </c>
      <c r="R68" s="1">
        <v>0.1845</v>
      </c>
      <c r="S68" s="1">
        <v>0.4395</v>
      </c>
      <c r="T68" s="1">
        <v>4.2000000000000003E-2</v>
      </c>
      <c r="U68" s="1">
        <v>1.6000000000000001E-3</v>
      </c>
      <c r="V68" s="1">
        <v>3.7000000000000002E-3</v>
      </c>
      <c r="W68" s="1">
        <v>0.62109999999999999</v>
      </c>
      <c r="X68" s="1">
        <v>0.4395</v>
      </c>
      <c r="Y68" s="1">
        <v>0.4395</v>
      </c>
      <c r="Z68" s="1" t="s">
        <v>1682</v>
      </c>
      <c r="AA68" s="1">
        <v>0</v>
      </c>
      <c r="AB68" s="1">
        <v>851</v>
      </c>
    </row>
    <row r="69" spans="1:28" x14ac:dyDescent="0.3">
      <c r="A69" s="1">
        <v>68</v>
      </c>
      <c r="B69" s="1" t="s">
        <v>1682</v>
      </c>
      <c r="C69" s="1">
        <v>0.26040000000000002</v>
      </c>
      <c r="D69" s="1">
        <v>2.5000000000000001E-3</v>
      </c>
      <c r="E69" s="1">
        <v>1.09E-2</v>
      </c>
      <c r="F69" s="1">
        <v>1.09E-2</v>
      </c>
      <c r="G69" s="1">
        <v>5.5999999999999999E-3</v>
      </c>
      <c r="H69" s="1">
        <v>3.4599999999999999E-2</v>
      </c>
      <c r="I69" s="1">
        <v>2.7000000000000001E-3</v>
      </c>
      <c r="J69" s="1">
        <v>1.2999999999999999E-2</v>
      </c>
      <c r="K69" s="1">
        <v>1.06E-2</v>
      </c>
      <c r="L69" s="1">
        <v>2.1299999999999999E-2</v>
      </c>
      <c r="M69" s="1">
        <v>3.1399999999999997E-2</v>
      </c>
      <c r="N69" s="1">
        <v>7.9699999999999993E-2</v>
      </c>
      <c r="O69" s="1">
        <v>5.8999999999999999E-3</v>
      </c>
      <c r="P69" s="1">
        <v>5.8299999999999998E-2</v>
      </c>
      <c r="Q69" s="1">
        <v>5.8999999999999999E-3</v>
      </c>
      <c r="R69" s="1">
        <v>0.1477</v>
      </c>
      <c r="S69" s="1">
        <v>0.28039999999999998</v>
      </c>
      <c r="T69" s="1">
        <v>1.2999999999999999E-2</v>
      </c>
      <c r="U69" s="1">
        <v>1.6000000000000001E-3</v>
      </c>
      <c r="V69" s="1">
        <v>3.7000000000000002E-3</v>
      </c>
      <c r="W69" s="1">
        <v>0.6925</v>
      </c>
      <c r="X69" s="1">
        <v>0.28039999999999998</v>
      </c>
      <c r="Y69" s="1">
        <v>0.28039999999999998</v>
      </c>
      <c r="Z69" s="1" t="s">
        <v>1682</v>
      </c>
      <c r="AA69" s="1">
        <v>0</v>
      </c>
      <c r="AB69" s="1">
        <v>851</v>
      </c>
    </row>
    <row r="70" spans="1:28" x14ac:dyDescent="0.3">
      <c r="A70" s="1">
        <v>69</v>
      </c>
      <c r="B70" s="1" t="s">
        <v>1680</v>
      </c>
      <c r="C70" s="1">
        <v>1.01E-2</v>
      </c>
      <c r="D70" s="1">
        <v>2.3E-3</v>
      </c>
      <c r="E70" s="1">
        <v>6.6E-3</v>
      </c>
      <c r="F70" s="1">
        <v>8.6999999999999994E-3</v>
      </c>
      <c r="G70" s="1">
        <v>4.5999999999999999E-3</v>
      </c>
      <c r="H70" s="1">
        <v>1.5900000000000001E-2</v>
      </c>
      <c r="I70" s="1">
        <v>5.7000000000000002E-3</v>
      </c>
      <c r="J70" s="1">
        <v>6.1999999999999998E-3</v>
      </c>
      <c r="K70" s="1">
        <v>3.3300000000000003E-2</v>
      </c>
      <c r="L70" s="1">
        <v>1.0800000000000001E-2</v>
      </c>
      <c r="M70" s="1">
        <v>2.8999999999999998E-3</v>
      </c>
      <c r="N70" s="1">
        <v>5.7000000000000002E-3</v>
      </c>
      <c r="O70" s="1">
        <v>6.0000000000000001E-3</v>
      </c>
      <c r="P70" s="1">
        <v>6.1999999999999998E-3</v>
      </c>
      <c r="Q70" s="1">
        <v>0.83789999999999998</v>
      </c>
      <c r="R70" s="1">
        <v>1.6299999999999999E-2</v>
      </c>
      <c r="S70" s="1">
        <v>7.4999999999999997E-3</v>
      </c>
      <c r="T70" s="1">
        <v>7.7999999999999996E-3</v>
      </c>
      <c r="U70" s="1">
        <v>1.6000000000000001E-3</v>
      </c>
      <c r="V70" s="1">
        <v>3.8E-3</v>
      </c>
      <c r="W70" s="1">
        <v>0.29339999999999999</v>
      </c>
      <c r="X70" s="1">
        <v>0.83789999999999998</v>
      </c>
      <c r="Y70" s="1">
        <v>0.83789999999999998</v>
      </c>
      <c r="Z70" s="1" t="s">
        <v>1680</v>
      </c>
      <c r="AA70" s="1">
        <v>0</v>
      </c>
      <c r="AB70" s="1">
        <v>851</v>
      </c>
    </row>
    <row r="71" spans="1:28" x14ac:dyDescent="0.3">
      <c r="A71" s="1">
        <v>70</v>
      </c>
      <c r="B71" s="1" t="s">
        <v>1680</v>
      </c>
      <c r="C71" s="1">
        <v>0.01</v>
      </c>
      <c r="D71" s="1">
        <v>2.3E-3</v>
      </c>
      <c r="E71" s="1">
        <v>6.4999999999999997E-3</v>
      </c>
      <c r="F71" s="1">
        <v>8.6E-3</v>
      </c>
      <c r="G71" s="1">
        <v>4.5999999999999999E-3</v>
      </c>
      <c r="H71" s="1">
        <v>8.6999999999999994E-3</v>
      </c>
      <c r="I71" s="1">
        <v>3.2000000000000002E-3</v>
      </c>
      <c r="J71" s="1">
        <v>6.1999999999999998E-3</v>
      </c>
      <c r="K71" s="1">
        <v>1.7299999999999999E-2</v>
      </c>
      <c r="L71" s="1">
        <v>1.26E-2</v>
      </c>
      <c r="M71" s="1">
        <v>2.8999999999999998E-3</v>
      </c>
      <c r="N71" s="1">
        <v>5.7000000000000002E-3</v>
      </c>
      <c r="O71" s="1">
        <v>6.0000000000000001E-3</v>
      </c>
      <c r="P71" s="1">
        <v>6.1000000000000004E-3</v>
      </c>
      <c r="Q71" s="1">
        <v>0.86990000000000001</v>
      </c>
      <c r="R71" s="1">
        <v>8.8000000000000005E-3</v>
      </c>
      <c r="S71" s="1">
        <v>7.4999999999999997E-3</v>
      </c>
      <c r="T71" s="1">
        <v>7.7999999999999996E-3</v>
      </c>
      <c r="U71" s="1">
        <v>1.6000000000000001E-3</v>
      </c>
      <c r="V71" s="1">
        <v>3.8E-3</v>
      </c>
      <c r="W71" s="1">
        <v>0.251</v>
      </c>
      <c r="X71" s="1">
        <v>0.86990000000000001</v>
      </c>
      <c r="Y71" s="1">
        <v>0.86990000000000001</v>
      </c>
      <c r="Z71" s="1" t="s">
        <v>1680</v>
      </c>
      <c r="AA71" s="1">
        <v>0</v>
      </c>
      <c r="AB71" s="1">
        <v>851</v>
      </c>
    </row>
    <row r="72" spans="1:28" x14ac:dyDescent="0.3">
      <c r="A72" s="1">
        <v>71</v>
      </c>
      <c r="B72" s="1" t="s">
        <v>1680</v>
      </c>
      <c r="C72" s="1">
        <v>1.1599999999999999E-2</v>
      </c>
      <c r="D72" s="1">
        <v>3.0999999999999999E-3</v>
      </c>
      <c r="E72" s="1">
        <v>6.6E-3</v>
      </c>
      <c r="F72" s="1">
        <v>8.6999999999999994E-3</v>
      </c>
      <c r="G72" s="1">
        <v>4.5999999999999999E-3</v>
      </c>
      <c r="H72" s="1">
        <v>1.5100000000000001E-2</v>
      </c>
      <c r="I72" s="1">
        <v>3.2000000000000002E-3</v>
      </c>
      <c r="J72" s="1">
        <v>8.3000000000000001E-3</v>
      </c>
      <c r="K72" s="1">
        <v>1.41E-2</v>
      </c>
      <c r="L72" s="1">
        <v>2.12E-2</v>
      </c>
      <c r="M72" s="1">
        <v>6.6E-3</v>
      </c>
      <c r="N72" s="1">
        <v>0.02</v>
      </c>
      <c r="O72" s="1">
        <v>6.0000000000000001E-3</v>
      </c>
      <c r="P72" s="1">
        <v>6.1000000000000004E-3</v>
      </c>
      <c r="Q72" s="1">
        <v>0.8256</v>
      </c>
      <c r="R72" s="1">
        <v>1.2800000000000001E-2</v>
      </c>
      <c r="S72" s="1">
        <v>1.32E-2</v>
      </c>
      <c r="T72" s="1">
        <v>7.7999999999999996E-3</v>
      </c>
      <c r="U72" s="1">
        <v>1.6000000000000001E-3</v>
      </c>
      <c r="V72" s="1">
        <v>3.8999999999999998E-3</v>
      </c>
      <c r="W72" s="1">
        <v>0.31569999999999998</v>
      </c>
      <c r="X72" s="1">
        <v>0.8256</v>
      </c>
      <c r="Y72" s="1">
        <v>0.8256</v>
      </c>
      <c r="Z72" s="1" t="s">
        <v>1680</v>
      </c>
      <c r="AA72" s="1">
        <v>0</v>
      </c>
      <c r="AB72" s="1">
        <v>851</v>
      </c>
    </row>
    <row r="73" spans="1:28" x14ac:dyDescent="0.3">
      <c r="A73" s="1">
        <v>72</v>
      </c>
      <c r="B73" s="1" t="s">
        <v>1685</v>
      </c>
      <c r="C73" s="1">
        <v>1.2E-2</v>
      </c>
      <c r="D73" s="1">
        <v>2.3999999999999998E-3</v>
      </c>
      <c r="E73" s="1">
        <v>6.3E-3</v>
      </c>
      <c r="F73" s="1">
        <v>8.3999999999999995E-3</v>
      </c>
      <c r="G73" s="1">
        <v>8.5000000000000006E-3</v>
      </c>
      <c r="H73" s="1">
        <v>1.3299999999999999E-2</v>
      </c>
      <c r="I73" s="1">
        <v>9.5999999999999992E-3</v>
      </c>
      <c r="J73" s="1">
        <v>9.1999999999999998E-2</v>
      </c>
      <c r="K73" s="1">
        <v>2.5499999999999998E-2</v>
      </c>
      <c r="L73" s="1">
        <v>0.40439999999999998</v>
      </c>
      <c r="M73" s="1">
        <v>1.18E-2</v>
      </c>
      <c r="N73" s="1">
        <v>3.0599999999999999E-2</v>
      </c>
      <c r="O73" s="1">
        <v>6.0000000000000001E-3</v>
      </c>
      <c r="P73" s="1">
        <v>8.8999999999999999E-3</v>
      </c>
      <c r="Q73" s="1">
        <v>4.4200000000000003E-2</v>
      </c>
      <c r="R73" s="1">
        <v>9.7999999999999997E-3</v>
      </c>
      <c r="S73" s="1">
        <v>2.8799999999999999E-2</v>
      </c>
      <c r="T73" s="1">
        <v>1.5699999999999999E-2</v>
      </c>
      <c r="U73" s="1">
        <v>2.3E-3</v>
      </c>
      <c r="V73" s="1">
        <v>0.25950000000000001</v>
      </c>
      <c r="W73" s="1">
        <v>0.63690000000000002</v>
      </c>
      <c r="X73" s="1">
        <v>0.25950000000000001</v>
      </c>
      <c r="Y73" s="1">
        <v>0.40439999999999998</v>
      </c>
      <c r="Z73" s="1" t="s">
        <v>1675</v>
      </c>
      <c r="AA73" s="1">
        <v>0.14480000000000001</v>
      </c>
      <c r="AB73" s="1">
        <v>851</v>
      </c>
    </row>
    <row r="74" spans="1:28" x14ac:dyDescent="0.3">
      <c r="A74" s="1">
        <v>73</v>
      </c>
      <c r="B74" s="1" t="s">
        <v>1675</v>
      </c>
      <c r="C74" s="1">
        <v>0.108</v>
      </c>
      <c r="D74" s="1">
        <v>2.3999999999999998E-3</v>
      </c>
      <c r="E74" s="1">
        <v>0.1047</v>
      </c>
      <c r="F74" s="1">
        <v>8.8599999999999998E-2</v>
      </c>
      <c r="G74" s="1">
        <v>5.5999999999999999E-3</v>
      </c>
      <c r="H74" s="1">
        <v>1.9400000000000001E-2</v>
      </c>
      <c r="I74" s="1">
        <v>8.5000000000000006E-3</v>
      </c>
      <c r="J74" s="1">
        <v>1.18E-2</v>
      </c>
      <c r="K74" s="1">
        <v>0.11020000000000001</v>
      </c>
      <c r="L74" s="1">
        <v>1.89E-2</v>
      </c>
      <c r="M74" s="1">
        <v>5.5999999999999999E-3</v>
      </c>
      <c r="N74" s="1">
        <v>0.1195</v>
      </c>
      <c r="O74" s="1">
        <v>7.4999999999999997E-3</v>
      </c>
      <c r="P74" s="1">
        <v>0.1043</v>
      </c>
      <c r="Q74" s="1">
        <v>5.3699999999999998E-2</v>
      </c>
      <c r="R74" s="1">
        <v>0.1152</v>
      </c>
      <c r="S74" s="1">
        <v>8.6900000000000005E-2</v>
      </c>
      <c r="T74" s="1">
        <v>2.3400000000000001E-2</v>
      </c>
      <c r="U74" s="1">
        <v>1.6999999999999999E-3</v>
      </c>
      <c r="V74" s="1">
        <v>4.0000000000000001E-3</v>
      </c>
      <c r="W74" s="1">
        <v>0.84030000000000005</v>
      </c>
      <c r="X74" s="1">
        <v>1.89E-2</v>
      </c>
      <c r="Y74" s="1">
        <v>0.1195</v>
      </c>
      <c r="Z74" s="1" t="s">
        <v>1677</v>
      </c>
      <c r="AA74" s="1">
        <v>0.1007</v>
      </c>
      <c r="AB74" s="1">
        <v>851</v>
      </c>
    </row>
    <row r="75" spans="1:28" x14ac:dyDescent="0.3">
      <c r="A75" s="1">
        <v>74</v>
      </c>
      <c r="B75" s="1" t="s">
        <v>1680</v>
      </c>
      <c r="C75" s="1">
        <v>1.01E-2</v>
      </c>
      <c r="D75" s="1">
        <v>2.3E-3</v>
      </c>
      <c r="E75" s="1">
        <v>6.6E-3</v>
      </c>
      <c r="F75" s="1">
        <v>8.6999999999999994E-3</v>
      </c>
      <c r="G75" s="1">
        <v>4.5999999999999999E-3</v>
      </c>
      <c r="H75" s="1">
        <v>8.6999999999999994E-3</v>
      </c>
      <c r="I75" s="1">
        <v>2.0799999999999999E-2</v>
      </c>
      <c r="J75" s="1">
        <v>6.1999999999999998E-3</v>
      </c>
      <c r="K75" s="1">
        <v>3.39E-2</v>
      </c>
      <c r="L75" s="1">
        <v>1.0800000000000001E-2</v>
      </c>
      <c r="M75" s="1">
        <v>2.8999999999999998E-3</v>
      </c>
      <c r="N75" s="1">
        <v>5.7000000000000002E-3</v>
      </c>
      <c r="O75" s="1">
        <v>6.0000000000000001E-3</v>
      </c>
      <c r="P75" s="1">
        <v>6.1999999999999998E-3</v>
      </c>
      <c r="Q75" s="1">
        <v>0.83689999999999998</v>
      </c>
      <c r="R75" s="1">
        <v>8.8000000000000005E-3</v>
      </c>
      <c r="S75" s="1">
        <v>7.4999999999999997E-3</v>
      </c>
      <c r="T75" s="1">
        <v>7.7999999999999996E-3</v>
      </c>
      <c r="U75" s="1">
        <v>1.6000000000000001E-3</v>
      </c>
      <c r="V75" s="1">
        <v>3.8E-3</v>
      </c>
      <c r="W75" s="1">
        <v>0.29449999999999998</v>
      </c>
      <c r="X75" s="1">
        <v>0.83689999999999998</v>
      </c>
      <c r="Y75" s="1">
        <v>0.83689999999999998</v>
      </c>
      <c r="Z75" s="1" t="s">
        <v>1680</v>
      </c>
      <c r="AA75" s="1">
        <v>0</v>
      </c>
      <c r="AB75" s="1">
        <v>851</v>
      </c>
    </row>
    <row r="76" spans="1:28" x14ac:dyDescent="0.3">
      <c r="A76" s="1">
        <v>75</v>
      </c>
      <c r="B76" s="1" t="s">
        <v>1680</v>
      </c>
      <c r="C76" s="1">
        <v>1.4200000000000001E-2</v>
      </c>
      <c r="D76" s="1">
        <v>3.7000000000000002E-3</v>
      </c>
      <c r="E76" s="1">
        <v>8.0000000000000002E-3</v>
      </c>
      <c r="F76" s="1">
        <v>3.9E-2</v>
      </c>
      <c r="G76" s="1">
        <v>4.5999999999999999E-3</v>
      </c>
      <c r="H76" s="1">
        <v>8.6999999999999994E-3</v>
      </c>
      <c r="I76" s="1">
        <v>8.8000000000000005E-3</v>
      </c>
      <c r="J76" s="1">
        <v>6.1999999999999998E-3</v>
      </c>
      <c r="K76" s="1">
        <v>5.8999999999999997E-2</v>
      </c>
      <c r="L76" s="1">
        <v>1.23E-2</v>
      </c>
      <c r="M76" s="1">
        <v>5.1999999999999998E-3</v>
      </c>
      <c r="N76" s="1">
        <v>1.2800000000000001E-2</v>
      </c>
      <c r="O76" s="1">
        <v>6.0000000000000001E-3</v>
      </c>
      <c r="P76" s="1">
        <v>2.8400000000000002E-2</v>
      </c>
      <c r="Q76" s="1">
        <v>0.71970000000000001</v>
      </c>
      <c r="R76" s="1">
        <v>1.34E-2</v>
      </c>
      <c r="S76" s="1">
        <v>1.8100000000000002E-2</v>
      </c>
      <c r="T76" s="1">
        <v>2.64E-2</v>
      </c>
      <c r="U76" s="1">
        <v>1.6000000000000001E-3</v>
      </c>
      <c r="V76" s="1">
        <v>3.8E-3</v>
      </c>
      <c r="W76" s="1">
        <v>0.43940000000000001</v>
      </c>
      <c r="X76" s="1">
        <v>0.71970000000000001</v>
      </c>
      <c r="Y76" s="1">
        <v>0.71970000000000001</v>
      </c>
      <c r="Z76" s="1" t="s">
        <v>1680</v>
      </c>
      <c r="AA76" s="1">
        <v>0</v>
      </c>
      <c r="AB76" s="1">
        <v>851</v>
      </c>
    </row>
    <row r="77" spans="1:28" x14ac:dyDescent="0.3">
      <c r="A77" s="1">
        <v>76</v>
      </c>
      <c r="B77" s="1" t="s">
        <v>1680</v>
      </c>
      <c r="C77" s="1">
        <v>2.52E-2</v>
      </c>
      <c r="D77" s="1">
        <v>2.3E-3</v>
      </c>
      <c r="E77" s="1">
        <v>7.7999999999999996E-3</v>
      </c>
      <c r="F77" s="1">
        <v>0.01</v>
      </c>
      <c r="G77" s="1">
        <v>4.5999999999999999E-3</v>
      </c>
      <c r="H77" s="1">
        <v>1.5100000000000001E-2</v>
      </c>
      <c r="I77" s="1">
        <v>2.9100000000000001E-2</v>
      </c>
      <c r="J77" s="1">
        <v>3.6799999999999999E-2</v>
      </c>
      <c r="K77" s="1">
        <v>0.38590000000000002</v>
      </c>
      <c r="L77" s="1">
        <v>1.55E-2</v>
      </c>
      <c r="M77" s="1">
        <v>2.8999999999999998E-3</v>
      </c>
      <c r="N77" s="1">
        <v>5.0500000000000003E-2</v>
      </c>
      <c r="O77" s="1">
        <v>6.0000000000000001E-3</v>
      </c>
      <c r="P77" s="1">
        <v>5.2999999999999999E-2</v>
      </c>
      <c r="Q77" s="1">
        <v>0.28970000000000001</v>
      </c>
      <c r="R77" s="1">
        <v>1.8700000000000001E-2</v>
      </c>
      <c r="S77" s="1">
        <v>7.4999999999999997E-3</v>
      </c>
      <c r="T77" s="1">
        <v>3.4099999999999998E-2</v>
      </c>
      <c r="U77" s="1">
        <v>1.6000000000000001E-3</v>
      </c>
      <c r="V77" s="1">
        <v>3.8E-3</v>
      </c>
      <c r="W77" s="1">
        <v>0.63629999999999998</v>
      </c>
      <c r="X77" s="1">
        <v>0.28970000000000001</v>
      </c>
      <c r="Y77" s="1">
        <v>0.38590000000000002</v>
      </c>
      <c r="Z77" s="1" t="s">
        <v>1674</v>
      </c>
      <c r="AA77" s="1">
        <v>9.6299999999999997E-2</v>
      </c>
      <c r="AB77" s="1">
        <v>851</v>
      </c>
    </row>
    <row r="78" spans="1:28" x14ac:dyDescent="0.3">
      <c r="A78" s="1">
        <v>77</v>
      </c>
      <c r="B78" s="1" t="s">
        <v>1677</v>
      </c>
      <c r="C78" s="1">
        <v>4.1799999999999997E-2</v>
      </c>
      <c r="D78" s="1">
        <v>2.3999999999999998E-3</v>
      </c>
      <c r="E78" s="1">
        <v>1.5100000000000001E-2</v>
      </c>
      <c r="F78" s="1">
        <v>8.2699999999999996E-2</v>
      </c>
      <c r="G78" s="1">
        <v>2.52E-2</v>
      </c>
      <c r="H78" s="1">
        <v>1.8700000000000001E-2</v>
      </c>
      <c r="I78" s="1">
        <v>1.2699999999999999E-2</v>
      </c>
      <c r="J78" s="1">
        <v>6.4999999999999997E-3</v>
      </c>
      <c r="K78" s="1">
        <v>6.7799999999999999E-2</v>
      </c>
      <c r="L78" s="1">
        <v>1.7999999999999999E-2</v>
      </c>
      <c r="M78" s="1">
        <v>8.3000000000000001E-3</v>
      </c>
      <c r="N78" s="1">
        <v>0.14599999999999999</v>
      </c>
      <c r="O78" s="1">
        <v>6.0000000000000001E-3</v>
      </c>
      <c r="P78" s="1">
        <v>0.14699999999999999</v>
      </c>
      <c r="Q78" s="1">
        <v>3.3099999999999997E-2</v>
      </c>
      <c r="R78" s="1">
        <v>1.2800000000000001E-2</v>
      </c>
      <c r="S78" s="1">
        <v>1.5800000000000002E-2</v>
      </c>
      <c r="T78" s="1">
        <v>2.41E-2</v>
      </c>
      <c r="U78" s="1">
        <v>0.2767</v>
      </c>
      <c r="V78" s="1">
        <v>3.9100000000000003E-2</v>
      </c>
      <c r="W78" s="1">
        <v>0.79</v>
      </c>
      <c r="X78" s="1">
        <v>0.14599999999999999</v>
      </c>
      <c r="Y78" s="1">
        <v>0.2767</v>
      </c>
      <c r="Z78" s="1" t="s">
        <v>1684</v>
      </c>
      <c r="AA78" s="1">
        <v>0.13070000000000001</v>
      </c>
      <c r="AB78" s="1">
        <v>851</v>
      </c>
    </row>
    <row r="79" spans="1:28" x14ac:dyDescent="0.3">
      <c r="A79" s="1">
        <v>78</v>
      </c>
      <c r="B79" s="1" t="s">
        <v>1680</v>
      </c>
      <c r="C79" s="1">
        <v>9.5999999999999992E-3</v>
      </c>
      <c r="D79" s="1">
        <v>2.3E-3</v>
      </c>
      <c r="E79" s="1">
        <v>6.3E-3</v>
      </c>
      <c r="F79" s="1">
        <v>8.0999999999999996E-3</v>
      </c>
      <c r="G79" s="1">
        <v>4.5999999999999999E-3</v>
      </c>
      <c r="H79" s="1">
        <v>8.6E-3</v>
      </c>
      <c r="I79" s="1">
        <v>4.7000000000000002E-3</v>
      </c>
      <c r="J79" s="1">
        <v>6.1000000000000004E-3</v>
      </c>
      <c r="K79" s="1">
        <v>9.2999999999999992E-3</v>
      </c>
      <c r="L79" s="1">
        <v>1.06E-2</v>
      </c>
      <c r="M79" s="1">
        <v>2.8999999999999998E-3</v>
      </c>
      <c r="N79" s="1">
        <v>5.4999999999999997E-3</v>
      </c>
      <c r="O79" s="1">
        <v>5.8999999999999999E-3</v>
      </c>
      <c r="P79" s="1">
        <v>5.7000000000000002E-3</v>
      </c>
      <c r="Q79" s="1">
        <v>0.88109999999999999</v>
      </c>
      <c r="R79" s="1">
        <v>8.5000000000000006E-3</v>
      </c>
      <c r="S79" s="1">
        <v>7.1999999999999998E-3</v>
      </c>
      <c r="T79" s="1">
        <v>7.7000000000000002E-3</v>
      </c>
      <c r="U79" s="1">
        <v>1.6000000000000001E-3</v>
      </c>
      <c r="V79" s="1">
        <v>3.8999999999999998E-3</v>
      </c>
      <c r="W79" s="1">
        <v>0.23519999999999999</v>
      </c>
      <c r="X79" s="1">
        <v>0.88109999999999999</v>
      </c>
      <c r="Y79" s="1">
        <v>0.88109999999999999</v>
      </c>
      <c r="Z79" s="1" t="s">
        <v>1680</v>
      </c>
      <c r="AA79" s="1">
        <v>0</v>
      </c>
      <c r="AB79" s="1">
        <v>851</v>
      </c>
    </row>
    <row r="80" spans="1:28" x14ac:dyDescent="0.3">
      <c r="A80" s="1">
        <v>79</v>
      </c>
      <c r="B80" s="1" t="s">
        <v>1675</v>
      </c>
      <c r="C80" s="1">
        <v>1.0800000000000001E-2</v>
      </c>
      <c r="D80" s="1">
        <v>2.8E-3</v>
      </c>
      <c r="E80" s="1">
        <v>6.0000000000000001E-3</v>
      </c>
      <c r="F80" s="1">
        <v>1.4E-2</v>
      </c>
      <c r="G80" s="1">
        <v>6.7000000000000002E-3</v>
      </c>
      <c r="H80" s="1">
        <v>9.1000000000000004E-3</v>
      </c>
      <c r="I80" s="1">
        <v>2.8999999999999998E-3</v>
      </c>
      <c r="J80" s="1">
        <v>0.32079999999999997</v>
      </c>
      <c r="K80" s="1">
        <v>1.0699999999999999E-2</v>
      </c>
      <c r="L80" s="1">
        <v>0.49309999999999998</v>
      </c>
      <c r="M80" s="1">
        <v>1.23E-2</v>
      </c>
      <c r="N80" s="1">
        <v>6.8999999999999999E-3</v>
      </c>
      <c r="O80" s="1">
        <v>6.3E-3</v>
      </c>
      <c r="P80" s="1">
        <v>8.6E-3</v>
      </c>
      <c r="Q80" s="1">
        <v>8.8000000000000005E-3</v>
      </c>
      <c r="R80" s="1">
        <v>1.3100000000000001E-2</v>
      </c>
      <c r="S80" s="1">
        <v>7.7999999999999996E-3</v>
      </c>
      <c r="T80" s="1">
        <v>5.2499999999999998E-2</v>
      </c>
      <c r="U80" s="1">
        <v>2E-3</v>
      </c>
      <c r="V80" s="1">
        <v>4.7000000000000002E-3</v>
      </c>
      <c r="W80" s="1">
        <v>0.50119999999999998</v>
      </c>
      <c r="X80" s="1">
        <v>0.49309999999999998</v>
      </c>
      <c r="Y80" s="1">
        <v>0.49309999999999998</v>
      </c>
      <c r="Z80" s="1" t="s">
        <v>1675</v>
      </c>
      <c r="AA80" s="1">
        <v>0</v>
      </c>
      <c r="AB80" s="1">
        <v>851</v>
      </c>
    </row>
    <row r="81" spans="1:28" x14ac:dyDescent="0.3">
      <c r="A81" s="1">
        <v>80</v>
      </c>
      <c r="B81" s="1" t="s">
        <v>1677</v>
      </c>
      <c r="C81" s="1">
        <v>4.2500000000000003E-2</v>
      </c>
      <c r="D81" s="1">
        <v>9.7000000000000003E-3</v>
      </c>
      <c r="E81" s="1">
        <v>6.93E-2</v>
      </c>
      <c r="F81" s="1">
        <v>4.7100000000000003E-2</v>
      </c>
      <c r="G81" s="1">
        <v>8.8000000000000005E-3</v>
      </c>
      <c r="H81" s="1">
        <v>0.10009999999999999</v>
      </c>
      <c r="I81" s="1">
        <v>3.32E-2</v>
      </c>
      <c r="J81" s="1">
        <v>2.5600000000000001E-2</v>
      </c>
      <c r="K81" s="1">
        <v>0.10630000000000001</v>
      </c>
      <c r="L81" s="1">
        <v>7.5399999999999995E-2</v>
      </c>
      <c r="M81" s="1">
        <v>5.4000000000000003E-3</v>
      </c>
      <c r="N81" s="1">
        <v>0.113</v>
      </c>
      <c r="O81" s="1">
        <v>7.1999999999999998E-3</v>
      </c>
      <c r="P81" s="1">
        <v>6.4799999999999996E-2</v>
      </c>
      <c r="Q81" s="1">
        <v>0.18509999999999999</v>
      </c>
      <c r="R81" s="1">
        <v>5.74E-2</v>
      </c>
      <c r="S81" s="1">
        <v>2.4799999999999999E-2</v>
      </c>
      <c r="T81" s="1">
        <v>1.8700000000000001E-2</v>
      </c>
      <c r="U81" s="1">
        <v>1.6999999999999999E-3</v>
      </c>
      <c r="V81" s="1">
        <v>4.0000000000000001E-3</v>
      </c>
      <c r="W81" s="1">
        <v>0.86219999999999997</v>
      </c>
      <c r="X81" s="1">
        <v>0.113</v>
      </c>
      <c r="Y81" s="1">
        <v>0.18509999999999999</v>
      </c>
      <c r="Z81" s="1" t="s">
        <v>1680</v>
      </c>
      <c r="AA81" s="1">
        <v>7.2099999999999997E-2</v>
      </c>
      <c r="AB81" s="1">
        <v>851</v>
      </c>
    </row>
    <row r="82" spans="1:28" x14ac:dyDescent="0.3">
      <c r="A82" s="1">
        <v>81</v>
      </c>
      <c r="B82" s="1" t="s">
        <v>1685</v>
      </c>
      <c r="C82" s="1">
        <v>1.6500000000000001E-2</v>
      </c>
      <c r="D82" s="1">
        <v>5.4000000000000003E-3</v>
      </c>
      <c r="E82" s="1">
        <v>8.8999999999999999E-3</v>
      </c>
      <c r="F82" s="1">
        <v>3.4099999999999998E-2</v>
      </c>
      <c r="G82" s="1">
        <v>4.0399999999999998E-2</v>
      </c>
      <c r="H82" s="1">
        <v>8.6E-3</v>
      </c>
      <c r="I82" s="1">
        <v>3.5999999999999999E-3</v>
      </c>
      <c r="J82" s="1">
        <v>5.0999999999999997E-2</v>
      </c>
      <c r="K82" s="1">
        <v>1.2E-2</v>
      </c>
      <c r="L82" s="1">
        <v>0.48620000000000002</v>
      </c>
      <c r="M82" s="1">
        <v>3.1899999999999998E-2</v>
      </c>
      <c r="N82" s="1">
        <v>8.3000000000000001E-3</v>
      </c>
      <c r="O82" s="1">
        <v>5.8999999999999999E-3</v>
      </c>
      <c r="P82" s="1">
        <v>2.0199999999999999E-2</v>
      </c>
      <c r="Q82" s="1">
        <v>1.18E-2</v>
      </c>
      <c r="R82" s="1">
        <v>8.3000000000000001E-3</v>
      </c>
      <c r="S82" s="1">
        <v>1.14E-2</v>
      </c>
      <c r="T82" s="1">
        <v>1.12E-2</v>
      </c>
      <c r="U82" s="1">
        <v>4.9099999999999998E-2</v>
      </c>
      <c r="V82" s="1">
        <v>0.17530000000000001</v>
      </c>
      <c r="W82" s="1">
        <v>0.63580000000000003</v>
      </c>
      <c r="X82" s="1">
        <v>0.17530000000000001</v>
      </c>
      <c r="Y82" s="1">
        <v>0.48620000000000002</v>
      </c>
      <c r="Z82" s="1" t="s">
        <v>1675</v>
      </c>
      <c r="AA82" s="1">
        <v>0.31090000000000001</v>
      </c>
      <c r="AB82" s="1">
        <v>851</v>
      </c>
    </row>
    <row r="83" spans="1:28" x14ac:dyDescent="0.3">
      <c r="A83" s="1">
        <v>82</v>
      </c>
      <c r="B83" s="1" t="s">
        <v>1675</v>
      </c>
      <c r="C83" s="1">
        <v>1.1900000000000001E-2</v>
      </c>
      <c r="D83" s="1">
        <v>2.5000000000000001E-3</v>
      </c>
      <c r="E83" s="1">
        <v>5.7000000000000002E-3</v>
      </c>
      <c r="F83" s="1">
        <v>6.7999999999999996E-3</v>
      </c>
      <c r="G83" s="1">
        <v>1.78E-2</v>
      </c>
      <c r="H83" s="1">
        <v>8.5000000000000006E-3</v>
      </c>
      <c r="I83" s="1">
        <v>2.7000000000000001E-3</v>
      </c>
      <c r="J83" s="1">
        <v>1.9300000000000001E-2</v>
      </c>
      <c r="K83" s="1">
        <v>6.4999999999999997E-3</v>
      </c>
      <c r="L83" s="1">
        <v>0.83799999999999997</v>
      </c>
      <c r="M83" s="1">
        <v>9.5999999999999992E-3</v>
      </c>
      <c r="N83" s="1">
        <v>4.7999999999999996E-3</v>
      </c>
      <c r="O83" s="1">
        <v>5.7999999999999996E-3</v>
      </c>
      <c r="P83" s="1">
        <v>4.5999999999999999E-3</v>
      </c>
      <c r="Q83" s="1">
        <v>5.7000000000000002E-3</v>
      </c>
      <c r="R83" s="1">
        <v>8.0000000000000002E-3</v>
      </c>
      <c r="S83" s="1">
        <v>9.4999999999999998E-3</v>
      </c>
      <c r="T83" s="1">
        <v>2.63E-2</v>
      </c>
      <c r="U83" s="1">
        <v>1.8E-3</v>
      </c>
      <c r="V83" s="1">
        <v>4.1999999999999997E-3</v>
      </c>
      <c r="W83" s="1">
        <v>0.29499999999999998</v>
      </c>
      <c r="X83" s="1">
        <v>0.83799999999999997</v>
      </c>
      <c r="Y83" s="1">
        <v>0.83799999999999997</v>
      </c>
      <c r="Z83" s="1" t="s">
        <v>1675</v>
      </c>
      <c r="AA83" s="1">
        <v>0</v>
      </c>
      <c r="AB83" s="1">
        <v>851</v>
      </c>
    </row>
    <row r="84" spans="1:28" x14ac:dyDescent="0.3">
      <c r="A84" s="1">
        <v>83</v>
      </c>
      <c r="B84" s="1" t="s">
        <v>1679</v>
      </c>
      <c r="C84" s="1">
        <v>1.15E-2</v>
      </c>
      <c r="D84" s="1">
        <v>2.2000000000000001E-3</v>
      </c>
      <c r="E84" s="1">
        <v>6.6100000000000006E-2</v>
      </c>
      <c r="F84" s="1">
        <v>0.12559999999999999</v>
      </c>
      <c r="G84" s="1">
        <v>4.4000000000000003E-3</v>
      </c>
      <c r="H84" s="1">
        <v>1.23E-2</v>
      </c>
      <c r="I84" s="1">
        <v>4.3E-3</v>
      </c>
      <c r="J84" s="1">
        <v>5.8999999999999999E-3</v>
      </c>
      <c r="K84" s="1">
        <v>7.4999999999999997E-2</v>
      </c>
      <c r="L84" s="1">
        <v>1.14E-2</v>
      </c>
      <c r="M84" s="1">
        <v>5.1999999999999998E-3</v>
      </c>
      <c r="N84" s="1">
        <v>7.5899999999999995E-2</v>
      </c>
      <c r="O84" s="1">
        <v>5.7000000000000002E-3</v>
      </c>
      <c r="P84" s="1">
        <v>0.39739999999999998</v>
      </c>
      <c r="Q84" s="1">
        <v>0.16289999999999999</v>
      </c>
      <c r="R84" s="1">
        <v>1.12E-2</v>
      </c>
      <c r="S84" s="1">
        <v>1.0500000000000001E-2</v>
      </c>
      <c r="T84" s="1">
        <v>7.4000000000000003E-3</v>
      </c>
      <c r="U84" s="1">
        <v>1.5E-3</v>
      </c>
      <c r="V84" s="1">
        <v>3.5999999999999999E-3</v>
      </c>
      <c r="W84" s="1">
        <v>0.65469999999999995</v>
      </c>
      <c r="X84" s="1">
        <v>0.39739999999999998</v>
      </c>
      <c r="Y84" s="1">
        <v>0.39739999999999998</v>
      </c>
      <c r="Z84" s="1" t="s">
        <v>1679</v>
      </c>
      <c r="AA84" s="1">
        <v>0</v>
      </c>
      <c r="AB84" s="1">
        <v>851</v>
      </c>
    </row>
    <row r="85" spans="1:28" x14ac:dyDescent="0.3">
      <c r="A85" s="1">
        <v>84</v>
      </c>
      <c r="B85" s="1" t="s">
        <v>1682</v>
      </c>
      <c r="C85" s="1">
        <v>3.09E-2</v>
      </c>
      <c r="D85" s="1">
        <v>3.3999999999999998E-3</v>
      </c>
      <c r="E85" s="1">
        <v>0.1158</v>
      </c>
      <c r="F85" s="1">
        <v>0.4773</v>
      </c>
      <c r="G85" s="1">
        <v>4.3E-3</v>
      </c>
      <c r="H85" s="1">
        <v>4.9700000000000001E-2</v>
      </c>
      <c r="I85" s="1">
        <v>3.8E-3</v>
      </c>
      <c r="J85" s="1">
        <v>8.0000000000000002E-3</v>
      </c>
      <c r="K85" s="1">
        <v>4.7500000000000001E-2</v>
      </c>
      <c r="L85" s="1">
        <v>1.6799999999999999E-2</v>
      </c>
      <c r="M85" s="1">
        <v>0.02</v>
      </c>
      <c r="N85" s="1">
        <v>2.3699999999999999E-2</v>
      </c>
      <c r="O85" s="1">
        <v>6.0000000000000001E-3</v>
      </c>
      <c r="P85" s="1">
        <v>4.8300000000000003E-2</v>
      </c>
      <c r="Q85" s="1">
        <v>3.61E-2</v>
      </c>
      <c r="R85" s="1">
        <v>6.5600000000000006E-2</v>
      </c>
      <c r="S85" s="1">
        <v>2.63E-2</v>
      </c>
      <c r="T85" s="1">
        <v>8.6E-3</v>
      </c>
      <c r="U85" s="1">
        <v>1.5E-3</v>
      </c>
      <c r="V85" s="1">
        <v>6.6E-3</v>
      </c>
      <c r="W85" s="1">
        <v>0.66649999999999998</v>
      </c>
      <c r="X85" s="1">
        <v>2.63E-2</v>
      </c>
      <c r="Y85" s="1">
        <v>0.4773</v>
      </c>
      <c r="Z85" s="1" t="s">
        <v>1669</v>
      </c>
      <c r="AA85" s="1">
        <v>0.45100000000000001</v>
      </c>
      <c r="AB85" s="1">
        <v>851</v>
      </c>
    </row>
    <row r="86" spans="1:28" x14ac:dyDescent="0.3">
      <c r="A86" s="1">
        <v>85</v>
      </c>
      <c r="B86" s="1" t="s">
        <v>1673</v>
      </c>
      <c r="C86" s="1">
        <v>1.4999999999999999E-2</v>
      </c>
      <c r="D86" s="1">
        <v>7.0000000000000001E-3</v>
      </c>
      <c r="E86" s="1">
        <v>5.5999999999999999E-3</v>
      </c>
      <c r="F86" s="1">
        <v>2.06E-2</v>
      </c>
      <c r="G86" s="1">
        <v>0.1003</v>
      </c>
      <c r="H86" s="1">
        <v>8.6999999999999994E-3</v>
      </c>
      <c r="I86" s="1">
        <v>2.7000000000000001E-3</v>
      </c>
      <c r="J86" s="1">
        <v>0.42270000000000002</v>
      </c>
      <c r="K86" s="1">
        <v>6.4000000000000003E-3</v>
      </c>
      <c r="L86" s="1">
        <v>0.26069999999999999</v>
      </c>
      <c r="M86" s="1">
        <v>2.1000000000000001E-2</v>
      </c>
      <c r="N86" s="1">
        <v>4.7999999999999996E-3</v>
      </c>
      <c r="O86" s="1">
        <v>6.0000000000000001E-3</v>
      </c>
      <c r="P86" s="1">
        <v>1.11E-2</v>
      </c>
      <c r="Q86" s="1">
        <v>5.7000000000000002E-3</v>
      </c>
      <c r="R86" s="1">
        <v>1.37E-2</v>
      </c>
      <c r="S86" s="1">
        <v>9.7999999999999997E-3</v>
      </c>
      <c r="T86" s="1">
        <v>3.3300000000000003E-2</v>
      </c>
      <c r="U86" s="1">
        <v>1.9E-3</v>
      </c>
      <c r="V86" s="1">
        <v>4.2900000000000001E-2</v>
      </c>
      <c r="W86" s="1">
        <v>0.60860000000000003</v>
      </c>
      <c r="X86" s="1">
        <v>0.42270000000000002</v>
      </c>
      <c r="Y86" s="1">
        <v>0.42270000000000002</v>
      </c>
      <c r="Z86" s="1" t="s">
        <v>1673</v>
      </c>
      <c r="AA86" s="1">
        <v>0</v>
      </c>
      <c r="AB86" s="1">
        <v>851</v>
      </c>
    </row>
    <row r="87" spans="1:28" x14ac:dyDescent="0.3">
      <c r="A87" s="1">
        <v>86</v>
      </c>
      <c r="B87" s="1" t="s">
        <v>1670</v>
      </c>
      <c r="C87" s="1">
        <v>9.1000000000000004E-3</v>
      </c>
      <c r="D87" s="1">
        <v>3.3E-3</v>
      </c>
      <c r="E87" s="1">
        <v>6.0000000000000001E-3</v>
      </c>
      <c r="F87" s="1">
        <v>7.1000000000000004E-3</v>
      </c>
      <c r="G87" s="1">
        <v>0.78349999999999997</v>
      </c>
      <c r="H87" s="1">
        <v>8.3999999999999995E-3</v>
      </c>
      <c r="I87" s="1">
        <v>3.5000000000000001E-3</v>
      </c>
      <c r="J87" s="1">
        <v>1.5299999999999999E-2</v>
      </c>
      <c r="K87" s="1">
        <v>6.7000000000000002E-3</v>
      </c>
      <c r="L87" s="1">
        <v>6.2300000000000001E-2</v>
      </c>
      <c r="M87" s="1">
        <v>4.02E-2</v>
      </c>
      <c r="N87" s="1">
        <v>5.1999999999999998E-3</v>
      </c>
      <c r="O87" s="1">
        <v>5.7000000000000002E-3</v>
      </c>
      <c r="P87" s="1">
        <v>4.7999999999999996E-3</v>
      </c>
      <c r="Q87" s="1">
        <v>6.3E-3</v>
      </c>
      <c r="R87" s="1">
        <v>8.0999999999999996E-3</v>
      </c>
      <c r="S87" s="1">
        <v>6.7999999999999996E-3</v>
      </c>
      <c r="T87" s="1">
        <v>9.1000000000000004E-3</v>
      </c>
      <c r="U87" s="1">
        <v>2.2000000000000001E-3</v>
      </c>
      <c r="V87" s="1">
        <v>6.3E-3</v>
      </c>
      <c r="W87" s="1">
        <v>0.35189999999999999</v>
      </c>
      <c r="X87" s="1">
        <v>0.78349999999999997</v>
      </c>
      <c r="Y87" s="1">
        <v>0.78349999999999997</v>
      </c>
      <c r="Z87" s="1" t="s">
        <v>1670</v>
      </c>
      <c r="AA87" s="1">
        <v>0</v>
      </c>
      <c r="AB87" s="1">
        <v>851</v>
      </c>
    </row>
    <row r="88" spans="1:28" x14ac:dyDescent="0.3">
      <c r="A88" s="1">
        <v>87</v>
      </c>
      <c r="B88" s="1" t="s">
        <v>1674</v>
      </c>
      <c r="C88" s="1">
        <v>0.32090000000000002</v>
      </c>
      <c r="D88" s="1">
        <v>6.4999999999999997E-3</v>
      </c>
      <c r="E88" s="1">
        <v>0.1326</v>
      </c>
      <c r="F88" s="1">
        <v>0.105</v>
      </c>
      <c r="G88" s="1">
        <v>7.1000000000000004E-3</v>
      </c>
      <c r="H88" s="1">
        <v>2.7099999999999999E-2</v>
      </c>
      <c r="I88" s="1">
        <v>1.9099999999999999E-2</v>
      </c>
      <c r="J88" s="1">
        <v>9.2999999999999992E-3</v>
      </c>
      <c r="K88" s="1">
        <v>5.1900000000000002E-2</v>
      </c>
      <c r="L88" s="1">
        <v>1.6799999999999999E-2</v>
      </c>
      <c r="M88" s="1">
        <v>1.61E-2</v>
      </c>
      <c r="N88" s="1">
        <v>1.9400000000000001E-2</v>
      </c>
      <c r="O88" s="1">
        <v>7.1000000000000004E-3</v>
      </c>
      <c r="P88" s="1">
        <v>5.3600000000000002E-2</v>
      </c>
      <c r="Q88" s="1">
        <v>2.23E-2</v>
      </c>
      <c r="R88" s="1">
        <v>0.11700000000000001</v>
      </c>
      <c r="S88" s="1">
        <v>2.6800000000000001E-2</v>
      </c>
      <c r="T88" s="1">
        <v>2.07E-2</v>
      </c>
      <c r="U88" s="1">
        <v>1.6000000000000001E-3</v>
      </c>
      <c r="V88" s="1">
        <v>1.9E-2</v>
      </c>
      <c r="W88" s="1">
        <v>0.7712</v>
      </c>
      <c r="X88" s="1">
        <v>5.1900000000000002E-2</v>
      </c>
      <c r="Y88" s="1">
        <v>0.32090000000000002</v>
      </c>
      <c r="Z88" s="1" t="s">
        <v>1666</v>
      </c>
      <c r="AA88" s="1">
        <v>0.26900000000000002</v>
      </c>
      <c r="AB88" s="1">
        <v>851</v>
      </c>
    </row>
    <row r="89" spans="1:28" x14ac:dyDescent="0.3">
      <c r="A89" s="1">
        <v>88</v>
      </c>
      <c r="B89" s="1" t="s">
        <v>1668</v>
      </c>
      <c r="C89" s="1">
        <v>5.2299999999999999E-2</v>
      </c>
      <c r="D89" s="1">
        <v>2.0999999999999999E-3</v>
      </c>
      <c r="E89" s="1">
        <v>0.1593</v>
      </c>
      <c r="F89" s="1">
        <v>0.26379999999999998</v>
      </c>
      <c r="G89" s="1">
        <v>4.3E-3</v>
      </c>
      <c r="H89" s="1">
        <v>1.8800000000000001E-2</v>
      </c>
      <c r="I89" s="1">
        <v>4.1999999999999997E-3</v>
      </c>
      <c r="J89" s="1">
        <v>7.3000000000000001E-3</v>
      </c>
      <c r="K89" s="1">
        <v>8.0100000000000005E-2</v>
      </c>
      <c r="L89" s="1">
        <v>1.43E-2</v>
      </c>
      <c r="M89" s="1">
        <v>2.7000000000000001E-3</v>
      </c>
      <c r="N89" s="1">
        <v>3.0200000000000001E-2</v>
      </c>
      <c r="O89" s="1">
        <v>0.2072</v>
      </c>
      <c r="P89" s="1">
        <v>3.6600000000000001E-2</v>
      </c>
      <c r="Q89" s="1">
        <v>1.24E-2</v>
      </c>
      <c r="R89" s="1">
        <v>5.8000000000000003E-2</v>
      </c>
      <c r="S89" s="1">
        <v>2.8000000000000001E-2</v>
      </c>
      <c r="T89" s="1">
        <v>1.34E-2</v>
      </c>
      <c r="U89" s="1">
        <v>1.5E-3</v>
      </c>
      <c r="V89" s="1">
        <v>3.5999999999999999E-3</v>
      </c>
      <c r="W89" s="1">
        <v>0.7369</v>
      </c>
      <c r="X89" s="1">
        <v>0.1593</v>
      </c>
      <c r="Y89" s="1">
        <v>0.26379999999999998</v>
      </c>
      <c r="Z89" s="1" t="s">
        <v>1669</v>
      </c>
      <c r="AA89" s="1">
        <v>0.1045</v>
      </c>
      <c r="AB89" s="1">
        <v>851</v>
      </c>
    </row>
    <row r="90" spans="1:28" x14ac:dyDescent="0.3">
      <c r="A90" s="1">
        <v>89</v>
      </c>
      <c r="B90" s="1" t="s">
        <v>1668</v>
      </c>
      <c r="C90" s="1">
        <v>6.7400000000000002E-2</v>
      </c>
      <c r="D90" s="1">
        <v>2.2000000000000001E-3</v>
      </c>
      <c r="E90" s="1">
        <v>2.81E-2</v>
      </c>
      <c r="F90" s="1">
        <v>0.52339999999999998</v>
      </c>
      <c r="G90" s="1">
        <v>8.0000000000000002E-3</v>
      </c>
      <c r="H90" s="1">
        <v>1.54E-2</v>
      </c>
      <c r="I90" s="1">
        <v>4.41E-2</v>
      </c>
      <c r="J90" s="1">
        <v>1.2999999999999999E-2</v>
      </c>
      <c r="K90" s="1">
        <v>1.49E-2</v>
      </c>
      <c r="L90" s="1">
        <v>4.5499999999999999E-2</v>
      </c>
      <c r="M90" s="1">
        <v>2.98E-2</v>
      </c>
      <c r="N90" s="1">
        <v>1.2E-2</v>
      </c>
      <c r="O90" s="1">
        <v>6.2E-2</v>
      </c>
      <c r="P90" s="1">
        <v>1.3299999999999999E-2</v>
      </c>
      <c r="Q90" s="1">
        <v>6.4999999999999997E-3</v>
      </c>
      <c r="R90" s="1">
        <v>1.15E-2</v>
      </c>
      <c r="S90" s="1">
        <v>9.9000000000000008E-3</v>
      </c>
      <c r="T90" s="1">
        <v>1.44E-2</v>
      </c>
      <c r="U90" s="1">
        <v>2E-3</v>
      </c>
      <c r="V90" s="1">
        <v>7.6799999999999993E-2</v>
      </c>
      <c r="W90" s="1">
        <v>0.64159999999999995</v>
      </c>
      <c r="X90" s="1">
        <v>2.81E-2</v>
      </c>
      <c r="Y90" s="1">
        <v>0.52339999999999998</v>
      </c>
      <c r="Z90" s="1" t="s">
        <v>1669</v>
      </c>
      <c r="AA90" s="1">
        <v>0.49530000000000002</v>
      </c>
      <c r="AB90" s="1">
        <v>851</v>
      </c>
    </row>
    <row r="91" spans="1:28" x14ac:dyDescent="0.3">
      <c r="A91" s="1">
        <v>90</v>
      </c>
      <c r="B91" s="1" t="s">
        <v>1673</v>
      </c>
      <c r="C91" s="1">
        <v>1.04E-2</v>
      </c>
      <c r="D91" s="1">
        <v>2.7000000000000001E-3</v>
      </c>
      <c r="E91" s="1">
        <v>5.5999999999999999E-3</v>
      </c>
      <c r="F91" s="1">
        <v>6.7000000000000002E-3</v>
      </c>
      <c r="G91" s="1">
        <v>1.9099999999999999E-2</v>
      </c>
      <c r="H91" s="1">
        <v>8.6999999999999994E-3</v>
      </c>
      <c r="I91" s="1">
        <v>2.7000000000000001E-3</v>
      </c>
      <c r="J91" s="1">
        <v>0.45739999999999997</v>
      </c>
      <c r="K91" s="1">
        <v>6.4000000000000003E-3</v>
      </c>
      <c r="L91" s="1">
        <v>0.13</v>
      </c>
      <c r="M91" s="1">
        <v>0.2021</v>
      </c>
      <c r="N91" s="1">
        <v>4.7999999999999996E-3</v>
      </c>
      <c r="O91" s="1">
        <v>6.0000000000000001E-3</v>
      </c>
      <c r="P91" s="1">
        <v>4.4999999999999997E-3</v>
      </c>
      <c r="Q91" s="1">
        <v>5.7000000000000002E-3</v>
      </c>
      <c r="R91" s="1">
        <v>8.2000000000000007E-3</v>
      </c>
      <c r="S91" s="1">
        <v>7.4999999999999997E-3</v>
      </c>
      <c r="T91" s="1">
        <v>0.105</v>
      </c>
      <c r="U91" s="1">
        <v>1.9E-3</v>
      </c>
      <c r="V91" s="1">
        <v>4.5999999999999999E-3</v>
      </c>
      <c r="W91" s="1">
        <v>0.5665</v>
      </c>
      <c r="X91" s="1">
        <v>0.45739999999999997</v>
      </c>
      <c r="Y91" s="1">
        <v>0.45739999999999997</v>
      </c>
      <c r="Z91" s="1" t="s">
        <v>1673</v>
      </c>
      <c r="AA91" s="1">
        <v>0</v>
      </c>
      <c r="AB91" s="1">
        <v>851</v>
      </c>
    </row>
    <row r="92" spans="1:28" x14ac:dyDescent="0.3">
      <c r="A92" s="1">
        <v>91</v>
      </c>
      <c r="B92" s="1" t="s">
        <v>1672</v>
      </c>
      <c r="C92" s="1">
        <v>0.2001</v>
      </c>
      <c r="D92" s="1">
        <v>3.3000000000000002E-2</v>
      </c>
      <c r="E92" s="1">
        <v>4.2500000000000003E-2</v>
      </c>
      <c r="F92" s="1">
        <v>7.6600000000000001E-2</v>
      </c>
      <c r="G92" s="1">
        <v>1.67E-2</v>
      </c>
      <c r="H92" s="1">
        <v>3.32E-2</v>
      </c>
      <c r="I92" s="1">
        <v>9.4999999999999998E-3</v>
      </c>
      <c r="J92" s="1">
        <v>2.1700000000000001E-2</v>
      </c>
      <c r="K92" s="1">
        <v>3.6799999999999999E-2</v>
      </c>
      <c r="L92" s="1">
        <v>7.2900000000000006E-2</v>
      </c>
      <c r="M92" s="1">
        <v>2.0400000000000001E-2</v>
      </c>
      <c r="N92" s="1">
        <v>0.1089</v>
      </c>
      <c r="O92" s="1">
        <v>1.12E-2</v>
      </c>
      <c r="P92" s="1">
        <v>5.2900000000000003E-2</v>
      </c>
      <c r="Q92" s="1">
        <v>1.6799999999999999E-2</v>
      </c>
      <c r="R92" s="1">
        <v>0.15010000000000001</v>
      </c>
      <c r="S92" s="1">
        <v>5.8900000000000001E-2</v>
      </c>
      <c r="T92" s="1">
        <v>2.3300000000000001E-2</v>
      </c>
      <c r="U92" s="1">
        <v>1.8E-3</v>
      </c>
      <c r="V92" s="1">
        <v>1.2699999999999999E-2</v>
      </c>
      <c r="W92" s="1">
        <v>0.8639</v>
      </c>
      <c r="X92" s="1">
        <v>9.4999999999999998E-3</v>
      </c>
      <c r="Y92" s="1">
        <v>0.2001</v>
      </c>
      <c r="Z92" s="1" t="s">
        <v>1666</v>
      </c>
      <c r="AA92" s="1">
        <v>0.1905</v>
      </c>
      <c r="AB92" s="1">
        <v>851</v>
      </c>
    </row>
    <row r="93" spans="1:28" x14ac:dyDescent="0.3">
      <c r="A93" s="1">
        <v>92</v>
      </c>
      <c r="B93" s="1" t="s">
        <v>1679</v>
      </c>
      <c r="C93" s="1">
        <v>4.9599999999999998E-2</v>
      </c>
      <c r="D93" s="1">
        <v>2.8999999999999998E-3</v>
      </c>
      <c r="E93" s="1">
        <v>2.1600000000000001E-2</v>
      </c>
      <c r="F93" s="1">
        <v>0.12820000000000001</v>
      </c>
      <c r="G93" s="1">
        <v>5.8999999999999999E-3</v>
      </c>
      <c r="H93" s="1">
        <v>1.8200000000000001E-2</v>
      </c>
      <c r="I93" s="1">
        <v>1.41E-2</v>
      </c>
      <c r="J93" s="1">
        <v>7.9000000000000008E-3</v>
      </c>
      <c r="K93" s="1">
        <v>0.47770000000000001</v>
      </c>
      <c r="L93" s="1">
        <v>1.72E-2</v>
      </c>
      <c r="M93" s="1">
        <v>5.0000000000000001E-3</v>
      </c>
      <c r="N93" s="1">
        <v>1.6899999999999998E-2</v>
      </c>
      <c r="O93" s="1">
        <v>5.6099999999999997E-2</v>
      </c>
      <c r="P93" s="1">
        <v>5.6899999999999999E-2</v>
      </c>
      <c r="Q93" s="1">
        <v>3.9899999999999998E-2</v>
      </c>
      <c r="R93" s="1">
        <v>3.56E-2</v>
      </c>
      <c r="S93" s="1">
        <v>2.6700000000000002E-2</v>
      </c>
      <c r="T93" s="1">
        <v>1.2500000000000001E-2</v>
      </c>
      <c r="U93" s="1">
        <v>2.0999999999999999E-3</v>
      </c>
      <c r="V93" s="1">
        <v>4.8999999999999998E-3</v>
      </c>
      <c r="W93" s="1">
        <v>0.66579999999999995</v>
      </c>
      <c r="X93" s="1">
        <v>5.6899999999999999E-2</v>
      </c>
      <c r="Y93" s="1">
        <v>0.47770000000000001</v>
      </c>
      <c r="Z93" s="1" t="s">
        <v>1674</v>
      </c>
      <c r="AA93" s="1">
        <v>0.42070000000000002</v>
      </c>
      <c r="AB93" s="1">
        <v>851</v>
      </c>
    </row>
    <row r="94" spans="1:28" x14ac:dyDescent="0.3">
      <c r="A94" s="1">
        <v>93</v>
      </c>
      <c r="B94" s="1" t="s">
        <v>1675</v>
      </c>
      <c r="C94" s="1">
        <v>1.9900000000000001E-2</v>
      </c>
      <c r="D94" s="1">
        <v>6.4999999999999997E-3</v>
      </c>
      <c r="E94" s="1">
        <v>8.3000000000000001E-3</v>
      </c>
      <c r="F94" s="1">
        <v>2.0299999999999999E-2</v>
      </c>
      <c r="G94" s="1">
        <v>1.78E-2</v>
      </c>
      <c r="H94" s="1">
        <v>1.4800000000000001E-2</v>
      </c>
      <c r="I94" s="1">
        <v>7.7999999999999996E-3</v>
      </c>
      <c r="J94" s="1">
        <v>0.19989999999999999</v>
      </c>
      <c r="K94" s="1">
        <v>8.5599999999999996E-2</v>
      </c>
      <c r="L94" s="1">
        <v>5.1700000000000003E-2</v>
      </c>
      <c r="M94" s="1">
        <v>7.9000000000000008E-3</v>
      </c>
      <c r="N94" s="1">
        <v>1.8599999999999998E-2</v>
      </c>
      <c r="O94" s="1">
        <v>8.0999999999999996E-3</v>
      </c>
      <c r="P94" s="1">
        <v>2.1000000000000001E-2</v>
      </c>
      <c r="Q94" s="1">
        <v>8.8999999999999999E-3</v>
      </c>
      <c r="R94" s="1">
        <v>1.8599999999999998E-2</v>
      </c>
      <c r="S94" s="1">
        <v>3.9800000000000002E-2</v>
      </c>
      <c r="T94" s="1">
        <v>0.43619999999999998</v>
      </c>
      <c r="U94" s="1">
        <v>2.3999999999999998E-3</v>
      </c>
      <c r="V94" s="1">
        <v>5.7999999999999996E-3</v>
      </c>
      <c r="W94" s="1">
        <v>0.65769999999999995</v>
      </c>
      <c r="X94" s="1">
        <v>5.1700000000000003E-2</v>
      </c>
      <c r="Y94" s="1">
        <v>0.43619999999999998</v>
      </c>
      <c r="Z94" s="1" t="s">
        <v>1683</v>
      </c>
      <c r="AA94" s="1">
        <v>0.38450000000000001</v>
      </c>
      <c r="AB94" s="1">
        <v>851</v>
      </c>
    </row>
    <row r="95" spans="1:28" x14ac:dyDescent="0.3">
      <c r="A95" s="1">
        <v>94</v>
      </c>
      <c r="B95" s="1" t="s">
        <v>1668</v>
      </c>
      <c r="C95" s="1">
        <v>1.14E-2</v>
      </c>
      <c r="D95" s="1">
        <v>2.2000000000000001E-3</v>
      </c>
      <c r="E95" s="1">
        <v>0.84709999999999996</v>
      </c>
      <c r="F95" s="1">
        <v>8.8999999999999999E-3</v>
      </c>
      <c r="G95" s="1">
        <v>4.4000000000000003E-3</v>
      </c>
      <c r="H95" s="1">
        <v>1.3299999999999999E-2</v>
      </c>
      <c r="I95" s="1">
        <v>2.8999999999999998E-3</v>
      </c>
      <c r="J95" s="1">
        <v>5.7999999999999996E-3</v>
      </c>
      <c r="K95" s="1">
        <v>7.0000000000000001E-3</v>
      </c>
      <c r="L95" s="1">
        <v>0.01</v>
      </c>
      <c r="M95" s="1">
        <v>2.7000000000000001E-3</v>
      </c>
      <c r="N95" s="1">
        <v>2.9000000000000001E-2</v>
      </c>
      <c r="O95" s="1">
        <v>5.8999999999999999E-3</v>
      </c>
      <c r="P95" s="1">
        <v>7.1000000000000004E-3</v>
      </c>
      <c r="Q95" s="1">
        <v>5.8999999999999999E-3</v>
      </c>
      <c r="R95" s="1">
        <v>1.01E-2</v>
      </c>
      <c r="S95" s="1">
        <v>1.09E-2</v>
      </c>
      <c r="T95" s="1">
        <v>7.3000000000000001E-3</v>
      </c>
      <c r="U95" s="1">
        <v>1.5E-3</v>
      </c>
      <c r="V95" s="1">
        <v>6.4999999999999997E-3</v>
      </c>
      <c r="W95" s="1">
        <v>0.28210000000000002</v>
      </c>
      <c r="X95" s="1">
        <v>0.84709999999999996</v>
      </c>
      <c r="Y95" s="1">
        <v>0.84709999999999996</v>
      </c>
      <c r="Z95" s="1" t="s">
        <v>1668</v>
      </c>
      <c r="AA95" s="1">
        <v>0</v>
      </c>
      <c r="AB95" s="1">
        <v>851</v>
      </c>
    </row>
    <row r="96" spans="1:28" x14ac:dyDescent="0.3">
      <c r="A96" s="1">
        <v>95</v>
      </c>
      <c r="B96" s="1" t="s">
        <v>1666</v>
      </c>
      <c r="C96" s="1">
        <v>4.5199999999999997E-2</v>
      </c>
      <c r="D96" s="1">
        <v>3.3E-3</v>
      </c>
      <c r="E96" s="1">
        <v>6.2799999999999995E-2</v>
      </c>
      <c r="F96" s="1">
        <v>0.1394</v>
      </c>
      <c r="G96" s="1">
        <v>1.12E-2</v>
      </c>
      <c r="H96" s="1">
        <v>1.0699999999999999E-2</v>
      </c>
      <c r="I96" s="1">
        <v>4.1000000000000003E-3</v>
      </c>
      <c r="J96" s="1">
        <v>1.9800000000000002E-2</v>
      </c>
      <c r="K96" s="1">
        <v>6.83E-2</v>
      </c>
      <c r="L96" s="1">
        <v>1.29E-2</v>
      </c>
      <c r="M96" s="1">
        <v>5.1000000000000004E-3</v>
      </c>
      <c r="N96" s="1">
        <v>3.1300000000000001E-2</v>
      </c>
      <c r="O96" s="1">
        <v>0.42970000000000003</v>
      </c>
      <c r="P96" s="1">
        <v>2.1899999999999999E-2</v>
      </c>
      <c r="Q96" s="1">
        <v>1.0999999999999999E-2</v>
      </c>
      <c r="R96" s="1">
        <v>9.6600000000000005E-2</v>
      </c>
      <c r="S96" s="1">
        <v>1.29E-2</v>
      </c>
      <c r="T96" s="1">
        <v>8.8999999999999999E-3</v>
      </c>
      <c r="U96" s="1">
        <v>1.5E-3</v>
      </c>
      <c r="V96" s="1">
        <v>3.5999999999999999E-3</v>
      </c>
      <c r="W96" s="1">
        <v>0.67789999999999995</v>
      </c>
      <c r="X96" s="1">
        <v>4.5199999999999997E-2</v>
      </c>
      <c r="Y96" s="1">
        <v>0.42970000000000003</v>
      </c>
      <c r="Z96" s="1" t="s">
        <v>1678</v>
      </c>
      <c r="AA96" s="1">
        <v>0.38440000000000002</v>
      </c>
      <c r="AB96" s="1">
        <v>851</v>
      </c>
    </row>
    <row r="97" spans="1:28" x14ac:dyDescent="0.3">
      <c r="A97" s="1">
        <v>96</v>
      </c>
      <c r="B97" s="1" t="s">
        <v>1672</v>
      </c>
      <c r="C97" s="1">
        <v>5.7500000000000002E-2</v>
      </c>
      <c r="D97" s="1">
        <v>8.8000000000000005E-3</v>
      </c>
      <c r="E97" s="1">
        <v>7.0599999999999996E-2</v>
      </c>
      <c r="F97" s="1">
        <v>6.5799999999999997E-2</v>
      </c>
      <c r="G97" s="1">
        <v>4.4999999999999997E-3</v>
      </c>
      <c r="H97" s="1">
        <v>0.10539999999999999</v>
      </c>
      <c r="I97" s="1">
        <v>1.9099999999999999E-2</v>
      </c>
      <c r="J97" s="1">
        <v>5.7000000000000002E-3</v>
      </c>
      <c r="K97" s="1">
        <v>1.9099999999999999E-2</v>
      </c>
      <c r="L97" s="1">
        <v>3.3099999999999997E-2</v>
      </c>
      <c r="M97" s="1">
        <v>4.0000000000000001E-3</v>
      </c>
      <c r="N97" s="1">
        <v>0.28389999999999999</v>
      </c>
      <c r="O97" s="1">
        <v>7.1999999999999998E-3</v>
      </c>
      <c r="P97" s="1">
        <v>1.3299999999999999E-2</v>
      </c>
      <c r="Q97" s="1">
        <v>0.02</v>
      </c>
      <c r="R97" s="1">
        <v>0.1205</v>
      </c>
      <c r="S97" s="1">
        <v>0.12</v>
      </c>
      <c r="T97" s="1">
        <v>1.6199999999999999E-2</v>
      </c>
      <c r="U97" s="1">
        <v>1.6000000000000001E-3</v>
      </c>
      <c r="V97" s="1">
        <v>2.3800000000000002E-2</v>
      </c>
      <c r="W97" s="1">
        <v>0.78549999999999998</v>
      </c>
      <c r="X97" s="1">
        <v>1.9099999999999999E-2</v>
      </c>
      <c r="Y97" s="1">
        <v>0.28389999999999999</v>
      </c>
      <c r="Z97" s="1" t="s">
        <v>1677</v>
      </c>
      <c r="AA97" s="1">
        <v>0.26479999999999998</v>
      </c>
      <c r="AB97" s="1">
        <v>851</v>
      </c>
    </row>
    <row r="98" spans="1:28" x14ac:dyDescent="0.3">
      <c r="A98" s="1">
        <v>97</v>
      </c>
      <c r="B98" s="1" t="s">
        <v>1670</v>
      </c>
      <c r="C98" s="1">
        <v>8.9999999999999993E-3</v>
      </c>
      <c r="D98" s="1">
        <v>2.3E-3</v>
      </c>
      <c r="E98" s="1">
        <v>5.8999999999999999E-3</v>
      </c>
      <c r="F98" s="1">
        <v>7.0000000000000001E-3</v>
      </c>
      <c r="G98" s="1">
        <v>0.86890000000000001</v>
      </c>
      <c r="H98" s="1">
        <v>8.3000000000000001E-3</v>
      </c>
      <c r="I98" s="1">
        <v>3.5000000000000001E-3</v>
      </c>
      <c r="J98" s="1">
        <v>7.4000000000000003E-3</v>
      </c>
      <c r="K98" s="1">
        <v>6.7000000000000002E-3</v>
      </c>
      <c r="L98" s="1">
        <v>1.09E-2</v>
      </c>
      <c r="M98" s="1">
        <v>5.4999999999999997E-3</v>
      </c>
      <c r="N98" s="1">
        <v>5.1999999999999998E-3</v>
      </c>
      <c r="O98" s="1">
        <v>5.5999999999999999E-3</v>
      </c>
      <c r="P98" s="1">
        <v>4.7999999999999996E-3</v>
      </c>
      <c r="Q98" s="1">
        <v>6.1999999999999998E-3</v>
      </c>
      <c r="R98" s="1">
        <v>8.0000000000000002E-3</v>
      </c>
      <c r="S98" s="1">
        <v>6.7999999999999996E-3</v>
      </c>
      <c r="T98" s="1">
        <v>7.4999999999999997E-3</v>
      </c>
      <c r="U98" s="1">
        <v>2.2000000000000001E-3</v>
      </c>
      <c r="V98" s="1">
        <v>1.83E-2</v>
      </c>
      <c r="W98" s="1">
        <v>0.25390000000000001</v>
      </c>
      <c r="X98" s="1">
        <v>0.86890000000000001</v>
      </c>
      <c r="Y98" s="1">
        <v>0.86890000000000001</v>
      </c>
      <c r="Z98" s="1" t="s">
        <v>1670</v>
      </c>
      <c r="AA98" s="1">
        <v>0</v>
      </c>
      <c r="AB98" s="1">
        <v>851</v>
      </c>
    </row>
    <row r="99" spans="1:28" x14ac:dyDescent="0.3">
      <c r="A99" s="1">
        <v>98</v>
      </c>
      <c r="B99" s="1" t="s">
        <v>1670</v>
      </c>
      <c r="C99" s="1">
        <v>8.9999999999999993E-3</v>
      </c>
      <c r="D99" s="1">
        <v>2.3E-3</v>
      </c>
      <c r="E99" s="1">
        <v>5.8999999999999999E-3</v>
      </c>
      <c r="F99" s="1">
        <v>7.0000000000000001E-3</v>
      </c>
      <c r="G99" s="1">
        <v>0.66049999999999998</v>
      </c>
      <c r="H99" s="1">
        <v>8.3000000000000001E-3</v>
      </c>
      <c r="I99" s="1">
        <v>3.5000000000000001E-3</v>
      </c>
      <c r="J99" s="1">
        <v>9.1999999999999998E-3</v>
      </c>
      <c r="K99" s="1">
        <v>6.7000000000000002E-3</v>
      </c>
      <c r="L99" s="1">
        <v>0.13489999999999999</v>
      </c>
      <c r="M99" s="1">
        <v>4.3E-3</v>
      </c>
      <c r="N99" s="1">
        <v>5.1999999999999998E-3</v>
      </c>
      <c r="O99" s="1">
        <v>5.5999999999999999E-3</v>
      </c>
      <c r="P99" s="1">
        <v>4.7999999999999996E-3</v>
      </c>
      <c r="Q99" s="1">
        <v>6.1999999999999998E-3</v>
      </c>
      <c r="R99" s="1">
        <v>8.0000000000000002E-3</v>
      </c>
      <c r="S99" s="1">
        <v>6.7999999999999996E-3</v>
      </c>
      <c r="T99" s="1">
        <v>7.4999999999999997E-3</v>
      </c>
      <c r="U99" s="1">
        <v>2.2000000000000001E-3</v>
      </c>
      <c r="V99" s="1">
        <v>0.10199999999999999</v>
      </c>
      <c r="W99" s="1">
        <v>0.43219999999999997</v>
      </c>
      <c r="X99" s="1">
        <v>0.66049999999999998</v>
      </c>
      <c r="Y99" s="1">
        <v>0.66049999999999998</v>
      </c>
      <c r="Z99" s="1" t="s">
        <v>1670</v>
      </c>
      <c r="AA99" s="1">
        <v>0</v>
      </c>
      <c r="AB99" s="1">
        <v>851</v>
      </c>
    </row>
    <row r="100" spans="1:28" x14ac:dyDescent="0.3">
      <c r="A100" s="1">
        <v>99</v>
      </c>
      <c r="B100" s="1" t="s">
        <v>1672</v>
      </c>
      <c r="C100" s="1">
        <v>0.12670000000000001</v>
      </c>
      <c r="D100" s="1">
        <v>1.0699999999999999E-2</v>
      </c>
      <c r="E100" s="1">
        <v>2.1000000000000001E-2</v>
      </c>
      <c r="F100" s="1">
        <v>2.9100000000000001E-2</v>
      </c>
      <c r="G100" s="1">
        <v>7.7999999999999996E-3</v>
      </c>
      <c r="H100" s="1">
        <v>1.17E-2</v>
      </c>
      <c r="I100" s="1">
        <v>8.0500000000000002E-2</v>
      </c>
      <c r="J100" s="1">
        <v>0.1313</v>
      </c>
      <c r="K100" s="1">
        <v>4.2200000000000001E-2</v>
      </c>
      <c r="L100" s="1">
        <v>0.1244</v>
      </c>
      <c r="M100" s="1">
        <v>5.1900000000000002E-2</v>
      </c>
      <c r="N100" s="1">
        <v>2.92E-2</v>
      </c>
      <c r="O100" s="1">
        <v>2.3900000000000001E-2</v>
      </c>
      <c r="P100" s="1">
        <v>0.11409999999999999</v>
      </c>
      <c r="Q100" s="1">
        <v>6.9199999999999998E-2</v>
      </c>
      <c r="R100" s="1">
        <v>2.1000000000000001E-2</v>
      </c>
      <c r="S100" s="1">
        <v>2.3199999999999998E-2</v>
      </c>
      <c r="T100" s="1">
        <v>5.79E-2</v>
      </c>
      <c r="U100" s="1">
        <v>1.8E-3</v>
      </c>
      <c r="V100" s="1">
        <v>2.2200000000000001E-2</v>
      </c>
      <c r="W100" s="1">
        <v>0.88629999999999998</v>
      </c>
      <c r="X100" s="1">
        <v>8.0500000000000002E-2</v>
      </c>
      <c r="Y100" s="1">
        <v>0.1313</v>
      </c>
      <c r="Z100" s="1" t="s">
        <v>1673</v>
      </c>
      <c r="AA100" s="1">
        <v>5.0799999999999998E-2</v>
      </c>
      <c r="AB100" s="1">
        <v>851</v>
      </c>
    </row>
    <row r="101" spans="1:28" x14ac:dyDescent="0.3">
      <c r="A101" s="1">
        <v>100</v>
      </c>
      <c r="B101" s="1" t="s">
        <v>1680</v>
      </c>
      <c r="C101" s="1">
        <v>2.0199999999999999E-2</v>
      </c>
      <c r="D101" s="1">
        <v>2.0999999999999999E-3</v>
      </c>
      <c r="E101" s="1">
        <v>6.1000000000000004E-3</v>
      </c>
      <c r="F101" s="1">
        <v>1.03E-2</v>
      </c>
      <c r="G101" s="1">
        <v>1.37E-2</v>
      </c>
      <c r="H101" s="1">
        <v>1.1900000000000001E-2</v>
      </c>
      <c r="I101" s="1">
        <v>3.0000000000000001E-3</v>
      </c>
      <c r="J101" s="1">
        <v>7.7999999999999996E-3</v>
      </c>
      <c r="K101" s="1">
        <v>3.1699999999999999E-2</v>
      </c>
      <c r="L101" s="1">
        <v>1.6299999999999999E-2</v>
      </c>
      <c r="M101" s="1">
        <v>4.1000000000000003E-3</v>
      </c>
      <c r="N101" s="1">
        <v>7.9000000000000008E-3</v>
      </c>
      <c r="O101" s="1">
        <v>7.7000000000000002E-3</v>
      </c>
      <c r="P101" s="1">
        <v>1.2999999999999999E-2</v>
      </c>
      <c r="Q101" s="1">
        <v>0.81</v>
      </c>
      <c r="R101" s="1">
        <v>8.3000000000000001E-3</v>
      </c>
      <c r="S101" s="1">
        <v>7.0000000000000001E-3</v>
      </c>
      <c r="T101" s="1">
        <v>7.1999999999999998E-3</v>
      </c>
      <c r="U101" s="1">
        <v>1.5E-3</v>
      </c>
      <c r="V101" s="1">
        <v>1.0200000000000001E-2</v>
      </c>
      <c r="W101" s="1">
        <v>0.33560000000000001</v>
      </c>
      <c r="X101" s="1">
        <v>0.81</v>
      </c>
      <c r="Y101" s="1">
        <v>0.81</v>
      </c>
      <c r="Z101" s="1" t="s">
        <v>1680</v>
      </c>
      <c r="AA101" s="1">
        <v>0</v>
      </c>
      <c r="AB101" s="1">
        <v>851</v>
      </c>
    </row>
    <row r="102" spans="1:28" x14ac:dyDescent="0.3">
      <c r="A102" s="1">
        <v>101</v>
      </c>
      <c r="B102" s="1" t="s">
        <v>1675</v>
      </c>
      <c r="C102" s="1">
        <v>9.5999999999999992E-3</v>
      </c>
      <c r="D102" s="1">
        <v>2.5000000000000001E-3</v>
      </c>
      <c r="E102" s="1">
        <v>5.7000000000000002E-3</v>
      </c>
      <c r="F102" s="1">
        <v>1.6299999999999999E-2</v>
      </c>
      <c r="G102" s="1">
        <v>1.66E-2</v>
      </c>
      <c r="H102" s="1">
        <v>8.3000000000000001E-3</v>
      </c>
      <c r="I102" s="1">
        <v>5.3E-3</v>
      </c>
      <c r="J102" s="1">
        <v>3.3399999999999999E-2</v>
      </c>
      <c r="K102" s="1">
        <v>1.38E-2</v>
      </c>
      <c r="L102" s="1">
        <v>0.63539999999999996</v>
      </c>
      <c r="M102" s="1">
        <v>9.1200000000000003E-2</v>
      </c>
      <c r="N102" s="1">
        <v>4.8999999999999998E-3</v>
      </c>
      <c r="O102" s="1">
        <v>5.7000000000000002E-3</v>
      </c>
      <c r="P102" s="1">
        <v>5.8900000000000001E-2</v>
      </c>
      <c r="Q102" s="1">
        <v>4.4600000000000001E-2</v>
      </c>
      <c r="R102" s="1">
        <v>8.8999999999999999E-3</v>
      </c>
      <c r="S102" s="1">
        <v>2.06E-2</v>
      </c>
      <c r="T102" s="1">
        <v>8.8999999999999999E-3</v>
      </c>
      <c r="U102" s="1">
        <v>2E-3</v>
      </c>
      <c r="V102" s="1">
        <v>7.4999999999999997E-3</v>
      </c>
      <c r="W102" s="1">
        <v>0.51559999999999995</v>
      </c>
      <c r="X102" s="1">
        <v>0.63539999999999996</v>
      </c>
      <c r="Y102" s="1">
        <v>0.63539999999999996</v>
      </c>
      <c r="Z102" s="1" t="s">
        <v>1675</v>
      </c>
      <c r="AA102" s="1">
        <v>0</v>
      </c>
      <c r="AB102" s="1">
        <v>851</v>
      </c>
    </row>
    <row r="103" spans="1:28" x14ac:dyDescent="0.3">
      <c r="A103" s="1">
        <v>102</v>
      </c>
      <c r="B103" s="1" t="s">
        <v>1669</v>
      </c>
      <c r="C103" s="1">
        <v>2.7099999999999999E-2</v>
      </c>
      <c r="D103" s="1">
        <v>2.0999999999999999E-3</v>
      </c>
      <c r="E103" s="1">
        <v>0.16209999999999999</v>
      </c>
      <c r="F103" s="1">
        <v>9.8599999999999993E-2</v>
      </c>
      <c r="G103" s="1">
        <v>4.3E-3</v>
      </c>
      <c r="H103" s="1">
        <v>1.6899999999999998E-2</v>
      </c>
      <c r="I103" s="1">
        <v>4.3799999999999999E-2</v>
      </c>
      <c r="J103" s="1">
        <v>9.1000000000000004E-3</v>
      </c>
      <c r="K103" s="1">
        <v>0.3422</v>
      </c>
      <c r="L103" s="1">
        <v>1.26E-2</v>
      </c>
      <c r="M103" s="1">
        <v>2.7000000000000001E-3</v>
      </c>
      <c r="N103" s="1">
        <v>0.10299999999999999</v>
      </c>
      <c r="O103" s="1">
        <v>5.5999999999999999E-3</v>
      </c>
      <c r="P103" s="1">
        <v>2.2599999999999999E-2</v>
      </c>
      <c r="Q103" s="1">
        <v>7.8700000000000006E-2</v>
      </c>
      <c r="R103" s="1">
        <v>3.5499999999999997E-2</v>
      </c>
      <c r="S103" s="1">
        <v>1.83E-2</v>
      </c>
      <c r="T103" s="1">
        <v>7.1999999999999998E-3</v>
      </c>
      <c r="U103" s="1">
        <v>1.5E-3</v>
      </c>
      <c r="V103" s="1">
        <v>6.3E-3</v>
      </c>
      <c r="W103" s="1">
        <v>0.72160000000000002</v>
      </c>
      <c r="X103" s="1">
        <v>9.8599999999999993E-2</v>
      </c>
      <c r="Y103" s="1">
        <v>0.3422</v>
      </c>
      <c r="Z103" s="1" t="s">
        <v>1674</v>
      </c>
      <c r="AA103" s="1">
        <v>0.24360000000000001</v>
      </c>
      <c r="AB103" s="1">
        <v>851</v>
      </c>
    </row>
    <row r="104" spans="1:28" x14ac:dyDescent="0.3">
      <c r="A104" s="1">
        <v>103</v>
      </c>
      <c r="B104" s="1" t="s">
        <v>1668</v>
      </c>
      <c r="C104" s="1">
        <v>2.4299999999999999E-2</v>
      </c>
      <c r="D104" s="1">
        <v>2.0999999999999999E-3</v>
      </c>
      <c r="E104" s="1">
        <v>0.1096</v>
      </c>
      <c r="F104" s="1">
        <v>0.41670000000000001</v>
      </c>
      <c r="G104" s="1">
        <v>4.1999999999999997E-3</v>
      </c>
      <c r="H104" s="1">
        <v>8.2000000000000007E-3</v>
      </c>
      <c r="I104" s="1">
        <v>9.2999999999999992E-3</v>
      </c>
      <c r="J104" s="1">
        <v>8.8000000000000005E-3</v>
      </c>
      <c r="K104" s="1">
        <v>1.5800000000000002E-2</v>
      </c>
      <c r="L104" s="1">
        <v>2.0199999999999999E-2</v>
      </c>
      <c r="M104" s="1">
        <v>1.09E-2</v>
      </c>
      <c r="N104" s="1">
        <v>8.5599999999999996E-2</v>
      </c>
      <c r="O104" s="1">
        <v>5.8999999999999999E-3</v>
      </c>
      <c r="P104" s="1">
        <v>0.12330000000000001</v>
      </c>
      <c r="Q104" s="1">
        <v>6.7999999999999996E-3</v>
      </c>
      <c r="R104" s="1">
        <v>2.5600000000000001E-2</v>
      </c>
      <c r="S104" s="1">
        <v>1.47E-2</v>
      </c>
      <c r="T104" s="1">
        <v>9.5999999999999992E-3</v>
      </c>
      <c r="U104" s="1">
        <v>4.8999999999999998E-3</v>
      </c>
      <c r="V104" s="1">
        <v>9.35E-2</v>
      </c>
      <c r="W104" s="1">
        <v>0.67830000000000001</v>
      </c>
      <c r="X104" s="1">
        <v>0.1096</v>
      </c>
      <c r="Y104" s="1">
        <v>0.41670000000000001</v>
      </c>
      <c r="Z104" s="1" t="s">
        <v>1669</v>
      </c>
      <c r="AA104" s="1">
        <v>0.30709999999999998</v>
      </c>
      <c r="AB104" s="1">
        <v>851</v>
      </c>
    </row>
    <row r="105" spans="1:28" x14ac:dyDescent="0.3">
      <c r="A105" s="1">
        <v>104</v>
      </c>
      <c r="B105" s="1" t="s">
        <v>1681</v>
      </c>
      <c r="C105" s="1">
        <v>4.1799999999999997E-2</v>
      </c>
      <c r="D105" s="1">
        <v>2.3E-3</v>
      </c>
      <c r="E105" s="1">
        <v>8.3000000000000001E-3</v>
      </c>
      <c r="F105" s="1">
        <v>8.8999999999999999E-3</v>
      </c>
      <c r="G105" s="1">
        <v>1.5599999999999999E-2</v>
      </c>
      <c r="H105" s="1">
        <v>1.0999999999999999E-2</v>
      </c>
      <c r="I105" s="1">
        <v>1.18E-2</v>
      </c>
      <c r="J105" s="1">
        <v>8.0000000000000002E-3</v>
      </c>
      <c r="K105" s="1">
        <v>1.0699999999999999E-2</v>
      </c>
      <c r="L105" s="1">
        <v>1.1900000000000001E-2</v>
      </c>
      <c r="M105" s="1">
        <v>5.1999999999999998E-3</v>
      </c>
      <c r="N105" s="1">
        <v>5.1000000000000004E-3</v>
      </c>
      <c r="O105" s="1">
        <v>5.4999999999999997E-3</v>
      </c>
      <c r="P105" s="1">
        <v>9.9000000000000008E-3</v>
      </c>
      <c r="Q105" s="1">
        <v>5.4999999999999997E-3</v>
      </c>
      <c r="R105" s="1">
        <v>0.79579999999999995</v>
      </c>
      <c r="S105" s="1">
        <v>3.0599999999999999E-2</v>
      </c>
      <c r="T105" s="1">
        <v>7.3000000000000001E-3</v>
      </c>
      <c r="U105" s="1">
        <v>1.5E-3</v>
      </c>
      <c r="V105" s="1">
        <v>3.3999999999999998E-3</v>
      </c>
      <c r="W105" s="1">
        <v>0.34910000000000002</v>
      </c>
      <c r="X105" s="1">
        <v>0.79579999999999995</v>
      </c>
      <c r="Y105" s="1">
        <v>0.79579999999999995</v>
      </c>
      <c r="Z105" s="1" t="s">
        <v>1681</v>
      </c>
      <c r="AA105" s="1">
        <v>0</v>
      </c>
      <c r="AB105" s="1">
        <v>851</v>
      </c>
    </row>
    <row r="106" spans="1:28" x14ac:dyDescent="0.3">
      <c r="A106" s="1">
        <v>105</v>
      </c>
      <c r="B106" s="1" t="s">
        <v>1670</v>
      </c>
      <c r="C106" s="1">
        <v>5.74E-2</v>
      </c>
      <c r="D106" s="1">
        <v>4.5999999999999999E-3</v>
      </c>
      <c r="E106" s="1">
        <v>3.9E-2</v>
      </c>
      <c r="F106" s="1">
        <v>1.95E-2</v>
      </c>
      <c r="G106" s="1">
        <v>0.23</v>
      </c>
      <c r="H106" s="1">
        <v>2.75E-2</v>
      </c>
      <c r="I106" s="1">
        <v>2.2700000000000001E-2</v>
      </c>
      <c r="J106" s="1">
        <v>9.1999999999999998E-3</v>
      </c>
      <c r="K106" s="1">
        <v>0.14099999999999999</v>
      </c>
      <c r="L106" s="1">
        <v>1.26E-2</v>
      </c>
      <c r="M106" s="1">
        <v>1.66E-2</v>
      </c>
      <c r="N106" s="1">
        <v>0.10630000000000001</v>
      </c>
      <c r="O106" s="1">
        <v>1.44E-2</v>
      </c>
      <c r="P106" s="1">
        <v>2.1100000000000001E-2</v>
      </c>
      <c r="Q106" s="1">
        <v>6.5199999999999994E-2</v>
      </c>
      <c r="R106" s="1">
        <v>5.9400000000000001E-2</v>
      </c>
      <c r="S106" s="1">
        <v>2.3400000000000001E-2</v>
      </c>
      <c r="T106" s="1">
        <v>7.6E-3</v>
      </c>
      <c r="U106" s="1">
        <v>9.3299999999999994E-2</v>
      </c>
      <c r="V106" s="1">
        <v>2.9399999999999999E-2</v>
      </c>
      <c r="W106" s="1">
        <v>0.84570000000000001</v>
      </c>
      <c r="X106" s="1">
        <v>0.23</v>
      </c>
      <c r="Y106" s="1">
        <v>0.23</v>
      </c>
      <c r="Z106" s="1" t="s">
        <v>1670</v>
      </c>
      <c r="AA106" s="1">
        <v>0</v>
      </c>
      <c r="AB106" s="1">
        <v>851</v>
      </c>
    </row>
    <row r="107" spans="1:28" x14ac:dyDescent="0.3">
      <c r="A107" s="1">
        <v>106</v>
      </c>
      <c r="B107" s="1" t="s">
        <v>1675</v>
      </c>
      <c r="C107" s="1">
        <v>9.7000000000000003E-3</v>
      </c>
      <c r="D107" s="1">
        <v>2.5000000000000001E-3</v>
      </c>
      <c r="E107" s="1">
        <v>8.6E-3</v>
      </c>
      <c r="F107" s="1">
        <v>1.23E-2</v>
      </c>
      <c r="G107" s="1">
        <v>9.2799999999999994E-2</v>
      </c>
      <c r="H107" s="1">
        <v>8.6E-3</v>
      </c>
      <c r="I107" s="1">
        <v>3.2000000000000002E-3</v>
      </c>
      <c r="J107" s="1">
        <v>6.6500000000000004E-2</v>
      </c>
      <c r="K107" s="1">
        <v>1.95E-2</v>
      </c>
      <c r="L107" s="1">
        <v>0.42149999999999999</v>
      </c>
      <c r="M107" s="1">
        <v>3.3E-3</v>
      </c>
      <c r="N107" s="1">
        <v>5.1000000000000004E-3</v>
      </c>
      <c r="O107" s="1">
        <v>7.9000000000000008E-3</v>
      </c>
      <c r="P107" s="1">
        <v>4.7000000000000002E-3</v>
      </c>
      <c r="Q107" s="1">
        <v>2.7E-2</v>
      </c>
      <c r="R107" s="1">
        <v>9.1000000000000004E-3</v>
      </c>
      <c r="S107" s="1">
        <v>1.23E-2</v>
      </c>
      <c r="T107" s="1">
        <v>0.1047</v>
      </c>
      <c r="U107" s="1">
        <v>2.5100000000000001E-2</v>
      </c>
      <c r="V107" s="1">
        <v>0.15579999999999999</v>
      </c>
      <c r="W107" s="1">
        <v>0.66</v>
      </c>
      <c r="X107" s="1">
        <v>0.42149999999999999</v>
      </c>
      <c r="Y107" s="1">
        <v>0.42149999999999999</v>
      </c>
      <c r="Z107" s="1" t="s">
        <v>1675</v>
      </c>
      <c r="AA107" s="1">
        <v>0</v>
      </c>
      <c r="AB107" s="1">
        <v>851</v>
      </c>
    </row>
    <row r="108" spans="1:28" x14ac:dyDescent="0.3">
      <c r="A108" s="1">
        <v>107</v>
      </c>
      <c r="B108" s="1" t="s">
        <v>1683</v>
      </c>
      <c r="C108" s="1">
        <v>3.3000000000000002E-2</v>
      </c>
      <c r="D108" s="1">
        <v>7.4999999999999997E-3</v>
      </c>
      <c r="E108" s="1">
        <v>2.6700000000000002E-2</v>
      </c>
      <c r="F108" s="1">
        <v>8.8999999999999999E-3</v>
      </c>
      <c r="G108" s="1">
        <v>4.5499999999999999E-2</v>
      </c>
      <c r="H108" s="1">
        <v>8.5000000000000006E-3</v>
      </c>
      <c r="I108" s="1">
        <v>0.1404</v>
      </c>
      <c r="J108" s="1">
        <v>2.64E-2</v>
      </c>
      <c r="K108" s="1">
        <v>4.2999999999999997E-2</v>
      </c>
      <c r="L108" s="1">
        <v>5.3600000000000002E-2</v>
      </c>
      <c r="M108" s="1">
        <v>4.0000000000000001E-3</v>
      </c>
      <c r="N108" s="1">
        <v>0.03</v>
      </c>
      <c r="O108" s="1">
        <v>5.7999999999999996E-3</v>
      </c>
      <c r="P108" s="1">
        <v>2.4299999999999999E-2</v>
      </c>
      <c r="Q108" s="1">
        <v>1.47E-2</v>
      </c>
      <c r="R108" s="1">
        <v>0.18010000000000001</v>
      </c>
      <c r="S108" s="1">
        <v>1.8800000000000001E-2</v>
      </c>
      <c r="T108" s="1">
        <v>0.13220000000000001</v>
      </c>
      <c r="U108" s="1">
        <v>0.1111</v>
      </c>
      <c r="V108" s="1">
        <v>8.5400000000000004E-2</v>
      </c>
      <c r="W108" s="1">
        <v>0.85040000000000004</v>
      </c>
      <c r="X108" s="1">
        <v>0.13220000000000001</v>
      </c>
      <c r="Y108" s="1">
        <v>0.18010000000000001</v>
      </c>
      <c r="Z108" s="1" t="s">
        <v>1681</v>
      </c>
      <c r="AA108" s="1">
        <v>4.7899999999999998E-2</v>
      </c>
      <c r="AB108" s="1">
        <v>851</v>
      </c>
    </row>
    <row r="109" spans="1:28" x14ac:dyDescent="0.3">
      <c r="A109" s="1">
        <v>108</v>
      </c>
      <c r="B109" s="1" t="s">
        <v>1674</v>
      </c>
      <c r="C109" s="1">
        <v>6.08E-2</v>
      </c>
      <c r="D109" s="1">
        <v>2.2000000000000001E-3</v>
      </c>
      <c r="E109" s="1">
        <v>2.5399999999999999E-2</v>
      </c>
      <c r="F109" s="1">
        <v>8.4599999999999995E-2</v>
      </c>
      <c r="G109" s="1">
        <v>1.8100000000000002E-2</v>
      </c>
      <c r="H109" s="1">
        <v>1.9E-2</v>
      </c>
      <c r="I109" s="1">
        <v>1.0200000000000001E-2</v>
      </c>
      <c r="J109" s="1">
        <v>2.6200000000000001E-2</v>
      </c>
      <c r="K109" s="1">
        <v>9.9500000000000005E-2</v>
      </c>
      <c r="L109" s="1">
        <v>9.5600000000000004E-2</v>
      </c>
      <c r="M109" s="1">
        <v>1.5299999999999999E-2</v>
      </c>
      <c r="N109" s="1">
        <v>5.11E-2</v>
      </c>
      <c r="O109" s="1">
        <v>0.30299999999999999</v>
      </c>
      <c r="P109" s="1">
        <v>2.4400000000000002E-2</v>
      </c>
      <c r="Q109" s="1">
        <v>4.99E-2</v>
      </c>
      <c r="R109" s="1">
        <v>3.0599999999999999E-2</v>
      </c>
      <c r="S109" s="1">
        <v>0.02</v>
      </c>
      <c r="T109" s="1">
        <v>3.9E-2</v>
      </c>
      <c r="U109" s="1">
        <v>5.7999999999999996E-3</v>
      </c>
      <c r="V109" s="1">
        <v>1.9199999999999998E-2</v>
      </c>
      <c r="W109" s="1">
        <v>0.82299999999999995</v>
      </c>
      <c r="X109" s="1">
        <v>9.9500000000000005E-2</v>
      </c>
      <c r="Y109" s="1">
        <v>0.30299999999999999</v>
      </c>
      <c r="Z109" s="1" t="s">
        <v>1678</v>
      </c>
      <c r="AA109" s="1">
        <v>0.20349999999999999</v>
      </c>
      <c r="AB109" s="1">
        <v>851</v>
      </c>
    </row>
    <row r="110" spans="1:28" x14ac:dyDescent="0.3">
      <c r="A110" s="1">
        <v>109</v>
      </c>
      <c r="B110" s="1" t="s">
        <v>1668</v>
      </c>
      <c r="C110" s="1">
        <v>2.29E-2</v>
      </c>
      <c r="D110" s="1">
        <v>5.1999999999999998E-3</v>
      </c>
      <c r="E110" s="1">
        <v>0.13189999999999999</v>
      </c>
      <c r="F110" s="1">
        <v>0.39450000000000002</v>
      </c>
      <c r="G110" s="1">
        <v>4.1999999999999997E-3</v>
      </c>
      <c r="H110" s="1">
        <v>4.2900000000000001E-2</v>
      </c>
      <c r="I110" s="1">
        <v>6.1999999999999998E-3</v>
      </c>
      <c r="J110" s="1">
        <v>1.2999999999999999E-2</v>
      </c>
      <c r="K110" s="1">
        <v>0.14560000000000001</v>
      </c>
      <c r="L110" s="1">
        <v>5.0599999999999999E-2</v>
      </c>
      <c r="M110" s="1">
        <v>5.4000000000000003E-3</v>
      </c>
      <c r="N110" s="1">
        <v>4.48E-2</v>
      </c>
      <c r="O110" s="1">
        <v>5.8999999999999999E-3</v>
      </c>
      <c r="P110" s="1">
        <v>2.3699999999999999E-2</v>
      </c>
      <c r="Q110" s="1">
        <v>2.24E-2</v>
      </c>
      <c r="R110" s="1">
        <v>4.7E-2</v>
      </c>
      <c r="S110" s="1">
        <v>1.2999999999999999E-2</v>
      </c>
      <c r="T110" s="1">
        <v>1.24E-2</v>
      </c>
      <c r="U110" s="1">
        <v>1.5E-3</v>
      </c>
      <c r="V110" s="1">
        <v>6.7000000000000002E-3</v>
      </c>
      <c r="W110" s="1">
        <v>0.69950000000000001</v>
      </c>
      <c r="X110" s="1">
        <v>0.13189999999999999</v>
      </c>
      <c r="Y110" s="1">
        <v>0.39450000000000002</v>
      </c>
      <c r="Z110" s="1" t="s">
        <v>1669</v>
      </c>
      <c r="AA110" s="1">
        <v>0.2626</v>
      </c>
      <c r="AB110" s="1">
        <v>851</v>
      </c>
    </row>
    <row r="111" spans="1:28" x14ac:dyDescent="0.3">
      <c r="A111" s="1">
        <v>110</v>
      </c>
      <c r="B111" s="1" t="s">
        <v>1666</v>
      </c>
      <c r="C111" s="1">
        <v>1.06E-2</v>
      </c>
      <c r="D111" s="1">
        <v>2.0999999999999999E-3</v>
      </c>
      <c r="E111" s="1">
        <v>0.8196</v>
      </c>
      <c r="F111" s="1">
        <v>4.1300000000000003E-2</v>
      </c>
      <c r="G111" s="1">
        <v>4.1000000000000003E-3</v>
      </c>
      <c r="H111" s="1">
        <v>8.3000000000000001E-3</v>
      </c>
      <c r="I111" s="1">
        <v>3.8999999999999998E-3</v>
      </c>
      <c r="J111" s="1">
        <v>8.3999999999999995E-3</v>
      </c>
      <c r="K111" s="1">
        <v>6.6E-3</v>
      </c>
      <c r="L111" s="1">
        <v>9.4000000000000004E-3</v>
      </c>
      <c r="M111" s="1">
        <v>2.5000000000000001E-3</v>
      </c>
      <c r="N111" s="1">
        <v>3.3099999999999997E-2</v>
      </c>
      <c r="O111" s="1">
        <v>5.4999999999999997E-3</v>
      </c>
      <c r="P111" s="1">
        <v>5.5999999999999999E-3</v>
      </c>
      <c r="Q111" s="1">
        <v>5.5999999999999999E-3</v>
      </c>
      <c r="R111" s="1">
        <v>1.3100000000000001E-2</v>
      </c>
      <c r="S111" s="1">
        <v>8.6999999999999994E-3</v>
      </c>
      <c r="T111" s="1">
        <v>6.8999999999999999E-3</v>
      </c>
      <c r="U111" s="1">
        <v>1.4E-3</v>
      </c>
      <c r="V111" s="1">
        <v>3.3999999999999998E-3</v>
      </c>
      <c r="W111" s="1">
        <v>0.31109999999999999</v>
      </c>
      <c r="X111" s="1">
        <v>1.06E-2</v>
      </c>
      <c r="Y111" s="1">
        <v>0.8196</v>
      </c>
      <c r="Z111" s="1" t="s">
        <v>1668</v>
      </c>
      <c r="AA111" s="1">
        <v>0.80900000000000005</v>
      </c>
      <c r="AB111" s="1">
        <v>851</v>
      </c>
    </row>
    <row r="112" spans="1:28" x14ac:dyDescent="0.3">
      <c r="A112" s="1">
        <v>111</v>
      </c>
      <c r="B112" s="1" t="s">
        <v>1674</v>
      </c>
      <c r="C112" s="1">
        <v>2.8500000000000001E-2</v>
      </c>
      <c r="D112" s="1">
        <v>3.5999999999999999E-3</v>
      </c>
      <c r="E112" s="1">
        <v>3.1699999999999999E-2</v>
      </c>
      <c r="F112" s="1">
        <v>6.0900000000000003E-2</v>
      </c>
      <c r="G112" s="1">
        <v>4.4999999999999997E-3</v>
      </c>
      <c r="H112" s="1">
        <v>1.23E-2</v>
      </c>
      <c r="I112" s="1">
        <v>8.6E-3</v>
      </c>
      <c r="J112" s="1">
        <v>8.8000000000000005E-3</v>
      </c>
      <c r="K112" s="1">
        <v>0.51429999999999998</v>
      </c>
      <c r="L112" s="1">
        <v>1.6799999999999999E-2</v>
      </c>
      <c r="M112" s="1">
        <v>9.1999999999999998E-3</v>
      </c>
      <c r="N112" s="1">
        <v>2.92E-2</v>
      </c>
      <c r="O112" s="1">
        <v>4.65E-2</v>
      </c>
      <c r="P112" s="1">
        <v>2.4199999999999999E-2</v>
      </c>
      <c r="Q112" s="1">
        <v>9.3200000000000005E-2</v>
      </c>
      <c r="R112" s="1">
        <v>4.6199999999999998E-2</v>
      </c>
      <c r="S112" s="1">
        <v>3.0800000000000001E-2</v>
      </c>
      <c r="T112" s="1">
        <v>2.3599999999999999E-2</v>
      </c>
      <c r="U112" s="1">
        <v>1.6000000000000001E-3</v>
      </c>
      <c r="V112" s="1">
        <v>5.5999999999999999E-3</v>
      </c>
      <c r="W112" s="1">
        <v>0.65090000000000003</v>
      </c>
      <c r="X112" s="1">
        <v>0.51429999999999998</v>
      </c>
      <c r="Y112" s="1">
        <v>0.51429999999999998</v>
      </c>
      <c r="Z112" s="1" t="s">
        <v>1674</v>
      </c>
      <c r="AA112" s="1">
        <v>0</v>
      </c>
      <c r="AB112" s="1">
        <v>851</v>
      </c>
    </row>
    <row r="113" spans="1:28" x14ac:dyDescent="0.3">
      <c r="A113" s="1">
        <v>112</v>
      </c>
      <c r="B113" s="1" t="s">
        <v>1680</v>
      </c>
      <c r="C113" s="1">
        <v>4.6899999999999997E-2</v>
      </c>
      <c r="D113" s="1">
        <v>3.0999999999999999E-3</v>
      </c>
      <c r="E113" s="1">
        <v>0.10009999999999999</v>
      </c>
      <c r="F113" s="1">
        <v>7.1999999999999995E-2</v>
      </c>
      <c r="G113" s="1">
        <v>7.4999999999999997E-3</v>
      </c>
      <c r="H113" s="1">
        <v>3.0099999999999998E-2</v>
      </c>
      <c r="I113" s="1">
        <v>1.2200000000000001E-2</v>
      </c>
      <c r="J113" s="1">
        <v>1.14E-2</v>
      </c>
      <c r="K113" s="1">
        <v>0.11260000000000001</v>
      </c>
      <c r="L113" s="1">
        <v>3.3399999999999999E-2</v>
      </c>
      <c r="M113" s="1">
        <v>4.7000000000000002E-3</v>
      </c>
      <c r="N113" s="1">
        <v>9.1700000000000004E-2</v>
      </c>
      <c r="O113" s="1">
        <v>1.04E-2</v>
      </c>
      <c r="P113" s="1">
        <v>8.1600000000000006E-2</v>
      </c>
      <c r="Q113" s="1">
        <v>0.13239999999999999</v>
      </c>
      <c r="R113" s="1">
        <v>0.13120000000000001</v>
      </c>
      <c r="S113" s="1">
        <v>9.8299999999999998E-2</v>
      </c>
      <c r="T113" s="1">
        <v>1.4800000000000001E-2</v>
      </c>
      <c r="U113" s="1">
        <v>1.6999999999999999E-3</v>
      </c>
      <c r="V113" s="1">
        <v>3.8999999999999998E-3</v>
      </c>
      <c r="W113" s="1">
        <v>0.84809999999999997</v>
      </c>
      <c r="X113" s="1">
        <v>0.13239999999999999</v>
      </c>
      <c r="Y113" s="1">
        <v>0.13239999999999999</v>
      </c>
      <c r="Z113" s="1" t="s">
        <v>1680</v>
      </c>
      <c r="AA113" s="1">
        <v>0</v>
      </c>
      <c r="AB113" s="1">
        <v>851</v>
      </c>
    </row>
    <row r="114" spans="1:28" x14ac:dyDescent="0.3">
      <c r="A114" s="1">
        <v>113</v>
      </c>
      <c r="B114" s="1" t="s">
        <v>1672</v>
      </c>
      <c r="C114" s="1">
        <v>3.2599999999999997E-2</v>
      </c>
      <c r="D114" s="1">
        <v>2.5999999999999999E-3</v>
      </c>
      <c r="E114" s="1">
        <v>6.7100000000000007E-2</v>
      </c>
      <c r="F114" s="1">
        <v>8.9800000000000005E-2</v>
      </c>
      <c r="G114" s="1">
        <v>9.5699999999999993E-2</v>
      </c>
      <c r="H114" s="1">
        <v>0.06</v>
      </c>
      <c r="I114" s="1">
        <v>4.6800000000000001E-2</v>
      </c>
      <c r="J114" s="1">
        <v>1.26E-2</v>
      </c>
      <c r="K114" s="1">
        <v>0.18729999999999999</v>
      </c>
      <c r="L114" s="1">
        <v>2.0899999999999998E-2</v>
      </c>
      <c r="M114" s="1">
        <v>5.4999999999999997E-3</v>
      </c>
      <c r="N114" s="1">
        <v>0.1293</v>
      </c>
      <c r="O114" s="1">
        <v>1.2E-2</v>
      </c>
      <c r="P114" s="1">
        <v>3.5799999999999998E-2</v>
      </c>
      <c r="Q114" s="1">
        <v>7.4399999999999994E-2</v>
      </c>
      <c r="R114" s="1">
        <v>2.8299999999999999E-2</v>
      </c>
      <c r="S114" s="1">
        <v>2.8400000000000002E-2</v>
      </c>
      <c r="T114" s="1">
        <v>2.2599999999999999E-2</v>
      </c>
      <c r="U114" s="1">
        <v>4.7999999999999996E-3</v>
      </c>
      <c r="V114" s="1">
        <v>4.3499999999999997E-2</v>
      </c>
      <c r="W114" s="1">
        <v>0.87439999999999996</v>
      </c>
      <c r="X114" s="1">
        <v>4.6800000000000001E-2</v>
      </c>
      <c r="Y114" s="1">
        <v>0.18729999999999999</v>
      </c>
      <c r="Z114" s="1" t="s">
        <v>1674</v>
      </c>
      <c r="AA114" s="1">
        <v>0.14050000000000001</v>
      </c>
      <c r="AB114" s="1">
        <v>851</v>
      </c>
    </row>
    <row r="115" spans="1:28" x14ac:dyDescent="0.3">
      <c r="A115" s="1">
        <v>114</v>
      </c>
      <c r="B115" s="1" t="s">
        <v>1682</v>
      </c>
      <c r="C115" s="1">
        <v>5.8700000000000002E-2</v>
      </c>
      <c r="D115" s="1">
        <v>2.7000000000000001E-3</v>
      </c>
      <c r="E115" s="1">
        <v>0.10050000000000001</v>
      </c>
      <c r="F115" s="1">
        <v>0.14810000000000001</v>
      </c>
      <c r="G115" s="1">
        <v>5.3E-3</v>
      </c>
      <c r="H115" s="1">
        <v>4.7899999999999998E-2</v>
      </c>
      <c r="I115" s="1">
        <v>2.9399999999999999E-2</v>
      </c>
      <c r="J115" s="1">
        <v>1.1900000000000001E-2</v>
      </c>
      <c r="K115" s="1">
        <v>0.122</v>
      </c>
      <c r="L115" s="1">
        <v>2.1399999999999999E-2</v>
      </c>
      <c r="M115" s="1">
        <v>4.1999999999999997E-3</v>
      </c>
      <c r="N115" s="1">
        <v>5.8099999999999999E-2</v>
      </c>
      <c r="O115" s="1">
        <v>3.44E-2</v>
      </c>
      <c r="P115" s="1">
        <v>0.10150000000000001</v>
      </c>
      <c r="Q115" s="1">
        <v>4.7E-2</v>
      </c>
      <c r="R115" s="1">
        <v>0.10489999999999999</v>
      </c>
      <c r="S115" s="1">
        <v>5.6899999999999999E-2</v>
      </c>
      <c r="T115" s="1">
        <v>1.9400000000000001E-2</v>
      </c>
      <c r="U115" s="1">
        <v>3.8E-3</v>
      </c>
      <c r="V115" s="1">
        <v>2.2200000000000001E-2</v>
      </c>
      <c r="W115" s="1">
        <v>0.87660000000000005</v>
      </c>
      <c r="X115" s="1">
        <v>5.6899999999999999E-2</v>
      </c>
      <c r="Y115" s="1">
        <v>0.14810000000000001</v>
      </c>
      <c r="Z115" s="1" t="s">
        <v>1669</v>
      </c>
      <c r="AA115" s="1">
        <v>9.1200000000000003E-2</v>
      </c>
      <c r="AB115" s="1">
        <v>851</v>
      </c>
    </row>
    <row r="116" spans="1:28" x14ac:dyDescent="0.3">
      <c r="A116" s="1">
        <v>115</v>
      </c>
      <c r="B116" s="1" t="s">
        <v>1674</v>
      </c>
      <c r="C116" s="1">
        <v>4.5400000000000003E-2</v>
      </c>
      <c r="D116" s="1">
        <v>3.8999999999999998E-3</v>
      </c>
      <c r="E116" s="1">
        <v>3.6200000000000003E-2</v>
      </c>
      <c r="F116" s="1">
        <v>4.3700000000000003E-2</v>
      </c>
      <c r="G116" s="1">
        <v>6.1000000000000004E-3</v>
      </c>
      <c r="H116" s="1">
        <v>0.105</v>
      </c>
      <c r="I116" s="1">
        <v>2.7799999999999998E-2</v>
      </c>
      <c r="J116" s="1">
        <v>1.4200000000000001E-2</v>
      </c>
      <c r="K116" s="1">
        <v>0.25569999999999998</v>
      </c>
      <c r="L116" s="1">
        <v>2.1299999999999999E-2</v>
      </c>
      <c r="M116" s="1">
        <v>4.3E-3</v>
      </c>
      <c r="N116" s="1">
        <v>6.9599999999999995E-2</v>
      </c>
      <c r="O116" s="1">
        <v>9.5600000000000004E-2</v>
      </c>
      <c r="P116" s="1">
        <v>3.5900000000000001E-2</v>
      </c>
      <c r="Q116" s="1">
        <v>0.1241</v>
      </c>
      <c r="R116" s="1">
        <v>4.2799999999999998E-2</v>
      </c>
      <c r="S116" s="1">
        <v>4.02E-2</v>
      </c>
      <c r="T116" s="1">
        <v>1.9800000000000002E-2</v>
      </c>
      <c r="U116" s="1">
        <v>1.6999999999999999E-3</v>
      </c>
      <c r="V116" s="1">
        <v>6.4000000000000003E-3</v>
      </c>
      <c r="W116" s="1">
        <v>0.82620000000000005</v>
      </c>
      <c r="X116" s="1">
        <v>0.25569999999999998</v>
      </c>
      <c r="Y116" s="1">
        <v>0.25569999999999998</v>
      </c>
      <c r="Z116" s="1" t="s">
        <v>1674</v>
      </c>
      <c r="AA116" s="1">
        <v>0</v>
      </c>
      <c r="AB116" s="1">
        <v>851</v>
      </c>
    </row>
    <row r="117" spans="1:28" x14ac:dyDescent="0.3">
      <c r="A117" s="1">
        <v>116</v>
      </c>
      <c r="B117" s="1" t="s">
        <v>1685</v>
      </c>
      <c r="C117" s="1">
        <v>4.1700000000000001E-2</v>
      </c>
      <c r="D117" s="1">
        <v>5.7000000000000002E-3</v>
      </c>
      <c r="E117" s="1">
        <v>2.75E-2</v>
      </c>
      <c r="F117" s="1">
        <v>1.7000000000000001E-2</v>
      </c>
      <c r="G117" s="1">
        <v>6.0100000000000001E-2</v>
      </c>
      <c r="H117" s="1">
        <v>4.8899999999999999E-2</v>
      </c>
      <c r="I117" s="1">
        <v>0.1108</v>
      </c>
      <c r="J117" s="1">
        <v>1.0699999999999999E-2</v>
      </c>
      <c r="K117" s="1">
        <v>5.5399999999999998E-2</v>
      </c>
      <c r="L117" s="1">
        <v>1.3100000000000001E-2</v>
      </c>
      <c r="M117" s="1">
        <v>4.8999999999999998E-3</v>
      </c>
      <c r="N117" s="1">
        <v>0.1111</v>
      </c>
      <c r="O117" s="1">
        <v>1.6899999999999998E-2</v>
      </c>
      <c r="P117" s="1">
        <v>2.4299999999999999E-2</v>
      </c>
      <c r="Q117" s="1">
        <v>2.8799999999999999E-2</v>
      </c>
      <c r="R117" s="1">
        <v>8.3799999999999999E-2</v>
      </c>
      <c r="S117" s="1">
        <v>2.3400000000000001E-2</v>
      </c>
      <c r="T117" s="1">
        <v>1.7500000000000002E-2</v>
      </c>
      <c r="U117" s="1">
        <v>2.41E-2</v>
      </c>
      <c r="V117" s="1">
        <v>0.27429999999999999</v>
      </c>
      <c r="W117" s="1">
        <v>0.83409999999999995</v>
      </c>
      <c r="X117" s="1">
        <v>0.27429999999999999</v>
      </c>
      <c r="Y117" s="1">
        <v>0.27429999999999999</v>
      </c>
      <c r="Z117" s="1" t="s">
        <v>1685</v>
      </c>
      <c r="AA117" s="1">
        <v>0</v>
      </c>
      <c r="AB117" s="1">
        <v>851</v>
      </c>
    </row>
    <row r="118" spans="1:28" x14ac:dyDescent="0.3">
      <c r="A118" s="1">
        <v>117</v>
      </c>
      <c r="B118" s="1" t="s">
        <v>1678</v>
      </c>
      <c r="C118" s="1">
        <v>8.7800000000000003E-2</v>
      </c>
      <c r="D118" s="1">
        <v>6.6E-3</v>
      </c>
      <c r="E118" s="1">
        <v>6.0000000000000001E-3</v>
      </c>
      <c r="F118" s="1">
        <v>8.6999999999999994E-3</v>
      </c>
      <c r="G118" s="1">
        <v>2.0500000000000001E-2</v>
      </c>
      <c r="H118" s="1">
        <v>3.8600000000000002E-2</v>
      </c>
      <c r="I118" s="1">
        <v>2.8E-3</v>
      </c>
      <c r="J118" s="1">
        <v>0.12640000000000001</v>
      </c>
      <c r="K118" s="1">
        <v>1.26E-2</v>
      </c>
      <c r="L118" s="1">
        <v>7.8899999999999998E-2</v>
      </c>
      <c r="M118" s="1">
        <v>1.15E-2</v>
      </c>
      <c r="N118" s="1">
        <v>6.3E-2</v>
      </c>
      <c r="O118" s="1">
        <v>0.22120000000000001</v>
      </c>
      <c r="P118" s="1">
        <v>1.35E-2</v>
      </c>
      <c r="Q118" s="1">
        <v>2.5899999999999999E-2</v>
      </c>
      <c r="R118" s="1">
        <v>0.1084</v>
      </c>
      <c r="S118" s="1">
        <v>0.10680000000000001</v>
      </c>
      <c r="T118" s="1">
        <v>4.4999999999999998E-2</v>
      </c>
      <c r="U118" s="1">
        <v>1.6999999999999999E-3</v>
      </c>
      <c r="V118" s="1">
        <v>1.4200000000000001E-2</v>
      </c>
      <c r="W118" s="1">
        <v>0.82110000000000005</v>
      </c>
      <c r="X118" s="1">
        <v>0.22120000000000001</v>
      </c>
      <c r="Y118" s="1">
        <v>0.22120000000000001</v>
      </c>
      <c r="Z118" s="1" t="s">
        <v>1678</v>
      </c>
      <c r="AA118" s="1">
        <v>0</v>
      </c>
      <c r="AB118" s="1">
        <v>851</v>
      </c>
    </row>
    <row r="119" spans="1:28" x14ac:dyDescent="0.3">
      <c r="A119" s="1">
        <v>118</v>
      </c>
      <c r="B119" s="1" t="s">
        <v>1673</v>
      </c>
      <c r="C119" s="1">
        <v>1.32E-2</v>
      </c>
      <c r="D119" s="1">
        <v>2.5999999999999999E-3</v>
      </c>
      <c r="E119" s="1">
        <v>5.4000000000000003E-3</v>
      </c>
      <c r="F119" s="1">
        <v>6.4000000000000003E-3</v>
      </c>
      <c r="G119" s="1">
        <v>5.57E-2</v>
      </c>
      <c r="H119" s="1">
        <v>1.1299999999999999E-2</v>
      </c>
      <c r="I119" s="1">
        <v>2.5999999999999999E-3</v>
      </c>
      <c r="J119" s="1">
        <v>0.21129999999999999</v>
      </c>
      <c r="K119" s="1">
        <v>1.1900000000000001E-2</v>
      </c>
      <c r="L119" s="1">
        <v>0.55620000000000003</v>
      </c>
      <c r="M119" s="1">
        <v>3.5999999999999999E-3</v>
      </c>
      <c r="N119" s="1">
        <v>1.17E-2</v>
      </c>
      <c r="O119" s="1">
        <v>5.7999999999999996E-3</v>
      </c>
      <c r="P119" s="1">
        <v>5.8999999999999999E-3</v>
      </c>
      <c r="Q119" s="1">
        <v>5.4999999999999997E-3</v>
      </c>
      <c r="R119" s="1">
        <v>8.8999999999999999E-3</v>
      </c>
      <c r="S119" s="1">
        <v>7.3000000000000001E-3</v>
      </c>
      <c r="T119" s="1">
        <v>5.91E-2</v>
      </c>
      <c r="U119" s="1">
        <v>1.9E-3</v>
      </c>
      <c r="V119" s="1">
        <v>1.37E-2</v>
      </c>
      <c r="W119" s="1">
        <v>0.51559999999999995</v>
      </c>
      <c r="X119" s="1">
        <v>0.21129999999999999</v>
      </c>
      <c r="Y119" s="1">
        <v>0.55620000000000003</v>
      </c>
      <c r="Z119" s="1" t="s">
        <v>1675</v>
      </c>
      <c r="AA119" s="1">
        <v>0.34499999999999997</v>
      </c>
      <c r="AB119" s="1">
        <v>851</v>
      </c>
    </row>
    <row r="120" spans="1:28" x14ac:dyDescent="0.3">
      <c r="A120" s="1">
        <v>119</v>
      </c>
      <c r="B120" s="1" t="s">
        <v>1670</v>
      </c>
      <c r="C120" s="1">
        <v>1.44E-2</v>
      </c>
      <c r="D120" s="1">
        <v>4.3E-3</v>
      </c>
      <c r="E120" s="1">
        <v>5.7999999999999996E-3</v>
      </c>
      <c r="F120" s="1">
        <v>6.8999999999999999E-3</v>
      </c>
      <c r="G120" s="1">
        <v>0.80800000000000005</v>
      </c>
      <c r="H120" s="1">
        <v>8.0999999999999996E-3</v>
      </c>
      <c r="I120" s="1">
        <v>5.4999999999999997E-3</v>
      </c>
      <c r="J120" s="1">
        <v>1.4200000000000001E-2</v>
      </c>
      <c r="K120" s="1">
        <v>7.7000000000000002E-3</v>
      </c>
      <c r="L120" s="1">
        <v>1.83E-2</v>
      </c>
      <c r="M120" s="1">
        <v>2.8E-3</v>
      </c>
      <c r="N120" s="1">
        <v>5.0000000000000001E-3</v>
      </c>
      <c r="O120" s="1">
        <v>5.4999999999999997E-3</v>
      </c>
      <c r="P120" s="1">
        <v>6.0000000000000001E-3</v>
      </c>
      <c r="Q120" s="1">
        <v>7.7999999999999996E-3</v>
      </c>
      <c r="R120" s="1">
        <v>4.36E-2</v>
      </c>
      <c r="S120" s="1">
        <v>1.6500000000000001E-2</v>
      </c>
      <c r="T120" s="1">
        <v>8.3999999999999995E-3</v>
      </c>
      <c r="U120" s="1">
        <v>2.2000000000000001E-3</v>
      </c>
      <c r="V120" s="1">
        <v>9.1000000000000004E-3</v>
      </c>
      <c r="W120" s="1">
        <v>0.33389999999999997</v>
      </c>
      <c r="X120" s="1">
        <v>0.80800000000000005</v>
      </c>
      <c r="Y120" s="1">
        <v>0.80800000000000005</v>
      </c>
      <c r="Z120" s="1" t="s">
        <v>1670</v>
      </c>
      <c r="AA120" s="1">
        <v>0</v>
      </c>
      <c r="AB120" s="1">
        <v>851</v>
      </c>
    </row>
    <row r="121" spans="1:28" x14ac:dyDescent="0.3">
      <c r="A121" s="1">
        <v>120</v>
      </c>
      <c r="B121" s="1" t="s">
        <v>1671</v>
      </c>
      <c r="C121" s="1">
        <v>0.1086</v>
      </c>
      <c r="D121" s="1">
        <v>1.23E-2</v>
      </c>
      <c r="E121" s="1">
        <v>9.1399999999999995E-2</v>
      </c>
      <c r="F121" s="1">
        <v>4.9799999999999997E-2</v>
      </c>
      <c r="G121" s="1">
        <v>5.8999999999999999E-3</v>
      </c>
      <c r="H121" s="1">
        <v>0.1386</v>
      </c>
      <c r="I121" s="1">
        <v>7.3000000000000001E-3</v>
      </c>
      <c r="J121" s="1">
        <v>5.3199999999999997E-2</v>
      </c>
      <c r="K121" s="1">
        <v>3.2300000000000002E-2</v>
      </c>
      <c r="L121" s="1">
        <v>1.01E-2</v>
      </c>
      <c r="M121" s="1">
        <v>1.3100000000000001E-2</v>
      </c>
      <c r="N121" s="1">
        <v>0.24149999999999999</v>
      </c>
      <c r="O121" s="1">
        <v>9.2100000000000001E-2</v>
      </c>
      <c r="P121" s="1">
        <v>1.5800000000000002E-2</v>
      </c>
      <c r="Q121" s="1">
        <v>2.24E-2</v>
      </c>
      <c r="R121" s="1">
        <v>4.58E-2</v>
      </c>
      <c r="S121" s="1">
        <v>1.8700000000000001E-2</v>
      </c>
      <c r="T121" s="1">
        <v>3.2000000000000001E-2</v>
      </c>
      <c r="U121" s="1">
        <v>1.6000000000000001E-3</v>
      </c>
      <c r="V121" s="1">
        <v>7.6E-3</v>
      </c>
      <c r="W121" s="1">
        <v>0.82110000000000005</v>
      </c>
      <c r="X121" s="1">
        <v>0.1386</v>
      </c>
      <c r="Y121" s="1">
        <v>0.24149999999999999</v>
      </c>
      <c r="Z121" s="1" t="s">
        <v>1677</v>
      </c>
      <c r="AA121" s="1">
        <v>0.10299999999999999</v>
      </c>
      <c r="AB121" s="1">
        <v>851</v>
      </c>
    </row>
    <row r="122" spans="1:28" x14ac:dyDescent="0.3">
      <c r="A122" s="1">
        <v>121</v>
      </c>
      <c r="B122" s="1" t="s">
        <v>1682</v>
      </c>
      <c r="C122" s="1">
        <v>1.18E-2</v>
      </c>
      <c r="D122" s="1">
        <v>5.0000000000000001E-3</v>
      </c>
      <c r="E122" s="1">
        <v>0.4466</v>
      </c>
      <c r="F122" s="1">
        <v>5.1900000000000002E-2</v>
      </c>
      <c r="G122" s="1">
        <v>6.1999999999999998E-3</v>
      </c>
      <c r="H122" s="1">
        <v>3.49E-2</v>
      </c>
      <c r="I122" s="1">
        <v>2.8E-3</v>
      </c>
      <c r="J122" s="1">
        <v>6.7000000000000002E-3</v>
      </c>
      <c r="K122" s="1">
        <v>3.1E-2</v>
      </c>
      <c r="L122" s="1">
        <v>1.3299999999999999E-2</v>
      </c>
      <c r="M122" s="1">
        <v>5.4999999999999997E-3</v>
      </c>
      <c r="N122" s="1">
        <v>8.8499999999999995E-2</v>
      </c>
      <c r="O122" s="1">
        <v>6.7000000000000002E-3</v>
      </c>
      <c r="P122" s="1">
        <v>4.7999999999999996E-3</v>
      </c>
      <c r="Q122" s="1">
        <v>1.3299999999999999E-2</v>
      </c>
      <c r="R122" s="1">
        <v>6.7599999999999993E-2</v>
      </c>
      <c r="S122" s="1">
        <v>0.15440000000000001</v>
      </c>
      <c r="T122" s="1">
        <v>4.1000000000000002E-2</v>
      </c>
      <c r="U122" s="1">
        <v>1.5E-3</v>
      </c>
      <c r="V122" s="1">
        <v>6.4000000000000003E-3</v>
      </c>
      <c r="W122" s="1">
        <v>0.65429999999999999</v>
      </c>
      <c r="X122" s="1">
        <v>0.15440000000000001</v>
      </c>
      <c r="Y122" s="1">
        <v>0.4466</v>
      </c>
      <c r="Z122" s="1" t="s">
        <v>1668</v>
      </c>
      <c r="AA122" s="1">
        <v>0.29220000000000002</v>
      </c>
      <c r="AB122" s="1">
        <v>851</v>
      </c>
    </row>
    <row r="123" spans="1:28" x14ac:dyDescent="0.3">
      <c r="A123" s="1">
        <v>122</v>
      </c>
      <c r="B123" s="1" t="s">
        <v>1675</v>
      </c>
      <c r="C123" s="1">
        <v>5.2499999999999998E-2</v>
      </c>
      <c r="D123" s="1">
        <v>5.8999999999999999E-3</v>
      </c>
      <c r="E123" s="1">
        <v>6.2700000000000006E-2</v>
      </c>
      <c r="F123" s="1">
        <v>0.1113</v>
      </c>
      <c r="G123" s="1">
        <v>1.14E-2</v>
      </c>
      <c r="H123" s="1">
        <v>2.7E-2</v>
      </c>
      <c r="I123" s="1">
        <v>1.4200000000000001E-2</v>
      </c>
      <c r="J123" s="1">
        <v>4.8399999999999999E-2</v>
      </c>
      <c r="K123" s="1">
        <v>0.20100000000000001</v>
      </c>
      <c r="L123" s="1">
        <v>0.1363</v>
      </c>
      <c r="M123" s="1">
        <v>1.21E-2</v>
      </c>
      <c r="N123" s="1">
        <v>2.5399999999999999E-2</v>
      </c>
      <c r="O123" s="1">
        <v>4.9500000000000002E-2</v>
      </c>
      <c r="P123" s="1">
        <v>3.0499999999999999E-2</v>
      </c>
      <c r="Q123" s="1">
        <v>2.1999999999999999E-2</v>
      </c>
      <c r="R123" s="1">
        <v>8.3900000000000002E-2</v>
      </c>
      <c r="S123" s="1">
        <v>4.6399999999999997E-2</v>
      </c>
      <c r="T123" s="1">
        <v>4.1200000000000001E-2</v>
      </c>
      <c r="U123" s="1">
        <v>5.8999999999999999E-3</v>
      </c>
      <c r="V123" s="1">
        <v>1.2699999999999999E-2</v>
      </c>
      <c r="W123" s="1">
        <v>0.86970000000000003</v>
      </c>
      <c r="X123" s="1">
        <v>0.1363</v>
      </c>
      <c r="Y123" s="1">
        <v>0.20100000000000001</v>
      </c>
      <c r="Z123" s="1" t="s">
        <v>1674</v>
      </c>
      <c r="AA123" s="1">
        <v>6.4799999999999996E-2</v>
      </c>
      <c r="AB123" s="1">
        <v>851</v>
      </c>
    </row>
    <row r="124" spans="1:28" x14ac:dyDescent="0.3">
      <c r="A124" s="1">
        <v>123</v>
      </c>
      <c r="B124" s="1" t="s">
        <v>1668</v>
      </c>
      <c r="C124" s="1">
        <v>5.91E-2</v>
      </c>
      <c r="D124" s="1">
        <v>4.5999999999999999E-3</v>
      </c>
      <c r="E124" s="1">
        <v>0.1741</v>
      </c>
      <c r="F124" s="1">
        <v>0.15459999999999999</v>
      </c>
      <c r="G124" s="1">
        <v>1.03E-2</v>
      </c>
      <c r="H124" s="1">
        <v>6.6500000000000004E-2</v>
      </c>
      <c r="I124" s="1">
        <v>9.4999999999999998E-3</v>
      </c>
      <c r="J124" s="1">
        <v>2.8000000000000001E-2</v>
      </c>
      <c r="K124" s="1">
        <v>9.6100000000000005E-2</v>
      </c>
      <c r="L124" s="1">
        <v>3.0800000000000001E-2</v>
      </c>
      <c r="M124" s="1">
        <v>1.6899999999999998E-2</v>
      </c>
      <c r="N124" s="1">
        <v>0.114</v>
      </c>
      <c r="O124" s="1">
        <v>9.1999999999999998E-3</v>
      </c>
      <c r="P124" s="1">
        <v>3.6700000000000003E-2</v>
      </c>
      <c r="Q124" s="1">
        <v>6.3700000000000007E-2</v>
      </c>
      <c r="R124" s="1">
        <v>4.8800000000000003E-2</v>
      </c>
      <c r="S124" s="1">
        <v>2.9899999999999999E-2</v>
      </c>
      <c r="T124" s="1">
        <v>2.7E-2</v>
      </c>
      <c r="U124" s="1">
        <v>3.5000000000000001E-3</v>
      </c>
      <c r="V124" s="1">
        <v>1.6500000000000001E-2</v>
      </c>
      <c r="W124" s="1">
        <v>0.86219999999999997</v>
      </c>
      <c r="X124" s="1">
        <v>0.1741</v>
      </c>
      <c r="Y124" s="1">
        <v>0.1741</v>
      </c>
      <c r="Z124" s="1" t="s">
        <v>1668</v>
      </c>
      <c r="AA124" s="1">
        <v>0</v>
      </c>
      <c r="AB124" s="1">
        <v>851</v>
      </c>
    </row>
    <row r="125" spans="1:28" x14ac:dyDescent="0.3">
      <c r="A125" s="1">
        <v>124</v>
      </c>
      <c r="B125" s="1" t="s">
        <v>1669</v>
      </c>
      <c r="C125" s="1">
        <v>4.36E-2</v>
      </c>
      <c r="D125" s="1">
        <v>4.5999999999999999E-3</v>
      </c>
      <c r="E125" s="1">
        <v>5.9799999999999999E-2</v>
      </c>
      <c r="F125" s="1">
        <v>0.19370000000000001</v>
      </c>
      <c r="G125" s="1">
        <v>1.61E-2</v>
      </c>
      <c r="H125" s="1">
        <v>3.2399999999999998E-2</v>
      </c>
      <c r="I125" s="1">
        <v>5.3E-3</v>
      </c>
      <c r="J125" s="1">
        <v>7.1999999999999998E-3</v>
      </c>
      <c r="K125" s="1">
        <v>5.4600000000000003E-2</v>
      </c>
      <c r="L125" s="1">
        <v>4.1500000000000002E-2</v>
      </c>
      <c r="M125" s="1">
        <v>1.03E-2</v>
      </c>
      <c r="N125" s="1">
        <v>6.9099999999999995E-2</v>
      </c>
      <c r="O125" s="1">
        <v>9.9000000000000008E-3</v>
      </c>
      <c r="P125" s="1">
        <v>3.5499999999999997E-2</v>
      </c>
      <c r="Q125" s="1">
        <v>1.0699999999999999E-2</v>
      </c>
      <c r="R125" s="1">
        <v>7.46E-2</v>
      </c>
      <c r="S125" s="1">
        <v>0.30609999999999998</v>
      </c>
      <c r="T125" s="1">
        <v>1.32E-2</v>
      </c>
      <c r="U125" s="1">
        <v>1.8E-3</v>
      </c>
      <c r="V125" s="1">
        <v>1.01E-2</v>
      </c>
      <c r="W125" s="1">
        <v>0.76590000000000003</v>
      </c>
      <c r="X125" s="1">
        <v>0.19370000000000001</v>
      </c>
      <c r="Y125" s="1">
        <v>0.30609999999999998</v>
      </c>
      <c r="Z125" s="1" t="s">
        <v>1682</v>
      </c>
      <c r="AA125" s="1">
        <v>0.1124</v>
      </c>
      <c r="AB125" s="1">
        <v>851</v>
      </c>
    </row>
    <row r="126" spans="1:28" x14ac:dyDescent="0.3">
      <c r="A126" s="1">
        <v>125</v>
      </c>
      <c r="B126" s="1" t="s">
        <v>1669</v>
      </c>
      <c r="C126" s="1">
        <v>1.6E-2</v>
      </c>
      <c r="D126" s="1">
        <v>2.3E-3</v>
      </c>
      <c r="E126" s="1">
        <v>0.54869999999999997</v>
      </c>
      <c r="F126" s="1">
        <v>0.2477</v>
      </c>
      <c r="G126" s="1">
        <v>4.4999999999999997E-3</v>
      </c>
      <c r="H126" s="1">
        <v>1.2E-2</v>
      </c>
      <c r="I126" s="1">
        <v>3.0000000000000001E-3</v>
      </c>
      <c r="J126" s="1">
        <v>1.35E-2</v>
      </c>
      <c r="K126" s="1">
        <v>1.54E-2</v>
      </c>
      <c r="L126" s="1">
        <v>4.9700000000000001E-2</v>
      </c>
      <c r="M126" s="1">
        <v>2.7000000000000001E-3</v>
      </c>
      <c r="N126" s="1">
        <v>1.09E-2</v>
      </c>
      <c r="O126" s="1">
        <v>1.15E-2</v>
      </c>
      <c r="P126" s="1">
        <v>5.0000000000000001E-3</v>
      </c>
      <c r="Q126" s="1">
        <v>6.1000000000000004E-3</v>
      </c>
      <c r="R126" s="1">
        <v>1.29E-2</v>
      </c>
      <c r="S126" s="1">
        <v>1.2699999999999999E-2</v>
      </c>
      <c r="T126" s="1">
        <v>1.2200000000000001E-2</v>
      </c>
      <c r="U126" s="1">
        <v>4.5999999999999999E-3</v>
      </c>
      <c r="V126" s="1">
        <v>8.3999999999999995E-3</v>
      </c>
      <c r="W126" s="1">
        <v>0.50960000000000005</v>
      </c>
      <c r="X126" s="1">
        <v>0.2477</v>
      </c>
      <c r="Y126" s="1">
        <v>0.54869999999999997</v>
      </c>
      <c r="Z126" s="1" t="s">
        <v>1668</v>
      </c>
      <c r="AA126" s="1">
        <v>0.30109999999999998</v>
      </c>
      <c r="AB126" s="1">
        <v>851</v>
      </c>
    </row>
    <row r="127" spans="1:28" x14ac:dyDescent="0.3">
      <c r="A127" s="1">
        <v>126</v>
      </c>
      <c r="B127" s="1" t="s">
        <v>1673</v>
      </c>
      <c r="C127" s="1">
        <v>7.1999999999999995E-2</v>
      </c>
      <c r="D127" s="1">
        <v>2.2000000000000001E-3</v>
      </c>
      <c r="E127" s="1">
        <v>2.2499999999999999E-2</v>
      </c>
      <c r="F127" s="1">
        <v>2.3400000000000001E-2</v>
      </c>
      <c r="G127" s="1">
        <v>6.0000000000000001E-3</v>
      </c>
      <c r="H127" s="1">
        <v>3.4099999999999998E-2</v>
      </c>
      <c r="I127" s="1">
        <v>1.35E-2</v>
      </c>
      <c r="J127" s="1">
        <v>4.0399999999999998E-2</v>
      </c>
      <c r="K127" s="1">
        <v>0.39119999999999999</v>
      </c>
      <c r="L127" s="1">
        <v>2.0199999999999999E-2</v>
      </c>
      <c r="M127" s="1">
        <v>4.7000000000000002E-3</v>
      </c>
      <c r="N127" s="1">
        <v>1.29E-2</v>
      </c>
      <c r="O127" s="1">
        <v>8.2000000000000007E-3</v>
      </c>
      <c r="P127" s="1">
        <v>7.5600000000000001E-2</v>
      </c>
      <c r="Q127" s="1">
        <v>8.5099999999999995E-2</v>
      </c>
      <c r="R127" s="1">
        <v>0.05</v>
      </c>
      <c r="S127" s="1">
        <v>2.3900000000000001E-2</v>
      </c>
      <c r="T127" s="1">
        <v>9.98E-2</v>
      </c>
      <c r="U127" s="1">
        <v>2.8E-3</v>
      </c>
      <c r="V127" s="1">
        <v>1.1599999999999999E-2</v>
      </c>
      <c r="W127" s="1">
        <v>0.74039999999999995</v>
      </c>
      <c r="X127" s="1">
        <v>4.0399999999999998E-2</v>
      </c>
      <c r="Y127" s="1">
        <v>0.39119999999999999</v>
      </c>
      <c r="Z127" s="1" t="s">
        <v>1674</v>
      </c>
      <c r="AA127" s="1">
        <v>0.35089999999999999</v>
      </c>
      <c r="AB127" s="1">
        <v>851</v>
      </c>
    </row>
    <row r="128" spans="1:28" x14ac:dyDescent="0.3">
      <c r="A128" s="1">
        <v>127</v>
      </c>
      <c r="B128" s="1" t="s">
        <v>1677</v>
      </c>
      <c r="C128" s="1">
        <v>0.12720000000000001</v>
      </c>
      <c r="D128" s="1">
        <v>2.0999999999999999E-3</v>
      </c>
      <c r="E128" s="1">
        <v>0.26640000000000003</v>
      </c>
      <c r="F128" s="1">
        <v>0.22309999999999999</v>
      </c>
      <c r="G128" s="1">
        <v>6.3E-3</v>
      </c>
      <c r="H128" s="1">
        <v>1.2500000000000001E-2</v>
      </c>
      <c r="I128" s="1">
        <v>5.1999999999999998E-3</v>
      </c>
      <c r="J128" s="1">
        <v>2.29E-2</v>
      </c>
      <c r="K128" s="1">
        <v>7.6700000000000004E-2</v>
      </c>
      <c r="L128" s="1">
        <v>1.5599999999999999E-2</v>
      </c>
      <c r="M128" s="1">
        <v>1.09E-2</v>
      </c>
      <c r="N128" s="1">
        <v>4.0300000000000002E-2</v>
      </c>
      <c r="O128" s="1">
        <v>6.1000000000000004E-3</v>
      </c>
      <c r="P128" s="1">
        <v>5.3900000000000003E-2</v>
      </c>
      <c r="Q128" s="1">
        <v>2.6499999999999999E-2</v>
      </c>
      <c r="R128" s="1">
        <v>2.7699999999999999E-2</v>
      </c>
      <c r="S128" s="1">
        <v>3.8899999999999997E-2</v>
      </c>
      <c r="T128" s="1">
        <v>1.47E-2</v>
      </c>
      <c r="U128" s="1">
        <v>1.5E-3</v>
      </c>
      <c r="V128" s="1">
        <v>2.1700000000000001E-2</v>
      </c>
      <c r="W128" s="1">
        <v>0.7571</v>
      </c>
      <c r="X128" s="1">
        <v>4.0300000000000002E-2</v>
      </c>
      <c r="Y128" s="1">
        <v>0.26640000000000003</v>
      </c>
      <c r="Z128" s="1" t="s">
        <v>1668</v>
      </c>
      <c r="AA128" s="1">
        <v>0.2261</v>
      </c>
      <c r="AB128" s="1">
        <v>851</v>
      </c>
    </row>
    <row r="129" spans="1:28" x14ac:dyDescent="0.3">
      <c r="A129" s="1">
        <v>128</v>
      </c>
      <c r="B129" s="1" t="s">
        <v>1685</v>
      </c>
      <c r="C129" s="1">
        <v>1.3100000000000001E-2</v>
      </c>
      <c r="D129" s="1">
        <v>2.3E-3</v>
      </c>
      <c r="E129" s="1">
        <v>9.4999999999999998E-3</v>
      </c>
      <c r="F129" s="1">
        <v>1.0800000000000001E-2</v>
      </c>
      <c r="G129" s="1">
        <v>0.2621</v>
      </c>
      <c r="H129" s="1">
        <v>9.7000000000000003E-3</v>
      </c>
      <c r="I129" s="1">
        <v>4.3E-3</v>
      </c>
      <c r="J129" s="1">
        <v>8.6999999999999994E-3</v>
      </c>
      <c r="K129" s="1">
        <v>8.0999999999999996E-3</v>
      </c>
      <c r="L129" s="1">
        <v>2.3900000000000001E-2</v>
      </c>
      <c r="M129" s="1">
        <v>2.8999999999999998E-3</v>
      </c>
      <c r="N129" s="1">
        <v>2.8000000000000001E-2</v>
      </c>
      <c r="O129" s="1">
        <v>5.7999999999999996E-3</v>
      </c>
      <c r="P129" s="1">
        <v>7.9000000000000008E-3</v>
      </c>
      <c r="Q129" s="1">
        <v>6.3E-3</v>
      </c>
      <c r="R129" s="1">
        <v>9.9000000000000008E-3</v>
      </c>
      <c r="S129" s="1">
        <v>6.8999999999999999E-3</v>
      </c>
      <c r="T129" s="1">
        <v>9.7999999999999997E-3</v>
      </c>
      <c r="U129" s="1">
        <v>3.3999999999999998E-3</v>
      </c>
      <c r="V129" s="1">
        <v>0.5665</v>
      </c>
      <c r="W129" s="1">
        <v>0.47970000000000002</v>
      </c>
      <c r="X129" s="1">
        <v>0.5665</v>
      </c>
      <c r="Y129" s="1">
        <v>0.5665</v>
      </c>
      <c r="Z129" s="1" t="s">
        <v>1685</v>
      </c>
      <c r="AA129" s="1">
        <v>0</v>
      </c>
      <c r="AB129" s="1">
        <v>851</v>
      </c>
    </row>
    <row r="130" spans="1:28" x14ac:dyDescent="0.3">
      <c r="A130" s="1">
        <v>129</v>
      </c>
      <c r="B130" s="1" t="s">
        <v>1672</v>
      </c>
      <c r="C130" s="1">
        <v>1.7299999999999999E-2</v>
      </c>
      <c r="D130" s="1">
        <v>4.5999999999999999E-3</v>
      </c>
      <c r="E130" s="1">
        <v>5.8999999999999999E-3</v>
      </c>
      <c r="F130" s="1">
        <v>8.5000000000000006E-3</v>
      </c>
      <c r="G130" s="1">
        <v>7.5399999999999995E-2</v>
      </c>
      <c r="H130" s="1">
        <v>9.7999999999999997E-3</v>
      </c>
      <c r="I130" s="1">
        <v>0.2918</v>
      </c>
      <c r="J130" s="1">
        <v>9.9000000000000008E-3</v>
      </c>
      <c r="K130" s="1">
        <v>1.09E-2</v>
      </c>
      <c r="L130" s="1">
        <v>2.3400000000000001E-2</v>
      </c>
      <c r="M130" s="1">
        <v>8.8999999999999999E-3</v>
      </c>
      <c r="N130" s="1">
        <v>0.02</v>
      </c>
      <c r="O130" s="1">
        <v>2.5600000000000001E-2</v>
      </c>
      <c r="P130" s="1">
        <v>9.1999999999999998E-3</v>
      </c>
      <c r="Q130" s="1">
        <v>1.9199999999999998E-2</v>
      </c>
      <c r="R130" s="1">
        <v>1.5599999999999999E-2</v>
      </c>
      <c r="S130" s="1">
        <v>9.4999999999999998E-3</v>
      </c>
      <c r="T130" s="1">
        <v>7.4000000000000003E-3</v>
      </c>
      <c r="U130" s="1">
        <v>2.2000000000000001E-3</v>
      </c>
      <c r="V130" s="1">
        <v>0.4249</v>
      </c>
      <c r="W130" s="1">
        <v>0.60219999999999996</v>
      </c>
      <c r="X130" s="1">
        <v>0.2918</v>
      </c>
      <c r="Y130" s="1">
        <v>0.4249</v>
      </c>
      <c r="Z130" s="1" t="s">
        <v>1685</v>
      </c>
      <c r="AA130" s="1">
        <v>0.1331</v>
      </c>
      <c r="AB130" s="1">
        <v>851</v>
      </c>
    </row>
    <row r="131" spans="1:28" x14ac:dyDescent="0.3">
      <c r="A131" s="1">
        <v>130</v>
      </c>
      <c r="B131" s="1" t="s">
        <v>1677</v>
      </c>
      <c r="C131" s="1">
        <v>4.2999999999999997E-2</v>
      </c>
      <c r="D131" s="1">
        <v>5.3E-3</v>
      </c>
      <c r="E131" s="1">
        <v>8.2199999999999995E-2</v>
      </c>
      <c r="F131" s="1">
        <v>0.13139999999999999</v>
      </c>
      <c r="G131" s="1">
        <v>4.1999999999999997E-3</v>
      </c>
      <c r="H131" s="1">
        <v>1.1299999999999999E-2</v>
      </c>
      <c r="I131" s="1">
        <v>3.8699999999999998E-2</v>
      </c>
      <c r="J131" s="1">
        <v>1.12E-2</v>
      </c>
      <c r="K131" s="1">
        <v>0.33239999999999997</v>
      </c>
      <c r="L131" s="1">
        <v>1.6500000000000001E-2</v>
      </c>
      <c r="M131" s="1">
        <v>3.8999999999999998E-3</v>
      </c>
      <c r="N131" s="1">
        <v>7.3499999999999996E-2</v>
      </c>
      <c r="O131" s="1">
        <v>5.4000000000000003E-3</v>
      </c>
      <c r="P131" s="1">
        <v>8.3099999999999993E-2</v>
      </c>
      <c r="Q131" s="1">
        <v>7.5200000000000003E-2</v>
      </c>
      <c r="R131" s="1">
        <v>3.2099999999999997E-2</v>
      </c>
      <c r="S131" s="1">
        <v>3.1099999999999999E-2</v>
      </c>
      <c r="T131" s="1">
        <v>1.23E-2</v>
      </c>
      <c r="U131" s="1">
        <v>1.5E-3</v>
      </c>
      <c r="V131" s="1">
        <v>5.7999999999999996E-3</v>
      </c>
      <c r="W131" s="1">
        <v>0.75880000000000003</v>
      </c>
      <c r="X131" s="1">
        <v>7.3499999999999996E-2</v>
      </c>
      <c r="Y131" s="1">
        <v>0.33239999999999997</v>
      </c>
      <c r="Z131" s="1" t="s">
        <v>1674</v>
      </c>
      <c r="AA131" s="1">
        <v>0.25890000000000002</v>
      </c>
      <c r="AB131" s="1">
        <v>851</v>
      </c>
    </row>
    <row r="132" spans="1:28" x14ac:dyDescent="0.3">
      <c r="A132" s="1">
        <v>131</v>
      </c>
      <c r="B132" s="1" t="s">
        <v>1669</v>
      </c>
      <c r="C132" s="1">
        <v>4.5600000000000002E-2</v>
      </c>
      <c r="D132" s="1">
        <v>4.0000000000000001E-3</v>
      </c>
      <c r="E132" s="1">
        <v>0.10390000000000001</v>
      </c>
      <c r="F132" s="1">
        <v>0.15679999999999999</v>
      </c>
      <c r="G132" s="1">
        <v>4.1000000000000003E-3</v>
      </c>
      <c r="H132" s="1">
        <v>1.6E-2</v>
      </c>
      <c r="I132" s="1">
        <v>0.01</v>
      </c>
      <c r="J132" s="1">
        <v>6.4999999999999997E-3</v>
      </c>
      <c r="K132" s="1">
        <v>0.2848</v>
      </c>
      <c r="L132" s="1">
        <v>2.5100000000000001E-2</v>
      </c>
      <c r="M132" s="1">
        <v>6.1000000000000004E-3</v>
      </c>
      <c r="N132" s="1">
        <v>5.8799999999999998E-2</v>
      </c>
      <c r="O132" s="1">
        <v>8.0999999999999996E-3</v>
      </c>
      <c r="P132" s="1">
        <v>0.1409</v>
      </c>
      <c r="Q132" s="1">
        <v>5.5100000000000003E-2</v>
      </c>
      <c r="R132" s="1">
        <v>2.6200000000000001E-2</v>
      </c>
      <c r="S132" s="1">
        <v>3.2800000000000003E-2</v>
      </c>
      <c r="T132" s="1">
        <v>1.03E-2</v>
      </c>
      <c r="U132" s="1">
        <v>1.5E-3</v>
      </c>
      <c r="V132" s="1">
        <v>3.3999999999999998E-3</v>
      </c>
      <c r="W132" s="1">
        <v>0.75529999999999997</v>
      </c>
      <c r="X132" s="1">
        <v>0.15679999999999999</v>
      </c>
      <c r="Y132" s="1">
        <v>0.2848</v>
      </c>
      <c r="Z132" s="1" t="s">
        <v>1674</v>
      </c>
      <c r="AA132" s="1">
        <v>0.12790000000000001</v>
      </c>
      <c r="AB132" s="1">
        <v>851</v>
      </c>
    </row>
    <row r="133" spans="1:28" x14ac:dyDescent="0.3">
      <c r="A133" s="1">
        <v>132</v>
      </c>
      <c r="B133" s="1" t="s">
        <v>1685</v>
      </c>
      <c r="C133" s="1">
        <v>8.6E-3</v>
      </c>
      <c r="D133" s="1">
        <v>5.8999999999999999E-3</v>
      </c>
      <c r="E133" s="1">
        <v>5.7000000000000002E-3</v>
      </c>
      <c r="F133" s="1">
        <v>6.7999999999999996E-3</v>
      </c>
      <c r="G133" s="1">
        <v>0.24199999999999999</v>
      </c>
      <c r="H133" s="1">
        <v>8.0000000000000002E-3</v>
      </c>
      <c r="I133" s="1">
        <v>3.3999999999999998E-3</v>
      </c>
      <c r="J133" s="1">
        <v>1.0200000000000001E-2</v>
      </c>
      <c r="K133" s="1">
        <v>6.4000000000000003E-3</v>
      </c>
      <c r="L133" s="1">
        <v>1.0500000000000001E-2</v>
      </c>
      <c r="M133" s="1">
        <v>2.8E-3</v>
      </c>
      <c r="N133" s="1">
        <v>1.4800000000000001E-2</v>
      </c>
      <c r="O133" s="1">
        <v>5.4000000000000003E-3</v>
      </c>
      <c r="P133" s="1">
        <v>4.5999999999999999E-3</v>
      </c>
      <c r="Q133" s="1">
        <v>6.0000000000000001E-3</v>
      </c>
      <c r="R133" s="1">
        <v>7.7000000000000002E-3</v>
      </c>
      <c r="S133" s="1">
        <v>6.4999999999999997E-3</v>
      </c>
      <c r="T133" s="1">
        <v>7.3000000000000001E-3</v>
      </c>
      <c r="U133" s="1">
        <v>2.2000000000000001E-3</v>
      </c>
      <c r="V133" s="1">
        <v>0.63519999999999999</v>
      </c>
      <c r="W133" s="1">
        <v>0.41170000000000001</v>
      </c>
      <c r="X133" s="1">
        <v>0.63519999999999999</v>
      </c>
      <c r="Y133" s="1">
        <v>0.63519999999999999</v>
      </c>
      <c r="Z133" s="1" t="s">
        <v>1685</v>
      </c>
      <c r="AA133" s="1">
        <v>0</v>
      </c>
      <c r="AB133" s="1">
        <v>851</v>
      </c>
    </row>
    <row r="134" spans="1:28" x14ac:dyDescent="0.3">
      <c r="A134" s="1">
        <v>133</v>
      </c>
      <c r="B134" s="1" t="s">
        <v>1678</v>
      </c>
      <c r="C134" s="1">
        <v>1.21E-2</v>
      </c>
      <c r="D134" s="1">
        <v>2.0999999999999999E-3</v>
      </c>
      <c r="E134" s="1">
        <v>6.1000000000000004E-3</v>
      </c>
      <c r="F134" s="1">
        <v>1.3299999999999999E-2</v>
      </c>
      <c r="G134" s="1">
        <v>4.3E-3</v>
      </c>
      <c r="H134" s="1">
        <v>8.2000000000000007E-3</v>
      </c>
      <c r="I134" s="1">
        <v>7.4000000000000003E-3</v>
      </c>
      <c r="J134" s="1">
        <v>5.7999999999999996E-3</v>
      </c>
      <c r="K134" s="1">
        <v>4.4600000000000001E-2</v>
      </c>
      <c r="L134" s="1">
        <v>0.01</v>
      </c>
      <c r="M134" s="1">
        <v>2.5999999999999999E-3</v>
      </c>
      <c r="N134" s="1">
        <v>5.8999999999999999E-3</v>
      </c>
      <c r="O134" s="1">
        <v>0.82040000000000002</v>
      </c>
      <c r="P134" s="1">
        <v>1.8700000000000001E-2</v>
      </c>
      <c r="Q134" s="1">
        <v>8.9999999999999993E-3</v>
      </c>
      <c r="R134" s="1">
        <v>1.03E-2</v>
      </c>
      <c r="S134" s="1">
        <v>6.7999999999999996E-3</v>
      </c>
      <c r="T134" s="1">
        <v>7.4999999999999997E-3</v>
      </c>
      <c r="U134" s="1">
        <v>1.5E-3</v>
      </c>
      <c r="V134" s="1">
        <v>3.5000000000000001E-3</v>
      </c>
      <c r="W134" s="1">
        <v>0.31390000000000001</v>
      </c>
      <c r="X134" s="1">
        <v>0.82040000000000002</v>
      </c>
      <c r="Y134" s="1">
        <v>0.82040000000000002</v>
      </c>
      <c r="Z134" s="1" t="s">
        <v>1678</v>
      </c>
      <c r="AA134" s="1">
        <v>0</v>
      </c>
      <c r="AB134" s="1">
        <v>851</v>
      </c>
    </row>
    <row r="135" spans="1:28" x14ac:dyDescent="0.3">
      <c r="A135" s="1">
        <v>134</v>
      </c>
      <c r="B135" s="1" t="s">
        <v>1682</v>
      </c>
      <c r="C135" s="1">
        <v>1.38E-2</v>
      </c>
      <c r="D135" s="1">
        <v>2.2000000000000001E-3</v>
      </c>
      <c r="E135" s="1">
        <v>5.5999999999999999E-3</v>
      </c>
      <c r="F135" s="1">
        <v>6.4999999999999997E-3</v>
      </c>
      <c r="G135" s="1">
        <v>4.1000000000000003E-3</v>
      </c>
      <c r="H135" s="1">
        <v>7.7000000000000002E-3</v>
      </c>
      <c r="I135" s="1">
        <v>2.3999999999999998E-3</v>
      </c>
      <c r="J135" s="1">
        <v>6.4000000000000003E-3</v>
      </c>
      <c r="K135" s="1">
        <v>6.1999999999999998E-3</v>
      </c>
      <c r="L135" s="1">
        <v>9.2999999999999992E-3</v>
      </c>
      <c r="M135" s="1">
        <v>2.5000000000000001E-3</v>
      </c>
      <c r="N135" s="1">
        <v>1.0500000000000001E-2</v>
      </c>
      <c r="O135" s="1">
        <v>5.3E-3</v>
      </c>
      <c r="P135" s="1">
        <v>4.3E-3</v>
      </c>
      <c r="Q135" s="1">
        <v>5.4000000000000003E-3</v>
      </c>
      <c r="R135" s="1">
        <v>1.9099999999999999E-2</v>
      </c>
      <c r="S135" s="1">
        <v>0.87670000000000003</v>
      </c>
      <c r="T135" s="1">
        <v>7.1000000000000004E-3</v>
      </c>
      <c r="U135" s="1">
        <v>1.4E-3</v>
      </c>
      <c r="V135" s="1">
        <v>3.3E-3</v>
      </c>
      <c r="W135" s="1">
        <v>0.2382</v>
      </c>
      <c r="X135" s="1">
        <v>0.87670000000000003</v>
      </c>
      <c r="Y135" s="1">
        <v>0.87670000000000003</v>
      </c>
      <c r="Z135" s="1" t="s">
        <v>1682</v>
      </c>
      <c r="AA135" s="1">
        <v>0</v>
      </c>
      <c r="AB135" s="1">
        <v>851</v>
      </c>
    </row>
    <row r="136" spans="1:28" x14ac:dyDescent="0.3">
      <c r="A136" s="1">
        <v>135</v>
      </c>
      <c r="B136" s="1" t="s">
        <v>1673</v>
      </c>
      <c r="C136" s="1">
        <v>1.3299999999999999E-2</v>
      </c>
      <c r="D136" s="1">
        <v>2.3999999999999998E-3</v>
      </c>
      <c r="E136" s="1">
        <v>5.3E-3</v>
      </c>
      <c r="F136" s="1">
        <v>6.3E-3</v>
      </c>
      <c r="G136" s="1">
        <v>5.4999999999999997E-3</v>
      </c>
      <c r="H136" s="1">
        <v>7.9000000000000008E-3</v>
      </c>
      <c r="I136" s="1">
        <v>2.5000000000000001E-3</v>
      </c>
      <c r="J136" s="1">
        <v>0.79469999999999996</v>
      </c>
      <c r="K136" s="1">
        <v>6.0000000000000001E-3</v>
      </c>
      <c r="L136" s="1">
        <v>1.8499999999999999E-2</v>
      </c>
      <c r="M136" s="1">
        <v>3.6799999999999999E-2</v>
      </c>
      <c r="N136" s="1">
        <v>4.4999999999999997E-3</v>
      </c>
      <c r="O136" s="1">
        <v>5.4000000000000003E-3</v>
      </c>
      <c r="P136" s="1">
        <v>4.1999999999999997E-3</v>
      </c>
      <c r="Q136" s="1">
        <v>9.1000000000000004E-3</v>
      </c>
      <c r="R136" s="1">
        <v>7.4000000000000003E-3</v>
      </c>
      <c r="S136" s="1">
        <v>1.0699999999999999E-2</v>
      </c>
      <c r="T136" s="1">
        <v>5.3900000000000003E-2</v>
      </c>
      <c r="U136" s="1">
        <v>1.6999999999999999E-3</v>
      </c>
      <c r="V136" s="1">
        <v>4.0000000000000001E-3</v>
      </c>
      <c r="W136" s="1">
        <v>0.33889999999999998</v>
      </c>
      <c r="X136" s="1">
        <v>0.79469999999999996</v>
      </c>
      <c r="Y136" s="1">
        <v>0.79469999999999996</v>
      </c>
      <c r="Z136" s="1" t="s">
        <v>1673</v>
      </c>
      <c r="AA136" s="1">
        <v>0</v>
      </c>
      <c r="AB136" s="1">
        <v>851</v>
      </c>
    </row>
    <row r="137" spans="1:28" x14ac:dyDescent="0.3">
      <c r="A137" s="1">
        <v>136</v>
      </c>
      <c r="B137" s="1" t="s">
        <v>1685</v>
      </c>
      <c r="C137" s="1">
        <v>1.46E-2</v>
      </c>
      <c r="D137" s="1">
        <v>2.2000000000000001E-3</v>
      </c>
      <c r="E137" s="1">
        <v>5.7000000000000002E-3</v>
      </c>
      <c r="F137" s="1">
        <v>6.7999999999999996E-3</v>
      </c>
      <c r="G137" s="1">
        <v>0.1104</v>
      </c>
      <c r="H137" s="1">
        <v>8.0000000000000002E-3</v>
      </c>
      <c r="I137" s="1">
        <v>5.1700000000000003E-2</v>
      </c>
      <c r="J137" s="1">
        <v>5.8999999999999999E-3</v>
      </c>
      <c r="K137" s="1">
        <v>6.4000000000000003E-3</v>
      </c>
      <c r="L137" s="1">
        <v>1.0500000000000001E-2</v>
      </c>
      <c r="M137" s="1">
        <v>2.8E-3</v>
      </c>
      <c r="N137" s="1">
        <v>1.2200000000000001E-2</v>
      </c>
      <c r="O137" s="1">
        <v>7.0000000000000001E-3</v>
      </c>
      <c r="P137" s="1">
        <v>4.5999999999999999E-3</v>
      </c>
      <c r="Q137" s="1">
        <v>6.0000000000000001E-3</v>
      </c>
      <c r="R137" s="1">
        <v>2.1000000000000001E-2</v>
      </c>
      <c r="S137" s="1">
        <v>6.4999999999999997E-3</v>
      </c>
      <c r="T137" s="1">
        <v>1.0999999999999999E-2</v>
      </c>
      <c r="U137" s="1">
        <v>2.1000000000000001E-2</v>
      </c>
      <c r="V137" s="1">
        <v>0.68569999999999998</v>
      </c>
      <c r="W137" s="1">
        <v>0.44990000000000002</v>
      </c>
      <c r="X137" s="1">
        <v>0.68569999999999998</v>
      </c>
      <c r="Y137" s="1">
        <v>0.68569999999999998</v>
      </c>
      <c r="Z137" s="1" t="s">
        <v>1685</v>
      </c>
      <c r="AA137" s="1">
        <v>0</v>
      </c>
      <c r="AB137" s="1">
        <v>851</v>
      </c>
    </row>
    <row r="138" spans="1:28" x14ac:dyDescent="0.3">
      <c r="A138" s="1">
        <v>137</v>
      </c>
      <c r="B138" s="1" t="s">
        <v>1672</v>
      </c>
      <c r="C138" s="1">
        <v>7.9000000000000008E-3</v>
      </c>
      <c r="D138" s="1">
        <v>2E-3</v>
      </c>
      <c r="E138" s="1">
        <v>5.3E-3</v>
      </c>
      <c r="F138" s="1">
        <v>6.4000000000000003E-3</v>
      </c>
      <c r="G138" s="1">
        <v>5.7999999999999996E-3</v>
      </c>
      <c r="H138" s="1">
        <v>7.4999999999999997E-3</v>
      </c>
      <c r="I138" s="1">
        <v>0.88700000000000001</v>
      </c>
      <c r="J138" s="1">
        <v>5.4000000000000003E-3</v>
      </c>
      <c r="K138" s="1">
        <v>1.03E-2</v>
      </c>
      <c r="L138" s="1">
        <v>9.2999999999999992E-3</v>
      </c>
      <c r="M138" s="1">
        <v>2.5000000000000001E-3</v>
      </c>
      <c r="N138" s="1">
        <v>5.5999999999999999E-3</v>
      </c>
      <c r="O138" s="1">
        <v>5.1000000000000004E-3</v>
      </c>
      <c r="P138" s="1">
        <v>5.7000000000000002E-3</v>
      </c>
      <c r="Q138" s="1">
        <v>5.4000000000000003E-3</v>
      </c>
      <c r="R138" s="1">
        <v>1.09E-2</v>
      </c>
      <c r="S138" s="1">
        <v>6.0000000000000001E-3</v>
      </c>
      <c r="T138" s="1">
        <v>6.7000000000000002E-3</v>
      </c>
      <c r="U138" s="1">
        <v>1.5E-3</v>
      </c>
      <c r="V138" s="1">
        <v>3.5999999999999999E-3</v>
      </c>
      <c r="W138" s="1">
        <v>0.22539999999999999</v>
      </c>
      <c r="X138" s="1">
        <v>0.88700000000000001</v>
      </c>
      <c r="Y138" s="1">
        <v>0.88700000000000001</v>
      </c>
      <c r="Z138" s="1" t="s">
        <v>1672</v>
      </c>
      <c r="AA138" s="1">
        <v>0</v>
      </c>
      <c r="AB138" s="1">
        <v>851</v>
      </c>
    </row>
    <row r="139" spans="1:28" x14ac:dyDescent="0.3">
      <c r="A139" s="1">
        <v>138</v>
      </c>
      <c r="B139" s="1" t="s">
        <v>1675</v>
      </c>
      <c r="C139" s="1">
        <v>1.1900000000000001E-2</v>
      </c>
      <c r="D139" s="1">
        <v>2.0999999999999999E-3</v>
      </c>
      <c r="E139" s="1">
        <v>5.1999999999999998E-3</v>
      </c>
      <c r="F139" s="1">
        <v>6.1999999999999998E-3</v>
      </c>
      <c r="G139" s="1">
        <v>4.7999999999999996E-3</v>
      </c>
      <c r="H139" s="1">
        <v>7.4000000000000003E-3</v>
      </c>
      <c r="I139" s="1">
        <v>2.3E-3</v>
      </c>
      <c r="J139" s="1">
        <v>7.0000000000000001E-3</v>
      </c>
      <c r="K139" s="1">
        <v>5.8999999999999999E-3</v>
      </c>
      <c r="L139" s="1">
        <v>0.89590000000000003</v>
      </c>
      <c r="M139" s="1">
        <v>3.2000000000000002E-3</v>
      </c>
      <c r="N139" s="1">
        <v>4.3E-3</v>
      </c>
      <c r="O139" s="1">
        <v>5.1000000000000004E-3</v>
      </c>
      <c r="P139" s="1">
        <v>4.1000000000000003E-3</v>
      </c>
      <c r="Q139" s="1">
        <v>5.1000000000000004E-3</v>
      </c>
      <c r="R139" s="1">
        <v>6.8999999999999999E-3</v>
      </c>
      <c r="S139" s="1">
        <v>6.0000000000000001E-3</v>
      </c>
      <c r="T139" s="1">
        <v>1.17E-2</v>
      </c>
      <c r="U139" s="1">
        <v>1.5E-3</v>
      </c>
      <c r="V139" s="1">
        <v>3.3999999999999998E-3</v>
      </c>
      <c r="W139" s="1">
        <v>0.2097</v>
      </c>
      <c r="X139" s="1">
        <v>0.89590000000000003</v>
      </c>
      <c r="Y139" s="1">
        <v>0.89590000000000003</v>
      </c>
      <c r="Z139" s="1" t="s">
        <v>1675</v>
      </c>
      <c r="AA139" s="1">
        <v>0</v>
      </c>
      <c r="AB139" s="1">
        <v>851</v>
      </c>
    </row>
    <row r="140" spans="1:28" x14ac:dyDescent="0.3">
      <c r="A140" s="1">
        <v>139</v>
      </c>
      <c r="B140" s="1" t="s">
        <v>1680</v>
      </c>
      <c r="C140" s="1">
        <v>1.3100000000000001E-2</v>
      </c>
      <c r="D140" s="1">
        <v>2.0999999999999999E-3</v>
      </c>
      <c r="E140" s="1">
        <v>1.1900000000000001E-2</v>
      </c>
      <c r="F140" s="1">
        <v>1.0699999999999999E-2</v>
      </c>
      <c r="G140" s="1">
        <v>4.1999999999999997E-3</v>
      </c>
      <c r="H140" s="1">
        <v>7.9000000000000008E-3</v>
      </c>
      <c r="I140" s="1">
        <v>2.8999999999999998E-3</v>
      </c>
      <c r="J140" s="1">
        <v>6.93E-2</v>
      </c>
      <c r="K140" s="1">
        <v>1.6199999999999999E-2</v>
      </c>
      <c r="L140" s="1">
        <v>1.34E-2</v>
      </c>
      <c r="M140" s="1">
        <v>2.5999999999999999E-3</v>
      </c>
      <c r="N140" s="1">
        <v>5.1999999999999998E-3</v>
      </c>
      <c r="O140" s="1">
        <v>5.4000000000000003E-3</v>
      </c>
      <c r="P140" s="1">
        <v>4.0399999999999998E-2</v>
      </c>
      <c r="Q140" s="1">
        <v>0.7671</v>
      </c>
      <c r="R140" s="1">
        <v>8.8999999999999999E-3</v>
      </c>
      <c r="S140" s="1">
        <v>6.7999999999999996E-3</v>
      </c>
      <c r="T140" s="1">
        <v>7.0000000000000001E-3</v>
      </c>
      <c r="U140" s="1">
        <v>1.5E-3</v>
      </c>
      <c r="V140" s="1">
        <v>3.5000000000000001E-3</v>
      </c>
      <c r="W140" s="1">
        <v>0.36809999999999998</v>
      </c>
      <c r="X140" s="1">
        <v>0.7671</v>
      </c>
      <c r="Y140" s="1">
        <v>0.7671</v>
      </c>
      <c r="Z140" s="1" t="s">
        <v>1680</v>
      </c>
      <c r="AA140" s="1">
        <v>0</v>
      </c>
      <c r="AB140" s="1">
        <v>851</v>
      </c>
    </row>
    <row r="141" spans="1:28" x14ac:dyDescent="0.3">
      <c r="A141" s="1">
        <v>140</v>
      </c>
      <c r="B141" s="1" t="s">
        <v>1674</v>
      </c>
      <c r="C141" s="1">
        <v>4.3299999999999998E-2</v>
      </c>
      <c r="D141" s="1">
        <v>1.9E-2</v>
      </c>
      <c r="E141" s="1">
        <v>3.4500000000000003E-2</v>
      </c>
      <c r="F141" s="1">
        <v>4.7600000000000003E-2</v>
      </c>
      <c r="G141" s="1">
        <v>7.7000000000000002E-3</v>
      </c>
      <c r="H141" s="1">
        <v>7.9000000000000008E-3</v>
      </c>
      <c r="I141" s="1">
        <v>4.02E-2</v>
      </c>
      <c r="J141" s="1">
        <v>5.5999999999999999E-3</v>
      </c>
      <c r="K141" s="1">
        <v>0.36199999999999999</v>
      </c>
      <c r="L141" s="1">
        <v>3.7199999999999997E-2</v>
      </c>
      <c r="M141" s="1">
        <v>1.6400000000000001E-2</v>
      </c>
      <c r="N141" s="1">
        <v>6.0199999999999997E-2</v>
      </c>
      <c r="O141" s="1">
        <v>5.4000000000000003E-3</v>
      </c>
      <c r="P141" s="1">
        <v>8.3099999999999993E-2</v>
      </c>
      <c r="Q141" s="1">
        <v>4.3299999999999998E-2</v>
      </c>
      <c r="R141" s="1">
        <v>6.7699999999999996E-2</v>
      </c>
      <c r="S141" s="1">
        <v>1.43E-2</v>
      </c>
      <c r="T141" s="1">
        <v>2.87E-2</v>
      </c>
      <c r="U141" s="1">
        <v>9.4999999999999998E-3</v>
      </c>
      <c r="V141" s="1">
        <v>6.6400000000000001E-2</v>
      </c>
      <c r="W141" s="1">
        <v>0.79210000000000003</v>
      </c>
      <c r="X141" s="1">
        <v>0.36199999999999999</v>
      </c>
      <c r="Y141" s="1">
        <v>0.36199999999999999</v>
      </c>
      <c r="Z141" s="1" t="s">
        <v>1674</v>
      </c>
      <c r="AA141" s="1">
        <v>0</v>
      </c>
      <c r="AB141" s="1">
        <v>851</v>
      </c>
    </row>
    <row r="142" spans="1:28" x14ac:dyDescent="0.3">
      <c r="A142" s="1">
        <v>141</v>
      </c>
      <c r="B142" s="1" t="s">
        <v>1669</v>
      </c>
      <c r="C142" s="1">
        <v>0.26150000000000001</v>
      </c>
      <c r="D142" s="1">
        <v>2.0999999999999999E-3</v>
      </c>
      <c r="E142" s="1">
        <v>0.1032</v>
      </c>
      <c r="F142" s="1">
        <v>0.16170000000000001</v>
      </c>
      <c r="G142" s="1">
        <v>2.5000000000000001E-2</v>
      </c>
      <c r="H142" s="1">
        <v>8.0000000000000002E-3</v>
      </c>
      <c r="I142" s="1">
        <v>8.0799999999999997E-2</v>
      </c>
      <c r="J142" s="1">
        <v>6.3E-3</v>
      </c>
      <c r="K142" s="1">
        <v>9.3200000000000005E-2</v>
      </c>
      <c r="L142" s="1">
        <v>1.24E-2</v>
      </c>
      <c r="M142" s="1">
        <v>8.0999999999999996E-3</v>
      </c>
      <c r="N142" s="1">
        <v>1.2699999999999999E-2</v>
      </c>
      <c r="O142" s="1">
        <v>5.4999999999999997E-3</v>
      </c>
      <c r="P142" s="1">
        <v>1.83E-2</v>
      </c>
      <c r="Q142" s="1">
        <v>4.3200000000000002E-2</v>
      </c>
      <c r="R142" s="1">
        <v>3.15E-2</v>
      </c>
      <c r="S142" s="1">
        <v>2.0500000000000001E-2</v>
      </c>
      <c r="T142" s="1">
        <v>0.01</v>
      </c>
      <c r="U142" s="1">
        <v>3.5099999999999999E-2</v>
      </c>
      <c r="V142" s="1">
        <v>6.1100000000000002E-2</v>
      </c>
      <c r="W142" s="1">
        <v>0.79749999999999999</v>
      </c>
      <c r="X142" s="1">
        <v>0.16170000000000001</v>
      </c>
      <c r="Y142" s="1">
        <v>0.26150000000000001</v>
      </c>
      <c r="Z142" s="1" t="s">
        <v>1666</v>
      </c>
      <c r="AA142" s="1">
        <v>9.98E-2</v>
      </c>
      <c r="AB142" s="1">
        <v>851</v>
      </c>
    </row>
    <row r="143" spans="1:28" x14ac:dyDescent="0.3">
      <c r="A143" s="1">
        <v>142</v>
      </c>
      <c r="B143" s="1" t="s">
        <v>1675</v>
      </c>
      <c r="C143" s="1">
        <v>8.2000000000000007E-3</v>
      </c>
      <c r="D143" s="1">
        <v>3.5999999999999999E-3</v>
      </c>
      <c r="E143" s="1">
        <v>5.1999999999999998E-3</v>
      </c>
      <c r="F143" s="1">
        <v>6.1999999999999998E-3</v>
      </c>
      <c r="G143" s="1">
        <v>8.3000000000000001E-3</v>
      </c>
      <c r="H143" s="1">
        <v>7.4000000000000003E-3</v>
      </c>
      <c r="I143" s="1">
        <v>2.3E-3</v>
      </c>
      <c r="J143" s="1">
        <v>2.5999999999999999E-2</v>
      </c>
      <c r="K143" s="1">
        <v>5.8999999999999999E-3</v>
      </c>
      <c r="L143" s="1">
        <v>0.85019999999999996</v>
      </c>
      <c r="M143" s="1">
        <v>1.9699999999999999E-2</v>
      </c>
      <c r="N143" s="1">
        <v>4.3E-3</v>
      </c>
      <c r="O143" s="1">
        <v>5.1999999999999998E-3</v>
      </c>
      <c r="P143" s="1">
        <v>4.1000000000000003E-3</v>
      </c>
      <c r="Q143" s="1">
        <v>5.1999999999999998E-3</v>
      </c>
      <c r="R143" s="1">
        <v>1.0800000000000001E-2</v>
      </c>
      <c r="S143" s="1">
        <v>6.1000000000000004E-3</v>
      </c>
      <c r="T143" s="1">
        <v>1.1900000000000001E-2</v>
      </c>
      <c r="U143" s="1">
        <v>6.0000000000000001E-3</v>
      </c>
      <c r="V143" s="1">
        <v>3.5000000000000001E-3</v>
      </c>
      <c r="W143" s="1">
        <v>0.27789999999999998</v>
      </c>
      <c r="X143" s="1">
        <v>0.85019999999999996</v>
      </c>
      <c r="Y143" s="1">
        <v>0.85019999999999996</v>
      </c>
      <c r="Z143" s="1" t="s">
        <v>1675</v>
      </c>
      <c r="AA143" s="1">
        <v>0</v>
      </c>
      <c r="AB143" s="1">
        <v>851</v>
      </c>
    </row>
    <row r="144" spans="1:28" x14ac:dyDescent="0.3">
      <c r="A144" s="1">
        <v>143</v>
      </c>
      <c r="B144" s="1" t="s">
        <v>1666</v>
      </c>
      <c r="C144" s="1">
        <v>0.13800000000000001</v>
      </c>
      <c r="D144" s="1">
        <v>1.7899999999999999E-2</v>
      </c>
      <c r="E144" s="1">
        <v>5.3E-3</v>
      </c>
      <c r="F144" s="1">
        <v>6.1999999999999998E-3</v>
      </c>
      <c r="G144" s="1">
        <v>1.6E-2</v>
      </c>
      <c r="H144" s="1">
        <v>1.15E-2</v>
      </c>
      <c r="I144" s="1">
        <v>2.5999999999999999E-3</v>
      </c>
      <c r="J144" s="1">
        <v>0.22389999999999999</v>
      </c>
      <c r="K144" s="1">
        <v>6.8999999999999999E-3</v>
      </c>
      <c r="L144" s="1">
        <v>8.8400000000000006E-2</v>
      </c>
      <c r="M144" s="1">
        <v>0.35809999999999997</v>
      </c>
      <c r="N144" s="1">
        <v>4.4999999999999997E-3</v>
      </c>
      <c r="O144" s="1">
        <v>5.5999999999999999E-3</v>
      </c>
      <c r="P144" s="1">
        <v>1.5599999999999999E-2</v>
      </c>
      <c r="Q144" s="1">
        <v>7.0000000000000001E-3</v>
      </c>
      <c r="R144" s="1">
        <v>9.4000000000000004E-3</v>
      </c>
      <c r="S144" s="1">
        <v>1.1599999999999999E-2</v>
      </c>
      <c r="T144" s="1">
        <v>6.5199999999999994E-2</v>
      </c>
      <c r="U144" s="1">
        <v>1.8E-3</v>
      </c>
      <c r="V144" s="1">
        <v>4.3E-3</v>
      </c>
      <c r="W144" s="1">
        <v>0.65129999999999999</v>
      </c>
      <c r="X144" s="1">
        <v>0.13800000000000001</v>
      </c>
      <c r="Y144" s="1">
        <v>0.35809999999999997</v>
      </c>
      <c r="Z144" s="1" t="s">
        <v>1676</v>
      </c>
      <c r="AA144" s="1">
        <v>0.22020000000000001</v>
      </c>
      <c r="AB144" s="1">
        <v>851</v>
      </c>
    </row>
    <row r="145" spans="1:28" x14ac:dyDescent="0.3">
      <c r="A145" s="1">
        <v>144</v>
      </c>
      <c r="B145" s="1" t="s">
        <v>1668</v>
      </c>
      <c r="C145" s="1">
        <v>1.5699999999999999E-2</v>
      </c>
      <c r="D145" s="1">
        <v>2E-3</v>
      </c>
      <c r="E145" s="1">
        <v>0.16309999999999999</v>
      </c>
      <c r="F145" s="1">
        <v>0.25659999999999999</v>
      </c>
      <c r="G145" s="1">
        <v>9.4000000000000004E-3</v>
      </c>
      <c r="H145" s="1">
        <v>9.5999999999999992E-3</v>
      </c>
      <c r="I145" s="1">
        <v>4.6600000000000003E-2</v>
      </c>
      <c r="J145" s="1">
        <v>1.3299999999999999E-2</v>
      </c>
      <c r="K145" s="1">
        <v>6.54E-2</v>
      </c>
      <c r="L145" s="1">
        <v>2.3699999999999999E-2</v>
      </c>
      <c r="M145" s="1">
        <v>5.0000000000000001E-3</v>
      </c>
      <c r="N145" s="1">
        <v>0.1167</v>
      </c>
      <c r="O145" s="1">
        <v>9.4000000000000004E-3</v>
      </c>
      <c r="P145" s="1">
        <v>2.1499999999999998E-2</v>
      </c>
      <c r="Q145" s="1">
        <v>1.41E-2</v>
      </c>
      <c r="R145" s="1">
        <v>2.8000000000000001E-2</v>
      </c>
      <c r="S145" s="1">
        <v>0.17949999999999999</v>
      </c>
      <c r="T145" s="1">
        <v>7.7000000000000002E-3</v>
      </c>
      <c r="U145" s="1">
        <v>1.4E-3</v>
      </c>
      <c r="V145" s="1">
        <v>1.1299999999999999E-2</v>
      </c>
      <c r="W145" s="1">
        <v>0.75039999999999996</v>
      </c>
      <c r="X145" s="1">
        <v>0.16309999999999999</v>
      </c>
      <c r="Y145" s="1">
        <v>0.25659999999999999</v>
      </c>
      <c r="Z145" s="1" t="s">
        <v>1669</v>
      </c>
      <c r="AA145" s="1">
        <v>9.3600000000000003E-2</v>
      </c>
      <c r="AB145" s="1">
        <v>851</v>
      </c>
    </row>
    <row r="146" spans="1:28" x14ac:dyDescent="0.3">
      <c r="A146" s="1">
        <v>145</v>
      </c>
      <c r="B146" s="1" t="s">
        <v>1681</v>
      </c>
      <c r="C146" s="1">
        <v>2.7099999999999999E-2</v>
      </c>
      <c r="D146" s="1">
        <v>7.4000000000000003E-3</v>
      </c>
      <c r="E146" s="1">
        <v>0.1154</v>
      </c>
      <c r="F146" s="1">
        <v>0.15909999999999999</v>
      </c>
      <c r="G146" s="1">
        <v>4.3E-3</v>
      </c>
      <c r="H146" s="1">
        <v>2.3099999999999999E-2</v>
      </c>
      <c r="I146" s="1">
        <v>3.6999999999999998E-2</v>
      </c>
      <c r="J146" s="1">
        <v>1.23E-2</v>
      </c>
      <c r="K146" s="1">
        <v>5.3499999999999999E-2</v>
      </c>
      <c r="L146" s="1">
        <v>9.4999999999999998E-3</v>
      </c>
      <c r="M146" s="1">
        <v>2.5999999999999999E-3</v>
      </c>
      <c r="N146" s="1">
        <v>0.13189999999999999</v>
      </c>
      <c r="O146" s="1">
        <v>1.52E-2</v>
      </c>
      <c r="P146" s="1">
        <v>3.7900000000000003E-2</v>
      </c>
      <c r="Q146" s="1">
        <v>8.0000000000000002E-3</v>
      </c>
      <c r="R146" s="1">
        <v>0.2422</v>
      </c>
      <c r="S146" s="1">
        <v>9.9500000000000005E-2</v>
      </c>
      <c r="T146" s="1">
        <v>8.6999999999999994E-3</v>
      </c>
      <c r="U146" s="1">
        <v>1.5E-3</v>
      </c>
      <c r="V146" s="1">
        <v>3.5999999999999999E-3</v>
      </c>
      <c r="W146" s="1">
        <v>0.77339999999999998</v>
      </c>
      <c r="X146" s="1">
        <v>0.2422</v>
      </c>
      <c r="Y146" s="1">
        <v>0.2422</v>
      </c>
      <c r="Z146" s="1" t="s">
        <v>1681</v>
      </c>
      <c r="AA146" s="1">
        <v>0</v>
      </c>
      <c r="AB146" s="1">
        <v>851</v>
      </c>
    </row>
    <row r="147" spans="1:28" x14ac:dyDescent="0.3">
      <c r="A147" s="1">
        <v>146</v>
      </c>
      <c r="B147" s="1" t="s">
        <v>1682</v>
      </c>
      <c r="C147" s="1">
        <v>1.8800000000000001E-2</v>
      </c>
      <c r="D147" s="1">
        <v>3.8E-3</v>
      </c>
      <c r="E147" s="1">
        <v>0.24279999999999999</v>
      </c>
      <c r="F147" s="1">
        <v>7.2300000000000003E-2</v>
      </c>
      <c r="G147" s="1">
        <v>5.0000000000000001E-3</v>
      </c>
      <c r="H147" s="1">
        <v>2.75E-2</v>
      </c>
      <c r="I147" s="1">
        <v>3.7699999999999997E-2</v>
      </c>
      <c r="J147" s="1">
        <v>6.4000000000000003E-3</v>
      </c>
      <c r="K147" s="1">
        <v>0.13800000000000001</v>
      </c>
      <c r="L147" s="1">
        <v>1.12E-2</v>
      </c>
      <c r="M147" s="1">
        <v>3.0000000000000001E-3</v>
      </c>
      <c r="N147" s="1">
        <v>0.1096</v>
      </c>
      <c r="O147" s="1">
        <v>8.5099999999999995E-2</v>
      </c>
      <c r="P147" s="1">
        <v>3.2300000000000002E-2</v>
      </c>
      <c r="Q147" s="1">
        <v>1.11E-2</v>
      </c>
      <c r="R147" s="1">
        <v>7.7299999999999994E-2</v>
      </c>
      <c r="S147" s="1">
        <v>0.1037</v>
      </c>
      <c r="T147" s="1">
        <v>8.0999999999999996E-3</v>
      </c>
      <c r="U147" s="1">
        <v>1.8E-3</v>
      </c>
      <c r="V147" s="1">
        <v>4.1999999999999997E-3</v>
      </c>
      <c r="W147" s="1">
        <v>0.79179999999999995</v>
      </c>
      <c r="X147" s="1">
        <v>0.1037</v>
      </c>
      <c r="Y147" s="1">
        <v>0.24279999999999999</v>
      </c>
      <c r="Z147" s="1" t="s">
        <v>1668</v>
      </c>
      <c r="AA147" s="1">
        <v>0.1391</v>
      </c>
      <c r="AB147" s="1">
        <v>851</v>
      </c>
    </row>
    <row r="148" spans="1:28" x14ac:dyDescent="0.3">
      <c r="A148" s="1">
        <v>147</v>
      </c>
      <c r="B148" s="1" t="s">
        <v>1679</v>
      </c>
      <c r="C148" s="1">
        <v>3.4700000000000002E-2</v>
      </c>
      <c r="D148" s="1">
        <v>5.8999999999999999E-3</v>
      </c>
      <c r="E148" s="1">
        <v>5.9900000000000002E-2</v>
      </c>
      <c r="F148" s="1">
        <v>0.34</v>
      </c>
      <c r="G148" s="1">
        <v>6.7000000000000002E-3</v>
      </c>
      <c r="H148" s="1">
        <v>2.75E-2</v>
      </c>
      <c r="I148" s="1">
        <v>1.9300000000000001E-2</v>
      </c>
      <c r="J148" s="1">
        <v>7.6E-3</v>
      </c>
      <c r="K148" s="1">
        <v>0.16830000000000001</v>
      </c>
      <c r="L148" s="1">
        <v>1.15E-2</v>
      </c>
      <c r="M148" s="1">
        <v>3.0999999999999999E-3</v>
      </c>
      <c r="N148" s="1">
        <v>1.7899999999999999E-2</v>
      </c>
      <c r="O148" s="1">
        <v>1.46E-2</v>
      </c>
      <c r="P148" s="1">
        <v>6.9699999999999998E-2</v>
      </c>
      <c r="Q148" s="1">
        <v>0.1016</v>
      </c>
      <c r="R148" s="1">
        <v>5.8500000000000003E-2</v>
      </c>
      <c r="S148" s="1">
        <v>2.3800000000000002E-2</v>
      </c>
      <c r="T148" s="1">
        <v>2.3800000000000002E-2</v>
      </c>
      <c r="U148" s="1">
        <v>1.6999999999999999E-3</v>
      </c>
      <c r="V148" s="1">
        <v>4.0000000000000001E-3</v>
      </c>
      <c r="W148" s="1">
        <v>0.74299999999999999</v>
      </c>
      <c r="X148" s="1">
        <v>6.9699999999999998E-2</v>
      </c>
      <c r="Y148" s="1">
        <v>0.34</v>
      </c>
      <c r="Z148" s="1" t="s">
        <v>1669</v>
      </c>
      <c r="AA148" s="1">
        <v>0.27029999999999998</v>
      </c>
      <c r="AB148" s="1">
        <v>851</v>
      </c>
    </row>
    <row r="149" spans="1:28" x14ac:dyDescent="0.3">
      <c r="A149" s="1">
        <v>148</v>
      </c>
      <c r="B149" s="1" t="s">
        <v>1674</v>
      </c>
      <c r="C149" s="1">
        <v>3.0599999999999999E-2</v>
      </c>
      <c r="D149" s="1">
        <v>2.0999999999999999E-3</v>
      </c>
      <c r="E149" s="1">
        <v>0.01</v>
      </c>
      <c r="F149" s="1">
        <v>4.2900000000000001E-2</v>
      </c>
      <c r="G149" s="1">
        <v>7.1999999999999998E-3</v>
      </c>
      <c r="H149" s="1">
        <v>1.29E-2</v>
      </c>
      <c r="I149" s="1">
        <v>4.4000000000000003E-3</v>
      </c>
      <c r="J149" s="1">
        <v>1.47E-2</v>
      </c>
      <c r="K149" s="1">
        <v>0.4829</v>
      </c>
      <c r="L149" s="1">
        <v>1.24E-2</v>
      </c>
      <c r="M149" s="1">
        <v>3.5000000000000001E-3</v>
      </c>
      <c r="N149" s="1">
        <v>2.35E-2</v>
      </c>
      <c r="O149" s="1">
        <v>9.4899999999999998E-2</v>
      </c>
      <c r="P149" s="1">
        <v>0.14829999999999999</v>
      </c>
      <c r="Q149" s="1">
        <v>2.8899999999999999E-2</v>
      </c>
      <c r="R149" s="1">
        <v>2.0199999999999999E-2</v>
      </c>
      <c r="S149" s="1">
        <v>3.4700000000000002E-2</v>
      </c>
      <c r="T149" s="1">
        <v>1.9099999999999999E-2</v>
      </c>
      <c r="U149" s="1">
        <v>1.4E-3</v>
      </c>
      <c r="V149" s="1">
        <v>5.5999999999999999E-3</v>
      </c>
      <c r="W149" s="1">
        <v>0.63749999999999996</v>
      </c>
      <c r="X149" s="1">
        <v>0.4829</v>
      </c>
      <c r="Y149" s="1">
        <v>0.4829</v>
      </c>
      <c r="Z149" s="1" t="s">
        <v>1674</v>
      </c>
      <c r="AA149" s="1">
        <v>0</v>
      </c>
      <c r="AB149" s="1">
        <v>851</v>
      </c>
    </row>
    <row r="150" spans="1:28" x14ac:dyDescent="0.3">
      <c r="A150" s="1">
        <v>149</v>
      </c>
      <c r="B150" s="1" t="s">
        <v>1666</v>
      </c>
      <c r="C150" s="1">
        <v>0.23769999999999999</v>
      </c>
      <c r="D150" s="1">
        <v>2.2000000000000001E-3</v>
      </c>
      <c r="E150" s="1">
        <v>1.41E-2</v>
      </c>
      <c r="F150" s="1">
        <v>3.5200000000000002E-2</v>
      </c>
      <c r="G150" s="1">
        <v>0.24460000000000001</v>
      </c>
      <c r="H150" s="1">
        <v>1.26E-2</v>
      </c>
      <c r="I150" s="1">
        <v>0.1472</v>
      </c>
      <c r="J150" s="1">
        <v>9.5999999999999992E-3</v>
      </c>
      <c r="K150" s="1">
        <v>5.4899999999999997E-2</v>
      </c>
      <c r="L150" s="1">
        <v>1.1299999999999999E-2</v>
      </c>
      <c r="M150" s="1">
        <v>1.7299999999999999E-2</v>
      </c>
      <c r="N150" s="1">
        <v>6.3E-3</v>
      </c>
      <c r="O150" s="1">
        <v>5.0500000000000003E-2</v>
      </c>
      <c r="P150" s="1">
        <v>2.3400000000000001E-2</v>
      </c>
      <c r="Q150" s="1">
        <v>2.4400000000000002E-2</v>
      </c>
      <c r="R150" s="1">
        <v>2.8899999999999999E-2</v>
      </c>
      <c r="S150" s="1">
        <v>1.5599999999999999E-2</v>
      </c>
      <c r="T150" s="1">
        <v>3.5099999999999999E-2</v>
      </c>
      <c r="U150" s="1">
        <v>2.0999999999999999E-3</v>
      </c>
      <c r="V150" s="1">
        <v>2.7E-2</v>
      </c>
      <c r="W150" s="1">
        <v>0.76629999999999998</v>
      </c>
      <c r="X150" s="1">
        <v>0.23769999999999999</v>
      </c>
      <c r="Y150" s="1">
        <v>0.24460000000000001</v>
      </c>
      <c r="Z150" s="1" t="s">
        <v>1670</v>
      </c>
      <c r="AA150" s="1">
        <v>7.0000000000000001E-3</v>
      </c>
      <c r="AB150" s="1">
        <v>851</v>
      </c>
    </row>
    <row r="151" spans="1:28" x14ac:dyDescent="0.3">
      <c r="A151" s="1">
        <v>150</v>
      </c>
      <c r="B151" s="1" t="s">
        <v>1668</v>
      </c>
      <c r="C151" s="1">
        <v>1.46E-2</v>
      </c>
      <c r="D151" s="1">
        <v>2E-3</v>
      </c>
      <c r="E151" s="1">
        <v>0.86299999999999999</v>
      </c>
      <c r="F151" s="1">
        <v>2.0400000000000001E-2</v>
      </c>
      <c r="G151" s="1">
        <v>3.8999999999999998E-3</v>
      </c>
      <c r="H151" s="1">
        <v>8.8000000000000005E-3</v>
      </c>
      <c r="I151" s="1">
        <v>2.5999999999999999E-3</v>
      </c>
      <c r="J151" s="1">
        <v>5.1999999999999998E-3</v>
      </c>
      <c r="K151" s="1">
        <v>6.3E-3</v>
      </c>
      <c r="L151" s="1">
        <v>8.8999999999999999E-3</v>
      </c>
      <c r="M151" s="1">
        <v>2.3999999999999998E-3</v>
      </c>
      <c r="N151" s="1">
        <v>8.5000000000000006E-3</v>
      </c>
      <c r="O151" s="1">
        <v>5.3E-3</v>
      </c>
      <c r="P151" s="1">
        <v>4.4000000000000003E-3</v>
      </c>
      <c r="Q151" s="1">
        <v>1.29E-2</v>
      </c>
      <c r="R151" s="1">
        <v>8.0000000000000002E-3</v>
      </c>
      <c r="S151" s="1">
        <v>6.4000000000000003E-3</v>
      </c>
      <c r="T151" s="1">
        <v>6.4999999999999997E-3</v>
      </c>
      <c r="U151" s="1">
        <v>1.4E-3</v>
      </c>
      <c r="V151" s="1">
        <v>8.3000000000000001E-3</v>
      </c>
      <c r="W151" s="1">
        <v>0.25929999999999997</v>
      </c>
      <c r="X151" s="1">
        <v>0.86299999999999999</v>
      </c>
      <c r="Y151" s="1">
        <v>0.86299999999999999</v>
      </c>
      <c r="Z151" s="1" t="s">
        <v>1668</v>
      </c>
      <c r="AA151" s="1">
        <v>0</v>
      </c>
      <c r="AB151" s="1">
        <v>851</v>
      </c>
    </row>
    <row r="152" spans="1:28" x14ac:dyDescent="0.3">
      <c r="A152" s="1">
        <v>151</v>
      </c>
      <c r="B152" s="1" t="s">
        <v>1673</v>
      </c>
      <c r="C152" s="1">
        <v>2.3699999999999999E-2</v>
      </c>
      <c r="D152" s="1">
        <v>2.5999999999999999E-3</v>
      </c>
      <c r="E152" s="1">
        <v>5.3E-3</v>
      </c>
      <c r="F152" s="1">
        <v>6.1999999999999998E-3</v>
      </c>
      <c r="G152" s="1">
        <v>7.6E-3</v>
      </c>
      <c r="H152" s="1">
        <v>8.2000000000000007E-3</v>
      </c>
      <c r="I152" s="1">
        <v>2.5999999999999999E-3</v>
      </c>
      <c r="J152" s="1">
        <v>0.38159999999999999</v>
      </c>
      <c r="K152" s="1">
        <v>6.0000000000000001E-3</v>
      </c>
      <c r="L152" s="1">
        <v>0.29759999999999998</v>
      </c>
      <c r="M152" s="1">
        <v>4.4000000000000003E-3</v>
      </c>
      <c r="N152" s="1">
        <v>4.4999999999999997E-3</v>
      </c>
      <c r="O152" s="1">
        <v>7.9100000000000004E-2</v>
      </c>
      <c r="P152" s="1">
        <v>4.3E-3</v>
      </c>
      <c r="Q152" s="1">
        <v>5.3E-3</v>
      </c>
      <c r="R152" s="1">
        <v>1.41E-2</v>
      </c>
      <c r="S152" s="1">
        <v>7.1000000000000004E-3</v>
      </c>
      <c r="T152" s="1">
        <v>0.1336</v>
      </c>
      <c r="U152" s="1">
        <v>1.8E-3</v>
      </c>
      <c r="V152" s="1">
        <v>4.3E-3</v>
      </c>
      <c r="W152" s="1">
        <v>0.57210000000000005</v>
      </c>
      <c r="X152" s="1">
        <v>0.38159999999999999</v>
      </c>
      <c r="Y152" s="1">
        <v>0.38159999999999999</v>
      </c>
      <c r="Z152" s="1" t="s">
        <v>1673</v>
      </c>
      <c r="AA152" s="1">
        <v>0</v>
      </c>
      <c r="AB152" s="1">
        <v>851</v>
      </c>
    </row>
    <row r="153" spans="1:28" x14ac:dyDescent="0.3">
      <c r="A153" s="1">
        <v>152</v>
      </c>
      <c r="B153" s="1" t="s">
        <v>1680</v>
      </c>
      <c r="C153" s="1">
        <v>9.1000000000000004E-3</v>
      </c>
      <c r="D153" s="1">
        <v>2.8999999999999998E-3</v>
      </c>
      <c r="E153" s="1">
        <v>5.8999999999999999E-3</v>
      </c>
      <c r="F153" s="1">
        <v>3.5299999999999998E-2</v>
      </c>
      <c r="G153" s="1">
        <v>4.1000000000000003E-3</v>
      </c>
      <c r="H153" s="1">
        <v>7.7000000000000002E-3</v>
      </c>
      <c r="I153" s="1">
        <v>2.8999999999999998E-3</v>
      </c>
      <c r="J153" s="1">
        <v>5.4999999999999997E-3</v>
      </c>
      <c r="K153" s="1">
        <v>0.02</v>
      </c>
      <c r="L153" s="1">
        <v>9.5999999999999992E-3</v>
      </c>
      <c r="M153" s="1">
        <v>2.5999999999999999E-3</v>
      </c>
      <c r="N153" s="1">
        <v>5.1999999999999998E-3</v>
      </c>
      <c r="O153" s="1">
        <v>5.3E-3</v>
      </c>
      <c r="P153" s="1">
        <v>9.4000000000000004E-3</v>
      </c>
      <c r="Q153" s="1">
        <v>0.84730000000000005</v>
      </c>
      <c r="R153" s="1">
        <v>8.8000000000000005E-3</v>
      </c>
      <c r="S153" s="1">
        <v>6.7000000000000002E-3</v>
      </c>
      <c r="T153" s="1">
        <v>6.8999999999999999E-3</v>
      </c>
      <c r="U153" s="1">
        <v>1.4E-3</v>
      </c>
      <c r="V153" s="1">
        <v>3.3999999999999998E-3</v>
      </c>
      <c r="W153" s="1">
        <v>0.27689999999999998</v>
      </c>
      <c r="X153" s="1">
        <v>0.84730000000000005</v>
      </c>
      <c r="Y153" s="1">
        <v>0.84730000000000005</v>
      </c>
      <c r="Z153" s="1" t="s">
        <v>1680</v>
      </c>
      <c r="AA153" s="1">
        <v>0</v>
      </c>
      <c r="AB153" s="1">
        <v>851</v>
      </c>
    </row>
    <row r="154" spans="1:28" x14ac:dyDescent="0.3">
      <c r="A154" s="1">
        <v>153</v>
      </c>
      <c r="B154" s="1" t="s">
        <v>1675</v>
      </c>
      <c r="C154" s="1">
        <v>1.67E-2</v>
      </c>
      <c r="D154" s="1">
        <v>2.2000000000000001E-3</v>
      </c>
      <c r="E154" s="1">
        <v>9.7999999999999997E-3</v>
      </c>
      <c r="F154" s="1">
        <v>0.2203</v>
      </c>
      <c r="G154" s="1">
        <v>2.8400000000000002E-2</v>
      </c>
      <c r="H154" s="1">
        <v>7.9000000000000008E-3</v>
      </c>
      <c r="I154" s="1">
        <v>6.1000000000000004E-3</v>
      </c>
      <c r="J154" s="1">
        <v>9.4000000000000004E-3</v>
      </c>
      <c r="K154" s="1">
        <v>2.1000000000000001E-2</v>
      </c>
      <c r="L154" s="1">
        <v>0.59199999999999997</v>
      </c>
      <c r="M154" s="1">
        <v>1.66E-2</v>
      </c>
      <c r="N154" s="1">
        <v>4.8999999999999998E-3</v>
      </c>
      <c r="O154" s="1">
        <v>5.3E-3</v>
      </c>
      <c r="P154" s="1">
        <v>4.4999999999999997E-3</v>
      </c>
      <c r="Q154" s="1">
        <v>5.8999999999999999E-3</v>
      </c>
      <c r="R154" s="1">
        <v>8.6999999999999994E-3</v>
      </c>
      <c r="S154" s="1">
        <v>6.4000000000000003E-3</v>
      </c>
      <c r="T154" s="1">
        <v>8.3000000000000001E-3</v>
      </c>
      <c r="U154" s="1">
        <v>2.0999999999999999E-3</v>
      </c>
      <c r="V154" s="1">
        <v>2.35E-2</v>
      </c>
      <c r="W154" s="1">
        <v>0.4864</v>
      </c>
      <c r="X154" s="1">
        <v>0.59199999999999997</v>
      </c>
      <c r="Y154" s="1">
        <v>0.59199999999999997</v>
      </c>
      <c r="Z154" s="1" t="s">
        <v>1675</v>
      </c>
      <c r="AA154" s="1">
        <v>0</v>
      </c>
      <c r="AB154" s="1">
        <v>851</v>
      </c>
    </row>
    <row r="155" spans="1:28" x14ac:dyDescent="0.3">
      <c r="A155" s="1">
        <v>154</v>
      </c>
      <c r="B155" s="1" t="s">
        <v>1683</v>
      </c>
      <c r="C155" s="1">
        <v>8.3000000000000001E-3</v>
      </c>
      <c r="D155" s="1">
        <v>2.2000000000000001E-3</v>
      </c>
      <c r="E155" s="1">
        <v>5.1000000000000004E-3</v>
      </c>
      <c r="F155" s="1">
        <v>6.1000000000000004E-3</v>
      </c>
      <c r="G155" s="1">
        <v>4.7000000000000002E-3</v>
      </c>
      <c r="H155" s="1">
        <v>7.3000000000000001E-3</v>
      </c>
      <c r="I155" s="1">
        <v>2.3E-3</v>
      </c>
      <c r="J155" s="1">
        <v>0.37709999999999999</v>
      </c>
      <c r="K155" s="1">
        <v>5.7999999999999996E-3</v>
      </c>
      <c r="L155" s="1">
        <v>7.6399999999999996E-2</v>
      </c>
      <c r="M155" s="1">
        <v>2.8E-3</v>
      </c>
      <c r="N155" s="1">
        <v>4.1999999999999997E-3</v>
      </c>
      <c r="O155" s="1">
        <v>5.1000000000000004E-3</v>
      </c>
      <c r="P155" s="1">
        <v>4.0000000000000001E-3</v>
      </c>
      <c r="Q155" s="1">
        <v>5.0000000000000001E-3</v>
      </c>
      <c r="R155" s="1">
        <v>6.8999999999999999E-3</v>
      </c>
      <c r="S155" s="1">
        <v>7.1999999999999998E-3</v>
      </c>
      <c r="T155" s="1">
        <v>0.44819999999999999</v>
      </c>
      <c r="U155" s="1">
        <v>1.5E-3</v>
      </c>
      <c r="V155" s="1">
        <v>1.9900000000000001E-2</v>
      </c>
      <c r="W155" s="1">
        <v>0.47149999999999997</v>
      </c>
      <c r="X155" s="1">
        <v>0.44819999999999999</v>
      </c>
      <c r="Y155" s="1">
        <v>0.44819999999999999</v>
      </c>
      <c r="Z155" s="1" t="s">
        <v>1683</v>
      </c>
      <c r="AA155" s="1">
        <v>0</v>
      </c>
      <c r="AB155" s="1">
        <v>851</v>
      </c>
    </row>
    <row r="156" spans="1:28" x14ac:dyDescent="0.3">
      <c r="A156" s="1">
        <v>155</v>
      </c>
      <c r="B156" s="1" t="s">
        <v>1685</v>
      </c>
      <c r="C156" s="1">
        <v>1.0800000000000001E-2</v>
      </c>
      <c r="D156" s="1">
        <v>2.2000000000000001E-3</v>
      </c>
      <c r="E156" s="1">
        <v>5.5999999999999999E-3</v>
      </c>
      <c r="F156" s="1">
        <v>6.7000000000000002E-3</v>
      </c>
      <c r="G156" s="1">
        <v>0.10730000000000001</v>
      </c>
      <c r="H156" s="1">
        <v>7.9000000000000008E-3</v>
      </c>
      <c r="I156" s="1">
        <v>5.0000000000000001E-3</v>
      </c>
      <c r="J156" s="1">
        <v>5.7999999999999996E-3</v>
      </c>
      <c r="K156" s="1">
        <v>6.3E-3</v>
      </c>
      <c r="L156" s="1">
        <v>1.03E-2</v>
      </c>
      <c r="M156" s="1">
        <v>2.7000000000000001E-3</v>
      </c>
      <c r="N156" s="1">
        <v>4.8999999999999998E-3</v>
      </c>
      <c r="O156" s="1">
        <v>5.3E-3</v>
      </c>
      <c r="P156" s="1">
        <v>4.4999999999999997E-3</v>
      </c>
      <c r="Q156" s="1">
        <v>5.8999999999999999E-3</v>
      </c>
      <c r="R156" s="1">
        <v>7.6E-3</v>
      </c>
      <c r="S156" s="1">
        <v>6.4000000000000003E-3</v>
      </c>
      <c r="T156" s="1">
        <v>7.1999999999999998E-3</v>
      </c>
      <c r="U156" s="1">
        <v>2.0999999999999999E-3</v>
      </c>
      <c r="V156" s="1">
        <v>0.7853</v>
      </c>
      <c r="W156" s="1">
        <v>0.3241</v>
      </c>
      <c r="X156" s="1">
        <v>0.7853</v>
      </c>
      <c r="Y156" s="1">
        <v>0.7853</v>
      </c>
      <c r="Z156" s="1" t="s">
        <v>1685</v>
      </c>
      <c r="AA156" s="1">
        <v>0</v>
      </c>
      <c r="AB156" s="1">
        <v>851</v>
      </c>
    </row>
    <row r="157" spans="1:28" x14ac:dyDescent="0.3">
      <c r="A157" s="1">
        <v>156</v>
      </c>
      <c r="B157" s="1" t="s">
        <v>1675</v>
      </c>
      <c r="C157" s="1">
        <v>1.1299999999999999E-2</v>
      </c>
      <c r="D157" s="1">
        <v>2.3E-3</v>
      </c>
      <c r="E157" s="1">
        <v>5.1000000000000004E-3</v>
      </c>
      <c r="F157" s="1">
        <v>1.66E-2</v>
      </c>
      <c r="G157" s="1">
        <v>1.43E-2</v>
      </c>
      <c r="H157" s="1">
        <v>7.7000000000000002E-3</v>
      </c>
      <c r="I157" s="1">
        <v>2.5000000000000001E-3</v>
      </c>
      <c r="J157" s="1">
        <v>3.85E-2</v>
      </c>
      <c r="K157" s="1">
        <v>5.7999999999999996E-3</v>
      </c>
      <c r="L157" s="1">
        <v>0.79610000000000003</v>
      </c>
      <c r="M157" s="1">
        <v>2.8899999999999999E-2</v>
      </c>
      <c r="N157" s="1">
        <v>4.4000000000000003E-3</v>
      </c>
      <c r="O157" s="1">
        <v>5.3E-3</v>
      </c>
      <c r="P157" s="1">
        <v>4.1000000000000003E-3</v>
      </c>
      <c r="Q157" s="1">
        <v>5.1999999999999998E-3</v>
      </c>
      <c r="R157" s="1">
        <v>7.3000000000000001E-3</v>
      </c>
      <c r="S157" s="1">
        <v>9.1000000000000004E-3</v>
      </c>
      <c r="T157" s="1">
        <v>1.3899999999999999E-2</v>
      </c>
      <c r="U157" s="1">
        <v>1.3100000000000001E-2</v>
      </c>
      <c r="V157" s="1">
        <v>8.3999999999999995E-3</v>
      </c>
      <c r="W157" s="1">
        <v>0.35010000000000002</v>
      </c>
      <c r="X157" s="1">
        <v>0.79610000000000003</v>
      </c>
      <c r="Y157" s="1">
        <v>0.79610000000000003</v>
      </c>
      <c r="Z157" s="1" t="s">
        <v>1675</v>
      </c>
      <c r="AA157" s="1">
        <v>0</v>
      </c>
      <c r="AB157" s="1">
        <v>851</v>
      </c>
    </row>
    <row r="158" spans="1:28" x14ac:dyDescent="0.3">
      <c r="A158" s="1">
        <v>157</v>
      </c>
      <c r="B158" s="1" t="s">
        <v>1666</v>
      </c>
      <c r="C158" s="1">
        <v>0.86470000000000002</v>
      </c>
      <c r="D158" s="1">
        <v>2.7000000000000001E-3</v>
      </c>
      <c r="E158" s="1">
        <v>6.6E-3</v>
      </c>
      <c r="F158" s="1">
        <v>6.1999999999999998E-3</v>
      </c>
      <c r="G158" s="1">
        <v>4.1999999999999997E-3</v>
      </c>
      <c r="H158" s="1">
        <v>1.5699999999999999E-2</v>
      </c>
      <c r="I158" s="1">
        <v>2.3999999999999998E-3</v>
      </c>
      <c r="J158" s="1">
        <v>6.0000000000000001E-3</v>
      </c>
      <c r="K158" s="1">
        <v>5.7999999999999996E-3</v>
      </c>
      <c r="L158" s="1">
        <v>1.01E-2</v>
      </c>
      <c r="M158" s="1">
        <v>2.7000000000000001E-3</v>
      </c>
      <c r="N158" s="1">
        <v>4.3E-3</v>
      </c>
      <c r="O158" s="1">
        <v>5.0000000000000001E-3</v>
      </c>
      <c r="P158" s="1">
        <v>4.1000000000000003E-3</v>
      </c>
      <c r="Q158" s="1">
        <v>5.1000000000000004E-3</v>
      </c>
      <c r="R158" s="1">
        <v>1.32E-2</v>
      </c>
      <c r="S158" s="1">
        <v>1.04E-2</v>
      </c>
      <c r="T158" s="1">
        <v>2.6100000000000002E-2</v>
      </c>
      <c r="U158" s="1">
        <v>1.4E-3</v>
      </c>
      <c r="V158" s="1">
        <v>3.3E-3</v>
      </c>
      <c r="W158" s="1">
        <v>0.25340000000000001</v>
      </c>
      <c r="X158" s="1">
        <v>0.86470000000000002</v>
      </c>
      <c r="Y158" s="1">
        <v>0.86470000000000002</v>
      </c>
      <c r="Z158" s="1" t="s">
        <v>1666</v>
      </c>
      <c r="AA158" s="1">
        <v>0</v>
      </c>
      <c r="AB158" s="1">
        <v>851</v>
      </c>
    </row>
    <row r="159" spans="1:28" x14ac:dyDescent="0.3">
      <c r="A159" s="1">
        <v>158</v>
      </c>
      <c r="B159" s="1" t="s">
        <v>1673</v>
      </c>
      <c r="C159" s="1">
        <v>1.38E-2</v>
      </c>
      <c r="D159" s="1">
        <v>5.9200000000000003E-2</v>
      </c>
      <c r="E159" s="1">
        <v>5.1999999999999998E-3</v>
      </c>
      <c r="F159" s="1">
        <v>6.1999999999999998E-3</v>
      </c>
      <c r="G159" s="1">
        <v>3.9100000000000003E-2</v>
      </c>
      <c r="H159" s="1">
        <v>8.0999999999999996E-3</v>
      </c>
      <c r="I159" s="1">
        <v>2.5000000000000001E-3</v>
      </c>
      <c r="J159" s="1">
        <v>0.29849999999999999</v>
      </c>
      <c r="K159" s="1">
        <v>5.8999999999999999E-3</v>
      </c>
      <c r="L159" s="1">
        <v>0.36670000000000003</v>
      </c>
      <c r="M159" s="1">
        <v>5.7500000000000002E-2</v>
      </c>
      <c r="N159" s="1">
        <v>4.4999999999999997E-3</v>
      </c>
      <c r="O159" s="1">
        <v>5.4999999999999997E-3</v>
      </c>
      <c r="P159" s="1">
        <v>4.1999999999999997E-3</v>
      </c>
      <c r="Q159" s="1">
        <v>5.3E-3</v>
      </c>
      <c r="R159" s="1">
        <v>7.6E-3</v>
      </c>
      <c r="S159" s="1">
        <v>8.3999999999999995E-3</v>
      </c>
      <c r="T159" s="1">
        <v>9.5600000000000004E-2</v>
      </c>
      <c r="U159" s="1">
        <v>1.8E-3</v>
      </c>
      <c r="V159" s="1">
        <v>4.3E-3</v>
      </c>
      <c r="W159" s="1">
        <v>0.61080000000000001</v>
      </c>
      <c r="X159" s="1">
        <v>0.29849999999999999</v>
      </c>
      <c r="Y159" s="1">
        <v>0.36670000000000003</v>
      </c>
      <c r="Z159" s="1" t="s">
        <v>1675</v>
      </c>
      <c r="AA159" s="1">
        <v>6.8099999999999994E-2</v>
      </c>
      <c r="AB159" s="1">
        <v>851</v>
      </c>
    </row>
    <row r="160" spans="1:28" x14ac:dyDescent="0.3">
      <c r="A160" s="1">
        <v>159</v>
      </c>
      <c r="B160" s="1" t="s">
        <v>1666</v>
      </c>
      <c r="C160" s="1">
        <v>0.19639999999999999</v>
      </c>
      <c r="D160" s="1">
        <v>3.2000000000000002E-3</v>
      </c>
      <c r="E160" s="1">
        <v>5.5999999999999999E-3</v>
      </c>
      <c r="F160" s="1">
        <v>8.8000000000000005E-3</v>
      </c>
      <c r="G160" s="1">
        <v>6.0000000000000001E-3</v>
      </c>
      <c r="H160" s="1">
        <v>7.7999999999999996E-3</v>
      </c>
      <c r="I160" s="1">
        <v>0.58320000000000005</v>
      </c>
      <c r="J160" s="1">
        <v>1.1299999999999999E-2</v>
      </c>
      <c r="K160" s="1">
        <v>6.1999999999999998E-3</v>
      </c>
      <c r="L160" s="1">
        <v>3.49E-2</v>
      </c>
      <c r="M160" s="1">
        <v>4.1000000000000003E-3</v>
      </c>
      <c r="N160" s="1">
        <v>1.5900000000000001E-2</v>
      </c>
      <c r="O160" s="1">
        <v>5.3E-3</v>
      </c>
      <c r="P160" s="1">
        <v>4.4999999999999997E-3</v>
      </c>
      <c r="Q160" s="1">
        <v>1.23E-2</v>
      </c>
      <c r="R160" s="1">
        <v>3.8699999999999998E-2</v>
      </c>
      <c r="S160" s="1">
        <v>7.6E-3</v>
      </c>
      <c r="T160" s="1">
        <v>1.54E-2</v>
      </c>
      <c r="U160" s="1">
        <v>2.0999999999999999E-3</v>
      </c>
      <c r="V160" s="1">
        <v>3.0599999999999999E-2</v>
      </c>
      <c r="W160" s="1">
        <v>0.51160000000000005</v>
      </c>
      <c r="X160" s="1">
        <v>0.19639999999999999</v>
      </c>
      <c r="Y160" s="1">
        <v>0.58320000000000005</v>
      </c>
      <c r="Z160" s="1" t="s">
        <v>1672</v>
      </c>
      <c r="AA160" s="1">
        <v>0.38679999999999998</v>
      </c>
      <c r="AB160" s="1">
        <v>851</v>
      </c>
    </row>
    <row r="161" spans="1:28" x14ac:dyDescent="0.3">
      <c r="A161" s="1">
        <v>160</v>
      </c>
      <c r="B161" s="1" t="s">
        <v>1672</v>
      </c>
      <c r="C161" s="1">
        <v>1.41E-2</v>
      </c>
      <c r="D161" s="1">
        <v>2.0999999999999999E-3</v>
      </c>
      <c r="E161" s="1">
        <v>5.5999999999999999E-3</v>
      </c>
      <c r="F161" s="1">
        <v>6.6E-3</v>
      </c>
      <c r="G161" s="1">
        <v>7.7000000000000002E-3</v>
      </c>
      <c r="H161" s="1">
        <v>7.7999999999999996E-3</v>
      </c>
      <c r="I161" s="1">
        <v>0.61829999999999996</v>
      </c>
      <c r="J161" s="1">
        <v>5.7000000000000002E-3</v>
      </c>
      <c r="K161" s="1">
        <v>9.4000000000000004E-3</v>
      </c>
      <c r="L161" s="1">
        <v>1.0200000000000001E-2</v>
      </c>
      <c r="M161" s="1">
        <v>2.7000000000000001E-3</v>
      </c>
      <c r="N161" s="1">
        <v>0.161</v>
      </c>
      <c r="O161" s="1">
        <v>1.29E-2</v>
      </c>
      <c r="P161" s="1">
        <v>1.9400000000000001E-2</v>
      </c>
      <c r="Q161" s="1">
        <v>5.7999999999999996E-3</v>
      </c>
      <c r="R161" s="1">
        <v>3.5900000000000001E-2</v>
      </c>
      <c r="S161" s="1">
        <v>7.9000000000000008E-3</v>
      </c>
      <c r="T161" s="1">
        <v>7.1000000000000004E-3</v>
      </c>
      <c r="U161" s="1">
        <v>2.5600000000000001E-2</v>
      </c>
      <c r="V161" s="1">
        <v>3.4299999999999997E-2</v>
      </c>
      <c r="W161" s="1">
        <v>0.50149999999999995</v>
      </c>
      <c r="X161" s="1">
        <v>0.61829999999999996</v>
      </c>
      <c r="Y161" s="1">
        <v>0.61829999999999996</v>
      </c>
      <c r="Z161" s="1" t="s">
        <v>1672</v>
      </c>
      <c r="AA161" s="1">
        <v>0</v>
      </c>
      <c r="AB161" s="1">
        <v>851</v>
      </c>
    </row>
    <row r="162" spans="1:28" x14ac:dyDescent="0.3">
      <c r="A162" s="1">
        <v>161</v>
      </c>
      <c r="B162" s="1" t="s">
        <v>1673</v>
      </c>
      <c r="C162" s="1">
        <v>1.38E-2</v>
      </c>
      <c r="D162" s="1">
        <v>4.5999999999999999E-3</v>
      </c>
      <c r="E162" s="1">
        <v>5.1999999999999998E-3</v>
      </c>
      <c r="F162" s="1">
        <v>6.1000000000000004E-3</v>
      </c>
      <c r="G162" s="1">
        <v>1.04E-2</v>
      </c>
      <c r="H162" s="1">
        <v>8.0000000000000002E-3</v>
      </c>
      <c r="I162" s="1">
        <v>8.3999999999999995E-3</v>
      </c>
      <c r="J162" s="1">
        <v>0.56599999999999995</v>
      </c>
      <c r="K162" s="1">
        <v>8.0999999999999996E-3</v>
      </c>
      <c r="L162" s="1">
        <v>0.1603</v>
      </c>
      <c r="M162" s="1">
        <v>0.15429999999999999</v>
      </c>
      <c r="N162" s="1">
        <v>4.4000000000000003E-3</v>
      </c>
      <c r="O162" s="1">
        <v>5.4999999999999997E-3</v>
      </c>
      <c r="P162" s="1">
        <v>4.1999999999999997E-3</v>
      </c>
      <c r="Q162" s="1">
        <v>5.1999999999999998E-3</v>
      </c>
      <c r="R162" s="1">
        <v>7.4999999999999997E-3</v>
      </c>
      <c r="S162" s="1">
        <v>9.5999999999999992E-3</v>
      </c>
      <c r="T162" s="1">
        <v>9.4999999999999998E-3</v>
      </c>
      <c r="U162" s="1">
        <v>1.8E-3</v>
      </c>
      <c r="V162" s="1">
        <v>7.0000000000000001E-3</v>
      </c>
      <c r="W162" s="1">
        <v>0.49609999999999999</v>
      </c>
      <c r="X162" s="1">
        <v>0.56599999999999995</v>
      </c>
      <c r="Y162" s="1">
        <v>0.56599999999999995</v>
      </c>
      <c r="Z162" s="1" t="s">
        <v>1673</v>
      </c>
      <c r="AA162" s="1">
        <v>0</v>
      </c>
      <c r="AB162" s="1">
        <v>851</v>
      </c>
    </row>
    <row r="163" spans="1:28" x14ac:dyDescent="0.3">
      <c r="A163" s="1">
        <v>162</v>
      </c>
      <c r="B163" s="1" t="s">
        <v>1683</v>
      </c>
      <c r="C163" s="1">
        <v>9.5999999999999992E-3</v>
      </c>
      <c r="D163" s="1">
        <v>2.5000000000000001E-3</v>
      </c>
      <c r="E163" s="1">
        <v>5.1000000000000004E-3</v>
      </c>
      <c r="F163" s="1">
        <v>6.0000000000000001E-3</v>
      </c>
      <c r="G163" s="1">
        <v>5.7700000000000001E-2</v>
      </c>
      <c r="H163" s="1">
        <v>7.9000000000000008E-3</v>
      </c>
      <c r="I163" s="1">
        <v>2.5000000000000001E-3</v>
      </c>
      <c r="J163" s="1">
        <v>0.2964</v>
      </c>
      <c r="K163" s="1">
        <v>5.7999999999999996E-3</v>
      </c>
      <c r="L163" s="1">
        <v>0.1673</v>
      </c>
      <c r="M163" s="1">
        <v>8.5900000000000004E-2</v>
      </c>
      <c r="N163" s="1">
        <v>4.4000000000000003E-3</v>
      </c>
      <c r="O163" s="1">
        <v>5.4000000000000003E-3</v>
      </c>
      <c r="P163" s="1">
        <v>4.1000000000000003E-3</v>
      </c>
      <c r="Q163" s="1">
        <v>5.1999999999999998E-3</v>
      </c>
      <c r="R163" s="1">
        <v>7.4999999999999997E-3</v>
      </c>
      <c r="S163" s="1">
        <v>8.9999999999999993E-3</v>
      </c>
      <c r="T163" s="1">
        <v>0.30459999999999998</v>
      </c>
      <c r="U163" s="1">
        <v>1.8E-3</v>
      </c>
      <c r="V163" s="1">
        <v>1.14E-2</v>
      </c>
      <c r="W163" s="1">
        <v>0.61450000000000005</v>
      </c>
      <c r="X163" s="1">
        <v>0.30459999999999998</v>
      </c>
      <c r="Y163" s="1">
        <v>0.30459999999999998</v>
      </c>
      <c r="Z163" s="1" t="s">
        <v>1683</v>
      </c>
      <c r="AA163" s="1">
        <v>0</v>
      </c>
      <c r="AB163" s="1">
        <v>851</v>
      </c>
    </row>
    <row r="164" spans="1:28" x14ac:dyDescent="0.3">
      <c r="A164" s="1">
        <v>163</v>
      </c>
      <c r="B164" s="1" t="s">
        <v>1674</v>
      </c>
      <c r="C164" s="1">
        <v>3.6900000000000002E-2</v>
      </c>
      <c r="D164" s="1">
        <v>2E-3</v>
      </c>
      <c r="E164" s="1">
        <v>5.7000000000000002E-3</v>
      </c>
      <c r="F164" s="1">
        <v>1.3299999999999999E-2</v>
      </c>
      <c r="G164" s="1">
        <v>4.0000000000000001E-3</v>
      </c>
      <c r="H164" s="1">
        <v>8.9999999999999993E-3</v>
      </c>
      <c r="I164" s="1">
        <v>2.8E-3</v>
      </c>
      <c r="J164" s="1">
        <v>5.3E-3</v>
      </c>
      <c r="K164" s="1">
        <v>0.8276</v>
      </c>
      <c r="L164" s="1">
        <v>9.2999999999999992E-3</v>
      </c>
      <c r="M164" s="1">
        <v>2.5000000000000001E-3</v>
      </c>
      <c r="N164" s="1">
        <v>7.1000000000000004E-3</v>
      </c>
      <c r="O164" s="1">
        <v>5.1000000000000004E-3</v>
      </c>
      <c r="P164" s="1">
        <v>7.3000000000000001E-3</v>
      </c>
      <c r="Q164" s="1">
        <v>8.8999999999999999E-3</v>
      </c>
      <c r="R164" s="1">
        <v>2.01E-2</v>
      </c>
      <c r="S164" s="1">
        <v>1.41E-2</v>
      </c>
      <c r="T164" s="1">
        <v>1.4200000000000001E-2</v>
      </c>
      <c r="U164" s="1">
        <v>1.4E-3</v>
      </c>
      <c r="V164" s="1">
        <v>3.3E-3</v>
      </c>
      <c r="W164" s="1">
        <v>0.30459999999999998</v>
      </c>
      <c r="X164" s="1">
        <v>0.8276</v>
      </c>
      <c r="Y164" s="1">
        <v>0.8276</v>
      </c>
      <c r="Z164" s="1" t="s">
        <v>1674</v>
      </c>
      <c r="AA164" s="1">
        <v>0</v>
      </c>
      <c r="AB164" s="1">
        <v>851</v>
      </c>
    </row>
    <row r="165" spans="1:28" x14ac:dyDescent="0.3">
      <c r="A165" s="1">
        <v>164</v>
      </c>
      <c r="B165" s="1" t="s">
        <v>1685</v>
      </c>
      <c r="C165" s="1">
        <v>1.6199999999999999E-2</v>
      </c>
      <c r="D165" s="1">
        <v>2.0999999999999999E-3</v>
      </c>
      <c r="E165" s="1">
        <v>5.4999999999999997E-3</v>
      </c>
      <c r="F165" s="1">
        <v>6.4999999999999997E-3</v>
      </c>
      <c r="G165" s="1">
        <v>7.6499999999999999E-2</v>
      </c>
      <c r="H165" s="1">
        <v>7.6E-3</v>
      </c>
      <c r="I165" s="1">
        <v>0.18709999999999999</v>
      </c>
      <c r="J165" s="1">
        <v>5.5999999999999999E-3</v>
      </c>
      <c r="K165" s="1">
        <v>2.8400000000000002E-2</v>
      </c>
      <c r="L165" s="1">
        <v>0.01</v>
      </c>
      <c r="M165" s="1">
        <v>2.7000000000000001E-3</v>
      </c>
      <c r="N165" s="1">
        <v>7.1800000000000003E-2</v>
      </c>
      <c r="O165" s="1">
        <v>5.1999999999999998E-3</v>
      </c>
      <c r="P165" s="1">
        <v>4.4000000000000003E-3</v>
      </c>
      <c r="Q165" s="1">
        <v>2.6100000000000002E-2</v>
      </c>
      <c r="R165" s="1">
        <v>3.44E-2</v>
      </c>
      <c r="S165" s="1">
        <v>1.0800000000000001E-2</v>
      </c>
      <c r="T165" s="1">
        <v>8.5000000000000006E-3</v>
      </c>
      <c r="U165" s="1">
        <v>2.0999999999999999E-3</v>
      </c>
      <c r="V165" s="1">
        <v>0.48849999999999999</v>
      </c>
      <c r="W165" s="1">
        <v>0.59560000000000002</v>
      </c>
      <c r="X165" s="1">
        <v>0.48849999999999999</v>
      </c>
      <c r="Y165" s="1">
        <v>0.48849999999999999</v>
      </c>
      <c r="Z165" s="1" t="s">
        <v>1685</v>
      </c>
      <c r="AA165" s="1">
        <v>0</v>
      </c>
      <c r="AB165" s="1">
        <v>851</v>
      </c>
    </row>
    <row r="166" spans="1:28" x14ac:dyDescent="0.3">
      <c r="A166" s="1">
        <v>165</v>
      </c>
      <c r="B166" s="1" t="s">
        <v>1680</v>
      </c>
      <c r="C166" s="1">
        <v>7.6E-3</v>
      </c>
      <c r="D166" s="1">
        <v>1.9E-3</v>
      </c>
      <c r="E166" s="1">
        <v>5.1999999999999998E-3</v>
      </c>
      <c r="F166" s="1">
        <v>6.3E-3</v>
      </c>
      <c r="G166" s="1">
        <v>3.8E-3</v>
      </c>
      <c r="H166" s="1">
        <v>7.1000000000000004E-3</v>
      </c>
      <c r="I166" s="1">
        <v>2.5999999999999999E-3</v>
      </c>
      <c r="J166" s="1">
        <v>5.1000000000000004E-3</v>
      </c>
      <c r="K166" s="1">
        <v>6.4000000000000003E-3</v>
      </c>
      <c r="L166" s="1">
        <v>8.8000000000000005E-3</v>
      </c>
      <c r="M166" s="1">
        <v>2.3999999999999998E-3</v>
      </c>
      <c r="N166" s="1">
        <v>4.4000000000000003E-3</v>
      </c>
      <c r="O166" s="1">
        <v>6.7999999999999996E-3</v>
      </c>
      <c r="P166" s="1">
        <v>4.4000000000000003E-3</v>
      </c>
      <c r="Q166" s="1">
        <v>0.90359999999999996</v>
      </c>
      <c r="R166" s="1">
        <v>6.8999999999999999E-3</v>
      </c>
      <c r="S166" s="1">
        <v>5.7999999999999996E-3</v>
      </c>
      <c r="T166" s="1">
        <v>6.4000000000000003E-3</v>
      </c>
      <c r="U166" s="1">
        <v>1.4E-3</v>
      </c>
      <c r="V166" s="1">
        <v>3.2000000000000002E-3</v>
      </c>
      <c r="W166" s="1">
        <v>0.1978</v>
      </c>
      <c r="X166" s="1">
        <v>0.90359999999999996</v>
      </c>
      <c r="Y166" s="1">
        <v>0.90359999999999996</v>
      </c>
      <c r="Z166" s="1" t="s">
        <v>1680</v>
      </c>
      <c r="AA166" s="1">
        <v>0</v>
      </c>
      <c r="AB166" s="1">
        <v>851</v>
      </c>
    </row>
    <row r="167" spans="1:28" x14ac:dyDescent="0.3">
      <c r="A167" s="1">
        <v>166</v>
      </c>
      <c r="B167" s="1" t="s">
        <v>1671</v>
      </c>
      <c r="C167" s="1">
        <v>8.8999999999999999E-3</v>
      </c>
      <c r="D167" s="1">
        <v>2E-3</v>
      </c>
      <c r="E167" s="1">
        <v>6.4000000000000003E-3</v>
      </c>
      <c r="F167" s="1">
        <v>6.7000000000000002E-3</v>
      </c>
      <c r="G167" s="1">
        <v>4.0000000000000001E-3</v>
      </c>
      <c r="H167" s="1">
        <v>0.89990000000000003</v>
      </c>
      <c r="I167" s="1">
        <v>2.5999999999999999E-3</v>
      </c>
      <c r="J167" s="1">
        <v>5.1000000000000004E-3</v>
      </c>
      <c r="K167" s="1">
        <v>6.6E-3</v>
      </c>
      <c r="L167" s="1">
        <v>8.8000000000000005E-3</v>
      </c>
      <c r="M167" s="1">
        <v>2.3999999999999998E-3</v>
      </c>
      <c r="N167" s="1">
        <v>5.8999999999999999E-3</v>
      </c>
      <c r="O167" s="1">
        <v>5.4000000000000003E-3</v>
      </c>
      <c r="P167" s="1">
        <v>4.4000000000000003E-3</v>
      </c>
      <c r="Q167" s="1">
        <v>5.5999999999999999E-3</v>
      </c>
      <c r="R167" s="1">
        <v>8.0999999999999996E-3</v>
      </c>
      <c r="S167" s="1">
        <v>6.1000000000000004E-3</v>
      </c>
      <c r="T167" s="1">
        <v>6.4000000000000003E-3</v>
      </c>
      <c r="U167" s="1">
        <v>1.4E-3</v>
      </c>
      <c r="V167" s="1">
        <v>3.2000000000000002E-3</v>
      </c>
      <c r="W167" s="1">
        <v>0.20380000000000001</v>
      </c>
      <c r="X167" s="1">
        <v>0.89990000000000003</v>
      </c>
      <c r="Y167" s="1">
        <v>0.89990000000000003</v>
      </c>
      <c r="Z167" s="1" t="s">
        <v>1671</v>
      </c>
      <c r="AA167" s="1">
        <v>0</v>
      </c>
      <c r="AB167" s="1">
        <v>851</v>
      </c>
    </row>
    <row r="168" spans="1:28" x14ac:dyDescent="0.3">
      <c r="A168" s="1">
        <v>167</v>
      </c>
      <c r="B168" s="1" t="s">
        <v>1672</v>
      </c>
      <c r="C168" s="1">
        <v>7.4999999999999997E-3</v>
      </c>
      <c r="D168" s="1">
        <v>2.0999999999999999E-3</v>
      </c>
      <c r="E168" s="1">
        <v>6.1000000000000004E-3</v>
      </c>
      <c r="F168" s="1">
        <v>6.0000000000000001E-3</v>
      </c>
      <c r="G168" s="1">
        <v>3.8999999999999998E-3</v>
      </c>
      <c r="H168" s="1">
        <v>7.6E-3</v>
      </c>
      <c r="I168" s="1">
        <v>0.56000000000000005</v>
      </c>
      <c r="J168" s="1">
        <v>6.1000000000000004E-3</v>
      </c>
      <c r="K168" s="1">
        <v>5.8999999999999999E-3</v>
      </c>
      <c r="L168" s="1">
        <v>8.6999999999999994E-3</v>
      </c>
      <c r="M168" s="1">
        <v>2.3E-3</v>
      </c>
      <c r="N168" s="1">
        <v>0.34320000000000001</v>
      </c>
      <c r="O168" s="1">
        <v>4.8999999999999998E-3</v>
      </c>
      <c r="P168" s="1">
        <v>4.1000000000000003E-3</v>
      </c>
      <c r="Q168" s="1">
        <v>5.1000000000000004E-3</v>
      </c>
      <c r="R168" s="1">
        <v>9.1999999999999998E-3</v>
      </c>
      <c r="S168" s="1">
        <v>6.1999999999999998E-3</v>
      </c>
      <c r="T168" s="1">
        <v>6.4000000000000003E-3</v>
      </c>
      <c r="U168" s="1">
        <v>1.2999999999999999E-3</v>
      </c>
      <c r="V168" s="1">
        <v>3.2000000000000002E-3</v>
      </c>
      <c r="W168" s="1">
        <v>0.39689999999999998</v>
      </c>
      <c r="X168" s="1">
        <v>0.56000000000000005</v>
      </c>
      <c r="Y168" s="1">
        <v>0.56000000000000005</v>
      </c>
      <c r="Z168" s="1" t="s">
        <v>1672</v>
      </c>
      <c r="AA168" s="1">
        <v>0</v>
      </c>
      <c r="AB168" s="1">
        <v>851</v>
      </c>
    </row>
    <row r="169" spans="1:28" x14ac:dyDescent="0.3">
      <c r="A169" s="1">
        <v>168</v>
      </c>
      <c r="B169" s="1" t="s">
        <v>1670</v>
      </c>
      <c r="C169" s="1">
        <v>8.0999999999999996E-3</v>
      </c>
      <c r="D169" s="1">
        <v>2.0999999999999999E-3</v>
      </c>
      <c r="E169" s="1">
        <v>5.4000000000000003E-3</v>
      </c>
      <c r="F169" s="1">
        <v>6.4000000000000003E-3</v>
      </c>
      <c r="G169" s="1">
        <v>0.89539999999999997</v>
      </c>
      <c r="H169" s="1">
        <v>7.6E-3</v>
      </c>
      <c r="I169" s="1">
        <v>3.2000000000000002E-3</v>
      </c>
      <c r="J169" s="1">
        <v>5.4999999999999997E-3</v>
      </c>
      <c r="K169" s="1">
        <v>6.1000000000000004E-3</v>
      </c>
      <c r="L169" s="1">
        <v>9.9000000000000008E-3</v>
      </c>
      <c r="M169" s="1">
        <v>2.5999999999999999E-3</v>
      </c>
      <c r="N169" s="1">
        <v>4.7000000000000002E-3</v>
      </c>
      <c r="O169" s="1">
        <v>5.1000000000000004E-3</v>
      </c>
      <c r="P169" s="1">
        <v>4.4000000000000003E-3</v>
      </c>
      <c r="Q169" s="1">
        <v>5.5999999999999999E-3</v>
      </c>
      <c r="R169" s="1">
        <v>7.3000000000000001E-3</v>
      </c>
      <c r="S169" s="1">
        <v>6.1000000000000004E-3</v>
      </c>
      <c r="T169" s="1">
        <v>6.8999999999999999E-3</v>
      </c>
      <c r="U169" s="1">
        <v>2E-3</v>
      </c>
      <c r="V169" s="1">
        <v>5.5999999999999999E-3</v>
      </c>
      <c r="W169" s="1">
        <v>0.21210000000000001</v>
      </c>
      <c r="X169" s="1">
        <v>0.89539999999999997</v>
      </c>
      <c r="Y169" s="1">
        <v>0.89539999999999997</v>
      </c>
      <c r="Z169" s="1" t="s">
        <v>1670</v>
      </c>
      <c r="AA169" s="1">
        <v>0</v>
      </c>
      <c r="AB169" s="1">
        <v>851</v>
      </c>
    </row>
    <row r="170" spans="1:28" x14ac:dyDescent="0.3">
      <c r="A170" s="1">
        <v>169</v>
      </c>
      <c r="B170" s="1" t="s">
        <v>1675</v>
      </c>
      <c r="C170" s="1">
        <v>9.1000000000000004E-3</v>
      </c>
      <c r="D170" s="1">
        <v>2.3999999999999998E-3</v>
      </c>
      <c r="E170" s="1">
        <v>5.1000000000000004E-3</v>
      </c>
      <c r="F170" s="1">
        <v>6.0000000000000001E-3</v>
      </c>
      <c r="G170" s="1">
        <v>1.95E-2</v>
      </c>
      <c r="H170" s="1">
        <v>7.7000000000000002E-3</v>
      </c>
      <c r="I170" s="1">
        <v>2.5000000000000001E-3</v>
      </c>
      <c r="J170" s="1">
        <v>4.0800000000000003E-2</v>
      </c>
      <c r="K170" s="1">
        <v>5.7999999999999996E-3</v>
      </c>
      <c r="L170" s="1">
        <v>0.80710000000000004</v>
      </c>
      <c r="M170" s="1">
        <v>3.3E-3</v>
      </c>
      <c r="N170" s="1">
        <v>7.3000000000000001E-3</v>
      </c>
      <c r="O170" s="1">
        <v>5.3E-3</v>
      </c>
      <c r="P170" s="1">
        <v>4.1000000000000003E-3</v>
      </c>
      <c r="Q170" s="1">
        <v>5.1000000000000004E-3</v>
      </c>
      <c r="R170" s="1">
        <v>8.3999999999999995E-3</v>
      </c>
      <c r="S170" s="1">
        <v>2.4199999999999999E-2</v>
      </c>
      <c r="T170" s="1">
        <v>2.2499999999999999E-2</v>
      </c>
      <c r="U170" s="1">
        <v>1.6999999999999999E-3</v>
      </c>
      <c r="V170" s="1">
        <v>1.2E-2</v>
      </c>
      <c r="W170" s="1">
        <v>0.33019999999999999</v>
      </c>
      <c r="X170" s="1">
        <v>0.80710000000000004</v>
      </c>
      <c r="Y170" s="1">
        <v>0.80710000000000004</v>
      </c>
      <c r="Z170" s="1" t="s">
        <v>1675</v>
      </c>
      <c r="AA170" s="1">
        <v>0</v>
      </c>
      <c r="AB170" s="1">
        <v>851</v>
      </c>
    </row>
    <row r="171" spans="1:28" x14ac:dyDescent="0.3">
      <c r="A171" s="1">
        <v>170</v>
      </c>
      <c r="B171" s="1" t="s">
        <v>1673</v>
      </c>
      <c r="C171" s="1">
        <v>1.12E-2</v>
      </c>
      <c r="D171" s="1">
        <v>2.0999999999999999E-3</v>
      </c>
      <c r="E171" s="1">
        <v>2.76E-2</v>
      </c>
      <c r="F171" s="1">
        <v>1.5900000000000001E-2</v>
      </c>
      <c r="G171" s="1">
        <v>0.1454</v>
      </c>
      <c r="H171" s="1">
        <v>1.01E-2</v>
      </c>
      <c r="I171" s="1">
        <v>3.3599999999999998E-2</v>
      </c>
      <c r="J171" s="1">
        <v>0.14319999999999999</v>
      </c>
      <c r="K171" s="1">
        <v>1.6500000000000001E-2</v>
      </c>
      <c r="L171" s="1">
        <v>8.6699999999999999E-2</v>
      </c>
      <c r="M171" s="1">
        <v>1.4E-2</v>
      </c>
      <c r="N171" s="1">
        <v>0.14369999999999999</v>
      </c>
      <c r="O171" s="1">
        <v>5.1999999999999998E-3</v>
      </c>
      <c r="P171" s="1">
        <v>4.9000000000000002E-2</v>
      </c>
      <c r="Q171" s="1">
        <v>5.2299999999999999E-2</v>
      </c>
      <c r="R171" s="1">
        <v>3.5700000000000003E-2</v>
      </c>
      <c r="S171" s="1">
        <v>0.05</v>
      </c>
      <c r="T171" s="1">
        <v>2.3900000000000001E-2</v>
      </c>
      <c r="U171" s="1">
        <v>3.3E-3</v>
      </c>
      <c r="V171" s="1">
        <v>0.13059999999999999</v>
      </c>
      <c r="W171" s="1">
        <v>0.84719999999999995</v>
      </c>
      <c r="X171" s="1">
        <v>0.14319999999999999</v>
      </c>
      <c r="Y171" s="1">
        <v>0.1454</v>
      </c>
      <c r="Z171" s="1" t="s">
        <v>1670</v>
      </c>
      <c r="AA171" s="1">
        <v>2.2000000000000001E-3</v>
      </c>
      <c r="AB171" s="1">
        <v>851</v>
      </c>
    </row>
    <row r="172" spans="1:28" x14ac:dyDescent="0.3">
      <c r="A172" s="1">
        <v>171</v>
      </c>
      <c r="B172" s="1" t="s">
        <v>1669</v>
      </c>
      <c r="C172" s="1">
        <v>4.2099999999999999E-2</v>
      </c>
      <c r="D172" s="1">
        <v>1.9E-3</v>
      </c>
      <c r="E172" s="1">
        <v>0.1016</v>
      </c>
      <c r="F172" s="1">
        <v>0.39760000000000001</v>
      </c>
      <c r="G172" s="1">
        <v>4.7999999999999996E-3</v>
      </c>
      <c r="H172" s="1">
        <v>4.0599999999999997E-2</v>
      </c>
      <c r="I172" s="1">
        <v>6.0000000000000001E-3</v>
      </c>
      <c r="J172" s="1">
        <v>5.1999999999999998E-3</v>
      </c>
      <c r="K172" s="1">
        <v>4.6800000000000001E-2</v>
      </c>
      <c r="L172" s="1">
        <v>1.3299999999999999E-2</v>
      </c>
      <c r="M172" s="1">
        <v>2.3999999999999998E-3</v>
      </c>
      <c r="N172" s="1">
        <v>8.1699999999999995E-2</v>
      </c>
      <c r="O172" s="1">
        <v>3.5999999999999997E-2</v>
      </c>
      <c r="P172" s="1">
        <v>6.9599999999999995E-2</v>
      </c>
      <c r="Q172" s="1">
        <v>7.4000000000000003E-3</v>
      </c>
      <c r="R172" s="1">
        <v>9.2100000000000001E-2</v>
      </c>
      <c r="S172" s="1">
        <v>3.85E-2</v>
      </c>
      <c r="T172" s="1">
        <v>7.6E-3</v>
      </c>
      <c r="U172" s="1">
        <v>1.4E-3</v>
      </c>
      <c r="V172" s="1">
        <v>3.2000000000000002E-3</v>
      </c>
      <c r="W172" s="1">
        <v>0.71089999999999998</v>
      </c>
      <c r="X172" s="1">
        <v>0.39760000000000001</v>
      </c>
      <c r="Y172" s="1">
        <v>0.39760000000000001</v>
      </c>
      <c r="Z172" s="1" t="s">
        <v>1669</v>
      </c>
      <c r="AA172" s="1">
        <v>0</v>
      </c>
      <c r="AB172" s="1">
        <v>851</v>
      </c>
    </row>
    <row r="173" spans="1:28" x14ac:dyDescent="0.3">
      <c r="A173" s="1">
        <v>172</v>
      </c>
      <c r="B173" s="1" t="s">
        <v>1671</v>
      </c>
      <c r="C173" s="1">
        <v>6.1800000000000001E-2</v>
      </c>
      <c r="D173" s="1">
        <v>2E-3</v>
      </c>
      <c r="E173" s="1">
        <v>7.22E-2</v>
      </c>
      <c r="F173" s="1">
        <v>3.9E-2</v>
      </c>
      <c r="G173" s="1">
        <v>4.0000000000000001E-3</v>
      </c>
      <c r="H173" s="1">
        <v>0.46889999999999998</v>
      </c>
      <c r="I173" s="1">
        <v>2.1000000000000001E-2</v>
      </c>
      <c r="J173" s="1">
        <v>1.6400000000000001E-2</v>
      </c>
      <c r="K173" s="1">
        <v>1.4500000000000001E-2</v>
      </c>
      <c r="L173" s="1">
        <v>2.35E-2</v>
      </c>
      <c r="M173" s="1">
        <v>9.4000000000000004E-3</v>
      </c>
      <c r="N173" s="1">
        <v>6.2799999999999995E-2</v>
      </c>
      <c r="O173" s="1">
        <v>5.4000000000000003E-3</v>
      </c>
      <c r="P173" s="1">
        <v>1.72E-2</v>
      </c>
      <c r="Q173" s="1">
        <v>8.5000000000000006E-3</v>
      </c>
      <c r="R173" s="1">
        <v>4.1500000000000002E-2</v>
      </c>
      <c r="S173" s="1">
        <v>8.8700000000000001E-2</v>
      </c>
      <c r="T173" s="1">
        <v>3.5000000000000003E-2</v>
      </c>
      <c r="U173" s="1">
        <v>1.4E-3</v>
      </c>
      <c r="V173" s="1">
        <v>6.8999999999999999E-3</v>
      </c>
      <c r="W173" s="1">
        <v>0.68089999999999995</v>
      </c>
      <c r="X173" s="1">
        <v>0.46889999999999998</v>
      </c>
      <c r="Y173" s="1">
        <v>0.46889999999999998</v>
      </c>
      <c r="Z173" s="1" t="s">
        <v>1671</v>
      </c>
      <c r="AA173" s="1">
        <v>0</v>
      </c>
      <c r="AB173" s="1">
        <v>851</v>
      </c>
    </row>
    <row r="174" spans="1:28" x14ac:dyDescent="0.3">
      <c r="A174" s="1">
        <v>173</v>
      </c>
      <c r="B174" s="1" t="s">
        <v>1679</v>
      </c>
      <c r="C174" s="1">
        <v>4.3299999999999998E-2</v>
      </c>
      <c r="D174" s="1">
        <v>3.0000000000000001E-3</v>
      </c>
      <c r="E174" s="1">
        <v>0.188</v>
      </c>
      <c r="F174" s="1">
        <v>0.1179</v>
      </c>
      <c r="G174" s="1">
        <v>9.2999999999999992E-3</v>
      </c>
      <c r="H174" s="1">
        <v>3.2599999999999997E-2</v>
      </c>
      <c r="I174" s="1">
        <v>9.7999999999999997E-3</v>
      </c>
      <c r="J174" s="1">
        <v>1.37E-2</v>
      </c>
      <c r="K174" s="1">
        <v>0.1206</v>
      </c>
      <c r="L174" s="1">
        <v>3.0200000000000001E-2</v>
      </c>
      <c r="M174" s="1">
        <v>5.3E-3</v>
      </c>
      <c r="N174" s="1">
        <v>0.1043</v>
      </c>
      <c r="O174" s="1">
        <v>1.7299999999999999E-2</v>
      </c>
      <c r="P174" s="1">
        <v>7.4099999999999999E-2</v>
      </c>
      <c r="Q174" s="1">
        <v>2.1600000000000001E-2</v>
      </c>
      <c r="R174" s="1">
        <v>0.14910000000000001</v>
      </c>
      <c r="S174" s="1">
        <v>4.0800000000000003E-2</v>
      </c>
      <c r="T174" s="1">
        <v>9.7000000000000003E-3</v>
      </c>
      <c r="U174" s="1">
        <v>4.4000000000000003E-3</v>
      </c>
      <c r="V174" s="1">
        <v>5.0000000000000001E-3</v>
      </c>
      <c r="W174" s="1">
        <v>0.82079999999999997</v>
      </c>
      <c r="X174" s="1">
        <v>7.4099999999999999E-2</v>
      </c>
      <c r="Y174" s="1">
        <v>0.188</v>
      </c>
      <c r="Z174" s="1" t="s">
        <v>1668</v>
      </c>
      <c r="AA174" s="1">
        <v>0.1139</v>
      </c>
      <c r="AB174" s="1">
        <v>851</v>
      </c>
    </row>
    <row r="175" spans="1:28" x14ac:dyDescent="0.3">
      <c r="A175" s="1">
        <v>174</v>
      </c>
      <c r="B175" s="1" t="s">
        <v>1675</v>
      </c>
      <c r="C175" s="1">
        <v>2.76E-2</v>
      </c>
      <c r="D175" s="1">
        <v>3.0999999999999999E-3</v>
      </c>
      <c r="E175" s="1">
        <v>3.09E-2</v>
      </c>
      <c r="F175" s="1">
        <v>2.3699999999999999E-2</v>
      </c>
      <c r="G175" s="1">
        <v>0.2863</v>
      </c>
      <c r="H175" s="1">
        <v>2.5600000000000001E-2</v>
      </c>
      <c r="I175" s="1">
        <v>3.2000000000000002E-3</v>
      </c>
      <c r="J175" s="1">
        <v>0.10970000000000001</v>
      </c>
      <c r="K175" s="1">
        <v>2.3900000000000001E-2</v>
      </c>
      <c r="L175" s="1">
        <v>0.2399</v>
      </c>
      <c r="M175" s="1">
        <v>1.6799999999999999E-2</v>
      </c>
      <c r="N175" s="1">
        <v>3.0700000000000002E-2</v>
      </c>
      <c r="O175" s="1">
        <v>8.0999999999999996E-3</v>
      </c>
      <c r="P175" s="1">
        <v>7.4000000000000003E-3</v>
      </c>
      <c r="Q175" s="1">
        <v>8.8000000000000005E-3</v>
      </c>
      <c r="R175" s="1">
        <v>4.2999999999999997E-2</v>
      </c>
      <c r="S175" s="1">
        <v>2.0799999999999999E-2</v>
      </c>
      <c r="T175" s="1">
        <v>5.7299999999999997E-2</v>
      </c>
      <c r="U175" s="1">
        <v>6.4999999999999997E-3</v>
      </c>
      <c r="V175" s="1">
        <v>2.6800000000000001E-2</v>
      </c>
      <c r="W175" s="1">
        <v>0.754</v>
      </c>
      <c r="X175" s="1">
        <v>0.2399</v>
      </c>
      <c r="Y175" s="1">
        <v>0.2863</v>
      </c>
      <c r="Z175" s="1" t="s">
        <v>1670</v>
      </c>
      <c r="AA175" s="1">
        <v>4.6399999999999997E-2</v>
      </c>
      <c r="AB175" s="1">
        <v>851</v>
      </c>
    </row>
    <row r="176" spans="1:28" x14ac:dyDescent="0.3">
      <c r="A176" s="1">
        <v>175</v>
      </c>
      <c r="B176" s="1" t="s">
        <v>1677</v>
      </c>
      <c r="C176" s="1">
        <v>3.6299999999999999E-2</v>
      </c>
      <c r="D176" s="1">
        <v>2.7000000000000001E-3</v>
      </c>
      <c r="E176" s="1">
        <v>0.15790000000000001</v>
      </c>
      <c r="F176" s="1">
        <v>7.8100000000000003E-2</v>
      </c>
      <c r="G176" s="1">
        <v>3.5999999999999997E-2</v>
      </c>
      <c r="H176" s="1">
        <v>3.7699999999999997E-2</v>
      </c>
      <c r="I176" s="1">
        <v>1.0699999999999999E-2</v>
      </c>
      <c r="J176" s="1">
        <v>3.3300000000000003E-2</v>
      </c>
      <c r="K176" s="1">
        <v>0.13389999999999999</v>
      </c>
      <c r="L176" s="1">
        <v>2.1700000000000001E-2</v>
      </c>
      <c r="M176" s="1">
        <v>7.4000000000000003E-3</v>
      </c>
      <c r="N176" s="1">
        <v>0.1797</v>
      </c>
      <c r="O176" s="1">
        <v>1.15E-2</v>
      </c>
      <c r="P176" s="1">
        <v>1.8100000000000002E-2</v>
      </c>
      <c r="Q176" s="1">
        <v>2.07E-2</v>
      </c>
      <c r="R176" s="1">
        <v>0.14019999999999999</v>
      </c>
      <c r="S176" s="1">
        <v>4.6199999999999998E-2</v>
      </c>
      <c r="T176" s="1">
        <v>1.66E-2</v>
      </c>
      <c r="U176" s="1">
        <v>4.4000000000000003E-3</v>
      </c>
      <c r="V176" s="1">
        <v>7.1000000000000004E-3</v>
      </c>
      <c r="W176" s="1">
        <v>0.82689999999999997</v>
      </c>
      <c r="X176" s="1">
        <v>0.1797</v>
      </c>
      <c r="Y176" s="1">
        <v>0.1797</v>
      </c>
      <c r="Z176" s="1" t="s">
        <v>1677</v>
      </c>
      <c r="AA176" s="1">
        <v>0</v>
      </c>
      <c r="AB176" s="1">
        <v>851</v>
      </c>
    </row>
    <row r="177" spans="1:28" x14ac:dyDescent="0.3">
      <c r="A177" s="1">
        <v>176</v>
      </c>
      <c r="B177" s="1" t="s">
        <v>1681</v>
      </c>
      <c r="C177" s="1">
        <v>0.1421</v>
      </c>
      <c r="D177" s="1">
        <v>4.4000000000000003E-3</v>
      </c>
      <c r="E177" s="1">
        <v>7.1300000000000002E-2</v>
      </c>
      <c r="F177" s="1">
        <v>6.0600000000000001E-2</v>
      </c>
      <c r="G177" s="1">
        <v>1.52E-2</v>
      </c>
      <c r="H177" s="1">
        <v>4.2799999999999998E-2</v>
      </c>
      <c r="I177" s="1">
        <v>5.7999999999999996E-3</v>
      </c>
      <c r="J177" s="1">
        <v>4.5199999999999997E-2</v>
      </c>
      <c r="K177" s="1">
        <v>5.6000000000000001E-2</v>
      </c>
      <c r="L177" s="1">
        <v>6.6000000000000003E-2</v>
      </c>
      <c r="M177" s="1">
        <v>2.6200000000000001E-2</v>
      </c>
      <c r="N177" s="1">
        <v>4.7100000000000003E-2</v>
      </c>
      <c r="O177" s="1">
        <v>4.7699999999999999E-2</v>
      </c>
      <c r="P177" s="1">
        <v>2.3900000000000001E-2</v>
      </c>
      <c r="Q177" s="1">
        <v>1.3299999999999999E-2</v>
      </c>
      <c r="R177" s="1">
        <v>0.1341</v>
      </c>
      <c r="S177" s="1">
        <v>0.1159</v>
      </c>
      <c r="T177" s="1">
        <v>6.8099999999999994E-2</v>
      </c>
      <c r="U177" s="1">
        <v>5.0000000000000001E-3</v>
      </c>
      <c r="V177" s="1">
        <v>9.1000000000000004E-3</v>
      </c>
      <c r="W177" s="1">
        <v>0.89180000000000004</v>
      </c>
      <c r="X177" s="1">
        <v>0.1341</v>
      </c>
      <c r="Y177" s="1">
        <v>0.1421</v>
      </c>
      <c r="Z177" s="1" t="s">
        <v>1666</v>
      </c>
      <c r="AA177" s="1">
        <v>8.0000000000000002E-3</v>
      </c>
      <c r="AB177" s="1">
        <v>851</v>
      </c>
    </row>
    <row r="178" spans="1:28" x14ac:dyDescent="0.3">
      <c r="A178" s="1">
        <v>177</v>
      </c>
      <c r="B178" s="1" t="s">
        <v>1666</v>
      </c>
      <c r="C178" s="1">
        <v>0.05</v>
      </c>
      <c r="D178" s="1">
        <v>2.5999999999999999E-3</v>
      </c>
      <c r="E178" s="1">
        <v>0.1062</v>
      </c>
      <c r="F178" s="1">
        <v>0.16700000000000001</v>
      </c>
      <c r="G178" s="1">
        <v>9.4999999999999998E-3</v>
      </c>
      <c r="H178" s="1">
        <v>8.7999999999999995E-2</v>
      </c>
      <c r="I178" s="1">
        <v>1.3899999999999999E-2</v>
      </c>
      <c r="J178" s="1">
        <v>1.6199999999999999E-2</v>
      </c>
      <c r="K178" s="1">
        <v>8.5400000000000004E-2</v>
      </c>
      <c r="L178" s="1">
        <v>2.7799999999999998E-2</v>
      </c>
      <c r="M178" s="1">
        <v>9.2999999999999992E-3</v>
      </c>
      <c r="N178" s="1">
        <v>8.7499999999999994E-2</v>
      </c>
      <c r="O178" s="1">
        <v>1.5900000000000001E-2</v>
      </c>
      <c r="P178" s="1">
        <v>5.2499999999999998E-2</v>
      </c>
      <c r="Q178" s="1">
        <v>3.5999999999999997E-2</v>
      </c>
      <c r="R178" s="1">
        <v>0.15809999999999999</v>
      </c>
      <c r="S178" s="1">
        <v>4.1300000000000003E-2</v>
      </c>
      <c r="T178" s="1">
        <v>2.6599999999999999E-2</v>
      </c>
      <c r="U178" s="1">
        <v>1.9E-3</v>
      </c>
      <c r="V178" s="1">
        <v>4.4000000000000003E-3</v>
      </c>
      <c r="W178" s="1">
        <v>0.85070000000000001</v>
      </c>
      <c r="X178" s="1">
        <v>0.05</v>
      </c>
      <c r="Y178" s="1">
        <v>0.16700000000000001</v>
      </c>
      <c r="Z178" s="1" t="s">
        <v>1669</v>
      </c>
      <c r="AA178" s="1">
        <v>0.11700000000000001</v>
      </c>
      <c r="AB178" s="1">
        <v>851</v>
      </c>
    </row>
    <row r="179" spans="1:28" x14ac:dyDescent="0.3">
      <c r="A179" s="1">
        <v>178</v>
      </c>
      <c r="B179" s="1" t="s">
        <v>1677</v>
      </c>
      <c r="C179" s="1">
        <v>5.8900000000000001E-2</v>
      </c>
      <c r="D179" s="1">
        <v>3.5999999999999999E-3</v>
      </c>
      <c r="E179" s="1">
        <v>7.6700000000000004E-2</v>
      </c>
      <c r="F179" s="1">
        <v>6.3600000000000004E-2</v>
      </c>
      <c r="G179" s="1">
        <v>8.8000000000000005E-3</v>
      </c>
      <c r="H179" s="1">
        <v>3.8699999999999998E-2</v>
      </c>
      <c r="I179" s="1">
        <v>1.6299999999999999E-2</v>
      </c>
      <c r="J179" s="1">
        <v>6.6000000000000003E-2</v>
      </c>
      <c r="K179" s="1">
        <v>0.1053</v>
      </c>
      <c r="L179" s="1">
        <v>2.46E-2</v>
      </c>
      <c r="M179" s="1">
        <v>7.4000000000000003E-3</v>
      </c>
      <c r="N179" s="1">
        <v>0.2757</v>
      </c>
      <c r="O179" s="1">
        <v>1.3599999999999999E-2</v>
      </c>
      <c r="P179" s="1">
        <v>2.3400000000000001E-2</v>
      </c>
      <c r="Q179" s="1">
        <v>1.67E-2</v>
      </c>
      <c r="R179" s="1">
        <v>7.1800000000000003E-2</v>
      </c>
      <c r="S179" s="1">
        <v>4.4900000000000002E-2</v>
      </c>
      <c r="T179" s="1">
        <v>7.2900000000000006E-2</v>
      </c>
      <c r="U179" s="1">
        <v>1.6000000000000001E-3</v>
      </c>
      <c r="V179" s="1">
        <v>9.4000000000000004E-3</v>
      </c>
      <c r="W179" s="1">
        <v>0.82840000000000003</v>
      </c>
      <c r="X179" s="1">
        <v>0.2757</v>
      </c>
      <c r="Y179" s="1">
        <v>0.2757</v>
      </c>
      <c r="Z179" s="1" t="s">
        <v>1677</v>
      </c>
      <c r="AA179" s="1">
        <v>0</v>
      </c>
      <c r="AB179" s="1">
        <v>851</v>
      </c>
    </row>
    <row r="180" spans="1:28" x14ac:dyDescent="0.3">
      <c r="A180" s="1">
        <v>179</v>
      </c>
      <c r="B180" s="1" t="s">
        <v>1682</v>
      </c>
      <c r="C180" s="1">
        <v>7.8899999999999998E-2</v>
      </c>
      <c r="D180" s="1">
        <v>2.2000000000000001E-3</v>
      </c>
      <c r="E180" s="1">
        <v>2.7199999999999998E-2</v>
      </c>
      <c r="F180" s="1">
        <v>2.9100000000000001E-2</v>
      </c>
      <c r="G180" s="1">
        <v>3.8199999999999998E-2</v>
      </c>
      <c r="H180" s="1">
        <v>3.5099999999999999E-2</v>
      </c>
      <c r="I180" s="1">
        <v>6.4000000000000003E-3</v>
      </c>
      <c r="J180" s="1">
        <v>0.1512</v>
      </c>
      <c r="K180" s="1">
        <v>6.6600000000000006E-2</v>
      </c>
      <c r="L180" s="1">
        <v>9.7699999999999995E-2</v>
      </c>
      <c r="M180" s="1">
        <v>1.7100000000000001E-2</v>
      </c>
      <c r="N180" s="1">
        <v>4.7E-2</v>
      </c>
      <c r="O180" s="1">
        <v>1.4500000000000001E-2</v>
      </c>
      <c r="P180" s="1">
        <v>1.84E-2</v>
      </c>
      <c r="Q180" s="1">
        <v>3.39E-2</v>
      </c>
      <c r="R180" s="1">
        <v>0.1285</v>
      </c>
      <c r="S180" s="1">
        <v>0.11890000000000001</v>
      </c>
      <c r="T180" s="1">
        <v>8.3199999999999996E-2</v>
      </c>
      <c r="U180" s="1">
        <v>1.6999999999999999E-3</v>
      </c>
      <c r="V180" s="1">
        <v>4.3E-3</v>
      </c>
      <c r="W180" s="1">
        <v>0.86909999999999998</v>
      </c>
      <c r="X180" s="1">
        <v>0.11890000000000001</v>
      </c>
      <c r="Y180" s="1">
        <v>0.1512</v>
      </c>
      <c r="Z180" s="1" t="s">
        <v>1673</v>
      </c>
      <c r="AA180" s="1">
        <v>3.2300000000000002E-2</v>
      </c>
      <c r="AB180" s="1">
        <v>851</v>
      </c>
    </row>
    <row r="181" spans="1:28" x14ac:dyDescent="0.3">
      <c r="A181" s="1">
        <v>180</v>
      </c>
      <c r="B181" s="1" t="s">
        <v>1681</v>
      </c>
      <c r="C181" s="1">
        <v>2.8500000000000001E-2</v>
      </c>
      <c r="D181" s="1">
        <v>2.0999999999999999E-3</v>
      </c>
      <c r="E181" s="1">
        <v>0.30959999999999999</v>
      </c>
      <c r="F181" s="1">
        <v>7.5600000000000001E-2</v>
      </c>
      <c r="G181" s="1">
        <v>4.07E-2</v>
      </c>
      <c r="H181" s="1">
        <v>4.3299999999999998E-2</v>
      </c>
      <c r="I181" s="1">
        <v>8.8999999999999999E-3</v>
      </c>
      <c r="J181" s="1">
        <v>7.6E-3</v>
      </c>
      <c r="K181" s="1">
        <v>2.8000000000000001E-2</v>
      </c>
      <c r="L181" s="1">
        <v>1.67E-2</v>
      </c>
      <c r="M181" s="1">
        <v>4.1999999999999997E-3</v>
      </c>
      <c r="N181" s="1">
        <v>0.15440000000000001</v>
      </c>
      <c r="O181" s="1">
        <v>9.1999999999999998E-3</v>
      </c>
      <c r="P181" s="1">
        <v>2.5000000000000001E-2</v>
      </c>
      <c r="Q181" s="1">
        <v>1.8800000000000001E-2</v>
      </c>
      <c r="R181" s="1">
        <v>0.17219999999999999</v>
      </c>
      <c r="S181" s="1">
        <v>3.7400000000000003E-2</v>
      </c>
      <c r="T181" s="1">
        <v>8.9999999999999993E-3</v>
      </c>
      <c r="U181" s="1">
        <v>1.5E-3</v>
      </c>
      <c r="V181" s="1">
        <v>7.4000000000000003E-3</v>
      </c>
      <c r="W181" s="1">
        <v>0.74170000000000003</v>
      </c>
      <c r="X181" s="1">
        <v>0.17219999999999999</v>
      </c>
      <c r="Y181" s="1">
        <v>0.30959999999999999</v>
      </c>
      <c r="Z181" s="1" t="s">
        <v>1668</v>
      </c>
      <c r="AA181" s="1">
        <v>0.13739999999999999</v>
      </c>
      <c r="AB181" s="1">
        <v>851</v>
      </c>
    </row>
    <row r="182" spans="1:28" x14ac:dyDescent="0.3">
      <c r="A182" s="1">
        <v>181</v>
      </c>
      <c r="B182" s="1" t="s">
        <v>1673</v>
      </c>
      <c r="C182" s="1">
        <v>1.84E-2</v>
      </c>
      <c r="D182" s="1">
        <v>5.5999999999999999E-3</v>
      </c>
      <c r="E182" s="1">
        <v>4.4400000000000002E-2</v>
      </c>
      <c r="F182" s="1">
        <v>1.5800000000000002E-2</v>
      </c>
      <c r="G182" s="1">
        <v>0.19370000000000001</v>
      </c>
      <c r="H182" s="1">
        <v>1.6E-2</v>
      </c>
      <c r="I182" s="1">
        <v>2.5000000000000001E-3</v>
      </c>
      <c r="J182" s="1">
        <v>0.19750000000000001</v>
      </c>
      <c r="K182" s="1">
        <v>1.4999999999999999E-2</v>
      </c>
      <c r="L182" s="1">
        <v>0.15240000000000001</v>
      </c>
      <c r="M182" s="1">
        <v>4.6199999999999998E-2</v>
      </c>
      <c r="N182" s="1">
        <v>3.5799999999999998E-2</v>
      </c>
      <c r="O182" s="1">
        <v>1.8800000000000001E-2</v>
      </c>
      <c r="P182" s="1">
        <v>6.4999999999999997E-3</v>
      </c>
      <c r="Q182" s="1">
        <v>6.4999999999999997E-3</v>
      </c>
      <c r="R182" s="1">
        <v>3.4700000000000002E-2</v>
      </c>
      <c r="S182" s="1">
        <v>2.4400000000000002E-2</v>
      </c>
      <c r="T182" s="1">
        <v>0.1429</v>
      </c>
      <c r="U182" s="1">
        <v>4.7999999999999996E-3</v>
      </c>
      <c r="V182" s="1">
        <v>1.8200000000000001E-2</v>
      </c>
      <c r="W182" s="1">
        <v>0.78800000000000003</v>
      </c>
      <c r="X182" s="1">
        <v>0.19750000000000001</v>
      </c>
      <c r="Y182" s="1">
        <v>0.19750000000000001</v>
      </c>
      <c r="Z182" s="1" t="s">
        <v>1673</v>
      </c>
      <c r="AA182" s="1">
        <v>0</v>
      </c>
      <c r="AB182" s="1">
        <v>851</v>
      </c>
    </row>
    <row r="183" spans="1:28" x14ac:dyDescent="0.3">
      <c r="A183" s="1">
        <v>182</v>
      </c>
      <c r="B183" s="1" t="s">
        <v>1677</v>
      </c>
      <c r="C183" s="1">
        <v>5.7200000000000001E-2</v>
      </c>
      <c r="D183" s="1">
        <v>2.0999999999999999E-3</v>
      </c>
      <c r="E183" s="1">
        <v>0.14019999999999999</v>
      </c>
      <c r="F183" s="1">
        <v>0.13800000000000001</v>
      </c>
      <c r="G183" s="1">
        <v>1.5800000000000002E-2</v>
      </c>
      <c r="H183" s="1">
        <v>5.1900000000000002E-2</v>
      </c>
      <c r="I183" s="1">
        <v>1.95E-2</v>
      </c>
      <c r="J183" s="1">
        <v>2.06E-2</v>
      </c>
      <c r="K183" s="1">
        <v>0.1263</v>
      </c>
      <c r="L183" s="1">
        <v>3.6400000000000002E-2</v>
      </c>
      <c r="M183" s="1">
        <v>5.1000000000000004E-3</v>
      </c>
      <c r="N183" s="1">
        <v>7.0699999999999999E-2</v>
      </c>
      <c r="O183" s="1">
        <v>1.67E-2</v>
      </c>
      <c r="P183" s="1">
        <v>9.3299999999999994E-2</v>
      </c>
      <c r="Q183" s="1">
        <v>2.2700000000000001E-2</v>
      </c>
      <c r="R183" s="1">
        <v>9.0399999999999994E-2</v>
      </c>
      <c r="S183" s="1">
        <v>3.3300000000000003E-2</v>
      </c>
      <c r="T183" s="1">
        <v>5.3699999999999998E-2</v>
      </c>
      <c r="U183" s="1">
        <v>1.5E-3</v>
      </c>
      <c r="V183" s="1">
        <v>4.5999999999999999E-3</v>
      </c>
      <c r="W183" s="1">
        <v>0.86619999999999997</v>
      </c>
      <c r="X183" s="1">
        <v>7.0699999999999999E-2</v>
      </c>
      <c r="Y183" s="1">
        <v>0.14019999999999999</v>
      </c>
      <c r="Z183" s="1" t="s">
        <v>1668</v>
      </c>
      <c r="AA183" s="1">
        <v>6.9500000000000006E-2</v>
      </c>
      <c r="AB183" s="1">
        <v>851</v>
      </c>
    </row>
    <row r="184" spans="1:28" x14ac:dyDescent="0.3">
      <c r="A184" s="1">
        <v>183</v>
      </c>
      <c r="B184" s="1" t="s">
        <v>1677</v>
      </c>
      <c r="C184" s="1">
        <v>6.8000000000000005E-2</v>
      </c>
      <c r="D184" s="1">
        <v>3.2000000000000002E-3</v>
      </c>
      <c r="E184" s="1">
        <v>0.13980000000000001</v>
      </c>
      <c r="F184" s="1">
        <v>0.19170000000000001</v>
      </c>
      <c r="G184" s="1">
        <v>1.43E-2</v>
      </c>
      <c r="H184" s="1">
        <v>6.9400000000000003E-2</v>
      </c>
      <c r="I184" s="1">
        <v>1.04E-2</v>
      </c>
      <c r="J184" s="1">
        <v>2.1600000000000001E-2</v>
      </c>
      <c r="K184" s="1">
        <v>0.1162</v>
      </c>
      <c r="L184" s="1">
        <v>3.5299999999999998E-2</v>
      </c>
      <c r="M184" s="1">
        <v>6.7999999999999996E-3</v>
      </c>
      <c r="N184" s="1">
        <v>5.5800000000000002E-2</v>
      </c>
      <c r="O184" s="1">
        <v>3.27E-2</v>
      </c>
      <c r="P184" s="1">
        <v>4.0500000000000001E-2</v>
      </c>
      <c r="Q184" s="1">
        <v>1.84E-2</v>
      </c>
      <c r="R184" s="1">
        <v>7.9799999999999996E-2</v>
      </c>
      <c r="S184" s="1">
        <v>6.0499999999999998E-2</v>
      </c>
      <c r="T184" s="1">
        <v>2.7099999999999999E-2</v>
      </c>
      <c r="U184" s="1">
        <v>1.5E-3</v>
      </c>
      <c r="V184" s="1">
        <v>7.1999999999999998E-3</v>
      </c>
      <c r="W184" s="1">
        <v>0.85509999999999997</v>
      </c>
      <c r="X184" s="1">
        <v>5.5800000000000002E-2</v>
      </c>
      <c r="Y184" s="1">
        <v>0.19170000000000001</v>
      </c>
      <c r="Z184" s="1" t="s">
        <v>1669</v>
      </c>
      <c r="AA184" s="1">
        <v>0.13589999999999999</v>
      </c>
      <c r="AB184" s="1">
        <v>851</v>
      </c>
    </row>
    <row r="185" spans="1:28" x14ac:dyDescent="0.3">
      <c r="A185" s="1">
        <v>184</v>
      </c>
      <c r="B185" s="1" t="s">
        <v>1682</v>
      </c>
      <c r="C185" s="1">
        <v>0.1101</v>
      </c>
      <c r="D185" s="1">
        <v>4.7999999999999996E-3</v>
      </c>
      <c r="E185" s="1">
        <v>6.4399999999999999E-2</v>
      </c>
      <c r="F185" s="1">
        <v>3.7400000000000003E-2</v>
      </c>
      <c r="G185" s="1">
        <v>1.77E-2</v>
      </c>
      <c r="H185" s="1">
        <v>3.04E-2</v>
      </c>
      <c r="I185" s="1">
        <v>1.5299999999999999E-2</v>
      </c>
      <c r="J185" s="1">
        <v>8.5300000000000001E-2</v>
      </c>
      <c r="K185" s="1">
        <v>6.1100000000000002E-2</v>
      </c>
      <c r="L185" s="1">
        <v>0.1285</v>
      </c>
      <c r="M185" s="1">
        <v>6.4000000000000003E-3</v>
      </c>
      <c r="N185" s="1">
        <v>5.4800000000000001E-2</v>
      </c>
      <c r="O185" s="1">
        <v>1.2E-2</v>
      </c>
      <c r="P185" s="1">
        <v>6.3E-2</v>
      </c>
      <c r="Q185" s="1">
        <v>2.5399999999999999E-2</v>
      </c>
      <c r="R185" s="1">
        <v>0.112</v>
      </c>
      <c r="S185" s="1">
        <v>8.7499999999999994E-2</v>
      </c>
      <c r="T185" s="1">
        <v>7.3200000000000001E-2</v>
      </c>
      <c r="U185" s="1">
        <v>1.6999999999999999E-3</v>
      </c>
      <c r="V185" s="1">
        <v>8.6999999999999994E-3</v>
      </c>
      <c r="W185" s="1">
        <v>0.89080000000000004</v>
      </c>
      <c r="X185" s="1">
        <v>8.7499999999999994E-2</v>
      </c>
      <c r="Y185" s="1">
        <v>0.1285</v>
      </c>
      <c r="Z185" s="1" t="s">
        <v>1675</v>
      </c>
      <c r="AA185" s="1">
        <v>4.1000000000000002E-2</v>
      </c>
      <c r="AB185" s="1">
        <v>851</v>
      </c>
    </row>
    <row r="186" spans="1:28" x14ac:dyDescent="0.3">
      <c r="A186" s="1">
        <v>185</v>
      </c>
      <c r="B186" s="1" t="s">
        <v>1670</v>
      </c>
      <c r="C186" s="1">
        <v>1.3599999999999999E-2</v>
      </c>
      <c r="D186" s="1">
        <v>1.37E-2</v>
      </c>
      <c r="E186" s="1">
        <v>5.4000000000000003E-3</v>
      </c>
      <c r="F186" s="1">
        <v>6.4000000000000003E-3</v>
      </c>
      <c r="G186" s="1">
        <v>0.39629999999999999</v>
      </c>
      <c r="H186" s="1">
        <v>1.14E-2</v>
      </c>
      <c r="I186" s="1">
        <v>2.7000000000000001E-3</v>
      </c>
      <c r="J186" s="1">
        <v>9.1999999999999998E-2</v>
      </c>
      <c r="K186" s="1">
        <v>1.37E-2</v>
      </c>
      <c r="L186" s="1">
        <v>0.19339999999999999</v>
      </c>
      <c r="M186" s="1">
        <v>2.1999999999999999E-2</v>
      </c>
      <c r="N186" s="1">
        <v>7.4000000000000003E-3</v>
      </c>
      <c r="O186" s="1">
        <v>5.5999999999999999E-3</v>
      </c>
      <c r="P186" s="1">
        <v>4.3E-3</v>
      </c>
      <c r="Q186" s="1">
        <v>5.4999999999999997E-3</v>
      </c>
      <c r="R186" s="1">
        <v>8.8000000000000005E-3</v>
      </c>
      <c r="S186" s="1">
        <v>8.2000000000000007E-3</v>
      </c>
      <c r="T186" s="1">
        <v>7.7399999999999997E-2</v>
      </c>
      <c r="U186" s="1">
        <v>1.4800000000000001E-2</v>
      </c>
      <c r="V186" s="1">
        <v>9.74E-2</v>
      </c>
      <c r="W186" s="1">
        <v>0.66</v>
      </c>
      <c r="X186" s="1">
        <v>0.39629999999999999</v>
      </c>
      <c r="Y186" s="1">
        <v>0.39629999999999999</v>
      </c>
      <c r="Z186" s="1" t="s">
        <v>1670</v>
      </c>
      <c r="AA186" s="1">
        <v>0</v>
      </c>
      <c r="AB186" s="1">
        <v>851</v>
      </c>
    </row>
    <row r="187" spans="1:28" x14ac:dyDescent="0.3">
      <c r="A187" s="1">
        <v>186</v>
      </c>
      <c r="B187" s="1" t="s">
        <v>1679</v>
      </c>
      <c r="C187" s="1">
        <v>5.3100000000000001E-2</v>
      </c>
      <c r="D187" s="1">
        <v>6.1000000000000004E-3</v>
      </c>
      <c r="E187" s="1">
        <v>9.1999999999999998E-2</v>
      </c>
      <c r="F187" s="1">
        <v>0.15920000000000001</v>
      </c>
      <c r="G187" s="1">
        <v>1.09E-2</v>
      </c>
      <c r="H187" s="1">
        <v>3.0300000000000001E-2</v>
      </c>
      <c r="I187" s="1">
        <v>1.55E-2</v>
      </c>
      <c r="J187" s="1">
        <v>4.1799999999999997E-2</v>
      </c>
      <c r="K187" s="1">
        <v>0.14460000000000001</v>
      </c>
      <c r="L187" s="1">
        <v>4.6399999999999997E-2</v>
      </c>
      <c r="M187" s="1">
        <v>9.1000000000000004E-3</v>
      </c>
      <c r="N187" s="1">
        <v>8.6199999999999999E-2</v>
      </c>
      <c r="O187" s="1">
        <v>1.72E-2</v>
      </c>
      <c r="P187" s="1">
        <v>8.9899999999999994E-2</v>
      </c>
      <c r="Q187" s="1">
        <v>4.5100000000000001E-2</v>
      </c>
      <c r="R187" s="1">
        <v>7.3200000000000001E-2</v>
      </c>
      <c r="S187" s="1">
        <v>4.8399999999999999E-2</v>
      </c>
      <c r="T187" s="1">
        <v>2.0400000000000001E-2</v>
      </c>
      <c r="U187" s="1">
        <v>1.6000000000000001E-3</v>
      </c>
      <c r="V187" s="1">
        <v>9.1999999999999998E-3</v>
      </c>
      <c r="W187" s="1">
        <v>0.876</v>
      </c>
      <c r="X187" s="1">
        <v>8.9899999999999994E-2</v>
      </c>
      <c r="Y187" s="1">
        <v>0.15920000000000001</v>
      </c>
      <c r="Z187" s="1" t="s">
        <v>1669</v>
      </c>
      <c r="AA187" s="1">
        <v>6.93E-2</v>
      </c>
      <c r="AB187" s="1">
        <v>851</v>
      </c>
    </row>
    <row r="188" spans="1:28" x14ac:dyDescent="0.3">
      <c r="A188" s="1">
        <v>187</v>
      </c>
      <c r="B188" s="1" t="s">
        <v>1679</v>
      </c>
      <c r="C188" s="1">
        <v>9.4500000000000001E-2</v>
      </c>
      <c r="D188" s="1">
        <v>2E-3</v>
      </c>
      <c r="E188" s="1">
        <v>0.12870000000000001</v>
      </c>
      <c r="F188" s="1">
        <v>0.20749999999999999</v>
      </c>
      <c r="G188" s="1">
        <v>1.15E-2</v>
      </c>
      <c r="H188" s="1">
        <v>2.4199999999999999E-2</v>
      </c>
      <c r="I188" s="1">
        <v>1.2999999999999999E-2</v>
      </c>
      <c r="J188" s="1">
        <v>1.26E-2</v>
      </c>
      <c r="K188" s="1">
        <v>7.5800000000000006E-2</v>
      </c>
      <c r="L188" s="1">
        <v>1.7500000000000002E-2</v>
      </c>
      <c r="M188" s="1">
        <v>7.1999999999999998E-3</v>
      </c>
      <c r="N188" s="1">
        <v>7.8200000000000006E-2</v>
      </c>
      <c r="O188" s="1">
        <v>8.6E-3</v>
      </c>
      <c r="P188" s="1">
        <v>0.1106</v>
      </c>
      <c r="Q188" s="1">
        <v>5.5599999999999997E-2</v>
      </c>
      <c r="R188" s="1">
        <v>5.4399999999999997E-2</v>
      </c>
      <c r="S188" s="1">
        <v>6.5799999999999997E-2</v>
      </c>
      <c r="T188" s="1">
        <v>2.6599999999999999E-2</v>
      </c>
      <c r="U188" s="1">
        <v>1.5E-3</v>
      </c>
      <c r="V188" s="1">
        <v>4.4000000000000003E-3</v>
      </c>
      <c r="W188" s="1">
        <v>0.83179999999999998</v>
      </c>
      <c r="X188" s="1">
        <v>0.1106</v>
      </c>
      <c r="Y188" s="1">
        <v>0.20749999999999999</v>
      </c>
      <c r="Z188" s="1" t="s">
        <v>1669</v>
      </c>
      <c r="AA188" s="1">
        <v>9.69E-2</v>
      </c>
      <c r="AB188" s="1">
        <v>851</v>
      </c>
    </row>
    <row r="189" spans="1:28" x14ac:dyDescent="0.3">
      <c r="A189" s="1">
        <v>188</v>
      </c>
      <c r="B189" s="1" t="s">
        <v>1670</v>
      </c>
      <c r="C189" s="1">
        <v>3.8899999999999997E-2</v>
      </c>
      <c r="D189" s="1">
        <v>4.8999999999999998E-3</v>
      </c>
      <c r="E189" s="1">
        <v>5.1000000000000004E-3</v>
      </c>
      <c r="F189" s="1">
        <v>6.0000000000000001E-3</v>
      </c>
      <c r="G189" s="1">
        <v>0.26590000000000003</v>
      </c>
      <c r="H189" s="1">
        <v>9.1999999999999998E-3</v>
      </c>
      <c r="I189" s="1">
        <v>2.5000000000000001E-3</v>
      </c>
      <c r="J189" s="1">
        <v>8.2600000000000007E-2</v>
      </c>
      <c r="K189" s="1">
        <v>5.7000000000000002E-3</v>
      </c>
      <c r="L189" s="1">
        <v>0.41399999999999998</v>
      </c>
      <c r="M189" s="1">
        <v>3.1099999999999999E-2</v>
      </c>
      <c r="N189" s="1">
        <v>9.1000000000000004E-3</v>
      </c>
      <c r="O189" s="1">
        <v>5.4000000000000003E-3</v>
      </c>
      <c r="P189" s="1">
        <v>5.3E-3</v>
      </c>
      <c r="Q189" s="1">
        <v>5.1000000000000004E-3</v>
      </c>
      <c r="R189" s="1">
        <v>1.26E-2</v>
      </c>
      <c r="S189" s="1">
        <v>1.7000000000000001E-2</v>
      </c>
      <c r="T189" s="1">
        <v>6.4000000000000001E-2</v>
      </c>
      <c r="U189" s="1">
        <v>3.5999999999999999E-3</v>
      </c>
      <c r="V189" s="1">
        <v>1.1900000000000001E-2</v>
      </c>
      <c r="W189" s="1">
        <v>0.61009999999999998</v>
      </c>
      <c r="X189" s="1">
        <v>0.26590000000000003</v>
      </c>
      <c r="Y189" s="1">
        <v>0.41399999999999998</v>
      </c>
      <c r="Z189" s="1" t="s">
        <v>1675</v>
      </c>
      <c r="AA189" s="1">
        <v>0.14810000000000001</v>
      </c>
      <c r="AB189" s="1">
        <v>851</v>
      </c>
    </row>
    <row r="190" spans="1:28" x14ac:dyDescent="0.3">
      <c r="A190" s="1">
        <v>189</v>
      </c>
      <c r="B190" s="1" t="s">
        <v>1675</v>
      </c>
      <c r="C190" s="1">
        <v>3.5200000000000002E-2</v>
      </c>
      <c r="D190" s="1">
        <v>4.2000000000000003E-2</v>
      </c>
      <c r="E190" s="1">
        <v>1.5100000000000001E-2</v>
      </c>
      <c r="F190" s="1">
        <v>2.6200000000000001E-2</v>
      </c>
      <c r="G190" s="1">
        <v>5.9700000000000003E-2</v>
      </c>
      <c r="H190" s="1">
        <v>1.2999999999999999E-2</v>
      </c>
      <c r="I190" s="1">
        <v>3.8E-3</v>
      </c>
      <c r="J190" s="1">
        <v>0.11509999999999999</v>
      </c>
      <c r="K190" s="1">
        <v>2.9000000000000001E-2</v>
      </c>
      <c r="L190" s="1">
        <v>0.21</v>
      </c>
      <c r="M190" s="1">
        <v>1.38E-2</v>
      </c>
      <c r="N190" s="1">
        <v>0.18140000000000001</v>
      </c>
      <c r="O190" s="1">
        <v>5.7000000000000002E-3</v>
      </c>
      <c r="P190" s="1">
        <v>1.9199999999999998E-2</v>
      </c>
      <c r="Q190" s="1">
        <v>1.77E-2</v>
      </c>
      <c r="R190" s="1">
        <v>2.8899999999999999E-2</v>
      </c>
      <c r="S190" s="1">
        <v>2.8799999999999999E-2</v>
      </c>
      <c r="T190" s="1">
        <v>0.1114</v>
      </c>
      <c r="U190" s="1">
        <v>4.0000000000000001E-3</v>
      </c>
      <c r="V190" s="1">
        <v>0.04</v>
      </c>
      <c r="W190" s="1">
        <v>0.82789999999999997</v>
      </c>
      <c r="X190" s="1">
        <v>0.21</v>
      </c>
      <c r="Y190" s="1">
        <v>0.21</v>
      </c>
      <c r="Z190" s="1" t="s">
        <v>1675</v>
      </c>
      <c r="AA190" s="1">
        <v>0</v>
      </c>
      <c r="AB190" s="1">
        <v>851</v>
      </c>
    </row>
    <row r="191" spans="1:28" x14ac:dyDescent="0.3">
      <c r="A191" s="1">
        <v>190</v>
      </c>
      <c r="B191" s="1" t="s">
        <v>1677</v>
      </c>
      <c r="C191" s="1">
        <v>5.3699999999999998E-2</v>
      </c>
      <c r="D191" s="1">
        <v>4.1000000000000003E-3</v>
      </c>
      <c r="E191" s="1">
        <v>0.15090000000000001</v>
      </c>
      <c r="F191" s="1">
        <v>0.20899999999999999</v>
      </c>
      <c r="G191" s="1">
        <v>5.1000000000000004E-3</v>
      </c>
      <c r="H191" s="1">
        <v>3.85E-2</v>
      </c>
      <c r="I191" s="1">
        <v>2.4799999999999999E-2</v>
      </c>
      <c r="J191" s="1">
        <v>1.7100000000000001E-2</v>
      </c>
      <c r="K191" s="1">
        <v>5.8700000000000002E-2</v>
      </c>
      <c r="L191" s="1">
        <v>3.7199999999999997E-2</v>
      </c>
      <c r="M191" s="1">
        <v>5.4999999999999997E-3</v>
      </c>
      <c r="N191" s="1">
        <v>9.4299999999999995E-2</v>
      </c>
      <c r="O191" s="1">
        <v>1.17E-2</v>
      </c>
      <c r="P191" s="1">
        <v>9.6600000000000005E-2</v>
      </c>
      <c r="Q191" s="1">
        <v>3.5299999999999998E-2</v>
      </c>
      <c r="R191" s="1">
        <v>7.9200000000000007E-2</v>
      </c>
      <c r="S191" s="1">
        <v>4.53E-2</v>
      </c>
      <c r="T191" s="1">
        <v>2.3699999999999999E-2</v>
      </c>
      <c r="U191" s="1">
        <v>1.5E-3</v>
      </c>
      <c r="V191" s="1">
        <v>7.6E-3</v>
      </c>
      <c r="W191" s="1">
        <v>0.84079999999999999</v>
      </c>
      <c r="X191" s="1">
        <v>9.4299999999999995E-2</v>
      </c>
      <c r="Y191" s="1">
        <v>0.20899999999999999</v>
      </c>
      <c r="Z191" s="1" t="s">
        <v>1669</v>
      </c>
      <c r="AA191" s="1">
        <v>0.1148</v>
      </c>
      <c r="AB191" s="1">
        <v>851</v>
      </c>
    </row>
    <row r="192" spans="1:28" x14ac:dyDescent="0.3">
      <c r="A192" s="1">
        <v>191</v>
      </c>
      <c r="B192" s="1" t="s">
        <v>1677</v>
      </c>
      <c r="C192" s="1">
        <v>0.129</v>
      </c>
      <c r="D192" s="1">
        <v>2.3099999999999999E-2</v>
      </c>
      <c r="E192" s="1">
        <v>3.3399999999999999E-2</v>
      </c>
      <c r="F192" s="1">
        <v>8.3500000000000005E-2</v>
      </c>
      <c r="G192" s="1">
        <v>2.6100000000000002E-2</v>
      </c>
      <c r="H192" s="1">
        <v>1.06E-2</v>
      </c>
      <c r="I192" s="1">
        <v>1.6500000000000001E-2</v>
      </c>
      <c r="J192" s="1">
        <v>7.5300000000000006E-2</v>
      </c>
      <c r="K192" s="1">
        <v>4.2799999999999998E-2</v>
      </c>
      <c r="L192" s="1">
        <v>0.15809999999999999</v>
      </c>
      <c r="M192" s="1">
        <v>1.3299999999999999E-2</v>
      </c>
      <c r="N192" s="1">
        <v>5.7500000000000002E-2</v>
      </c>
      <c r="O192" s="1">
        <v>5.7999999999999996E-3</v>
      </c>
      <c r="P192" s="1">
        <v>4.7699999999999999E-2</v>
      </c>
      <c r="Q192" s="1">
        <v>2.5000000000000001E-2</v>
      </c>
      <c r="R192" s="1">
        <v>7.51E-2</v>
      </c>
      <c r="S192" s="1">
        <v>6.25E-2</v>
      </c>
      <c r="T192" s="1">
        <v>5.6099999999999997E-2</v>
      </c>
      <c r="U192" s="1">
        <v>4.4999999999999997E-3</v>
      </c>
      <c r="V192" s="1">
        <v>5.4199999999999998E-2</v>
      </c>
      <c r="W192" s="1">
        <v>0.90290000000000004</v>
      </c>
      <c r="X192" s="1">
        <v>5.7500000000000002E-2</v>
      </c>
      <c r="Y192" s="1">
        <v>0.15809999999999999</v>
      </c>
      <c r="Z192" s="1" t="s">
        <v>1675</v>
      </c>
      <c r="AA192" s="1">
        <v>0.10059999999999999</v>
      </c>
      <c r="AB192" s="1">
        <v>851</v>
      </c>
    </row>
    <row r="193" spans="1:28" x14ac:dyDescent="0.3">
      <c r="A193" s="1">
        <v>192</v>
      </c>
      <c r="B193" s="1" t="s">
        <v>1685</v>
      </c>
      <c r="C193" s="1">
        <v>3.4099999999999998E-2</v>
      </c>
      <c r="D193" s="1">
        <v>2.6499999999999999E-2</v>
      </c>
      <c r="E193" s="1">
        <v>6.3E-3</v>
      </c>
      <c r="F193" s="1">
        <v>6.4000000000000003E-3</v>
      </c>
      <c r="G193" s="1">
        <v>0.16170000000000001</v>
      </c>
      <c r="H193" s="1">
        <v>9.1999999999999998E-3</v>
      </c>
      <c r="I193" s="1">
        <v>2.7000000000000001E-3</v>
      </c>
      <c r="J193" s="1">
        <v>9.1999999999999998E-2</v>
      </c>
      <c r="K193" s="1">
        <v>6.1000000000000004E-3</v>
      </c>
      <c r="L193" s="1">
        <v>0.28560000000000002</v>
      </c>
      <c r="M193" s="1">
        <v>2.3900000000000001E-2</v>
      </c>
      <c r="N193" s="1">
        <v>8.3000000000000001E-3</v>
      </c>
      <c r="O193" s="1">
        <v>5.7000000000000002E-3</v>
      </c>
      <c r="P193" s="1">
        <v>5.7000000000000002E-3</v>
      </c>
      <c r="Q193" s="1">
        <v>5.4999999999999997E-3</v>
      </c>
      <c r="R193" s="1">
        <v>1.3599999999999999E-2</v>
      </c>
      <c r="S193" s="1">
        <v>1.2E-2</v>
      </c>
      <c r="T193" s="1">
        <v>4.4999999999999998E-2</v>
      </c>
      <c r="U193" s="1">
        <v>1.14E-2</v>
      </c>
      <c r="V193" s="1">
        <v>0.23830000000000001</v>
      </c>
      <c r="W193" s="1">
        <v>0.70040000000000002</v>
      </c>
      <c r="X193" s="1">
        <v>0.23830000000000001</v>
      </c>
      <c r="Y193" s="1">
        <v>0.28560000000000002</v>
      </c>
      <c r="Z193" s="1" t="s">
        <v>1675</v>
      </c>
      <c r="AA193" s="1">
        <v>4.7300000000000002E-2</v>
      </c>
      <c r="AB193" s="1">
        <v>851</v>
      </c>
    </row>
    <row r="194" spans="1:28" x14ac:dyDescent="0.3">
      <c r="A194" s="1">
        <v>193</v>
      </c>
      <c r="B194" s="1" t="s">
        <v>1677</v>
      </c>
      <c r="C194" s="1">
        <v>8.0600000000000005E-2</v>
      </c>
      <c r="D194" s="1">
        <v>0.01</v>
      </c>
      <c r="E194" s="1">
        <v>7.9799999999999996E-2</v>
      </c>
      <c r="F194" s="1">
        <v>0.1158</v>
      </c>
      <c r="G194" s="1">
        <v>1.2699999999999999E-2</v>
      </c>
      <c r="H194" s="1">
        <v>3.04E-2</v>
      </c>
      <c r="I194" s="1">
        <v>9.9000000000000008E-3</v>
      </c>
      <c r="J194" s="1">
        <v>3.3099999999999997E-2</v>
      </c>
      <c r="K194" s="1">
        <v>8.0699999999999994E-2</v>
      </c>
      <c r="L194" s="1">
        <v>4.4499999999999998E-2</v>
      </c>
      <c r="M194" s="1">
        <v>2.4899999999999999E-2</v>
      </c>
      <c r="N194" s="1">
        <v>0.1862</v>
      </c>
      <c r="O194" s="1">
        <v>9.4999999999999998E-3</v>
      </c>
      <c r="P194" s="1">
        <v>6.9599999999999995E-2</v>
      </c>
      <c r="Q194" s="1">
        <v>4.1300000000000003E-2</v>
      </c>
      <c r="R194" s="1">
        <v>8.7800000000000003E-2</v>
      </c>
      <c r="S194" s="1">
        <v>3.5099999999999999E-2</v>
      </c>
      <c r="T194" s="1">
        <v>3.4299999999999997E-2</v>
      </c>
      <c r="U194" s="1">
        <v>1.6999999999999999E-3</v>
      </c>
      <c r="V194" s="1">
        <v>1.2200000000000001E-2</v>
      </c>
      <c r="W194" s="1">
        <v>0.88109999999999999</v>
      </c>
      <c r="X194" s="1">
        <v>0.1862</v>
      </c>
      <c r="Y194" s="1">
        <v>0.1862</v>
      </c>
      <c r="Z194" s="1" t="s">
        <v>1677</v>
      </c>
      <c r="AA194" s="1">
        <v>0</v>
      </c>
      <c r="AB194" s="1">
        <v>851</v>
      </c>
    </row>
    <row r="195" spans="1:28" x14ac:dyDescent="0.3">
      <c r="A195" s="1">
        <v>194</v>
      </c>
      <c r="B195" s="1" t="s">
        <v>1669</v>
      </c>
      <c r="C195" s="1">
        <v>5.4800000000000001E-2</v>
      </c>
      <c r="D195" s="1">
        <v>3.5999999999999999E-3</v>
      </c>
      <c r="E195" s="1">
        <v>0.1555</v>
      </c>
      <c r="F195" s="1">
        <v>0.24590000000000001</v>
      </c>
      <c r="G195" s="1">
        <v>1.5299999999999999E-2</v>
      </c>
      <c r="H195" s="1">
        <v>2.5100000000000001E-2</v>
      </c>
      <c r="I195" s="1">
        <v>7.0000000000000001E-3</v>
      </c>
      <c r="J195" s="1">
        <v>1.4800000000000001E-2</v>
      </c>
      <c r="K195" s="1">
        <v>5.28E-2</v>
      </c>
      <c r="L195" s="1">
        <v>4.8599999999999997E-2</v>
      </c>
      <c r="M195" s="1">
        <v>5.4000000000000003E-3</v>
      </c>
      <c r="N195" s="1">
        <v>8.3400000000000002E-2</v>
      </c>
      <c r="O195" s="1">
        <v>7.7000000000000002E-3</v>
      </c>
      <c r="P195" s="1">
        <v>0.1099</v>
      </c>
      <c r="Q195" s="1">
        <v>3.4700000000000002E-2</v>
      </c>
      <c r="R195" s="1">
        <v>7.0699999999999999E-2</v>
      </c>
      <c r="S195" s="1">
        <v>3.4799999999999998E-2</v>
      </c>
      <c r="T195" s="1">
        <v>2.3599999999999999E-2</v>
      </c>
      <c r="U195" s="1">
        <v>1.5E-3</v>
      </c>
      <c r="V195" s="1">
        <v>4.7999999999999996E-3</v>
      </c>
      <c r="W195" s="1">
        <v>0.81100000000000005</v>
      </c>
      <c r="X195" s="1">
        <v>0.24590000000000001</v>
      </c>
      <c r="Y195" s="1">
        <v>0.24590000000000001</v>
      </c>
      <c r="Z195" s="1" t="s">
        <v>1669</v>
      </c>
      <c r="AA195" s="1">
        <v>0</v>
      </c>
      <c r="AB195" s="1">
        <v>851</v>
      </c>
    </row>
    <row r="196" spans="1:28" x14ac:dyDescent="0.3">
      <c r="A196" s="1">
        <v>195</v>
      </c>
      <c r="B196" s="1" t="s">
        <v>1674</v>
      </c>
      <c r="C196" s="1">
        <v>5.0099999999999999E-2</v>
      </c>
      <c r="D196" s="1">
        <v>1.3599999999999999E-2</v>
      </c>
      <c r="E196" s="1">
        <v>3.1800000000000002E-2</v>
      </c>
      <c r="F196" s="1">
        <v>8.48E-2</v>
      </c>
      <c r="G196" s="1">
        <v>6.08E-2</v>
      </c>
      <c r="H196" s="1">
        <v>1.3100000000000001E-2</v>
      </c>
      <c r="I196" s="1">
        <v>1.7299999999999999E-2</v>
      </c>
      <c r="J196" s="1">
        <v>0.12690000000000001</v>
      </c>
      <c r="K196" s="1">
        <v>3.44E-2</v>
      </c>
      <c r="L196" s="1">
        <v>0.1202</v>
      </c>
      <c r="M196" s="1">
        <v>1.8200000000000001E-2</v>
      </c>
      <c r="N196" s="1">
        <v>5.8099999999999999E-2</v>
      </c>
      <c r="O196" s="1">
        <v>7.9000000000000008E-3</v>
      </c>
      <c r="P196" s="1">
        <v>0.03</v>
      </c>
      <c r="Q196" s="1">
        <v>2.3E-2</v>
      </c>
      <c r="R196" s="1">
        <v>3.9399999999999998E-2</v>
      </c>
      <c r="S196" s="1">
        <v>7.3700000000000002E-2</v>
      </c>
      <c r="T196" s="1">
        <v>7.7499999999999999E-2</v>
      </c>
      <c r="U196" s="1">
        <v>4.2900000000000001E-2</v>
      </c>
      <c r="V196" s="1">
        <v>7.6399999999999996E-2</v>
      </c>
      <c r="W196" s="1">
        <v>0.92620000000000002</v>
      </c>
      <c r="X196" s="1">
        <v>3.44E-2</v>
      </c>
      <c r="Y196" s="1">
        <v>0.12690000000000001</v>
      </c>
      <c r="Z196" s="1" t="s">
        <v>1673</v>
      </c>
      <c r="AA196" s="1">
        <v>9.2399999999999996E-2</v>
      </c>
      <c r="AB196" s="1">
        <v>851</v>
      </c>
    </row>
    <row r="197" spans="1:28" x14ac:dyDescent="0.3">
      <c r="A197" s="1">
        <v>196</v>
      </c>
      <c r="B197" s="1" t="s">
        <v>1670</v>
      </c>
      <c r="C197" s="1">
        <v>2.8899999999999999E-2</v>
      </c>
      <c r="D197" s="1">
        <v>5.3699999999999998E-2</v>
      </c>
      <c r="E197" s="1">
        <v>6.5799999999999997E-2</v>
      </c>
      <c r="F197" s="1">
        <v>8.4000000000000005E-2</v>
      </c>
      <c r="G197" s="1">
        <v>0.20710000000000001</v>
      </c>
      <c r="H197" s="1">
        <v>4.4999999999999998E-2</v>
      </c>
      <c r="I197" s="1">
        <v>6.4000000000000003E-3</v>
      </c>
      <c r="J197" s="1">
        <v>5.1799999999999999E-2</v>
      </c>
      <c r="K197" s="1">
        <v>2.23E-2</v>
      </c>
      <c r="L197" s="1">
        <v>0.1109</v>
      </c>
      <c r="M197" s="1">
        <v>2.3099999999999999E-2</v>
      </c>
      <c r="N197" s="1">
        <v>6.08E-2</v>
      </c>
      <c r="O197" s="1">
        <v>8.3999999999999995E-3</v>
      </c>
      <c r="P197" s="1">
        <v>3.1300000000000001E-2</v>
      </c>
      <c r="Q197" s="1">
        <v>1.18E-2</v>
      </c>
      <c r="R197" s="1">
        <v>4.9399999999999999E-2</v>
      </c>
      <c r="S197" s="1">
        <v>2.8500000000000001E-2</v>
      </c>
      <c r="T197" s="1">
        <v>4.1200000000000001E-2</v>
      </c>
      <c r="U197" s="1">
        <v>4.1999999999999997E-3</v>
      </c>
      <c r="V197" s="1">
        <v>6.5500000000000003E-2</v>
      </c>
      <c r="W197" s="1">
        <v>0.89039999999999997</v>
      </c>
      <c r="X197" s="1">
        <v>0.20710000000000001</v>
      </c>
      <c r="Y197" s="1">
        <v>0.20710000000000001</v>
      </c>
      <c r="Z197" s="1" t="s">
        <v>1670</v>
      </c>
      <c r="AA197" s="1">
        <v>0</v>
      </c>
      <c r="AB197" s="1">
        <v>851</v>
      </c>
    </row>
    <row r="198" spans="1:28" x14ac:dyDescent="0.3">
      <c r="A198" s="1">
        <v>197</v>
      </c>
      <c r="B198" s="1" t="s">
        <v>1673</v>
      </c>
      <c r="C198" s="1">
        <v>4.4600000000000001E-2</v>
      </c>
      <c r="D198" s="1">
        <v>7.0000000000000001E-3</v>
      </c>
      <c r="E198" s="1">
        <v>0.1241</v>
      </c>
      <c r="F198" s="1">
        <v>0.16889999999999999</v>
      </c>
      <c r="G198" s="1">
        <v>2.1100000000000001E-2</v>
      </c>
      <c r="H198" s="1">
        <v>9.4100000000000003E-2</v>
      </c>
      <c r="I198" s="1">
        <v>8.0999999999999996E-3</v>
      </c>
      <c r="J198" s="1">
        <v>6.9099999999999995E-2</v>
      </c>
      <c r="K198" s="1">
        <v>3.4200000000000001E-2</v>
      </c>
      <c r="L198" s="1">
        <v>6.4699999999999994E-2</v>
      </c>
      <c r="M198" s="1">
        <v>2.1000000000000001E-2</v>
      </c>
      <c r="N198" s="1">
        <v>6.8000000000000005E-2</v>
      </c>
      <c r="O198" s="1">
        <v>6.4500000000000002E-2</v>
      </c>
      <c r="P198" s="1">
        <v>2.6200000000000001E-2</v>
      </c>
      <c r="Q198" s="1">
        <v>1.9599999999999999E-2</v>
      </c>
      <c r="R198" s="1">
        <v>7.7399999999999997E-2</v>
      </c>
      <c r="S198" s="1">
        <v>0.04</v>
      </c>
      <c r="T198" s="1">
        <v>2.4299999999999999E-2</v>
      </c>
      <c r="U198" s="1">
        <v>1.6000000000000001E-3</v>
      </c>
      <c r="V198" s="1">
        <v>2.1499999999999998E-2</v>
      </c>
      <c r="W198" s="1">
        <v>0.89329999999999998</v>
      </c>
      <c r="X198" s="1">
        <v>6.9099999999999995E-2</v>
      </c>
      <c r="Y198" s="1">
        <v>0.16889999999999999</v>
      </c>
      <c r="Z198" s="1" t="s">
        <v>1669</v>
      </c>
      <c r="AA198" s="1">
        <v>9.98E-2</v>
      </c>
      <c r="AB198" s="1">
        <v>851</v>
      </c>
    </row>
    <row r="199" spans="1:28" x14ac:dyDescent="0.3">
      <c r="A199" s="1">
        <v>198</v>
      </c>
      <c r="B199" s="1" t="s">
        <v>1682</v>
      </c>
      <c r="C199" s="1">
        <v>4.8099999999999997E-2</v>
      </c>
      <c r="D199" s="1">
        <v>8.6999999999999994E-3</v>
      </c>
      <c r="E199" s="1">
        <v>0.1236</v>
      </c>
      <c r="F199" s="1">
        <v>0.20569999999999999</v>
      </c>
      <c r="G199" s="1">
        <v>3.8699999999999998E-2</v>
      </c>
      <c r="H199" s="1">
        <v>5.1400000000000001E-2</v>
      </c>
      <c r="I199" s="1">
        <v>7.3000000000000001E-3</v>
      </c>
      <c r="J199" s="1">
        <v>8.7599999999999997E-2</v>
      </c>
      <c r="K199" s="1">
        <v>2.4199999999999999E-2</v>
      </c>
      <c r="L199" s="1">
        <v>9.7000000000000003E-2</v>
      </c>
      <c r="M199" s="1">
        <v>1.12E-2</v>
      </c>
      <c r="N199" s="1">
        <v>5.4699999999999999E-2</v>
      </c>
      <c r="O199" s="1">
        <v>2.06E-2</v>
      </c>
      <c r="P199" s="1">
        <v>2.5700000000000001E-2</v>
      </c>
      <c r="Q199" s="1">
        <v>2.3400000000000001E-2</v>
      </c>
      <c r="R199" s="1">
        <v>5.28E-2</v>
      </c>
      <c r="S199" s="1">
        <v>5.6399999999999999E-2</v>
      </c>
      <c r="T199" s="1">
        <v>3.8699999999999998E-2</v>
      </c>
      <c r="U199" s="1">
        <v>1.8E-3</v>
      </c>
      <c r="V199" s="1">
        <v>2.2599999999999999E-2</v>
      </c>
      <c r="W199" s="1">
        <v>0.87670000000000003</v>
      </c>
      <c r="X199" s="1">
        <v>5.6399999999999999E-2</v>
      </c>
      <c r="Y199" s="1">
        <v>0.20569999999999999</v>
      </c>
      <c r="Z199" s="1" t="s">
        <v>1669</v>
      </c>
      <c r="AA199" s="1">
        <v>0.14929999999999999</v>
      </c>
      <c r="AB199" s="1">
        <v>851</v>
      </c>
    </row>
    <row r="200" spans="1:28" x14ac:dyDescent="0.3">
      <c r="A200" s="1">
        <v>199</v>
      </c>
      <c r="B200" s="1" t="s">
        <v>1679</v>
      </c>
      <c r="C200" s="1">
        <v>4.1500000000000002E-2</v>
      </c>
      <c r="D200" s="1">
        <v>1.0500000000000001E-2</v>
      </c>
      <c r="E200" s="1">
        <v>0.1164</v>
      </c>
      <c r="F200" s="1">
        <v>0.1492</v>
      </c>
      <c r="G200" s="1">
        <v>5.3999999999999999E-2</v>
      </c>
      <c r="H200" s="1">
        <v>3.4599999999999999E-2</v>
      </c>
      <c r="I200" s="1">
        <v>2.4199999999999999E-2</v>
      </c>
      <c r="J200" s="1">
        <v>3.8100000000000002E-2</v>
      </c>
      <c r="K200" s="1">
        <v>4.3900000000000002E-2</v>
      </c>
      <c r="L200" s="1">
        <v>7.3400000000000007E-2</v>
      </c>
      <c r="M200" s="1">
        <v>9.9000000000000008E-3</v>
      </c>
      <c r="N200" s="1">
        <v>9.3600000000000003E-2</v>
      </c>
      <c r="O200" s="1">
        <v>2.7799999999999998E-2</v>
      </c>
      <c r="P200" s="1">
        <v>4.65E-2</v>
      </c>
      <c r="Q200" s="1">
        <v>3.2099999999999997E-2</v>
      </c>
      <c r="R200" s="1">
        <v>0.1087</v>
      </c>
      <c r="S200" s="1">
        <v>3.09E-2</v>
      </c>
      <c r="T200" s="1">
        <v>2.8299999999999999E-2</v>
      </c>
      <c r="U200" s="1">
        <v>1.5299999999999999E-2</v>
      </c>
      <c r="V200" s="1">
        <v>2.1100000000000001E-2</v>
      </c>
      <c r="W200" s="1">
        <v>0.91679999999999995</v>
      </c>
      <c r="X200" s="1">
        <v>4.65E-2</v>
      </c>
      <c r="Y200" s="1">
        <v>0.1492</v>
      </c>
      <c r="Z200" s="1" t="s">
        <v>1669</v>
      </c>
      <c r="AA200" s="1">
        <v>0.1027</v>
      </c>
      <c r="AB200" s="1">
        <v>851</v>
      </c>
    </row>
    <row r="201" spans="1:28" x14ac:dyDescent="0.3">
      <c r="A201" s="1">
        <v>200</v>
      </c>
      <c r="B201" s="1" t="s">
        <v>1683</v>
      </c>
      <c r="C201" s="1">
        <v>4.7500000000000001E-2</v>
      </c>
      <c r="D201" s="1">
        <v>7.7999999999999996E-3</v>
      </c>
      <c r="E201" s="1">
        <v>8.4400000000000003E-2</v>
      </c>
      <c r="F201" s="1">
        <v>0.1318</v>
      </c>
      <c r="G201" s="1">
        <v>5.4100000000000002E-2</v>
      </c>
      <c r="H201" s="1">
        <v>7.7200000000000005E-2</v>
      </c>
      <c r="I201" s="1">
        <v>2.1100000000000001E-2</v>
      </c>
      <c r="J201" s="1">
        <v>7.5600000000000001E-2</v>
      </c>
      <c r="K201" s="1">
        <v>3.27E-2</v>
      </c>
      <c r="L201" s="1">
        <v>0.10929999999999999</v>
      </c>
      <c r="M201" s="1">
        <v>9.4000000000000004E-3</v>
      </c>
      <c r="N201" s="1">
        <v>5.1999999999999998E-2</v>
      </c>
      <c r="O201" s="1">
        <v>7.4700000000000003E-2</v>
      </c>
      <c r="P201" s="1">
        <v>3.6799999999999999E-2</v>
      </c>
      <c r="Q201" s="1">
        <v>1.44E-2</v>
      </c>
      <c r="R201" s="1">
        <v>6.2700000000000006E-2</v>
      </c>
      <c r="S201" s="1">
        <v>3.2300000000000002E-2</v>
      </c>
      <c r="T201" s="1">
        <v>4.0300000000000002E-2</v>
      </c>
      <c r="U201" s="1">
        <v>7.0000000000000001E-3</v>
      </c>
      <c r="V201" s="1">
        <v>2.9100000000000001E-2</v>
      </c>
      <c r="W201" s="1">
        <v>0.92449999999999999</v>
      </c>
      <c r="X201" s="1">
        <v>4.0300000000000002E-2</v>
      </c>
      <c r="Y201" s="1">
        <v>0.1318</v>
      </c>
      <c r="Z201" s="1" t="s">
        <v>1669</v>
      </c>
      <c r="AA201" s="1">
        <v>9.1499999999999998E-2</v>
      </c>
      <c r="AB201" s="1">
        <v>851</v>
      </c>
    </row>
    <row r="202" spans="1:28" x14ac:dyDescent="0.3">
      <c r="A202" s="1">
        <v>201</v>
      </c>
      <c r="B202" s="1" t="s">
        <v>1678</v>
      </c>
      <c r="C202" s="1">
        <v>5.62E-2</v>
      </c>
      <c r="D202" s="1">
        <v>1.3100000000000001E-2</v>
      </c>
      <c r="E202" s="1">
        <v>9.8599999999999993E-2</v>
      </c>
      <c r="F202" s="1">
        <v>7.5800000000000006E-2</v>
      </c>
      <c r="G202" s="1">
        <v>6.3500000000000001E-2</v>
      </c>
      <c r="H202" s="1">
        <v>4.9299999999999997E-2</v>
      </c>
      <c r="I202" s="1">
        <v>1.77E-2</v>
      </c>
      <c r="J202" s="1">
        <v>8.4400000000000003E-2</v>
      </c>
      <c r="K202" s="1">
        <v>4.4900000000000002E-2</v>
      </c>
      <c r="L202" s="1">
        <v>8.9300000000000004E-2</v>
      </c>
      <c r="M202" s="1">
        <v>1.9900000000000001E-2</v>
      </c>
      <c r="N202" s="1">
        <v>3.5200000000000002E-2</v>
      </c>
      <c r="O202" s="1">
        <v>5.5E-2</v>
      </c>
      <c r="P202" s="1">
        <v>3.1300000000000001E-2</v>
      </c>
      <c r="Q202" s="1">
        <v>3.6900000000000002E-2</v>
      </c>
      <c r="R202" s="1">
        <v>6.7799999999999999E-2</v>
      </c>
      <c r="S202" s="1">
        <v>5.1700000000000003E-2</v>
      </c>
      <c r="T202" s="1">
        <v>6.7900000000000002E-2</v>
      </c>
      <c r="U202" s="1">
        <v>9.2999999999999992E-3</v>
      </c>
      <c r="V202" s="1">
        <v>3.2099999999999997E-2</v>
      </c>
      <c r="W202" s="1">
        <v>0.95430000000000004</v>
      </c>
      <c r="X202" s="1">
        <v>5.5E-2</v>
      </c>
      <c r="Y202" s="1">
        <v>9.8599999999999993E-2</v>
      </c>
      <c r="Z202" s="1" t="s">
        <v>1668</v>
      </c>
      <c r="AA202" s="1">
        <v>4.36E-2</v>
      </c>
      <c r="AB202" s="1">
        <v>851</v>
      </c>
    </row>
    <row r="203" spans="1:28" x14ac:dyDescent="0.3">
      <c r="A203" s="1">
        <v>202</v>
      </c>
      <c r="B203" s="1" t="s">
        <v>1671</v>
      </c>
      <c r="C203" s="1">
        <v>6.7299999999999999E-2</v>
      </c>
      <c r="D203" s="1">
        <v>1.49E-2</v>
      </c>
      <c r="E203" s="1">
        <v>7.6899999999999996E-2</v>
      </c>
      <c r="F203" s="1">
        <v>0.1153</v>
      </c>
      <c r="G203" s="1">
        <v>3.3099999999999997E-2</v>
      </c>
      <c r="H203" s="1">
        <v>7.4200000000000002E-2</v>
      </c>
      <c r="I203" s="1">
        <v>2.1899999999999999E-2</v>
      </c>
      <c r="J203" s="1">
        <v>3.9300000000000002E-2</v>
      </c>
      <c r="K203" s="1">
        <v>7.0999999999999994E-2</v>
      </c>
      <c r="L203" s="1">
        <v>6.4799999999999996E-2</v>
      </c>
      <c r="M203" s="1">
        <v>1.7000000000000001E-2</v>
      </c>
      <c r="N203" s="1">
        <v>6.1600000000000002E-2</v>
      </c>
      <c r="O203" s="1">
        <v>4.0399999999999998E-2</v>
      </c>
      <c r="P203" s="1">
        <v>5.3900000000000003E-2</v>
      </c>
      <c r="Q203" s="1">
        <v>4.1599999999999998E-2</v>
      </c>
      <c r="R203" s="1">
        <v>7.5300000000000006E-2</v>
      </c>
      <c r="S203" s="1">
        <v>5.2999999999999999E-2</v>
      </c>
      <c r="T203" s="1">
        <v>4.87E-2</v>
      </c>
      <c r="U203" s="1">
        <v>8.9999999999999993E-3</v>
      </c>
      <c r="V203" s="1">
        <v>2.07E-2</v>
      </c>
      <c r="W203" s="1">
        <v>0.95240000000000002</v>
      </c>
      <c r="X203" s="1">
        <v>7.4200000000000002E-2</v>
      </c>
      <c r="Y203" s="1">
        <v>0.1153</v>
      </c>
      <c r="Z203" s="1" t="s">
        <v>1669</v>
      </c>
      <c r="AA203" s="1">
        <v>4.1099999999999998E-2</v>
      </c>
      <c r="AB203" s="1">
        <v>851</v>
      </c>
    </row>
    <row r="204" spans="1:28" x14ac:dyDescent="0.3">
      <c r="A204" s="1">
        <v>203</v>
      </c>
      <c r="B204" s="1" t="s">
        <v>1675</v>
      </c>
      <c r="C204" s="1">
        <v>4.6199999999999998E-2</v>
      </c>
      <c r="D204" s="1">
        <v>3.0599999999999999E-2</v>
      </c>
      <c r="E204" s="1">
        <v>3.1E-2</v>
      </c>
      <c r="F204" s="1">
        <v>5.4600000000000003E-2</v>
      </c>
      <c r="G204" s="1">
        <v>9.9400000000000002E-2</v>
      </c>
      <c r="H204" s="1">
        <v>4.6899999999999997E-2</v>
      </c>
      <c r="I204" s="1">
        <v>1.1900000000000001E-2</v>
      </c>
      <c r="J204" s="1">
        <v>0.11070000000000001</v>
      </c>
      <c r="K204" s="1">
        <v>3.73E-2</v>
      </c>
      <c r="L204" s="1">
        <v>0.15959999999999999</v>
      </c>
      <c r="M204" s="1">
        <v>1.7399999999999999E-2</v>
      </c>
      <c r="N204" s="1">
        <v>2.9700000000000001E-2</v>
      </c>
      <c r="O204" s="1">
        <v>3.3099999999999997E-2</v>
      </c>
      <c r="P204" s="1">
        <v>2.3699999999999999E-2</v>
      </c>
      <c r="Q204" s="1">
        <v>3.2399999999999998E-2</v>
      </c>
      <c r="R204" s="1">
        <v>5.8799999999999998E-2</v>
      </c>
      <c r="S204" s="1">
        <v>5.3400000000000003E-2</v>
      </c>
      <c r="T204" s="1">
        <v>8.4099999999999994E-2</v>
      </c>
      <c r="U204" s="1">
        <v>1.04E-2</v>
      </c>
      <c r="V204" s="1">
        <v>2.8799999999999999E-2</v>
      </c>
      <c r="W204" s="1">
        <v>0.92410000000000003</v>
      </c>
      <c r="X204" s="1">
        <v>0.15959999999999999</v>
      </c>
      <c r="Y204" s="1">
        <v>0.15959999999999999</v>
      </c>
      <c r="Z204" s="1" t="s">
        <v>1675</v>
      </c>
      <c r="AA204" s="1">
        <v>0</v>
      </c>
      <c r="AB204" s="1">
        <v>851</v>
      </c>
    </row>
    <row r="205" spans="1:28" x14ac:dyDescent="0.3">
      <c r="A205" s="1">
        <v>204</v>
      </c>
      <c r="B205" s="1" t="s">
        <v>1666</v>
      </c>
      <c r="C205" s="1">
        <v>7.8399999999999997E-2</v>
      </c>
      <c r="D205" s="1">
        <v>1.01E-2</v>
      </c>
      <c r="E205" s="1">
        <v>8.3599999999999994E-2</v>
      </c>
      <c r="F205" s="1">
        <v>0.14219999999999999</v>
      </c>
      <c r="G205" s="1">
        <v>1.7600000000000001E-2</v>
      </c>
      <c r="H205" s="1">
        <v>3.9699999999999999E-2</v>
      </c>
      <c r="I205" s="1">
        <v>1.55E-2</v>
      </c>
      <c r="J205" s="1">
        <v>2.5700000000000001E-2</v>
      </c>
      <c r="K205" s="1">
        <v>4.7699999999999999E-2</v>
      </c>
      <c r="L205" s="1">
        <v>4.8399999999999999E-2</v>
      </c>
      <c r="M205" s="1">
        <v>1.18E-2</v>
      </c>
      <c r="N205" s="1">
        <v>8.2400000000000001E-2</v>
      </c>
      <c r="O205" s="1">
        <v>6.4799999999999996E-2</v>
      </c>
      <c r="P205" s="1">
        <v>4.53E-2</v>
      </c>
      <c r="Q205" s="1">
        <v>2.8899999999999999E-2</v>
      </c>
      <c r="R205" s="1">
        <v>0.10299999999999999</v>
      </c>
      <c r="S205" s="1">
        <v>7.3599999999999999E-2</v>
      </c>
      <c r="T205" s="1">
        <v>4.2700000000000002E-2</v>
      </c>
      <c r="U205" s="1">
        <v>6.8999999999999999E-3</v>
      </c>
      <c r="V205" s="1">
        <v>3.1800000000000002E-2</v>
      </c>
      <c r="W205" s="1">
        <v>0.92230000000000001</v>
      </c>
      <c r="X205" s="1">
        <v>7.8399999999999997E-2</v>
      </c>
      <c r="Y205" s="1">
        <v>0.14219999999999999</v>
      </c>
      <c r="Z205" s="1" t="s">
        <v>1669</v>
      </c>
      <c r="AA205" s="1">
        <v>6.3799999999999996E-2</v>
      </c>
      <c r="AB205" s="1">
        <v>851</v>
      </c>
    </row>
    <row r="206" spans="1:28" x14ac:dyDescent="0.3">
      <c r="A206" s="1">
        <v>205</v>
      </c>
      <c r="B206" s="1" t="s">
        <v>1675</v>
      </c>
      <c r="C206" s="1">
        <v>2.6100000000000002E-2</v>
      </c>
      <c r="D206" s="1">
        <v>4.9200000000000001E-2</v>
      </c>
      <c r="E206" s="1">
        <v>1.26E-2</v>
      </c>
      <c r="F206" s="1">
        <v>1.4999999999999999E-2</v>
      </c>
      <c r="G206" s="1">
        <v>0.10580000000000001</v>
      </c>
      <c r="H206" s="1">
        <v>1.8599999999999998E-2</v>
      </c>
      <c r="I206" s="1">
        <v>7.9000000000000008E-3</v>
      </c>
      <c r="J206" s="1">
        <v>0.19359999999999999</v>
      </c>
      <c r="K206" s="1">
        <v>1.43E-2</v>
      </c>
      <c r="L206" s="1">
        <v>0.29170000000000001</v>
      </c>
      <c r="M206" s="1">
        <v>1.37E-2</v>
      </c>
      <c r="N206" s="1">
        <v>1.4500000000000001E-2</v>
      </c>
      <c r="O206" s="1">
        <v>1.6799999999999999E-2</v>
      </c>
      <c r="P206" s="1">
        <v>1.01E-2</v>
      </c>
      <c r="Q206" s="1">
        <v>1.55E-2</v>
      </c>
      <c r="R206" s="1">
        <v>2.1600000000000001E-2</v>
      </c>
      <c r="S206" s="1">
        <v>4.1700000000000001E-2</v>
      </c>
      <c r="T206" s="1">
        <v>6.7199999999999996E-2</v>
      </c>
      <c r="U206" s="1">
        <v>3.9100000000000003E-2</v>
      </c>
      <c r="V206" s="1">
        <v>2.4799999999999999E-2</v>
      </c>
      <c r="W206" s="1">
        <v>0.78939999999999999</v>
      </c>
      <c r="X206" s="1">
        <v>0.29170000000000001</v>
      </c>
      <c r="Y206" s="1">
        <v>0.29170000000000001</v>
      </c>
      <c r="Z206" s="1" t="s">
        <v>1675</v>
      </c>
      <c r="AA206" s="1">
        <v>0</v>
      </c>
      <c r="AB206" s="1">
        <v>851</v>
      </c>
    </row>
    <row r="207" spans="1:28" x14ac:dyDescent="0.3">
      <c r="A207" s="1">
        <v>206</v>
      </c>
      <c r="B207" s="1" t="s">
        <v>1681</v>
      </c>
      <c r="C207" s="1">
        <v>5.62E-2</v>
      </c>
      <c r="D207" s="1">
        <v>7.9000000000000008E-3</v>
      </c>
      <c r="E207" s="1">
        <v>0.1628</v>
      </c>
      <c r="F207" s="1">
        <v>8.5800000000000001E-2</v>
      </c>
      <c r="G207" s="1">
        <v>1.8200000000000001E-2</v>
      </c>
      <c r="H207" s="1">
        <v>4.5499999999999999E-2</v>
      </c>
      <c r="I207" s="1">
        <v>1.32E-2</v>
      </c>
      <c r="J207" s="1">
        <v>3.61E-2</v>
      </c>
      <c r="K207" s="1">
        <v>4.8000000000000001E-2</v>
      </c>
      <c r="L207" s="1">
        <v>4.82E-2</v>
      </c>
      <c r="M207" s="1">
        <v>8.6E-3</v>
      </c>
      <c r="N207" s="1">
        <v>0.1018</v>
      </c>
      <c r="O207" s="1">
        <v>6.3899999999999998E-2</v>
      </c>
      <c r="P207" s="1">
        <v>3.0499999999999999E-2</v>
      </c>
      <c r="Q207" s="1">
        <v>3.0800000000000001E-2</v>
      </c>
      <c r="R207" s="1">
        <v>0.12820000000000001</v>
      </c>
      <c r="S207" s="1">
        <v>6.7500000000000004E-2</v>
      </c>
      <c r="T207" s="1">
        <v>2.9899999999999999E-2</v>
      </c>
      <c r="U207" s="1">
        <v>5.0000000000000001E-3</v>
      </c>
      <c r="V207" s="1">
        <v>1.1599999999999999E-2</v>
      </c>
      <c r="W207" s="1">
        <v>0.89490000000000003</v>
      </c>
      <c r="X207" s="1">
        <v>0.12820000000000001</v>
      </c>
      <c r="Y207" s="1">
        <v>0.1628</v>
      </c>
      <c r="Z207" s="1" t="s">
        <v>1668</v>
      </c>
      <c r="AA207" s="1">
        <v>3.4700000000000002E-2</v>
      </c>
      <c r="AB207" s="1">
        <v>851</v>
      </c>
    </row>
    <row r="208" spans="1:28" x14ac:dyDescent="0.3">
      <c r="A208" s="1">
        <v>207</v>
      </c>
      <c r="B208" s="1" t="s">
        <v>1678</v>
      </c>
      <c r="C208" s="1">
        <v>5.8799999999999998E-2</v>
      </c>
      <c r="D208" s="1">
        <v>1.3299999999999999E-2</v>
      </c>
      <c r="E208" s="1">
        <v>9.9099999999999994E-2</v>
      </c>
      <c r="F208" s="1">
        <v>0.13689999999999999</v>
      </c>
      <c r="G208" s="1">
        <v>2.58E-2</v>
      </c>
      <c r="H208" s="1">
        <v>6.3500000000000001E-2</v>
      </c>
      <c r="I208" s="1">
        <v>1.7000000000000001E-2</v>
      </c>
      <c r="J208" s="1">
        <v>3.2300000000000002E-2</v>
      </c>
      <c r="K208" s="1">
        <v>6.5299999999999997E-2</v>
      </c>
      <c r="L208" s="1">
        <v>6.0600000000000001E-2</v>
      </c>
      <c r="M208" s="1">
        <v>1.46E-2</v>
      </c>
      <c r="N208" s="1">
        <v>7.0900000000000005E-2</v>
      </c>
      <c r="O208" s="1">
        <v>6.1100000000000002E-2</v>
      </c>
      <c r="P208" s="1">
        <v>4.7100000000000003E-2</v>
      </c>
      <c r="Q208" s="1">
        <v>3.85E-2</v>
      </c>
      <c r="R208" s="1">
        <v>6.9099999999999995E-2</v>
      </c>
      <c r="S208" s="1">
        <v>5.2299999999999999E-2</v>
      </c>
      <c r="T208" s="1">
        <v>4.0300000000000002E-2</v>
      </c>
      <c r="U208" s="1">
        <v>8.3999999999999995E-3</v>
      </c>
      <c r="V208" s="1">
        <v>2.5100000000000001E-2</v>
      </c>
      <c r="W208" s="1">
        <v>0.93910000000000005</v>
      </c>
      <c r="X208" s="1">
        <v>6.1100000000000002E-2</v>
      </c>
      <c r="Y208" s="1">
        <v>0.13689999999999999</v>
      </c>
      <c r="Z208" s="1" t="s">
        <v>1669</v>
      </c>
      <c r="AA208" s="1">
        <v>7.5800000000000006E-2</v>
      </c>
      <c r="AB208" s="1">
        <v>851</v>
      </c>
    </row>
    <row r="209" spans="1:28" x14ac:dyDescent="0.3">
      <c r="A209" s="1">
        <v>208</v>
      </c>
      <c r="B209" s="1" t="s">
        <v>1683</v>
      </c>
      <c r="C209" s="1">
        <v>6.7100000000000007E-2</v>
      </c>
      <c r="D209" s="1">
        <v>2.2499999999999999E-2</v>
      </c>
      <c r="E209" s="1">
        <v>5.4100000000000002E-2</v>
      </c>
      <c r="F209" s="1">
        <v>7.1499999999999994E-2</v>
      </c>
      <c r="G209" s="1">
        <v>3.0599999999999999E-2</v>
      </c>
      <c r="H209" s="1">
        <v>5.2600000000000001E-2</v>
      </c>
      <c r="I209" s="1">
        <v>1.77E-2</v>
      </c>
      <c r="J209" s="1">
        <v>6.5799999999999997E-2</v>
      </c>
      <c r="K209" s="1">
        <v>4.9000000000000002E-2</v>
      </c>
      <c r="L209" s="1">
        <v>9.2100000000000001E-2</v>
      </c>
      <c r="M209" s="1">
        <v>1.9900000000000001E-2</v>
      </c>
      <c r="N209" s="1">
        <v>5.3100000000000001E-2</v>
      </c>
      <c r="O209" s="1">
        <v>3.3500000000000002E-2</v>
      </c>
      <c r="P209" s="1">
        <v>3.4299999999999997E-2</v>
      </c>
      <c r="Q209" s="1">
        <v>3.44E-2</v>
      </c>
      <c r="R209" s="1">
        <v>6.0699999999999997E-2</v>
      </c>
      <c r="S209" s="1">
        <v>8.5099999999999995E-2</v>
      </c>
      <c r="T209" s="1">
        <v>0.1152</v>
      </c>
      <c r="U209" s="1">
        <v>8.6999999999999994E-3</v>
      </c>
      <c r="V209" s="1">
        <v>3.2099999999999997E-2</v>
      </c>
      <c r="W209" s="1">
        <v>0.95209999999999995</v>
      </c>
      <c r="X209" s="1">
        <v>0.1152</v>
      </c>
      <c r="Y209" s="1">
        <v>0.1152</v>
      </c>
      <c r="Z209" s="1" t="s">
        <v>1683</v>
      </c>
      <c r="AA209" s="1">
        <v>0</v>
      </c>
      <c r="AB209" s="1">
        <v>851</v>
      </c>
    </row>
    <row r="210" spans="1:28" x14ac:dyDescent="0.3">
      <c r="A210" s="1">
        <v>209</v>
      </c>
      <c r="B210" s="1" t="s">
        <v>1668</v>
      </c>
      <c r="C210" s="1">
        <v>7.4700000000000003E-2</v>
      </c>
      <c r="D210" s="1">
        <v>1.3899999999999999E-2</v>
      </c>
      <c r="E210" s="1">
        <v>0.16320000000000001</v>
      </c>
      <c r="F210" s="1">
        <v>0.19850000000000001</v>
      </c>
      <c r="G210" s="1">
        <v>9.9000000000000008E-3</v>
      </c>
      <c r="H210" s="1">
        <v>4.4600000000000001E-2</v>
      </c>
      <c r="I210" s="1">
        <v>0.01</v>
      </c>
      <c r="J210" s="1">
        <v>5.0299999999999997E-2</v>
      </c>
      <c r="K210" s="1">
        <v>5.8099999999999999E-2</v>
      </c>
      <c r="L210" s="1">
        <v>2.8299999999999999E-2</v>
      </c>
      <c r="M210" s="1">
        <v>3.5999999999999999E-3</v>
      </c>
      <c r="N210" s="1">
        <v>6.9099999999999995E-2</v>
      </c>
      <c r="O210" s="1">
        <v>2.1700000000000001E-2</v>
      </c>
      <c r="P210" s="1">
        <v>2.81E-2</v>
      </c>
      <c r="Q210" s="1">
        <v>2.3099999999999999E-2</v>
      </c>
      <c r="R210" s="1">
        <v>9.3899999999999997E-2</v>
      </c>
      <c r="S210" s="1">
        <v>5.2200000000000003E-2</v>
      </c>
      <c r="T210" s="1">
        <v>4.9500000000000002E-2</v>
      </c>
      <c r="U210" s="1">
        <v>2.0999999999999999E-3</v>
      </c>
      <c r="V210" s="1">
        <v>5.0000000000000001E-3</v>
      </c>
      <c r="W210" s="1">
        <v>0.85370000000000001</v>
      </c>
      <c r="X210" s="1">
        <v>0.16320000000000001</v>
      </c>
      <c r="Y210" s="1">
        <v>0.19850000000000001</v>
      </c>
      <c r="Z210" s="1" t="s">
        <v>1669</v>
      </c>
      <c r="AA210" s="1">
        <v>3.5299999999999998E-2</v>
      </c>
      <c r="AB210" s="1">
        <v>851</v>
      </c>
    </row>
    <row r="211" spans="1:28" x14ac:dyDescent="0.3">
      <c r="A211" s="1">
        <v>210</v>
      </c>
      <c r="B211" s="1" t="s">
        <v>1682</v>
      </c>
      <c r="C211" s="1">
        <v>3.1600000000000003E-2</v>
      </c>
      <c r="D211" s="1">
        <v>3.3999999999999998E-3</v>
      </c>
      <c r="E211" s="1">
        <v>0.18529999999999999</v>
      </c>
      <c r="F211" s="1">
        <v>8.6900000000000005E-2</v>
      </c>
      <c r="G211" s="1">
        <v>2.2599999999999999E-2</v>
      </c>
      <c r="H211" s="1">
        <v>2.6599999999999999E-2</v>
      </c>
      <c r="I211" s="1">
        <v>1.7000000000000001E-2</v>
      </c>
      <c r="J211" s="1">
        <v>3.9399999999999998E-2</v>
      </c>
      <c r="K211" s="1">
        <v>9.9599999999999994E-2</v>
      </c>
      <c r="L211" s="1">
        <v>4.3900000000000002E-2</v>
      </c>
      <c r="M211" s="1">
        <v>5.4999999999999997E-3</v>
      </c>
      <c r="N211" s="1">
        <v>0.16009999999999999</v>
      </c>
      <c r="O211" s="1">
        <v>0.02</v>
      </c>
      <c r="P211" s="1">
        <v>7.0699999999999999E-2</v>
      </c>
      <c r="Q211" s="1">
        <v>1.3299999999999999E-2</v>
      </c>
      <c r="R211" s="1">
        <v>8.09E-2</v>
      </c>
      <c r="S211" s="1">
        <v>3.2800000000000003E-2</v>
      </c>
      <c r="T211" s="1">
        <v>3.8800000000000001E-2</v>
      </c>
      <c r="U211" s="1">
        <v>3.0999999999999999E-3</v>
      </c>
      <c r="V211" s="1">
        <v>1.8700000000000001E-2</v>
      </c>
      <c r="W211" s="1">
        <v>0.86029999999999995</v>
      </c>
      <c r="X211" s="1">
        <v>3.2800000000000003E-2</v>
      </c>
      <c r="Y211" s="1">
        <v>0.18529999999999999</v>
      </c>
      <c r="Z211" s="1" t="s">
        <v>1668</v>
      </c>
      <c r="AA211" s="1">
        <v>0.15260000000000001</v>
      </c>
      <c r="AB211" s="1">
        <v>851</v>
      </c>
    </row>
    <row r="212" spans="1:28" x14ac:dyDescent="0.3">
      <c r="A212" s="1">
        <v>211</v>
      </c>
      <c r="B212" s="1" t="s">
        <v>1682</v>
      </c>
      <c r="C212" s="1">
        <v>0.1181</v>
      </c>
      <c r="D212" s="1">
        <v>1.26E-2</v>
      </c>
      <c r="E212" s="1">
        <v>2.9000000000000001E-2</v>
      </c>
      <c r="F212" s="1">
        <v>5.79E-2</v>
      </c>
      <c r="G212" s="1">
        <v>3.44E-2</v>
      </c>
      <c r="H212" s="1">
        <v>2.9700000000000001E-2</v>
      </c>
      <c r="I212" s="1">
        <v>9.4999999999999998E-3</v>
      </c>
      <c r="J212" s="1">
        <v>0.1109</v>
      </c>
      <c r="K212" s="1">
        <v>4.8500000000000001E-2</v>
      </c>
      <c r="L212" s="1">
        <v>0.1174</v>
      </c>
      <c r="M212" s="1">
        <v>1.54E-2</v>
      </c>
      <c r="N212" s="1">
        <v>4.4299999999999999E-2</v>
      </c>
      <c r="O212" s="1">
        <v>3.2599999999999997E-2</v>
      </c>
      <c r="P212" s="1">
        <v>2.4799999999999999E-2</v>
      </c>
      <c r="Q212" s="1">
        <v>1.6E-2</v>
      </c>
      <c r="R212" s="1">
        <v>9.06E-2</v>
      </c>
      <c r="S212" s="1">
        <v>6.2700000000000006E-2</v>
      </c>
      <c r="T212" s="1">
        <v>8.5999999999999993E-2</v>
      </c>
      <c r="U212" s="1">
        <v>8.8000000000000005E-3</v>
      </c>
      <c r="V212" s="1">
        <v>5.0999999999999997E-2</v>
      </c>
      <c r="W212" s="1">
        <v>0.91759999999999997</v>
      </c>
      <c r="X212" s="1">
        <v>6.2700000000000006E-2</v>
      </c>
      <c r="Y212" s="1">
        <v>0.1181</v>
      </c>
      <c r="Z212" s="1" t="s">
        <v>1666</v>
      </c>
      <c r="AA212" s="1">
        <v>5.5399999999999998E-2</v>
      </c>
      <c r="AB212" s="1">
        <v>851</v>
      </c>
    </row>
    <row r="213" spans="1:28" x14ac:dyDescent="0.3">
      <c r="A213" s="1">
        <v>212</v>
      </c>
      <c r="B213" s="1" t="s">
        <v>1683</v>
      </c>
      <c r="C213" s="1">
        <v>6.9500000000000006E-2</v>
      </c>
      <c r="D213" s="1">
        <v>3.5999999999999999E-3</v>
      </c>
      <c r="E213" s="1">
        <v>0.17130000000000001</v>
      </c>
      <c r="F213" s="1">
        <v>0.1593</v>
      </c>
      <c r="G213" s="1">
        <v>7.9000000000000008E-3</v>
      </c>
      <c r="H213" s="1">
        <v>2.5499999999999998E-2</v>
      </c>
      <c r="I213" s="1">
        <v>1.01E-2</v>
      </c>
      <c r="J213" s="1">
        <v>3.7400000000000003E-2</v>
      </c>
      <c r="K213" s="1">
        <v>0.1138</v>
      </c>
      <c r="L213" s="1">
        <v>2.9399999999999999E-2</v>
      </c>
      <c r="M213" s="1">
        <v>5.4000000000000003E-3</v>
      </c>
      <c r="N213" s="1">
        <v>7.2999999999999995E-2</v>
      </c>
      <c r="O213" s="1">
        <v>2.1700000000000001E-2</v>
      </c>
      <c r="P213" s="1">
        <v>7.9200000000000007E-2</v>
      </c>
      <c r="Q213" s="1">
        <v>2.2599999999999999E-2</v>
      </c>
      <c r="R213" s="1">
        <v>6.4399999999999999E-2</v>
      </c>
      <c r="S213" s="1">
        <v>5.1999999999999998E-2</v>
      </c>
      <c r="T213" s="1">
        <v>4.9000000000000002E-2</v>
      </c>
      <c r="U213" s="1">
        <v>1.5E-3</v>
      </c>
      <c r="V213" s="1">
        <v>3.5000000000000001E-3</v>
      </c>
      <c r="W213" s="1">
        <v>0.85089999999999999</v>
      </c>
      <c r="X213" s="1">
        <v>4.9000000000000002E-2</v>
      </c>
      <c r="Y213" s="1">
        <v>0.17130000000000001</v>
      </c>
      <c r="Z213" s="1" t="s">
        <v>1668</v>
      </c>
      <c r="AA213" s="1">
        <v>0.1222</v>
      </c>
      <c r="AB213" s="1">
        <v>851</v>
      </c>
    </row>
    <row r="214" spans="1:28" x14ac:dyDescent="0.3">
      <c r="A214" s="1">
        <v>213</v>
      </c>
      <c r="B214" s="1" t="s">
        <v>1675</v>
      </c>
      <c r="C214" s="1">
        <v>7.1599999999999997E-2</v>
      </c>
      <c r="D214" s="1">
        <v>4.8999999999999998E-3</v>
      </c>
      <c r="E214" s="1">
        <v>0.1091</v>
      </c>
      <c r="F214" s="1">
        <v>0.1983</v>
      </c>
      <c r="G214" s="1">
        <v>1.67E-2</v>
      </c>
      <c r="H214" s="1">
        <v>2.0899999999999998E-2</v>
      </c>
      <c r="I214" s="1">
        <v>1.04E-2</v>
      </c>
      <c r="J214" s="1">
        <v>2.3099999999999999E-2</v>
      </c>
      <c r="K214" s="1">
        <v>0.1699</v>
      </c>
      <c r="L214" s="1">
        <v>4.9000000000000002E-2</v>
      </c>
      <c r="M214" s="1">
        <v>7.9000000000000008E-3</v>
      </c>
      <c r="N214" s="1">
        <v>4.24E-2</v>
      </c>
      <c r="O214" s="1">
        <v>9.7999999999999997E-3</v>
      </c>
      <c r="P214" s="1">
        <v>8.5300000000000001E-2</v>
      </c>
      <c r="Q214" s="1">
        <v>2.81E-2</v>
      </c>
      <c r="R214" s="1">
        <v>7.22E-2</v>
      </c>
      <c r="S214" s="1">
        <v>2.9499999999999998E-2</v>
      </c>
      <c r="T214" s="1">
        <v>3.6999999999999998E-2</v>
      </c>
      <c r="U214" s="1">
        <v>2.3999999999999998E-3</v>
      </c>
      <c r="V214" s="1">
        <v>1.14E-2</v>
      </c>
      <c r="W214" s="1">
        <v>0.84099999999999997</v>
      </c>
      <c r="X214" s="1">
        <v>4.9000000000000002E-2</v>
      </c>
      <c r="Y214" s="1">
        <v>0.1983</v>
      </c>
      <c r="Z214" s="1" t="s">
        <v>1669</v>
      </c>
      <c r="AA214" s="1">
        <v>0.1492</v>
      </c>
      <c r="AB214" s="1">
        <v>851</v>
      </c>
    </row>
    <row r="215" spans="1:28" x14ac:dyDescent="0.3">
      <c r="A215" s="1">
        <v>214</v>
      </c>
      <c r="B215" s="1" t="s">
        <v>1683</v>
      </c>
      <c r="C215" s="1">
        <v>6.3600000000000004E-2</v>
      </c>
      <c r="D215" s="1">
        <v>8.0999999999999996E-3</v>
      </c>
      <c r="E215" s="1">
        <v>4.7999999999999996E-3</v>
      </c>
      <c r="F215" s="1">
        <v>5.7000000000000002E-3</v>
      </c>
      <c r="G215" s="1">
        <v>0.113</v>
      </c>
      <c r="H215" s="1">
        <v>1.9400000000000001E-2</v>
      </c>
      <c r="I215" s="1">
        <v>2.3999999999999998E-3</v>
      </c>
      <c r="J215" s="1">
        <v>0.34320000000000001</v>
      </c>
      <c r="K215" s="1">
        <v>6.6E-3</v>
      </c>
      <c r="L215" s="1">
        <v>0.17749999999999999</v>
      </c>
      <c r="M215" s="1">
        <v>2.1100000000000001E-2</v>
      </c>
      <c r="N215" s="1">
        <v>4.1999999999999997E-3</v>
      </c>
      <c r="O215" s="1">
        <v>5.1999999999999998E-3</v>
      </c>
      <c r="P215" s="1">
        <v>4.8999999999999998E-3</v>
      </c>
      <c r="Q215" s="1">
        <v>4.8999999999999998E-3</v>
      </c>
      <c r="R215" s="1">
        <v>8.6E-3</v>
      </c>
      <c r="S215" s="1">
        <v>1.67E-2</v>
      </c>
      <c r="T215" s="1">
        <v>0.17369999999999999</v>
      </c>
      <c r="U215" s="1">
        <v>2.5000000000000001E-3</v>
      </c>
      <c r="V215" s="1">
        <v>1.4E-2</v>
      </c>
      <c r="W215" s="1">
        <v>0.66269999999999996</v>
      </c>
      <c r="X215" s="1">
        <v>0.17369999999999999</v>
      </c>
      <c r="Y215" s="1">
        <v>0.34320000000000001</v>
      </c>
      <c r="Z215" s="1" t="s">
        <v>1673</v>
      </c>
      <c r="AA215" s="1">
        <v>0.16950000000000001</v>
      </c>
      <c r="AB215" s="1">
        <v>851</v>
      </c>
    </row>
    <row r="216" spans="1:28" x14ac:dyDescent="0.3">
      <c r="A216" s="1">
        <v>215</v>
      </c>
      <c r="B216" s="1" t="s">
        <v>1669</v>
      </c>
      <c r="C216" s="1">
        <v>8.6900000000000005E-2</v>
      </c>
      <c r="D216" s="1">
        <v>4.4000000000000003E-3</v>
      </c>
      <c r="E216" s="1">
        <v>1.5900000000000001E-2</v>
      </c>
      <c r="F216" s="1">
        <v>0.25459999999999999</v>
      </c>
      <c r="G216" s="1">
        <v>1.67E-2</v>
      </c>
      <c r="H216" s="1">
        <v>4.2500000000000003E-2</v>
      </c>
      <c r="I216" s="1">
        <v>8.8000000000000005E-3</v>
      </c>
      <c r="J216" s="1">
        <v>4.3499999999999997E-2</v>
      </c>
      <c r="K216" s="1">
        <v>0.14050000000000001</v>
      </c>
      <c r="L216" s="1">
        <v>5.0099999999999999E-2</v>
      </c>
      <c r="M216" s="1">
        <v>8.5000000000000006E-3</v>
      </c>
      <c r="N216" s="1">
        <v>3.5299999999999998E-2</v>
      </c>
      <c r="O216" s="1">
        <v>9.7000000000000003E-3</v>
      </c>
      <c r="P216" s="1">
        <v>6.3700000000000007E-2</v>
      </c>
      <c r="Q216" s="1">
        <v>3.2000000000000001E-2</v>
      </c>
      <c r="R216" s="1">
        <v>7.5399999999999995E-2</v>
      </c>
      <c r="S216" s="1">
        <v>4.3900000000000002E-2</v>
      </c>
      <c r="T216" s="1">
        <v>4.65E-2</v>
      </c>
      <c r="U216" s="1">
        <v>1.6000000000000001E-3</v>
      </c>
      <c r="V216" s="1">
        <v>1.9300000000000001E-2</v>
      </c>
      <c r="W216" s="1">
        <v>0.83709999999999996</v>
      </c>
      <c r="X216" s="1">
        <v>0.25459999999999999</v>
      </c>
      <c r="Y216" s="1">
        <v>0.25459999999999999</v>
      </c>
      <c r="Z216" s="1" t="s">
        <v>1669</v>
      </c>
      <c r="AA216" s="1">
        <v>0</v>
      </c>
      <c r="AB216" s="1">
        <v>851</v>
      </c>
    </row>
    <row r="217" spans="1:28" x14ac:dyDescent="0.3">
      <c r="A217" s="1">
        <v>216</v>
      </c>
      <c r="B217" s="1" t="s">
        <v>1681</v>
      </c>
      <c r="C217" s="1">
        <v>0.125</v>
      </c>
      <c r="D217" s="1">
        <v>1.9E-3</v>
      </c>
      <c r="E217" s="1">
        <v>0.14080000000000001</v>
      </c>
      <c r="F217" s="1">
        <v>0.21290000000000001</v>
      </c>
      <c r="G217" s="1">
        <v>5.7999999999999996E-3</v>
      </c>
      <c r="H217" s="1">
        <v>2.1600000000000001E-2</v>
      </c>
      <c r="I217" s="1">
        <v>1.5699999999999999E-2</v>
      </c>
      <c r="J217" s="1">
        <v>1.43E-2</v>
      </c>
      <c r="K217" s="1">
        <v>0.10920000000000001</v>
      </c>
      <c r="L217" s="1">
        <v>1.2699999999999999E-2</v>
      </c>
      <c r="M217" s="1">
        <v>4.7000000000000002E-3</v>
      </c>
      <c r="N217" s="1">
        <v>8.9700000000000002E-2</v>
      </c>
      <c r="O217" s="1">
        <v>1.0699999999999999E-2</v>
      </c>
      <c r="P217" s="1">
        <v>4.36E-2</v>
      </c>
      <c r="Q217" s="1">
        <v>2.8299999999999999E-2</v>
      </c>
      <c r="R217" s="1">
        <v>7.9100000000000004E-2</v>
      </c>
      <c r="S217" s="1">
        <v>5.3100000000000001E-2</v>
      </c>
      <c r="T217" s="1">
        <v>2.4299999999999999E-2</v>
      </c>
      <c r="U217" s="1">
        <v>1.4E-3</v>
      </c>
      <c r="V217" s="1">
        <v>5.3E-3</v>
      </c>
      <c r="W217" s="1">
        <v>0.80910000000000004</v>
      </c>
      <c r="X217" s="1">
        <v>7.9100000000000004E-2</v>
      </c>
      <c r="Y217" s="1">
        <v>0.21290000000000001</v>
      </c>
      <c r="Z217" s="1" t="s">
        <v>1669</v>
      </c>
      <c r="AA217" s="1">
        <v>0.13370000000000001</v>
      </c>
      <c r="AB217" s="1">
        <v>851</v>
      </c>
    </row>
    <row r="218" spans="1:28" x14ac:dyDescent="0.3">
      <c r="A218" s="1">
        <v>217</v>
      </c>
      <c r="B218" s="1" t="s">
        <v>1673</v>
      </c>
      <c r="C218" s="1">
        <v>4.3700000000000003E-2</v>
      </c>
      <c r="D218" s="1">
        <v>5.1000000000000004E-3</v>
      </c>
      <c r="E218" s="1">
        <v>7.4000000000000003E-3</v>
      </c>
      <c r="F218" s="1">
        <v>1.9E-2</v>
      </c>
      <c r="G218" s="1">
        <v>9.1999999999999998E-3</v>
      </c>
      <c r="H218" s="1">
        <v>1.15E-2</v>
      </c>
      <c r="I218" s="1">
        <v>2.3999999999999998E-3</v>
      </c>
      <c r="J218" s="1">
        <v>0.52290000000000003</v>
      </c>
      <c r="K218" s="1">
        <v>1.3899999999999999E-2</v>
      </c>
      <c r="L218" s="1">
        <v>0.1203</v>
      </c>
      <c r="M218" s="1">
        <v>1.18E-2</v>
      </c>
      <c r="N218" s="1">
        <v>7.7999999999999996E-3</v>
      </c>
      <c r="O218" s="1">
        <v>6.3E-3</v>
      </c>
      <c r="P218" s="1">
        <v>8.5000000000000006E-3</v>
      </c>
      <c r="Q218" s="1">
        <v>7.7000000000000002E-3</v>
      </c>
      <c r="R218" s="1">
        <v>8.2000000000000007E-3</v>
      </c>
      <c r="S218" s="1">
        <v>5.8400000000000001E-2</v>
      </c>
      <c r="T218" s="1">
        <v>0.12520000000000001</v>
      </c>
      <c r="U218" s="1">
        <v>1.6999999999999999E-3</v>
      </c>
      <c r="V218" s="1">
        <v>9.1000000000000004E-3</v>
      </c>
      <c r="W218" s="1">
        <v>0.58630000000000004</v>
      </c>
      <c r="X218" s="1">
        <v>0.52290000000000003</v>
      </c>
      <c r="Y218" s="1">
        <v>0.52290000000000003</v>
      </c>
      <c r="Z218" s="1" t="s">
        <v>1673</v>
      </c>
      <c r="AA218" s="1">
        <v>0</v>
      </c>
      <c r="AB218" s="1">
        <v>851</v>
      </c>
    </row>
    <row r="219" spans="1:28" x14ac:dyDescent="0.3">
      <c r="A219" s="1">
        <v>218</v>
      </c>
      <c r="B219" s="1" t="s">
        <v>1683</v>
      </c>
      <c r="C219" s="1">
        <v>2.18E-2</v>
      </c>
      <c r="D219" s="1">
        <v>3.8999999999999998E-3</v>
      </c>
      <c r="E219" s="1">
        <v>7.7000000000000002E-3</v>
      </c>
      <c r="F219" s="1">
        <v>5.7000000000000002E-3</v>
      </c>
      <c r="G219" s="1">
        <v>6.13E-2</v>
      </c>
      <c r="H219" s="1">
        <v>9.1999999999999998E-3</v>
      </c>
      <c r="I219" s="1">
        <v>2.3999999999999998E-3</v>
      </c>
      <c r="J219" s="1">
        <v>7.9399999999999998E-2</v>
      </c>
      <c r="K219" s="1">
        <v>5.4999999999999997E-3</v>
      </c>
      <c r="L219" s="1">
        <v>0.6633</v>
      </c>
      <c r="M219" s="1">
        <v>2.6599999999999999E-2</v>
      </c>
      <c r="N219" s="1">
        <v>8.0999999999999996E-3</v>
      </c>
      <c r="O219" s="1">
        <v>5.1999999999999998E-3</v>
      </c>
      <c r="P219" s="1">
        <v>7.3000000000000001E-3</v>
      </c>
      <c r="Q219" s="1">
        <v>4.8999999999999998E-3</v>
      </c>
      <c r="R219" s="1">
        <v>1.55E-2</v>
      </c>
      <c r="S219" s="1">
        <v>1.8599999999999998E-2</v>
      </c>
      <c r="T219" s="1">
        <v>4.5100000000000001E-2</v>
      </c>
      <c r="U219" s="1">
        <v>1.6999999999999999E-3</v>
      </c>
      <c r="V219" s="1">
        <v>6.7999999999999996E-3</v>
      </c>
      <c r="W219" s="1">
        <v>0.48420000000000002</v>
      </c>
      <c r="X219" s="1">
        <v>4.5100000000000001E-2</v>
      </c>
      <c r="Y219" s="1">
        <v>0.6633</v>
      </c>
      <c r="Z219" s="1" t="s">
        <v>1675</v>
      </c>
      <c r="AA219" s="1">
        <v>0.61819999999999997</v>
      </c>
      <c r="AB219" s="1">
        <v>851</v>
      </c>
    </row>
    <row r="220" spans="1:28" x14ac:dyDescent="0.3">
      <c r="A220" s="1">
        <v>219</v>
      </c>
      <c r="B220" s="1" t="s">
        <v>1682</v>
      </c>
      <c r="C220" s="1">
        <v>2.4199999999999999E-2</v>
      </c>
      <c r="D220" s="1">
        <v>7.9000000000000008E-3</v>
      </c>
      <c r="E220" s="1">
        <v>0.22470000000000001</v>
      </c>
      <c r="F220" s="1">
        <v>5.2600000000000001E-2</v>
      </c>
      <c r="G220" s="1">
        <v>3.8999999999999998E-3</v>
      </c>
      <c r="H220" s="1">
        <v>2.1600000000000001E-2</v>
      </c>
      <c r="I220" s="1">
        <v>3.0000000000000001E-3</v>
      </c>
      <c r="J220" s="1">
        <v>1.04E-2</v>
      </c>
      <c r="K220" s="1">
        <v>0.2001</v>
      </c>
      <c r="L220" s="1">
        <v>4.1300000000000003E-2</v>
      </c>
      <c r="M220" s="1">
        <v>1.21E-2</v>
      </c>
      <c r="N220" s="1">
        <v>8.6699999999999999E-2</v>
      </c>
      <c r="O220" s="1">
        <v>1.04E-2</v>
      </c>
      <c r="P220" s="1">
        <v>3.1399999999999997E-2</v>
      </c>
      <c r="Q220" s="1">
        <v>3.4500000000000003E-2</v>
      </c>
      <c r="R220" s="1">
        <v>8.6999999999999994E-2</v>
      </c>
      <c r="S220" s="1">
        <v>0.11899999999999999</v>
      </c>
      <c r="T220" s="1">
        <v>2.3099999999999999E-2</v>
      </c>
      <c r="U220" s="1">
        <v>1.4E-3</v>
      </c>
      <c r="V220" s="1">
        <v>4.7999999999999996E-3</v>
      </c>
      <c r="W220" s="1">
        <v>0.79010000000000002</v>
      </c>
      <c r="X220" s="1">
        <v>0.11899999999999999</v>
      </c>
      <c r="Y220" s="1">
        <v>0.22470000000000001</v>
      </c>
      <c r="Z220" s="1" t="s">
        <v>1668</v>
      </c>
      <c r="AA220" s="1">
        <v>0.1056</v>
      </c>
      <c r="AB220" s="1">
        <v>851</v>
      </c>
    </row>
    <row r="221" spans="1:28" x14ac:dyDescent="0.3">
      <c r="A221" s="1">
        <v>220</v>
      </c>
      <c r="B221" s="1" t="s">
        <v>1666</v>
      </c>
      <c r="C221" s="1">
        <v>5.4100000000000002E-2</v>
      </c>
      <c r="D221" s="1">
        <v>2E-3</v>
      </c>
      <c r="E221" s="1">
        <v>0.1837</v>
      </c>
      <c r="F221" s="1">
        <v>0.1474</v>
      </c>
      <c r="G221" s="1">
        <v>6.7000000000000002E-3</v>
      </c>
      <c r="H221" s="1">
        <v>4.1300000000000003E-2</v>
      </c>
      <c r="I221" s="1">
        <v>1.47E-2</v>
      </c>
      <c r="J221" s="1">
        <v>9.1000000000000004E-3</v>
      </c>
      <c r="K221" s="1">
        <v>9.7600000000000006E-2</v>
      </c>
      <c r="L221" s="1">
        <v>1.5100000000000001E-2</v>
      </c>
      <c r="M221" s="1">
        <v>3.7000000000000002E-3</v>
      </c>
      <c r="N221" s="1">
        <v>0.1216</v>
      </c>
      <c r="O221" s="1">
        <v>1.6E-2</v>
      </c>
      <c r="P221" s="1">
        <v>3.8300000000000001E-2</v>
      </c>
      <c r="Q221" s="1">
        <v>5.6000000000000001E-2</v>
      </c>
      <c r="R221" s="1">
        <v>9.9299999999999999E-2</v>
      </c>
      <c r="S221" s="1">
        <v>6.9699999999999998E-2</v>
      </c>
      <c r="T221" s="1">
        <v>1.54E-2</v>
      </c>
      <c r="U221" s="1">
        <v>1.4E-3</v>
      </c>
      <c r="V221" s="1">
        <v>6.8999999999999999E-3</v>
      </c>
      <c r="W221" s="1">
        <v>0.8266</v>
      </c>
      <c r="X221" s="1">
        <v>5.4100000000000002E-2</v>
      </c>
      <c r="Y221" s="1">
        <v>0.1837</v>
      </c>
      <c r="Z221" s="1" t="s">
        <v>1668</v>
      </c>
      <c r="AA221" s="1">
        <v>0.12959999999999999</v>
      </c>
      <c r="AB221" s="1">
        <v>851</v>
      </c>
    </row>
    <row r="222" spans="1:28" x14ac:dyDescent="0.3">
      <c r="A222" s="1">
        <v>221</v>
      </c>
      <c r="B222" s="1" t="s">
        <v>1674</v>
      </c>
      <c r="C222" s="1">
        <v>2.52E-2</v>
      </c>
      <c r="D222" s="1">
        <v>5.1000000000000004E-3</v>
      </c>
      <c r="E222" s="1">
        <v>6.2100000000000002E-2</v>
      </c>
      <c r="F222" s="1">
        <v>4.8500000000000001E-2</v>
      </c>
      <c r="G222" s="1">
        <v>5.0000000000000001E-3</v>
      </c>
      <c r="H222" s="1">
        <v>1.84E-2</v>
      </c>
      <c r="I222" s="1">
        <v>3.2300000000000002E-2</v>
      </c>
      <c r="J222" s="1">
        <v>1.1900000000000001E-2</v>
      </c>
      <c r="K222" s="1">
        <v>0.3145</v>
      </c>
      <c r="L222" s="1">
        <v>1.21E-2</v>
      </c>
      <c r="M222" s="1">
        <v>2.3999999999999998E-3</v>
      </c>
      <c r="N222" s="1">
        <v>0.10489999999999999</v>
      </c>
      <c r="O222" s="1">
        <v>2.3800000000000002E-2</v>
      </c>
      <c r="P222" s="1">
        <v>5.0299999999999997E-2</v>
      </c>
      <c r="Q222" s="1">
        <v>7.8E-2</v>
      </c>
      <c r="R222" s="1">
        <v>0.113</v>
      </c>
      <c r="S222" s="1">
        <v>7.2499999999999995E-2</v>
      </c>
      <c r="T222" s="1">
        <v>1.54E-2</v>
      </c>
      <c r="U222" s="1">
        <v>1.4E-3</v>
      </c>
      <c r="V222" s="1">
        <v>3.3E-3</v>
      </c>
      <c r="W222" s="1">
        <v>0.78039999999999998</v>
      </c>
      <c r="X222" s="1">
        <v>0.3145</v>
      </c>
      <c r="Y222" s="1">
        <v>0.3145</v>
      </c>
      <c r="Z222" s="1" t="s">
        <v>1674</v>
      </c>
      <c r="AA222" s="1">
        <v>0</v>
      </c>
      <c r="AB222" s="1">
        <v>851</v>
      </c>
    </row>
    <row r="223" spans="1:28" x14ac:dyDescent="0.3">
      <c r="A223" s="1">
        <v>222</v>
      </c>
      <c r="B223" s="1" t="s">
        <v>1682</v>
      </c>
      <c r="C223" s="1">
        <v>3.2199999999999999E-2</v>
      </c>
      <c r="D223" s="1">
        <v>8.6E-3</v>
      </c>
      <c r="E223" s="1">
        <v>2.12E-2</v>
      </c>
      <c r="F223" s="1">
        <v>2.8299999999999999E-2</v>
      </c>
      <c r="G223" s="1">
        <v>1.61E-2</v>
      </c>
      <c r="H223" s="1">
        <v>3.3599999999999998E-2</v>
      </c>
      <c r="I223" s="1">
        <v>9.1000000000000004E-3</v>
      </c>
      <c r="J223" s="1">
        <v>0.17810000000000001</v>
      </c>
      <c r="K223" s="1">
        <v>9.0999999999999998E-2</v>
      </c>
      <c r="L223" s="1">
        <v>0.23649999999999999</v>
      </c>
      <c r="M223" s="1">
        <v>5.6099999999999997E-2</v>
      </c>
      <c r="N223" s="1">
        <v>2.3599999999999999E-2</v>
      </c>
      <c r="O223" s="1">
        <v>6.7999999999999996E-3</v>
      </c>
      <c r="P223" s="1">
        <v>3.4000000000000002E-2</v>
      </c>
      <c r="Q223" s="1">
        <v>3.85E-2</v>
      </c>
      <c r="R223" s="1">
        <v>3.5400000000000001E-2</v>
      </c>
      <c r="S223" s="1">
        <v>5.79E-2</v>
      </c>
      <c r="T223" s="1">
        <v>5.7799999999999997E-2</v>
      </c>
      <c r="U223" s="1">
        <v>1.9E-2</v>
      </c>
      <c r="V223" s="1">
        <v>1.6500000000000001E-2</v>
      </c>
      <c r="W223" s="1">
        <v>0.84730000000000005</v>
      </c>
      <c r="X223" s="1">
        <v>5.79E-2</v>
      </c>
      <c r="Y223" s="1">
        <v>0.23649999999999999</v>
      </c>
      <c r="Z223" s="1" t="s">
        <v>1675</v>
      </c>
      <c r="AA223" s="1">
        <v>0.17860000000000001</v>
      </c>
      <c r="AB223" s="1">
        <v>851</v>
      </c>
    </row>
    <row r="224" spans="1:28" x14ac:dyDescent="0.3">
      <c r="A224" s="1">
        <v>223</v>
      </c>
      <c r="B224" s="1" t="s">
        <v>1681</v>
      </c>
      <c r="C224" s="1">
        <v>2.7199999999999998E-2</v>
      </c>
      <c r="D224" s="1">
        <v>2E-3</v>
      </c>
      <c r="E224" s="1">
        <v>8.0999999999999996E-3</v>
      </c>
      <c r="F224" s="1">
        <v>5.7999999999999996E-3</v>
      </c>
      <c r="G224" s="1">
        <v>1.8200000000000001E-2</v>
      </c>
      <c r="H224" s="1">
        <v>6.8400000000000002E-2</v>
      </c>
      <c r="I224" s="1">
        <v>3.5000000000000001E-3</v>
      </c>
      <c r="J224" s="1">
        <v>7.4999999999999997E-3</v>
      </c>
      <c r="K224" s="1">
        <v>5.9200000000000003E-2</v>
      </c>
      <c r="L224" s="1">
        <v>1.8700000000000001E-2</v>
      </c>
      <c r="M224" s="1">
        <v>2.2000000000000001E-3</v>
      </c>
      <c r="N224" s="1">
        <v>9.2399999999999996E-2</v>
      </c>
      <c r="O224" s="1">
        <v>1.2800000000000001E-2</v>
      </c>
      <c r="P224" s="1">
        <v>1.0800000000000001E-2</v>
      </c>
      <c r="Q224" s="1">
        <v>6.6000000000000003E-2</v>
      </c>
      <c r="R224" s="1">
        <v>0.38629999999999998</v>
      </c>
      <c r="S224" s="1">
        <v>0.17680000000000001</v>
      </c>
      <c r="T224" s="1">
        <v>1.49E-2</v>
      </c>
      <c r="U224" s="1">
        <v>1.2999999999999999E-3</v>
      </c>
      <c r="V224" s="1">
        <v>1.8100000000000002E-2</v>
      </c>
      <c r="W224" s="1">
        <v>0.69059999999999999</v>
      </c>
      <c r="X224" s="1">
        <v>0.38629999999999998</v>
      </c>
      <c r="Y224" s="1">
        <v>0.38629999999999998</v>
      </c>
      <c r="Z224" s="1" t="s">
        <v>1681</v>
      </c>
      <c r="AA224" s="1">
        <v>0</v>
      </c>
      <c r="AB224" s="1">
        <v>851</v>
      </c>
    </row>
    <row r="225" spans="1:28" x14ac:dyDescent="0.3">
      <c r="A225" s="1">
        <v>224</v>
      </c>
      <c r="B225" s="1" t="s">
        <v>1680</v>
      </c>
      <c r="C225" s="1">
        <v>3.9699999999999999E-2</v>
      </c>
      <c r="D225" s="1">
        <v>3.0999999999999999E-3</v>
      </c>
      <c r="E225" s="1">
        <v>5.4000000000000003E-3</v>
      </c>
      <c r="F225" s="1">
        <v>1.2200000000000001E-2</v>
      </c>
      <c r="G225" s="1">
        <v>3.7000000000000002E-3</v>
      </c>
      <c r="H225" s="1">
        <v>1.3899999999999999E-2</v>
      </c>
      <c r="I225" s="1">
        <v>2.5999999999999999E-3</v>
      </c>
      <c r="J225" s="1">
        <v>3.3500000000000002E-2</v>
      </c>
      <c r="K225" s="1">
        <v>0.35630000000000001</v>
      </c>
      <c r="L225" s="1">
        <v>2.92E-2</v>
      </c>
      <c r="M225" s="1">
        <v>7.4000000000000003E-3</v>
      </c>
      <c r="N225" s="1">
        <v>7.4999999999999997E-2</v>
      </c>
      <c r="O225" s="1">
        <v>3.5700000000000003E-2</v>
      </c>
      <c r="P225" s="1">
        <v>1.6E-2</v>
      </c>
      <c r="Q225" s="1">
        <v>0.27550000000000002</v>
      </c>
      <c r="R225" s="1">
        <v>2.8000000000000001E-2</v>
      </c>
      <c r="S225" s="1">
        <v>1.11E-2</v>
      </c>
      <c r="T225" s="1">
        <v>4.7100000000000003E-2</v>
      </c>
      <c r="U225" s="1">
        <v>1.2999999999999999E-3</v>
      </c>
      <c r="V225" s="1">
        <v>3.0999999999999999E-3</v>
      </c>
      <c r="W225" s="1">
        <v>0.66759999999999997</v>
      </c>
      <c r="X225" s="1">
        <v>0.27550000000000002</v>
      </c>
      <c r="Y225" s="1">
        <v>0.35630000000000001</v>
      </c>
      <c r="Z225" s="1" t="s">
        <v>1674</v>
      </c>
      <c r="AA225" s="1">
        <v>8.09E-2</v>
      </c>
      <c r="AB225" s="1">
        <v>851</v>
      </c>
    </row>
    <row r="226" spans="1:28" x14ac:dyDescent="0.3">
      <c r="A226" s="1">
        <v>225</v>
      </c>
      <c r="B226" s="1" t="s">
        <v>1681</v>
      </c>
      <c r="C226" s="1">
        <v>5.6800000000000003E-2</v>
      </c>
      <c r="D226" s="1">
        <v>1.9E-3</v>
      </c>
      <c r="E226" s="1">
        <v>9.7999999999999997E-3</v>
      </c>
      <c r="F226" s="1">
        <v>6.3E-3</v>
      </c>
      <c r="G226" s="1">
        <v>1.3100000000000001E-2</v>
      </c>
      <c r="H226" s="1">
        <v>2.1100000000000001E-2</v>
      </c>
      <c r="I226" s="1">
        <v>2.3E-3</v>
      </c>
      <c r="J226" s="1">
        <v>1.6E-2</v>
      </c>
      <c r="K226" s="1">
        <v>0.1244</v>
      </c>
      <c r="L226" s="1">
        <v>5.3400000000000003E-2</v>
      </c>
      <c r="M226" s="1">
        <v>1.55E-2</v>
      </c>
      <c r="N226" s="1">
        <v>5.5899999999999998E-2</v>
      </c>
      <c r="O226" s="1">
        <v>6.8999999999999999E-3</v>
      </c>
      <c r="P226" s="1">
        <v>3.2399999999999998E-2</v>
      </c>
      <c r="Q226" s="1">
        <v>5.3100000000000001E-2</v>
      </c>
      <c r="R226" s="1">
        <v>0.36170000000000002</v>
      </c>
      <c r="S226" s="1">
        <v>0.1522</v>
      </c>
      <c r="T226" s="1">
        <v>1.18E-2</v>
      </c>
      <c r="U226" s="1">
        <v>1.2999999999999999E-3</v>
      </c>
      <c r="V226" s="1">
        <v>4.1000000000000003E-3</v>
      </c>
      <c r="W226" s="1">
        <v>0.71809999999999996</v>
      </c>
      <c r="X226" s="1">
        <v>0.36170000000000002</v>
      </c>
      <c r="Y226" s="1">
        <v>0.36170000000000002</v>
      </c>
      <c r="Z226" s="1" t="s">
        <v>1681</v>
      </c>
      <c r="AA226" s="1">
        <v>0</v>
      </c>
      <c r="AB226" s="1">
        <v>851</v>
      </c>
    </row>
    <row r="227" spans="1:28" x14ac:dyDescent="0.3">
      <c r="A227" s="1">
        <v>226</v>
      </c>
      <c r="B227" s="1" t="s">
        <v>1680</v>
      </c>
      <c r="C227" s="1">
        <v>0.1066</v>
      </c>
      <c r="D227" s="1">
        <v>1.8E-3</v>
      </c>
      <c r="E227" s="1">
        <v>0.30259999999999998</v>
      </c>
      <c r="F227" s="1">
        <v>0.1517</v>
      </c>
      <c r="G227" s="1">
        <v>3.7000000000000002E-3</v>
      </c>
      <c r="H227" s="1">
        <v>2.0400000000000001E-2</v>
      </c>
      <c r="I227" s="1">
        <v>9.9000000000000008E-3</v>
      </c>
      <c r="J227" s="1">
        <v>1.89E-2</v>
      </c>
      <c r="K227" s="1">
        <v>9.8699999999999996E-2</v>
      </c>
      <c r="L227" s="1">
        <v>1.23E-2</v>
      </c>
      <c r="M227" s="1">
        <v>9.7999999999999997E-3</v>
      </c>
      <c r="N227" s="1">
        <v>4.3400000000000001E-2</v>
      </c>
      <c r="O227" s="1">
        <v>5.3E-3</v>
      </c>
      <c r="P227" s="1">
        <v>3.3300000000000003E-2</v>
      </c>
      <c r="Q227" s="1">
        <v>7.4800000000000005E-2</v>
      </c>
      <c r="R227" s="1">
        <v>2.81E-2</v>
      </c>
      <c r="S227" s="1">
        <v>3.9300000000000002E-2</v>
      </c>
      <c r="T227" s="1">
        <v>3.15E-2</v>
      </c>
      <c r="U227" s="1">
        <v>3.3E-3</v>
      </c>
      <c r="V227" s="1">
        <v>4.7999999999999996E-3</v>
      </c>
      <c r="W227" s="1">
        <v>0.7671</v>
      </c>
      <c r="X227" s="1">
        <v>7.4800000000000005E-2</v>
      </c>
      <c r="Y227" s="1">
        <v>0.30259999999999998</v>
      </c>
      <c r="Z227" s="1" t="s">
        <v>1668</v>
      </c>
      <c r="AA227" s="1">
        <v>0.2278</v>
      </c>
      <c r="AB227" s="1">
        <v>851</v>
      </c>
    </row>
    <row r="228" spans="1:28" x14ac:dyDescent="0.3">
      <c r="A228" s="1">
        <v>227</v>
      </c>
      <c r="B228" s="1" t="s">
        <v>1674</v>
      </c>
      <c r="C228" s="1">
        <v>1.3100000000000001E-2</v>
      </c>
      <c r="D228" s="1">
        <v>1.8E-3</v>
      </c>
      <c r="E228" s="1">
        <v>5.4000000000000003E-3</v>
      </c>
      <c r="F228" s="1">
        <v>8.5000000000000006E-3</v>
      </c>
      <c r="G228" s="1">
        <v>3.7000000000000002E-3</v>
      </c>
      <c r="H228" s="1">
        <v>7.0000000000000001E-3</v>
      </c>
      <c r="I228" s="1">
        <v>7.6E-3</v>
      </c>
      <c r="J228" s="1">
        <v>1.46E-2</v>
      </c>
      <c r="K228" s="1">
        <v>0.5948</v>
      </c>
      <c r="L228" s="1">
        <v>2.41E-2</v>
      </c>
      <c r="M228" s="1">
        <v>2.3E-3</v>
      </c>
      <c r="N228" s="1">
        <v>5.8999999999999999E-3</v>
      </c>
      <c r="O228" s="1">
        <v>4.7999999999999996E-3</v>
      </c>
      <c r="P228" s="1">
        <v>2.8799999999999999E-2</v>
      </c>
      <c r="Q228" s="1">
        <v>0.23039999999999999</v>
      </c>
      <c r="R228" s="1">
        <v>1.23E-2</v>
      </c>
      <c r="S228" s="1">
        <v>2.3099999999999999E-2</v>
      </c>
      <c r="T228" s="1">
        <v>7.4000000000000003E-3</v>
      </c>
      <c r="U228" s="1">
        <v>1.2999999999999999E-3</v>
      </c>
      <c r="V228" s="1">
        <v>3.0999999999999999E-3</v>
      </c>
      <c r="W228" s="1">
        <v>0.46870000000000001</v>
      </c>
      <c r="X228" s="1">
        <v>0.5948</v>
      </c>
      <c r="Y228" s="1">
        <v>0.5948</v>
      </c>
      <c r="Z228" s="1" t="s">
        <v>1674</v>
      </c>
      <c r="AA228" s="1">
        <v>0</v>
      </c>
      <c r="AB228" s="1">
        <v>851</v>
      </c>
    </row>
    <row r="229" spans="1:28" x14ac:dyDescent="0.3">
      <c r="A229" s="1">
        <v>228</v>
      </c>
      <c r="B229" s="1" t="s">
        <v>1681</v>
      </c>
      <c r="C229" s="1">
        <v>0.127</v>
      </c>
      <c r="D229" s="1">
        <v>1.23E-2</v>
      </c>
      <c r="E229" s="1">
        <v>1.24E-2</v>
      </c>
      <c r="F229" s="1">
        <v>4.65E-2</v>
      </c>
      <c r="G229" s="1">
        <v>1.6E-2</v>
      </c>
      <c r="H229" s="1">
        <v>1.3100000000000001E-2</v>
      </c>
      <c r="I229" s="1">
        <v>1.09E-2</v>
      </c>
      <c r="J229" s="1">
        <v>4.5699999999999998E-2</v>
      </c>
      <c r="K229" s="1">
        <v>0.1658</v>
      </c>
      <c r="L229" s="1">
        <v>7.5300000000000006E-2</v>
      </c>
      <c r="M229" s="1">
        <v>3.3E-3</v>
      </c>
      <c r="N229" s="1">
        <v>2.3800000000000002E-2</v>
      </c>
      <c r="O229" s="1">
        <v>5.4999999999999997E-3</v>
      </c>
      <c r="P229" s="1">
        <v>0.1525</v>
      </c>
      <c r="Q229" s="1">
        <v>4.0399999999999998E-2</v>
      </c>
      <c r="R229" s="1">
        <v>7.2400000000000006E-2</v>
      </c>
      <c r="S229" s="1">
        <v>2.41E-2</v>
      </c>
      <c r="T229" s="1">
        <v>0.13719999999999999</v>
      </c>
      <c r="U229" s="1">
        <v>3.0999999999999999E-3</v>
      </c>
      <c r="V229" s="1">
        <v>1.26E-2</v>
      </c>
      <c r="W229" s="1">
        <v>0.83389999999999997</v>
      </c>
      <c r="X229" s="1">
        <v>7.2400000000000006E-2</v>
      </c>
      <c r="Y229" s="1">
        <v>0.1658</v>
      </c>
      <c r="Z229" s="1" t="s">
        <v>1674</v>
      </c>
      <c r="AA229" s="1">
        <v>9.3399999999999997E-2</v>
      </c>
      <c r="AB229" s="1">
        <v>851</v>
      </c>
    </row>
    <row r="230" spans="1:28" x14ac:dyDescent="0.3">
      <c r="A230" s="1">
        <v>229</v>
      </c>
      <c r="B230" s="1" t="s">
        <v>1668</v>
      </c>
      <c r="C230" s="1">
        <v>3.27E-2</v>
      </c>
      <c r="D230" s="1">
        <v>1.8E-3</v>
      </c>
      <c r="E230" s="1">
        <v>0.10680000000000001</v>
      </c>
      <c r="F230" s="1">
        <v>0.22170000000000001</v>
      </c>
      <c r="G230" s="1">
        <v>7.6E-3</v>
      </c>
      <c r="H230" s="1">
        <v>1.06E-2</v>
      </c>
      <c r="I230" s="1">
        <v>3.8999999999999998E-3</v>
      </c>
      <c r="J230" s="1">
        <v>9.4000000000000004E-3</v>
      </c>
      <c r="K230" s="1">
        <v>0.3095</v>
      </c>
      <c r="L230" s="1">
        <v>1.11E-2</v>
      </c>
      <c r="M230" s="1">
        <v>2.3E-3</v>
      </c>
      <c r="N230" s="1">
        <v>6.0499999999999998E-2</v>
      </c>
      <c r="O230" s="1">
        <v>4.8999999999999998E-3</v>
      </c>
      <c r="P230" s="1">
        <v>2.2599999999999999E-2</v>
      </c>
      <c r="Q230" s="1">
        <v>8.0799999999999997E-2</v>
      </c>
      <c r="R230" s="1">
        <v>5.1200000000000002E-2</v>
      </c>
      <c r="S230" s="1">
        <v>3.04E-2</v>
      </c>
      <c r="T230" s="1">
        <v>1.2E-2</v>
      </c>
      <c r="U230" s="1">
        <v>2.3999999999999998E-3</v>
      </c>
      <c r="V230" s="1">
        <v>1.7999999999999999E-2</v>
      </c>
      <c r="W230" s="1">
        <v>0.71989999999999998</v>
      </c>
      <c r="X230" s="1">
        <v>0.10680000000000001</v>
      </c>
      <c r="Y230" s="1">
        <v>0.3095</v>
      </c>
      <c r="Z230" s="1" t="s">
        <v>1674</v>
      </c>
      <c r="AA230" s="1">
        <v>0.20269999999999999</v>
      </c>
      <c r="AB230" s="1">
        <v>851</v>
      </c>
    </row>
    <row r="231" spans="1:28" x14ac:dyDescent="0.3">
      <c r="A231" s="1">
        <v>230</v>
      </c>
      <c r="B231" s="1" t="s">
        <v>1666</v>
      </c>
      <c r="C231" s="1">
        <v>0.1147</v>
      </c>
      <c r="D231" s="1">
        <v>4.7999999999999996E-3</v>
      </c>
      <c r="E231" s="1">
        <v>5.96E-2</v>
      </c>
      <c r="F231" s="1">
        <v>0.17660000000000001</v>
      </c>
      <c r="G231" s="1">
        <v>8.3999999999999995E-3</v>
      </c>
      <c r="H231" s="1">
        <v>1.54E-2</v>
      </c>
      <c r="I231" s="1">
        <v>6.4000000000000003E-3</v>
      </c>
      <c r="J231" s="1">
        <v>8.8999999999999999E-3</v>
      </c>
      <c r="K231" s="1">
        <v>0.14199999999999999</v>
      </c>
      <c r="L231" s="1">
        <v>5.2900000000000003E-2</v>
      </c>
      <c r="M231" s="1">
        <v>3.5000000000000001E-3</v>
      </c>
      <c r="N231" s="1">
        <v>8.7499999999999994E-2</v>
      </c>
      <c r="O231" s="1">
        <v>4.8999999999999998E-3</v>
      </c>
      <c r="P231" s="1">
        <v>0.14130000000000001</v>
      </c>
      <c r="Q231" s="1">
        <v>8.7300000000000003E-2</v>
      </c>
      <c r="R231" s="1">
        <v>3.1899999999999998E-2</v>
      </c>
      <c r="S231" s="1">
        <v>2.58E-2</v>
      </c>
      <c r="T231" s="1">
        <v>1.1599999999999999E-2</v>
      </c>
      <c r="U231" s="1">
        <v>2.7000000000000001E-3</v>
      </c>
      <c r="V231" s="1">
        <v>1.37E-2</v>
      </c>
      <c r="W231" s="1">
        <v>0.81410000000000005</v>
      </c>
      <c r="X231" s="1">
        <v>0.1147</v>
      </c>
      <c r="Y231" s="1">
        <v>0.17660000000000001</v>
      </c>
      <c r="Z231" s="1" t="s">
        <v>1669</v>
      </c>
      <c r="AA231" s="1">
        <v>6.1899999999999997E-2</v>
      </c>
      <c r="AB231" s="1">
        <v>851</v>
      </c>
    </row>
    <row r="232" spans="1:28" x14ac:dyDescent="0.3">
      <c r="A232" s="1">
        <v>231</v>
      </c>
      <c r="B232" s="1" t="s">
        <v>1673</v>
      </c>
      <c r="C232" s="1">
        <v>0.10050000000000001</v>
      </c>
      <c r="D232" s="1">
        <v>1.1900000000000001E-2</v>
      </c>
      <c r="E232" s="1">
        <v>4.7999999999999996E-3</v>
      </c>
      <c r="F232" s="1">
        <v>8.3000000000000001E-3</v>
      </c>
      <c r="G232" s="1">
        <v>4.9200000000000001E-2</v>
      </c>
      <c r="H232" s="1">
        <v>1.2500000000000001E-2</v>
      </c>
      <c r="I232" s="1">
        <v>2.3E-3</v>
      </c>
      <c r="J232" s="1">
        <v>0.25419999999999998</v>
      </c>
      <c r="K232" s="1">
        <v>5.4000000000000003E-3</v>
      </c>
      <c r="L232" s="1">
        <v>0.35959999999999998</v>
      </c>
      <c r="M232" s="1">
        <v>1.47E-2</v>
      </c>
      <c r="N232" s="1">
        <v>4.1000000000000003E-3</v>
      </c>
      <c r="O232" s="1">
        <v>5.1000000000000004E-3</v>
      </c>
      <c r="P232" s="1">
        <v>3.8E-3</v>
      </c>
      <c r="Q232" s="1">
        <v>4.7999999999999996E-3</v>
      </c>
      <c r="R232" s="1">
        <v>1.4500000000000001E-2</v>
      </c>
      <c r="S232" s="1">
        <v>1.89E-2</v>
      </c>
      <c r="T232" s="1">
        <v>0.11849999999999999</v>
      </c>
      <c r="U232" s="1">
        <v>1.6999999999999999E-3</v>
      </c>
      <c r="V232" s="1">
        <v>5.1999999999999998E-3</v>
      </c>
      <c r="W232" s="1">
        <v>0.63290000000000002</v>
      </c>
      <c r="X232" s="1">
        <v>0.25419999999999998</v>
      </c>
      <c r="Y232" s="1">
        <v>0.35959999999999998</v>
      </c>
      <c r="Z232" s="1" t="s">
        <v>1675</v>
      </c>
      <c r="AA232" s="1">
        <v>0.10539999999999999</v>
      </c>
      <c r="AB232" s="1">
        <v>851</v>
      </c>
    </row>
    <row r="233" spans="1:28" x14ac:dyDescent="0.3">
      <c r="A233" s="1">
        <v>232</v>
      </c>
      <c r="B233" s="1" t="s">
        <v>1675</v>
      </c>
      <c r="C233" s="1">
        <v>0.1159</v>
      </c>
      <c r="D233" s="1">
        <v>8.0000000000000002E-3</v>
      </c>
      <c r="E233" s="1">
        <v>1.6199999999999999E-2</v>
      </c>
      <c r="F233" s="1">
        <v>3.6700000000000003E-2</v>
      </c>
      <c r="G233" s="1">
        <v>1.6500000000000001E-2</v>
      </c>
      <c r="H233" s="1">
        <v>2.4500000000000001E-2</v>
      </c>
      <c r="I233" s="1">
        <v>3.8E-3</v>
      </c>
      <c r="J233" s="1">
        <v>9.6799999999999997E-2</v>
      </c>
      <c r="K233" s="1">
        <v>0.1331</v>
      </c>
      <c r="L233" s="1">
        <v>0.19750000000000001</v>
      </c>
      <c r="M233" s="1">
        <v>3.0700000000000002E-2</v>
      </c>
      <c r="N233" s="1">
        <v>2.9700000000000001E-2</v>
      </c>
      <c r="O233" s="1">
        <v>8.8999999999999999E-3</v>
      </c>
      <c r="P233" s="1">
        <v>3.6400000000000002E-2</v>
      </c>
      <c r="Q233" s="1">
        <v>2.5100000000000001E-2</v>
      </c>
      <c r="R233" s="1">
        <v>7.3400000000000007E-2</v>
      </c>
      <c r="S233" s="1">
        <v>3.4500000000000003E-2</v>
      </c>
      <c r="T233" s="1">
        <v>9.7000000000000003E-2</v>
      </c>
      <c r="U233" s="1">
        <v>7.7999999999999996E-3</v>
      </c>
      <c r="V233" s="1">
        <v>7.6E-3</v>
      </c>
      <c r="W233" s="1">
        <v>0.85</v>
      </c>
      <c r="X233" s="1">
        <v>0.19750000000000001</v>
      </c>
      <c r="Y233" s="1">
        <v>0.19750000000000001</v>
      </c>
      <c r="Z233" s="1" t="s">
        <v>1675</v>
      </c>
      <c r="AA233" s="1">
        <v>0</v>
      </c>
      <c r="AB233" s="1">
        <v>851</v>
      </c>
    </row>
    <row r="234" spans="1:28" x14ac:dyDescent="0.3">
      <c r="A234" s="1">
        <v>233</v>
      </c>
      <c r="B234" s="1" t="s">
        <v>1666</v>
      </c>
      <c r="C234" s="1">
        <v>0.1018</v>
      </c>
      <c r="D234" s="1">
        <v>1.9E-3</v>
      </c>
      <c r="E234" s="1">
        <v>6.83E-2</v>
      </c>
      <c r="F234" s="1">
        <v>0.1389</v>
      </c>
      <c r="G234" s="1">
        <v>4.4999999999999997E-3</v>
      </c>
      <c r="H234" s="1">
        <v>3.3799999999999997E-2</v>
      </c>
      <c r="I234" s="1">
        <v>1.15E-2</v>
      </c>
      <c r="J234" s="1">
        <v>6.0000000000000001E-3</v>
      </c>
      <c r="K234" s="1">
        <v>0.28349999999999997</v>
      </c>
      <c r="L234" s="1">
        <v>1.6E-2</v>
      </c>
      <c r="M234" s="1">
        <v>6.7999999999999996E-3</v>
      </c>
      <c r="N234" s="1">
        <v>7.8E-2</v>
      </c>
      <c r="O234" s="1">
        <v>2.9399999999999999E-2</v>
      </c>
      <c r="P234" s="1">
        <v>4.1700000000000001E-2</v>
      </c>
      <c r="Q234" s="1">
        <v>1.8499999999999999E-2</v>
      </c>
      <c r="R234" s="1">
        <v>9.8299999999999998E-2</v>
      </c>
      <c r="S234" s="1">
        <v>4.4600000000000001E-2</v>
      </c>
      <c r="T234" s="1">
        <v>1.0800000000000001E-2</v>
      </c>
      <c r="U234" s="1">
        <v>1.4E-3</v>
      </c>
      <c r="V234" s="1">
        <v>4.3E-3</v>
      </c>
      <c r="W234" s="1">
        <v>0.78039999999999998</v>
      </c>
      <c r="X234" s="1">
        <v>0.1018</v>
      </c>
      <c r="Y234" s="1">
        <v>0.28349999999999997</v>
      </c>
      <c r="Z234" s="1" t="s">
        <v>1674</v>
      </c>
      <c r="AA234" s="1">
        <v>0.18160000000000001</v>
      </c>
      <c r="AB234" s="1">
        <v>851</v>
      </c>
    </row>
    <row r="235" spans="1:28" x14ac:dyDescent="0.3">
      <c r="A235" s="1">
        <v>234</v>
      </c>
      <c r="B235" s="1" t="s">
        <v>1675</v>
      </c>
      <c r="C235" s="1">
        <v>6.0900000000000003E-2</v>
      </c>
      <c r="D235" s="1">
        <v>1.18E-2</v>
      </c>
      <c r="E235" s="1">
        <v>1.3100000000000001E-2</v>
      </c>
      <c r="F235" s="1">
        <v>3.9600000000000003E-2</v>
      </c>
      <c r="G235" s="1">
        <v>2.4899999999999999E-2</v>
      </c>
      <c r="H235" s="1">
        <v>1.8100000000000002E-2</v>
      </c>
      <c r="I235" s="1">
        <v>2.41E-2</v>
      </c>
      <c r="J235" s="1">
        <v>0.1014</v>
      </c>
      <c r="K235" s="1">
        <v>3.7199999999999997E-2</v>
      </c>
      <c r="L235" s="1">
        <v>0.43630000000000002</v>
      </c>
      <c r="M235" s="1">
        <v>2.1499999999999998E-2</v>
      </c>
      <c r="N235" s="1">
        <v>2.4E-2</v>
      </c>
      <c r="O235" s="1">
        <v>5.4000000000000003E-3</v>
      </c>
      <c r="P235" s="1">
        <v>3.8699999999999998E-2</v>
      </c>
      <c r="Q235" s="1">
        <v>1.3599999999999999E-2</v>
      </c>
      <c r="R235" s="1">
        <v>1.8200000000000001E-2</v>
      </c>
      <c r="S235" s="1">
        <v>2.9499999999999998E-2</v>
      </c>
      <c r="T235" s="1">
        <v>4.7899999999999998E-2</v>
      </c>
      <c r="U235" s="1">
        <v>1.6000000000000001E-3</v>
      </c>
      <c r="V235" s="1">
        <v>3.2199999999999999E-2</v>
      </c>
      <c r="W235" s="1">
        <v>0.73650000000000004</v>
      </c>
      <c r="X235" s="1">
        <v>0.43630000000000002</v>
      </c>
      <c r="Y235" s="1">
        <v>0.43630000000000002</v>
      </c>
      <c r="Z235" s="1" t="s">
        <v>1675</v>
      </c>
      <c r="AA235" s="1">
        <v>0</v>
      </c>
      <c r="AB235" s="1">
        <v>851</v>
      </c>
    </row>
    <row r="236" spans="1:28" x14ac:dyDescent="0.3">
      <c r="A236" s="1">
        <v>235</v>
      </c>
      <c r="B236" s="1" t="s">
        <v>1670</v>
      </c>
      <c r="C236" s="1">
        <v>2.1100000000000001E-2</v>
      </c>
      <c r="D236" s="1">
        <v>1.44E-2</v>
      </c>
      <c r="E236" s="1">
        <v>7.4999999999999997E-3</v>
      </c>
      <c r="F236" s="1">
        <v>1.8700000000000001E-2</v>
      </c>
      <c r="G236" s="1">
        <v>0.2278</v>
      </c>
      <c r="H236" s="1">
        <v>0.01</v>
      </c>
      <c r="I236" s="1">
        <v>1.2699999999999999E-2</v>
      </c>
      <c r="J236" s="1">
        <v>0.1055</v>
      </c>
      <c r="K236" s="1">
        <v>9.1000000000000004E-3</v>
      </c>
      <c r="L236" s="1">
        <v>0.33179999999999998</v>
      </c>
      <c r="M236" s="1">
        <v>2.47E-2</v>
      </c>
      <c r="N236" s="1">
        <v>4.1000000000000003E-3</v>
      </c>
      <c r="O236" s="1">
        <v>5.1000000000000004E-3</v>
      </c>
      <c r="P236" s="1">
        <v>7.3000000000000001E-3</v>
      </c>
      <c r="Q236" s="1">
        <v>4.7999999999999996E-3</v>
      </c>
      <c r="R236" s="1">
        <v>1.7100000000000001E-2</v>
      </c>
      <c r="S236" s="1">
        <v>2.4199999999999999E-2</v>
      </c>
      <c r="T236" s="1">
        <v>7.7499999999999999E-2</v>
      </c>
      <c r="U236" s="1">
        <v>6.8999999999999999E-3</v>
      </c>
      <c r="V236" s="1">
        <v>6.9599999999999995E-2</v>
      </c>
      <c r="W236" s="1">
        <v>0.70720000000000005</v>
      </c>
      <c r="X236" s="1">
        <v>0.2278</v>
      </c>
      <c r="Y236" s="1">
        <v>0.33179999999999998</v>
      </c>
      <c r="Z236" s="1" t="s">
        <v>1675</v>
      </c>
      <c r="AA236" s="1">
        <v>0.1041</v>
      </c>
      <c r="AB236" s="1">
        <v>851</v>
      </c>
    </row>
    <row r="237" spans="1:28" x14ac:dyDescent="0.3">
      <c r="A237" s="1">
        <v>236</v>
      </c>
      <c r="B237" s="1" t="s">
        <v>1678</v>
      </c>
      <c r="C237" s="1">
        <v>4.4200000000000003E-2</v>
      </c>
      <c r="D237" s="1">
        <v>4.4000000000000003E-3</v>
      </c>
      <c r="E237" s="1">
        <v>6.6199999999999995E-2</v>
      </c>
      <c r="F237" s="1">
        <v>8.43E-2</v>
      </c>
      <c r="G237" s="1">
        <v>2.0899999999999998E-2</v>
      </c>
      <c r="H237" s="1">
        <v>0.1168</v>
      </c>
      <c r="I237" s="1">
        <v>0.02</v>
      </c>
      <c r="J237" s="1">
        <v>1.66E-2</v>
      </c>
      <c r="K237" s="1">
        <v>0.1157</v>
      </c>
      <c r="L237" s="1">
        <v>3.49E-2</v>
      </c>
      <c r="M237" s="1">
        <v>1.2999999999999999E-2</v>
      </c>
      <c r="N237" s="1">
        <v>5.7299999999999997E-2</v>
      </c>
      <c r="O237" s="1">
        <v>0.15210000000000001</v>
      </c>
      <c r="P237" s="1">
        <v>5.16E-2</v>
      </c>
      <c r="Q237" s="1">
        <v>1.1900000000000001E-2</v>
      </c>
      <c r="R237" s="1">
        <v>7.8100000000000003E-2</v>
      </c>
      <c r="S237" s="1">
        <v>3.7999999999999999E-2</v>
      </c>
      <c r="T237" s="1">
        <v>3.6700000000000003E-2</v>
      </c>
      <c r="U237" s="1">
        <v>2.7000000000000001E-3</v>
      </c>
      <c r="V237" s="1">
        <v>3.44E-2</v>
      </c>
      <c r="W237" s="1">
        <v>0.89600000000000002</v>
      </c>
      <c r="X237" s="1">
        <v>0.15210000000000001</v>
      </c>
      <c r="Y237" s="1">
        <v>0.15210000000000001</v>
      </c>
      <c r="Z237" s="1" t="s">
        <v>1678</v>
      </c>
      <c r="AA237" s="1">
        <v>0</v>
      </c>
      <c r="AB237" s="1">
        <v>851</v>
      </c>
    </row>
    <row r="238" spans="1:28" x14ac:dyDescent="0.3">
      <c r="A238" s="1">
        <v>237</v>
      </c>
      <c r="B238" s="1" t="s">
        <v>1681</v>
      </c>
      <c r="C238" s="1">
        <v>7.6799999999999993E-2</v>
      </c>
      <c r="D238" s="1">
        <v>7.7999999999999996E-3</v>
      </c>
      <c r="E238" s="1">
        <v>7.1599999999999997E-2</v>
      </c>
      <c r="F238" s="1">
        <v>5.6000000000000001E-2</v>
      </c>
      <c r="G238" s="1">
        <v>2.87E-2</v>
      </c>
      <c r="H238" s="1">
        <v>6.2E-2</v>
      </c>
      <c r="I238" s="1">
        <v>1.0800000000000001E-2</v>
      </c>
      <c r="J238" s="1">
        <v>7.9200000000000007E-2</v>
      </c>
      <c r="K238" s="1">
        <v>9.4399999999999998E-2</v>
      </c>
      <c r="L238" s="1">
        <v>7.0800000000000002E-2</v>
      </c>
      <c r="M238" s="1">
        <v>1.5800000000000002E-2</v>
      </c>
      <c r="N238" s="1">
        <v>6.3100000000000003E-2</v>
      </c>
      <c r="O238" s="1">
        <v>3.5299999999999998E-2</v>
      </c>
      <c r="P238" s="1">
        <v>3.27E-2</v>
      </c>
      <c r="Q238" s="1">
        <v>2.1499999999999998E-2</v>
      </c>
      <c r="R238" s="1">
        <v>5.6099999999999997E-2</v>
      </c>
      <c r="S238" s="1">
        <v>8.6599999999999996E-2</v>
      </c>
      <c r="T238" s="1">
        <v>0.1061</v>
      </c>
      <c r="U238" s="1">
        <v>4.5999999999999999E-3</v>
      </c>
      <c r="V238" s="1">
        <v>0.02</v>
      </c>
      <c r="W238" s="1">
        <v>0.93020000000000003</v>
      </c>
      <c r="X238" s="1">
        <v>5.6099999999999997E-2</v>
      </c>
      <c r="Y238" s="1">
        <v>0.1061</v>
      </c>
      <c r="Z238" s="1" t="s">
        <v>1683</v>
      </c>
      <c r="AA238" s="1">
        <v>5.0099999999999999E-2</v>
      </c>
      <c r="AB238" s="1">
        <v>851</v>
      </c>
    </row>
    <row r="239" spans="1:28" x14ac:dyDescent="0.3">
      <c r="A239" s="1">
        <v>238</v>
      </c>
      <c r="B239" s="1" t="s">
        <v>1669</v>
      </c>
      <c r="C239" s="1">
        <v>4.1799999999999997E-2</v>
      </c>
      <c r="D239" s="1">
        <v>6.4999999999999997E-3</v>
      </c>
      <c r="E239" s="1">
        <v>0.1042</v>
      </c>
      <c r="F239" s="1">
        <v>0.19189999999999999</v>
      </c>
      <c r="G239" s="1">
        <v>1.3599999999999999E-2</v>
      </c>
      <c r="H239" s="1">
        <v>0.04</v>
      </c>
      <c r="I239" s="1">
        <v>6.8999999999999999E-3</v>
      </c>
      <c r="J239" s="1">
        <v>2.7400000000000001E-2</v>
      </c>
      <c r="K239" s="1">
        <v>0.1396</v>
      </c>
      <c r="L239" s="1">
        <v>3.1199999999999999E-2</v>
      </c>
      <c r="M239" s="1">
        <v>6.0000000000000001E-3</v>
      </c>
      <c r="N239" s="1">
        <v>5.9400000000000001E-2</v>
      </c>
      <c r="O239" s="1">
        <v>3.2800000000000003E-2</v>
      </c>
      <c r="P239" s="1">
        <v>5.6099999999999997E-2</v>
      </c>
      <c r="Q239" s="1">
        <v>1.11E-2</v>
      </c>
      <c r="R239" s="1">
        <v>0.1178</v>
      </c>
      <c r="S239" s="1">
        <v>7.51E-2</v>
      </c>
      <c r="T239" s="1">
        <v>2.29E-2</v>
      </c>
      <c r="U239" s="1">
        <v>2E-3</v>
      </c>
      <c r="V239" s="1">
        <v>1.37E-2</v>
      </c>
      <c r="W239" s="1">
        <v>0.85019999999999996</v>
      </c>
      <c r="X239" s="1">
        <v>0.19189999999999999</v>
      </c>
      <c r="Y239" s="1">
        <v>0.19189999999999999</v>
      </c>
      <c r="Z239" s="1" t="s">
        <v>1669</v>
      </c>
      <c r="AA239" s="1">
        <v>0</v>
      </c>
      <c r="AB239" s="1">
        <v>851</v>
      </c>
    </row>
    <row r="240" spans="1:28" x14ac:dyDescent="0.3">
      <c r="A240" s="1">
        <v>239</v>
      </c>
      <c r="B240" s="1" t="s">
        <v>1674</v>
      </c>
      <c r="C240" s="1">
        <v>4.8800000000000003E-2</v>
      </c>
      <c r="D240" s="1">
        <v>5.4000000000000003E-3</v>
      </c>
      <c r="E240" s="1">
        <v>4.4600000000000001E-2</v>
      </c>
      <c r="F240" s="1">
        <v>9.5299999999999996E-2</v>
      </c>
      <c r="G240" s="1">
        <v>1.32E-2</v>
      </c>
      <c r="H240" s="1">
        <v>2.3099999999999999E-2</v>
      </c>
      <c r="I240" s="1">
        <v>9.4000000000000004E-3</v>
      </c>
      <c r="J240" s="1">
        <v>4.1099999999999998E-2</v>
      </c>
      <c r="K240" s="1">
        <v>0.33710000000000001</v>
      </c>
      <c r="L240" s="1">
        <v>6.1100000000000002E-2</v>
      </c>
      <c r="M240" s="1">
        <v>7.1999999999999998E-3</v>
      </c>
      <c r="N240" s="1">
        <v>5.3800000000000001E-2</v>
      </c>
      <c r="O240" s="1">
        <v>2.1999999999999999E-2</v>
      </c>
      <c r="P240" s="1">
        <v>5.7500000000000002E-2</v>
      </c>
      <c r="Q240" s="1">
        <v>4.87E-2</v>
      </c>
      <c r="R240" s="1">
        <v>3.7900000000000003E-2</v>
      </c>
      <c r="S240" s="1">
        <v>3.8100000000000002E-2</v>
      </c>
      <c r="T240" s="1">
        <v>3.5499999999999997E-2</v>
      </c>
      <c r="U240" s="1">
        <v>3.8999999999999998E-3</v>
      </c>
      <c r="V240" s="1">
        <v>1.61E-2</v>
      </c>
      <c r="W240" s="1">
        <v>0.81410000000000005</v>
      </c>
      <c r="X240" s="1">
        <v>0.33710000000000001</v>
      </c>
      <c r="Y240" s="1">
        <v>0.33710000000000001</v>
      </c>
      <c r="Z240" s="1" t="s">
        <v>1674</v>
      </c>
      <c r="AA240" s="1">
        <v>0</v>
      </c>
      <c r="AB240" s="1">
        <v>851</v>
      </c>
    </row>
    <row r="241" spans="1:28" x14ac:dyDescent="0.3">
      <c r="A241" s="1">
        <v>240</v>
      </c>
      <c r="B241" s="1" t="s">
        <v>1681</v>
      </c>
      <c r="C241" s="1">
        <v>6.1699999999999998E-2</v>
      </c>
      <c r="D241" s="1">
        <v>4.5999999999999999E-3</v>
      </c>
      <c r="E241" s="1">
        <v>0.1051</v>
      </c>
      <c r="F241" s="1">
        <v>7.5399999999999995E-2</v>
      </c>
      <c r="G241" s="1">
        <v>9.1999999999999998E-3</v>
      </c>
      <c r="H241" s="1">
        <v>2.8899999999999999E-2</v>
      </c>
      <c r="I241" s="1">
        <v>1.17E-2</v>
      </c>
      <c r="J241" s="1">
        <v>1.4800000000000001E-2</v>
      </c>
      <c r="K241" s="1">
        <v>0.17599999999999999</v>
      </c>
      <c r="L241" s="1">
        <v>2.6200000000000001E-2</v>
      </c>
      <c r="M241" s="1">
        <v>7.3000000000000001E-3</v>
      </c>
      <c r="N241" s="1">
        <v>0.12659999999999999</v>
      </c>
      <c r="O241" s="1">
        <v>1.5800000000000002E-2</v>
      </c>
      <c r="P241" s="1">
        <v>5.8999999999999997E-2</v>
      </c>
      <c r="Q241" s="1">
        <v>5.0500000000000003E-2</v>
      </c>
      <c r="R241" s="1">
        <v>0.15040000000000001</v>
      </c>
      <c r="S241" s="1">
        <v>3.4700000000000002E-2</v>
      </c>
      <c r="T241" s="1">
        <v>1.8200000000000001E-2</v>
      </c>
      <c r="U241" s="1">
        <v>4.7999999999999996E-3</v>
      </c>
      <c r="V241" s="1">
        <v>1.9199999999999998E-2</v>
      </c>
      <c r="W241" s="1">
        <v>0.84989999999999999</v>
      </c>
      <c r="X241" s="1">
        <v>0.15040000000000001</v>
      </c>
      <c r="Y241" s="1">
        <v>0.17599999999999999</v>
      </c>
      <c r="Z241" s="1" t="s">
        <v>1674</v>
      </c>
      <c r="AA241" s="1">
        <v>2.5499999999999998E-2</v>
      </c>
      <c r="AB241" s="1">
        <v>851</v>
      </c>
    </row>
    <row r="242" spans="1:28" x14ac:dyDescent="0.3">
      <c r="A242" s="1">
        <v>241</v>
      </c>
      <c r="B242" s="1" t="s">
        <v>1682</v>
      </c>
      <c r="C242" s="1">
        <v>3.4700000000000002E-2</v>
      </c>
      <c r="D242" s="1">
        <v>6.1000000000000004E-3</v>
      </c>
      <c r="E242" s="1">
        <v>6.59E-2</v>
      </c>
      <c r="F242" s="1">
        <v>3.5299999999999998E-2</v>
      </c>
      <c r="G242" s="1">
        <v>6.7999999999999996E-3</v>
      </c>
      <c r="H242" s="1">
        <v>2.9100000000000001E-2</v>
      </c>
      <c r="I242" s="1">
        <v>1.0699999999999999E-2</v>
      </c>
      <c r="J242" s="1">
        <v>1.6500000000000001E-2</v>
      </c>
      <c r="K242" s="1">
        <v>0.33789999999999998</v>
      </c>
      <c r="L242" s="1">
        <v>2.1700000000000001E-2</v>
      </c>
      <c r="M242" s="1">
        <v>4.1000000000000003E-3</v>
      </c>
      <c r="N242" s="1">
        <v>0.1439</v>
      </c>
      <c r="O242" s="1">
        <v>2.5499999999999998E-2</v>
      </c>
      <c r="P242" s="1">
        <v>4.8099999999999997E-2</v>
      </c>
      <c r="Q242" s="1">
        <v>2.9600000000000001E-2</v>
      </c>
      <c r="R242" s="1">
        <v>6.83E-2</v>
      </c>
      <c r="S242" s="1">
        <v>9.1999999999999998E-2</v>
      </c>
      <c r="T242" s="1">
        <v>1.3299999999999999E-2</v>
      </c>
      <c r="U242" s="1">
        <v>2.3999999999999998E-3</v>
      </c>
      <c r="V242" s="1">
        <v>8.0999999999999996E-3</v>
      </c>
      <c r="W242" s="1">
        <v>0.77010000000000001</v>
      </c>
      <c r="X242" s="1">
        <v>9.1999999999999998E-2</v>
      </c>
      <c r="Y242" s="1">
        <v>0.33789999999999998</v>
      </c>
      <c r="Z242" s="1" t="s">
        <v>1674</v>
      </c>
      <c r="AA242" s="1">
        <v>0.246</v>
      </c>
      <c r="AB242" s="1">
        <v>851</v>
      </c>
    </row>
    <row r="243" spans="1:28" x14ac:dyDescent="0.3">
      <c r="A243" s="1">
        <v>242</v>
      </c>
      <c r="B243" s="1" t="s">
        <v>1671</v>
      </c>
      <c r="C243" s="1">
        <v>8.4599999999999995E-2</v>
      </c>
      <c r="D243" s="1">
        <v>2.5999999999999999E-3</v>
      </c>
      <c r="E243" s="1">
        <v>6.0199999999999997E-2</v>
      </c>
      <c r="F243" s="1">
        <v>1.9900000000000001E-2</v>
      </c>
      <c r="G243" s="1">
        <v>1.12E-2</v>
      </c>
      <c r="H243" s="1">
        <v>0.1076</v>
      </c>
      <c r="I243" s="1">
        <v>3.8E-3</v>
      </c>
      <c r="J243" s="1">
        <v>0.04</v>
      </c>
      <c r="K243" s="1">
        <v>0.32450000000000001</v>
      </c>
      <c r="L243" s="1">
        <v>1.8599999999999998E-2</v>
      </c>
      <c r="M243" s="1">
        <v>4.4999999999999997E-3</v>
      </c>
      <c r="N243" s="1">
        <v>6.5500000000000003E-2</v>
      </c>
      <c r="O243" s="1">
        <v>4.1700000000000001E-2</v>
      </c>
      <c r="P243" s="1">
        <v>3.9E-2</v>
      </c>
      <c r="Q243" s="1">
        <v>2.4799999999999999E-2</v>
      </c>
      <c r="R243" s="1">
        <v>6.1800000000000001E-2</v>
      </c>
      <c r="S243" s="1">
        <v>5.7200000000000001E-2</v>
      </c>
      <c r="T243" s="1">
        <v>2.0199999999999999E-2</v>
      </c>
      <c r="U243" s="1">
        <v>1.9E-3</v>
      </c>
      <c r="V243" s="1">
        <v>1.04E-2</v>
      </c>
      <c r="W243" s="1">
        <v>0.79400000000000004</v>
      </c>
      <c r="X243" s="1">
        <v>0.1076</v>
      </c>
      <c r="Y243" s="1">
        <v>0.32450000000000001</v>
      </c>
      <c r="Z243" s="1" t="s">
        <v>1674</v>
      </c>
      <c r="AA243" s="1">
        <v>0.21679999999999999</v>
      </c>
      <c r="AB243" s="1">
        <v>851</v>
      </c>
    </row>
    <row r="244" spans="1:28" x14ac:dyDescent="0.3">
      <c r="A244" s="1">
        <v>243</v>
      </c>
      <c r="B244" s="1" t="s">
        <v>1682</v>
      </c>
      <c r="C244" s="1">
        <v>6.3600000000000004E-2</v>
      </c>
      <c r="D244" s="1">
        <v>2.7E-2</v>
      </c>
      <c r="E244" s="1">
        <v>1.83E-2</v>
      </c>
      <c r="F244" s="1">
        <v>1.9599999999999999E-2</v>
      </c>
      <c r="G244" s="1">
        <v>3.6999999999999998E-2</v>
      </c>
      <c r="H244" s="1">
        <v>1.2E-2</v>
      </c>
      <c r="I244" s="1">
        <v>5.5999999999999999E-3</v>
      </c>
      <c r="J244" s="1">
        <v>0.16750000000000001</v>
      </c>
      <c r="K244" s="1">
        <v>5.33E-2</v>
      </c>
      <c r="L244" s="1">
        <v>0.1241</v>
      </c>
      <c r="M244" s="1">
        <v>2.4400000000000002E-2</v>
      </c>
      <c r="N244" s="1">
        <v>3.2599999999999997E-2</v>
      </c>
      <c r="O244" s="1">
        <v>2.01E-2</v>
      </c>
      <c r="P244" s="1">
        <v>9.5200000000000007E-2</v>
      </c>
      <c r="Q244" s="1">
        <v>4.4900000000000002E-2</v>
      </c>
      <c r="R244" s="1">
        <v>5.0799999999999998E-2</v>
      </c>
      <c r="S244" s="1">
        <v>5.2200000000000003E-2</v>
      </c>
      <c r="T244" s="1">
        <v>0.1142</v>
      </c>
      <c r="U244" s="1">
        <v>2.8999999999999998E-3</v>
      </c>
      <c r="V244" s="1">
        <v>3.4700000000000002E-2</v>
      </c>
      <c r="W244" s="1">
        <v>0.8921</v>
      </c>
      <c r="X244" s="1">
        <v>5.2200000000000003E-2</v>
      </c>
      <c r="Y244" s="1">
        <v>0.16750000000000001</v>
      </c>
      <c r="Z244" s="1" t="s">
        <v>1673</v>
      </c>
      <c r="AA244" s="1">
        <v>0.1153</v>
      </c>
      <c r="AB244" s="1">
        <v>851</v>
      </c>
    </row>
    <row r="245" spans="1:28" x14ac:dyDescent="0.3">
      <c r="A245" s="1">
        <v>244</v>
      </c>
      <c r="B245" s="1" t="s">
        <v>1670</v>
      </c>
      <c r="C245" s="1">
        <v>0.14899999999999999</v>
      </c>
      <c r="D245" s="1">
        <v>1.0500000000000001E-2</v>
      </c>
      <c r="E245" s="1">
        <v>1.0800000000000001E-2</v>
      </c>
      <c r="F245" s="1">
        <v>6.5500000000000003E-2</v>
      </c>
      <c r="G245" s="1">
        <v>0.14299999999999999</v>
      </c>
      <c r="H245" s="1">
        <v>1.9699999999999999E-2</v>
      </c>
      <c r="I245" s="1">
        <v>1.14E-2</v>
      </c>
      <c r="J245" s="1">
        <v>0.1018</v>
      </c>
      <c r="K245" s="1">
        <v>3.0599999999999999E-2</v>
      </c>
      <c r="L245" s="1">
        <v>0.16830000000000001</v>
      </c>
      <c r="M245" s="1">
        <v>1.3599999999999999E-2</v>
      </c>
      <c r="N245" s="1">
        <v>2.0799999999999999E-2</v>
      </c>
      <c r="O245" s="1">
        <v>6.6E-3</v>
      </c>
      <c r="P245" s="1">
        <v>2.6499999999999999E-2</v>
      </c>
      <c r="Q245" s="1">
        <v>2.06E-2</v>
      </c>
      <c r="R245" s="1">
        <v>4.1599999999999998E-2</v>
      </c>
      <c r="S245" s="1">
        <v>3.0099999999999998E-2</v>
      </c>
      <c r="T245" s="1">
        <v>8.3099999999999993E-2</v>
      </c>
      <c r="U245" s="1">
        <v>1.6000000000000001E-3</v>
      </c>
      <c r="V245" s="1">
        <v>4.48E-2</v>
      </c>
      <c r="W245" s="1">
        <v>0.85040000000000004</v>
      </c>
      <c r="X245" s="1">
        <v>0.14299999999999999</v>
      </c>
      <c r="Y245" s="1">
        <v>0.16830000000000001</v>
      </c>
      <c r="Z245" s="1" t="s">
        <v>1675</v>
      </c>
      <c r="AA245" s="1">
        <v>2.53E-2</v>
      </c>
      <c r="AB245" s="1">
        <v>851</v>
      </c>
    </row>
    <row r="246" spans="1:28" x14ac:dyDescent="0.3">
      <c r="A246" s="1">
        <v>245</v>
      </c>
      <c r="B246" s="1" t="s">
        <v>1666</v>
      </c>
      <c r="C246" s="1">
        <v>7.5399999999999995E-2</v>
      </c>
      <c r="D246" s="1">
        <v>4.4000000000000003E-3</v>
      </c>
      <c r="E246" s="1">
        <v>4.3700000000000003E-2</v>
      </c>
      <c r="F246" s="1">
        <v>7.7899999999999997E-2</v>
      </c>
      <c r="G246" s="1">
        <v>6.0000000000000001E-3</v>
      </c>
      <c r="H246" s="1">
        <v>6.93E-2</v>
      </c>
      <c r="I246" s="1">
        <v>1.26E-2</v>
      </c>
      <c r="J246" s="1">
        <v>2.0299999999999999E-2</v>
      </c>
      <c r="K246" s="1">
        <v>0.29930000000000001</v>
      </c>
      <c r="L246" s="1">
        <v>2.2800000000000001E-2</v>
      </c>
      <c r="M246" s="1">
        <v>1.8499999999999999E-2</v>
      </c>
      <c r="N246" s="1">
        <v>2.8799999999999999E-2</v>
      </c>
      <c r="O246" s="1">
        <v>6.0000000000000001E-3</v>
      </c>
      <c r="P246" s="1">
        <v>2.87E-2</v>
      </c>
      <c r="Q246" s="1">
        <v>2.0199999999999999E-2</v>
      </c>
      <c r="R246" s="1">
        <v>7.9600000000000004E-2</v>
      </c>
      <c r="S246" s="1">
        <v>0.1384</v>
      </c>
      <c r="T246" s="1">
        <v>2.52E-2</v>
      </c>
      <c r="U246" s="1">
        <v>1.4E-3</v>
      </c>
      <c r="V246" s="1">
        <v>2.12E-2</v>
      </c>
      <c r="W246" s="1">
        <v>0.80069999999999997</v>
      </c>
      <c r="X246" s="1">
        <v>7.5399999999999995E-2</v>
      </c>
      <c r="Y246" s="1">
        <v>0.29930000000000001</v>
      </c>
      <c r="Z246" s="1" t="s">
        <v>1674</v>
      </c>
      <c r="AA246" s="1">
        <v>0.22389999999999999</v>
      </c>
      <c r="AB246" s="1">
        <v>851</v>
      </c>
    </row>
    <row r="247" spans="1:28" x14ac:dyDescent="0.3">
      <c r="A247" s="1">
        <v>246</v>
      </c>
      <c r="B247" s="1" t="s">
        <v>1679</v>
      </c>
      <c r="C247" s="1">
        <v>0.18920000000000001</v>
      </c>
      <c r="D247" s="1">
        <v>5.5999999999999999E-3</v>
      </c>
      <c r="E247" s="1">
        <v>1.9099999999999999E-2</v>
      </c>
      <c r="F247" s="1">
        <v>0.29770000000000002</v>
      </c>
      <c r="G247" s="1">
        <v>3.5999999999999999E-3</v>
      </c>
      <c r="H247" s="1">
        <v>2.4199999999999999E-2</v>
      </c>
      <c r="I247" s="1">
        <v>6.1000000000000004E-3</v>
      </c>
      <c r="J247" s="1">
        <v>1.52E-2</v>
      </c>
      <c r="K247" s="1">
        <v>1.95E-2</v>
      </c>
      <c r="L247" s="1">
        <v>3.1800000000000002E-2</v>
      </c>
      <c r="M247" s="1">
        <v>1.0500000000000001E-2</v>
      </c>
      <c r="N247" s="1">
        <v>8.2299999999999998E-2</v>
      </c>
      <c r="O247" s="1">
        <v>1.95E-2</v>
      </c>
      <c r="P247" s="1">
        <v>0.15509999999999999</v>
      </c>
      <c r="Q247" s="1">
        <v>9.9000000000000008E-3</v>
      </c>
      <c r="R247" s="1">
        <v>4.6100000000000002E-2</v>
      </c>
      <c r="S247" s="1">
        <v>2.0299999999999999E-2</v>
      </c>
      <c r="T247" s="1">
        <v>2.9499999999999998E-2</v>
      </c>
      <c r="U247" s="1">
        <v>1.2999999999999999E-3</v>
      </c>
      <c r="V247" s="1">
        <v>1.37E-2</v>
      </c>
      <c r="W247" s="1">
        <v>0.74390000000000001</v>
      </c>
      <c r="X247" s="1">
        <v>0.15509999999999999</v>
      </c>
      <c r="Y247" s="1">
        <v>0.29770000000000002</v>
      </c>
      <c r="Z247" s="1" t="s">
        <v>1669</v>
      </c>
      <c r="AA247" s="1">
        <v>0.1426</v>
      </c>
      <c r="AB247" s="1">
        <v>851</v>
      </c>
    </row>
    <row r="248" spans="1:28" x14ac:dyDescent="0.3">
      <c r="A248" s="1">
        <v>247</v>
      </c>
      <c r="B248" s="1" t="s">
        <v>1670</v>
      </c>
      <c r="C248" s="1">
        <v>3.1E-2</v>
      </c>
      <c r="D248" s="1">
        <v>8.0000000000000002E-3</v>
      </c>
      <c r="E248" s="1">
        <v>4.7000000000000002E-3</v>
      </c>
      <c r="F248" s="1">
        <v>5.5999999999999999E-3</v>
      </c>
      <c r="G248" s="1">
        <v>0.21729999999999999</v>
      </c>
      <c r="H248" s="1">
        <v>7.4000000000000003E-3</v>
      </c>
      <c r="I248" s="1">
        <v>2.3E-3</v>
      </c>
      <c r="J248" s="1">
        <v>0.26600000000000001</v>
      </c>
      <c r="K248" s="1">
        <v>5.3E-3</v>
      </c>
      <c r="L248" s="1">
        <v>0.26440000000000002</v>
      </c>
      <c r="M248" s="1">
        <v>2.3699999999999999E-2</v>
      </c>
      <c r="N248" s="1">
        <v>4.1000000000000003E-3</v>
      </c>
      <c r="O248" s="1">
        <v>7.3000000000000001E-3</v>
      </c>
      <c r="P248" s="1">
        <v>3.8E-3</v>
      </c>
      <c r="Q248" s="1">
        <v>7.1999999999999998E-3</v>
      </c>
      <c r="R248" s="1">
        <v>1.14E-2</v>
      </c>
      <c r="S248" s="1">
        <v>7.6E-3</v>
      </c>
      <c r="T248" s="1">
        <v>9.6799999999999997E-2</v>
      </c>
      <c r="U248" s="1">
        <v>1.0999999999999999E-2</v>
      </c>
      <c r="V248" s="1">
        <v>1.52E-2</v>
      </c>
      <c r="W248" s="1">
        <v>0.64929999999999999</v>
      </c>
      <c r="X248" s="1">
        <v>0.21729999999999999</v>
      </c>
      <c r="Y248" s="1">
        <v>0.26600000000000001</v>
      </c>
      <c r="Z248" s="1" t="s">
        <v>1673</v>
      </c>
      <c r="AA248" s="1">
        <v>4.8599999999999997E-2</v>
      </c>
      <c r="AB248" s="1">
        <v>851</v>
      </c>
    </row>
    <row r="249" spans="1:28" x14ac:dyDescent="0.3">
      <c r="A249" s="1">
        <v>248</v>
      </c>
      <c r="B249" s="1" t="s">
        <v>1673</v>
      </c>
      <c r="C249" s="1">
        <v>0.13450000000000001</v>
      </c>
      <c r="D249" s="1">
        <v>3.5999999999999997E-2</v>
      </c>
      <c r="E249" s="1">
        <v>4.7000000000000002E-3</v>
      </c>
      <c r="F249" s="1">
        <v>5.5999999999999999E-3</v>
      </c>
      <c r="G249" s="1">
        <v>0.1221</v>
      </c>
      <c r="H249" s="1">
        <v>2.8000000000000001E-2</v>
      </c>
      <c r="I249" s="1">
        <v>2.3E-3</v>
      </c>
      <c r="J249" s="1">
        <v>0.16270000000000001</v>
      </c>
      <c r="K249" s="1">
        <v>1.21E-2</v>
      </c>
      <c r="L249" s="1">
        <v>0.23960000000000001</v>
      </c>
      <c r="M249" s="1">
        <v>1.4800000000000001E-2</v>
      </c>
      <c r="N249" s="1">
        <v>4.1000000000000003E-3</v>
      </c>
      <c r="O249" s="1">
        <v>5.1000000000000004E-3</v>
      </c>
      <c r="P249" s="1">
        <v>3.8E-3</v>
      </c>
      <c r="Q249" s="1">
        <v>4.7999999999999996E-3</v>
      </c>
      <c r="R249" s="1">
        <v>9.3200000000000005E-2</v>
      </c>
      <c r="S249" s="1">
        <v>3.5000000000000003E-2</v>
      </c>
      <c r="T249" s="1">
        <v>7.9399999999999998E-2</v>
      </c>
      <c r="U249" s="1">
        <v>8.2000000000000007E-3</v>
      </c>
      <c r="V249" s="1">
        <v>4.0000000000000001E-3</v>
      </c>
      <c r="W249" s="1">
        <v>0.75619999999999998</v>
      </c>
      <c r="X249" s="1">
        <v>0.16270000000000001</v>
      </c>
      <c r="Y249" s="1">
        <v>0.23960000000000001</v>
      </c>
      <c r="Z249" s="1" t="s">
        <v>1675</v>
      </c>
      <c r="AA249" s="1">
        <v>7.6899999999999996E-2</v>
      </c>
      <c r="AB249" s="1">
        <v>851</v>
      </c>
    </row>
    <row r="250" spans="1:28" x14ac:dyDescent="0.3">
      <c r="A250" s="1">
        <v>249</v>
      </c>
      <c r="B250" s="1" t="s">
        <v>1674</v>
      </c>
      <c r="C250" s="1">
        <v>6.9199999999999998E-2</v>
      </c>
      <c r="D250" s="1">
        <v>3.3E-3</v>
      </c>
      <c r="E250" s="1">
        <v>2.24E-2</v>
      </c>
      <c r="F250" s="1">
        <v>2.8899999999999999E-2</v>
      </c>
      <c r="G250" s="1">
        <v>3.5999999999999999E-3</v>
      </c>
      <c r="H250" s="1">
        <v>4.6100000000000002E-2</v>
      </c>
      <c r="I250" s="1">
        <v>7.6E-3</v>
      </c>
      <c r="J250" s="1">
        <v>9.4999999999999998E-3</v>
      </c>
      <c r="K250" s="1">
        <v>0.42430000000000001</v>
      </c>
      <c r="L250" s="1">
        <v>1.47E-2</v>
      </c>
      <c r="M250" s="1">
        <v>3.2000000000000002E-3</v>
      </c>
      <c r="N250" s="1">
        <v>0.13300000000000001</v>
      </c>
      <c r="O250" s="1">
        <v>9.7999999999999997E-3</v>
      </c>
      <c r="P250" s="1">
        <v>2.64E-2</v>
      </c>
      <c r="Q250" s="1">
        <v>4.4299999999999999E-2</v>
      </c>
      <c r="R250" s="1">
        <v>7.4099999999999999E-2</v>
      </c>
      <c r="S250" s="1">
        <v>6.3399999999999998E-2</v>
      </c>
      <c r="T250" s="1">
        <v>1.2E-2</v>
      </c>
      <c r="U250" s="1">
        <v>1.2999999999999999E-3</v>
      </c>
      <c r="V250" s="1">
        <v>3.0000000000000001E-3</v>
      </c>
      <c r="W250" s="1">
        <v>0.69199999999999995</v>
      </c>
      <c r="X250" s="1">
        <v>0.42430000000000001</v>
      </c>
      <c r="Y250" s="1">
        <v>0.42430000000000001</v>
      </c>
      <c r="Z250" s="1" t="s">
        <v>1674</v>
      </c>
      <c r="AA250" s="1">
        <v>0</v>
      </c>
      <c r="AB250" s="1">
        <v>851</v>
      </c>
    </row>
    <row r="251" spans="1:28" x14ac:dyDescent="0.3">
      <c r="A251" s="1">
        <v>250</v>
      </c>
      <c r="B251" s="1" t="s">
        <v>1675</v>
      </c>
      <c r="C251" s="1">
        <v>0.30769999999999997</v>
      </c>
      <c r="D251" s="1">
        <v>1.6400000000000001E-2</v>
      </c>
      <c r="E251" s="1">
        <v>4.5999999999999999E-3</v>
      </c>
      <c r="F251" s="1">
        <v>5.4999999999999997E-3</v>
      </c>
      <c r="G251" s="1">
        <v>2.5100000000000001E-2</v>
      </c>
      <c r="H251" s="1">
        <v>7.5399999999999995E-2</v>
      </c>
      <c r="I251" s="1">
        <v>2.2000000000000001E-3</v>
      </c>
      <c r="J251" s="1">
        <v>2.5899999999999999E-2</v>
      </c>
      <c r="K251" s="1">
        <v>5.1999999999999998E-3</v>
      </c>
      <c r="L251" s="1">
        <v>0.40570000000000001</v>
      </c>
      <c r="M251" s="1">
        <v>5.67E-2</v>
      </c>
      <c r="N251" s="1">
        <v>3.8999999999999998E-3</v>
      </c>
      <c r="O251" s="1">
        <v>4.7999999999999996E-3</v>
      </c>
      <c r="P251" s="1">
        <v>3.7000000000000002E-3</v>
      </c>
      <c r="Q251" s="1">
        <v>4.5999999999999999E-3</v>
      </c>
      <c r="R251" s="1">
        <v>1.7000000000000001E-2</v>
      </c>
      <c r="S251" s="1">
        <v>6.1999999999999998E-3</v>
      </c>
      <c r="T251" s="1">
        <v>2.1899999999999999E-2</v>
      </c>
      <c r="U251" s="1">
        <v>3.8E-3</v>
      </c>
      <c r="V251" s="1">
        <v>3.5000000000000001E-3</v>
      </c>
      <c r="W251" s="1">
        <v>0.58550000000000002</v>
      </c>
      <c r="X251" s="1">
        <v>0.40570000000000001</v>
      </c>
      <c r="Y251" s="1">
        <v>0.40570000000000001</v>
      </c>
      <c r="Z251" s="1" t="s">
        <v>1675</v>
      </c>
      <c r="AA251" s="1">
        <v>0</v>
      </c>
      <c r="AB251" s="1">
        <v>851</v>
      </c>
    </row>
    <row r="252" spans="1:28" x14ac:dyDescent="0.3">
      <c r="A252" s="1">
        <v>251</v>
      </c>
      <c r="B252" s="1" t="s">
        <v>1673</v>
      </c>
      <c r="C252" s="1">
        <v>4.5699999999999998E-2</v>
      </c>
      <c r="D252" s="1">
        <v>1.72E-2</v>
      </c>
      <c r="E252" s="1">
        <v>4.5999999999999999E-3</v>
      </c>
      <c r="F252" s="1">
        <v>5.4999999999999997E-3</v>
      </c>
      <c r="G252" s="1">
        <v>2.23E-2</v>
      </c>
      <c r="H252" s="1">
        <v>8.3999999999999995E-3</v>
      </c>
      <c r="I252" s="1">
        <v>2.3E-3</v>
      </c>
      <c r="J252" s="1">
        <v>0.39429999999999998</v>
      </c>
      <c r="K252" s="1">
        <v>5.3E-3</v>
      </c>
      <c r="L252" s="1">
        <v>0.25559999999999999</v>
      </c>
      <c r="M252" s="1">
        <v>5.1999999999999998E-2</v>
      </c>
      <c r="N252" s="1">
        <v>4.0000000000000001E-3</v>
      </c>
      <c r="O252" s="1">
        <v>5.0000000000000001E-3</v>
      </c>
      <c r="P252" s="1">
        <v>3.8E-3</v>
      </c>
      <c r="Q252" s="1">
        <v>4.7000000000000002E-3</v>
      </c>
      <c r="R252" s="1">
        <v>2.86E-2</v>
      </c>
      <c r="S252" s="1">
        <v>9.9000000000000008E-3</v>
      </c>
      <c r="T252" s="1">
        <v>0.1202</v>
      </c>
      <c r="U252" s="1">
        <v>6.7000000000000002E-3</v>
      </c>
      <c r="V252" s="1">
        <v>3.8999999999999998E-3</v>
      </c>
      <c r="W252" s="1">
        <v>0.61829999999999996</v>
      </c>
      <c r="X252" s="1">
        <v>0.39429999999999998</v>
      </c>
      <c r="Y252" s="1">
        <v>0.39429999999999998</v>
      </c>
      <c r="Z252" s="1" t="s">
        <v>1673</v>
      </c>
      <c r="AA252" s="1">
        <v>0</v>
      </c>
      <c r="AB252" s="1">
        <v>851</v>
      </c>
    </row>
    <row r="253" spans="1:28" x14ac:dyDescent="0.3">
      <c r="A253" s="1">
        <v>252</v>
      </c>
      <c r="B253" s="1" t="s">
        <v>1683</v>
      </c>
      <c r="C253" s="1">
        <v>7.3400000000000007E-2</v>
      </c>
      <c r="D253" s="1">
        <v>8.0699999999999994E-2</v>
      </c>
      <c r="E253" s="1">
        <v>4.5999999999999999E-3</v>
      </c>
      <c r="F253" s="1">
        <v>1.52E-2</v>
      </c>
      <c r="G253" s="1">
        <v>3.7999999999999999E-2</v>
      </c>
      <c r="H253" s="1">
        <v>7.1999999999999998E-3</v>
      </c>
      <c r="I253" s="1">
        <v>2.3E-3</v>
      </c>
      <c r="J253" s="1">
        <v>6.59E-2</v>
      </c>
      <c r="K253" s="1">
        <v>5.1999999999999998E-3</v>
      </c>
      <c r="L253" s="1">
        <v>0.24299999999999999</v>
      </c>
      <c r="M253" s="1">
        <v>2.1499999999999998E-2</v>
      </c>
      <c r="N253" s="1">
        <v>6.6E-3</v>
      </c>
      <c r="O253" s="1">
        <v>6.3E-3</v>
      </c>
      <c r="P253" s="1">
        <v>3.7000000000000002E-3</v>
      </c>
      <c r="Q253" s="1">
        <v>6.4999999999999997E-3</v>
      </c>
      <c r="R253" s="1">
        <v>7.2300000000000003E-2</v>
      </c>
      <c r="S253" s="1">
        <v>4.5600000000000002E-2</v>
      </c>
      <c r="T253" s="1">
        <v>0.29659999999999997</v>
      </c>
      <c r="U253" s="1">
        <v>1.6000000000000001E-3</v>
      </c>
      <c r="V253" s="1">
        <v>3.8999999999999998E-3</v>
      </c>
      <c r="W253" s="1">
        <v>0.71140000000000003</v>
      </c>
      <c r="X253" s="1">
        <v>0.29659999999999997</v>
      </c>
      <c r="Y253" s="1">
        <v>0.29659999999999997</v>
      </c>
      <c r="Z253" s="1" t="s">
        <v>1683</v>
      </c>
      <c r="AA253" s="1">
        <v>0</v>
      </c>
      <c r="AB253" s="1">
        <v>851</v>
      </c>
    </row>
    <row r="254" spans="1:28" x14ac:dyDescent="0.3">
      <c r="A254" s="1">
        <v>253</v>
      </c>
      <c r="B254" s="1" t="s">
        <v>1671</v>
      </c>
      <c r="C254" s="1">
        <v>8.2000000000000007E-3</v>
      </c>
      <c r="D254" s="1">
        <v>1.8E-3</v>
      </c>
      <c r="E254" s="1">
        <v>1.1299999999999999E-2</v>
      </c>
      <c r="F254" s="1">
        <v>9.4999999999999998E-3</v>
      </c>
      <c r="G254" s="1">
        <v>3.5999999999999999E-3</v>
      </c>
      <c r="H254" s="1">
        <v>0.87549999999999994</v>
      </c>
      <c r="I254" s="1">
        <v>2.3999999999999998E-3</v>
      </c>
      <c r="J254" s="1">
        <v>4.5999999999999999E-3</v>
      </c>
      <c r="K254" s="1">
        <v>6.0000000000000001E-3</v>
      </c>
      <c r="L254" s="1">
        <v>7.9000000000000008E-3</v>
      </c>
      <c r="M254" s="1">
        <v>2.2000000000000001E-3</v>
      </c>
      <c r="N254" s="1">
        <v>1.9300000000000001E-2</v>
      </c>
      <c r="O254" s="1">
        <v>4.8999999999999998E-3</v>
      </c>
      <c r="P254" s="1">
        <v>4.0000000000000001E-3</v>
      </c>
      <c r="Q254" s="1">
        <v>5.1000000000000004E-3</v>
      </c>
      <c r="R254" s="1">
        <v>1.6E-2</v>
      </c>
      <c r="S254" s="1">
        <v>7.7999999999999996E-3</v>
      </c>
      <c r="T254" s="1">
        <v>5.7999999999999996E-3</v>
      </c>
      <c r="U254" s="1">
        <v>1.1999999999999999E-3</v>
      </c>
      <c r="V254" s="1">
        <v>2.8999999999999998E-3</v>
      </c>
      <c r="W254" s="1">
        <v>0.23830000000000001</v>
      </c>
      <c r="X254" s="1">
        <v>0.87549999999999994</v>
      </c>
      <c r="Y254" s="1">
        <v>0.87549999999999994</v>
      </c>
      <c r="Z254" s="1" t="s">
        <v>1671</v>
      </c>
      <c r="AA254" s="1">
        <v>0</v>
      </c>
      <c r="AB254" s="1">
        <v>851</v>
      </c>
    </row>
    <row r="255" spans="1:28" x14ac:dyDescent="0.3">
      <c r="A255" s="1">
        <v>254</v>
      </c>
      <c r="B255" s="1" t="s">
        <v>1677</v>
      </c>
      <c r="C255" s="1">
        <v>2.6100000000000002E-2</v>
      </c>
      <c r="D255" s="1">
        <v>1.49E-2</v>
      </c>
      <c r="E255" s="1">
        <v>1.01E-2</v>
      </c>
      <c r="F255" s="1">
        <v>5.8999999999999999E-3</v>
      </c>
      <c r="G255" s="1">
        <v>1.52E-2</v>
      </c>
      <c r="H255" s="1">
        <v>0.1217</v>
      </c>
      <c r="I255" s="1">
        <v>6.8999999999999999E-3</v>
      </c>
      <c r="J255" s="1">
        <v>6.4000000000000003E-3</v>
      </c>
      <c r="K255" s="1">
        <v>2.4E-2</v>
      </c>
      <c r="L255" s="1">
        <v>0.2646</v>
      </c>
      <c r="M255" s="1">
        <v>4.2500000000000003E-2</v>
      </c>
      <c r="N255" s="1">
        <v>0.23130000000000001</v>
      </c>
      <c r="O255" s="1">
        <v>4.7000000000000002E-3</v>
      </c>
      <c r="P255" s="1">
        <v>1.52E-2</v>
      </c>
      <c r="Q255" s="1">
        <v>1.6500000000000001E-2</v>
      </c>
      <c r="R255" s="1">
        <v>5.33E-2</v>
      </c>
      <c r="S255" s="1">
        <v>1.0500000000000001E-2</v>
      </c>
      <c r="T255" s="1">
        <v>7.6E-3</v>
      </c>
      <c r="U255" s="1">
        <v>2E-3</v>
      </c>
      <c r="V255" s="1">
        <v>0.1206</v>
      </c>
      <c r="W255" s="1">
        <v>0.73450000000000004</v>
      </c>
      <c r="X255" s="1">
        <v>0.23130000000000001</v>
      </c>
      <c r="Y255" s="1">
        <v>0.2646</v>
      </c>
      <c r="Z255" s="1" t="s">
        <v>1675</v>
      </c>
      <c r="AA255" s="1">
        <v>3.3300000000000003E-2</v>
      </c>
      <c r="AB255" s="1">
        <v>851</v>
      </c>
    </row>
    <row r="256" spans="1:28" x14ac:dyDescent="0.3">
      <c r="A256" s="1">
        <v>255</v>
      </c>
      <c r="B256" s="1" t="s">
        <v>1679</v>
      </c>
      <c r="C256" s="1">
        <v>2.0199999999999999E-2</v>
      </c>
      <c r="D256" s="1">
        <v>1.8E-3</v>
      </c>
      <c r="E256" s="1">
        <v>1.6899999999999998E-2</v>
      </c>
      <c r="F256" s="1">
        <v>2.8899999999999999E-2</v>
      </c>
      <c r="G256" s="1">
        <v>3.5999999999999999E-3</v>
      </c>
      <c r="H256" s="1">
        <v>9.5999999999999992E-3</v>
      </c>
      <c r="I256" s="1">
        <v>3.2000000000000002E-3</v>
      </c>
      <c r="J256" s="1">
        <v>8.3000000000000001E-3</v>
      </c>
      <c r="K256" s="1">
        <v>0.48309999999999997</v>
      </c>
      <c r="L256" s="1">
        <v>1.21E-2</v>
      </c>
      <c r="M256" s="1">
        <v>1.03E-2</v>
      </c>
      <c r="N256" s="1">
        <v>2.4500000000000001E-2</v>
      </c>
      <c r="O256" s="1">
        <v>1.35E-2</v>
      </c>
      <c r="P256" s="1">
        <v>0.1203</v>
      </c>
      <c r="Q256" s="1">
        <v>1.21E-2</v>
      </c>
      <c r="R256" s="1">
        <v>0.1004</v>
      </c>
      <c r="S256" s="1">
        <v>0.1111</v>
      </c>
      <c r="T256" s="1">
        <v>1.6E-2</v>
      </c>
      <c r="U256" s="1">
        <v>1.1999999999999999E-3</v>
      </c>
      <c r="V256" s="1">
        <v>3.0000000000000001E-3</v>
      </c>
      <c r="W256" s="1">
        <v>0.621</v>
      </c>
      <c r="X256" s="1">
        <v>0.1203</v>
      </c>
      <c r="Y256" s="1">
        <v>0.48309999999999997</v>
      </c>
      <c r="Z256" s="1" t="s">
        <v>1674</v>
      </c>
      <c r="AA256" s="1">
        <v>0.36280000000000001</v>
      </c>
      <c r="AB256" s="1">
        <v>851</v>
      </c>
    </row>
    <row r="257" spans="1:28" x14ac:dyDescent="0.3">
      <c r="A257" s="1">
        <v>256</v>
      </c>
      <c r="B257" s="1" t="s">
        <v>1671</v>
      </c>
      <c r="C257" s="1">
        <v>0.2228</v>
      </c>
      <c r="D257" s="1">
        <v>1.9199999999999998E-2</v>
      </c>
      <c r="E257" s="1">
        <v>4.5999999999999999E-3</v>
      </c>
      <c r="F257" s="1">
        <v>1.2999999999999999E-2</v>
      </c>
      <c r="G257" s="1">
        <v>0.1343</v>
      </c>
      <c r="H257" s="1">
        <v>0.1244</v>
      </c>
      <c r="I257" s="1">
        <v>2.2000000000000001E-3</v>
      </c>
      <c r="J257" s="1">
        <v>6.08E-2</v>
      </c>
      <c r="K257" s="1">
        <v>8.2000000000000007E-3</v>
      </c>
      <c r="L257" s="1">
        <v>3.0200000000000001E-2</v>
      </c>
      <c r="M257" s="1">
        <v>1.0800000000000001E-2</v>
      </c>
      <c r="N257" s="1">
        <v>4.0000000000000001E-3</v>
      </c>
      <c r="O257" s="1">
        <v>3.9600000000000003E-2</v>
      </c>
      <c r="P257" s="1">
        <v>1.0500000000000001E-2</v>
      </c>
      <c r="Q257" s="1">
        <v>7.0000000000000001E-3</v>
      </c>
      <c r="R257" s="1">
        <v>2.6800000000000001E-2</v>
      </c>
      <c r="S257" s="1">
        <v>9.69E-2</v>
      </c>
      <c r="T257" s="1">
        <v>0.16889999999999999</v>
      </c>
      <c r="U257" s="1">
        <v>7.9000000000000008E-3</v>
      </c>
      <c r="V257" s="1">
        <v>7.9000000000000008E-3</v>
      </c>
      <c r="W257" s="1">
        <v>0.77800000000000002</v>
      </c>
      <c r="X257" s="1">
        <v>0.1244</v>
      </c>
      <c r="Y257" s="1">
        <v>0.2228</v>
      </c>
      <c r="Z257" s="1" t="s">
        <v>1666</v>
      </c>
      <c r="AA257" s="1">
        <v>9.8400000000000001E-2</v>
      </c>
      <c r="AB257" s="1">
        <v>851</v>
      </c>
    </row>
    <row r="258" spans="1:28" x14ac:dyDescent="0.3">
      <c r="A258" s="1">
        <v>257</v>
      </c>
      <c r="B258" s="1" t="s">
        <v>1677</v>
      </c>
      <c r="C258" s="1">
        <v>1.3299999999999999E-2</v>
      </c>
      <c r="D258" s="1">
        <v>1.8E-3</v>
      </c>
      <c r="E258" s="1">
        <v>0.1646</v>
      </c>
      <c r="F258" s="1">
        <v>4.2099999999999999E-2</v>
      </c>
      <c r="G258" s="1">
        <v>3.5999999999999999E-3</v>
      </c>
      <c r="H258" s="1">
        <v>7.6E-3</v>
      </c>
      <c r="I258" s="1">
        <v>1.04E-2</v>
      </c>
      <c r="J258" s="1">
        <v>5.4999999999999997E-3</v>
      </c>
      <c r="K258" s="1">
        <v>0.28050000000000003</v>
      </c>
      <c r="L258" s="1">
        <v>1.0800000000000001E-2</v>
      </c>
      <c r="M258" s="1">
        <v>2.3E-3</v>
      </c>
      <c r="N258" s="1">
        <v>0.26989999999999997</v>
      </c>
      <c r="O258" s="1">
        <v>1.0200000000000001E-2</v>
      </c>
      <c r="P258" s="1">
        <v>2.9100000000000001E-2</v>
      </c>
      <c r="Q258" s="1">
        <v>2.8799999999999999E-2</v>
      </c>
      <c r="R258" s="1">
        <v>9.0800000000000006E-2</v>
      </c>
      <c r="S258" s="1">
        <v>1.6E-2</v>
      </c>
      <c r="T258" s="1">
        <v>8.5000000000000006E-3</v>
      </c>
      <c r="U258" s="1">
        <v>1.2999999999999999E-3</v>
      </c>
      <c r="V258" s="1">
        <v>3.0999999999999999E-3</v>
      </c>
      <c r="W258" s="1">
        <v>0.67030000000000001</v>
      </c>
      <c r="X258" s="1">
        <v>0.26989999999999997</v>
      </c>
      <c r="Y258" s="1">
        <v>0.28050000000000003</v>
      </c>
      <c r="Z258" s="1" t="s">
        <v>1674</v>
      </c>
      <c r="AA258" s="1">
        <v>1.06E-2</v>
      </c>
      <c r="AB258" s="1">
        <v>851</v>
      </c>
    </row>
    <row r="259" spans="1:28" x14ac:dyDescent="0.3">
      <c r="A259" s="1">
        <v>258</v>
      </c>
      <c r="B259" s="1" t="s">
        <v>1670</v>
      </c>
      <c r="C259" s="1">
        <v>5.4899999999999997E-2</v>
      </c>
      <c r="D259" s="1">
        <v>4.8999999999999998E-3</v>
      </c>
      <c r="E259" s="1">
        <v>4.5999999999999999E-3</v>
      </c>
      <c r="F259" s="1">
        <v>2.1399999999999999E-2</v>
      </c>
      <c r="G259" s="1">
        <v>0.30399999999999999</v>
      </c>
      <c r="H259" s="1">
        <v>7.1999999999999998E-3</v>
      </c>
      <c r="I259" s="1">
        <v>2.3E-3</v>
      </c>
      <c r="J259" s="1">
        <v>7.3099999999999998E-2</v>
      </c>
      <c r="K259" s="1">
        <v>5.1999999999999998E-3</v>
      </c>
      <c r="L259" s="1">
        <v>0.35570000000000002</v>
      </c>
      <c r="M259" s="1">
        <v>2.6700000000000002E-2</v>
      </c>
      <c r="N259" s="1">
        <v>4.0000000000000001E-3</v>
      </c>
      <c r="O259" s="1">
        <v>1.8800000000000001E-2</v>
      </c>
      <c r="P259" s="1">
        <v>9.9000000000000008E-3</v>
      </c>
      <c r="Q259" s="1">
        <v>4.7000000000000002E-3</v>
      </c>
      <c r="R259" s="1">
        <v>1.17E-2</v>
      </c>
      <c r="S259" s="1">
        <v>1.09E-2</v>
      </c>
      <c r="T259" s="1">
        <v>7.46E-2</v>
      </c>
      <c r="U259" s="1">
        <v>1.6000000000000001E-3</v>
      </c>
      <c r="V259" s="1">
        <v>3.8999999999999998E-3</v>
      </c>
      <c r="W259" s="1">
        <v>0.62790000000000001</v>
      </c>
      <c r="X259" s="1">
        <v>0.30399999999999999</v>
      </c>
      <c r="Y259" s="1">
        <v>0.35570000000000002</v>
      </c>
      <c r="Z259" s="1" t="s">
        <v>1675</v>
      </c>
      <c r="AA259" s="1">
        <v>5.16E-2</v>
      </c>
      <c r="AB259" s="1">
        <v>851</v>
      </c>
    </row>
    <row r="260" spans="1:28" x14ac:dyDescent="0.3">
      <c r="A260" s="1">
        <v>259</v>
      </c>
      <c r="B260" s="1" t="s">
        <v>1674</v>
      </c>
      <c r="C260" s="1">
        <v>0.1056</v>
      </c>
      <c r="D260" s="1">
        <v>6.3E-3</v>
      </c>
      <c r="E260" s="1">
        <v>8.0299999999999996E-2</v>
      </c>
      <c r="F260" s="1">
        <v>5.0900000000000001E-2</v>
      </c>
      <c r="G260" s="1">
        <v>1.95E-2</v>
      </c>
      <c r="H260" s="1">
        <v>3.78E-2</v>
      </c>
      <c r="I260" s="1">
        <v>1.18E-2</v>
      </c>
      <c r="J260" s="1">
        <v>1.2800000000000001E-2</v>
      </c>
      <c r="K260" s="1">
        <v>0.22950000000000001</v>
      </c>
      <c r="L260" s="1">
        <v>1.21E-2</v>
      </c>
      <c r="M260" s="1">
        <v>4.8999999999999998E-3</v>
      </c>
      <c r="N260" s="1">
        <v>0.1125</v>
      </c>
      <c r="O260" s="1">
        <v>7.7000000000000002E-3</v>
      </c>
      <c r="P260" s="1">
        <v>2.1299999999999999E-2</v>
      </c>
      <c r="Q260" s="1">
        <v>2.1999999999999999E-2</v>
      </c>
      <c r="R260" s="1">
        <v>0.16789999999999999</v>
      </c>
      <c r="S260" s="1">
        <v>4.6399999999999997E-2</v>
      </c>
      <c r="T260" s="1">
        <v>3.1800000000000002E-2</v>
      </c>
      <c r="U260" s="1">
        <v>4.1000000000000003E-3</v>
      </c>
      <c r="V260" s="1">
        <v>1.49E-2</v>
      </c>
      <c r="W260" s="1">
        <v>0.81299999999999994</v>
      </c>
      <c r="X260" s="1">
        <v>0.22950000000000001</v>
      </c>
      <c r="Y260" s="1">
        <v>0.22950000000000001</v>
      </c>
      <c r="Z260" s="1" t="s">
        <v>1674</v>
      </c>
      <c r="AA260" s="1">
        <v>0</v>
      </c>
      <c r="AB260" s="1">
        <v>851</v>
      </c>
    </row>
    <row r="261" spans="1:28" x14ac:dyDescent="0.3">
      <c r="A261" s="1">
        <v>260</v>
      </c>
      <c r="B261" s="1" t="s">
        <v>1674</v>
      </c>
      <c r="C261" s="1">
        <v>4.7100000000000003E-2</v>
      </c>
      <c r="D261" s="1">
        <v>2E-3</v>
      </c>
      <c r="E261" s="1">
        <v>0.12909999999999999</v>
      </c>
      <c r="F261" s="1">
        <v>3.9100000000000003E-2</v>
      </c>
      <c r="G261" s="1">
        <v>7.0000000000000001E-3</v>
      </c>
      <c r="H261" s="1">
        <v>1.7600000000000001E-2</v>
      </c>
      <c r="I261" s="1">
        <v>1.09E-2</v>
      </c>
      <c r="J261" s="1">
        <v>3.9699999999999999E-2</v>
      </c>
      <c r="K261" s="1">
        <v>0.28570000000000001</v>
      </c>
      <c r="L261" s="1">
        <v>4.07E-2</v>
      </c>
      <c r="M261" s="1">
        <v>6.0000000000000001E-3</v>
      </c>
      <c r="N261" s="1">
        <v>7.0999999999999994E-2</v>
      </c>
      <c r="O261" s="1">
        <v>1.0500000000000001E-2</v>
      </c>
      <c r="P261" s="1">
        <v>2.3400000000000001E-2</v>
      </c>
      <c r="Q261" s="1">
        <v>1.5900000000000001E-2</v>
      </c>
      <c r="R261" s="1">
        <v>4.1799999999999997E-2</v>
      </c>
      <c r="S261" s="1">
        <v>9.6699999999999994E-2</v>
      </c>
      <c r="T261" s="1">
        <v>0.10920000000000001</v>
      </c>
      <c r="U261" s="1">
        <v>1.6000000000000001E-3</v>
      </c>
      <c r="V261" s="1">
        <v>5.1000000000000004E-3</v>
      </c>
      <c r="W261" s="1">
        <v>0.79320000000000002</v>
      </c>
      <c r="X261" s="1">
        <v>0.28570000000000001</v>
      </c>
      <c r="Y261" s="1">
        <v>0.28570000000000001</v>
      </c>
      <c r="Z261" s="1" t="s">
        <v>1674</v>
      </c>
      <c r="AA261" s="1">
        <v>0</v>
      </c>
      <c r="AB261" s="1">
        <v>851</v>
      </c>
    </row>
    <row r="262" spans="1:28" x14ac:dyDescent="0.3">
      <c r="A262" s="1">
        <v>261</v>
      </c>
      <c r="B262" s="1" t="s">
        <v>1682</v>
      </c>
      <c r="C262" s="1">
        <v>2.8400000000000002E-2</v>
      </c>
      <c r="D262" s="1">
        <v>1.5100000000000001E-2</v>
      </c>
      <c r="E262" s="1">
        <v>5.7000000000000002E-3</v>
      </c>
      <c r="F262" s="1">
        <v>6.7999999999999996E-3</v>
      </c>
      <c r="G262" s="1">
        <v>3.4700000000000002E-2</v>
      </c>
      <c r="H262" s="1">
        <v>8.3000000000000001E-3</v>
      </c>
      <c r="I262" s="1">
        <v>1.7600000000000001E-2</v>
      </c>
      <c r="J262" s="1">
        <v>0.28939999999999999</v>
      </c>
      <c r="K262" s="1">
        <v>5.1999999999999998E-3</v>
      </c>
      <c r="L262" s="1">
        <v>0.33260000000000001</v>
      </c>
      <c r="M262" s="1">
        <v>4.4600000000000001E-2</v>
      </c>
      <c r="N262" s="1">
        <v>3.6700000000000003E-2</v>
      </c>
      <c r="O262" s="1">
        <v>1.03E-2</v>
      </c>
      <c r="P262" s="1">
        <v>3.7000000000000002E-3</v>
      </c>
      <c r="Q262" s="1">
        <v>4.7000000000000002E-3</v>
      </c>
      <c r="R262" s="1">
        <v>9.5999999999999992E-3</v>
      </c>
      <c r="S262" s="1">
        <v>2.2499999999999999E-2</v>
      </c>
      <c r="T262" s="1">
        <v>0.112</v>
      </c>
      <c r="U262" s="1">
        <v>1.6000000000000001E-3</v>
      </c>
      <c r="V262" s="1">
        <v>1.04E-2</v>
      </c>
      <c r="W262" s="1">
        <v>0.66559999999999997</v>
      </c>
      <c r="X262" s="1">
        <v>2.2499999999999999E-2</v>
      </c>
      <c r="Y262" s="1">
        <v>0.33260000000000001</v>
      </c>
      <c r="Z262" s="1" t="s">
        <v>1675</v>
      </c>
      <c r="AA262" s="1">
        <v>0.31019999999999998</v>
      </c>
      <c r="AB262" s="1">
        <v>851</v>
      </c>
    </row>
    <row r="263" spans="1:28" x14ac:dyDescent="0.3">
      <c r="A263" s="1">
        <v>262</v>
      </c>
      <c r="B263" s="1" t="s">
        <v>1670</v>
      </c>
      <c r="C263" s="1">
        <v>2.3E-2</v>
      </c>
      <c r="D263" s="1">
        <v>3.3E-3</v>
      </c>
      <c r="E263" s="1">
        <v>8.8000000000000005E-3</v>
      </c>
      <c r="F263" s="1">
        <v>5.7999999999999996E-3</v>
      </c>
      <c r="G263" s="1">
        <v>0.60660000000000003</v>
      </c>
      <c r="H263" s="1">
        <v>9.7000000000000003E-3</v>
      </c>
      <c r="I263" s="1">
        <v>2.8999999999999998E-3</v>
      </c>
      <c r="J263" s="1">
        <v>2.6499999999999999E-2</v>
      </c>
      <c r="K263" s="1">
        <v>5.4999999999999997E-3</v>
      </c>
      <c r="L263" s="1">
        <v>0.14560000000000001</v>
      </c>
      <c r="M263" s="1">
        <v>8.6999999999999994E-3</v>
      </c>
      <c r="N263" s="1">
        <v>1.17E-2</v>
      </c>
      <c r="O263" s="1">
        <v>4.7000000000000002E-3</v>
      </c>
      <c r="P263" s="1">
        <v>3.8999999999999998E-3</v>
      </c>
      <c r="Q263" s="1">
        <v>5.1000000000000004E-3</v>
      </c>
      <c r="R263" s="1">
        <v>1.2999999999999999E-2</v>
      </c>
      <c r="S263" s="1">
        <v>4.1500000000000002E-2</v>
      </c>
      <c r="T263" s="1">
        <v>2.47E-2</v>
      </c>
      <c r="U263" s="1">
        <v>6.0000000000000001E-3</v>
      </c>
      <c r="V263" s="1">
        <v>4.3099999999999999E-2</v>
      </c>
      <c r="W263" s="1">
        <v>0.52100000000000002</v>
      </c>
      <c r="X263" s="1">
        <v>0.60660000000000003</v>
      </c>
      <c r="Y263" s="1">
        <v>0.60660000000000003</v>
      </c>
      <c r="Z263" s="1" t="s">
        <v>1670</v>
      </c>
      <c r="AA263" s="1">
        <v>0</v>
      </c>
      <c r="AB263" s="1">
        <v>851</v>
      </c>
    </row>
    <row r="264" spans="1:28" x14ac:dyDescent="0.3">
      <c r="A264" s="1">
        <v>263</v>
      </c>
      <c r="B264" s="1" t="s">
        <v>1666</v>
      </c>
      <c r="C264" s="1">
        <v>5.2900000000000003E-2</v>
      </c>
      <c r="D264" s="1">
        <v>1.2200000000000001E-2</v>
      </c>
      <c r="E264" s="1">
        <v>0.13750000000000001</v>
      </c>
      <c r="F264" s="1">
        <v>8.5300000000000001E-2</v>
      </c>
      <c r="G264" s="1">
        <v>1.9900000000000001E-2</v>
      </c>
      <c r="H264" s="1">
        <v>0.1719</v>
      </c>
      <c r="I264" s="1">
        <v>8.0999999999999996E-3</v>
      </c>
      <c r="J264" s="1">
        <v>2.1899999999999999E-2</v>
      </c>
      <c r="K264" s="1">
        <v>5.7000000000000002E-2</v>
      </c>
      <c r="L264" s="1">
        <v>4.41E-2</v>
      </c>
      <c r="M264" s="1">
        <v>1.67E-2</v>
      </c>
      <c r="N264" s="1">
        <v>0.13389999999999999</v>
      </c>
      <c r="O264" s="1">
        <v>5.62E-2</v>
      </c>
      <c r="P264" s="1">
        <v>4.6699999999999998E-2</v>
      </c>
      <c r="Q264" s="1">
        <v>1.4500000000000001E-2</v>
      </c>
      <c r="R264" s="1">
        <v>6.54E-2</v>
      </c>
      <c r="S264" s="1">
        <v>1.4800000000000001E-2</v>
      </c>
      <c r="T264" s="1">
        <v>2.7300000000000001E-2</v>
      </c>
      <c r="U264" s="1">
        <v>1.4E-3</v>
      </c>
      <c r="V264" s="1">
        <v>1.2500000000000001E-2</v>
      </c>
      <c r="W264" s="1">
        <v>0.86870000000000003</v>
      </c>
      <c r="X264" s="1">
        <v>5.2900000000000003E-2</v>
      </c>
      <c r="Y264" s="1">
        <v>0.1719</v>
      </c>
      <c r="Z264" s="1" t="s">
        <v>1671</v>
      </c>
      <c r="AA264" s="1">
        <v>0.11899999999999999</v>
      </c>
      <c r="AB264" s="1">
        <v>851</v>
      </c>
    </row>
    <row r="265" spans="1:28" x14ac:dyDescent="0.3">
      <c r="A265" s="1">
        <v>264</v>
      </c>
      <c r="B265" s="1" t="s">
        <v>1675</v>
      </c>
      <c r="C265" s="1">
        <v>2.3E-2</v>
      </c>
      <c r="D265" s="1">
        <v>1.0699999999999999E-2</v>
      </c>
      <c r="E265" s="1">
        <v>0.1278</v>
      </c>
      <c r="F265" s="1">
        <v>9.8500000000000004E-2</v>
      </c>
      <c r="G265" s="1">
        <v>1.11E-2</v>
      </c>
      <c r="H265" s="1">
        <v>2.23E-2</v>
      </c>
      <c r="I265" s="1">
        <v>1.01E-2</v>
      </c>
      <c r="J265" s="1">
        <v>8.3099999999999993E-2</v>
      </c>
      <c r="K265" s="1">
        <v>7.3099999999999998E-2</v>
      </c>
      <c r="L265" s="1">
        <v>0.22750000000000001</v>
      </c>
      <c r="M265" s="1">
        <v>1.5100000000000001E-2</v>
      </c>
      <c r="N265" s="1">
        <v>9.4E-2</v>
      </c>
      <c r="O265" s="1">
        <v>5.4999999999999997E-3</v>
      </c>
      <c r="P265" s="1">
        <v>2.8199999999999999E-2</v>
      </c>
      <c r="Q265" s="1">
        <v>1.8499999999999999E-2</v>
      </c>
      <c r="R265" s="1">
        <v>2.81E-2</v>
      </c>
      <c r="S265" s="1">
        <v>5.2900000000000003E-2</v>
      </c>
      <c r="T265" s="1">
        <v>5.4199999999999998E-2</v>
      </c>
      <c r="U265" s="1">
        <v>1.6000000000000001E-3</v>
      </c>
      <c r="V265" s="1">
        <v>1.4800000000000001E-2</v>
      </c>
      <c r="W265" s="1">
        <v>0.84030000000000005</v>
      </c>
      <c r="X265" s="1">
        <v>0.22750000000000001</v>
      </c>
      <c r="Y265" s="1">
        <v>0.22750000000000001</v>
      </c>
      <c r="Z265" s="1" t="s">
        <v>1675</v>
      </c>
      <c r="AA265" s="1">
        <v>0</v>
      </c>
      <c r="AB265" s="1">
        <v>851</v>
      </c>
    </row>
    <row r="266" spans="1:28" x14ac:dyDescent="0.3">
      <c r="A266" s="1">
        <v>265</v>
      </c>
      <c r="B266" s="1" t="s">
        <v>1669</v>
      </c>
      <c r="C266" s="1">
        <v>5.6399999999999999E-2</v>
      </c>
      <c r="D266" s="1">
        <v>6.4000000000000003E-3</v>
      </c>
      <c r="E266" s="1">
        <v>0.16520000000000001</v>
      </c>
      <c r="F266" s="1">
        <v>0.33339999999999997</v>
      </c>
      <c r="G266" s="1">
        <v>1.9E-2</v>
      </c>
      <c r="H266" s="1">
        <v>2.4799999999999999E-2</v>
      </c>
      <c r="I266" s="1">
        <v>5.4000000000000003E-3</v>
      </c>
      <c r="J266" s="1">
        <v>2.8000000000000001E-2</v>
      </c>
      <c r="K266" s="1">
        <v>5.1299999999999998E-2</v>
      </c>
      <c r="L266" s="1">
        <v>3.1800000000000002E-2</v>
      </c>
      <c r="M266" s="1">
        <v>1.6400000000000001E-2</v>
      </c>
      <c r="N266" s="1">
        <v>3.6499999999999998E-2</v>
      </c>
      <c r="O266" s="1">
        <v>4.5600000000000002E-2</v>
      </c>
      <c r="P266" s="1">
        <v>2.01E-2</v>
      </c>
      <c r="Q266" s="1">
        <v>6.0000000000000001E-3</v>
      </c>
      <c r="R266" s="1">
        <v>8.1600000000000006E-2</v>
      </c>
      <c r="S266" s="1">
        <v>4.0300000000000002E-2</v>
      </c>
      <c r="T266" s="1">
        <v>2.12E-2</v>
      </c>
      <c r="U266" s="1">
        <v>1.2999999999999999E-3</v>
      </c>
      <c r="V266" s="1">
        <v>8.9999999999999993E-3</v>
      </c>
      <c r="W266" s="1">
        <v>0.77480000000000004</v>
      </c>
      <c r="X266" s="1">
        <v>0.33339999999999997</v>
      </c>
      <c r="Y266" s="1">
        <v>0.33339999999999997</v>
      </c>
      <c r="Z266" s="1" t="s">
        <v>1669</v>
      </c>
      <c r="AA266" s="1">
        <v>0</v>
      </c>
      <c r="AB266" s="1">
        <v>851</v>
      </c>
    </row>
    <row r="267" spans="1:28" x14ac:dyDescent="0.3">
      <c r="A267" s="1">
        <v>266</v>
      </c>
      <c r="B267" s="1" t="s">
        <v>1666</v>
      </c>
      <c r="C267" s="1">
        <v>4.1599999999999998E-2</v>
      </c>
      <c r="D267" s="1">
        <v>1.8E-3</v>
      </c>
      <c r="E267" s="1">
        <v>0.10100000000000001</v>
      </c>
      <c r="F267" s="1">
        <v>0.35780000000000001</v>
      </c>
      <c r="G267" s="1">
        <v>1.38E-2</v>
      </c>
      <c r="H267" s="1">
        <v>2.7799999999999998E-2</v>
      </c>
      <c r="I267" s="1">
        <v>7.7999999999999996E-3</v>
      </c>
      <c r="J267" s="1">
        <v>1.43E-2</v>
      </c>
      <c r="K267" s="1">
        <v>0.18709999999999999</v>
      </c>
      <c r="L267" s="1">
        <v>2.23E-2</v>
      </c>
      <c r="M267" s="1">
        <v>3.7000000000000002E-3</v>
      </c>
      <c r="N267" s="1">
        <v>5.62E-2</v>
      </c>
      <c r="O267" s="1">
        <v>1.77E-2</v>
      </c>
      <c r="P267" s="1">
        <v>2.63E-2</v>
      </c>
      <c r="Q267" s="1">
        <v>6.0000000000000001E-3</v>
      </c>
      <c r="R267" s="1">
        <v>5.6099999999999997E-2</v>
      </c>
      <c r="S267" s="1">
        <v>2.2100000000000002E-2</v>
      </c>
      <c r="T267" s="1">
        <v>2.6800000000000001E-2</v>
      </c>
      <c r="U267" s="1">
        <v>1.2999999999999999E-3</v>
      </c>
      <c r="V267" s="1">
        <v>8.5000000000000006E-3</v>
      </c>
      <c r="W267" s="1">
        <v>0.72460000000000002</v>
      </c>
      <c r="X267" s="1">
        <v>4.1599999999999998E-2</v>
      </c>
      <c r="Y267" s="1">
        <v>0.35780000000000001</v>
      </c>
      <c r="Z267" s="1" t="s">
        <v>1669</v>
      </c>
      <c r="AA267" s="1">
        <v>0.31619999999999998</v>
      </c>
      <c r="AB267" s="1">
        <v>851</v>
      </c>
    </row>
    <row r="268" spans="1:28" x14ac:dyDescent="0.3">
      <c r="A268" s="1">
        <v>267</v>
      </c>
      <c r="B268" s="1" t="s">
        <v>1668</v>
      </c>
      <c r="C268" s="1">
        <v>5.8599999999999999E-2</v>
      </c>
      <c r="D268" s="1">
        <v>1.9E-3</v>
      </c>
      <c r="E268" s="1">
        <v>0.16070000000000001</v>
      </c>
      <c r="F268" s="1">
        <v>0.13020000000000001</v>
      </c>
      <c r="G268" s="1">
        <v>8.3000000000000001E-3</v>
      </c>
      <c r="H268" s="1">
        <v>1.9900000000000001E-2</v>
      </c>
      <c r="I268" s="1">
        <v>9.1999999999999998E-3</v>
      </c>
      <c r="J268" s="1">
        <v>4.7699999999999999E-2</v>
      </c>
      <c r="K268" s="1">
        <v>0.23619999999999999</v>
      </c>
      <c r="L268" s="1">
        <v>4.7E-2</v>
      </c>
      <c r="M268" s="1">
        <v>4.7000000000000002E-3</v>
      </c>
      <c r="N268" s="1">
        <v>4.4900000000000002E-2</v>
      </c>
      <c r="O268" s="1">
        <v>2.98E-2</v>
      </c>
      <c r="P268" s="1">
        <v>2.9100000000000001E-2</v>
      </c>
      <c r="Q268" s="1">
        <v>2.8199999999999999E-2</v>
      </c>
      <c r="R268" s="1">
        <v>4.2700000000000002E-2</v>
      </c>
      <c r="S268" s="1">
        <v>2.6200000000000001E-2</v>
      </c>
      <c r="T268" s="1">
        <v>4.2799999999999998E-2</v>
      </c>
      <c r="U268" s="1">
        <v>1.5E-3</v>
      </c>
      <c r="V268" s="1">
        <v>3.0300000000000001E-2</v>
      </c>
      <c r="W268" s="1">
        <v>0.82850000000000001</v>
      </c>
      <c r="X268" s="1">
        <v>0.16070000000000001</v>
      </c>
      <c r="Y268" s="1">
        <v>0.23619999999999999</v>
      </c>
      <c r="Z268" s="1" t="s">
        <v>1674</v>
      </c>
      <c r="AA268" s="1">
        <v>7.5499999999999998E-2</v>
      </c>
      <c r="AB268" s="1">
        <v>851</v>
      </c>
    </row>
    <row r="269" spans="1:28" x14ac:dyDescent="0.3">
      <c r="A269" s="1">
        <v>268</v>
      </c>
      <c r="B269" s="1" t="s">
        <v>1666</v>
      </c>
      <c r="C269" s="1">
        <v>0.1105</v>
      </c>
      <c r="D269" s="1">
        <v>5.5999999999999999E-3</v>
      </c>
      <c r="E269" s="1">
        <v>3.2399999999999998E-2</v>
      </c>
      <c r="F269" s="1">
        <v>7.4300000000000005E-2</v>
      </c>
      <c r="G269" s="1">
        <v>4.1799999999999997E-2</v>
      </c>
      <c r="H269" s="1">
        <v>2.5100000000000001E-2</v>
      </c>
      <c r="I269" s="1">
        <v>5.4999999999999997E-3</v>
      </c>
      <c r="J269" s="1">
        <v>7.3999999999999996E-2</v>
      </c>
      <c r="K269" s="1">
        <v>0.1162</v>
      </c>
      <c r="L269" s="1">
        <v>6.5100000000000005E-2</v>
      </c>
      <c r="M269" s="1">
        <v>1.5900000000000001E-2</v>
      </c>
      <c r="N269" s="1">
        <v>4.6600000000000003E-2</v>
      </c>
      <c r="O269" s="1">
        <v>5.1900000000000002E-2</v>
      </c>
      <c r="P269" s="1">
        <v>2.5899999999999999E-2</v>
      </c>
      <c r="Q269" s="1">
        <v>1.95E-2</v>
      </c>
      <c r="R269" s="1">
        <v>6.25E-2</v>
      </c>
      <c r="S269" s="1">
        <v>6.25E-2</v>
      </c>
      <c r="T269" s="1">
        <v>4.1399999999999999E-2</v>
      </c>
      <c r="U269" s="1">
        <v>9.9500000000000005E-2</v>
      </c>
      <c r="V269" s="1">
        <v>2.3800000000000002E-2</v>
      </c>
      <c r="W269" s="1">
        <v>0.92859999999999998</v>
      </c>
      <c r="X269" s="1">
        <v>0.1105</v>
      </c>
      <c r="Y269" s="1">
        <v>0.1162</v>
      </c>
      <c r="Z269" s="1" t="s">
        <v>1674</v>
      </c>
      <c r="AA269" s="1">
        <v>5.7999999999999996E-3</v>
      </c>
      <c r="AB269" s="1">
        <v>851</v>
      </c>
    </row>
    <row r="270" spans="1:28" x14ac:dyDescent="0.3">
      <c r="A270" s="1">
        <v>269</v>
      </c>
      <c r="B270" s="1" t="s">
        <v>1674</v>
      </c>
      <c r="C270" s="1">
        <v>4.4400000000000002E-2</v>
      </c>
      <c r="D270" s="1">
        <v>1.9E-3</v>
      </c>
      <c r="E270" s="1">
        <v>8.5099999999999995E-2</v>
      </c>
      <c r="F270" s="1">
        <v>6.93E-2</v>
      </c>
      <c r="G270" s="1">
        <v>8.6999999999999994E-3</v>
      </c>
      <c r="H270" s="1">
        <v>3.5299999999999998E-2</v>
      </c>
      <c r="I270" s="1">
        <v>5.4999999999999997E-3</v>
      </c>
      <c r="J270" s="1">
        <v>8.8999999999999999E-3</v>
      </c>
      <c r="K270" s="1">
        <v>0.3609</v>
      </c>
      <c r="L270" s="1">
        <v>1.4500000000000001E-2</v>
      </c>
      <c r="M270" s="1">
        <v>3.2000000000000002E-3</v>
      </c>
      <c r="N270" s="1">
        <v>3.8100000000000002E-2</v>
      </c>
      <c r="O270" s="1">
        <v>2.8400000000000002E-2</v>
      </c>
      <c r="P270" s="1">
        <v>1.12E-2</v>
      </c>
      <c r="Q270" s="1">
        <v>8.6E-3</v>
      </c>
      <c r="R270" s="1">
        <v>0.18820000000000001</v>
      </c>
      <c r="S270" s="1">
        <v>6.1699999999999998E-2</v>
      </c>
      <c r="T270" s="1">
        <v>2.1399999999999999E-2</v>
      </c>
      <c r="U270" s="1">
        <v>1.4E-3</v>
      </c>
      <c r="V270" s="1">
        <v>3.2000000000000002E-3</v>
      </c>
      <c r="W270" s="1">
        <v>0.71289999999999998</v>
      </c>
      <c r="X270" s="1">
        <v>0.3609</v>
      </c>
      <c r="Y270" s="1">
        <v>0.3609</v>
      </c>
      <c r="Z270" s="1" t="s">
        <v>1674</v>
      </c>
      <c r="AA270" s="1">
        <v>0</v>
      </c>
      <c r="AB270" s="1">
        <v>851</v>
      </c>
    </row>
    <row r="271" spans="1:28" x14ac:dyDescent="0.3">
      <c r="A271" s="1">
        <v>270</v>
      </c>
      <c r="B271" s="1" t="s">
        <v>1675</v>
      </c>
      <c r="C271" s="1">
        <v>2.2200000000000001E-2</v>
      </c>
      <c r="D271" s="1">
        <v>2.3E-3</v>
      </c>
      <c r="E271" s="1">
        <v>4.5999999999999999E-3</v>
      </c>
      <c r="F271" s="1">
        <v>5.4000000000000003E-3</v>
      </c>
      <c r="G271" s="1">
        <v>0.1628</v>
      </c>
      <c r="H271" s="1">
        <v>2.12E-2</v>
      </c>
      <c r="I271" s="1">
        <v>2.3E-3</v>
      </c>
      <c r="J271" s="1">
        <v>0.28589999999999999</v>
      </c>
      <c r="K271" s="1">
        <v>5.1999999999999998E-3</v>
      </c>
      <c r="L271" s="1">
        <v>0.29289999999999999</v>
      </c>
      <c r="M271" s="1">
        <v>1.5100000000000001E-2</v>
      </c>
      <c r="N271" s="1">
        <v>4.0000000000000001E-3</v>
      </c>
      <c r="O271" s="1">
        <v>4.8999999999999998E-3</v>
      </c>
      <c r="P271" s="1">
        <v>3.7000000000000002E-3</v>
      </c>
      <c r="Q271" s="1">
        <v>4.7000000000000002E-3</v>
      </c>
      <c r="R271" s="1">
        <v>9.2999999999999992E-3</v>
      </c>
      <c r="S271" s="1">
        <v>1.77E-2</v>
      </c>
      <c r="T271" s="1">
        <v>8.5699999999999998E-2</v>
      </c>
      <c r="U271" s="1">
        <v>4.1200000000000001E-2</v>
      </c>
      <c r="V271" s="1">
        <v>8.8999999999999999E-3</v>
      </c>
      <c r="W271" s="1">
        <v>0.64890000000000003</v>
      </c>
      <c r="X271" s="1">
        <v>0.29289999999999999</v>
      </c>
      <c r="Y271" s="1">
        <v>0.29289999999999999</v>
      </c>
      <c r="Z271" s="1" t="s">
        <v>1675</v>
      </c>
      <c r="AA271" s="1">
        <v>0</v>
      </c>
      <c r="AB271" s="1">
        <v>851</v>
      </c>
    </row>
    <row r="272" spans="1:28" x14ac:dyDescent="0.3">
      <c r="A272" s="1">
        <v>271</v>
      </c>
      <c r="B272" s="1" t="s">
        <v>1679</v>
      </c>
      <c r="C272" s="1">
        <v>4.7E-2</v>
      </c>
      <c r="D272" s="1">
        <v>3.3799999999999997E-2</v>
      </c>
      <c r="E272" s="1">
        <v>6.0100000000000001E-2</v>
      </c>
      <c r="F272" s="1">
        <v>5.33E-2</v>
      </c>
      <c r="G272" s="1">
        <v>5.0000000000000001E-3</v>
      </c>
      <c r="H272" s="1">
        <v>1.44E-2</v>
      </c>
      <c r="I272" s="1">
        <v>1.8499999999999999E-2</v>
      </c>
      <c r="J272" s="1">
        <v>4.5999999999999999E-3</v>
      </c>
      <c r="K272" s="1">
        <v>0.15160000000000001</v>
      </c>
      <c r="L272" s="1">
        <v>1.1599999999999999E-2</v>
      </c>
      <c r="M272" s="1">
        <v>2.2000000000000001E-3</v>
      </c>
      <c r="N272" s="1">
        <v>7.85E-2</v>
      </c>
      <c r="O272" s="1">
        <v>9.4000000000000004E-3</v>
      </c>
      <c r="P272" s="1">
        <v>0.1361</v>
      </c>
      <c r="Q272" s="1">
        <v>1.7600000000000001E-2</v>
      </c>
      <c r="R272" s="1">
        <v>0.24510000000000001</v>
      </c>
      <c r="S272" s="1">
        <v>6.4899999999999999E-2</v>
      </c>
      <c r="T272" s="1">
        <v>1.4500000000000001E-2</v>
      </c>
      <c r="U272" s="1">
        <v>1.2999999999999999E-3</v>
      </c>
      <c r="V272" s="1">
        <v>3.04E-2</v>
      </c>
      <c r="W272" s="1">
        <v>0.80310000000000004</v>
      </c>
      <c r="X272" s="1">
        <v>0.1361</v>
      </c>
      <c r="Y272" s="1">
        <v>0.24510000000000001</v>
      </c>
      <c r="Z272" s="1" t="s">
        <v>1681</v>
      </c>
      <c r="AA272" s="1">
        <v>0.1091</v>
      </c>
      <c r="AB272" s="1">
        <v>851</v>
      </c>
    </row>
    <row r="273" spans="1:28" x14ac:dyDescent="0.3">
      <c r="A273" s="1">
        <v>272</v>
      </c>
      <c r="B273" s="1" t="s">
        <v>1670</v>
      </c>
      <c r="C273" s="1">
        <v>1.21E-2</v>
      </c>
      <c r="D273" s="1">
        <v>1.2200000000000001E-2</v>
      </c>
      <c r="E273" s="1">
        <v>1.0800000000000001E-2</v>
      </c>
      <c r="F273" s="1">
        <v>1.21E-2</v>
      </c>
      <c r="G273" s="1">
        <v>0.53400000000000003</v>
      </c>
      <c r="H273" s="1">
        <v>7.1000000000000004E-3</v>
      </c>
      <c r="I273" s="1">
        <v>2.3999999999999998E-3</v>
      </c>
      <c r="J273" s="1">
        <v>4.5900000000000003E-2</v>
      </c>
      <c r="K273" s="1">
        <v>9.4000000000000004E-3</v>
      </c>
      <c r="L273" s="1">
        <v>0.2253</v>
      </c>
      <c r="M273" s="1">
        <v>2.2800000000000001E-2</v>
      </c>
      <c r="N273" s="1">
        <v>7.0000000000000001E-3</v>
      </c>
      <c r="O273" s="1">
        <v>8.6999999999999994E-3</v>
      </c>
      <c r="P273" s="1">
        <v>1.15E-2</v>
      </c>
      <c r="Q273" s="1">
        <v>4.7000000000000002E-3</v>
      </c>
      <c r="R273" s="1">
        <v>6.7000000000000002E-3</v>
      </c>
      <c r="S273" s="1">
        <v>7.4999999999999997E-3</v>
      </c>
      <c r="T273" s="1">
        <v>3.6600000000000001E-2</v>
      </c>
      <c r="U273" s="1">
        <v>1.6999999999999999E-3</v>
      </c>
      <c r="V273" s="1">
        <v>2.1600000000000001E-2</v>
      </c>
      <c r="W273" s="1">
        <v>0.54700000000000004</v>
      </c>
      <c r="X273" s="1">
        <v>0.53400000000000003</v>
      </c>
      <c r="Y273" s="1">
        <v>0.53400000000000003</v>
      </c>
      <c r="Z273" s="1" t="s">
        <v>1670</v>
      </c>
      <c r="AA273" s="1">
        <v>0</v>
      </c>
      <c r="AB273" s="1">
        <v>851</v>
      </c>
    </row>
    <row r="274" spans="1:28" x14ac:dyDescent="0.3">
      <c r="A274" s="1">
        <v>273</v>
      </c>
      <c r="B274" s="1" t="s">
        <v>1681</v>
      </c>
      <c r="C274" s="1">
        <v>8.0100000000000005E-2</v>
      </c>
      <c r="D274" s="1">
        <v>5.4999999999999997E-3</v>
      </c>
      <c r="E274" s="1">
        <v>8.6199999999999999E-2</v>
      </c>
      <c r="F274" s="1">
        <v>3.8300000000000001E-2</v>
      </c>
      <c r="G274" s="1">
        <v>5.3E-3</v>
      </c>
      <c r="H274" s="1">
        <v>4.9700000000000001E-2</v>
      </c>
      <c r="I274" s="1">
        <v>8.0999999999999996E-3</v>
      </c>
      <c r="J274" s="1">
        <v>7.1999999999999998E-3</v>
      </c>
      <c r="K274" s="1">
        <v>6.0499999999999998E-2</v>
      </c>
      <c r="L274" s="1">
        <v>1.61E-2</v>
      </c>
      <c r="M274" s="1">
        <v>6.6E-3</v>
      </c>
      <c r="N274" s="1">
        <v>7.9000000000000001E-2</v>
      </c>
      <c r="O274" s="1">
        <v>1.6899999999999998E-2</v>
      </c>
      <c r="P274" s="1">
        <v>2.1499999999999998E-2</v>
      </c>
      <c r="Q274" s="1">
        <v>3.9E-2</v>
      </c>
      <c r="R274" s="1">
        <v>0.41170000000000001</v>
      </c>
      <c r="S274" s="1">
        <v>5.0599999999999999E-2</v>
      </c>
      <c r="T274" s="1">
        <v>1.17E-2</v>
      </c>
      <c r="U274" s="1">
        <v>1.4E-3</v>
      </c>
      <c r="V274" s="1">
        <v>4.7999999999999996E-3</v>
      </c>
      <c r="W274" s="1">
        <v>0.72399999999999998</v>
      </c>
      <c r="X274" s="1">
        <v>0.41170000000000001</v>
      </c>
      <c r="Y274" s="1">
        <v>0.41170000000000001</v>
      </c>
      <c r="Z274" s="1" t="s">
        <v>1681</v>
      </c>
      <c r="AA274" s="1">
        <v>0</v>
      </c>
      <c r="AB274" s="1">
        <v>851</v>
      </c>
    </row>
    <row r="275" spans="1:28" x14ac:dyDescent="0.3">
      <c r="A275" s="1">
        <v>274</v>
      </c>
      <c r="B275" s="1" t="s">
        <v>1674</v>
      </c>
      <c r="C275" s="1">
        <v>3.15E-2</v>
      </c>
      <c r="D275" s="1">
        <v>4.0000000000000001E-3</v>
      </c>
      <c r="E275" s="1">
        <v>0.27010000000000001</v>
      </c>
      <c r="F275" s="1">
        <v>6.5799999999999997E-2</v>
      </c>
      <c r="G275" s="1">
        <v>9.2999999999999992E-3</v>
      </c>
      <c r="H275" s="1">
        <v>4.2900000000000001E-2</v>
      </c>
      <c r="I275" s="1">
        <v>1.0699999999999999E-2</v>
      </c>
      <c r="J275" s="1">
        <v>1.77E-2</v>
      </c>
      <c r="K275" s="1">
        <v>0.19009999999999999</v>
      </c>
      <c r="L275" s="1">
        <v>7.1999999999999995E-2</v>
      </c>
      <c r="M275" s="1">
        <v>1.46E-2</v>
      </c>
      <c r="N275" s="1">
        <v>7.0400000000000004E-2</v>
      </c>
      <c r="O275" s="1">
        <v>7.7999999999999996E-3</v>
      </c>
      <c r="P275" s="1">
        <v>1.2699999999999999E-2</v>
      </c>
      <c r="Q275" s="1">
        <v>1.17E-2</v>
      </c>
      <c r="R275" s="1">
        <v>0.12559999999999999</v>
      </c>
      <c r="S275" s="1">
        <v>2.4199999999999999E-2</v>
      </c>
      <c r="T275" s="1">
        <v>8.8999999999999999E-3</v>
      </c>
      <c r="U275" s="1">
        <v>1.4E-3</v>
      </c>
      <c r="V275" s="1">
        <v>8.8999999999999999E-3</v>
      </c>
      <c r="W275" s="1">
        <v>0.76919999999999999</v>
      </c>
      <c r="X275" s="1">
        <v>0.19009999999999999</v>
      </c>
      <c r="Y275" s="1">
        <v>0.27010000000000001</v>
      </c>
      <c r="Z275" s="1" t="s">
        <v>1668</v>
      </c>
      <c r="AA275" s="1">
        <v>0.08</v>
      </c>
      <c r="AB275" s="1">
        <v>851</v>
      </c>
    </row>
    <row r="276" spans="1:28" x14ac:dyDescent="0.3">
      <c r="A276" s="1">
        <v>275</v>
      </c>
      <c r="B276" s="1" t="s">
        <v>1673</v>
      </c>
      <c r="C276" s="1">
        <v>0.1236</v>
      </c>
      <c r="D276" s="1">
        <v>4.1000000000000003E-3</v>
      </c>
      <c r="E276" s="1">
        <v>0.1331</v>
      </c>
      <c r="F276" s="1">
        <v>0.25340000000000001</v>
      </c>
      <c r="G276" s="1">
        <v>1.47E-2</v>
      </c>
      <c r="H276" s="1">
        <v>6.2899999999999998E-2</v>
      </c>
      <c r="I276" s="1">
        <v>5.4000000000000003E-3</v>
      </c>
      <c r="J276" s="1">
        <v>2.76E-2</v>
      </c>
      <c r="K276" s="1">
        <v>7.1300000000000002E-2</v>
      </c>
      <c r="L276" s="1">
        <v>2.4799999999999999E-2</v>
      </c>
      <c r="M276" s="1">
        <v>5.7999999999999996E-3</v>
      </c>
      <c r="N276" s="1">
        <v>3.7199999999999997E-2</v>
      </c>
      <c r="O276" s="1">
        <v>2.4E-2</v>
      </c>
      <c r="P276" s="1">
        <v>1.37E-2</v>
      </c>
      <c r="Q276" s="1">
        <v>1.46E-2</v>
      </c>
      <c r="R276" s="1">
        <v>0.1273</v>
      </c>
      <c r="S276" s="1">
        <v>2.7199999999999998E-2</v>
      </c>
      <c r="T276" s="1">
        <v>1.8100000000000002E-2</v>
      </c>
      <c r="U276" s="1">
        <v>2.8999999999999998E-3</v>
      </c>
      <c r="V276" s="1">
        <v>8.2000000000000007E-3</v>
      </c>
      <c r="W276" s="1">
        <v>0.79859999999999998</v>
      </c>
      <c r="X276" s="1">
        <v>2.76E-2</v>
      </c>
      <c r="Y276" s="1">
        <v>0.25340000000000001</v>
      </c>
      <c r="Z276" s="1" t="s">
        <v>1669</v>
      </c>
      <c r="AA276" s="1">
        <v>0.2258</v>
      </c>
      <c r="AB276" s="1">
        <v>851</v>
      </c>
    </row>
    <row r="277" spans="1:28" x14ac:dyDescent="0.3">
      <c r="A277" s="1">
        <v>276</v>
      </c>
      <c r="B277" s="1" t="s">
        <v>1669</v>
      </c>
      <c r="C277" s="1">
        <v>3.1600000000000003E-2</v>
      </c>
      <c r="D277" s="1">
        <v>4.0000000000000001E-3</v>
      </c>
      <c r="E277" s="1">
        <v>0.2387</v>
      </c>
      <c r="F277" s="1">
        <v>7.8799999999999995E-2</v>
      </c>
      <c r="G277" s="1">
        <v>1.47E-2</v>
      </c>
      <c r="H277" s="1">
        <v>6.0199999999999997E-2</v>
      </c>
      <c r="I277" s="1">
        <v>5.4999999999999997E-3</v>
      </c>
      <c r="J277" s="1">
        <v>3.0599999999999999E-2</v>
      </c>
      <c r="K277" s="1">
        <v>4.5199999999999997E-2</v>
      </c>
      <c r="L277" s="1">
        <v>2.3900000000000001E-2</v>
      </c>
      <c r="M277" s="1">
        <v>1.32E-2</v>
      </c>
      <c r="N277" s="1">
        <v>0.13370000000000001</v>
      </c>
      <c r="O277" s="1">
        <v>8.8999999999999999E-3</v>
      </c>
      <c r="P277" s="1">
        <v>2.6100000000000002E-2</v>
      </c>
      <c r="Q277" s="1">
        <v>1.15E-2</v>
      </c>
      <c r="R277" s="1">
        <v>0.1338</v>
      </c>
      <c r="S277" s="1">
        <v>0.1114</v>
      </c>
      <c r="T277" s="1">
        <v>1.8499999999999999E-2</v>
      </c>
      <c r="U277" s="1">
        <v>3.5999999999999999E-3</v>
      </c>
      <c r="V277" s="1">
        <v>6.3E-3</v>
      </c>
      <c r="W277" s="1">
        <v>0.80879999999999996</v>
      </c>
      <c r="X277" s="1">
        <v>7.8799999999999995E-2</v>
      </c>
      <c r="Y277" s="1">
        <v>0.2387</v>
      </c>
      <c r="Z277" s="1" t="s">
        <v>1668</v>
      </c>
      <c r="AA277" s="1">
        <v>0.1598</v>
      </c>
      <c r="AB277" s="1">
        <v>851</v>
      </c>
    </row>
    <row r="278" spans="1:28" x14ac:dyDescent="0.3">
      <c r="A278" s="1">
        <v>277</v>
      </c>
      <c r="B278" s="1" t="s">
        <v>1685</v>
      </c>
      <c r="C278" s="1">
        <v>4.8300000000000003E-2</v>
      </c>
      <c r="D278" s="1">
        <v>2.8E-3</v>
      </c>
      <c r="E278" s="1">
        <v>3.7900000000000003E-2</v>
      </c>
      <c r="F278" s="1">
        <v>1.9099999999999999E-2</v>
      </c>
      <c r="G278" s="1">
        <v>0.1525</v>
      </c>
      <c r="H278" s="1">
        <v>1.5800000000000002E-2</v>
      </c>
      <c r="I278" s="1">
        <v>4.1000000000000003E-3</v>
      </c>
      <c r="J278" s="1">
        <v>9.3200000000000005E-2</v>
      </c>
      <c r="K278" s="1">
        <v>1.0800000000000001E-2</v>
      </c>
      <c r="L278" s="1">
        <v>7.8899999999999998E-2</v>
      </c>
      <c r="M278" s="1">
        <v>5.7999999999999996E-3</v>
      </c>
      <c r="N278" s="1">
        <v>1.5299999999999999E-2</v>
      </c>
      <c r="O278" s="1">
        <v>6.8999999999999999E-3</v>
      </c>
      <c r="P278" s="1">
        <v>5.7999999999999996E-3</v>
      </c>
      <c r="Q278" s="1">
        <v>1.0200000000000001E-2</v>
      </c>
      <c r="R278" s="1">
        <v>4.9099999999999998E-2</v>
      </c>
      <c r="S278" s="1">
        <v>2.0400000000000001E-2</v>
      </c>
      <c r="T278" s="1">
        <v>5.0099999999999999E-2</v>
      </c>
      <c r="U278" s="1">
        <v>5.1000000000000004E-3</v>
      </c>
      <c r="V278" s="1">
        <v>0.3679</v>
      </c>
      <c r="W278" s="1">
        <v>0.72929999999999995</v>
      </c>
      <c r="X278" s="1">
        <v>0.3679</v>
      </c>
      <c r="Y278" s="1">
        <v>0.3679</v>
      </c>
      <c r="Z278" s="1" t="s">
        <v>1685</v>
      </c>
      <c r="AA278" s="1">
        <v>0</v>
      </c>
      <c r="AB278" s="1">
        <v>851</v>
      </c>
    </row>
    <row r="279" spans="1:28" x14ac:dyDescent="0.3">
      <c r="A279" s="1">
        <v>278</v>
      </c>
      <c r="B279" s="1" t="s">
        <v>1669</v>
      </c>
      <c r="C279" s="1">
        <v>2.4400000000000002E-2</v>
      </c>
      <c r="D279" s="1">
        <v>1.6999999999999999E-3</v>
      </c>
      <c r="E279" s="1">
        <v>0.44390000000000002</v>
      </c>
      <c r="F279" s="1">
        <v>0.37380000000000002</v>
      </c>
      <c r="G279" s="1">
        <v>5.7999999999999996E-3</v>
      </c>
      <c r="H279" s="1">
        <v>1.3299999999999999E-2</v>
      </c>
      <c r="I279" s="1">
        <v>2.3999999999999998E-3</v>
      </c>
      <c r="J279" s="1">
        <v>5.8999999999999999E-3</v>
      </c>
      <c r="K279" s="1">
        <v>7.0000000000000001E-3</v>
      </c>
      <c r="L279" s="1">
        <v>1.5800000000000002E-2</v>
      </c>
      <c r="M279" s="1">
        <v>2.2000000000000001E-3</v>
      </c>
      <c r="N279" s="1">
        <v>1.5100000000000001E-2</v>
      </c>
      <c r="O279" s="1">
        <v>6.6E-3</v>
      </c>
      <c r="P279" s="1">
        <v>2.3300000000000001E-2</v>
      </c>
      <c r="Q279" s="1">
        <v>5.4999999999999997E-3</v>
      </c>
      <c r="R279" s="1">
        <v>2.4299999999999999E-2</v>
      </c>
      <c r="S279" s="1">
        <v>1.24E-2</v>
      </c>
      <c r="T279" s="1">
        <v>8.5000000000000006E-3</v>
      </c>
      <c r="U279" s="1">
        <v>5.0000000000000001E-3</v>
      </c>
      <c r="V279" s="1">
        <v>2.8999999999999998E-3</v>
      </c>
      <c r="W279" s="1">
        <v>0.50660000000000005</v>
      </c>
      <c r="X279" s="1">
        <v>0.37380000000000002</v>
      </c>
      <c r="Y279" s="1">
        <v>0.44390000000000002</v>
      </c>
      <c r="Z279" s="1" t="s">
        <v>1668</v>
      </c>
      <c r="AA279" s="1">
        <v>7.0099999999999996E-2</v>
      </c>
      <c r="AB279" s="1">
        <v>851</v>
      </c>
    </row>
    <row r="280" spans="1:28" x14ac:dyDescent="0.3">
      <c r="A280" s="1">
        <v>279</v>
      </c>
      <c r="B280" s="1" t="s">
        <v>1669</v>
      </c>
      <c r="C280" s="1">
        <v>4.2200000000000001E-2</v>
      </c>
      <c r="D280" s="1">
        <v>1.6999999999999999E-3</v>
      </c>
      <c r="E280" s="1">
        <v>0.309</v>
      </c>
      <c r="F280" s="1">
        <v>0.45440000000000003</v>
      </c>
      <c r="G280" s="1">
        <v>3.5999999999999999E-3</v>
      </c>
      <c r="H280" s="1">
        <v>1.09E-2</v>
      </c>
      <c r="I280" s="1">
        <v>2.3999999999999998E-3</v>
      </c>
      <c r="J280" s="1">
        <v>1.24E-2</v>
      </c>
      <c r="K280" s="1">
        <v>1.24E-2</v>
      </c>
      <c r="L280" s="1">
        <v>1.8599999999999998E-2</v>
      </c>
      <c r="M280" s="1">
        <v>5.1999999999999998E-3</v>
      </c>
      <c r="N280" s="1">
        <v>2.86E-2</v>
      </c>
      <c r="O280" s="1">
        <v>5.1000000000000004E-3</v>
      </c>
      <c r="P280" s="1">
        <v>1.6400000000000001E-2</v>
      </c>
      <c r="Q280" s="1">
        <v>5.8999999999999999E-3</v>
      </c>
      <c r="R280" s="1">
        <v>2.5399999999999999E-2</v>
      </c>
      <c r="S280" s="1">
        <v>3.0099999999999998E-2</v>
      </c>
      <c r="T280" s="1">
        <v>1.15E-2</v>
      </c>
      <c r="U280" s="1">
        <v>1.2999999999999999E-3</v>
      </c>
      <c r="V280" s="1">
        <v>2.8999999999999998E-3</v>
      </c>
      <c r="W280" s="1">
        <v>0.55479999999999996</v>
      </c>
      <c r="X280" s="1">
        <v>0.45440000000000003</v>
      </c>
      <c r="Y280" s="1">
        <v>0.45440000000000003</v>
      </c>
      <c r="Z280" s="1" t="s">
        <v>1669</v>
      </c>
      <c r="AA280" s="1">
        <v>0</v>
      </c>
      <c r="AB280" s="1">
        <v>851</v>
      </c>
    </row>
    <row r="281" spans="1:28" x14ac:dyDescent="0.3">
      <c r="A281" s="1">
        <v>280</v>
      </c>
      <c r="B281" s="1" t="s">
        <v>1669</v>
      </c>
      <c r="C281" s="1">
        <v>2.6100000000000002E-2</v>
      </c>
      <c r="D281" s="1">
        <v>1.9E-3</v>
      </c>
      <c r="E281" s="1">
        <v>0.15340000000000001</v>
      </c>
      <c r="F281" s="1">
        <v>8.9099999999999999E-2</v>
      </c>
      <c r="G281" s="1">
        <v>1.5100000000000001E-2</v>
      </c>
      <c r="H281" s="1">
        <v>9.7999999999999997E-3</v>
      </c>
      <c r="I281" s="1">
        <v>1.47E-2</v>
      </c>
      <c r="J281" s="1">
        <v>2.58E-2</v>
      </c>
      <c r="K281" s="1">
        <v>0.29680000000000001</v>
      </c>
      <c r="L281" s="1">
        <v>3.0200000000000001E-2</v>
      </c>
      <c r="M281" s="1">
        <v>3.7000000000000002E-3</v>
      </c>
      <c r="N281" s="1">
        <v>8.4900000000000003E-2</v>
      </c>
      <c r="O281" s="1">
        <v>5.1000000000000004E-3</v>
      </c>
      <c r="P281" s="1">
        <v>5.3900000000000003E-2</v>
      </c>
      <c r="Q281" s="1">
        <v>1.37E-2</v>
      </c>
      <c r="R281" s="1">
        <v>3.3599999999999998E-2</v>
      </c>
      <c r="S281" s="1">
        <v>4.1099999999999998E-2</v>
      </c>
      <c r="T281" s="1">
        <v>4.65E-2</v>
      </c>
      <c r="U281" s="1">
        <v>2.8999999999999998E-3</v>
      </c>
      <c r="V281" s="1">
        <v>5.16E-2</v>
      </c>
      <c r="W281" s="1">
        <v>0.79200000000000004</v>
      </c>
      <c r="X281" s="1">
        <v>8.9099999999999999E-2</v>
      </c>
      <c r="Y281" s="1">
        <v>0.29680000000000001</v>
      </c>
      <c r="Z281" s="1" t="s">
        <v>1674</v>
      </c>
      <c r="AA281" s="1">
        <v>0.2077</v>
      </c>
      <c r="AB281" s="1">
        <v>851</v>
      </c>
    </row>
    <row r="282" spans="1:28" x14ac:dyDescent="0.3">
      <c r="A282" s="1">
        <v>281</v>
      </c>
      <c r="B282" s="1" t="s">
        <v>1675</v>
      </c>
      <c r="C282" s="1">
        <v>3.3700000000000001E-2</v>
      </c>
      <c r="D282" s="1">
        <v>3.5999999999999999E-3</v>
      </c>
      <c r="E282" s="1">
        <v>5.1999999999999998E-3</v>
      </c>
      <c r="F282" s="1">
        <v>7.9500000000000001E-2</v>
      </c>
      <c r="G282" s="1">
        <v>4.8899999999999999E-2</v>
      </c>
      <c r="H282" s="1">
        <v>7.1000000000000004E-3</v>
      </c>
      <c r="I282" s="1">
        <v>4.8999999999999998E-3</v>
      </c>
      <c r="J282" s="1">
        <v>0.13930000000000001</v>
      </c>
      <c r="K282" s="1">
        <v>2.6800000000000001E-2</v>
      </c>
      <c r="L282" s="1">
        <v>0.36780000000000002</v>
      </c>
      <c r="M282" s="1">
        <v>2.6700000000000002E-2</v>
      </c>
      <c r="N282" s="1">
        <v>4.4000000000000003E-3</v>
      </c>
      <c r="O282" s="1">
        <v>6.4000000000000003E-3</v>
      </c>
      <c r="P282" s="1">
        <v>1.0200000000000001E-2</v>
      </c>
      <c r="Q282" s="1">
        <v>7.9600000000000004E-2</v>
      </c>
      <c r="R282" s="1">
        <v>2.81E-2</v>
      </c>
      <c r="S282" s="1">
        <v>1.1599999999999999E-2</v>
      </c>
      <c r="T282" s="1">
        <v>7.3300000000000004E-2</v>
      </c>
      <c r="U282" s="1">
        <v>1.32E-2</v>
      </c>
      <c r="V282" s="1">
        <v>2.98E-2</v>
      </c>
      <c r="W282" s="1">
        <v>0.74029999999999996</v>
      </c>
      <c r="X282" s="1">
        <v>0.36780000000000002</v>
      </c>
      <c r="Y282" s="1">
        <v>0.36780000000000002</v>
      </c>
      <c r="Z282" s="1" t="s">
        <v>1675</v>
      </c>
      <c r="AA282" s="1">
        <v>0</v>
      </c>
      <c r="AB282" s="1">
        <v>851</v>
      </c>
    </row>
    <row r="283" spans="1:28" x14ac:dyDescent="0.3">
      <c r="A283" s="1">
        <v>282</v>
      </c>
      <c r="B283" s="1" t="s">
        <v>1671</v>
      </c>
      <c r="C283" s="1">
        <v>9.5200000000000007E-2</v>
      </c>
      <c r="D283" s="1">
        <v>1.6999999999999999E-3</v>
      </c>
      <c r="E283" s="1">
        <v>0.186</v>
      </c>
      <c r="F283" s="1">
        <v>0.32079999999999997</v>
      </c>
      <c r="G283" s="1">
        <v>5.0000000000000001E-3</v>
      </c>
      <c r="H283" s="1">
        <v>4.3799999999999999E-2</v>
      </c>
      <c r="I283" s="1">
        <v>6.6E-3</v>
      </c>
      <c r="J283" s="1">
        <v>1.3899999999999999E-2</v>
      </c>
      <c r="K283" s="1">
        <v>8.5000000000000006E-3</v>
      </c>
      <c r="L283" s="1">
        <v>3.4200000000000001E-2</v>
      </c>
      <c r="M283" s="1">
        <v>9.7999999999999997E-3</v>
      </c>
      <c r="N283" s="1">
        <v>4.3299999999999998E-2</v>
      </c>
      <c r="O283" s="1">
        <v>4.2799999999999998E-2</v>
      </c>
      <c r="P283" s="1">
        <v>4.5100000000000001E-2</v>
      </c>
      <c r="Q283" s="1">
        <v>9.2999999999999992E-3</v>
      </c>
      <c r="R283" s="1">
        <v>7.1999999999999995E-2</v>
      </c>
      <c r="S283" s="1">
        <v>2.8400000000000002E-2</v>
      </c>
      <c r="T283" s="1">
        <v>2.9399999999999999E-2</v>
      </c>
      <c r="U283" s="1">
        <v>1.1999999999999999E-3</v>
      </c>
      <c r="V283" s="1">
        <v>2.8999999999999998E-3</v>
      </c>
      <c r="W283" s="1">
        <v>0.74890000000000001</v>
      </c>
      <c r="X283" s="1">
        <v>4.3799999999999999E-2</v>
      </c>
      <c r="Y283" s="1">
        <v>0.32079999999999997</v>
      </c>
      <c r="Z283" s="1" t="s">
        <v>1669</v>
      </c>
      <c r="AA283" s="1">
        <v>0.27700000000000002</v>
      </c>
      <c r="AB283" s="1">
        <v>851</v>
      </c>
    </row>
    <row r="284" spans="1:28" x14ac:dyDescent="0.3">
      <c r="A284" s="1">
        <v>283</v>
      </c>
      <c r="B284" s="1" t="s">
        <v>1669</v>
      </c>
      <c r="C284" s="1">
        <v>9.6199999999999994E-2</v>
      </c>
      <c r="D284" s="1">
        <v>1.9E-3</v>
      </c>
      <c r="E284" s="1">
        <v>0.1018</v>
      </c>
      <c r="F284" s="1">
        <v>0.26329999999999998</v>
      </c>
      <c r="G284" s="1">
        <v>8.8999999999999999E-3</v>
      </c>
      <c r="H284" s="1">
        <v>4.1099999999999998E-2</v>
      </c>
      <c r="I284" s="1">
        <v>2.8E-3</v>
      </c>
      <c r="J284" s="1">
        <v>2.5700000000000001E-2</v>
      </c>
      <c r="K284" s="1">
        <v>9.2399999999999996E-2</v>
      </c>
      <c r="L284" s="1">
        <v>3.0200000000000001E-2</v>
      </c>
      <c r="M284" s="1">
        <v>1.9599999999999999E-2</v>
      </c>
      <c r="N284" s="1">
        <v>9.6100000000000005E-2</v>
      </c>
      <c r="O284" s="1">
        <v>1.5900000000000001E-2</v>
      </c>
      <c r="P284" s="1">
        <v>2.3400000000000001E-2</v>
      </c>
      <c r="Q284" s="1">
        <v>1.43E-2</v>
      </c>
      <c r="R284" s="1">
        <v>5.67E-2</v>
      </c>
      <c r="S284" s="1">
        <v>5.33E-2</v>
      </c>
      <c r="T284" s="1">
        <v>3.8300000000000001E-2</v>
      </c>
      <c r="U284" s="1">
        <v>1.4E-3</v>
      </c>
      <c r="V284" s="1">
        <v>1.6899999999999998E-2</v>
      </c>
      <c r="W284" s="1">
        <v>0.82410000000000005</v>
      </c>
      <c r="X284" s="1">
        <v>0.26329999999999998</v>
      </c>
      <c r="Y284" s="1">
        <v>0.26329999999999998</v>
      </c>
      <c r="Z284" s="1" t="s">
        <v>1669</v>
      </c>
      <c r="AA284" s="1">
        <v>0</v>
      </c>
      <c r="AB284" s="1">
        <v>851</v>
      </c>
    </row>
    <row r="285" spans="1:28" x14ac:dyDescent="0.3">
      <c r="A285" s="1">
        <v>284</v>
      </c>
      <c r="B285" s="1" t="s">
        <v>1675</v>
      </c>
      <c r="C285" s="1">
        <v>3.8600000000000002E-2</v>
      </c>
      <c r="D285" s="1">
        <v>3.5000000000000001E-3</v>
      </c>
      <c r="E285" s="1">
        <v>4.7999999999999996E-3</v>
      </c>
      <c r="F285" s="1">
        <v>5.7000000000000002E-3</v>
      </c>
      <c r="G285" s="1">
        <v>5.5899999999999998E-2</v>
      </c>
      <c r="H285" s="1">
        <v>8.8000000000000005E-3</v>
      </c>
      <c r="I285" s="1">
        <v>6.4999999999999997E-3</v>
      </c>
      <c r="J285" s="1">
        <v>0.20119999999999999</v>
      </c>
      <c r="K285" s="1">
        <v>1.0999999999999999E-2</v>
      </c>
      <c r="L285" s="1">
        <v>0.44330000000000003</v>
      </c>
      <c r="M285" s="1">
        <v>1.8800000000000001E-2</v>
      </c>
      <c r="N285" s="1">
        <v>6.8999999999999999E-3</v>
      </c>
      <c r="O285" s="1">
        <v>5.1999999999999998E-3</v>
      </c>
      <c r="P285" s="1">
        <v>3.8999999999999998E-3</v>
      </c>
      <c r="Q285" s="1">
        <v>4.8999999999999998E-3</v>
      </c>
      <c r="R285" s="1">
        <v>1.24E-2</v>
      </c>
      <c r="S285" s="1">
        <v>1.03E-2</v>
      </c>
      <c r="T285" s="1">
        <v>8.43E-2</v>
      </c>
      <c r="U285" s="1">
        <v>1.6999999999999999E-3</v>
      </c>
      <c r="V285" s="1">
        <v>7.22E-2</v>
      </c>
      <c r="W285" s="1">
        <v>0.62219999999999998</v>
      </c>
      <c r="X285" s="1">
        <v>0.44330000000000003</v>
      </c>
      <c r="Y285" s="1">
        <v>0.44330000000000003</v>
      </c>
      <c r="Z285" s="1" t="s">
        <v>1675</v>
      </c>
      <c r="AA285" s="1">
        <v>0</v>
      </c>
      <c r="AB285" s="1">
        <v>851</v>
      </c>
    </row>
    <row r="286" spans="1:28" x14ac:dyDescent="0.3">
      <c r="A286" s="1">
        <v>285</v>
      </c>
      <c r="B286" s="1" t="s">
        <v>1675</v>
      </c>
      <c r="C286" s="1">
        <v>6.2399999999999997E-2</v>
      </c>
      <c r="D286" s="1">
        <v>6.7000000000000002E-3</v>
      </c>
      <c r="E286" s="1">
        <v>2.23E-2</v>
      </c>
      <c r="F286" s="1">
        <v>0.2137</v>
      </c>
      <c r="G286" s="1">
        <v>1.18E-2</v>
      </c>
      <c r="H286" s="1">
        <v>2.2599999999999999E-2</v>
      </c>
      <c r="I286" s="1">
        <v>3.3E-3</v>
      </c>
      <c r="J286" s="1">
        <v>5.3100000000000001E-2</v>
      </c>
      <c r="K286" s="1">
        <v>3.1600000000000003E-2</v>
      </c>
      <c r="L286" s="1">
        <v>0.21160000000000001</v>
      </c>
      <c r="M286" s="1">
        <v>2.29E-2</v>
      </c>
      <c r="N286" s="1">
        <v>1.3899999999999999E-2</v>
      </c>
      <c r="O286" s="1">
        <v>1.0500000000000001E-2</v>
      </c>
      <c r="P286" s="1">
        <v>5.1700000000000003E-2</v>
      </c>
      <c r="Q286" s="1">
        <v>5.2900000000000003E-2</v>
      </c>
      <c r="R286" s="1">
        <v>0.10050000000000001</v>
      </c>
      <c r="S286" s="1">
        <v>4.0800000000000003E-2</v>
      </c>
      <c r="T286" s="1">
        <v>0.04</v>
      </c>
      <c r="U286" s="1">
        <v>1.8E-3</v>
      </c>
      <c r="V286" s="1">
        <v>2.5999999999999999E-2</v>
      </c>
      <c r="W286" s="1">
        <v>0.82469999999999999</v>
      </c>
      <c r="X286" s="1">
        <v>0.21160000000000001</v>
      </c>
      <c r="Y286" s="1">
        <v>0.2137</v>
      </c>
      <c r="Z286" s="1" t="s">
        <v>1669</v>
      </c>
      <c r="AA286" s="1">
        <v>2.0999999999999999E-3</v>
      </c>
      <c r="AB286" s="1">
        <v>851</v>
      </c>
    </row>
    <row r="287" spans="1:28" x14ac:dyDescent="0.3">
      <c r="A287" s="1">
        <v>286</v>
      </c>
      <c r="B287" s="1" t="s">
        <v>1666</v>
      </c>
      <c r="C287" s="1">
        <v>0.11890000000000001</v>
      </c>
      <c r="D287" s="1">
        <v>3.5999999999999999E-3</v>
      </c>
      <c r="E287" s="1">
        <v>0.1157</v>
      </c>
      <c r="F287" s="1">
        <v>0.1744</v>
      </c>
      <c r="G287" s="1">
        <v>9.1999999999999998E-3</v>
      </c>
      <c r="H287" s="1">
        <v>0.1173</v>
      </c>
      <c r="I287" s="1">
        <v>6.7999999999999996E-3</v>
      </c>
      <c r="J287" s="1">
        <v>1.03E-2</v>
      </c>
      <c r="K287" s="1">
        <v>3.8300000000000001E-2</v>
      </c>
      <c r="L287" s="1">
        <v>1.6899999999999998E-2</v>
      </c>
      <c r="M287" s="1">
        <v>0.01</v>
      </c>
      <c r="N287" s="1">
        <v>4.6399999999999997E-2</v>
      </c>
      <c r="O287" s="1">
        <v>4.2000000000000003E-2</v>
      </c>
      <c r="P287" s="1">
        <v>3.2000000000000001E-2</v>
      </c>
      <c r="Q287" s="1">
        <v>8.2000000000000007E-3</v>
      </c>
      <c r="R287" s="1">
        <v>0.18099999999999999</v>
      </c>
      <c r="S287" s="1">
        <v>4.07E-2</v>
      </c>
      <c r="T287" s="1">
        <v>2.3E-2</v>
      </c>
      <c r="U287" s="1">
        <v>1.5E-3</v>
      </c>
      <c r="V287" s="1">
        <v>3.5999999999999999E-3</v>
      </c>
      <c r="W287" s="1">
        <v>0.80959999999999999</v>
      </c>
      <c r="X287" s="1">
        <v>0.11890000000000001</v>
      </c>
      <c r="Y287" s="1">
        <v>0.18099999999999999</v>
      </c>
      <c r="Z287" s="1" t="s">
        <v>1681</v>
      </c>
      <c r="AA287" s="1">
        <v>6.2100000000000002E-2</v>
      </c>
      <c r="AB287" s="1">
        <v>851</v>
      </c>
    </row>
    <row r="288" spans="1:28" x14ac:dyDescent="0.3">
      <c r="A288" s="1">
        <v>287</v>
      </c>
      <c r="B288" s="1" t="s">
        <v>1669</v>
      </c>
      <c r="C288" s="1">
        <v>8.2299999999999998E-2</v>
      </c>
      <c r="D288" s="1">
        <v>3.3E-3</v>
      </c>
      <c r="E288" s="1">
        <v>4.41E-2</v>
      </c>
      <c r="F288" s="1">
        <v>0.1032</v>
      </c>
      <c r="G288" s="1">
        <v>3.6600000000000001E-2</v>
      </c>
      <c r="H288" s="1">
        <v>2.5100000000000001E-2</v>
      </c>
      <c r="I288" s="1">
        <v>6.3E-3</v>
      </c>
      <c r="J288" s="1">
        <v>0.1024</v>
      </c>
      <c r="K288" s="1">
        <v>6.2700000000000006E-2</v>
      </c>
      <c r="L288" s="1">
        <v>0.1198</v>
      </c>
      <c r="M288" s="1">
        <v>1.15E-2</v>
      </c>
      <c r="N288" s="1">
        <v>4.2500000000000003E-2</v>
      </c>
      <c r="O288" s="1">
        <v>5.4999999999999997E-3</v>
      </c>
      <c r="P288" s="1">
        <v>8.8400000000000006E-2</v>
      </c>
      <c r="Q288" s="1">
        <v>2.0899999999999998E-2</v>
      </c>
      <c r="R288" s="1">
        <v>8.5199999999999998E-2</v>
      </c>
      <c r="S288" s="1">
        <v>4.0399999999999998E-2</v>
      </c>
      <c r="T288" s="1">
        <v>9.8699999999999996E-2</v>
      </c>
      <c r="U288" s="1">
        <v>1.6000000000000001E-3</v>
      </c>
      <c r="V288" s="1">
        <v>1.9400000000000001E-2</v>
      </c>
      <c r="W288" s="1">
        <v>0.89049999999999996</v>
      </c>
      <c r="X288" s="1">
        <v>0.1032</v>
      </c>
      <c r="Y288" s="1">
        <v>0.1198</v>
      </c>
      <c r="Z288" s="1" t="s">
        <v>1675</v>
      </c>
      <c r="AA288" s="1">
        <v>1.67E-2</v>
      </c>
      <c r="AB288" s="1">
        <v>851</v>
      </c>
    </row>
    <row r="289" spans="1:28" x14ac:dyDescent="0.3">
      <c r="A289" s="1">
        <v>288</v>
      </c>
      <c r="B289" s="1" t="s">
        <v>1683</v>
      </c>
      <c r="C289" s="1">
        <v>1.9699999999999999E-2</v>
      </c>
      <c r="D289" s="1">
        <v>4.2500000000000003E-2</v>
      </c>
      <c r="E289" s="1">
        <v>7.3000000000000001E-3</v>
      </c>
      <c r="F289" s="1">
        <v>8.2000000000000007E-3</v>
      </c>
      <c r="G289" s="1">
        <v>3.3099999999999997E-2</v>
      </c>
      <c r="H289" s="1">
        <v>9.7999999999999997E-3</v>
      </c>
      <c r="I289" s="1">
        <v>2.3E-3</v>
      </c>
      <c r="J289" s="1">
        <v>0.1986</v>
      </c>
      <c r="K289" s="1">
        <v>6.1000000000000004E-3</v>
      </c>
      <c r="L289" s="1">
        <v>0.51049999999999995</v>
      </c>
      <c r="M289" s="1">
        <v>4.0099999999999997E-2</v>
      </c>
      <c r="N289" s="1">
        <v>7.9000000000000008E-3</v>
      </c>
      <c r="O289" s="1">
        <v>5.0000000000000001E-3</v>
      </c>
      <c r="P289" s="1">
        <v>3.8E-3</v>
      </c>
      <c r="Q289" s="1">
        <v>4.7000000000000002E-3</v>
      </c>
      <c r="R289" s="1">
        <v>1.0800000000000001E-2</v>
      </c>
      <c r="S289" s="1">
        <v>1.6799999999999999E-2</v>
      </c>
      <c r="T289" s="1">
        <v>5.0200000000000002E-2</v>
      </c>
      <c r="U289" s="1">
        <v>9.7999999999999997E-3</v>
      </c>
      <c r="V289" s="1">
        <v>1.2800000000000001E-2</v>
      </c>
      <c r="W289" s="1">
        <v>0.58860000000000001</v>
      </c>
      <c r="X289" s="1">
        <v>5.0200000000000002E-2</v>
      </c>
      <c r="Y289" s="1">
        <v>0.51049999999999995</v>
      </c>
      <c r="Z289" s="1" t="s">
        <v>1675</v>
      </c>
      <c r="AA289" s="1">
        <v>0.4602</v>
      </c>
      <c r="AB289" s="1">
        <v>851</v>
      </c>
    </row>
    <row r="290" spans="1:28" x14ac:dyDescent="0.3">
      <c r="A290" s="1">
        <v>289</v>
      </c>
      <c r="B290" s="1" t="s">
        <v>1671</v>
      </c>
      <c r="C290" s="1">
        <v>2.12E-2</v>
      </c>
      <c r="D290" s="1">
        <v>1.9E-3</v>
      </c>
      <c r="E290" s="1">
        <v>0.16389999999999999</v>
      </c>
      <c r="F290" s="1">
        <v>4.7300000000000002E-2</v>
      </c>
      <c r="G290" s="1">
        <v>3.7000000000000002E-3</v>
      </c>
      <c r="H290" s="1">
        <v>0.31909999999999999</v>
      </c>
      <c r="I290" s="1">
        <v>4.5999999999999999E-3</v>
      </c>
      <c r="J290" s="1">
        <v>6.1999999999999998E-3</v>
      </c>
      <c r="K290" s="1">
        <v>1.67E-2</v>
      </c>
      <c r="L290" s="1">
        <v>1.7500000000000002E-2</v>
      </c>
      <c r="M290" s="1">
        <v>2.2000000000000001E-3</v>
      </c>
      <c r="N290" s="1">
        <v>5.5300000000000002E-2</v>
      </c>
      <c r="O290" s="1">
        <v>7.7600000000000002E-2</v>
      </c>
      <c r="P290" s="1">
        <v>2.4899999999999999E-2</v>
      </c>
      <c r="Q290" s="1">
        <v>7.0000000000000001E-3</v>
      </c>
      <c r="R290" s="1">
        <v>0.10920000000000001</v>
      </c>
      <c r="S290" s="1">
        <v>0.1051</v>
      </c>
      <c r="T290" s="1">
        <v>7.3000000000000001E-3</v>
      </c>
      <c r="U290" s="1">
        <v>1.2999999999999999E-3</v>
      </c>
      <c r="V290" s="1">
        <v>8.2000000000000007E-3</v>
      </c>
      <c r="W290" s="1">
        <v>0.72629999999999995</v>
      </c>
      <c r="X290" s="1">
        <v>0.31909999999999999</v>
      </c>
      <c r="Y290" s="1">
        <v>0.31909999999999999</v>
      </c>
      <c r="Z290" s="1" t="s">
        <v>1671</v>
      </c>
      <c r="AA290" s="1">
        <v>0</v>
      </c>
      <c r="AB290" s="1">
        <v>851</v>
      </c>
    </row>
    <row r="291" spans="1:28" x14ac:dyDescent="0.3">
      <c r="A291" s="1">
        <v>290</v>
      </c>
      <c r="B291" s="1" t="s">
        <v>1668</v>
      </c>
      <c r="C291" s="1">
        <v>1.6799999999999999E-2</v>
      </c>
      <c r="D291" s="1">
        <v>1.6999999999999999E-3</v>
      </c>
      <c r="E291" s="1">
        <v>0.47410000000000002</v>
      </c>
      <c r="F291" s="1">
        <v>0.31919999999999998</v>
      </c>
      <c r="G291" s="1">
        <v>3.3999999999999998E-3</v>
      </c>
      <c r="H291" s="1">
        <v>1.8800000000000001E-2</v>
      </c>
      <c r="I291" s="1">
        <v>2.3E-3</v>
      </c>
      <c r="J291" s="1">
        <v>7.7000000000000002E-3</v>
      </c>
      <c r="K291" s="1">
        <v>8.3999999999999995E-3</v>
      </c>
      <c r="L291" s="1">
        <v>9.1000000000000004E-3</v>
      </c>
      <c r="M291" s="1">
        <v>2.0999999999999999E-3</v>
      </c>
      <c r="N291" s="1">
        <v>2.7199999999999998E-2</v>
      </c>
      <c r="O291" s="1">
        <v>1.7299999999999999E-2</v>
      </c>
      <c r="P291" s="1">
        <v>2.3E-2</v>
      </c>
      <c r="Q291" s="1">
        <v>4.8999999999999998E-3</v>
      </c>
      <c r="R291" s="1">
        <v>2.1499999999999998E-2</v>
      </c>
      <c r="S291" s="1">
        <v>1.5299999999999999E-2</v>
      </c>
      <c r="T291" s="1">
        <v>1.9599999999999999E-2</v>
      </c>
      <c r="U291" s="1">
        <v>1.1999999999999999E-3</v>
      </c>
      <c r="V291" s="1">
        <v>6.4999999999999997E-3</v>
      </c>
      <c r="W291" s="1">
        <v>0.52890000000000004</v>
      </c>
      <c r="X291" s="1">
        <v>0.47410000000000002</v>
      </c>
      <c r="Y291" s="1">
        <v>0.47410000000000002</v>
      </c>
      <c r="Z291" s="1" t="s">
        <v>1668</v>
      </c>
      <c r="AA291" s="1">
        <v>0</v>
      </c>
      <c r="AB291" s="1">
        <v>851</v>
      </c>
    </row>
    <row r="292" spans="1:28" x14ac:dyDescent="0.3">
      <c r="A292" s="1">
        <v>291</v>
      </c>
      <c r="B292" s="1" t="s">
        <v>1668</v>
      </c>
      <c r="C292" s="1">
        <v>3.6799999999999999E-2</v>
      </c>
      <c r="D292" s="1">
        <v>4.1000000000000003E-3</v>
      </c>
      <c r="E292" s="1">
        <v>0.21679999999999999</v>
      </c>
      <c r="F292" s="1">
        <v>0.23449999999999999</v>
      </c>
      <c r="G292" s="1">
        <v>5.8999999999999999E-3</v>
      </c>
      <c r="H292" s="1">
        <v>2.1499999999999998E-2</v>
      </c>
      <c r="I292" s="1">
        <v>6.6E-3</v>
      </c>
      <c r="J292" s="1">
        <v>1.0800000000000001E-2</v>
      </c>
      <c r="K292" s="1">
        <v>5.7700000000000001E-2</v>
      </c>
      <c r="L292" s="1">
        <v>2.7400000000000001E-2</v>
      </c>
      <c r="M292" s="1">
        <v>4.7999999999999996E-3</v>
      </c>
      <c r="N292" s="1">
        <v>8.5099999999999995E-2</v>
      </c>
      <c r="O292" s="1">
        <v>1.4E-2</v>
      </c>
      <c r="P292" s="1">
        <v>4.8000000000000001E-2</v>
      </c>
      <c r="Q292" s="1">
        <v>6.4399999999999999E-2</v>
      </c>
      <c r="R292" s="1">
        <v>5.8500000000000003E-2</v>
      </c>
      <c r="S292" s="1">
        <v>4.8300000000000003E-2</v>
      </c>
      <c r="T292" s="1">
        <v>2.3300000000000001E-2</v>
      </c>
      <c r="U292" s="1">
        <v>2.8E-3</v>
      </c>
      <c r="V292" s="1">
        <v>2.8799999999999999E-2</v>
      </c>
      <c r="W292" s="1">
        <v>0.80430000000000001</v>
      </c>
      <c r="X292" s="1">
        <v>0.21679999999999999</v>
      </c>
      <c r="Y292" s="1">
        <v>0.23449999999999999</v>
      </c>
      <c r="Z292" s="1" t="s">
        <v>1669</v>
      </c>
      <c r="AA292" s="1">
        <v>1.77E-2</v>
      </c>
      <c r="AB292" s="1">
        <v>851</v>
      </c>
    </row>
    <row r="293" spans="1:28" x14ac:dyDescent="0.3">
      <c r="A293" s="1">
        <v>292</v>
      </c>
      <c r="B293" s="1" t="s">
        <v>1670</v>
      </c>
      <c r="C293" s="1">
        <v>5.7299999999999997E-2</v>
      </c>
      <c r="D293" s="1">
        <v>1.54E-2</v>
      </c>
      <c r="E293" s="1">
        <v>4.4200000000000003E-2</v>
      </c>
      <c r="F293" s="1">
        <v>0.09</v>
      </c>
      <c r="G293" s="1">
        <v>0.1089</v>
      </c>
      <c r="H293" s="1">
        <v>6.0499999999999998E-2</v>
      </c>
      <c r="I293" s="1">
        <v>1.32E-2</v>
      </c>
      <c r="J293" s="1">
        <v>0.09</v>
      </c>
      <c r="K293" s="1">
        <v>1.6400000000000001E-2</v>
      </c>
      <c r="L293" s="1">
        <v>2.7300000000000001E-2</v>
      </c>
      <c r="M293" s="1">
        <v>1.0999999999999999E-2</v>
      </c>
      <c r="N293" s="1">
        <v>1.9E-2</v>
      </c>
      <c r="O293" s="1">
        <v>4.5999999999999999E-3</v>
      </c>
      <c r="P293" s="1">
        <v>0.1736</v>
      </c>
      <c r="Q293" s="1">
        <v>3.4099999999999998E-2</v>
      </c>
      <c r="R293" s="1">
        <v>2.23E-2</v>
      </c>
      <c r="S293" s="1">
        <v>1.43E-2</v>
      </c>
      <c r="T293" s="1">
        <v>2.58E-2</v>
      </c>
      <c r="U293" s="1">
        <v>1.9E-3</v>
      </c>
      <c r="V293" s="1">
        <v>0.1701</v>
      </c>
      <c r="W293" s="1">
        <v>0.85309999999999997</v>
      </c>
      <c r="X293" s="1">
        <v>0.1089</v>
      </c>
      <c r="Y293" s="1">
        <v>0.1736</v>
      </c>
      <c r="Z293" s="1" t="s">
        <v>1679</v>
      </c>
      <c r="AA293" s="1">
        <v>6.4600000000000005E-2</v>
      </c>
      <c r="AB293" s="1">
        <v>851</v>
      </c>
    </row>
    <row r="294" spans="1:28" x14ac:dyDescent="0.3">
      <c r="A294" s="1">
        <v>293</v>
      </c>
      <c r="B294" s="1" t="s">
        <v>1666</v>
      </c>
      <c r="C294" s="1">
        <v>0.12640000000000001</v>
      </c>
      <c r="D294" s="1">
        <v>1.61E-2</v>
      </c>
      <c r="E294" s="1">
        <v>1.78E-2</v>
      </c>
      <c r="F294" s="1">
        <v>3.0700000000000002E-2</v>
      </c>
      <c r="G294" s="1">
        <v>5.6300000000000003E-2</v>
      </c>
      <c r="H294" s="1">
        <v>3.4299999999999997E-2</v>
      </c>
      <c r="I294" s="1">
        <v>1.7000000000000001E-2</v>
      </c>
      <c r="J294" s="1">
        <v>8.2600000000000007E-2</v>
      </c>
      <c r="K294" s="1">
        <v>4.5900000000000003E-2</v>
      </c>
      <c r="L294" s="1">
        <v>0.1226</v>
      </c>
      <c r="M294" s="1">
        <v>3.3099999999999997E-2</v>
      </c>
      <c r="N294" s="1">
        <v>3.5999999999999997E-2</v>
      </c>
      <c r="O294" s="1">
        <v>1.84E-2</v>
      </c>
      <c r="P294" s="1">
        <v>7.3700000000000002E-2</v>
      </c>
      <c r="Q294" s="1">
        <v>5.0999999999999997E-2</v>
      </c>
      <c r="R294" s="1">
        <v>6.3100000000000003E-2</v>
      </c>
      <c r="S294" s="1">
        <v>5.0999999999999997E-2</v>
      </c>
      <c r="T294" s="1">
        <v>5.2299999999999999E-2</v>
      </c>
      <c r="U294" s="1">
        <v>8.0000000000000002E-3</v>
      </c>
      <c r="V294" s="1">
        <v>6.3500000000000001E-2</v>
      </c>
      <c r="W294" s="1">
        <v>0.93559999999999999</v>
      </c>
      <c r="X294" s="1">
        <v>0.12640000000000001</v>
      </c>
      <c r="Y294" s="1">
        <v>0.12640000000000001</v>
      </c>
      <c r="Z294" s="1" t="s">
        <v>1666</v>
      </c>
      <c r="AA294" s="1">
        <v>0</v>
      </c>
      <c r="AB294" s="1">
        <v>851</v>
      </c>
    </row>
    <row r="295" spans="1:28" x14ac:dyDescent="0.3">
      <c r="A295" s="1">
        <v>294</v>
      </c>
      <c r="B295" s="1" t="s">
        <v>1668</v>
      </c>
      <c r="C295" s="1">
        <v>8.1600000000000006E-2</v>
      </c>
      <c r="D295" s="1">
        <v>3.5999999999999999E-3</v>
      </c>
      <c r="E295" s="1">
        <v>0.19170000000000001</v>
      </c>
      <c r="F295" s="1">
        <v>0.32400000000000001</v>
      </c>
      <c r="G295" s="1">
        <v>1.35E-2</v>
      </c>
      <c r="H295" s="1">
        <v>2.76E-2</v>
      </c>
      <c r="I295" s="1">
        <v>1.3899999999999999E-2</v>
      </c>
      <c r="J295" s="1">
        <v>1.7999999999999999E-2</v>
      </c>
      <c r="K295" s="1">
        <v>1.7399999999999999E-2</v>
      </c>
      <c r="L295" s="1">
        <v>3.2500000000000001E-2</v>
      </c>
      <c r="M295" s="1">
        <v>4.3E-3</v>
      </c>
      <c r="N295" s="1">
        <v>5.2400000000000002E-2</v>
      </c>
      <c r="O295" s="1">
        <v>2.3E-2</v>
      </c>
      <c r="P295" s="1">
        <v>4.0599999999999997E-2</v>
      </c>
      <c r="Q295" s="1">
        <v>1.3599999999999999E-2</v>
      </c>
      <c r="R295" s="1">
        <v>5.4399999999999997E-2</v>
      </c>
      <c r="S295" s="1">
        <v>3.27E-2</v>
      </c>
      <c r="T295" s="1">
        <v>2.7400000000000001E-2</v>
      </c>
      <c r="U295" s="1">
        <v>1.1999999999999999E-3</v>
      </c>
      <c r="V295" s="1">
        <v>2.6700000000000002E-2</v>
      </c>
      <c r="W295" s="1">
        <v>0.76919999999999999</v>
      </c>
      <c r="X295" s="1">
        <v>0.19170000000000001</v>
      </c>
      <c r="Y295" s="1">
        <v>0.32400000000000001</v>
      </c>
      <c r="Z295" s="1" t="s">
        <v>1669</v>
      </c>
      <c r="AA295" s="1">
        <v>0.1323</v>
      </c>
      <c r="AB295" s="1">
        <v>851</v>
      </c>
    </row>
    <row r="296" spans="1:28" x14ac:dyDescent="0.3">
      <c r="A296" s="1">
        <v>295</v>
      </c>
      <c r="B296" s="1" t="s">
        <v>1683</v>
      </c>
      <c r="C296" s="1">
        <v>2.5399999999999999E-2</v>
      </c>
      <c r="D296" s="1">
        <v>3.2000000000000002E-3</v>
      </c>
      <c r="E296" s="1">
        <v>4.4999999999999997E-3</v>
      </c>
      <c r="F296" s="1">
        <v>7.6E-3</v>
      </c>
      <c r="G296" s="1">
        <v>9.4799999999999995E-2</v>
      </c>
      <c r="H296" s="1">
        <v>7.0000000000000001E-3</v>
      </c>
      <c r="I296" s="1">
        <v>2.2000000000000001E-3</v>
      </c>
      <c r="J296" s="1">
        <v>0.24049999999999999</v>
      </c>
      <c r="K296" s="1">
        <v>5.0000000000000001E-3</v>
      </c>
      <c r="L296" s="1">
        <v>0.39229999999999998</v>
      </c>
      <c r="M296" s="1">
        <v>1.6199999999999999E-2</v>
      </c>
      <c r="N296" s="1">
        <v>3.8999999999999998E-3</v>
      </c>
      <c r="O296" s="1">
        <v>4.7999999999999996E-3</v>
      </c>
      <c r="P296" s="1">
        <v>3.5999999999999999E-3</v>
      </c>
      <c r="Q296" s="1">
        <v>4.4999999999999997E-3</v>
      </c>
      <c r="R296" s="1">
        <v>8.6E-3</v>
      </c>
      <c r="S296" s="1">
        <v>1.09E-2</v>
      </c>
      <c r="T296" s="1">
        <v>0.1366</v>
      </c>
      <c r="U296" s="1">
        <v>7.4999999999999997E-3</v>
      </c>
      <c r="V296" s="1">
        <v>2.07E-2</v>
      </c>
      <c r="W296" s="1">
        <v>0.60719999999999996</v>
      </c>
      <c r="X296" s="1">
        <v>0.1366</v>
      </c>
      <c r="Y296" s="1">
        <v>0.39229999999999998</v>
      </c>
      <c r="Z296" s="1" t="s">
        <v>1675</v>
      </c>
      <c r="AA296" s="1">
        <v>0.25569999999999998</v>
      </c>
      <c r="AB296" s="1">
        <v>851</v>
      </c>
    </row>
    <row r="297" spans="1:28" x14ac:dyDescent="0.3">
      <c r="A297" s="1">
        <v>296</v>
      </c>
      <c r="B297" s="1" t="s">
        <v>1670</v>
      </c>
      <c r="C297" s="1">
        <v>0.01</v>
      </c>
      <c r="D297" s="1">
        <v>2.2000000000000001E-3</v>
      </c>
      <c r="E297" s="1">
        <v>4.4999999999999997E-3</v>
      </c>
      <c r="F297" s="1">
        <v>5.3E-3</v>
      </c>
      <c r="G297" s="1">
        <v>0.21909999999999999</v>
      </c>
      <c r="H297" s="1">
        <v>7.0000000000000001E-3</v>
      </c>
      <c r="I297" s="1">
        <v>2.2000000000000001E-3</v>
      </c>
      <c r="J297" s="1">
        <v>0.30580000000000002</v>
      </c>
      <c r="K297" s="1">
        <v>5.0000000000000001E-3</v>
      </c>
      <c r="L297" s="1">
        <v>0.2525</v>
      </c>
      <c r="M297" s="1">
        <v>1.55E-2</v>
      </c>
      <c r="N297" s="1">
        <v>3.8999999999999998E-3</v>
      </c>
      <c r="O297" s="1">
        <v>4.7999999999999996E-3</v>
      </c>
      <c r="P297" s="1">
        <v>3.5999999999999999E-3</v>
      </c>
      <c r="Q297" s="1">
        <v>4.4999999999999997E-3</v>
      </c>
      <c r="R297" s="1">
        <v>6.6E-3</v>
      </c>
      <c r="S297" s="1">
        <v>7.1000000000000004E-3</v>
      </c>
      <c r="T297" s="1">
        <v>0.12920000000000001</v>
      </c>
      <c r="U297" s="1">
        <v>1.6000000000000001E-3</v>
      </c>
      <c r="V297" s="1">
        <v>9.5999999999999992E-3</v>
      </c>
      <c r="W297" s="1">
        <v>0.59189999999999998</v>
      </c>
      <c r="X297" s="1">
        <v>0.21909999999999999</v>
      </c>
      <c r="Y297" s="1">
        <v>0.30580000000000002</v>
      </c>
      <c r="Z297" s="1" t="s">
        <v>1673</v>
      </c>
      <c r="AA297" s="1">
        <v>8.6699999999999999E-2</v>
      </c>
      <c r="AB297" s="1">
        <v>851</v>
      </c>
    </row>
    <row r="298" spans="1:28" x14ac:dyDescent="0.3">
      <c r="A298" s="1">
        <v>297</v>
      </c>
      <c r="B298" s="1" t="s">
        <v>1683</v>
      </c>
      <c r="C298" s="1">
        <v>7.5800000000000006E-2</v>
      </c>
      <c r="D298" s="1">
        <v>8.9999999999999993E-3</v>
      </c>
      <c r="E298" s="1">
        <v>0.17399999999999999</v>
      </c>
      <c r="F298" s="1">
        <v>0.22539999999999999</v>
      </c>
      <c r="G298" s="1">
        <v>1.1900000000000001E-2</v>
      </c>
      <c r="H298" s="1">
        <v>1.32E-2</v>
      </c>
      <c r="I298" s="1">
        <v>8.6E-3</v>
      </c>
      <c r="J298" s="1">
        <v>3.7400000000000003E-2</v>
      </c>
      <c r="K298" s="1">
        <v>2.7199999999999998E-2</v>
      </c>
      <c r="L298" s="1">
        <v>0.1118</v>
      </c>
      <c r="M298" s="1">
        <v>2.1700000000000001E-2</v>
      </c>
      <c r="N298" s="1">
        <v>5.9799999999999999E-2</v>
      </c>
      <c r="O298" s="1">
        <v>5.1999999999999998E-3</v>
      </c>
      <c r="P298" s="1">
        <v>2.9100000000000001E-2</v>
      </c>
      <c r="Q298" s="1">
        <v>2.2200000000000001E-2</v>
      </c>
      <c r="R298" s="1">
        <v>3.9600000000000003E-2</v>
      </c>
      <c r="S298" s="1">
        <v>5.8200000000000002E-2</v>
      </c>
      <c r="T298" s="1">
        <v>5.7700000000000001E-2</v>
      </c>
      <c r="U298" s="1">
        <v>1.5E-3</v>
      </c>
      <c r="V298" s="1">
        <v>1.0500000000000001E-2</v>
      </c>
      <c r="W298" s="1">
        <v>0.82689999999999997</v>
      </c>
      <c r="X298" s="1">
        <v>5.7700000000000001E-2</v>
      </c>
      <c r="Y298" s="1">
        <v>0.22539999999999999</v>
      </c>
      <c r="Z298" s="1" t="s">
        <v>1669</v>
      </c>
      <c r="AA298" s="1">
        <v>0.16769999999999999</v>
      </c>
      <c r="AB298" s="1">
        <v>851</v>
      </c>
    </row>
    <row r="299" spans="1:28" x14ac:dyDescent="0.3">
      <c r="A299" s="1">
        <v>298</v>
      </c>
      <c r="B299" s="1" t="s">
        <v>1666</v>
      </c>
      <c r="C299" s="1">
        <v>0.22289999999999999</v>
      </c>
      <c r="D299" s="1">
        <v>1.0200000000000001E-2</v>
      </c>
      <c r="E299" s="1">
        <v>1.9800000000000002E-2</v>
      </c>
      <c r="F299" s="1">
        <v>6.59E-2</v>
      </c>
      <c r="G299" s="1">
        <v>4.4999999999999997E-3</v>
      </c>
      <c r="H299" s="1">
        <v>1.6199999999999999E-2</v>
      </c>
      <c r="I299" s="1">
        <v>1.17E-2</v>
      </c>
      <c r="J299" s="1">
        <v>9.8000000000000004E-2</v>
      </c>
      <c r="K299" s="1">
        <v>7.46E-2</v>
      </c>
      <c r="L299" s="1">
        <v>0.1077</v>
      </c>
      <c r="M299" s="1">
        <v>1.2999999999999999E-2</v>
      </c>
      <c r="N299" s="1">
        <v>3.5400000000000001E-2</v>
      </c>
      <c r="O299" s="1">
        <v>6.3E-3</v>
      </c>
      <c r="P299" s="1">
        <v>4.6899999999999997E-2</v>
      </c>
      <c r="Q299" s="1">
        <v>3.8600000000000002E-2</v>
      </c>
      <c r="R299" s="1">
        <v>0.1115</v>
      </c>
      <c r="S299" s="1">
        <v>6.08E-2</v>
      </c>
      <c r="T299" s="1">
        <v>4.0599999999999997E-2</v>
      </c>
      <c r="U299" s="1">
        <v>1.6000000000000001E-3</v>
      </c>
      <c r="V299" s="1">
        <v>1.41E-2</v>
      </c>
      <c r="W299" s="1">
        <v>0.84550000000000003</v>
      </c>
      <c r="X299" s="1">
        <v>0.22289999999999999</v>
      </c>
      <c r="Y299" s="1">
        <v>0.22289999999999999</v>
      </c>
      <c r="Z299" s="1" t="s">
        <v>1666</v>
      </c>
      <c r="AA299" s="1">
        <v>0</v>
      </c>
      <c r="AB299" s="1">
        <v>851</v>
      </c>
    </row>
    <row r="300" spans="1:28" x14ac:dyDescent="0.3">
      <c r="A300" s="1">
        <v>299</v>
      </c>
      <c r="B300" s="1" t="s">
        <v>1666</v>
      </c>
      <c r="C300" s="1">
        <v>0.28939999999999999</v>
      </c>
      <c r="D300" s="1">
        <v>3.1300000000000001E-2</v>
      </c>
      <c r="E300" s="1">
        <v>4.4999999999999997E-3</v>
      </c>
      <c r="F300" s="1">
        <v>5.3E-3</v>
      </c>
      <c r="G300" s="1">
        <v>1.6199999999999999E-2</v>
      </c>
      <c r="H300" s="1">
        <v>2.3699999999999999E-2</v>
      </c>
      <c r="I300" s="1">
        <v>2.2000000000000001E-3</v>
      </c>
      <c r="J300" s="1">
        <v>0.15770000000000001</v>
      </c>
      <c r="K300" s="1">
        <v>5.0000000000000001E-3</v>
      </c>
      <c r="L300" s="1">
        <v>0.2712</v>
      </c>
      <c r="M300" s="1">
        <v>6.6699999999999995E-2</v>
      </c>
      <c r="N300" s="1">
        <v>3.8999999999999998E-3</v>
      </c>
      <c r="O300" s="1">
        <v>4.7999999999999996E-3</v>
      </c>
      <c r="P300" s="1">
        <v>3.5999999999999999E-3</v>
      </c>
      <c r="Q300" s="1">
        <v>4.4999999999999997E-3</v>
      </c>
      <c r="R300" s="1">
        <v>6.6E-3</v>
      </c>
      <c r="S300" s="1">
        <v>2.2200000000000001E-2</v>
      </c>
      <c r="T300" s="1">
        <v>7.5700000000000003E-2</v>
      </c>
      <c r="U300" s="1">
        <v>1.6000000000000001E-3</v>
      </c>
      <c r="V300" s="1">
        <v>3.8E-3</v>
      </c>
      <c r="W300" s="1">
        <v>0.66</v>
      </c>
      <c r="X300" s="1">
        <v>0.28939999999999999</v>
      </c>
      <c r="Y300" s="1">
        <v>0.28939999999999999</v>
      </c>
      <c r="Z300" s="1" t="s">
        <v>1666</v>
      </c>
      <c r="AA300" s="1">
        <v>0</v>
      </c>
      <c r="AB300" s="1">
        <v>851</v>
      </c>
    </row>
    <row r="301" spans="1:28" x14ac:dyDescent="0.3">
      <c r="A301" s="1">
        <v>300</v>
      </c>
      <c r="B301" s="1" t="s">
        <v>1674</v>
      </c>
      <c r="C301" s="1">
        <v>1.4500000000000001E-2</v>
      </c>
      <c r="D301" s="1">
        <v>1.4200000000000001E-2</v>
      </c>
      <c r="E301" s="1">
        <v>6.4999999999999997E-3</v>
      </c>
      <c r="F301" s="1">
        <v>2.41E-2</v>
      </c>
      <c r="G301" s="1">
        <v>5.7000000000000002E-3</v>
      </c>
      <c r="H301" s="1">
        <v>0.01</v>
      </c>
      <c r="I301" s="1">
        <v>2.0400000000000001E-2</v>
      </c>
      <c r="J301" s="1">
        <v>1.9800000000000002E-2</v>
      </c>
      <c r="K301" s="1">
        <v>0.4945</v>
      </c>
      <c r="L301" s="1">
        <v>2.1399999999999999E-2</v>
      </c>
      <c r="M301" s="1">
        <v>3.0000000000000001E-3</v>
      </c>
      <c r="N301" s="1">
        <v>5.96E-2</v>
      </c>
      <c r="O301" s="1">
        <v>4.4000000000000003E-3</v>
      </c>
      <c r="P301" s="1">
        <v>0.14399999999999999</v>
      </c>
      <c r="Q301" s="1">
        <v>9.4E-2</v>
      </c>
      <c r="R301" s="1">
        <v>1.3299999999999999E-2</v>
      </c>
      <c r="S301" s="1">
        <v>1.2500000000000001E-2</v>
      </c>
      <c r="T301" s="1">
        <v>1.84E-2</v>
      </c>
      <c r="U301" s="1">
        <v>1.1999999999999999E-3</v>
      </c>
      <c r="V301" s="1">
        <v>1.84E-2</v>
      </c>
      <c r="W301" s="1">
        <v>0.62960000000000005</v>
      </c>
      <c r="X301" s="1">
        <v>0.4945</v>
      </c>
      <c r="Y301" s="1">
        <v>0.4945</v>
      </c>
      <c r="Z301" s="1" t="s">
        <v>1674</v>
      </c>
      <c r="AA301" s="1">
        <v>0</v>
      </c>
      <c r="AB301" s="1">
        <v>851</v>
      </c>
    </row>
    <row r="302" spans="1:28" x14ac:dyDescent="0.3">
      <c r="A302" s="1">
        <v>301</v>
      </c>
      <c r="B302" s="1" t="s">
        <v>1677</v>
      </c>
      <c r="C302" s="1">
        <v>0.14419999999999999</v>
      </c>
      <c r="D302" s="1">
        <v>2.8999999999999998E-3</v>
      </c>
      <c r="E302" s="1">
        <v>5.3999999999999999E-2</v>
      </c>
      <c r="F302" s="1">
        <v>0.1197</v>
      </c>
      <c r="G302" s="1">
        <v>3.5999999999999999E-3</v>
      </c>
      <c r="H302" s="1">
        <v>4.2799999999999998E-2</v>
      </c>
      <c r="I302" s="1">
        <v>6.1999999999999998E-3</v>
      </c>
      <c r="J302" s="1">
        <v>1.6199999999999999E-2</v>
      </c>
      <c r="K302" s="1">
        <v>0.1699</v>
      </c>
      <c r="L302" s="1">
        <v>1.7500000000000002E-2</v>
      </c>
      <c r="M302" s="1">
        <v>1.4500000000000001E-2</v>
      </c>
      <c r="N302" s="1">
        <v>9.9500000000000005E-2</v>
      </c>
      <c r="O302" s="1">
        <v>1.3299999999999999E-2</v>
      </c>
      <c r="P302" s="1">
        <v>6.2799999999999995E-2</v>
      </c>
      <c r="Q302" s="1">
        <v>6.1800000000000001E-2</v>
      </c>
      <c r="R302" s="1">
        <v>0.1069</v>
      </c>
      <c r="S302" s="1">
        <v>3.27E-2</v>
      </c>
      <c r="T302" s="1">
        <v>2.47E-2</v>
      </c>
      <c r="U302" s="1">
        <v>1.2999999999999999E-3</v>
      </c>
      <c r="V302" s="1">
        <v>5.4999999999999997E-3</v>
      </c>
      <c r="W302" s="1">
        <v>0.83689999999999998</v>
      </c>
      <c r="X302" s="1">
        <v>9.9500000000000005E-2</v>
      </c>
      <c r="Y302" s="1">
        <v>0.1699</v>
      </c>
      <c r="Z302" s="1" t="s">
        <v>1674</v>
      </c>
      <c r="AA302" s="1">
        <v>7.0400000000000004E-2</v>
      </c>
      <c r="AB302" s="1">
        <v>851</v>
      </c>
    </row>
    <row r="303" spans="1:28" x14ac:dyDescent="0.3">
      <c r="A303" s="1">
        <v>302</v>
      </c>
      <c r="B303" s="1" t="s">
        <v>1683</v>
      </c>
      <c r="C303" s="1">
        <v>5.2400000000000002E-2</v>
      </c>
      <c r="D303" s="1">
        <v>4.1999999999999997E-3</v>
      </c>
      <c r="E303" s="1">
        <v>4.3E-3</v>
      </c>
      <c r="F303" s="1">
        <v>5.0000000000000001E-3</v>
      </c>
      <c r="G303" s="1">
        <v>3.5900000000000001E-2</v>
      </c>
      <c r="H303" s="1">
        <v>6.7000000000000002E-3</v>
      </c>
      <c r="I303" s="1">
        <v>3.0000000000000001E-3</v>
      </c>
      <c r="J303" s="1">
        <v>0.22459999999999999</v>
      </c>
      <c r="K303" s="1">
        <v>4.7999999999999996E-3</v>
      </c>
      <c r="L303" s="1">
        <v>0.31879999999999997</v>
      </c>
      <c r="M303" s="1">
        <v>3.7400000000000003E-2</v>
      </c>
      <c r="N303" s="1">
        <v>3.7000000000000002E-3</v>
      </c>
      <c r="O303" s="1">
        <v>4.5999999999999999E-3</v>
      </c>
      <c r="P303" s="1">
        <v>1.32E-2</v>
      </c>
      <c r="Q303" s="1">
        <v>4.3E-3</v>
      </c>
      <c r="R303" s="1">
        <v>9.9000000000000008E-3</v>
      </c>
      <c r="S303" s="1">
        <v>2.0199999999999999E-2</v>
      </c>
      <c r="T303" s="1">
        <v>0.22470000000000001</v>
      </c>
      <c r="U303" s="1">
        <v>1.4500000000000001E-2</v>
      </c>
      <c r="V303" s="1">
        <v>8.0000000000000002E-3</v>
      </c>
      <c r="W303" s="1">
        <v>0.64480000000000004</v>
      </c>
      <c r="X303" s="1">
        <v>0.22470000000000001</v>
      </c>
      <c r="Y303" s="1">
        <v>0.31879999999999997</v>
      </c>
      <c r="Z303" s="1" t="s">
        <v>1675</v>
      </c>
      <c r="AA303" s="1">
        <v>9.4100000000000003E-2</v>
      </c>
      <c r="AB303" s="1">
        <v>851</v>
      </c>
    </row>
    <row r="304" spans="1:28" x14ac:dyDescent="0.3">
      <c r="A304" s="1">
        <v>303</v>
      </c>
      <c r="B304" s="1" t="s">
        <v>1685</v>
      </c>
      <c r="C304" s="1">
        <v>7.7000000000000002E-3</v>
      </c>
      <c r="D304" s="1">
        <v>1.8E-3</v>
      </c>
      <c r="E304" s="1">
        <v>4.5999999999999999E-3</v>
      </c>
      <c r="F304" s="1">
        <v>5.4000000000000003E-3</v>
      </c>
      <c r="G304" s="1">
        <v>7.4200000000000002E-2</v>
      </c>
      <c r="H304" s="1">
        <v>6.4000000000000003E-3</v>
      </c>
      <c r="I304" s="1">
        <v>7.9200000000000007E-2</v>
      </c>
      <c r="J304" s="1">
        <v>4.7000000000000002E-3</v>
      </c>
      <c r="K304" s="1">
        <v>5.1999999999999998E-3</v>
      </c>
      <c r="L304" s="1">
        <v>8.5000000000000006E-3</v>
      </c>
      <c r="M304" s="1">
        <v>2.3E-3</v>
      </c>
      <c r="N304" s="1">
        <v>1.21E-2</v>
      </c>
      <c r="O304" s="1">
        <v>4.3E-3</v>
      </c>
      <c r="P304" s="1">
        <v>1.61E-2</v>
      </c>
      <c r="Q304" s="1">
        <v>2.1299999999999999E-2</v>
      </c>
      <c r="R304" s="1">
        <v>2.63E-2</v>
      </c>
      <c r="S304" s="1">
        <v>5.1999999999999998E-3</v>
      </c>
      <c r="T304" s="1">
        <v>8.2000000000000007E-3</v>
      </c>
      <c r="U304" s="1">
        <v>3.3E-3</v>
      </c>
      <c r="V304" s="1">
        <v>0.70309999999999995</v>
      </c>
      <c r="W304" s="1">
        <v>0.4304</v>
      </c>
      <c r="X304" s="1">
        <v>0.70309999999999995</v>
      </c>
      <c r="Y304" s="1">
        <v>0.70309999999999995</v>
      </c>
      <c r="Z304" s="1" t="s">
        <v>1685</v>
      </c>
      <c r="AA304" s="1">
        <v>0</v>
      </c>
      <c r="AB304" s="1">
        <v>851</v>
      </c>
    </row>
    <row r="305" spans="1:28" x14ac:dyDescent="0.3">
      <c r="A305" s="1">
        <v>304</v>
      </c>
      <c r="B305" s="1" t="s">
        <v>1668</v>
      </c>
      <c r="C305" s="1">
        <v>3.5999999999999997E-2</v>
      </c>
      <c r="D305" s="1">
        <v>1.6000000000000001E-3</v>
      </c>
      <c r="E305" s="1">
        <v>0.45219999999999999</v>
      </c>
      <c r="F305" s="1">
        <v>3.8699999999999998E-2</v>
      </c>
      <c r="G305" s="1">
        <v>1.4800000000000001E-2</v>
      </c>
      <c r="H305" s="1">
        <v>1.95E-2</v>
      </c>
      <c r="I305" s="1">
        <v>8.0999999999999996E-3</v>
      </c>
      <c r="J305" s="1">
        <v>4.1999999999999997E-3</v>
      </c>
      <c r="K305" s="1">
        <v>6.4000000000000003E-3</v>
      </c>
      <c r="L305" s="1">
        <v>2.06E-2</v>
      </c>
      <c r="M305" s="1">
        <v>1.6199999999999999E-2</v>
      </c>
      <c r="N305" s="1">
        <v>8.7400000000000005E-2</v>
      </c>
      <c r="O305" s="1">
        <v>4.4000000000000003E-3</v>
      </c>
      <c r="P305" s="1">
        <v>2.5999999999999999E-2</v>
      </c>
      <c r="Q305" s="1">
        <v>2.01E-2</v>
      </c>
      <c r="R305" s="1">
        <v>0.21290000000000001</v>
      </c>
      <c r="S305" s="1">
        <v>1.8700000000000001E-2</v>
      </c>
      <c r="T305" s="1">
        <v>7.0000000000000001E-3</v>
      </c>
      <c r="U305" s="1">
        <v>1.1000000000000001E-3</v>
      </c>
      <c r="V305" s="1">
        <v>4.1999999999999997E-3</v>
      </c>
      <c r="W305" s="1">
        <v>0.62560000000000004</v>
      </c>
      <c r="X305" s="1">
        <v>0.45219999999999999</v>
      </c>
      <c r="Y305" s="1">
        <v>0.45219999999999999</v>
      </c>
      <c r="Z305" s="1" t="s">
        <v>1668</v>
      </c>
      <c r="AA305" s="1">
        <v>0</v>
      </c>
      <c r="AB305" s="1">
        <v>851</v>
      </c>
    </row>
    <row r="306" spans="1:28" x14ac:dyDescent="0.3">
      <c r="A306" s="1">
        <v>305</v>
      </c>
      <c r="B306" s="1" t="s">
        <v>1666</v>
      </c>
      <c r="C306" s="1">
        <v>0.26719999999999999</v>
      </c>
      <c r="D306" s="1">
        <v>1.15E-2</v>
      </c>
      <c r="E306" s="1">
        <v>9.1999999999999998E-3</v>
      </c>
      <c r="F306" s="1">
        <v>1.2E-2</v>
      </c>
      <c r="G306" s="1">
        <v>3.8199999999999998E-2</v>
      </c>
      <c r="H306" s="1">
        <v>6.9199999999999998E-2</v>
      </c>
      <c r="I306" s="1">
        <v>5.4999999999999997E-3</v>
      </c>
      <c r="J306" s="1">
        <v>2.7699999999999999E-2</v>
      </c>
      <c r="K306" s="1">
        <v>1.47E-2</v>
      </c>
      <c r="L306" s="1">
        <v>9.4999999999999998E-3</v>
      </c>
      <c r="M306" s="1">
        <v>8.3999999999999995E-3</v>
      </c>
      <c r="N306" s="1">
        <v>6.3E-3</v>
      </c>
      <c r="O306" s="1">
        <v>4.3E-3</v>
      </c>
      <c r="P306" s="1">
        <v>6.2799999999999995E-2</v>
      </c>
      <c r="Q306" s="1">
        <v>2.07E-2</v>
      </c>
      <c r="R306" s="1">
        <v>0.12889999999999999</v>
      </c>
      <c r="S306" s="1">
        <v>4.7600000000000003E-2</v>
      </c>
      <c r="T306" s="1">
        <v>1.23E-2</v>
      </c>
      <c r="U306" s="1">
        <v>0.1993</v>
      </c>
      <c r="V306" s="1">
        <v>4.4699999999999997E-2</v>
      </c>
      <c r="W306" s="1">
        <v>0.77349999999999997</v>
      </c>
      <c r="X306" s="1">
        <v>0.26719999999999999</v>
      </c>
      <c r="Y306" s="1">
        <v>0.26719999999999999</v>
      </c>
      <c r="Z306" s="1" t="s">
        <v>1666</v>
      </c>
      <c r="AA306" s="1">
        <v>0</v>
      </c>
      <c r="AB306" s="1">
        <v>851</v>
      </c>
    </row>
    <row r="307" spans="1:28" x14ac:dyDescent="0.3">
      <c r="A307" s="1">
        <v>306</v>
      </c>
      <c r="B307" s="1" t="s">
        <v>1673</v>
      </c>
      <c r="C307" s="1">
        <v>8.5599999999999996E-2</v>
      </c>
      <c r="D307" s="1">
        <v>4.4000000000000003E-3</v>
      </c>
      <c r="E307" s="1">
        <v>4.1999999999999997E-3</v>
      </c>
      <c r="F307" s="1">
        <v>5.0000000000000001E-3</v>
      </c>
      <c r="G307" s="1">
        <v>3.8800000000000001E-2</v>
      </c>
      <c r="H307" s="1">
        <v>3.6999999999999998E-2</v>
      </c>
      <c r="I307" s="1">
        <v>3.5999999999999999E-3</v>
      </c>
      <c r="J307" s="1">
        <v>0.30499999999999999</v>
      </c>
      <c r="K307" s="1">
        <v>1.6E-2</v>
      </c>
      <c r="L307" s="1">
        <v>0.1021</v>
      </c>
      <c r="M307" s="1">
        <v>2.2200000000000001E-2</v>
      </c>
      <c r="N307" s="1">
        <v>8.0999999999999996E-3</v>
      </c>
      <c r="O307" s="1">
        <v>4.4999999999999997E-3</v>
      </c>
      <c r="P307" s="1">
        <v>5.5999999999999999E-3</v>
      </c>
      <c r="Q307" s="1">
        <v>1.9099999999999999E-2</v>
      </c>
      <c r="R307" s="1">
        <v>0.1042</v>
      </c>
      <c r="S307" s="1">
        <v>3.7699999999999997E-2</v>
      </c>
      <c r="T307" s="1">
        <v>0.14549999999999999</v>
      </c>
      <c r="U307" s="1">
        <v>7.4999999999999997E-3</v>
      </c>
      <c r="V307" s="1">
        <v>4.3900000000000002E-2</v>
      </c>
      <c r="W307" s="1">
        <v>0.76090000000000002</v>
      </c>
      <c r="X307" s="1">
        <v>0.30499999999999999</v>
      </c>
      <c r="Y307" s="1">
        <v>0.30499999999999999</v>
      </c>
      <c r="Z307" s="1" t="s">
        <v>1673</v>
      </c>
      <c r="AA307" s="1">
        <v>0</v>
      </c>
      <c r="AB307" s="1">
        <v>851</v>
      </c>
    </row>
    <row r="308" spans="1:28" x14ac:dyDescent="0.3">
      <c r="A308" s="1">
        <v>307</v>
      </c>
      <c r="B308" s="1" t="s">
        <v>1669</v>
      </c>
      <c r="C308" s="1">
        <v>3.8699999999999998E-2</v>
      </c>
      <c r="D308" s="1">
        <v>1.9E-3</v>
      </c>
      <c r="E308" s="1">
        <v>1.2E-2</v>
      </c>
      <c r="F308" s="1">
        <v>7.0599999999999996E-2</v>
      </c>
      <c r="G308" s="1">
        <v>1.3299999999999999E-2</v>
      </c>
      <c r="H308" s="1">
        <v>6.4000000000000003E-3</v>
      </c>
      <c r="I308" s="1">
        <v>4.7999999999999996E-3</v>
      </c>
      <c r="J308" s="1">
        <v>0.1484</v>
      </c>
      <c r="K308" s="1">
        <v>2.3599999999999999E-2</v>
      </c>
      <c r="L308" s="1">
        <v>0.19919999999999999</v>
      </c>
      <c r="M308" s="1">
        <v>3.2000000000000001E-2</v>
      </c>
      <c r="N308" s="1">
        <v>1.7899999999999999E-2</v>
      </c>
      <c r="O308" s="1">
        <v>4.8999999999999998E-3</v>
      </c>
      <c r="P308" s="1">
        <v>3.0200000000000001E-2</v>
      </c>
      <c r="Q308" s="1">
        <v>2.3699999999999999E-2</v>
      </c>
      <c r="R308" s="1">
        <v>3.4299999999999997E-2</v>
      </c>
      <c r="S308" s="1">
        <v>0.1149</v>
      </c>
      <c r="T308" s="1">
        <v>0.2157</v>
      </c>
      <c r="U308" s="1">
        <v>1.5E-3</v>
      </c>
      <c r="V308" s="1">
        <v>5.8999999999999999E-3</v>
      </c>
      <c r="W308" s="1">
        <v>0.77580000000000005</v>
      </c>
      <c r="X308" s="1">
        <v>7.0599999999999996E-2</v>
      </c>
      <c r="Y308" s="1">
        <v>0.2157</v>
      </c>
      <c r="Z308" s="1" t="s">
        <v>1683</v>
      </c>
      <c r="AA308" s="1">
        <v>0.14510000000000001</v>
      </c>
      <c r="AB308" s="1">
        <v>851</v>
      </c>
    </row>
    <row r="309" spans="1:28" x14ac:dyDescent="0.3">
      <c r="A309" s="1">
        <v>308</v>
      </c>
      <c r="B309" s="1" t="s">
        <v>1675</v>
      </c>
      <c r="C309" s="1">
        <v>6.1999999999999998E-3</v>
      </c>
      <c r="D309" s="1">
        <v>1.6000000000000001E-3</v>
      </c>
      <c r="E309" s="1">
        <v>3.8999999999999998E-3</v>
      </c>
      <c r="F309" s="1">
        <v>4.7000000000000002E-3</v>
      </c>
      <c r="G309" s="1">
        <v>2.6200000000000001E-2</v>
      </c>
      <c r="H309" s="1">
        <v>5.5999999999999999E-3</v>
      </c>
      <c r="I309" s="1">
        <v>1.8E-3</v>
      </c>
      <c r="J309" s="1">
        <v>2.2700000000000001E-2</v>
      </c>
      <c r="K309" s="1">
        <v>4.4999999999999997E-3</v>
      </c>
      <c r="L309" s="1">
        <v>0.86360000000000003</v>
      </c>
      <c r="M309" s="1">
        <v>1.4500000000000001E-2</v>
      </c>
      <c r="N309" s="1">
        <v>3.3E-3</v>
      </c>
      <c r="O309" s="1">
        <v>3.8999999999999998E-3</v>
      </c>
      <c r="P309" s="1">
        <v>3.0999999999999999E-3</v>
      </c>
      <c r="Q309" s="1">
        <v>5.4000000000000003E-3</v>
      </c>
      <c r="R309" s="1">
        <v>5.3E-3</v>
      </c>
      <c r="S309" s="1">
        <v>4.5999999999999999E-3</v>
      </c>
      <c r="T309" s="1">
        <v>1.54E-2</v>
      </c>
      <c r="U309" s="1">
        <v>1.1000000000000001E-3</v>
      </c>
      <c r="V309" s="1">
        <v>2.5999999999999999E-3</v>
      </c>
      <c r="W309" s="1">
        <v>0.25</v>
      </c>
      <c r="X309" s="1">
        <v>0.86360000000000003</v>
      </c>
      <c r="Y309" s="1">
        <v>0.86360000000000003</v>
      </c>
      <c r="Z309" s="1" t="s">
        <v>1675</v>
      </c>
      <c r="AA309" s="1">
        <v>0</v>
      </c>
      <c r="AB309" s="1">
        <v>851</v>
      </c>
    </row>
    <row r="310" spans="1:28" x14ac:dyDescent="0.3">
      <c r="A310" s="1">
        <v>309</v>
      </c>
      <c r="B310" s="1" t="s">
        <v>1681</v>
      </c>
      <c r="C310" s="1">
        <v>0.16489999999999999</v>
      </c>
      <c r="D310" s="1">
        <v>1.6999999999999999E-3</v>
      </c>
      <c r="E310" s="1">
        <v>2.3300000000000001E-2</v>
      </c>
      <c r="F310" s="1">
        <v>6.3600000000000004E-2</v>
      </c>
      <c r="G310" s="1">
        <v>1.06E-2</v>
      </c>
      <c r="H310" s="1">
        <v>1.6199999999999999E-2</v>
      </c>
      <c r="I310" s="1">
        <v>2.6599999999999999E-2</v>
      </c>
      <c r="J310" s="1">
        <v>1.1299999999999999E-2</v>
      </c>
      <c r="K310" s="1">
        <v>9.2700000000000005E-2</v>
      </c>
      <c r="L310" s="1">
        <v>2.4199999999999999E-2</v>
      </c>
      <c r="M310" s="1">
        <v>2.6100000000000002E-2</v>
      </c>
      <c r="N310" s="1">
        <v>0.11890000000000001</v>
      </c>
      <c r="O310" s="1">
        <v>5.5999999999999999E-3</v>
      </c>
      <c r="P310" s="1">
        <v>7.1400000000000005E-2</v>
      </c>
      <c r="Q310" s="1">
        <v>1.06E-2</v>
      </c>
      <c r="R310" s="1">
        <v>0.25190000000000001</v>
      </c>
      <c r="S310" s="1">
        <v>3.09E-2</v>
      </c>
      <c r="T310" s="1">
        <v>3.8300000000000001E-2</v>
      </c>
      <c r="U310" s="1">
        <v>1.1999999999999999E-3</v>
      </c>
      <c r="V310" s="1">
        <v>0.01</v>
      </c>
      <c r="W310" s="1">
        <v>0.79830000000000001</v>
      </c>
      <c r="X310" s="1">
        <v>0.25190000000000001</v>
      </c>
      <c r="Y310" s="1">
        <v>0.25190000000000001</v>
      </c>
      <c r="Z310" s="1" t="s">
        <v>1681</v>
      </c>
      <c r="AA310" s="1">
        <v>0</v>
      </c>
      <c r="AB310" s="1">
        <v>851</v>
      </c>
    </row>
    <row r="311" spans="1:28" x14ac:dyDescent="0.3">
      <c r="A311" s="1">
        <v>310</v>
      </c>
      <c r="B311" s="1" t="s">
        <v>1671</v>
      </c>
      <c r="C311" s="1">
        <v>3.56E-2</v>
      </c>
      <c r="D311" s="1">
        <v>1.6999999999999999E-3</v>
      </c>
      <c r="E311" s="1">
        <v>0.18629999999999999</v>
      </c>
      <c r="F311" s="1">
        <v>0.125</v>
      </c>
      <c r="G311" s="1">
        <v>3.3999999999999998E-3</v>
      </c>
      <c r="H311" s="1">
        <v>0.20569999999999999</v>
      </c>
      <c r="I311" s="1">
        <v>8.5000000000000006E-3</v>
      </c>
      <c r="J311" s="1">
        <v>1.14E-2</v>
      </c>
      <c r="K311" s="1">
        <v>6.5299999999999997E-2</v>
      </c>
      <c r="L311" s="1">
        <v>1.2800000000000001E-2</v>
      </c>
      <c r="M311" s="1">
        <v>1.5299999999999999E-2</v>
      </c>
      <c r="N311" s="1">
        <v>8.8499999999999995E-2</v>
      </c>
      <c r="O311" s="1">
        <v>5.7000000000000002E-3</v>
      </c>
      <c r="P311" s="1">
        <v>7.9100000000000004E-2</v>
      </c>
      <c r="Q311" s="1">
        <v>4.02E-2</v>
      </c>
      <c r="R311" s="1">
        <v>7.3200000000000001E-2</v>
      </c>
      <c r="S311" s="1">
        <v>2.5600000000000001E-2</v>
      </c>
      <c r="T311" s="1">
        <v>0.01</v>
      </c>
      <c r="U311" s="1">
        <v>1.1999999999999999E-3</v>
      </c>
      <c r="V311" s="1">
        <v>5.4999999999999997E-3</v>
      </c>
      <c r="W311" s="1">
        <v>0.79400000000000004</v>
      </c>
      <c r="X311" s="1">
        <v>0.20569999999999999</v>
      </c>
      <c r="Y311" s="1">
        <v>0.20569999999999999</v>
      </c>
      <c r="Z311" s="1" t="s">
        <v>1671</v>
      </c>
      <c r="AA311" s="1">
        <v>0</v>
      </c>
      <c r="AB311" s="1">
        <v>851</v>
      </c>
    </row>
    <row r="312" spans="1:28" x14ac:dyDescent="0.3">
      <c r="A312" s="1">
        <v>311</v>
      </c>
      <c r="B312" s="1" t="s">
        <v>1673</v>
      </c>
      <c r="C312" s="1">
        <v>1.21E-2</v>
      </c>
      <c r="D312" s="1">
        <v>2.0999999999999999E-3</v>
      </c>
      <c r="E312" s="1">
        <v>4.1000000000000003E-3</v>
      </c>
      <c r="F312" s="1">
        <v>4.7999999999999996E-3</v>
      </c>
      <c r="G312" s="1">
        <v>2.5999999999999999E-2</v>
      </c>
      <c r="H312" s="1">
        <v>6.4000000000000003E-3</v>
      </c>
      <c r="I312" s="1">
        <v>2E-3</v>
      </c>
      <c r="J312" s="1">
        <v>0.64290000000000003</v>
      </c>
      <c r="K312" s="1">
        <v>4.5999999999999999E-3</v>
      </c>
      <c r="L312" s="1">
        <v>0.15559999999999999</v>
      </c>
      <c r="M312" s="1">
        <v>3.4799999999999998E-2</v>
      </c>
      <c r="N312" s="1">
        <v>4.4999999999999997E-3</v>
      </c>
      <c r="O312" s="1">
        <v>4.4000000000000003E-3</v>
      </c>
      <c r="P312" s="1">
        <v>3.3E-3</v>
      </c>
      <c r="Q312" s="1">
        <v>4.1000000000000003E-3</v>
      </c>
      <c r="R312" s="1">
        <v>1.5299999999999999E-2</v>
      </c>
      <c r="S312" s="1">
        <v>1.9E-2</v>
      </c>
      <c r="T312" s="1">
        <v>4.7100000000000003E-2</v>
      </c>
      <c r="U312" s="1">
        <v>1.5E-3</v>
      </c>
      <c r="V312" s="1">
        <v>5.4000000000000003E-3</v>
      </c>
      <c r="W312" s="1">
        <v>0.4607</v>
      </c>
      <c r="X312" s="1">
        <v>0.64290000000000003</v>
      </c>
      <c r="Y312" s="1">
        <v>0.64290000000000003</v>
      </c>
      <c r="Z312" s="1" t="s">
        <v>1673</v>
      </c>
      <c r="AA312" s="1">
        <v>0</v>
      </c>
      <c r="AB312" s="1">
        <v>851</v>
      </c>
    </row>
    <row r="313" spans="1:28" x14ac:dyDescent="0.3">
      <c r="A313" s="1">
        <v>312</v>
      </c>
      <c r="B313" s="1" t="s">
        <v>1675</v>
      </c>
      <c r="C313" s="1">
        <v>8.0000000000000002E-3</v>
      </c>
      <c r="D313" s="1">
        <v>2.0999999999999999E-3</v>
      </c>
      <c r="E313" s="1">
        <v>4.0000000000000001E-3</v>
      </c>
      <c r="F313" s="1">
        <v>4.7999999999999996E-3</v>
      </c>
      <c r="G313" s="1">
        <v>1.66E-2</v>
      </c>
      <c r="H313" s="1">
        <v>6.4000000000000003E-3</v>
      </c>
      <c r="I313" s="1">
        <v>2E-3</v>
      </c>
      <c r="J313" s="1">
        <v>0.1053</v>
      </c>
      <c r="K313" s="1">
        <v>2.6499999999999999E-2</v>
      </c>
      <c r="L313" s="1">
        <v>0.58360000000000001</v>
      </c>
      <c r="M313" s="1">
        <v>7.4499999999999997E-2</v>
      </c>
      <c r="N313" s="1">
        <v>3.5000000000000001E-3</v>
      </c>
      <c r="O313" s="1">
        <v>4.4000000000000003E-3</v>
      </c>
      <c r="P313" s="1">
        <v>3.3E-3</v>
      </c>
      <c r="Q313" s="1">
        <v>1.23E-2</v>
      </c>
      <c r="R313" s="1">
        <v>6.0000000000000001E-3</v>
      </c>
      <c r="S313" s="1">
        <v>7.7000000000000002E-3</v>
      </c>
      <c r="T313" s="1">
        <v>0.124</v>
      </c>
      <c r="U313" s="1">
        <v>1.5E-3</v>
      </c>
      <c r="V313" s="1">
        <v>3.5000000000000001E-3</v>
      </c>
      <c r="W313" s="1">
        <v>0.50939999999999996</v>
      </c>
      <c r="X313" s="1">
        <v>0.58360000000000001</v>
      </c>
      <c r="Y313" s="1">
        <v>0.58360000000000001</v>
      </c>
      <c r="Z313" s="1" t="s">
        <v>1675</v>
      </c>
      <c r="AA313" s="1">
        <v>0</v>
      </c>
      <c r="AB313" s="1">
        <v>851</v>
      </c>
    </row>
    <row r="314" spans="1:28" x14ac:dyDescent="0.3">
      <c r="A314" s="1">
        <v>313</v>
      </c>
      <c r="B314" s="1" t="s">
        <v>1681</v>
      </c>
      <c r="C314" s="1">
        <v>2.3800000000000002E-2</v>
      </c>
      <c r="D314" s="1">
        <v>1.6999999999999999E-3</v>
      </c>
      <c r="E314" s="1">
        <v>6.3299999999999995E-2</v>
      </c>
      <c r="F314" s="1">
        <v>0.03</v>
      </c>
      <c r="G314" s="1">
        <v>3.3999999999999998E-3</v>
      </c>
      <c r="H314" s="1">
        <v>0.16669999999999999</v>
      </c>
      <c r="I314" s="1">
        <v>1.9800000000000002E-2</v>
      </c>
      <c r="J314" s="1">
        <v>8.0999999999999996E-3</v>
      </c>
      <c r="K314" s="1">
        <v>0.14419999999999999</v>
      </c>
      <c r="L314" s="1">
        <v>8.6E-3</v>
      </c>
      <c r="M314" s="1">
        <v>2E-3</v>
      </c>
      <c r="N314" s="1">
        <v>6.3799999999999996E-2</v>
      </c>
      <c r="O314" s="1">
        <v>0.15190000000000001</v>
      </c>
      <c r="P314" s="1">
        <v>5.3499999999999999E-2</v>
      </c>
      <c r="Q314" s="1">
        <v>3.9800000000000002E-2</v>
      </c>
      <c r="R314" s="1">
        <v>0.1016</v>
      </c>
      <c r="S314" s="1">
        <v>0.1019</v>
      </c>
      <c r="T314" s="1">
        <v>9.1000000000000004E-3</v>
      </c>
      <c r="U314" s="1">
        <v>1.1999999999999999E-3</v>
      </c>
      <c r="V314" s="1">
        <v>5.4999999999999997E-3</v>
      </c>
      <c r="W314" s="1">
        <v>0.81389999999999996</v>
      </c>
      <c r="X314" s="1">
        <v>0.1016</v>
      </c>
      <c r="Y314" s="1">
        <v>0.16669999999999999</v>
      </c>
      <c r="Z314" s="1" t="s">
        <v>1671</v>
      </c>
      <c r="AA314" s="1">
        <v>6.5199999999999994E-2</v>
      </c>
      <c r="AB314" s="1">
        <v>851</v>
      </c>
    </row>
    <row r="315" spans="1:28" x14ac:dyDescent="0.3">
      <c r="A315" s="1">
        <v>314</v>
      </c>
      <c r="B315" s="1" t="s">
        <v>1682</v>
      </c>
      <c r="C315" s="1">
        <v>4.2700000000000002E-2</v>
      </c>
      <c r="D315" s="1">
        <v>1.6999999999999999E-3</v>
      </c>
      <c r="E315" s="1">
        <v>0.16789999999999999</v>
      </c>
      <c r="F315" s="1">
        <v>0.1014</v>
      </c>
      <c r="G315" s="1">
        <v>9.1000000000000004E-3</v>
      </c>
      <c r="H315" s="1">
        <v>0.26929999999999998</v>
      </c>
      <c r="I315" s="1">
        <v>5.4999999999999997E-3</v>
      </c>
      <c r="J315" s="1">
        <v>9.5999999999999992E-3</v>
      </c>
      <c r="K315" s="1">
        <v>4.1700000000000001E-2</v>
      </c>
      <c r="L315" s="1">
        <v>1.8800000000000001E-2</v>
      </c>
      <c r="M315" s="1">
        <v>4.4999999999999997E-3</v>
      </c>
      <c r="N315" s="1">
        <v>8.2400000000000001E-2</v>
      </c>
      <c r="O315" s="1">
        <v>1.47E-2</v>
      </c>
      <c r="P315" s="1">
        <v>1.3899999999999999E-2</v>
      </c>
      <c r="Q315" s="1">
        <v>8.2000000000000007E-3</v>
      </c>
      <c r="R315" s="1">
        <v>6.4799999999999996E-2</v>
      </c>
      <c r="S315" s="1">
        <v>4.1099999999999998E-2</v>
      </c>
      <c r="T315" s="1">
        <v>7.4700000000000003E-2</v>
      </c>
      <c r="U315" s="1">
        <v>2.5000000000000001E-3</v>
      </c>
      <c r="V315" s="1">
        <v>2.5600000000000001E-2</v>
      </c>
      <c r="W315" s="1">
        <v>0.78610000000000002</v>
      </c>
      <c r="X315" s="1">
        <v>4.1099999999999998E-2</v>
      </c>
      <c r="Y315" s="1">
        <v>0.26929999999999998</v>
      </c>
      <c r="Z315" s="1" t="s">
        <v>1671</v>
      </c>
      <c r="AA315" s="1">
        <v>0.22819999999999999</v>
      </c>
      <c r="AB315" s="1">
        <v>851</v>
      </c>
    </row>
    <row r="316" spans="1:28" x14ac:dyDescent="0.3">
      <c r="A316" s="1">
        <v>315</v>
      </c>
      <c r="B316" s="1" t="s">
        <v>1674</v>
      </c>
      <c r="C316" s="1">
        <v>9.9900000000000003E-2</v>
      </c>
      <c r="D316" s="1">
        <v>1.0800000000000001E-2</v>
      </c>
      <c r="E316" s="1">
        <v>0.05</v>
      </c>
      <c r="F316" s="1">
        <v>0.10440000000000001</v>
      </c>
      <c r="G316" s="1">
        <v>1.1900000000000001E-2</v>
      </c>
      <c r="H316" s="1">
        <v>0.19020000000000001</v>
      </c>
      <c r="I316" s="1">
        <v>4.6899999999999997E-2</v>
      </c>
      <c r="J316" s="1">
        <v>6.1000000000000004E-3</v>
      </c>
      <c r="K316" s="1">
        <v>8.9399999999999993E-2</v>
      </c>
      <c r="L316" s="1">
        <v>7.4000000000000003E-3</v>
      </c>
      <c r="M316" s="1">
        <v>2E-3</v>
      </c>
      <c r="N316" s="1">
        <v>8.8800000000000004E-2</v>
      </c>
      <c r="O316" s="1">
        <v>1.67E-2</v>
      </c>
      <c r="P316" s="1">
        <v>3.6299999999999999E-2</v>
      </c>
      <c r="Q316" s="1">
        <v>1.5900000000000001E-2</v>
      </c>
      <c r="R316" s="1">
        <v>0.11070000000000001</v>
      </c>
      <c r="S316" s="1">
        <v>5.0700000000000002E-2</v>
      </c>
      <c r="T316" s="1">
        <v>1.3299999999999999E-2</v>
      </c>
      <c r="U316" s="1">
        <v>1.1999999999999999E-3</v>
      </c>
      <c r="V316" s="1">
        <v>4.7300000000000002E-2</v>
      </c>
      <c r="W316" s="1">
        <v>0.85019999999999996</v>
      </c>
      <c r="X316" s="1">
        <v>8.9399999999999993E-2</v>
      </c>
      <c r="Y316" s="1">
        <v>0.19020000000000001</v>
      </c>
      <c r="Z316" s="1" t="s">
        <v>1671</v>
      </c>
      <c r="AA316" s="1">
        <v>0.1008</v>
      </c>
      <c r="AB316" s="1">
        <v>851</v>
      </c>
    </row>
    <row r="317" spans="1:28" x14ac:dyDescent="0.3">
      <c r="A317" s="1">
        <v>316</v>
      </c>
      <c r="B317" s="1" t="s">
        <v>1668</v>
      </c>
      <c r="C317" s="1">
        <v>3.6799999999999999E-2</v>
      </c>
      <c r="D317" s="1">
        <v>1.6999999999999999E-3</v>
      </c>
      <c r="E317" s="1">
        <v>0.13519999999999999</v>
      </c>
      <c r="F317" s="1">
        <v>6.7299999999999999E-2</v>
      </c>
      <c r="G317" s="1">
        <v>6.6E-3</v>
      </c>
      <c r="H317" s="1">
        <v>3.0700000000000002E-2</v>
      </c>
      <c r="I317" s="1">
        <v>2.2599999999999999E-2</v>
      </c>
      <c r="J317" s="1">
        <v>7.9000000000000008E-3</v>
      </c>
      <c r="K317" s="1">
        <v>0.19009999999999999</v>
      </c>
      <c r="L317" s="1">
        <v>2.1700000000000001E-2</v>
      </c>
      <c r="M317" s="1">
        <v>5.2900000000000003E-2</v>
      </c>
      <c r="N317" s="1">
        <v>5.9499999999999997E-2</v>
      </c>
      <c r="O317" s="1">
        <v>3.6600000000000001E-2</v>
      </c>
      <c r="P317" s="1">
        <v>8.1199999999999994E-2</v>
      </c>
      <c r="Q317" s="1">
        <v>2.3599999999999999E-2</v>
      </c>
      <c r="R317" s="1">
        <v>9.8299999999999998E-2</v>
      </c>
      <c r="S317" s="1">
        <v>0.10349999999999999</v>
      </c>
      <c r="T317" s="1">
        <v>1.41E-2</v>
      </c>
      <c r="U317" s="1">
        <v>1.1999999999999999E-3</v>
      </c>
      <c r="V317" s="1">
        <v>8.3000000000000001E-3</v>
      </c>
      <c r="W317" s="1">
        <v>0.85289999999999999</v>
      </c>
      <c r="X317" s="1">
        <v>0.13519999999999999</v>
      </c>
      <c r="Y317" s="1">
        <v>0.19009999999999999</v>
      </c>
      <c r="Z317" s="1" t="s">
        <v>1674</v>
      </c>
      <c r="AA317" s="1">
        <v>5.4800000000000001E-2</v>
      </c>
      <c r="AB317" s="1">
        <v>851</v>
      </c>
    </row>
    <row r="318" spans="1:28" x14ac:dyDescent="0.3">
      <c r="A318" s="1">
        <v>317</v>
      </c>
      <c r="B318" s="1" t="s">
        <v>1682</v>
      </c>
      <c r="C318" s="1">
        <v>6.7799999999999999E-2</v>
      </c>
      <c r="D318" s="1">
        <v>1.6E-2</v>
      </c>
      <c r="E318" s="1">
        <v>5.28E-2</v>
      </c>
      <c r="F318" s="1">
        <v>6.7100000000000007E-2</v>
      </c>
      <c r="G318" s="1">
        <v>3.3599999999999998E-2</v>
      </c>
      <c r="H318" s="1">
        <v>7.3700000000000002E-2</v>
      </c>
      <c r="I318" s="1">
        <v>2.0899999999999998E-2</v>
      </c>
      <c r="J318" s="1">
        <v>4.8500000000000001E-2</v>
      </c>
      <c r="K318" s="1">
        <v>8.3000000000000004E-2</v>
      </c>
      <c r="L318" s="1">
        <v>8.5000000000000006E-2</v>
      </c>
      <c r="M318" s="1">
        <v>0.02</v>
      </c>
      <c r="N318" s="1">
        <v>4.9799999999999997E-2</v>
      </c>
      <c r="O318" s="1">
        <v>4.8500000000000001E-2</v>
      </c>
      <c r="P318" s="1">
        <v>3.5999999999999997E-2</v>
      </c>
      <c r="Q318" s="1">
        <v>4.6600000000000003E-2</v>
      </c>
      <c r="R318" s="1">
        <v>7.1400000000000005E-2</v>
      </c>
      <c r="S318" s="1">
        <v>7.0699999999999999E-2</v>
      </c>
      <c r="T318" s="1">
        <v>6.6699999999999995E-2</v>
      </c>
      <c r="U318" s="1">
        <v>1.14E-2</v>
      </c>
      <c r="V318" s="1">
        <v>3.0300000000000001E-2</v>
      </c>
      <c r="W318" s="1">
        <v>0.96330000000000005</v>
      </c>
      <c r="X318" s="1">
        <v>7.0699999999999999E-2</v>
      </c>
      <c r="Y318" s="1">
        <v>8.5000000000000006E-2</v>
      </c>
      <c r="Z318" s="1" t="s">
        <v>1675</v>
      </c>
      <c r="AA318" s="1">
        <v>1.43E-2</v>
      </c>
      <c r="AB318" s="1">
        <v>851</v>
      </c>
    </row>
    <row r="319" spans="1:28" x14ac:dyDescent="0.3">
      <c r="A319" s="1">
        <v>318</v>
      </c>
      <c r="B319" s="1" t="s">
        <v>1669</v>
      </c>
      <c r="C319" s="1">
        <v>7.6200000000000004E-2</v>
      </c>
      <c r="D319" s="1">
        <v>1.55E-2</v>
      </c>
      <c r="E319" s="1">
        <v>4.87E-2</v>
      </c>
      <c r="F319" s="1">
        <v>8.0799999999999997E-2</v>
      </c>
      <c r="G319" s="1">
        <v>3.15E-2</v>
      </c>
      <c r="H319" s="1">
        <v>7.0699999999999999E-2</v>
      </c>
      <c r="I319" s="1">
        <v>2.3E-2</v>
      </c>
      <c r="J319" s="1">
        <v>4.7800000000000002E-2</v>
      </c>
      <c r="K319" s="1">
        <v>6.9800000000000001E-2</v>
      </c>
      <c r="L319" s="1">
        <v>7.5800000000000006E-2</v>
      </c>
      <c r="M319" s="1">
        <v>1.9400000000000001E-2</v>
      </c>
      <c r="N319" s="1">
        <v>5.2900000000000003E-2</v>
      </c>
      <c r="O319" s="1">
        <v>4.1000000000000002E-2</v>
      </c>
      <c r="P319" s="1">
        <v>3.9600000000000003E-2</v>
      </c>
      <c r="Q319" s="1">
        <v>4.36E-2</v>
      </c>
      <c r="R319" s="1">
        <v>0.1014</v>
      </c>
      <c r="S319" s="1">
        <v>6.8099999999999994E-2</v>
      </c>
      <c r="T319" s="1">
        <v>5.7700000000000001E-2</v>
      </c>
      <c r="U319" s="1">
        <v>1.0999999999999999E-2</v>
      </c>
      <c r="V319" s="1">
        <v>2.5399999999999999E-2</v>
      </c>
      <c r="W319" s="1">
        <v>0.95840000000000003</v>
      </c>
      <c r="X319" s="1">
        <v>8.0799999999999997E-2</v>
      </c>
      <c r="Y319" s="1">
        <v>0.1014</v>
      </c>
      <c r="Z319" s="1" t="s">
        <v>1681</v>
      </c>
      <c r="AA319" s="1">
        <v>2.06E-2</v>
      </c>
      <c r="AB319" s="1">
        <v>851</v>
      </c>
    </row>
    <row r="320" spans="1:28" x14ac:dyDescent="0.3">
      <c r="A320" s="1">
        <v>319</v>
      </c>
      <c r="B320" s="1" t="s">
        <v>1682</v>
      </c>
      <c r="C320" s="1">
        <v>6.5799999999999997E-2</v>
      </c>
      <c r="D320" s="1">
        <v>1.52E-2</v>
      </c>
      <c r="E320" s="1">
        <v>4.8500000000000001E-2</v>
      </c>
      <c r="F320" s="1">
        <v>5.5399999999999998E-2</v>
      </c>
      <c r="G320" s="1">
        <v>3.0800000000000001E-2</v>
      </c>
      <c r="H320" s="1">
        <v>6.6400000000000001E-2</v>
      </c>
      <c r="I320" s="1">
        <v>1.8100000000000002E-2</v>
      </c>
      <c r="J320" s="1">
        <v>4.2500000000000003E-2</v>
      </c>
      <c r="K320" s="1">
        <v>5.0799999999999998E-2</v>
      </c>
      <c r="L320" s="1">
        <v>7.1999999999999995E-2</v>
      </c>
      <c r="M320" s="1">
        <v>2.3900000000000001E-2</v>
      </c>
      <c r="N320" s="1">
        <v>3.8199999999999998E-2</v>
      </c>
      <c r="O320" s="1">
        <v>4.19E-2</v>
      </c>
      <c r="P320" s="1">
        <v>3.8899999999999997E-2</v>
      </c>
      <c r="Q320" s="1">
        <v>4.3499999999999997E-2</v>
      </c>
      <c r="R320" s="1">
        <v>8.2900000000000001E-2</v>
      </c>
      <c r="S320" s="1">
        <v>0.17349999999999999</v>
      </c>
      <c r="T320" s="1">
        <v>5.28E-2</v>
      </c>
      <c r="U320" s="1">
        <v>1.0800000000000001E-2</v>
      </c>
      <c r="V320" s="1">
        <v>2.7900000000000001E-2</v>
      </c>
      <c r="W320" s="1">
        <v>0.93769999999999998</v>
      </c>
      <c r="X320" s="1">
        <v>0.17349999999999999</v>
      </c>
      <c r="Y320" s="1">
        <v>0.17349999999999999</v>
      </c>
      <c r="Z320" s="1" t="s">
        <v>1682</v>
      </c>
      <c r="AA320" s="1">
        <v>0</v>
      </c>
      <c r="AB320" s="1">
        <v>851</v>
      </c>
    </row>
    <row r="321" spans="1:28" x14ac:dyDescent="0.3">
      <c r="A321" s="1">
        <v>320</v>
      </c>
      <c r="B321" s="1" t="s">
        <v>1677</v>
      </c>
      <c r="C321" s="1">
        <v>6.0100000000000001E-2</v>
      </c>
      <c r="D321" s="1">
        <v>1.6400000000000001E-2</v>
      </c>
      <c r="E321" s="1">
        <v>4.0399999999999998E-2</v>
      </c>
      <c r="F321" s="1">
        <v>6.3700000000000007E-2</v>
      </c>
      <c r="G321" s="1">
        <v>3.1099999999999999E-2</v>
      </c>
      <c r="H321" s="1">
        <v>0.10340000000000001</v>
      </c>
      <c r="I321" s="1">
        <v>4.2099999999999999E-2</v>
      </c>
      <c r="J321" s="1">
        <v>4.2299999999999997E-2</v>
      </c>
      <c r="K321" s="1">
        <v>0.13719999999999999</v>
      </c>
      <c r="L321" s="1">
        <v>6.8500000000000005E-2</v>
      </c>
      <c r="M321" s="1">
        <v>1.78E-2</v>
      </c>
      <c r="N321" s="1">
        <v>6.3700000000000007E-2</v>
      </c>
      <c r="O321" s="1">
        <v>3.8699999999999998E-2</v>
      </c>
      <c r="P321" s="1">
        <v>3.4700000000000002E-2</v>
      </c>
      <c r="Q321" s="1">
        <v>4.8800000000000003E-2</v>
      </c>
      <c r="R321" s="1">
        <v>5.21E-2</v>
      </c>
      <c r="S321" s="1">
        <v>4.4900000000000002E-2</v>
      </c>
      <c r="T321" s="1">
        <v>5.2299999999999999E-2</v>
      </c>
      <c r="U321" s="1">
        <v>1.01E-2</v>
      </c>
      <c r="V321" s="1">
        <v>3.1899999999999998E-2</v>
      </c>
      <c r="W321" s="1">
        <v>0.9506</v>
      </c>
      <c r="X321" s="1">
        <v>6.3700000000000007E-2</v>
      </c>
      <c r="Y321" s="1">
        <v>0.13719999999999999</v>
      </c>
      <c r="Z321" s="1" t="s">
        <v>1674</v>
      </c>
      <c r="AA321" s="1">
        <v>7.3599999999999999E-2</v>
      </c>
      <c r="AB321" s="1">
        <v>851</v>
      </c>
    </row>
    <row r="322" spans="1:28" x14ac:dyDescent="0.3">
      <c r="A322" s="1">
        <v>321</v>
      </c>
      <c r="B322" s="1" t="s">
        <v>1666</v>
      </c>
      <c r="C322" s="1">
        <v>0.20330000000000001</v>
      </c>
      <c r="D322" s="1">
        <v>1.7100000000000001E-2</v>
      </c>
      <c r="E322" s="1">
        <v>4.07E-2</v>
      </c>
      <c r="F322" s="1">
        <v>6.5199999999999994E-2</v>
      </c>
      <c r="G322" s="1">
        <v>2.86E-2</v>
      </c>
      <c r="H322" s="1">
        <v>6.1800000000000001E-2</v>
      </c>
      <c r="I322" s="1">
        <v>1.83E-2</v>
      </c>
      <c r="J322" s="1">
        <v>3.9600000000000003E-2</v>
      </c>
      <c r="K322" s="1">
        <v>7.5499999999999998E-2</v>
      </c>
      <c r="L322" s="1">
        <v>6.8099999999999994E-2</v>
      </c>
      <c r="M322" s="1">
        <v>1.7600000000000001E-2</v>
      </c>
      <c r="N322" s="1">
        <v>3.3500000000000002E-2</v>
      </c>
      <c r="O322" s="1">
        <v>4.3299999999999998E-2</v>
      </c>
      <c r="P322" s="1">
        <v>4.07E-2</v>
      </c>
      <c r="Q322" s="1">
        <v>4.02E-2</v>
      </c>
      <c r="R322" s="1">
        <v>5.9499999999999997E-2</v>
      </c>
      <c r="S322" s="1">
        <v>5.9700000000000003E-2</v>
      </c>
      <c r="T322" s="1">
        <v>5.4199999999999998E-2</v>
      </c>
      <c r="U322" s="1">
        <v>0.01</v>
      </c>
      <c r="V322" s="1">
        <v>2.3099999999999999E-2</v>
      </c>
      <c r="W322" s="1">
        <v>0.92200000000000004</v>
      </c>
      <c r="X322" s="1">
        <v>0.20330000000000001</v>
      </c>
      <c r="Y322" s="1">
        <v>0.20330000000000001</v>
      </c>
      <c r="Z322" s="1" t="s">
        <v>1666</v>
      </c>
      <c r="AA322" s="1">
        <v>0</v>
      </c>
      <c r="AB322" s="1">
        <v>851</v>
      </c>
    </row>
    <row r="323" spans="1:28" x14ac:dyDescent="0.3">
      <c r="A323" s="1">
        <v>322</v>
      </c>
      <c r="B323" s="1" t="s">
        <v>1674</v>
      </c>
      <c r="C323" s="1">
        <v>8.0000000000000002E-3</v>
      </c>
      <c r="D323" s="1">
        <v>2.8000000000000001E-2</v>
      </c>
      <c r="E323" s="1">
        <v>5.3E-3</v>
      </c>
      <c r="F323" s="1">
        <v>8.5000000000000006E-3</v>
      </c>
      <c r="G323" s="1">
        <v>2.5899999999999999E-2</v>
      </c>
      <c r="H323" s="1">
        <v>3.1300000000000001E-2</v>
      </c>
      <c r="I323" s="1">
        <v>7.1000000000000004E-3</v>
      </c>
      <c r="J323" s="1">
        <v>1.03E-2</v>
      </c>
      <c r="K323" s="1">
        <v>6.5600000000000006E-2</v>
      </c>
      <c r="L323" s="1">
        <v>3.2300000000000002E-2</v>
      </c>
      <c r="M323" s="1">
        <v>1.04E-2</v>
      </c>
      <c r="N323" s="1">
        <v>3.09E-2</v>
      </c>
      <c r="O323" s="1">
        <v>7.5200000000000003E-2</v>
      </c>
      <c r="P323" s="1">
        <v>5.4999999999999997E-3</v>
      </c>
      <c r="Q323" s="1">
        <v>2.18E-2</v>
      </c>
      <c r="R323" s="1">
        <v>0.251</v>
      </c>
      <c r="S323" s="1">
        <v>0.15559999999999999</v>
      </c>
      <c r="T323" s="1">
        <v>1.0699999999999999E-2</v>
      </c>
      <c r="U323" s="1">
        <v>2E-3</v>
      </c>
      <c r="V323" s="1">
        <v>0.21460000000000001</v>
      </c>
      <c r="W323" s="1">
        <v>0.7581</v>
      </c>
      <c r="X323" s="1">
        <v>6.5600000000000006E-2</v>
      </c>
      <c r="Y323" s="1">
        <v>0.251</v>
      </c>
      <c r="Z323" s="1" t="s">
        <v>1681</v>
      </c>
      <c r="AA323" s="1">
        <v>0.1855</v>
      </c>
      <c r="AB323" s="1">
        <v>851</v>
      </c>
    </row>
    <row r="324" spans="1:28" x14ac:dyDescent="0.3">
      <c r="A324" s="1">
        <v>323</v>
      </c>
      <c r="B324" s="1" t="s">
        <v>1675</v>
      </c>
      <c r="C324" s="1">
        <v>7.7000000000000002E-3</v>
      </c>
      <c r="D324" s="1">
        <v>2E-3</v>
      </c>
      <c r="E324" s="1">
        <v>3.8E-3</v>
      </c>
      <c r="F324" s="1">
        <v>4.4999999999999997E-3</v>
      </c>
      <c r="G324" s="1">
        <v>7.8899999999999998E-2</v>
      </c>
      <c r="H324" s="1">
        <v>6.1000000000000004E-3</v>
      </c>
      <c r="I324" s="1">
        <v>1.9E-3</v>
      </c>
      <c r="J324" s="1">
        <v>0.29509999999999997</v>
      </c>
      <c r="K324" s="1">
        <v>4.3E-3</v>
      </c>
      <c r="L324" s="1">
        <v>0.47639999999999999</v>
      </c>
      <c r="M324" s="1">
        <v>9.5999999999999992E-3</v>
      </c>
      <c r="N324" s="1">
        <v>3.3E-3</v>
      </c>
      <c r="O324" s="1">
        <v>4.1999999999999997E-3</v>
      </c>
      <c r="P324" s="1">
        <v>3.0999999999999999E-3</v>
      </c>
      <c r="Q324" s="1">
        <v>3.8999999999999998E-3</v>
      </c>
      <c r="R324" s="1">
        <v>5.7999999999999996E-3</v>
      </c>
      <c r="S324" s="1">
        <v>5.4000000000000003E-3</v>
      </c>
      <c r="T324" s="1">
        <v>6.8400000000000002E-2</v>
      </c>
      <c r="U324" s="1">
        <v>3.0999999999999999E-3</v>
      </c>
      <c r="V324" s="1">
        <v>1.24E-2</v>
      </c>
      <c r="W324" s="1">
        <v>0.50609999999999999</v>
      </c>
      <c r="X324" s="1">
        <v>0.47639999999999999</v>
      </c>
      <c r="Y324" s="1">
        <v>0.47639999999999999</v>
      </c>
      <c r="Z324" s="1" t="s">
        <v>1675</v>
      </c>
      <c r="AA324" s="1">
        <v>0</v>
      </c>
      <c r="AB324" s="1">
        <v>851</v>
      </c>
    </row>
    <row r="325" spans="1:28" x14ac:dyDescent="0.3">
      <c r="A325" s="1">
        <v>324</v>
      </c>
      <c r="B325" s="1" t="s">
        <v>1681</v>
      </c>
      <c r="C325" s="1">
        <v>5.9900000000000002E-2</v>
      </c>
      <c r="D325" s="1">
        <v>1.5599999999999999E-2</v>
      </c>
      <c r="E325" s="1">
        <v>4.0000000000000001E-3</v>
      </c>
      <c r="F325" s="1">
        <v>4.5999999999999999E-3</v>
      </c>
      <c r="G325" s="1">
        <v>6.7000000000000002E-3</v>
      </c>
      <c r="H325" s="1">
        <v>5.4999999999999997E-3</v>
      </c>
      <c r="I325" s="1">
        <v>1.8E-3</v>
      </c>
      <c r="J325" s="1">
        <v>3.8999999999999998E-3</v>
      </c>
      <c r="K325" s="1">
        <v>4.4000000000000003E-3</v>
      </c>
      <c r="L325" s="1">
        <v>9.2999999999999992E-3</v>
      </c>
      <c r="M325" s="1">
        <v>1.8E-3</v>
      </c>
      <c r="N325" s="1">
        <v>3.5999999999999999E-3</v>
      </c>
      <c r="O325" s="1">
        <v>3.8E-3</v>
      </c>
      <c r="P325" s="1">
        <v>3.0999999999999999E-3</v>
      </c>
      <c r="Q325" s="1">
        <v>3.8E-3</v>
      </c>
      <c r="R325" s="1">
        <v>0.84870000000000001</v>
      </c>
      <c r="S325" s="1">
        <v>8.3999999999999995E-3</v>
      </c>
      <c r="T325" s="1">
        <v>7.7999999999999996E-3</v>
      </c>
      <c r="U325" s="1">
        <v>1E-3</v>
      </c>
      <c r="V325" s="1">
        <v>2.3999999999999998E-3</v>
      </c>
      <c r="W325" s="1">
        <v>0.2581</v>
      </c>
      <c r="X325" s="1">
        <v>0.84870000000000001</v>
      </c>
      <c r="Y325" s="1">
        <v>0.84870000000000001</v>
      </c>
      <c r="Z325" s="1" t="s">
        <v>1681</v>
      </c>
      <c r="AA325" s="1">
        <v>0</v>
      </c>
      <c r="AB325" s="1">
        <v>851</v>
      </c>
    </row>
    <row r="326" spans="1:28" x14ac:dyDescent="0.3">
      <c r="A326" s="1">
        <v>325</v>
      </c>
      <c r="B326" s="1" t="s">
        <v>1666</v>
      </c>
      <c r="C326" s="1">
        <v>0.18679999999999999</v>
      </c>
      <c r="D326" s="1">
        <v>7.6E-3</v>
      </c>
      <c r="E326" s="1">
        <v>0.11</v>
      </c>
      <c r="F326" s="1">
        <v>0.2767</v>
      </c>
      <c r="G326" s="1">
        <v>5.5100000000000003E-2</v>
      </c>
      <c r="H326" s="1">
        <v>1.77E-2</v>
      </c>
      <c r="I326" s="1">
        <v>1.3599999999999999E-2</v>
      </c>
      <c r="J326" s="1">
        <v>1.8200000000000001E-2</v>
      </c>
      <c r="K326" s="1">
        <v>2.46E-2</v>
      </c>
      <c r="L326" s="1">
        <v>1.9800000000000002E-2</v>
      </c>
      <c r="M326" s="1">
        <v>1.2699999999999999E-2</v>
      </c>
      <c r="N326" s="1">
        <v>1.2999999999999999E-2</v>
      </c>
      <c r="O326" s="1">
        <v>4.1999999999999997E-3</v>
      </c>
      <c r="P326" s="1">
        <v>8.77E-2</v>
      </c>
      <c r="Q326" s="1">
        <v>1.34E-2</v>
      </c>
      <c r="R326" s="1">
        <v>6.59E-2</v>
      </c>
      <c r="S326" s="1">
        <v>2.69E-2</v>
      </c>
      <c r="T326" s="1">
        <v>2.76E-2</v>
      </c>
      <c r="U326" s="1">
        <v>1E-3</v>
      </c>
      <c r="V326" s="1">
        <v>1.7399999999999999E-2</v>
      </c>
      <c r="W326" s="1">
        <v>0.78100000000000003</v>
      </c>
      <c r="X326" s="1">
        <v>0.18679999999999999</v>
      </c>
      <c r="Y326" s="1">
        <v>0.2767</v>
      </c>
      <c r="Z326" s="1" t="s">
        <v>1669</v>
      </c>
      <c r="AA326" s="1">
        <v>8.9899999999999994E-2</v>
      </c>
      <c r="AB326" s="1">
        <v>851</v>
      </c>
    </row>
    <row r="327" spans="1:28" x14ac:dyDescent="0.3">
      <c r="A327" s="1">
        <v>326</v>
      </c>
      <c r="B327" s="1" t="s">
        <v>1681</v>
      </c>
      <c r="C327" s="1">
        <v>0.46850000000000003</v>
      </c>
      <c r="D327" s="1">
        <v>2.07E-2</v>
      </c>
      <c r="E327" s="1">
        <v>5.1000000000000004E-3</v>
      </c>
      <c r="F327" s="1">
        <v>4.4999999999999997E-3</v>
      </c>
      <c r="G327" s="1">
        <v>3.8999999999999998E-3</v>
      </c>
      <c r="H327" s="1">
        <v>2.4899999999999999E-2</v>
      </c>
      <c r="I327" s="1">
        <v>8.5000000000000006E-3</v>
      </c>
      <c r="J327" s="1">
        <v>1.7600000000000001E-2</v>
      </c>
      <c r="K327" s="1">
        <v>9.7999999999999997E-3</v>
      </c>
      <c r="L327" s="1">
        <v>1.4200000000000001E-2</v>
      </c>
      <c r="M327" s="1">
        <v>4.5999999999999999E-3</v>
      </c>
      <c r="N327" s="1">
        <v>3.1099999999999999E-2</v>
      </c>
      <c r="O327" s="1">
        <v>3.7000000000000002E-3</v>
      </c>
      <c r="P327" s="1">
        <v>1.35E-2</v>
      </c>
      <c r="Q327" s="1">
        <v>4.4000000000000003E-3</v>
      </c>
      <c r="R327" s="1">
        <v>0.31950000000000001</v>
      </c>
      <c r="S327" s="1">
        <v>1.6899999999999998E-2</v>
      </c>
      <c r="T327" s="1">
        <v>2.1499999999999998E-2</v>
      </c>
      <c r="U327" s="1">
        <v>1E-3</v>
      </c>
      <c r="V327" s="1">
        <v>6.1000000000000004E-3</v>
      </c>
      <c r="W327" s="1">
        <v>0.53649999999999998</v>
      </c>
      <c r="X327" s="1">
        <v>0.31950000000000001</v>
      </c>
      <c r="Y327" s="1">
        <v>0.46850000000000003</v>
      </c>
      <c r="Z327" s="1" t="s">
        <v>1666</v>
      </c>
      <c r="AA327" s="1">
        <v>0.14899999999999999</v>
      </c>
      <c r="AB327" s="1">
        <v>851</v>
      </c>
    </row>
    <row r="328" spans="1:28" x14ac:dyDescent="0.3">
      <c r="A328" s="1">
        <v>327</v>
      </c>
      <c r="B328" s="1" t="s">
        <v>1676</v>
      </c>
      <c r="C328" s="1">
        <v>6.8999999999999999E-3</v>
      </c>
      <c r="D328" s="1">
        <v>1.5E-3</v>
      </c>
      <c r="E328" s="1">
        <v>4.4000000000000003E-3</v>
      </c>
      <c r="F328" s="1">
        <v>6.1000000000000004E-3</v>
      </c>
      <c r="G328" s="1">
        <v>1.35E-2</v>
      </c>
      <c r="H328" s="1">
        <v>5.5999999999999999E-3</v>
      </c>
      <c r="I328" s="1">
        <v>4.3E-3</v>
      </c>
      <c r="J328" s="1">
        <v>4.0000000000000001E-3</v>
      </c>
      <c r="K328" s="1">
        <v>0.31769999999999998</v>
      </c>
      <c r="L328" s="1">
        <v>1.1599999999999999E-2</v>
      </c>
      <c r="M328" s="1">
        <v>0.4864</v>
      </c>
      <c r="N328" s="1">
        <v>3.8999999999999998E-3</v>
      </c>
      <c r="O328" s="1">
        <v>3.8E-3</v>
      </c>
      <c r="P328" s="1">
        <v>3.73E-2</v>
      </c>
      <c r="Q328" s="1">
        <v>7.1400000000000005E-2</v>
      </c>
      <c r="R328" s="1">
        <v>5.8999999999999999E-3</v>
      </c>
      <c r="S328" s="1">
        <v>5.0000000000000001E-3</v>
      </c>
      <c r="T328" s="1">
        <v>5.0000000000000001E-3</v>
      </c>
      <c r="U328" s="1">
        <v>3.0999999999999999E-3</v>
      </c>
      <c r="V328" s="1">
        <v>2.5000000000000001E-3</v>
      </c>
      <c r="W328" s="1">
        <v>0.49020000000000002</v>
      </c>
      <c r="X328" s="1">
        <v>0.4864</v>
      </c>
      <c r="Y328" s="1">
        <v>0.4864</v>
      </c>
      <c r="Z328" s="1" t="s">
        <v>1676</v>
      </c>
      <c r="AA328" s="1">
        <v>0</v>
      </c>
      <c r="AB328" s="1">
        <v>851</v>
      </c>
    </row>
    <row r="329" spans="1:28" x14ac:dyDescent="0.3">
      <c r="A329" s="1">
        <v>328</v>
      </c>
      <c r="B329" s="1" t="s">
        <v>1673</v>
      </c>
      <c r="C329" s="1">
        <v>1.5900000000000001E-2</v>
      </c>
      <c r="D329" s="1">
        <v>1.5900000000000001E-2</v>
      </c>
      <c r="E329" s="1">
        <v>3.5000000000000001E-3</v>
      </c>
      <c r="F329" s="1">
        <v>4.1999999999999997E-3</v>
      </c>
      <c r="G329" s="1">
        <v>3.3999999999999998E-3</v>
      </c>
      <c r="H329" s="1">
        <v>5.1000000000000004E-3</v>
      </c>
      <c r="I329" s="1">
        <v>1.6000000000000001E-3</v>
      </c>
      <c r="J329" s="1">
        <v>0.29720000000000002</v>
      </c>
      <c r="K329" s="1">
        <v>2.4400000000000002E-2</v>
      </c>
      <c r="L329" s="1">
        <v>1.03E-2</v>
      </c>
      <c r="M329" s="1">
        <v>2.4899999999999999E-2</v>
      </c>
      <c r="N329" s="1">
        <v>2.8999999999999998E-3</v>
      </c>
      <c r="O329" s="1">
        <v>3.5000000000000001E-3</v>
      </c>
      <c r="P329" s="1">
        <v>2.8E-3</v>
      </c>
      <c r="Q329" s="1">
        <v>3.5000000000000001E-3</v>
      </c>
      <c r="R329" s="1">
        <v>4.7999999999999996E-3</v>
      </c>
      <c r="S329" s="1">
        <v>9.1000000000000004E-3</v>
      </c>
      <c r="T329" s="1">
        <v>0.5635</v>
      </c>
      <c r="U329" s="1">
        <v>1E-3</v>
      </c>
      <c r="V329" s="1">
        <v>2.3999999999999998E-3</v>
      </c>
      <c r="W329" s="1">
        <v>0.43659999999999999</v>
      </c>
      <c r="X329" s="1">
        <v>0.29720000000000002</v>
      </c>
      <c r="Y329" s="1">
        <v>0.5635</v>
      </c>
      <c r="Z329" s="1" t="s">
        <v>1683</v>
      </c>
      <c r="AA329" s="1">
        <v>0.26629999999999998</v>
      </c>
      <c r="AB329" s="1">
        <v>851</v>
      </c>
    </row>
    <row r="330" spans="1:28" x14ac:dyDescent="0.3">
      <c r="A330" s="1">
        <v>329</v>
      </c>
      <c r="B330" s="1" t="s">
        <v>1669</v>
      </c>
      <c r="C330" s="1">
        <v>0.1729</v>
      </c>
      <c r="D330" s="1">
        <v>5.4999999999999997E-3</v>
      </c>
      <c r="E330" s="1">
        <v>7.7600000000000002E-2</v>
      </c>
      <c r="F330" s="1">
        <v>0.23319999999999999</v>
      </c>
      <c r="G330" s="1">
        <v>2.8999999999999998E-3</v>
      </c>
      <c r="H330" s="1">
        <v>1.5800000000000002E-2</v>
      </c>
      <c r="I330" s="1">
        <v>6.7999999999999996E-3</v>
      </c>
      <c r="J330" s="1">
        <v>1.09E-2</v>
      </c>
      <c r="K330" s="1">
        <v>0.1779</v>
      </c>
      <c r="L330" s="1">
        <v>1.11E-2</v>
      </c>
      <c r="M330" s="1">
        <v>7.4000000000000003E-3</v>
      </c>
      <c r="N330" s="1">
        <v>7.3999999999999996E-2</v>
      </c>
      <c r="O330" s="1">
        <v>4.1999999999999997E-3</v>
      </c>
      <c r="P330" s="1">
        <v>6.5600000000000006E-2</v>
      </c>
      <c r="Q330" s="1">
        <v>5.5800000000000002E-2</v>
      </c>
      <c r="R330" s="1">
        <v>4.2200000000000001E-2</v>
      </c>
      <c r="S330" s="1">
        <v>1.6299999999999999E-2</v>
      </c>
      <c r="T330" s="1">
        <v>1.21E-2</v>
      </c>
      <c r="U330" s="1">
        <v>1E-3</v>
      </c>
      <c r="V330" s="1">
        <v>6.7000000000000002E-3</v>
      </c>
      <c r="W330" s="1">
        <v>0.76080000000000003</v>
      </c>
      <c r="X330" s="1">
        <v>0.23319999999999999</v>
      </c>
      <c r="Y330" s="1">
        <v>0.23319999999999999</v>
      </c>
      <c r="Z330" s="1" t="s">
        <v>1669</v>
      </c>
      <c r="AA330" s="1">
        <v>0</v>
      </c>
      <c r="AB330" s="1">
        <v>851</v>
      </c>
    </row>
    <row r="331" spans="1:28" x14ac:dyDescent="0.3">
      <c r="A331" s="1">
        <v>330</v>
      </c>
      <c r="B331" s="1" t="s">
        <v>1680</v>
      </c>
      <c r="C331" s="1">
        <v>5.9200000000000003E-2</v>
      </c>
      <c r="D331" s="1">
        <v>3.0000000000000001E-3</v>
      </c>
      <c r="E331" s="1">
        <v>4.2799999999999998E-2</v>
      </c>
      <c r="F331" s="1">
        <v>4.9399999999999999E-2</v>
      </c>
      <c r="G331" s="1">
        <v>6.8999999999999999E-3</v>
      </c>
      <c r="H331" s="1">
        <v>1.01E-2</v>
      </c>
      <c r="I331" s="1">
        <v>4.1000000000000003E-3</v>
      </c>
      <c r="J331" s="1">
        <v>6.6400000000000001E-2</v>
      </c>
      <c r="K331" s="1">
        <v>0.19639999999999999</v>
      </c>
      <c r="L331" s="1">
        <v>7.2499999999999995E-2</v>
      </c>
      <c r="M331" s="1">
        <v>1.4999999999999999E-2</v>
      </c>
      <c r="N331" s="1">
        <v>9.4999999999999998E-3</v>
      </c>
      <c r="O331" s="1">
        <v>4.1000000000000003E-3</v>
      </c>
      <c r="P331" s="1">
        <v>3.6999999999999998E-2</v>
      </c>
      <c r="Q331" s="1">
        <v>0.23069999999999999</v>
      </c>
      <c r="R331" s="1">
        <v>0.115</v>
      </c>
      <c r="S331" s="1">
        <v>3.04E-2</v>
      </c>
      <c r="T331" s="1">
        <v>4.2299999999999997E-2</v>
      </c>
      <c r="U331" s="1">
        <v>1.1999999999999999E-3</v>
      </c>
      <c r="V331" s="1">
        <v>4.1999999999999997E-3</v>
      </c>
      <c r="W331" s="1">
        <v>0.79139999999999999</v>
      </c>
      <c r="X331" s="1">
        <v>0.23069999999999999</v>
      </c>
      <c r="Y331" s="1">
        <v>0.23069999999999999</v>
      </c>
      <c r="Z331" s="1" t="s">
        <v>1680</v>
      </c>
      <c r="AA331" s="1">
        <v>0</v>
      </c>
      <c r="AB331" s="1">
        <v>851</v>
      </c>
    </row>
    <row r="332" spans="1:28" x14ac:dyDescent="0.3">
      <c r="A332" s="1">
        <v>331</v>
      </c>
      <c r="B332" s="1" t="s">
        <v>1685</v>
      </c>
      <c r="C332" s="1">
        <v>6.3E-3</v>
      </c>
      <c r="D332" s="1">
        <v>1.6000000000000001E-3</v>
      </c>
      <c r="E332" s="1">
        <v>4.1000000000000003E-3</v>
      </c>
      <c r="F332" s="1">
        <v>4.8999999999999998E-3</v>
      </c>
      <c r="G332" s="1">
        <v>8.1500000000000003E-2</v>
      </c>
      <c r="H332" s="1">
        <v>5.7000000000000002E-3</v>
      </c>
      <c r="I332" s="1">
        <v>5.7000000000000002E-3</v>
      </c>
      <c r="J332" s="1">
        <v>4.1999999999999997E-3</v>
      </c>
      <c r="K332" s="1">
        <v>4.5999999999999999E-3</v>
      </c>
      <c r="L332" s="1">
        <v>7.7000000000000002E-3</v>
      </c>
      <c r="M332" s="1">
        <v>2E-3</v>
      </c>
      <c r="N332" s="1">
        <v>3.7000000000000002E-3</v>
      </c>
      <c r="O332" s="1">
        <v>3.8999999999999998E-3</v>
      </c>
      <c r="P332" s="1">
        <v>3.3E-3</v>
      </c>
      <c r="Q332" s="1">
        <v>4.4000000000000003E-3</v>
      </c>
      <c r="R332" s="1">
        <v>5.5999999999999999E-3</v>
      </c>
      <c r="S332" s="1">
        <v>4.7000000000000002E-3</v>
      </c>
      <c r="T332" s="1">
        <v>5.3E-3</v>
      </c>
      <c r="U332" s="1">
        <v>5.0000000000000001E-3</v>
      </c>
      <c r="V332" s="1">
        <v>0.83560000000000001</v>
      </c>
      <c r="W332" s="1">
        <v>0.26579999999999998</v>
      </c>
      <c r="X332" s="1">
        <v>0.83560000000000001</v>
      </c>
      <c r="Y332" s="1">
        <v>0.83560000000000001</v>
      </c>
      <c r="Z332" s="1" t="s">
        <v>1685</v>
      </c>
      <c r="AA332" s="1">
        <v>0</v>
      </c>
      <c r="AB332" s="1">
        <v>851</v>
      </c>
    </row>
    <row r="333" spans="1:28" x14ac:dyDescent="0.3">
      <c r="A333" s="1">
        <v>332</v>
      </c>
      <c r="B333" s="1" t="s">
        <v>1682</v>
      </c>
      <c r="C333" s="1">
        <v>2.4199999999999999E-2</v>
      </c>
      <c r="D333" s="1">
        <v>5.0000000000000001E-3</v>
      </c>
      <c r="E333" s="1">
        <v>0.22309999999999999</v>
      </c>
      <c r="F333" s="1">
        <v>0.38440000000000002</v>
      </c>
      <c r="G333" s="1">
        <v>2.8999999999999998E-3</v>
      </c>
      <c r="H333" s="1">
        <v>1.03E-2</v>
      </c>
      <c r="I333" s="1">
        <v>6.1999999999999998E-3</v>
      </c>
      <c r="J333" s="1">
        <v>6.3E-3</v>
      </c>
      <c r="K333" s="1">
        <v>6.7299999999999999E-2</v>
      </c>
      <c r="L333" s="1">
        <v>7.9000000000000008E-3</v>
      </c>
      <c r="M333" s="1">
        <v>1.8E-3</v>
      </c>
      <c r="N333" s="1">
        <v>0.15540000000000001</v>
      </c>
      <c r="O333" s="1">
        <v>4.1999999999999997E-3</v>
      </c>
      <c r="P333" s="1">
        <v>3.4700000000000002E-2</v>
      </c>
      <c r="Q333" s="1">
        <v>1.3599999999999999E-2</v>
      </c>
      <c r="R333" s="1">
        <v>1.2200000000000001E-2</v>
      </c>
      <c r="S333" s="1">
        <v>2.1299999999999999E-2</v>
      </c>
      <c r="T333" s="1">
        <v>1.04E-2</v>
      </c>
      <c r="U333" s="1">
        <v>5.1999999999999998E-3</v>
      </c>
      <c r="V333" s="1">
        <v>3.7000000000000002E-3</v>
      </c>
      <c r="W333" s="1">
        <v>0.63280000000000003</v>
      </c>
      <c r="X333" s="1">
        <v>2.1299999999999999E-2</v>
      </c>
      <c r="Y333" s="1">
        <v>0.38440000000000002</v>
      </c>
      <c r="Z333" s="1" t="s">
        <v>1669</v>
      </c>
      <c r="AA333" s="1">
        <v>0.36320000000000002</v>
      </c>
      <c r="AB333" s="1">
        <v>851</v>
      </c>
    </row>
    <row r="334" spans="1:28" x14ac:dyDescent="0.3">
      <c r="A334" s="1">
        <v>333</v>
      </c>
      <c r="B334" s="1" t="s">
        <v>1679</v>
      </c>
      <c r="C334" s="1">
        <v>4.3099999999999999E-2</v>
      </c>
      <c r="D334" s="1">
        <v>4.0000000000000001E-3</v>
      </c>
      <c r="E334" s="1">
        <v>9.2700000000000005E-2</v>
      </c>
      <c r="F334" s="1">
        <v>0.16539999999999999</v>
      </c>
      <c r="G334" s="1">
        <v>2.8999999999999998E-3</v>
      </c>
      <c r="H334" s="1">
        <v>5.7000000000000002E-3</v>
      </c>
      <c r="I334" s="1">
        <v>1.12E-2</v>
      </c>
      <c r="J334" s="1">
        <v>1.5299999999999999E-2</v>
      </c>
      <c r="K334" s="1">
        <v>0.25750000000000001</v>
      </c>
      <c r="L334" s="1">
        <v>3.7999999999999999E-2</v>
      </c>
      <c r="M334" s="1">
        <v>1.11E-2</v>
      </c>
      <c r="N334" s="1">
        <v>5.5100000000000003E-2</v>
      </c>
      <c r="O334" s="1">
        <v>3.8999999999999998E-3</v>
      </c>
      <c r="P334" s="1">
        <v>0.13370000000000001</v>
      </c>
      <c r="Q334" s="1">
        <v>5.4300000000000001E-2</v>
      </c>
      <c r="R334" s="1">
        <v>2.41E-2</v>
      </c>
      <c r="S334" s="1">
        <v>5.6500000000000002E-2</v>
      </c>
      <c r="T334" s="1">
        <v>2.0500000000000001E-2</v>
      </c>
      <c r="U334" s="1">
        <v>1E-3</v>
      </c>
      <c r="V334" s="1">
        <v>4.1000000000000003E-3</v>
      </c>
      <c r="W334" s="1">
        <v>0.77759999999999996</v>
      </c>
      <c r="X334" s="1">
        <v>0.13370000000000001</v>
      </c>
      <c r="Y334" s="1">
        <v>0.25750000000000001</v>
      </c>
      <c r="Z334" s="1" t="s">
        <v>1674</v>
      </c>
      <c r="AA334" s="1">
        <v>0.12379999999999999</v>
      </c>
      <c r="AB334" s="1">
        <v>851</v>
      </c>
    </row>
    <row r="335" spans="1:28" x14ac:dyDescent="0.3">
      <c r="A335" s="1">
        <v>334</v>
      </c>
      <c r="B335" s="1" t="s">
        <v>1672</v>
      </c>
      <c r="C335" s="1">
        <v>6.1999999999999998E-3</v>
      </c>
      <c r="D335" s="1">
        <v>1.6000000000000001E-3</v>
      </c>
      <c r="E335" s="1">
        <v>4.1000000000000003E-3</v>
      </c>
      <c r="F335" s="1">
        <v>4.7999999999999996E-3</v>
      </c>
      <c r="G335" s="1">
        <v>4.7500000000000001E-2</v>
      </c>
      <c r="H335" s="1">
        <v>5.7000000000000002E-3</v>
      </c>
      <c r="I335" s="1">
        <v>0.76549999999999996</v>
      </c>
      <c r="J335" s="1">
        <v>4.1999999999999997E-3</v>
      </c>
      <c r="K335" s="1">
        <v>4.5999999999999999E-3</v>
      </c>
      <c r="L335" s="1">
        <v>7.6E-3</v>
      </c>
      <c r="M335" s="1">
        <v>2E-3</v>
      </c>
      <c r="N335" s="1">
        <v>1.8700000000000001E-2</v>
      </c>
      <c r="O335" s="1">
        <v>3.8E-3</v>
      </c>
      <c r="P335" s="1">
        <v>3.3E-3</v>
      </c>
      <c r="Q335" s="1">
        <v>4.4000000000000003E-3</v>
      </c>
      <c r="R335" s="1">
        <v>5.4999999999999997E-3</v>
      </c>
      <c r="S335" s="1">
        <v>4.5999999999999999E-3</v>
      </c>
      <c r="T335" s="1">
        <v>5.1999999999999998E-3</v>
      </c>
      <c r="U335" s="1">
        <v>5.1999999999999998E-3</v>
      </c>
      <c r="V335" s="1">
        <v>9.5699999999999993E-2</v>
      </c>
      <c r="W335" s="1">
        <v>0.34589999999999999</v>
      </c>
      <c r="X335" s="1">
        <v>0.76549999999999996</v>
      </c>
      <c r="Y335" s="1">
        <v>0.76549999999999996</v>
      </c>
      <c r="Z335" s="1" t="s">
        <v>1672</v>
      </c>
      <c r="AA335" s="1">
        <v>0</v>
      </c>
      <c r="AB335" s="1">
        <v>851</v>
      </c>
    </row>
    <row r="336" spans="1:28" x14ac:dyDescent="0.3">
      <c r="A336" s="1">
        <v>335</v>
      </c>
      <c r="B336" s="1" t="s">
        <v>1679</v>
      </c>
      <c r="C336" s="1">
        <v>5.6500000000000002E-2</v>
      </c>
      <c r="D336" s="1">
        <v>7.4000000000000003E-3</v>
      </c>
      <c r="E336" s="1">
        <v>1.23E-2</v>
      </c>
      <c r="F336" s="1">
        <v>3.5099999999999999E-2</v>
      </c>
      <c r="G336" s="1">
        <v>2.8999999999999998E-3</v>
      </c>
      <c r="H336" s="1">
        <v>7.6700000000000004E-2</v>
      </c>
      <c r="I336" s="1">
        <v>0.1016</v>
      </c>
      <c r="J336" s="1">
        <v>3.8999999999999998E-3</v>
      </c>
      <c r="K336" s="1">
        <v>0.41110000000000002</v>
      </c>
      <c r="L336" s="1">
        <v>9.4999999999999998E-3</v>
      </c>
      <c r="M336" s="1">
        <v>5.7000000000000002E-3</v>
      </c>
      <c r="N336" s="1">
        <v>1.4500000000000001E-2</v>
      </c>
      <c r="O336" s="1">
        <v>4.4999999999999997E-3</v>
      </c>
      <c r="P336" s="1">
        <v>0.1067</v>
      </c>
      <c r="Q336" s="1">
        <v>0.1123</v>
      </c>
      <c r="R336" s="1">
        <v>2.3300000000000001E-2</v>
      </c>
      <c r="S336" s="1">
        <v>5.0000000000000001E-3</v>
      </c>
      <c r="T336" s="1">
        <v>5.0000000000000001E-3</v>
      </c>
      <c r="U336" s="1">
        <v>1E-3</v>
      </c>
      <c r="V336" s="1">
        <v>5.0000000000000001E-3</v>
      </c>
      <c r="W336" s="1">
        <v>0.67479999999999996</v>
      </c>
      <c r="X336" s="1">
        <v>0.1067</v>
      </c>
      <c r="Y336" s="1">
        <v>0.41110000000000002</v>
      </c>
      <c r="Z336" s="1" t="s">
        <v>1674</v>
      </c>
      <c r="AA336" s="1">
        <v>0.3044</v>
      </c>
      <c r="AB336" s="1">
        <v>851</v>
      </c>
    </row>
    <row r="337" spans="1:28" x14ac:dyDescent="0.3">
      <c r="A337" s="1">
        <v>336</v>
      </c>
      <c r="B337" s="1" t="s">
        <v>1677</v>
      </c>
      <c r="C337" s="1">
        <v>6.25E-2</v>
      </c>
      <c r="D337" s="1">
        <v>6.1999999999999998E-3</v>
      </c>
      <c r="E337" s="1">
        <v>7.4300000000000005E-2</v>
      </c>
      <c r="F337" s="1">
        <v>0.2273</v>
      </c>
      <c r="G337" s="1">
        <v>2.8999999999999998E-3</v>
      </c>
      <c r="H337" s="1">
        <v>1.12E-2</v>
      </c>
      <c r="I337" s="1">
        <v>2.06E-2</v>
      </c>
      <c r="J337" s="1">
        <v>1.1900000000000001E-2</v>
      </c>
      <c r="K337" s="1">
        <v>0.23619999999999999</v>
      </c>
      <c r="L337" s="1">
        <v>1.18E-2</v>
      </c>
      <c r="M337" s="1">
        <v>4.1000000000000003E-3</v>
      </c>
      <c r="N337" s="1">
        <v>6.6600000000000006E-2</v>
      </c>
      <c r="O337" s="1">
        <v>4.0000000000000001E-3</v>
      </c>
      <c r="P337" s="1">
        <v>8.4400000000000003E-2</v>
      </c>
      <c r="Q337" s="1">
        <v>7.5600000000000001E-2</v>
      </c>
      <c r="R337" s="1">
        <v>5.0200000000000002E-2</v>
      </c>
      <c r="S337" s="1">
        <v>2.1700000000000001E-2</v>
      </c>
      <c r="T337" s="1">
        <v>1.8800000000000001E-2</v>
      </c>
      <c r="U337" s="1">
        <v>1E-3</v>
      </c>
      <c r="V337" s="1">
        <v>8.6E-3</v>
      </c>
      <c r="W337" s="1">
        <v>0.77200000000000002</v>
      </c>
      <c r="X337" s="1">
        <v>6.6600000000000006E-2</v>
      </c>
      <c r="Y337" s="1">
        <v>0.23619999999999999</v>
      </c>
      <c r="Z337" s="1" t="s">
        <v>1674</v>
      </c>
      <c r="AA337" s="1">
        <v>0.1696</v>
      </c>
      <c r="AB337" s="1">
        <v>851</v>
      </c>
    </row>
    <row r="338" spans="1:28" x14ac:dyDescent="0.3">
      <c r="A338" s="1">
        <v>337</v>
      </c>
      <c r="B338" s="1" t="s">
        <v>1668</v>
      </c>
      <c r="C338" s="1">
        <v>5.4999999999999997E-3</v>
      </c>
      <c r="D338" s="1">
        <v>1.2999999999999999E-3</v>
      </c>
      <c r="E338" s="1">
        <v>0.64259999999999995</v>
      </c>
      <c r="F338" s="1">
        <v>5.7000000000000002E-2</v>
      </c>
      <c r="G338" s="1">
        <v>2.7000000000000001E-3</v>
      </c>
      <c r="H338" s="1">
        <v>5.4999999999999997E-3</v>
      </c>
      <c r="I338" s="1">
        <v>6.6600000000000006E-2</v>
      </c>
      <c r="J338" s="1">
        <v>3.5000000000000001E-3</v>
      </c>
      <c r="K338" s="1">
        <v>4.4000000000000003E-3</v>
      </c>
      <c r="L338" s="1">
        <v>6.0000000000000001E-3</v>
      </c>
      <c r="M338" s="1">
        <v>1.6000000000000001E-3</v>
      </c>
      <c r="N338" s="1">
        <v>5.57E-2</v>
      </c>
      <c r="O338" s="1">
        <v>3.7000000000000002E-3</v>
      </c>
      <c r="P338" s="1">
        <v>0.1207</v>
      </c>
      <c r="Q338" s="1">
        <v>3.7000000000000002E-3</v>
      </c>
      <c r="R338" s="1">
        <v>5.7000000000000002E-3</v>
      </c>
      <c r="S338" s="1">
        <v>4.4999999999999997E-3</v>
      </c>
      <c r="T338" s="1">
        <v>4.4000000000000003E-3</v>
      </c>
      <c r="U338" s="1">
        <v>8.9999999999999998E-4</v>
      </c>
      <c r="V338" s="1">
        <v>3.8999999999999998E-3</v>
      </c>
      <c r="W338" s="1">
        <v>0.45329999999999998</v>
      </c>
      <c r="X338" s="1">
        <v>0.64259999999999995</v>
      </c>
      <c r="Y338" s="1">
        <v>0.64259999999999995</v>
      </c>
      <c r="Z338" s="1" t="s">
        <v>1668</v>
      </c>
      <c r="AA338" s="1">
        <v>0</v>
      </c>
      <c r="AB338" s="1">
        <v>851</v>
      </c>
    </row>
    <row r="339" spans="1:28" x14ac:dyDescent="0.3">
      <c r="A339" s="1">
        <v>338</v>
      </c>
      <c r="B339" s="1" t="s">
        <v>1675</v>
      </c>
      <c r="C339" s="1">
        <v>5.4999999999999997E-3</v>
      </c>
      <c r="D339" s="1">
        <v>1.4E-3</v>
      </c>
      <c r="E339" s="1">
        <v>3.5000000000000001E-3</v>
      </c>
      <c r="F339" s="1">
        <v>4.1999999999999997E-3</v>
      </c>
      <c r="G339" s="1">
        <v>3.7000000000000002E-3</v>
      </c>
      <c r="H339" s="1">
        <v>4.8999999999999998E-3</v>
      </c>
      <c r="I339" s="1">
        <v>1.8E-3</v>
      </c>
      <c r="J339" s="1">
        <v>9.4000000000000004E-3</v>
      </c>
      <c r="K339" s="1">
        <v>7.0000000000000001E-3</v>
      </c>
      <c r="L339" s="1">
        <v>0.86729999999999996</v>
      </c>
      <c r="M339" s="1">
        <v>4.1000000000000003E-3</v>
      </c>
      <c r="N339" s="1">
        <v>3.0000000000000001E-3</v>
      </c>
      <c r="O339" s="1">
        <v>3.3999999999999998E-3</v>
      </c>
      <c r="P339" s="1">
        <v>2.8E-3</v>
      </c>
      <c r="Q339" s="1">
        <v>1.2E-2</v>
      </c>
      <c r="R339" s="1">
        <v>4.7000000000000002E-3</v>
      </c>
      <c r="S339" s="1">
        <v>4.1000000000000003E-3</v>
      </c>
      <c r="T339" s="1">
        <v>6.3E-3</v>
      </c>
      <c r="U339" s="1">
        <v>3.3399999999999999E-2</v>
      </c>
      <c r="V339" s="1">
        <v>1.7600000000000001E-2</v>
      </c>
      <c r="W339" s="1">
        <v>0.24479999999999999</v>
      </c>
      <c r="X339" s="1">
        <v>0.86729999999999996</v>
      </c>
      <c r="Y339" s="1">
        <v>0.86729999999999996</v>
      </c>
      <c r="Z339" s="1" t="s">
        <v>1675</v>
      </c>
      <c r="AA339" s="1">
        <v>0</v>
      </c>
      <c r="AB339" s="1">
        <v>851</v>
      </c>
    </row>
    <row r="340" spans="1:28" x14ac:dyDescent="0.3">
      <c r="A340" s="1">
        <v>339</v>
      </c>
      <c r="B340" s="1" t="s">
        <v>1674</v>
      </c>
      <c r="C340" s="1">
        <v>0.14949999999999999</v>
      </c>
      <c r="D340" s="1">
        <v>9.5999999999999992E-3</v>
      </c>
      <c r="E340" s="1">
        <v>3.4599999999999999E-2</v>
      </c>
      <c r="F340" s="1">
        <v>8.6699999999999999E-2</v>
      </c>
      <c r="G340" s="1">
        <v>2.8E-3</v>
      </c>
      <c r="H340" s="1">
        <v>1.38E-2</v>
      </c>
      <c r="I340" s="1">
        <v>1.44E-2</v>
      </c>
      <c r="J340" s="1">
        <v>2.1999999999999999E-2</v>
      </c>
      <c r="K340" s="1">
        <v>0.36549999999999999</v>
      </c>
      <c r="L340" s="1">
        <v>2.07E-2</v>
      </c>
      <c r="M340" s="1">
        <v>1.0999999999999999E-2</v>
      </c>
      <c r="N340" s="1">
        <v>2.29E-2</v>
      </c>
      <c r="O340" s="1">
        <v>3.5999999999999999E-3</v>
      </c>
      <c r="P340" s="1">
        <v>6.0499999999999998E-2</v>
      </c>
      <c r="Q340" s="1">
        <v>8.0100000000000005E-2</v>
      </c>
      <c r="R340" s="1">
        <v>3.1199999999999999E-2</v>
      </c>
      <c r="S340" s="1">
        <v>3.3300000000000003E-2</v>
      </c>
      <c r="T340" s="1">
        <v>3.4500000000000003E-2</v>
      </c>
      <c r="U340" s="1">
        <v>1E-3</v>
      </c>
      <c r="V340" s="1">
        <v>2.3999999999999998E-3</v>
      </c>
      <c r="W340" s="1">
        <v>0.73870000000000002</v>
      </c>
      <c r="X340" s="1">
        <v>0.36549999999999999</v>
      </c>
      <c r="Y340" s="1">
        <v>0.36549999999999999</v>
      </c>
      <c r="Z340" s="1" t="s">
        <v>1674</v>
      </c>
      <c r="AA340" s="1">
        <v>0</v>
      </c>
      <c r="AB340" s="1">
        <v>851</v>
      </c>
    </row>
    <row r="341" spans="1:28" x14ac:dyDescent="0.3">
      <c r="A341" s="1">
        <v>340</v>
      </c>
      <c r="B341" s="1" t="s">
        <v>1675</v>
      </c>
      <c r="C341" s="1">
        <v>5.8299999999999998E-2</v>
      </c>
      <c r="D341" s="1">
        <v>3.5999999999999999E-3</v>
      </c>
      <c r="E341" s="1">
        <v>0.04</v>
      </c>
      <c r="F341" s="1">
        <v>5.8299999999999998E-2</v>
      </c>
      <c r="G341" s="1">
        <v>1.4800000000000001E-2</v>
      </c>
      <c r="H341" s="1">
        <v>8.3000000000000001E-3</v>
      </c>
      <c r="I341" s="1">
        <v>8.8000000000000005E-3</v>
      </c>
      <c r="J341" s="1">
        <v>7.8600000000000003E-2</v>
      </c>
      <c r="K341" s="1">
        <v>0.1162</v>
      </c>
      <c r="L341" s="1">
        <v>0.26629999999999998</v>
      </c>
      <c r="M341" s="1">
        <v>3.8399999999999997E-2</v>
      </c>
      <c r="N341" s="1">
        <v>3.5799999999999998E-2</v>
      </c>
      <c r="O341" s="1">
        <v>4.1999999999999997E-3</v>
      </c>
      <c r="P341" s="1">
        <v>5.6399999999999999E-2</v>
      </c>
      <c r="Q341" s="1">
        <v>4.1099999999999998E-2</v>
      </c>
      <c r="R341" s="1">
        <v>2.4799999999999999E-2</v>
      </c>
      <c r="S341" s="1">
        <v>7.8700000000000006E-2</v>
      </c>
      <c r="T341" s="1">
        <v>2.9100000000000001E-2</v>
      </c>
      <c r="U341" s="1">
        <v>1.11E-2</v>
      </c>
      <c r="V341" s="1">
        <v>2.7199999999999998E-2</v>
      </c>
      <c r="W341" s="1">
        <v>0.84450000000000003</v>
      </c>
      <c r="X341" s="1">
        <v>0.26629999999999998</v>
      </c>
      <c r="Y341" s="1">
        <v>0.26629999999999998</v>
      </c>
      <c r="Z341" s="1" t="s">
        <v>1675</v>
      </c>
      <c r="AA341" s="1">
        <v>0</v>
      </c>
      <c r="AB341" s="1">
        <v>851</v>
      </c>
    </row>
    <row r="342" spans="1:28" x14ac:dyDescent="0.3">
      <c r="A342" s="1">
        <v>341</v>
      </c>
      <c r="B342" s="1" t="s">
        <v>1670</v>
      </c>
      <c r="C342" s="1">
        <v>6.8999999999999999E-3</v>
      </c>
      <c r="D342" s="1">
        <v>3.8E-3</v>
      </c>
      <c r="E342" s="1">
        <v>3.5000000000000001E-3</v>
      </c>
      <c r="F342" s="1">
        <v>4.1000000000000003E-3</v>
      </c>
      <c r="G342" s="1">
        <v>7.7499999999999999E-2</v>
      </c>
      <c r="H342" s="1">
        <v>5.4999999999999997E-3</v>
      </c>
      <c r="I342" s="1">
        <v>1.8E-3</v>
      </c>
      <c r="J342" s="1">
        <v>4.8300000000000003E-2</v>
      </c>
      <c r="K342" s="1">
        <v>3.8999999999999998E-3</v>
      </c>
      <c r="L342" s="1">
        <v>0.72419999999999995</v>
      </c>
      <c r="M342" s="1">
        <v>5.4000000000000003E-3</v>
      </c>
      <c r="N342" s="1">
        <v>3.0000000000000001E-3</v>
      </c>
      <c r="O342" s="1">
        <v>3.7000000000000002E-3</v>
      </c>
      <c r="P342" s="1">
        <v>2.8E-3</v>
      </c>
      <c r="Q342" s="1">
        <v>3.5000000000000001E-3</v>
      </c>
      <c r="R342" s="1">
        <v>5.1999999999999998E-3</v>
      </c>
      <c r="S342" s="1">
        <v>7.6E-3</v>
      </c>
      <c r="T342" s="1">
        <v>4.3299999999999998E-2</v>
      </c>
      <c r="U342" s="1">
        <v>1.2999999999999999E-3</v>
      </c>
      <c r="V342" s="1">
        <v>4.48E-2</v>
      </c>
      <c r="W342" s="1">
        <v>0.39660000000000001</v>
      </c>
      <c r="X342" s="1">
        <v>7.7499999999999999E-2</v>
      </c>
      <c r="Y342" s="1">
        <v>0.72419999999999995</v>
      </c>
      <c r="Z342" s="1" t="s">
        <v>1675</v>
      </c>
      <c r="AA342" s="1">
        <v>0.64659999999999995</v>
      </c>
      <c r="AB342" s="1">
        <v>851</v>
      </c>
    </row>
    <row r="343" spans="1:28" x14ac:dyDescent="0.3">
      <c r="A343" s="1">
        <v>342</v>
      </c>
      <c r="B343" s="1" t="s">
        <v>1674</v>
      </c>
      <c r="C343" s="1">
        <v>6.4000000000000003E-3</v>
      </c>
      <c r="D343" s="1">
        <v>1.4E-3</v>
      </c>
      <c r="E343" s="1">
        <v>6.0000000000000001E-3</v>
      </c>
      <c r="F343" s="1">
        <v>5.7000000000000002E-3</v>
      </c>
      <c r="G343" s="1">
        <v>8.0000000000000002E-3</v>
      </c>
      <c r="H343" s="1">
        <v>5.1999999999999998E-3</v>
      </c>
      <c r="I343" s="1">
        <v>4.1999999999999997E-3</v>
      </c>
      <c r="J343" s="1">
        <v>3.5999999999999999E-3</v>
      </c>
      <c r="K343" s="1">
        <v>0.85450000000000004</v>
      </c>
      <c r="L343" s="1">
        <v>6.4000000000000003E-3</v>
      </c>
      <c r="M343" s="1">
        <v>7.4000000000000003E-3</v>
      </c>
      <c r="N343" s="1">
        <v>1.14E-2</v>
      </c>
      <c r="O343" s="1">
        <v>3.5000000000000001E-3</v>
      </c>
      <c r="P343" s="1">
        <v>0.01</v>
      </c>
      <c r="Q343" s="1">
        <v>3.9699999999999999E-2</v>
      </c>
      <c r="R343" s="1">
        <v>5.4999999999999997E-3</v>
      </c>
      <c r="S343" s="1">
        <v>1.0200000000000001E-2</v>
      </c>
      <c r="T343" s="1">
        <v>7.6E-3</v>
      </c>
      <c r="U343" s="1">
        <v>8.9999999999999998E-4</v>
      </c>
      <c r="V343" s="1">
        <v>2.3E-3</v>
      </c>
      <c r="W343" s="1">
        <v>0.26440000000000002</v>
      </c>
      <c r="X343" s="1">
        <v>0.85450000000000004</v>
      </c>
      <c r="Y343" s="1">
        <v>0.85450000000000004</v>
      </c>
      <c r="Z343" s="1" t="s">
        <v>1674</v>
      </c>
      <c r="AA343" s="1">
        <v>0</v>
      </c>
      <c r="AB343" s="1">
        <v>851</v>
      </c>
    </row>
    <row r="344" spans="1:28" x14ac:dyDescent="0.3">
      <c r="A344" s="1">
        <v>343</v>
      </c>
      <c r="B344" s="1" t="s">
        <v>1674</v>
      </c>
      <c r="C344" s="1">
        <v>0.11169999999999999</v>
      </c>
      <c r="D344" s="1">
        <v>4.7999999999999996E-3</v>
      </c>
      <c r="E344" s="1">
        <v>0.10299999999999999</v>
      </c>
      <c r="F344" s="1">
        <v>9.0399999999999994E-2</v>
      </c>
      <c r="G344" s="1">
        <v>3.8E-3</v>
      </c>
      <c r="H344" s="1">
        <v>2.9700000000000001E-2</v>
      </c>
      <c r="I344" s="1">
        <v>1.6799999999999999E-2</v>
      </c>
      <c r="J344" s="1">
        <v>8.3999999999999995E-3</v>
      </c>
      <c r="K344" s="1">
        <v>0.19589999999999999</v>
      </c>
      <c r="L344" s="1">
        <v>2.0500000000000001E-2</v>
      </c>
      <c r="M344" s="1">
        <v>4.1000000000000003E-3</v>
      </c>
      <c r="N344" s="1">
        <v>4.9200000000000001E-2</v>
      </c>
      <c r="O344" s="1">
        <v>4.7000000000000002E-3</v>
      </c>
      <c r="P344" s="1">
        <v>7.8200000000000006E-2</v>
      </c>
      <c r="Q344" s="1">
        <v>7.2700000000000001E-2</v>
      </c>
      <c r="R344" s="1">
        <v>9.98E-2</v>
      </c>
      <c r="S344" s="1">
        <v>4.8500000000000001E-2</v>
      </c>
      <c r="T344" s="1">
        <v>0.01</v>
      </c>
      <c r="U344" s="1">
        <v>1E-3</v>
      </c>
      <c r="V344" s="1">
        <v>4.6800000000000001E-2</v>
      </c>
      <c r="W344" s="1">
        <v>0.83930000000000005</v>
      </c>
      <c r="X344" s="1">
        <v>0.19589999999999999</v>
      </c>
      <c r="Y344" s="1">
        <v>0.19589999999999999</v>
      </c>
      <c r="Z344" s="1" t="s">
        <v>1674</v>
      </c>
      <c r="AA344" s="1">
        <v>0</v>
      </c>
      <c r="AB344" s="1">
        <v>851</v>
      </c>
    </row>
    <row r="345" spans="1:28" x14ac:dyDescent="0.3">
      <c r="A345" s="1">
        <v>344</v>
      </c>
      <c r="B345" s="1" t="s">
        <v>1685</v>
      </c>
      <c r="C345" s="1">
        <v>3.5200000000000002E-2</v>
      </c>
      <c r="D345" s="1">
        <v>5.0000000000000001E-3</v>
      </c>
      <c r="E345" s="1">
        <v>3.5000000000000001E-3</v>
      </c>
      <c r="F345" s="1">
        <v>1.2200000000000001E-2</v>
      </c>
      <c r="G345" s="1">
        <v>0.19059999999999999</v>
      </c>
      <c r="H345" s="1">
        <v>5.5999999999999999E-3</v>
      </c>
      <c r="I345" s="1">
        <v>8.8000000000000005E-3</v>
      </c>
      <c r="J345" s="1">
        <v>0.1016</v>
      </c>
      <c r="K345" s="1">
        <v>6.0000000000000001E-3</v>
      </c>
      <c r="L345" s="1">
        <v>0.29120000000000001</v>
      </c>
      <c r="M345" s="1">
        <v>2.7900000000000001E-2</v>
      </c>
      <c r="N345" s="1">
        <v>1.2800000000000001E-2</v>
      </c>
      <c r="O345" s="1">
        <v>3.8E-3</v>
      </c>
      <c r="P345" s="1">
        <v>1.41E-2</v>
      </c>
      <c r="Q345" s="1">
        <v>3.5999999999999999E-3</v>
      </c>
      <c r="R345" s="1">
        <v>7.4000000000000003E-3</v>
      </c>
      <c r="S345" s="1">
        <v>1.04E-2</v>
      </c>
      <c r="T345" s="1">
        <v>0.14269999999999999</v>
      </c>
      <c r="U345" s="1">
        <v>7.1000000000000004E-3</v>
      </c>
      <c r="V345" s="1">
        <v>0.1106</v>
      </c>
      <c r="W345" s="1">
        <v>0.70889999999999997</v>
      </c>
      <c r="X345" s="1">
        <v>0.1106</v>
      </c>
      <c r="Y345" s="1">
        <v>0.29120000000000001</v>
      </c>
      <c r="Z345" s="1" t="s">
        <v>1675</v>
      </c>
      <c r="AA345" s="1">
        <v>0.1807</v>
      </c>
      <c r="AB345" s="1">
        <v>851</v>
      </c>
    </row>
    <row r="346" spans="1:28" x14ac:dyDescent="0.3">
      <c r="A346" s="1">
        <v>345</v>
      </c>
      <c r="B346" s="1" t="s">
        <v>1683</v>
      </c>
      <c r="C346" s="1">
        <v>5.2499999999999998E-2</v>
      </c>
      <c r="D346" s="1">
        <v>1.46E-2</v>
      </c>
      <c r="E346" s="1">
        <v>3.5000000000000001E-3</v>
      </c>
      <c r="F346" s="1">
        <v>1.21E-2</v>
      </c>
      <c r="G346" s="1">
        <v>8.2500000000000004E-2</v>
      </c>
      <c r="H346" s="1">
        <v>8.5000000000000006E-3</v>
      </c>
      <c r="I346" s="1">
        <v>1.8E-3</v>
      </c>
      <c r="J346" s="1">
        <v>0.29649999999999999</v>
      </c>
      <c r="K346" s="1">
        <v>6.4000000000000003E-3</v>
      </c>
      <c r="L346" s="1">
        <v>0.1216</v>
      </c>
      <c r="M346" s="1">
        <v>2.4299999999999999E-2</v>
      </c>
      <c r="N346" s="1">
        <v>3.0000000000000001E-3</v>
      </c>
      <c r="O346" s="1">
        <v>3.8E-3</v>
      </c>
      <c r="P346" s="1">
        <v>2.8E-3</v>
      </c>
      <c r="Q346" s="1">
        <v>3.2500000000000001E-2</v>
      </c>
      <c r="R346" s="1">
        <v>1.23E-2</v>
      </c>
      <c r="S346" s="1">
        <v>1.35E-2</v>
      </c>
      <c r="T346" s="1">
        <v>0.2472</v>
      </c>
      <c r="U346" s="1">
        <v>2.3099999999999999E-2</v>
      </c>
      <c r="V346" s="1">
        <v>3.7600000000000001E-2</v>
      </c>
      <c r="W346" s="1">
        <v>0.70799999999999996</v>
      </c>
      <c r="X346" s="1">
        <v>0.2472</v>
      </c>
      <c r="Y346" s="1">
        <v>0.29649999999999999</v>
      </c>
      <c r="Z346" s="1" t="s">
        <v>1673</v>
      </c>
      <c r="AA346" s="1">
        <v>4.9299999999999997E-2</v>
      </c>
      <c r="AB346" s="1">
        <v>851</v>
      </c>
    </row>
    <row r="347" spans="1:28" x14ac:dyDescent="0.3">
      <c r="A347" s="1">
        <v>346</v>
      </c>
      <c r="B347" s="1" t="s">
        <v>1680</v>
      </c>
      <c r="C347" s="1">
        <v>3.4599999999999999E-2</v>
      </c>
      <c r="D347" s="1">
        <v>2.3999999999999998E-3</v>
      </c>
      <c r="E347" s="1">
        <v>3.7900000000000003E-2</v>
      </c>
      <c r="F347" s="1">
        <v>2.1000000000000001E-2</v>
      </c>
      <c r="G347" s="1">
        <v>3.7000000000000002E-3</v>
      </c>
      <c r="H347" s="1">
        <v>1.1900000000000001E-2</v>
      </c>
      <c r="I347" s="1">
        <v>3.73E-2</v>
      </c>
      <c r="J347" s="1">
        <v>1.3599999999999999E-2</v>
      </c>
      <c r="K347" s="1">
        <v>0.40250000000000002</v>
      </c>
      <c r="L347" s="1">
        <v>3.6700000000000003E-2</v>
      </c>
      <c r="M347" s="1">
        <v>6.1000000000000004E-3</v>
      </c>
      <c r="N347" s="1">
        <v>4.2500000000000003E-2</v>
      </c>
      <c r="O347" s="1">
        <v>8.0999999999999996E-3</v>
      </c>
      <c r="P347" s="1">
        <v>1.1599999999999999E-2</v>
      </c>
      <c r="Q347" s="1">
        <v>0.25600000000000001</v>
      </c>
      <c r="R347" s="1">
        <v>2.1899999999999999E-2</v>
      </c>
      <c r="S347" s="1">
        <v>1.01E-2</v>
      </c>
      <c r="T347" s="1">
        <v>9.1000000000000004E-3</v>
      </c>
      <c r="U347" s="1">
        <v>2.3999999999999998E-3</v>
      </c>
      <c r="V347" s="1">
        <v>3.0700000000000002E-2</v>
      </c>
      <c r="W347" s="1">
        <v>0.65990000000000004</v>
      </c>
      <c r="X347" s="1">
        <v>0.25600000000000001</v>
      </c>
      <c r="Y347" s="1">
        <v>0.40250000000000002</v>
      </c>
      <c r="Z347" s="1" t="s">
        <v>1674</v>
      </c>
      <c r="AA347" s="1">
        <v>0.14649999999999999</v>
      </c>
      <c r="AB347" s="1">
        <v>851</v>
      </c>
    </row>
    <row r="348" spans="1:28" x14ac:dyDescent="0.3">
      <c r="A348" s="1">
        <v>347</v>
      </c>
      <c r="B348" s="1" t="s">
        <v>1669</v>
      </c>
      <c r="C348" s="1">
        <v>4.6899999999999997E-2</v>
      </c>
      <c r="D348" s="1">
        <v>3.3999999999999998E-3</v>
      </c>
      <c r="E348" s="1">
        <v>4.6699999999999998E-2</v>
      </c>
      <c r="F348" s="1">
        <v>0.152</v>
      </c>
      <c r="G348" s="1">
        <v>2.8E-3</v>
      </c>
      <c r="H348" s="1">
        <v>1.9300000000000001E-2</v>
      </c>
      <c r="I348" s="1">
        <v>1.6799999999999999E-2</v>
      </c>
      <c r="J348" s="1">
        <v>1.5100000000000001E-2</v>
      </c>
      <c r="K348" s="1">
        <v>0.24049999999999999</v>
      </c>
      <c r="L348" s="1">
        <v>3.1399999999999997E-2</v>
      </c>
      <c r="M348" s="1">
        <v>4.0000000000000001E-3</v>
      </c>
      <c r="N348" s="1">
        <v>7.9799999999999996E-2</v>
      </c>
      <c r="O348" s="1">
        <v>6.7999999999999996E-3</v>
      </c>
      <c r="P348" s="1">
        <v>0.10009999999999999</v>
      </c>
      <c r="Q348" s="1">
        <v>3.56E-2</v>
      </c>
      <c r="R348" s="1">
        <v>6.0999999999999999E-2</v>
      </c>
      <c r="S348" s="1">
        <v>0.1123</v>
      </c>
      <c r="T348" s="1">
        <v>1.89E-2</v>
      </c>
      <c r="U348" s="1">
        <v>1E-3</v>
      </c>
      <c r="V348" s="1">
        <v>5.4999999999999997E-3</v>
      </c>
      <c r="W348" s="1">
        <v>0.80179999999999996</v>
      </c>
      <c r="X348" s="1">
        <v>0.152</v>
      </c>
      <c r="Y348" s="1">
        <v>0.24049999999999999</v>
      </c>
      <c r="Z348" s="1" t="s">
        <v>1674</v>
      </c>
      <c r="AA348" s="1">
        <v>8.8499999999999995E-2</v>
      </c>
      <c r="AB348" s="1">
        <v>851</v>
      </c>
    </row>
    <row r="349" spans="1:28" x14ac:dyDescent="0.3">
      <c r="A349" s="1">
        <v>348</v>
      </c>
      <c r="B349" s="1" t="s">
        <v>1685</v>
      </c>
      <c r="C349" s="1">
        <v>3.1E-2</v>
      </c>
      <c r="D349" s="1">
        <v>7.3000000000000001E-3</v>
      </c>
      <c r="E349" s="1">
        <v>4.7300000000000002E-2</v>
      </c>
      <c r="F349" s="1">
        <v>3.15E-2</v>
      </c>
      <c r="G349" s="1">
        <v>2.58E-2</v>
      </c>
      <c r="H349" s="1">
        <v>5.3E-3</v>
      </c>
      <c r="I349" s="1">
        <v>5.5300000000000002E-2</v>
      </c>
      <c r="J349" s="1">
        <v>3.6600000000000001E-2</v>
      </c>
      <c r="K349" s="1">
        <v>3.39E-2</v>
      </c>
      <c r="L349" s="1">
        <v>9.8000000000000004E-2</v>
      </c>
      <c r="M349" s="1">
        <v>1.49E-2</v>
      </c>
      <c r="N349" s="1">
        <v>0.14380000000000001</v>
      </c>
      <c r="O349" s="1">
        <v>6.3E-3</v>
      </c>
      <c r="P349" s="1">
        <v>6.4600000000000005E-2</v>
      </c>
      <c r="Q349" s="1">
        <v>2.0500000000000001E-2</v>
      </c>
      <c r="R349" s="1">
        <v>2.86E-2</v>
      </c>
      <c r="S349" s="1">
        <v>3.8300000000000001E-2</v>
      </c>
      <c r="T349" s="1">
        <v>3.8199999999999998E-2</v>
      </c>
      <c r="U349" s="1">
        <v>2.5999999999999999E-3</v>
      </c>
      <c r="V349" s="1">
        <v>0.27</v>
      </c>
      <c r="W349" s="1">
        <v>0.83230000000000004</v>
      </c>
      <c r="X349" s="1">
        <v>0.27</v>
      </c>
      <c r="Y349" s="1">
        <v>0.27</v>
      </c>
      <c r="Z349" s="1" t="s">
        <v>1685</v>
      </c>
      <c r="AA349" s="1">
        <v>0</v>
      </c>
      <c r="AB349" s="1">
        <v>851</v>
      </c>
    </row>
    <row r="350" spans="1:28" x14ac:dyDescent="0.3">
      <c r="A350" s="1">
        <v>349</v>
      </c>
      <c r="B350" s="1" t="s">
        <v>1675</v>
      </c>
      <c r="C350" s="1">
        <v>8.1799999999999998E-2</v>
      </c>
      <c r="D350" s="1">
        <v>6.0900000000000003E-2</v>
      </c>
      <c r="E350" s="1">
        <v>0.1104</v>
      </c>
      <c r="F350" s="1">
        <v>3.7600000000000001E-2</v>
      </c>
      <c r="G350" s="1">
        <v>5.0900000000000001E-2</v>
      </c>
      <c r="H350" s="1">
        <v>4.9099999999999998E-2</v>
      </c>
      <c r="I350" s="1">
        <v>1.32E-2</v>
      </c>
      <c r="J350" s="1">
        <v>3.7900000000000003E-2</v>
      </c>
      <c r="K350" s="1">
        <v>5.5100000000000003E-2</v>
      </c>
      <c r="L350" s="1">
        <v>0.1903</v>
      </c>
      <c r="M350" s="1">
        <v>1.2800000000000001E-2</v>
      </c>
      <c r="N350" s="1">
        <v>4.5100000000000001E-2</v>
      </c>
      <c r="O350" s="1">
        <v>4.1300000000000003E-2</v>
      </c>
      <c r="P350" s="1">
        <v>1.2500000000000001E-2</v>
      </c>
      <c r="Q350" s="1">
        <v>1.49E-2</v>
      </c>
      <c r="R350" s="1">
        <v>8.1500000000000003E-2</v>
      </c>
      <c r="S350" s="1">
        <v>4.0599999999999997E-2</v>
      </c>
      <c r="T350" s="1">
        <v>4.1500000000000002E-2</v>
      </c>
      <c r="U350" s="1">
        <v>1.9E-3</v>
      </c>
      <c r="V350" s="1">
        <v>2.1000000000000001E-2</v>
      </c>
      <c r="W350" s="1">
        <v>0.90169999999999995</v>
      </c>
      <c r="X350" s="1">
        <v>0.1903</v>
      </c>
      <c r="Y350" s="1">
        <v>0.1903</v>
      </c>
      <c r="Z350" s="1" t="s">
        <v>1675</v>
      </c>
      <c r="AA350" s="1">
        <v>0</v>
      </c>
      <c r="AB350" s="1">
        <v>851</v>
      </c>
    </row>
    <row r="351" spans="1:28" x14ac:dyDescent="0.3">
      <c r="A351" s="1">
        <v>350</v>
      </c>
      <c r="B351" s="1" t="s">
        <v>1678</v>
      </c>
      <c r="C351" s="1">
        <v>3.6700000000000003E-2</v>
      </c>
      <c r="D351" s="1">
        <v>1.6000000000000001E-3</v>
      </c>
      <c r="E351" s="1">
        <v>0.14979999999999999</v>
      </c>
      <c r="F351" s="1">
        <v>3.9699999999999999E-2</v>
      </c>
      <c r="G351" s="1">
        <v>9.4999999999999998E-3</v>
      </c>
      <c r="H351" s="1">
        <v>4.1300000000000003E-2</v>
      </c>
      <c r="I351" s="1">
        <v>9.1999999999999998E-3</v>
      </c>
      <c r="J351" s="1">
        <v>1.4200000000000001E-2</v>
      </c>
      <c r="K351" s="1">
        <v>0.10299999999999999</v>
      </c>
      <c r="L351" s="1">
        <v>2.46E-2</v>
      </c>
      <c r="M351" s="1">
        <v>5.7000000000000002E-3</v>
      </c>
      <c r="N351" s="1">
        <v>7.2900000000000006E-2</v>
      </c>
      <c r="O351" s="1">
        <v>0.25700000000000001</v>
      </c>
      <c r="P351" s="1">
        <v>1.72E-2</v>
      </c>
      <c r="Q351" s="1">
        <v>3.3799999999999997E-2</v>
      </c>
      <c r="R351" s="1">
        <v>0.1016</v>
      </c>
      <c r="S351" s="1">
        <v>5.8700000000000002E-2</v>
      </c>
      <c r="T351" s="1">
        <v>1.09E-2</v>
      </c>
      <c r="U351" s="1">
        <v>1.1999999999999999E-3</v>
      </c>
      <c r="V351" s="1">
        <v>1.15E-2</v>
      </c>
      <c r="W351" s="1">
        <v>0.8044</v>
      </c>
      <c r="X351" s="1">
        <v>0.25700000000000001</v>
      </c>
      <c r="Y351" s="1">
        <v>0.25700000000000001</v>
      </c>
      <c r="Z351" s="1" t="s">
        <v>1678</v>
      </c>
      <c r="AA351" s="1">
        <v>0</v>
      </c>
      <c r="AB351" s="1">
        <v>851</v>
      </c>
    </row>
    <row r="352" spans="1:28" x14ac:dyDescent="0.3">
      <c r="A352" s="1">
        <v>351</v>
      </c>
      <c r="B352" s="1" t="s">
        <v>1674</v>
      </c>
      <c r="C352" s="1">
        <v>4.7800000000000002E-2</v>
      </c>
      <c r="D352" s="1">
        <v>1.5E-3</v>
      </c>
      <c r="E352" s="1">
        <v>0.1303</v>
      </c>
      <c r="F352" s="1">
        <v>0.20680000000000001</v>
      </c>
      <c r="G352" s="1">
        <v>6.7999999999999996E-3</v>
      </c>
      <c r="H352" s="1">
        <v>2.1299999999999999E-2</v>
      </c>
      <c r="I352" s="1">
        <v>1.5800000000000002E-2</v>
      </c>
      <c r="J352" s="1">
        <v>9.2999999999999992E-3</v>
      </c>
      <c r="K352" s="1">
        <v>0.22539999999999999</v>
      </c>
      <c r="L352" s="1">
        <v>1.24E-2</v>
      </c>
      <c r="M352" s="1">
        <v>4.7999999999999996E-3</v>
      </c>
      <c r="N352" s="1">
        <v>3.8100000000000002E-2</v>
      </c>
      <c r="O352" s="1">
        <v>2.7E-2</v>
      </c>
      <c r="P352" s="1">
        <v>4.8500000000000001E-2</v>
      </c>
      <c r="Q352" s="1">
        <v>5.6099999999999997E-2</v>
      </c>
      <c r="R352" s="1">
        <v>7.1300000000000002E-2</v>
      </c>
      <c r="S352" s="1">
        <v>5.2900000000000003E-2</v>
      </c>
      <c r="T352" s="1">
        <v>1.12E-2</v>
      </c>
      <c r="U352" s="1">
        <v>2.3E-3</v>
      </c>
      <c r="V352" s="1">
        <v>1.03E-2</v>
      </c>
      <c r="W352" s="1">
        <v>0.79210000000000003</v>
      </c>
      <c r="X352" s="1">
        <v>0.22539999999999999</v>
      </c>
      <c r="Y352" s="1">
        <v>0.22539999999999999</v>
      </c>
      <c r="Z352" s="1" t="s">
        <v>1674</v>
      </c>
      <c r="AA352" s="1">
        <v>0</v>
      </c>
      <c r="AB352" s="1">
        <v>851</v>
      </c>
    </row>
    <row r="353" spans="1:28" x14ac:dyDescent="0.3">
      <c r="A353" s="1">
        <v>352</v>
      </c>
      <c r="B353" s="1" t="s">
        <v>1679</v>
      </c>
      <c r="C353" s="1">
        <v>5.4699999999999999E-2</v>
      </c>
      <c r="D353" s="1">
        <v>2.8E-3</v>
      </c>
      <c r="E353" s="1">
        <v>9.7299999999999998E-2</v>
      </c>
      <c r="F353" s="1">
        <v>0.1792</v>
      </c>
      <c r="G353" s="1">
        <v>1.32E-2</v>
      </c>
      <c r="H353" s="1">
        <v>2.7099999999999999E-2</v>
      </c>
      <c r="I353" s="1">
        <v>1.5100000000000001E-2</v>
      </c>
      <c r="J353" s="1">
        <v>1.7299999999999999E-2</v>
      </c>
      <c r="K353" s="1">
        <v>0.29399999999999998</v>
      </c>
      <c r="L353" s="1">
        <v>3.9E-2</v>
      </c>
      <c r="M353" s="1">
        <v>9.2999999999999992E-3</v>
      </c>
      <c r="N353" s="1">
        <v>3.2199999999999999E-2</v>
      </c>
      <c r="O353" s="1">
        <v>5.1000000000000004E-3</v>
      </c>
      <c r="P353" s="1">
        <v>7.4499999999999997E-2</v>
      </c>
      <c r="Q353" s="1">
        <v>3.8199999999999998E-2</v>
      </c>
      <c r="R353" s="1">
        <v>4.6899999999999997E-2</v>
      </c>
      <c r="S353" s="1">
        <v>2.3400000000000001E-2</v>
      </c>
      <c r="T353" s="1">
        <v>2.58E-2</v>
      </c>
      <c r="U353" s="1">
        <v>1E-3</v>
      </c>
      <c r="V353" s="1">
        <v>3.5999999999999999E-3</v>
      </c>
      <c r="W353" s="1">
        <v>0.78049999999999997</v>
      </c>
      <c r="X353" s="1">
        <v>7.4499999999999997E-2</v>
      </c>
      <c r="Y353" s="1">
        <v>0.29399999999999998</v>
      </c>
      <c r="Z353" s="1" t="s">
        <v>1674</v>
      </c>
      <c r="AA353" s="1">
        <v>0.2195</v>
      </c>
      <c r="AB353" s="1">
        <v>851</v>
      </c>
    </row>
    <row r="354" spans="1:28" x14ac:dyDescent="0.3">
      <c r="A354" s="1">
        <v>353</v>
      </c>
      <c r="B354" s="1" t="s">
        <v>1685</v>
      </c>
      <c r="C354" s="1">
        <v>5.7599999999999998E-2</v>
      </c>
      <c r="D354" s="1">
        <v>7.9000000000000008E-3</v>
      </c>
      <c r="E354" s="1">
        <v>1.1900000000000001E-2</v>
      </c>
      <c r="F354" s="1">
        <v>1.7100000000000001E-2</v>
      </c>
      <c r="G354" s="1">
        <v>6.5600000000000006E-2</v>
      </c>
      <c r="H354" s="1">
        <v>1.3599999999999999E-2</v>
      </c>
      <c r="I354" s="1">
        <v>3.8E-3</v>
      </c>
      <c r="J354" s="1">
        <v>1.7100000000000001E-2</v>
      </c>
      <c r="K354" s="1">
        <v>7.3800000000000004E-2</v>
      </c>
      <c r="L354" s="1">
        <v>2.76E-2</v>
      </c>
      <c r="M354" s="1">
        <v>3.2000000000000002E-3</v>
      </c>
      <c r="N354" s="1">
        <v>8.8999999999999999E-3</v>
      </c>
      <c r="O354" s="1">
        <v>4.0000000000000001E-3</v>
      </c>
      <c r="P354" s="1">
        <v>1.9099999999999999E-2</v>
      </c>
      <c r="Q354" s="1">
        <v>4.5100000000000001E-2</v>
      </c>
      <c r="R354" s="1">
        <v>1.2699999999999999E-2</v>
      </c>
      <c r="S354" s="1">
        <v>1.2800000000000001E-2</v>
      </c>
      <c r="T354" s="1">
        <v>1.44E-2</v>
      </c>
      <c r="U354" s="1">
        <v>2.8E-3</v>
      </c>
      <c r="V354" s="1">
        <v>0.58099999999999996</v>
      </c>
      <c r="W354" s="1">
        <v>0.58299999999999996</v>
      </c>
      <c r="X354" s="1">
        <v>0.58099999999999996</v>
      </c>
      <c r="Y354" s="1">
        <v>0.58099999999999996</v>
      </c>
      <c r="Z354" s="1" t="s">
        <v>1685</v>
      </c>
      <c r="AA354" s="1">
        <v>0</v>
      </c>
      <c r="AB354" s="1">
        <v>851</v>
      </c>
    </row>
    <row r="355" spans="1:28" x14ac:dyDescent="0.3">
      <c r="A355" s="1">
        <v>354</v>
      </c>
      <c r="B355" s="1" t="s">
        <v>1668</v>
      </c>
      <c r="C355" s="1">
        <v>9.2499999999999999E-2</v>
      </c>
      <c r="D355" s="1">
        <v>3.0000000000000001E-3</v>
      </c>
      <c r="E355" s="1">
        <v>0.13250000000000001</v>
      </c>
      <c r="F355" s="1">
        <v>4.6300000000000001E-2</v>
      </c>
      <c r="G355" s="1">
        <v>3.3599999999999998E-2</v>
      </c>
      <c r="H355" s="1">
        <v>4.1599999999999998E-2</v>
      </c>
      <c r="I355" s="1">
        <v>3.4599999999999999E-2</v>
      </c>
      <c r="J355" s="1">
        <v>1.5800000000000002E-2</v>
      </c>
      <c r="K355" s="1">
        <v>0.16619999999999999</v>
      </c>
      <c r="L355" s="1">
        <v>1.8100000000000002E-2</v>
      </c>
      <c r="M355" s="1">
        <v>2.2000000000000001E-3</v>
      </c>
      <c r="N355" s="1">
        <v>0.12670000000000001</v>
      </c>
      <c r="O355" s="1">
        <v>8.0999999999999996E-3</v>
      </c>
      <c r="P355" s="1">
        <v>3.9800000000000002E-2</v>
      </c>
      <c r="Q355" s="1">
        <v>7.46E-2</v>
      </c>
      <c r="R355" s="1">
        <v>4.3900000000000002E-2</v>
      </c>
      <c r="S355" s="1">
        <v>3.4500000000000003E-2</v>
      </c>
      <c r="T355" s="1">
        <v>4.3799999999999999E-2</v>
      </c>
      <c r="U355" s="1">
        <v>2.2000000000000001E-3</v>
      </c>
      <c r="V355" s="1">
        <v>4.0099999999999997E-2</v>
      </c>
      <c r="W355" s="1">
        <v>0.87309999999999999</v>
      </c>
      <c r="X355" s="1">
        <v>0.13250000000000001</v>
      </c>
      <c r="Y355" s="1">
        <v>0.16619999999999999</v>
      </c>
      <c r="Z355" s="1" t="s">
        <v>1674</v>
      </c>
      <c r="AA355" s="1">
        <v>3.3700000000000001E-2</v>
      </c>
      <c r="AB355" s="1">
        <v>851</v>
      </c>
    </row>
    <row r="356" spans="1:28" x14ac:dyDescent="0.3">
      <c r="A356" s="1">
        <v>355</v>
      </c>
      <c r="B356" s="1" t="s">
        <v>1682</v>
      </c>
      <c r="C356" s="1">
        <v>7.9699999999999993E-2</v>
      </c>
      <c r="D356" s="1">
        <v>5.7000000000000002E-3</v>
      </c>
      <c r="E356" s="1">
        <v>9.7600000000000006E-2</v>
      </c>
      <c r="F356" s="1">
        <v>0.29289999999999999</v>
      </c>
      <c r="G356" s="1">
        <v>1.6299999999999999E-2</v>
      </c>
      <c r="H356" s="1">
        <v>0.03</v>
      </c>
      <c r="I356" s="1">
        <v>1.06E-2</v>
      </c>
      <c r="J356" s="1">
        <v>1.6E-2</v>
      </c>
      <c r="K356" s="1">
        <v>0.1244</v>
      </c>
      <c r="L356" s="1">
        <v>2.8400000000000002E-2</v>
      </c>
      <c r="M356" s="1">
        <v>1.0999999999999999E-2</v>
      </c>
      <c r="N356" s="1">
        <v>5.8400000000000001E-2</v>
      </c>
      <c r="O356" s="1">
        <v>1.2800000000000001E-2</v>
      </c>
      <c r="P356" s="1">
        <v>4.1099999999999998E-2</v>
      </c>
      <c r="Q356" s="1">
        <v>4.6699999999999998E-2</v>
      </c>
      <c r="R356" s="1">
        <v>6.4500000000000002E-2</v>
      </c>
      <c r="S356" s="1">
        <v>2.93E-2</v>
      </c>
      <c r="T356" s="1">
        <v>2.1000000000000001E-2</v>
      </c>
      <c r="U356" s="1">
        <v>3.0999999999999999E-3</v>
      </c>
      <c r="V356" s="1">
        <v>1.04E-2</v>
      </c>
      <c r="W356" s="1">
        <v>0.81359999999999999</v>
      </c>
      <c r="X356" s="1">
        <v>2.93E-2</v>
      </c>
      <c r="Y356" s="1">
        <v>0.29289999999999999</v>
      </c>
      <c r="Z356" s="1" t="s">
        <v>1669</v>
      </c>
      <c r="AA356" s="1">
        <v>0.2636</v>
      </c>
      <c r="AB356" s="1">
        <v>851</v>
      </c>
    </row>
    <row r="357" spans="1:28" x14ac:dyDescent="0.3">
      <c r="A357" s="1">
        <v>356</v>
      </c>
      <c r="B357" s="1" t="s">
        <v>1673</v>
      </c>
      <c r="C357" s="1">
        <v>3.1300000000000001E-2</v>
      </c>
      <c r="D357" s="1">
        <v>1.4800000000000001E-2</v>
      </c>
      <c r="E357" s="1">
        <v>1.2699999999999999E-2</v>
      </c>
      <c r="F357" s="1">
        <v>1.7500000000000002E-2</v>
      </c>
      <c r="G357" s="1">
        <v>0.15740000000000001</v>
      </c>
      <c r="H357" s="1">
        <v>2.12E-2</v>
      </c>
      <c r="I357" s="1">
        <v>5.7999999999999996E-3</v>
      </c>
      <c r="J357" s="1">
        <v>0.25309999999999999</v>
      </c>
      <c r="K357" s="1">
        <v>2.23E-2</v>
      </c>
      <c r="L357" s="1">
        <v>8.8800000000000004E-2</v>
      </c>
      <c r="M357" s="1">
        <v>0.104</v>
      </c>
      <c r="N357" s="1">
        <v>1.8100000000000002E-2</v>
      </c>
      <c r="O357" s="1">
        <v>1.29E-2</v>
      </c>
      <c r="P357" s="1">
        <v>1.12E-2</v>
      </c>
      <c r="Q357" s="1">
        <v>1.26E-2</v>
      </c>
      <c r="R357" s="1">
        <v>2.3099999999999999E-2</v>
      </c>
      <c r="S357" s="1">
        <v>2.7300000000000001E-2</v>
      </c>
      <c r="T357" s="1">
        <v>0.14419999999999999</v>
      </c>
      <c r="U357" s="1">
        <v>5.3E-3</v>
      </c>
      <c r="V357" s="1">
        <v>1.6199999999999999E-2</v>
      </c>
      <c r="W357" s="1">
        <v>0.79330000000000001</v>
      </c>
      <c r="X357" s="1">
        <v>0.25309999999999999</v>
      </c>
      <c r="Y357" s="1">
        <v>0.25309999999999999</v>
      </c>
      <c r="Z357" s="1" t="s">
        <v>1673</v>
      </c>
      <c r="AA357" s="1">
        <v>0</v>
      </c>
      <c r="AB357" s="1">
        <v>851</v>
      </c>
    </row>
    <row r="358" spans="1:28" x14ac:dyDescent="0.3">
      <c r="A358" s="1">
        <v>357</v>
      </c>
      <c r="B358" s="1" t="s">
        <v>1670</v>
      </c>
      <c r="C358" s="1">
        <v>2.2700000000000001E-2</v>
      </c>
      <c r="D358" s="1">
        <v>8.3999999999999995E-3</v>
      </c>
      <c r="E358" s="1">
        <v>1.52E-2</v>
      </c>
      <c r="F358" s="1">
        <v>1.8100000000000002E-2</v>
      </c>
      <c r="G358" s="1">
        <v>0.65490000000000004</v>
      </c>
      <c r="H358" s="1">
        <v>2.2599999999999999E-2</v>
      </c>
      <c r="I358" s="1">
        <v>7.6E-3</v>
      </c>
      <c r="J358" s="1">
        <v>2.2499999999999999E-2</v>
      </c>
      <c r="K358" s="1">
        <v>1.95E-2</v>
      </c>
      <c r="L358" s="1">
        <v>4.6399999999999997E-2</v>
      </c>
      <c r="M358" s="1">
        <v>1.09E-2</v>
      </c>
      <c r="N358" s="1">
        <v>1.4500000000000001E-2</v>
      </c>
      <c r="O358" s="1">
        <v>1.4800000000000001E-2</v>
      </c>
      <c r="P358" s="1">
        <v>1.4800000000000001E-2</v>
      </c>
      <c r="Q358" s="1">
        <v>1.5299999999999999E-2</v>
      </c>
      <c r="R358" s="1">
        <v>2.1399999999999999E-2</v>
      </c>
      <c r="S358" s="1">
        <v>1.7299999999999999E-2</v>
      </c>
      <c r="T358" s="1">
        <v>3.0599999999999999E-2</v>
      </c>
      <c r="U358" s="1">
        <v>4.7000000000000002E-3</v>
      </c>
      <c r="V358" s="1">
        <v>1.77E-2</v>
      </c>
      <c r="W358" s="1">
        <v>0.54149999999999998</v>
      </c>
      <c r="X358" s="1">
        <v>0.65490000000000004</v>
      </c>
      <c r="Y358" s="1">
        <v>0.65490000000000004</v>
      </c>
      <c r="Z358" s="1" t="s">
        <v>1670</v>
      </c>
      <c r="AA358" s="1">
        <v>0</v>
      </c>
      <c r="AB358" s="1">
        <v>851</v>
      </c>
    </row>
    <row r="359" spans="1:28" x14ac:dyDescent="0.3">
      <c r="A359" s="1">
        <v>358</v>
      </c>
      <c r="B359" s="1" t="s">
        <v>1674</v>
      </c>
      <c r="C359" s="1">
        <v>3.5099999999999999E-2</v>
      </c>
      <c r="D359" s="1">
        <v>8.3000000000000001E-3</v>
      </c>
      <c r="E359" s="1">
        <v>3.2099999999999997E-2</v>
      </c>
      <c r="F359" s="1">
        <v>2.6599999999999999E-2</v>
      </c>
      <c r="G359" s="1">
        <v>1.4200000000000001E-2</v>
      </c>
      <c r="H359" s="1">
        <v>5.6399999999999999E-2</v>
      </c>
      <c r="I359" s="1">
        <v>2.9899999999999999E-2</v>
      </c>
      <c r="J359" s="1">
        <v>3.5099999999999999E-2</v>
      </c>
      <c r="K359" s="1">
        <v>0.1827</v>
      </c>
      <c r="L359" s="1">
        <v>3.9E-2</v>
      </c>
      <c r="M359" s="1">
        <v>7.7000000000000002E-3</v>
      </c>
      <c r="N359" s="1">
        <v>5.8299999999999998E-2</v>
      </c>
      <c r="O359" s="1">
        <v>1.54E-2</v>
      </c>
      <c r="P359" s="1">
        <v>1.4800000000000001E-2</v>
      </c>
      <c r="Q359" s="1">
        <v>0.24959999999999999</v>
      </c>
      <c r="R359" s="1">
        <v>7.3099999999999998E-2</v>
      </c>
      <c r="S359" s="1">
        <v>2.93E-2</v>
      </c>
      <c r="T359" s="1">
        <v>7.3499999999999996E-2</v>
      </c>
      <c r="U359" s="1">
        <v>4.3E-3</v>
      </c>
      <c r="V359" s="1">
        <v>1.47E-2</v>
      </c>
      <c r="W359" s="1">
        <v>0.83260000000000001</v>
      </c>
      <c r="X359" s="1">
        <v>0.1827</v>
      </c>
      <c r="Y359" s="1">
        <v>0.24959999999999999</v>
      </c>
      <c r="Z359" s="1" t="s">
        <v>1680</v>
      </c>
      <c r="AA359" s="1">
        <v>6.6799999999999998E-2</v>
      </c>
      <c r="AB359" s="1">
        <v>851</v>
      </c>
    </row>
    <row r="360" spans="1:28" x14ac:dyDescent="0.3">
      <c r="A360" s="1">
        <v>359</v>
      </c>
      <c r="B360" s="1" t="s">
        <v>1668</v>
      </c>
      <c r="C360" s="1">
        <v>4.8800000000000003E-2</v>
      </c>
      <c r="D360" s="1">
        <v>5.7000000000000002E-3</v>
      </c>
      <c r="E360" s="1">
        <v>0.2253</v>
      </c>
      <c r="F360" s="1">
        <v>7.8100000000000003E-2</v>
      </c>
      <c r="G360" s="1">
        <v>1.0500000000000001E-2</v>
      </c>
      <c r="H360" s="1">
        <v>3.1099999999999999E-2</v>
      </c>
      <c r="I360" s="1">
        <v>2.3099999999999999E-2</v>
      </c>
      <c r="J360" s="1">
        <v>1.9900000000000001E-2</v>
      </c>
      <c r="K360" s="1">
        <v>0.13469999999999999</v>
      </c>
      <c r="L360" s="1">
        <v>2.7199999999999998E-2</v>
      </c>
      <c r="M360" s="1">
        <v>8.9999999999999993E-3</v>
      </c>
      <c r="N360" s="1">
        <v>6.8599999999999994E-2</v>
      </c>
      <c r="O360" s="1">
        <v>3.5200000000000002E-2</v>
      </c>
      <c r="P360" s="1">
        <v>2.86E-2</v>
      </c>
      <c r="Q360" s="1">
        <v>3.3399999999999999E-2</v>
      </c>
      <c r="R360" s="1">
        <v>0.1163</v>
      </c>
      <c r="S360" s="1">
        <v>5.3400000000000003E-2</v>
      </c>
      <c r="T360" s="1">
        <v>2.9899999999999999E-2</v>
      </c>
      <c r="U360" s="1">
        <v>9.4000000000000004E-3</v>
      </c>
      <c r="V360" s="1">
        <v>1.17E-2</v>
      </c>
      <c r="W360" s="1">
        <v>0.85709999999999997</v>
      </c>
      <c r="X360" s="1">
        <v>0.2253</v>
      </c>
      <c r="Y360" s="1">
        <v>0.2253</v>
      </c>
      <c r="Z360" s="1" t="s">
        <v>1668</v>
      </c>
      <c r="AA360" s="1">
        <v>0</v>
      </c>
      <c r="AB360" s="1">
        <v>851</v>
      </c>
    </row>
    <row r="361" spans="1:28" x14ac:dyDescent="0.3">
      <c r="A361" s="1">
        <v>360</v>
      </c>
      <c r="B361" s="1" t="s">
        <v>1681</v>
      </c>
      <c r="C361" s="1">
        <v>9.5899999999999999E-2</v>
      </c>
      <c r="D361" s="1">
        <v>6.0000000000000001E-3</v>
      </c>
      <c r="E361" s="1">
        <v>8.6199999999999999E-2</v>
      </c>
      <c r="F361" s="1">
        <v>9.8599999999999993E-2</v>
      </c>
      <c r="G361" s="1">
        <v>8.8000000000000005E-3</v>
      </c>
      <c r="H361" s="1">
        <v>4.8099999999999997E-2</v>
      </c>
      <c r="I361" s="1">
        <v>9.4000000000000004E-3</v>
      </c>
      <c r="J361" s="1">
        <v>2.3300000000000001E-2</v>
      </c>
      <c r="K361" s="1">
        <v>0.17019999999999999</v>
      </c>
      <c r="L361" s="1">
        <v>2.8000000000000001E-2</v>
      </c>
      <c r="M361" s="1">
        <v>2.3400000000000001E-2</v>
      </c>
      <c r="N361" s="1">
        <v>6.0299999999999999E-2</v>
      </c>
      <c r="O361" s="1">
        <v>3.2800000000000003E-2</v>
      </c>
      <c r="P361" s="1">
        <v>5.3199999999999997E-2</v>
      </c>
      <c r="Q361" s="1">
        <v>2.5600000000000001E-2</v>
      </c>
      <c r="R361" s="1">
        <v>0.12180000000000001</v>
      </c>
      <c r="S361" s="1">
        <v>7.7100000000000002E-2</v>
      </c>
      <c r="T361" s="1">
        <v>0.02</v>
      </c>
      <c r="U361" s="1">
        <v>2.3999999999999998E-3</v>
      </c>
      <c r="V361" s="1">
        <v>8.8000000000000005E-3</v>
      </c>
      <c r="W361" s="1">
        <v>0.87580000000000002</v>
      </c>
      <c r="X361" s="1">
        <v>0.12180000000000001</v>
      </c>
      <c r="Y361" s="1">
        <v>0.17019999999999999</v>
      </c>
      <c r="Z361" s="1" t="s">
        <v>1674</v>
      </c>
      <c r="AA361" s="1">
        <v>4.8500000000000001E-2</v>
      </c>
      <c r="AB361" s="1">
        <v>851</v>
      </c>
    </row>
    <row r="362" spans="1:28" x14ac:dyDescent="0.3">
      <c r="A362" s="1">
        <v>361</v>
      </c>
      <c r="B362" s="1" t="s">
        <v>1681</v>
      </c>
      <c r="C362" s="1">
        <v>3.8399999999999997E-2</v>
      </c>
      <c r="D362" s="1">
        <v>2.7000000000000001E-3</v>
      </c>
      <c r="E362" s="1">
        <v>5.5800000000000002E-2</v>
      </c>
      <c r="F362" s="1">
        <v>0.09</v>
      </c>
      <c r="G362" s="1">
        <v>1.61E-2</v>
      </c>
      <c r="H362" s="1">
        <v>4.4699999999999997E-2</v>
      </c>
      <c r="I362" s="1">
        <v>1.09E-2</v>
      </c>
      <c r="J362" s="1">
        <v>5.8799999999999998E-2</v>
      </c>
      <c r="K362" s="1">
        <v>0.19589999999999999</v>
      </c>
      <c r="L362" s="1">
        <v>0.1484</v>
      </c>
      <c r="M362" s="1">
        <v>1.11E-2</v>
      </c>
      <c r="N362" s="1">
        <v>3.6200000000000003E-2</v>
      </c>
      <c r="O362" s="1">
        <v>1.14E-2</v>
      </c>
      <c r="P362" s="1">
        <v>2.76E-2</v>
      </c>
      <c r="Q362" s="1">
        <v>2.07E-2</v>
      </c>
      <c r="R362" s="1">
        <v>0.11609999999999999</v>
      </c>
      <c r="S362" s="1">
        <v>5.8999999999999997E-2</v>
      </c>
      <c r="T362" s="1">
        <v>4.8000000000000001E-2</v>
      </c>
      <c r="U362" s="1">
        <v>2.0999999999999999E-3</v>
      </c>
      <c r="V362" s="1">
        <v>6.1999999999999998E-3</v>
      </c>
      <c r="W362" s="1">
        <v>0.85119999999999996</v>
      </c>
      <c r="X362" s="1">
        <v>0.11609999999999999</v>
      </c>
      <c r="Y362" s="1">
        <v>0.19589999999999999</v>
      </c>
      <c r="Z362" s="1" t="s">
        <v>1674</v>
      </c>
      <c r="AA362" s="1">
        <v>7.9799999999999996E-2</v>
      </c>
      <c r="AB362" s="1">
        <v>851</v>
      </c>
    </row>
    <row r="363" spans="1:28" x14ac:dyDescent="0.3">
      <c r="A363" s="1">
        <v>362</v>
      </c>
      <c r="B363" s="1" t="s">
        <v>1674</v>
      </c>
      <c r="C363" s="1">
        <v>8.3699999999999997E-2</v>
      </c>
      <c r="D363" s="1">
        <v>1.5E-3</v>
      </c>
      <c r="E363" s="1">
        <v>7.17E-2</v>
      </c>
      <c r="F363" s="1">
        <v>0.1053</v>
      </c>
      <c r="G363" s="1">
        <v>2.8999999999999998E-3</v>
      </c>
      <c r="H363" s="1">
        <v>2.3699999999999999E-2</v>
      </c>
      <c r="I363" s="1">
        <v>6.4999999999999997E-3</v>
      </c>
      <c r="J363" s="1">
        <v>3.3399999999999999E-2</v>
      </c>
      <c r="K363" s="1">
        <v>0.34050000000000002</v>
      </c>
      <c r="L363" s="1">
        <v>3.3099999999999997E-2</v>
      </c>
      <c r="M363" s="1">
        <v>7.3000000000000001E-3</v>
      </c>
      <c r="N363" s="1">
        <v>6.5000000000000002E-2</v>
      </c>
      <c r="O363" s="1">
        <v>1.24E-2</v>
      </c>
      <c r="P363" s="1">
        <v>3.7400000000000003E-2</v>
      </c>
      <c r="Q363" s="1">
        <v>8.0799999999999997E-2</v>
      </c>
      <c r="R363" s="1">
        <v>3.49E-2</v>
      </c>
      <c r="S363" s="1">
        <v>2.1399999999999999E-2</v>
      </c>
      <c r="T363" s="1">
        <v>2.8400000000000002E-2</v>
      </c>
      <c r="U363" s="1">
        <v>3.0000000000000001E-3</v>
      </c>
      <c r="V363" s="1">
        <v>7.1000000000000004E-3</v>
      </c>
      <c r="W363" s="1">
        <v>0.77510000000000001</v>
      </c>
      <c r="X363" s="1">
        <v>0.34050000000000002</v>
      </c>
      <c r="Y363" s="1">
        <v>0.34050000000000002</v>
      </c>
      <c r="Z363" s="1" t="s">
        <v>1674</v>
      </c>
      <c r="AA363" s="1">
        <v>0</v>
      </c>
      <c r="AB363" s="1">
        <v>851</v>
      </c>
    </row>
    <row r="364" spans="1:28" x14ac:dyDescent="0.3">
      <c r="A364" s="1">
        <v>363</v>
      </c>
      <c r="B364" s="1" t="s">
        <v>1674</v>
      </c>
      <c r="C364" s="1">
        <v>9.7500000000000003E-2</v>
      </c>
      <c r="D364" s="1">
        <v>1.9699999999999999E-2</v>
      </c>
      <c r="E364" s="1">
        <v>0.1022</v>
      </c>
      <c r="F364" s="1">
        <v>4.5699999999999998E-2</v>
      </c>
      <c r="G364" s="1">
        <v>3.7000000000000002E-3</v>
      </c>
      <c r="H364" s="1">
        <v>0.1047</v>
      </c>
      <c r="I364" s="1">
        <v>2.6599999999999999E-2</v>
      </c>
      <c r="J364" s="1">
        <v>1.4800000000000001E-2</v>
      </c>
      <c r="K364" s="1">
        <v>0.12659999999999999</v>
      </c>
      <c r="L364" s="1">
        <v>4.6899999999999997E-2</v>
      </c>
      <c r="M364" s="1">
        <v>7.4999999999999997E-3</v>
      </c>
      <c r="N364" s="1">
        <v>0.15989999999999999</v>
      </c>
      <c r="O364" s="1">
        <v>2.6599999999999999E-2</v>
      </c>
      <c r="P364" s="1">
        <v>5.8400000000000001E-2</v>
      </c>
      <c r="Q364" s="1">
        <v>3.4700000000000002E-2</v>
      </c>
      <c r="R364" s="1">
        <v>4.4200000000000003E-2</v>
      </c>
      <c r="S364" s="1">
        <v>4.4600000000000001E-2</v>
      </c>
      <c r="T364" s="1">
        <v>2.23E-2</v>
      </c>
      <c r="U364" s="1">
        <v>1E-3</v>
      </c>
      <c r="V364" s="1">
        <v>1.24E-2</v>
      </c>
      <c r="W364" s="1">
        <v>0.87829999999999997</v>
      </c>
      <c r="X364" s="1">
        <v>0.12659999999999999</v>
      </c>
      <c r="Y364" s="1">
        <v>0.15989999999999999</v>
      </c>
      <c r="Z364" s="1" t="s">
        <v>1677</v>
      </c>
      <c r="AA364" s="1">
        <v>3.32E-2</v>
      </c>
      <c r="AB364" s="1">
        <v>851</v>
      </c>
    </row>
    <row r="365" spans="1:28" x14ac:dyDescent="0.3">
      <c r="A365" s="1">
        <v>364</v>
      </c>
      <c r="B365" s="1" t="s">
        <v>1671</v>
      </c>
      <c r="C365" s="1">
        <v>0.16839999999999999</v>
      </c>
      <c r="D365" s="1">
        <v>1.6999999999999999E-3</v>
      </c>
      <c r="E365" s="1">
        <v>7.4999999999999997E-3</v>
      </c>
      <c r="F365" s="1">
        <v>1.72E-2</v>
      </c>
      <c r="G365" s="1">
        <v>5.0000000000000001E-3</v>
      </c>
      <c r="H365" s="1">
        <v>0.23369999999999999</v>
      </c>
      <c r="I365" s="1">
        <v>1.6999999999999999E-3</v>
      </c>
      <c r="J365" s="1">
        <v>2.0199999999999999E-2</v>
      </c>
      <c r="K365" s="1">
        <v>2.1999999999999999E-2</v>
      </c>
      <c r="L365" s="1">
        <v>4.9000000000000002E-2</v>
      </c>
      <c r="M365" s="1">
        <v>4.7000000000000002E-3</v>
      </c>
      <c r="N365" s="1">
        <v>0.31530000000000002</v>
      </c>
      <c r="O365" s="1">
        <v>3.2000000000000002E-3</v>
      </c>
      <c r="P365" s="1">
        <v>1.6E-2</v>
      </c>
      <c r="Q365" s="1">
        <v>3.3E-3</v>
      </c>
      <c r="R365" s="1">
        <v>5.6300000000000003E-2</v>
      </c>
      <c r="S365" s="1">
        <v>4.65E-2</v>
      </c>
      <c r="T365" s="1">
        <v>0.02</v>
      </c>
      <c r="U365" s="1">
        <v>8.9999999999999998E-4</v>
      </c>
      <c r="V365" s="1">
        <v>7.3000000000000001E-3</v>
      </c>
      <c r="W365" s="1">
        <v>0.67530000000000001</v>
      </c>
      <c r="X365" s="1">
        <v>0.23369999999999999</v>
      </c>
      <c r="Y365" s="1">
        <v>0.31530000000000002</v>
      </c>
      <c r="Z365" s="1" t="s">
        <v>1677</v>
      </c>
      <c r="AA365" s="1">
        <v>8.1600000000000006E-2</v>
      </c>
      <c r="AB365" s="1">
        <v>851</v>
      </c>
    </row>
    <row r="366" spans="1:28" x14ac:dyDescent="0.3">
      <c r="A366" s="1">
        <v>365</v>
      </c>
      <c r="B366" s="1" t="s">
        <v>1685</v>
      </c>
      <c r="C366" s="1">
        <v>5.4999999999999997E-3</v>
      </c>
      <c r="D366" s="1">
        <v>1.4E-3</v>
      </c>
      <c r="E366" s="1">
        <v>4.8999999999999998E-3</v>
      </c>
      <c r="F366" s="1">
        <v>4.3E-3</v>
      </c>
      <c r="G366" s="1">
        <v>2.1700000000000001E-2</v>
      </c>
      <c r="H366" s="1">
        <v>5.0000000000000001E-3</v>
      </c>
      <c r="I366" s="1">
        <v>2.5000000000000001E-3</v>
      </c>
      <c r="J366" s="1">
        <v>6.3E-3</v>
      </c>
      <c r="K366" s="1">
        <v>5.1000000000000004E-3</v>
      </c>
      <c r="L366" s="1">
        <v>1.01E-2</v>
      </c>
      <c r="M366" s="1">
        <v>1.8E-3</v>
      </c>
      <c r="N366" s="1">
        <v>5.7000000000000002E-3</v>
      </c>
      <c r="O366" s="1">
        <v>3.3999999999999998E-3</v>
      </c>
      <c r="P366" s="1">
        <v>7.0000000000000001E-3</v>
      </c>
      <c r="Q366" s="1">
        <v>9.7999999999999997E-3</v>
      </c>
      <c r="R366" s="1">
        <v>1.0999999999999999E-2</v>
      </c>
      <c r="S366" s="1">
        <v>4.1000000000000003E-3</v>
      </c>
      <c r="T366" s="1">
        <v>4.5999999999999999E-3</v>
      </c>
      <c r="U366" s="1">
        <v>6.4000000000000003E-3</v>
      </c>
      <c r="V366" s="1">
        <v>0.87929999999999997</v>
      </c>
      <c r="W366" s="1">
        <v>0.23380000000000001</v>
      </c>
      <c r="X366" s="1">
        <v>0.87929999999999997</v>
      </c>
      <c r="Y366" s="1">
        <v>0.87929999999999997</v>
      </c>
      <c r="Z366" s="1" t="s">
        <v>1685</v>
      </c>
      <c r="AA366" s="1">
        <v>0</v>
      </c>
      <c r="AB366" s="1">
        <v>851</v>
      </c>
    </row>
    <row r="367" spans="1:28" x14ac:dyDescent="0.3">
      <c r="A367" s="1">
        <v>366</v>
      </c>
      <c r="B367" s="1" t="s">
        <v>1666</v>
      </c>
      <c r="C367" s="1">
        <v>0.25130000000000002</v>
      </c>
      <c r="D367" s="1">
        <v>3.5700000000000003E-2</v>
      </c>
      <c r="E367" s="1">
        <v>0.1196</v>
      </c>
      <c r="F367" s="1">
        <v>4.0599999999999997E-2</v>
      </c>
      <c r="G367" s="1">
        <v>8.8999999999999999E-3</v>
      </c>
      <c r="H367" s="1">
        <v>1.4200000000000001E-2</v>
      </c>
      <c r="I367" s="1">
        <v>5.5999999999999999E-3</v>
      </c>
      <c r="J367" s="1">
        <v>8.8999999999999999E-3</v>
      </c>
      <c r="K367" s="1">
        <v>3.5400000000000001E-2</v>
      </c>
      <c r="L367" s="1">
        <v>2.86E-2</v>
      </c>
      <c r="M367" s="1">
        <v>1.9E-3</v>
      </c>
      <c r="N367" s="1">
        <v>2.4E-2</v>
      </c>
      <c r="O367" s="1">
        <v>3.5400000000000001E-2</v>
      </c>
      <c r="P367" s="1">
        <v>2.0299999999999999E-2</v>
      </c>
      <c r="Q367" s="1">
        <v>1.61E-2</v>
      </c>
      <c r="R367" s="1">
        <v>0.1012</v>
      </c>
      <c r="S367" s="1">
        <v>0.1157</v>
      </c>
      <c r="T367" s="1">
        <v>0.1123</v>
      </c>
      <c r="U367" s="1">
        <v>1E-3</v>
      </c>
      <c r="V367" s="1">
        <v>2.35E-2</v>
      </c>
      <c r="W367" s="1">
        <v>0.81130000000000002</v>
      </c>
      <c r="X367" s="1">
        <v>0.25130000000000002</v>
      </c>
      <c r="Y367" s="1">
        <v>0.25130000000000002</v>
      </c>
      <c r="Z367" s="1" t="s">
        <v>1666</v>
      </c>
      <c r="AA367" s="1">
        <v>0</v>
      </c>
      <c r="AB367" s="1">
        <v>851</v>
      </c>
    </row>
    <row r="368" spans="1:28" x14ac:dyDescent="0.3">
      <c r="A368" s="1">
        <v>367</v>
      </c>
      <c r="B368" s="1" t="s">
        <v>1671</v>
      </c>
      <c r="C368" s="1">
        <v>0.25219999999999998</v>
      </c>
      <c r="D368" s="1">
        <v>5.7000000000000002E-3</v>
      </c>
      <c r="E368" s="1">
        <v>3.9199999999999999E-2</v>
      </c>
      <c r="F368" s="1">
        <v>4.6899999999999997E-2</v>
      </c>
      <c r="G368" s="1">
        <v>2.7000000000000001E-3</v>
      </c>
      <c r="H368" s="1">
        <v>0.16039999999999999</v>
      </c>
      <c r="I368" s="1">
        <v>2.6700000000000002E-2</v>
      </c>
      <c r="J368" s="1">
        <v>5.5999999999999999E-3</v>
      </c>
      <c r="K368" s="1">
        <v>8.8300000000000003E-2</v>
      </c>
      <c r="L368" s="1">
        <v>6.3299999999999995E-2</v>
      </c>
      <c r="M368" s="1">
        <v>3.0000000000000001E-3</v>
      </c>
      <c r="N368" s="1">
        <v>8.9399999999999993E-2</v>
      </c>
      <c r="O368" s="1">
        <v>8.3000000000000001E-3</v>
      </c>
      <c r="P368" s="1">
        <v>4.7399999999999998E-2</v>
      </c>
      <c r="Q368" s="1">
        <v>4.3700000000000003E-2</v>
      </c>
      <c r="R368" s="1">
        <v>9.4299999999999995E-2</v>
      </c>
      <c r="S368" s="1">
        <v>8.9999999999999993E-3</v>
      </c>
      <c r="T368" s="1">
        <v>7.7999999999999996E-3</v>
      </c>
      <c r="U368" s="1">
        <v>1E-3</v>
      </c>
      <c r="V368" s="1">
        <v>5.1999999999999998E-3</v>
      </c>
      <c r="W368" s="1">
        <v>0.78879999999999995</v>
      </c>
      <c r="X368" s="1">
        <v>0.16039999999999999</v>
      </c>
      <c r="Y368" s="1">
        <v>0.25219999999999998</v>
      </c>
      <c r="Z368" s="1" t="s">
        <v>1666</v>
      </c>
      <c r="AA368" s="1">
        <v>9.1800000000000007E-2</v>
      </c>
      <c r="AB368" s="1">
        <v>851</v>
      </c>
    </row>
    <row r="369" spans="1:28" x14ac:dyDescent="0.3">
      <c r="A369" s="1">
        <v>368</v>
      </c>
      <c r="B369" s="1" t="s">
        <v>1685</v>
      </c>
      <c r="C369" s="1">
        <v>5.4000000000000003E-3</v>
      </c>
      <c r="D369" s="1">
        <v>1.4E-3</v>
      </c>
      <c r="E369" s="1">
        <v>3.5999999999999999E-3</v>
      </c>
      <c r="F369" s="1">
        <v>6.1999999999999998E-3</v>
      </c>
      <c r="G369" s="1">
        <v>2.5000000000000001E-2</v>
      </c>
      <c r="H369" s="1">
        <v>4.8999999999999998E-3</v>
      </c>
      <c r="I369" s="1">
        <v>4.8999999999999998E-3</v>
      </c>
      <c r="J369" s="1">
        <v>9.4999999999999998E-3</v>
      </c>
      <c r="K369" s="1">
        <v>1.6299999999999999E-2</v>
      </c>
      <c r="L369" s="1">
        <v>2.9700000000000001E-2</v>
      </c>
      <c r="M369" s="1">
        <v>4.1000000000000003E-3</v>
      </c>
      <c r="N369" s="1">
        <v>1.47E-2</v>
      </c>
      <c r="O369" s="1">
        <v>6.7999999999999996E-3</v>
      </c>
      <c r="P369" s="1">
        <v>5.1999999999999998E-3</v>
      </c>
      <c r="Q369" s="1">
        <v>7.6E-3</v>
      </c>
      <c r="R369" s="1">
        <v>1.3100000000000001E-2</v>
      </c>
      <c r="S369" s="1">
        <v>1.95E-2</v>
      </c>
      <c r="T369" s="1">
        <v>9.9000000000000008E-3</v>
      </c>
      <c r="U369" s="1">
        <v>5.5999999999999999E-3</v>
      </c>
      <c r="V369" s="1">
        <v>0.80649999999999999</v>
      </c>
      <c r="W369" s="1">
        <v>0.33860000000000001</v>
      </c>
      <c r="X369" s="1">
        <v>0.80649999999999999</v>
      </c>
      <c r="Y369" s="1">
        <v>0.80649999999999999</v>
      </c>
      <c r="Z369" s="1" t="s">
        <v>1685</v>
      </c>
      <c r="AA369" s="1">
        <v>0</v>
      </c>
      <c r="AB369" s="1">
        <v>851</v>
      </c>
    </row>
    <row r="370" spans="1:28" x14ac:dyDescent="0.3">
      <c r="A370" s="1">
        <v>369</v>
      </c>
      <c r="B370" s="1" t="s">
        <v>1673</v>
      </c>
      <c r="C370" s="1">
        <v>1.8599999999999998E-2</v>
      </c>
      <c r="D370" s="1">
        <v>7.1999999999999998E-3</v>
      </c>
      <c r="E370" s="1">
        <v>1.84E-2</v>
      </c>
      <c r="F370" s="1">
        <v>3.8E-3</v>
      </c>
      <c r="G370" s="1">
        <v>4.5999999999999999E-3</v>
      </c>
      <c r="H370" s="1">
        <v>5.3E-3</v>
      </c>
      <c r="I370" s="1">
        <v>5.0000000000000001E-3</v>
      </c>
      <c r="J370" s="1">
        <v>0.42730000000000001</v>
      </c>
      <c r="K370" s="1">
        <v>7.4999999999999997E-3</v>
      </c>
      <c r="L370" s="1">
        <v>5.3400000000000003E-2</v>
      </c>
      <c r="M370" s="1">
        <v>1.0800000000000001E-2</v>
      </c>
      <c r="N370" s="1">
        <v>5.5199999999999999E-2</v>
      </c>
      <c r="O370" s="1">
        <v>3.78E-2</v>
      </c>
      <c r="P370" s="1">
        <v>9.1000000000000004E-3</v>
      </c>
      <c r="Q370" s="1">
        <v>1.6199999999999999E-2</v>
      </c>
      <c r="R370" s="1">
        <v>5.5899999999999998E-2</v>
      </c>
      <c r="S370" s="1">
        <v>3.3300000000000003E-2</v>
      </c>
      <c r="T370" s="1">
        <v>0.2238</v>
      </c>
      <c r="U370" s="1">
        <v>1.2999999999999999E-3</v>
      </c>
      <c r="V370" s="1">
        <v>5.5999999999999999E-3</v>
      </c>
      <c r="W370" s="1">
        <v>0.64390000000000003</v>
      </c>
      <c r="X370" s="1">
        <v>0.42730000000000001</v>
      </c>
      <c r="Y370" s="1">
        <v>0.42730000000000001</v>
      </c>
      <c r="Z370" s="1" t="s">
        <v>1673</v>
      </c>
      <c r="AA370" s="1">
        <v>0</v>
      </c>
      <c r="AB370" s="1">
        <v>851</v>
      </c>
    </row>
    <row r="371" spans="1:28" x14ac:dyDescent="0.3">
      <c r="A371" s="1">
        <v>370</v>
      </c>
      <c r="B371" s="1" t="s">
        <v>1668</v>
      </c>
      <c r="C371" s="1">
        <v>3.2099999999999997E-2</v>
      </c>
      <c r="D371" s="1">
        <v>1.4E-3</v>
      </c>
      <c r="E371" s="1">
        <v>0.1552</v>
      </c>
      <c r="F371" s="1">
        <v>6.3100000000000003E-2</v>
      </c>
      <c r="G371" s="1">
        <v>2.7000000000000001E-3</v>
      </c>
      <c r="H371" s="1">
        <v>0.24640000000000001</v>
      </c>
      <c r="I371" s="1">
        <v>3.09E-2</v>
      </c>
      <c r="J371" s="1">
        <v>7.3000000000000001E-3</v>
      </c>
      <c r="K371" s="1">
        <v>0.1009</v>
      </c>
      <c r="L371" s="1">
        <v>4.1200000000000001E-2</v>
      </c>
      <c r="M371" s="1">
        <v>1.6000000000000001E-3</v>
      </c>
      <c r="N371" s="1">
        <v>0.14269999999999999</v>
      </c>
      <c r="O371" s="1">
        <v>4.8999999999999998E-3</v>
      </c>
      <c r="P371" s="1">
        <v>2.29E-2</v>
      </c>
      <c r="Q371" s="1">
        <v>3.1399999999999997E-2</v>
      </c>
      <c r="R371" s="1">
        <v>6.25E-2</v>
      </c>
      <c r="S371" s="1">
        <v>1.9300000000000001E-2</v>
      </c>
      <c r="T371" s="1">
        <v>4.3E-3</v>
      </c>
      <c r="U371" s="1">
        <v>1E-3</v>
      </c>
      <c r="V371" s="1">
        <v>2.81E-2</v>
      </c>
      <c r="W371" s="1">
        <v>0.78120000000000001</v>
      </c>
      <c r="X371" s="1">
        <v>0.1552</v>
      </c>
      <c r="Y371" s="1">
        <v>0.24640000000000001</v>
      </c>
      <c r="Z371" s="1" t="s">
        <v>1671</v>
      </c>
      <c r="AA371" s="1">
        <v>9.1200000000000003E-2</v>
      </c>
      <c r="AB371" s="1">
        <v>851</v>
      </c>
    </row>
    <row r="372" spans="1:28" x14ac:dyDescent="0.3">
      <c r="A372" s="1">
        <v>371</v>
      </c>
      <c r="B372" s="1" t="s">
        <v>1671</v>
      </c>
      <c r="C372" s="1">
        <v>3.1099999999999999E-2</v>
      </c>
      <c r="D372" s="1">
        <v>2.7000000000000001E-3</v>
      </c>
      <c r="E372" s="1">
        <v>4.3799999999999999E-2</v>
      </c>
      <c r="F372" s="1">
        <v>1.43E-2</v>
      </c>
      <c r="G372" s="1">
        <v>6.7999999999999996E-3</v>
      </c>
      <c r="H372" s="1">
        <v>0.2447</v>
      </c>
      <c r="I372" s="1">
        <v>6.7699999999999996E-2</v>
      </c>
      <c r="J372" s="1">
        <v>0.01</v>
      </c>
      <c r="K372" s="1">
        <v>8.2199999999999995E-2</v>
      </c>
      <c r="L372" s="1">
        <v>2.6599999999999999E-2</v>
      </c>
      <c r="M372" s="1">
        <v>3.0800000000000001E-2</v>
      </c>
      <c r="N372" s="1">
        <v>0.16220000000000001</v>
      </c>
      <c r="O372" s="1">
        <v>1.2699999999999999E-2</v>
      </c>
      <c r="P372" s="1">
        <v>0.03</v>
      </c>
      <c r="Q372" s="1">
        <v>2.8799999999999999E-2</v>
      </c>
      <c r="R372" s="1">
        <v>0.1113</v>
      </c>
      <c r="S372" s="1">
        <v>2.12E-2</v>
      </c>
      <c r="T372" s="1">
        <v>3.5700000000000003E-2</v>
      </c>
      <c r="U372" s="1">
        <v>4.4000000000000003E-3</v>
      </c>
      <c r="V372" s="1">
        <v>3.3099999999999997E-2</v>
      </c>
      <c r="W372" s="1">
        <v>0.82679999999999998</v>
      </c>
      <c r="X372" s="1">
        <v>0.2447</v>
      </c>
      <c r="Y372" s="1">
        <v>0.2447</v>
      </c>
      <c r="Z372" s="1" t="s">
        <v>1671</v>
      </c>
      <c r="AA372" s="1">
        <v>0</v>
      </c>
      <c r="AB372" s="1">
        <v>851</v>
      </c>
    </row>
    <row r="373" spans="1:28" x14ac:dyDescent="0.3">
      <c r="A373" s="1">
        <v>372</v>
      </c>
      <c r="B373" s="1" t="s">
        <v>1669</v>
      </c>
      <c r="C373" s="1">
        <v>1.7500000000000002E-2</v>
      </c>
      <c r="D373" s="1">
        <v>1.6000000000000001E-3</v>
      </c>
      <c r="E373" s="1">
        <v>2.5499999999999998E-2</v>
      </c>
      <c r="F373" s="1">
        <v>4.1599999999999998E-2</v>
      </c>
      <c r="G373" s="1">
        <v>3.2000000000000002E-3</v>
      </c>
      <c r="H373" s="1">
        <v>5.0299999999999997E-2</v>
      </c>
      <c r="I373" s="1">
        <v>1.4200000000000001E-2</v>
      </c>
      <c r="J373" s="1">
        <v>8.6999999999999994E-3</v>
      </c>
      <c r="K373" s="1">
        <v>0.65</v>
      </c>
      <c r="L373" s="1">
        <v>7.7000000000000002E-3</v>
      </c>
      <c r="M373" s="1">
        <v>3.3E-3</v>
      </c>
      <c r="N373" s="1">
        <v>3.1399999999999997E-2</v>
      </c>
      <c r="O373" s="1">
        <v>4.1999999999999997E-3</v>
      </c>
      <c r="P373" s="1">
        <v>3.1300000000000001E-2</v>
      </c>
      <c r="Q373" s="1">
        <v>2.92E-2</v>
      </c>
      <c r="R373" s="1">
        <v>4.3200000000000002E-2</v>
      </c>
      <c r="S373" s="1">
        <v>1.8599999999999998E-2</v>
      </c>
      <c r="T373" s="1">
        <v>1.46E-2</v>
      </c>
      <c r="U373" s="1">
        <v>1.1000000000000001E-3</v>
      </c>
      <c r="V373" s="1">
        <v>2.7000000000000001E-3</v>
      </c>
      <c r="W373" s="1">
        <v>0.51819999999999999</v>
      </c>
      <c r="X373" s="1">
        <v>4.1599999999999998E-2</v>
      </c>
      <c r="Y373" s="1">
        <v>0.65</v>
      </c>
      <c r="Z373" s="1" t="s">
        <v>1674</v>
      </c>
      <c r="AA373" s="1">
        <v>0.60850000000000004</v>
      </c>
      <c r="AB373" s="1">
        <v>851</v>
      </c>
    </row>
    <row r="374" spans="1:28" x14ac:dyDescent="0.3">
      <c r="A374" s="1">
        <v>373</v>
      </c>
      <c r="B374" s="1" t="s">
        <v>1666</v>
      </c>
      <c r="C374" s="1">
        <v>8.6099999999999996E-2</v>
      </c>
      <c r="D374" s="1">
        <v>0.15310000000000001</v>
      </c>
      <c r="E374" s="1">
        <v>2.58E-2</v>
      </c>
      <c r="F374" s="1">
        <v>2.3199999999999998E-2</v>
      </c>
      <c r="G374" s="1">
        <v>2.5100000000000001E-2</v>
      </c>
      <c r="H374" s="1">
        <v>2.3400000000000001E-2</v>
      </c>
      <c r="I374" s="1">
        <v>3.5999999999999999E-3</v>
      </c>
      <c r="J374" s="1">
        <v>8.0699999999999994E-2</v>
      </c>
      <c r="K374" s="1">
        <v>5.33E-2</v>
      </c>
      <c r="L374" s="1">
        <v>0.10829999999999999</v>
      </c>
      <c r="M374" s="1">
        <v>1.72E-2</v>
      </c>
      <c r="N374" s="1">
        <v>3.15E-2</v>
      </c>
      <c r="O374" s="1">
        <v>1.0200000000000001E-2</v>
      </c>
      <c r="P374" s="1">
        <v>1.2800000000000001E-2</v>
      </c>
      <c r="Q374" s="1">
        <v>4.6699999999999998E-2</v>
      </c>
      <c r="R374" s="1">
        <v>4.2200000000000001E-2</v>
      </c>
      <c r="S374" s="1">
        <v>0.14149999999999999</v>
      </c>
      <c r="T374" s="1">
        <v>8.4699999999999998E-2</v>
      </c>
      <c r="U374" s="1">
        <v>2.5999999999999999E-3</v>
      </c>
      <c r="V374" s="1">
        <v>2.81E-2</v>
      </c>
      <c r="W374" s="1">
        <v>0.88129999999999997</v>
      </c>
      <c r="X374" s="1">
        <v>8.6099999999999996E-2</v>
      </c>
      <c r="Y374" s="1">
        <v>0.15310000000000001</v>
      </c>
      <c r="Z374" s="1" t="s">
        <v>1667</v>
      </c>
      <c r="AA374" s="1">
        <v>6.7000000000000004E-2</v>
      </c>
      <c r="AB374" s="1">
        <v>851</v>
      </c>
    </row>
    <row r="375" spans="1:28" x14ac:dyDescent="0.3">
      <c r="A375" s="1">
        <v>374</v>
      </c>
      <c r="B375" s="1" t="s">
        <v>1682</v>
      </c>
      <c r="C375" s="1">
        <v>3.8300000000000001E-2</v>
      </c>
      <c r="D375" s="1">
        <v>1.4E-3</v>
      </c>
      <c r="E375" s="1">
        <v>9.1600000000000001E-2</v>
      </c>
      <c r="F375" s="1">
        <v>2.0199999999999999E-2</v>
      </c>
      <c r="G375" s="1">
        <v>6.8999999999999999E-3</v>
      </c>
      <c r="H375" s="1">
        <v>4.1399999999999999E-2</v>
      </c>
      <c r="I375" s="1">
        <v>1.6199999999999999E-2</v>
      </c>
      <c r="J375" s="1">
        <v>2.0299999999999999E-2</v>
      </c>
      <c r="K375" s="1">
        <v>0.1167</v>
      </c>
      <c r="L375" s="1">
        <v>1.7999999999999999E-2</v>
      </c>
      <c r="M375" s="1">
        <v>3.8999999999999998E-3</v>
      </c>
      <c r="N375" s="1">
        <v>9.98E-2</v>
      </c>
      <c r="O375" s="1">
        <v>3.5700000000000003E-2</v>
      </c>
      <c r="P375" s="1">
        <v>1.2999999999999999E-2</v>
      </c>
      <c r="Q375" s="1">
        <v>1.9400000000000001E-2</v>
      </c>
      <c r="R375" s="1">
        <v>0.2455</v>
      </c>
      <c r="S375" s="1">
        <v>0.1875</v>
      </c>
      <c r="T375" s="1">
        <v>1.6899999999999998E-2</v>
      </c>
      <c r="U375" s="1">
        <v>1.1000000000000001E-3</v>
      </c>
      <c r="V375" s="1">
        <v>6.1999999999999998E-3</v>
      </c>
      <c r="W375" s="1">
        <v>0.7802</v>
      </c>
      <c r="X375" s="1">
        <v>0.1875</v>
      </c>
      <c r="Y375" s="1">
        <v>0.2455</v>
      </c>
      <c r="Z375" s="1" t="s">
        <v>1681</v>
      </c>
      <c r="AA375" s="1">
        <v>5.8000000000000003E-2</v>
      </c>
      <c r="AB375" s="1">
        <v>851</v>
      </c>
    </row>
    <row r="376" spans="1:28" x14ac:dyDescent="0.3">
      <c r="A376" s="1">
        <v>375</v>
      </c>
      <c r="B376" s="1" t="s">
        <v>1669</v>
      </c>
      <c r="C376" s="1">
        <v>3.0499999999999999E-2</v>
      </c>
      <c r="D376" s="1">
        <v>5.1999999999999998E-3</v>
      </c>
      <c r="E376" s="1">
        <v>9.4999999999999998E-3</v>
      </c>
      <c r="F376" s="1">
        <v>0.05</v>
      </c>
      <c r="G376" s="1">
        <v>1.11E-2</v>
      </c>
      <c r="H376" s="1">
        <v>1.17E-2</v>
      </c>
      <c r="I376" s="1">
        <v>2.41E-2</v>
      </c>
      <c r="J376" s="1">
        <v>3.6799999999999999E-2</v>
      </c>
      <c r="K376" s="1">
        <v>9.9000000000000005E-2</v>
      </c>
      <c r="L376" s="1">
        <v>3.3399999999999999E-2</v>
      </c>
      <c r="M376" s="1">
        <v>1.8E-3</v>
      </c>
      <c r="N376" s="1">
        <v>2.7799999999999998E-2</v>
      </c>
      <c r="O376" s="1">
        <v>3.9800000000000002E-2</v>
      </c>
      <c r="P376" s="1">
        <v>0.29749999999999999</v>
      </c>
      <c r="Q376" s="1">
        <v>0.14710000000000001</v>
      </c>
      <c r="R376" s="1">
        <v>2.5899999999999999E-2</v>
      </c>
      <c r="S376" s="1">
        <v>2.5399999999999999E-2</v>
      </c>
      <c r="T376" s="1">
        <v>2.69E-2</v>
      </c>
      <c r="U376" s="1">
        <v>4.4999999999999997E-3</v>
      </c>
      <c r="V376" s="1">
        <v>9.1999999999999998E-2</v>
      </c>
      <c r="W376" s="1">
        <v>0.79930000000000001</v>
      </c>
      <c r="X376" s="1">
        <v>0.05</v>
      </c>
      <c r="Y376" s="1">
        <v>0.29749999999999999</v>
      </c>
      <c r="Z376" s="1" t="s">
        <v>1679</v>
      </c>
      <c r="AA376" s="1">
        <v>0.2475</v>
      </c>
      <c r="AB376" s="1">
        <v>851</v>
      </c>
    </row>
    <row r="377" spans="1:28" x14ac:dyDescent="0.3">
      <c r="A377" s="1">
        <v>376</v>
      </c>
      <c r="B377" s="1" t="s">
        <v>1669</v>
      </c>
      <c r="C377" s="1">
        <v>5.67E-2</v>
      </c>
      <c r="D377" s="1">
        <v>1.1000000000000001E-3</v>
      </c>
      <c r="E377" s="1">
        <v>0.2324</v>
      </c>
      <c r="F377" s="1">
        <v>0.48499999999999999</v>
      </c>
      <c r="G377" s="1">
        <v>7.6E-3</v>
      </c>
      <c r="H377" s="1">
        <v>1.2E-2</v>
      </c>
      <c r="I377" s="1">
        <v>1.6999999999999999E-3</v>
      </c>
      <c r="J377" s="1">
        <v>8.9999999999999993E-3</v>
      </c>
      <c r="K377" s="1">
        <v>7.4499999999999997E-2</v>
      </c>
      <c r="L377" s="1">
        <v>9.1999999999999998E-3</v>
      </c>
      <c r="M377" s="1">
        <v>3.8E-3</v>
      </c>
      <c r="N377" s="1">
        <v>1.8200000000000001E-2</v>
      </c>
      <c r="O377" s="1">
        <v>4.7000000000000002E-3</v>
      </c>
      <c r="P377" s="1">
        <v>3.0599999999999999E-2</v>
      </c>
      <c r="Q377" s="1">
        <v>6.1000000000000004E-3</v>
      </c>
      <c r="R377" s="1">
        <v>1.8499999999999999E-2</v>
      </c>
      <c r="S377" s="1">
        <v>1.3899999999999999E-2</v>
      </c>
      <c r="T377" s="1">
        <v>1.11E-2</v>
      </c>
      <c r="U377" s="1">
        <v>8.0000000000000004E-4</v>
      </c>
      <c r="V377" s="1">
        <v>3.0999999999999999E-3</v>
      </c>
      <c r="W377" s="1">
        <v>0.56889999999999996</v>
      </c>
      <c r="X377" s="1">
        <v>0.48499999999999999</v>
      </c>
      <c r="Y377" s="1">
        <v>0.48499999999999999</v>
      </c>
      <c r="Z377" s="1" t="s">
        <v>1669</v>
      </c>
      <c r="AA377" s="1">
        <v>0</v>
      </c>
      <c r="AB377" s="1">
        <v>851</v>
      </c>
    </row>
    <row r="378" spans="1:28" x14ac:dyDescent="0.3">
      <c r="A378" s="1">
        <v>377</v>
      </c>
      <c r="B378" s="1" t="s">
        <v>1669</v>
      </c>
      <c r="C378" s="1">
        <v>7.6399999999999996E-2</v>
      </c>
      <c r="D378" s="1">
        <v>1.1000000000000001E-3</v>
      </c>
      <c r="E378" s="1">
        <v>0.39989999999999998</v>
      </c>
      <c r="F378" s="1">
        <v>0.2233</v>
      </c>
      <c r="G378" s="1">
        <v>2.3999999999999998E-3</v>
      </c>
      <c r="H378" s="1">
        <v>1.8800000000000001E-2</v>
      </c>
      <c r="I378" s="1">
        <v>4.3E-3</v>
      </c>
      <c r="J378" s="1">
        <v>1.15E-2</v>
      </c>
      <c r="K378" s="1">
        <v>6.1800000000000001E-2</v>
      </c>
      <c r="L378" s="1">
        <v>1.18E-2</v>
      </c>
      <c r="M378" s="1">
        <v>6.6E-3</v>
      </c>
      <c r="N378" s="1">
        <v>5.3199999999999997E-2</v>
      </c>
      <c r="O378" s="1">
        <v>3.5000000000000001E-3</v>
      </c>
      <c r="P378" s="1">
        <v>3.0700000000000002E-2</v>
      </c>
      <c r="Q378" s="1">
        <v>9.2999999999999992E-3</v>
      </c>
      <c r="R378" s="1">
        <v>1.9300000000000001E-2</v>
      </c>
      <c r="S378" s="1">
        <v>4.3400000000000001E-2</v>
      </c>
      <c r="T378" s="1">
        <v>1.54E-2</v>
      </c>
      <c r="U378" s="1">
        <v>8.0000000000000004E-4</v>
      </c>
      <c r="V378" s="1">
        <v>6.4000000000000003E-3</v>
      </c>
      <c r="W378" s="1">
        <v>0.65700000000000003</v>
      </c>
      <c r="X378" s="1">
        <v>0.2233</v>
      </c>
      <c r="Y378" s="1">
        <v>0.39989999999999998</v>
      </c>
      <c r="Z378" s="1" t="s">
        <v>1668</v>
      </c>
      <c r="AA378" s="1">
        <v>0.17649999999999999</v>
      </c>
      <c r="AB378" s="1">
        <v>851</v>
      </c>
    </row>
    <row r="379" spans="1:28" x14ac:dyDescent="0.3">
      <c r="A379" s="1">
        <v>378</v>
      </c>
      <c r="B379" s="1" t="s">
        <v>1670</v>
      </c>
      <c r="C379" s="1">
        <v>1.9400000000000001E-2</v>
      </c>
      <c r="D379" s="1">
        <v>1.4E-3</v>
      </c>
      <c r="E379" s="1">
        <v>5.7000000000000002E-3</v>
      </c>
      <c r="F379" s="1">
        <v>1.0500000000000001E-2</v>
      </c>
      <c r="G379" s="1">
        <v>0.70209999999999995</v>
      </c>
      <c r="H379" s="1">
        <v>1.26E-2</v>
      </c>
      <c r="I379" s="1">
        <v>5.3E-3</v>
      </c>
      <c r="J379" s="1">
        <v>1.43E-2</v>
      </c>
      <c r="K379" s="1">
        <v>1.2999999999999999E-2</v>
      </c>
      <c r="L379" s="1">
        <v>0.13200000000000001</v>
      </c>
      <c r="M379" s="1">
        <v>5.1000000000000004E-3</v>
      </c>
      <c r="N379" s="1">
        <v>2.8999999999999998E-3</v>
      </c>
      <c r="O379" s="1">
        <v>4.7000000000000002E-3</v>
      </c>
      <c r="P379" s="1">
        <v>2.1399999999999999E-2</v>
      </c>
      <c r="Q379" s="1">
        <v>3.5999999999999999E-3</v>
      </c>
      <c r="R379" s="1">
        <v>5.7999999999999996E-3</v>
      </c>
      <c r="S379" s="1">
        <v>7.7999999999999996E-3</v>
      </c>
      <c r="T379" s="1">
        <v>2.6499999999999999E-2</v>
      </c>
      <c r="U379" s="1">
        <v>1.5E-3</v>
      </c>
      <c r="V379" s="1">
        <v>4.1999999999999997E-3</v>
      </c>
      <c r="W379" s="1">
        <v>0.41639999999999999</v>
      </c>
      <c r="X379" s="1">
        <v>0.70209999999999995</v>
      </c>
      <c r="Y379" s="1">
        <v>0.70209999999999995</v>
      </c>
      <c r="Z379" s="1" t="s">
        <v>1670</v>
      </c>
      <c r="AA379" s="1">
        <v>0</v>
      </c>
      <c r="AB379" s="1">
        <v>851</v>
      </c>
    </row>
    <row r="380" spans="1:28" x14ac:dyDescent="0.3">
      <c r="A380" s="1">
        <v>379</v>
      </c>
      <c r="B380" s="1" t="s">
        <v>1685</v>
      </c>
      <c r="C380" s="1">
        <v>3.1800000000000002E-2</v>
      </c>
      <c r="D380" s="1">
        <v>6.8500000000000005E-2</v>
      </c>
      <c r="E380" s="1">
        <v>1.2699999999999999E-2</v>
      </c>
      <c r="F380" s="1">
        <v>1.3899999999999999E-2</v>
      </c>
      <c r="G380" s="1">
        <v>1.9900000000000001E-2</v>
      </c>
      <c r="H380" s="1">
        <v>1.49E-2</v>
      </c>
      <c r="I380" s="1">
        <v>1.12E-2</v>
      </c>
      <c r="J380" s="1">
        <v>2.6800000000000001E-2</v>
      </c>
      <c r="K380" s="1">
        <v>5.11E-2</v>
      </c>
      <c r="L380" s="1">
        <v>3.8800000000000001E-2</v>
      </c>
      <c r="M380" s="1">
        <v>3.5999999999999999E-3</v>
      </c>
      <c r="N380" s="1">
        <v>5.1700000000000003E-2</v>
      </c>
      <c r="O380" s="1">
        <v>3.0999999999999999E-3</v>
      </c>
      <c r="P380" s="1">
        <v>1.9300000000000001E-2</v>
      </c>
      <c r="Q380" s="1">
        <v>1.78E-2</v>
      </c>
      <c r="R380" s="1">
        <v>2.4199999999999999E-2</v>
      </c>
      <c r="S380" s="1">
        <v>1.34E-2</v>
      </c>
      <c r="T380" s="1">
        <v>2.3E-2</v>
      </c>
      <c r="U380" s="1">
        <v>4.5999999999999999E-3</v>
      </c>
      <c r="V380" s="1">
        <v>0.54969999999999997</v>
      </c>
      <c r="W380" s="1">
        <v>0.63470000000000004</v>
      </c>
      <c r="X380" s="1">
        <v>0.54969999999999997</v>
      </c>
      <c r="Y380" s="1">
        <v>0.54969999999999997</v>
      </c>
      <c r="Z380" s="1" t="s">
        <v>1685</v>
      </c>
      <c r="AA380" s="1">
        <v>0</v>
      </c>
      <c r="AB380" s="1">
        <v>851</v>
      </c>
    </row>
    <row r="381" spans="1:28" x14ac:dyDescent="0.3">
      <c r="A381" s="1">
        <v>380</v>
      </c>
      <c r="B381" s="1" t="s">
        <v>1674</v>
      </c>
      <c r="C381" s="1">
        <v>5.8099999999999999E-2</v>
      </c>
      <c r="D381" s="1">
        <v>1.1000000000000001E-3</v>
      </c>
      <c r="E381" s="1">
        <v>9.06E-2</v>
      </c>
      <c r="F381" s="1">
        <v>2.07E-2</v>
      </c>
      <c r="G381" s="1">
        <v>2.3E-3</v>
      </c>
      <c r="H381" s="1">
        <v>2.3300000000000001E-2</v>
      </c>
      <c r="I381" s="1">
        <v>6.0000000000000001E-3</v>
      </c>
      <c r="J381" s="1">
        <v>5.4999999999999997E-3</v>
      </c>
      <c r="K381" s="1">
        <v>0.60750000000000004</v>
      </c>
      <c r="L381" s="1">
        <v>8.6999999999999994E-3</v>
      </c>
      <c r="M381" s="1">
        <v>1.5E-3</v>
      </c>
      <c r="N381" s="1">
        <v>3.1300000000000001E-2</v>
      </c>
      <c r="O381" s="1">
        <v>3.0000000000000001E-3</v>
      </c>
      <c r="P381" s="1">
        <v>1.06E-2</v>
      </c>
      <c r="Q381" s="1">
        <v>1.7299999999999999E-2</v>
      </c>
      <c r="R381" s="1">
        <v>6.1800000000000001E-2</v>
      </c>
      <c r="S381" s="1">
        <v>3.8199999999999998E-2</v>
      </c>
      <c r="T381" s="1">
        <v>9.5999999999999992E-3</v>
      </c>
      <c r="U381" s="1">
        <v>8.0000000000000004E-4</v>
      </c>
      <c r="V381" s="1">
        <v>2E-3</v>
      </c>
      <c r="W381" s="1">
        <v>0.53059999999999996</v>
      </c>
      <c r="X381" s="1">
        <v>0.60750000000000004</v>
      </c>
      <c r="Y381" s="1">
        <v>0.60750000000000004</v>
      </c>
      <c r="Z381" s="1" t="s">
        <v>1674</v>
      </c>
      <c r="AA381" s="1">
        <v>0</v>
      </c>
      <c r="AB381" s="1">
        <v>851</v>
      </c>
    </row>
    <row r="382" spans="1:28" x14ac:dyDescent="0.3">
      <c r="A382" s="1">
        <v>381</v>
      </c>
      <c r="B382" s="1" t="s">
        <v>1670</v>
      </c>
      <c r="C382" s="1">
        <v>7.8399999999999997E-2</v>
      </c>
      <c r="D382" s="1">
        <v>4.1000000000000003E-3</v>
      </c>
      <c r="E382" s="1">
        <v>3.95E-2</v>
      </c>
      <c r="F382" s="1">
        <v>9.1600000000000001E-2</v>
      </c>
      <c r="G382" s="1">
        <v>0.15820000000000001</v>
      </c>
      <c r="H382" s="1">
        <v>2.63E-2</v>
      </c>
      <c r="I382" s="1">
        <v>0.01</v>
      </c>
      <c r="J382" s="1">
        <v>1.6899999999999998E-2</v>
      </c>
      <c r="K382" s="1">
        <v>6.88E-2</v>
      </c>
      <c r="L382" s="1">
        <v>2.7699999999999999E-2</v>
      </c>
      <c r="M382" s="1">
        <v>1.6000000000000001E-3</v>
      </c>
      <c r="N382" s="1">
        <v>3.5099999999999999E-2</v>
      </c>
      <c r="O382" s="1">
        <v>5.1999999999999998E-3</v>
      </c>
      <c r="P382" s="1">
        <v>2.23E-2</v>
      </c>
      <c r="Q382" s="1">
        <v>3.95E-2</v>
      </c>
      <c r="R382" s="1">
        <v>6.0199999999999997E-2</v>
      </c>
      <c r="S382" s="1">
        <v>3.8899999999999997E-2</v>
      </c>
      <c r="T382" s="1">
        <v>2.1000000000000001E-2</v>
      </c>
      <c r="U382" s="1">
        <v>1.5E-3</v>
      </c>
      <c r="V382" s="1">
        <v>0.25330000000000003</v>
      </c>
      <c r="W382" s="1">
        <v>0.82</v>
      </c>
      <c r="X382" s="1">
        <v>0.15820000000000001</v>
      </c>
      <c r="Y382" s="1">
        <v>0.25330000000000003</v>
      </c>
      <c r="Z382" s="1" t="s">
        <v>1685</v>
      </c>
      <c r="AA382" s="1">
        <v>9.5200000000000007E-2</v>
      </c>
      <c r="AB382" s="1">
        <v>851</v>
      </c>
    </row>
    <row r="383" spans="1:28" x14ac:dyDescent="0.3">
      <c r="A383" s="1">
        <v>382</v>
      </c>
      <c r="B383" s="1" t="s">
        <v>1683</v>
      </c>
      <c r="C383" s="1">
        <v>1.9900000000000001E-2</v>
      </c>
      <c r="D383" s="1">
        <v>3.3999999999999998E-3</v>
      </c>
      <c r="E383" s="1">
        <v>2.8999999999999998E-3</v>
      </c>
      <c r="F383" s="1">
        <v>3.5000000000000001E-3</v>
      </c>
      <c r="G383" s="1">
        <v>3.8399999999999997E-2</v>
      </c>
      <c r="H383" s="1">
        <v>9.4000000000000004E-3</v>
      </c>
      <c r="I383" s="1">
        <v>1.5E-3</v>
      </c>
      <c r="J383" s="1">
        <v>0.27550000000000002</v>
      </c>
      <c r="K383" s="1">
        <v>3.3E-3</v>
      </c>
      <c r="L383" s="1">
        <v>0.34150000000000003</v>
      </c>
      <c r="M383" s="1">
        <v>3.09E-2</v>
      </c>
      <c r="N383" s="1">
        <v>2.5999999999999999E-3</v>
      </c>
      <c r="O383" s="1">
        <v>3.3E-3</v>
      </c>
      <c r="P383" s="1">
        <v>2.3999999999999998E-3</v>
      </c>
      <c r="Q383" s="1">
        <v>3.0000000000000001E-3</v>
      </c>
      <c r="R383" s="1">
        <v>5.4999999999999997E-3</v>
      </c>
      <c r="S383" s="1">
        <v>3.0099999999999998E-2</v>
      </c>
      <c r="T383" s="1">
        <v>0.21870000000000001</v>
      </c>
      <c r="U383" s="1">
        <v>1.1999999999999999E-3</v>
      </c>
      <c r="V383" s="1">
        <v>2.8999999999999998E-3</v>
      </c>
      <c r="W383" s="1">
        <v>0.57389999999999997</v>
      </c>
      <c r="X383" s="1">
        <v>0.21870000000000001</v>
      </c>
      <c r="Y383" s="1">
        <v>0.34150000000000003</v>
      </c>
      <c r="Z383" s="1" t="s">
        <v>1675</v>
      </c>
      <c r="AA383" s="1">
        <v>0.12280000000000001</v>
      </c>
      <c r="AB383" s="1">
        <v>851</v>
      </c>
    </row>
    <row r="384" spans="1:28" x14ac:dyDescent="0.3">
      <c r="A384" s="1">
        <v>383</v>
      </c>
      <c r="B384" s="1" t="s">
        <v>1674</v>
      </c>
      <c r="C384" s="1">
        <v>1.66E-2</v>
      </c>
      <c r="D384" s="1">
        <v>1.1000000000000001E-3</v>
      </c>
      <c r="E384" s="1">
        <v>6.0000000000000001E-3</v>
      </c>
      <c r="F384" s="1">
        <v>6.4299999999999996E-2</v>
      </c>
      <c r="G384" s="1">
        <v>2.2000000000000001E-3</v>
      </c>
      <c r="H384" s="1">
        <v>2.1000000000000001E-2</v>
      </c>
      <c r="I384" s="1">
        <v>5.3E-3</v>
      </c>
      <c r="J384" s="1">
        <v>2.0299999999999999E-2</v>
      </c>
      <c r="K384" s="1">
        <v>0.56330000000000002</v>
      </c>
      <c r="L384" s="1">
        <v>3.09E-2</v>
      </c>
      <c r="M384" s="1">
        <v>1.54E-2</v>
      </c>
      <c r="N384" s="1">
        <v>0.04</v>
      </c>
      <c r="O384" s="1">
        <v>4.0000000000000001E-3</v>
      </c>
      <c r="P384" s="1">
        <v>3.61E-2</v>
      </c>
      <c r="Q384" s="1">
        <v>3.95E-2</v>
      </c>
      <c r="R384" s="1">
        <v>5.9700000000000003E-2</v>
      </c>
      <c r="S384" s="1">
        <v>5.0099999999999999E-2</v>
      </c>
      <c r="T384" s="1">
        <v>1.5699999999999999E-2</v>
      </c>
      <c r="U384" s="1">
        <v>8.0000000000000004E-4</v>
      </c>
      <c r="V384" s="1">
        <v>7.9000000000000008E-3</v>
      </c>
      <c r="W384" s="1">
        <v>0.60240000000000005</v>
      </c>
      <c r="X384" s="1">
        <v>0.56330000000000002</v>
      </c>
      <c r="Y384" s="1">
        <v>0.56330000000000002</v>
      </c>
      <c r="Z384" s="1" t="s">
        <v>1674</v>
      </c>
      <c r="AA384" s="1">
        <v>0</v>
      </c>
      <c r="AB384" s="1">
        <v>851</v>
      </c>
    </row>
    <row r="385" spans="1:28" x14ac:dyDescent="0.3">
      <c r="A385" s="1">
        <v>384</v>
      </c>
      <c r="B385" s="1" t="s">
        <v>1674</v>
      </c>
      <c r="C385" s="1">
        <v>3.0800000000000001E-2</v>
      </c>
      <c r="D385" s="1">
        <v>1.1999999999999999E-3</v>
      </c>
      <c r="E385" s="1">
        <v>4.4699999999999997E-2</v>
      </c>
      <c r="F385" s="1">
        <v>4.2500000000000003E-2</v>
      </c>
      <c r="G385" s="1">
        <v>2.3E-3</v>
      </c>
      <c r="H385" s="1">
        <v>5.04E-2</v>
      </c>
      <c r="I385" s="1">
        <v>7.4999999999999997E-3</v>
      </c>
      <c r="J385" s="1">
        <v>5.4000000000000003E-3</v>
      </c>
      <c r="K385" s="1">
        <v>0.55359999999999998</v>
      </c>
      <c r="L385" s="1">
        <v>1.2500000000000001E-2</v>
      </c>
      <c r="M385" s="1">
        <v>2.2000000000000001E-3</v>
      </c>
      <c r="N385" s="1">
        <v>6.8000000000000005E-2</v>
      </c>
      <c r="O385" s="1">
        <v>2.7799999999999998E-2</v>
      </c>
      <c r="P385" s="1">
        <v>2.3E-2</v>
      </c>
      <c r="Q385" s="1">
        <v>2.1399999999999999E-2</v>
      </c>
      <c r="R385" s="1">
        <v>6.2399999999999997E-2</v>
      </c>
      <c r="S385" s="1">
        <v>3.4799999999999998E-2</v>
      </c>
      <c r="T385" s="1">
        <v>7.0000000000000001E-3</v>
      </c>
      <c r="U385" s="1">
        <v>8.0000000000000004E-4</v>
      </c>
      <c r="V385" s="1">
        <v>2E-3</v>
      </c>
      <c r="W385" s="1">
        <v>0.60309999999999997</v>
      </c>
      <c r="X385" s="1">
        <v>0.55359999999999998</v>
      </c>
      <c r="Y385" s="1">
        <v>0.55359999999999998</v>
      </c>
      <c r="Z385" s="1" t="s">
        <v>1674</v>
      </c>
      <c r="AA385" s="1">
        <v>0</v>
      </c>
      <c r="AB385" s="1">
        <v>851</v>
      </c>
    </row>
    <row r="386" spans="1:28" x14ac:dyDescent="0.3">
      <c r="A386" s="1">
        <v>385</v>
      </c>
      <c r="B386" s="1" t="s">
        <v>1682</v>
      </c>
      <c r="C386" s="1">
        <v>4.0899999999999999E-2</v>
      </c>
      <c r="D386" s="1">
        <v>6.0000000000000001E-3</v>
      </c>
      <c r="E386" s="1">
        <v>3.3700000000000001E-2</v>
      </c>
      <c r="F386" s="1">
        <v>7.3099999999999998E-2</v>
      </c>
      <c r="G386" s="1">
        <v>4.65E-2</v>
      </c>
      <c r="H386" s="1">
        <v>5.8999999999999999E-3</v>
      </c>
      <c r="I386" s="1">
        <v>9.7000000000000003E-3</v>
      </c>
      <c r="J386" s="1">
        <v>0.17199999999999999</v>
      </c>
      <c r="K386" s="1">
        <v>6.7500000000000004E-2</v>
      </c>
      <c r="L386" s="1">
        <v>0.2001</v>
      </c>
      <c r="M386" s="1">
        <v>1.8800000000000001E-2</v>
      </c>
      <c r="N386" s="1">
        <v>7.5300000000000006E-2</v>
      </c>
      <c r="O386" s="1">
        <v>4.7999999999999996E-3</v>
      </c>
      <c r="P386" s="1">
        <v>2.9899999999999999E-2</v>
      </c>
      <c r="Q386" s="1">
        <v>8.6999999999999994E-3</v>
      </c>
      <c r="R386" s="1">
        <v>1.5299999999999999E-2</v>
      </c>
      <c r="S386" s="1">
        <v>5.5500000000000001E-2</v>
      </c>
      <c r="T386" s="1">
        <v>9.2399999999999996E-2</v>
      </c>
      <c r="U386" s="1">
        <v>5.4000000000000003E-3</v>
      </c>
      <c r="V386" s="1">
        <v>3.8300000000000001E-2</v>
      </c>
      <c r="W386" s="1">
        <v>0.84489999999999998</v>
      </c>
      <c r="X386" s="1">
        <v>5.5500000000000001E-2</v>
      </c>
      <c r="Y386" s="1">
        <v>0.2001</v>
      </c>
      <c r="Z386" s="1" t="s">
        <v>1675</v>
      </c>
      <c r="AA386" s="1">
        <v>0.14460000000000001</v>
      </c>
      <c r="AB386" s="1">
        <v>851</v>
      </c>
    </row>
    <row r="387" spans="1:28" x14ac:dyDescent="0.3">
      <c r="A387" s="1">
        <v>386</v>
      </c>
      <c r="B387" s="1" t="s">
        <v>1675</v>
      </c>
      <c r="C387" s="1">
        <v>7.7999999999999996E-3</v>
      </c>
      <c r="D387" s="1">
        <v>3.3E-3</v>
      </c>
      <c r="E387" s="1">
        <v>7.7000000000000002E-3</v>
      </c>
      <c r="F387" s="1">
        <v>3.5999999999999999E-3</v>
      </c>
      <c r="G387" s="1">
        <v>0.10489999999999999</v>
      </c>
      <c r="H387" s="1">
        <v>8.3000000000000001E-3</v>
      </c>
      <c r="I387" s="1">
        <v>1.6000000000000001E-3</v>
      </c>
      <c r="J387" s="1">
        <v>0.15079999999999999</v>
      </c>
      <c r="K387" s="1">
        <v>3.3999999999999998E-3</v>
      </c>
      <c r="L387" s="1">
        <v>0.59150000000000003</v>
      </c>
      <c r="M387" s="1">
        <v>1.1599999999999999E-2</v>
      </c>
      <c r="N387" s="1">
        <v>2.7000000000000001E-3</v>
      </c>
      <c r="O387" s="1">
        <v>3.3999999999999998E-3</v>
      </c>
      <c r="P387" s="1">
        <v>2.5000000000000001E-3</v>
      </c>
      <c r="Q387" s="1">
        <v>3.0999999999999999E-3</v>
      </c>
      <c r="R387" s="1">
        <v>6.0000000000000001E-3</v>
      </c>
      <c r="S387" s="1">
        <v>1.2999999999999999E-2</v>
      </c>
      <c r="T387" s="1">
        <v>6.9500000000000006E-2</v>
      </c>
      <c r="U387" s="1">
        <v>2.3E-3</v>
      </c>
      <c r="V387" s="1">
        <v>2.8999999999999998E-3</v>
      </c>
      <c r="W387" s="1">
        <v>0.48049999999999998</v>
      </c>
      <c r="X387" s="1">
        <v>0.59150000000000003</v>
      </c>
      <c r="Y387" s="1">
        <v>0.59150000000000003</v>
      </c>
      <c r="Z387" s="1" t="s">
        <v>1675</v>
      </c>
      <c r="AA387" s="1">
        <v>0</v>
      </c>
      <c r="AB387" s="1">
        <v>851</v>
      </c>
    </row>
    <row r="388" spans="1:28" x14ac:dyDescent="0.3">
      <c r="A388" s="1">
        <v>387</v>
      </c>
      <c r="B388" s="1" t="s">
        <v>1668</v>
      </c>
      <c r="C388" s="1">
        <v>6.4699999999999994E-2</v>
      </c>
      <c r="D388" s="1">
        <v>3.5999999999999999E-3</v>
      </c>
      <c r="E388" s="1">
        <v>0.1142</v>
      </c>
      <c r="F388" s="1">
        <v>0.16009999999999999</v>
      </c>
      <c r="G388" s="1">
        <v>4.8999999999999998E-3</v>
      </c>
      <c r="H388" s="1">
        <v>4.8000000000000001E-2</v>
      </c>
      <c r="I388" s="1">
        <v>3.3E-3</v>
      </c>
      <c r="J388" s="1">
        <v>2.3E-2</v>
      </c>
      <c r="K388" s="1">
        <v>0.28139999999999998</v>
      </c>
      <c r="L388" s="1">
        <v>2.5899999999999999E-2</v>
      </c>
      <c r="M388" s="1">
        <v>5.7999999999999996E-3</v>
      </c>
      <c r="N388" s="1">
        <v>5.7799999999999997E-2</v>
      </c>
      <c r="O388" s="1">
        <v>1.9800000000000002E-2</v>
      </c>
      <c r="P388" s="1">
        <v>2.18E-2</v>
      </c>
      <c r="Q388" s="1">
        <v>1.4500000000000001E-2</v>
      </c>
      <c r="R388" s="1">
        <v>9.0800000000000006E-2</v>
      </c>
      <c r="S388" s="1">
        <v>3.4500000000000003E-2</v>
      </c>
      <c r="T388" s="1">
        <v>2.1600000000000001E-2</v>
      </c>
      <c r="U388" s="1">
        <v>8.9999999999999998E-4</v>
      </c>
      <c r="V388" s="1">
        <v>3.2000000000000002E-3</v>
      </c>
      <c r="W388" s="1">
        <v>0.77669999999999995</v>
      </c>
      <c r="X388" s="1">
        <v>0.1142</v>
      </c>
      <c r="Y388" s="1">
        <v>0.28139999999999998</v>
      </c>
      <c r="Z388" s="1" t="s">
        <v>1674</v>
      </c>
      <c r="AA388" s="1">
        <v>0.1673</v>
      </c>
      <c r="AB388" s="1">
        <v>851</v>
      </c>
    </row>
    <row r="389" spans="1:28" x14ac:dyDescent="0.3">
      <c r="A389" s="1">
        <v>388</v>
      </c>
      <c r="B389" s="1" t="s">
        <v>1677</v>
      </c>
      <c r="C389" s="1">
        <v>5.3800000000000001E-2</v>
      </c>
      <c r="D389" s="1">
        <v>2.3999999999999998E-3</v>
      </c>
      <c r="E389" s="1">
        <v>0.15670000000000001</v>
      </c>
      <c r="F389" s="1">
        <v>7.3200000000000001E-2</v>
      </c>
      <c r="G389" s="1">
        <v>2.5000000000000001E-3</v>
      </c>
      <c r="H389" s="1">
        <v>0.1053</v>
      </c>
      <c r="I389" s="1">
        <v>5.5999999999999999E-3</v>
      </c>
      <c r="J389" s="1">
        <v>1.4999999999999999E-2</v>
      </c>
      <c r="K389" s="1">
        <v>0.29580000000000001</v>
      </c>
      <c r="L389" s="1">
        <v>1.01E-2</v>
      </c>
      <c r="M389" s="1">
        <v>3.0000000000000001E-3</v>
      </c>
      <c r="N389" s="1">
        <v>9.9900000000000003E-2</v>
      </c>
      <c r="O389" s="1">
        <v>3.5200000000000002E-2</v>
      </c>
      <c r="P389" s="1">
        <v>2.5100000000000001E-2</v>
      </c>
      <c r="Q389" s="1">
        <v>0.01</v>
      </c>
      <c r="R389" s="1">
        <v>5.16E-2</v>
      </c>
      <c r="S389" s="1">
        <v>3.7100000000000001E-2</v>
      </c>
      <c r="T389" s="1">
        <v>1.37E-2</v>
      </c>
      <c r="U389" s="1">
        <v>8.9999999999999998E-4</v>
      </c>
      <c r="V389" s="1">
        <v>3.0000000000000001E-3</v>
      </c>
      <c r="W389" s="1">
        <v>0.75660000000000005</v>
      </c>
      <c r="X389" s="1">
        <v>9.9900000000000003E-2</v>
      </c>
      <c r="Y389" s="1">
        <v>0.29580000000000001</v>
      </c>
      <c r="Z389" s="1" t="s">
        <v>1674</v>
      </c>
      <c r="AA389" s="1">
        <v>0.19589999999999999</v>
      </c>
      <c r="AB389" s="1">
        <v>851</v>
      </c>
    </row>
    <row r="390" spans="1:28" x14ac:dyDescent="0.3">
      <c r="A390" s="1">
        <v>389</v>
      </c>
      <c r="B390" s="1" t="s">
        <v>1682</v>
      </c>
      <c r="C390" s="1">
        <v>3.61E-2</v>
      </c>
      <c r="D390" s="1">
        <v>1.03E-2</v>
      </c>
      <c r="E390" s="1">
        <v>4.07E-2</v>
      </c>
      <c r="F390" s="1">
        <v>2.92E-2</v>
      </c>
      <c r="G390" s="1">
        <v>4.0300000000000002E-2</v>
      </c>
      <c r="H390" s="1">
        <v>1.0800000000000001E-2</v>
      </c>
      <c r="I390" s="1">
        <v>2.69E-2</v>
      </c>
      <c r="J390" s="1">
        <v>0.17510000000000001</v>
      </c>
      <c r="K390" s="1">
        <v>5.8799999999999998E-2</v>
      </c>
      <c r="L390" s="1">
        <v>0.1</v>
      </c>
      <c r="M390" s="1">
        <v>3.4299999999999997E-2</v>
      </c>
      <c r="N390" s="1">
        <v>5.7299999999999997E-2</v>
      </c>
      <c r="O390" s="1">
        <v>1.2999999999999999E-2</v>
      </c>
      <c r="P390" s="1">
        <v>0.03</v>
      </c>
      <c r="Q390" s="1">
        <v>1.72E-2</v>
      </c>
      <c r="R390" s="1">
        <v>0.11749999999999999</v>
      </c>
      <c r="S390" s="1">
        <v>7.0300000000000001E-2</v>
      </c>
      <c r="T390" s="1">
        <v>9.8199999999999996E-2</v>
      </c>
      <c r="U390" s="1">
        <v>7.4999999999999997E-3</v>
      </c>
      <c r="V390" s="1">
        <v>2.6599999999999999E-2</v>
      </c>
      <c r="W390" s="1">
        <v>0.89729999999999999</v>
      </c>
      <c r="X390" s="1">
        <v>7.0300000000000001E-2</v>
      </c>
      <c r="Y390" s="1">
        <v>0.17510000000000001</v>
      </c>
      <c r="Z390" s="1" t="s">
        <v>1673</v>
      </c>
      <c r="AA390" s="1">
        <v>0.1048</v>
      </c>
      <c r="AB390" s="1">
        <v>851</v>
      </c>
    </row>
    <row r="391" spans="1:28" x14ac:dyDescent="0.3">
      <c r="A391" s="1">
        <v>390</v>
      </c>
      <c r="B391" s="1" t="s">
        <v>1678</v>
      </c>
      <c r="C391" s="1">
        <v>6.13E-2</v>
      </c>
      <c r="D391" s="1">
        <v>2.7000000000000001E-3</v>
      </c>
      <c r="E391" s="1">
        <v>0.13730000000000001</v>
      </c>
      <c r="F391" s="1">
        <v>0.37259999999999999</v>
      </c>
      <c r="G391" s="1">
        <v>3.3999999999999998E-3</v>
      </c>
      <c r="H391" s="1">
        <v>1.03E-2</v>
      </c>
      <c r="I391" s="1">
        <v>4.4000000000000003E-3</v>
      </c>
      <c r="J391" s="1">
        <v>9.2999999999999992E-3</v>
      </c>
      <c r="K391" s="1">
        <v>9.8599999999999993E-2</v>
      </c>
      <c r="L391" s="1">
        <v>1.0200000000000001E-2</v>
      </c>
      <c r="M391" s="1">
        <v>2.8E-3</v>
      </c>
      <c r="N391" s="1">
        <v>3.4500000000000003E-2</v>
      </c>
      <c r="O391" s="1">
        <v>0.1249</v>
      </c>
      <c r="P391" s="1">
        <v>2.4299999999999999E-2</v>
      </c>
      <c r="Q391" s="1">
        <v>1.14E-2</v>
      </c>
      <c r="R391" s="1">
        <v>4.7699999999999999E-2</v>
      </c>
      <c r="S391" s="1">
        <v>2.5499999999999998E-2</v>
      </c>
      <c r="T391" s="1">
        <v>1.4200000000000001E-2</v>
      </c>
      <c r="U391" s="1">
        <v>8.0000000000000004E-4</v>
      </c>
      <c r="V391" s="1">
        <v>3.8E-3</v>
      </c>
      <c r="W391" s="1">
        <v>0.69989999999999997</v>
      </c>
      <c r="X391" s="1">
        <v>0.1249</v>
      </c>
      <c r="Y391" s="1">
        <v>0.37259999999999999</v>
      </c>
      <c r="Z391" s="1" t="s">
        <v>1669</v>
      </c>
      <c r="AA391" s="1">
        <v>0.24759999999999999</v>
      </c>
      <c r="AB391" s="1">
        <v>851</v>
      </c>
    </row>
    <row r="392" spans="1:28" x14ac:dyDescent="0.3">
      <c r="A392" s="1">
        <v>391</v>
      </c>
      <c r="B392" s="1" t="s">
        <v>1668</v>
      </c>
      <c r="C392" s="1">
        <v>4.4900000000000002E-2</v>
      </c>
      <c r="D392" s="1">
        <v>1.2999999999999999E-3</v>
      </c>
      <c r="E392" s="1">
        <v>0.18690000000000001</v>
      </c>
      <c r="F392" s="1">
        <v>0.15379999999999999</v>
      </c>
      <c r="G392" s="1">
        <v>1.3100000000000001E-2</v>
      </c>
      <c r="H392" s="1">
        <v>0.1207</v>
      </c>
      <c r="I392" s="1">
        <v>1.6299999999999999E-2</v>
      </c>
      <c r="J392" s="1">
        <v>2.8299999999999999E-2</v>
      </c>
      <c r="K392" s="1">
        <v>6.3200000000000006E-2</v>
      </c>
      <c r="L392" s="1">
        <v>7.8600000000000003E-2</v>
      </c>
      <c r="M392" s="1">
        <v>9.7000000000000003E-3</v>
      </c>
      <c r="N392" s="1">
        <v>4.82E-2</v>
      </c>
      <c r="O392" s="1">
        <v>4.3E-3</v>
      </c>
      <c r="P392" s="1">
        <v>4.1599999999999998E-2</v>
      </c>
      <c r="Q392" s="1">
        <v>7.1800000000000003E-2</v>
      </c>
      <c r="R392" s="1">
        <v>3.0499999999999999E-2</v>
      </c>
      <c r="S392" s="1">
        <v>4.41E-2</v>
      </c>
      <c r="T392" s="1">
        <v>2.9100000000000001E-2</v>
      </c>
      <c r="U392" s="1">
        <v>3.5999999999999999E-3</v>
      </c>
      <c r="V392" s="1">
        <v>9.9000000000000008E-3</v>
      </c>
      <c r="W392" s="1">
        <v>0.85219999999999996</v>
      </c>
      <c r="X392" s="1">
        <v>0.18690000000000001</v>
      </c>
      <c r="Y392" s="1">
        <v>0.18690000000000001</v>
      </c>
      <c r="Z392" s="1" t="s">
        <v>1668</v>
      </c>
      <c r="AA392" s="1">
        <v>0</v>
      </c>
      <c r="AB392" s="1">
        <v>851</v>
      </c>
    </row>
    <row r="393" spans="1:28" x14ac:dyDescent="0.3">
      <c r="A393" s="1">
        <v>392</v>
      </c>
      <c r="B393" s="1" t="s">
        <v>1666</v>
      </c>
      <c r="C393" s="1">
        <v>0.22989999999999999</v>
      </c>
      <c r="D393" s="1">
        <v>7.6E-3</v>
      </c>
      <c r="E393" s="1">
        <v>1.8700000000000001E-2</v>
      </c>
      <c r="F393" s="1">
        <v>1.6299999999999999E-2</v>
      </c>
      <c r="G393" s="1">
        <v>3.5999999999999997E-2</v>
      </c>
      <c r="H393" s="1">
        <v>2.7900000000000001E-2</v>
      </c>
      <c r="I393" s="1">
        <v>8.8000000000000005E-3</v>
      </c>
      <c r="J393" s="1">
        <v>7.6700000000000004E-2</v>
      </c>
      <c r="K393" s="1">
        <v>0.1037</v>
      </c>
      <c r="L393" s="1">
        <v>4.4600000000000001E-2</v>
      </c>
      <c r="M393" s="1">
        <v>6.0000000000000001E-3</v>
      </c>
      <c r="N393" s="1">
        <v>6.7000000000000002E-3</v>
      </c>
      <c r="O393" s="1">
        <v>4.4999999999999997E-3</v>
      </c>
      <c r="P393" s="1">
        <v>5.1000000000000004E-3</v>
      </c>
      <c r="Q393" s="1">
        <v>1.43E-2</v>
      </c>
      <c r="R393" s="1">
        <v>9.4500000000000001E-2</v>
      </c>
      <c r="S393" s="1">
        <v>3.1699999999999999E-2</v>
      </c>
      <c r="T393" s="1">
        <v>9.6600000000000005E-2</v>
      </c>
      <c r="U393" s="1">
        <v>1.15E-2</v>
      </c>
      <c r="V393" s="1">
        <v>0.15890000000000001</v>
      </c>
      <c r="W393" s="1">
        <v>0.81</v>
      </c>
      <c r="X393" s="1">
        <v>0.22989999999999999</v>
      </c>
      <c r="Y393" s="1">
        <v>0.22989999999999999</v>
      </c>
      <c r="Z393" s="1" t="s">
        <v>1666</v>
      </c>
      <c r="AA393" s="1">
        <v>0</v>
      </c>
      <c r="AB393" s="1">
        <v>851</v>
      </c>
    </row>
    <row r="394" spans="1:28" x14ac:dyDescent="0.3">
      <c r="A394" s="1">
        <v>393</v>
      </c>
      <c r="B394" s="1" t="s">
        <v>1666</v>
      </c>
      <c r="C394" s="1">
        <v>7.2599999999999998E-2</v>
      </c>
      <c r="D394" s="1">
        <v>5.4000000000000003E-3</v>
      </c>
      <c r="E394" s="1">
        <v>0.11360000000000001</v>
      </c>
      <c r="F394" s="1">
        <v>0.2011</v>
      </c>
      <c r="G394" s="1">
        <v>3.5999999999999999E-3</v>
      </c>
      <c r="H394" s="1">
        <v>1.7600000000000001E-2</v>
      </c>
      <c r="I394" s="1">
        <v>1.6899999999999998E-2</v>
      </c>
      <c r="J394" s="1">
        <v>3.7499999999999999E-2</v>
      </c>
      <c r="K394" s="1">
        <v>0.1376</v>
      </c>
      <c r="L394" s="1">
        <v>2.4E-2</v>
      </c>
      <c r="M394" s="1">
        <v>1.0800000000000001E-2</v>
      </c>
      <c r="N394" s="1">
        <v>6.4299999999999996E-2</v>
      </c>
      <c r="O394" s="1">
        <v>1.0999999999999999E-2</v>
      </c>
      <c r="P394" s="1">
        <v>0.1358</v>
      </c>
      <c r="Q394" s="1">
        <v>2.64E-2</v>
      </c>
      <c r="R394" s="1">
        <v>3.9800000000000002E-2</v>
      </c>
      <c r="S394" s="1">
        <v>5.2200000000000003E-2</v>
      </c>
      <c r="T394" s="1">
        <v>2.5100000000000001E-2</v>
      </c>
      <c r="U394" s="1">
        <v>6.9999999999999999E-4</v>
      </c>
      <c r="V394" s="1">
        <v>4.0000000000000001E-3</v>
      </c>
      <c r="W394" s="1">
        <v>0.82720000000000005</v>
      </c>
      <c r="X394" s="1">
        <v>7.2599999999999998E-2</v>
      </c>
      <c r="Y394" s="1">
        <v>0.2011</v>
      </c>
      <c r="Z394" s="1" t="s">
        <v>1669</v>
      </c>
      <c r="AA394" s="1">
        <v>0.1285</v>
      </c>
      <c r="AB394" s="1">
        <v>851</v>
      </c>
    </row>
    <row r="395" spans="1:28" x14ac:dyDescent="0.3">
      <c r="A395" s="1">
        <v>394</v>
      </c>
      <c r="B395" s="1" t="s">
        <v>1685</v>
      </c>
      <c r="C395" s="1">
        <v>4.4900000000000002E-2</v>
      </c>
      <c r="D395" s="1">
        <v>1.2800000000000001E-2</v>
      </c>
      <c r="E395" s="1">
        <v>0.1027</v>
      </c>
      <c r="F395" s="1">
        <v>0.20680000000000001</v>
      </c>
      <c r="G395" s="1">
        <v>5.7999999999999996E-3</v>
      </c>
      <c r="H395" s="1">
        <v>1.49E-2</v>
      </c>
      <c r="I395" s="1">
        <v>1.6000000000000001E-3</v>
      </c>
      <c r="J395" s="1">
        <v>1.0200000000000001E-2</v>
      </c>
      <c r="K395" s="1">
        <v>0.11310000000000001</v>
      </c>
      <c r="L395" s="1">
        <v>1.9400000000000001E-2</v>
      </c>
      <c r="M395" s="1">
        <v>8.3999999999999995E-3</v>
      </c>
      <c r="N395" s="1">
        <v>3.2399999999999998E-2</v>
      </c>
      <c r="O395" s="1">
        <v>2.4899999999999999E-2</v>
      </c>
      <c r="P395" s="1">
        <v>7.6799999999999993E-2</v>
      </c>
      <c r="Q395" s="1">
        <v>4.8899999999999999E-2</v>
      </c>
      <c r="R395" s="1">
        <v>3.8800000000000001E-2</v>
      </c>
      <c r="S395" s="1">
        <v>3.4799999999999998E-2</v>
      </c>
      <c r="T395" s="1">
        <v>1.4999999999999999E-2</v>
      </c>
      <c r="U395" s="1">
        <v>7.1000000000000004E-3</v>
      </c>
      <c r="V395" s="1">
        <v>0.18079999999999999</v>
      </c>
      <c r="W395" s="1">
        <v>0.82289999999999996</v>
      </c>
      <c r="X395" s="1">
        <v>0.18079999999999999</v>
      </c>
      <c r="Y395" s="1">
        <v>0.20680000000000001</v>
      </c>
      <c r="Z395" s="1" t="s">
        <v>1669</v>
      </c>
      <c r="AA395" s="1">
        <v>2.5999999999999999E-2</v>
      </c>
      <c r="AB395" s="1">
        <v>851</v>
      </c>
    </row>
    <row r="396" spans="1:28" x14ac:dyDescent="0.3">
      <c r="A396" s="1">
        <v>395</v>
      </c>
      <c r="B396" s="1" t="s">
        <v>1670</v>
      </c>
      <c r="C396" s="1">
        <v>2.18E-2</v>
      </c>
      <c r="D396" s="1">
        <v>5.3E-3</v>
      </c>
      <c r="E396" s="1">
        <v>2.7000000000000001E-3</v>
      </c>
      <c r="F396" s="1">
        <v>5.1999999999999998E-3</v>
      </c>
      <c r="G396" s="1">
        <v>0.1663</v>
      </c>
      <c r="H396" s="1">
        <v>4.4999999999999997E-3</v>
      </c>
      <c r="I396" s="1">
        <v>1.4E-3</v>
      </c>
      <c r="J396" s="1">
        <v>0.41370000000000001</v>
      </c>
      <c r="K396" s="1">
        <v>3.0000000000000001E-3</v>
      </c>
      <c r="L396" s="1">
        <v>0.16689999999999999</v>
      </c>
      <c r="M396" s="1">
        <v>0.1105</v>
      </c>
      <c r="N396" s="1">
        <v>2.3999999999999998E-3</v>
      </c>
      <c r="O396" s="1">
        <v>3.0000000000000001E-3</v>
      </c>
      <c r="P396" s="1">
        <v>3.7000000000000002E-3</v>
      </c>
      <c r="Q396" s="1">
        <v>2.8E-3</v>
      </c>
      <c r="R396" s="1">
        <v>9.1000000000000004E-3</v>
      </c>
      <c r="S396" s="1">
        <v>5.4000000000000003E-3</v>
      </c>
      <c r="T396" s="1">
        <v>6.0999999999999999E-2</v>
      </c>
      <c r="U396" s="1">
        <v>1.6999999999999999E-3</v>
      </c>
      <c r="V396" s="1">
        <v>9.7000000000000003E-3</v>
      </c>
      <c r="W396" s="1">
        <v>0.59330000000000005</v>
      </c>
      <c r="X396" s="1">
        <v>0.1663</v>
      </c>
      <c r="Y396" s="1">
        <v>0.41370000000000001</v>
      </c>
      <c r="Z396" s="1" t="s">
        <v>1673</v>
      </c>
      <c r="AA396" s="1">
        <v>0.24740000000000001</v>
      </c>
      <c r="AB396" s="1">
        <v>851</v>
      </c>
    </row>
    <row r="397" spans="1:28" x14ac:dyDescent="0.3">
      <c r="A397" s="1">
        <v>396</v>
      </c>
      <c r="B397" s="1" t="s">
        <v>1673</v>
      </c>
      <c r="C397" s="1">
        <v>2.4500000000000001E-2</v>
      </c>
      <c r="D397" s="1">
        <v>7.7000000000000002E-3</v>
      </c>
      <c r="E397" s="1">
        <v>1.43E-2</v>
      </c>
      <c r="F397" s="1">
        <v>5.3699999999999998E-2</v>
      </c>
      <c r="G397" s="1">
        <v>3.2300000000000002E-2</v>
      </c>
      <c r="H397" s="1">
        <v>1.21E-2</v>
      </c>
      <c r="I397" s="1">
        <v>4.5999999999999999E-3</v>
      </c>
      <c r="J397" s="1">
        <v>0.1051</v>
      </c>
      <c r="K397" s="1">
        <v>9.5899999999999999E-2</v>
      </c>
      <c r="L397" s="1">
        <v>0.3891</v>
      </c>
      <c r="M397" s="1">
        <v>6.8500000000000005E-2</v>
      </c>
      <c r="N397" s="1">
        <v>2.0899999999999998E-2</v>
      </c>
      <c r="O397" s="1">
        <v>3.3999999999999998E-3</v>
      </c>
      <c r="P397" s="1">
        <v>4.1300000000000003E-2</v>
      </c>
      <c r="Q397" s="1">
        <v>2.6800000000000001E-2</v>
      </c>
      <c r="R397" s="1">
        <v>2.4899999999999999E-2</v>
      </c>
      <c r="S397" s="1">
        <v>1.24E-2</v>
      </c>
      <c r="T397" s="1">
        <v>2.3400000000000001E-2</v>
      </c>
      <c r="U397" s="1">
        <v>2.5999999999999999E-3</v>
      </c>
      <c r="V397" s="1">
        <v>3.6499999999999998E-2</v>
      </c>
      <c r="W397" s="1">
        <v>0.75009999999999999</v>
      </c>
      <c r="X397" s="1">
        <v>0.1051</v>
      </c>
      <c r="Y397" s="1">
        <v>0.3891</v>
      </c>
      <c r="Z397" s="1" t="s">
        <v>1675</v>
      </c>
      <c r="AA397" s="1">
        <v>0.28399999999999997</v>
      </c>
      <c r="AB397" s="1">
        <v>851</v>
      </c>
    </row>
    <row r="398" spans="1:28" x14ac:dyDescent="0.3">
      <c r="A398" s="1">
        <v>397</v>
      </c>
      <c r="B398" s="1" t="s">
        <v>1668</v>
      </c>
      <c r="C398" s="1">
        <v>8.5699999999999998E-2</v>
      </c>
      <c r="D398" s="1">
        <v>1.9E-3</v>
      </c>
      <c r="E398" s="1">
        <v>0.13739999999999999</v>
      </c>
      <c r="F398" s="1">
        <v>0.19980000000000001</v>
      </c>
      <c r="G398" s="1">
        <v>2.1399999999999999E-2</v>
      </c>
      <c r="H398" s="1">
        <v>2.8500000000000001E-2</v>
      </c>
      <c r="I398" s="1">
        <v>2.2599999999999999E-2</v>
      </c>
      <c r="J398" s="1">
        <v>8.5000000000000006E-3</v>
      </c>
      <c r="K398" s="1">
        <v>0.126</v>
      </c>
      <c r="L398" s="1">
        <v>2.1299999999999999E-2</v>
      </c>
      <c r="M398" s="1">
        <v>5.1000000000000004E-3</v>
      </c>
      <c r="N398" s="1">
        <v>8.3599999999999994E-2</v>
      </c>
      <c r="O398" s="1">
        <v>3.3999999999999998E-3</v>
      </c>
      <c r="P398" s="1">
        <v>0.11</v>
      </c>
      <c r="Q398" s="1">
        <v>3.3599999999999998E-2</v>
      </c>
      <c r="R398" s="1">
        <v>5.4399999999999997E-2</v>
      </c>
      <c r="S398" s="1">
        <v>4.1799999999999997E-2</v>
      </c>
      <c r="T398" s="1">
        <v>1.0699999999999999E-2</v>
      </c>
      <c r="U398" s="1">
        <v>8.0000000000000004E-4</v>
      </c>
      <c r="V398" s="1">
        <v>3.3999999999999998E-3</v>
      </c>
      <c r="W398" s="1">
        <v>0.81630000000000003</v>
      </c>
      <c r="X398" s="1">
        <v>0.13739999999999999</v>
      </c>
      <c r="Y398" s="1">
        <v>0.19980000000000001</v>
      </c>
      <c r="Z398" s="1" t="s">
        <v>1669</v>
      </c>
      <c r="AA398" s="1">
        <v>6.2399999999999997E-2</v>
      </c>
      <c r="AB398" s="1">
        <v>851</v>
      </c>
    </row>
    <row r="399" spans="1:28" x14ac:dyDescent="0.3">
      <c r="A399" s="1">
        <v>398</v>
      </c>
      <c r="B399" s="1" t="s">
        <v>1674</v>
      </c>
      <c r="C399" s="1">
        <v>8.2100000000000006E-2</v>
      </c>
      <c r="D399" s="1">
        <v>1E-3</v>
      </c>
      <c r="E399" s="1">
        <v>6.0199999999999997E-2</v>
      </c>
      <c r="F399" s="1">
        <v>0.1958</v>
      </c>
      <c r="G399" s="1">
        <v>2.0999999999999999E-3</v>
      </c>
      <c r="H399" s="1">
        <v>1.4800000000000001E-2</v>
      </c>
      <c r="I399" s="1">
        <v>6.7000000000000002E-3</v>
      </c>
      <c r="J399" s="1">
        <v>2.8E-3</v>
      </c>
      <c r="K399" s="1">
        <v>0.30769999999999997</v>
      </c>
      <c r="L399" s="1">
        <v>0.1071</v>
      </c>
      <c r="M399" s="1">
        <v>1.4E-3</v>
      </c>
      <c r="N399" s="1">
        <v>1.15E-2</v>
      </c>
      <c r="O399" s="1">
        <v>2.7000000000000001E-3</v>
      </c>
      <c r="P399" s="1">
        <v>3.7100000000000001E-2</v>
      </c>
      <c r="Q399" s="1">
        <v>0.11600000000000001</v>
      </c>
      <c r="R399" s="1">
        <v>2.2800000000000001E-2</v>
      </c>
      <c r="S399" s="1">
        <v>3.8E-3</v>
      </c>
      <c r="T399" s="1">
        <v>6.4999999999999997E-3</v>
      </c>
      <c r="U399" s="1">
        <v>1.41E-2</v>
      </c>
      <c r="V399" s="1">
        <v>3.8999999999999998E-3</v>
      </c>
      <c r="W399" s="1">
        <v>0.70030000000000003</v>
      </c>
      <c r="X399" s="1">
        <v>0.30769999999999997</v>
      </c>
      <c r="Y399" s="1">
        <v>0.30769999999999997</v>
      </c>
      <c r="Z399" s="1" t="s">
        <v>1674</v>
      </c>
      <c r="AA399" s="1">
        <v>0</v>
      </c>
      <c r="AB399" s="1">
        <v>851</v>
      </c>
    </row>
    <row r="400" spans="1:28" x14ac:dyDescent="0.3">
      <c r="A400" s="1">
        <v>399</v>
      </c>
      <c r="B400" s="1" t="s">
        <v>1673</v>
      </c>
      <c r="C400" s="1">
        <v>4.6399999999999997E-2</v>
      </c>
      <c r="D400" s="1">
        <v>1.46E-2</v>
      </c>
      <c r="E400" s="1">
        <v>5.7999999999999996E-3</v>
      </c>
      <c r="F400" s="1">
        <v>3.0999999999999999E-3</v>
      </c>
      <c r="G400" s="1">
        <v>4.8800000000000003E-2</v>
      </c>
      <c r="H400" s="1">
        <v>4.4999999999999997E-3</v>
      </c>
      <c r="I400" s="1">
        <v>1.4E-3</v>
      </c>
      <c r="J400" s="1">
        <v>0.59179999999999999</v>
      </c>
      <c r="K400" s="1">
        <v>3.0000000000000001E-3</v>
      </c>
      <c r="L400" s="1">
        <v>0.1472</v>
      </c>
      <c r="M400" s="1">
        <v>6.9900000000000004E-2</v>
      </c>
      <c r="N400" s="1">
        <v>2.3999999999999998E-3</v>
      </c>
      <c r="O400" s="1">
        <v>3.0000000000000001E-3</v>
      </c>
      <c r="P400" s="1">
        <v>3.3999999999999998E-3</v>
      </c>
      <c r="Q400" s="1">
        <v>2.8E-3</v>
      </c>
      <c r="R400" s="1">
        <v>5.1999999999999998E-3</v>
      </c>
      <c r="S400" s="1">
        <v>9.2999999999999992E-3</v>
      </c>
      <c r="T400" s="1">
        <v>3.3599999999999998E-2</v>
      </c>
      <c r="U400" s="1">
        <v>1.1000000000000001E-3</v>
      </c>
      <c r="V400" s="1">
        <v>2.7000000000000001E-3</v>
      </c>
      <c r="W400" s="1">
        <v>0.50219999999999998</v>
      </c>
      <c r="X400" s="1">
        <v>0.59179999999999999</v>
      </c>
      <c r="Y400" s="1">
        <v>0.59179999999999999</v>
      </c>
      <c r="Z400" s="1" t="s">
        <v>1673</v>
      </c>
      <c r="AA400" s="1">
        <v>0</v>
      </c>
      <c r="AB400" s="1">
        <v>851</v>
      </c>
    </row>
    <row r="401" spans="1:28" x14ac:dyDescent="0.3">
      <c r="A401" s="1">
        <v>400</v>
      </c>
      <c r="B401" s="1" t="s">
        <v>1668</v>
      </c>
      <c r="C401" s="1">
        <v>6.13E-2</v>
      </c>
      <c r="D401" s="1">
        <v>5.5999999999999999E-3</v>
      </c>
      <c r="E401" s="1">
        <v>0.2228</v>
      </c>
      <c r="F401" s="1">
        <v>0.46960000000000002</v>
      </c>
      <c r="G401" s="1">
        <v>3.3E-3</v>
      </c>
      <c r="H401" s="1">
        <v>1.95E-2</v>
      </c>
      <c r="I401" s="1">
        <v>2.7000000000000001E-3</v>
      </c>
      <c r="J401" s="1">
        <v>6.7999999999999996E-3</v>
      </c>
      <c r="K401" s="1">
        <v>5.0799999999999998E-2</v>
      </c>
      <c r="L401" s="1">
        <v>7.0000000000000001E-3</v>
      </c>
      <c r="M401" s="1">
        <v>1.2999999999999999E-3</v>
      </c>
      <c r="N401" s="1">
        <v>4.4900000000000002E-2</v>
      </c>
      <c r="O401" s="1">
        <v>3.0999999999999999E-3</v>
      </c>
      <c r="P401" s="1">
        <v>1.3599999999999999E-2</v>
      </c>
      <c r="Q401" s="1">
        <v>1.04E-2</v>
      </c>
      <c r="R401" s="1">
        <v>5.2999999999999999E-2</v>
      </c>
      <c r="S401" s="1">
        <v>1.55E-2</v>
      </c>
      <c r="T401" s="1">
        <v>6.1999999999999998E-3</v>
      </c>
      <c r="U401" s="1">
        <v>6.9999999999999999E-4</v>
      </c>
      <c r="V401" s="1">
        <v>1.6999999999999999E-3</v>
      </c>
      <c r="W401" s="1">
        <v>0.58799999999999997</v>
      </c>
      <c r="X401" s="1">
        <v>0.2228</v>
      </c>
      <c r="Y401" s="1">
        <v>0.46960000000000002</v>
      </c>
      <c r="Z401" s="1" t="s">
        <v>1669</v>
      </c>
      <c r="AA401" s="1">
        <v>0.24679999999999999</v>
      </c>
      <c r="AB401" s="1">
        <v>851</v>
      </c>
    </row>
    <row r="402" spans="1:28" x14ac:dyDescent="0.3">
      <c r="A402" s="1">
        <v>401</v>
      </c>
      <c r="B402" s="1" t="s">
        <v>1679</v>
      </c>
      <c r="C402" s="1">
        <v>5.6500000000000002E-2</v>
      </c>
      <c r="D402" s="1">
        <v>6.4999999999999997E-3</v>
      </c>
      <c r="E402" s="1">
        <v>4.2000000000000003E-2</v>
      </c>
      <c r="F402" s="1">
        <v>0.13189999999999999</v>
      </c>
      <c r="G402" s="1">
        <v>9.1999999999999998E-3</v>
      </c>
      <c r="H402" s="1">
        <v>9.2999999999999992E-3</v>
      </c>
      <c r="I402" s="1">
        <v>1.4500000000000001E-2</v>
      </c>
      <c r="J402" s="1">
        <v>1.2800000000000001E-2</v>
      </c>
      <c r="K402" s="1">
        <v>9.8199999999999996E-2</v>
      </c>
      <c r="L402" s="1">
        <v>0.1653</v>
      </c>
      <c r="M402" s="1">
        <v>7.1000000000000004E-3</v>
      </c>
      <c r="N402" s="1">
        <v>0.156</v>
      </c>
      <c r="O402" s="1">
        <v>5.3E-3</v>
      </c>
      <c r="P402" s="1">
        <v>0.1051</v>
      </c>
      <c r="Q402" s="1">
        <v>8.1100000000000005E-2</v>
      </c>
      <c r="R402" s="1">
        <v>4.0599999999999997E-2</v>
      </c>
      <c r="S402" s="1">
        <v>3.7400000000000003E-2</v>
      </c>
      <c r="T402" s="1">
        <v>1.67E-2</v>
      </c>
      <c r="U402" s="1">
        <v>8.0000000000000004E-4</v>
      </c>
      <c r="V402" s="1">
        <v>3.8E-3</v>
      </c>
      <c r="W402" s="1">
        <v>0.82320000000000004</v>
      </c>
      <c r="X402" s="1">
        <v>0.1051</v>
      </c>
      <c r="Y402" s="1">
        <v>0.1653</v>
      </c>
      <c r="Z402" s="1" t="s">
        <v>1675</v>
      </c>
      <c r="AA402" s="1">
        <v>6.0199999999999997E-2</v>
      </c>
      <c r="AB402" s="1">
        <v>851</v>
      </c>
    </row>
    <row r="403" spans="1:28" x14ac:dyDescent="0.3">
      <c r="A403" s="1">
        <v>402</v>
      </c>
      <c r="B403" s="1" t="s">
        <v>1669</v>
      </c>
      <c r="C403" s="1">
        <v>1.7500000000000002E-2</v>
      </c>
      <c r="D403" s="1">
        <v>4.8999999999999998E-3</v>
      </c>
      <c r="E403" s="1">
        <v>0.1678</v>
      </c>
      <c r="F403" s="1">
        <v>0.30449999999999999</v>
      </c>
      <c r="G403" s="1">
        <v>3.3E-3</v>
      </c>
      <c r="H403" s="1">
        <v>0.19980000000000001</v>
      </c>
      <c r="I403" s="1">
        <v>2.9899999999999999E-2</v>
      </c>
      <c r="J403" s="1">
        <v>2.8E-3</v>
      </c>
      <c r="K403" s="1">
        <v>5.96E-2</v>
      </c>
      <c r="L403" s="1">
        <v>7.0000000000000001E-3</v>
      </c>
      <c r="M403" s="1">
        <v>1.2999999999999999E-3</v>
      </c>
      <c r="N403" s="1">
        <v>9.4500000000000001E-2</v>
      </c>
      <c r="O403" s="1">
        <v>9.4000000000000004E-3</v>
      </c>
      <c r="P403" s="1">
        <v>4.2900000000000001E-2</v>
      </c>
      <c r="Q403" s="1">
        <v>1.8700000000000001E-2</v>
      </c>
      <c r="R403" s="1">
        <v>1.44E-2</v>
      </c>
      <c r="S403" s="1">
        <v>5.4999999999999997E-3</v>
      </c>
      <c r="T403" s="1">
        <v>3.7000000000000002E-3</v>
      </c>
      <c r="U403" s="1">
        <v>8.0000000000000004E-4</v>
      </c>
      <c r="V403" s="1">
        <v>1.17E-2</v>
      </c>
      <c r="W403" s="1">
        <v>0.69299999999999995</v>
      </c>
      <c r="X403" s="1">
        <v>0.30449999999999999</v>
      </c>
      <c r="Y403" s="1">
        <v>0.30449999999999999</v>
      </c>
      <c r="Z403" s="1" t="s">
        <v>1669</v>
      </c>
      <c r="AA403" s="1">
        <v>0</v>
      </c>
      <c r="AB403" s="1">
        <v>851</v>
      </c>
    </row>
    <row r="404" spans="1:28" x14ac:dyDescent="0.3">
      <c r="A404" s="1">
        <v>403</v>
      </c>
      <c r="B404" s="1" t="s">
        <v>1677</v>
      </c>
      <c r="C404" s="1">
        <v>2.35E-2</v>
      </c>
      <c r="D404" s="1">
        <v>3.5999999999999999E-3</v>
      </c>
      <c r="E404" s="1">
        <v>0.1197</v>
      </c>
      <c r="F404" s="1">
        <v>9.69E-2</v>
      </c>
      <c r="G404" s="1">
        <v>2.2000000000000001E-3</v>
      </c>
      <c r="H404" s="1">
        <v>7.7000000000000002E-3</v>
      </c>
      <c r="I404" s="1">
        <v>9.2999999999999992E-3</v>
      </c>
      <c r="J404" s="1">
        <v>2.6200000000000001E-2</v>
      </c>
      <c r="K404" s="1">
        <v>8.2500000000000004E-2</v>
      </c>
      <c r="L404" s="1">
        <v>1.9599999999999999E-2</v>
      </c>
      <c r="M404" s="1">
        <v>4.1999999999999997E-3</v>
      </c>
      <c r="N404" s="1">
        <v>0.13869999999999999</v>
      </c>
      <c r="O404" s="1">
        <v>3.3999999999999998E-3</v>
      </c>
      <c r="P404" s="1">
        <v>8.0299999999999996E-2</v>
      </c>
      <c r="Q404" s="1">
        <v>4.6699999999999998E-2</v>
      </c>
      <c r="R404" s="1">
        <v>7.5700000000000003E-2</v>
      </c>
      <c r="S404" s="1">
        <v>0.23619999999999999</v>
      </c>
      <c r="T404" s="1">
        <v>1.8599999999999998E-2</v>
      </c>
      <c r="U404" s="1">
        <v>8.0000000000000004E-4</v>
      </c>
      <c r="V404" s="1">
        <v>4.3E-3</v>
      </c>
      <c r="W404" s="1">
        <v>0.78859999999999997</v>
      </c>
      <c r="X404" s="1">
        <v>0.13869999999999999</v>
      </c>
      <c r="Y404" s="1">
        <v>0.23619999999999999</v>
      </c>
      <c r="Z404" s="1" t="s">
        <v>1682</v>
      </c>
      <c r="AA404" s="1">
        <v>9.7500000000000003E-2</v>
      </c>
      <c r="AB404" s="1">
        <v>851</v>
      </c>
    </row>
    <row r="405" spans="1:28" x14ac:dyDescent="0.3">
      <c r="A405" s="1">
        <v>404</v>
      </c>
      <c r="B405" s="1" t="s">
        <v>1670</v>
      </c>
      <c r="C405" s="1">
        <v>1.44E-2</v>
      </c>
      <c r="D405" s="1">
        <v>2.7000000000000001E-3</v>
      </c>
      <c r="E405" s="1">
        <v>3.0000000000000001E-3</v>
      </c>
      <c r="F405" s="1">
        <v>3.5000000000000001E-3</v>
      </c>
      <c r="G405" s="1">
        <v>0.71419999999999995</v>
      </c>
      <c r="H405" s="1">
        <v>4.1000000000000003E-3</v>
      </c>
      <c r="I405" s="1">
        <v>2.2000000000000001E-3</v>
      </c>
      <c r="J405" s="1">
        <v>1.55E-2</v>
      </c>
      <c r="K405" s="1">
        <v>3.3999999999999998E-3</v>
      </c>
      <c r="L405" s="1">
        <v>0.12759999999999999</v>
      </c>
      <c r="M405" s="1">
        <v>2.7000000000000001E-3</v>
      </c>
      <c r="N405" s="1">
        <v>2.7000000000000001E-3</v>
      </c>
      <c r="O405" s="1">
        <v>2.8E-3</v>
      </c>
      <c r="P405" s="1">
        <v>2.5000000000000001E-3</v>
      </c>
      <c r="Q405" s="1">
        <v>3.3E-3</v>
      </c>
      <c r="R405" s="1">
        <v>4.1000000000000003E-3</v>
      </c>
      <c r="S405" s="1">
        <v>3.3999999999999998E-3</v>
      </c>
      <c r="T405" s="1">
        <v>7.4000000000000003E-3</v>
      </c>
      <c r="U405" s="1">
        <v>1.4E-3</v>
      </c>
      <c r="V405" s="1">
        <v>7.9000000000000001E-2</v>
      </c>
      <c r="W405" s="1">
        <v>0.36980000000000002</v>
      </c>
      <c r="X405" s="1">
        <v>0.71419999999999995</v>
      </c>
      <c r="Y405" s="1">
        <v>0.71419999999999995</v>
      </c>
      <c r="Z405" s="1" t="s">
        <v>1670</v>
      </c>
      <c r="AA405" s="1">
        <v>0</v>
      </c>
      <c r="AB405" s="1">
        <v>851</v>
      </c>
    </row>
    <row r="406" spans="1:28" x14ac:dyDescent="0.3">
      <c r="A406" s="1">
        <v>405</v>
      </c>
      <c r="B406" s="1" t="s">
        <v>1675</v>
      </c>
      <c r="C406" s="1">
        <v>5.1999999999999998E-3</v>
      </c>
      <c r="D406" s="1">
        <v>1.6400000000000001E-2</v>
      </c>
      <c r="E406" s="1">
        <v>2.3999999999999998E-3</v>
      </c>
      <c r="F406" s="1">
        <v>2.8E-3</v>
      </c>
      <c r="G406" s="1">
        <v>3.6400000000000002E-2</v>
      </c>
      <c r="H406" s="1">
        <v>3.3999999999999998E-3</v>
      </c>
      <c r="I406" s="1">
        <v>1.1000000000000001E-3</v>
      </c>
      <c r="J406" s="1">
        <v>5.3E-3</v>
      </c>
      <c r="K406" s="1">
        <v>2.7000000000000001E-3</v>
      </c>
      <c r="L406" s="1">
        <v>0.71870000000000001</v>
      </c>
      <c r="M406" s="1">
        <v>0.18210000000000001</v>
      </c>
      <c r="N406" s="1">
        <v>2E-3</v>
      </c>
      <c r="O406" s="1">
        <v>2.3999999999999998E-3</v>
      </c>
      <c r="P406" s="1">
        <v>1.9E-3</v>
      </c>
      <c r="Q406" s="1">
        <v>2.3999999999999998E-3</v>
      </c>
      <c r="R406" s="1">
        <v>4.4999999999999997E-3</v>
      </c>
      <c r="S406" s="1">
        <v>2.8E-3</v>
      </c>
      <c r="T406" s="1">
        <v>5.3E-3</v>
      </c>
      <c r="U406" s="1">
        <v>6.9999999999999999E-4</v>
      </c>
      <c r="V406" s="1">
        <v>1.6000000000000001E-3</v>
      </c>
      <c r="W406" s="1">
        <v>0.33410000000000001</v>
      </c>
      <c r="X406" s="1">
        <v>0.71870000000000001</v>
      </c>
      <c r="Y406" s="1">
        <v>0.71870000000000001</v>
      </c>
      <c r="Z406" s="1" t="s">
        <v>1675</v>
      </c>
      <c r="AA406" s="1">
        <v>0</v>
      </c>
      <c r="AB406" s="1">
        <v>851</v>
      </c>
    </row>
    <row r="407" spans="1:28" x14ac:dyDescent="0.3">
      <c r="A407" s="1">
        <v>406</v>
      </c>
      <c r="B407" s="1" t="s">
        <v>1680</v>
      </c>
      <c r="C407" s="1">
        <v>1.78E-2</v>
      </c>
      <c r="D407" s="1">
        <v>2.5999999999999999E-3</v>
      </c>
      <c r="E407" s="1">
        <v>4.1999999999999997E-3</v>
      </c>
      <c r="F407" s="1">
        <v>1.6E-2</v>
      </c>
      <c r="G407" s="1">
        <v>2.2000000000000001E-3</v>
      </c>
      <c r="H407" s="1">
        <v>4.3E-3</v>
      </c>
      <c r="I407" s="1">
        <v>1.4E-3</v>
      </c>
      <c r="J407" s="1">
        <v>1.8200000000000001E-2</v>
      </c>
      <c r="K407" s="1">
        <v>3.85E-2</v>
      </c>
      <c r="L407" s="1">
        <v>9.4600000000000004E-2</v>
      </c>
      <c r="M407" s="1">
        <v>4.0000000000000001E-3</v>
      </c>
      <c r="N407" s="1">
        <v>8.8000000000000005E-3</v>
      </c>
      <c r="O407" s="1">
        <v>0.51919999999999999</v>
      </c>
      <c r="P407" s="1">
        <v>1.7500000000000002E-2</v>
      </c>
      <c r="Q407" s="1">
        <v>0.19989999999999999</v>
      </c>
      <c r="R407" s="1">
        <v>1.0999999999999999E-2</v>
      </c>
      <c r="S407" s="1">
        <v>9.4000000000000004E-3</v>
      </c>
      <c r="T407" s="1">
        <v>2.8000000000000001E-2</v>
      </c>
      <c r="U407" s="1">
        <v>6.9999999999999999E-4</v>
      </c>
      <c r="V407" s="1">
        <v>1.8E-3</v>
      </c>
      <c r="W407" s="1">
        <v>0.55089999999999995</v>
      </c>
      <c r="X407" s="1">
        <v>0.19989999999999999</v>
      </c>
      <c r="Y407" s="1">
        <v>0.51919999999999999</v>
      </c>
      <c r="Z407" s="1" t="s">
        <v>1678</v>
      </c>
      <c r="AA407" s="1">
        <v>0.31929999999999997</v>
      </c>
      <c r="AB407" s="1">
        <v>851</v>
      </c>
    </row>
    <row r="408" spans="1:28" x14ac:dyDescent="0.3">
      <c r="A408" s="1">
        <v>407</v>
      </c>
      <c r="B408" s="1" t="s">
        <v>1674</v>
      </c>
      <c r="C408" s="1">
        <v>5.1999999999999998E-3</v>
      </c>
      <c r="D408" s="1">
        <v>1E-3</v>
      </c>
      <c r="E408" s="1">
        <v>3.2000000000000002E-3</v>
      </c>
      <c r="F408" s="1">
        <v>4.7000000000000002E-3</v>
      </c>
      <c r="G408" s="1">
        <v>6.6E-3</v>
      </c>
      <c r="H408" s="1">
        <v>3.8999999999999998E-3</v>
      </c>
      <c r="I408" s="1">
        <v>4.0000000000000001E-3</v>
      </c>
      <c r="J408" s="1">
        <v>1.6799999999999999E-2</v>
      </c>
      <c r="K408" s="1">
        <v>0.69120000000000004</v>
      </c>
      <c r="L408" s="1">
        <v>7.1900000000000006E-2</v>
      </c>
      <c r="M408" s="1">
        <v>1.4E-3</v>
      </c>
      <c r="N408" s="1">
        <v>5.4000000000000003E-3</v>
      </c>
      <c r="O408" s="1">
        <v>8.0000000000000002E-3</v>
      </c>
      <c r="P408" s="1">
        <v>4.8999999999999998E-3</v>
      </c>
      <c r="Q408" s="1">
        <v>0.1071</v>
      </c>
      <c r="R408" s="1">
        <v>6.7999999999999996E-3</v>
      </c>
      <c r="S408" s="1">
        <v>1.21E-2</v>
      </c>
      <c r="T408" s="1">
        <v>4.3400000000000001E-2</v>
      </c>
      <c r="U408" s="1">
        <v>6.9999999999999999E-4</v>
      </c>
      <c r="V408" s="1">
        <v>1.8E-3</v>
      </c>
      <c r="W408" s="1">
        <v>0.41689999999999999</v>
      </c>
      <c r="X408" s="1">
        <v>0.69120000000000004</v>
      </c>
      <c r="Y408" s="1">
        <v>0.69120000000000004</v>
      </c>
      <c r="Z408" s="1" t="s">
        <v>1674</v>
      </c>
      <c r="AA408" s="1">
        <v>0</v>
      </c>
      <c r="AB408" s="1">
        <v>851</v>
      </c>
    </row>
    <row r="409" spans="1:28" x14ac:dyDescent="0.3">
      <c r="A409" s="1">
        <v>408</v>
      </c>
      <c r="B409" s="1" t="s">
        <v>1679</v>
      </c>
      <c r="C409" s="1">
        <v>1.0800000000000001E-2</v>
      </c>
      <c r="D409" s="1">
        <v>8.9999999999999998E-4</v>
      </c>
      <c r="E409" s="1">
        <v>2.5000000000000001E-3</v>
      </c>
      <c r="F409" s="1">
        <v>5.0000000000000001E-3</v>
      </c>
      <c r="G409" s="1">
        <v>1.9E-3</v>
      </c>
      <c r="H409" s="1">
        <v>3.3999999999999998E-3</v>
      </c>
      <c r="I409" s="1">
        <v>1.4E-3</v>
      </c>
      <c r="J409" s="1">
        <v>5.7500000000000002E-2</v>
      </c>
      <c r="K409" s="1">
        <v>2.8E-3</v>
      </c>
      <c r="L409" s="1">
        <v>0.16339999999999999</v>
      </c>
      <c r="M409" s="1">
        <v>3.8E-3</v>
      </c>
      <c r="N409" s="1">
        <v>2.2000000000000001E-3</v>
      </c>
      <c r="O409" s="1">
        <v>1.34E-2</v>
      </c>
      <c r="P409" s="1">
        <v>0.71579999999999999</v>
      </c>
      <c r="Q409" s="1">
        <v>2.5000000000000001E-3</v>
      </c>
      <c r="R409" s="1">
        <v>3.3E-3</v>
      </c>
      <c r="S409" s="1">
        <v>2.8E-3</v>
      </c>
      <c r="T409" s="1">
        <v>4.5999999999999999E-3</v>
      </c>
      <c r="U409" s="1">
        <v>6.9999999999999999E-4</v>
      </c>
      <c r="V409" s="1">
        <v>1.6000000000000001E-3</v>
      </c>
      <c r="W409" s="1">
        <v>0.34539999999999998</v>
      </c>
      <c r="X409" s="1">
        <v>0.71579999999999999</v>
      </c>
      <c r="Y409" s="1">
        <v>0.71579999999999999</v>
      </c>
      <c r="Z409" s="1" t="s">
        <v>1679</v>
      </c>
      <c r="AA409" s="1">
        <v>0</v>
      </c>
      <c r="AB409" s="1">
        <v>851</v>
      </c>
    </row>
    <row r="410" spans="1:28" x14ac:dyDescent="0.3">
      <c r="A410" s="1">
        <v>409</v>
      </c>
      <c r="B410" s="1" t="s">
        <v>1680</v>
      </c>
      <c r="C410" s="1">
        <v>1.5800000000000002E-2</v>
      </c>
      <c r="D410" s="1">
        <v>1E-3</v>
      </c>
      <c r="E410" s="1">
        <v>3.2000000000000002E-3</v>
      </c>
      <c r="F410" s="1">
        <v>4.7000000000000002E-3</v>
      </c>
      <c r="G410" s="1">
        <v>2E-3</v>
      </c>
      <c r="H410" s="1">
        <v>3.8999999999999998E-3</v>
      </c>
      <c r="I410" s="1">
        <v>9.4999999999999998E-3</v>
      </c>
      <c r="J410" s="1">
        <v>3.7400000000000003E-2</v>
      </c>
      <c r="K410" s="1">
        <v>0.1007</v>
      </c>
      <c r="L410" s="1">
        <v>4.8500000000000001E-2</v>
      </c>
      <c r="M410" s="1">
        <v>6.4999999999999997E-3</v>
      </c>
      <c r="N410" s="1">
        <v>8.5099999999999995E-2</v>
      </c>
      <c r="O410" s="1">
        <v>2.7000000000000001E-3</v>
      </c>
      <c r="P410" s="1">
        <v>3.5000000000000001E-3</v>
      </c>
      <c r="Q410" s="1">
        <v>0.54710000000000003</v>
      </c>
      <c r="R410" s="1">
        <v>1.15E-2</v>
      </c>
      <c r="S410" s="1">
        <v>3.5999999999999997E-2</v>
      </c>
      <c r="T410" s="1">
        <v>7.8200000000000006E-2</v>
      </c>
      <c r="U410" s="1">
        <v>6.9999999999999999E-4</v>
      </c>
      <c r="V410" s="1">
        <v>1.8E-3</v>
      </c>
      <c r="W410" s="1">
        <v>0.56440000000000001</v>
      </c>
      <c r="X410" s="1">
        <v>0.54710000000000003</v>
      </c>
      <c r="Y410" s="1">
        <v>0.54710000000000003</v>
      </c>
      <c r="Z410" s="1" t="s">
        <v>1680</v>
      </c>
      <c r="AA410" s="1">
        <v>0</v>
      </c>
      <c r="AB410" s="1">
        <v>851</v>
      </c>
    </row>
    <row r="411" spans="1:28" x14ac:dyDescent="0.3">
      <c r="A411" s="1">
        <v>410</v>
      </c>
      <c r="B411" s="1" t="s">
        <v>1682</v>
      </c>
      <c r="C411" s="1">
        <v>6.8999999999999999E-3</v>
      </c>
      <c r="D411" s="1">
        <v>2.0999999999999999E-3</v>
      </c>
      <c r="E411" s="1">
        <v>4.1399999999999999E-2</v>
      </c>
      <c r="F411" s="1">
        <v>8.8999999999999999E-3</v>
      </c>
      <c r="G411" s="1">
        <v>2E-3</v>
      </c>
      <c r="H411" s="1">
        <v>3.2300000000000002E-2</v>
      </c>
      <c r="I411" s="1">
        <v>7.0000000000000001E-3</v>
      </c>
      <c r="J411" s="1">
        <v>4.9799999999999997E-2</v>
      </c>
      <c r="K411" s="1">
        <v>7.6E-3</v>
      </c>
      <c r="L411" s="1">
        <v>4.4000000000000003E-3</v>
      </c>
      <c r="M411" s="1">
        <v>1.11E-2</v>
      </c>
      <c r="N411" s="1">
        <v>8.6400000000000005E-2</v>
      </c>
      <c r="O411" s="1">
        <v>2.5999999999999999E-3</v>
      </c>
      <c r="P411" s="1">
        <v>1.24E-2</v>
      </c>
      <c r="Q411" s="1">
        <v>7.4000000000000003E-3</v>
      </c>
      <c r="R411" s="1">
        <v>0.15540000000000001</v>
      </c>
      <c r="S411" s="1">
        <v>0.52629999999999999</v>
      </c>
      <c r="T411" s="1">
        <v>3.4000000000000002E-2</v>
      </c>
      <c r="U411" s="1">
        <v>6.9999999999999999E-4</v>
      </c>
      <c r="V411" s="1">
        <v>1.6000000000000001E-3</v>
      </c>
      <c r="W411" s="1">
        <v>0.57210000000000005</v>
      </c>
      <c r="X411" s="1">
        <v>0.52629999999999999</v>
      </c>
      <c r="Y411" s="1">
        <v>0.52629999999999999</v>
      </c>
      <c r="Z411" s="1" t="s">
        <v>1682</v>
      </c>
      <c r="AA411" s="1">
        <v>0</v>
      </c>
      <c r="AB411" s="1">
        <v>851</v>
      </c>
    </row>
    <row r="412" spans="1:28" x14ac:dyDescent="0.3">
      <c r="A412" s="1">
        <v>411</v>
      </c>
      <c r="B412" s="1" t="s">
        <v>1685</v>
      </c>
      <c r="C412" s="1">
        <v>4.9799999999999997E-2</v>
      </c>
      <c r="D412" s="1">
        <v>1.1000000000000001E-3</v>
      </c>
      <c r="E412" s="1">
        <v>1.17E-2</v>
      </c>
      <c r="F412" s="1">
        <v>4.1000000000000003E-3</v>
      </c>
      <c r="G412" s="1">
        <v>0.12859999999999999</v>
      </c>
      <c r="H412" s="1">
        <v>3.5299999999999998E-2</v>
      </c>
      <c r="I412" s="1">
        <v>4.1999999999999997E-3</v>
      </c>
      <c r="J412" s="1">
        <v>1.4200000000000001E-2</v>
      </c>
      <c r="K412" s="1">
        <v>0.2366</v>
      </c>
      <c r="L412" s="1">
        <v>1.3299999999999999E-2</v>
      </c>
      <c r="M412" s="1">
        <v>1.4E-3</v>
      </c>
      <c r="N412" s="1">
        <v>5.8599999999999999E-2</v>
      </c>
      <c r="O412" s="1">
        <v>1.04E-2</v>
      </c>
      <c r="P412" s="1">
        <v>5.7999999999999996E-3</v>
      </c>
      <c r="Q412" s="1">
        <v>7.5600000000000001E-2</v>
      </c>
      <c r="R412" s="1">
        <v>0.18149999999999999</v>
      </c>
      <c r="S412" s="1">
        <v>9.7500000000000003E-2</v>
      </c>
      <c r="T412" s="1">
        <v>3.9800000000000002E-2</v>
      </c>
      <c r="U412" s="1">
        <v>1E-3</v>
      </c>
      <c r="V412" s="1">
        <v>2.93E-2</v>
      </c>
      <c r="W412" s="1">
        <v>0.7742</v>
      </c>
      <c r="X412" s="1">
        <v>2.93E-2</v>
      </c>
      <c r="Y412" s="1">
        <v>0.2366</v>
      </c>
      <c r="Z412" s="1" t="s">
        <v>1674</v>
      </c>
      <c r="AA412" s="1">
        <v>0.2072</v>
      </c>
      <c r="AB412" s="1">
        <v>851</v>
      </c>
    </row>
    <row r="413" spans="1:28" x14ac:dyDescent="0.3">
      <c r="A413" s="1">
        <v>412</v>
      </c>
      <c r="B413" s="1" t="s">
        <v>1668</v>
      </c>
      <c r="C413" s="1">
        <v>8.9800000000000005E-2</v>
      </c>
      <c r="D413" s="1">
        <v>3.0999999999999999E-3</v>
      </c>
      <c r="E413" s="1">
        <v>0.43909999999999999</v>
      </c>
      <c r="F413" s="1">
        <v>0.11559999999999999</v>
      </c>
      <c r="G413" s="1">
        <v>2E-3</v>
      </c>
      <c r="H413" s="1">
        <v>1.55E-2</v>
      </c>
      <c r="I413" s="1">
        <v>1.04E-2</v>
      </c>
      <c r="J413" s="1">
        <v>1.66E-2</v>
      </c>
      <c r="K413" s="1">
        <v>4.0500000000000001E-2</v>
      </c>
      <c r="L413" s="1">
        <v>1.26E-2</v>
      </c>
      <c r="M413" s="1">
        <v>5.8999999999999999E-3</v>
      </c>
      <c r="N413" s="1">
        <v>4.2099999999999999E-2</v>
      </c>
      <c r="O413" s="1">
        <v>3.2000000000000002E-3</v>
      </c>
      <c r="P413" s="1">
        <v>5.8000000000000003E-2</v>
      </c>
      <c r="Q413" s="1">
        <v>2.53E-2</v>
      </c>
      <c r="R413" s="1">
        <v>7.6399999999999996E-2</v>
      </c>
      <c r="S413" s="1">
        <v>2.46E-2</v>
      </c>
      <c r="T413" s="1">
        <v>8.6E-3</v>
      </c>
      <c r="U413" s="1">
        <v>6.9999999999999999E-4</v>
      </c>
      <c r="V413" s="1">
        <v>9.9000000000000008E-3</v>
      </c>
      <c r="W413" s="1">
        <v>0.68169999999999997</v>
      </c>
      <c r="X413" s="1">
        <v>0.43909999999999999</v>
      </c>
      <c r="Y413" s="1">
        <v>0.43909999999999999</v>
      </c>
      <c r="Z413" s="1" t="s">
        <v>1668</v>
      </c>
      <c r="AA413" s="1">
        <v>0</v>
      </c>
      <c r="AB413" s="1">
        <v>851</v>
      </c>
    </row>
    <row r="414" spans="1:28" x14ac:dyDescent="0.3">
      <c r="A414" s="1">
        <v>413</v>
      </c>
      <c r="B414" s="1" t="s">
        <v>1677</v>
      </c>
      <c r="C414" s="1">
        <v>3.5999999999999999E-3</v>
      </c>
      <c r="D414" s="1">
        <v>1.1000000000000001E-3</v>
      </c>
      <c r="E414" s="1">
        <v>3.5000000000000001E-3</v>
      </c>
      <c r="F414" s="1">
        <v>2.8999999999999998E-3</v>
      </c>
      <c r="G414" s="1">
        <v>1.9E-3</v>
      </c>
      <c r="H414" s="1">
        <v>3.8999999999999998E-3</v>
      </c>
      <c r="I414" s="1">
        <v>1.5E-3</v>
      </c>
      <c r="J414" s="1">
        <v>2.3999999999999998E-3</v>
      </c>
      <c r="K414" s="1">
        <v>2.8999999999999998E-3</v>
      </c>
      <c r="L414" s="1">
        <v>4.1000000000000003E-3</v>
      </c>
      <c r="M414" s="1">
        <v>1.1000000000000001E-3</v>
      </c>
      <c r="N414" s="1">
        <v>0.93559999999999999</v>
      </c>
      <c r="O414" s="1">
        <v>2.3E-3</v>
      </c>
      <c r="P414" s="1">
        <v>2E-3</v>
      </c>
      <c r="Q414" s="1">
        <v>2.5000000000000001E-3</v>
      </c>
      <c r="R414" s="1">
        <v>5.7000000000000002E-3</v>
      </c>
      <c r="S414" s="1">
        <v>1.6E-2</v>
      </c>
      <c r="T414" s="1">
        <v>3.0000000000000001E-3</v>
      </c>
      <c r="U414" s="1">
        <v>5.9999999999999995E-4</v>
      </c>
      <c r="V414" s="1">
        <v>3.2000000000000002E-3</v>
      </c>
      <c r="W414" s="1">
        <v>0.13669999999999999</v>
      </c>
      <c r="X414" s="1">
        <v>0.93559999999999999</v>
      </c>
      <c r="Y414" s="1">
        <v>0.93559999999999999</v>
      </c>
      <c r="Z414" s="1" t="s">
        <v>1677</v>
      </c>
      <c r="AA414" s="1">
        <v>0</v>
      </c>
      <c r="AB414" s="1">
        <v>851</v>
      </c>
    </row>
    <row r="415" spans="1:28" x14ac:dyDescent="0.3">
      <c r="A415" s="1">
        <v>414</v>
      </c>
      <c r="B415" s="1" t="s">
        <v>1671</v>
      </c>
      <c r="C415" s="1">
        <v>8.2500000000000004E-2</v>
      </c>
      <c r="D415" s="1">
        <v>5.5999999999999999E-3</v>
      </c>
      <c r="E415" s="1">
        <v>3.8999999999999998E-3</v>
      </c>
      <c r="F415" s="1">
        <v>3.7000000000000002E-3</v>
      </c>
      <c r="G415" s="1">
        <v>2E-3</v>
      </c>
      <c r="H415" s="1">
        <v>0.65190000000000003</v>
      </c>
      <c r="I415" s="1">
        <v>1.5E-3</v>
      </c>
      <c r="J415" s="1">
        <v>6.3E-3</v>
      </c>
      <c r="K415" s="1">
        <v>3.7000000000000002E-3</v>
      </c>
      <c r="L415" s="1">
        <v>4.3E-3</v>
      </c>
      <c r="M415" s="1">
        <v>1.1999999999999999E-3</v>
      </c>
      <c r="N415" s="1">
        <v>7.4999999999999997E-3</v>
      </c>
      <c r="O415" s="1">
        <v>2.8E-3</v>
      </c>
      <c r="P415" s="1">
        <v>8.6999999999999994E-3</v>
      </c>
      <c r="Q415" s="1">
        <v>5.1999999999999998E-2</v>
      </c>
      <c r="R415" s="1">
        <v>0.13780000000000001</v>
      </c>
      <c r="S415" s="1">
        <v>1.3100000000000001E-2</v>
      </c>
      <c r="T415" s="1">
        <v>9.1999999999999998E-3</v>
      </c>
      <c r="U415" s="1">
        <v>6.9999999999999999E-4</v>
      </c>
      <c r="V415" s="1">
        <v>1.6999999999999999E-3</v>
      </c>
      <c r="W415" s="1">
        <v>0.43369999999999997</v>
      </c>
      <c r="X415" s="1">
        <v>0.65190000000000003</v>
      </c>
      <c r="Y415" s="1">
        <v>0.65190000000000003</v>
      </c>
      <c r="Z415" s="1" t="s">
        <v>1671</v>
      </c>
      <c r="AA415" s="1">
        <v>0</v>
      </c>
      <c r="AB415" s="1">
        <v>851</v>
      </c>
    </row>
    <row r="416" spans="1:28" x14ac:dyDescent="0.3">
      <c r="A416" s="1">
        <v>415</v>
      </c>
      <c r="B416" s="1" t="s">
        <v>1683</v>
      </c>
      <c r="C416" s="1">
        <v>0.18090000000000001</v>
      </c>
      <c r="D416" s="1">
        <v>1.6000000000000001E-3</v>
      </c>
      <c r="E416" s="1">
        <v>4.0000000000000001E-3</v>
      </c>
      <c r="F416" s="1">
        <v>1.09E-2</v>
      </c>
      <c r="G416" s="1">
        <v>7.6E-3</v>
      </c>
      <c r="H416" s="1">
        <v>6.1999999999999998E-3</v>
      </c>
      <c r="I416" s="1">
        <v>1.1999999999999999E-3</v>
      </c>
      <c r="J416" s="1">
        <v>3.1E-2</v>
      </c>
      <c r="K416" s="1">
        <v>1.46E-2</v>
      </c>
      <c r="L416" s="1">
        <v>3.9699999999999999E-2</v>
      </c>
      <c r="M416" s="1">
        <v>1.6000000000000001E-3</v>
      </c>
      <c r="N416" s="1">
        <v>0.02</v>
      </c>
      <c r="O416" s="1">
        <v>2.3999999999999998E-3</v>
      </c>
      <c r="P416" s="1">
        <v>2.8999999999999998E-3</v>
      </c>
      <c r="Q416" s="1">
        <v>3.7000000000000002E-3</v>
      </c>
      <c r="R416" s="1">
        <v>0.15570000000000001</v>
      </c>
      <c r="S416" s="1">
        <v>4.6699999999999998E-2</v>
      </c>
      <c r="T416" s="1">
        <v>0.45390000000000003</v>
      </c>
      <c r="U416" s="1">
        <v>1.6999999999999999E-3</v>
      </c>
      <c r="V416" s="1">
        <v>1.3599999999999999E-2</v>
      </c>
      <c r="W416" s="1">
        <v>0.5897</v>
      </c>
      <c r="X416" s="1">
        <v>0.45390000000000003</v>
      </c>
      <c r="Y416" s="1">
        <v>0.45390000000000003</v>
      </c>
      <c r="Z416" s="1" t="s">
        <v>1683</v>
      </c>
      <c r="AA416" s="1">
        <v>0</v>
      </c>
      <c r="AB416" s="1">
        <v>851</v>
      </c>
    </row>
    <row r="417" spans="1:28" x14ac:dyDescent="0.3">
      <c r="A417" s="1">
        <v>416</v>
      </c>
      <c r="B417" s="1" t="s">
        <v>1673</v>
      </c>
      <c r="C417" s="1">
        <v>4.0000000000000001E-3</v>
      </c>
      <c r="D417" s="1">
        <v>1E-3</v>
      </c>
      <c r="E417" s="1">
        <v>2.2000000000000001E-3</v>
      </c>
      <c r="F417" s="1">
        <v>2.7000000000000001E-3</v>
      </c>
      <c r="G417" s="1">
        <v>1.78E-2</v>
      </c>
      <c r="H417" s="1">
        <v>3.2000000000000002E-3</v>
      </c>
      <c r="I417" s="1">
        <v>1E-3</v>
      </c>
      <c r="J417" s="1">
        <v>0.8407</v>
      </c>
      <c r="K417" s="1">
        <v>2.5999999999999999E-3</v>
      </c>
      <c r="L417" s="1">
        <v>3.5700000000000003E-2</v>
      </c>
      <c r="M417" s="1">
        <v>2.5000000000000001E-3</v>
      </c>
      <c r="N417" s="1">
        <v>1.9E-3</v>
      </c>
      <c r="O417" s="1">
        <v>2.3E-3</v>
      </c>
      <c r="P417" s="1">
        <v>1.8E-3</v>
      </c>
      <c r="Q417" s="1">
        <v>2.3E-3</v>
      </c>
      <c r="R417" s="1">
        <v>3.0999999999999999E-3</v>
      </c>
      <c r="S417" s="1">
        <v>2.8999999999999998E-3</v>
      </c>
      <c r="T417" s="1">
        <v>6.3299999999999995E-2</v>
      </c>
      <c r="U417" s="1">
        <v>6.9999999999999999E-4</v>
      </c>
      <c r="V417" s="1">
        <v>8.3000000000000001E-3</v>
      </c>
      <c r="W417" s="1">
        <v>0.25240000000000001</v>
      </c>
      <c r="X417" s="1">
        <v>0.8407</v>
      </c>
      <c r="Y417" s="1">
        <v>0.8407</v>
      </c>
      <c r="Z417" s="1" t="s">
        <v>1673</v>
      </c>
      <c r="AA417" s="1">
        <v>0</v>
      </c>
      <c r="AB417" s="1">
        <v>851</v>
      </c>
    </row>
    <row r="418" spans="1:28" x14ac:dyDescent="0.3">
      <c r="A418" s="1">
        <v>417</v>
      </c>
      <c r="B418" s="1" t="s">
        <v>1678</v>
      </c>
      <c r="C418" s="1">
        <v>5.4000000000000003E-3</v>
      </c>
      <c r="D418" s="1">
        <v>2.2000000000000001E-3</v>
      </c>
      <c r="E418" s="1">
        <v>3.3E-3</v>
      </c>
      <c r="F418" s="1">
        <v>4.0000000000000001E-3</v>
      </c>
      <c r="G418" s="1">
        <v>2.0999999999999999E-3</v>
      </c>
      <c r="H418" s="1">
        <v>4.1999999999999997E-3</v>
      </c>
      <c r="I418" s="1">
        <v>3.8999999999999998E-3</v>
      </c>
      <c r="J418" s="1">
        <v>2.8999999999999998E-3</v>
      </c>
      <c r="K418" s="1">
        <v>3.5999999999999999E-3</v>
      </c>
      <c r="L418" s="1">
        <v>6.1999999999999998E-3</v>
      </c>
      <c r="M418" s="1">
        <v>1.2999999999999999E-3</v>
      </c>
      <c r="N418" s="1">
        <v>2.5000000000000001E-3</v>
      </c>
      <c r="O418" s="1">
        <v>0.92500000000000004</v>
      </c>
      <c r="P418" s="1">
        <v>2.3E-3</v>
      </c>
      <c r="Q418" s="1">
        <v>3.0000000000000001E-3</v>
      </c>
      <c r="R418" s="1">
        <v>5.8999999999999999E-3</v>
      </c>
      <c r="S418" s="1">
        <v>3.5000000000000001E-3</v>
      </c>
      <c r="T418" s="1">
        <v>3.8E-3</v>
      </c>
      <c r="U418" s="1">
        <v>6.9999999999999999E-4</v>
      </c>
      <c r="V418" s="1">
        <v>1.4200000000000001E-2</v>
      </c>
      <c r="W418" s="1">
        <v>0.15790000000000001</v>
      </c>
      <c r="X418" s="1">
        <v>0.92500000000000004</v>
      </c>
      <c r="Y418" s="1">
        <v>0.92500000000000004</v>
      </c>
      <c r="Z418" s="1" t="s">
        <v>1678</v>
      </c>
      <c r="AA418" s="1">
        <v>0</v>
      </c>
      <c r="AB418" s="1">
        <v>851</v>
      </c>
    </row>
    <row r="419" spans="1:28" x14ac:dyDescent="0.3">
      <c r="A419" s="1">
        <v>418</v>
      </c>
      <c r="B419" s="1" t="s">
        <v>1672</v>
      </c>
      <c r="C419" s="1">
        <v>4.4000000000000003E-3</v>
      </c>
      <c r="D419" s="1">
        <v>1.1000000000000001E-3</v>
      </c>
      <c r="E419" s="1">
        <v>2.8999999999999998E-3</v>
      </c>
      <c r="F419" s="1">
        <v>3.3999999999999998E-3</v>
      </c>
      <c r="G419" s="1">
        <v>4.2799999999999998E-2</v>
      </c>
      <c r="H419" s="1">
        <v>3.8999999999999998E-3</v>
      </c>
      <c r="I419" s="1">
        <v>0.32029999999999997</v>
      </c>
      <c r="J419" s="1">
        <v>4.5999999999999999E-3</v>
      </c>
      <c r="K419" s="1">
        <v>4.7000000000000002E-3</v>
      </c>
      <c r="L419" s="1">
        <v>5.4999999999999997E-3</v>
      </c>
      <c r="M419" s="1">
        <v>3.6499999999999998E-2</v>
      </c>
      <c r="N419" s="1">
        <v>0.107</v>
      </c>
      <c r="O419" s="1">
        <v>2.5999999999999999E-3</v>
      </c>
      <c r="P419" s="1">
        <v>3.5000000000000001E-3</v>
      </c>
      <c r="Q419" s="1">
        <v>1.6899999999999998E-2</v>
      </c>
      <c r="R419" s="1">
        <v>3.8999999999999998E-3</v>
      </c>
      <c r="S419" s="1">
        <v>3.3E-3</v>
      </c>
      <c r="T419" s="1">
        <v>1.47E-2</v>
      </c>
      <c r="U419" s="1">
        <v>1.4E-3</v>
      </c>
      <c r="V419" s="1">
        <v>0.4168</v>
      </c>
      <c r="W419" s="1">
        <v>0.53649999999999998</v>
      </c>
      <c r="X419" s="1">
        <v>0.32029999999999997</v>
      </c>
      <c r="Y419" s="1">
        <v>0.4168</v>
      </c>
      <c r="Z419" s="1" t="s">
        <v>1685</v>
      </c>
      <c r="AA419" s="1">
        <v>9.6500000000000002E-2</v>
      </c>
      <c r="AB419" s="1">
        <v>851</v>
      </c>
    </row>
    <row r="420" spans="1:28" x14ac:dyDescent="0.3">
      <c r="A420" s="1">
        <v>419</v>
      </c>
      <c r="B420" s="1" t="s">
        <v>1679</v>
      </c>
      <c r="C420" s="1">
        <v>3.5000000000000001E-3</v>
      </c>
      <c r="D420" s="1">
        <v>8.9999999999999998E-4</v>
      </c>
      <c r="E420" s="1">
        <v>2.3999999999999998E-3</v>
      </c>
      <c r="F420" s="1">
        <v>4.0000000000000001E-3</v>
      </c>
      <c r="G420" s="1">
        <v>1.8E-3</v>
      </c>
      <c r="H420" s="1">
        <v>4.4999999999999997E-3</v>
      </c>
      <c r="I420" s="1">
        <v>1.2999999999999999E-3</v>
      </c>
      <c r="J420" s="1">
        <v>2.3E-3</v>
      </c>
      <c r="K420" s="1">
        <v>2.7000000000000001E-3</v>
      </c>
      <c r="L420" s="1">
        <v>4.1000000000000003E-3</v>
      </c>
      <c r="M420" s="1">
        <v>1.1000000000000001E-3</v>
      </c>
      <c r="N420" s="1">
        <v>2.0999999999999999E-3</v>
      </c>
      <c r="O420" s="1">
        <v>2.2000000000000001E-3</v>
      </c>
      <c r="P420" s="1">
        <v>0.94950000000000001</v>
      </c>
      <c r="Q420" s="1">
        <v>2.3999999999999998E-3</v>
      </c>
      <c r="R420" s="1">
        <v>5.7999999999999996E-3</v>
      </c>
      <c r="S420" s="1">
        <v>4.4000000000000003E-3</v>
      </c>
      <c r="T420" s="1">
        <v>2.8999999999999998E-3</v>
      </c>
      <c r="U420" s="1">
        <v>5.9999999999999995E-4</v>
      </c>
      <c r="V420" s="1">
        <v>1.5E-3</v>
      </c>
      <c r="W420" s="1">
        <v>0.1142</v>
      </c>
      <c r="X420" s="1">
        <v>0.94950000000000001</v>
      </c>
      <c r="Y420" s="1">
        <v>0.94950000000000001</v>
      </c>
      <c r="Z420" s="1" t="s">
        <v>1679</v>
      </c>
      <c r="AA420" s="1">
        <v>0</v>
      </c>
      <c r="AB420" s="1">
        <v>851</v>
      </c>
    </row>
    <row r="421" spans="1:28" x14ac:dyDescent="0.3">
      <c r="A421" s="1">
        <v>420</v>
      </c>
      <c r="B421" s="1" t="s">
        <v>1673</v>
      </c>
      <c r="C421" s="1">
        <v>6.1999999999999998E-3</v>
      </c>
      <c r="D421" s="1">
        <v>4.7999999999999996E-3</v>
      </c>
      <c r="E421" s="1">
        <v>2.3999999999999998E-3</v>
      </c>
      <c r="F421" s="1">
        <v>2.8999999999999998E-3</v>
      </c>
      <c r="G421" s="1">
        <v>1.37E-2</v>
      </c>
      <c r="H421" s="1">
        <v>3.8E-3</v>
      </c>
      <c r="I421" s="1">
        <v>1.1999999999999999E-3</v>
      </c>
      <c r="J421" s="1">
        <v>0.2276</v>
      </c>
      <c r="K421" s="1">
        <v>2.7000000000000001E-3</v>
      </c>
      <c r="L421" s="1">
        <v>0.46139999999999998</v>
      </c>
      <c r="M421" s="1">
        <v>3.7100000000000001E-2</v>
      </c>
      <c r="N421" s="1">
        <v>3.5499999999999997E-2</v>
      </c>
      <c r="O421" s="1">
        <v>2.5999999999999999E-3</v>
      </c>
      <c r="P421" s="1">
        <v>2E-3</v>
      </c>
      <c r="Q421" s="1">
        <v>2.5000000000000001E-3</v>
      </c>
      <c r="R421" s="1">
        <v>6.1000000000000004E-3</v>
      </c>
      <c r="S421" s="1">
        <v>3.5000000000000001E-3</v>
      </c>
      <c r="T421" s="1">
        <v>0.18079999999999999</v>
      </c>
      <c r="U421" s="1">
        <v>8.9999999999999998E-4</v>
      </c>
      <c r="V421" s="1">
        <v>2.2000000000000001E-3</v>
      </c>
      <c r="W421" s="1">
        <v>0.51759999999999995</v>
      </c>
      <c r="X421" s="1">
        <v>0.2276</v>
      </c>
      <c r="Y421" s="1">
        <v>0.46139999999999998</v>
      </c>
      <c r="Z421" s="1" t="s">
        <v>1675</v>
      </c>
      <c r="AA421" s="1">
        <v>0.23380000000000001</v>
      </c>
      <c r="AB421" s="1">
        <v>851</v>
      </c>
    </row>
    <row r="422" spans="1:28" x14ac:dyDescent="0.3">
      <c r="A422" s="1">
        <v>421</v>
      </c>
      <c r="B422" s="1" t="s">
        <v>1672</v>
      </c>
      <c r="C422" s="1">
        <v>4.1000000000000003E-3</v>
      </c>
      <c r="D422" s="1">
        <v>1.1000000000000001E-3</v>
      </c>
      <c r="E422" s="1">
        <v>2.8999999999999998E-3</v>
      </c>
      <c r="F422" s="1">
        <v>3.2000000000000002E-3</v>
      </c>
      <c r="G422" s="1">
        <v>4.4999999999999997E-3</v>
      </c>
      <c r="H422" s="1">
        <v>3.8E-3</v>
      </c>
      <c r="I422" s="1">
        <v>0.63260000000000005</v>
      </c>
      <c r="J422" s="1">
        <v>7.7000000000000002E-3</v>
      </c>
      <c r="K422" s="1">
        <v>1.2E-2</v>
      </c>
      <c r="L422" s="1">
        <v>5.0000000000000001E-3</v>
      </c>
      <c r="M422" s="1">
        <v>5.1000000000000004E-3</v>
      </c>
      <c r="N422" s="1">
        <v>0.13020000000000001</v>
      </c>
      <c r="O422" s="1">
        <v>2.5000000000000001E-3</v>
      </c>
      <c r="P422" s="1">
        <v>9.6000000000000002E-2</v>
      </c>
      <c r="Q422" s="1">
        <v>1.18E-2</v>
      </c>
      <c r="R422" s="1">
        <v>1.84E-2</v>
      </c>
      <c r="S422" s="1">
        <v>3.2000000000000002E-3</v>
      </c>
      <c r="T422" s="1">
        <v>3.3999999999999998E-3</v>
      </c>
      <c r="U422" s="1">
        <v>1.1000000000000001E-3</v>
      </c>
      <c r="V422" s="1">
        <v>5.1499999999999997E-2</v>
      </c>
      <c r="W422" s="1">
        <v>0.45829999999999999</v>
      </c>
      <c r="X422" s="1">
        <v>0.63260000000000005</v>
      </c>
      <c r="Y422" s="1">
        <v>0.63260000000000005</v>
      </c>
      <c r="Z422" s="1" t="s">
        <v>1672</v>
      </c>
      <c r="AA422" s="1">
        <v>0</v>
      </c>
      <c r="AB422" s="1">
        <v>851</v>
      </c>
    </row>
    <row r="423" spans="1:28" x14ac:dyDescent="0.3">
      <c r="A423" s="1">
        <v>422</v>
      </c>
      <c r="B423" s="1" t="s">
        <v>1675</v>
      </c>
      <c r="C423" s="1">
        <v>6.1400000000000003E-2</v>
      </c>
      <c r="D423" s="1">
        <v>1E-3</v>
      </c>
      <c r="E423" s="1">
        <v>3.8E-3</v>
      </c>
      <c r="F423" s="1">
        <v>0.1007</v>
      </c>
      <c r="G423" s="1">
        <v>6.1999999999999998E-3</v>
      </c>
      <c r="H423" s="1">
        <v>1.29E-2</v>
      </c>
      <c r="I423" s="1">
        <v>5.4999999999999997E-3</v>
      </c>
      <c r="J423" s="1">
        <v>9.1000000000000004E-3</v>
      </c>
      <c r="K423" s="1">
        <v>9.2799999999999994E-2</v>
      </c>
      <c r="L423" s="1">
        <v>0.35730000000000001</v>
      </c>
      <c r="M423" s="1">
        <v>8.3000000000000001E-3</v>
      </c>
      <c r="N423" s="1">
        <v>2.8E-3</v>
      </c>
      <c r="O423" s="1">
        <v>2.5999999999999999E-3</v>
      </c>
      <c r="P423" s="1">
        <v>0.21959999999999999</v>
      </c>
      <c r="Q423" s="1">
        <v>4.1399999999999999E-2</v>
      </c>
      <c r="R423" s="1">
        <v>1.03E-2</v>
      </c>
      <c r="S423" s="1">
        <v>3.5999999999999999E-3</v>
      </c>
      <c r="T423" s="1">
        <v>2.6100000000000002E-2</v>
      </c>
      <c r="U423" s="1">
        <v>7.4999999999999997E-3</v>
      </c>
      <c r="V423" s="1">
        <v>2.7E-2</v>
      </c>
      <c r="W423" s="1">
        <v>0.67149999999999999</v>
      </c>
      <c r="X423" s="1">
        <v>0.35730000000000001</v>
      </c>
      <c r="Y423" s="1">
        <v>0.35730000000000001</v>
      </c>
      <c r="Z423" s="1" t="s">
        <v>1675</v>
      </c>
      <c r="AA423" s="1">
        <v>0</v>
      </c>
      <c r="AB423" s="1">
        <v>851</v>
      </c>
    </row>
    <row r="424" spans="1:28" x14ac:dyDescent="0.3">
      <c r="A424" s="1">
        <v>423</v>
      </c>
      <c r="B424" s="1" t="s">
        <v>1668</v>
      </c>
      <c r="C424" s="1">
        <v>6.6799999999999998E-2</v>
      </c>
      <c r="D424" s="1">
        <v>4.7000000000000002E-3</v>
      </c>
      <c r="E424" s="1">
        <v>2.9899999999999999E-2</v>
      </c>
      <c r="F424" s="1">
        <v>0.12640000000000001</v>
      </c>
      <c r="G424" s="1">
        <v>2.58E-2</v>
      </c>
      <c r="H424" s="1">
        <v>1.17E-2</v>
      </c>
      <c r="I424" s="1">
        <v>4.0099999999999997E-2</v>
      </c>
      <c r="J424" s="1">
        <v>7.0099999999999996E-2</v>
      </c>
      <c r="K424" s="1">
        <v>9.4500000000000001E-2</v>
      </c>
      <c r="L424" s="1">
        <v>5.4899999999999997E-2</v>
      </c>
      <c r="M424" s="1">
        <v>3.2000000000000001E-2</v>
      </c>
      <c r="N424" s="1">
        <v>7.2099999999999997E-2</v>
      </c>
      <c r="O424" s="1">
        <v>3.3E-3</v>
      </c>
      <c r="P424" s="1">
        <v>0.1217</v>
      </c>
      <c r="Q424" s="1">
        <v>6.2300000000000001E-2</v>
      </c>
      <c r="R424" s="1">
        <v>2.7300000000000001E-2</v>
      </c>
      <c r="S424" s="1">
        <v>1.55E-2</v>
      </c>
      <c r="T424" s="1">
        <v>3.8399999999999997E-2</v>
      </c>
      <c r="U424" s="1">
        <v>1E-3</v>
      </c>
      <c r="V424" s="1">
        <v>0.1016</v>
      </c>
      <c r="W424" s="1">
        <v>0.89839999999999998</v>
      </c>
      <c r="X424" s="1">
        <v>2.9899999999999999E-2</v>
      </c>
      <c r="Y424" s="1">
        <v>0.12640000000000001</v>
      </c>
      <c r="Z424" s="1" t="s">
        <v>1669</v>
      </c>
      <c r="AA424" s="1">
        <v>9.6500000000000002E-2</v>
      </c>
      <c r="AB424" s="1">
        <v>851</v>
      </c>
    </row>
    <row r="425" spans="1:28" x14ac:dyDescent="0.3">
      <c r="A425" s="1">
        <v>424</v>
      </c>
      <c r="B425" s="1" t="s">
        <v>1669</v>
      </c>
      <c r="C425" s="1">
        <v>3.5000000000000001E-3</v>
      </c>
      <c r="D425" s="1">
        <v>8.9999999999999998E-4</v>
      </c>
      <c r="E425" s="1">
        <v>3.5999999999999999E-3</v>
      </c>
      <c r="F425" s="1">
        <v>0.93840000000000001</v>
      </c>
      <c r="G425" s="1">
        <v>1.8E-3</v>
      </c>
      <c r="H425" s="1">
        <v>3.3E-3</v>
      </c>
      <c r="I425" s="1">
        <v>1.2999999999999999E-3</v>
      </c>
      <c r="J425" s="1">
        <v>5.1000000000000004E-3</v>
      </c>
      <c r="K425" s="1">
        <v>2.7000000000000001E-3</v>
      </c>
      <c r="L425" s="1">
        <v>4.1000000000000003E-3</v>
      </c>
      <c r="M425" s="1">
        <v>1.1000000000000001E-3</v>
      </c>
      <c r="N425" s="1">
        <v>2.0999999999999999E-3</v>
      </c>
      <c r="O425" s="1">
        <v>2.2000000000000001E-3</v>
      </c>
      <c r="P425" s="1">
        <v>4.1999999999999997E-3</v>
      </c>
      <c r="Q425" s="1">
        <v>2.3999999999999998E-3</v>
      </c>
      <c r="R425" s="1">
        <v>3.2000000000000002E-3</v>
      </c>
      <c r="S425" s="1">
        <v>5.3E-3</v>
      </c>
      <c r="T425" s="1">
        <v>1.2800000000000001E-2</v>
      </c>
      <c r="U425" s="1">
        <v>5.9999999999999995E-4</v>
      </c>
      <c r="V425" s="1">
        <v>1.5E-3</v>
      </c>
      <c r="W425" s="1">
        <v>0.13270000000000001</v>
      </c>
      <c r="X425" s="1">
        <v>0.93840000000000001</v>
      </c>
      <c r="Y425" s="1">
        <v>0.93840000000000001</v>
      </c>
      <c r="Z425" s="1" t="s">
        <v>1669</v>
      </c>
      <c r="AA425" s="1">
        <v>0</v>
      </c>
      <c r="AB425" s="1">
        <v>851</v>
      </c>
    </row>
    <row r="426" spans="1:28" x14ac:dyDescent="0.3">
      <c r="A426" s="1">
        <v>425</v>
      </c>
      <c r="B426" s="1" t="s">
        <v>1675</v>
      </c>
      <c r="C426" s="1">
        <v>4.6800000000000001E-2</v>
      </c>
      <c r="D426" s="1">
        <v>1E-3</v>
      </c>
      <c r="E426" s="1">
        <v>2.2000000000000001E-3</v>
      </c>
      <c r="F426" s="1">
        <v>2.7000000000000001E-3</v>
      </c>
      <c r="G426" s="1">
        <v>2.3400000000000001E-2</v>
      </c>
      <c r="H426" s="1">
        <v>3.2000000000000002E-3</v>
      </c>
      <c r="I426" s="1">
        <v>1E-3</v>
      </c>
      <c r="J426" s="1">
        <v>1.06E-2</v>
      </c>
      <c r="K426" s="1">
        <v>2.5999999999999999E-3</v>
      </c>
      <c r="L426" s="1">
        <v>0.70809999999999995</v>
      </c>
      <c r="M426" s="1">
        <v>0.1578</v>
      </c>
      <c r="N426" s="1">
        <v>1.8E-3</v>
      </c>
      <c r="O426" s="1">
        <v>2.2000000000000001E-3</v>
      </c>
      <c r="P426" s="1">
        <v>1.8E-3</v>
      </c>
      <c r="Q426" s="1">
        <v>2.2000000000000001E-3</v>
      </c>
      <c r="R426" s="1">
        <v>3.0000000000000001E-3</v>
      </c>
      <c r="S426" s="1">
        <v>2.7000000000000001E-3</v>
      </c>
      <c r="T426" s="1">
        <v>2.47E-2</v>
      </c>
      <c r="U426" s="1">
        <v>6.9999999999999999E-4</v>
      </c>
      <c r="V426" s="1">
        <v>1.6000000000000001E-3</v>
      </c>
      <c r="W426" s="1">
        <v>0.36099999999999999</v>
      </c>
      <c r="X426" s="1">
        <v>0.70809999999999995</v>
      </c>
      <c r="Y426" s="1">
        <v>0.70809999999999995</v>
      </c>
      <c r="Z426" s="1" t="s">
        <v>1675</v>
      </c>
      <c r="AA426" s="1">
        <v>0</v>
      </c>
      <c r="AB426" s="1">
        <v>851</v>
      </c>
    </row>
    <row r="427" spans="1:28" x14ac:dyDescent="0.3">
      <c r="A427" s="1">
        <v>426</v>
      </c>
      <c r="B427" s="1" t="s">
        <v>1677</v>
      </c>
      <c r="C427" s="1">
        <v>7.1999999999999998E-3</v>
      </c>
      <c r="D427" s="1">
        <v>2.5000000000000001E-3</v>
      </c>
      <c r="E427" s="1">
        <v>0.19789999999999999</v>
      </c>
      <c r="F427" s="1">
        <v>0.2102</v>
      </c>
      <c r="G427" s="1">
        <v>1.9E-3</v>
      </c>
      <c r="H427" s="1">
        <v>6.7999999999999996E-3</v>
      </c>
      <c r="I427" s="1">
        <v>3.2599999999999997E-2</v>
      </c>
      <c r="J427" s="1">
        <v>4.5199999999999997E-2</v>
      </c>
      <c r="K427" s="1">
        <v>0.1832</v>
      </c>
      <c r="L427" s="1">
        <v>1.4800000000000001E-2</v>
      </c>
      <c r="M427" s="1">
        <v>5.3E-3</v>
      </c>
      <c r="N427" s="1">
        <v>7.3999999999999996E-2</v>
      </c>
      <c r="O427" s="1">
        <v>2.5999999999999999E-3</v>
      </c>
      <c r="P427" s="1">
        <v>4.07E-2</v>
      </c>
      <c r="Q427" s="1">
        <v>0.10059999999999999</v>
      </c>
      <c r="R427" s="1">
        <v>6.8999999999999999E-3</v>
      </c>
      <c r="S427" s="1">
        <v>2.4199999999999999E-2</v>
      </c>
      <c r="T427" s="1">
        <v>4.1200000000000001E-2</v>
      </c>
      <c r="U427" s="1">
        <v>6.9999999999999999E-4</v>
      </c>
      <c r="V427" s="1">
        <v>1.6999999999999999E-3</v>
      </c>
      <c r="W427" s="1">
        <v>0.747</v>
      </c>
      <c r="X427" s="1">
        <v>7.3999999999999996E-2</v>
      </c>
      <c r="Y427" s="1">
        <v>0.2102</v>
      </c>
      <c r="Z427" s="1" t="s">
        <v>1669</v>
      </c>
      <c r="AA427" s="1">
        <v>0.13619999999999999</v>
      </c>
      <c r="AB427" s="1">
        <v>851</v>
      </c>
    </row>
    <row r="428" spans="1:28" x14ac:dyDescent="0.3">
      <c r="A428" s="1">
        <v>427</v>
      </c>
      <c r="B428" s="1" t="s">
        <v>1666</v>
      </c>
      <c r="C428" s="1">
        <v>0.24249999999999999</v>
      </c>
      <c r="D428" s="1">
        <v>3.7000000000000002E-3</v>
      </c>
      <c r="E428" s="1">
        <v>4.0000000000000001E-3</v>
      </c>
      <c r="F428" s="1">
        <v>3.7999999999999999E-2</v>
      </c>
      <c r="G428" s="1">
        <v>1.8E-3</v>
      </c>
      <c r="H428" s="1">
        <v>4.7999999999999996E-3</v>
      </c>
      <c r="I428" s="1">
        <v>5.1000000000000004E-3</v>
      </c>
      <c r="J428" s="1">
        <v>1.83E-2</v>
      </c>
      <c r="K428" s="1">
        <v>0.30030000000000001</v>
      </c>
      <c r="L428" s="1">
        <v>3.9600000000000003E-2</v>
      </c>
      <c r="M428" s="1">
        <v>2.0199999999999999E-2</v>
      </c>
      <c r="N428" s="1">
        <v>1.4200000000000001E-2</v>
      </c>
      <c r="O428" s="1">
        <v>2.3999999999999998E-3</v>
      </c>
      <c r="P428" s="1">
        <v>0.1072</v>
      </c>
      <c r="Q428" s="1">
        <v>0.11799999999999999</v>
      </c>
      <c r="R428" s="1">
        <v>1.7100000000000001E-2</v>
      </c>
      <c r="S428" s="1">
        <v>3.6299999999999999E-2</v>
      </c>
      <c r="T428" s="1">
        <v>2.1999999999999999E-2</v>
      </c>
      <c r="U428" s="1">
        <v>5.9999999999999995E-4</v>
      </c>
      <c r="V428" s="1">
        <v>3.5999999999999999E-3</v>
      </c>
      <c r="W428" s="1">
        <v>0.69489999999999996</v>
      </c>
      <c r="X428" s="1">
        <v>0.24249999999999999</v>
      </c>
      <c r="Y428" s="1">
        <v>0.30030000000000001</v>
      </c>
      <c r="Z428" s="1" t="s">
        <v>1674</v>
      </c>
      <c r="AA428" s="1">
        <v>5.7799999999999997E-2</v>
      </c>
      <c r="AB428" s="1">
        <v>851</v>
      </c>
    </row>
    <row r="429" spans="1:28" x14ac:dyDescent="0.3">
      <c r="A429" s="1">
        <v>428</v>
      </c>
      <c r="B429" s="1" t="s">
        <v>1673</v>
      </c>
      <c r="C429" s="1">
        <v>3.2000000000000002E-3</v>
      </c>
      <c r="D429" s="1">
        <v>8.0000000000000004E-4</v>
      </c>
      <c r="E429" s="1">
        <v>2.2000000000000001E-3</v>
      </c>
      <c r="F429" s="1">
        <v>2.7000000000000001E-3</v>
      </c>
      <c r="G429" s="1">
        <v>1.6000000000000001E-3</v>
      </c>
      <c r="H429" s="1">
        <v>3.0000000000000001E-3</v>
      </c>
      <c r="I429" s="1">
        <v>1.2999999999999999E-3</v>
      </c>
      <c r="J429" s="1">
        <v>0.93940000000000001</v>
      </c>
      <c r="K429" s="1">
        <v>2.5000000000000001E-3</v>
      </c>
      <c r="L429" s="1">
        <v>1.12E-2</v>
      </c>
      <c r="M429" s="1">
        <v>3.3E-3</v>
      </c>
      <c r="N429" s="1">
        <v>2E-3</v>
      </c>
      <c r="O429" s="1">
        <v>2.0999999999999999E-3</v>
      </c>
      <c r="P429" s="1">
        <v>2E-3</v>
      </c>
      <c r="Q429" s="1">
        <v>2.3E-3</v>
      </c>
      <c r="R429" s="1">
        <v>2.8999999999999998E-3</v>
      </c>
      <c r="S429" s="1">
        <v>2.5000000000000001E-3</v>
      </c>
      <c r="T429" s="1">
        <v>1.2999999999999999E-2</v>
      </c>
      <c r="U429" s="1">
        <v>5.9999999999999995E-4</v>
      </c>
      <c r="V429" s="1">
        <v>1.4E-3</v>
      </c>
      <c r="W429" s="1">
        <v>0.129</v>
      </c>
      <c r="X429" s="1">
        <v>0.93940000000000001</v>
      </c>
      <c r="Y429" s="1">
        <v>0.93940000000000001</v>
      </c>
      <c r="Z429" s="1" t="s">
        <v>1673</v>
      </c>
      <c r="AA429" s="1">
        <v>0</v>
      </c>
      <c r="AB429" s="1">
        <v>851</v>
      </c>
    </row>
    <row r="430" spans="1:28" x14ac:dyDescent="0.3">
      <c r="A430" s="1">
        <v>429</v>
      </c>
      <c r="B430" s="1" t="s">
        <v>1675</v>
      </c>
      <c r="C430" s="1">
        <v>3.3999999999999998E-3</v>
      </c>
      <c r="D430" s="1">
        <v>2.2000000000000001E-3</v>
      </c>
      <c r="E430" s="1">
        <v>2E-3</v>
      </c>
      <c r="F430" s="1">
        <v>2.5000000000000001E-3</v>
      </c>
      <c r="G430" s="1">
        <v>6.1000000000000004E-3</v>
      </c>
      <c r="H430" s="1">
        <v>2.8999999999999998E-3</v>
      </c>
      <c r="I430" s="1">
        <v>8.9999999999999998E-4</v>
      </c>
      <c r="J430" s="1">
        <v>0.42199999999999999</v>
      </c>
      <c r="K430" s="1">
        <v>2.3999999999999998E-3</v>
      </c>
      <c r="L430" s="1">
        <v>0.52090000000000003</v>
      </c>
      <c r="M430" s="1">
        <v>4.7000000000000002E-3</v>
      </c>
      <c r="N430" s="1">
        <v>1.6999999999999999E-3</v>
      </c>
      <c r="O430" s="1">
        <v>2E-3</v>
      </c>
      <c r="P430" s="1">
        <v>1.6999999999999999E-3</v>
      </c>
      <c r="Q430" s="1">
        <v>2.0999999999999999E-3</v>
      </c>
      <c r="R430" s="1">
        <v>2.8E-3</v>
      </c>
      <c r="S430" s="1">
        <v>2.5000000000000001E-3</v>
      </c>
      <c r="T430" s="1">
        <v>1.5100000000000001E-2</v>
      </c>
      <c r="U430" s="1">
        <v>5.9999999999999995E-4</v>
      </c>
      <c r="V430" s="1">
        <v>1.4E-3</v>
      </c>
      <c r="W430" s="1">
        <v>0.33850000000000002</v>
      </c>
      <c r="X430" s="1">
        <v>0.52090000000000003</v>
      </c>
      <c r="Y430" s="1">
        <v>0.52090000000000003</v>
      </c>
      <c r="Z430" s="1" t="s">
        <v>1675</v>
      </c>
      <c r="AA430" s="1">
        <v>0</v>
      </c>
      <c r="AB430" s="1">
        <v>851</v>
      </c>
    </row>
    <row r="431" spans="1:28" x14ac:dyDescent="0.3">
      <c r="A431" s="1">
        <v>430</v>
      </c>
      <c r="B431" s="1" t="s">
        <v>1669</v>
      </c>
      <c r="C431" s="1">
        <v>7.0900000000000005E-2</v>
      </c>
      <c r="D431" s="1">
        <v>8.0000000000000004E-4</v>
      </c>
      <c r="E431" s="1">
        <v>0.20050000000000001</v>
      </c>
      <c r="F431" s="1">
        <v>0.33289999999999997</v>
      </c>
      <c r="G431" s="1">
        <v>1.6999999999999999E-3</v>
      </c>
      <c r="H431" s="1">
        <v>7.7000000000000002E-3</v>
      </c>
      <c r="I431" s="1">
        <v>2.1299999999999999E-2</v>
      </c>
      <c r="J431" s="1">
        <v>4.4999999999999997E-3</v>
      </c>
      <c r="K431" s="1">
        <v>0.12889999999999999</v>
      </c>
      <c r="L431" s="1">
        <v>9.5999999999999992E-3</v>
      </c>
      <c r="M431" s="1">
        <v>1.1999999999999999E-3</v>
      </c>
      <c r="N431" s="1">
        <v>4.4600000000000001E-2</v>
      </c>
      <c r="O431" s="1">
        <v>3.7000000000000002E-3</v>
      </c>
      <c r="P431" s="1">
        <v>3.3399999999999999E-2</v>
      </c>
      <c r="Q431" s="1">
        <v>7.9600000000000004E-2</v>
      </c>
      <c r="R431" s="1">
        <v>2.5999999999999999E-2</v>
      </c>
      <c r="S431" s="1">
        <v>2.1700000000000001E-2</v>
      </c>
      <c r="T431" s="1">
        <v>7.7999999999999996E-3</v>
      </c>
      <c r="U431" s="1">
        <v>5.9999999999999995E-4</v>
      </c>
      <c r="V431" s="1">
        <v>2.5999999999999999E-3</v>
      </c>
      <c r="W431" s="1">
        <v>0.68869999999999998</v>
      </c>
      <c r="X431" s="1">
        <v>0.33289999999999997</v>
      </c>
      <c r="Y431" s="1">
        <v>0.33289999999999997</v>
      </c>
      <c r="Z431" s="1" t="s">
        <v>1669</v>
      </c>
      <c r="AA431" s="1">
        <v>0</v>
      </c>
      <c r="AB431" s="1">
        <v>851</v>
      </c>
    </row>
    <row r="432" spans="1:28" x14ac:dyDescent="0.3">
      <c r="A432" s="1">
        <v>431</v>
      </c>
      <c r="B432" s="1" t="s">
        <v>1677</v>
      </c>
      <c r="C432" s="1">
        <v>1.3899999999999999E-2</v>
      </c>
      <c r="D432" s="1">
        <v>1.6999999999999999E-3</v>
      </c>
      <c r="E432" s="1">
        <v>3.2000000000000002E-3</v>
      </c>
      <c r="F432" s="1">
        <v>3.0000000000000001E-3</v>
      </c>
      <c r="G432" s="1">
        <v>1.6999999999999999E-3</v>
      </c>
      <c r="H432" s="1">
        <v>3.5999999999999999E-3</v>
      </c>
      <c r="I432" s="1">
        <v>3.1E-2</v>
      </c>
      <c r="J432" s="1">
        <v>6.4000000000000003E-3</v>
      </c>
      <c r="K432" s="1">
        <v>0.124</v>
      </c>
      <c r="L432" s="1">
        <v>3.8999999999999998E-3</v>
      </c>
      <c r="M432" s="1">
        <v>3.0999999999999999E-3</v>
      </c>
      <c r="N432" s="1">
        <v>0.63539999999999996</v>
      </c>
      <c r="O432" s="1">
        <v>2.0999999999999999E-3</v>
      </c>
      <c r="P432" s="1">
        <v>3.6700000000000003E-2</v>
      </c>
      <c r="Q432" s="1">
        <v>9.6799999999999997E-2</v>
      </c>
      <c r="R432" s="1">
        <v>7.7999999999999996E-3</v>
      </c>
      <c r="S432" s="1">
        <v>1.5299999999999999E-2</v>
      </c>
      <c r="T432" s="1">
        <v>8.6E-3</v>
      </c>
      <c r="U432" s="1">
        <v>5.9999999999999995E-4</v>
      </c>
      <c r="V432" s="1">
        <v>1.5E-3</v>
      </c>
      <c r="W432" s="1">
        <v>0.4607</v>
      </c>
      <c r="X432" s="1">
        <v>0.63539999999999996</v>
      </c>
      <c r="Y432" s="1">
        <v>0.63539999999999996</v>
      </c>
      <c r="Z432" s="1" t="s">
        <v>1677</v>
      </c>
      <c r="AA432" s="1">
        <v>0</v>
      </c>
      <c r="AB432" s="1">
        <v>851</v>
      </c>
    </row>
    <row r="433" spans="1:28" x14ac:dyDescent="0.3">
      <c r="A433" s="1">
        <v>432</v>
      </c>
      <c r="B433" s="1" t="s">
        <v>1679</v>
      </c>
      <c r="C433" s="1">
        <v>0.2296</v>
      </c>
      <c r="D433" s="1">
        <v>5.0000000000000001E-3</v>
      </c>
      <c r="E433" s="1">
        <v>2.2000000000000001E-3</v>
      </c>
      <c r="F433" s="1">
        <v>2.7000000000000001E-3</v>
      </c>
      <c r="G433" s="1">
        <v>1.8E-3</v>
      </c>
      <c r="H433" s="1">
        <v>3.7000000000000002E-3</v>
      </c>
      <c r="I433" s="1">
        <v>3.7000000000000002E-3</v>
      </c>
      <c r="J433" s="1">
        <v>5.8999999999999999E-3</v>
      </c>
      <c r="K433" s="1">
        <v>2.5000000000000001E-3</v>
      </c>
      <c r="L433" s="1">
        <v>3.5000000000000003E-2</v>
      </c>
      <c r="M433" s="1">
        <v>1.2999999999999999E-2</v>
      </c>
      <c r="N433" s="1">
        <v>1.9E-3</v>
      </c>
      <c r="O433" s="1">
        <v>2.0999999999999999E-3</v>
      </c>
      <c r="P433" s="1">
        <v>0.6633</v>
      </c>
      <c r="Q433" s="1">
        <v>2.2000000000000001E-3</v>
      </c>
      <c r="R433" s="1">
        <v>1.1900000000000001E-2</v>
      </c>
      <c r="S433" s="1">
        <v>4.1000000000000003E-3</v>
      </c>
      <c r="T433" s="1">
        <v>7.4000000000000003E-3</v>
      </c>
      <c r="U433" s="1">
        <v>5.9999999999999995E-4</v>
      </c>
      <c r="V433" s="1">
        <v>1.4E-3</v>
      </c>
      <c r="W433" s="1">
        <v>0.36770000000000003</v>
      </c>
      <c r="X433" s="1">
        <v>0.6633</v>
      </c>
      <c r="Y433" s="1">
        <v>0.6633</v>
      </c>
      <c r="Z433" s="1" t="s">
        <v>1679</v>
      </c>
      <c r="AA433" s="1">
        <v>0</v>
      </c>
      <c r="AB433" s="1">
        <v>851</v>
      </c>
    </row>
    <row r="434" spans="1:28" x14ac:dyDescent="0.3">
      <c r="A434" s="1">
        <v>433</v>
      </c>
      <c r="B434" s="1" t="s">
        <v>1681</v>
      </c>
      <c r="C434" s="1">
        <v>0.1171</v>
      </c>
      <c r="D434" s="1">
        <v>1.47E-2</v>
      </c>
      <c r="E434" s="1">
        <v>2.8999999999999998E-3</v>
      </c>
      <c r="F434" s="1">
        <v>0.13139999999999999</v>
      </c>
      <c r="G434" s="1">
        <v>1.8E-3</v>
      </c>
      <c r="H434" s="1">
        <v>0.2203</v>
      </c>
      <c r="I434" s="1">
        <v>1.5E-3</v>
      </c>
      <c r="J434" s="1">
        <v>2.5000000000000001E-3</v>
      </c>
      <c r="K434" s="1">
        <v>0.11899999999999999</v>
      </c>
      <c r="L434" s="1">
        <v>6.8999999999999999E-3</v>
      </c>
      <c r="M434" s="1">
        <v>5.8999999999999999E-3</v>
      </c>
      <c r="N434" s="1">
        <v>5.7999999999999996E-3</v>
      </c>
      <c r="O434" s="1">
        <v>2.3999999999999998E-3</v>
      </c>
      <c r="P434" s="1">
        <v>7.7700000000000005E-2</v>
      </c>
      <c r="Q434" s="1">
        <v>1.7899999999999999E-2</v>
      </c>
      <c r="R434" s="1">
        <v>0.2432</v>
      </c>
      <c r="S434" s="1">
        <v>1.0800000000000001E-2</v>
      </c>
      <c r="T434" s="1">
        <v>1.61E-2</v>
      </c>
      <c r="U434" s="1">
        <v>5.9999999999999995E-4</v>
      </c>
      <c r="V434" s="1">
        <v>1.6000000000000001E-3</v>
      </c>
      <c r="W434" s="1">
        <v>0.69199999999999995</v>
      </c>
      <c r="X434" s="1">
        <v>0.2432</v>
      </c>
      <c r="Y434" s="1">
        <v>0.2432</v>
      </c>
      <c r="Z434" s="1" t="s">
        <v>1681</v>
      </c>
      <c r="AA434" s="1">
        <v>0</v>
      </c>
      <c r="AB434" s="1">
        <v>851</v>
      </c>
    </row>
    <row r="435" spans="1:28" x14ac:dyDescent="0.3">
      <c r="A435" s="1">
        <v>434</v>
      </c>
      <c r="B435" s="1" t="s">
        <v>1674</v>
      </c>
      <c r="C435" s="1">
        <v>4.9500000000000002E-2</v>
      </c>
      <c r="D435" s="1">
        <v>3.0000000000000001E-3</v>
      </c>
      <c r="E435" s="1">
        <v>3.7499999999999999E-2</v>
      </c>
      <c r="F435" s="1">
        <v>0.1038</v>
      </c>
      <c r="G435" s="1">
        <v>1.8E-3</v>
      </c>
      <c r="H435" s="1">
        <v>1.3299999999999999E-2</v>
      </c>
      <c r="I435" s="1">
        <v>1.32E-2</v>
      </c>
      <c r="J435" s="1">
        <v>1.17E-2</v>
      </c>
      <c r="K435" s="1">
        <v>0.42059999999999997</v>
      </c>
      <c r="L435" s="1">
        <v>1.0999999999999999E-2</v>
      </c>
      <c r="M435" s="1">
        <v>6.7000000000000002E-3</v>
      </c>
      <c r="N435" s="1">
        <v>4.1700000000000001E-2</v>
      </c>
      <c r="O435" s="1">
        <v>1.14E-2</v>
      </c>
      <c r="P435" s="1">
        <v>0.1111</v>
      </c>
      <c r="Q435" s="1">
        <v>6.5600000000000006E-2</v>
      </c>
      <c r="R435" s="1">
        <v>2.9100000000000001E-2</v>
      </c>
      <c r="S435" s="1">
        <v>3.7600000000000001E-2</v>
      </c>
      <c r="T435" s="1">
        <v>2.93E-2</v>
      </c>
      <c r="U435" s="1">
        <v>5.9999999999999995E-4</v>
      </c>
      <c r="V435" s="1">
        <v>1.6000000000000001E-3</v>
      </c>
      <c r="W435" s="1">
        <v>0.70130000000000003</v>
      </c>
      <c r="X435" s="1">
        <v>0.42059999999999997</v>
      </c>
      <c r="Y435" s="1">
        <v>0.42059999999999997</v>
      </c>
      <c r="Z435" s="1" t="s">
        <v>1674</v>
      </c>
      <c r="AA435" s="1">
        <v>0</v>
      </c>
      <c r="AB435" s="1">
        <v>851</v>
      </c>
    </row>
    <row r="436" spans="1:28" x14ac:dyDescent="0.3">
      <c r="A436" s="1">
        <v>435</v>
      </c>
      <c r="B436" s="1" t="s">
        <v>1685</v>
      </c>
      <c r="C436" s="1">
        <v>6.4999999999999997E-3</v>
      </c>
      <c r="D436" s="1">
        <v>1E-3</v>
      </c>
      <c r="E436" s="1">
        <v>1.6199999999999999E-2</v>
      </c>
      <c r="F436" s="1">
        <v>4.7000000000000002E-3</v>
      </c>
      <c r="G436" s="1">
        <v>0.1108</v>
      </c>
      <c r="H436" s="1">
        <v>3.5999999999999999E-3</v>
      </c>
      <c r="I436" s="1">
        <v>9.5799999999999996E-2</v>
      </c>
      <c r="J436" s="1">
        <v>8.8000000000000005E-3</v>
      </c>
      <c r="K436" s="1">
        <v>4.02E-2</v>
      </c>
      <c r="L436" s="1">
        <v>5.1000000000000004E-3</v>
      </c>
      <c r="M436" s="1">
        <v>4.4999999999999997E-3</v>
      </c>
      <c r="N436" s="1">
        <v>1.8100000000000002E-2</v>
      </c>
      <c r="O436" s="1">
        <v>2.3999999999999998E-3</v>
      </c>
      <c r="P436" s="1">
        <v>7.6E-3</v>
      </c>
      <c r="Q436" s="1">
        <v>2.0899999999999998E-2</v>
      </c>
      <c r="R436" s="1">
        <v>7.0000000000000001E-3</v>
      </c>
      <c r="S436" s="1">
        <v>4.1000000000000003E-3</v>
      </c>
      <c r="T436" s="1">
        <v>8.8000000000000005E-3</v>
      </c>
      <c r="U436" s="1">
        <v>1.2999999999999999E-3</v>
      </c>
      <c r="V436" s="1">
        <v>0.63239999999999996</v>
      </c>
      <c r="W436" s="1">
        <v>0.48249999999999998</v>
      </c>
      <c r="X436" s="1">
        <v>0.63239999999999996</v>
      </c>
      <c r="Y436" s="1">
        <v>0.63239999999999996</v>
      </c>
      <c r="Z436" s="1" t="s">
        <v>1685</v>
      </c>
      <c r="AA436" s="1">
        <v>0</v>
      </c>
      <c r="AB436" s="1">
        <v>851</v>
      </c>
    </row>
    <row r="437" spans="1:28" x14ac:dyDescent="0.3">
      <c r="A437" s="1">
        <v>436</v>
      </c>
      <c r="B437" s="1" t="s">
        <v>1685</v>
      </c>
      <c r="C437" s="1">
        <v>4.1000000000000003E-3</v>
      </c>
      <c r="D437" s="1">
        <v>2E-3</v>
      </c>
      <c r="E437" s="1">
        <v>2.5999999999999999E-3</v>
      </c>
      <c r="F437" s="1">
        <v>3.0999999999999999E-3</v>
      </c>
      <c r="G437" s="1">
        <v>6.0299999999999999E-2</v>
      </c>
      <c r="H437" s="1">
        <v>3.5999999999999999E-3</v>
      </c>
      <c r="I437" s="1">
        <v>4.4200000000000003E-2</v>
      </c>
      <c r="J437" s="1">
        <v>2.0400000000000001E-2</v>
      </c>
      <c r="K437" s="1">
        <v>2.8999999999999998E-3</v>
      </c>
      <c r="L437" s="1">
        <v>0.14849999999999999</v>
      </c>
      <c r="M437" s="1">
        <v>5.5999999999999999E-3</v>
      </c>
      <c r="N437" s="1">
        <v>5.4999999999999997E-3</v>
      </c>
      <c r="O437" s="1">
        <v>2.3999999999999998E-3</v>
      </c>
      <c r="P437" s="1">
        <v>2.2000000000000001E-3</v>
      </c>
      <c r="Q437" s="1">
        <v>3.0000000000000001E-3</v>
      </c>
      <c r="R437" s="1">
        <v>4.4999999999999997E-3</v>
      </c>
      <c r="S437" s="1">
        <v>3.0000000000000001E-3</v>
      </c>
      <c r="T437" s="1">
        <v>5.5999999999999999E-3</v>
      </c>
      <c r="U437" s="1">
        <v>1.2999999999999999E-3</v>
      </c>
      <c r="V437" s="1">
        <v>0.67500000000000004</v>
      </c>
      <c r="W437" s="1">
        <v>0.40860000000000002</v>
      </c>
      <c r="X437" s="1">
        <v>0.67500000000000004</v>
      </c>
      <c r="Y437" s="1">
        <v>0.67500000000000004</v>
      </c>
      <c r="Z437" s="1" t="s">
        <v>1685</v>
      </c>
      <c r="AA437" s="1">
        <v>0</v>
      </c>
      <c r="AB437" s="1">
        <v>851</v>
      </c>
    </row>
    <row r="438" spans="1:28" x14ac:dyDescent="0.3">
      <c r="A438" s="1">
        <v>437</v>
      </c>
      <c r="B438" s="1" t="s">
        <v>1682</v>
      </c>
      <c r="C438" s="1">
        <v>1.83E-2</v>
      </c>
      <c r="D438" s="1">
        <v>8.9999999999999998E-4</v>
      </c>
      <c r="E438" s="1">
        <v>6.0900000000000003E-2</v>
      </c>
      <c r="F438" s="1">
        <v>2.9399999999999999E-2</v>
      </c>
      <c r="G438" s="1">
        <v>2.8999999999999998E-3</v>
      </c>
      <c r="H438" s="1">
        <v>7.6E-3</v>
      </c>
      <c r="I438" s="1">
        <v>3.3E-3</v>
      </c>
      <c r="J438" s="1">
        <v>5.7999999999999996E-3</v>
      </c>
      <c r="K438" s="1">
        <v>2.9100000000000001E-2</v>
      </c>
      <c r="L438" s="1">
        <v>6.3E-3</v>
      </c>
      <c r="M438" s="1">
        <v>1.1999999999999999E-3</v>
      </c>
      <c r="N438" s="1">
        <v>1.0800000000000001E-2</v>
      </c>
      <c r="O438" s="1">
        <v>0.73019999999999996</v>
      </c>
      <c r="P438" s="1">
        <v>5.5999999999999999E-3</v>
      </c>
      <c r="Q438" s="1">
        <v>5.1999999999999998E-3</v>
      </c>
      <c r="R438" s="1">
        <v>6.3399999999999998E-2</v>
      </c>
      <c r="S438" s="1">
        <v>1.2200000000000001E-2</v>
      </c>
      <c r="T438" s="1">
        <v>4.7999999999999996E-3</v>
      </c>
      <c r="U438" s="1">
        <v>6.9999999999999999E-4</v>
      </c>
      <c r="V438" s="1">
        <v>1.6000000000000001E-3</v>
      </c>
      <c r="W438" s="1">
        <v>0.40150000000000002</v>
      </c>
      <c r="X438" s="1">
        <v>1.2200000000000001E-2</v>
      </c>
      <c r="Y438" s="1">
        <v>0.73019999999999996</v>
      </c>
      <c r="Z438" s="1" t="s">
        <v>1678</v>
      </c>
      <c r="AA438" s="1">
        <v>0.71809999999999996</v>
      </c>
      <c r="AB438" s="1">
        <v>851</v>
      </c>
    </row>
    <row r="439" spans="1:28" x14ac:dyDescent="0.3">
      <c r="A439" s="1">
        <v>438</v>
      </c>
      <c r="B439" s="1" t="s">
        <v>1681</v>
      </c>
      <c r="C439" s="1">
        <v>5.1000000000000004E-3</v>
      </c>
      <c r="D439" s="1">
        <v>4.0000000000000001E-3</v>
      </c>
      <c r="E439" s="1">
        <v>1.3599999999999999E-2</v>
      </c>
      <c r="F439" s="1">
        <v>4.9299999999999997E-2</v>
      </c>
      <c r="G439" s="1">
        <v>0.69230000000000003</v>
      </c>
      <c r="H439" s="1">
        <v>3.5999999999999999E-3</v>
      </c>
      <c r="I439" s="1">
        <v>2.0999999999999999E-3</v>
      </c>
      <c r="J439" s="1">
        <v>8.0999999999999996E-3</v>
      </c>
      <c r="K439" s="1">
        <v>4.4000000000000003E-3</v>
      </c>
      <c r="L439" s="1">
        <v>1.9199999999999998E-2</v>
      </c>
      <c r="M439" s="1">
        <v>3.5999999999999999E-3</v>
      </c>
      <c r="N439" s="1">
        <v>2.3999999999999998E-3</v>
      </c>
      <c r="O439" s="1">
        <v>2.3999999999999998E-3</v>
      </c>
      <c r="P439" s="1">
        <v>4.7999999999999996E-3</v>
      </c>
      <c r="Q439" s="1">
        <v>3.0000000000000001E-3</v>
      </c>
      <c r="R439" s="1">
        <v>2.0899999999999998E-2</v>
      </c>
      <c r="S439" s="1">
        <v>1.6400000000000001E-2</v>
      </c>
      <c r="T439" s="1">
        <v>1.84E-2</v>
      </c>
      <c r="U439" s="1">
        <v>0.1222</v>
      </c>
      <c r="V439" s="1">
        <v>4.1999999999999997E-3</v>
      </c>
      <c r="W439" s="1">
        <v>0.42599999999999999</v>
      </c>
      <c r="X439" s="1">
        <v>2.0899999999999998E-2</v>
      </c>
      <c r="Y439" s="1">
        <v>0.69230000000000003</v>
      </c>
      <c r="Z439" s="1" t="s">
        <v>1670</v>
      </c>
      <c r="AA439" s="1">
        <v>0.6714</v>
      </c>
      <c r="AB439" s="1">
        <v>851</v>
      </c>
    </row>
    <row r="440" spans="1:28" x14ac:dyDescent="0.3">
      <c r="A440" s="1">
        <v>439</v>
      </c>
      <c r="B440" s="1" t="s">
        <v>1673</v>
      </c>
      <c r="C440" s="1">
        <v>3.3999999999999998E-3</v>
      </c>
      <c r="D440" s="1">
        <v>8.9999999999999998E-4</v>
      </c>
      <c r="E440" s="1">
        <v>2E-3</v>
      </c>
      <c r="F440" s="1">
        <v>5.4999999999999997E-3</v>
      </c>
      <c r="G440" s="1">
        <v>2.0899999999999998E-2</v>
      </c>
      <c r="H440" s="1">
        <v>2.8999999999999998E-3</v>
      </c>
      <c r="I440" s="1">
        <v>8.9999999999999998E-4</v>
      </c>
      <c r="J440" s="1">
        <v>7.2599999999999998E-2</v>
      </c>
      <c r="K440" s="1">
        <v>2.3E-3</v>
      </c>
      <c r="L440" s="1">
        <v>0.85929999999999995</v>
      </c>
      <c r="M440" s="1">
        <v>6.3E-3</v>
      </c>
      <c r="N440" s="1">
        <v>1.6999999999999999E-3</v>
      </c>
      <c r="O440" s="1">
        <v>2E-3</v>
      </c>
      <c r="P440" s="1">
        <v>1.6000000000000001E-3</v>
      </c>
      <c r="Q440" s="1">
        <v>2E-3</v>
      </c>
      <c r="R440" s="1">
        <v>2.7000000000000001E-3</v>
      </c>
      <c r="S440" s="1">
        <v>4.8999999999999998E-3</v>
      </c>
      <c r="T440" s="1">
        <v>6.1000000000000004E-3</v>
      </c>
      <c r="U440" s="1">
        <v>5.9999999999999995E-4</v>
      </c>
      <c r="V440" s="1">
        <v>1.4E-3</v>
      </c>
      <c r="W440" s="1">
        <v>0.22370000000000001</v>
      </c>
      <c r="X440" s="1">
        <v>7.2599999999999998E-2</v>
      </c>
      <c r="Y440" s="1">
        <v>0.85929999999999995</v>
      </c>
      <c r="Z440" s="1" t="s">
        <v>1675</v>
      </c>
      <c r="AA440" s="1">
        <v>0.78669999999999995</v>
      </c>
      <c r="AB440" s="1">
        <v>851</v>
      </c>
    </row>
    <row r="441" spans="1:28" x14ac:dyDescent="0.3">
      <c r="A441" s="1">
        <v>440</v>
      </c>
      <c r="B441" s="1" t="s">
        <v>1669</v>
      </c>
      <c r="C441" s="1">
        <v>0.19919999999999999</v>
      </c>
      <c r="D441" s="1">
        <v>2.3E-3</v>
      </c>
      <c r="E441" s="1">
        <v>1.9400000000000001E-2</v>
      </c>
      <c r="F441" s="1">
        <v>2.87E-2</v>
      </c>
      <c r="G441" s="1">
        <v>1.8E-3</v>
      </c>
      <c r="H441" s="1">
        <v>4.3799999999999999E-2</v>
      </c>
      <c r="I441" s="1">
        <v>5.7999999999999996E-3</v>
      </c>
      <c r="J441" s="1">
        <v>2.6599999999999999E-2</v>
      </c>
      <c r="K441" s="1">
        <v>0.25469999999999998</v>
      </c>
      <c r="L441" s="1">
        <v>9.8199999999999996E-2</v>
      </c>
      <c r="M441" s="1">
        <v>8.8000000000000005E-3</v>
      </c>
      <c r="N441" s="1">
        <v>0.1216</v>
      </c>
      <c r="O441" s="1">
        <v>4.0000000000000001E-3</v>
      </c>
      <c r="P441" s="1">
        <v>1.61E-2</v>
      </c>
      <c r="Q441" s="1">
        <v>3.5499999999999997E-2</v>
      </c>
      <c r="R441" s="1">
        <v>4.9500000000000002E-2</v>
      </c>
      <c r="S441" s="1">
        <v>6.4799999999999996E-2</v>
      </c>
      <c r="T441" s="1">
        <v>1.7000000000000001E-2</v>
      </c>
      <c r="U441" s="1">
        <v>5.9999999999999995E-4</v>
      </c>
      <c r="V441" s="1">
        <v>1.6000000000000001E-3</v>
      </c>
      <c r="W441" s="1">
        <v>0.76100000000000001</v>
      </c>
      <c r="X441" s="1">
        <v>2.87E-2</v>
      </c>
      <c r="Y441" s="1">
        <v>0.25469999999999998</v>
      </c>
      <c r="Z441" s="1" t="s">
        <v>1674</v>
      </c>
      <c r="AA441" s="1">
        <v>0.22600000000000001</v>
      </c>
      <c r="AB441" s="1">
        <v>851</v>
      </c>
    </row>
    <row r="442" spans="1:28" x14ac:dyDescent="0.3">
      <c r="A442" s="1">
        <v>441</v>
      </c>
      <c r="B442" s="1" t="s">
        <v>1674</v>
      </c>
      <c r="C442" s="1">
        <v>3.4599999999999999E-2</v>
      </c>
      <c r="D442" s="1">
        <v>8.0000000000000004E-4</v>
      </c>
      <c r="E442" s="1">
        <v>0.14680000000000001</v>
      </c>
      <c r="F442" s="1">
        <v>0.52680000000000005</v>
      </c>
      <c r="G442" s="1">
        <v>2.8E-3</v>
      </c>
      <c r="H442" s="1">
        <v>5.4999999999999997E-3</v>
      </c>
      <c r="I442" s="1">
        <v>2.3999999999999998E-3</v>
      </c>
      <c r="J442" s="1">
        <v>9.7000000000000003E-3</v>
      </c>
      <c r="K442" s="1">
        <v>7.5499999999999998E-2</v>
      </c>
      <c r="L442" s="1">
        <v>8.8000000000000005E-3</v>
      </c>
      <c r="M442" s="1">
        <v>1.1999999999999999E-3</v>
      </c>
      <c r="N442" s="1">
        <v>3.3099999999999997E-2</v>
      </c>
      <c r="O442" s="1">
        <v>2.8E-3</v>
      </c>
      <c r="P442" s="1">
        <v>4.9299999999999997E-2</v>
      </c>
      <c r="Q442" s="1">
        <v>9.5999999999999992E-3</v>
      </c>
      <c r="R442" s="1">
        <v>1.8700000000000001E-2</v>
      </c>
      <c r="S442" s="1">
        <v>4.7800000000000002E-2</v>
      </c>
      <c r="T442" s="1">
        <v>1.77E-2</v>
      </c>
      <c r="U442" s="1">
        <v>5.9999999999999995E-4</v>
      </c>
      <c r="V442" s="1">
        <v>5.4000000000000003E-3</v>
      </c>
      <c r="W442" s="1">
        <v>0.57989999999999997</v>
      </c>
      <c r="X442" s="1">
        <v>7.5499999999999998E-2</v>
      </c>
      <c r="Y442" s="1">
        <v>0.52680000000000005</v>
      </c>
      <c r="Z442" s="1" t="s">
        <v>1669</v>
      </c>
      <c r="AA442" s="1">
        <v>0.45129999999999998</v>
      </c>
      <c r="AB442" s="1">
        <v>851</v>
      </c>
    </row>
    <row r="443" spans="1:28" x14ac:dyDescent="0.3">
      <c r="A443" s="1">
        <v>442</v>
      </c>
      <c r="B443" s="1" t="s">
        <v>1677</v>
      </c>
      <c r="C443" s="1">
        <v>3.7400000000000003E-2</v>
      </c>
      <c r="D443" s="1">
        <v>8.8999999999999999E-3</v>
      </c>
      <c r="E443" s="1">
        <v>0.02</v>
      </c>
      <c r="F443" s="1">
        <v>0.1457</v>
      </c>
      <c r="G443" s="1">
        <v>4.0000000000000001E-3</v>
      </c>
      <c r="H443" s="1">
        <v>9.4999999999999998E-3</v>
      </c>
      <c r="I443" s="1">
        <v>1.3299999999999999E-2</v>
      </c>
      <c r="J443" s="1">
        <v>5.0200000000000002E-2</v>
      </c>
      <c r="K443" s="1">
        <v>0.19850000000000001</v>
      </c>
      <c r="L443" s="1">
        <v>4.9099999999999998E-2</v>
      </c>
      <c r="M443" s="1">
        <v>5.4999999999999997E-3</v>
      </c>
      <c r="N443" s="1">
        <v>0.2077</v>
      </c>
      <c r="O443" s="1">
        <v>6.4199999999999993E-2</v>
      </c>
      <c r="P443" s="1">
        <v>2.8000000000000001E-2</v>
      </c>
      <c r="Q443" s="1">
        <v>1.7899999999999999E-2</v>
      </c>
      <c r="R443" s="1">
        <v>1.89E-2</v>
      </c>
      <c r="S443" s="1">
        <v>6.6799999999999998E-2</v>
      </c>
      <c r="T443" s="1">
        <v>4.4499999999999998E-2</v>
      </c>
      <c r="U443" s="1">
        <v>1E-3</v>
      </c>
      <c r="V443" s="1">
        <v>8.8999999999999999E-3</v>
      </c>
      <c r="W443" s="1">
        <v>0.80549999999999999</v>
      </c>
      <c r="X443" s="1">
        <v>0.2077</v>
      </c>
      <c r="Y443" s="1">
        <v>0.2077</v>
      </c>
      <c r="Z443" s="1" t="s">
        <v>1677</v>
      </c>
      <c r="AA443" s="1">
        <v>0</v>
      </c>
      <c r="AB443" s="1">
        <v>851</v>
      </c>
    </row>
    <row r="444" spans="1:28" x14ac:dyDescent="0.3">
      <c r="A444" s="1">
        <v>443</v>
      </c>
      <c r="B444" s="1" t="s">
        <v>1674</v>
      </c>
      <c r="C444" s="1">
        <v>9.9699999999999997E-2</v>
      </c>
      <c r="D444" s="1">
        <v>5.4000000000000003E-3</v>
      </c>
      <c r="E444" s="1">
        <v>5.4999999999999997E-3</v>
      </c>
      <c r="F444" s="1">
        <v>7.0699999999999999E-2</v>
      </c>
      <c r="G444" s="1">
        <v>1.06E-2</v>
      </c>
      <c r="H444" s="1">
        <v>2.2599999999999999E-2</v>
      </c>
      <c r="I444" s="1">
        <v>6.1999999999999998E-3</v>
      </c>
      <c r="J444" s="1">
        <v>7.3300000000000004E-2</v>
      </c>
      <c r="K444" s="1">
        <v>0.25519999999999998</v>
      </c>
      <c r="L444" s="1">
        <v>2.2599999999999999E-2</v>
      </c>
      <c r="M444" s="1">
        <v>5.7999999999999996E-3</v>
      </c>
      <c r="N444" s="1">
        <v>6.1999999999999998E-3</v>
      </c>
      <c r="O444" s="1">
        <v>0.1012</v>
      </c>
      <c r="P444" s="1">
        <v>6.4699999999999994E-2</v>
      </c>
      <c r="Q444" s="1">
        <v>8.9700000000000002E-2</v>
      </c>
      <c r="R444" s="1">
        <v>0.1022</v>
      </c>
      <c r="S444" s="1">
        <v>1.9599999999999999E-2</v>
      </c>
      <c r="T444" s="1">
        <v>2.53E-2</v>
      </c>
      <c r="U444" s="1">
        <v>5.9999999999999995E-4</v>
      </c>
      <c r="V444" s="1">
        <v>1.2699999999999999E-2</v>
      </c>
      <c r="W444" s="1">
        <v>0.80620000000000003</v>
      </c>
      <c r="X444" s="1">
        <v>0.25519999999999998</v>
      </c>
      <c r="Y444" s="1">
        <v>0.25519999999999998</v>
      </c>
      <c r="Z444" s="1" t="s">
        <v>1674</v>
      </c>
      <c r="AA444" s="1">
        <v>0</v>
      </c>
      <c r="AB444" s="1">
        <v>851</v>
      </c>
    </row>
    <row r="445" spans="1:28" x14ac:dyDescent="0.3">
      <c r="A445" s="1">
        <v>444</v>
      </c>
      <c r="B445" s="1" t="s">
        <v>1668</v>
      </c>
      <c r="C445" s="1">
        <v>1.9300000000000001E-2</v>
      </c>
      <c r="D445" s="1">
        <v>8.0000000000000004E-4</v>
      </c>
      <c r="E445" s="1">
        <v>0.25090000000000001</v>
      </c>
      <c r="F445" s="1">
        <v>0.3115</v>
      </c>
      <c r="G445" s="1">
        <v>5.4000000000000003E-3</v>
      </c>
      <c r="H445" s="1">
        <v>1.8100000000000002E-2</v>
      </c>
      <c r="I445" s="1">
        <v>6.3E-3</v>
      </c>
      <c r="J445" s="1">
        <v>2.2000000000000001E-3</v>
      </c>
      <c r="K445" s="1">
        <v>2.06E-2</v>
      </c>
      <c r="L445" s="1">
        <v>5.8999999999999999E-3</v>
      </c>
      <c r="M445" s="1">
        <v>1.1000000000000001E-3</v>
      </c>
      <c r="N445" s="1">
        <v>5.5E-2</v>
      </c>
      <c r="O445" s="1">
        <v>6.4999999999999997E-3</v>
      </c>
      <c r="P445" s="1">
        <v>2.5999999999999999E-2</v>
      </c>
      <c r="Q445" s="1">
        <v>8.0999999999999996E-3</v>
      </c>
      <c r="R445" s="1">
        <v>1.43E-2</v>
      </c>
      <c r="S445" s="1">
        <v>2.7900000000000001E-2</v>
      </c>
      <c r="T445" s="1">
        <v>3.7000000000000002E-3</v>
      </c>
      <c r="U445" s="1">
        <v>5.9999999999999995E-4</v>
      </c>
      <c r="V445" s="1">
        <v>0.21590000000000001</v>
      </c>
      <c r="W445" s="1">
        <v>0.63370000000000004</v>
      </c>
      <c r="X445" s="1">
        <v>0.25090000000000001</v>
      </c>
      <c r="Y445" s="1">
        <v>0.3115</v>
      </c>
      <c r="Z445" s="1" t="s">
        <v>1669</v>
      </c>
      <c r="AA445" s="1">
        <v>6.0699999999999997E-2</v>
      </c>
      <c r="AB445" s="1">
        <v>851</v>
      </c>
    </row>
    <row r="446" spans="1:28" x14ac:dyDescent="0.3">
      <c r="A446" s="1">
        <v>445</v>
      </c>
      <c r="B446" s="1" t="s">
        <v>1674</v>
      </c>
      <c r="C446" s="1">
        <v>5.8999999999999999E-3</v>
      </c>
      <c r="D446" s="1">
        <v>8.0000000000000004E-4</v>
      </c>
      <c r="E446" s="1">
        <v>2.7000000000000001E-3</v>
      </c>
      <c r="F446" s="1">
        <v>4.2799999999999998E-2</v>
      </c>
      <c r="G446" s="1">
        <v>1.6000000000000001E-3</v>
      </c>
      <c r="H446" s="1">
        <v>3.2000000000000002E-3</v>
      </c>
      <c r="I446" s="1">
        <v>1.4E-2</v>
      </c>
      <c r="J446" s="1">
        <v>3.7000000000000002E-3</v>
      </c>
      <c r="K446" s="1">
        <v>0.75260000000000005</v>
      </c>
      <c r="L446" s="1">
        <v>1.24E-2</v>
      </c>
      <c r="M446" s="1">
        <v>1.04E-2</v>
      </c>
      <c r="N446" s="1">
        <v>1.9E-2</v>
      </c>
      <c r="O446" s="1">
        <v>3.5000000000000001E-3</v>
      </c>
      <c r="P446" s="1">
        <v>3.56E-2</v>
      </c>
      <c r="Q446" s="1">
        <v>7.5999999999999998E-2</v>
      </c>
      <c r="R446" s="1">
        <v>3.7000000000000002E-3</v>
      </c>
      <c r="S446" s="1">
        <v>3.0999999999999999E-3</v>
      </c>
      <c r="T446" s="1">
        <v>2.8999999999999998E-3</v>
      </c>
      <c r="U446" s="1">
        <v>5.9999999999999995E-4</v>
      </c>
      <c r="V446" s="1">
        <v>5.1000000000000004E-3</v>
      </c>
      <c r="W446" s="1">
        <v>0.3705</v>
      </c>
      <c r="X446" s="1">
        <v>0.75260000000000005</v>
      </c>
      <c r="Y446" s="1">
        <v>0.75260000000000005</v>
      </c>
      <c r="Z446" s="1" t="s">
        <v>1674</v>
      </c>
      <c r="AA446" s="1">
        <v>0</v>
      </c>
      <c r="AB446" s="1">
        <v>851</v>
      </c>
    </row>
    <row r="447" spans="1:28" x14ac:dyDescent="0.3">
      <c r="A447" s="1">
        <v>446</v>
      </c>
      <c r="B447" s="1" t="s">
        <v>1673</v>
      </c>
      <c r="C447" s="1">
        <v>3.2000000000000002E-3</v>
      </c>
      <c r="D447" s="1">
        <v>8.0000000000000004E-4</v>
      </c>
      <c r="E447" s="1">
        <v>1.9E-3</v>
      </c>
      <c r="F447" s="1">
        <v>2.2000000000000001E-3</v>
      </c>
      <c r="G447" s="1">
        <v>6.8999999999999999E-3</v>
      </c>
      <c r="H447" s="1">
        <v>2.5999999999999999E-3</v>
      </c>
      <c r="I447" s="1">
        <v>8.9999999999999998E-4</v>
      </c>
      <c r="J447" s="1">
        <v>0.59109999999999996</v>
      </c>
      <c r="K447" s="1">
        <v>2.0999999999999999E-3</v>
      </c>
      <c r="L447" s="1">
        <v>0.29930000000000001</v>
      </c>
      <c r="M447" s="1">
        <v>5.4000000000000003E-3</v>
      </c>
      <c r="N447" s="1">
        <v>1.5E-3</v>
      </c>
      <c r="O447" s="1">
        <v>1.9E-3</v>
      </c>
      <c r="P447" s="1">
        <v>1.5E-3</v>
      </c>
      <c r="Q447" s="1">
        <v>1.9E-3</v>
      </c>
      <c r="R447" s="1">
        <v>2.5000000000000001E-3</v>
      </c>
      <c r="S447" s="1">
        <v>3.8999999999999998E-3</v>
      </c>
      <c r="T447" s="1">
        <v>6.83E-2</v>
      </c>
      <c r="U447" s="1">
        <v>5.9999999999999995E-4</v>
      </c>
      <c r="V447" s="1">
        <v>1.2999999999999999E-3</v>
      </c>
      <c r="W447" s="1">
        <v>0.36570000000000003</v>
      </c>
      <c r="X447" s="1">
        <v>0.59109999999999996</v>
      </c>
      <c r="Y447" s="1">
        <v>0.59109999999999996</v>
      </c>
      <c r="Z447" s="1" t="s">
        <v>1673</v>
      </c>
      <c r="AA447" s="1">
        <v>0</v>
      </c>
      <c r="AB447" s="1">
        <v>851</v>
      </c>
    </row>
    <row r="448" spans="1:28" x14ac:dyDescent="0.3">
      <c r="A448" s="1">
        <v>447</v>
      </c>
      <c r="B448" s="1" t="s">
        <v>1673</v>
      </c>
      <c r="C448" s="1">
        <v>2.5600000000000001E-2</v>
      </c>
      <c r="D448" s="1">
        <v>6.1000000000000004E-3</v>
      </c>
      <c r="E448" s="1">
        <v>0.15670000000000001</v>
      </c>
      <c r="F448" s="1">
        <v>0.1875</v>
      </c>
      <c r="G448" s="1">
        <v>2.7000000000000001E-3</v>
      </c>
      <c r="H448" s="1">
        <v>6.7000000000000002E-3</v>
      </c>
      <c r="I448" s="1">
        <v>7.7000000000000002E-3</v>
      </c>
      <c r="J448" s="1">
        <v>0.1799</v>
      </c>
      <c r="K448" s="1">
        <v>5.2900000000000003E-2</v>
      </c>
      <c r="L448" s="1">
        <v>0.1772</v>
      </c>
      <c r="M448" s="1">
        <v>1.7600000000000001E-2</v>
      </c>
      <c r="N448" s="1">
        <v>7.9000000000000008E-3</v>
      </c>
      <c r="O448" s="1">
        <v>4.7999999999999996E-3</v>
      </c>
      <c r="P448" s="1">
        <v>3.5400000000000001E-2</v>
      </c>
      <c r="Q448" s="1">
        <v>2.0500000000000001E-2</v>
      </c>
      <c r="R448" s="1">
        <v>3.7499999999999999E-2</v>
      </c>
      <c r="S448" s="1">
        <v>1.8100000000000002E-2</v>
      </c>
      <c r="T448" s="1">
        <v>5.1900000000000002E-2</v>
      </c>
      <c r="U448" s="1">
        <v>8.9999999999999998E-4</v>
      </c>
      <c r="V448" s="1">
        <v>2.3999999999999998E-3</v>
      </c>
      <c r="W448" s="1">
        <v>0.76439999999999997</v>
      </c>
      <c r="X448" s="1">
        <v>0.1799</v>
      </c>
      <c r="Y448" s="1">
        <v>0.1875</v>
      </c>
      <c r="Z448" s="1" t="s">
        <v>1669</v>
      </c>
      <c r="AA448" s="1">
        <v>7.6E-3</v>
      </c>
      <c r="AB448" s="1">
        <v>851</v>
      </c>
    </row>
    <row r="449" spans="1:28" x14ac:dyDescent="0.3">
      <c r="A449" s="1">
        <v>448</v>
      </c>
      <c r="B449" s="1" t="s">
        <v>1668</v>
      </c>
      <c r="C449" s="1">
        <v>5.5300000000000002E-2</v>
      </c>
      <c r="D449" s="1">
        <v>2E-3</v>
      </c>
      <c r="E449" s="1">
        <v>1.52E-2</v>
      </c>
      <c r="F449" s="1">
        <v>0.1893</v>
      </c>
      <c r="G449" s="1">
        <v>1.6000000000000001E-3</v>
      </c>
      <c r="H449" s="1">
        <v>3.3599999999999998E-2</v>
      </c>
      <c r="I449" s="1">
        <v>2.3999999999999998E-3</v>
      </c>
      <c r="J449" s="1">
        <v>3.5999999999999999E-3</v>
      </c>
      <c r="K449" s="1">
        <v>0.21029999999999999</v>
      </c>
      <c r="L449" s="1">
        <v>1.52E-2</v>
      </c>
      <c r="M449" s="1">
        <v>3.0200000000000001E-2</v>
      </c>
      <c r="N449" s="1">
        <v>9.9000000000000008E-3</v>
      </c>
      <c r="O449" s="1">
        <v>4.5999999999999999E-3</v>
      </c>
      <c r="P449" s="1">
        <v>0.1283</v>
      </c>
      <c r="Q449" s="1">
        <v>3.1300000000000001E-2</v>
      </c>
      <c r="R449" s="1">
        <v>0.23810000000000001</v>
      </c>
      <c r="S449" s="1">
        <v>1.8499999999999999E-2</v>
      </c>
      <c r="T449" s="1">
        <v>8.6E-3</v>
      </c>
      <c r="U449" s="1">
        <v>5.9999999999999995E-4</v>
      </c>
      <c r="V449" s="1">
        <v>1.4E-3</v>
      </c>
      <c r="W449" s="1">
        <v>0.7077</v>
      </c>
      <c r="X449" s="1">
        <v>1.52E-2</v>
      </c>
      <c r="Y449" s="1">
        <v>0.23810000000000001</v>
      </c>
      <c r="Z449" s="1" t="s">
        <v>1681</v>
      </c>
      <c r="AA449" s="1">
        <v>0.2228</v>
      </c>
      <c r="AB449" s="1">
        <v>851</v>
      </c>
    </row>
    <row r="450" spans="1:28" x14ac:dyDescent="0.3">
      <c r="A450" s="1">
        <v>449</v>
      </c>
      <c r="B450" s="1" t="s">
        <v>1673</v>
      </c>
      <c r="C450" s="1">
        <v>3.0999999999999999E-3</v>
      </c>
      <c r="D450" s="1">
        <v>8.0000000000000004E-4</v>
      </c>
      <c r="E450" s="1">
        <v>1.8E-3</v>
      </c>
      <c r="F450" s="1">
        <v>2.2000000000000001E-3</v>
      </c>
      <c r="G450" s="1">
        <v>1.0699999999999999E-2</v>
      </c>
      <c r="H450" s="1">
        <v>2.5999999999999999E-3</v>
      </c>
      <c r="I450" s="1">
        <v>8.0000000000000004E-4</v>
      </c>
      <c r="J450" s="1">
        <v>0.2626</v>
      </c>
      <c r="K450" s="1">
        <v>2.0999999999999999E-3</v>
      </c>
      <c r="L450" s="1">
        <v>0.61070000000000002</v>
      </c>
      <c r="M450" s="1">
        <v>3.2099999999999997E-2</v>
      </c>
      <c r="N450" s="1">
        <v>1.5E-3</v>
      </c>
      <c r="O450" s="1">
        <v>1.8E-3</v>
      </c>
      <c r="P450" s="1">
        <v>1.5E-3</v>
      </c>
      <c r="Q450" s="1">
        <v>1.8E-3</v>
      </c>
      <c r="R450" s="1">
        <v>2.5000000000000001E-3</v>
      </c>
      <c r="S450" s="1">
        <v>2.8199999999999999E-2</v>
      </c>
      <c r="T450" s="1">
        <v>3.1300000000000001E-2</v>
      </c>
      <c r="U450" s="1">
        <v>5.9999999999999995E-4</v>
      </c>
      <c r="V450" s="1">
        <v>1.2999999999999999E-3</v>
      </c>
      <c r="W450" s="1">
        <v>0.3916</v>
      </c>
      <c r="X450" s="1">
        <v>0.2626</v>
      </c>
      <c r="Y450" s="1">
        <v>0.61070000000000002</v>
      </c>
      <c r="Z450" s="1" t="s">
        <v>1675</v>
      </c>
      <c r="AA450" s="1">
        <v>0.34820000000000001</v>
      </c>
      <c r="AB450" s="1">
        <v>851</v>
      </c>
    </row>
    <row r="451" spans="1:28" x14ac:dyDescent="0.3">
      <c r="A451" s="1">
        <v>450</v>
      </c>
      <c r="B451" s="1" t="s">
        <v>1676</v>
      </c>
      <c r="C451" s="1">
        <v>1.24E-2</v>
      </c>
      <c r="D451" s="1">
        <v>4.7000000000000002E-3</v>
      </c>
      <c r="E451" s="1">
        <v>2E-3</v>
      </c>
      <c r="F451" s="1">
        <v>2.3999999999999998E-3</v>
      </c>
      <c r="G451" s="1">
        <v>0.24809999999999999</v>
      </c>
      <c r="H451" s="1">
        <v>3.5000000000000001E-3</v>
      </c>
      <c r="I451" s="1">
        <v>4.7999999999999996E-3</v>
      </c>
      <c r="J451" s="1">
        <v>0.105</v>
      </c>
      <c r="K451" s="1">
        <v>2.3E-3</v>
      </c>
      <c r="L451" s="1">
        <v>0.3105</v>
      </c>
      <c r="M451" s="1">
        <v>6.93E-2</v>
      </c>
      <c r="N451" s="1">
        <v>1.8E-3</v>
      </c>
      <c r="O451" s="1">
        <v>2.3999999999999998E-3</v>
      </c>
      <c r="P451" s="1">
        <v>3.3999999999999998E-3</v>
      </c>
      <c r="Q451" s="1">
        <v>2.0999999999999999E-3</v>
      </c>
      <c r="R451" s="1">
        <v>3.3999999999999998E-3</v>
      </c>
      <c r="S451" s="1">
        <v>3.3999999999999998E-3</v>
      </c>
      <c r="T451" s="1">
        <v>0.2122</v>
      </c>
      <c r="U451" s="1">
        <v>8.9999999999999998E-4</v>
      </c>
      <c r="V451" s="1">
        <v>5.3E-3</v>
      </c>
      <c r="W451" s="1">
        <v>0.58650000000000002</v>
      </c>
      <c r="X451" s="1">
        <v>6.93E-2</v>
      </c>
      <c r="Y451" s="1">
        <v>0.3105</v>
      </c>
      <c r="Z451" s="1" t="s">
        <v>1675</v>
      </c>
      <c r="AA451" s="1">
        <v>0.2412</v>
      </c>
      <c r="AB451" s="1">
        <v>851</v>
      </c>
    </row>
    <row r="452" spans="1:28" x14ac:dyDescent="0.3">
      <c r="A452" s="1">
        <v>451</v>
      </c>
      <c r="B452" s="1" t="s">
        <v>1682</v>
      </c>
      <c r="C452" s="1">
        <v>8.4000000000000005E-2</v>
      </c>
      <c r="D452" s="1">
        <v>8.3000000000000001E-3</v>
      </c>
      <c r="E452" s="1">
        <v>1.46E-2</v>
      </c>
      <c r="F452" s="1">
        <v>0.1075</v>
      </c>
      <c r="G452" s="1">
        <v>1.6000000000000001E-3</v>
      </c>
      <c r="H452" s="1">
        <v>2.35E-2</v>
      </c>
      <c r="I452" s="1">
        <v>8.8000000000000005E-3</v>
      </c>
      <c r="J452" s="1">
        <v>2.7000000000000001E-3</v>
      </c>
      <c r="K452" s="1">
        <v>0.1331</v>
      </c>
      <c r="L452" s="1">
        <v>1.04E-2</v>
      </c>
      <c r="M452" s="1">
        <v>1.03E-2</v>
      </c>
      <c r="N452" s="1">
        <v>4.8099999999999997E-2</v>
      </c>
      <c r="O452" s="1">
        <v>2.0999999999999999E-3</v>
      </c>
      <c r="P452" s="1">
        <v>2.3E-2</v>
      </c>
      <c r="Q452" s="1">
        <v>4.7199999999999999E-2</v>
      </c>
      <c r="R452" s="1">
        <v>0.1341</v>
      </c>
      <c r="S452" s="1">
        <v>0.33110000000000001</v>
      </c>
      <c r="T452" s="1">
        <v>6.7999999999999996E-3</v>
      </c>
      <c r="U452" s="1">
        <v>5.0000000000000001E-4</v>
      </c>
      <c r="V452" s="1">
        <v>2.3999999999999998E-3</v>
      </c>
      <c r="W452" s="1">
        <v>0.71619999999999995</v>
      </c>
      <c r="X452" s="1">
        <v>0.33110000000000001</v>
      </c>
      <c r="Y452" s="1">
        <v>0.33110000000000001</v>
      </c>
      <c r="Z452" s="1" t="s">
        <v>1682</v>
      </c>
      <c r="AA452" s="1">
        <v>0</v>
      </c>
      <c r="AB452" s="1">
        <v>851</v>
      </c>
    </row>
    <row r="453" spans="1:28" x14ac:dyDescent="0.3">
      <c r="A453" s="1">
        <v>452</v>
      </c>
      <c r="B453" s="1" t="s">
        <v>1670</v>
      </c>
      <c r="C453" s="1">
        <v>5.1000000000000004E-3</v>
      </c>
      <c r="D453" s="1">
        <v>8.0000000000000004E-4</v>
      </c>
      <c r="E453" s="1">
        <v>2.0999999999999999E-3</v>
      </c>
      <c r="F453" s="1">
        <v>2.5000000000000001E-3</v>
      </c>
      <c r="G453" s="1">
        <v>0.90159999999999996</v>
      </c>
      <c r="H453" s="1">
        <v>2.8E-3</v>
      </c>
      <c r="I453" s="1">
        <v>2.7000000000000001E-3</v>
      </c>
      <c r="J453" s="1">
        <v>2.0999999999999999E-3</v>
      </c>
      <c r="K453" s="1">
        <v>2.3E-3</v>
      </c>
      <c r="L453" s="1">
        <v>3.8E-3</v>
      </c>
      <c r="M453" s="1">
        <v>1E-3</v>
      </c>
      <c r="N453" s="1">
        <v>1.9E-3</v>
      </c>
      <c r="O453" s="1">
        <v>1.9E-3</v>
      </c>
      <c r="P453" s="1">
        <v>1.8E-3</v>
      </c>
      <c r="Q453" s="1">
        <v>3.7000000000000002E-3</v>
      </c>
      <c r="R453" s="1">
        <v>2.4400000000000002E-2</v>
      </c>
      <c r="S453" s="1">
        <v>2.3999999999999998E-3</v>
      </c>
      <c r="T453" s="1">
        <v>5.1999999999999998E-3</v>
      </c>
      <c r="U453" s="1">
        <v>8.0000000000000004E-4</v>
      </c>
      <c r="V453" s="1">
        <v>3.1E-2</v>
      </c>
      <c r="W453" s="1">
        <v>0.18149999999999999</v>
      </c>
      <c r="X453" s="1">
        <v>0.90159999999999996</v>
      </c>
      <c r="Y453" s="1">
        <v>0.90159999999999996</v>
      </c>
      <c r="Z453" s="1" t="s">
        <v>1670</v>
      </c>
      <c r="AA453" s="1">
        <v>0</v>
      </c>
      <c r="AB453" s="1">
        <v>851</v>
      </c>
    </row>
    <row r="454" spans="1:28" x14ac:dyDescent="0.3">
      <c r="A454" s="1">
        <v>453</v>
      </c>
      <c r="B454" s="1" t="s">
        <v>1680</v>
      </c>
      <c r="C454" s="1">
        <v>4.3E-3</v>
      </c>
      <c r="D454" s="1">
        <v>2.5000000000000001E-3</v>
      </c>
      <c r="E454" s="1">
        <v>2.5999999999999999E-3</v>
      </c>
      <c r="F454" s="1">
        <v>4.0000000000000001E-3</v>
      </c>
      <c r="G454" s="1">
        <v>1.6000000000000001E-3</v>
      </c>
      <c r="H454" s="1">
        <v>3.0999999999999999E-3</v>
      </c>
      <c r="I454" s="1">
        <v>1.3599999999999999E-2</v>
      </c>
      <c r="J454" s="1">
        <v>2.2000000000000001E-3</v>
      </c>
      <c r="K454" s="1">
        <v>0.1242</v>
      </c>
      <c r="L454" s="1">
        <v>3.8999999999999998E-3</v>
      </c>
      <c r="M454" s="1">
        <v>1.1000000000000001E-3</v>
      </c>
      <c r="N454" s="1">
        <v>8.6999999999999994E-3</v>
      </c>
      <c r="O454" s="1">
        <v>2.0999999999999999E-3</v>
      </c>
      <c r="P454" s="1">
        <v>3.3599999999999998E-2</v>
      </c>
      <c r="Q454" s="1">
        <v>0.75900000000000001</v>
      </c>
      <c r="R454" s="1">
        <v>3.5999999999999999E-3</v>
      </c>
      <c r="S454" s="1">
        <v>2.2100000000000002E-2</v>
      </c>
      <c r="T454" s="1">
        <v>5.8999999999999999E-3</v>
      </c>
      <c r="U454" s="1">
        <v>5.0000000000000001E-4</v>
      </c>
      <c r="V454" s="1">
        <v>1.4E-3</v>
      </c>
      <c r="W454" s="1">
        <v>0.33040000000000003</v>
      </c>
      <c r="X454" s="1">
        <v>0.75900000000000001</v>
      </c>
      <c r="Y454" s="1">
        <v>0.75900000000000001</v>
      </c>
      <c r="Z454" s="1" t="s">
        <v>1680</v>
      </c>
      <c r="AA454" s="1">
        <v>0</v>
      </c>
      <c r="AB454" s="1">
        <v>851</v>
      </c>
    </row>
    <row r="455" spans="1:28" x14ac:dyDescent="0.3">
      <c r="A455" s="1">
        <v>454</v>
      </c>
      <c r="B455" s="1" t="s">
        <v>1673</v>
      </c>
      <c r="C455" s="1">
        <v>3.2000000000000002E-3</v>
      </c>
      <c r="D455" s="1">
        <v>8.0000000000000004E-4</v>
      </c>
      <c r="E455" s="1">
        <v>1.6999999999999999E-3</v>
      </c>
      <c r="F455" s="1">
        <v>2.0999999999999999E-3</v>
      </c>
      <c r="G455" s="1">
        <v>2E-3</v>
      </c>
      <c r="H455" s="1">
        <v>2.5000000000000001E-3</v>
      </c>
      <c r="I455" s="1">
        <v>8.0000000000000004E-4</v>
      </c>
      <c r="J455" s="1">
        <v>0.70650000000000002</v>
      </c>
      <c r="K455" s="1">
        <v>2E-3</v>
      </c>
      <c r="L455" s="1">
        <v>2.5899999999999999E-2</v>
      </c>
      <c r="M455" s="1">
        <v>7.4999999999999997E-3</v>
      </c>
      <c r="N455" s="1">
        <v>1.5E-3</v>
      </c>
      <c r="O455" s="1">
        <v>1.8E-3</v>
      </c>
      <c r="P455" s="1">
        <v>1.4E-3</v>
      </c>
      <c r="Q455" s="1">
        <v>5.5999999999999999E-3</v>
      </c>
      <c r="R455" s="1">
        <v>2.3999999999999998E-3</v>
      </c>
      <c r="S455" s="1">
        <v>2.3E-3</v>
      </c>
      <c r="T455" s="1">
        <v>0.22620000000000001</v>
      </c>
      <c r="U455" s="1">
        <v>5.0000000000000001E-4</v>
      </c>
      <c r="V455" s="1">
        <v>3.0999999999999999E-3</v>
      </c>
      <c r="W455" s="1">
        <v>0.30609999999999998</v>
      </c>
      <c r="X455" s="1">
        <v>0.70650000000000002</v>
      </c>
      <c r="Y455" s="1">
        <v>0.70650000000000002</v>
      </c>
      <c r="Z455" s="1" t="s">
        <v>1673</v>
      </c>
      <c r="AA455" s="1">
        <v>0</v>
      </c>
      <c r="AB455" s="1">
        <v>851</v>
      </c>
    </row>
    <row r="456" spans="1:28" x14ac:dyDescent="0.3">
      <c r="A456" s="1">
        <v>455</v>
      </c>
      <c r="B456" s="1" t="s">
        <v>1678</v>
      </c>
      <c r="C456" s="1">
        <v>4.5999999999999999E-3</v>
      </c>
      <c r="D456" s="1">
        <v>8.0000000000000004E-4</v>
      </c>
      <c r="E456" s="1">
        <v>2.8E-3</v>
      </c>
      <c r="F456" s="1">
        <v>4.5999999999999999E-3</v>
      </c>
      <c r="G456" s="1">
        <v>1.6999999999999999E-3</v>
      </c>
      <c r="H456" s="1">
        <v>3.5000000000000001E-3</v>
      </c>
      <c r="I456" s="1">
        <v>1.1000000000000001E-3</v>
      </c>
      <c r="J456" s="1">
        <v>2.3999999999999998E-3</v>
      </c>
      <c r="K456" s="1">
        <v>4.7999999999999996E-3</v>
      </c>
      <c r="L456" s="1">
        <v>4.1000000000000003E-3</v>
      </c>
      <c r="M456" s="1">
        <v>1E-3</v>
      </c>
      <c r="N456" s="1">
        <v>3.3999999999999998E-3</v>
      </c>
      <c r="O456" s="1">
        <v>0.94569999999999999</v>
      </c>
      <c r="P456" s="1">
        <v>1.9E-3</v>
      </c>
      <c r="Q456" s="1">
        <v>2.5999999999999999E-3</v>
      </c>
      <c r="R456" s="1">
        <v>5.1000000000000004E-3</v>
      </c>
      <c r="S456" s="1">
        <v>4.4999999999999997E-3</v>
      </c>
      <c r="T456" s="1">
        <v>3.2000000000000002E-3</v>
      </c>
      <c r="U456" s="1">
        <v>5.9999999999999995E-4</v>
      </c>
      <c r="V456" s="1">
        <v>1.4E-3</v>
      </c>
      <c r="W456" s="1">
        <v>0.1212</v>
      </c>
      <c r="X456" s="1">
        <v>0.94569999999999999</v>
      </c>
      <c r="Y456" s="1">
        <v>0.94569999999999999</v>
      </c>
      <c r="Z456" s="1" t="s">
        <v>1678</v>
      </c>
      <c r="AA456" s="1">
        <v>0</v>
      </c>
      <c r="AB456" s="1">
        <v>851</v>
      </c>
    </row>
    <row r="457" spans="1:28" x14ac:dyDescent="0.3">
      <c r="A457" s="1">
        <v>456</v>
      </c>
      <c r="B457" s="1" t="s">
        <v>1685</v>
      </c>
      <c r="C457" s="1">
        <v>2.7000000000000001E-3</v>
      </c>
      <c r="D457" s="1">
        <v>6.9999999999999999E-4</v>
      </c>
      <c r="E457" s="1">
        <v>1.9E-3</v>
      </c>
      <c r="F457" s="1">
        <v>2.3E-3</v>
      </c>
      <c r="G457" s="1">
        <v>6.7000000000000002E-3</v>
      </c>
      <c r="H457" s="1">
        <v>2.5000000000000001E-3</v>
      </c>
      <c r="I457" s="1">
        <v>1.1000000000000001E-3</v>
      </c>
      <c r="J457" s="1">
        <v>1.8E-3</v>
      </c>
      <c r="K457" s="1">
        <v>2.0999999999999999E-3</v>
      </c>
      <c r="L457" s="1">
        <v>3.2000000000000002E-3</v>
      </c>
      <c r="M457" s="1">
        <v>8.9999999999999998E-4</v>
      </c>
      <c r="N457" s="1">
        <v>1.6999999999999999E-3</v>
      </c>
      <c r="O457" s="1">
        <v>1.8E-3</v>
      </c>
      <c r="P457" s="1">
        <v>1.6999999999999999E-3</v>
      </c>
      <c r="Q457" s="1">
        <v>1.9E-3</v>
      </c>
      <c r="R457" s="1">
        <v>2.5000000000000001E-3</v>
      </c>
      <c r="S457" s="1">
        <v>2.0999999999999999E-3</v>
      </c>
      <c r="T457" s="1">
        <v>2.3E-3</v>
      </c>
      <c r="U457" s="1">
        <v>5.0000000000000001E-4</v>
      </c>
      <c r="V457" s="1">
        <v>0.95960000000000001</v>
      </c>
      <c r="W457" s="1">
        <v>9.4299999999999995E-2</v>
      </c>
      <c r="X457" s="1">
        <v>0.95960000000000001</v>
      </c>
      <c r="Y457" s="1">
        <v>0.95960000000000001</v>
      </c>
      <c r="Z457" s="1" t="s">
        <v>1685</v>
      </c>
      <c r="AA457" s="1">
        <v>0</v>
      </c>
      <c r="AB457" s="1">
        <v>851</v>
      </c>
    </row>
    <row r="458" spans="1:28" x14ac:dyDescent="0.3">
      <c r="A458" s="1">
        <v>457</v>
      </c>
      <c r="B458" s="1" t="s">
        <v>1685</v>
      </c>
      <c r="C458" s="1">
        <v>3.3999999999999998E-3</v>
      </c>
      <c r="D458" s="1">
        <v>8.0000000000000004E-4</v>
      </c>
      <c r="E458" s="1">
        <v>2.2000000000000001E-3</v>
      </c>
      <c r="F458" s="1">
        <v>2.5999999999999999E-3</v>
      </c>
      <c r="G458" s="1">
        <v>8.0399999999999999E-2</v>
      </c>
      <c r="H458" s="1">
        <v>3.0000000000000001E-3</v>
      </c>
      <c r="I458" s="1">
        <v>4.3E-3</v>
      </c>
      <c r="J458" s="1">
        <v>2.2000000000000001E-3</v>
      </c>
      <c r="K458" s="1">
        <v>2.5000000000000001E-3</v>
      </c>
      <c r="L458" s="1">
        <v>4.1999999999999997E-3</v>
      </c>
      <c r="M458" s="1">
        <v>1.1000000000000001E-3</v>
      </c>
      <c r="N458" s="1">
        <v>2E-3</v>
      </c>
      <c r="O458" s="1">
        <v>2E-3</v>
      </c>
      <c r="P458" s="1">
        <v>1.9E-3</v>
      </c>
      <c r="Q458" s="1">
        <v>2.5000000000000001E-3</v>
      </c>
      <c r="R458" s="1">
        <v>3.0000000000000001E-3</v>
      </c>
      <c r="S458" s="1">
        <v>2.5000000000000001E-3</v>
      </c>
      <c r="T458" s="1">
        <v>2.8E-3</v>
      </c>
      <c r="U458" s="1">
        <v>1E-3</v>
      </c>
      <c r="V458" s="1">
        <v>0.87549999999999994</v>
      </c>
      <c r="W458" s="1">
        <v>0.1938</v>
      </c>
      <c r="X458" s="1">
        <v>0.87549999999999994</v>
      </c>
      <c r="Y458" s="1">
        <v>0.87549999999999994</v>
      </c>
      <c r="Z458" s="1" t="s">
        <v>1685</v>
      </c>
      <c r="AA458" s="1">
        <v>0</v>
      </c>
      <c r="AB458" s="1">
        <v>851</v>
      </c>
    </row>
    <row r="459" spans="1:28" x14ac:dyDescent="0.3">
      <c r="A459" s="1">
        <v>458</v>
      </c>
      <c r="B459" s="1" t="s">
        <v>1683</v>
      </c>
      <c r="C459" s="1">
        <v>1.1299999999999999E-2</v>
      </c>
      <c r="D459" s="1">
        <v>6.6E-3</v>
      </c>
      <c r="E459" s="1">
        <v>1.8E-3</v>
      </c>
      <c r="F459" s="1">
        <v>2.0999999999999999E-3</v>
      </c>
      <c r="G459" s="1">
        <v>7.7000000000000002E-3</v>
      </c>
      <c r="H459" s="1">
        <v>3.8999999999999998E-3</v>
      </c>
      <c r="I459" s="1">
        <v>8.0000000000000004E-4</v>
      </c>
      <c r="J459" s="1">
        <v>0.1048</v>
      </c>
      <c r="K459" s="1">
        <v>2E-3</v>
      </c>
      <c r="L459" s="1">
        <v>5.7999999999999996E-3</v>
      </c>
      <c r="M459" s="1">
        <v>1.1999999999999999E-3</v>
      </c>
      <c r="N459" s="1">
        <v>2.8E-3</v>
      </c>
      <c r="O459" s="1">
        <v>1.8E-3</v>
      </c>
      <c r="P459" s="1">
        <v>1.4E-3</v>
      </c>
      <c r="Q459" s="1">
        <v>1.8E-3</v>
      </c>
      <c r="R459" s="1">
        <v>2.3999999999999998E-3</v>
      </c>
      <c r="S459" s="1">
        <v>5.5999999999999999E-3</v>
      </c>
      <c r="T459" s="1">
        <v>0.81610000000000005</v>
      </c>
      <c r="U459" s="1">
        <v>5.0000000000000001E-4</v>
      </c>
      <c r="V459" s="1">
        <v>1.95E-2</v>
      </c>
      <c r="W459" s="1">
        <v>0.26650000000000001</v>
      </c>
      <c r="X459" s="1">
        <v>0.81610000000000005</v>
      </c>
      <c r="Y459" s="1">
        <v>0.81610000000000005</v>
      </c>
      <c r="Z459" s="1" t="s">
        <v>1683</v>
      </c>
      <c r="AA459" s="1">
        <v>0</v>
      </c>
      <c r="AB459" s="1">
        <v>851</v>
      </c>
    </row>
    <row r="460" spans="1:28" x14ac:dyDescent="0.3">
      <c r="A460" s="1">
        <v>459</v>
      </c>
      <c r="B460" s="1" t="s">
        <v>1671</v>
      </c>
      <c r="C460" s="1">
        <v>4.4000000000000003E-3</v>
      </c>
      <c r="D460" s="1">
        <v>8.0000000000000004E-4</v>
      </c>
      <c r="E460" s="1">
        <v>3.3999999999999998E-3</v>
      </c>
      <c r="F460" s="1">
        <v>3.0999999999999999E-3</v>
      </c>
      <c r="G460" s="1">
        <v>1.6000000000000001E-3</v>
      </c>
      <c r="H460" s="1">
        <v>0.95420000000000005</v>
      </c>
      <c r="I460" s="1">
        <v>1.2999999999999999E-3</v>
      </c>
      <c r="J460" s="1">
        <v>2E-3</v>
      </c>
      <c r="K460" s="1">
        <v>3.0999999999999999E-3</v>
      </c>
      <c r="L460" s="1">
        <v>3.5000000000000001E-3</v>
      </c>
      <c r="M460" s="1">
        <v>1E-3</v>
      </c>
      <c r="N460" s="1">
        <v>3.3999999999999998E-3</v>
      </c>
      <c r="O460" s="1">
        <v>2.3999999999999998E-3</v>
      </c>
      <c r="P460" s="1">
        <v>2E-3</v>
      </c>
      <c r="Q460" s="1">
        <v>2.5999999999999999E-3</v>
      </c>
      <c r="R460" s="1">
        <v>4.0000000000000001E-3</v>
      </c>
      <c r="S460" s="1">
        <v>2.5999999999999999E-3</v>
      </c>
      <c r="T460" s="1">
        <v>2.5999999999999999E-3</v>
      </c>
      <c r="U460" s="1">
        <v>5.9999999999999995E-4</v>
      </c>
      <c r="V460" s="1">
        <v>1.4E-3</v>
      </c>
      <c r="W460" s="1">
        <v>0.10539999999999999</v>
      </c>
      <c r="X460" s="1">
        <v>0.95420000000000005</v>
      </c>
      <c r="Y460" s="1">
        <v>0.95420000000000005</v>
      </c>
      <c r="Z460" s="1" t="s">
        <v>1671</v>
      </c>
      <c r="AA460" s="1">
        <v>0</v>
      </c>
      <c r="AB460" s="1">
        <v>851</v>
      </c>
    </row>
    <row r="461" spans="1:28" x14ac:dyDescent="0.3">
      <c r="A461" s="1">
        <v>460</v>
      </c>
      <c r="B461" s="1" t="s">
        <v>1678</v>
      </c>
      <c r="C461" s="1">
        <v>4.5999999999999999E-3</v>
      </c>
      <c r="D461" s="1">
        <v>8.0000000000000004E-4</v>
      </c>
      <c r="E461" s="1">
        <v>2.8E-3</v>
      </c>
      <c r="F461" s="1">
        <v>3.3999999999999998E-3</v>
      </c>
      <c r="G461" s="1">
        <v>1.6999999999999999E-3</v>
      </c>
      <c r="H461" s="1">
        <v>3.5000000000000001E-3</v>
      </c>
      <c r="I461" s="1">
        <v>1.1000000000000001E-3</v>
      </c>
      <c r="J461" s="1">
        <v>4.0000000000000001E-3</v>
      </c>
      <c r="K461" s="1">
        <v>3.0999999999999999E-3</v>
      </c>
      <c r="L461" s="1">
        <v>4.1000000000000003E-3</v>
      </c>
      <c r="M461" s="1">
        <v>1E-3</v>
      </c>
      <c r="N461" s="1">
        <v>2E-3</v>
      </c>
      <c r="O461" s="1">
        <v>0.93130000000000002</v>
      </c>
      <c r="P461" s="1">
        <v>1.9E-3</v>
      </c>
      <c r="Q461" s="1">
        <v>2.5999999999999999E-3</v>
      </c>
      <c r="R461" s="1">
        <v>6.4000000000000003E-3</v>
      </c>
      <c r="S461" s="1">
        <v>1.8800000000000001E-2</v>
      </c>
      <c r="T461" s="1">
        <v>4.7999999999999996E-3</v>
      </c>
      <c r="U461" s="1">
        <v>5.9999999999999995E-4</v>
      </c>
      <c r="V461" s="1">
        <v>1.4E-3</v>
      </c>
      <c r="W461" s="1">
        <v>0.1424</v>
      </c>
      <c r="X461" s="1">
        <v>0.93130000000000002</v>
      </c>
      <c r="Y461" s="1">
        <v>0.93130000000000002</v>
      </c>
      <c r="Z461" s="1" t="s">
        <v>1678</v>
      </c>
      <c r="AA461" s="1">
        <v>0</v>
      </c>
      <c r="AB461" s="1">
        <v>851</v>
      </c>
    </row>
    <row r="462" spans="1:28" x14ac:dyDescent="0.3">
      <c r="A462" s="1">
        <v>461</v>
      </c>
      <c r="B462" s="1" t="s">
        <v>1675</v>
      </c>
      <c r="C462" s="1">
        <v>4.3E-3</v>
      </c>
      <c r="D462" s="1">
        <v>8.0000000000000004E-4</v>
      </c>
      <c r="E462" s="1">
        <v>1.8E-3</v>
      </c>
      <c r="F462" s="1">
        <v>2.0999999999999999E-3</v>
      </c>
      <c r="G462" s="1">
        <v>6.1000000000000004E-3</v>
      </c>
      <c r="H462" s="1">
        <v>2.5000000000000001E-3</v>
      </c>
      <c r="I462" s="1">
        <v>8.0000000000000004E-4</v>
      </c>
      <c r="J462" s="1">
        <v>2.93E-2</v>
      </c>
      <c r="K462" s="1">
        <v>2E-3</v>
      </c>
      <c r="L462" s="1">
        <v>0.80920000000000003</v>
      </c>
      <c r="M462" s="1">
        <v>8.7599999999999997E-2</v>
      </c>
      <c r="N462" s="1">
        <v>1.5E-3</v>
      </c>
      <c r="O462" s="1">
        <v>1.8E-3</v>
      </c>
      <c r="P462" s="1">
        <v>1.4E-3</v>
      </c>
      <c r="Q462" s="1">
        <v>1.8E-3</v>
      </c>
      <c r="R462" s="1">
        <v>2.3999999999999998E-3</v>
      </c>
      <c r="S462" s="1">
        <v>1.6299999999999999E-2</v>
      </c>
      <c r="T462" s="1">
        <v>2.6499999999999999E-2</v>
      </c>
      <c r="U462" s="1">
        <v>5.9999999999999995E-4</v>
      </c>
      <c r="V462" s="1">
        <v>1.1999999999999999E-3</v>
      </c>
      <c r="W462" s="1">
        <v>0.27960000000000002</v>
      </c>
      <c r="X462" s="1">
        <v>0.80920000000000003</v>
      </c>
      <c r="Y462" s="1">
        <v>0.80920000000000003</v>
      </c>
      <c r="Z462" s="1" t="s">
        <v>1675</v>
      </c>
      <c r="AA462" s="1">
        <v>0</v>
      </c>
      <c r="AB462" s="1">
        <v>851</v>
      </c>
    </row>
    <row r="463" spans="1:28" x14ac:dyDescent="0.3">
      <c r="A463" s="1">
        <v>462</v>
      </c>
      <c r="B463" s="1" t="s">
        <v>1681</v>
      </c>
      <c r="C463" s="1">
        <v>0.1759</v>
      </c>
      <c r="D463" s="1">
        <v>4.5999999999999999E-3</v>
      </c>
      <c r="E463" s="1">
        <v>3.1199999999999999E-2</v>
      </c>
      <c r="F463" s="1">
        <v>2.3999999999999998E-3</v>
      </c>
      <c r="G463" s="1">
        <v>4.7999999999999996E-3</v>
      </c>
      <c r="H463" s="1">
        <v>4.0500000000000001E-2</v>
      </c>
      <c r="I463" s="1">
        <v>2.8999999999999998E-3</v>
      </c>
      <c r="J463" s="1">
        <v>0.13100000000000001</v>
      </c>
      <c r="K463" s="1">
        <v>0.02</v>
      </c>
      <c r="L463" s="1">
        <v>4.3E-3</v>
      </c>
      <c r="M463" s="1">
        <v>1.1999999999999999E-3</v>
      </c>
      <c r="N463" s="1">
        <v>0.21890000000000001</v>
      </c>
      <c r="O463" s="1">
        <v>3.3E-3</v>
      </c>
      <c r="P463" s="1">
        <v>2.06E-2</v>
      </c>
      <c r="Q463" s="1">
        <v>4.1999999999999997E-3</v>
      </c>
      <c r="R463" s="1">
        <v>6.8000000000000005E-2</v>
      </c>
      <c r="S463" s="1">
        <v>7.1400000000000005E-2</v>
      </c>
      <c r="T463" s="1">
        <v>0.1842</v>
      </c>
      <c r="U463" s="1">
        <v>5.0000000000000001E-4</v>
      </c>
      <c r="V463" s="1">
        <v>0.01</v>
      </c>
      <c r="W463" s="1">
        <v>0.73070000000000002</v>
      </c>
      <c r="X463" s="1">
        <v>6.8000000000000005E-2</v>
      </c>
      <c r="Y463" s="1">
        <v>0.21890000000000001</v>
      </c>
      <c r="Z463" s="1" t="s">
        <v>1677</v>
      </c>
      <c r="AA463" s="1">
        <v>0.15090000000000001</v>
      </c>
      <c r="AB463" s="1">
        <v>851</v>
      </c>
    </row>
    <row r="464" spans="1:28" x14ac:dyDescent="0.3">
      <c r="A464" s="1">
        <v>463</v>
      </c>
      <c r="B464" s="1" t="s">
        <v>1677</v>
      </c>
      <c r="C464" s="1">
        <v>2.3099999999999999E-2</v>
      </c>
      <c r="D464" s="1">
        <v>4.4000000000000003E-3</v>
      </c>
      <c r="E464" s="1">
        <v>0.1148</v>
      </c>
      <c r="F464" s="1">
        <v>6.0600000000000001E-2</v>
      </c>
      <c r="G464" s="1">
        <v>1.8E-3</v>
      </c>
      <c r="H464" s="1">
        <v>5.2900000000000003E-2</v>
      </c>
      <c r="I464" s="1">
        <v>4.1999999999999997E-3</v>
      </c>
      <c r="J464" s="1">
        <v>5.7999999999999996E-3</v>
      </c>
      <c r="K464" s="1">
        <v>0.12609999999999999</v>
      </c>
      <c r="L464" s="1">
        <v>6.7999999999999996E-3</v>
      </c>
      <c r="M464" s="1">
        <v>2.8E-3</v>
      </c>
      <c r="N464" s="1">
        <v>7.9899999999999999E-2</v>
      </c>
      <c r="O464" s="1">
        <v>5.0299999999999997E-2</v>
      </c>
      <c r="P464" s="1">
        <v>6.6000000000000003E-2</v>
      </c>
      <c r="Q464" s="1">
        <v>8.2000000000000003E-2</v>
      </c>
      <c r="R464" s="1">
        <v>8.6800000000000002E-2</v>
      </c>
      <c r="S464" s="1">
        <v>0.2117</v>
      </c>
      <c r="T464" s="1">
        <v>1.17E-2</v>
      </c>
      <c r="U464" s="1">
        <v>6.9999999999999999E-4</v>
      </c>
      <c r="V464" s="1">
        <v>7.7000000000000002E-3</v>
      </c>
      <c r="W464" s="1">
        <v>0.81189999999999996</v>
      </c>
      <c r="X464" s="1">
        <v>7.9899999999999999E-2</v>
      </c>
      <c r="Y464" s="1">
        <v>0.2117</v>
      </c>
      <c r="Z464" s="1" t="s">
        <v>1682</v>
      </c>
      <c r="AA464" s="1">
        <v>0.1318</v>
      </c>
      <c r="AB464" s="1">
        <v>851</v>
      </c>
    </row>
    <row r="465" spans="1:28" x14ac:dyDescent="0.3">
      <c r="A465" s="1">
        <v>464</v>
      </c>
      <c r="B465" s="1" t="s">
        <v>1672</v>
      </c>
      <c r="C465" s="1">
        <v>9.5100000000000004E-2</v>
      </c>
      <c r="D465" s="1">
        <v>4.8999999999999998E-3</v>
      </c>
      <c r="E465" s="1">
        <v>4.3499999999999997E-2</v>
      </c>
      <c r="F465" s="1">
        <v>6.4100000000000004E-2</v>
      </c>
      <c r="G465" s="1">
        <v>9.4999999999999998E-3</v>
      </c>
      <c r="H465" s="1">
        <v>0.1147</v>
      </c>
      <c r="I465" s="1">
        <v>2.4400000000000002E-2</v>
      </c>
      <c r="J465" s="1">
        <v>1.89E-2</v>
      </c>
      <c r="K465" s="1">
        <v>0.14680000000000001</v>
      </c>
      <c r="L465" s="1">
        <v>2.0199999999999999E-2</v>
      </c>
      <c r="M465" s="1">
        <v>4.4000000000000003E-3</v>
      </c>
      <c r="N465" s="1">
        <v>8.7300000000000003E-2</v>
      </c>
      <c r="O465" s="1">
        <v>0.1024</v>
      </c>
      <c r="P465" s="1">
        <v>2.6800000000000001E-2</v>
      </c>
      <c r="Q465" s="1">
        <v>5.4199999999999998E-2</v>
      </c>
      <c r="R465" s="1">
        <v>6.7000000000000004E-2</v>
      </c>
      <c r="S465" s="1">
        <v>4.1399999999999999E-2</v>
      </c>
      <c r="T465" s="1">
        <v>2.86E-2</v>
      </c>
      <c r="U465" s="1">
        <v>2.5999999999999999E-3</v>
      </c>
      <c r="V465" s="1">
        <v>4.3299999999999998E-2</v>
      </c>
      <c r="W465" s="1">
        <v>0.89190000000000003</v>
      </c>
      <c r="X465" s="1">
        <v>2.4400000000000002E-2</v>
      </c>
      <c r="Y465" s="1">
        <v>0.14680000000000001</v>
      </c>
      <c r="Z465" s="1" t="s">
        <v>1674</v>
      </c>
      <c r="AA465" s="1">
        <v>0.12239999999999999</v>
      </c>
      <c r="AB465" s="1">
        <v>851</v>
      </c>
    </row>
    <row r="466" spans="1:28" x14ac:dyDescent="0.3">
      <c r="A466" s="1">
        <v>465</v>
      </c>
      <c r="B466" s="1" t="s">
        <v>1677</v>
      </c>
      <c r="C466" s="1">
        <v>3.0099999999999998E-2</v>
      </c>
      <c r="D466" s="1">
        <v>2.2000000000000001E-3</v>
      </c>
      <c r="E466" s="1">
        <v>8.5099999999999995E-2</v>
      </c>
      <c r="F466" s="1">
        <v>7.7200000000000005E-2</v>
      </c>
      <c r="G466" s="1">
        <v>0.01</v>
      </c>
      <c r="H466" s="1">
        <v>0.13200000000000001</v>
      </c>
      <c r="I466" s="1">
        <v>5.4899999999999997E-2</v>
      </c>
      <c r="J466" s="1">
        <v>6.7999999999999996E-3</v>
      </c>
      <c r="K466" s="1">
        <v>0.14199999999999999</v>
      </c>
      <c r="L466" s="1">
        <v>6.0000000000000001E-3</v>
      </c>
      <c r="M466" s="1">
        <v>6.0000000000000001E-3</v>
      </c>
      <c r="N466" s="1">
        <v>0.25519999999999998</v>
      </c>
      <c r="O466" s="1">
        <v>7.1000000000000004E-3</v>
      </c>
      <c r="P466" s="1">
        <v>7.5300000000000006E-2</v>
      </c>
      <c r="Q466" s="1">
        <v>2.07E-2</v>
      </c>
      <c r="R466" s="1">
        <v>3.7999999999999999E-2</v>
      </c>
      <c r="S466" s="1">
        <v>2.12E-2</v>
      </c>
      <c r="T466" s="1">
        <v>1.21E-2</v>
      </c>
      <c r="U466" s="1">
        <v>8.9999999999999998E-4</v>
      </c>
      <c r="V466" s="1">
        <v>1.7100000000000001E-2</v>
      </c>
      <c r="W466" s="1">
        <v>0.78969999999999996</v>
      </c>
      <c r="X466" s="1">
        <v>0.25519999999999998</v>
      </c>
      <c r="Y466" s="1">
        <v>0.25519999999999998</v>
      </c>
      <c r="Z466" s="1" t="s">
        <v>1677</v>
      </c>
      <c r="AA466" s="1">
        <v>0</v>
      </c>
      <c r="AB466" s="1">
        <v>851</v>
      </c>
    </row>
    <row r="467" spans="1:28" x14ac:dyDescent="0.3">
      <c r="A467" s="1">
        <v>466</v>
      </c>
      <c r="B467" s="1" t="s">
        <v>1681</v>
      </c>
      <c r="C467" s="1">
        <v>0.1227</v>
      </c>
      <c r="D467" s="1">
        <v>2.2000000000000001E-3</v>
      </c>
      <c r="E467" s="1">
        <v>1.5699999999999999E-2</v>
      </c>
      <c r="F467" s="1">
        <v>2.6599999999999999E-2</v>
      </c>
      <c r="G467" s="1">
        <v>5.1000000000000004E-3</v>
      </c>
      <c r="H467" s="1">
        <v>0.13539999999999999</v>
      </c>
      <c r="I467" s="1">
        <v>2.2499999999999999E-2</v>
      </c>
      <c r="J467" s="1">
        <v>2.5999999999999999E-3</v>
      </c>
      <c r="K467" s="1">
        <v>5.67E-2</v>
      </c>
      <c r="L467" s="1">
        <v>9.7000000000000003E-3</v>
      </c>
      <c r="M467" s="1">
        <v>1.2999999999999999E-3</v>
      </c>
      <c r="N467" s="1">
        <v>7.6300000000000007E-2</v>
      </c>
      <c r="O467" s="1">
        <v>1.7600000000000001E-2</v>
      </c>
      <c r="P467" s="1">
        <v>3.4299999999999997E-2</v>
      </c>
      <c r="Q467" s="1">
        <v>3.5799999999999998E-2</v>
      </c>
      <c r="R467" s="1">
        <v>0.38669999999999999</v>
      </c>
      <c r="S467" s="1">
        <v>4.0099999999999997E-2</v>
      </c>
      <c r="T467" s="1">
        <v>5.8999999999999999E-3</v>
      </c>
      <c r="U467" s="1">
        <v>8.0000000000000004E-4</v>
      </c>
      <c r="V467" s="1">
        <v>1.9E-3</v>
      </c>
      <c r="W467" s="1">
        <v>0.69910000000000005</v>
      </c>
      <c r="X467" s="1">
        <v>0.38669999999999999</v>
      </c>
      <c r="Y467" s="1">
        <v>0.38669999999999999</v>
      </c>
      <c r="Z467" s="1" t="s">
        <v>1681</v>
      </c>
      <c r="AA467" s="1">
        <v>0</v>
      </c>
      <c r="AB467" s="1">
        <v>851</v>
      </c>
    </row>
    <row r="468" spans="1:28" x14ac:dyDescent="0.3">
      <c r="A468" s="1">
        <v>467</v>
      </c>
      <c r="B468" s="1" t="s">
        <v>1681</v>
      </c>
      <c r="C468" s="1">
        <v>2.5700000000000001E-2</v>
      </c>
      <c r="D468" s="1">
        <v>4.8999999999999998E-3</v>
      </c>
      <c r="E468" s="1">
        <v>9.4500000000000001E-2</v>
      </c>
      <c r="F468" s="1">
        <v>0.105</v>
      </c>
      <c r="G468" s="1">
        <v>1.9E-3</v>
      </c>
      <c r="H468" s="1">
        <v>0.1014</v>
      </c>
      <c r="I468" s="1">
        <v>7.4000000000000003E-3</v>
      </c>
      <c r="J468" s="1">
        <v>4.1000000000000003E-3</v>
      </c>
      <c r="K468" s="1">
        <v>0.1943</v>
      </c>
      <c r="L468" s="1">
        <v>7.0000000000000001E-3</v>
      </c>
      <c r="M468" s="1">
        <v>1.1000000000000001E-3</v>
      </c>
      <c r="N468" s="1">
        <v>5.0299999999999997E-2</v>
      </c>
      <c r="O468" s="1">
        <v>5.5300000000000002E-2</v>
      </c>
      <c r="P468" s="1">
        <v>3.4700000000000002E-2</v>
      </c>
      <c r="Q468" s="1">
        <v>0.1661</v>
      </c>
      <c r="R468" s="1">
        <v>8.6999999999999994E-2</v>
      </c>
      <c r="S468" s="1">
        <v>2.9499999999999998E-2</v>
      </c>
      <c r="T468" s="1">
        <v>2.2499999999999999E-2</v>
      </c>
      <c r="U468" s="1">
        <v>6.9999999999999999E-4</v>
      </c>
      <c r="V468" s="1">
        <v>6.6E-3</v>
      </c>
      <c r="W468" s="1">
        <v>0.80389999999999995</v>
      </c>
      <c r="X468" s="1">
        <v>8.6999999999999994E-2</v>
      </c>
      <c r="Y468" s="1">
        <v>0.1943</v>
      </c>
      <c r="Z468" s="1" t="s">
        <v>1674</v>
      </c>
      <c r="AA468" s="1">
        <v>0.10730000000000001</v>
      </c>
      <c r="AB468" s="1">
        <v>851</v>
      </c>
    </row>
    <row r="469" spans="1:28" x14ac:dyDescent="0.3">
      <c r="A469" s="1">
        <v>468</v>
      </c>
      <c r="B469" s="1" t="s">
        <v>1670</v>
      </c>
      <c r="C469" s="1">
        <v>7.1000000000000004E-3</v>
      </c>
      <c r="D469" s="1">
        <v>1E-3</v>
      </c>
      <c r="E469" s="1">
        <v>2.5000000000000001E-3</v>
      </c>
      <c r="F469" s="1">
        <v>2.8999999999999998E-3</v>
      </c>
      <c r="G469" s="1">
        <v>0.62180000000000002</v>
      </c>
      <c r="H469" s="1">
        <v>3.3999999999999998E-3</v>
      </c>
      <c r="I469" s="1">
        <v>3.4599999999999999E-2</v>
      </c>
      <c r="J469" s="1">
        <v>2.5999999999999999E-3</v>
      </c>
      <c r="K469" s="1">
        <v>1.35E-2</v>
      </c>
      <c r="L469" s="1">
        <v>7.7000000000000002E-3</v>
      </c>
      <c r="M469" s="1">
        <v>1.2999999999999999E-3</v>
      </c>
      <c r="N469" s="1">
        <v>0.18679999999999999</v>
      </c>
      <c r="O469" s="1">
        <v>2.3E-3</v>
      </c>
      <c r="P469" s="1">
        <v>2E-3</v>
      </c>
      <c r="Q469" s="1">
        <v>1.8599999999999998E-2</v>
      </c>
      <c r="R469" s="1">
        <v>5.7000000000000002E-3</v>
      </c>
      <c r="S469" s="1">
        <v>3.4799999999999998E-2</v>
      </c>
      <c r="T469" s="1">
        <v>3.2000000000000002E-3</v>
      </c>
      <c r="U469" s="1">
        <v>1.2999999999999999E-3</v>
      </c>
      <c r="V469" s="1">
        <v>4.7100000000000003E-2</v>
      </c>
      <c r="W469" s="1">
        <v>0.45240000000000002</v>
      </c>
      <c r="X469" s="1">
        <v>0.62180000000000002</v>
      </c>
      <c r="Y469" s="1">
        <v>0.62180000000000002</v>
      </c>
      <c r="Z469" s="1" t="s">
        <v>1670</v>
      </c>
      <c r="AA469" s="1">
        <v>0</v>
      </c>
      <c r="AB469" s="1">
        <v>851</v>
      </c>
    </row>
    <row r="470" spans="1:28" x14ac:dyDescent="0.3">
      <c r="A470" s="1">
        <v>469</v>
      </c>
      <c r="B470" s="1" t="s">
        <v>1671</v>
      </c>
      <c r="C470" s="1">
        <v>0.57879999999999998</v>
      </c>
      <c r="D470" s="1">
        <v>2.24E-2</v>
      </c>
      <c r="E470" s="1">
        <v>4.3E-3</v>
      </c>
      <c r="F470" s="1">
        <v>2.3999999999999998E-3</v>
      </c>
      <c r="G470" s="1">
        <v>2.8E-3</v>
      </c>
      <c r="H470" s="1">
        <v>8.9399999999999993E-2</v>
      </c>
      <c r="I470" s="1">
        <v>6.0100000000000001E-2</v>
      </c>
      <c r="J470" s="1">
        <v>2.8E-3</v>
      </c>
      <c r="K470" s="1">
        <v>5.5999999999999999E-3</v>
      </c>
      <c r="L470" s="1">
        <v>4.4999999999999997E-3</v>
      </c>
      <c r="M470" s="1">
        <v>5.0000000000000001E-3</v>
      </c>
      <c r="N470" s="1">
        <v>2.0400000000000001E-2</v>
      </c>
      <c r="O470" s="1">
        <v>1.9E-3</v>
      </c>
      <c r="P470" s="1">
        <v>7.6E-3</v>
      </c>
      <c r="Q470" s="1">
        <v>3.3999999999999998E-3</v>
      </c>
      <c r="R470" s="1">
        <v>0.15210000000000001</v>
      </c>
      <c r="S470" s="1">
        <v>1.78E-2</v>
      </c>
      <c r="T470" s="1">
        <v>1.7000000000000001E-2</v>
      </c>
      <c r="U470" s="1">
        <v>5.0000000000000001E-4</v>
      </c>
      <c r="V470" s="1">
        <v>1.2999999999999999E-3</v>
      </c>
      <c r="W470" s="1">
        <v>0.50890000000000002</v>
      </c>
      <c r="X470" s="1">
        <v>8.9399999999999993E-2</v>
      </c>
      <c r="Y470" s="1">
        <v>0.57879999999999998</v>
      </c>
      <c r="Z470" s="1" t="s">
        <v>1666</v>
      </c>
      <c r="AA470" s="1">
        <v>0.4894</v>
      </c>
      <c r="AB470" s="1">
        <v>851</v>
      </c>
    </row>
    <row r="471" spans="1:28" x14ac:dyDescent="0.3">
      <c r="A471" s="1">
        <v>470</v>
      </c>
      <c r="B471" s="1" t="s">
        <v>1684</v>
      </c>
      <c r="C471" s="1">
        <v>2.7000000000000001E-3</v>
      </c>
      <c r="D471" s="1">
        <v>6.9999999999999999E-4</v>
      </c>
      <c r="E471" s="1">
        <v>1.9E-3</v>
      </c>
      <c r="F471" s="1">
        <v>2.3E-3</v>
      </c>
      <c r="G471" s="1">
        <v>1.4E-3</v>
      </c>
      <c r="H471" s="1">
        <v>2.5000000000000001E-3</v>
      </c>
      <c r="I471" s="1">
        <v>1.1000000000000001E-3</v>
      </c>
      <c r="J471" s="1">
        <v>1.8E-3</v>
      </c>
      <c r="K471" s="1">
        <v>2.0999999999999999E-3</v>
      </c>
      <c r="L471" s="1">
        <v>3.2000000000000002E-3</v>
      </c>
      <c r="M471" s="1">
        <v>8.9999999999999998E-4</v>
      </c>
      <c r="N471" s="1">
        <v>9.2999999999999992E-3</v>
      </c>
      <c r="O471" s="1">
        <v>1.6999999999999999E-3</v>
      </c>
      <c r="P471" s="1">
        <v>1.6999999999999999E-3</v>
      </c>
      <c r="Q471" s="1">
        <v>1.9E-3</v>
      </c>
      <c r="R471" s="1">
        <v>2.5000000000000001E-3</v>
      </c>
      <c r="S471" s="1">
        <v>3.7000000000000002E-3</v>
      </c>
      <c r="T471" s="1">
        <v>2.3E-3</v>
      </c>
      <c r="U471" s="1">
        <v>0.95520000000000005</v>
      </c>
      <c r="V471" s="1">
        <v>1.1999999999999999E-3</v>
      </c>
      <c r="W471" s="1">
        <v>0.1021</v>
      </c>
      <c r="X471" s="1">
        <v>0.95520000000000005</v>
      </c>
      <c r="Y471" s="1">
        <v>0.95520000000000005</v>
      </c>
      <c r="Z471" s="1" t="s">
        <v>1684</v>
      </c>
      <c r="AA471" s="1">
        <v>0</v>
      </c>
      <c r="AB471" s="1">
        <v>851</v>
      </c>
    </row>
    <row r="472" spans="1:28" x14ac:dyDescent="0.3">
      <c r="A472" s="1">
        <v>471</v>
      </c>
      <c r="B472" s="1" t="s">
        <v>1675</v>
      </c>
      <c r="C472" s="1">
        <v>0.1104</v>
      </c>
      <c r="D472" s="1">
        <v>1.1999999999999999E-3</v>
      </c>
      <c r="E472" s="1">
        <v>1.9E-3</v>
      </c>
      <c r="F472" s="1">
        <v>2.2000000000000001E-3</v>
      </c>
      <c r="G472" s="1">
        <v>8.3000000000000001E-3</v>
      </c>
      <c r="H472" s="1">
        <v>3.3E-3</v>
      </c>
      <c r="I472" s="1">
        <v>1E-3</v>
      </c>
      <c r="J472" s="1">
        <v>0.1265</v>
      </c>
      <c r="K472" s="1">
        <v>2.0999999999999999E-3</v>
      </c>
      <c r="L472" s="1">
        <v>0.1681</v>
      </c>
      <c r="M472" s="1">
        <v>0.32800000000000001</v>
      </c>
      <c r="N472" s="1">
        <v>2.8E-3</v>
      </c>
      <c r="O472" s="1">
        <v>2.3E-3</v>
      </c>
      <c r="P472" s="1">
        <v>1.6000000000000001E-3</v>
      </c>
      <c r="Q472" s="1">
        <v>2E-3</v>
      </c>
      <c r="R472" s="1">
        <v>7.7399999999999997E-2</v>
      </c>
      <c r="S472" s="1">
        <v>4.3E-3</v>
      </c>
      <c r="T472" s="1">
        <v>0.152</v>
      </c>
      <c r="U472" s="1">
        <v>8.9999999999999998E-4</v>
      </c>
      <c r="V472" s="1">
        <v>3.8E-3</v>
      </c>
      <c r="W472" s="1">
        <v>0.62429999999999997</v>
      </c>
      <c r="X472" s="1">
        <v>0.1681</v>
      </c>
      <c r="Y472" s="1">
        <v>0.32800000000000001</v>
      </c>
      <c r="Z472" s="1" t="s">
        <v>1676</v>
      </c>
      <c r="AA472" s="1">
        <v>0.15989999999999999</v>
      </c>
      <c r="AB472" s="1">
        <v>851</v>
      </c>
    </row>
    <row r="473" spans="1:28" x14ac:dyDescent="0.3">
      <c r="A473" s="1">
        <v>472</v>
      </c>
      <c r="B473" s="1" t="s">
        <v>1682</v>
      </c>
      <c r="C473" s="1">
        <v>2.1000000000000001E-2</v>
      </c>
      <c r="D473" s="1">
        <v>5.5999999999999999E-3</v>
      </c>
      <c r="E473" s="1">
        <v>9.4999999999999998E-3</v>
      </c>
      <c r="F473" s="1">
        <v>0.14230000000000001</v>
      </c>
      <c r="G473" s="1">
        <v>5.5999999999999999E-3</v>
      </c>
      <c r="H473" s="1">
        <v>2.7000000000000001E-3</v>
      </c>
      <c r="I473" s="1">
        <v>3.0000000000000001E-3</v>
      </c>
      <c r="J473" s="1">
        <v>0.1137</v>
      </c>
      <c r="K473" s="1">
        <v>0.13800000000000001</v>
      </c>
      <c r="L473" s="1">
        <v>5.3E-3</v>
      </c>
      <c r="M473" s="1">
        <v>1E-3</v>
      </c>
      <c r="N473" s="1">
        <v>6.3E-3</v>
      </c>
      <c r="O473" s="1">
        <v>1.9E-3</v>
      </c>
      <c r="P473" s="1">
        <v>3.1899999999999998E-2</v>
      </c>
      <c r="Q473" s="1">
        <v>8.5000000000000006E-3</v>
      </c>
      <c r="R473" s="1">
        <v>4.65E-2</v>
      </c>
      <c r="S473" s="1">
        <v>7.4399999999999994E-2</v>
      </c>
      <c r="T473" s="1">
        <v>0.37880000000000003</v>
      </c>
      <c r="U473" s="1">
        <v>5.0000000000000001E-4</v>
      </c>
      <c r="V473" s="1">
        <v>3.5000000000000001E-3</v>
      </c>
      <c r="W473" s="1">
        <v>0.65810000000000002</v>
      </c>
      <c r="X473" s="1">
        <v>7.4399999999999994E-2</v>
      </c>
      <c r="Y473" s="1">
        <v>0.37880000000000003</v>
      </c>
      <c r="Z473" s="1" t="s">
        <v>1683</v>
      </c>
      <c r="AA473" s="1">
        <v>0.3044</v>
      </c>
      <c r="AB473" s="1">
        <v>851</v>
      </c>
    </row>
    <row r="474" spans="1:28" x14ac:dyDescent="0.3">
      <c r="A474" s="1">
        <v>473</v>
      </c>
      <c r="B474" s="1" t="s">
        <v>1680</v>
      </c>
      <c r="C474" s="1">
        <v>3.8999999999999998E-3</v>
      </c>
      <c r="D474" s="1">
        <v>6.9999999999999999E-4</v>
      </c>
      <c r="E474" s="1">
        <v>2.3E-3</v>
      </c>
      <c r="F474" s="1">
        <v>3.7000000000000002E-3</v>
      </c>
      <c r="G474" s="1">
        <v>1.2999999999999999E-2</v>
      </c>
      <c r="H474" s="1">
        <v>2.7000000000000001E-3</v>
      </c>
      <c r="I474" s="1">
        <v>6.7000000000000002E-3</v>
      </c>
      <c r="J474" s="1">
        <v>1.1299999999999999E-2</v>
      </c>
      <c r="K474" s="1">
        <v>0.1187</v>
      </c>
      <c r="L474" s="1">
        <v>5.0000000000000001E-3</v>
      </c>
      <c r="M474" s="1">
        <v>2.8E-3</v>
      </c>
      <c r="N474" s="1">
        <v>2.2000000000000001E-3</v>
      </c>
      <c r="O474" s="1">
        <v>6.4000000000000003E-3</v>
      </c>
      <c r="P474" s="1">
        <v>6.8999999999999999E-3</v>
      </c>
      <c r="Q474" s="1">
        <v>0.76910000000000001</v>
      </c>
      <c r="R474" s="1">
        <v>7.1999999999999998E-3</v>
      </c>
      <c r="S474" s="1">
        <v>7.7999999999999996E-3</v>
      </c>
      <c r="T474" s="1">
        <v>2.5000000000000001E-3</v>
      </c>
      <c r="U474" s="1">
        <v>2.7000000000000001E-3</v>
      </c>
      <c r="V474" s="1">
        <v>2.4299999999999999E-2</v>
      </c>
      <c r="W474" s="1">
        <v>0.33079999999999998</v>
      </c>
      <c r="X474" s="1">
        <v>0.76910000000000001</v>
      </c>
      <c r="Y474" s="1">
        <v>0.76910000000000001</v>
      </c>
      <c r="Z474" s="1" t="s">
        <v>1680</v>
      </c>
      <c r="AA474" s="1">
        <v>0</v>
      </c>
      <c r="AB474" s="1">
        <v>851</v>
      </c>
    </row>
    <row r="475" spans="1:28" x14ac:dyDescent="0.3">
      <c r="A475" s="1">
        <v>474</v>
      </c>
      <c r="B475" s="1" t="s">
        <v>1674</v>
      </c>
      <c r="C475" s="1">
        <v>7.3000000000000001E-3</v>
      </c>
      <c r="D475" s="1">
        <v>1.6000000000000001E-3</v>
      </c>
      <c r="E475" s="1">
        <v>5.5999999999999999E-3</v>
      </c>
      <c r="F475" s="1">
        <v>1.52E-2</v>
      </c>
      <c r="G475" s="1">
        <v>4.1000000000000003E-3</v>
      </c>
      <c r="H475" s="1">
        <v>5.1000000000000004E-3</v>
      </c>
      <c r="I475" s="1">
        <v>1.24E-2</v>
      </c>
      <c r="J475" s="1">
        <v>1.3299999999999999E-2</v>
      </c>
      <c r="K475" s="1">
        <v>0.64159999999999995</v>
      </c>
      <c r="L475" s="1">
        <v>2.9899999999999999E-2</v>
      </c>
      <c r="M475" s="1">
        <v>1E-3</v>
      </c>
      <c r="N475" s="1">
        <v>9.4299999999999995E-2</v>
      </c>
      <c r="O475" s="1">
        <v>3.0999999999999999E-3</v>
      </c>
      <c r="P475" s="1">
        <v>3.44E-2</v>
      </c>
      <c r="Q475" s="1">
        <v>7.4099999999999999E-2</v>
      </c>
      <c r="R475" s="1">
        <v>2.0400000000000001E-2</v>
      </c>
      <c r="S475" s="1">
        <v>2.69E-2</v>
      </c>
      <c r="T475" s="1">
        <v>4.7999999999999996E-3</v>
      </c>
      <c r="U475" s="1">
        <v>5.0000000000000001E-4</v>
      </c>
      <c r="V475" s="1">
        <v>4.4999999999999997E-3</v>
      </c>
      <c r="W475" s="1">
        <v>0.49270000000000003</v>
      </c>
      <c r="X475" s="1">
        <v>0.64159999999999995</v>
      </c>
      <c r="Y475" s="1">
        <v>0.64159999999999995</v>
      </c>
      <c r="Z475" s="1" t="s">
        <v>1674</v>
      </c>
      <c r="AA475" s="1">
        <v>0</v>
      </c>
      <c r="AB475" s="1">
        <v>851</v>
      </c>
    </row>
    <row r="476" spans="1:28" x14ac:dyDescent="0.3">
      <c r="A476" s="1">
        <v>475</v>
      </c>
      <c r="B476" s="1" t="s">
        <v>1681</v>
      </c>
      <c r="C476" s="1">
        <v>0.1048</v>
      </c>
      <c r="D476" s="1">
        <v>2.8E-3</v>
      </c>
      <c r="E476" s="1">
        <v>5.62E-2</v>
      </c>
      <c r="F476" s="1">
        <v>0.313</v>
      </c>
      <c r="G476" s="1">
        <v>4.1000000000000003E-3</v>
      </c>
      <c r="H476" s="1">
        <v>2.5899999999999999E-2</v>
      </c>
      <c r="I476" s="1">
        <v>3.7000000000000002E-3</v>
      </c>
      <c r="J476" s="1">
        <v>9.4999999999999998E-3</v>
      </c>
      <c r="K476" s="1">
        <v>8.7499999999999994E-2</v>
      </c>
      <c r="L476" s="1">
        <v>1.2999999999999999E-2</v>
      </c>
      <c r="M476" s="1">
        <v>4.1999999999999997E-3</v>
      </c>
      <c r="N476" s="1">
        <v>3.4700000000000002E-2</v>
      </c>
      <c r="O476" s="1">
        <v>2.1399999999999999E-2</v>
      </c>
      <c r="P476" s="1">
        <v>4.4699999999999997E-2</v>
      </c>
      <c r="Q476" s="1">
        <v>2.52E-2</v>
      </c>
      <c r="R476" s="1">
        <v>0.2</v>
      </c>
      <c r="S476" s="1">
        <v>3.7999999999999999E-2</v>
      </c>
      <c r="T476" s="1">
        <v>7.6E-3</v>
      </c>
      <c r="U476" s="1">
        <v>1.1999999999999999E-3</v>
      </c>
      <c r="V476" s="1">
        <v>2.7000000000000001E-3</v>
      </c>
      <c r="W476" s="1">
        <v>0.73109999999999997</v>
      </c>
      <c r="X476" s="1">
        <v>0.2</v>
      </c>
      <c r="Y476" s="1">
        <v>0.313</v>
      </c>
      <c r="Z476" s="1" t="s">
        <v>1669</v>
      </c>
      <c r="AA476" s="1">
        <v>0.113</v>
      </c>
      <c r="AB476" s="1">
        <v>851</v>
      </c>
    </row>
    <row r="477" spans="1:28" x14ac:dyDescent="0.3">
      <c r="A477" s="1">
        <v>476</v>
      </c>
      <c r="B477" s="1" t="s">
        <v>1678</v>
      </c>
      <c r="C477" s="1">
        <v>7.6499999999999999E-2</v>
      </c>
      <c r="D477" s="1">
        <v>1.8E-3</v>
      </c>
      <c r="E477" s="1">
        <v>0.23769999999999999</v>
      </c>
      <c r="F477" s="1">
        <v>0.11840000000000001</v>
      </c>
      <c r="G477" s="1">
        <v>7.7000000000000002E-3</v>
      </c>
      <c r="H477" s="1">
        <v>4.4299999999999999E-2</v>
      </c>
      <c r="I477" s="1">
        <v>2.1299999999999999E-2</v>
      </c>
      <c r="J477" s="1">
        <v>1.8E-3</v>
      </c>
      <c r="K477" s="1">
        <v>7.0400000000000004E-2</v>
      </c>
      <c r="L477" s="1">
        <v>5.7999999999999996E-3</v>
      </c>
      <c r="M477" s="1">
        <v>1.9E-3</v>
      </c>
      <c r="N477" s="1">
        <v>0.1799</v>
      </c>
      <c r="O477" s="1">
        <v>3.8100000000000002E-2</v>
      </c>
      <c r="P477" s="1">
        <v>4.7300000000000002E-2</v>
      </c>
      <c r="Q477" s="1">
        <v>2.5700000000000001E-2</v>
      </c>
      <c r="R477" s="1">
        <v>6.93E-2</v>
      </c>
      <c r="S477" s="1">
        <v>4.1300000000000003E-2</v>
      </c>
      <c r="T477" s="1">
        <v>6.7000000000000002E-3</v>
      </c>
      <c r="U477" s="1">
        <v>5.9999999999999995E-4</v>
      </c>
      <c r="V477" s="1">
        <v>3.5999999999999999E-3</v>
      </c>
      <c r="W477" s="1">
        <v>0.78310000000000002</v>
      </c>
      <c r="X477" s="1">
        <v>3.8100000000000002E-2</v>
      </c>
      <c r="Y477" s="1">
        <v>0.23769999999999999</v>
      </c>
      <c r="Z477" s="1" t="s">
        <v>1668</v>
      </c>
      <c r="AA477" s="1">
        <v>0.1996</v>
      </c>
      <c r="AB477" s="1">
        <v>851</v>
      </c>
    </row>
    <row r="478" spans="1:28" x14ac:dyDescent="0.3">
      <c r="A478" s="1">
        <v>477</v>
      </c>
      <c r="B478" s="1" t="s">
        <v>1671</v>
      </c>
      <c r="C478" s="1">
        <v>4.7199999999999999E-2</v>
      </c>
      <c r="D478" s="1">
        <v>6.9999999999999999E-4</v>
      </c>
      <c r="E478" s="1">
        <v>3.3099999999999997E-2</v>
      </c>
      <c r="F478" s="1">
        <v>0.28139999999999998</v>
      </c>
      <c r="G478" s="1">
        <v>1.4E-3</v>
      </c>
      <c r="H478" s="1">
        <v>0.4622</v>
      </c>
      <c r="I478" s="1">
        <v>1.1999999999999999E-3</v>
      </c>
      <c r="J478" s="1">
        <v>9.1000000000000004E-3</v>
      </c>
      <c r="K478" s="1">
        <v>1.7399999999999999E-2</v>
      </c>
      <c r="L478" s="1">
        <v>3.0999999999999999E-3</v>
      </c>
      <c r="M478" s="1">
        <v>2.0999999999999999E-3</v>
      </c>
      <c r="N478" s="1">
        <v>6.8999999999999999E-3</v>
      </c>
      <c r="O478" s="1">
        <v>2.0999999999999999E-3</v>
      </c>
      <c r="P478" s="1">
        <v>3.8600000000000002E-2</v>
      </c>
      <c r="Q478" s="1">
        <v>2.3999999999999998E-3</v>
      </c>
      <c r="R478" s="1">
        <v>1.9199999999999998E-2</v>
      </c>
      <c r="S478" s="1">
        <v>4.4400000000000002E-2</v>
      </c>
      <c r="T478" s="1">
        <v>2.5700000000000001E-2</v>
      </c>
      <c r="U478" s="1">
        <v>5.0000000000000001E-4</v>
      </c>
      <c r="V478" s="1">
        <v>1.1999999999999999E-3</v>
      </c>
      <c r="W478" s="1">
        <v>0.54910000000000003</v>
      </c>
      <c r="X478" s="1">
        <v>0.4622</v>
      </c>
      <c r="Y478" s="1">
        <v>0.4622</v>
      </c>
      <c r="Z478" s="1" t="s">
        <v>1671</v>
      </c>
      <c r="AA478" s="1">
        <v>0</v>
      </c>
      <c r="AB478" s="1">
        <v>851</v>
      </c>
    </row>
    <row r="479" spans="1:28" x14ac:dyDescent="0.3">
      <c r="A479" s="1">
        <v>478</v>
      </c>
      <c r="B479" s="1" t="s">
        <v>1669</v>
      </c>
      <c r="C479" s="1">
        <v>9.7699999999999995E-2</v>
      </c>
      <c r="D479" s="1">
        <v>6.9999999999999999E-4</v>
      </c>
      <c r="E479" s="1">
        <v>7.1000000000000004E-3</v>
      </c>
      <c r="F479" s="1">
        <v>9.01E-2</v>
      </c>
      <c r="G479" s="1">
        <v>9.1999999999999998E-3</v>
      </c>
      <c r="H479" s="1">
        <v>5.3E-3</v>
      </c>
      <c r="I479" s="1">
        <v>1.5299999999999999E-2</v>
      </c>
      <c r="J479" s="1">
        <v>7.1000000000000004E-3</v>
      </c>
      <c r="K479" s="1">
        <v>0.32050000000000001</v>
      </c>
      <c r="L479" s="1">
        <v>5.4000000000000003E-3</v>
      </c>
      <c r="M479" s="1">
        <v>1E-3</v>
      </c>
      <c r="N479" s="1">
        <v>3.9699999999999999E-2</v>
      </c>
      <c r="O479" s="1">
        <v>9.5799999999999996E-2</v>
      </c>
      <c r="P479" s="1">
        <v>6.8099999999999994E-2</v>
      </c>
      <c r="Q479" s="1">
        <v>0.1171</v>
      </c>
      <c r="R479" s="1">
        <v>3.6999999999999998E-2</v>
      </c>
      <c r="S479" s="1">
        <v>4.4999999999999998E-2</v>
      </c>
      <c r="T479" s="1">
        <v>3.4500000000000003E-2</v>
      </c>
      <c r="U479" s="1">
        <v>5.0000000000000001E-4</v>
      </c>
      <c r="V479" s="1">
        <v>2.8999999999999998E-3</v>
      </c>
      <c r="W479" s="1">
        <v>0.74750000000000005</v>
      </c>
      <c r="X479" s="1">
        <v>9.01E-2</v>
      </c>
      <c r="Y479" s="1">
        <v>0.32050000000000001</v>
      </c>
      <c r="Z479" s="1" t="s">
        <v>1674</v>
      </c>
      <c r="AA479" s="1">
        <v>0.23039999999999999</v>
      </c>
      <c r="AB479" s="1">
        <v>851</v>
      </c>
    </row>
    <row r="480" spans="1:28" x14ac:dyDescent="0.3">
      <c r="A480" s="1">
        <v>479</v>
      </c>
      <c r="B480" s="1" t="s">
        <v>1673</v>
      </c>
      <c r="C480" s="1">
        <v>1.55E-2</v>
      </c>
      <c r="D480" s="1">
        <v>6.9999999999999999E-4</v>
      </c>
      <c r="E480" s="1">
        <v>1.4E-3</v>
      </c>
      <c r="F480" s="1">
        <v>4.7999999999999996E-3</v>
      </c>
      <c r="G480" s="1">
        <v>3.0999999999999999E-3</v>
      </c>
      <c r="H480" s="1">
        <v>2.0999999999999999E-3</v>
      </c>
      <c r="I480" s="1">
        <v>6.9999999999999999E-4</v>
      </c>
      <c r="J480" s="1">
        <v>0.75670000000000004</v>
      </c>
      <c r="K480" s="1">
        <v>1.6999999999999999E-3</v>
      </c>
      <c r="L480" s="1">
        <v>2.4E-2</v>
      </c>
      <c r="M480" s="1">
        <v>1.9E-3</v>
      </c>
      <c r="N480" s="1">
        <v>1.1999999999999999E-3</v>
      </c>
      <c r="O480" s="1">
        <v>1.5E-3</v>
      </c>
      <c r="P480" s="1">
        <v>1.1999999999999999E-3</v>
      </c>
      <c r="Q480" s="1">
        <v>1.5E-3</v>
      </c>
      <c r="R480" s="1">
        <v>2E-3</v>
      </c>
      <c r="S480" s="1">
        <v>1.2800000000000001E-2</v>
      </c>
      <c r="T480" s="1">
        <v>0.16569999999999999</v>
      </c>
      <c r="U480" s="1">
        <v>4.0000000000000002E-4</v>
      </c>
      <c r="V480" s="1">
        <v>1.1000000000000001E-3</v>
      </c>
      <c r="W480" s="1">
        <v>0.29239999999999999</v>
      </c>
      <c r="X480" s="1">
        <v>0.75670000000000004</v>
      </c>
      <c r="Y480" s="1">
        <v>0.75670000000000004</v>
      </c>
      <c r="Z480" s="1" t="s">
        <v>1673</v>
      </c>
      <c r="AA480" s="1">
        <v>0</v>
      </c>
      <c r="AB480" s="1">
        <v>851</v>
      </c>
    </row>
    <row r="481" spans="1:28" x14ac:dyDescent="0.3">
      <c r="A481" s="1">
        <v>480</v>
      </c>
      <c r="B481" s="1" t="s">
        <v>1680</v>
      </c>
      <c r="C481" s="1">
        <v>8.0999999999999996E-3</v>
      </c>
      <c r="D481" s="1">
        <v>2.7000000000000001E-3</v>
      </c>
      <c r="E481" s="1">
        <v>3.7000000000000002E-3</v>
      </c>
      <c r="F481" s="1">
        <v>2.3999999999999998E-3</v>
      </c>
      <c r="G481" s="1">
        <v>1.9900000000000001E-2</v>
      </c>
      <c r="H481" s="1">
        <v>2.8E-3</v>
      </c>
      <c r="I481" s="1">
        <v>6.4000000000000003E-3</v>
      </c>
      <c r="J481" s="1">
        <v>2.0999999999999999E-3</v>
      </c>
      <c r="K481" s="1">
        <v>4.5400000000000003E-2</v>
      </c>
      <c r="L481" s="1">
        <v>8.8999999999999996E-2</v>
      </c>
      <c r="M481" s="1">
        <v>6.6E-3</v>
      </c>
      <c r="N481" s="1">
        <v>9.2999999999999992E-3</v>
      </c>
      <c r="O481" s="1">
        <v>1.8E-3</v>
      </c>
      <c r="P481" s="1">
        <v>1.6999999999999999E-3</v>
      </c>
      <c r="Q481" s="1">
        <v>0.11840000000000001</v>
      </c>
      <c r="R481" s="1">
        <v>1.0200000000000001E-2</v>
      </c>
      <c r="S481" s="1">
        <v>0.47670000000000001</v>
      </c>
      <c r="T481" s="1">
        <v>2.5999999999999999E-3</v>
      </c>
      <c r="U481" s="1">
        <v>1.1999999999999999E-3</v>
      </c>
      <c r="V481" s="1">
        <v>0.18909999999999999</v>
      </c>
      <c r="W481" s="1">
        <v>0.55920000000000003</v>
      </c>
      <c r="X481" s="1">
        <v>0.11840000000000001</v>
      </c>
      <c r="Y481" s="1">
        <v>0.47670000000000001</v>
      </c>
      <c r="Z481" s="1" t="s">
        <v>1682</v>
      </c>
      <c r="AA481" s="1">
        <v>0.35820000000000002</v>
      </c>
      <c r="AB481" s="1">
        <v>851</v>
      </c>
    </row>
    <row r="482" spans="1:28" x14ac:dyDescent="0.3">
      <c r="A482" s="1">
        <v>481</v>
      </c>
      <c r="B482" s="1" t="s">
        <v>1678</v>
      </c>
      <c r="C482" s="1">
        <v>5.4999999999999997E-3</v>
      </c>
      <c r="D482" s="1">
        <v>6.9999999999999999E-4</v>
      </c>
      <c r="E482" s="1">
        <v>2.3999999999999998E-3</v>
      </c>
      <c r="F482" s="1">
        <v>3.0000000000000001E-3</v>
      </c>
      <c r="G482" s="1">
        <v>1.5E-3</v>
      </c>
      <c r="H482" s="1">
        <v>3.0000000000000001E-3</v>
      </c>
      <c r="I482" s="1">
        <v>1E-3</v>
      </c>
      <c r="J482" s="1">
        <v>3.3999999999999998E-3</v>
      </c>
      <c r="K482" s="1">
        <v>2.7000000000000001E-3</v>
      </c>
      <c r="L482" s="1">
        <v>3.5999999999999999E-3</v>
      </c>
      <c r="M482" s="1">
        <v>8.9999999999999998E-4</v>
      </c>
      <c r="N482" s="1">
        <v>1.8E-3</v>
      </c>
      <c r="O482" s="1">
        <v>0.94669999999999999</v>
      </c>
      <c r="P482" s="1">
        <v>1.6999999999999999E-3</v>
      </c>
      <c r="Q482" s="1">
        <v>2.3E-3</v>
      </c>
      <c r="R482" s="1">
        <v>3.3999999999999998E-3</v>
      </c>
      <c r="S482" s="1">
        <v>2.5999999999999999E-3</v>
      </c>
      <c r="T482" s="1">
        <v>1.21E-2</v>
      </c>
      <c r="U482" s="1">
        <v>5.0000000000000001E-4</v>
      </c>
      <c r="V482" s="1">
        <v>1.1999999999999999E-3</v>
      </c>
      <c r="W482" s="1">
        <v>0.1166</v>
      </c>
      <c r="X482" s="1">
        <v>0.94669999999999999</v>
      </c>
      <c r="Y482" s="1">
        <v>0.94669999999999999</v>
      </c>
      <c r="Z482" s="1" t="s">
        <v>1678</v>
      </c>
      <c r="AA482" s="1">
        <v>0</v>
      </c>
      <c r="AB482" s="1">
        <v>851</v>
      </c>
    </row>
    <row r="483" spans="1:28" x14ac:dyDescent="0.3">
      <c r="A483" s="1">
        <v>482</v>
      </c>
      <c r="B483" s="1" t="s">
        <v>1684</v>
      </c>
      <c r="C483" s="1">
        <v>6.7000000000000002E-3</v>
      </c>
      <c r="D483" s="1">
        <v>5.9999999999999995E-4</v>
      </c>
      <c r="E483" s="1">
        <v>1.6000000000000001E-3</v>
      </c>
      <c r="F483" s="1">
        <v>3.0000000000000001E-3</v>
      </c>
      <c r="G483" s="1">
        <v>1.6799999999999999E-2</v>
      </c>
      <c r="H483" s="1">
        <v>3.0000000000000001E-3</v>
      </c>
      <c r="I483" s="1">
        <v>1E-3</v>
      </c>
      <c r="J483" s="1">
        <v>1.5E-3</v>
      </c>
      <c r="K483" s="1">
        <v>1.6999999999999999E-3</v>
      </c>
      <c r="L483" s="1">
        <v>5.8999999999999999E-3</v>
      </c>
      <c r="M483" s="1">
        <v>6.9999999999999999E-4</v>
      </c>
      <c r="N483" s="1">
        <v>1.4E-3</v>
      </c>
      <c r="O483" s="1">
        <v>1.4E-3</v>
      </c>
      <c r="P483" s="1">
        <v>2.8E-3</v>
      </c>
      <c r="Q483" s="1">
        <v>1.6000000000000001E-3</v>
      </c>
      <c r="R483" s="1">
        <v>3.0999999999999999E-3</v>
      </c>
      <c r="S483" s="1">
        <v>4.3E-3</v>
      </c>
      <c r="T483" s="1">
        <v>1.9E-3</v>
      </c>
      <c r="U483" s="1">
        <v>0.91459999999999997</v>
      </c>
      <c r="V483" s="1">
        <v>2.63E-2</v>
      </c>
      <c r="W483" s="1">
        <v>0.16389999999999999</v>
      </c>
      <c r="X483" s="1">
        <v>0.91459999999999997</v>
      </c>
      <c r="Y483" s="1">
        <v>0.91459999999999997</v>
      </c>
      <c r="Z483" s="1" t="s">
        <v>1684</v>
      </c>
      <c r="AA483" s="1">
        <v>0</v>
      </c>
      <c r="AB483" s="1">
        <v>851</v>
      </c>
    </row>
    <row r="484" spans="1:28" x14ac:dyDescent="0.3">
      <c r="A484" s="1">
        <v>483</v>
      </c>
      <c r="B484" s="1" t="s">
        <v>1677</v>
      </c>
      <c r="C484" s="1">
        <v>2.3999999999999998E-3</v>
      </c>
      <c r="D484" s="1">
        <v>3.8999999999999998E-3</v>
      </c>
      <c r="E484" s="1">
        <v>6.7999999999999996E-3</v>
      </c>
      <c r="F484" s="1">
        <v>1.9E-3</v>
      </c>
      <c r="G484" s="1">
        <v>1.2999999999999999E-3</v>
      </c>
      <c r="H484" s="1">
        <v>2.7000000000000001E-3</v>
      </c>
      <c r="I484" s="1">
        <v>1.1999999999999999E-3</v>
      </c>
      <c r="J484" s="1">
        <v>1.6000000000000001E-3</v>
      </c>
      <c r="K484" s="1">
        <v>2E-3</v>
      </c>
      <c r="L484" s="1">
        <v>2.7000000000000001E-3</v>
      </c>
      <c r="M484" s="1">
        <v>6.9999999999999999E-4</v>
      </c>
      <c r="N484" s="1">
        <v>0.94789999999999996</v>
      </c>
      <c r="O484" s="1">
        <v>1.5E-3</v>
      </c>
      <c r="P484" s="1">
        <v>1.4E-3</v>
      </c>
      <c r="Q484" s="1">
        <v>1.6999999999999999E-3</v>
      </c>
      <c r="R484" s="1">
        <v>5.8999999999999999E-3</v>
      </c>
      <c r="S484" s="1">
        <v>1.0999999999999999E-2</v>
      </c>
      <c r="T484" s="1">
        <v>2E-3</v>
      </c>
      <c r="U484" s="1">
        <v>4.0000000000000002E-4</v>
      </c>
      <c r="V484" s="1">
        <v>1.1000000000000001E-3</v>
      </c>
      <c r="W484" s="1">
        <v>0.114</v>
      </c>
      <c r="X484" s="1">
        <v>0.94789999999999996</v>
      </c>
      <c r="Y484" s="1">
        <v>0.94789999999999996</v>
      </c>
      <c r="Z484" s="1" t="s">
        <v>1677</v>
      </c>
      <c r="AA484" s="1">
        <v>0</v>
      </c>
      <c r="AB484" s="1">
        <v>851</v>
      </c>
    </row>
    <row r="485" spans="1:28" x14ac:dyDescent="0.3">
      <c r="A485" s="1">
        <v>484</v>
      </c>
      <c r="B485" s="1" t="s">
        <v>1670</v>
      </c>
      <c r="C485" s="1">
        <v>9.9000000000000008E-3</v>
      </c>
      <c r="D485" s="1">
        <v>8.0000000000000004E-4</v>
      </c>
      <c r="E485" s="1">
        <v>2E-3</v>
      </c>
      <c r="F485" s="1">
        <v>2.3999999999999998E-3</v>
      </c>
      <c r="G485" s="1">
        <v>0.71619999999999995</v>
      </c>
      <c r="H485" s="1">
        <v>2.8E-3</v>
      </c>
      <c r="I485" s="1">
        <v>1.04E-2</v>
      </c>
      <c r="J485" s="1">
        <v>7.0900000000000005E-2</v>
      </c>
      <c r="K485" s="1">
        <v>2.3E-3</v>
      </c>
      <c r="L485" s="1">
        <v>3.73E-2</v>
      </c>
      <c r="M485" s="1">
        <v>1.95E-2</v>
      </c>
      <c r="N485" s="1">
        <v>1.9E-3</v>
      </c>
      <c r="O485" s="1">
        <v>1.8E-3</v>
      </c>
      <c r="P485" s="1">
        <v>1.6999999999999999E-3</v>
      </c>
      <c r="Q485" s="1">
        <v>2.3999999999999998E-3</v>
      </c>
      <c r="R485" s="1">
        <v>4.1999999999999997E-3</v>
      </c>
      <c r="S485" s="1">
        <v>2.3E-3</v>
      </c>
      <c r="T485" s="1">
        <v>1.34E-2</v>
      </c>
      <c r="U485" s="1">
        <v>4.6899999999999997E-2</v>
      </c>
      <c r="V485" s="1">
        <v>5.0900000000000001E-2</v>
      </c>
      <c r="W485" s="1">
        <v>0.40760000000000002</v>
      </c>
      <c r="X485" s="1">
        <v>0.71619999999999995</v>
      </c>
      <c r="Y485" s="1">
        <v>0.71619999999999995</v>
      </c>
      <c r="Z485" s="1" t="s">
        <v>1670</v>
      </c>
      <c r="AA485" s="1">
        <v>0</v>
      </c>
      <c r="AB485" s="1">
        <v>851</v>
      </c>
    </row>
    <row r="486" spans="1:28" x14ac:dyDescent="0.3">
      <c r="A486" s="1">
        <v>485</v>
      </c>
      <c r="B486" s="1" t="s">
        <v>1682</v>
      </c>
      <c r="C486" s="1">
        <v>2.4799999999999999E-2</v>
      </c>
      <c r="D486" s="1">
        <v>5.9999999999999995E-4</v>
      </c>
      <c r="E486" s="1">
        <v>0.3377</v>
      </c>
      <c r="F486" s="1">
        <v>0.32829999999999998</v>
      </c>
      <c r="G486" s="1">
        <v>1.2200000000000001E-2</v>
      </c>
      <c r="H486" s="1">
        <v>7.7999999999999996E-3</v>
      </c>
      <c r="I486" s="1">
        <v>1.5599999999999999E-2</v>
      </c>
      <c r="J486" s="1">
        <v>1.8E-3</v>
      </c>
      <c r="K486" s="1">
        <v>5.33E-2</v>
      </c>
      <c r="L486" s="1">
        <v>3.2000000000000002E-3</v>
      </c>
      <c r="M486" s="1">
        <v>8.9999999999999998E-4</v>
      </c>
      <c r="N486" s="1">
        <v>6.4000000000000001E-2</v>
      </c>
      <c r="O486" s="1">
        <v>3.0000000000000001E-3</v>
      </c>
      <c r="P486" s="1">
        <v>1.83E-2</v>
      </c>
      <c r="Q486" s="1">
        <v>7.4000000000000003E-3</v>
      </c>
      <c r="R486" s="1">
        <v>5.5599999999999997E-2</v>
      </c>
      <c r="S486" s="1">
        <v>3.0700000000000002E-2</v>
      </c>
      <c r="T486" s="1">
        <v>2.3999999999999998E-3</v>
      </c>
      <c r="U486" s="1">
        <v>4.5999999999999999E-3</v>
      </c>
      <c r="V486" s="1">
        <v>2.7799999999999998E-2</v>
      </c>
      <c r="W486" s="1">
        <v>0.62980000000000003</v>
      </c>
      <c r="X486" s="1">
        <v>3.0700000000000002E-2</v>
      </c>
      <c r="Y486" s="1">
        <v>0.3377</v>
      </c>
      <c r="Z486" s="1" t="s">
        <v>1668</v>
      </c>
      <c r="AA486" s="1">
        <v>0.307</v>
      </c>
      <c r="AB486" s="1">
        <v>851</v>
      </c>
    </row>
    <row r="487" spans="1:28" x14ac:dyDescent="0.3">
      <c r="A487" s="1">
        <v>486</v>
      </c>
      <c r="B487" s="1" t="s">
        <v>1669</v>
      </c>
      <c r="C487" s="1">
        <v>9.7000000000000003E-3</v>
      </c>
      <c r="D487" s="1">
        <v>5.9999999999999995E-4</v>
      </c>
      <c r="E487" s="1">
        <v>0.2026</v>
      </c>
      <c r="F487" s="1">
        <v>0.42470000000000002</v>
      </c>
      <c r="G487" s="1">
        <v>1.2999999999999999E-3</v>
      </c>
      <c r="H487" s="1">
        <v>7.1999999999999998E-3</v>
      </c>
      <c r="I487" s="1">
        <v>2.5999999999999999E-3</v>
      </c>
      <c r="J487" s="1">
        <v>1.8E-3</v>
      </c>
      <c r="K487" s="1">
        <v>0.1139</v>
      </c>
      <c r="L487" s="1">
        <v>4.4999999999999997E-3</v>
      </c>
      <c r="M487" s="1">
        <v>8.9999999999999998E-4</v>
      </c>
      <c r="N487" s="1">
        <v>2.7400000000000001E-2</v>
      </c>
      <c r="O487" s="1">
        <v>2.2000000000000001E-3</v>
      </c>
      <c r="P487" s="1">
        <v>0.1444</v>
      </c>
      <c r="Q487" s="1">
        <v>1.35E-2</v>
      </c>
      <c r="R487" s="1">
        <v>2.18E-2</v>
      </c>
      <c r="S487" s="1">
        <v>1.5599999999999999E-2</v>
      </c>
      <c r="T487" s="1">
        <v>3.7000000000000002E-3</v>
      </c>
      <c r="U487" s="1">
        <v>5.0000000000000001E-4</v>
      </c>
      <c r="V487" s="1">
        <v>1.1000000000000001E-3</v>
      </c>
      <c r="W487" s="1">
        <v>0.57269999999999999</v>
      </c>
      <c r="X487" s="1">
        <v>0.42470000000000002</v>
      </c>
      <c r="Y487" s="1">
        <v>0.42470000000000002</v>
      </c>
      <c r="Z487" s="1" t="s">
        <v>1669</v>
      </c>
      <c r="AA487" s="1">
        <v>0</v>
      </c>
      <c r="AB487" s="1">
        <v>851</v>
      </c>
    </row>
    <row r="488" spans="1:28" x14ac:dyDescent="0.3">
      <c r="A488" s="1">
        <v>487</v>
      </c>
      <c r="B488" s="1" t="s">
        <v>1680</v>
      </c>
      <c r="C488" s="1">
        <v>4.4999999999999997E-3</v>
      </c>
      <c r="D488" s="1">
        <v>2.2000000000000001E-3</v>
      </c>
      <c r="E488" s="1">
        <v>1.6000000000000001E-3</v>
      </c>
      <c r="F488" s="1">
        <v>6.6E-3</v>
      </c>
      <c r="G488" s="1">
        <v>1.8E-3</v>
      </c>
      <c r="H488" s="1">
        <v>2.2000000000000001E-3</v>
      </c>
      <c r="I488" s="1">
        <v>1.46E-2</v>
      </c>
      <c r="J488" s="1">
        <v>0.13569999999999999</v>
      </c>
      <c r="K488" s="1">
        <v>0.32669999999999999</v>
      </c>
      <c r="L488" s="1">
        <v>4.5900000000000003E-2</v>
      </c>
      <c r="M488" s="1">
        <v>7.8799999999999995E-2</v>
      </c>
      <c r="N488" s="1">
        <v>3.2000000000000002E-3</v>
      </c>
      <c r="O488" s="1">
        <v>1.6000000000000001E-3</v>
      </c>
      <c r="P488" s="1">
        <v>1.8800000000000001E-2</v>
      </c>
      <c r="Q488" s="1">
        <v>1.2200000000000001E-2</v>
      </c>
      <c r="R488" s="1">
        <v>2.2000000000000001E-3</v>
      </c>
      <c r="S488" s="1">
        <v>9.7000000000000003E-3</v>
      </c>
      <c r="T488" s="1">
        <v>0.3286</v>
      </c>
      <c r="U488" s="1">
        <v>5.0000000000000001E-4</v>
      </c>
      <c r="V488" s="1">
        <v>2.7000000000000001E-3</v>
      </c>
      <c r="W488" s="1">
        <v>0.58289999999999997</v>
      </c>
      <c r="X488" s="1">
        <v>1.2200000000000001E-2</v>
      </c>
      <c r="Y488" s="1">
        <v>0.3286</v>
      </c>
      <c r="Z488" s="1" t="s">
        <v>1683</v>
      </c>
      <c r="AA488" s="1">
        <v>0.31640000000000001</v>
      </c>
      <c r="AB488" s="1">
        <v>851</v>
      </c>
    </row>
    <row r="489" spans="1:28" x14ac:dyDescent="0.3">
      <c r="A489" s="1">
        <v>488</v>
      </c>
      <c r="B489" s="1" t="s">
        <v>1683</v>
      </c>
      <c r="C489" s="1">
        <v>2.8E-3</v>
      </c>
      <c r="D489" s="1">
        <v>6.9999999999999999E-4</v>
      </c>
      <c r="E489" s="1">
        <v>1.4E-3</v>
      </c>
      <c r="F489" s="1">
        <v>1.6999999999999999E-3</v>
      </c>
      <c r="G489" s="1">
        <v>1.11E-2</v>
      </c>
      <c r="H489" s="1">
        <v>2.0999999999999999E-3</v>
      </c>
      <c r="I489" s="1">
        <v>6.9999999999999999E-4</v>
      </c>
      <c r="J489" s="1">
        <v>0.30180000000000001</v>
      </c>
      <c r="K489" s="1">
        <v>1.6999999999999999E-3</v>
      </c>
      <c r="L489" s="1">
        <v>9.4999999999999998E-3</v>
      </c>
      <c r="M489" s="1">
        <v>1.1000000000000001E-3</v>
      </c>
      <c r="N489" s="1">
        <v>1.1999999999999999E-3</v>
      </c>
      <c r="O489" s="1">
        <v>1.5E-3</v>
      </c>
      <c r="P489" s="1">
        <v>1.1999999999999999E-3</v>
      </c>
      <c r="Q489" s="1">
        <v>1.5E-3</v>
      </c>
      <c r="R489" s="1">
        <v>2E-3</v>
      </c>
      <c r="S489" s="1">
        <v>2E-3</v>
      </c>
      <c r="T489" s="1">
        <v>0.65469999999999995</v>
      </c>
      <c r="U489" s="1">
        <v>4.0000000000000002E-4</v>
      </c>
      <c r="V489" s="1">
        <v>1.1000000000000001E-3</v>
      </c>
      <c r="W489" s="1">
        <v>0.29420000000000002</v>
      </c>
      <c r="X489" s="1">
        <v>0.65469999999999995</v>
      </c>
      <c r="Y489" s="1">
        <v>0.65469999999999995</v>
      </c>
      <c r="Z489" s="1" t="s">
        <v>1683</v>
      </c>
      <c r="AA489" s="1">
        <v>0</v>
      </c>
      <c r="AB489" s="1">
        <v>851</v>
      </c>
    </row>
    <row r="490" spans="1:28" x14ac:dyDescent="0.3">
      <c r="A490" s="1">
        <v>489</v>
      </c>
      <c r="B490" s="1" t="s">
        <v>1668</v>
      </c>
      <c r="C490" s="1">
        <v>2.7000000000000001E-3</v>
      </c>
      <c r="D490" s="1">
        <v>5.9999999999999995E-4</v>
      </c>
      <c r="E490" s="1">
        <v>0.86140000000000005</v>
      </c>
      <c r="F490" s="1">
        <v>7.9000000000000008E-3</v>
      </c>
      <c r="G490" s="1">
        <v>1.1999999999999999E-3</v>
      </c>
      <c r="H490" s="1">
        <v>2.8E-3</v>
      </c>
      <c r="I490" s="1">
        <v>1.1000000000000001E-3</v>
      </c>
      <c r="J490" s="1">
        <v>1.6000000000000001E-3</v>
      </c>
      <c r="K490" s="1">
        <v>4.8999999999999998E-3</v>
      </c>
      <c r="L490" s="1">
        <v>2.7000000000000001E-3</v>
      </c>
      <c r="M490" s="1">
        <v>6.9999999999999999E-4</v>
      </c>
      <c r="N490" s="1">
        <v>9.8100000000000007E-2</v>
      </c>
      <c r="O490" s="1">
        <v>1.8E-3</v>
      </c>
      <c r="P490" s="1">
        <v>1.6000000000000001E-3</v>
      </c>
      <c r="Q490" s="1">
        <v>1.8E-3</v>
      </c>
      <c r="R490" s="1">
        <v>3.2000000000000002E-3</v>
      </c>
      <c r="S490" s="1">
        <v>2.3E-3</v>
      </c>
      <c r="T490" s="1">
        <v>2E-3</v>
      </c>
      <c r="U490" s="1">
        <v>4.0000000000000002E-4</v>
      </c>
      <c r="V490" s="1">
        <v>1E-3</v>
      </c>
      <c r="W490" s="1">
        <v>0.19789999999999999</v>
      </c>
      <c r="X490" s="1">
        <v>0.86140000000000005</v>
      </c>
      <c r="Y490" s="1">
        <v>0.86140000000000005</v>
      </c>
      <c r="Z490" s="1" t="s">
        <v>1668</v>
      </c>
      <c r="AA490" s="1">
        <v>0</v>
      </c>
      <c r="AB490" s="1">
        <v>851</v>
      </c>
    </row>
    <row r="491" spans="1:28" x14ac:dyDescent="0.3">
      <c r="A491" s="1">
        <v>490</v>
      </c>
      <c r="B491" s="1" t="s">
        <v>1682</v>
      </c>
      <c r="C491" s="1">
        <v>8.6E-3</v>
      </c>
      <c r="D491" s="1">
        <v>2.8E-3</v>
      </c>
      <c r="E491" s="1">
        <v>1.46E-2</v>
      </c>
      <c r="F491" s="1">
        <v>7.5300000000000006E-2</v>
      </c>
      <c r="G491" s="1">
        <v>2.1399999999999999E-2</v>
      </c>
      <c r="H491" s="1">
        <v>3.0000000000000001E-3</v>
      </c>
      <c r="I491" s="1">
        <v>8.0000000000000002E-3</v>
      </c>
      <c r="J491" s="1">
        <v>9.5399999999999999E-2</v>
      </c>
      <c r="K491" s="1">
        <v>0.23</v>
      </c>
      <c r="L491" s="1">
        <v>0.11899999999999999</v>
      </c>
      <c r="M491" s="1">
        <v>3.9600000000000003E-2</v>
      </c>
      <c r="N491" s="1">
        <v>2.5000000000000001E-3</v>
      </c>
      <c r="O491" s="1">
        <v>2.5000000000000001E-3</v>
      </c>
      <c r="P491" s="1">
        <v>2.1600000000000001E-2</v>
      </c>
      <c r="Q491" s="1">
        <v>0.20039999999999999</v>
      </c>
      <c r="R491" s="1">
        <v>9.5999999999999992E-3</v>
      </c>
      <c r="S491" s="1">
        <v>4.87E-2</v>
      </c>
      <c r="T491" s="1">
        <v>7.4099999999999999E-2</v>
      </c>
      <c r="U491" s="1">
        <v>1.9E-3</v>
      </c>
      <c r="V491" s="1">
        <v>2.1000000000000001E-2</v>
      </c>
      <c r="W491" s="1">
        <v>0.77039999999999997</v>
      </c>
      <c r="X491" s="1">
        <v>4.87E-2</v>
      </c>
      <c r="Y491" s="1">
        <v>0.23</v>
      </c>
      <c r="Z491" s="1" t="s">
        <v>1674</v>
      </c>
      <c r="AA491" s="1">
        <v>0.18129999999999999</v>
      </c>
      <c r="AB491" s="1">
        <v>851</v>
      </c>
    </row>
    <row r="492" spans="1:28" x14ac:dyDescent="0.3">
      <c r="A492" s="1">
        <v>491</v>
      </c>
      <c r="B492" s="1" t="s">
        <v>1685</v>
      </c>
      <c r="C492" s="1">
        <v>4.4200000000000003E-2</v>
      </c>
      <c r="D492" s="1">
        <v>5.9999999999999995E-4</v>
      </c>
      <c r="E492" s="1">
        <v>0.24859999999999999</v>
      </c>
      <c r="F492" s="1">
        <v>0.26369999999999999</v>
      </c>
      <c r="G492" s="1">
        <v>2.3999999999999998E-3</v>
      </c>
      <c r="H492" s="1">
        <v>4.8099999999999997E-2</v>
      </c>
      <c r="I492" s="1">
        <v>1.84E-2</v>
      </c>
      <c r="J492" s="1">
        <v>2.4E-2</v>
      </c>
      <c r="K492" s="1">
        <v>5.3600000000000002E-2</v>
      </c>
      <c r="L492" s="1">
        <v>1.11E-2</v>
      </c>
      <c r="M492" s="1">
        <v>3.5099999999999999E-2</v>
      </c>
      <c r="N492" s="1">
        <v>4.6199999999999998E-2</v>
      </c>
      <c r="O492" s="1">
        <v>7.6E-3</v>
      </c>
      <c r="P492" s="1">
        <v>5.0599999999999999E-2</v>
      </c>
      <c r="Q492" s="1">
        <v>4.3E-3</v>
      </c>
      <c r="R492" s="1">
        <v>7.7700000000000005E-2</v>
      </c>
      <c r="S492" s="1">
        <v>4.1200000000000001E-2</v>
      </c>
      <c r="T492" s="1">
        <v>1.7500000000000002E-2</v>
      </c>
      <c r="U492" s="1">
        <v>5.0000000000000001E-4</v>
      </c>
      <c r="V492" s="1">
        <v>4.8999999999999998E-3</v>
      </c>
      <c r="W492" s="1">
        <v>0.7581</v>
      </c>
      <c r="X492" s="1">
        <v>4.8999999999999998E-3</v>
      </c>
      <c r="Y492" s="1">
        <v>0.26369999999999999</v>
      </c>
      <c r="Z492" s="1" t="s">
        <v>1669</v>
      </c>
      <c r="AA492" s="1">
        <v>0.25869999999999999</v>
      </c>
      <c r="AB492" s="1">
        <v>851</v>
      </c>
    </row>
    <row r="493" spans="1:28" x14ac:dyDescent="0.3">
      <c r="A493" s="1">
        <v>492</v>
      </c>
      <c r="B493" s="1" t="s">
        <v>1679</v>
      </c>
      <c r="C493" s="1">
        <v>0.33439999999999998</v>
      </c>
      <c r="D493" s="1">
        <v>6.9999999999999999E-4</v>
      </c>
      <c r="E493" s="1">
        <v>7.3000000000000001E-3</v>
      </c>
      <c r="F493" s="1">
        <v>0.13969999999999999</v>
      </c>
      <c r="G493" s="1">
        <v>1.2999999999999999E-3</v>
      </c>
      <c r="H493" s="1">
        <v>1.7500000000000002E-2</v>
      </c>
      <c r="I493" s="1">
        <v>2.5999999999999999E-3</v>
      </c>
      <c r="J493" s="1">
        <v>5.1000000000000004E-3</v>
      </c>
      <c r="K493" s="1">
        <v>0.27189999999999998</v>
      </c>
      <c r="L493" s="1">
        <v>4.5999999999999999E-3</v>
      </c>
      <c r="M493" s="1">
        <v>8.9999999999999998E-4</v>
      </c>
      <c r="N493" s="1">
        <v>1.0200000000000001E-2</v>
      </c>
      <c r="O493" s="1">
        <v>1.8E-3</v>
      </c>
      <c r="P493" s="1">
        <v>7.5399999999999995E-2</v>
      </c>
      <c r="Q493" s="1">
        <v>3.4000000000000002E-2</v>
      </c>
      <c r="R493" s="1">
        <v>4.6800000000000001E-2</v>
      </c>
      <c r="S493" s="1">
        <v>3.0200000000000001E-2</v>
      </c>
      <c r="T493" s="1">
        <v>1.3899999999999999E-2</v>
      </c>
      <c r="U493" s="1">
        <v>5.0000000000000001E-4</v>
      </c>
      <c r="V493" s="1">
        <v>1.1999999999999999E-3</v>
      </c>
      <c r="W493" s="1">
        <v>0.62690000000000001</v>
      </c>
      <c r="X493" s="1">
        <v>7.5399999999999995E-2</v>
      </c>
      <c r="Y493" s="1">
        <v>0.33439999999999998</v>
      </c>
      <c r="Z493" s="1" t="s">
        <v>1666</v>
      </c>
      <c r="AA493" s="1">
        <v>0.25900000000000001</v>
      </c>
      <c r="AB493" s="1">
        <v>851</v>
      </c>
    </row>
    <row r="494" spans="1:28" x14ac:dyDescent="0.3">
      <c r="A494" s="1">
        <v>493</v>
      </c>
      <c r="B494" s="1" t="s">
        <v>1681</v>
      </c>
      <c r="C494" s="1">
        <v>2.35E-2</v>
      </c>
      <c r="D494" s="1">
        <v>1.47E-2</v>
      </c>
      <c r="E494" s="1">
        <v>2E-3</v>
      </c>
      <c r="F494" s="1">
        <v>2.0999999999999999E-3</v>
      </c>
      <c r="G494" s="1">
        <v>1.2999999999999999E-3</v>
      </c>
      <c r="H494" s="1">
        <v>3.8E-3</v>
      </c>
      <c r="I494" s="1">
        <v>8.0000000000000004E-4</v>
      </c>
      <c r="J494" s="1">
        <v>1.8E-3</v>
      </c>
      <c r="K494" s="1">
        <v>2E-3</v>
      </c>
      <c r="L494" s="1">
        <v>2.8E-3</v>
      </c>
      <c r="M494" s="1">
        <v>8.0000000000000004E-4</v>
      </c>
      <c r="N494" s="1">
        <v>1.9E-3</v>
      </c>
      <c r="O494" s="1">
        <v>1.6999999999999999E-3</v>
      </c>
      <c r="P494" s="1">
        <v>1.4E-3</v>
      </c>
      <c r="Q494" s="1">
        <v>1.6999999999999999E-3</v>
      </c>
      <c r="R494" s="1">
        <v>0.7218</v>
      </c>
      <c r="S494" s="1">
        <v>0.21190000000000001</v>
      </c>
      <c r="T494" s="1">
        <v>2.5000000000000001E-3</v>
      </c>
      <c r="U494" s="1">
        <v>4.0000000000000002E-4</v>
      </c>
      <c r="V494" s="1">
        <v>1E-3</v>
      </c>
      <c r="W494" s="1">
        <v>0.29680000000000001</v>
      </c>
      <c r="X494" s="1">
        <v>0.7218</v>
      </c>
      <c r="Y494" s="1">
        <v>0.7218</v>
      </c>
      <c r="Z494" s="1" t="s">
        <v>1681</v>
      </c>
      <c r="AA494" s="1">
        <v>0</v>
      </c>
      <c r="AB494" s="1">
        <v>851</v>
      </c>
    </row>
    <row r="495" spans="1:28" x14ac:dyDescent="0.3">
      <c r="A495" s="1">
        <v>494</v>
      </c>
      <c r="B495" s="1" t="s">
        <v>1681</v>
      </c>
      <c r="C495" s="1">
        <v>0.72240000000000004</v>
      </c>
      <c r="D495" s="1">
        <v>1.2999999999999999E-3</v>
      </c>
      <c r="E495" s="1">
        <v>1.6000000000000001E-3</v>
      </c>
      <c r="F495" s="1">
        <v>6.1100000000000002E-2</v>
      </c>
      <c r="G495" s="1">
        <v>1.5E-3</v>
      </c>
      <c r="H495" s="1">
        <v>3.9699999999999999E-2</v>
      </c>
      <c r="I495" s="1">
        <v>4.1999999999999997E-3</v>
      </c>
      <c r="J495" s="1">
        <v>1.01E-2</v>
      </c>
      <c r="K495" s="1">
        <v>6.1000000000000004E-3</v>
      </c>
      <c r="L495" s="1">
        <v>3.8999999999999998E-3</v>
      </c>
      <c r="M495" s="1">
        <v>1.1000000000000001E-3</v>
      </c>
      <c r="N495" s="1">
        <v>2.0199999999999999E-2</v>
      </c>
      <c r="O495" s="1">
        <v>1.6000000000000001E-3</v>
      </c>
      <c r="P495" s="1">
        <v>5.7000000000000002E-3</v>
      </c>
      <c r="Q495" s="1">
        <v>3.9399999999999998E-2</v>
      </c>
      <c r="R495" s="1">
        <v>6.9599999999999995E-2</v>
      </c>
      <c r="S495" s="1">
        <v>4.1999999999999997E-3</v>
      </c>
      <c r="T495" s="1">
        <v>4.5999999999999999E-3</v>
      </c>
      <c r="U495" s="1">
        <v>5.0000000000000001E-4</v>
      </c>
      <c r="V495" s="1">
        <v>1.1999999999999999E-3</v>
      </c>
      <c r="W495" s="1">
        <v>0.39479999999999998</v>
      </c>
      <c r="X495" s="1">
        <v>6.9599999999999995E-2</v>
      </c>
      <c r="Y495" s="1">
        <v>0.72240000000000004</v>
      </c>
      <c r="Z495" s="1" t="s">
        <v>1666</v>
      </c>
      <c r="AA495" s="1">
        <v>0.65280000000000005</v>
      </c>
      <c r="AB495" s="1">
        <v>851</v>
      </c>
    </row>
    <row r="496" spans="1:28" x14ac:dyDescent="0.3">
      <c r="A496" s="1">
        <v>495</v>
      </c>
      <c r="B496" s="1" t="s">
        <v>1683</v>
      </c>
      <c r="C496" s="1">
        <v>3.7699999999999997E-2</v>
      </c>
      <c r="D496" s="1">
        <v>5.9999999999999995E-4</v>
      </c>
      <c r="E496" s="1">
        <v>5.0700000000000002E-2</v>
      </c>
      <c r="F496" s="1">
        <v>0.4456</v>
      </c>
      <c r="G496" s="1">
        <v>2.5999999999999999E-3</v>
      </c>
      <c r="H496" s="1">
        <v>4.7999999999999996E-3</v>
      </c>
      <c r="I496" s="1">
        <v>8.6999999999999994E-3</v>
      </c>
      <c r="J496" s="1">
        <v>1.5100000000000001E-2</v>
      </c>
      <c r="K496" s="1">
        <v>4.3099999999999999E-2</v>
      </c>
      <c r="L496" s="1">
        <v>9.2999999999999992E-3</v>
      </c>
      <c r="M496" s="1">
        <v>9.1999999999999998E-3</v>
      </c>
      <c r="N496" s="1">
        <v>0.1603</v>
      </c>
      <c r="O496" s="1">
        <v>2.2000000000000001E-3</v>
      </c>
      <c r="P496" s="1">
        <v>3.4700000000000002E-2</v>
      </c>
      <c r="Q496" s="1">
        <v>3.5999999999999997E-2</v>
      </c>
      <c r="R496" s="1">
        <v>1.7000000000000001E-2</v>
      </c>
      <c r="S496" s="1">
        <v>8.2799999999999999E-2</v>
      </c>
      <c r="T496" s="1">
        <v>3.7999999999999999E-2</v>
      </c>
      <c r="U496" s="1">
        <v>5.0000000000000001E-4</v>
      </c>
      <c r="V496" s="1">
        <v>1.1000000000000001E-3</v>
      </c>
      <c r="W496" s="1">
        <v>0.65490000000000004</v>
      </c>
      <c r="X496" s="1">
        <v>3.7999999999999999E-2</v>
      </c>
      <c r="Y496" s="1">
        <v>0.4456</v>
      </c>
      <c r="Z496" s="1" t="s">
        <v>1669</v>
      </c>
      <c r="AA496" s="1">
        <v>0.40760000000000002</v>
      </c>
      <c r="AB496" s="1">
        <v>851</v>
      </c>
    </row>
    <row r="497" spans="1:28" x14ac:dyDescent="0.3">
      <c r="A497" s="1">
        <v>496</v>
      </c>
      <c r="B497" s="1" t="s">
        <v>1668</v>
      </c>
      <c r="C497" s="1">
        <v>0.17929999999999999</v>
      </c>
      <c r="D497" s="1">
        <v>3.8E-3</v>
      </c>
      <c r="E497" s="1">
        <v>6.2600000000000003E-2</v>
      </c>
      <c r="F497" s="1">
        <v>0.1474</v>
      </c>
      <c r="G497" s="1">
        <v>1.2999999999999999E-3</v>
      </c>
      <c r="H497" s="1">
        <v>2.63E-2</v>
      </c>
      <c r="I497" s="1">
        <v>8.3000000000000001E-3</v>
      </c>
      <c r="J497" s="1">
        <v>7.4999999999999997E-3</v>
      </c>
      <c r="K497" s="1">
        <v>0.21279999999999999</v>
      </c>
      <c r="L497" s="1">
        <v>1.8100000000000002E-2</v>
      </c>
      <c r="M497" s="1">
        <v>4.0000000000000001E-3</v>
      </c>
      <c r="N497" s="1">
        <v>0.1138</v>
      </c>
      <c r="O497" s="1">
        <v>1.8E-3</v>
      </c>
      <c r="P497" s="1">
        <v>7.3999999999999996E-2</v>
      </c>
      <c r="Q497" s="1">
        <v>9.8500000000000004E-2</v>
      </c>
      <c r="R497" s="1">
        <v>1.8499999999999999E-2</v>
      </c>
      <c r="S497" s="1">
        <v>1.52E-2</v>
      </c>
      <c r="T497" s="1">
        <v>5.0000000000000001E-3</v>
      </c>
      <c r="U497" s="1">
        <v>5.0000000000000001E-4</v>
      </c>
      <c r="V497" s="1">
        <v>1.1999999999999999E-3</v>
      </c>
      <c r="W497" s="1">
        <v>0.74960000000000004</v>
      </c>
      <c r="X497" s="1">
        <v>6.2600000000000003E-2</v>
      </c>
      <c r="Y497" s="1">
        <v>0.21279999999999999</v>
      </c>
      <c r="Z497" s="1" t="s">
        <v>1674</v>
      </c>
      <c r="AA497" s="1">
        <v>0.1502</v>
      </c>
      <c r="AB497" s="1">
        <v>851</v>
      </c>
    </row>
    <row r="498" spans="1:28" x14ac:dyDescent="0.3">
      <c r="A498" s="1">
        <v>497</v>
      </c>
      <c r="B498" s="1" t="s">
        <v>1670</v>
      </c>
      <c r="C498" s="1">
        <v>2.3E-3</v>
      </c>
      <c r="D498" s="1">
        <v>5.9999999999999995E-4</v>
      </c>
      <c r="E498" s="1">
        <v>1.6000000000000001E-3</v>
      </c>
      <c r="F498" s="1">
        <v>1.9E-3</v>
      </c>
      <c r="G498" s="1">
        <v>0.97099999999999997</v>
      </c>
      <c r="H498" s="1">
        <v>2.0999999999999999E-3</v>
      </c>
      <c r="I498" s="1">
        <v>1E-3</v>
      </c>
      <c r="J498" s="1">
        <v>1.5E-3</v>
      </c>
      <c r="K498" s="1">
        <v>1.6999999999999999E-3</v>
      </c>
      <c r="L498" s="1">
        <v>2.5999999999999999E-3</v>
      </c>
      <c r="M498" s="1">
        <v>6.9999999999999999E-4</v>
      </c>
      <c r="N498" s="1">
        <v>1.4E-3</v>
      </c>
      <c r="O498" s="1">
        <v>1.4E-3</v>
      </c>
      <c r="P498" s="1">
        <v>1.4E-3</v>
      </c>
      <c r="Q498" s="1">
        <v>1.6000000000000001E-3</v>
      </c>
      <c r="R498" s="1">
        <v>2.0999999999999999E-3</v>
      </c>
      <c r="S498" s="1">
        <v>1.6999999999999999E-3</v>
      </c>
      <c r="T498" s="1">
        <v>1.9E-3</v>
      </c>
      <c r="U498" s="1">
        <v>4.0000000000000002E-4</v>
      </c>
      <c r="V498" s="1">
        <v>1E-3</v>
      </c>
      <c r="W498" s="1">
        <v>7.1499999999999994E-2</v>
      </c>
      <c r="X498" s="1">
        <v>0.97099999999999997</v>
      </c>
      <c r="Y498" s="1">
        <v>0.97099999999999997</v>
      </c>
      <c r="Z498" s="1" t="s">
        <v>1670</v>
      </c>
      <c r="AA498" s="1">
        <v>0</v>
      </c>
      <c r="AB498" s="1">
        <v>851</v>
      </c>
    </row>
    <row r="499" spans="1:28" x14ac:dyDescent="0.3">
      <c r="A499" s="1">
        <v>498</v>
      </c>
      <c r="B499" s="1" t="s">
        <v>1673</v>
      </c>
      <c r="C499" s="1">
        <v>2.3E-3</v>
      </c>
      <c r="D499" s="1">
        <v>5.9999999999999995E-4</v>
      </c>
      <c r="E499" s="1">
        <v>1.6000000000000001E-3</v>
      </c>
      <c r="F499" s="1">
        <v>1.9E-3</v>
      </c>
      <c r="G499" s="1">
        <v>5.5999999999999999E-3</v>
      </c>
      <c r="H499" s="1">
        <v>2.0999999999999999E-3</v>
      </c>
      <c r="I499" s="1">
        <v>1E-3</v>
      </c>
      <c r="J499" s="1">
        <v>0.92649999999999999</v>
      </c>
      <c r="K499" s="1">
        <v>1.6999999999999999E-3</v>
      </c>
      <c r="L499" s="1">
        <v>5.4999999999999997E-3</v>
      </c>
      <c r="M499" s="1">
        <v>3.2000000000000001E-2</v>
      </c>
      <c r="N499" s="1">
        <v>1.4E-3</v>
      </c>
      <c r="O499" s="1">
        <v>1.4E-3</v>
      </c>
      <c r="P499" s="1">
        <v>1.4E-3</v>
      </c>
      <c r="Q499" s="1">
        <v>1.6000000000000001E-3</v>
      </c>
      <c r="R499" s="1">
        <v>2.0999999999999999E-3</v>
      </c>
      <c r="S499" s="1">
        <v>1.6999999999999999E-3</v>
      </c>
      <c r="T499" s="1">
        <v>8.2000000000000007E-3</v>
      </c>
      <c r="U499" s="1">
        <v>4.0000000000000002E-4</v>
      </c>
      <c r="V499" s="1">
        <v>1E-3</v>
      </c>
      <c r="W499" s="1">
        <v>0.14050000000000001</v>
      </c>
      <c r="X499" s="1">
        <v>0.92649999999999999</v>
      </c>
      <c r="Y499" s="1">
        <v>0.92649999999999999</v>
      </c>
      <c r="Z499" s="1" t="s">
        <v>1673</v>
      </c>
      <c r="AA499" s="1">
        <v>0</v>
      </c>
      <c r="AB499" s="1">
        <v>851</v>
      </c>
    </row>
    <row r="500" spans="1:28" x14ac:dyDescent="0.3">
      <c r="A500" s="1">
        <v>499</v>
      </c>
      <c r="B500" s="1" t="s">
        <v>1669</v>
      </c>
      <c r="C500" s="1">
        <v>1.2500000000000001E-2</v>
      </c>
      <c r="D500" s="1">
        <v>1.5E-3</v>
      </c>
      <c r="E500" s="1">
        <v>4.1599999999999998E-2</v>
      </c>
      <c r="F500" s="1">
        <v>0.18260000000000001</v>
      </c>
      <c r="G500" s="1">
        <v>1.2999999999999999E-3</v>
      </c>
      <c r="H500" s="1">
        <v>1.55E-2</v>
      </c>
      <c r="I500" s="1">
        <v>6.6E-3</v>
      </c>
      <c r="J500" s="1">
        <v>3.0000000000000001E-3</v>
      </c>
      <c r="K500" s="1">
        <v>0.23899999999999999</v>
      </c>
      <c r="L500" s="1">
        <v>2.29E-2</v>
      </c>
      <c r="M500" s="1">
        <v>1.0800000000000001E-2</v>
      </c>
      <c r="N500" s="1">
        <v>6.4100000000000004E-2</v>
      </c>
      <c r="O500" s="1">
        <v>1.8E-3</v>
      </c>
      <c r="P500" s="1">
        <v>7.2700000000000001E-2</v>
      </c>
      <c r="Q500" s="1">
        <v>0.17480000000000001</v>
      </c>
      <c r="R500" s="1">
        <v>3.5799999999999998E-2</v>
      </c>
      <c r="S500" s="1">
        <v>9.6799999999999997E-2</v>
      </c>
      <c r="T500" s="1">
        <v>1.44E-2</v>
      </c>
      <c r="U500" s="1">
        <v>5.0000000000000001E-4</v>
      </c>
      <c r="V500" s="1">
        <v>1.9E-3</v>
      </c>
      <c r="W500" s="1">
        <v>0.73870000000000002</v>
      </c>
      <c r="X500" s="1">
        <v>0.18260000000000001</v>
      </c>
      <c r="Y500" s="1">
        <v>0.23899999999999999</v>
      </c>
      <c r="Z500" s="1" t="s">
        <v>1674</v>
      </c>
      <c r="AA500" s="1">
        <v>5.6399999999999999E-2</v>
      </c>
      <c r="AB500" s="1">
        <v>851</v>
      </c>
    </row>
    <row r="501" spans="1:28" x14ac:dyDescent="0.3">
      <c r="A501" s="1">
        <v>500</v>
      </c>
      <c r="B501" s="1" t="s">
        <v>1680</v>
      </c>
      <c r="C501" s="1">
        <v>6.8999999999999999E-3</v>
      </c>
      <c r="D501" s="1">
        <v>2.0999999999999999E-3</v>
      </c>
      <c r="E501" s="1">
        <v>5.4000000000000003E-3</v>
      </c>
      <c r="F501" s="1">
        <v>8.2000000000000007E-3</v>
      </c>
      <c r="G501" s="1">
        <v>1.2999999999999999E-3</v>
      </c>
      <c r="H501" s="1">
        <v>6.6E-3</v>
      </c>
      <c r="I501" s="1">
        <v>7.6E-3</v>
      </c>
      <c r="J501" s="1">
        <v>1.8E-3</v>
      </c>
      <c r="K501" s="1">
        <v>9.1499999999999998E-2</v>
      </c>
      <c r="L501" s="1">
        <v>3.3999999999999998E-3</v>
      </c>
      <c r="M501" s="1">
        <v>8.9999999999999998E-4</v>
      </c>
      <c r="N501" s="1">
        <v>0.10340000000000001</v>
      </c>
      <c r="O501" s="1">
        <v>1.8E-3</v>
      </c>
      <c r="P501" s="1">
        <v>7.6E-3</v>
      </c>
      <c r="Q501" s="1">
        <v>0.72809999999999997</v>
      </c>
      <c r="R501" s="1">
        <v>1.41E-2</v>
      </c>
      <c r="S501" s="1">
        <v>5.0000000000000001E-3</v>
      </c>
      <c r="T501" s="1">
        <v>2.3999999999999998E-3</v>
      </c>
      <c r="U501" s="1">
        <v>5.0000000000000001E-4</v>
      </c>
      <c r="V501" s="1">
        <v>1.1999999999999999E-3</v>
      </c>
      <c r="W501" s="1">
        <v>0.35959999999999998</v>
      </c>
      <c r="X501" s="1">
        <v>0.72809999999999997</v>
      </c>
      <c r="Y501" s="1">
        <v>0.72809999999999997</v>
      </c>
      <c r="Z501" s="1" t="s">
        <v>1680</v>
      </c>
      <c r="AA501" s="1">
        <v>0</v>
      </c>
      <c r="AB501" s="1">
        <v>851</v>
      </c>
    </row>
    <row r="502" spans="1:28" x14ac:dyDescent="0.3">
      <c r="A502" s="1">
        <v>501</v>
      </c>
      <c r="B502" s="1" t="s">
        <v>1676</v>
      </c>
      <c r="C502" s="1">
        <v>3.8999999999999998E-3</v>
      </c>
      <c r="D502" s="1">
        <v>3.2000000000000002E-3</v>
      </c>
      <c r="E502" s="1">
        <v>1.4E-3</v>
      </c>
      <c r="F502" s="1">
        <v>1.6999999999999999E-3</v>
      </c>
      <c r="G502" s="1">
        <v>1E-3</v>
      </c>
      <c r="H502" s="1">
        <v>1.8E-3</v>
      </c>
      <c r="I502" s="1">
        <v>8.9999999999999998E-4</v>
      </c>
      <c r="J502" s="1">
        <v>6.1000000000000004E-3</v>
      </c>
      <c r="K502" s="1">
        <v>4.1999999999999997E-3</v>
      </c>
      <c r="L502" s="1">
        <v>0.20899999999999999</v>
      </c>
      <c r="M502" s="1">
        <v>0.72740000000000005</v>
      </c>
      <c r="N502" s="1">
        <v>3.8999999999999998E-3</v>
      </c>
      <c r="O502" s="1">
        <v>1.2999999999999999E-3</v>
      </c>
      <c r="P502" s="1">
        <v>1.2999999999999999E-3</v>
      </c>
      <c r="Q502" s="1">
        <v>1.2500000000000001E-2</v>
      </c>
      <c r="R502" s="1">
        <v>1.6E-2</v>
      </c>
      <c r="S502" s="1">
        <v>1.5E-3</v>
      </c>
      <c r="T502" s="1">
        <v>1.6999999999999999E-3</v>
      </c>
      <c r="U502" s="1">
        <v>4.0000000000000002E-4</v>
      </c>
      <c r="V502" s="1">
        <v>8.9999999999999998E-4</v>
      </c>
      <c r="W502" s="1">
        <v>0.29599999999999999</v>
      </c>
      <c r="X502" s="1">
        <v>0.72740000000000005</v>
      </c>
      <c r="Y502" s="1">
        <v>0.72740000000000005</v>
      </c>
      <c r="Z502" s="1" t="s">
        <v>1676</v>
      </c>
      <c r="AA502" s="1">
        <v>0</v>
      </c>
      <c r="AB502" s="1">
        <v>851</v>
      </c>
    </row>
    <row r="503" spans="1:28" x14ac:dyDescent="0.3">
      <c r="A503" s="1">
        <v>502</v>
      </c>
      <c r="B503" s="1" t="s">
        <v>1682</v>
      </c>
      <c r="C503" s="1">
        <v>2.7000000000000001E-3</v>
      </c>
      <c r="D503" s="1">
        <v>2.3E-3</v>
      </c>
      <c r="E503" s="1">
        <v>1.6999999999999999E-3</v>
      </c>
      <c r="F503" s="1">
        <v>1.9E-3</v>
      </c>
      <c r="G503" s="1">
        <v>1.1000000000000001E-3</v>
      </c>
      <c r="H503" s="1">
        <v>2.2000000000000001E-3</v>
      </c>
      <c r="I503" s="1">
        <v>2.8999999999999998E-3</v>
      </c>
      <c r="J503" s="1">
        <v>0.1095</v>
      </c>
      <c r="K503" s="1">
        <v>4.4999999999999998E-2</v>
      </c>
      <c r="L503" s="1">
        <v>1.5599999999999999E-2</v>
      </c>
      <c r="M503" s="1">
        <v>3.3E-3</v>
      </c>
      <c r="N503" s="1">
        <v>1.6999999999999999E-3</v>
      </c>
      <c r="O503" s="1">
        <v>1.5E-3</v>
      </c>
      <c r="P503" s="1">
        <v>2.23E-2</v>
      </c>
      <c r="Q503" s="1">
        <v>1.72E-2</v>
      </c>
      <c r="R503" s="1">
        <v>7.0000000000000001E-3</v>
      </c>
      <c r="S503" s="1">
        <v>0.70020000000000004</v>
      </c>
      <c r="T503" s="1">
        <v>6.0600000000000001E-2</v>
      </c>
      <c r="U503" s="1">
        <v>4.0000000000000002E-4</v>
      </c>
      <c r="V503" s="1">
        <v>8.9999999999999998E-4</v>
      </c>
      <c r="W503" s="1">
        <v>0.39900000000000002</v>
      </c>
      <c r="X503" s="1">
        <v>0.70020000000000004</v>
      </c>
      <c r="Y503" s="1">
        <v>0.70020000000000004</v>
      </c>
      <c r="Z503" s="1" t="s">
        <v>1682</v>
      </c>
      <c r="AA503" s="1">
        <v>0</v>
      </c>
      <c r="AB503" s="1">
        <v>851</v>
      </c>
    </row>
    <row r="504" spans="1:28" x14ac:dyDescent="0.3">
      <c r="A504" s="1">
        <v>503</v>
      </c>
      <c r="B504" s="1" t="s">
        <v>1677</v>
      </c>
      <c r="C504" s="1">
        <v>4.9599999999999998E-2</v>
      </c>
      <c r="D504" s="1">
        <v>1.67E-2</v>
      </c>
      <c r="E504" s="1">
        <v>8.2000000000000007E-3</v>
      </c>
      <c r="F504" s="1">
        <v>6.1000000000000004E-3</v>
      </c>
      <c r="G504" s="1">
        <v>1.1000000000000001E-3</v>
      </c>
      <c r="H504" s="1">
        <v>0.16489999999999999</v>
      </c>
      <c r="I504" s="1">
        <v>8.9999999999999998E-4</v>
      </c>
      <c r="J504" s="1">
        <v>9.5999999999999992E-3</v>
      </c>
      <c r="K504" s="1">
        <v>1.5699999999999999E-2</v>
      </c>
      <c r="L504" s="1">
        <v>1.78E-2</v>
      </c>
      <c r="M504" s="1">
        <v>6.9999999999999999E-4</v>
      </c>
      <c r="N504" s="1">
        <v>0.3967</v>
      </c>
      <c r="O504" s="1">
        <v>4.0000000000000001E-3</v>
      </c>
      <c r="P504" s="1">
        <v>1.1999999999999999E-3</v>
      </c>
      <c r="Q504" s="1">
        <v>4.8399999999999999E-2</v>
      </c>
      <c r="R504" s="1">
        <v>8.8700000000000001E-2</v>
      </c>
      <c r="S504" s="1">
        <v>0.13700000000000001</v>
      </c>
      <c r="T504" s="1">
        <v>3.15E-2</v>
      </c>
      <c r="U504" s="1">
        <v>4.0000000000000002E-4</v>
      </c>
      <c r="V504" s="1">
        <v>1E-3</v>
      </c>
      <c r="W504" s="1">
        <v>0.64580000000000004</v>
      </c>
      <c r="X504" s="1">
        <v>0.3967</v>
      </c>
      <c r="Y504" s="1">
        <v>0.3967</v>
      </c>
      <c r="Z504" s="1" t="s">
        <v>1677</v>
      </c>
      <c r="AA504" s="1">
        <v>0</v>
      </c>
      <c r="AB504" s="1">
        <v>851</v>
      </c>
    </row>
    <row r="505" spans="1:28" x14ac:dyDescent="0.3">
      <c r="A505" s="1">
        <v>504</v>
      </c>
      <c r="B505" s="1" t="s">
        <v>1677</v>
      </c>
      <c r="C505" s="1">
        <v>3.5000000000000001E-3</v>
      </c>
      <c r="D505" s="1">
        <v>1.5E-3</v>
      </c>
      <c r="E505" s="1">
        <v>2.8899999999999999E-2</v>
      </c>
      <c r="F505" s="1">
        <v>2.9000000000000001E-2</v>
      </c>
      <c r="G505" s="1">
        <v>6.5199999999999994E-2</v>
      </c>
      <c r="H505" s="1">
        <v>2.3999999999999998E-3</v>
      </c>
      <c r="I505" s="1">
        <v>2.4199999999999999E-2</v>
      </c>
      <c r="J505" s="1">
        <v>2.8999999999999998E-3</v>
      </c>
      <c r="K505" s="1">
        <v>0.37280000000000002</v>
      </c>
      <c r="L505" s="1">
        <v>5.1999999999999998E-3</v>
      </c>
      <c r="M505" s="1">
        <v>1.52E-2</v>
      </c>
      <c r="N505" s="1">
        <v>8.5900000000000004E-2</v>
      </c>
      <c r="O505" s="1">
        <v>4.3E-3</v>
      </c>
      <c r="P505" s="1">
        <v>2.58E-2</v>
      </c>
      <c r="Q505" s="1">
        <v>4.9099999999999998E-2</v>
      </c>
      <c r="R505" s="1">
        <v>2.3900000000000001E-2</v>
      </c>
      <c r="S505" s="1">
        <v>0.1983</v>
      </c>
      <c r="T505" s="1">
        <v>6.0000000000000001E-3</v>
      </c>
      <c r="U505" s="1">
        <v>5.0000000000000001E-4</v>
      </c>
      <c r="V505" s="1">
        <v>5.5500000000000001E-2</v>
      </c>
      <c r="W505" s="1">
        <v>0.6925</v>
      </c>
      <c r="X505" s="1">
        <v>8.5900000000000004E-2</v>
      </c>
      <c r="Y505" s="1">
        <v>0.37280000000000002</v>
      </c>
      <c r="Z505" s="1" t="s">
        <v>1674</v>
      </c>
      <c r="AA505" s="1">
        <v>0.28689999999999999</v>
      </c>
      <c r="AB505" s="1">
        <v>851</v>
      </c>
    </row>
    <row r="506" spans="1:28" x14ac:dyDescent="0.3">
      <c r="A506" s="1">
        <v>505</v>
      </c>
      <c r="B506" s="1" t="s">
        <v>1668</v>
      </c>
      <c r="C506" s="1">
        <v>2E-3</v>
      </c>
      <c r="D506" s="1">
        <v>0.50409999999999999</v>
      </c>
      <c r="E506" s="1">
        <v>0.46860000000000002</v>
      </c>
      <c r="F506" s="1">
        <v>1.6999999999999999E-3</v>
      </c>
      <c r="G506" s="1">
        <v>1E-3</v>
      </c>
      <c r="H506" s="1">
        <v>4.5999999999999999E-3</v>
      </c>
      <c r="I506" s="1">
        <v>8.9999999999999998E-4</v>
      </c>
      <c r="J506" s="1">
        <v>1.2999999999999999E-3</v>
      </c>
      <c r="K506" s="1">
        <v>1.5E-3</v>
      </c>
      <c r="L506" s="1">
        <v>2.3E-3</v>
      </c>
      <c r="M506" s="1">
        <v>5.9999999999999995E-4</v>
      </c>
      <c r="N506" s="1">
        <v>1.2999999999999999E-3</v>
      </c>
      <c r="O506" s="1">
        <v>1.2999999999999999E-3</v>
      </c>
      <c r="P506" s="1">
        <v>1.2999999999999999E-3</v>
      </c>
      <c r="Q506" s="1">
        <v>1.4E-3</v>
      </c>
      <c r="R506" s="1">
        <v>1.8E-3</v>
      </c>
      <c r="S506" s="1">
        <v>1.5E-3</v>
      </c>
      <c r="T506" s="1">
        <v>1.6000000000000001E-3</v>
      </c>
      <c r="U506" s="1">
        <v>4.0000000000000002E-4</v>
      </c>
      <c r="V506" s="1">
        <v>8.9999999999999998E-4</v>
      </c>
      <c r="W506" s="1">
        <v>0.2918</v>
      </c>
      <c r="X506" s="1">
        <v>0.46860000000000002</v>
      </c>
      <c r="Y506" s="1">
        <v>0.50409999999999999</v>
      </c>
      <c r="Z506" s="1" t="s">
        <v>1667</v>
      </c>
      <c r="AA506" s="1">
        <v>3.5499999999999997E-2</v>
      </c>
      <c r="AB506" s="1">
        <v>851</v>
      </c>
    </row>
    <row r="507" spans="1:28" x14ac:dyDescent="0.3">
      <c r="A507" s="1">
        <v>506</v>
      </c>
      <c r="B507" s="1" t="s">
        <v>1681</v>
      </c>
      <c r="C507" s="1">
        <v>2.5999999999999999E-3</v>
      </c>
      <c r="D507" s="1">
        <v>6.9999999999999999E-4</v>
      </c>
      <c r="E507" s="1">
        <v>1.6999999999999999E-3</v>
      </c>
      <c r="F507" s="1">
        <v>1.0200000000000001E-2</v>
      </c>
      <c r="G507" s="1">
        <v>2.5000000000000001E-3</v>
      </c>
      <c r="H507" s="1">
        <v>3.5999999999999999E-3</v>
      </c>
      <c r="I507" s="1">
        <v>6.9999999999999999E-4</v>
      </c>
      <c r="J507" s="1">
        <v>9.9000000000000008E-3</v>
      </c>
      <c r="K507" s="1">
        <v>7.3000000000000001E-3</v>
      </c>
      <c r="L507" s="1">
        <v>5.2999999999999999E-2</v>
      </c>
      <c r="M507" s="1">
        <v>6.7000000000000002E-3</v>
      </c>
      <c r="N507" s="1">
        <v>4.3E-3</v>
      </c>
      <c r="O507" s="1">
        <v>2.8999999999999998E-3</v>
      </c>
      <c r="P507" s="1">
        <v>1.5900000000000001E-2</v>
      </c>
      <c r="Q507" s="1">
        <v>1.5E-3</v>
      </c>
      <c r="R507" s="1">
        <v>0.114</v>
      </c>
      <c r="S507" s="1">
        <v>0.74839999999999995</v>
      </c>
      <c r="T507" s="1">
        <v>1.12E-2</v>
      </c>
      <c r="U507" s="1">
        <v>4.0000000000000002E-4</v>
      </c>
      <c r="V507" s="1">
        <v>2.5000000000000001E-3</v>
      </c>
      <c r="W507" s="1">
        <v>0.34639999999999999</v>
      </c>
      <c r="X507" s="1">
        <v>0.114</v>
      </c>
      <c r="Y507" s="1">
        <v>0.74839999999999995</v>
      </c>
      <c r="Z507" s="1" t="s">
        <v>1682</v>
      </c>
      <c r="AA507" s="1">
        <v>0.63439999999999996</v>
      </c>
      <c r="AB507" s="1">
        <v>851</v>
      </c>
    </row>
    <row r="508" spans="1:28" x14ac:dyDescent="0.3">
      <c r="A508" s="1">
        <v>507</v>
      </c>
      <c r="B508" s="1" t="s">
        <v>1685</v>
      </c>
      <c r="C508" s="1">
        <v>2.0999999999999999E-3</v>
      </c>
      <c r="D508" s="1">
        <v>4.5999999999999999E-3</v>
      </c>
      <c r="E508" s="1">
        <v>1.4E-3</v>
      </c>
      <c r="F508" s="1">
        <v>1.6999999999999999E-3</v>
      </c>
      <c r="G508" s="1">
        <v>2.7799999999999998E-2</v>
      </c>
      <c r="H508" s="1">
        <v>1.9E-3</v>
      </c>
      <c r="I508" s="1">
        <v>5.4999999999999997E-3</v>
      </c>
      <c r="J508" s="1">
        <v>8.2000000000000007E-3</v>
      </c>
      <c r="K508" s="1">
        <v>1.6000000000000001E-3</v>
      </c>
      <c r="L508" s="1">
        <v>2.5000000000000001E-3</v>
      </c>
      <c r="M508" s="1">
        <v>6.9999999999999999E-4</v>
      </c>
      <c r="N508" s="1">
        <v>4.3E-3</v>
      </c>
      <c r="O508" s="1">
        <v>1.2999999999999999E-3</v>
      </c>
      <c r="P508" s="1">
        <v>1.9E-3</v>
      </c>
      <c r="Q508" s="1">
        <v>1.6000000000000001E-3</v>
      </c>
      <c r="R508" s="1">
        <v>1.9E-3</v>
      </c>
      <c r="S508" s="1">
        <v>1.6000000000000001E-3</v>
      </c>
      <c r="T508" s="1">
        <v>6.8999999999999999E-3</v>
      </c>
      <c r="U508" s="1">
        <v>5.0000000000000001E-4</v>
      </c>
      <c r="V508" s="1">
        <v>0.92179999999999995</v>
      </c>
      <c r="W508" s="1">
        <v>0.153</v>
      </c>
      <c r="X508" s="1">
        <v>0.92179999999999995</v>
      </c>
      <c r="Y508" s="1">
        <v>0.92179999999999995</v>
      </c>
      <c r="Z508" s="1" t="s">
        <v>1685</v>
      </c>
      <c r="AA508" s="1">
        <v>0</v>
      </c>
      <c r="AB508" s="1">
        <v>851</v>
      </c>
    </row>
    <row r="509" spans="1:28" x14ac:dyDescent="0.3">
      <c r="A509" s="1">
        <v>508</v>
      </c>
      <c r="B509" s="1" t="s">
        <v>1675</v>
      </c>
      <c r="C509" s="1">
        <v>3.5999999999999999E-3</v>
      </c>
      <c r="D509" s="1">
        <v>8.9999999999999998E-4</v>
      </c>
      <c r="E509" s="1">
        <v>2.0999999999999999E-3</v>
      </c>
      <c r="F509" s="1">
        <v>2.5999999999999999E-3</v>
      </c>
      <c r="G509" s="1">
        <v>1.5100000000000001E-2</v>
      </c>
      <c r="H509" s="1">
        <v>3.0000000000000001E-3</v>
      </c>
      <c r="I509" s="1">
        <v>1E-3</v>
      </c>
      <c r="J509" s="1">
        <v>5.4600000000000003E-2</v>
      </c>
      <c r="K509" s="1">
        <v>2.5000000000000001E-3</v>
      </c>
      <c r="L509" s="1">
        <v>0.87229999999999996</v>
      </c>
      <c r="M509" s="1">
        <v>1.2999999999999999E-2</v>
      </c>
      <c r="N509" s="1">
        <v>1.8E-3</v>
      </c>
      <c r="O509" s="1">
        <v>2.0999999999999999E-3</v>
      </c>
      <c r="P509" s="1">
        <v>1.6999999999999999E-3</v>
      </c>
      <c r="Q509" s="1">
        <v>2.2000000000000001E-3</v>
      </c>
      <c r="R509" s="1">
        <v>2.8999999999999998E-3</v>
      </c>
      <c r="S509" s="1">
        <v>2.5999999999999999E-3</v>
      </c>
      <c r="T509" s="1">
        <v>9.4999999999999998E-3</v>
      </c>
      <c r="U509" s="1">
        <v>6.9999999999999999E-4</v>
      </c>
      <c r="V509" s="1">
        <v>6.0000000000000001E-3</v>
      </c>
      <c r="W509" s="1">
        <v>0.21779999999999999</v>
      </c>
      <c r="X509" s="1">
        <v>0.87229999999999996</v>
      </c>
      <c r="Y509" s="1">
        <v>0.87229999999999996</v>
      </c>
      <c r="Z509" s="1" t="s">
        <v>1675</v>
      </c>
      <c r="AA509" s="1">
        <v>0</v>
      </c>
      <c r="AB509" s="1">
        <v>851</v>
      </c>
    </row>
    <row r="510" spans="1:28" x14ac:dyDescent="0.3">
      <c r="A510" s="1">
        <v>509</v>
      </c>
      <c r="B510" s="1" t="s">
        <v>1678</v>
      </c>
      <c r="C510" s="1">
        <v>3.7900000000000003E-2</v>
      </c>
      <c r="D510" s="1">
        <v>2.5000000000000001E-3</v>
      </c>
      <c r="E510" s="1">
        <v>1.1599999999999999E-2</v>
      </c>
      <c r="F510" s="1">
        <v>2.8999999999999998E-3</v>
      </c>
      <c r="G510" s="1">
        <v>4.0300000000000002E-2</v>
      </c>
      <c r="H510" s="1">
        <v>4.8999999999999998E-3</v>
      </c>
      <c r="I510" s="1">
        <v>4.7000000000000002E-3</v>
      </c>
      <c r="J510" s="1">
        <v>0.18099999999999999</v>
      </c>
      <c r="K510" s="1">
        <v>4.7899999999999998E-2</v>
      </c>
      <c r="L510" s="1">
        <v>0.20050000000000001</v>
      </c>
      <c r="M510" s="1">
        <v>2.2800000000000001E-2</v>
      </c>
      <c r="N510" s="1">
        <v>1.7000000000000001E-2</v>
      </c>
      <c r="O510" s="1">
        <v>0.25440000000000002</v>
      </c>
      <c r="P510" s="1">
        <v>2.5700000000000001E-2</v>
      </c>
      <c r="Q510" s="1">
        <v>1.44E-2</v>
      </c>
      <c r="R510" s="1">
        <v>3.56E-2</v>
      </c>
      <c r="S510" s="1">
        <v>2.76E-2</v>
      </c>
      <c r="T510" s="1">
        <v>4.2099999999999999E-2</v>
      </c>
      <c r="U510" s="1">
        <v>8.0000000000000004E-4</v>
      </c>
      <c r="V510" s="1">
        <v>2.5399999999999999E-2</v>
      </c>
      <c r="W510" s="1">
        <v>0.75919999999999999</v>
      </c>
      <c r="X510" s="1">
        <v>0.25440000000000002</v>
      </c>
      <c r="Y510" s="1">
        <v>0.25440000000000002</v>
      </c>
      <c r="Z510" s="1" t="s">
        <v>1678</v>
      </c>
      <c r="AA510" s="1">
        <v>0</v>
      </c>
      <c r="AB510" s="1">
        <v>851</v>
      </c>
    </row>
    <row r="511" spans="1:28" x14ac:dyDescent="0.3">
      <c r="A511" s="1">
        <v>510</v>
      </c>
      <c r="B511" s="1" t="s">
        <v>1682</v>
      </c>
      <c r="C511" s="1">
        <v>3.3599999999999998E-2</v>
      </c>
      <c r="D511" s="1">
        <v>2.7000000000000001E-3</v>
      </c>
      <c r="E511" s="1">
        <v>9.5600000000000004E-2</v>
      </c>
      <c r="F511" s="1">
        <v>9.4500000000000001E-2</v>
      </c>
      <c r="G511" s="1">
        <v>1.1999999999999999E-3</v>
      </c>
      <c r="H511" s="1">
        <v>0.48509999999999998</v>
      </c>
      <c r="I511" s="1">
        <v>1.21E-2</v>
      </c>
      <c r="J511" s="1">
        <v>6.8999999999999999E-3</v>
      </c>
      <c r="K511" s="1">
        <v>2.3400000000000001E-2</v>
      </c>
      <c r="L511" s="1">
        <v>6.8999999999999999E-3</v>
      </c>
      <c r="M511" s="1">
        <v>3.5999999999999999E-3</v>
      </c>
      <c r="N511" s="1">
        <v>0.12509999999999999</v>
      </c>
      <c r="O511" s="1">
        <v>1.8E-3</v>
      </c>
      <c r="P511" s="1">
        <v>2.3199999999999998E-2</v>
      </c>
      <c r="Q511" s="1">
        <v>2E-3</v>
      </c>
      <c r="R511" s="1">
        <v>4.3700000000000003E-2</v>
      </c>
      <c r="S511" s="1">
        <v>3.3000000000000002E-2</v>
      </c>
      <c r="T511" s="1">
        <v>1.8E-3</v>
      </c>
      <c r="U511" s="1">
        <v>4.0000000000000002E-4</v>
      </c>
      <c r="V511" s="1">
        <v>3.5000000000000001E-3</v>
      </c>
      <c r="W511" s="1">
        <v>0.60780000000000001</v>
      </c>
      <c r="X511" s="1">
        <v>3.3000000000000002E-2</v>
      </c>
      <c r="Y511" s="1">
        <v>0.48509999999999998</v>
      </c>
      <c r="Z511" s="1" t="s">
        <v>1671</v>
      </c>
      <c r="AA511" s="1">
        <v>0.4521</v>
      </c>
      <c r="AB511" s="1">
        <v>851</v>
      </c>
    </row>
    <row r="512" spans="1:28" x14ac:dyDescent="0.3">
      <c r="A512" s="1">
        <v>511</v>
      </c>
      <c r="B512" s="1" t="s">
        <v>1669</v>
      </c>
      <c r="C512" s="1">
        <v>2.75E-2</v>
      </c>
      <c r="D512" s="1">
        <v>7.4999999999999997E-3</v>
      </c>
      <c r="E512" s="1">
        <v>1.83E-2</v>
      </c>
      <c r="F512" s="1">
        <v>0.83040000000000003</v>
      </c>
      <c r="G512" s="1">
        <v>1E-3</v>
      </c>
      <c r="H512" s="1">
        <v>2.3E-3</v>
      </c>
      <c r="I512" s="1">
        <v>2.8999999999999998E-3</v>
      </c>
      <c r="J512" s="1">
        <v>1.5E-3</v>
      </c>
      <c r="K512" s="1">
        <v>4.2700000000000002E-2</v>
      </c>
      <c r="L512" s="1">
        <v>2.5999999999999999E-3</v>
      </c>
      <c r="M512" s="1">
        <v>6.9999999999999999E-4</v>
      </c>
      <c r="N512" s="1">
        <v>4.4999999999999997E-3</v>
      </c>
      <c r="O512" s="1">
        <v>1.8E-3</v>
      </c>
      <c r="P512" s="1">
        <v>3.4700000000000002E-2</v>
      </c>
      <c r="Q512" s="1">
        <v>4.4999999999999997E-3</v>
      </c>
      <c r="R512" s="1">
        <v>3.0999999999999999E-3</v>
      </c>
      <c r="S512" s="1">
        <v>2.3999999999999998E-3</v>
      </c>
      <c r="T512" s="1">
        <v>4.4000000000000003E-3</v>
      </c>
      <c r="U512" s="1">
        <v>4.0000000000000002E-4</v>
      </c>
      <c r="V512" s="1">
        <v>6.8999999999999999E-3</v>
      </c>
      <c r="W512" s="1">
        <v>0.27900000000000003</v>
      </c>
      <c r="X512" s="1">
        <v>0.83040000000000003</v>
      </c>
      <c r="Y512" s="1">
        <v>0.83040000000000003</v>
      </c>
      <c r="Z512" s="1" t="s">
        <v>1669</v>
      </c>
      <c r="AA512" s="1">
        <v>0</v>
      </c>
      <c r="AB512" s="1">
        <v>851</v>
      </c>
    </row>
    <row r="513" spans="1:28" x14ac:dyDescent="0.3">
      <c r="A513" s="1">
        <v>512</v>
      </c>
      <c r="B513" s="1" t="s">
        <v>1674</v>
      </c>
      <c r="C513" s="1">
        <v>1.54E-2</v>
      </c>
      <c r="D513" s="1">
        <v>1.6000000000000001E-3</v>
      </c>
      <c r="E513" s="1">
        <v>0.40460000000000002</v>
      </c>
      <c r="F513" s="1">
        <v>3.7100000000000001E-2</v>
      </c>
      <c r="G513" s="1">
        <v>1E-3</v>
      </c>
      <c r="H513" s="1">
        <v>3.7000000000000002E-3</v>
      </c>
      <c r="I513" s="1">
        <v>2.2000000000000001E-3</v>
      </c>
      <c r="J513" s="1">
        <v>2.3E-3</v>
      </c>
      <c r="K513" s="1">
        <v>0.24490000000000001</v>
      </c>
      <c r="L513" s="1">
        <v>0.01</v>
      </c>
      <c r="M513" s="1">
        <v>4.0000000000000001E-3</v>
      </c>
      <c r="N513" s="1">
        <v>3.6799999999999999E-2</v>
      </c>
      <c r="O513" s="1">
        <v>0.14879999999999999</v>
      </c>
      <c r="P513" s="1">
        <v>1.5100000000000001E-2</v>
      </c>
      <c r="Q513" s="1">
        <v>1.18E-2</v>
      </c>
      <c r="R513" s="1">
        <v>2.0899999999999998E-2</v>
      </c>
      <c r="S513" s="1">
        <v>2.64E-2</v>
      </c>
      <c r="T513" s="1">
        <v>2.8999999999999998E-3</v>
      </c>
      <c r="U513" s="1">
        <v>2.9999999999999997E-4</v>
      </c>
      <c r="V513" s="1">
        <v>0.01</v>
      </c>
      <c r="W513" s="1">
        <v>0.59889999999999999</v>
      </c>
      <c r="X513" s="1">
        <v>0.24490000000000001</v>
      </c>
      <c r="Y513" s="1">
        <v>0.40460000000000002</v>
      </c>
      <c r="Z513" s="1" t="s">
        <v>1668</v>
      </c>
      <c r="AA513" s="1">
        <v>0.15970000000000001</v>
      </c>
      <c r="AB513" s="1">
        <v>851</v>
      </c>
    </row>
    <row r="514" spans="1:28" x14ac:dyDescent="0.3">
      <c r="A514" s="1">
        <v>513</v>
      </c>
      <c r="B514" s="1" t="s">
        <v>1683</v>
      </c>
      <c r="C514" s="1">
        <v>3.5900000000000001E-2</v>
      </c>
      <c r="D514" s="1">
        <v>9.1999999999999998E-3</v>
      </c>
      <c r="E514" s="1">
        <v>1.1999999999999999E-3</v>
      </c>
      <c r="F514" s="1">
        <v>1.5E-3</v>
      </c>
      <c r="G514" s="1">
        <v>8.9999999999999998E-4</v>
      </c>
      <c r="H514" s="1">
        <v>1.6000000000000001E-3</v>
      </c>
      <c r="I514" s="1">
        <v>8.0000000000000004E-4</v>
      </c>
      <c r="J514" s="1">
        <v>1.1999999999999999E-3</v>
      </c>
      <c r="K514" s="1">
        <v>1.4E-3</v>
      </c>
      <c r="L514" s="1">
        <v>3.5999999999999999E-3</v>
      </c>
      <c r="M514" s="1">
        <v>5.9999999999999995E-4</v>
      </c>
      <c r="N514" s="1">
        <v>1.1999999999999999E-3</v>
      </c>
      <c r="O514" s="1">
        <v>1.1000000000000001E-3</v>
      </c>
      <c r="P514" s="1">
        <v>1.1999999999999999E-3</v>
      </c>
      <c r="Q514" s="1">
        <v>1.2999999999999999E-3</v>
      </c>
      <c r="R514" s="1">
        <v>7.7999999999999996E-3</v>
      </c>
      <c r="S514" s="1">
        <v>5.6800000000000003E-2</v>
      </c>
      <c r="T514" s="1">
        <v>0.87160000000000004</v>
      </c>
      <c r="U514" s="1">
        <v>2.9999999999999997E-4</v>
      </c>
      <c r="V514" s="1">
        <v>8.0000000000000004E-4</v>
      </c>
      <c r="W514" s="1">
        <v>0.2021</v>
      </c>
      <c r="X514" s="1">
        <v>0.87160000000000004</v>
      </c>
      <c r="Y514" s="1">
        <v>0.87160000000000004</v>
      </c>
      <c r="Z514" s="1" t="s">
        <v>1683</v>
      </c>
      <c r="AA514" s="1">
        <v>0</v>
      </c>
      <c r="AB514" s="1">
        <v>851</v>
      </c>
    </row>
    <row r="515" spans="1:28" x14ac:dyDescent="0.3">
      <c r="A515" s="1">
        <v>514</v>
      </c>
      <c r="B515" s="1" t="s">
        <v>1675</v>
      </c>
      <c r="C515" s="1">
        <v>2.0999999999999999E-3</v>
      </c>
      <c r="D515" s="1">
        <v>5.0000000000000001E-4</v>
      </c>
      <c r="E515" s="1">
        <v>1.1000000000000001E-3</v>
      </c>
      <c r="F515" s="1">
        <v>1.4E-3</v>
      </c>
      <c r="G515" s="1">
        <v>1.8E-3</v>
      </c>
      <c r="H515" s="1">
        <v>1.6000000000000001E-3</v>
      </c>
      <c r="I515" s="1">
        <v>5.0000000000000001E-4</v>
      </c>
      <c r="J515" s="1">
        <v>5.8799999999999998E-2</v>
      </c>
      <c r="K515" s="1">
        <v>1.2999999999999999E-3</v>
      </c>
      <c r="L515" s="1">
        <v>0.876</v>
      </c>
      <c r="M515" s="1">
        <v>2.9700000000000001E-2</v>
      </c>
      <c r="N515" s="1">
        <v>8.9999999999999998E-4</v>
      </c>
      <c r="O515" s="1">
        <v>1.1000000000000001E-3</v>
      </c>
      <c r="P515" s="1">
        <v>8.9999999999999998E-4</v>
      </c>
      <c r="Q515" s="1">
        <v>1.1999999999999999E-3</v>
      </c>
      <c r="R515" s="1">
        <v>1.5E-3</v>
      </c>
      <c r="S515" s="1">
        <v>1.4E-3</v>
      </c>
      <c r="T515" s="1">
        <v>1.6899999999999998E-2</v>
      </c>
      <c r="U515" s="1">
        <v>4.0000000000000002E-4</v>
      </c>
      <c r="V515" s="1">
        <v>8.9999999999999998E-4</v>
      </c>
      <c r="W515" s="1">
        <v>0.1938</v>
      </c>
      <c r="X515" s="1">
        <v>0.876</v>
      </c>
      <c r="Y515" s="1">
        <v>0.876</v>
      </c>
      <c r="Z515" s="1" t="s">
        <v>1675</v>
      </c>
      <c r="AA515" s="1">
        <v>0</v>
      </c>
      <c r="AB515" s="1">
        <v>851</v>
      </c>
    </row>
    <row r="516" spans="1:28" x14ac:dyDescent="0.3">
      <c r="A516" s="1">
        <v>515</v>
      </c>
      <c r="B516" s="1" t="s">
        <v>1678</v>
      </c>
      <c r="C516" s="1">
        <v>3.4200000000000001E-2</v>
      </c>
      <c r="D516" s="1">
        <v>1.8E-3</v>
      </c>
      <c r="E516" s="1">
        <v>2.0999999999999999E-3</v>
      </c>
      <c r="F516" s="1">
        <v>2.5999999999999999E-3</v>
      </c>
      <c r="G516" s="1">
        <v>1.2999999999999999E-3</v>
      </c>
      <c r="H516" s="1">
        <v>2.5999999999999999E-3</v>
      </c>
      <c r="I516" s="1">
        <v>4.4999999999999997E-3</v>
      </c>
      <c r="J516" s="1">
        <v>1.8E-3</v>
      </c>
      <c r="K516" s="1">
        <v>2.3999999999999998E-3</v>
      </c>
      <c r="L516" s="1">
        <v>4.4000000000000003E-3</v>
      </c>
      <c r="M516" s="1">
        <v>6.9999999999999999E-4</v>
      </c>
      <c r="N516" s="1">
        <v>1.5E-3</v>
      </c>
      <c r="O516" s="1">
        <v>0.92210000000000003</v>
      </c>
      <c r="P516" s="1">
        <v>1.5E-3</v>
      </c>
      <c r="Q516" s="1">
        <v>2E-3</v>
      </c>
      <c r="R516" s="1">
        <v>8.3999999999999995E-3</v>
      </c>
      <c r="S516" s="1">
        <v>2.3E-3</v>
      </c>
      <c r="T516" s="1">
        <v>2.3999999999999998E-3</v>
      </c>
      <c r="U516" s="1">
        <v>4.0000000000000002E-4</v>
      </c>
      <c r="V516" s="1">
        <v>1E-3</v>
      </c>
      <c r="W516" s="1">
        <v>0.14810000000000001</v>
      </c>
      <c r="X516" s="1">
        <v>0.92210000000000003</v>
      </c>
      <c r="Y516" s="1">
        <v>0.92210000000000003</v>
      </c>
      <c r="Z516" s="1" t="s">
        <v>1678</v>
      </c>
      <c r="AA516" s="1">
        <v>0</v>
      </c>
      <c r="AB516" s="1">
        <v>851</v>
      </c>
    </row>
    <row r="517" spans="1:28" x14ac:dyDescent="0.3">
      <c r="A517" s="1">
        <v>516</v>
      </c>
      <c r="B517" s="1" t="s">
        <v>1674</v>
      </c>
      <c r="C517" s="1">
        <v>8.6599999999999996E-2</v>
      </c>
      <c r="D517" s="1">
        <v>5.9999999999999995E-4</v>
      </c>
      <c r="E517" s="1">
        <v>3.9399999999999998E-2</v>
      </c>
      <c r="F517" s="1">
        <v>9.7999999999999997E-3</v>
      </c>
      <c r="G517" s="1">
        <v>4.4000000000000003E-3</v>
      </c>
      <c r="H517" s="1">
        <v>2.2000000000000001E-3</v>
      </c>
      <c r="I517" s="1">
        <v>1.1000000000000001E-3</v>
      </c>
      <c r="J517" s="1">
        <v>1.5E-3</v>
      </c>
      <c r="K517" s="1">
        <v>0.71099999999999997</v>
      </c>
      <c r="L517" s="1">
        <v>1.95E-2</v>
      </c>
      <c r="M517" s="1">
        <v>4.0000000000000001E-3</v>
      </c>
      <c r="N517" s="1">
        <v>1.38E-2</v>
      </c>
      <c r="O517" s="1">
        <v>1.5E-3</v>
      </c>
      <c r="P517" s="1">
        <v>4.2000000000000003E-2</v>
      </c>
      <c r="Q517" s="1">
        <v>4.4999999999999998E-2</v>
      </c>
      <c r="R517" s="1">
        <v>7.7999999999999996E-3</v>
      </c>
      <c r="S517" s="1">
        <v>2.3E-3</v>
      </c>
      <c r="T517" s="1">
        <v>4.7999999999999996E-3</v>
      </c>
      <c r="U517" s="1">
        <v>4.0000000000000002E-4</v>
      </c>
      <c r="V517" s="1">
        <v>2.3E-3</v>
      </c>
      <c r="W517" s="1">
        <v>0.40770000000000001</v>
      </c>
      <c r="X517" s="1">
        <v>0.71099999999999997</v>
      </c>
      <c r="Y517" s="1">
        <v>0.71099999999999997</v>
      </c>
      <c r="Z517" s="1" t="s">
        <v>1674</v>
      </c>
      <c r="AA517" s="1">
        <v>0</v>
      </c>
      <c r="AB517" s="1">
        <v>851</v>
      </c>
    </row>
    <row r="518" spans="1:28" x14ac:dyDescent="0.3">
      <c r="A518" s="1">
        <v>517</v>
      </c>
      <c r="B518" s="1" t="s">
        <v>1677</v>
      </c>
      <c r="C518" s="1">
        <v>4.1399999999999999E-2</v>
      </c>
      <c r="D518" s="1">
        <v>4.9700000000000001E-2</v>
      </c>
      <c r="E518" s="1">
        <v>4.7699999999999999E-2</v>
      </c>
      <c r="F518" s="1">
        <v>5.1900000000000002E-2</v>
      </c>
      <c r="G518" s="1">
        <v>3.2000000000000002E-3</v>
      </c>
      <c r="H518" s="1">
        <v>3.7000000000000002E-3</v>
      </c>
      <c r="I518" s="1">
        <v>0.18010000000000001</v>
      </c>
      <c r="J518" s="1">
        <v>1.2999999999999999E-3</v>
      </c>
      <c r="K518" s="1">
        <v>2.9899999999999999E-2</v>
      </c>
      <c r="L518" s="1">
        <v>2.3E-3</v>
      </c>
      <c r="M518" s="1">
        <v>4.1000000000000003E-3</v>
      </c>
      <c r="N518" s="1">
        <v>0.32350000000000001</v>
      </c>
      <c r="O518" s="1">
        <v>1.1999999999999999E-3</v>
      </c>
      <c r="P518" s="1">
        <v>9.4299999999999995E-2</v>
      </c>
      <c r="Q518" s="1">
        <v>4.1500000000000002E-2</v>
      </c>
      <c r="R518" s="1">
        <v>7.0000000000000007E-2</v>
      </c>
      <c r="S518" s="1">
        <v>5.4000000000000003E-3</v>
      </c>
      <c r="T518" s="1">
        <v>6.3E-3</v>
      </c>
      <c r="U518" s="1">
        <v>2.9999999999999997E-4</v>
      </c>
      <c r="V518" s="1">
        <v>4.2099999999999999E-2</v>
      </c>
      <c r="W518" s="1">
        <v>0.73040000000000005</v>
      </c>
      <c r="X518" s="1">
        <v>0.32350000000000001</v>
      </c>
      <c r="Y518" s="1">
        <v>0.32350000000000001</v>
      </c>
      <c r="Z518" s="1" t="s">
        <v>1677</v>
      </c>
      <c r="AA518" s="1">
        <v>0</v>
      </c>
      <c r="AB518" s="1">
        <v>851</v>
      </c>
    </row>
    <row r="519" spans="1:28" x14ac:dyDescent="0.3">
      <c r="A519" s="1">
        <v>518</v>
      </c>
      <c r="B519" s="1" t="s">
        <v>1681</v>
      </c>
      <c r="C519" s="1">
        <v>1.0999999999999999E-2</v>
      </c>
      <c r="D519" s="1">
        <v>5.0000000000000001E-4</v>
      </c>
      <c r="E519" s="1">
        <v>1.4E-3</v>
      </c>
      <c r="F519" s="1">
        <v>1.6000000000000001E-3</v>
      </c>
      <c r="G519" s="1">
        <v>8.9999999999999998E-4</v>
      </c>
      <c r="H519" s="1">
        <v>1.8E-3</v>
      </c>
      <c r="I519" s="1">
        <v>8.0000000000000004E-4</v>
      </c>
      <c r="J519" s="1">
        <v>1.2999999999999999E-3</v>
      </c>
      <c r="K519" s="1">
        <v>1.4E-3</v>
      </c>
      <c r="L519" s="1">
        <v>2.0999999999999999E-3</v>
      </c>
      <c r="M519" s="1">
        <v>5.9999999999999995E-4</v>
      </c>
      <c r="N519" s="1">
        <v>2.2000000000000001E-3</v>
      </c>
      <c r="O519" s="1">
        <v>1.1999999999999999E-3</v>
      </c>
      <c r="P519" s="1">
        <v>1.1999999999999999E-3</v>
      </c>
      <c r="Q519" s="1">
        <v>1.2999999999999999E-3</v>
      </c>
      <c r="R519" s="1">
        <v>0.95499999999999996</v>
      </c>
      <c r="S519" s="1">
        <v>1.29E-2</v>
      </c>
      <c r="T519" s="1">
        <v>1.6000000000000001E-3</v>
      </c>
      <c r="U519" s="1">
        <v>2.9999999999999997E-4</v>
      </c>
      <c r="V519" s="1">
        <v>8.0000000000000004E-4</v>
      </c>
      <c r="W519" s="1">
        <v>9.6500000000000002E-2</v>
      </c>
      <c r="X519" s="1">
        <v>0.95499999999999996</v>
      </c>
      <c r="Y519" s="1">
        <v>0.95499999999999996</v>
      </c>
      <c r="Z519" s="1" t="s">
        <v>1681</v>
      </c>
      <c r="AA519" s="1">
        <v>0</v>
      </c>
      <c r="AB519" s="1">
        <v>851</v>
      </c>
    </row>
    <row r="520" spans="1:28" x14ac:dyDescent="0.3">
      <c r="A520" s="1">
        <v>519</v>
      </c>
      <c r="B520" s="1" t="s">
        <v>1670</v>
      </c>
      <c r="C520" s="1">
        <v>2.0999999999999999E-3</v>
      </c>
      <c r="D520" s="1">
        <v>5.0000000000000001E-4</v>
      </c>
      <c r="E520" s="1">
        <v>1.1000000000000001E-3</v>
      </c>
      <c r="F520" s="1">
        <v>1.4E-3</v>
      </c>
      <c r="G520" s="1">
        <v>2.06E-2</v>
      </c>
      <c r="H520" s="1">
        <v>1.6000000000000001E-3</v>
      </c>
      <c r="I520" s="1">
        <v>4.8999999999999998E-3</v>
      </c>
      <c r="J520" s="1">
        <v>6.8699999999999997E-2</v>
      </c>
      <c r="K520" s="1">
        <v>2.8E-3</v>
      </c>
      <c r="L520" s="1">
        <v>0.82620000000000005</v>
      </c>
      <c r="M520" s="1">
        <v>4.4299999999999999E-2</v>
      </c>
      <c r="N520" s="1">
        <v>8.9999999999999998E-4</v>
      </c>
      <c r="O520" s="1">
        <v>1.37E-2</v>
      </c>
      <c r="P520" s="1">
        <v>8.9999999999999998E-4</v>
      </c>
      <c r="Q520" s="1">
        <v>1.1999999999999999E-3</v>
      </c>
      <c r="R520" s="1">
        <v>1.5E-3</v>
      </c>
      <c r="S520" s="1">
        <v>1.4E-3</v>
      </c>
      <c r="T520" s="1">
        <v>4.4000000000000003E-3</v>
      </c>
      <c r="U520" s="1">
        <v>4.0000000000000002E-4</v>
      </c>
      <c r="V520" s="1">
        <v>1.5E-3</v>
      </c>
      <c r="W520" s="1">
        <v>0.26079999999999998</v>
      </c>
      <c r="X520" s="1">
        <v>2.06E-2</v>
      </c>
      <c r="Y520" s="1">
        <v>0.82620000000000005</v>
      </c>
      <c r="Z520" s="1" t="s">
        <v>1675</v>
      </c>
      <c r="AA520" s="1">
        <v>0.80559999999999998</v>
      </c>
      <c r="AB520" s="1">
        <v>851</v>
      </c>
    </row>
    <row r="521" spans="1:28" x14ac:dyDescent="0.3">
      <c r="A521" s="1">
        <v>520</v>
      </c>
      <c r="B521" s="1" t="s">
        <v>1675</v>
      </c>
      <c r="C521" s="1">
        <v>1.6400000000000001E-2</v>
      </c>
      <c r="D521" s="1">
        <v>1.7100000000000001E-2</v>
      </c>
      <c r="E521" s="1">
        <v>3.3E-3</v>
      </c>
      <c r="F521" s="1">
        <v>0.01</v>
      </c>
      <c r="G521" s="1">
        <v>4.4000000000000003E-3</v>
      </c>
      <c r="H521" s="1">
        <v>2.2000000000000001E-3</v>
      </c>
      <c r="I521" s="1">
        <v>6.9999999999999999E-4</v>
      </c>
      <c r="J521" s="1">
        <v>0.1633</v>
      </c>
      <c r="K521" s="1">
        <v>1.1900000000000001E-2</v>
      </c>
      <c r="L521" s="1">
        <v>0.64959999999999996</v>
      </c>
      <c r="M521" s="1">
        <v>8.0999999999999996E-3</v>
      </c>
      <c r="N521" s="1">
        <v>1.1999999999999999E-3</v>
      </c>
      <c r="O521" s="1">
        <v>1.5E-3</v>
      </c>
      <c r="P521" s="1">
        <v>1.1000000000000001E-3</v>
      </c>
      <c r="Q521" s="1">
        <v>2.7000000000000001E-3</v>
      </c>
      <c r="R521" s="1">
        <v>5.4000000000000003E-3</v>
      </c>
      <c r="S521" s="1">
        <v>4.6100000000000002E-2</v>
      </c>
      <c r="T521" s="1">
        <v>3.8600000000000002E-2</v>
      </c>
      <c r="U521" s="1">
        <v>5.9999999999999995E-4</v>
      </c>
      <c r="V521" s="1">
        <v>1.5900000000000001E-2</v>
      </c>
      <c r="W521" s="1">
        <v>0.44030000000000002</v>
      </c>
      <c r="X521" s="1">
        <v>0.64959999999999996</v>
      </c>
      <c r="Y521" s="1">
        <v>0.64959999999999996</v>
      </c>
      <c r="Z521" s="1" t="s">
        <v>1675</v>
      </c>
      <c r="AA521" s="1">
        <v>0</v>
      </c>
      <c r="AB521" s="1">
        <v>851</v>
      </c>
    </row>
    <row r="522" spans="1:28" x14ac:dyDescent="0.3">
      <c r="A522" s="1">
        <v>521</v>
      </c>
      <c r="B522" s="1" t="s">
        <v>1685</v>
      </c>
      <c r="C522" s="1">
        <v>1.8E-3</v>
      </c>
      <c r="D522" s="1">
        <v>9.1999999999999998E-3</v>
      </c>
      <c r="E522" s="1">
        <v>1.2999999999999999E-3</v>
      </c>
      <c r="F522" s="1">
        <v>1.5E-3</v>
      </c>
      <c r="G522" s="1">
        <v>1.7899999999999999E-2</v>
      </c>
      <c r="H522" s="1">
        <v>1.6999999999999999E-3</v>
      </c>
      <c r="I522" s="1">
        <v>8.9999999999999998E-4</v>
      </c>
      <c r="J522" s="1">
        <v>3.8E-3</v>
      </c>
      <c r="K522" s="1">
        <v>1.4E-3</v>
      </c>
      <c r="L522" s="1">
        <v>6.0000000000000001E-3</v>
      </c>
      <c r="M522" s="1">
        <v>5.9999999999999995E-4</v>
      </c>
      <c r="N522" s="1">
        <v>2.8999999999999998E-3</v>
      </c>
      <c r="O522" s="1">
        <v>1.1000000000000001E-3</v>
      </c>
      <c r="P522" s="1">
        <v>1.1999999999999999E-3</v>
      </c>
      <c r="Q522" s="1">
        <v>1.2999999999999999E-3</v>
      </c>
      <c r="R522" s="1">
        <v>1.6999999999999999E-3</v>
      </c>
      <c r="S522" s="1">
        <v>2.3E-3</v>
      </c>
      <c r="T522" s="1">
        <v>9.1999999999999998E-3</v>
      </c>
      <c r="U522" s="1">
        <v>4.0000000000000002E-4</v>
      </c>
      <c r="V522" s="1">
        <v>0.93369999999999997</v>
      </c>
      <c r="W522" s="1">
        <v>0.13489999999999999</v>
      </c>
      <c r="X522" s="1">
        <v>0.93369999999999997</v>
      </c>
      <c r="Y522" s="1">
        <v>0.93369999999999997</v>
      </c>
      <c r="Z522" s="1" t="s">
        <v>1685</v>
      </c>
      <c r="AA522" s="1">
        <v>0</v>
      </c>
      <c r="AB522" s="1">
        <v>851</v>
      </c>
    </row>
    <row r="523" spans="1:28" x14ac:dyDescent="0.3">
      <c r="A523" s="1">
        <v>522</v>
      </c>
      <c r="B523" s="1" t="s">
        <v>1679</v>
      </c>
      <c r="C523" s="1">
        <v>1.46E-2</v>
      </c>
      <c r="D523" s="1">
        <v>8.8999999999999999E-3</v>
      </c>
      <c r="E523" s="1">
        <v>6.7999999999999996E-3</v>
      </c>
      <c r="F523" s="1">
        <v>0.2893</v>
      </c>
      <c r="G523" s="1">
        <v>8.9999999999999998E-4</v>
      </c>
      <c r="H523" s="1">
        <v>4.3E-3</v>
      </c>
      <c r="I523" s="1">
        <v>3.3E-3</v>
      </c>
      <c r="J523" s="1">
        <v>1.2999999999999999E-3</v>
      </c>
      <c r="K523" s="1">
        <v>1.5E-3</v>
      </c>
      <c r="L523" s="1">
        <v>2.2000000000000001E-3</v>
      </c>
      <c r="M523" s="1">
        <v>3.3E-3</v>
      </c>
      <c r="N523" s="1">
        <v>1.44E-2</v>
      </c>
      <c r="O523" s="1">
        <v>1.2999999999999999E-3</v>
      </c>
      <c r="P523" s="1">
        <v>0.4284</v>
      </c>
      <c r="Q523" s="1">
        <v>3.7000000000000002E-3</v>
      </c>
      <c r="R523" s="1">
        <v>0.1905</v>
      </c>
      <c r="S523" s="1">
        <v>2.24E-2</v>
      </c>
      <c r="T523" s="1">
        <v>1.8E-3</v>
      </c>
      <c r="U523" s="1">
        <v>2.9999999999999997E-4</v>
      </c>
      <c r="V523" s="1">
        <v>8.0000000000000004E-4</v>
      </c>
      <c r="W523" s="1">
        <v>0.49080000000000001</v>
      </c>
      <c r="X523" s="1">
        <v>0.4284</v>
      </c>
      <c r="Y523" s="1">
        <v>0.4284</v>
      </c>
      <c r="Z523" s="1" t="s">
        <v>1679</v>
      </c>
      <c r="AA523" s="1">
        <v>0</v>
      </c>
      <c r="AB523" s="1">
        <v>851</v>
      </c>
    </row>
    <row r="524" spans="1:28" x14ac:dyDescent="0.3">
      <c r="A524" s="1">
        <v>523</v>
      </c>
      <c r="B524" s="1" t="s">
        <v>1674</v>
      </c>
      <c r="C524" s="1">
        <v>1.4200000000000001E-2</v>
      </c>
      <c r="D524" s="1">
        <v>2E-3</v>
      </c>
      <c r="E524" s="1">
        <v>1.61E-2</v>
      </c>
      <c r="F524" s="1">
        <v>0.26719999999999999</v>
      </c>
      <c r="G524" s="1">
        <v>1.1000000000000001E-3</v>
      </c>
      <c r="H524" s="1">
        <v>2.2000000000000001E-3</v>
      </c>
      <c r="I524" s="1">
        <v>2.3E-3</v>
      </c>
      <c r="J524" s="1">
        <v>3.0000000000000001E-3</v>
      </c>
      <c r="K524" s="1">
        <v>0.38300000000000001</v>
      </c>
      <c r="L524" s="1">
        <v>2.12E-2</v>
      </c>
      <c r="M524" s="1">
        <v>1.6E-2</v>
      </c>
      <c r="N524" s="1">
        <v>3.7000000000000002E-3</v>
      </c>
      <c r="O524" s="1">
        <v>1.5E-3</v>
      </c>
      <c r="P524" s="1">
        <v>2.23E-2</v>
      </c>
      <c r="Q524" s="1">
        <v>0.16339999999999999</v>
      </c>
      <c r="R524" s="1">
        <v>1.7100000000000001E-2</v>
      </c>
      <c r="S524" s="1">
        <v>4.2200000000000001E-2</v>
      </c>
      <c r="T524" s="1">
        <v>2E-3</v>
      </c>
      <c r="U524" s="1">
        <v>3.2000000000000002E-3</v>
      </c>
      <c r="V524" s="1">
        <v>1.6299999999999999E-2</v>
      </c>
      <c r="W524" s="1">
        <v>0.59140000000000004</v>
      </c>
      <c r="X524" s="1">
        <v>0.38300000000000001</v>
      </c>
      <c r="Y524" s="1">
        <v>0.38300000000000001</v>
      </c>
      <c r="Z524" s="1" t="s">
        <v>1674</v>
      </c>
      <c r="AA524" s="1">
        <v>0</v>
      </c>
      <c r="AB524" s="1">
        <v>851</v>
      </c>
    </row>
    <row r="525" spans="1:28" x14ac:dyDescent="0.3">
      <c r="A525" s="1">
        <v>524</v>
      </c>
      <c r="B525" s="1" t="s">
        <v>1685</v>
      </c>
      <c r="C525" s="1">
        <v>3.7000000000000002E-3</v>
      </c>
      <c r="D525" s="1">
        <v>5.9999999999999995E-4</v>
      </c>
      <c r="E525" s="1">
        <v>1.6000000000000001E-3</v>
      </c>
      <c r="F525" s="1">
        <v>1.9E-3</v>
      </c>
      <c r="G525" s="1">
        <v>0.53739999999999999</v>
      </c>
      <c r="H525" s="1">
        <v>2.0999999999999999E-3</v>
      </c>
      <c r="I525" s="1">
        <v>1.4E-3</v>
      </c>
      <c r="J525" s="1">
        <v>1.6000000000000001E-3</v>
      </c>
      <c r="K525" s="1">
        <v>1.8E-3</v>
      </c>
      <c r="L525" s="1">
        <v>4.7000000000000002E-3</v>
      </c>
      <c r="M525" s="1">
        <v>3.1199999999999999E-2</v>
      </c>
      <c r="N525" s="1">
        <v>1.5E-3</v>
      </c>
      <c r="O525" s="1">
        <v>1.4E-3</v>
      </c>
      <c r="P525" s="1">
        <v>1.4E-3</v>
      </c>
      <c r="Q525" s="1">
        <v>1.9E-3</v>
      </c>
      <c r="R525" s="1">
        <v>3.3E-3</v>
      </c>
      <c r="S525" s="1">
        <v>1.8E-3</v>
      </c>
      <c r="T525" s="1">
        <v>9.9000000000000008E-3</v>
      </c>
      <c r="U525" s="1">
        <v>8.9999999999999998E-4</v>
      </c>
      <c r="V525" s="1">
        <v>0.38990000000000002</v>
      </c>
      <c r="W525" s="1">
        <v>0.34970000000000001</v>
      </c>
      <c r="X525" s="1">
        <v>0.38990000000000002</v>
      </c>
      <c r="Y525" s="1">
        <v>0.53739999999999999</v>
      </c>
      <c r="Z525" s="1" t="s">
        <v>1670</v>
      </c>
      <c r="AA525" s="1">
        <v>0.14749999999999999</v>
      </c>
      <c r="AB525" s="1">
        <v>851</v>
      </c>
    </row>
    <row r="526" spans="1:28" x14ac:dyDescent="0.3">
      <c r="A526" s="1">
        <v>525</v>
      </c>
      <c r="B526" s="1" t="s">
        <v>1676</v>
      </c>
      <c r="C526" s="1">
        <v>5.11E-2</v>
      </c>
      <c r="D526" s="1">
        <v>0.09</v>
      </c>
      <c r="E526" s="1">
        <v>0.01</v>
      </c>
      <c r="F526" s="1">
        <v>0.2014</v>
      </c>
      <c r="G526" s="1">
        <v>1E-3</v>
      </c>
      <c r="H526" s="1">
        <v>2.0999999999999999E-3</v>
      </c>
      <c r="I526" s="1">
        <v>6.9999999999999999E-4</v>
      </c>
      <c r="J526" s="1">
        <v>1.9199999999999998E-2</v>
      </c>
      <c r="K526" s="1">
        <v>7.9100000000000004E-2</v>
      </c>
      <c r="L526" s="1">
        <v>3.7199999999999997E-2</v>
      </c>
      <c r="M526" s="1">
        <v>0.2122</v>
      </c>
      <c r="N526" s="1">
        <v>6.8400000000000002E-2</v>
      </c>
      <c r="O526" s="1">
        <v>1.4E-3</v>
      </c>
      <c r="P526" s="1">
        <v>4.4999999999999997E-3</v>
      </c>
      <c r="Q526" s="1">
        <v>1.14E-2</v>
      </c>
      <c r="R526" s="1">
        <v>4.7E-2</v>
      </c>
      <c r="S526" s="1">
        <v>0.14530000000000001</v>
      </c>
      <c r="T526" s="1">
        <v>1.6799999999999999E-2</v>
      </c>
      <c r="U526" s="1">
        <v>2.9999999999999997E-4</v>
      </c>
      <c r="V526" s="1">
        <v>8.9999999999999998E-4</v>
      </c>
      <c r="W526" s="1">
        <v>0.75439999999999996</v>
      </c>
      <c r="X526" s="1">
        <v>0.2122</v>
      </c>
      <c r="Y526" s="1">
        <v>0.2122</v>
      </c>
      <c r="Z526" s="1" t="s">
        <v>1676</v>
      </c>
      <c r="AA526" s="1">
        <v>0</v>
      </c>
      <c r="AB526" s="1">
        <v>851</v>
      </c>
    </row>
    <row r="527" spans="1:28" x14ac:dyDescent="0.3">
      <c r="A527" s="1">
        <v>526</v>
      </c>
      <c r="B527" s="1" t="s">
        <v>1673</v>
      </c>
      <c r="C527" s="1">
        <v>1.6299999999999999E-2</v>
      </c>
      <c r="D527" s="1">
        <v>6.7999999999999996E-3</v>
      </c>
      <c r="E527" s="1">
        <v>1.1000000000000001E-3</v>
      </c>
      <c r="F527" s="1">
        <v>1.4E-3</v>
      </c>
      <c r="G527" s="1">
        <v>1.8700000000000001E-2</v>
      </c>
      <c r="H527" s="1">
        <v>1.6000000000000001E-3</v>
      </c>
      <c r="I527" s="1">
        <v>5.0000000000000001E-4</v>
      </c>
      <c r="J527" s="1">
        <v>7.0400000000000004E-2</v>
      </c>
      <c r="K527" s="1">
        <v>1.2999999999999999E-3</v>
      </c>
      <c r="L527" s="1">
        <v>9.06E-2</v>
      </c>
      <c r="M527" s="1">
        <v>3.0000000000000001E-3</v>
      </c>
      <c r="N527" s="1">
        <v>8.9999999999999998E-4</v>
      </c>
      <c r="O527" s="1">
        <v>1.1999999999999999E-3</v>
      </c>
      <c r="P527" s="1">
        <v>8.9999999999999998E-4</v>
      </c>
      <c r="Q527" s="1">
        <v>1.1999999999999999E-3</v>
      </c>
      <c r="R527" s="1">
        <v>1.6000000000000001E-3</v>
      </c>
      <c r="S527" s="1">
        <v>4.8999999999999998E-3</v>
      </c>
      <c r="T527" s="1">
        <v>0.77190000000000003</v>
      </c>
      <c r="U527" s="1">
        <v>4.0000000000000002E-4</v>
      </c>
      <c r="V527" s="1">
        <v>5.3E-3</v>
      </c>
      <c r="W527" s="1">
        <v>0.31130000000000002</v>
      </c>
      <c r="X527" s="1">
        <v>7.0400000000000004E-2</v>
      </c>
      <c r="Y527" s="1">
        <v>0.77190000000000003</v>
      </c>
      <c r="Z527" s="1" t="s">
        <v>1683</v>
      </c>
      <c r="AA527" s="1">
        <v>0.70150000000000001</v>
      </c>
      <c r="AB527" s="1">
        <v>851</v>
      </c>
    </row>
    <row r="528" spans="1:28" x14ac:dyDescent="0.3">
      <c r="A528" s="1">
        <v>527</v>
      </c>
      <c r="B528" s="1" t="s">
        <v>1670</v>
      </c>
      <c r="C528" s="1">
        <v>2.7000000000000001E-3</v>
      </c>
      <c r="D528" s="1">
        <v>6.9999999999999999E-4</v>
      </c>
      <c r="E528" s="1">
        <v>1.6999999999999999E-3</v>
      </c>
      <c r="F528" s="1">
        <v>2E-3</v>
      </c>
      <c r="G528" s="1">
        <v>7.9200000000000007E-2</v>
      </c>
      <c r="H528" s="1">
        <v>2.3E-3</v>
      </c>
      <c r="I528" s="1">
        <v>4.4000000000000003E-3</v>
      </c>
      <c r="J528" s="1">
        <v>3.8999999999999998E-3</v>
      </c>
      <c r="K528" s="1">
        <v>1.9E-3</v>
      </c>
      <c r="L528" s="1">
        <v>0.73939999999999995</v>
      </c>
      <c r="M528" s="1">
        <v>2.3999999999999998E-3</v>
      </c>
      <c r="N528" s="1">
        <v>6.1000000000000004E-3</v>
      </c>
      <c r="O528" s="1">
        <v>1.5E-3</v>
      </c>
      <c r="P528" s="1">
        <v>1.0500000000000001E-2</v>
      </c>
      <c r="Q528" s="1">
        <v>2.1000000000000001E-2</v>
      </c>
      <c r="R528" s="1">
        <v>2.3999999999999998E-3</v>
      </c>
      <c r="S528" s="1">
        <v>2E-3</v>
      </c>
      <c r="T528" s="1">
        <v>2.2000000000000001E-3</v>
      </c>
      <c r="U528" s="1">
        <v>3.2000000000000002E-3</v>
      </c>
      <c r="V528" s="1">
        <v>0.11070000000000001</v>
      </c>
      <c r="W528" s="1">
        <v>0.34229999999999999</v>
      </c>
      <c r="X528" s="1">
        <v>7.9200000000000007E-2</v>
      </c>
      <c r="Y528" s="1">
        <v>0.73939999999999995</v>
      </c>
      <c r="Z528" s="1" t="s">
        <v>1675</v>
      </c>
      <c r="AA528" s="1">
        <v>0.66020000000000001</v>
      </c>
      <c r="AB528" s="1">
        <v>851</v>
      </c>
    </row>
    <row r="529" spans="1:28" x14ac:dyDescent="0.3">
      <c r="A529" s="1">
        <v>528</v>
      </c>
      <c r="B529" s="1" t="s">
        <v>1677</v>
      </c>
      <c r="C529" s="1">
        <v>3.0999999999999999E-3</v>
      </c>
      <c r="D529" s="1">
        <v>5.9999999999999995E-4</v>
      </c>
      <c r="E529" s="1">
        <v>3.3300000000000003E-2</v>
      </c>
      <c r="F529" s="1">
        <v>8.0000000000000002E-3</v>
      </c>
      <c r="G529" s="1">
        <v>1E-3</v>
      </c>
      <c r="H529" s="1">
        <v>2.3E-3</v>
      </c>
      <c r="I529" s="1">
        <v>1E-3</v>
      </c>
      <c r="J529" s="1">
        <v>1.2999999999999999E-3</v>
      </c>
      <c r="K529" s="1">
        <v>1.6999999999999999E-3</v>
      </c>
      <c r="L529" s="1">
        <v>2.0999999999999999E-3</v>
      </c>
      <c r="M529" s="1">
        <v>5.9999999999999995E-4</v>
      </c>
      <c r="N529" s="1">
        <v>0.85929999999999995</v>
      </c>
      <c r="O529" s="1">
        <v>1.1999999999999999E-3</v>
      </c>
      <c r="P529" s="1">
        <v>3.9800000000000002E-2</v>
      </c>
      <c r="Q529" s="1">
        <v>1.4E-3</v>
      </c>
      <c r="R529" s="1">
        <v>3.56E-2</v>
      </c>
      <c r="S529" s="1">
        <v>4.8999999999999998E-3</v>
      </c>
      <c r="T529" s="1">
        <v>1.6000000000000001E-3</v>
      </c>
      <c r="U529" s="1">
        <v>2.9999999999999997E-4</v>
      </c>
      <c r="V529" s="1">
        <v>8.9999999999999998E-4</v>
      </c>
      <c r="W529" s="1">
        <v>0.2266</v>
      </c>
      <c r="X529" s="1">
        <v>0.85929999999999995</v>
      </c>
      <c r="Y529" s="1">
        <v>0.85929999999999995</v>
      </c>
      <c r="Z529" s="1" t="s">
        <v>1677</v>
      </c>
      <c r="AA529" s="1">
        <v>0</v>
      </c>
      <c r="AB529" s="1">
        <v>851</v>
      </c>
    </row>
    <row r="530" spans="1:28" x14ac:dyDescent="0.3">
      <c r="A530" s="1">
        <v>529</v>
      </c>
      <c r="B530" s="1" t="s">
        <v>1669</v>
      </c>
      <c r="C530" s="1">
        <v>2.8999999999999998E-3</v>
      </c>
      <c r="D530" s="1">
        <v>4.0000000000000002E-4</v>
      </c>
      <c r="E530" s="1">
        <v>7.3000000000000001E-3</v>
      </c>
      <c r="F530" s="1">
        <v>0.93310000000000004</v>
      </c>
      <c r="G530" s="1">
        <v>8.0000000000000004E-4</v>
      </c>
      <c r="H530" s="1">
        <v>1.5E-3</v>
      </c>
      <c r="I530" s="1">
        <v>8.0000000000000004E-4</v>
      </c>
      <c r="J530" s="1">
        <v>1.1000000000000001E-3</v>
      </c>
      <c r="K530" s="1">
        <v>5.7000000000000002E-3</v>
      </c>
      <c r="L530" s="1">
        <v>6.4999999999999997E-3</v>
      </c>
      <c r="M530" s="1">
        <v>2.2000000000000001E-3</v>
      </c>
      <c r="N530" s="1">
        <v>1.1000000000000001E-3</v>
      </c>
      <c r="O530" s="1">
        <v>1E-3</v>
      </c>
      <c r="P530" s="1">
        <v>1.04E-2</v>
      </c>
      <c r="Q530" s="1">
        <v>8.5000000000000006E-3</v>
      </c>
      <c r="R530" s="1">
        <v>4.1000000000000003E-3</v>
      </c>
      <c r="S530" s="1">
        <v>2.8999999999999998E-3</v>
      </c>
      <c r="T530" s="1">
        <v>3.5000000000000001E-3</v>
      </c>
      <c r="U530" s="1">
        <v>2.9999999999999997E-4</v>
      </c>
      <c r="V530" s="1">
        <v>5.8999999999999999E-3</v>
      </c>
      <c r="W530" s="1">
        <v>0.1401</v>
      </c>
      <c r="X530" s="1">
        <v>0.93310000000000004</v>
      </c>
      <c r="Y530" s="1">
        <v>0.93310000000000004</v>
      </c>
      <c r="Z530" s="1" t="s">
        <v>1669</v>
      </c>
      <c r="AA530" s="1">
        <v>0</v>
      </c>
      <c r="AB530" s="1">
        <v>851</v>
      </c>
    </row>
    <row r="531" spans="1:28" x14ac:dyDescent="0.3">
      <c r="A531" s="1">
        <v>530</v>
      </c>
      <c r="B531" s="1" t="s">
        <v>1675</v>
      </c>
      <c r="C531" s="1">
        <v>1.9E-3</v>
      </c>
      <c r="D531" s="1">
        <v>5.0000000000000001E-4</v>
      </c>
      <c r="E531" s="1">
        <v>1E-3</v>
      </c>
      <c r="F531" s="1">
        <v>1.2999999999999999E-3</v>
      </c>
      <c r="G531" s="1">
        <v>5.8999999999999999E-3</v>
      </c>
      <c r="H531" s="1">
        <v>1.5E-3</v>
      </c>
      <c r="I531" s="1">
        <v>5.0000000000000001E-4</v>
      </c>
      <c r="J531" s="1">
        <v>0.1137</v>
      </c>
      <c r="K531" s="1">
        <v>1.1999999999999999E-3</v>
      </c>
      <c r="L531" s="1">
        <v>0.8478</v>
      </c>
      <c r="M531" s="1">
        <v>3.5000000000000001E-3</v>
      </c>
      <c r="N531" s="1">
        <v>8.9999999999999998E-4</v>
      </c>
      <c r="O531" s="1">
        <v>1.1000000000000001E-3</v>
      </c>
      <c r="P531" s="1">
        <v>8.9999999999999998E-4</v>
      </c>
      <c r="Q531" s="1">
        <v>1.1000000000000001E-3</v>
      </c>
      <c r="R531" s="1">
        <v>1.4E-3</v>
      </c>
      <c r="S531" s="1">
        <v>1.2999999999999999E-3</v>
      </c>
      <c r="T531" s="1">
        <v>1.3299999999999999E-2</v>
      </c>
      <c r="U531" s="1">
        <v>4.0000000000000002E-4</v>
      </c>
      <c r="V531" s="1">
        <v>8.0000000000000004E-4</v>
      </c>
      <c r="W531" s="1">
        <v>0.2009</v>
      </c>
      <c r="X531" s="1">
        <v>0.8478</v>
      </c>
      <c r="Y531" s="1">
        <v>0.8478</v>
      </c>
      <c r="Z531" s="1" t="s">
        <v>1675</v>
      </c>
      <c r="AA531" s="1">
        <v>0</v>
      </c>
      <c r="AB531" s="1">
        <v>851</v>
      </c>
    </row>
    <row r="532" spans="1:28" x14ac:dyDescent="0.3">
      <c r="A532" s="1">
        <v>531</v>
      </c>
      <c r="B532" s="1" t="s">
        <v>1682</v>
      </c>
      <c r="C532" s="1">
        <v>2.01E-2</v>
      </c>
      <c r="D532" s="1">
        <v>5.9999999999999995E-4</v>
      </c>
      <c r="E532" s="1">
        <v>2.3E-3</v>
      </c>
      <c r="F532" s="1">
        <v>1.4E-3</v>
      </c>
      <c r="G532" s="1">
        <v>1E-3</v>
      </c>
      <c r="H532" s="1">
        <v>2.2000000000000001E-3</v>
      </c>
      <c r="I532" s="1">
        <v>1E-3</v>
      </c>
      <c r="J532" s="1">
        <v>1.0999999999999999E-2</v>
      </c>
      <c r="K532" s="1">
        <v>1.5699999999999999E-2</v>
      </c>
      <c r="L532" s="1">
        <v>3.3999999999999998E-3</v>
      </c>
      <c r="M532" s="1">
        <v>4.4000000000000003E-3</v>
      </c>
      <c r="N532" s="1">
        <v>0.74619999999999997</v>
      </c>
      <c r="O532" s="1">
        <v>1.1000000000000001E-3</v>
      </c>
      <c r="P532" s="1">
        <v>1.1000000000000001E-3</v>
      </c>
      <c r="Q532" s="1">
        <v>1.2999999999999999E-3</v>
      </c>
      <c r="R532" s="1">
        <v>2.2499999999999999E-2</v>
      </c>
      <c r="S532" s="1">
        <v>0.16200000000000001</v>
      </c>
      <c r="T532" s="1">
        <v>1.5E-3</v>
      </c>
      <c r="U532" s="1">
        <v>2.9999999999999997E-4</v>
      </c>
      <c r="V532" s="1">
        <v>8.9999999999999998E-4</v>
      </c>
      <c r="W532" s="1">
        <v>0.31109999999999999</v>
      </c>
      <c r="X532" s="1">
        <v>0.16200000000000001</v>
      </c>
      <c r="Y532" s="1">
        <v>0.74619999999999997</v>
      </c>
      <c r="Z532" s="1" t="s">
        <v>1677</v>
      </c>
      <c r="AA532" s="1">
        <v>0.58420000000000005</v>
      </c>
      <c r="AB532" s="1">
        <v>851</v>
      </c>
    </row>
    <row r="533" spans="1:28" x14ac:dyDescent="0.3">
      <c r="A533" s="1">
        <v>532</v>
      </c>
      <c r="B533" s="1" t="s">
        <v>1674</v>
      </c>
      <c r="C533" s="1">
        <v>2.3599999999999999E-2</v>
      </c>
      <c r="D533" s="1">
        <v>5.9999999999999995E-4</v>
      </c>
      <c r="E533" s="1">
        <v>3.5999999999999999E-3</v>
      </c>
      <c r="F533" s="1">
        <v>1.6999999999999999E-3</v>
      </c>
      <c r="G533" s="1">
        <v>1E-3</v>
      </c>
      <c r="H533" s="1">
        <v>8.5000000000000006E-2</v>
      </c>
      <c r="I533" s="1">
        <v>3.5999999999999999E-3</v>
      </c>
      <c r="J533" s="1">
        <v>1.52E-2</v>
      </c>
      <c r="K533" s="1">
        <v>0.25600000000000001</v>
      </c>
      <c r="L533" s="1">
        <v>4.1000000000000003E-3</v>
      </c>
      <c r="M533" s="1">
        <v>2.4799999999999999E-2</v>
      </c>
      <c r="N533" s="1">
        <v>0.44540000000000002</v>
      </c>
      <c r="O533" s="1">
        <v>1.66E-2</v>
      </c>
      <c r="P533" s="1">
        <v>1.6899999999999998E-2</v>
      </c>
      <c r="Q533" s="1">
        <v>3.0099999999999998E-2</v>
      </c>
      <c r="R533" s="1">
        <v>4.1799999999999997E-2</v>
      </c>
      <c r="S533" s="1">
        <v>9.5999999999999992E-3</v>
      </c>
      <c r="T533" s="1">
        <v>1.9099999999999999E-2</v>
      </c>
      <c r="U533" s="1">
        <v>2.9999999999999997E-4</v>
      </c>
      <c r="V533" s="1">
        <v>8.9999999999999998E-4</v>
      </c>
      <c r="W533" s="1">
        <v>0.58479999999999999</v>
      </c>
      <c r="X533" s="1">
        <v>0.25600000000000001</v>
      </c>
      <c r="Y533" s="1">
        <v>0.44540000000000002</v>
      </c>
      <c r="Z533" s="1" t="s">
        <v>1677</v>
      </c>
      <c r="AA533" s="1">
        <v>0.18940000000000001</v>
      </c>
      <c r="AB533" s="1">
        <v>851</v>
      </c>
    </row>
    <row r="534" spans="1:28" x14ac:dyDescent="0.3">
      <c r="A534" s="1">
        <v>533</v>
      </c>
      <c r="B534" s="1" t="s">
        <v>1675</v>
      </c>
      <c r="C534" s="1">
        <v>3.4799999999999998E-2</v>
      </c>
      <c r="D534" s="1">
        <v>4.3E-3</v>
      </c>
      <c r="E534" s="1">
        <v>1E-3</v>
      </c>
      <c r="F534" s="1">
        <v>1.2999999999999999E-3</v>
      </c>
      <c r="G534" s="1">
        <v>1.5E-3</v>
      </c>
      <c r="H534" s="1">
        <v>2.8999999999999998E-3</v>
      </c>
      <c r="I534" s="1">
        <v>5.0000000000000001E-4</v>
      </c>
      <c r="J534" s="1">
        <v>0.3322</v>
      </c>
      <c r="K534" s="1">
        <v>1.1999999999999999E-3</v>
      </c>
      <c r="L534" s="1">
        <v>0.24260000000000001</v>
      </c>
      <c r="M534" s="1">
        <v>1.6899999999999998E-2</v>
      </c>
      <c r="N534" s="1">
        <v>8.9999999999999998E-4</v>
      </c>
      <c r="O534" s="1">
        <v>1.1000000000000001E-3</v>
      </c>
      <c r="P534" s="1">
        <v>8.9999999999999998E-4</v>
      </c>
      <c r="Q534" s="1">
        <v>1.1000000000000001E-3</v>
      </c>
      <c r="R534" s="1">
        <v>2.2200000000000001E-2</v>
      </c>
      <c r="S534" s="1">
        <v>1.37E-2</v>
      </c>
      <c r="T534" s="1">
        <v>0.31979999999999997</v>
      </c>
      <c r="U534" s="1">
        <v>2.9999999999999997E-4</v>
      </c>
      <c r="V534" s="1">
        <v>8.9999999999999998E-4</v>
      </c>
      <c r="W534" s="1">
        <v>0.50639999999999996</v>
      </c>
      <c r="X534" s="1">
        <v>0.24260000000000001</v>
      </c>
      <c r="Y534" s="1">
        <v>0.3322</v>
      </c>
      <c r="Z534" s="1" t="s">
        <v>1673</v>
      </c>
      <c r="AA534" s="1">
        <v>8.9599999999999999E-2</v>
      </c>
      <c r="AB534" s="1">
        <v>851</v>
      </c>
    </row>
    <row r="535" spans="1:28" x14ac:dyDescent="0.3">
      <c r="A535" s="1">
        <v>534</v>
      </c>
      <c r="B535" s="1" t="s">
        <v>1682</v>
      </c>
      <c r="C535" s="1">
        <v>1.37E-2</v>
      </c>
      <c r="D535" s="1">
        <v>6.1999999999999998E-3</v>
      </c>
      <c r="E535" s="1">
        <v>3.2000000000000002E-3</v>
      </c>
      <c r="F535" s="1">
        <v>4.4999999999999997E-3</v>
      </c>
      <c r="G535" s="1">
        <v>1E-3</v>
      </c>
      <c r="H535" s="1">
        <v>1.84E-2</v>
      </c>
      <c r="I535" s="1">
        <v>1.17E-2</v>
      </c>
      <c r="J535" s="1">
        <v>4.7000000000000002E-3</v>
      </c>
      <c r="K535" s="1">
        <v>0.34770000000000001</v>
      </c>
      <c r="L535" s="1">
        <v>6.4999999999999997E-3</v>
      </c>
      <c r="M535" s="1">
        <v>6.0000000000000001E-3</v>
      </c>
      <c r="N535" s="1">
        <v>5.5999999999999999E-3</v>
      </c>
      <c r="O535" s="1">
        <v>1.4E-3</v>
      </c>
      <c r="P535" s="1">
        <v>6.4899999999999999E-2</v>
      </c>
      <c r="Q535" s="1">
        <v>0.40670000000000001</v>
      </c>
      <c r="R535" s="1">
        <v>5.3699999999999998E-2</v>
      </c>
      <c r="S535" s="1">
        <v>3.5200000000000002E-2</v>
      </c>
      <c r="T535" s="1">
        <v>4.1999999999999997E-3</v>
      </c>
      <c r="U535" s="1">
        <v>3.5000000000000001E-3</v>
      </c>
      <c r="V535" s="1">
        <v>1E-3</v>
      </c>
      <c r="W535" s="1">
        <v>0.54339999999999999</v>
      </c>
      <c r="X535" s="1">
        <v>3.5200000000000002E-2</v>
      </c>
      <c r="Y535" s="1">
        <v>0.40670000000000001</v>
      </c>
      <c r="Z535" s="1" t="s">
        <v>1680</v>
      </c>
      <c r="AA535" s="1">
        <v>0.3715</v>
      </c>
      <c r="AB535" s="1">
        <v>851</v>
      </c>
    </row>
    <row r="536" spans="1:28" x14ac:dyDescent="0.3">
      <c r="A536" s="1">
        <v>535</v>
      </c>
      <c r="B536" s="1" t="s">
        <v>1685</v>
      </c>
      <c r="C536" s="1">
        <v>1.1299999999999999E-2</v>
      </c>
      <c r="D536" s="1">
        <v>3.8E-3</v>
      </c>
      <c r="E536" s="1">
        <v>2.7000000000000001E-3</v>
      </c>
      <c r="F536" s="1">
        <v>1.4E-3</v>
      </c>
      <c r="G536" s="1">
        <v>4.2000000000000003E-2</v>
      </c>
      <c r="H536" s="1">
        <v>2.0999999999999999E-3</v>
      </c>
      <c r="I536" s="1">
        <v>2.3999999999999998E-3</v>
      </c>
      <c r="J536" s="1">
        <v>0.33639999999999998</v>
      </c>
      <c r="K536" s="1">
        <v>1.4E-3</v>
      </c>
      <c r="L536" s="1">
        <v>9.8599999999999993E-2</v>
      </c>
      <c r="M536" s="1">
        <v>4.3E-3</v>
      </c>
      <c r="N536" s="1">
        <v>5.7000000000000002E-3</v>
      </c>
      <c r="O536" s="1">
        <v>1.4E-3</v>
      </c>
      <c r="P536" s="1">
        <v>1E-3</v>
      </c>
      <c r="Q536" s="1">
        <v>1.2999999999999999E-3</v>
      </c>
      <c r="R536" s="1">
        <v>2E-3</v>
      </c>
      <c r="S536" s="1">
        <v>2.0999999999999999E-3</v>
      </c>
      <c r="T536" s="1">
        <v>0.25629999999999997</v>
      </c>
      <c r="U536" s="1">
        <v>3.6799999999999999E-2</v>
      </c>
      <c r="V536" s="1">
        <v>0.18709999999999999</v>
      </c>
      <c r="W536" s="1">
        <v>0.5837</v>
      </c>
      <c r="X536" s="1">
        <v>0.18709999999999999</v>
      </c>
      <c r="Y536" s="1">
        <v>0.33639999999999998</v>
      </c>
      <c r="Z536" s="1" t="s">
        <v>1673</v>
      </c>
      <c r="AA536" s="1">
        <v>0.14940000000000001</v>
      </c>
      <c r="AB536" s="1">
        <v>851</v>
      </c>
    </row>
    <row r="537" spans="1:28" x14ac:dyDescent="0.3">
      <c r="A537" s="1">
        <v>536</v>
      </c>
      <c r="B537" s="1" t="s">
        <v>1682</v>
      </c>
      <c r="C537" s="1">
        <v>7.3000000000000001E-3</v>
      </c>
      <c r="D537" s="1">
        <v>4.7000000000000002E-3</v>
      </c>
      <c r="E537" s="1">
        <v>0.1729</v>
      </c>
      <c r="F537" s="1">
        <v>2.93E-2</v>
      </c>
      <c r="G537" s="1">
        <v>7.9000000000000008E-3</v>
      </c>
      <c r="H537" s="1">
        <v>2.75E-2</v>
      </c>
      <c r="I537" s="1">
        <v>5.4999999999999997E-3</v>
      </c>
      <c r="J537" s="1">
        <v>6.3E-2</v>
      </c>
      <c r="K537" s="1">
        <v>4.7699999999999999E-2</v>
      </c>
      <c r="L537" s="1">
        <v>9.1000000000000004E-3</v>
      </c>
      <c r="M537" s="1">
        <v>1.4E-3</v>
      </c>
      <c r="N537" s="1">
        <v>0.3715</v>
      </c>
      <c r="O537" s="1">
        <v>1.6000000000000001E-3</v>
      </c>
      <c r="P537" s="1">
        <v>1.5900000000000001E-2</v>
      </c>
      <c r="Q537" s="1">
        <v>7.5999999999999998E-2</v>
      </c>
      <c r="R537" s="1">
        <v>5.2499999999999998E-2</v>
      </c>
      <c r="S537" s="1">
        <v>4.7100000000000003E-2</v>
      </c>
      <c r="T537" s="1">
        <v>4.2200000000000001E-2</v>
      </c>
      <c r="U537" s="1">
        <v>1.5E-3</v>
      </c>
      <c r="V537" s="1">
        <v>1.55E-2</v>
      </c>
      <c r="W537" s="1">
        <v>0.71819999999999995</v>
      </c>
      <c r="X537" s="1">
        <v>4.7100000000000003E-2</v>
      </c>
      <c r="Y537" s="1">
        <v>0.3715</v>
      </c>
      <c r="Z537" s="1" t="s">
        <v>1677</v>
      </c>
      <c r="AA537" s="1">
        <v>0.32440000000000002</v>
      </c>
      <c r="AB537" s="1">
        <v>851</v>
      </c>
    </row>
    <row r="538" spans="1:28" x14ac:dyDescent="0.3">
      <c r="A538" s="1">
        <v>537</v>
      </c>
      <c r="B538" s="1" t="s">
        <v>1677</v>
      </c>
      <c r="C538" s="1">
        <v>4.7300000000000002E-2</v>
      </c>
      <c r="D538" s="1">
        <v>4.1000000000000003E-3</v>
      </c>
      <c r="E538" s="1">
        <v>0.1603</v>
      </c>
      <c r="F538" s="1">
        <v>4.4600000000000001E-2</v>
      </c>
      <c r="G538" s="1">
        <v>7.4000000000000003E-3</v>
      </c>
      <c r="H538" s="1">
        <v>0.44819999999999999</v>
      </c>
      <c r="I538" s="1">
        <v>5.1999999999999998E-3</v>
      </c>
      <c r="J538" s="1">
        <v>1.72E-2</v>
      </c>
      <c r="K538" s="1">
        <v>2.6499999999999999E-2</v>
      </c>
      <c r="L538" s="1">
        <v>1.5100000000000001E-2</v>
      </c>
      <c r="M538" s="1">
        <v>1.6999999999999999E-3</v>
      </c>
      <c r="N538" s="1">
        <v>9.1399999999999995E-2</v>
      </c>
      <c r="O538" s="1">
        <v>1.47E-2</v>
      </c>
      <c r="P538" s="1">
        <v>2.1399999999999999E-2</v>
      </c>
      <c r="Q538" s="1">
        <v>1.41E-2</v>
      </c>
      <c r="R538" s="1">
        <v>2.2100000000000002E-2</v>
      </c>
      <c r="S538" s="1">
        <v>2.8899999999999999E-2</v>
      </c>
      <c r="T538" s="1">
        <v>2.2499999999999999E-2</v>
      </c>
      <c r="U538" s="1">
        <v>4.0000000000000002E-4</v>
      </c>
      <c r="V538" s="1">
        <v>7.1000000000000004E-3</v>
      </c>
      <c r="W538" s="1">
        <v>0.66610000000000003</v>
      </c>
      <c r="X538" s="1">
        <v>9.1399999999999995E-2</v>
      </c>
      <c r="Y538" s="1">
        <v>0.44819999999999999</v>
      </c>
      <c r="Z538" s="1" t="s">
        <v>1671</v>
      </c>
      <c r="AA538" s="1">
        <v>0.35680000000000001</v>
      </c>
      <c r="AB538" s="1">
        <v>851</v>
      </c>
    </row>
    <row r="539" spans="1:28" x14ac:dyDescent="0.3">
      <c r="A539" s="1">
        <v>538</v>
      </c>
      <c r="B539" s="1" t="s">
        <v>1669</v>
      </c>
      <c r="C539" s="1">
        <v>3.0300000000000001E-2</v>
      </c>
      <c r="D539" s="1">
        <v>5.4000000000000003E-3</v>
      </c>
      <c r="E539" s="1">
        <v>0.1346</v>
      </c>
      <c r="F539" s="1">
        <v>0.2717</v>
      </c>
      <c r="G539" s="1">
        <v>2E-3</v>
      </c>
      <c r="H539" s="1">
        <v>0.01</v>
      </c>
      <c r="I539" s="1">
        <v>4.2599999999999999E-2</v>
      </c>
      <c r="J539" s="1">
        <v>1.06E-2</v>
      </c>
      <c r="K539" s="1">
        <v>0.18509999999999999</v>
      </c>
      <c r="L539" s="1">
        <v>6.1000000000000004E-3</v>
      </c>
      <c r="M539" s="1">
        <v>7.3000000000000001E-3</v>
      </c>
      <c r="N539" s="1">
        <v>7.0900000000000005E-2</v>
      </c>
      <c r="O539" s="1">
        <v>1.6999999999999999E-3</v>
      </c>
      <c r="P539" s="1">
        <v>6.7799999999999999E-2</v>
      </c>
      <c r="Q539" s="1">
        <v>8.5800000000000001E-2</v>
      </c>
      <c r="R539" s="1">
        <v>2.93E-2</v>
      </c>
      <c r="S539" s="1">
        <v>1.4E-2</v>
      </c>
      <c r="T539" s="1">
        <v>1.8800000000000001E-2</v>
      </c>
      <c r="U539" s="1">
        <v>4.0000000000000002E-4</v>
      </c>
      <c r="V539" s="1">
        <v>5.5999999999999999E-3</v>
      </c>
      <c r="W539" s="1">
        <v>0.74770000000000003</v>
      </c>
      <c r="X539" s="1">
        <v>0.2717</v>
      </c>
      <c r="Y539" s="1">
        <v>0.2717</v>
      </c>
      <c r="Z539" s="1" t="s">
        <v>1669</v>
      </c>
      <c r="AA539" s="1">
        <v>0</v>
      </c>
      <c r="AB539" s="1">
        <v>851</v>
      </c>
    </row>
    <row r="540" spans="1:28" x14ac:dyDescent="0.3">
      <c r="A540" s="1">
        <v>539</v>
      </c>
      <c r="B540" s="1" t="s">
        <v>1674</v>
      </c>
      <c r="C540" s="1">
        <v>5.2999999999999999E-2</v>
      </c>
      <c r="D540" s="1">
        <v>1.34E-2</v>
      </c>
      <c r="E540" s="1">
        <v>4.3900000000000002E-2</v>
      </c>
      <c r="F540" s="1">
        <v>4.7399999999999998E-2</v>
      </c>
      <c r="G540" s="1">
        <v>2.7300000000000001E-2</v>
      </c>
      <c r="H540" s="1">
        <v>0.1479</v>
      </c>
      <c r="I540" s="1">
        <v>1.84E-2</v>
      </c>
      <c r="J540" s="1">
        <v>4.0599999999999997E-2</v>
      </c>
      <c r="K540" s="1">
        <v>4.5499999999999999E-2</v>
      </c>
      <c r="L540" s="1">
        <v>6.9800000000000001E-2</v>
      </c>
      <c r="M540" s="1">
        <v>1.6899999999999998E-2</v>
      </c>
      <c r="N540" s="1">
        <v>6.3600000000000004E-2</v>
      </c>
      <c r="O540" s="1">
        <v>3.5499999999999997E-2</v>
      </c>
      <c r="P540" s="1">
        <v>8.6199999999999999E-2</v>
      </c>
      <c r="Q540" s="1">
        <v>7.1999999999999995E-2</v>
      </c>
      <c r="R540" s="1">
        <v>6.4199999999999993E-2</v>
      </c>
      <c r="S540" s="1">
        <v>6.2600000000000003E-2</v>
      </c>
      <c r="T540" s="1">
        <v>4.9799999999999997E-2</v>
      </c>
      <c r="U540" s="1">
        <v>9.5999999999999992E-3</v>
      </c>
      <c r="V540" s="1">
        <v>3.2399999999999998E-2</v>
      </c>
      <c r="W540" s="1">
        <v>0.94279999999999997</v>
      </c>
      <c r="X540" s="1">
        <v>4.5499999999999999E-2</v>
      </c>
      <c r="Y540" s="1">
        <v>0.1479</v>
      </c>
      <c r="Z540" s="1" t="s">
        <v>1671</v>
      </c>
      <c r="AA540" s="1">
        <v>0.1023</v>
      </c>
      <c r="AB540" s="1">
        <v>851</v>
      </c>
    </row>
    <row r="541" spans="1:28" x14ac:dyDescent="0.3">
      <c r="A541" s="1">
        <v>540</v>
      </c>
      <c r="B541" s="1" t="s">
        <v>1677</v>
      </c>
      <c r="C541" s="1">
        <v>5.16E-2</v>
      </c>
      <c r="D541" s="1">
        <v>1.2999999999999999E-2</v>
      </c>
      <c r="E541" s="1">
        <v>8.7400000000000005E-2</v>
      </c>
      <c r="F541" s="1">
        <v>5.8900000000000001E-2</v>
      </c>
      <c r="G541" s="1">
        <v>2.6200000000000001E-2</v>
      </c>
      <c r="H541" s="1">
        <v>0.1772</v>
      </c>
      <c r="I541" s="1">
        <v>3.9100000000000003E-2</v>
      </c>
      <c r="J541" s="1">
        <v>3.5099999999999999E-2</v>
      </c>
      <c r="K541" s="1">
        <v>6.0400000000000002E-2</v>
      </c>
      <c r="L541" s="1">
        <v>6.2199999999999998E-2</v>
      </c>
      <c r="M541" s="1">
        <v>1.5900000000000001E-2</v>
      </c>
      <c r="N541" s="1">
        <v>5.2600000000000001E-2</v>
      </c>
      <c r="O541" s="1">
        <v>0.04</v>
      </c>
      <c r="P541" s="1">
        <v>3.4000000000000002E-2</v>
      </c>
      <c r="Q541" s="1">
        <v>6.1499999999999999E-2</v>
      </c>
      <c r="R541" s="1">
        <v>6.3100000000000003E-2</v>
      </c>
      <c r="S541" s="1">
        <v>4.7899999999999998E-2</v>
      </c>
      <c r="T541" s="1">
        <v>4.3799999999999999E-2</v>
      </c>
      <c r="U541" s="1">
        <v>9.1999999999999998E-3</v>
      </c>
      <c r="V541" s="1">
        <v>2.12E-2</v>
      </c>
      <c r="W541" s="1">
        <v>0.93300000000000005</v>
      </c>
      <c r="X541" s="1">
        <v>5.2600000000000001E-2</v>
      </c>
      <c r="Y541" s="1">
        <v>0.1772</v>
      </c>
      <c r="Z541" s="1" t="s">
        <v>1671</v>
      </c>
      <c r="AA541" s="1">
        <v>0.1246</v>
      </c>
      <c r="AB541" s="1">
        <v>851</v>
      </c>
    </row>
    <row r="542" spans="1:28" x14ac:dyDescent="0.3">
      <c r="A542" s="1">
        <v>541</v>
      </c>
      <c r="B542" s="1" t="s">
        <v>1669</v>
      </c>
      <c r="C542" s="1">
        <v>5.0700000000000002E-2</v>
      </c>
      <c r="D542" s="1">
        <v>1.3599999999999999E-2</v>
      </c>
      <c r="E542" s="1">
        <v>7.7799999999999994E-2</v>
      </c>
      <c r="F542" s="1">
        <v>6.83E-2</v>
      </c>
      <c r="G542" s="1">
        <v>2.7900000000000001E-2</v>
      </c>
      <c r="H542" s="1">
        <v>5.6399999999999999E-2</v>
      </c>
      <c r="I542" s="1">
        <v>2.1899999999999999E-2</v>
      </c>
      <c r="J542" s="1">
        <v>5.28E-2</v>
      </c>
      <c r="K542" s="1">
        <v>0.1515</v>
      </c>
      <c r="L542" s="1">
        <v>6.25E-2</v>
      </c>
      <c r="M542" s="1">
        <v>1.7999999999999999E-2</v>
      </c>
      <c r="N542" s="1">
        <v>4.4200000000000003E-2</v>
      </c>
      <c r="O542" s="1">
        <v>3.61E-2</v>
      </c>
      <c r="P542" s="1">
        <v>3.7999999999999999E-2</v>
      </c>
      <c r="Q542" s="1">
        <v>9.0700000000000003E-2</v>
      </c>
      <c r="R542" s="1">
        <v>5.8000000000000003E-2</v>
      </c>
      <c r="S542" s="1">
        <v>4.82E-2</v>
      </c>
      <c r="T542" s="1">
        <v>5.0999999999999997E-2</v>
      </c>
      <c r="U542" s="1">
        <v>9.1000000000000004E-3</v>
      </c>
      <c r="V542" s="1">
        <v>2.3E-2</v>
      </c>
      <c r="W542" s="1">
        <v>0.94040000000000001</v>
      </c>
      <c r="X542" s="1">
        <v>6.83E-2</v>
      </c>
      <c r="Y542" s="1">
        <v>0.1515</v>
      </c>
      <c r="Z542" s="1" t="s">
        <v>1674</v>
      </c>
      <c r="AA542" s="1">
        <v>8.3099999999999993E-2</v>
      </c>
      <c r="AB542" s="1">
        <v>851</v>
      </c>
    </row>
    <row r="543" spans="1:28" x14ac:dyDescent="0.3">
      <c r="A543" s="1">
        <v>542</v>
      </c>
      <c r="B543" s="1" t="s">
        <v>1680</v>
      </c>
      <c r="C543" s="1">
        <v>6.5100000000000005E-2</v>
      </c>
      <c r="D543" s="1">
        <v>1.2699999999999999E-2</v>
      </c>
      <c r="E543" s="1">
        <v>4.0099999999999997E-2</v>
      </c>
      <c r="F543" s="1">
        <v>6.7400000000000002E-2</v>
      </c>
      <c r="G543" s="1">
        <v>3.5900000000000001E-2</v>
      </c>
      <c r="H543" s="1">
        <v>6.3200000000000006E-2</v>
      </c>
      <c r="I543" s="1">
        <v>1.67E-2</v>
      </c>
      <c r="J543" s="1">
        <v>5.1499999999999997E-2</v>
      </c>
      <c r="K543" s="1">
        <v>0.10440000000000001</v>
      </c>
      <c r="L543" s="1">
        <v>6.7400000000000002E-2</v>
      </c>
      <c r="M543" s="1">
        <v>1.9E-2</v>
      </c>
      <c r="N543" s="1">
        <v>2.98E-2</v>
      </c>
      <c r="O543" s="1">
        <v>5.3199999999999997E-2</v>
      </c>
      <c r="P543" s="1">
        <v>3.3700000000000001E-2</v>
      </c>
      <c r="Q543" s="1">
        <v>6.7699999999999996E-2</v>
      </c>
      <c r="R543" s="1">
        <v>6.5799999999999997E-2</v>
      </c>
      <c r="S543" s="1">
        <v>6.6600000000000006E-2</v>
      </c>
      <c r="T543" s="1">
        <v>6.1199999999999997E-2</v>
      </c>
      <c r="U543" s="1">
        <v>3.5200000000000002E-2</v>
      </c>
      <c r="V543" s="1">
        <v>4.3299999999999998E-2</v>
      </c>
      <c r="W543" s="1">
        <v>0.96599999999999997</v>
      </c>
      <c r="X543" s="1">
        <v>6.7699999999999996E-2</v>
      </c>
      <c r="Y543" s="1">
        <v>0.10440000000000001</v>
      </c>
      <c r="Z543" s="1" t="s">
        <v>1674</v>
      </c>
      <c r="AA543" s="1">
        <v>3.6700000000000003E-2</v>
      </c>
      <c r="AB543" s="1">
        <v>851</v>
      </c>
    </row>
    <row r="544" spans="1:28" x14ac:dyDescent="0.3">
      <c r="A544" s="1">
        <v>543</v>
      </c>
      <c r="B544" s="1" t="s">
        <v>1675</v>
      </c>
      <c r="C544" s="1">
        <v>5.9700000000000003E-2</v>
      </c>
      <c r="D544" s="1">
        <v>2.1100000000000001E-2</v>
      </c>
      <c r="E544" s="1">
        <v>3.7999999999999999E-2</v>
      </c>
      <c r="F544" s="1">
        <v>6.8099999999999994E-2</v>
      </c>
      <c r="G544" s="1">
        <v>3.5799999999999998E-2</v>
      </c>
      <c r="H544" s="1">
        <v>4.5600000000000002E-2</v>
      </c>
      <c r="I544" s="1">
        <v>6.6199999999999995E-2</v>
      </c>
      <c r="J544" s="1">
        <v>4.41E-2</v>
      </c>
      <c r="K544" s="1">
        <v>5.0999999999999997E-2</v>
      </c>
      <c r="L544" s="1">
        <v>7.0699999999999999E-2</v>
      </c>
      <c r="M544" s="1">
        <v>2.7199999999999998E-2</v>
      </c>
      <c r="N544" s="1">
        <v>5.7700000000000001E-2</v>
      </c>
      <c r="O544" s="1">
        <v>3.78E-2</v>
      </c>
      <c r="P544" s="1">
        <v>9.5299999999999996E-2</v>
      </c>
      <c r="Q544" s="1">
        <v>5.6899999999999999E-2</v>
      </c>
      <c r="R544" s="1">
        <v>5.79E-2</v>
      </c>
      <c r="S544" s="1">
        <v>4.2000000000000003E-2</v>
      </c>
      <c r="T544" s="1">
        <v>6.13E-2</v>
      </c>
      <c r="U544" s="1">
        <v>8.8999999999999999E-3</v>
      </c>
      <c r="V544" s="1">
        <v>5.4800000000000001E-2</v>
      </c>
      <c r="W544" s="1">
        <v>0.9738</v>
      </c>
      <c r="X544" s="1">
        <v>7.0699999999999999E-2</v>
      </c>
      <c r="Y544" s="1">
        <v>9.5299999999999996E-2</v>
      </c>
      <c r="Z544" s="1" t="s">
        <v>1679</v>
      </c>
      <c r="AA544" s="1">
        <v>2.46E-2</v>
      </c>
      <c r="AB544" s="1">
        <v>851</v>
      </c>
    </row>
    <row r="545" spans="1:28" x14ac:dyDescent="0.3">
      <c r="A545" s="1">
        <v>544</v>
      </c>
      <c r="B545" s="1" t="s">
        <v>1677</v>
      </c>
      <c r="C545" s="1">
        <v>2.6599999999999999E-2</v>
      </c>
      <c r="D545" s="1">
        <v>2.3999999999999998E-3</v>
      </c>
      <c r="E545" s="1">
        <v>6.7999999999999996E-3</v>
      </c>
      <c r="F545" s="1">
        <v>1.0800000000000001E-2</v>
      </c>
      <c r="G545" s="1">
        <v>8.8099999999999998E-2</v>
      </c>
      <c r="H545" s="1">
        <v>9.9000000000000008E-3</v>
      </c>
      <c r="I545" s="1">
        <v>1.7899999999999999E-2</v>
      </c>
      <c r="J545" s="1">
        <v>1.7000000000000001E-2</v>
      </c>
      <c r="K545" s="1">
        <v>0.19239999999999999</v>
      </c>
      <c r="L545" s="1">
        <v>6.4100000000000004E-2</v>
      </c>
      <c r="M545" s="1">
        <v>1E-3</v>
      </c>
      <c r="N545" s="1">
        <v>5.3699999999999998E-2</v>
      </c>
      <c r="O545" s="1">
        <v>0.14960000000000001</v>
      </c>
      <c r="P545" s="1">
        <v>1.06E-2</v>
      </c>
      <c r="Q545" s="1">
        <v>0.2525</v>
      </c>
      <c r="R545" s="1">
        <v>2.3699999999999999E-2</v>
      </c>
      <c r="S545" s="1">
        <v>7.0000000000000001E-3</v>
      </c>
      <c r="T545" s="1">
        <v>6.4000000000000003E-3</v>
      </c>
      <c r="U545" s="1">
        <v>3.5000000000000001E-3</v>
      </c>
      <c r="V545" s="1">
        <v>5.6000000000000001E-2</v>
      </c>
      <c r="W545" s="1">
        <v>0.75739999999999996</v>
      </c>
      <c r="X545" s="1">
        <v>5.3699999999999998E-2</v>
      </c>
      <c r="Y545" s="1">
        <v>0.2525</v>
      </c>
      <c r="Z545" s="1" t="s">
        <v>1680</v>
      </c>
      <c r="AA545" s="1">
        <v>0.1988</v>
      </c>
      <c r="AB545" s="1">
        <v>851</v>
      </c>
    </row>
    <row r="546" spans="1:28" x14ac:dyDescent="0.3">
      <c r="A546" s="1">
        <v>545</v>
      </c>
      <c r="B546" s="1" t="s">
        <v>1675</v>
      </c>
      <c r="C546" s="1">
        <v>3.8E-3</v>
      </c>
      <c r="D546" s="1">
        <v>6.7000000000000002E-3</v>
      </c>
      <c r="E546" s="1">
        <v>1.1000000000000001E-3</v>
      </c>
      <c r="F546" s="1">
        <v>2.5000000000000001E-3</v>
      </c>
      <c r="G546" s="1">
        <v>0.16869999999999999</v>
      </c>
      <c r="H546" s="1">
        <v>1.5E-3</v>
      </c>
      <c r="I546" s="1">
        <v>5.0000000000000001E-4</v>
      </c>
      <c r="J546" s="1">
        <v>0.25700000000000001</v>
      </c>
      <c r="K546" s="1">
        <v>2.8999999999999998E-3</v>
      </c>
      <c r="L546" s="1">
        <v>0.49480000000000002</v>
      </c>
      <c r="M546" s="1">
        <v>1.03E-2</v>
      </c>
      <c r="N546" s="1">
        <v>8.9999999999999998E-4</v>
      </c>
      <c r="O546" s="1">
        <v>1.24E-2</v>
      </c>
      <c r="P546" s="1">
        <v>8.9999999999999998E-4</v>
      </c>
      <c r="Q546" s="1">
        <v>6.4000000000000003E-3</v>
      </c>
      <c r="R546" s="1">
        <v>2.3999999999999998E-3</v>
      </c>
      <c r="S546" s="1">
        <v>1.4E-3</v>
      </c>
      <c r="T546" s="1">
        <v>2.2499999999999999E-2</v>
      </c>
      <c r="U546" s="1">
        <v>2.5000000000000001E-3</v>
      </c>
      <c r="V546" s="1">
        <v>8.0000000000000004E-4</v>
      </c>
      <c r="W546" s="1">
        <v>0.46100000000000002</v>
      </c>
      <c r="X546" s="1">
        <v>0.49480000000000002</v>
      </c>
      <c r="Y546" s="1">
        <v>0.49480000000000002</v>
      </c>
      <c r="Z546" s="1" t="s">
        <v>1675</v>
      </c>
      <c r="AA546" s="1">
        <v>0</v>
      </c>
      <c r="AB546" s="1">
        <v>851</v>
      </c>
    </row>
    <row r="547" spans="1:28" x14ac:dyDescent="0.3">
      <c r="A547" s="1">
        <v>546</v>
      </c>
      <c r="B547" s="1" t="s">
        <v>1681</v>
      </c>
      <c r="C547" s="1">
        <v>1.44E-2</v>
      </c>
      <c r="D547" s="1">
        <v>1.12E-2</v>
      </c>
      <c r="E547" s="1">
        <v>0.2341</v>
      </c>
      <c r="F547" s="1">
        <v>4.1000000000000002E-2</v>
      </c>
      <c r="G547" s="1">
        <v>1.1000000000000001E-3</v>
      </c>
      <c r="H547" s="1">
        <v>2.18E-2</v>
      </c>
      <c r="I547" s="1">
        <v>3.3E-3</v>
      </c>
      <c r="J547" s="1">
        <v>2.7000000000000001E-3</v>
      </c>
      <c r="K547" s="1">
        <v>2.0799999999999999E-2</v>
      </c>
      <c r="L547" s="1">
        <v>9.4000000000000004E-3</v>
      </c>
      <c r="M547" s="1">
        <v>5.3E-3</v>
      </c>
      <c r="N547" s="1">
        <v>3.5900000000000001E-2</v>
      </c>
      <c r="O547" s="1">
        <v>8.6300000000000002E-2</v>
      </c>
      <c r="P547" s="1">
        <v>9.1999999999999998E-3</v>
      </c>
      <c r="Q547" s="1">
        <v>1.6799999999999999E-2</v>
      </c>
      <c r="R547" s="1">
        <v>0.3332</v>
      </c>
      <c r="S547" s="1">
        <v>0.14549999999999999</v>
      </c>
      <c r="T547" s="1">
        <v>6.7999999999999996E-3</v>
      </c>
      <c r="U547" s="1">
        <v>4.0000000000000002E-4</v>
      </c>
      <c r="V547" s="1">
        <v>1E-3</v>
      </c>
      <c r="W547" s="1">
        <v>0.66520000000000001</v>
      </c>
      <c r="X547" s="1">
        <v>0.3332</v>
      </c>
      <c r="Y547" s="1">
        <v>0.3332</v>
      </c>
      <c r="Z547" s="1" t="s">
        <v>1681</v>
      </c>
      <c r="AA547" s="1">
        <v>0</v>
      </c>
      <c r="AB547" s="1">
        <v>851</v>
      </c>
    </row>
    <row r="548" spans="1:28" x14ac:dyDescent="0.3">
      <c r="A548" s="1">
        <v>547</v>
      </c>
      <c r="B548" s="1" t="s">
        <v>1671</v>
      </c>
      <c r="C548" s="1">
        <v>7.5600000000000001E-2</v>
      </c>
      <c r="D548" s="1">
        <v>2.5000000000000001E-3</v>
      </c>
      <c r="E548" s="1">
        <v>4.7000000000000002E-3</v>
      </c>
      <c r="F548" s="1">
        <v>2.1499999999999998E-2</v>
      </c>
      <c r="G548" s="1">
        <v>5.1999999999999998E-3</v>
      </c>
      <c r="H548" s="1">
        <v>4.2299999999999997E-2</v>
      </c>
      <c r="I548" s="1">
        <v>8.0999999999999996E-3</v>
      </c>
      <c r="J548" s="1">
        <v>6.1699999999999998E-2</v>
      </c>
      <c r="K548" s="1">
        <v>4.8000000000000001E-2</v>
      </c>
      <c r="L548" s="1">
        <v>3.2599999999999997E-2</v>
      </c>
      <c r="M548" s="1">
        <v>4.5999999999999999E-3</v>
      </c>
      <c r="N548" s="1">
        <v>1.9900000000000001E-2</v>
      </c>
      <c r="O548" s="1">
        <v>0.11940000000000001</v>
      </c>
      <c r="P548" s="1">
        <v>1.15E-2</v>
      </c>
      <c r="Q548" s="1">
        <v>4.07E-2</v>
      </c>
      <c r="R548" s="1">
        <v>0.1072</v>
      </c>
      <c r="S548" s="1">
        <v>4.9200000000000001E-2</v>
      </c>
      <c r="T548" s="1">
        <v>0.32040000000000002</v>
      </c>
      <c r="U548" s="1">
        <v>2.5999999999999999E-3</v>
      </c>
      <c r="V548" s="1">
        <v>2.2499999999999999E-2</v>
      </c>
      <c r="W548" s="1">
        <v>0.78049999999999997</v>
      </c>
      <c r="X548" s="1">
        <v>4.2299999999999997E-2</v>
      </c>
      <c r="Y548" s="1">
        <v>0.32040000000000002</v>
      </c>
      <c r="Z548" s="1" t="s">
        <v>1683</v>
      </c>
      <c r="AA548" s="1">
        <v>0.2782</v>
      </c>
      <c r="AB548" s="1">
        <v>851</v>
      </c>
    </row>
    <row r="549" spans="1:28" x14ac:dyDescent="0.3">
      <c r="A549" s="1">
        <v>548</v>
      </c>
      <c r="B549" s="1" t="s">
        <v>1677</v>
      </c>
      <c r="C549" s="1">
        <v>7.3499999999999996E-2</v>
      </c>
      <c r="D549" s="1">
        <v>4.0000000000000002E-4</v>
      </c>
      <c r="E549" s="1">
        <v>0.12720000000000001</v>
      </c>
      <c r="F549" s="1">
        <v>0.32740000000000002</v>
      </c>
      <c r="G549" s="1">
        <v>3.5000000000000001E-3</v>
      </c>
      <c r="H549" s="1">
        <v>5.4600000000000003E-2</v>
      </c>
      <c r="I549" s="1">
        <v>6.4000000000000003E-3</v>
      </c>
      <c r="J549" s="1">
        <v>1.15E-2</v>
      </c>
      <c r="K549" s="1">
        <v>0.1207</v>
      </c>
      <c r="L549" s="1">
        <v>8.8000000000000005E-3</v>
      </c>
      <c r="M549" s="1">
        <v>6.9999999999999999E-4</v>
      </c>
      <c r="N549" s="1">
        <v>5.6500000000000002E-2</v>
      </c>
      <c r="O549" s="1">
        <v>1.5699999999999999E-2</v>
      </c>
      <c r="P549" s="1">
        <v>5.6099999999999997E-2</v>
      </c>
      <c r="Q549" s="1">
        <v>2.8400000000000002E-2</v>
      </c>
      <c r="R549" s="1">
        <v>6.6900000000000001E-2</v>
      </c>
      <c r="S549" s="1">
        <v>2.0199999999999999E-2</v>
      </c>
      <c r="T549" s="1">
        <v>1.5699999999999999E-2</v>
      </c>
      <c r="U549" s="1">
        <v>4.0000000000000002E-4</v>
      </c>
      <c r="V549" s="1">
        <v>5.4999999999999997E-3</v>
      </c>
      <c r="W549" s="1">
        <v>0.74560000000000004</v>
      </c>
      <c r="X549" s="1">
        <v>5.6500000000000002E-2</v>
      </c>
      <c r="Y549" s="1">
        <v>0.32740000000000002</v>
      </c>
      <c r="Z549" s="1" t="s">
        <v>1669</v>
      </c>
      <c r="AA549" s="1">
        <v>0.27089999999999997</v>
      </c>
      <c r="AB549" s="1">
        <v>851</v>
      </c>
    </row>
    <row r="550" spans="1:28" x14ac:dyDescent="0.3">
      <c r="A550" s="1">
        <v>549</v>
      </c>
      <c r="B550" s="1" t="s">
        <v>1669</v>
      </c>
      <c r="C550" s="1">
        <v>4.4200000000000003E-2</v>
      </c>
      <c r="D550" s="1">
        <v>9.2999999999999992E-3</v>
      </c>
      <c r="E550" s="1">
        <v>7.3200000000000001E-2</v>
      </c>
      <c r="F550" s="1">
        <v>0.13689999999999999</v>
      </c>
      <c r="G550" s="1">
        <v>9.9000000000000008E-3</v>
      </c>
      <c r="H550" s="1">
        <v>4.0000000000000001E-3</v>
      </c>
      <c r="I550" s="1">
        <v>2.3999999999999998E-3</v>
      </c>
      <c r="J550" s="1">
        <v>7.4899999999999994E-2</v>
      </c>
      <c r="K550" s="1">
        <v>6.4000000000000003E-3</v>
      </c>
      <c r="L550" s="1">
        <v>0.22550000000000001</v>
      </c>
      <c r="M550" s="1">
        <v>5.2200000000000003E-2</v>
      </c>
      <c r="N550" s="1">
        <v>8.5000000000000006E-3</v>
      </c>
      <c r="O550" s="1">
        <v>1.9E-3</v>
      </c>
      <c r="P550" s="1">
        <v>0.15459999999999999</v>
      </c>
      <c r="Q550" s="1">
        <v>4.1999999999999997E-3</v>
      </c>
      <c r="R550" s="1">
        <v>7.7000000000000002E-3</v>
      </c>
      <c r="S550" s="1">
        <v>6.5500000000000003E-2</v>
      </c>
      <c r="T550" s="1">
        <v>0.1071</v>
      </c>
      <c r="U550" s="1">
        <v>3.8999999999999998E-3</v>
      </c>
      <c r="V550" s="1">
        <v>7.9000000000000008E-3</v>
      </c>
      <c r="W550" s="1">
        <v>0.7752</v>
      </c>
      <c r="X550" s="1">
        <v>0.13689999999999999</v>
      </c>
      <c r="Y550" s="1">
        <v>0.22550000000000001</v>
      </c>
      <c r="Z550" s="1" t="s">
        <v>1675</v>
      </c>
      <c r="AA550" s="1">
        <v>8.8499999999999995E-2</v>
      </c>
      <c r="AB550" s="1">
        <v>851</v>
      </c>
    </row>
    <row r="551" spans="1:28" x14ac:dyDescent="0.3">
      <c r="A551" s="1">
        <v>550</v>
      </c>
      <c r="B551" s="1" t="s">
        <v>1674</v>
      </c>
      <c r="C551" s="1">
        <v>2.0999999999999999E-3</v>
      </c>
      <c r="D551" s="1">
        <v>2.5000000000000001E-3</v>
      </c>
      <c r="E551" s="1">
        <v>1.2999999999999999E-3</v>
      </c>
      <c r="F551" s="1">
        <v>3.3999999999999998E-3</v>
      </c>
      <c r="G551" s="1">
        <v>8.0000000000000004E-4</v>
      </c>
      <c r="H551" s="1">
        <v>1.6000000000000001E-3</v>
      </c>
      <c r="I551" s="1">
        <v>8.9999999999999998E-4</v>
      </c>
      <c r="J551" s="1">
        <v>4.1999999999999997E-3</v>
      </c>
      <c r="K551" s="1">
        <v>0.83509999999999995</v>
      </c>
      <c r="L551" s="1">
        <v>5.7999999999999996E-3</v>
      </c>
      <c r="M551" s="1">
        <v>5.9999999999999995E-4</v>
      </c>
      <c r="N551" s="1">
        <v>1.2999999999999999E-3</v>
      </c>
      <c r="O551" s="1">
        <v>1.1000000000000001E-3</v>
      </c>
      <c r="P551" s="1">
        <v>1.5699999999999999E-2</v>
      </c>
      <c r="Q551" s="1">
        <v>0.1132</v>
      </c>
      <c r="R551" s="1">
        <v>4.5999999999999999E-3</v>
      </c>
      <c r="S551" s="1">
        <v>1.5E-3</v>
      </c>
      <c r="T551" s="1">
        <v>3.2000000000000002E-3</v>
      </c>
      <c r="U551" s="1">
        <v>2.9999999999999997E-4</v>
      </c>
      <c r="V551" s="1">
        <v>8.0000000000000004E-4</v>
      </c>
      <c r="W551" s="1">
        <v>0.2253</v>
      </c>
      <c r="X551" s="1">
        <v>0.83509999999999995</v>
      </c>
      <c r="Y551" s="1">
        <v>0.83509999999999995</v>
      </c>
      <c r="Z551" s="1" t="s">
        <v>1674</v>
      </c>
      <c r="AA551" s="1">
        <v>0</v>
      </c>
      <c r="AB551" s="1">
        <v>851</v>
      </c>
    </row>
    <row r="552" spans="1:28" x14ac:dyDescent="0.3">
      <c r="A552" s="1">
        <v>551</v>
      </c>
      <c r="B552" s="1" t="s">
        <v>1680</v>
      </c>
      <c r="C552" s="1">
        <v>2.4799999999999999E-2</v>
      </c>
      <c r="D552" s="1">
        <v>3.3E-3</v>
      </c>
      <c r="E552" s="1">
        <v>3.0700000000000002E-2</v>
      </c>
      <c r="F552" s="1">
        <v>7.7499999999999999E-2</v>
      </c>
      <c r="G552" s="1">
        <v>1E-3</v>
      </c>
      <c r="H552" s="1">
        <v>3.0999999999999999E-3</v>
      </c>
      <c r="I552" s="1">
        <v>2.0299999999999999E-2</v>
      </c>
      <c r="J552" s="1">
        <v>1.15E-2</v>
      </c>
      <c r="K552" s="1">
        <v>0.1179</v>
      </c>
      <c r="L552" s="1">
        <v>3.1199999999999999E-2</v>
      </c>
      <c r="M552" s="1">
        <v>1.5699999999999999E-2</v>
      </c>
      <c r="N552" s="1">
        <v>4.4499999999999998E-2</v>
      </c>
      <c r="O552" s="1">
        <v>1.2999999999999999E-3</v>
      </c>
      <c r="P552" s="1">
        <v>0.53790000000000004</v>
      </c>
      <c r="Q552" s="1">
        <v>3.7199999999999997E-2</v>
      </c>
      <c r="R552" s="1">
        <v>1.4999999999999999E-2</v>
      </c>
      <c r="S552" s="1">
        <v>2.3E-2</v>
      </c>
      <c r="T552" s="1">
        <v>2.8E-3</v>
      </c>
      <c r="U552" s="1">
        <v>2.9999999999999997E-4</v>
      </c>
      <c r="V552" s="1">
        <v>8.9999999999999998E-4</v>
      </c>
      <c r="W552" s="1">
        <v>0.59250000000000003</v>
      </c>
      <c r="X552" s="1">
        <v>3.7199999999999997E-2</v>
      </c>
      <c r="Y552" s="1">
        <v>0.53790000000000004</v>
      </c>
      <c r="Z552" s="1" t="s">
        <v>1679</v>
      </c>
      <c r="AA552" s="1">
        <v>0.50070000000000003</v>
      </c>
      <c r="AB552" s="1">
        <v>851</v>
      </c>
    </row>
    <row r="553" spans="1:28" x14ac:dyDescent="0.3">
      <c r="A553" s="1">
        <v>552</v>
      </c>
      <c r="B553" s="1" t="s">
        <v>1669</v>
      </c>
      <c r="C553" s="1">
        <v>0.1053</v>
      </c>
      <c r="D553" s="1">
        <v>6.7999999999999996E-3</v>
      </c>
      <c r="E553" s="1">
        <v>0.1444</v>
      </c>
      <c r="F553" s="1">
        <v>0.15279999999999999</v>
      </c>
      <c r="G553" s="1">
        <v>2.4299999999999999E-2</v>
      </c>
      <c r="H553" s="1">
        <v>4.1799999999999997E-2</v>
      </c>
      <c r="I553" s="1">
        <v>1.03E-2</v>
      </c>
      <c r="J553" s="1">
        <v>1.44E-2</v>
      </c>
      <c r="K553" s="1">
        <v>0.13819999999999999</v>
      </c>
      <c r="L553" s="1">
        <v>3.4700000000000002E-2</v>
      </c>
      <c r="M553" s="1">
        <v>7.3000000000000001E-3</v>
      </c>
      <c r="N553" s="1">
        <v>3.2099999999999997E-2</v>
      </c>
      <c r="O553" s="1">
        <v>1.6999999999999999E-3</v>
      </c>
      <c r="P553" s="1">
        <v>7.6499999999999999E-2</v>
      </c>
      <c r="Q553" s="1">
        <v>0.1159</v>
      </c>
      <c r="R553" s="1">
        <v>3.5700000000000003E-2</v>
      </c>
      <c r="S553" s="1">
        <v>1.01E-2</v>
      </c>
      <c r="T553" s="1">
        <v>1.41E-2</v>
      </c>
      <c r="U553" s="1">
        <v>1.18E-2</v>
      </c>
      <c r="V553" s="1">
        <v>2.1899999999999999E-2</v>
      </c>
      <c r="W553" s="1">
        <v>0.84240000000000004</v>
      </c>
      <c r="X553" s="1">
        <v>0.15279999999999999</v>
      </c>
      <c r="Y553" s="1">
        <v>0.15279999999999999</v>
      </c>
      <c r="Z553" s="1" t="s">
        <v>1669</v>
      </c>
      <c r="AA553" s="1">
        <v>0</v>
      </c>
      <c r="AB553" s="1">
        <v>851</v>
      </c>
    </row>
    <row r="554" spans="1:28" x14ac:dyDescent="0.3">
      <c r="A554" s="1">
        <v>553</v>
      </c>
      <c r="B554" s="1" t="s">
        <v>1673</v>
      </c>
      <c r="C554" s="1">
        <v>2.81E-2</v>
      </c>
      <c r="D554" s="1">
        <v>5.0000000000000001E-4</v>
      </c>
      <c r="E554" s="1">
        <v>1E-3</v>
      </c>
      <c r="F554" s="1">
        <v>1.1999999999999999E-3</v>
      </c>
      <c r="G554" s="1">
        <v>1.0999999999999999E-2</v>
      </c>
      <c r="H554" s="1">
        <v>1.4E-3</v>
      </c>
      <c r="I554" s="1">
        <v>5.0000000000000001E-4</v>
      </c>
      <c r="J554" s="1">
        <v>0.66710000000000003</v>
      </c>
      <c r="K554" s="1">
        <v>1.1999999999999999E-3</v>
      </c>
      <c r="L554" s="1">
        <v>0.1673</v>
      </c>
      <c r="M554" s="1">
        <v>3.0300000000000001E-2</v>
      </c>
      <c r="N554" s="1">
        <v>8.0000000000000004E-4</v>
      </c>
      <c r="O554" s="1">
        <v>1E-3</v>
      </c>
      <c r="P554" s="1">
        <v>8.0000000000000004E-4</v>
      </c>
      <c r="Q554" s="1">
        <v>1E-3</v>
      </c>
      <c r="R554" s="1">
        <v>1.4E-3</v>
      </c>
      <c r="S554" s="1">
        <v>3.3999999999999998E-3</v>
      </c>
      <c r="T554" s="1">
        <v>7.7899999999999997E-2</v>
      </c>
      <c r="U554" s="1">
        <v>2.9999999999999997E-4</v>
      </c>
      <c r="V554" s="1">
        <v>3.5999999999999999E-3</v>
      </c>
      <c r="W554" s="1">
        <v>0.38109999999999999</v>
      </c>
      <c r="X554" s="1">
        <v>0.66710000000000003</v>
      </c>
      <c r="Y554" s="1">
        <v>0.66710000000000003</v>
      </c>
      <c r="Z554" s="1" t="s">
        <v>1673</v>
      </c>
      <c r="AA554" s="1">
        <v>0</v>
      </c>
      <c r="AB554" s="1">
        <v>851</v>
      </c>
    </row>
    <row r="555" spans="1:28" x14ac:dyDescent="0.3">
      <c r="A555" s="1">
        <v>554</v>
      </c>
      <c r="B555" s="1" t="s">
        <v>1683</v>
      </c>
      <c r="C555" s="1">
        <v>2.5000000000000001E-3</v>
      </c>
      <c r="D555" s="1">
        <v>2.2000000000000001E-3</v>
      </c>
      <c r="E555" s="1">
        <v>1.6000000000000001E-3</v>
      </c>
      <c r="F555" s="1">
        <v>1.9E-3</v>
      </c>
      <c r="G555" s="1">
        <v>0.31040000000000001</v>
      </c>
      <c r="H555" s="1">
        <v>2.0999999999999999E-3</v>
      </c>
      <c r="I555" s="1">
        <v>4.7999999999999996E-3</v>
      </c>
      <c r="J555" s="1">
        <v>0.1545</v>
      </c>
      <c r="K555" s="1">
        <v>3.5999999999999999E-3</v>
      </c>
      <c r="L555" s="1">
        <v>4.48E-2</v>
      </c>
      <c r="M555" s="1">
        <v>1.0999999999999999E-2</v>
      </c>
      <c r="N555" s="1">
        <v>1.6000000000000001E-3</v>
      </c>
      <c r="O555" s="1">
        <v>1.4E-3</v>
      </c>
      <c r="P555" s="1">
        <v>1.2999999999999999E-3</v>
      </c>
      <c r="Q555" s="1">
        <v>8.0000000000000002E-3</v>
      </c>
      <c r="R555" s="1">
        <v>2.2000000000000001E-3</v>
      </c>
      <c r="S555" s="1">
        <v>1.8E-3</v>
      </c>
      <c r="T555" s="1">
        <v>0.1032</v>
      </c>
      <c r="U555" s="1">
        <v>5.3E-3</v>
      </c>
      <c r="V555" s="1">
        <v>0.33579999999999999</v>
      </c>
      <c r="W555" s="1">
        <v>0.5575</v>
      </c>
      <c r="X555" s="1">
        <v>0.1032</v>
      </c>
      <c r="Y555" s="1">
        <v>0.33579999999999999</v>
      </c>
      <c r="Z555" s="1" t="s">
        <v>1685</v>
      </c>
      <c r="AA555" s="1">
        <v>0.23250000000000001</v>
      </c>
      <c r="AB555" s="1">
        <v>851</v>
      </c>
    </row>
    <row r="556" spans="1:28" x14ac:dyDescent="0.3">
      <c r="A556" s="1">
        <v>555</v>
      </c>
      <c r="B556" s="1" t="s">
        <v>1677</v>
      </c>
      <c r="C556" s="1">
        <v>1.34E-2</v>
      </c>
      <c r="D556" s="1">
        <v>3.5999999999999999E-3</v>
      </c>
      <c r="E556" s="1">
        <v>0.1229</v>
      </c>
      <c r="F556" s="1">
        <v>0.24940000000000001</v>
      </c>
      <c r="G556" s="1">
        <v>2.0999999999999999E-3</v>
      </c>
      <c r="H556" s="1">
        <v>8.9999999999999993E-3</v>
      </c>
      <c r="I556" s="1">
        <v>3.4500000000000003E-2</v>
      </c>
      <c r="J556" s="1">
        <v>7.7999999999999996E-3</v>
      </c>
      <c r="K556" s="1">
        <v>7.2900000000000006E-2</v>
      </c>
      <c r="L556" s="1">
        <v>1.47E-2</v>
      </c>
      <c r="M556" s="1">
        <v>1.4E-3</v>
      </c>
      <c r="N556" s="1">
        <v>0.25180000000000002</v>
      </c>
      <c r="O556" s="1">
        <v>3.2000000000000002E-3</v>
      </c>
      <c r="P556" s="1">
        <v>6.0400000000000002E-2</v>
      </c>
      <c r="Q556" s="1">
        <v>6.2700000000000006E-2</v>
      </c>
      <c r="R556" s="1">
        <v>2.0500000000000001E-2</v>
      </c>
      <c r="S556" s="1">
        <v>5.79E-2</v>
      </c>
      <c r="T556" s="1">
        <v>7.4000000000000003E-3</v>
      </c>
      <c r="U556" s="1">
        <v>8.0000000000000004E-4</v>
      </c>
      <c r="V556" s="1">
        <v>3.5999999999999999E-3</v>
      </c>
      <c r="W556" s="1">
        <v>0.72409999999999997</v>
      </c>
      <c r="X556" s="1">
        <v>0.25180000000000002</v>
      </c>
      <c r="Y556" s="1">
        <v>0.25180000000000002</v>
      </c>
      <c r="Z556" s="1" t="s">
        <v>1677</v>
      </c>
      <c r="AA556" s="1">
        <v>0</v>
      </c>
      <c r="AB556" s="1">
        <v>851</v>
      </c>
    </row>
    <row r="557" spans="1:28" x14ac:dyDescent="0.3">
      <c r="A557" s="1">
        <v>556</v>
      </c>
      <c r="B557" s="1" t="s">
        <v>1672</v>
      </c>
      <c r="C557" s="1">
        <v>1.9099999999999999E-2</v>
      </c>
      <c r="D557" s="1">
        <v>2.7000000000000001E-3</v>
      </c>
      <c r="E557" s="1">
        <v>0.2752</v>
      </c>
      <c r="F557" s="1">
        <v>0.25340000000000001</v>
      </c>
      <c r="G557" s="1">
        <v>5.4999999999999997E-3</v>
      </c>
      <c r="H557" s="1">
        <v>2.5999999999999999E-2</v>
      </c>
      <c r="I557" s="1">
        <v>5.62E-2</v>
      </c>
      <c r="J557" s="1">
        <v>3.8E-3</v>
      </c>
      <c r="K557" s="1">
        <v>6.3600000000000004E-2</v>
      </c>
      <c r="L557" s="1">
        <v>1.78E-2</v>
      </c>
      <c r="M557" s="1">
        <v>2.2000000000000001E-3</v>
      </c>
      <c r="N557" s="1">
        <v>0.1016</v>
      </c>
      <c r="O557" s="1">
        <v>2.0999999999999999E-3</v>
      </c>
      <c r="P557" s="1">
        <v>7.3899999999999993E-2</v>
      </c>
      <c r="Q557" s="1">
        <v>2.98E-2</v>
      </c>
      <c r="R557" s="1">
        <v>1.78E-2</v>
      </c>
      <c r="S557" s="1">
        <v>2.7199999999999998E-2</v>
      </c>
      <c r="T557" s="1">
        <v>3.3999999999999998E-3</v>
      </c>
      <c r="U557" s="1">
        <v>4.0000000000000002E-4</v>
      </c>
      <c r="V557" s="1">
        <v>1.83E-2</v>
      </c>
      <c r="W557" s="1">
        <v>0.72409999999999997</v>
      </c>
      <c r="X557" s="1">
        <v>5.62E-2</v>
      </c>
      <c r="Y557" s="1">
        <v>0.2752</v>
      </c>
      <c r="Z557" s="1" t="s">
        <v>1668</v>
      </c>
      <c r="AA557" s="1">
        <v>0.219</v>
      </c>
      <c r="AB557" s="1">
        <v>851</v>
      </c>
    </row>
    <row r="558" spans="1:28" x14ac:dyDescent="0.3">
      <c r="A558" s="1">
        <v>557</v>
      </c>
      <c r="B558" s="1" t="s">
        <v>1675</v>
      </c>
      <c r="C558" s="1">
        <v>1.5299999999999999E-2</v>
      </c>
      <c r="D558" s="1">
        <v>1.34E-2</v>
      </c>
      <c r="E558" s="1">
        <v>1.1000000000000001E-3</v>
      </c>
      <c r="F558" s="1">
        <v>4.7999999999999996E-3</v>
      </c>
      <c r="G558" s="1">
        <v>2.1899999999999999E-2</v>
      </c>
      <c r="H558" s="1">
        <v>8.9999999999999993E-3</v>
      </c>
      <c r="I558" s="1">
        <v>7.4999999999999997E-3</v>
      </c>
      <c r="J558" s="1">
        <v>5.3800000000000001E-2</v>
      </c>
      <c r="K558" s="1">
        <v>1.14E-2</v>
      </c>
      <c r="L558" s="1">
        <v>0.68979999999999997</v>
      </c>
      <c r="M558" s="1">
        <v>8.2000000000000007E-3</v>
      </c>
      <c r="N558" s="1">
        <v>1E-3</v>
      </c>
      <c r="O558" s="1">
        <v>1.2999999999999999E-3</v>
      </c>
      <c r="P558" s="1">
        <v>1E-3</v>
      </c>
      <c r="Q558" s="1">
        <v>1.1999999999999999E-3</v>
      </c>
      <c r="R558" s="1">
        <v>1.9E-3</v>
      </c>
      <c r="S558" s="1">
        <v>2.5999999999999999E-3</v>
      </c>
      <c r="T558" s="1">
        <v>0.1457</v>
      </c>
      <c r="U558" s="1">
        <v>5.0000000000000001E-4</v>
      </c>
      <c r="V558" s="1">
        <v>8.5000000000000006E-3</v>
      </c>
      <c r="W558" s="1">
        <v>0.4022</v>
      </c>
      <c r="X558" s="1">
        <v>0.68979999999999997</v>
      </c>
      <c r="Y558" s="1">
        <v>0.68979999999999997</v>
      </c>
      <c r="Z558" s="1" t="s">
        <v>1675</v>
      </c>
      <c r="AA558" s="1">
        <v>0</v>
      </c>
      <c r="AB558" s="1">
        <v>851</v>
      </c>
    </row>
    <row r="559" spans="1:28" x14ac:dyDescent="0.3">
      <c r="A559" s="1">
        <v>558</v>
      </c>
      <c r="B559" s="1" t="s">
        <v>1670</v>
      </c>
      <c r="C559" s="1">
        <v>1.1599999999999999E-2</v>
      </c>
      <c r="D559" s="1">
        <v>7.1999999999999998E-3</v>
      </c>
      <c r="E559" s="1">
        <v>1.2999999999999999E-3</v>
      </c>
      <c r="F559" s="1">
        <v>1.6000000000000001E-3</v>
      </c>
      <c r="G559" s="1">
        <v>0.89580000000000004</v>
      </c>
      <c r="H559" s="1">
        <v>1.8E-3</v>
      </c>
      <c r="I559" s="1">
        <v>1.1999999999999999E-3</v>
      </c>
      <c r="J559" s="1">
        <v>8.0999999999999996E-3</v>
      </c>
      <c r="K559" s="1">
        <v>3.0000000000000001E-3</v>
      </c>
      <c r="L559" s="1">
        <v>1.7100000000000001E-2</v>
      </c>
      <c r="M559" s="1">
        <v>3.0999999999999999E-3</v>
      </c>
      <c r="N559" s="1">
        <v>1.2999999999999999E-3</v>
      </c>
      <c r="O559" s="1">
        <v>1.1999999999999999E-3</v>
      </c>
      <c r="P559" s="1">
        <v>3.0999999999999999E-3</v>
      </c>
      <c r="Q559" s="1">
        <v>1.5E-3</v>
      </c>
      <c r="R559" s="1">
        <v>1.8E-3</v>
      </c>
      <c r="S559" s="1">
        <v>1.5E-3</v>
      </c>
      <c r="T559" s="1">
        <v>1.6000000000000001E-3</v>
      </c>
      <c r="U559" s="1">
        <v>5.1999999999999998E-3</v>
      </c>
      <c r="V559" s="1">
        <v>3.09E-2</v>
      </c>
      <c r="W559" s="1">
        <v>0.1933</v>
      </c>
      <c r="X559" s="1">
        <v>0.89580000000000004</v>
      </c>
      <c r="Y559" s="1">
        <v>0.89580000000000004</v>
      </c>
      <c r="Z559" s="1" t="s">
        <v>1670</v>
      </c>
      <c r="AA559" s="1">
        <v>0</v>
      </c>
      <c r="AB559" s="1">
        <v>851</v>
      </c>
    </row>
    <row r="560" spans="1:28" x14ac:dyDescent="0.3">
      <c r="A560" s="1">
        <v>559</v>
      </c>
      <c r="B560" s="1" t="s">
        <v>1674</v>
      </c>
      <c r="C560" s="1">
        <v>1.41E-2</v>
      </c>
      <c r="D560" s="1">
        <v>2.7199999999999998E-2</v>
      </c>
      <c r="E560" s="1">
        <v>1.9E-3</v>
      </c>
      <c r="F560" s="1">
        <v>7.7499999999999999E-2</v>
      </c>
      <c r="G560" s="1">
        <v>5.0000000000000001E-3</v>
      </c>
      <c r="H560" s="1">
        <v>7.9000000000000008E-3</v>
      </c>
      <c r="I560" s="1">
        <v>6.1000000000000004E-3</v>
      </c>
      <c r="J560" s="1">
        <v>1.04E-2</v>
      </c>
      <c r="K560" s="1">
        <v>0.51119999999999999</v>
      </c>
      <c r="L560" s="1">
        <v>7.9500000000000001E-2</v>
      </c>
      <c r="M560" s="1">
        <v>9.2100000000000001E-2</v>
      </c>
      <c r="N560" s="1">
        <v>4.5999999999999999E-3</v>
      </c>
      <c r="O560" s="1">
        <v>1.4E-3</v>
      </c>
      <c r="P560" s="1">
        <v>5.1999999999999998E-2</v>
      </c>
      <c r="Q560" s="1">
        <v>2.86E-2</v>
      </c>
      <c r="R560" s="1">
        <v>2.1899999999999999E-2</v>
      </c>
      <c r="S560" s="1">
        <v>2.4199999999999999E-2</v>
      </c>
      <c r="T560" s="1">
        <v>2.4299999999999999E-2</v>
      </c>
      <c r="U560" s="1">
        <v>2.9999999999999997E-4</v>
      </c>
      <c r="V560" s="1">
        <v>9.7999999999999997E-3</v>
      </c>
      <c r="W560" s="1">
        <v>0.62639999999999996</v>
      </c>
      <c r="X560" s="1">
        <v>0.51119999999999999</v>
      </c>
      <c r="Y560" s="1">
        <v>0.51119999999999999</v>
      </c>
      <c r="Z560" s="1" t="s">
        <v>1674</v>
      </c>
      <c r="AA560" s="1">
        <v>0</v>
      </c>
      <c r="AB560" s="1">
        <v>851</v>
      </c>
    </row>
    <row r="561" spans="1:28" x14ac:dyDescent="0.3">
      <c r="A561" s="1">
        <v>560</v>
      </c>
      <c r="B561" s="1" t="s">
        <v>1674</v>
      </c>
      <c r="C561" s="1">
        <v>2.7199999999999998E-2</v>
      </c>
      <c r="D561" s="1">
        <v>2.8E-3</v>
      </c>
      <c r="E561" s="1">
        <v>3.8699999999999998E-2</v>
      </c>
      <c r="F561" s="1">
        <v>6.0699999999999997E-2</v>
      </c>
      <c r="G561" s="1">
        <v>8.9999999999999998E-4</v>
      </c>
      <c r="H561" s="1">
        <v>2.2800000000000001E-2</v>
      </c>
      <c r="I561" s="1">
        <v>1.9699999999999999E-2</v>
      </c>
      <c r="J561" s="1">
        <v>1.01E-2</v>
      </c>
      <c r="K561" s="1">
        <v>0.39700000000000002</v>
      </c>
      <c r="L561" s="1">
        <v>4.5999999999999999E-3</v>
      </c>
      <c r="M561" s="1">
        <v>5.0000000000000001E-3</v>
      </c>
      <c r="N561" s="1">
        <v>7.7799999999999994E-2</v>
      </c>
      <c r="O561" s="1">
        <v>1.1999999999999999E-3</v>
      </c>
      <c r="P561" s="1">
        <v>9.6199999999999994E-2</v>
      </c>
      <c r="Q561" s="1">
        <v>8.3199999999999996E-2</v>
      </c>
      <c r="R561" s="1">
        <v>3.7999999999999999E-2</v>
      </c>
      <c r="S561" s="1">
        <v>8.3500000000000005E-2</v>
      </c>
      <c r="T561" s="1">
        <v>2.8400000000000002E-2</v>
      </c>
      <c r="U561" s="1">
        <v>2.9999999999999997E-4</v>
      </c>
      <c r="V561" s="1">
        <v>1.9E-3</v>
      </c>
      <c r="W561" s="1">
        <v>0.71130000000000004</v>
      </c>
      <c r="X561" s="1">
        <v>0.39700000000000002</v>
      </c>
      <c r="Y561" s="1">
        <v>0.39700000000000002</v>
      </c>
      <c r="Z561" s="1" t="s">
        <v>1674</v>
      </c>
      <c r="AA561" s="1">
        <v>0</v>
      </c>
      <c r="AB561" s="1">
        <v>851</v>
      </c>
    </row>
    <row r="562" spans="1:28" x14ac:dyDescent="0.3">
      <c r="A562" s="1">
        <v>561</v>
      </c>
      <c r="B562" s="1" t="s">
        <v>1672</v>
      </c>
      <c r="C562" s="1">
        <v>6.4999999999999997E-3</v>
      </c>
      <c r="D562" s="1">
        <v>3.0000000000000001E-3</v>
      </c>
      <c r="E562" s="1">
        <v>2.3599999999999999E-2</v>
      </c>
      <c r="F562" s="1">
        <v>4.9799999999999997E-2</v>
      </c>
      <c r="G562" s="1">
        <v>1.21E-2</v>
      </c>
      <c r="H562" s="1">
        <v>8.7499999999999994E-2</v>
      </c>
      <c r="I562" s="1">
        <v>0.1022</v>
      </c>
      <c r="J562" s="1">
        <v>6.7000000000000002E-3</v>
      </c>
      <c r="K562" s="1">
        <v>0.19789999999999999</v>
      </c>
      <c r="L562" s="1">
        <v>1.04E-2</v>
      </c>
      <c r="M562" s="1">
        <v>5.4999999999999997E-3</v>
      </c>
      <c r="N562" s="1">
        <v>0.1099</v>
      </c>
      <c r="O562" s="1">
        <v>2.3999999999999998E-3</v>
      </c>
      <c r="P562" s="1">
        <v>9.6799999999999997E-2</v>
      </c>
      <c r="Q562" s="1">
        <v>5.7299999999999997E-2</v>
      </c>
      <c r="R562" s="1">
        <v>5.2900000000000003E-2</v>
      </c>
      <c r="S562" s="1">
        <v>4.9099999999999998E-2</v>
      </c>
      <c r="T562" s="1">
        <v>5.5999999999999999E-3</v>
      </c>
      <c r="U562" s="1">
        <v>6.9999999999999999E-4</v>
      </c>
      <c r="V562" s="1">
        <v>0.1203</v>
      </c>
      <c r="W562" s="1">
        <v>0.82010000000000005</v>
      </c>
      <c r="X562" s="1">
        <v>0.1022</v>
      </c>
      <c r="Y562" s="1">
        <v>0.19789999999999999</v>
      </c>
      <c r="Z562" s="1" t="s">
        <v>1674</v>
      </c>
      <c r="AA562" s="1">
        <v>9.5699999999999993E-2</v>
      </c>
      <c r="AB562" s="1">
        <v>851</v>
      </c>
    </row>
    <row r="563" spans="1:28" x14ac:dyDescent="0.3">
      <c r="A563" s="1">
        <v>562</v>
      </c>
      <c r="B563" s="1" t="s">
        <v>1680</v>
      </c>
      <c r="C563" s="1">
        <v>2.4500000000000001E-2</v>
      </c>
      <c r="D563" s="1">
        <v>4.0000000000000002E-4</v>
      </c>
      <c r="E563" s="1">
        <v>3.0000000000000001E-3</v>
      </c>
      <c r="F563" s="1">
        <v>4.4000000000000003E-3</v>
      </c>
      <c r="G563" s="1">
        <v>8.9999999999999998E-4</v>
      </c>
      <c r="H563" s="1">
        <v>5.8700000000000002E-2</v>
      </c>
      <c r="I563" s="1">
        <v>2.0999999999999999E-3</v>
      </c>
      <c r="J563" s="1">
        <v>1.01E-2</v>
      </c>
      <c r="K563" s="1">
        <v>0.47649999999999998</v>
      </c>
      <c r="L563" s="1">
        <v>6.0000000000000001E-3</v>
      </c>
      <c r="M563" s="1">
        <v>6.9999999999999999E-4</v>
      </c>
      <c r="N563" s="1">
        <v>3.7199999999999997E-2</v>
      </c>
      <c r="O563" s="1">
        <v>1.7899999999999999E-2</v>
      </c>
      <c r="P563" s="1">
        <v>1.4800000000000001E-2</v>
      </c>
      <c r="Q563" s="1">
        <v>0.22950000000000001</v>
      </c>
      <c r="R563" s="1">
        <v>5.1700000000000003E-2</v>
      </c>
      <c r="S563" s="1">
        <v>3.49E-2</v>
      </c>
      <c r="T563" s="1">
        <v>2.24E-2</v>
      </c>
      <c r="U563" s="1">
        <v>1.1999999999999999E-3</v>
      </c>
      <c r="V563" s="1">
        <v>3.0000000000000001E-3</v>
      </c>
      <c r="W563" s="1">
        <v>0.57820000000000005</v>
      </c>
      <c r="X563" s="1">
        <v>0.22950000000000001</v>
      </c>
      <c r="Y563" s="1">
        <v>0.47649999999999998</v>
      </c>
      <c r="Z563" s="1" t="s">
        <v>1674</v>
      </c>
      <c r="AA563" s="1">
        <v>0.247</v>
      </c>
      <c r="AB563" s="1">
        <v>851</v>
      </c>
    </row>
    <row r="564" spans="1:28" x14ac:dyDescent="0.3">
      <c r="A564" s="1">
        <v>563</v>
      </c>
      <c r="B564" s="1" t="s">
        <v>1674</v>
      </c>
      <c r="C564" s="1">
        <v>1.0200000000000001E-2</v>
      </c>
      <c r="D564" s="1">
        <v>3.2000000000000002E-3</v>
      </c>
      <c r="E564" s="1">
        <v>5.4999999999999997E-3</v>
      </c>
      <c r="F564" s="1">
        <v>7.0000000000000001E-3</v>
      </c>
      <c r="G564" s="1">
        <v>8.9999999999999998E-4</v>
      </c>
      <c r="H564" s="1">
        <v>1.9E-3</v>
      </c>
      <c r="I564" s="1">
        <v>1.2500000000000001E-2</v>
      </c>
      <c r="J564" s="1">
        <v>9.5999999999999992E-3</v>
      </c>
      <c r="K564" s="1">
        <v>0.39689999999999998</v>
      </c>
      <c r="L564" s="1">
        <v>4.7999999999999996E-3</v>
      </c>
      <c r="M564" s="1">
        <v>6.9999999999999999E-4</v>
      </c>
      <c r="N564" s="1">
        <v>6.6000000000000003E-2</v>
      </c>
      <c r="O564" s="1">
        <v>4.4000000000000003E-3</v>
      </c>
      <c r="P564" s="1">
        <v>9.4000000000000004E-3</v>
      </c>
      <c r="Q564" s="1">
        <v>0.12130000000000001</v>
      </c>
      <c r="R564" s="1">
        <v>0.1158</v>
      </c>
      <c r="S564" s="1">
        <v>0.20699999999999999</v>
      </c>
      <c r="T564" s="1">
        <v>2.1700000000000001E-2</v>
      </c>
      <c r="U564" s="1">
        <v>2.9999999999999997E-4</v>
      </c>
      <c r="V564" s="1">
        <v>8.9999999999999998E-4</v>
      </c>
      <c r="W564" s="1">
        <v>0.60560000000000003</v>
      </c>
      <c r="X564" s="1">
        <v>0.39689999999999998</v>
      </c>
      <c r="Y564" s="1">
        <v>0.39689999999999998</v>
      </c>
      <c r="Z564" s="1" t="s">
        <v>1674</v>
      </c>
      <c r="AA564" s="1">
        <v>0</v>
      </c>
      <c r="AB564" s="1">
        <v>851</v>
      </c>
    </row>
    <row r="565" spans="1:28" x14ac:dyDescent="0.3">
      <c r="A565" s="1">
        <v>564</v>
      </c>
      <c r="B565" s="1" t="s">
        <v>1683</v>
      </c>
      <c r="C565" s="1">
        <v>1.2200000000000001E-2</v>
      </c>
      <c r="D565" s="1">
        <v>5.0000000000000001E-4</v>
      </c>
      <c r="E565" s="1">
        <v>8.9999999999999998E-4</v>
      </c>
      <c r="F565" s="1">
        <v>1.1000000000000001E-3</v>
      </c>
      <c r="G565" s="1">
        <v>1.2999999999999999E-3</v>
      </c>
      <c r="H565" s="1">
        <v>1.2999999999999999E-3</v>
      </c>
      <c r="I565" s="1">
        <v>5.0000000000000001E-4</v>
      </c>
      <c r="J565" s="1">
        <v>0.1045</v>
      </c>
      <c r="K565" s="1">
        <v>1.1000000000000001E-3</v>
      </c>
      <c r="L565" s="1">
        <v>1.66E-2</v>
      </c>
      <c r="M565" s="1">
        <v>1.9599999999999999E-2</v>
      </c>
      <c r="N565" s="1">
        <v>8.0000000000000004E-4</v>
      </c>
      <c r="O565" s="1">
        <v>7.4999999999999997E-3</v>
      </c>
      <c r="P565" s="1">
        <v>4.5999999999999999E-3</v>
      </c>
      <c r="Q565" s="1">
        <v>8.9999999999999998E-4</v>
      </c>
      <c r="R565" s="1">
        <v>1.2999999999999999E-3</v>
      </c>
      <c r="S565" s="1">
        <v>1.41E-2</v>
      </c>
      <c r="T565" s="1">
        <v>0.80910000000000004</v>
      </c>
      <c r="U565" s="1">
        <v>2.9999999999999997E-4</v>
      </c>
      <c r="V565" s="1">
        <v>2E-3</v>
      </c>
      <c r="W565" s="1">
        <v>0.27010000000000001</v>
      </c>
      <c r="X565" s="1">
        <v>0.80910000000000004</v>
      </c>
      <c r="Y565" s="1">
        <v>0.80910000000000004</v>
      </c>
      <c r="Z565" s="1" t="s">
        <v>1683</v>
      </c>
      <c r="AA565" s="1">
        <v>0</v>
      </c>
      <c r="AB565" s="1">
        <v>851</v>
      </c>
    </row>
    <row r="566" spans="1:28" x14ac:dyDescent="0.3">
      <c r="A566" s="1">
        <v>565</v>
      </c>
      <c r="B566" s="1" t="s">
        <v>1682</v>
      </c>
      <c r="C566" s="1">
        <v>4.7000000000000002E-3</v>
      </c>
      <c r="D566" s="1">
        <v>5.9999999999999995E-4</v>
      </c>
      <c r="E566" s="1">
        <v>3.8E-3</v>
      </c>
      <c r="F566" s="1">
        <v>1.5E-3</v>
      </c>
      <c r="G566" s="1">
        <v>8.0000000000000004E-4</v>
      </c>
      <c r="H566" s="1">
        <v>3.0000000000000001E-3</v>
      </c>
      <c r="I566" s="1">
        <v>5.9999999999999995E-4</v>
      </c>
      <c r="J566" s="1">
        <v>1.2999999999999999E-3</v>
      </c>
      <c r="K566" s="1">
        <v>8.4400000000000003E-2</v>
      </c>
      <c r="L566" s="1">
        <v>1.9E-3</v>
      </c>
      <c r="M566" s="1">
        <v>5.9999999999999995E-4</v>
      </c>
      <c r="N566" s="1">
        <v>3.1099999999999999E-2</v>
      </c>
      <c r="O566" s="1">
        <v>1.1999999999999999E-3</v>
      </c>
      <c r="P566" s="1">
        <v>3.5000000000000001E-3</v>
      </c>
      <c r="Q566" s="1">
        <v>1.4800000000000001E-2</v>
      </c>
      <c r="R566" s="1">
        <v>0.26069999999999999</v>
      </c>
      <c r="S566" s="1">
        <v>0.58150000000000002</v>
      </c>
      <c r="T566" s="1">
        <v>1.8E-3</v>
      </c>
      <c r="U566" s="1">
        <v>2.9999999999999997E-4</v>
      </c>
      <c r="V566" s="1">
        <v>2.0999999999999999E-3</v>
      </c>
      <c r="W566" s="1">
        <v>0.40439999999999998</v>
      </c>
      <c r="X566" s="1">
        <v>0.58150000000000002</v>
      </c>
      <c r="Y566" s="1">
        <v>0.58150000000000002</v>
      </c>
      <c r="Z566" s="1" t="s">
        <v>1682</v>
      </c>
      <c r="AA566" s="1">
        <v>0</v>
      </c>
      <c r="AB566" s="1">
        <v>851</v>
      </c>
    </row>
    <row r="567" spans="1:28" x14ac:dyDescent="0.3">
      <c r="A567" s="1">
        <v>566</v>
      </c>
      <c r="B567" s="1" t="s">
        <v>1680</v>
      </c>
      <c r="C567" s="1">
        <v>7.7499999999999999E-2</v>
      </c>
      <c r="D567" s="1">
        <v>5.7999999999999996E-3</v>
      </c>
      <c r="E567" s="1">
        <v>2.2599999999999999E-2</v>
      </c>
      <c r="F567" s="1">
        <v>8.3400000000000002E-2</v>
      </c>
      <c r="G567" s="1">
        <v>1.0500000000000001E-2</v>
      </c>
      <c r="H567" s="1">
        <v>3.5999999999999997E-2</v>
      </c>
      <c r="I567" s="1">
        <v>4.4299999999999999E-2</v>
      </c>
      <c r="J567" s="1">
        <v>6.1499999999999999E-2</v>
      </c>
      <c r="K567" s="1">
        <v>0.22320000000000001</v>
      </c>
      <c r="L567" s="1">
        <v>8.3900000000000002E-2</v>
      </c>
      <c r="M567" s="1">
        <v>8.9999999999999993E-3</v>
      </c>
      <c r="N567" s="1">
        <v>7.4999999999999997E-3</v>
      </c>
      <c r="O567" s="1">
        <v>5.0000000000000001E-3</v>
      </c>
      <c r="P567" s="1">
        <v>4.3400000000000001E-2</v>
      </c>
      <c r="Q567" s="1">
        <v>5.8700000000000002E-2</v>
      </c>
      <c r="R567" s="1">
        <v>2.2800000000000001E-2</v>
      </c>
      <c r="S567" s="1">
        <v>3.0599999999999999E-2</v>
      </c>
      <c r="T567" s="1">
        <v>0.1195</v>
      </c>
      <c r="U567" s="1">
        <v>6.9999999999999999E-4</v>
      </c>
      <c r="V567" s="1">
        <v>5.4100000000000002E-2</v>
      </c>
      <c r="W567" s="1">
        <v>0.85399999999999998</v>
      </c>
      <c r="X567" s="1">
        <v>5.8700000000000002E-2</v>
      </c>
      <c r="Y567" s="1">
        <v>0.22320000000000001</v>
      </c>
      <c r="Z567" s="1" t="s">
        <v>1674</v>
      </c>
      <c r="AA567" s="1">
        <v>0.1646</v>
      </c>
      <c r="AB567" s="1">
        <v>851</v>
      </c>
    </row>
    <row r="568" spans="1:28" x14ac:dyDescent="0.3">
      <c r="A568" s="1">
        <v>567</v>
      </c>
      <c r="B568" s="1" t="s">
        <v>1674</v>
      </c>
      <c r="C568" s="1">
        <v>3.2300000000000002E-2</v>
      </c>
      <c r="D568" s="1">
        <v>5.0000000000000001E-4</v>
      </c>
      <c r="E568" s="1">
        <v>3.7499999999999999E-2</v>
      </c>
      <c r="F568" s="1">
        <v>3.1099999999999999E-2</v>
      </c>
      <c r="G568" s="1">
        <v>1E-3</v>
      </c>
      <c r="H568" s="1">
        <v>1.17E-2</v>
      </c>
      <c r="I568" s="1">
        <v>2E-3</v>
      </c>
      <c r="J568" s="1">
        <v>5.5999999999999999E-3</v>
      </c>
      <c r="K568" s="1">
        <v>0.69530000000000003</v>
      </c>
      <c r="L568" s="1">
        <v>5.1000000000000004E-3</v>
      </c>
      <c r="M568" s="1">
        <v>6.9999999999999999E-4</v>
      </c>
      <c r="N568" s="1">
        <v>3.9100000000000003E-2</v>
      </c>
      <c r="O568" s="1">
        <v>1.2999999999999999E-3</v>
      </c>
      <c r="P568" s="1">
        <v>1.9E-2</v>
      </c>
      <c r="Q568" s="1">
        <v>4.1200000000000001E-2</v>
      </c>
      <c r="R568" s="1">
        <v>3.8100000000000002E-2</v>
      </c>
      <c r="S568" s="1">
        <v>2.6700000000000002E-2</v>
      </c>
      <c r="T568" s="1">
        <v>1.04E-2</v>
      </c>
      <c r="U568" s="1">
        <v>2.9999999999999997E-4</v>
      </c>
      <c r="V568" s="1">
        <v>8.9999999999999998E-4</v>
      </c>
      <c r="W568" s="1">
        <v>0.4511</v>
      </c>
      <c r="X568" s="1">
        <v>0.69530000000000003</v>
      </c>
      <c r="Y568" s="1">
        <v>0.69530000000000003</v>
      </c>
      <c r="Z568" s="1" t="s">
        <v>1674</v>
      </c>
      <c r="AA568" s="1">
        <v>0</v>
      </c>
      <c r="AB568" s="1">
        <v>851</v>
      </c>
    </row>
    <row r="569" spans="1:28" x14ac:dyDescent="0.3">
      <c r="A569" s="1">
        <v>568</v>
      </c>
      <c r="B569" s="1" t="s">
        <v>1675</v>
      </c>
      <c r="C569" s="1">
        <v>8.3699999999999997E-2</v>
      </c>
      <c r="D569" s="1">
        <v>2.7000000000000001E-3</v>
      </c>
      <c r="E569" s="1">
        <v>0.1666</v>
      </c>
      <c r="F569" s="1">
        <v>1.6400000000000001E-2</v>
      </c>
      <c r="G569" s="1">
        <v>2.8999999999999998E-3</v>
      </c>
      <c r="H569" s="1">
        <v>0.01</v>
      </c>
      <c r="I569" s="1">
        <v>1.2800000000000001E-2</v>
      </c>
      <c r="J569" s="1">
        <v>4.4999999999999997E-3</v>
      </c>
      <c r="K569" s="1">
        <v>0.25090000000000001</v>
      </c>
      <c r="L569" s="1">
        <v>1.9E-2</v>
      </c>
      <c r="M569" s="1">
        <v>4.1099999999999998E-2</v>
      </c>
      <c r="N569" s="1">
        <v>5.8700000000000002E-2</v>
      </c>
      <c r="O569" s="1">
        <v>1.2999999999999999E-3</v>
      </c>
      <c r="P569" s="1">
        <v>0.1069</v>
      </c>
      <c r="Q569" s="1">
        <v>0.12039999999999999</v>
      </c>
      <c r="R569" s="1">
        <v>4.2200000000000001E-2</v>
      </c>
      <c r="S569" s="1">
        <v>3.5099999999999999E-2</v>
      </c>
      <c r="T569" s="1">
        <v>2.2200000000000001E-2</v>
      </c>
      <c r="U569" s="1">
        <v>2.9999999999999997E-4</v>
      </c>
      <c r="V569" s="1">
        <v>2.3E-3</v>
      </c>
      <c r="W569" s="1">
        <v>0.7702</v>
      </c>
      <c r="X569" s="1">
        <v>1.9E-2</v>
      </c>
      <c r="Y569" s="1">
        <v>0.25090000000000001</v>
      </c>
      <c r="Z569" s="1" t="s">
        <v>1674</v>
      </c>
      <c r="AA569" s="1">
        <v>0.2319</v>
      </c>
      <c r="AB569" s="1">
        <v>851</v>
      </c>
    </row>
    <row r="570" spans="1:28" x14ac:dyDescent="0.3">
      <c r="A570" s="1">
        <v>569</v>
      </c>
      <c r="B570" s="1" t="s">
        <v>1675</v>
      </c>
      <c r="C570" s="1">
        <v>3.6400000000000002E-2</v>
      </c>
      <c r="D570" s="1">
        <v>2.2000000000000001E-3</v>
      </c>
      <c r="E570" s="1">
        <v>1E-3</v>
      </c>
      <c r="F570" s="1">
        <v>1.1999999999999999E-3</v>
      </c>
      <c r="G570" s="1">
        <v>7.9399999999999998E-2</v>
      </c>
      <c r="H570" s="1">
        <v>1.5E-3</v>
      </c>
      <c r="I570" s="1">
        <v>5.0000000000000001E-4</v>
      </c>
      <c r="J570" s="1">
        <v>0.25990000000000002</v>
      </c>
      <c r="K570" s="1">
        <v>1.1999999999999999E-3</v>
      </c>
      <c r="L570" s="1">
        <v>0.48370000000000002</v>
      </c>
      <c r="M570" s="1">
        <v>2.0799999999999999E-2</v>
      </c>
      <c r="N570" s="1">
        <v>8.9999999999999998E-4</v>
      </c>
      <c r="O570" s="1">
        <v>1.1000000000000001E-3</v>
      </c>
      <c r="P570" s="1">
        <v>8.9999999999999998E-4</v>
      </c>
      <c r="Q570" s="1">
        <v>1.1000000000000001E-3</v>
      </c>
      <c r="R570" s="1">
        <v>3.3E-3</v>
      </c>
      <c r="S570" s="1">
        <v>1.4E-3</v>
      </c>
      <c r="T570" s="1">
        <v>0.1022</v>
      </c>
      <c r="U570" s="1">
        <v>4.0000000000000002E-4</v>
      </c>
      <c r="V570" s="1">
        <v>8.9999999999999998E-4</v>
      </c>
      <c r="W570" s="1">
        <v>0.48480000000000001</v>
      </c>
      <c r="X570" s="1">
        <v>0.48370000000000002</v>
      </c>
      <c r="Y570" s="1">
        <v>0.48370000000000002</v>
      </c>
      <c r="Z570" s="1" t="s">
        <v>1675</v>
      </c>
      <c r="AA570" s="1">
        <v>0</v>
      </c>
      <c r="AB570" s="1">
        <v>851</v>
      </c>
    </row>
    <row r="571" spans="1:28" x14ac:dyDescent="0.3">
      <c r="A571" s="1">
        <v>570</v>
      </c>
      <c r="B571" s="1" t="s">
        <v>1669</v>
      </c>
      <c r="C571" s="1">
        <v>8.8499999999999995E-2</v>
      </c>
      <c r="D571" s="1">
        <v>2.9700000000000001E-2</v>
      </c>
      <c r="E571" s="1">
        <v>4.0000000000000001E-3</v>
      </c>
      <c r="F571" s="1">
        <v>0.1124</v>
      </c>
      <c r="G571" s="1">
        <v>9.7999999999999997E-3</v>
      </c>
      <c r="H571" s="1">
        <v>3.5999999999999999E-3</v>
      </c>
      <c r="I571" s="1">
        <v>1.17E-2</v>
      </c>
      <c r="J571" s="1">
        <v>0.1031</v>
      </c>
      <c r="K571" s="1">
        <v>0.2024</v>
      </c>
      <c r="L571" s="1">
        <v>0.1037</v>
      </c>
      <c r="M571" s="1">
        <v>1.7500000000000002E-2</v>
      </c>
      <c r="N571" s="1">
        <v>8.8000000000000005E-3</v>
      </c>
      <c r="O571" s="1">
        <v>2.2000000000000001E-3</v>
      </c>
      <c r="P571" s="1">
        <v>0.106</v>
      </c>
      <c r="Q571" s="1">
        <v>5.6399999999999999E-2</v>
      </c>
      <c r="R571" s="1">
        <v>4.9599999999999998E-2</v>
      </c>
      <c r="S571" s="1">
        <v>2.0199999999999999E-2</v>
      </c>
      <c r="T571" s="1">
        <v>6.3200000000000006E-2</v>
      </c>
      <c r="U571" s="1">
        <v>6.9999999999999999E-4</v>
      </c>
      <c r="V571" s="1">
        <v>6.4999999999999997E-3</v>
      </c>
      <c r="W571" s="1">
        <v>0.82220000000000004</v>
      </c>
      <c r="X571" s="1">
        <v>0.1124</v>
      </c>
      <c r="Y571" s="1">
        <v>0.2024</v>
      </c>
      <c r="Z571" s="1" t="s">
        <v>1674</v>
      </c>
      <c r="AA571" s="1">
        <v>0.09</v>
      </c>
      <c r="AB571" s="1">
        <v>851</v>
      </c>
    </row>
    <row r="572" spans="1:28" x14ac:dyDescent="0.3">
      <c r="A572" s="1">
        <v>571</v>
      </c>
      <c r="B572" s="1" t="s">
        <v>1668</v>
      </c>
      <c r="C572" s="1">
        <v>2.5700000000000001E-2</v>
      </c>
      <c r="D572" s="1">
        <v>5.0000000000000001E-4</v>
      </c>
      <c r="E572" s="1">
        <v>0.23169999999999999</v>
      </c>
      <c r="F572" s="1">
        <v>0.1328</v>
      </c>
      <c r="G572" s="1">
        <v>1.1000000000000001E-3</v>
      </c>
      <c r="H572" s="1">
        <v>1.8599999999999998E-2</v>
      </c>
      <c r="I572" s="1">
        <v>1.32E-2</v>
      </c>
      <c r="J572" s="1">
        <v>5.4000000000000003E-3</v>
      </c>
      <c r="K572" s="1">
        <v>0.14230000000000001</v>
      </c>
      <c r="L572" s="1">
        <v>1.4500000000000001E-2</v>
      </c>
      <c r="M572" s="1">
        <v>6.9999999999999999E-4</v>
      </c>
      <c r="N572" s="1">
        <v>0.2162</v>
      </c>
      <c r="O572" s="1">
        <v>2.3999999999999998E-3</v>
      </c>
      <c r="P572" s="1">
        <v>5.0099999999999999E-2</v>
      </c>
      <c r="Q572" s="1">
        <v>1.47E-2</v>
      </c>
      <c r="R572" s="1">
        <v>6.4399999999999999E-2</v>
      </c>
      <c r="S572" s="1">
        <v>5.9400000000000001E-2</v>
      </c>
      <c r="T572" s="1">
        <v>4.7999999999999996E-3</v>
      </c>
      <c r="U572" s="1">
        <v>4.0000000000000002E-4</v>
      </c>
      <c r="V572" s="1">
        <v>1.1000000000000001E-3</v>
      </c>
      <c r="W572" s="1">
        <v>0.71909999999999996</v>
      </c>
      <c r="X572" s="1">
        <v>0.23169999999999999</v>
      </c>
      <c r="Y572" s="1">
        <v>0.23169999999999999</v>
      </c>
      <c r="Z572" s="1" t="s">
        <v>1668</v>
      </c>
      <c r="AA572" s="1">
        <v>0</v>
      </c>
      <c r="AB572" s="1">
        <v>851</v>
      </c>
    </row>
    <row r="573" spans="1:28" x14ac:dyDescent="0.3">
      <c r="A573" s="1">
        <v>572</v>
      </c>
      <c r="B573" s="1" t="s">
        <v>1685</v>
      </c>
      <c r="C573" s="1">
        <v>2.1899999999999999E-2</v>
      </c>
      <c r="D573" s="1">
        <v>3.0200000000000001E-2</v>
      </c>
      <c r="E573" s="1">
        <v>1.6999999999999999E-3</v>
      </c>
      <c r="F573" s="1">
        <v>1.37E-2</v>
      </c>
      <c r="G573" s="1">
        <v>0.2019</v>
      </c>
      <c r="H573" s="1">
        <v>2.8999999999999998E-3</v>
      </c>
      <c r="I573" s="1">
        <v>1.3599999999999999E-2</v>
      </c>
      <c r="J573" s="1">
        <v>1.5699999999999999E-2</v>
      </c>
      <c r="K573" s="1">
        <v>1.49E-2</v>
      </c>
      <c r="L573" s="1">
        <v>5.0200000000000002E-2</v>
      </c>
      <c r="M573" s="1">
        <v>2.5000000000000001E-3</v>
      </c>
      <c r="N573" s="1">
        <v>3.6600000000000001E-2</v>
      </c>
      <c r="O573" s="1">
        <v>1.5E-3</v>
      </c>
      <c r="P573" s="1">
        <v>1.14E-2</v>
      </c>
      <c r="Q573" s="1">
        <v>4.3E-3</v>
      </c>
      <c r="R573" s="1">
        <v>6.4000000000000003E-3</v>
      </c>
      <c r="S573" s="1">
        <v>7.4000000000000003E-3</v>
      </c>
      <c r="T573" s="1">
        <v>2.1499999999999998E-2</v>
      </c>
      <c r="U573" s="1">
        <v>0.1192</v>
      </c>
      <c r="V573" s="1">
        <v>0.4224</v>
      </c>
      <c r="W573" s="1">
        <v>0.64249999999999996</v>
      </c>
      <c r="X573" s="1">
        <v>0.4224</v>
      </c>
      <c r="Y573" s="1">
        <v>0.4224</v>
      </c>
      <c r="Z573" s="1" t="s">
        <v>1685</v>
      </c>
      <c r="AA573" s="1">
        <v>0</v>
      </c>
      <c r="AB573" s="1">
        <v>851</v>
      </c>
    </row>
    <row r="574" spans="1:28" x14ac:dyDescent="0.3">
      <c r="A574" s="1">
        <v>573</v>
      </c>
      <c r="B574" s="1" t="s">
        <v>1670</v>
      </c>
      <c r="C574" s="1">
        <v>5.4999999999999997E-3</v>
      </c>
      <c r="D574" s="1">
        <v>1.6999999999999999E-3</v>
      </c>
      <c r="E574" s="1">
        <v>1.1000000000000001E-3</v>
      </c>
      <c r="F574" s="1">
        <v>1.2999999999999999E-3</v>
      </c>
      <c r="G574" s="1">
        <v>5.1700000000000003E-2</v>
      </c>
      <c r="H574" s="1">
        <v>1.5E-3</v>
      </c>
      <c r="I574" s="1">
        <v>5.0000000000000001E-4</v>
      </c>
      <c r="J574" s="1">
        <v>5.1200000000000002E-2</v>
      </c>
      <c r="K574" s="1">
        <v>1.2999999999999999E-3</v>
      </c>
      <c r="L574" s="1">
        <v>0.79179999999999995</v>
      </c>
      <c r="M574" s="1">
        <v>4.41E-2</v>
      </c>
      <c r="N574" s="1">
        <v>8.9999999999999998E-4</v>
      </c>
      <c r="O574" s="1">
        <v>1.1000000000000001E-3</v>
      </c>
      <c r="P574" s="1">
        <v>8.9999999999999998E-4</v>
      </c>
      <c r="Q574" s="1">
        <v>1.1000000000000001E-3</v>
      </c>
      <c r="R574" s="1">
        <v>1.5E-3</v>
      </c>
      <c r="S574" s="1">
        <v>1.4E-3</v>
      </c>
      <c r="T574" s="1">
        <v>1.7100000000000001E-2</v>
      </c>
      <c r="U574" s="1">
        <v>4.4000000000000003E-3</v>
      </c>
      <c r="V574" s="1">
        <v>1.9900000000000001E-2</v>
      </c>
      <c r="W574" s="1">
        <v>0.30830000000000002</v>
      </c>
      <c r="X574" s="1">
        <v>5.1700000000000003E-2</v>
      </c>
      <c r="Y574" s="1">
        <v>0.79179999999999995</v>
      </c>
      <c r="Z574" s="1" t="s">
        <v>1675</v>
      </c>
      <c r="AA574" s="1">
        <v>0.74009999999999998</v>
      </c>
      <c r="AB574" s="1">
        <v>851</v>
      </c>
    </row>
    <row r="575" spans="1:28" x14ac:dyDescent="0.3">
      <c r="A575" s="1">
        <v>574</v>
      </c>
      <c r="B575" s="1" t="s">
        <v>1666</v>
      </c>
      <c r="C575" s="1">
        <v>4.5999999999999999E-2</v>
      </c>
      <c r="D575" s="1">
        <v>6.7000000000000002E-3</v>
      </c>
      <c r="E575" s="1">
        <v>1.5100000000000001E-2</v>
      </c>
      <c r="F575" s="1">
        <v>6.2300000000000001E-2</v>
      </c>
      <c r="G575" s="1">
        <v>1.12E-2</v>
      </c>
      <c r="H575" s="1">
        <v>6.4999999999999997E-3</v>
      </c>
      <c r="I575" s="1">
        <v>2.6100000000000002E-2</v>
      </c>
      <c r="J575" s="1">
        <v>0.105</v>
      </c>
      <c r="K575" s="1">
        <v>0.22570000000000001</v>
      </c>
      <c r="L575" s="1">
        <v>6.5799999999999997E-2</v>
      </c>
      <c r="M575" s="1">
        <v>2.7699999999999999E-2</v>
      </c>
      <c r="N575" s="1">
        <v>5.0200000000000002E-2</v>
      </c>
      <c r="O575" s="1">
        <v>2.2000000000000001E-3</v>
      </c>
      <c r="P575" s="1">
        <v>4.9700000000000001E-2</v>
      </c>
      <c r="Q575" s="1">
        <v>8.7999999999999995E-2</v>
      </c>
      <c r="R575" s="1">
        <v>2.9499999999999998E-2</v>
      </c>
      <c r="S575" s="1">
        <v>1.5100000000000001E-2</v>
      </c>
      <c r="T575" s="1">
        <v>0.14199999999999999</v>
      </c>
      <c r="U575" s="1">
        <v>6.9999999999999999E-4</v>
      </c>
      <c r="V575" s="1">
        <v>2.4500000000000001E-2</v>
      </c>
      <c r="W575" s="1">
        <v>0.83709999999999996</v>
      </c>
      <c r="X575" s="1">
        <v>4.5999999999999999E-2</v>
      </c>
      <c r="Y575" s="1">
        <v>0.22570000000000001</v>
      </c>
      <c r="Z575" s="1" t="s">
        <v>1674</v>
      </c>
      <c r="AA575" s="1">
        <v>0.1797</v>
      </c>
      <c r="AB575" s="1">
        <v>851</v>
      </c>
    </row>
    <row r="576" spans="1:28" x14ac:dyDescent="0.3">
      <c r="A576" s="1">
        <v>575</v>
      </c>
      <c r="B576" s="1" t="s">
        <v>1677</v>
      </c>
      <c r="C576" s="1">
        <v>0.1114</v>
      </c>
      <c r="D576" s="1">
        <v>2.3900000000000001E-2</v>
      </c>
      <c r="E576" s="1">
        <v>4.9200000000000001E-2</v>
      </c>
      <c r="F576" s="1">
        <v>3.9100000000000003E-2</v>
      </c>
      <c r="G576" s="1">
        <v>2.7000000000000001E-3</v>
      </c>
      <c r="H576" s="1">
        <v>1.5800000000000002E-2</v>
      </c>
      <c r="I576" s="1">
        <v>1.2800000000000001E-2</v>
      </c>
      <c r="J576" s="1">
        <v>1.9800000000000002E-2</v>
      </c>
      <c r="K576" s="1">
        <v>0.1744</v>
      </c>
      <c r="L576" s="1">
        <v>2.7300000000000001E-2</v>
      </c>
      <c r="M576" s="1">
        <v>8.3000000000000001E-3</v>
      </c>
      <c r="N576" s="1">
        <v>0.16389999999999999</v>
      </c>
      <c r="O576" s="1">
        <v>4.4000000000000003E-3</v>
      </c>
      <c r="P576" s="1">
        <v>4.2999999999999997E-2</v>
      </c>
      <c r="Q576" s="1">
        <v>7.0699999999999999E-2</v>
      </c>
      <c r="R576" s="1">
        <v>0.15240000000000001</v>
      </c>
      <c r="S576" s="1">
        <v>5.6500000000000002E-2</v>
      </c>
      <c r="T576" s="1">
        <v>2.1499999999999998E-2</v>
      </c>
      <c r="U576" s="1">
        <v>4.0000000000000002E-4</v>
      </c>
      <c r="V576" s="1">
        <v>2.5999999999999999E-3</v>
      </c>
      <c r="W576" s="1">
        <v>0.82089999999999996</v>
      </c>
      <c r="X576" s="1">
        <v>0.16389999999999999</v>
      </c>
      <c r="Y576" s="1">
        <v>0.1744</v>
      </c>
      <c r="Z576" s="1" t="s">
        <v>1674</v>
      </c>
      <c r="AA576" s="1">
        <v>1.0500000000000001E-2</v>
      </c>
      <c r="AB576" s="1">
        <v>851</v>
      </c>
    </row>
    <row r="577" spans="1:28" x14ac:dyDescent="0.3">
      <c r="A577" s="1">
        <v>576</v>
      </c>
      <c r="B577" s="1" t="s">
        <v>1685</v>
      </c>
      <c r="C577" s="1">
        <v>2.3699999999999999E-2</v>
      </c>
      <c r="D577" s="1">
        <v>6.4000000000000003E-3</v>
      </c>
      <c r="E577" s="1">
        <v>2.8799999999999999E-2</v>
      </c>
      <c r="F577" s="1">
        <v>0.21149999999999999</v>
      </c>
      <c r="G577" s="1">
        <v>3.7000000000000002E-3</v>
      </c>
      <c r="H577" s="1">
        <v>9.1000000000000004E-3</v>
      </c>
      <c r="I577" s="1">
        <v>6.5600000000000006E-2</v>
      </c>
      <c r="J577" s="1">
        <v>4.1500000000000002E-2</v>
      </c>
      <c r="K577" s="1">
        <v>0.1087</v>
      </c>
      <c r="L577" s="1">
        <v>1.03E-2</v>
      </c>
      <c r="M577" s="1">
        <v>1.5800000000000002E-2</v>
      </c>
      <c r="N577" s="1">
        <v>0.21360000000000001</v>
      </c>
      <c r="O577" s="1">
        <v>2.5999999999999999E-3</v>
      </c>
      <c r="P577" s="1">
        <v>6.4199999999999993E-2</v>
      </c>
      <c r="Q577" s="1">
        <v>5.1700000000000003E-2</v>
      </c>
      <c r="R577" s="1">
        <v>5.96E-2</v>
      </c>
      <c r="S577" s="1">
        <v>2.7199999999999998E-2</v>
      </c>
      <c r="T577" s="1">
        <v>3.1699999999999999E-2</v>
      </c>
      <c r="U577" s="1">
        <v>3.0999999999999999E-3</v>
      </c>
      <c r="V577" s="1">
        <v>2.1299999999999999E-2</v>
      </c>
      <c r="W577" s="1">
        <v>0.81110000000000004</v>
      </c>
      <c r="X577" s="1">
        <v>2.1299999999999999E-2</v>
      </c>
      <c r="Y577" s="1">
        <v>0.21360000000000001</v>
      </c>
      <c r="Z577" s="1" t="s">
        <v>1677</v>
      </c>
      <c r="AA577" s="1">
        <v>0.19220000000000001</v>
      </c>
      <c r="AB577" s="1">
        <v>851</v>
      </c>
    </row>
    <row r="578" spans="1:28" x14ac:dyDescent="0.3">
      <c r="A578" s="1">
        <v>577</v>
      </c>
      <c r="B578" s="1" t="s">
        <v>1685</v>
      </c>
      <c r="C578" s="1">
        <v>5.7999999999999996E-3</v>
      </c>
      <c r="D578" s="1">
        <v>6.7999999999999996E-3</v>
      </c>
      <c r="E578" s="1">
        <v>3.3500000000000002E-2</v>
      </c>
      <c r="F578" s="1">
        <v>5.6500000000000002E-2</v>
      </c>
      <c r="G578" s="1">
        <v>6.8500000000000005E-2</v>
      </c>
      <c r="H578" s="1">
        <v>0.3291</v>
      </c>
      <c r="I578" s="1">
        <v>3.7999999999999999E-2</v>
      </c>
      <c r="J578" s="1">
        <v>3.8999999999999998E-3</v>
      </c>
      <c r="K578" s="1">
        <v>2.9600000000000001E-2</v>
      </c>
      <c r="L578" s="1">
        <v>4.65E-2</v>
      </c>
      <c r="M578" s="1">
        <v>6.6E-3</v>
      </c>
      <c r="N578" s="1">
        <v>9.4299999999999995E-2</v>
      </c>
      <c r="O578" s="1">
        <v>1.23E-2</v>
      </c>
      <c r="P578" s="1">
        <v>5.8900000000000001E-2</v>
      </c>
      <c r="Q578" s="1">
        <v>1.5800000000000002E-2</v>
      </c>
      <c r="R578" s="1">
        <v>3.8600000000000002E-2</v>
      </c>
      <c r="S578" s="1">
        <v>2.93E-2</v>
      </c>
      <c r="T578" s="1">
        <v>1.2E-2</v>
      </c>
      <c r="U578" s="1">
        <v>5.4000000000000003E-3</v>
      </c>
      <c r="V578" s="1">
        <v>0.1086</v>
      </c>
      <c r="W578" s="1">
        <v>0.79300000000000004</v>
      </c>
      <c r="X578" s="1">
        <v>0.1086</v>
      </c>
      <c r="Y578" s="1">
        <v>0.3291</v>
      </c>
      <c r="Z578" s="1" t="s">
        <v>1671</v>
      </c>
      <c r="AA578" s="1">
        <v>0.2205</v>
      </c>
      <c r="AB578" s="1">
        <v>851</v>
      </c>
    </row>
    <row r="579" spans="1:28" x14ac:dyDescent="0.3">
      <c r="A579" s="1">
        <v>578</v>
      </c>
      <c r="B579" s="1" t="s">
        <v>1679</v>
      </c>
      <c r="C579" s="1">
        <v>2.3E-2</v>
      </c>
      <c r="D579" s="1">
        <v>2.4199999999999999E-2</v>
      </c>
      <c r="E579" s="1">
        <v>6.9199999999999998E-2</v>
      </c>
      <c r="F579" s="1">
        <v>8.4400000000000003E-2</v>
      </c>
      <c r="G579" s="1">
        <v>3.2800000000000003E-2</v>
      </c>
      <c r="H579" s="1">
        <v>0.1245</v>
      </c>
      <c r="I579" s="1">
        <v>5.6800000000000003E-2</v>
      </c>
      <c r="J579" s="1">
        <v>9.8599999999999993E-2</v>
      </c>
      <c r="K579" s="1">
        <v>5.4300000000000001E-2</v>
      </c>
      <c r="L579" s="1">
        <v>6.0600000000000001E-2</v>
      </c>
      <c r="M579" s="1">
        <v>1.6E-2</v>
      </c>
      <c r="N579" s="1">
        <v>7.6300000000000007E-2</v>
      </c>
      <c r="O579" s="1">
        <v>1.1299999999999999E-2</v>
      </c>
      <c r="P579" s="1">
        <v>4.7600000000000003E-2</v>
      </c>
      <c r="Q579" s="1">
        <v>2.7099999999999999E-2</v>
      </c>
      <c r="R579" s="1">
        <v>1.5599999999999999E-2</v>
      </c>
      <c r="S579" s="1">
        <v>1.38E-2</v>
      </c>
      <c r="T579" s="1">
        <v>2.7799999999999998E-2</v>
      </c>
      <c r="U579" s="1">
        <v>1.29E-2</v>
      </c>
      <c r="V579" s="1">
        <v>0.12330000000000001</v>
      </c>
      <c r="W579" s="1">
        <v>0.91949999999999998</v>
      </c>
      <c r="X579" s="1">
        <v>4.7600000000000003E-2</v>
      </c>
      <c r="Y579" s="1">
        <v>0.1245</v>
      </c>
      <c r="Z579" s="1" t="s">
        <v>1671</v>
      </c>
      <c r="AA579" s="1">
        <v>7.6899999999999996E-2</v>
      </c>
      <c r="AB579" s="1">
        <v>851</v>
      </c>
    </row>
    <row r="580" spans="1:28" x14ac:dyDescent="0.3">
      <c r="A580" s="1">
        <v>579</v>
      </c>
      <c r="B580" s="1" t="s">
        <v>1675</v>
      </c>
      <c r="C580" s="1">
        <v>6.4899999999999999E-2</v>
      </c>
      <c r="D580" s="1">
        <v>3.04E-2</v>
      </c>
      <c r="E580" s="1">
        <v>2.4199999999999999E-2</v>
      </c>
      <c r="F580" s="1">
        <v>3.39E-2</v>
      </c>
      <c r="G580" s="1">
        <v>7.8200000000000006E-2</v>
      </c>
      <c r="H580" s="1">
        <v>2.6800000000000001E-2</v>
      </c>
      <c r="I580" s="1">
        <v>1.3100000000000001E-2</v>
      </c>
      <c r="J580" s="1">
        <v>0.16919999999999999</v>
      </c>
      <c r="K580" s="1">
        <v>2.29E-2</v>
      </c>
      <c r="L580" s="1">
        <v>0.13689999999999999</v>
      </c>
      <c r="M580" s="1">
        <v>4.2000000000000003E-2</v>
      </c>
      <c r="N580" s="1">
        <v>1.26E-2</v>
      </c>
      <c r="O580" s="1">
        <v>1.38E-2</v>
      </c>
      <c r="P580" s="1">
        <v>1.03E-2</v>
      </c>
      <c r="Q580" s="1">
        <v>3.3399999999999999E-2</v>
      </c>
      <c r="R580" s="1">
        <v>1.9099999999999999E-2</v>
      </c>
      <c r="S580" s="1">
        <v>3.3599999999999998E-2</v>
      </c>
      <c r="T580" s="1">
        <v>8.3799999999999999E-2</v>
      </c>
      <c r="U580" s="1">
        <v>6.1000000000000004E-3</v>
      </c>
      <c r="V580" s="1">
        <v>0.14480000000000001</v>
      </c>
      <c r="W580" s="1">
        <v>0.87380000000000002</v>
      </c>
      <c r="X580" s="1">
        <v>0.13689999999999999</v>
      </c>
      <c r="Y580" s="1">
        <v>0.16919999999999999</v>
      </c>
      <c r="Z580" s="1" t="s">
        <v>1673</v>
      </c>
      <c r="AA580" s="1">
        <v>3.2300000000000002E-2</v>
      </c>
      <c r="AB580" s="1">
        <v>851</v>
      </c>
    </row>
    <row r="581" spans="1:28" x14ac:dyDescent="0.3">
      <c r="A581" s="1">
        <v>580</v>
      </c>
      <c r="B581" s="1" t="s">
        <v>1668</v>
      </c>
      <c r="C581" s="1">
        <v>4.8500000000000001E-2</v>
      </c>
      <c r="D581" s="1">
        <v>4.4999999999999997E-3</v>
      </c>
      <c r="E581" s="1">
        <v>0.1482</v>
      </c>
      <c r="F581" s="1">
        <v>0.17760000000000001</v>
      </c>
      <c r="G581" s="1">
        <v>2.3E-3</v>
      </c>
      <c r="H581" s="1">
        <v>7.1999999999999995E-2</v>
      </c>
      <c r="I581" s="1">
        <v>2.75E-2</v>
      </c>
      <c r="J581" s="1">
        <v>1.4800000000000001E-2</v>
      </c>
      <c r="K581" s="1">
        <v>0.12790000000000001</v>
      </c>
      <c r="L581" s="1">
        <v>8.6E-3</v>
      </c>
      <c r="M581" s="1">
        <v>1.17E-2</v>
      </c>
      <c r="N581" s="1">
        <v>6.1499999999999999E-2</v>
      </c>
      <c r="O581" s="1">
        <v>3.5499999999999997E-2</v>
      </c>
      <c r="P581" s="1">
        <v>3.5200000000000002E-2</v>
      </c>
      <c r="Q581" s="1">
        <v>5.2299999999999999E-2</v>
      </c>
      <c r="R581" s="1">
        <v>7.8799999999999995E-2</v>
      </c>
      <c r="S581" s="1">
        <v>6.6199999999999995E-2</v>
      </c>
      <c r="T581" s="1">
        <v>1.7999999999999999E-2</v>
      </c>
      <c r="U581" s="1">
        <v>8.9999999999999998E-4</v>
      </c>
      <c r="V581" s="1">
        <v>8.0999999999999996E-3</v>
      </c>
      <c r="W581" s="1">
        <v>0.84819999999999995</v>
      </c>
      <c r="X581" s="1">
        <v>0.1482</v>
      </c>
      <c r="Y581" s="1">
        <v>0.17760000000000001</v>
      </c>
      <c r="Z581" s="1" t="s">
        <v>1669</v>
      </c>
      <c r="AA581" s="1">
        <v>2.9399999999999999E-2</v>
      </c>
      <c r="AB581" s="1">
        <v>851</v>
      </c>
    </row>
    <row r="582" spans="1:28" x14ac:dyDescent="0.3">
      <c r="A582" s="1">
        <v>581</v>
      </c>
      <c r="B582" s="1" t="s">
        <v>1681</v>
      </c>
      <c r="C582" s="1">
        <v>7.1499999999999994E-2</v>
      </c>
      <c r="D582" s="1">
        <v>4.0000000000000001E-3</v>
      </c>
      <c r="E582" s="1">
        <v>0.15049999999999999</v>
      </c>
      <c r="F582" s="1">
        <v>0.13100000000000001</v>
      </c>
      <c r="G582" s="1">
        <v>5.7000000000000002E-3</v>
      </c>
      <c r="H582" s="1">
        <v>6.1400000000000003E-2</v>
      </c>
      <c r="I582" s="1">
        <v>2.69E-2</v>
      </c>
      <c r="J582" s="1">
        <v>5.79E-2</v>
      </c>
      <c r="K582" s="1">
        <v>9.4799999999999995E-2</v>
      </c>
      <c r="L582" s="1">
        <v>2.1499999999999998E-2</v>
      </c>
      <c r="M582" s="1">
        <v>8.9999999999999998E-4</v>
      </c>
      <c r="N582" s="1">
        <v>8.3199999999999996E-2</v>
      </c>
      <c r="O582" s="1">
        <v>1.9900000000000001E-2</v>
      </c>
      <c r="P582" s="1">
        <v>1.15E-2</v>
      </c>
      <c r="Q582" s="1">
        <v>4.1399999999999999E-2</v>
      </c>
      <c r="R582" s="1">
        <v>9.0800000000000006E-2</v>
      </c>
      <c r="S582" s="1">
        <v>7.9299999999999995E-2</v>
      </c>
      <c r="T582" s="1">
        <v>3.7499999999999999E-2</v>
      </c>
      <c r="U582" s="1">
        <v>2.7000000000000001E-3</v>
      </c>
      <c r="V582" s="1">
        <v>7.4000000000000003E-3</v>
      </c>
      <c r="W582" s="1">
        <v>0.8679</v>
      </c>
      <c r="X582" s="1">
        <v>9.0800000000000006E-2</v>
      </c>
      <c r="Y582" s="1">
        <v>0.15049999999999999</v>
      </c>
      <c r="Z582" s="1" t="s">
        <v>1668</v>
      </c>
      <c r="AA582" s="1">
        <v>5.9700000000000003E-2</v>
      </c>
      <c r="AB582" s="1">
        <v>851</v>
      </c>
    </row>
    <row r="583" spans="1:28" x14ac:dyDescent="0.3">
      <c r="A583" s="1">
        <v>582</v>
      </c>
      <c r="B583" s="1" t="s">
        <v>1682</v>
      </c>
      <c r="C583" s="1">
        <v>6.6400000000000001E-2</v>
      </c>
      <c r="D583" s="1">
        <v>9.2999999999999992E-3</v>
      </c>
      <c r="E583" s="1">
        <v>6.9000000000000006E-2</v>
      </c>
      <c r="F583" s="1">
        <v>6.0400000000000002E-2</v>
      </c>
      <c r="G583" s="1">
        <v>1.6E-2</v>
      </c>
      <c r="H583" s="1">
        <v>2.9499999999999998E-2</v>
      </c>
      <c r="I583" s="1">
        <v>2.2000000000000001E-3</v>
      </c>
      <c r="J583" s="1">
        <v>0.1192</v>
      </c>
      <c r="K583" s="1">
        <v>3.5000000000000003E-2</v>
      </c>
      <c r="L583" s="1">
        <v>5.4800000000000001E-2</v>
      </c>
      <c r="M583" s="1">
        <v>3.2000000000000002E-3</v>
      </c>
      <c r="N583" s="1">
        <v>1.0699999999999999E-2</v>
      </c>
      <c r="O583" s="1">
        <v>0.19209999999999999</v>
      </c>
      <c r="P583" s="1">
        <v>1.44E-2</v>
      </c>
      <c r="Q583" s="1">
        <v>6.1000000000000004E-3</v>
      </c>
      <c r="R583" s="1">
        <v>5.5100000000000003E-2</v>
      </c>
      <c r="S583" s="1">
        <v>3.3799999999999997E-2</v>
      </c>
      <c r="T583" s="1">
        <v>0.18590000000000001</v>
      </c>
      <c r="U583" s="1">
        <v>6.9999999999999999E-4</v>
      </c>
      <c r="V583" s="1">
        <v>3.6299999999999999E-2</v>
      </c>
      <c r="W583" s="1">
        <v>0.82769999999999999</v>
      </c>
      <c r="X583" s="1">
        <v>3.3799999999999997E-2</v>
      </c>
      <c r="Y583" s="1">
        <v>0.19209999999999999</v>
      </c>
      <c r="Z583" s="1" t="s">
        <v>1678</v>
      </c>
      <c r="AA583" s="1">
        <v>0.1583</v>
      </c>
      <c r="AB583" s="1">
        <v>851</v>
      </c>
    </row>
    <row r="584" spans="1:28" x14ac:dyDescent="0.3">
      <c r="A584" s="1">
        <v>583</v>
      </c>
      <c r="B584" s="1" t="s">
        <v>1679</v>
      </c>
      <c r="C584" s="1">
        <v>3.7199999999999997E-2</v>
      </c>
      <c r="D584" s="1">
        <v>1.4E-3</v>
      </c>
      <c r="E584" s="1">
        <v>0.10780000000000001</v>
      </c>
      <c r="F584" s="1">
        <v>0.28520000000000001</v>
      </c>
      <c r="G584" s="1">
        <v>1E-3</v>
      </c>
      <c r="H584" s="1">
        <v>3.3E-3</v>
      </c>
      <c r="I584" s="1">
        <v>3.2800000000000003E-2</v>
      </c>
      <c r="J584" s="1">
        <v>5.2200000000000003E-2</v>
      </c>
      <c r="K584" s="1">
        <v>0.1295</v>
      </c>
      <c r="L584" s="1">
        <v>2.75E-2</v>
      </c>
      <c r="M584" s="1">
        <v>9.1999999999999998E-3</v>
      </c>
      <c r="N584" s="1">
        <v>2.5999999999999999E-2</v>
      </c>
      <c r="O584" s="1">
        <v>6.0000000000000001E-3</v>
      </c>
      <c r="P584" s="1">
        <v>5.8900000000000001E-2</v>
      </c>
      <c r="Q584" s="1">
        <v>3.0200000000000001E-2</v>
      </c>
      <c r="R584" s="1">
        <v>4.82E-2</v>
      </c>
      <c r="S584" s="1">
        <v>6.3700000000000007E-2</v>
      </c>
      <c r="T584" s="1">
        <v>7.1499999999999994E-2</v>
      </c>
      <c r="U584" s="1">
        <v>4.0000000000000002E-4</v>
      </c>
      <c r="V584" s="1">
        <v>8.0000000000000002E-3</v>
      </c>
      <c r="W584" s="1">
        <v>0.79390000000000005</v>
      </c>
      <c r="X584" s="1">
        <v>5.8900000000000001E-2</v>
      </c>
      <c r="Y584" s="1">
        <v>0.28520000000000001</v>
      </c>
      <c r="Z584" s="1" t="s">
        <v>1669</v>
      </c>
      <c r="AA584" s="1">
        <v>0.2263</v>
      </c>
      <c r="AB584" s="1">
        <v>851</v>
      </c>
    </row>
    <row r="585" spans="1:28" x14ac:dyDescent="0.3">
      <c r="A585" s="1">
        <v>584</v>
      </c>
      <c r="B585" s="1" t="s">
        <v>1673</v>
      </c>
      <c r="C585" s="1">
        <v>5.4999999999999997E-3</v>
      </c>
      <c r="D585" s="1">
        <v>5.9999999999999995E-4</v>
      </c>
      <c r="E585" s="1">
        <v>1E-3</v>
      </c>
      <c r="F585" s="1">
        <v>1.1999999999999999E-3</v>
      </c>
      <c r="G585" s="1">
        <v>2.1299999999999999E-2</v>
      </c>
      <c r="H585" s="1">
        <v>1.5E-3</v>
      </c>
      <c r="I585" s="1">
        <v>5.0000000000000001E-4</v>
      </c>
      <c r="J585" s="1">
        <v>0.53239999999999998</v>
      </c>
      <c r="K585" s="1">
        <v>1.1999999999999999E-3</v>
      </c>
      <c r="L585" s="1">
        <v>0.21079999999999999</v>
      </c>
      <c r="M585" s="1">
        <v>2.0999999999999999E-3</v>
      </c>
      <c r="N585" s="1">
        <v>8.0000000000000004E-4</v>
      </c>
      <c r="O585" s="1">
        <v>1.1000000000000001E-3</v>
      </c>
      <c r="P585" s="1">
        <v>8.0000000000000004E-4</v>
      </c>
      <c r="Q585" s="1">
        <v>1E-3</v>
      </c>
      <c r="R585" s="1">
        <v>1.4E-3</v>
      </c>
      <c r="S585" s="1">
        <v>4.1999999999999997E-3</v>
      </c>
      <c r="T585" s="1">
        <v>0.2114</v>
      </c>
      <c r="U585" s="1">
        <v>2.9999999999999997E-4</v>
      </c>
      <c r="V585" s="1">
        <v>8.9999999999999998E-4</v>
      </c>
      <c r="W585" s="1">
        <v>0.40849999999999997</v>
      </c>
      <c r="X585" s="1">
        <v>0.53239999999999998</v>
      </c>
      <c r="Y585" s="1">
        <v>0.53239999999999998</v>
      </c>
      <c r="Z585" s="1" t="s">
        <v>1673</v>
      </c>
      <c r="AA585" s="1">
        <v>0</v>
      </c>
      <c r="AB585" s="1">
        <v>851</v>
      </c>
    </row>
    <row r="586" spans="1:28" x14ac:dyDescent="0.3">
      <c r="A586" s="1">
        <v>585</v>
      </c>
      <c r="B586" s="1" t="s">
        <v>1668</v>
      </c>
      <c r="C586" s="1">
        <v>1.8100000000000002E-2</v>
      </c>
      <c r="D586" s="1">
        <v>1.8E-3</v>
      </c>
      <c r="E586" s="1">
        <v>1.46E-2</v>
      </c>
      <c r="F586" s="1">
        <v>8.2100000000000006E-2</v>
      </c>
      <c r="G586" s="1">
        <v>6.0600000000000001E-2</v>
      </c>
      <c r="H586" s="1">
        <v>2.1899999999999999E-2</v>
      </c>
      <c r="I586" s="1">
        <v>8.6999999999999994E-3</v>
      </c>
      <c r="J586" s="1">
        <v>2.2200000000000001E-2</v>
      </c>
      <c r="K586" s="1">
        <v>0.1038</v>
      </c>
      <c r="L586" s="1">
        <v>1.9099999999999999E-2</v>
      </c>
      <c r="M586" s="1">
        <v>5.4000000000000003E-3</v>
      </c>
      <c r="N586" s="1">
        <v>1.14E-2</v>
      </c>
      <c r="O586" s="1">
        <v>1.2999999999999999E-3</v>
      </c>
      <c r="P586" s="1">
        <v>2.2200000000000001E-2</v>
      </c>
      <c r="Q586" s="1">
        <v>4.9299999999999997E-2</v>
      </c>
      <c r="R586" s="1">
        <v>0.27310000000000001</v>
      </c>
      <c r="S586" s="1">
        <v>0.26640000000000003</v>
      </c>
      <c r="T586" s="1">
        <v>1.06E-2</v>
      </c>
      <c r="U586" s="1">
        <v>2.9999999999999997E-4</v>
      </c>
      <c r="V586" s="1">
        <v>7.1000000000000004E-3</v>
      </c>
      <c r="W586" s="1">
        <v>0.71919999999999995</v>
      </c>
      <c r="X586" s="1">
        <v>1.46E-2</v>
      </c>
      <c r="Y586" s="1">
        <v>0.27310000000000001</v>
      </c>
      <c r="Z586" s="1" t="s">
        <v>1681</v>
      </c>
      <c r="AA586" s="1">
        <v>0.25850000000000001</v>
      </c>
      <c r="AB586" s="1">
        <v>851</v>
      </c>
    </row>
    <row r="587" spans="1:28" x14ac:dyDescent="0.3">
      <c r="A587" s="1">
        <v>586</v>
      </c>
      <c r="B587" s="1" t="s">
        <v>1671</v>
      </c>
      <c r="C587" s="1">
        <v>3.3999999999999998E-3</v>
      </c>
      <c r="D587" s="1">
        <v>2.0999999999999999E-3</v>
      </c>
      <c r="E587" s="1">
        <v>2.7000000000000001E-3</v>
      </c>
      <c r="F587" s="1">
        <v>4.8999999999999998E-3</v>
      </c>
      <c r="G587" s="1">
        <v>1.1000000000000001E-3</v>
      </c>
      <c r="H587" s="1">
        <v>0.9425</v>
      </c>
      <c r="I587" s="1">
        <v>8.9999999999999998E-4</v>
      </c>
      <c r="J587" s="1">
        <v>1.2999999999999999E-3</v>
      </c>
      <c r="K587" s="1">
        <v>4.0000000000000001E-3</v>
      </c>
      <c r="L587" s="1">
        <v>2.2000000000000001E-3</v>
      </c>
      <c r="M587" s="1">
        <v>6.9999999999999999E-4</v>
      </c>
      <c r="N587" s="1">
        <v>1.5800000000000002E-2</v>
      </c>
      <c r="O587" s="1">
        <v>1.6999999999999999E-3</v>
      </c>
      <c r="P587" s="1">
        <v>1.4E-3</v>
      </c>
      <c r="Q587" s="1">
        <v>1.9E-3</v>
      </c>
      <c r="R587" s="1">
        <v>6.6E-3</v>
      </c>
      <c r="S587" s="1">
        <v>4.0000000000000001E-3</v>
      </c>
      <c r="T587" s="1">
        <v>1.6999999999999999E-3</v>
      </c>
      <c r="U587" s="1">
        <v>4.0000000000000002E-4</v>
      </c>
      <c r="V587" s="1">
        <v>8.9999999999999998E-4</v>
      </c>
      <c r="W587" s="1">
        <v>0.12180000000000001</v>
      </c>
      <c r="X587" s="1">
        <v>0.9425</v>
      </c>
      <c r="Y587" s="1">
        <v>0.9425</v>
      </c>
      <c r="Z587" s="1" t="s">
        <v>1671</v>
      </c>
      <c r="AA587" s="1">
        <v>0</v>
      </c>
      <c r="AB587" s="1">
        <v>851</v>
      </c>
    </row>
    <row r="588" spans="1:28" x14ac:dyDescent="0.3">
      <c r="A588" s="1">
        <v>587</v>
      </c>
      <c r="B588" s="1" t="s">
        <v>1673</v>
      </c>
      <c r="C588" s="1">
        <v>5.1999999999999998E-3</v>
      </c>
      <c r="D588" s="1">
        <v>2.2000000000000001E-3</v>
      </c>
      <c r="E588" s="1">
        <v>1.2999999999999999E-3</v>
      </c>
      <c r="F588" s="1">
        <v>1.5E-3</v>
      </c>
      <c r="G588" s="1">
        <v>6.2E-2</v>
      </c>
      <c r="H588" s="1">
        <v>4.3999999999999997E-2</v>
      </c>
      <c r="I588" s="1">
        <v>8.0000000000000004E-4</v>
      </c>
      <c r="J588" s="1">
        <v>0.29120000000000001</v>
      </c>
      <c r="K588" s="1">
        <v>7.9000000000000008E-3</v>
      </c>
      <c r="L588" s="1">
        <v>0.3488</v>
      </c>
      <c r="M588" s="1">
        <v>1.7399999999999999E-2</v>
      </c>
      <c r="N588" s="1">
        <v>3.5999999999999999E-3</v>
      </c>
      <c r="O588" s="1">
        <v>5.4999999999999997E-3</v>
      </c>
      <c r="P588" s="1">
        <v>3.2000000000000002E-3</v>
      </c>
      <c r="Q588" s="1">
        <v>1.4E-3</v>
      </c>
      <c r="R588" s="1">
        <v>9.5999999999999992E-3</v>
      </c>
      <c r="S588" s="1">
        <v>8.8900000000000007E-2</v>
      </c>
      <c r="T588" s="1">
        <v>7.2900000000000006E-2</v>
      </c>
      <c r="U588" s="1">
        <v>3.8E-3</v>
      </c>
      <c r="V588" s="1">
        <v>2.8799999999999999E-2</v>
      </c>
      <c r="W588" s="1">
        <v>0.621</v>
      </c>
      <c r="X588" s="1">
        <v>0.29120000000000001</v>
      </c>
      <c r="Y588" s="1">
        <v>0.3488</v>
      </c>
      <c r="Z588" s="1" t="s">
        <v>1675</v>
      </c>
      <c r="AA588" s="1">
        <v>5.7500000000000002E-2</v>
      </c>
      <c r="AB588" s="1">
        <v>851</v>
      </c>
    </row>
    <row r="589" spans="1:28" x14ac:dyDescent="0.3">
      <c r="A589" s="1">
        <v>588</v>
      </c>
      <c r="B589" s="1" t="s">
        <v>1669</v>
      </c>
      <c r="C589" s="1">
        <v>9.7000000000000003E-3</v>
      </c>
      <c r="D589" s="1">
        <v>4.0000000000000002E-4</v>
      </c>
      <c r="E589" s="1">
        <v>0.56789999999999996</v>
      </c>
      <c r="F589" s="1">
        <v>0.2964</v>
      </c>
      <c r="G589" s="1">
        <v>8.9999999999999998E-4</v>
      </c>
      <c r="H589" s="1">
        <v>5.1999999999999998E-3</v>
      </c>
      <c r="I589" s="1">
        <v>3.5999999999999999E-3</v>
      </c>
      <c r="J589" s="1">
        <v>3.5000000000000001E-3</v>
      </c>
      <c r="K589" s="1">
        <v>3.73E-2</v>
      </c>
      <c r="L589" s="1">
        <v>1.9E-3</v>
      </c>
      <c r="M589" s="1">
        <v>3.3999999999999998E-3</v>
      </c>
      <c r="N589" s="1">
        <v>2.9899999999999999E-2</v>
      </c>
      <c r="O589" s="1">
        <v>4.0000000000000001E-3</v>
      </c>
      <c r="P589" s="1">
        <v>1.32E-2</v>
      </c>
      <c r="Q589" s="1">
        <v>3.0000000000000001E-3</v>
      </c>
      <c r="R589" s="1">
        <v>1.3100000000000001E-2</v>
      </c>
      <c r="S589" s="1">
        <v>4.1999999999999997E-3</v>
      </c>
      <c r="T589" s="1">
        <v>1.5E-3</v>
      </c>
      <c r="U589" s="1">
        <v>2.9999999999999997E-4</v>
      </c>
      <c r="V589" s="1">
        <v>8.0000000000000004E-4</v>
      </c>
      <c r="W589" s="1">
        <v>0.41930000000000001</v>
      </c>
      <c r="X589" s="1">
        <v>0.2964</v>
      </c>
      <c r="Y589" s="1">
        <v>0.56789999999999996</v>
      </c>
      <c r="Z589" s="1" t="s">
        <v>1668</v>
      </c>
      <c r="AA589" s="1">
        <v>0.27150000000000002</v>
      </c>
      <c r="AB589" s="1">
        <v>851</v>
      </c>
    </row>
    <row r="590" spans="1:28" x14ac:dyDescent="0.3">
      <c r="A590" s="1">
        <v>589</v>
      </c>
      <c r="B590" s="1" t="s">
        <v>1682</v>
      </c>
      <c r="C590" s="1">
        <v>1.7299999999999999E-2</v>
      </c>
      <c r="D590" s="1">
        <v>2.0999999999999999E-3</v>
      </c>
      <c r="E590" s="1">
        <v>0.1356</v>
      </c>
      <c r="F590" s="1">
        <v>6.9500000000000006E-2</v>
      </c>
      <c r="G590" s="1">
        <v>4.5999999999999999E-3</v>
      </c>
      <c r="H590" s="1">
        <v>0.1234</v>
      </c>
      <c r="I590" s="1">
        <v>1.4500000000000001E-2</v>
      </c>
      <c r="J590" s="1">
        <v>3.8800000000000001E-2</v>
      </c>
      <c r="K590" s="1">
        <v>0.2752</v>
      </c>
      <c r="L590" s="1">
        <v>1.26E-2</v>
      </c>
      <c r="M590" s="1">
        <v>6.9999999999999999E-4</v>
      </c>
      <c r="N590" s="1">
        <v>7.3200000000000001E-2</v>
      </c>
      <c r="O590" s="1">
        <v>2.06E-2</v>
      </c>
      <c r="P590" s="1">
        <v>2.5700000000000001E-2</v>
      </c>
      <c r="Q590" s="1">
        <v>1.47E-2</v>
      </c>
      <c r="R590" s="1">
        <v>4.5900000000000003E-2</v>
      </c>
      <c r="S590" s="1">
        <v>9.9599999999999994E-2</v>
      </c>
      <c r="T590" s="1">
        <v>2.4199999999999999E-2</v>
      </c>
      <c r="U590" s="1">
        <v>5.0000000000000001E-4</v>
      </c>
      <c r="V590" s="1">
        <v>1.1999999999999999E-3</v>
      </c>
      <c r="W590" s="1">
        <v>0.77649999999999997</v>
      </c>
      <c r="X590" s="1">
        <v>9.9599999999999994E-2</v>
      </c>
      <c r="Y590" s="1">
        <v>0.2752</v>
      </c>
      <c r="Z590" s="1" t="s">
        <v>1674</v>
      </c>
      <c r="AA590" s="1">
        <v>0.17549999999999999</v>
      </c>
      <c r="AB590" s="1">
        <v>851</v>
      </c>
    </row>
    <row r="591" spans="1:28" x14ac:dyDescent="0.3">
      <c r="A591" s="1">
        <v>590</v>
      </c>
      <c r="B591" s="1" t="s">
        <v>1666</v>
      </c>
      <c r="C591" s="1">
        <v>7.22E-2</v>
      </c>
      <c r="D591" s="1">
        <v>2.0999999999999999E-3</v>
      </c>
      <c r="E591" s="1">
        <v>0.1212</v>
      </c>
      <c r="F591" s="1">
        <v>9.4500000000000001E-2</v>
      </c>
      <c r="G591" s="1">
        <v>1.1999999999999999E-3</v>
      </c>
      <c r="H591" s="1">
        <v>6.6600000000000006E-2</v>
      </c>
      <c r="I591" s="1">
        <v>1.9900000000000001E-2</v>
      </c>
      <c r="J591" s="1">
        <v>1.0999999999999999E-2</v>
      </c>
      <c r="K591" s="1">
        <v>0.26850000000000002</v>
      </c>
      <c r="L591" s="1">
        <v>2.5999999999999999E-3</v>
      </c>
      <c r="M591" s="1">
        <v>7.9000000000000008E-3</v>
      </c>
      <c r="N591" s="1">
        <v>6.5600000000000006E-2</v>
      </c>
      <c r="O591" s="1">
        <v>6.4999999999999997E-3</v>
      </c>
      <c r="P591" s="1">
        <v>4.7399999999999998E-2</v>
      </c>
      <c r="Q591" s="1">
        <v>6.8400000000000002E-2</v>
      </c>
      <c r="R591" s="1">
        <v>8.3000000000000004E-2</v>
      </c>
      <c r="S591" s="1">
        <v>4.3900000000000002E-2</v>
      </c>
      <c r="T591" s="1">
        <v>1.3299999999999999E-2</v>
      </c>
      <c r="U591" s="1">
        <v>5.0000000000000001E-4</v>
      </c>
      <c r="V591" s="1">
        <v>3.7000000000000002E-3</v>
      </c>
      <c r="W591" s="1">
        <v>0.79100000000000004</v>
      </c>
      <c r="X591" s="1">
        <v>7.22E-2</v>
      </c>
      <c r="Y591" s="1">
        <v>0.26850000000000002</v>
      </c>
      <c r="Z591" s="1" t="s">
        <v>1674</v>
      </c>
      <c r="AA591" s="1">
        <v>0.1963</v>
      </c>
      <c r="AB591" s="1">
        <v>851</v>
      </c>
    </row>
    <row r="592" spans="1:28" x14ac:dyDescent="0.3">
      <c r="A592" s="1">
        <v>591</v>
      </c>
      <c r="B592" s="1" t="s">
        <v>1670</v>
      </c>
      <c r="C592" s="1">
        <v>1.8499999999999999E-2</v>
      </c>
      <c r="D592" s="1">
        <v>1.23E-2</v>
      </c>
      <c r="E592" s="1">
        <v>1.1999999999999999E-3</v>
      </c>
      <c r="F592" s="1">
        <v>1.4E-3</v>
      </c>
      <c r="G592" s="1">
        <v>0.6925</v>
      </c>
      <c r="H592" s="1">
        <v>2.3E-3</v>
      </c>
      <c r="I592" s="1">
        <v>8.0000000000000004E-4</v>
      </c>
      <c r="J592" s="1">
        <v>0.1057</v>
      </c>
      <c r="K592" s="1">
        <v>1.4E-3</v>
      </c>
      <c r="L592" s="1">
        <v>5.91E-2</v>
      </c>
      <c r="M592" s="1">
        <v>1.8700000000000001E-2</v>
      </c>
      <c r="N592" s="1">
        <v>1.1999999999999999E-3</v>
      </c>
      <c r="O592" s="1">
        <v>1.6000000000000001E-3</v>
      </c>
      <c r="P592" s="1">
        <v>1.1000000000000001E-3</v>
      </c>
      <c r="Q592" s="1">
        <v>1.4E-3</v>
      </c>
      <c r="R592" s="1">
        <v>2.2000000000000001E-3</v>
      </c>
      <c r="S592" s="1">
        <v>2.3999999999999998E-3</v>
      </c>
      <c r="T592" s="1">
        <v>5.0599999999999999E-2</v>
      </c>
      <c r="U592" s="1">
        <v>2.2000000000000001E-3</v>
      </c>
      <c r="V592" s="1">
        <v>2.35E-2</v>
      </c>
      <c r="W592" s="1">
        <v>0.40799999999999997</v>
      </c>
      <c r="X592" s="1">
        <v>0.6925</v>
      </c>
      <c r="Y592" s="1">
        <v>0.6925</v>
      </c>
      <c r="Z592" s="1" t="s">
        <v>1670</v>
      </c>
      <c r="AA592" s="1">
        <v>0</v>
      </c>
      <c r="AB592" s="1">
        <v>851</v>
      </c>
    </row>
    <row r="593" spans="1:28" x14ac:dyDescent="0.3">
      <c r="A593" s="1">
        <v>592</v>
      </c>
      <c r="B593" s="1" t="s">
        <v>1677</v>
      </c>
      <c r="C593" s="1">
        <v>7.1800000000000003E-2</v>
      </c>
      <c r="D593" s="1">
        <v>5.9999999999999995E-4</v>
      </c>
      <c r="E593" s="1">
        <v>1.2500000000000001E-2</v>
      </c>
      <c r="F593" s="1">
        <v>5.0099999999999999E-2</v>
      </c>
      <c r="G593" s="1">
        <v>8.9999999999999998E-4</v>
      </c>
      <c r="H593" s="1">
        <v>5.4999999999999997E-3</v>
      </c>
      <c r="I593" s="1">
        <v>1.41E-2</v>
      </c>
      <c r="J593" s="1">
        <v>1.38E-2</v>
      </c>
      <c r="K593" s="1">
        <v>0.18540000000000001</v>
      </c>
      <c r="L593" s="1">
        <v>4.3400000000000001E-2</v>
      </c>
      <c r="M593" s="1">
        <v>1.4800000000000001E-2</v>
      </c>
      <c r="N593" s="1">
        <v>0.43990000000000001</v>
      </c>
      <c r="O593" s="1">
        <v>7.6E-3</v>
      </c>
      <c r="P593" s="1">
        <v>7.3000000000000001E-3</v>
      </c>
      <c r="Q593" s="1">
        <v>1.2999999999999999E-3</v>
      </c>
      <c r="R593" s="1">
        <v>3.73E-2</v>
      </c>
      <c r="S593" s="1">
        <v>6.7500000000000004E-2</v>
      </c>
      <c r="T593" s="1">
        <v>2.4E-2</v>
      </c>
      <c r="U593" s="1">
        <v>2.9999999999999997E-4</v>
      </c>
      <c r="V593" s="1">
        <v>1.9E-3</v>
      </c>
      <c r="W593" s="1">
        <v>0.63900000000000001</v>
      </c>
      <c r="X593" s="1">
        <v>0.43990000000000001</v>
      </c>
      <c r="Y593" s="1">
        <v>0.43990000000000001</v>
      </c>
      <c r="Z593" s="1" t="s">
        <v>1677</v>
      </c>
      <c r="AA593" s="1">
        <v>0</v>
      </c>
      <c r="AB593" s="1">
        <v>851</v>
      </c>
    </row>
    <row r="594" spans="1:28" x14ac:dyDescent="0.3">
      <c r="A594" s="1">
        <v>593</v>
      </c>
      <c r="B594" s="1" t="s">
        <v>1666</v>
      </c>
      <c r="C594" s="1">
        <v>0.2228</v>
      </c>
      <c r="D594" s="1">
        <v>1.12E-2</v>
      </c>
      <c r="E594" s="1">
        <v>1.6000000000000001E-3</v>
      </c>
      <c r="F594" s="1">
        <v>3.2000000000000002E-3</v>
      </c>
      <c r="G594" s="1">
        <v>1.01E-2</v>
      </c>
      <c r="H594" s="1">
        <v>2.8400000000000002E-2</v>
      </c>
      <c r="I594" s="1">
        <v>6.9999999999999999E-4</v>
      </c>
      <c r="J594" s="1">
        <v>1.5E-3</v>
      </c>
      <c r="K594" s="1">
        <v>3.0000000000000001E-3</v>
      </c>
      <c r="L594" s="1">
        <v>4.4000000000000003E-3</v>
      </c>
      <c r="M594" s="1">
        <v>2.3E-3</v>
      </c>
      <c r="N594" s="1">
        <v>0.1216</v>
      </c>
      <c r="O594" s="1">
        <v>2.5999999999999999E-3</v>
      </c>
      <c r="P594" s="1">
        <v>9.1999999999999998E-3</v>
      </c>
      <c r="Q594" s="1">
        <v>1.4E-3</v>
      </c>
      <c r="R594" s="1">
        <v>0.51029999999999998</v>
      </c>
      <c r="S594" s="1">
        <v>5.79E-2</v>
      </c>
      <c r="T594" s="1">
        <v>6.6E-3</v>
      </c>
      <c r="U594" s="1">
        <v>2.9999999999999997E-4</v>
      </c>
      <c r="V594" s="1">
        <v>8.0000000000000004E-4</v>
      </c>
      <c r="W594" s="1">
        <v>0.50249999999999995</v>
      </c>
      <c r="X594" s="1">
        <v>0.2228</v>
      </c>
      <c r="Y594" s="1">
        <v>0.51029999999999998</v>
      </c>
      <c r="Z594" s="1" t="s">
        <v>1681</v>
      </c>
      <c r="AA594" s="1">
        <v>0.28749999999999998</v>
      </c>
      <c r="AB594" s="1">
        <v>851</v>
      </c>
    </row>
    <row r="595" spans="1:28" x14ac:dyDescent="0.3">
      <c r="A595" s="1">
        <v>594</v>
      </c>
      <c r="B595" s="1" t="s">
        <v>1674</v>
      </c>
      <c r="C595" s="1">
        <v>3.78E-2</v>
      </c>
      <c r="D595" s="1">
        <v>2.8E-3</v>
      </c>
      <c r="E595" s="1">
        <v>3.5200000000000002E-2</v>
      </c>
      <c r="F595" s="1">
        <v>4.4000000000000003E-3</v>
      </c>
      <c r="G595" s="1">
        <v>8.9999999999999998E-4</v>
      </c>
      <c r="H595" s="1">
        <v>4.48E-2</v>
      </c>
      <c r="I595" s="1">
        <v>2.8E-3</v>
      </c>
      <c r="J595" s="1">
        <v>3.5999999999999999E-3</v>
      </c>
      <c r="K595" s="1">
        <v>0.1145</v>
      </c>
      <c r="L595" s="1">
        <v>2E-3</v>
      </c>
      <c r="M595" s="1">
        <v>5.9999999999999995E-4</v>
      </c>
      <c r="N595" s="1">
        <v>0.1132</v>
      </c>
      <c r="O595" s="1">
        <v>1.1999999999999999E-3</v>
      </c>
      <c r="P595" s="1">
        <v>2.4E-2</v>
      </c>
      <c r="Q595" s="1">
        <v>2.3300000000000001E-2</v>
      </c>
      <c r="R595" s="1">
        <v>0.50149999999999995</v>
      </c>
      <c r="S595" s="1">
        <v>6.7400000000000002E-2</v>
      </c>
      <c r="T595" s="1">
        <v>6.3E-3</v>
      </c>
      <c r="U595" s="1">
        <v>2.9999999999999997E-4</v>
      </c>
      <c r="V595" s="1">
        <v>1.3599999999999999E-2</v>
      </c>
      <c r="W595" s="1">
        <v>0.59450000000000003</v>
      </c>
      <c r="X595" s="1">
        <v>0.1145</v>
      </c>
      <c r="Y595" s="1">
        <v>0.50149999999999995</v>
      </c>
      <c r="Z595" s="1" t="s">
        <v>1681</v>
      </c>
      <c r="AA595" s="1">
        <v>0.38700000000000001</v>
      </c>
      <c r="AB595" s="1">
        <v>851</v>
      </c>
    </row>
    <row r="596" spans="1:28" x14ac:dyDescent="0.3">
      <c r="A596" s="1">
        <v>595</v>
      </c>
      <c r="B596" s="1" t="s">
        <v>1685</v>
      </c>
      <c r="C596" s="1">
        <v>9.4000000000000004E-3</v>
      </c>
      <c r="D596" s="1">
        <v>4.8999999999999998E-3</v>
      </c>
      <c r="E596" s="1">
        <v>1.1000000000000001E-3</v>
      </c>
      <c r="F596" s="1">
        <v>1.2999999999999999E-3</v>
      </c>
      <c r="G596" s="1">
        <v>4.0099999999999997E-2</v>
      </c>
      <c r="H596" s="1">
        <v>1.5E-3</v>
      </c>
      <c r="I596" s="1">
        <v>5.0000000000000001E-4</v>
      </c>
      <c r="J596" s="1">
        <v>4.1999999999999997E-3</v>
      </c>
      <c r="K596" s="1">
        <v>1.2999999999999999E-3</v>
      </c>
      <c r="L596" s="1">
        <v>0.74429999999999996</v>
      </c>
      <c r="M596" s="1">
        <v>7.5399999999999995E-2</v>
      </c>
      <c r="N596" s="1">
        <v>8.9999999999999998E-4</v>
      </c>
      <c r="O596" s="1">
        <v>1.1000000000000001E-3</v>
      </c>
      <c r="P596" s="1">
        <v>8.9999999999999998E-4</v>
      </c>
      <c r="Q596" s="1">
        <v>1.46E-2</v>
      </c>
      <c r="R596" s="1">
        <v>1.5E-3</v>
      </c>
      <c r="S596" s="1">
        <v>1.2999999999999999E-3</v>
      </c>
      <c r="T596" s="1">
        <v>4.4999999999999997E-3</v>
      </c>
      <c r="U596" s="1">
        <v>4.0000000000000002E-4</v>
      </c>
      <c r="V596" s="1">
        <v>9.0800000000000006E-2</v>
      </c>
      <c r="W596" s="1">
        <v>0.34060000000000001</v>
      </c>
      <c r="X596" s="1">
        <v>9.0800000000000006E-2</v>
      </c>
      <c r="Y596" s="1">
        <v>0.74429999999999996</v>
      </c>
      <c r="Z596" s="1" t="s">
        <v>1675</v>
      </c>
      <c r="AA596" s="1">
        <v>0.65349999999999997</v>
      </c>
      <c r="AB596" s="1">
        <v>851</v>
      </c>
    </row>
    <row r="597" spans="1:28" x14ac:dyDescent="0.3">
      <c r="A597" s="1">
        <v>596</v>
      </c>
      <c r="B597" s="1" t="s">
        <v>1682</v>
      </c>
      <c r="C597" s="1">
        <v>8.8700000000000001E-2</v>
      </c>
      <c r="D597" s="1">
        <v>6.9999999999999999E-4</v>
      </c>
      <c r="E597" s="1">
        <v>6.6E-3</v>
      </c>
      <c r="F597" s="1">
        <v>6.6E-3</v>
      </c>
      <c r="G597" s="1">
        <v>5.4999999999999997E-3</v>
      </c>
      <c r="H597" s="1">
        <v>0.1119</v>
      </c>
      <c r="I597" s="1">
        <v>6.9999999999999999E-4</v>
      </c>
      <c r="J597" s="1">
        <v>3.5000000000000001E-3</v>
      </c>
      <c r="K597" s="1">
        <v>0.12130000000000001</v>
      </c>
      <c r="L597" s="1">
        <v>4.7000000000000002E-3</v>
      </c>
      <c r="M597" s="1">
        <v>6.9999999999999999E-4</v>
      </c>
      <c r="N597" s="1">
        <v>2.75E-2</v>
      </c>
      <c r="O597" s="1">
        <v>5.4999999999999997E-3</v>
      </c>
      <c r="P597" s="1">
        <v>2.1299999999999999E-2</v>
      </c>
      <c r="Q597" s="1">
        <v>3.1600000000000003E-2</v>
      </c>
      <c r="R597" s="1">
        <v>0.4274</v>
      </c>
      <c r="S597" s="1">
        <v>0.12570000000000001</v>
      </c>
      <c r="T597" s="1">
        <v>8.8999999999999999E-3</v>
      </c>
      <c r="U597" s="1">
        <v>2.9999999999999997E-4</v>
      </c>
      <c r="V597" s="1">
        <v>8.0000000000000004E-4</v>
      </c>
      <c r="W597" s="1">
        <v>0.62219999999999998</v>
      </c>
      <c r="X597" s="1">
        <v>0.12570000000000001</v>
      </c>
      <c r="Y597" s="1">
        <v>0.4274</v>
      </c>
      <c r="Z597" s="1" t="s">
        <v>1681</v>
      </c>
      <c r="AA597" s="1">
        <v>0.30170000000000002</v>
      </c>
      <c r="AB597" s="1">
        <v>851</v>
      </c>
    </row>
    <row r="598" spans="1:28" x14ac:dyDescent="0.3">
      <c r="A598" s="1">
        <v>597</v>
      </c>
      <c r="B598" s="1" t="s">
        <v>1683</v>
      </c>
      <c r="C598" s="1">
        <v>4.7899999999999998E-2</v>
      </c>
      <c r="D598" s="1">
        <v>6.9999999999999999E-4</v>
      </c>
      <c r="E598" s="1">
        <v>1.6000000000000001E-3</v>
      </c>
      <c r="F598" s="1">
        <v>1.6999999999999999E-3</v>
      </c>
      <c r="G598" s="1">
        <v>1E-3</v>
      </c>
      <c r="H598" s="1">
        <v>7.7000000000000002E-3</v>
      </c>
      <c r="I598" s="1">
        <v>6.9999999999999999E-4</v>
      </c>
      <c r="J598" s="1">
        <v>6.3E-3</v>
      </c>
      <c r="K598" s="1">
        <v>1.6000000000000001E-3</v>
      </c>
      <c r="L598" s="1">
        <v>3.8E-3</v>
      </c>
      <c r="M598" s="1">
        <v>6.9999999999999999E-4</v>
      </c>
      <c r="N598" s="1">
        <v>1.23E-2</v>
      </c>
      <c r="O598" s="1">
        <v>4.5699999999999998E-2</v>
      </c>
      <c r="P598" s="1">
        <v>1.1999999999999999E-3</v>
      </c>
      <c r="Q598" s="1">
        <v>1.4E-3</v>
      </c>
      <c r="R598" s="1">
        <v>0.42380000000000001</v>
      </c>
      <c r="S598" s="1">
        <v>0.42770000000000002</v>
      </c>
      <c r="T598" s="1">
        <v>1.2999999999999999E-2</v>
      </c>
      <c r="U598" s="1">
        <v>2.9999999999999997E-4</v>
      </c>
      <c r="V598" s="1">
        <v>8.0000000000000004E-4</v>
      </c>
      <c r="W598" s="1">
        <v>0.43209999999999998</v>
      </c>
      <c r="X598" s="1">
        <v>1.2999999999999999E-2</v>
      </c>
      <c r="Y598" s="1">
        <v>0.42770000000000002</v>
      </c>
      <c r="Z598" s="1" t="s">
        <v>1682</v>
      </c>
      <c r="AA598" s="1">
        <v>0.41460000000000002</v>
      </c>
      <c r="AB598" s="1">
        <v>851</v>
      </c>
    </row>
    <row r="599" spans="1:28" x14ac:dyDescent="0.3">
      <c r="A599" s="1">
        <v>598</v>
      </c>
      <c r="B599" s="1" t="s">
        <v>1685</v>
      </c>
      <c r="C599" s="1">
        <v>8.8999999999999999E-3</v>
      </c>
      <c r="D599" s="1">
        <v>5.9999999999999995E-4</v>
      </c>
      <c r="E599" s="1">
        <v>1.6000000000000001E-3</v>
      </c>
      <c r="F599" s="1">
        <v>1.23E-2</v>
      </c>
      <c r="G599" s="1">
        <v>3.4799999999999998E-2</v>
      </c>
      <c r="H599" s="1">
        <v>2.2000000000000001E-3</v>
      </c>
      <c r="I599" s="1">
        <v>3.6799999999999999E-2</v>
      </c>
      <c r="J599" s="1">
        <v>8.8999999999999999E-3</v>
      </c>
      <c r="K599" s="1">
        <v>1.8E-3</v>
      </c>
      <c r="L599" s="1">
        <v>2.4199999999999999E-2</v>
      </c>
      <c r="M599" s="1">
        <v>2.3E-3</v>
      </c>
      <c r="N599" s="1">
        <v>1.6000000000000001E-3</v>
      </c>
      <c r="O599" s="1">
        <v>1.4E-3</v>
      </c>
      <c r="P599" s="1">
        <v>8.2000000000000007E-3</v>
      </c>
      <c r="Q599" s="1">
        <v>4.1000000000000003E-3</v>
      </c>
      <c r="R599" s="1">
        <v>1.06E-2</v>
      </c>
      <c r="S599" s="1">
        <v>1.8E-3</v>
      </c>
      <c r="T599" s="1">
        <v>1.03E-2</v>
      </c>
      <c r="U599" s="1">
        <v>3.9100000000000003E-2</v>
      </c>
      <c r="V599" s="1">
        <v>0.78859999999999997</v>
      </c>
      <c r="W599" s="1">
        <v>0.34110000000000001</v>
      </c>
      <c r="X599" s="1">
        <v>0.78859999999999997</v>
      </c>
      <c r="Y599" s="1">
        <v>0.78859999999999997</v>
      </c>
      <c r="Z599" s="1" t="s">
        <v>1685</v>
      </c>
      <c r="AA599" s="1">
        <v>0</v>
      </c>
      <c r="AB599" s="1">
        <v>851</v>
      </c>
    </row>
    <row r="600" spans="1:28" x14ac:dyDescent="0.3">
      <c r="A600" s="1">
        <v>599</v>
      </c>
      <c r="B600" s="1" t="s">
        <v>1672</v>
      </c>
      <c r="C600" s="1">
        <v>3.56E-2</v>
      </c>
      <c r="D600" s="1">
        <v>3.8999999999999998E-3</v>
      </c>
      <c r="E600" s="1">
        <v>3.0999999999999999E-3</v>
      </c>
      <c r="F600" s="1">
        <v>1.9E-3</v>
      </c>
      <c r="G600" s="1">
        <v>6.1000000000000004E-3</v>
      </c>
      <c r="H600" s="1">
        <v>4.53E-2</v>
      </c>
      <c r="I600" s="1">
        <v>0.28970000000000001</v>
      </c>
      <c r="J600" s="1">
        <v>0.24460000000000001</v>
      </c>
      <c r="K600" s="1">
        <v>2.7900000000000001E-2</v>
      </c>
      <c r="L600" s="1">
        <v>6.2799999999999995E-2</v>
      </c>
      <c r="M600" s="1">
        <v>2.2000000000000001E-3</v>
      </c>
      <c r="N600" s="1">
        <v>9.2299999999999993E-2</v>
      </c>
      <c r="O600" s="1">
        <v>1.4E-3</v>
      </c>
      <c r="P600" s="1">
        <v>0.04</v>
      </c>
      <c r="Q600" s="1">
        <v>7.0800000000000002E-2</v>
      </c>
      <c r="R600" s="1">
        <v>6.1999999999999998E-3</v>
      </c>
      <c r="S600" s="1">
        <v>3.5999999999999999E-3</v>
      </c>
      <c r="T600" s="1">
        <v>2.76E-2</v>
      </c>
      <c r="U600" s="1">
        <v>1.1000000000000001E-3</v>
      </c>
      <c r="V600" s="1">
        <v>3.4299999999999997E-2</v>
      </c>
      <c r="W600" s="1">
        <v>0.71760000000000002</v>
      </c>
      <c r="X600" s="1">
        <v>0.28970000000000001</v>
      </c>
      <c r="Y600" s="1">
        <v>0.28970000000000001</v>
      </c>
      <c r="Z600" s="1" t="s">
        <v>1672</v>
      </c>
      <c r="AA600" s="1">
        <v>0</v>
      </c>
      <c r="AB600" s="1">
        <v>851</v>
      </c>
    </row>
    <row r="601" spans="1:28" x14ac:dyDescent="0.3">
      <c r="A601" s="1">
        <v>600</v>
      </c>
      <c r="B601" s="1" t="s">
        <v>1668</v>
      </c>
      <c r="C601" s="1">
        <v>2.4799999999999999E-2</v>
      </c>
      <c r="D601" s="1">
        <v>4.0000000000000002E-4</v>
      </c>
      <c r="E601" s="1">
        <v>0.61409999999999998</v>
      </c>
      <c r="F601" s="1">
        <v>4.6300000000000001E-2</v>
      </c>
      <c r="G601" s="1">
        <v>5.2499999999999998E-2</v>
      </c>
      <c r="H601" s="1">
        <v>2.2000000000000001E-3</v>
      </c>
      <c r="I601" s="1">
        <v>1.7399999999999999E-2</v>
      </c>
      <c r="J601" s="1">
        <v>5.7000000000000002E-3</v>
      </c>
      <c r="K601" s="1">
        <v>0.1052</v>
      </c>
      <c r="L601" s="1">
        <v>8.2000000000000007E-3</v>
      </c>
      <c r="M601" s="1">
        <v>5.0000000000000001E-4</v>
      </c>
      <c r="N601" s="1">
        <v>1.1599999999999999E-2</v>
      </c>
      <c r="O601" s="1">
        <v>1.4E-3</v>
      </c>
      <c r="P601" s="1">
        <v>2.1000000000000001E-2</v>
      </c>
      <c r="Q601" s="1">
        <v>9.7999999999999997E-3</v>
      </c>
      <c r="R601" s="1">
        <v>1.6199999999999999E-2</v>
      </c>
      <c r="S601" s="1">
        <v>2.2100000000000002E-2</v>
      </c>
      <c r="T601" s="1">
        <v>1.0200000000000001E-2</v>
      </c>
      <c r="U601" s="1">
        <v>3.3999999999999998E-3</v>
      </c>
      <c r="V601" s="1">
        <v>2.7099999999999999E-2</v>
      </c>
      <c r="W601" s="1">
        <v>0.52969999999999995</v>
      </c>
      <c r="X601" s="1">
        <v>0.61409999999999998</v>
      </c>
      <c r="Y601" s="1">
        <v>0.61409999999999998</v>
      </c>
      <c r="Z601" s="1" t="s">
        <v>1668</v>
      </c>
      <c r="AA601" s="1">
        <v>0</v>
      </c>
      <c r="AB601" s="1">
        <v>851</v>
      </c>
    </row>
    <row r="602" spans="1:28" x14ac:dyDescent="0.3">
      <c r="A602" s="1">
        <v>601</v>
      </c>
      <c r="B602" s="1" t="s">
        <v>1670</v>
      </c>
      <c r="C602" s="1">
        <v>1.8E-3</v>
      </c>
      <c r="D602" s="1">
        <v>5.0000000000000001E-4</v>
      </c>
      <c r="E602" s="1">
        <v>8.9999999999999998E-4</v>
      </c>
      <c r="F602" s="1">
        <v>1.1000000000000001E-3</v>
      </c>
      <c r="G602" s="1">
        <v>0.48220000000000002</v>
      </c>
      <c r="H602" s="1">
        <v>1.2999999999999999E-3</v>
      </c>
      <c r="I602" s="1">
        <v>5.0000000000000001E-4</v>
      </c>
      <c r="J602" s="1">
        <v>1.47E-2</v>
      </c>
      <c r="K602" s="1">
        <v>1.1000000000000001E-3</v>
      </c>
      <c r="L602" s="1">
        <v>0.34250000000000003</v>
      </c>
      <c r="M602" s="1">
        <v>0.1118</v>
      </c>
      <c r="N602" s="1">
        <v>8.0000000000000004E-4</v>
      </c>
      <c r="O602" s="1">
        <v>1E-3</v>
      </c>
      <c r="P602" s="1">
        <v>8.0000000000000004E-4</v>
      </c>
      <c r="Q602" s="1">
        <v>1E-3</v>
      </c>
      <c r="R602" s="1">
        <v>1.2999999999999999E-3</v>
      </c>
      <c r="S602" s="1">
        <v>1.1999999999999999E-3</v>
      </c>
      <c r="T602" s="1">
        <v>2.3E-3</v>
      </c>
      <c r="U602" s="1">
        <v>7.6E-3</v>
      </c>
      <c r="V602" s="1">
        <v>2.5600000000000001E-2</v>
      </c>
      <c r="W602" s="1">
        <v>0.42099999999999999</v>
      </c>
      <c r="X602" s="1">
        <v>0.48220000000000002</v>
      </c>
      <c r="Y602" s="1">
        <v>0.48220000000000002</v>
      </c>
      <c r="Z602" s="1" t="s">
        <v>1670</v>
      </c>
      <c r="AA602" s="1">
        <v>0</v>
      </c>
      <c r="AB602" s="1">
        <v>851</v>
      </c>
    </row>
    <row r="603" spans="1:28" x14ac:dyDescent="0.3">
      <c r="A603" s="1">
        <v>602</v>
      </c>
      <c r="B603" s="1" t="s">
        <v>1683</v>
      </c>
      <c r="C603" s="1">
        <v>5.0700000000000002E-2</v>
      </c>
      <c r="D603" s="1">
        <v>5.8999999999999997E-2</v>
      </c>
      <c r="E603" s="1">
        <v>3.0000000000000001E-3</v>
      </c>
      <c r="F603" s="1">
        <v>2.1100000000000001E-2</v>
      </c>
      <c r="G603" s="1">
        <v>1.2E-2</v>
      </c>
      <c r="H603" s="1">
        <v>7.4000000000000003E-3</v>
      </c>
      <c r="I603" s="1">
        <v>5.4999999999999997E-3</v>
      </c>
      <c r="J603" s="1">
        <v>2.35E-2</v>
      </c>
      <c r="K603" s="1">
        <v>0.4234</v>
      </c>
      <c r="L603" s="1">
        <v>7.5300000000000006E-2</v>
      </c>
      <c r="M603" s="1">
        <v>1.32E-2</v>
      </c>
      <c r="N603" s="1">
        <v>1.8200000000000001E-2</v>
      </c>
      <c r="O603" s="1">
        <v>1.4E-3</v>
      </c>
      <c r="P603" s="1">
        <v>3.1E-2</v>
      </c>
      <c r="Q603" s="1">
        <v>8.0199999999999994E-2</v>
      </c>
      <c r="R603" s="1">
        <v>6.2600000000000003E-2</v>
      </c>
      <c r="S603" s="1">
        <v>4.9500000000000002E-2</v>
      </c>
      <c r="T603" s="1">
        <v>4.4400000000000002E-2</v>
      </c>
      <c r="U603" s="1">
        <v>4.0000000000000002E-4</v>
      </c>
      <c r="V603" s="1">
        <v>1.8200000000000001E-2</v>
      </c>
      <c r="W603" s="1">
        <v>0.72350000000000003</v>
      </c>
      <c r="X603" s="1">
        <v>4.4400000000000002E-2</v>
      </c>
      <c r="Y603" s="1">
        <v>0.4234</v>
      </c>
      <c r="Z603" s="1" t="s">
        <v>1674</v>
      </c>
      <c r="AA603" s="1">
        <v>0.379</v>
      </c>
      <c r="AB603" s="1">
        <v>851</v>
      </c>
    </row>
    <row r="604" spans="1:28" x14ac:dyDescent="0.3">
      <c r="A604" s="1">
        <v>603</v>
      </c>
      <c r="B604" s="1" t="s">
        <v>1674</v>
      </c>
      <c r="C604" s="1">
        <v>4.7100000000000003E-2</v>
      </c>
      <c r="D604" s="1">
        <v>2.2000000000000001E-3</v>
      </c>
      <c r="E604" s="1">
        <v>5.3699999999999998E-2</v>
      </c>
      <c r="F604" s="1">
        <v>8.6800000000000002E-2</v>
      </c>
      <c r="G604" s="1">
        <v>1E-3</v>
      </c>
      <c r="H604" s="1">
        <v>0.05</v>
      </c>
      <c r="I604" s="1">
        <v>7.9000000000000008E-3</v>
      </c>
      <c r="J604" s="1">
        <v>3.7000000000000002E-3</v>
      </c>
      <c r="K604" s="1">
        <v>0.39789999999999998</v>
      </c>
      <c r="L604" s="1">
        <v>4.3E-3</v>
      </c>
      <c r="M604" s="1">
        <v>4.7999999999999996E-3</v>
      </c>
      <c r="N604" s="1">
        <v>9.5699999999999993E-2</v>
      </c>
      <c r="O604" s="1">
        <v>2.2700000000000001E-2</v>
      </c>
      <c r="P604" s="1">
        <v>4.2299999999999997E-2</v>
      </c>
      <c r="Q604" s="1">
        <v>0.1032</v>
      </c>
      <c r="R604" s="1">
        <v>4.9000000000000002E-2</v>
      </c>
      <c r="S604" s="1">
        <v>1.7299999999999999E-2</v>
      </c>
      <c r="T604" s="1">
        <v>4.4999999999999997E-3</v>
      </c>
      <c r="U604" s="1">
        <v>4.7000000000000002E-3</v>
      </c>
      <c r="V604" s="1">
        <v>1E-3</v>
      </c>
      <c r="W604" s="1">
        <v>0.70489999999999997</v>
      </c>
      <c r="X604" s="1">
        <v>0.39789999999999998</v>
      </c>
      <c r="Y604" s="1">
        <v>0.39789999999999998</v>
      </c>
      <c r="Z604" s="1" t="s">
        <v>1674</v>
      </c>
      <c r="AA604" s="1">
        <v>0</v>
      </c>
      <c r="AB604" s="1">
        <v>851</v>
      </c>
    </row>
    <row r="605" spans="1:28" x14ac:dyDescent="0.3">
      <c r="A605" s="1">
        <v>604</v>
      </c>
      <c r="B605" s="1" t="s">
        <v>1675</v>
      </c>
      <c r="C605" s="1">
        <v>1.9800000000000002E-2</v>
      </c>
      <c r="D605" s="1">
        <v>4.3E-3</v>
      </c>
      <c r="E605" s="1">
        <v>3.0099999999999998E-2</v>
      </c>
      <c r="F605" s="1">
        <v>4.4000000000000003E-3</v>
      </c>
      <c r="G605" s="1">
        <v>1.2699999999999999E-2</v>
      </c>
      <c r="H605" s="1">
        <v>5.5999999999999999E-3</v>
      </c>
      <c r="I605" s="1">
        <v>8.0000000000000002E-3</v>
      </c>
      <c r="J605" s="1">
        <v>0.55610000000000004</v>
      </c>
      <c r="K605" s="1">
        <v>5.5800000000000002E-2</v>
      </c>
      <c r="L605" s="1">
        <v>0.1293</v>
      </c>
      <c r="M605" s="1">
        <v>2.2200000000000001E-2</v>
      </c>
      <c r="N605" s="1">
        <v>3.7000000000000002E-3</v>
      </c>
      <c r="O605" s="1">
        <v>1.6999999999999999E-3</v>
      </c>
      <c r="P605" s="1">
        <v>1.0500000000000001E-2</v>
      </c>
      <c r="Q605" s="1">
        <v>6.1000000000000004E-3</v>
      </c>
      <c r="R605" s="1">
        <v>7.0000000000000001E-3</v>
      </c>
      <c r="S605" s="1">
        <v>1.5699999999999999E-2</v>
      </c>
      <c r="T605" s="1">
        <v>8.4000000000000005E-2</v>
      </c>
      <c r="U605" s="1">
        <v>2.8999999999999998E-3</v>
      </c>
      <c r="V605" s="1">
        <v>2.0199999999999999E-2</v>
      </c>
      <c r="W605" s="1">
        <v>0.56879999999999997</v>
      </c>
      <c r="X605" s="1">
        <v>0.1293</v>
      </c>
      <c r="Y605" s="1">
        <v>0.55610000000000004</v>
      </c>
      <c r="Z605" s="1" t="s">
        <v>1673</v>
      </c>
      <c r="AA605" s="1">
        <v>0.42680000000000001</v>
      </c>
      <c r="AB605" s="1">
        <v>851</v>
      </c>
    </row>
    <row r="606" spans="1:28" x14ac:dyDescent="0.3">
      <c r="A606" s="1">
        <v>605</v>
      </c>
      <c r="B606" s="1" t="s">
        <v>1671</v>
      </c>
      <c r="C606" s="1">
        <v>1.04E-2</v>
      </c>
      <c r="D606" s="1">
        <v>1E-3</v>
      </c>
      <c r="E606" s="1">
        <v>1.4800000000000001E-2</v>
      </c>
      <c r="F606" s="1">
        <v>1.01E-2</v>
      </c>
      <c r="G606" s="1">
        <v>0.3211</v>
      </c>
      <c r="H606" s="1">
        <v>5.8799999999999998E-2</v>
      </c>
      <c r="I606" s="1">
        <v>8.6E-3</v>
      </c>
      <c r="J606" s="1">
        <v>0.1109</v>
      </c>
      <c r="K606" s="1">
        <v>1.35E-2</v>
      </c>
      <c r="L606" s="1">
        <v>0.31690000000000002</v>
      </c>
      <c r="M606" s="1">
        <v>1.21E-2</v>
      </c>
      <c r="N606" s="1">
        <v>1.83E-2</v>
      </c>
      <c r="O606" s="1">
        <v>7.0000000000000001E-3</v>
      </c>
      <c r="P606" s="1">
        <v>1.1000000000000001E-3</v>
      </c>
      <c r="Q606" s="1">
        <v>2.7000000000000001E-3</v>
      </c>
      <c r="R606" s="1">
        <v>8.8999999999999999E-3</v>
      </c>
      <c r="S606" s="1">
        <v>2.5999999999999999E-3</v>
      </c>
      <c r="T606" s="1">
        <v>7.0699999999999999E-2</v>
      </c>
      <c r="U606" s="1">
        <v>8.0000000000000004E-4</v>
      </c>
      <c r="V606" s="1">
        <v>9.7000000000000003E-3</v>
      </c>
      <c r="W606" s="1">
        <v>0.62819999999999998</v>
      </c>
      <c r="X606" s="1">
        <v>5.8799999999999998E-2</v>
      </c>
      <c r="Y606" s="1">
        <v>0.3211</v>
      </c>
      <c r="Z606" s="1" t="s">
        <v>1670</v>
      </c>
      <c r="AA606" s="1">
        <v>0.26229999999999998</v>
      </c>
      <c r="AB606" s="1">
        <v>851</v>
      </c>
    </row>
    <row r="607" spans="1:28" x14ac:dyDescent="0.3">
      <c r="A607" s="1">
        <v>606</v>
      </c>
      <c r="B607" s="1" t="s">
        <v>1683</v>
      </c>
      <c r="C607" s="1">
        <v>1.06E-2</v>
      </c>
      <c r="D607" s="1">
        <v>2.2000000000000001E-3</v>
      </c>
      <c r="E607" s="1">
        <v>7.5899999999999995E-2</v>
      </c>
      <c r="F607" s="1">
        <v>4.1500000000000002E-2</v>
      </c>
      <c r="G607" s="1">
        <v>4.0399999999999998E-2</v>
      </c>
      <c r="H607" s="1">
        <v>0.502</v>
      </c>
      <c r="I607" s="1">
        <v>1.11E-2</v>
      </c>
      <c r="J607" s="1">
        <v>3.1399999999999997E-2</v>
      </c>
      <c r="K607" s="1">
        <v>4.3400000000000001E-2</v>
      </c>
      <c r="L607" s="1">
        <v>2.75E-2</v>
      </c>
      <c r="M607" s="1">
        <v>4.7999999999999996E-3</v>
      </c>
      <c r="N607" s="1">
        <v>3.0599999999999999E-2</v>
      </c>
      <c r="O607" s="1">
        <v>5.5E-2</v>
      </c>
      <c r="P607" s="1">
        <v>1.11E-2</v>
      </c>
      <c r="Q607" s="1">
        <v>5.4999999999999997E-3</v>
      </c>
      <c r="R607" s="1">
        <v>4.9799999999999997E-2</v>
      </c>
      <c r="S607" s="1">
        <v>2.5999999999999999E-2</v>
      </c>
      <c r="T607" s="1">
        <v>0.03</v>
      </c>
      <c r="U607" s="1">
        <v>4.0000000000000002E-4</v>
      </c>
      <c r="V607" s="1">
        <v>8.9999999999999998E-4</v>
      </c>
      <c r="W607" s="1">
        <v>0.66349999999999998</v>
      </c>
      <c r="X607" s="1">
        <v>0.03</v>
      </c>
      <c r="Y607" s="1">
        <v>0.502</v>
      </c>
      <c r="Z607" s="1" t="s">
        <v>1671</v>
      </c>
      <c r="AA607" s="1">
        <v>0.47199999999999998</v>
      </c>
      <c r="AB607" s="1">
        <v>851</v>
      </c>
    </row>
    <row r="608" spans="1:28" x14ac:dyDescent="0.3">
      <c r="A608" s="1">
        <v>607</v>
      </c>
      <c r="B608" s="1" t="s">
        <v>1678</v>
      </c>
      <c r="C608" s="1">
        <v>6.9599999999999995E-2</v>
      </c>
      <c r="D608" s="1">
        <v>1.5599999999999999E-2</v>
      </c>
      <c r="E608" s="1">
        <v>8.8300000000000003E-2</v>
      </c>
      <c r="F608" s="1">
        <v>5.9299999999999999E-2</v>
      </c>
      <c r="G608" s="1">
        <v>4.9599999999999998E-2</v>
      </c>
      <c r="H608" s="1">
        <v>6.4899999999999999E-2</v>
      </c>
      <c r="I608" s="1">
        <v>2.4799999999999999E-2</v>
      </c>
      <c r="J608" s="1">
        <v>4.8099999999999997E-2</v>
      </c>
      <c r="K608" s="1">
        <v>6.5199999999999994E-2</v>
      </c>
      <c r="L608" s="1">
        <v>8.5900000000000004E-2</v>
      </c>
      <c r="M608" s="1">
        <v>3.2099999999999997E-2</v>
      </c>
      <c r="N608" s="1">
        <v>4.0599999999999997E-2</v>
      </c>
      <c r="O608" s="1">
        <v>5.2499999999999998E-2</v>
      </c>
      <c r="P608" s="1">
        <v>3.78E-2</v>
      </c>
      <c r="Q608" s="1">
        <v>4.5100000000000001E-2</v>
      </c>
      <c r="R608" s="1">
        <v>7.2599999999999998E-2</v>
      </c>
      <c r="S608" s="1">
        <v>5.6000000000000001E-2</v>
      </c>
      <c r="T608" s="1">
        <v>5.5199999999999999E-2</v>
      </c>
      <c r="U608" s="1">
        <v>1.11E-2</v>
      </c>
      <c r="V608" s="1">
        <v>2.5600000000000001E-2</v>
      </c>
      <c r="W608" s="1">
        <v>0.96789999999999998</v>
      </c>
      <c r="X608" s="1">
        <v>5.2499999999999998E-2</v>
      </c>
      <c r="Y608" s="1">
        <v>8.8300000000000003E-2</v>
      </c>
      <c r="Z608" s="1" t="s">
        <v>1668</v>
      </c>
      <c r="AA608" s="1">
        <v>3.5799999999999998E-2</v>
      </c>
      <c r="AB608" s="1">
        <v>851</v>
      </c>
    </row>
    <row r="609" spans="1:28" x14ac:dyDescent="0.3">
      <c r="A609" s="1">
        <v>608</v>
      </c>
      <c r="B609" s="1" t="s">
        <v>1679</v>
      </c>
      <c r="C609" s="1">
        <v>7.8899999999999998E-2</v>
      </c>
      <c r="D609" s="1">
        <v>1.14E-2</v>
      </c>
      <c r="E609" s="1">
        <v>5.67E-2</v>
      </c>
      <c r="F609" s="1">
        <v>6.4699999999999994E-2</v>
      </c>
      <c r="G609" s="1">
        <v>2.8000000000000001E-2</v>
      </c>
      <c r="H609" s="1">
        <v>5.5899999999999998E-2</v>
      </c>
      <c r="I609" s="1">
        <v>1.43E-2</v>
      </c>
      <c r="J609" s="1">
        <v>3.4000000000000002E-2</v>
      </c>
      <c r="K609" s="1">
        <v>0.12429999999999999</v>
      </c>
      <c r="L609" s="1">
        <v>5.4300000000000001E-2</v>
      </c>
      <c r="M609" s="1">
        <v>1.7299999999999999E-2</v>
      </c>
      <c r="N609" s="1">
        <v>4.2500000000000003E-2</v>
      </c>
      <c r="O609" s="1">
        <v>4.3200000000000002E-2</v>
      </c>
      <c r="P609" s="1">
        <v>5.2900000000000003E-2</v>
      </c>
      <c r="Q609" s="1">
        <v>7.6799999999999993E-2</v>
      </c>
      <c r="R609" s="1">
        <v>7.1199999999999999E-2</v>
      </c>
      <c r="S609" s="1">
        <v>6.3899999999999998E-2</v>
      </c>
      <c r="T609" s="1">
        <v>8.5400000000000004E-2</v>
      </c>
      <c r="U609" s="1">
        <v>7.4000000000000003E-3</v>
      </c>
      <c r="V609" s="1">
        <v>1.7100000000000001E-2</v>
      </c>
      <c r="W609" s="1">
        <v>0.94059999999999999</v>
      </c>
      <c r="X609" s="1">
        <v>5.2900000000000003E-2</v>
      </c>
      <c r="Y609" s="1">
        <v>0.12429999999999999</v>
      </c>
      <c r="Z609" s="1" t="s">
        <v>1674</v>
      </c>
      <c r="AA609" s="1">
        <v>7.1300000000000002E-2</v>
      </c>
      <c r="AB609" s="1">
        <v>851</v>
      </c>
    </row>
    <row r="610" spans="1:28" x14ac:dyDescent="0.3">
      <c r="A610" s="1">
        <v>609</v>
      </c>
      <c r="B610" s="1" t="s">
        <v>1669</v>
      </c>
      <c r="C610" s="1">
        <v>6.1699999999999998E-2</v>
      </c>
      <c r="D610" s="1">
        <v>5.5999999999999999E-3</v>
      </c>
      <c r="E610" s="1">
        <v>0.24510000000000001</v>
      </c>
      <c r="F610" s="1">
        <v>0.25509999999999999</v>
      </c>
      <c r="G610" s="1">
        <v>7.7000000000000002E-3</v>
      </c>
      <c r="H610" s="1">
        <v>6.4500000000000002E-2</v>
      </c>
      <c r="I610" s="1">
        <v>6.1000000000000004E-3</v>
      </c>
      <c r="J610" s="1">
        <v>2.1999999999999999E-2</v>
      </c>
      <c r="K610" s="1">
        <v>6.1600000000000002E-2</v>
      </c>
      <c r="L610" s="1">
        <v>1.7500000000000002E-2</v>
      </c>
      <c r="M610" s="1">
        <v>4.7000000000000002E-3</v>
      </c>
      <c r="N610" s="1">
        <v>5.6500000000000002E-2</v>
      </c>
      <c r="O610" s="1">
        <v>1.32E-2</v>
      </c>
      <c r="P610" s="1">
        <v>2.8899999999999999E-2</v>
      </c>
      <c r="Q610" s="1">
        <v>2.2200000000000001E-2</v>
      </c>
      <c r="R610" s="1">
        <v>6.8400000000000002E-2</v>
      </c>
      <c r="S610" s="1">
        <v>2.5999999999999999E-2</v>
      </c>
      <c r="T610" s="1">
        <v>2.2599999999999999E-2</v>
      </c>
      <c r="U610" s="1">
        <v>2.7000000000000001E-3</v>
      </c>
      <c r="V610" s="1">
        <v>7.9000000000000008E-3</v>
      </c>
      <c r="W610" s="1">
        <v>0.77300000000000002</v>
      </c>
      <c r="X610" s="1">
        <v>0.25509999999999999</v>
      </c>
      <c r="Y610" s="1">
        <v>0.25509999999999999</v>
      </c>
      <c r="Z610" s="1" t="s">
        <v>1669</v>
      </c>
      <c r="AA610" s="1">
        <v>0</v>
      </c>
      <c r="AB610" s="1">
        <v>851</v>
      </c>
    </row>
    <row r="611" spans="1:28" x14ac:dyDescent="0.3">
      <c r="A611" s="1">
        <v>610</v>
      </c>
      <c r="B611" s="1" t="s">
        <v>1670</v>
      </c>
      <c r="C611" s="1">
        <v>7.3999999999999996E-2</v>
      </c>
      <c r="D611" s="1">
        <v>2.5000000000000001E-3</v>
      </c>
      <c r="E611" s="1">
        <v>5.4800000000000001E-2</v>
      </c>
      <c r="F611" s="1">
        <v>9.9500000000000005E-2</v>
      </c>
      <c r="G611" s="1">
        <v>0.1399</v>
      </c>
      <c r="H611" s="1">
        <v>2.46E-2</v>
      </c>
      <c r="I611" s="1">
        <v>1.84E-2</v>
      </c>
      <c r="J611" s="1">
        <v>6.5600000000000006E-2</v>
      </c>
      <c r="K611" s="1">
        <v>0.1244</v>
      </c>
      <c r="L611" s="1">
        <v>7.2400000000000006E-2</v>
      </c>
      <c r="M611" s="1">
        <v>1.7299999999999999E-2</v>
      </c>
      <c r="N611" s="1">
        <v>3.2599999999999997E-2</v>
      </c>
      <c r="O611" s="1">
        <v>9.2999999999999992E-3</v>
      </c>
      <c r="P611" s="1">
        <v>5.5300000000000002E-2</v>
      </c>
      <c r="Q611" s="1">
        <v>5.7000000000000002E-2</v>
      </c>
      <c r="R611" s="1">
        <v>4.7899999999999998E-2</v>
      </c>
      <c r="S611" s="1">
        <v>3.1E-2</v>
      </c>
      <c r="T611" s="1">
        <v>3.8399999999999997E-2</v>
      </c>
      <c r="U611" s="1">
        <v>4.5999999999999999E-3</v>
      </c>
      <c r="V611" s="1">
        <v>3.0599999999999999E-2</v>
      </c>
      <c r="W611" s="1">
        <v>0.90880000000000005</v>
      </c>
      <c r="X611" s="1">
        <v>0.1399</v>
      </c>
      <c r="Y611" s="1">
        <v>0.1399</v>
      </c>
      <c r="Z611" s="1" t="s">
        <v>1670</v>
      </c>
      <c r="AA611" s="1">
        <v>0</v>
      </c>
      <c r="AB611" s="1">
        <v>851</v>
      </c>
    </row>
    <row r="612" spans="1:28" x14ac:dyDescent="0.3">
      <c r="A612" s="1">
        <v>611</v>
      </c>
      <c r="B612" s="1" t="s">
        <v>1675</v>
      </c>
      <c r="C612" s="1">
        <v>2.24E-2</v>
      </c>
      <c r="D612" s="1">
        <v>2.5999999999999999E-3</v>
      </c>
      <c r="E612" s="1">
        <v>5.4000000000000003E-3</v>
      </c>
      <c r="F612" s="1">
        <v>9.1999999999999998E-3</v>
      </c>
      <c r="G612" s="1">
        <v>2.0899999999999998E-2</v>
      </c>
      <c r="H612" s="1">
        <v>8.3999999999999995E-3</v>
      </c>
      <c r="I612" s="1">
        <v>2.5999999999999999E-3</v>
      </c>
      <c r="J612" s="1">
        <v>0.23830000000000001</v>
      </c>
      <c r="K612" s="1">
        <v>8.0000000000000002E-3</v>
      </c>
      <c r="L612" s="1">
        <v>0.36830000000000002</v>
      </c>
      <c r="M612" s="1">
        <v>4.8500000000000001E-2</v>
      </c>
      <c r="N612" s="1">
        <v>4.5999999999999999E-3</v>
      </c>
      <c r="O612" s="1">
        <v>5.7000000000000002E-3</v>
      </c>
      <c r="P612" s="1">
        <v>4.4000000000000003E-3</v>
      </c>
      <c r="Q612" s="1">
        <v>5.4999999999999997E-3</v>
      </c>
      <c r="R612" s="1">
        <v>9.1999999999999998E-3</v>
      </c>
      <c r="S612" s="1">
        <v>1.18E-2</v>
      </c>
      <c r="T612" s="1">
        <v>0.20599999999999999</v>
      </c>
      <c r="U612" s="1">
        <v>3.0999999999999999E-3</v>
      </c>
      <c r="V612" s="1">
        <v>1.49E-2</v>
      </c>
      <c r="W612" s="1">
        <v>0.60499999999999998</v>
      </c>
      <c r="X612" s="1">
        <v>0.36830000000000002</v>
      </c>
      <c r="Y612" s="1">
        <v>0.36830000000000002</v>
      </c>
      <c r="Z612" s="1" t="s">
        <v>1675</v>
      </c>
      <c r="AA612" s="1">
        <v>0</v>
      </c>
      <c r="AB612" s="1">
        <v>851</v>
      </c>
    </row>
    <row r="613" spans="1:28" x14ac:dyDescent="0.3">
      <c r="A613" s="1">
        <v>612</v>
      </c>
      <c r="B613" s="1" t="s">
        <v>1668</v>
      </c>
      <c r="C613" s="1">
        <v>4.3900000000000002E-2</v>
      </c>
      <c r="D613" s="1">
        <v>5.4999999999999997E-3</v>
      </c>
      <c r="E613" s="1">
        <v>0.41620000000000001</v>
      </c>
      <c r="F613" s="1">
        <v>9.8599999999999993E-2</v>
      </c>
      <c r="G613" s="1">
        <v>1.3599999999999999E-2</v>
      </c>
      <c r="H613" s="1">
        <v>3.09E-2</v>
      </c>
      <c r="I613" s="1">
        <v>9.1999999999999998E-3</v>
      </c>
      <c r="J613" s="1">
        <v>2.0899999999999998E-2</v>
      </c>
      <c r="K613" s="1">
        <v>3.6600000000000001E-2</v>
      </c>
      <c r="L613" s="1">
        <v>2.93E-2</v>
      </c>
      <c r="M613" s="1">
        <v>6.6E-3</v>
      </c>
      <c r="N613" s="1">
        <v>7.5700000000000003E-2</v>
      </c>
      <c r="O613" s="1">
        <v>2.3800000000000002E-2</v>
      </c>
      <c r="P613" s="1">
        <v>1.7899999999999999E-2</v>
      </c>
      <c r="Q613" s="1">
        <v>2.3099999999999999E-2</v>
      </c>
      <c r="R613" s="1">
        <v>5.6599999999999998E-2</v>
      </c>
      <c r="S613" s="1">
        <v>5.3400000000000003E-2</v>
      </c>
      <c r="T613" s="1">
        <v>1.9900000000000001E-2</v>
      </c>
      <c r="U613" s="1">
        <v>3.8999999999999998E-3</v>
      </c>
      <c r="V613" s="1">
        <v>1.4500000000000001E-2</v>
      </c>
      <c r="W613" s="1">
        <v>0.74419999999999997</v>
      </c>
      <c r="X613" s="1">
        <v>0.41620000000000001</v>
      </c>
      <c r="Y613" s="1">
        <v>0.41620000000000001</v>
      </c>
      <c r="Z613" s="1" t="s">
        <v>1668</v>
      </c>
      <c r="AA613" s="1">
        <v>0</v>
      </c>
      <c r="AB613" s="1">
        <v>851</v>
      </c>
    </row>
    <row r="614" spans="1:28" x14ac:dyDescent="0.3">
      <c r="A614" s="1">
        <v>613</v>
      </c>
      <c r="B614" s="1" t="s">
        <v>1668</v>
      </c>
      <c r="C614" s="1">
        <v>3.5400000000000001E-2</v>
      </c>
      <c r="D614" s="1">
        <v>7.1000000000000004E-3</v>
      </c>
      <c r="E614" s="1">
        <v>0.28649999999999998</v>
      </c>
      <c r="F614" s="1">
        <v>8.5699999999999998E-2</v>
      </c>
      <c r="G614" s="1">
        <v>1.9E-2</v>
      </c>
      <c r="H614" s="1">
        <v>0.03</v>
      </c>
      <c r="I614" s="1">
        <v>1.2999999999999999E-2</v>
      </c>
      <c r="J614" s="1">
        <v>0.02</v>
      </c>
      <c r="K614" s="1">
        <v>5.0500000000000003E-2</v>
      </c>
      <c r="L614" s="1">
        <v>4.2000000000000003E-2</v>
      </c>
      <c r="M614" s="1">
        <v>8.5000000000000006E-3</v>
      </c>
      <c r="N614" s="1">
        <v>0.1636</v>
      </c>
      <c r="O614" s="1">
        <v>2.0899999999999998E-2</v>
      </c>
      <c r="P614" s="1">
        <v>3.2800000000000003E-2</v>
      </c>
      <c r="Q614" s="1">
        <v>4.0800000000000003E-2</v>
      </c>
      <c r="R614" s="1">
        <v>5.5199999999999999E-2</v>
      </c>
      <c r="S614" s="1">
        <v>3.8600000000000002E-2</v>
      </c>
      <c r="T614" s="1">
        <v>2.8199999999999999E-2</v>
      </c>
      <c r="U614" s="1">
        <v>7.6E-3</v>
      </c>
      <c r="V614" s="1">
        <v>1.4500000000000001E-2</v>
      </c>
      <c r="W614" s="1">
        <v>0.82320000000000004</v>
      </c>
      <c r="X614" s="1">
        <v>0.28649999999999998</v>
      </c>
      <c r="Y614" s="1">
        <v>0.28649999999999998</v>
      </c>
      <c r="Z614" s="1" t="s">
        <v>1668</v>
      </c>
      <c r="AA614" s="1">
        <v>0</v>
      </c>
      <c r="AB614" s="1">
        <v>851</v>
      </c>
    </row>
    <row r="615" spans="1:28" x14ac:dyDescent="0.3">
      <c r="A615" s="1">
        <v>614</v>
      </c>
      <c r="B615" s="1" t="s">
        <v>1669</v>
      </c>
      <c r="C615" s="1">
        <v>7.2599999999999998E-2</v>
      </c>
      <c r="D615" s="1">
        <v>4.4000000000000003E-3</v>
      </c>
      <c r="E615" s="1">
        <v>0.1215</v>
      </c>
      <c r="F615" s="1">
        <v>0.15970000000000001</v>
      </c>
      <c r="G615" s="1">
        <v>1.01E-2</v>
      </c>
      <c r="H615" s="1">
        <v>3.2399999999999998E-2</v>
      </c>
      <c r="I615" s="1">
        <v>9.9000000000000008E-3</v>
      </c>
      <c r="J615" s="1">
        <v>1.8800000000000001E-2</v>
      </c>
      <c r="K615" s="1">
        <v>6.8199999999999997E-2</v>
      </c>
      <c r="L615" s="1">
        <v>2.9700000000000001E-2</v>
      </c>
      <c r="M615" s="1">
        <v>1.03E-2</v>
      </c>
      <c r="N615" s="1">
        <v>5.21E-2</v>
      </c>
      <c r="O615" s="1">
        <v>0.19</v>
      </c>
      <c r="P615" s="1">
        <v>2.6499999999999999E-2</v>
      </c>
      <c r="Q615" s="1">
        <v>2.3400000000000001E-2</v>
      </c>
      <c r="R615" s="1">
        <v>6.9000000000000006E-2</v>
      </c>
      <c r="S615" s="1">
        <v>3.6999999999999998E-2</v>
      </c>
      <c r="T615" s="1">
        <v>4.0300000000000002E-2</v>
      </c>
      <c r="U615" s="1">
        <v>2.0999999999999999E-3</v>
      </c>
      <c r="V615" s="1">
        <v>2.1999999999999999E-2</v>
      </c>
      <c r="W615" s="1">
        <v>0.85529999999999995</v>
      </c>
      <c r="X615" s="1">
        <v>0.15970000000000001</v>
      </c>
      <c r="Y615" s="1">
        <v>0.19</v>
      </c>
      <c r="Z615" s="1" t="s">
        <v>1678</v>
      </c>
      <c r="AA615" s="1">
        <v>3.0300000000000001E-2</v>
      </c>
      <c r="AB615" s="1">
        <v>851</v>
      </c>
    </row>
    <row r="616" spans="1:28" x14ac:dyDescent="0.3">
      <c r="A616" s="1">
        <v>615</v>
      </c>
      <c r="B616" s="1" t="s">
        <v>1666</v>
      </c>
      <c r="C616" s="1">
        <v>7.2599999999999998E-2</v>
      </c>
      <c r="D616" s="1">
        <v>7.1999999999999998E-3</v>
      </c>
      <c r="E616" s="1">
        <v>0.1124</v>
      </c>
      <c r="F616" s="1">
        <v>0.1055</v>
      </c>
      <c r="G616" s="1">
        <v>5.0999999999999997E-2</v>
      </c>
      <c r="H616" s="1">
        <v>2.5499999999999998E-2</v>
      </c>
      <c r="I616" s="1">
        <v>1.7999999999999999E-2</v>
      </c>
      <c r="J616" s="1">
        <v>2.1499999999999998E-2</v>
      </c>
      <c r="K616" s="1">
        <v>0.1105</v>
      </c>
      <c r="L616" s="1">
        <v>7.2999999999999995E-2</v>
      </c>
      <c r="M616" s="1">
        <v>8.2000000000000007E-3</v>
      </c>
      <c r="N616" s="1">
        <v>9.5200000000000007E-2</v>
      </c>
      <c r="O616" s="1">
        <v>1.37E-2</v>
      </c>
      <c r="P616" s="1">
        <v>5.0099999999999999E-2</v>
      </c>
      <c r="Q616" s="1">
        <v>2.81E-2</v>
      </c>
      <c r="R616" s="1">
        <v>0.12559999999999999</v>
      </c>
      <c r="S616" s="1">
        <v>4.19E-2</v>
      </c>
      <c r="T616" s="1">
        <v>2.5100000000000001E-2</v>
      </c>
      <c r="U616" s="1">
        <v>2.8E-3</v>
      </c>
      <c r="V616" s="1">
        <v>1.18E-2</v>
      </c>
      <c r="W616" s="1">
        <v>0.89180000000000004</v>
      </c>
      <c r="X616" s="1">
        <v>7.2599999999999998E-2</v>
      </c>
      <c r="Y616" s="1">
        <v>0.12559999999999999</v>
      </c>
      <c r="Z616" s="1" t="s">
        <v>1681</v>
      </c>
      <c r="AA616" s="1">
        <v>5.2999999999999999E-2</v>
      </c>
      <c r="AB616" s="1">
        <v>851</v>
      </c>
    </row>
    <row r="617" spans="1:28" x14ac:dyDescent="0.3">
      <c r="A617" s="1">
        <v>616</v>
      </c>
      <c r="B617" s="1" t="s">
        <v>1677</v>
      </c>
      <c r="C617" s="1">
        <v>5.1000000000000004E-3</v>
      </c>
      <c r="D617" s="1">
        <v>8.8000000000000005E-3</v>
      </c>
      <c r="E617" s="1">
        <v>9.1700000000000004E-2</v>
      </c>
      <c r="F617" s="1">
        <v>1.54E-2</v>
      </c>
      <c r="G617" s="1">
        <v>9.4999999999999998E-3</v>
      </c>
      <c r="H617" s="1">
        <v>2.3599999999999999E-2</v>
      </c>
      <c r="I617" s="1">
        <v>3.0200000000000001E-2</v>
      </c>
      <c r="J617" s="1">
        <v>2.2499999999999999E-2</v>
      </c>
      <c r="K617" s="1">
        <v>0.10630000000000001</v>
      </c>
      <c r="L617" s="1">
        <v>3.4500000000000003E-2</v>
      </c>
      <c r="M617" s="1">
        <v>7.7999999999999996E-3</v>
      </c>
      <c r="N617" s="1">
        <v>0.27789999999999998</v>
      </c>
      <c r="O617" s="1">
        <v>1.5E-3</v>
      </c>
      <c r="P617" s="1">
        <v>3.5400000000000001E-2</v>
      </c>
      <c r="Q617" s="1">
        <v>5.9900000000000002E-2</v>
      </c>
      <c r="R617" s="1">
        <v>4.87E-2</v>
      </c>
      <c r="S617" s="1">
        <v>6.4500000000000002E-2</v>
      </c>
      <c r="T617" s="1">
        <v>2.2499999999999999E-2</v>
      </c>
      <c r="U617" s="1">
        <v>2.5999999999999999E-3</v>
      </c>
      <c r="V617" s="1">
        <v>0.13159999999999999</v>
      </c>
      <c r="W617" s="1">
        <v>0.80510000000000004</v>
      </c>
      <c r="X617" s="1">
        <v>0.27789999999999998</v>
      </c>
      <c r="Y617" s="1">
        <v>0.27789999999999998</v>
      </c>
      <c r="Z617" s="1" t="s">
        <v>1677</v>
      </c>
      <c r="AA617" s="1">
        <v>0</v>
      </c>
      <c r="AB617" s="1">
        <v>851</v>
      </c>
    </row>
    <row r="618" spans="1:28" x14ac:dyDescent="0.3">
      <c r="A618" s="1">
        <v>617</v>
      </c>
      <c r="B618" s="1" t="s">
        <v>1683</v>
      </c>
      <c r="C618" s="1">
        <v>2.9899999999999999E-2</v>
      </c>
      <c r="D618" s="1">
        <v>8.0000000000000004E-4</v>
      </c>
      <c r="E618" s="1">
        <v>1.6799999999999999E-2</v>
      </c>
      <c r="F618" s="1">
        <v>0.1762</v>
      </c>
      <c r="G618" s="1">
        <v>2.5700000000000001E-2</v>
      </c>
      <c r="H618" s="1">
        <v>7.4999999999999997E-3</v>
      </c>
      <c r="I618" s="1">
        <v>1.1599999999999999E-2</v>
      </c>
      <c r="J618" s="1">
        <v>5.11E-2</v>
      </c>
      <c r="K618" s="1">
        <v>8.77E-2</v>
      </c>
      <c r="L618" s="1">
        <v>4.9399999999999999E-2</v>
      </c>
      <c r="M618" s="1">
        <v>1.5299999999999999E-2</v>
      </c>
      <c r="N618" s="1">
        <v>2.1299999999999999E-2</v>
      </c>
      <c r="O618" s="1">
        <v>2.63E-2</v>
      </c>
      <c r="P618" s="1">
        <v>0.21829999999999999</v>
      </c>
      <c r="Q618" s="1">
        <v>0.1038</v>
      </c>
      <c r="R618" s="1">
        <v>2.5899999999999999E-2</v>
      </c>
      <c r="S618" s="1">
        <v>3.1800000000000002E-2</v>
      </c>
      <c r="T618" s="1">
        <v>3.0700000000000002E-2</v>
      </c>
      <c r="U618" s="1">
        <v>4.7999999999999996E-3</v>
      </c>
      <c r="V618" s="1">
        <v>6.5100000000000005E-2</v>
      </c>
      <c r="W618" s="1">
        <v>0.83620000000000005</v>
      </c>
      <c r="X618" s="1">
        <v>3.0700000000000002E-2</v>
      </c>
      <c r="Y618" s="1">
        <v>0.21829999999999999</v>
      </c>
      <c r="Z618" s="1" t="s">
        <v>1679</v>
      </c>
      <c r="AA618" s="1">
        <v>0.18759999999999999</v>
      </c>
      <c r="AB618" s="1">
        <v>851</v>
      </c>
    </row>
    <row r="619" spans="1:28" x14ac:dyDescent="0.3">
      <c r="A619" s="1">
        <v>618</v>
      </c>
      <c r="B619" s="1" t="s">
        <v>1668</v>
      </c>
      <c r="C619" s="1">
        <v>0.14119999999999999</v>
      </c>
      <c r="D619" s="1">
        <v>5.0000000000000001E-4</v>
      </c>
      <c r="E619" s="1">
        <v>0.16769999999999999</v>
      </c>
      <c r="F619" s="1">
        <v>0.2319</v>
      </c>
      <c r="G619" s="1">
        <v>3.2000000000000002E-3</v>
      </c>
      <c r="H619" s="1">
        <v>1.01E-2</v>
      </c>
      <c r="I619" s="1">
        <v>6.1000000000000004E-3</v>
      </c>
      <c r="J619" s="1">
        <v>6.6E-3</v>
      </c>
      <c r="K619" s="1">
        <v>0.1065</v>
      </c>
      <c r="L619" s="1">
        <v>1.2E-2</v>
      </c>
      <c r="M619" s="1">
        <v>5.4999999999999997E-3</v>
      </c>
      <c r="N619" s="1">
        <v>9.6299999999999997E-2</v>
      </c>
      <c r="O619" s="1">
        <v>4.1599999999999998E-2</v>
      </c>
      <c r="P619" s="1">
        <v>4.4499999999999998E-2</v>
      </c>
      <c r="Q619" s="1">
        <v>1.3899999999999999E-2</v>
      </c>
      <c r="R619" s="1">
        <v>6.6500000000000004E-2</v>
      </c>
      <c r="S619" s="1">
        <v>1.95E-2</v>
      </c>
      <c r="T619" s="1">
        <v>2.35E-2</v>
      </c>
      <c r="U619" s="1">
        <v>2.3E-3</v>
      </c>
      <c r="V619" s="1">
        <v>8.9999999999999998E-4</v>
      </c>
      <c r="W619" s="1">
        <v>0.76370000000000005</v>
      </c>
      <c r="X619" s="1">
        <v>0.16769999999999999</v>
      </c>
      <c r="Y619" s="1">
        <v>0.2319</v>
      </c>
      <c r="Z619" s="1" t="s">
        <v>1669</v>
      </c>
      <c r="AA619" s="1">
        <v>6.4199999999999993E-2</v>
      </c>
      <c r="AB619" s="1">
        <v>851</v>
      </c>
    </row>
    <row r="620" spans="1:28" x14ac:dyDescent="0.3">
      <c r="A620" s="1">
        <v>619</v>
      </c>
      <c r="B620" s="1" t="s">
        <v>1682</v>
      </c>
      <c r="C620" s="1">
        <v>2.9899999999999999E-2</v>
      </c>
      <c r="D620" s="1">
        <v>8.0000000000000004E-4</v>
      </c>
      <c r="E620" s="1">
        <v>0.24759999999999999</v>
      </c>
      <c r="F620" s="1">
        <v>7.7399999999999997E-2</v>
      </c>
      <c r="G620" s="1">
        <v>2.5499999999999998E-2</v>
      </c>
      <c r="H620" s="1">
        <v>3.2000000000000002E-3</v>
      </c>
      <c r="I620" s="1">
        <v>7.0000000000000001E-3</v>
      </c>
      <c r="J620" s="1">
        <v>0.1053</v>
      </c>
      <c r="K620" s="1">
        <v>3.1800000000000002E-2</v>
      </c>
      <c r="L620" s="1">
        <v>7.7200000000000005E-2</v>
      </c>
      <c r="M620" s="1">
        <v>0.23430000000000001</v>
      </c>
      <c r="N620" s="1">
        <v>8.2000000000000007E-3</v>
      </c>
      <c r="O620" s="1">
        <v>2.2000000000000001E-3</v>
      </c>
      <c r="P620" s="1">
        <v>5.5300000000000002E-2</v>
      </c>
      <c r="Q620" s="1">
        <v>1.95E-2</v>
      </c>
      <c r="R620" s="1">
        <v>4.3E-3</v>
      </c>
      <c r="S620" s="1">
        <v>2.5999999999999999E-2</v>
      </c>
      <c r="T620" s="1">
        <v>4.0899999999999999E-2</v>
      </c>
      <c r="U620" s="1">
        <v>6.9999999999999999E-4</v>
      </c>
      <c r="V620" s="1">
        <v>2.8E-3</v>
      </c>
      <c r="W620" s="1">
        <v>0.74970000000000003</v>
      </c>
      <c r="X620" s="1">
        <v>2.5999999999999999E-2</v>
      </c>
      <c r="Y620" s="1">
        <v>0.24759999999999999</v>
      </c>
      <c r="Z620" s="1" t="s">
        <v>1668</v>
      </c>
      <c r="AA620" s="1">
        <v>0.22159999999999999</v>
      </c>
      <c r="AB620" s="1">
        <v>851</v>
      </c>
    </row>
    <row r="621" spans="1:28" x14ac:dyDescent="0.3">
      <c r="A621" s="1">
        <v>620</v>
      </c>
      <c r="B621" s="1" t="s">
        <v>1675</v>
      </c>
      <c r="C621" s="1">
        <v>0.1079</v>
      </c>
      <c r="D621" s="1">
        <v>2.0899999999999998E-2</v>
      </c>
      <c r="E621" s="1">
        <v>1.2999999999999999E-3</v>
      </c>
      <c r="F621" s="1">
        <v>3.0999999999999999E-3</v>
      </c>
      <c r="G621" s="1">
        <v>0.1226</v>
      </c>
      <c r="H621" s="1">
        <v>2.5999999999999999E-3</v>
      </c>
      <c r="I621" s="1">
        <v>8.0000000000000004E-4</v>
      </c>
      <c r="J621" s="1">
        <v>0.24679999999999999</v>
      </c>
      <c r="K621" s="1">
        <v>3.2199999999999999E-2</v>
      </c>
      <c r="L621" s="1">
        <v>0.2356</v>
      </c>
      <c r="M621" s="1">
        <v>2.4E-2</v>
      </c>
      <c r="N621" s="1">
        <v>1.2999999999999999E-3</v>
      </c>
      <c r="O621" s="1">
        <v>1.8E-3</v>
      </c>
      <c r="P621" s="1">
        <v>4.1000000000000003E-3</v>
      </c>
      <c r="Q621" s="1">
        <v>1.5E-3</v>
      </c>
      <c r="R621" s="1">
        <v>9.1999999999999998E-3</v>
      </c>
      <c r="S621" s="1">
        <v>8.8000000000000005E-3</v>
      </c>
      <c r="T621" s="1">
        <v>0.15190000000000001</v>
      </c>
      <c r="U621" s="1">
        <v>1.2699999999999999E-2</v>
      </c>
      <c r="V621" s="1">
        <v>1.0999999999999999E-2</v>
      </c>
      <c r="W621" s="1">
        <v>0.68110000000000004</v>
      </c>
      <c r="X621" s="1">
        <v>0.2356</v>
      </c>
      <c r="Y621" s="1">
        <v>0.24679999999999999</v>
      </c>
      <c r="Z621" s="1" t="s">
        <v>1673</v>
      </c>
      <c r="AA621" s="1">
        <v>1.12E-2</v>
      </c>
      <c r="AB621" s="1">
        <v>851</v>
      </c>
    </row>
    <row r="622" spans="1:28" x14ac:dyDescent="0.3">
      <c r="A622" s="1">
        <v>621</v>
      </c>
      <c r="B622" s="1" t="s">
        <v>1669</v>
      </c>
      <c r="C622" s="1">
        <v>1.6999999999999999E-3</v>
      </c>
      <c r="D622" s="1">
        <v>4.0000000000000002E-4</v>
      </c>
      <c r="E622" s="1">
        <v>3.6600000000000001E-2</v>
      </c>
      <c r="F622" s="1">
        <v>0.9415</v>
      </c>
      <c r="G622" s="1">
        <v>8.0000000000000004E-4</v>
      </c>
      <c r="H622" s="1">
        <v>3.3E-3</v>
      </c>
      <c r="I622" s="1">
        <v>8.0000000000000004E-4</v>
      </c>
      <c r="J622" s="1">
        <v>1.1000000000000001E-3</v>
      </c>
      <c r="K622" s="1">
        <v>1.2999999999999999E-3</v>
      </c>
      <c r="L622" s="1">
        <v>2E-3</v>
      </c>
      <c r="M622" s="1">
        <v>5.9999999999999995E-4</v>
      </c>
      <c r="N622" s="1">
        <v>1.1000000000000001E-3</v>
      </c>
      <c r="O622" s="1">
        <v>1.1000000000000001E-3</v>
      </c>
      <c r="P622" s="1">
        <v>1.1000000000000001E-3</v>
      </c>
      <c r="Q622" s="1">
        <v>1.1999999999999999E-3</v>
      </c>
      <c r="R622" s="1">
        <v>1.6000000000000001E-3</v>
      </c>
      <c r="S622" s="1">
        <v>1.2999999999999999E-3</v>
      </c>
      <c r="T622" s="1">
        <v>1.4E-3</v>
      </c>
      <c r="U622" s="1">
        <v>2.9999999999999997E-4</v>
      </c>
      <c r="V622" s="1">
        <v>8.0000000000000004E-4</v>
      </c>
      <c r="W622" s="1">
        <v>0.1075</v>
      </c>
      <c r="X622" s="1">
        <v>0.9415</v>
      </c>
      <c r="Y622" s="1">
        <v>0.9415</v>
      </c>
      <c r="Z622" s="1" t="s">
        <v>1669</v>
      </c>
      <c r="AA622" s="1">
        <v>0</v>
      </c>
      <c r="AB622" s="1">
        <v>851</v>
      </c>
    </row>
    <row r="623" spans="1:28" x14ac:dyDescent="0.3">
      <c r="A623" s="1">
        <v>622</v>
      </c>
      <c r="B623" s="1" t="s">
        <v>1668</v>
      </c>
      <c r="C623" s="1">
        <v>7.4000000000000003E-3</v>
      </c>
      <c r="D623" s="1">
        <v>2.7000000000000001E-3</v>
      </c>
      <c r="E623" s="1">
        <v>0.19370000000000001</v>
      </c>
      <c r="F623" s="1">
        <v>0.25459999999999999</v>
      </c>
      <c r="G623" s="1">
        <v>1E-3</v>
      </c>
      <c r="H623" s="1">
        <v>3.7000000000000002E-3</v>
      </c>
      <c r="I623" s="1">
        <v>7.3000000000000001E-3</v>
      </c>
      <c r="J623" s="1">
        <v>1.5E-3</v>
      </c>
      <c r="K623" s="1">
        <v>0.22409999999999999</v>
      </c>
      <c r="L623" s="1">
        <v>6.7999999999999996E-3</v>
      </c>
      <c r="M623" s="1">
        <v>1.6000000000000001E-3</v>
      </c>
      <c r="N623" s="1">
        <v>0.107</v>
      </c>
      <c r="O623" s="1">
        <v>1.6999999999999999E-3</v>
      </c>
      <c r="P623" s="1">
        <v>8.4199999999999997E-2</v>
      </c>
      <c r="Q623" s="1">
        <v>6.3E-2</v>
      </c>
      <c r="R623" s="1">
        <v>1.4200000000000001E-2</v>
      </c>
      <c r="S623" s="1">
        <v>1.6299999999999999E-2</v>
      </c>
      <c r="T623" s="1">
        <v>3.2000000000000002E-3</v>
      </c>
      <c r="U623" s="1">
        <v>4.0000000000000002E-4</v>
      </c>
      <c r="V623" s="1">
        <v>5.5999999999999999E-3</v>
      </c>
      <c r="W623" s="1">
        <v>0.66139999999999999</v>
      </c>
      <c r="X623" s="1">
        <v>0.19370000000000001</v>
      </c>
      <c r="Y623" s="1">
        <v>0.25459999999999999</v>
      </c>
      <c r="Z623" s="1" t="s">
        <v>1669</v>
      </c>
      <c r="AA623" s="1">
        <v>6.0900000000000003E-2</v>
      </c>
      <c r="AB623" s="1">
        <v>851</v>
      </c>
    </row>
    <row r="624" spans="1:28" x14ac:dyDescent="0.3">
      <c r="A624" s="1">
        <v>623</v>
      </c>
      <c r="B624" s="1" t="s">
        <v>1683</v>
      </c>
      <c r="C624" s="1">
        <v>8.2000000000000007E-3</v>
      </c>
      <c r="D624" s="1">
        <v>1.72E-2</v>
      </c>
      <c r="E624" s="1">
        <v>1.1000000000000001E-3</v>
      </c>
      <c r="F624" s="1">
        <v>1.4E-3</v>
      </c>
      <c r="G624" s="1">
        <v>5.3E-3</v>
      </c>
      <c r="H624" s="1">
        <v>1.6000000000000001E-3</v>
      </c>
      <c r="I624" s="1">
        <v>5.9999999999999995E-4</v>
      </c>
      <c r="J624" s="1">
        <v>0.78420000000000001</v>
      </c>
      <c r="K624" s="1">
        <v>1.2999999999999999E-3</v>
      </c>
      <c r="L624" s="1">
        <v>8.8700000000000001E-2</v>
      </c>
      <c r="M624" s="1">
        <v>3.4599999999999999E-2</v>
      </c>
      <c r="N624" s="1">
        <v>1E-3</v>
      </c>
      <c r="O624" s="1">
        <v>1.1999999999999999E-3</v>
      </c>
      <c r="P624" s="1">
        <v>8.9999999999999998E-4</v>
      </c>
      <c r="Q624" s="1">
        <v>1.1999999999999999E-3</v>
      </c>
      <c r="R624" s="1">
        <v>5.5999999999999999E-3</v>
      </c>
      <c r="S624" s="1">
        <v>1.6000000000000001E-3</v>
      </c>
      <c r="T624" s="1">
        <v>4.0099999999999997E-2</v>
      </c>
      <c r="U624" s="1">
        <v>4.0000000000000002E-4</v>
      </c>
      <c r="V624" s="1">
        <v>3.7000000000000002E-3</v>
      </c>
      <c r="W624" s="1">
        <v>0.30730000000000002</v>
      </c>
      <c r="X624" s="1">
        <v>4.0099999999999997E-2</v>
      </c>
      <c r="Y624" s="1">
        <v>0.78420000000000001</v>
      </c>
      <c r="Z624" s="1" t="s">
        <v>1673</v>
      </c>
      <c r="AA624" s="1">
        <v>0.74409999999999998</v>
      </c>
      <c r="AB624" s="1">
        <v>851</v>
      </c>
    </row>
    <row r="625" spans="1:28" x14ac:dyDescent="0.3">
      <c r="A625" s="1">
        <v>624</v>
      </c>
      <c r="B625" s="1" t="s">
        <v>1683</v>
      </c>
      <c r="C625" s="1">
        <v>9.7999999999999997E-3</v>
      </c>
      <c r="D625" s="1">
        <v>5.9999999999999995E-4</v>
      </c>
      <c r="E625" s="1">
        <v>1.1000000000000001E-3</v>
      </c>
      <c r="F625" s="1">
        <v>1.4E-3</v>
      </c>
      <c r="G625" s="1">
        <v>1.5E-3</v>
      </c>
      <c r="H625" s="1">
        <v>1.6000000000000001E-3</v>
      </c>
      <c r="I625" s="1">
        <v>5.9999999999999995E-4</v>
      </c>
      <c r="J625" s="1">
        <v>0.75670000000000004</v>
      </c>
      <c r="K625" s="1">
        <v>1.2999999999999999E-3</v>
      </c>
      <c r="L625" s="1">
        <v>5.4999999999999997E-3</v>
      </c>
      <c r="M625" s="1">
        <v>8.9999999999999998E-4</v>
      </c>
      <c r="N625" s="1">
        <v>1E-3</v>
      </c>
      <c r="O625" s="1">
        <v>1.1999999999999999E-3</v>
      </c>
      <c r="P625" s="1">
        <v>8.9999999999999998E-4</v>
      </c>
      <c r="Q625" s="1">
        <v>1.1999999999999999E-3</v>
      </c>
      <c r="R625" s="1">
        <v>2.7000000000000001E-3</v>
      </c>
      <c r="S625" s="1">
        <v>1.0500000000000001E-2</v>
      </c>
      <c r="T625" s="1">
        <v>0.20019999999999999</v>
      </c>
      <c r="U625" s="1">
        <v>4.0000000000000002E-4</v>
      </c>
      <c r="V625" s="1">
        <v>8.9999999999999998E-4</v>
      </c>
      <c r="W625" s="1">
        <v>0.2571</v>
      </c>
      <c r="X625" s="1">
        <v>0.20019999999999999</v>
      </c>
      <c r="Y625" s="1">
        <v>0.75670000000000004</v>
      </c>
      <c r="Z625" s="1" t="s">
        <v>1673</v>
      </c>
      <c r="AA625" s="1">
        <v>0.55649999999999999</v>
      </c>
      <c r="AB625" s="1">
        <v>851</v>
      </c>
    </row>
    <row r="626" spans="1:28" x14ac:dyDescent="0.3">
      <c r="A626" s="1">
        <v>625</v>
      </c>
      <c r="B626" s="1" t="s">
        <v>1674</v>
      </c>
      <c r="C626" s="1">
        <v>2.1700000000000001E-2</v>
      </c>
      <c r="D626" s="1">
        <v>1.6000000000000001E-3</v>
      </c>
      <c r="E626" s="1">
        <v>3.8999999999999998E-3</v>
      </c>
      <c r="F626" s="1">
        <v>0.29880000000000001</v>
      </c>
      <c r="G626" s="1">
        <v>3.7100000000000001E-2</v>
      </c>
      <c r="H626" s="1">
        <v>3.5999999999999999E-3</v>
      </c>
      <c r="I626" s="1">
        <v>3.0099999999999998E-2</v>
      </c>
      <c r="J626" s="1">
        <v>3.8999999999999998E-3</v>
      </c>
      <c r="K626" s="1">
        <v>0.1804</v>
      </c>
      <c r="L626" s="1">
        <v>0.19420000000000001</v>
      </c>
      <c r="M626" s="1">
        <v>4.5999999999999999E-3</v>
      </c>
      <c r="N626" s="1">
        <v>2.23E-2</v>
      </c>
      <c r="O626" s="1">
        <v>1.5E-3</v>
      </c>
      <c r="P626" s="1">
        <v>2.53E-2</v>
      </c>
      <c r="Q626" s="1">
        <v>7.0800000000000002E-2</v>
      </c>
      <c r="R626" s="1">
        <v>1.3299999999999999E-2</v>
      </c>
      <c r="S626" s="1">
        <v>2.3300000000000001E-2</v>
      </c>
      <c r="T626" s="1">
        <v>4.1000000000000003E-3</v>
      </c>
      <c r="U626" s="1">
        <v>4.4999999999999997E-3</v>
      </c>
      <c r="V626" s="1">
        <v>5.4899999999999997E-2</v>
      </c>
      <c r="W626" s="1">
        <v>0.70909999999999995</v>
      </c>
      <c r="X626" s="1">
        <v>0.1804</v>
      </c>
      <c r="Y626" s="1">
        <v>0.29880000000000001</v>
      </c>
      <c r="Z626" s="1" t="s">
        <v>1669</v>
      </c>
      <c r="AA626" s="1">
        <v>0.11840000000000001</v>
      </c>
      <c r="AB626" s="1">
        <v>851</v>
      </c>
    </row>
    <row r="627" spans="1:28" x14ac:dyDescent="0.3">
      <c r="A627" s="1">
        <v>626</v>
      </c>
      <c r="B627" s="1" t="s">
        <v>1675</v>
      </c>
      <c r="C627" s="1">
        <v>1.9599999999999999E-2</v>
      </c>
      <c r="D627" s="1">
        <v>1.9E-3</v>
      </c>
      <c r="E627" s="1">
        <v>3.4299999999999997E-2</v>
      </c>
      <c r="F627" s="1">
        <v>2.8999999999999998E-3</v>
      </c>
      <c r="G627" s="1">
        <v>1.2200000000000001E-2</v>
      </c>
      <c r="H627" s="1">
        <v>7.1000000000000004E-3</v>
      </c>
      <c r="I627" s="1">
        <v>1.8499999999999999E-2</v>
      </c>
      <c r="J627" s="1">
        <v>0.10920000000000001</v>
      </c>
      <c r="K627" s="1">
        <v>8.8999999999999999E-3</v>
      </c>
      <c r="L627" s="1">
        <v>6.1699999999999998E-2</v>
      </c>
      <c r="M627" s="1">
        <v>6.6E-3</v>
      </c>
      <c r="N627" s="1">
        <v>2.5999999999999999E-2</v>
      </c>
      <c r="O627" s="1">
        <v>1.5E-3</v>
      </c>
      <c r="P627" s="1">
        <v>6.4999999999999997E-3</v>
      </c>
      <c r="Q627" s="1">
        <v>4.1000000000000002E-2</v>
      </c>
      <c r="R627" s="1">
        <v>1.06E-2</v>
      </c>
      <c r="S627" s="1">
        <v>7.1199999999999999E-2</v>
      </c>
      <c r="T627" s="1">
        <v>1.9400000000000001E-2</v>
      </c>
      <c r="U627" s="1">
        <v>0.4788</v>
      </c>
      <c r="V627" s="1">
        <v>6.2300000000000001E-2</v>
      </c>
      <c r="W627" s="1">
        <v>0.66059999999999997</v>
      </c>
      <c r="X627" s="1">
        <v>6.1699999999999998E-2</v>
      </c>
      <c r="Y627" s="1">
        <v>0.4788</v>
      </c>
      <c r="Z627" s="1" t="s">
        <v>1684</v>
      </c>
      <c r="AA627" s="1">
        <v>0.41720000000000002</v>
      </c>
      <c r="AB627" s="1">
        <v>851</v>
      </c>
    </row>
    <row r="628" spans="1:28" x14ac:dyDescent="0.3">
      <c r="A628" s="1">
        <v>627</v>
      </c>
      <c r="B628" s="1" t="s">
        <v>1675</v>
      </c>
      <c r="C628" s="1">
        <v>5.28E-2</v>
      </c>
      <c r="D628" s="1">
        <v>1.5599999999999999E-2</v>
      </c>
      <c r="E628" s="1">
        <v>1.2999999999999999E-3</v>
      </c>
      <c r="F628" s="1">
        <v>2.5999999999999999E-3</v>
      </c>
      <c r="G628" s="1">
        <v>4.5999999999999999E-3</v>
      </c>
      <c r="H628" s="1">
        <v>2.5000000000000001E-2</v>
      </c>
      <c r="I628" s="1">
        <v>4.8999999999999998E-3</v>
      </c>
      <c r="J628" s="1">
        <v>0.2321</v>
      </c>
      <c r="K628" s="1">
        <v>4.2099999999999999E-2</v>
      </c>
      <c r="L628" s="1">
        <v>0.2064</v>
      </c>
      <c r="M628" s="1">
        <v>1.8700000000000001E-2</v>
      </c>
      <c r="N628" s="1">
        <v>3.8899999999999997E-2</v>
      </c>
      <c r="O628" s="1">
        <v>1.6999999999999999E-3</v>
      </c>
      <c r="P628" s="1">
        <v>7.6999999999999999E-2</v>
      </c>
      <c r="Q628" s="1">
        <v>1.0500000000000001E-2</v>
      </c>
      <c r="R628" s="1">
        <v>0.2215</v>
      </c>
      <c r="S628" s="1">
        <v>5.4000000000000003E-3</v>
      </c>
      <c r="T628" s="1">
        <v>3.6200000000000003E-2</v>
      </c>
      <c r="U628" s="1">
        <v>8.0000000000000004E-4</v>
      </c>
      <c r="V628" s="1">
        <v>1.9E-3</v>
      </c>
      <c r="W628" s="1">
        <v>0.71499999999999997</v>
      </c>
      <c r="X628" s="1">
        <v>0.2064</v>
      </c>
      <c r="Y628" s="1">
        <v>0.2321</v>
      </c>
      <c r="Z628" s="1" t="s">
        <v>1673</v>
      </c>
      <c r="AA628" s="1">
        <v>2.5700000000000001E-2</v>
      </c>
      <c r="AB628" s="1">
        <v>851</v>
      </c>
    </row>
    <row r="629" spans="1:28" x14ac:dyDescent="0.3">
      <c r="A629" s="1">
        <v>628</v>
      </c>
      <c r="B629" s="1" t="s">
        <v>1682</v>
      </c>
      <c r="C629" s="1">
        <v>1.8599999999999998E-2</v>
      </c>
      <c r="D629" s="1">
        <v>1.6299999999999999E-2</v>
      </c>
      <c r="E629" s="1">
        <v>1.6000000000000001E-3</v>
      </c>
      <c r="F629" s="1">
        <v>1.6000000000000001E-3</v>
      </c>
      <c r="G629" s="1">
        <v>1E-3</v>
      </c>
      <c r="H629" s="1">
        <v>1.9E-3</v>
      </c>
      <c r="I629" s="1">
        <v>5.9999999999999995E-4</v>
      </c>
      <c r="J629" s="1">
        <v>2.3999999999999998E-3</v>
      </c>
      <c r="K629" s="1">
        <v>1.5E-3</v>
      </c>
      <c r="L629" s="1">
        <v>1.0999999999999999E-2</v>
      </c>
      <c r="M629" s="1">
        <v>5.9999999999999995E-4</v>
      </c>
      <c r="N629" s="1">
        <v>1.6000000000000001E-3</v>
      </c>
      <c r="O629" s="1">
        <v>1.2999999999999999E-3</v>
      </c>
      <c r="P629" s="1">
        <v>1.1000000000000001E-3</v>
      </c>
      <c r="Q629" s="1">
        <v>1.2999999999999999E-3</v>
      </c>
      <c r="R629" s="1">
        <v>4.1799999999999997E-2</v>
      </c>
      <c r="S629" s="1">
        <v>0.85629999999999995</v>
      </c>
      <c r="T629" s="1">
        <v>3.8100000000000002E-2</v>
      </c>
      <c r="U629" s="1">
        <v>2.9999999999999997E-4</v>
      </c>
      <c r="V629" s="1">
        <v>8.0000000000000004E-4</v>
      </c>
      <c r="W629" s="1">
        <v>0.2331</v>
      </c>
      <c r="X629" s="1">
        <v>0.85629999999999995</v>
      </c>
      <c r="Y629" s="1">
        <v>0.85629999999999995</v>
      </c>
      <c r="Z629" s="1" t="s">
        <v>1682</v>
      </c>
      <c r="AA629" s="1">
        <v>0</v>
      </c>
      <c r="AB629" s="1">
        <v>851</v>
      </c>
    </row>
    <row r="630" spans="1:28" x14ac:dyDescent="0.3">
      <c r="A630" s="1">
        <v>629</v>
      </c>
      <c r="B630" s="1" t="s">
        <v>1683</v>
      </c>
      <c r="C630" s="1">
        <v>5.5999999999999999E-3</v>
      </c>
      <c r="D630" s="1">
        <v>5.0000000000000001E-3</v>
      </c>
      <c r="E630" s="1">
        <v>1.1000000000000001E-3</v>
      </c>
      <c r="F630" s="1">
        <v>1.2999999999999999E-3</v>
      </c>
      <c r="G630" s="1">
        <v>7.1000000000000004E-3</v>
      </c>
      <c r="H630" s="1">
        <v>1.5E-3</v>
      </c>
      <c r="I630" s="1">
        <v>5.0000000000000001E-4</v>
      </c>
      <c r="J630" s="1">
        <v>0.39689999999999998</v>
      </c>
      <c r="K630" s="1">
        <v>1.1999999999999999E-3</v>
      </c>
      <c r="L630" s="1">
        <v>0.19489999999999999</v>
      </c>
      <c r="M630" s="1">
        <v>2.3999999999999998E-3</v>
      </c>
      <c r="N630" s="1">
        <v>8.9999999999999998E-4</v>
      </c>
      <c r="O630" s="1">
        <v>1.1000000000000001E-3</v>
      </c>
      <c r="P630" s="1">
        <v>8.9999999999999998E-4</v>
      </c>
      <c r="Q630" s="1">
        <v>1.1000000000000001E-3</v>
      </c>
      <c r="R630" s="1">
        <v>2.3999999999999998E-3</v>
      </c>
      <c r="S630" s="1">
        <v>7.3000000000000001E-3</v>
      </c>
      <c r="T630" s="1">
        <v>0.34420000000000001</v>
      </c>
      <c r="U630" s="1">
        <v>2.9999999999999997E-4</v>
      </c>
      <c r="V630" s="1">
        <v>2.4500000000000001E-2</v>
      </c>
      <c r="W630" s="1">
        <v>0.45600000000000002</v>
      </c>
      <c r="X630" s="1">
        <v>0.34420000000000001</v>
      </c>
      <c r="Y630" s="1">
        <v>0.39689999999999998</v>
      </c>
      <c r="Z630" s="1" t="s">
        <v>1673</v>
      </c>
      <c r="AA630" s="1">
        <v>5.2699999999999997E-2</v>
      </c>
      <c r="AB630" s="1">
        <v>851</v>
      </c>
    </row>
    <row r="631" spans="1:28" x14ac:dyDescent="0.3">
      <c r="A631" s="1">
        <v>630</v>
      </c>
      <c r="B631" s="1" t="s">
        <v>1670</v>
      </c>
      <c r="C631" s="1">
        <v>9.5999999999999992E-3</v>
      </c>
      <c r="D631" s="1">
        <v>2.3E-3</v>
      </c>
      <c r="E631" s="1">
        <v>1.6000000000000001E-3</v>
      </c>
      <c r="F631" s="1">
        <v>1.9E-3</v>
      </c>
      <c r="G631" s="1">
        <v>0.75860000000000005</v>
      </c>
      <c r="H631" s="1">
        <v>2.0999999999999999E-3</v>
      </c>
      <c r="I631" s="1">
        <v>1.0800000000000001E-2</v>
      </c>
      <c r="J631" s="1">
        <v>7.1000000000000004E-3</v>
      </c>
      <c r="K631" s="1">
        <v>1.6999999999999999E-3</v>
      </c>
      <c r="L631" s="1">
        <v>9.7000000000000003E-3</v>
      </c>
      <c r="M631" s="1">
        <v>4.7999999999999996E-3</v>
      </c>
      <c r="N631" s="1">
        <v>5.5999999999999999E-3</v>
      </c>
      <c r="O631" s="1">
        <v>1.4E-3</v>
      </c>
      <c r="P631" s="1">
        <v>1.2999999999999999E-3</v>
      </c>
      <c r="Q631" s="1">
        <v>1.9E-3</v>
      </c>
      <c r="R631" s="1">
        <v>1.4999999999999999E-2</v>
      </c>
      <c r="S631" s="1">
        <v>2.47E-2</v>
      </c>
      <c r="T631" s="1">
        <v>4.7000000000000002E-3</v>
      </c>
      <c r="U631" s="1">
        <v>1.1000000000000001E-3</v>
      </c>
      <c r="V631" s="1">
        <v>0.1341</v>
      </c>
      <c r="W631" s="1">
        <v>0.32840000000000003</v>
      </c>
      <c r="X631" s="1">
        <v>0.75860000000000005</v>
      </c>
      <c r="Y631" s="1">
        <v>0.75860000000000005</v>
      </c>
      <c r="Z631" s="1" t="s">
        <v>1670</v>
      </c>
      <c r="AA631" s="1">
        <v>0</v>
      </c>
      <c r="AB631" s="1">
        <v>851</v>
      </c>
    </row>
    <row r="632" spans="1:28" x14ac:dyDescent="0.3">
      <c r="A632" s="1">
        <v>631</v>
      </c>
      <c r="B632" s="1" t="s">
        <v>1669</v>
      </c>
      <c r="C632" s="1">
        <v>1.03E-2</v>
      </c>
      <c r="D632" s="1">
        <v>4.0000000000000002E-4</v>
      </c>
      <c r="E632" s="1">
        <v>0.121</v>
      </c>
      <c r="F632" s="1">
        <v>0.65549999999999997</v>
      </c>
      <c r="G632" s="1">
        <v>1E-3</v>
      </c>
      <c r="H632" s="1">
        <v>7.1599999999999997E-2</v>
      </c>
      <c r="I632" s="1">
        <v>8.9999999999999998E-4</v>
      </c>
      <c r="J632" s="1">
        <v>1.4E-3</v>
      </c>
      <c r="K632" s="1">
        <v>1.49E-2</v>
      </c>
      <c r="L632" s="1">
        <v>2.5000000000000001E-3</v>
      </c>
      <c r="M632" s="1">
        <v>3.5999999999999999E-3</v>
      </c>
      <c r="N632" s="1">
        <v>3.2899999999999999E-2</v>
      </c>
      <c r="O632" s="1">
        <v>1.0500000000000001E-2</v>
      </c>
      <c r="P632" s="1">
        <v>8.0999999999999996E-3</v>
      </c>
      <c r="Q632" s="1">
        <v>2.7000000000000001E-3</v>
      </c>
      <c r="R632" s="1">
        <v>1.6899999999999998E-2</v>
      </c>
      <c r="S632" s="1">
        <v>3.9100000000000003E-2</v>
      </c>
      <c r="T632" s="1">
        <v>3.0999999999999999E-3</v>
      </c>
      <c r="U632" s="1">
        <v>4.0000000000000002E-4</v>
      </c>
      <c r="V632" s="1">
        <v>3.2000000000000002E-3</v>
      </c>
      <c r="W632" s="1">
        <v>0.44790000000000002</v>
      </c>
      <c r="X632" s="1">
        <v>0.65549999999999997</v>
      </c>
      <c r="Y632" s="1">
        <v>0.65549999999999997</v>
      </c>
      <c r="Z632" s="1" t="s">
        <v>1669</v>
      </c>
      <c r="AA632" s="1">
        <v>0</v>
      </c>
      <c r="AB632" s="1">
        <v>851</v>
      </c>
    </row>
    <row r="633" spans="1:28" x14ac:dyDescent="0.3">
      <c r="A633" s="1">
        <v>632</v>
      </c>
      <c r="B633" s="1" t="s">
        <v>1668</v>
      </c>
      <c r="C633" s="1">
        <v>9.2999999999999992E-3</v>
      </c>
      <c r="D633" s="1">
        <v>5.0000000000000001E-4</v>
      </c>
      <c r="E633" s="1">
        <v>0.84589999999999999</v>
      </c>
      <c r="F633" s="1">
        <v>5.6599999999999998E-2</v>
      </c>
      <c r="G633" s="1">
        <v>1E-3</v>
      </c>
      <c r="H633" s="1">
        <v>7.0000000000000001E-3</v>
      </c>
      <c r="I633" s="1">
        <v>8.9999999999999998E-4</v>
      </c>
      <c r="J633" s="1">
        <v>1.2999999999999999E-3</v>
      </c>
      <c r="K633" s="1">
        <v>5.7999999999999996E-3</v>
      </c>
      <c r="L633" s="1">
        <v>2.2000000000000001E-3</v>
      </c>
      <c r="M633" s="1">
        <v>5.9999999999999995E-4</v>
      </c>
      <c r="N633" s="1">
        <v>2.1600000000000001E-2</v>
      </c>
      <c r="O633" s="1">
        <v>1.5E-3</v>
      </c>
      <c r="P633" s="1">
        <v>7.7999999999999996E-3</v>
      </c>
      <c r="Q633" s="1">
        <v>1.6000000000000001E-3</v>
      </c>
      <c r="R633" s="1">
        <v>3.1600000000000003E-2</v>
      </c>
      <c r="S633" s="1">
        <v>2E-3</v>
      </c>
      <c r="T633" s="1">
        <v>1.6999999999999999E-3</v>
      </c>
      <c r="U633" s="1">
        <v>2.9999999999999997E-4</v>
      </c>
      <c r="V633" s="1">
        <v>8.9999999999999998E-4</v>
      </c>
      <c r="W633" s="1">
        <v>0.2462</v>
      </c>
      <c r="X633" s="1">
        <v>0.84589999999999999</v>
      </c>
      <c r="Y633" s="1">
        <v>0.84589999999999999</v>
      </c>
      <c r="Z633" s="1" t="s">
        <v>1668</v>
      </c>
      <c r="AA633" s="1">
        <v>0</v>
      </c>
      <c r="AB633" s="1">
        <v>851</v>
      </c>
    </row>
    <row r="634" spans="1:28" x14ac:dyDescent="0.3">
      <c r="A634" s="1">
        <v>633</v>
      </c>
      <c r="B634" s="1" t="s">
        <v>1680</v>
      </c>
      <c r="C634" s="1">
        <v>3.1300000000000001E-2</v>
      </c>
      <c r="D634" s="1">
        <v>5.0000000000000001E-4</v>
      </c>
      <c r="E634" s="1">
        <v>4.7999999999999996E-3</v>
      </c>
      <c r="F634" s="1">
        <v>1.7100000000000001E-2</v>
      </c>
      <c r="G634" s="1">
        <v>2.2000000000000001E-3</v>
      </c>
      <c r="H634" s="1">
        <v>4.9500000000000002E-2</v>
      </c>
      <c r="I634" s="1">
        <v>1.17E-2</v>
      </c>
      <c r="J634" s="1">
        <v>1.24E-2</v>
      </c>
      <c r="K634" s="1">
        <v>0.45800000000000002</v>
      </c>
      <c r="L634" s="1">
        <v>4.1000000000000003E-3</v>
      </c>
      <c r="M634" s="1">
        <v>8.0000000000000004E-4</v>
      </c>
      <c r="N634" s="1">
        <v>2.76E-2</v>
      </c>
      <c r="O634" s="1">
        <v>6.1000000000000004E-3</v>
      </c>
      <c r="P634" s="1">
        <v>2.1999999999999999E-2</v>
      </c>
      <c r="Q634" s="1">
        <v>0.27429999999999999</v>
      </c>
      <c r="R634" s="1">
        <v>4.2700000000000002E-2</v>
      </c>
      <c r="S634" s="1">
        <v>2.3900000000000001E-2</v>
      </c>
      <c r="T634" s="1">
        <v>8.2000000000000007E-3</v>
      </c>
      <c r="U634" s="1">
        <v>4.0000000000000002E-4</v>
      </c>
      <c r="V634" s="1">
        <v>2.3999999999999998E-3</v>
      </c>
      <c r="W634" s="1">
        <v>0.57140000000000002</v>
      </c>
      <c r="X634" s="1">
        <v>0.27429999999999999</v>
      </c>
      <c r="Y634" s="1">
        <v>0.45800000000000002</v>
      </c>
      <c r="Z634" s="1" t="s">
        <v>1674</v>
      </c>
      <c r="AA634" s="1">
        <v>0.18360000000000001</v>
      </c>
      <c r="AB634" s="1">
        <v>851</v>
      </c>
    </row>
    <row r="635" spans="1:28" x14ac:dyDescent="0.3">
      <c r="A635" s="1">
        <v>634</v>
      </c>
      <c r="B635" s="1" t="s">
        <v>1674</v>
      </c>
      <c r="C635" s="1">
        <v>6.0299999999999999E-2</v>
      </c>
      <c r="D635" s="1">
        <v>5.9999999999999995E-4</v>
      </c>
      <c r="E635" s="1">
        <v>7.4300000000000005E-2</v>
      </c>
      <c r="F635" s="1">
        <v>0.11210000000000001</v>
      </c>
      <c r="G635" s="1">
        <v>3.8E-3</v>
      </c>
      <c r="H635" s="1">
        <v>2.2599999999999999E-2</v>
      </c>
      <c r="I635" s="1">
        <v>3.2399999999999998E-2</v>
      </c>
      <c r="J635" s="1">
        <v>8.0999999999999996E-3</v>
      </c>
      <c r="K635" s="1">
        <v>0.39960000000000001</v>
      </c>
      <c r="L635" s="1">
        <v>6.8999999999999999E-3</v>
      </c>
      <c r="M635" s="1">
        <v>8.0000000000000004E-4</v>
      </c>
      <c r="N635" s="1">
        <v>3.95E-2</v>
      </c>
      <c r="O635" s="1">
        <v>1.24E-2</v>
      </c>
      <c r="P635" s="1">
        <v>4.3200000000000002E-2</v>
      </c>
      <c r="Q635" s="1">
        <v>4.2599999999999999E-2</v>
      </c>
      <c r="R635" s="1">
        <v>9.4100000000000003E-2</v>
      </c>
      <c r="S635" s="1">
        <v>3.7600000000000001E-2</v>
      </c>
      <c r="T635" s="1">
        <v>6.6E-3</v>
      </c>
      <c r="U635" s="1">
        <v>4.0000000000000002E-4</v>
      </c>
      <c r="V635" s="1">
        <v>2.0999999999999999E-3</v>
      </c>
      <c r="W635" s="1">
        <v>0.7087</v>
      </c>
      <c r="X635" s="1">
        <v>0.39960000000000001</v>
      </c>
      <c r="Y635" s="1">
        <v>0.39960000000000001</v>
      </c>
      <c r="Z635" s="1" t="s">
        <v>1674</v>
      </c>
      <c r="AA635" s="1">
        <v>0</v>
      </c>
      <c r="AB635" s="1">
        <v>851</v>
      </c>
    </row>
    <row r="636" spans="1:28" x14ac:dyDescent="0.3">
      <c r="A636" s="1">
        <v>635</v>
      </c>
      <c r="B636" s="1" t="s">
        <v>1676</v>
      </c>
      <c r="C636" s="1">
        <v>8.5000000000000006E-3</v>
      </c>
      <c r="D636" s="1">
        <v>1E-3</v>
      </c>
      <c r="E636" s="1">
        <v>1.12E-2</v>
      </c>
      <c r="F636" s="1">
        <v>7.1000000000000004E-3</v>
      </c>
      <c r="G636" s="1">
        <v>3.3700000000000001E-2</v>
      </c>
      <c r="H636" s="1">
        <v>2.5999999999999999E-3</v>
      </c>
      <c r="I636" s="1">
        <v>8.0000000000000004E-4</v>
      </c>
      <c r="J636" s="1">
        <v>0.44550000000000001</v>
      </c>
      <c r="K636" s="1">
        <v>3.0000000000000001E-3</v>
      </c>
      <c r="L636" s="1">
        <v>0.10829999999999999</v>
      </c>
      <c r="M636" s="1">
        <v>0.21840000000000001</v>
      </c>
      <c r="N636" s="1">
        <v>3.3E-3</v>
      </c>
      <c r="O636" s="1">
        <v>8.0999999999999996E-3</v>
      </c>
      <c r="P636" s="1">
        <v>1.1999999999999999E-3</v>
      </c>
      <c r="Q636" s="1">
        <v>5.21E-2</v>
      </c>
      <c r="R636" s="1">
        <v>2.2800000000000001E-2</v>
      </c>
      <c r="S636" s="1">
        <v>1.47E-2</v>
      </c>
      <c r="T636" s="1">
        <v>4.3499999999999997E-2</v>
      </c>
      <c r="U636" s="1">
        <v>8.0000000000000004E-4</v>
      </c>
      <c r="V636" s="1">
        <v>1.3299999999999999E-2</v>
      </c>
      <c r="W636" s="1">
        <v>0.59660000000000002</v>
      </c>
      <c r="X636" s="1">
        <v>0.21840000000000001</v>
      </c>
      <c r="Y636" s="1">
        <v>0.44550000000000001</v>
      </c>
      <c r="Z636" s="1" t="s">
        <v>1673</v>
      </c>
      <c r="AA636" s="1">
        <v>0.2271</v>
      </c>
      <c r="AB636" s="1">
        <v>851</v>
      </c>
    </row>
    <row r="637" spans="1:28" x14ac:dyDescent="0.3">
      <c r="A637" s="1">
        <v>636</v>
      </c>
      <c r="B637" s="1" t="s">
        <v>1673</v>
      </c>
      <c r="C637" s="1">
        <v>0.02</v>
      </c>
      <c r="D637" s="1">
        <v>2E-3</v>
      </c>
      <c r="E637" s="1">
        <v>1.4E-3</v>
      </c>
      <c r="F637" s="1">
        <v>1.6000000000000001E-3</v>
      </c>
      <c r="G637" s="1">
        <v>0.13900000000000001</v>
      </c>
      <c r="H637" s="1">
        <v>2.5999999999999999E-3</v>
      </c>
      <c r="I637" s="1">
        <v>8.0000000000000004E-4</v>
      </c>
      <c r="J637" s="1">
        <v>0.18529999999999999</v>
      </c>
      <c r="K637" s="1">
        <v>1.1900000000000001E-2</v>
      </c>
      <c r="L637" s="1">
        <v>0.4657</v>
      </c>
      <c r="M637" s="1">
        <v>1.2500000000000001E-2</v>
      </c>
      <c r="N637" s="1">
        <v>1.2999999999999999E-3</v>
      </c>
      <c r="O637" s="1">
        <v>1.6999999999999999E-3</v>
      </c>
      <c r="P637" s="1">
        <v>1.1999999999999999E-3</v>
      </c>
      <c r="Q637" s="1">
        <v>2.4199999999999999E-2</v>
      </c>
      <c r="R637" s="1">
        <v>2.5000000000000001E-3</v>
      </c>
      <c r="S637" s="1">
        <v>4.0000000000000001E-3</v>
      </c>
      <c r="T637" s="1">
        <v>5.16E-2</v>
      </c>
      <c r="U637" s="1">
        <v>3.2000000000000002E-3</v>
      </c>
      <c r="V637" s="1">
        <v>6.7599999999999993E-2</v>
      </c>
      <c r="W637" s="1">
        <v>0.56379999999999997</v>
      </c>
      <c r="X637" s="1">
        <v>0.18529999999999999</v>
      </c>
      <c r="Y637" s="1">
        <v>0.4657</v>
      </c>
      <c r="Z637" s="1" t="s">
        <v>1675</v>
      </c>
      <c r="AA637" s="1">
        <v>0.28039999999999998</v>
      </c>
      <c r="AB637" s="1">
        <v>851</v>
      </c>
    </row>
    <row r="638" spans="1:28" x14ac:dyDescent="0.3">
      <c r="A638" s="1">
        <v>637</v>
      </c>
      <c r="B638" s="1" t="s">
        <v>1680</v>
      </c>
      <c r="C638" s="1">
        <v>0.06</v>
      </c>
      <c r="D638" s="1">
        <v>2.5000000000000001E-3</v>
      </c>
      <c r="E638" s="1">
        <v>5.4000000000000003E-3</v>
      </c>
      <c r="F638" s="1">
        <v>8.8900000000000007E-2</v>
      </c>
      <c r="G638" s="1">
        <v>3.8E-3</v>
      </c>
      <c r="H638" s="1">
        <v>1.15E-2</v>
      </c>
      <c r="I638" s="1">
        <v>1.7299999999999999E-2</v>
      </c>
      <c r="J638" s="1">
        <v>1.77E-2</v>
      </c>
      <c r="K638" s="1">
        <v>0.42749999999999999</v>
      </c>
      <c r="L638" s="1">
        <v>3.3000000000000002E-2</v>
      </c>
      <c r="M638" s="1">
        <v>5.7999999999999996E-3</v>
      </c>
      <c r="N638" s="1">
        <v>1.11E-2</v>
      </c>
      <c r="O638" s="1">
        <v>2.8E-3</v>
      </c>
      <c r="P638" s="1">
        <v>4.7399999999999998E-2</v>
      </c>
      <c r="Q638" s="1">
        <v>0.19309999999999999</v>
      </c>
      <c r="R638" s="1">
        <v>2.1399999999999999E-2</v>
      </c>
      <c r="S638" s="1">
        <v>1.83E-2</v>
      </c>
      <c r="T638" s="1">
        <v>2.6599999999999999E-2</v>
      </c>
      <c r="U638" s="1">
        <v>1.6000000000000001E-3</v>
      </c>
      <c r="V638" s="1">
        <v>4.3E-3</v>
      </c>
      <c r="W638" s="1">
        <v>0.65459999999999996</v>
      </c>
      <c r="X638" s="1">
        <v>0.19309999999999999</v>
      </c>
      <c r="Y638" s="1">
        <v>0.42749999999999999</v>
      </c>
      <c r="Z638" s="1" t="s">
        <v>1674</v>
      </c>
      <c r="AA638" s="1">
        <v>0.23449999999999999</v>
      </c>
      <c r="AB638" s="1">
        <v>851</v>
      </c>
    </row>
    <row r="639" spans="1:28" x14ac:dyDescent="0.3">
      <c r="A639" s="1">
        <v>638</v>
      </c>
      <c r="B639" s="1" t="s">
        <v>1669</v>
      </c>
      <c r="C639" s="1">
        <v>4.7199999999999999E-2</v>
      </c>
      <c r="D639" s="1">
        <v>5.0000000000000001E-4</v>
      </c>
      <c r="E639" s="1">
        <v>6.6600000000000006E-2</v>
      </c>
      <c r="F639" s="1">
        <v>0.2117</v>
      </c>
      <c r="G639" s="1">
        <v>1E-3</v>
      </c>
      <c r="H639" s="1">
        <v>8.8000000000000005E-3</v>
      </c>
      <c r="I639" s="1">
        <v>3.0499999999999999E-2</v>
      </c>
      <c r="J639" s="1">
        <v>1.43E-2</v>
      </c>
      <c r="K639" s="1">
        <v>0.20019999999999999</v>
      </c>
      <c r="L639" s="1">
        <v>3.56E-2</v>
      </c>
      <c r="M639" s="1">
        <v>8.5000000000000006E-3</v>
      </c>
      <c r="N639" s="1">
        <v>4.2799999999999998E-2</v>
      </c>
      <c r="O639" s="1">
        <v>1.4E-3</v>
      </c>
      <c r="P639" s="1">
        <v>0.1007</v>
      </c>
      <c r="Q639" s="1">
        <v>0.14610000000000001</v>
      </c>
      <c r="R639" s="1">
        <v>2.8299999999999999E-2</v>
      </c>
      <c r="S639" s="1">
        <v>3.8199999999999998E-2</v>
      </c>
      <c r="T639" s="1">
        <v>1.5100000000000001E-2</v>
      </c>
      <c r="U639" s="1">
        <v>4.0000000000000002E-4</v>
      </c>
      <c r="V639" s="1">
        <v>2E-3</v>
      </c>
      <c r="W639" s="1">
        <v>0.77270000000000005</v>
      </c>
      <c r="X639" s="1">
        <v>0.2117</v>
      </c>
      <c r="Y639" s="1">
        <v>0.2117</v>
      </c>
      <c r="Z639" s="1" t="s">
        <v>1669</v>
      </c>
      <c r="AA639" s="1">
        <v>0</v>
      </c>
      <c r="AB639" s="1">
        <v>851</v>
      </c>
    </row>
    <row r="640" spans="1:28" x14ac:dyDescent="0.3">
      <c r="A640" s="1">
        <v>639</v>
      </c>
      <c r="B640" s="1" t="s">
        <v>1679</v>
      </c>
      <c r="C640" s="1">
        <v>1.78E-2</v>
      </c>
      <c r="D640" s="1">
        <v>1.5E-3</v>
      </c>
      <c r="E640" s="1">
        <v>1.9E-3</v>
      </c>
      <c r="F640" s="1">
        <v>2.6800000000000001E-2</v>
      </c>
      <c r="G640" s="1">
        <v>9.1999999999999998E-3</v>
      </c>
      <c r="H640" s="1">
        <v>2E-3</v>
      </c>
      <c r="I640" s="1">
        <v>3.2000000000000002E-3</v>
      </c>
      <c r="J640" s="1">
        <v>1.04E-2</v>
      </c>
      <c r="K640" s="1">
        <v>0.44590000000000002</v>
      </c>
      <c r="L640" s="1">
        <v>1.2200000000000001E-2</v>
      </c>
      <c r="M640" s="1">
        <v>4.4999999999999997E-3</v>
      </c>
      <c r="N640" s="1">
        <v>3.0999999999999999E-3</v>
      </c>
      <c r="O640" s="1">
        <v>1.4E-3</v>
      </c>
      <c r="P640" s="1">
        <v>0.14000000000000001</v>
      </c>
      <c r="Q640" s="1">
        <v>0.18410000000000001</v>
      </c>
      <c r="R640" s="1">
        <v>8.9999999999999993E-3</v>
      </c>
      <c r="S640" s="1">
        <v>1.7399999999999999E-2</v>
      </c>
      <c r="T640" s="1">
        <v>2.5700000000000001E-2</v>
      </c>
      <c r="U640" s="1">
        <v>5.4600000000000003E-2</v>
      </c>
      <c r="V640" s="1">
        <v>2.9100000000000001E-2</v>
      </c>
      <c r="W640" s="1">
        <v>0.61199999999999999</v>
      </c>
      <c r="X640" s="1">
        <v>0.14000000000000001</v>
      </c>
      <c r="Y640" s="1">
        <v>0.44590000000000002</v>
      </c>
      <c r="Z640" s="1" t="s">
        <v>1674</v>
      </c>
      <c r="AA640" s="1">
        <v>0.30590000000000001</v>
      </c>
      <c r="AB640" s="1">
        <v>851</v>
      </c>
    </row>
    <row r="641" spans="1:28" x14ac:dyDescent="0.3">
      <c r="A641" s="1">
        <v>640</v>
      </c>
      <c r="B641" s="1" t="s">
        <v>1675</v>
      </c>
      <c r="C641" s="1">
        <v>3.3999999999999998E-3</v>
      </c>
      <c r="D641" s="1">
        <v>5.0000000000000001E-4</v>
      </c>
      <c r="E641" s="1">
        <v>1E-3</v>
      </c>
      <c r="F641" s="1">
        <v>1.1999999999999999E-3</v>
      </c>
      <c r="G641" s="1">
        <v>7.4000000000000003E-3</v>
      </c>
      <c r="H641" s="1">
        <v>1.4E-3</v>
      </c>
      <c r="I641" s="1">
        <v>5.0000000000000001E-4</v>
      </c>
      <c r="J641" s="1">
        <v>0.27179999999999999</v>
      </c>
      <c r="K641" s="1">
        <v>1.1999999999999999E-3</v>
      </c>
      <c r="L641" s="1">
        <v>0.66269999999999996</v>
      </c>
      <c r="M641" s="1">
        <v>7.1999999999999998E-3</v>
      </c>
      <c r="N641" s="1">
        <v>8.0000000000000004E-4</v>
      </c>
      <c r="O641" s="1">
        <v>1E-3</v>
      </c>
      <c r="P641" s="1">
        <v>8.0000000000000004E-4</v>
      </c>
      <c r="Q641" s="1">
        <v>1E-3</v>
      </c>
      <c r="R641" s="1">
        <v>1.4E-3</v>
      </c>
      <c r="S641" s="1">
        <v>2.5999999999999999E-3</v>
      </c>
      <c r="T641" s="1">
        <v>3.1600000000000003E-2</v>
      </c>
      <c r="U641" s="1">
        <v>2.9999999999999997E-4</v>
      </c>
      <c r="V641" s="1">
        <v>2.3E-3</v>
      </c>
      <c r="W641" s="1">
        <v>0.31140000000000001</v>
      </c>
      <c r="X641" s="1">
        <v>0.66269999999999996</v>
      </c>
      <c r="Y641" s="1">
        <v>0.66269999999999996</v>
      </c>
      <c r="Z641" s="1" t="s">
        <v>1675</v>
      </c>
      <c r="AA641" s="1">
        <v>0</v>
      </c>
      <c r="AB641" s="1">
        <v>851</v>
      </c>
    </row>
    <row r="642" spans="1:28" x14ac:dyDescent="0.3">
      <c r="A642" s="1">
        <v>641</v>
      </c>
      <c r="B642" s="1" t="s">
        <v>1674</v>
      </c>
      <c r="C642" s="1">
        <v>5.0299999999999997E-2</v>
      </c>
      <c r="D642" s="1">
        <v>4.8999999999999998E-3</v>
      </c>
      <c r="E642" s="1">
        <v>5.1200000000000002E-2</v>
      </c>
      <c r="F642" s="1">
        <v>0.14069999999999999</v>
      </c>
      <c r="G642" s="1">
        <v>2.3E-3</v>
      </c>
      <c r="H642" s="1">
        <v>2.4E-2</v>
      </c>
      <c r="I642" s="1">
        <v>1.9E-2</v>
      </c>
      <c r="J642" s="1">
        <v>1.26E-2</v>
      </c>
      <c r="K642" s="1">
        <v>0.25590000000000002</v>
      </c>
      <c r="L642" s="1">
        <v>1.8700000000000001E-2</v>
      </c>
      <c r="M642" s="1">
        <v>6.1999999999999998E-3</v>
      </c>
      <c r="N642" s="1">
        <v>7.9699999999999993E-2</v>
      </c>
      <c r="O642" s="1">
        <v>1.4E-3</v>
      </c>
      <c r="P642" s="1">
        <v>0.10489999999999999</v>
      </c>
      <c r="Q642" s="1">
        <v>8.5599999999999996E-2</v>
      </c>
      <c r="R642" s="1">
        <v>8.6900000000000005E-2</v>
      </c>
      <c r="S642" s="1">
        <v>3.8699999999999998E-2</v>
      </c>
      <c r="T642" s="1">
        <v>1.2200000000000001E-2</v>
      </c>
      <c r="U642" s="1">
        <v>2.9999999999999997E-4</v>
      </c>
      <c r="V642" s="1">
        <v>4.4000000000000003E-3</v>
      </c>
      <c r="W642" s="1">
        <v>0.79100000000000004</v>
      </c>
      <c r="X642" s="1">
        <v>0.25590000000000002</v>
      </c>
      <c r="Y642" s="1">
        <v>0.25590000000000002</v>
      </c>
      <c r="Z642" s="1" t="s">
        <v>1674</v>
      </c>
      <c r="AA642" s="1">
        <v>0</v>
      </c>
      <c r="AB642" s="1">
        <v>851</v>
      </c>
    </row>
    <row r="643" spans="1:28" x14ac:dyDescent="0.3">
      <c r="A643" s="1">
        <v>642</v>
      </c>
      <c r="B643" s="1" t="s">
        <v>1674</v>
      </c>
      <c r="C643" s="1">
        <v>3.6400000000000002E-2</v>
      </c>
      <c r="D643" s="1">
        <v>4.0000000000000002E-4</v>
      </c>
      <c r="E643" s="1">
        <v>5.7700000000000001E-2</v>
      </c>
      <c r="F643" s="1">
        <v>0.25629999999999997</v>
      </c>
      <c r="G643" s="1">
        <v>1E-3</v>
      </c>
      <c r="H643" s="1">
        <v>1.5599999999999999E-2</v>
      </c>
      <c r="I643" s="1">
        <v>8.8000000000000005E-3</v>
      </c>
      <c r="J643" s="1">
        <v>7.9000000000000008E-3</v>
      </c>
      <c r="K643" s="1">
        <v>0.25380000000000003</v>
      </c>
      <c r="L643" s="1">
        <v>2.52E-2</v>
      </c>
      <c r="M643" s="1">
        <v>1.0699999999999999E-2</v>
      </c>
      <c r="N643" s="1">
        <v>7.8399999999999997E-2</v>
      </c>
      <c r="O643" s="1">
        <v>7.1000000000000004E-3</v>
      </c>
      <c r="P643" s="1">
        <v>7.8899999999999998E-2</v>
      </c>
      <c r="Q643" s="1">
        <v>4.7600000000000003E-2</v>
      </c>
      <c r="R643" s="1">
        <v>5.11E-2</v>
      </c>
      <c r="S643" s="1">
        <v>5.3699999999999998E-2</v>
      </c>
      <c r="T643" s="1">
        <v>7.1000000000000004E-3</v>
      </c>
      <c r="U643" s="1">
        <v>4.0000000000000002E-4</v>
      </c>
      <c r="V643" s="1">
        <v>1.9E-3</v>
      </c>
      <c r="W643" s="1">
        <v>0.74009999999999998</v>
      </c>
      <c r="X643" s="1">
        <v>0.25380000000000003</v>
      </c>
      <c r="Y643" s="1">
        <v>0.25629999999999997</v>
      </c>
      <c r="Z643" s="1" t="s">
        <v>1669</v>
      </c>
      <c r="AA643" s="1">
        <v>2.5000000000000001E-3</v>
      </c>
      <c r="AB643" s="1">
        <v>851</v>
      </c>
    </row>
    <row r="644" spans="1:28" x14ac:dyDescent="0.3">
      <c r="A644" s="1">
        <v>643</v>
      </c>
      <c r="B644" s="1" t="s">
        <v>1685</v>
      </c>
      <c r="C644" s="1">
        <v>1.8200000000000001E-2</v>
      </c>
      <c r="D644" s="1">
        <v>7.7000000000000002E-3</v>
      </c>
      <c r="E644" s="1">
        <v>6.7999999999999996E-3</v>
      </c>
      <c r="F644" s="1">
        <v>5.2200000000000003E-2</v>
      </c>
      <c r="G644" s="1">
        <v>8.5199999999999998E-2</v>
      </c>
      <c r="H644" s="1">
        <v>2.2000000000000001E-3</v>
      </c>
      <c r="I644" s="1">
        <v>1.4800000000000001E-2</v>
      </c>
      <c r="J644" s="1">
        <v>0.1595</v>
      </c>
      <c r="K644" s="1">
        <v>4.5600000000000002E-2</v>
      </c>
      <c r="L644" s="1">
        <v>0.12520000000000001</v>
      </c>
      <c r="M644" s="1">
        <v>6.8999999999999999E-3</v>
      </c>
      <c r="N644" s="1">
        <v>5.0900000000000001E-2</v>
      </c>
      <c r="O644" s="1">
        <v>1.4E-3</v>
      </c>
      <c r="P644" s="1">
        <v>1.03E-2</v>
      </c>
      <c r="Q644" s="1">
        <v>1.01E-2</v>
      </c>
      <c r="R644" s="1">
        <v>2.76E-2</v>
      </c>
      <c r="S644" s="1">
        <v>1.0999999999999999E-2</v>
      </c>
      <c r="T644" s="1">
        <v>4.02E-2</v>
      </c>
      <c r="U644" s="1">
        <v>2.8E-3</v>
      </c>
      <c r="V644" s="1">
        <v>0.32150000000000001</v>
      </c>
      <c r="W644" s="1">
        <v>0.7429</v>
      </c>
      <c r="X644" s="1">
        <v>0.32150000000000001</v>
      </c>
      <c r="Y644" s="1">
        <v>0.32150000000000001</v>
      </c>
      <c r="Z644" s="1" t="s">
        <v>1685</v>
      </c>
      <c r="AA644" s="1">
        <v>0</v>
      </c>
      <c r="AB644" s="1">
        <v>851</v>
      </c>
    </row>
    <row r="645" spans="1:28" x14ac:dyDescent="0.3">
      <c r="A645" s="1">
        <v>644</v>
      </c>
      <c r="B645" s="1" t="s">
        <v>1668</v>
      </c>
      <c r="C645" s="1">
        <v>4.7399999999999998E-2</v>
      </c>
      <c r="D645" s="1">
        <v>5.1000000000000004E-3</v>
      </c>
      <c r="E645" s="1">
        <v>9.4100000000000003E-2</v>
      </c>
      <c r="F645" s="1">
        <v>5.45E-2</v>
      </c>
      <c r="G645" s="1">
        <v>6.2399999999999997E-2</v>
      </c>
      <c r="H645" s="1">
        <v>0.1739</v>
      </c>
      <c r="I645" s="1">
        <v>1.2500000000000001E-2</v>
      </c>
      <c r="J645" s="1">
        <v>1.26E-2</v>
      </c>
      <c r="K645" s="1">
        <v>6.93E-2</v>
      </c>
      <c r="L645" s="1">
        <v>9.4000000000000004E-3</v>
      </c>
      <c r="M645" s="1">
        <v>8.0000000000000004E-4</v>
      </c>
      <c r="N645" s="1">
        <v>6.3299999999999995E-2</v>
      </c>
      <c r="O645" s="1">
        <v>3.73E-2</v>
      </c>
      <c r="P645" s="1">
        <v>2.6499999999999999E-2</v>
      </c>
      <c r="Q645" s="1">
        <v>1.2E-2</v>
      </c>
      <c r="R645" s="1">
        <v>0.1134</v>
      </c>
      <c r="S645" s="1">
        <v>0.04</v>
      </c>
      <c r="T645" s="1">
        <v>1.7299999999999999E-2</v>
      </c>
      <c r="U645" s="1">
        <v>5.0000000000000001E-4</v>
      </c>
      <c r="V645" s="1">
        <v>0.14779999999999999</v>
      </c>
      <c r="W645" s="1">
        <v>0.85209999999999997</v>
      </c>
      <c r="X645" s="1">
        <v>9.4100000000000003E-2</v>
      </c>
      <c r="Y645" s="1">
        <v>0.1739</v>
      </c>
      <c r="Z645" s="1" t="s">
        <v>1671</v>
      </c>
      <c r="AA645" s="1">
        <v>7.9799999999999996E-2</v>
      </c>
      <c r="AB645" s="1">
        <v>851</v>
      </c>
    </row>
    <row r="646" spans="1:28" x14ac:dyDescent="0.3">
      <c r="A646" s="1">
        <v>645</v>
      </c>
      <c r="B646" s="1" t="s">
        <v>1682</v>
      </c>
      <c r="C646" s="1">
        <v>3.6400000000000002E-2</v>
      </c>
      <c r="D646" s="1">
        <v>6.6E-3</v>
      </c>
      <c r="E646" s="1">
        <v>0.1983</v>
      </c>
      <c r="F646" s="1">
        <v>7.1300000000000002E-2</v>
      </c>
      <c r="G646" s="1">
        <v>1.67E-2</v>
      </c>
      <c r="H646" s="1">
        <v>8.0799999999999997E-2</v>
      </c>
      <c r="I646" s="1">
        <v>2.23E-2</v>
      </c>
      <c r="J646" s="1">
        <v>1.9699999999999999E-2</v>
      </c>
      <c r="K646" s="1">
        <v>5.1999999999999998E-2</v>
      </c>
      <c r="L646" s="1">
        <v>3.7100000000000001E-2</v>
      </c>
      <c r="M646" s="1">
        <v>7.9000000000000008E-3</v>
      </c>
      <c r="N646" s="1">
        <v>7.5800000000000006E-2</v>
      </c>
      <c r="O646" s="1">
        <v>0.15429999999999999</v>
      </c>
      <c r="P646" s="1">
        <v>1.8499999999999999E-2</v>
      </c>
      <c r="Q646" s="1">
        <v>2.06E-2</v>
      </c>
      <c r="R646" s="1">
        <v>8.1000000000000003E-2</v>
      </c>
      <c r="S646" s="1">
        <v>3.44E-2</v>
      </c>
      <c r="T646" s="1">
        <v>3.1199999999999999E-2</v>
      </c>
      <c r="U646" s="1">
        <v>4.5999999999999999E-3</v>
      </c>
      <c r="V646" s="1">
        <v>3.0499999999999999E-2</v>
      </c>
      <c r="W646" s="1">
        <v>0.87039999999999995</v>
      </c>
      <c r="X646" s="1">
        <v>3.44E-2</v>
      </c>
      <c r="Y646" s="1">
        <v>0.1983</v>
      </c>
      <c r="Z646" s="1" t="s">
        <v>1668</v>
      </c>
      <c r="AA646" s="1">
        <v>0.16389999999999999</v>
      </c>
      <c r="AB646" s="1">
        <v>851</v>
      </c>
    </row>
    <row r="647" spans="1:28" x14ac:dyDescent="0.3">
      <c r="A647" s="1">
        <v>646</v>
      </c>
      <c r="B647" s="1" t="s">
        <v>1667</v>
      </c>
      <c r="C647" s="1">
        <v>2.1899999999999999E-2</v>
      </c>
      <c r="D647" s="1">
        <v>9.1999999999999998E-3</v>
      </c>
      <c r="E647" s="1">
        <v>3.6999999999999998E-2</v>
      </c>
      <c r="F647" s="1">
        <v>8.6800000000000002E-2</v>
      </c>
      <c r="G647" s="1">
        <v>4.3299999999999998E-2</v>
      </c>
      <c r="H647" s="1">
        <v>1.8800000000000001E-2</v>
      </c>
      <c r="I647" s="1">
        <v>1.7500000000000002E-2</v>
      </c>
      <c r="J647" s="1">
        <v>8.7099999999999997E-2</v>
      </c>
      <c r="K647" s="1">
        <v>8.1000000000000003E-2</v>
      </c>
      <c r="L647" s="1">
        <v>7.46E-2</v>
      </c>
      <c r="M647" s="1">
        <v>2.4899999999999999E-2</v>
      </c>
      <c r="N647" s="1">
        <v>4.1599999999999998E-2</v>
      </c>
      <c r="O647" s="1">
        <v>1.2500000000000001E-2</v>
      </c>
      <c r="P647" s="1">
        <v>4.1399999999999999E-2</v>
      </c>
      <c r="Q647" s="1">
        <v>5.6500000000000002E-2</v>
      </c>
      <c r="R647" s="1">
        <v>3.2099999999999997E-2</v>
      </c>
      <c r="S647" s="1">
        <v>1.7600000000000001E-2</v>
      </c>
      <c r="T647" s="1">
        <v>6.3E-2</v>
      </c>
      <c r="U647" s="1">
        <v>0.2114</v>
      </c>
      <c r="V647" s="1">
        <v>2.1700000000000001E-2</v>
      </c>
      <c r="W647" s="1">
        <v>0.89880000000000004</v>
      </c>
      <c r="X647" s="1">
        <v>9.1999999999999998E-3</v>
      </c>
      <c r="Y647" s="1">
        <v>0.2114</v>
      </c>
      <c r="Z647" s="1" t="s">
        <v>1684</v>
      </c>
      <c r="AA647" s="1">
        <v>0.20230000000000001</v>
      </c>
      <c r="AB647" s="1">
        <v>851</v>
      </c>
    </row>
    <row r="648" spans="1:28" x14ac:dyDescent="0.3">
      <c r="A648" s="1">
        <v>647</v>
      </c>
      <c r="B648" s="1" t="s">
        <v>1670</v>
      </c>
      <c r="C648" s="1">
        <v>6.1000000000000004E-3</v>
      </c>
      <c r="D648" s="1">
        <v>7.9000000000000008E-3</v>
      </c>
      <c r="E648" s="1">
        <v>1.1999999999999999E-3</v>
      </c>
      <c r="F648" s="1">
        <v>4.1000000000000003E-3</v>
      </c>
      <c r="G648" s="1">
        <v>0.12659999999999999</v>
      </c>
      <c r="H648" s="1">
        <v>1.6999999999999999E-3</v>
      </c>
      <c r="I648" s="1">
        <v>5.9999999999999995E-4</v>
      </c>
      <c r="J648" s="1">
        <v>6.83E-2</v>
      </c>
      <c r="K648" s="1">
        <v>3.5999999999999999E-3</v>
      </c>
      <c r="L648" s="1">
        <v>0.7087</v>
      </c>
      <c r="M648" s="1">
        <v>5.8999999999999999E-3</v>
      </c>
      <c r="N648" s="1">
        <v>1E-3</v>
      </c>
      <c r="O648" s="1">
        <v>4.5999999999999999E-3</v>
      </c>
      <c r="P648" s="1">
        <v>1E-3</v>
      </c>
      <c r="Q648" s="1">
        <v>1.1999999999999999E-3</v>
      </c>
      <c r="R648" s="1">
        <v>1.6999999999999999E-3</v>
      </c>
      <c r="S648" s="1">
        <v>1.5E-3</v>
      </c>
      <c r="T648" s="1">
        <v>2.8000000000000001E-2</v>
      </c>
      <c r="U648" s="1">
        <v>4.0000000000000002E-4</v>
      </c>
      <c r="V648" s="1">
        <v>2.58E-2</v>
      </c>
      <c r="W648" s="1">
        <v>0.374</v>
      </c>
      <c r="X648" s="1">
        <v>0.12659999999999999</v>
      </c>
      <c r="Y648" s="1">
        <v>0.7087</v>
      </c>
      <c r="Z648" s="1" t="s">
        <v>1675</v>
      </c>
      <c r="AA648" s="1">
        <v>0.58209999999999995</v>
      </c>
      <c r="AB648" s="1">
        <v>851</v>
      </c>
    </row>
    <row r="649" spans="1:28" x14ac:dyDescent="0.3">
      <c r="A649" s="1">
        <v>648</v>
      </c>
      <c r="B649" s="1" t="s">
        <v>1681</v>
      </c>
      <c r="C649" s="1">
        <v>1.0699999999999999E-2</v>
      </c>
      <c r="D649" s="1">
        <v>2E-3</v>
      </c>
      <c r="E649" s="1">
        <v>0.1593</v>
      </c>
      <c r="F649" s="1">
        <v>2.6200000000000001E-2</v>
      </c>
      <c r="G649" s="1">
        <v>1.1000000000000001E-3</v>
      </c>
      <c r="H649" s="1">
        <v>2.0299999999999999E-2</v>
      </c>
      <c r="I649" s="1">
        <v>6.9999999999999999E-4</v>
      </c>
      <c r="J649" s="1">
        <v>4.4000000000000003E-3</v>
      </c>
      <c r="K649" s="1">
        <v>7.1000000000000004E-3</v>
      </c>
      <c r="L649" s="1">
        <v>7.3000000000000001E-3</v>
      </c>
      <c r="M649" s="1">
        <v>6.9999999999999999E-4</v>
      </c>
      <c r="N649" s="1">
        <v>8.4699999999999998E-2</v>
      </c>
      <c r="O649" s="1">
        <v>1.7899999999999999E-2</v>
      </c>
      <c r="P649" s="1">
        <v>1.1999999999999999E-3</v>
      </c>
      <c r="Q649" s="1">
        <v>4.1999999999999997E-3</v>
      </c>
      <c r="R649" s="1">
        <v>0.27150000000000002</v>
      </c>
      <c r="S649" s="1">
        <v>0.37469999999999998</v>
      </c>
      <c r="T649" s="1">
        <v>4.5999999999999999E-3</v>
      </c>
      <c r="U649" s="1">
        <v>2.9999999999999997E-4</v>
      </c>
      <c r="V649" s="1">
        <v>8.9999999999999998E-4</v>
      </c>
      <c r="W649" s="1">
        <v>0.57040000000000002</v>
      </c>
      <c r="X649" s="1">
        <v>0.27150000000000002</v>
      </c>
      <c r="Y649" s="1">
        <v>0.37469999999999998</v>
      </c>
      <c r="Z649" s="1" t="s">
        <v>1682</v>
      </c>
      <c r="AA649" s="1">
        <v>0.1032</v>
      </c>
      <c r="AB649" s="1">
        <v>851</v>
      </c>
    </row>
    <row r="650" spans="1:28" x14ac:dyDescent="0.3">
      <c r="A650" s="1">
        <v>649</v>
      </c>
      <c r="B650" s="1" t="s">
        <v>1679</v>
      </c>
      <c r="C650" s="1">
        <v>9.1399999999999995E-2</v>
      </c>
      <c r="D650" s="1">
        <v>5.0000000000000001E-4</v>
      </c>
      <c r="E650" s="1">
        <v>0.2475</v>
      </c>
      <c r="F650" s="1">
        <v>0.27410000000000001</v>
      </c>
      <c r="G650" s="1">
        <v>1.1999999999999999E-3</v>
      </c>
      <c r="H650" s="1">
        <v>2.2700000000000001E-2</v>
      </c>
      <c r="I650" s="1">
        <v>4.4000000000000003E-3</v>
      </c>
      <c r="J650" s="1">
        <v>2.5000000000000001E-3</v>
      </c>
      <c r="K650" s="1">
        <v>9.2399999999999996E-2</v>
      </c>
      <c r="L650" s="1">
        <v>1.01E-2</v>
      </c>
      <c r="M650" s="1">
        <v>8.0000000000000004E-4</v>
      </c>
      <c r="N650" s="1">
        <v>3.5200000000000002E-2</v>
      </c>
      <c r="O650" s="1">
        <v>6.3399999999999998E-2</v>
      </c>
      <c r="P650" s="1">
        <v>4.8300000000000003E-2</v>
      </c>
      <c r="Q650" s="1">
        <v>6.1999999999999998E-3</v>
      </c>
      <c r="R650" s="1">
        <v>5.8099999999999999E-2</v>
      </c>
      <c r="S650" s="1">
        <v>2.69E-2</v>
      </c>
      <c r="T650" s="1">
        <v>1.1599999999999999E-2</v>
      </c>
      <c r="U650" s="1">
        <v>4.0000000000000002E-4</v>
      </c>
      <c r="V650" s="1">
        <v>2.2000000000000001E-3</v>
      </c>
      <c r="W650" s="1">
        <v>0.71109999999999995</v>
      </c>
      <c r="X650" s="1">
        <v>4.8300000000000003E-2</v>
      </c>
      <c r="Y650" s="1">
        <v>0.27410000000000001</v>
      </c>
      <c r="Z650" s="1" t="s">
        <v>1669</v>
      </c>
      <c r="AA650" s="1">
        <v>0.2258</v>
      </c>
      <c r="AB650" s="1">
        <v>851</v>
      </c>
    </row>
    <row r="651" spans="1:28" x14ac:dyDescent="0.3">
      <c r="A651" s="1">
        <v>650</v>
      </c>
      <c r="B651" s="1" t="s">
        <v>1669</v>
      </c>
      <c r="C651" s="1">
        <v>6.3299999999999995E-2</v>
      </c>
      <c r="D651" s="1">
        <v>1.8E-3</v>
      </c>
      <c r="E651" s="1">
        <v>0.14460000000000001</v>
      </c>
      <c r="F651" s="1">
        <v>0.2888</v>
      </c>
      <c r="G651" s="1">
        <v>8.6E-3</v>
      </c>
      <c r="H651" s="1">
        <v>1.9E-2</v>
      </c>
      <c r="I651" s="1">
        <v>3.2000000000000002E-3</v>
      </c>
      <c r="J651" s="1">
        <v>6.3E-3</v>
      </c>
      <c r="K651" s="1">
        <v>0.1888</v>
      </c>
      <c r="L651" s="1">
        <v>1.09E-2</v>
      </c>
      <c r="M651" s="1">
        <v>3.0999999999999999E-3</v>
      </c>
      <c r="N651" s="1">
        <v>6.1899999999999997E-2</v>
      </c>
      <c r="O651" s="1">
        <v>1.67E-2</v>
      </c>
      <c r="P651" s="1">
        <v>5.67E-2</v>
      </c>
      <c r="Q651" s="1">
        <v>1.0699999999999999E-2</v>
      </c>
      <c r="R651" s="1">
        <v>5.8099999999999999E-2</v>
      </c>
      <c r="S651" s="1">
        <v>3.1699999999999999E-2</v>
      </c>
      <c r="T651" s="1">
        <v>1.9400000000000001E-2</v>
      </c>
      <c r="U651" s="1">
        <v>4.0000000000000002E-4</v>
      </c>
      <c r="V651" s="1">
        <v>6.1000000000000004E-3</v>
      </c>
      <c r="W651" s="1">
        <v>0.73760000000000003</v>
      </c>
      <c r="X651" s="1">
        <v>0.2888</v>
      </c>
      <c r="Y651" s="1">
        <v>0.2888</v>
      </c>
      <c r="Z651" s="1" t="s">
        <v>1669</v>
      </c>
      <c r="AA651" s="1">
        <v>0</v>
      </c>
      <c r="AB651" s="1">
        <v>851</v>
      </c>
    </row>
    <row r="652" spans="1:28" x14ac:dyDescent="0.3">
      <c r="A652" s="1">
        <v>651</v>
      </c>
      <c r="B652" s="1" t="s">
        <v>1682</v>
      </c>
      <c r="C652" s="1">
        <v>3.2399999999999998E-2</v>
      </c>
      <c r="D652" s="1">
        <v>5.0000000000000001E-4</v>
      </c>
      <c r="E652" s="1">
        <v>7.6300000000000007E-2</v>
      </c>
      <c r="F652" s="1">
        <v>0.12740000000000001</v>
      </c>
      <c r="G652" s="1">
        <v>6.6E-3</v>
      </c>
      <c r="H652" s="1">
        <v>2.3E-3</v>
      </c>
      <c r="I652" s="1">
        <v>8.9999999999999998E-4</v>
      </c>
      <c r="J652" s="1">
        <v>2.93E-2</v>
      </c>
      <c r="K652" s="1">
        <v>3.6700000000000003E-2</v>
      </c>
      <c r="L652" s="1">
        <v>1.5699999999999999E-2</v>
      </c>
      <c r="M652" s="1">
        <v>7.1000000000000004E-3</v>
      </c>
      <c r="N652" s="1">
        <v>1.9800000000000002E-2</v>
      </c>
      <c r="O652" s="1">
        <v>9.2999999999999992E-3</v>
      </c>
      <c r="P652" s="1">
        <v>0.52180000000000004</v>
      </c>
      <c r="Q652" s="1">
        <v>7.4999999999999997E-3</v>
      </c>
      <c r="R652" s="1">
        <v>8.8000000000000005E-3</v>
      </c>
      <c r="S652" s="1">
        <v>3.7499999999999999E-2</v>
      </c>
      <c r="T652" s="1">
        <v>5.6500000000000002E-2</v>
      </c>
      <c r="U652" s="1">
        <v>4.0000000000000002E-4</v>
      </c>
      <c r="V652" s="1">
        <v>3.3E-3</v>
      </c>
      <c r="W652" s="1">
        <v>0.60029999999999994</v>
      </c>
      <c r="X652" s="1">
        <v>3.7499999999999999E-2</v>
      </c>
      <c r="Y652" s="1">
        <v>0.52180000000000004</v>
      </c>
      <c r="Z652" s="1" t="s">
        <v>1679</v>
      </c>
      <c r="AA652" s="1">
        <v>0.48420000000000002</v>
      </c>
      <c r="AB652" s="1">
        <v>851</v>
      </c>
    </row>
    <row r="653" spans="1:28" x14ac:dyDescent="0.3">
      <c r="A653" s="1">
        <v>652</v>
      </c>
      <c r="B653" s="1" t="s">
        <v>1675</v>
      </c>
      <c r="C653" s="1">
        <v>2.1299999999999999E-2</v>
      </c>
      <c r="D653" s="1">
        <v>1.7999999999999999E-2</v>
      </c>
      <c r="E653" s="1">
        <v>1.2999999999999999E-3</v>
      </c>
      <c r="F653" s="1">
        <v>2.5999999999999999E-3</v>
      </c>
      <c r="G653" s="1">
        <v>2.3199999999999998E-2</v>
      </c>
      <c r="H653" s="1">
        <v>2.3999999999999998E-3</v>
      </c>
      <c r="I653" s="1">
        <v>8.0000000000000004E-4</v>
      </c>
      <c r="J653" s="1">
        <v>0.43390000000000001</v>
      </c>
      <c r="K653" s="1">
        <v>6.0600000000000001E-2</v>
      </c>
      <c r="L653" s="1">
        <v>0.16850000000000001</v>
      </c>
      <c r="M653" s="1">
        <v>3.2000000000000001E-2</v>
      </c>
      <c r="N653" s="1">
        <v>1.1999999999999999E-3</v>
      </c>
      <c r="O653" s="1">
        <v>1.6000000000000001E-3</v>
      </c>
      <c r="P653" s="1">
        <v>8.6999999999999994E-3</v>
      </c>
      <c r="Q653" s="1">
        <v>0.1128</v>
      </c>
      <c r="R653" s="1">
        <v>3.0999999999999999E-3</v>
      </c>
      <c r="S653" s="1">
        <v>3.8999999999999998E-3</v>
      </c>
      <c r="T653" s="1">
        <v>0.1007</v>
      </c>
      <c r="U653" s="1">
        <v>6.9999999999999999E-4</v>
      </c>
      <c r="V653" s="1">
        <v>2.7000000000000001E-3</v>
      </c>
      <c r="W653" s="1">
        <v>0.60940000000000005</v>
      </c>
      <c r="X653" s="1">
        <v>0.16850000000000001</v>
      </c>
      <c r="Y653" s="1">
        <v>0.43390000000000001</v>
      </c>
      <c r="Z653" s="1" t="s">
        <v>1673</v>
      </c>
      <c r="AA653" s="1">
        <v>0.26550000000000001</v>
      </c>
      <c r="AB653" s="1">
        <v>851</v>
      </c>
    </row>
    <row r="654" spans="1:28" x14ac:dyDescent="0.3">
      <c r="A654" s="1">
        <v>653</v>
      </c>
      <c r="B654" s="1" t="s">
        <v>1674</v>
      </c>
      <c r="C654" s="1">
        <v>1.9400000000000001E-2</v>
      </c>
      <c r="D654" s="1">
        <v>5.0000000000000001E-4</v>
      </c>
      <c r="E654" s="1">
        <v>6.7500000000000004E-2</v>
      </c>
      <c r="F654" s="1">
        <v>7.3599999999999999E-2</v>
      </c>
      <c r="G654" s="1">
        <v>2.3999999999999998E-3</v>
      </c>
      <c r="H654" s="1">
        <v>9.5999999999999992E-3</v>
      </c>
      <c r="I654" s="1">
        <v>3.0999999999999999E-3</v>
      </c>
      <c r="J654" s="1">
        <v>2.5000000000000001E-3</v>
      </c>
      <c r="K654" s="1">
        <v>0.51529999999999998</v>
      </c>
      <c r="L654" s="1">
        <v>2.7000000000000001E-3</v>
      </c>
      <c r="M654" s="1">
        <v>3.0000000000000001E-3</v>
      </c>
      <c r="N654" s="1">
        <v>0.12509999999999999</v>
      </c>
      <c r="O654" s="1">
        <v>5.3E-3</v>
      </c>
      <c r="P654" s="1">
        <v>3.78E-2</v>
      </c>
      <c r="Q654" s="1">
        <v>5.3699999999999998E-2</v>
      </c>
      <c r="R654" s="1">
        <v>3.4599999999999999E-2</v>
      </c>
      <c r="S654" s="1">
        <v>0.03</v>
      </c>
      <c r="T654" s="1">
        <v>1.1299999999999999E-2</v>
      </c>
      <c r="U654" s="1">
        <v>4.0000000000000002E-4</v>
      </c>
      <c r="V654" s="1">
        <v>2.0999999999999999E-3</v>
      </c>
      <c r="W654" s="1">
        <v>0.59379999999999999</v>
      </c>
      <c r="X654" s="1">
        <v>0.51529999999999998</v>
      </c>
      <c r="Y654" s="1">
        <v>0.51529999999999998</v>
      </c>
      <c r="Z654" s="1" t="s">
        <v>1674</v>
      </c>
      <c r="AA654" s="1">
        <v>0</v>
      </c>
      <c r="AB654" s="1">
        <v>851</v>
      </c>
    </row>
    <row r="655" spans="1:28" x14ac:dyDescent="0.3">
      <c r="A655" s="1">
        <v>654</v>
      </c>
      <c r="B655" s="1" t="s">
        <v>1674</v>
      </c>
      <c r="C655" s="1">
        <v>0.1052</v>
      </c>
      <c r="D655" s="1">
        <v>4.5999999999999999E-3</v>
      </c>
      <c r="E655" s="1">
        <v>2.0199999999999999E-2</v>
      </c>
      <c r="F655" s="1">
        <v>5.9200000000000003E-2</v>
      </c>
      <c r="G655" s="1">
        <v>1.2200000000000001E-2</v>
      </c>
      <c r="H655" s="1">
        <v>8.6E-3</v>
      </c>
      <c r="I655" s="1">
        <v>4.1000000000000003E-3</v>
      </c>
      <c r="J655" s="1">
        <v>5.0000000000000001E-3</v>
      </c>
      <c r="K655" s="1">
        <v>0.34100000000000003</v>
      </c>
      <c r="L655" s="1">
        <v>1.61E-2</v>
      </c>
      <c r="M655" s="1">
        <v>2E-3</v>
      </c>
      <c r="N655" s="1">
        <v>2.2200000000000001E-2</v>
      </c>
      <c r="O655" s="1">
        <v>1.4E-3</v>
      </c>
      <c r="P655" s="1">
        <v>0.14510000000000001</v>
      </c>
      <c r="Q655" s="1">
        <v>0.12740000000000001</v>
      </c>
      <c r="R655" s="1">
        <v>3.27E-2</v>
      </c>
      <c r="S655" s="1">
        <v>3.04E-2</v>
      </c>
      <c r="T655" s="1">
        <v>1.54E-2</v>
      </c>
      <c r="U655" s="1">
        <v>4.0000000000000002E-4</v>
      </c>
      <c r="V655" s="1">
        <v>4.6899999999999997E-2</v>
      </c>
      <c r="W655" s="1">
        <v>0.7218</v>
      </c>
      <c r="X655" s="1">
        <v>0.34100000000000003</v>
      </c>
      <c r="Y655" s="1">
        <v>0.34100000000000003</v>
      </c>
      <c r="Z655" s="1" t="s">
        <v>1674</v>
      </c>
      <c r="AA655" s="1">
        <v>0</v>
      </c>
      <c r="AB655" s="1">
        <v>851</v>
      </c>
    </row>
    <row r="656" spans="1:28" x14ac:dyDescent="0.3">
      <c r="A656" s="1">
        <v>655</v>
      </c>
      <c r="B656" s="1" t="s">
        <v>1676</v>
      </c>
      <c r="C656" s="1">
        <v>6.1999999999999998E-3</v>
      </c>
      <c r="D656" s="1">
        <v>2.0999999999999999E-3</v>
      </c>
      <c r="E656" s="1">
        <v>1.1000000000000001E-3</v>
      </c>
      <c r="F656" s="1">
        <v>1.2999999999999999E-3</v>
      </c>
      <c r="G656" s="1">
        <v>1.8499999999999999E-2</v>
      </c>
      <c r="H656" s="1">
        <v>1.5E-3</v>
      </c>
      <c r="I656" s="1">
        <v>5.0000000000000001E-4</v>
      </c>
      <c r="J656" s="1">
        <v>0.37440000000000001</v>
      </c>
      <c r="K656" s="1">
        <v>1.2999999999999999E-3</v>
      </c>
      <c r="L656" s="1">
        <v>0.497</v>
      </c>
      <c r="M656" s="1">
        <v>2.0400000000000001E-2</v>
      </c>
      <c r="N656" s="1">
        <v>8.9999999999999998E-4</v>
      </c>
      <c r="O656" s="1">
        <v>1.1000000000000001E-3</v>
      </c>
      <c r="P656" s="1">
        <v>8.9999999999999998E-4</v>
      </c>
      <c r="Q656" s="1">
        <v>1.1000000000000001E-3</v>
      </c>
      <c r="R656" s="1">
        <v>1.5E-3</v>
      </c>
      <c r="S656" s="1">
        <v>1.2999999999999999E-3</v>
      </c>
      <c r="T656" s="1">
        <v>6.5600000000000006E-2</v>
      </c>
      <c r="U656" s="1">
        <v>4.0000000000000002E-4</v>
      </c>
      <c r="V656" s="1">
        <v>3.0999999999999999E-3</v>
      </c>
      <c r="W656" s="1">
        <v>0.39929999999999999</v>
      </c>
      <c r="X656" s="1">
        <v>2.0400000000000001E-2</v>
      </c>
      <c r="Y656" s="1">
        <v>0.497</v>
      </c>
      <c r="Z656" s="1" t="s">
        <v>1675</v>
      </c>
      <c r="AA656" s="1">
        <v>0.47660000000000002</v>
      </c>
      <c r="AB656" s="1">
        <v>851</v>
      </c>
    </row>
    <row r="657" spans="1:28" x14ac:dyDescent="0.3">
      <c r="A657" s="1">
        <v>656</v>
      </c>
      <c r="B657" s="1" t="s">
        <v>1669</v>
      </c>
      <c r="C657" s="1">
        <v>0.16900000000000001</v>
      </c>
      <c r="D657" s="1">
        <v>9.9900000000000003E-2</v>
      </c>
      <c r="E657" s="1">
        <v>4.4000000000000003E-3</v>
      </c>
      <c r="F657" s="1">
        <v>6.3700000000000007E-2</v>
      </c>
      <c r="G657" s="1">
        <v>6.0000000000000001E-3</v>
      </c>
      <c r="H657" s="1">
        <v>1.9400000000000001E-2</v>
      </c>
      <c r="I657" s="1">
        <v>2E-3</v>
      </c>
      <c r="J657" s="1">
        <v>2.24E-2</v>
      </c>
      <c r="K657" s="1">
        <v>6.4899999999999999E-2</v>
      </c>
      <c r="L657" s="1">
        <v>0.1351</v>
      </c>
      <c r="M657" s="1">
        <v>1.3899999999999999E-2</v>
      </c>
      <c r="N657" s="1">
        <v>1.12E-2</v>
      </c>
      <c r="O657" s="1">
        <v>1.4E-3</v>
      </c>
      <c r="P657" s="1">
        <v>9.7999999999999997E-3</v>
      </c>
      <c r="Q657" s="1">
        <v>6.1000000000000004E-3</v>
      </c>
      <c r="R657" s="1">
        <v>0.23119999999999999</v>
      </c>
      <c r="S657" s="1">
        <v>4.7600000000000003E-2</v>
      </c>
      <c r="T657" s="1">
        <v>8.6400000000000005E-2</v>
      </c>
      <c r="U657" s="1">
        <v>4.0000000000000002E-4</v>
      </c>
      <c r="V657" s="1">
        <v>5.3E-3</v>
      </c>
      <c r="W657" s="1">
        <v>0.76900000000000002</v>
      </c>
      <c r="X657" s="1">
        <v>6.3700000000000007E-2</v>
      </c>
      <c r="Y657" s="1">
        <v>0.23119999999999999</v>
      </c>
      <c r="Z657" s="1" t="s">
        <v>1681</v>
      </c>
      <c r="AA657" s="1">
        <v>0.1676</v>
      </c>
      <c r="AB657" s="1">
        <v>851</v>
      </c>
    </row>
    <row r="658" spans="1:28" x14ac:dyDescent="0.3">
      <c r="A658" s="1">
        <v>657</v>
      </c>
      <c r="B658" s="1" t="s">
        <v>1680</v>
      </c>
      <c r="C658" s="1">
        <v>4.9299999999999997E-2</v>
      </c>
      <c r="D658" s="1">
        <v>1.2999999999999999E-3</v>
      </c>
      <c r="E658" s="1">
        <v>4.4999999999999997E-3</v>
      </c>
      <c r="F658" s="1">
        <v>1.6899999999999998E-2</v>
      </c>
      <c r="G658" s="1">
        <v>2.7000000000000001E-3</v>
      </c>
      <c r="H658" s="1">
        <v>9.6500000000000002E-2</v>
      </c>
      <c r="I658" s="1">
        <v>1.5299999999999999E-2</v>
      </c>
      <c r="J658" s="1">
        <v>1.5E-3</v>
      </c>
      <c r="K658" s="1">
        <v>0.31509999999999999</v>
      </c>
      <c r="L658" s="1">
        <v>1.35E-2</v>
      </c>
      <c r="M658" s="1">
        <v>3.8E-3</v>
      </c>
      <c r="N658" s="1">
        <v>0.11749999999999999</v>
      </c>
      <c r="O658" s="1">
        <v>1.5E-3</v>
      </c>
      <c r="P658" s="1">
        <v>3.73E-2</v>
      </c>
      <c r="Q658" s="1">
        <v>0.191</v>
      </c>
      <c r="R658" s="1">
        <v>8.3299999999999999E-2</v>
      </c>
      <c r="S658" s="1">
        <v>3.9699999999999999E-2</v>
      </c>
      <c r="T658" s="1">
        <v>4.5999999999999999E-3</v>
      </c>
      <c r="U658" s="1">
        <v>4.0000000000000002E-4</v>
      </c>
      <c r="V658" s="1">
        <v>4.1000000000000003E-3</v>
      </c>
      <c r="W658" s="1">
        <v>0.69940000000000002</v>
      </c>
      <c r="X658" s="1">
        <v>0.191</v>
      </c>
      <c r="Y658" s="1">
        <v>0.31509999999999999</v>
      </c>
      <c r="Z658" s="1" t="s">
        <v>1674</v>
      </c>
      <c r="AA658" s="1">
        <v>0.1241</v>
      </c>
      <c r="AB658" s="1">
        <v>851</v>
      </c>
    </row>
    <row r="659" spans="1:28" x14ac:dyDescent="0.3">
      <c r="A659" s="1">
        <v>658</v>
      </c>
      <c r="B659" s="1" t="s">
        <v>1680</v>
      </c>
      <c r="C659" s="1">
        <v>2.7000000000000001E-3</v>
      </c>
      <c r="D659" s="1">
        <v>2.8E-3</v>
      </c>
      <c r="E659" s="1">
        <v>1.6999999999999999E-3</v>
      </c>
      <c r="F659" s="1">
        <v>1.9E-3</v>
      </c>
      <c r="G659" s="1">
        <v>5.1400000000000001E-2</v>
      </c>
      <c r="H659" s="1">
        <v>2.2000000000000001E-3</v>
      </c>
      <c r="I659" s="1">
        <v>2.2200000000000001E-2</v>
      </c>
      <c r="J659" s="1">
        <v>7.17E-2</v>
      </c>
      <c r="K659" s="1">
        <v>0.23860000000000001</v>
      </c>
      <c r="L659" s="1">
        <v>0.34949999999999998</v>
      </c>
      <c r="M659" s="1">
        <v>2.63E-2</v>
      </c>
      <c r="N659" s="1">
        <v>5.0000000000000001E-3</v>
      </c>
      <c r="O659" s="1">
        <v>1.5E-3</v>
      </c>
      <c r="P659" s="1">
        <v>7.9000000000000008E-3</v>
      </c>
      <c r="Q659" s="1">
        <v>0.1258</v>
      </c>
      <c r="R659" s="1">
        <v>9.1999999999999998E-3</v>
      </c>
      <c r="S659" s="1">
        <v>3.3000000000000002E-2</v>
      </c>
      <c r="T659" s="1">
        <v>1.4500000000000001E-2</v>
      </c>
      <c r="U659" s="1">
        <v>1.17E-2</v>
      </c>
      <c r="V659" s="1">
        <v>2.0400000000000001E-2</v>
      </c>
      <c r="W659" s="1">
        <v>0.66200000000000003</v>
      </c>
      <c r="X659" s="1">
        <v>0.1258</v>
      </c>
      <c r="Y659" s="1">
        <v>0.34949999999999998</v>
      </c>
      <c r="Z659" s="1" t="s">
        <v>1675</v>
      </c>
      <c r="AA659" s="1">
        <v>0.22370000000000001</v>
      </c>
      <c r="AB659" s="1">
        <v>851</v>
      </c>
    </row>
    <row r="660" spans="1:28" x14ac:dyDescent="0.3">
      <c r="A660" s="1">
        <v>659</v>
      </c>
      <c r="B660" s="1" t="s">
        <v>1672</v>
      </c>
      <c r="C660" s="1">
        <v>4.7000000000000002E-3</v>
      </c>
      <c r="D660" s="1">
        <v>5.0000000000000001E-4</v>
      </c>
      <c r="E660" s="1">
        <v>1.9E-3</v>
      </c>
      <c r="F660" s="1">
        <v>5.0000000000000001E-3</v>
      </c>
      <c r="G660" s="1">
        <v>1E-3</v>
      </c>
      <c r="H660" s="1">
        <v>3.8E-3</v>
      </c>
      <c r="I660" s="1">
        <v>0.2082</v>
      </c>
      <c r="J660" s="1">
        <v>2.3999999999999998E-3</v>
      </c>
      <c r="K660" s="1">
        <v>0.23400000000000001</v>
      </c>
      <c r="L660" s="1">
        <v>2.7000000000000001E-3</v>
      </c>
      <c r="M660" s="1">
        <v>8.0000000000000004E-4</v>
      </c>
      <c r="N660" s="1">
        <v>0.11890000000000001</v>
      </c>
      <c r="O660" s="1">
        <v>1.9400000000000001E-2</v>
      </c>
      <c r="P660" s="1">
        <v>1.5800000000000002E-2</v>
      </c>
      <c r="Q660" s="1">
        <v>0.31290000000000001</v>
      </c>
      <c r="R660" s="1">
        <v>4.1599999999999998E-2</v>
      </c>
      <c r="S660" s="1">
        <v>1.7500000000000002E-2</v>
      </c>
      <c r="T660" s="1">
        <v>6.7000000000000002E-3</v>
      </c>
      <c r="U660" s="1">
        <v>4.0000000000000002E-4</v>
      </c>
      <c r="V660" s="1">
        <v>1.8E-3</v>
      </c>
      <c r="W660" s="1">
        <v>0.60360000000000003</v>
      </c>
      <c r="X660" s="1">
        <v>0.2082</v>
      </c>
      <c r="Y660" s="1">
        <v>0.31290000000000001</v>
      </c>
      <c r="Z660" s="1" t="s">
        <v>1680</v>
      </c>
      <c r="AA660" s="1">
        <v>0.1048</v>
      </c>
      <c r="AB660" s="1">
        <v>851</v>
      </c>
    </row>
    <row r="661" spans="1:28" x14ac:dyDescent="0.3">
      <c r="A661" s="1">
        <v>660</v>
      </c>
      <c r="B661" s="1" t="s">
        <v>1685</v>
      </c>
      <c r="C661" s="1">
        <v>2.5999999999999999E-3</v>
      </c>
      <c r="D661" s="1">
        <v>1.0999999999999999E-2</v>
      </c>
      <c r="E661" s="1">
        <v>1.6999999999999999E-3</v>
      </c>
      <c r="F661" s="1">
        <v>1.9E-3</v>
      </c>
      <c r="G661" s="1">
        <v>0.1925</v>
      </c>
      <c r="H661" s="1">
        <v>2.2000000000000001E-3</v>
      </c>
      <c r="I661" s="1">
        <v>3.5000000000000001E-3</v>
      </c>
      <c r="J661" s="1">
        <v>1.5100000000000001E-2</v>
      </c>
      <c r="K661" s="1">
        <v>3.2000000000000002E-3</v>
      </c>
      <c r="L661" s="1">
        <v>6.5699999999999995E-2</v>
      </c>
      <c r="M661" s="1">
        <v>5.1000000000000004E-3</v>
      </c>
      <c r="N661" s="1">
        <v>6.7000000000000002E-3</v>
      </c>
      <c r="O661" s="1">
        <v>1.4E-3</v>
      </c>
      <c r="P661" s="1">
        <v>1.4E-3</v>
      </c>
      <c r="Q661" s="1">
        <v>2E-3</v>
      </c>
      <c r="R661" s="1">
        <v>6.1999999999999998E-3</v>
      </c>
      <c r="S661" s="1">
        <v>1.26E-2</v>
      </c>
      <c r="T661" s="1">
        <v>2.0999999999999999E-3</v>
      </c>
      <c r="U661" s="1">
        <v>5.0000000000000001E-3</v>
      </c>
      <c r="V661" s="1">
        <v>0.65800000000000003</v>
      </c>
      <c r="W661" s="1">
        <v>0.39789999999999998</v>
      </c>
      <c r="X661" s="1">
        <v>0.65800000000000003</v>
      </c>
      <c r="Y661" s="1">
        <v>0.65800000000000003</v>
      </c>
      <c r="Z661" s="1" t="s">
        <v>1685</v>
      </c>
      <c r="AA661" s="1">
        <v>0</v>
      </c>
      <c r="AB661" s="1">
        <v>851</v>
      </c>
    </row>
    <row r="662" spans="1:28" x14ac:dyDescent="0.3">
      <c r="A662" s="1">
        <v>661</v>
      </c>
      <c r="B662" s="1" t="s">
        <v>1682</v>
      </c>
      <c r="C662" s="1">
        <v>2.8000000000000001E-2</v>
      </c>
      <c r="D662" s="1">
        <v>5.9999999999999995E-4</v>
      </c>
      <c r="E662" s="1">
        <v>1.24E-2</v>
      </c>
      <c r="F662" s="1">
        <v>7.1999999999999998E-3</v>
      </c>
      <c r="G662" s="1">
        <v>1E-3</v>
      </c>
      <c r="H662" s="1">
        <v>3.3999999999999998E-3</v>
      </c>
      <c r="I662" s="1">
        <v>6.4999999999999997E-3</v>
      </c>
      <c r="J662" s="1">
        <v>2.8999999999999998E-3</v>
      </c>
      <c r="K662" s="1">
        <v>0.19539999999999999</v>
      </c>
      <c r="L662" s="1">
        <v>5.7000000000000002E-3</v>
      </c>
      <c r="M662" s="1">
        <v>6.9999999999999999E-4</v>
      </c>
      <c r="N662" s="1">
        <v>4.1000000000000002E-2</v>
      </c>
      <c r="O662" s="1">
        <v>4.7000000000000002E-3</v>
      </c>
      <c r="P662" s="1">
        <v>7.8700000000000006E-2</v>
      </c>
      <c r="Q662" s="1">
        <v>0.1166</v>
      </c>
      <c r="R662" s="1">
        <v>0.1764</v>
      </c>
      <c r="S662" s="1">
        <v>0.31009999999999999</v>
      </c>
      <c r="T662" s="1">
        <v>7.4000000000000003E-3</v>
      </c>
      <c r="U662" s="1">
        <v>4.0000000000000002E-4</v>
      </c>
      <c r="V662" s="1">
        <v>8.9999999999999998E-4</v>
      </c>
      <c r="W662" s="1">
        <v>0.64939999999999998</v>
      </c>
      <c r="X662" s="1">
        <v>0.31009999999999999</v>
      </c>
      <c r="Y662" s="1">
        <v>0.31009999999999999</v>
      </c>
      <c r="Z662" s="1" t="s">
        <v>1682</v>
      </c>
      <c r="AA662" s="1">
        <v>0</v>
      </c>
      <c r="AB662" s="1">
        <v>851</v>
      </c>
    </row>
    <row r="663" spans="1:28" x14ac:dyDescent="0.3">
      <c r="A663" s="1">
        <v>662</v>
      </c>
      <c r="B663" s="1" t="s">
        <v>1671</v>
      </c>
      <c r="C663" s="1">
        <v>4.4000000000000003E-3</v>
      </c>
      <c r="D663" s="1">
        <v>2.5999999999999999E-3</v>
      </c>
      <c r="E663" s="1">
        <v>0.14380000000000001</v>
      </c>
      <c r="F663" s="1">
        <v>2.23E-2</v>
      </c>
      <c r="G663" s="1">
        <v>1.1000000000000001E-3</v>
      </c>
      <c r="H663" s="1">
        <v>0.76800000000000002</v>
      </c>
      <c r="I663" s="1">
        <v>1E-3</v>
      </c>
      <c r="J663" s="1">
        <v>1.2999999999999999E-3</v>
      </c>
      <c r="K663" s="1">
        <v>2.1399999999999999E-2</v>
      </c>
      <c r="L663" s="1">
        <v>2.3E-3</v>
      </c>
      <c r="M663" s="1">
        <v>6.9999999999999999E-4</v>
      </c>
      <c r="N663" s="1">
        <v>7.4000000000000003E-3</v>
      </c>
      <c r="O663" s="1">
        <v>1.6999999999999999E-3</v>
      </c>
      <c r="P663" s="1">
        <v>1.5E-3</v>
      </c>
      <c r="Q663" s="1">
        <v>2.7000000000000001E-3</v>
      </c>
      <c r="R663" s="1">
        <v>8.6999999999999994E-3</v>
      </c>
      <c r="S663" s="1">
        <v>6.0000000000000001E-3</v>
      </c>
      <c r="T663" s="1">
        <v>1.6999999999999999E-3</v>
      </c>
      <c r="U663" s="1">
        <v>4.0000000000000002E-4</v>
      </c>
      <c r="V663" s="1">
        <v>1E-3</v>
      </c>
      <c r="W663" s="1">
        <v>0.2989</v>
      </c>
      <c r="X663" s="1">
        <v>0.76800000000000002</v>
      </c>
      <c r="Y663" s="1">
        <v>0.76800000000000002</v>
      </c>
      <c r="Z663" s="1" t="s">
        <v>1671</v>
      </c>
      <c r="AA663" s="1">
        <v>0</v>
      </c>
      <c r="AB663" s="1">
        <v>851</v>
      </c>
    </row>
    <row r="664" spans="1:28" x14ac:dyDescent="0.3">
      <c r="A664" s="1">
        <v>663</v>
      </c>
      <c r="B664" s="1" t="s">
        <v>1684</v>
      </c>
      <c r="C664" s="1">
        <v>1.6999999999999999E-3</v>
      </c>
      <c r="D664" s="1">
        <v>4.0000000000000002E-4</v>
      </c>
      <c r="E664" s="1">
        <v>1.1999999999999999E-3</v>
      </c>
      <c r="F664" s="1">
        <v>1.4E-3</v>
      </c>
      <c r="G664" s="1">
        <v>4.2500000000000003E-2</v>
      </c>
      <c r="H664" s="1">
        <v>1.5E-3</v>
      </c>
      <c r="I664" s="1">
        <v>8.0000000000000004E-4</v>
      </c>
      <c r="J664" s="1">
        <v>1.1000000000000001E-3</v>
      </c>
      <c r="K664" s="1">
        <v>1.2999999999999999E-3</v>
      </c>
      <c r="L664" s="1">
        <v>2E-3</v>
      </c>
      <c r="M664" s="1">
        <v>5.9999999999999995E-4</v>
      </c>
      <c r="N664" s="1">
        <v>1.1000000000000001E-3</v>
      </c>
      <c r="O664" s="1">
        <v>1.1000000000000001E-3</v>
      </c>
      <c r="P664" s="1">
        <v>1.1000000000000001E-3</v>
      </c>
      <c r="Q664" s="1">
        <v>1.1999999999999999E-3</v>
      </c>
      <c r="R664" s="1">
        <v>1.6000000000000001E-3</v>
      </c>
      <c r="S664" s="1">
        <v>2.7000000000000001E-3</v>
      </c>
      <c r="T664" s="1">
        <v>1.4E-3</v>
      </c>
      <c r="U664" s="1">
        <v>0.90900000000000003</v>
      </c>
      <c r="V664" s="1">
        <v>2.63E-2</v>
      </c>
      <c r="W664" s="1">
        <v>0.15440000000000001</v>
      </c>
      <c r="X664" s="1">
        <v>0.90900000000000003</v>
      </c>
      <c r="Y664" s="1">
        <v>0.90900000000000003</v>
      </c>
      <c r="Z664" s="1" t="s">
        <v>1684</v>
      </c>
      <c r="AA664" s="1">
        <v>0</v>
      </c>
      <c r="AB664" s="1">
        <v>851</v>
      </c>
    </row>
    <row r="665" spans="1:28" x14ac:dyDescent="0.3">
      <c r="A665" s="1">
        <v>664</v>
      </c>
      <c r="B665" s="1" t="s">
        <v>1671</v>
      </c>
      <c r="C665" s="1">
        <v>2.9499999999999998E-2</v>
      </c>
      <c r="D665" s="1">
        <v>5.9999999999999995E-4</v>
      </c>
      <c r="E665" s="1">
        <v>2.7000000000000001E-3</v>
      </c>
      <c r="F665" s="1">
        <v>2.3E-3</v>
      </c>
      <c r="G665" s="1">
        <v>1.1000000000000001E-3</v>
      </c>
      <c r="H665" s="1">
        <v>0.89100000000000001</v>
      </c>
      <c r="I665" s="1">
        <v>1E-3</v>
      </c>
      <c r="J665" s="1">
        <v>1.2999999999999999E-3</v>
      </c>
      <c r="K665" s="1">
        <v>2.3999999999999998E-3</v>
      </c>
      <c r="L665" s="1">
        <v>2.3E-3</v>
      </c>
      <c r="M665" s="1">
        <v>6.9999999999999999E-4</v>
      </c>
      <c r="N665" s="1">
        <v>2.8999999999999998E-3</v>
      </c>
      <c r="O665" s="1">
        <v>1.6999999999999999E-3</v>
      </c>
      <c r="P665" s="1">
        <v>1.5E-3</v>
      </c>
      <c r="Q665" s="1">
        <v>2.8999999999999998E-3</v>
      </c>
      <c r="R665" s="1">
        <v>5.1400000000000001E-2</v>
      </c>
      <c r="S665" s="1">
        <v>1.9E-3</v>
      </c>
      <c r="T665" s="1">
        <v>1.6999999999999999E-3</v>
      </c>
      <c r="U665" s="1">
        <v>4.0000000000000002E-4</v>
      </c>
      <c r="V665" s="1">
        <v>1E-3</v>
      </c>
      <c r="W665" s="1">
        <v>0.17899999999999999</v>
      </c>
      <c r="X665" s="1">
        <v>0.89100000000000001</v>
      </c>
      <c r="Y665" s="1">
        <v>0.89100000000000001</v>
      </c>
      <c r="Z665" s="1" t="s">
        <v>1671</v>
      </c>
      <c r="AA665" s="1">
        <v>0</v>
      </c>
      <c r="AB665" s="1">
        <v>851</v>
      </c>
    </row>
    <row r="666" spans="1:28" x14ac:dyDescent="0.3">
      <c r="A666" s="1">
        <v>665</v>
      </c>
      <c r="B666" s="1" t="s">
        <v>1680</v>
      </c>
      <c r="C666" s="1">
        <v>3.3E-3</v>
      </c>
      <c r="D666" s="1">
        <v>5.0000000000000001E-4</v>
      </c>
      <c r="E666" s="1">
        <v>4.4999999999999997E-3</v>
      </c>
      <c r="F666" s="1">
        <v>6.7000000000000002E-3</v>
      </c>
      <c r="G666" s="1">
        <v>1E-3</v>
      </c>
      <c r="H666" s="1">
        <v>2.0999999999999999E-3</v>
      </c>
      <c r="I666" s="1">
        <v>1.1000000000000001E-3</v>
      </c>
      <c r="J666" s="1">
        <v>3.0000000000000001E-3</v>
      </c>
      <c r="K666" s="1">
        <v>8.6699999999999999E-2</v>
      </c>
      <c r="L666" s="1">
        <v>2.7000000000000001E-3</v>
      </c>
      <c r="M666" s="1">
        <v>8.0000000000000004E-4</v>
      </c>
      <c r="N666" s="1">
        <v>7.9699999999999993E-2</v>
      </c>
      <c r="O666" s="1">
        <v>6.7999999999999996E-3</v>
      </c>
      <c r="P666" s="1">
        <v>4.82E-2</v>
      </c>
      <c r="Q666" s="1">
        <v>0.7147</v>
      </c>
      <c r="R666" s="1">
        <v>2.2599999999999999E-2</v>
      </c>
      <c r="S666" s="1">
        <v>1.21E-2</v>
      </c>
      <c r="T666" s="1">
        <v>1.9E-3</v>
      </c>
      <c r="U666" s="1">
        <v>4.0000000000000002E-4</v>
      </c>
      <c r="V666" s="1">
        <v>1E-3</v>
      </c>
      <c r="W666" s="1">
        <v>0.38129999999999997</v>
      </c>
      <c r="X666" s="1">
        <v>0.7147</v>
      </c>
      <c r="Y666" s="1">
        <v>0.7147</v>
      </c>
      <c r="Z666" s="1" t="s">
        <v>1680</v>
      </c>
      <c r="AA666" s="1">
        <v>0</v>
      </c>
      <c r="AB666" s="1">
        <v>851</v>
      </c>
    </row>
    <row r="667" spans="1:28" x14ac:dyDescent="0.3">
      <c r="A667" s="1">
        <v>666</v>
      </c>
      <c r="B667" s="1" t="s">
        <v>1675</v>
      </c>
      <c r="C667" s="1">
        <v>2.0999999999999999E-3</v>
      </c>
      <c r="D667" s="1">
        <v>6.1999999999999998E-3</v>
      </c>
      <c r="E667" s="1">
        <v>1.1000000000000001E-3</v>
      </c>
      <c r="F667" s="1">
        <v>1.4E-3</v>
      </c>
      <c r="G667" s="1">
        <v>0.1074</v>
      </c>
      <c r="H667" s="1">
        <v>1.6000000000000001E-3</v>
      </c>
      <c r="I667" s="1">
        <v>3.3E-3</v>
      </c>
      <c r="J667" s="1">
        <v>1.9699999999999999E-2</v>
      </c>
      <c r="K667" s="1">
        <v>1.2999999999999999E-3</v>
      </c>
      <c r="L667" s="1">
        <v>0.8054</v>
      </c>
      <c r="M667" s="1">
        <v>6.8999999999999999E-3</v>
      </c>
      <c r="N667" s="1">
        <v>1E-3</v>
      </c>
      <c r="O667" s="1">
        <v>2.5999999999999999E-3</v>
      </c>
      <c r="P667" s="1">
        <v>1E-3</v>
      </c>
      <c r="Q667" s="1">
        <v>1.1999999999999999E-3</v>
      </c>
      <c r="R667" s="1">
        <v>1.6000000000000001E-3</v>
      </c>
      <c r="S667" s="1">
        <v>1.4E-3</v>
      </c>
      <c r="T667" s="1">
        <v>1.5599999999999999E-2</v>
      </c>
      <c r="U667" s="1">
        <v>4.0000000000000002E-4</v>
      </c>
      <c r="V667" s="1">
        <v>1.89E-2</v>
      </c>
      <c r="W667" s="1">
        <v>0.27500000000000002</v>
      </c>
      <c r="X667" s="1">
        <v>0.8054</v>
      </c>
      <c r="Y667" s="1">
        <v>0.8054</v>
      </c>
      <c r="Z667" s="1" t="s">
        <v>1675</v>
      </c>
      <c r="AA667" s="1">
        <v>0</v>
      </c>
      <c r="AB667" s="1">
        <v>851</v>
      </c>
    </row>
    <row r="668" spans="1:28" x14ac:dyDescent="0.3">
      <c r="A668" s="1">
        <v>667</v>
      </c>
      <c r="B668" s="1" t="s">
        <v>1681</v>
      </c>
      <c r="C668" s="1">
        <v>1.8E-3</v>
      </c>
      <c r="D668" s="1">
        <v>1.5E-3</v>
      </c>
      <c r="E668" s="1">
        <v>1.1999999999999999E-3</v>
      </c>
      <c r="F668" s="1">
        <v>1.5E-3</v>
      </c>
      <c r="G668" s="1">
        <v>8.9999999999999998E-4</v>
      </c>
      <c r="H668" s="1">
        <v>1.6000000000000001E-3</v>
      </c>
      <c r="I668" s="1">
        <v>8.0000000000000004E-4</v>
      </c>
      <c r="J668" s="1">
        <v>1.1999999999999999E-3</v>
      </c>
      <c r="K668" s="1">
        <v>1.4E-3</v>
      </c>
      <c r="L668" s="1">
        <v>3.0999999999999999E-3</v>
      </c>
      <c r="M668" s="1">
        <v>5.9999999999999995E-4</v>
      </c>
      <c r="N668" s="1">
        <v>1.1999999999999999E-3</v>
      </c>
      <c r="O668" s="1">
        <v>1.1000000000000001E-3</v>
      </c>
      <c r="P668" s="1">
        <v>1.1999999999999999E-3</v>
      </c>
      <c r="Q668" s="1">
        <v>1.2999999999999999E-3</v>
      </c>
      <c r="R668" s="1">
        <v>0.97560000000000002</v>
      </c>
      <c r="S668" s="1">
        <v>1.4E-3</v>
      </c>
      <c r="T668" s="1">
        <v>1.5E-3</v>
      </c>
      <c r="U668" s="1">
        <v>2.9999999999999997E-4</v>
      </c>
      <c r="V668" s="1">
        <v>8.0000000000000004E-4</v>
      </c>
      <c r="W668" s="1">
        <v>6.1499999999999999E-2</v>
      </c>
      <c r="X668" s="1">
        <v>0.97560000000000002</v>
      </c>
      <c r="Y668" s="1">
        <v>0.97560000000000002</v>
      </c>
      <c r="Z668" s="1" t="s">
        <v>1681</v>
      </c>
      <c r="AA668" s="1">
        <v>0</v>
      </c>
      <c r="AB668" s="1">
        <v>851</v>
      </c>
    </row>
    <row r="669" spans="1:28" x14ac:dyDescent="0.3">
      <c r="A669" s="1">
        <v>668</v>
      </c>
      <c r="B669" s="1" t="s">
        <v>1679</v>
      </c>
      <c r="C669" s="1">
        <v>0.1244</v>
      </c>
      <c r="D669" s="1">
        <v>5.9999999999999995E-4</v>
      </c>
      <c r="E669" s="1">
        <v>9.7999999999999997E-3</v>
      </c>
      <c r="F669" s="1">
        <v>9.4299999999999995E-2</v>
      </c>
      <c r="G669" s="1">
        <v>1.1000000000000001E-3</v>
      </c>
      <c r="H669" s="1">
        <v>1.9599999999999999E-2</v>
      </c>
      <c r="I669" s="1">
        <v>2.63E-2</v>
      </c>
      <c r="J669" s="1">
        <v>1.5E-3</v>
      </c>
      <c r="K669" s="1">
        <v>0.3654</v>
      </c>
      <c r="L669" s="1">
        <v>1.1299999999999999E-2</v>
      </c>
      <c r="M669" s="1">
        <v>1.8E-3</v>
      </c>
      <c r="N669" s="1">
        <v>2.2200000000000001E-2</v>
      </c>
      <c r="O669" s="1">
        <v>1.5E-3</v>
      </c>
      <c r="P669" s="1">
        <v>4.3999999999999997E-2</v>
      </c>
      <c r="Q669" s="1">
        <v>0.21240000000000001</v>
      </c>
      <c r="R669" s="1">
        <v>2.6800000000000001E-2</v>
      </c>
      <c r="S669" s="1">
        <v>4.4999999999999997E-3</v>
      </c>
      <c r="T669" s="1">
        <v>2.7000000000000001E-3</v>
      </c>
      <c r="U669" s="1">
        <v>4.0000000000000002E-4</v>
      </c>
      <c r="V669" s="1">
        <v>2.9600000000000001E-2</v>
      </c>
      <c r="W669" s="1">
        <v>0.65310000000000001</v>
      </c>
      <c r="X669" s="1">
        <v>4.3999999999999997E-2</v>
      </c>
      <c r="Y669" s="1">
        <v>0.3654</v>
      </c>
      <c r="Z669" s="1" t="s">
        <v>1674</v>
      </c>
      <c r="AA669" s="1">
        <v>0.32140000000000002</v>
      </c>
      <c r="AB669" s="1">
        <v>851</v>
      </c>
    </row>
    <row r="670" spans="1:28" x14ac:dyDescent="0.3">
      <c r="A670" s="1">
        <v>669</v>
      </c>
      <c r="B670" s="1" t="s">
        <v>1674</v>
      </c>
      <c r="C670" s="1">
        <v>3.9100000000000003E-2</v>
      </c>
      <c r="D670" s="1">
        <v>7.1000000000000004E-3</v>
      </c>
      <c r="E670" s="1">
        <v>4.1999999999999997E-3</v>
      </c>
      <c r="F670" s="1">
        <v>0.123</v>
      </c>
      <c r="G670" s="1">
        <v>1.1000000000000001E-3</v>
      </c>
      <c r="H670" s="1">
        <v>3.2000000000000002E-3</v>
      </c>
      <c r="I670" s="1">
        <v>7.1000000000000004E-3</v>
      </c>
      <c r="J670" s="1">
        <v>1.5E-3</v>
      </c>
      <c r="K670" s="1">
        <v>0.59589999999999999</v>
      </c>
      <c r="L670" s="1">
        <v>8.3999999999999995E-3</v>
      </c>
      <c r="M670" s="1">
        <v>7.4000000000000003E-3</v>
      </c>
      <c r="N670" s="1">
        <v>1.06E-2</v>
      </c>
      <c r="O670" s="1">
        <v>1.5E-3</v>
      </c>
      <c r="P670" s="1">
        <v>2.4500000000000001E-2</v>
      </c>
      <c r="Q670" s="1">
        <v>0.1167</v>
      </c>
      <c r="R670" s="1">
        <v>9.7999999999999997E-3</v>
      </c>
      <c r="S670" s="1">
        <v>2.7400000000000001E-2</v>
      </c>
      <c r="T670" s="1">
        <v>6.7999999999999996E-3</v>
      </c>
      <c r="U670" s="1">
        <v>4.0000000000000002E-4</v>
      </c>
      <c r="V670" s="1">
        <v>4.4000000000000003E-3</v>
      </c>
      <c r="W670" s="1">
        <v>0.50149999999999995</v>
      </c>
      <c r="X670" s="1">
        <v>0.59589999999999999</v>
      </c>
      <c r="Y670" s="1">
        <v>0.59589999999999999</v>
      </c>
      <c r="Z670" s="1" t="s">
        <v>1674</v>
      </c>
      <c r="AA670" s="1">
        <v>0</v>
      </c>
      <c r="AB670" s="1">
        <v>851</v>
      </c>
    </row>
    <row r="671" spans="1:28" x14ac:dyDescent="0.3">
      <c r="A671" s="1">
        <v>670</v>
      </c>
      <c r="B671" s="1" t="s">
        <v>1675</v>
      </c>
      <c r="C671" s="1">
        <v>4.5999999999999999E-3</v>
      </c>
      <c r="D671" s="1">
        <v>5.0000000000000001E-4</v>
      </c>
      <c r="E671" s="1">
        <v>1.1000000000000001E-3</v>
      </c>
      <c r="F671" s="1">
        <v>1.4E-3</v>
      </c>
      <c r="G671" s="1">
        <v>0.25869999999999999</v>
      </c>
      <c r="H671" s="1">
        <v>1.6000000000000001E-3</v>
      </c>
      <c r="I671" s="1">
        <v>5.0000000000000001E-4</v>
      </c>
      <c r="J671" s="1">
        <v>8.6999999999999994E-3</v>
      </c>
      <c r="K671" s="1">
        <v>1.2999999999999999E-3</v>
      </c>
      <c r="L671" s="1">
        <v>0.68540000000000001</v>
      </c>
      <c r="M671" s="1">
        <v>1.5699999999999999E-2</v>
      </c>
      <c r="N671" s="1">
        <v>1E-3</v>
      </c>
      <c r="O671" s="1">
        <v>1.1999999999999999E-3</v>
      </c>
      <c r="P671" s="1">
        <v>1E-3</v>
      </c>
      <c r="Q671" s="1">
        <v>1.1999999999999999E-3</v>
      </c>
      <c r="R671" s="1">
        <v>1.6000000000000001E-3</v>
      </c>
      <c r="S671" s="1">
        <v>9.4999999999999998E-3</v>
      </c>
      <c r="T671" s="1">
        <v>4.0000000000000001E-3</v>
      </c>
      <c r="U671" s="1">
        <v>4.0000000000000002E-4</v>
      </c>
      <c r="V671" s="1">
        <v>8.9999999999999998E-4</v>
      </c>
      <c r="W671" s="1">
        <v>0.29980000000000001</v>
      </c>
      <c r="X671" s="1">
        <v>0.68540000000000001</v>
      </c>
      <c r="Y671" s="1">
        <v>0.68540000000000001</v>
      </c>
      <c r="Z671" s="1" t="s">
        <v>1675</v>
      </c>
      <c r="AA671" s="1">
        <v>0</v>
      </c>
      <c r="AB671" s="1">
        <v>851</v>
      </c>
    </row>
    <row r="672" spans="1:28" x14ac:dyDescent="0.3">
      <c r="A672" s="1">
        <v>671</v>
      </c>
      <c r="B672" s="1" t="s">
        <v>1675</v>
      </c>
      <c r="C672" s="1">
        <v>2.2000000000000001E-3</v>
      </c>
      <c r="D672" s="1">
        <v>5.9999999999999995E-4</v>
      </c>
      <c r="E672" s="1">
        <v>1.1999999999999999E-3</v>
      </c>
      <c r="F672" s="1">
        <v>1.4E-3</v>
      </c>
      <c r="G672" s="1">
        <v>6.7000000000000002E-3</v>
      </c>
      <c r="H672" s="1">
        <v>1.6999999999999999E-3</v>
      </c>
      <c r="I672" s="1">
        <v>5.9999999999999995E-4</v>
      </c>
      <c r="J672" s="1">
        <v>0.14319999999999999</v>
      </c>
      <c r="K672" s="1">
        <v>1.4E-3</v>
      </c>
      <c r="L672" s="1">
        <v>0.8266</v>
      </c>
      <c r="M672" s="1">
        <v>1.4E-3</v>
      </c>
      <c r="N672" s="1">
        <v>1E-3</v>
      </c>
      <c r="O672" s="1">
        <v>1.1999999999999999E-3</v>
      </c>
      <c r="P672" s="1">
        <v>1E-3</v>
      </c>
      <c r="Q672" s="1">
        <v>1.1999999999999999E-3</v>
      </c>
      <c r="R672" s="1">
        <v>1.6000000000000001E-3</v>
      </c>
      <c r="S672" s="1">
        <v>1.5E-3</v>
      </c>
      <c r="T672" s="1">
        <v>4.1999999999999997E-3</v>
      </c>
      <c r="U672" s="1">
        <v>4.0000000000000002E-4</v>
      </c>
      <c r="V672" s="1">
        <v>8.9999999999999998E-4</v>
      </c>
      <c r="W672" s="1">
        <v>0.20699999999999999</v>
      </c>
      <c r="X672" s="1">
        <v>0.8266</v>
      </c>
      <c r="Y672" s="1">
        <v>0.8266</v>
      </c>
      <c r="Z672" s="1" t="s">
        <v>1675</v>
      </c>
      <c r="AA672" s="1">
        <v>0</v>
      </c>
      <c r="AB672" s="1">
        <v>851</v>
      </c>
    </row>
    <row r="673" spans="1:28" x14ac:dyDescent="0.3">
      <c r="A673" s="1">
        <v>672</v>
      </c>
      <c r="B673" s="1" t="s">
        <v>1683</v>
      </c>
      <c r="C673" s="1">
        <v>3.8199999999999998E-2</v>
      </c>
      <c r="D673" s="1">
        <v>3.9699999999999999E-2</v>
      </c>
      <c r="E673" s="1">
        <v>8.77E-2</v>
      </c>
      <c r="F673" s="1">
        <v>8.6800000000000002E-2</v>
      </c>
      <c r="G673" s="1">
        <v>2.2000000000000001E-3</v>
      </c>
      <c r="H673" s="1">
        <v>5.8999999999999999E-3</v>
      </c>
      <c r="I673" s="1">
        <v>2.24E-2</v>
      </c>
      <c r="J673" s="1">
        <v>2.07E-2</v>
      </c>
      <c r="K673" s="1">
        <v>1.6500000000000001E-2</v>
      </c>
      <c r="L673" s="1">
        <v>3.2199999999999999E-2</v>
      </c>
      <c r="M673" s="1">
        <v>6.1999999999999998E-3</v>
      </c>
      <c r="N673" s="1">
        <v>0.1595</v>
      </c>
      <c r="O673" s="1">
        <v>1.5E-3</v>
      </c>
      <c r="P673" s="1">
        <v>1.67E-2</v>
      </c>
      <c r="Q673" s="1">
        <v>7.3000000000000001E-3</v>
      </c>
      <c r="R673" s="1">
        <v>4.2200000000000001E-2</v>
      </c>
      <c r="S673" s="1">
        <v>0.34160000000000001</v>
      </c>
      <c r="T673" s="1">
        <v>6.7699999999999996E-2</v>
      </c>
      <c r="U673" s="1">
        <v>4.0000000000000002E-4</v>
      </c>
      <c r="V673" s="1">
        <v>4.4000000000000003E-3</v>
      </c>
      <c r="W673" s="1">
        <v>0.73919999999999997</v>
      </c>
      <c r="X673" s="1">
        <v>6.7699999999999996E-2</v>
      </c>
      <c r="Y673" s="1">
        <v>0.34160000000000001</v>
      </c>
      <c r="Z673" s="1" t="s">
        <v>1682</v>
      </c>
      <c r="AA673" s="1">
        <v>0.27389999999999998</v>
      </c>
      <c r="AB673" s="1">
        <v>851</v>
      </c>
    </row>
    <row r="674" spans="1:28" x14ac:dyDescent="0.3">
      <c r="A674" s="1">
        <v>673</v>
      </c>
      <c r="B674" s="1" t="s">
        <v>1671</v>
      </c>
      <c r="C674" s="1">
        <v>1.32E-2</v>
      </c>
      <c r="D674" s="1">
        <v>3.8999999999999998E-3</v>
      </c>
      <c r="E674" s="1">
        <v>6.2300000000000001E-2</v>
      </c>
      <c r="F674" s="1">
        <v>0.1555</v>
      </c>
      <c r="G674" s="1">
        <v>1.6000000000000001E-3</v>
      </c>
      <c r="H674" s="1">
        <v>0.5</v>
      </c>
      <c r="I674" s="1">
        <v>1.67E-2</v>
      </c>
      <c r="J674" s="1">
        <v>5.0000000000000001E-3</v>
      </c>
      <c r="K674" s="1">
        <v>2.4199999999999999E-2</v>
      </c>
      <c r="L674" s="1">
        <v>3.4700000000000002E-2</v>
      </c>
      <c r="M674" s="1">
        <v>2.1399999999999999E-2</v>
      </c>
      <c r="N674" s="1">
        <v>2.1299999999999999E-2</v>
      </c>
      <c r="O674" s="1">
        <v>2.3999999999999998E-3</v>
      </c>
      <c r="P674" s="1">
        <v>3.8899999999999997E-2</v>
      </c>
      <c r="Q674" s="1">
        <v>7.6E-3</v>
      </c>
      <c r="R674" s="1">
        <v>3.6400000000000002E-2</v>
      </c>
      <c r="S674" s="1">
        <v>4.7100000000000003E-2</v>
      </c>
      <c r="T674" s="1">
        <v>5.8999999999999999E-3</v>
      </c>
      <c r="U674" s="1">
        <v>5.9999999999999995E-4</v>
      </c>
      <c r="V674" s="1">
        <v>1.4E-3</v>
      </c>
      <c r="W674" s="1">
        <v>0.61739999999999995</v>
      </c>
      <c r="X674" s="1">
        <v>0.5</v>
      </c>
      <c r="Y674" s="1">
        <v>0.5</v>
      </c>
      <c r="Z674" s="1" t="s">
        <v>1671</v>
      </c>
      <c r="AA674" s="1">
        <v>0</v>
      </c>
      <c r="AB674" s="1">
        <v>851</v>
      </c>
    </row>
    <row r="675" spans="1:28" x14ac:dyDescent="0.3">
      <c r="A675" s="1">
        <v>674</v>
      </c>
      <c r="B675" s="1" t="s">
        <v>1675</v>
      </c>
      <c r="C675" s="1">
        <v>1.03E-2</v>
      </c>
      <c r="D675" s="1">
        <v>4.1999999999999997E-3</v>
      </c>
      <c r="E675" s="1">
        <v>2.5999999999999999E-3</v>
      </c>
      <c r="F675" s="1">
        <v>2.2800000000000001E-2</v>
      </c>
      <c r="G675" s="1">
        <v>2.7E-2</v>
      </c>
      <c r="H675" s="1">
        <v>1.12E-2</v>
      </c>
      <c r="I675" s="1">
        <v>1.4E-3</v>
      </c>
      <c r="J675" s="1">
        <v>0.49299999999999999</v>
      </c>
      <c r="K675" s="1">
        <v>3.4700000000000002E-2</v>
      </c>
      <c r="L675" s="1">
        <v>0.2268</v>
      </c>
      <c r="M675" s="1">
        <v>1.78E-2</v>
      </c>
      <c r="N675" s="1">
        <v>6.6E-3</v>
      </c>
      <c r="O675" s="1">
        <v>1.14E-2</v>
      </c>
      <c r="P675" s="1">
        <v>7.7000000000000002E-3</v>
      </c>
      <c r="Q675" s="1">
        <v>1.38E-2</v>
      </c>
      <c r="R675" s="1">
        <v>2.12E-2</v>
      </c>
      <c r="S675" s="1">
        <v>9.4999999999999998E-3</v>
      </c>
      <c r="T675" s="1">
        <v>7.3999999999999996E-2</v>
      </c>
      <c r="U675" s="1">
        <v>1.1000000000000001E-3</v>
      </c>
      <c r="V675" s="1">
        <v>2.7000000000000001E-3</v>
      </c>
      <c r="W675" s="1">
        <v>0.57609999999999995</v>
      </c>
      <c r="X675" s="1">
        <v>0.2268</v>
      </c>
      <c r="Y675" s="1">
        <v>0.49299999999999999</v>
      </c>
      <c r="Z675" s="1" t="s">
        <v>1673</v>
      </c>
      <c r="AA675" s="1">
        <v>0.26619999999999999</v>
      </c>
      <c r="AB675" s="1">
        <v>851</v>
      </c>
    </row>
    <row r="676" spans="1:28" x14ac:dyDescent="0.3">
      <c r="A676" s="1">
        <v>675</v>
      </c>
      <c r="B676" s="1" t="s">
        <v>1674</v>
      </c>
      <c r="C676" s="1">
        <v>1.7999999999999999E-2</v>
      </c>
      <c r="D676" s="1">
        <v>1.2699999999999999E-2</v>
      </c>
      <c r="E676" s="1">
        <v>1.11E-2</v>
      </c>
      <c r="F676" s="1">
        <v>6.9099999999999995E-2</v>
      </c>
      <c r="G676" s="1">
        <v>2.6599999999999999E-2</v>
      </c>
      <c r="H676" s="1">
        <v>4.6199999999999998E-2</v>
      </c>
      <c r="I676" s="1">
        <v>2.4E-2</v>
      </c>
      <c r="J676" s="1">
        <v>4.2200000000000001E-2</v>
      </c>
      <c r="K676" s="1">
        <v>0.18479999999999999</v>
      </c>
      <c r="L676" s="1">
        <v>3.1399999999999997E-2</v>
      </c>
      <c r="M676" s="1">
        <v>6.8999999999999999E-3</v>
      </c>
      <c r="N676" s="1">
        <v>1.4E-2</v>
      </c>
      <c r="O676" s="1">
        <v>2.07E-2</v>
      </c>
      <c r="P676" s="1">
        <v>2.7799999999999998E-2</v>
      </c>
      <c r="Q676" s="1">
        <v>0.1741</v>
      </c>
      <c r="R676" s="1">
        <v>1.83E-2</v>
      </c>
      <c r="S676" s="1">
        <v>9.3399999999999997E-2</v>
      </c>
      <c r="T676" s="1">
        <v>9.1700000000000004E-2</v>
      </c>
      <c r="U676" s="1">
        <v>1.17E-2</v>
      </c>
      <c r="V676" s="1">
        <v>7.5399999999999995E-2</v>
      </c>
      <c r="W676" s="1">
        <v>0.86240000000000006</v>
      </c>
      <c r="X676" s="1">
        <v>0.18479999999999999</v>
      </c>
      <c r="Y676" s="1">
        <v>0.18479999999999999</v>
      </c>
      <c r="Z676" s="1" t="s">
        <v>1674</v>
      </c>
      <c r="AA676" s="1">
        <v>0</v>
      </c>
      <c r="AB676" s="1">
        <v>851</v>
      </c>
    </row>
    <row r="677" spans="1:28" x14ac:dyDescent="0.3">
      <c r="A677" s="1">
        <v>676</v>
      </c>
      <c r="B677" s="1" t="s">
        <v>1668</v>
      </c>
      <c r="C677" s="1">
        <v>9.0200000000000002E-2</v>
      </c>
      <c r="D677" s="1">
        <v>1.72E-2</v>
      </c>
      <c r="E677" s="1">
        <v>0.28110000000000002</v>
      </c>
      <c r="F677" s="1">
        <v>2.6599999999999999E-2</v>
      </c>
      <c r="G677" s="1">
        <v>1.34E-2</v>
      </c>
      <c r="H677" s="1">
        <v>0.1333</v>
      </c>
      <c r="I677" s="1">
        <v>2.69E-2</v>
      </c>
      <c r="J677" s="1">
        <v>3.8899999999999997E-2</v>
      </c>
      <c r="K677" s="1">
        <v>1.8599999999999998E-2</v>
      </c>
      <c r="L677" s="1">
        <v>2.7699999999999999E-2</v>
      </c>
      <c r="M677" s="1">
        <v>1.1000000000000001E-3</v>
      </c>
      <c r="N677" s="1">
        <v>9.5799999999999996E-2</v>
      </c>
      <c r="O677" s="1">
        <v>2.3199999999999998E-2</v>
      </c>
      <c r="P677" s="1">
        <v>8.8000000000000005E-3</v>
      </c>
      <c r="Q677" s="1">
        <v>8.3000000000000001E-3</v>
      </c>
      <c r="R677" s="1">
        <v>6.4100000000000004E-2</v>
      </c>
      <c r="S677" s="1">
        <v>5.2999999999999999E-2</v>
      </c>
      <c r="T677" s="1">
        <v>5.8900000000000001E-2</v>
      </c>
      <c r="U677" s="1">
        <v>6.9999999999999999E-4</v>
      </c>
      <c r="V677" s="1">
        <v>1.1900000000000001E-2</v>
      </c>
      <c r="W677" s="1">
        <v>0.80840000000000001</v>
      </c>
      <c r="X677" s="1">
        <v>0.28110000000000002</v>
      </c>
      <c r="Y677" s="1">
        <v>0.28110000000000002</v>
      </c>
      <c r="Z677" s="1" t="s">
        <v>1668</v>
      </c>
      <c r="AA677" s="1">
        <v>0</v>
      </c>
      <c r="AB677" s="1">
        <v>851</v>
      </c>
    </row>
    <row r="678" spans="1:28" x14ac:dyDescent="0.3">
      <c r="A678" s="1">
        <v>677</v>
      </c>
      <c r="B678" s="1" t="s">
        <v>1674</v>
      </c>
      <c r="C678" s="1">
        <v>5.96E-2</v>
      </c>
      <c r="D678" s="1">
        <v>2.8000000000000001E-2</v>
      </c>
      <c r="E678" s="1">
        <v>0.1333</v>
      </c>
      <c r="F678" s="1">
        <v>0.13350000000000001</v>
      </c>
      <c r="G678" s="1">
        <v>1.0800000000000001E-2</v>
      </c>
      <c r="H678" s="1">
        <v>3.3700000000000001E-2</v>
      </c>
      <c r="I678" s="1">
        <v>1.32E-2</v>
      </c>
      <c r="J678" s="1">
        <v>3.2800000000000003E-2</v>
      </c>
      <c r="K678" s="1">
        <v>0.17280000000000001</v>
      </c>
      <c r="L678" s="1">
        <v>1.0500000000000001E-2</v>
      </c>
      <c r="M678" s="1">
        <v>4.5999999999999999E-3</v>
      </c>
      <c r="N678" s="1">
        <v>5.1200000000000002E-2</v>
      </c>
      <c r="O678" s="1">
        <v>3.3099999999999997E-2</v>
      </c>
      <c r="P678" s="1">
        <v>3.3799999999999997E-2</v>
      </c>
      <c r="Q678" s="1">
        <v>3.9300000000000002E-2</v>
      </c>
      <c r="R678" s="1">
        <v>7.1400000000000005E-2</v>
      </c>
      <c r="S678" s="1">
        <v>4.6300000000000001E-2</v>
      </c>
      <c r="T678" s="1">
        <v>8.5400000000000004E-2</v>
      </c>
      <c r="U678" s="1">
        <v>6.9999999999999999E-4</v>
      </c>
      <c r="V678" s="1">
        <v>6.1000000000000004E-3</v>
      </c>
      <c r="W678" s="1">
        <v>0.86699999999999999</v>
      </c>
      <c r="X678" s="1">
        <v>0.17280000000000001</v>
      </c>
      <c r="Y678" s="1">
        <v>0.17280000000000001</v>
      </c>
      <c r="Z678" s="1" t="s">
        <v>1674</v>
      </c>
      <c r="AA678" s="1">
        <v>0</v>
      </c>
      <c r="AB678" s="1">
        <v>851</v>
      </c>
    </row>
    <row r="679" spans="1:28" x14ac:dyDescent="0.3">
      <c r="A679" s="1">
        <v>678</v>
      </c>
      <c r="B679" s="1" t="s">
        <v>1682</v>
      </c>
      <c r="C679" s="1">
        <v>4.6199999999999998E-2</v>
      </c>
      <c r="D679" s="1">
        <v>1.4E-2</v>
      </c>
      <c r="E679" s="1">
        <v>0.17899999999999999</v>
      </c>
      <c r="F679" s="1">
        <v>0.1037</v>
      </c>
      <c r="G679" s="1">
        <v>5.7000000000000002E-3</v>
      </c>
      <c r="H679" s="1">
        <v>2.7199999999999998E-2</v>
      </c>
      <c r="I679" s="1">
        <v>2.1999999999999999E-2</v>
      </c>
      <c r="J679" s="1">
        <v>1.37E-2</v>
      </c>
      <c r="K679" s="1">
        <v>7.1599999999999997E-2</v>
      </c>
      <c r="L679" s="1">
        <v>9.1000000000000004E-3</v>
      </c>
      <c r="M679" s="1">
        <v>8.8000000000000005E-3</v>
      </c>
      <c r="N679" s="1">
        <v>0.23119999999999999</v>
      </c>
      <c r="O679" s="1">
        <v>4.7999999999999996E-3</v>
      </c>
      <c r="P679" s="1">
        <v>7.8600000000000003E-2</v>
      </c>
      <c r="Q679" s="1">
        <v>1.8800000000000001E-2</v>
      </c>
      <c r="R679" s="1">
        <v>0.03</v>
      </c>
      <c r="S679" s="1">
        <v>9.11E-2</v>
      </c>
      <c r="T679" s="1">
        <v>2.1999999999999999E-2</v>
      </c>
      <c r="U679" s="1">
        <v>6.9999999999999999E-4</v>
      </c>
      <c r="V679" s="1">
        <v>2.1700000000000001E-2</v>
      </c>
      <c r="W679" s="1">
        <v>0.80879999999999996</v>
      </c>
      <c r="X679" s="1">
        <v>9.11E-2</v>
      </c>
      <c r="Y679" s="1">
        <v>0.23119999999999999</v>
      </c>
      <c r="Z679" s="1" t="s">
        <v>1677</v>
      </c>
      <c r="AA679" s="1">
        <v>0.14000000000000001</v>
      </c>
      <c r="AB679" s="1">
        <v>851</v>
      </c>
    </row>
    <row r="680" spans="1:28" x14ac:dyDescent="0.3">
      <c r="A680" s="1">
        <v>679</v>
      </c>
      <c r="B680" s="1" t="s">
        <v>1682</v>
      </c>
      <c r="C680" s="1">
        <v>4.6899999999999997E-2</v>
      </c>
      <c r="D680" s="1">
        <v>8.9999999999999993E-3</v>
      </c>
      <c r="E680" s="1">
        <v>7.4700000000000003E-2</v>
      </c>
      <c r="F680" s="1">
        <v>4.5999999999999999E-2</v>
      </c>
      <c r="G680" s="1">
        <v>2.07E-2</v>
      </c>
      <c r="H680" s="1">
        <v>3.4200000000000001E-2</v>
      </c>
      <c r="I680" s="1">
        <v>1.2699999999999999E-2</v>
      </c>
      <c r="J680" s="1">
        <v>3.2399999999999998E-2</v>
      </c>
      <c r="K680" s="1">
        <v>0.13730000000000001</v>
      </c>
      <c r="L680" s="1">
        <v>5.8200000000000002E-2</v>
      </c>
      <c r="M680" s="1">
        <v>1.6500000000000001E-2</v>
      </c>
      <c r="N680" s="1">
        <v>4.9799999999999997E-2</v>
      </c>
      <c r="O680" s="1">
        <v>7.2800000000000004E-2</v>
      </c>
      <c r="P680" s="1">
        <v>4.4200000000000003E-2</v>
      </c>
      <c r="Q680" s="1">
        <v>5.3600000000000002E-2</v>
      </c>
      <c r="R680" s="1">
        <v>0.11360000000000001</v>
      </c>
      <c r="S680" s="1">
        <v>0.1172</v>
      </c>
      <c r="T680" s="1">
        <v>3.9800000000000002E-2</v>
      </c>
      <c r="U680" s="1">
        <v>5.7999999999999996E-3</v>
      </c>
      <c r="V680" s="1">
        <v>1.46E-2</v>
      </c>
      <c r="W680" s="1">
        <v>0.91539999999999999</v>
      </c>
      <c r="X680" s="1">
        <v>0.1172</v>
      </c>
      <c r="Y680" s="1">
        <v>0.13730000000000001</v>
      </c>
      <c r="Z680" s="1" t="s">
        <v>1674</v>
      </c>
      <c r="AA680" s="1">
        <v>2.0199999999999999E-2</v>
      </c>
      <c r="AB680" s="1">
        <v>851</v>
      </c>
    </row>
    <row r="681" spans="1:28" x14ac:dyDescent="0.3">
      <c r="A681" s="1">
        <v>680</v>
      </c>
      <c r="B681" s="1" t="s">
        <v>1671</v>
      </c>
      <c r="C681" s="1">
        <v>2.5399999999999999E-2</v>
      </c>
      <c r="D681" s="1">
        <v>7.7999999999999996E-3</v>
      </c>
      <c r="E681" s="1">
        <v>4.7600000000000003E-2</v>
      </c>
      <c r="F681" s="1">
        <v>0.13850000000000001</v>
      </c>
      <c r="G681" s="1">
        <v>8.0000000000000002E-3</v>
      </c>
      <c r="H681" s="1">
        <v>0.34799999999999998</v>
      </c>
      <c r="I681" s="1">
        <v>3.2300000000000002E-2</v>
      </c>
      <c r="J681" s="1">
        <v>2.0199999999999999E-2</v>
      </c>
      <c r="K681" s="1">
        <v>5.7000000000000002E-2</v>
      </c>
      <c r="L681" s="1">
        <v>0.02</v>
      </c>
      <c r="M681" s="1">
        <v>3.5000000000000001E-3</v>
      </c>
      <c r="N681" s="1">
        <v>8.6900000000000005E-2</v>
      </c>
      <c r="O681" s="1">
        <v>1.3899999999999999E-2</v>
      </c>
      <c r="P681" s="1">
        <v>4.8099999999999997E-2</v>
      </c>
      <c r="Q681" s="1">
        <v>4.1099999999999998E-2</v>
      </c>
      <c r="R681" s="1">
        <v>5.1799999999999999E-2</v>
      </c>
      <c r="S681" s="1">
        <v>2.24E-2</v>
      </c>
      <c r="T681" s="1">
        <v>1.4800000000000001E-2</v>
      </c>
      <c r="U681" s="1">
        <v>1E-3</v>
      </c>
      <c r="V681" s="1">
        <v>1.1599999999999999E-2</v>
      </c>
      <c r="W681" s="1">
        <v>0.77290000000000003</v>
      </c>
      <c r="X681" s="1">
        <v>0.34799999999999998</v>
      </c>
      <c r="Y681" s="1">
        <v>0.34799999999999998</v>
      </c>
      <c r="Z681" s="1" t="s">
        <v>1671</v>
      </c>
      <c r="AA681" s="1">
        <v>0</v>
      </c>
      <c r="AB681" s="1">
        <v>851</v>
      </c>
    </row>
    <row r="682" spans="1:28" x14ac:dyDescent="0.3">
      <c r="A682" s="1">
        <v>681</v>
      </c>
      <c r="B682" s="1" t="s">
        <v>1674</v>
      </c>
      <c r="C682" s="1">
        <v>2.18E-2</v>
      </c>
      <c r="D682" s="1">
        <v>4.5999999999999999E-3</v>
      </c>
      <c r="E682" s="1">
        <v>3.9100000000000003E-2</v>
      </c>
      <c r="F682" s="1">
        <v>7.4300000000000005E-2</v>
      </c>
      <c r="G682" s="1">
        <v>3.39E-2</v>
      </c>
      <c r="H682" s="1">
        <v>3.9800000000000002E-2</v>
      </c>
      <c r="I682" s="1">
        <v>3.6999999999999998E-2</v>
      </c>
      <c r="J682" s="1">
        <v>8.3000000000000001E-3</v>
      </c>
      <c r="K682" s="1">
        <v>0.20660000000000001</v>
      </c>
      <c r="L682" s="1">
        <v>2.3599999999999999E-2</v>
      </c>
      <c r="M682" s="1">
        <v>2.58E-2</v>
      </c>
      <c r="N682" s="1">
        <v>4.3099999999999999E-2</v>
      </c>
      <c r="O682" s="1">
        <v>7.7999999999999996E-3</v>
      </c>
      <c r="P682" s="1">
        <v>8.4500000000000006E-2</v>
      </c>
      <c r="Q682" s="1">
        <v>5.2699999999999997E-2</v>
      </c>
      <c r="R682" s="1">
        <v>3.2800000000000003E-2</v>
      </c>
      <c r="S682" s="1">
        <v>0.21229999999999999</v>
      </c>
      <c r="T682" s="1">
        <v>2.0500000000000001E-2</v>
      </c>
      <c r="U682" s="1">
        <v>5.9999999999999995E-4</v>
      </c>
      <c r="V682" s="1">
        <v>3.1E-2</v>
      </c>
      <c r="W682" s="1">
        <v>0.83840000000000003</v>
      </c>
      <c r="X682" s="1">
        <v>0.20660000000000001</v>
      </c>
      <c r="Y682" s="1">
        <v>0.21229999999999999</v>
      </c>
      <c r="Z682" s="1" t="s">
        <v>1682</v>
      </c>
      <c r="AA682" s="1">
        <v>5.7000000000000002E-3</v>
      </c>
      <c r="AB682" s="1">
        <v>851</v>
      </c>
    </row>
    <row r="683" spans="1:28" x14ac:dyDescent="0.3">
      <c r="A683" s="1">
        <v>682</v>
      </c>
      <c r="B683" s="1" t="s">
        <v>1681</v>
      </c>
      <c r="C683" s="1">
        <v>1.46E-2</v>
      </c>
      <c r="D683" s="1">
        <v>1.03E-2</v>
      </c>
      <c r="E683" s="1">
        <v>1.4200000000000001E-2</v>
      </c>
      <c r="F683" s="1">
        <v>4.9299999999999997E-2</v>
      </c>
      <c r="G683" s="1">
        <v>4.1000000000000003E-3</v>
      </c>
      <c r="H683" s="1">
        <v>0.26029999999999998</v>
      </c>
      <c r="I683" s="1">
        <v>2.5999999999999999E-3</v>
      </c>
      <c r="J683" s="1">
        <v>1.6999999999999999E-3</v>
      </c>
      <c r="K683" s="1">
        <v>1.11E-2</v>
      </c>
      <c r="L683" s="1">
        <v>8.6E-3</v>
      </c>
      <c r="M683" s="1">
        <v>1.5E-3</v>
      </c>
      <c r="N683" s="1">
        <v>8.2500000000000004E-2</v>
      </c>
      <c r="O683" s="1">
        <v>1.7999999999999999E-2</v>
      </c>
      <c r="P683" s="1">
        <v>1.2200000000000001E-2</v>
      </c>
      <c r="Q683" s="1">
        <v>7.3899999999999993E-2</v>
      </c>
      <c r="R683" s="1">
        <v>0.18790000000000001</v>
      </c>
      <c r="S683" s="1">
        <v>0.23860000000000001</v>
      </c>
      <c r="T683" s="1">
        <v>5.0000000000000001E-3</v>
      </c>
      <c r="U683" s="1">
        <v>5.0000000000000001E-4</v>
      </c>
      <c r="V683" s="1">
        <v>3.0000000000000001E-3</v>
      </c>
      <c r="W683" s="1">
        <v>0.68289999999999995</v>
      </c>
      <c r="X683" s="1">
        <v>0.18790000000000001</v>
      </c>
      <c r="Y683" s="1">
        <v>0.26029999999999998</v>
      </c>
      <c r="Z683" s="1" t="s">
        <v>1671</v>
      </c>
      <c r="AA683" s="1">
        <v>7.2400000000000006E-2</v>
      </c>
      <c r="AB683" s="1">
        <v>851</v>
      </c>
    </row>
    <row r="684" spans="1:28" x14ac:dyDescent="0.3">
      <c r="A684" s="1">
        <v>683</v>
      </c>
      <c r="B684" s="1" t="s">
        <v>1673</v>
      </c>
      <c r="C684" s="1">
        <v>1.23E-2</v>
      </c>
      <c r="D684" s="1">
        <v>2.0999999999999999E-3</v>
      </c>
      <c r="E684" s="1">
        <v>1.9199999999999998E-2</v>
      </c>
      <c r="F684" s="1">
        <v>0.24079999999999999</v>
      </c>
      <c r="G684" s="1">
        <v>4.7999999999999996E-3</v>
      </c>
      <c r="H684" s="1">
        <v>4.4999999999999997E-3</v>
      </c>
      <c r="I684" s="1">
        <v>3.7000000000000002E-3</v>
      </c>
      <c r="J684" s="1">
        <v>0.44629999999999997</v>
      </c>
      <c r="K684" s="1">
        <v>1.6199999999999999E-2</v>
      </c>
      <c r="L684" s="1">
        <v>3.5200000000000002E-2</v>
      </c>
      <c r="M684" s="1">
        <v>5.4000000000000003E-3</v>
      </c>
      <c r="N684" s="1">
        <v>1.0999999999999999E-2</v>
      </c>
      <c r="O684" s="1">
        <v>8.6999999999999994E-3</v>
      </c>
      <c r="P684" s="1">
        <v>2.1999999999999999E-2</v>
      </c>
      <c r="Q684" s="1">
        <v>1.29E-2</v>
      </c>
      <c r="R684" s="1">
        <v>2.5499999999999998E-2</v>
      </c>
      <c r="S684" s="1">
        <v>1.52E-2</v>
      </c>
      <c r="T684" s="1">
        <v>0.10340000000000001</v>
      </c>
      <c r="U684" s="1">
        <v>8.9999999999999998E-4</v>
      </c>
      <c r="V684" s="1">
        <v>0.01</v>
      </c>
      <c r="W684" s="1">
        <v>0.60229999999999995</v>
      </c>
      <c r="X684" s="1">
        <v>0.44629999999999997</v>
      </c>
      <c r="Y684" s="1">
        <v>0.44629999999999997</v>
      </c>
      <c r="Z684" s="1" t="s">
        <v>1673</v>
      </c>
      <c r="AA684" s="1">
        <v>0</v>
      </c>
      <c r="AB684" s="1">
        <v>851</v>
      </c>
    </row>
    <row r="685" spans="1:28" x14ac:dyDescent="0.3">
      <c r="A685" s="1">
        <v>684</v>
      </c>
      <c r="B685" s="1" t="s">
        <v>1676</v>
      </c>
      <c r="C685" s="1">
        <v>4.8099999999999997E-2</v>
      </c>
      <c r="D685" s="1">
        <v>1.7100000000000001E-2</v>
      </c>
      <c r="E685" s="1">
        <v>6.1000000000000004E-3</v>
      </c>
      <c r="F685" s="1">
        <v>1.8599999999999998E-2</v>
      </c>
      <c r="G685" s="1">
        <v>1.2699999999999999E-2</v>
      </c>
      <c r="H685" s="1">
        <v>1.24E-2</v>
      </c>
      <c r="I685" s="1">
        <v>7.9000000000000008E-3</v>
      </c>
      <c r="J685" s="1">
        <v>0.21729999999999999</v>
      </c>
      <c r="K685" s="1">
        <v>3.7400000000000003E-2</v>
      </c>
      <c r="L685" s="1">
        <v>0.2676</v>
      </c>
      <c r="M685" s="1">
        <v>0.15359999999999999</v>
      </c>
      <c r="N685" s="1">
        <v>1.2800000000000001E-2</v>
      </c>
      <c r="O685" s="1">
        <v>3.2599999999999997E-2</v>
      </c>
      <c r="P685" s="1">
        <v>9.4000000000000004E-3</v>
      </c>
      <c r="Q685" s="1">
        <v>1.5699999999999999E-2</v>
      </c>
      <c r="R685" s="1">
        <v>3.0499999999999999E-2</v>
      </c>
      <c r="S685" s="1">
        <v>1.9699999999999999E-2</v>
      </c>
      <c r="T685" s="1">
        <v>6.2100000000000002E-2</v>
      </c>
      <c r="U685" s="1">
        <v>1.8E-3</v>
      </c>
      <c r="V685" s="1">
        <v>1.67E-2</v>
      </c>
      <c r="W685" s="1">
        <v>0.75990000000000002</v>
      </c>
      <c r="X685" s="1">
        <v>0.15359999999999999</v>
      </c>
      <c r="Y685" s="1">
        <v>0.2676</v>
      </c>
      <c r="Z685" s="1" t="s">
        <v>1675</v>
      </c>
      <c r="AA685" s="1">
        <v>0.114</v>
      </c>
      <c r="AB685" s="1">
        <v>851</v>
      </c>
    </row>
    <row r="686" spans="1:28" x14ac:dyDescent="0.3">
      <c r="A686" s="1">
        <v>685</v>
      </c>
      <c r="B686" s="1" t="s">
        <v>1668</v>
      </c>
      <c r="C686" s="1">
        <v>2.64E-2</v>
      </c>
      <c r="D686" s="1">
        <v>1.54E-2</v>
      </c>
      <c r="E686" s="1">
        <v>0.38500000000000001</v>
      </c>
      <c r="F686" s="1">
        <v>0.1041</v>
      </c>
      <c r="G686" s="1">
        <v>2.9399999999999999E-2</v>
      </c>
      <c r="H686" s="1">
        <v>4.65E-2</v>
      </c>
      <c r="I686" s="1">
        <v>2.29E-2</v>
      </c>
      <c r="J686" s="1">
        <v>2.92E-2</v>
      </c>
      <c r="K686" s="1">
        <v>3.49E-2</v>
      </c>
      <c r="L686" s="1">
        <v>3.0599999999999999E-2</v>
      </c>
      <c r="M686" s="1">
        <v>2.5700000000000001E-2</v>
      </c>
      <c r="N686" s="1">
        <v>1.9099999999999999E-2</v>
      </c>
      <c r="O686" s="1">
        <v>1.1900000000000001E-2</v>
      </c>
      <c r="P686" s="1">
        <v>5.9900000000000002E-2</v>
      </c>
      <c r="Q686" s="1">
        <v>2.7E-2</v>
      </c>
      <c r="R686" s="1">
        <v>2.5399999999999999E-2</v>
      </c>
      <c r="S686" s="1">
        <v>3.04E-2</v>
      </c>
      <c r="T686" s="1">
        <v>3.39E-2</v>
      </c>
      <c r="U686" s="1">
        <v>1.9800000000000002E-2</v>
      </c>
      <c r="V686" s="1">
        <v>2.2599999999999999E-2</v>
      </c>
      <c r="W686" s="1">
        <v>0.7974</v>
      </c>
      <c r="X686" s="1">
        <v>0.38500000000000001</v>
      </c>
      <c r="Y686" s="1">
        <v>0.38500000000000001</v>
      </c>
      <c r="Z686" s="1" t="s">
        <v>1668</v>
      </c>
      <c r="AA686" s="1">
        <v>0</v>
      </c>
      <c r="AB686" s="1">
        <v>851</v>
      </c>
    </row>
    <row r="687" spans="1:28" x14ac:dyDescent="0.3">
      <c r="A687" s="1">
        <v>686</v>
      </c>
      <c r="B687" s="1" t="s">
        <v>1685</v>
      </c>
      <c r="C687" s="1">
        <v>1.95E-2</v>
      </c>
      <c r="D687" s="1">
        <v>1.12E-2</v>
      </c>
      <c r="E687" s="1">
        <v>4.8999999999999998E-3</v>
      </c>
      <c r="F687" s="1">
        <v>4.2500000000000003E-2</v>
      </c>
      <c r="G687" s="1">
        <v>5.9700000000000003E-2</v>
      </c>
      <c r="H687" s="1">
        <v>1.2200000000000001E-2</v>
      </c>
      <c r="I687" s="1">
        <v>1.04E-2</v>
      </c>
      <c r="J687" s="1">
        <v>4.3499999999999997E-2</v>
      </c>
      <c r="K687" s="1">
        <v>2.06E-2</v>
      </c>
      <c r="L687" s="1">
        <v>7.8399999999999997E-2</v>
      </c>
      <c r="M687" s="1">
        <v>1.01E-2</v>
      </c>
      <c r="N687" s="1">
        <v>9.5699999999999993E-2</v>
      </c>
      <c r="O687" s="1">
        <v>8.8000000000000005E-3</v>
      </c>
      <c r="P687" s="1">
        <v>5.1200000000000002E-2</v>
      </c>
      <c r="Q687" s="1">
        <v>3.3000000000000002E-2</v>
      </c>
      <c r="R687" s="1">
        <v>0.1749</v>
      </c>
      <c r="S687" s="1">
        <v>0.1203</v>
      </c>
      <c r="T687" s="1">
        <v>7.51E-2</v>
      </c>
      <c r="U687" s="1">
        <v>2.0999999999999999E-3</v>
      </c>
      <c r="V687" s="1">
        <v>0.12570000000000001</v>
      </c>
      <c r="W687" s="1">
        <v>0.86080000000000001</v>
      </c>
      <c r="X687" s="1">
        <v>0.12570000000000001</v>
      </c>
      <c r="Y687" s="1">
        <v>0.1749</v>
      </c>
      <c r="Z687" s="1" t="s">
        <v>1681</v>
      </c>
      <c r="AA687" s="1">
        <v>4.9099999999999998E-2</v>
      </c>
      <c r="AB687" s="1">
        <v>851</v>
      </c>
    </row>
    <row r="688" spans="1:28" x14ac:dyDescent="0.3">
      <c r="A688" s="1">
        <v>687</v>
      </c>
      <c r="B688" s="1" t="s">
        <v>1675</v>
      </c>
      <c r="C688" s="1">
        <v>2.8999999999999998E-3</v>
      </c>
      <c r="D688" s="1">
        <v>8.8999999999999999E-3</v>
      </c>
      <c r="E688" s="1">
        <v>7.1999999999999998E-3</v>
      </c>
      <c r="F688" s="1">
        <v>6.1000000000000004E-3</v>
      </c>
      <c r="G688" s="1">
        <v>2.2000000000000001E-3</v>
      </c>
      <c r="H688" s="1">
        <v>4.8999999999999998E-3</v>
      </c>
      <c r="I688" s="1">
        <v>8.0000000000000004E-4</v>
      </c>
      <c r="J688" s="1">
        <v>0.28949999999999998</v>
      </c>
      <c r="K688" s="1">
        <v>1.9E-3</v>
      </c>
      <c r="L688" s="1">
        <v>0.51170000000000004</v>
      </c>
      <c r="M688" s="1">
        <v>5.9799999999999999E-2</v>
      </c>
      <c r="N688" s="1">
        <v>4.5999999999999999E-3</v>
      </c>
      <c r="O688" s="1">
        <v>1.6999999999999999E-3</v>
      </c>
      <c r="P688" s="1">
        <v>4.7000000000000002E-3</v>
      </c>
      <c r="Q688" s="1">
        <v>1.6999999999999999E-3</v>
      </c>
      <c r="R688" s="1">
        <v>3.1199999999999999E-2</v>
      </c>
      <c r="S688" s="1">
        <v>2.0999999999999999E-3</v>
      </c>
      <c r="T688" s="1">
        <v>5.6300000000000003E-2</v>
      </c>
      <c r="U688" s="1">
        <v>5.0000000000000001E-4</v>
      </c>
      <c r="V688" s="1">
        <v>1.1999999999999999E-3</v>
      </c>
      <c r="W688" s="1">
        <v>0.47410000000000002</v>
      </c>
      <c r="X688" s="1">
        <v>0.51170000000000004</v>
      </c>
      <c r="Y688" s="1">
        <v>0.51170000000000004</v>
      </c>
      <c r="Z688" s="1" t="s">
        <v>1675</v>
      </c>
      <c r="AA688" s="1">
        <v>0</v>
      </c>
      <c r="AB688" s="1">
        <v>851</v>
      </c>
    </row>
    <row r="689" spans="1:28" x14ac:dyDescent="0.3">
      <c r="A689" s="1">
        <v>688</v>
      </c>
      <c r="B689" s="1" t="s">
        <v>1673</v>
      </c>
      <c r="C689" s="1">
        <v>5.3E-3</v>
      </c>
      <c r="D689" s="1">
        <v>5.7999999999999996E-3</v>
      </c>
      <c r="E689" s="1">
        <v>2.5000000000000001E-3</v>
      </c>
      <c r="F689" s="1">
        <v>5.2299999999999999E-2</v>
      </c>
      <c r="G689" s="1">
        <v>1.84E-2</v>
      </c>
      <c r="H689" s="1">
        <v>5.4000000000000003E-3</v>
      </c>
      <c r="I689" s="1">
        <v>1.1599999999999999E-2</v>
      </c>
      <c r="J689" s="1">
        <v>0.34060000000000001</v>
      </c>
      <c r="K689" s="1">
        <v>4.5699999999999998E-2</v>
      </c>
      <c r="L689" s="1">
        <v>9.4500000000000001E-2</v>
      </c>
      <c r="M689" s="1">
        <v>7.6399999999999996E-2</v>
      </c>
      <c r="N689" s="1">
        <v>4.7999999999999996E-3</v>
      </c>
      <c r="O689" s="1">
        <v>3.8E-3</v>
      </c>
      <c r="P689" s="1">
        <v>5.7999999999999996E-3</v>
      </c>
      <c r="Q689" s="1">
        <v>8.8599999999999998E-2</v>
      </c>
      <c r="R689" s="1">
        <v>9.1000000000000004E-3</v>
      </c>
      <c r="S689" s="1">
        <v>8.3000000000000001E-3</v>
      </c>
      <c r="T689" s="1">
        <v>1.7999999999999999E-2</v>
      </c>
      <c r="U689" s="1">
        <v>0.191</v>
      </c>
      <c r="V689" s="1">
        <v>1.2E-2</v>
      </c>
      <c r="W689" s="1">
        <v>0.70879999999999999</v>
      </c>
      <c r="X689" s="1">
        <v>0.34060000000000001</v>
      </c>
      <c r="Y689" s="1">
        <v>0.34060000000000001</v>
      </c>
      <c r="Z689" s="1" t="s">
        <v>1673</v>
      </c>
      <c r="AA689" s="1">
        <v>0</v>
      </c>
      <c r="AB689" s="1">
        <v>851</v>
      </c>
    </row>
    <row r="690" spans="1:28" x14ac:dyDescent="0.3">
      <c r="A690" s="1">
        <v>689</v>
      </c>
      <c r="B690" s="1" t="s">
        <v>1669</v>
      </c>
      <c r="C690" s="1">
        <v>1.54E-2</v>
      </c>
      <c r="D690" s="1">
        <v>2E-3</v>
      </c>
      <c r="E690" s="1">
        <v>0.2316</v>
      </c>
      <c r="F690" s="1">
        <v>0.1575</v>
      </c>
      <c r="G690" s="1">
        <v>3.3E-3</v>
      </c>
      <c r="H690" s="1">
        <v>2.1999999999999999E-2</v>
      </c>
      <c r="I690" s="1">
        <v>1.8700000000000001E-2</v>
      </c>
      <c r="J690" s="1">
        <v>1.5699999999999999E-2</v>
      </c>
      <c r="K690" s="1">
        <v>2.5999999999999999E-2</v>
      </c>
      <c r="L690" s="1">
        <v>2.3800000000000002E-2</v>
      </c>
      <c r="M690" s="1">
        <v>9.1000000000000004E-3</v>
      </c>
      <c r="N690" s="1">
        <v>0.1789</v>
      </c>
      <c r="O690" s="1">
        <v>3.8E-3</v>
      </c>
      <c r="P690" s="1">
        <v>7.6399999999999996E-2</v>
      </c>
      <c r="Q690" s="1">
        <v>5.8900000000000001E-2</v>
      </c>
      <c r="R690" s="1">
        <v>5.7500000000000002E-2</v>
      </c>
      <c r="S690" s="1">
        <v>8.1500000000000003E-2</v>
      </c>
      <c r="T690" s="1">
        <v>5.8999999999999999E-3</v>
      </c>
      <c r="U690" s="1">
        <v>6.9999999999999999E-4</v>
      </c>
      <c r="V690" s="1">
        <v>1.12E-2</v>
      </c>
      <c r="W690" s="1">
        <v>0.7752</v>
      </c>
      <c r="X690" s="1">
        <v>0.1575</v>
      </c>
      <c r="Y690" s="1">
        <v>0.2316</v>
      </c>
      <c r="Z690" s="1" t="s">
        <v>1668</v>
      </c>
      <c r="AA690" s="1">
        <v>7.4099999999999999E-2</v>
      </c>
      <c r="AB690" s="1">
        <v>851</v>
      </c>
    </row>
    <row r="691" spans="1:28" x14ac:dyDescent="0.3">
      <c r="A691" s="1">
        <v>690</v>
      </c>
      <c r="B691" s="1" t="s">
        <v>1668</v>
      </c>
      <c r="C691" s="1">
        <v>6.8500000000000005E-2</v>
      </c>
      <c r="D691" s="1">
        <v>1.6400000000000001E-2</v>
      </c>
      <c r="E691" s="1">
        <v>0.10879999999999999</v>
      </c>
      <c r="F691" s="1">
        <v>5.8599999999999999E-2</v>
      </c>
      <c r="G691" s="1">
        <v>3.3300000000000003E-2</v>
      </c>
      <c r="H691" s="1">
        <v>0.109</v>
      </c>
      <c r="I691" s="1">
        <v>1.95E-2</v>
      </c>
      <c r="J691" s="1">
        <v>7.4099999999999999E-2</v>
      </c>
      <c r="K691" s="1">
        <v>5.3199999999999997E-2</v>
      </c>
      <c r="L691" s="1">
        <v>7.7600000000000002E-2</v>
      </c>
      <c r="M691" s="1">
        <v>2.0400000000000001E-2</v>
      </c>
      <c r="N691" s="1">
        <v>3.5700000000000003E-2</v>
      </c>
      <c r="O691" s="1">
        <v>4.19E-2</v>
      </c>
      <c r="P691" s="1">
        <v>3.49E-2</v>
      </c>
      <c r="Q691" s="1">
        <v>4.3799999999999999E-2</v>
      </c>
      <c r="R691" s="1">
        <v>5.7299999999999997E-2</v>
      </c>
      <c r="S691" s="1">
        <v>5.0099999999999999E-2</v>
      </c>
      <c r="T691" s="1">
        <v>5.6800000000000003E-2</v>
      </c>
      <c r="U691" s="1">
        <v>1.1599999999999999E-2</v>
      </c>
      <c r="V691" s="1">
        <v>2.8400000000000002E-2</v>
      </c>
      <c r="W691" s="1">
        <v>0.95230000000000004</v>
      </c>
      <c r="X691" s="1">
        <v>0.10879999999999999</v>
      </c>
      <c r="Y691" s="1">
        <v>0.109</v>
      </c>
      <c r="Z691" s="1" t="s">
        <v>1671</v>
      </c>
      <c r="AA691" s="1">
        <v>1E-4</v>
      </c>
      <c r="AB691" s="1">
        <v>851</v>
      </c>
    </row>
    <row r="692" spans="1:28" x14ac:dyDescent="0.3">
      <c r="A692" s="1">
        <v>691</v>
      </c>
      <c r="B692" s="1" t="s">
        <v>1668</v>
      </c>
      <c r="C692" s="1">
        <v>6.8599999999999994E-2</v>
      </c>
      <c r="D692" s="1">
        <v>1.8499999999999999E-2</v>
      </c>
      <c r="E692" s="1">
        <v>0.1188</v>
      </c>
      <c r="F692" s="1">
        <v>6.1600000000000002E-2</v>
      </c>
      <c r="G692" s="1">
        <v>3.2899999999999999E-2</v>
      </c>
      <c r="H692" s="1">
        <v>6.4299999999999996E-2</v>
      </c>
      <c r="I692" s="1">
        <v>2.5000000000000001E-2</v>
      </c>
      <c r="J692" s="1">
        <v>6.5500000000000003E-2</v>
      </c>
      <c r="K692" s="1">
        <v>4.9399999999999999E-2</v>
      </c>
      <c r="L692" s="1">
        <v>8.2600000000000007E-2</v>
      </c>
      <c r="M692" s="1">
        <v>2.29E-2</v>
      </c>
      <c r="N692" s="1">
        <v>5.3499999999999999E-2</v>
      </c>
      <c r="O692" s="1">
        <v>4.1500000000000002E-2</v>
      </c>
      <c r="P692" s="1">
        <v>3.4599999999999999E-2</v>
      </c>
      <c r="Q692" s="1">
        <v>4.9599999999999998E-2</v>
      </c>
      <c r="R692" s="1">
        <v>6.54E-2</v>
      </c>
      <c r="S692" s="1">
        <v>4.9599999999999998E-2</v>
      </c>
      <c r="T692" s="1">
        <v>5.7500000000000002E-2</v>
      </c>
      <c r="U692" s="1">
        <v>1.15E-2</v>
      </c>
      <c r="V692" s="1">
        <v>2.6599999999999999E-2</v>
      </c>
      <c r="W692" s="1">
        <v>0.96030000000000004</v>
      </c>
      <c r="X692" s="1">
        <v>0.1188</v>
      </c>
      <c r="Y692" s="1">
        <v>0.1188</v>
      </c>
      <c r="Z692" s="1" t="s">
        <v>1668</v>
      </c>
      <c r="AA692" s="1">
        <v>0</v>
      </c>
      <c r="AB692" s="1">
        <v>851</v>
      </c>
    </row>
    <row r="693" spans="1:28" x14ac:dyDescent="0.3">
      <c r="A693" s="1">
        <v>692</v>
      </c>
      <c r="B693" s="1" t="s">
        <v>1671</v>
      </c>
      <c r="C693" s="1">
        <v>7.7200000000000005E-2</v>
      </c>
      <c r="D693" s="1">
        <v>1.7299999999999999E-2</v>
      </c>
      <c r="E693" s="1">
        <v>8.9499999999999996E-2</v>
      </c>
      <c r="F693" s="1">
        <v>7.0300000000000001E-2</v>
      </c>
      <c r="G693" s="1">
        <v>3.61E-2</v>
      </c>
      <c r="H693" s="1">
        <v>9.8000000000000004E-2</v>
      </c>
      <c r="I693" s="1">
        <v>2.63E-2</v>
      </c>
      <c r="J693" s="1">
        <v>4.5199999999999997E-2</v>
      </c>
      <c r="K693" s="1">
        <v>5.3499999999999999E-2</v>
      </c>
      <c r="L693" s="1">
        <v>7.5300000000000006E-2</v>
      </c>
      <c r="M693" s="1">
        <v>2.06E-2</v>
      </c>
      <c r="N693" s="1">
        <v>4.4400000000000002E-2</v>
      </c>
      <c r="O693" s="1">
        <v>4.1700000000000001E-2</v>
      </c>
      <c r="P693" s="1">
        <v>3.8300000000000001E-2</v>
      </c>
      <c r="Q693" s="1">
        <v>0.05</v>
      </c>
      <c r="R693" s="1">
        <v>6.4600000000000005E-2</v>
      </c>
      <c r="S693" s="1">
        <v>5.6300000000000003E-2</v>
      </c>
      <c r="T693" s="1">
        <v>5.6000000000000001E-2</v>
      </c>
      <c r="U693" s="1">
        <v>1.11E-2</v>
      </c>
      <c r="V693" s="1">
        <v>2.8199999999999999E-2</v>
      </c>
      <c r="W693" s="1">
        <v>0.96199999999999997</v>
      </c>
      <c r="X693" s="1">
        <v>9.8000000000000004E-2</v>
      </c>
      <c r="Y693" s="1">
        <v>9.8000000000000004E-2</v>
      </c>
      <c r="Z693" s="1" t="s">
        <v>1671</v>
      </c>
      <c r="AA693" s="1">
        <v>0</v>
      </c>
      <c r="AB693" s="1">
        <v>851</v>
      </c>
    </row>
    <row r="694" spans="1:28" x14ac:dyDescent="0.3">
      <c r="A694" s="1">
        <v>693</v>
      </c>
      <c r="B694" s="1" t="s">
        <v>1676</v>
      </c>
      <c r="C694" s="1">
        <v>0.18659999999999999</v>
      </c>
      <c r="D694" s="1">
        <v>2.2100000000000002E-2</v>
      </c>
      <c r="E694" s="1">
        <v>3.8300000000000001E-2</v>
      </c>
      <c r="F694" s="1">
        <v>3.5999999999999997E-2</v>
      </c>
      <c r="G694" s="1">
        <v>5.2400000000000002E-2</v>
      </c>
      <c r="H694" s="1">
        <v>6.1199999999999997E-2</v>
      </c>
      <c r="I694" s="1">
        <v>1.72E-2</v>
      </c>
      <c r="J694" s="1">
        <v>6.7599999999999993E-2</v>
      </c>
      <c r="K694" s="1">
        <v>3.6799999999999999E-2</v>
      </c>
      <c r="L694" s="1">
        <v>0.1022</v>
      </c>
      <c r="M694" s="1">
        <v>6.25E-2</v>
      </c>
      <c r="N694" s="1">
        <v>2.35E-2</v>
      </c>
      <c r="O694" s="1">
        <v>3.49E-2</v>
      </c>
      <c r="P694" s="1">
        <v>2.0500000000000001E-2</v>
      </c>
      <c r="Q694" s="1">
        <v>5.0299999999999997E-2</v>
      </c>
      <c r="R694" s="1">
        <v>4.6899999999999997E-2</v>
      </c>
      <c r="S694" s="1">
        <v>4.2500000000000003E-2</v>
      </c>
      <c r="T694" s="1">
        <v>7.2999999999999995E-2</v>
      </c>
      <c r="U694" s="1">
        <v>9.5999999999999992E-3</v>
      </c>
      <c r="V694" s="1">
        <v>1.5900000000000001E-2</v>
      </c>
      <c r="W694" s="1">
        <v>0.92200000000000004</v>
      </c>
      <c r="X694" s="1">
        <v>6.25E-2</v>
      </c>
      <c r="Y694" s="1">
        <v>0.18659999999999999</v>
      </c>
      <c r="Z694" s="1" t="s">
        <v>1666</v>
      </c>
      <c r="AA694" s="1">
        <v>0.1242</v>
      </c>
      <c r="AB694" s="1">
        <v>851</v>
      </c>
    </row>
    <row r="695" spans="1:28" x14ac:dyDescent="0.3">
      <c r="A695" s="1">
        <v>694</v>
      </c>
      <c r="B695" s="1" t="s">
        <v>1678</v>
      </c>
      <c r="C695" s="1">
        <v>3.1899999999999998E-2</v>
      </c>
      <c r="D695" s="1">
        <v>7.0000000000000001E-3</v>
      </c>
      <c r="E695" s="1">
        <v>9.3399999999999997E-2</v>
      </c>
      <c r="F695" s="1">
        <v>3.15E-2</v>
      </c>
      <c r="G695" s="1">
        <v>1.8499999999999999E-2</v>
      </c>
      <c r="H695" s="1">
        <v>3.2899999999999999E-2</v>
      </c>
      <c r="I695" s="1">
        <v>1.9400000000000001E-2</v>
      </c>
      <c r="J695" s="1">
        <v>2.0799999999999999E-2</v>
      </c>
      <c r="K695" s="1">
        <v>3.7900000000000003E-2</v>
      </c>
      <c r="L695" s="1">
        <v>0.2482</v>
      </c>
      <c r="M695" s="1">
        <v>0.2167</v>
      </c>
      <c r="N695" s="1">
        <v>2.0199999999999999E-2</v>
      </c>
      <c r="O695" s="1">
        <v>4.7100000000000003E-2</v>
      </c>
      <c r="P695" s="1">
        <v>2.2200000000000001E-2</v>
      </c>
      <c r="Q695" s="1">
        <v>4.1099999999999998E-2</v>
      </c>
      <c r="R695" s="1">
        <v>3.5700000000000003E-2</v>
      </c>
      <c r="S695" s="1">
        <v>2.23E-2</v>
      </c>
      <c r="T695" s="1">
        <v>2.7300000000000001E-2</v>
      </c>
      <c r="U695" s="1">
        <v>5.1000000000000004E-3</v>
      </c>
      <c r="V695" s="1">
        <v>2.0799999999999999E-2</v>
      </c>
      <c r="W695" s="1">
        <v>0.8236</v>
      </c>
      <c r="X695" s="1">
        <v>4.7100000000000003E-2</v>
      </c>
      <c r="Y695" s="1">
        <v>0.2482</v>
      </c>
      <c r="Z695" s="1" t="s">
        <v>1675</v>
      </c>
      <c r="AA695" s="1">
        <v>0.2011</v>
      </c>
      <c r="AB695" s="1">
        <v>851</v>
      </c>
    </row>
    <row r="696" spans="1:28" x14ac:dyDescent="0.3">
      <c r="A696" s="1">
        <v>695</v>
      </c>
      <c r="B696" s="1" t="s">
        <v>1674</v>
      </c>
      <c r="C696" s="1">
        <v>3.5900000000000001E-2</v>
      </c>
      <c r="D696" s="1">
        <v>1.1599999999999999E-2</v>
      </c>
      <c r="E696" s="1">
        <v>5.5800000000000002E-2</v>
      </c>
      <c r="F696" s="1">
        <v>5.7299999999999997E-2</v>
      </c>
      <c r="G696" s="1">
        <v>1.5100000000000001E-2</v>
      </c>
      <c r="H696" s="1">
        <v>8.6800000000000002E-2</v>
      </c>
      <c r="I696" s="1">
        <v>1.5800000000000002E-2</v>
      </c>
      <c r="J696" s="1">
        <v>1.9099999999999999E-2</v>
      </c>
      <c r="K696" s="1">
        <v>6.54E-2</v>
      </c>
      <c r="L696" s="1">
        <v>3.44E-2</v>
      </c>
      <c r="M696" s="1">
        <v>1.3299999999999999E-2</v>
      </c>
      <c r="N696" s="1">
        <v>3.1699999999999999E-2</v>
      </c>
      <c r="O696" s="1">
        <v>1.6E-2</v>
      </c>
      <c r="P696" s="1">
        <v>3.2599999999999997E-2</v>
      </c>
      <c r="Q696" s="1">
        <v>0.1817</v>
      </c>
      <c r="R696" s="1">
        <v>2.4199999999999999E-2</v>
      </c>
      <c r="S696" s="1">
        <v>2.18E-2</v>
      </c>
      <c r="T696" s="1">
        <v>2.4299999999999999E-2</v>
      </c>
      <c r="U696" s="1">
        <v>0.2029</v>
      </c>
      <c r="V696" s="1">
        <v>5.4300000000000001E-2</v>
      </c>
      <c r="W696" s="1">
        <v>0.87019999999999997</v>
      </c>
      <c r="X696" s="1">
        <v>6.54E-2</v>
      </c>
      <c r="Y696" s="1">
        <v>0.2029</v>
      </c>
      <c r="Z696" s="1" t="s">
        <v>1684</v>
      </c>
      <c r="AA696" s="1">
        <v>0.13750000000000001</v>
      </c>
      <c r="AB696" s="1">
        <v>851</v>
      </c>
    </row>
    <row r="697" spans="1:28" x14ac:dyDescent="0.3">
      <c r="A697" s="1">
        <v>696</v>
      </c>
      <c r="B697" s="1" t="s">
        <v>1677</v>
      </c>
      <c r="C697" s="1">
        <v>3.78E-2</v>
      </c>
      <c r="D697" s="1">
        <v>6.6E-3</v>
      </c>
      <c r="E697" s="1">
        <v>7.3999999999999996E-2</v>
      </c>
      <c r="F697" s="1">
        <v>0.19309999999999999</v>
      </c>
      <c r="G697" s="1">
        <v>3.2599999999999997E-2</v>
      </c>
      <c r="H697" s="1">
        <v>7.8899999999999998E-2</v>
      </c>
      <c r="I697" s="1">
        <v>3.8800000000000001E-2</v>
      </c>
      <c r="J697" s="1">
        <v>1.9199999999999998E-2</v>
      </c>
      <c r="K697" s="1">
        <v>6.1499999999999999E-2</v>
      </c>
      <c r="L697" s="1">
        <v>3.8300000000000001E-2</v>
      </c>
      <c r="M697" s="1">
        <v>9.1999999999999998E-3</v>
      </c>
      <c r="N697" s="1">
        <v>0.1368</v>
      </c>
      <c r="O697" s="1">
        <v>2.64E-2</v>
      </c>
      <c r="P697" s="1">
        <v>4.24E-2</v>
      </c>
      <c r="Q697" s="1">
        <v>3.7499999999999999E-2</v>
      </c>
      <c r="R697" s="1">
        <v>6.8699999999999997E-2</v>
      </c>
      <c r="S697" s="1">
        <v>4.1799999999999997E-2</v>
      </c>
      <c r="T697" s="1">
        <v>2.52E-2</v>
      </c>
      <c r="U697" s="1">
        <v>4.1999999999999997E-3</v>
      </c>
      <c r="V697" s="1">
        <v>2.7E-2</v>
      </c>
      <c r="W697" s="1">
        <v>0.89319999999999999</v>
      </c>
      <c r="X697" s="1">
        <v>0.1368</v>
      </c>
      <c r="Y697" s="1">
        <v>0.19309999999999999</v>
      </c>
      <c r="Z697" s="1" t="s">
        <v>1669</v>
      </c>
      <c r="AA697" s="1">
        <v>5.6300000000000003E-2</v>
      </c>
      <c r="AB697" s="1">
        <v>851</v>
      </c>
    </row>
    <row r="698" spans="1:28" x14ac:dyDescent="0.3">
      <c r="A698" s="1">
        <v>697</v>
      </c>
      <c r="B698" s="1" t="s">
        <v>1673</v>
      </c>
      <c r="C698" s="1">
        <v>3.7699999999999997E-2</v>
      </c>
      <c r="D698" s="1">
        <v>5.7999999999999996E-3</v>
      </c>
      <c r="E698" s="1">
        <v>2.6100000000000002E-2</v>
      </c>
      <c r="F698" s="1">
        <v>5.6800000000000003E-2</v>
      </c>
      <c r="G698" s="1">
        <v>4.1000000000000003E-3</v>
      </c>
      <c r="H698" s="1">
        <v>2.1999999999999999E-2</v>
      </c>
      <c r="I698" s="1">
        <v>7.9000000000000008E-3</v>
      </c>
      <c r="J698" s="1">
        <v>3.5499999999999997E-2</v>
      </c>
      <c r="K698" s="1">
        <v>1.6899999999999998E-2</v>
      </c>
      <c r="L698" s="1">
        <v>1.9800000000000002E-2</v>
      </c>
      <c r="M698" s="1">
        <v>2.8999999999999998E-3</v>
      </c>
      <c r="N698" s="1">
        <v>2.6599999999999999E-2</v>
      </c>
      <c r="O698" s="1">
        <v>6.3E-3</v>
      </c>
      <c r="P698" s="1">
        <v>1.2200000000000001E-2</v>
      </c>
      <c r="Q698" s="1">
        <v>4.1099999999999998E-2</v>
      </c>
      <c r="R698" s="1">
        <v>0.1583</v>
      </c>
      <c r="S698" s="1">
        <v>0.47260000000000002</v>
      </c>
      <c r="T698" s="1">
        <v>3.5000000000000001E-3</v>
      </c>
      <c r="U698" s="1">
        <v>4.0000000000000002E-4</v>
      </c>
      <c r="V698" s="1">
        <v>4.3299999999999998E-2</v>
      </c>
      <c r="W698" s="1">
        <v>0.65329999999999999</v>
      </c>
      <c r="X698" s="1">
        <v>3.5499999999999997E-2</v>
      </c>
      <c r="Y698" s="1">
        <v>0.47260000000000002</v>
      </c>
      <c r="Z698" s="1" t="s">
        <v>1682</v>
      </c>
      <c r="AA698" s="1">
        <v>0.43709999999999999</v>
      </c>
      <c r="AB698" s="1">
        <v>851</v>
      </c>
    </row>
    <row r="699" spans="1:28" x14ac:dyDescent="0.3">
      <c r="A699" s="1">
        <v>698</v>
      </c>
      <c r="B699" s="1" t="s">
        <v>1677</v>
      </c>
      <c r="C699" s="1">
        <v>2.2200000000000001E-2</v>
      </c>
      <c r="D699" s="1">
        <v>1.1900000000000001E-2</v>
      </c>
      <c r="E699" s="1">
        <v>6.3500000000000001E-2</v>
      </c>
      <c r="F699" s="1">
        <v>1.18E-2</v>
      </c>
      <c r="G699" s="1">
        <v>1.1999999999999999E-3</v>
      </c>
      <c r="H699" s="1">
        <v>1.01E-2</v>
      </c>
      <c r="I699" s="1">
        <v>1.21E-2</v>
      </c>
      <c r="J699" s="1">
        <v>2.8999999999999998E-3</v>
      </c>
      <c r="K699" s="1">
        <v>4.9799999999999997E-2</v>
      </c>
      <c r="L699" s="1">
        <v>7.0000000000000001E-3</v>
      </c>
      <c r="M699" s="1">
        <v>1.6000000000000001E-3</v>
      </c>
      <c r="N699" s="1">
        <v>0.5111</v>
      </c>
      <c r="O699" s="1">
        <v>2.9600000000000001E-2</v>
      </c>
      <c r="P699" s="1">
        <v>9.4200000000000006E-2</v>
      </c>
      <c r="Q699" s="1">
        <v>9.4000000000000004E-3</v>
      </c>
      <c r="R699" s="1">
        <v>9.3299999999999994E-2</v>
      </c>
      <c r="S699" s="1">
        <v>5.67E-2</v>
      </c>
      <c r="T699" s="1">
        <v>4.1000000000000003E-3</v>
      </c>
      <c r="U699" s="1">
        <v>4.0000000000000002E-4</v>
      </c>
      <c r="V699" s="1">
        <v>6.8999999999999999E-3</v>
      </c>
      <c r="W699" s="1">
        <v>0.61499999999999999</v>
      </c>
      <c r="X699" s="1">
        <v>0.5111</v>
      </c>
      <c r="Y699" s="1">
        <v>0.5111</v>
      </c>
      <c r="Z699" s="1" t="s">
        <v>1677</v>
      </c>
      <c r="AA699" s="1">
        <v>0</v>
      </c>
      <c r="AB699" s="1">
        <v>851</v>
      </c>
    </row>
    <row r="700" spans="1:28" x14ac:dyDescent="0.3">
      <c r="A700" s="1">
        <v>699</v>
      </c>
      <c r="B700" s="1" t="s">
        <v>1680</v>
      </c>
      <c r="C700" s="1">
        <v>2.07E-2</v>
      </c>
      <c r="D700" s="1">
        <v>1.6799999999999999E-2</v>
      </c>
      <c r="E700" s="1">
        <v>0.126</v>
      </c>
      <c r="F700" s="1">
        <v>7.8799999999999995E-2</v>
      </c>
      <c r="G700" s="1">
        <v>9.7000000000000003E-3</v>
      </c>
      <c r="H700" s="1">
        <v>1.1900000000000001E-2</v>
      </c>
      <c r="I700" s="1">
        <v>2.4E-2</v>
      </c>
      <c r="J700" s="1">
        <v>1.8200000000000001E-2</v>
      </c>
      <c r="K700" s="1">
        <v>7.9600000000000004E-2</v>
      </c>
      <c r="L700" s="1">
        <v>0.1032</v>
      </c>
      <c r="M700" s="1">
        <v>7.2300000000000003E-2</v>
      </c>
      <c r="N700" s="1">
        <v>7.1800000000000003E-2</v>
      </c>
      <c r="O700" s="1">
        <v>1.2500000000000001E-2</v>
      </c>
      <c r="P700" s="1">
        <v>5.9900000000000002E-2</v>
      </c>
      <c r="Q700" s="1">
        <v>0.1918</v>
      </c>
      <c r="R700" s="1">
        <v>2.8500000000000001E-2</v>
      </c>
      <c r="S700" s="1">
        <v>4.3E-3</v>
      </c>
      <c r="T700" s="1">
        <v>1.4E-2</v>
      </c>
      <c r="U700" s="1">
        <v>1.6000000000000001E-3</v>
      </c>
      <c r="V700" s="1">
        <v>5.4300000000000001E-2</v>
      </c>
      <c r="W700" s="1">
        <v>0.86060000000000003</v>
      </c>
      <c r="X700" s="1">
        <v>0.1918</v>
      </c>
      <c r="Y700" s="1">
        <v>0.1918</v>
      </c>
      <c r="Z700" s="1" t="s">
        <v>1680</v>
      </c>
      <c r="AA700" s="1">
        <v>0</v>
      </c>
      <c r="AB700" s="1">
        <v>851</v>
      </c>
    </row>
    <row r="701" spans="1:28" x14ac:dyDescent="0.3">
      <c r="A701" s="1">
        <v>700</v>
      </c>
      <c r="B701" s="1" t="s">
        <v>1677</v>
      </c>
      <c r="C701" s="1">
        <v>3.3999999999999998E-3</v>
      </c>
      <c r="D701" s="1">
        <v>6.9999999999999999E-4</v>
      </c>
      <c r="E701" s="1">
        <v>3.5999999999999999E-3</v>
      </c>
      <c r="F701" s="1">
        <v>1.8E-3</v>
      </c>
      <c r="G701" s="1">
        <v>1.1999999999999999E-3</v>
      </c>
      <c r="H701" s="1">
        <v>7.4000000000000003E-3</v>
      </c>
      <c r="I701" s="1">
        <v>1.1000000000000001E-3</v>
      </c>
      <c r="J701" s="1">
        <v>6.1000000000000004E-3</v>
      </c>
      <c r="K701" s="1">
        <v>2E-3</v>
      </c>
      <c r="L701" s="1">
        <v>1.04E-2</v>
      </c>
      <c r="M701" s="1">
        <v>6.9999999999999999E-4</v>
      </c>
      <c r="N701" s="1">
        <v>0.84570000000000001</v>
      </c>
      <c r="O701" s="1">
        <v>1.4E-3</v>
      </c>
      <c r="P701" s="1">
        <v>1.2999999999999999E-3</v>
      </c>
      <c r="Q701" s="1">
        <v>4.1999999999999997E-3</v>
      </c>
      <c r="R701" s="1">
        <v>1.18E-2</v>
      </c>
      <c r="S701" s="1">
        <v>4.6300000000000001E-2</v>
      </c>
      <c r="T701" s="1">
        <v>4.9099999999999998E-2</v>
      </c>
      <c r="U701" s="1">
        <v>4.0000000000000002E-4</v>
      </c>
      <c r="V701" s="1">
        <v>1.1000000000000001E-3</v>
      </c>
      <c r="W701" s="1">
        <v>0.24740000000000001</v>
      </c>
      <c r="X701" s="1">
        <v>0.84570000000000001</v>
      </c>
      <c r="Y701" s="1">
        <v>0.84570000000000001</v>
      </c>
      <c r="Z701" s="1" t="s">
        <v>1677</v>
      </c>
      <c r="AA701" s="1">
        <v>0</v>
      </c>
      <c r="AB701" s="1">
        <v>851</v>
      </c>
    </row>
    <row r="702" spans="1:28" x14ac:dyDescent="0.3">
      <c r="A702" s="1">
        <v>701</v>
      </c>
      <c r="B702" s="1" t="s">
        <v>1670</v>
      </c>
      <c r="C702" s="1">
        <v>2.3999999999999998E-3</v>
      </c>
      <c r="D702" s="1">
        <v>5.9999999999999995E-4</v>
      </c>
      <c r="E702" s="1">
        <v>1.4E-3</v>
      </c>
      <c r="F702" s="1">
        <v>1.6999999999999999E-3</v>
      </c>
      <c r="G702" s="1">
        <v>0.49709999999999999</v>
      </c>
      <c r="H702" s="1">
        <v>2E-3</v>
      </c>
      <c r="I702" s="1">
        <v>5.9999999999999995E-4</v>
      </c>
      <c r="J702" s="1">
        <v>1.9E-2</v>
      </c>
      <c r="K702" s="1">
        <v>1.6000000000000001E-3</v>
      </c>
      <c r="L702" s="1">
        <v>0.44240000000000002</v>
      </c>
      <c r="M702" s="1">
        <v>1.5299999999999999E-2</v>
      </c>
      <c r="N702" s="1">
        <v>1.1999999999999999E-3</v>
      </c>
      <c r="O702" s="1">
        <v>1.4E-3</v>
      </c>
      <c r="P702" s="1">
        <v>1.1999999999999999E-3</v>
      </c>
      <c r="Q702" s="1">
        <v>1.4E-3</v>
      </c>
      <c r="R702" s="1">
        <v>2.7000000000000001E-3</v>
      </c>
      <c r="S702" s="1">
        <v>3.5000000000000001E-3</v>
      </c>
      <c r="T702" s="1">
        <v>2.8999999999999998E-3</v>
      </c>
      <c r="U702" s="1">
        <v>5.0000000000000001E-4</v>
      </c>
      <c r="V702" s="1">
        <v>1E-3</v>
      </c>
      <c r="W702" s="1">
        <v>0.33779999999999999</v>
      </c>
      <c r="X702" s="1">
        <v>0.49709999999999999</v>
      </c>
      <c r="Y702" s="1">
        <v>0.49709999999999999</v>
      </c>
      <c r="Z702" s="1" t="s">
        <v>1670</v>
      </c>
      <c r="AA702" s="1">
        <v>0</v>
      </c>
      <c r="AB702" s="1">
        <v>851</v>
      </c>
    </row>
    <row r="703" spans="1:28" x14ac:dyDescent="0.3">
      <c r="A703" s="1">
        <v>702</v>
      </c>
      <c r="B703" s="1" t="s">
        <v>1676</v>
      </c>
      <c r="C703" s="1">
        <v>1.0500000000000001E-2</v>
      </c>
      <c r="D703" s="1">
        <v>5.9999999999999995E-4</v>
      </c>
      <c r="E703" s="1">
        <v>5.7000000000000002E-3</v>
      </c>
      <c r="F703" s="1">
        <v>1.8E-3</v>
      </c>
      <c r="G703" s="1">
        <v>1.1000000000000001E-3</v>
      </c>
      <c r="H703" s="1">
        <v>2E-3</v>
      </c>
      <c r="I703" s="1">
        <v>1E-3</v>
      </c>
      <c r="J703" s="1">
        <v>2.7900000000000001E-2</v>
      </c>
      <c r="K703" s="1">
        <v>3.3E-3</v>
      </c>
      <c r="L703" s="1">
        <v>4.8999999999999998E-3</v>
      </c>
      <c r="M703" s="1">
        <v>0.8165</v>
      </c>
      <c r="N703" s="1">
        <v>3.04E-2</v>
      </c>
      <c r="O703" s="1">
        <v>1.4E-3</v>
      </c>
      <c r="P703" s="1">
        <v>5.3900000000000003E-2</v>
      </c>
      <c r="Q703" s="1">
        <v>8.6E-3</v>
      </c>
      <c r="R703" s="1">
        <v>1.4200000000000001E-2</v>
      </c>
      <c r="S703" s="1">
        <v>1.1299999999999999E-2</v>
      </c>
      <c r="T703" s="1">
        <v>2.7000000000000001E-3</v>
      </c>
      <c r="U703" s="1">
        <v>4.0000000000000002E-4</v>
      </c>
      <c r="V703" s="1">
        <v>2E-3</v>
      </c>
      <c r="W703" s="1">
        <v>0.29570000000000002</v>
      </c>
      <c r="X703" s="1">
        <v>0.8165</v>
      </c>
      <c r="Y703" s="1">
        <v>0.8165</v>
      </c>
      <c r="Z703" s="1" t="s">
        <v>1676</v>
      </c>
      <c r="AA703" s="1">
        <v>0</v>
      </c>
      <c r="AB703" s="1">
        <v>851</v>
      </c>
    </row>
    <row r="704" spans="1:28" x14ac:dyDescent="0.3">
      <c r="A704" s="1">
        <v>703</v>
      </c>
      <c r="B704" s="1" t="s">
        <v>1679</v>
      </c>
      <c r="C704" s="1">
        <v>4.4000000000000003E-3</v>
      </c>
      <c r="D704" s="1">
        <v>5.9999999999999995E-4</v>
      </c>
      <c r="E704" s="1">
        <v>1.5E-3</v>
      </c>
      <c r="F704" s="1">
        <v>0.3669</v>
      </c>
      <c r="G704" s="1">
        <v>4.7999999999999996E-3</v>
      </c>
      <c r="H704" s="1">
        <v>5.7000000000000002E-3</v>
      </c>
      <c r="I704" s="1">
        <v>7.9000000000000008E-3</v>
      </c>
      <c r="J704" s="1">
        <v>2.2000000000000001E-3</v>
      </c>
      <c r="K704" s="1">
        <v>1.0500000000000001E-2</v>
      </c>
      <c r="L704" s="1">
        <v>2.5999999999999999E-3</v>
      </c>
      <c r="M704" s="1">
        <v>5.4999999999999997E-3</v>
      </c>
      <c r="N704" s="1">
        <v>1.4E-3</v>
      </c>
      <c r="O704" s="1">
        <v>1.4E-3</v>
      </c>
      <c r="P704" s="1">
        <v>0.52049999999999996</v>
      </c>
      <c r="Q704" s="1">
        <v>2.58E-2</v>
      </c>
      <c r="R704" s="1">
        <v>2.8199999999999999E-2</v>
      </c>
      <c r="S704" s="1">
        <v>2.8999999999999998E-3</v>
      </c>
      <c r="T704" s="1">
        <v>4.7999999999999996E-3</v>
      </c>
      <c r="U704" s="1">
        <v>1.4E-3</v>
      </c>
      <c r="V704" s="1">
        <v>1E-3</v>
      </c>
      <c r="W704" s="1">
        <v>0.40610000000000002</v>
      </c>
      <c r="X704" s="1">
        <v>0.52049999999999996</v>
      </c>
      <c r="Y704" s="1">
        <v>0.52049999999999996</v>
      </c>
      <c r="Z704" s="1" t="s">
        <v>1679</v>
      </c>
      <c r="AA704" s="1">
        <v>0</v>
      </c>
      <c r="AB704" s="1">
        <v>851</v>
      </c>
    </row>
    <row r="705" spans="1:28" x14ac:dyDescent="0.3">
      <c r="A705" s="1">
        <v>704</v>
      </c>
      <c r="B705" s="1" t="s">
        <v>1675</v>
      </c>
      <c r="C705" s="1">
        <v>2.5600000000000001E-2</v>
      </c>
      <c r="D705" s="1">
        <v>6.9999999999999999E-4</v>
      </c>
      <c r="E705" s="1">
        <v>1.4E-3</v>
      </c>
      <c r="F705" s="1">
        <v>1.6999999999999999E-3</v>
      </c>
      <c r="G705" s="1">
        <v>3.3999999999999998E-3</v>
      </c>
      <c r="H705" s="1">
        <v>2E-3</v>
      </c>
      <c r="I705" s="1">
        <v>6.9999999999999999E-4</v>
      </c>
      <c r="J705" s="1">
        <v>0.39689999999999998</v>
      </c>
      <c r="K705" s="1">
        <v>1.6000000000000001E-3</v>
      </c>
      <c r="L705" s="1">
        <v>0.45469999999999999</v>
      </c>
      <c r="M705" s="1">
        <v>3.5999999999999999E-3</v>
      </c>
      <c r="N705" s="1">
        <v>1.1999999999999999E-3</v>
      </c>
      <c r="O705" s="1">
        <v>1.4E-3</v>
      </c>
      <c r="P705" s="1">
        <v>1.1999999999999999E-3</v>
      </c>
      <c r="Q705" s="1">
        <v>1.4E-3</v>
      </c>
      <c r="R705" s="1">
        <v>1.9E-3</v>
      </c>
      <c r="S705" s="1">
        <v>8.3999999999999995E-3</v>
      </c>
      <c r="T705" s="1">
        <v>8.6999999999999994E-2</v>
      </c>
      <c r="U705" s="1">
        <v>5.0000000000000001E-4</v>
      </c>
      <c r="V705" s="1">
        <v>4.7999999999999996E-3</v>
      </c>
      <c r="W705" s="1">
        <v>0.4138</v>
      </c>
      <c r="X705" s="1">
        <v>0.45469999999999999</v>
      </c>
      <c r="Y705" s="1">
        <v>0.45469999999999999</v>
      </c>
      <c r="Z705" s="1" t="s">
        <v>1675</v>
      </c>
      <c r="AA705" s="1">
        <v>0</v>
      </c>
      <c r="AB705" s="1">
        <v>851</v>
      </c>
    </row>
    <row r="706" spans="1:28" x14ac:dyDescent="0.3">
      <c r="A706" s="1">
        <v>705</v>
      </c>
      <c r="B706" s="1" t="s">
        <v>1673</v>
      </c>
      <c r="C706" s="1">
        <v>2.5999999999999999E-3</v>
      </c>
      <c r="D706" s="1">
        <v>6.9999999999999999E-4</v>
      </c>
      <c r="E706" s="1">
        <v>1.4E-3</v>
      </c>
      <c r="F706" s="1">
        <v>1.6999999999999999E-3</v>
      </c>
      <c r="G706" s="1">
        <v>2E-3</v>
      </c>
      <c r="H706" s="1">
        <v>2.0999999999999999E-3</v>
      </c>
      <c r="I706" s="1">
        <v>6.9999999999999999E-4</v>
      </c>
      <c r="J706" s="1">
        <v>0.38390000000000002</v>
      </c>
      <c r="K706" s="1">
        <v>1.6999999999999999E-3</v>
      </c>
      <c r="L706" s="1">
        <v>0.39450000000000002</v>
      </c>
      <c r="M706" s="1">
        <v>3.9300000000000002E-2</v>
      </c>
      <c r="N706" s="1">
        <v>1.1999999999999999E-3</v>
      </c>
      <c r="O706" s="1">
        <v>1.5E-3</v>
      </c>
      <c r="P706" s="1">
        <v>4.2900000000000001E-2</v>
      </c>
      <c r="Q706" s="1">
        <v>9.1000000000000004E-3</v>
      </c>
      <c r="R706" s="1">
        <v>2E-3</v>
      </c>
      <c r="S706" s="1">
        <v>3.3E-3</v>
      </c>
      <c r="T706" s="1">
        <v>0.1011</v>
      </c>
      <c r="U706" s="1">
        <v>5.0000000000000001E-4</v>
      </c>
      <c r="V706" s="1">
        <v>8.0000000000000002E-3</v>
      </c>
      <c r="W706" s="1">
        <v>0.4819</v>
      </c>
      <c r="X706" s="1">
        <v>0.38390000000000002</v>
      </c>
      <c r="Y706" s="1">
        <v>0.39450000000000002</v>
      </c>
      <c r="Z706" s="1" t="s">
        <v>1675</v>
      </c>
      <c r="AA706" s="1">
        <v>1.06E-2</v>
      </c>
      <c r="AB706" s="1">
        <v>851</v>
      </c>
    </row>
    <row r="707" spans="1:28" x14ac:dyDescent="0.3">
      <c r="A707" s="1">
        <v>706</v>
      </c>
      <c r="B707" s="1" t="s">
        <v>1677</v>
      </c>
      <c r="C707" s="1">
        <v>5.96E-2</v>
      </c>
      <c r="D707" s="1">
        <v>8.0000000000000004E-4</v>
      </c>
      <c r="E707" s="1">
        <v>4.7999999999999996E-3</v>
      </c>
      <c r="F707" s="1">
        <v>2.6499999999999999E-2</v>
      </c>
      <c r="G707" s="1">
        <v>1.2699999999999999E-2</v>
      </c>
      <c r="H707" s="1">
        <v>3.15E-2</v>
      </c>
      <c r="I707" s="1">
        <v>8.1100000000000005E-2</v>
      </c>
      <c r="J707" s="1">
        <v>1.8E-3</v>
      </c>
      <c r="K707" s="1">
        <v>2.6200000000000001E-2</v>
      </c>
      <c r="L707" s="1">
        <v>2.8E-3</v>
      </c>
      <c r="M707" s="1">
        <v>1.6000000000000001E-3</v>
      </c>
      <c r="N707" s="1">
        <v>0.26869999999999999</v>
      </c>
      <c r="O707" s="1">
        <v>1.6999999999999999E-3</v>
      </c>
      <c r="P707" s="1">
        <v>1.18E-2</v>
      </c>
      <c r="Q707" s="1">
        <v>4.4299999999999999E-2</v>
      </c>
      <c r="R707" s="1">
        <v>0.29709999999999998</v>
      </c>
      <c r="S707" s="1">
        <v>0.1022</v>
      </c>
      <c r="T707" s="1">
        <v>5.7999999999999996E-3</v>
      </c>
      <c r="U707" s="1">
        <v>4.0000000000000002E-4</v>
      </c>
      <c r="V707" s="1">
        <v>1.8700000000000001E-2</v>
      </c>
      <c r="W707" s="1">
        <v>0.68530000000000002</v>
      </c>
      <c r="X707" s="1">
        <v>0.26869999999999999</v>
      </c>
      <c r="Y707" s="1">
        <v>0.29709999999999998</v>
      </c>
      <c r="Z707" s="1" t="s">
        <v>1681</v>
      </c>
      <c r="AA707" s="1">
        <v>2.8400000000000002E-2</v>
      </c>
      <c r="AB707" s="1">
        <v>851</v>
      </c>
    </row>
    <row r="708" spans="1:28" x14ac:dyDescent="0.3">
      <c r="A708" s="1">
        <v>707</v>
      </c>
      <c r="B708" s="1" t="s">
        <v>1668</v>
      </c>
      <c r="C708" s="1">
        <v>1.41E-2</v>
      </c>
      <c r="D708" s="1">
        <v>1.8E-3</v>
      </c>
      <c r="E708" s="1">
        <v>0.40550000000000003</v>
      </c>
      <c r="F708" s="1">
        <v>6.3100000000000003E-2</v>
      </c>
      <c r="G708" s="1">
        <v>2.2000000000000001E-3</v>
      </c>
      <c r="H708" s="1">
        <v>2.7900000000000001E-2</v>
      </c>
      <c r="I708" s="1">
        <v>3.5999999999999999E-3</v>
      </c>
      <c r="J708" s="1">
        <v>3.0000000000000001E-3</v>
      </c>
      <c r="K708" s="1">
        <v>7.0800000000000002E-2</v>
      </c>
      <c r="L708" s="1">
        <v>1.2200000000000001E-2</v>
      </c>
      <c r="M708" s="1">
        <v>3.0000000000000001E-3</v>
      </c>
      <c r="N708" s="1">
        <v>0.109</v>
      </c>
      <c r="O708" s="1">
        <v>6.3E-3</v>
      </c>
      <c r="P708" s="1">
        <v>7.51E-2</v>
      </c>
      <c r="Q708" s="1">
        <v>3.5000000000000003E-2</v>
      </c>
      <c r="R708" s="1">
        <v>0.14019999999999999</v>
      </c>
      <c r="S708" s="1">
        <v>1.3899999999999999E-2</v>
      </c>
      <c r="T708" s="1">
        <v>8.8999999999999999E-3</v>
      </c>
      <c r="U708" s="1">
        <v>5.0000000000000001E-4</v>
      </c>
      <c r="V708" s="1">
        <v>3.8E-3</v>
      </c>
      <c r="W708" s="1">
        <v>0.67059999999999997</v>
      </c>
      <c r="X708" s="1">
        <v>0.40550000000000003</v>
      </c>
      <c r="Y708" s="1">
        <v>0.40550000000000003</v>
      </c>
      <c r="Z708" s="1" t="s">
        <v>1668</v>
      </c>
      <c r="AA708" s="1">
        <v>0</v>
      </c>
      <c r="AB708" s="1">
        <v>851</v>
      </c>
    </row>
    <row r="709" spans="1:28" x14ac:dyDescent="0.3">
      <c r="A709" s="1">
        <v>708</v>
      </c>
      <c r="B709" s="1" t="s">
        <v>1683</v>
      </c>
      <c r="C709" s="1">
        <v>3.95E-2</v>
      </c>
      <c r="D709" s="1">
        <v>6.0000000000000001E-3</v>
      </c>
      <c r="E709" s="1">
        <v>0.27060000000000001</v>
      </c>
      <c r="F709" s="1">
        <v>0.155</v>
      </c>
      <c r="G709" s="1">
        <v>0.01</v>
      </c>
      <c r="H709" s="1">
        <v>2.64E-2</v>
      </c>
      <c r="I709" s="1">
        <v>7.9000000000000008E-3</v>
      </c>
      <c r="J709" s="1">
        <v>1.2999999999999999E-2</v>
      </c>
      <c r="K709" s="1">
        <v>0.1024</v>
      </c>
      <c r="L709" s="1">
        <v>2.3699999999999999E-2</v>
      </c>
      <c r="M709" s="1">
        <v>6.0000000000000001E-3</v>
      </c>
      <c r="N709" s="1">
        <v>3.6400000000000002E-2</v>
      </c>
      <c r="O709" s="1">
        <v>0.12039999999999999</v>
      </c>
      <c r="P709" s="1">
        <v>2.2700000000000001E-2</v>
      </c>
      <c r="Q709" s="1">
        <v>2.3800000000000002E-2</v>
      </c>
      <c r="R709" s="1">
        <v>7.3300000000000004E-2</v>
      </c>
      <c r="S709" s="1">
        <v>3.2500000000000001E-2</v>
      </c>
      <c r="T709" s="1">
        <v>1.8599999999999998E-2</v>
      </c>
      <c r="U709" s="1">
        <v>3.5000000000000001E-3</v>
      </c>
      <c r="V709" s="1">
        <v>8.2000000000000007E-3</v>
      </c>
      <c r="W709" s="1">
        <v>0.79359999999999997</v>
      </c>
      <c r="X709" s="1">
        <v>1.8599999999999998E-2</v>
      </c>
      <c r="Y709" s="1">
        <v>0.27060000000000001</v>
      </c>
      <c r="Z709" s="1" t="s">
        <v>1668</v>
      </c>
      <c r="AA709" s="1">
        <v>0.252</v>
      </c>
      <c r="AB709" s="1">
        <v>851</v>
      </c>
    </row>
    <row r="710" spans="1:28" x14ac:dyDescent="0.3">
      <c r="A710" s="1">
        <v>709</v>
      </c>
      <c r="B710" s="1" t="s">
        <v>1681</v>
      </c>
      <c r="C710" s="1">
        <v>4.58E-2</v>
      </c>
      <c r="D710" s="1">
        <v>7.1999999999999998E-3</v>
      </c>
      <c r="E710" s="1">
        <v>7.0699999999999999E-2</v>
      </c>
      <c r="F710" s="1">
        <v>8.0199999999999994E-2</v>
      </c>
      <c r="G710" s="1">
        <v>1.18E-2</v>
      </c>
      <c r="H710" s="1">
        <v>5.7700000000000001E-2</v>
      </c>
      <c r="I710" s="1">
        <v>2.2499999999999999E-2</v>
      </c>
      <c r="J710" s="1">
        <v>1.66E-2</v>
      </c>
      <c r="K710" s="1">
        <v>0.1837</v>
      </c>
      <c r="L710" s="1">
        <v>3.5099999999999999E-2</v>
      </c>
      <c r="M710" s="1">
        <v>1.04E-2</v>
      </c>
      <c r="N710" s="1">
        <v>9.0200000000000002E-2</v>
      </c>
      <c r="O710" s="1">
        <v>1.6299999999999999E-2</v>
      </c>
      <c r="P710" s="1">
        <v>5.67E-2</v>
      </c>
      <c r="Q710" s="1">
        <v>0.10199999999999999</v>
      </c>
      <c r="R710" s="1">
        <v>7.9899999999999999E-2</v>
      </c>
      <c r="S710" s="1">
        <v>6.4399999999999999E-2</v>
      </c>
      <c r="T710" s="1">
        <v>3.09E-2</v>
      </c>
      <c r="U710" s="1">
        <v>4.1999999999999997E-3</v>
      </c>
      <c r="V710" s="1">
        <v>1.38E-2</v>
      </c>
      <c r="W710" s="1">
        <v>0.8881</v>
      </c>
      <c r="X710" s="1">
        <v>7.9899999999999999E-2</v>
      </c>
      <c r="Y710" s="1">
        <v>0.1837</v>
      </c>
      <c r="Z710" s="1" t="s">
        <v>1674</v>
      </c>
      <c r="AA710" s="1">
        <v>0.1038</v>
      </c>
      <c r="AB710" s="1">
        <v>851</v>
      </c>
    </row>
    <row r="711" spans="1:28" x14ac:dyDescent="0.3">
      <c r="A711" s="1">
        <v>710</v>
      </c>
      <c r="B711" s="1" t="s">
        <v>1675</v>
      </c>
      <c r="C711" s="1">
        <v>2.0400000000000001E-2</v>
      </c>
      <c r="D711" s="1">
        <v>5.3E-3</v>
      </c>
      <c r="E711" s="1">
        <v>1.3599999999999999E-2</v>
      </c>
      <c r="F711" s="1">
        <v>2.3400000000000001E-2</v>
      </c>
      <c r="G711" s="1">
        <v>0.1328</v>
      </c>
      <c r="H711" s="1">
        <v>2.1999999999999999E-2</v>
      </c>
      <c r="I711" s="1">
        <v>1.24E-2</v>
      </c>
      <c r="J711" s="1">
        <v>1.8100000000000002E-2</v>
      </c>
      <c r="K711" s="1">
        <v>2.5000000000000001E-2</v>
      </c>
      <c r="L711" s="1">
        <v>0.27250000000000002</v>
      </c>
      <c r="M711" s="1">
        <v>1.1900000000000001E-2</v>
      </c>
      <c r="N711" s="1">
        <v>1.9599999999999999E-2</v>
      </c>
      <c r="O711" s="1">
        <v>1.32E-2</v>
      </c>
      <c r="P711" s="1">
        <v>1.0800000000000001E-2</v>
      </c>
      <c r="Q711" s="1">
        <v>1.38E-2</v>
      </c>
      <c r="R711" s="1">
        <v>2.92E-2</v>
      </c>
      <c r="S711" s="1">
        <v>1.7100000000000001E-2</v>
      </c>
      <c r="T711" s="1">
        <v>2.0799999999999999E-2</v>
      </c>
      <c r="U711" s="1">
        <v>4.3E-3</v>
      </c>
      <c r="V711" s="1">
        <v>0.31380000000000002</v>
      </c>
      <c r="W711" s="1">
        <v>0.70579999999999998</v>
      </c>
      <c r="X711" s="1">
        <v>0.27250000000000002</v>
      </c>
      <c r="Y711" s="1">
        <v>0.31380000000000002</v>
      </c>
      <c r="Z711" s="1" t="s">
        <v>1685</v>
      </c>
      <c r="AA711" s="1">
        <v>4.1300000000000003E-2</v>
      </c>
      <c r="AB711" s="1">
        <v>851</v>
      </c>
    </row>
    <row r="712" spans="1:28" x14ac:dyDescent="0.3">
      <c r="A712" s="1">
        <v>711</v>
      </c>
      <c r="B712" s="1" t="s">
        <v>1681</v>
      </c>
      <c r="C712" s="1">
        <v>3.4299999999999997E-2</v>
      </c>
      <c r="D712" s="1">
        <v>1.8E-3</v>
      </c>
      <c r="E712" s="1">
        <v>0.13619999999999999</v>
      </c>
      <c r="F712" s="1">
        <v>7.9600000000000004E-2</v>
      </c>
      <c r="G712" s="1">
        <v>2.5999999999999999E-3</v>
      </c>
      <c r="H712" s="1">
        <v>0.20030000000000001</v>
      </c>
      <c r="I712" s="1">
        <v>1.6199999999999999E-2</v>
      </c>
      <c r="J712" s="1">
        <v>4.4000000000000003E-3</v>
      </c>
      <c r="K712" s="1">
        <v>3.5099999999999999E-2</v>
      </c>
      <c r="L712" s="1">
        <v>1.23E-2</v>
      </c>
      <c r="M712" s="1">
        <v>2.5000000000000001E-3</v>
      </c>
      <c r="N712" s="1">
        <v>6.9800000000000001E-2</v>
      </c>
      <c r="O712" s="1">
        <v>1.1900000000000001E-2</v>
      </c>
      <c r="P712" s="1">
        <v>2.4299999999999999E-2</v>
      </c>
      <c r="Q712" s="1">
        <v>1.5599999999999999E-2</v>
      </c>
      <c r="R712" s="1">
        <v>0.17280000000000001</v>
      </c>
      <c r="S712" s="1">
        <v>0.14710000000000001</v>
      </c>
      <c r="T712" s="1">
        <v>3.1E-2</v>
      </c>
      <c r="U712" s="1">
        <v>5.9999999999999995E-4</v>
      </c>
      <c r="V712" s="1">
        <v>1.5E-3</v>
      </c>
      <c r="W712" s="1">
        <v>0.77310000000000001</v>
      </c>
      <c r="X712" s="1">
        <v>0.17280000000000001</v>
      </c>
      <c r="Y712" s="1">
        <v>0.20030000000000001</v>
      </c>
      <c r="Z712" s="1" t="s">
        <v>1671</v>
      </c>
      <c r="AA712" s="1">
        <v>2.76E-2</v>
      </c>
      <c r="AB712" s="1">
        <v>851</v>
      </c>
    </row>
    <row r="713" spans="1:28" x14ac:dyDescent="0.3">
      <c r="A713" s="1">
        <v>712</v>
      </c>
      <c r="B713" s="1" t="s">
        <v>1670</v>
      </c>
      <c r="C713" s="1">
        <v>7.7000000000000002E-3</v>
      </c>
      <c r="D713" s="1">
        <v>4.7000000000000002E-3</v>
      </c>
      <c r="E713" s="1">
        <v>2E-3</v>
      </c>
      <c r="F713" s="1">
        <v>2.3999999999999998E-3</v>
      </c>
      <c r="G713" s="1">
        <v>0.69020000000000004</v>
      </c>
      <c r="H713" s="1">
        <v>2.8E-3</v>
      </c>
      <c r="I713" s="1">
        <v>1.8E-3</v>
      </c>
      <c r="J713" s="1">
        <v>6.1800000000000001E-2</v>
      </c>
      <c r="K713" s="1">
        <v>2.3E-3</v>
      </c>
      <c r="L713" s="1">
        <v>5.1900000000000002E-2</v>
      </c>
      <c r="M713" s="1">
        <v>1.1000000000000001E-3</v>
      </c>
      <c r="N713" s="1">
        <v>1.9E-3</v>
      </c>
      <c r="O713" s="1">
        <v>1.8E-3</v>
      </c>
      <c r="P713" s="1">
        <v>1.6999999999999999E-3</v>
      </c>
      <c r="Q713" s="1">
        <v>2.3999999999999998E-3</v>
      </c>
      <c r="R713" s="1">
        <v>2.8E-3</v>
      </c>
      <c r="S713" s="1">
        <v>2.3E-3</v>
      </c>
      <c r="T713" s="1">
        <v>4.5400000000000003E-2</v>
      </c>
      <c r="U713" s="1">
        <v>1.1999999999999999E-3</v>
      </c>
      <c r="V713" s="1">
        <v>0.1119</v>
      </c>
      <c r="W713" s="1">
        <v>0.39810000000000001</v>
      </c>
      <c r="X713" s="1">
        <v>0.69020000000000004</v>
      </c>
      <c r="Y713" s="1">
        <v>0.69020000000000004</v>
      </c>
      <c r="Z713" s="1" t="s">
        <v>1670</v>
      </c>
      <c r="AA713" s="1">
        <v>0</v>
      </c>
      <c r="AB713" s="1">
        <v>851</v>
      </c>
    </row>
    <row r="714" spans="1:28" x14ac:dyDescent="0.3">
      <c r="A714" s="1">
        <v>713</v>
      </c>
      <c r="B714" s="1" t="s">
        <v>1674</v>
      </c>
      <c r="C714" s="1">
        <v>0.10829999999999999</v>
      </c>
      <c r="D714" s="1">
        <v>3.0000000000000001E-3</v>
      </c>
      <c r="E714" s="1">
        <v>4.0500000000000001E-2</v>
      </c>
      <c r="F714" s="1">
        <v>5.8000000000000003E-2</v>
      </c>
      <c r="G714" s="1">
        <v>3.8999999999999998E-3</v>
      </c>
      <c r="H714" s="1">
        <v>1.3599999999999999E-2</v>
      </c>
      <c r="I714" s="1">
        <v>4.4999999999999997E-3</v>
      </c>
      <c r="J714" s="1">
        <v>2.1499999999999998E-2</v>
      </c>
      <c r="K714" s="1">
        <v>0.35549999999999998</v>
      </c>
      <c r="L714" s="1">
        <v>2.4899999999999999E-2</v>
      </c>
      <c r="M714" s="1">
        <v>3.7699999999999997E-2</v>
      </c>
      <c r="N714" s="1">
        <v>3.7900000000000003E-2</v>
      </c>
      <c r="O714" s="1">
        <v>9.4999999999999998E-3</v>
      </c>
      <c r="P714" s="1">
        <v>0.1095</v>
      </c>
      <c r="Q714" s="1">
        <v>6.0199999999999997E-2</v>
      </c>
      <c r="R714" s="1">
        <v>6.3700000000000007E-2</v>
      </c>
      <c r="S714" s="1">
        <v>2.46E-2</v>
      </c>
      <c r="T714" s="1">
        <v>1.9199999999999998E-2</v>
      </c>
      <c r="U714" s="1">
        <v>5.0000000000000001E-4</v>
      </c>
      <c r="V714" s="1">
        <v>3.5000000000000001E-3</v>
      </c>
      <c r="W714" s="1">
        <v>0.75739999999999996</v>
      </c>
      <c r="X714" s="1">
        <v>0.35549999999999998</v>
      </c>
      <c r="Y714" s="1">
        <v>0.35549999999999998</v>
      </c>
      <c r="Z714" s="1" t="s">
        <v>1674</v>
      </c>
      <c r="AA714" s="1">
        <v>0</v>
      </c>
      <c r="AB714" s="1">
        <v>851</v>
      </c>
    </row>
    <row r="715" spans="1:28" x14ac:dyDescent="0.3">
      <c r="A715" s="1">
        <v>714</v>
      </c>
      <c r="B715" s="1" t="s">
        <v>1669</v>
      </c>
      <c r="C715" s="1">
        <v>8.1100000000000005E-2</v>
      </c>
      <c r="D715" s="1">
        <v>3.8999999999999998E-3</v>
      </c>
      <c r="E715" s="1">
        <v>0.1133</v>
      </c>
      <c r="F715" s="1">
        <v>0.3004</v>
      </c>
      <c r="G715" s="1">
        <v>2.2000000000000001E-3</v>
      </c>
      <c r="H715" s="1">
        <v>1.34E-2</v>
      </c>
      <c r="I715" s="1">
        <v>4.0000000000000001E-3</v>
      </c>
      <c r="J715" s="1">
        <v>4.5999999999999999E-3</v>
      </c>
      <c r="K715" s="1">
        <v>0.2024</v>
      </c>
      <c r="L715" s="1">
        <v>3.2000000000000002E-3</v>
      </c>
      <c r="M715" s="1">
        <v>7.6E-3</v>
      </c>
      <c r="N715" s="1">
        <v>3.4700000000000002E-2</v>
      </c>
      <c r="O715" s="1">
        <v>8.0999999999999996E-3</v>
      </c>
      <c r="P715" s="1">
        <v>8.8700000000000001E-2</v>
      </c>
      <c r="Q715" s="1">
        <v>2.3800000000000002E-2</v>
      </c>
      <c r="R715" s="1">
        <v>6.59E-2</v>
      </c>
      <c r="S715" s="1">
        <v>2.8400000000000002E-2</v>
      </c>
      <c r="T715" s="1">
        <v>8.3000000000000001E-3</v>
      </c>
      <c r="U715" s="1">
        <v>5.0000000000000001E-4</v>
      </c>
      <c r="V715" s="1">
        <v>5.5999999999999999E-3</v>
      </c>
      <c r="W715" s="1">
        <v>0.71519999999999995</v>
      </c>
      <c r="X715" s="1">
        <v>0.3004</v>
      </c>
      <c r="Y715" s="1">
        <v>0.3004</v>
      </c>
      <c r="Z715" s="1" t="s">
        <v>1669</v>
      </c>
      <c r="AA715" s="1">
        <v>0</v>
      </c>
      <c r="AB715" s="1">
        <v>851</v>
      </c>
    </row>
    <row r="716" spans="1:28" x14ac:dyDescent="0.3">
      <c r="A716" s="1">
        <v>715</v>
      </c>
      <c r="B716" s="1" t="s">
        <v>1668</v>
      </c>
      <c r="C716" s="1">
        <v>0.1313</v>
      </c>
      <c r="D716" s="1">
        <v>4.5999999999999999E-3</v>
      </c>
      <c r="E716" s="1">
        <v>9.4000000000000004E-3</v>
      </c>
      <c r="F716" s="1">
        <v>0.12429999999999999</v>
      </c>
      <c r="G716" s="1">
        <v>3.4799999999999998E-2</v>
      </c>
      <c r="H716" s="1">
        <v>1.03E-2</v>
      </c>
      <c r="I716" s="1">
        <v>7.1000000000000004E-3</v>
      </c>
      <c r="J716" s="1">
        <v>0.1085</v>
      </c>
      <c r="K716" s="1">
        <v>0.13719999999999999</v>
      </c>
      <c r="L716" s="1">
        <v>5.1400000000000001E-2</v>
      </c>
      <c r="M716" s="1">
        <v>1.5599999999999999E-2</v>
      </c>
      <c r="N716" s="1">
        <v>2.8199999999999999E-2</v>
      </c>
      <c r="O716" s="1">
        <v>2.5000000000000001E-3</v>
      </c>
      <c r="P716" s="1">
        <v>0.13869999999999999</v>
      </c>
      <c r="Q716" s="1">
        <v>2.7799999999999998E-2</v>
      </c>
      <c r="R716" s="1">
        <v>3.15E-2</v>
      </c>
      <c r="S716" s="1">
        <v>4.0500000000000001E-2</v>
      </c>
      <c r="T716" s="1">
        <v>3.2399999999999998E-2</v>
      </c>
      <c r="U716" s="1">
        <v>4.9000000000000002E-2</v>
      </c>
      <c r="V716" s="1">
        <v>1.4800000000000001E-2</v>
      </c>
      <c r="W716" s="1">
        <v>0.85919999999999996</v>
      </c>
      <c r="X716" s="1">
        <v>9.4000000000000004E-3</v>
      </c>
      <c r="Y716" s="1">
        <v>0.13869999999999999</v>
      </c>
      <c r="Z716" s="1" t="s">
        <v>1679</v>
      </c>
      <c r="AA716" s="1">
        <v>0.1293</v>
      </c>
      <c r="AB716" s="1">
        <v>851</v>
      </c>
    </row>
    <row r="717" spans="1:28" x14ac:dyDescent="0.3">
      <c r="A717" s="1">
        <v>716</v>
      </c>
      <c r="B717" s="1" t="s">
        <v>1673</v>
      </c>
      <c r="C717" s="1">
        <v>1.6199999999999999E-2</v>
      </c>
      <c r="D717" s="1">
        <v>2E-3</v>
      </c>
      <c r="E717" s="1">
        <v>1.6000000000000001E-3</v>
      </c>
      <c r="F717" s="1">
        <v>2E-3</v>
      </c>
      <c r="G717" s="1">
        <v>7.7000000000000002E-3</v>
      </c>
      <c r="H717" s="1">
        <v>2.3999999999999998E-3</v>
      </c>
      <c r="I717" s="1">
        <v>8.0000000000000004E-4</v>
      </c>
      <c r="J717" s="1">
        <v>0.76349999999999996</v>
      </c>
      <c r="K717" s="1">
        <v>4.5999999999999999E-3</v>
      </c>
      <c r="L717" s="1">
        <v>9.6299999999999997E-2</v>
      </c>
      <c r="M717" s="1">
        <v>1.2E-2</v>
      </c>
      <c r="N717" s="1">
        <v>1.4E-3</v>
      </c>
      <c r="O717" s="1">
        <v>1.6999999999999999E-3</v>
      </c>
      <c r="P717" s="1">
        <v>1.2999999999999999E-3</v>
      </c>
      <c r="Q717" s="1">
        <v>3.8999999999999998E-3</v>
      </c>
      <c r="R717" s="1">
        <v>2.3E-3</v>
      </c>
      <c r="S717" s="1">
        <v>2.2000000000000001E-3</v>
      </c>
      <c r="T717" s="1">
        <v>7.2499999999999995E-2</v>
      </c>
      <c r="U717" s="1">
        <v>5.0000000000000001E-4</v>
      </c>
      <c r="V717" s="1">
        <v>5.3E-3</v>
      </c>
      <c r="W717" s="1">
        <v>0.32290000000000002</v>
      </c>
      <c r="X717" s="1">
        <v>0.76349999999999996</v>
      </c>
      <c r="Y717" s="1">
        <v>0.76349999999999996</v>
      </c>
      <c r="Z717" s="1" t="s">
        <v>1673</v>
      </c>
      <c r="AA717" s="1">
        <v>0</v>
      </c>
      <c r="AB717" s="1">
        <v>851</v>
      </c>
    </row>
    <row r="718" spans="1:28" x14ac:dyDescent="0.3">
      <c r="A718" s="1">
        <v>717</v>
      </c>
      <c r="B718" s="1" t="s">
        <v>1666</v>
      </c>
      <c r="C718" s="1">
        <v>0.12089999999999999</v>
      </c>
      <c r="D718" s="1">
        <v>6.9999999999999999E-4</v>
      </c>
      <c r="E718" s="1">
        <v>0.1492</v>
      </c>
      <c r="F718" s="1">
        <v>0.29020000000000001</v>
      </c>
      <c r="G718" s="1">
        <v>8.6999999999999994E-3</v>
      </c>
      <c r="H718" s="1">
        <v>3.0999999999999999E-3</v>
      </c>
      <c r="I718" s="1">
        <v>1.2500000000000001E-2</v>
      </c>
      <c r="J718" s="1">
        <v>1.29E-2</v>
      </c>
      <c r="K718" s="1">
        <v>0.1192</v>
      </c>
      <c r="L718" s="1">
        <v>6.7999999999999996E-3</v>
      </c>
      <c r="M718" s="1">
        <v>9.1000000000000004E-3</v>
      </c>
      <c r="N718" s="1">
        <v>4.02E-2</v>
      </c>
      <c r="O718" s="1">
        <v>2.3999999999999998E-3</v>
      </c>
      <c r="P718" s="1">
        <v>9.74E-2</v>
      </c>
      <c r="Q718" s="1">
        <v>1.47E-2</v>
      </c>
      <c r="R718" s="1">
        <v>4.3499999999999997E-2</v>
      </c>
      <c r="S718" s="1">
        <v>4.3200000000000002E-2</v>
      </c>
      <c r="T718" s="1">
        <v>1.7999999999999999E-2</v>
      </c>
      <c r="U718" s="1">
        <v>5.0000000000000001E-4</v>
      </c>
      <c r="V718" s="1">
        <v>6.7999999999999996E-3</v>
      </c>
      <c r="W718" s="1">
        <v>0.74039999999999995</v>
      </c>
      <c r="X718" s="1">
        <v>0.12089999999999999</v>
      </c>
      <c r="Y718" s="1">
        <v>0.29020000000000001</v>
      </c>
      <c r="Z718" s="1" t="s">
        <v>1669</v>
      </c>
      <c r="AA718" s="1">
        <v>0.1694</v>
      </c>
      <c r="AB718" s="1">
        <v>851</v>
      </c>
    </row>
    <row r="719" spans="1:28" x14ac:dyDescent="0.3">
      <c r="A719" s="1">
        <v>718</v>
      </c>
      <c r="B719" s="1" t="s">
        <v>1666</v>
      </c>
      <c r="C719" s="1">
        <v>8.6400000000000005E-2</v>
      </c>
      <c r="D719" s="1">
        <v>2.5000000000000001E-3</v>
      </c>
      <c r="E719" s="1">
        <v>9.6799999999999997E-2</v>
      </c>
      <c r="F719" s="1">
        <v>0.3019</v>
      </c>
      <c r="G719" s="1">
        <v>1.2999999999999999E-3</v>
      </c>
      <c r="H719" s="1">
        <v>1.09E-2</v>
      </c>
      <c r="I719" s="1">
        <v>9.4999999999999998E-3</v>
      </c>
      <c r="J719" s="1">
        <v>8.0999999999999996E-3</v>
      </c>
      <c r="K719" s="1">
        <v>0.23980000000000001</v>
      </c>
      <c r="L719" s="1">
        <v>1.49E-2</v>
      </c>
      <c r="M719" s="1">
        <v>3.3E-3</v>
      </c>
      <c r="N719" s="1">
        <v>7.1900000000000006E-2</v>
      </c>
      <c r="O719" s="1">
        <v>4.4000000000000003E-3</v>
      </c>
      <c r="P719" s="1">
        <v>5.5599999999999997E-2</v>
      </c>
      <c r="Q719" s="1">
        <v>2.7799999999999998E-2</v>
      </c>
      <c r="R719" s="1">
        <v>3.44E-2</v>
      </c>
      <c r="S719" s="1">
        <v>0.02</v>
      </c>
      <c r="T719" s="1">
        <v>8.6E-3</v>
      </c>
      <c r="U719" s="1">
        <v>5.0000000000000001E-4</v>
      </c>
      <c r="V719" s="1">
        <v>1.1999999999999999E-3</v>
      </c>
      <c r="W719" s="1">
        <v>0.70099999999999996</v>
      </c>
      <c r="X719" s="1">
        <v>8.6400000000000005E-2</v>
      </c>
      <c r="Y719" s="1">
        <v>0.3019</v>
      </c>
      <c r="Z719" s="1" t="s">
        <v>1669</v>
      </c>
      <c r="AA719" s="1">
        <v>0.2155</v>
      </c>
      <c r="AB719" s="1">
        <v>851</v>
      </c>
    </row>
    <row r="720" spans="1:28" x14ac:dyDescent="0.3">
      <c r="A720" s="1">
        <v>719</v>
      </c>
      <c r="B720" s="1" t="s">
        <v>1666</v>
      </c>
      <c r="C720" s="1">
        <v>0.20660000000000001</v>
      </c>
      <c r="D720" s="1">
        <v>8.5000000000000006E-3</v>
      </c>
      <c r="E720" s="1">
        <v>5.4000000000000003E-3</v>
      </c>
      <c r="F720" s="1">
        <v>0.1671</v>
      </c>
      <c r="G720" s="1">
        <v>5.45E-2</v>
      </c>
      <c r="H720" s="1">
        <v>4.4000000000000003E-3</v>
      </c>
      <c r="I720" s="1">
        <v>4.8399999999999999E-2</v>
      </c>
      <c r="J720" s="1">
        <v>0.11609999999999999</v>
      </c>
      <c r="K720" s="1">
        <v>3.6499999999999998E-2</v>
      </c>
      <c r="L720" s="1">
        <v>6.9199999999999998E-2</v>
      </c>
      <c r="M720" s="1">
        <v>1.84E-2</v>
      </c>
      <c r="N720" s="1">
        <v>2.5600000000000001E-2</v>
      </c>
      <c r="O720" s="1">
        <v>2E-3</v>
      </c>
      <c r="P720" s="1">
        <v>5.3600000000000002E-2</v>
      </c>
      <c r="Q720" s="1">
        <v>3.2899999999999999E-2</v>
      </c>
      <c r="R720" s="1">
        <v>3.1800000000000002E-2</v>
      </c>
      <c r="S720" s="1">
        <v>3.7000000000000002E-3</v>
      </c>
      <c r="T720" s="1">
        <v>2.0299999999999999E-2</v>
      </c>
      <c r="U720" s="1">
        <v>6.6E-3</v>
      </c>
      <c r="V720" s="1">
        <v>8.8300000000000003E-2</v>
      </c>
      <c r="W720" s="1">
        <v>0.82920000000000005</v>
      </c>
      <c r="X720" s="1">
        <v>0.20660000000000001</v>
      </c>
      <c r="Y720" s="1">
        <v>0.20660000000000001</v>
      </c>
      <c r="Z720" s="1" t="s">
        <v>1666</v>
      </c>
      <c r="AA720" s="1">
        <v>0</v>
      </c>
      <c r="AB720" s="1">
        <v>851</v>
      </c>
    </row>
    <row r="721" spans="1:28" x14ac:dyDescent="0.3">
      <c r="A721" s="1">
        <v>720</v>
      </c>
      <c r="B721" s="1" t="s">
        <v>1679</v>
      </c>
      <c r="C721" s="1">
        <v>2.0299999999999999E-2</v>
      </c>
      <c r="D721" s="1">
        <v>2.2000000000000001E-3</v>
      </c>
      <c r="E721" s="1">
        <v>5.7000000000000002E-3</v>
      </c>
      <c r="F721" s="1">
        <v>5.8999999999999999E-3</v>
      </c>
      <c r="G721" s="1">
        <v>6.1999999999999998E-3</v>
      </c>
      <c r="H721" s="1">
        <v>6.7000000000000002E-3</v>
      </c>
      <c r="I721" s="1">
        <v>1.1999999999999999E-3</v>
      </c>
      <c r="J721" s="1">
        <v>3.8E-3</v>
      </c>
      <c r="K721" s="1">
        <v>2.7400000000000001E-2</v>
      </c>
      <c r="L721" s="1">
        <v>2.0299999999999999E-2</v>
      </c>
      <c r="M721" s="1">
        <v>2.2000000000000001E-3</v>
      </c>
      <c r="N721" s="1">
        <v>0.61380000000000001</v>
      </c>
      <c r="O721" s="1">
        <v>1.6000000000000001E-3</v>
      </c>
      <c r="P721" s="1">
        <v>0.1699</v>
      </c>
      <c r="Q721" s="1">
        <v>5.5899999999999998E-2</v>
      </c>
      <c r="R721" s="1">
        <v>1.61E-2</v>
      </c>
      <c r="S721" s="1">
        <v>1.2999999999999999E-2</v>
      </c>
      <c r="T721" s="1">
        <v>1.8200000000000001E-2</v>
      </c>
      <c r="U721" s="1">
        <v>4.0000000000000002E-4</v>
      </c>
      <c r="V721" s="1">
        <v>9.2999999999999992E-3</v>
      </c>
      <c r="W721" s="1">
        <v>0.48480000000000001</v>
      </c>
      <c r="X721" s="1">
        <v>0.1699</v>
      </c>
      <c r="Y721" s="1">
        <v>0.61380000000000001</v>
      </c>
      <c r="Z721" s="1" t="s">
        <v>1677</v>
      </c>
      <c r="AA721" s="1">
        <v>0.44390000000000002</v>
      </c>
      <c r="AB721" s="1">
        <v>851</v>
      </c>
    </row>
    <row r="722" spans="1:28" x14ac:dyDescent="0.3">
      <c r="A722" s="1">
        <v>721</v>
      </c>
      <c r="B722" s="1" t="s">
        <v>1678</v>
      </c>
      <c r="C722" s="1">
        <v>9.6699999999999994E-2</v>
      </c>
      <c r="D722" s="1">
        <v>5.0000000000000001E-3</v>
      </c>
      <c r="E722" s="1">
        <v>3.2199999999999999E-2</v>
      </c>
      <c r="F722" s="1">
        <v>6.6900000000000001E-2</v>
      </c>
      <c r="G722" s="1">
        <v>1.32E-2</v>
      </c>
      <c r="H722" s="1">
        <v>4.6800000000000001E-2</v>
      </c>
      <c r="I722" s="1">
        <v>1.47E-2</v>
      </c>
      <c r="J722" s="1">
        <v>2.7799999999999998E-2</v>
      </c>
      <c r="K722" s="1">
        <v>0.1244</v>
      </c>
      <c r="L722" s="1">
        <v>6.4899999999999999E-2</v>
      </c>
      <c r="M722" s="1">
        <v>1.52E-2</v>
      </c>
      <c r="N722" s="1">
        <v>5.1900000000000002E-2</v>
      </c>
      <c r="O722" s="1">
        <v>2.3199999999999998E-2</v>
      </c>
      <c r="P722" s="1">
        <v>0.1283</v>
      </c>
      <c r="Q722" s="1">
        <v>6.0999999999999999E-2</v>
      </c>
      <c r="R722" s="1">
        <v>9.8500000000000004E-2</v>
      </c>
      <c r="S722" s="1">
        <v>4.5999999999999999E-2</v>
      </c>
      <c r="T722" s="1">
        <v>7.46E-2</v>
      </c>
      <c r="U722" s="1">
        <v>8.9999999999999998E-4</v>
      </c>
      <c r="V722" s="1">
        <v>7.9000000000000008E-3</v>
      </c>
      <c r="W722" s="1">
        <v>0.89759999999999995</v>
      </c>
      <c r="X722" s="1">
        <v>2.3199999999999998E-2</v>
      </c>
      <c r="Y722" s="1">
        <v>0.1283</v>
      </c>
      <c r="Z722" s="1" t="s">
        <v>1679</v>
      </c>
      <c r="AA722" s="1">
        <v>0.1052</v>
      </c>
      <c r="AB722" s="1">
        <v>851</v>
      </c>
    </row>
    <row r="723" spans="1:28" x14ac:dyDescent="0.3">
      <c r="A723" s="1">
        <v>722</v>
      </c>
      <c r="B723" s="1" t="s">
        <v>1682</v>
      </c>
      <c r="C723" s="1">
        <v>5.3100000000000001E-2</v>
      </c>
      <c r="D723" s="1">
        <v>1.9E-3</v>
      </c>
      <c r="E723" s="1">
        <v>7.3700000000000002E-2</v>
      </c>
      <c r="F723" s="1">
        <v>8.5800000000000001E-2</v>
      </c>
      <c r="G723" s="1">
        <v>4.2599999999999999E-2</v>
      </c>
      <c r="H723" s="1">
        <v>4.8599999999999997E-2</v>
      </c>
      <c r="I723" s="1">
        <v>2.5399999999999999E-2</v>
      </c>
      <c r="J723" s="1">
        <v>8.1600000000000006E-2</v>
      </c>
      <c r="K723" s="1">
        <v>0.1308</v>
      </c>
      <c r="L723" s="1">
        <v>5.74E-2</v>
      </c>
      <c r="M723" s="1">
        <v>2.4799999999999999E-2</v>
      </c>
      <c r="N723" s="1">
        <v>4.7199999999999999E-2</v>
      </c>
      <c r="O723" s="1">
        <v>1.7899999999999999E-2</v>
      </c>
      <c r="P723" s="1">
        <v>5.0999999999999997E-2</v>
      </c>
      <c r="Q723" s="1">
        <v>2.64E-2</v>
      </c>
      <c r="R723" s="1">
        <v>6.1199999999999997E-2</v>
      </c>
      <c r="S723" s="1">
        <v>5.79E-2</v>
      </c>
      <c r="T723" s="1">
        <v>7.1999999999999995E-2</v>
      </c>
      <c r="U723" s="1">
        <v>1.9E-3</v>
      </c>
      <c r="V723" s="1">
        <v>3.8800000000000001E-2</v>
      </c>
      <c r="W723" s="1">
        <v>0.93420000000000003</v>
      </c>
      <c r="X723" s="1">
        <v>5.79E-2</v>
      </c>
      <c r="Y723" s="1">
        <v>0.1308</v>
      </c>
      <c r="Z723" s="1" t="s">
        <v>1674</v>
      </c>
      <c r="AA723" s="1">
        <v>7.2900000000000006E-2</v>
      </c>
      <c r="AB723" s="1">
        <v>851</v>
      </c>
    </row>
    <row r="724" spans="1:28" x14ac:dyDescent="0.3">
      <c r="A724" s="1">
        <v>723</v>
      </c>
      <c r="B724" s="1" t="s">
        <v>1683</v>
      </c>
      <c r="C724" s="1">
        <v>4.6100000000000002E-2</v>
      </c>
      <c r="D724" s="1">
        <v>2.3E-3</v>
      </c>
      <c r="E724" s="1">
        <v>8.9700000000000002E-2</v>
      </c>
      <c r="F724" s="1">
        <v>0.1172</v>
      </c>
      <c r="G724" s="1">
        <v>2.18E-2</v>
      </c>
      <c r="H724" s="1">
        <v>7.6799999999999993E-2</v>
      </c>
      <c r="I724" s="1">
        <v>2.3E-2</v>
      </c>
      <c r="J724" s="1">
        <v>6.1899999999999997E-2</v>
      </c>
      <c r="K724" s="1">
        <v>7.9500000000000001E-2</v>
      </c>
      <c r="L724" s="1">
        <v>0.1087</v>
      </c>
      <c r="M724" s="1">
        <v>2.3300000000000001E-2</v>
      </c>
      <c r="N724" s="1">
        <v>4.9299999999999997E-2</v>
      </c>
      <c r="O724" s="1">
        <v>1.9E-2</v>
      </c>
      <c r="P724" s="1">
        <v>4.1000000000000002E-2</v>
      </c>
      <c r="Q724" s="1">
        <v>2.1999999999999999E-2</v>
      </c>
      <c r="R724" s="1">
        <v>7.1599999999999997E-2</v>
      </c>
      <c r="S724" s="1">
        <v>9.4E-2</v>
      </c>
      <c r="T724" s="1">
        <v>3.9699999999999999E-2</v>
      </c>
      <c r="U724" s="1">
        <v>1.9E-3</v>
      </c>
      <c r="V724" s="1">
        <v>1.12E-2</v>
      </c>
      <c r="W724" s="1">
        <v>0.91220000000000001</v>
      </c>
      <c r="X724" s="1">
        <v>3.9699999999999999E-2</v>
      </c>
      <c r="Y724" s="1">
        <v>0.1172</v>
      </c>
      <c r="Z724" s="1" t="s">
        <v>1669</v>
      </c>
      <c r="AA724" s="1">
        <v>7.7600000000000002E-2</v>
      </c>
      <c r="AB724" s="1">
        <v>851</v>
      </c>
    </row>
    <row r="725" spans="1:28" x14ac:dyDescent="0.3">
      <c r="A725" s="1">
        <v>724</v>
      </c>
      <c r="B725" s="1" t="s">
        <v>1679</v>
      </c>
      <c r="C725" s="1">
        <v>5.3499999999999999E-2</v>
      </c>
      <c r="D725" s="1">
        <v>1E-3</v>
      </c>
      <c r="E725" s="1">
        <v>0.1139</v>
      </c>
      <c r="F725" s="1">
        <v>8.2799999999999999E-2</v>
      </c>
      <c r="G725" s="1">
        <v>6.6E-3</v>
      </c>
      <c r="H725" s="1">
        <v>4.5699999999999998E-2</v>
      </c>
      <c r="I725" s="1">
        <v>2.5899999999999999E-2</v>
      </c>
      <c r="J725" s="1">
        <v>3.2899999999999999E-2</v>
      </c>
      <c r="K725" s="1">
        <v>0.15509999999999999</v>
      </c>
      <c r="L725" s="1">
        <v>9.3399999999999997E-2</v>
      </c>
      <c r="M725" s="1">
        <v>1.49E-2</v>
      </c>
      <c r="N725" s="1">
        <v>8.4599999999999995E-2</v>
      </c>
      <c r="O725" s="1">
        <v>2.4400000000000002E-2</v>
      </c>
      <c r="P725" s="1">
        <v>4.9799999999999997E-2</v>
      </c>
      <c r="Q725" s="1">
        <v>2.41E-2</v>
      </c>
      <c r="R725" s="1">
        <v>7.0499999999999993E-2</v>
      </c>
      <c r="S725" s="1">
        <v>7.3599999999999999E-2</v>
      </c>
      <c r="T725" s="1">
        <v>3.7600000000000001E-2</v>
      </c>
      <c r="U725" s="1">
        <v>8.0000000000000004E-4</v>
      </c>
      <c r="V725" s="1">
        <v>8.8999999999999999E-3</v>
      </c>
      <c r="W725" s="1">
        <v>0.88790000000000002</v>
      </c>
      <c r="X725" s="1">
        <v>4.9799999999999997E-2</v>
      </c>
      <c r="Y725" s="1">
        <v>0.15509999999999999</v>
      </c>
      <c r="Z725" s="1" t="s">
        <v>1674</v>
      </c>
      <c r="AA725" s="1">
        <v>0.1053</v>
      </c>
      <c r="AB725" s="1">
        <v>851</v>
      </c>
    </row>
    <row r="726" spans="1:28" x14ac:dyDescent="0.3">
      <c r="A726" s="1">
        <v>725</v>
      </c>
      <c r="B726" s="1" t="s">
        <v>1669</v>
      </c>
      <c r="C726" s="1">
        <v>5.7099999999999998E-2</v>
      </c>
      <c r="D726" s="1">
        <v>3.8E-3</v>
      </c>
      <c r="E726" s="1">
        <v>8.72E-2</v>
      </c>
      <c r="F726" s="1">
        <v>0.1454</v>
      </c>
      <c r="G726" s="1">
        <v>1.6799999999999999E-2</v>
      </c>
      <c r="H726" s="1">
        <v>6.6900000000000001E-2</v>
      </c>
      <c r="I726" s="1">
        <v>2.1100000000000001E-2</v>
      </c>
      <c r="J726" s="1">
        <v>1.8800000000000001E-2</v>
      </c>
      <c r="K726" s="1">
        <v>0.13739999999999999</v>
      </c>
      <c r="L726" s="1">
        <v>1.9199999999999998E-2</v>
      </c>
      <c r="M726" s="1">
        <v>7.1000000000000004E-3</v>
      </c>
      <c r="N726" s="1">
        <v>8.4099999999999994E-2</v>
      </c>
      <c r="O726" s="1">
        <v>3.09E-2</v>
      </c>
      <c r="P726" s="1">
        <v>6.4600000000000005E-2</v>
      </c>
      <c r="Q726" s="1">
        <v>3.5200000000000002E-2</v>
      </c>
      <c r="R726" s="1">
        <v>9.1700000000000004E-2</v>
      </c>
      <c r="S726" s="1">
        <v>7.85E-2</v>
      </c>
      <c r="T726" s="1">
        <v>2.46E-2</v>
      </c>
      <c r="U726" s="1">
        <v>5.3E-3</v>
      </c>
      <c r="V726" s="1">
        <v>4.3E-3</v>
      </c>
      <c r="W726" s="1">
        <v>0.88090000000000002</v>
      </c>
      <c r="X726" s="1">
        <v>0.1454</v>
      </c>
      <c r="Y726" s="1">
        <v>0.1454</v>
      </c>
      <c r="Z726" s="1" t="s">
        <v>1669</v>
      </c>
      <c r="AA726" s="1">
        <v>0</v>
      </c>
      <c r="AB726" s="1">
        <v>851</v>
      </c>
    </row>
    <row r="727" spans="1:28" x14ac:dyDescent="0.3">
      <c r="A727" s="1">
        <v>726</v>
      </c>
      <c r="B727" s="1" t="s">
        <v>1669</v>
      </c>
      <c r="C727" s="1">
        <v>3.8199999999999998E-2</v>
      </c>
      <c r="D727" s="1">
        <v>1E-3</v>
      </c>
      <c r="E727" s="1">
        <v>0.1285</v>
      </c>
      <c r="F727" s="1">
        <v>0.1447</v>
      </c>
      <c r="G727" s="1">
        <v>2.5999999999999999E-2</v>
      </c>
      <c r="H727" s="1">
        <v>2.5399999999999999E-2</v>
      </c>
      <c r="I727" s="1">
        <v>1.18E-2</v>
      </c>
      <c r="J727" s="1">
        <v>4.6100000000000002E-2</v>
      </c>
      <c r="K727" s="1">
        <v>0.16</v>
      </c>
      <c r="L727" s="1">
        <v>4.87E-2</v>
      </c>
      <c r="M727" s="1">
        <v>1.6E-2</v>
      </c>
      <c r="N727" s="1">
        <v>8.4900000000000003E-2</v>
      </c>
      <c r="O727" s="1">
        <v>6.4999999999999997E-3</v>
      </c>
      <c r="P727" s="1">
        <v>8.0600000000000005E-2</v>
      </c>
      <c r="Q727" s="1">
        <v>1.95E-2</v>
      </c>
      <c r="R727" s="1">
        <v>0.05</v>
      </c>
      <c r="S727" s="1">
        <v>6.7799999999999999E-2</v>
      </c>
      <c r="T727" s="1">
        <v>3.0700000000000002E-2</v>
      </c>
      <c r="U727" s="1">
        <v>8.0000000000000004E-4</v>
      </c>
      <c r="V727" s="1">
        <v>1.2800000000000001E-2</v>
      </c>
      <c r="W727" s="1">
        <v>0.86339999999999995</v>
      </c>
      <c r="X727" s="1">
        <v>0.1447</v>
      </c>
      <c r="Y727" s="1">
        <v>0.16</v>
      </c>
      <c r="Z727" s="1" t="s">
        <v>1674</v>
      </c>
      <c r="AA727" s="1">
        <v>1.54E-2</v>
      </c>
      <c r="AB727" s="1">
        <v>851</v>
      </c>
    </row>
    <row r="728" spans="1:28" x14ac:dyDescent="0.3">
      <c r="A728" s="1">
        <v>727</v>
      </c>
      <c r="B728" s="1" t="s">
        <v>1668</v>
      </c>
      <c r="C728" s="1">
        <v>2.7300000000000001E-2</v>
      </c>
      <c r="D728" s="1">
        <v>2.2000000000000001E-3</v>
      </c>
      <c r="E728" s="1">
        <v>0.17519999999999999</v>
      </c>
      <c r="F728" s="1">
        <v>9.4000000000000004E-3</v>
      </c>
      <c r="G728" s="1">
        <v>4.1300000000000003E-2</v>
      </c>
      <c r="H728" s="1">
        <v>6.3299999999999995E-2</v>
      </c>
      <c r="I728" s="1">
        <v>5.1000000000000004E-3</v>
      </c>
      <c r="J728" s="1">
        <v>0.123</v>
      </c>
      <c r="K728" s="1">
        <v>2.4E-2</v>
      </c>
      <c r="L728" s="1">
        <v>6.8500000000000005E-2</v>
      </c>
      <c r="M728" s="1">
        <v>5.8999999999999999E-3</v>
      </c>
      <c r="N728" s="1">
        <v>9.98E-2</v>
      </c>
      <c r="O728" s="1">
        <v>9.4000000000000004E-3</v>
      </c>
      <c r="P728" s="1">
        <v>9.9000000000000008E-3</v>
      </c>
      <c r="Q728" s="1">
        <v>1.6199999999999999E-2</v>
      </c>
      <c r="R728" s="1">
        <v>0.185</v>
      </c>
      <c r="S728" s="1">
        <v>8.8599999999999998E-2</v>
      </c>
      <c r="T728" s="1">
        <v>3.1199999999999999E-2</v>
      </c>
      <c r="U728" s="1">
        <v>8.3000000000000001E-3</v>
      </c>
      <c r="V728" s="1">
        <v>6.3E-3</v>
      </c>
      <c r="W728" s="1">
        <v>0.81740000000000002</v>
      </c>
      <c r="X728" s="1">
        <v>0.17519999999999999</v>
      </c>
      <c r="Y728" s="1">
        <v>0.185</v>
      </c>
      <c r="Z728" s="1" t="s">
        <v>1681</v>
      </c>
      <c r="AA728" s="1">
        <v>9.7999999999999997E-3</v>
      </c>
      <c r="AB728" s="1">
        <v>851</v>
      </c>
    </row>
    <row r="729" spans="1:28" x14ac:dyDescent="0.3">
      <c r="A729" s="1">
        <v>728</v>
      </c>
      <c r="B729" s="1" t="s">
        <v>1673</v>
      </c>
      <c r="C729" s="1">
        <v>2.8299999999999999E-2</v>
      </c>
      <c r="D729" s="1">
        <v>7.4999999999999997E-3</v>
      </c>
      <c r="E729" s="1">
        <v>3.3300000000000003E-2</v>
      </c>
      <c r="F729" s="1">
        <v>4.1799999999999997E-2</v>
      </c>
      <c r="G729" s="1">
        <v>1.9E-2</v>
      </c>
      <c r="H729" s="1">
        <v>2.4500000000000001E-2</v>
      </c>
      <c r="I729" s="1">
        <v>1.9E-3</v>
      </c>
      <c r="J729" s="1">
        <v>0.12529999999999999</v>
      </c>
      <c r="K729" s="1">
        <v>3.4700000000000002E-2</v>
      </c>
      <c r="L729" s="1">
        <v>0.20949999999999999</v>
      </c>
      <c r="M729" s="1">
        <v>2.4799999999999999E-2</v>
      </c>
      <c r="N729" s="1">
        <v>2.29E-2</v>
      </c>
      <c r="O729" s="1">
        <v>2.2100000000000002E-2</v>
      </c>
      <c r="P729" s="1">
        <v>2.4799999999999999E-2</v>
      </c>
      <c r="Q729" s="1">
        <v>2.6700000000000002E-2</v>
      </c>
      <c r="R729" s="1">
        <v>8.0299999999999996E-2</v>
      </c>
      <c r="S729" s="1">
        <v>7.7399999999999997E-2</v>
      </c>
      <c r="T729" s="1">
        <v>0.11119999999999999</v>
      </c>
      <c r="U729" s="1">
        <v>8.9999999999999998E-4</v>
      </c>
      <c r="V729" s="1">
        <v>8.3099999999999993E-2</v>
      </c>
      <c r="W729" s="1">
        <v>0.85940000000000005</v>
      </c>
      <c r="X729" s="1">
        <v>0.12529999999999999</v>
      </c>
      <c r="Y729" s="1">
        <v>0.20949999999999999</v>
      </c>
      <c r="Z729" s="1" t="s">
        <v>1675</v>
      </c>
      <c r="AA729" s="1">
        <v>8.4199999999999997E-2</v>
      </c>
      <c r="AB729" s="1">
        <v>851</v>
      </c>
    </row>
    <row r="730" spans="1:28" x14ac:dyDescent="0.3">
      <c r="A730" s="1">
        <v>729</v>
      </c>
      <c r="B730" s="1" t="s">
        <v>1680</v>
      </c>
      <c r="C730" s="1">
        <v>2.75E-2</v>
      </c>
      <c r="D730" s="1">
        <v>8.9999999999999998E-4</v>
      </c>
      <c r="E730" s="1">
        <v>8.0500000000000002E-2</v>
      </c>
      <c r="F730" s="1">
        <v>0.192</v>
      </c>
      <c r="G730" s="1">
        <v>3.6299999999999999E-2</v>
      </c>
      <c r="H730" s="1">
        <v>2.0500000000000001E-2</v>
      </c>
      <c r="I730" s="1">
        <v>4.2900000000000001E-2</v>
      </c>
      <c r="J730" s="1">
        <v>1.7299999999999999E-2</v>
      </c>
      <c r="K730" s="1">
        <v>8.4900000000000003E-2</v>
      </c>
      <c r="L730" s="1">
        <v>3.6200000000000003E-2</v>
      </c>
      <c r="M730" s="1">
        <v>6.4000000000000003E-3</v>
      </c>
      <c r="N730" s="1">
        <v>5.21E-2</v>
      </c>
      <c r="O730" s="1">
        <v>2.98E-2</v>
      </c>
      <c r="P730" s="1">
        <v>5.7000000000000002E-2</v>
      </c>
      <c r="Q730" s="1">
        <v>3.09E-2</v>
      </c>
      <c r="R730" s="1">
        <v>4.58E-2</v>
      </c>
      <c r="S730" s="1">
        <v>1.6400000000000001E-2</v>
      </c>
      <c r="T730" s="1">
        <v>7.6E-3</v>
      </c>
      <c r="U730" s="1">
        <v>1.1000000000000001E-3</v>
      </c>
      <c r="V730" s="1">
        <v>0.21390000000000001</v>
      </c>
      <c r="W730" s="1">
        <v>0.83599999999999997</v>
      </c>
      <c r="X730" s="1">
        <v>3.09E-2</v>
      </c>
      <c r="Y730" s="1">
        <v>0.21390000000000001</v>
      </c>
      <c r="Z730" s="1" t="s">
        <v>1685</v>
      </c>
      <c r="AA730" s="1">
        <v>0.183</v>
      </c>
      <c r="AB730" s="1">
        <v>851</v>
      </c>
    </row>
    <row r="731" spans="1:28" x14ac:dyDescent="0.3">
      <c r="A731" s="1">
        <v>730</v>
      </c>
      <c r="B731" s="1" t="s">
        <v>1679</v>
      </c>
      <c r="C731" s="1">
        <v>3.4099999999999998E-2</v>
      </c>
      <c r="D731" s="1">
        <v>6.9999999999999999E-4</v>
      </c>
      <c r="E731" s="1">
        <v>0.28949999999999998</v>
      </c>
      <c r="F731" s="1">
        <v>0.2707</v>
      </c>
      <c r="G731" s="1">
        <v>1.41E-2</v>
      </c>
      <c r="H731" s="1">
        <v>1.52E-2</v>
      </c>
      <c r="I731" s="1">
        <v>6.0000000000000001E-3</v>
      </c>
      <c r="J731" s="1">
        <v>4.7999999999999996E-3</v>
      </c>
      <c r="K731" s="1">
        <v>6.1699999999999998E-2</v>
      </c>
      <c r="L731" s="1">
        <v>2.53E-2</v>
      </c>
      <c r="M731" s="1">
        <v>9.9000000000000008E-3</v>
      </c>
      <c r="N731" s="1">
        <v>3.9600000000000003E-2</v>
      </c>
      <c r="O731" s="1">
        <v>2.3999999999999998E-3</v>
      </c>
      <c r="P731" s="1">
        <v>7.4200000000000002E-2</v>
      </c>
      <c r="Q731" s="1">
        <v>2.1399999999999999E-2</v>
      </c>
      <c r="R731" s="1">
        <v>9.1899999999999996E-2</v>
      </c>
      <c r="S731" s="1">
        <v>2.4500000000000001E-2</v>
      </c>
      <c r="T731" s="1">
        <v>5.4000000000000003E-3</v>
      </c>
      <c r="U731" s="1">
        <v>5.0000000000000001E-4</v>
      </c>
      <c r="V731" s="1">
        <v>8.0999999999999996E-3</v>
      </c>
      <c r="W731" s="1">
        <v>0.70860000000000001</v>
      </c>
      <c r="X731" s="1">
        <v>7.4200000000000002E-2</v>
      </c>
      <c r="Y731" s="1">
        <v>0.28949999999999998</v>
      </c>
      <c r="Z731" s="1" t="s">
        <v>1668</v>
      </c>
      <c r="AA731" s="1">
        <v>0.21529999999999999</v>
      </c>
      <c r="AB731" s="1">
        <v>851</v>
      </c>
    </row>
    <row r="732" spans="1:28" x14ac:dyDescent="0.3">
      <c r="A732" s="1">
        <v>731</v>
      </c>
      <c r="B732" s="1" t="s">
        <v>1683</v>
      </c>
      <c r="C732" s="1">
        <v>2.7699999999999999E-2</v>
      </c>
      <c r="D732" s="1">
        <v>5.4999999999999997E-3</v>
      </c>
      <c r="E732" s="1">
        <v>0.1431</v>
      </c>
      <c r="F732" s="1">
        <v>3.9800000000000002E-2</v>
      </c>
      <c r="G732" s="1">
        <v>1.9E-2</v>
      </c>
      <c r="H732" s="1">
        <v>1.2500000000000001E-2</v>
      </c>
      <c r="I732" s="1">
        <v>7.7000000000000002E-3</v>
      </c>
      <c r="J732" s="1">
        <v>0.17280000000000001</v>
      </c>
      <c r="K732" s="1">
        <v>2.3300000000000001E-2</v>
      </c>
      <c r="L732" s="1">
        <v>0.1321</v>
      </c>
      <c r="M732" s="1">
        <v>4.9799999999999997E-2</v>
      </c>
      <c r="N732" s="1">
        <v>1.1599999999999999E-2</v>
      </c>
      <c r="O732" s="1">
        <v>2.8E-3</v>
      </c>
      <c r="P732" s="1">
        <v>4.24E-2</v>
      </c>
      <c r="Q732" s="1">
        <v>3.9899999999999998E-2</v>
      </c>
      <c r="R732" s="1">
        <v>2.46E-2</v>
      </c>
      <c r="S732" s="1">
        <v>6.9400000000000003E-2</v>
      </c>
      <c r="T732" s="1">
        <v>0.15670000000000001</v>
      </c>
      <c r="U732" s="1">
        <v>5.4999999999999997E-3</v>
      </c>
      <c r="V732" s="1">
        <v>1.3599999999999999E-2</v>
      </c>
      <c r="W732" s="1">
        <v>0.8327</v>
      </c>
      <c r="X732" s="1">
        <v>0.15670000000000001</v>
      </c>
      <c r="Y732" s="1">
        <v>0.17280000000000001</v>
      </c>
      <c r="Z732" s="1" t="s">
        <v>1673</v>
      </c>
      <c r="AA732" s="1">
        <v>1.6E-2</v>
      </c>
      <c r="AB732" s="1">
        <v>851</v>
      </c>
    </row>
    <row r="733" spans="1:28" x14ac:dyDescent="0.3">
      <c r="A733" s="1">
        <v>732</v>
      </c>
      <c r="B733" s="1" t="s">
        <v>1673</v>
      </c>
      <c r="C733" s="1">
        <v>5.8999999999999999E-3</v>
      </c>
      <c r="D733" s="1">
        <v>8.0000000000000004E-4</v>
      </c>
      <c r="E733" s="1">
        <v>1.6999999999999999E-3</v>
      </c>
      <c r="F733" s="1">
        <v>2E-3</v>
      </c>
      <c r="G733" s="1">
        <v>3.3999999999999998E-3</v>
      </c>
      <c r="H733" s="1">
        <v>2.3999999999999998E-3</v>
      </c>
      <c r="I733" s="1">
        <v>8.0000000000000004E-4</v>
      </c>
      <c r="J733" s="1">
        <v>0.30690000000000001</v>
      </c>
      <c r="K733" s="1">
        <v>2E-3</v>
      </c>
      <c r="L733" s="1">
        <v>0.28570000000000001</v>
      </c>
      <c r="M733" s="1">
        <v>2.06E-2</v>
      </c>
      <c r="N733" s="1">
        <v>1.4E-3</v>
      </c>
      <c r="O733" s="1">
        <v>1.6999999999999999E-3</v>
      </c>
      <c r="P733" s="1">
        <v>1.4E-3</v>
      </c>
      <c r="Q733" s="1">
        <v>1.6999999999999999E-3</v>
      </c>
      <c r="R733" s="1">
        <v>2.3E-3</v>
      </c>
      <c r="S733" s="1">
        <v>2.3E-3</v>
      </c>
      <c r="T733" s="1">
        <v>0.35489999999999999</v>
      </c>
      <c r="U733" s="1">
        <v>5.0000000000000001E-4</v>
      </c>
      <c r="V733" s="1">
        <v>1.2999999999999999E-3</v>
      </c>
      <c r="W733" s="1">
        <v>0.45429999999999998</v>
      </c>
      <c r="X733" s="1">
        <v>0.30690000000000001</v>
      </c>
      <c r="Y733" s="1">
        <v>0.35489999999999999</v>
      </c>
      <c r="Z733" s="1" t="s">
        <v>1683</v>
      </c>
      <c r="AA733" s="1">
        <v>4.8000000000000001E-2</v>
      </c>
      <c r="AB733" s="1">
        <v>851</v>
      </c>
    </row>
    <row r="734" spans="1:28" x14ac:dyDescent="0.3">
      <c r="A734" s="1">
        <v>733</v>
      </c>
      <c r="B734" s="1" t="s">
        <v>1672</v>
      </c>
      <c r="C734" s="1">
        <v>0.1168</v>
      </c>
      <c r="D734" s="1">
        <v>6.9999999999999999E-4</v>
      </c>
      <c r="E734" s="1">
        <v>0.28399999999999997</v>
      </c>
      <c r="F734" s="1">
        <v>0.1643</v>
      </c>
      <c r="G734" s="1">
        <v>2.2000000000000001E-3</v>
      </c>
      <c r="H734" s="1">
        <v>1.43E-2</v>
      </c>
      <c r="I734" s="1">
        <v>1.3599999999999999E-2</v>
      </c>
      <c r="J734" s="1">
        <v>2.0999999999999999E-3</v>
      </c>
      <c r="K734" s="1">
        <v>0.1101</v>
      </c>
      <c r="L734" s="1">
        <v>6.4999999999999997E-3</v>
      </c>
      <c r="M734" s="1">
        <v>1E-3</v>
      </c>
      <c r="N734" s="1">
        <v>0.1239</v>
      </c>
      <c r="O734" s="1">
        <v>2.3999999999999998E-3</v>
      </c>
      <c r="P734" s="1">
        <v>7.9299999999999995E-2</v>
      </c>
      <c r="Q734" s="1">
        <v>2.0799999999999999E-2</v>
      </c>
      <c r="R734" s="1">
        <v>3.61E-2</v>
      </c>
      <c r="S734" s="1">
        <v>7.7000000000000002E-3</v>
      </c>
      <c r="T734" s="1">
        <v>7.6E-3</v>
      </c>
      <c r="U734" s="1">
        <v>5.0000000000000001E-4</v>
      </c>
      <c r="V734" s="1">
        <v>6.1000000000000004E-3</v>
      </c>
      <c r="W734" s="1">
        <v>0.70860000000000001</v>
      </c>
      <c r="X734" s="1">
        <v>1.3599999999999999E-2</v>
      </c>
      <c r="Y734" s="1">
        <v>0.28399999999999997</v>
      </c>
      <c r="Z734" s="1" t="s">
        <v>1668</v>
      </c>
      <c r="AA734" s="1">
        <v>0.27039999999999997</v>
      </c>
      <c r="AB734" s="1">
        <v>851</v>
      </c>
    </row>
    <row r="735" spans="1:28" x14ac:dyDescent="0.3">
      <c r="A735" s="1">
        <v>734</v>
      </c>
      <c r="B735" s="1" t="s">
        <v>1671</v>
      </c>
      <c r="C735" s="1">
        <v>5.5199999999999999E-2</v>
      </c>
      <c r="D735" s="1">
        <v>6.9999999999999999E-4</v>
      </c>
      <c r="E735" s="1">
        <v>0.3306</v>
      </c>
      <c r="F735" s="1">
        <v>0.2918</v>
      </c>
      <c r="G735" s="1">
        <v>1.5E-3</v>
      </c>
      <c r="H735" s="1">
        <v>2.9700000000000001E-2</v>
      </c>
      <c r="I735" s="1">
        <v>5.1000000000000004E-3</v>
      </c>
      <c r="J735" s="1">
        <v>2.0999999999999999E-3</v>
      </c>
      <c r="K735" s="1">
        <v>5.1200000000000002E-2</v>
      </c>
      <c r="L735" s="1">
        <v>7.4000000000000003E-3</v>
      </c>
      <c r="M735" s="1">
        <v>1E-3</v>
      </c>
      <c r="N735" s="1">
        <v>0.1168</v>
      </c>
      <c r="O735" s="1">
        <v>1.61E-2</v>
      </c>
      <c r="P735" s="1">
        <v>2.7699999999999999E-2</v>
      </c>
      <c r="Q735" s="1">
        <v>1.0699999999999999E-2</v>
      </c>
      <c r="R735" s="1">
        <v>2.5399999999999999E-2</v>
      </c>
      <c r="S735" s="1">
        <v>1.55E-2</v>
      </c>
      <c r="T735" s="1">
        <v>2.8E-3</v>
      </c>
      <c r="U735" s="1">
        <v>5.0000000000000001E-4</v>
      </c>
      <c r="V735" s="1">
        <v>8.0999999999999996E-3</v>
      </c>
      <c r="W735" s="1">
        <v>0.64180000000000004</v>
      </c>
      <c r="X735" s="1">
        <v>2.9700000000000001E-2</v>
      </c>
      <c r="Y735" s="1">
        <v>0.3306</v>
      </c>
      <c r="Z735" s="1" t="s">
        <v>1668</v>
      </c>
      <c r="AA735" s="1">
        <v>0.30080000000000001</v>
      </c>
      <c r="AB735" s="1">
        <v>851</v>
      </c>
    </row>
    <row r="736" spans="1:28" x14ac:dyDescent="0.3">
      <c r="A736" s="1">
        <v>735</v>
      </c>
      <c r="B736" s="1" t="s">
        <v>1675</v>
      </c>
      <c r="C736" s="1">
        <v>0.12470000000000001</v>
      </c>
      <c r="D736" s="1">
        <v>3.7000000000000002E-3</v>
      </c>
      <c r="E736" s="1">
        <v>2E-3</v>
      </c>
      <c r="F736" s="1">
        <v>5.0000000000000001E-3</v>
      </c>
      <c r="G736" s="1">
        <v>1.34E-2</v>
      </c>
      <c r="H736" s="1">
        <v>3.5000000000000001E-3</v>
      </c>
      <c r="I736" s="1">
        <v>3.7000000000000002E-3</v>
      </c>
      <c r="J736" s="1">
        <v>6.8900000000000003E-2</v>
      </c>
      <c r="K736" s="1">
        <v>6.4999999999999997E-3</v>
      </c>
      <c r="L736" s="1">
        <v>0.56950000000000001</v>
      </c>
      <c r="M736" s="1">
        <v>9.0499999999999997E-2</v>
      </c>
      <c r="N736" s="1">
        <v>1.8E-3</v>
      </c>
      <c r="O736" s="1">
        <v>2.3999999999999998E-3</v>
      </c>
      <c r="P736" s="1">
        <v>4.5999999999999999E-3</v>
      </c>
      <c r="Q736" s="1">
        <v>7.4000000000000003E-3</v>
      </c>
      <c r="R736" s="1">
        <v>4.2299999999999997E-2</v>
      </c>
      <c r="S736" s="1">
        <v>1.0699999999999999E-2</v>
      </c>
      <c r="T736" s="1">
        <v>1.66E-2</v>
      </c>
      <c r="U736" s="1">
        <v>8.9999999999999998E-4</v>
      </c>
      <c r="V736" s="1">
        <v>2.2100000000000002E-2</v>
      </c>
      <c r="W736" s="1">
        <v>0.53400000000000003</v>
      </c>
      <c r="X736" s="1">
        <v>0.56950000000000001</v>
      </c>
      <c r="Y736" s="1">
        <v>0.56950000000000001</v>
      </c>
      <c r="Z736" s="1" t="s">
        <v>1675</v>
      </c>
      <c r="AA736" s="1">
        <v>0</v>
      </c>
      <c r="AB736" s="1">
        <v>851</v>
      </c>
    </row>
    <row r="737" spans="1:28" x14ac:dyDescent="0.3">
      <c r="A737" s="1">
        <v>736</v>
      </c>
      <c r="B737" s="1" t="s">
        <v>1666</v>
      </c>
      <c r="C737" s="1">
        <v>0.17710000000000001</v>
      </c>
      <c r="D737" s="1">
        <v>1.9E-3</v>
      </c>
      <c r="E737" s="1">
        <v>2.3E-3</v>
      </c>
      <c r="F737" s="1">
        <v>4.8999999999999998E-3</v>
      </c>
      <c r="G737" s="1">
        <v>3.1300000000000001E-2</v>
      </c>
      <c r="H737" s="1">
        <v>5.8999999999999999E-3</v>
      </c>
      <c r="I737" s="1">
        <v>3.1300000000000001E-2</v>
      </c>
      <c r="J737" s="1">
        <v>1.03E-2</v>
      </c>
      <c r="K737" s="1">
        <v>7.1999999999999998E-3</v>
      </c>
      <c r="L737" s="1">
        <v>1.15E-2</v>
      </c>
      <c r="M737" s="1">
        <v>2.3E-3</v>
      </c>
      <c r="N737" s="1">
        <v>1.0699999999999999E-2</v>
      </c>
      <c r="O737" s="1">
        <v>0.14069999999999999</v>
      </c>
      <c r="P737" s="1">
        <v>1.84E-2</v>
      </c>
      <c r="Q737" s="1">
        <v>3.4799999999999998E-2</v>
      </c>
      <c r="R737" s="1">
        <v>2.06E-2</v>
      </c>
      <c r="S737" s="1">
        <v>2.4799999999999999E-2</v>
      </c>
      <c r="T737" s="1">
        <v>1.66E-2</v>
      </c>
      <c r="U737" s="1">
        <v>1.2999999999999999E-3</v>
      </c>
      <c r="V737" s="1">
        <v>0.44629999999999997</v>
      </c>
      <c r="W737" s="1">
        <v>0.62629999999999997</v>
      </c>
      <c r="X737" s="1">
        <v>0.17710000000000001</v>
      </c>
      <c r="Y737" s="1">
        <v>0.44629999999999997</v>
      </c>
      <c r="Z737" s="1" t="s">
        <v>1685</v>
      </c>
      <c r="AA737" s="1">
        <v>0.26919999999999999</v>
      </c>
      <c r="AB737" s="1">
        <v>851</v>
      </c>
    </row>
    <row r="738" spans="1:28" x14ac:dyDescent="0.3">
      <c r="A738" s="1">
        <v>737</v>
      </c>
      <c r="B738" s="1" t="s">
        <v>1671</v>
      </c>
      <c r="C738" s="1">
        <v>3.3099999999999997E-2</v>
      </c>
      <c r="D738" s="1">
        <v>1.72E-2</v>
      </c>
      <c r="E738" s="1">
        <v>4.1999999999999997E-3</v>
      </c>
      <c r="F738" s="1">
        <v>8.0999999999999996E-3</v>
      </c>
      <c r="G738" s="1">
        <v>2.7400000000000001E-2</v>
      </c>
      <c r="H738" s="1">
        <v>0.32750000000000001</v>
      </c>
      <c r="I738" s="1">
        <v>1.1000000000000001E-3</v>
      </c>
      <c r="J738" s="1">
        <v>7.6799999999999993E-2</v>
      </c>
      <c r="K738" s="1">
        <v>2.2000000000000001E-3</v>
      </c>
      <c r="L738" s="1">
        <v>7.46E-2</v>
      </c>
      <c r="M738" s="1">
        <v>1.8599999999999998E-2</v>
      </c>
      <c r="N738" s="1">
        <v>1.8E-3</v>
      </c>
      <c r="O738" s="1">
        <v>2.3999999999999998E-3</v>
      </c>
      <c r="P738" s="1">
        <v>1.6999999999999999E-3</v>
      </c>
      <c r="Q738" s="1">
        <v>2.0999999999999999E-3</v>
      </c>
      <c r="R738" s="1">
        <v>3.3E-3</v>
      </c>
      <c r="S738" s="1">
        <v>0.2369</v>
      </c>
      <c r="T738" s="1">
        <v>0.15279999999999999</v>
      </c>
      <c r="U738" s="1">
        <v>8.9999999999999998E-4</v>
      </c>
      <c r="V738" s="1">
        <v>7.1999999999999998E-3</v>
      </c>
      <c r="W738" s="1">
        <v>0.64529999999999998</v>
      </c>
      <c r="X738" s="1">
        <v>0.32750000000000001</v>
      </c>
      <c r="Y738" s="1">
        <v>0.32750000000000001</v>
      </c>
      <c r="Z738" s="1" t="s">
        <v>1671</v>
      </c>
      <c r="AA738" s="1">
        <v>0</v>
      </c>
      <c r="AB738" s="1">
        <v>851</v>
      </c>
    </row>
    <row r="739" spans="1:28" x14ac:dyDescent="0.3">
      <c r="A739" s="1">
        <v>738</v>
      </c>
      <c r="B739" s="1" t="s">
        <v>1681</v>
      </c>
      <c r="C739" s="1">
        <v>1.7100000000000001E-2</v>
      </c>
      <c r="D739" s="1">
        <v>8.9999999999999998E-4</v>
      </c>
      <c r="E739" s="1">
        <v>6.4000000000000003E-3</v>
      </c>
      <c r="F739" s="1">
        <v>2.3999999999999998E-3</v>
      </c>
      <c r="G739" s="1">
        <v>1.4E-3</v>
      </c>
      <c r="H739" s="1">
        <v>6.8999999999999999E-3</v>
      </c>
      <c r="I739" s="1">
        <v>3.5999999999999999E-3</v>
      </c>
      <c r="J739" s="1">
        <v>2E-3</v>
      </c>
      <c r="K739" s="1">
        <v>2.3E-3</v>
      </c>
      <c r="L739" s="1">
        <v>3.3E-3</v>
      </c>
      <c r="M739" s="1">
        <v>8.9999999999999998E-4</v>
      </c>
      <c r="N739" s="1">
        <v>3.5999999999999999E-3</v>
      </c>
      <c r="O739" s="1">
        <v>3.5799999999999998E-2</v>
      </c>
      <c r="P739" s="1">
        <v>1.6000000000000001E-3</v>
      </c>
      <c r="Q739" s="1">
        <v>2E-3</v>
      </c>
      <c r="R739" s="1">
        <v>0.89039999999999997</v>
      </c>
      <c r="S739" s="1">
        <v>1.4999999999999999E-2</v>
      </c>
      <c r="T739" s="1">
        <v>2.7000000000000001E-3</v>
      </c>
      <c r="U739" s="1">
        <v>5.0000000000000001E-4</v>
      </c>
      <c r="V739" s="1">
        <v>1.1999999999999999E-3</v>
      </c>
      <c r="W739" s="1">
        <v>0.19850000000000001</v>
      </c>
      <c r="X739" s="1">
        <v>0.89039999999999997</v>
      </c>
      <c r="Y739" s="1">
        <v>0.89039999999999997</v>
      </c>
      <c r="Z739" s="1" t="s">
        <v>1681</v>
      </c>
      <c r="AA739" s="1">
        <v>0</v>
      </c>
      <c r="AB739" s="1">
        <v>851</v>
      </c>
    </row>
    <row r="740" spans="1:28" x14ac:dyDescent="0.3">
      <c r="A740" s="1">
        <v>739</v>
      </c>
      <c r="B740" s="1" t="s">
        <v>1678</v>
      </c>
      <c r="C740" s="1">
        <v>5.7599999999999998E-2</v>
      </c>
      <c r="D740" s="1">
        <v>8.0000000000000004E-4</v>
      </c>
      <c r="E740" s="1">
        <v>2.7000000000000001E-3</v>
      </c>
      <c r="F740" s="1">
        <v>3.3E-3</v>
      </c>
      <c r="G740" s="1">
        <v>1.6999999999999999E-3</v>
      </c>
      <c r="H740" s="1">
        <v>5.5999999999999999E-3</v>
      </c>
      <c r="I740" s="1">
        <v>1.9E-3</v>
      </c>
      <c r="J740" s="1">
        <v>2.3999999999999998E-3</v>
      </c>
      <c r="K740" s="1">
        <v>2.1700000000000001E-2</v>
      </c>
      <c r="L740" s="1">
        <v>5.1999999999999998E-3</v>
      </c>
      <c r="M740" s="1">
        <v>2.2000000000000001E-3</v>
      </c>
      <c r="N740" s="1">
        <v>2.8500000000000001E-2</v>
      </c>
      <c r="O740" s="1">
        <v>0.82069999999999999</v>
      </c>
      <c r="P740" s="1">
        <v>1.9E-3</v>
      </c>
      <c r="Q740" s="1">
        <v>5.5999999999999999E-3</v>
      </c>
      <c r="R740" s="1">
        <v>1.4800000000000001E-2</v>
      </c>
      <c r="S740" s="1">
        <v>1.2500000000000001E-2</v>
      </c>
      <c r="T740" s="1">
        <v>8.6999999999999994E-3</v>
      </c>
      <c r="U740" s="1">
        <v>5.9999999999999995E-4</v>
      </c>
      <c r="V740" s="1">
        <v>1.4E-3</v>
      </c>
      <c r="W740" s="1">
        <v>0.29120000000000001</v>
      </c>
      <c r="X740" s="1">
        <v>0.82069999999999999</v>
      </c>
      <c r="Y740" s="1">
        <v>0.82069999999999999</v>
      </c>
      <c r="Z740" s="1" t="s">
        <v>1678</v>
      </c>
      <c r="AA740" s="1">
        <v>0</v>
      </c>
      <c r="AB740" s="1">
        <v>851</v>
      </c>
    </row>
    <row r="741" spans="1:28" x14ac:dyDescent="0.3">
      <c r="A741" s="1">
        <v>740</v>
      </c>
      <c r="B741" s="1" t="s">
        <v>1666</v>
      </c>
      <c r="C741" s="1">
        <v>0.53779999999999994</v>
      </c>
      <c r="D741" s="1">
        <v>1.4E-3</v>
      </c>
      <c r="E741" s="1">
        <v>1.3299999999999999E-2</v>
      </c>
      <c r="F741" s="1">
        <v>1.54E-2</v>
      </c>
      <c r="G741" s="1">
        <v>1.6999999999999999E-3</v>
      </c>
      <c r="H741" s="1">
        <v>1.9599999999999999E-2</v>
      </c>
      <c r="I741" s="1">
        <v>6.1999999999999998E-3</v>
      </c>
      <c r="J741" s="1">
        <v>5.0000000000000001E-3</v>
      </c>
      <c r="K741" s="1">
        <v>3.32E-2</v>
      </c>
      <c r="L741" s="1">
        <v>5.4000000000000003E-3</v>
      </c>
      <c r="M741" s="1">
        <v>7.1999999999999998E-3</v>
      </c>
      <c r="N741" s="1">
        <v>8.8999999999999999E-3</v>
      </c>
      <c r="O741" s="1">
        <v>5.9499999999999997E-2</v>
      </c>
      <c r="P741" s="1">
        <v>0.13980000000000001</v>
      </c>
      <c r="Q741" s="1">
        <v>5.1000000000000004E-3</v>
      </c>
      <c r="R741" s="1">
        <v>0.1265</v>
      </c>
      <c r="S741" s="1">
        <v>3.0000000000000001E-3</v>
      </c>
      <c r="T741" s="1">
        <v>9.2999999999999992E-3</v>
      </c>
      <c r="U741" s="1">
        <v>5.0000000000000001E-4</v>
      </c>
      <c r="V741" s="1">
        <v>1.2999999999999999E-3</v>
      </c>
      <c r="W741" s="1">
        <v>0.54549999999999998</v>
      </c>
      <c r="X741" s="1">
        <v>0.53779999999999994</v>
      </c>
      <c r="Y741" s="1">
        <v>0.53779999999999994</v>
      </c>
      <c r="Z741" s="1" t="s">
        <v>1666</v>
      </c>
      <c r="AA741" s="1">
        <v>0</v>
      </c>
      <c r="AB741" s="1">
        <v>851</v>
      </c>
    </row>
    <row r="742" spans="1:28" x14ac:dyDescent="0.3">
      <c r="A742" s="1">
        <v>741</v>
      </c>
      <c r="B742" s="1" t="s">
        <v>1673</v>
      </c>
      <c r="C742" s="1">
        <v>1.32E-2</v>
      </c>
      <c r="D742" s="1">
        <v>8.9999999999999998E-4</v>
      </c>
      <c r="E742" s="1">
        <v>4.4999999999999997E-3</v>
      </c>
      <c r="F742" s="1">
        <v>4.7000000000000002E-3</v>
      </c>
      <c r="G742" s="1">
        <v>7.6E-3</v>
      </c>
      <c r="H742" s="1">
        <v>2.7000000000000001E-3</v>
      </c>
      <c r="I742" s="1">
        <v>8.9999999999999998E-4</v>
      </c>
      <c r="J742" s="1">
        <v>0.26200000000000001</v>
      </c>
      <c r="K742" s="1">
        <v>2E-3</v>
      </c>
      <c r="L742" s="1">
        <v>0.1186</v>
      </c>
      <c r="M742" s="1">
        <v>1.2999999999999999E-2</v>
      </c>
      <c r="N742" s="1">
        <v>0.23860000000000001</v>
      </c>
      <c r="O742" s="1">
        <v>3.3E-3</v>
      </c>
      <c r="P742" s="1">
        <v>8.5000000000000006E-3</v>
      </c>
      <c r="Q742" s="1">
        <v>1.8E-3</v>
      </c>
      <c r="R742" s="1">
        <v>2.5999999999999999E-3</v>
      </c>
      <c r="S742" s="1">
        <v>1.9E-2</v>
      </c>
      <c r="T742" s="1">
        <v>0.29409999999999997</v>
      </c>
      <c r="U742" s="1">
        <v>5.9999999999999995E-4</v>
      </c>
      <c r="V742" s="1">
        <v>1.5E-3</v>
      </c>
      <c r="W742" s="1">
        <v>0.57509999999999994</v>
      </c>
      <c r="X742" s="1">
        <v>0.26200000000000001</v>
      </c>
      <c r="Y742" s="1">
        <v>0.29409999999999997</v>
      </c>
      <c r="Z742" s="1" t="s">
        <v>1683</v>
      </c>
      <c r="AA742" s="1">
        <v>3.2099999999999997E-2</v>
      </c>
      <c r="AB742" s="1">
        <v>851</v>
      </c>
    </row>
    <row r="743" spans="1:28" x14ac:dyDescent="0.3">
      <c r="A743" s="1">
        <v>742</v>
      </c>
      <c r="B743" s="1" t="s">
        <v>1674</v>
      </c>
      <c r="C743" s="1">
        <v>4.1000000000000003E-3</v>
      </c>
      <c r="D743" s="1">
        <v>8.0000000000000004E-4</v>
      </c>
      <c r="E743" s="1">
        <v>2.5000000000000001E-3</v>
      </c>
      <c r="F743" s="1">
        <v>1.15E-2</v>
      </c>
      <c r="G743" s="1">
        <v>1.5E-3</v>
      </c>
      <c r="H743" s="1">
        <v>3.0000000000000001E-3</v>
      </c>
      <c r="I743" s="1">
        <v>1.4E-3</v>
      </c>
      <c r="J743" s="1">
        <v>2.0999999999999999E-3</v>
      </c>
      <c r="K743" s="1">
        <v>0.80649999999999999</v>
      </c>
      <c r="L743" s="1">
        <v>3.8E-3</v>
      </c>
      <c r="M743" s="1">
        <v>1.1000000000000001E-3</v>
      </c>
      <c r="N743" s="1">
        <v>2.3999999999999998E-3</v>
      </c>
      <c r="O743" s="1">
        <v>2E-3</v>
      </c>
      <c r="P743" s="1">
        <v>5.7000000000000002E-3</v>
      </c>
      <c r="Q743" s="1">
        <v>0.13439999999999999</v>
      </c>
      <c r="R743" s="1">
        <v>5.1999999999999998E-3</v>
      </c>
      <c r="S743" s="1">
        <v>2.8999999999999998E-3</v>
      </c>
      <c r="T743" s="1">
        <v>7.3000000000000001E-3</v>
      </c>
      <c r="U743" s="1">
        <v>5.0000000000000001E-4</v>
      </c>
      <c r="V743" s="1">
        <v>1.4E-3</v>
      </c>
      <c r="W743" s="1">
        <v>0.25530000000000003</v>
      </c>
      <c r="X743" s="1">
        <v>0.80649999999999999</v>
      </c>
      <c r="Y743" s="1">
        <v>0.80649999999999999</v>
      </c>
      <c r="Z743" s="1" t="s">
        <v>1674</v>
      </c>
      <c r="AA743" s="1">
        <v>0</v>
      </c>
      <c r="AB743" s="1">
        <v>851</v>
      </c>
    </row>
    <row r="744" spans="1:28" x14ac:dyDescent="0.3">
      <c r="A744" s="1">
        <v>743</v>
      </c>
      <c r="B744" s="1" t="s">
        <v>1674</v>
      </c>
      <c r="C744" s="1">
        <v>3.8E-3</v>
      </c>
      <c r="D744" s="1">
        <v>2.0999999999999999E-3</v>
      </c>
      <c r="E744" s="1">
        <v>2.3999999999999998E-3</v>
      </c>
      <c r="F744" s="1">
        <v>3.5000000000000001E-3</v>
      </c>
      <c r="G744" s="1">
        <v>1.5E-3</v>
      </c>
      <c r="H744" s="1">
        <v>2.8999999999999998E-3</v>
      </c>
      <c r="I744" s="1">
        <v>1.2999999999999999E-3</v>
      </c>
      <c r="J744" s="1">
        <v>2E-3</v>
      </c>
      <c r="K744" s="1">
        <v>0.42530000000000001</v>
      </c>
      <c r="L744" s="1">
        <v>3.5999999999999999E-3</v>
      </c>
      <c r="M744" s="1">
        <v>1E-3</v>
      </c>
      <c r="N744" s="1">
        <v>2.2000000000000001E-3</v>
      </c>
      <c r="O744" s="1">
        <v>1.9E-3</v>
      </c>
      <c r="P744" s="1">
        <v>2.5999999999999999E-3</v>
      </c>
      <c r="Q744" s="1">
        <v>0.53369999999999995</v>
      </c>
      <c r="R744" s="1">
        <v>3.2000000000000002E-3</v>
      </c>
      <c r="S744" s="1">
        <v>2.7000000000000001E-3</v>
      </c>
      <c r="T744" s="1">
        <v>2.5999999999999999E-3</v>
      </c>
      <c r="U744" s="1">
        <v>5.0000000000000001E-4</v>
      </c>
      <c r="V744" s="1">
        <v>1.2999999999999999E-3</v>
      </c>
      <c r="W744" s="1">
        <v>0.31530000000000002</v>
      </c>
      <c r="X744" s="1">
        <v>0.42530000000000001</v>
      </c>
      <c r="Y744" s="1">
        <v>0.53369999999999995</v>
      </c>
      <c r="Z744" s="1" t="s">
        <v>1680</v>
      </c>
      <c r="AA744" s="1">
        <v>0.1084</v>
      </c>
      <c r="AB744" s="1">
        <v>851</v>
      </c>
    </row>
    <row r="745" spans="1:28" x14ac:dyDescent="0.3">
      <c r="A745" s="1">
        <v>744</v>
      </c>
      <c r="B745" s="1" t="s">
        <v>1671</v>
      </c>
      <c r="C745" s="1">
        <v>0.26319999999999999</v>
      </c>
      <c r="D745" s="1">
        <v>1.2999999999999999E-3</v>
      </c>
      <c r="E745" s="1">
        <v>2.2000000000000001E-3</v>
      </c>
      <c r="F745" s="1">
        <v>5.1999999999999998E-3</v>
      </c>
      <c r="G745" s="1">
        <v>1.6999999999999999E-3</v>
      </c>
      <c r="H745" s="1">
        <v>0.38090000000000002</v>
      </c>
      <c r="I745" s="1">
        <v>1E-3</v>
      </c>
      <c r="J745" s="1">
        <v>4.0000000000000001E-3</v>
      </c>
      <c r="K745" s="1">
        <v>5.4999999999999997E-3</v>
      </c>
      <c r="L745" s="1">
        <v>4.1000000000000003E-3</v>
      </c>
      <c r="M745" s="1">
        <v>8.8900000000000007E-2</v>
      </c>
      <c r="N745" s="1">
        <v>2.0999999999999999E-3</v>
      </c>
      <c r="O745" s="1">
        <v>4.8800000000000003E-2</v>
      </c>
      <c r="P745" s="1">
        <v>3.1800000000000002E-2</v>
      </c>
      <c r="Q745" s="1">
        <v>2.0999999999999999E-3</v>
      </c>
      <c r="R745" s="1">
        <v>0.1273</v>
      </c>
      <c r="S745" s="1">
        <v>2.41E-2</v>
      </c>
      <c r="T745" s="1">
        <v>3.8999999999999998E-3</v>
      </c>
      <c r="U745" s="1">
        <v>5.0000000000000001E-4</v>
      </c>
      <c r="V745" s="1">
        <v>1.2999999999999999E-3</v>
      </c>
      <c r="W745" s="1">
        <v>0.58209999999999995</v>
      </c>
      <c r="X745" s="1">
        <v>0.38090000000000002</v>
      </c>
      <c r="Y745" s="1">
        <v>0.38090000000000002</v>
      </c>
      <c r="Z745" s="1" t="s">
        <v>1671</v>
      </c>
      <c r="AA745" s="1">
        <v>0</v>
      </c>
      <c r="AB745" s="1">
        <v>851</v>
      </c>
    </row>
    <row r="746" spans="1:28" x14ac:dyDescent="0.3">
      <c r="A746" s="1">
        <v>745</v>
      </c>
      <c r="B746" s="1" t="s">
        <v>1673</v>
      </c>
      <c r="C746" s="1">
        <v>6.0000000000000001E-3</v>
      </c>
      <c r="D746" s="1">
        <v>8.0000000000000004E-4</v>
      </c>
      <c r="E746" s="1">
        <v>1.8E-3</v>
      </c>
      <c r="F746" s="1">
        <v>2.0999999999999999E-3</v>
      </c>
      <c r="G746" s="1">
        <v>2E-3</v>
      </c>
      <c r="H746" s="1">
        <v>2.5000000000000001E-3</v>
      </c>
      <c r="I746" s="1">
        <v>8.0000000000000004E-4</v>
      </c>
      <c r="J746" s="1">
        <v>0.73040000000000005</v>
      </c>
      <c r="K746" s="1">
        <v>2E-3</v>
      </c>
      <c r="L746" s="1">
        <v>9.5399999999999999E-2</v>
      </c>
      <c r="M746" s="1">
        <v>2.2000000000000001E-3</v>
      </c>
      <c r="N746" s="1">
        <v>1.5E-3</v>
      </c>
      <c r="O746" s="1">
        <v>1.8E-3</v>
      </c>
      <c r="P746" s="1">
        <v>1.4E-3</v>
      </c>
      <c r="Q746" s="1">
        <v>1.8E-3</v>
      </c>
      <c r="R746" s="1">
        <v>2.3999999999999998E-3</v>
      </c>
      <c r="S746" s="1">
        <v>1.5100000000000001E-2</v>
      </c>
      <c r="T746" s="1">
        <v>0.128</v>
      </c>
      <c r="U746" s="1">
        <v>5.0000000000000001E-4</v>
      </c>
      <c r="V746" s="1">
        <v>1.2999999999999999E-3</v>
      </c>
      <c r="W746" s="1">
        <v>0.3236</v>
      </c>
      <c r="X746" s="1">
        <v>0.73040000000000005</v>
      </c>
      <c r="Y746" s="1">
        <v>0.73040000000000005</v>
      </c>
      <c r="Z746" s="1" t="s">
        <v>1673</v>
      </c>
      <c r="AA746" s="1">
        <v>0</v>
      </c>
      <c r="AB746" s="1">
        <v>851</v>
      </c>
    </row>
    <row r="747" spans="1:28" x14ac:dyDescent="0.3">
      <c r="A747" s="1">
        <v>746</v>
      </c>
      <c r="B747" s="1" t="s">
        <v>1675</v>
      </c>
      <c r="C747" s="1">
        <v>3.7000000000000002E-3</v>
      </c>
      <c r="D747" s="1">
        <v>2.8999999999999998E-3</v>
      </c>
      <c r="E747" s="1">
        <v>3.5999999999999999E-3</v>
      </c>
      <c r="F747" s="1">
        <v>2.8E-3</v>
      </c>
      <c r="G747" s="1">
        <v>1.11E-2</v>
      </c>
      <c r="H747" s="1">
        <v>3.2000000000000002E-3</v>
      </c>
      <c r="I747" s="1">
        <v>8.0000000000000002E-3</v>
      </c>
      <c r="J747" s="1">
        <v>4.3799999999999999E-2</v>
      </c>
      <c r="K747" s="1">
        <v>2.9899999999999999E-2</v>
      </c>
      <c r="L747" s="1">
        <v>0.1472</v>
      </c>
      <c r="M747" s="1">
        <v>1.1999999999999999E-3</v>
      </c>
      <c r="N747" s="1">
        <v>5.79E-2</v>
      </c>
      <c r="O747" s="1">
        <v>2.0999999999999999E-3</v>
      </c>
      <c r="P747" s="1">
        <v>1.9E-3</v>
      </c>
      <c r="Q747" s="1">
        <v>0.22470000000000001</v>
      </c>
      <c r="R747" s="1">
        <v>1.8100000000000002E-2</v>
      </c>
      <c r="S747" s="1">
        <v>3.6600000000000001E-2</v>
      </c>
      <c r="T747" s="1">
        <v>5.7999999999999996E-3</v>
      </c>
      <c r="U747" s="1">
        <v>0.35360000000000003</v>
      </c>
      <c r="V747" s="1">
        <v>4.19E-2</v>
      </c>
      <c r="W747" s="1">
        <v>0.6552</v>
      </c>
      <c r="X747" s="1">
        <v>0.1472</v>
      </c>
      <c r="Y747" s="1">
        <v>0.35360000000000003</v>
      </c>
      <c r="Z747" s="1" t="s">
        <v>1684</v>
      </c>
      <c r="AA747" s="1">
        <v>0.2064</v>
      </c>
      <c r="AB747" s="1">
        <v>851</v>
      </c>
    </row>
    <row r="748" spans="1:28" x14ac:dyDescent="0.3">
      <c r="A748" s="1">
        <v>747</v>
      </c>
      <c r="B748" s="1" t="s">
        <v>1679</v>
      </c>
      <c r="C748" s="1">
        <v>7.9000000000000008E-3</v>
      </c>
      <c r="D748" s="1">
        <v>8.0000000000000004E-4</v>
      </c>
      <c r="E748" s="1">
        <v>2.5000000000000001E-3</v>
      </c>
      <c r="F748" s="1">
        <v>2.3E-2</v>
      </c>
      <c r="G748" s="1">
        <v>1.5E-3</v>
      </c>
      <c r="H748" s="1">
        <v>3.0000000000000001E-3</v>
      </c>
      <c r="I748" s="1">
        <v>1.4E-3</v>
      </c>
      <c r="J748" s="1">
        <v>2.0999999999999999E-3</v>
      </c>
      <c r="K748" s="1">
        <v>2.87E-2</v>
      </c>
      <c r="L748" s="1">
        <v>8.6999999999999994E-3</v>
      </c>
      <c r="M748" s="1">
        <v>1.1000000000000001E-3</v>
      </c>
      <c r="N748" s="1">
        <v>3.73E-2</v>
      </c>
      <c r="O748" s="1">
        <v>2E-3</v>
      </c>
      <c r="P748" s="1">
        <v>0.77270000000000005</v>
      </c>
      <c r="Q748" s="1">
        <v>7.3899999999999993E-2</v>
      </c>
      <c r="R748" s="1">
        <v>1.7899999999999999E-2</v>
      </c>
      <c r="S748" s="1">
        <v>5.0000000000000001E-3</v>
      </c>
      <c r="T748" s="1">
        <v>8.6E-3</v>
      </c>
      <c r="U748" s="1">
        <v>5.0000000000000001E-4</v>
      </c>
      <c r="V748" s="1">
        <v>1.4E-3</v>
      </c>
      <c r="W748" s="1">
        <v>0.34210000000000002</v>
      </c>
      <c r="X748" s="1">
        <v>0.77270000000000005</v>
      </c>
      <c r="Y748" s="1">
        <v>0.77270000000000005</v>
      </c>
      <c r="Z748" s="1" t="s">
        <v>1679</v>
      </c>
      <c r="AA748" s="1">
        <v>0</v>
      </c>
      <c r="AB748" s="1">
        <v>851</v>
      </c>
    </row>
    <row r="749" spans="1:28" x14ac:dyDescent="0.3">
      <c r="A749" s="1">
        <v>748</v>
      </c>
      <c r="B749" s="1" t="s">
        <v>1681</v>
      </c>
      <c r="C749" s="1">
        <v>0.19980000000000001</v>
      </c>
      <c r="D749" s="1">
        <v>8.8999999999999999E-3</v>
      </c>
      <c r="E749" s="1">
        <v>2.2000000000000001E-3</v>
      </c>
      <c r="F749" s="1">
        <v>2.5000000000000001E-3</v>
      </c>
      <c r="G749" s="1">
        <v>1.5E-3</v>
      </c>
      <c r="H749" s="1">
        <v>4.3E-3</v>
      </c>
      <c r="I749" s="1">
        <v>8.9999999999999998E-4</v>
      </c>
      <c r="J749" s="1">
        <v>2.7099999999999999E-2</v>
      </c>
      <c r="K749" s="1">
        <v>2.3E-3</v>
      </c>
      <c r="L749" s="1">
        <v>1.04E-2</v>
      </c>
      <c r="M749" s="1">
        <v>2.0999999999999999E-3</v>
      </c>
      <c r="N749" s="1">
        <v>2.0999999999999999E-3</v>
      </c>
      <c r="O749" s="1">
        <v>2E-3</v>
      </c>
      <c r="P749" s="1">
        <v>1.6999999999999999E-3</v>
      </c>
      <c r="Q749" s="1">
        <v>2E-3</v>
      </c>
      <c r="R749" s="1">
        <v>0.2757</v>
      </c>
      <c r="S749" s="1">
        <v>0.2908</v>
      </c>
      <c r="T749" s="1">
        <v>0.1618</v>
      </c>
      <c r="U749" s="1">
        <v>5.0000000000000001E-4</v>
      </c>
      <c r="V749" s="1">
        <v>1.1999999999999999E-3</v>
      </c>
      <c r="W749" s="1">
        <v>0.55889999999999995</v>
      </c>
      <c r="X749" s="1">
        <v>0.2757</v>
      </c>
      <c r="Y749" s="1">
        <v>0.2908</v>
      </c>
      <c r="Z749" s="1" t="s">
        <v>1682</v>
      </c>
      <c r="AA749" s="1">
        <v>1.5100000000000001E-2</v>
      </c>
      <c r="AB749" s="1">
        <v>851</v>
      </c>
    </row>
    <row r="750" spans="1:28" x14ac:dyDescent="0.3">
      <c r="A750" s="1">
        <v>749</v>
      </c>
      <c r="B750" s="1" t="s">
        <v>1675</v>
      </c>
      <c r="C750" s="1">
        <v>5.0000000000000001E-3</v>
      </c>
      <c r="D750" s="1">
        <v>4.0000000000000001E-3</v>
      </c>
      <c r="E750" s="1">
        <v>3.7000000000000002E-3</v>
      </c>
      <c r="F750" s="1">
        <v>2.3999999999999998E-3</v>
      </c>
      <c r="G750" s="1">
        <v>5.9900000000000002E-2</v>
      </c>
      <c r="H750" s="1">
        <v>3.5000000000000001E-3</v>
      </c>
      <c r="I750" s="1">
        <v>3.8E-3</v>
      </c>
      <c r="J750" s="1">
        <v>0.23669999999999999</v>
      </c>
      <c r="K750" s="1">
        <v>4.7000000000000002E-3</v>
      </c>
      <c r="L750" s="1">
        <v>0.40889999999999999</v>
      </c>
      <c r="M750" s="1">
        <v>8.4199999999999997E-2</v>
      </c>
      <c r="N750" s="1">
        <v>1.8E-3</v>
      </c>
      <c r="O750" s="1">
        <v>2.3999999999999998E-3</v>
      </c>
      <c r="P750" s="1">
        <v>4.1999999999999997E-3</v>
      </c>
      <c r="Q750" s="1">
        <v>2.0999999999999999E-3</v>
      </c>
      <c r="R750" s="1">
        <v>7.1000000000000004E-3</v>
      </c>
      <c r="S750" s="1">
        <v>6.4999999999999997E-3</v>
      </c>
      <c r="T750" s="1">
        <v>0.14349999999999999</v>
      </c>
      <c r="U750" s="1">
        <v>8.9999999999999998E-4</v>
      </c>
      <c r="V750" s="1">
        <v>1.4500000000000001E-2</v>
      </c>
      <c r="W750" s="1">
        <v>0.57099999999999995</v>
      </c>
      <c r="X750" s="1">
        <v>0.40889999999999999</v>
      </c>
      <c r="Y750" s="1">
        <v>0.40889999999999999</v>
      </c>
      <c r="Z750" s="1" t="s">
        <v>1675</v>
      </c>
      <c r="AA750" s="1">
        <v>0</v>
      </c>
      <c r="AB750" s="1">
        <v>851</v>
      </c>
    </row>
    <row r="751" spans="1:28" x14ac:dyDescent="0.3">
      <c r="A751" s="1">
        <v>750</v>
      </c>
      <c r="B751" s="1" t="s">
        <v>1682</v>
      </c>
      <c r="C751" s="1">
        <v>0.05</v>
      </c>
      <c r="D751" s="1">
        <v>6.7000000000000002E-3</v>
      </c>
      <c r="E751" s="1">
        <v>2.7199999999999998E-2</v>
      </c>
      <c r="F751" s="1">
        <v>2.3699999999999999E-2</v>
      </c>
      <c r="G751" s="1">
        <v>1.6000000000000001E-3</v>
      </c>
      <c r="H751" s="1">
        <v>1.15E-2</v>
      </c>
      <c r="I751" s="1">
        <v>1.15E-2</v>
      </c>
      <c r="J751" s="1">
        <v>3.3E-3</v>
      </c>
      <c r="K751" s="1">
        <v>0.39410000000000001</v>
      </c>
      <c r="L751" s="1">
        <v>0.12859999999999999</v>
      </c>
      <c r="M751" s="1">
        <v>3.5999999999999999E-3</v>
      </c>
      <c r="N751" s="1">
        <v>3.2300000000000002E-2</v>
      </c>
      <c r="O751" s="1">
        <v>2.0999999999999999E-3</v>
      </c>
      <c r="P751" s="1">
        <v>5.4399999999999997E-2</v>
      </c>
      <c r="Q751" s="1">
        <v>0.18049999999999999</v>
      </c>
      <c r="R751" s="1">
        <v>2.3199999999999998E-2</v>
      </c>
      <c r="S751" s="1">
        <v>1.8499999999999999E-2</v>
      </c>
      <c r="T751" s="1">
        <v>1.37E-2</v>
      </c>
      <c r="U751" s="1">
        <v>5.9999999999999995E-4</v>
      </c>
      <c r="V751" s="1">
        <v>1.2999999999999999E-2</v>
      </c>
      <c r="W751" s="1">
        <v>0.67589999999999995</v>
      </c>
      <c r="X751" s="1">
        <v>1.8499999999999999E-2</v>
      </c>
      <c r="Y751" s="1">
        <v>0.39410000000000001</v>
      </c>
      <c r="Z751" s="1" t="s">
        <v>1674</v>
      </c>
      <c r="AA751" s="1">
        <v>0.37559999999999999</v>
      </c>
      <c r="AB751" s="1">
        <v>851</v>
      </c>
    </row>
    <row r="752" spans="1:28" x14ac:dyDescent="0.3">
      <c r="A752" s="1">
        <v>751</v>
      </c>
      <c r="B752" s="1" t="s">
        <v>1673</v>
      </c>
      <c r="C752" s="1">
        <v>1.21E-2</v>
      </c>
      <c r="D752" s="1">
        <v>2.5999999999999999E-3</v>
      </c>
      <c r="E752" s="1">
        <v>1.8E-3</v>
      </c>
      <c r="F752" s="1">
        <v>2.2000000000000001E-3</v>
      </c>
      <c r="G752" s="1">
        <v>2E-3</v>
      </c>
      <c r="H752" s="1">
        <v>3.5000000000000001E-3</v>
      </c>
      <c r="I752" s="1">
        <v>8.0000000000000004E-4</v>
      </c>
      <c r="J752" s="1">
        <v>0.51900000000000002</v>
      </c>
      <c r="K752" s="1">
        <v>2.0999999999999999E-3</v>
      </c>
      <c r="L752" s="1">
        <v>6.59E-2</v>
      </c>
      <c r="M752" s="1">
        <v>1.5800000000000002E-2</v>
      </c>
      <c r="N752" s="1">
        <v>1.5E-3</v>
      </c>
      <c r="O752" s="1">
        <v>1.8E-3</v>
      </c>
      <c r="P752" s="1">
        <v>3.3E-3</v>
      </c>
      <c r="Q752" s="1">
        <v>1.8E-3</v>
      </c>
      <c r="R752" s="1">
        <v>2.5000000000000001E-3</v>
      </c>
      <c r="S752" s="1">
        <v>5.7000000000000002E-3</v>
      </c>
      <c r="T752" s="1">
        <v>0.35360000000000003</v>
      </c>
      <c r="U752" s="1">
        <v>5.0000000000000001E-4</v>
      </c>
      <c r="V752" s="1">
        <v>1.2999999999999999E-3</v>
      </c>
      <c r="W752" s="1">
        <v>0.40279999999999999</v>
      </c>
      <c r="X752" s="1">
        <v>0.51900000000000002</v>
      </c>
      <c r="Y752" s="1">
        <v>0.51900000000000002</v>
      </c>
      <c r="Z752" s="1" t="s">
        <v>1673</v>
      </c>
      <c r="AA752" s="1">
        <v>0</v>
      </c>
      <c r="AB752" s="1">
        <v>851</v>
      </c>
    </row>
    <row r="753" spans="1:28" x14ac:dyDescent="0.3">
      <c r="A753" s="1">
        <v>752</v>
      </c>
      <c r="B753" s="1" t="s">
        <v>1683</v>
      </c>
      <c r="C753" s="1">
        <v>2.2800000000000001E-2</v>
      </c>
      <c r="D753" s="1">
        <v>5.8999999999999999E-3</v>
      </c>
      <c r="E753" s="1">
        <v>1.8E-3</v>
      </c>
      <c r="F753" s="1">
        <v>2.2000000000000001E-3</v>
      </c>
      <c r="G753" s="1">
        <v>2.0999999999999999E-3</v>
      </c>
      <c r="H753" s="1">
        <v>2.5999999999999999E-3</v>
      </c>
      <c r="I753" s="1">
        <v>8.9999999999999998E-4</v>
      </c>
      <c r="J753" s="1">
        <v>0.16139999999999999</v>
      </c>
      <c r="K753" s="1">
        <v>2.0999999999999999E-3</v>
      </c>
      <c r="L753" s="1">
        <v>0.10050000000000001</v>
      </c>
      <c r="M753" s="1">
        <v>1.5299999999999999E-2</v>
      </c>
      <c r="N753" s="1">
        <v>5.1999999999999998E-3</v>
      </c>
      <c r="O753" s="1">
        <v>1.9E-3</v>
      </c>
      <c r="P753" s="1">
        <v>1.5E-3</v>
      </c>
      <c r="Q753" s="1">
        <v>1.8E-3</v>
      </c>
      <c r="R753" s="1">
        <v>3.5999999999999999E-3</v>
      </c>
      <c r="S753" s="1">
        <v>1.77E-2</v>
      </c>
      <c r="T753" s="1">
        <v>0.64459999999999995</v>
      </c>
      <c r="U753" s="1">
        <v>5.9999999999999995E-4</v>
      </c>
      <c r="V753" s="1">
        <v>5.4000000000000003E-3</v>
      </c>
      <c r="W753" s="1">
        <v>0.41599999999999998</v>
      </c>
      <c r="X753" s="1">
        <v>0.64459999999999995</v>
      </c>
      <c r="Y753" s="1">
        <v>0.64459999999999995</v>
      </c>
      <c r="Z753" s="1" t="s">
        <v>1683</v>
      </c>
      <c r="AA753" s="1">
        <v>0</v>
      </c>
      <c r="AB753" s="1">
        <v>851</v>
      </c>
    </row>
    <row r="754" spans="1:28" x14ac:dyDescent="0.3">
      <c r="A754" s="1">
        <v>753</v>
      </c>
      <c r="B754" s="1" t="s">
        <v>1677</v>
      </c>
      <c r="C754" s="1">
        <v>2.52E-2</v>
      </c>
      <c r="D754" s="1">
        <v>6.9999999999999999E-4</v>
      </c>
      <c r="E754" s="1">
        <v>0.3584</v>
      </c>
      <c r="F754" s="1">
        <v>0.20169999999999999</v>
      </c>
      <c r="G754" s="1">
        <v>4.1999999999999997E-3</v>
      </c>
      <c r="H754" s="1">
        <v>7.4000000000000003E-3</v>
      </c>
      <c r="I754" s="1">
        <v>1.29E-2</v>
      </c>
      <c r="J754" s="1">
        <v>2.2000000000000001E-3</v>
      </c>
      <c r="K754" s="1">
        <v>0.18679999999999999</v>
      </c>
      <c r="L754" s="1">
        <v>6.6E-3</v>
      </c>
      <c r="M754" s="1">
        <v>4.7999999999999996E-3</v>
      </c>
      <c r="N754" s="1">
        <v>4.1099999999999998E-2</v>
      </c>
      <c r="O754" s="1">
        <v>2.5000000000000001E-3</v>
      </c>
      <c r="P754" s="1">
        <v>5.1999999999999998E-2</v>
      </c>
      <c r="Q754" s="1">
        <v>6.9400000000000003E-2</v>
      </c>
      <c r="R754" s="1">
        <v>8.0999999999999996E-3</v>
      </c>
      <c r="S754" s="1">
        <v>8.5000000000000006E-3</v>
      </c>
      <c r="T754" s="1">
        <v>3.8E-3</v>
      </c>
      <c r="U754" s="1">
        <v>5.9999999999999995E-4</v>
      </c>
      <c r="V754" s="1">
        <v>3.0999999999999999E-3</v>
      </c>
      <c r="W754" s="1">
        <v>0.63360000000000005</v>
      </c>
      <c r="X754" s="1">
        <v>4.1099999999999998E-2</v>
      </c>
      <c r="Y754" s="1">
        <v>0.3584</v>
      </c>
      <c r="Z754" s="1" t="s">
        <v>1668</v>
      </c>
      <c r="AA754" s="1">
        <v>0.31730000000000003</v>
      </c>
      <c r="AB754" s="1">
        <v>851</v>
      </c>
    </row>
    <row r="755" spans="1:28" x14ac:dyDescent="0.3">
      <c r="A755" s="1">
        <v>754</v>
      </c>
      <c r="B755" s="1" t="s">
        <v>1669</v>
      </c>
      <c r="C755" s="1">
        <v>3.3E-3</v>
      </c>
      <c r="D755" s="1">
        <v>8.0000000000000004E-4</v>
      </c>
      <c r="E755" s="1">
        <v>0.31690000000000002</v>
      </c>
      <c r="F755" s="1">
        <v>0.63929999999999998</v>
      </c>
      <c r="G755" s="1">
        <v>1.5E-3</v>
      </c>
      <c r="H755" s="1">
        <v>3.3E-3</v>
      </c>
      <c r="I755" s="1">
        <v>1.1999999999999999E-3</v>
      </c>
      <c r="J755" s="1">
        <v>2E-3</v>
      </c>
      <c r="K755" s="1">
        <v>2.5999999999999999E-3</v>
      </c>
      <c r="L755" s="1">
        <v>3.3999999999999998E-3</v>
      </c>
      <c r="M755" s="1">
        <v>8.9999999999999998E-4</v>
      </c>
      <c r="N755" s="1">
        <v>3.5000000000000001E-3</v>
      </c>
      <c r="O755" s="1">
        <v>2.2000000000000001E-3</v>
      </c>
      <c r="P755" s="1">
        <v>1.9E-3</v>
      </c>
      <c r="Q755" s="1">
        <v>2.2000000000000001E-3</v>
      </c>
      <c r="R755" s="1">
        <v>6.7999999999999996E-3</v>
      </c>
      <c r="S755" s="1">
        <v>4.0000000000000001E-3</v>
      </c>
      <c r="T755" s="1">
        <v>2.5000000000000001E-3</v>
      </c>
      <c r="U755" s="1">
        <v>5.0000000000000001E-4</v>
      </c>
      <c r="V755" s="1">
        <v>1.2999999999999999E-3</v>
      </c>
      <c r="W755" s="1">
        <v>0.30270000000000002</v>
      </c>
      <c r="X755" s="1">
        <v>0.63929999999999998</v>
      </c>
      <c r="Y755" s="1">
        <v>0.63929999999999998</v>
      </c>
      <c r="Z755" s="1" t="s">
        <v>1669</v>
      </c>
      <c r="AA755" s="1">
        <v>0</v>
      </c>
      <c r="AB755" s="1">
        <v>851</v>
      </c>
    </row>
    <row r="756" spans="1:28" x14ac:dyDescent="0.3">
      <c r="A756" s="1">
        <v>755</v>
      </c>
      <c r="B756" s="1" t="s">
        <v>1673</v>
      </c>
      <c r="C756" s="1">
        <v>3.3E-3</v>
      </c>
      <c r="D756" s="1">
        <v>8.9999999999999998E-4</v>
      </c>
      <c r="E756" s="1">
        <v>1.9E-3</v>
      </c>
      <c r="F756" s="1">
        <v>2.2000000000000001E-3</v>
      </c>
      <c r="G756" s="1">
        <v>4.5999999999999999E-3</v>
      </c>
      <c r="H756" s="1">
        <v>2.7000000000000001E-3</v>
      </c>
      <c r="I756" s="1">
        <v>8.9999999999999998E-4</v>
      </c>
      <c r="J756" s="1">
        <v>0.59740000000000004</v>
      </c>
      <c r="K756" s="1">
        <v>2.0999999999999999E-3</v>
      </c>
      <c r="L756" s="1">
        <v>0.26979999999999998</v>
      </c>
      <c r="M756" s="1">
        <v>5.5999999999999999E-3</v>
      </c>
      <c r="N756" s="1">
        <v>1.6000000000000001E-3</v>
      </c>
      <c r="O756" s="1">
        <v>1.9E-3</v>
      </c>
      <c r="P756" s="1">
        <v>1.5E-3</v>
      </c>
      <c r="Q756" s="1">
        <v>1.9E-3</v>
      </c>
      <c r="R756" s="1">
        <v>2.5000000000000001E-3</v>
      </c>
      <c r="S756" s="1">
        <v>2.3999999999999998E-3</v>
      </c>
      <c r="T756" s="1">
        <v>8.3099999999999993E-2</v>
      </c>
      <c r="U756" s="1">
        <v>5.9999999999999995E-4</v>
      </c>
      <c r="V756" s="1">
        <v>1.32E-2</v>
      </c>
      <c r="W756" s="1">
        <v>0.38109999999999999</v>
      </c>
      <c r="X756" s="1">
        <v>0.59740000000000004</v>
      </c>
      <c r="Y756" s="1">
        <v>0.59740000000000004</v>
      </c>
      <c r="Z756" s="1" t="s">
        <v>1673</v>
      </c>
      <c r="AA756" s="1">
        <v>0</v>
      </c>
      <c r="AB756" s="1">
        <v>851</v>
      </c>
    </row>
    <row r="757" spans="1:28" x14ac:dyDescent="0.3">
      <c r="A757" s="1">
        <v>756</v>
      </c>
      <c r="B757" s="1" t="s">
        <v>1683</v>
      </c>
      <c r="C757" s="1">
        <v>4.2500000000000003E-2</v>
      </c>
      <c r="D757" s="1">
        <v>1.5900000000000001E-2</v>
      </c>
      <c r="E757" s="1">
        <v>2.7000000000000001E-3</v>
      </c>
      <c r="F757" s="1">
        <v>0.1038</v>
      </c>
      <c r="G757" s="1">
        <v>1.6999999999999999E-3</v>
      </c>
      <c r="H757" s="1">
        <v>3.2000000000000002E-3</v>
      </c>
      <c r="I757" s="1">
        <v>1.5E-3</v>
      </c>
      <c r="J757" s="1">
        <v>0.1009</v>
      </c>
      <c r="K757" s="1">
        <v>0.12889999999999999</v>
      </c>
      <c r="L757" s="1">
        <v>4.3E-3</v>
      </c>
      <c r="M757" s="1">
        <v>6.6E-3</v>
      </c>
      <c r="N757" s="1">
        <v>3.5999999999999999E-3</v>
      </c>
      <c r="O757" s="1">
        <v>2.2000000000000001E-3</v>
      </c>
      <c r="P757" s="1">
        <v>8.7599999999999997E-2</v>
      </c>
      <c r="Q757" s="1">
        <v>3.4099999999999998E-2</v>
      </c>
      <c r="R757" s="1">
        <v>3.9800000000000002E-2</v>
      </c>
      <c r="S757" s="1">
        <v>8.9200000000000002E-2</v>
      </c>
      <c r="T757" s="1">
        <v>0.32550000000000001</v>
      </c>
      <c r="U757" s="1">
        <v>5.9999999999999995E-4</v>
      </c>
      <c r="V757" s="1">
        <v>5.1999999999999998E-3</v>
      </c>
      <c r="W757" s="1">
        <v>0.71640000000000004</v>
      </c>
      <c r="X757" s="1">
        <v>0.32550000000000001</v>
      </c>
      <c r="Y757" s="1">
        <v>0.32550000000000001</v>
      </c>
      <c r="Z757" s="1" t="s">
        <v>1683</v>
      </c>
      <c r="AA757" s="1">
        <v>0</v>
      </c>
      <c r="AB757" s="1">
        <v>851</v>
      </c>
    </row>
    <row r="758" spans="1:28" x14ac:dyDescent="0.3">
      <c r="A758" s="1">
        <v>757</v>
      </c>
      <c r="B758" s="1" t="s">
        <v>1671</v>
      </c>
      <c r="C758" s="1">
        <v>3.5400000000000001E-2</v>
      </c>
      <c r="D758" s="1">
        <v>2.3999999999999998E-3</v>
      </c>
      <c r="E758" s="1">
        <v>4.82E-2</v>
      </c>
      <c r="F758" s="1">
        <v>6.2300000000000001E-2</v>
      </c>
      <c r="G758" s="1">
        <v>1.6999999999999999E-3</v>
      </c>
      <c r="H758" s="1">
        <v>3.7699999999999997E-2</v>
      </c>
      <c r="I758" s="1">
        <v>4.3799999999999999E-2</v>
      </c>
      <c r="J758" s="1">
        <v>3.5000000000000001E-3</v>
      </c>
      <c r="K758" s="1">
        <v>0.43990000000000001</v>
      </c>
      <c r="L758" s="1">
        <v>5.4000000000000003E-3</v>
      </c>
      <c r="M758" s="1">
        <v>1.1000000000000001E-3</v>
      </c>
      <c r="N758" s="1">
        <v>4.1399999999999999E-2</v>
      </c>
      <c r="O758" s="1">
        <v>2.2000000000000001E-3</v>
      </c>
      <c r="P758" s="1">
        <v>5.1999999999999998E-2</v>
      </c>
      <c r="Q758" s="1">
        <v>9.1200000000000003E-2</v>
      </c>
      <c r="R758" s="1">
        <v>9.6100000000000005E-2</v>
      </c>
      <c r="S758" s="1">
        <v>2.7099999999999999E-2</v>
      </c>
      <c r="T758" s="1">
        <v>2.8999999999999998E-3</v>
      </c>
      <c r="U758" s="1">
        <v>5.9999999999999995E-4</v>
      </c>
      <c r="V758" s="1">
        <v>5.3E-3</v>
      </c>
      <c r="W758" s="1">
        <v>0.67720000000000002</v>
      </c>
      <c r="X758" s="1">
        <v>3.7699999999999997E-2</v>
      </c>
      <c r="Y758" s="1">
        <v>0.43990000000000001</v>
      </c>
      <c r="Z758" s="1" t="s">
        <v>1674</v>
      </c>
      <c r="AA758" s="1">
        <v>0.4022</v>
      </c>
      <c r="AB758" s="1">
        <v>851</v>
      </c>
    </row>
    <row r="759" spans="1:28" x14ac:dyDescent="0.3">
      <c r="A759" s="1">
        <v>758</v>
      </c>
      <c r="B759" s="1" t="s">
        <v>1673</v>
      </c>
      <c r="C759" s="1">
        <v>0.24390000000000001</v>
      </c>
      <c r="D759" s="1">
        <v>4.4999999999999997E-3</v>
      </c>
      <c r="E759" s="1">
        <v>3.0000000000000001E-3</v>
      </c>
      <c r="F759" s="1">
        <v>5.0000000000000001E-3</v>
      </c>
      <c r="G759" s="1">
        <v>4.48E-2</v>
      </c>
      <c r="H759" s="1">
        <v>3.7000000000000002E-3</v>
      </c>
      <c r="I759" s="1">
        <v>3.3E-3</v>
      </c>
      <c r="J759" s="1">
        <v>0.3513</v>
      </c>
      <c r="K759" s="1">
        <v>8.9999999999999993E-3</v>
      </c>
      <c r="L759" s="1">
        <v>3.0200000000000001E-2</v>
      </c>
      <c r="M759" s="1">
        <v>5.7000000000000002E-3</v>
      </c>
      <c r="N759" s="1">
        <v>1.9E-3</v>
      </c>
      <c r="O759" s="1">
        <v>2.5000000000000001E-3</v>
      </c>
      <c r="P759" s="1">
        <v>3.8E-3</v>
      </c>
      <c r="Q759" s="1">
        <v>5.7000000000000002E-3</v>
      </c>
      <c r="R759" s="1">
        <v>7.7000000000000002E-3</v>
      </c>
      <c r="S759" s="1">
        <v>2.98E-2</v>
      </c>
      <c r="T759" s="1">
        <v>0.2114</v>
      </c>
      <c r="U759" s="1">
        <v>2.8E-3</v>
      </c>
      <c r="V759" s="1">
        <v>2.9899999999999999E-2</v>
      </c>
      <c r="W759" s="1">
        <v>0.6028</v>
      </c>
      <c r="X759" s="1">
        <v>0.3513</v>
      </c>
      <c r="Y759" s="1">
        <v>0.3513</v>
      </c>
      <c r="Z759" s="1" t="s">
        <v>1673</v>
      </c>
      <c r="AA759" s="1">
        <v>0</v>
      </c>
      <c r="AB759" s="1">
        <v>851</v>
      </c>
    </row>
    <row r="760" spans="1:28" x14ac:dyDescent="0.3">
      <c r="A760" s="1">
        <v>759</v>
      </c>
      <c r="B760" s="1" t="s">
        <v>1676</v>
      </c>
      <c r="C760" s="1">
        <v>0.1139</v>
      </c>
      <c r="D760" s="1">
        <v>1.2200000000000001E-2</v>
      </c>
      <c r="E760" s="1">
        <v>2.0999999999999999E-3</v>
      </c>
      <c r="F760" s="1">
        <v>5.5999999999999999E-3</v>
      </c>
      <c r="G760" s="1">
        <v>6.9800000000000001E-2</v>
      </c>
      <c r="H760" s="1">
        <v>3.7000000000000002E-3</v>
      </c>
      <c r="I760" s="1">
        <v>1.09E-2</v>
      </c>
      <c r="J760" s="1">
        <v>6.2E-2</v>
      </c>
      <c r="K760" s="1">
        <v>1.8100000000000002E-2</v>
      </c>
      <c r="L760" s="1">
        <v>8.2699999999999996E-2</v>
      </c>
      <c r="M760" s="1">
        <v>0.43530000000000002</v>
      </c>
      <c r="N760" s="1">
        <v>2.3400000000000001E-2</v>
      </c>
      <c r="O760" s="1">
        <v>2.5000000000000001E-3</v>
      </c>
      <c r="P760" s="1">
        <v>2.8899999999999999E-2</v>
      </c>
      <c r="Q760" s="1">
        <v>2.3099999999999999E-2</v>
      </c>
      <c r="R760" s="1">
        <v>7.4999999999999997E-3</v>
      </c>
      <c r="S760" s="1">
        <v>4.3200000000000002E-2</v>
      </c>
      <c r="T760" s="1">
        <v>4.8599999999999997E-2</v>
      </c>
      <c r="U760" s="1">
        <v>1E-3</v>
      </c>
      <c r="V760" s="1">
        <v>5.5999999999999999E-3</v>
      </c>
      <c r="W760" s="1">
        <v>0.6875</v>
      </c>
      <c r="X760" s="1">
        <v>0.43530000000000002</v>
      </c>
      <c r="Y760" s="1">
        <v>0.43530000000000002</v>
      </c>
      <c r="Z760" s="1" t="s">
        <v>1676</v>
      </c>
      <c r="AA760" s="1">
        <v>0</v>
      </c>
      <c r="AB760" s="1">
        <v>851</v>
      </c>
    </row>
    <row r="761" spans="1:28" x14ac:dyDescent="0.3">
      <c r="A761" s="1">
        <v>760</v>
      </c>
      <c r="B761" s="1" t="s">
        <v>1671</v>
      </c>
      <c r="C761" s="1">
        <v>4.5999999999999999E-3</v>
      </c>
      <c r="D761" s="1">
        <v>8.9999999999999998E-4</v>
      </c>
      <c r="E761" s="1">
        <v>6.3E-3</v>
      </c>
      <c r="F761" s="1">
        <v>9.1999999999999998E-3</v>
      </c>
      <c r="G761" s="1">
        <v>1.6999999999999999E-3</v>
      </c>
      <c r="H761" s="1">
        <v>0.76770000000000005</v>
      </c>
      <c r="I761" s="1">
        <v>5.3E-3</v>
      </c>
      <c r="J761" s="1">
        <v>4.7000000000000002E-3</v>
      </c>
      <c r="K761" s="1">
        <v>0.1206</v>
      </c>
      <c r="L761" s="1">
        <v>3.7000000000000002E-3</v>
      </c>
      <c r="M761" s="1">
        <v>1E-3</v>
      </c>
      <c r="N761" s="1">
        <v>1.9E-2</v>
      </c>
      <c r="O761" s="1">
        <v>3.7000000000000002E-3</v>
      </c>
      <c r="P761" s="1">
        <v>2.1499999999999998E-2</v>
      </c>
      <c r="Q761" s="1">
        <v>1.38E-2</v>
      </c>
      <c r="R761" s="1">
        <v>6.3E-3</v>
      </c>
      <c r="S761" s="1">
        <v>5.3E-3</v>
      </c>
      <c r="T761" s="1">
        <v>2.7000000000000001E-3</v>
      </c>
      <c r="U761" s="1">
        <v>5.9999999999999995E-4</v>
      </c>
      <c r="V761" s="1">
        <v>1.4E-3</v>
      </c>
      <c r="W761" s="1">
        <v>0.32800000000000001</v>
      </c>
      <c r="X761" s="1">
        <v>0.76770000000000005</v>
      </c>
      <c r="Y761" s="1">
        <v>0.76770000000000005</v>
      </c>
      <c r="Z761" s="1" t="s">
        <v>1671</v>
      </c>
      <c r="AA761" s="1">
        <v>0</v>
      </c>
      <c r="AB761" s="1">
        <v>851</v>
      </c>
    </row>
    <row r="762" spans="1:28" x14ac:dyDescent="0.3">
      <c r="A762" s="1">
        <v>761</v>
      </c>
      <c r="B762" s="1" t="s">
        <v>1672</v>
      </c>
      <c r="C762" s="1">
        <v>4.3999999999999997E-2</v>
      </c>
      <c r="D762" s="1">
        <v>7.5700000000000003E-2</v>
      </c>
      <c r="E762" s="1">
        <v>2.75E-2</v>
      </c>
      <c r="F762" s="1">
        <v>4.82E-2</v>
      </c>
      <c r="G762" s="1">
        <v>6.0000000000000001E-3</v>
      </c>
      <c r="H762" s="1">
        <v>4.4499999999999998E-2</v>
      </c>
      <c r="I762" s="1">
        <v>0.13689999999999999</v>
      </c>
      <c r="J762" s="1">
        <v>9.9000000000000008E-3</v>
      </c>
      <c r="K762" s="1">
        <v>0.14960000000000001</v>
      </c>
      <c r="L762" s="1">
        <v>9.5999999999999992E-3</v>
      </c>
      <c r="M762" s="1">
        <v>2.5999999999999999E-3</v>
      </c>
      <c r="N762" s="1">
        <v>4.5999999999999999E-2</v>
      </c>
      <c r="O762" s="1">
        <v>5.4000000000000003E-3</v>
      </c>
      <c r="P762" s="1">
        <v>7.5499999999999998E-2</v>
      </c>
      <c r="Q762" s="1">
        <v>5.4100000000000002E-2</v>
      </c>
      <c r="R762" s="1">
        <v>4.5900000000000003E-2</v>
      </c>
      <c r="S762" s="1">
        <v>3.4000000000000002E-2</v>
      </c>
      <c r="T762" s="1">
        <v>3.1099999999999999E-2</v>
      </c>
      <c r="U762" s="1">
        <v>1.6000000000000001E-3</v>
      </c>
      <c r="V762" s="1">
        <v>0.152</v>
      </c>
      <c r="W762" s="1">
        <v>0.86539999999999995</v>
      </c>
      <c r="X762" s="1">
        <v>0.13689999999999999</v>
      </c>
      <c r="Y762" s="1">
        <v>0.152</v>
      </c>
      <c r="Z762" s="1" t="s">
        <v>1685</v>
      </c>
      <c r="AA762" s="1">
        <v>1.52E-2</v>
      </c>
      <c r="AB762" s="1">
        <v>851</v>
      </c>
    </row>
    <row r="763" spans="1:28" x14ac:dyDescent="0.3">
      <c r="A763" s="1">
        <v>762</v>
      </c>
      <c r="B763" s="1" t="s">
        <v>1678</v>
      </c>
      <c r="C763" s="1">
        <v>0.28970000000000001</v>
      </c>
      <c r="D763" s="1">
        <v>8.0000000000000004E-4</v>
      </c>
      <c r="E763" s="1">
        <v>6.7599999999999993E-2</v>
      </c>
      <c r="F763" s="1">
        <v>0.1787</v>
      </c>
      <c r="G763" s="1">
        <v>1.6999999999999999E-3</v>
      </c>
      <c r="H763" s="1">
        <v>1.2800000000000001E-2</v>
      </c>
      <c r="I763" s="1">
        <v>1.1900000000000001E-2</v>
      </c>
      <c r="J763" s="1">
        <v>8.9999999999999993E-3</v>
      </c>
      <c r="K763" s="1">
        <v>8.2199999999999995E-2</v>
      </c>
      <c r="L763" s="1">
        <v>3.1300000000000001E-2</v>
      </c>
      <c r="M763" s="1">
        <v>5.5999999999999999E-3</v>
      </c>
      <c r="N763" s="1">
        <v>6.2E-2</v>
      </c>
      <c r="O763" s="1">
        <v>0.1115</v>
      </c>
      <c r="P763" s="1">
        <v>2.7199999999999998E-2</v>
      </c>
      <c r="Q763" s="1">
        <v>1.35E-2</v>
      </c>
      <c r="R763" s="1">
        <v>3.1E-2</v>
      </c>
      <c r="S763" s="1">
        <v>1.61E-2</v>
      </c>
      <c r="T763" s="1">
        <v>3.73E-2</v>
      </c>
      <c r="U763" s="1">
        <v>5.9999999999999995E-4</v>
      </c>
      <c r="V763" s="1">
        <v>9.1999999999999998E-3</v>
      </c>
      <c r="W763" s="1">
        <v>0.76039999999999996</v>
      </c>
      <c r="X763" s="1">
        <v>0.1115</v>
      </c>
      <c r="Y763" s="1">
        <v>0.28970000000000001</v>
      </c>
      <c r="Z763" s="1" t="s">
        <v>1666</v>
      </c>
      <c r="AA763" s="1">
        <v>0.1782</v>
      </c>
      <c r="AB763" s="1">
        <v>851</v>
      </c>
    </row>
    <row r="764" spans="1:28" x14ac:dyDescent="0.3">
      <c r="A764" s="1">
        <v>763</v>
      </c>
      <c r="B764" s="1" t="s">
        <v>1678</v>
      </c>
      <c r="C764" s="1">
        <v>9.5999999999999992E-3</v>
      </c>
      <c r="D764" s="1">
        <v>8.9999999999999998E-4</v>
      </c>
      <c r="E764" s="1">
        <v>3.0000000000000001E-3</v>
      </c>
      <c r="F764" s="1">
        <v>3.5999999999999999E-3</v>
      </c>
      <c r="G764" s="1">
        <v>4.4999999999999997E-3</v>
      </c>
      <c r="H764" s="1">
        <v>3.8E-3</v>
      </c>
      <c r="I764" s="1">
        <v>1.1999999999999999E-3</v>
      </c>
      <c r="J764" s="1">
        <v>2.6700000000000002E-2</v>
      </c>
      <c r="K764" s="1">
        <v>3.3E-3</v>
      </c>
      <c r="L764" s="1">
        <v>4.4999999999999997E-3</v>
      </c>
      <c r="M764" s="1">
        <v>1.1000000000000001E-3</v>
      </c>
      <c r="N764" s="1">
        <v>2.2000000000000001E-3</v>
      </c>
      <c r="O764" s="1">
        <v>0.91469999999999996</v>
      </c>
      <c r="P764" s="1">
        <v>2.0999999999999999E-3</v>
      </c>
      <c r="Q764" s="1">
        <v>2.8E-3</v>
      </c>
      <c r="R764" s="1">
        <v>5.3E-3</v>
      </c>
      <c r="S764" s="1">
        <v>3.2000000000000002E-3</v>
      </c>
      <c r="T764" s="1">
        <v>5.3E-3</v>
      </c>
      <c r="U764" s="1">
        <v>5.9999999999999995E-4</v>
      </c>
      <c r="V764" s="1">
        <v>1.5E-3</v>
      </c>
      <c r="W764" s="1">
        <v>0.1678</v>
      </c>
      <c r="X764" s="1">
        <v>0.91469999999999996</v>
      </c>
      <c r="Y764" s="1">
        <v>0.91469999999999996</v>
      </c>
      <c r="Z764" s="1" t="s">
        <v>1678</v>
      </c>
      <c r="AA764" s="1">
        <v>0</v>
      </c>
      <c r="AB764" s="1">
        <v>851</v>
      </c>
    </row>
    <row r="765" spans="1:28" x14ac:dyDescent="0.3">
      <c r="A765" s="1">
        <v>764</v>
      </c>
      <c r="B765" s="1" t="s">
        <v>1679</v>
      </c>
      <c r="C765" s="1">
        <v>9.3700000000000006E-2</v>
      </c>
      <c r="D765" s="1">
        <v>8.0000000000000004E-4</v>
      </c>
      <c r="E765" s="1">
        <v>8.5699999999999998E-2</v>
      </c>
      <c r="F765" s="1">
        <v>0.19750000000000001</v>
      </c>
      <c r="G765" s="1">
        <v>1.6999999999999999E-3</v>
      </c>
      <c r="H765" s="1">
        <v>1.23E-2</v>
      </c>
      <c r="I765" s="1">
        <v>4.4000000000000003E-3</v>
      </c>
      <c r="J765" s="1">
        <v>3.5999999999999999E-3</v>
      </c>
      <c r="K765" s="1">
        <v>0.30730000000000002</v>
      </c>
      <c r="L765" s="1">
        <v>4.1000000000000003E-3</v>
      </c>
      <c r="M765" s="1">
        <v>4.1000000000000003E-3</v>
      </c>
      <c r="N765" s="1">
        <v>2.1100000000000001E-2</v>
      </c>
      <c r="O765" s="1">
        <v>2.7000000000000001E-3</v>
      </c>
      <c r="P765" s="1">
        <v>7.4999999999999997E-2</v>
      </c>
      <c r="Q765" s="1">
        <v>1.9800000000000002E-2</v>
      </c>
      <c r="R765" s="1">
        <v>0.1047</v>
      </c>
      <c r="S765" s="1">
        <v>5.2900000000000003E-2</v>
      </c>
      <c r="T765" s="1">
        <v>6.8999999999999999E-3</v>
      </c>
      <c r="U765" s="1">
        <v>5.9999999999999995E-4</v>
      </c>
      <c r="V765" s="1">
        <v>1.4E-3</v>
      </c>
      <c r="W765" s="1">
        <v>0.69550000000000001</v>
      </c>
      <c r="X765" s="1">
        <v>7.4999999999999997E-2</v>
      </c>
      <c r="Y765" s="1">
        <v>0.30730000000000002</v>
      </c>
      <c r="Z765" s="1" t="s">
        <v>1674</v>
      </c>
      <c r="AA765" s="1">
        <v>0.2324</v>
      </c>
      <c r="AB765" s="1">
        <v>851</v>
      </c>
    </row>
    <row r="766" spans="1:28" x14ac:dyDescent="0.3">
      <c r="A766" s="1">
        <v>765</v>
      </c>
      <c r="B766" s="1" t="s">
        <v>1681</v>
      </c>
      <c r="C766" s="1">
        <v>1.37E-2</v>
      </c>
      <c r="D766" s="1">
        <v>5.7000000000000002E-3</v>
      </c>
      <c r="E766" s="1">
        <v>5.1999999999999998E-3</v>
      </c>
      <c r="F766" s="1">
        <v>1.37E-2</v>
      </c>
      <c r="G766" s="1">
        <v>1.4200000000000001E-2</v>
      </c>
      <c r="H766" s="1">
        <v>3.3999999999999998E-3</v>
      </c>
      <c r="I766" s="1">
        <v>3.95E-2</v>
      </c>
      <c r="J766" s="1">
        <v>7.6E-3</v>
      </c>
      <c r="K766" s="1">
        <v>0.29170000000000001</v>
      </c>
      <c r="L766" s="1">
        <v>1.47E-2</v>
      </c>
      <c r="M766" s="1">
        <v>4.8999999999999998E-3</v>
      </c>
      <c r="N766" s="1">
        <v>0.18579999999999999</v>
      </c>
      <c r="O766" s="1">
        <v>2.3E-3</v>
      </c>
      <c r="P766" s="1">
        <v>5.2400000000000002E-2</v>
      </c>
      <c r="Q766" s="1">
        <v>0.19289999999999999</v>
      </c>
      <c r="R766" s="1">
        <v>7.2099999999999997E-2</v>
      </c>
      <c r="S766" s="1">
        <v>2.5100000000000001E-2</v>
      </c>
      <c r="T766" s="1">
        <v>1.03E-2</v>
      </c>
      <c r="U766" s="1">
        <v>3.2199999999999999E-2</v>
      </c>
      <c r="V766" s="1">
        <v>1.2800000000000001E-2</v>
      </c>
      <c r="W766" s="1">
        <v>0.72099999999999997</v>
      </c>
      <c r="X766" s="1">
        <v>7.2099999999999997E-2</v>
      </c>
      <c r="Y766" s="1">
        <v>0.29170000000000001</v>
      </c>
      <c r="Z766" s="1" t="s">
        <v>1674</v>
      </c>
      <c r="AA766" s="1">
        <v>0.2195</v>
      </c>
      <c r="AB766" s="1">
        <v>851</v>
      </c>
    </row>
    <row r="767" spans="1:28" x14ac:dyDescent="0.3">
      <c r="A767" s="1">
        <v>766</v>
      </c>
      <c r="B767" s="1" t="s">
        <v>1673</v>
      </c>
      <c r="C767" s="1">
        <v>3.5999999999999999E-3</v>
      </c>
      <c r="D767" s="1">
        <v>8.9999999999999998E-4</v>
      </c>
      <c r="E767" s="1">
        <v>2E-3</v>
      </c>
      <c r="F767" s="1">
        <v>2.3999999999999998E-3</v>
      </c>
      <c r="G767" s="1">
        <v>2.1999999999999999E-2</v>
      </c>
      <c r="H767" s="1">
        <v>2.8E-3</v>
      </c>
      <c r="I767" s="1">
        <v>8.9999999999999998E-4</v>
      </c>
      <c r="J767" s="1">
        <v>0.78059999999999996</v>
      </c>
      <c r="K767" s="1">
        <v>2.3E-3</v>
      </c>
      <c r="L767" s="1">
        <v>3.3500000000000002E-2</v>
      </c>
      <c r="M767" s="1">
        <v>1.2999999999999999E-3</v>
      </c>
      <c r="N767" s="1">
        <v>1.6000000000000001E-3</v>
      </c>
      <c r="O767" s="1">
        <v>2E-3</v>
      </c>
      <c r="P767" s="1">
        <v>1.6000000000000001E-3</v>
      </c>
      <c r="Q767" s="1">
        <v>2E-3</v>
      </c>
      <c r="R767" s="1">
        <v>2.7000000000000001E-3</v>
      </c>
      <c r="S767" s="1">
        <v>2.5999999999999999E-3</v>
      </c>
      <c r="T767" s="1">
        <v>0.1295</v>
      </c>
      <c r="U767" s="1">
        <v>5.9999999999999995E-4</v>
      </c>
      <c r="V767" s="1">
        <v>5.3E-3</v>
      </c>
      <c r="W767" s="1">
        <v>0.28810000000000002</v>
      </c>
      <c r="X767" s="1">
        <v>0.78059999999999996</v>
      </c>
      <c r="Y767" s="1">
        <v>0.78059999999999996</v>
      </c>
      <c r="Z767" s="1" t="s">
        <v>1673</v>
      </c>
      <c r="AA767" s="1">
        <v>0</v>
      </c>
      <c r="AB767" s="1">
        <v>851</v>
      </c>
    </row>
    <row r="768" spans="1:28" x14ac:dyDescent="0.3">
      <c r="A768" s="1">
        <v>767</v>
      </c>
      <c r="B768" s="1" t="s">
        <v>1683</v>
      </c>
      <c r="C768" s="1">
        <v>5.2499999999999998E-2</v>
      </c>
      <c r="D768" s="1">
        <v>5.7999999999999996E-3</v>
      </c>
      <c r="E768" s="1">
        <v>2.5000000000000001E-3</v>
      </c>
      <c r="F768" s="1">
        <v>3.0000000000000001E-3</v>
      </c>
      <c r="G768" s="1">
        <v>0.4229</v>
      </c>
      <c r="H768" s="1">
        <v>3.7000000000000002E-3</v>
      </c>
      <c r="I768" s="1">
        <v>4.0000000000000001E-3</v>
      </c>
      <c r="J768" s="1">
        <v>3.6799999999999999E-2</v>
      </c>
      <c r="K768" s="1">
        <v>2.8E-3</v>
      </c>
      <c r="L768" s="1">
        <v>1.72E-2</v>
      </c>
      <c r="M768" s="1">
        <v>2.93E-2</v>
      </c>
      <c r="N768" s="1">
        <v>3.2000000000000002E-3</v>
      </c>
      <c r="O768" s="1">
        <v>2.5000000000000001E-3</v>
      </c>
      <c r="P768" s="1">
        <v>2.0999999999999999E-3</v>
      </c>
      <c r="Q768" s="1">
        <v>2.8E-3</v>
      </c>
      <c r="R768" s="1">
        <v>8.14E-2</v>
      </c>
      <c r="S768" s="1">
        <v>5.7999999999999996E-3</v>
      </c>
      <c r="T768" s="1">
        <v>0.1971</v>
      </c>
      <c r="U768" s="1">
        <v>1.1999999999999999E-3</v>
      </c>
      <c r="V768" s="1">
        <v>0.1234</v>
      </c>
      <c r="W768" s="1">
        <v>0.6069</v>
      </c>
      <c r="X768" s="1">
        <v>0.1971</v>
      </c>
      <c r="Y768" s="1">
        <v>0.4229</v>
      </c>
      <c r="Z768" s="1" t="s">
        <v>1670</v>
      </c>
      <c r="AA768" s="1">
        <v>0.2258</v>
      </c>
      <c r="AB768" s="1">
        <v>851</v>
      </c>
    </row>
    <row r="769" spans="1:28" x14ac:dyDescent="0.3">
      <c r="A769" s="1">
        <v>768</v>
      </c>
      <c r="B769" s="1" t="s">
        <v>1673</v>
      </c>
      <c r="C769" s="1">
        <v>3.7000000000000002E-3</v>
      </c>
      <c r="D769" s="1">
        <v>1E-3</v>
      </c>
      <c r="E769" s="1">
        <v>2E-3</v>
      </c>
      <c r="F769" s="1">
        <v>2.3999999999999998E-3</v>
      </c>
      <c r="G769" s="1">
        <v>5.4000000000000003E-3</v>
      </c>
      <c r="H769" s="1">
        <v>2.8999999999999998E-3</v>
      </c>
      <c r="I769" s="1">
        <v>8.9999999999999998E-4</v>
      </c>
      <c r="J769" s="1">
        <v>0.51470000000000005</v>
      </c>
      <c r="K769" s="1">
        <v>2.3E-3</v>
      </c>
      <c r="L769" s="1">
        <v>0.1507</v>
      </c>
      <c r="M769" s="1">
        <v>3.1899999999999998E-2</v>
      </c>
      <c r="N769" s="1">
        <v>1.6999999999999999E-3</v>
      </c>
      <c r="O769" s="1">
        <v>2.0999999999999999E-3</v>
      </c>
      <c r="P769" s="1">
        <v>1.6000000000000001E-3</v>
      </c>
      <c r="Q769" s="1">
        <v>2E-3</v>
      </c>
      <c r="R769" s="1">
        <v>2.8E-3</v>
      </c>
      <c r="S769" s="1">
        <v>2.5999999999999999E-3</v>
      </c>
      <c r="T769" s="1">
        <v>0.2671</v>
      </c>
      <c r="U769" s="1">
        <v>5.9999999999999995E-4</v>
      </c>
      <c r="V769" s="1">
        <v>1.5E-3</v>
      </c>
      <c r="W769" s="1">
        <v>0.43469999999999998</v>
      </c>
      <c r="X769" s="1">
        <v>0.51470000000000005</v>
      </c>
      <c r="Y769" s="1">
        <v>0.51470000000000005</v>
      </c>
      <c r="Z769" s="1" t="s">
        <v>1673</v>
      </c>
      <c r="AA769" s="1">
        <v>0</v>
      </c>
      <c r="AB769" s="1">
        <v>851</v>
      </c>
    </row>
    <row r="770" spans="1:28" x14ac:dyDescent="0.3">
      <c r="A770" s="1">
        <v>769</v>
      </c>
      <c r="B770" s="1" t="s">
        <v>1669</v>
      </c>
      <c r="C770" s="1">
        <v>3.2000000000000002E-3</v>
      </c>
      <c r="D770" s="1">
        <v>8.0000000000000004E-4</v>
      </c>
      <c r="E770" s="1">
        <v>6.1000000000000004E-3</v>
      </c>
      <c r="F770" s="1">
        <v>0.91930000000000001</v>
      </c>
      <c r="G770" s="1">
        <v>1.6000000000000001E-3</v>
      </c>
      <c r="H770" s="1">
        <v>2.8999999999999998E-3</v>
      </c>
      <c r="I770" s="1">
        <v>3.8999999999999998E-3</v>
      </c>
      <c r="J770" s="1">
        <v>2.0999999999999999E-3</v>
      </c>
      <c r="K770" s="1">
        <v>1.67E-2</v>
      </c>
      <c r="L770" s="1">
        <v>3.7000000000000002E-3</v>
      </c>
      <c r="M770" s="1">
        <v>3.7000000000000002E-3</v>
      </c>
      <c r="N770" s="1">
        <v>4.4000000000000003E-3</v>
      </c>
      <c r="O770" s="1">
        <v>2E-3</v>
      </c>
      <c r="P770" s="1">
        <v>8.5000000000000006E-3</v>
      </c>
      <c r="Q770" s="1">
        <v>4.3E-3</v>
      </c>
      <c r="R770" s="1">
        <v>5.3E-3</v>
      </c>
      <c r="S770" s="1">
        <v>7.1000000000000004E-3</v>
      </c>
      <c r="T770" s="1">
        <v>2.5999999999999999E-3</v>
      </c>
      <c r="U770" s="1">
        <v>5.9999999999999995E-4</v>
      </c>
      <c r="V770" s="1">
        <v>1.4E-3</v>
      </c>
      <c r="W770" s="1">
        <v>0.16539999999999999</v>
      </c>
      <c r="X770" s="1">
        <v>0.91930000000000001</v>
      </c>
      <c r="Y770" s="1">
        <v>0.91930000000000001</v>
      </c>
      <c r="Z770" s="1" t="s">
        <v>1669</v>
      </c>
      <c r="AA770" s="1">
        <v>0</v>
      </c>
      <c r="AB770" s="1">
        <v>851</v>
      </c>
    </row>
    <row r="771" spans="1:28" x14ac:dyDescent="0.3">
      <c r="A771" s="1">
        <v>770</v>
      </c>
      <c r="B771" s="1" t="s">
        <v>1676</v>
      </c>
      <c r="C771" s="1">
        <v>3.1099999999999999E-2</v>
      </c>
      <c r="D771" s="1">
        <v>3.5999999999999999E-3</v>
      </c>
      <c r="E771" s="1">
        <v>2.3999999999999998E-3</v>
      </c>
      <c r="F771" s="1">
        <v>2.8E-3</v>
      </c>
      <c r="G771" s="1">
        <v>0.27400000000000002</v>
      </c>
      <c r="H771" s="1">
        <v>3.8999999999999998E-3</v>
      </c>
      <c r="I771" s="1">
        <v>1.4E-3</v>
      </c>
      <c r="J771" s="1">
        <v>1.06E-2</v>
      </c>
      <c r="K771" s="1">
        <v>5.0000000000000001E-3</v>
      </c>
      <c r="L771" s="1">
        <v>1.7000000000000001E-2</v>
      </c>
      <c r="M771" s="1">
        <v>0.40720000000000001</v>
      </c>
      <c r="N771" s="1">
        <v>8.3000000000000001E-3</v>
      </c>
      <c r="O771" s="1">
        <v>2.5999999999999999E-3</v>
      </c>
      <c r="P771" s="1">
        <v>2E-3</v>
      </c>
      <c r="Q771" s="1">
        <v>2.5000000000000001E-3</v>
      </c>
      <c r="R771" s="1">
        <v>1.6799999999999999E-2</v>
      </c>
      <c r="S771" s="1">
        <v>5.9400000000000001E-2</v>
      </c>
      <c r="T771" s="1">
        <v>0.1348</v>
      </c>
      <c r="U771" s="1">
        <v>2.5999999999999999E-3</v>
      </c>
      <c r="V771" s="1">
        <v>1.18E-2</v>
      </c>
      <c r="W771" s="1">
        <v>0.57150000000000001</v>
      </c>
      <c r="X771" s="1">
        <v>0.40720000000000001</v>
      </c>
      <c r="Y771" s="1">
        <v>0.40720000000000001</v>
      </c>
      <c r="Z771" s="1" t="s">
        <v>1676</v>
      </c>
      <c r="AA771" s="1">
        <v>0</v>
      </c>
      <c r="AB771" s="1">
        <v>851</v>
      </c>
    </row>
    <row r="772" spans="1:28" x14ac:dyDescent="0.3">
      <c r="A772" s="1">
        <v>771</v>
      </c>
      <c r="B772" s="1" t="s">
        <v>1666</v>
      </c>
      <c r="C772" s="1">
        <v>0.63270000000000004</v>
      </c>
      <c r="D772" s="1">
        <v>1.5E-3</v>
      </c>
      <c r="E772" s="1">
        <v>2.2000000000000001E-3</v>
      </c>
      <c r="F772" s="1">
        <v>6.7999999999999996E-3</v>
      </c>
      <c r="G772" s="1">
        <v>1.9E-3</v>
      </c>
      <c r="H772" s="1">
        <v>5.7000000000000002E-3</v>
      </c>
      <c r="I772" s="1">
        <v>1.1000000000000001E-3</v>
      </c>
      <c r="J772" s="1">
        <v>6.4999999999999997E-3</v>
      </c>
      <c r="K772" s="1">
        <v>6.3E-3</v>
      </c>
      <c r="L772" s="1">
        <v>1.38E-2</v>
      </c>
      <c r="M772" s="1">
        <v>1.4E-3</v>
      </c>
      <c r="N772" s="1">
        <v>8.3999999999999995E-3</v>
      </c>
      <c r="O772" s="1">
        <v>2.1499999999999998E-2</v>
      </c>
      <c r="P772" s="1">
        <v>1.06E-2</v>
      </c>
      <c r="Q772" s="1">
        <v>5.1999999999999998E-3</v>
      </c>
      <c r="R772" s="1">
        <v>2.5499999999999998E-2</v>
      </c>
      <c r="S772" s="1">
        <v>0.2361</v>
      </c>
      <c r="T772" s="1">
        <v>1.0699999999999999E-2</v>
      </c>
      <c r="U772" s="1">
        <v>5.9999999999999995E-4</v>
      </c>
      <c r="V772" s="1">
        <v>1.5E-3</v>
      </c>
      <c r="W772" s="1">
        <v>0.40860000000000002</v>
      </c>
      <c r="X772" s="1">
        <v>0.63270000000000004</v>
      </c>
      <c r="Y772" s="1">
        <v>0.63270000000000004</v>
      </c>
      <c r="Z772" s="1" t="s">
        <v>1666</v>
      </c>
      <c r="AA772" s="1">
        <v>0</v>
      </c>
      <c r="AB772" s="1">
        <v>851</v>
      </c>
    </row>
    <row r="773" spans="1:28" x14ac:dyDescent="0.3">
      <c r="A773" s="1">
        <v>772</v>
      </c>
      <c r="B773" s="1" t="s">
        <v>1680</v>
      </c>
      <c r="C773" s="1">
        <v>4.4999999999999997E-3</v>
      </c>
      <c r="D773" s="1">
        <v>8.9999999999999998E-4</v>
      </c>
      <c r="E773" s="1">
        <v>3.3799999999999997E-2</v>
      </c>
      <c r="F773" s="1">
        <v>5.7000000000000002E-3</v>
      </c>
      <c r="G773" s="1">
        <v>1.8E-3</v>
      </c>
      <c r="H773" s="1">
        <v>7.7000000000000002E-3</v>
      </c>
      <c r="I773" s="1">
        <v>4.1000000000000003E-3</v>
      </c>
      <c r="J773" s="1">
        <v>4.7999999999999996E-3</v>
      </c>
      <c r="K773" s="1">
        <v>3.95E-2</v>
      </c>
      <c r="L773" s="1">
        <v>6.4999999999999997E-3</v>
      </c>
      <c r="M773" s="1">
        <v>1.1999999999999999E-3</v>
      </c>
      <c r="N773" s="1">
        <v>2.5999999999999999E-3</v>
      </c>
      <c r="O773" s="1">
        <v>2.3E-3</v>
      </c>
      <c r="P773" s="1">
        <v>3.0999999999999999E-3</v>
      </c>
      <c r="Q773" s="1">
        <v>0.84360000000000002</v>
      </c>
      <c r="R773" s="1">
        <v>6.7999999999999996E-3</v>
      </c>
      <c r="S773" s="1">
        <v>2.5999999999999999E-2</v>
      </c>
      <c r="T773" s="1">
        <v>3.0999999999999999E-3</v>
      </c>
      <c r="U773" s="1">
        <v>5.9999999999999995E-4</v>
      </c>
      <c r="V773" s="1">
        <v>1.5E-3</v>
      </c>
      <c r="W773" s="1">
        <v>0.2641</v>
      </c>
      <c r="X773" s="1">
        <v>0.84360000000000002</v>
      </c>
      <c r="Y773" s="1">
        <v>0.84360000000000002</v>
      </c>
      <c r="Z773" s="1" t="s">
        <v>1680</v>
      </c>
      <c r="AA773" s="1">
        <v>0</v>
      </c>
      <c r="AB773" s="1">
        <v>851</v>
      </c>
    </row>
    <row r="774" spans="1:28" x14ac:dyDescent="0.3">
      <c r="A774" s="1">
        <v>773</v>
      </c>
      <c r="B774" s="1" t="s">
        <v>1681</v>
      </c>
      <c r="C774" s="1">
        <v>2.29E-2</v>
      </c>
      <c r="D774" s="1">
        <v>8.0000000000000004E-4</v>
      </c>
      <c r="E774" s="1">
        <v>0.1085</v>
      </c>
      <c r="F774" s="1">
        <v>0.4249</v>
      </c>
      <c r="G774" s="1">
        <v>1.8E-3</v>
      </c>
      <c r="H774" s="1">
        <v>0.1646</v>
      </c>
      <c r="I774" s="1">
        <v>6.3E-3</v>
      </c>
      <c r="J774" s="1">
        <v>6.7999999999999996E-3</v>
      </c>
      <c r="K774" s="1">
        <v>2.2599999999999999E-2</v>
      </c>
      <c r="L774" s="1">
        <v>4.1999999999999997E-3</v>
      </c>
      <c r="M774" s="1">
        <v>4.8999999999999998E-3</v>
      </c>
      <c r="N774" s="1">
        <v>3.7699999999999997E-2</v>
      </c>
      <c r="O774" s="1">
        <v>2.8E-3</v>
      </c>
      <c r="P774" s="1">
        <v>1.83E-2</v>
      </c>
      <c r="Q774" s="1">
        <v>9.7000000000000003E-3</v>
      </c>
      <c r="R774" s="1">
        <v>0.1046</v>
      </c>
      <c r="S774" s="1">
        <v>5.0799999999999998E-2</v>
      </c>
      <c r="T774" s="1">
        <v>5.4999999999999997E-3</v>
      </c>
      <c r="U774" s="1">
        <v>5.9999999999999995E-4</v>
      </c>
      <c r="V774" s="1">
        <v>1.5E-3</v>
      </c>
      <c r="W774" s="1">
        <v>0.63260000000000005</v>
      </c>
      <c r="X774" s="1">
        <v>0.1046</v>
      </c>
      <c r="Y774" s="1">
        <v>0.4249</v>
      </c>
      <c r="Z774" s="1" t="s">
        <v>1669</v>
      </c>
      <c r="AA774" s="1">
        <v>0.32019999999999998</v>
      </c>
      <c r="AB774" s="1">
        <v>851</v>
      </c>
    </row>
    <row r="775" spans="1:28" x14ac:dyDescent="0.3">
      <c r="A775" s="1">
        <v>774</v>
      </c>
      <c r="B775" s="1" t="s">
        <v>1677</v>
      </c>
      <c r="C775" s="1">
        <v>6.4699999999999994E-2</v>
      </c>
      <c r="D775" s="1">
        <v>1E-3</v>
      </c>
      <c r="E775" s="1">
        <v>0.189</v>
      </c>
      <c r="F775" s="1">
        <v>0.16969999999999999</v>
      </c>
      <c r="G775" s="1">
        <v>2E-3</v>
      </c>
      <c r="H775" s="1">
        <v>5.3499999999999999E-2</v>
      </c>
      <c r="I775" s="1">
        <v>1.4800000000000001E-2</v>
      </c>
      <c r="J775" s="1">
        <v>8.3999999999999995E-3</v>
      </c>
      <c r="K775" s="1">
        <v>7.0900000000000005E-2</v>
      </c>
      <c r="L775" s="1">
        <v>7.4000000000000003E-3</v>
      </c>
      <c r="M775" s="1">
        <v>3.2000000000000002E-3</v>
      </c>
      <c r="N775" s="1">
        <v>0.21379999999999999</v>
      </c>
      <c r="O775" s="1">
        <v>7.0999999999999994E-2</v>
      </c>
      <c r="P775" s="1">
        <v>1.4200000000000001E-2</v>
      </c>
      <c r="Q775" s="1">
        <v>1.24E-2</v>
      </c>
      <c r="R775" s="1">
        <v>4.3299999999999998E-2</v>
      </c>
      <c r="S775" s="1">
        <v>3.6499999999999998E-2</v>
      </c>
      <c r="T775" s="1">
        <v>1.9800000000000002E-2</v>
      </c>
      <c r="U775" s="1">
        <v>6.9999999999999999E-4</v>
      </c>
      <c r="V775" s="1">
        <v>3.7000000000000002E-3</v>
      </c>
      <c r="W775" s="1">
        <v>0.77</v>
      </c>
      <c r="X775" s="1">
        <v>0.21379999999999999</v>
      </c>
      <c r="Y775" s="1">
        <v>0.21379999999999999</v>
      </c>
      <c r="Z775" s="1" t="s">
        <v>1677</v>
      </c>
      <c r="AA775" s="1">
        <v>0</v>
      </c>
      <c r="AB775" s="1">
        <v>851</v>
      </c>
    </row>
    <row r="776" spans="1:28" x14ac:dyDescent="0.3">
      <c r="A776" s="1">
        <v>775</v>
      </c>
      <c r="B776" s="1" t="s">
        <v>1669</v>
      </c>
      <c r="C776" s="1">
        <v>1.61E-2</v>
      </c>
      <c r="D776" s="1">
        <v>1E-3</v>
      </c>
      <c r="E776" s="1">
        <v>0.15040000000000001</v>
      </c>
      <c r="F776" s="1">
        <v>0.16830000000000001</v>
      </c>
      <c r="G776" s="1">
        <v>4.8999999999999998E-3</v>
      </c>
      <c r="H776" s="1">
        <v>0.12859999999999999</v>
      </c>
      <c r="I776" s="1">
        <v>6.7000000000000002E-3</v>
      </c>
      <c r="J776" s="1">
        <v>7.1999999999999998E-3</v>
      </c>
      <c r="K776" s="1">
        <v>4.3200000000000002E-2</v>
      </c>
      <c r="L776" s="1">
        <v>8.9999999999999993E-3</v>
      </c>
      <c r="M776" s="1">
        <v>2.07E-2</v>
      </c>
      <c r="N776" s="1">
        <v>2.7900000000000001E-2</v>
      </c>
      <c r="O776" s="1">
        <v>7.7000000000000002E-3</v>
      </c>
      <c r="P776" s="1">
        <v>0.31559999999999999</v>
      </c>
      <c r="Q776" s="1">
        <v>3.3000000000000002E-2</v>
      </c>
      <c r="R776" s="1">
        <v>3.2300000000000002E-2</v>
      </c>
      <c r="S776" s="1">
        <v>1.83E-2</v>
      </c>
      <c r="T776" s="1">
        <v>6.6E-3</v>
      </c>
      <c r="U776" s="1">
        <v>6.9999999999999999E-4</v>
      </c>
      <c r="V776" s="1">
        <v>1.6999999999999999E-3</v>
      </c>
      <c r="W776" s="1">
        <v>0.70850000000000002</v>
      </c>
      <c r="X776" s="1">
        <v>0.16830000000000001</v>
      </c>
      <c r="Y776" s="1">
        <v>0.31559999999999999</v>
      </c>
      <c r="Z776" s="1" t="s">
        <v>1679</v>
      </c>
      <c r="AA776" s="1">
        <v>0.14729999999999999</v>
      </c>
      <c r="AB776" s="1">
        <v>851</v>
      </c>
    </row>
    <row r="777" spans="1:28" x14ac:dyDescent="0.3">
      <c r="A777" s="1">
        <v>776</v>
      </c>
      <c r="B777" s="1" t="s">
        <v>1673</v>
      </c>
      <c r="C777" s="1">
        <v>7.6499999999999999E-2</v>
      </c>
      <c r="D777" s="1">
        <v>8.9999999999999998E-4</v>
      </c>
      <c r="E777" s="1">
        <v>9.1399999999999995E-2</v>
      </c>
      <c r="F777" s="1">
        <v>0.21840000000000001</v>
      </c>
      <c r="G777" s="1">
        <v>1.4999999999999999E-2</v>
      </c>
      <c r="H777" s="1">
        <v>2.3099999999999999E-2</v>
      </c>
      <c r="I777" s="1">
        <v>2.5000000000000001E-3</v>
      </c>
      <c r="J777" s="1">
        <v>1.29E-2</v>
      </c>
      <c r="K777" s="1">
        <v>0.1036</v>
      </c>
      <c r="L777" s="1">
        <v>2.5700000000000001E-2</v>
      </c>
      <c r="M777" s="1">
        <v>6.1000000000000004E-3</v>
      </c>
      <c r="N777" s="1">
        <v>6.3200000000000006E-2</v>
      </c>
      <c r="O777" s="1">
        <v>5.0500000000000003E-2</v>
      </c>
      <c r="P777" s="1">
        <v>3.8399999999999997E-2</v>
      </c>
      <c r="Q777" s="1">
        <v>3.6600000000000001E-2</v>
      </c>
      <c r="R777" s="1">
        <v>3.4500000000000003E-2</v>
      </c>
      <c r="S777" s="1">
        <v>0.1532</v>
      </c>
      <c r="T777" s="1">
        <v>3.4700000000000002E-2</v>
      </c>
      <c r="U777" s="1">
        <v>4.0000000000000001E-3</v>
      </c>
      <c r="V777" s="1">
        <v>8.8000000000000005E-3</v>
      </c>
      <c r="W777" s="1">
        <v>0.83140000000000003</v>
      </c>
      <c r="X777" s="1">
        <v>1.29E-2</v>
      </c>
      <c r="Y777" s="1">
        <v>0.21840000000000001</v>
      </c>
      <c r="Z777" s="1" t="s">
        <v>1669</v>
      </c>
      <c r="AA777" s="1">
        <v>0.20549999999999999</v>
      </c>
      <c r="AB777" s="1">
        <v>851</v>
      </c>
    </row>
    <row r="778" spans="1:28" x14ac:dyDescent="0.3">
      <c r="A778" s="1">
        <v>777</v>
      </c>
      <c r="B778" s="1" t="s">
        <v>1681</v>
      </c>
      <c r="C778" s="1">
        <v>3.5400000000000001E-2</v>
      </c>
      <c r="D778" s="1">
        <v>1.1000000000000001E-3</v>
      </c>
      <c r="E778" s="1">
        <v>5.6800000000000003E-2</v>
      </c>
      <c r="F778" s="1">
        <v>6.0100000000000001E-2</v>
      </c>
      <c r="G778" s="1">
        <v>2.0999999999999999E-3</v>
      </c>
      <c r="H778" s="1">
        <v>2.0899999999999998E-2</v>
      </c>
      <c r="I778" s="1">
        <v>6.7999999999999996E-3</v>
      </c>
      <c r="J778" s="1">
        <v>5.3E-3</v>
      </c>
      <c r="K778" s="1">
        <v>0.28179999999999999</v>
      </c>
      <c r="L778" s="1">
        <v>9.5999999999999992E-3</v>
      </c>
      <c r="M778" s="1">
        <v>1.2999999999999999E-3</v>
      </c>
      <c r="N778" s="1">
        <v>9.7600000000000006E-2</v>
      </c>
      <c r="O778" s="1">
        <v>2.52E-2</v>
      </c>
      <c r="P778" s="1">
        <v>1.06E-2</v>
      </c>
      <c r="Q778" s="1">
        <v>3.1600000000000003E-2</v>
      </c>
      <c r="R778" s="1">
        <v>0.17219999999999999</v>
      </c>
      <c r="S778" s="1">
        <v>0.1648</v>
      </c>
      <c r="T778" s="1">
        <v>1.41E-2</v>
      </c>
      <c r="U778" s="1">
        <v>8.0000000000000004E-4</v>
      </c>
      <c r="V778" s="1">
        <v>1.9E-3</v>
      </c>
      <c r="W778" s="1">
        <v>0.72719999999999996</v>
      </c>
      <c r="X778" s="1">
        <v>0.17219999999999999</v>
      </c>
      <c r="Y778" s="1">
        <v>0.28179999999999999</v>
      </c>
      <c r="Z778" s="1" t="s">
        <v>1674</v>
      </c>
      <c r="AA778" s="1">
        <v>0.1096</v>
      </c>
      <c r="AB778" s="1">
        <v>851</v>
      </c>
    </row>
    <row r="779" spans="1:28" x14ac:dyDescent="0.3">
      <c r="A779" s="1">
        <v>778</v>
      </c>
      <c r="B779" s="1" t="s">
        <v>1674</v>
      </c>
      <c r="C779" s="1">
        <v>3.5099999999999999E-2</v>
      </c>
      <c r="D779" s="1">
        <v>1E-3</v>
      </c>
      <c r="E779" s="1">
        <v>4.0300000000000002E-2</v>
      </c>
      <c r="F779" s="1">
        <v>6.4299999999999996E-2</v>
      </c>
      <c r="G779" s="1">
        <v>1.9E-3</v>
      </c>
      <c r="H779" s="1">
        <v>6.5199999999999994E-2</v>
      </c>
      <c r="I779" s="1">
        <v>1.4800000000000001E-2</v>
      </c>
      <c r="J779" s="1">
        <v>6.4000000000000003E-3</v>
      </c>
      <c r="K779" s="1">
        <v>0.3755</v>
      </c>
      <c r="L779" s="1">
        <v>4.7000000000000002E-3</v>
      </c>
      <c r="M779" s="1">
        <v>5.3E-3</v>
      </c>
      <c r="N779" s="1">
        <v>4.58E-2</v>
      </c>
      <c r="O779" s="1">
        <v>2.5999999999999999E-3</v>
      </c>
      <c r="P779" s="1">
        <v>7.1400000000000005E-2</v>
      </c>
      <c r="Q779" s="1">
        <v>0.1389</v>
      </c>
      <c r="R779" s="1">
        <v>3.8600000000000002E-2</v>
      </c>
      <c r="S779" s="1">
        <v>2.6200000000000001E-2</v>
      </c>
      <c r="T779" s="1">
        <v>5.6399999999999999E-2</v>
      </c>
      <c r="U779" s="1">
        <v>2E-3</v>
      </c>
      <c r="V779" s="1">
        <v>3.5999999999999999E-3</v>
      </c>
      <c r="W779" s="1">
        <v>0.72460000000000002</v>
      </c>
      <c r="X779" s="1">
        <v>0.3755</v>
      </c>
      <c r="Y779" s="1">
        <v>0.3755</v>
      </c>
      <c r="Z779" s="1" t="s">
        <v>1674</v>
      </c>
      <c r="AA779" s="1">
        <v>0</v>
      </c>
      <c r="AB779" s="1">
        <v>851</v>
      </c>
    </row>
    <row r="780" spans="1:28" x14ac:dyDescent="0.3">
      <c r="A780" s="1">
        <v>779</v>
      </c>
      <c r="B780" s="1" t="s">
        <v>1674</v>
      </c>
      <c r="C780" s="1">
        <v>7.1999999999999998E-3</v>
      </c>
      <c r="D780" s="1">
        <v>1E-3</v>
      </c>
      <c r="E780" s="1">
        <v>6.4999999999999997E-3</v>
      </c>
      <c r="F780" s="1">
        <v>2.1999999999999999E-2</v>
      </c>
      <c r="G780" s="1">
        <v>3.8E-3</v>
      </c>
      <c r="H780" s="1">
        <v>7.1999999999999998E-3</v>
      </c>
      <c r="I780" s="1">
        <v>5.3E-3</v>
      </c>
      <c r="J780" s="1">
        <v>3.04E-2</v>
      </c>
      <c r="K780" s="1">
        <v>7.9200000000000007E-2</v>
      </c>
      <c r="L780" s="1">
        <v>9.35E-2</v>
      </c>
      <c r="M780" s="1">
        <v>1.12E-2</v>
      </c>
      <c r="N780" s="1">
        <v>8.48E-2</v>
      </c>
      <c r="O780" s="1">
        <v>1.37E-2</v>
      </c>
      <c r="P780" s="1">
        <v>2.7699999999999999E-2</v>
      </c>
      <c r="Q780" s="1">
        <v>0.55189999999999995</v>
      </c>
      <c r="R780" s="1">
        <v>9.7999999999999997E-3</v>
      </c>
      <c r="S780" s="1">
        <v>1.6799999999999999E-2</v>
      </c>
      <c r="T780" s="1">
        <v>2.58E-2</v>
      </c>
      <c r="U780" s="1">
        <v>6.9999999999999999E-4</v>
      </c>
      <c r="V780" s="1">
        <v>1.6999999999999999E-3</v>
      </c>
      <c r="W780" s="1">
        <v>0.58130000000000004</v>
      </c>
      <c r="X780" s="1">
        <v>7.9200000000000007E-2</v>
      </c>
      <c r="Y780" s="1">
        <v>0.55189999999999995</v>
      </c>
      <c r="Z780" s="1" t="s">
        <v>1680</v>
      </c>
      <c r="AA780" s="1">
        <v>0.47270000000000001</v>
      </c>
      <c r="AB780" s="1">
        <v>851</v>
      </c>
    </row>
    <row r="781" spans="1:28" x14ac:dyDescent="0.3">
      <c r="A781" s="1">
        <v>780</v>
      </c>
      <c r="B781" s="1" t="s">
        <v>1682</v>
      </c>
      <c r="C781" s="1">
        <v>4.0899999999999999E-2</v>
      </c>
      <c r="D781" s="1">
        <v>1.1000000000000001E-3</v>
      </c>
      <c r="E781" s="1">
        <v>2.7000000000000001E-3</v>
      </c>
      <c r="F781" s="1">
        <v>5.5999999999999999E-3</v>
      </c>
      <c r="G781" s="1">
        <v>1.9E-3</v>
      </c>
      <c r="H781" s="1">
        <v>3.5999999999999999E-3</v>
      </c>
      <c r="I781" s="1">
        <v>1.1999999999999999E-3</v>
      </c>
      <c r="J781" s="1">
        <v>2.1999999999999999E-2</v>
      </c>
      <c r="K781" s="1">
        <v>0.1043</v>
      </c>
      <c r="L781" s="1">
        <v>5.7000000000000002E-3</v>
      </c>
      <c r="M781" s="1">
        <v>4.5999999999999999E-3</v>
      </c>
      <c r="N781" s="1">
        <v>1.6199999999999999E-2</v>
      </c>
      <c r="O781" s="1">
        <v>1.52E-2</v>
      </c>
      <c r="P781" s="1">
        <v>3.1899999999999998E-2</v>
      </c>
      <c r="Q781" s="1">
        <v>5.7000000000000002E-3</v>
      </c>
      <c r="R781" s="1">
        <v>0.2097</v>
      </c>
      <c r="S781" s="1">
        <v>0.51300000000000001</v>
      </c>
      <c r="T781" s="1">
        <v>1.24E-2</v>
      </c>
      <c r="U781" s="1">
        <v>5.9999999999999995E-4</v>
      </c>
      <c r="V781" s="1">
        <v>1.5E-3</v>
      </c>
      <c r="W781" s="1">
        <v>0.53620000000000001</v>
      </c>
      <c r="X781" s="1">
        <v>0.51300000000000001</v>
      </c>
      <c r="Y781" s="1">
        <v>0.51300000000000001</v>
      </c>
      <c r="Z781" s="1" t="s">
        <v>1682</v>
      </c>
      <c r="AA781" s="1">
        <v>0</v>
      </c>
      <c r="AB781" s="1">
        <v>851</v>
      </c>
    </row>
    <row r="782" spans="1:28" x14ac:dyDescent="0.3">
      <c r="A782" s="1">
        <v>781</v>
      </c>
      <c r="B782" s="1" t="s">
        <v>1677</v>
      </c>
      <c r="C782" s="1">
        <v>3.1800000000000002E-2</v>
      </c>
      <c r="D782" s="1">
        <v>1.1999999999999999E-3</v>
      </c>
      <c r="E782" s="1">
        <v>7.9299999999999995E-2</v>
      </c>
      <c r="F782" s="1">
        <v>6.2399999999999997E-2</v>
      </c>
      <c r="G782" s="1">
        <v>6.7000000000000002E-3</v>
      </c>
      <c r="H782" s="1">
        <v>4.0000000000000001E-3</v>
      </c>
      <c r="I782" s="1">
        <v>1.52E-2</v>
      </c>
      <c r="J782" s="1">
        <v>5.2299999999999999E-2</v>
      </c>
      <c r="K782" s="1">
        <v>0.22140000000000001</v>
      </c>
      <c r="L782" s="1">
        <v>3.1199999999999999E-2</v>
      </c>
      <c r="M782" s="1">
        <v>8.9999999999999993E-3</v>
      </c>
      <c r="N782" s="1">
        <v>7.9000000000000001E-2</v>
      </c>
      <c r="O782" s="1">
        <v>9.4000000000000004E-3</v>
      </c>
      <c r="P782" s="1">
        <v>0.1056</v>
      </c>
      <c r="Q782" s="1">
        <v>8.2500000000000004E-2</v>
      </c>
      <c r="R782" s="1">
        <v>4.3700000000000003E-2</v>
      </c>
      <c r="S782" s="1">
        <v>6.4100000000000004E-2</v>
      </c>
      <c r="T782" s="1">
        <v>9.1700000000000004E-2</v>
      </c>
      <c r="U782" s="1">
        <v>8.9999999999999998E-4</v>
      </c>
      <c r="V782" s="1">
        <v>8.6999999999999994E-3</v>
      </c>
      <c r="W782" s="1">
        <v>0.84019999999999995</v>
      </c>
      <c r="X782" s="1">
        <v>7.9000000000000001E-2</v>
      </c>
      <c r="Y782" s="1">
        <v>0.22140000000000001</v>
      </c>
      <c r="Z782" s="1" t="s">
        <v>1674</v>
      </c>
      <c r="AA782" s="1">
        <v>0.1424</v>
      </c>
      <c r="AB782" s="1">
        <v>851</v>
      </c>
    </row>
    <row r="783" spans="1:28" x14ac:dyDescent="0.3">
      <c r="A783" s="1">
        <v>782</v>
      </c>
      <c r="B783" s="1" t="s">
        <v>1681</v>
      </c>
      <c r="C783" s="1">
        <v>4.65E-2</v>
      </c>
      <c r="D783" s="1">
        <v>1.1000000000000001E-3</v>
      </c>
      <c r="E783" s="1">
        <v>1.2E-2</v>
      </c>
      <c r="F783" s="1">
        <v>3.2800000000000003E-2</v>
      </c>
      <c r="G783" s="1">
        <v>1.9E-3</v>
      </c>
      <c r="H783" s="1">
        <v>5.5999999999999999E-3</v>
      </c>
      <c r="I783" s="1">
        <v>1.1999999999999999E-3</v>
      </c>
      <c r="J783" s="1">
        <v>0.01</v>
      </c>
      <c r="K783" s="1">
        <v>3.8600000000000002E-2</v>
      </c>
      <c r="L783" s="1">
        <v>7.1999999999999998E-3</v>
      </c>
      <c r="M783" s="1">
        <v>3.5999999999999999E-3</v>
      </c>
      <c r="N783" s="1">
        <v>2.5899999999999999E-2</v>
      </c>
      <c r="O783" s="1">
        <v>4.2999999999999997E-2</v>
      </c>
      <c r="P783" s="1">
        <v>9.1600000000000001E-2</v>
      </c>
      <c r="Q783" s="1">
        <v>3.5900000000000001E-2</v>
      </c>
      <c r="R783" s="1">
        <v>0.5373</v>
      </c>
      <c r="S783" s="1">
        <v>9.5899999999999999E-2</v>
      </c>
      <c r="T783" s="1">
        <v>8.0000000000000002E-3</v>
      </c>
      <c r="U783" s="1">
        <v>5.9999999999999995E-4</v>
      </c>
      <c r="V783" s="1">
        <v>1.5E-3</v>
      </c>
      <c r="W783" s="1">
        <v>0.59119999999999995</v>
      </c>
      <c r="X783" s="1">
        <v>0.5373</v>
      </c>
      <c r="Y783" s="1">
        <v>0.5373</v>
      </c>
      <c r="Z783" s="1" t="s">
        <v>1681</v>
      </c>
      <c r="AA783" s="1">
        <v>0</v>
      </c>
      <c r="AB783" s="1">
        <v>851</v>
      </c>
    </row>
    <row r="784" spans="1:28" x14ac:dyDescent="0.3">
      <c r="A784" s="1">
        <v>783</v>
      </c>
      <c r="B784" s="1" t="s">
        <v>1680</v>
      </c>
      <c r="C784" s="1">
        <v>6.7000000000000002E-3</v>
      </c>
      <c r="D784" s="1">
        <v>8.9999999999999998E-4</v>
      </c>
      <c r="E784" s="1">
        <v>2.3999999999999998E-3</v>
      </c>
      <c r="F784" s="1">
        <v>2.8999999999999998E-3</v>
      </c>
      <c r="G784" s="1">
        <v>4.1999999999999997E-3</v>
      </c>
      <c r="H784" s="1">
        <v>3.2000000000000002E-3</v>
      </c>
      <c r="I784" s="1">
        <v>1.2999999999999999E-3</v>
      </c>
      <c r="J784" s="1">
        <v>2.3E-3</v>
      </c>
      <c r="K784" s="1">
        <v>1.11E-2</v>
      </c>
      <c r="L784" s="1">
        <v>6.4000000000000003E-3</v>
      </c>
      <c r="M784" s="1">
        <v>1.1000000000000001E-3</v>
      </c>
      <c r="N784" s="1">
        <v>6.1999999999999998E-3</v>
      </c>
      <c r="O784" s="1">
        <v>2.2000000000000001E-3</v>
      </c>
      <c r="P784" s="1">
        <v>5.5999999999999999E-3</v>
      </c>
      <c r="Q784" s="1">
        <v>0.92100000000000004</v>
      </c>
      <c r="R784" s="1">
        <v>4.1999999999999997E-3</v>
      </c>
      <c r="S784" s="1">
        <v>2.7000000000000001E-3</v>
      </c>
      <c r="T784" s="1">
        <v>5.7999999999999996E-3</v>
      </c>
      <c r="U784" s="1">
        <v>8.3000000000000001E-3</v>
      </c>
      <c r="V784" s="1">
        <v>1.5E-3</v>
      </c>
      <c r="W784" s="1">
        <v>0.16470000000000001</v>
      </c>
      <c r="X784" s="1">
        <v>0.92100000000000004</v>
      </c>
      <c r="Y784" s="1">
        <v>0.92100000000000004</v>
      </c>
      <c r="Z784" s="1" t="s">
        <v>1680</v>
      </c>
      <c r="AA784" s="1">
        <v>0</v>
      </c>
      <c r="AB784" s="1">
        <v>851</v>
      </c>
    </row>
    <row r="785" spans="1:28" x14ac:dyDescent="0.3">
      <c r="A785" s="1">
        <v>784</v>
      </c>
      <c r="B785" s="1" t="s">
        <v>1675</v>
      </c>
      <c r="C785" s="1">
        <v>3.8399999999999997E-2</v>
      </c>
      <c r="D785" s="1">
        <v>1E-3</v>
      </c>
      <c r="E785" s="1">
        <v>9.2999999999999992E-3</v>
      </c>
      <c r="F785" s="1">
        <v>3.5499999999999997E-2</v>
      </c>
      <c r="G785" s="1">
        <v>8.8000000000000005E-3</v>
      </c>
      <c r="H785" s="1">
        <v>3.5099999999999999E-2</v>
      </c>
      <c r="I785" s="1">
        <v>7.3000000000000001E-3</v>
      </c>
      <c r="J785" s="1">
        <v>3.0099999999999998E-2</v>
      </c>
      <c r="K785" s="1">
        <v>0.3478</v>
      </c>
      <c r="L785" s="1">
        <v>0.1308</v>
      </c>
      <c r="M785" s="1">
        <v>1.38E-2</v>
      </c>
      <c r="N785" s="1">
        <v>6.0000000000000001E-3</v>
      </c>
      <c r="O785" s="1">
        <v>2.5999999999999999E-3</v>
      </c>
      <c r="P785" s="1">
        <v>8.2500000000000004E-2</v>
      </c>
      <c r="Q785" s="1">
        <v>5.8299999999999998E-2</v>
      </c>
      <c r="R785" s="1">
        <v>3.5700000000000003E-2</v>
      </c>
      <c r="S785" s="1">
        <v>5.1000000000000004E-3</v>
      </c>
      <c r="T785" s="1">
        <v>1.5699999999999999E-2</v>
      </c>
      <c r="U785" s="1">
        <v>5.5999999999999999E-3</v>
      </c>
      <c r="V785" s="1">
        <v>0.13059999999999999</v>
      </c>
      <c r="W785" s="1">
        <v>0.73780000000000001</v>
      </c>
      <c r="X785" s="1">
        <v>0.1308</v>
      </c>
      <c r="Y785" s="1">
        <v>0.3478</v>
      </c>
      <c r="Z785" s="1" t="s">
        <v>1674</v>
      </c>
      <c r="AA785" s="1">
        <v>0.217</v>
      </c>
      <c r="AB785" s="1">
        <v>851</v>
      </c>
    </row>
    <row r="786" spans="1:28" x14ac:dyDescent="0.3">
      <c r="A786" s="1">
        <v>785</v>
      </c>
      <c r="B786" s="1" t="s">
        <v>1674</v>
      </c>
      <c r="C786" s="1">
        <v>4.2099999999999999E-2</v>
      </c>
      <c r="D786" s="1">
        <v>1E-3</v>
      </c>
      <c r="E786" s="1">
        <v>0.10680000000000001</v>
      </c>
      <c r="F786" s="1">
        <v>8.7499999999999994E-2</v>
      </c>
      <c r="G786" s="1">
        <v>1.9E-3</v>
      </c>
      <c r="H786" s="1">
        <v>1.38E-2</v>
      </c>
      <c r="I786" s="1">
        <v>1.2999999999999999E-2</v>
      </c>
      <c r="J786" s="1">
        <v>6.4999999999999997E-3</v>
      </c>
      <c r="K786" s="1">
        <v>0.31630000000000003</v>
      </c>
      <c r="L786" s="1">
        <v>4.7000000000000002E-3</v>
      </c>
      <c r="M786" s="1">
        <v>8.3000000000000001E-3</v>
      </c>
      <c r="N786" s="1">
        <v>0.11650000000000001</v>
      </c>
      <c r="O786" s="1">
        <v>3.7000000000000002E-3</v>
      </c>
      <c r="P786" s="1">
        <v>7.6499999999999999E-2</v>
      </c>
      <c r="Q786" s="1">
        <v>8.2299999999999998E-2</v>
      </c>
      <c r="R786" s="1">
        <v>6.3899999999999998E-2</v>
      </c>
      <c r="S786" s="1">
        <v>4.41E-2</v>
      </c>
      <c r="T786" s="1">
        <v>7.9000000000000008E-3</v>
      </c>
      <c r="U786" s="1">
        <v>1.6000000000000001E-3</v>
      </c>
      <c r="V786" s="1">
        <v>1.6999999999999999E-3</v>
      </c>
      <c r="W786" s="1">
        <v>0.74360000000000004</v>
      </c>
      <c r="X786" s="1">
        <v>0.31630000000000003</v>
      </c>
      <c r="Y786" s="1">
        <v>0.31630000000000003</v>
      </c>
      <c r="Z786" s="1" t="s">
        <v>1674</v>
      </c>
      <c r="AA786" s="1">
        <v>0</v>
      </c>
      <c r="AB786" s="1">
        <v>851</v>
      </c>
    </row>
    <row r="787" spans="1:28" x14ac:dyDescent="0.3">
      <c r="A787" s="1">
        <v>786</v>
      </c>
      <c r="B787" s="1" t="s">
        <v>1666</v>
      </c>
      <c r="C787" s="1">
        <v>5.0299999999999997E-2</v>
      </c>
      <c r="D787" s="1">
        <v>1E-3</v>
      </c>
      <c r="E787" s="1">
        <v>1.6400000000000001E-2</v>
      </c>
      <c r="F787" s="1">
        <v>2.2599999999999999E-2</v>
      </c>
      <c r="G787" s="1">
        <v>6.7999999999999996E-3</v>
      </c>
      <c r="H787" s="1">
        <v>1.32E-2</v>
      </c>
      <c r="I787" s="1">
        <v>1.2999999999999999E-2</v>
      </c>
      <c r="J787" s="1">
        <v>1.9599999999999999E-2</v>
      </c>
      <c r="K787" s="1">
        <v>0.20749999999999999</v>
      </c>
      <c r="L787" s="1">
        <v>2.92E-2</v>
      </c>
      <c r="M787" s="1">
        <v>3.8999999999999998E-3</v>
      </c>
      <c r="N787" s="1">
        <v>2.76E-2</v>
      </c>
      <c r="O787" s="1">
        <v>2.5999999999999999E-3</v>
      </c>
      <c r="P787" s="1">
        <v>0.32419999999999999</v>
      </c>
      <c r="Q787" s="1">
        <v>0.1772</v>
      </c>
      <c r="R787" s="1">
        <v>3.1199999999999999E-2</v>
      </c>
      <c r="S787" s="1">
        <v>2.7699999999999999E-2</v>
      </c>
      <c r="T787" s="1">
        <v>1.2200000000000001E-2</v>
      </c>
      <c r="U787" s="1">
        <v>1.4E-3</v>
      </c>
      <c r="V787" s="1">
        <v>1.23E-2</v>
      </c>
      <c r="W787" s="1">
        <v>0.7</v>
      </c>
      <c r="X787" s="1">
        <v>5.0299999999999997E-2</v>
      </c>
      <c r="Y787" s="1">
        <v>0.32419999999999999</v>
      </c>
      <c r="Z787" s="1" t="s">
        <v>1679</v>
      </c>
      <c r="AA787" s="1">
        <v>0.27379999999999999</v>
      </c>
      <c r="AB787" s="1">
        <v>851</v>
      </c>
    </row>
    <row r="788" spans="1:28" x14ac:dyDescent="0.3">
      <c r="A788" s="1">
        <v>787</v>
      </c>
      <c r="B788" s="1" t="s">
        <v>1675</v>
      </c>
      <c r="C788" s="1">
        <v>3.8999999999999998E-3</v>
      </c>
      <c r="D788" s="1">
        <v>1E-3</v>
      </c>
      <c r="E788" s="1">
        <v>2.3E-3</v>
      </c>
      <c r="F788" s="1">
        <v>2.7000000000000001E-3</v>
      </c>
      <c r="G788" s="1">
        <v>2.5399999999999999E-2</v>
      </c>
      <c r="H788" s="1">
        <v>3.3E-3</v>
      </c>
      <c r="I788" s="1">
        <v>1E-3</v>
      </c>
      <c r="J788" s="1">
        <v>0.20269999999999999</v>
      </c>
      <c r="K788" s="1">
        <v>2.5999999999999999E-3</v>
      </c>
      <c r="L788" s="1">
        <v>0.62419999999999998</v>
      </c>
      <c r="M788" s="1">
        <v>1.35E-2</v>
      </c>
      <c r="N788" s="1">
        <v>1.9E-3</v>
      </c>
      <c r="O788" s="1">
        <v>2.3E-3</v>
      </c>
      <c r="P788" s="1">
        <v>1.8E-3</v>
      </c>
      <c r="Q788" s="1">
        <v>2.3E-3</v>
      </c>
      <c r="R788" s="1">
        <v>3.0999999999999999E-3</v>
      </c>
      <c r="S788" s="1">
        <v>4.0000000000000001E-3</v>
      </c>
      <c r="T788" s="1">
        <v>6.0199999999999997E-2</v>
      </c>
      <c r="U788" s="1">
        <v>4.02E-2</v>
      </c>
      <c r="V788" s="1">
        <v>1.6000000000000001E-3</v>
      </c>
      <c r="W788" s="1">
        <v>0.42349999999999999</v>
      </c>
      <c r="X788" s="1">
        <v>0.62419999999999998</v>
      </c>
      <c r="Y788" s="1">
        <v>0.62419999999999998</v>
      </c>
      <c r="Z788" s="1" t="s">
        <v>1675</v>
      </c>
      <c r="AA788" s="1">
        <v>0</v>
      </c>
      <c r="AB788" s="1">
        <v>851</v>
      </c>
    </row>
    <row r="789" spans="1:28" x14ac:dyDescent="0.3">
      <c r="A789" s="1">
        <v>788</v>
      </c>
      <c r="B789" s="1" t="s">
        <v>1669</v>
      </c>
      <c r="C789" s="1">
        <v>1.7000000000000001E-2</v>
      </c>
      <c r="D789" s="1">
        <v>8.9999999999999998E-4</v>
      </c>
      <c r="E789" s="1">
        <v>6.7900000000000002E-2</v>
      </c>
      <c r="F789" s="1">
        <v>0.24970000000000001</v>
      </c>
      <c r="G789" s="1">
        <v>2E-3</v>
      </c>
      <c r="H789" s="1">
        <v>8.8999999999999999E-3</v>
      </c>
      <c r="I789" s="1">
        <v>1.5E-3</v>
      </c>
      <c r="J789" s="1">
        <v>5.57E-2</v>
      </c>
      <c r="K789" s="1">
        <v>0.14760000000000001</v>
      </c>
      <c r="L789" s="1">
        <v>0.16639999999999999</v>
      </c>
      <c r="M789" s="1">
        <v>8.6E-3</v>
      </c>
      <c r="N789" s="1">
        <v>2.7799999999999998E-2</v>
      </c>
      <c r="O789" s="1">
        <v>3.0000000000000001E-3</v>
      </c>
      <c r="P789" s="1">
        <v>0.1234</v>
      </c>
      <c r="Q789" s="1">
        <v>1.5900000000000001E-2</v>
      </c>
      <c r="R789" s="1">
        <v>4.1500000000000002E-2</v>
      </c>
      <c r="S789" s="1">
        <v>2.69E-2</v>
      </c>
      <c r="T789" s="1">
        <v>3.1800000000000002E-2</v>
      </c>
      <c r="U789" s="1">
        <v>6.9999999999999999E-4</v>
      </c>
      <c r="V789" s="1">
        <v>2.8E-3</v>
      </c>
      <c r="W789" s="1">
        <v>0.75209999999999999</v>
      </c>
      <c r="X789" s="1">
        <v>0.24970000000000001</v>
      </c>
      <c r="Y789" s="1">
        <v>0.24970000000000001</v>
      </c>
      <c r="Z789" s="1" t="s">
        <v>1669</v>
      </c>
      <c r="AA789" s="1">
        <v>0</v>
      </c>
      <c r="AB789" s="1">
        <v>851</v>
      </c>
    </row>
    <row r="790" spans="1:28" x14ac:dyDescent="0.3">
      <c r="A790" s="1">
        <v>789</v>
      </c>
      <c r="B790" s="1" t="s">
        <v>1674</v>
      </c>
      <c r="C790" s="1">
        <v>6.8000000000000005E-2</v>
      </c>
      <c r="D790" s="1">
        <v>8.9999999999999998E-4</v>
      </c>
      <c r="E790" s="1">
        <v>0.18049999999999999</v>
      </c>
      <c r="F790" s="1">
        <v>0.27539999999999998</v>
      </c>
      <c r="G790" s="1">
        <v>1.9E-3</v>
      </c>
      <c r="H790" s="1">
        <v>1.38E-2</v>
      </c>
      <c r="I790" s="1">
        <v>1.4E-3</v>
      </c>
      <c r="J790" s="1">
        <v>4.8999999999999998E-3</v>
      </c>
      <c r="K790" s="1">
        <v>0.1905</v>
      </c>
      <c r="L790" s="1">
        <v>1.5900000000000001E-2</v>
      </c>
      <c r="M790" s="1">
        <v>3.5999999999999999E-3</v>
      </c>
      <c r="N790" s="1">
        <v>6.4699999999999994E-2</v>
      </c>
      <c r="O790" s="1">
        <v>2.8999999999999998E-3</v>
      </c>
      <c r="P790" s="1">
        <v>5.8299999999999998E-2</v>
      </c>
      <c r="Q790" s="1">
        <v>2.5100000000000001E-2</v>
      </c>
      <c r="R790" s="1">
        <v>4.53E-2</v>
      </c>
      <c r="S790" s="1">
        <v>2.9399999999999999E-2</v>
      </c>
      <c r="T790" s="1">
        <v>8.3999999999999995E-3</v>
      </c>
      <c r="U790" s="1">
        <v>6.9999999999999999E-4</v>
      </c>
      <c r="V790" s="1">
        <v>8.3000000000000001E-3</v>
      </c>
      <c r="W790" s="1">
        <v>0.71530000000000005</v>
      </c>
      <c r="X790" s="1">
        <v>0.1905</v>
      </c>
      <c r="Y790" s="1">
        <v>0.27539999999999998</v>
      </c>
      <c r="Z790" s="1" t="s">
        <v>1669</v>
      </c>
      <c r="AA790" s="1">
        <v>8.4900000000000003E-2</v>
      </c>
      <c r="AB790" s="1">
        <v>851</v>
      </c>
    </row>
    <row r="791" spans="1:28" x14ac:dyDescent="0.3">
      <c r="A791" s="1">
        <v>790</v>
      </c>
      <c r="B791" s="1" t="s">
        <v>1676</v>
      </c>
      <c r="C791" s="1">
        <v>0.1646</v>
      </c>
      <c r="D791" s="1">
        <v>5.1000000000000004E-3</v>
      </c>
      <c r="E791" s="1">
        <v>2.5000000000000001E-3</v>
      </c>
      <c r="F791" s="1">
        <v>6.7000000000000002E-3</v>
      </c>
      <c r="G791" s="1">
        <v>3.56E-2</v>
      </c>
      <c r="H791" s="1">
        <v>3.1300000000000001E-2</v>
      </c>
      <c r="I791" s="1">
        <v>5.5999999999999999E-3</v>
      </c>
      <c r="J791" s="1">
        <v>9.8799999999999999E-2</v>
      </c>
      <c r="K791" s="1">
        <v>3.6700000000000003E-2</v>
      </c>
      <c r="L791" s="1">
        <v>0.37930000000000003</v>
      </c>
      <c r="M791" s="1">
        <v>2.93E-2</v>
      </c>
      <c r="N791" s="1">
        <v>1.78E-2</v>
      </c>
      <c r="O791" s="1">
        <v>2.8999999999999998E-3</v>
      </c>
      <c r="P791" s="1">
        <v>1.11E-2</v>
      </c>
      <c r="Q791" s="1">
        <v>7.0000000000000001E-3</v>
      </c>
      <c r="R791" s="1">
        <v>5.0099999999999999E-2</v>
      </c>
      <c r="S791" s="1">
        <v>4.3499999999999997E-2</v>
      </c>
      <c r="T791" s="1">
        <v>6.0699999999999997E-2</v>
      </c>
      <c r="U791" s="1">
        <v>1.1000000000000001E-3</v>
      </c>
      <c r="V791" s="1">
        <v>1.04E-2</v>
      </c>
      <c r="W791" s="1">
        <v>0.71240000000000003</v>
      </c>
      <c r="X791" s="1">
        <v>2.93E-2</v>
      </c>
      <c r="Y791" s="1">
        <v>0.37930000000000003</v>
      </c>
      <c r="Z791" s="1" t="s">
        <v>1675</v>
      </c>
      <c r="AA791" s="1">
        <v>0.35</v>
      </c>
      <c r="AB791" s="1">
        <v>851</v>
      </c>
    </row>
    <row r="792" spans="1:28" x14ac:dyDescent="0.3">
      <c r="A792" s="1">
        <v>791</v>
      </c>
      <c r="B792" s="1" t="s">
        <v>1675</v>
      </c>
      <c r="C792" s="1">
        <v>5.1999999999999998E-3</v>
      </c>
      <c r="D792" s="1">
        <v>1.1000000000000001E-3</v>
      </c>
      <c r="E792" s="1">
        <v>2.8E-3</v>
      </c>
      <c r="F792" s="1">
        <v>4.4000000000000003E-3</v>
      </c>
      <c r="G792" s="1">
        <v>3.8399999999999997E-2</v>
      </c>
      <c r="H792" s="1">
        <v>6.0000000000000001E-3</v>
      </c>
      <c r="I792" s="1">
        <v>5.3E-3</v>
      </c>
      <c r="J792" s="1">
        <v>8.4599999999999995E-2</v>
      </c>
      <c r="K792" s="1">
        <v>6.8999999999999999E-3</v>
      </c>
      <c r="L792" s="1">
        <v>0.17069999999999999</v>
      </c>
      <c r="M792" s="1">
        <v>2.29E-2</v>
      </c>
      <c r="N792" s="1">
        <v>2.5999999999999999E-3</v>
      </c>
      <c r="O792" s="1">
        <v>2.5999999999999999E-3</v>
      </c>
      <c r="P792" s="1">
        <v>1.26E-2</v>
      </c>
      <c r="Q792" s="1">
        <v>7.1000000000000004E-3</v>
      </c>
      <c r="R792" s="1">
        <v>3.8E-3</v>
      </c>
      <c r="S792" s="1">
        <v>5.0000000000000001E-3</v>
      </c>
      <c r="T792" s="1">
        <v>3.09E-2</v>
      </c>
      <c r="U792" s="1">
        <v>4.4000000000000003E-3</v>
      </c>
      <c r="V792" s="1">
        <v>0.58250000000000002</v>
      </c>
      <c r="W792" s="1">
        <v>0.50270000000000004</v>
      </c>
      <c r="X792" s="1">
        <v>0.17069999999999999</v>
      </c>
      <c r="Y792" s="1">
        <v>0.58250000000000002</v>
      </c>
      <c r="Z792" s="1" t="s">
        <v>1685</v>
      </c>
      <c r="AA792" s="1">
        <v>0.4118</v>
      </c>
      <c r="AB792" s="1">
        <v>851</v>
      </c>
    </row>
    <row r="793" spans="1:28" x14ac:dyDescent="0.3">
      <c r="A793" s="1">
        <v>792</v>
      </c>
      <c r="B793" s="1" t="s">
        <v>1666</v>
      </c>
      <c r="C793" s="1">
        <v>8.4699999999999998E-2</v>
      </c>
      <c r="D793" s="1">
        <v>1E-3</v>
      </c>
      <c r="E793" s="1">
        <v>5.9900000000000002E-2</v>
      </c>
      <c r="F793" s="1">
        <v>9.98E-2</v>
      </c>
      <c r="G793" s="1">
        <v>1.9E-3</v>
      </c>
      <c r="H793" s="1">
        <v>1.9199999999999998E-2</v>
      </c>
      <c r="I793" s="1">
        <v>6.0000000000000001E-3</v>
      </c>
      <c r="J793" s="1">
        <v>6.4999999999999997E-3</v>
      </c>
      <c r="K793" s="1">
        <v>0.49590000000000001</v>
      </c>
      <c r="L793" s="1">
        <v>8.6999999999999994E-3</v>
      </c>
      <c r="M793" s="1">
        <v>3.5999999999999999E-3</v>
      </c>
      <c r="N793" s="1">
        <v>4.0800000000000003E-2</v>
      </c>
      <c r="O793" s="1">
        <v>2.5999999999999999E-3</v>
      </c>
      <c r="P793" s="1">
        <v>5.2900000000000003E-2</v>
      </c>
      <c r="Q793" s="1">
        <v>4.3999999999999997E-2</v>
      </c>
      <c r="R793" s="1">
        <v>4.24E-2</v>
      </c>
      <c r="S793" s="1">
        <v>2.2800000000000001E-2</v>
      </c>
      <c r="T793" s="1">
        <v>3.3999999999999998E-3</v>
      </c>
      <c r="U793" s="1">
        <v>6.9999999999999999E-4</v>
      </c>
      <c r="V793" s="1">
        <v>3.3E-3</v>
      </c>
      <c r="W793" s="1">
        <v>0.62649999999999995</v>
      </c>
      <c r="X793" s="1">
        <v>8.4699999999999998E-2</v>
      </c>
      <c r="Y793" s="1">
        <v>0.49590000000000001</v>
      </c>
      <c r="Z793" s="1" t="s">
        <v>1674</v>
      </c>
      <c r="AA793" s="1">
        <v>0.4113</v>
      </c>
      <c r="AB793" s="1">
        <v>851</v>
      </c>
    </row>
    <row r="794" spans="1:28" x14ac:dyDescent="0.3">
      <c r="A794" s="1">
        <v>793</v>
      </c>
      <c r="B794" s="1" t="s">
        <v>1668</v>
      </c>
      <c r="C794" s="1">
        <v>0.1011</v>
      </c>
      <c r="D794" s="1">
        <v>2.5000000000000001E-3</v>
      </c>
      <c r="E794" s="1">
        <v>0.1009</v>
      </c>
      <c r="F794" s="1">
        <v>0.127</v>
      </c>
      <c r="G794" s="1">
        <v>3.0999999999999999E-3</v>
      </c>
      <c r="H794" s="1">
        <v>6.0400000000000002E-2</v>
      </c>
      <c r="I794" s="1">
        <v>3.0999999999999999E-3</v>
      </c>
      <c r="J794" s="1">
        <v>9.4999999999999998E-3</v>
      </c>
      <c r="K794" s="1">
        <v>0.16789999999999999</v>
      </c>
      <c r="L794" s="1">
        <v>1.0200000000000001E-2</v>
      </c>
      <c r="M794" s="1">
        <v>1.2999999999999999E-3</v>
      </c>
      <c r="N794" s="1">
        <v>0.18509999999999999</v>
      </c>
      <c r="O794" s="1">
        <v>4.1999999999999997E-3</v>
      </c>
      <c r="P794" s="1">
        <v>0.04</v>
      </c>
      <c r="Q794" s="1">
        <v>1.41E-2</v>
      </c>
      <c r="R794" s="1">
        <v>0.10929999999999999</v>
      </c>
      <c r="S794" s="1">
        <v>3.8300000000000001E-2</v>
      </c>
      <c r="T794" s="1">
        <v>1.46E-2</v>
      </c>
      <c r="U794" s="1">
        <v>8.0000000000000004E-4</v>
      </c>
      <c r="V794" s="1">
        <v>6.4999999999999997E-3</v>
      </c>
      <c r="W794" s="1">
        <v>0.77980000000000005</v>
      </c>
      <c r="X794" s="1">
        <v>0.1009</v>
      </c>
      <c r="Y794" s="1">
        <v>0.18509999999999999</v>
      </c>
      <c r="Z794" s="1" t="s">
        <v>1677</v>
      </c>
      <c r="AA794" s="1">
        <v>8.4199999999999997E-2</v>
      </c>
      <c r="AB794" s="1">
        <v>851</v>
      </c>
    </row>
    <row r="795" spans="1:28" x14ac:dyDescent="0.3">
      <c r="A795" s="1">
        <v>794</v>
      </c>
      <c r="B795" s="1" t="s">
        <v>1670</v>
      </c>
      <c r="C795" s="1">
        <v>7.7499999999999999E-2</v>
      </c>
      <c r="D795" s="1">
        <v>0.12130000000000001</v>
      </c>
      <c r="E795" s="1">
        <v>1.78E-2</v>
      </c>
      <c r="F795" s="1">
        <v>8.0999999999999996E-3</v>
      </c>
      <c r="G795" s="1">
        <v>8.5800000000000001E-2</v>
      </c>
      <c r="H795" s="1">
        <v>9.4999999999999998E-3</v>
      </c>
      <c r="I795" s="1">
        <v>5.4999999999999997E-3</v>
      </c>
      <c r="J795" s="1">
        <v>0.2087</v>
      </c>
      <c r="K795" s="1">
        <v>1.6299999999999999E-2</v>
      </c>
      <c r="L795" s="1">
        <v>0.2286</v>
      </c>
      <c r="M795" s="1">
        <v>2.01E-2</v>
      </c>
      <c r="N795" s="1">
        <v>3.2899999999999999E-2</v>
      </c>
      <c r="O795" s="1">
        <v>8.2000000000000007E-3</v>
      </c>
      <c r="P795" s="1">
        <v>1.44E-2</v>
      </c>
      <c r="Q795" s="1">
        <v>8.0999999999999996E-3</v>
      </c>
      <c r="R795" s="1">
        <v>2.46E-2</v>
      </c>
      <c r="S795" s="1">
        <v>5.2200000000000003E-2</v>
      </c>
      <c r="T795" s="1">
        <v>4.9099999999999998E-2</v>
      </c>
      <c r="U795" s="1">
        <v>1.1000000000000001E-3</v>
      </c>
      <c r="V795" s="1">
        <v>1.03E-2</v>
      </c>
      <c r="W795" s="1">
        <v>0.78700000000000003</v>
      </c>
      <c r="X795" s="1">
        <v>8.5800000000000001E-2</v>
      </c>
      <c r="Y795" s="1">
        <v>0.2286</v>
      </c>
      <c r="Z795" s="1" t="s">
        <v>1675</v>
      </c>
      <c r="AA795" s="1">
        <v>0.14280000000000001</v>
      </c>
      <c r="AB795" s="1">
        <v>851</v>
      </c>
    </row>
    <row r="796" spans="1:28" x14ac:dyDescent="0.3">
      <c r="A796" s="1">
        <v>795</v>
      </c>
      <c r="B796" s="1" t="s">
        <v>1679</v>
      </c>
      <c r="C796" s="1">
        <v>0.14050000000000001</v>
      </c>
      <c r="D796" s="1">
        <v>1.1000000000000001E-3</v>
      </c>
      <c r="E796" s="1">
        <v>7.6999999999999999E-2</v>
      </c>
      <c r="F796" s="1">
        <v>6.2899999999999998E-2</v>
      </c>
      <c r="G796" s="1">
        <v>3.7000000000000002E-3</v>
      </c>
      <c r="H796" s="1">
        <v>0.13089999999999999</v>
      </c>
      <c r="I796" s="1">
        <v>2.0999999999999999E-3</v>
      </c>
      <c r="J796" s="1">
        <v>2.5999999999999999E-3</v>
      </c>
      <c r="K796" s="1">
        <v>0.31119999999999998</v>
      </c>
      <c r="L796" s="1">
        <v>1.6E-2</v>
      </c>
      <c r="M796" s="1">
        <v>1.2999999999999999E-3</v>
      </c>
      <c r="N796" s="1">
        <v>2.9499999999999998E-2</v>
      </c>
      <c r="O796" s="1">
        <v>1.6299999999999999E-2</v>
      </c>
      <c r="P796" s="1">
        <v>2.4299999999999999E-2</v>
      </c>
      <c r="Q796" s="1">
        <v>2.9499999999999998E-2</v>
      </c>
      <c r="R796" s="1">
        <v>0.09</v>
      </c>
      <c r="S796" s="1">
        <v>3.7600000000000001E-2</v>
      </c>
      <c r="T796" s="1">
        <v>1.3100000000000001E-2</v>
      </c>
      <c r="U796" s="1">
        <v>8.0000000000000004E-4</v>
      </c>
      <c r="V796" s="1">
        <v>9.7000000000000003E-3</v>
      </c>
      <c r="W796" s="1">
        <v>0.74139999999999995</v>
      </c>
      <c r="X796" s="1">
        <v>2.4299999999999999E-2</v>
      </c>
      <c r="Y796" s="1">
        <v>0.31119999999999998</v>
      </c>
      <c r="Z796" s="1" t="s">
        <v>1674</v>
      </c>
      <c r="AA796" s="1">
        <v>0.28689999999999999</v>
      </c>
      <c r="AB796" s="1">
        <v>851</v>
      </c>
    </row>
    <row r="797" spans="1:28" x14ac:dyDescent="0.3">
      <c r="A797" s="1">
        <v>796</v>
      </c>
      <c r="B797" s="1" t="s">
        <v>1681</v>
      </c>
      <c r="C797" s="1">
        <v>4.5400000000000003E-2</v>
      </c>
      <c r="D797" s="1">
        <v>1.1000000000000001E-3</v>
      </c>
      <c r="E797" s="1">
        <v>0.1326</v>
      </c>
      <c r="F797" s="1">
        <v>0.12039999999999999</v>
      </c>
      <c r="G797" s="1">
        <v>3.3999999999999998E-3</v>
      </c>
      <c r="H797" s="1">
        <v>3.5900000000000001E-2</v>
      </c>
      <c r="I797" s="1">
        <v>1.9099999999999999E-2</v>
      </c>
      <c r="J797" s="1">
        <v>2.5999999999999999E-3</v>
      </c>
      <c r="K797" s="1">
        <v>0.25259999999999999</v>
      </c>
      <c r="L797" s="1">
        <v>4.2900000000000001E-2</v>
      </c>
      <c r="M797" s="1">
        <v>1.2999999999999999E-3</v>
      </c>
      <c r="N797" s="1">
        <v>9.3600000000000003E-2</v>
      </c>
      <c r="O797" s="1">
        <v>6.6E-3</v>
      </c>
      <c r="P797" s="1">
        <v>2.8799999999999999E-2</v>
      </c>
      <c r="Q797" s="1">
        <v>1.5100000000000001E-2</v>
      </c>
      <c r="R797" s="1">
        <v>0.16850000000000001</v>
      </c>
      <c r="S797" s="1">
        <v>2.1700000000000001E-2</v>
      </c>
      <c r="T797" s="1">
        <v>3.3999999999999998E-3</v>
      </c>
      <c r="U797" s="1">
        <v>3.2000000000000002E-3</v>
      </c>
      <c r="V797" s="1">
        <v>1.9E-3</v>
      </c>
      <c r="W797" s="1">
        <v>0.74909999999999999</v>
      </c>
      <c r="X797" s="1">
        <v>0.16850000000000001</v>
      </c>
      <c r="Y797" s="1">
        <v>0.25259999999999999</v>
      </c>
      <c r="Z797" s="1" t="s">
        <v>1674</v>
      </c>
      <c r="AA797" s="1">
        <v>8.4099999999999994E-2</v>
      </c>
      <c r="AB797" s="1">
        <v>851</v>
      </c>
    </row>
    <row r="798" spans="1:28" x14ac:dyDescent="0.3">
      <c r="A798" s="1">
        <v>797</v>
      </c>
      <c r="B798" s="1" t="s">
        <v>1668</v>
      </c>
      <c r="C798" s="1">
        <v>3.4000000000000002E-2</v>
      </c>
      <c r="D798" s="1">
        <v>1E-3</v>
      </c>
      <c r="E798" s="1">
        <v>0.2356</v>
      </c>
      <c r="F798" s="1">
        <v>0.33700000000000002</v>
      </c>
      <c r="G798" s="1">
        <v>7.1000000000000004E-3</v>
      </c>
      <c r="H798" s="1">
        <v>1.2E-2</v>
      </c>
      <c r="I798" s="1">
        <v>1.11E-2</v>
      </c>
      <c r="J798" s="1">
        <v>9.5999999999999992E-3</v>
      </c>
      <c r="K798" s="1">
        <v>9.0399999999999994E-2</v>
      </c>
      <c r="L798" s="1">
        <v>1.26E-2</v>
      </c>
      <c r="M798" s="1">
        <v>4.3E-3</v>
      </c>
      <c r="N798" s="1">
        <v>4.9299999999999997E-2</v>
      </c>
      <c r="O798" s="1">
        <v>1.17E-2</v>
      </c>
      <c r="P798" s="1">
        <v>7.2300000000000003E-2</v>
      </c>
      <c r="Q798" s="1">
        <v>5.7999999999999996E-3</v>
      </c>
      <c r="R798" s="1">
        <v>5.5300000000000002E-2</v>
      </c>
      <c r="S798" s="1">
        <v>0.03</v>
      </c>
      <c r="T798" s="1">
        <v>1.5599999999999999E-2</v>
      </c>
      <c r="U798" s="1">
        <v>6.9999999999999999E-4</v>
      </c>
      <c r="V798" s="1">
        <v>4.7000000000000002E-3</v>
      </c>
      <c r="W798" s="1">
        <v>0.69710000000000005</v>
      </c>
      <c r="X798" s="1">
        <v>0.2356</v>
      </c>
      <c r="Y798" s="1">
        <v>0.33700000000000002</v>
      </c>
      <c r="Z798" s="1" t="s">
        <v>1669</v>
      </c>
      <c r="AA798" s="1">
        <v>0.10150000000000001</v>
      </c>
      <c r="AB798" s="1">
        <v>851</v>
      </c>
    </row>
    <row r="799" spans="1:28" x14ac:dyDescent="0.3">
      <c r="A799" s="1">
        <v>798</v>
      </c>
      <c r="B799" s="1" t="s">
        <v>1675</v>
      </c>
      <c r="C799" s="1">
        <v>0.06</v>
      </c>
      <c r="D799" s="1">
        <v>5.7999999999999996E-3</v>
      </c>
      <c r="E799" s="1">
        <v>6.9199999999999998E-2</v>
      </c>
      <c r="F799" s="1">
        <v>7.9200000000000007E-2</v>
      </c>
      <c r="G799" s="1">
        <v>3.6400000000000002E-2</v>
      </c>
      <c r="H799" s="1">
        <v>2.9399999999999999E-2</v>
      </c>
      <c r="I799" s="1">
        <v>5.1000000000000004E-3</v>
      </c>
      <c r="J799" s="1">
        <v>0.17180000000000001</v>
      </c>
      <c r="K799" s="1">
        <v>3.1600000000000003E-2</v>
      </c>
      <c r="L799" s="1">
        <v>0.1918</v>
      </c>
      <c r="M799" s="1">
        <v>1.43E-2</v>
      </c>
      <c r="N799" s="1">
        <v>2.3599999999999999E-2</v>
      </c>
      <c r="O799" s="1">
        <v>5.7999999999999996E-3</v>
      </c>
      <c r="P799" s="1">
        <v>9.1999999999999998E-3</v>
      </c>
      <c r="Q799" s="1">
        <v>1.6400000000000001E-2</v>
      </c>
      <c r="R799" s="1">
        <v>6.6199999999999995E-2</v>
      </c>
      <c r="S799" s="1">
        <v>6.3399999999999998E-2</v>
      </c>
      <c r="T799" s="1">
        <v>9.1700000000000004E-2</v>
      </c>
      <c r="U799" s="1">
        <v>1.2699999999999999E-2</v>
      </c>
      <c r="V799" s="1">
        <v>1.6500000000000001E-2</v>
      </c>
      <c r="W799" s="1">
        <v>0.85129999999999995</v>
      </c>
      <c r="X799" s="1">
        <v>0.1918</v>
      </c>
      <c r="Y799" s="1">
        <v>0.1918</v>
      </c>
      <c r="Z799" s="1" t="s">
        <v>1675</v>
      </c>
      <c r="AA799" s="1">
        <v>0</v>
      </c>
      <c r="AB799" s="1">
        <v>851</v>
      </c>
    </row>
    <row r="800" spans="1:28" x14ac:dyDescent="0.3">
      <c r="A800" s="1">
        <v>799</v>
      </c>
      <c r="B800" s="1" t="s">
        <v>1675</v>
      </c>
      <c r="C800" s="1">
        <v>3.2599999999999997E-2</v>
      </c>
      <c r="D800" s="1">
        <v>2.5000000000000001E-3</v>
      </c>
      <c r="E800" s="1">
        <v>8.3000000000000001E-3</v>
      </c>
      <c r="F800" s="1">
        <v>8.9999999999999993E-3</v>
      </c>
      <c r="G800" s="1">
        <v>6.6900000000000001E-2</v>
      </c>
      <c r="H800" s="1">
        <v>6.0000000000000001E-3</v>
      </c>
      <c r="I800" s="1">
        <v>3.3999999999999998E-3</v>
      </c>
      <c r="J800" s="1">
        <v>0.1578</v>
      </c>
      <c r="K800" s="1">
        <v>5.8999999999999997E-2</v>
      </c>
      <c r="L800" s="1">
        <v>0.3054</v>
      </c>
      <c r="M800" s="1">
        <v>2.1700000000000001E-2</v>
      </c>
      <c r="N800" s="1">
        <v>4.5999999999999999E-3</v>
      </c>
      <c r="O800" s="1">
        <v>2.8999999999999998E-3</v>
      </c>
      <c r="P800" s="1">
        <v>1.5800000000000002E-2</v>
      </c>
      <c r="Q800" s="1">
        <v>2.6599999999999999E-2</v>
      </c>
      <c r="R800" s="1">
        <v>4.1500000000000002E-2</v>
      </c>
      <c r="S800" s="1">
        <v>1.8100000000000002E-2</v>
      </c>
      <c r="T800" s="1">
        <v>0.13539999999999999</v>
      </c>
      <c r="U800" s="1">
        <v>2.6200000000000001E-2</v>
      </c>
      <c r="V800" s="1">
        <v>5.6099999999999997E-2</v>
      </c>
      <c r="W800" s="1">
        <v>0.76119999999999999</v>
      </c>
      <c r="X800" s="1">
        <v>0.3054</v>
      </c>
      <c r="Y800" s="1">
        <v>0.3054</v>
      </c>
      <c r="Z800" s="1" t="s">
        <v>1675</v>
      </c>
      <c r="AA800" s="1">
        <v>0</v>
      </c>
      <c r="AB800" s="1">
        <v>851</v>
      </c>
    </row>
    <row r="801" spans="1:28" x14ac:dyDescent="0.3">
      <c r="A801" s="1">
        <v>800</v>
      </c>
      <c r="B801" s="1" t="s">
        <v>1674</v>
      </c>
      <c r="C801" s="1">
        <v>4.3200000000000002E-2</v>
      </c>
      <c r="D801" s="1">
        <v>1.8E-3</v>
      </c>
      <c r="E801" s="1">
        <v>0.1525</v>
      </c>
      <c r="F801" s="1">
        <v>0.1072</v>
      </c>
      <c r="G801" s="1">
        <v>5.1000000000000004E-3</v>
      </c>
      <c r="H801" s="1">
        <v>2.0799999999999999E-2</v>
      </c>
      <c r="I801" s="1">
        <v>3.8E-3</v>
      </c>
      <c r="J801" s="1">
        <v>6.7999999999999996E-3</v>
      </c>
      <c r="K801" s="1">
        <v>0.3322</v>
      </c>
      <c r="L801" s="1">
        <v>1.0200000000000001E-2</v>
      </c>
      <c r="M801" s="1">
        <v>2.2000000000000001E-3</v>
      </c>
      <c r="N801" s="1">
        <v>8.4599999999999995E-2</v>
      </c>
      <c r="O801" s="1">
        <v>7.9000000000000008E-3</v>
      </c>
      <c r="P801" s="1">
        <v>4.3499999999999997E-2</v>
      </c>
      <c r="Q801" s="1">
        <v>4.6800000000000001E-2</v>
      </c>
      <c r="R801" s="1">
        <v>7.9699999999999993E-2</v>
      </c>
      <c r="S801" s="1">
        <v>3.8600000000000002E-2</v>
      </c>
      <c r="T801" s="1">
        <v>8.6999999999999994E-3</v>
      </c>
      <c r="U801" s="1">
        <v>1.2999999999999999E-3</v>
      </c>
      <c r="V801" s="1">
        <v>3.0000000000000001E-3</v>
      </c>
      <c r="W801" s="1">
        <v>0.72899999999999998</v>
      </c>
      <c r="X801" s="1">
        <v>0.3322</v>
      </c>
      <c r="Y801" s="1">
        <v>0.3322</v>
      </c>
      <c r="Z801" s="1" t="s">
        <v>1674</v>
      </c>
      <c r="AA801" s="1">
        <v>0</v>
      </c>
      <c r="AB801" s="1">
        <v>851</v>
      </c>
    </row>
    <row r="802" spans="1:28" x14ac:dyDescent="0.3">
      <c r="A802" s="1">
        <v>801</v>
      </c>
      <c r="B802" s="1" t="s">
        <v>1669</v>
      </c>
      <c r="C802" s="1">
        <v>2.4299999999999999E-2</v>
      </c>
      <c r="D802" s="1">
        <v>2E-3</v>
      </c>
      <c r="E802" s="1">
        <v>9.5500000000000002E-2</v>
      </c>
      <c r="F802" s="1">
        <v>0.45700000000000002</v>
      </c>
      <c r="G802" s="1">
        <v>4.1000000000000003E-3</v>
      </c>
      <c r="H802" s="1">
        <v>0.01</v>
      </c>
      <c r="I802" s="1">
        <v>2.7000000000000001E-3</v>
      </c>
      <c r="J802" s="1">
        <v>1.17E-2</v>
      </c>
      <c r="K802" s="1">
        <v>9.0999999999999998E-2</v>
      </c>
      <c r="L802" s="1">
        <v>1.5100000000000001E-2</v>
      </c>
      <c r="M802" s="1">
        <v>2.5000000000000001E-3</v>
      </c>
      <c r="N802" s="1">
        <v>4.9500000000000002E-2</v>
      </c>
      <c r="O802" s="1">
        <v>5.7000000000000002E-3</v>
      </c>
      <c r="P802" s="1">
        <v>6.4399999999999999E-2</v>
      </c>
      <c r="Q802" s="1">
        <v>3.2199999999999999E-2</v>
      </c>
      <c r="R802" s="1">
        <v>6.3299999999999995E-2</v>
      </c>
      <c r="S802" s="1">
        <v>0.02</v>
      </c>
      <c r="T802" s="1">
        <v>1.32E-2</v>
      </c>
      <c r="U802" s="1">
        <v>3.2500000000000001E-2</v>
      </c>
      <c r="V802" s="1">
        <v>3.3E-3</v>
      </c>
      <c r="W802" s="1">
        <v>0.67549999999999999</v>
      </c>
      <c r="X802" s="1">
        <v>0.45700000000000002</v>
      </c>
      <c r="Y802" s="1">
        <v>0.45700000000000002</v>
      </c>
      <c r="Z802" s="1" t="s">
        <v>1669</v>
      </c>
      <c r="AA802" s="1">
        <v>0</v>
      </c>
      <c r="AB802" s="1">
        <v>851</v>
      </c>
    </row>
    <row r="803" spans="1:28" x14ac:dyDescent="0.3">
      <c r="A803" s="1">
        <v>802</v>
      </c>
      <c r="B803" s="1" t="s">
        <v>1685</v>
      </c>
      <c r="C803" s="1">
        <v>4.3999999999999997E-2</v>
      </c>
      <c r="D803" s="1">
        <v>3.7000000000000002E-3</v>
      </c>
      <c r="E803" s="1">
        <v>2.0799999999999999E-2</v>
      </c>
      <c r="F803" s="1">
        <v>7.1400000000000005E-2</v>
      </c>
      <c r="G803" s="1">
        <v>0.02</v>
      </c>
      <c r="H803" s="1">
        <v>1.8100000000000002E-2</v>
      </c>
      <c r="I803" s="1">
        <v>4.5999999999999999E-2</v>
      </c>
      <c r="J803" s="1">
        <v>7.4099999999999999E-2</v>
      </c>
      <c r="K803" s="1">
        <v>5.62E-2</v>
      </c>
      <c r="L803" s="1">
        <v>0.36349999999999999</v>
      </c>
      <c r="M803" s="1">
        <v>1.9300000000000001E-2</v>
      </c>
      <c r="N803" s="1">
        <v>0.04</v>
      </c>
      <c r="O803" s="1">
        <v>5.1000000000000004E-3</v>
      </c>
      <c r="P803" s="1">
        <v>3.9800000000000002E-2</v>
      </c>
      <c r="Q803" s="1">
        <v>1.01E-2</v>
      </c>
      <c r="R803" s="1">
        <v>3.7499999999999999E-2</v>
      </c>
      <c r="S803" s="1">
        <v>3.1199999999999999E-2</v>
      </c>
      <c r="T803" s="1">
        <v>2.86E-2</v>
      </c>
      <c r="U803" s="1">
        <v>2.2000000000000001E-3</v>
      </c>
      <c r="V803" s="1">
        <v>6.8500000000000005E-2</v>
      </c>
      <c r="W803" s="1">
        <v>0.79390000000000005</v>
      </c>
      <c r="X803" s="1">
        <v>6.8500000000000005E-2</v>
      </c>
      <c r="Y803" s="1">
        <v>0.36349999999999999</v>
      </c>
      <c r="Z803" s="1" t="s">
        <v>1675</v>
      </c>
      <c r="AA803" s="1">
        <v>0.29509999999999997</v>
      </c>
      <c r="AB803" s="1">
        <v>851</v>
      </c>
    </row>
    <row r="804" spans="1:28" x14ac:dyDescent="0.3">
      <c r="A804" s="1">
        <v>803</v>
      </c>
      <c r="B804" s="1" t="s">
        <v>1678</v>
      </c>
      <c r="C804" s="1">
        <v>0.1007</v>
      </c>
      <c r="D804" s="1">
        <v>1.1299999999999999E-2</v>
      </c>
      <c r="E804" s="1">
        <v>6.4399999999999999E-2</v>
      </c>
      <c r="F804" s="1">
        <v>0.1191</v>
      </c>
      <c r="G804" s="1">
        <v>1.2500000000000001E-2</v>
      </c>
      <c r="H804" s="1">
        <v>3.3099999999999997E-2</v>
      </c>
      <c r="I804" s="1">
        <v>7.9000000000000008E-3</v>
      </c>
      <c r="J804" s="1">
        <v>1.61E-2</v>
      </c>
      <c r="K804" s="1">
        <v>0.22819999999999999</v>
      </c>
      <c r="L804" s="1">
        <v>2.6499999999999999E-2</v>
      </c>
      <c r="M804" s="1">
        <v>6.8999999999999999E-3</v>
      </c>
      <c r="N804" s="1">
        <v>8.0600000000000005E-2</v>
      </c>
      <c r="O804" s="1">
        <v>0.1019</v>
      </c>
      <c r="P804" s="1">
        <v>4.8300000000000003E-2</v>
      </c>
      <c r="Q804" s="1">
        <v>1.67E-2</v>
      </c>
      <c r="R804" s="1">
        <v>8.2400000000000001E-2</v>
      </c>
      <c r="S804" s="1">
        <v>1.9599999999999999E-2</v>
      </c>
      <c r="T804" s="1">
        <v>1.01E-2</v>
      </c>
      <c r="U804" s="1">
        <v>1E-3</v>
      </c>
      <c r="V804" s="1">
        <v>1.2500000000000001E-2</v>
      </c>
      <c r="W804" s="1">
        <v>0.83230000000000004</v>
      </c>
      <c r="X804" s="1">
        <v>0.1019</v>
      </c>
      <c r="Y804" s="1">
        <v>0.22819999999999999</v>
      </c>
      <c r="Z804" s="1" t="s">
        <v>1674</v>
      </c>
      <c r="AA804" s="1">
        <v>0.12620000000000001</v>
      </c>
      <c r="AB804" s="1">
        <v>851</v>
      </c>
    </row>
    <row r="805" spans="1:28" x14ac:dyDescent="0.3">
      <c r="A805" s="1">
        <v>804</v>
      </c>
      <c r="B805" s="1" t="s">
        <v>1682</v>
      </c>
      <c r="C805" s="1">
        <v>5.0799999999999998E-2</v>
      </c>
      <c r="D805" s="1">
        <v>1.2999999999999999E-2</v>
      </c>
      <c r="E805" s="1">
        <v>6.5299999999999997E-2</v>
      </c>
      <c r="F805" s="1">
        <v>0.11849999999999999</v>
      </c>
      <c r="G805" s="1">
        <v>1.3100000000000001E-2</v>
      </c>
      <c r="H805" s="1">
        <v>1.0999999999999999E-2</v>
      </c>
      <c r="I805" s="1">
        <v>1.2999999999999999E-2</v>
      </c>
      <c r="J805" s="1">
        <v>7.0999999999999994E-2</v>
      </c>
      <c r="K805" s="1">
        <v>0.1293</v>
      </c>
      <c r="L805" s="1">
        <v>8.5500000000000007E-2</v>
      </c>
      <c r="M805" s="1">
        <v>1.8599999999999998E-2</v>
      </c>
      <c r="N805" s="1">
        <v>3.6299999999999999E-2</v>
      </c>
      <c r="O805" s="1">
        <v>1.32E-2</v>
      </c>
      <c r="P805" s="1">
        <v>3.5700000000000003E-2</v>
      </c>
      <c r="Q805" s="1">
        <v>6.0100000000000001E-2</v>
      </c>
      <c r="R805" s="1">
        <v>4.0899999999999999E-2</v>
      </c>
      <c r="S805" s="1">
        <v>9.2999999999999999E-2</v>
      </c>
      <c r="T805" s="1">
        <v>7.46E-2</v>
      </c>
      <c r="U805" s="1">
        <v>4.4999999999999997E-3</v>
      </c>
      <c r="V805" s="1">
        <v>5.2699999999999997E-2</v>
      </c>
      <c r="W805" s="1">
        <v>0.91069999999999995</v>
      </c>
      <c r="X805" s="1">
        <v>9.2999999999999999E-2</v>
      </c>
      <c r="Y805" s="1">
        <v>0.1293</v>
      </c>
      <c r="Z805" s="1" t="s">
        <v>1674</v>
      </c>
      <c r="AA805" s="1">
        <v>3.6200000000000003E-2</v>
      </c>
      <c r="AB805" s="1">
        <v>851</v>
      </c>
    </row>
    <row r="806" spans="1:28" x14ac:dyDescent="0.3">
      <c r="A806" s="1">
        <v>805</v>
      </c>
      <c r="B806" s="1" t="s">
        <v>1681</v>
      </c>
      <c r="C806" s="1">
        <v>5.3600000000000002E-2</v>
      </c>
      <c r="D806" s="1">
        <v>1.1000000000000001E-3</v>
      </c>
      <c r="E806" s="1">
        <v>0.22550000000000001</v>
      </c>
      <c r="F806" s="1">
        <v>0.14430000000000001</v>
      </c>
      <c r="G806" s="1">
        <v>1.12E-2</v>
      </c>
      <c r="H806" s="1">
        <v>3.3099999999999997E-2</v>
      </c>
      <c r="I806" s="1">
        <v>1.1599999999999999E-2</v>
      </c>
      <c r="J806" s="1">
        <v>5.4999999999999997E-3</v>
      </c>
      <c r="K806" s="1">
        <v>0.13469999999999999</v>
      </c>
      <c r="L806" s="1">
        <v>6.4000000000000003E-3</v>
      </c>
      <c r="M806" s="1">
        <v>3.0000000000000001E-3</v>
      </c>
      <c r="N806" s="1">
        <v>7.6799999999999993E-2</v>
      </c>
      <c r="O806" s="1">
        <v>2.7E-2</v>
      </c>
      <c r="P806" s="1">
        <v>1.72E-2</v>
      </c>
      <c r="Q806" s="1">
        <v>1.0500000000000001E-2</v>
      </c>
      <c r="R806" s="1">
        <v>0.1105</v>
      </c>
      <c r="S806" s="1">
        <v>8.5699999999999998E-2</v>
      </c>
      <c r="T806" s="1">
        <v>1.6500000000000001E-2</v>
      </c>
      <c r="U806" s="1">
        <v>8.0000000000000004E-4</v>
      </c>
      <c r="V806" s="1">
        <v>2.5100000000000001E-2</v>
      </c>
      <c r="W806" s="1">
        <v>0.79269999999999996</v>
      </c>
      <c r="X806" s="1">
        <v>0.1105</v>
      </c>
      <c r="Y806" s="1">
        <v>0.22550000000000001</v>
      </c>
      <c r="Z806" s="1" t="s">
        <v>1668</v>
      </c>
      <c r="AA806" s="1">
        <v>0.11509999999999999</v>
      </c>
      <c r="AB806" s="1">
        <v>851</v>
      </c>
    </row>
    <row r="807" spans="1:28" x14ac:dyDescent="0.3">
      <c r="A807" s="1">
        <v>806</v>
      </c>
      <c r="B807" s="1" t="s">
        <v>1677</v>
      </c>
      <c r="C807" s="1">
        <v>3.8399999999999997E-2</v>
      </c>
      <c r="D807" s="1">
        <v>1.1000000000000001E-3</v>
      </c>
      <c r="E807" s="1">
        <v>0.23219999999999999</v>
      </c>
      <c r="F807" s="1">
        <v>0.1396</v>
      </c>
      <c r="G807" s="1">
        <v>2.2000000000000001E-3</v>
      </c>
      <c r="H807" s="1">
        <v>2.6700000000000002E-2</v>
      </c>
      <c r="I807" s="1">
        <v>9.7000000000000003E-3</v>
      </c>
      <c r="J807" s="1">
        <v>6.1999999999999998E-3</v>
      </c>
      <c r="K807" s="1">
        <v>0.1086</v>
      </c>
      <c r="L807" s="1">
        <v>9.1000000000000004E-3</v>
      </c>
      <c r="M807" s="1">
        <v>3.3E-3</v>
      </c>
      <c r="N807" s="1">
        <v>0.253</v>
      </c>
      <c r="O807" s="1">
        <v>2.0799999999999999E-2</v>
      </c>
      <c r="P807" s="1">
        <v>2.12E-2</v>
      </c>
      <c r="Q807" s="1">
        <v>1.5599999999999999E-2</v>
      </c>
      <c r="R807" s="1">
        <v>7.5899999999999995E-2</v>
      </c>
      <c r="S807" s="1">
        <v>2.5700000000000001E-2</v>
      </c>
      <c r="T807" s="1">
        <v>4.7999999999999996E-3</v>
      </c>
      <c r="U807" s="1">
        <v>8.0000000000000004E-4</v>
      </c>
      <c r="V807" s="1">
        <v>5.0000000000000001E-3</v>
      </c>
      <c r="W807" s="1">
        <v>0.72070000000000001</v>
      </c>
      <c r="X807" s="1">
        <v>0.253</v>
      </c>
      <c r="Y807" s="1">
        <v>0.253</v>
      </c>
      <c r="Z807" s="1" t="s">
        <v>1677</v>
      </c>
      <c r="AA807" s="1">
        <v>0</v>
      </c>
      <c r="AB807" s="1">
        <v>851</v>
      </c>
    </row>
    <row r="808" spans="1:28" x14ac:dyDescent="0.3">
      <c r="A808" s="1">
        <v>807</v>
      </c>
      <c r="B808" s="1" t="s">
        <v>1668</v>
      </c>
      <c r="C808" s="1">
        <v>8.1299999999999997E-2</v>
      </c>
      <c r="D808" s="1">
        <v>1.1000000000000001E-3</v>
      </c>
      <c r="E808" s="1">
        <v>6.1600000000000002E-2</v>
      </c>
      <c r="F808" s="1">
        <v>9.7299999999999998E-2</v>
      </c>
      <c r="G808" s="1">
        <v>1.6199999999999999E-2</v>
      </c>
      <c r="H808" s="1">
        <v>7.8299999999999995E-2</v>
      </c>
      <c r="I808" s="1">
        <v>3.4200000000000001E-2</v>
      </c>
      <c r="J808" s="1">
        <v>2.0500000000000001E-2</v>
      </c>
      <c r="K808" s="1">
        <v>0.1812</v>
      </c>
      <c r="L808" s="1">
        <v>2.4299999999999999E-2</v>
      </c>
      <c r="M808" s="1">
        <v>1.04E-2</v>
      </c>
      <c r="N808" s="1">
        <v>9.7799999999999998E-2</v>
      </c>
      <c r="O808" s="1">
        <v>1.9699999999999999E-2</v>
      </c>
      <c r="P808" s="1">
        <v>6.13E-2</v>
      </c>
      <c r="Q808" s="1">
        <v>5.0900000000000001E-2</v>
      </c>
      <c r="R808" s="1">
        <v>0.10249999999999999</v>
      </c>
      <c r="S808" s="1">
        <v>3.0700000000000002E-2</v>
      </c>
      <c r="T808" s="1">
        <v>2.2800000000000001E-2</v>
      </c>
      <c r="U808" s="1">
        <v>1.8E-3</v>
      </c>
      <c r="V808" s="1">
        <v>5.8999999999999999E-3</v>
      </c>
      <c r="W808" s="1">
        <v>0.87290000000000001</v>
      </c>
      <c r="X808" s="1">
        <v>6.1600000000000002E-2</v>
      </c>
      <c r="Y808" s="1">
        <v>0.1812</v>
      </c>
      <c r="Z808" s="1" t="s">
        <v>1674</v>
      </c>
      <c r="AA808" s="1">
        <v>0.1196</v>
      </c>
      <c r="AB808" s="1">
        <v>851</v>
      </c>
    </row>
    <row r="809" spans="1:28" x14ac:dyDescent="0.3">
      <c r="A809" s="1">
        <v>808</v>
      </c>
      <c r="B809" s="1" t="s">
        <v>1674</v>
      </c>
      <c r="C809" s="1">
        <v>0.1129</v>
      </c>
      <c r="D809" s="1">
        <v>5.1999999999999998E-3</v>
      </c>
      <c r="E809" s="1">
        <v>0.1172</v>
      </c>
      <c r="F809" s="1">
        <v>8.5500000000000007E-2</v>
      </c>
      <c r="G809" s="1">
        <v>3.5999999999999999E-3</v>
      </c>
      <c r="H809" s="1">
        <v>2.3300000000000001E-2</v>
      </c>
      <c r="I809" s="1">
        <v>1.8800000000000001E-2</v>
      </c>
      <c r="J809" s="1">
        <v>5.7999999999999996E-3</v>
      </c>
      <c r="K809" s="1">
        <v>0.18029999999999999</v>
      </c>
      <c r="L809" s="1">
        <v>2.3300000000000001E-2</v>
      </c>
      <c r="M809" s="1">
        <v>5.5999999999999999E-3</v>
      </c>
      <c r="N809" s="1">
        <v>6.3200000000000006E-2</v>
      </c>
      <c r="O809" s="1">
        <v>1.67E-2</v>
      </c>
      <c r="P809" s="1">
        <v>0.1191</v>
      </c>
      <c r="Q809" s="1">
        <v>8.8700000000000001E-2</v>
      </c>
      <c r="R809" s="1">
        <v>7.4300000000000005E-2</v>
      </c>
      <c r="S809" s="1">
        <v>3.2199999999999999E-2</v>
      </c>
      <c r="T809" s="1">
        <v>1.47E-2</v>
      </c>
      <c r="U809" s="1">
        <v>8.0000000000000004E-4</v>
      </c>
      <c r="V809" s="1">
        <v>8.8999999999999999E-3</v>
      </c>
      <c r="W809" s="1">
        <v>0.8337</v>
      </c>
      <c r="X809" s="1">
        <v>0.18029999999999999</v>
      </c>
      <c r="Y809" s="1">
        <v>0.18029999999999999</v>
      </c>
      <c r="Z809" s="1" t="s">
        <v>1674</v>
      </c>
      <c r="AA809" s="1">
        <v>0</v>
      </c>
      <c r="AB809" s="1">
        <v>851</v>
      </c>
    </row>
    <row r="810" spans="1:28" x14ac:dyDescent="0.3">
      <c r="A810" s="1">
        <v>809</v>
      </c>
      <c r="B810" s="1" t="s">
        <v>1675</v>
      </c>
      <c r="C810" s="1">
        <v>9.7999999999999997E-3</v>
      </c>
      <c r="D810" s="1">
        <v>1.4E-3</v>
      </c>
      <c r="E810" s="1">
        <v>4.82E-2</v>
      </c>
      <c r="F810" s="1">
        <v>1.89E-2</v>
      </c>
      <c r="G810" s="1">
        <v>0.1381</v>
      </c>
      <c r="H810" s="1">
        <v>1.6199999999999999E-2</v>
      </c>
      <c r="I810" s="1">
        <v>2.8E-3</v>
      </c>
      <c r="J810" s="1">
        <v>5.2499999999999998E-2</v>
      </c>
      <c r="K810" s="1">
        <v>3.7600000000000001E-2</v>
      </c>
      <c r="L810" s="1">
        <v>0.52800000000000002</v>
      </c>
      <c r="M810" s="1">
        <v>1.44E-2</v>
      </c>
      <c r="N810" s="1">
        <v>3.09E-2</v>
      </c>
      <c r="O810" s="1">
        <v>5.8999999999999999E-3</v>
      </c>
      <c r="P810" s="1">
        <v>1.23E-2</v>
      </c>
      <c r="Q810" s="1">
        <v>1.0500000000000001E-2</v>
      </c>
      <c r="R810" s="1">
        <v>1.9599999999999999E-2</v>
      </c>
      <c r="S810" s="1">
        <v>2.1399999999999999E-2</v>
      </c>
      <c r="T810" s="1">
        <v>1.8700000000000001E-2</v>
      </c>
      <c r="U810" s="1">
        <v>1.1999999999999999E-3</v>
      </c>
      <c r="V810" s="1">
        <v>1.18E-2</v>
      </c>
      <c r="W810" s="1">
        <v>0.61480000000000001</v>
      </c>
      <c r="X810" s="1">
        <v>0.52800000000000002</v>
      </c>
      <c r="Y810" s="1">
        <v>0.52800000000000002</v>
      </c>
      <c r="Z810" s="1" t="s">
        <v>1675</v>
      </c>
      <c r="AA810" s="1">
        <v>0</v>
      </c>
      <c r="AB810" s="1">
        <v>851</v>
      </c>
    </row>
    <row r="811" spans="1:28" x14ac:dyDescent="0.3">
      <c r="A811" s="1">
        <v>810</v>
      </c>
      <c r="B811" s="1" t="s">
        <v>1674</v>
      </c>
      <c r="C811" s="1">
        <v>2.24E-2</v>
      </c>
      <c r="D811" s="1">
        <v>1.1000000000000001E-3</v>
      </c>
      <c r="E811" s="1">
        <v>8.1799999999999998E-2</v>
      </c>
      <c r="F811" s="1">
        <v>1.34E-2</v>
      </c>
      <c r="G811" s="1">
        <v>6.8099999999999994E-2</v>
      </c>
      <c r="H811" s="1">
        <v>9.1000000000000004E-3</v>
      </c>
      <c r="I811" s="1">
        <v>8.0999999999999996E-3</v>
      </c>
      <c r="J811" s="1">
        <v>3.1699999999999999E-2</v>
      </c>
      <c r="K811" s="1">
        <v>9.3700000000000006E-2</v>
      </c>
      <c r="L811" s="1">
        <v>0.1124</v>
      </c>
      <c r="M811" s="1">
        <v>2.2800000000000001E-2</v>
      </c>
      <c r="N811" s="1">
        <v>4.7300000000000002E-2</v>
      </c>
      <c r="O811" s="1">
        <v>2.8E-3</v>
      </c>
      <c r="P811" s="1">
        <v>0.16739999999999999</v>
      </c>
      <c r="Q811" s="1">
        <v>0.23480000000000001</v>
      </c>
      <c r="R811" s="1">
        <v>5.5199999999999999E-2</v>
      </c>
      <c r="S811" s="1">
        <v>1.35E-2</v>
      </c>
      <c r="T811" s="1">
        <v>1.09E-2</v>
      </c>
      <c r="U811" s="1">
        <v>6.9999999999999999E-4</v>
      </c>
      <c r="V811" s="1">
        <v>2.8E-3</v>
      </c>
      <c r="W811" s="1">
        <v>0.79179999999999995</v>
      </c>
      <c r="X811" s="1">
        <v>9.3700000000000006E-2</v>
      </c>
      <c r="Y811" s="1">
        <v>0.23480000000000001</v>
      </c>
      <c r="Z811" s="1" t="s">
        <v>1680</v>
      </c>
      <c r="AA811" s="1">
        <v>0.1411</v>
      </c>
      <c r="AB811" s="1">
        <v>851</v>
      </c>
    </row>
    <row r="812" spans="1:28" x14ac:dyDescent="0.3">
      <c r="A812" s="1">
        <v>811</v>
      </c>
      <c r="B812" s="1" t="s">
        <v>1677</v>
      </c>
      <c r="C812" s="1">
        <v>2.35E-2</v>
      </c>
      <c r="D812" s="1">
        <v>1.1000000000000001E-3</v>
      </c>
      <c r="E812" s="1">
        <v>0.1255</v>
      </c>
      <c r="F812" s="1">
        <v>3.3799999999999997E-2</v>
      </c>
      <c r="G812" s="1">
        <v>3.3E-3</v>
      </c>
      <c r="H812" s="1">
        <v>3.1199999999999999E-2</v>
      </c>
      <c r="I812" s="1">
        <v>9.4999999999999998E-3</v>
      </c>
      <c r="J812" s="1">
        <v>1.18E-2</v>
      </c>
      <c r="K812" s="1">
        <v>7.5700000000000003E-2</v>
      </c>
      <c r="L812" s="1">
        <v>7.3000000000000001E-3</v>
      </c>
      <c r="M812" s="1">
        <v>1.2999999999999999E-3</v>
      </c>
      <c r="N812" s="1">
        <v>0.20680000000000001</v>
      </c>
      <c r="O812" s="1">
        <v>4.3E-3</v>
      </c>
      <c r="P812" s="1">
        <v>4.02E-2</v>
      </c>
      <c r="Q812" s="1">
        <v>5.1799999999999999E-2</v>
      </c>
      <c r="R812" s="1">
        <v>0.2868</v>
      </c>
      <c r="S812" s="1">
        <v>6.9099999999999995E-2</v>
      </c>
      <c r="T812" s="1">
        <v>5.4999999999999997E-3</v>
      </c>
      <c r="U812" s="1">
        <v>8.6999999999999994E-3</v>
      </c>
      <c r="V812" s="1">
        <v>2.8999999999999998E-3</v>
      </c>
      <c r="W812" s="1">
        <v>0.7329</v>
      </c>
      <c r="X812" s="1">
        <v>0.20680000000000001</v>
      </c>
      <c r="Y812" s="1">
        <v>0.2868</v>
      </c>
      <c r="Z812" s="1" t="s">
        <v>1681</v>
      </c>
      <c r="AA812" s="1">
        <v>0.08</v>
      </c>
      <c r="AB812" s="1">
        <v>851</v>
      </c>
    </row>
    <row r="813" spans="1:28" x14ac:dyDescent="0.3">
      <c r="A813" s="1">
        <v>812</v>
      </c>
      <c r="B813" s="1" t="s">
        <v>1668</v>
      </c>
      <c r="C813" s="1">
        <v>4.3E-3</v>
      </c>
      <c r="D813" s="1">
        <v>8.9999999999999998E-4</v>
      </c>
      <c r="E813" s="1">
        <v>0.46589999999999998</v>
      </c>
      <c r="F813" s="1">
        <v>0.18870000000000001</v>
      </c>
      <c r="G813" s="1">
        <v>1.9E-3</v>
      </c>
      <c r="H813" s="1">
        <v>4.1000000000000003E-3</v>
      </c>
      <c r="I813" s="1">
        <v>1.5E-3</v>
      </c>
      <c r="J813" s="1">
        <v>1.8800000000000001E-2</v>
      </c>
      <c r="K813" s="1">
        <v>0.17050000000000001</v>
      </c>
      <c r="L813" s="1">
        <v>1.61E-2</v>
      </c>
      <c r="M813" s="1">
        <v>5.8999999999999999E-3</v>
      </c>
      <c r="N813" s="1">
        <v>2.5399999999999999E-2</v>
      </c>
      <c r="O813" s="1">
        <v>9.9000000000000008E-3</v>
      </c>
      <c r="P813" s="1">
        <v>1.26E-2</v>
      </c>
      <c r="Q813" s="1">
        <v>3.2300000000000002E-2</v>
      </c>
      <c r="R813" s="1">
        <v>6.0000000000000001E-3</v>
      </c>
      <c r="S813" s="1">
        <v>2.98E-2</v>
      </c>
      <c r="T813" s="1">
        <v>3.2000000000000002E-3</v>
      </c>
      <c r="U813" s="1">
        <v>6.9999999999999999E-4</v>
      </c>
      <c r="V813" s="1">
        <v>1.6000000000000001E-3</v>
      </c>
      <c r="W813" s="1">
        <v>0.5645</v>
      </c>
      <c r="X813" s="1">
        <v>0.46589999999999998</v>
      </c>
      <c r="Y813" s="1">
        <v>0.46589999999999998</v>
      </c>
      <c r="Z813" s="1" t="s">
        <v>1668</v>
      </c>
      <c r="AA813" s="1">
        <v>0</v>
      </c>
      <c r="AB813" s="1">
        <v>851</v>
      </c>
    </row>
    <row r="814" spans="1:28" x14ac:dyDescent="0.3">
      <c r="A814" s="1">
        <v>813</v>
      </c>
      <c r="B814" s="1" t="s">
        <v>1674</v>
      </c>
      <c r="C814" s="1">
        <v>3.2399999999999998E-2</v>
      </c>
      <c r="D814" s="1">
        <v>1E-3</v>
      </c>
      <c r="E814" s="1">
        <v>3.2000000000000002E-3</v>
      </c>
      <c r="F814" s="1">
        <v>1.1900000000000001E-2</v>
      </c>
      <c r="G814" s="1">
        <v>2E-3</v>
      </c>
      <c r="H814" s="1">
        <v>3.8999999999999998E-3</v>
      </c>
      <c r="I814" s="1">
        <v>1.3100000000000001E-2</v>
      </c>
      <c r="J814" s="1">
        <v>6.3E-3</v>
      </c>
      <c r="K814" s="1">
        <v>0.44840000000000002</v>
      </c>
      <c r="L814" s="1">
        <v>4.8999999999999998E-3</v>
      </c>
      <c r="M814" s="1">
        <v>1.2999999999999999E-3</v>
      </c>
      <c r="N814" s="1">
        <v>1.8700000000000001E-2</v>
      </c>
      <c r="O814" s="1">
        <v>2.7000000000000001E-3</v>
      </c>
      <c r="P814" s="1">
        <v>1.9800000000000002E-2</v>
      </c>
      <c r="Q814" s="1">
        <v>0.4007</v>
      </c>
      <c r="R814" s="1">
        <v>8.9999999999999993E-3</v>
      </c>
      <c r="S814" s="1">
        <v>7.7999999999999996E-3</v>
      </c>
      <c r="T814" s="1">
        <v>1.04E-2</v>
      </c>
      <c r="U814" s="1">
        <v>6.9999999999999999E-4</v>
      </c>
      <c r="V814" s="1">
        <v>1.8E-3</v>
      </c>
      <c r="W814" s="1">
        <v>0.46229999999999999</v>
      </c>
      <c r="X814" s="1">
        <v>0.44840000000000002</v>
      </c>
      <c r="Y814" s="1">
        <v>0.44840000000000002</v>
      </c>
      <c r="Z814" s="1" t="s">
        <v>1674</v>
      </c>
      <c r="AA814" s="1">
        <v>0</v>
      </c>
      <c r="AB814" s="1">
        <v>851</v>
      </c>
    </row>
    <row r="815" spans="1:28" x14ac:dyDescent="0.3">
      <c r="A815" s="1">
        <v>814</v>
      </c>
      <c r="B815" s="1" t="s">
        <v>1675</v>
      </c>
      <c r="C815" s="1">
        <v>1.03E-2</v>
      </c>
      <c r="D815" s="1">
        <v>1.4E-3</v>
      </c>
      <c r="E815" s="1">
        <v>5.1000000000000004E-3</v>
      </c>
      <c r="F815" s="1">
        <v>2.0500000000000001E-2</v>
      </c>
      <c r="G815" s="1">
        <v>1.5800000000000002E-2</v>
      </c>
      <c r="H815" s="1">
        <v>4.3E-3</v>
      </c>
      <c r="I815" s="1">
        <v>5.0000000000000001E-3</v>
      </c>
      <c r="J815" s="1">
        <v>3.61E-2</v>
      </c>
      <c r="K815" s="1">
        <v>7.9000000000000008E-3</v>
      </c>
      <c r="L815" s="1">
        <v>0.66990000000000005</v>
      </c>
      <c r="M815" s="1">
        <v>2.6499999999999999E-2</v>
      </c>
      <c r="N815" s="1">
        <v>2.3999999999999998E-3</v>
      </c>
      <c r="O815" s="1">
        <v>2.8999999999999998E-3</v>
      </c>
      <c r="P815" s="1">
        <v>9.4000000000000004E-3</v>
      </c>
      <c r="Q815" s="1">
        <v>6.1999999999999998E-3</v>
      </c>
      <c r="R815" s="1">
        <v>4.1000000000000003E-3</v>
      </c>
      <c r="S815" s="1">
        <v>6.4000000000000003E-3</v>
      </c>
      <c r="T815" s="1">
        <v>8.09E-2</v>
      </c>
      <c r="U815" s="1">
        <v>6.0000000000000001E-3</v>
      </c>
      <c r="V815" s="1">
        <v>7.9100000000000004E-2</v>
      </c>
      <c r="W815" s="1">
        <v>0.46629999999999999</v>
      </c>
      <c r="X815" s="1">
        <v>0.66990000000000005</v>
      </c>
      <c r="Y815" s="1">
        <v>0.66990000000000005</v>
      </c>
      <c r="Z815" s="1" t="s">
        <v>1675</v>
      </c>
      <c r="AA815" s="1">
        <v>0</v>
      </c>
      <c r="AB815" s="1">
        <v>851</v>
      </c>
    </row>
    <row r="816" spans="1:28" x14ac:dyDescent="0.3">
      <c r="A816" s="1">
        <v>815</v>
      </c>
      <c r="B816" s="1" t="s">
        <v>1670</v>
      </c>
      <c r="C816" s="1">
        <v>7.0000000000000001E-3</v>
      </c>
      <c r="D816" s="1">
        <v>1.1000000000000001E-3</v>
      </c>
      <c r="E816" s="1">
        <v>3.0000000000000001E-3</v>
      </c>
      <c r="F816" s="1">
        <v>3.5000000000000001E-3</v>
      </c>
      <c r="G816" s="1">
        <v>0.22670000000000001</v>
      </c>
      <c r="H816" s="1">
        <v>4.1000000000000003E-3</v>
      </c>
      <c r="I816" s="1">
        <v>2.2000000000000001E-3</v>
      </c>
      <c r="J816" s="1">
        <v>3.0999999999999999E-3</v>
      </c>
      <c r="K816" s="1">
        <v>8.2000000000000007E-3</v>
      </c>
      <c r="L816" s="1">
        <v>1.2E-2</v>
      </c>
      <c r="M816" s="1">
        <v>3.4200000000000001E-2</v>
      </c>
      <c r="N816" s="1">
        <v>2.7000000000000001E-3</v>
      </c>
      <c r="O816" s="1">
        <v>2.7000000000000001E-3</v>
      </c>
      <c r="P816" s="1">
        <v>4.8999999999999998E-3</v>
      </c>
      <c r="Q816" s="1">
        <v>1.15E-2</v>
      </c>
      <c r="R816" s="1">
        <v>1.5599999999999999E-2</v>
      </c>
      <c r="S816" s="1">
        <v>2.5999999999999999E-2</v>
      </c>
      <c r="T816" s="1">
        <v>3.2899999999999999E-2</v>
      </c>
      <c r="U816" s="1">
        <v>3.61E-2</v>
      </c>
      <c r="V816" s="1">
        <v>0.5625</v>
      </c>
      <c r="W816" s="1">
        <v>0.50170000000000003</v>
      </c>
      <c r="X816" s="1">
        <v>0.22670000000000001</v>
      </c>
      <c r="Y816" s="1">
        <v>0.5625</v>
      </c>
      <c r="Z816" s="1" t="s">
        <v>1685</v>
      </c>
      <c r="AA816" s="1">
        <v>0.33579999999999999</v>
      </c>
      <c r="AB816" s="1">
        <v>851</v>
      </c>
    </row>
    <row r="817" spans="1:28" x14ac:dyDescent="0.3">
      <c r="A817" s="1">
        <v>816</v>
      </c>
      <c r="B817" s="1" t="s">
        <v>1675</v>
      </c>
      <c r="C817" s="1">
        <v>3.8999999999999998E-3</v>
      </c>
      <c r="D817" s="1">
        <v>1E-3</v>
      </c>
      <c r="E817" s="1">
        <v>2.3999999999999998E-3</v>
      </c>
      <c r="F817" s="1">
        <v>2.8999999999999998E-3</v>
      </c>
      <c r="G817" s="1">
        <v>2.0299999999999999E-2</v>
      </c>
      <c r="H817" s="1">
        <v>3.3999999999999998E-3</v>
      </c>
      <c r="I817" s="1">
        <v>1.1000000000000001E-3</v>
      </c>
      <c r="J817" s="1">
        <v>4.1000000000000003E-3</v>
      </c>
      <c r="K817" s="1">
        <v>2.8E-3</v>
      </c>
      <c r="L817" s="1">
        <v>0.93379999999999996</v>
      </c>
      <c r="M817" s="1">
        <v>1.8E-3</v>
      </c>
      <c r="N817" s="1">
        <v>2E-3</v>
      </c>
      <c r="O817" s="1">
        <v>2.3999999999999998E-3</v>
      </c>
      <c r="P817" s="1">
        <v>3.3999999999999998E-3</v>
      </c>
      <c r="Q817" s="1">
        <v>2.3999999999999998E-3</v>
      </c>
      <c r="R817" s="1">
        <v>3.2000000000000002E-3</v>
      </c>
      <c r="S817" s="1">
        <v>2.8E-3</v>
      </c>
      <c r="T817" s="1">
        <v>4.0000000000000001E-3</v>
      </c>
      <c r="U817" s="1">
        <v>6.9999999999999999E-4</v>
      </c>
      <c r="V817" s="1">
        <v>1.6000000000000001E-3</v>
      </c>
      <c r="W817" s="1">
        <v>0.1381</v>
      </c>
      <c r="X817" s="1">
        <v>0.93379999999999996</v>
      </c>
      <c r="Y817" s="1">
        <v>0.93379999999999996</v>
      </c>
      <c r="Z817" s="1" t="s">
        <v>1675</v>
      </c>
      <c r="AA817" s="1">
        <v>0</v>
      </c>
      <c r="AB817" s="1">
        <v>851</v>
      </c>
    </row>
    <row r="818" spans="1:28" x14ac:dyDescent="0.3">
      <c r="A818" s="1">
        <v>817</v>
      </c>
      <c r="B818" s="1" t="s">
        <v>1685</v>
      </c>
      <c r="C818" s="1">
        <v>4.1000000000000003E-3</v>
      </c>
      <c r="D818" s="1">
        <v>1.1000000000000001E-3</v>
      </c>
      <c r="E818" s="1">
        <v>2.8E-3</v>
      </c>
      <c r="F818" s="1">
        <v>3.3E-3</v>
      </c>
      <c r="G818" s="1">
        <v>9.2999999999999992E-3</v>
      </c>
      <c r="H818" s="1">
        <v>3.8E-3</v>
      </c>
      <c r="I818" s="1">
        <v>1.8E-3</v>
      </c>
      <c r="J818" s="1">
        <v>2.8E-3</v>
      </c>
      <c r="K818" s="1">
        <v>3.0999999999999999E-3</v>
      </c>
      <c r="L818" s="1">
        <v>5.0000000000000001E-3</v>
      </c>
      <c r="M818" s="1">
        <v>1.4E-3</v>
      </c>
      <c r="N818" s="1">
        <v>2.5000000000000001E-3</v>
      </c>
      <c r="O818" s="1">
        <v>2.5999999999999999E-3</v>
      </c>
      <c r="P818" s="1">
        <v>2.3E-3</v>
      </c>
      <c r="Q818" s="1">
        <v>3.0000000000000001E-3</v>
      </c>
      <c r="R818" s="1">
        <v>3.7000000000000002E-3</v>
      </c>
      <c r="S818" s="1">
        <v>3.0999999999999999E-3</v>
      </c>
      <c r="T818" s="1">
        <v>3.3999999999999998E-3</v>
      </c>
      <c r="U818" s="1">
        <v>3.3E-3</v>
      </c>
      <c r="V818" s="1">
        <v>0.93769999999999998</v>
      </c>
      <c r="W818" s="1">
        <v>0.13689999999999999</v>
      </c>
      <c r="X818" s="1">
        <v>0.93769999999999998</v>
      </c>
      <c r="Y818" s="1">
        <v>0.93769999999999998</v>
      </c>
      <c r="Z818" s="1" t="s">
        <v>1685</v>
      </c>
      <c r="AA818" s="1">
        <v>0</v>
      </c>
      <c r="AB818" s="1">
        <v>851</v>
      </c>
    </row>
    <row r="819" spans="1:28" x14ac:dyDescent="0.3">
      <c r="A819" s="1">
        <v>818</v>
      </c>
      <c r="B819" s="1" t="s">
        <v>1685</v>
      </c>
      <c r="C819" s="1">
        <v>4.5999999999999999E-3</v>
      </c>
      <c r="D819" s="1">
        <v>1.6299999999999999E-2</v>
      </c>
      <c r="E819" s="1">
        <v>3.0000000000000001E-3</v>
      </c>
      <c r="F819" s="1">
        <v>3.5000000000000001E-3</v>
      </c>
      <c r="G819" s="1">
        <v>0.45750000000000002</v>
      </c>
      <c r="H819" s="1">
        <v>4.1000000000000003E-3</v>
      </c>
      <c r="I819" s="1">
        <v>4.7999999999999996E-3</v>
      </c>
      <c r="J819" s="1">
        <v>1.29E-2</v>
      </c>
      <c r="K819" s="1">
        <v>3.3E-3</v>
      </c>
      <c r="L819" s="1">
        <v>6.08E-2</v>
      </c>
      <c r="M819" s="1">
        <v>1.5E-3</v>
      </c>
      <c r="N819" s="1">
        <v>2.7000000000000001E-3</v>
      </c>
      <c r="O819" s="1">
        <v>2.7000000000000001E-3</v>
      </c>
      <c r="P819" s="1">
        <v>2.3999999999999998E-3</v>
      </c>
      <c r="Q819" s="1">
        <v>3.3E-3</v>
      </c>
      <c r="R819" s="1">
        <v>4.0000000000000001E-3</v>
      </c>
      <c r="S819" s="1">
        <v>3.3999999999999998E-3</v>
      </c>
      <c r="T819" s="1">
        <v>9.2999999999999992E-3</v>
      </c>
      <c r="U819" s="1">
        <v>1.4E-3</v>
      </c>
      <c r="V819" s="1">
        <v>0.39829999999999999</v>
      </c>
      <c r="W819" s="1">
        <v>0.4395</v>
      </c>
      <c r="X819" s="1">
        <v>0.39829999999999999</v>
      </c>
      <c r="Y819" s="1">
        <v>0.45750000000000002</v>
      </c>
      <c r="Z819" s="1" t="s">
        <v>1670</v>
      </c>
      <c r="AA819" s="1">
        <v>5.9200000000000003E-2</v>
      </c>
      <c r="AB819" s="1">
        <v>851</v>
      </c>
    </row>
    <row r="820" spans="1:28" x14ac:dyDescent="0.3">
      <c r="A820" s="1">
        <v>819</v>
      </c>
      <c r="B820" s="1" t="s">
        <v>1675</v>
      </c>
      <c r="C820" s="1">
        <v>1.6400000000000001E-2</v>
      </c>
      <c r="D820" s="1">
        <v>2.3999999999999998E-3</v>
      </c>
      <c r="E820" s="1">
        <v>2.8999999999999998E-3</v>
      </c>
      <c r="F820" s="1">
        <v>5.4000000000000003E-3</v>
      </c>
      <c r="G820" s="1">
        <v>2.0999999999999999E-3</v>
      </c>
      <c r="H820" s="1">
        <v>3.8E-3</v>
      </c>
      <c r="I820" s="1">
        <v>1.2200000000000001E-2</v>
      </c>
      <c r="J820" s="1">
        <v>5.0700000000000002E-2</v>
      </c>
      <c r="K820" s="1">
        <v>2.46E-2</v>
      </c>
      <c r="L820" s="1">
        <v>0.30959999999999999</v>
      </c>
      <c r="M820" s="1">
        <v>0.1842</v>
      </c>
      <c r="N820" s="1">
        <v>2.7000000000000001E-3</v>
      </c>
      <c r="O820" s="1">
        <v>2.5999999999999999E-3</v>
      </c>
      <c r="P820" s="1">
        <v>2.7900000000000001E-2</v>
      </c>
      <c r="Q820" s="1">
        <v>1.1299999999999999E-2</v>
      </c>
      <c r="R820" s="1">
        <v>5.3400000000000003E-2</v>
      </c>
      <c r="S820" s="1">
        <v>0.27489999999999998</v>
      </c>
      <c r="T820" s="1">
        <v>1.0500000000000001E-2</v>
      </c>
      <c r="U820" s="1">
        <v>6.9999999999999999E-4</v>
      </c>
      <c r="V820" s="1">
        <v>1.6999999999999999E-3</v>
      </c>
      <c r="W820" s="1">
        <v>0.63049999999999995</v>
      </c>
      <c r="X820" s="1">
        <v>0.30959999999999999</v>
      </c>
      <c r="Y820" s="1">
        <v>0.30959999999999999</v>
      </c>
      <c r="Z820" s="1" t="s">
        <v>1675</v>
      </c>
      <c r="AA820" s="1">
        <v>0</v>
      </c>
      <c r="AB820" s="1">
        <v>851</v>
      </c>
    </row>
    <row r="821" spans="1:28" x14ac:dyDescent="0.3">
      <c r="A821" s="1">
        <v>820</v>
      </c>
      <c r="B821" s="1" t="s">
        <v>1679</v>
      </c>
      <c r="C821" s="1">
        <v>3.7000000000000002E-3</v>
      </c>
      <c r="D821" s="1">
        <v>8.9999999999999998E-4</v>
      </c>
      <c r="E821" s="1">
        <v>2.5000000000000001E-3</v>
      </c>
      <c r="F821" s="1">
        <v>3.0000000000000001E-3</v>
      </c>
      <c r="G821" s="1">
        <v>1.9E-3</v>
      </c>
      <c r="H821" s="1">
        <v>3.3999999999999998E-3</v>
      </c>
      <c r="I821" s="1">
        <v>1.4E-3</v>
      </c>
      <c r="J821" s="1">
        <v>2.3999999999999998E-3</v>
      </c>
      <c r="K821" s="1">
        <v>2.8E-3</v>
      </c>
      <c r="L821" s="1">
        <v>4.3E-3</v>
      </c>
      <c r="M821" s="1">
        <v>1.1999999999999999E-3</v>
      </c>
      <c r="N821" s="1">
        <v>2.2000000000000001E-3</v>
      </c>
      <c r="O821" s="1">
        <v>2.3999999999999998E-3</v>
      </c>
      <c r="P821" s="1">
        <v>0.95389999999999997</v>
      </c>
      <c r="Q821" s="1">
        <v>2.5000000000000001E-3</v>
      </c>
      <c r="R821" s="1">
        <v>3.3E-3</v>
      </c>
      <c r="S821" s="1">
        <v>2.8E-3</v>
      </c>
      <c r="T821" s="1">
        <v>3.0999999999999999E-3</v>
      </c>
      <c r="U821" s="1">
        <v>6.9999999999999999E-4</v>
      </c>
      <c r="V821" s="1">
        <v>1.6000000000000001E-3</v>
      </c>
      <c r="W821" s="1">
        <v>0.10639999999999999</v>
      </c>
      <c r="X821" s="1">
        <v>0.95389999999999997</v>
      </c>
      <c r="Y821" s="1">
        <v>0.95389999999999997</v>
      </c>
      <c r="Z821" s="1" t="s">
        <v>1679</v>
      </c>
      <c r="AA821" s="1">
        <v>0</v>
      </c>
      <c r="AB821" s="1">
        <v>851</v>
      </c>
    </row>
    <row r="822" spans="1:28" x14ac:dyDescent="0.3">
      <c r="A822" s="1">
        <v>821</v>
      </c>
      <c r="B822" s="1" t="s">
        <v>1666</v>
      </c>
      <c r="C822" s="1">
        <v>2.9600000000000001E-2</v>
      </c>
      <c r="D822" s="1">
        <v>8.0999999999999996E-3</v>
      </c>
      <c r="E822" s="1">
        <v>1.5100000000000001E-2</v>
      </c>
      <c r="F822" s="1">
        <v>1.6E-2</v>
      </c>
      <c r="G822" s="1">
        <v>3.4599999999999999E-2</v>
      </c>
      <c r="H822" s="1">
        <v>8.3199999999999996E-2</v>
      </c>
      <c r="I822" s="1">
        <v>3.8999999999999998E-3</v>
      </c>
      <c r="J822" s="1">
        <v>3.8E-3</v>
      </c>
      <c r="K822" s="1">
        <v>5.6399999999999999E-2</v>
      </c>
      <c r="L822" s="1">
        <v>0.2271</v>
      </c>
      <c r="M822" s="1">
        <v>0.1474</v>
      </c>
      <c r="N822" s="1">
        <v>0.28089999999999998</v>
      </c>
      <c r="O822" s="1">
        <v>2.5999999999999999E-3</v>
      </c>
      <c r="P822" s="1">
        <v>0.05</v>
      </c>
      <c r="Q822" s="1">
        <v>2.4E-2</v>
      </c>
      <c r="R822" s="1">
        <v>6.3E-3</v>
      </c>
      <c r="S822" s="1">
        <v>4.1999999999999997E-3</v>
      </c>
      <c r="T822" s="1">
        <v>3.5000000000000001E-3</v>
      </c>
      <c r="U822" s="1">
        <v>8.9999999999999998E-4</v>
      </c>
      <c r="V822" s="1">
        <v>2.3999999999999998E-3</v>
      </c>
      <c r="W822" s="1">
        <v>0.70989999999999998</v>
      </c>
      <c r="X822" s="1">
        <v>2.9600000000000001E-2</v>
      </c>
      <c r="Y822" s="1">
        <v>0.28089999999999998</v>
      </c>
      <c r="Z822" s="1" t="s">
        <v>1677</v>
      </c>
      <c r="AA822" s="1">
        <v>0.25130000000000002</v>
      </c>
      <c r="AB822" s="1">
        <v>851</v>
      </c>
    </row>
    <row r="823" spans="1:28" x14ac:dyDescent="0.3">
      <c r="A823" s="1">
        <v>822</v>
      </c>
      <c r="B823" s="1" t="s">
        <v>1671</v>
      </c>
      <c r="C823" s="1">
        <v>8.8999999999999999E-3</v>
      </c>
      <c r="D823" s="1">
        <v>4.7999999999999996E-3</v>
      </c>
      <c r="E823" s="1">
        <v>4.0000000000000001E-3</v>
      </c>
      <c r="F823" s="1">
        <v>3.8E-3</v>
      </c>
      <c r="G823" s="1">
        <v>2.0999999999999999E-3</v>
      </c>
      <c r="H823" s="1">
        <v>0.92949999999999999</v>
      </c>
      <c r="I823" s="1">
        <v>1.5E-3</v>
      </c>
      <c r="J823" s="1">
        <v>2.5999999999999999E-3</v>
      </c>
      <c r="K823" s="1">
        <v>3.8E-3</v>
      </c>
      <c r="L823" s="1">
        <v>4.4999999999999997E-3</v>
      </c>
      <c r="M823" s="1">
        <v>1.2999999999999999E-3</v>
      </c>
      <c r="N823" s="1">
        <v>3.8999999999999998E-3</v>
      </c>
      <c r="O823" s="1">
        <v>3.0000000000000001E-3</v>
      </c>
      <c r="P823" s="1">
        <v>4.4000000000000003E-3</v>
      </c>
      <c r="Q823" s="1">
        <v>3.2000000000000002E-3</v>
      </c>
      <c r="R823" s="1">
        <v>4.7999999999999996E-3</v>
      </c>
      <c r="S823" s="1">
        <v>8.0000000000000002E-3</v>
      </c>
      <c r="T823" s="1">
        <v>3.3999999999999998E-3</v>
      </c>
      <c r="U823" s="1">
        <v>6.9999999999999999E-4</v>
      </c>
      <c r="V823" s="1">
        <v>1.6999999999999999E-3</v>
      </c>
      <c r="W823" s="1">
        <v>0.15110000000000001</v>
      </c>
      <c r="X823" s="1">
        <v>0.92949999999999999</v>
      </c>
      <c r="Y823" s="1">
        <v>0.92949999999999999</v>
      </c>
      <c r="Z823" s="1" t="s">
        <v>1671</v>
      </c>
      <c r="AA823" s="1">
        <v>0</v>
      </c>
      <c r="AB823" s="1">
        <v>851</v>
      </c>
    </row>
    <row r="824" spans="1:28" x14ac:dyDescent="0.3">
      <c r="A824" s="1">
        <v>823</v>
      </c>
      <c r="B824" s="1" t="s">
        <v>1674</v>
      </c>
      <c r="C824" s="1">
        <v>5.1999999999999998E-3</v>
      </c>
      <c r="D824" s="1">
        <v>4.7000000000000002E-3</v>
      </c>
      <c r="E824" s="1">
        <v>3.2000000000000002E-3</v>
      </c>
      <c r="F824" s="1">
        <v>4.7999999999999996E-3</v>
      </c>
      <c r="G824" s="1">
        <v>2E-3</v>
      </c>
      <c r="H824" s="1">
        <v>4.0000000000000001E-3</v>
      </c>
      <c r="I824" s="1">
        <v>1.3299999999999999E-2</v>
      </c>
      <c r="J824" s="1">
        <v>2.7300000000000001E-2</v>
      </c>
      <c r="K824" s="1">
        <v>0.4945</v>
      </c>
      <c r="L824" s="1">
        <v>1.04E-2</v>
      </c>
      <c r="M824" s="1">
        <v>7.1000000000000004E-3</v>
      </c>
      <c r="N824" s="1">
        <v>3.0000000000000001E-3</v>
      </c>
      <c r="O824" s="1">
        <v>2.7000000000000001E-3</v>
      </c>
      <c r="P824" s="1">
        <v>1.5299999999999999E-2</v>
      </c>
      <c r="Q824" s="1">
        <v>0.37019999999999997</v>
      </c>
      <c r="R824" s="1">
        <v>4.4000000000000003E-3</v>
      </c>
      <c r="S824" s="1">
        <v>1.0200000000000001E-2</v>
      </c>
      <c r="T824" s="1">
        <v>8.9999999999999993E-3</v>
      </c>
      <c r="U824" s="1">
        <v>1.6999999999999999E-3</v>
      </c>
      <c r="V824" s="1">
        <v>7.1999999999999998E-3</v>
      </c>
      <c r="W824" s="1">
        <v>0.44790000000000002</v>
      </c>
      <c r="X824" s="1">
        <v>0.4945</v>
      </c>
      <c r="Y824" s="1">
        <v>0.4945</v>
      </c>
      <c r="Z824" s="1" t="s">
        <v>1674</v>
      </c>
      <c r="AA824" s="1">
        <v>0</v>
      </c>
      <c r="AB824" s="1">
        <v>851</v>
      </c>
    </row>
    <row r="825" spans="1:28" x14ac:dyDescent="0.3">
      <c r="A825" s="1">
        <v>824</v>
      </c>
      <c r="B825" s="1" t="s">
        <v>1668</v>
      </c>
      <c r="C825" s="1">
        <v>4.0000000000000001E-3</v>
      </c>
      <c r="D825" s="1">
        <v>0.36609999999999998</v>
      </c>
      <c r="E825" s="1">
        <v>0.48859999999999998</v>
      </c>
      <c r="F825" s="1">
        <v>4.7000000000000002E-3</v>
      </c>
      <c r="G825" s="1">
        <v>1.9E-3</v>
      </c>
      <c r="H825" s="1">
        <v>6.4000000000000003E-3</v>
      </c>
      <c r="I825" s="1">
        <v>1.5E-3</v>
      </c>
      <c r="J825" s="1">
        <v>2.5000000000000001E-3</v>
      </c>
      <c r="K825" s="1">
        <v>3.2000000000000002E-3</v>
      </c>
      <c r="L825" s="1">
        <v>4.3E-3</v>
      </c>
      <c r="M825" s="1">
        <v>1.1000000000000001E-3</v>
      </c>
      <c r="N825" s="1">
        <v>3.8999999999999998E-3</v>
      </c>
      <c r="O825" s="1">
        <v>2.7000000000000001E-3</v>
      </c>
      <c r="P825" s="1">
        <v>2.3E-3</v>
      </c>
      <c r="Q825" s="1">
        <v>2.7000000000000001E-3</v>
      </c>
      <c r="R825" s="1">
        <v>9.5500000000000002E-2</v>
      </c>
      <c r="S825" s="1">
        <v>3.3E-3</v>
      </c>
      <c r="T825" s="1">
        <v>3.2000000000000002E-3</v>
      </c>
      <c r="U825" s="1">
        <v>6.9999999999999999E-4</v>
      </c>
      <c r="V825" s="1">
        <v>1.6000000000000001E-3</v>
      </c>
      <c r="W825" s="1">
        <v>0.40949999999999998</v>
      </c>
      <c r="X825" s="1">
        <v>0.48859999999999998</v>
      </c>
      <c r="Y825" s="1">
        <v>0.48859999999999998</v>
      </c>
      <c r="Z825" s="1" t="s">
        <v>1668</v>
      </c>
      <c r="AA825" s="1">
        <v>0</v>
      </c>
      <c r="AB825" s="1">
        <v>851</v>
      </c>
    </row>
    <row r="826" spans="1:28" x14ac:dyDescent="0.3">
      <c r="A826" s="1">
        <v>825</v>
      </c>
      <c r="B826" s="1" t="s">
        <v>1676</v>
      </c>
      <c r="C826" s="1">
        <v>0.1046</v>
      </c>
      <c r="D826" s="1">
        <v>1.4E-3</v>
      </c>
      <c r="E826" s="1">
        <v>2.5999999999999999E-3</v>
      </c>
      <c r="F826" s="1">
        <v>3.0000000000000001E-3</v>
      </c>
      <c r="G826" s="1">
        <v>1.17E-2</v>
      </c>
      <c r="H826" s="1">
        <v>6.7999999999999996E-3</v>
      </c>
      <c r="I826" s="1">
        <v>1.2999999999999999E-3</v>
      </c>
      <c r="J826" s="1">
        <v>7.9799999999999996E-2</v>
      </c>
      <c r="K826" s="1">
        <v>2.8999999999999998E-3</v>
      </c>
      <c r="L826" s="1">
        <v>0.16889999999999999</v>
      </c>
      <c r="M826" s="1">
        <v>0.57220000000000004</v>
      </c>
      <c r="N826" s="1">
        <v>2.3E-3</v>
      </c>
      <c r="O826" s="1">
        <v>6.3E-3</v>
      </c>
      <c r="P826" s="1">
        <v>2.0999999999999999E-3</v>
      </c>
      <c r="Q826" s="1">
        <v>2.7000000000000001E-3</v>
      </c>
      <c r="R826" s="1">
        <v>4.0000000000000001E-3</v>
      </c>
      <c r="S826" s="1">
        <v>3.8E-3</v>
      </c>
      <c r="T826" s="1">
        <v>2.01E-2</v>
      </c>
      <c r="U826" s="1">
        <v>1E-3</v>
      </c>
      <c r="V826" s="1">
        <v>2.5000000000000001E-3</v>
      </c>
      <c r="W826" s="1">
        <v>0.4773</v>
      </c>
      <c r="X826" s="1">
        <v>0.57220000000000004</v>
      </c>
      <c r="Y826" s="1">
        <v>0.57220000000000004</v>
      </c>
      <c r="Z826" s="1" t="s">
        <v>1676</v>
      </c>
      <c r="AA826" s="1">
        <v>0</v>
      </c>
      <c r="AB826" s="1">
        <v>851</v>
      </c>
    </row>
    <row r="827" spans="1:28" x14ac:dyDescent="0.3">
      <c r="A827" s="1">
        <v>826</v>
      </c>
      <c r="B827" s="1" t="s">
        <v>1685</v>
      </c>
      <c r="C827" s="1">
        <v>4.4999999999999997E-3</v>
      </c>
      <c r="D827" s="1">
        <v>1.1000000000000001E-3</v>
      </c>
      <c r="E827" s="1">
        <v>2.8999999999999998E-3</v>
      </c>
      <c r="F827" s="1">
        <v>3.5000000000000001E-3</v>
      </c>
      <c r="G827" s="1">
        <v>1.3299999999999999E-2</v>
      </c>
      <c r="H827" s="1">
        <v>4.0000000000000001E-3</v>
      </c>
      <c r="I827" s="1">
        <v>4.1000000000000003E-3</v>
      </c>
      <c r="J827" s="1">
        <v>3.0000000000000001E-3</v>
      </c>
      <c r="K827" s="1">
        <v>3.3E-3</v>
      </c>
      <c r="L827" s="1">
        <v>1.77E-2</v>
      </c>
      <c r="M827" s="1">
        <v>1.5E-3</v>
      </c>
      <c r="N827" s="1">
        <v>2.5999999999999999E-3</v>
      </c>
      <c r="O827" s="1">
        <v>2.7000000000000001E-3</v>
      </c>
      <c r="P827" s="1">
        <v>2.3999999999999998E-3</v>
      </c>
      <c r="Q827" s="1">
        <v>3.2000000000000002E-3</v>
      </c>
      <c r="R827" s="1">
        <v>4.0000000000000001E-3</v>
      </c>
      <c r="S827" s="1">
        <v>3.3E-3</v>
      </c>
      <c r="T827" s="1">
        <v>3.7000000000000002E-3</v>
      </c>
      <c r="U827" s="1">
        <v>1.2999999999999999E-3</v>
      </c>
      <c r="V827" s="1">
        <v>0.91790000000000005</v>
      </c>
      <c r="W827" s="1">
        <v>0.1673</v>
      </c>
      <c r="X827" s="1">
        <v>0.91790000000000005</v>
      </c>
      <c r="Y827" s="1">
        <v>0.91790000000000005</v>
      </c>
      <c r="Z827" s="1" t="s">
        <v>1685</v>
      </c>
      <c r="AA827" s="1">
        <v>0</v>
      </c>
      <c r="AB827" s="1">
        <v>851</v>
      </c>
    </row>
    <row r="828" spans="1:28" x14ac:dyDescent="0.3">
      <c r="A828" s="1">
        <v>827</v>
      </c>
      <c r="B828" s="1" t="s">
        <v>1682</v>
      </c>
      <c r="C828" s="1">
        <v>9.2999999999999992E-3</v>
      </c>
      <c r="D828" s="1">
        <v>2.3199999999999998E-2</v>
      </c>
      <c r="E828" s="1">
        <v>2.1899999999999999E-2</v>
      </c>
      <c r="F828" s="1">
        <v>4.8999999999999998E-3</v>
      </c>
      <c r="G828" s="1">
        <v>4.7999999999999996E-3</v>
      </c>
      <c r="H828" s="1">
        <v>1.06E-2</v>
      </c>
      <c r="I828" s="1">
        <v>1.1999999999999999E-3</v>
      </c>
      <c r="J828" s="1">
        <v>2.7000000000000001E-3</v>
      </c>
      <c r="K828" s="1">
        <v>3.0000000000000001E-3</v>
      </c>
      <c r="L828" s="1">
        <v>5.7000000000000002E-3</v>
      </c>
      <c r="M828" s="1">
        <v>1.1999999999999999E-3</v>
      </c>
      <c r="N828" s="1">
        <v>8.6999999999999994E-3</v>
      </c>
      <c r="O828" s="1">
        <v>2.5999999999999999E-3</v>
      </c>
      <c r="P828" s="1">
        <v>2.0999999999999999E-3</v>
      </c>
      <c r="Q828" s="1">
        <v>3.8E-3</v>
      </c>
      <c r="R828" s="1">
        <v>0.32429999999999998</v>
      </c>
      <c r="S828" s="1">
        <v>0.5575</v>
      </c>
      <c r="T828" s="1">
        <v>9.9000000000000008E-3</v>
      </c>
      <c r="U828" s="1">
        <v>6.9999999999999999E-4</v>
      </c>
      <c r="V828" s="1">
        <v>1.6000000000000001E-3</v>
      </c>
      <c r="W828" s="1">
        <v>0.41310000000000002</v>
      </c>
      <c r="X828" s="1">
        <v>0.5575</v>
      </c>
      <c r="Y828" s="1">
        <v>0.5575</v>
      </c>
      <c r="Z828" s="1" t="s">
        <v>1682</v>
      </c>
      <c r="AA828" s="1">
        <v>0</v>
      </c>
      <c r="AB828" s="1">
        <v>851</v>
      </c>
    </row>
    <row r="829" spans="1:28" x14ac:dyDescent="0.3">
      <c r="A829" s="1">
        <v>828</v>
      </c>
      <c r="B829" s="1" t="s">
        <v>1671</v>
      </c>
      <c r="C829" s="1">
        <v>6.4999999999999997E-3</v>
      </c>
      <c r="D829" s="1">
        <v>1.1000000000000001E-3</v>
      </c>
      <c r="E829" s="1">
        <v>3.3099999999999997E-2</v>
      </c>
      <c r="F829" s="1">
        <v>1.9E-2</v>
      </c>
      <c r="G829" s="1">
        <v>2.0999999999999999E-3</v>
      </c>
      <c r="H829" s="1">
        <v>0.77190000000000003</v>
      </c>
      <c r="I829" s="1">
        <v>6.1999999999999998E-3</v>
      </c>
      <c r="J829" s="1">
        <v>2.5999999999999999E-3</v>
      </c>
      <c r="K829" s="1">
        <v>1.9300000000000001E-2</v>
      </c>
      <c r="L829" s="1">
        <v>1.9800000000000002E-2</v>
      </c>
      <c r="M829" s="1">
        <v>4.4999999999999997E-3</v>
      </c>
      <c r="N829" s="1">
        <v>5.0999999999999997E-2</v>
      </c>
      <c r="O829" s="1">
        <v>1.8100000000000002E-2</v>
      </c>
      <c r="P829" s="1">
        <v>6.7000000000000002E-3</v>
      </c>
      <c r="Q829" s="1">
        <v>5.4999999999999997E-3</v>
      </c>
      <c r="R829" s="1">
        <v>1.7600000000000001E-2</v>
      </c>
      <c r="S829" s="1">
        <v>3.3E-3</v>
      </c>
      <c r="T829" s="1">
        <v>3.3999999999999998E-3</v>
      </c>
      <c r="U829" s="1">
        <v>6.7000000000000002E-3</v>
      </c>
      <c r="V829" s="1">
        <v>1.6999999999999999E-3</v>
      </c>
      <c r="W829" s="1">
        <v>0.36930000000000002</v>
      </c>
      <c r="X829" s="1">
        <v>0.77190000000000003</v>
      </c>
      <c r="Y829" s="1">
        <v>0.77190000000000003</v>
      </c>
      <c r="Z829" s="1" t="s">
        <v>1671</v>
      </c>
      <c r="AA829" s="1">
        <v>0</v>
      </c>
      <c r="AB829" s="1">
        <v>851</v>
      </c>
    </row>
    <row r="830" spans="1:28" x14ac:dyDescent="0.3">
      <c r="A830" s="1">
        <v>829</v>
      </c>
      <c r="B830" s="1" t="s">
        <v>1666</v>
      </c>
      <c r="C830" s="1">
        <v>3.2800000000000003E-2</v>
      </c>
      <c r="D830" s="1">
        <v>1E-3</v>
      </c>
      <c r="E830" s="1">
        <v>7.4399999999999994E-2</v>
      </c>
      <c r="F830" s="1">
        <v>0.41110000000000002</v>
      </c>
      <c r="G830" s="1">
        <v>2E-3</v>
      </c>
      <c r="H830" s="1">
        <v>1.0800000000000001E-2</v>
      </c>
      <c r="I830" s="1">
        <v>1.49E-2</v>
      </c>
      <c r="J830" s="1">
        <v>4.0000000000000001E-3</v>
      </c>
      <c r="K830" s="1">
        <v>0.24</v>
      </c>
      <c r="L830" s="1">
        <v>1.5599999999999999E-2</v>
      </c>
      <c r="M830" s="1">
        <v>6.3E-3</v>
      </c>
      <c r="N830" s="1">
        <v>3.0499999999999999E-2</v>
      </c>
      <c r="O830" s="1">
        <v>3.0999999999999999E-3</v>
      </c>
      <c r="P830" s="1">
        <v>6.8000000000000005E-2</v>
      </c>
      <c r="Q830" s="1">
        <v>3.4200000000000001E-2</v>
      </c>
      <c r="R830" s="1">
        <v>0.01</v>
      </c>
      <c r="S830" s="1">
        <v>3.39E-2</v>
      </c>
      <c r="T830" s="1">
        <v>4.8999999999999998E-3</v>
      </c>
      <c r="U830" s="1">
        <v>6.9999999999999999E-4</v>
      </c>
      <c r="V830" s="1">
        <v>1.6999999999999999E-3</v>
      </c>
      <c r="W830" s="1">
        <v>0.63049999999999995</v>
      </c>
      <c r="X830" s="1">
        <v>3.2800000000000003E-2</v>
      </c>
      <c r="Y830" s="1">
        <v>0.41110000000000002</v>
      </c>
      <c r="Z830" s="1" t="s">
        <v>1669</v>
      </c>
      <c r="AA830" s="1">
        <v>0.37819999999999998</v>
      </c>
      <c r="AB830" s="1">
        <v>851</v>
      </c>
    </row>
    <row r="831" spans="1:28" x14ac:dyDescent="0.3">
      <c r="A831" s="1">
        <v>830</v>
      </c>
      <c r="B831" s="1" t="s">
        <v>1668</v>
      </c>
      <c r="C831" s="1">
        <v>7.2300000000000003E-2</v>
      </c>
      <c r="D831" s="1">
        <v>3.5000000000000001E-3</v>
      </c>
      <c r="E831" s="1">
        <v>4.7100000000000003E-2</v>
      </c>
      <c r="F831" s="1">
        <v>0.11119999999999999</v>
      </c>
      <c r="G831" s="1">
        <v>2.2000000000000001E-3</v>
      </c>
      <c r="H831" s="1">
        <v>4.3E-3</v>
      </c>
      <c r="I831" s="1">
        <v>1.3100000000000001E-2</v>
      </c>
      <c r="J831" s="1">
        <v>1.67E-2</v>
      </c>
      <c r="K831" s="1">
        <v>0.12239999999999999</v>
      </c>
      <c r="L831" s="1">
        <v>1.37E-2</v>
      </c>
      <c r="M831" s="1">
        <v>5.1000000000000004E-3</v>
      </c>
      <c r="N831" s="1">
        <v>1.78E-2</v>
      </c>
      <c r="O831" s="1">
        <v>0.34370000000000001</v>
      </c>
      <c r="P831" s="1">
        <v>1.5699999999999999E-2</v>
      </c>
      <c r="Q831" s="1">
        <v>4.2999999999999997E-2</v>
      </c>
      <c r="R831" s="1">
        <v>8.9899999999999994E-2</v>
      </c>
      <c r="S831" s="1">
        <v>5.0099999999999999E-2</v>
      </c>
      <c r="T831" s="1">
        <v>2.4E-2</v>
      </c>
      <c r="U831" s="1">
        <v>8.0000000000000004E-4</v>
      </c>
      <c r="V831" s="1">
        <v>3.2000000000000002E-3</v>
      </c>
      <c r="W831" s="1">
        <v>0.7419</v>
      </c>
      <c r="X831" s="1">
        <v>4.7100000000000003E-2</v>
      </c>
      <c r="Y831" s="1">
        <v>0.34370000000000001</v>
      </c>
      <c r="Z831" s="1" t="s">
        <v>1678</v>
      </c>
      <c r="AA831" s="1">
        <v>0.29659999999999997</v>
      </c>
      <c r="AB831" s="1">
        <v>851</v>
      </c>
    </row>
    <row r="832" spans="1:28" x14ac:dyDescent="0.3">
      <c r="A832" s="1">
        <v>831</v>
      </c>
      <c r="B832" s="1" t="s">
        <v>1675</v>
      </c>
      <c r="C832" s="1">
        <v>3.8999999999999998E-3</v>
      </c>
      <c r="D832" s="1">
        <v>1E-3</v>
      </c>
      <c r="E832" s="1">
        <v>2.3999999999999998E-3</v>
      </c>
      <c r="F832" s="1">
        <v>2.8999999999999998E-3</v>
      </c>
      <c r="G832" s="1">
        <v>4.7000000000000002E-3</v>
      </c>
      <c r="H832" s="1">
        <v>3.3999999999999998E-3</v>
      </c>
      <c r="I832" s="1">
        <v>1.1000000000000001E-3</v>
      </c>
      <c r="J832" s="1">
        <v>0.54290000000000005</v>
      </c>
      <c r="K832" s="1">
        <v>2.7000000000000001E-3</v>
      </c>
      <c r="L832" s="1">
        <v>0.40539999999999998</v>
      </c>
      <c r="M832" s="1">
        <v>8.3000000000000001E-3</v>
      </c>
      <c r="N832" s="1">
        <v>2E-3</v>
      </c>
      <c r="O832" s="1">
        <v>2.3999999999999998E-3</v>
      </c>
      <c r="P832" s="1">
        <v>1.9E-3</v>
      </c>
      <c r="Q832" s="1">
        <v>2.3999999999999998E-3</v>
      </c>
      <c r="R832" s="1">
        <v>3.2000000000000002E-3</v>
      </c>
      <c r="S832" s="1">
        <v>2.8E-3</v>
      </c>
      <c r="T832" s="1">
        <v>4.1000000000000003E-3</v>
      </c>
      <c r="U832" s="1">
        <v>6.9999999999999999E-4</v>
      </c>
      <c r="V832" s="1">
        <v>1.6000000000000001E-3</v>
      </c>
      <c r="W832" s="1">
        <v>0.33129999999999998</v>
      </c>
      <c r="X832" s="1">
        <v>0.40539999999999998</v>
      </c>
      <c r="Y832" s="1">
        <v>0.54290000000000005</v>
      </c>
      <c r="Z832" s="1" t="s">
        <v>1673</v>
      </c>
      <c r="AA832" s="1">
        <v>0.13739999999999999</v>
      </c>
      <c r="AB832" s="1">
        <v>851</v>
      </c>
    </row>
    <row r="833" spans="1:28" x14ac:dyDescent="0.3">
      <c r="A833" s="1">
        <v>832</v>
      </c>
      <c r="B833" s="1" t="s">
        <v>1677</v>
      </c>
      <c r="C833" s="1">
        <v>7.4999999999999997E-3</v>
      </c>
      <c r="D833" s="1">
        <v>2.2000000000000001E-3</v>
      </c>
      <c r="E833" s="1">
        <v>0.50870000000000004</v>
      </c>
      <c r="F833" s="1">
        <v>7.8299999999999995E-2</v>
      </c>
      <c r="G833" s="1">
        <v>1.9E-3</v>
      </c>
      <c r="H833" s="1">
        <v>5.4000000000000003E-3</v>
      </c>
      <c r="I833" s="1">
        <v>8.5000000000000006E-3</v>
      </c>
      <c r="J833" s="1">
        <v>4.1999999999999997E-3</v>
      </c>
      <c r="K833" s="1">
        <v>1.77E-2</v>
      </c>
      <c r="L833" s="1">
        <v>7.6E-3</v>
      </c>
      <c r="M833" s="1">
        <v>1.1000000000000001E-3</v>
      </c>
      <c r="N833" s="1">
        <v>0.22539999999999999</v>
      </c>
      <c r="O833" s="1">
        <v>2.06E-2</v>
      </c>
      <c r="P833" s="1">
        <v>5.5999999999999999E-3</v>
      </c>
      <c r="Q833" s="1">
        <v>1.37E-2</v>
      </c>
      <c r="R833" s="1">
        <v>5.6399999999999999E-2</v>
      </c>
      <c r="S833" s="1">
        <v>6.4000000000000003E-3</v>
      </c>
      <c r="T833" s="1">
        <v>1.1299999999999999E-2</v>
      </c>
      <c r="U833" s="1">
        <v>6.9999999999999999E-4</v>
      </c>
      <c r="V833" s="1">
        <v>1.6799999999999999E-2</v>
      </c>
      <c r="W833" s="1">
        <v>0.54600000000000004</v>
      </c>
      <c r="X833" s="1">
        <v>0.22539999999999999</v>
      </c>
      <c r="Y833" s="1">
        <v>0.50870000000000004</v>
      </c>
      <c r="Z833" s="1" t="s">
        <v>1668</v>
      </c>
      <c r="AA833" s="1">
        <v>0.2833</v>
      </c>
      <c r="AB833" s="1">
        <v>851</v>
      </c>
    </row>
    <row r="834" spans="1:28" x14ac:dyDescent="0.3">
      <c r="A834" s="1">
        <v>833</v>
      </c>
      <c r="B834" s="1" t="s">
        <v>1673</v>
      </c>
      <c r="C834" s="1">
        <v>5.7999999999999996E-3</v>
      </c>
      <c r="D834" s="1">
        <v>5.3E-3</v>
      </c>
      <c r="E834" s="1">
        <v>2.5999999999999999E-3</v>
      </c>
      <c r="F834" s="1">
        <v>3.0999999999999999E-3</v>
      </c>
      <c r="G834" s="1">
        <v>8.9200000000000002E-2</v>
      </c>
      <c r="H834" s="1">
        <v>4.4000000000000003E-3</v>
      </c>
      <c r="I834" s="1">
        <v>1.4E-3</v>
      </c>
      <c r="J834" s="1">
        <v>0.47820000000000001</v>
      </c>
      <c r="K834" s="1">
        <v>5.5999999999999999E-3</v>
      </c>
      <c r="L834" s="1">
        <v>0.31419999999999998</v>
      </c>
      <c r="M834" s="1">
        <v>8.0000000000000002E-3</v>
      </c>
      <c r="N834" s="1">
        <v>2.3E-3</v>
      </c>
      <c r="O834" s="1">
        <v>7.1000000000000004E-3</v>
      </c>
      <c r="P834" s="1">
        <v>5.5999999999999999E-3</v>
      </c>
      <c r="Q834" s="1">
        <v>1.0800000000000001E-2</v>
      </c>
      <c r="R834" s="1">
        <v>7.4999999999999997E-3</v>
      </c>
      <c r="S834" s="1">
        <v>4.0000000000000001E-3</v>
      </c>
      <c r="T834" s="1">
        <v>2.47E-2</v>
      </c>
      <c r="U834" s="1">
        <v>2.3E-3</v>
      </c>
      <c r="V834" s="1">
        <v>1.78E-2</v>
      </c>
      <c r="W834" s="1">
        <v>0.4965</v>
      </c>
      <c r="X834" s="1">
        <v>0.47820000000000001</v>
      </c>
      <c r="Y834" s="1">
        <v>0.47820000000000001</v>
      </c>
      <c r="Z834" s="1" t="s">
        <v>1673</v>
      </c>
      <c r="AA834" s="1">
        <v>0</v>
      </c>
      <c r="AB834" s="1">
        <v>851</v>
      </c>
    </row>
    <row r="835" spans="1:28" x14ac:dyDescent="0.3">
      <c r="A835" s="1">
        <v>834</v>
      </c>
      <c r="B835" s="1" t="s">
        <v>1672</v>
      </c>
      <c r="C835" s="1">
        <v>2.7300000000000001E-2</v>
      </c>
      <c r="D835" s="1">
        <v>1E-3</v>
      </c>
      <c r="E835" s="1">
        <v>0.4032</v>
      </c>
      <c r="F835" s="1">
        <v>0.15429999999999999</v>
      </c>
      <c r="G835" s="1">
        <v>1.9E-3</v>
      </c>
      <c r="H835" s="1">
        <v>3.7499999999999999E-2</v>
      </c>
      <c r="I835" s="1">
        <v>4.6899999999999997E-2</v>
      </c>
      <c r="J835" s="1">
        <v>2.5000000000000001E-3</v>
      </c>
      <c r="K835" s="1">
        <v>1.5900000000000001E-2</v>
      </c>
      <c r="L835" s="1">
        <v>6.3E-3</v>
      </c>
      <c r="M835" s="1">
        <v>3.0000000000000001E-3</v>
      </c>
      <c r="N835" s="1">
        <v>0.14599999999999999</v>
      </c>
      <c r="O835" s="1">
        <v>2.8E-3</v>
      </c>
      <c r="P835" s="1">
        <v>1.34E-2</v>
      </c>
      <c r="Q835" s="1">
        <v>1.03E-2</v>
      </c>
      <c r="R835" s="1">
        <v>9.74E-2</v>
      </c>
      <c r="S835" s="1">
        <v>0.02</v>
      </c>
      <c r="T835" s="1">
        <v>3.2000000000000002E-3</v>
      </c>
      <c r="U835" s="1">
        <v>6.9999999999999999E-4</v>
      </c>
      <c r="V835" s="1">
        <v>6.4000000000000003E-3</v>
      </c>
      <c r="W835" s="1">
        <v>0.64490000000000003</v>
      </c>
      <c r="X835" s="1">
        <v>4.6899999999999997E-2</v>
      </c>
      <c r="Y835" s="1">
        <v>0.4032</v>
      </c>
      <c r="Z835" s="1" t="s">
        <v>1668</v>
      </c>
      <c r="AA835" s="1">
        <v>0.35630000000000001</v>
      </c>
      <c r="AB835" s="1">
        <v>851</v>
      </c>
    </row>
    <row r="836" spans="1:28" x14ac:dyDescent="0.3">
      <c r="A836" s="1">
        <v>835</v>
      </c>
      <c r="B836" s="1" t="s">
        <v>1666</v>
      </c>
      <c r="C836" s="1">
        <v>2.87E-2</v>
      </c>
      <c r="D836" s="1">
        <v>1E-3</v>
      </c>
      <c r="E836" s="1">
        <v>0.1416</v>
      </c>
      <c r="F836" s="1">
        <v>0.1661</v>
      </c>
      <c r="G836" s="1">
        <v>6.3E-3</v>
      </c>
      <c r="H836" s="1">
        <v>4.0000000000000001E-3</v>
      </c>
      <c r="I836" s="1">
        <v>3.3300000000000003E-2</v>
      </c>
      <c r="J836" s="1">
        <v>2.8E-3</v>
      </c>
      <c r="K836" s="1">
        <v>0.115</v>
      </c>
      <c r="L836" s="1">
        <v>1.5100000000000001E-2</v>
      </c>
      <c r="M836" s="1">
        <v>3.7000000000000002E-3</v>
      </c>
      <c r="N836" s="1">
        <v>0.1225</v>
      </c>
      <c r="O836" s="1">
        <v>2.7000000000000001E-3</v>
      </c>
      <c r="P836" s="1">
        <v>0.12740000000000001</v>
      </c>
      <c r="Q836" s="1">
        <v>0.1691</v>
      </c>
      <c r="R836" s="1">
        <v>3.4299999999999997E-2</v>
      </c>
      <c r="S836" s="1">
        <v>9.4000000000000004E-3</v>
      </c>
      <c r="T836" s="1">
        <v>7.4000000000000003E-3</v>
      </c>
      <c r="U836" s="1">
        <v>6.9999999999999999E-4</v>
      </c>
      <c r="V836" s="1">
        <v>8.8999999999999999E-3</v>
      </c>
      <c r="W836" s="1">
        <v>0.76100000000000001</v>
      </c>
      <c r="X836" s="1">
        <v>2.87E-2</v>
      </c>
      <c r="Y836" s="1">
        <v>0.1691</v>
      </c>
      <c r="Z836" s="1" t="s">
        <v>1680</v>
      </c>
      <c r="AA836" s="1">
        <v>0.14030000000000001</v>
      </c>
      <c r="AB836" s="1">
        <v>851</v>
      </c>
    </row>
    <row r="837" spans="1:28" x14ac:dyDescent="0.3">
      <c r="A837" s="1">
        <v>836</v>
      </c>
      <c r="B837" s="1" t="s">
        <v>1675</v>
      </c>
      <c r="C837" s="1">
        <v>5.7999999999999996E-3</v>
      </c>
      <c r="D837" s="1">
        <v>2.8E-3</v>
      </c>
      <c r="E837" s="1">
        <v>2.5999999999999999E-3</v>
      </c>
      <c r="F837" s="1">
        <v>4.4000000000000003E-3</v>
      </c>
      <c r="G837" s="1">
        <v>5.3E-3</v>
      </c>
      <c r="H837" s="1">
        <v>3.8E-3</v>
      </c>
      <c r="I837" s="1">
        <v>1.1999999999999999E-3</v>
      </c>
      <c r="J837" s="1">
        <v>0.1062</v>
      </c>
      <c r="K837" s="1">
        <v>3.0000000000000001E-3</v>
      </c>
      <c r="L837" s="1">
        <v>0.77629999999999999</v>
      </c>
      <c r="M837" s="1">
        <v>7.4000000000000003E-3</v>
      </c>
      <c r="N837" s="1">
        <v>4.1999999999999997E-3</v>
      </c>
      <c r="O837" s="1">
        <v>5.4999999999999997E-3</v>
      </c>
      <c r="P837" s="1">
        <v>2.0999999999999999E-3</v>
      </c>
      <c r="Q837" s="1">
        <v>2.5999999999999999E-3</v>
      </c>
      <c r="R837" s="1">
        <v>3.5999999999999999E-3</v>
      </c>
      <c r="S837" s="1">
        <v>3.0999999999999999E-3</v>
      </c>
      <c r="T837" s="1">
        <v>5.74E-2</v>
      </c>
      <c r="U837" s="1">
        <v>8.0000000000000004E-4</v>
      </c>
      <c r="V837" s="1">
        <v>1.8E-3</v>
      </c>
      <c r="W837" s="1">
        <v>0.31069999999999998</v>
      </c>
      <c r="X837" s="1">
        <v>0.77629999999999999</v>
      </c>
      <c r="Y837" s="1">
        <v>0.77629999999999999</v>
      </c>
      <c r="Z837" s="1" t="s">
        <v>1675</v>
      </c>
      <c r="AA837" s="1">
        <v>0</v>
      </c>
      <c r="AB837" s="1">
        <v>851</v>
      </c>
    </row>
    <row r="838" spans="1:28" x14ac:dyDescent="0.3">
      <c r="A838" s="1">
        <v>837</v>
      </c>
      <c r="B838" s="1" t="s">
        <v>1681</v>
      </c>
      <c r="C838" s="1">
        <v>2.9000000000000001E-2</v>
      </c>
      <c r="D838" s="1">
        <v>1.1999999999999999E-3</v>
      </c>
      <c r="E838" s="1">
        <v>5.9499999999999997E-2</v>
      </c>
      <c r="F838" s="1">
        <v>3.6600000000000001E-2</v>
      </c>
      <c r="G838" s="1">
        <v>1.9300000000000001E-2</v>
      </c>
      <c r="H838" s="1">
        <v>4.19E-2</v>
      </c>
      <c r="I838" s="1">
        <v>2.3400000000000001E-2</v>
      </c>
      <c r="J838" s="1">
        <v>1.11E-2</v>
      </c>
      <c r="K838" s="1">
        <v>5.9200000000000003E-2</v>
      </c>
      <c r="L838" s="1">
        <v>8.6E-3</v>
      </c>
      <c r="M838" s="1">
        <v>1.9800000000000002E-2</v>
      </c>
      <c r="N838" s="1">
        <v>0.12559999999999999</v>
      </c>
      <c r="O838" s="1">
        <v>1.47E-2</v>
      </c>
      <c r="P838" s="1">
        <v>0.04</v>
      </c>
      <c r="Q838" s="1">
        <v>1.8700000000000001E-2</v>
      </c>
      <c r="R838" s="1">
        <v>0.41660000000000003</v>
      </c>
      <c r="S838" s="1">
        <v>4.3400000000000001E-2</v>
      </c>
      <c r="T838" s="1">
        <v>8.0000000000000002E-3</v>
      </c>
      <c r="U838" s="1">
        <v>2.7000000000000001E-3</v>
      </c>
      <c r="V838" s="1">
        <v>2.06E-2</v>
      </c>
      <c r="W838" s="1">
        <v>0.73250000000000004</v>
      </c>
      <c r="X838" s="1">
        <v>0.41660000000000003</v>
      </c>
      <c r="Y838" s="1">
        <v>0.41660000000000003</v>
      </c>
      <c r="Z838" s="1" t="s">
        <v>1681</v>
      </c>
      <c r="AA838" s="1">
        <v>0</v>
      </c>
      <c r="AB838" s="1">
        <v>851</v>
      </c>
    </row>
    <row r="839" spans="1:28" x14ac:dyDescent="0.3">
      <c r="A839" s="1">
        <v>838</v>
      </c>
      <c r="B839" s="1" t="s">
        <v>1677</v>
      </c>
      <c r="C839" s="1">
        <v>2.0899999999999998E-2</v>
      </c>
      <c r="D839" s="1">
        <v>1.1999999999999999E-3</v>
      </c>
      <c r="E839" s="1">
        <v>0.12859999999999999</v>
      </c>
      <c r="F839" s="1">
        <v>8.0500000000000002E-2</v>
      </c>
      <c r="G839" s="1">
        <v>5.3E-3</v>
      </c>
      <c r="H839" s="1">
        <v>1.72E-2</v>
      </c>
      <c r="I839" s="1">
        <v>2.0899999999999998E-2</v>
      </c>
      <c r="J839" s="1">
        <v>2.8999999999999998E-3</v>
      </c>
      <c r="K839" s="1">
        <v>0.1578</v>
      </c>
      <c r="L839" s="1">
        <v>2.0500000000000001E-2</v>
      </c>
      <c r="M839" s="1">
        <v>9.7000000000000003E-3</v>
      </c>
      <c r="N839" s="1">
        <v>0.22600000000000001</v>
      </c>
      <c r="O839" s="1">
        <v>4.3E-3</v>
      </c>
      <c r="P839" s="1">
        <v>7.3400000000000007E-2</v>
      </c>
      <c r="Q839" s="1">
        <v>3.7900000000000003E-2</v>
      </c>
      <c r="R839" s="1">
        <v>8.8200000000000001E-2</v>
      </c>
      <c r="S839" s="1">
        <v>9.3299999999999994E-2</v>
      </c>
      <c r="T839" s="1">
        <v>5.0000000000000001E-3</v>
      </c>
      <c r="U839" s="1">
        <v>8.9999999999999998E-4</v>
      </c>
      <c r="V839" s="1">
        <v>5.5999999999999999E-3</v>
      </c>
      <c r="W839" s="1">
        <v>0.78080000000000005</v>
      </c>
      <c r="X839" s="1">
        <v>0.22600000000000001</v>
      </c>
      <c r="Y839" s="1">
        <v>0.22600000000000001</v>
      </c>
      <c r="Z839" s="1" t="s">
        <v>1677</v>
      </c>
      <c r="AA839" s="1">
        <v>0</v>
      </c>
      <c r="AB839" s="1">
        <v>851</v>
      </c>
    </row>
    <row r="840" spans="1:28" x14ac:dyDescent="0.3">
      <c r="A840" s="1">
        <v>839</v>
      </c>
      <c r="B840" s="1" t="s">
        <v>1685</v>
      </c>
      <c r="C840" s="1">
        <v>6.8999999999999999E-3</v>
      </c>
      <c r="D840" s="1">
        <v>1.7600000000000001E-2</v>
      </c>
      <c r="E840" s="1">
        <v>5.7999999999999996E-3</v>
      </c>
      <c r="F840" s="1">
        <v>3.8E-3</v>
      </c>
      <c r="G840" s="1">
        <v>9.4000000000000004E-3</v>
      </c>
      <c r="H840" s="1">
        <v>4.4000000000000003E-3</v>
      </c>
      <c r="I840" s="1">
        <v>2.3E-3</v>
      </c>
      <c r="J840" s="1">
        <v>3.3E-3</v>
      </c>
      <c r="K840" s="1">
        <v>3.5999999999999999E-3</v>
      </c>
      <c r="L840" s="1">
        <v>1.43E-2</v>
      </c>
      <c r="M840" s="1">
        <v>1.6000000000000001E-3</v>
      </c>
      <c r="N840" s="1">
        <v>2.8999999999999998E-3</v>
      </c>
      <c r="O840" s="1">
        <v>2.8999999999999998E-3</v>
      </c>
      <c r="P840" s="1">
        <v>2.5999999999999999E-3</v>
      </c>
      <c r="Q840" s="1">
        <v>3.5000000000000001E-3</v>
      </c>
      <c r="R840" s="1">
        <v>9.7999999999999997E-3</v>
      </c>
      <c r="S840" s="1">
        <v>8.3999999999999995E-3</v>
      </c>
      <c r="T840" s="1">
        <v>5.7999999999999996E-3</v>
      </c>
      <c r="U840" s="1">
        <v>2.9499999999999998E-2</v>
      </c>
      <c r="V840" s="1">
        <v>0.86170000000000002</v>
      </c>
      <c r="W840" s="1">
        <v>0.25530000000000003</v>
      </c>
      <c r="X840" s="1">
        <v>0.86170000000000002</v>
      </c>
      <c r="Y840" s="1">
        <v>0.86170000000000002</v>
      </c>
      <c r="Z840" s="1" t="s">
        <v>1685</v>
      </c>
      <c r="AA840" s="1">
        <v>0</v>
      </c>
      <c r="AB840" s="1">
        <v>851</v>
      </c>
    </row>
    <row r="841" spans="1:28" x14ac:dyDescent="0.3">
      <c r="A841" s="1">
        <v>840</v>
      </c>
      <c r="B841" s="1" t="s">
        <v>1668</v>
      </c>
      <c r="C841" s="1">
        <v>9.4999999999999998E-3</v>
      </c>
      <c r="D841" s="1">
        <v>4.1000000000000003E-3</v>
      </c>
      <c r="E841" s="1">
        <v>0.6119</v>
      </c>
      <c r="F841" s="1">
        <v>0.15959999999999999</v>
      </c>
      <c r="G841" s="1">
        <v>2.0999999999999999E-3</v>
      </c>
      <c r="H841" s="1">
        <v>4.4999999999999997E-3</v>
      </c>
      <c r="I841" s="1">
        <v>3.3099999999999997E-2</v>
      </c>
      <c r="J841" s="1">
        <v>2.7000000000000001E-3</v>
      </c>
      <c r="K841" s="1">
        <v>6.4999999999999997E-3</v>
      </c>
      <c r="L841" s="1">
        <v>4.7000000000000002E-3</v>
      </c>
      <c r="M841" s="1">
        <v>3.8E-3</v>
      </c>
      <c r="N841" s="1">
        <v>3.1399999999999997E-2</v>
      </c>
      <c r="O841" s="1">
        <v>2.8999999999999998E-3</v>
      </c>
      <c r="P841" s="1">
        <v>9.1700000000000004E-2</v>
      </c>
      <c r="Q841" s="1">
        <v>2.8999999999999998E-3</v>
      </c>
      <c r="R841" s="1">
        <v>9.1999999999999998E-3</v>
      </c>
      <c r="S841" s="1">
        <v>6.3E-3</v>
      </c>
      <c r="T841" s="1">
        <v>5.7999999999999996E-3</v>
      </c>
      <c r="U841" s="1">
        <v>6.9999999999999999E-4</v>
      </c>
      <c r="V841" s="1">
        <v>6.4999999999999997E-3</v>
      </c>
      <c r="W841" s="1">
        <v>0.47070000000000001</v>
      </c>
      <c r="X841" s="1">
        <v>0.6119</v>
      </c>
      <c r="Y841" s="1">
        <v>0.6119</v>
      </c>
      <c r="Z841" s="1" t="s">
        <v>1668</v>
      </c>
      <c r="AA841" s="1">
        <v>0</v>
      </c>
      <c r="AB841" s="1">
        <v>851</v>
      </c>
    </row>
    <row r="842" spans="1:28" x14ac:dyDescent="0.3">
      <c r="A842" s="1">
        <v>841</v>
      </c>
      <c r="B842" s="1" t="s">
        <v>1683</v>
      </c>
      <c r="C842" s="1">
        <v>4.4999999999999997E-3</v>
      </c>
      <c r="D842" s="1">
        <v>3.5999999999999999E-3</v>
      </c>
      <c r="E842" s="1">
        <v>3.8999999999999998E-3</v>
      </c>
      <c r="F842" s="1">
        <v>4.4000000000000003E-3</v>
      </c>
      <c r="G842" s="1">
        <v>2.5999999999999999E-3</v>
      </c>
      <c r="H842" s="1">
        <v>4.8999999999999998E-3</v>
      </c>
      <c r="I842" s="1">
        <v>1.1999999999999999E-3</v>
      </c>
      <c r="J842" s="1">
        <v>0.67969999999999997</v>
      </c>
      <c r="K842" s="1">
        <v>1.52E-2</v>
      </c>
      <c r="L842" s="1">
        <v>1.8599999999999998E-2</v>
      </c>
      <c r="M842" s="1">
        <v>2.5999999999999999E-3</v>
      </c>
      <c r="N842" s="1">
        <v>2.2000000000000001E-3</v>
      </c>
      <c r="O842" s="1">
        <v>2.5999999999999999E-3</v>
      </c>
      <c r="P842" s="1">
        <v>1.01E-2</v>
      </c>
      <c r="Q842" s="1">
        <v>2.2700000000000001E-2</v>
      </c>
      <c r="R842" s="1">
        <v>3.5000000000000001E-3</v>
      </c>
      <c r="S842" s="1">
        <v>1.29E-2</v>
      </c>
      <c r="T842" s="1">
        <v>0.20230000000000001</v>
      </c>
      <c r="U842" s="1">
        <v>6.9999999999999999E-4</v>
      </c>
      <c r="V842" s="1">
        <v>1.8E-3</v>
      </c>
      <c r="W842" s="1">
        <v>0.378</v>
      </c>
      <c r="X842" s="1">
        <v>0.20230000000000001</v>
      </c>
      <c r="Y842" s="1">
        <v>0.67969999999999997</v>
      </c>
      <c r="Z842" s="1" t="s">
        <v>1673</v>
      </c>
      <c r="AA842" s="1">
        <v>0.47749999999999998</v>
      </c>
      <c r="AB842" s="1">
        <v>851</v>
      </c>
    </row>
    <row r="843" spans="1:28" x14ac:dyDescent="0.3">
      <c r="A843" s="1">
        <v>842</v>
      </c>
      <c r="B843" s="1" t="s">
        <v>1668</v>
      </c>
      <c r="C843" s="1">
        <v>4.4999999999999997E-3</v>
      </c>
      <c r="D843" s="1">
        <v>1.1000000000000001E-3</v>
      </c>
      <c r="E843" s="1">
        <v>0.89739999999999998</v>
      </c>
      <c r="F843" s="1">
        <v>1.89E-2</v>
      </c>
      <c r="G843" s="1">
        <v>2.0999999999999999E-3</v>
      </c>
      <c r="H843" s="1">
        <v>4.4999999999999997E-3</v>
      </c>
      <c r="I843" s="1">
        <v>1.6000000000000001E-3</v>
      </c>
      <c r="J843" s="1">
        <v>5.4000000000000003E-3</v>
      </c>
      <c r="K843" s="1">
        <v>3.5999999999999999E-3</v>
      </c>
      <c r="L843" s="1">
        <v>1.49E-2</v>
      </c>
      <c r="M843" s="1">
        <v>1.2999999999999999E-3</v>
      </c>
      <c r="N843" s="1">
        <v>4.4000000000000003E-3</v>
      </c>
      <c r="O843" s="1">
        <v>3.0000000000000001E-3</v>
      </c>
      <c r="P843" s="1">
        <v>2.5000000000000001E-3</v>
      </c>
      <c r="Q843" s="1">
        <v>8.8000000000000005E-3</v>
      </c>
      <c r="R843" s="1">
        <v>1.11E-2</v>
      </c>
      <c r="S843" s="1">
        <v>3.7000000000000002E-3</v>
      </c>
      <c r="T843" s="1">
        <v>8.8999999999999999E-3</v>
      </c>
      <c r="U843" s="1">
        <v>6.9999999999999999E-4</v>
      </c>
      <c r="V843" s="1">
        <v>1.8E-3</v>
      </c>
      <c r="W843" s="1">
        <v>0.19950000000000001</v>
      </c>
      <c r="X843" s="1">
        <v>0.89739999999999998</v>
      </c>
      <c r="Y843" s="1">
        <v>0.89739999999999998</v>
      </c>
      <c r="Z843" s="1" t="s">
        <v>1668</v>
      </c>
      <c r="AA843" s="1">
        <v>0</v>
      </c>
      <c r="AB843" s="1">
        <v>851</v>
      </c>
    </row>
    <row r="844" spans="1:28" x14ac:dyDescent="0.3">
      <c r="A844" s="1">
        <v>843</v>
      </c>
      <c r="B844" s="1" t="s">
        <v>1672</v>
      </c>
      <c r="C844" s="1">
        <v>4.1000000000000003E-3</v>
      </c>
      <c r="D844" s="1">
        <v>1.1000000000000001E-3</v>
      </c>
      <c r="E844" s="1">
        <v>2.8E-3</v>
      </c>
      <c r="F844" s="1">
        <v>3.3999999999999998E-3</v>
      </c>
      <c r="G844" s="1">
        <v>2.0999999999999999E-3</v>
      </c>
      <c r="H844" s="1">
        <v>3.8999999999999998E-3</v>
      </c>
      <c r="I844" s="1">
        <v>0.92959999999999998</v>
      </c>
      <c r="J844" s="1">
        <v>2.8E-3</v>
      </c>
      <c r="K844" s="1">
        <v>3.2000000000000002E-3</v>
      </c>
      <c r="L844" s="1">
        <v>5.5999999999999999E-3</v>
      </c>
      <c r="M844" s="1">
        <v>1.2999999999999999E-3</v>
      </c>
      <c r="N844" s="1">
        <v>4.8999999999999998E-3</v>
      </c>
      <c r="O844" s="1">
        <v>1.06E-2</v>
      </c>
      <c r="P844" s="1">
        <v>2.3999999999999998E-3</v>
      </c>
      <c r="Q844" s="1">
        <v>6.0000000000000001E-3</v>
      </c>
      <c r="R844" s="1">
        <v>3.8E-3</v>
      </c>
      <c r="S844" s="1">
        <v>3.2000000000000002E-3</v>
      </c>
      <c r="T844" s="1">
        <v>3.5000000000000001E-3</v>
      </c>
      <c r="U844" s="1">
        <v>8.0000000000000004E-4</v>
      </c>
      <c r="V844" s="1">
        <v>5.0000000000000001E-3</v>
      </c>
      <c r="W844" s="1">
        <v>0.15060000000000001</v>
      </c>
      <c r="X844" s="1">
        <v>0.92959999999999998</v>
      </c>
      <c r="Y844" s="1">
        <v>0.92959999999999998</v>
      </c>
      <c r="Z844" s="1" t="s">
        <v>1672</v>
      </c>
      <c r="AA844" s="1">
        <v>0</v>
      </c>
      <c r="AB844" s="1">
        <v>851</v>
      </c>
    </row>
    <row r="845" spans="1:28" x14ac:dyDescent="0.3">
      <c r="A845" s="1">
        <v>844</v>
      </c>
      <c r="B845" s="1" t="s">
        <v>1673</v>
      </c>
      <c r="C845" s="1">
        <v>4.1000000000000003E-3</v>
      </c>
      <c r="D845" s="1">
        <v>1.1000000000000001E-3</v>
      </c>
      <c r="E845" s="1">
        <v>2.8E-3</v>
      </c>
      <c r="F845" s="1">
        <v>3.3999999999999998E-3</v>
      </c>
      <c r="G845" s="1">
        <v>2.0999999999999999E-3</v>
      </c>
      <c r="H845" s="1">
        <v>3.8999999999999998E-3</v>
      </c>
      <c r="I845" s="1">
        <v>1.5E-3</v>
      </c>
      <c r="J845" s="1">
        <v>0.91659999999999997</v>
      </c>
      <c r="K845" s="1">
        <v>3.2000000000000002E-3</v>
      </c>
      <c r="L845" s="1">
        <v>8.0000000000000002E-3</v>
      </c>
      <c r="M845" s="1">
        <v>1.2999999999999999E-3</v>
      </c>
      <c r="N845" s="1">
        <v>2.5000000000000001E-3</v>
      </c>
      <c r="O845" s="1">
        <v>2.7000000000000001E-3</v>
      </c>
      <c r="P845" s="1">
        <v>2.3999999999999998E-3</v>
      </c>
      <c r="Q845" s="1">
        <v>2.8999999999999998E-3</v>
      </c>
      <c r="R845" s="1">
        <v>3.7000000000000002E-3</v>
      </c>
      <c r="S845" s="1">
        <v>3.2000000000000002E-3</v>
      </c>
      <c r="T845" s="1">
        <v>3.2000000000000001E-2</v>
      </c>
      <c r="U845" s="1">
        <v>8.0000000000000004E-4</v>
      </c>
      <c r="V845" s="1">
        <v>1.8E-3</v>
      </c>
      <c r="W845" s="1">
        <v>0.16159999999999999</v>
      </c>
      <c r="X845" s="1">
        <v>0.91659999999999997</v>
      </c>
      <c r="Y845" s="1">
        <v>0.91659999999999997</v>
      </c>
      <c r="Z845" s="1" t="s">
        <v>1673</v>
      </c>
      <c r="AA845" s="1">
        <v>0</v>
      </c>
      <c r="AB845" s="1">
        <v>851</v>
      </c>
    </row>
    <row r="846" spans="1:28" x14ac:dyDescent="0.3">
      <c r="A846" s="1">
        <v>845</v>
      </c>
      <c r="B846" s="1" t="s">
        <v>1673</v>
      </c>
      <c r="C846" s="1">
        <v>5.8999999999999999E-3</v>
      </c>
      <c r="D846" s="1">
        <v>1.5E-3</v>
      </c>
      <c r="E846" s="1">
        <v>3.0999999999999999E-3</v>
      </c>
      <c r="F846" s="1">
        <v>3.5999999999999999E-3</v>
      </c>
      <c r="G846" s="1">
        <v>4.2500000000000003E-2</v>
      </c>
      <c r="H846" s="1">
        <v>4.7000000000000002E-3</v>
      </c>
      <c r="I846" s="1">
        <v>6.4000000000000003E-3</v>
      </c>
      <c r="J846" s="1">
        <v>0.315</v>
      </c>
      <c r="K846" s="1">
        <v>3.5000000000000001E-3</v>
      </c>
      <c r="L846" s="1">
        <v>0.22819999999999999</v>
      </c>
      <c r="M846" s="1">
        <v>0.01</v>
      </c>
      <c r="N846" s="1">
        <v>2.7000000000000001E-3</v>
      </c>
      <c r="O846" s="1">
        <v>3.2000000000000002E-3</v>
      </c>
      <c r="P846" s="1">
        <v>2.5000000000000001E-3</v>
      </c>
      <c r="Q846" s="1">
        <v>3.3E-3</v>
      </c>
      <c r="R846" s="1">
        <v>4.5999999999999999E-3</v>
      </c>
      <c r="S846" s="1">
        <v>4.1999999999999997E-3</v>
      </c>
      <c r="T846" s="1">
        <v>8.0500000000000002E-2</v>
      </c>
      <c r="U846" s="1">
        <v>1.01E-2</v>
      </c>
      <c r="V846" s="1">
        <v>0.26450000000000001</v>
      </c>
      <c r="W846" s="1">
        <v>0.58540000000000003</v>
      </c>
      <c r="X846" s="1">
        <v>0.315</v>
      </c>
      <c r="Y846" s="1">
        <v>0.315</v>
      </c>
      <c r="Z846" s="1" t="s">
        <v>1673</v>
      </c>
      <c r="AA846" s="1">
        <v>0</v>
      </c>
      <c r="AB846" s="1">
        <v>851</v>
      </c>
    </row>
    <row r="847" spans="1:28" x14ac:dyDescent="0.3">
      <c r="A847" s="1">
        <v>846</v>
      </c>
      <c r="B847" s="1" t="s">
        <v>1678</v>
      </c>
      <c r="C847" s="1">
        <v>1.2E-2</v>
      </c>
      <c r="D847" s="1">
        <v>1.1999999999999999E-3</v>
      </c>
      <c r="E847" s="1">
        <v>3.7000000000000002E-3</v>
      </c>
      <c r="F847" s="1">
        <v>4.4999999999999997E-3</v>
      </c>
      <c r="G847" s="1">
        <v>2.5000000000000001E-3</v>
      </c>
      <c r="H847" s="1">
        <v>4.7999999999999996E-3</v>
      </c>
      <c r="I847" s="1">
        <v>1.5E-3</v>
      </c>
      <c r="J847" s="1">
        <v>3.3999999999999998E-3</v>
      </c>
      <c r="K847" s="1">
        <v>4.1000000000000003E-3</v>
      </c>
      <c r="L847" s="1">
        <v>5.7999999999999996E-3</v>
      </c>
      <c r="M847" s="1">
        <v>1.5E-3</v>
      </c>
      <c r="N847" s="1">
        <v>2.8E-3</v>
      </c>
      <c r="O847" s="1">
        <v>0.92749999999999999</v>
      </c>
      <c r="P847" s="1">
        <v>2.7000000000000001E-3</v>
      </c>
      <c r="Q847" s="1">
        <v>3.5000000000000001E-3</v>
      </c>
      <c r="R847" s="1">
        <v>5.1000000000000004E-3</v>
      </c>
      <c r="S847" s="1">
        <v>4.0000000000000001E-3</v>
      </c>
      <c r="T847" s="1">
        <v>4.4000000000000003E-3</v>
      </c>
      <c r="U847" s="1">
        <v>8.0000000000000004E-4</v>
      </c>
      <c r="V847" s="1">
        <v>4.4000000000000003E-3</v>
      </c>
      <c r="W847" s="1">
        <v>0.1542</v>
      </c>
      <c r="X847" s="1">
        <v>0.92749999999999999</v>
      </c>
      <c r="Y847" s="1">
        <v>0.92749999999999999</v>
      </c>
      <c r="Z847" s="1" t="s">
        <v>1678</v>
      </c>
      <c r="AA847" s="1">
        <v>0</v>
      </c>
      <c r="AB847" s="1">
        <v>851</v>
      </c>
    </row>
    <row r="848" spans="1:28" x14ac:dyDescent="0.3">
      <c r="A848" s="1">
        <v>847</v>
      </c>
      <c r="B848" s="1" t="s">
        <v>1679</v>
      </c>
      <c r="C848" s="1">
        <v>7.7000000000000002E-3</v>
      </c>
      <c r="D848" s="1">
        <v>1.1999999999999999E-3</v>
      </c>
      <c r="E848" s="1">
        <v>3.5000000000000001E-3</v>
      </c>
      <c r="F848" s="1">
        <v>6.4999999999999997E-3</v>
      </c>
      <c r="G848" s="1">
        <v>2.3E-3</v>
      </c>
      <c r="H848" s="1">
        <v>4.4000000000000003E-3</v>
      </c>
      <c r="I848" s="1">
        <v>2.8999999999999998E-3</v>
      </c>
      <c r="J848" s="1">
        <v>7.6E-3</v>
      </c>
      <c r="K848" s="1">
        <v>2.93E-2</v>
      </c>
      <c r="L848" s="1">
        <v>1.5900000000000001E-2</v>
      </c>
      <c r="M848" s="1">
        <v>3.8999999999999998E-3</v>
      </c>
      <c r="N848" s="1">
        <v>5.1000000000000004E-3</v>
      </c>
      <c r="O848" s="1">
        <v>1.2E-2</v>
      </c>
      <c r="P848" s="1">
        <v>0.58640000000000003</v>
      </c>
      <c r="Q848" s="1">
        <v>0.27010000000000001</v>
      </c>
      <c r="R848" s="1">
        <v>4.7999999999999996E-3</v>
      </c>
      <c r="S848" s="1">
        <v>4.1000000000000003E-3</v>
      </c>
      <c r="T848" s="1">
        <v>4.0000000000000001E-3</v>
      </c>
      <c r="U848" s="1">
        <v>8.0000000000000004E-4</v>
      </c>
      <c r="V848" s="1">
        <v>2.76E-2</v>
      </c>
      <c r="W848" s="1">
        <v>0.43459999999999999</v>
      </c>
      <c r="X848" s="1">
        <v>0.58640000000000003</v>
      </c>
      <c r="Y848" s="1">
        <v>0.58640000000000003</v>
      </c>
      <c r="Z848" s="1" t="s">
        <v>1679</v>
      </c>
      <c r="AA848" s="1">
        <v>0</v>
      </c>
      <c r="AB848" s="1">
        <v>851</v>
      </c>
    </row>
    <row r="849" spans="1:28" x14ac:dyDescent="0.3">
      <c r="A849" s="1">
        <v>848</v>
      </c>
      <c r="B849" s="1" t="s">
        <v>1681</v>
      </c>
      <c r="C849" s="1">
        <v>0.18279999999999999</v>
      </c>
      <c r="D849" s="1">
        <v>1.6E-2</v>
      </c>
      <c r="E849" s="1">
        <v>3.2000000000000002E-3</v>
      </c>
      <c r="F849" s="1">
        <v>6.6E-3</v>
      </c>
      <c r="G849" s="1">
        <v>2.3E-3</v>
      </c>
      <c r="H849" s="1">
        <v>4.3E-3</v>
      </c>
      <c r="I849" s="1">
        <v>4.3900000000000002E-2</v>
      </c>
      <c r="J849" s="1">
        <v>3.0999999999999999E-3</v>
      </c>
      <c r="K849" s="1">
        <v>1.09E-2</v>
      </c>
      <c r="L849" s="1">
        <v>5.1000000000000004E-3</v>
      </c>
      <c r="M849" s="1">
        <v>1.4E-3</v>
      </c>
      <c r="N849" s="1">
        <v>0.02</v>
      </c>
      <c r="O849" s="1">
        <v>3.8E-3</v>
      </c>
      <c r="P849" s="1">
        <v>2.3999999999999998E-3</v>
      </c>
      <c r="Q849" s="1">
        <v>2.1399999999999999E-2</v>
      </c>
      <c r="R849" s="1">
        <v>0.60299999999999998</v>
      </c>
      <c r="S849" s="1">
        <v>5.8500000000000003E-2</v>
      </c>
      <c r="T849" s="1">
        <v>5.7000000000000002E-3</v>
      </c>
      <c r="U849" s="1">
        <v>3.7000000000000002E-3</v>
      </c>
      <c r="V849" s="1">
        <v>1.8E-3</v>
      </c>
      <c r="W849" s="1">
        <v>0.4793</v>
      </c>
      <c r="X849" s="1">
        <v>0.60299999999999998</v>
      </c>
      <c r="Y849" s="1">
        <v>0.60299999999999998</v>
      </c>
      <c r="Z849" s="1" t="s">
        <v>1681</v>
      </c>
      <c r="AA849" s="1">
        <v>0</v>
      </c>
      <c r="AB849" s="1">
        <v>851</v>
      </c>
    </row>
    <row r="850" spans="1:28" x14ac:dyDescent="0.3">
      <c r="A850" s="1">
        <v>849</v>
      </c>
      <c r="B850" s="1" t="s">
        <v>1670</v>
      </c>
      <c r="C850" s="1">
        <v>1.23E-2</v>
      </c>
      <c r="D850" s="1">
        <v>1.2999999999999999E-3</v>
      </c>
      <c r="E850" s="1">
        <v>3.3E-3</v>
      </c>
      <c r="F850" s="1">
        <v>3.8999999999999998E-3</v>
      </c>
      <c r="G850" s="1">
        <v>0.35389999999999999</v>
      </c>
      <c r="H850" s="1">
        <v>4.5999999999999999E-3</v>
      </c>
      <c r="I850" s="1">
        <v>3.8999999999999998E-3</v>
      </c>
      <c r="J850" s="1">
        <v>3.1600000000000003E-2</v>
      </c>
      <c r="K850" s="1">
        <v>0.15390000000000001</v>
      </c>
      <c r="L850" s="1">
        <v>0.15379999999999999</v>
      </c>
      <c r="M850" s="1">
        <v>2.3400000000000001E-2</v>
      </c>
      <c r="N850" s="1">
        <v>3.0000000000000001E-3</v>
      </c>
      <c r="O850" s="1">
        <v>3.0999999999999999E-3</v>
      </c>
      <c r="P850" s="1">
        <v>4.1000000000000003E-3</v>
      </c>
      <c r="Q850" s="1">
        <v>2.0299999999999999E-2</v>
      </c>
      <c r="R850" s="1">
        <v>5.5999999999999999E-3</v>
      </c>
      <c r="S850" s="1">
        <v>3.8E-3</v>
      </c>
      <c r="T850" s="1">
        <v>4.2599999999999999E-2</v>
      </c>
      <c r="U850" s="1">
        <v>3.8E-3</v>
      </c>
      <c r="V850" s="1">
        <v>0.16769999999999999</v>
      </c>
      <c r="W850" s="1">
        <v>0.6452</v>
      </c>
      <c r="X850" s="1">
        <v>0.35389999999999999</v>
      </c>
      <c r="Y850" s="1">
        <v>0.35389999999999999</v>
      </c>
      <c r="Z850" s="1" t="s">
        <v>1670</v>
      </c>
      <c r="AA850" s="1">
        <v>0</v>
      </c>
      <c r="AB850" s="1">
        <v>851</v>
      </c>
    </row>
    <row r="851" spans="1:28" x14ac:dyDescent="0.3">
      <c r="A851" s="1">
        <v>850</v>
      </c>
      <c r="B851" s="1" t="s">
        <v>1673</v>
      </c>
      <c r="C851" s="1">
        <v>9.1000000000000004E-3</v>
      </c>
      <c r="D851" s="1">
        <v>1.6999999999999999E-3</v>
      </c>
      <c r="E851" s="1">
        <v>3.0999999999999999E-3</v>
      </c>
      <c r="F851" s="1">
        <v>4.8999999999999998E-3</v>
      </c>
      <c r="G851" s="1">
        <v>6.1000000000000004E-3</v>
      </c>
      <c r="H851" s="1">
        <v>6.7000000000000002E-3</v>
      </c>
      <c r="I851" s="1">
        <v>5.3E-3</v>
      </c>
      <c r="J851" s="1">
        <v>0.41260000000000002</v>
      </c>
      <c r="K851" s="1">
        <v>2.3199999999999998E-2</v>
      </c>
      <c r="L851" s="1">
        <v>6.6100000000000006E-2</v>
      </c>
      <c r="M851" s="1">
        <v>1.5699999999999999E-2</v>
      </c>
      <c r="N851" s="1">
        <v>8.2000000000000007E-3</v>
      </c>
      <c r="O851" s="1">
        <v>3.3999999999999998E-3</v>
      </c>
      <c r="P851" s="1">
        <v>2.5000000000000001E-3</v>
      </c>
      <c r="Q851" s="1">
        <v>1.34E-2</v>
      </c>
      <c r="R851" s="1">
        <v>1.9E-2</v>
      </c>
      <c r="S851" s="1">
        <v>0.1716</v>
      </c>
      <c r="T851" s="1">
        <v>0.2135</v>
      </c>
      <c r="U851" s="1">
        <v>1.1999999999999999E-3</v>
      </c>
      <c r="V851" s="1">
        <v>1.2800000000000001E-2</v>
      </c>
      <c r="W851" s="1">
        <v>0.59750000000000003</v>
      </c>
      <c r="X851" s="1">
        <v>0.41260000000000002</v>
      </c>
      <c r="Y851" s="1">
        <v>0.41260000000000002</v>
      </c>
      <c r="Z851" s="1" t="s">
        <v>1673</v>
      </c>
      <c r="AA851" s="1">
        <v>0</v>
      </c>
      <c r="AB851" s="1">
        <v>851</v>
      </c>
    </row>
    <row r="852" spans="1:28" x14ac:dyDescent="0.3">
      <c r="A852" s="1">
        <v>851</v>
      </c>
      <c r="B852" s="1" t="s">
        <v>1674</v>
      </c>
      <c r="C852" s="1">
        <v>7.4000000000000003E-3</v>
      </c>
      <c r="D852" s="1">
        <v>1.1999999999999999E-3</v>
      </c>
      <c r="E852" s="1">
        <v>1.43E-2</v>
      </c>
      <c r="F852" s="1">
        <v>5.1999999999999998E-3</v>
      </c>
      <c r="G852" s="1">
        <v>2.3999999999999998E-3</v>
      </c>
      <c r="H852" s="1">
        <v>7.4000000000000003E-3</v>
      </c>
      <c r="I852" s="1">
        <v>5.3E-3</v>
      </c>
      <c r="J852" s="1">
        <v>8.5000000000000006E-3</v>
      </c>
      <c r="K852" s="1">
        <v>0.6986</v>
      </c>
      <c r="L852" s="1">
        <v>2.0500000000000001E-2</v>
      </c>
      <c r="M852" s="1">
        <v>3.1800000000000002E-2</v>
      </c>
      <c r="N852" s="1">
        <v>1.54E-2</v>
      </c>
      <c r="O852" s="1">
        <v>2.6800000000000001E-2</v>
      </c>
      <c r="P852" s="1">
        <v>2.06E-2</v>
      </c>
      <c r="Q852" s="1">
        <v>1.34E-2</v>
      </c>
      <c r="R852" s="1">
        <v>1.9300000000000001E-2</v>
      </c>
      <c r="S852" s="1">
        <v>5.6300000000000003E-2</v>
      </c>
      <c r="T852" s="1">
        <v>2.41E-2</v>
      </c>
      <c r="U852" s="1">
        <v>2.0999999999999999E-3</v>
      </c>
      <c r="V852" s="1">
        <v>1.9300000000000001E-2</v>
      </c>
      <c r="W852" s="1">
        <v>0.47</v>
      </c>
      <c r="X852" s="1">
        <v>0.6986</v>
      </c>
      <c r="Y852" s="1">
        <v>0.6986</v>
      </c>
      <c r="Z852" s="1" t="s">
        <v>1674</v>
      </c>
      <c r="AA852" s="1">
        <v>0</v>
      </c>
      <c r="AB852" s="1">
        <v>851</v>
      </c>
    </row>
    <row r="853" spans="1:28" x14ac:dyDescent="0.3">
      <c r="A853" s="1">
        <v>852</v>
      </c>
      <c r="B853" s="1" t="s">
        <v>1668</v>
      </c>
      <c r="C853" s="1">
        <v>4.7999999999999996E-3</v>
      </c>
      <c r="D853" s="1">
        <v>1.1999999999999999E-3</v>
      </c>
      <c r="E853" s="1">
        <v>0.89839999999999998</v>
      </c>
      <c r="F853" s="1">
        <v>7.1000000000000004E-3</v>
      </c>
      <c r="G853" s="1">
        <v>2.3E-3</v>
      </c>
      <c r="H853" s="1">
        <v>9.2999999999999992E-3</v>
      </c>
      <c r="I853" s="1">
        <v>1.6999999999999999E-3</v>
      </c>
      <c r="J853" s="1">
        <v>1.3899999999999999E-2</v>
      </c>
      <c r="K853" s="1">
        <v>3.8999999999999998E-3</v>
      </c>
      <c r="L853" s="1">
        <v>5.1999999999999998E-3</v>
      </c>
      <c r="M853" s="1">
        <v>1.4E-3</v>
      </c>
      <c r="N853" s="1">
        <v>2.23E-2</v>
      </c>
      <c r="O853" s="1">
        <v>3.2000000000000002E-3</v>
      </c>
      <c r="P853" s="1">
        <v>2.7000000000000001E-3</v>
      </c>
      <c r="Q853" s="1">
        <v>3.2000000000000002E-3</v>
      </c>
      <c r="R853" s="1">
        <v>7.4999999999999997E-3</v>
      </c>
      <c r="S853" s="1">
        <v>4.0000000000000001E-3</v>
      </c>
      <c r="T853" s="1">
        <v>5.1000000000000004E-3</v>
      </c>
      <c r="U853" s="1">
        <v>8.0000000000000004E-4</v>
      </c>
      <c r="V853" s="1">
        <v>1.9E-3</v>
      </c>
      <c r="W853" s="1">
        <v>0.1976</v>
      </c>
      <c r="X853" s="1">
        <v>0.89839999999999998</v>
      </c>
      <c r="Y853" s="1">
        <v>0.89839999999999998</v>
      </c>
      <c r="Z853" s="1" t="s">
        <v>1668</v>
      </c>
      <c r="AA853" s="1">
        <v>0</v>
      </c>
      <c r="AB853" s="1">
        <v>851</v>
      </c>
    </row>
    <row r="854" spans="1:28" x14ac:dyDescent="0.3">
      <c r="A854" s="1">
        <v>853</v>
      </c>
      <c r="B854" s="1" t="s">
        <v>1668</v>
      </c>
      <c r="C854" s="1">
        <v>4.7000000000000002E-3</v>
      </c>
      <c r="D854" s="1">
        <v>1.1000000000000001E-3</v>
      </c>
      <c r="E854" s="1">
        <v>0.72660000000000002</v>
      </c>
      <c r="F854" s="1">
        <v>1.7100000000000001E-2</v>
      </c>
      <c r="G854" s="1">
        <v>2.2000000000000001E-3</v>
      </c>
      <c r="H854" s="1">
        <v>8.8000000000000005E-3</v>
      </c>
      <c r="I854" s="1">
        <v>4.0000000000000001E-3</v>
      </c>
      <c r="J854" s="1">
        <v>3.0000000000000001E-3</v>
      </c>
      <c r="K854" s="1">
        <v>3.8E-3</v>
      </c>
      <c r="L854" s="1">
        <v>5.0000000000000001E-3</v>
      </c>
      <c r="M854" s="1">
        <v>1.2999999999999999E-3</v>
      </c>
      <c r="N854" s="1">
        <v>0.19120000000000001</v>
      </c>
      <c r="O854" s="1">
        <v>3.0999999999999999E-3</v>
      </c>
      <c r="P854" s="1">
        <v>2.7000000000000001E-3</v>
      </c>
      <c r="Q854" s="1">
        <v>8.6999999999999994E-3</v>
      </c>
      <c r="R854" s="1">
        <v>6.4000000000000003E-3</v>
      </c>
      <c r="S854" s="1">
        <v>3.8999999999999998E-3</v>
      </c>
      <c r="T854" s="1">
        <v>3.7000000000000002E-3</v>
      </c>
      <c r="U854" s="1">
        <v>8.0000000000000004E-4</v>
      </c>
      <c r="V854" s="1">
        <v>1.9E-3</v>
      </c>
      <c r="W854" s="1">
        <v>0.32350000000000001</v>
      </c>
      <c r="X854" s="1">
        <v>0.72660000000000002</v>
      </c>
      <c r="Y854" s="1">
        <v>0.72660000000000002</v>
      </c>
      <c r="Z854" s="1" t="s">
        <v>1668</v>
      </c>
      <c r="AA854" s="1">
        <v>0</v>
      </c>
      <c r="AB854" s="1">
        <v>851</v>
      </c>
    </row>
    <row r="855" spans="1:28" x14ac:dyDescent="0.3">
      <c r="A855" s="1">
        <v>854</v>
      </c>
      <c r="B855" s="1" t="s">
        <v>1681</v>
      </c>
      <c r="C855" s="1">
        <v>9.1000000000000004E-3</v>
      </c>
      <c r="D855" s="1">
        <v>3.0000000000000001E-3</v>
      </c>
      <c r="E855" s="1">
        <v>5.7000000000000002E-3</v>
      </c>
      <c r="F855" s="1">
        <v>3.8E-3</v>
      </c>
      <c r="G855" s="1">
        <v>2.3E-3</v>
      </c>
      <c r="H855" s="1">
        <v>8.2000000000000007E-3</v>
      </c>
      <c r="I855" s="1">
        <v>1.5E-3</v>
      </c>
      <c r="J855" s="1">
        <v>3.2000000000000002E-3</v>
      </c>
      <c r="K855" s="1">
        <v>3.5999999999999999E-3</v>
      </c>
      <c r="L855" s="1">
        <v>5.3E-3</v>
      </c>
      <c r="M855" s="1">
        <v>1.5E-3</v>
      </c>
      <c r="N855" s="1">
        <v>2.7E-2</v>
      </c>
      <c r="O855" s="1">
        <v>6.4999999999999997E-3</v>
      </c>
      <c r="P855" s="1">
        <v>2.5000000000000001E-3</v>
      </c>
      <c r="Q855" s="1">
        <v>3.0999999999999999E-3</v>
      </c>
      <c r="R855" s="1">
        <v>0.89470000000000005</v>
      </c>
      <c r="S855" s="1">
        <v>1.18E-2</v>
      </c>
      <c r="T855" s="1">
        <v>4.1999999999999997E-3</v>
      </c>
      <c r="U855" s="1">
        <v>8.0000000000000004E-4</v>
      </c>
      <c r="V855" s="1">
        <v>1.9E-3</v>
      </c>
      <c r="W855" s="1">
        <v>0.2026</v>
      </c>
      <c r="X855" s="1">
        <v>0.89470000000000005</v>
      </c>
      <c r="Y855" s="1">
        <v>0.89470000000000005</v>
      </c>
      <c r="Z855" s="1" t="s">
        <v>1681</v>
      </c>
      <c r="AA855" s="1">
        <v>0</v>
      </c>
      <c r="AB855" s="1">
        <v>851</v>
      </c>
    </row>
    <row r="856" spans="1:28" x14ac:dyDescent="0.3">
      <c r="A856" s="1">
        <v>855</v>
      </c>
      <c r="B856" s="1" t="s">
        <v>1675</v>
      </c>
      <c r="C856" s="1">
        <v>6.3E-3</v>
      </c>
      <c r="D856" s="1">
        <v>1.6000000000000001E-3</v>
      </c>
      <c r="E856" s="1">
        <v>3.0999999999999999E-3</v>
      </c>
      <c r="F856" s="1">
        <v>3.5999999999999999E-3</v>
      </c>
      <c r="G856" s="1">
        <v>0.1245</v>
      </c>
      <c r="H856" s="1">
        <v>4.8999999999999998E-3</v>
      </c>
      <c r="I856" s="1">
        <v>1.6000000000000001E-3</v>
      </c>
      <c r="J856" s="1">
        <v>0.28910000000000002</v>
      </c>
      <c r="K856" s="1">
        <v>3.5000000000000001E-3</v>
      </c>
      <c r="L856" s="1">
        <v>0.46679999999999999</v>
      </c>
      <c r="M856" s="1">
        <v>1.9599999999999999E-2</v>
      </c>
      <c r="N856" s="1">
        <v>2.7000000000000001E-3</v>
      </c>
      <c r="O856" s="1">
        <v>3.3999999999999998E-3</v>
      </c>
      <c r="P856" s="1">
        <v>5.1000000000000004E-3</v>
      </c>
      <c r="Q856" s="1">
        <v>3.2000000000000002E-3</v>
      </c>
      <c r="R856" s="1">
        <v>4.7000000000000002E-3</v>
      </c>
      <c r="S856" s="1">
        <v>7.0000000000000001E-3</v>
      </c>
      <c r="T856" s="1">
        <v>1.8599999999999998E-2</v>
      </c>
      <c r="U856" s="1">
        <v>2.3300000000000001E-2</v>
      </c>
      <c r="V856" s="1">
        <v>7.3000000000000001E-3</v>
      </c>
      <c r="W856" s="1">
        <v>0.50929999999999997</v>
      </c>
      <c r="X856" s="1">
        <v>0.46679999999999999</v>
      </c>
      <c r="Y856" s="1">
        <v>0.46679999999999999</v>
      </c>
      <c r="Z856" s="1" t="s">
        <v>1675</v>
      </c>
      <c r="AA856" s="1">
        <v>0</v>
      </c>
      <c r="AB856" s="1">
        <v>851</v>
      </c>
    </row>
    <row r="857" spans="1:28" x14ac:dyDescent="0.3">
      <c r="A857" s="1">
        <v>856</v>
      </c>
      <c r="B857" s="1" t="s">
        <v>1668</v>
      </c>
      <c r="C857" s="1">
        <v>6.1999999999999998E-3</v>
      </c>
      <c r="D857" s="1">
        <v>1.1999999999999999E-3</v>
      </c>
      <c r="E857" s="1">
        <v>0.59140000000000004</v>
      </c>
      <c r="F857" s="1">
        <v>9.7199999999999995E-2</v>
      </c>
      <c r="G857" s="1">
        <v>2.3E-3</v>
      </c>
      <c r="H857" s="1">
        <v>5.7000000000000002E-3</v>
      </c>
      <c r="I857" s="1">
        <v>6.4999999999999997E-3</v>
      </c>
      <c r="J857" s="1">
        <v>4.5999999999999999E-3</v>
      </c>
      <c r="K857" s="1">
        <v>8.0000000000000002E-3</v>
      </c>
      <c r="L857" s="1">
        <v>5.1999999999999998E-3</v>
      </c>
      <c r="M857" s="1">
        <v>1.4E-3</v>
      </c>
      <c r="N857" s="1">
        <v>0.19489999999999999</v>
      </c>
      <c r="O857" s="1">
        <v>3.2000000000000002E-3</v>
      </c>
      <c r="P857" s="1">
        <v>4.7999999999999996E-3</v>
      </c>
      <c r="Q857" s="1">
        <v>5.3E-3</v>
      </c>
      <c r="R857" s="1">
        <v>3.8199999999999998E-2</v>
      </c>
      <c r="S857" s="1">
        <v>1.7500000000000002E-2</v>
      </c>
      <c r="T857" s="1">
        <v>3.8E-3</v>
      </c>
      <c r="U857" s="1">
        <v>8.0000000000000004E-4</v>
      </c>
      <c r="V857" s="1">
        <v>1.9E-3</v>
      </c>
      <c r="W857" s="1">
        <v>0.45979999999999999</v>
      </c>
      <c r="X857" s="1">
        <v>0.59140000000000004</v>
      </c>
      <c r="Y857" s="1">
        <v>0.59140000000000004</v>
      </c>
      <c r="Z857" s="1" t="s">
        <v>1668</v>
      </c>
      <c r="AA857" s="1">
        <v>0</v>
      </c>
      <c r="AB857" s="1">
        <v>851</v>
      </c>
    </row>
    <row r="858" spans="1:28" x14ac:dyDescent="0.3">
      <c r="A858" s="1">
        <v>857</v>
      </c>
      <c r="B858" s="1" t="s">
        <v>1677</v>
      </c>
      <c r="C858" s="1">
        <v>4.5999999999999999E-3</v>
      </c>
      <c r="D858" s="1">
        <v>1.2999999999999999E-3</v>
      </c>
      <c r="E858" s="1">
        <v>4.1000000000000003E-3</v>
      </c>
      <c r="F858" s="1">
        <v>3.5999999999999999E-3</v>
      </c>
      <c r="G858" s="1">
        <v>2.3999999999999998E-3</v>
      </c>
      <c r="H858" s="1">
        <v>4.7999999999999996E-3</v>
      </c>
      <c r="I858" s="1">
        <v>1.8E-3</v>
      </c>
      <c r="J858" s="1">
        <v>3.0999999999999999E-3</v>
      </c>
      <c r="K858" s="1">
        <v>3.7000000000000002E-3</v>
      </c>
      <c r="L858" s="1">
        <v>5.1999999999999998E-3</v>
      </c>
      <c r="M858" s="1">
        <v>1.4E-3</v>
      </c>
      <c r="N858" s="1">
        <v>0.93979999999999997</v>
      </c>
      <c r="O858" s="1">
        <v>2.8999999999999998E-3</v>
      </c>
      <c r="P858" s="1">
        <v>2.5000000000000001E-3</v>
      </c>
      <c r="Q858" s="1">
        <v>3.0999999999999999E-3</v>
      </c>
      <c r="R858" s="1">
        <v>5.1000000000000004E-3</v>
      </c>
      <c r="S858" s="1">
        <v>4.0000000000000001E-3</v>
      </c>
      <c r="T858" s="1">
        <v>3.8E-3</v>
      </c>
      <c r="U858" s="1">
        <v>8.0000000000000004E-4</v>
      </c>
      <c r="V858" s="1">
        <v>2E-3</v>
      </c>
      <c r="W858" s="1">
        <v>0.13320000000000001</v>
      </c>
      <c r="X858" s="1">
        <v>0.93979999999999997</v>
      </c>
      <c r="Y858" s="1">
        <v>0.93979999999999997</v>
      </c>
      <c r="Z858" s="1" t="s">
        <v>1677</v>
      </c>
      <c r="AA858" s="1">
        <v>0</v>
      </c>
      <c r="AB858" s="1">
        <v>851</v>
      </c>
    </row>
    <row r="859" spans="1:28" x14ac:dyDescent="0.3">
      <c r="A859" s="1">
        <v>858</v>
      </c>
      <c r="B859" s="1" t="s">
        <v>1667</v>
      </c>
      <c r="C859" s="1">
        <v>5.8999999999999999E-3</v>
      </c>
      <c r="D859" s="1">
        <v>4.7000000000000002E-3</v>
      </c>
      <c r="E859" s="1">
        <v>3.7000000000000002E-3</v>
      </c>
      <c r="F859" s="1">
        <v>5.4000000000000003E-3</v>
      </c>
      <c r="G859" s="1">
        <v>2.3999999999999998E-3</v>
      </c>
      <c r="H859" s="1">
        <v>4.7000000000000002E-3</v>
      </c>
      <c r="I859" s="1">
        <v>1.9E-3</v>
      </c>
      <c r="J859" s="1">
        <v>4.1000000000000002E-2</v>
      </c>
      <c r="K859" s="1">
        <v>0.28510000000000002</v>
      </c>
      <c r="L859" s="1">
        <v>0.1973</v>
      </c>
      <c r="M859" s="1">
        <v>2.3199999999999998E-2</v>
      </c>
      <c r="N859" s="1">
        <v>3.3999999999999998E-3</v>
      </c>
      <c r="O859" s="1">
        <v>3.2000000000000002E-3</v>
      </c>
      <c r="P859" s="1">
        <v>6.1000000000000004E-3</v>
      </c>
      <c r="Q859" s="1">
        <v>0.36940000000000001</v>
      </c>
      <c r="R859" s="1">
        <v>5.1000000000000004E-3</v>
      </c>
      <c r="S859" s="1">
        <v>2.7900000000000001E-2</v>
      </c>
      <c r="T859" s="1">
        <v>6.7000000000000002E-3</v>
      </c>
      <c r="U859" s="1">
        <v>8.0000000000000004E-4</v>
      </c>
      <c r="V859" s="1">
        <v>2.0999999999999999E-3</v>
      </c>
      <c r="W859" s="1">
        <v>0.55679999999999996</v>
      </c>
      <c r="X859" s="1">
        <v>4.7000000000000002E-3</v>
      </c>
      <c r="Y859" s="1">
        <v>0.36940000000000001</v>
      </c>
      <c r="Z859" s="1" t="s">
        <v>1680</v>
      </c>
      <c r="AA859" s="1">
        <v>0.36470000000000002</v>
      </c>
      <c r="AB859" s="1">
        <v>851</v>
      </c>
    </row>
    <row r="860" spans="1:28" x14ac:dyDescent="0.3">
      <c r="A860" s="1">
        <v>859</v>
      </c>
      <c r="B860" s="1" t="s">
        <v>1683</v>
      </c>
      <c r="C860" s="1">
        <v>0.1132</v>
      </c>
      <c r="D860" s="1">
        <v>3.8999999999999998E-3</v>
      </c>
      <c r="E860" s="1">
        <v>3.0000000000000001E-3</v>
      </c>
      <c r="F860" s="1">
        <v>3.7000000000000002E-3</v>
      </c>
      <c r="G860" s="1">
        <v>2.5000000000000001E-3</v>
      </c>
      <c r="H860" s="1">
        <v>5.4999999999999997E-3</v>
      </c>
      <c r="I860" s="1">
        <v>1.5E-3</v>
      </c>
      <c r="J860" s="1">
        <v>1.35E-2</v>
      </c>
      <c r="K860" s="1">
        <v>3.3999999999999998E-3</v>
      </c>
      <c r="L860" s="1">
        <v>8.3000000000000001E-3</v>
      </c>
      <c r="M860" s="1">
        <v>4.3E-3</v>
      </c>
      <c r="N860" s="1">
        <v>2.5999999999999999E-3</v>
      </c>
      <c r="O860" s="1">
        <v>3.0000000000000001E-3</v>
      </c>
      <c r="P860" s="1">
        <v>2.5000000000000001E-3</v>
      </c>
      <c r="Q860" s="1">
        <v>3.0999999999999999E-3</v>
      </c>
      <c r="R860" s="1">
        <v>5.4000000000000003E-3</v>
      </c>
      <c r="S860" s="1">
        <v>5.4999999999999997E-3</v>
      </c>
      <c r="T860" s="1">
        <v>0.81230000000000002</v>
      </c>
      <c r="U860" s="1">
        <v>8.0000000000000004E-4</v>
      </c>
      <c r="V860" s="1">
        <v>2E-3</v>
      </c>
      <c r="W860" s="1">
        <v>0.27039999999999997</v>
      </c>
      <c r="X860" s="1">
        <v>0.81230000000000002</v>
      </c>
      <c r="Y860" s="1">
        <v>0.81230000000000002</v>
      </c>
      <c r="Z860" s="1" t="s">
        <v>1683</v>
      </c>
      <c r="AA860" s="1">
        <v>0</v>
      </c>
      <c r="AB860" s="1">
        <v>851</v>
      </c>
    </row>
    <row r="861" spans="1:28" x14ac:dyDescent="0.3">
      <c r="A861" s="1">
        <v>860</v>
      </c>
      <c r="B861" s="1" t="s">
        <v>1675</v>
      </c>
      <c r="C861" s="1">
        <v>4.5999999999999999E-3</v>
      </c>
      <c r="D861" s="1">
        <v>1.1999999999999999E-3</v>
      </c>
      <c r="E861" s="1">
        <v>2.8999999999999998E-3</v>
      </c>
      <c r="F861" s="1">
        <v>3.5000000000000001E-3</v>
      </c>
      <c r="G861" s="1">
        <v>2.8999999999999998E-3</v>
      </c>
      <c r="H861" s="1">
        <v>4.1000000000000003E-3</v>
      </c>
      <c r="I861" s="1">
        <v>1.4E-3</v>
      </c>
      <c r="J861" s="1">
        <v>5.7999999999999996E-3</v>
      </c>
      <c r="K861" s="1">
        <v>3.3E-3</v>
      </c>
      <c r="L861" s="1">
        <v>0.94289999999999996</v>
      </c>
      <c r="M861" s="1">
        <v>2E-3</v>
      </c>
      <c r="N861" s="1">
        <v>2.3999999999999998E-3</v>
      </c>
      <c r="O861" s="1">
        <v>2.8999999999999998E-3</v>
      </c>
      <c r="P861" s="1">
        <v>2.3999999999999998E-3</v>
      </c>
      <c r="Q861" s="1">
        <v>2.8999999999999998E-3</v>
      </c>
      <c r="R861" s="1">
        <v>3.8999999999999998E-3</v>
      </c>
      <c r="S861" s="1">
        <v>3.3999999999999998E-3</v>
      </c>
      <c r="T861" s="1">
        <v>4.5999999999999999E-3</v>
      </c>
      <c r="U861" s="1">
        <v>8.0000000000000004E-4</v>
      </c>
      <c r="V861" s="1">
        <v>1.9E-3</v>
      </c>
      <c r="W861" s="1">
        <v>0.1275</v>
      </c>
      <c r="X861" s="1">
        <v>0.94289999999999996</v>
      </c>
      <c r="Y861" s="1">
        <v>0.94289999999999996</v>
      </c>
      <c r="Z861" s="1" t="s">
        <v>1675</v>
      </c>
      <c r="AA861" s="1">
        <v>0</v>
      </c>
      <c r="AB861" s="1">
        <v>851</v>
      </c>
    </row>
    <row r="862" spans="1:28" x14ac:dyDescent="0.3">
      <c r="A862" s="1">
        <v>861</v>
      </c>
      <c r="B862" s="1" t="s">
        <v>1683</v>
      </c>
      <c r="C862" s="1">
        <v>1.4500000000000001E-2</v>
      </c>
      <c r="D862" s="1">
        <v>1.17E-2</v>
      </c>
      <c r="E862" s="1">
        <v>3.3999999999999998E-3</v>
      </c>
      <c r="F862" s="1">
        <v>3.8E-3</v>
      </c>
      <c r="G862" s="1">
        <v>2.3999999999999998E-3</v>
      </c>
      <c r="H862" s="1">
        <v>4.4999999999999997E-3</v>
      </c>
      <c r="I862" s="1">
        <v>1.4E-3</v>
      </c>
      <c r="J862" s="1">
        <v>8.6999999999999994E-3</v>
      </c>
      <c r="K862" s="1">
        <v>3.5999999999999999E-3</v>
      </c>
      <c r="L862" s="1">
        <v>5.3E-3</v>
      </c>
      <c r="M862" s="1">
        <v>1.5E-3</v>
      </c>
      <c r="N862" s="1">
        <v>3.0999999999999999E-3</v>
      </c>
      <c r="O862" s="1">
        <v>3.0999999999999999E-3</v>
      </c>
      <c r="P862" s="1">
        <v>2.5000000000000001E-3</v>
      </c>
      <c r="Q862" s="1">
        <v>3.0999999999999999E-3</v>
      </c>
      <c r="R862" s="1">
        <v>1.18E-2</v>
      </c>
      <c r="S862" s="1">
        <v>0.2301</v>
      </c>
      <c r="T862" s="1">
        <v>0.68259999999999998</v>
      </c>
      <c r="U862" s="1">
        <v>8.0000000000000004E-4</v>
      </c>
      <c r="V862" s="1">
        <v>1.9E-3</v>
      </c>
      <c r="W862" s="1">
        <v>0.34689999999999999</v>
      </c>
      <c r="X862" s="1">
        <v>0.68259999999999998</v>
      </c>
      <c r="Y862" s="1">
        <v>0.68259999999999998</v>
      </c>
      <c r="Z862" s="1" t="s">
        <v>1683</v>
      </c>
      <c r="AA862" s="1">
        <v>0</v>
      </c>
      <c r="AB862" s="1">
        <v>851</v>
      </c>
    </row>
    <row r="863" spans="1:28" x14ac:dyDescent="0.3">
      <c r="A863" s="1">
        <v>862</v>
      </c>
      <c r="B863" s="1" t="s">
        <v>1681</v>
      </c>
      <c r="C863" s="1">
        <v>3.73E-2</v>
      </c>
      <c r="D863" s="1">
        <v>1.6799999999999999E-2</v>
      </c>
      <c r="E863" s="1">
        <v>2.4E-2</v>
      </c>
      <c r="F863" s="1">
        <v>5.7799999999999997E-2</v>
      </c>
      <c r="G863" s="1">
        <v>9.1000000000000004E-3</v>
      </c>
      <c r="H863" s="1">
        <v>1.15E-2</v>
      </c>
      <c r="I863" s="1">
        <v>3.3799999999999997E-2</v>
      </c>
      <c r="J863" s="1">
        <v>3.1199999999999999E-2</v>
      </c>
      <c r="K863" s="1">
        <v>0.20030000000000001</v>
      </c>
      <c r="L863" s="1">
        <v>0.1129</v>
      </c>
      <c r="M863" s="1">
        <v>5.1999999999999998E-3</v>
      </c>
      <c r="N863" s="1">
        <v>7.0199999999999999E-2</v>
      </c>
      <c r="O863" s="1">
        <v>3.5000000000000001E-3</v>
      </c>
      <c r="P863" s="1">
        <v>1.8499999999999999E-2</v>
      </c>
      <c r="Q863" s="1">
        <v>4.5699999999999998E-2</v>
      </c>
      <c r="R863" s="1">
        <v>0.23400000000000001</v>
      </c>
      <c r="S863" s="1">
        <v>5.0700000000000002E-2</v>
      </c>
      <c r="T863" s="1">
        <v>9.2999999999999992E-3</v>
      </c>
      <c r="U863" s="1">
        <v>1E-3</v>
      </c>
      <c r="V863" s="1">
        <v>2.7199999999999998E-2</v>
      </c>
      <c r="W863" s="1">
        <v>0.80730000000000002</v>
      </c>
      <c r="X863" s="1">
        <v>0.23400000000000001</v>
      </c>
      <c r="Y863" s="1">
        <v>0.23400000000000001</v>
      </c>
      <c r="Z863" s="1" t="s">
        <v>1681</v>
      </c>
      <c r="AA863" s="1">
        <v>0</v>
      </c>
      <c r="AB863" s="1">
        <v>851</v>
      </c>
    </row>
    <row r="864" spans="1:28" x14ac:dyDescent="0.3">
      <c r="A864" s="1">
        <v>863</v>
      </c>
      <c r="B864" s="1" t="s">
        <v>1681</v>
      </c>
      <c r="C864" s="1">
        <v>8.6400000000000005E-2</v>
      </c>
      <c r="D864" s="1">
        <v>1.2999999999999999E-3</v>
      </c>
      <c r="E864" s="1">
        <v>4.7000000000000002E-3</v>
      </c>
      <c r="F864" s="1">
        <v>7.9000000000000008E-3</v>
      </c>
      <c r="G864" s="1">
        <v>2.5000000000000001E-3</v>
      </c>
      <c r="H864" s="1">
        <v>6.0000000000000001E-3</v>
      </c>
      <c r="I864" s="1">
        <v>9.4999999999999998E-3</v>
      </c>
      <c r="J864" s="1">
        <v>1.0800000000000001E-2</v>
      </c>
      <c r="K864" s="1">
        <v>0.27939999999999998</v>
      </c>
      <c r="L864" s="1">
        <v>1.7100000000000001E-2</v>
      </c>
      <c r="M864" s="1">
        <v>2.8999999999999998E-3</v>
      </c>
      <c r="N864" s="1">
        <v>1.49E-2</v>
      </c>
      <c r="O864" s="1">
        <v>2.0299999999999999E-2</v>
      </c>
      <c r="P864" s="1">
        <v>5.9900000000000002E-2</v>
      </c>
      <c r="Q864" s="1">
        <v>0.2006</v>
      </c>
      <c r="R864" s="1">
        <v>0.2253</v>
      </c>
      <c r="S864" s="1">
        <v>2.01E-2</v>
      </c>
      <c r="T864" s="1">
        <v>1.38E-2</v>
      </c>
      <c r="U864" s="1">
        <v>8.9999999999999998E-4</v>
      </c>
      <c r="V864" s="1">
        <v>1.5699999999999999E-2</v>
      </c>
      <c r="W864" s="1">
        <v>0.68200000000000005</v>
      </c>
      <c r="X864" s="1">
        <v>0.2253</v>
      </c>
      <c r="Y864" s="1">
        <v>0.27939999999999998</v>
      </c>
      <c r="Z864" s="1" t="s">
        <v>1674</v>
      </c>
      <c r="AA864" s="1">
        <v>5.4100000000000002E-2</v>
      </c>
      <c r="AB864" s="1">
        <v>851</v>
      </c>
    </row>
    <row r="865" spans="1:28" x14ac:dyDescent="0.3">
      <c r="A865" s="1">
        <v>864</v>
      </c>
      <c r="B865" s="1" t="s">
        <v>1674</v>
      </c>
      <c r="C865" s="1">
        <v>0.1128</v>
      </c>
      <c r="D865" s="1">
        <v>1.4E-3</v>
      </c>
      <c r="E865" s="1">
        <v>6.13E-2</v>
      </c>
      <c r="F865" s="1">
        <v>0.17219999999999999</v>
      </c>
      <c r="G865" s="1">
        <v>4.4000000000000003E-3</v>
      </c>
      <c r="H865" s="1">
        <v>3.0200000000000001E-2</v>
      </c>
      <c r="I865" s="1">
        <v>5.0000000000000001E-3</v>
      </c>
      <c r="J865" s="1">
        <v>2.86E-2</v>
      </c>
      <c r="K865" s="1">
        <v>0.18790000000000001</v>
      </c>
      <c r="L865" s="1">
        <v>9.2999999999999992E-3</v>
      </c>
      <c r="M865" s="1">
        <v>3.8E-3</v>
      </c>
      <c r="N865" s="1">
        <v>4.9200000000000001E-2</v>
      </c>
      <c r="O865" s="1">
        <v>2.7300000000000001E-2</v>
      </c>
      <c r="P865" s="1">
        <v>4.36E-2</v>
      </c>
      <c r="Q865" s="1">
        <v>3.95E-2</v>
      </c>
      <c r="R865" s="1">
        <v>0.1167</v>
      </c>
      <c r="S865" s="1">
        <v>8.0399999999999999E-2</v>
      </c>
      <c r="T865" s="1">
        <v>2.1299999999999999E-2</v>
      </c>
      <c r="U865" s="1">
        <v>2.5999999999999999E-3</v>
      </c>
      <c r="V865" s="1">
        <v>2.5000000000000001E-3</v>
      </c>
      <c r="W865" s="1">
        <v>0.81540000000000001</v>
      </c>
      <c r="X865" s="1">
        <v>0.18790000000000001</v>
      </c>
      <c r="Y865" s="1">
        <v>0.18790000000000001</v>
      </c>
      <c r="Z865" s="1" t="s">
        <v>1674</v>
      </c>
      <c r="AA865" s="1">
        <v>0</v>
      </c>
      <c r="AB865" s="1">
        <v>851</v>
      </c>
    </row>
    <row r="866" spans="1:28" x14ac:dyDescent="0.3">
      <c r="A866" s="1">
        <v>865</v>
      </c>
      <c r="B866" s="1" t="s">
        <v>1666</v>
      </c>
      <c r="C866" s="1">
        <v>0.1074</v>
      </c>
      <c r="D866" s="1">
        <v>2.4299999999999999E-2</v>
      </c>
      <c r="E866" s="1">
        <v>3.9699999999999999E-2</v>
      </c>
      <c r="F866" s="1">
        <v>0.2054</v>
      </c>
      <c r="G866" s="1">
        <v>1.5800000000000002E-2</v>
      </c>
      <c r="H866" s="1">
        <v>1.5699999999999999E-2</v>
      </c>
      <c r="I866" s="1">
        <v>6.6E-3</v>
      </c>
      <c r="J866" s="1">
        <v>0.10580000000000001</v>
      </c>
      <c r="K866" s="1">
        <v>7.4700000000000003E-2</v>
      </c>
      <c r="L866" s="1">
        <v>9.4600000000000004E-2</v>
      </c>
      <c r="M866" s="1">
        <v>3.4000000000000002E-2</v>
      </c>
      <c r="N866" s="1">
        <v>5.4800000000000001E-2</v>
      </c>
      <c r="O866" s="1">
        <v>4.1000000000000003E-3</v>
      </c>
      <c r="P866" s="1">
        <v>8.0000000000000002E-3</v>
      </c>
      <c r="Q866" s="1">
        <v>1.15E-2</v>
      </c>
      <c r="R866" s="1">
        <v>4.5100000000000001E-2</v>
      </c>
      <c r="S866" s="1">
        <v>3.9E-2</v>
      </c>
      <c r="T866" s="1">
        <v>6.9599999999999995E-2</v>
      </c>
      <c r="U866" s="1">
        <v>3.0000000000000001E-3</v>
      </c>
      <c r="V866" s="1">
        <v>4.0599999999999997E-2</v>
      </c>
      <c r="W866" s="1">
        <v>0.8639</v>
      </c>
      <c r="X866" s="1">
        <v>0.1074</v>
      </c>
      <c r="Y866" s="1">
        <v>0.2054</v>
      </c>
      <c r="Z866" s="1" t="s">
        <v>1669</v>
      </c>
      <c r="AA866" s="1">
        <v>9.8000000000000004E-2</v>
      </c>
      <c r="AB866" s="1">
        <v>851</v>
      </c>
    </row>
    <row r="867" spans="1:28" x14ac:dyDescent="0.3">
      <c r="A867" s="1">
        <v>866</v>
      </c>
      <c r="B867" s="1" t="s">
        <v>1677</v>
      </c>
      <c r="C867" s="1">
        <v>9.4000000000000004E-3</v>
      </c>
      <c r="D867" s="1">
        <v>1.4E-3</v>
      </c>
      <c r="E867" s="1">
        <v>7.3000000000000001E-3</v>
      </c>
      <c r="F867" s="1">
        <v>3.8E-3</v>
      </c>
      <c r="G867" s="1">
        <v>2.5000000000000001E-3</v>
      </c>
      <c r="H867" s="1">
        <v>5.0000000000000001E-3</v>
      </c>
      <c r="I867" s="1">
        <v>3.8E-3</v>
      </c>
      <c r="J867" s="1">
        <v>3.3E-3</v>
      </c>
      <c r="K867" s="1">
        <v>3.8999999999999998E-3</v>
      </c>
      <c r="L867" s="1">
        <v>5.4999999999999997E-3</v>
      </c>
      <c r="M867" s="1">
        <v>1.5E-3</v>
      </c>
      <c r="N867" s="1">
        <v>0.90559999999999996</v>
      </c>
      <c r="O867" s="1">
        <v>3.0999999999999999E-3</v>
      </c>
      <c r="P867" s="1">
        <v>2.7000000000000001E-3</v>
      </c>
      <c r="Q867" s="1">
        <v>3.3E-3</v>
      </c>
      <c r="R867" s="1">
        <v>2.1499999999999998E-2</v>
      </c>
      <c r="S867" s="1">
        <v>4.1999999999999997E-3</v>
      </c>
      <c r="T867" s="1">
        <v>9.2999999999999992E-3</v>
      </c>
      <c r="U867" s="1">
        <v>8.0000000000000004E-4</v>
      </c>
      <c r="V867" s="1">
        <v>2.0999999999999999E-3</v>
      </c>
      <c r="W867" s="1">
        <v>0.1875</v>
      </c>
      <c r="X867" s="1">
        <v>0.90559999999999996</v>
      </c>
      <c r="Y867" s="1">
        <v>0.90559999999999996</v>
      </c>
      <c r="Z867" s="1" t="s">
        <v>1677</v>
      </c>
      <c r="AA867" s="1">
        <v>0</v>
      </c>
      <c r="AB867" s="1">
        <v>851</v>
      </c>
    </row>
    <row r="868" spans="1:28" x14ac:dyDescent="0.3">
      <c r="A868" s="1">
        <v>867</v>
      </c>
      <c r="B868" s="1" t="s">
        <v>1680</v>
      </c>
      <c r="C868" s="1">
        <v>0.14779999999999999</v>
      </c>
      <c r="D868" s="1">
        <v>1.2999999999999999E-3</v>
      </c>
      <c r="E868" s="1">
        <v>1.0500000000000001E-2</v>
      </c>
      <c r="F868" s="1">
        <v>3.5900000000000001E-2</v>
      </c>
      <c r="G868" s="1">
        <v>2.7000000000000001E-3</v>
      </c>
      <c r="H868" s="1">
        <v>5.5399999999999998E-2</v>
      </c>
      <c r="I868" s="1">
        <v>9.2999999999999992E-3</v>
      </c>
      <c r="J868" s="1">
        <v>1.7500000000000002E-2</v>
      </c>
      <c r="K868" s="1">
        <v>2.5600000000000001E-2</v>
      </c>
      <c r="L868" s="1">
        <v>2.29E-2</v>
      </c>
      <c r="M868" s="1">
        <v>1.0800000000000001E-2</v>
      </c>
      <c r="N868" s="1">
        <v>8.9300000000000004E-2</v>
      </c>
      <c r="O868" s="1">
        <v>8.5000000000000006E-3</v>
      </c>
      <c r="P868" s="1">
        <v>0.2571</v>
      </c>
      <c r="Q868" s="1">
        <v>0.2366</v>
      </c>
      <c r="R868" s="1">
        <v>4.3400000000000001E-2</v>
      </c>
      <c r="S868" s="1">
        <v>1.06E-2</v>
      </c>
      <c r="T868" s="1">
        <v>7.4999999999999997E-3</v>
      </c>
      <c r="U868" s="1">
        <v>2E-3</v>
      </c>
      <c r="V868" s="1">
        <v>5.1999999999999998E-3</v>
      </c>
      <c r="W868" s="1">
        <v>0.72970000000000002</v>
      </c>
      <c r="X868" s="1">
        <v>0.2366</v>
      </c>
      <c r="Y868" s="1">
        <v>0.2571</v>
      </c>
      <c r="Z868" s="1" t="s">
        <v>1679</v>
      </c>
      <c r="AA868" s="1">
        <v>2.0500000000000001E-2</v>
      </c>
      <c r="AB868" s="1">
        <v>851</v>
      </c>
    </row>
    <row r="869" spans="1:28" x14ac:dyDescent="0.3">
      <c r="A869" s="1">
        <v>868</v>
      </c>
      <c r="B869" s="1" t="s">
        <v>1671</v>
      </c>
      <c r="C869" s="1">
        <v>5.6399999999999999E-2</v>
      </c>
      <c r="D869" s="1">
        <v>1.4E-3</v>
      </c>
      <c r="E869" s="1">
        <v>7.6999999999999999E-2</v>
      </c>
      <c r="F869" s="1">
        <v>0.1245</v>
      </c>
      <c r="G869" s="1">
        <v>7.7000000000000002E-3</v>
      </c>
      <c r="H869" s="1">
        <v>0.1477</v>
      </c>
      <c r="I869" s="1">
        <v>5.0900000000000001E-2</v>
      </c>
      <c r="J869" s="1">
        <v>2.1499999999999998E-2</v>
      </c>
      <c r="K869" s="1">
        <v>0.13500000000000001</v>
      </c>
      <c r="L869" s="1">
        <v>2.3800000000000002E-2</v>
      </c>
      <c r="M869" s="1">
        <v>8.8999999999999999E-3</v>
      </c>
      <c r="N869" s="1">
        <v>6.2899999999999998E-2</v>
      </c>
      <c r="O869" s="1">
        <v>5.0000000000000001E-3</v>
      </c>
      <c r="P869" s="1">
        <v>2.53E-2</v>
      </c>
      <c r="Q869" s="1">
        <v>0.14410000000000001</v>
      </c>
      <c r="R869" s="1">
        <v>3.9600000000000003E-2</v>
      </c>
      <c r="S869" s="1">
        <v>3.1800000000000002E-2</v>
      </c>
      <c r="T869" s="1">
        <v>1.95E-2</v>
      </c>
      <c r="U869" s="1">
        <v>2.3E-3</v>
      </c>
      <c r="V869" s="1">
        <v>1.46E-2</v>
      </c>
      <c r="W869" s="1">
        <v>0.85009999999999997</v>
      </c>
      <c r="X869" s="1">
        <v>0.1477</v>
      </c>
      <c r="Y869" s="1">
        <v>0.1477</v>
      </c>
      <c r="Z869" s="1" t="s">
        <v>1671</v>
      </c>
      <c r="AA869" s="1">
        <v>0</v>
      </c>
      <c r="AB869" s="1">
        <v>851</v>
      </c>
    </row>
    <row r="870" spans="1:28" x14ac:dyDescent="0.3">
      <c r="A870" s="1">
        <v>869</v>
      </c>
      <c r="B870" s="1" t="s">
        <v>1674</v>
      </c>
      <c r="C870" s="1">
        <v>5.7999999999999996E-3</v>
      </c>
      <c r="D870" s="1">
        <v>1.4E-3</v>
      </c>
      <c r="E870" s="1">
        <v>3.8E-3</v>
      </c>
      <c r="F870" s="1">
        <v>8.9999999999999993E-3</v>
      </c>
      <c r="G870" s="1">
        <v>2.7000000000000001E-3</v>
      </c>
      <c r="H870" s="1">
        <v>5.1000000000000004E-3</v>
      </c>
      <c r="I870" s="1">
        <v>2E-3</v>
      </c>
      <c r="J870" s="1">
        <v>9.2999999999999992E-3</v>
      </c>
      <c r="K870" s="1">
        <v>0.90839999999999999</v>
      </c>
      <c r="L870" s="1">
        <v>6.3E-3</v>
      </c>
      <c r="M870" s="1">
        <v>3.3E-3</v>
      </c>
      <c r="N870" s="1">
        <v>6.3E-3</v>
      </c>
      <c r="O870" s="1">
        <v>3.5000000000000001E-3</v>
      </c>
      <c r="P870" s="1">
        <v>3.5000000000000001E-3</v>
      </c>
      <c r="Q870" s="1">
        <v>1.23E-2</v>
      </c>
      <c r="R870" s="1">
        <v>5.1000000000000004E-3</v>
      </c>
      <c r="S870" s="1">
        <v>4.3E-3</v>
      </c>
      <c r="T870" s="1">
        <v>4.5999999999999999E-3</v>
      </c>
      <c r="U870" s="1">
        <v>1E-3</v>
      </c>
      <c r="V870" s="1">
        <v>2.3E-3</v>
      </c>
      <c r="W870" s="1">
        <v>0.18729999999999999</v>
      </c>
      <c r="X870" s="1">
        <v>0.90839999999999999</v>
      </c>
      <c r="Y870" s="1">
        <v>0.90839999999999999</v>
      </c>
      <c r="Z870" s="1" t="s">
        <v>1674</v>
      </c>
      <c r="AA870" s="1">
        <v>0</v>
      </c>
      <c r="AB870" s="1">
        <v>851</v>
      </c>
    </row>
    <row r="871" spans="1:28" x14ac:dyDescent="0.3">
      <c r="A871" s="1">
        <v>870</v>
      </c>
      <c r="B871" s="1" t="s">
        <v>1681</v>
      </c>
      <c r="C871" s="1">
        <v>4.7500000000000001E-2</v>
      </c>
      <c r="D871" s="1">
        <v>1.5E-3</v>
      </c>
      <c r="E871" s="1">
        <v>2.5100000000000001E-2</v>
      </c>
      <c r="F871" s="1">
        <v>2.8000000000000001E-2</v>
      </c>
      <c r="G871" s="1">
        <v>5.4999999999999997E-3</v>
      </c>
      <c r="H871" s="1">
        <v>0.1646</v>
      </c>
      <c r="I871" s="1">
        <v>2.3999999999999998E-3</v>
      </c>
      <c r="J871" s="1">
        <v>9.5999999999999992E-3</v>
      </c>
      <c r="K871" s="1">
        <v>7.1199999999999999E-2</v>
      </c>
      <c r="L871" s="1">
        <v>8.2199999999999995E-2</v>
      </c>
      <c r="M871" s="1">
        <v>4.4000000000000003E-3</v>
      </c>
      <c r="N871" s="1">
        <v>3.5700000000000003E-2</v>
      </c>
      <c r="O871" s="1">
        <v>5.0000000000000001E-3</v>
      </c>
      <c r="P871" s="1">
        <v>2.1499999999999998E-2</v>
      </c>
      <c r="Q871" s="1">
        <v>1.6199999999999999E-2</v>
      </c>
      <c r="R871" s="1">
        <v>0.37590000000000001</v>
      </c>
      <c r="S871" s="1">
        <v>8.8700000000000001E-2</v>
      </c>
      <c r="T871" s="1">
        <v>8.3000000000000001E-3</v>
      </c>
      <c r="U871" s="1">
        <v>1.1000000000000001E-3</v>
      </c>
      <c r="V871" s="1">
        <v>5.5999999999999999E-3</v>
      </c>
      <c r="W871" s="1">
        <v>0.70199999999999996</v>
      </c>
      <c r="X871" s="1">
        <v>0.37590000000000001</v>
      </c>
      <c r="Y871" s="1">
        <v>0.37590000000000001</v>
      </c>
      <c r="Z871" s="1" t="s">
        <v>1681</v>
      </c>
      <c r="AA871" s="1">
        <v>0</v>
      </c>
      <c r="AB871" s="1">
        <v>851</v>
      </c>
    </row>
    <row r="872" spans="1:28" x14ac:dyDescent="0.3">
      <c r="A872" s="1">
        <v>871</v>
      </c>
      <c r="B872" s="1" t="s">
        <v>1668</v>
      </c>
      <c r="C872" s="1">
        <v>3.73E-2</v>
      </c>
      <c r="D872" s="1">
        <v>1.4E-3</v>
      </c>
      <c r="E872" s="1">
        <v>0.59819999999999995</v>
      </c>
      <c r="F872" s="1">
        <v>1.83E-2</v>
      </c>
      <c r="G872" s="1">
        <v>2.7000000000000001E-3</v>
      </c>
      <c r="H872" s="1">
        <v>6.2799999999999995E-2</v>
      </c>
      <c r="I872" s="1">
        <v>2E-3</v>
      </c>
      <c r="J872" s="1">
        <v>9.2999999999999992E-3</v>
      </c>
      <c r="K872" s="1">
        <v>2.3300000000000001E-2</v>
      </c>
      <c r="L872" s="1">
        <v>8.6E-3</v>
      </c>
      <c r="M872" s="1">
        <v>4.1999999999999997E-3</v>
      </c>
      <c r="N872" s="1">
        <v>0.17810000000000001</v>
      </c>
      <c r="O872" s="1">
        <v>5.0000000000000001E-3</v>
      </c>
      <c r="P872" s="1">
        <v>7.7999999999999996E-3</v>
      </c>
      <c r="Q872" s="1">
        <v>3.8E-3</v>
      </c>
      <c r="R872" s="1">
        <v>1.6899999999999998E-2</v>
      </c>
      <c r="S872" s="1">
        <v>1.1299999999999999E-2</v>
      </c>
      <c r="T872" s="1">
        <v>5.7000000000000002E-3</v>
      </c>
      <c r="U872" s="1">
        <v>1E-3</v>
      </c>
      <c r="V872" s="1">
        <v>2.3E-3</v>
      </c>
      <c r="W872" s="1">
        <v>0.4914</v>
      </c>
      <c r="X872" s="1">
        <v>0.59819999999999995</v>
      </c>
      <c r="Y872" s="1">
        <v>0.59819999999999995</v>
      </c>
      <c r="Z872" s="1" t="s">
        <v>1668</v>
      </c>
      <c r="AA872" s="1">
        <v>0</v>
      </c>
      <c r="AB872" s="1">
        <v>851</v>
      </c>
    </row>
    <row r="873" spans="1:28" x14ac:dyDescent="0.3">
      <c r="A873" s="1">
        <v>872</v>
      </c>
      <c r="B873" s="1" t="s">
        <v>1668</v>
      </c>
      <c r="C873" s="1">
        <v>2.8299999999999999E-2</v>
      </c>
      <c r="D873" s="1">
        <v>1.5E-3</v>
      </c>
      <c r="E873" s="1">
        <v>0.18740000000000001</v>
      </c>
      <c r="F873" s="1">
        <v>6.0699999999999997E-2</v>
      </c>
      <c r="G873" s="1">
        <v>7.3000000000000001E-3</v>
      </c>
      <c r="H873" s="1">
        <v>3.5099999999999999E-2</v>
      </c>
      <c r="I873" s="1">
        <v>3.0099999999999998E-2</v>
      </c>
      <c r="J873" s="1">
        <v>3.6999999999999998E-2</v>
      </c>
      <c r="K873" s="1">
        <v>7.7799999999999994E-2</v>
      </c>
      <c r="L873" s="1">
        <v>2.2100000000000002E-2</v>
      </c>
      <c r="M873" s="1">
        <v>4.0000000000000001E-3</v>
      </c>
      <c r="N873" s="1">
        <v>0.1444</v>
      </c>
      <c r="O873" s="1">
        <v>5.1999999999999998E-3</v>
      </c>
      <c r="P873" s="1">
        <v>6.0999999999999999E-2</v>
      </c>
      <c r="Q873" s="1">
        <v>5.2600000000000001E-2</v>
      </c>
      <c r="R873" s="1">
        <v>0.1147</v>
      </c>
      <c r="S873" s="1">
        <v>7.3099999999999998E-2</v>
      </c>
      <c r="T873" s="1">
        <v>4.3700000000000003E-2</v>
      </c>
      <c r="U873" s="1">
        <v>1.1000000000000001E-3</v>
      </c>
      <c r="V873" s="1">
        <v>1.32E-2</v>
      </c>
      <c r="W873" s="1">
        <v>0.85229999999999995</v>
      </c>
      <c r="X873" s="1">
        <v>0.18740000000000001</v>
      </c>
      <c r="Y873" s="1">
        <v>0.18740000000000001</v>
      </c>
      <c r="Z873" s="1" t="s">
        <v>1668</v>
      </c>
      <c r="AA873" s="1">
        <v>0</v>
      </c>
      <c r="AB873" s="1">
        <v>851</v>
      </c>
    </row>
    <row r="874" spans="1:28" x14ac:dyDescent="0.3">
      <c r="A874" s="1">
        <v>873</v>
      </c>
      <c r="B874" s="1" t="s">
        <v>1683</v>
      </c>
      <c r="C874" s="1">
        <v>2.9100000000000001E-2</v>
      </c>
      <c r="D874" s="1">
        <v>1.9E-3</v>
      </c>
      <c r="E874" s="1">
        <v>3.5999999999999999E-3</v>
      </c>
      <c r="F874" s="1">
        <v>1.1299999999999999E-2</v>
      </c>
      <c r="G874" s="1">
        <v>0.1057</v>
      </c>
      <c r="H874" s="1">
        <v>1.17E-2</v>
      </c>
      <c r="I874" s="1">
        <v>1.8E-3</v>
      </c>
      <c r="J874" s="1">
        <v>3.3599999999999998E-2</v>
      </c>
      <c r="K874" s="1">
        <v>2.6499999999999999E-2</v>
      </c>
      <c r="L874" s="1">
        <v>0.13489999999999999</v>
      </c>
      <c r="M874" s="1">
        <v>3.0599999999999999E-2</v>
      </c>
      <c r="N874" s="1">
        <v>7.4999999999999997E-3</v>
      </c>
      <c r="O874" s="1">
        <v>2.4899999999999999E-2</v>
      </c>
      <c r="P874" s="1">
        <v>4.8999999999999998E-3</v>
      </c>
      <c r="Q874" s="1">
        <v>3.7000000000000002E-3</v>
      </c>
      <c r="R874" s="1">
        <v>1.66E-2</v>
      </c>
      <c r="S874" s="1">
        <v>3.6299999999999999E-2</v>
      </c>
      <c r="T874" s="1">
        <v>0.2505</v>
      </c>
      <c r="U874" s="1">
        <v>1.4E-3</v>
      </c>
      <c r="V874" s="1">
        <v>0.26350000000000001</v>
      </c>
      <c r="W874" s="1">
        <v>0.71599999999999997</v>
      </c>
      <c r="X874" s="1">
        <v>0.2505</v>
      </c>
      <c r="Y874" s="1">
        <v>0.26350000000000001</v>
      </c>
      <c r="Z874" s="1" t="s">
        <v>1685</v>
      </c>
      <c r="AA874" s="1">
        <v>1.2999999999999999E-2</v>
      </c>
      <c r="AB874" s="1">
        <v>851</v>
      </c>
    </row>
    <row r="875" spans="1:28" x14ac:dyDescent="0.3">
      <c r="A875" s="1">
        <v>874</v>
      </c>
      <c r="B875" s="1" t="s">
        <v>1678</v>
      </c>
      <c r="C875" s="1">
        <v>6.6400000000000001E-2</v>
      </c>
      <c r="D875" s="1">
        <v>3.2000000000000002E-3</v>
      </c>
      <c r="E875" s="1">
        <v>4.1999999999999997E-3</v>
      </c>
      <c r="F875" s="1">
        <v>7.4999999999999997E-3</v>
      </c>
      <c r="G875" s="1">
        <v>6.4999999999999997E-3</v>
      </c>
      <c r="H875" s="1">
        <v>1.04E-2</v>
      </c>
      <c r="I875" s="1">
        <v>1.8E-3</v>
      </c>
      <c r="J875" s="1">
        <v>3.1699999999999999E-2</v>
      </c>
      <c r="K875" s="1">
        <v>7.1000000000000004E-3</v>
      </c>
      <c r="L875" s="1">
        <v>0.1346</v>
      </c>
      <c r="M875" s="1">
        <v>3.0700000000000002E-2</v>
      </c>
      <c r="N875" s="1">
        <v>4.5999999999999999E-3</v>
      </c>
      <c r="O875" s="1">
        <v>0.59650000000000003</v>
      </c>
      <c r="P875" s="1">
        <v>7.7999999999999996E-3</v>
      </c>
      <c r="Q875" s="1">
        <v>5.1000000000000004E-3</v>
      </c>
      <c r="R875" s="1">
        <v>9.5999999999999992E-3</v>
      </c>
      <c r="S875" s="1">
        <v>2.4799999999999999E-2</v>
      </c>
      <c r="T875" s="1">
        <v>4.1700000000000001E-2</v>
      </c>
      <c r="U875" s="1">
        <v>1E-3</v>
      </c>
      <c r="V875" s="1">
        <v>4.8999999999999998E-3</v>
      </c>
      <c r="W875" s="1">
        <v>0.52429999999999999</v>
      </c>
      <c r="X875" s="1">
        <v>0.59650000000000003</v>
      </c>
      <c r="Y875" s="1">
        <v>0.59650000000000003</v>
      </c>
      <c r="Z875" s="1" t="s">
        <v>1678</v>
      </c>
      <c r="AA875" s="1">
        <v>0</v>
      </c>
      <c r="AB875" s="1">
        <v>851</v>
      </c>
    </row>
    <row r="876" spans="1:28" x14ac:dyDescent="0.3">
      <c r="A876" s="1">
        <v>875</v>
      </c>
      <c r="B876" s="1" t="s">
        <v>1681</v>
      </c>
      <c r="C876" s="1">
        <v>7.3099999999999998E-2</v>
      </c>
      <c r="D876" s="1">
        <v>8.3000000000000001E-3</v>
      </c>
      <c r="E876" s="1">
        <v>0.1298</v>
      </c>
      <c r="F876" s="1">
        <v>4.3700000000000003E-2</v>
      </c>
      <c r="G876" s="1">
        <v>8.5000000000000006E-3</v>
      </c>
      <c r="H876" s="1">
        <v>3.7699999999999997E-2</v>
      </c>
      <c r="I876" s="1">
        <v>5.5999999999999999E-3</v>
      </c>
      <c r="J876" s="1">
        <v>1.01E-2</v>
      </c>
      <c r="K876" s="1">
        <v>4.3900000000000002E-2</v>
      </c>
      <c r="L876" s="1">
        <v>7.7200000000000005E-2</v>
      </c>
      <c r="M876" s="1">
        <v>1.37E-2</v>
      </c>
      <c r="N876" s="1">
        <v>3.2599999999999997E-2</v>
      </c>
      <c r="O876" s="1">
        <v>0.12620000000000001</v>
      </c>
      <c r="P876" s="1">
        <v>8.5000000000000006E-3</v>
      </c>
      <c r="Q876" s="1">
        <v>1.47E-2</v>
      </c>
      <c r="R876" s="1">
        <v>0.2762</v>
      </c>
      <c r="S876" s="1">
        <v>3.2800000000000003E-2</v>
      </c>
      <c r="T876" s="1">
        <v>3.8399999999999997E-2</v>
      </c>
      <c r="U876" s="1">
        <v>4.4000000000000003E-3</v>
      </c>
      <c r="V876" s="1">
        <v>1.46E-2</v>
      </c>
      <c r="W876" s="1">
        <v>0.80769999999999997</v>
      </c>
      <c r="X876" s="1">
        <v>0.2762</v>
      </c>
      <c r="Y876" s="1">
        <v>0.2762</v>
      </c>
      <c r="Z876" s="1" t="s">
        <v>1681</v>
      </c>
      <c r="AA876" s="1">
        <v>0</v>
      </c>
      <c r="AB876" s="1">
        <v>851</v>
      </c>
    </row>
    <row r="877" spans="1:28" x14ac:dyDescent="0.3">
      <c r="A877" s="1">
        <v>876</v>
      </c>
      <c r="B877" s="1" t="s">
        <v>1681</v>
      </c>
      <c r="C877" s="1">
        <v>6.8699999999999997E-2</v>
      </c>
      <c r="D877" s="1">
        <v>2.8999999999999998E-3</v>
      </c>
      <c r="E877" s="1">
        <v>7.2999999999999995E-2</v>
      </c>
      <c r="F877" s="1">
        <v>0.15409999999999999</v>
      </c>
      <c r="G877" s="1">
        <v>1.6799999999999999E-2</v>
      </c>
      <c r="H877" s="1">
        <v>1.4999999999999999E-2</v>
      </c>
      <c r="I877" s="1">
        <v>1.2800000000000001E-2</v>
      </c>
      <c r="J877" s="1">
        <v>3.7499999999999999E-2</v>
      </c>
      <c r="K877" s="1">
        <v>0.1206</v>
      </c>
      <c r="L877" s="1">
        <v>0.1066</v>
      </c>
      <c r="M877" s="1">
        <v>8.0999999999999996E-3</v>
      </c>
      <c r="N877" s="1">
        <v>4.2000000000000003E-2</v>
      </c>
      <c r="O877" s="1">
        <v>9.2100000000000001E-2</v>
      </c>
      <c r="P877" s="1">
        <v>5.5E-2</v>
      </c>
      <c r="Q877" s="1">
        <v>2.9000000000000001E-2</v>
      </c>
      <c r="R877" s="1">
        <v>9.7000000000000003E-2</v>
      </c>
      <c r="S877" s="1">
        <v>3.9800000000000002E-2</v>
      </c>
      <c r="T877" s="1">
        <v>1.7000000000000001E-2</v>
      </c>
      <c r="U877" s="1">
        <v>1.2999999999999999E-3</v>
      </c>
      <c r="V877" s="1">
        <v>1.0699999999999999E-2</v>
      </c>
      <c r="W877" s="1">
        <v>0.87450000000000006</v>
      </c>
      <c r="X877" s="1">
        <v>9.7000000000000003E-2</v>
      </c>
      <c r="Y877" s="1">
        <v>0.15409999999999999</v>
      </c>
      <c r="Z877" s="1" t="s">
        <v>1669</v>
      </c>
      <c r="AA877" s="1">
        <v>5.7099999999999998E-2</v>
      </c>
      <c r="AB877" s="1">
        <v>851</v>
      </c>
    </row>
    <row r="878" spans="1:28" x14ac:dyDescent="0.3">
      <c r="A878" s="1">
        <v>877</v>
      </c>
      <c r="B878" s="1" t="s">
        <v>1669</v>
      </c>
      <c r="C878" s="1">
        <v>6.3799999999999996E-2</v>
      </c>
      <c r="D878" s="1">
        <v>1.2999999999999999E-3</v>
      </c>
      <c r="E878" s="1">
        <v>0.13420000000000001</v>
      </c>
      <c r="F878" s="1">
        <v>0.28139999999999998</v>
      </c>
      <c r="G878" s="1">
        <v>2.29E-2</v>
      </c>
      <c r="H878" s="1">
        <v>1.84E-2</v>
      </c>
      <c r="I878" s="1">
        <v>4.8999999999999998E-3</v>
      </c>
      <c r="J878" s="1">
        <v>1.67E-2</v>
      </c>
      <c r="K878" s="1">
        <v>8.4199999999999997E-2</v>
      </c>
      <c r="L878" s="1">
        <v>6.6299999999999998E-2</v>
      </c>
      <c r="M878" s="1">
        <v>1.67E-2</v>
      </c>
      <c r="N878" s="1">
        <v>5.1799999999999999E-2</v>
      </c>
      <c r="O878" s="1">
        <v>1.54E-2</v>
      </c>
      <c r="P878" s="1">
        <v>3.09E-2</v>
      </c>
      <c r="Q878" s="1">
        <v>3.1300000000000001E-2</v>
      </c>
      <c r="R878" s="1">
        <v>9.06E-2</v>
      </c>
      <c r="S878" s="1">
        <v>3.8199999999999998E-2</v>
      </c>
      <c r="T878" s="1">
        <v>2.64E-2</v>
      </c>
      <c r="U878" s="1">
        <v>8.9999999999999998E-4</v>
      </c>
      <c r="V878" s="1">
        <v>3.7000000000000002E-3</v>
      </c>
      <c r="W878" s="1">
        <v>0.80789999999999995</v>
      </c>
      <c r="X878" s="1">
        <v>0.28139999999999998</v>
      </c>
      <c r="Y878" s="1">
        <v>0.28139999999999998</v>
      </c>
      <c r="Z878" s="1" t="s">
        <v>1669</v>
      </c>
      <c r="AA878" s="1">
        <v>0</v>
      </c>
      <c r="AB878" s="1">
        <v>851</v>
      </c>
    </row>
    <row r="879" spans="1:28" x14ac:dyDescent="0.3">
      <c r="A879" s="1">
        <v>878</v>
      </c>
      <c r="B879" s="1" t="s">
        <v>1673</v>
      </c>
      <c r="C879" s="1">
        <v>1.2699999999999999E-2</v>
      </c>
      <c r="D879" s="1">
        <v>3.8999999999999998E-3</v>
      </c>
      <c r="E879" s="1">
        <v>4.4000000000000003E-3</v>
      </c>
      <c r="F879" s="1">
        <v>4.0000000000000001E-3</v>
      </c>
      <c r="G879" s="1">
        <v>0.12709999999999999</v>
      </c>
      <c r="H879" s="1">
        <v>1.0200000000000001E-2</v>
      </c>
      <c r="I879" s="1">
        <v>1.6999999999999999E-3</v>
      </c>
      <c r="J879" s="1">
        <v>0.45279999999999998</v>
      </c>
      <c r="K879" s="1">
        <v>3.8999999999999998E-3</v>
      </c>
      <c r="L879" s="1">
        <v>3.8800000000000001E-2</v>
      </c>
      <c r="M879" s="1">
        <v>2.06E-2</v>
      </c>
      <c r="N879" s="1">
        <v>8.0999999999999996E-3</v>
      </c>
      <c r="O879" s="1">
        <v>5.3E-3</v>
      </c>
      <c r="P879" s="1">
        <v>2.8E-3</v>
      </c>
      <c r="Q879" s="1">
        <v>3.5000000000000001E-3</v>
      </c>
      <c r="R879" s="1">
        <v>8.8999999999999999E-3</v>
      </c>
      <c r="S879" s="1">
        <v>3.04E-2</v>
      </c>
      <c r="T879" s="1">
        <v>0.19489999999999999</v>
      </c>
      <c r="U879" s="1">
        <v>1.1599999999999999E-2</v>
      </c>
      <c r="V879" s="1">
        <v>5.4399999999999997E-2</v>
      </c>
      <c r="W879" s="1">
        <v>0.60389999999999999</v>
      </c>
      <c r="X879" s="1">
        <v>0.45279999999999998</v>
      </c>
      <c r="Y879" s="1">
        <v>0.45279999999999998</v>
      </c>
      <c r="Z879" s="1" t="s">
        <v>1673</v>
      </c>
      <c r="AA879" s="1">
        <v>0</v>
      </c>
      <c r="AB879" s="1">
        <v>851</v>
      </c>
    </row>
    <row r="880" spans="1:28" x14ac:dyDescent="0.3">
      <c r="A880" s="1">
        <v>879</v>
      </c>
      <c r="B880" s="1" t="s">
        <v>1683</v>
      </c>
      <c r="C880" s="1">
        <v>6.25E-2</v>
      </c>
      <c r="D880" s="1">
        <v>3.2000000000000002E-3</v>
      </c>
      <c r="E880" s="1">
        <v>1.2699999999999999E-2</v>
      </c>
      <c r="F880" s="1">
        <v>7.4000000000000003E-3</v>
      </c>
      <c r="G880" s="1">
        <v>2.1999999999999999E-2</v>
      </c>
      <c r="H880" s="1">
        <v>9.9699999999999997E-2</v>
      </c>
      <c r="I880" s="1">
        <v>3.7000000000000002E-3</v>
      </c>
      <c r="J880" s="1">
        <v>0.1069</v>
      </c>
      <c r="K880" s="1">
        <v>1.7899999999999999E-2</v>
      </c>
      <c r="L880" s="1">
        <v>2.6200000000000001E-2</v>
      </c>
      <c r="M880" s="1">
        <v>7.9000000000000008E-3</v>
      </c>
      <c r="N880" s="1">
        <v>8.3000000000000001E-3</v>
      </c>
      <c r="O880" s="1">
        <v>1.3299999999999999E-2</v>
      </c>
      <c r="P880" s="1">
        <v>0.155</v>
      </c>
      <c r="Q880" s="1">
        <v>0.2152</v>
      </c>
      <c r="R880" s="1">
        <v>3.56E-2</v>
      </c>
      <c r="S880" s="1">
        <v>1.5699999999999999E-2</v>
      </c>
      <c r="T880" s="1">
        <v>0.17100000000000001</v>
      </c>
      <c r="U880" s="1">
        <v>1.2999999999999999E-3</v>
      </c>
      <c r="V880" s="1">
        <v>1.4500000000000001E-2</v>
      </c>
      <c r="W880" s="1">
        <v>0.77949999999999997</v>
      </c>
      <c r="X880" s="1">
        <v>0.17100000000000001</v>
      </c>
      <c r="Y880" s="1">
        <v>0.2152</v>
      </c>
      <c r="Z880" s="1" t="s">
        <v>1680</v>
      </c>
      <c r="AA880" s="1">
        <v>4.41E-2</v>
      </c>
      <c r="AB880" s="1">
        <v>851</v>
      </c>
    </row>
    <row r="881" spans="1:28" x14ac:dyDescent="0.3">
      <c r="A881" s="1">
        <v>880</v>
      </c>
      <c r="B881" s="1" t="s">
        <v>1674</v>
      </c>
      <c r="C881" s="1">
        <v>8.5500000000000007E-2</v>
      </c>
      <c r="D881" s="1">
        <v>6.4999999999999997E-3</v>
      </c>
      <c r="E881" s="1">
        <v>7.0599999999999996E-2</v>
      </c>
      <c r="F881" s="1">
        <v>9.06E-2</v>
      </c>
      <c r="G881" s="1">
        <v>9.4999999999999998E-3</v>
      </c>
      <c r="H881" s="1">
        <v>3.4200000000000001E-2</v>
      </c>
      <c r="I881" s="1">
        <v>2.1299999999999999E-2</v>
      </c>
      <c r="J881" s="1">
        <v>6.7999999999999996E-3</v>
      </c>
      <c r="K881" s="1">
        <v>0.1331</v>
      </c>
      <c r="L881" s="1">
        <v>1.17E-2</v>
      </c>
      <c r="M881" s="1">
        <v>6.1000000000000004E-3</v>
      </c>
      <c r="N881" s="1">
        <v>0.186</v>
      </c>
      <c r="O881" s="1">
        <v>2.41E-2</v>
      </c>
      <c r="P881" s="1">
        <v>7.6799999999999993E-2</v>
      </c>
      <c r="Q881" s="1">
        <v>8.1900000000000001E-2</v>
      </c>
      <c r="R881" s="1">
        <v>7.7399999999999997E-2</v>
      </c>
      <c r="S881" s="1">
        <v>5.2400000000000002E-2</v>
      </c>
      <c r="T881" s="1">
        <v>1.2999999999999999E-2</v>
      </c>
      <c r="U881" s="1">
        <v>4.7999999999999996E-3</v>
      </c>
      <c r="V881" s="1">
        <v>7.4000000000000003E-3</v>
      </c>
      <c r="W881" s="1">
        <v>0.85170000000000001</v>
      </c>
      <c r="X881" s="1">
        <v>0.1331</v>
      </c>
      <c r="Y881" s="1">
        <v>0.186</v>
      </c>
      <c r="Z881" s="1" t="s">
        <v>1677</v>
      </c>
      <c r="AA881" s="1">
        <v>5.2900000000000003E-2</v>
      </c>
      <c r="AB881" s="1">
        <v>851</v>
      </c>
    </row>
    <row r="882" spans="1:28" x14ac:dyDescent="0.3">
      <c r="A882" s="1">
        <v>881</v>
      </c>
      <c r="B882" s="1" t="s">
        <v>1674</v>
      </c>
      <c r="C882" s="1">
        <v>6.7400000000000002E-2</v>
      </c>
      <c r="D882" s="1">
        <v>1.4E-3</v>
      </c>
      <c r="E882" s="1">
        <v>2.76E-2</v>
      </c>
      <c r="F882" s="1">
        <v>5.7200000000000001E-2</v>
      </c>
      <c r="G882" s="1">
        <v>4.5999999999999999E-3</v>
      </c>
      <c r="H882" s="1">
        <v>1.9099999999999999E-2</v>
      </c>
      <c r="I882" s="1">
        <v>1.2800000000000001E-2</v>
      </c>
      <c r="J882" s="1">
        <v>5.0000000000000001E-3</v>
      </c>
      <c r="K882" s="1">
        <v>0.45190000000000002</v>
      </c>
      <c r="L882" s="1">
        <v>9.1000000000000004E-3</v>
      </c>
      <c r="M882" s="1">
        <v>2.5000000000000001E-3</v>
      </c>
      <c r="N882" s="1">
        <v>7.51E-2</v>
      </c>
      <c r="O882" s="1">
        <v>6.1999999999999998E-3</v>
      </c>
      <c r="P882" s="1">
        <v>3.2300000000000002E-2</v>
      </c>
      <c r="Q882" s="1">
        <v>9.6100000000000005E-2</v>
      </c>
      <c r="R882" s="1">
        <v>6.5299999999999997E-2</v>
      </c>
      <c r="S882" s="1">
        <v>4.8899999999999999E-2</v>
      </c>
      <c r="T882" s="1">
        <v>8.0000000000000002E-3</v>
      </c>
      <c r="U882" s="1">
        <v>8.9999999999999998E-4</v>
      </c>
      <c r="V882" s="1">
        <v>8.5000000000000006E-3</v>
      </c>
      <c r="W882" s="1">
        <v>0.67630000000000001</v>
      </c>
      <c r="X882" s="1">
        <v>0.45190000000000002</v>
      </c>
      <c r="Y882" s="1">
        <v>0.45190000000000002</v>
      </c>
      <c r="Z882" s="1" t="s">
        <v>1674</v>
      </c>
      <c r="AA882" s="1">
        <v>0</v>
      </c>
      <c r="AB882" s="1">
        <v>851</v>
      </c>
    </row>
    <row r="883" spans="1:28" x14ac:dyDescent="0.3">
      <c r="A883" s="1">
        <v>882</v>
      </c>
      <c r="B883" s="1" t="s">
        <v>1679</v>
      </c>
      <c r="C883" s="1">
        <v>2.06E-2</v>
      </c>
      <c r="D883" s="1">
        <v>2.5600000000000001E-2</v>
      </c>
      <c r="E883" s="1">
        <v>5.1000000000000004E-3</v>
      </c>
      <c r="F883" s="1">
        <v>6.1999999999999998E-3</v>
      </c>
      <c r="G883" s="1">
        <v>4.0000000000000001E-3</v>
      </c>
      <c r="H883" s="1">
        <v>6.7999999999999996E-3</v>
      </c>
      <c r="I883" s="1">
        <v>3.7000000000000002E-3</v>
      </c>
      <c r="J883" s="1">
        <v>4.0800000000000003E-2</v>
      </c>
      <c r="K883" s="1">
        <v>9.1999999999999998E-3</v>
      </c>
      <c r="L883" s="1">
        <v>2.2599999999999999E-2</v>
      </c>
      <c r="M883" s="1">
        <v>0.47449999999999998</v>
      </c>
      <c r="N883" s="1">
        <v>4.9799999999999997E-2</v>
      </c>
      <c r="O883" s="1">
        <v>5.1999999999999998E-3</v>
      </c>
      <c r="P883" s="1">
        <v>0.11899999999999999</v>
      </c>
      <c r="Q883" s="1">
        <v>9.5399999999999999E-2</v>
      </c>
      <c r="R883" s="1">
        <v>8.3999999999999995E-3</v>
      </c>
      <c r="S883" s="1">
        <v>2.3400000000000001E-2</v>
      </c>
      <c r="T883" s="1">
        <v>7.2999999999999995E-2</v>
      </c>
      <c r="U883" s="1">
        <v>1.2999999999999999E-3</v>
      </c>
      <c r="V883" s="1">
        <v>5.5999999999999999E-3</v>
      </c>
      <c r="W883" s="1">
        <v>0.64490000000000003</v>
      </c>
      <c r="X883" s="1">
        <v>0.11899999999999999</v>
      </c>
      <c r="Y883" s="1">
        <v>0.47449999999999998</v>
      </c>
      <c r="Z883" s="1" t="s">
        <v>1676</v>
      </c>
      <c r="AA883" s="1">
        <v>0.35560000000000003</v>
      </c>
      <c r="AB883" s="1">
        <v>851</v>
      </c>
    </row>
    <row r="884" spans="1:28" x14ac:dyDescent="0.3">
      <c r="A884" s="1">
        <v>883</v>
      </c>
      <c r="B884" s="1" t="s">
        <v>1674</v>
      </c>
      <c r="C884" s="1">
        <v>4.5900000000000003E-2</v>
      </c>
      <c r="D884" s="1">
        <v>1.11E-2</v>
      </c>
      <c r="E884" s="1">
        <v>6.6E-3</v>
      </c>
      <c r="F884" s="1">
        <v>3.4099999999999998E-2</v>
      </c>
      <c r="G884" s="1">
        <v>7.7000000000000002E-3</v>
      </c>
      <c r="H884" s="1">
        <v>5.3400000000000003E-2</v>
      </c>
      <c r="I884" s="1">
        <v>2.8000000000000001E-2</v>
      </c>
      <c r="J884" s="1">
        <v>6.0499999999999998E-2</v>
      </c>
      <c r="K884" s="1">
        <v>0.2903</v>
      </c>
      <c r="L884" s="1">
        <v>4.2799999999999998E-2</v>
      </c>
      <c r="M884" s="1">
        <v>1.49E-2</v>
      </c>
      <c r="N884" s="1">
        <v>2.4E-2</v>
      </c>
      <c r="O884" s="1">
        <v>5.5999999999999999E-3</v>
      </c>
      <c r="P884" s="1">
        <v>6.4399999999999999E-2</v>
      </c>
      <c r="Q884" s="1">
        <v>0.185</v>
      </c>
      <c r="R884" s="1">
        <v>3.5000000000000003E-2</v>
      </c>
      <c r="S884" s="1">
        <v>2.6200000000000001E-2</v>
      </c>
      <c r="T884" s="1">
        <v>1.78E-2</v>
      </c>
      <c r="U884" s="1">
        <v>2.0999999999999999E-3</v>
      </c>
      <c r="V884" s="1">
        <v>4.48E-2</v>
      </c>
      <c r="W884" s="1">
        <v>0.80230000000000001</v>
      </c>
      <c r="X884" s="1">
        <v>0.2903</v>
      </c>
      <c r="Y884" s="1">
        <v>0.2903</v>
      </c>
      <c r="Z884" s="1" t="s">
        <v>1674</v>
      </c>
      <c r="AA884" s="1">
        <v>0</v>
      </c>
      <c r="AB884" s="1">
        <v>851</v>
      </c>
    </row>
    <row r="885" spans="1:28" x14ac:dyDescent="0.3">
      <c r="A885" s="1">
        <v>884</v>
      </c>
      <c r="B885" s="1" t="s">
        <v>1685</v>
      </c>
      <c r="C885" s="1">
        <v>0.1192</v>
      </c>
      <c r="D885" s="1">
        <v>1.5E-3</v>
      </c>
      <c r="E885" s="1">
        <v>6.1899999999999997E-2</v>
      </c>
      <c r="F885" s="1">
        <v>5.3800000000000001E-2</v>
      </c>
      <c r="G885" s="1">
        <v>3.5999999999999999E-3</v>
      </c>
      <c r="H885" s="1">
        <v>0.1522</v>
      </c>
      <c r="I885" s="1">
        <v>2.1999999999999999E-2</v>
      </c>
      <c r="J885" s="1">
        <v>1.3899999999999999E-2</v>
      </c>
      <c r="K885" s="1">
        <v>3.61E-2</v>
      </c>
      <c r="L885" s="1">
        <v>1.7600000000000001E-2</v>
      </c>
      <c r="M885" s="1">
        <v>9.4000000000000004E-3</v>
      </c>
      <c r="N885" s="1">
        <v>8.0399999999999999E-2</v>
      </c>
      <c r="O885" s="1">
        <v>0.16209999999999999</v>
      </c>
      <c r="P885" s="1">
        <v>2.4299999999999999E-2</v>
      </c>
      <c r="Q885" s="1">
        <v>3.1E-2</v>
      </c>
      <c r="R885" s="1">
        <v>0.1295</v>
      </c>
      <c r="S885" s="1">
        <v>3.3399999999999999E-2</v>
      </c>
      <c r="T885" s="1">
        <v>2.8500000000000001E-2</v>
      </c>
      <c r="U885" s="1">
        <v>3.3999999999999998E-3</v>
      </c>
      <c r="V885" s="1">
        <v>1.6199999999999999E-2</v>
      </c>
      <c r="W885" s="1">
        <v>0.84760000000000002</v>
      </c>
      <c r="X885" s="1">
        <v>1.6199999999999999E-2</v>
      </c>
      <c r="Y885" s="1">
        <v>0.16209999999999999</v>
      </c>
      <c r="Z885" s="1" t="s">
        <v>1678</v>
      </c>
      <c r="AA885" s="1">
        <v>0.1459</v>
      </c>
      <c r="AB885" s="1">
        <v>851</v>
      </c>
    </row>
    <row r="886" spans="1:28" x14ac:dyDescent="0.3">
      <c r="A886" s="1">
        <v>885</v>
      </c>
      <c r="B886" s="1" t="s">
        <v>1670</v>
      </c>
      <c r="C886" s="1">
        <v>7.1000000000000004E-3</v>
      </c>
      <c r="D886" s="1">
        <v>1.5E-3</v>
      </c>
      <c r="E886" s="1">
        <v>6.4000000000000003E-3</v>
      </c>
      <c r="F886" s="1">
        <v>1.44E-2</v>
      </c>
      <c r="G886" s="1">
        <v>0.38579999999999998</v>
      </c>
      <c r="H886" s="1">
        <v>5.4999999999999997E-3</v>
      </c>
      <c r="I886" s="1">
        <v>2.4500000000000001E-2</v>
      </c>
      <c r="J886" s="1">
        <v>3.27E-2</v>
      </c>
      <c r="K886" s="1">
        <v>1.5699999999999999E-2</v>
      </c>
      <c r="L886" s="1">
        <v>0.12870000000000001</v>
      </c>
      <c r="M886" s="1">
        <v>5.5E-2</v>
      </c>
      <c r="N886" s="1">
        <v>8.8999999999999999E-3</v>
      </c>
      <c r="O886" s="1">
        <v>3.7000000000000002E-3</v>
      </c>
      <c r="P886" s="1">
        <v>1.3899999999999999E-2</v>
      </c>
      <c r="Q886" s="1">
        <v>3.15E-2</v>
      </c>
      <c r="R886" s="1">
        <v>7.7999999999999996E-3</v>
      </c>
      <c r="S886" s="1">
        <v>5.4199999999999998E-2</v>
      </c>
      <c r="T886" s="1">
        <v>1.84E-2</v>
      </c>
      <c r="U886" s="1">
        <v>4.1399999999999999E-2</v>
      </c>
      <c r="V886" s="1">
        <v>0.14319999999999999</v>
      </c>
      <c r="W886" s="1">
        <v>0.71289999999999998</v>
      </c>
      <c r="X886" s="1">
        <v>0.38579999999999998</v>
      </c>
      <c r="Y886" s="1">
        <v>0.38579999999999998</v>
      </c>
      <c r="Z886" s="1" t="s">
        <v>1670</v>
      </c>
      <c r="AA886" s="1">
        <v>0</v>
      </c>
      <c r="AB886" s="1">
        <v>851</v>
      </c>
    </row>
    <row r="887" spans="1:28" x14ac:dyDescent="0.3">
      <c r="A887" s="1">
        <v>886</v>
      </c>
      <c r="B887" s="1" t="s">
        <v>1684</v>
      </c>
      <c r="C887" s="1">
        <v>5.1000000000000004E-3</v>
      </c>
      <c r="D887" s="1">
        <v>1.2999999999999999E-3</v>
      </c>
      <c r="E887" s="1">
        <v>3.5000000000000001E-3</v>
      </c>
      <c r="F887" s="1">
        <v>4.1999999999999997E-3</v>
      </c>
      <c r="G887" s="1">
        <v>2.5999999999999999E-3</v>
      </c>
      <c r="H887" s="1">
        <v>5.8999999999999999E-3</v>
      </c>
      <c r="I887" s="1">
        <v>1.8E-3</v>
      </c>
      <c r="J887" s="1">
        <v>5.7000000000000002E-3</v>
      </c>
      <c r="K887" s="1">
        <v>3.8999999999999998E-3</v>
      </c>
      <c r="L887" s="1">
        <v>6.8999999999999999E-3</v>
      </c>
      <c r="M887" s="1">
        <v>1.6000000000000001E-3</v>
      </c>
      <c r="N887" s="1">
        <v>3.0000000000000001E-3</v>
      </c>
      <c r="O887" s="1">
        <v>3.3E-3</v>
      </c>
      <c r="P887" s="1">
        <v>5.7000000000000002E-3</v>
      </c>
      <c r="Q887" s="1">
        <v>5.5999999999999999E-3</v>
      </c>
      <c r="R887" s="1">
        <v>4.5999999999999999E-3</v>
      </c>
      <c r="S887" s="1">
        <v>3.8999999999999998E-3</v>
      </c>
      <c r="T887" s="1">
        <v>4.3E-3</v>
      </c>
      <c r="U887" s="1">
        <v>0.91959999999999997</v>
      </c>
      <c r="V887" s="1">
        <v>7.3000000000000001E-3</v>
      </c>
      <c r="W887" s="1">
        <v>0.17019999999999999</v>
      </c>
      <c r="X887" s="1">
        <v>0.91959999999999997</v>
      </c>
      <c r="Y887" s="1">
        <v>0.91959999999999997</v>
      </c>
      <c r="Z887" s="1" t="s">
        <v>1684</v>
      </c>
      <c r="AA887" s="1">
        <v>0</v>
      </c>
      <c r="AB887" s="1">
        <v>851</v>
      </c>
    </row>
    <row r="888" spans="1:28" x14ac:dyDescent="0.3">
      <c r="A888" s="1">
        <v>887</v>
      </c>
      <c r="B888" s="1" t="s">
        <v>1674</v>
      </c>
      <c r="C888" s="1">
        <v>2.7699999999999999E-2</v>
      </c>
      <c r="D888" s="1">
        <v>1.4E-3</v>
      </c>
      <c r="E888" s="1">
        <v>4.0399999999999998E-2</v>
      </c>
      <c r="F888" s="1">
        <v>0.1241</v>
      </c>
      <c r="G888" s="1">
        <v>2.8E-3</v>
      </c>
      <c r="H888" s="1">
        <v>1.8700000000000001E-2</v>
      </c>
      <c r="I888" s="1">
        <v>3.1800000000000002E-2</v>
      </c>
      <c r="J888" s="1">
        <v>1.46E-2</v>
      </c>
      <c r="K888" s="1">
        <v>0.3054</v>
      </c>
      <c r="L888" s="1">
        <v>3.1099999999999999E-2</v>
      </c>
      <c r="M888" s="1">
        <v>1.32E-2</v>
      </c>
      <c r="N888" s="1">
        <v>8.0399999999999999E-2</v>
      </c>
      <c r="O888" s="1">
        <v>3.5999999999999999E-3</v>
      </c>
      <c r="P888" s="1">
        <v>8.1500000000000003E-2</v>
      </c>
      <c r="Q888" s="1">
        <v>0.1048</v>
      </c>
      <c r="R888" s="1">
        <v>3.2599999999999997E-2</v>
      </c>
      <c r="S888" s="1">
        <v>5.0299999999999997E-2</v>
      </c>
      <c r="T888" s="1">
        <v>9.1999999999999998E-3</v>
      </c>
      <c r="U888" s="1">
        <v>1E-3</v>
      </c>
      <c r="V888" s="1">
        <v>2.5600000000000001E-2</v>
      </c>
      <c r="W888" s="1">
        <v>0.7863</v>
      </c>
      <c r="X888" s="1">
        <v>0.3054</v>
      </c>
      <c r="Y888" s="1">
        <v>0.3054</v>
      </c>
      <c r="Z888" s="1" t="s">
        <v>1674</v>
      </c>
      <c r="AA888" s="1">
        <v>0</v>
      </c>
      <c r="AB888" s="1">
        <v>851</v>
      </c>
    </row>
    <row r="889" spans="1:28" x14ac:dyDescent="0.3">
      <c r="A889" s="1">
        <v>888</v>
      </c>
      <c r="B889" s="1" t="s">
        <v>1674</v>
      </c>
      <c r="C889" s="1">
        <v>4.5600000000000002E-2</v>
      </c>
      <c r="D889" s="1">
        <v>1.6999999999999999E-3</v>
      </c>
      <c r="E889" s="1">
        <v>1.26E-2</v>
      </c>
      <c r="F889" s="1">
        <v>6.3E-2</v>
      </c>
      <c r="G889" s="1">
        <v>4.2700000000000002E-2</v>
      </c>
      <c r="H889" s="1">
        <v>1.04E-2</v>
      </c>
      <c r="I889" s="1">
        <v>1.84E-2</v>
      </c>
      <c r="J889" s="1">
        <v>3.09E-2</v>
      </c>
      <c r="K889" s="1">
        <v>0.15029999999999999</v>
      </c>
      <c r="L889" s="1">
        <v>6.4299999999999996E-2</v>
      </c>
      <c r="M889" s="1">
        <v>8.3500000000000005E-2</v>
      </c>
      <c r="N889" s="1">
        <v>2.9600000000000001E-2</v>
      </c>
      <c r="O889" s="1">
        <v>4.4000000000000003E-3</v>
      </c>
      <c r="P889" s="1">
        <v>0.1188</v>
      </c>
      <c r="Q889" s="1">
        <v>8.1100000000000005E-2</v>
      </c>
      <c r="R889" s="1">
        <v>0.1134</v>
      </c>
      <c r="S889" s="1">
        <v>3.9399999999999998E-2</v>
      </c>
      <c r="T889" s="1">
        <v>3.3099999999999997E-2</v>
      </c>
      <c r="U889" s="1">
        <v>6.8999999999999999E-3</v>
      </c>
      <c r="V889" s="1">
        <v>4.9799999999999997E-2</v>
      </c>
      <c r="W889" s="1">
        <v>0.89070000000000005</v>
      </c>
      <c r="X889" s="1">
        <v>0.15029999999999999</v>
      </c>
      <c r="Y889" s="1">
        <v>0.15029999999999999</v>
      </c>
      <c r="Z889" s="1" t="s">
        <v>1674</v>
      </c>
      <c r="AA889" s="1">
        <v>0</v>
      </c>
      <c r="AB889" s="1">
        <v>851</v>
      </c>
    </row>
    <row r="890" spans="1:28" x14ac:dyDescent="0.3">
      <c r="A890" s="1">
        <v>889</v>
      </c>
      <c r="B890" s="1" t="s">
        <v>1675</v>
      </c>
      <c r="C890" s="1">
        <v>7.1999999999999998E-3</v>
      </c>
      <c r="D890" s="1">
        <v>1.5E-3</v>
      </c>
      <c r="E890" s="1">
        <v>3.5999999999999999E-3</v>
      </c>
      <c r="F890" s="1">
        <v>4.3E-3</v>
      </c>
      <c r="G890" s="1">
        <v>5.7999999999999996E-3</v>
      </c>
      <c r="H890" s="1">
        <v>5.1000000000000004E-3</v>
      </c>
      <c r="I890" s="1">
        <v>2E-3</v>
      </c>
      <c r="J890" s="1">
        <v>7.3000000000000001E-3</v>
      </c>
      <c r="K890" s="1">
        <v>4.1000000000000003E-3</v>
      </c>
      <c r="L890" s="1">
        <v>0.78120000000000001</v>
      </c>
      <c r="M890" s="1">
        <v>3.8800000000000001E-2</v>
      </c>
      <c r="N890" s="1">
        <v>5.7999999999999996E-3</v>
      </c>
      <c r="O890" s="1">
        <v>3.5000000000000001E-3</v>
      </c>
      <c r="P890" s="1">
        <v>8.6999999999999994E-3</v>
      </c>
      <c r="Q890" s="1">
        <v>3.7000000000000002E-3</v>
      </c>
      <c r="R890" s="1">
        <v>4.8999999999999998E-3</v>
      </c>
      <c r="S890" s="1">
        <v>4.1999999999999997E-3</v>
      </c>
      <c r="T890" s="1">
        <v>5.3E-3</v>
      </c>
      <c r="U890" s="1">
        <v>8.3599999999999994E-2</v>
      </c>
      <c r="V890" s="1">
        <v>1.9400000000000001E-2</v>
      </c>
      <c r="W890" s="1">
        <v>0.33650000000000002</v>
      </c>
      <c r="X890" s="1">
        <v>0.78120000000000001</v>
      </c>
      <c r="Y890" s="1">
        <v>0.78120000000000001</v>
      </c>
      <c r="Z890" s="1" t="s">
        <v>1675</v>
      </c>
      <c r="AA890" s="1">
        <v>0</v>
      </c>
      <c r="AB890" s="1">
        <v>851</v>
      </c>
    </row>
    <row r="891" spans="1:28" x14ac:dyDescent="0.3">
      <c r="A891" s="1">
        <v>890</v>
      </c>
      <c r="B891" s="1" t="s">
        <v>1675</v>
      </c>
      <c r="C891" s="1">
        <v>4.7100000000000003E-2</v>
      </c>
      <c r="D891" s="1">
        <v>7.6E-3</v>
      </c>
      <c r="E891" s="1">
        <v>4.0000000000000001E-3</v>
      </c>
      <c r="F891" s="1">
        <v>1.4800000000000001E-2</v>
      </c>
      <c r="G891" s="1">
        <v>2.41E-2</v>
      </c>
      <c r="H891" s="1">
        <v>5.4999999999999997E-3</v>
      </c>
      <c r="I891" s="1">
        <v>0.13669999999999999</v>
      </c>
      <c r="J891" s="1">
        <v>5.0000000000000001E-3</v>
      </c>
      <c r="K891" s="1">
        <v>0.17449999999999999</v>
      </c>
      <c r="L891" s="1">
        <v>0.224</v>
      </c>
      <c r="M891" s="1">
        <v>1.1599999999999999E-2</v>
      </c>
      <c r="N891" s="1">
        <v>4.1099999999999998E-2</v>
      </c>
      <c r="O891" s="1">
        <v>3.7000000000000002E-3</v>
      </c>
      <c r="P891" s="1">
        <v>5.0200000000000002E-2</v>
      </c>
      <c r="Q891" s="1">
        <v>9.6699999999999994E-2</v>
      </c>
      <c r="R891" s="1">
        <v>1.61E-2</v>
      </c>
      <c r="S891" s="1">
        <v>5.8999999999999999E-3</v>
      </c>
      <c r="T891" s="1">
        <v>2.9100000000000001E-2</v>
      </c>
      <c r="U891" s="1">
        <v>4.7999999999999996E-3</v>
      </c>
      <c r="V891" s="1">
        <v>9.7500000000000003E-2</v>
      </c>
      <c r="W891" s="1">
        <v>0.78600000000000003</v>
      </c>
      <c r="X891" s="1">
        <v>0.224</v>
      </c>
      <c r="Y891" s="1">
        <v>0.224</v>
      </c>
      <c r="Z891" s="1" t="s">
        <v>1675</v>
      </c>
      <c r="AA891" s="1">
        <v>0</v>
      </c>
      <c r="AB891" s="1">
        <v>851</v>
      </c>
    </row>
    <row r="892" spans="1:28" x14ac:dyDescent="0.3">
      <c r="A892" s="1">
        <v>891</v>
      </c>
      <c r="B892" s="1" t="s">
        <v>1668</v>
      </c>
      <c r="C892" s="1">
        <v>4.9799999999999997E-2</v>
      </c>
      <c r="D892" s="1">
        <v>1.4E-3</v>
      </c>
      <c r="E892" s="1">
        <v>0.24110000000000001</v>
      </c>
      <c r="F892" s="1">
        <v>0.16189999999999999</v>
      </c>
      <c r="G892" s="1">
        <v>2.8E-3</v>
      </c>
      <c r="H892" s="1">
        <v>0.01</v>
      </c>
      <c r="I892" s="1">
        <v>1.2999999999999999E-2</v>
      </c>
      <c r="J892" s="1">
        <v>6.4000000000000003E-3</v>
      </c>
      <c r="K892" s="1">
        <v>0.21629999999999999</v>
      </c>
      <c r="L892" s="1">
        <v>1.18E-2</v>
      </c>
      <c r="M892" s="1">
        <v>3.3E-3</v>
      </c>
      <c r="N892" s="1">
        <v>7.1099999999999997E-2</v>
      </c>
      <c r="O892" s="1">
        <v>3.8999999999999998E-3</v>
      </c>
      <c r="P892" s="1">
        <v>5.2200000000000003E-2</v>
      </c>
      <c r="Q892" s="1">
        <v>8.2799999999999999E-2</v>
      </c>
      <c r="R892" s="1">
        <v>5.1799999999999999E-2</v>
      </c>
      <c r="S892" s="1">
        <v>1.06E-2</v>
      </c>
      <c r="T892" s="1">
        <v>4.8999999999999998E-3</v>
      </c>
      <c r="U892" s="1">
        <v>1E-3</v>
      </c>
      <c r="V892" s="1">
        <v>4.0000000000000001E-3</v>
      </c>
      <c r="W892" s="1">
        <v>0.72640000000000005</v>
      </c>
      <c r="X892" s="1">
        <v>0.24110000000000001</v>
      </c>
      <c r="Y892" s="1">
        <v>0.24110000000000001</v>
      </c>
      <c r="Z892" s="1" t="s">
        <v>1668</v>
      </c>
      <c r="AA892" s="1">
        <v>0</v>
      </c>
      <c r="AB892" s="1">
        <v>851</v>
      </c>
    </row>
    <row r="893" spans="1:28" x14ac:dyDescent="0.3">
      <c r="A893" s="1">
        <v>892</v>
      </c>
      <c r="B893" s="1" t="s">
        <v>1666</v>
      </c>
      <c r="C893" s="1">
        <v>0.2326</v>
      </c>
      <c r="D893" s="1">
        <v>2.2599999999999999E-2</v>
      </c>
      <c r="E893" s="1">
        <v>1.4999999999999999E-2</v>
      </c>
      <c r="F893" s="1">
        <v>1.32E-2</v>
      </c>
      <c r="G893" s="1">
        <v>5.5999999999999999E-3</v>
      </c>
      <c r="H893" s="1">
        <v>2.58E-2</v>
      </c>
      <c r="I893" s="1">
        <v>3.5000000000000003E-2</v>
      </c>
      <c r="J893" s="1">
        <v>1.03E-2</v>
      </c>
      <c r="K893" s="1">
        <v>0.17910000000000001</v>
      </c>
      <c r="L893" s="1">
        <v>6.8900000000000003E-2</v>
      </c>
      <c r="M893" s="1">
        <v>2.9700000000000001E-2</v>
      </c>
      <c r="N893" s="1">
        <v>0.1106</v>
      </c>
      <c r="O893" s="1">
        <v>3.8E-3</v>
      </c>
      <c r="P893" s="1">
        <v>7.0900000000000005E-2</v>
      </c>
      <c r="Q893" s="1">
        <v>3.5200000000000002E-2</v>
      </c>
      <c r="R893" s="1">
        <v>8.6300000000000002E-2</v>
      </c>
      <c r="S893" s="1">
        <v>1.29E-2</v>
      </c>
      <c r="T893" s="1">
        <v>2.7099999999999999E-2</v>
      </c>
      <c r="U893" s="1">
        <v>3.8999999999999998E-3</v>
      </c>
      <c r="V893" s="1">
        <v>1.17E-2</v>
      </c>
      <c r="W893" s="1">
        <v>0.81379999999999997</v>
      </c>
      <c r="X893" s="1">
        <v>0.2326</v>
      </c>
      <c r="Y893" s="1">
        <v>0.2326</v>
      </c>
      <c r="Z893" s="1" t="s">
        <v>1666</v>
      </c>
      <c r="AA893" s="1">
        <v>0</v>
      </c>
      <c r="AB893" s="1">
        <v>851</v>
      </c>
    </row>
    <row r="894" spans="1:28" x14ac:dyDescent="0.3">
      <c r="A894" s="1">
        <v>893</v>
      </c>
      <c r="B894" s="1" t="s">
        <v>1674</v>
      </c>
      <c r="C894" s="1">
        <v>8.0000000000000002E-3</v>
      </c>
      <c r="D894" s="1">
        <v>1.4E-3</v>
      </c>
      <c r="E894" s="1">
        <v>2.7E-2</v>
      </c>
      <c r="F894" s="1">
        <v>3.7699999999999997E-2</v>
      </c>
      <c r="G894" s="1">
        <v>2.8999999999999998E-3</v>
      </c>
      <c r="H894" s="1">
        <v>0.55859999999999999</v>
      </c>
      <c r="I894" s="1">
        <v>1.41E-2</v>
      </c>
      <c r="J894" s="1">
        <v>3.5999999999999999E-3</v>
      </c>
      <c r="K894" s="1">
        <v>0.19270000000000001</v>
      </c>
      <c r="L894" s="1">
        <v>6.3E-3</v>
      </c>
      <c r="M894" s="1">
        <v>1.6999999999999999E-3</v>
      </c>
      <c r="N894" s="1">
        <v>7.9299999999999995E-2</v>
      </c>
      <c r="O894" s="1">
        <v>3.8999999999999998E-3</v>
      </c>
      <c r="P894" s="1">
        <v>1.0699999999999999E-2</v>
      </c>
      <c r="Q894" s="1">
        <v>2.23E-2</v>
      </c>
      <c r="R894" s="1">
        <v>1.4800000000000001E-2</v>
      </c>
      <c r="S894" s="1">
        <v>4.4000000000000003E-3</v>
      </c>
      <c r="T894" s="1">
        <v>4.5999999999999999E-3</v>
      </c>
      <c r="U894" s="1">
        <v>1E-3</v>
      </c>
      <c r="V894" s="1">
        <v>5.0000000000000001E-3</v>
      </c>
      <c r="W894" s="1">
        <v>0.51819999999999999</v>
      </c>
      <c r="X894" s="1">
        <v>0.19270000000000001</v>
      </c>
      <c r="Y894" s="1">
        <v>0.55859999999999999</v>
      </c>
      <c r="Z894" s="1" t="s">
        <v>1671</v>
      </c>
      <c r="AA894" s="1">
        <v>0.3659</v>
      </c>
      <c r="AB894" s="1">
        <v>851</v>
      </c>
    </row>
    <row r="895" spans="1:28" x14ac:dyDescent="0.3">
      <c r="A895" s="1">
        <v>894</v>
      </c>
      <c r="B895" s="1" t="s">
        <v>1675</v>
      </c>
      <c r="C895" s="1">
        <v>2.7E-2</v>
      </c>
      <c r="D895" s="1">
        <v>1.8E-3</v>
      </c>
      <c r="E895" s="1">
        <v>3.5999999999999999E-3</v>
      </c>
      <c r="F895" s="1">
        <v>4.1999999999999997E-3</v>
      </c>
      <c r="G895" s="1">
        <v>0.14949999999999999</v>
      </c>
      <c r="H895" s="1">
        <v>5.4999999999999997E-3</v>
      </c>
      <c r="I895" s="1">
        <v>1.8E-3</v>
      </c>
      <c r="J895" s="1">
        <v>1.7600000000000001E-2</v>
      </c>
      <c r="K895" s="1">
        <v>6.6E-3</v>
      </c>
      <c r="L895" s="1">
        <v>0.6875</v>
      </c>
      <c r="M895" s="1">
        <v>3.8100000000000002E-2</v>
      </c>
      <c r="N895" s="1">
        <v>3.0999999999999999E-3</v>
      </c>
      <c r="O895" s="1">
        <v>5.4999999999999997E-3</v>
      </c>
      <c r="P895" s="1">
        <v>1.52E-2</v>
      </c>
      <c r="Q895" s="1">
        <v>3.7000000000000002E-3</v>
      </c>
      <c r="R895" s="1">
        <v>5.1999999999999998E-3</v>
      </c>
      <c r="S895" s="1">
        <v>8.3999999999999995E-3</v>
      </c>
      <c r="T895" s="1">
        <v>9.7999999999999997E-3</v>
      </c>
      <c r="U895" s="1">
        <v>1.2999999999999999E-3</v>
      </c>
      <c r="V895" s="1">
        <v>4.7999999999999996E-3</v>
      </c>
      <c r="W895" s="1">
        <v>0.41389999999999999</v>
      </c>
      <c r="X895" s="1">
        <v>0.6875</v>
      </c>
      <c r="Y895" s="1">
        <v>0.6875</v>
      </c>
      <c r="Z895" s="1" t="s">
        <v>1675</v>
      </c>
      <c r="AA895" s="1">
        <v>0</v>
      </c>
      <c r="AB895" s="1">
        <v>851</v>
      </c>
    </row>
    <row r="896" spans="1:28" x14ac:dyDescent="0.3">
      <c r="A896" s="1">
        <v>895</v>
      </c>
      <c r="B896" s="1" t="s">
        <v>1673</v>
      </c>
      <c r="C896" s="1">
        <v>8.5000000000000006E-3</v>
      </c>
      <c r="D896" s="1">
        <v>1.8E-3</v>
      </c>
      <c r="E896" s="1">
        <v>3.5999999999999999E-3</v>
      </c>
      <c r="F896" s="1">
        <v>4.1999999999999997E-3</v>
      </c>
      <c r="G896" s="1">
        <v>1.3299999999999999E-2</v>
      </c>
      <c r="H896" s="1">
        <v>5.4999999999999997E-3</v>
      </c>
      <c r="I896" s="1">
        <v>1.8E-3</v>
      </c>
      <c r="J896" s="1">
        <v>0.70520000000000005</v>
      </c>
      <c r="K896" s="1">
        <v>4.0000000000000001E-3</v>
      </c>
      <c r="L896" s="1">
        <v>4.5100000000000001E-2</v>
      </c>
      <c r="M896" s="1">
        <v>0.1517</v>
      </c>
      <c r="N896" s="1">
        <v>3.0999999999999999E-3</v>
      </c>
      <c r="O896" s="1">
        <v>3.8E-3</v>
      </c>
      <c r="P896" s="1">
        <v>2.8999999999999998E-3</v>
      </c>
      <c r="Q896" s="1">
        <v>3.5999999999999999E-3</v>
      </c>
      <c r="R896" s="1">
        <v>5.1999999999999998E-3</v>
      </c>
      <c r="S896" s="1">
        <v>4.7999999999999996E-3</v>
      </c>
      <c r="T896" s="1">
        <v>2.7799999999999998E-2</v>
      </c>
      <c r="U896" s="1">
        <v>1.1999999999999999E-3</v>
      </c>
      <c r="V896" s="1">
        <v>3.0000000000000001E-3</v>
      </c>
      <c r="W896" s="1">
        <v>0.38080000000000003</v>
      </c>
      <c r="X896" s="1">
        <v>0.70520000000000005</v>
      </c>
      <c r="Y896" s="1">
        <v>0.70520000000000005</v>
      </c>
      <c r="Z896" s="1" t="s">
        <v>1673</v>
      </c>
      <c r="AA896" s="1">
        <v>0</v>
      </c>
      <c r="AB896" s="1">
        <v>851</v>
      </c>
    </row>
    <row r="897" spans="1:28" x14ac:dyDescent="0.3">
      <c r="A897" s="1">
        <v>896</v>
      </c>
      <c r="B897" s="1" t="s">
        <v>1681</v>
      </c>
      <c r="C897" s="1">
        <v>8.0000000000000002E-3</v>
      </c>
      <c r="D897" s="1">
        <v>1.5E-3</v>
      </c>
      <c r="E897" s="1">
        <v>7.1000000000000004E-3</v>
      </c>
      <c r="F897" s="1">
        <v>5.4000000000000003E-3</v>
      </c>
      <c r="G897" s="1">
        <v>2.8E-3</v>
      </c>
      <c r="H897" s="1">
        <v>8.9499999999999996E-2</v>
      </c>
      <c r="I897" s="1">
        <v>1.6999999999999999E-3</v>
      </c>
      <c r="J897" s="1">
        <v>3.8E-3</v>
      </c>
      <c r="K897" s="1">
        <v>6.3E-3</v>
      </c>
      <c r="L897" s="1">
        <v>6.1999999999999998E-3</v>
      </c>
      <c r="M897" s="1">
        <v>1.6999999999999999E-3</v>
      </c>
      <c r="N897" s="1">
        <v>4.3200000000000002E-2</v>
      </c>
      <c r="O897" s="1">
        <v>2.1399999999999999E-2</v>
      </c>
      <c r="P897" s="1">
        <v>2.8999999999999998E-3</v>
      </c>
      <c r="Q897" s="1">
        <v>3.5999999999999999E-3</v>
      </c>
      <c r="R897" s="1">
        <v>0.62919999999999998</v>
      </c>
      <c r="S897" s="1">
        <v>0.15740000000000001</v>
      </c>
      <c r="T897" s="1">
        <v>4.8999999999999998E-3</v>
      </c>
      <c r="U897" s="1">
        <v>8.9999999999999998E-4</v>
      </c>
      <c r="V897" s="1">
        <v>2.2000000000000001E-3</v>
      </c>
      <c r="W897" s="1">
        <v>0.44569999999999999</v>
      </c>
      <c r="X897" s="1">
        <v>0.62919999999999998</v>
      </c>
      <c r="Y897" s="1">
        <v>0.62919999999999998</v>
      </c>
      <c r="Z897" s="1" t="s">
        <v>1681</v>
      </c>
      <c r="AA897" s="1">
        <v>0</v>
      </c>
      <c r="AB897" s="1">
        <v>851</v>
      </c>
    </row>
    <row r="898" spans="1:28" x14ac:dyDescent="0.3">
      <c r="A898" s="1">
        <v>897</v>
      </c>
      <c r="B898" s="1" t="s">
        <v>1674</v>
      </c>
      <c r="C898" s="1">
        <v>3.1699999999999999E-2</v>
      </c>
      <c r="D898" s="1">
        <v>1.4E-3</v>
      </c>
      <c r="E898" s="1">
        <v>0.13039999999999999</v>
      </c>
      <c r="F898" s="1">
        <v>0.19420000000000001</v>
      </c>
      <c r="G898" s="1">
        <v>2.8E-3</v>
      </c>
      <c r="H898" s="1">
        <v>2.4400000000000002E-2</v>
      </c>
      <c r="I898" s="1">
        <v>3.3999999999999998E-3</v>
      </c>
      <c r="J898" s="1">
        <v>9.7000000000000003E-3</v>
      </c>
      <c r="K898" s="1">
        <v>0.24979999999999999</v>
      </c>
      <c r="L898" s="1">
        <v>2.1999999999999999E-2</v>
      </c>
      <c r="M898" s="1">
        <v>4.4999999999999997E-3</v>
      </c>
      <c r="N898" s="1">
        <v>3.9300000000000002E-2</v>
      </c>
      <c r="O898" s="1">
        <v>3.8800000000000001E-2</v>
      </c>
      <c r="P898" s="1">
        <v>0.13200000000000001</v>
      </c>
      <c r="Q898" s="1">
        <v>3.6700000000000003E-2</v>
      </c>
      <c r="R898" s="1">
        <v>4.7E-2</v>
      </c>
      <c r="S898" s="1">
        <v>1.1599999999999999E-2</v>
      </c>
      <c r="T898" s="1">
        <v>1.01E-2</v>
      </c>
      <c r="U898" s="1">
        <v>6.6E-3</v>
      </c>
      <c r="V898" s="1">
        <v>3.7000000000000002E-3</v>
      </c>
      <c r="W898" s="1">
        <v>0.75629999999999997</v>
      </c>
      <c r="X898" s="1">
        <v>0.24979999999999999</v>
      </c>
      <c r="Y898" s="1">
        <v>0.24979999999999999</v>
      </c>
      <c r="Z898" s="1" t="s">
        <v>1674</v>
      </c>
      <c r="AA898" s="1">
        <v>0</v>
      </c>
      <c r="AB898" s="1">
        <v>851</v>
      </c>
    </row>
    <row r="899" spans="1:28" x14ac:dyDescent="0.3">
      <c r="A899" s="1">
        <v>898</v>
      </c>
      <c r="B899" s="1" t="s">
        <v>1680</v>
      </c>
      <c r="C899" s="1">
        <v>2.3599999999999999E-2</v>
      </c>
      <c r="D899" s="1">
        <v>1.4E-3</v>
      </c>
      <c r="E899" s="1">
        <v>1.0699999999999999E-2</v>
      </c>
      <c r="F899" s="1">
        <v>0.2019</v>
      </c>
      <c r="G899" s="1">
        <v>4.7000000000000002E-3</v>
      </c>
      <c r="H899" s="1">
        <v>2.12E-2</v>
      </c>
      <c r="I899" s="1">
        <v>4.8999999999999998E-3</v>
      </c>
      <c r="J899" s="1">
        <v>1.4999999999999999E-2</v>
      </c>
      <c r="K899" s="1">
        <v>0.27560000000000001</v>
      </c>
      <c r="L899" s="1">
        <v>1.6299999999999999E-2</v>
      </c>
      <c r="M899" s="1">
        <v>1.8E-3</v>
      </c>
      <c r="N899" s="1">
        <v>8.6E-3</v>
      </c>
      <c r="O899" s="1">
        <v>3.7000000000000002E-3</v>
      </c>
      <c r="P899" s="1">
        <v>2.7400000000000001E-2</v>
      </c>
      <c r="Q899" s="1">
        <v>0.27129999999999999</v>
      </c>
      <c r="R899" s="1">
        <v>3.9800000000000002E-2</v>
      </c>
      <c r="S899" s="1">
        <v>3.6999999999999998E-2</v>
      </c>
      <c r="T899" s="1">
        <v>2.5100000000000001E-2</v>
      </c>
      <c r="U899" s="1">
        <v>1E-3</v>
      </c>
      <c r="V899" s="1">
        <v>8.8999999999999999E-3</v>
      </c>
      <c r="W899" s="1">
        <v>0.6694</v>
      </c>
      <c r="X899" s="1">
        <v>0.27129999999999999</v>
      </c>
      <c r="Y899" s="1">
        <v>0.27560000000000001</v>
      </c>
      <c r="Z899" s="1" t="s">
        <v>1674</v>
      </c>
      <c r="AA899" s="1">
        <v>4.3E-3</v>
      </c>
      <c r="AB899" s="1">
        <v>851</v>
      </c>
    </row>
    <row r="900" spans="1:28" x14ac:dyDescent="0.3">
      <c r="A900" s="1">
        <v>899</v>
      </c>
      <c r="B900" s="1" t="s">
        <v>1674</v>
      </c>
      <c r="C900" s="1">
        <v>5.3E-3</v>
      </c>
      <c r="D900" s="1">
        <v>1.4E-3</v>
      </c>
      <c r="E900" s="1">
        <v>3.5999999999999999E-3</v>
      </c>
      <c r="F900" s="1">
        <v>4.4000000000000003E-3</v>
      </c>
      <c r="G900" s="1">
        <v>2.7000000000000001E-3</v>
      </c>
      <c r="H900" s="1">
        <v>5.0000000000000001E-3</v>
      </c>
      <c r="I900" s="1">
        <v>1.9E-3</v>
      </c>
      <c r="J900" s="1">
        <v>3.5999999999999999E-3</v>
      </c>
      <c r="K900" s="1">
        <v>0.92669999999999997</v>
      </c>
      <c r="L900" s="1">
        <v>6.1999999999999998E-3</v>
      </c>
      <c r="M900" s="1">
        <v>1.6999999999999999E-3</v>
      </c>
      <c r="N900" s="1">
        <v>3.0999999999999999E-3</v>
      </c>
      <c r="O900" s="1">
        <v>3.3999999999999998E-3</v>
      </c>
      <c r="P900" s="1">
        <v>5.7000000000000002E-3</v>
      </c>
      <c r="Q900" s="1">
        <v>3.7000000000000002E-3</v>
      </c>
      <c r="R900" s="1">
        <v>4.7999999999999996E-3</v>
      </c>
      <c r="S900" s="1">
        <v>9.2999999999999992E-3</v>
      </c>
      <c r="T900" s="1">
        <v>4.4000000000000003E-3</v>
      </c>
      <c r="U900" s="1">
        <v>1E-3</v>
      </c>
      <c r="V900" s="1">
        <v>2.2000000000000001E-3</v>
      </c>
      <c r="W900" s="1">
        <v>0.1565</v>
      </c>
      <c r="X900" s="1">
        <v>0.92669999999999997</v>
      </c>
      <c r="Y900" s="1">
        <v>0.92669999999999997</v>
      </c>
      <c r="Z900" s="1" t="s">
        <v>1674</v>
      </c>
      <c r="AA900" s="1">
        <v>0</v>
      </c>
      <c r="AB900" s="1">
        <v>851</v>
      </c>
    </row>
    <row r="901" spans="1:28" x14ac:dyDescent="0.3">
      <c r="A901" s="1">
        <v>900</v>
      </c>
      <c r="B901" s="1" t="s">
        <v>1685</v>
      </c>
      <c r="C901" s="1">
        <v>8.8000000000000005E-3</v>
      </c>
      <c r="D901" s="1">
        <v>2.3E-3</v>
      </c>
      <c r="E901" s="1">
        <v>4.0000000000000001E-3</v>
      </c>
      <c r="F901" s="1">
        <v>8.6999999999999994E-3</v>
      </c>
      <c r="G901" s="1">
        <v>0.27639999999999998</v>
      </c>
      <c r="H901" s="1">
        <v>5.5999999999999999E-3</v>
      </c>
      <c r="I901" s="1">
        <v>9.7000000000000003E-3</v>
      </c>
      <c r="J901" s="1">
        <v>4.1000000000000003E-3</v>
      </c>
      <c r="K901" s="1">
        <v>9.1999999999999998E-3</v>
      </c>
      <c r="L901" s="1">
        <v>0.2011</v>
      </c>
      <c r="M901" s="1">
        <v>8.8999999999999999E-3</v>
      </c>
      <c r="N901" s="1">
        <v>3.5999999999999999E-3</v>
      </c>
      <c r="O901" s="1">
        <v>3.8E-3</v>
      </c>
      <c r="P901" s="1">
        <v>6.1000000000000004E-3</v>
      </c>
      <c r="Q901" s="1">
        <v>4.3E-3</v>
      </c>
      <c r="R901" s="1">
        <v>6.7000000000000002E-3</v>
      </c>
      <c r="S901" s="1">
        <v>4.5999999999999999E-3</v>
      </c>
      <c r="T901" s="1">
        <v>5.1000000000000004E-3</v>
      </c>
      <c r="U901" s="1">
        <v>3.5999999999999999E-3</v>
      </c>
      <c r="V901" s="1">
        <v>0.4234</v>
      </c>
      <c r="W901" s="1">
        <v>0.51539999999999997</v>
      </c>
      <c r="X901" s="1">
        <v>0.4234</v>
      </c>
      <c r="Y901" s="1">
        <v>0.4234</v>
      </c>
      <c r="Z901" s="1" t="s">
        <v>1685</v>
      </c>
      <c r="AA901" s="1">
        <v>0</v>
      </c>
      <c r="AB901" s="1">
        <v>851</v>
      </c>
    </row>
    <row r="902" spans="1:28" x14ac:dyDescent="0.3">
      <c r="A902" s="1">
        <v>901</v>
      </c>
      <c r="B902" s="1" t="s">
        <v>1668</v>
      </c>
      <c r="C902" s="1">
        <v>7.2999999999999995E-2</v>
      </c>
      <c r="D902" s="1">
        <v>1.5E-3</v>
      </c>
      <c r="E902" s="1">
        <v>0.15010000000000001</v>
      </c>
      <c r="F902" s="1">
        <v>9.0800000000000006E-2</v>
      </c>
      <c r="G902" s="1">
        <v>2.18E-2</v>
      </c>
      <c r="H902" s="1">
        <v>1.9599999999999999E-2</v>
      </c>
      <c r="I902" s="1">
        <v>3.3500000000000002E-2</v>
      </c>
      <c r="J902" s="1">
        <v>8.6999999999999994E-3</v>
      </c>
      <c r="K902" s="1">
        <v>0.12429999999999999</v>
      </c>
      <c r="L902" s="1">
        <v>1.7600000000000001E-2</v>
      </c>
      <c r="M902" s="1">
        <v>7.3000000000000001E-3</v>
      </c>
      <c r="N902" s="1">
        <v>0.20399999999999999</v>
      </c>
      <c r="O902" s="1">
        <v>5.1999999999999998E-3</v>
      </c>
      <c r="P902" s="1">
        <v>5.0999999999999997E-2</v>
      </c>
      <c r="Q902" s="1">
        <v>6.6100000000000006E-2</v>
      </c>
      <c r="R902" s="1">
        <v>5.6099999999999997E-2</v>
      </c>
      <c r="S902" s="1">
        <v>2.4899999999999999E-2</v>
      </c>
      <c r="T902" s="1">
        <v>8.6E-3</v>
      </c>
      <c r="U902" s="1">
        <v>2.3999999999999998E-3</v>
      </c>
      <c r="V902" s="1">
        <v>3.3500000000000002E-2</v>
      </c>
      <c r="W902" s="1">
        <v>0.83150000000000002</v>
      </c>
      <c r="X902" s="1">
        <v>0.15010000000000001</v>
      </c>
      <c r="Y902" s="1">
        <v>0.20399999999999999</v>
      </c>
      <c r="Z902" s="1" t="s">
        <v>1677</v>
      </c>
      <c r="AA902" s="1">
        <v>5.3900000000000003E-2</v>
      </c>
      <c r="AB902" s="1">
        <v>851</v>
      </c>
    </row>
    <row r="903" spans="1:28" x14ac:dyDescent="0.3">
      <c r="A903" s="1">
        <v>902</v>
      </c>
      <c r="B903" s="1" t="s">
        <v>1677</v>
      </c>
      <c r="C903" s="1">
        <v>2.4199999999999999E-2</v>
      </c>
      <c r="D903" s="1">
        <v>3.8999999999999998E-3</v>
      </c>
      <c r="E903" s="1">
        <v>6.0000000000000001E-3</v>
      </c>
      <c r="F903" s="1">
        <v>4.5999999999999999E-3</v>
      </c>
      <c r="G903" s="1">
        <v>6.4000000000000003E-3</v>
      </c>
      <c r="H903" s="1">
        <v>6.6E-3</v>
      </c>
      <c r="I903" s="1">
        <v>3.1800000000000002E-2</v>
      </c>
      <c r="J903" s="1">
        <v>3.7000000000000002E-3</v>
      </c>
      <c r="K903" s="1">
        <v>2.9100000000000001E-2</v>
      </c>
      <c r="L903" s="1">
        <v>1.49E-2</v>
      </c>
      <c r="M903" s="1">
        <v>1.6999999999999999E-3</v>
      </c>
      <c r="N903" s="1">
        <v>0.42120000000000002</v>
      </c>
      <c r="O903" s="1">
        <v>3.5000000000000001E-3</v>
      </c>
      <c r="P903" s="1">
        <v>3.2000000000000002E-3</v>
      </c>
      <c r="Q903" s="1">
        <v>0.37940000000000002</v>
      </c>
      <c r="R903" s="1">
        <v>2.4799999999999999E-2</v>
      </c>
      <c r="S903" s="1">
        <v>6.4999999999999997E-3</v>
      </c>
      <c r="T903" s="1">
        <v>4.7000000000000002E-3</v>
      </c>
      <c r="U903" s="1">
        <v>1.6999999999999999E-3</v>
      </c>
      <c r="V903" s="1">
        <v>2.2100000000000002E-2</v>
      </c>
      <c r="W903" s="1">
        <v>0.51900000000000002</v>
      </c>
      <c r="X903" s="1">
        <v>0.42120000000000002</v>
      </c>
      <c r="Y903" s="1">
        <v>0.42120000000000002</v>
      </c>
      <c r="Z903" s="1" t="s">
        <v>1677</v>
      </c>
      <c r="AA903" s="1">
        <v>0</v>
      </c>
      <c r="AB903" s="1">
        <v>851</v>
      </c>
    </row>
    <row r="904" spans="1:28" x14ac:dyDescent="0.3">
      <c r="A904" s="1">
        <v>903</v>
      </c>
      <c r="B904" s="1" t="s">
        <v>1675</v>
      </c>
      <c r="C904" s="1">
        <v>5.4999999999999997E-3</v>
      </c>
      <c r="D904" s="1">
        <v>1.4E-3</v>
      </c>
      <c r="E904" s="1">
        <v>3.5000000000000001E-3</v>
      </c>
      <c r="F904" s="1">
        <v>4.1999999999999997E-3</v>
      </c>
      <c r="G904" s="1">
        <v>3.3999999999999998E-3</v>
      </c>
      <c r="H904" s="1">
        <v>4.8999999999999998E-3</v>
      </c>
      <c r="I904" s="1">
        <v>1.6000000000000001E-3</v>
      </c>
      <c r="J904" s="1">
        <v>5.1999999999999998E-3</v>
      </c>
      <c r="K904" s="1">
        <v>4.0000000000000001E-3</v>
      </c>
      <c r="L904" s="1">
        <v>0.93200000000000005</v>
      </c>
      <c r="M904" s="1">
        <v>4.4000000000000003E-3</v>
      </c>
      <c r="N904" s="1">
        <v>2.8999999999999998E-3</v>
      </c>
      <c r="O904" s="1">
        <v>3.3999999999999998E-3</v>
      </c>
      <c r="P904" s="1">
        <v>2.8E-3</v>
      </c>
      <c r="Q904" s="1">
        <v>3.5000000000000001E-3</v>
      </c>
      <c r="R904" s="1">
        <v>4.5999999999999999E-3</v>
      </c>
      <c r="S904" s="1">
        <v>4.1000000000000003E-3</v>
      </c>
      <c r="T904" s="1">
        <v>5.4000000000000003E-3</v>
      </c>
      <c r="U904" s="1">
        <v>1E-3</v>
      </c>
      <c r="V904" s="1">
        <v>2.3E-3</v>
      </c>
      <c r="W904" s="1">
        <v>0.14810000000000001</v>
      </c>
      <c r="X904" s="1">
        <v>0.93200000000000005</v>
      </c>
      <c r="Y904" s="1">
        <v>0.93200000000000005</v>
      </c>
      <c r="Z904" s="1" t="s">
        <v>1675</v>
      </c>
      <c r="AA904" s="1">
        <v>0</v>
      </c>
      <c r="AB904" s="1">
        <v>851</v>
      </c>
    </row>
    <row r="905" spans="1:28" x14ac:dyDescent="0.3">
      <c r="A905" s="1">
        <v>904</v>
      </c>
      <c r="B905" s="1" t="s">
        <v>1682</v>
      </c>
      <c r="C905" s="1">
        <v>9.7999999999999997E-3</v>
      </c>
      <c r="D905" s="1">
        <v>1.2800000000000001E-2</v>
      </c>
      <c r="E905" s="1">
        <v>3.8E-3</v>
      </c>
      <c r="F905" s="1">
        <v>1.0999999999999999E-2</v>
      </c>
      <c r="G905" s="1">
        <v>1.47E-2</v>
      </c>
      <c r="H905" s="1">
        <v>5.7999999999999996E-3</v>
      </c>
      <c r="I905" s="1">
        <v>7.3000000000000001E-3</v>
      </c>
      <c r="J905" s="1">
        <v>0.10630000000000001</v>
      </c>
      <c r="K905" s="1">
        <v>3.2300000000000002E-2</v>
      </c>
      <c r="L905" s="1">
        <v>8.1799999999999998E-2</v>
      </c>
      <c r="M905" s="1">
        <v>0.11409999999999999</v>
      </c>
      <c r="N905" s="1">
        <v>2.6200000000000001E-2</v>
      </c>
      <c r="O905" s="1">
        <v>4.0000000000000001E-3</v>
      </c>
      <c r="P905" s="1">
        <v>2.2700000000000001E-2</v>
      </c>
      <c r="Q905" s="1">
        <v>9.5999999999999992E-3</v>
      </c>
      <c r="R905" s="1">
        <v>1.8499999999999999E-2</v>
      </c>
      <c r="S905" s="1">
        <v>0.46110000000000001</v>
      </c>
      <c r="T905" s="1">
        <v>4.7399999999999998E-2</v>
      </c>
      <c r="U905" s="1">
        <v>1.2999999999999999E-3</v>
      </c>
      <c r="V905" s="1">
        <v>9.4999999999999998E-3</v>
      </c>
      <c r="W905" s="1">
        <v>0.6603</v>
      </c>
      <c r="X905" s="1">
        <v>0.46110000000000001</v>
      </c>
      <c r="Y905" s="1">
        <v>0.46110000000000001</v>
      </c>
      <c r="Z905" s="1" t="s">
        <v>1682</v>
      </c>
      <c r="AA905" s="1">
        <v>0</v>
      </c>
      <c r="AB905" s="1">
        <v>851</v>
      </c>
    </row>
    <row r="906" spans="1:28" x14ac:dyDescent="0.3">
      <c r="A906" s="1">
        <v>905</v>
      </c>
      <c r="B906" s="1" t="s">
        <v>1674</v>
      </c>
      <c r="C906" s="1">
        <v>1.0200000000000001E-2</v>
      </c>
      <c r="D906" s="1">
        <v>9.9000000000000008E-3</v>
      </c>
      <c r="E906" s="1">
        <v>1.32E-2</v>
      </c>
      <c r="F906" s="1">
        <v>6.0000000000000001E-3</v>
      </c>
      <c r="G906" s="1">
        <v>9.9000000000000008E-3</v>
      </c>
      <c r="H906" s="1">
        <v>2.0899999999999998E-2</v>
      </c>
      <c r="I906" s="1">
        <v>4.5999999999999999E-3</v>
      </c>
      <c r="J906" s="1">
        <v>8.3000000000000001E-3</v>
      </c>
      <c r="K906" s="1">
        <v>0.22159999999999999</v>
      </c>
      <c r="L906" s="1">
        <v>6.5000000000000002E-2</v>
      </c>
      <c r="M906" s="1">
        <v>5.4199999999999998E-2</v>
      </c>
      <c r="N906" s="1">
        <v>1.4800000000000001E-2</v>
      </c>
      <c r="O906" s="1">
        <v>3.7000000000000002E-3</v>
      </c>
      <c r="P906" s="1">
        <v>1.24E-2</v>
      </c>
      <c r="Q906" s="1">
        <v>0.40510000000000002</v>
      </c>
      <c r="R906" s="1">
        <v>2.5700000000000001E-2</v>
      </c>
      <c r="S906" s="1">
        <v>0.10059999999999999</v>
      </c>
      <c r="T906" s="1">
        <v>1.0200000000000001E-2</v>
      </c>
      <c r="U906" s="1">
        <v>1E-3</v>
      </c>
      <c r="V906" s="1">
        <v>2.3999999999999998E-3</v>
      </c>
      <c r="W906" s="1">
        <v>0.6472</v>
      </c>
      <c r="X906" s="1">
        <v>0.22159999999999999</v>
      </c>
      <c r="Y906" s="1">
        <v>0.40510000000000002</v>
      </c>
      <c r="Z906" s="1" t="s">
        <v>1680</v>
      </c>
      <c r="AA906" s="1">
        <v>0.1835</v>
      </c>
      <c r="AB906" s="1">
        <v>851</v>
      </c>
    </row>
    <row r="907" spans="1:28" x14ac:dyDescent="0.3">
      <c r="A907" s="1">
        <v>906</v>
      </c>
      <c r="B907" s="1" t="s">
        <v>1681</v>
      </c>
      <c r="C907" s="1">
        <v>0.1125</v>
      </c>
      <c r="D907" s="1">
        <v>2.8E-3</v>
      </c>
      <c r="E907" s="1">
        <v>0.1094</v>
      </c>
      <c r="F907" s="1">
        <v>4.5699999999999998E-2</v>
      </c>
      <c r="G907" s="1">
        <v>3.0999999999999999E-3</v>
      </c>
      <c r="H907" s="1">
        <v>5.1700000000000003E-2</v>
      </c>
      <c r="I907" s="1">
        <v>4.1999999999999997E-3</v>
      </c>
      <c r="J907" s="1">
        <v>2.1399999999999999E-2</v>
      </c>
      <c r="K907" s="1">
        <v>9.3899999999999997E-2</v>
      </c>
      <c r="L907" s="1">
        <v>1.4E-2</v>
      </c>
      <c r="M907" s="1">
        <v>6.1000000000000004E-3</v>
      </c>
      <c r="N907" s="1">
        <v>8.4699999999999998E-2</v>
      </c>
      <c r="O907" s="1">
        <v>2.9499999999999998E-2</v>
      </c>
      <c r="P907" s="1">
        <v>3.5999999999999997E-2</v>
      </c>
      <c r="Q907" s="1">
        <v>9.8900000000000002E-2</v>
      </c>
      <c r="R907" s="1">
        <v>0.1036</v>
      </c>
      <c r="S907" s="1">
        <v>0.1588</v>
      </c>
      <c r="T907" s="1">
        <v>1.66E-2</v>
      </c>
      <c r="U907" s="1">
        <v>1.1000000000000001E-3</v>
      </c>
      <c r="V907" s="1">
        <v>6.1000000000000004E-3</v>
      </c>
      <c r="W907" s="1">
        <v>0.84440000000000004</v>
      </c>
      <c r="X907" s="1">
        <v>0.1036</v>
      </c>
      <c r="Y907" s="1">
        <v>0.1588</v>
      </c>
      <c r="Z907" s="1" t="s">
        <v>1682</v>
      </c>
      <c r="AA907" s="1">
        <v>5.5199999999999999E-2</v>
      </c>
      <c r="AB907" s="1">
        <v>851</v>
      </c>
    </row>
    <row r="908" spans="1:28" x14ac:dyDescent="0.3">
      <c r="A908" s="1">
        <v>907</v>
      </c>
      <c r="B908" s="1" t="s">
        <v>1669</v>
      </c>
      <c r="C908" s="1">
        <v>3.0300000000000001E-2</v>
      </c>
      <c r="D908" s="1">
        <v>1.5E-3</v>
      </c>
      <c r="E908" s="1">
        <v>4.3900000000000002E-2</v>
      </c>
      <c r="F908" s="1">
        <v>0.22989999999999999</v>
      </c>
      <c r="G908" s="1">
        <v>7.6E-3</v>
      </c>
      <c r="H908" s="1">
        <v>2.7E-2</v>
      </c>
      <c r="I908" s="1">
        <v>1.2E-2</v>
      </c>
      <c r="J908" s="1">
        <v>1.23E-2</v>
      </c>
      <c r="K908" s="1">
        <v>5.9499999999999997E-2</v>
      </c>
      <c r="L908" s="1">
        <v>2.3900000000000001E-2</v>
      </c>
      <c r="M908" s="1">
        <v>5.1000000000000004E-3</v>
      </c>
      <c r="N908" s="1">
        <v>5.04E-2</v>
      </c>
      <c r="O908" s="1">
        <v>0.1547</v>
      </c>
      <c r="P908" s="1">
        <v>1.9800000000000002E-2</v>
      </c>
      <c r="Q908" s="1">
        <v>2.8899999999999999E-2</v>
      </c>
      <c r="R908" s="1">
        <v>7.5600000000000001E-2</v>
      </c>
      <c r="S908" s="1">
        <v>0.18260000000000001</v>
      </c>
      <c r="T908" s="1">
        <v>1.78E-2</v>
      </c>
      <c r="U908" s="1">
        <v>4.8999999999999998E-3</v>
      </c>
      <c r="V908" s="1">
        <v>1.2200000000000001E-2</v>
      </c>
      <c r="W908" s="1">
        <v>0.79900000000000004</v>
      </c>
      <c r="X908" s="1">
        <v>0.22989999999999999</v>
      </c>
      <c r="Y908" s="1">
        <v>0.22989999999999999</v>
      </c>
      <c r="Z908" s="1" t="s">
        <v>1669</v>
      </c>
      <c r="AA908" s="1">
        <v>0</v>
      </c>
      <c r="AB908" s="1">
        <v>851</v>
      </c>
    </row>
    <row r="909" spans="1:28" x14ac:dyDescent="0.3">
      <c r="A909" s="1">
        <v>908</v>
      </c>
      <c r="B909" s="1" t="s">
        <v>1680</v>
      </c>
      <c r="C909" s="1">
        <v>6.5600000000000006E-2</v>
      </c>
      <c r="D909" s="1">
        <v>1.67E-2</v>
      </c>
      <c r="E909" s="1">
        <v>4.6199999999999998E-2</v>
      </c>
      <c r="F909" s="1">
        <v>5.74E-2</v>
      </c>
      <c r="G909" s="1">
        <v>3.39E-2</v>
      </c>
      <c r="H909" s="1">
        <v>6.13E-2</v>
      </c>
      <c r="I909" s="1">
        <v>3.1300000000000001E-2</v>
      </c>
      <c r="J909" s="1">
        <v>5.1400000000000001E-2</v>
      </c>
      <c r="K909" s="1">
        <v>5.6000000000000001E-2</v>
      </c>
      <c r="L909" s="1">
        <v>8.1000000000000003E-2</v>
      </c>
      <c r="M909" s="1">
        <v>2.2800000000000001E-2</v>
      </c>
      <c r="N909" s="1">
        <v>4.1000000000000002E-2</v>
      </c>
      <c r="O909" s="1">
        <v>4.2700000000000002E-2</v>
      </c>
      <c r="P909" s="1">
        <v>4.19E-2</v>
      </c>
      <c r="Q909" s="1">
        <v>0.1389</v>
      </c>
      <c r="R909" s="1">
        <v>6.2600000000000003E-2</v>
      </c>
      <c r="S909" s="1">
        <v>5.21E-2</v>
      </c>
      <c r="T909" s="1">
        <v>5.79E-2</v>
      </c>
      <c r="U909" s="1">
        <v>1.1900000000000001E-2</v>
      </c>
      <c r="V909" s="1">
        <v>2.7400000000000001E-2</v>
      </c>
      <c r="W909" s="1">
        <v>0.95720000000000005</v>
      </c>
      <c r="X909" s="1">
        <v>0.1389</v>
      </c>
      <c r="Y909" s="1">
        <v>0.1389</v>
      </c>
      <c r="Z909" s="1" t="s">
        <v>1680</v>
      </c>
      <c r="AA909" s="1">
        <v>0</v>
      </c>
      <c r="AB909" s="1">
        <v>851</v>
      </c>
    </row>
    <row r="910" spans="1:28" x14ac:dyDescent="0.3">
      <c r="A910" s="1">
        <v>909</v>
      </c>
      <c r="B910" s="1" t="s">
        <v>1671</v>
      </c>
      <c r="C910" s="1">
        <v>5.2900000000000003E-2</v>
      </c>
      <c r="D910" s="1">
        <v>1.26E-2</v>
      </c>
      <c r="E910" s="1">
        <v>0.1525</v>
      </c>
      <c r="F910" s="1">
        <v>6.7599999999999993E-2</v>
      </c>
      <c r="G910" s="1">
        <v>2.53E-2</v>
      </c>
      <c r="H910" s="1">
        <v>0.18260000000000001</v>
      </c>
      <c r="I910" s="1">
        <v>1.5299999999999999E-2</v>
      </c>
      <c r="J910" s="1">
        <v>3.3399999999999999E-2</v>
      </c>
      <c r="K910" s="1">
        <v>5.9200000000000003E-2</v>
      </c>
      <c r="L910" s="1">
        <v>5.7599999999999998E-2</v>
      </c>
      <c r="M910" s="1">
        <v>1.66E-2</v>
      </c>
      <c r="N910" s="1">
        <v>4.4400000000000002E-2</v>
      </c>
      <c r="O910" s="1">
        <v>3.3500000000000002E-2</v>
      </c>
      <c r="P910" s="1">
        <v>3.0800000000000001E-2</v>
      </c>
      <c r="Q910" s="1">
        <v>3.5499999999999997E-2</v>
      </c>
      <c r="R910" s="1">
        <v>6.1100000000000002E-2</v>
      </c>
      <c r="S910" s="1">
        <v>4.7800000000000002E-2</v>
      </c>
      <c r="T910" s="1">
        <v>4.1799999999999997E-2</v>
      </c>
      <c r="U910" s="1">
        <v>8.8999999999999999E-3</v>
      </c>
      <c r="V910" s="1">
        <v>2.0500000000000001E-2</v>
      </c>
      <c r="W910" s="1">
        <v>0.9042</v>
      </c>
      <c r="X910" s="1">
        <v>0.18260000000000001</v>
      </c>
      <c r="Y910" s="1">
        <v>0.18260000000000001</v>
      </c>
      <c r="Z910" s="1" t="s">
        <v>1671</v>
      </c>
      <c r="AA910" s="1">
        <v>0</v>
      </c>
      <c r="AB910" s="1">
        <v>851</v>
      </c>
    </row>
    <row r="911" spans="1:28" x14ac:dyDescent="0.3">
      <c r="A911" s="1">
        <v>910</v>
      </c>
      <c r="B911" s="1" t="s">
        <v>1671</v>
      </c>
      <c r="C911" s="1">
        <v>5.0099999999999999E-2</v>
      </c>
      <c r="D911" s="1">
        <v>6.0000000000000001E-3</v>
      </c>
      <c r="E911" s="1">
        <v>7.9399999999999998E-2</v>
      </c>
      <c r="F911" s="1">
        <v>0.121</v>
      </c>
      <c r="G911" s="1">
        <v>1.47E-2</v>
      </c>
      <c r="H911" s="1">
        <v>0.16189999999999999</v>
      </c>
      <c r="I911" s="1">
        <v>2.23E-2</v>
      </c>
      <c r="J911" s="1">
        <v>1.7500000000000002E-2</v>
      </c>
      <c r="K911" s="1">
        <v>6.59E-2</v>
      </c>
      <c r="L911" s="1">
        <v>3.0200000000000001E-2</v>
      </c>
      <c r="M911" s="1">
        <v>7.1999999999999998E-3</v>
      </c>
      <c r="N911" s="1">
        <v>5.04E-2</v>
      </c>
      <c r="O911" s="1">
        <v>0.1421</v>
      </c>
      <c r="P911" s="1">
        <v>4.9200000000000001E-2</v>
      </c>
      <c r="Q911" s="1">
        <v>2.7E-2</v>
      </c>
      <c r="R911" s="1">
        <v>6.7799999999999999E-2</v>
      </c>
      <c r="S911" s="1">
        <v>3.9199999999999999E-2</v>
      </c>
      <c r="T911" s="1">
        <v>3.15E-2</v>
      </c>
      <c r="U911" s="1">
        <v>4.3E-3</v>
      </c>
      <c r="V911" s="1">
        <v>1.2500000000000001E-2</v>
      </c>
      <c r="W911" s="1">
        <v>0.88119999999999998</v>
      </c>
      <c r="X911" s="1">
        <v>0.16189999999999999</v>
      </c>
      <c r="Y911" s="1">
        <v>0.16189999999999999</v>
      </c>
      <c r="Z911" s="1" t="s">
        <v>1671</v>
      </c>
      <c r="AA911" s="1">
        <v>0</v>
      </c>
      <c r="AB911" s="1">
        <v>851</v>
      </c>
    </row>
    <row r="912" spans="1:28" x14ac:dyDescent="0.3">
      <c r="A912" s="1">
        <v>911</v>
      </c>
      <c r="B912" s="1" t="s">
        <v>1675</v>
      </c>
      <c r="C912" s="1">
        <v>1.1900000000000001E-2</v>
      </c>
      <c r="D912" s="1">
        <v>2.0999999999999999E-3</v>
      </c>
      <c r="E912" s="1">
        <v>4.8999999999999998E-3</v>
      </c>
      <c r="F912" s="1">
        <v>6.3E-3</v>
      </c>
      <c r="G912" s="1">
        <v>0.26069999999999999</v>
      </c>
      <c r="H912" s="1">
        <v>7.7999999999999996E-3</v>
      </c>
      <c r="I912" s="1">
        <v>2E-3</v>
      </c>
      <c r="J912" s="1">
        <v>0.20630000000000001</v>
      </c>
      <c r="K912" s="1">
        <v>4.5999999999999999E-3</v>
      </c>
      <c r="L912" s="1">
        <v>0.35580000000000001</v>
      </c>
      <c r="M912" s="1">
        <v>1.9199999999999998E-2</v>
      </c>
      <c r="N912" s="1">
        <v>5.7000000000000002E-3</v>
      </c>
      <c r="O912" s="1">
        <v>7.7999999999999996E-3</v>
      </c>
      <c r="P912" s="1">
        <v>3.3E-3</v>
      </c>
      <c r="Q912" s="1">
        <v>4.1999999999999997E-3</v>
      </c>
      <c r="R912" s="1">
        <v>7.6E-3</v>
      </c>
      <c r="S912" s="1">
        <v>9.2999999999999992E-3</v>
      </c>
      <c r="T912" s="1">
        <v>5.3600000000000002E-2</v>
      </c>
      <c r="U912" s="1">
        <v>1.5E-3</v>
      </c>
      <c r="V912" s="1">
        <v>2.52E-2</v>
      </c>
      <c r="W912" s="1">
        <v>0.59019999999999995</v>
      </c>
      <c r="X912" s="1">
        <v>0.35580000000000001</v>
      </c>
      <c r="Y912" s="1">
        <v>0.35580000000000001</v>
      </c>
      <c r="Z912" s="1" t="s">
        <v>1675</v>
      </c>
      <c r="AA912" s="1">
        <v>0</v>
      </c>
      <c r="AB912" s="1">
        <v>851</v>
      </c>
    </row>
    <row r="913" spans="1:28" x14ac:dyDescent="0.3">
      <c r="A913" s="1">
        <v>912</v>
      </c>
      <c r="B913" s="1" t="s">
        <v>1682</v>
      </c>
      <c r="C913" s="1">
        <v>1.1299999999999999E-2</v>
      </c>
      <c r="D913" s="1">
        <v>2.3999999999999998E-3</v>
      </c>
      <c r="E913" s="1">
        <v>7.9899999999999999E-2</v>
      </c>
      <c r="F913" s="1">
        <v>2.1499999999999998E-2</v>
      </c>
      <c r="G913" s="1">
        <v>6.0000000000000001E-3</v>
      </c>
      <c r="H913" s="1">
        <v>4.3099999999999999E-2</v>
      </c>
      <c r="I913" s="1">
        <v>3.8999999999999998E-3</v>
      </c>
      <c r="J913" s="1">
        <v>1.11E-2</v>
      </c>
      <c r="K913" s="1">
        <v>1.9099999999999999E-2</v>
      </c>
      <c r="L913" s="1">
        <v>1.32E-2</v>
      </c>
      <c r="M913" s="1">
        <v>2.7000000000000001E-3</v>
      </c>
      <c r="N913" s="1">
        <v>8.4099999999999994E-2</v>
      </c>
      <c r="O913" s="1">
        <v>7.1000000000000004E-3</v>
      </c>
      <c r="P913" s="1">
        <v>7.7999999999999996E-3</v>
      </c>
      <c r="Q913" s="1">
        <v>1.4200000000000001E-2</v>
      </c>
      <c r="R913" s="1">
        <v>0.30320000000000003</v>
      </c>
      <c r="S913" s="1">
        <v>0.3518</v>
      </c>
      <c r="T913" s="1">
        <v>1.04E-2</v>
      </c>
      <c r="U913" s="1">
        <v>1.5E-3</v>
      </c>
      <c r="V913" s="1">
        <v>5.5999999999999999E-3</v>
      </c>
      <c r="W913" s="1">
        <v>0.6321</v>
      </c>
      <c r="X913" s="1">
        <v>0.3518</v>
      </c>
      <c r="Y913" s="1">
        <v>0.3518</v>
      </c>
      <c r="Z913" s="1" t="s">
        <v>1682</v>
      </c>
      <c r="AA913" s="1">
        <v>0</v>
      </c>
      <c r="AB913" s="1">
        <v>851</v>
      </c>
    </row>
    <row r="914" spans="1:28" x14ac:dyDescent="0.3">
      <c r="A914" s="1">
        <v>913</v>
      </c>
      <c r="B914" s="1" t="s">
        <v>1678</v>
      </c>
      <c r="C914" s="1">
        <v>4.8899999999999999E-2</v>
      </c>
      <c r="D914" s="1">
        <v>1.5E-3</v>
      </c>
      <c r="E914" s="1">
        <v>0.30320000000000003</v>
      </c>
      <c r="F914" s="1">
        <v>0.27089999999999997</v>
      </c>
      <c r="G914" s="1">
        <v>3.2000000000000002E-3</v>
      </c>
      <c r="H914" s="1">
        <v>8.2000000000000007E-3</v>
      </c>
      <c r="I914" s="1">
        <v>2.2000000000000001E-3</v>
      </c>
      <c r="J914" s="1">
        <v>5.3E-3</v>
      </c>
      <c r="K914" s="1">
        <v>0.14130000000000001</v>
      </c>
      <c r="L914" s="1">
        <v>1.9400000000000001E-2</v>
      </c>
      <c r="M914" s="1">
        <v>3.5000000000000001E-3</v>
      </c>
      <c r="N914" s="1">
        <v>4.0099999999999997E-2</v>
      </c>
      <c r="O914" s="1">
        <v>4.3400000000000001E-2</v>
      </c>
      <c r="P914" s="1">
        <v>2.1499999999999998E-2</v>
      </c>
      <c r="Q914" s="1">
        <v>2.35E-2</v>
      </c>
      <c r="R914" s="1">
        <v>2.3099999999999999E-2</v>
      </c>
      <c r="S914" s="1">
        <v>1.5299999999999999E-2</v>
      </c>
      <c r="T914" s="1">
        <v>1.9300000000000001E-2</v>
      </c>
      <c r="U914" s="1">
        <v>1.1000000000000001E-3</v>
      </c>
      <c r="V914" s="1">
        <v>5.1000000000000004E-3</v>
      </c>
      <c r="W914" s="1">
        <v>0.68169999999999997</v>
      </c>
      <c r="X914" s="1">
        <v>4.3400000000000001E-2</v>
      </c>
      <c r="Y914" s="1">
        <v>0.30320000000000003</v>
      </c>
      <c r="Z914" s="1" t="s">
        <v>1668</v>
      </c>
      <c r="AA914" s="1">
        <v>0.25979999999999998</v>
      </c>
      <c r="AB914" s="1">
        <v>851</v>
      </c>
    </row>
    <row r="915" spans="1:28" x14ac:dyDescent="0.3">
      <c r="A915" s="1">
        <v>914</v>
      </c>
      <c r="B915" s="1" t="s">
        <v>1666</v>
      </c>
      <c r="C915" s="1">
        <v>6.4000000000000001E-2</v>
      </c>
      <c r="D915" s="1">
        <v>1.5E-3</v>
      </c>
      <c r="E915" s="1">
        <v>0.18029999999999999</v>
      </c>
      <c r="F915" s="1">
        <v>0.1852</v>
      </c>
      <c r="G915" s="1">
        <v>3.3500000000000002E-2</v>
      </c>
      <c r="H915" s="1">
        <v>2.7400000000000001E-2</v>
      </c>
      <c r="I915" s="1">
        <v>2.0199999999999999E-2</v>
      </c>
      <c r="J915" s="1">
        <v>9.9000000000000008E-3</v>
      </c>
      <c r="K915" s="1">
        <v>0.1026</v>
      </c>
      <c r="L915" s="1">
        <v>3.5999999999999997E-2</v>
      </c>
      <c r="M915" s="1">
        <v>1.5100000000000001E-2</v>
      </c>
      <c r="N915" s="1">
        <v>5.62E-2</v>
      </c>
      <c r="O915" s="1">
        <v>4.4999999999999997E-3</v>
      </c>
      <c r="P915" s="1">
        <v>3.73E-2</v>
      </c>
      <c r="Q915" s="1">
        <v>4.9500000000000002E-2</v>
      </c>
      <c r="R915" s="1">
        <v>3.32E-2</v>
      </c>
      <c r="S915" s="1">
        <v>1.77E-2</v>
      </c>
      <c r="T915" s="1">
        <v>2.8000000000000001E-2</v>
      </c>
      <c r="U915" s="1">
        <v>5.0000000000000001E-3</v>
      </c>
      <c r="V915" s="1">
        <v>9.2799999999999994E-2</v>
      </c>
      <c r="W915" s="1">
        <v>0.85109999999999997</v>
      </c>
      <c r="X915" s="1">
        <v>6.4000000000000001E-2</v>
      </c>
      <c r="Y915" s="1">
        <v>0.1852</v>
      </c>
      <c r="Z915" s="1" t="s">
        <v>1669</v>
      </c>
      <c r="AA915" s="1">
        <v>0.1212</v>
      </c>
      <c r="AB915" s="1">
        <v>851</v>
      </c>
    </row>
    <row r="916" spans="1:28" x14ac:dyDescent="0.3">
      <c r="A916" s="1">
        <v>915</v>
      </c>
      <c r="B916" s="1" t="s">
        <v>1668</v>
      </c>
      <c r="C916" s="1">
        <v>4.4299999999999999E-2</v>
      </c>
      <c r="D916" s="1">
        <v>1.4E-3</v>
      </c>
      <c r="E916" s="1">
        <v>0.22839999999999999</v>
      </c>
      <c r="F916" s="1">
        <v>0.3211</v>
      </c>
      <c r="G916" s="1">
        <v>1.4200000000000001E-2</v>
      </c>
      <c r="H916" s="1">
        <v>9.1000000000000004E-3</v>
      </c>
      <c r="I916" s="1">
        <v>6.0000000000000001E-3</v>
      </c>
      <c r="J916" s="1">
        <v>9.7999999999999997E-3</v>
      </c>
      <c r="K916" s="1">
        <v>3.1E-2</v>
      </c>
      <c r="L916" s="1">
        <v>1.43E-2</v>
      </c>
      <c r="M916" s="1">
        <v>3.7100000000000001E-2</v>
      </c>
      <c r="N916" s="1">
        <v>1.9E-2</v>
      </c>
      <c r="O916" s="1">
        <v>4.1999999999999997E-3</v>
      </c>
      <c r="P916" s="1">
        <v>0.1356</v>
      </c>
      <c r="Q916" s="1">
        <v>3.0099999999999998E-2</v>
      </c>
      <c r="R916" s="1">
        <v>1.1299999999999999E-2</v>
      </c>
      <c r="S916" s="1">
        <v>4.5400000000000003E-2</v>
      </c>
      <c r="T916" s="1">
        <v>9.7000000000000003E-3</v>
      </c>
      <c r="U916" s="1">
        <v>1E-3</v>
      </c>
      <c r="V916" s="1">
        <v>2.7E-2</v>
      </c>
      <c r="W916" s="1">
        <v>0.71240000000000003</v>
      </c>
      <c r="X916" s="1">
        <v>0.22839999999999999</v>
      </c>
      <c r="Y916" s="1">
        <v>0.3211</v>
      </c>
      <c r="Z916" s="1" t="s">
        <v>1669</v>
      </c>
      <c r="AA916" s="1">
        <v>9.2799999999999994E-2</v>
      </c>
      <c r="AB916" s="1">
        <v>851</v>
      </c>
    </row>
    <row r="917" spans="1:28" x14ac:dyDescent="0.3">
      <c r="A917" s="1">
        <v>916</v>
      </c>
      <c r="B917" s="1" t="s">
        <v>1674</v>
      </c>
      <c r="C917" s="1">
        <v>9.0300000000000005E-2</v>
      </c>
      <c r="D917" s="1">
        <v>3.0999999999999999E-3</v>
      </c>
      <c r="E917" s="1">
        <v>4.4000000000000003E-3</v>
      </c>
      <c r="F917" s="1">
        <v>2.2200000000000001E-2</v>
      </c>
      <c r="G917" s="1">
        <v>6.0000000000000001E-3</v>
      </c>
      <c r="H917" s="1">
        <v>5.5999999999999999E-3</v>
      </c>
      <c r="I917" s="1">
        <v>2.2000000000000001E-3</v>
      </c>
      <c r="J917" s="1">
        <v>4.5400000000000003E-2</v>
      </c>
      <c r="K917" s="1">
        <v>0.32800000000000001</v>
      </c>
      <c r="L917" s="1">
        <v>0.24829999999999999</v>
      </c>
      <c r="M917" s="1">
        <v>5.2900000000000003E-2</v>
      </c>
      <c r="N917" s="1">
        <v>8.9999999999999993E-3</v>
      </c>
      <c r="O917" s="1">
        <v>4.8999999999999998E-3</v>
      </c>
      <c r="P917" s="1">
        <v>3.8199999999999998E-2</v>
      </c>
      <c r="Q917" s="1">
        <v>7.3499999999999996E-2</v>
      </c>
      <c r="R917" s="1">
        <v>1.6500000000000001E-2</v>
      </c>
      <c r="S917" s="1">
        <v>2.3099999999999999E-2</v>
      </c>
      <c r="T917" s="1">
        <v>1.8800000000000001E-2</v>
      </c>
      <c r="U917" s="1">
        <v>1.1000000000000001E-3</v>
      </c>
      <c r="V917" s="1">
        <v>6.4999999999999997E-3</v>
      </c>
      <c r="W917" s="1">
        <v>0.69399999999999995</v>
      </c>
      <c r="X917" s="1">
        <v>0.32800000000000001</v>
      </c>
      <c r="Y917" s="1">
        <v>0.32800000000000001</v>
      </c>
      <c r="Z917" s="1" t="s">
        <v>1674</v>
      </c>
      <c r="AA917" s="1">
        <v>0</v>
      </c>
      <c r="AB917" s="1">
        <v>851</v>
      </c>
    </row>
    <row r="918" spans="1:28" x14ac:dyDescent="0.3">
      <c r="A918" s="1">
        <v>917</v>
      </c>
      <c r="B918" s="1" t="s">
        <v>1669</v>
      </c>
      <c r="C918" s="1">
        <v>0.26540000000000002</v>
      </c>
      <c r="D918" s="1">
        <v>1.6000000000000001E-3</v>
      </c>
      <c r="E918" s="1">
        <v>3.2899999999999999E-2</v>
      </c>
      <c r="F918" s="1">
        <v>0.1396</v>
      </c>
      <c r="G918" s="1">
        <v>1.0999999999999999E-2</v>
      </c>
      <c r="H918" s="1">
        <v>3.8199999999999998E-2</v>
      </c>
      <c r="I918" s="1">
        <v>1.7999999999999999E-2</v>
      </c>
      <c r="J918" s="1">
        <v>1.4800000000000001E-2</v>
      </c>
      <c r="K918" s="1">
        <v>9.6000000000000002E-2</v>
      </c>
      <c r="L918" s="1">
        <v>2.92E-2</v>
      </c>
      <c r="M918" s="1">
        <v>1.55E-2</v>
      </c>
      <c r="N918" s="1">
        <v>4.8399999999999999E-2</v>
      </c>
      <c r="O918" s="1">
        <v>9.4000000000000004E-3</v>
      </c>
      <c r="P918" s="1">
        <v>0.04</v>
      </c>
      <c r="Q918" s="1">
        <v>3.2599999999999997E-2</v>
      </c>
      <c r="R918" s="1">
        <v>0.1109</v>
      </c>
      <c r="S918" s="1">
        <v>4.3700000000000003E-2</v>
      </c>
      <c r="T918" s="1">
        <v>3.8800000000000001E-2</v>
      </c>
      <c r="U918" s="1">
        <v>4.1000000000000003E-3</v>
      </c>
      <c r="V918" s="1">
        <v>9.7999999999999997E-3</v>
      </c>
      <c r="W918" s="1">
        <v>0.82010000000000005</v>
      </c>
      <c r="X918" s="1">
        <v>0.1396</v>
      </c>
      <c r="Y918" s="1">
        <v>0.26540000000000002</v>
      </c>
      <c r="Z918" s="1" t="s">
        <v>1666</v>
      </c>
      <c r="AA918" s="1">
        <v>0.12590000000000001</v>
      </c>
      <c r="AB918" s="1">
        <v>851</v>
      </c>
    </row>
    <row r="919" spans="1:28" x14ac:dyDescent="0.3">
      <c r="A919" s="1">
        <v>918</v>
      </c>
      <c r="B919" s="1" t="s">
        <v>1671</v>
      </c>
      <c r="C919" s="1">
        <v>1.9699999999999999E-2</v>
      </c>
      <c r="D919" s="1">
        <v>1.5E-3</v>
      </c>
      <c r="E919" s="1">
        <v>6.2300000000000001E-2</v>
      </c>
      <c r="F919" s="1">
        <v>1.7500000000000002E-2</v>
      </c>
      <c r="G919" s="1">
        <v>3.0000000000000001E-3</v>
      </c>
      <c r="H919" s="1">
        <v>0.58889999999999998</v>
      </c>
      <c r="I919" s="1">
        <v>2.6499999999999999E-2</v>
      </c>
      <c r="J919" s="1">
        <v>1.2500000000000001E-2</v>
      </c>
      <c r="K919" s="1">
        <v>4.53E-2</v>
      </c>
      <c r="L919" s="1">
        <v>6.4999999999999997E-3</v>
      </c>
      <c r="M919" s="1">
        <v>1.8E-3</v>
      </c>
      <c r="N919" s="1">
        <v>2.5000000000000001E-2</v>
      </c>
      <c r="O919" s="1">
        <v>4.1000000000000003E-3</v>
      </c>
      <c r="P919" s="1">
        <v>2.64E-2</v>
      </c>
      <c r="Q919" s="1">
        <v>9.7199999999999995E-2</v>
      </c>
      <c r="R919" s="1">
        <v>4.41E-2</v>
      </c>
      <c r="S919" s="1">
        <v>6.6E-3</v>
      </c>
      <c r="T919" s="1">
        <v>7.7999999999999996E-3</v>
      </c>
      <c r="U919" s="1">
        <v>1E-3</v>
      </c>
      <c r="V919" s="1">
        <v>2.3999999999999998E-3</v>
      </c>
      <c r="W919" s="1">
        <v>0.55500000000000005</v>
      </c>
      <c r="X919" s="1">
        <v>0.58889999999999998</v>
      </c>
      <c r="Y919" s="1">
        <v>0.58889999999999998</v>
      </c>
      <c r="Z919" s="1" t="s">
        <v>1671</v>
      </c>
      <c r="AA919" s="1">
        <v>0</v>
      </c>
      <c r="AB919" s="1">
        <v>851</v>
      </c>
    </row>
    <row r="920" spans="1:28" x14ac:dyDescent="0.3">
      <c r="A920" s="1">
        <v>919</v>
      </c>
      <c r="B920" s="1" t="s">
        <v>1670</v>
      </c>
      <c r="C920" s="1">
        <v>6.1999999999999998E-3</v>
      </c>
      <c r="D920" s="1">
        <v>1.6000000000000001E-3</v>
      </c>
      <c r="E920" s="1">
        <v>4.1000000000000003E-3</v>
      </c>
      <c r="F920" s="1">
        <v>4.8999999999999998E-3</v>
      </c>
      <c r="G920" s="1">
        <v>0.86970000000000003</v>
      </c>
      <c r="H920" s="1">
        <v>5.7000000000000002E-3</v>
      </c>
      <c r="I920" s="1">
        <v>2.7000000000000001E-3</v>
      </c>
      <c r="J920" s="1">
        <v>1.21E-2</v>
      </c>
      <c r="K920" s="1">
        <v>4.5999999999999999E-3</v>
      </c>
      <c r="L920" s="1">
        <v>2.4500000000000001E-2</v>
      </c>
      <c r="M920" s="1">
        <v>1.17E-2</v>
      </c>
      <c r="N920" s="1">
        <v>3.5999999999999999E-3</v>
      </c>
      <c r="O920" s="1">
        <v>3.8E-3</v>
      </c>
      <c r="P920" s="1">
        <v>3.3E-3</v>
      </c>
      <c r="Q920" s="1">
        <v>4.4000000000000003E-3</v>
      </c>
      <c r="R920" s="1">
        <v>5.4999999999999997E-3</v>
      </c>
      <c r="S920" s="1">
        <v>4.7000000000000002E-3</v>
      </c>
      <c r="T920" s="1">
        <v>5.1999999999999998E-3</v>
      </c>
      <c r="U920" s="1">
        <v>1.6999999999999999E-3</v>
      </c>
      <c r="V920" s="1">
        <v>1.9800000000000002E-2</v>
      </c>
      <c r="W920" s="1">
        <v>0.2447</v>
      </c>
      <c r="X920" s="1">
        <v>0.86970000000000003</v>
      </c>
      <c r="Y920" s="1">
        <v>0.86970000000000003</v>
      </c>
      <c r="Z920" s="1" t="s">
        <v>1670</v>
      </c>
      <c r="AA920" s="1">
        <v>0</v>
      </c>
      <c r="AB920" s="1">
        <v>851</v>
      </c>
    </row>
    <row r="921" spans="1:28" x14ac:dyDescent="0.3">
      <c r="A921" s="1">
        <v>920</v>
      </c>
      <c r="B921" s="1" t="s">
        <v>1673</v>
      </c>
      <c r="C921" s="1">
        <v>1.23E-2</v>
      </c>
      <c r="D921" s="1">
        <v>1.5E-3</v>
      </c>
      <c r="E921" s="1">
        <v>3.5000000000000001E-3</v>
      </c>
      <c r="F921" s="1">
        <v>4.1999999999999997E-3</v>
      </c>
      <c r="G921" s="1">
        <v>5.7000000000000002E-3</v>
      </c>
      <c r="H921" s="1">
        <v>5.0000000000000001E-3</v>
      </c>
      <c r="I921" s="1">
        <v>1.6000000000000001E-3</v>
      </c>
      <c r="J921" s="1">
        <v>0.72970000000000002</v>
      </c>
      <c r="K921" s="1">
        <v>4.0000000000000001E-3</v>
      </c>
      <c r="L921" s="1">
        <v>3.1899999999999998E-2</v>
      </c>
      <c r="M921" s="1">
        <v>8.8000000000000005E-3</v>
      </c>
      <c r="N921" s="1">
        <v>2.8999999999999998E-3</v>
      </c>
      <c r="O921" s="1">
        <v>3.5000000000000001E-3</v>
      </c>
      <c r="P921" s="1">
        <v>2.8E-3</v>
      </c>
      <c r="Q921" s="1">
        <v>3.5000000000000001E-3</v>
      </c>
      <c r="R921" s="1">
        <v>4.7999999999999996E-3</v>
      </c>
      <c r="S921" s="1">
        <v>1.44E-2</v>
      </c>
      <c r="T921" s="1">
        <v>0.15640000000000001</v>
      </c>
      <c r="U921" s="1">
        <v>1E-3</v>
      </c>
      <c r="V921" s="1">
        <v>2.3999999999999998E-3</v>
      </c>
      <c r="W921" s="1">
        <v>0.34989999999999999</v>
      </c>
      <c r="X921" s="1">
        <v>0.72970000000000002</v>
      </c>
      <c r="Y921" s="1">
        <v>0.72970000000000002</v>
      </c>
      <c r="Z921" s="1" t="s">
        <v>1673</v>
      </c>
      <c r="AA921" s="1">
        <v>0</v>
      </c>
      <c r="AB921" s="1">
        <v>851</v>
      </c>
    </row>
    <row r="922" spans="1:28" x14ac:dyDescent="0.3">
      <c r="A922" s="1">
        <v>921</v>
      </c>
      <c r="B922" s="1" t="s">
        <v>1680</v>
      </c>
      <c r="C922" s="1">
        <v>0.2492</v>
      </c>
      <c r="D922" s="1">
        <v>1.5E-3</v>
      </c>
      <c r="E922" s="1">
        <v>7.3000000000000001E-3</v>
      </c>
      <c r="F922" s="1">
        <v>5.2499999999999998E-2</v>
      </c>
      <c r="G922" s="1">
        <v>2.8999999999999998E-3</v>
      </c>
      <c r="H922" s="1">
        <v>2.4899999999999999E-2</v>
      </c>
      <c r="I922" s="1">
        <v>2.5700000000000001E-2</v>
      </c>
      <c r="J922" s="1">
        <v>3.8999999999999998E-3</v>
      </c>
      <c r="K922" s="1">
        <v>0.104</v>
      </c>
      <c r="L922" s="1">
        <v>7.0000000000000001E-3</v>
      </c>
      <c r="M922" s="1">
        <v>5.4999999999999997E-3</v>
      </c>
      <c r="N922" s="1">
        <v>0.31640000000000001</v>
      </c>
      <c r="O922" s="1">
        <v>3.8E-3</v>
      </c>
      <c r="P922" s="1">
        <v>7.5800000000000006E-2</v>
      </c>
      <c r="Q922" s="1">
        <v>5.3800000000000001E-2</v>
      </c>
      <c r="R922" s="1">
        <v>4.8899999999999999E-2</v>
      </c>
      <c r="S922" s="1">
        <v>6.8999999999999999E-3</v>
      </c>
      <c r="T922" s="1">
        <v>5.0000000000000001E-3</v>
      </c>
      <c r="U922" s="1">
        <v>1E-3</v>
      </c>
      <c r="V922" s="1">
        <v>4.1000000000000003E-3</v>
      </c>
      <c r="W922" s="1">
        <v>0.68279999999999996</v>
      </c>
      <c r="X922" s="1">
        <v>5.3800000000000001E-2</v>
      </c>
      <c r="Y922" s="1">
        <v>0.31640000000000001</v>
      </c>
      <c r="Z922" s="1" t="s">
        <v>1677</v>
      </c>
      <c r="AA922" s="1">
        <v>0.2626</v>
      </c>
      <c r="AB922" s="1">
        <v>851</v>
      </c>
    </row>
    <row r="923" spans="1:28" x14ac:dyDescent="0.3">
      <c r="A923" s="1">
        <v>922</v>
      </c>
      <c r="B923" s="1" t="s">
        <v>1680</v>
      </c>
      <c r="C923" s="1">
        <v>1.06E-2</v>
      </c>
      <c r="D923" s="1">
        <v>1.4E-3</v>
      </c>
      <c r="E923" s="1">
        <v>3.8999999999999998E-3</v>
      </c>
      <c r="F923" s="1">
        <v>4.8999999999999998E-3</v>
      </c>
      <c r="G923" s="1">
        <v>2.8E-3</v>
      </c>
      <c r="H923" s="1">
        <v>5.1999999999999998E-3</v>
      </c>
      <c r="I923" s="1">
        <v>9.4999999999999998E-3</v>
      </c>
      <c r="J923" s="1">
        <v>3.7000000000000002E-3</v>
      </c>
      <c r="K923" s="1">
        <v>1.26E-2</v>
      </c>
      <c r="L923" s="1">
        <v>6.4999999999999997E-3</v>
      </c>
      <c r="M923" s="1">
        <v>1.8E-3</v>
      </c>
      <c r="N923" s="1">
        <v>3.3999999999999998E-3</v>
      </c>
      <c r="O923" s="1">
        <v>3.5999999999999999E-3</v>
      </c>
      <c r="P923" s="1">
        <v>3.5000000000000001E-3</v>
      </c>
      <c r="Q923" s="1">
        <v>0.9012</v>
      </c>
      <c r="R923" s="1">
        <v>7.7000000000000002E-3</v>
      </c>
      <c r="S923" s="1">
        <v>4.4000000000000003E-3</v>
      </c>
      <c r="T923" s="1">
        <v>4.7000000000000002E-3</v>
      </c>
      <c r="U923" s="1">
        <v>1E-3</v>
      </c>
      <c r="V923" s="1">
        <v>7.9000000000000008E-3</v>
      </c>
      <c r="W923" s="1">
        <v>0.1991</v>
      </c>
      <c r="X923" s="1">
        <v>0.9012</v>
      </c>
      <c r="Y923" s="1">
        <v>0.9012</v>
      </c>
      <c r="Z923" s="1" t="s">
        <v>1680</v>
      </c>
      <c r="AA923" s="1">
        <v>0</v>
      </c>
      <c r="AB923" s="1">
        <v>851</v>
      </c>
    </row>
    <row r="924" spans="1:28" x14ac:dyDescent="0.3">
      <c r="A924" s="1">
        <v>923</v>
      </c>
      <c r="B924" s="1" t="s">
        <v>1679</v>
      </c>
      <c r="C924" s="1">
        <v>1.18E-2</v>
      </c>
      <c r="D924" s="1">
        <v>1.4E-3</v>
      </c>
      <c r="E924" s="1">
        <v>5.7999999999999996E-3</v>
      </c>
      <c r="F924" s="1">
        <v>1.01E-2</v>
      </c>
      <c r="G924" s="1">
        <v>2.8E-3</v>
      </c>
      <c r="H924" s="1">
        <v>5.1999999999999998E-3</v>
      </c>
      <c r="I924" s="1">
        <v>1.9E-3</v>
      </c>
      <c r="J924" s="1">
        <v>3.7000000000000002E-3</v>
      </c>
      <c r="K924" s="1">
        <v>4.1999999999999997E-3</v>
      </c>
      <c r="L924" s="1">
        <v>6.4999999999999997E-3</v>
      </c>
      <c r="M924" s="1">
        <v>1.6999999999999999E-3</v>
      </c>
      <c r="N924" s="1">
        <v>6.7000000000000002E-3</v>
      </c>
      <c r="O924" s="1">
        <v>3.5999999999999999E-3</v>
      </c>
      <c r="P924" s="1">
        <v>0.87290000000000001</v>
      </c>
      <c r="Q924" s="1">
        <v>3.8E-3</v>
      </c>
      <c r="R924" s="1">
        <v>4.2999999999999997E-2</v>
      </c>
      <c r="S924" s="1">
        <v>4.1999999999999997E-3</v>
      </c>
      <c r="T924" s="1">
        <v>4.5999999999999999E-3</v>
      </c>
      <c r="U924" s="1">
        <v>1E-3</v>
      </c>
      <c r="V924" s="1">
        <v>4.8999999999999998E-3</v>
      </c>
      <c r="W924" s="1">
        <v>0.23080000000000001</v>
      </c>
      <c r="X924" s="1">
        <v>0.87290000000000001</v>
      </c>
      <c r="Y924" s="1">
        <v>0.87290000000000001</v>
      </c>
      <c r="Z924" s="1" t="s">
        <v>1679</v>
      </c>
      <c r="AA924" s="1">
        <v>0</v>
      </c>
      <c r="AB924" s="1">
        <v>851</v>
      </c>
    </row>
    <row r="925" spans="1:28" x14ac:dyDescent="0.3">
      <c r="A925" s="1">
        <v>924</v>
      </c>
      <c r="B925" s="1" t="s">
        <v>1675</v>
      </c>
      <c r="C925" s="1">
        <v>5.7000000000000002E-3</v>
      </c>
      <c r="D925" s="1">
        <v>1.5E-3</v>
      </c>
      <c r="E925" s="1">
        <v>3.5999999999999999E-3</v>
      </c>
      <c r="F925" s="1">
        <v>4.3E-3</v>
      </c>
      <c r="G925" s="1">
        <v>1.3899999999999999E-2</v>
      </c>
      <c r="H925" s="1">
        <v>5.1000000000000004E-3</v>
      </c>
      <c r="I925" s="1">
        <v>1.6000000000000001E-3</v>
      </c>
      <c r="J925" s="1">
        <v>7.2499999999999995E-2</v>
      </c>
      <c r="K925" s="1">
        <v>6.6E-3</v>
      </c>
      <c r="L925" s="1">
        <v>0.8387</v>
      </c>
      <c r="M925" s="1">
        <v>1.03E-2</v>
      </c>
      <c r="N925" s="1">
        <v>3.0000000000000001E-3</v>
      </c>
      <c r="O925" s="1">
        <v>3.5999999999999999E-3</v>
      </c>
      <c r="P925" s="1">
        <v>2.8999999999999998E-3</v>
      </c>
      <c r="Q925" s="1">
        <v>3.5999999999999999E-3</v>
      </c>
      <c r="R925" s="1">
        <v>4.7999999999999996E-3</v>
      </c>
      <c r="S925" s="1">
        <v>4.1999999999999997E-3</v>
      </c>
      <c r="T925" s="1">
        <v>6.7000000000000002E-3</v>
      </c>
      <c r="U925" s="1">
        <v>1.1000000000000001E-3</v>
      </c>
      <c r="V925" s="1">
        <v>6.1000000000000004E-3</v>
      </c>
      <c r="W925" s="1">
        <v>0.26500000000000001</v>
      </c>
      <c r="X925" s="1">
        <v>0.8387</v>
      </c>
      <c r="Y925" s="1">
        <v>0.8387</v>
      </c>
      <c r="Z925" s="1" t="s">
        <v>1675</v>
      </c>
      <c r="AA925" s="1">
        <v>0</v>
      </c>
      <c r="AB925" s="1">
        <v>851</v>
      </c>
    </row>
    <row r="926" spans="1:28" x14ac:dyDescent="0.3">
      <c r="A926" s="1">
        <v>925</v>
      </c>
      <c r="B926" s="1" t="s">
        <v>1683</v>
      </c>
      <c r="C926" s="1">
        <v>5.5999999999999999E-3</v>
      </c>
      <c r="D926" s="1">
        <v>1.5E-3</v>
      </c>
      <c r="E926" s="1">
        <v>3.8E-3</v>
      </c>
      <c r="F926" s="1">
        <v>4.4999999999999997E-3</v>
      </c>
      <c r="G926" s="1">
        <v>2.8999999999999998E-3</v>
      </c>
      <c r="H926" s="1">
        <v>6.7000000000000002E-3</v>
      </c>
      <c r="I926" s="1">
        <v>1.9E-3</v>
      </c>
      <c r="J926" s="1">
        <v>1.38E-2</v>
      </c>
      <c r="K926" s="1">
        <v>4.1999999999999997E-3</v>
      </c>
      <c r="L926" s="1">
        <v>8.2000000000000007E-3</v>
      </c>
      <c r="M926" s="1">
        <v>7.3000000000000001E-3</v>
      </c>
      <c r="N926" s="1">
        <v>1.8599999999999998E-2</v>
      </c>
      <c r="O926" s="1">
        <v>3.5999999999999999E-3</v>
      </c>
      <c r="P926" s="1">
        <v>3.2000000000000002E-3</v>
      </c>
      <c r="Q926" s="1">
        <v>3.8E-3</v>
      </c>
      <c r="R926" s="1">
        <v>1.12E-2</v>
      </c>
      <c r="S926" s="1">
        <v>4.6600000000000003E-2</v>
      </c>
      <c r="T926" s="1">
        <v>0.84930000000000005</v>
      </c>
      <c r="U926" s="1">
        <v>1E-3</v>
      </c>
      <c r="V926" s="1">
        <v>2.3999999999999998E-3</v>
      </c>
      <c r="W926" s="1">
        <v>0.26400000000000001</v>
      </c>
      <c r="X926" s="1">
        <v>0.84930000000000005</v>
      </c>
      <c r="Y926" s="1">
        <v>0.84930000000000005</v>
      </c>
      <c r="Z926" s="1" t="s">
        <v>1683</v>
      </c>
      <c r="AA926" s="1">
        <v>0</v>
      </c>
      <c r="AB926" s="1">
        <v>851</v>
      </c>
    </row>
    <row r="927" spans="1:28" x14ac:dyDescent="0.3">
      <c r="A927" s="1">
        <v>926</v>
      </c>
      <c r="B927" s="1" t="s">
        <v>1669</v>
      </c>
      <c r="C927" s="1">
        <v>1.4999999999999999E-2</v>
      </c>
      <c r="D927" s="1">
        <v>1.4E-3</v>
      </c>
      <c r="E927" s="1">
        <v>2.41E-2</v>
      </c>
      <c r="F927" s="1">
        <v>0.80289999999999995</v>
      </c>
      <c r="G927" s="1">
        <v>7.4999999999999997E-3</v>
      </c>
      <c r="H927" s="1">
        <v>7.9000000000000008E-3</v>
      </c>
      <c r="I927" s="1">
        <v>2E-3</v>
      </c>
      <c r="J927" s="1">
        <v>9.4000000000000004E-3</v>
      </c>
      <c r="K927" s="1">
        <v>6.8999999999999999E-3</v>
      </c>
      <c r="L927" s="1">
        <v>9.4999999999999998E-3</v>
      </c>
      <c r="M927" s="1">
        <v>1.9E-3</v>
      </c>
      <c r="N927" s="1">
        <v>1.06E-2</v>
      </c>
      <c r="O927" s="1">
        <v>4.1999999999999997E-3</v>
      </c>
      <c r="P927" s="1">
        <v>3.3700000000000001E-2</v>
      </c>
      <c r="Q927" s="1">
        <v>5.1000000000000004E-3</v>
      </c>
      <c r="R927" s="1">
        <v>1.83E-2</v>
      </c>
      <c r="S927" s="1">
        <v>1.1599999999999999E-2</v>
      </c>
      <c r="T927" s="1">
        <v>2.24E-2</v>
      </c>
      <c r="U927" s="1">
        <v>1E-3</v>
      </c>
      <c r="V927" s="1">
        <v>4.5999999999999999E-3</v>
      </c>
      <c r="W927" s="1">
        <v>0.33860000000000001</v>
      </c>
      <c r="X927" s="1">
        <v>0.80289999999999995</v>
      </c>
      <c r="Y927" s="1">
        <v>0.80289999999999995</v>
      </c>
      <c r="Z927" s="1" t="s">
        <v>1669</v>
      </c>
      <c r="AA927" s="1">
        <v>0</v>
      </c>
      <c r="AB927" s="1">
        <v>851</v>
      </c>
    </row>
    <row r="928" spans="1:28" x14ac:dyDescent="0.3">
      <c r="A928" s="1">
        <v>927</v>
      </c>
      <c r="B928" s="1" t="s">
        <v>1682</v>
      </c>
      <c r="C928" s="1">
        <v>1.18E-2</v>
      </c>
      <c r="D928" s="1">
        <v>1.6000000000000001E-3</v>
      </c>
      <c r="E928" s="1">
        <v>4.1000000000000003E-3</v>
      </c>
      <c r="F928" s="1">
        <v>4.7000000000000002E-3</v>
      </c>
      <c r="G928" s="1">
        <v>2.8999999999999998E-3</v>
      </c>
      <c r="H928" s="1">
        <v>5.4999999999999997E-3</v>
      </c>
      <c r="I928" s="1">
        <v>1.8E-3</v>
      </c>
      <c r="J928" s="1">
        <v>6.7999999999999996E-3</v>
      </c>
      <c r="K928" s="1">
        <v>1.4200000000000001E-2</v>
      </c>
      <c r="L928" s="1">
        <v>6.6E-3</v>
      </c>
      <c r="M928" s="1">
        <v>1.8E-3</v>
      </c>
      <c r="N928" s="1">
        <v>3.2099999999999997E-2</v>
      </c>
      <c r="O928" s="1">
        <v>3.8E-3</v>
      </c>
      <c r="P928" s="1">
        <v>3.0999999999999999E-3</v>
      </c>
      <c r="Q928" s="1">
        <v>3.8E-3</v>
      </c>
      <c r="R928" s="1">
        <v>1.9400000000000001E-2</v>
      </c>
      <c r="S928" s="1">
        <v>0.84730000000000005</v>
      </c>
      <c r="T928" s="1">
        <v>2.53E-2</v>
      </c>
      <c r="U928" s="1">
        <v>1E-3</v>
      </c>
      <c r="V928" s="1">
        <v>2.3999999999999998E-3</v>
      </c>
      <c r="W928" s="1">
        <v>0.26979999999999998</v>
      </c>
      <c r="X928" s="1">
        <v>0.84730000000000005</v>
      </c>
      <c r="Y928" s="1">
        <v>0.84730000000000005</v>
      </c>
      <c r="Z928" s="1" t="s">
        <v>1682</v>
      </c>
      <c r="AA928" s="1">
        <v>0</v>
      </c>
      <c r="AB928" s="1">
        <v>851</v>
      </c>
    </row>
    <row r="929" spans="1:28" x14ac:dyDescent="0.3">
      <c r="A929" s="1">
        <v>928</v>
      </c>
      <c r="B929" s="1" t="s">
        <v>1680</v>
      </c>
      <c r="C929" s="1">
        <v>1.44E-2</v>
      </c>
      <c r="D929" s="1">
        <v>1.5E-3</v>
      </c>
      <c r="E929" s="1">
        <v>6.8999999999999999E-3</v>
      </c>
      <c r="F929" s="1">
        <v>6.1000000000000004E-3</v>
      </c>
      <c r="G929" s="1">
        <v>3.0000000000000001E-3</v>
      </c>
      <c r="H929" s="1">
        <v>2.3400000000000001E-2</v>
      </c>
      <c r="I929" s="1">
        <v>5.0000000000000001E-3</v>
      </c>
      <c r="J929" s="1">
        <v>4.0000000000000001E-3</v>
      </c>
      <c r="K929" s="1">
        <v>8.2000000000000007E-3</v>
      </c>
      <c r="L929" s="1">
        <v>7.1000000000000004E-3</v>
      </c>
      <c r="M929" s="1">
        <v>1.9E-3</v>
      </c>
      <c r="N929" s="1">
        <v>5.4300000000000001E-2</v>
      </c>
      <c r="O929" s="1">
        <v>3.8999999999999998E-3</v>
      </c>
      <c r="P929" s="1">
        <v>2.5600000000000001E-2</v>
      </c>
      <c r="Q929" s="1">
        <v>0.57799999999999996</v>
      </c>
      <c r="R929" s="1">
        <v>0.2382</v>
      </c>
      <c r="S929" s="1">
        <v>9.9000000000000008E-3</v>
      </c>
      <c r="T929" s="1">
        <v>5.1000000000000004E-3</v>
      </c>
      <c r="U929" s="1">
        <v>1E-3</v>
      </c>
      <c r="V929" s="1">
        <v>2.5000000000000001E-3</v>
      </c>
      <c r="W929" s="1">
        <v>0.46839999999999998</v>
      </c>
      <c r="X929" s="1">
        <v>0.57799999999999996</v>
      </c>
      <c r="Y929" s="1">
        <v>0.57799999999999996</v>
      </c>
      <c r="Z929" s="1" t="s">
        <v>1680</v>
      </c>
      <c r="AA929" s="1">
        <v>0</v>
      </c>
      <c r="AB929" s="1">
        <v>851</v>
      </c>
    </row>
    <row r="930" spans="1:28" x14ac:dyDescent="0.3">
      <c r="A930" s="1">
        <v>929</v>
      </c>
      <c r="B930" s="1" t="s">
        <v>1679</v>
      </c>
      <c r="C930" s="1">
        <v>1.18E-2</v>
      </c>
      <c r="D930" s="1">
        <v>1.5E-3</v>
      </c>
      <c r="E930" s="1">
        <v>3.8E-3</v>
      </c>
      <c r="F930" s="1">
        <v>4.5999999999999999E-3</v>
      </c>
      <c r="G930" s="1">
        <v>8.2000000000000007E-3</v>
      </c>
      <c r="H930" s="1">
        <v>5.3E-3</v>
      </c>
      <c r="I930" s="1">
        <v>2.0999999999999999E-3</v>
      </c>
      <c r="J930" s="1">
        <v>3.8E-3</v>
      </c>
      <c r="K930" s="1">
        <v>7.7999999999999996E-3</v>
      </c>
      <c r="L930" s="1">
        <v>6.7000000000000002E-3</v>
      </c>
      <c r="M930" s="1">
        <v>3.8999999999999998E-3</v>
      </c>
      <c r="N930" s="1">
        <v>3.3E-3</v>
      </c>
      <c r="O930" s="1">
        <v>6.1999999999999998E-3</v>
      </c>
      <c r="P930" s="1">
        <v>0.87960000000000005</v>
      </c>
      <c r="Q930" s="1">
        <v>7.0000000000000001E-3</v>
      </c>
      <c r="R930" s="1">
        <v>1.1299999999999999E-2</v>
      </c>
      <c r="S930" s="1">
        <v>6.7000000000000002E-3</v>
      </c>
      <c r="T930" s="1">
        <v>7.4000000000000003E-3</v>
      </c>
      <c r="U930" s="1">
        <v>6.0000000000000001E-3</v>
      </c>
      <c r="V930" s="1">
        <v>1.3100000000000001E-2</v>
      </c>
      <c r="W930" s="1">
        <v>0.23619999999999999</v>
      </c>
      <c r="X930" s="1">
        <v>0.87960000000000005</v>
      </c>
      <c r="Y930" s="1">
        <v>0.87960000000000005</v>
      </c>
      <c r="Z930" s="1" t="s">
        <v>1679</v>
      </c>
      <c r="AA930" s="1">
        <v>0</v>
      </c>
      <c r="AB930" s="1">
        <v>851</v>
      </c>
    </row>
    <row r="931" spans="1:28" x14ac:dyDescent="0.3">
      <c r="A931" s="1">
        <v>930</v>
      </c>
      <c r="B931" s="1" t="s">
        <v>1673</v>
      </c>
      <c r="C931" s="1">
        <v>5.8500000000000003E-2</v>
      </c>
      <c r="D931" s="1">
        <v>2E-3</v>
      </c>
      <c r="E931" s="1">
        <v>3.8E-3</v>
      </c>
      <c r="F931" s="1">
        <v>1.24E-2</v>
      </c>
      <c r="G931" s="1">
        <v>5.4999999999999997E-3</v>
      </c>
      <c r="H931" s="1">
        <v>5.4300000000000001E-2</v>
      </c>
      <c r="I931" s="1">
        <v>1.8E-3</v>
      </c>
      <c r="J931" s="1">
        <v>0.42770000000000002</v>
      </c>
      <c r="K931" s="1">
        <v>4.3E-3</v>
      </c>
      <c r="L931" s="1">
        <v>8.8999999999999999E-3</v>
      </c>
      <c r="M931" s="1">
        <v>2.76E-2</v>
      </c>
      <c r="N931" s="1">
        <v>3.3E-3</v>
      </c>
      <c r="O931" s="1">
        <v>3.8999999999999998E-3</v>
      </c>
      <c r="P931" s="1">
        <v>3.0999999999999999E-3</v>
      </c>
      <c r="Q931" s="1">
        <v>3.8E-3</v>
      </c>
      <c r="R931" s="1">
        <v>0.20799999999999999</v>
      </c>
      <c r="S931" s="1">
        <v>2.6100000000000002E-2</v>
      </c>
      <c r="T931" s="1">
        <v>0.14069999999999999</v>
      </c>
      <c r="U931" s="1">
        <v>1.1999999999999999E-3</v>
      </c>
      <c r="V931" s="1">
        <v>2.8999999999999998E-3</v>
      </c>
      <c r="W931" s="1">
        <v>0.59530000000000005</v>
      </c>
      <c r="X931" s="1">
        <v>0.42770000000000002</v>
      </c>
      <c r="Y931" s="1">
        <v>0.42770000000000002</v>
      </c>
      <c r="Z931" s="1" t="s">
        <v>1673</v>
      </c>
      <c r="AA931" s="1">
        <v>0</v>
      </c>
      <c r="AB931" s="1">
        <v>851</v>
      </c>
    </row>
    <row r="932" spans="1:28" x14ac:dyDescent="0.3">
      <c r="A932" s="1">
        <v>931</v>
      </c>
      <c r="B932" s="1" t="s">
        <v>1682</v>
      </c>
      <c r="C932" s="1">
        <v>2.47E-2</v>
      </c>
      <c r="D932" s="1">
        <v>4.7000000000000002E-3</v>
      </c>
      <c r="E932" s="1">
        <v>4.1000000000000003E-3</v>
      </c>
      <c r="F932" s="1">
        <v>4.7000000000000002E-3</v>
      </c>
      <c r="G932" s="1">
        <v>2.8999999999999998E-3</v>
      </c>
      <c r="H932" s="1">
        <v>8.6999999999999994E-3</v>
      </c>
      <c r="I932" s="1">
        <v>1.8E-3</v>
      </c>
      <c r="J932" s="1">
        <v>0.27310000000000001</v>
      </c>
      <c r="K932" s="1">
        <v>6.0000000000000001E-3</v>
      </c>
      <c r="L932" s="1">
        <v>1.2200000000000001E-2</v>
      </c>
      <c r="M932" s="1">
        <v>2.1100000000000001E-2</v>
      </c>
      <c r="N932" s="1">
        <v>1.8599999999999998E-2</v>
      </c>
      <c r="O932" s="1">
        <v>3.8E-3</v>
      </c>
      <c r="P932" s="1">
        <v>3.0999999999999999E-3</v>
      </c>
      <c r="Q932" s="1">
        <v>3.8E-3</v>
      </c>
      <c r="R932" s="1">
        <v>7.1199999999999999E-2</v>
      </c>
      <c r="S932" s="1">
        <v>0.4148</v>
      </c>
      <c r="T932" s="1">
        <v>0.1174</v>
      </c>
      <c r="U932" s="1">
        <v>1E-3</v>
      </c>
      <c r="V932" s="1">
        <v>2.3999999999999998E-3</v>
      </c>
      <c r="W932" s="1">
        <v>0.57220000000000004</v>
      </c>
      <c r="X932" s="1">
        <v>0.4148</v>
      </c>
      <c r="Y932" s="1">
        <v>0.4148</v>
      </c>
      <c r="Z932" s="1" t="s">
        <v>1682</v>
      </c>
      <c r="AA932" s="1">
        <v>0</v>
      </c>
      <c r="AB932" s="1">
        <v>851</v>
      </c>
    </row>
    <row r="933" spans="1:28" x14ac:dyDescent="0.3">
      <c r="A933" s="1">
        <v>932</v>
      </c>
      <c r="B933" s="1" t="s">
        <v>1674</v>
      </c>
      <c r="C933" s="1">
        <v>1.03E-2</v>
      </c>
      <c r="D933" s="1">
        <v>1.5E-3</v>
      </c>
      <c r="E933" s="1">
        <v>4.4999999999999997E-3</v>
      </c>
      <c r="F933" s="1">
        <v>6.3E-3</v>
      </c>
      <c r="G933" s="1">
        <v>3.0000000000000001E-3</v>
      </c>
      <c r="H933" s="1">
        <v>5.7999999999999996E-3</v>
      </c>
      <c r="I933" s="1">
        <v>3.8E-3</v>
      </c>
      <c r="J933" s="1">
        <v>8.6999999999999994E-3</v>
      </c>
      <c r="K933" s="1">
        <v>0.83220000000000005</v>
      </c>
      <c r="L933" s="1">
        <v>8.6999999999999994E-3</v>
      </c>
      <c r="M933" s="1">
        <v>7.1000000000000004E-3</v>
      </c>
      <c r="N933" s="1">
        <v>7.1999999999999998E-3</v>
      </c>
      <c r="O933" s="1">
        <v>4.0000000000000001E-3</v>
      </c>
      <c r="P933" s="1">
        <v>9.1999999999999998E-3</v>
      </c>
      <c r="Q933" s="1">
        <v>2.7E-2</v>
      </c>
      <c r="R933" s="1">
        <v>1.72E-2</v>
      </c>
      <c r="S933" s="1">
        <v>8.9999999999999993E-3</v>
      </c>
      <c r="T933" s="1">
        <v>3.0599999999999999E-2</v>
      </c>
      <c r="U933" s="1">
        <v>1.1000000000000001E-3</v>
      </c>
      <c r="V933" s="1">
        <v>2.5999999999999999E-3</v>
      </c>
      <c r="W933" s="1">
        <v>0.29809999999999998</v>
      </c>
      <c r="X933" s="1">
        <v>0.83220000000000005</v>
      </c>
      <c r="Y933" s="1">
        <v>0.83220000000000005</v>
      </c>
      <c r="Z933" s="1" t="s">
        <v>1674</v>
      </c>
      <c r="AA933" s="1">
        <v>0</v>
      </c>
      <c r="AB933" s="1">
        <v>851</v>
      </c>
    </row>
    <row r="934" spans="1:28" x14ac:dyDescent="0.3">
      <c r="A934" s="1">
        <v>933</v>
      </c>
      <c r="B934" s="1" t="s">
        <v>1672</v>
      </c>
      <c r="C934" s="1">
        <v>0.17760000000000001</v>
      </c>
      <c r="D934" s="1">
        <v>5.3E-3</v>
      </c>
      <c r="E934" s="1">
        <v>4.0000000000000001E-3</v>
      </c>
      <c r="F934" s="1">
        <v>2.81E-2</v>
      </c>
      <c r="G934" s="1">
        <v>2.2499999999999999E-2</v>
      </c>
      <c r="H934" s="1">
        <v>4.3099999999999999E-2</v>
      </c>
      <c r="I934" s="1">
        <v>0.20710000000000001</v>
      </c>
      <c r="J934" s="1">
        <v>2.7300000000000001E-2</v>
      </c>
      <c r="K934" s="1">
        <v>4.4999999999999997E-3</v>
      </c>
      <c r="L934" s="1">
        <v>0.216</v>
      </c>
      <c r="M934" s="1">
        <v>1.8599999999999998E-2</v>
      </c>
      <c r="N934" s="1">
        <v>0.112</v>
      </c>
      <c r="O934" s="1">
        <v>5.8999999999999999E-3</v>
      </c>
      <c r="P934" s="1">
        <v>1.8599999999999998E-2</v>
      </c>
      <c r="Q934" s="1">
        <v>7.0000000000000001E-3</v>
      </c>
      <c r="R934" s="1">
        <v>1.1299999999999999E-2</v>
      </c>
      <c r="S934" s="1">
        <v>1.4999999999999999E-2</v>
      </c>
      <c r="T934" s="1">
        <v>5.7700000000000001E-2</v>
      </c>
      <c r="U934" s="1">
        <v>4.1000000000000003E-3</v>
      </c>
      <c r="V934" s="1">
        <v>1.43E-2</v>
      </c>
      <c r="W934" s="1">
        <v>0.76039999999999996</v>
      </c>
      <c r="X934" s="1">
        <v>0.20710000000000001</v>
      </c>
      <c r="Y934" s="1">
        <v>0.216</v>
      </c>
      <c r="Z934" s="1" t="s">
        <v>1675</v>
      </c>
      <c r="AA934" s="1">
        <v>8.8999999999999999E-3</v>
      </c>
      <c r="AB934" s="1">
        <v>851</v>
      </c>
    </row>
    <row r="935" spans="1:28" x14ac:dyDescent="0.3">
      <c r="A935" s="1">
        <v>934</v>
      </c>
      <c r="B935" s="1" t="s">
        <v>1683</v>
      </c>
      <c r="C935" s="1">
        <v>7.9200000000000007E-2</v>
      </c>
      <c r="D935" s="1">
        <v>2.0999999999999999E-3</v>
      </c>
      <c r="E935" s="1">
        <v>4.0000000000000001E-3</v>
      </c>
      <c r="F935" s="1">
        <v>4.7000000000000002E-3</v>
      </c>
      <c r="G935" s="1">
        <v>1.1599999999999999E-2</v>
      </c>
      <c r="H935" s="1">
        <v>6.4000000000000003E-3</v>
      </c>
      <c r="I935" s="1">
        <v>2E-3</v>
      </c>
      <c r="J935" s="1">
        <v>9.06E-2</v>
      </c>
      <c r="K935" s="1">
        <v>4.4999999999999997E-3</v>
      </c>
      <c r="L935" s="1">
        <v>7.7100000000000002E-2</v>
      </c>
      <c r="M935" s="1">
        <v>6.7999999999999996E-3</v>
      </c>
      <c r="N935" s="1">
        <v>3.5000000000000001E-3</v>
      </c>
      <c r="O935" s="1">
        <v>4.4000000000000003E-3</v>
      </c>
      <c r="P935" s="1">
        <v>3.3E-3</v>
      </c>
      <c r="Q935" s="1">
        <v>4.1000000000000003E-3</v>
      </c>
      <c r="R935" s="1">
        <v>7.1999999999999998E-3</v>
      </c>
      <c r="S935" s="1">
        <v>7.6799999999999993E-2</v>
      </c>
      <c r="T935" s="1">
        <v>0.60660000000000003</v>
      </c>
      <c r="U935" s="1">
        <v>1.5E-3</v>
      </c>
      <c r="V935" s="1">
        <v>3.5999999999999999E-3</v>
      </c>
      <c r="W935" s="1">
        <v>0.49459999999999998</v>
      </c>
      <c r="X935" s="1">
        <v>0.60660000000000003</v>
      </c>
      <c r="Y935" s="1">
        <v>0.60660000000000003</v>
      </c>
      <c r="Z935" s="1" t="s">
        <v>1683</v>
      </c>
      <c r="AA935" s="1">
        <v>0</v>
      </c>
      <c r="AB935" s="1">
        <v>851</v>
      </c>
    </row>
    <row r="936" spans="1:28" x14ac:dyDescent="0.3">
      <c r="A936" s="1">
        <v>935</v>
      </c>
      <c r="B936" s="1" t="s">
        <v>1666</v>
      </c>
      <c r="C936" s="1">
        <v>0.59560000000000002</v>
      </c>
      <c r="D936" s="1">
        <v>4.8999999999999998E-3</v>
      </c>
      <c r="E936" s="1">
        <v>3.8999999999999998E-3</v>
      </c>
      <c r="F936" s="1">
        <v>2.7699999999999999E-2</v>
      </c>
      <c r="G936" s="1">
        <v>4.4000000000000003E-3</v>
      </c>
      <c r="H936" s="1">
        <v>1.7500000000000002E-2</v>
      </c>
      <c r="I936" s="1">
        <v>1.8E-3</v>
      </c>
      <c r="J936" s="1">
        <v>2.4199999999999999E-2</v>
      </c>
      <c r="K936" s="1">
        <v>4.0500000000000001E-2</v>
      </c>
      <c r="L936" s="1">
        <v>1.7500000000000002E-2</v>
      </c>
      <c r="M936" s="1">
        <v>3.5999999999999999E-3</v>
      </c>
      <c r="N936" s="1">
        <v>7.1999999999999998E-3</v>
      </c>
      <c r="O936" s="1">
        <v>3.8999999999999998E-3</v>
      </c>
      <c r="P936" s="1">
        <v>3.0700000000000002E-2</v>
      </c>
      <c r="Q936" s="1">
        <v>3.85E-2</v>
      </c>
      <c r="R936" s="1">
        <v>5.2299999999999999E-2</v>
      </c>
      <c r="S936" s="1">
        <v>9.9299999999999999E-2</v>
      </c>
      <c r="T936" s="1">
        <v>2.2800000000000001E-2</v>
      </c>
      <c r="U936" s="1">
        <v>1.1000000000000001E-3</v>
      </c>
      <c r="V936" s="1">
        <v>2.5999999999999999E-3</v>
      </c>
      <c r="W936" s="1">
        <v>0.5524</v>
      </c>
      <c r="X936" s="1">
        <v>0.59560000000000002</v>
      </c>
      <c r="Y936" s="1">
        <v>0.59560000000000002</v>
      </c>
      <c r="Z936" s="1" t="s">
        <v>1666</v>
      </c>
      <c r="AA936" s="1">
        <v>0</v>
      </c>
      <c r="AB936" s="1">
        <v>851</v>
      </c>
    </row>
    <row r="937" spans="1:28" x14ac:dyDescent="0.3">
      <c r="A937" s="1">
        <v>936</v>
      </c>
      <c r="B937" s="1" t="s">
        <v>1679</v>
      </c>
      <c r="C937" s="1">
        <v>4.3900000000000002E-2</v>
      </c>
      <c r="D937" s="1">
        <v>1.6999999999999999E-3</v>
      </c>
      <c r="E937" s="1">
        <v>0.12130000000000001</v>
      </c>
      <c r="F937" s="1">
        <v>0.1236</v>
      </c>
      <c r="G937" s="1">
        <v>3.3E-3</v>
      </c>
      <c r="H937" s="1">
        <v>2.2800000000000001E-2</v>
      </c>
      <c r="I937" s="1">
        <v>1.14E-2</v>
      </c>
      <c r="J937" s="1">
        <v>1.24E-2</v>
      </c>
      <c r="K937" s="1">
        <v>3.4099999999999998E-2</v>
      </c>
      <c r="L937" s="1">
        <v>1.4200000000000001E-2</v>
      </c>
      <c r="M937" s="1">
        <v>1.83E-2</v>
      </c>
      <c r="N937" s="1">
        <v>0.1794</v>
      </c>
      <c r="O937" s="1">
        <v>5.5999999999999999E-3</v>
      </c>
      <c r="P937" s="1">
        <v>0.1419</v>
      </c>
      <c r="Q937" s="1">
        <v>8.3599999999999994E-2</v>
      </c>
      <c r="R937" s="1">
        <v>5.7299999999999997E-2</v>
      </c>
      <c r="S937" s="1">
        <v>9.8199999999999996E-2</v>
      </c>
      <c r="T937" s="1">
        <v>2.29E-2</v>
      </c>
      <c r="U937" s="1">
        <v>1.1999999999999999E-3</v>
      </c>
      <c r="V937" s="1">
        <v>2.8999999999999998E-3</v>
      </c>
      <c r="W937" s="1">
        <v>0.81659999999999999</v>
      </c>
      <c r="X937" s="1">
        <v>0.1419</v>
      </c>
      <c r="Y937" s="1">
        <v>0.1794</v>
      </c>
      <c r="Z937" s="1" t="s">
        <v>1677</v>
      </c>
      <c r="AA937" s="1">
        <v>3.7499999999999999E-2</v>
      </c>
      <c r="AB937" s="1">
        <v>851</v>
      </c>
    </row>
    <row r="938" spans="1:28" x14ac:dyDescent="0.3">
      <c r="A938" s="1">
        <v>937</v>
      </c>
      <c r="B938" s="1" t="s">
        <v>1673</v>
      </c>
      <c r="C938" s="1">
        <v>1.43E-2</v>
      </c>
      <c r="D938" s="1">
        <v>2.0999999999999999E-3</v>
      </c>
      <c r="E938" s="1">
        <v>4.1000000000000003E-3</v>
      </c>
      <c r="F938" s="1">
        <v>6.7999999999999996E-3</v>
      </c>
      <c r="G938" s="1">
        <v>3.9199999999999999E-2</v>
      </c>
      <c r="H938" s="1">
        <v>6.4999999999999997E-3</v>
      </c>
      <c r="I938" s="1">
        <v>2E-3</v>
      </c>
      <c r="J938" s="1">
        <v>0.47420000000000001</v>
      </c>
      <c r="K938" s="1">
        <v>4.5999999999999999E-3</v>
      </c>
      <c r="L938" s="1">
        <v>0.32319999999999999</v>
      </c>
      <c r="M938" s="1">
        <v>1.9300000000000001E-2</v>
      </c>
      <c r="N938" s="1">
        <v>3.5000000000000001E-3</v>
      </c>
      <c r="O938" s="1">
        <v>4.4000000000000003E-3</v>
      </c>
      <c r="P938" s="1">
        <v>3.3E-3</v>
      </c>
      <c r="Q938" s="1">
        <v>4.1999999999999997E-3</v>
      </c>
      <c r="R938" s="1">
        <v>6.1000000000000004E-3</v>
      </c>
      <c r="S938" s="1">
        <v>6.7999999999999996E-3</v>
      </c>
      <c r="T938" s="1">
        <v>6.6699999999999995E-2</v>
      </c>
      <c r="U938" s="1">
        <v>1.5E-3</v>
      </c>
      <c r="V938" s="1">
        <v>7.3000000000000001E-3</v>
      </c>
      <c r="W938" s="1">
        <v>0.50019999999999998</v>
      </c>
      <c r="X938" s="1">
        <v>0.47420000000000001</v>
      </c>
      <c r="Y938" s="1">
        <v>0.47420000000000001</v>
      </c>
      <c r="Z938" s="1" t="s">
        <v>1673</v>
      </c>
      <c r="AA938" s="1">
        <v>0</v>
      </c>
      <c r="AB938" s="1">
        <v>851</v>
      </c>
    </row>
    <row r="939" spans="1:28" x14ac:dyDescent="0.3">
      <c r="A939" s="1">
        <v>938</v>
      </c>
      <c r="B939" s="1" t="s">
        <v>1675</v>
      </c>
      <c r="C939" s="1">
        <v>1.7000000000000001E-2</v>
      </c>
      <c r="D939" s="1">
        <v>5.4000000000000003E-3</v>
      </c>
      <c r="E939" s="1">
        <v>4.0000000000000001E-3</v>
      </c>
      <c r="F939" s="1">
        <v>4.7000000000000002E-3</v>
      </c>
      <c r="G939" s="1">
        <v>6.0900000000000003E-2</v>
      </c>
      <c r="H939" s="1">
        <v>6.1999999999999998E-3</v>
      </c>
      <c r="I939" s="1">
        <v>1.9E-3</v>
      </c>
      <c r="J939" s="1">
        <v>8.7900000000000006E-2</v>
      </c>
      <c r="K939" s="1">
        <v>4.4999999999999997E-3</v>
      </c>
      <c r="L939" s="1">
        <v>0.73360000000000003</v>
      </c>
      <c r="M939" s="1">
        <v>2.3300000000000001E-2</v>
      </c>
      <c r="N939" s="1">
        <v>3.3999999999999998E-3</v>
      </c>
      <c r="O939" s="1">
        <v>4.1999999999999997E-3</v>
      </c>
      <c r="P939" s="1">
        <v>3.2000000000000002E-3</v>
      </c>
      <c r="Q939" s="1">
        <v>4.1000000000000003E-3</v>
      </c>
      <c r="R939" s="1">
        <v>5.7999999999999996E-3</v>
      </c>
      <c r="S939" s="1">
        <v>5.4000000000000003E-3</v>
      </c>
      <c r="T939" s="1">
        <v>1.95E-2</v>
      </c>
      <c r="U939" s="1">
        <v>1.4E-3</v>
      </c>
      <c r="V939" s="1">
        <v>3.3E-3</v>
      </c>
      <c r="W939" s="1">
        <v>0.38679999999999998</v>
      </c>
      <c r="X939" s="1">
        <v>0.73360000000000003</v>
      </c>
      <c r="Y939" s="1">
        <v>0.73360000000000003</v>
      </c>
      <c r="Z939" s="1" t="s">
        <v>1675</v>
      </c>
      <c r="AA939" s="1">
        <v>0</v>
      </c>
      <c r="AB939" s="1">
        <v>851</v>
      </c>
    </row>
    <row r="940" spans="1:28" x14ac:dyDescent="0.3">
      <c r="A940" s="1">
        <v>939</v>
      </c>
      <c r="B940" s="1" t="s">
        <v>1668</v>
      </c>
      <c r="C940" s="1">
        <v>4.5100000000000001E-2</v>
      </c>
      <c r="D940" s="1">
        <v>1.6999999999999999E-3</v>
      </c>
      <c r="E940" s="1">
        <v>0.15210000000000001</v>
      </c>
      <c r="F940" s="1">
        <v>0.1042</v>
      </c>
      <c r="G940" s="1">
        <v>3.3999999999999998E-3</v>
      </c>
      <c r="H940" s="1">
        <v>4.7899999999999998E-2</v>
      </c>
      <c r="I940" s="1">
        <v>4.4200000000000003E-2</v>
      </c>
      <c r="J940" s="1">
        <v>1.5800000000000002E-2</v>
      </c>
      <c r="K940" s="1">
        <v>0.18090000000000001</v>
      </c>
      <c r="L940" s="1">
        <v>1.1599999999999999E-2</v>
      </c>
      <c r="M940" s="1">
        <v>1.2500000000000001E-2</v>
      </c>
      <c r="N940" s="1">
        <v>8.3000000000000004E-2</v>
      </c>
      <c r="O940" s="1">
        <v>5.7000000000000002E-3</v>
      </c>
      <c r="P940" s="1">
        <v>0.1111</v>
      </c>
      <c r="Q940" s="1">
        <v>3.8300000000000001E-2</v>
      </c>
      <c r="R940" s="1">
        <v>7.0699999999999999E-2</v>
      </c>
      <c r="S940" s="1">
        <v>5.1799999999999999E-2</v>
      </c>
      <c r="T940" s="1">
        <v>1.01E-2</v>
      </c>
      <c r="U940" s="1">
        <v>1.1999999999999999E-3</v>
      </c>
      <c r="V940" s="1">
        <v>8.8000000000000005E-3</v>
      </c>
      <c r="W940" s="1">
        <v>0.83399999999999996</v>
      </c>
      <c r="X940" s="1">
        <v>0.15210000000000001</v>
      </c>
      <c r="Y940" s="1">
        <v>0.18090000000000001</v>
      </c>
      <c r="Z940" s="1" t="s">
        <v>1674</v>
      </c>
      <c r="AA940" s="1">
        <v>2.8799999999999999E-2</v>
      </c>
      <c r="AB940" s="1">
        <v>851</v>
      </c>
    </row>
    <row r="941" spans="1:28" x14ac:dyDescent="0.3">
      <c r="A941" s="1">
        <v>940</v>
      </c>
      <c r="B941" s="1" t="s">
        <v>1681</v>
      </c>
      <c r="C941" s="1">
        <v>9.7600000000000006E-2</v>
      </c>
      <c r="D941" s="1">
        <v>3.0999999999999999E-3</v>
      </c>
      <c r="E941" s="1">
        <v>8.5500000000000007E-2</v>
      </c>
      <c r="F941" s="1">
        <v>0.18759999999999999</v>
      </c>
      <c r="G941" s="1">
        <v>4.7999999999999996E-3</v>
      </c>
      <c r="H941" s="1">
        <v>2.1899999999999999E-2</v>
      </c>
      <c r="I941" s="1">
        <v>2.1299999999999999E-2</v>
      </c>
      <c r="J941" s="1">
        <v>1.2999999999999999E-2</v>
      </c>
      <c r="K941" s="1">
        <v>5.2299999999999999E-2</v>
      </c>
      <c r="L941" s="1">
        <v>1.9400000000000001E-2</v>
      </c>
      <c r="M941" s="1">
        <v>1.5900000000000001E-2</v>
      </c>
      <c r="N941" s="1">
        <v>0.1106</v>
      </c>
      <c r="O941" s="1">
        <v>5.4000000000000003E-3</v>
      </c>
      <c r="P941" s="1">
        <v>0.13</v>
      </c>
      <c r="Q941" s="1">
        <v>6.1800000000000001E-2</v>
      </c>
      <c r="R941" s="1">
        <v>0.10589999999999999</v>
      </c>
      <c r="S941" s="1">
        <v>3.85E-2</v>
      </c>
      <c r="T941" s="1">
        <v>1.38E-2</v>
      </c>
      <c r="U941" s="1">
        <v>1.1999999999999999E-3</v>
      </c>
      <c r="V941" s="1">
        <v>1.0500000000000001E-2</v>
      </c>
      <c r="W941" s="1">
        <v>0.8347</v>
      </c>
      <c r="X941" s="1">
        <v>0.10589999999999999</v>
      </c>
      <c r="Y941" s="1">
        <v>0.18759999999999999</v>
      </c>
      <c r="Z941" s="1" t="s">
        <v>1669</v>
      </c>
      <c r="AA941" s="1">
        <v>8.1699999999999995E-2</v>
      </c>
      <c r="AB941" s="1">
        <v>851</v>
      </c>
    </row>
    <row r="942" spans="1:28" x14ac:dyDescent="0.3">
      <c r="A942" s="1">
        <v>941</v>
      </c>
      <c r="B942" s="1" t="s">
        <v>1679</v>
      </c>
      <c r="C942" s="1">
        <v>3.8199999999999998E-2</v>
      </c>
      <c r="D942" s="1">
        <v>1.23E-2</v>
      </c>
      <c r="E942" s="1">
        <v>5.3E-3</v>
      </c>
      <c r="F942" s="1">
        <v>8.7599999999999997E-2</v>
      </c>
      <c r="G942" s="1">
        <v>1.2500000000000001E-2</v>
      </c>
      <c r="H942" s="1">
        <v>6.3E-3</v>
      </c>
      <c r="I942" s="1">
        <v>3.3700000000000001E-2</v>
      </c>
      <c r="J942" s="1">
        <v>7.6300000000000007E-2</v>
      </c>
      <c r="K942" s="1">
        <v>0.1235</v>
      </c>
      <c r="L942" s="1">
        <v>0.1229</v>
      </c>
      <c r="M942" s="1">
        <v>3.27E-2</v>
      </c>
      <c r="N942" s="1">
        <v>1.1599999999999999E-2</v>
      </c>
      <c r="O942" s="1">
        <v>4.7999999999999996E-3</v>
      </c>
      <c r="P942" s="1">
        <v>6.5500000000000003E-2</v>
      </c>
      <c r="Q942" s="1">
        <v>0.21199999999999999</v>
      </c>
      <c r="R942" s="1">
        <v>1.6899999999999998E-2</v>
      </c>
      <c r="S942" s="1">
        <v>2.8899999999999999E-2</v>
      </c>
      <c r="T942" s="1">
        <v>3.6900000000000002E-2</v>
      </c>
      <c r="U942" s="1">
        <v>7.6E-3</v>
      </c>
      <c r="V942" s="1">
        <v>6.4500000000000002E-2</v>
      </c>
      <c r="W942" s="1">
        <v>0.8468</v>
      </c>
      <c r="X942" s="1">
        <v>6.5500000000000003E-2</v>
      </c>
      <c r="Y942" s="1">
        <v>0.21199999999999999</v>
      </c>
      <c r="Z942" s="1" t="s">
        <v>1680</v>
      </c>
      <c r="AA942" s="1">
        <v>0.14660000000000001</v>
      </c>
      <c r="AB942" s="1">
        <v>851</v>
      </c>
    </row>
    <row r="943" spans="1:28" x14ac:dyDescent="0.3">
      <c r="A943" s="1">
        <v>942</v>
      </c>
      <c r="B943" s="1" t="s">
        <v>1670</v>
      </c>
      <c r="C943" s="1">
        <v>6.7999999999999996E-3</v>
      </c>
      <c r="D943" s="1">
        <v>1.2800000000000001E-2</v>
      </c>
      <c r="E943" s="1">
        <v>4.4999999999999997E-3</v>
      </c>
      <c r="F943" s="1">
        <v>1.2E-2</v>
      </c>
      <c r="G943" s="1">
        <v>0.28849999999999998</v>
      </c>
      <c r="H943" s="1">
        <v>6.1999999999999998E-3</v>
      </c>
      <c r="I943" s="1">
        <v>6.6E-3</v>
      </c>
      <c r="J943" s="1">
        <v>1.04E-2</v>
      </c>
      <c r="K943" s="1">
        <v>8.8999999999999999E-3</v>
      </c>
      <c r="L943" s="1">
        <v>6.3799999999999996E-2</v>
      </c>
      <c r="M943" s="1">
        <v>2.0500000000000001E-2</v>
      </c>
      <c r="N943" s="1">
        <v>1.55E-2</v>
      </c>
      <c r="O943" s="1">
        <v>4.1999999999999997E-3</v>
      </c>
      <c r="P943" s="1">
        <v>3.5999999999999999E-3</v>
      </c>
      <c r="Q943" s="1">
        <v>4.7999999999999996E-3</v>
      </c>
      <c r="R943" s="1">
        <v>8.3000000000000001E-3</v>
      </c>
      <c r="S943" s="1">
        <v>6.3E-3</v>
      </c>
      <c r="T943" s="1">
        <v>5.7000000000000002E-3</v>
      </c>
      <c r="U943" s="1">
        <v>5.5999999999999999E-3</v>
      </c>
      <c r="V943" s="1">
        <v>0.50509999999999999</v>
      </c>
      <c r="W943" s="1">
        <v>0.5151</v>
      </c>
      <c r="X943" s="1">
        <v>0.28849999999999998</v>
      </c>
      <c r="Y943" s="1">
        <v>0.50509999999999999</v>
      </c>
      <c r="Z943" s="1" t="s">
        <v>1685</v>
      </c>
      <c r="AA943" s="1">
        <v>0.21659999999999999</v>
      </c>
      <c r="AB943" s="1">
        <v>851</v>
      </c>
    </row>
    <row r="944" spans="1:28" x14ac:dyDescent="0.3">
      <c r="A944" s="1">
        <v>943</v>
      </c>
      <c r="B944" s="1" t="s">
        <v>1677</v>
      </c>
      <c r="C944" s="1">
        <v>3.2300000000000002E-2</v>
      </c>
      <c r="D944" s="1">
        <v>1.6000000000000001E-3</v>
      </c>
      <c r="E944" s="1">
        <v>4.1399999999999999E-2</v>
      </c>
      <c r="F944" s="1">
        <v>4.99E-2</v>
      </c>
      <c r="G944" s="1">
        <v>4.4999999999999997E-3</v>
      </c>
      <c r="H944" s="1">
        <v>8.1100000000000005E-2</v>
      </c>
      <c r="I944" s="1">
        <v>9.7000000000000003E-3</v>
      </c>
      <c r="J944" s="1">
        <v>7.7000000000000002E-3</v>
      </c>
      <c r="K944" s="1">
        <v>6.54E-2</v>
      </c>
      <c r="L944" s="1">
        <v>1.35E-2</v>
      </c>
      <c r="M944" s="1">
        <v>2E-3</v>
      </c>
      <c r="N944" s="1">
        <v>0.1615</v>
      </c>
      <c r="O944" s="1">
        <v>0.37409999999999999</v>
      </c>
      <c r="P944" s="1">
        <v>5.0599999999999999E-2</v>
      </c>
      <c r="Q944" s="1">
        <v>1.8700000000000001E-2</v>
      </c>
      <c r="R944" s="1">
        <v>4.9799999999999997E-2</v>
      </c>
      <c r="S944" s="1">
        <v>2.5000000000000001E-2</v>
      </c>
      <c r="T944" s="1">
        <v>5.7999999999999996E-3</v>
      </c>
      <c r="U944" s="1">
        <v>1.1999999999999999E-3</v>
      </c>
      <c r="V944" s="1">
        <v>4.3E-3</v>
      </c>
      <c r="W944" s="1">
        <v>0.71840000000000004</v>
      </c>
      <c r="X944" s="1">
        <v>0.1615</v>
      </c>
      <c r="Y944" s="1">
        <v>0.37409999999999999</v>
      </c>
      <c r="Z944" s="1" t="s">
        <v>1678</v>
      </c>
      <c r="AA944" s="1">
        <v>0.21260000000000001</v>
      </c>
      <c r="AB944" s="1">
        <v>851</v>
      </c>
    </row>
    <row r="945" spans="1:28" x14ac:dyDescent="0.3">
      <c r="A945" s="1">
        <v>944</v>
      </c>
      <c r="B945" s="1" t="s">
        <v>1668</v>
      </c>
      <c r="C945" s="1">
        <v>2.3199999999999998E-2</v>
      </c>
      <c r="D945" s="1">
        <v>4.1000000000000003E-3</v>
      </c>
      <c r="E945" s="1">
        <v>0.2354</v>
      </c>
      <c r="F945" s="1">
        <v>0.16159999999999999</v>
      </c>
      <c r="G945" s="1">
        <v>7.1000000000000004E-3</v>
      </c>
      <c r="H945" s="1">
        <v>7.9000000000000001E-2</v>
      </c>
      <c r="I945" s="1">
        <v>3.0700000000000002E-2</v>
      </c>
      <c r="J945" s="1">
        <v>7.0000000000000001E-3</v>
      </c>
      <c r="K945" s="1">
        <v>7.9799999999999996E-2</v>
      </c>
      <c r="L945" s="1">
        <v>9.5999999999999992E-3</v>
      </c>
      <c r="M945" s="1">
        <v>3.5999999999999999E-3</v>
      </c>
      <c r="N945" s="1">
        <v>0.15260000000000001</v>
      </c>
      <c r="O945" s="1">
        <v>2.0899999999999998E-2</v>
      </c>
      <c r="P945" s="1">
        <v>3.3700000000000001E-2</v>
      </c>
      <c r="Q945" s="1">
        <v>9.4000000000000004E-3</v>
      </c>
      <c r="R945" s="1">
        <v>5.45E-2</v>
      </c>
      <c r="S945" s="1">
        <v>6.1699999999999998E-2</v>
      </c>
      <c r="T945" s="1">
        <v>1.7600000000000001E-2</v>
      </c>
      <c r="U945" s="1">
        <v>1.1999999999999999E-3</v>
      </c>
      <c r="V945" s="1">
        <v>7.3000000000000001E-3</v>
      </c>
      <c r="W945" s="1">
        <v>0.78779999999999994</v>
      </c>
      <c r="X945" s="1">
        <v>0.2354</v>
      </c>
      <c r="Y945" s="1">
        <v>0.2354</v>
      </c>
      <c r="Z945" s="1" t="s">
        <v>1668</v>
      </c>
      <c r="AA945" s="1">
        <v>0</v>
      </c>
      <c r="AB945" s="1">
        <v>851</v>
      </c>
    </row>
    <row r="946" spans="1:28" x14ac:dyDescent="0.3">
      <c r="A946" s="1">
        <v>945</v>
      </c>
      <c r="B946" s="1" t="s">
        <v>1671</v>
      </c>
      <c r="C946" s="1">
        <v>7.0099999999999996E-2</v>
      </c>
      <c r="D946" s="1">
        <v>1.7100000000000001E-2</v>
      </c>
      <c r="E946" s="1">
        <v>4.8599999999999997E-2</v>
      </c>
      <c r="F946" s="1">
        <v>0.1101</v>
      </c>
      <c r="G946" s="1">
        <v>3.4599999999999999E-2</v>
      </c>
      <c r="H946" s="1">
        <v>6.6199999999999995E-2</v>
      </c>
      <c r="I946" s="1">
        <v>2.0299999999999999E-2</v>
      </c>
      <c r="J946" s="1">
        <v>4.7600000000000003E-2</v>
      </c>
      <c r="K946" s="1">
        <v>8.0699999999999994E-2</v>
      </c>
      <c r="L946" s="1">
        <v>8.3199999999999996E-2</v>
      </c>
      <c r="M946" s="1">
        <v>2.1299999999999999E-2</v>
      </c>
      <c r="N946" s="1">
        <v>4.2599999999999999E-2</v>
      </c>
      <c r="O946" s="1">
        <v>4.9200000000000001E-2</v>
      </c>
      <c r="P946" s="1">
        <v>4.3700000000000003E-2</v>
      </c>
      <c r="Q946" s="1">
        <v>4.5600000000000002E-2</v>
      </c>
      <c r="R946" s="1">
        <v>6.0499999999999998E-2</v>
      </c>
      <c r="S946" s="1">
        <v>5.6300000000000003E-2</v>
      </c>
      <c r="T946" s="1">
        <v>6.2199999999999998E-2</v>
      </c>
      <c r="U946" s="1">
        <v>1.21E-2</v>
      </c>
      <c r="V946" s="1">
        <v>2.8000000000000001E-2</v>
      </c>
      <c r="W946" s="1">
        <v>0.96009999999999995</v>
      </c>
      <c r="X946" s="1">
        <v>6.6199999999999995E-2</v>
      </c>
      <c r="Y946" s="1">
        <v>0.1101</v>
      </c>
      <c r="Z946" s="1" t="s">
        <v>1669</v>
      </c>
      <c r="AA946" s="1">
        <v>4.3999999999999997E-2</v>
      </c>
      <c r="AB946" s="1">
        <v>851</v>
      </c>
    </row>
    <row r="947" spans="1:28" x14ac:dyDescent="0.3">
      <c r="A947" s="1">
        <v>946</v>
      </c>
      <c r="B947" s="1" t="s">
        <v>1679</v>
      </c>
      <c r="C947" s="1">
        <v>6.8599999999999994E-2</v>
      </c>
      <c r="D947" s="1">
        <v>1.8100000000000002E-2</v>
      </c>
      <c r="E947" s="1">
        <v>4.9799999999999997E-2</v>
      </c>
      <c r="F947" s="1">
        <v>6.6900000000000001E-2</v>
      </c>
      <c r="G947" s="1">
        <v>0.04</v>
      </c>
      <c r="H947" s="1">
        <v>6.3600000000000004E-2</v>
      </c>
      <c r="I947" s="1">
        <v>2.4899999999999999E-2</v>
      </c>
      <c r="J947" s="1">
        <v>5.1700000000000003E-2</v>
      </c>
      <c r="K947" s="1">
        <v>7.9500000000000001E-2</v>
      </c>
      <c r="L947" s="1">
        <v>8.6900000000000005E-2</v>
      </c>
      <c r="M947" s="1">
        <v>2.12E-2</v>
      </c>
      <c r="N947" s="1">
        <v>4.1500000000000002E-2</v>
      </c>
      <c r="O947" s="1">
        <v>4.3400000000000001E-2</v>
      </c>
      <c r="P947" s="1">
        <v>4.1200000000000001E-2</v>
      </c>
      <c r="Q947" s="1">
        <v>5.9400000000000001E-2</v>
      </c>
      <c r="R947" s="1">
        <v>6.3200000000000006E-2</v>
      </c>
      <c r="S947" s="1">
        <v>6.1899999999999997E-2</v>
      </c>
      <c r="T947" s="1">
        <v>7.4999999999999997E-2</v>
      </c>
      <c r="U947" s="1">
        <v>1.2E-2</v>
      </c>
      <c r="V947" s="1">
        <v>3.1399999999999997E-2</v>
      </c>
      <c r="W947" s="1">
        <v>0.96830000000000005</v>
      </c>
      <c r="X947" s="1">
        <v>4.1200000000000001E-2</v>
      </c>
      <c r="Y947" s="1">
        <v>8.6900000000000005E-2</v>
      </c>
      <c r="Z947" s="1" t="s">
        <v>1675</v>
      </c>
      <c r="AA947" s="1">
        <v>4.5699999999999998E-2</v>
      </c>
      <c r="AB947" s="1">
        <v>851</v>
      </c>
    </row>
    <row r="948" spans="1:28" x14ac:dyDescent="0.3">
      <c r="A948" s="1">
        <v>947</v>
      </c>
      <c r="B948" s="1" t="s">
        <v>1669</v>
      </c>
      <c r="C948" s="1">
        <v>7.0699999999999999E-2</v>
      </c>
      <c r="D948" s="1">
        <v>1.67E-2</v>
      </c>
      <c r="E948" s="1">
        <v>0.11219999999999999</v>
      </c>
      <c r="F948" s="1">
        <v>7.2300000000000003E-2</v>
      </c>
      <c r="G948" s="1">
        <v>3.3799999999999997E-2</v>
      </c>
      <c r="H948" s="1">
        <v>6.2700000000000006E-2</v>
      </c>
      <c r="I948" s="1">
        <v>1.9800000000000002E-2</v>
      </c>
      <c r="J948" s="1">
        <v>4.8300000000000003E-2</v>
      </c>
      <c r="K948" s="1">
        <v>5.8099999999999999E-2</v>
      </c>
      <c r="L948" s="1">
        <v>8.3500000000000005E-2</v>
      </c>
      <c r="M948" s="1">
        <v>2.0799999999999999E-2</v>
      </c>
      <c r="N948" s="1">
        <v>4.9700000000000001E-2</v>
      </c>
      <c r="O948" s="1">
        <v>4.3999999999999997E-2</v>
      </c>
      <c r="P948" s="1">
        <v>3.73E-2</v>
      </c>
      <c r="Q948" s="1">
        <v>4.5600000000000002E-2</v>
      </c>
      <c r="R948" s="1">
        <v>6.0999999999999999E-2</v>
      </c>
      <c r="S948" s="1">
        <v>6.2199999999999998E-2</v>
      </c>
      <c r="T948" s="1">
        <v>5.9700000000000003E-2</v>
      </c>
      <c r="U948" s="1">
        <v>1.18E-2</v>
      </c>
      <c r="V948" s="1">
        <v>2.9600000000000001E-2</v>
      </c>
      <c r="W948" s="1">
        <v>0.95979999999999999</v>
      </c>
      <c r="X948" s="1">
        <v>7.2300000000000003E-2</v>
      </c>
      <c r="Y948" s="1">
        <v>0.11219999999999999</v>
      </c>
      <c r="Z948" s="1" t="s">
        <v>1668</v>
      </c>
      <c r="AA948" s="1">
        <v>3.9800000000000002E-2</v>
      </c>
      <c r="AB948" s="1">
        <v>851</v>
      </c>
    </row>
    <row r="949" spans="1:28" x14ac:dyDescent="0.3">
      <c r="A949" s="1">
        <v>948</v>
      </c>
      <c r="B949" s="1" t="s">
        <v>1668</v>
      </c>
      <c r="C949" s="1">
        <v>6.7799999999999999E-2</v>
      </c>
      <c r="D949" s="1">
        <v>1.6500000000000001E-2</v>
      </c>
      <c r="E949" s="1">
        <v>6.4399999999999999E-2</v>
      </c>
      <c r="F949" s="1">
        <v>0.12280000000000001</v>
      </c>
      <c r="G949" s="1">
        <v>3.3599999999999998E-2</v>
      </c>
      <c r="H949" s="1">
        <v>6.93E-2</v>
      </c>
      <c r="I949" s="1">
        <v>1.9699999999999999E-2</v>
      </c>
      <c r="J949" s="1">
        <v>4.9000000000000002E-2</v>
      </c>
      <c r="K949" s="1">
        <v>5.8700000000000002E-2</v>
      </c>
      <c r="L949" s="1">
        <v>7.9399999999999998E-2</v>
      </c>
      <c r="M949" s="1">
        <v>2.1899999999999999E-2</v>
      </c>
      <c r="N949" s="1">
        <v>4.8800000000000003E-2</v>
      </c>
      <c r="O949" s="1">
        <v>4.4699999999999997E-2</v>
      </c>
      <c r="P949" s="1">
        <v>3.8699999999999998E-2</v>
      </c>
      <c r="Q949" s="1">
        <v>4.4200000000000003E-2</v>
      </c>
      <c r="R949" s="1">
        <v>6.3799999999999996E-2</v>
      </c>
      <c r="S949" s="1">
        <v>5.57E-2</v>
      </c>
      <c r="T949" s="1">
        <v>5.9900000000000002E-2</v>
      </c>
      <c r="U949" s="1">
        <v>1.17E-2</v>
      </c>
      <c r="V949" s="1">
        <v>2.93E-2</v>
      </c>
      <c r="W949" s="1">
        <v>0.95820000000000005</v>
      </c>
      <c r="X949" s="1">
        <v>6.4399999999999999E-2</v>
      </c>
      <c r="Y949" s="1">
        <v>0.12280000000000001</v>
      </c>
      <c r="Z949" s="1" t="s">
        <v>1669</v>
      </c>
      <c r="AA949" s="1">
        <v>5.8299999999999998E-2</v>
      </c>
      <c r="AB949" s="1">
        <v>851</v>
      </c>
    </row>
    <row r="950" spans="1:28" x14ac:dyDescent="0.3">
      <c r="A950" s="1">
        <v>949</v>
      </c>
      <c r="B950" s="1" t="s">
        <v>1677</v>
      </c>
      <c r="C950" s="1">
        <v>7.0599999999999996E-2</v>
      </c>
      <c r="D950" s="1">
        <v>1.6299999999999999E-2</v>
      </c>
      <c r="E950" s="1">
        <v>5.8799999999999998E-2</v>
      </c>
      <c r="F950" s="1">
        <v>9.6000000000000002E-2</v>
      </c>
      <c r="G950" s="1">
        <v>3.3099999999999997E-2</v>
      </c>
      <c r="H950" s="1">
        <v>6.1600000000000002E-2</v>
      </c>
      <c r="I950" s="1">
        <v>2.4400000000000002E-2</v>
      </c>
      <c r="J950" s="1">
        <v>4.5499999999999999E-2</v>
      </c>
      <c r="K950" s="1">
        <v>6.8699999999999997E-2</v>
      </c>
      <c r="L950" s="1">
        <v>7.7200000000000005E-2</v>
      </c>
      <c r="M950" s="1">
        <v>2.24E-2</v>
      </c>
      <c r="N950" s="1">
        <v>8.5400000000000004E-2</v>
      </c>
      <c r="O950" s="1">
        <v>4.1700000000000001E-2</v>
      </c>
      <c r="P950" s="1">
        <v>3.6499999999999998E-2</v>
      </c>
      <c r="Q950" s="1">
        <v>4.5900000000000003E-2</v>
      </c>
      <c r="R950" s="1">
        <v>6.5699999999999995E-2</v>
      </c>
      <c r="S950" s="1">
        <v>5.4100000000000002E-2</v>
      </c>
      <c r="T950" s="1">
        <v>5.7599999999999998E-2</v>
      </c>
      <c r="U950" s="1">
        <v>1.1599999999999999E-2</v>
      </c>
      <c r="V950" s="1">
        <v>2.6700000000000002E-2</v>
      </c>
      <c r="W950" s="1">
        <v>0.96240000000000003</v>
      </c>
      <c r="X950" s="1">
        <v>8.5400000000000004E-2</v>
      </c>
      <c r="Y950" s="1">
        <v>9.6000000000000002E-2</v>
      </c>
      <c r="Z950" s="1" t="s">
        <v>1669</v>
      </c>
      <c r="AA950" s="1">
        <v>1.06E-2</v>
      </c>
      <c r="AB950" s="1">
        <v>851</v>
      </c>
    </row>
    <row r="951" spans="1:28" x14ac:dyDescent="0.3">
      <c r="A951" s="1">
        <v>950</v>
      </c>
      <c r="B951" s="1" t="s">
        <v>1679</v>
      </c>
      <c r="C951" s="1">
        <v>6.3799999999999996E-2</v>
      </c>
      <c r="D951" s="1">
        <v>1.3599999999999999E-2</v>
      </c>
      <c r="E951" s="1">
        <v>8.9700000000000002E-2</v>
      </c>
      <c r="F951" s="1">
        <v>8.1799999999999998E-2</v>
      </c>
      <c r="G951" s="1">
        <v>2.86E-2</v>
      </c>
      <c r="H951" s="1">
        <v>5.62E-2</v>
      </c>
      <c r="I951" s="1">
        <v>1.9E-2</v>
      </c>
      <c r="J951" s="1">
        <v>4.0599999999999997E-2</v>
      </c>
      <c r="K951" s="1">
        <v>6.7100000000000007E-2</v>
      </c>
      <c r="L951" s="1">
        <v>6.6000000000000003E-2</v>
      </c>
      <c r="M951" s="1">
        <v>1.72E-2</v>
      </c>
      <c r="N951" s="1">
        <v>4.5400000000000003E-2</v>
      </c>
      <c r="O951" s="1">
        <v>4.3799999999999999E-2</v>
      </c>
      <c r="P951" s="1">
        <v>4.65E-2</v>
      </c>
      <c r="Q951" s="1">
        <v>0.1191</v>
      </c>
      <c r="R951" s="1">
        <v>6.5000000000000002E-2</v>
      </c>
      <c r="S951" s="1">
        <v>5.2499999999999998E-2</v>
      </c>
      <c r="T951" s="1">
        <v>4.8599999999999997E-2</v>
      </c>
      <c r="U951" s="1">
        <v>9.7000000000000003E-3</v>
      </c>
      <c r="V951" s="1">
        <v>2.5899999999999999E-2</v>
      </c>
      <c r="W951" s="1">
        <v>0.95030000000000003</v>
      </c>
      <c r="X951" s="1">
        <v>4.65E-2</v>
      </c>
      <c r="Y951" s="1">
        <v>0.1191</v>
      </c>
      <c r="Z951" s="1" t="s">
        <v>1680</v>
      </c>
      <c r="AA951" s="1">
        <v>7.2599999999999998E-2</v>
      </c>
      <c r="AB951" s="1">
        <v>851</v>
      </c>
    </row>
    <row r="952" spans="1:28" x14ac:dyDescent="0.3">
      <c r="A952" s="1">
        <v>951</v>
      </c>
      <c r="B952" s="1" t="s">
        <v>1666</v>
      </c>
      <c r="C952" s="1">
        <v>6.1800000000000001E-2</v>
      </c>
      <c r="D952" s="1">
        <v>1.2E-2</v>
      </c>
      <c r="E952" s="1">
        <v>0.1031</v>
      </c>
      <c r="F952" s="1">
        <v>7.5300000000000006E-2</v>
      </c>
      <c r="G952" s="1">
        <v>2.4299999999999999E-2</v>
      </c>
      <c r="H952" s="1">
        <v>8.7900000000000006E-2</v>
      </c>
      <c r="I952" s="1">
        <v>1.9800000000000002E-2</v>
      </c>
      <c r="J952" s="1">
        <v>3.49E-2</v>
      </c>
      <c r="K952" s="1">
        <v>0.1067</v>
      </c>
      <c r="L952" s="1">
        <v>5.8599999999999999E-2</v>
      </c>
      <c r="M952" s="1">
        <v>1.49E-2</v>
      </c>
      <c r="N952" s="1">
        <v>6.0900000000000003E-2</v>
      </c>
      <c r="O952" s="1">
        <v>3.73E-2</v>
      </c>
      <c r="P952" s="1">
        <v>5.9700000000000003E-2</v>
      </c>
      <c r="Q952" s="1">
        <v>4.0399999999999998E-2</v>
      </c>
      <c r="R952" s="1">
        <v>6.4600000000000005E-2</v>
      </c>
      <c r="S952" s="1">
        <v>6.3700000000000007E-2</v>
      </c>
      <c r="T952" s="1">
        <v>4.58E-2</v>
      </c>
      <c r="U952" s="1">
        <v>8.5000000000000006E-3</v>
      </c>
      <c r="V952" s="1">
        <v>1.9699999999999999E-2</v>
      </c>
      <c r="W952" s="1">
        <v>0.9425</v>
      </c>
      <c r="X952" s="1">
        <v>6.1800000000000001E-2</v>
      </c>
      <c r="Y952" s="1">
        <v>0.1067</v>
      </c>
      <c r="Z952" s="1" t="s">
        <v>1674</v>
      </c>
      <c r="AA952" s="1">
        <v>4.4900000000000002E-2</v>
      </c>
      <c r="AB952" s="1">
        <v>851</v>
      </c>
    </row>
    <row r="953" spans="1:28" x14ac:dyDescent="0.3">
      <c r="A953" s="1">
        <v>952</v>
      </c>
      <c r="B953" s="1" t="s">
        <v>1683</v>
      </c>
      <c r="C953" s="1">
        <v>5.2299999999999999E-2</v>
      </c>
      <c r="D953" s="1">
        <v>5.4999999999999997E-3</v>
      </c>
      <c r="E953" s="1">
        <v>4.4999999999999997E-3</v>
      </c>
      <c r="F953" s="1">
        <v>5.1999999999999998E-3</v>
      </c>
      <c r="G953" s="1">
        <v>3.2000000000000002E-3</v>
      </c>
      <c r="H953" s="1">
        <v>8.3000000000000001E-3</v>
      </c>
      <c r="I953" s="1">
        <v>3.5000000000000001E-3</v>
      </c>
      <c r="J953" s="1">
        <v>4.2299999999999997E-2</v>
      </c>
      <c r="K953" s="1">
        <v>9.1999999999999998E-3</v>
      </c>
      <c r="L953" s="1">
        <v>7.3000000000000001E-3</v>
      </c>
      <c r="M953" s="1">
        <v>4.3E-3</v>
      </c>
      <c r="N953" s="1">
        <v>4.0000000000000001E-3</v>
      </c>
      <c r="O953" s="1">
        <v>1.12E-2</v>
      </c>
      <c r="P953" s="1">
        <v>3.3999999999999998E-3</v>
      </c>
      <c r="Q953" s="1">
        <v>4.3E-3</v>
      </c>
      <c r="R953" s="1">
        <v>0.15609999999999999</v>
      </c>
      <c r="S953" s="1">
        <v>0.50539999999999996</v>
      </c>
      <c r="T953" s="1">
        <v>0.16619999999999999</v>
      </c>
      <c r="U953" s="1">
        <v>1.1000000000000001E-3</v>
      </c>
      <c r="V953" s="1">
        <v>2.5999999999999999E-3</v>
      </c>
      <c r="W953" s="1">
        <v>0.54090000000000005</v>
      </c>
      <c r="X953" s="1">
        <v>0.16619999999999999</v>
      </c>
      <c r="Y953" s="1">
        <v>0.50539999999999996</v>
      </c>
      <c r="Z953" s="1" t="s">
        <v>1682</v>
      </c>
      <c r="AA953" s="1">
        <v>0.3392</v>
      </c>
      <c r="AB953" s="1">
        <v>851</v>
      </c>
    </row>
    <row r="954" spans="1:28" x14ac:dyDescent="0.3">
      <c r="A954" s="1">
        <v>953</v>
      </c>
      <c r="B954" s="1" t="s">
        <v>1679</v>
      </c>
      <c r="C954" s="1">
        <v>2.92E-2</v>
      </c>
      <c r="D954" s="1">
        <v>1.6000000000000001E-3</v>
      </c>
      <c r="E954" s="1">
        <v>9.5399999999999999E-2</v>
      </c>
      <c r="F954" s="1">
        <v>0.2082</v>
      </c>
      <c r="G954" s="1">
        <v>3.2000000000000002E-3</v>
      </c>
      <c r="H954" s="1">
        <v>7.0000000000000001E-3</v>
      </c>
      <c r="I954" s="1">
        <v>8.6E-3</v>
      </c>
      <c r="J954" s="1">
        <v>8.2000000000000007E-3</v>
      </c>
      <c r="K954" s="1">
        <v>0.30980000000000002</v>
      </c>
      <c r="L954" s="1">
        <v>1.7899999999999999E-2</v>
      </c>
      <c r="M954" s="1">
        <v>2E-3</v>
      </c>
      <c r="N954" s="1">
        <v>6.83E-2</v>
      </c>
      <c r="O954" s="1">
        <v>4.3E-3</v>
      </c>
      <c r="P954" s="1">
        <v>6.3600000000000004E-2</v>
      </c>
      <c r="Q954" s="1">
        <v>6.3399999999999998E-2</v>
      </c>
      <c r="R954" s="1">
        <v>2.8199999999999999E-2</v>
      </c>
      <c r="S954" s="1">
        <v>5.9400000000000001E-2</v>
      </c>
      <c r="T954" s="1">
        <v>1.67E-2</v>
      </c>
      <c r="U954" s="1">
        <v>1.1000000000000001E-3</v>
      </c>
      <c r="V954" s="1">
        <v>3.8E-3</v>
      </c>
      <c r="W954" s="1">
        <v>0.72350000000000003</v>
      </c>
      <c r="X954" s="1">
        <v>6.3600000000000004E-2</v>
      </c>
      <c r="Y954" s="1">
        <v>0.30980000000000002</v>
      </c>
      <c r="Z954" s="1" t="s">
        <v>1674</v>
      </c>
      <c r="AA954" s="1">
        <v>0.24610000000000001</v>
      </c>
      <c r="AB954" s="1">
        <v>851</v>
      </c>
    </row>
    <row r="955" spans="1:28" x14ac:dyDescent="0.3">
      <c r="A955" s="1">
        <v>954</v>
      </c>
      <c r="B955" s="1" t="s">
        <v>1673</v>
      </c>
      <c r="C955" s="1">
        <v>2.76E-2</v>
      </c>
      <c r="D955" s="1">
        <v>1.2500000000000001E-2</v>
      </c>
      <c r="E955" s="1">
        <v>3.8999999999999998E-3</v>
      </c>
      <c r="F955" s="1">
        <v>4.5999999999999999E-3</v>
      </c>
      <c r="G955" s="1">
        <v>3.7000000000000002E-3</v>
      </c>
      <c r="H955" s="1">
        <v>5.4999999999999997E-3</v>
      </c>
      <c r="I955" s="1">
        <v>1.8E-3</v>
      </c>
      <c r="J955" s="1">
        <v>0.59760000000000002</v>
      </c>
      <c r="K955" s="1">
        <v>4.4000000000000003E-3</v>
      </c>
      <c r="L955" s="1">
        <v>4.87E-2</v>
      </c>
      <c r="M955" s="1">
        <v>3.3999999999999998E-3</v>
      </c>
      <c r="N955" s="1">
        <v>3.2000000000000002E-3</v>
      </c>
      <c r="O955" s="1">
        <v>5.7000000000000002E-3</v>
      </c>
      <c r="P955" s="1">
        <v>3.0999999999999999E-3</v>
      </c>
      <c r="Q955" s="1">
        <v>3.8E-3</v>
      </c>
      <c r="R955" s="1">
        <v>5.1999999999999998E-3</v>
      </c>
      <c r="S955" s="1">
        <v>6.3E-3</v>
      </c>
      <c r="T955" s="1">
        <v>0.25540000000000002</v>
      </c>
      <c r="U955" s="1">
        <v>1.1000000000000001E-3</v>
      </c>
      <c r="V955" s="1">
        <v>2.5999999999999999E-3</v>
      </c>
      <c r="W955" s="1">
        <v>0.42609999999999998</v>
      </c>
      <c r="X955" s="1">
        <v>0.59760000000000002</v>
      </c>
      <c r="Y955" s="1">
        <v>0.59760000000000002</v>
      </c>
      <c r="Z955" s="1" t="s">
        <v>1673</v>
      </c>
      <c r="AA955" s="1">
        <v>0</v>
      </c>
      <c r="AB955" s="1">
        <v>851</v>
      </c>
    </row>
    <row r="956" spans="1:28" x14ac:dyDescent="0.3">
      <c r="A956" s="1">
        <v>955</v>
      </c>
      <c r="B956" s="1" t="s">
        <v>1683</v>
      </c>
      <c r="C956" s="1">
        <v>1.1599999999999999E-2</v>
      </c>
      <c r="D956" s="1">
        <v>2.3900000000000001E-2</v>
      </c>
      <c r="E956" s="1">
        <v>6.6E-3</v>
      </c>
      <c r="F956" s="1">
        <v>7.9000000000000008E-3</v>
      </c>
      <c r="G956" s="1">
        <v>1.9800000000000002E-2</v>
      </c>
      <c r="H956" s="1">
        <v>6.4000000000000003E-3</v>
      </c>
      <c r="I956" s="1">
        <v>1.41E-2</v>
      </c>
      <c r="J956" s="1">
        <v>0.36020000000000002</v>
      </c>
      <c r="K956" s="1">
        <v>4.5999999999999999E-3</v>
      </c>
      <c r="L956" s="1">
        <v>5.1799999999999999E-2</v>
      </c>
      <c r="M956" s="1">
        <v>6.4999999999999997E-3</v>
      </c>
      <c r="N956" s="1">
        <v>5.1000000000000004E-3</v>
      </c>
      <c r="O956" s="1">
        <v>4.4000000000000003E-3</v>
      </c>
      <c r="P956" s="1">
        <v>1.1299999999999999E-2</v>
      </c>
      <c r="Q956" s="1">
        <v>1.43E-2</v>
      </c>
      <c r="R956" s="1">
        <v>1.0800000000000001E-2</v>
      </c>
      <c r="S956" s="1">
        <v>1.04E-2</v>
      </c>
      <c r="T956" s="1">
        <v>0.4158</v>
      </c>
      <c r="U956" s="1">
        <v>1.5E-3</v>
      </c>
      <c r="V956" s="1">
        <v>1.3100000000000001E-2</v>
      </c>
      <c r="W956" s="1">
        <v>0.55100000000000005</v>
      </c>
      <c r="X956" s="1">
        <v>0.4158</v>
      </c>
      <c r="Y956" s="1">
        <v>0.4158</v>
      </c>
      <c r="Z956" s="1" t="s">
        <v>1683</v>
      </c>
      <c r="AA956" s="1">
        <v>0</v>
      </c>
      <c r="AB956" s="1">
        <v>851</v>
      </c>
    </row>
    <row r="957" spans="1:28" x14ac:dyDescent="0.3">
      <c r="A957" s="1">
        <v>956</v>
      </c>
      <c r="B957" s="1" t="s">
        <v>1682</v>
      </c>
      <c r="C957" s="1">
        <v>7.2900000000000006E-2</v>
      </c>
      <c r="D957" s="1">
        <v>5.4999999999999997E-3</v>
      </c>
      <c r="E957" s="1">
        <v>4.4000000000000003E-3</v>
      </c>
      <c r="F957" s="1">
        <v>0.1048</v>
      </c>
      <c r="G957" s="1">
        <v>5.1499999999999997E-2</v>
      </c>
      <c r="H957" s="1">
        <v>2.8500000000000001E-2</v>
      </c>
      <c r="I957" s="1">
        <v>2.8999999999999998E-3</v>
      </c>
      <c r="J957" s="1">
        <v>7.1000000000000004E-3</v>
      </c>
      <c r="K957" s="1">
        <v>1.04E-2</v>
      </c>
      <c r="L957" s="1">
        <v>3.56E-2</v>
      </c>
      <c r="M957" s="1">
        <v>7.7000000000000002E-3</v>
      </c>
      <c r="N957" s="1">
        <v>1.0800000000000001E-2</v>
      </c>
      <c r="O957" s="1">
        <v>8.5099999999999995E-2</v>
      </c>
      <c r="P957" s="1">
        <v>8.5000000000000006E-3</v>
      </c>
      <c r="Q957" s="1">
        <v>4.7000000000000002E-3</v>
      </c>
      <c r="R957" s="1">
        <v>5.8200000000000002E-2</v>
      </c>
      <c r="S957" s="1">
        <v>0.2253</v>
      </c>
      <c r="T957" s="1">
        <v>1.7600000000000001E-2</v>
      </c>
      <c r="U957" s="1">
        <v>1.8E-3</v>
      </c>
      <c r="V957" s="1">
        <v>0.25669999999999998</v>
      </c>
      <c r="W957" s="1">
        <v>0.75</v>
      </c>
      <c r="X957" s="1">
        <v>0.2253</v>
      </c>
      <c r="Y957" s="1">
        <v>0.25669999999999998</v>
      </c>
      <c r="Z957" s="1" t="s">
        <v>1685</v>
      </c>
      <c r="AA957" s="1">
        <v>3.1399999999999997E-2</v>
      </c>
      <c r="AB957" s="1">
        <v>851</v>
      </c>
    </row>
    <row r="958" spans="1:28" x14ac:dyDescent="0.3">
      <c r="A958" s="1">
        <v>957</v>
      </c>
      <c r="B958" s="1" t="s">
        <v>1675</v>
      </c>
      <c r="C958" s="1">
        <v>3.8699999999999998E-2</v>
      </c>
      <c r="D958" s="1">
        <v>7.3000000000000001E-3</v>
      </c>
      <c r="E958" s="1">
        <v>4.1000000000000003E-3</v>
      </c>
      <c r="F958" s="1">
        <v>4.7999999999999996E-3</v>
      </c>
      <c r="G958" s="1">
        <v>6.8999999999999999E-3</v>
      </c>
      <c r="H958" s="1">
        <v>6.4999999999999997E-3</v>
      </c>
      <c r="I958" s="1">
        <v>2E-3</v>
      </c>
      <c r="J958" s="1">
        <v>0.12820000000000001</v>
      </c>
      <c r="K958" s="1">
        <v>4.5999999999999999E-3</v>
      </c>
      <c r="L958" s="1">
        <v>0.1875</v>
      </c>
      <c r="M958" s="1">
        <v>3.39E-2</v>
      </c>
      <c r="N958" s="1">
        <v>3.5999999999999999E-3</v>
      </c>
      <c r="O958" s="1">
        <v>2.2100000000000002E-2</v>
      </c>
      <c r="P958" s="1">
        <v>3.3E-3</v>
      </c>
      <c r="Q958" s="1">
        <v>4.1999999999999997E-3</v>
      </c>
      <c r="R958" s="1">
        <v>0.1153</v>
      </c>
      <c r="S958" s="1">
        <v>3.39E-2</v>
      </c>
      <c r="T958" s="1">
        <v>0.38800000000000001</v>
      </c>
      <c r="U958" s="1">
        <v>1.5E-3</v>
      </c>
      <c r="V958" s="1">
        <v>3.5999999999999999E-3</v>
      </c>
      <c r="W958" s="1">
        <v>0.63890000000000002</v>
      </c>
      <c r="X958" s="1">
        <v>0.1875</v>
      </c>
      <c r="Y958" s="1">
        <v>0.38800000000000001</v>
      </c>
      <c r="Z958" s="1" t="s">
        <v>1683</v>
      </c>
      <c r="AA958" s="1">
        <v>0.2006</v>
      </c>
      <c r="AB958" s="1">
        <v>851</v>
      </c>
    </row>
    <row r="959" spans="1:28" x14ac:dyDescent="0.3">
      <c r="A959" s="1">
        <v>958</v>
      </c>
      <c r="B959" s="1" t="s">
        <v>1674</v>
      </c>
      <c r="C959" s="1">
        <v>7.4000000000000003E-3</v>
      </c>
      <c r="D959" s="1">
        <v>1.6000000000000001E-3</v>
      </c>
      <c r="E959" s="1">
        <v>4.7000000000000002E-3</v>
      </c>
      <c r="F959" s="1">
        <v>6.4999999999999997E-3</v>
      </c>
      <c r="G959" s="1">
        <v>3.2000000000000002E-3</v>
      </c>
      <c r="H959" s="1">
        <v>6.1000000000000004E-3</v>
      </c>
      <c r="I959" s="1">
        <v>5.5999999999999999E-3</v>
      </c>
      <c r="J959" s="1">
        <v>4.3E-3</v>
      </c>
      <c r="K959" s="1">
        <v>0.72599999999999998</v>
      </c>
      <c r="L959" s="1">
        <v>1.2999999999999999E-2</v>
      </c>
      <c r="M959" s="1">
        <v>2E-3</v>
      </c>
      <c r="N959" s="1">
        <v>3.2800000000000003E-2</v>
      </c>
      <c r="O959" s="1">
        <v>1.89E-2</v>
      </c>
      <c r="P959" s="1">
        <v>6.1000000000000004E-3</v>
      </c>
      <c r="Q959" s="1">
        <v>0.12790000000000001</v>
      </c>
      <c r="R959" s="1">
        <v>9.2999999999999992E-3</v>
      </c>
      <c r="S959" s="1">
        <v>1.55E-2</v>
      </c>
      <c r="T959" s="1">
        <v>5.4000000000000003E-3</v>
      </c>
      <c r="U959" s="1">
        <v>1.1000000000000001E-3</v>
      </c>
      <c r="V959" s="1">
        <v>2.7000000000000001E-3</v>
      </c>
      <c r="W959" s="1">
        <v>0.38340000000000002</v>
      </c>
      <c r="X959" s="1">
        <v>0.72599999999999998</v>
      </c>
      <c r="Y959" s="1">
        <v>0.72599999999999998</v>
      </c>
      <c r="Z959" s="1" t="s">
        <v>1674</v>
      </c>
      <c r="AA959" s="1">
        <v>0</v>
      </c>
      <c r="AB959" s="1">
        <v>851</v>
      </c>
    </row>
    <row r="960" spans="1:28" x14ac:dyDescent="0.3">
      <c r="A960" s="1">
        <v>959</v>
      </c>
      <c r="B960" s="1" t="s">
        <v>1681</v>
      </c>
      <c r="C960" s="1">
        <v>0.6724</v>
      </c>
      <c r="D960" s="1">
        <v>2.3E-3</v>
      </c>
      <c r="E960" s="1">
        <v>4.0000000000000001E-3</v>
      </c>
      <c r="F960" s="1">
        <v>8.0000000000000002E-3</v>
      </c>
      <c r="G960" s="1">
        <v>3.3E-3</v>
      </c>
      <c r="H960" s="1">
        <v>1.1900000000000001E-2</v>
      </c>
      <c r="I960" s="1">
        <v>3.7000000000000002E-3</v>
      </c>
      <c r="J960" s="1">
        <v>4.8999999999999998E-3</v>
      </c>
      <c r="K960" s="1">
        <v>4.4999999999999997E-3</v>
      </c>
      <c r="L960" s="1">
        <v>8.0999999999999996E-3</v>
      </c>
      <c r="M960" s="1">
        <v>2.2000000000000001E-3</v>
      </c>
      <c r="N960" s="1">
        <v>1.89E-2</v>
      </c>
      <c r="O960" s="1">
        <v>1.34E-2</v>
      </c>
      <c r="P960" s="1">
        <v>1.32E-2</v>
      </c>
      <c r="Q960" s="1">
        <v>4.0000000000000001E-3</v>
      </c>
      <c r="R960" s="1">
        <v>0.2014</v>
      </c>
      <c r="S960" s="1">
        <v>7.7000000000000002E-3</v>
      </c>
      <c r="T960" s="1">
        <v>1.01E-2</v>
      </c>
      <c r="U960" s="1">
        <v>1.1000000000000001E-3</v>
      </c>
      <c r="V960" s="1">
        <v>4.7000000000000002E-3</v>
      </c>
      <c r="W960" s="1">
        <v>0.39679999999999999</v>
      </c>
      <c r="X960" s="1">
        <v>0.2014</v>
      </c>
      <c r="Y960" s="1">
        <v>0.6724</v>
      </c>
      <c r="Z960" s="1" t="s">
        <v>1666</v>
      </c>
      <c r="AA960" s="1">
        <v>0.47110000000000002</v>
      </c>
      <c r="AB960" s="1">
        <v>851</v>
      </c>
    </row>
    <row r="961" spans="1:28" x14ac:dyDescent="0.3">
      <c r="A961" s="1">
        <v>960</v>
      </c>
      <c r="B961" s="1" t="s">
        <v>1681</v>
      </c>
      <c r="C961" s="1">
        <v>6.7299999999999999E-2</v>
      </c>
      <c r="D961" s="1">
        <v>1.6999999999999999E-3</v>
      </c>
      <c r="E961" s="1">
        <v>2.6700000000000002E-2</v>
      </c>
      <c r="F961" s="1">
        <v>0.10979999999999999</v>
      </c>
      <c r="G961" s="1">
        <v>3.3999999999999998E-3</v>
      </c>
      <c r="H961" s="1">
        <v>0.2155</v>
      </c>
      <c r="I961" s="1">
        <v>6.7000000000000002E-3</v>
      </c>
      <c r="J961" s="1">
        <v>7.7999999999999996E-3</v>
      </c>
      <c r="K961" s="1">
        <v>9.9400000000000002E-2</v>
      </c>
      <c r="L961" s="1">
        <v>9.7000000000000003E-3</v>
      </c>
      <c r="M961" s="1">
        <v>2.0999999999999999E-3</v>
      </c>
      <c r="N961" s="1">
        <v>0.12239999999999999</v>
      </c>
      <c r="O961" s="1">
        <v>1.7100000000000001E-2</v>
      </c>
      <c r="P961" s="1">
        <v>4.6199999999999998E-2</v>
      </c>
      <c r="Q961" s="1">
        <v>6.88E-2</v>
      </c>
      <c r="R961" s="1">
        <v>0.152</v>
      </c>
      <c r="S961" s="1">
        <v>2.01E-2</v>
      </c>
      <c r="T961" s="1">
        <v>1.7100000000000001E-2</v>
      </c>
      <c r="U961" s="1">
        <v>1.1999999999999999E-3</v>
      </c>
      <c r="V961" s="1">
        <v>4.8999999999999998E-3</v>
      </c>
      <c r="W961" s="1">
        <v>0.78859999999999997</v>
      </c>
      <c r="X961" s="1">
        <v>0.152</v>
      </c>
      <c r="Y961" s="1">
        <v>0.2155</v>
      </c>
      <c r="Z961" s="1" t="s">
        <v>1671</v>
      </c>
      <c r="AA961" s="1">
        <v>6.3500000000000001E-2</v>
      </c>
      <c r="AB961" s="1">
        <v>851</v>
      </c>
    </row>
    <row r="962" spans="1:28" x14ac:dyDescent="0.3">
      <c r="A962" s="1">
        <v>961</v>
      </c>
      <c r="B962" s="1" t="s">
        <v>1675</v>
      </c>
      <c r="C962" s="1">
        <v>1.77E-2</v>
      </c>
      <c r="D962" s="1">
        <v>2.0999999999999999E-3</v>
      </c>
      <c r="E962" s="1">
        <v>9.7000000000000003E-3</v>
      </c>
      <c r="F962" s="1">
        <v>7.1999999999999998E-3</v>
      </c>
      <c r="G962" s="1">
        <v>3.6999999999999998E-2</v>
      </c>
      <c r="H962" s="1">
        <v>6.6E-3</v>
      </c>
      <c r="I962" s="1">
        <v>4.4999999999999997E-3</v>
      </c>
      <c r="J962" s="1">
        <v>6.88E-2</v>
      </c>
      <c r="K962" s="1">
        <v>4.7000000000000002E-3</v>
      </c>
      <c r="L962" s="1">
        <v>0.45429999999999998</v>
      </c>
      <c r="M962" s="1">
        <v>8.5599999999999996E-2</v>
      </c>
      <c r="N962" s="1">
        <v>0.1459</v>
      </c>
      <c r="O962" s="1">
        <v>4.4999999999999997E-3</v>
      </c>
      <c r="P962" s="1">
        <v>1.83E-2</v>
      </c>
      <c r="Q962" s="1">
        <v>6.4000000000000003E-3</v>
      </c>
      <c r="R962" s="1">
        <v>1.0800000000000001E-2</v>
      </c>
      <c r="S962" s="1">
        <v>2.63E-2</v>
      </c>
      <c r="T962" s="1">
        <v>4.5100000000000001E-2</v>
      </c>
      <c r="U962" s="1">
        <v>1.5E-3</v>
      </c>
      <c r="V962" s="1">
        <v>4.2799999999999998E-2</v>
      </c>
      <c r="W962" s="1">
        <v>0.65510000000000002</v>
      </c>
      <c r="X962" s="1">
        <v>0.45429999999999998</v>
      </c>
      <c r="Y962" s="1">
        <v>0.45429999999999998</v>
      </c>
      <c r="Z962" s="1" t="s">
        <v>1675</v>
      </c>
      <c r="AA962" s="1">
        <v>0</v>
      </c>
      <c r="AB962" s="1">
        <v>851</v>
      </c>
    </row>
    <row r="963" spans="1:28" x14ac:dyDescent="0.3">
      <c r="A963" s="1">
        <v>962</v>
      </c>
      <c r="B963" s="1" t="s">
        <v>1682</v>
      </c>
      <c r="C963" s="1">
        <v>5.5800000000000002E-2</v>
      </c>
      <c r="D963" s="1">
        <v>4.3E-3</v>
      </c>
      <c r="E963" s="1">
        <v>4.4000000000000003E-3</v>
      </c>
      <c r="F963" s="1">
        <v>5.1000000000000004E-3</v>
      </c>
      <c r="G963" s="1">
        <v>3.2000000000000002E-3</v>
      </c>
      <c r="H963" s="1">
        <v>2.1600000000000001E-2</v>
      </c>
      <c r="I963" s="1">
        <v>1.9E-3</v>
      </c>
      <c r="J963" s="1">
        <v>5.0599999999999999E-2</v>
      </c>
      <c r="K963" s="1">
        <v>4.7999999999999996E-3</v>
      </c>
      <c r="L963" s="1">
        <v>8.6999999999999994E-3</v>
      </c>
      <c r="M963" s="1">
        <v>2E-3</v>
      </c>
      <c r="N963" s="1">
        <v>7.7700000000000005E-2</v>
      </c>
      <c r="O963" s="1">
        <v>2.2200000000000001E-2</v>
      </c>
      <c r="P963" s="1">
        <v>3.3999999999999998E-3</v>
      </c>
      <c r="Q963" s="1">
        <v>4.1999999999999997E-3</v>
      </c>
      <c r="R963" s="1">
        <v>0.14280000000000001</v>
      </c>
      <c r="S963" s="1">
        <v>0.19500000000000001</v>
      </c>
      <c r="T963" s="1">
        <v>0.38869999999999999</v>
      </c>
      <c r="U963" s="1">
        <v>1.1000000000000001E-3</v>
      </c>
      <c r="V963" s="1">
        <v>2.5999999999999999E-3</v>
      </c>
      <c r="W963" s="1">
        <v>0.63100000000000001</v>
      </c>
      <c r="X963" s="1">
        <v>0.19500000000000001</v>
      </c>
      <c r="Y963" s="1">
        <v>0.38869999999999999</v>
      </c>
      <c r="Z963" s="1" t="s">
        <v>1683</v>
      </c>
      <c r="AA963" s="1">
        <v>0.19370000000000001</v>
      </c>
      <c r="AB963" s="1">
        <v>851</v>
      </c>
    </row>
    <row r="964" spans="1:28" x14ac:dyDescent="0.3">
      <c r="A964" s="1">
        <v>963</v>
      </c>
      <c r="B964" s="1" t="s">
        <v>1677</v>
      </c>
      <c r="C964" s="1">
        <v>3.8800000000000001E-2</v>
      </c>
      <c r="D964" s="1">
        <v>1.6999999999999999E-3</v>
      </c>
      <c r="E964" s="1">
        <v>1.9800000000000002E-2</v>
      </c>
      <c r="F964" s="1">
        <v>5.1000000000000004E-3</v>
      </c>
      <c r="G964" s="1">
        <v>3.2000000000000002E-3</v>
      </c>
      <c r="H964" s="1">
        <v>2.4400000000000002E-2</v>
      </c>
      <c r="I964" s="1">
        <v>0.1714</v>
      </c>
      <c r="J964" s="1">
        <v>6.3E-3</v>
      </c>
      <c r="K964" s="1">
        <v>2.8199999999999999E-2</v>
      </c>
      <c r="L964" s="1">
        <v>7.1999999999999998E-3</v>
      </c>
      <c r="M964" s="1">
        <v>6.3E-3</v>
      </c>
      <c r="N964" s="1">
        <v>2.4299999999999999E-2</v>
      </c>
      <c r="O964" s="1">
        <v>4.1000000000000003E-3</v>
      </c>
      <c r="P964" s="1">
        <v>1.2999999999999999E-2</v>
      </c>
      <c r="Q964" s="1">
        <v>9.4999999999999998E-3</v>
      </c>
      <c r="R964" s="1">
        <v>0.56189999999999996</v>
      </c>
      <c r="S964" s="1">
        <v>0.06</v>
      </c>
      <c r="T964" s="1">
        <v>8.6E-3</v>
      </c>
      <c r="U964" s="1">
        <v>1.1000000000000001E-3</v>
      </c>
      <c r="V964" s="1">
        <v>5.1000000000000004E-3</v>
      </c>
      <c r="W964" s="1">
        <v>0.54549999999999998</v>
      </c>
      <c r="X964" s="1">
        <v>2.4299999999999999E-2</v>
      </c>
      <c r="Y964" s="1">
        <v>0.56189999999999996</v>
      </c>
      <c r="Z964" s="1" t="s">
        <v>1681</v>
      </c>
      <c r="AA964" s="1">
        <v>0.53769999999999996</v>
      </c>
      <c r="AB964" s="1">
        <v>851</v>
      </c>
    </row>
    <row r="965" spans="1:28" x14ac:dyDescent="0.3">
      <c r="A965" s="1">
        <v>964</v>
      </c>
      <c r="B965" s="1" t="s">
        <v>1679</v>
      </c>
      <c r="C965" s="1">
        <v>4.1099999999999998E-2</v>
      </c>
      <c r="D965" s="1">
        <v>1.5E-3</v>
      </c>
      <c r="E965" s="1">
        <v>0.22439999999999999</v>
      </c>
      <c r="F965" s="1">
        <v>0.16969999999999999</v>
      </c>
      <c r="G965" s="1">
        <v>5.8999999999999999E-3</v>
      </c>
      <c r="H965" s="1">
        <v>1.52E-2</v>
      </c>
      <c r="I965" s="1">
        <v>1.21E-2</v>
      </c>
      <c r="J965" s="1">
        <v>1.3899999999999999E-2</v>
      </c>
      <c r="K965" s="1">
        <v>2.9399999999999999E-2</v>
      </c>
      <c r="L965" s="1">
        <v>1.38E-2</v>
      </c>
      <c r="M965" s="1">
        <v>9.7000000000000003E-3</v>
      </c>
      <c r="N965" s="1">
        <v>7.5200000000000003E-2</v>
      </c>
      <c r="O965" s="1">
        <v>4.7000000000000002E-3</v>
      </c>
      <c r="P965" s="1">
        <v>0.245</v>
      </c>
      <c r="Q965" s="1">
        <v>4.41E-2</v>
      </c>
      <c r="R965" s="1">
        <v>5.7299999999999997E-2</v>
      </c>
      <c r="S965" s="1">
        <v>1.7100000000000001E-2</v>
      </c>
      <c r="T965" s="1">
        <v>8.0000000000000002E-3</v>
      </c>
      <c r="U965" s="1">
        <v>1.1000000000000001E-3</v>
      </c>
      <c r="V965" s="1">
        <v>1.0800000000000001E-2</v>
      </c>
      <c r="W965" s="1">
        <v>0.7419</v>
      </c>
      <c r="X965" s="1">
        <v>0.245</v>
      </c>
      <c r="Y965" s="1">
        <v>0.245</v>
      </c>
      <c r="Z965" s="1" t="s">
        <v>1679</v>
      </c>
      <c r="AA965" s="1">
        <v>0</v>
      </c>
      <c r="AB965" s="1">
        <v>851</v>
      </c>
    </row>
    <row r="966" spans="1:28" x14ac:dyDescent="0.3">
      <c r="A966" s="1">
        <v>965</v>
      </c>
      <c r="B966" s="1" t="s">
        <v>1670</v>
      </c>
      <c r="C966" s="1">
        <v>8.0000000000000002E-3</v>
      </c>
      <c r="D966" s="1">
        <v>2.0999999999999999E-3</v>
      </c>
      <c r="E966" s="1">
        <v>4.1999999999999997E-3</v>
      </c>
      <c r="F966" s="1">
        <v>5.0000000000000001E-3</v>
      </c>
      <c r="G966" s="1">
        <v>0.54149999999999998</v>
      </c>
      <c r="H966" s="1">
        <v>6.4999999999999997E-3</v>
      </c>
      <c r="I966" s="1">
        <v>2.2000000000000001E-3</v>
      </c>
      <c r="J966" s="1">
        <v>3.7100000000000001E-2</v>
      </c>
      <c r="K966" s="1">
        <v>4.7999999999999996E-3</v>
      </c>
      <c r="L966" s="1">
        <v>0.18990000000000001</v>
      </c>
      <c r="M966" s="1">
        <v>0.1057</v>
      </c>
      <c r="N966" s="1">
        <v>3.7000000000000002E-3</v>
      </c>
      <c r="O966" s="1">
        <v>4.4999999999999997E-3</v>
      </c>
      <c r="P966" s="1">
        <v>3.3999999999999998E-3</v>
      </c>
      <c r="Q966" s="1">
        <v>4.4000000000000003E-3</v>
      </c>
      <c r="R966" s="1">
        <v>6.1999999999999998E-3</v>
      </c>
      <c r="S966" s="1">
        <v>5.7000000000000002E-3</v>
      </c>
      <c r="T966" s="1">
        <v>3.9100000000000003E-2</v>
      </c>
      <c r="U966" s="1">
        <v>1.6000000000000001E-3</v>
      </c>
      <c r="V966" s="1">
        <v>2.4400000000000002E-2</v>
      </c>
      <c r="W966" s="1">
        <v>0.51980000000000004</v>
      </c>
      <c r="X966" s="1">
        <v>0.54149999999999998</v>
      </c>
      <c r="Y966" s="1">
        <v>0.54149999999999998</v>
      </c>
      <c r="Z966" s="1" t="s">
        <v>1670</v>
      </c>
      <c r="AA966" s="1">
        <v>0</v>
      </c>
      <c r="AB966" s="1">
        <v>851</v>
      </c>
    </row>
    <row r="967" spans="1:28" x14ac:dyDescent="0.3">
      <c r="A967" s="1">
        <v>966</v>
      </c>
      <c r="B967" s="1" t="s">
        <v>1680</v>
      </c>
      <c r="C967" s="1">
        <v>7.4000000000000003E-3</v>
      </c>
      <c r="D967" s="1">
        <v>1.6000000000000001E-3</v>
      </c>
      <c r="E967" s="1">
        <v>4.7999999999999996E-3</v>
      </c>
      <c r="F967" s="1">
        <v>0.01</v>
      </c>
      <c r="G967" s="1">
        <v>3.2000000000000002E-3</v>
      </c>
      <c r="H967" s="1">
        <v>6.1000000000000004E-3</v>
      </c>
      <c r="I967" s="1">
        <v>3.8999999999999998E-3</v>
      </c>
      <c r="J967" s="1">
        <v>4.3E-3</v>
      </c>
      <c r="K967" s="1">
        <v>3.3099999999999997E-2</v>
      </c>
      <c r="L967" s="1">
        <v>7.7000000000000002E-3</v>
      </c>
      <c r="M967" s="1">
        <v>2.0999999999999999E-3</v>
      </c>
      <c r="N967" s="1">
        <v>4.1999999999999997E-3</v>
      </c>
      <c r="O967" s="1">
        <v>4.1999999999999997E-3</v>
      </c>
      <c r="P967" s="1">
        <v>9.4999999999999998E-3</v>
      </c>
      <c r="Q967" s="1">
        <v>0.87270000000000003</v>
      </c>
      <c r="R967" s="1">
        <v>6.4000000000000003E-3</v>
      </c>
      <c r="S967" s="1">
        <v>7.3000000000000001E-3</v>
      </c>
      <c r="T967" s="1">
        <v>7.4999999999999997E-3</v>
      </c>
      <c r="U967" s="1">
        <v>1.1000000000000001E-3</v>
      </c>
      <c r="V967" s="1">
        <v>2.7000000000000001E-3</v>
      </c>
      <c r="W967" s="1">
        <v>0.23849999999999999</v>
      </c>
      <c r="X967" s="1">
        <v>0.87270000000000003</v>
      </c>
      <c r="Y967" s="1">
        <v>0.87270000000000003</v>
      </c>
      <c r="Z967" s="1" t="s">
        <v>1680</v>
      </c>
      <c r="AA967" s="1">
        <v>0</v>
      </c>
      <c r="AB967" s="1">
        <v>851</v>
      </c>
    </row>
    <row r="968" spans="1:28" x14ac:dyDescent="0.3">
      <c r="A968" s="1">
        <v>967</v>
      </c>
      <c r="B968" s="1" t="s">
        <v>1674</v>
      </c>
      <c r="C968" s="1">
        <v>1.54E-2</v>
      </c>
      <c r="D968" s="1">
        <v>2.5000000000000001E-3</v>
      </c>
      <c r="E968" s="1">
        <v>3.27E-2</v>
      </c>
      <c r="F968" s="1">
        <v>0.13020000000000001</v>
      </c>
      <c r="G968" s="1">
        <v>3.2000000000000002E-3</v>
      </c>
      <c r="H968" s="1">
        <v>7.3000000000000001E-3</v>
      </c>
      <c r="I968" s="1">
        <v>8.9300000000000004E-2</v>
      </c>
      <c r="J968" s="1">
        <v>8.3999999999999995E-3</v>
      </c>
      <c r="K968" s="1">
        <v>0.27850000000000003</v>
      </c>
      <c r="L968" s="1">
        <v>1.01E-2</v>
      </c>
      <c r="M968" s="1">
        <v>3.0999999999999999E-3</v>
      </c>
      <c r="N968" s="1">
        <v>6.4299999999999996E-2</v>
      </c>
      <c r="O968" s="1">
        <v>4.1999999999999997E-3</v>
      </c>
      <c r="P968" s="1">
        <v>0.16170000000000001</v>
      </c>
      <c r="Q968" s="1">
        <v>9.0800000000000006E-2</v>
      </c>
      <c r="R968" s="1">
        <v>4.6199999999999998E-2</v>
      </c>
      <c r="S968" s="1">
        <v>2.2200000000000001E-2</v>
      </c>
      <c r="T968" s="1">
        <v>1.24E-2</v>
      </c>
      <c r="U968" s="1">
        <v>1.1000000000000001E-3</v>
      </c>
      <c r="V968" s="1">
        <v>1.6400000000000001E-2</v>
      </c>
      <c r="W968" s="1">
        <v>0.75270000000000004</v>
      </c>
      <c r="X968" s="1">
        <v>0.27850000000000003</v>
      </c>
      <c r="Y968" s="1">
        <v>0.27850000000000003</v>
      </c>
      <c r="Z968" s="1" t="s">
        <v>1674</v>
      </c>
      <c r="AA968" s="1">
        <v>0</v>
      </c>
      <c r="AB968" s="1">
        <v>851</v>
      </c>
    </row>
    <row r="969" spans="1:28" x14ac:dyDescent="0.3">
      <c r="A969" s="1">
        <v>968</v>
      </c>
      <c r="B969" s="1" t="s">
        <v>1679</v>
      </c>
      <c r="C969" s="1">
        <v>5.8500000000000003E-2</v>
      </c>
      <c r="D969" s="1">
        <v>9.1999999999999998E-3</v>
      </c>
      <c r="E969" s="1">
        <v>0.12720000000000001</v>
      </c>
      <c r="F969" s="1">
        <v>0.1789</v>
      </c>
      <c r="G969" s="1">
        <v>1.3100000000000001E-2</v>
      </c>
      <c r="H969" s="1">
        <v>3.3500000000000002E-2</v>
      </c>
      <c r="I969" s="1">
        <v>1.6E-2</v>
      </c>
      <c r="J969" s="1">
        <v>2.6800000000000001E-2</v>
      </c>
      <c r="K969" s="1">
        <v>0.15870000000000001</v>
      </c>
      <c r="L969" s="1">
        <v>2.1299999999999999E-2</v>
      </c>
      <c r="M969" s="1">
        <v>3.2000000000000001E-2</v>
      </c>
      <c r="N969" s="1">
        <v>3.4500000000000003E-2</v>
      </c>
      <c r="O969" s="1">
        <v>4.8999999999999998E-3</v>
      </c>
      <c r="P969" s="1">
        <v>6.7400000000000002E-2</v>
      </c>
      <c r="Q969" s="1">
        <v>6.5699999999999995E-2</v>
      </c>
      <c r="R969" s="1">
        <v>2.7900000000000001E-2</v>
      </c>
      <c r="S969" s="1">
        <v>6.2799999999999995E-2</v>
      </c>
      <c r="T969" s="1">
        <v>1.21E-2</v>
      </c>
      <c r="U969" s="1">
        <v>4.1999999999999997E-3</v>
      </c>
      <c r="V969" s="1">
        <v>4.5199999999999997E-2</v>
      </c>
      <c r="W969" s="1">
        <v>0.86470000000000002</v>
      </c>
      <c r="X969" s="1">
        <v>6.7400000000000002E-2</v>
      </c>
      <c r="Y969" s="1">
        <v>0.1789</v>
      </c>
      <c r="Z969" s="1" t="s">
        <v>1669</v>
      </c>
      <c r="AA969" s="1">
        <v>0.1115</v>
      </c>
      <c r="AB969" s="1">
        <v>851</v>
      </c>
    </row>
    <row r="970" spans="1:28" x14ac:dyDescent="0.3">
      <c r="A970" s="1">
        <v>969</v>
      </c>
      <c r="B970" s="1" t="s">
        <v>1670</v>
      </c>
      <c r="C970" s="1">
        <v>3.0599999999999999E-2</v>
      </c>
      <c r="D970" s="1">
        <v>1.5299999999999999E-2</v>
      </c>
      <c r="E970" s="1">
        <v>5.4000000000000003E-3</v>
      </c>
      <c r="F970" s="1">
        <v>8.8999999999999999E-3</v>
      </c>
      <c r="G970" s="1">
        <v>0.4597</v>
      </c>
      <c r="H970" s="1">
        <v>7.7000000000000002E-3</v>
      </c>
      <c r="I970" s="1">
        <v>1.3899999999999999E-2</v>
      </c>
      <c r="J970" s="1">
        <v>2.7199999999999998E-2</v>
      </c>
      <c r="K970" s="1">
        <v>2.12E-2</v>
      </c>
      <c r="L970" s="1">
        <v>0.1459</v>
      </c>
      <c r="M970" s="1">
        <v>1.9599999999999999E-2</v>
      </c>
      <c r="N970" s="1">
        <v>4.02E-2</v>
      </c>
      <c r="O970" s="1">
        <v>5.4999999999999997E-3</v>
      </c>
      <c r="P970" s="1">
        <v>1.2999999999999999E-2</v>
      </c>
      <c r="Q970" s="1">
        <v>1.1900000000000001E-2</v>
      </c>
      <c r="R970" s="1">
        <v>2.1499999999999998E-2</v>
      </c>
      <c r="S970" s="1">
        <v>8.6999999999999994E-3</v>
      </c>
      <c r="T970" s="1">
        <v>1.8700000000000001E-2</v>
      </c>
      <c r="U970" s="1">
        <v>5.7999999999999996E-3</v>
      </c>
      <c r="V970" s="1">
        <v>0.11940000000000001</v>
      </c>
      <c r="W970" s="1">
        <v>0.6613</v>
      </c>
      <c r="X970" s="1">
        <v>0.4597</v>
      </c>
      <c r="Y970" s="1">
        <v>0.4597</v>
      </c>
      <c r="Z970" s="1" t="s">
        <v>1670</v>
      </c>
      <c r="AA970" s="1">
        <v>0</v>
      </c>
      <c r="AB970" s="1">
        <v>851</v>
      </c>
    </row>
    <row r="971" spans="1:28" x14ac:dyDescent="0.3">
      <c r="A971" s="1">
        <v>970</v>
      </c>
      <c r="B971" s="1" t="s">
        <v>1677</v>
      </c>
      <c r="C971" s="1">
        <v>2.52E-2</v>
      </c>
      <c r="D971" s="1">
        <v>3.2000000000000002E-3</v>
      </c>
      <c r="E971" s="1">
        <v>0.2351</v>
      </c>
      <c r="F971" s="1">
        <v>0.1477</v>
      </c>
      <c r="G971" s="1">
        <v>3.3999999999999998E-3</v>
      </c>
      <c r="H971" s="1">
        <v>0.1842</v>
      </c>
      <c r="I971" s="1">
        <v>3.3599999999999998E-2</v>
      </c>
      <c r="J971" s="1">
        <v>4.3E-3</v>
      </c>
      <c r="K971" s="1">
        <v>9.1200000000000003E-2</v>
      </c>
      <c r="L971" s="1">
        <v>1.4200000000000001E-2</v>
      </c>
      <c r="M971" s="1">
        <v>8.6999999999999994E-3</v>
      </c>
      <c r="N971" s="1">
        <v>0.12529999999999999</v>
      </c>
      <c r="O971" s="1">
        <v>1.12E-2</v>
      </c>
      <c r="P971" s="1">
        <v>4.3799999999999999E-2</v>
      </c>
      <c r="Q971" s="1">
        <v>2.23E-2</v>
      </c>
      <c r="R971" s="1">
        <v>2.2599999999999999E-2</v>
      </c>
      <c r="S971" s="1">
        <v>8.5000000000000006E-3</v>
      </c>
      <c r="T971" s="1">
        <v>8.6999999999999994E-3</v>
      </c>
      <c r="U971" s="1">
        <v>1.1999999999999999E-3</v>
      </c>
      <c r="V971" s="1">
        <v>5.4000000000000003E-3</v>
      </c>
      <c r="W971" s="1">
        <v>0.75409999999999999</v>
      </c>
      <c r="X971" s="1">
        <v>0.12529999999999999</v>
      </c>
      <c r="Y971" s="1">
        <v>0.2351</v>
      </c>
      <c r="Z971" s="1" t="s">
        <v>1668</v>
      </c>
      <c r="AA971" s="1">
        <v>0.10979999999999999</v>
      </c>
      <c r="AB971" s="1">
        <v>851</v>
      </c>
    </row>
    <row r="972" spans="1:28" x14ac:dyDescent="0.3">
      <c r="A972" s="1">
        <v>971</v>
      </c>
      <c r="B972" s="1" t="s">
        <v>1675</v>
      </c>
      <c r="C972" s="1">
        <v>8.2000000000000007E-3</v>
      </c>
      <c r="D972" s="1">
        <v>7.6E-3</v>
      </c>
      <c r="E972" s="1">
        <v>4.1999999999999997E-3</v>
      </c>
      <c r="F972" s="1">
        <v>4.8999999999999998E-3</v>
      </c>
      <c r="G972" s="1">
        <v>0.25390000000000001</v>
      </c>
      <c r="H972" s="1">
        <v>7.6E-3</v>
      </c>
      <c r="I972" s="1">
        <v>2.0999999999999999E-3</v>
      </c>
      <c r="J972" s="1">
        <v>0.19270000000000001</v>
      </c>
      <c r="K972" s="1">
        <v>6.4999999999999997E-3</v>
      </c>
      <c r="L972" s="1">
        <v>0.35749999999999998</v>
      </c>
      <c r="M972" s="1">
        <v>5.45E-2</v>
      </c>
      <c r="N972" s="1">
        <v>3.5999999999999999E-3</v>
      </c>
      <c r="O972" s="1">
        <v>4.4999999999999997E-3</v>
      </c>
      <c r="P972" s="1">
        <v>3.3999999999999998E-3</v>
      </c>
      <c r="Q972" s="1">
        <v>5.3E-3</v>
      </c>
      <c r="R972" s="1">
        <v>7.4000000000000003E-3</v>
      </c>
      <c r="S972" s="1">
        <v>8.2000000000000007E-3</v>
      </c>
      <c r="T972" s="1">
        <v>3.32E-2</v>
      </c>
      <c r="U972" s="1">
        <v>1.3899999999999999E-2</v>
      </c>
      <c r="V972" s="1">
        <v>2.0799999999999999E-2</v>
      </c>
      <c r="W972" s="1">
        <v>0.60770000000000002</v>
      </c>
      <c r="X972" s="1">
        <v>0.35749999999999998</v>
      </c>
      <c r="Y972" s="1">
        <v>0.35749999999999998</v>
      </c>
      <c r="Z972" s="1" t="s">
        <v>1675</v>
      </c>
      <c r="AA972" s="1">
        <v>0</v>
      </c>
      <c r="AB972" s="1">
        <v>851</v>
      </c>
    </row>
    <row r="973" spans="1:28" x14ac:dyDescent="0.3">
      <c r="A973" s="1">
        <v>972</v>
      </c>
      <c r="B973" s="1" t="s">
        <v>1685</v>
      </c>
      <c r="C973" s="1">
        <v>3.2800000000000003E-2</v>
      </c>
      <c r="D973" s="1">
        <v>1.9E-3</v>
      </c>
      <c r="E973" s="1">
        <v>5.7999999999999996E-3</v>
      </c>
      <c r="F973" s="1">
        <v>0.01</v>
      </c>
      <c r="G973" s="1">
        <v>2.9700000000000001E-2</v>
      </c>
      <c r="H973" s="1">
        <v>6.4000000000000003E-3</v>
      </c>
      <c r="I973" s="1">
        <v>2.4400000000000002E-2</v>
      </c>
      <c r="J973" s="1">
        <v>0.11219999999999999</v>
      </c>
      <c r="K973" s="1">
        <v>1.9099999999999999E-2</v>
      </c>
      <c r="L973" s="1">
        <v>0.113</v>
      </c>
      <c r="M973" s="1">
        <v>6.1000000000000004E-3</v>
      </c>
      <c r="N973" s="1">
        <v>1.2500000000000001E-2</v>
      </c>
      <c r="O973" s="1">
        <v>0.17810000000000001</v>
      </c>
      <c r="P973" s="1">
        <v>6.0000000000000001E-3</v>
      </c>
      <c r="Q973" s="1">
        <v>1.38E-2</v>
      </c>
      <c r="R973" s="1">
        <v>7.7999999999999996E-3</v>
      </c>
      <c r="S973" s="1">
        <v>1.29E-2</v>
      </c>
      <c r="T973" s="1">
        <v>0.1245</v>
      </c>
      <c r="U973" s="1">
        <v>1.8E-3</v>
      </c>
      <c r="V973" s="1">
        <v>0.28120000000000001</v>
      </c>
      <c r="W973" s="1">
        <v>0.73419999999999996</v>
      </c>
      <c r="X973" s="1">
        <v>0.28120000000000001</v>
      </c>
      <c r="Y973" s="1">
        <v>0.28120000000000001</v>
      </c>
      <c r="Z973" s="1" t="s">
        <v>1685</v>
      </c>
      <c r="AA973" s="1">
        <v>0</v>
      </c>
      <c r="AB973" s="1">
        <v>851</v>
      </c>
    </row>
    <row r="974" spans="1:28" x14ac:dyDescent="0.3">
      <c r="A974" s="1">
        <v>973</v>
      </c>
      <c r="B974" s="1" t="s">
        <v>1674</v>
      </c>
      <c r="C974" s="1">
        <v>7.4999999999999997E-3</v>
      </c>
      <c r="D974" s="1">
        <v>1.6000000000000001E-3</v>
      </c>
      <c r="E974" s="1">
        <v>4.7999999999999996E-3</v>
      </c>
      <c r="F974" s="1">
        <v>6.6E-3</v>
      </c>
      <c r="G974" s="1">
        <v>3.3E-3</v>
      </c>
      <c r="H974" s="1">
        <v>6.1999999999999998E-3</v>
      </c>
      <c r="I974" s="1">
        <v>2.3999999999999998E-3</v>
      </c>
      <c r="J974" s="1">
        <v>4.4000000000000003E-3</v>
      </c>
      <c r="K974" s="1">
        <v>0.87529999999999997</v>
      </c>
      <c r="L974" s="1">
        <v>1.0699999999999999E-2</v>
      </c>
      <c r="M974" s="1">
        <v>2.0999999999999999E-3</v>
      </c>
      <c r="N974" s="1">
        <v>8.6999999999999994E-3</v>
      </c>
      <c r="O974" s="1">
        <v>9.2999999999999992E-3</v>
      </c>
      <c r="P974" s="1">
        <v>4.7000000000000002E-3</v>
      </c>
      <c r="Q974" s="1">
        <v>2.4400000000000002E-2</v>
      </c>
      <c r="R974" s="1">
        <v>9.7000000000000003E-3</v>
      </c>
      <c r="S974" s="1">
        <v>5.4999999999999997E-3</v>
      </c>
      <c r="T974" s="1">
        <v>5.5999999999999999E-3</v>
      </c>
      <c r="U974" s="1">
        <v>1.1000000000000001E-3</v>
      </c>
      <c r="V974" s="1">
        <v>6.1999999999999998E-3</v>
      </c>
      <c r="W974" s="1">
        <v>0.23849999999999999</v>
      </c>
      <c r="X974" s="1">
        <v>0.87529999999999997</v>
      </c>
      <c r="Y974" s="1">
        <v>0.87529999999999997</v>
      </c>
      <c r="Z974" s="1" t="s">
        <v>1674</v>
      </c>
      <c r="AA974" s="1">
        <v>0</v>
      </c>
      <c r="AB974" s="1">
        <v>851</v>
      </c>
    </row>
    <row r="975" spans="1:28" x14ac:dyDescent="0.3">
      <c r="A975" s="1">
        <v>974</v>
      </c>
      <c r="B975" s="1" t="s">
        <v>1673</v>
      </c>
      <c r="C975" s="1">
        <v>1.15E-2</v>
      </c>
      <c r="D975" s="1">
        <v>0.1278</v>
      </c>
      <c r="E975" s="1">
        <v>9.7999999999999997E-3</v>
      </c>
      <c r="F975" s="1">
        <v>5.0000000000000001E-3</v>
      </c>
      <c r="G975" s="1">
        <v>1.9900000000000001E-2</v>
      </c>
      <c r="H975" s="1">
        <v>6.7000000000000002E-3</v>
      </c>
      <c r="I975" s="1">
        <v>1.34E-2</v>
      </c>
      <c r="J975" s="1">
        <v>0.10390000000000001</v>
      </c>
      <c r="K975" s="1">
        <v>4.7999999999999996E-3</v>
      </c>
      <c r="L975" s="1">
        <v>6.59E-2</v>
      </c>
      <c r="M975" s="1">
        <v>1.52E-2</v>
      </c>
      <c r="N975" s="1">
        <v>0.18079999999999999</v>
      </c>
      <c r="O975" s="1">
        <v>4.5999999999999999E-3</v>
      </c>
      <c r="P975" s="1">
        <v>5.4999999999999997E-3</v>
      </c>
      <c r="Q975" s="1">
        <v>4.3E-3</v>
      </c>
      <c r="R975" s="1">
        <v>0.1489</v>
      </c>
      <c r="S975" s="1">
        <v>5.8999999999999999E-3</v>
      </c>
      <c r="T975" s="1">
        <v>0.25979999999999998</v>
      </c>
      <c r="U975" s="1">
        <v>1.5E-3</v>
      </c>
      <c r="V975" s="1">
        <v>4.7999999999999996E-3</v>
      </c>
      <c r="W975" s="1">
        <v>0.71589999999999998</v>
      </c>
      <c r="X975" s="1">
        <v>0.10390000000000001</v>
      </c>
      <c r="Y975" s="1">
        <v>0.25979999999999998</v>
      </c>
      <c r="Z975" s="1" t="s">
        <v>1683</v>
      </c>
      <c r="AA975" s="1">
        <v>0.15590000000000001</v>
      </c>
      <c r="AB975" s="1">
        <v>851</v>
      </c>
    </row>
    <row r="976" spans="1:28" x14ac:dyDescent="0.3">
      <c r="A976" s="1">
        <v>975</v>
      </c>
      <c r="B976" s="1" t="s">
        <v>1680</v>
      </c>
      <c r="C976" s="1">
        <v>7.1999999999999998E-3</v>
      </c>
      <c r="D976" s="1">
        <v>1.6000000000000001E-3</v>
      </c>
      <c r="E976" s="1">
        <v>4.7000000000000002E-3</v>
      </c>
      <c r="F976" s="1">
        <v>6.1999999999999998E-3</v>
      </c>
      <c r="G976" s="1">
        <v>3.3E-3</v>
      </c>
      <c r="H976" s="1">
        <v>6.1000000000000004E-3</v>
      </c>
      <c r="I976" s="1">
        <v>2.3E-3</v>
      </c>
      <c r="J976" s="1">
        <v>7.3000000000000001E-3</v>
      </c>
      <c r="K976" s="1">
        <v>1.4999999999999999E-2</v>
      </c>
      <c r="L976" s="1">
        <v>1.24E-2</v>
      </c>
      <c r="M976" s="1">
        <v>2.0999999999999999E-3</v>
      </c>
      <c r="N976" s="1">
        <v>4.1000000000000003E-3</v>
      </c>
      <c r="O976" s="1">
        <v>1.61E-2</v>
      </c>
      <c r="P976" s="1">
        <v>5.8999999999999999E-3</v>
      </c>
      <c r="Q976" s="1">
        <v>0.86890000000000001</v>
      </c>
      <c r="R976" s="1">
        <v>6.3E-3</v>
      </c>
      <c r="S976" s="1">
        <v>1.34E-2</v>
      </c>
      <c r="T976" s="1">
        <v>0.01</v>
      </c>
      <c r="U976" s="1">
        <v>1.1000000000000001E-3</v>
      </c>
      <c r="V976" s="1">
        <v>5.8999999999999999E-3</v>
      </c>
      <c r="W976" s="1">
        <v>0.24970000000000001</v>
      </c>
      <c r="X976" s="1">
        <v>0.86890000000000001</v>
      </c>
      <c r="Y976" s="1">
        <v>0.86890000000000001</v>
      </c>
      <c r="Z976" s="1" t="s">
        <v>1680</v>
      </c>
      <c r="AA976" s="1">
        <v>0</v>
      </c>
      <c r="AB976" s="1">
        <v>851</v>
      </c>
    </row>
    <row r="977" spans="1:28" x14ac:dyDescent="0.3">
      <c r="A977" s="1">
        <v>976</v>
      </c>
      <c r="B977" s="1" t="s">
        <v>1669</v>
      </c>
      <c r="C977" s="1">
        <v>2.8000000000000001E-2</v>
      </c>
      <c r="D977" s="1">
        <v>6.1999999999999998E-3</v>
      </c>
      <c r="E977" s="1">
        <v>0.19500000000000001</v>
      </c>
      <c r="F977" s="1">
        <v>0.43430000000000002</v>
      </c>
      <c r="G977" s="1">
        <v>4.7000000000000002E-3</v>
      </c>
      <c r="H977" s="1">
        <v>1.61E-2</v>
      </c>
      <c r="I977" s="1">
        <v>7.0000000000000001E-3</v>
      </c>
      <c r="J977" s="1">
        <v>1.8499999999999999E-2</v>
      </c>
      <c r="K977" s="1">
        <v>2.06E-2</v>
      </c>
      <c r="L977" s="1">
        <v>4.2799999999999998E-2</v>
      </c>
      <c r="M977" s="1">
        <v>3.0000000000000001E-3</v>
      </c>
      <c r="N977" s="1">
        <v>8.3400000000000002E-2</v>
      </c>
      <c r="O977" s="1">
        <v>4.5999999999999999E-3</v>
      </c>
      <c r="P977" s="1">
        <v>2.5700000000000001E-2</v>
      </c>
      <c r="Q977" s="1">
        <v>1.6199999999999999E-2</v>
      </c>
      <c r="R977" s="1">
        <v>5.4300000000000001E-2</v>
      </c>
      <c r="S977" s="1">
        <v>2.3300000000000001E-2</v>
      </c>
      <c r="T977" s="1">
        <v>1.23E-2</v>
      </c>
      <c r="U977" s="1">
        <v>1.1000000000000001E-3</v>
      </c>
      <c r="V977" s="1">
        <v>2.7000000000000001E-3</v>
      </c>
      <c r="W977" s="1">
        <v>0.65490000000000004</v>
      </c>
      <c r="X977" s="1">
        <v>0.43430000000000002</v>
      </c>
      <c r="Y977" s="1">
        <v>0.43430000000000002</v>
      </c>
      <c r="Z977" s="1" t="s">
        <v>1669</v>
      </c>
      <c r="AA977" s="1">
        <v>0</v>
      </c>
      <c r="AB977" s="1">
        <v>851</v>
      </c>
    </row>
    <row r="978" spans="1:28" x14ac:dyDescent="0.3">
      <c r="A978" s="1">
        <v>977</v>
      </c>
      <c r="B978" s="1" t="s">
        <v>1675</v>
      </c>
      <c r="C978" s="1">
        <v>5.1499999999999997E-2</v>
      </c>
      <c r="D978" s="1">
        <v>2.0999999999999999E-3</v>
      </c>
      <c r="E978" s="1">
        <v>4.1999999999999997E-3</v>
      </c>
      <c r="F978" s="1">
        <v>5.0000000000000001E-3</v>
      </c>
      <c r="G978" s="1">
        <v>1.46E-2</v>
      </c>
      <c r="H978" s="1">
        <v>6.7000000000000002E-3</v>
      </c>
      <c r="I978" s="1">
        <v>5.1999999999999998E-3</v>
      </c>
      <c r="J978" s="1">
        <v>0.27610000000000001</v>
      </c>
      <c r="K978" s="1">
        <v>4.7999999999999996E-3</v>
      </c>
      <c r="L978" s="1">
        <v>0.22850000000000001</v>
      </c>
      <c r="M978" s="1">
        <v>3.3500000000000002E-2</v>
      </c>
      <c r="N978" s="1">
        <v>3.7000000000000002E-3</v>
      </c>
      <c r="O978" s="1">
        <v>4.5999999999999999E-3</v>
      </c>
      <c r="P978" s="1">
        <v>3.3999999999999998E-3</v>
      </c>
      <c r="Q978" s="1">
        <v>4.3E-3</v>
      </c>
      <c r="R978" s="1">
        <v>8.0000000000000002E-3</v>
      </c>
      <c r="S978" s="1">
        <v>1.4E-2</v>
      </c>
      <c r="T978" s="1">
        <v>0.31090000000000001</v>
      </c>
      <c r="U978" s="1">
        <v>1.5E-3</v>
      </c>
      <c r="V978" s="1">
        <v>1.7399999999999999E-2</v>
      </c>
      <c r="W978" s="1">
        <v>0.6008</v>
      </c>
      <c r="X978" s="1">
        <v>0.22850000000000001</v>
      </c>
      <c r="Y978" s="1">
        <v>0.31090000000000001</v>
      </c>
      <c r="Z978" s="1" t="s">
        <v>1683</v>
      </c>
      <c r="AA978" s="1">
        <v>8.2400000000000001E-2</v>
      </c>
      <c r="AB978" s="1">
        <v>851</v>
      </c>
    </row>
    <row r="979" spans="1:28" x14ac:dyDescent="0.3">
      <c r="A979" s="1">
        <v>978</v>
      </c>
      <c r="B979" s="1" t="s">
        <v>1677</v>
      </c>
      <c r="C979" s="1">
        <v>6.1999999999999998E-3</v>
      </c>
      <c r="D979" s="1">
        <v>1.6999999999999999E-3</v>
      </c>
      <c r="E979" s="1">
        <v>5.1999999999999998E-3</v>
      </c>
      <c r="F979" s="1">
        <v>4.8999999999999998E-3</v>
      </c>
      <c r="G979" s="1">
        <v>3.2000000000000002E-3</v>
      </c>
      <c r="H979" s="1">
        <v>6.3E-3</v>
      </c>
      <c r="I979" s="1">
        <v>2.3E-3</v>
      </c>
      <c r="J979" s="1">
        <v>4.1999999999999997E-3</v>
      </c>
      <c r="K979" s="1">
        <v>4.8999999999999998E-3</v>
      </c>
      <c r="L979" s="1">
        <v>7.1999999999999998E-3</v>
      </c>
      <c r="M979" s="1">
        <v>1.9E-3</v>
      </c>
      <c r="N979" s="1">
        <v>0.91820000000000002</v>
      </c>
      <c r="O979" s="1">
        <v>4.0000000000000001E-3</v>
      </c>
      <c r="P979" s="1">
        <v>3.3999999999999998E-3</v>
      </c>
      <c r="Q979" s="1">
        <v>4.1999999999999997E-3</v>
      </c>
      <c r="R979" s="1">
        <v>8.0000000000000002E-3</v>
      </c>
      <c r="S979" s="1">
        <v>5.1999999999999998E-3</v>
      </c>
      <c r="T979" s="1">
        <v>5.1999999999999998E-3</v>
      </c>
      <c r="U979" s="1">
        <v>1.1000000000000001E-3</v>
      </c>
      <c r="V979" s="1">
        <v>2.7000000000000001E-3</v>
      </c>
      <c r="W979" s="1">
        <v>0.17230000000000001</v>
      </c>
      <c r="X979" s="1">
        <v>0.91820000000000002</v>
      </c>
      <c r="Y979" s="1">
        <v>0.91820000000000002</v>
      </c>
      <c r="Z979" s="1" t="s">
        <v>1677</v>
      </c>
      <c r="AA979" s="1">
        <v>0</v>
      </c>
      <c r="AB979" s="1">
        <v>851</v>
      </c>
    </row>
    <row r="980" spans="1:28" x14ac:dyDescent="0.3">
      <c r="A980" s="1">
        <v>979</v>
      </c>
      <c r="B980" s="1" t="s">
        <v>1668</v>
      </c>
      <c r="C980" s="1">
        <v>1.0200000000000001E-2</v>
      </c>
      <c r="D980" s="1">
        <v>1.6000000000000001E-3</v>
      </c>
      <c r="E980" s="1">
        <v>0.76700000000000002</v>
      </c>
      <c r="F980" s="1">
        <v>1.9199999999999998E-2</v>
      </c>
      <c r="G980" s="1">
        <v>3.0999999999999999E-3</v>
      </c>
      <c r="H980" s="1">
        <v>6.4000000000000003E-3</v>
      </c>
      <c r="I980" s="1">
        <v>3.3099999999999997E-2</v>
      </c>
      <c r="J980" s="1">
        <v>4.1000000000000003E-3</v>
      </c>
      <c r="K980" s="1">
        <v>7.1999999999999998E-3</v>
      </c>
      <c r="L980" s="1">
        <v>7.1000000000000004E-3</v>
      </c>
      <c r="M980" s="1">
        <v>1.9E-3</v>
      </c>
      <c r="N980" s="1">
        <v>8.0500000000000002E-2</v>
      </c>
      <c r="O980" s="1">
        <v>6.4999999999999997E-3</v>
      </c>
      <c r="P980" s="1">
        <v>8.3999999999999995E-3</v>
      </c>
      <c r="Q980" s="1">
        <v>7.3000000000000001E-3</v>
      </c>
      <c r="R980" s="1">
        <v>1.78E-2</v>
      </c>
      <c r="S980" s="1">
        <v>7.1000000000000004E-3</v>
      </c>
      <c r="T980" s="1">
        <v>7.9000000000000008E-3</v>
      </c>
      <c r="U980" s="1">
        <v>1.1000000000000001E-3</v>
      </c>
      <c r="V980" s="1">
        <v>2.5999999999999999E-3</v>
      </c>
      <c r="W980" s="1">
        <v>0.36180000000000001</v>
      </c>
      <c r="X980" s="1">
        <v>0.76700000000000002</v>
      </c>
      <c r="Y980" s="1">
        <v>0.76700000000000002</v>
      </c>
      <c r="Z980" s="1" t="s">
        <v>1668</v>
      </c>
      <c r="AA980" s="1">
        <v>0</v>
      </c>
      <c r="AB980" s="1">
        <v>851</v>
      </c>
    </row>
    <row r="981" spans="1:28" x14ac:dyDescent="0.3">
      <c r="A981" s="1">
        <v>980</v>
      </c>
      <c r="B981" s="1" t="s">
        <v>1685</v>
      </c>
      <c r="C981" s="1">
        <v>2.7699999999999999E-2</v>
      </c>
      <c r="D981" s="1">
        <v>1.29E-2</v>
      </c>
      <c r="E981" s="1">
        <v>4.5999999999999999E-3</v>
      </c>
      <c r="F981" s="1">
        <v>6.7999999999999996E-3</v>
      </c>
      <c r="G981" s="1">
        <v>0.1736</v>
      </c>
      <c r="H981" s="1">
        <v>6.4000000000000003E-3</v>
      </c>
      <c r="I981" s="1">
        <v>4.36E-2</v>
      </c>
      <c r="J981" s="1">
        <v>4.7000000000000002E-3</v>
      </c>
      <c r="K981" s="1">
        <v>2.1999999999999999E-2</v>
      </c>
      <c r="L981" s="1">
        <v>0.14000000000000001</v>
      </c>
      <c r="M981" s="1">
        <v>1.06E-2</v>
      </c>
      <c r="N981" s="1">
        <v>6.3E-3</v>
      </c>
      <c r="O981" s="1">
        <v>4.3E-3</v>
      </c>
      <c r="P981" s="1">
        <v>5.3E-3</v>
      </c>
      <c r="Q981" s="1">
        <v>4.8999999999999998E-3</v>
      </c>
      <c r="R981" s="1">
        <v>1.66E-2</v>
      </c>
      <c r="S981" s="1">
        <v>1.38E-2</v>
      </c>
      <c r="T981" s="1">
        <v>5.7999999999999996E-3</v>
      </c>
      <c r="U981" s="1">
        <v>9.7000000000000003E-3</v>
      </c>
      <c r="V981" s="1">
        <v>0.48020000000000002</v>
      </c>
      <c r="W981" s="1">
        <v>0.59540000000000004</v>
      </c>
      <c r="X981" s="1">
        <v>0.48020000000000002</v>
      </c>
      <c r="Y981" s="1">
        <v>0.48020000000000002</v>
      </c>
      <c r="Z981" s="1" t="s">
        <v>1685</v>
      </c>
      <c r="AA981" s="1">
        <v>0</v>
      </c>
      <c r="AB981" s="1">
        <v>851</v>
      </c>
    </row>
    <row r="982" spans="1:28" x14ac:dyDescent="0.3">
      <c r="A982" s="1">
        <v>981</v>
      </c>
      <c r="B982" s="1" t="s">
        <v>1672</v>
      </c>
      <c r="C982" s="1">
        <v>6.4999999999999997E-3</v>
      </c>
      <c r="D982" s="1">
        <v>1.6999999999999999E-3</v>
      </c>
      <c r="E982" s="1">
        <v>1.34E-2</v>
      </c>
      <c r="F982" s="1">
        <v>8.2000000000000007E-3</v>
      </c>
      <c r="G982" s="1">
        <v>4.1999999999999997E-3</v>
      </c>
      <c r="H982" s="1">
        <v>6.0000000000000001E-3</v>
      </c>
      <c r="I982" s="1">
        <v>0.86339999999999995</v>
      </c>
      <c r="J982" s="1">
        <v>4.4000000000000003E-3</v>
      </c>
      <c r="K982" s="1">
        <v>8.3999999999999995E-3</v>
      </c>
      <c r="L982" s="1">
        <v>7.7999999999999996E-3</v>
      </c>
      <c r="M982" s="1">
        <v>2.0999999999999999E-3</v>
      </c>
      <c r="N982" s="1">
        <v>5.1000000000000004E-3</v>
      </c>
      <c r="O982" s="1">
        <v>4.1000000000000003E-3</v>
      </c>
      <c r="P982" s="1">
        <v>1.4200000000000001E-2</v>
      </c>
      <c r="Q982" s="1">
        <v>4.4999999999999997E-3</v>
      </c>
      <c r="R982" s="1">
        <v>5.7999999999999996E-3</v>
      </c>
      <c r="S982" s="1">
        <v>4.8999999999999998E-3</v>
      </c>
      <c r="T982" s="1">
        <v>5.4999999999999997E-3</v>
      </c>
      <c r="U982" s="1">
        <v>1.5E-3</v>
      </c>
      <c r="V982" s="1">
        <v>2.8500000000000001E-2</v>
      </c>
      <c r="W982" s="1">
        <v>0.25540000000000002</v>
      </c>
      <c r="X982" s="1">
        <v>0.86339999999999995</v>
      </c>
      <c r="Y982" s="1">
        <v>0.86339999999999995</v>
      </c>
      <c r="Z982" s="1" t="s">
        <v>1672</v>
      </c>
      <c r="AA982" s="1">
        <v>0</v>
      </c>
      <c r="AB982" s="1">
        <v>851</v>
      </c>
    </row>
    <row r="983" spans="1:28" x14ac:dyDescent="0.3">
      <c r="A983" s="1">
        <v>982</v>
      </c>
      <c r="B983" s="1" t="s">
        <v>1672</v>
      </c>
      <c r="C983" s="1">
        <v>1.1900000000000001E-2</v>
      </c>
      <c r="D983" s="1">
        <v>1.6000000000000001E-3</v>
      </c>
      <c r="E983" s="1">
        <v>4.1999999999999997E-3</v>
      </c>
      <c r="F983" s="1">
        <v>5.1000000000000004E-3</v>
      </c>
      <c r="G983" s="1">
        <v>3.3999999999999998E-3</v>
      </c>
      <c r="H983" s="1">
        <v>5.8999999999999999E-3</v>
      </c>
      <c r="I983" s="1">
        <v>0.88519999999999999</v>
      </c>
      <c r="J983" s="1">
        <v>8.2000000000000007E-3</v>
      </c>
      <c r="K983" s="1">
        <v>4.7999999999999996E-3</v>
      </c>
      <c r="L983" s="1">
        <v>9.7000000000000003E-3</v>
      </c>
      <c r="M983" s="1">
        <v>2E-3</v>
      </c>
      <c r="N983" s="1">
        <v>1.09E-2</v>
      </c>
      <c r="O983" s="1">
        <v>4.0000000000000001E-3</v>
      </c>
      <c r="P983" s="1">
        <v>3.5000000000000001E-3</v>
      </c>
      <c r="Q983" s="1">
        <v>1.5100000000000001E-2</v>
      </c>
      <c r="R983" s="1">
        <v>5.5999999999999999E-3</v>
      </c>
      <c r="S983" s="1">
        <v>4.7999999999999996E-3</v>
      </c>
      <c r="T983" s="1">
        <v>5.3E-3</v>
      </c>
      <c r="U983" s="1">
        <v>1.1999999999999999E-3</v>
      </c>
      <c r="V983" s="1">
        <v>7.6E-3</v>
      </c>
      <c r="W983" s="1">
        <v>0.2253</v>
      </c>
      <c r="X983" s="1">
        <v>0.88519999999999999</v>
      </c>
      <c r="Y983" s="1">
        <v>0.88519999999999999</v>
      </c>
      <c r="Z983" s="1" t="s">
        <v>1672</v>
      </c>
      <c r="AA983" s="1">
        <v>0</v>
      </c>
      <c r="AB983" s="1">
        <v>851</v>
      </c>
    </row>
    <row r="984" spans="1:28" x14ac:dyDescent="0.3">
      <c r="A984" s="1">
        <v>983</v>
      </c>
      <c r="B984" s="1" t="s">
        <v>1666</v>
      </c>
      <c r="C984" s="1">
        <v>0.86040000000000005</v>
      </c>
      <c r="D984" s="1">
        <v>2.3E-3</v>
      </c>
      <c r="E984" s="1">
        <v>4.1000000000000003E-3</v>
      </c>
      <c r="F984" s="1">
        <v>5.1000000000000004E-3</v>
      </c>
      <c r="G984" s="1">
        <v>3.3999999999999998E-3</v>
      </c>
      <c r="H984" s="1">
        <v>5.2699999999999997E-2</v>
      </c>
      <c r="I984" s="1">
        <v>1.9E-3</v>
      </c>
      <c r="J984" s="1">
        <v>5.1000000000000004E-3</v>
      </c>
      <c r="K984" s="1">
        <v>4.7000000000000002E-3</v>
      </c>
      <c r="L984" s="1">
        <v>8.3999999999999995E-3</v>
      </c>
      <c r="M984" s="1">
        <v>7.6E-3</v>
      </c>
      <c r="N984" s="1">
        <v>3.5000000000000001E-3</v>
      </c>
      <c r="O984" s="1">
        <v>4.1000000000000003E-3</v>
      </c>
      <c r="P984" s="1">
        <v>3.3999999999999998E-3</v>
      </c>
      <c r="Q984" s="1">
        <v>4.1999999999999997E-3</v>
      </c>
      <c r="R984" s="1">
        <v>7.1000000000000004E-3</v>
      </c>
      <c r="S984" s="1">
        <v>5.5999999999999999E-3</v>
      </c>
      <c r="T984" s="1">
        <v>1.2500000000000001E-2</v>
      </c>
      <c r="U984" s="1">
        <v>1.1000000000000001E-3</v>
      </c>
      <c r="V984" s="1">
        <v>2.7000000000000001E-3</v>
      </c>
      <c r="W984" s="1">
        <v>0.2457</v>
      </c>
      <c r="X984" s="1">
        <v>0.86040000000000005</v>
      </c>
      <c r="Y984" s="1">
        <v>0.86040000000000005</v>
      </c>
      <c r="Z984" s="1" t="s">
        <v>1666</v>
      </c>
      <c r="AA984" s="1">
        <v>0</v>
      </c>
      <c r="AB984" s="1">
        <v>851</v>
      </c>
    </row>
    <row r="985" spans="1:28" x14ac:dyDescent="0.3">
      <c r="A985" s="1">
        <v>984</v>
      </c>
      <c r="B985" s="1" t="s">
        <v>1672</v>
      </c>
      <c r="C985" s="1">
        <v>8.3000000000000001E-3</v>
      </c>
      <c r="D985" s="1">
        <v>1.8E-3</v>
      </c>
      <c r="E985" s="1">
        <v>4.5999999999999999E-3</v>
      </c>
      <c r="F985" s="1">
        <v>5.4999999999999997E-3</v>
      </c>
      <c r="G985" s="1">
        <v>0.1158</v>
      </c>
      <c r="H985" s="1">
        <v>7.7999999999999996E-3</v>
      </c>
      <c r="I985" s="1">
        <v>0.34010000000000001</v>
      </c>
      <c r="J985" s="1">
        <v>5.79E-2</v>
      </c>
      <c r="K985" s="1">
        <v>0.19209999999999999</v>
      </c>
      <c r="L985" s="1">
        <v>2.9600000000000001E-2</v>
      </c>
      <c r="M985" s="1">
        <v>3.2399999999999998E-2</v>
      </c>
      <c r="N985" s="1">
        <v>1.7999999999999999E-2</v>
      </c>
      <c r="O985" s="1">
        <v>4.3E-3</v>
      </c>
      <c r="P985" s="1">
        <v>7.9600000000000004E-2</v>
      </c>
      <c r="Q985" s="1">
        <v>8.9999999999999993E-3</v>
      </c>
      <c r="R985" s="1">
        <v>6.1999999999999998E-3</v>
      </c>
      <c r="S985" s="1">
        <v>6.6E-3</v>
      </c>
      <c r="T985" s="1">
        <v>6.9800000000000001E-2</v>
      </c>
      <c r="U985" s="1">
        <v>1.9E-3</v>
      </c>
      <c r="V985" s="1">
        <v>8.8000000000000005E-3</v>
      </c>
      <c r="W985" s="1">
        <v>0.70069999999999999</v>
      </c>
      <c r="X985" s="1">
        <v>0.34010000000000001</v>
      </c>
      <c r="Y985" s="1">
        <v>0.34010000000000001</v>
      </c>
      <c r="Z985" s="1" t="s">
        <v>1672</v>
      </c>
      <c r="AA985" s="1">
        <v>0</v>
      </c>
      <c r="AB985" s="1">
        <v>851</v>
      </c>
    </row>
    <row r="986" spans="1:28" x14ac:dyDescent="0.3">
      <c r="A986" s="1">
        <v>985</v>
      </c>
      <c r="B986" s="1" t="s">
        <v>1668</v>
      </c>
      <c r="C986" s="1">
        <v>6.7000000000000002E-3</v>
      </c>
      <c r="D986" s="1">
        <v>1.6000000000000001E-3</v>
      </c>
      <c r="E986" s="1">
        <v>0.90529999999999999</v>
      </c>
      <c r="F986" s="1">
        <v>9.4999999999999998E-3</v>
      </c>
      <c r="G986" s="1">
        <v>3.2000000000000002E-3</v>
      </c>
      <c r="H986" s="1">
        <v>6.6E-3</v>
      </c>
      <c r="I986" s="1">
        <v>2.2000000000000001E-3</v>
      </c>
      <c r="J986" s="1">
        <v>4.3E-3</v>
      </c>
      <c r="K986" s="1">
        <v>5.3E-3</v>
      </c>
      <c r="L986" s="1">
        <v>7.4000000000000003E-3</v>
      </c>
      <c r="M986" s="1">
        <v>2E-3</v>
      </c>
      <c r="N986" s="1">
        <v>5.5999999999999999E-3</v>
      </c>
      <c r="O986" s="1">
        <v>4.4000000000000003E-3</v>
      </c>
      <c r="P986" s="1">
        <v>6.7000000000000002E-3</v>
      </c>
      <c r="Q986" s="1">
        <v>4.4000000000000003E-3</v>
      </c>
      <c r="R986" s="1">
        <v>6.7999999999999996E-3</v>
      </c>
      <c r="S986" s="1">
        <v>8.8000000000000005E-3</v>
      </c>
      <c r="T986" s="1">
        <v>5.4000000000000003E-3</v>
      </c>
      <c r="U986" s="1">
        <v>1.1000000000000001E-3</v>
      </c>
      <c r="V986" s="1">
        <v>2.7000000000000001E-3</v>
      </c>
      <c r="W986" s="1">
        <v>0.19389999999999999</v>
      </c>
      <c r="X986" s="1">
        <v>0.90529999999999999</v>
      </c>
      <c r="Y986" s="1">
        <v>0.90529999999999999</v>
      </c>
      <c r="Z986" s="1" t="s">
        <v>1668</v>
      </c>
      <c r="AA986" s="1">
        <v>0</v>
      </c>
      <c r="AB986" s="1">
        <v>851</v>
      </c>
    </row>
    <row r="987" spans="1:28" x14ac:dyDescent="0.3">
      <c r="A987" s="1">
        <v>986</v>
      </c>
      <c r="B987" s="1" t="s">
        <v>1666</v>
      </c>
      <c r="C987" s="1">
        <v>0.90100000000000002</v>
      </c>
      <c r="D987" s="1">
        <v>2.3999999999999998E-3</v>
      </c>
      <c r="E987" s="1">
        <v>4.1999999999999997E-3</v>
      </c>
      <c r="F987" s="1">
        <v>5.1999999999999998E-3</v>
      </c>
      <c r="G987" s="1">
        <v>3.5000000000000001E-3</v>
      </c>
      <c r="H987" s="1">
        <v>1.5599999999999999E-2</v>
      </c>
      <c r="I987" s="1">
        <v>2E-3</v>
      </c>
      <c r="J987" s="1">
        <v>5.1999999999999998E-3</v>
      </c>
      <c r="K987" s="1">
        <v>4.8999999999999998E-3</v>
      </c>
      <c r="L987" s="1">
        <v>8.6E-3</v>
      </c>
      <c r="M987" s="1">
        <v>2.3999999999999998E-3</v>
      </c>
      <c r="N987" s="1">
        <v>3.5999999999999999E-3</v>
      </c>
      <c r="O987" s="1">
        <v>4.8999999999999998E-3</v>
      </c>
      <c r="P987" s="1">
        <v>3.5000000000000001E-3</v>
      </c>
      <c r="Q987" s="1">
        <v>4.3E-3</v>
      </c>
      <c r="R987" s="1">
        <v>1.14E-2</v>
      </c>
      <c r="S987" s="1">
        <v>5.7000000000000002E-3</v>
      </c>
      <c r="T987" s="1">
        <v>7.4999999999999997E-3</v>
      </c>
      <c r="U987" s="1">
        <v>1.1999999999999999E-3</v>
      </c>
      <c r="V987" s="1">
        <v>2.8E-3</v>
      </c>
      <c r="W987" s="1">
        <v>0.19889999999999999</v>
      </c>
      <c r="X987" s="1">
        <v>0.90100000000000002</v>
      </c>
      <c r="Y987" s="1">
        <v>0.90100000000000002</v>
      </c>
      <c r="Z987" s="1" t="s">
        <v>1666</v>
      </c>
      <c r="AA987" s="1">
        <v>0</v>
      </c>
      <c r="AB987" s="1">
        <v>851</v>
      </c>
    </row>
    <row r="988" spans="1:28" x14ac:dyDescent="0.3">
      <c r="A988" s="1">
        <v>987</v>
      </c>
      <c r="B988" s="1" t="s">
        <v>1685</v>
      </c>
      <c r="C988" s="1">
        <v>1.21E-2</v>
      </c>
      <c r="D988" s="1">
        <v>1.8E-3</v>
      </c>
      <c r="E988" s="1">
        <v>4.7000000000000002E-3</v>
      </c>
      <c r="F988" s="1">
        <v>5.5999999999999999E-3</v>
      </c>
      <c r="G988" s="1">
        <v>5.5899999999999998E-2</v>
      </c>
      <c r="H988" s="1">
        <v>6.6E-3</v>
      </c>
      <c r="I988" s="1">
        <v>4.5999999999999999E-3</v>
      </c>
      <c r="J988" s="1">
        <v>4.8999999999999998E-3</v>
      </c>
      <c r="K988" s="1">
        <v>5.3E-3</v>
      </c>
      <c r="L988" s="1">
        <v>0.1027</v>
      </c>
      <c r="M988" s="1">
        <v>2.3E-3</v>
      </c>
      <c r="N988" s="1">
        <v>4.1999999999999997E-3</v>
      </c>
      <c r="O988" s="1">
        <v>4.4000000000000003E-3</v>
      </c>
      <c r="P988" s="1">
        <v>3.8E-3</v>
      </c>
      <c r="Q988" s="1">
        <v>5.0000000000000001E-3</v>
      </c>
      <c r="R988" s="1">
        <v>8.3000000000000001E-3</v>
      </c>
      <c r="S988" s="1">
        <v>5.4000000000000003E-3</v>
      </c>
      <c r="T988" s="1">
        <v>6.0000000000000001E-3</v>
      </c>
      <c r="U988" s="1">
        <v>1.9E-3</v>
      </c>
      <c r="V988" s="1">
        <v>0.75429999999999997</v>
      </c>
      <c r="W988" s="1">
        <v>0.35320000000000001</v>
      </c>
      <c r="X988" s="1">
        <v>0.75429999999999997</v>
      </c>
      <c r="Y988" s="1">
        <v>0.75429999999999997</v>
      </c>
      <c r="Z988" s="1" t="s">
        <v>1685</v>
      </c>
      <c r="AA988" s="1">
        <v>0</v>
      </c>
      <c r="AB988" s="1">
        <v>851</v>
      </c>
    </row>
    <row r="989" spans="1:28" x14ac:dyDescent="0.3">
      <c r="A989" s="1">
        <v>988</v>
      </c>
      <c r="B989" s="1" t="s">
        <v>1675</v>
      </c>
      <c r="C989" s="1">
        <v>8.6999999999999994E-3</v>
      </c>
      <c r="D989" s="1">
        <v>1.8700000000000001E-2</v>
      </c>
      <c r="E989" s="1">
        <v>4.1999999999999997E-3</v>
      </c>
      <c r="F989" s="1">
        <v>5.0000000000000001E-3</v>
      </c>
      <c r="G989" s="1">
        <v>1.29E-2</v>
      </c>
      <c r="H989" s="1">
        <v>6.0000000000000001E-3</v>
      </c>
      <c r="I989" s="1">
        <v>1.9E-3</v>
      </c>
      <c r="J989" s="1">
        <v>6.6199999999999995E-2</v>
      </c>
      <c r="K989" s="1">
        <v>4.7999999999999996E-3</v>
      </c>
      <c r="L989" s="1">
        <v>0.81140000000000001</v>
      </c>
      <c r="M989" s="1">
        <v>1.38E-2</v>
      </c>
      <c r="N989" s="1">
        <v>3.5000000000000001E-3</v>
      </c>
      <c r="O989" s="1">
        <v>4.1999999999999997E-3</v>
      </c>
      <c r="P989" s="1">
        <v>5.4000000000000003E-3</v>
      </c>
      <c r="Q989" s="1">
        <v>4.1999999999999997E-3</v>
      </c>
      <c r="R989" s="1">
        <v>5.7000000000000002E-3</v>
      </c>
      <c r="S989" s="1">
        <v>6.8999999999999999E-3</v>
      </c>
      <c r="T989" s="1">
        <v>1.2500000000000001E-2</v>
      </c>
      <c r="U989" s="1">
        <v>1.2999999999999999E-3</v>
      </c>
      <c r="V989" s="1">
        <v>2.8999999999999998E-3</v>
      </c>
      <c r="W989" s="1">
        <v>0.31209999999999999</v>
      </c>
      <c r="X989" s="1">
        <v>0.81140000000000001</v>
      </c>
      <c r="Y989" s="1">
        <v>0.81140000000000001</v>
      </c>
      <c r="Z989" s="1" t="s">
        <v>1675</v>
      </c>
      <c r="AA989" s="1">
        <v>0</v>
      </c>
      <c r="AB989" s="1">
        <v>851</v>
      </c>
    </row>
    <row r="990" spans="1:28" x14ac:dyDescent="0.3">
      <c r="A990" s="1">
        <v>989</v>
      </c>
      <c r="B990" s="1" t="s">
        <v>1677</v>
      </c>
      <c r="C990" s="1">
        <v>0.19420000000000001</v>
      </c>
      <c r="D990" s="1">
        <v>4.7000000000000002E-3</v>
      </c>
      <c r="E990" s="1">
        <v>4.8999999999999998E-3</v>
      </c>
      <c r="F990" s="1">
        <v>5.1999999999999998E-3</v>
      </c>
      <c r="G990" s="1">
        <v>7.7999999999999996E-3</v>
      </c>
      <c r="H990" s="1">
        <v>1.04E-2</v>
      </c>
      <c r="I990" s="1">
        <v>2.2000000000000001E-3</v>
      </c>
      <c r="J990" s="1">
        <v>3.5900000000000001E-2</v>
      </c>
      <c r="K990" s="1">
        <v>5.0000000000000001E-3</v>
      </c>
      <c r="L990" s="1">
        <v>1.5100000000000001E-2</v>
      </c>
      <c r="M990" s="1">
        <v>1.14E-2</v>
      </c>
      <c r="N990" s="1">
        <v>0.48139999999999999</v>
      </c>
      <c r="O990" s="1">
        <v>4.1999999999999997E-3</v>
      </c>
      <c r="P990" s="1">
        <v>3.5000000000000001E-3</v>
      </c>
      <c r="Q990" s="1">
        <v>4.3E-3</v>
      </c>
      <c r="R990" s="1">
        <v>4.9599999999999998E-2</v>
      </c>
      <c r="S990" s="1">
        <v>0.12509999999999999</v>
      </c>
      <c r="T990" s="1">
        <v>3.1199999999999999E-2</v>
      </c>
      <c r="U990" s="1">
        <v>1.1000000000000001E-3</v>
      </c>
      <c r="V990" s="1">
        <v>2.8E-3</v>
      </c>
      <c r="W990" s="1">
        <v>0.57269999999999999</v>
      </c>
      <c r="X990" s="1">
        <v>0.48139999999999999</v>
      </c>
      <c r="Y990" s="1">
        <v>0.48139999999999999</v>
      </c>
      <c r="Z990" s="1" t="s">
        <v>1677</v>
      </c>
      <c r="AA990" s="1">
        <v>0</v>
      </c>
      <c r="AB990" s="1">
        <v>851</v>
      </c>
    </row>
    <row r="991" spans="1:28" x14ac:dyDescent="0.3">
      <c r="A991" s="1">
        <v>990</v>
      </c>
      <c r="B991" s="1" t="s">
        <v>1666</v>
      </c>
      <c r="C991" s="1">
        <v>0.32879999999999998</v>
      </c>
      <c r="D991" s="1">
        <v>6.2600000000000003E-2</v>
      </c>
      <c r="E991" s="1">
        <v>4.1999999999999997E-3</v>
      </c>
      <c r="F991" s="1">
        <v>5.1999999999999998E-3</v>
      </c>
      <c r="G991" s="1">
        <v>3.5000000000000001E-3</v>
      </c>
      <c r="H991" s="1">
        <v>8.4699999999999998E-2</v>
      </c>
      <c r="I991" s="1">
        <v>2E-3</v>
      </c>
      <c r="J991" s="1">
        <v>0.28410000000000002</v>
      </c>
      <c r="K991" s="1">
        <v>4.8999999999999998E-3</v>
      </c>
      <c r="L991" s="1">
        <v>1.54E-2</v>
      </c>
      <c r="M991" s="1">
        <v>3.8999999999999998E-3</v>
      </c>
      <c r="N991" s="1">
        <v>1.29E-2</v>
      </c>
      <c r="O991" s="1">
        <v>4.1999999999999997E-3</v>
      </c>
      <c r="P991" s="1">
        <v>3.5000000000000001E-3</v>
      </c>
      <c r="Q991" s="1">
        <v>4.3E-3</v>
      </c>
      <c r="R991" s="1">
        <v>3.6600000000000001E-2</v>
      </c>
      <c r="S991" s="1">
        <v>6.6299999999999998E-2</v>
      </c>
      <c r="T991" s="1">
        <v>6.8900000000000003E-2</v>
      </c>
      <c r="U991" s="1">
        <v>1.1999999999999999E-3</v>
      </c>
      <c r="V991" s="1">
        <v>2.8E-3</v>
      </c>
      <c r="W991" s="1">
        <v>0.64510000000000001</v>
      </c>
      <c r="X991" s="1">
        <v>0.32879999999999998</v>
      </c>
      <c r="Y991" s="1">
        <v>0.32879999999999998</v>
      </c>
      <c r="Z991" s="1" t="s">
        <v>1666</v>
      </c>
      <c r="AA991" s="1">
        <v>0</v>
      </c>
      <c r="AB991" s="1">
        <v>851</v>
      </c>
    </row>
    <row r="992" spans="1:28" x14ac:dyDescent="0.3">
      <c r="A992" s="1">
        <v>991</v>
      </c>
      <c r="B992" s="1" t="s">
        <v>1683</v>
      </c>
      <c r="C992" s="1">
        <v>3.1399999999999997E-2</v>
      </c>
      <c r="D992" s="1">
        <v>2.2000000000000001E-3</v>
      </c>
      <c r="E992" s="1">
        <v>4.4000000000000003E-3</v>
      </c>
      <c r="F992" s="1">
        <v>2.63E-2</v>
      </c>
      <c r="G992" s="1">
        <v>0.12720000000000001</v>
      </c>
      <c r="H992" s="1">
        <v>9.4000000000000004E-3</v>
      </c>
      <c r="I992" s="1">
        <v>2.2000000000000001E-3</v>
      </c>
      <c r="J992" s="1">
        <v>8.4000000000000005E-2</v>
      </c>
      <c r="K992" s="1">
        <v>7.7000000000000002E-3</v>
      </c>
      <c r="L992" s="1">
        <v>3.4700000000000002E-2</v>
      </c>
      <c r="M992" s="1">
        <v>6.7000000000000002E-3</v>
      </c>
      <c r="N992" s="1">
        <v>7.6E-3</v>
      </c>
      <c r="O992" s="1">
        <v>4.7000000000000002E-3</v>
      </c>
      <c r="P992" s="1">
        <v>1.5800000000000002E-2</v>
      </c>
      <c r="Q992" s="1">
        <v>4.1599999999999998E-2</v>
      </c>
      <c r="R992" s="1">
        <v>8.0000000000000002E-3</v>
      </c>
      <c r="S992" s="1">
        <v>5.11E-2</v>
      </c>
      <c r="T992" s="1">
        <v>0.52449999999999997</v>
      </c>
      <c r="U992" s="1">
        <v>4.3E-3</v>
      </c>
      <c r="V992" s="1">
        <v>6.3E-3</v>
      </c>
      <c r="W992" s="1">
        <v>0.60129999999999995</v>
      </c>
      <c r="X992" s="1">
        <v>0.52449999999999997</v>
      </c>
      <c r="Y992" s="1">
        <v>0.52449999999999997</v>
      </c>
      <c r="Z992" s="1" t="s">
        <v>1683</v>
      </c>
      <c r="AA992" s="1">
        <v>0</v>
      </c>
      <c r="AB992" s="1">
        <v>851</v>
      </c>
    </row>
    <row r="993" spans="1:28" x14ac:dyDescent="0.3">
      <c r="A993" s="1">
        <v>992</v>
      </c>
      <c r="B993" s="1" t="s">
        <v>1683</v>
      </c>
      <c r="C993" s="1">
        <v>7.2599999999999998E-2</v>
      </c>
      <c r="D993" s="1">
        <v>2.7900000000000001E-2</v>
      </c>
      <c r="E993" s="1">
        <v>4.4000000000000003E-3</v>
      </c>
      <c r="F993" s="1">
        <v>9.7000000000000003E-3</v>
      </c>
      <c r="G993" s="1">
        <v>5.4999999999999997E-3</v>
      </c>
      <c r="H993" s="1">
        <v>9.4000000000000004E-3</v>
      </c>
      <c r="I993" s="1">
        <v>2.2000000000000001E-3</v>
      </c>
      <c r="J993" s="1">
        <v>0.15820000000000001</v>
      </c>
      <c r="K993" s="1">
        <v>5.0000000000000001E-3</v>
      </c>
      <c r="L993" s="1">
        <v>7.0499999999999993E-2</v>
      </c>
      <c r="M993" s="1">
        <v>2.7900000000000001E-2</v>
      </c>
      <c r="N993" s="1">
        <v>3.8E-3</v>
      </c>
      <c r="O993" s="1">
        <v>4.7000000000000002E-3</v>
      </c>
      <c r="P993" s="1">
        <v>3.5999999999999999E-3</v>
      </c>
      <c r="Q993" s="1">
        <v>4.4999999999999997E-3</v>
      </c>
      <c r="R993" s="1">
        <v>2.2100000000000002E-2</v>
      </c>
      <c r="S993" s="1">
        <v>2.3199999999999998E-2</v>
      </c>
      <c r="T993" s="1">
        <v>0.53979999999999995</v>
      </c>
      <c r="U993" s="1">
        <v>1.6000000000000001E-3</v>
      </c>
      <c r="V993" s="1">
        <v>3.8E-3</v>
      </c>
      <c r="W993" s="1">
        <v>0.55930000000000002</v>
      </c>
      <c r="X993" s="1">
        <v>0.53979999999999995</v>
      </c>
      <c r="Y993" s="1">
        <v>0.53979999999999995</v>
      </c>
      <c r="Z993" s="1" t="s">
        <v>1683</v>
      </c>
      <c r="AA993" s="1">
        <v>0</v>
      </c>
      <c r="AB993" s="1">
        <v>851</v>
      </c>
    </row>
    <row r="994" spans="1:28" x14ac:dyDescent="0.3">
      <c r="A994" s="1">
        <v>993</v>
      </c>
      <c r="B994" s="1" t="s">
        <v>1671</v>
      </c>
      <c r="C994" s="1">
        <v>0.1431</v>
      </c>
      <c r="D994" s="1">
        <v>1.6999999999999999E-3</v>
      </c>
      <c r="E994" s="1">
        <v>6.6E-3</v>
      </c>
      <c r="F994" s="1">
        <v>5.8999999999999999E-3</v>
      </c>
      <c r="G994" s="1">
        <v>3.3999999999999998E-3</v>
      </c>
      <c r="H994" s="1">
        <v>0.72909999999999997</v>
      </c>
      <c r="I994" s="1">
        <v>4.7999999999999996E-3</v>
      </c>
      <c r="J994" s="1">
        <v>1.6299999999999999E-2</v>
      </c>
      <c r="K994" s="1">
        <v>5.7999999999999996E-3</v>
      </c>
      <c r="L994" s="1">
        <v>7.4999999999999997E-3</v>
      </c>
      <c r="M994" s="1">
        <v>2.0999999999999999E-3</v>
      </c>
      <c r="N994" s="1">
        <v>5.3E-3</v>
      </c>
      <c r="O994" s="1">
        <v>4.7000000000000002E-3</v>
      </c>
      <c r="P994" s="1">
        <v>3.8E-3</v>
      </c>
      <c r="Q994" s="1">
        <v>4.8999999999999998E-3</v>
      </c>
      <c r="R994" s="1">
        <v>1.4200000000000001E-2</v>
      </c>
      <c r="S994" s="1">
        <v>5.3E-3</v>
      </c>
      <c r="T994" s="1">
        <v>6.7999999999999996E-3</v>
      </c>
      <c r="U994" s="1">
        <v>1.1999999999999999E-3</v>
      </c>
      <c r="V994" s="1">
        <v>2.76E-2</v>
      </c>
      <c r="W994" s="1">
        <v>0.36840000000000001</v>
      </c>
      <c r="X994" s="1">
        <v>0.72909999999999997</v>
      </c>
      <c r="Y994" s="1">
        <v>0.72909999999999997</v>
      </c>
      <c r="Z994" s="1" t="s">
        <v>1671</v>
      </c>
      <c r="AA994" s="1">
        <v>0</v>
      </c>
      <c r="AB994" s="1">
        <v>851</v>
      </c>
    </row>
    <row r="995" spans="1:28" x14ac:dyDescent="0.3">
      <c r="A995" s="1">
        <v>994</v>
      </c>
      <c r="B995" s="1" t="s">
        <v>1681</v>
      </c>
      <c r="C995" s="1">
        <v>7.7000000000000002E-3</v>
      </c>
      <c r="D995" s="1">
        <v>1.6999999999999999E-3</v>
      </c>
      <c r="E995" s="1">
        <v>3.1399999999999997E-2</v>
      </c>
      <c r="F995" s="1">
        <v>2.29E-2</v>
      </c>
      <c r="G995" s="1">
        <v>3.3999999999999998E-3</v>
      </c>
      <c r="H995" s="1">
        <v>1.7399999999999999E-2</v>
      </c>
      <c r="I995" s="1">
        <v>1.4800000000000001E-2</v>
      </c>
      <c r="J995" s="1">
        <v>1.52E-2</v>
      </c>
      <c r="K995" s="1">
        <v>5.7000000000000002E-2</v>
      </c>
      <c r="L995" s="1">
        <v>6.9900000000000004E-2</v>
      </c>
      <c r="M995" s="1">
        <v>1.06E-2</v>
      </c>
      <c r="N995" s="1">
        <v>0.39400000000000002</v>
      </c>
      <c r="O995" s="1">
        <v>4.4000000000000003E-3</v>
      </c>
      <c r="P995" s="1">
        <v>0.1235</v>
      </c>
      <c r="Q995" s="1">
        <v>7.6300000000000007E-2</v>
      </c>
      <c r="R995" s="1">
        <v>1.9599999999999999E-2</v>
      </c>
      <c r="S995" s="1">
        <v>0.1085</v>
      </c>
      <c r="T995" s="1">
        <v>1.55E-2</v>
      </c>
      <c r="U995" s="1">
        <v>1.1999999999999999E-3</v>
      </c>
      <c r="V995" s="1">
        <v>4.8999999999999998E-3</v>
      </c>
      <c r="W995" s="1">
        <v>0.70740000000000003</v>
      </c>
      <c r="X995" s="1">
        <v>1.9599999999999999E-2</v>
      </c>
      <c r="Y995" s="1">
        <v>0.39400000000000002</v>
      </c>
      <c r="Z995" s="1" t="s">
        <v>1677</v>
      </c>
      <c r="AA995" s="1">
        <v>0.37440000000000001</v>
      </c>
      <c r="AB995" s="1">
        <v>851</v>
      </c>
    </row>
    <row r="996" spans="1:28" x14ac:dyDescent="0.3">
      <c r="A996" s="1">
        <v>995</v>
      </c>
      <c r="B996" s="1" t="s">
        <v>1675</v>
      </c>
      <c r="C996" s="1">
        <v>0.1163</v>
      </c>
      <c r="D996" s="1">
        <v>2.8999999999999998E-3</v>
      </c>
      <c r="E996" s="1">
        <v>4.8999999999999998E-3</v>
      </c>
      <c r="F996" s="1">
        <v>5.7999999999999996E-3</v>
      </c>
      <c r="G996" s="1">
        <v>0.13039999999999999</v>
      </c>
      <c r="H996" s="1">
        <v>1.7500000000000002E-2</v>
      </c>
      <c r="I996" s="1">
        <v>1.15E-2</v>
      </c>
      <c r="J996" s="1">
        <v>2.9100000000000001E-2</v>
      </c>
      <c r="K996" s="1">
        <v>1.4999999999999999E-2</v>
      </c>
      <c r="L996" s="1">
        <v>2.81E-2</v>
      </c>
      <c r="M996" s="1">
        <v>8.0000000000000002E-3</v>
      </c>
      <c r="N996" s="1">
        <v>6.7999999999999996E-3</v>
      </c>
      <c r="O996" s="1">
        <v>4.7000000000000002E-3</v>
      </c>
      <c r="P996" s="1">
        <v>3.8999999999999998E-3</v>
      </c>
      <c r="Q996" s="1">
        <v>5.1000000000000004E-3</v>
      </c>
      <c r="R996" s="1">
        <v>2.9000000000000001E-2</v>
      </c>
      <c r="S996" s="1">
        <v>7.0699999999999999E-2</v>
      </c>
      <c r="T996" s="1">
        <v>0.2261</v>
      </c>
      <c r="U996" s="1">
        <v>1.1900000000000001E-2</v>
      </c>
      <c r="V996" s="1">
        <v>0.27229999999999999</v>
      </c>
      <c r="W996" s="1">
        <v>0.71989999999999998</v>
      </c>
      <c r="X996" s="1">
        <v>2.81E-2</v>
      </c>
      <c r="Y996" s="1">
        <v>0.27229999999999999</v>
      </c>
      <c r="Z996" s="1" t="s">
        <v>1685</v>
      </c>
      <c r="AA996" s="1">
        <v>0.24429999999999999</v>
      </c>
      <c r="AB996" s="1">
        <v>851</v>
      </c>
    </row>
    <row r="997" spans="1:28" x14ac:dyDescent="0.3">
      <c r="A997" s="1">
        <v>996</v>
      </c>
      <c r="B997" s="1" t="s">
        <v>1675</v>
      </c>
      <c r="C997" s="1">
        <v>4.0099999999999997E-2</v>
      </c>
      <c r="D997" s="1">
        <v>2.3E-3</v>
      </c>
      <c r="E997" s="1">
        <v>4.7999999999999996E-3</v>
      </c>
      <c r="F997" s="1">
        <v>5.7000000000000002E-3</v>
      </c>
      <c r="G997" s="1">
        <v>2.8400000000000002E-2</v>
      </c>
      <c r="H997" s="1">
        <v>1.8100000000000002E-2</v>
      </c>
      <c r="I997" s="1">
        <v>6.7999999999999996E-3</v>
      </c>
      <c r="J997" s="1">
        <v>0.1234</v>
      </c>
      <c r="K997" s="1">
        <v>8.8999999999999999E-3</v>
      </c>
      <c r="L997" s="1">
        <v>0.36940000000000001</v>
      </c>
      <c r="M997" s="1">
        <v>3.6600000000000001E-2</v>
      </c>
      <c r="N997" s="1">
        <v>6.3E-3</v>
      </c>
      <c r="O997" s="1">
        <v>5.0000000000000001E-3</v>
      </c>
      <c r="P997" s="1">
        <v>1.6899999999999998E-2</v>
      </c>
      <c r="Q997" s="1">
        <v>9.2999999999999992E-3</v>
      </c>
      <c r="R997" s="1">
        <v>8.3000000000000001E-3</v>
      </c>
      <c r="S997" s="1">
        <v>9.9000000000000008E-3</v>
      </c>
      <c r="T997" s="1">
        <v>4.0099999999999997E-2</v>
      </c>
      <c r="U997" s="1">
        <v>1.3299999999999999E-2</v>
      </c>
      <c r="V997" s="1">
        <v>0.2465</v>
      </c>
      <c r="W997" s="1">
        <v>0.66169999999999995</v>
      </c>
      <c r="X997" s="1">
        <v>0.36940000000000001</v>
      </c>
      <c r="Y997" s="1">
        <v>0.36940000000000001</v>
      </c>
      <c r="Z997" s="1" t="s">
        <v>1675</v>
      </c>
      <c r="AA997" s="1">
        <v>0</v>
      </c>
      <c r="AB997" s="1">
        <v>851</v>
      </c>
    </row>
    <row r="998" spans="1:28" x14ac:dyDescent="0.3">
      <c r="A998" s="1">
        <v>997</v>
      </c>
      <c r="B998" s="1" t="s">
        <v>1675</v>
      </c>
      <c r="C998" s="1">
        <v>1.2999999999999999E-2</v>
      </c>
      <c r="D998" s="1">
        <v>4.5999999999999999E-3</v>
      </c>
      <c r="E998" s="1">
        <v>7.8299999999999995E-2</v>
      </c>
      <c r="F998" s="1">
        <v>2.8899999999999999E-2</v>
      </c>
      <c r="G998" s="1">
        <v>4.4299999999999999E-2</v>
      </c>
      <c r="H998" s="1">
        <v>1.06E-2</v>
      </c>
      <c r="I998" s="1">
        <v>6.5600000000000006E-2</v>
      </c>
      <c r="J998" s="1">
        <v>2.2200000000000001E-2</v>
      </c>
      <c r="K998" s="1">
        <v>3.3099999999999997E-2</v>
      </c>
      <c r="L998" s="1">
        <v>0.24329999999999999</v>
      </c>
      <c r="M998" s="1">
        <v>2.0400000000000001E-2</v>
      </c>
      <c r="N998" s="1">
        <v>8.8499999999999995E-2</v>
      </c>
      <c r="O998" s="1">
        <v>4.4999999999999997E-3</v>
      </c>
      <c r="P998" s="1">
        <v>5.5E-2</v>
      </c>
      <c r="Q998" s="1">
        <v>2.9399999999999999E-2</v>
      </c>
      <c r="R998" s="1">
        <v>3.0300000000000001E-2</v>
      </c>
      <c r="S998" s="1">
        <v>2.3199999999999998E-2</v>
      </c>
      <c r="T998" s="1">
        <v>1.6799999999999999E-2</v>
      </c>
      <c r="U998" s="1">
        <v>9.4999999999999998E-3</v>
      </c>
      <c r="V998" s="1">
        <v>0.17849999999999999</v>
      </c>
      <c r="W998" s="1">
        <v>0.82930000000000004</v>
      </c>
      <c r="X998" s="1">
        <v>0.24329999999999999</v>
      </c>
      <c r="Y998" s="1">
        <v>0.24329999999999999</v>
      </c>
      <c r="Z998" s="1" t="s">
        <v>1675</v>
      </c>
      <c r="AA998" s="1">
        <v>0</v>
      </c>
      <c r="AB998" s="1">
        <v>851</v>
      </c>
    </row>
    <row r="999" spans="1:28" x14ac:dyDescent="0.3">
      <c r="A999" s="1">
        <v>998</v>
      </c>
      <c r="B999" s="1" t="s">
        <v>1680</v>
      </c>
      <c r="C999" s="1">
        <v>3.7900000000000003E-2</v>
      </c>
      <c r="D999" s="1">
        <v>5.3E-3</v>
      </c>
      <c r="E999" s="1">
        <v>1.18E-2</v>
      </c>
      <c r="F999" s="1">
        <v>6.4799999999999996E-2</v>
      </c>
      <c r="G999" s="1">
        <v>4.3E-3</v>
      </c>
      <c r="H999" s="1">
        <v>1.38E-2</v>
      </c>
      <c r="I999" s="1">
        <v>1.44E-2</v>
      </c>
      <c r="J999" s="1">
        <v>3.2800000000000003E-2</v>
      </c>
      <c r="K999" s="1">
        <v>0.245</v>
      </c>
      <c r="L999" s="1">
        <v>3.39E-2</v>
      </c>
      <c r="M999" s="1">
        <v>3.0200000000000001E-2</v>
      </c>
      <c r="N999" s="1">
        <v>7.3700000000000002E-2</v>
      </c>
      <c r="O999" s="1">
        <v>5.1000000000000004E-3</v>
      </c>
      <c r="P999" s="1">
        <v>7.4700000000000003E-2</v>
      </c>
      <c r="Q999" s="1">
        <v>5.4399999999999997E-2</v>
      </c>
      <c r="R999" s="1">
        <v>2.4299999999999999E-2</v>
      </c>
      <c r="S999" s="1">
        <v>0.1651</v>
      </c>
      <c r="T999" s="1">
        <v>9.5899999999999999E-2</v>
      </c>
      <c r="U999" s="1">
        <v>1.5E-3</v>
      </c>
      <c r="V999" s="1">
        <v>1.11E-2</v>
      </c>
      <c r="W999" s="1">
        <v>0.8165</v>
      </c>
      <c r="X999" s="1">
        <v>5.4399999999999997E-2</v>
      </c>
      <c r="Y999" s="1">
        <v>0.245</v>
      </c>
      <c r="Z999" s="1" t="s">
        <v>1674</v>
      </c>
      <c r="AA999" s="1">
        <v>0.1905</v>
      </c>
      <c r="AB999" s="1">
        <v>851</v>
      </c>
    </row>
    <row r="1000" spans="1:28" x14ac:dyDescent="0.3">
      <c r="A1000" s="1">
        <v>999</v>
      </c>
      <c r="B1000" s="1" t="s">
        <v>1674</v>
      </c>
      <c r="C1000" s="1">
        <v>5.33E-2</v>
      </c>
      <c r="D1000" s="1">
        <v>7.9000000000000008E-3</v>
      </c>
      <c r="E1000" s="1">
        <v>5.1999999999999998E-3</v>
      </c>
      <c r="F1000" s="1">
        <v>1.95E-2</v>
      </c>
      <c r="G1000" s="1">
        <v>1.18E-2</v>
      </c>
      <c r="H1000" s="1">
        <v>6.7000000000000002E-3</v>
      </c>
      <c r="I1000" s="1">
        <v>1.2E-2</v>
      </c>
      <c r="J1000" s="1">
        <v>2.1000000000000001E-2</v>
      </c>
      <c r="K1000" s="1">
        <v>0.34539999999999998</v>
      </c>
      <c r="L1000" s="1">
        <v>3.9300000000000002E-2</v>
      </c>
      <c r="M1000" s="1">
        <v>1.23E-2</v>
      </c>
      <c r="N1000" s="1">
        <v>1.66E-2</v>
      </c>
      <c r="O1000" s="1">
        <v>4.5999999999999999E-3</v>
      </c>
      <c r="P1000" s="1">
        <v>2.4899999999999999E-2</v>
      </c>
      <c r="Q1000" s="1">
        <v>0.26879999999999998</v>
      </c>
      <c r="R1000" s="1">
        <v>1.43E-2</v>
      </c>
      <c r="S1000" s="1">
        <v>2.1499999999999998E-2</v>
      </c>
      <c r="T1000" s="1">
        <v>0.1007</v>
      </c>
      <c r="U1000" s="1">
        <v>2.5000000000000001E-3</v>
      </c>
      <c r="V1000" s="1">
        <v>1.18E-2</v>
      </c>
      <c r="W1000" s="1">
        <v>0.68310000000000004</v>
      </c>
      <c r="X1000" s="1">
        <v>0.34539999999999998</v>
      </c>
      <c r="Y1000" s="1">
        <v>0.34539999999999998</v>
      </c>
      <c r="Z1000" s="1" t="s">
        <v>1674</v>
      </c>
      <c r="AA1000" s="1">
        <v>0</v>
      </c>
      <c r="AB1000" s="1">
        <v>851</v>
      </c>
    </row>
    <row r="1001" spans="1:28" x14ac:dyDescent="0.3">
      <c r="A1001" s="1">
        <v>1000</v>
      </c>
      <c r="B1001" s="1" t="s">
        <v>1685</v>
      </c>
      <c r="C1001" s="1">
        <v>1.7299999999999999E-2</v>
      </c>
      <c r="D1001" s="1">
        <v>6.4000000000000003E-3</v>
      </c>
      <c r="E1001" s="1">
        <v>4.7999999999999996E-3</v>
      </c>
      <c r="F1001" s="1">
        <v>5.7000000000000002E-3</v>
      </c>
      <c r="G1001" s="1">
        <v>0.33789999999999998</v>
      </c>
      <c r="H1001" s="1">
        <v>1.2999999999999999E-2</v>
      </c>
      <c r="I1001" s="1">
        <v>3.7100000000000001E-2</v>
      </c>
      <c r="J1001" s="1">
        <v>7.1000000000000004E-3</v>
      </c>
      <c r="K1001" s="1">
        <v>1.7000000000000001E-2</v>
      </c>
      <c r="L1001" s="1">
        <v>1.49E-2</v>
      </c>
      <c r="M1001" s="1">
        <v>5.7000000000000002E-3</v>
      </c>
      <c r="N1001" s="1">
        <v>1.2500000000000001E-2</v>
      </c>
      <c r="O1001" s="1">
        <v>4.4999999999999997E-3</v>
      </c>
      <c r="P1001" s="1">
        <v>5.4000000000000003E-3</v>
      </c>
      <c r="Q1001" s="1">
        <v>6.4999999999999997E-3</v>
      </c>
      <c r="R1001" s="1">
        <v>8.0000000000000002E-3</v>
      </c>
      <c r="S1001" s="1">
        <v>9.7000000000000003E-3</v>
      </c>
      <c r="T1001" s="1">
        <v>8.6999999999999994E-3</v>
      </c>
      <c r="U1001" s="1">
        <v>4.1999999999999997E-3</v>
      </c>
      <c r="V1001" s="1">
        <v>0.47370000000000001</v>
      </c>
      <c r="W1001" s="1">
        <v>0.51439999999999997</v>
      </c>
      <c r="X1001" s="1">
        <v>0.47370000000000001</v>
      </c>
      <c r="Y1001" s="1">
        <v>0.47370000000000001</v>
      </c>
      <c r="Z1001" s="1" t="s">
        <v>1685</v>
      </c>
      <c r="AA1001" s="1">
        <v>0</v>
      </c>
      <c r="AB1001" s="1">
        <v>851</v>
      </c>
    </row>
    <row r="1002" spans="1:28" x14ac:dyDescent="0.3">
      <c r="A1002" s="1">
        <v>1001</v>
      </c>
      <c r="B1002" s="1" t="s">
        <v>1678</v>
      </c>
      <c r="C1002" s="1">
        <v>1.5100000000000001E-2</v>
      </c>
      <c r="D1002" s="1">
        <v>2.2000000000000001E-3</v>
      </c>
      <c r="E1002" s="1">
        <v>8.6E-3</v>
      </c>
      <c r="F1002" s="1">
        <v>1.4500000000000001E-2</v>
      </c>
      <c r="G1002" s="1">
        <v>4.4999999999999997E-3</v>
      </c>
      <c r="H1002" s="1">
        <v>3.6499999999999998E-2</v>
      </c>
      <c r="I1002" s="1">
        <v>4.3E-3</v>
      </c>
      <c r="J1002" s="1">
        <v>1.67E-2</v>
      </c>
      <c r="K1002" s="1">
        <v>2.1100000000000001E-2</v>
      </c>
      <c r="L1002" s="1">
        <v>1.8100000000000002E-2</v>
      </c>
      <c r="M1002" s="1">
        <v>4.1000000000000003E-3</v>
      </c>
      <c r="N1002" s="1">
        <v>2.7300000000000001E-2</v>
      </c>
      <c r="O1002" s="1">
        <v>0.4834</v>
      </c>
      <c r="P1002" s="1">
        <v>8.3000000000000001E-3</v>
      </c>
      <c r="Q1002" s="1">
        <v>8.0000000000000002E-3</v>
      </c>
      <c r="R1002" s="1">
        <v>3.5700000000000003E-2</v>
      </c>
      <c r="S1002" s="1">
        <v>0.27460000000000001</v>
      </c>
      <c r="T1002" s="1">
        <v>1.0200000000000001E-2</v>
      </c>
      <c r="U1002" s="1">
        <v>1.6000000000000001E-3</v>
      </c>
      <c r="V1002" s="1">
        <v>5.1000000000000004E-3</v>
      </c>
      <c r="W1002" s="1">
        <v>0.56040000000000001</v>
      </c>
      <c r="X1002" s="1">
        <v>0.4834</v>
      </c>
      <c r="Y1002" s="1">
        <v>0.4834</v>
      </c>
      <c r="Z1002" s="1" t="s">
        <v>1678</v>
      </c>
      <c r="AA1002" s="1">
        <v>0</v>
      </c>
      <c r="AB1002" s="1">
        <v>851</v>
      </c>
    </row>
    <row r="1003" spans="1:28" x14ac:dyDescent="0.3">
      <c r="A1003" s="1">
        <v>1002</v>
      </c>
      <c r="B1003" s="1" t="s">
        <v>1679</v>
      </c>
      <c r="C1003" s="1">
        <v>2.7699999999999999E-2</v>
      </c>
      <c r="D1003" s="1">
        <v>5.7000000000000002E-3</v>
      </c>
      <c r="E1003" s="1">
        <v>6.3600000000000004E-2</v>
      </c>
      <c r="F1003" s="1">
        <v>4.4400000000000002E-2</v>
      </c>
      <c r="G1003" s="1">
        <v>4.1999999999999997E-3</v>
      </c>
      <c r="H1003" s="1">
        <v>3.2000000000000001E-2</v>
      </c>
      <c r="I1003" s="1">
        <v>2.6200000000000001E-2</v>
      </c>
      <c r="J1003" s="1">
        <v>5.4999999999999997E-3</v>
      </c>
      <c r="K1003" s="1">
        <v>0.38429999999999997</v>
      </c>
      <c r="L1003" s="1">
        <v>1.2E-2</v>
      </c>
      <c r="M1003" s="1">
        <v>1.6500000000000001E-2</v>
      </c>
      <c r="N1003" s="1">
        <v>9.11E-2</v>
      </c>
      <c r="O1003" s="1">
        <v>5.5999999999999999E-3</v>
      </c>
      <c r="P1003" s="1">
        <v>7.6100000000000001E-2</v>
      </c>
      <c r="Q1003" s="1">
        <v>6.3500000000000001E-2</v>
      </c>
      <c r="R1003" s="1">
        <v>9.1800000000000007E-2</v>
      </c>
      <c r="S1003" s="1">
        <v>1.7000000000000001E-2</v>
      </c>
      <c r="T1003" s="1">
        <v>1.2E-2</v>
      </c>
      <c r="U1003" s="1">
        <v>3.5999999999999999E-3</v>
      </c>
      <c r="V1003" s="1">
        <v>1.72E-2</v>
      </c>
      <c r="W1003" s="1">
        <v>0.747</v>
      </c>
      <c r="X1003" s="1">
        <v>7.6100000000000001E-2</v>
      </c>
      <c r="Y1003" s="1">
        <v>0.38429999999999997</v>
      </c>
      <c r="Z1003" s="1" t="s">
        <v>1674</v>
      </c>
      <c r="AA1003" s="1">
        <v>0.30819999999999997</v>
      </c>
      <c r="AB1003" s="1">
        <v>851</v>
      </c>
    </row>
    <row r="1004" spans="1:28" x14ac:dyDescent="0.3">
      <c r="A1004" s="1">
        <v>1003</v>
      </c>
      <c r="B1004" s="1" t="s">
        <v>1675</v>
      </c>
      <c r="C1004" s="1">
        <v>2.8500000000000001E-2</v>
      </c>
      <c r="D1004" s="1">
        <v>3.2000000000000002E-3</v>
      </c>
      <c r="E1004" s="1">
        <v>5.9200000000000003E-2</v>
      </c>
      <c r="F1004" s="1">
        <v>1.7100000000000001E-2</v>
      </c>
      <c r="G1004" s="1">
        <v>2.9899999999999999E-2</v>
      </c>
      <c r="H1004" s="1">
        <v>1.1299999999999999E-2</v>
      </c>
      <c r="I1004" s="1">
        <v>7.1999999999999998E-3</v>
      </c>
      <c r="J1004" s="1">
        <v>2.69E-2</v>
      </c>
      <c r="K1004" s="1">
        <v>1.2999999999999999E-2</v>
      </c>
      <c r="L1004" s="1">
        <v>0.38990000000000002</v>
      </c>
      <c r="M1004" s="1">
        <v>2.7699999999999999E-2</v>
      </c>
      <c r="N1004" s="1">
        <v>0.19409999999999999</v>
      </c>
      <c r="O1004" s="1">
        <v>7.7999999999999996E-3</v>
      </c>
      <c r="P1004" s="1">
        <v>9.1999999999999998E-3</v>
      </c>
      <c r="Q1004" s="1">
        <v>2.35E-2</v>
      </c>
      <c r="R1004" s="1">
        <v>4.4499999999999998E-2</v>
      </c>
      <c r="S1004" s="1">
        <v>1.34E-2</v>
      </c>
      <c r="T1004" s="1">
        <v>5.0799999999999998E-2</v>
      </c>
      <c r="U1004" s="1">
        <v>1.83E-2</v>
      </c>
      <c r="V1004" s="1">
        <v>2.46E-2</v>
      </c>
      <c r="W1004" s="1">
        <v>0.72350000000000003</v>
      </c>
      <c r="X1004" s="1">
        <v>0.38990000000000002</v>
      </c>
      <c r="Y1004" s="1">
        <v>0.38990000000000002</v>
      </c>
      <c r="Z1004" s="1" t="s">
        <v>1675</v>
      </c>
      <c r="AA1004" s="1">
        <v>0</v>
      </c>
      <c r="AB1004" s="1">
        <v>851</v>
      </c>
    </row>
    <row r="1005" spans="1:28" x14ac:dyDescent="0.3">
      <c r="A1005" s="1">
        <v>1004</v>
      </c>
      <c r="B1005" s="1" t="s">
        <v>1674</v>
      </c>
      <c r="C1005" s="1">
        <v>9.64E-2</v>
      </c>
      <c r="D1005" s="1">
        <v>3.7000000000000002E-3</v>
      </c>
      <c r="E1005" s="1">
        <v>4.6600000000000003E-2</v>
      </c>
      <c r="F1005" s="1">
        <v>0.12989999999999999</v>
      </c>
      <c r="G1005" s="1">
        <v>3.7100000000000001E-2</v>
      </c>
      <c r="H1005" s="1">
        <v>1.7600000000000001E-2</v>
      </c>
      <c r="I1005" s="1">
        <v>8.6999999999999994E-3</v>
      </c>
      <c r="J1005" s="1">
        <v>2.64E-2</v>
      </c>
      <c r="K1005" s="1">
        <v>8.1299999999999997E-2</v>
      </c>
      <c r="L1005" s="1">
        <v>3.1399999999999997E-2</v>
      </c>
      <c r="M1005" s="1">
        <v>5.0000000000000001E-3</v>
      </c>
      <c r="N1005" s="1">
        <v>2.1700000000000001E-2</v>
      </c>
      <c r="O1005" s="1">
        <v>0.1807</v>
      </c>
      <c r="P1005" s="1">
        <v>4.4999999999999998E-2</v>
      </c>
      <c r="Q1005" s="1">
        <v>0.13270000000000001</v>
      </c>
      <c r="R1005" s="1">
        <v>3.32E-2</v>
      </c>
      <c r="S1005" s="1">
        <v>2.3900000000000001E-2</v>
      </c>
      <c r="T1005" s="1">
        <v>2.8500000000000001E-2</v>
      </c>
      <c r="U1005" s="1">
        <v>2.7000000000000001E-3</v>
      </c>
      <c r="V1005" s="1">
        <v>4.7500000000000001E-2</v>
      </c>
      <c r="W1005" s="1">
        <v>0.86399999999999999</v>
      </c>
      <c r="X1005" s="1">
        <v>8.1299999999999997E-2</v>
      </c>
      <c r="Y1005" s="1">
        <v>0.1807</v>
      </c>
      <c r="Z1005" s="1" t="s">
        <v>1678</v>
      </c>
      <c r="AA1005" s="1">
        <v>9.9400000000000002E-2</v>
      </c>
      <c r="AB1005" s="1">
        <v>851</v>
      </c>
    </row>
    <row r="1006" spans="1:28" x14ac:dyDescent="0.3">
      <c r="A1006" s="1">
        <v>1005</v>
      </c>
      <c r="B1006" s="1" t="s">
        <v>1678</v>
      </c>
      <c r="C1006" s="1">
        <v>8.9300000000000004E-2</v>
      </c>
      <c r="D1006" s="1">
        <v>3.3999999999999998E-3</v>
      </c>
      <c r="E1006" s="1">
        <v>3.9399999999999998E-2</v>
      </c>
      <c r="F1006" s="1">
        <v>4.1300000000000003E-2</v>
      </c>
      <c r="G1006" s="1">
        <v>2.0199999999999999E-2</v>
      </c>
      <c r="H1006" s="1">
        <v>2.93E-2</v>
      </c>
      <c r="I1006" s="1">
        <v>1.34E-2</v>
      </c>
      <c r="J1006" s="1">
        <v>3.9300000000000002E-2</v>
      </c>
      <c r="K1006" s="1">
        <v>5.3199999999999997E-2</v>
      </c>
      <c r="L1006" s="1">
        <v>8.0199999999999994E-2</v>
      </c>
      <c r="M1006" s="1">
        <v>3.0099999999999998E-2</v>
      </c>
      <c r="N1006" s="1">
        <v>3.3399999999999999E-2</v>
      </c>
      <c r="O1006" s="1">
        <v>0.2026</v>
      </c>
      <c r="P1006" s="1">
        <v>2.1600000000000001E-2</v>
      </c>
      <c r="Q1006" s="1">
        <v>9.6799999999999997E-2</v>
      </c>
      <c r="R1006" s="1">
        <v>9.9199999999999997E-2</v>
      </c>
      <c r="S1006" s="1">
        <v>2.41E-2</v>
      </c>
      <c r="T1006" s="1">
        <v>2.5700000000000001E-2</v>
      </c>
      <c r="U1006" s="1">
        <v>1.7399999999999999E-2</v>
      </c>
      <c r="V1006" s="1">
        <v>4.02E-2</v>
      </c>
      <c r="W1006" s="1">
        <v>0.89580000000000004</v>
      </c>
      <c r="X1006" s="1">
        <v>0.2026</v>
      </c>
      <c r="Y1006" s="1">
        <v>0.2026</v>
      </c>
      <c r="Z1006" s="1" t="s">
        <v>1678</v>
      </c>
      <c r="AA1006" s="1">
        <v>0</v>
      </c>
      <c r="AB1006" s="1">
        <v>851</v>
      </c>
    </row>
    <row r="1007" spans="1:28" x14ac:dyDescent="0.3">
      <c r="A1007" s="1">
        <v>1006</v>
      </c>
      <c r="B1007" s="1" t="s">
        <v>1669</v>
      </c>
      <c r="C1007" s="1">
        <v>3.39E-2</v>
      </c>
      <c r="D1007" s="1">
        <v>2.5000000000000001E-3</v>
      </c>
      <c r="E1007" s="1">
        <v>5.0999999999999997E-2</v>
      </c>
      <c r="F1007" s="1">
        <v>0.1741</v>
      </c>
      <c r="G1007" s="1">
        <v>0.1023</v>
      </c>
      <c r="H1007" s="1">
        <v>2.1999999999999999E-2</v>
      </c>
      <c r="I1007" s="1">
        <v>1.3299999999999999E-2</v>
      </c>
      <c r="J1007" s="1">
        <v>1.9900000000000001E-2</v>
      </c>
      <c r="K1007" s="1">
        <v>5.6300000000000003E-2</v>
      </c>
      <c r="L1007" s="1">
        <v>3.9699999999999999E-2</v>
      </c>
      <c r="M1007" s="1">
        <v>1.9599999999999999E-2</v>
      </c>
      <c r="N1007" s="1">
        <v>0.19719999999999999</v>
      </c>
      <c r="O1007" s="1">
        <v>6.1999999999999998E-3</v>
      </c>
      <c r="P1007" s="1">
        <v>1.67E-2</v>
      </c>
      <c r="Q1007" s="1">
        <v>4.1500000000000002E-2</v>
      </c>
      <c r="R1007" s="1">
        <v>2.2100000000000002E-2</v>
      </c>
      <c r="S1007" s="1">
        <v>1.3100000000000001E-2</v>
      </c>
      <c r="T1007" s="1">
        <v>1.3599999999999999E-2</v>
      </c>
      <c r="U1007" s="1">
        <v>4.2999999999999997E-2</v>
      </c>
      <c r="V1007" s="1">
        <v>0.11219999999999999</v>
      </c>
      <c r="W1007" s="1">
        <v>0.84699999999999998</v>
      </c>
      <c r="X1007" s="1">
        <v>0.1741</v>
      </c>
      <c r="Y1007" s="1">
        <v>0.19719999999999999</v>
      </c>
      <c r="Z1007" s="1" t="s">
        <v>1677</v>
      </c>
      <c r="AA1007" s="1">
        <v>2.3099999999999999E-2</v>
      </c>
      <c r="AB1007" s="1">
        <v>851</v>
      </c>
    </row>
    <row r="1008" spans="1:28" x14ac:dyDescent="0.3">
      <c r="A1008" s="1">
        <v>1007</v>
      </c>
      <c r="B1008" s="1" t="s">
        <v>1670</v>
      </c>
      <c r="C1008" s="1">
        <v>1.44E-2</v>
      </c>
      <c r="D1008" s="1">
        <v>2.0999999999999999E-3</v>
      </c>
      <c r="E1008" s="1">
        <v>8.0000000000000002E-3</v>
      </c>
      <c r="F1008" s="1">
        <v>6.4000000000000003E-3</v>
      </c>
      <c r="G1008" s="1">
        <v>0.56930000000000003</v>
      </c>
      <c r="H1008" s="1">
        <v>9.7999999999999997E-3</v>
      </c>
      <c r="I1008" s="1">
        <v>5.0000000000000001E-3</v>
      </c>
      <c r="J1008" s="1">
        <v>4.1399999999999999E-2</v>
      </c>
      <c r="K1008" s="1">
        <v>8.3000000000000001E-3</v>
      </c>
      <c r="L1008" s="1">
        <v>9.1700000000000004E-2</v>
      </c>
      <c r="M1008" s="1">
        <v>6.7999999999999996E-3</v>
      </c>
      <c r="N1008" s="1">
        <v>2.2499999999999999E-2</v>
      </c>
      <c r="O1008" s="1">
        <v>4.1799999999999997E-2</v>
      </c>
      <c r="P1008" s="1">
        <v>1.17E-2</v>
      </c>
      <c r="Q1008" s="1">
        <v>1.32E-2</v>
      </c>
      <c r="R1008" s="1">
        <v>1.09E-2</v>
      </c>
      <c r="S1008" s="1">
        <v>6.1999999999999998E-3</v>
      </c>
      <c r="T1008" s="1">
        <v>1.4999999999999999E-2</v>
      </c>
      <c r="U1008" s="1">
        <v>3.2899999999999999E-2</v>
      </c>
      <c r="V1008" s="1">
        <v>8.2600000000000007E-2</v>
      </c>
      <c r="W1008" s="1">
        <v>0.58460000000000001</v>
      </c>
      <c r="X1008" s="1">
        <v>0.56930000000000003</v>
      </c>
      <c r="Y1008" s="1">
        <v>0.56930000000000003</v>
      </c>
      <c r="Z1008" s="1" t="s">
        <v>1670</v>
      </c>
      <c r="AA1008" s="1">
        <v>0</v>
      </c>
      <c r="AB1008" s="1">
        <v>851</v>
      </c>
    </row>
    <row r="1009" spans="1:28" x14ac:dyDescent="0.3">
      <c r="A1009" s="1">
        <v>1008</v>
      </c>
      <c r="B1009" s="1" t="s">
        <v>1683</v>
      </c>
      <c r="C1009" s="1">
        <v>2.3199999999999998E-2</v>
      </c>
      <c r="D1009" s="1">
        <v>2.5000000000000001E-3</v>
      </c>
      <c r="E1009" s="1">
        <v>3.1E-2</v>
      </c>
      <c r="F1009" s="1">
        <v>9.4000000000000004E-3</v>
      </c>
      <c r="G1009" s="1">
        <v>5.79E-2</v>
      </c>
      <c r="H1009" s="1">
        <v>7.9000000000000008E-3</v>
      </c>
      <c r="I1009" s="1">
        <v>2.5000000000000001E-3</v>
      </c>
      <c r="J1009" s="1">
        <v>0.24079999999999999</v>
      </c>
      <c r="K1009" s="1">
        <v>1.66E-2</v>
      </c>
      <c r="L1009" s="1">
        <v>7.4700000000000003E-2</v>
      </c>
      <c r="M1009" s="1">
        <v>1.46E-2</v>
      </c>
      <c r="N1009" s="1">
        <v>2.2499999999999999E-2</v>
      </c>
      <c r="O1009" s="1">
        <v>5.4000000000000003E-3</v>
      </c>
      <c r="P1009" s="1">
        <v>7.9000000000000008E-3</v>
      </c>
      <c r="Q1009" s="1">
        <v>9.7999999999999997E-3</v>
      </c>
      <c r="R1009" s="1">
        <v>2.07E-2</v>
      </c>
      <c r="S1009" s="1">
        <v>3.3300000000000003E-2</v>
      </c>
      <c r="T1009" s="1">
        <v>0.40550000000000003</v>
      </c>
      <c r="U1009" s="1">
        <v>1.8E-3</v>
      </c>
      <c r="V1009" s="1">
        <v>1.1900000000000001E-2</v>
      </c>
      <c r="W1009" s="1">
        <v>0.65400000000000003</v>
      </c>
      <c r="X1009" s="1">
        <v>0.40550000000000003</v>
      </c>
      <c r="Y1009" s="1">
        <v>0.40550000000000003</v>
      </c>
      <c r="Z1009" s="1" t="s">
        <v>1683</v>
      </c>
      <c r="AA1009" s="1">
        <v>0</v>
      </c>
      <c r="AB1009" s="1">
        <v>851</v>
      </c>
    </row>
    <row r="1010" spans="1:28" x14ac:dyDescent="0.3">
      <c r="A1010" s="1">
        <v>1009</v>
      </c>
      <c r="B1010" s="1" t="s">
        <v>1685</v>
      </c>
      <c r="C1010" s="1">
        <v>2.3699999999999999E-2</v>
      </c>
      <c r="D1010" s="1">
        <v>2.0999999999999999E-3</v>
      </c>
      <c r="E1010" s="1">
        <v>2.2700000000000001E-2</v>
      </c>
      <c r="F1010" s="1">
        <v>2.7300000000000001E-2</v>
      </c>
      <c r="G1010" s="1">
        <v>2.41E-2</v>
      </c>
      <c r="H1010" s="1">
        <v>2.1700000000000001E-2</v>
      </c>
      <c r="I1010" s="1">
        <v>6.3E-3</v>
      </c>
      <c r="J1010" s="1">
        <v>1.24E-2</v>
      </c>
      <c r="K1010" s="1">
        <v>0.2054</v>
      </c>
      <c r="L1010" s="1">
        <v>2.07E-2</v>
      </c>
      <c r="M1010" s="1">
        <v>8.6E-3</v>
      </c>
      <c r="N1010" s="1">
        <v>2.5499999999999998E-2</v>
      </c>
      <c r="O1010" s="1">
        <v>6.4000000000000003E-3</v>
      </c>
      <c r="P1010" s="1">
        <v>2.58E-2</v>
      </c>
      <c r="Q1010" s="1">
        <v>5.3800000000000001E-2</v>
      </c>
      <c r="R1010" s="1">
        <v>1.8800000000000001E-2</v>
      </c>
      <c r="S1010" s="1">
        <v>1.01E-2</v>
      </c>
      <c r="T1010" s="1">
        <v>1.8100000000000002E-2</v>
      </c>
      <c r="U1010" s="1">
        <v>3.5999999999999999E-3</v>
      </c>
      <c r="V1010" s="1">
        <v>0.46289999999999998</v>
      </c>
      <c r="W1010" s="1">
        <v>0.64739999999999998</v>
      </c>
      <c r="X1010" s="1">
        <v>0.46289999999999998</v>
      </c>
      <c r="Y1010" s="1">
        <v>0.46289999999999998</v>
      </c>
      <c r="Z1010" s="1" t="s">
        <v>1685</v>
      </c>
      <c r="AA1010" s="1">
        <v>0</v>
      </c>
      <c r="AB1010" s="1">
        <v>851</v>
      </c>
    </row>
    <row r="1011" spans="1:28" x14ac:dyDescent="0.3">
      <c r="A1011" s="1">
        <v>1010</v>
      </c>
      <c r="B1011" s="1" t="s">
        <v>1671</v>
      </c>
      <c r="C1011" s="1">
        <v>2.4899999999999999E-2</v>
      </c>
      <c r="D1011" s="1">
        <v>3.5999999999999999E-3</v>
      </c>
      <c r="E1011" s="1">
        <v>5.5E-2</v>
      </c>
      <c r="F1011" s="1">
        <v>9.1999999999999998E-2</v>
      </c>
      <c r="G1011" s="1">
        <v>3.2399999999999998E-2</v>
      </c>
      <c r="H1011" s="1">
        <v>0.41210000000000002</v>
      </c>
      <c r="I1011" s="1">
        <v>5.5999999999999999E-3</v>
      </c>
      <c r="J1011" s="1">
        <v>1.0999999999999999E-2</v>
      </c>
      <c r="K1011" s="1">
        <v>9.1600000000000001E-2</v>
      </c>
      <c r="L1011" s="1">
        <v>1.17E-2</v>
      </c>
      <c r="M1011" s="1">
        <v>6.4999999999999997E-3</v>
      </c>
      <c r="N1011" s="1">
        <v>0.12640000000000001</v>
      </c>
      <c r="O1011" s="1">
        <v>5.7999999999999996E-3</v>
      </c>
      <c r="P1011" s="1">
        <v>2.1600000000000001E-2</v>
      </c>
      <c r="Q1011" s="1">
        <v>2.23E-2</v>
      </c>
      <c r="R1011" s="1">
        <v>0.04</v>
      </c>
      <c r="S1011" s="1">
        <v>1.26E-2</v>
      </c>
      <c r="T1011" s="1">
        <v>1.18E-2</v>
      </c>
      <c r="U1011" s="1">
        <v>1.5E-3</v>
      </c>
      <c r="V1011" s="1">
        <v>1.15E-2</v>
      </c>
      <c r="W1011" s="1">
        <v>0.70309999999999995</v>
      </c>
      <c r="X1011" s="1">
        <v>0.41210000000000002</v>
      </c>
      <c r="Y1011" s="1">
        <v>0.41210000000000002</v>
      </c>
      <c r="Z1011" s="1" t="s">
        <v>1671</v>
      </c>
      <c r="AA1011" s="1">
        <v>0</v>
      </c>
      <c r="AB1011" s="1">
        <v>851</v>
      </c>
    </row>
    <row r="1012" spans="1:28" x14ac:dyDescent="0.3">
      <c r="A1012" s="1">
        <v>1011</v>
      </c>
      <c r="B1012" s="1" t="s">
        <v>1674</v>
      </c>
      <c r="C1012" s="1">
        <v>6.4600000000000005E-2</v>
      </c>
      <c r="D1012" s="1">
        <v>6.1000000000000004E-3</v>
      </c>
      <c r="E1012" s="1">
        <v>0.1711</v>
      </c>
      <c r="F1012" s="1">
        <v>0.19350000000000001</v>
      </c>
      <c r="G1012" s="1">
        <v>9.1000000000000004E-3</v>
      </c>
      <c r="H1012" s="1">
        <v>3.09E-2</v>
      </c>
      <c r="I1012" s="1">
        <v>0.03</v>
      </c>
      <c r="J1012" s="1">
        <v>1.6199999999999999E-2</v>
      </c>
      <c r="K1012" s="1">
        <v>0.1056</v>
      </c>
      <c r="L1012" s="1">
        <v>3.9100000000000003E-2</v>
      </c>
      <c r="M1012" s="1">
        <v>1.2200000000000001E-2</v>
      </c>
      <c r="N1012" s="1">
        <v>9.2600000000000002E-2</v>
      </c>
      <c r="O1012" s="1">
        <v>1.06E-2</v>
      </c>
      <c r="P1012" s="1">
        <v>0.1037</v>
      </c>
      <c r="Q1012" s="1">
        <v>3.5000000000000003E-2</v>
      </c>
      <c r="R1012" s="1">
        <v>3.4000000000000002E-2</v>
      </c>
      <c r="S1012" s="1">
        <v>1.7299999999999999E-2</v>
      </c>
      <c r="T1012" s="1">
        <v>1.26E-2</v>
      </c>
      <c r="U1012" s="1">
        <v>5.4000000000000003E-3</v>
      </c>
      <c r="V1012" s="1">
        <v>1.04E-2</v>
      </c>
      <c r="W1012" s="1">
        <v>0.83620000000000005</v>
      </c>
      <c r="X1012" s="1">
        <v>0.1056</v>
      </c>
      <c r="Y1012" s="1">
        <v>0.19350000000000001</v>
      </c>
      <c r="Z1012" s="1" t="s">
        <v>1669</v>
      </c>
      <c r="AA1012" s="1">
        <v>8.7800000000000003E-2</v>
      </c>
      <c r="AB1012" s="1">
        <v>851</v>
      </c>
    </row>
    <row r="1013" spans="1:28" x14ac:dyDescent="0.3">
      <c r="A1013" s="1">
        <v>1012</v>
      </c>
      <c r="B1013" s="1" t="s">
        <v>1670</v>
      </c>
      <c r="C1013" s="1">
        <v>4.1099999999999998E-2</v>
      </c>
      <c r="D1013" s="1">
        <v>8.3000000000000001E-3</v>
      </c>
      <c r="E1013" s="1">
        <v>1.6899999999999998E-2</v>
      </c>
      <c r="F1013" s="1">
        <v>2.1499999999999998E-2</v>
      </c>
      <c r="G1013" s="1">
        <v>0.20100000000000001</v>
      </c>
      <c r="H1013" s="1">
        <v>2.9399999999999999E-2</v>
      </c>
      <c r="I1013" s="1">
        <v>3.44E-2</v>
      </c>
      <c r="J1013" s="1">
        <v>3.9399999999999998E-2</v>
      </c>
      <c r="K1013" s="1">
        <v>3.1399999999999997E-2</v>
      </c>
      <c r="L1013" s="1">
        <v>4.8000000000000001E-2</v>
      </c>
      <c r="M1013" s="1">
        <v>1.2E-2</v>
      </c>
      <c r="N1013" s="1">
        <v>1.95E-2</v>
      </c>
      <c r="O1013" s="1">
        <v>1.6400000000000001E-2</v>
      </c>
      <c r="P1013" s="1">
        <v>1.34E-2</v>
      </c>
      <c r="Q1013" s="1">
        <v>2.5899999999999999E-2</v>
      </c>
      <c r="R1013" s="1">
        <v>2.5999999999999999E-2</v>
      </c>
      <c r="S1013" s="1">
        <v>2.12E-2</v>
      </c>
      <c r="T1013" s="1">
        <v>3.3700000000000001E-2</v>
      </c>
      <c r="U1013" s="1">
        <v>5.1999999999999998E-3</v>
      </c>
      <c r="V1013" s="1">
        <v>0.3553</v>
      </c>
      <c r="W1013" s="1">
        <v>0.76170000000000004</v>
      </c>
      <c r="X1013" s="1">
        <v>0.20100000000000001</v>
      </c>
      <c r="Y1013" s="1">
        <v>0.3553</v>
      </c>
      <c r="Z1013" s="1" t="s">
        <v>1685</v>
      </c>
      <c r="AA1013" s="1">
        <v>0.15429999999999999</v>
      </c>
      <c r="AB1013" s="1">
        <v>851</v>
      </c>
    </row>
    <row r="1014" spans="1:28" x14ac:dyDescent="0.3">
      <c r="A1014" s="1">
        <v>1013</v>
      </c>
      <c r="B1014" s="1" t="s">
        <v>1683</v>
      </c>
      <c r="C1014" s="1">
        <v>7.1800000000000003E-2</v>
      </c>
      <c r="D1014" s="1">
        <v>6.7000000000000002E-3</v>
      </c>
      <c r="E1014" s="1">
        <v>4.3900000000000002E-2</v>
      </c>
      <c r="F1014" s="1">
        <v>4.1599999999999998E-2</v>
      </c>
      <c r="G1014" s="1">
        <v>1.9400000000000001E-2</v>
      </c>
      <c r="H1014" s="1">
        <v>3.4299999999999997E-2</v>
      </c>
      <c r="I1014" s="1">
        <v>2.2200000000000001E-2</v>
      </c>
      <c r="J1014" s="1">
        <v>4.36E-2</v>
      </c>
      <c r="K1014" s="1">
        <v>0.1817</v>
      </c>
      <c r="L1014" s="1">
        <v>6.0699999999999997E-2</v>
      </c>
      <c r="M1014" s="1">
        <v>4.3099999999999999E-2</v>
      </c>
      <c r="N1014" s="1">
        <v>4.2200000000000001E-2</v>
      </c>
      <c r="O1014" s="1">
        <v>5.6599999999999998E-2</v>
      </c>
      <c r="P1014" s="1">
        <v>7.2499999999999995E-2</v>
      </c>
      <c r="Q1014" s="1">
        <v>8.0500000000000002E-2</v>
      </c>
      <c r="R1014" s="1">
        <v>6.0699999999999997E-2</v>
      </c>
      <c r="S1014" s="1">
        <v>4.3999999999999997E-2</v>
      </c>
      <c r="T1014" s="1">
        <v>4.8899999999999999E-2</v>
      </c>
      <c r="U1014" s="1">
        <v>9.4999999999999998E-3</v>
      </c>
      <c r="V1014" s="1">
        <v>1.6199999999999999E-2</v>
      </c>
      <c r="W1014" s="1">
        <v>0.92659999999999998</v>
      </c>
      <c r="X1014" s="1">
        <v>4.8899999999999999E-2</v>
      </c>
      <c r="Y1014" s="1">
        <v>0.1817</v>
      </c>
      <c r="Z1014" s="1" t="s">
        <v>1674</v>
      </c>
      <c r="AA1014" s="1">
        <v>0.1328</v>
      </c>
      <c r="AB1014" s="1">
        <v>851</v>
      </c>
    </row>
    <row r="1015" spans="1:28" x14ac:dyDescent="0.3">
      <c r="A1015" s="1">
        <v>1014</v>
      </c>
      <c r="B1015" s="1" t="s">
        <v>1674</v>
      </c>
      <c r="C1015" s="1">
        <v>3.4200000000000001E-2</v>
      </c>
      <c r="D1015" s="1">
        <v>8.0999999999999996E-3</v>
      </c>
      <c r="E1015" s="1">
        <v>2.47E-2</v>
      </c>
      <c r="F1015" s="1">
        <v>4.36E-2</v>
      </c>
      <c r="G1015" s="1">
        <v>1.61E-2</v>
      </c>
      <c r="H1015" s="1">
        <v>2.4899999999999999E-2</v>
      </c>
      <c r="I1015" s="1">
        <v>3.3099999999999997E-2</v>
      </c>
      <c r="J1015" s="1">
        <v>2.5399999999999999E-2</v>
      </c>
      <c r="K1015" s="1">
        <v>0.36709999999999998</v>
      </c>
      <c r="L1015" s="1">
        <v>3.4599999999999999E-2</v>
      </c>
      <c r="M1015" s="1">
        <v>0.01</v>
      </c>
      <c r="N1015" s="1">
        <v>2.7E-2</v>
      </c>
      <c r="O1015" s="1">
        <v>2.1999999999999999E-2</v>
      </c>
      <c r="P1015" s="1">
        <v>4.1000000000000002E-2</v>
      </c>
      <c r="Q1015" s="1">
        <v>0.11550000000000001</v>
      </c>
      <c r="R1015" s="1">
        <v>4.2799999999999998E-2</v>
      </c>
      <c r="S1015" s="1">
        <v>2.7900000000000001E-2</v>
      </c>
      <c r="T1015" s="1">
        <v>5.21E-2</v>
      </c>
      <c r="U1015" s="1">
        <v>2.1899999999999999E-2</v>
      </c>
      <c r="V1015" s="1">
        <v>2.8000000000000001E-2</v>
      </c>
      <c r="W1015" s="1">
        <v>0.80500000000000005</v>
      </c>
      <c r="X1015" s="1">
        <v>0.36709999999999998</v>
      </c>
      <c r="Y1015" s="1">
        <v>0.36709999999999998</v>
      </c>
      <c r="Z1015" s="1" t="s">
        <v>1674</v>
      </c>
      <c r="AA1015" s="1">
        <v>0</v>
      </c>
      <c r="AB1015" s="1">
        <v>851</v>
      </c>
    </row>
    <row r="1016" spans="1:28" x14ac:dyDescent="0.3">
      <c r="A1016" s="1">
        <v>1015</v>
      </c>
      <c r="B1016" s="1" t="s">
        <v>1671</v>
      </c>
      <c r="C1016" s="1">
        <v>6.4399999999999999E-2</v>
      </c>
      <c r="D1016" s="1">
        <v>6.8999999999999999E-3</v>
      </c>
      <c r="E1016" s="1">
        <v>5.0500000000000003E-2</v>
      </c>
      <c r="F1016" s="1">
        <v>6.7299999999999999E-2</v>
      </c>
      <c r="G1016" s="1">
        <v>0.1515</v>
      </c>
      <c r="H1016" s="1">
        <v>5.0799999999999998E-2</v>
      </c>
      <c r="I1016" s="1">
        <v>1.4200000000000001E-2</v>
      </c>
      <c r="J1016" s="1">
        <v>4.2099999999999999E-2</v>
      </c>
      <c r="K1016" s="1">
        <v>8.5099999999999995E-2</v>
      </c>
      <c r="L1016" s="1">
        <v>5.2400000000000002E-2</v>
      </c>
      <c r="M1016" s="1">
        <v>1.5699999999999999E-2</v>
      </c>
      <c r="N1016" s="1">
        <v>5.33E-2</v>
      </c>
      <c r="O1016" s="1">
        <v>2.4299999999999999E-2</v>
      </c>
      <c r="P1016" s="1">
        <v>3.6400000000000002E-2</v>
      </c>
      <c r="Q1016" s="1">
        <v>4.0800000000000003E-2</v>
      </c>
      <c r="R1016" s="1">
        <v>4.0500000000000001E-2</v>
      </c>
      <c r="S1016" s="1">
        <v>4.4499999999999998E-2</v>
      </c>
      <c r="T1016" s="1">
        <v>4.19E-2</v>
      </c>
      <c r="U1016" s="1">
        <v>5.1000000000000004E-3</v>
      </c>
      <c r="V1016" s="1">
        <v>0.1123</v>
      </c>
      <c r="W1016" s="1">
        <v>0.9264</v>
      </c>
      <c r="X1016" s="1">
        <v>5.0799999999999998E-2</v>
      </c>
      <c r="Y1016" s="1">
        <v>0.1515</v>
      </c>
      <c r="Z1016" s="1" t="s">
        <v>1670</v>
      </c>
      <c r="AA1016" s="1">
        <v>0.10059999999999999</v>
      </c>
      <c r="AB1016" s="1">
        <v>851</v>
      </c>
    </row>
    <row r="1017" spans="1:28" x14ac:dyDescent="0.3">
      <c r="A1017" s="1">
        <v>1016</v>
      </c>
      <c r="B1017" s="1" t="s">
        <v>1680</v>
      </c>
      <c r="C1017" s="1">
        <v>4.9000000000000002E-2</v>
      </c>
      <c r="D1017" s="1">
        <v>7.1999999999999998E-3</v>
      </c>
      <c r="E1017" s="1">
        <v>0.12280000000000001</v>
      </c>
      <c r="F1017" s="1">
        <v>4.3799999999999999E-2</v>
      </c>
      <c r="G1017" s="1">
        <v>4.0399999999999998E-2</v>
      </c>
      <c r="H1017" s="1">
        <v>5.0099999999999999E-2</v>
      </c>
      <c r="I1017" s="1">
        <v>1.61E-2</v>
      </c>
      <c r="J1017" s="1">
        <v>3.95E-2</v>
      </c>
      <c r="K1017" s="1">
        <v>0.113</v>
      </c>
      <c r="L1017" s="1">
        <v>5.3600000000000002E-2</v>
      </c>
      <c r="M1017" s="1">
        <v>1.52E-2</v>
      </c>
      <c r="N1017" s="1">
        <v>9.7799999999999998E-2</v>
      </c>
      <c r="O1017" s="1">
        <v>3.7600000000000001E-2</v>
      </c>
      <c r="P1017" s="1">
        <v>3.6299999999999999E-2</v>
      </c>
      <c r="Q1017" s="1">
        <v>4.7399999999999998E-2</v>
      </c>
      <c r="R1017" s="1">
        <v>9.7299999999999998E-2</v>
      </c>
      <c r="S1017" s="1">
        <v>4.0899999999999999E-2</v>
      </c>
      <c r="T1017" s="1">
        <v>2.9399999999999999E-2</v>
      </c>
      <c r="U1017" s="1">
        <v>1.6400000000000001E-2</v>
      </c>
      <c r="V1017" s="1">
        <v>4.6199999999999998E-2</v>
      </c>
      <c r="W1017" s="1">
        <v>0.93620000000000003</v>
      </c>
      <c r="X1017" s="1">
        <v>4.7399999999999998E-2</v>
      </c>
      <c r="Y1017" s="1">
        <v>0.12280000000000001</v>
      </c>
      <c r="Z1017" s="1" t="s">
        <v>1668</v>
      </c>
      <c r="AA1017" s="1">
        <v>7.5499999999999998E-2</v>
      </c>
      <c r="AB1017" s="1">
        <v>851</v>
      </c>
    </row>
    <row r="1018" spans="1:28" x14ac:dyDescent="0.3">
      <c r="A1018" s="1">
        <v>1017</v>
      </c>
      <c r="B1018" s="1" t="s">
        <v>1675</v>
      </c>
      <c r="C1018" s="1">
        <v>5.9200000000000003E-2</v>
      </c>
      <c r="D1018" s="1">
        <v>7.4000000000000003E-3</v>
      </c>
      <c r="E1018" s="1">
        <v>4.5400000000000003E-2</v>
      </c>
      <c r="F1018" s="1">
        <v>6.2799999999999995E-2</v>
      </c>
      <c r="G1018" s="1">
        <v>3.7699999999999997E-2</v>
      </c>
      <c r="H1018" s="1">
        <v>3.95E-2</v>
      </c>
      <c r="I1018" s="1">
        <v>1.6500000000000001E-2</v>
      </c>
      <c r="J1018" s="1">
        <v>6.6400000000000001E-2</v>
      </c>
      <c r="K1018" s="1">
        <v>0.10150000000000001</v>
      </c>
      <c r="L1018" s="1">
        <v>9.5899999999999999E-2</v>
      </c>
      <c r="M1018" s="1">
        <v>2.0400000000000001E-2</v>
      </c>
      <c r="N1018" s="1">
        <v>4.2599999999999999E-2</v>
      </c>
      <c r="O1018" s="1">
        <v>2.47E-2</v>
      </c>
      <c r="P1018" s="1">
        <v>5.4899999999999997E-2</v>
      </c>
      <c r="Q1018" s="1">
        <v>6.1699999999999998E-2</v>
      </c>
      <c r="R1018" s="1">
        <v>9.2299999999999993E-2</v>
      </c>
      <c r="S1018" s="1">
        <v>3.7100000000000001E-2</v>
      </c>
      <c r="T1018" s="1">
        <v>9.5799999999999996E-2</v>
      </c>
      <c r="U1018" s="1">
        <v>1.47E-2</v>
      </c>
      <c r="V1018" s="1">
        <v>2.3400000000000001E-2</v>
      </c>
      <c r="W1018" s="1">
        <v>0.94369999999999998</v>
      </c>
      <c r="X1018" s="1">
        <v>9.5899999999999999E-2</v>
      </c>
      <c r="Y1018" s="1">
        <v>0.10150000000000001</v>
      </c>
      <c r="Z1018" s="1" t="s">
        <v>1674</v>
      </c>
      <c r="AA1018" s="1">
        <v>5.5999999999999999E-3</v>
      </c>
      <c r="AB1018" s="1">
        <v>851</v>
      </c>
    </row>
    <row r="1019" spans="1:28" x14ac:dyDescent="0.3">
      <c r="A1019" s="1">
        <v>1018</v>
      </c>
      <c r="B1019" s="1" t="s">
        <v>1673</v>
      </c>
      <c r="C1019" s="1">
        <v>7.0300000000000001E-2</v>
      </c>
      <c r="D1019" s="1">
        <v>7.7999999999999996E-3</v>
      </c>
      <c r="E1019" s="1">
        <v>6.8599999999999994E-2</v>
      </c>
      <c r="F1019" s="1">
        <v>4.8300000000000003E-2</v>
      </c>
      <c r="G1019" s="1">
        <v>5.7799999999999997E-2</v>
      </c>
      <c r="H1019" s="1">
        <v>4.2000000000000003E-2</v>
      </c>
      <c r="I1019" s="1">
        <v>3.2099999999999997E-2</v>
      </c>
      <c r="J1019" s="1">
        <v>5.3600000000000002E-2</v>
      </c>
      <c r="K1019" s="1">
        <v>0.1384</v>
      </c>
      <c r="L1019" s="1">
        <v>5.9700000000000003E-2</v>
      </c>
      <c r="M1019" s="1">
        <v>1.38E-2</v>
      </c>
      <c r="N1019" s="1">
        <v>7.4300000000000005E-2</v>
      </c>
      <c r="O1019" s="1">
        <v>2.23E-2</v>
      </c>
      <c r="P1019" s="1">
        <v>5.1900000000000002E-2</v>
      </c>
      <c r="Q1019" s="1">
        <v>7.7700000000000005E-2</v>
      </c>
      <c r="R1019" s="1">
        <v>6.1899999999999997E-2</v>
      </c>
      <c r="S1019" s="1">
        <v>3.3300000000000003E-2</v>
      </c>
      <c r="T1019" s="1">
        <v>4.1399999999999999E-2</v>
      </c>
      <c r="U1019" s="1">
        <v>6.6E-3</v>
      </c>
      <c r="V1019" s="1">
        <v>3.8100000000000002E-2</v>
      </c>
      <c r="W1019" s="1">
        <v>0.94340000000000002</v>
      </c>
      <c r="X1019" s="1">
        <v>5.3600000000000002E-2</v>
      </c>
      <c r="Y1019" s="1">
        <v>0.1384</v>
      </c>
      <c r="Z1019" s="1" t="s">
        <v>1674</v>
      </c>
      <c r="AA1019" s="1">
        <v>8.48E-2</v>
      </c>
      <c r="AB1019" s="1">
        <v>851</v>
      </c>
    </row>
    <row r="1020" spans="1:28" x14ac:dyDescent="0.3">
      <c r="A1020" s="1">
        <v>1019</v>
      </c>
      <c r="B1020" s="1" t="s">
        <v>1677</v>
      </c>
      <c r="C1020" s="1">
        <v>6.8099999999999994E-2</v>
      </c>
      <c r="D1020" s="1">
        <v>1.14E-2</v>
      </c>
      <c r="E1020" s="1">
        <v>4.1099999999999998E-2</v>
      </c>
      <c r="F1020" s="1">
        <v>0.10009999999999999</v>
      </c>
      <c r="G1020" s="1">
        <v>3.0800000000000001E-2</v>
      </c>
      <c r="H1020" s="1">
        <v>5.62E-2</v>
      </c>
      <c r="I1020" s="1">
        <v>1.4999999999999999E-2</v>
      </c>
      <c r="J1020" s="1">
        <v>3.3500000000000002E-2</v>
      </c>
      <c r="K1020" s="1">
        <v>0.15640000000000001</v>
      </c>
      <c r="L1020" s="1">
        <v>7.3400000000000007E-2</v>
      </c>
      <c r="M1020" s="1">
        <v>2.3800000000000002E-2</v>
      </c>
      <c r="N1020" s="1">
        <v>4.1799999999999997E-2</v>
      </c>
      <c r="O1020" s="1">
        <v>4.5199999999999997E-2</v>
      </c>
      <c r="P1020" s="1">
        <v>4.9000000000000002E-2</v>
      </c>
      <c r="Q1020" s="1">
        <v>6.6600000000000006E-2</v>
      </c>
      <c r="R1020" s="1">
        <v>5.33E-2</v>
      </c>
      <c r="S1020" s="1">
        <v>4.6699999999999998E-2</v>
      </c>
      <c r="T1020" s="1">
        <v>5.1999999999999998E-2</v>
      </c>
      <c r="U1020" s="1">
        <v>1.1599999999999999E-2</v>
      </c>
      <c r="V1020" s="1">
        <v>2.3900000000000001E-2</v>
      </c>
      <c r="W1020" s="1">
        <v>0.93710000000000004</v>
      </c>
      <c r="X1020" s="1">
        <v>4.1799999999999997E-2</v>
      </c>
      <c r="Y1020" s="1">
        <v>0.15640000000000001</v>
      </c>
      <c r="Z1020" s="1" t="s">
        <v>1674</v>
      </c>
      <c r="AA1020" s="1">
        <v>0.11459999999999999</v>
      </c>
      <c r="AB1020" s="1">
        <v>851</v>
      </c>
    </row>
    <row r="1021" spans="1:28" x14ac:dyDescent="0.3">
      <c r="A1021" s="1">
        <v>1020</v>
      </c>
      <c r="B1021" s="1" t="s">
        <v>1680</v>
      </c>
      <c r="C1021" s="1">
        <v>7.3499999999999996E-2</v>
      </c>
      <c r="D1021" s="1">
        <v>1.04E-2</v>
      </c>
      <c r="E1021" s="1">
        <v>6.4699999999999994E-2</v>
      </c>
      <c r="F1021" s="1">
        <v>0.1181</v>
      </c>
      <c r="G1021" s="1">
        <v>3.2000000000000001E-2</v>
      </c>
      <c r="H1021" s="1">
        <v>4.1300000000000003E-2</v>
      </c>
      <c r="I1021" s="1">
        <v>1.2699999999999999E-2</v>
      </c>
      <c r="J1021" s="1">
        <v>3.4200000000000001E-2</v>
      </c>
      <c r="K1021" s="1">
        <v>0.125</v>
      </c>
      <c r="L1021" s="1">
        <v>8.3599999999999994E-2</v>
      </c>
      <c r="M1021" s="1">
        <v>2.0199999999999999E-2</v>
      </c>
      <c r="N1021" s="1">
        <v>4.6600000000000003E-2</v>
      </c>
      <c r="O1021" s="1">
        <v>2.7900000000000001E-2</v>
      </c>
      <c r="P1021" s="1">
        <v>6.1400000000000003E-2</v>
      </c>
      <c r="Q1021" s="1">
        <v>4.65E-2</v>
      </c>
      <c r="R1021" s="1">
        <v>5.8900000000000001E-2</v>
      </c>
      <c r="S1021" s="1">
        <v>4.4900000000000002E-2</v>
      </c>
      <c r="T1021" s="1">
        <v>5.0799999999999998E-2</v>
      </c>
      <c r="U1021" s="1">
        <v>7.4999999999999997E-3</v>
      </c>
      <c r="V1021" s="1">
        <v>3.9899999999999998E-2</v>
      </c>
      <c r="W1021" s="1">
        <v>0.93700000000000006</v>
      </c>
      <c r="X1021" s="1">
        <v>4.65E-2</v>
      </c>
      <c r="Y1021" s="1">
        <v>0.125</v>
      </c>
      <c r="Z1021" s="1" t="s">
        <v>1674</v>
      </c>
      <c r="AA1021" s="1">
        <v>7.85E-2</v>
      </c>
      <c r="AB1021" s="1">
        <v>851</v>
      </c>
    </row>
    <row r="1022" spans="1:28" x14ac:dyDescent="0.3">
      <c r="A1022" s="1">
        <v>1021</v>
      </c>
      <c r="B1022" s="1" t="s">
        <v>1670</v>
      </c>
      <c r="C1022" s="1">
        <v>5.1900000000000002E-2</v>
      </c>
      <c r="D1022" s="1">
        <v>1.06E-2</v>
      </c>
      <c r="E1022" s="1">
        <v>5.2699999999999997E-2</v>
      </c>
      <c r="F1022" s="1">
        <v>6.9000000000000006E-2</v>
      </c>
      <c r="G1022" s="1">
        <v>2.6700000000000002E-2</v>
      </c>
      <c r="H1022" s="1">
        <v>4.7600000000000003E-2</v>
      </c>
      <c r="I1022" s="1">
        <v>1.3299999999999999E-2</v>
      </c>
      <c r="J1022" s="1">
        <v>6.4500000000000002E-2</v>
      </c>
      <c r="K1022" s="1">
        <v>9.5699999999999993E-2</v>
      </c>
      <c r="L1022" s="1">
        <v>9.6699999999999994E-2</v>
      </c>
      <c r="M1022" s="1">
        <v>1.52E-2</v>
      </c>
      <c r="N1022" s="1">
        <v>0.10589999999999999</v>
      </c>
      <c r="O1022" s="1">
        <v>2.3300000000000001E-2</v>
      </c>
      <c r="P1022" s="1">
        <v>5.0299999999999997E-2</v>
      </c>
      <c r="Q1022" s="1">
        <v>8.0399999999999999E-2</v>
      </c>
      <c r="R1022" s="1">
        <v>4.9500000000000002E-2</v>
      </c>
      <c r="S1022" s="1">
        <v>4.2500000000000003E-2</v>
      </c>
      <c r="T1022" s="1">
        <v>4.6699999999999998E-2</v>
      </c>
      <c r="U1022" s="1">
        <v>3.9899999999999998E-2</v>
      </c>
      <c r="V1022" s="1">
        <v>1.78E-2</v>
      </c>
      <c r="W1022" s="1">
        <v>0.9466</v>
      </c>
      <c r="X1022" s="1">
        <v>2.6700000000000002E-2</v>
      </c>
      <c r="Y1022" s="1">
        <v>0.10589999999999999</v>
      </c>
      <c r="Z1022" s="1" t="s">
        <v>1677</v>
      </c>
      <c r="AA1022" s="1">
        <v>7.9200000000000007E-2</v>
      </c>
      <c r="AB1022" s="1">
        <v>851</v>
      </c>
    </row>
    <row r="1023" spans="1:28" x14ac:dyDescent="0.3">
      <c r="A1023" s="1">
        <v>1022</v>
      </c>
      <c r="B1023" s="1" t="s">
        <v>1674</v>
      </c>
      <c r="C1023" s="1">
        <v>6.2899999999999998E-2</v>
      </c>
      <c r="D1023" s="1">
        <v>8.5000000000000006E-3</v>
      </c>
      <c r="E1023" s="1">
        <v>4.3400000000000001E-2</v>
      </c>
      <c r="F1023" s="1">
        <v>4.5499999999999999E-2</v>
      </c>
      <c r="G1023" s="1">
        <v>2.8899999999999999E-2</v>
      </c>
      <c r="H1023" s="1">
        <v>3.7499999999999999E-2</v>
      </c>
      <c r="I1023" s="1">
        <v>1.67E-2</v>
      </c>
      <c r="J1023" s="1">
        <v>3.7600000000000001E-2</v>
      </c>
      <c r="K1023" s="1">
        <v>0.28739999999999999</v>
      </c>
      <c r="L1023" s="1">
        <v>6.0299999999999999E-2</v>
      </c>
      <c r="M1023" s="1">
        <v>1.8499999999999999E-2</v>
      </c>
      <c r="N1023" s="1">
        <v>3.9399999999999998E-2</v>
      </c>
      <c r="O1023" s="1">
        <v>2.29E-2</v>
      </c>
      <c r="P1023" s="1">
        <v>3.7400000000000003E-2</v>
      </c>
      <c r="Q1023" s="1">
        <v>6.9800000000000001E-2</v>
      </c>
      <c r="R1023" s="1">
        <v>6.9099999999999995E-2</v>
      </c>
      <c r="S1023" s="1">
        <v>4.1599999999999998E-2</v>
      </c>
      <c r="T1023" s="1">
        <v>4.8500000000000001E-2</v>
      </c>
      <c r="U1023" s="1">
        <v>0.01</v>
      </c>
      <c r="V1023" s="1">
        <v>1.43E-2</v>
      </c>
      <c r="W1023" s="1">
        <v>0.86880000000000002</v>
      </c>
      <c r="X1023" s="1">
        <v>0.28739999999999999</v>
      </c>
      <c r="Y1023" s="1">
        <v>0.28739999999999999</v>
      </c>
      <c r="Z1023" s="1" t="s">
        <v>1674</v>
      </c>
      <c r="AA1023" s="1">
        <v>0</v>
      </c>
      <c r="AB1023" s="1">
        <v>851</v>
      </c>
    </row>
    <row r="1024" spans="1:28" x14ac:dyDescent="0.3">
      <c r="A1024" s="1">
        <v>1023</v>
      </c>
      <c r="B1024" s="1" t="s">
        <v>1666</v>
      </c>
      <c r="C1024" s="1">
        <v>0.20180000000000001</v>
      </c>
      <c r="D1024" s="1">
        <v>1.01E-2</v>
      </c>
      <c r="E1024" s="1">
        <v>6.1400000000000003E-2</v>
      </c>
      <c r="F1024" s="1">
        <v>5.3600000000000002E-2</v>
      </c>
      <c r="G1024" s="1">
        <v>1.7999999999999999E-2</v>
      </c>
      <c r="H1024" s="1">
        <v>3.85E-2</v>
      </c>
      <c r="I1024" s="1">
        <v>2.5000000000000001E-2</v>
      </c>
      <c r="J1024" s="1">
        <v>2.35E-2</v>
      </c>
      <c r="K1024" s="1">
        <v>0.13159999999999999</v>
      </c>
      <c r="L1024" s="1">
        <v>4.2000000000000003E-2</v>
      </c>
      <c r="M1024" s="1">
        <v>1.18E-2</v>
      </c>
      <c r="N1024" s="1">
        <v>7.1400000000000005E-2</v>
      </c>
      <c r="O1024" s="1">
        <v>2.2599999999999999E-2</v>
      </c>
      <c r="P1024" s="1">
        <v>0.05</v>
      </c>
      <c r="Q1024" s="1">
        <v>7.9500000000000001E-2</v>
      </c>
      <c r="R1024" s="1">
        <v>4.6199999999999998E-2</v>
      </c>
      <c r="S1024" s="1">
        <v>6.0900000000000003E-2</v>
      </c>
      <c r="T1024" s="1">
        <v>2.8199999999999999E-2</v>
      </c>
      <c r="U1024" s="1">
        <v>5.1000000000000004E-3</v>
      </c>
      <c r="V1024" s="1">
        <v>1.8800000000000001E-2</v>
      </c>
      <c r="W1024" s="1">
        <v>0.89059999999999995</v>
      </c>
      <c r="X1024" s="1">
        <v>0.20180000000000001</v>
      </c>
      <c r="Y1024" s="1">
        <v>0.20180000000000001</v>
      </c>
      <c r="Z1024" s="1" t="s">
        <v>1666</v>
      </c>
      <c r="AA1024" s="1">
        <v>0</v>
      </c>
      <c r="AB1024" s="1">
        <v>851</v>
      </c>
    </row>
    <row r="1025" spans="1:28" x14ac:dyDescent="0.3">
      <c r="A1025" s="1">
        <v>1024</v>
      </c>
      <c r="B1025" s="1" t="s">
        <v>1682</v>
      </c>
      <c r="C1025" s="1">
        <v>3.6400000000000002E-2</v>
      </c>
      <c r="D1025" s="1">
        <v>7.7000000000000002E-3</v>
      </c>
      <c r="E1025" s="1">
        <v>2.8000000000000001E-2</v>
      </c>
      <c r="F1025" s="1">
        <v>3.4200000000000001E-2</v>
      </c>
      <c r="G1025" s="1">
        <v>3.0099999999999998E-2</v>
      </c>
      <c r="H1025" s="1">
        <v>5.0599999999999999E-2</v>
      </c>
      <c r="I1025" s="1">
        <v>2.7699999999999999E-2</v>
      </c>
      <c r="J1025" s="1">
        <v>6.7100000000000007E-2</v>
      </c>
      <c r="K1025" s="1">
        <v>5.0700000000000002E-2</v>
      </c>
      <c r="L1025" s="1">
        <v>0.14990000000000001</v>
      </c>
      <c r="M1025" s="1">
        <v>3.6799999999999999E-2</v>
      </c>
      <c r="N1025" s="1">
        <v>4.4699999999999997E-2</v>
      </c>
      <c r="O1025" s="1">
        <v>2.5100000000000001E-2</v>
      </c>
      <c r="P1025" s="1">
        <v>2.64E-2</v>
      </c>
      <c r="Q1025" s="1">
        <v>5.2900000000000003E-2</v>
      </c>
      <c r="R1025" s="1">
        <v>4.3099999999999999E-2</v>
      </c>
      <c r="S1025" s="1">
        <v>0.18509999999999999</v>
      </c>
      <c r="T1025" s="1">
        <v>6.4000000000000001E-2</v>
      </c>
      <c r="U1025" s="1">
        <v>1.34E-2</v>
      </c>
      <c r="V1025" s="1">
        <v>2.5999999999999999E-2</v>
      </c>
      <c r="W1025" s="1">
        <v>0.91039999999999999</v>
      </c>
      <c r="X1025" s="1">
        <v>0.18509999999999999</v>
      </c>
      <c r="Y1025" s="1">
        <v>0.18509999999999999</v>
      </c>
      <c r="Z1025" s="1" t="s">
        <v>1682</v>
      </c>
      <c r="AA1025" s="1">
        <v>0</v>
      </c>
      <c r="AB1025" s="1">
        <v>851</v>
      </c>
    </row>
    <row r="1026" spans="1:28" x14ac:dyDescent="0.3">
      <c r="A1026" s="1">
        <v>1025</v>
      </c>
      <c r="B1026" s="1" t="s">
        <v>1679</v>
      </c>
      <c r="C1026" s="1">
        <v>0.1158</v>
      </c>
      <c r="D1026" s="1">
        <v>7.1000000000000004E-3</v>
      </c>
      <c r="E1026" s="1">
        <v>5.6300000000000003E-2</v>
      </c>
      <c r="F1026" s="1">
        <v>8.0500000000000002E-2</v>
      </c>
      <c r="G1026" s="1">
        <v>2.1100000000000001E-2</v>
      </c>
      <c r="H1026" s="1">
        <v>6.7699999999999996E-2</v>
      </c>
      <c r="I1026" s="1">
        <v>2.3300000000000001E-2</v>
      </c>
      <c r="J1026" s="1">
        <v>2.9399999999999999E-2</v>
      </c>
      <c r="K1026" s="1">
        <v>0.12790000000000001</v>
      </c>
      <c r="L1026" s="1">
        <v>4.1399999999999999E-2</v>
      </c>
      <c r="M1026" s="1">
        <v>9.4000000000000004E-3</v>
      </c>
      <c r="N1026" s="1">
        <v>6.54E-2</v>
      </c>
      <c r="O1026" s="1">
        <v>3.6200000000000003E-2</v>
      </c>
      <c r="P1026" s="1">
        <v>5.6000000000000001E-2</v>
      </c>
      <c r="Q1026" s="1">
        <v>0.13489999999999999</v>
      </c>
      <c r="R1026" s="1">
        <v>3.6400000000000002E-2</v>
      </c>
      <c r="S1026" s="1">
        <v>3.8600000000000002E-2</v>
      </c>
      <c r="T1026" s="1">
        <v>2.47E-2</v>
      </c>
      <c r="U1026" s="1">
        <v>4.1000000000000003E-3</v>
      </c>
      <c r="V1026" s="1">
        <v>2.3599999999999999E-2</v>
      </c>
      <c r="W1026" s="1">
        <v>0.90880000000000005</v>
      </c>
      <c r="X1026" s="1">
        <v>5.6000000000000001E-2</v>
      </c>
      <c r="Y1026" s="1">
        <v>0.13489999999999999</v>
      </c>
      <c r="Z1026" s="1" t="s">
        <v>1680</v>
      </c>
      <c r="AA1026" s="1">
        <v>7.9000000000000001E-2</v>
      </c>
      <c r="AB1026" s="1">
        <v>851</v>
      </c>
    </row>
    <row r="1027" spans="1:28" x14ac:dyDescent="0.3">
      <c r="A1027" s="1">
        <v>1026</v>
      </c>
      <c r="B1027" s="1" t="s">
        <v>1674</v>
      </c>
      <c r="C1027" s="1">
        <v>4.5699999999999998E-2</v>
      </c>
      <c r="D1027" s="1">
        <v>3.8999999999999998E-3</v>
      </c>
      <c r="E1027" s="1">
        <v>6.2100000000000002E-2</v>
      </c>
      <c r="F1027" s="1">
        <v>7.5200000000000003E-2</v>
      </c>
      <c r="G1027" s="1">
        <v>1.0200000000000001E-2</v>
      </c>
      <c r="H1027" s="1">
        <v>7.1199999999999999E-2</v>
      </c>
      <c r="I1027" s="1">
        <v>2.2499999999999999E-2</v>
      </c>
      <c r="J1027" s="1">
        <v>2.1000000000000001E-2</v>
      </c>
      <c r="K1027" s="1">
        <v>0.21870000000000001</v>
      </c>
      <c r="L1027" s="1">
        <v>3.7999999999999999E-2</v>
      </c>
      <c r="M1027" s="1">
        <v>1.7100000000000001E-2</v>
      </c>
      <c r="N1027" s="1">
        <v>9.8100000000000007E-2</v>
      </c>
      <c r="O1027" s="1">
        <v>4.5100000000000001E-2</v>
      </c>
      <c r="P1027" s="1">
        <v>4.82E-2</v>
      </c>
      <c r="Q1027" s="1">
        <v>7.8299999999999995E-2</v>
      </c>
      <c r="R1027" s="1">
        <v>6.8599999999999994E-2</v>
      </c>
      <c r="S1027" s="1">
        <v>4.07E-2</v>
      </c>
      <c r="T1027" s="1">
        <v>1.66E-2</v>
      </c>
      <c r="U1027" s="1">
        <v>2.8E-3</v>
      </c>
      <c r="V1027" s="1">
        <v>1.6E-2</v>
      </c>
      <c r="W1027" s="1">
        <v>0.87980000000000003</v>
      </c>
      <c r="X1027" s="1">
        <v>0.21870000000000001</v>
      </c>
      <c r="Y1027" s="1">
        <v>0.21870000000000001</v>
      </c>
      <c r="Z1027" s="1" t="s">
        <v>1674</v>
      </c>
      <c r="AA1027" s="1">
        <v>0</v>
      </c>
      <c r="AB1027" s="1">
        <v>851</v>
      </c>
    </row>
    <row r="1028" spans="1:28" x14ac:dyDescent="0.3">
      <c r="A1028" s="1">
        <v>1027</v>
      </c>
      <c r="B1028" s="1" t="s">
        <v>1674</v>
      </c>
      <c r="C1028" s="1">
        <v>3.6799999999999999E-2</v>
      </c>
      <c r="D1028" s="1">
        <v>2.5000000000000001E-3</v>
      </c>
      <c r="E1028" s="1">
        <v>4.4499999999999998E-2</v>
      </c>
      <c r="F1028" s="1">
        <v>4.5900000000000003E-2</v>
      </c>
      <c r="G1028" s="1">
        <v>0.24379999999999999</v>
      </c>
      <c r="H1028" s="1">
        <v>3.3799999999999997E-2</v>
      </c>
      <c r="I1028" s="1">
        <v>1.15E-2</v>
      </c>
      <c r="J1028" s="1">
        <v>2.1100000000000001E-2</v>
      </c>
      <c r="K1028" s="1">
        <v>0.1651</v>
      </c>
      <c r="L1028" s="1">
        <v>3.0099999999999998E-2</v>
      </c>
      <c r="M1028" s="1">
        <v>0.02</v>
      </c>
      <c r="N1028" s="1">
        <v>4.0500000000000001E-2</v>
      </c>
      <c r="O1028" s="1">
        <v>6.9500000000000006E-2</v>
      </c>
      <c r="P1028" s="1">
        <v>3.1899999999999998E-2</v>
      </c>
      <c r="Q1028" s="1">
        <v>5.21E-2</v>
      </c>
      <c r="R1028" s="1">
        <v>4.6699999999999998E-2</v>
      </c>
      <c r="S1028" s="1">
        <v>2.5399999999999999E-2</v>
      </c>
      <c r="T1028" s="1">
        <v>2.5899999999999999E-2</v>
      </c>
      <c r="U1028" s="1">
        <v>2.2000000000000001E-3</v>
      </c>
      <c r="V1028" s="1">
        <v>5.0700000000000002E-2</v>
      </c>
      <c r="W1028" s="1">
        <v>0.85560000000000003</v>
      </c>
      <c r="X1028" s="1">
        <v>0.1651</v>
      </c>
      <c r="Y1028" s="1">
        <v>0.24379999999999999</v>
      </c>
      <c r="Z1028" s="1" t="s">
        <v>1670</v>
      </c>
      <c r="AA1028" s="1">
        <v>7.8700000000000006E-2</v>
      </c>
      <c r="AB1028" s="1">
        <v>851</v>
      </c>
    </row>
    <row r="1029" spans="1:28" x14ac:dyDescent="0.3">
      <c r="A1029" s="1">
        <v>1028</v>
      </c>
      <c r="B1029" s="1" t="s">
        <v>1668</v>
      </c>
      <c r="C1029" s="1">
        <v>3.0599999999999999E-2</v>
      </c>
      <c r="D1029" s="1">
        <v>2.0999999999999999E-3</v>
      </c>
      <c r="E1029" s="1">
        <v>5.3499999999999999E-2</v>
      </c>
      <c r="F1029" s="1">
        <v>5.5899999999999998E-2</v>
      </c>
      <c r="G1029" s="1">
        <v>5.3100000000000001E-2</v>
      </c>
      <c r="H1029" s="1">
        <v>0.1426</v>
      </c>
      <c r="I1029" s="1">
        <v>2.75E-2</v>
      </c>
      <c r="J1029" s="1">
        <v>1.29E-2</v>
      </c>
      <c r="K1029" s="1">
        <v>0.1052</v>
      </c>
      <c r="L1029" s="1">
        <v>2.9100000000000001E-2</v>
      </c>
      <c r="M1029" s="1">
        <v>2.5000000000000001E-3</v>
      </c>
      <c r="N1029" s="1">
        <v>0.2596</v>
      </c>
      <c r="O1029" s="1">
        <v>1.43E-2</v>
      </c>
      <c r="P1029" s="1">
        <v>4.8500000000000001E-2</v>
      </c>
      <c r="Q1029" s="1">
        <v>4.4900000000000002E-2</v>
      </c>
      <c r="R1029" s="1">
        <v>4.3400000000000001E-2</v>
      </c>
      <c r="S1029" s="1">
        <v>3.3500000000000002E-2</v>
      </c>
      <c r="T1029" s="1">
        <v>1.26E-2</v>
      </c>
      <c r="U1029" s="1">
        <v>1.0699999999999999E-2</v>
      </c>
      <c r="V1029" s="1">
        <v>1.7399999999999999E-2</v>
      </c>
      <c r="W1029" s="1">
        <v>0.83530000000000004</v>
      </c>
      <c r="X1029" s="1">
        <v>5.3499999999999999E-2</v>
      </c>
      <c r="Y1029" s="1">
        <v>0.2596</v>
      </c>
      <c r="Z1029" s="1" t="s">
        <v>1677</v>
      </c>
      <c r="AA1029" s="1">
        <v>0.20610000000000001</v>
      </c>
      <c r="AB1029" s="1">
        <v>851</v>
      </c>
    </row>
    <row r="1030" spans="1:28" x14ac:dyDescent="0.3">
      <c r="A1030" s="1">
        <v>1029</v>
      </c>
      <c r="B1030" s="1" t="s">
        <v>1675</v>
      </c>
      <c r="C1030" s="1">
        <v>1.9900000000000001E-2</v>
      </c>
      <c r="D1030" s="1">
        <v>3.3E-3</v>
      </c>
      <c r="E1030" s="1">
        <v>1.6E-2</v>
      </c>
      <c r="F1030" s="1">
        <v>4.5999999999999999E-2</v>
      </c>
      <c r="G1030" s="1">
        <v>0.3407</v>
      </c>
      <c r="H1030" s="1">
        <v>1.2800000000000001E-2</v>
      </c>
      <c r="I1030" s="1">
        <v>1.15E-2</v>
      </c>
      <c r="J1030" s="1">
        <v>1.6799999999999999E-2</v>
      </c>
      <c r="K1030" s="1">
        <v>0.08</v>
      </c>
      <c r="L1030" s="1">
        <v>4.7199999999999999E-2</v>
      </c>
      <c r="M1030" s="1">
        <v>2.69E-2</v>
      </c>
      <c r="N1030" s="1">
        <v>6.0100000000000001E-2</v>
      </c>
      <c r="O1030" s="1">
        <v>9.1000000000000004E-3</v>
      </c>
      <c r="P1030" s="1">
        <v>2.7199999999999998E-2</v>
      </c>
      <c r="Q1030" s="1">
        <v>0.1002</v>
      </c>
      <c r="R1030" s="1">
        <v>4.6800000000000001E-2</v>
      </c>
      <c r="S1030" s="1">
        <v>2.8799999999999999E-2</v>
      </c>
      <c r="T1030" s="1">
        <v>2.5100000000000001E-2</v>
      </c>
      <c r="U1030" s="1">
        <v>2.0999999999999999E-3</v>
      </c>
      <c r="V1030" s="1">
        <v>7.9699999999999993E-2</v>
      </c>
      <c r="W1030" s="1">
        <v>0.7954</v>
      </c>
      <c r="X1030" s="1">
        <v>4.7199999999999999E-2</v>
      </c>
      <c r="Y1030" s="1">
        <v>0.3407</v>
      </c>
      <c r="Z1030" s="1" t="s">
        <v>1670</v>
      </c>
      <c r="AA1030" s="1">
        <v>0.29349999999999998</v>
      </c>
      <c r="AB1030" s="1">
        <v>851</v>
      </c>
    </row>
    <row r="1031" spans="1:28" x14ac:dyDescent="0.3">
      <c r="A1031" s="1">
        <v>1030</v>
      </c>
      <c r="B1031" s="1" t="s">
        <v>1685</v>
      </c>
      <c r="C1031" s="1">
        <v>2.7199999999999998E-2</v>
      </c>
      <c r="D1031" s="1">
        <v>2.2000000000000001E-3</v>
      </c>
      <c r="E1031" s="1">
        <v>3.5999999999999997E-2</v>
      </c>
      <c r="F1031" s="1">
        <v>4.5999999999999999E-2</v>
      </c>
      <c r="G1031" s="1">
        <v>2.1700000000000001E-2</v>
      </c>
      <c r="H1031" s="1">
        <v>3.0800000000000001E-2</v>
      </c>
      <c r="I1031" s="1">
        <v>2.1100000000000001E-2</v>
      </c>
      <c r="J1031" s="1">
        <v>9.4799999999999995E-2</v>
      </c>
      <c r="K1031" s="1">
        <v>6.7900000000000002E-2</v>
      </c>
      <c r="L1031" s="1">
        <v>0.13600000000000001</v>
      </c>
      <c r="M1031" s="1">
        <v>1.3599999999999999E-2</v>
      </c>
      <c r="N1031" s="1">
        <v>7.5600000000000001E-2</v>
      </c>
      <c r="O1031" s="1">
        <v>1.83E-2</v>
      </c>
      <c r="P1031" s="1">
        <v>1.8100000000000002E-2</v>
      </c>
      <c r="Q1031" s="1">
        <v>2.76E-2</v>
      </c>
      <c r="R1031" s="1">
        <v>0.1038</v>
      </c>
      <c r="S1031" s="1">
        <v>5.9499999999999997E-2</v>
      </c>
      <c r="T1031" s="1">
        <v>4.9000000000000002E-2</v>
      </c>
      <c r="U1031" s="1">
        <v>5.0000000000000001E-3</v>
      </c>
      <c r="V1031" s="1">
        <v>0.14580000000000001</v>
      </c>
      <c r="W1031" s="1">
        <v>0.89410000000000001</v>
      </c>
      <c r="X1031" s="1">
        <v>0.14580000000000001</v>
      </c>
      <c r="Y1031" s="1">
        <v>0.14580000000000001</v>
      </c>
      <c r="Z1031" s="1" t="s">
        <v>1685</v>
      </c>
      <c r="AA1031" s="1">
        <v>0</v>
      </c>
      <c r="AB1031" s="1">
        <v>851</v>
      </c>
    </row>
    <row r="1032" spans="1:28" x14ac:dyDescent="0.3">
      <c r="A1032" s="1">
        <v>1031</v>
      </c>
      <c r="B1032" s="1" t="s">
        <v>1682</v>
      </c>
      <c r="C1032" s="1">
        <v>1.5900000000000001E-2</v>
      </c>
      <c r="D1032" s="1">
        <v>2.0999999999999999E-3</v>
      </c>
      <c r="E1032" s="1">
        <v>2.1100000000000001E-2</v>
      </c>
      <c r="F1032" s="1">
        <v>1.1599999999999999E-2</v>
      </c>
      <c r="G1032" s="1">
        <v>4.4699999999999997E-2</v>
      </c>
      <c r="H1032" s="1">
        <v>7.2099999999999997E-2</v>
      </c>
      <c r="I1032" s="1">
        <v>5.0299999999999997E-2</v>
      </c>
      <c r="J1032" s="1">
        <v>3.0300000000000001E-2</v>
      </c>
      <c r="K1032" s="1">
        <v>1.72E-2</v>
      </c>
      <c r="L1032" s="1">
        <v>4.9299999999999997E-2</v>
      </c>
      <c r="M1032" s="1">
        <v>3.8999999999999998E-3</v>
      </c>
      <c r="N1032" s="1">
        <v>3.7999999999999999E-2</v>
      </c>
      <c r="O1032" s="1">
        <v>7.4000000000000003E-3</v>
      </c>
      <c r="P1032" s="1">
        <v>2.4E-2</v>
      </c>
      <c r="Q1032" s="1">
        <v>3.5799999999999998E-2</v>
      </c>
      <c r="R1032" s="1">
        <v>0.15529999999999999</v>
      </c>
      <c r="S1032" s="1">
        <v>4.9399999999999999E-2</v>
      </c>
      <c r="T1032" s="1">
        <v>6.9699999999999998E-2</v>
      </c>
      <c r="U1032" s="1">
        <v>3.4799999999999998E-2</v>
      </c>
      <c r="V1032" s="1">
        <v>0.2671</v>
      </c>
      <c r="W1032" s="1">
        <v>0.83409999999999995</v>
      </c>
      <c r="X1032" s="1">
        <v>4.9399999999999999E-2</v>
      </c>
      <c r="Y1032" s="1">
        <v>0.2671</v>
      </c>
      <c r="Z1032" s="1" t="s">
        <v>1685</v>
      </c>
      <c r="AA1032" s="1">
        <v>0.2177</v>
      </c>
      <c r="AB1032" s="1">
        <v>851</v>
      </c>
    </row>
    <row r="1033" spans="1:28" x14ac:dyDescent="0.3">
      <c r="A1033" s="1">
        <v>1032</v>
      </c>
      <c r="B1033" s="1" t="s">
        <v>1677</v>
      </c>
      <c r="C1033" s="1">
        <v>2.23E-2</v>
      </c>
      <c r="D1033" s="1">
        <v>2.0999999999999999E-3</v>
      </c>
      <c r="E1033" s="1">
        <v>0.1027</v>
      </c>
      <c r="F1033" s="1">
        <v>2.64E-2</v>
      </c>
      <c r="G1033" s="1">
        <v>9.8500000000000004E-2</v>
      </c>
      <c r="H1033" s="1">
        <v>7.0599999999999996E-2</v>
      </c>
      <c r="I1033" s="1">
        <v>3.0800000000000001E-2</v>
      </c>
      <c r="J1033" s="1">
        <v>1.7000000000000001E-2</v>
      </c>
      <c r="K1033" s="1">
        <v>8.4900000000000003E-2</v>
      </c>
      <c r="L1033" s="1">
        <v>2.7900000000000001E-2</v>
      </c>
      <c r="M1033" s="1">
        <v>6.0000000000000001E-3</v>
      </c>
      <c r="N1033" s="1">
        <v>0.3049</v>
      </c>
      <c r="O1033" s="1">
        <v>2.2200000000000001E-2</v>
      </c>
      <c r="P1033" s="1">
        <v>2.75E-2</v>
      </c>
      <c r="Q1033" s="1">
        <v>3.27E-2</v>
      </c>
      <c r="R1033" s="1">
        <v>8.0299999999999996E-2</v>
      </c>
      <c r="S1033" s="1">
        <v>1.38E-2</v>
      </c>
      <c r="T1033" s="1">
        <v>1.04E-2</v>
      </c>
      <c r="U1033" s="1">
        <v>9.9000000000000008E-3</v>
      </c>
      <c r="V1033" s="1">
        <v>9.1000000000000004E-3</v>
      </c>
      <c r="W1033" s="1">
        <v>0.80579999999999996</v>
      </c>
      <c r="X1033" s="1">
        <v>0.3049</v>
      </c>
      <c r="Y1033" s="1">
        <v>0.3049</v>
      </c>
      <c r="Z1033" s="1" t="s">
        <v>1677</v>
      </c>
      <c r="AA1033" s="1">
        <v>0</v>
      </c>
      <c r="AB1033" s="1">
        <v>851</v>
      </c>
    </row>
    <row r="1034" spans="1:28" x14ac:dyDescent="0.3">
      <c r="A1034" s="1">
        <v>1033</v>
      </c>
      <c r="B1034" s="1" t="s">
        <v>1673</v>
      </c>
      <c r="C1034" s="1">
        <v>2.3E-2</v>
      </c>
      <c r="D1034" s="1">
        <v>4.1000000000000003E-3</v>
      </c>
      <c r="E1034" s="1">
        <v>5.1000000000000004E-3</v>
      </c>
      <c r="F1034" s="1">
        <v>1.2500000000000001E-2</v>
      </c>
      <c r="G1034" s="1">
        <v>4.2900000000000001E-2</v>
      </c>
      <c r="H1034" s="1">
        <v>1.4800000000000001E-2</v>
      </c>
      <c r="I1034" s="1">
        <v>2.5000000000000001E-3</v>
      </c>
      <c r="J1034" s="1">
        <v>0.21929999999999999</v>
      </c>
      <c r="K1034" s="1">
        <v>2.3400000000000001E-2</v>
      </c>
      <c r="L1034" s="1">
        <v>0.42030000000000001</v>
      </c>
      <c r="M1034" s="1">
        <v>4.2999999999999997E-2</v>
      </c>
      <c r="N1034" s="1">
        <v>5.5999999999999999E-3</v>
      </c>
      <c r="O1034" s="1">
        <v>1.8700000000000001E-2</v>
      </c>
      <c r="P1034" s="1">
        <v>8.6E-3</v>
      </c>
      <c r="Q1034" s="1">
        <v>7.7999999999999996E-3</v>
      </c>
      <c r="R1034" s="1">
        <v>6.3299999999999995E-2</v>
      </c>
      <c r="S1034" s="1">
        <v>2.58E-2</v>
      </c>
      <c r="T1034" s="1">
        <v>4.99E-2</v>
      </c>
      <c r="U1034" s="1">
        <v>1.8E-3</v>
      </c>
      <c r="V1034" s="1">
        <v>7.7000000000000002E-3</v>
      </c>
      <c r="W1034" s="1">
        <v>0.65859999999999996</v>
      </c>
      <c r="X1034" s="1">
        <v>0.21929999999999999</v>
      </c>
      <c r="Y1034" s="1">
        <v>0.42030000000000001</v>
      </c>
      <c r="Z1034" s="1" t="s">
        <v>1675</v>
      </c>
      <c r="AA1034" s="1">
        <v>0.2011</v>
      </c>
      <c r="AB1034" s="1">
        <v>851</v>
      </c>
    </row>
    <row r="1035" spans="1:28" x14ac:dyDescent="0.3">
      <c r="A1035" s="1">
        <v>1034</v>
      </c>
      <c r="B1035" s="1" t="s">
        <v>1676</v>
      </c>
      <c r="C1035" s="1">
        <v>4.7199999999999999E-2</v>
      </c>
      <c r="D1035" s="1">
        <v>2.2000000000000001E-3</v>
      </c>
      <c r="E1035" s="1">
        <v>3.5000000000000003E-2</v>
      </c>
      <c r="F1035" s="1">
        <v>8.2699999999999996E-2</v>
      </c>
      <c r="G1035" s="1">
        <v>2.4500000000000001E-2</v>
      </c>
      <c r="H1035" s="1">
        <v>3.3399999999999999E-2</v>
      </c>
      <c r="I1035" s="1">
        <v>4.1999999999999997E-3</v>
      </c>
      <c r="J1035" s="1">
        <v>5.8200000000000002E-2</v>
      </c>
      <c r="K1035" s="1">
        <v>9.0200000000000002E-2</v>
      </c>
      <c r="L1035" s="1">
        <v>0.125</v>
      </c>
      <c r="M1035" s="1">
        <v>0.16389999999999999</v>
      </c>
      <c r="N1035" s="1">
        <v>7.46E-2</v>
      </c>
      <c r="O1035" s="1">
        <v>6.8999999999999999E-3</v>
      </c>
      <c r="P1035" s="1">
        <v>1.4200000000000001E-2</v>
      </c>
      <c r="Q1035" s="1">
        <v>4.1300000000000003E-2</v>
      </c>
      <c r="R1035" s="1">
        <v>4.6199999999999998E-2</v>
      </c>
      <c r="S1035" s="1">
        <v>6.3700000000000007E-2</v>
      </c>
      <c r="T1035" s="1">
        <v>6.5500000000000003E-2</v>
      </c>
      <c r="U1035" s="1">
        <v>1.6999999999999999E-3</v>
      </c>
      <c r="V1035" s="1">
        <v>1.9400000000000001E-2</v>
      </c>
      <c r="W1035" s="1">
        <v>0.88470000000000004</v>
      </c>
      <c r="X1035" s="1">
        <v>0.16389999999999999</v>
      </c>
      <c r="Y1035" s="1">
        <v>0.16389999999999999</v>
      </c>
      <c r="Z1035" s="1" t="s">
        <v>1676</v>
      </c>
      <c r="AA1035" s="1">
        <v>0</v>
      </c>
      <c r="AB1035" s="1">
        <v>851</v>
      </c>
    </row>
    <row r="1036" spans="1:28" x14ac:dyDescent="0.3">
      <c r="A1036" s="1">
        <v>1035</v>
      </c>
      <c r="B1036" s="1" t="s">
        <v>1674</v>
      </c>
      <c r="C1036" s="1">
        <v>4.36E-2</v>
      </c>
      <c r="D1036" s="1">
        <v>8.3999999999999995E-3</v>
      </c>
      <c r="E1036" s="1">
        <v>5.1299999999999998E-2</v>
      </c>
      <c r="F1036" s="1">
        <v>5.5899999999999998E-2</v>
      </c>
      <c r="G1036" s="1">
        <v>0.01</v>
      </c>
      <c r="H1036" s="1">
        <v>3.7999999999999999E-2</v>
      </c>
      <c r="I1036" s="1">
        <v>3.7999999999999999E-2</v>
      </c>
      <c r="J1036" s="1">
        <v>0.01</v>
      </c>
      <c r="K1036" s="1">
        <v>0.20799999999999999</v>
      </c>
      <c r="L1036" s="1">
        <v>2.3E-2</v>
      </c>
      <c r="M1036" s="1">
        <v>4.4999999999999997E-3</v>
      </c>
      <c r="N1036" s="1">
        <v>0.16550000000000001</v>
      </c>
      <c r="O1036" s="1">
        <v>2.1600000000000001E-2</v>
      </c>
      <c r="P1036" s="1">
        <v>3.9199999999999999E-2</v>
      </c>
      <c r="Q1036" s="1">
        <v>0.13289999999999999</v>
      </c>
      <c r="R1036" s="1">
        <v>6.3600000000000004E-2</v>
      </c>
      <c r="S1036" s="1">
        <v>4.4299999999999999E-2</v>
      </c>
      <c r="T1036" s="1">
        <v>1.1900000000000001E-2</v>
      </c>
      <c r="U1036" s="1">
        <v>1.0200000000000001E-2</v>
      </c>
      <c r="V1036" s="1">
        <v>0.02</v>
      </c>
      <c r="W1036" s="1">
        <v>0.84650000000000003</v>
      </c>
      <c r="X1036" s="1">
        <v>0.20799999999999999</v>
      </c>
      <c r="Y1036" s="1">
        <v>0.20799999999999999</v>
      </c>
      <c r="Z1036" s="1" t="s">
        <v>1674</v>
      </c>
      <c r="AA1036" s="1">
        <v>0</v>
      </c>
      <c r="AB1036" s="1">
        <v>851</v>
      </c>
    </row>
    <row r="1037" spans="1:28" x14ac:dyDescent="0.3">
      <c r="A1037" s="1">
        <v>1036</v>
      </c>
      <c r="B1037" s="1" t="s">
        <v>1670</v>
      </c>
      <c r="C1037" s="1">
        <v>3.56E-2</v>
      </c>
      <c r="D1037" s="1">
        <v>4.8999999999999998E-3</v>
      </c>
      <c r="E1037" s="1">
        <v>4.7300000000000002E-2</v>
      </c>
      <c r="F1037" s="1">
        <v>2.98E-2</v>
      </c>
      <c r="G1037" s="1">
        <v>0.1507</v>
      </c>
      <c r="H1037" s="1">
        <v>5.1999999999999998E-2</v>
      </c>
      <c r="I1037" s="1">
        <v>1.4500000000000001E-2</v>
      </c>
      <c r="J1037" s="1">
        <v>8.5999999999999993E-2</v>
      </c>
      <c r="K1037" s="1">
        <v>4.3299999999999998E-2</v>
      </c>
      <c r="L1037" s="1">
        <v>9.2200000000000004E-2</v>
      </c>
      <c r="M1037" s="1">
        <v>0.14219999999999999</v>
      </c>
      <c r="N1037" s="1">
        <v>3.1699999999999999E-2</v>
      </c>
      <c r="O1037" s="1">
        <v>1.47E-2</v>
      </c>
      <c r="P1037" s="1">
        <v>1.5299999999999999E-2</v>
      </c>
      <c r="Q1037" s="1">
        <v>2.7300000000000001E-2</v>
      </c>
      <c r="R1037" s="1">
        <v>0.11360000000000001</v>
      </c>
      <c r="S1037" s="1">
        <v>1.9E-2</v>
      </c>
      <c r="T1037" s="1">
        <v>4.5199999999999997E-2</v>
      </c>
      <c r="U1037" s="1">
        <v>1.0699999999999999E-2</v>
      </c>
      <c r="V1037" s="1">
        <v>2.4E-2</v>
      </c>
      <c r="W1037" s="1">
        <v>0.89200000000000002</v>
      </c>
      <c r="X1037" s="1">
        <v>0.1507</v>
      </c>
      <c r="Y1037" s="1">
        <v>0.1507</v>
      </c>
      <c r="Z1037" s="1" t="s">
        <v>1670</v>
      </c>
      <c r="AA1037" s="1">
        <v>0</v>
      </c>
      <c r="AB1037" s="1">
        <v>851</v>
      </c>
    </row>
    <row r="1038" spans="1:28" x14ac:dyDescent="0.3">
      <c r="A1038" s="1">
        <v>1037</v>
      </c>
      <c r="B1038" s="1" t="s">
        <v>1675</v>
      </c>
      <c r="C1038" s="1">
        <v>3.44E-2</v>
      </c>
      <c r="D1038" s="1">
        <v>3.2000000000000002E-3</v>
      </c>
      <c r="E1038" s="1">
        <v>4.82E-2</v>
      </c>
      <c r="F1038" s="1">
        <v>2.7099999999999999E-2</v>
      </c>
      <c r="G1038" s="1">
        <v>0.44800000000000001</v>
      </c>
      <c r="H1038" s="1">
        <v>1.9199999999999998E-2</v>
      </c>
      <c r="I1038" s="1">
        <v>1.55E-2</v>
      </c>
      <c r="J1038" s="1">
        <v>2.9600000000000001E-2</v>
      </c>
      <c r="K1038" s="1">
        <v>7.0699999999999999E-2</v>
      </c>
      <c r="L1038" s="1">
        <v>6.5000000000000002E-2</v>
      </c>
      <c r="M1038" s="1">
        <v>4.1099999999999998E-2</v>
      </c>
      <c r="N1038" s="1">
        <v>1.2999999999999999E-2</v>
      </c>
      <c r="O1038" s="1">
        <v>1.3599999999999999E-2</v>
      </c>
      <c r="P1038" s="1">
        <v>1.7600000000000001E-2</v>
      </c>
      <c r="Q1038" s="1">
        <v>1.4E-2</v>
      </c>
      <c r="R1038" s="1">
        <v>2.6700000000000002E-2</v>
      </c>
      <c r="S1038" s="1">
        <v>2.3900000000000001E-2</v>
      </c>
      <c r="T1038" s="1">
        <v>3.0499999999999999E-2</v>
      </c>
      <c r="U1038" s="1">
        <v>6.1999999999999998E-3</v>
      </c>
      <c r="V1038" s="1">
        <v>5.2499999999999998E-2</v>
      </c>
      <c r="W1038" s="1">
        <v>0.73540000000000005</v>
      </c>
      <c r="X1038" s="1">
        <v>6.5000000000000002E-2</v>
      </c>
      <c r="Y1038" s="1">
        <v>0.44800000000000001</v>
      </c>
      <c r="Z1038" s="1" t="s">
        <v>1670</v>
      </c>
      <c r="AA1038" s="1">
        <v>0.38300000000000001</v>
      </c>
      <c r="AB1038" s="1">
        <v>851</v>
      </c>
    </row>
    <row r="1039" spans="1:28" x14ac:dyDescent="0.3">
      <c r="A1039" s="1">
        <v>1038</v>
      </c>
      <c r="B1039" s="1" t="s">
        <v>1674</v>
      </c>
      <c r="C1039" s="1">
        <v>5.6000000000000001E-2</v>
      </c>
      <c r="D1039" s="1">
        <v>4.7999999999999996E-3</v>
      </c>
      <c r="E1039" s="1">
        <v>0.14480000000000001</v>
      </c>
      <c r="F1039" s="1">
        <v>9.6699999999999994E-2</v>
      </c>
      <c r="G1039" s="1">
        <v>3.04E-2</v>
      </c>
      <c r="H1039" s="1">
        <v>3.8199999999999998E-2</v>
      </c>
      <c r="I1039" s="1">
        <v>1.37E-2</v>
      </c>
      <c r="J1039" s="1">
        <v>1.2200000000000001E-2</v>
      </c>
      <c r="K1039" s="1">
        <v>0.16769999999999999</v>
      </c>
      <c r="L1039" s="1">
        <v>4.8899999999999999E-2</v>
      </c>
      <c r="M1039" s="1">
        <v>2.2599999999999999E-2</v>
      </c>
      <c r="N1039" s="1">
        <v>9.5299999999999996E-2</v>
      </c>
      <c r="O1039" s="1">
        <v>2.3900000000000001E-2</v>
      </c>
      <c r="P1039" s="1">
        <v>3.8699999999999998E-2</v>
      </c>
      <c r="Q1039" s="1">
        <v>2.7E-2</v>
      </c>
      <c r="R1039" s="1">
        <v>6.4000000000000001E-2</v>
      </c>
      <c r="S1039" s="1">
        <v>6.93E-2</v>
      </c>
      <c r="T1039" s="1">
        <v>2.7300000000000001E-2</v>
      </c>
      <c r="U1039" s="1">
        <v>2.5999999999999999E-3</v>
      </c>
      <c r="V1039" s="1">
        <v>1.5900000000000001E-2</v>
      </c>
      <c r="W1039" s="1">
        <v>0.88329999999999997</v>
      </c>
      <c r="X1039" s="1">
        <v>0.16769999999999999</v>
      </c>
      <c r="Y1039" s="1">
        <v>0.16769999999999999</v>
      </c>
      <c r="Z1039" s="1" t="s">
        <v>1674</v>
      </c>
      <c r="AA1039" s="1">
        <v>0</v>
      </c>
      <c r="AB1039" s="1">
        <v>851</v>
      </c>
    </row>
    <row r="1040" spans="1:28" x14ac:dyDescent="0.3">
      <c r="A1040" s="1">
        <v>1039</v>
      </c>
      <c r="B1040" s="1" t="s">
        <v>1682</v>
      </c>
      <c r="C1040" s="1">
        <v>3.5799999999999998E-2</v>
      </c>
      <c r="D1040" s="1">
        <v>6.0000000000000001E-3</v>
      </c>
      <c r="E1040" s="1">
        <v>4.2599999999999999E-2</v>
      </c>
      <c r="F1040" s="1">
        <v>0.10050000000000001</v>
      </c>
      <c r="G1040" s="1">
        <v>7.5999999999999998E-2</v>
      </c>
      <c r="H1040" s="1">
        <v>4.4400000000000002E-2</v>
      </c>
      <c r="I1040" s="1">
        <v>4.4400000000000002E-2</v>
      </c>
      <c r="J1040" s="1">
        <v>2.01E-2</v>
      </c>
      <c r="K1040" s="1">
        <v>0.12670000000000001</v>
      </c>
      <c r="L1040" s="1">
        <v>2.6700000000000002E-2</v>
      </c>
      <c r="M1040" s="1">
        <v>6.4999999999999997E-3</v>
      </c>
      <c r="N1040" s="1">
        <v>6.2799999999999995E-2</v>
      </c>
      <c r="O1040" s="1">
        <v>1.9599999999999999E-2</v>
      </c>
      <c r="P1040" s="1">
        <v>3.4000000000000002E-2</v>
      </c>
      <c r="Q1040" s="1">
        <v>6.5799999999999997E-2</v>
      </c>
      <c r="R1040" s="1">
        <v>8.5800000000000001E-2</v>
      </c>
      <c r="S1040" s="1">
        <v>6.0299999999999999E-2</v>
      </c>
      <c r="T1040" s="1">
        <v>2.5399999999999999E-2</v>
      </c>
      <c r="U1040" s="1">
        <v>2.6599999999999999E-2</v>
      </c>
      <c r="V1040" s="1">
        <v>9.01E-2</v>
      </c>
      <c r="W1040" s="1">
        <v>0.93089999999999995</v>
      </c>
      <c r="X1040" s="1">
        <v>6.0299999999999999E-2</v>
      </c>
      <c r="Y1040" s="1">
        <v>0.12670000000000001</v>
      </c>
      <c r="Z1040" s="1" t="s">
        <v>1674</v>
      </c>
      <c r="AA1040" s="1">
        <v>6.6299999999999998E-2</v>
      </c>
      <c r="AB1040" s="1">
        <v>851</v>
      </c>
    </row>
    <row r="1041" spans="1:28" x14ac:dyDescent="0.3">
      <c r="A1041" s="1">
        <v>1040</v>
      </c>
      <c r="B1041" s="1" t="s">
        <v>1668</v>
      </c>
      <c r="C1041" s="1">
        <v>3.1199999999999999E-2</v>
      </c>
      <c r="D1041" s="1">
        <v>3.5000000000000001E-3</v>
      </c>
      <c r="E1041" s="1">
        <v>0.2581</v>
      </c>
      <c r="F1041" s="1">
        <v>0.1346</v>
      </c>
      <c r="G1041" s="1">
        <v>8.3000000000000001E-3</v>
      </c>
      <c r="H1041" s="1">
        <v>4.3400000000000001E-2</v>
      </c>
      <c r="I1041" s="1">
        <v>7.3000000000000001E-3</v>
      </c>
      <c r="J1041" s="1">
        <v>1.21E-2</v>
      </c>
      <c r="K1041" s="1">
        <v>0.1077</v>
      </c>
      <c r="L1041" s="1">
        <v>3.3799999999999997E-2</v>
      </c>
      <c r="M1041" s="1">
        <v>6.7000000000000002E-3</v>
      </c>
      <c r="N1041" s="1">
        <v>8.6800000000000002E-2</v>
      </c>
      <c r="O1041" s="1">
        <v>5.57E-2</v>
      </c>
      <c r="P1041" s="1">
        <v>3.09E-2</v>
      </c>
      <c r="Q1041" s="1">
        <v>3.4000000000000002E-2</v>
      </c>
      <c r="R1041" s="1">
        <v>5.4600000000000003E-2</v>
      </c>
      <c r="S1041" s="1">
        <v>5.28E-2</v>
      </c>
      <c r="T1041" s="1">
        <v>2.75E-2</v>
      </c>
      <c r="U1041" s="1">
        <v>2.5000000000000001E-3</v>
      </c>
      <c r="V1041" s="1">
        <v>8.6E-3</v>
      </c>
      <c r="W1041" s="1">
        <v>0.82269999999999999</v>
      </c>
      <c r="X1041" s="1">
        <v>0.2581</v>
      </c>
      <c r="Y1041" s="1">
        <v>0.2581</v>
      </c>
      <c r="Z1041" s="1" t="s">
        <v>1668</v>
      </c>
      <c r="AA1041" s="1">
        <v>0</v>
      </c>
      <c r="AB1041" s="1">
        <v>851</v>
      </c>
    </row>
    <row r="1042" spans="1:28" x14ac:dyDescent="0.3">
      <c r="A1042" s="1">
        <v>1041</v>
      </c>
      <c r="B1042" s="1" t="s">
        <v>1668</v>
      </c>
      <c r="C1042" s="1">
        <v>4.8899999999999999E-2</v>
      </c>
      <c r="D1042" s="1">
        <v>1.0800000000000001E-2</v>
      </c>
      <c r="E1042" s="1">
        <v>5.7700000000000001E-2</v>
      </c>
      <c r="F1042" s="1">
        <v>8.2699999999999996E-2</v>
      </c>
      <c r="G1042" s="1">
        <v>2.7799999999999998E-2</v>
      </c>
      <c r="H1042" s="1">
        <v>5.6399999999999999E-2</v>
      </c>
      <c r="I1042" s="1">
        <v>1.7299999999999999E-2</v>
      </c>
      <c r="J1042" s="1">
        <v>6.5500000000000003E-2</v>
      </c>
      <c r="K1042" s="1">
        <v>0.1085</v>
      </c>
      <c r="L1042" s="1">
        <v>6.1199999999999997E-2</v>
      </c>
      <c r="M1042" s="1">
        <v>1.6E-2</v>
      </c>
      <c r="N1042" s="1">
        <v>4.2299999999999997E-2</v>
      </c>
      <c r="O1042" s="1">
        <v>3.49E-2</v>
      </c>
      <c r="P1042" s="1">
        <v>5.5899999999999998E-2</v>
      </c>
      <c r="Q1042" s="1">
        <v>5.3999999999999999E-2</v>
      </c>
      <c r="R1042" s="1">
        <v>4.5499999999999999E-2</v>
      </c>
      <c r="S1042" s="1">
        <v>4.8300000000000003E-2</v>
      </c>
      <c r="T1042" s="1">
        <v>0.12939999999999999</v>
      </c>
      <c r="U1042" s="1">
        <v>1.2699999999999999E-2</v>
      </c>
      <c r="V1042" s="1">
        <v>2.4299999999999999E-2</v>
      </c>
      <c r="W1042" s="1">
        <v>0.94220000000000004</v>
      </c>
      <c r="X1042" s="1">
        <v>5.7700000000000001E-2</v>
      </c>
      <c r="Y1042" s="1">
        <v>0.12939999999999999</v>
      </c>
      <c r="Z1042" s="1" t="s">
        <v>1683</v>
      </c>
      <c r="AA1042" s="1">
        <v>7.17E-2</v>
      </c>
      <c r="AB1042" s="1">
        <v>851</v>
      </c>
    </row>
    <row r="1043" spans="1:28" x14ac:dyDescent="0.3">
      <c r="A1043" s="1">
        <v>1042</v>
      </c>
      <c r="B1043" s="1" t="s">
        <v>1680</v>
      </c>
      <c r="C1043" s="1">
        <v>3.7100000000000001E-2</v>
      </c>
      <c r="D1043" s="1">
        <v>1.12E-2</v>
      </c>
      <c r="E1043" s="1">
        <v>2.58E-2</v>
      </c>
      <c r="F1043" s="1">
        <v>3.5099999999999999E-2</v>
      </c>
      <c r="G1043" s="1">
        <v>3.4799999999999998E-2</v>
      </c>
      <c r="H1043" s="1">
        <v>7.1199999999999999E-2</v>
      </c>
      <c r="I1043" s="1">
        <v>2.8500000000000001E-2</v>
      </c>
      <c r="J1043" s="1">
        <v>0.14749999999999999</v>
      </c>
      <c r="K1043" s="1">
        <v>0.10589999999999999</v>
      </c>
      <c r="L1043" s="1">
        <v>7.7600000000000002E-2</v>
      </c>
      <c r="M1043" s="1">
        <v>1.8200000000000001E-2</v>
      </c>
      <c r="N1043" s="1">
        <v>2.2800000000000001E-2</v>
      </c>
      <c r="O1043" s="1">
        <v>3.7900000000000003E-2</v>
      </c>
      <c r="P1043" s="1">
        <v>5.4800000000000001E-2</v>
      </c>
      <c r="Q1043" s="1">
        <v>7.2099999999999997E-2</v>
      </c>
      <c r="R1043" s="1">
        <v>4.3999999999999997E-2</v>
      </c>
      <c r="S1043" s="1">
        <v>4.4400000000000002E-2</v>
      </c>
      <c r="T1043" s="1">
        <v>7.7600000000000002E-2</v>
      </c>
      <c r="U1043" s="1">
        <v>1.4500000000000001E-2</v>
      </c>
      <c r="V1043" s="1">
        <v>3.9100000000000003E-2</v>
      </c>
      <c r="W1043" s="1">
        <v>0.93569999999999998</v>
      </c>
      <c r="X1043" s="1">
        <v>7.2099999999999997E-2</v>
      </c>
      <c r="Y1043" s="1">
        <v>0.14749999999999999</v>
      </c>
      <c r="Z1043" s="1" t="s">
        <v>1673</v>
      </c>
      <c r="AA1043" s="1">
        <v>7.5399999999999995E-2</v>
      </c>
      <c r="AB1043" s="1">
        <v>851</v>
      </c>
    </row>
    <row r="1044" spans="1:28" x14ac:dyDescent="0.3">
      <c r="A1044" s="1">
        <v>1043</v>
      </c>
      <c r="B1044" s="1" t="s">
        <v>1683</v>
      </c>
      <c r="C1044" s="1">
        <v>6.1100000000000002E-2</v>
      </c>
      <c r="D1044" s="1">
        <v>2.1299999999999999E-2</v>
      </c>
      <c r="E1044" s="1">
        <v>2.87E-2</v>
      </c>
      <c r="F1044" s="1">
        <v>3.0300000000000001E-2</v>
      </c>
      <c r="G1044" s="1">
        <v>6.6900000000000001E-2</v>
      </c>
      <c r="H1044" s="1">
        <v>3.0700000000000002E-2</v>
      </c>
      <c r="I1044" s="1">
        <v>1.2699999999999999E-2</v>
      </c>
      <c r="J1044" s="1">
        <v>0.1227</v>
      </c>
      <c r="K1044" s="1">
        <v>4.8899999999999999E-2</v>
      </c>
      <c r="L1044" s="1">
        <v>9.5699999999999993E-2</v>
      </c>
      <c r="M1044" s="1">
        <v>1.83E-2</v>
      </c>
      <c r="N1044" s="1">
        <v>2.4400000000000002E-2</v>
      </c>
      <c r="O1044" s="1">
        <v>2.1499999999999998E-2</v>
      </c>
      <c r="P1044" s="1">
        <v>2.6100000000000002E-2</v>
      </c>
      <c r="Q1044" s="1">
        <v>8.4900000000000003E-2</v>
      </c>
      <c r="R1044" s="1">
        <v>3.3599999999999998E-2</v>
      </c>
      <c r="S1044" s="1">
        <v>5.7200000000000001E-2</v>
      </c>
      <c r="T1044" s="1">
        <v>0.13239999999999999</v>
      </c>
      <c r="U1044" s="1">
        <v>8.3999999999999995E-3</v>
      </c>
      <c r="V1044" s="1">
        <v>7.4300000000000005E-2</v>
      </c>
      <c r="W1044" s="1">
        <v>0.92220000000000002</v>
      </c>
      <c r="X1044" s="1">
        <v>0.13239999999999999</v>
      </c>
      <c r="Y1044" s="1">
        <v>0.13239999999999999</v>
      </c>
      <c r="Z1044" s="1" t="s">
        <v>1683</v>
      </c>
      <c r="AA1044" s="1">
        <v>0</v>
      </c>
      <c r="AB1044" s="1">
        <v>851</v>
      </c>
    </row>
    <row r="1045" spans="1:28" x14ac:dyDescent="0.3">
      <c r="A1045" s="1">
        <v>1044</v>
      </c>
      <c r="B1045" s="1" t="s">
        <v>1666</v>
      </c>
      <c r="C1045" s="1">
        <v>9.2999999999999999E-2</v>
      </c>
      <c r="D1045" s="1">
        <v>1.24E-2</v>
      </c>
      <c r="E1045" s="1">
        <v>0.19220000000000001</v>
      </c>
      <c r="F1045" s="1">
        <v>2.0199999999999999E-2</v>
      </c>
      <c r="G1045" s="1">
        <v>1.3100000000000001E-2</v>
      </c>
      <c r="H1045" s="1">
        <v>4.6399999999999997E-2</v>
      </c>
      <c r="I1045" s="1">
        <v>8.9999999999999993E-3</v>
      </c>
      <c r="J1045" s="1">
        <v>9.4600000000000004E-2</v>
      </c>
      <c r="K1045" s="1">
        <v>3.6600000000000001E-2</v>
      </c>
      <c r="L1045" s="1">
        <v>4.8000000000000001E-2</v>
      </c>
      <c r="M1045" s="1">
        <v>7.0000000000000001E-3</v>
      </c>
      <c r="N1045" s="1">
        <v>0.106</v>
      </c>
      <c r="O1045" s="1">
        <v>1.6299999999999999E-2</v>
      </c>
      <c r="P1045" s="1">
        <v>1.55E-2</v>
      </c>
      <c r="Q1045" s="1">
        <v>2.41E-2</v>
      </c>
      <c r="R1045" s="1">
        <v>4.5699999999999998E-2</v>
      </c>
      <c r="S1045" s="1">
        <v>4.8300000000000003E-2</v>
      </c>
      <c r="T1045" s="1">
        <v>0.157</v>
      </c>
      <c r="U1045" s="1">
        <v>4.0000000000000001E-3</v>
      </c>
      <c r="V1045" s="1">
        <v>1.0699999999999999E-2</v>
      </c>
      <c r="W1045" s="1">
        <v>0.84970000000000001</v>
      </c>
      <c r="X1045" s="1">
        <v>9.2999999999999999E-2</v>
      </c>
      <c r="Y1045" s="1">
        <v>0.19220000000000001</v>
      </c>
      <c r="Z1045" s="1" t="s">
        <v>1668</v>
      </c>
      <c r="AA1045" s="1">
        <v>9.9199999999999997E-2</v>
      </c>
      <c r="AB1045" s="1">
        <v>851</v>
      </c>
    </row>
    <row r="1046" spans="1:28" x14ac:dyDescent="0.3">
      <c r="A1046" s="1">
        <v>1045</v>
      </c>
      <c r="B1046" s="1" t="s">
        <v>1668</v>
      </c>
      <c r="C1046" s="1">
        <v>3.6400000000000002E-2</v>
      </c>
      <c r="D1046" s="1">
        <v>4.1999999999999997E-3</v>
      </c>
      <c r="E1046" s="1">
        <v>0.1343</v>
      </c>
      <c r="F1046" s="1">
        <v>0.11899999999999999</v>
      </c>
      <c r="G1046" s="1">
        <v>1.2699999999999999E-2</v>
      </c>
      <c r="H1046" s="1">
        <v>3.8800000000000001E-2</v>
      </c>
      <c r="I1046" s="1">
        <v>8.3999999999999995E-3</v>
      </c>
      <c r="J1046" s="1">
        <v>3.0099999999999998E-2</v>
      </c>
      <c r="K1046" s="1">
        <v>0.1467</v>
      </c>
      <c r="L1046" s="1">
        <v>4.19E-2</v>
      </c>
      <c r="M1046" s="1">
        <v>1.35E-2</v>
      </c>
      <c r="N1046" s="1">
        <v>0.10150000000000001</v>
      </c>
      <c r="O1046" s="1">
        <v>5.8599999999999999E-2</v>
      </c>
      <c r="P1046" s="1">
        <v>4.1599999999999998E-2</v>
      </c>
      <c r="Q1046" s="1">
        <v>2.7400000000000001E-2</v>
      </c>
      <c r="R1046" s="1">
        <v>8.4599999999999995E-2</v>
      </c>
      <c r="S1046" s="1">
        <v>4.4299999999999999E-2</v>
      </c>
      <c r="T1046" s="1">
        <v>3.2500000000000001E-2</v>
      </c>
      <c r="U1046" s="1">
        <v>8.6E-3</v>
      </c>
      <c r="V1046" s="1">
        <v>1.4800000000000001E-2</v>
      </c>
      <c r="W1046" s="1">
        <v>0.8871</v>
      </c>
      <c r="X1046" s="1">
        <v>0.1343</v>
      </c>
      <c r="Y1046" s="1">
        <v>0.1467</v>
      </c>
      <c r="Z1046" s="1" t="s">
        <v>1674</v>
      </c>
      <c r="AA1046" s="1">
        <v>1.24E-2</v>
      </c>
      <c r="AB1046" s="1">
        <v>851</v>
      </c>
    </row>
    <row r="1047" spans="1:28" x14ac:dyDescent="0.3">
      <c r="A1047" s="1">
        <v>1046</v>
      </c>
      <c r="B1047" s="1" t="s">
        <v>1666</v>
      </c>
      <c r="C1047" s="1">
        <v>4.5900000000000003E-2</v>
      </c>
      <c r="D1047" s="1">
        <v>1.23E-2</v>
      </c>
      <c r="E1047" s="1">
        <v>0.1216</v>
      </c>
      <c r="F1047" s="1">
        <v>0.22989999999999999</v>
      </c>
      <c r="G1047" s="1">
        <v>8.0999999999999996E-3</v>
      </c>
      <c r="H1047" s="1">
        <v>8.2699999999999996E-2</v>
      </c>
      <c r="I1047" s="1">
        <v>1.2200000000000001E-2</v>
      </c>
      <c r="J1047" s="1">
        <v>1.3599999999999999E-2</v>
      </c>
      <c r="K1047" s="1">
        <v>8.5099999999999995E-2</v>
      </c>
      <c r="L1047" s="1">
        <v>2.1700000000000001E-2</v>
      </c>
      <c r="M1047" s="1">
        <v>7.7000000000000002E-3</v>
      </c>
      <c r="N1047" s="1">
        <v>4.8000000000000001E-2</v>
      </c>
      <c r="O1047" s="1">
        <v>1.3599999999999999E-2</v>
      </c>
      <c r="P1047" s="1">
        <v>3.1E-2</v>
      </c>
      <c r="Q1047" s="1">
        <v>0.13289999999999999</v>
      </c>
      <c r="R1047" s="1">
        <v>5.3600000000000002E-2</v>
      </c>
      <c r="S1047" s="1">
        <v>1.7500000000000002E-2</v>
      </c>
      <c r="T1047" s="1">
        <v>4.41E-2</v>
      </c>
      <c r="U1047" s="1">
        <v>2.0999999999999999E-3</v>
      </c>
      <c r="V1047" s="1">
        <v>1.6400000000000001E-2</v>
      </c>
      <c r="W1047" s="1">
        <v>0.83560000000000001</v>
      </c>
      <c r="X1047" s="1">
        <v>4.5900000000000003E-2</v>
      </c>
      <c r="Y1047" s="1">
        <v>0.22989999999999999</v>
      </c>
      <c r="Z1047" s="1" t="s">
        <v>1669</v>
      </c>
      <c r="AA1047" s="1">
        <v>0.184</v>
      </c>
      <c r="AB1047" s="1">
        <v>851</v>
      </c>
    </row>
    <row r="1048" spans="1:28" x14ac:dyDescent="0.3">
      <c r="A1048" s="1">
        <v>1047</v>
      </c>
      <c r="B1048" s="1" t="s">
        <v>1677</v>
      </c>
      <c r="C1048" s="1">
        <v>1.67E-2</v>
      </c>
      <c r="D1048" s="1">
        <v>2.8E-3</v>
      </c>
      <c r="E1048" s="1">
        <v>8.4400000000000003E-2</v>
      </c>
      <c r="F1048" s="1">
        <v>2.93E-2</v>
      </c>
      <c r="G1048" s="1">
        <v>5.5999999999999999E-3</v>
      </c>
      <c r="H1048" s="1">
        <v>7.5499999999999998E-2</v>
      </c>
      <c r="I1048" s="1">
        <v>6.7999999999999996E-3</v>
      </c>
      <c r="J1048" s="1">
        <v>1.7399999999999999E-2</v>
      </c>
      <c r="K1048" s="1">
        <v>6.4899999999999999E-2</v>
      </c>
      <c r="L1048" s="1">
        <v>1.49E-2</v>
      </c>
      <c r="M1048" s="1">
        <v>1.11E-2</v>
      </c>
      <c r="N1048" s="1">
        <v>0.17380000000000001</v>
      </c>
      <c r="O1048" s="1">
        <v>8.5000000000000006E-3</v>
      </c>
      <c r="P1048" s="1">
        <v>2.3599999999999999E-2</v>
      </c>
      <c r="Q1048" s="1">
        <v>2.1700000000000001E-2</v>
      </c>
      <c r="R1048" s="1">
        <v>5.3699999999999998E-2</v>
      </c>
      <c r="S1048" s="1">
        <v>0.35249999999999998</v>
      </c>
      <c r="T1048" s="1">
        <v>2.8799999999999999E-2</v>
      </c>
      <c r="U1048" s="1">
        <v>2E-3</v>
      </c>
      <c r="V1048" s="1">
        <v>6.1000000000000004E-3</v>
      </c>
      <c r="W1048" s="1">
        <v>0.73499999999999999</v>
      </c>
      <c r="X1048" s="1">
        <v>0.17380000000000001</v>
      </c>
      <c r="Y1048" s="1">
        <v>0.35249999999999998</v>
      </c>
      <c r="Z1048" s="1" t="s">
        <v>1682</v>
      </c>
      <c r="AA1048" s="1">
        <v>0.17860000000000001</v>
      </c>
      <c r="AB1048" s="1">
        <v>851</v>
      </c>
    </row>
    <row r="1049" spans="1:28" x14ac:dyDescent="0.3">
      <c r="A1049" s="1">
        <v>1048</v>
      </c>
      <c r="B1049" s="1" t="s">
        <v>1671</v>
      </c>
      <c r="C1049" s="1">
        <v>6.3399999999999998E-2</v>
      </c>
      <c r="D1049" s="1">
        <v>2.3E-3</v>
      </c>
      <c r="E1049" s="1">
        <v>5.3999999999999999E-2</v>
      </c>
      <c r="F1049" s="1">
        <v>3.32E-2</v>
      </c>
      <c r="G1049" s="1">
        <v>6.4999999999999997E-3</v>
      </c>
      <c r="H1049" s="1">
        <v>0.56399999999999995</v>
      </c>
      <c r="I1049" s="1">
        <v>1.43E-2</v>
      </c>
      <c r="J1049" s="1">
        <v>1.6500000000000001E-2</v>
      </c>
      <c r="K1049" s="1">
        <v>4.0800000000000003E-2</v>
      </c>
      <c r="L1049" s="1">
        <v>1.83E-2</v>
      </c>
      <c r="M1049" s="1">
        <v>1.11E-2</v>
      </c>
      <c r="N1049" s="1">
        <v>4.9399999999999999E-2</v>
      </c>
      <c r="O1049" s="1">
        <v>7.1999999999999998E-3</v>
      </c>
      <c r="P1049" s="1">
        <v>1.2200000000000001E-2</v>
      </c>
      <c r="Q1049" s="1">
        <v>1.5699999999999999E-2</v>
      </c>
      <c r="R1049" s="1">
        <v>3.6499999999999998E-2</v>
      </c>
      <c r="S1049" s="1">
        <v>1.9800000000000002E-2</v>
      </c>
      <c r="T1049" s="1">
        <v>2.47E-2</v>
      </c>
      <c r="U1049" s="1">
        <v>1.6000000000000001E-3</v>
      </c>
      <c r="V1049" s="1">
        <v>8.6999999999999994E-3</v>
      </c>
      <c r="W1049" s="1">
        <v>0.61460000000000004</v>
      </c>
      <c r="X1049" s="1">
        <v>0.56399999999999995</v>
      </c>
      <c r="Y1049" s="1">
        <v>0.56399999999999995</v>
      </c>
      <c r="Z1049" s="1" t="s">
        <v>1671</v>
      </c>
      <c r="AA1049" s="1">
        <v>0</v>
      </c>
      <c r="AB1049" s="1">
        <v>851</v>
      </c>
    </row>
    <row r="1050" spans="1:28" x14ac:dyDescent="0.3">
      <c r="A1050" s="1">
        <v>1049</v>
      </c>
      <c r="B1050" s="1" t="s">
        <v>1669</v>
      </c>
      <c r="C1050" s="1">
        <v>2.9399999999999999E-2</v>
      </c>
      <c r="D1050" s="1">
        <v>2.2000000000000001E-3</v>
      </c>
      <c r="E1050" s="1">
        <v>1.9400000000000001E-2</v>
      </c>
      <c r="F1050" s="1">
        <v>0.51700000000000002</v>
      </c>
      <c r="G1050" s="1">
        <v>7.6E-3</v>
      </c>
      <c r="H1050" s="1">
        <v>1.6E-2</v>
      </c>
      <c r="I1050" s="1">
        <v>5.5999999999999999E-3</v>
      </c>
      <c r="J1050" s="1">
        <v>1.3599999999999999E-2</v>
      </c>
      <c r="K1050" s="1">
        <v>9.6699999999999994E-2</v>
      </c>
      <c r="L1050" s="1">
        <v>1.5800000000000002E-2</v>
      </c>
      <c r="M1050" s="1">
        <v>5.1000000000000004E-3</v>
      </c>
      <c r="N1050" s="1">
        <v>4.9399999999999999E-2</v>
      </c>
      <c r="O1050" s="1">
        <v>2.5700000000000001E-2</v>
      </c>
      <c r="P1050" s="1">
        <v>3.3300000000000003E-2</v>
      </c>
      <c r="Q1050" s="1">
        <v>2.6100000000000002E-2</v>
      </c>
      <c r="R1050" s="1">
        <v>1.0200000000000001E-2</v>
      </c>
      <c r="S1050" s="1">
        <v>3.0800000000000001E-2</v>
      </c>
      <c r="T1050" s="1">
        <v>2.5700000000000001E-2</v>
      </c>
      <c r="U1050" s="1">
        <v>5.3699999999999998E-2</v>
      </c>
      <c r="V1050" s="1">
        <v>1.67E-2</v>
      </c>
      <c r="W1050" s="1">
        <v>0.65710000000000002</v>
      </c>
      <c r="X1050" s="1">
        <v>0.51700000000000002</v>
      </c>
      <c r="Y1050" s="1">
        <v>0.51700000000000002</v>
      </c>
      <c r="Z1050" s="1" t="s">
        <v>1669</v>
      </c>
      <c r="AA1050" s="1">
        <v>0</v>
      </c>
      <c r="AB1050" s="1">
        <v>851</v>
      </c>
    </row>
    <row r="1051" spans="1:28" x14ac:dyDescent="0.3">
      <c r="A1051" s="1">
        <v>1050</v>
      </c>
      <c r="B1051" s="1" t="s">
        <v>1673</v>
      </c>
      <c r="C1051" s="1">
        <v>0.02</v>
      </c>
      <c r="D1051" s="1">
        <v>4.5999999999999999E-3</v>
      </c>
      <c r="E1051" s="1">
        <v>2.8000000000000001E-2</v>
      </c>
      <c r="F1051" s="1">
        <v>3.0599999999999999E-2</v>
      </c>
      <c r="G1051" s="1">
        <v>2.01E-2</v>
      </c>
      <c r="H1051" s="1">
        <v>2.4500000000000001E-2</v>
      </c>
      <c r="I1051" s="1">
        <v>3.3E-3</v>
      </c>
      <c r="J1051" s="1">
        <v>0.35299999999999998</v>
      </c>
      <c r="K1051" s="1">
        <v>2.7099999999999999E-2</v>
      </c>
      <c r="L1051" s="1">
        <v>8.7999999999999995E-2</v>
      </c>
      <c r="M1051" s="1">
        <v>1.0200000000000001E-2</v>
      </c>
      <c r="N1051" s="1">
        <v>2.2700000000000001E-2</v>
      </c>
      <c r="O1051" s="1">
        <v>1.29E-2</v>
      </c>
      <c r="P1051" s="1">
        <v>1.21E-2</v>
      </c>
      <c r="Q1051" s="1">
        <v>1.2200000000000001E-2</v>
      </c>
      <c r="R1051" s="1">
        <v>1.9099999999999999E-2</v>
      </c>
      <c r="S1051" s="1">
        <v>5.3999999999999999E-2</v>
      </c>
      <c r="T1051" s="1">
        <v>0.23910000000000001</v>
      </c>
      <c r="U1051" s="1">
        <v>3.3E-3</v>
      </c>
      <c r="V1051" s="1">
        <v>1.5100000000000001E-2</v>
      </c>
      <c r="W1051" s="1">
        <v>0.71130000000000004</v>
      </c>
      <c r="X1051" s="1">
        <v>0.35299999999999998</v>
      </c>
      <c r="Y1051" s="1">
        <v>0.35299999999999998</v>
      </c>
      <c r="Z1051" s="1" t="s">
        <v>1673</v>
      </c>
      <c r="AA1051" s="1">
        <v>0</v>
      </c>
      <c r="AB1051" s="1">
        <v>851</v>
      </c>
    </row>
    <row r="1052" spans="1:28" x14ac:dyDescent="0.3">
      <c r="A1052" s="1">
        <v>1051</v>
      </c>
      <c r="B1052" s="1" t="s">
        <v>1673</v>
      </c>
      <c r="C1052" s="1">
        <v>0.21940000000000001</v>
      </c>
      <c r="D1052" s="1">
        <v>7.1999999999999998E-3</v>
      </c>
      <c r="E1052" s="1">
        <v>1.95E-2</v>
      </c>
      <c r="F1052" s="1">
        <v>9.7999999999999997E-3</v>
      </c>
      <c r="G1052" s="1">
        <v>4.7E-2</v>
      </c>
      <c r="H1052" s="1">
        <v>1.8200000000000001E-2</v>
      </c>
      <c r="I1052" s="1">
        <v>2.8999999999999998E-3</v>
      </c>
      <c r="J1052" s="1">
        <v>0.20119999999999999</v>
      </c>
      <c r="K1052" s="1">
        <v>2.1000000000000001E-2</v>
      </c>
      <c r="L1052" s="1">
        <v>0.1444</v>
      </c>
      <c r="M1052" s="1">
        <v>7.7999999999999996E-3</v>
      </c>
      <c r="N1052" s="1">
        <v>0.01</v>
      </c>
      <c r="O1052" s="1">
        <v>8.6999999999999994E-3</v>
      </c>
      <c r="P1052" s="1">
        <v>6.1999999999999998E-3</v>
      </c>
      <c r="Q1052" s="1">
        <v>8.6999999999999994E-3</v>
      </c>
      <c r="R1052" s="1">
        <v>2.8799999999999999E-2</v>
      </c>
      <c r="S1052" s="1">
        <v>2.6100000000000002E-2</v>
      </c>
      <c r="T1052" s="1">
        <v>0.19689999999999999</v>
      </c>
      <c r="U1052" s="1">
        <v>2.0999999999999999E-3</v>
      </c>
      <c r="V1052" s="1">
        <v>1.4E-2</v>
      </c>
      <c r="W1052" s="1">
        <v>0.73280000000000001</v>
      </c>
      <c r="X1052" s="1">
        <v>0.20119999999999999</v>
      </c>
      <c r="Y1052" s="1">
        <v>0.21940000000000001</v>
      </c>
      <c r="Z1052" s="1" t="s">
        <v>1666</v>
      </c>
      <c r="AA1052" s="1">
        <v>1.8100000000000002E-2</v>
      </c>
      <c r="AB1052" s="1">
        <v>851</v>
      </c>
    </row>
    <row r="1053" spans="1:28" x14ac:dyDescent="0.3">
      <c r="A1053" s="1">
        <v>1052</v>
      </c>
      <c r="B1053" s="1" t="s">
        <v>1684</v>
      </c>
      <c r="C1053" s="1">
        <v>2.2700000000000001E-2</v>
      </c>
      <c r="D1053" s="1">
        <v>2.5999999999999999E-3</v>
      </c>
      <c r="E1053" s="1">
        <v>1.7399999999999999E-2</v>
      </c>
      <c r="F1053" s="1">
        <v>2.98E-2</v>
      </c>
      <c r="G1053" s="1">
        <v>5.3600000000000002E-2</v>
      </c>
      <c r="H1053" s="1">
        <v>3.09E-2</v>
      </c>
      <c r="I1053" s="1">
        <v>6.0000000000000001E-3</v>
      </c>
      <c r="J1053" s="1">
        <v>1.09E-2</v>
      </c>
      <c r="K1053" s="1">
        <v>3.4099999999999998E-2</v>
      </c>
      <c r="L1053" s="1">
        <v>3.6299999999999999E-2</v>
      </c>
      <c r="M1053" s="1">
        <v>5.4999999999999997E-3</v>
      </c>
      <c r="N1053" s="1">
        <v>1.89E-2</v>
      </c>
      <c r="O1053" s="1">
        <v>1.8599999999999998E-2</v>
      </c>
      <c r="P1053" s="1">
        <v>1.89E-2</v>
      </c>
      <c r="Q1053" s="1">
        <v>7.1000000000000004E-3</v>
      </c>
      <c r="R1053" s="1">
        <v>1.78E-2</v>
      </c>
      <c r="S1053" s="1">
        <v>2.76E-2</v>
      </c>
      <c r="T1053" s="1">
        <v>2.2599999999999999E-2</v>
      </c>
      <c r="U1053" s="1">
        <v>0.61209999999999998</v>
      </c>
      <c r="V1053" s="1">
        <v>6.7999999999999996E-3</v>
      </c>
      <c r="W1053" s="1">
        <v>0.57899999999999996</v>
      </c>
      <c r="X1053" s="1">
        <v>0.61209999999999998</v>
      </c>
      <c r="Y1053" s="1">
        <v>0.61209999999999998</v>
      </c>
      <c r="Z1053" s="1" t="s">
        <v>1684</v>
      </c>
      <c r="AA1053" s="1">
        <v>0</v>
      </c>
      <c r="AB1053" s="1">
        <v>851</v>
      </c>
    </row>
    <row r="1054" spans="1:28" x14ac:dyDescent="0.3">
      <c r="A1054" s="1">
        <v>1053</v>
      </c>
      <c r="B1054" s="1" t="s">
        <v>1681</v>
      </c>
      <c r="C1054" s="1">
        <v>2.01E-2</v>
      </c>
      <c r="D1054" s="1">
        <v>3.8999999999999998E-3</v>
      </c>
      <c r="E1054" s="1">
        <v>0.2923</v>
      </c>
      <c r="F1054" s="1">
        <v>6.7799999999999999E-2</v>
      </c>
      <c r="G1054" s="1">
        <v>5.1999999999999998E-3</v>
      </c>
      <c r="H1054" s="1">
        <v>4.1799999999999997E-2</v>
      </c>
      <c r="I1054" s="1">
        <v>2.1999999999999999E-2</v>
      </c>
      <c r="J1054" s="1">
        <v>3.4200000000000001E-2</v>
      </c>
      <c r="K1054" s="1">
        <v>7.4899999999999994E-2</v>
      </c>
      <c r="L1054" s="1">
        <v>1.6899999999999998E-2</v>
      </c>
      <c r="M1054" s="1">
        <v>3.0999999999999999E-3</v>
      </c>
      <c r="N1054" s="1">
        <v>0.18990000000000001</v>
      </c>
      <c r="O1054" s="1">
        <v>1.29E-2</v>
      </c>
      <c r="P1054" s="1">
        <v>3.2300000000000002E-2</v>
      </c>
      <c r="Q1054" s="1">
        <v>2.7300000000000001E-2</v>
      </c>
      <c r="R1054" s="1">
        <v>7.1800000000000003E-2</v>
      </c>
      <c r="S1054" s="1">
        <v>3.9699999999999999E-2</v>
      </c>
      <c r="T1054" s="1">
        <v>2.29E-2</v>
      </c>
      <c r="U1054" s="1">
        <v>1.9E-3</v>
      </c>
      <c r="V1054" s="1">
        <v>1.9099999999999999E-2</v>
      </c>
      <c r="W1054" s="1">
        <v>0.78590000000000004</v>
      </c>
      <c r="X1054" s="1">
        <v>7.1800000000000003E-2</v>
      </c>
      <c r="Y1054" s="1">
        <v>0.2923</v>
      </c>
      <c r="Z1054" s="1" t="s">
        <v>1668</v>
      </c>
      <c r="AA1054" s="1">
        <v>0.2205</v>
      </c>
      <c r="AB1054" s="1">
        <v>851</v>
      </c>
    </row>
    <row r="1055" spans="1:28" x14ac:dyDescent="0.3">
      <c r="A1055" s="1">
        <v>1054</v>
      </c>
      <c r="B1055" s="1" t="s">
        <v>1678</v>
      </c>
      <c r="C1055" s="1">
        <v>0.1132</v>
      </c>
      <c r="D1055" s="1">
        <v>1.41E-2</v>
      </c>
      <c r="E1055" s="1">
        <v>2.9399999999999999E-2</v>
      </c>
      <c r="F1055" s="1">
        <v>7.0000000000000007E-2</v>
      </c>
      <c r="G1055" s="1">
        <v>5.0000000000000001E-3</v>
      </c>
      <c r="H1055" s="1">
        <v>8.0699999999999994E-2</v>
      </c>
      <c r="I1055" s="1">
        <v>1.09E-2</v>
      </c>
      <c r="J1055" s="1">
        <v>7.4000000000000003E-3</v>
      </c>
      <c r="K1055" s="1">
        <v>0.24479999999999999</v>
      </c>
      <c r="L1055" s="1">
        <v>1.6400000000000001E-2</v>
      </c>
      <c r="M1055" s="1">
        <v>0.01</v>
      </c>
      <c r="N1055" s="1">
        <v>5.1499999999999997E-2</v>
      </c>
      <c r="O1055" s="1">
        <v>7.9799999999999996E-2</v>
      </c>
      <c r="P1055" s="1">
        <v>4.6399999999999997E-2</v>
      </c>
      <c r="Q1055" s="1">
        <v>0.10059999999999999</v>
      </c>
      <c r="R1055" s="1">
        <v>5.1999999999999998E-2</v>
      </c>
      <c r="S1055" s="1">
        <v>2.4199999999999999E-2</v>
      </c>
      <c r="T1055" s="1">
        <v>3.1E-2</v>
      </c>
      <c r="U1055" s="1">
        <v>3.0999999999999999E-3</v>
      </c>
      <c r="V1055" s="1">
        <v>9.7000000000000003E-3</v>
      </c>
      <c r="W1055" s="1">
        <v>0.83830000000000005</v>
      </c>
      <c r="X1055" s="1">
        <v>7.9799999999999996E-2</v>
      </c>
      <c r="Y1055" s="1">
        <v>0.24479999999999999</v>
      </c>
      <c r="Z1055" s="1" t="s">
        <v>1674</v>
      </c>
      <c r="AA1055" s="1">
        <v>0.16500000000000001</v>
      </c>
      <c r="AB1055" s="1">
        <v>851</v>
      </c>
    </row>
    <row r="1056" spans="1:28" x14ac:dyDescent="0.3">
      <c r="A1056" s="1">
        <v>1055</v>
      </c>
      <c r="B1056" s="1" t="s">
        <v>1682</v>
      </c>
      <c r="C1056" s="1">
        <v>6.4500000000000002E-2</v>
      </c>
      <c r="D1056" s="1">
        <v>2E-3</v>
      </c>
      <c r="E1056" s="1">
        <v>0.11749999999999999</v>
      </c>
      <c r="F1056" s="1">
        <v>0.15409999999999999</v>
      </c>
      <c r="G1056" s="1">
        <v>1.83E-2</v>
      </c>
      <c r="H1056" s="1">
        <v>3.8100000000000002E-2</v>
      </c>
      <c r="I1056" s="1">
        <v>1.49E-2</v>
      </c>
      <c r="J1056" s="1">
        <v>1.32E-2</v>
      </c>
      <c r="K1056" s="1">
        <v>0.1704</v>
      </c>
      <c r="L1056" s="1">
        <v>1.9400000000000001E-2</v>
      </c>
      <c r="M1056" s="1">
        <v>6.4000000000000003E-3</v>
      </c>
      <c r="N1056" s="1">
        <v>6.7900000000000002E-2</v>
      </c>
      <c r="O1056" s="1">
        <v>1.6500000000000001E-2</v>
      </c>
      <c r="P1056" s="1">
        <v>4.4299999999999999E-2</v>
      </c>
      <c r="Q1056" s="1">
        <v>7.8700000000000006E-2</v>
      </c>
      <c r="R1056" s="1">
        <v>7.5999999999999998E-2</v>
      </c>
      <c r="S1056" s="1">
        <v>6.7599999999999993E-2</v>
      </c>
      <c r="T1056" s="1">
        <v>1.54E-2</v>
      </c>
      <c r="U1056" s="1">
        <v>2.8E-3</v>
      </c>
      <c r="V1056" s="1">
        <v>1.2E-2</v>
      </c>
      <c r="W1056" s="1">
        <v>0.85360000000000003</v>
      </c>
      <c r="X1056" s="1">
        <v>6.7599999999999993E-2</v>
      </c>
      <c r="Y1056" s="1">
        <v>0.1704</v>
      </c>
      <c r="Z1056" s="1" t="s">
        <v>1674</v>
      </c>
      <c r="AA1056" s="1">
        <v>0.1028</v>
      </c>
      <c r="AB1056" s="1">
        <v>851</v>
      </c>
    </row>
    <row r="1057" spans="1:28" x14ac:dyDescent="0.3">
      <c r="A1057" s="1">
        <v>1056</v>
      </c>
      <c r="B1057" s="1" t="s">
        <v>1682</v>
      </c>
      <c r="C1057" s="1">
        <v>3.3700000000000001E-2</v>
      </c>
      <c r="D1057" s="1">
        <v>5.7000000000000002E-3</v>
      </c>
      <c r="E1057" s="1">
        <v>0.16839999999999999</v>
      </c>
      <c r="F1057" s="1">
        <v>7.2999999999999995E-2</v>
      </c>
      <c r="G1057" s="1">
        <v>2.58E-2</v>
      </c>
      <c r="H1057" s="1">
        <v>3.0800000000000001E-2</v>
      </c>
      <c r="I1057" s="1">
        <v>3.1899999999999998E-2</v>
      </c>
      <c r="J1057" s="1">
        <v>8.2900000000000001E-2</v>
      </c>
      <c r="K1057" s="1">
        <v>1.18E-2</v>
      </c>
      <c r="L1057" s="1">
        <v>8.1799999999999998E-2</v>
      </c>
      <c r="M1057" s="1">
        <v>3.5099999999999999E-2</v>
      </c>
      <c r="N1057" s="1">
        <v>3.8699999999999998E-2</v>
      </c>
      <c r="O1057" s="1">
        <v>5.7000000000000002E-3</v>
      </c>
      <c r="P1057" s="1">
        <v>1.6199999999999999E-2</v>
      </c>
      <c r="Q1057" s="1">
        <v>1.52E-2</v>
      </c>
      <c r="R1057" s="1">
        <v>0.12690000000000001</v>
      </c>
      <c r="S1057" s="1">
        <v>0.15590000000000001</v>
      </c>
      <c r="T1057" s="1">
        <v>3.27E-2</v>
      </c>
      <c r="U1057" s="1">
        <v>7.1000000000000004E-3</v>
      </c>
      <c r="V1057" s="1">
        <v>2.0799999999999999E-2</v>
      </c>
      <c r="W1057" s="1">
        <v>0.86529999999999996</v>
      </c>
      <c r="X1057" s="1">
        <v>0.15590000000000001</v>
      </c>
      <c r="Y1057" s="1">
        <v>0.16839999999999999</v>
      </c>
      <c r="Z1057" s="1" t="s">
        <v>1668</v>
      </c>
      <c r="AA1057" s="1">
        <v>1.2500000000000001E-2</v>
      </c>
      <c r="AB1057" s="1">
        <v>851</v>
      </c>
    </row>
    <row r="1058" spans="1:28" x14ac:dyDescent="0.3">
      <c r="A1058" s="1">
        <v>1057</v>
      </c>
      <c r="B1058" s="1" t="s">
        <v>1673</v>
      </c>
      <c r="C1058" s="1">
        <v>2.9100000000000001E-2</v>
      </c>
      <c r="D1058" s="1">
        <v>8.9999999999999993E-3</v>
      </c>
      <c r="E1058" s="1">
        <v>5.0000000000000001E-3</v>
      </c>
      <c r="F1058" s="1">
        <v>1.6500000000000001E-2</v>
      </c>
      <c r="G1058" s="1">
        <v>9.11E-2</v>
      </c>
      <c r="H1058" s="1">
        <v>1.0800000000000001E-2</v>
      </c>
      <c r="I1058" s="1">
        <v>5.7000000000000002E-3</v>
      </c>
      <c r="J1058" s="1">
        <v>0.37130000000000002</v>
      </c>
      <c r="K1058" s="1">
        <v>5.9299999999999999E-2</v>
      </c>
      <c r="L1058" s="1">
        <v>0.18410000000000001</v>
      </c>
      <c r="M1058" s="1">
        <v>3.2000000000000001E-2</v>
      </c>
      <c r="N1058" s="1">
        <v>2.0199999999999999E-2</v>
      </c>
      <c r="O1058" s="1">
        <v>5.3E-3</v>
      </c>
      <c r="P1058" s="1">
        <v>7.9000000000000008E-3</v>
      </c>
      <c r="Q1058" s="1">
        <v>2.64E-2</v>
      </c>
      <c r="R1058" s="1">
        <v>1.2999999999999999E-2</v>
      </c>
      <c r="S1058" s="1">
        <v>1.43E-2</v>
      </c>
      <c r="T1058" s="1">
        <v>7.3499999999999996E-2</v>
      </c>
      <c r="U1058" s="1">
        <v>5.3E-3</v>
      </c>
      <c r="V1058" s="1">
        <v>2.01E-2</v>
      </c>
      <c r="W1058" s="1">
        <v>0.71750000000000003</v>
      </c>
      <c r="X1058" s="1">
        <v>0.37130000000000002</v>
      </c>
      <c r="Y1058" s="1">
        <v>0.37130000000000002</v>
      </c>
      <c r="Z1058" s="1" t="s">
        <v>1673</v>
      </c>
      <c r="AA1058" s="1">
        <v>0</v>
      </c>
      <c r="AB1058" s="1">
        <v>851</v>
      </c>
    </row>
    <row r="1059" spans="1:28" x14ac:dyDescent="0.3">
      <c r="A1059" s="1">
        <v>1058</v>
      </c>
      <c r="B1059" s="1" t="s">
        <v>1674</v>
      </c>
      <c r="C1059" s="1">
        <v>0.1507</v>
      </c>
      <c r="D1059" s="1">
        <v>4.8999999999999998E-3</v>
      </c>
      <c r="E1059" s="1">
        <v>0.12670000000000001</v>
      </c>
      <c r="F1059" s="1">
        <v>0.13059999999999999</v>
      </c>
      <c r="G1059" s="1">
        <v>9.7999999999999997E-3</v>
      </c>
      <c r="H1059" s="1">
        <v>4.8899999999999999E-2</v>
      </c>
      <c r="I1059" s="1">
        <v>1.04E-2</v>
      </c>
      <c r="J1059" s="1">
        <v>1.06E-2</v>
      </c>
      <c r="K1059" s="1">
        <v>0.14149999999999999</v>
      </c>
      <c r="L1059" s="1">
        <v>1.78E-2</v>
      </c>
      <c r="M1059" s="1">
        <v>5.1999999999999998E-3</v>
      </c>
      <c r="N1059" s="1">
        <v>6.9099999999999995E-2</v>
      </c>
      <c r="O1059" s="1">
        <v>3.9800000000000002E-2</v>
      </c>
      <c r="P1059" s="1">
        <v>5.4699999999999999E-2</v>
      </c>
      <c r="Q1059" s="1">
        <v>2.7400000000000001E-2</v>
      </c>
      <c r="R1059" s="1">
        <v>9.1999999999999998E-2</v>
      </c>
      <c r="S1059" s="1">
        <v>2.86E-2</v>
      </c>
      <c r="T1059" s="1">
        <v>2.5100000000000001E-2</v>
      </c>
      <c r="U1059" s="1">
        <v>1.5E-3</v>
      </c>
      <c r="V1059" s="1">
        <v>4.8999999999999998E-3</v>
      </c>
      <c r="W1059" s="1">
        <v>0.84199999999999997</v>
      </c>
      <c r="X1059" s="1">
        <v>0.14149999999999999</v>
      </c>
      <c r="Y1059" s="1">
        <v>0.1507</v>
      </c>
      <c r="Z1059" s="1" t="s">
        <v>1666</v>
      </c>
      <c r="AA1059" s="1">
        <v>9.1999999999999998E-3</v>
      </c>
      <c r="AB1059" s="1">
        <v>851</v>
      </c>
    </row>
    <row r="1060" spans="1:28" x14ac:dyDescent="0.3">
      <c r="A1060" s="1">
        <v>1059</v>
      </c>
      <c r="B1060" s="1" t="s">
        <v>1682</v>
      </c>
      <c r="C1060" s="1">
        <v>1.3100000000000001E-2</v>
      </c>
      <c r="D1060" s="1">
        <v>3.0999999999999999E-3</v>
      </c>
      <c r="E1060" s="1">
        <v>1.6199999999999999E-2</v>
      </c>
      <c r="F1060" s="1">
        <v>3.4799999999999998E-2</v>
      </c>
      <c r="G1060" s="1">
        <v>9.7000000000000003E-3</v>
      </c>
      <c r="H1060" s="1">
        <v>1.9199999999999998E-2</v>
      </c>
      <c r="I1060" s="1">
        <v>5.5999999999999999E-3</v>
      </c>
      <c r="J1060" s="1">
        <v>7.6399999999999996E-2</v>
      </c>
      <c r="K1060" s="1">
        <v>0.15279999999999999</v>
      </c>
      <c r="L1060" s="1">
        <v>4.0500000000000001E-2</v>
      </c>
      <c r="M1060" s="1">
        <v>2.6100000000000002E-2</v>
      </c>
      <c r="N1060" s="1">
        <v>3.15E-2</v>
      </c>
      <c r="O1060" s="1">
        <v>8.9999999999999993E-3</v>
      </c>
      <c r="P1060" s="1">
        <v>6.08E-2</v>
      </c>
      <c r="Q1060" s="1">
        <v>8.5999999999999993E-2</v>
      </c>
      <c r="R1060" s="1">
        <v>1.8499999999999999E-2</v>
      </c>
      <c r="S1060" s="1">
        <v>0.2162</v>
      </c>
      <c r="T1060" s="1">
        <v>4.1700000000000001E-2</v>
      </c>
      <c r="U1060" s="1">
        <v>6.3E-3</v>
      </c>
      <c r="V1060" s="1">
        <v>0.13270000000000001</v>
      </c>
      <c r="W1060" s="1">
        <v>0.82989999999999997</v>
      </c>
      <c r="X1060" s="1">
        <v>0.2162</v>
      </c>
      <c r="Y1060" s="1">
        <v>0.2162</v>
      </c>
      <c r="Z1060" s="1" t="s">
        <v>1682</v>
      </c>
      <c r="AA1060" s="1">
        <v>0</v>
      </c>
      <c r="AB1060" s="1">
        <v>851</v>
      </c>
    </row>
    <row r="1061" spans="1:28" x14ac:dyDescent="0.3">
      <c r="A1061" s="1">
        <v>1060</v>
      </c>
      <c r="B1061" s="1" t="s">
        <v>1673</v>
      </c>
      <c r="C1061" s="1">
        <v>1.5100000000000001E-2</v>
      </c>
      <c r="D1061" s="1">
        <v>2.3999999999999998E-3</v>
      </c>
      <c r="E1061" s="1">
        <v>4.8999999999999998E-3</v>
      </c>
      <c r="F1061" s="1">
        <v>5.7999999999999996E-3</v>
      </c>
      <c r="G1061" s="1">
        <v>2.7099999999999999E-2</v>
      </c>
      <c r="H1061" s="1">
        <v>7.7000000000000002E-3</v>
      </c>
      <c r="I1061" s="1">
        <v>2.3999999999999998E-3</v>
      </c>
      <c r="J1061" s="1">
        <v>0.28320000000000001</v>
      </c>
      <c r="K1061" s="1">
        <v>7.7999999999999996E-3</v>
      </c>
      <c r="L1061" s="1">
        <v>0.19969999999999999</v>
      </c>
      <c r="M1061" s="1">
        <v>5.3400000000000003E-2</v>
      </c>
      <c r="N1061" s="1">
        <v>4.3E-3</v>
      </c>
      <c r="O1061" s="1">
        <v>5.3E-3</v>
      </c>
      <c r="P1061" s="1">
        <v>4.0000000000000001E-3</v>
      </c>
      <c r="Q1061" s="1">
        <v>5.0000000000000001E-3</v>
      </c>
      <c r="R1061" s="1">
        <v>7.3000000000000001E-3</v>
      </c>
      <c r="S1061" s="1">
        <v>6.7000000000000002E-3</v>
      </c>
      <c r="T1061" s="1">
        <v>0.34670000000000001</v>
      </c>
      <c r="U1061" s="1">
        <v>1.6999999999999999E-3</v>
      </c>
      <c r="V1061" s="1">
        <v>9.4000000000000004E-3</v>
      </c>
      <c r="W1061" s="1">
        <v>0.58360000000000001</v>
      </c>
      <c r="X1061" s="1">
        <v>0.28320000000000001</v>
      </c>
      <c r="Y1061" s="1">
        <v>0.34670000000000001</v>
      </c>
      <c r="Z1061" s="1" t="s">
        <v>1683</v>
      </c>
      <c r="AA1061" s="1">
        <v>6.3500000000000001E-2</v>
      </c>
      <c r="AB1061" s="1">
        <v>851</v>
      </c>
    </row>
    <row r="1062" spans="1:28" x14ac:dyDescent="0.3">
      <c r="A1062" s="1">
        <v>1061</v>
      </c>
      <c r="B1062" s="1" t="s">
        <v>1674</v>
      </c>
      <c r="C1062" s="1">
        <v>1.66E-2</v>
      </c>
      <c r="D1062" s="1">
        <v>5.5999999999999999E-3</v>
      </c>
      <c r="E1062" s="1">
        <v>4.3999999999999997E-2</v>
      </c>
      <c r="F1062" s="1">
        <v>7.1300000000000002E-2</v>
      </c>
      <c r="G1062" s="1">
        <v>6.1000000000000004E-3</v>
      </c>
      <c r="H1062" s="1">
        <v>9.7000000000000003E-3</v>
      </c>
      <c r="I1062" s="1">
        <v>9.1999999999999998E-3</v>
      </c>
      <c r="J1062" s="1">
        <v>2.9399999999999999E-2</v>
      </c>
      <c r="K1062" s="1">
        <v>0.3503</v>
      </c>
      <c r="L1062" s="1">
        <v>4.6699999999999998E-2</v>
      </c>
      <c r="M1062" s="1">
        <v>7.6E-3</v>
      </c>
      <c r="N1062" s="1">
        <v>5.3699999999999998E-2</v>
      </c>
      <c r="O1062" s="1">
        <v>5.0000000000000001E-3</v>
      </c>
      <c r="P1062" s="1">
        <v>3.0099999999999998E-2</v>
      </c>
      <c r="Q1062" s="1">
        <v>0.2447</v>
      </c>
      <c r="R1062" s="1">
        <v>1.84E-2</v>
      </c>
      <c r="S1062" s="1">
        <v>2.5100000000000001E-2</v>
      </c>
      <c r="T1062" s="1">
        <v>1.4800000000000001E-2</v>
      </c>
      <c r="U1062" s="1">
        <v>2.8999999999999998E-3</v>
      </c>
      <c r="V1062" s="1">
        <v>8.8999999999999999E-3</v>
      </c>
      <c r="W1062" s="1">
        <v>0.7056</v>
      </c>
      <c r="X1062" s="1">
        <v>0.3503</v>
      </c>
      <c r="Y1062" s="1">
        <v>0.3503</v>
      </c>
      <c r="Z1062" s="1" t="s">
        <v>1674</v>
      </c>
      <c r="AA1062" s="1">
        <v>0</v>
      </c>
      <c r="AB1062" s="1">
        <v>851</v>
      </c>
    </row>
    <row r="1063" spans="1:28" x14ac:dyDescent="0.3">
      <c r="A1063" s="1">
        <v>1062</v>
      </c>
      <c r="B1063" s="1" t="s">
        <v>1680</v>
      </c>
      <c r="C1063" s="1">
        <v>3.15E-2</v>
      </c>
      <c r="D1063" s="1">
        <v>5.3E-3</v>
      </c>
      <c r="E1063" s="1">
        <v>4.53E-2</v>
      </c>
      <c r="F1063" s="1">
        <v>4.2799999999999998E-2</v>
      </c>
      <c r="G1063" s="1">
        <v>8.9999999999999993E-3</v>
      </c>
      <c r="H1063" s="1">
        <v>1.32E-2</v>
      </c>
      <c r="I1063" s="1">
        <v>4.9799999999999997E-2</v>
      </c>
      <c r="J1063" s="1">
        <v>1.01E-2</v>
      </c>
      <c r="K1063" s="1">
        <v>0.436</v>
      </c>
      <c r="L1063" s="1">
        <v>1.6899999999999998E-2</v>
      </c>
      <c r="M1063" s="1">
        <v>9.7999999999999997E-3</v>
      </c>
      <c r="N1063" s="1">
        <v>5.21E-2</v>
      </c>
      <c r="O1063" s="1">
        <v>5.0000000000000001E-3</v>
      </c>
      <c r="P1063" s="1">
        <v>3.8300000000000001E-2</v>
      </c>
      <c r="Q1063" s="1">
        <v>0.15920000000000001</v>
      </c>
      <c r="R1063" s="1">
        <v>2.3599999999999999E-2</v>
      </c>
      <c r="S1063" s="1">
        <v>3.0800000000000001E-2</v>
      </c>
      <c r="T1063" s="1">
        <v>6.4999999999999997E-3</v>
      </c>
      <c r="U1063" s="1">
        <v>8.0000000000000002E-3</v>
      </c>
      <c r="V1063" s="1">
        <v>6.8999999999999999E-3</v>
      </c>
      <c r="W1063" s="1">
        <v>0.69499999999999995</v>
      </c>
      <c r="X1063" s="1">
        <v>0.15920000000000001</v>
      </c>
      <c r="Y1063" s="1">
        <v>0.436</v>
      </c>
      <c r="Z1063" s="1" t="s">
        <v>1674</v>
      </c>
      <c r="AA1063" s="1">
        <v>0.27679999999999999</v>
      </c>
      <c r="AB1063" s="1">
        <v>851</v>
      </c>
    </row>
    <row r="1064" spans="1:28" x14ac:dyDescent="0.3">
      <c r="A1064" s="1">
        <v>1063</v>
      </c>
      <c r="B1064" s="1" t="s">
        <v>1682</v>
      </c>
      <c r="C1064" s="1">
        <v>7.9100000000000004E-2</v>
      </c>
      <c r="D1064" s="1">
        <v>2.53E-2</v>
      </c>
      <c r="E1064" s="1">
        <v>2.7099999999999999E-2</v>
      </c>
      <c r="F1064" s="1">
        <v>1.83E-2</v>
      </c>
      <c r="G1064" s="1">
        <v>1.8100000000000002E-2</v>
      </c>
      <c r="H1064" s="1">
        <v>7.7000000000000002E-3</v>
      </c>
      <c r="I1064" s="1">
        <v>2.3999999999999998E-3</v>
      </c>
      <c r="J1064" s="1">
        <v>0.12570000000000001</v>
      </c>
      <c r="K1064" s="1">
        <v>5.5999999999999999E-3</v>
      </c>
      <c r="L1064" s="1">
        <v>4.99E-2</v>
      </c>
      <c r="M1064" s="1">
        <v>7.5999999999999998E-2</v>
      </c>
      <c r="N1064" s="1">
        <v>3.0499999999999999E-2</v>
      </c>
      <c r="O1064" s="1">
        <v>5.3E-3</v>
      </c>
      <c r="P1064" s="1">
        <v>2.1700000000000001E-2</v>
      </c>
      <c r="Q1064" s="1">
        <v>5.0000000000000001E-3</v>
      </c>
      <c r="R1064" s="1">
        <v>1.61E-2</v>
      </c>
      <c r="S1064" s="1">
        <v>0.1144</v>
      </c>
      <c r="T1064" s="1">
        <v>0.32690000000000002</v>
      </c>
      <c r="U1064" s="1">
        <v>7.6E-3</v>
      </c>
      <c r="V1064" s="1">
        <v>3.7199999999999997E-2</v>
      </c>
      <c r="W1064" s="1">
        <v>0.77049999999999996</v>
      </c>
      <c r="X1064" s="1">
        <v>0.1144</v>
      </c>
      <c r="Y1064" s="1">
        <v>0.32690000000000002</v>
      </c>
      <c r="Z1064" s="1" t="s">
        <v>1683</v>
      </c>
      <c r="AA1064" s="1">
        <v>0.21260000000000001</v>
      </c>
      <c r="AB1064" s="1">
        <v>851</v>
      </c>
    </row>
    <row r="1065" spans="1:28" x14ac:dyDescent="0.3">
      <c r="A1065" s="1">
        <v>1064</v>
      </c>
      <c r="B1065" s="1" t="s">
        <v>1675</v>
      </c>
      <c r="C1065" s="1">
        <v>2.7E-2</v>
      </c>
      <c r="D1065" s="1">
        <v>2.1399999999999999E-2</v>
      </c>
      <c r="E1065" s="1">
        <v>5.0000000000000001E-3</v>
      </c>
      <c r="F1065" s="1">
        <v>5.8999999999999999E-3</v>
      </c>
      <c r="G1065" s="1">
        <v>6.7100000000000007E-2</v>
      </c>
      <c r="H1065" s="1">
        <v>7.6E-3</v>
      </c>
      <c r="I1065" s="1">
        <v>2.5999999999999999E-3</v>
      </c>
      <c r="J1065" s="1">
        <v>6.7900000000000002E-2</v>
      </c>
      <c r="K1065" s="1">
        <v>5.7000000000000002E-3</v>
      </c>
      <c r="L1065" s="1">
        <v>0.29370000000000002</v>
      </c>
      <c r="M1065" s="1">
        <v>0.22359999999999999</v>
      </c>
      <c r="N1065" s="1">
        <v>9.4999999999999998E-3</v>
      </c>
      <c r="O1065" s="1">
        <v>5.1999999999999998E-3</v>
      </c>
      <c r="P1065" s="1">
        <v>9.2999999999999992E-3</v>
      </c>
      <c r="Q1065" s="1">
        <v>1.2699999999999999E-2</v>
      </c>
      <c r="R1065" s="1">
        <v>1.03E-2</v>
      </c>
      <c r="S1065" s="1">
        <v>6.6E-3</v>
      </c>
      <c r="T1065" s="1">
        <v>2.8199999999999999E-2</v>
      </c>
      <c r="U1065" s="1">
        <v>3.8999999999999998E-3</v>
      </c>
      <c r="V1065" s="1">
        <v>0.18679999999999999</v>
      </c>
      <c r="W1065" s="1">
        <v>0.68889999999999996</v>
      </c>
      <c r="X1065" s="1">
        <v>0.29370000000000002</v>
      </c>
      <c r="Y1065" s="1">
        <v>0.29370000000000002</v>
      </c>
      <c r="Z1065" s="1" t="s">
        <v>1675</v>
      </c>
      <c r="AA1065" s="1">
        <v>0</v>
      </c>
      <c r="AB1065" s="1">
        <v>851</v>
      </c>
    </row>
    <row r="1066" spans="1:28" x14ac:dyDescent="0.3">
      <c r="A1066" s="1">
        <v>1065</v>
      </c>
      <c r="B1066" s="1" t="s">
        <v>1681</v>
      </c>
      <c r="C1066" s="1">
        <v>6.6000000000000003E-2</v>
      </c>
      <c r="D1066" s="1">
        <v>1.2500000000000001E-2</v>
      </c>
      <c r="E1066" s="1">
        <v>8.77E-2</v>
      </c>
      <c r="F1066" s="1">
        <v>5.7599999999999998E-2</v>
      </c>
      <c r="G1066" s="1">
        <v>1.5900000000000001E-2</v>
      </c>
      <c r="H1066" s="1">
        <v>6.1899999999999997E-2</v>
      </c>
      <c r="I1066" s="1">
        <v>2.69E-2</v>
      </c>
      <c r="J1066" s="1">
        <v>6.1000000000000004E-3</v>
      </c>
      <c r="K1066" s="1">
        <v>7.1099999999999997E-2</v>
      </c>
      <c r="L1066" s="1">
        <v>2.5399999999999999E-2</v>
      </c>
      <c r="M1066" s="1">
        <v>5.4999999999999997E-3</v>
      </c>
      <c r="N1066" s="1">
        <v>0.2417</v>
      </c>
      <c r="O1066" s="1">
        <v>8.8000000000000005E-3</v>
      </c>
      <c r="P1066" s="1">
        <v>4.2599999999999999E-2</v>
      </c>
      <c r="Q1066" s="1">
        <v>4.1000000000000002E-2</v>
      </c>
      <c r="R1066" s="1">
        <v>0.1489</v>
      </c>
      <c r="S1066" s="1">
        <v>1.29E-2</v>
      </c>
      <c r="T1066" s="1">
        <v>1.0200000000000001E-2</v>
      </c>
      <c r="U1066" s="1">
        <v>1.5E-3</v>
      </c>
      <c r="V1066" s="1">
        <v>5.5800000000000002E-2</v>
      </c>
      <c r="W1066" s="1">
        <v>0.83309999999999995</v>
      </c>
      <c r="X1066" s="1">
        <v>0.1489</v>
      </c>
      <c r="Y1066" s="1">
        <v>0.2417</v>
      </c>
      <c r="Z1066" s="1" t="s">
        <v>1677</v>
      </c>
      <c r="AA1066" s="1">
        <v>9.2799999999999994E-2</v>
      </c>
      <c r="AB1066" s="1">
        <v>851</v>
      </c>
    </row>
    <row r="1067" spans="1:28" x14ac:dyDescent="0.3">
      <c r="A1067" s="1">
        <v>1066</v>
      </c>
      <c r="B1067" s="1" t="s">
        <v>1681</v>
      </c>
      <c r="C1067" s="1">
        <v>1.26E-2</v>
      </c>
      <c r="D1067" s="1">
        <v>1.2E-2</v>
      </c>
      <c r="E1067" s="1">
        <v>1.1599999999999999E-2</v>
      </c>
      <c r="F1067" s="1">
        <v>1.4200000000000001E-2</v>
      </c>
      <c r="G1067" s="1">
        <v>0.1024</v>
      </c>
      <c r="H1067" s="1">
        <v>1.43E-2</v>
      </c>
      <c r="I1067" s="1">
        <v>1.29E-2</v>
      </c>
      <c r="J1067" s="1">
        <v>7.1999999999999998E-3</v>
      </c>
      <c r="K1067" s="1">
        <v>0.1925</v>
      </c>
      <c r="L1067" s="1">
        <v>4.7500000000000001E-2</v>
      </c>
      <c r="M1067" s="1">
        <v>1.47E-2</v>
      </c>
      <c r="N1067" s="1">
        <v>4.5499999999999999E-2</v>
      </c>
      <c r="O1067" s="1">
        <v>1.2699999999999999E-2</v>
      </c>
      <c r="P1067" s="1">
        <v>1.5900000000000001E-2</v>
      </c>
      <c r="Q1067" s="1">
        <v>9.1999999999999998E-2</v>
      </c>
      <c r="R1067" s="1">
        <v>4.1500000000000002E-2</v>
      </c>
      <c r="S1067" s="1">
        <v>9.2999999999999992E-3</v>
      </c>
      <c r="T1067" s="1">
        <v>6.8999999999999999E-3</v>
      </c>
      <c r="U1067" s="1">
        <v>1.7399999999999999E-2</v>
      </c>
      <c r="V1067" s="1">
        <v>0.317</v>
      </c>
      <c r="W1067" s="1">
        <v>0.753</v>
      </c>
      <c r="X1067" s="1">
        <v>4.1500000000000002E-2</v>
      </c>
      <c r="Y1067" s="1">
        <v>0.317</v>
      </c>
      <c r="Z1067" s="1" t="s">
        <v>1685</v>
      </c>
      <c r="AA1067" s="1">
        <v>0.27539999999999998</v>
      </c>
      <c r="AB1067" s="1">
        <v>851</v>
      </c>
    </row>
    <row r="1068" spans="1:28" x14ac:dyDescent="0.3">
      <c r="A1068" s="1">
        <v>1067</v>
      </c>
      <c r="B1068" s="1" t="s">
        <v>1674</v>
      </c>
      <c r="C1068" s="1">
        <v>1.38E-2</v>
      </c>
      <c r="D1068" s="1">
        <v>4.4999999999999997E-3</v>
      </c>
      <c r="E1068" s="1">
        <v>1.3899999999999999E-2</v>
      </c>
      <c r="F1068" s="1">
        <v>7.7000000000000002E-3</v>
      </c>
      <c r="G1068" s="1">
        <v>3.3399999999999999E-2</v>
      </c>
      <c r="H1068" s="1">
        <v>1.4E-2</v>
      </c>
      <c r="I1068" s="1">
        <v>4.6100000000000002E-2</v>
      </c>
      <c r="J1068" s="1">
        <v>6.4999999999999997E-3</v>
      </c>
      <c r="K1068" s="1">
        <v>0.31969999999999998</v>
      </c>
      <c r="L1068" s="1">
        <v>1.6299999999999999E-2</v>
      </c>
      <c r="M1068" s="1">
        <v>3.8E-3</v>
      </c>
      <c r="N1068" s="1">
        <v>0.2445</v>
      </c>
      <c r="O1068" s="1">
        <v>7.5700000000000003E-2</v>
      </c>
      <c r="P1068" s="1">
        <v>1.7100000000000001E-2</v>
      </c>
      <c r="Q1068" s="1">
        <v>0.10299999999999999</v>
      </c>
      <c r="R1068" s="1">
        <v>4.0500000000000001E-2</v>
      </c>
      <c r="S1068" s="1">
        <v>2.63E-2</v>
      </c>
      <c r="T1068" s="1">
        <v>8.6999999999999994E-3</v>
      </c>
      <c r="U1068" s="1">
        <v>1.4E-3</v>
      </c>
      <c r="V1068" s="1">
        <v>3.3E-3</v>
      </c>
      <c r="W1068" s="1">
        <v>0.70730000000000004</v>
      </c>
      <c r="X1068" s="1">
        <v>0.31969999999999998</v>
      </c>
      <c r="Y1068" s="1">
        <v>0.31969999999999998</v>
      </c>
      <c r="Z1068" s="1" t="s">
        <v>1674</v>
      </c>
      <c r="AA1068" s="1">
        <v>0</v>
      </c>
      <c r="AB1068" s="1">
        <v>851</v>
      </c>
    </row>
    <row r="1069" spans="1:28" x14ac:dyDescent="0.3">
      <c r="A1069" s="1">
        <v>1068</v>
      </c>
      <c r="B1069" s="1" t="s">
        <v>1679</v>
      </c>
      <c r="C1069" s="1">
        <v>9.7000000000000003E-3</v>
      </c>
      <c r="D1069" s="1">
        <v>3.5999999999999999E-3</v>
      </c>
      <c r="E1069" s="1">
        <v>0.13689999999999999</v>
      </c>
      <c r="F1069" s="1">
        <v>8.8000000000000005E-3</v>
      </c>
      <c r="G1069" s="1">
        <v>3.5900000000000001E-2</v>
      </c>
      <c r="H1069" s="1">
        <v>8.9999999999999993E-3</v>
      </c>
      <c r="I1069" s="1">
        <v>2.5999999999999999E-2</v>
      </c>
      <c r="J1069" s="1">
        <v>1.6899999999999998E-2</v>
      </c>
      <c r="K1069" s="1">
        <v>9.7500000000000003E-2</v>
      </c>
      <c r="L1069" s="1">
        <v>1.4999999999999999E-2</v>
      </c>
      <c r="M1069" s="1">
        <v>2.5999999999999999E-3</v>
      </c>
      <c r="N1069" s="1">
        <v>0.1409</v>
      </c>
      <c r="O1069" s="1">
        <v>2.06E-2</v>
      </c>
      <c r="P1069" s="1">
        <v>0.20119999999999999</v>
      </c>
      <c r="Q1069" s="1">
        <v>4.1799999999999997E-2</v>
      </c>
      <c r="R1069" s="1">
        <v>5.6399999999999999E-2</v>
      </c>
      <c r="S1069" s="1">
        <v>9.64E-2</v>
      </c>
      <c r="T1069" s="1">
        <v>7.9000000000000008E-3</v>
      </c>
      <c r="U1069" s="1">
        <v>5.7000000000000002E-3</v>
      </c>
      <c r="V1069" s="1">
        <v>6.7299999999999999E-2</v>
      </c>
      <c r="W1069" s="1">
        <v>0.82050000000000001</v>
      </c>
      <c r="X1069" s="1">
        <v>0.20119999999999999</v>
      </c>
      <c r="Y1069" s="1">
        <v>0.20119999999999999</v>
      </c>
      <c r="Z1069" s="1" t="s">
        <v>1679</v>
      </c>
      <c r="AA1069" s="1">
        <v>0</v>
      </c>
      <c r="AB1069" s="1">
        <v>851</v>
      </c>
    </row>
    <row r="1070" spans="1:28" x14ac:dyDescent="0.3">
      <c r="A1070" s="1">
        <v>1069</v>
      </c>
      <c r="B1070" s="1" t="s">
        <v>1676</v>
      </c>
      <c r="C1070" s="1">
        <v>3.7999999999999999E-2</v>
      </c>
      <c r="D1070" s="1">
        <v>7.7200000000000005E-2</v>
      </c>
      <c r="E1070" s="1">
        <v>5.0000000000000001E-3</v>
      </c>
      <c r="F1070" s="1">
        <v>5.8999999999999999E-3</v>
      </c>
      <c r="G1070" s="1">
        <v>2.6100000000000002E-2</v>
      </c>
      <c r="H1070" s="1">
        <v>9.9000000000000008E-3</v>
      </c>
      <c r="I1070" s="1">
        <v>5.0000000000000001E-3</v>
      </c>
      <c r="J1070" s="1">
        <v>0.23430000000000001</v>
      </c>
      <c r="K1070" s="1">
        <v>5.5999999999999999E-3</v>
      </c>
      <c r="L1070" s="1">
        <v>4.7100000000000003E-2</v>
      </c>
      <c r="M1070" s="1">
        <v>0.1883</v>
      </c>
      <c r="N1070" s="1">
        <v>6.0000000000000001E-3</v>
      </c>
      <c r="O1070" s="1">
        <v>7.7799999999999994E-2</v>
      </c>
      <c r="P1070" s="1">
        <v>1.8100000000000002E-2</v>
      </c>
      <c r="Q1070" s="1">
        <v>5.1000000000000004E-3</v>
      </c>
      <c r="R1070" s="1">
        <v>7.3000000000000001E-3</v>
      </c>
      <c r="S1070" s="1">
        <v>6.7999999999999996E-3</v>
      </c>
      <c r="T1070" s="1">
        <v>0.19789999999999999</v>
      </c>
      <c r="U1070" s="1">
        <v>1.38E-2</v>
      </c>
      <c r="V1070" s="1">
        <v>2.5000000000000001E-2</v>
      </c>
      <c r="W1070" s="1">
        <v>0.749</v>
      </c>
      <c r="X1070" s="1">
        <v>0.1883</v>
      </c>
      <c r="Y1070" s="1">
        <v>0.23430000000000001</v>
      </c>
      <c r="Z1070" s="1" t="s">
        <v>1673</v>
      </c>
      <c r="AA1070" s="1">
        <v>4.5999999999999999E-2</v>
      </c>
      <c r="AB1070" s="1">
        <v>851</v>
      </c>
    </row>
    <row r="1071" spans="1:28" x14ac:dyDescent="0.3">
      <c r="A1071" s="1">
        <v>1070</v>
      </c>
      <c r="B1071" s="1" t="s">
        <v>1681</v>
      </c>
      <c r="C1071" s="1">
        <v>1.1299999999999999E-2</v>
      </c>
      <c r="D1071" s="1">
        <v>9.2999999999999992E-3</v>
      </c>
      <c r="E1071" s="1">
        <v>5.3E-3</v>
      </c>
      <c r="F1071" s="1">
        <v>6.3E-3</v>
      </c>
      <c r="G1071" s="1">
        <v>4.1000000000000002E-2</v>
      </c>
      <c r="H1071" s="1">
        <v>7.4999999999999997E-3</v>
      </c>
      <c r="I1071" s="1">
        <v>3.4700000000000002E-2</v>
      </c>
      <c r="J1071" s="1">
        <v>5.1799999999999999E-2</v>
      </c>
      <c r="K1071" s="1">
        <v>1.37E-2</v>
      </c>
      <c r="L1071" s="1">
        <v>0.36820000000000003</v>
      </c>
      <c r="M1071" s="1">
        <v>1.24E-2</v>
      </c>
      <c r="N1071" s="1">
        <v>0.24479999999999999</v>
      </c>
      <c r="O1071" s="1">
        <v>1.38E-2</v>
      </c>
      <c r="P1071" s="1">
        <v>2.7900000000000001E-2</v>
      </c>
      <c r="Q1071" s="1">
        <v>6.4199999999999993E-2</v>
      </c>
      <c r="R1071" s="1">
        <v>1.52E-2</v>
      </c>
      <c r="S1071" s="1">
        <v>2.4500000000000001E-2</v>
      </c>
      <c r="T1071" s="1">
        <v>7.7000000000000002E-3</v>
      </c>
      <c r="U1071" s="1">
        <v>2.0999999999999999E-3</v>
      </c>
      <c r="V1071" s="1">
        <v>3.85E-2</v>
      </c>
      <c r="W1071" s="1">
        <v>0.69510000000000005</v>
      </c>
      <c r="X1071" s="1">
        <v>1.52E-2</v>
      </c>
      <c r="Y1071" s="1">
        <v>0.36820000000000003</v>
      </c>
      <c r="Z1071" s="1" t="s">
        <v>1675</v>
      </c>
      <c r="AA1071" s="1">
        <v>0.35289999999999999</v>
      </c>
      <c r="AB1071" s="1">
        <v>851</v>
      </c>
    </row>
    <row r="1072" spans="1:28" x14ac:dyDescent="0.3">
      <c r="A1072" s="1">
        <v>1071</v>
      </c>
      <c r="B1072" s="1" t="s">
        <v>1673</v>
      </c>
      <c r="C1072" s="1">
        <v>1.0800000000000001E-2</v>
      </c>
      <c r="D1072" s="1">
        <v>6.3E-3</v>
      </c>
      <c r="E1072" s="1">
        <v>5.0000000000000001E-3</v>
      </c>
      <c r="F1072" s="1">
        <v>1.09E-2</v>
      </c>
      <c r="G1072" s="1">
        <v>8.2000000000000003E-2</v>
      </c>
      <c r="H1072" s="1">
        <v>7.7999999999999996E-3</v>
      </c>
      <c r="I1072" s="1">
        <v>2.3999999999999998E-3</v>
      </c>
      <c r="J1072" s="1">
        <v>0.33800000000000002</v>
      </c>
      <c r="K1072" s="1">
        <v>8.0000000000000002E-3</v>
      </c>
      <c r="L1072" s="1">
        <v>4.7399999999999998E-2</v>
      </c>
      <c r="M1072" s="1">
        <v>0.02</v>
      </c>
      <c r="N1072" s="1">
        <v>4.3E-3</v>
      </c>
      <c r="O1072" s="1">
        <v>5.3E-3</v>
      </c>
      <c r="P1072" s="1">
        <v>4.0000000000000001E-3</v>
      </c>
      <c r="Q1072" s="1">
        <v>5.1000000000000004E-3</v>
      </c>
      <c r="R1072" s="1">
        <v>7.3000000000000001E-3</v>
      </c>
      <c r="S1072" s="1">
        <v>4.8800000000000003E-2</v>
      </c>
      <c r="T1072" s="1">
        <v>0.31459999999999999</v>
      </c>
      <c r="U1072" s="1">
        <v>1.6999999999999999E-3</v>
      </c>
      <c r="V1072" s="1">
        <v>7.0199999999999999E-2</v>
      </c>
      <c r="W1072" s="1">
        <v>0.63</v>
      </c>
      <c r="X1072" s="1">
        <v>0.33800000000000002</v>
      </c>
      <c r="Y1072" s="1">
        <v>0.33800000000000002</v>
      </c>
      <c r="Z1072" s="1" t="s">
        <v>1673</v>
      </c>
      <c r="AA1072" s="1">
        <v>0</v>
      </c>
      <c r="AB1072" s="1">
        <v>851</v>
      </c>
    </row>
    <row r="1073" spans="1:28" x14ac:dyDescent="0.3">
      <c r="A1073" s="1">
        <v>1072</v>
      </c>
      <c r="B1073" s="1" t="s">
        <v>1683</v>
      </c>
      <c r="C1073" s="1">
        <v>1.2E-2</v>
      </c>
      <c r="D1073" s="1">
        <v>2.0999999999999999E-3</v>
      </c>
      <c r="E1073" s="1">
        <v>5.3E-3</v>
      </c>
      <c r="F1073" s="1">
        <v>6.1000000000000004E-3</v>
      </c>
      <c r="G1073" s="1">
        <v>3.8E-3</v>
      </c>
      <c r="H1073" s="1">
        <v>7.1999999999999998E-3</v>
      </c>
      <c r="I1073" s="1">
        <v>4.7000000000000002E-3</v>
      </c>
      <c r="J1073" s="1">
        <v>7.4999999999999997E-3</v>
      </c>
      <c r="K1073" s="1">
        <v>7.3000000000000001E-3</v>
      </c>
      <c r="L1073" s="1">
        <v>8.6E-3</v>
      </c>
      <c r="M1073" s="1">
        <v>2.3E-3</v>
      </c>
      <c r="N1073" s="1">
        <v>7.7999999999999996E-3</v>
      </c>
      <c r="O1073" s="1">
        <v>5.0000000000000001E-3</v>
      </c>
      <c r="P1073" s="1">
        <v>5.3E-3</v>
      </c>
      <c r="Q1073" s="1">
        <v>6.1999999999999998E-3</v>
      </c>
      <c r="R1073" s="1">
        <v>0.1784</v>
      </c>
      <c r="S1073" s="1">
        <v>0.49859999999999999</v>
      </c>
      <c r="T1073" s="1">
        <v>0.22750000000000001</v>
      </c>
      <c r="U1073" s="1">
        <v>1.2999999999999999E-3</v>
      </c>
      <c r="V1073" s="1">
        <v>3.0999999999999999E-3</v>
      </c>
      <c r="W1073" s="1">
        <v>0.4924</v>
      </c>
      <c r="X1073" s="1">
        <v>0.22750000000000001</v>
      </c>
      <c r="Y1073" s="1">
        <v>0.49859999999999999</v>
      </c>
      <c r="Z1073" s="1" t="s">
        <v>1682</v>
      </c>
      <c r="AA1073" s="1">
        <v>0.27110000000000001</v>
      </c>
      <c r="AB1073" s="1">
        <v>851</v>
      </c>
    </row>
    <row r="1074" spans="1:28" x14ac:dyDescent="0.3">
      <c r="A1074" s="1">
        <v>1073</v>
      </c>
      <c r="B1074" s="1" t="s">
        <v>1674</v>
      </c>
      <c r="C1074" s="1">
        <v>1.15E-2</v>
      </c>
      <c r="D1074" s="1">
        <v>1.9E-3</v>
      </c>
      <c r="E1074" s="1">
        <v>5.5999999999999999E-3</v>
      </c>
      <c r="F1074" s="1">
        <v>2.58E-2</v>
      </c>
      <c r="G1074" s="1">
        <v>2.3199999999999998E-2</v>
      </c>
      <c r="H1074" s="1">
        <v>7.3000000000000001E-3</v>
      </c>
      <c r="I1074" s="1">
        <v>7.0800000000000002E-2</v>
      </c>
      <c r="J1074" s="1">
        <v>1.21E-2</v>
      </c>
      <c r="K1074" s="1">
        <v>0.31309999999999999</v>
      </c>
      <c r="L1074" s="1">
        <v>1.44E-2</v>
      </c>
      <c r="M1074" s="1">
        <v>3.2000000000000002E-3</v>
      </c>
      <c r="N1074" s="1">
        <v>1.5599999999999999E-2</v>
      </c>
      <c r="O1074" s="1">
        <v>5.0000000000000001E-3</v>
      </c>
      <c r="P1074" s="1">
        <v>6.7900000000000002E-2</v>
      </c>
      <c r="Q1074" s="1">
        <v>0.35880000000000001</v>
      </c>
      <c r="R1074" s="1">
        <v>9.2999999999999992E-3</v>
      </c>
      <c r="S1074" s="1">
        <v>1.35E-2</v>
      </c>
      <c r="T1074" s="1">
        <v>1.0200000000000001E-2</v>
      </c>
      <c r="U1074" s="1">
        <v>4.1999999999999997E-3</v>
      </c>
      <c r="V1074" s="1">
        <v>2.64E-2</v>
      </c>
      <c r="W1074" s="1">
        <v>0.63539999999999996</v>
      </c>
      <c r="X1074" s="1">
        <v>0.31309999999999999</v>
      </c>
      <c r="Y1074" s="1">
        <v>0.35880000000000001</v>
      </c>
      <c r="Z1074" s="1" t="s">
        <v>1680</v>
      </c>
      <c r="AA1074" s="1">
        <v>4.5699999999999998E-2</v>
      </c>
      <c r="AB1074" s="1">
        <v>851</v>
      </c>
    </row>
    <row r="1075" spans="1:28" x14ac:dyDescent="0.3">
      <c r="A1075" s="1">
        <v>1074</v>
      </c>
      <c r="B1075" s="1" t="s">
        <v>1674</v>
      </c>
      <c r="C1075" s="1">
        <v>4.5600000000000002E-2</v>
      </c>
      <c r="D1075" s="1">
        <v>1.9E-3</v>
      </c>
      <c r="E1075" s="1">
        <v>9.7999999999999997E-3</v>
      </c>
      <c r="F1075" s="1">
        <v>0.1668</v>
      </c>
      <c r="G1075" s="1">
        <v>1.6E-2</v>
      </c>
      <c r="H1075" s="1">
        <v>1.0800000000000001E-2</v>
      </c>
      <c r="I1075" s="1">
        <v>1.0800000000000001E-2</v>
      </c>
      <c r="J1075" s="1">
        <v>5.1999999999999998E-3</v>
      </c>
      <c r="K1075" s="1">
        <v>0.31869999999999998</v>
      </c>
      <c r="L1075" s="1">
        <v>2.35E-2</v>
      </c>
      <c r="M1075" s="1">
        <v>0.12540000000000001</v>
      </c>
      <c r="N1075" s="1">
        <v>4.8999999999999998E-3</v>
      </c>
      <c r="O1075" s="1">
        <v>9.5999999999999992E-3</v>
      </c>
      <c r="P1075" s="1">
        <v>3.5400000000000001E-2</v>
      </c>
      <c r="Q1075" s="1">
        <v>0.1164</v>
      </c>
      <c r="R1075" s="1">
        <v>7.6E-3</v>
      </c>
      <c r="S1075" s="1">
        <v>6.4000000000000003E-3</v>
      </c>
      <c r="T1075" s="1">
        <v>6.6E-3</v>
      </c>
      <c r="U1075" s="1">
        <v>3.8E-3</v>
      </c>
      <c r="V1075" s="1">
        <v>7.4700000000000003E-2</v>
      </c>
      <c r="W1075" s="1">
        <v>0.72030000000000005</v>
      </c>
      <c r="X1075" s="1">
        <v>0.31869999999999998</v>
      </c>
      <c r="Y1075" s="1">
        <v>0.31869999999999998</v>
      </c>
      <c r="Z1075" s="1" t="s">
        <v>1674</v>
      </c>
      <c r="AA1075" s="1">
        <v>0</v>
      </c>
      <c r="AB1075" s="1">
        <v>851</v>
      </c>
    </row>
    <row r="1076" spans="1:28" x14ac:dyDescent="0.3">
      <c r="A1076" s="1">
        <v>1075</v>
      </c>
      <c r="B1076" s="1" t="s">
        <v>1683</v>
      </c>
      <c r="C1076" s="1">
        <v>0.1099</v>
      </c>
      <c r="D1076" s="1">
        <v>9.7000000000000003E-3</v>
      </c>
      <c r="E1076" s="1">
        <v>5.1000000000000004E-3</v>
      </c>
      <c r="F1076" s="1">
        <v>7.1000000000000004E-3</v>
      </c>
      <c r="G1076" s="1">
        <v>8.8999999999999999E-3</v>
      </c>
      <c r="H1076" s="1">
        <v>7.7000000000000002E-3</v>
      </c>
      <c r="I1076" s="1">
        <v>2.5000000000000001E-3</v>
      </c>
      <c r="J1076" s="1">
        <v>3.2000000000000001E-2</v>
      </c>
      <c r="K1076" s="1">
        <v>1.23E-2</v>
      </c>
      <c r="L1076" s="1">
        <v>9.3600000000000003E-2</v>
      </c>
      <c r="M1076" s="1">
        <v>4.5999999999999999E-3</v>
      </c>
      <c r="N1076" s="1">
        <v>2.8299999999999999E-2</v>
      </c>
      <c r="O1076" s="1">
        <v>9.4100000000000003E-2</v>
      </c>
      <c r="P1076" s="1">
        <v>1.0800000000000001E-2</v>
      </c>
      <c r="Q1076" s="1">
        <v>1.1599999999999999E-2</v>
      </c>
      <c r="R1076" s="1">
        <v>7.4999999999999997E-2</v>
      </c>
      <c r="S1076" s="1">
        <v>0.22989999999999999</v>
      </c>
      <c r="T1076" s="1">
        <v>0.24740000000000001</v>
      </c>
      <c r="U1076" s="1">
        <v>1.6999999999999999E-3</v>
      </c>
      <c r="V1076" s="1">
        <v>7.7999999999999996E-3</v>
      </c>
      <c r="W1076" s="1">
        <v>0.73609999999999998</v>
      </c>
      <c r="X1076" s="1">
        <v>0.24740000000000001</v>
      </c>
      <c r="Y1076" s="1">
        <v>0.24740000000000001</v>
      </c>
      <c r="Z1076" s="1" t="s">
        <v>1683</v>
      </c>
      <c r="AA1076" s="1">
        <v>0</v>
      </c>
      <c r="AB1076" s="1">
        <v>851</v>
      </c>
    </row>
    <row r="1077" spans="1:28" x14ac:dyDescent="0.3">
      <c r="A1077" s="1">
        <v>1076</v>
      </c>
      <c r="B1077" s="1" t="s">
        <v>1669</v>
      </c>
      <c r="C1077" s="1">
        <v>2.41E-2</v>
      </c>
      <c r="D1077" s="1">
        <v>5.8999999999999999E-3</v>
      </c>
      <c r="E1077" s="1">
        <v>2.7699999999999999E-2</v>
      </c>
      <c r="F1077" s="1">
        <v>0.27060000000000001</v>
      </c>
      <c r="G1077" s="1">
        <v>0.10829999999999999</v>
      </c>
      <c r="H1077" s="1">
        <v>4.9000000000000002E-2</v>
      </c>
      <c r="I1077" s="1">
        <v>2.8500000000000001E-2</v>
      </c>
      <c r="J1077" s="1">
        <v>2.9899999999999999E-2</v>
      </c>
      <c r="K1077" s="1">
        <v>3.6700000000000003E-2</v>
      </c>
      <c r="L1077" s="1">
        <v>2.9000000000000001E-2</v>
      </c>
      <c r="M1077" s="1">
        <v>1.9300000000000001E-2</v>
      </c>
      <c r="N1077" s="1">
        <v>7.4000000000000003E-3</v>
      </c>
      <c r="O1077" s="1">
        <v>5.1000000000000004E-3</v>
      </c>
      <c r="P1077" s="1">
        <v>1.6500000000000001E-2</v>
      </c>
      <c r="Q1077" s="1">
        <v>2.9399999999999999E-2</v>
      </c>
      <c r="R1077" s="1">
        <v>4.8800000000000003E-2</v>
      </c>
      <c r="S1077" s="1">
        <v>5.1299999999999998E-2</v>
      </c>
      <c r="T1077" s="1">
        <v>4.2000000000000003E-2</v>
      </c>
      <c r="U1077" s="1">
        <v>2.0999999999999999E-3</v>
      </c>
      <c r="V1077" s="1">
        <v>0.16880000000000001</v>
      </c>
      <c r="W1077" s="1">
        <v>0.81699999999999995</v>
      </c>
      <c r="X1077" s="1">
        <v>0.27060000000000001</v>
      </c>
      <c r="Y1077" s="1">
        <v>0.27060000000000001</v>
      </c>
      <c r="Z1077" s="1" t="s">
        <v>1669</v>
      </c>
      <c r="AA1077" s="1">
        <v>0</v>
      </c>
      <c r="AB1077" s="1">
        <v>851</v>
      </c>
    </row>
    <row r="1078" spans="1:28" x14ac:dyDescent="0.3">
      <c r="A1078" s="1">
        <v>1077</v>
      </c>
      <c r="B1078" s="1" t="s">
        <v>1674</v>
      </c>
      <c r="C1078" s="1">
        <v>1.8499999999999999E-2</v>
      </c>
      <c r="D1078" s="1">
        <v>3.7999999999999999E-2</v>
      </c>
      <c r="E1078" s="1">
        <v>4.2099999999999999E-2</v>
      </c>
      <c r="F1078" s="1">
        <v>0.29649999999999999</v>
      </c>
      <c r="G1078" s="1">
        <v>3.3599999999999998E-2</v>
      </c>
      <c r="H1078" s="1">
        <v>1.8800000000000001E-2</v>
      </c>
      <c r="I1078" s="1">
        <v>3.2000000000000002E-3</v>
      </c>
      <c r="J1078" s="1">
        <v>0.11310000000000001</v>
      </c>
      <c r="K1078" s="1">
        <v>4.8800000000000003E-2</v>
      </c>
      <c r="L1078" s="1">
        <v>2.0799999999999999E-2</v>
      </c>
      <c r="M1078" s="1">
        <v>1.67E-2</v>
      </c>
      <c r="N1078" s="1">
        <v>2.8299999999999999E-2</v>
      </c>
      <c r="O1078" s="1">
        <v>1.43E-2</v>
      </c>
      <c r="P1078" s="1">
        <v>2.07E-2</v>
      </c>
      <c r="Q1078" s="1">
        <v>1.9E-2</v>
      </c>
      <c r="R1078" s="1">
        <v>4.1700000000000001E-2</v>
      </c>
      <c r="S1078" s="1">
        <v>0.1363</v>
      </c>
      <c r="T1078" s="1">
        <v>6.7699999999999996E-2</v>
      </c>
      <c r="U1078" s="1">
        <v>1.6999999999999999E-3</v>
      </c>
      <c r="V1078" s="1">
        <v>2.0199999999999999E-2</v>
      </c>
      <c r="W1078" s="1">
        <v>0.81289999999999996</v>
      </c>
      <c r="X1078" s="1">
        <v>4.8800000000000003E-2</v>
      </c>
      <c r="Y1078" s="1">
        <v>0.29649999999999999</v>
      </c>
      <c r="Z1078" s="1" t="s">
        <v>1669</v>
      </c>
      <c r="AA1078" s="1">
        <v>0.24759999999999999</v>
      </c>
      <c r="AB1078" s="1">
        <v>851</v>
      </c>
    </row>
    <row r="1079" spans="1:28" x14ac:dyDescent="0.3">
      <c r="A1079" s="1">
        <v>1078</v>
      </c>
      <c r="B1079" s="1" t="s">
        <v>1679</v>
      </c>
      <c r="C1079" s="1">
        <v>4.0300000000000002E-2</v>
      </c>
      <c r="D1079" s="1">
        <v>2E-3</v>
      </c>
      <c r="E1079" s="1">
        <v>5.6800000000000003E-2</v>
      </c>
      <c r="F1079" s="1">
        <v>7.6100000000000001E-2</v>
      </c>
      <c r="G1079" s="1">
        <v>1.0699999999999999E-2</v>
      </c>
      <c r="H1079" s="1">
        <v>7.6700000000000004E-2</v>
      </c>
      <c r="I1079" s="1">
        <v>1.12E-2</v>
      </c>
      <c r="J1079" s="1">
        <v>1.8599999999999998E-2</v>
      </c>
      <c r="K1079" s="1">
        <v>0.10100000000000001</v>
      </c>
      <c r="L1079" s="1">
        <v>1.9800000000000002E-2</v>
      </c>
      <c r="M1079" s="1">
        <v>6.3E-3</v>
      </c>
      <c r="N1079" s="1">
        <v>0.12330000000000001</v>
      </c>
      <c r="O1079" s="1">
        <v>1.1599999999999999E-2</v>
      </c>
      <c r="P1079" s="1">
        <v>0.214</v>
      </c>
      <c r="Q1079" s="1">
        <v>9.3799999999999994E-2</v>
      </c>
      <c r="R1079" s="1">
        <v>4.5199999999999997E-2</v>
      </c>
      <c r="S1079" s="1">
        <v>3.5400000000000001E-2</v>
      </c>
      <c r="T1079" s="1">
        <v>4.7100000000000003E-2</v>
      </c>
      <c r="U1079" s="1">
        <v>1.5E-3</v>
      </c>
      <c r="V1079" s="1">
        <v>8.6E-3</v>
      </c>
      <c r="W1079" s="1">
        <v>0.84330000000000005</v>
      </c>
      <c r="X1079" s="1">
        <v>0.214</v>
      </c>
      <c r="Y1079" s="1">
        <v>0.214</v>
      </c>
      <c r="Z1079" s="1" t="s">
        <v>1679</v>
      </c>
      <c r="AA1079" s="1">
        <v>0</v>
      </c>
      <c r="AB1079" s="1">
        <v>851</v>
      </c>
    </row>
    <row r="1080" spans="1:28" x14ac:dyDescent="0.3">
      <c r="A1080" s="1">
        <v>1079</v>
      </c>
      <c r="B1080" s="1" t="s">
        <v>1682</v>
      </c>
      <c r="C1080" s="1">
        <v>2.2499999999999999E-2</v>
      </c>
      <c r="D1080" s="1">
        <v>3.0999999999999999E-3</v>
      </c>
      <c r="E1080" s="1">
        <v>6.3100000000000003E-2</v>
      </c>
      <c r="F1080" s="1">
        <v>3.56E-2</v>
      </c>
      <c r="G1080" s="1">
        <v>1.2500000000000001E-2</v>
      </c>
      <c r="H1080" s="1">
        <v>2.2800000000000001E-2</v>
      </c>
      <c r="I1080" s="1">
        <v>0.1118</v>
      </c>
      <c r="J1080" s="1">
        <v>8.3999999999999995E-3</v>
      </c>
      <c r="K1080" s="1">
        <v>0.22770000000000001</v>
      </c>
      <c r="L1080" s="1">
        <v>9.1000000000000004E-3</v>
      </c>
      <c r="M1080" s="1">
        <v>6.0000000000000001E-3</v>
      </c>
      <c r="N1080" s="1">
        <v>6.6699999999999995E-2</v>
      </c>
      <c r="O1080" s="1">
        <v>1.0800000000000001E-2</v>
      </c>
      <c r="P1080" s="1">
        <v>2.53E-2</v>
      </c>
      <c r="Q1080" s="1">
        <v>5.3400000000000003E-2</v>
      </c>
      <c r="R1080" s="1">
        <v>0.1031</v>
      </c>
      <c r="S1080" s="1">
        <v>0.19919999999999999</v>
      </c>
      <c r="T1080" s="1">
        <v>8.5000000000000006E-3</v>
      </c>
      <c r="U1080" s="1">
        <v>1.4E-3</v>
      </c>
      <c r="V1080" s="1">
        <v>9.1000000000000004E-3</v>
      </c>
      <c r="W1080" s="1">
        <v>0.78779999999999994</v>
      </c>
      <c r="X1080" s="1">
        <v>0.19919999999999999</v>
      </c>
      <c r="Y1080" s="1">
        <v>0.22770000000000001</v>
      </c>
      <c r="Z1080" s="1" t="s">
        <v>1674</v>
      </c>
      <c r="AA1080" s="1">
        <v>2.8500000000000001E-2</v>
      </c>
      <c r="AB1080" s="1">
        <v>851</v>
      </c>
    </row>
    <row r="1081" spans="1:28" x14ac:dyDescent="0.3">
      <c r="A1081" s="1">
        <v>1080</v>
      </c>
      <c r="B1081" s="1" t="s">
        <v>1668</v>
      </c>
      <c r="C1081" s="1">
        <v>2.9399999999999999E-2</v>
      </c>
      <c r="D1081" s="1">
        <v>2E-3</v>
      </c>
      <c r="E1081" s="1">
        <v>2.4E-2</v>
      </c>
      <c r="F1081" s="1">
        <v>1.78E-2</v>
      </c>
      <c r="G1081" s="1">
        <v>3.8999999999999998E-3</v>
      </c>
      <c r="H1081" s="1">
        <v>0.72960000000000003</v>
      </c>
      <c r="I1081" s="1">
        <v>1.66E-2</v>
      </c>
      <c r="J1081" s="1">
        <v>5.0000000000000001E-3</v>
      </c>
      <c r="K1081" s="1">
        <v>1.8499999999999999E-2</v>
      </c>
      <c r="L1081" s="1">
        <v>8.6E-3</v>
      </c>
      <c r="M1081" s="1">
        <v>2.3E-3</v>
      </c>
      <c r="N1081" s="1">
        <v>2.3599999999999999E-2</v>
      </c>
      <c r="O1081" s="1">
        <v>7.0000000000000001E-3</v>
      </c>
      <c r="P1081" s="1">
        <v>3.0800000000000001E-2</v>
      </c>
      <c r="Q1081" s="1">
        <v>1.4500000000000001E-2</v>
      </c>
      <c r="R1081" s="1">
        <v>4.7699999999999999E-2</v>
      </c>
      <c r="S1081" s="1">
        <v>7.9000000000000008E-3</v>
      </c>
      <c r="T1081" s="1">
        <v>6.3E-3</v>
      </c>
      <c r="U1081" s="1">
        <v>1.4E-3</v>
      </c>
      <c r="V1081" s="1">
        <v>3.2000000000000002E-3</v>
      </c>
      <c r="W1081" s="1">
        <v>0.42930000000000001</v>
      </c>
      <c r="X1081" s="1">
        <v>2.4E-2</v>
      </c>
      <c r="Y1081" s="1">
        <v>0.72960000000000003</v>
      </c>
      <c r="Z1081" s="1" t="s">
        <v>1671</v>
      </c>
      <c r="AA1081" s="1">
        <v>0.7056</v>
      </c>
      <c r="AB1081" s="1">
        <v>851</v>
      </c>
    </row>
    <row r="1082" spans="1:28" x14ac:dyDescent="0.3">
      <c r="A1082" s="1">
        <v>1081</v>
      </c>
      <c r="B1082" s="1" t="s">
        <v>1674</v>
      </c>
      <c r="C1082" s="1">
        <v>0.2671</v>
      </c>
      <c r="D1082" s="1">
        <v>3.2000000000000002E-3</v>
      </c>
      <c r="E1082" s="1">
        <v>2.64E-2</v>
      </c>
      <c r="F1082" s="1">
        <v>0.12690000000000001</v>
      </c>
      <c r="G1082" s="1">
        <v>4.1000000000000003E-3</v>
      </c>
      <c r="H1082" s="1">
        <v>0.2132</v>
      </c>
      <c r="I1082" s="1">
        <v>6.1000000000000004E-3</v>
      </c>
      <c r="J1082" s="1">
        <v>8.5000000000000006E-3</v>
      </c>
      <c r="K1082" s="1">
        <v>5.9900000000000002E-2</v>
      </c>
      <c r="L1082" s="1">
        <v>1.4E-2</v>
      </c>
      <c r="M1082" s="1">
        <v>2.4299999999999999E-2</v>
      </c>
      <c r="N1082" s="1">
        <v>3.5200000000000002E-2</v>
      </c>
      <c r="O1082" s="1">
        <v>2.2100000000000002E-2</v>
      </c>
      <c r="P1082" s="1">
        <v>8.4099999999999994E-2</v>
      </c>
      <c r="Q1082" s="1">
        <v>2.69E-2</v>
      </c>
      <c r="R1082" s="1">
        <v>4.1099999999999998E-2</v>
      </c>
      <c r="S1082" s="1">
        <v>1.7000000000000001E-2</v>
      </c>
      <c r="T1082" s="1">
        <v>1.4999999999999999E-2</v>
      </c>
      <c r="U1082" s="1">
        <v>1.5E-3</v>
      </c>
      <c r="V1082" s="1">
        <v>3.5000000000000001E-3</v>
      </c>
      <c r="W1082" s="1">
        <v>0.75829999999999997</v>
      </c>
      <c r="X1082" s="1">
        <v>5.9900000000000002E-2</v>
      </c>
      <c r="Y1082" s="1">
        <v>0.2671</v>
      </c>
      <c r="Z1082" s="1" t="s">
        <v>1666</v>
      </c>
      <c r="AA1082" s="1">
        <v>0.2072</v>
      </c>
      <c r="AB1082" s="1">
        <v>851</v>
      </c>
    </row>
    <row r="1083" spans="1:28" x14ac:dyDescent="0.3">
      <c r="A1083" s="1">
        <v>1082</v>
      </c>
      <c r="B1083" s="1" t="s">
        <v>1675</v>
      </c>
      <c r="C1083" s="1">
        <v>9.4999999999999998E-3</v>
      </c>
      <c r="D1083" s="1">
        <v>2.3999999999999998E-3</v>
      </c>
      <c r="E1083" s="1">
        <v>5.1000000000000004E-3</v>
      </c>
      <c r="F1083" s="1">
        <v>6.1000000000000004E-3</v>
      </c>
      <c r="G1083" s="1">
        <v>0.3251</v>
      </c>
      <c r="H1083" s="1">
        <v>9.9000000000000008E-3</v>
      </c>
      <c r="I1083" s="1">
        <v>2.5000000000000001E-3</v>
      </c>
      <c r="J1083" s="1">
        <v>4.7300000000000002E-2</v>
      </c>
      <c r="K1083" s="1">
        <v>5.7999999999999996E-3</v>
      </c>
      <c r="L1083" s="1">
        <v>0.43559999999999999</v>
      </c>
      <c r="M1083" s="1">
        <v>8.3199999999999996E-2</v>
      </c>
      <c r="N1083" s="1">
        <v>4.4000000000000003E-3</v>
      </c>
      <c r="O1083" s="1">
        <v>5.4000000000000003E-3</v>
      </c>
      <c r="P1083" s="1">
        <v>4.1000000000000003E-3</v>
      </c>
      <c r="Q1083" s="1">
        <v>5.1999999999999998E-3</v>
      </c>
      <c r="R1083" s="1">
        <v>7.4000000000000003E-3</v>
      </c>
      <c r="S1083" s="1">
        <v>6.7999999999999996E-3</v>
      </c>
      <c r="T1083" s="1">
        <v>1.6500000000000001E-2</v>
      </c>
      <c r="U1083" s="1">
        <v>1.8E-3</v>
      </c>
      <c r="V1083" s="1">
        <v>1.5800000000000002E-2</v>
      </c>
      <c r="W1083" s="1">
        <v>0.53520000000000001</v>
      </c>
      <c r="X1083" s="1">
        <v>0.43559999999999999</v>
      </c>
      <c r="Y1083" s="1">
        <v>0.43559999999999999</v>
      </c>
      <c r="Z1083" s="1" t="s">
        <v>1675</v>
      </c>
      <c r="AA1083" s="1">
        <v>0</v>
      </c>
      <c r="AB1083" s="1">
        <v>851</v>
      </c>
    </row>
    <row r="1084" spans="1:28" x14ac:dyDescent="0.3">
      <c r="A1084" s="1">
        <v>1083</v>
      </c>
      <c r="B1084" s="1" t="s">
        <v>1682</v>
      </c>
      <c r="C1084" s="1">
        <v>3.5400000000000001E-2</v>
      </c>
      <c r="D1084" s="1">
        <v>2.0999999999999999E-3</v>
      </c>
      <c r="E1084" s="1">
        <v>5.4999999999999997E-3</v>
      </c>
      <c r="F1084" s="1">
        <v>8.5000000000000006E-3</v>
      </c>
      <c r="G1084" s="1">
        <v>0.40949999999999998</v>
      </c>
      <c r="H1084" s="1">
        <v>1.7600000000000001E-2</v>
      </c>
      <c r="I1084" s="1">
        <v>3.3E-3</v>
      </c>
      <c r="J1084" s="1">
        <v>5.5999999999999999E-3</v>
      </c>
      <c r="K1084" s="1">
        <v>6.1000000000000004E-3</v>
      </c>
      <c r="L1084" s="1">
        <v>1.1299999999999999E-2</v>
      </c>
      <c r="M1084" s="1">
        <v>2.5999999999999999E-3</v>
      </c>
      <c r="N1084" s="1">
        <v>1.17E-2</v>
      </c>
      <c r="O1084" s="1">
        <v>5.1999999999999998E-3</v>
      </c>
      <c r="P1084" s="1">
        <v>4.4000000000000003E-3</v>
      </c>
      <c r="Q1084" s="1">
        <v>5.7000000000000002E-3</v>
      </c>
      <c r="R1084" s="1">
        <v>0.10879999999999999</v>
      </c>
      <c r="S1084" s="1">
        <v>3.1600000000000003E-2</v>
      </c>
      <c r="T1084" s="1">
        <v>6.8999999999999999E-3</v>
      </c>
      <c r="U1084" s="1">
        <v>6.6199999999999995E-2</v>
      </c>
      <c r="V1084" s="1">
        <v>0.252</v>
      </c>
      <c r="W1084" s="1">
        <v>0.6099</v>
      </c>
      <c r="X1084" s="1">
        <v>3.1600000000000003E-2</v>
      </c>
      <c r="Y1084" s="1">
        <v>0.40949999999999998</v>
      </c>
      <c r="Z1084" s="1" t="s">
        <v>1670</v>
      </c>
      <c r="AA1084" s="1">
        <v>0.378</v>
      </c>
      <c r="AB1084" s="1">
        <v>851</v>
      </c>
    </row>
    <row r="1085" spans="1:28" x14ac:dyDescent="0.3">
      <c r="A1085" s="1">
        <v>1084</v>
      </c>
      <c r="B1085" s="1" t="s">
        <v>1677</v>
      </c>
      <c r="C1085" s="1">
        <v>1.3899999999999999E-2</v>
      </c>
      <c r="D1085" s="1">
        <v>2E-3</v>
      </c>
      <c r="E1085" s="1">
        <v>0.30109999999999998</v>
      </c>
      <c r="F1085" s="1">
        <v>1.6400000000000001E-2</v>
      </c>
      <c r="G1085" s="1">
        <v>3.8E-3</v>
      </c>
      <c r="H1085" s="1">
        <v>2.63E-2</v>
      </c>
      <c r="I1085" s="1">
        <v>3.5999999999999999E-3</v>
      </c>
      <c r="J1085" s="1">
        <v>5.1000000000000004E-3</v>
      </c>
      <c r="K1085" s="1">
        <v>0.30309999999999998</v>
      </c>
      <c r="L1085" s="1">
        <v>8.6999999999999994E-3</v>
      </c>
      <c r="M1085" s="1">
        <v>2.3E-3</v>
      </c>
      <c r="N1085" s="1">
        <v>0.25890000000000002</v>
      </c>
      <c r="O1085" s="1">
        <v>5.0000000000000001E-3</v>
      </c>
      <c r="P1085" s="1">
        <v>1.0699999999999999E-2</v>
      </c>
      <c r="Q1085" s="1">
        <v>8.8999999999999999E-3</v>
      </c>
      <c r="R1085" s="1">
        <v>1.2E-2</v>
      </c>
      <c r="S1085" s="1">
        <v>7.4999999999999997E-3</v>
      </c>
      <c r="T1085" s="1">
        <v>6.3E-3</v>
      </c>
      <c r="U1085" s="1">
        <v>1.2999999999999999E-3</v>
      </c>
      <c r="V1085" s="1">
        <v>3.2000000000000002E-3</v>
      </c>
      <c r="W1085" s="1">
        <v>0.56659999999999999</v>
      </c>
      <c r="X1085" s="1">
        <v>0.25890000000000002</v>
      </c>
      <c r="Y1085" s="1">
        <v>0.30309999999999998</v>
      </c>
      <c r="Z1085" s="1" t="s">
        <v>1674</v>
      </c>
      <c r="AA1085" s="1">
        <v>4.4200000000000003E-2</v>
      </c>
      <c r="AB1085" s="1">
        <v>851</v>
      </c>
    </row>
    <row r="1086" spans="1:28" x14ac:dyDescent="0.3">
      <c r="A1086" s="1">
        <v>1085</v>
      </c>
      <c r="B1086" s="1" t="s">
        <v>1669</v>
      </c>
      <c r="C1086" s="1">
        <v>0.13150000000000001</v>
      </c>
      <c r="D1086" s="1">
        <v>1.9E-3</v>
      </c>
      <c r="E1086" s="1">
        <v>1.5599999999999999E-2</v>
      </c>
      <c r="F1086" s="1">
        <v>0.25340000000000001</v>
      </c>
      <c r="G1086" s="1">
        <v>3.8999999999999998E-3</v>
      </c>
      <c r="H1086" s="1">
        <v>8.8999999999999999E-3</v>
      </c>
      <c r="I1086" s="1">
        <v>2.5999999999999999E-3</v>
      </c>
      <c r="J1086" s="1">
        <v>1.6799999999999999E-2</v>
      </c>
      <c r="K1086" s="1">
        <v>1.7999999999999999E-2</v>
      </c>
      <c r="L1086" s="1">
        <v>4.4900000000000002E-2</v>
      </c>
      <c r="M1086" s="1">
        <v>2.5600000000000001E-2</v>
      </c>
      <c r="N1086" s="1">
        <v>1.4200000000000001E-2</v>
      </c>
      <c r="O1086" s="1">
        <v>5.4999999999999997E-3</v>
      </c>
      <c r="P1086" s="1">
        <v>0.3664</v>
      </c>
      <c r="Q1086" s="1">
        <v>1.4500000000000001E-2</v>
      </c>
      <c r="R1086" s="1">
        <v>2.6800000000000001E-2</v>
      </c>
      <c r="S1086" s="1">
        <v>1.06E-2</v>
      </c>
      <c r="T1086" s="1">
        <v>3.4299999999999997E-2</v>
      </c>
      <c r="U1086" s="1">
        <v>1.4E-3</v>
      </c>
      <c r="V1086" s="1">
        <v>3.2000000000000002E-3</v>
      </c>
      <c r="W1086" s="1">
        <v>0.65139999999999998</v>
      </c>
      <c r="X1086" s="1">
        <v>0.25340000000000001</v>
      </c>
      <c r="Y1086" s="1">
        <v>0.3664</v>
      </c>
      <c r="Z1086" s="1" t="s">
        <v>1679</v>
      </c>
      <c r="AA1086" s="1">
        <v>0.113</v>
      </c>
      <c r="AB1086" s="1">
        <v>851</v>
      </c>
    </row>
    <row r="1087" spans="1:28" x14ac:dyDescent="0.3">
      <c r="A1087" s="1">
        <v>1086</v>
      </c>
      <c r="B1087" s="1" t="s">
        <v>1682</v>
      </c>
      <c r="C1087" s="1">
        <v>8.2000000000000007E-3</v>
      </c>
      <c r="D1087" s="1">
        <v>2.0999999999999999E-3</v>
      </c>
      <c r="E1087" s="1">
        <v>5.4000000000000003E-3</v>
      </c>
      <c r="F1087" s="1">
        <v>1.34E-2</v>
      </c>
      <c r="G1087" s="1">
        <v>5.1000000000000004E-3</v>
      </c>
      <c r="H1087" s="1">
        <v>7.4999999999999997E-3</v>
      </c>
      <c r="I1087" s="1">
        <v>2.3999999999999998E-3</v>
      </c>
      <c r="J1087" s="1">
        <v>8.0000000000000002E-3</v>
      </c>
      <c r="K1087" s="1">
        <v>1.7899999999999999E-2</v>
      </c>
      <c r="L1087" s="1">
        <v>1.4500000000000001E-2</v>
      </c>
      <c r="M1087" s="1">
        <v>3.6700000000000003E-2</v>
      </c>
      <c r="N1087" s="1">
        <v>9.6699999999999994E-2</v>
      </c>
      <c r="O1087" s="1">
        <v>5.1000000000000004E-3</v>
      </c>
      <c r="P1087" s="1">
        <v>6.3500000000000001E-2</v>
      </c>
      <c r="Q1087" s="1">
        <v>9.4000000000000004E-3</v>
      </c>
      <c r="R1087" s="1">
        <v>0.11260000000000001</v>
      </c>
      <c r="S1087" s="1">
        <v>0.57389999999999997</v>
      </c>
      <c r="T1087" s="1">
        <v>1.32E-2</v>
      </c>
      <c r="U1087" s="1">
        <v>1.4E-3</v>
      </c>
      <c r="V1087" s="1">
        <v>3.2000000000000002E-3</v>
      </c>
      <c r="W1087" s="1">
        <v>0.54420000000000002</v>
      </c>
      <c r="X1087" s="1">
        <v>0.57389999999999997</v>
      </c>
      <c r="Y1087" s="1">
        <v>0.57389999999999997</v>
      </c>
      <c r="Z1087" s="1" t="s">
        <v>1682</v>
      </c>
      <c r="AA1087" s="1">
        <v>0</v>
      </c>
      <c r="AB1087" s="1">
        <v>851</v>
      </c>
    </row>
    <row r="1088" spans="1:28" x14ac:dyDescent="0.3">
      <c r="A1088" s="1">
        <v>1087</v>
      </c>
      <c r="B1088" s="1" t="s">
        <v>1673</v>
      </c>
      <c r="C1088" s="1">
        <v>3.2099999999999997E-2</v>
      </c>
      <c r="D1088" s="1">
        <v>2.5000000000000001E-3</v>
      </c>
      <c r="E1088" s="1">
        <v>5.1999999999999998E-3</v>
      </c>
      <c r="F1088" s="1">
        <v>6.1000000000000004E-3</v>
      </c>
      <c r="G1088" s="1">
        <v>8.0999999999999996E-3</v>
      </c>
      <c r="H1088" s="1">
        <v>9.1999999999999998E-3</v>
      </c>
      <c r="I1088" s="1">
        <v>3.5999999999999999E-3</v>
      </c>
      <c r="J1088" s="1">
        <v>0.40600000000000003</v>
      </c>
      <c r="K1088" s="1">
        <v>1.9800000000000002E-2</v>
      </c>
      <c r="L1088" s="1">
        <v>0.18379999999999999</v>
      </c>
      <c r="M1088" s="1">
        <v>6.0000000000000001E-3</v>
      </c>
      <c r="N1088" s="1">
        <v>1.14E-2</v>
      </c>
      <c r="O1088" s="1">
        <v>0.10059999999999999</v>
      </c>
      <c r="P1088" s="1">
        <v>7.3000000000000001E-3</v>
      </c>
      <c r="Q1088" s="1">
        <v>4.8599999999999997E-2</v>
      </c>
      <c r="R1088" s="1">
        <v>7.6E-3</v>
      </c>
      <c r="S1088" s="1">
        <v>1.4E-2</v>
      </c>
      <c r="T1088" s="1">
        <v>0.122</v>
      </c>
      <c r="U1088" s="1">
        <v>1.8E-3</v>
      </c>
      <c r="V1088" s="1">
        <v>4.3E-3</v>
      </c>
      <c r="W1088" s="1">
        <v>0.64259999999999995</v>
      </c>
      <c r="X1088" s="1">
        <v>0.40600000000000003</v>
      </c>
      <c r="Y1088" s="1">
        <v>0.40600000000000003</v>
      </c>
      <c r="Z1088" s="1" t="s">
        <v>1673</v>
      </c>
      <c r="AA1088" s="1">
        <v>0</v>
      </c>
      <c r="AB1088" s="1">
        <v>851</v>
      </c>
    </row>
    <row r="1089" spans="1:28" x14ac:dyDescent="0.3">
      <c r="A1089" s="1">
        <v>1088</v>
      </c>
      <c r="B1089" s="1" t="s">
        <v>1685</v>
      </c>
      <c r="C1089" s="1">
        <v>1.55E-2</v>
      </c>
      <c r="D1089" s="1">
        <v>1.0999999999999999E-2</v>
      </c>
      <c r="E1089" s="1">
        <v>9.1999999999999998E-3</v>
      </c>
      <c r="F1089" s="1">
        <v>2.0799999999999999E-2</v>
      </c>
      <c r="G1089" s="1">
        <v>7.2400000000000006E-2</v>
      </c>
      <c r="H1089" s="1">
        <v>7.6E-3</v>
      </c>
      <c r="I1089" s="1">
        <v>1.5800000000000002E-2</v>
      </c>
      <c r="J1089" s="1">
        <v>3.85E-2</v>
      </c>
      <c r="K1089" s="1">
        <v>3.9899999999999998E-2</v>
      </c>
      <c r="L1089" s="1">
        <v>0.13589999999999999</v>
      </c>
      <c r="M1089" s="1">
        <v>4.1500000000000002E-2</v>
      </c>
      <c r="N1089" s="1">
        <v>2.87E-2</v>
      </c>
      <c r="O1089" s="1">
        <v>5.1999999999999998E-3</v>
      </c>
      <c r="P1089" s="1">
        <v>3.09E-2</v>
      </c>
      <c r="Q1089" s="1">
        <v>1.2800000000000001E-2</v>
      </c>
      <c r="R1089" s="1">
        <v>3.7100000000000001E-2</v>
      </c>
      <c r="S1089" s="1">
        <v>1.78E-2</v>
      </c>
      <c r="T1089" s="1">
        <v>7.9399999999999998E-2</v>
      </c>
      <c r="U1089" s="1">
        <v>1.44E-2</v>
      </c>
      <c r="V1089" s="1">
        <v>0.36580000000000001</v>
      </c>
      <c r="W1089" s="1">
        <v>0.76910000000000001</v>
      </c>
      <c r="X1089" s="1">
        <v>0.36580000000000001</v>
      </c>
      <c r="Y1089" s="1">
        <v>0.36580000000000001</v>
      </c>
      <c r="Z1089" s="1" t="s">
        <v>1685</v>
      </c>
      <c r="AA1089" s="1">
        <v>0</v>
      </c>
      <c r="AB1089" s="1">
        <v>851</v>
      </c>
    </row>
    <row r="1090" spans="1:28" x14ac:dyDescent="0.3">
      <c r="A1090" s="1">
        <v>1089</v>
      </c>
      <c r="B1090" s="1" t="s">
        <v>1678</v>
      </c>
      <c r="C1090" s="1">
        <v>5.1499999999999997E-2</v>
      </c>
      <c r="D1090" s="1">
        <v>2E-3</v>
      </c>
      <c r="E1090" s="1">
        <v>1.3100000000000001E-2</v>
      </c>
      <c r="F1090" s="1">
        <v>9.4999999999999998E-3</v>
      </c>
      <c r="G1090" s="1">
        <v>4.1000000000000003E-3</v>
      </c>
      <c r="H1090" s="1">
        <v>7.3899999999999993E-2</v>
      </c>
      <c r="I1090" s="1">
        <v>7.6E-3</v>
      </c>
      <c r="J1090" s="1">
        <v>6.7000000000000002E-3</v>
      </c>
      <c r="K1090" s="1">
        <v>0.22470000000000001</v>
      </c>
      <c r="L1090" s="1">
        <v>9.4999999999999998E-3</v>
      </c>
      <c r="M1090" s="1">
        <v>2.3999999999999998E-3</v>
      </c>
      <c r="N1090" s="1">
        <v>1.6500000000000001E-2</v>
      </c>
      <c r="O1090" s="1">
        <v>0.2802</v>
      </c>
      <c r="P1090" s="1">
        <v>1.26E-2</v>
      </c>
      <c r="Q1090" s="1">
        <v>3.6299999999999999E-2</v>
      </c>
      <c r="R1090" s="1">
        <v>0.218</v>
      </c>
      <c r="S1090" s="1">
        <v>1.4500000000000001E-2</v>
      </c>
      <c r="T1090" s="1">
        <v>9.5999999999999992E-3</v>
      </c>
      <c r="U1090" s="1">
        <v>1.4E-3</v>
      </c>
      <c r="V1090" s="1">
        <v>5.7000000000000002E-3</v>
      </c>
      <c r="W1090" s="1">
        <v>0.67530000000000001</v>
      </c>
      <c r="X1090" s="1">
        <v>0.2802</v>
      </c>
      <c r="Y1090" s="1">
        <v>0.2802</v>
      </c>
      <c r="Z1090" s="1" t="s">
        <v>1678</v>
      </c>
      <c r="AA1090" s="1">
        <v>0</v>
      </c>
      <c r="AB1090" s="1">
        <v>851</v>
      </c>
    </row>
    <row r="1091" spans="1:28" x14ac:dyDescent="0.3">
      <c r="A1091" s="1">
        <v>1090</v>
      </c>
      <c r="B1091" s="1" t="s">
        <v>1674</v>
      </c>
      <c r="C1091" s="1">
        <v>0.2387</v>
      </c>
      <c r="D1091" s="1">
        <v>2E-3</v>
      </c>
      <c r="E1091" s="1">
        <v>7.7000000000000002E-3</v>
      </c>
      <c r="F1091" s="1">
        <v>1.15E-2</v>
      </c>
      <c r="G1091" s="1">
        <v>3.8999999999999998E-3</v>
      </c>
      <c r="H1091" s="1">
        <v>1.3599999999999999E-2</v>
      </c>
      <c r="I1091" s="1">
        <v>3.9899999999999998E-2</v>
      </c>
      <c r="J1091" s="1">
        <v>1.17E-2</v>
      </c>
      <c r="K1091" s="1">
        <v>0.33260000000000001</v>
      </c>
      <c r="L1091" s="1">
        <v>9.2999999999999992E-3</v>
      </c>
      <c r="M1091" s="1">
        <v>3.5000000000000001E-3</v>
      </c>
      <c r="N1091" s="1">
        <v>2.87E-2</v>
      </c>
      <c r="O1091" s="1">
        <v>0.1305</v>
      </c>
      <c r="P1091" s="1">
        <v>7.0000000000000001E-3</v>
      </c>
      <c r="Q1091" s="1">
        <v>8.3199999999999996E-2</v>
      </c>
      <c r="R1091" s="1">
        <v>3.0099999999999998E-2</v>
      </c>
      <c r="S1091" s="1">
        <v>1.6E-2</v>
      </c>
      <c r="T1091" s="1">
        <v>2.5399999999999999E-2</v>
      </c>
      <c r="U1091" s="1">
        <v>1.4E-3</v>
      </c>
      <c r="V1091" s="1">
        <v>3.3E-3</v>
      </c>
      <c r="W1091" s="1">
        <v>0.6794</v>
      </c>
      <c r="X1091" s="1">
        <v>0.33260000000000001</v>
      </c>
      <c r="Y1091" s="1">
        <v>0.33260000000000001</v>
      </c>
      <c r="Z1091" s="1" t="s">
        <v>1674</v>
      </c>
      <c r="AA1091" s="1">
        <v>0</v>
      </c>
      <c r="AB1091" s="1">
        <v>851</v>
      </c>
    </row>
    <row r="1092" spans="1:28" x14ac:dyDescent="0.3">
      <c r="A1092" s="1">
        <v>1091</v>
      </c>
      <c r="B1092" s="1" t="s">
        <v>1666</v>
      </c>
      <c r="C1092" s="1">
        <v>6.1600000000000002E-2</v>
      </c>
      <c r="D1092" s="1">
        <v>2.0999999999999999E-3</v>
      </c>
      <c r="E1092" s="1">
        <v>6.8599999999999994E-2</v>
      </c>
      <c r="F1092" s="1">
        <v>3.85E-2</v>
      </c>
      <c r="G1092" s="1">
        <v>8.6E-3</v>
      </c>
      <c r="H1092" s="1">
        <v>0.25230000000000002</v>
      </c>
      <c r="I1092" s="1">
        <v>1.9699999999999999E-2</v>
      </c>
      <c r="J1092" s="1">
        <v>5.3E-3</v>
      </c>
      <c r="K1092" s="1">
        <v>0.22620000000000001</v>
      </c>
      <c r="L1092" s="1">
        <v>2.3800000000000002E-2</v>
      </c>
      <c r="M1092" s="1">
        <v>4.0000000000000001E-3</v>
      </c>
      <c r="N1092" s="1">
        <v>5.7200000000000001E-2</v>
      </c>
      <c r="O1092" s="1">
        <v>3.0599999999999999E-2</v>
      </c>
      <c r="P1092" s="1">
        <v>1.72E-2</v>
      </c>
      <c r="Q1092" s="1">
        <v>5.8500000000000003E-2</v>
      </c>
      <c r="R1092" s="1">
        <v>8.0199999999999994E-2</v>
      </c>
      <c r="S1092" s="1">
        <v>3.39E-2</v>
      </c>
      <c r="T1092" s="1">
        <v>6.7000000000000002E-3</v>
      </c>
      <c r="U1092" s="1">
        <v>1.5E-3</v>
      </c>
      <c r="V1092" s="1">
        <v>3.5999999999999999E-3</v>
      </c>
      <c r="W1092" s="1">
        <v>0.77490000000000003</v>
      </c>
      <c r="X1092" s="1">
        <v>6.1600000000000002E-2</v>
      </c>
      <c r="Y1092" s="1">
        <v>0.25230000000000002</v>
      </c>
      <c r="Z1092" s="1" t="s">
        <v>1671</v>
      </c>
      <c r="AA1092" s="1">
        <v>0.19070000000000001</v>
      </c>
      <c r="AB1092" s="1">
        <v>851</v>
      </c>
    </row>
    <row r="1093" spans="1:28" x14ac:dyDescent="0.3">
      <c r="A1093" s="1">
        <v>1092</v>
      </c>
      <c r="B1093" s="1" t="s">
        <v>1666</v>
      </c>
      <c r="C1093" s="1">
        <v>5.11E-2</v>
      </c>
      <c r="D1093" s="1">
        <v>4.8999999999999998E-3</v>
      </c>
      <c r="E1093" s="1">
        <v>0.15490000000000001</v>
      </c>
      <c r="F1093" s="1">
        <v>0.1042</v>
      </c>
      <c r="G1093" s="1">
        <v>8.5000000000000006E-3</v>
      </c>
      <c r="H1093" s="1">
        <v>4.07E-2</v>
      </c>
      <c r="I1093" s="1">
        <v>1.01E-2</v>
      </c>
      <c r="J1093" s="1">
        <v>2.2800000000000001E-2</v>
      </c>
      <c r="K1093" s="1">
        <v>0.22700000000000001</v>
      </c>
      <c r="L1093" s="1">
        <v>3.39E-2</v>
      </c>
      <c r="M1093" s="1">
        <v>5.4999999999999997E-3</v>
      </c>
      <c r="N1093" s="1">
        <v>9.7000000000000003E-2</v>
      </c>
      <c r="O1093" s="1">
        <v>3.5700000000000003E-2</v>
      </c>
      <c r="P1093" s="1">
        <v>2.2499999999999999E-2</v>
      </c>
      <c r="Q1093" s="1">
        <v>2.01E-2</v>
      </c>
      <c r="R1093" s="1">
        <v>6.59E-2</v>
      </c>
      <c r="S1093" s="1">
        <v>4.3799999999999999E-2</v>
      </c>
      <c r="T1093" s="1">
        <v>3.4200000000000001E-2</v>
      </c>
      <c r="U1093" s="1">
        <v>2.5999999999999999E-3</v>
      </c>
      <c r="V1093" s="1">
        <v>1.4500000000000001E-2</v>
      </c>
      <c r="W1093" s="1">
        <v>0.83579999999999999</v>
      </c>
      <c r="X1093" s="1">
        <v>5.11E-2</v>
      </c>
      <c r="Y1093" s="1">
        <v>0.22700000000000001</v>
      </c>
      <c r="Z1093" s="1" t="s">
        <v>1674</v>
      </c>
      <c r="AA1093" s="1">
        <v>0.1759</v>
      </c>
      <c r="AB1093" s="1">
        <v>851</v>
      </c>
    </row>
    <row r="1094" spans="1:28" x14ac:dyDescent="0.3">
      <c r="A1094" s="1">
        <v>1093</v>
      </c>
      <c r="B1094" s="1" t="s">
        <v>1679</v>
      </c>
      <c r="C1094" s="1">
        <v>5.9799999999999999E-2</v>
      </c>
      <c r="D1094" s="1">
        <v>4.3E-3</v>
      </c>
      <c r="E1094" s="1">
        <v>3.3399999999999999E-2</v>
      </c>
      <c r="F1094" s="1">
        <v>3.7999999999999999E-2</v>
      </c>
      <c r="G1094" s="1">
        <v>1.1900000000000001E-2</v>
      </c>
      <c r="H1094" s="1">
        <v>0.12889999999999999</v>
      </c>
      <c r="I1094" s="1">
        <v>1.34E-2</v>
      </c>
      <c r="J1094" s="1">
        <v>1.72E-2</v>
      </c>
      <c r="K1094" s="1">
        <v>0.16719999999999999</v>
      </c>
      <c r="L1094" s="1">
        <v>2.0500000000000001E-2</v>
      </c>
      <c r="M1094" s="1">
        <v>8.6E-3</v>
      </c>
      <c r="N1094" s="1">
        <v>6.6600000000000006E-2</v>
      </c>
      <c r="O1094" s="1">
        <v>5.6300000000000003E-2</v>
      </c>
      <c r="P1094" s="1">
        <v>2.24E-2</v>
      </c>
      <c r="Q1094" s="1">
        <v>3.5700000000000003E-2</v>
      </c>
      <c r="R1094" s="1">
        <v>0.18459999999999999</v>
      </c>
      <c r="S1094" s="1">
        <v>8.77E-2</v>
      </c>
      <c r="T1094" s="1">
        <v>3.0499999999999999E-2</v>
      </c>
      <c r="U1094" s="1">
        <v>3.0999999999999999E-3</v>
      </c>
      <c r="V1094" s="1">
        <v>9.9000000000000008E-3</v>
      </c>
      <c r="W1094" s="1">
        <v>0.84630000000000005</v>
      </c>
      <c r="X1094" s="1">
        <v>2.24E-2</v>
      </c>
      <c r="Y1094" s="1">
        <v>0.18459999999999999</v>
      </c>
      <c r="Z1094" s="1" t="s">
        <v>1681</v>
      </c>
      <c r="AA1094" s="1">
        <v>0.16220000000000001</v>
      </c>
      <c r="AB1094" s="1">
        <v>851</v>
      </c>
    </row>
    <row r="1095" spans="1:28" x14ac:dyDescent="0.3">
      <c r="A1095" s="1">
        <v>1094</v>
      </c>
      <c r="B1095" s="1" t="s">
        <v>1671</v>
      </c>
      <c r="C1095" s="1">
        <v>7.5899999999999995E-2</v>
      </c>
      <c r="D1095" s="1">
        <v>2.8999999999999998E-3</v>
      </c>
      <c r="E1095" s="1">
        <v>0.1075</v>
      </c>
      <c r="F1095" s="1">
        <v>7.5499999999999998E-2</v>
      </c>
      <c r="G1095" s="1">
        <v>8.2000000000000007E-3</v>
      </c>
      <c r="H1095" s="1">
        <v>7.2599999999999998E-2</v>
      </c>
      <c r="I1095" s="1">
        <v>9.5999999999999992E-3</v>
      </c>
      <c r="J1095" s="1">
        <v>1.1900000000000001E-2</v>
      </c>
      <c r="K1095" s="1">
        <v>0.22520000000000001</v>
      </c>
      <c r="L1095" s="1">
        <v>1.3100000000000001E-2</v>
      </c>
      <c r="M1095" s="1">
        <v>7.9000000000000008E-3</v>
      </c>
      <c r="N1095" s="1">
        <v>6.6400000000000001E-2</v>
      </c>
      <c r="O1095" s="1">
        <v>2.5899999999999999E-2</v>
      </c>
      <c r="P1095" s="1">
        <v>5.2200000000000003E-2</v>
      </c>
      <c r="Q1095" s="1">
        <v>8.77E-2</v>
      </c>
      <c r="R1095" s="1">
        <v>7.7499999999999999E-2</v>
      </c>
      <c r="S1095" s="1">
        <v>5.4800000000000001E-2</v>
      </c>
      <c r="T1095" s="1">
        <v>1.6799999999999999E-2</v>
      </c>
      <c r="U1095" s="1">
        <v>2.0999999999999999E-3</v>
      </c>
      <c r="V1095" s="1">
        <v>6.3E-3</v>
      </c>
      <c r="W1095" s="1">
        <v>0.84060000000000001</v>
      </c>
      <c r="X1095" s="1">
        <v>7.2599999999999998E-2</v>
      </c>
      <c r="Y1095" s="1">
        <v>0.22520000000000001</v>
      </c>
      <c r="Z1095" s="1" t="s">
        <v>1674</v>
      </c>
      <c r="AA1095" s="1">
        <v>0.15260000000000001</v>
      </c>
      <c r="AB1095" s="1">
        <v>851</v>
      </c>
    </row>
    <row r="1096" spans="1:28" x14ac:dyDescent="0.3">
      <c r="A1096" s="1">
        <v>1095</v>
      </c>
      <c r="B1096" s="1" t="s">
        <v>1682</v>
      </c>
      <c r="C1096" s="1">
        <v>7.6300000000000007E-2</v>
      </c>
      <c r="D1096" s="1">
        <v>2.3999999999999998E-3</v>
      </c>
      <c r="E1096" s="1">
        <v>3.56E-2</v>
      </c>
      <c r="F1096" s="1">
        <v>2.53E-2</v>
      </c>
      <c r="G1096" s="1">
        <v>6.7000000000000002E-3</v>
      </c>
      <c r="H1096" s="1">
        <v>0.1176</v>
      </c>
      <c r="I1096" s="1">
        <v>7.1000000000000004E-3</v>
      </c>
      <c r="J1096" s="1">
        <v>2.1899999999999999E-2</v>
      </c>
      <c r="K1096" s="1">
        <v>0.30620000000000003</v>
      </c>
      <c r="L1096" s="1">
        <v>3.6700000000000003E-2</v>
      </c>
      <c r="M1096" s="1">
        <v>7.4000000000000003E-3</v>
      </c>
      <c r="N1096" s="1">
        <v>9.8900000000000002E-2</v>
      </c>
      <c r="O1096" s="1">
        <v>2.47E-2</v>
      </c>
      <c r="P1096" s="1">
        <v>3.2899999999999999E-2</v>
      </c>
      <c r="Q1096" s="1">
        <v>1.7299999999999999E-2</v>
      </c>
      <c r="R1096" s="1">
        <v>7.9000000000000001E-2</v>
      </c>
      <c r="S1096" s="1">
        <v>5.57E-2</v>
      </c>
      <c r="T1096" s="1">
        <v>3.9300000000000002E-2</v>
      </c>
      <c r="U1096" s="1">
        <v>1.6999999999999999E-3</v>
      </c>
      <c r="V1096" s="1">
        <v>7.4000000000000003E-3</v>
      </c>
      <c r="W1096" s="1">
        <v>0.79610000000000003</v>
      </c>
      <c r="X1096" s="1">
        <v>5.57E-2</v>
      </c>
      <c r="Y1096" s="1">
        <v>0.30620000000000003</v>
      </c>
      <c r="Z1096" s="1" t="s">
        <v>1674</v>
      </c>
      <c r="AA1096" s="1">
        <v>0.25059999999999999</v>
      </c>
      <c r="AB1096" s="1">
        <v>851</v>
      </c>
    </row>
    <row r="1097" spans="1:28" x14ac:dyDescent="0.3">
      <c r="A1097" s="1">
        <v>1096</v>
      </c>
      <c r="B1097" s="1" t="s">
        <v>1675</v>
      </c>
      <c r="C1097" s="1">
        <v>5.0599999999999999E-2</v>
      </c>
      <c r="D1097" s="1">
        <v>3.2000000000000002E-3</v>
      </c>
      <c r="E1097" s="1">
        <v>8.2000000000000007E-3</v>
      </c>
      <c r="F1097" s="1">
        <v>1.7899999999999999E-2</v>
      </c>
      <c r="G1097" s="1">
        <v>1.4200000000000001E-2</v>
      </c>
      <c r="H1097" s="1">
        <v>2.1000000000000001E-2</v>
      </c>
      <c r="I1097" s="1">
        <v>6.7999999999999996E-3</v>
      </c>
      <c r="J1097" s="1">
        <v>1.0699999999999999E-2</v>
      </c>
      <c r="K1097" s="1">
        <v>6.0999999999999999E-2</v>
      </c>
      <c r="L1097" s="1">
        <v>0.44850000000000001</v>
      </c>
      <c r="M1097" s="1">
        <v>1.2200000000000001E-2</v>
      </c>
      <c r="N1097" s="1">
        <v>1.9099999999999999E-2</v>
      </c>
      <c r="O1097" s="1">
        <v>4.1599999999999998E-2</v>
      </c>
      <c r="P1097" s="1">
        <v>5.1299999999999998E-2</v>
      </c>
      <c r="Q1097" s="1">
        <v>2.5100000000000001E-2</v>
      </c>
      <c r="R1097" s="1">
        <v>4.2799999999999998E-2</v>
      </c>
      <c r="S1097" s="1">
        <v>3.9E-2</v>
      </c>
      <c r="T1097" s="1">
        <v>1.8800000000000001E-2</v>
      </c>
      <c r="U1097" s="1">
        <v>2.0999999999999999E-3</v>
      </c>
      <c r="V1097" s="1">
        <v>0.1061</v>
      </c>
      <c r="W1097" s="1">
        <v>0.71030000000000004</v>
      </c>
      <c r="X1097" s="1">
        <v>0.44850000000000001</v>
      </c>
      <c r="Y1097" s="1">
        <v>0.44850000000000001</v>
      </c>
      <c r="Z1097" s="1" t="s">
        <v>1675</v>
      </c>
      <c r="AA1097" s="1">
        <v>0</v>
      </c>
      <c r="AB1097" s="1">
        <v>851</v>
      </c>
    </row>
    <row r="1098" spans="1:28" x14ac:dyDescent="0.3">
      <c r="A1098" s="1">
        <v>1097</v>
      </c>
      <c r="B1098" s="1" t="s">
        <v>1673</v>
      </c>
      <c r="C1098" s="1">
        <v>2.7300000000000001E-2</v>
      </c>
      <c r="D1098" s="1">
        <v>2.5000000000000001E-3</v>
      </c>
      <c r="E1098" s="1">
        <v>5.1999999999999998E-3</v>
      </c>
      <c r="F1098" s="1">
        <v>8.8000000000000005E-3</v>
      </c>
      <c r="G1098" s="1">
        <v>4.4699999999999997E-2</v>
      </c>
      <c r="H1098" s="1">
        <v>8.0999999999999996E-3</v>
      </c>
      <c r="I1098" s="1">
        <v>6.4999999999999997E-3</v>
      </c>
      <c r="J1098" s="1">
        <v>0.50729999999999997</v>
      </c>
      <c r="K1098" s="1">
        <v>9.4000000000000004E-3</v>
      </c>
      <c r="L1098" s="1">
        <v>0.1174</v>
      </c>
      <c r="M1098" s="1">
        <v>1.8700000000000001E-2</v>
      </c>
      <c r="N1098" s="1">
        <v>9.5999999999999992E-3</v>
      </c>
      <c r="O1098" s="1">
        <v>7.4000000000000003E-3</v>
      </c>
      <c r="P1098" s="1">
        <v>4.1999999999999997E-3</v>
      </c>
      <c r="Q1098" s="1">
        <v>1.32E-2</v>
      </c>
      <c r="R1098" s="1">
        <v>0.01</v>
      </c>
      <c r="S1098" s="1">
        <v>2.3699999999999999E-2</v>
      </c>
      <c r="T1098" s="1">
        <v>0.11990000000000001</v>
      </c>
      <c r="U1098" s="1">
        <v>1.8E-3</v>
      </c>
      <c r="V1098" s="1">
        <v>5.4300000000000001E-2</v>
      </c>
      <c r="W1098" s="1">
        <v>0.60980000000000001</v>
      </c>
      <c r="X1098" s="1">
        <v>0.50729999999999997</v>
      </c>
      <c r="Y1098" s="1">
        <v>0.50729999999999997</v>
      </c>
      <c r="Z1098" s="1" t="s">
        <v>1673</v>
      </c>
      <c r="AA1098" s="1">
        <v>0</v>
      </c>
      <c r="AB1098" s="1">
        <v>851</v>
      </c>
    </row>
    <row r="1099" spans="1:28" x14ac:dyDescent="0.3">
      <c r="A1099" s="1">
        <v>1098</v>
      </c>
      <c r="B1099" s="1" t="s">
        <v>1678</v>
      </c>
      <c r="C1099" s="1">
        <v>7.4800000000000005E-2</v>
      </c>
      <c r="D1099" s="1">
        <v>4.1000000000000003E-3</v>
      </c>
      <c r="E1099" s="1">
        <v>1.6E-2</v>
      </c>
      <c r="F1099" s="1">
        <v>3.7499999999999999E-2</v>
      </c>
      <c r="G1099" s="1">
        <v>4.1999999999999997E-3</v>
      </c>
      <c r="H1099" s="1">
        <v>3.0099999999999998E-2</v>
      </c>
      <c r="I1099" s="1">
        <v>3.7000000000000002E-3</v>
      </c>
      <c r="J1099" s="1">
        <v>5.7000000000000002E-3</v>
      </c>
      <c r="K1099" s="1">
        <v>5.91E-2</v>
      </c>
      <c r="L1099" s="1">
        <v>9.7000000000000003E-3</v>
      </c>
      <c r="M1099" s="1">
        <v>2.5000000000000001E-3</v>
      </c>
      <c r="N1099" s="1">
        <v>2.1100000000000001E-2</v>
      </c>
      <c r="O1099" s="1">
        <v>0.59379999999999999</v>
      </c>
      <c r="P1099" s="1">
        <v>2.63E-2</v>
      </c>
      <c r="Q1099" s="1">
        <v>2.6499999999999999E-2</v>
      </c>
      <c r="R1099" s="1">
        <v>5.8500000000000003E-2</v>
      </c>
      <c r="S1099" s="1">
        <v>1.2500000000000001E-2</v>
      </c>
      <c r="T1099" s="1">
        <v>9.1000000000000004E-3</v>
      </c>
      <c r="U1099" s="1">
        <v>1.4E-3</v>
      </c>
      <c r="V1099" s="1">
        <v>3.3999999999999998E-3</v>
      </c>
      <c r="W1099" s="1">
        <v>0.56299999999999994</v>
      </c>
      <c r="X1099" s="1">
        <v>0.59379999999999999</v>
      </c>
      <c r="Y1099" s="1">
        <v>0.59379999999999999</v>
      </c>
      <c r="Z1099" s="1" t="s">
        <v>1678</v>
      </c>
      <c r="AA1099" s="1">
        <v>0</v>
      </c>
      <c r="AB1099" s="1">
        <v>851</v>
      </c>
    </row>
    <row r="1100" spans="1:28" x14ac:dyDescent="0.3">
      <c r="A1100" s="1">
        <v>1099</v>
      </c>
      <c r="B1100" s="1" t="s">
        <v>1680</v>
      </c>
      <c r="C1100" s="1">
        <v>4.24E-2</v>
      </c>
      <c r="D1100" s="1">
        <v>7.1000000000000004E-3</v>
      </c>
      <c r="E1100" s="1">
        <v>9.9000000000000008E-3</v>
      </c>
      <c r="F1100" s="1">
        <v>1.1599999999999999E-2</v>
      </c>
      <c r="G1100" s="1">
        <v>3.3399999999999999E-2</v>
      </c>
      <c r="H1100" s="1">
        <v>1.9E-2</v>
      </c>
      <c r="I1100" s="1">
        <v>3.3E-3</v>
      </c>
      <c r="J1100" s="1">
        <v>0.1646</v>
      </c>
      <c r="K1100" s="1">
        <v>8.6999999999999994E-2</v>
      </c>
      <c r="L1100" s="1">
        <v>0.23250000000000001</v>
      </c>
      <c r="M1100" s="1">
        <v>1.11E-2</v>
      </c>
      <c r="N1100" s="1">
        <v>9.4999999999999998E-3</v>
      </c>
      <c r="O1100" s="1">
        <v>1.2E-2</v>
      </c>
      <c r="P1100" s="1">
        <v>2.7300000000000001E-2</v>
      </c>
      <c r="Q1100" s="1">
        <v>0.1431</v>
      </c>
      <c r="R1100" s="1">
        <v>5.1299999999999998E-2</v>
      </c>
      <c r="S1100" s="1">
        <v>4.4499999999999998E-2</v>
      </c>
      <c r="T1100" s="1">
        <v>8.2600000000000007E-2</v>
      </c>
      <c r="U1100" s="1">
        <v>1.8E-3</v>
      </c>
      <c r="V1100" s="1">
        <v>6.3E-3</v>
      </c>
      <c r="W1100" s="1">
        <v>0.7964</v>
      </c>
      <c r="X1100" s="1">
        <v>0.1431</v>
      </c>
      <c r="Y1100" s="1">
        <v>0.23250000000000001</v>
      </c>
      <c r="Z1100" s="1" t="s">
        <v>1675</v>
      </c>
      <c r="AA1100" s="1">
        <v>8.9499999999999996E-2</v>
      </c>
      <c r="AB1100" s="1">
        <v>851</v>
      </c>
    </row>
    <row r="1101" spans="1:28" x14ac:dyDescent="0.3">
      <c r="A1101" s="1">
        <v>1100</v>
      </c>
      <c r="B1101" s="1" t="s">
        <v>1674</v>
      </c>
      <c r="C1101" s="1">
        <v>1.5100000000000001E-2</v>
      </c>
      <c r="D1101" s="1">
        <v>2.8999999999999998E-3</v>
      </c>
      <c r="E1101" s="1">
        <v>3.2099999999999997E-2</v>
      </c>
      <c r="F1101" s="1">
        <v>1.3899999999999999E-2</v>
      </c>
      <c r="G1101" s="1">
        <v>5.7000000000000002E-3</v>
      </c>
      <c r="H1101" s="1">
        <v>1.9800000000000002E-2</v>
      </c>
      <c r="I1101" s="1">
        <v>1.3599999999999999E-2</v>
      </c>
      <c r="J1101" s="1">
        <v>5.5999999999999999E-3</v>
      </c>
      <c r="K1101" s="1">
        <v>0.73199999999999998</v>
      </c>
      <c r="L1101" s="1">
        <v>9.7999999999999997E-3</v>
      </c>
      <c r="M1101" s="1">
        <v>2.5999999999999999E-3</v>
      </c>
      <c r="N1101" s="1">
        <v>4.0300000000000002E-2</v>
      </c>
      <c r="O1101" s="1">
        <v>8.2000000000000007E-3</v>
      </c>
      <c r="P1101" s="1">
        <v>8.3999999999999995E-3</v>
      </c>
      <c r="Q1101" s="1">
        <v>1.3599999999999999E-2</v>
      </c>
      <c r="R1101" s="1">
        <v>4.4400000000000002E-2</v>
      </c>
      <c r="S1101" s="1">
        <v>1.5100000000000001E-2</v>
      </c>
      <c r="T1101" s="1">
        <v>7.0000000000000001E-3</v>
      </c>
      <c r="U1101" s="1">
        <v>1.5E-3</v>
      </c>
      <c r="V1101" s="1">
        <v>8.3000000000000001E-3</v>
      </c>
      <c r="W1101" s="1">
        <v>0.42980000000000002</v>
      </c>
      <c r="X1101" s="1">
        <v>0.73199999999999998</v>
      </c>
      <c r="Y1101" s="1">
        <v>0.73199999999999998</v>
      </c>
      <c r="Z1101" s="1" t="s">
        <v>1674</v>
      </c>
      <c r="AA1101" s="1">
        <v>0</v>
      </c>
      <c r="AB1101" s="1">
        <v>851</v>
      </c>
    </row>
    <row r="1102" spans="1:28" x14ac:dyDescent="0.3">
      <c r="A1102" s="1">
        <v>1101</v>
      </c>
      <c r="B1102" s="1" t="s">
        <v>1677</v>
      </c>
      <c r="C1102" s="1">
        <v>6.2E-2</v>
      </c>
      <c r="D1102" s="1">
        <v>2.2000000000000001E-3</v>
      </c>
      <c r="E1102" s="1">
        <v>5.6099999999999997E-2</v>
      </c>
      <c r="F1102" s="1">
        <v>4.9700000000000001E-2</v>
      </c>
      <c r="G1102" s="1">
        <v>7.9000000000000008E-3</v>
      </c>
      <c r="H1102" s="1">
        <v>4.6600000000000003E-2</v>
      </c>
      <c r="I1102" s="1">
        <v>1.3100000000000001E-2</v>
      </c>
      <c r="J1102" s="1">
        <v>8.9999999999999993E-3</v>
      </c>
      <c r="K1102" s="1">
        <v>0.2452</v>
      </c>
      <c r="L1102" s="1">
        <v>2.5000000000000001E-2</v>
      </c>
      <c r="M1102" s="1">
        <v>9.9000000000000008E-3</v>
      </c>
      <c r="N1102" s="1">
        <v>0.1139</v>
      </c>
      <c r="O1102" s="1">
        <v>1.0500000000000001E-2</v>
      </c>
      <c r="P1102" s="1">
        <v>9.06E-2</v>
      </c>
      <c r="Q1102" s="1">
        <v>3.5900000000000001E-2</v>
      </c>
      <c r="R1102" s="1">
        <v>8.0799999999999997E-2</v>
      </c>
      <c r="S1102" s="1">
        <v>0.1162</v>
      </c>
      <c r="T1102" s="1">
        <v>1.47E-2</v>
      </c>
      <c r="U1102" s="1">
        <v>2.8999999999999998E-3</v>
      </c>
      <c r="V1102" s="1">
        <v>7.7999999999999996E-3</v>
      </c>
      <c r="W1102" s="1">
        <v>0.82179999999999997</v>
      </c>
      <c r="X1102" s="1">
        <v>0.1139</v>
      </c>
      <c r="Y1102" s="1">
        <v>0.2452</v>
      </c>
      <c r="Z1102" s="1" t="s">
        <v>1674</v>
      </c>
      <c r="AA1102" s="1">
        <v>0.1313</v>
      </c>
      <c r="AB1102" s="1">
        <v>851</v>
      </c>
    </row>
    <row r="1103" spans="1:28" x14ac:dyDescent="0.3">
      <c r="A1103" s="1">
        <v>1102</v>
      </c>
      <c r="B1103" s="1" t="s">
        <v>1671</v>
      </c>
      <c r="C1103" s="1">
        <v>2.7199999999999998E-2</v>
      </c>
      <c r="D1103" s="1">
        <v>2.2000000000000001E-3</v>
      </c>
      <c r="E1103" s="1">
        <v>0.12939999999999999</v>
      </c>
      <c r="F1103" s="1">
        <v>5.7200000000000001E-2</v>
      </c>
      <c r="G1103" s="1">
        <v>7.6E-3</v>
      </c>
      <c r="H1103" s="1">
        <v>0.22239999999999999</v>
      </c>
      <c r="I1103" s="1">
        <v>2.5600000000000001E-2</v>
      </c>
      <c r="J1103" s="1">
        <v>8.5000000000000006E-3</v>
      </c>
      <c r="K1103" s="1">
        <v>0.1008</v>
      </c>
      <c r="L1103" s="1">
        <v>1.6400000000000001E-2</v>
      </c>
      <c r="M1103" s="1">
        <v>2.7000000000000001E-3</v>
      </c>
      <c r="N1103" s="1">
        <v>0.20610000000000001</v>
      </c>
      <c r="O1103" s="1">
        <v>9.2999999999999992E-3</v>
      </c>
      <c r="P1103" s="1">
        <v>1.1599999999999999E-2</v>
      </c>
      <c r="Q1103" s="1">
        <v>1.95E-2</v>
      </c>
      <c r="R1103" s="1">
        <v>0.1051</v>
      </c>
      <c r="S1103" s="1">
        <v>2.1299999999999999E-2</v>
      </c>
      <c r="T1103" s="1">
        <v>8.3999999999999995E-3</v>
      </c>
      <c r="U1103" s="1">
        <v>1.6000000000000001E-3</v>
      </c>
      <c r="V1103" s="1">
        <v>1.72E-2</v>
      </c>
      <c r="W1103" s="1">
        <v>0.76659999999999995</v>
      </c>
      <c r="X1103" s="1">
        <v>0.22239999999999999</v>
      </c>
      <c r="Y1103" s="1">
        <v>0.22239999999999999</v>
      </c>
      <c r="Z1103" s="1" t="s">
        <v>1671</v>
      </c>
      <c r="AA1103" s="1">
        <v>0</v>
      </c>
      <c r="AB1103" s="1">
        <v>851</v>
      </c>
    </row>
    <row r="1104" spans="1:28" x14ac:dyDescent="0.3">
      <c r="A1104" s="1">
        <v>1103</v>
      </c>
      <c r="B1104" s="1" t="s">
        <v>1675</v>
      </c>
      <c r="C1104" s="1">
        <v>4.9700000000000001E-2</v>
      </c>
      <c r="D1104" s="1">
        <v>1.44E-2</v>
      </c>
      <c r="E1104" s="1">
        <v>6.6E-3</v>
      </c>
      <c r="F1104" s="1">
        <v>1.8200000000000001E-2</v>
      </c>
      <c r="G1104" s="1">
        <v>2.0899999999999998E-2</v>
      </c>
      <c r="H1104" s="1">
        <v>1.24E-2</v>
      </c>
      <c r="I1104" s="1">
        <v>8.0999999999999996E-3</v>
      </c>
      <c r="J1104" s="1">
        <v>1.6E-2</v>
      </c>
      <c r="K1104" s="1">
        <v>0.1225</v>
      </c>
      <c r="L1104" s="1">
        <v>0.28989999999999999</v>
      </c>
      <c r="M1104" s="1">
        <v>6.0999999999999999E-2</v>
      </c>
      <c r="N1104" s="1">
        <v>2.1100000000000001E-2</v>
      </c>
      <c r="O1104" s="1">
        <v>6.1000000000000004E-3</v>
      </c>
      <c r="P1104" s="1">
        <v>4.19E-2</v>
      </c>
      <c r="Q1104" s="1">
        <v>9.8100000000000007E-2</v>
      </c>
      <c r="R1104" s="1">
        <v>9.2700000000000005E-2</v>
      </c>
      <c r="S1104" s="1">
        <v>1.9300000000000001E-2</v>
      </c>
      <c r="T1104" s="1">
        <v>1.47E-2</v>
      </c>
      <c r="U1104" s="1">
        <v>6.3100000000000003E-2</v>
      </c>
      <c r="V1104" s="1">
        <v>2.3099999999999999E-2</v>
      </c>
      <c r="W1104" s="1">
        <v>0.81359999999999999</v>
      </c>
      <c r="X1104" s="1">
        <v>0.28989999999999999</v>
      </c>
      <c r="Y1104" s="1">
        <v>0.28989999999999999</v>
      </c>
      <c r="Z1104" s="1" t="s">
        <v>1675</v>
      </c>
      <c r="AA1104" s="1">
        <v>0</v>
      </c>
      <c r="AB1104" s="1">
        <v>851</v>
      </c>
    </row>
    <row r="1105" spans="1:28" x14ac:dyDescent="0.3">
      <c r="A1105" s="1">
        <v>1104</v>
      </c>
      <c r="B1105" s="1" t="s">
        <v>1668</v>
      </c>
      <c r="C1105" s="1">
        <v>2.52E-2</v>
      </c>
      <c r="D1105" s="1">
        <v>3.3E-3</v>
      </c>
      <c r="E1105" s="1">
        <v>0.44529999999999997</v>
      </c>
      <c r="F1105" s="1">
        <v>3.6600000000000001E-2</v>
      </c>
      <c r="G1105" s="1">
        <v>8.6E-3</v>
      </c>
      <c r="H1105" s="1">
        <v>8.3999999999999995E-3</v>
      </c>
      <c r="I1105" s="1">
        <v>4.0000000000000001E-3</v>
      </c>
      <c r="J1105" s="1">
        <v>9.4999999999999998E-3</v>
      </c>
      <c r="K1105" s="1">
        <v>2.3400000000000001E-2</v>
      </c>
      <c r="L1105" s="1">
        <v>2.3199999999999998E-2</v>
      </c>
      <c r="M1105" s="1">
        <v>2.5000000000000001E-3</v>
      </c>
      <c r="N1105" s="1">
        <v>0.11210000000000001</v>
      </c>
      <c r="O1105" s="1">
        <v>0.1704</v>
      </c>
      <c r="P1105" s="1">
        <v>1.26E-2</v>
      </c>
      <c r="Q1105" s="1">
        <v>5.7000000000000002E-3</v>
      </c>
      <c r="R1105" s="1">
        <v>8.2400000000000001E-2</v>
      </c>
      <c r="S1105" s="1">
        <v>1.15E-2</v>
      </c>
      <c r="T1105" s="1">
        <v>1.0500000000000001E-2</v>
      </c>
      <c r="U1105" s="1">
        <v>1.5E-3</v>
      </c>
      <c r="V1105" s="1">
        <v>3.3999999999999998E-3</v>
      </c>
      <c r="W1105" s="1">
        <v>0.63270000000000004</v>
      </c>
      <c r="X1105" s="1">
        <v>0.44529999999999997</v>
      </c>
      <c r="Y1105" s="1">
        <v>0.44529999999999997</v>
      </c>
      <c r="Z1105" s="1" t="s">
        <v>1668</v>
      </c>
      <c r="AA1105" s="1">
        <v>0</v>
      </c>
      <c r="AB1105" s="1">
        <v>851</v>
      </c>
    </row>
    <row r="1106" spans="1:28" x14ac:dyDescent="0.3">
      <c r="A1106" s="1">
        <v>1105</v>
      </c>
      <c r="B1106" s="1" t="s">
        <v>1681</v>
      </c>
      <c r="C1106" s="1">
        <v>4.6699999999999998E-2</v>
      </c>
      <c r="D1106" s="1">
        <v>2.5000000000000001E-3</v>
      </c>
      <c r="E1106" s="1">
        <v>6.4999999999999997E-3</v>
      </c>
      <c r="F1106" s="1">
        <v>9.1000000000000004E-3</v>
      </c>
      <c r="G1106" s="1">
        <v>1.43E-2</v>
      </c>
      <c r="H1106" s="1">
        <v>1.29E-2</v>
      </c>
      <c r="I1106" s="1">
        <v>2.8999999999999998E-3</v>
      </c>
      <c r="J1106" s="1">
        <v>0.11210000000000001</v>
      </c>
      <c r="K1106" s="1">
        <v>1.24E-2</v>
      </c>
      <c r="L1106" s="1">
        <v>2.0299999999999999E-2</v>
      </c>
      <c r="M1106" s="1">
        <v>1.15E-2</v>
      </c>
      <c r="N1106" s="1">
        <v>1.43E-2</v>
      </c>
      <c r="O1106" s="1">
        <v>0.19850000000000001</v>
      </c>
      <c r="P1106" s="1">
        <v>8.8999999999999999E-3</v>
      </c>
      <c r="Q1106" s="1">
        <v>8.2000000000000007E-3</v>
      </c>
      <c r="R1106" s="1">
        <v>3.6900000000000002E-2</v>
      </c>
      <c r="S1106" s="1">
        <v>0.27110000000000001</v>
      </c>
      <c r="T1106" s="1">
        <v>0.2049</v>
      </c>
      <c r="U1106" s="1">
        <v>1.8E-3</v>
      </c>
      <c r="V1106" s="1">
        <v>4.1999999999999997E-3</v>
      </c>
      <c r="W1106" s="1">
        <v>0.69950000000000001</v>
      </c>
      <c r="X1106" s="1">
        <v>3.6900000000000002E-2</v>
      </c>
      <c r="Y1106" s="1">
        <v>0.27110000000000001</v>
      </c>
      <c r="Z1106" s="1" t="s">
        <v>1682</v>
      </c>
      <c r="AA1106" s="1">
        <v>0.23419999999999999</v>
      </c>
      <c r="AB1106" s="1">
        <v>851</v>
      </c>
    </row>
    <row r="1107" spans="1:28" x14ac:dyDescent="0.3">
      <c r="A1107" s="1">
        <v>1106</v>
      </c>
      <c r="B1107" s="1" t="s">
        <v>1682</v>
      </c>
      <c r="C1107" s="1">
        <v>8.9899999999999994E-2</v>
      </c>
      <c r="D1107" s="1">
        <v>8.3999999999999995E-3</v>
      </c>
      <c r="E1107" s="1">
        <v>9.6699999999999994E-2</v>
      </c>
      <c r="F1107" s="1">
        <v>0.20530000000000001</v>
      </c>
      <c r="G1107" s="1">
        <v>5.4000000000000003E-3</v>
      </c>
      <c r="H1107" s="1">
        <v>2.7E-2</v>
      </c>
      <c r="I1107" s="1">
        <v>1.2500000000000001E-2</v>
      </c>
      <c r="J1107" s="1">
        <v>1.3299999999999999E-2</v>
      </c>
      <c r="K1107" s="1">
        <v>0.1101</v>
      </c>
      <c r="L1107" s="1">
        <v>2.12E-2</v>
      </c>
      <c r="M1107" s="1">
        <v>1.04E-2</v>
      </c>
      <c r="N1107" s="1">
        <v>5.9200000000000003E-2</v>
      </c>
      <c r="O1107" s="1">
        <v>7.4000000000000003E-3</v>
      </c>
      <c r="P1107" s="1">
        <v>5.79E-2</v>
      </c>
      <c r="Q1107" s="1">
        <v>2.8799999999999999E-2</v>
      </c>
      <c r="R1107" s="1">
        <v>0.1172</v>
      </c>
      <c r="S1107" s="1">
        <v>9.1800000000000007E-2</v>
      </c>
      <c r="T1107" s="1">
        <v>2.5100000000000001E-2</v>
      </c>
      <c r="U1107" s="1">
        <v>4.5999999999999999E-3</v>
      </c>
      <c r="V1107" s="1">
        <v>7.7999999999999996E-3</v>
      </c>
      <c r="W1107" s="1">
        <v>0.83930000000000005</v>
      </c>
      <c r="X1107" s="1">
        <v>9.1800000000000007E-2</v>
      </c>
      <c r="Y1107" s="1">
        <v>0.20530000000000001</v>
      </c>
      <c r="Z1107" s="1" t="s">
        <v>1669</v>
      </c>
      <c r="AA1107" s="1">
        <v>0.1135</v>
      </c>
      <c r="AB1107" s="1">
        <v>851</v>
      </c>
    </row>
    <row r="1108" spans="1:28" x14ac:dyDescent="0.3">
      <c r="A1108" s="1">
        <v>1107</v>
      </c>
      <c r="B1108" s="1" t="s">
        <v>1683</v>
      </c>
      <c r="C1108" s="1">
        <v>1.0999999999999999E-2</v>
      </c>
      <c r="D1108" s="1">
        <v>2.0999999999999999E-3</v>
      </c>
      <c r="E1108" s="1">
        <v>7.6E-3</v>
      </c>
      <c r="F1108" s="1">
        <v>1.0699999999999999E-2</v>
      </c>
      <c r="G1108" s="1">
        <v>7.6E-3</v>
      </c>
      <c r="H1108" s="1">
        <v>8.0000000000000002E-3</v>
      </c>
      <c r="I1108" s="1">
        <v>3.5999999999999999E-3</v>
      </c>
      <c r="J1108" s="1">
        <v>0.17</v>
      </c>
      <c r="K1108" s="1">
        <v>0.4748</v>
      </c>
      <c r="L1108" s="1">
        <v>0.1222</v>
      </c>
      <c r="M1108" s="1">
        <v>5.3E-3</v>
      </c>
      <c r="N1108" s="1">
        <v>1.43E-2</v>
      </c>
      <c r="O1108" s="1">
        <v>5.4999999999999997E-3</v>
      </c>
      <c r="P1108" s="1">
        <v>1.67E-2</v>
      </c>
      <c r="Q1108" s="1">
        <v>5.2499999999999998E-2</v>
      </c>
      <c r="R1108" s="1">
        <v>1.1599999999999999E-2</v>
      </c>
      <c r="S1108" s="1">
        <v>1.29E-2</v>
      </c>
      <c r="T1108" s="1">
        <v>4.8500000000000001E-2</v>
      </c>
      <c r="U1108" s="1">
        <v>1.5E-3</v>
      </c>
      <c r="V1108" s="1">
        <v>1.34E-2</v>
      </c>
      <c r="W1108" s="1">
        <v>0.60709999999999997</v>
      </c>
      <c r="X1108" s="1">
        <v>4.8500000000000001E-2</v>
      </c>
      <c r="Y1108" s="1">
        <v>0.4748</v>
      </c>
      <c r="Z1108" s="1" t="s">
        <v>1674</v>
      </c>
      <c r="AA1108" s="1">
        <v>0.42630000000000001</v>
      </c>
      <c r="AB1108" s="1">
        <v>851</v>
      </c>
    </row>
    <row r="1109" spans="1:28" x14ac:dyDescent="0.3">
      <c r="A1109" s="1">
        <v>1108</v>
      </c>
      <c r="B1109" s="1" t="s">
        <v>1685</v>
      </c>
      <c r="C1109" s="1">
        <v>8.9999999999999993E-3</v>
      </c>
      <c r="D1109" s="1">
        <v>2.3E-3</v>
      </c>
      <c r="E1109" s="1">
        <v>5.8999999999999999E-3</v>
      </c>
      <c r="F1109" s="1">
        <v>7.0000000000000001E-3</v>
      </c>
      <c r="G1109" s="1">
        <v>1.7500000000000002E-2</v>
      </c>
      <c r="H1109" s="1">
        <v>8.3000000000000001E-3</v>
      </c>
      <c r="I1109" s="1">
        <v>3.5000000000000001E-3</v>
      </c>
      <c r="J1109" s="1">
        <v>6.1000000000000004E-3</v>
      </c>
      <c r="K1109" s="1">
        <v>6.7000000000000002E-3</v>
      </c>
      <c r="L1109" s="1">
        <v>1.7899999999999999E-2</v>
      </c>
      <c r="M1109" s="1">
        <v>2.8999999999999998E-3</v>
      </c>
      <c r="N1109" s="1">
        <v>5.1999999999999998E-3</v>
      </c>
      <c r="O1109" s="1">
        <v>5.5999999999999999E-3</v>
      </c>
      <c r="P1109" s="1">
        <v>4.7999999999999996E-3</v>
      </c>
      <c r="Q1109" s="1">
        <v>6.1999999999999998E-3</v>
      </c>
      <c r="R1109" s="1">
        <v>8.0000000000000002E-3</v>
      </c>
      <c r="S1109" s="1">
        <v>6.7999999999999996E-3</v>
      </c>
      <c r="T1109" s="1">
        <v>7.4999999999999997E-3</v>
      </c>
      <c r="U1109" s="1">
        <v>2.2000000000000001E-3</v>
      </c>
      <c r="V1109" s="1">
        <v>0.86660000000000004</v>
      </c>
      <c r="W1109" s="1">
        <v>0.25559999999999999</v>
      </c>
      <c r="X1109" s="1">
        <v>0.86660000000000004</v>
      </c>
      <c r="Y1109" s="1">
        <v>0.86660000000000004</v>
      </c>
      <c r="Z1109" s="1" t="s">
        <v>1685</v>
      </c>
      <c r="AA1109" s="1">
        <v>0</v>
      </c>
      <c r="AB1109" s="1">
        <v>851</v>
      </c>
    </row>
    <row r="1110" spans="1:28" x14ac:dyDescent="0.3">
      <c r="A1110" s="1">
        <v>1109</v>
      </c>
      <c r="B1110" s="1" t="s">
        <v>1671</v>
      </c>
      <c r="C1110" s="1">
        <v>1.11E-2</v>
      </c>
      <c r="D1110" s="1">
        <v>2.2000000000000001E-3</v>
      </c>
      <c r="E1110" s="1">
        <v>6.8999999999999999E-3</v>
      </c>
      <c r="F1110" s="1">
        <v>7.3000000000000001E-3</v>
      </c>
      <c r="G1110" s="1">
        <v>4.3E-3</v>
      </c>
      <c r="H1110" s="1">
        <v>0.86670000000000003</v>
      </c>
      <c r="I1110" s="1">
        <v>2.8E-3</v>
      </c>
      <c r="J1110" s="1">
        <v>5.5999999999999999E-3</v>
      </c>
      <c r="K1110" s="1">
        <v>1.9400000000000001E-2</v>
      </c>
      <c r="L1110" s="1">
        <v>9.5999999999999992E-3</v>
      </c>
      <c r="M1110" s="1">
        <v>2.5999999999999999E-3</v>
      </c>
      <c r="N1110" s="1">
        <v>6.3E-3</v>
      </c>
      <c r="O1110" s="1">
        <v>5.7999999999999996E-3</v>
      </c>
      <c r="P1110" s="1">
        <v>6.6E-3</v>
      </c>
      <c r="Q1110" s="1">
        <v>6.0000000000000001E-3</v>
      </c>
      <c r="R1110" s="1">
        <v>1.2200000000000001E-2</v>
      </c>
      <c r="S1110" s="1">
        <v>1.06E-2</v>
      </c>
      <c r="T1110" s="1">
        <v>9.1000000000000004E-3</v>
      </c>
      <c r="U1110" s="1">
        <v>1.5E-3</v>
      </c>
      <c r="V1110" s="1">
        <v>3.5000000000000001E-3</v>
      </c>
      <c r="W1110" s="1">
        <v>0.2545</v>
      </c>
      <c r="X1110" s="1">
        <v>0.86670000000000003</v>
      </c>
      <c r="Y1110" s="1">
        <v>0.86670000000000003</v>
      </c>
      <c r="Z1110" s="1" t="s">
        <v>1671</v>
      </c>
      <c r="AA1110" s="1">
        <v>0</v>
      </c>
      <c r="AB1110" s="1">
        <v>851</v>
      </c>
    </row>
    <row r="1111" spans="1:28" x14ac:dyDescent="0.3">
      <c r="A1111" s="1">
        <v>1110</v>
      </c>
      <c r="B1111" s="1" t="s">
        <v>1671</v>
      </c>
      <c r="C1111" s="1">
        <v>2.1299999999999999E-2</v>
      </c>
      <c r="D1111" s="1">
        <v>2.0999999999999999E-3</v>
      </c>
      <c r="E1111" s="1">
        <v>6.6E-3</v>
      </c>
      <c r="F1111" s="1">
        <v>2.0799999999999999E-2</v>
      </c>
      <c r="G1111" s="1">
        <v>1.4999999999999999E-2</v>
      </c>
      <c r="H1111" s="1">
        <v>0.78400000000000003</v>
      </c>
      <c r="I1111" s="1">
        <v>6.4000000000000003E-3</v>
      </c>
      <c r="J1111" s="1">
        <v>5.1999999999999998E-3</v>
      </c>
      <c r="K1111" s="1">
        <v>6.7999999999999996E-3</v>
      </c>
      <c r="L1111" s="1">
        <v>9.1000000000000004E-3</v>
      </c>
      <c r="M1111" s="1">
        <v>2.5000000000000001E-3</v>
      </c>
      <c r="N1111" s="1">
        <v>6.0000000000000001E-3</v>
      </c>
      <c r="O1111" s="1">
        <v>5.4999999999999997E-3</v>
      </c>
      <c r="P1111" s="1">
        <v>4.4999999999999997E-3</v>
      </c>
      <c r="Q1111" s="1">
        <v>5.7000000000000002E-3</v>
      </c>
      <c r="R1111" s="1">
        <v>3.0700000000000002E-2</v>
      </c>
      <c r="S1111" s="1">
        <v>6.1999999999999998E-3</v>
      </c>
      <c r="T1111" s="1">
        <v>2.5399999999999999E-2</v>
      </c>
      <c r="U1111" s="1">
        <v>1.4E-3</v>
      </c>
      <c r="V1111" s="1">
        <v>3.4700000000000002E-2</v>
      </c>
      <c r="W1111" s="1">
        <v>0.36209999999999998</v>
      </c>
      <c r="X1111" s="1">
        <v>0.78400000000000003</v>
      </c>
      <c r="Y1111" s="1">
        <v>0.78400000000000003</v>
      </c>
      <c r="Z1111" s="1" t="s">
        <v>1671</v>
      </c>
      <c r="AA1111" s="1">
        <v>0</v>
      </c>
      <c r="AB1111" s="1">
        <v>851</v>
      </c>
    </row>
    <row r="1112" spans="1:28" x14ac:dyDescent="0.3">
      <c r="A1112" s="1">
        <v>1111</v>
      </c>
      <c r="B1112" s="1" t="s">
        <v>1670</v>
      </c>
      <c r="C1112" s="1">
        <v>9.4999999999999998E-3</v>
      </c>
      <c r="D1112" s="1">
        <v>2.2000000000000001E-3</v>
      </c>
      <c r="E1112" s="1">
        <v>7.7999999999999996E-3</v>
      </c>
      <c r="F1112" s="1">
        <v>6.7000000000000002E-3</v>
      </c>
      <c r="G1112" s="1">
        <v>0.20050000000000001</v>
      </c>
      <c r="H1112" s="1">
        <v>7.9000000000000008E-3</v>
      </c>
      <c r="I1112" s="1">
        <v>2.3E-2</v>
      </c>
      <c r="J1112" s="1">
        <v>1.49E-2</v>
      </c>
      <c r="K1112" s="1">
        <v>1.6899999999999998E-2</v>
      </c>
      <c r="L1112" s="1">
        <v>2.5899999999999999E-2</v>
      </c>
      <c r="M1112" s="1">
        <v>1.9099999999999999E-2</v>
      </c>
      <c r="N1112" s="1">
        <v>6.4000000000000003E-3</v>
      </c>
      <c r="O1112" s="1">
        <v>6.1999999999999998E-3</v>
      </c>
      <c r="P1112" s="1">
        <v>4.4999999999999997E-3</v>
      </c>
      <c r="Q1112" s="1">
        <v>1.9300000000000001E-2</v>
      </c>
      <c r="R1112" s="1">
        <v>7.6E-3</v>
      </c>
      <c r="S1112" s="1">
        <v>1.7500000000000002E-2</v>
      </c>
      <c r="T1112" s="1">
        <v>1.95E-2</v>
      </c>
      <c r="U1112" s="1">
        <v>2.0999999999999999E-3</v>
      </c>
      <c r="V1112" s="1">
        <v>0.58250000000000002</v>
      </c>
      <c r="W1112" s="1">
        <v>0.51890000000000003</v>
      </c>
      <c r="X1112" s="1">
        <v>0.20050000000000001</v>
      </c>
      <c r="Y1112" s="1">
        <v>0.58250000000000002</v>
      </c>
      <c r="Z1112" s="1" t="s">
        <v>1685</v>
      </c>
      <c r="AA1112" s="1">
        <v>0.38200000000000001</v>
      </c>
      <c r="AB1112" s="1">
        <v>851</v>
      </c>
    </row>
    <row r="1113" spans="1:28" x14ac:dyDescent="0.3">
      <c r="A1113" s="1">
        <v>1112</v>
      </c>
      <c r="B1113" s="1" t="s">
        <v>1677</v>
      </c>
      <c r="C1113" s="1">
        <v>4.3799999999999999E-2</v>
      </c>
      <c r="D1113" s="1">
        <v>2.0999999999999999E-3</v>
      </c>
      <c r="E1113" s="1">
        <v>0.1116</v>
      </c>
      <c r="F1113" s="1">
        <v>1.8499999999999999E-2</v>
      </c>
      <c r="G1113" s="1">
        <v>7.6E-3</v>
      </c>
      <c r="H1113" s="1">
        <v>4.4400000000000002E-2</v>
      </c>
      <c r="I1113" s="1">
        <v>3.2000000000000002E-3</v>
      </c>
      <c r="J1113" s="1">
        <v>2.0400000000000001E-2</v>
      </c>
      <c r="K1113" s="1">
        <v>8.8300000000000003E-2</v>
      </c>
      <c r="L1113" s="1">
        <v>1.18E-2</v>
      </c>
      <c r="M1113" s="1">
        <v>5.8999999999999999E-3</v>
      </c>
      <c r="N1113" s="1">
        <v>0.1401</v>
      </c>
      <c r="O1113" s="1">
        <v>7.7000000000000002E-3</v>
      </c>
      <c r="P1113" s="1">
        <v>1.54E-2</v>
      </c>
      <c r="Q1113" s="1">
        <v>1.37E-2</v>
      </c>
      <c r="R1113" s="1">
        <v>0.26329999999999998</v>
      </c>
      <c r="S1113" s="1">
        <v>0.18579999999999999</v>
      </c>
      <c r="T1113" s="1">
        <v>9.4999999999999998E-3</v>
      </c>
      <c r="U1113" s="1">
        <v>1.5E-3</v>
      </c>
      <c r="V1113" s="1">
        <v>5.5999999999999999E-3</v>
      </c>
      <c r="W1113" s="1">
        <v>0.74150000000000005</v>
      </c>
      <c r="X1113" s="1">
        <v>0.1401</v>
      </c>
      <c r="Y1113" s="1">
        <v>0.26329999999999998</v>
      </c>
      <c r="Z1113" s="1" t="s">
        <v>1681</v>
      </c>
      <c r="AA1113" s="1">
        <v>0.1232</v>
      </c>
      <c r="AB1113" s="1">
        <v>851</v>
      </c>
    </row>
    <row r="1114" spans="1:28" x14ac:dyDescent="0.3">
      <c r="A1114" s="1">
        <v>1113</v>
      </c>
      <c r="B1114" s="1" t="s">
        <v>1681</v>
      </c>
      <c r="C1114" s="1">
        <v>2.4400000000000002E-2</v>
      </c>
      <c r="D1114" s="1">
        <v>2.0999999999999999E-3</v>
      </c>
      <c r="E1114" s="1">
        <v>2.5399999999999999E-2</v>
      </c>
      <c r="F1114" s="1">
        <v>4.1099999999999998E-2</v>
      </c>
      <c r="G1114" s="1">
        <v>4.3E-3</v>
      </c>
      <c r="H1114" s="1">
        <v>0.18659999999999999</v>
      </c>
      <c r="I1114" s="1">
        <v>1.3299999999999999E-2</v>
      </c>
      <c r="J1114" s="1">
        <v>7.4999999999999997E-3</v>
      </c>
      <c r="K1114" s="1">
        <v>0.15290000000000001</v>
      </c>
      <c r="L1114" s="1">
        <v>9.4999999999999998E-3</v>
      </c>
      <c r="M1114" s="1">
        <v>2.5000000000000001E-3</v>
      </c>
      <c r="N1114" s="1">
        <v>9.5000000000000001E-2</v>
      </c>
      <c r="O1114" s="1">
        <v>2.0400000000000001E-2</v>
      </c>
      <c r="P1114" s="1">
        <v>2.4E-2</v>
      </c>
      <c r="Q1114" s="1">
        <v>3.95E-2</v>
      </c>
      <c r="R1114" s="1">
        <v>0.29420000000000002</v>
      </c>
      <c r="S1114" s="1">
        <v>3.4599999999999999E-2</v>
      </c>
      <c r="T1114" s="1">
        <v>1.2800000000000001E-2</v>
      </c>
      <c r="U1114" s="1">
        <v>1.5E-3</v>
      </c>
      <c r="V1114" s="1">
        <v>8.3999999999999995E-3</v>
      </c>
      <c r="W1114" s="1">
        <v>0.7369</v>
      </c>
      <c r="X1114" s="1">
        <v>0.29420000000000002</v>
      </c>
      <c r="Y1114" s="1">
        <v>0.29420000000000002</v>
      </c>
      <c r="Z1114" s="1" t="s">
        <v>1681</v>
      </c>
      <c r="AA1114" s="1">
        <v>0</v>
      </c>
      <c r="AB1114" s="1">
        <v>851</v>
      </c>
    </row>
    <row r="1115" spans="1:28" x14ac:dyDescent="0.3">
      <c r="A1115" s="1">
        <v>1114</v>
      </c>
      <c r="B1115" s="1" t="s">
        <v>1678</v>
      </c>
      <c r="C1115" s="1">
        <v>9.6199999999999994E-2</v>
      </c>
      <c r="D1115" s="1">
        <v>2.3E-3</v>
      </c>
      <c r="E1115" s="1">
        <v>1.6799999999999999E-2</v>
      </c>
      <c r="F1115" s="1">
        <v>9.8900000000000002E-2</v>
      </c>
      <c r="G1115" s="1">
        <v>5.1000000000000004E-3</v>
      </c>
      <c r="H1115" s="1">
        <v>2.4500000000000001E-2</v>
      </c>
      <c r="I1115" s="1">
        <v>4.5999999999999999E-3</v>
      </c>
      <c r="J1115" s="1">
        <v>9.74E-2</v>
      </c>
      <c r="K1115" s="1">
        <v>4.9299999999999997E-2</v>
      </c>
      <c r="L1115" s="1">
        <v>0.1013</v>
      </c>
      <c r="M1115" s="1">
        <v>2.0899999999999998E-2</v>
      </c>
      <c r="N1115" s="1">
        <v>7.4399999999999994E-2</v>
      </c>
      <c r="O1115" s="1">
        <v>0.14530000000000001</v>
      </c>
      <c r="P1115" s="1">
        <v>4.3700000000000003E-2</v>
      </c>
      <c r="Q1115" s="1">
        <v>2.35E-2</v>
      </c>
      <c r="R1115" s="1">
        <v>5.4100000000000002E-2</v>
      </c>
      <c r="S1115" s="1">
        <v>2.8799999999999999E-2</v>
      </c>
      <c r="T1115" s="1">
        <v>9.7699999999999995E-2</v>
      </c>
      <c r="U1115" s="1">
        <v>1.8E-3</v>
      </c>
      <c r="V1115" s="1">
        <v>1.34E-2</v>
      </c>
      <c r="W1115" s="1">
        <v>0.87529999999999997</v>
      </c>
      <c r="X1115" s="1">
        <v>0.14530000000000001</v>
      </c>
      <c r="Y1115" s="1">
        <v>0.14530000000000001</v>
      </c>
      <c r="Z1115" s="1" t="s">
        <v>1678</v>
      </c>
      <c r="AA1115" s="1">
        <v>0</v>
      </c>
      <c r="AB1115" s="1">
        <v>851</v>
      </c>
    </row>
    <row r="1116" spans="1:28" x14ac:dyDescent="0.3">
      <c r="A1116" s="1">
        <v>1115</v>
      </c>
      <c r="B1116" s="1" t="s">
        <v>1682</v>
      </c>
      <c r="C1116" s="1">
        <v>6.4199999999999993E-2</v>
      </c>
      <c r="D1116" s="1">
        <v>2.2000000000000001E-3</v>
      </c>
      <c r="E1116" s="1">
        <v>8.3000000000000001E-3</v>
      </c>
      <c r="F1116" s="1">
        <v>3.6900000000000002E-2</v>
      </c>
      <c r="G1116" s="1">
        <v>9.1000000000000004E-3</v>
      </c>
      <c r="H1116" s="1">
        <v>2.0500000000000001E-2</v>
      </c>
      <c r="I1116" s="1">
        <v>3.0999999999999999E-3</v>
      </c>
      <c r="J1116" s="1">
        <v>3.2099999999999997E-2</v>
      </c>
      <c r="K1116" s="1">
        <v>0.1666</v>
      </c>
      <c r="L1116" s="1">
        <v>2.18E-2</v>
      </c>
      <c r="M1116" s="1">
        <v>6.7999999999999996E-3</v>
      </c>
      <c r="N1116" s="1">
        <v>0.14249999999999999</v>
      </c>
      <c r="O1116" s="1">
        <v>5.7000000000000002E-3</v>
      </c>
      <c r="P1116" s="1">
        <v>7.3999999999999996E-2</v>
      </c>
      <c r="Q1116" s="1">
        <v>2.5999999999999999E-2</v>
      </c>
      <c r="R1116" s="1">
        <v>0.1022</v>
      </c>
      <c r="S1116" s="1">
        <v>0.20330000000000001</v>
      </c>
      <c r="T1116" s="1">
        <v>5.4699999999999999E-2</v>
      </c>
      <c r="U1116" s="1">
        <v>1.6000000000000001E-3</v>
      </c>
      <c r="V1116" s="1">
        <v>1.8499999999999999E-2</v>
      </c>
      <c r="W1116" s="1">
        <v>0.80530000000000002</v>
      </c>
      <c r="X1116" s="1">
        <v>0.20330000000000001</v>
      </c>
      <c r="Y1116" s="1">
        <v>0.20330000000000001</v>
      </c>
      <c r="Z1116" s="1" t="s">
        <v>1682</v>
      </c>
      <c r="AA1116" s="1">
        <v>0</v>
      </c>
      <c r="AB1116" s="1">
        <v>851</v>
      </c>
    </row>
    <row r="1117" spans="1:28" x14ac:dyDescent="0.3">
      <c r="A1117" s="1">
        <v>1116</v>
      </c>
      <c r="B1117" s="1" t="s">
        <v>1673</v>
      </c>
      <c r="C1117" s="1">
        <v>7.6399999999999996E-2</v>
      </c>
      <c r="D1117" s="1">
        <v>4.7999999999999996E-3</v>
      </c>
      <c r="E1117" s="1">
        <v>7.1900000000000006E-2</v>
      </c>
      <c r="F1117" s="1">
        <v>2.7300000000000001E-2</v>
      </c>
      <c r="G1117" s="1">
        <v>5.1400000000000001E-2</v>
      </c>
      <c r="H1117" s="1">
        <v>9.8299999999999998E-2</v>
      </c>
      <c r="I1117" s="1">
        <v>4.5999999999999999E-3</v>
      </c>
      <c r="J1117" s="1">
        <v>0.1067</v>
      </c>
      <c r="K1117" s="1">
        <v>2.2499999999999999E-2</v>
      </c>
      <c r="L1117" s="1">
        <v>2.1100000000000001E-2</v>
      </c>
      <c r="M1117" s="1">
        <v>1.8200000000000001E-2</v>
      </c>
      <c r="N1117" s="1">
        <v>7.4700000000000003E-2</v>
      </c>
      <c r="O1117" s="1">
        <v>5.1999999999999998E-2</v>
      </c>
      <c r="P1117" s="1">
        <v>2.1700000000000001E-2</v>
      </c>
      <c r="Q1117" s="1">
        <v>1.2999999999999999E-2</v>
      </c>
      <c r="R1117" s="1">
        <v>9.9299999999999999E-2</v>
      </c>
      <c r="S1117" s="1">
        <v>0.11609999999999999</v>
      </c>
      <c r="T1117" s="1">
        <v>8.7499999999999994E-2</v>
      </c>
      <c r="U1117" s="1">
        <v>1.6999999999999999E-3</v>
      </c>
      <c r="V1117" s="1">
        <v>3.09E-2</v>
      </c>
      <c r="W1117" s="1">
        <v>0.89839999999999998</v>
      </c>
      <c r="X1117" s="1">
        <v>0.1067</v>
      </c>
      <c r="Y1117" s="1">
        <v>0.11609999999999999</v>
      </c>
      <c r="Z1117" s="1" t="s">
        <v>1682</v>
      </c>
      <c r="AA1117" s="1">
        <v>9.4999999999999998E-3</v>
      </c>
      <c r="AB1117" s="1">
        <v>851</v>
      </c>
    </row>
    <row r="1118" spans="1:28" x14ac:dyDescent="0.3">
      <c r="A1118" s="1">
        <v>1117</v>
      </c>
      <c r="B1118" s="1" t="s">
        <v>1683</v>
      </c>
      <c r="C1118" s="1">
        <v>0.57809999999999995</v>
      </c>
      <c r="D1118" s="1">
        <v>5.3E-3</v>
      </c>
      <c r="E1118" s="1">
        <v>1.52E-2</v>
      </c>
      <c r="F1118" s="1">
        <v>1.0800000000000001E-2</v>
      </c>
      <c r="G1118" s="1">
        <v>9.2999999999999992E-3</v>
      </c>
      <c r="H1118" s="1">
        <v>3.1099999999999999E-2</v>
      </c>
      <c r="I1118" s="1">
        <v>1.9699999999999999E-2</v>
      </c>
      <c r="J1118" s="1">
        <v>1.4500000000000001E-2</v>
      </c>
      <c r="K1118" s="1">
        <v>1.4800000000000001E-2</v>
      </c>
      <c r="L1118" s="1">
        <v>1.1299999999999999E-2</v>
      </c>
      <c r="M1118" s="1">
        <v>1.8100000000000002E-2</v>
      </c>
      <c r="N1118" s="1">
        <v>9.4000000000000004E-3</v>
      </c>
      <c r="O1118" s="1">
        <v>7.7000000000000002E-3</v>
      </c>
      <c r="P1118" s="1">
        <v>7.0000000000000001E-3</v>
      </c>
      <c r="Q1118" s="1">
        <v>6.6E-3</v>
      </c>
      <c r="R1118" s="1">
        <v>0.18</v>
      </c>
      <c r="S1118" s="1">
        <v>3.49E-2</v>
      </c>
      <c r="T1118" s="1">
        <v>2.01E-2</v>
      </c>
      <c r="U1118" s="1">
        <v>1.4E-3</v>
      </c>
      <c r="V1118" s="1">
        <v>4.7000000000000002E-3</v>
      </c>
      <c r="W1118" s="1">
        <v>0.54110000000000003</v>
      </c>
      <c r="X1118" s="1">
        <v>2.01E-2</v>
      </c>
      <c r="Y1118" s="1">
        <v>0.57809999999999995</v>
      </c>
      <c r="Z1118" s="1" t="s">
        <v>1666</v>
      </c>
      <c r="AA1118" s="1">
        <v>0.55800000000000005</v>
      </c>
      <c r="AB1118" s="1">
        <v>851</v>
      </c>
    </row>
    <row r="1119" spans="1:28" x14ac:dyDescent="0.3">
      <c r="A1119" s="1">
        <v>1118</v>
      </c>
      <c r="B1119" s="1" t="s">
        <v>1685</v>
      </c>
      <c r="C1119" s="1">
        <v>2.7699999999999999E-2</v>
      </c>
      <c r="D1119" s="1">
        <v>1.12E-2</v>
      </c>
      <c r="E1119" s="1">
        <v>5.5999999999999999E-3</v>
      </c>
      <c r="F1119" s="1">
        <v>1.7600000000000001E-2</v>
      </c>
      <c r="G1119" s="1">
        <v>9.9900000000000003E-2</v>
      </c>
      <c r="H1119" s="1">
        <v>1.5299999999999999E-2</v>
      </c>
      <c r="I1119" s="1">
        <v>2.9899999999999999E-2</v>
      </c>
      <c r="J1119" s="1">
        <v>2.06E-2</v>
      </c>
      <c r="K1119" s="1">
        <v>1.4800000000000001E-2</v>
      </c>
      <c r="L1119" s="1">
        <v>2.3400000000000001E-2</v>
      </c>
      <c r="M1119" s="1">
        <v>6.4999999999999997E-3</v>
      </c>
      <c r="N1119" s="1">
        <v>1.15E-2</v>
      </c>
      <c r="O1119" s="1">
        <v>5.3E-3</v>
      </c>
      <c r="P1119" s="1">
        <v>4.4999999999999997E-3</v>
      </c>
      <c r="Q1119" s="1">
        <v>8.6E-3</v>
      </c>
      <c r="R1119" s="1">
        <v>3.1E-2</v>
      </c>
      <c r="S1119" s="1">
        <v>8.6E-3</v>
      </c>
      <c r="T1119" s="1">
        <v>2.3800000000000002E-2</v>
      </c>
      <c r="U1119" s="1">
        <v>2.0999999999999999E-3</v>
      </c>
      <c r="V1119" s="1">
        <v>0.63200000000000001</v>
      </c>
      <c r="W1119" s="1">
        <v>0.53310000000000002</v>
      </c>
      <c r="X1119" s="1">
        <v>0.63200000000000001</v>
      </c>
      <c r="Y1119" s="1">
        <v>0.63200000000000001</v>
      </c>
      <c r="Z1119" s="1" t="s">
        <v>1685</v>
      </c>
      <c r="AA1119" s="1">
        <v>0</v>
      </c>
      <c r="AB1119" s="1">
        <v>851</v>
      </c>
    </row>
    <row r="1120" spans="1:28" x14ac:dyDescent="0.3">
      <c r="A1120" s="1">
        <v>1119</v>
      </c>
      <c r="B1120" s="1" t="s">
        <v>1681</v>
      </c>
      <c r="C1120" s="1">
        <v>6.2100000000000002E-2</v>
      </c>
      <c r="D1120" s="1">
        <v>1.38E-2</v>
      </c>
      <c r="E1120" s="1">
        <v>5.3E-3</v>
      </c>
      <c r="F1120" s="1">
        <v>6.1999999999999998E-3</v>
      </c>
      <c r="G1120" s="1">
        <v>0.29210000000000003</v>
      </c>
      <c r="H1120" s="1">
        <v>0.01</v>
      </c>
      <c r="I1120" s="1">
        <v>2.5999999999999999E-3</v>
      </c>
      <c r="J1120" s="1">
        <v>3.78E-2</v>
      </c>
      <c r="K1120" s="1">
        <v>6.0000000000000001E-3</v>
      </c>
      <c r="L1120" s="1">
        <v>0.106</v>
      </c>
      <c r="M1120" s="1">
        <v>0.1356</v>
      </c>
      <c r="N1120" s="1">
        <v>1.0200000000000001E-2</v>
      </c>
      <c r="O1120" s="1">
        <v>8.9999999999999993E-3</v>
      </c>
      <c r="P1120" s="1">
        <v>4.3E-3</v>
      </c>
      <c r="Q1120" s="1">
        <v>5.4000000000000003E-3</v>
      </c>
      <c r="R1120" s="1">
        <v>0.1205</v>
      </c>
      <c r="S1120" s="1">
        <v>4.3999999999999997E-2</v>
      </c>
      <c r="T1120" s="1">
        <v>3.8100000000000002E-2</v>
      </c>
      <c r="U1120" s="1">
        <v>1.8E-3</v>
      </c>
      <c r="V1120" s="1">
        <v>8.9200000000000002E-2</v>
      </c>
      <c r="W1120" s="1">
        <v>0.75449999999999995</v>
      </c>
      <c r="X1120" s="1">
        <v>0.1205</v>
      </c>
      <c r="Y1120" s="1">
        <v>0.29210000000000003</v>
      </c>
      <c r="Z1120" s="1" t="s">
        <v>1670</v>
      </c>
      <c r="AA1120" s="1">
        <v>0.1716</v>
      </c>
      <c r="AB1120" s="1">
        <v>851</v>
      </c>
    </row>
    <row r="1121" spans="1:28" x14ac:dyDescent="0.3">
      <c r="A1121" s="1">
        <v>1120</v>
      </c>
      <c r="B1121" s="1" t="s">
        <v>1683</v>
      </c>
      <c r="C1121" s="1">
        <v>0.1852</v>
      </c>
      <c r="D1121" s="1">
        <v>4.1000000000000002E-2</v>
      </c>
      <c r="E1121" s="1">
        <v>5.3E-3</v>
      </c>
      <c r="F1121" s="1">
        <v>7.6E-3</v>
      </c>
      <c r="G1121" s="1">
        <v>0.1124</v>
      </c>
      <c r="H1121" s="1">
        <v>1.1299999999999999E-2</v>
      </c>
      <c r="I1121" s="1">
        <v>2.5000000000000001E-3</v>
      </c>
      <c r="J1121" s="1">
        <v>0.1045</v>
      </c>
      <c r="K1121" s="1">
        <v>6.0000000000000001E-3</v>
      </c>
      <c r="L1121" s="1">
        <v>4.2000000000000003E-2</v>
      </c>
      <c r="M1121" s="1">
        <v>6.59E-2</v>
      </c>
      <c r="N1121" s="1">
        <v>4.4999999999999997E-3</v>
      </c>
      <c r="O1121" s="1">
        <v>5.5999999999999999E-3</v>
      </c>
      <c r="P1121" s="1">
        <v>4.1999999999999997E-3</v>
      </c>
      <c r="Q1121" s="1">
        <v>5.3E-3</v>
      </c>
      <c r="R1121" s="1">
        <v>9.9699999999999997E-2</v>
      </c>
      <c r="S1121" s="1">
        <v>6.7400000000000002E-2</v>
      </c>
      <c r="T1121" s="1">
        <v>0.2145</v>
      </c>
      <c r="U1121" s="1">
        <v>1.8E-3</v>
      </c>
      <c r="V1121" s="1">
        <v>1.32E-2</v>
      </c>
      <c r="W1121" s="1">
        <v>0.7722</v>
      </c>
      <c r="X1121" s="1">
        <v>0.2145</v>
      </c>
      <c r="Y1121" s="1">
        <v>0.2145</v>
      </c>
      <c r="Z1121" s="1" t="s">
        <v>1683</v>
      </c>
      <c r="AA1121" s="1">
        <v>0</v>
      </c>
      <c r="AB1121" s="1">
        <v>851</v>
      </c>
    </row>
    <row r="1122" spans="1:28" x14ac:dyDescent="0.3">
      <c r="A1122" s="1">
        <v>1121</v>
      </c>
      <c r="B1122" s="1" t="s">
        <v>1675</v>
      </c>
      <c r="C1122" s="1">
        <v>6.0499999999999998E-2</v>
      </c>
      <c r="D1122" s="1">
        <v>8.8000000000000005E-3</v>
      </c>
      <c r="E1122" s="1">
        <v>5.5999999999999999E-3</v>
      </c>
      <c r="F1122" s="1">
        <v>8.8999999999999999E-3</v>
      </c>
      <c r="G1122" s="1">
        <v>4.4499999999999998E-2</v>
      </c>
      <c r="H1122" s="1">
        <v>1.04E-2</v>
      </c>
      <c r="I1122" s="1">
        <v>2.7000000000000001E-3</v>
      </c>
      <c r="J1122" s="1">
        <v>0.25190000000000001</v>
      </c>
      <c r="K1122" s="1">
        <v>6.3E-3</v>
      </c>
      <c r="L1122" s="1">
        <v>0.3851</v>
      </c>
      <c r="M1122" s="1">
        <v>1.18E-2</v>
      </c>
      <c r="N1122" s="1">
        <v>4.7999999999999996E-3</v>
      </c>
      <c r="O1122" s="1">
        <v>2.3699999999999999E-2</v>
      </c>
      <c r="P1122" s="1">
        <v>4.4999999999999997E-3</v>
      </c>
      <c r="Q1122" s="1">
        <v>5.5999999999999999E-3</v>
      </c>
      <c r="R1122" s="1">
        <v>8.0999999999999996E-3</v>
      </c>
      <c r="S1122" s="1">
        <v>1.0200000000000001E-2</v>
      </c>
      <c r="T1122" s="1">
        <v>0.11600000000000001</v>
      </c>
      <c r="U1122" s="1">
        <v>1.9E-3</v>
      </c>
      <c r="V1122" s="1">
        <v>2.8799999999999999E-2</v>
      </c>
      <c r="W1122" s="1">
        <v>0.63439999999999996</v>
      </c>
      <c r="X1122" s="1">
        <v>0.3851</v>
      </c>
      <c r="Y1122" s="1">
        <v>0.3851</v>
      </c>
      <c r="Z1122" s="1" t="s">
        <v>1675</v>
      </c>
      <c r="AA1122" s="1">
        <v>0</v>
      </c>
      <c r="AB1122" s="1">
        <v>851</v>
      </c>
    </row>
    <row r="1123" spans="1:28" x14ac:dyDescent="0.3">
      <c r="A1123" s="1">
        <v>1122</v>
      </c>
      <c r="B1123" s="1" t="s">
        <v>1673</v>
      </c>
      <c r="C1123" s="1">
        <v>4.1700000000000001E-2</v>
      </c>
      <c r="D1123" s="1">
        <v>8.6999999999999994E-3</v>
      </c>
      <c r="E1123" s="1">
        <v>7.0000000000000001E-3</v>
      </c>
      <c r="F1123" s="1">
        <v>1.24E-2</v>
      </c>
      <c r="G1123" s="1">
        <v>5.8400000000000001E-2</v>
      </c>
      <c r="H1123" s="1">
        <v>8.6999999999999994E-3</v>
      </c>
      <c r="I1123" s="1">
        <v>4.1000000000000003E-3</v>
      </c>
      <c r="J1123" s="1">
        <v>0.19139999999999999</v>
      </c>
      <c r="K1123" s="1">
        <v>1.8700000000000001E-2</v>
      </c>
      <c r="L1123" s="1">
        <v>5.1299999999999998E-2</v>
      </c>
      <c r="M1123" s="1">
        <v>6.6E-3</v>
      </c>
      <c r="N1123" s="1">
        <v>4.8999999999999998E-3</v>
      </c>
      <c r="O1123" s="1">
        <v>6.0000000000000001E-3</v>
      </c>
      <c r="P1123" s="1">
        <v>4.5999999999999999E-3</v>
      </c>
      <c r="Q1123" s="1">
        <v>7.1000000000000004E-3</v>
      </c>
      <c r="R1123" s="1">
        <v>8.2000000000000007E-3</v>
      </c>
      <c r="S1123" s="1">
        <v>1.2699999999999999E-2</v>
      </c>
      <c r="T1123" s="1">
        <v>0.49059999999999998</v>
      </c>
      <c r="U1123" s="1">
        <v>1.9E-3</v>
      </c>
      <c r="V1123" s="1">
        <v>5.5199999999999999E-2</v>
      </c>
      <c r="W1123" s="1">
        <v>0.60119999999999996</v>
      </c>
      <c r="X1123" s="1">
        <v>0.19139999999999999</v>
      </c>
      <c r="Y1123" s="1">
        <v>0.49059999999999998</v>
      </c>
      <c r="Z1123" s="1" t="s">
        <v>1683</v>
      </c>
      <c r="AA1123" s="1">
        <v>0.29920000000000002</v>
      </c>
      <c r="AB1123" s="1">
        <v>851</v>
      </c>
    </row>
    <row r="1124" spans="1:28" x14ac:dyDescent="0.3">
      <c r="A1124" s="1">
        <v>1123</v>
      </c>
      <c r="B1124" s="1" t="s">
        <v>1681</v>
      </c>
      <c r="C1124" s="1">
        <v>2.07E-2</v>
      </c>
      <c r="D1124" s="1">
        <v>2.2000000000000001E-3</v>
      </c>
      <c r="E1124" s="1">
        <v>3.3300000000000003E-2</v>
      </c>
      <c r="F1124" s="1">
        <v>0.26939999999999997</v>
      </c>
      <c r="G1124" s="1">
        <v>1.34E-2</v>
      </c>
      <c r="H1124" s="1">
        <v>2.1399999999999999E-2</v>
      </c>
      <c r="I1124" s="1">
        <v>7.3000000000000001E-3</v>
      </c>
      <c r="J1124" s="1">
        <v>2.0299999999999999E-2</v>
      </c>
      <c r="K1124" s="1">
        <v>0.22370000000000001</v>
      </c>
      <c r="L1124" s="1">
        <v>1.6799999999999999E-2</v>
      </c>
      <c r="M1124" s="1">
        <v>3.3999999999999998E-3</v>
      </c>
      <c r="N1124" s="1">
        <v>1.6E-2</v>
      </c>
      <c r="O1124" s="1">
        <v>5.7000000000000002E-3</v>
      </c>
      <c r="P1124" s="1">
        <v>3.5700000000000003E-2</v>
      </c>
      <c r="Q1124" s="1">
        <v>0.14749999999999999</v>
      </c>
      <c r="R1124" s="1">
        <v>7.0000000000000007E-2</v>
      </c>
      <c r="S1124" s="1">
        <v>3.8800000000000001E-2</v>
      </c>
      <c r="T1124" s="1">
        <v>3.4099999999999998E-2</v>
      </c>
      <c r="U1124" s="1">
        <v>4.3E-3</v>
      </c>
      <c r="V1124" s="1">
        <v>1.5900000000000001E-2</v>
      </c>
      <c r="W1124" s="1">
        <v>0.75180000000000002</v>
      </c>
      <c r="X1124" s="1">
        <v>7.0000000000000007E-2</v>
      </c>
      <c r="Y1124" s="1">
        <v>0.26939999999999997</v>
      </c>
      <c r="Z1124" s="1" t="s">
        <v>1669</v>
      </c>
      <c r="AA1124" s="1">
        <v>0.19939999999999999</v>
      </c>
      <c r="AB1124" s="1">
        <v>851</v>
      </c>
    </row>
    <row r="1125" spans="1:28" x14ac:dyDescent="0.3">
      <c r="A1125" s="1">
        <v>1124</v>
      </c>
      <c r="B1125" s="1" t="s">
        <v>1672</v>
      </c>
      <c r="C1125" s="1">
        <v>0.1008</v>
      </c>
      <c r="D1125" s="1">
        <v>1.83E-2</v>
      </c>
      <c r="E1125" s="1">
        <v>1.5599999999999999E-2</v>
      </c>
      <c r="F1125" s="1">
        <v>1.4200000000000001E-2</v>
      </c>
      <c r="G1125" s="1">
        <v>5.7799999999999997E-2</v>
      </c>
      <c r="H1125" s="1">
        <v>2.2800000000000001E-2</v>
      </c>
      <c r="I1125" s="1">
        <v>0.1192</v>
      </c>
      <c r="J1125" s="1">
        <v>0.13170000000000001</v>
      </c>
      <c r="K1125" s="1">
        <v>1.95E-2</v>
      </c>
      <c r="L1125" s="1">
        <v>6.2799999999999995E-2</v>
      </c>
      <c r="M1125" s="1">
        <v>8.8999999999999999E-3</v>
      </c>
      <c r="N1125" s="1">
        <v>8.8000000000000005E-3</v>
      </c>
      <c r="O1125" s="1">
        <v>5.5999999999999999E-3</v>
      </c>
      <c r="P1125" s="1">
        <v>6.3E-3</v>
      </c>
      <c r="Q1125" s="1">
        <v>5.7999999999999996E-3</v>
      </c>
      <c r="R1125" s="1">
        <v>6.8400000000000002E-2</v>
      </c>
      <c r="S1125" s="1">
        <v>3.32E-2</v>
      </c>
      <c r="T1125" s="1">
        <v>0.1074</v>
      </c>
      <c r="U1125" s="1">
        <v>2.0999999999999999E-3</v>
      </c>
      <c r="V1125" s="1">
        <v>0.1908</v>
      </c>
      <c r="W1125" s="1">
        <v>0.83169999999999999</v>
      </c>
      <c r="X1125" s="1">
        <v>0.1192</v>
      </c>
      <c r="Y1125" s="1">
        <v>0.1908</v>
      </c>
      <c r="Z1125" s="1" t="s">
        <v>1685</v>
      </c>
      <c r="AA1125" s="1">
        <v>7.17E-2</v>
      </c>
      <c r="AB1125" s="1">
        <v>851</v>
      </c>
    </row>
    <row r="1126" spans="1:28" x14ac:dyDescent="0.3">
      <c r="A1126" s="1">
        <v>1125</v>
      </c>
      <c r="B1126" s="1" t="s">
        <v>1683</v>
      </c>
      <c r="C1126" s="1">
        <v>2.4500000000000001E-2</v>
      </c>
      <c r="D1126" s="1">
        <v>9.7999999999999997E-3</v>
      </c>
      <c r="E1126" s="1">
        <v>9.2200000000000004E-2</v>
      </c>
      <c r="F1126" s="1">
        <v>0.1678</v>
      </c>
      <c r="G1126" s="1">
        <v>1.4500000000000001E-2</v>
      </c>
      <c r="H1126" s="1">
        <v>3.8300000000000001E-2</v>
      </c>
      <c r="I1126" s="1">
        <v>2.2599999999999999E-2</v>
      </c>
      <c r="J1126" s="1">
        <v>3.7100000000000001E-2</v>
      </c>
      <c r="K1126" s="1">
        <v>0.1734</v>
      </c>
      <c r="L1126" s="1">
        <v>4.9000000000000002E-2</v>
      </c>
      <c r="M1126" s="1">
        <v>1.6199999999999999E-2</v>
      </c>
      <c r="N1126" s="1">
        <v>5.3800000000000001E-2</v>
      </c>
      <c r="O1126" s="1">
        <v>1.7000000000000001E-2</v>
      </c>
      <c r="P1126" s="1">
        <v>3.6900000000000002E-2</v>
      </c>
      <c r="Q1126" s="1">
        <v>3.8399999999999997E-2</v>
      </c>
      <c r="R1126" s="1">
        <v>2.76E-2</v>
      </c>
      <c r="S1126" s="1">
        <v>0.113</v>
      </c>
      <c r="T1126" s="1">
        <v>5.1299999999999998E-2</v>
      </c>
      <c r="U1126" s="1">
        <v>2.8E-3</v>
      </c>
      <c r="V1126" s="1">
        <v>1.4E-2</v>
      </c>
      <c r="W1126" s="1">
        <v>0.87290000000000001</v>
      </c>
      <c r="X1126" s="1">
        <v>5.1299999999999998E-2</v>
      </c>
      <c r="Y1126" s="1">
        <v>0.1734</v>
      </c>
      <c r="Z1126" s="1" t="s">
        <v>1674</v>
      </c>
      <c r="AA1126" s="1">
        <v>0.1221</v>
      </c>
      <c r="AB1126" s="1">
        <v>851</v>
      </c>
    </row>
    <row r="1127" spans="1:28" x14ac:dyDescent="0.3">
      <c r="A1127" s="1">
        <v>1126</v>
      </c>
      <c r="B1127" s="1" t="s">
        <v>1674</v>
      </c>
      <c r="C1127" s="1">
        <v>3.15E-2</v>
      </c>
      <c r="D1127" s="1">
        <v>5.1000000000000004E-3</v>
      </c>
      <c r="E1127" s="1">
        <v>0.13009999999999999</v>
      </c>
      <c r="F1127" s="1">
        <v>7.3400000000000007E-2</v>
      </c>
      <c r="G1127" s="1">
        <v>7.4000000000000003E-3</v>
      </c>
      <c r="H1127" s="1">
        <v>0.1206</v>
      </c>
      <c r="I1127" s="1">
        <v>7.7999999999999996E-3</v>
      </c>
      <c r="J1127" s="1">
        <v>2.7699999999999999E-2</v>
      </c>
      <c r="K1127" s="1">
        <v>0.31080000000000002</v>
      </c>
      <c r="L1127" s="1">
        <v>2.7E-2</v>
      </c>
      <c r="M1127" s="1">
        <v>8.0000000000000002E-3</v>
      </c>
      <c r="N1127" s="1">
        <v>6.9900000000000004E-2</v>
      </c>
      <c r="O1127" s="1">
        <v>1.17E-2</v>
      </c>
      <c r="P1127" s="1">
        <v>2.4400000000000002E-2</v>
      </c>
      <c r="Q1127" s="1">
        <v>2.4500000000000001E-2</v>
      </c>
      <c r="R1127" s="1">
        <v>0.04</v>
      </c>
      <c r="S1127" s="1">
        <v>2.7900000000000001E-2</v>
      </c>
      <c r="T1127" s="1">
        <v>3.8399999999999997E-2</v>
      </c>
      <c r="U1127" s="1">
        <v>1.6000000000000001E-3</v>
      </c>
      <c r="V1127" s="1">
        <v>1.21E-2</v>
      </c>
      <c r="W1127" s="1">
        <v>0.78710000000000002</v>
      </c>
      <c r="X1127" s="1">
        <v>0.31080000000000002</v>
      </c>
      <c r="Y1127" s="1">
        <v>0.31080000000000002</v>
      </c>
      <c r="Z1127" s="1" t="s">
        <v>1674</v>
      </c>
      <c r="AA1127" s="1">
        <v>0</v>
      </c>
      <c r="AB1127" s="1">
        <v>851</v>
      </c>
    </row>
    <row r="1128" spans="1:28" x14ac:dyDescent="0.3">
      <c r="A1128" s="1">
        <v>1127</v>
      </c>
      <c r="B1128" s="1" t="s">
        <v>1671</v>
      </c>
      <c r="C1128" s="1">
        <v>2.93E-2</v>
      </c>
      <c r="D1128" s="1">
        <v>2.0999999999999999E-3</v>
      </c>
      <c r="E1128" s="1">
        <v>2.5600000000000001E-2</v>
      </c>
      <c r="F1128" s="1">
        <v>2.9499999999999998E-2</v>
      </c>
      <c r="G1128" s="1">
        <v>5.1999999999999998E-3</v>
      </c>
      <c r="H1128" s="1">
        <v>0.1668</v>
      </c>
      <c r="I1128" s="1">
        <v>4.1000000000000003E-3</v>
      </c>
      <c r="J1128" s="1">
        <v>7.4999999999999997E-3</v>
      </c>
      <c r="K1128" s="1">
        <v>0.52210000000000001</v>
      </c>
      <c r="L1128" s="1">
        <v>1.23E-2</v>
      </c>
      <c r="M1128" s="1">
        <v>6.7999999999999996E-3</v>
      </c>
      <c r="N1128" s="1">
        <v>3.73E-2</v>
      </c>
      <c r="O1128" s="1">
        <v>2.4899999999999999E-2</v>
      </c>
      <c r="P1128" s="1">
        <v>2.2599999999999999E-2</v>
      </c>
      <c r="Q1128" s="1">
        <v>3.8600000000000002E-2</v>
      </c>
      <c r="R1128" s="1">
        <v>2.9000000000000001E-2</v>
      </c>
      <c r="S1128" s="1">
        <v>1.67E-2</v>
      </c>
      <c r="T1128" s="1">
        <v>1.2E-2</v>
      </c>
      <c r="U1128" s="1">
        <v>1.5E-3</v>
      </c>
      <c r="V1128" s="1">
        <v>6.0000000000000001E-3</v>
      </c>
      <c r="W1128" s="1">
        <v>0.60670000000000002</v>
      </c>
      <c r="X1128" s="1">
        <v>0.1668</v>
      </c>
      <c r="Y1128" s="1">
        <v>0.52210000000000001</v>
      </c>
      <c r="Z1128" s="1" t="s">
        <v>1674</v>
      </c>
      <c r="AA1128" s="1">
        <v>0.35520000000000002</v>
      </c>
      <c r="AB1128" s="1">
        <v>851</v>
      </c>
    </row>
    <row r="1129" spans="1:28" x14ac:dyDescent="0.3">
      <c r="A1129" s="1">
        <v>1128</v>
      </c>
      <c r="B1129" s="1" t="s">
        <v>1674</v>
      </c>
      <c r="C1129" s="1">
        <v>2.1100000000000001E-2</v>
      </c>
      <c r="D1129" s="1">
        <v>2.3999999999999998E-3</v>
      </c>
      <c r="E1129" s="1">
        <v>3.2000000000000001E-2</v>
      </c>
      <c r="F1129" s="1">
        <v>2.1100000000000001E-2</v>
      </c>
      <c r="G1129" s="1">
        <v>7.3000000000000001E-3</v>
      </c>
      <c r="H1129" s="1">
        <v>8.5699999999999998E-2</v>
      </c>
      <c r="I1129" s="1">
        <v>4.4000000000000003E-3</v>
      </c>
      <c r="J1129" s="1">
        <v>8.8000000000000005E-3</v>
      </c>
      <c r="K1129" s="1">
        <v>0.51749999999999996</v>
      </c>
      <c r="L1129" s="1">
        <v>1.2500000000000001E-2</v>
      </c>
      <c r="M1129" s="1">
        <v>4.1999999999999997E-3</v>
      </c>
      <c r="N1129" s="1">
        <v>0.111</v>
      </c>
      <c r="O1129" s="1">
        <v>8.3000000000000001E-3</v>
      </c>
      <c r="P1129" s="1">
        <v>1.7500000000000002E-2</v>
      </c>
      <c r="Q1129" s="1">
        <v>4.0800000000000003E-2</v>
      </c>
      <c r="R1129" s="1">
        <v>3.8100000000000002E-2</v>
      </c>
      <c r="S1129" s="1">
        <v>0.03</v>
      </c>
      <c r="T1129" s="1">
        <v>2.58E-2</v>
      </c>
      <c r="U1129" s="1">
        <v>1.6999999999999999E-3</v>
      </c>
      <c r="V1129" s="1">
        <v>9.7999999999999997E-3</v>
      </c>
      <c r="W1129" s="1">
        <v>0.62860000000000005</v>
      </c>
      <c r="X1129" s="1">
        <v>0.51749999999999996</v>
      </c>
      <c r="Y1129" s="1">
        <v>0.51749999999999996</v>
      </c>
      <c r="Z1129" s="1" t="s">
        <v>1674</v>
      </c>
      <c r="AA1129" s="1">
        <v>0</v>
      </c>
      <c r="AB1129" s="1">
        <v>851</v>
      </c>
    </row>
    <row r="1130" spans="1:28" x14ac:dyDescent="0.3">
      <c r="A1130" s="1">
        <v>1129</v>
      </c>
      <c r="B1130" s="1" t="s">
        <v>1674</v>
      </c>
      <c r="C1130" s="1">
        <v>3.95E-2</v>
      </c>
      <c r="D1130" s="1">
        <v>3.8E-3</v>
      </c>
      <c r="E1130" s="1">
        <v>3.5200000000000002E-2</v>
      </c>
      <c r="F1130" s="1">
        <v>5.62E-2</v>
      </c>
      <c r="G1130" s="1">
        <v>5.4999999999999997E-3</v>
      </c>
      <c r="H1130" s="1">
        <v>0.2074</v>
      </c>
      <c r="I1130" s="1">
        <v>5.1000000000000004E-3</v>
      </c>
      <c r="J1130" s="1">
        <v>1.6199999999999999E-2</v>
      </c>
      <c r="K1130" s="1">
        <v>0.34710000000000002</v>
      </c>
      <c r="L1130" s="1">
        <v>1.7299999999999999E-2</v>
      </c>
      <c r="M1130" s="1">
        <v>9.7999999999999997E-3</v>
      </c>
      <c r="N1130" s="1">
        <v>5.74E-2</v>
      </c>
      <c r="O1130" s="1">
        <v>2.0299999999999999E-2</v>
      </c>
      <c r="P1130" s="1">
        <v>2.9700000000000001E-2</v>
      </c>
      <c r="Q1130" s="1">
        <v>3.5900000000000001E-2</v>
      </c>
      <c r="R1130" s="1">
        <v>5.0099999999999999E-2</v>
      </c>
      <c r="S1130" s="1">
        <v>2.7199999999999998E-2</v>
      </c>
      <c r="T1130" s="1">
        <v>2.9700000000000001E-2</v>
      </c>
      <c r="U1130" s="1">
        <v>2E-3</v>
      </c>
      <c r="V1130" s="1">
        <v>4.5999999999999999E-3</v>
      </c>
      <c r="W1130" s="1">
        <v>0.7399</v>
      </c>
      <c r="X1130" s="1">
        <v>0.34710000000000002</v>
      </c>
      <c r="Y1130" s="1">
        <v>0.34710000000000002</v>
      </c>
      <c r="Z1130" s="1" t="s">
        <v>1674</v>
      </c>
      <c r="AA1130" s="1">
        <v>0</v>
      </c>
      <c r="AB1130" s="1">
        <v>851</v>
      </c>
    </row>
    <row r="1131" spans="1:28" x14ac:dyDescent="0.3">
      <c r="A1131" s="1">
        <v>1130</v>
      </c>
      <c r="B1131" s="1" t="s">
        <v>1674</v>
      </c>
      <c r="C1131" s="1">
        <v>2.5700000000000001E-2</v>
      </c>
      <c r="D1131" s="1">
        <v>4.8999999999999998E-3</v>
      </c>
      <c r="E1131" s="1">
        <v>5.1799999999999999E-2</v>
      </c>
      <c r="F1131" s="1">
        <v>7.5800000000000006E-2</v>
      </c>
      <c r="G1131" s="1">
        <v>1.9800000000000002E-2</v>
      </c>
      <c r="H1131" s="1">
        <v>2.5100000000000001E-2</v>
      </c>
      <c r="I1131" s="1">
        <v>1.29E-2</v>
      </c>
      <c r="J1131" s="1">
        <v>4.2799999999999998E-2</v>
      </c>
      <c r="K1131" s="1">
        <v>0.22850000000000001</v>
      </c>
      <c r="L1131" s="1">
        <v>4.9000000000000002E-2</v>
      </c>
      <c r="M1131" s="1">
        <v>8.8999999999999999E-3</v>
      </c>
      <c r="N1131" s="1">
        <v>6.5500000000000003E-2</v>
      </c>
      <c r="O1131" s="1">
        <v>3.5200000000000002E-2</v>
      </c>
      <c r="P1131" s="1">
        <v>3.56E-2</v>
      </c>
      <c r="Q1131" s="1">
        <v>0.1212</v>
      </c>
      <c r="R1131" s="1">
        <v>5.7799999999999997E-2</v>
      </c>
      <c r="S1131" s="1">
        <v>6.5500000000000003E-2</v>
      </c>
      <c r="T1131" s="1">
        <v>4.7800000000000002E-2</v>
      </c>
      <c r="U1131" s="1">
        <v>2.7000000000000001E-3</v>
      </c>
      <c r="V1131" s="1">
        <v>2.3400000000000001E-2</v>
      </c>
      <c r="W1131" s="1">
        <v>0.87490000000000001</v>
      </c>
      <c r="X1131" s="1">
        <v>0.22850000000000001</v>
      </c>
      <c r="Y1131" s="1">
        <v>0.22850000000000001</v>
      </c>
      <c r="Z1131" s="1" t="s">
        <v>1674</v>
      </c>
      <c r="AA1131" s="1">
        <v>0</v>
      </c>
      <c r="AB1131" s="1">
        <v>851</v>
      </c>
    </row>
    <row r="1132" spans="1:28" x14ac:dyDescent="0.3">
      <c r="A1132" s="1">
        <v>1131</v>
      </c>
      <c r="B1132" s="1" t="s">
        <v>1666</v>
      </c>
      <c r="C1132" s="1">
        <v>6.1499999999999999E-2</v>
      </c>
      <c r="D1132" s="1">
        <v>1.37E-2</v>
      </c>
      <c r="E1132" s="1">
        <v>3.85E-2</v>
      </c>
      <c r="F1132" s="1">
        <v>6.54E-2</v>
      </c>
      <c r="G1132" s="1">
        <v>2.69E-2</v>
      </c>
      <c r="H1132" s="1">
        <v>5.5599999999999997E-2</v>
      </c>
      <c r="I1132" s="1">
        <v>1.4999999999999999E-2</v>
      </c>
      <c r="J1132" s="1">
        <v>8.8200000000000001E-2</v>
      </c>
      <c r="K1132" s="1">
        <v>0.17860000000000001</v>
      </c>
      <c r="L1132" s="1">
        <v>7.22E-2</v>
      </c>
      <c r="M1132" s="1">
        <v>1.7000000000000001E-2</v>
      </c>
      <c r="N1132" s="1">
        <v>3.2899999999999999E-2</v>
      </c>
      <c r="O1132" s="1">
        <v>3.8199999999999998E-2</v>
      </c>
      <c r="P1132" s="1">
        <v>5.2400000000000002E-2</v>
      </c>
      <c r="Q1132" s="1">
        <v>3.8600000000000002E-2</v>
      </c>
      <c r="R1132" s="1">
        <v>4.4400000000000002E-2</v>
      </c>
      <c r="S1132" s="1">
        <v>5.1200000000000002E-2</v>
      </c>
      <c r="T1132" s="1">
        <v>7.8200000000000006E-2</v>
      </c>
      <c r="U1132" s="1">
        <v>1.0800000000000001E-2</v>
      </c>
      <c r="V1132" s="1">
        <v>2.06E-2</v>
      </c>
      <c r="W1132" s="1">
        <v>0.92530000000000001</v>
      </c>
      <c r="X1132" s="1">
        <v>6.1499999999999999E-2</v>
      </c>
      <c r="Y1132" s="1">
        <v>0.17860000000000001</v>
      </c>
      <c r="Z1132" s="1" t="s">
        <v>1674</v>
      </c>
      <c r="AA1132" s="1">
        <v>0.1171</v>
      </c>
      <c r="AB1132" s="1">
        <v>851</v>
      </c>
    </row>
    <row r="1133" spans="1:28" x14ac:dyDescent="0.3">
      <c r="A1133" s="1">
        <v>1132</v>
      </c>
      <c r="B1133" s="1" t="s">
        <v>1675</v>
      </c>
      <c r="C1133" s="1">
        <v>4.8000000000000001E-2</v>
      </c>
      <c r="D1133" s="1">
        <v>1.14E-2</v>
      </c>
      <c r="E1133" s="1">
        <v>4.1399999999999999E-2</v>
      </c>
      <c r="F1133" s="1">
        <v>7.3400000000000007E-2</v>
      </c>
      <c r="G1133" s="1">
        <v>3.1E-2</v>
      </c>
      <c r="H1133" s="1">
        <v>3.7999999999999999E-2</v>
      </c>
      <c r="I1133" s="1">
        <v>2.4799999999999999E-2</v>
      </c>
      <c r="J1133" s="1">
        <v>6.9400000000000003E-2</v>
      </c>
      <c r="K1133" s="1">
        <v>0.1207</v>
      </c>
      <c r="L1133" s="1">
        <v>9.6000000000000002E-2</v>
      </c>
      <c r="M1133" s="1">
        <v>1.9199999999999998E-2</v>
      </c>
      <c r="N1133" s="1">
        <v>2.93E-2</v>
      </c>
      <c r="O1133" s="1">
        <v>4.1099999999999998E-2</v>
      </c>
      <c r="P1133" s="1">
        <v>3.1199999999999999E-2</v>
      </c>
      <c r="Q1133" s="1">
        <v>0.111</v>
      </c>
      <c r="R1133" s="1">
        <v>5.0200000000000002E-2</v>
      </c>
      <c r="S1133" s="1">
        <v>5.1700000000000003E-2</v>
      </c>
      <c r="T1133" s="1">
        <v>7.2099999999999997E-2</v>
      </c>
      <c r="U1133" s="1">
        <v>7.1999999999999998E-3</v>
      </c>
      <c r="V1133" s="1">
        <v>3.3099999999999997E-2</v>
      </c>
      <c r="W1133" s="1">
        <v>0.93889999999999996</v>
      </c>
      <c r="X1133" s="1">
        <v>9.6000000000000002E-2</v>
      </c>
      <c r="Y1133" s="1">
        <v>0.1207</v>
      </c>
      <c r="Z1133" s="1" t="s">
        <v>1674</v>
      </c>
      <c r="AA1133" s="1">
        <v>2.46E-2</v>
      </c>
      <c r="AB1133" s="1">
        <v>851</v>
      </c>
    </row>
    <row r="1134" spans="1:28" x14ac:dyDescent="0.3">
      <c r="A1134" s="1">
        <v>1133</v>
      </c>
      <c r="B1134" s="1" t="s">
        <v>1682</v>
      </c>
      <c r="C1134" s="1">
        <v>3.5799999999999998E-2</v>
      </c>
      <c r="D1134" s="1">
        <v>1.5800000000000002E-2</v>
      </c>
      <c r="E1134" s="1">
        <v>2.8799999999999999E-2</v>
      </c>
      <c r="F1134" s="1">
        <v>9.6199999999999994E-2</v>
      </c>
      <c r="G1134" s="1">
        <v>1.7600000000000001E-2</v>
      </c>
      <c r="H1134" s="1">
        <v>2.3900000000000001E-2</v>
      </c>
      <c r="I1134" s="1">
        <v>1.4500000000000001E-2</v>
      </c>
      <c r="J1134" s="1">
        <v>0.11749999999999999</v>
      </c>
      <c r="K1134" s="1">
        <v>0.1114</v>
      </c>
      <c r="L1134" s="1">
        <v>4.1500000000000002E-2</v>
      </c>
      <c r="M1134" s="1">
        <v>1.5900000000000001E-2</v>
      </c>
      <c r="N1134" s="1">
        <v>2.5700000000000001E-2</v>
      </c>
      <c r="O1134" s="1">
        <v>1.23E-2</v>
      </c>
      <c r="P1134" s="1">
        <v>4.4299999999999999E-2</v>
      </c>
      <c r="Q1134" s="1">
        <v>3.1399999999999997E-2</v>
      </c>
      <c r="R1134" s="1">
        <v>7.0900000000000005E-2</v>
      </c>
      <c r="S1134" s="1">
        <v>0.1081</v>
      </c>
      <c r="T1134" s="1">
        <v>0.16500000000000001</v>
      </c>
      <c r="U1134" s="1">
        <v>3.0999999999999999E-3</v>
      </c>
      <c r="V1134" s="1">
        <v>2.0299999999999999E-2</v>
      </c>
      <c r="W1134" s="1">
        <v>0.88300000000000001</v>
      </c>
      <c r="X1134" s="1">
        <v>0.1081</v>
      </c>
      <c r="Y1134" s="1">
        <v>0.16500000000000001</v>
      </c>
      <c r="Z1134" s="1" t="s">
        <v>1683</v>
      </c>
      <c r="AA1134" s="1">
        <v>5.6800000000000003E-2</v>
      </c>
      <c r="AB1134" s="1">
        <v>851</v>
      </c>
    </row>
    <row r="1135" spans="1:28" x14ac:dyDescent="0.3">
      <c r="A1135" s="1">
        <v>1134</v>
      </c>
      <c r="B1135" s="1" t="s">
        <v>1685</v>
      </c>
      <c r="C1135" s="1">
        <v>1.8100000000000002E-2</v>
      </c>
      <c r="D1135" s="1">
        <v>3.3E-3</v>
      </c>
      <c r="E1135" s="1">
        <v>1.0200000000000001E-2</v>
      </c>
      <c r="F1135" s="1">
        <v>1.1599999999999999E-2</v>
      </c>
      <c r="G1135" s="1">
        <v>7.8700000000000006E-2</v>
      </c>
      <c r="H1135" s="1">
        <v>1.54E-2</v>
      </c>
      <c r="I1135" s="1">
        <v>1.17E-2</v>
      </c>
      <c r="J1135" s="1">
        <v>0.11559999999999999</v>
      </c>
      <c r="K1135" s="1">
        <v>0.1298</v>
      </c>
      <c r="L1135" s="1">
        <v>0.1067</v>
      </c>
      <c r="M1135" s="1">
        <v>1.29E-2</v>
      </c>
      <c r="N1135" s="1">
        <v>4.4499999999999998E-2</v>
      </c>
      <c r="O1135" s="1">
        <v>1.21E-2</v>
      </c>
      <c r="P1135" s="1">
        <v>1.7000000000000001E-2</v>
      </c>
      <c r="Q1135" s="1">
        <v>0.1074</v>
      </c>
      <c r="R1135" s="1">
        <v>2.5399999999999999E-2</v>
      </c>
      <c r="S1135" s="1">
        <v>3.2399999999999998E-2</v>
      </c>
      <c r="T1135" s="1">
        <v>4.1000000000000002E-2</v>
      </c>
      <c r="U1135" s="1">
        <v>8.3999999999999995E-3</v>
      </c>
      <c r="V1135" s="1">
        <v>0.1978</v>
      </c>
      <c r="W1135" s="1">
        <v>0.8387</v>
      </c>
      <c r="X1135" s="1">
        <v>0.1978</v>
      </c>
      <c r="Y1135" s="1">
        <v>0.1978</v>
      </c>
      <c r="Z1135" s="1" t="s">
        <v>1685</v>
      </c>
      <c r="AA1135" s="1">
        <v>0</v>
      </c>
      <c r="AB1135" s="1">
        <v>851</v>
      </c>
    </row>
    <row r="1136" spans="1:28" x14ac:dyDescent="0.3">
      <c r="A1136" s="1">
        <v>1135</v>
      </c>
      <c r="B1136" s="1" t="s">
        <v>1668</v>
      </c>
      <c r="C1136" s="1">
        <v>4.1700000000000001E-2</v>
      </c>
      <c r="D1136" s="1">
        <v>6.4000000000000003E-3</v>
      </c>
      <c r="E1136" s="1">
        <v>3.1300000000000001E-2</v>
      </c>
      <c r="F1136" s="1">
        <v>0.2114</v>
      </c>
      <c r="G1136" s="1">
        <v>8.8999999999999999E-3</v>
      </c>
      <c r="H1136" s="1">
        <v>3.61E-2</v>
      </c>
      <c r="I1136" s="1">
        <v>1.2500000000000001E-2</v>
      </c>
      <c r="J1136" s="1">
        <v>3.09E-2</v>
      </c>
      <c r="K1136" s="1">
        <v>0.16719999999999999</v>
      </c>
      <c r="L1136" s="1">
        <v>3.0300000000000001E-2</v>
      </c>
      <c r="M1136" s="1">
        <v>2.1999999999999999E-2</v>
      </c>
      <c r="N1136" s="1">
        <v>1.77E-2</v>
      </c>
      <c r="O1136" s="1">
        <v>9.4000000000000004E-3</v>
      </c>
      <c r="P1136" s="1">
        <v>6.13E-2</v>
      </c>
      <c r="Q1136" s="1">
        <v>0.1186</v>
      </c>
      <c r="R1136" s="1">
        <v>6.93E-2</v>
      </c>
      <c r="S1136" s="1">
        <v>8.0799999999999997E-2</v>
      </c>
      <c r="T1136" s="1">
        <v>0.03</v>
      </c>
      <c r="U1136" s="1">
        <v>3.2000000000000002E-3</v>
      </c>
      <c r="V1136" s="1">
        <v>1.0999999999999999E-2</v>
      </c>
      <c r="W1136" s="1">
        <v>0.8397</v>
      </c>
      <c r="X1136" s="1">
        <v>3.1300000000000001E-2</v>
      </c>
      <c r="Y1136" s="1">
        <v>0.2114</v>
      </c>
      <c r="Z1136" s="1" t="s">
        <v>1669</v>
      </c>
      <c r="AA1136" s="1">
        <v>0.18010000000000001</v>
      </c>
      <c r="AB1136" s="1">
        <v>851</v>
      </c>
    </row>
    <row r="1137" spans="1:28" x14ac:dyDescent="0.3">
      <c r="A1137" s="1">
        <v>1136</v>
      </c>
      <c r="B1137" s="1" t="s">
        <v>1683</v>
      </c>
      <c r="C1137" s="1">
        <v>5.0099999999999999E-2</v>
      </c>
      <c r="D1137" s="1">
        <v>6.7000000000000002E-3</v>
      </c>
      <c r="E1137" s="1">
        <v>5.5999999999999999E-3</v>
      </c>
      <c r="F1137" s="1">
        <v>6.6E-3</v>
      </c>
      <c r="G1137" s="1">
        <v>0.11609999999999999</v>
      </c>
      <c r="H1137" s="1">
        <v>1.5100000000000001E-2</v>
      </c>
      <c r="I1137" s="1">
        <v>3.5000000000000001E-3</v>
      </c>
      <c r="J1137" s="1">
        <v>0.21410000000000001</v>
      </c>
      <c r="K1137" s="1">
        <v>1.04E-2</v>
      </c>
      <c r="L1137" s="1">
        <v>0.25369999999999998</v>
      </c>
      <c r="M1137" s="1">
        <v>4.3999999999999997E-2</v>
      </c>
      <c r="N1137" s="1">
        <v>8.0000000000000002E-3</v>
      </c>
      <c r="O1137" s="1">
        <v>1.7500000000000002E-2</v>
      </c>
      <c r="P1137" s="1">
        <v>4.4999999999999997E-3</v>
      </c>
      <c r="Q1137" s="1">
        <v>5.7000000000000002E-3</v>
      </c>
      <c r="R1137" s="1">
        <v>1.5900000000000001E-2</v>
      </c>
      <c r="S1137" s="1">
        <v>2.69E-2</v>
      </c>
      <c r="T1137" s="1">
        <v>0.1759</v>
      </c>
      <c r="U1137" s="1">
        <v>3.3E-3</v>
      </c>
      <c r="V1137" s="1">
        <v>1.6299999999999999E-2</v>
      </c>
      <c r="W1137" s="1">
        <v>0.72109999999999996</v>
      </c>
      <c r="X1137" s="1">
        <v>0.1759</v>
      </c>
      <c r="Y1137" s="1">
        <v>0.25369999999999998</v>
      </c>
      <c r="Z1137" s="1" t="s">
        <v>1675</v>
      </c>
      <c r="AA1137" s="1">
        <v>7.7799999999999994E-2</v>
      </c>
      <c r="AB1137" s="1">
        <v>851</v>
      </c>
    </row>
    <row r="1138" spans="1:28" x14ac:dyDescent="0.3">
      <c r="A1138" s="1">
        <v>1137</v>
      </c>
      <c r="B1138" s="1" t="s">
        <v>1673</v>
      </c>
      <c r="C1138" s="1">
        <v>4.3499999999999997E-2</v>
      </c>
      <c r="D1138" s="1">
        <v>1.4200000000000001E-2</v>
      </c>
      <c r="E1138" s="1">
        <v>2.12E-2</v>
      </c>
      <c r="F1138" s="1">
        <v>0.1051</v>
      </c>
      <c r="G1138" s="1">
        <v>4.3400000000000001E-2</v>
      </c>
      <c r="H1138" s="1">
        <v>1.0999999999999999E-2</v>
      </c>
      <c r="I1138" s="1">
        <v>1.26E-2</v>
      </c>
      <c r="J1138" s="1">
        <v>0.18590000000000001</v>
      </c>
      <c r="K1138" s="1">
        <v>1.4500000000000001E-2</v>
      </c>
      <c r="L1138" s="1">
        <v>8.3299999999999999E-2</v>
      </c>
      <c r="M1138" s="1">
        <v>3.04E-2</v>
      </c>
      <c r="N1138" s="1">
        <v>1.1599999999999999E-2</v>
      </c>
      <c r="O1138" s="1">
        <v>6.0000000000000001E-3</v>
      </c>
      <c r="P1138" s="1">
        <v>2.8899999999999999E-2</v>
      </c>
      <c r="Q1138" s="1">
        <v>1.2999999999999999E-2</v>
      </c>
      <c r="R1138" s="1">
        <v>2.3699999999999999E-2</v>
      </c>
      <c r="S1138" s="1">
        <v>1.7000000000000001E-2</v>
      </c>
      <c r="T1138" s="1">
        <v>0.3145</v>
      </c>
      <c r="U1138" s="1">
        <v>1.8E-3</v>
      </c>
      <c r="V1138" s="1">
        <v>1.84E-2</v>
      </c>
      <c r="W1138" s="1">
        <v>0.76490000000000002</v>
      </c>
      <c r="X1138" s="1">
        <v>0.18590000000000001</v>
      </c>
      <c r="Y1138" s="1">
        <v>0.3145</v>
      </c>
      <c r="Z1138" s="1" t="s">
        <v>1683</v>
      </c>
      <c r="AA1138" s="1">
        <v>0.12859999999999999</v>
      </c>
      <c r="AB1138" s="1">
        <v>851</v>
      </c>
    </row>
    <row r="1139" spans="1:28" x14ac:dyDescent="0.3">
      <c r="A1139" s="1">
        <v>1138</v>
      </c>
      <c r="B1139" s="1" t="s">
        <v>1671</v>
      </c>
      <c r="C1139" s="1">
        <v>4.1700000000000001E-2</v>
      </c>
      <c r="D1139" s="1">
        <v>3.8E-3</v>
      </c>
      <c r="E1139" s="1">
        <v>4.6600000000000003E-2</v>
      </c>
      <c r="F1139" s="1">
        <v>3.4000000000000002E-2</v>
      </c>
      <c r="G1139" s="1">
        <v>9.1999999999999998E-3</v>
      </c>
      <c r="H1139" s="1">
        <v>0.30280000000000001</v>
      </c>
      <c r="I1139" s="1">
        <v>1.0699999999999999E-2</v>
      </c>
      <c r="J1139" s="1">
        <v>5.4999999999999997E-3</v>
      </c>
      <c r="K1139" s="1">
        <v>5.3699999999999998E-2</v>
      </c>
      <c r="L1139" s="1">
        <v>1.1299999999999999E-2</v>
      </c>
      <c r="M1139" s="1">
        <v>3.8E-3</v>
      </c>
      <c r="N1139" s="1">
        <v>5.8700000000000002E-2</v>
      </c>
      <c r="O1139" s="1">
        <v>0.1993</v>
      </c>
      <c r="P1139" s="1">
        <v>2.8299999999999999E-2</v>
      </c>
      <c r="Q1139" s="1">
        <v>4.0500000000000001E-2</v>
      </c>
      <c r="R1139" s="1">
        <v>9.1899999999999996E-2</v>
      </c>
      <c r="S1139" s="1">
        <v>3.2599999999999997E-2</v>
      </c>
      <c r="T1139" s="1">
        <v>8.9999999999999993E-3</v>
      </c>
      <c r="U1139" s="1">
        <v>1.6000000000000001E-3</v>
      </c>
      <c r="V1139" s="1">
        <v>1.49E-2</v>
      </c>
      <c r="W1139" s="1">
        <v>0.76359999999999995</v>
      </c>
      <c r="X1139" s="1">
        <v>0.30280000000000001</v>
      </c>
      <c r="Y1139" s="1">
        <v>0.30280000000000001</v>
      </c>
      <c r="Z1139" s="1" t="s">
        <v>1671</v>
      </c>
      <c r="AA1139" s="1">
        <v>0</v>
      </c>
      <c r="AB1139" s="1">
        <v>851</v>
      </c>
    </row>
    <row r="1140" spans="1:28" x14ac:dyDescent="0.3">
      <c r="A1140" s="1">
        <v>1139</v>
      </c>
      <c r="B1140" s="1" t="s">
        <v>1673</v>
      </c>
      <c r="C1140" s="1">
        <v>2.81E-2</v>
      </c>
      <c r="D1140" s="1">
        <v>3.7000000000000002E-3</v>
      </c>
      <c r="E1140" s="1">
        <v>5.4000000000000003E-3</v>
      </c>
      <c r="F1140" s="1">
        <v>1.9E-2</v>
      </c>
      <c r="G1140" s="1">
        <v>7.9000000000000008E-3</v>
      </c>
      <c r="H1140" s="1">
        <v>9.7999999999999997E-3</v>
      </c>
      <c r="I1140" s="1">
        <v>6.4999999999999997E-3</v>
      </c>
      <c r="J1140" s="1">
        <v>0.39689999999999998</v>
      </c>
      <c r="K1140" s="1">
        <v>8.8999999999999999E-3</v>
      </c>
      <c r="L1140" s="1">
        <v>7.5800000000000006E-2</v>
      </c>
      <c r="M1140" s="1">
        <v>1.01E-2</v>
      </c>
      <c r="N1140" s="1">
        <v>4.7000000000000002E-3</v>
      </c>
      <c r="O1140" s="1">
        <v>5.7999999999999996E-3</v>
      </c>
      <c r="P1140" s="1">
        <v>5.8999999999999999E-3</v>
      </c>
      <c r="Q1140" s="1">
        <v>6.6E-3</v>
      </c>
      <c r="R1140" s="1">
        <v>1.4500000000000001E-2</v>
      </c>
      <c r="S1140" s="1">
        <v>8.5000000000000006E-3</v>
      </c>
      <c r="T1140" s="1">
        <v>0.36420000000000002</v>
      </c>
      <c r="U1140" s="1">
        <v>3.3E-3</v>
      </c>
      <c r="V1140" s="1">
        <v>1.43E-2</v>
      </c>
      <c r="W1140" s="1">
        <v>0.55410000000000004</v>
      </c>
      <c r="X1140" s="1">
        <v>0.39689999999999998</v>
      </c>
      <c r="Y1140" s="1">
        <v>0.39689999999999998</v>
      </c>
      <c r="Z1140" s="1" t="s">
        <v>1673</v>
      </c>
      <c r="AA1140" s="1">
        <v>0</v>
      </c>
      <c r="AB1140" s="1">
        <v>851</v>
      </c>
    </row>
    <row r="1141" spans="1:28" x14ac:dyDescent="0.3">
      <c r="A1141" s="1">
        <v>1140</v>
      </c>
      <c r="B1141" s="1" t="s">
        <v>1681</v>
      </c>
      <c r="C1141" s="1">
        <v>2.7400000000000001E-2</v>
      </c>
      <c r="D1141" s="1">
        <v>2.0999999999999999E-3</v>
      </c>
      <c r="E1141" s="1">
        <v>2.76E-2</v>
      </c>
      <c r="F1141" s="1">
        <v>4.1000000000000002E-2</v>
      </c>
      <c r="G1141" s="1">
        <v>2.41E-2</v>
      </c>
      <c r="H1141" s="1">
        <v>8.3000000000000001E-3</v>
      </c>
      <c r="I1141" s="1">
        <v>1.8599999999999998E-2</v>
      </c>
      <c r="J1141" s="1">
        <v>9.1000000000000004E-3</v>
      </c>
      <c r="K1141" s="1">
        <v>1.6899999999999998E-2</v>
      </c>
      <c r="L1141" s="1">
        <v>3.6200000000000003E-2</v>
      </c>
      <c r="M1141" s="1">
        <v>1.1900000000000001E-2</v>
      </c>
      <c r="N1141" s="1">
        <v>3.1199999999999999E-2</v>
      </c>
      <c r="O1141" s="1">
        <v>0.43780000000000002</v>
      </c>
      <c r="P1141" s="1">
        <v>9.4000000000000004E-3</v>
      </c>
      <c r="Q1141" s="1">
        <v>1.6799999999999999E-2</v>
      </c>
      <c r="R1141" s="1">
        <v>7.4899999999999994E-2</v>
      </c>
      <c r="S1141" s="1">
        <v>0.1153</v>
      </c>
      <c r="T1141" s="1">
        <v>7.6E-3</v>
      </c>
      <c r="U1141" s="1">
        <v>1.5E-3</v>
      </c>
      <c r="V1141" s="1">
        <v>8.2400000000000001E-2</v>
      </c>
      <c r="W1141" s="1">
        <v>0.70350000000000001</v>
      </c>
      <c r="X1141" s="1">
        <v>7.4899999999999994E-2</v>
      </c>
      <c r="Y1141" s="1">
        <v>0.43780000000000002</v>
      </c>
      <c r="Z1141" s="1" t="s">
        <v>1678</v>
      </c>
      <c r="AA1141" s="1">
        <v>0.3629</v>
      </c>
      <c r="AB1141" s="1">
        <v>851</v>
      </c>
    </row>
    <row r="1142" spans="1:28" x14ac:dyDescent="0.3">
      <c r="A1142" s="1">
        <v>1141</v>
      </c>
      <c r="B1142" s="1" t="s">
        <v>1675</v>
      </c>
      <c r="C1142" s="1">
        <v>2.3599999999999999E-2</v>
      </c>
      <c r="D1142" s="1">
        <v>4.4000000000000003E-3</v>
      </c>
      <c r="E1142" s="1">
        <v>8.3000000000000001E-3</v>
      </c>
      <c r="F1142" s="1">
        <v>1.12E-2</v>
      </c>
      <c r="G1142" s="1">
        <v>9.7999999999999997E-3</v>
      </c>
      <c r="H1142" s="1">
        <v>9.7000000000000003E-3</v>
      </c>
      <c r="I1142" s="1">
        <v>6.8999999999999999E-3</v>
      </c>
      <c r="J1142" s="1">
        <v>0.24390000000000001</v>
      </c>
      <c r="K1142" s="1">
        <v>9.1999999999999998E-3</v>
      </c>
      <c r="L1142" s="1">
        <v>0.20930000000000001</v>
      </c>
      <c r="M1142" s="1">
        <v>7.2099999999999997E-2</v>
      </c>
      <c r="N1142" s="1">
        <v>2.0299999999999999E-2</v>
      </c>
      <c r="O1142" s="1">
        <v>5.8999999999999999E-3</v>
      </c>
      <c r="P1142" s="1">
        <v>1.9300000000000001E-2</v>
      </c>
      <c r="Q1142" s="1">
        <v>5.04E-2</v>
      </c>
      <c r="R1142" s="1">
        <v>1.6199999999999999E-2</v>
      </c>
      <c r="S1142" s="1">
        <v>8.5800000000000001E-2</v>
      </c>
      <c r="T1142" s="1">
        <v>0.17549999999999999</v>
      </c>
      <c r="U1142" s="1">
        <v>3.5999999999999999E-3</v>
      </c>
      <c r="V1142" s="1">
        <v>1.46E-2</v>
      </c>
      <c r="W1142" s="1">
        <v>0.74519999999999997</v>
      </c>
      <c r="X1142" s="1">
        <v>0.20930000000000001</v>
      </c>
      <c r="Y1142" s="1">
        <v>0.24390000000000001</v>
      </c>
      <c r="Z1142" s="1" t="s">
        <v>1673</v>
      </c>
      <c r="AA1142" s="1">
        <v>3.4599999999999999E-2</v>
      </c>
      <c r="AB1142" s="1">
        <v>851</v>
      </c>
    </row>
    <row r="1143" spans="1:28" x14ac:dyDescent="0.3">
      <c r="A1143" s="1">
        <v>1142</v>
      </c>
      <c r="B1143" s="1" t="s">
        <v>1675</v>
      </c>
      <c r="C1143" s="1">
        <v>5.6800000000000003E-2</v>
      </c>
      <c r="D1143" s="1">
        <v>6.4000000000000003E-3</v>
      </c>
      <c r="E1143" s="1">
        <v>1.2699999999999999E-2</v>
      </c>
      <c r="F1143" s="1">
        <v>1.5900000000000001E-2</v>
      </c>
      <c r="G1143" s="1">
        <v>2.3199999999999998E-2</v>
      </c>
      <c r="H1143" s="1">
        <v>1.7100000000000001E-2</v>
      </c>
      <c r="I1143" s="1">
        <v>1.49E-2</v>
      </c>
      <c r="J1143" s="1">
        <v>7.8399999999999997E-2</v>
      </c>
      <c r="K1143" s="1">
        <v>4.3099999999999999E-2</v>
      </c>
      <c r="L1143" s="1">
        <v>0.1226</v>
      </c>
      <c r="M1143" s="1">
        <v>0.123</v>
      </c>
      <c r="N1143" s="1">
        <v>1.18E-2</v>
      </c>
      <c r="O1143" s="1">
        <v>8.8000000000000005E-3</v>
      </c>
      <c r="P1143" s="1">
        <v>2.6100000000000002E-2</v>
      </c>
      <c r="Q1143" s="1">
        <v>0.17019999999999999</v>
      </c>
      <c r="R1143" s="1">
        <v>6.1800000000000001E-2</v>
      </c>
      <c r="S1143" s="1">
        <v>2.7400000000000001E-2</v>
      </c>
      <c r="T1143" s="1">
        <v>3.5499999999999997E-2</v>
      </c>
      <c r="U1143" s="1">
        <v>7.4999999999999997E-3</v>
      </c>
      <c r="V1143" s="1">
        <v>0.13689999999999999</v>
      </c>
      <c r="W1143" s="1">
        <v>0.85950000000000004</v>
      </c>
      <c r="X1143" s="1">
        <v>0.1226</v>
      </c>
      <c r="Y1143" s="1">
        <v>0.17019999999999999</v>
      </c>
      <c r="Z1143" s="1" t="s">
        <v>1680</v>
      </c>
      <c r="AA1143" s="1">
        <v>4.7500000000000001E-2</v>
      </c>
      <c r="AB1143" s="1">
        <v>851</v>
      </c>
    </row>
    <row r="1144" spans="1:28" x14ac:dyDescent="0.3">
      <c r="A1144" s="1">
        <v>1143</v>
      </c>
      <c r="B1144" s="1" t="s">
        <v>1674</v>
      </c>
      <c r="C1144" s="1">
        <v>7.5499999999999998E-2</v>
      </c>
      <c r="D1144" s="1">
        <v>1.2800000000000001E-2</v>
      </c>
      <c r="E1144" s="1">
        <v>0.12540000000000001</v>
      </c>
      <c r="F1144" s="1">
        <v>0.1371</v>
      </c>
      <c r="G1144" s="1">
        <v>1.9800000000000002E-2</v>
      </c>
      <c r="H1144" s="1">
        <v>2.18E-2</v>
      </c>
      <c r="I1144" s="1">
        <v>2.1600000000000001E-2</v>
      </c>
      <c r="J1144" s="1">
        <v>9.1800000000000007E-2</v>
      </c>
      <c r="K1144" s="1">
        <v>5.5300000000000002E-2</v>
      </c>
      <c r="L1144" s="1">
        <v>0.10589999999999999</v>
      </c>
      <c r="M1144" s="1">
        <v>2.3300000000000001E-2</v>
      </c>
      <c r="N1144" s="1">
        <v>4.02E-2</v>
      </c>
      <c r="O1144" s="1">
        <v>7.6E-3</v>
      </c>
      <c r="P1144" s="1">
        <v>1.7299999999999999E-2</v>
      </c>
      <c r="Q1144" s="1">
        <v>2.2200000000000001E-2</v>
      </c>
      <c r="R1144" s="1">
        <v>4.3099999999999999E-2</v>
      </c>
      <c r="S1144" s="1">
        <v>2.07E-2</v>
      </c>
      <c r="T1144" s="1">
        <v>6.6600000000000006E-2</v>
      </c>
      <c r="U1144" s="1">
        <v>2.7099999999999999E-2</v>
      </c>
      <c r="V1144" s="1">
        <v>6.4799999999999996E-2</v>
      </c>
      <c r="W1144" s="1">
        <v>0.90959999999999996</v>
      </c>
      <c r="X1144" s="1">
        <v>5.5300000000000002E-2</v>
      </c>
      <c r="Y1144" s="1">
        <v>0.1371</v>
      </c>
      <c r="Z1144" s="1" t="s">
        <v>1669</v>
      </c>
      <c r="AA1144" s="1">
        <v>8.1799999999999998E-2</v>
      </c>
      <c r="AB1144" s="1">
        <v>851</v>
      </c>
    </row>
    <row r="1145" spans="1:28" x14ac:dyDescent="0.3">
      <c r="A1145" s="1">
        <v>1144</v>
      </c>
      <c r="B1145" s="1" t="s">
        <v>1679</v>
      </c>
      <c r="C1145" s="1">
        <v>0.17519999999999999</v>
      </c>
      <c r="D1145" s="1">
        <v>6.4999999999999997E-3</v>
      </c>
      <c r="E1145" s="1">
        <v>3.2399999999999998E-2</v>
      </c>
      <c r="F1145" s="1">
        <v>2.7699999999999999E-2</v>
      </c>
      <c r="G1145" s="1">
        <v>1.5599999999999999E-2</v>
      </c>
      <c r="H1145" s="1">
        <v>2.0400000000000001E-2</v>
      </c>
      <c r="I1145" s="1">
        <v>1.9699999999999999E-2</v>
      </c>
      <c r="J1145" s="1">
        <v>3.0099999999999998E-2</v>
      </c>
      <c r="K1145" s="1">
        <v>0.1535</v>
      </c>
      <c r="L1145" s="1">
        <v>0.1003</v>
      </c>
      <c r="M1145" s="1">
        <v>9.4000000000000004E-3</v>
      </c>
      <c r="N1145" s="1">
        <v>1.17E-2</v>
      </c>
      <c r="O1145" s="1">
        <v>6.3E-3</v>
      </c>
      <c r="P1145" s="1">
        <v>4.9700000000000001E-2</v>
      </c>
      <c r="Q1145" s="1">
        <v>0.10780000000000001</v>
      </c>
      <c r="R1145" s="1">
        <v>8.5699999999999998E-2</v>
      </c>
      <c r="S1145" s="1">
        <v>2.4299999999999999E-2</v>
      </c>
      <c r="T1145" s="1">
        <v>8.3299999999999999E-2</v>
      </c>
      <c r="U1145" s="1">
        <v>2.8E-3</v>
      </c>
      <c r="V1145" s="1">
        <v>3.7499999999999999E-2</v>
      </c>
      <c r="W1145" s="1">
        <v>0.85409999999999997</v>
      </c>
      <c r="X1145" s="1">
        <v>4.9700000000000001E-2</v>
      </c>
      <c r="Y1145" s="1">
        <v>0.17519999999999999</v>
      </c>
      <c r="Z1145" s="1" t="s">
        <v>1666</v>
      </c>
      <c r="AA1145" s="1">
        <v>0.1255</v>
      </c>
      <c r="AB1145" s="1">
        <v>851</v>
      </c>
    </row>
    <row r="1146" spans="1:28" x14ac:dyDescent="0.3">
      <c r="A1146" s="1">
        <v>1145</v>
      </c>
      <c r="B1146" s="1" t="s">
        <v>1674</v>
      </c>
      <c r="C1146" s="1">
        <v>9.6000000000000002E-2</v>
      </c>
      <c r="D1146" s="1">
        <v>5.7000000000000002E-3</v>
      </c>
      <c r="E1146" s="1">
        <v>7.3800000000000004E-2</v>
      </c>
      <c r="F1146" s="1">
        <v>7.6999999999999999E-2</v>
      </c>
      <c r="G1146" s="1">
        <v>9.7000000000000003E-3</v>
      </c>
      <c r="H1146" s="1">
        <v>3.2399999999999998E-2</v>
      </c>
      <c r="I1146" s="1">
        <v>1.4800000000000001E-2</v>
      </c>
      <c r="J1146" s="1">
        <v>5.0200000000000002E-2</v>
      </c>
      <c r="K1146" s="1">
        <v>0.13519999999999999</v>
      </c>
      <c r="L1146" s="1">
        <v>5.5100000000000003E-2</v>
      </c>
      <c r="M1146" s="1">
        <v>8.9999999999999993E-3</v>
      </c>
      <c r="N1146" s="1">
        <v>0.1154</v>
      </c>
      <c r="O1146" s="1">
        <v>1.9300000000000001E-2</v>
      </c>
      <c r="P1146" s="1">
        <v>4.3499999999999997E-2</v>
      </c>
      <c r="Q1146" s="1">
        <v>2.2499999999999999E-2</v>
      </c>
      <c r="R1146" s="1">
        <v>0.1072</v>
      </c>
      <c r="S1146" s="1">
        <v>4.4699999999999997E-2</v>
      </c>
      <c r="T1146" s="1">
        <v>4.6399999999999997E-2</v>
      </c>
      <c r="U1146" s="1">
        <v>1.9E-3</v>
      </c>
      <c r="V1146" s="1">
        <v>4.0300000000000002E-2</v>
      </c>
      <c r="W1146" s="1">
        <v>0.89949999999999997</v>
      </c>
      <c r="X1146" s="1">
        <v>0.13519999999999999</v>
      </c>
      <c r="Y1146" s="1">
        <v>0.13519999999999999</v>
      </c>
      <c r="Z1146" s="1" t="s">
        <v>1674</v>
      </c>
      <c r="AA1146" s="1">
        <v>0</v>
      </c>
      <c r="AB1146" s="1">
        <v>851</v>
      </c>
    </row>
    <row r="1147" spans="1:28" x14ac:dyDescent="0.3">
      <c r="A1147" s="1">
        <v>1146</v>
      </c>
      <c r="B1147" s="1" t="s">
        <v>1682</v>
      </c>
      <c r="C1147" s="1">
        <v>7.0000000000000007E-2</v>
      </c>
      <c r="D1147" s="1">
        <v>6.1000000000000004E-3</v>
      </c>
      <c r="E1147" s="1">
        <v>5.4600000000000003E-2</v>
      </c>
      <c r="F1147" s="1">
        <v>0.1182</v>
      </c>
      <c r="G1147" s="1">
        <v>8.3999999999999995E-3</v>
      </c>
      <c r="H1147" s="1">
        <v>2.53E-2</v>
      </c>
      <c r="I1147" s="1">
        <v>1.24E-2</v>
      </c>
      <c r="J1147" s="1">
        <v>2.75E-2</v>
      </c>
      <c r="K1147" s="1">
        <v>0.17519999999999999</v>
      </c>
      <c r="L1147" s="1">
        <v>6.5799999999999997E-2</v>
      </c>
      <c r="M1147" s="1">
        <v>2.0199999999999999E-2</v>
      </c>
      <c r="N1147" s="1">
        <v>5.7500000000000002E-2</v>
      </c>
      <c r="O1147" s="1">
        <v>1.2699999999999999E-2</v>
      </c>
      <c r="P1147" s="1">
        <v>0.1045</v>
      </c>
      <c r="Q1147" s="1">
        <v>0.1074</v>
      </c>
      <c r="R1147" s="1">
        <v>5.3699999999999998E-2</v>
      </c>
      <c r="S1147" s="1">
        <v>3.4299999999999997E-2</v>
      </c>
      <c r="T1147" s="1">
        <v>2.5700000000000001E-2</v>
      </c>
      <c r="U1147" s="1">
        <v>7.7999999999999996E-3</v>
      </c>
      <c r="V1147" s="1">
        <v>1.29E-2</v>
      </c>
      <c r="W1147" s="1">
        <v>0.879</v>
      </c>
      <c r="X1147" s="1">
        <v>3.4299999999999997E-2</v>
      </c>
      <c r="Y1147" s="1">
        <v>0.17519999999999999</v>
      </c>
      <c r="Z1147" s="1" t="s">
        <v>1674</v>
      </c>
      <c r="AA1147" s="1">
        <v>0.1409</v>
      </c>
      <c r="AB1147" s="1">
        <v>851</v>
      </c>
    </row>
    <row r="1148" spans="1:28" x14ac:dyDescent="0.3">
      <c r="A1148" s="1">
        <v>1147</v>
      </c>
      <c r="B1148" s="1" t="s">
        <v>1685</v>
      </c>
      <c r="C1148" s="1">
        <v>2.8000000000000001E-2</v>
      </c>
      <c r="D1148" s="1">
        <v>4.5999999999999999E-3</v>
      </c>
      <c r="E1148" s="1">
        <v>1.8700000000000001E-2</v>
      </c>
      <c r="F1148" s="1">
        <v>2.4199999999999999E-2</v>
      </c>
      <c r="G1148" s="1">
        <v>0.18659999999999999</v>
      </c>
      <c r="H1148" s="1">
        <v>2.5700000000000001E-2</v>
      </c>
      <c r="I1148" s="1">
        <v>6.6E-3</v>
      </c>
      <c r="J1148" s="1">
        <v>0.1699</v>
      </c>
      <c r="K1148" s="1">
        <v>2.12E-2</v>
      </c>
      <c r="L1148" s="1">
        <v>0.21199999999999999</v>
      </c>
      <c r="M1148" s="1">
        <v>1.4500000000000001E-2</v>
      </c>
      <c r="N1148" s="1">
        <v>4.6300000000000001E-2</v>
      </c>
      <c r="O1148" s="1">
        <v>0.01</v>
      </c>
      <c r="P1148" s="1">
        <v>1.5699999999999999E-2</v>
      </c>
      <c r="Q1148" s="1">
        <v>8.2000000000000007E-3</v>
      </c>
      <c r="R1148" s="1">
        <v>4.3799999999999999E-2</v>
      </c>
      <c r="S1148" s="1">
        <v>2.9399999999999999E-2</v>
      </c>
      <c r="T1148" s="1">
        <v>5.3499999999999999E-2</v>
      </c>
      <c r="U1148" s="1">
        <v>6.4000000000000003E-3</v>
      </c>
      <c r="V1148" s="1">
        <v>7.4700000000000003E-2</v>
      </c>
      <c r="W1148" s="1">
        <v>0.80759999999999998</v>
      </c>
      <c r="X1148" s="1">
        <v>7.4700000000000003E-2</v>
      </c>
      <c r="Y1148" s="1">
        <v>0.21199999999999999</v>
      </c>
      <c r="Z1148" s="1" t="s">
        <v>1675</v>
      </c>
      <c r="AA1148" s="1">
        <v>0.13730000000000001</v>
      </c>
      <c r="AB1148" s="1">
        <v>851</v>
      </c>
    </row>
    <row r="1149" spans="1:28" x14ac:dyDescent="0.3">
      <c r="A1149" s="1">
        <v>1148</v>
      </c>
      <c r="B1149" s="1" t="s">
        <v>1669</v>
      </c>
      <c r="C1149" s="1">
        <v>5.4699999999999999E-2</v>
      </c>
      <c r="D1149" s="1">
        <v>4.3E-3</v>
      </c>
      <c r="E1149" s="1">
        <v>7.6499999999999999E-2</v>
      </c>
      <c r="F1149" s="1">
        <v>0.29670000000000002</v>
      </c>
      <c r="G1149" s="1">
        <v>1.12E-2</v>
      </c>
      <c r="H1149" s="1">
        <v>2.7400000000000001E-2</v>
      </c>
      <c r="I1149" s="1">
        <v>5.7999999999999996E-3</v>
      </c>
      <c r="J1149" s="1">
        <v>1.4800000000000001E-2</v>
      </c>
      <c r="K1149" s="1">
        <v>0.2016</v>
      </c>
      <c r="L1149" s="1">
        <v>4.0500000000000001E-2</v>
      </c>
      <c r="M1149" s="1">
        <v>5.3E-3</v>
      </c>
      <c r="N1149" s="1">
        <v>8.3500000000000005E-2</v>
      </c>
      <c r="O1149" s="1">
        <v>1.2500000000000001E-2</v>
      </c>
      <c r="P1149" s="1">
        <v>5.3499999999999999E-2</v>
      </c>
      <c r="Q1149" s="1">
        <v>3.1600000000000003E-2</v>
      </c>
      <c r="R1149" s="1">
        <v>3.1899999999999998E-2</v>
      </c>
      <c r="S1149" s="1">
        <v>2.7900000000000001E-2</v>
      </c>
      <c r="T1149" s="1">
        <v>1.34E-2</v>
      </c>
      <c r="U1149" s="1">
        <v>1.6999999999999999E-3</v>
      </c>
      <c r="V1149" s="1">
        <v>5.4000000000000003E-3</v>
      </c>
      <c r="W1149" s="1">
        <v>0.76600000000000001</v>
      </c>
      <c r="X1149" s="1">
        <v>0.29670000000000002</v>
      </c>
      <c r="Y1149" s="1">
        <v>0.29670000000000002</v>
      </c>
      <c r="Z1149" s="1" t="s">
        <v>1669</v>
      </c>
      <c r="AA1149" s="1">
        <v>0</v>
      </c>
      <c r="AB1149" s="1">
        <v>851</v>
      </c>
    </row>
    <row r="1150" spans="1:28" x14ac:dyDescent="0.3">
      <c r="A1150" s="1">
        <v>1149</v>
      </c>
      <c r="B1150" s="1" t="s">
        <v>1666</v>
      </c>
      <c r="C1150" s="1">
        <v>6.1499999999999999E-2</v>
      </c>
      <c r="D1150" s="1">
        <v>5.7999999999999996E-3</v>
      </c>
      <c r="E1150" s="1">
        <v>7.9299999999999995E-2</v>
      </c>
      <c r="F1150" s="1">
        <v>0.1424</v>
      </c>
      <c r="G1150" s="1">
        <v>7.1999999999999998E-3</v>
      </c>
      <c r="H1150" s="1">
        <v>2.63E-2</v>
      </c>
      <c r="I1150" s="1">
        <v>2.9000000000000001E-2</v>
      </c>
      <c r="J1150" s="1">
        <v>9.1000000000000004E-3</v>
      </c>
      <c r="K1150" s="1">
        <v>0.18759999999999999</v>
      </c>
      <c r="L1150" s="1">
        <v>1.9300000000000001E-2</v>
      </c>
      <c r="M1150" s="1">
        <v>7.4000000000000003E-3</v>
      </c>
      <c r="N1150" s="1">
        <v>9.1700000000000004E-2</v>
      </c>
      <c r="O1150" s="1">
        <v>1.6899999999999998E-2</v>
      </c>
      <c r="P1150" s="1">
        <v>0.1056</v>
      </c>
      <c r="Q1150" s="1">
        <v>6.5199999999999994E-2</v>
      </c>
      <c r="R1150" s="1">
        <v>8.0299999999999996E-2</v>
      </c>
      <c r="S1150" s="1">
        <v>4.2900000000000001E-2</v>
      </c>
      <c r="T1150" s="1">
        <v>1.4800000000000001E-2</v>
      </c>
      <c r="U1150" s="1">
        <v>1.6999999999999999E-3</v>
      </c>
      <c r="V1150" s="1">
        <v>6.3E-3</v>
      </c>
      <c r="W1150" s="1">
        <v>0.84399999999999997</v>
      </c>
      <c r="X1150" s="1">
        <v>6.1499999999999999E-2</v>
      </c>
      <c r="Y1150" s="1">
        <v>0.18759999999999999</v>
      </c>
      <c r="Z1150" s="1" t="s">
        <v>1674</v>
      </c>
      <c r="AA1150" s="1">
        <v>0.12609999999999999</v>
      </c>
      <c r="AB1150" s="1">
        <v>851</v>
      </c>
    </row>
    <row r="1151" spans="1:28" x14ac:dyDescent="0.3">
      <c r="A1151" s="1">
        <v>1150</v>
      </c>
      <c r="B1151" s="1" t="s">
        <v>1668</v>
      </c>
      <c r="C1151" s="1">
        <v>9.5699999999999993E-2</v>
      </c>
      <c r="D1151" s="1">
        <v>5.5999999999999999E-3</v>
      </c>
      <c r="E1151" s="1">
        <v>0.24829999999999999</v>
      </c>
      <c r="F1151" s="1">
        <v>8.2500000000000004E-2</v>
      </c>
      <c r="G1151" s="1">
        <v>4.7000000000000002E-3</v>
      </c>
      <c r="H1151" s="1">
        <v>5.0700000000000002E-2</v>
      </c>
      <c r="I1151" s="1">
        <v>1.41E-2</v>
      </c>
      <c r="J1151" s="1">
        <v>1.9900000000000001E-2</v>
      </c>
      <c r="K1151" s="1">
        <v>7.0900000000000005E-2</v>
      </c>
      <c r="L1151" s="1">
        <v>5.9200000000000003E-2</v>
      </c>
      <c r="M1151" s="1">
        <v>4.5999999999999999E-3</v>
      </c>
      <c r="N1151" s="1">
        <v>0.16039999999999999</v>
      </c>
      <c r="O1151" s="1">
        <v>8.6E-3</v>
      </c>
      <c r="P1151" s="1">
        <v>2.8000000000000001E-2</v>
      </c>
      <c r="Q1151" s="1">
        <v>1.49E-2</v>
      </c>
      <c r="R1151" s="1">
        <v>7.3899999999999993E-2</v>
      </c>
      <c r="S1151" s="1">
        <v>2.6599999999999999E-2</v>
      </c>
      <c r="T1151" s="1">
        <v>1.61E-2</v>
      </c>
      <c r="U1151" s="1">
        <v>1.6999999999999999E-3</v>
      </c>
      <c r="V1151" s="1">
        <v>1.3599999999999999E-2</v>
      </c>
      <c r="W1151" s="1">
        <v>0.80830000000000002</v>
      </c>
      <c r="X1151" s="1">
        <v>0.24829999999999999</v>
      </c>
      <c r="Y1151" s="1">
        <v>0.24829999999999999</v>
      </c>
      <c r="Z1151" s="1" t="s">
        <v>1668</v>
      </c>
      <c r="AA1151" s="1">
        <v>0</v>
      </c>
      <c r="AB1151" s="1">
        <v>851</v>
      </c>
    </row>
    <row r="1152" spans="1:28" x14ac:dyDescent="0.3">
      <c r="A1152" s="1">
        <v>1151</v>
      </c>
      <c r="B1152" s="1" t="s">
        <v>1674</v>
      </c>
      <c r="C1152" s="1">
        <v>4.48E-2</v>
      </c>
      <c r="D1152" s="1">
        <v>2.3999999999999998E-3</v>
      </c>
      <c r="E1152" s="1">
        <v>5.04E-2</v>
      </c>
      <c r="F1152" s="1">
        <v>0.1113</v>
      </c>
      <c r="G1152" s="1">
        <v>5.3E-3</v>
      </c>
      <c r="H1152" s="1">
        <v>2.6800000000000001E-2</v>
      </c>
      <c r="I1152" s="1">
        <v>9.1000000000000004E-3</v>
      </c>
      <c r="J1152" s="1">
        <v>4.2099999999999999E-2</v>
      </c>
      <c r="K1152" s="1">
        <v>0.1749</v>
      </c>
      <c r="L1152" s="1">
        <v>7.9399999999999998E-2</v>
      </c>
      <c r="M1152" s="1">
        <v>1.6400000000000001E-2</v>
      </c>
      <c r="N1152" s="1">
        <v>3.5900000000000001E-2</v>
      </c>
      <c r="O1152" s="1">
        <v>0.1583</v>
      </c>
      <c r="P1152" s="1">
        <v>6.5799999999999997E-2</v>
      </c>
      <c r="Q1152" s="1">
        <v>4.6600000000000003E-2</v>
      </c>
      <c r="R1152" s="1">
        <v>6.4100000000000004E-2</v>
      </c>
      <c r="S1152" s="1">
        <v>3.5099999999999999E-2</v>
      </c>
      <c r="T1152" s="1">
        <v>2.1100000000000001E-2</v>
      </c>
      <c r="U1152" s="1">
        <v>1.8E-3</v>
      </c>
      <c r="V1152" s="1">
        <v>8.2000000000000007E-3</v>
      </c>
      <c r="W1152" s="1">
        <v>0.86209999999999998</v>
      </c>
      <c r="X1152" s="1">
        <v>0.1749</v>
      </c>
      <c r="Y1152" s="1">
        <v>0.1749</v>
      </c>
      <c r="Z1152" s="1" t="s">
        <v>1674</v>
      </c>
      <c r="AA1152" s="1">
        <v>0</v>
      </c>
      <c r="AB1152" s="1">
        <v>851</v>
      </c>
    </row>
    <row r="1153" spans="1:28" x14ac:dyDescent="0.3">
      <c r="A1153" s="1">
        <v>1152</v>
      </c>
      <c r="B1153" s="1" t="s">
        <v>1673</v>
      </c>
      <c r="C1153" s="1">
        <v>4.5600000000000002E-2</v>
      </c>
      <c r="D1153" s="1">
        <v>9.5999999999999992E-3</v>
      </c>
      <c r="E1153" s="1">
        <v>7.1800000000000003E-2</v>
      </c>
      <c r="F1153" s="1">
        <v>0.1431</v>
      </c>
      <c r="G1153" s="1">
        <v>1.2500000000000001E-2</v>
      </c>
      <c r="H1153" s="1">
        <v>2.24E-2</v>
      </c>
      <c r="I1153" s="1">
        <v>5.7000000000000002E-3</v>
      </c>
      <c r="J1153" s="1">
        <v>0.1143</v>
      </c>
      <c r="K1153" s="1">
        <v>0.12139999999999999</v>
      </c>
      <c r="L1153" s="1">
        <v>0.1023</v>
      </c>
      <c r="M1153" s="1">
        <v>1.5800000000000002E-2</v>
      </c>
      <c r="N1153" s="1">
        <v>6.1199999999999997E-2</v>
      </c>
      <c r="O1153" s="1">
        <v>8.0000000000000002E-3</v>
      </c>
      <c r="P1153" s="1">
        <v>4.6399999999999997E-2</v>
      </c>
      <c r="Q1153" s="1">
        <v>4.4699999999999997E-2</v>
      </c>
      <c r="R1153" s="1">
        <v>5.4800000000000001E-2</v>
      </c>
      <c r="S1153" s="1">
        <v>4.3099999999999999E-2</v>
      </c>
      <c r="T1153" s="1">
        <v>6.5000000000000002E-2</v>
      </c>
      <c r="U1153" s="1">
        <v>1.9E-3</v>
      </c>
      <c r="V1153" s="1">
        <v>1.0500000000000001E-2</v>
      </c>
      <c r="W1153" s="1">
        <v>0.88380000000000003</v>
      </c>
      <c r="X1153" s="1">
        <v>0.1143</v>
      </c>
      <c r="Y1153" s="1">
        <v>0.1431</v>
      </c>
      <c r="Z1153" s="1" t="s">
        <v>1669</v>
      </c>
      <c r="AA1153" s="1">
        <v>2.8799999999999999E-2</v>
      </c>
      <c r="AB1153" s="1">
        <v>851</v>
      </c>
    </row>
    <row r="1154" spans="1:28" x14ac:dyDescent="0.3">
      <c r="A1154" s="1">
        <v>1153</v>
      </c>
      <c r="B1154" s="1" t="s">
        <v>1666</v>
      </c>
      <c r="C1154" s="1">
        <v>0.1013</v>
      </c>
      <c r="D1154" s="1">
        <v>3.0999999999999999E-3</v>
      </c>
      <c r="E1154" s="1">
        <v>7.4899999999999994E-2</v>
      </c>
      <c r="F1154" s="1">
        <v>0.1837</v>
      </c>
      <c r="G1154" s="1">
        <v>1.38E-2</v>
      </c>
      <c r="H1154" s="1">
        <v>3.09E-2</v>
      </c>
      <c r="I1154" s="1">
        <v>1.29E-2</v>
      </c>
      <c r="J1154" s="1">
        <v>1.35E-2</v>
      </c>
      <c r="K1154" s="1">
        <v>0.15570000000000001</v>
      </c>
      <c r="L1154" s="1">
        <v>4.7600000000000003E-2</v>
      </c>
      <c r="M1154" s="1">
        <v>9.5999999999999992E-3</v>
      </c>
      <c r="N1154" s="1">
        <v>8.3199999999999996E-2</v>
      </c>
      <c r="O1154" s="1">
        <v>1.15E-2</v>
      </c>
      <c r="P1154" s="1">
        <v>5.8299999999999998E-2</v>
      </c>
      <c r="Q1154" s="1">
        <v>5.7599999999999998E-2</v>
      </c>
      <c r="R1154" s="1">
        <v>6.6000000000000003E-2</v>
      </c>
      <c r="S1154" s="1">
        <v>4.2900000000000001E-2</v>
      </c>
      <c r="T1154" s="1">
        <v>2.1000000000000001E-2</v>
      </c>
      <c r="U1154" s="1">
        <v>2.2000000000000001E-3</v>
      </c>
      <c r="V1154" s="1">
        <v>1.03E-2</v>
      </c>
      <c r="W1154" s="1">
        <v>0.85450000000000004</v>
      </c>
      <c r="X1154" s="1">
        <v>0.1013</v>
      </c>
      <c r="Y1154" s="1">
        <v>0.1837</v>
      </c>
      <c r="Z1154" s="1" t="s">
        <v>1669</v>
      </c>
      <c r="AA1154" s="1">
        <v>8.2400000000000001E-2</v>
      </c>
      <c r="AB1154" s="1">
        <v>851</v>
      </c>
    </row>
    <row r="1155" spans="1:28" x14ac:dyDescent="0.3">
      <c r="A1155" s="1">
        <v>1154</v>
      </c>
      <c r="B1155" s="1" t="s">
        <v>1685</v>
      </c>
      <c r="C1155" s="1">
        <v>2.8799999999999999E-2</v>
      </c>
      <c r="D1155" s="1">
        <v>4.5999999999999999E-3</v>
      </c>
      <c r="E1155" s="1">
        <v>1.6E-2</v>
      </c>
      <c r="F1155" s="1">
        <v>1.4800000000000001E-2</v>
      </c>
      <c r="G1155" s="1">
        <v>0.15129999999999999</v>
      </c>
      <c r="H1155" s="1">
        <v>2.47E-2</v>
      </c>
      <c r="I1155" s="1">
        <v>9.1000000000000004E-3</v>
      </c>
      <c r="J1155" s="1">
        <v>4.2500000000000003E-2</v>
      </c>
      <c r="K1155" s="1">
        <v>1.1900000000000001E-2</v>
      </c>
      <c r="L1155" s="1">
        <v>6.4699999999999994E-2</v>
      </c>
      <c r="M1155" s="1">
        <v>1.6199999999999999E-2</v>
      </c>
      <c r="N1155" s="1">
        <v>1.4999999999999999E-2</v>
      </c>
      <c r="O1155" s="1">
        <v>8.9999999999999993E-3</v>
      </c>
      <c r="P1155" s="1">
        <v>8.6E-3</v>
      </c>
      <c r="Q1155" s="1">
        <v>8.8000000000000005E-3</v>
      </c>
      <c r="R1155" s="1">
        <v>2.35E-2</v>
      </c>
      <c r="S1155" s="1">
        <v>2.0400000000000001E-2</v>
      </c>
      <c r="T1155" s="1">
        <v>2.87E-2</v>
      </c>
      <c r="U1155" s="1">
        <v>2.8400000000000002E-2</v>
      </c>
      <c r="V1155" s="1">
        <v>0.47299999999999998</v>
      </c>
      <c r="W1155" s="1">
        <v>0.67390000000000005</v>
      </c>
      <c r="X1155" s="1">
        <v>0.47299999999999998</v>
      </c>
      <c r="Y1155" s="1">
        <v>0.47299999999999998</v>
      </c>
      <c r="Z1155" s="1" t="s">
        <v>1685</v>
      </c>
      <c r="AA1155" s="1">
        <v>0</v>
      </c>
      <c r="AB1155" s="1">
        <v>851</v>
      </c>
    </row>
    <row r="1156" spans="1:28" x14ac:dyDescent="0.3">
      <c r="A1156" s="1">
        <v>1155</v>
      </c>
      <c r="B1156" s="1" t="s">
        <v>1675</v>
      </c>
      <c r="C1156" s="1">
        <v>8.5900000000000004E-2</v>
      </c>
      <c r="D1156" s="1">
        <v>0.1118</v>
      </c>
      <c r="E1156" s="1">
        <v>9.7999999999999997E-3</v>
      </c>
      <c r="F1156" s="1">
        <v>1.4E-2</v>
      </c>
      <c r="G1156" s="1">
        <v>3.5400000000000001E-2</v>
      </c>
      <c r="H1156" s="1">
        <v>1.2999999999999999E-2</v>
      </c>
      <c r="I1156" s="1">
        <v>9.5999999999999992E-3</v>
      </c>
      <c r="J1156" s="1">
        <v>0.1071</v>
      </c>
      <c r="K1156" s="1">
        <v>1.3899999999999999E-2</v>
      </c>
      <c r="L1156" s="1">
        <v>0.39360000000000001</v>
      </c>
      <c r="M1156" s="1">
        <v>1.67E-2</v>
      </c>
      <c r="N1156" s="1">
        <v>1.6500000000000001E-2</v>
      </c>
      <c r="O1156" s="1">
        <v>9.9000000000000008E-3</v>
      </c>
      <c r="P1156" s="1">
        <v>1.3899999999999999E-2</v>
      </c>
      <c r="Q1156" s="1">
        <v>1.29E-2</v>
      </c>
      <c r="R1156" s="1">
        <v>1.66E-2</v>
      </c>
      <c r="S1156" s="1">
        <v>2.2800000000000001E-2</v>
      </c>
      <c r="T1156" s="1">
        <v>7.5300000000000006E-2</v>
      </c>
      <c r="U1156" s="1">
        <v>2.5999999999999999E-3</v>
      </c>
      <c r="V1156" s="1">
        <v>1.8599999999999998E-2</v>
      </c>
      <c r="W1156" s="1">
        <v>0.72840000000000005</v>
      </c>
      <c r="X1156" s="1">
        <v>0.39360000000000001</v>
      </c>
      <c r="Y1156" s="1">
        <v>0.39360000000000001</v>
      </c>
      <c r="Z1156" s="1" t="s">
        <v>1675</v>
      </c>
      <c r="AA1156" s="1">
        <v>0</v>
      </c>
      <c r="AB1156" s="1">
        <v>851</v>
      </c>
    </row>
    <row r="1157" spans="1:28" x14ac:dyDescent="0.3">
      <c r="A1157" s="1">
        <v>1156</v>
      </c>
      <c r="B1157" s="1" t="s">
        <v>1669</v>
      </c>
      <c r="C1157" s="1">
        <v>8.1299999999999997E-2</v>
      </c>
      <c r="D1157" s="1">
        <v>8.6999999999999994E-3</v>
      </c>
      <c r="E1157" s="1">
        <v>4.8300000000000003E-2</v>
      </c>
      <c r="F1157" s="1">
        <v>0.22140000000000001</v>
      </c>
      <c r="G1157" s="1">
        <v>1.43E-2</v>
      </c>
      <c r="H1157" s="1">
        <v>1.6299999999999999E-2</v>
      </c>
      <c r="I1157" s="1">
        <v>8.0999999999999996E-3</v>
      </c>
      <c r="J1157" s="1">
        <v>3.95E-2</v>
      </c>
      <c r="K1157" s="1">
        <v>0.14349999999999999</v>
      </c>
      <c r="L1157" s="1">
        <v>4.4200000000000003E-2</v>
      </c>
      <c r="M1157" s="1">
        <v>1.2500000000000001E-2</v>
      </c>
      <c r="N1157" s="1">
        <v>4.7199999999999999E-2</v>
      </c>
      <c r="O1157" s="1">
        <v>1.24E-2</v>
      </c>
      <c r="P1157" s="1">
        <v>5.4600000000000003E-2</v>
      </c>
      <c r="Q1157" s="1">
        <v>8.4199999999999997E-2</v>
      </c>
      <c r="R1157" s="1">
        <v>5.3999999999999999E-2</v>
      </c>
      <c r="S1157" s="1">
        <v>5.5399999999999998E-2</v>
      </c>
      <c r="T1157" s="1">
        <v>3.4299999999999997E-2</v>
      </c>
      <c r="U1157" s="1">
        <v>5.1999999999999998E-3</v>
      </c>
      <c r="V1157" s="1">
        <v>1.47E-2</v>
      </c>
      <c r="W1157" s="1">
        <v>0.86109999999999998</v>
      </c>
      <c r="X1157" s="1">
        <v>0.22140000000000001</v>
      </c>
      <c r="Y1157" s="1">
        <v>0.22140000000000001</v>
      </c>
      <c r="Z1157" s="1" t="s">
        <v>1669</v>
      </c>
      <c r="AA1157" s="1">
        <v>0</v>
      </c>
      <c r="AB1157" s="1">
        <v>851</v>
      </c>
    </row>
    <row r="1158" spans="1:28" x14ac:dyDescent="0.3">
      <c r="A1158" s="1">
        <v>1157</v>
      </c>
      <c r="B1158" s="1" t="s">
        <v>1681</v>
      </c>
      <c r="C1158" s="1">
        <v>5.3800000000000001E-2</v>
      </c>
      <c r="D1158" s="1">
        <v>4.8999999999999998E-3</v>
      </c>
      <c r="E1158" s="1">
        <v>0.1004</v>
      </c>
      <c r="F1158" s="1">
        <v>0.22370000000000001</v>
      </c>
      <c r="G1158" s="1">
        <v>5.7000000000000002E-3</v>
      </c>
      <c r="H1158" s="1">
        <v>2.9399999999999999E-2</v>
      </c>
      <c r="I1158" s="1">
        <v>7.1000000000000004E-3</v>
      </c>
      <c r="J1158" s="1">
        <v>7.3000000000000001E-3</v>
      </c>
      <c r="K1158" s="1">
        <v>0.14499999999999999</v>
      </c>
      <c r="L1158" s="1">
        <v>2.0899999999999998E-2</v>
      </c>
      <c r="M1158" s="1">
        <v>9.9000000000000008E-3</v>
      </c>
      <c r="N1158" s="1">
        <v>8.8900000000000007E-2</v>
      </c>
      <c r="O1158" s="1">
        <v>6.8999999999999999E-3</v>
      </c>
      <c r="P1158" s="1">
        <v>7.2999999999999995E-2</v>
      </c>
      <c r="Q1158" s="1">
        <v>4.7300000000000002E-2</v>
      </c>
      <c r="R1158" s="1">
        <v>9.2600000000000002E-2</v>
      </c>
      <c r="S1158" s="1">
        <v>5.0099999999999999E-2</v>
      </c>
      <c r="T1158" s="1">
        <v>1.03E-2</v>
      </c>
      <c r="U1158" s="1">
        <v>1.6000000000000001E-3</v>
      </c>
      <c r="V1158" s="1">
        <v>2.1100000000000001E-2</v>
      </c>
      <c r="W1158" s="1">
        <v>0.81899999999999995</v>
      </c>
      <c r="X1158" s="1">
        <v>9.2600000000000002E-2</v>
      </c>
      <c r="Y1158" s="1">
        <v>0.22370000000000001</v>
      </c>
      <c r="Z1158" s="1" t="s">
        <v>1669</v>
      </c>
      <c r="AA1158" s="1">
        <v>0.13109999999999999</v>
      </c>
      <c r="AB1158" s="1">
        <v>851</v>
      </c>
    </row>
    <row r="1159" spans="1:28" x14ac:dyDescent="0.3">
      <c r="A1159" s="1">
        <v>1158</v>
      </c>
      <c r="B1159" s="1" t="s">
        <v>1675</v>
      </c>
      <c r="C1159" s="1">
        <v>3.4299999999999997E-2</v>
      </c>
      <c r="D1159" s="1">
        <v>7.7000000000000002E-3</v>
      </c>
      <c r="E1159" s="1">
        <v>1.7899999999999999E-2</v>
      </c>
      <c r="F1159" s="1">
        <v>0.1061</v>
      </c>
      <c r="G1159" s="1">
        <v>1.1599999999999999E-2</v>
      </c>
      <c r="H1159" s="1">
        <v>1.21E-2</v>
      </c>
      <c r="I1159" s="1">
        <v>1.17E-2</v>
      </c>
      <c r="J1159" s="1">
        <v>4.9099999999999998E-2</v>
      </c>
      <c r="K1159" s="1">
        <v>0.32729999999999998</v>
      </c>
      <c r="L1159" s="1">
        <v>5.0500000000000003E-2</v>
      </c>
      <c r="M1159" s="1">
        <v>9.1000000000000004E-3</v>
      </c>
      <c r="N1159" s="1">
        <v>0.1012</v>
      </c>
      <c r="O1159" s="1">
        <v>1.06E-2</v>
      </c>
      <c r="P1159" s="1">
        <v>4.1099999999999998E-2</v>
      </c>
      <c r="Q1159" s="1">
        <v>7.2700000000000001E-2</v>
      </c>
      <c r="R1159" s="1">
        <v>4.87E-2</v>
      </c>
      <c r="S1159" s="1">
        <v>3.1899999999999998E-2</v>
      </c>
      <c r="T1159" s="1">
        <v>4.1000000000000002E-2</v>
      </c>
      <c r="U1159" s="1">
        <v>1.8E-3</v>
      </c>
      <c r="V1159" s="1">
        <v>1.37E-2</v>
      </c>
      <c r="W1159" s="1">
        <v>0.79690000000000005</v>
      </c>
      <c r="X1159" s="1">
        <v>5.0500000000000003E-2</v>
      </c>
      <c r="Y1159" s="1">
        <v>0.32729999999999998</v>
      </c>
      <c r="Z1159" s="1" t="s">
        <v>1674</v>
      </c>
      <c r="AA1159" s="1">
        <v>0.27679999999999999</v>
      </c>
      <c r="AB1159" s="1">
        <v>851</v>
      </c>
    </row>
    <row r="1160" spans="1:28" x14ac:dyDescent="0.3">
      <c r="A1160" s="1">
        <v>1159</v>
      </c>
      <c r="B1160" s="1" t="s">
        <v>1671</v>
      </c>
      <c r="C1160" s="1">
        <v>2.8899999999999999E-2</v>
      </c>
      <c r="D1160" s="1">
        <v>3.0000000000000001E-3</v>
      </c>
      <c r="E1160" s="1">
        <v>5.8799999999999998E-2</v>
      </c>
      <c r="F1160" s="1">
        <v>6.9400000000000003E-2</v>
      </c>
      <c r="G1160" s="1">
        <v>6.1000000000000004E-3</v>
      </c>
      <c r="H1160" s="1">
        <v>0.32519999999999999</v>
      </c>
      <c r="I1160" s="1">
        <v>2.07E-2</v>
      </c>
      <c r="J1160" s="1">
        <v>1.7500000000000002E-2</v>
      </c>
      <c r="K1160" s="1">
        <v>0.16900000000000001</v>
      </c>
      <c r="L1160" s="1">
        <v>1.7600000000000001E-2</v>
      </c>
      <c r="M1160" s="1">
        <v>9.1000000000000004E-3</v>
      </c>
      <c r="N1160" s="1">
        <v>7.1499999999999994E-2</v>
      </c>
      <c r="O1160" s="1">
        <v>1.9699999999999999E-2</v>
      </c>
      <c r="P1160" s="1">
        <v>3.8399999999999997E-2</v>
      </c>
      <c r="Q1160" s="1">
        <v>1.8800000000000001E-2</v>
      </c>
      <c r="R1160" s="1">
        <v>4.3999999999999997E-2</v>
      </c>
      <c r="S1160" s="1">
        <v>3.5099999999999999E-2</v>
      </c>
      <c r="T1160" s="1">
        <v>3.7100000000000001E-2</v>
      </c>
      <c r="U1160" s="1">
        <v>3.7000000000000002E-3</v>
      </c>
      <c r="V1160" s="1">
        <v>6.4999999999999997E-3</v>
      </c>
      <c r="W1160" s="1">
        <v>0.77759999999999996</v>
      </c>
      <c r="X1160" s="1">
        <v>0.32519999999999999</v>
      </c>
      <c r="Y1160" s="1">
        <v>0.32519999999999999</v>
      </c>
      <c r="Z1160" s="1" t="s">
        <v>1671</v>
      </c>
      <c r="AA1160" s="1">
        <v>0</v>
      </c>
      <c r="AB1160" s="1">
        <v>851</v>
      </c>
    </row>
    <row r="1161" spans="1:28" x14ac:dyDescent="0.3">
      <c r="A1161" s="1">
        <v>1160</v>
      </c>
      <c r="B1161" s="1" t="s">
        <v>1670</v>
      </c>
      <c r="C1161" s="1">
        <v>3.8899999999999997E-2</v>
      </c>
      <c r="D1161" s="1">
        <v>8.9999999999999993E-3</v>
      </c>
      <c r="E1161" s="1">
        <v>1.38E-2</v>
      </c>
      <c r="F1161" s="1">
        <v>2.86E-2</v>
      </c>
      <c r="G1161" s="1">
        <v>3.5499999999999997E-2</v>
      </c>
      <c r="H1161" s="1">
        <v>1.7999999999999999E-2</v>
      </c>
      <c r="I1161" s="1">
        <v>5.8999999999999999E-3</v>
      </c>
      <c r="J1161" s="1">
        <v>0.10390000000000001</v>
      </c>
      <c r="K1161" s="1">
        <v>5.6000000000000001E-2</v>
      </c>
      <c r="L1161" s="1">
        <v>0.24179999999999999</v>
      </c>
      <c r="M1161" s="1">
        <v>1.7999999999999999E-2</v>
      </c>
      <c r="N1161" s="1">
        <v>1.5800000000000002E-2</v>
      </c>
      <c r="O1161" s="1">
        <v>1.8599999999999998E-2</v>
      </c>
      <c r="P1161" s="1">
        <v>1.3899999999999999E-2</v>
      </c>
      <c r="Q1161" s="1">
        <v>1.03E-2</v>
      </c>
      <c r="R1161" s="1">
        <v>1.9699999999999999E-2</v>
      </c>
      <c r="S1161" s="1">
        <v>2.87E-2</v>
      </c>
      <c r="T1161" s="1">
        <v>0.126</v>
      </c>
      <c r="U1161" s="1">
        <v>6.0000000000000001E-3</v>
      </c>
      <c r="V1161" s="1">
        <v>0.1915</v>
      </c>
      <c r="W1161" s="1">
        <v>0.80010000000000003</v>
      </c>
      <c r="X1161" s="1">
        <v>3.5499999999999997E-2</v>
      </c>
      <c r="Y1161" s="1">
        <v>0.24179999999999999</v>
      </c>
      <c r="Z1161" s="1" t="s">
        <v>1675</v>
      </c>
      <c r="AA1161" s="1">
        <v>0.20630000000000001</v>
      </c>
      <c r="AB1161" s="1">
        <v>851</v>
      </c>
    </row>
    <row r="1162" spans="1:28" x14ac:dyDescent="0.3">
      <c r="A1162" s="1">
        <v>1161</v>
      </c>
      <c r="B1162" s="1" t="s">
        <v>1673</v>
      </c>
      <c r="C1162" s="1">
        <v>3.0599999999999999E-2</v>
      </c>
      <c r="D1162" s="1">
        <v>3.5999999999999999E-3</v>
      </c>
      <c r="E1162" s="1">
        <v>5.1900000000000002E-2</v>
      </c>
      <c r="F1162" s="1">
        <v>0.1222</v>
      </c>
      <c r="G1162" s="1">
        <v>9.7999999999999997E-3</v>
      </c>
      <c r="H1162" s="1">
        <v>1.8700000000000001E-2</v>
      </c>
      <c r="I1162" s="1">
        <v>2.1899999999999999E-2</v>
      </c>
      <c r="J1162" s="1">
        <v>5.4699999999999999E-2</v>
      </c>
      <c r="K1162" s="1">
        <v>0.2248</v>
      </c>
      <c r="L1162" s="1">
        <v>4.2000000000000003E-2</v>
      </c>
      <c r="M1162" s="1">
        <v>7.1999999999999998E-3</v>
      </c>
      <c r="N1162" s="1">
        <v>6.3100000000000003E-2</v>
      </c>
      <c r="O1162" s="1">
        <v>3.2399999999999998E-2</v>
      </c>
      <c r="P1162" s="1">
        <v>4.5100000000000001E-2</v>
      </c>
      <c r="Q1162" s="1">
        <v>4.8899999999999999E-2</v>
      </c>
      <c r="R1162" s="1">
        <v>6.8599999999999994E-2</v>
      </c>
      <c r="S1162" s="1">
        <v>6.9199999999999998E-2</v>
      </c>
      <c r="T1162" s="1">
        <v>7.4899999999999994E-2</v>
      </c>
      <c r="U1162" s="1">
        <v>2.2000000000000001E-3</v>
      </c>
      <c r="V1162" s="1">
        <v>8.2000000000000007E-3</v>
      </c>
      <c r="W1162" s="1">
        <v>0.86539999999999995</v>
      </c>
      <c r="X1162" s="1">
        <v>5.4699999999999999E-2</v>
      </c>
      <c r="Y1162" s="1">
        <v>0.2248</v>
      </c>
      <c r="Z1162" s="1" t="s">
        <v>1674</v>
      </c>
      <c r="AA1162" s="1">
        <v>0.1701</v>
      </c>
      <c r="AB1162" s="1">
        <v>851</v>
      </c>
    </row>
    <row r="1163" spans="1:28" x14ac:dyDescent="0.3">
      <c r="A1163" s="1">
        <v>1162</v>
      </c>
      <c r="B1163" s="1" t="s">
        <v>1681</v>
      </c>
      <c r="C1163" s="1">
        <v>2.75E-2</v>
      </c>
      <c r="D1163" s="1">
        <v>4.0000000000000001E-3</v>
      </c>
      <c r="E1163" s="1">
        <v>0.17760000000000001</v>
      </c>
      <c r="F1163" s="1">
        <v>0.1346</v>
      </c>
      <c r="G1163" s="1">
        <v>4.7500000000000001E-2</v>
      </c>
      <c r="H1163" s="1">
        <v>4.1700000000000001E-2</v>
      </c>
      <c r="I1163" s="1">
        <v>1.7299999999999999E-2</v>
      </c>
      <c r="J1163" s="1">
        <v>1.6199999999999999E-2</v>
      </c>
      <c r="K1163" s="1">
        <v>7.3300000000000004E-2</v>
      </c>
      <c r="L1163" s="1">
        <v>1.54E-2</v>
      </c>
      <c r="M1163" s="1">
        <v>3.3E-3</v>
      </c>
      <c r="N1163" s="1">
        <v>0.2298</v>
      </c>
      <c r="O1163" s="1">
        <v>1.9599999999999999E-2</v>
      </c>
      <c r="P1163" s="1">
        <v>3.0499999999999999E-2</v>
      </c>
      <c r="Q1163" s="1">
        <v>2.6499999999999999E-2</v>
      </c>
      <c r="R1163" s="1">
        <v>7.7799999999999994E-2</v>
      </c>
      <c r="S1163" s="1">
        <v>2.86E-2</v>
      </c>
      <c r="T1163" s="1">
        <v>1.6199999999999999E-2</v>
      </c>
      <c r="U1163" s="1">
        <v>3.8999999999999998E-3</v>
      </c>
      <c r="V1163" s="1">
        <v>8.6E-3</v>
      </c>
      <c r="W1163" s="1">
        <v>0.8125</v>
      </c>
      <c r="X1163" s="1">
        <v>7.7799999999999994E-2</v>
      </c>
      <c r="Y1163" s="1">
        <v>0.2298</v>
      </c>
      <c r="Z1163" s="1" t="s">
        <v>1677</v>
      </c>
      <c r="AA1163" s="1">
        <v>0.152</v>
      </c>
      <c r="AB1163" s="1">
        <v>851</v>
      </c>
    </row>
    <row r="1164" spans="1:28" x14ac:dyDescent="0.3">
      <c r="A1164" s="1">
        <v>1163</v>
      </c>
      <c r="B1164" s="1" t="s">
        <v>1678</v>
      </c>
      <c r="C1164" s="1">
        <v>9.5299999999999996E-2</v>
      </c>
      <c r="D1164" s="1">
        <v>3.8E-3</v>
      </c>
      <c r="E1164" s="1">
        <v>5.7000000000000002E-3</v>
      </c>
      <c r="F1164" s="1">
        <v>1.6899999999999998E-2</v>
      </c>
      <c r="G1164" s="1">
        <v>0.1981</v>
      </c>
      <c r="H1164" s="1">
        <v>1.15E-2</v>
      </c>
      <c r="I1164" s="1">
        <v>3.8999999999999998E-3</v>
      </c>
      <c r="J1164" s="1">
        <v>0.127</v>
      </c>
      <c r="K1164" s="1">
        <v>1.21E-2</v>
      </c>
      <c r="L1164" s="1">
        <v>3.9800000000000002E-2</v>
      </c>
      <c r="M1164" s="1">
        <v>4.8999999999999998E-3</v>
      </c>
      <c r="N1164" s="1">
        <v>4.8999999999999998E-3</v>
      </c>
      <c r="O1164" s="1">
        <v>0.2127</v>
      </c>
      <c r="P1164" s="1">
        <v>5.7000000000000002E-3</v>
      </c>
      <c r="Q1164" s="1">
        <v>8.5000000000000006E-3</v>
      </c>
      <c r="R1164" s="1">
        <v>1.6500000000000001E-2</v>
      </c>
      <c r="S1164" s="1">
        <v>1.9400000000000001E-2</v>
      </c>
      <c r="T1164" s="1">
        <v>0.1832</v>
      </c>
      <c r="U1164" s="1">
        <v>1.9E-3</v>
      </c>
      <c r="V1164" s="1">
        <v>2.8199999999999999E-2</v>
      </c>
      <c r="W1164" s="1">
        <v>0.73450000000000004</v>
      </c>
      <c r="X1164" s="1">
        <v>0.2127</v>
      </c>
      <c r="Y1164" s="1">
        <v>0.2127</v>
      </c>
      <c r="Z1164" s="1" t="s">
        <v>1678</v>
      </c>
      <c r="AA1164" s="1">
        <v>0</v>
      </c>
      <c r="AB1164" s="1">
        <v>851</v>
      </c>
    </row>
    <row r="1165" spans="1:28" x14ac:dyDescent="0.3">
      <c r="A1165" s="1">
        <v>1164</v>
      </c>
      <c r="B1165" s="1" t="s">
        <v>1682</v>
      </c>
      <c r="C1165" s="1">
        <v>1.6199999999999999E-2</v>
      </c>
      <c r="D1165" s="1">
        <v>2.3E-3</v>
      </c>
      <c r="E1165" s="1">
        <v>7.0099999999999996E-2</v>
      </c>
      <c r="F1165" s="1">
        <v>0.15720000000000001</v>
      </c>
      <c r="G1165" s="1">
        <v>5.7999999999999996E-3</v>
      </c>
      <c r="H1165" s="1">
        <v>1.5699999999999999E-2</v>
      </c>
      <c r="I1165" s="1">
        <v>1.5699999999999999E-2</v>
      </c>
      <c r="J1165" s="1">
        <v>2.76E-2</v>
      </c>
      <c r="K1165" s="1">
        <v>0.24979999999999999</v>
      </c>
      <c r="L1165" s="1">
        <v>2.3800000000000002E-2</v>
      </c>
      <c r="M1165" s="1">
        <v>2.8E-3</v>
      </c>
      <c r="N1165" s="1">
        <v>2.75E-2</v>
      </c>
      <c r="O1165" s="1">
        <v>2.2499999999999999E-2</v>
      </c>
      <c r="P1165" s="1">
        <v>6.2600000000000003E-2</v>
      </c>
      <c r="Q1165" s="1">
        <v>0.1474</v>
      </c>
      <c r="R1165" s="1">
        <v>6.2199999999999998E-2</v>
      </c>
      <c r="S1165" s="1">
        <v>4.1399999999999999E-2</v>
      </c>
      <c r="T1165" s="1">
        <v>4.1599999999999998E-2</v>
      </c>
      <c r="U1165" s="1">
        <v>1.6000000000000001E-3</v>
      </c>
      <c r="V1165" s="1">
        <v>6.3E-3</v>
      </c>
      <c r="W1165" s="1">
        <v>0.79720000000000002</v>
      </c>
      <c r="X1165" s="1">
        <v>4.1399999999999999E-2</v>
      </c>
      <c r="Y1165" s="1">
        <v>0.24979999999999999</v>
      </c>
      <c r="Z1165" s="1" t="s">
        <v>1674</v>
      </c>
      <c r="AA1165" s="1">
        <v>0.2084</v>
      </c>
      <c r="AB1165" s="1">
        <v>851</v>
      </c>
    </row>
    <row r="1166" spans="1:28" x14ac:dyDescent="0.3">
      <c r="A1166" s="1">
        <v>1165</v>
      </c>
      <c r="B1166" s="1" t="s">
        <v>1675</v>
      </c>
      <c r="C1166" s="1">
        <v>1.52E-2</v>
      </c>
      <c r="D1166" s="1">
        <v>4.1999999999999997E-3</v>
      </c>
      <c r="E1166" s="1">
        <v>8.3000000000000001E-3</v>
      </c>
      <c r="F1166" s="1">
        <v>1.2500000000000001E-2</v>
      </c>
      <c r="G1166" s="1">
        <v>3.73E-2</v>
      </c>
      <c r="H1166" s="1">
        <v>1.2200000000000001E-2</v>
      </c>
      <c r="I1166" s="1">
        <v>8.3999999999999995E-3</v>
      </c>
      <c r="J1166" s="1">
        <v>0.42559999999999998</v>
      </c>
      <c r="K1166" s="1">
        <v>2.3599999999999999E-2</v>
      </c>
      <c r="L1166" s="1">
        <v>7.6300000000000007E-2</v>
      </c>
      <c r="M1166" s="1">
        <v>1.4500000000000001E-2</v>
      </c>
      <c r="N1166" s="1">
        <v>2.5399999999999999E-2</v>
      </c>
      <c r="O1166" s="1">
        <v>7.4000000000000003E-3</v>
      </c>
      <c r="P1166" s="1">
        <v>7.9000000000000008E-3</v>
      </c>
      <c r="Q1166" s="1">
        <v>7.9000000000000008E-3</v>
      </c>
      <c r="R1166" s="1">
        <v>2.0400000000000001E-2</v>
      </c>
      <c r="S1166" s="1">
        <v>1.4200000000000001E-2</v>
      </c>
      <c r="T1166" s="1">
        <v>0.25480000000000003</v>
      </c>
      <c r="U1166" s="1">
        <v>6.3E-3</v>
      </c>
      <c r="V1166" s="1">
        <v>1.7600000000000001E-2</v>
      </c>
      <c r="W1166" s="1">
        <v>0.63590000000000002</v>
      </c>
      <c r="X1166" s="1">
        <v>7.6300000000000007E-2</v>
      </c>
      <c r="Y1166" s="1">
        <v>0.42559999999999998</v>
      </c>
      <c r="Z1166" s="1" t="s">
        <v>1673</v>
      </c>
      <c r="AA1166" s="1">
        <v>0.34939999999999999</v>
      </c>
      <c r="AB1166" s="1">
        <v>851</v>
      </c>
    </row>
    <row r="1167" spans="1:28" x14ac:dyDescent="0.3">
      <c r="A1167" s="1">
        <v>1166</v>
      </c>
      <c r="B1167" s="1" t="s">
        <v>1672</v>
      </c>
      <c r="C1167" s="1">
        <v>1.7500000000000002E-2</v>
      </c>
      <c r="D1167" s="1">
        <v>1.49E-2</v>
      </c>
      <c r="E1167" s="1">
        <v>1.03E-2</v>
      </c>
      <c r="F1167" s="1">
        <v>2.4400000000000002E-2</v>
      </c>
      <c r="G1167" s="1">
        <v>2.0199999999999999E-2</v>
      </c>
      <c r="H1167" s="1">
        <v>1.9900000000000001E-2</v>
      </c>
      <c r="I1167" s="1">
        <v>8.6E-3</v>
      </c>
      <c r="J1167" s="1">
        <v>0.23930000000000001</v>
      </c>
      <c r="K1167" s="1">
        <v>3.4500000000000003E-2</v>
      </c>
      <c r="L1167" s="1">
        <v>0.29120000000000001</v>
      </c>
      <c r="M1167" s="1">
        <v>9.2999999999999992E-3</v>
      </c>
      <c r="N1167" s="1">
        <v>6.1000000000000004E-3</v>
      </c>
      <c r="O1167" s="1">
        <v>2.2200000000000001E-2</v>
      </c>
      <c r="P1167" s="1">
        <v>1.24E-2</v>
      </c>
      <c r="Q1167" s="1">
        <v>4.5199999999999997E-2</v>
      </c>
      <c r="R1167" s="1">
        <v>1.11E-2</v>
      </c>
      <c r="S1167" s="1">
        <v>1.6799999999999999E-2</v>
      </c>
      <c r="T1167" s="1">
        <v>0.17660000000000001</v>
      </c>
      <c r="U1167" s="1">
        <v>6.1999999999999998E-3</v>
      </c>
      <c r="V1167" s="1">
        <v>1.32E-2</v>
      </c>
      <c r="W1167" s="1">
        <v>0.71899999999999997</v>
      </c>
      <c r="X1167" s="1">
        <v>8.6E-3</v>
      </c>
      <c r="Y1167" s="1">
        <v>0.29120000000000001</v>
      </c>
      <c r="Z1167" s="1" t="s">
        <v>1675</v>
      </c>
      <c r="AA1167" s="1">
        <v>0.28260000000000002</v>
      </c>
      <c r="AB1167" s="1">
        <v>851</v>
      </c>
    </row>
    <row r="1168" spans="1:28" x14ac:dyDescent="0.3">
      <c r="A1168" s="1">
        <v>1167</v>
      </c>
      <c r="B1168" s="1" t="s">
        <v>1670</v>
      </c>
      <c r="C1168" s="1">
        <v>4.8399999999999999E-2</v>
      </c>
      <c r="D1168" s="1">
        <v>5.3E-3</v>
      </c>
      <c r="E1168" s="1">
        <v>9.5999999999999992E-3</v>
      </c>
      <c r="F1168" s="1">
        <v>2.6100000000000002E-2</v>
      </c>
      <c r="G1168" s="1">
        <v>3.7999999999999999E-2</v>
      </c>
      <c r="H1168" s="1">
        <v>1.44E-2</v>
      </c>
      <c r="I1168" s="1">
        <v>5.4999999999999997E-3</v>
      </c>
      <c r="J1168" s="1">
        <v>0.15040000000000001</v>
      </c>
      <c r="K1168" s="1">
        <v>0.1075</v>
      </c>
      <c r="L1168" s="1">
        <v>0.1666</v>
      </c>
      <c r="M1168" s="1">
        <v>3.6499999999999998E-2</v>
      </c>
      <c r="N1168" s="1">
        <v>3.61E-2</v>
      </c>
      <c r="O1168" s="1">
        <v>3.8800000000000001E-2</v>
      </c>
      <c r="P1168" s="1">
        <v>2.0299999999999999E-2</v>
      </c>
      <c r="Q1168" s="1">
        <v>8.5500000000000007E-2</v>
      </c>
      <c r="R1168" s="1">
        <v>2.0199999999999999E-2</v>
      </c>
      <c r="S1168" s="1">
        <v>2.7900000000000001E-2</v>
      </c>
      <c r="T1168" s="1">
        <v>0.1037</v>
      </c>
      <c r="U1168" s="1">
        <v>5.7000000000000002E-3</v>
      </c>
      <c r="V1168" s="1">
        <v>5.3600000000000002E-2</v>
      </c>
      <c r="W1168" s="1">
        <v>0.87029999999999996</v>
      </c>
      <c r="X1168" s="1">
        <v>3.7999999999999999E-2</v>
      </c>
      <c r="Y1168" s="1">
        <v>0.1666</v>
      </c>
      <c r="Z1168" s="1" t="s">
        <v>1675</v>
      </c>
      <c r="AA1168" s="1">
        <v>0.12870000000000001</v>
      </c>
      <c r="AB1168" s="1">
        <v>851</v>
      </c>
    </row>
    <row r="1169" spans="1:28" x14ac:dyDescent="0.3">
      <c r="A1169" s="1">
        <v>1168</v>
      </c>
      <c r="B1169" s="1" t="s">
        <v>1669</v>
      </c>
      <c r="C1169" s="1">
        <v>3.6799999999999999E-2</v>
      </c>
      <c r="D1169" s="1">
        <v>1.04E-2</v>
      </c>
      <c r="E1169" s="1">
        <v>9.4E-2</v>
      </c>
      <c r="F1169" s="1">
        <v>6.4899999999999999E-2</v>
      </c>
      <c r="G1169" s="1">
        <v>4.5999999999999999E-3</v>
      </c>
      <c r="H1169" s="1">
        <v>4.6199999999999998E-2</v>
      </c>
      <c r="I1169" s="1">
        <v>1.83E-2</v>
      </c>
      <c r="J1169" s="1">
        <v>2.12E-2</v>
      </c>
      <c r="K1169" s="1">
        <v>0.23949999999999999</v>
      </c>
      <c r="L1169" s="1">
        <v>1.49E-2</v>
      </c>
      <c r="M1169" s="1">
        <v>6.4000000000000003E-3</v>
      </c>
      <c r="N1169" s="1">
        <v>3.7400000000000003E-2</v>
      </c>
      <c r="O1169" s="1">
        <v>0.15820000000000001</v>
      </c>
      <c r="P1169" s="1">
        <v>1.47E-2</v>
      </c>
      <c r="Q1169" s="1">
        <v>0.1105</v>
      </c>
      <c r="R1169" s="1">
        <v>6.5100000000000005E-2</v>
      </c>
      <c r="S1169" s="1">
        <v>2.6700000000000002E-2</v>
      </c>
      <c r="T1169" s="1">
        <v>1.2800000000000001E-2</v>
      </c>
      <c r="U1169" s="1">
        <v>1.6999999999999999E-3</v>
      </c>
      <c r="V1169" s="1">
        <v>1.55E-2</v>
      </c>
      <c r="W1169" s="1">
        <v>0.81920000000000004</v>
      </c>
      <c r="X1169" s="1">
        <v>6.4899999999999999E-2</v>
      </c>
      <c r="Y1169" s="1">
        <v>0.23949999999999999</v>
      </c>
      <c r="Z1169" s="1" t="s">
        <v>1674</v>
      </c>
      <c r="AA1169" s="1">
        <v>0.17460000000000001</v>
      </c>
      <c r="AB1169" s="1">
        <v>851</v>
      </c>
    </row>
    <row r="1170" spans="1:28" x14ac:dyDescent="0.3">
      <c r="A1170" s="1">
        <v>1169</v>
      </c>
      <c r="B1170" s="1" t="s">
        <v>1675</v>
      </c>
      <c r="C1170" s="1">
        <v>1.18E-2</v>
      </c>
      <c r="D1170" s="1">
        <v>1.6799999999999999E-2</v>
      </c>
      <c r="E1170" s="1">
        <v>1.21E-2</v>
      </c>
      <c r="F1170" s="1">
        <v>1.9400000000000001E-2</v>
      </c>
      <c r="G1170" s="1">
        <v>1.7999999999999999E-2</v>
      </c>
      <c r="H1170" s="1">
        <v>1.29E-2</v>
      </c>
      <c r="I1170" s="1">
        <v>5.4300000000000001E-2</v>
      </c>
      <c r="J1170" s="1">
        <v>0.12039999999999999</v>
      </c>
      <c r="K1170" s="1">
        <v>0.30680000000000002</v>
      </c>
      <c r="L1170" s="1">
        <v>0.1782</v>
      </c>
      <c r="M1170" s="1">
        <v>8.2000000000000007E-3</v>
      </c>
      <c r="N1170" s="1">
        <v>2.7E-2</v>
      </c>
      <c r="O1170" s="1">
        <v>3.0599999999999999E-2</v>
      </c>
      <c r="P1170" s="1">
        <v>1.72E-2</v>
      </c>
      <c r="Q1170" s="1">
        <v>5.3999999999999999E-2</v>
      </c>
      <c r="R1170" s="1">
        <v>1.18E-2</v>
      </c>
      <c r="S1170" s="1">
        <v>1.01E-2</v>
      </c>
      <c r="T1170" s="1">
        <v>8.14E-2</v>
      </c>
      <c r="U1170" s="1">
        <v>1.9E-3</v>
      </c>
      <c r="V1170" s="1">
        <v>7.0000000000000001E-3</v>
      </c>
      <c r="W1170" s="1">
        <v>0.76219999999999999</v>
      </c>
      <c r="X1170" s="1">
        <v>0.1782</v>
      </c>
      <c r="Y1170" s="1">
        <v>0.30680000000000002</v>
      </c>
      <c r="Z1170" s="1" t="s">
        <v>1674</v>
      </c>
      <c r="AA1170" s="1">
        <v>0.12859999999999999</v>
      </c>
      <c r="AB1170" s="1">
        <v>851</v>
      </c>
    </row>
    <row r="1171" spans="1:28" x14ac:dyDescent="0.3">
      <c r="A1171" s="1">
        <v>1170</v>
      </c>
      <c r="B1171" s="1" t="s">
        <v>1678</v>
      </c>
      <c r="C1171" s="1">
        <v>1.5699999999999999E-2</v>
      </c>
      <c r="D1171" s="1">
        <v>4.8999999999999998E-3</v>
      </c>
      <c r="E1171" s="1">
        <v>5.7000000000000002E-3</v>
      </c>
      <c r="F1171" s="1">
        <v>6.7999999999999996E-3</v>
      </c>
      <c r="G1171" s="1">
        <v>1.4800000000000001E-2</v>
      </c>
      <c r="H1171" s="1">
        <v>1.7999999999999999E-2</v>
      </c>
      <c r="I1171" s="1">
        <v>6.7999999999999996E-3</v>
      </c>
      <c r="J1171" s="1">
        <v>0.28589999999999999</v>
      </c>
      <c r="K1171" s="1">
        <v>2.7E-2</v>
      </c>
      <c r="L1171" s="1">
        <v>0.1082</v>
      </c>
      <c r="M1171" s="1">
        <v>1.6E-2</v>
      </c>
      <c r="N1171" s="1">
        <v>2.7900000000000001E-2</v>
      </c>
      <c r="O1171" s="1">
        <v>0.18959999999999999</v>
      </c>
      <c r="P1171" s="1">
        <v>7.3000000000000001E-3</v>
      </c>
      <c r="Q1171" s="1">
        <v>7.4000000000000003E-3</v>
      </c>
      <c r="R1171" s="1">
        <v>1.6E-2</v>
      </c>
      <c r="S1171" s="1">
        <v>1.23E-2</v>
      </c>
      <c r="T1171" s="1">
        <v>0.1782</v>
      </c>
      <c r="U1171" s="1">
        <v>1.3599999999999999E-2</v>
      </c>
      <c r="V1171" s="1">
        <v>3.7999999999999999E-2</v>
      </c>
      <c r="W1171" s="1">
        <v>0.72870000000000001</v>
      </c>
      <c r="X1171" s="1">
        <v>0.18959999999999999</v>
      </c>
      <c r="Y1171" s="1">
        <v>0.28589999999999999</v>
      </c>
      <c r="Z1171" s="1" t="s">
        <v>1673</v>
      </c>
      <c r="AA1171" s="1">
        <v>9.6299999999999997E-2</v>
      </c>
      <c r="AB1171" s="1">
        <v>851</v>
      </c>
    </row>
    <row r="1172" spans="1:28" x14ac:dyDescent="0.3">
      <c r="A1172" s="1">
        <v>1171</v>
      </c>
      <c r="B1172" s="1" t="s">
        <v>1674</v>
      </c>
      <c r="C1172" s="1">
        <v>1.7299999999999999E-2</v>
      </c>
      <c r="D1172" s="1">
        <v>1.89E-2</v>
      </c>
      <c r="E1172" s="1">
        <v>7.3000000000000001E-3</v>
      </c>
      <c r="F1172" s="1">
        <v>1.15E-2</v>
      </c>
      <c r="G1172" s="1">
        <v>2.2800000000000001E-2</v>
      </c>
      <c r="H1172" s="1">
        <v>1.23E-2</v>
      </c>
      <c r="I1172" s="1">
        <v>1.6299999999999999E-2</v>
      </c>
      <c r="J1172" s="1">
        <v>1.89E-2</v>
      </c>
      <c r="K1172" s="1">
        <v>0.44340000000000002</v>
      </c>
      <c r="L1172" s="1">
        <v>0.13059999999999999</v>
      </c>
      <c r="M1172" s="1">
        <v>3.4700000000000002E-2</v>
      </c>
      <c r="N1172" s="1">
        <v>2.1100000000000001E-2</v>
      </c>
      <c r="O1172" s="1">
        <v>9.7299999999999998E-2</v>
      </c>
      <c r="P1172" s="1">
        <v>1.06E-2</v>
      </c>
      <c r="Q1172" s="1">
        <v>4.4499999999999998E-2</v>
      </c>
      <c r="R1172" s="1">
        <v>1.9699999999999999E-2</v>
      </c>
      <c r="S1172" s="1">
        <v>8.3999999999999995E-3</v>
      </c>
      <c r="T1172" s="1">
        <v>1.3899999999999999E-2</v>
      </c>
      <c r="U1172" s="1">
        <v>2.0999999999999999E-3</v>
      </c>
      <c r="V1172" s="1">
        <v>4.82E-2</v>
      </c>
      <c r="W1172" s="1">
        <v>0.69750000000000001</v>
      </c>
      <c r="X1172" s="1">
        <v>0.44340000000000002</v>
      </c>
      <c r="Y1172" s="1">
        <v>0.44340000000000002</v>
      </c>
      <c r="Z1172" s="1" t="s">
        <v>1674</v>
      </c>
      <c r="AA1172" s="1">
        <v>0</v>
      </c>
      <c r="AB1172" s="1">
        <v>851</v>
      </c>
    </row>
    <row r="1173" spans="1:28" x14ac:dyDescent="0.3">
      <c r="A1173" s="1">
        <v>1172</v>
      </c>
      <c r="B1173" s="1" t="s">
        <v>1670</v>
      </c>
      <c r="C1173" s="1">
        <v>1.7999999999999999E-2</v>
      </c>
      <c r="D1173" s="1">
        <v>5.0000000000000001E-3</v>
      </c>
      <c r="E1173" s="1">
        <v>8.0000000000000002E-3</v>
      </c>
      <c r="F1173" s="1">
        <v>1.67E-2</v>
      </c>
      <c r="G1173" s="1">
        <v>6.13E-2</v>
      </c>
      <c r="H1173" s="1">
        <v>5.6099999999999997E-2</v>
      </c>
      <c r="I1173" s="1">
        <v>1.41E-2</v>
      </c>
      <c r="J1173" s="1">
        <v>0.1457</v>
      </c>
      <c r="K1173" s="1">
        <v>9.5200000000000007E-2</v>
      </c>
      <c r="L1173" s="1">
        <v>5.57E-2</v>
      </c>
      <c r="M1173" s="1">
        <v>3.39E-2</v>
      </c>
      <c r="N1173" s="1">
        <v>5.74E-2</v>
      </c>
      <c r="O1173" s="1">
        <v>1.7500000000000002E-2</v>
      </c>
      <c r="P1173" s="1">
        <v>1.3299999999999999E-2</v>
      </c>
      <c r="Q1173" s="1">
        <v>1.37E-2</v>
      </c>
      <c r="R1173" s="1">
        <v>1.84E-2</v>
      </c>
      <c r="S1173" s="1">
        <v>1.7999999999999999E-2</v>
      </c>
      <c r="T1173" s="1">
        <v>3.5900000000000001E-2</v>
      </c>
      <c r="U1173" s="1">
        <v>3.5000000000000001E-3</v>
      </c>
      <c r="V1173" s="1">
        <v>0.31240000000000001</v>
      </c>
      <c r="W1173" s="1">
        <v>0.79410000000000003</v>
      </c>
      <c r="X1173" s="1">
        <v>6.13E-2</v>
      </c>
      <c r="Y1173" s="1">
        <v>0.31240000000000001</v>
      </c>
      <c r="Z1173" s="1" t="s">
        <v>1685</v>
      </c>
      <c r="AA1173" s="1">
        <v>0.25109999999999999</v>
      </c>
      <c r="AB1173" s="1">
        <v>851</v>
      </c>
    </row>
    <row r="1174" spans="1:28" x14ac:dyDescent="0.3">
      <c r="A1174" s="1">
        <v>1173</v>
      </c>
      <c r="B1174" s="1" t="s">
        <v>1681</v>
      </c>
      <c r="C1174" s="1">
        <v>2.1700000000000001E-2</v>
      </c>
      <c r="D1174" s="1">
        <v>4.4999999999999997E-3</v>
      </c>
      <c r="E1174" s="1">
        <v>7.2800000000000004E-2</v>
      </c>
      <c r="F1174" s="1">
        <v>2.4199999999999999E-2</v>
      </c>
      <c r="G1174" s="1">
        <v>4.7000000000000002E-3</v>
      </c>
      <c r="H1174" s="1">
        <v>9.6199999999999994E-2</v>
      </c>
      <c r="I1174" s="1">
        <v>2.2499999999999999E-2</v>
      </c>
      <c r="J1174" s="1">
        <v>8.0999999999999996E-3</v>
      </c>
      <c r="K1174" s="1">
        <v>6.5000000000000002E-2</v>
      </c>
      <c r="L1174" s="1">
        <v>1.04E-2</v>
      </c>
      <c r="M1174" s="1">
        <v>1.01E-2</v>
      </c>
      <c r="N1174" s="1">
        <v>0.21579999999999999</v>
      </c>
      <c r="O1174" s="1">
        <v>7.4000000000000003E-3</v>
      </c>
      <c r="P1174" s="1">
        <v>0.16139999999999999</v>
      </c>
      <c r="Q1174" s="1">
        <v>6.13E-2</v>
      </c>
      <c r="R1174" s="1">
        <v>0.11559999999999999</v>
      </c>
      <c r="S1174" s="1">
        <v>5.9299999999999999E-2</v>
      </c>
      <c r="T1174" s="1">
        <v>7.4999999999999997E-3</v>
      </c>
      <c r="U1174" s="1">
        <v>1.6999999999999999E-3</v>
      </c>
      <c r="V1174" s="1">
        <v>2.98E-2</v>
      </c>
      <c r="W1174" s="1">
        <v>0.81320000000000003</v>
      </c>
      <c r="X1174" s="1">
        <v>0.11559999999999999</v>
      </c>
      <c r="Y1174" s="1">
        <v>0.21579999999999999</v>
      </c>
      <c r="Z1174" s="1" t="s">
        <v>1677</v>
      </c>
      <c r="AA1174" s="1">
        <v>0.1002</v>
      </c>
      <c r="AB1174" s="1">
        <v>851</v>
      </c>
    </row>
    <row r="1175" spans="1:28" x14ac:dyDescent="0.3">
      <c r="A1175" s="1">
        <v>1174</v>
      </c>
      <c r="B1175" s="1" t="s">
        <v>1675</v>
      </c>
      <c r="C1175" s="1">
        <v>5.1799999999999999E-2</v>
      </c>
      <c r="D1175" s="1">
        <v>3.5999999999999999E-3</v>
      </c>
      <c r="E1175" s="1">
        <v>1.3100000000000001E-2</v>
      </c>
      <c r="F1175" s="1">
        <v>1.9300000000000001E-2</v>
      </c>
      <c r="G1175" s="1">
        <v>5.4999999999999997E-3</v>
      </c>
      <c r="H1175" s="1">
        <v>9.7000000000000003E-3</v>
      </c>
      <c r="I1175" s="1">
        <v>9.1999999999999998E-3</v>
      </c>
      <c r="J1175" s="1">
        <v>1.78E-2</v>
      </c>
      <c r="K1175" s="1">
        <v>5.7599999999999998E-2</v>
      </c>
      <c r="L1175" s="1">
        <v>0.22969999999999999</v>
      </c>
      <c r="M1175" s="1">
        <v>9.1000000000000004E-3</v>
      </c>
      <c r="N1175" s="1">
        <v>5.7999999999999996E-3</v>
      </c>
      <c r="O1175" s="1">
        <v>7.4999999999999997E-3</v>
      </c>
      <c r="P1175" s="1">
        <v>0.25750000000000001</v>
      </c>
      <c r="Q1175" s="1">
        <v>1.78E-2</v>
      </c>
      <c r="R1175" s="1">
        <v>0.1447</v>
      </c>
      <c r="S1175" s="1">
        <v>0.1094</v>
      </c>
      <c r="T1175" s="1">
        <v>2.4500000000000001E-2</v>
      </c>
      <c r="U1175" s="1">
        <v>1.9E-3</v>
      </c>
      <c r="V1175" s="1">
        <v>4.5999999999999999E-3</v>
      </c>
      <c r="W1175" s="1">
        <v>0.72670000000000001</v>
      </c>
      <c r="X1175" s="1">
        <v>0.22969999999999999</v>
      </c>
      <c r="Y1175" s="1">
        <v>0.25750000000000001</v>
      </c>
      <c r="Z1175" s="1" t="s">
        <v>1679</v>
      </c>
      <c r="AA1175" s="1">
        <v>2.7900000000000001E-2</v>
      </c>
      <c r="AB1175" s="1">
        <v>851</v>
      </c>
    </row>
    <row r="1176" spans="1:28" x14ac:dyDescent="0.3">
      <c r="A1176" s="1">
        <v>1175</v>
      </c>
      <c r="B1176" s="1" t="s">
        <v>1670</v>
      </c>
      <c r="C1176" s="1">
        <v>1.8700000000000001E-2</v>
      </c>
      <c r="D1176" s="1">
        <v>1.01E-2</v>
      </c>
      <c r="E1176" s="1">
        <v>5.7000000000000002E-3</v>
      </c>
      <c r="F1176" s="1">
        <v>2.0500000000000001E-2</v>
      </c>
      <c r="G1176" s="1">
        <v>0.13300000000000001</v>
      </c>
      <c r="H1176" s="1">
        <v>8.8000000000000005E-3</v>
      </c>
      <c r="I1176" s="1">
        <v>6.6E-3</v>
      </c>
      <c r="J1176" s="1">
        <v>0.12239999999999999</v>
      </c>
      <c r="K1176" s="1">
        <v>3.04E-2</v>
      </c>
      <c r="L1176" s="1">
        <v>0.37959999999999999</v>
      </c>
      <c r="M1176" s="1">
        <v>3.4000000000000002E-2</v>
      </c>
      <c r="N1176" s="1">
        <v>4.8999999999999998E-3</v>
      </c>
      <c r="O1176" s="1">
        <v>1.3299999999999999E-2</v>
      </c>
      <c r="P1176" s="1">
        <v>4.5999999999999999E-3</v>
      </c>
      <c r="Q1176" s="1">
        <v>2.58E-2</v>
      </c>
      <c r="R1176" s="1">
        <v>1.1299999999999999E-2</v>
      </c>
      <c r="S1176" s="1">
        <v>1.78E-2</v>
      </c>
      <c r="T1176" s="1">
        <v>0.1041</v>
      </c>
      <c r="U1176" s="1">
        <v>1.9E-3</v>
      </c>
      <c r="V1176" s="1">
        <v>4.6399999999999997E-2</v>
      </c>
      <c r="W1176" s="1">
        <v>0.71250000000000002</v>
      </c>
      <c r="X1176" s="1">
        <v>0.13300000000000001</v>
      </c>
      <c r="Y1176" s="1">
        <v>0.37959999999999999</v>
      </c>
      <c r="Z1176" s="1" t="s">
        <v>1675</v>
      </c>
      <c r="AA1176" s="1">
        <v>0.24660000000000001</v>
      </c>
      <c r="AB1176" s="1">
        <v>851</v>
      </c>
    </row>
    <row r="1177" spans="1:28" x14ac:dyDescent="0.3">
      <c r="A1177" s="1">
        <v>1176</v>
      </c>
      <c r="B1177" s="1" t="s">
        <v>1675</v>
      </c>
      <c r="C1177" s="1">
        <v>1.6199999999999999E-2</v>
      </c>
      <c r="D1177" s="1">
        <v>6.8999999999999999E-3</v>
      </c>
      <c r="E1177" s="1">
        <v>1.14E-2</v>
      </c>
      <c r="F1177" s="1">
        <v>0.16969999999999999</v>
      </c>
      <c r="G1177" s="1">
        <v>7.7200000000000005E-2</v>
      </c>
      <c r="H1177" s="1">
        <v>8.6999999999999994E-3</v>
      </c>
      <c r="I1177" s="1">
        <v>1.04E-2</v>
      </c>
      <c r="J1177" s="1">
        <v>0.23449999999999999</v>
      </c>
      <c r="K1177" s="1">
        <v>2.07E-2</v>
      </c>
      <c r="L1177" s="1">
        <v>0.1389</v>
      </c>
      <c r="M1177" s="1">
        <v>2.1299999999999999E-2</v>
      </c>
      <c r="N1177" s="1">
        <v>6.4999999999999997E-3</v>
      </c>
      <c r="O1177" s="1">
        <v>6.3E-3</v>
      </c>
      <c r="P1177" s="1">
        <v>2.6100000000000002E-2</v>
      </c>
      <c r="Q1177" s="1">
        <v>2.23E-2</v>
      </c>
      <c r="R1177" s="1">
        <v>1.2200000000000001E-2</v>
      </c>
      <c r="S1177" s="1">
        <v>1.24E-2</v>
      </c>
      <c r="T1177" s="1">
        <v>0.15629999999999999</v>
      </c>
      <c r="U1177" s="1">
        <v>7.1999999999999998E-3</v>
      </c>
      <c r="V1177" s="1">
        <v>3.5299999999999998E-2</v>
      </c>
      <c r="W1177" s="1">
        <v>0.77159999999999995</v>
      </c>
      <c r="X1177" s="1">
        <v>0.1389</v>
      </c>
      <c r="Y1177" s="1">
        <v>0.23449999999999999</v>
      </c>
      <c r="Z1177" s="1" t="s">
        <v>1673</v>
      </c>
      <c r="AA1177" s="1">
        <v>9.5600000000000004E-2</v>
      </c>
      <c r="AB1177" s="1">
        <v>851</v>
      </c>
    </row>
    <row r="1178" spans="1:28" x14ac:dyDescent="0.3">
      <c r="A1178" s="1">
        <v>1177</v>
      </c>
      <c r="B1178" s="1" t="s">
        <v>1679</v>
      </c>
      <c r="C1178" s="1">
        <v>1.6E-2</v>
      </c>
      <c r="D1178" s="1">
        <v>1.43E-2</v>
      </c>
      <c r="E1178" s="1">
        <v>3.0300000000000001E-2</v>
      </c>
      <c r="F1178" s="1">
        <v>0.12709999999999999</v>
      </c>
      <c r="G1178" s="1">
        <v>6.4299999999999996E-2</v>
      </c>
      <c r="H1178" s="1">
        <v>1.2999999999999999E-2</v>
      </c>
      <c r="I1178" s="1">
        <v>6.7000000000000002E-3</v>
      </c>
      <c r="J1178" s="1">
        <v>0.1017</v>
      </c>
      <c r="K1178" s="1">
        <v>0.14829999999999999</v>
      </c>
      <c r="L1178" s="1">
        <v>0.13750000000000001</v>
      </c>
      <c r="M1178" s="1">
        <v>1.6299999999999999E-2</v>
      </c>
      <c r="N1178" s="1">
        <v>5.4600000000000003E-2</v>
      </c>
      <c r="O1178" s="1">
        <v>7.9000000000000008E-3</v>
      </c>
      <c r="P1178" s="1">
        <v>2.7900000000000001E-2</v>
      </c>
      <c r="Q1178" s="1">
        <v>3.6400000000000002E-2</v>
      </c>
      <c r="R1178" s="1">
        <v>7.4499999999999997E-2</v>
      </c>
      <c r="S1178" s="1">
        <v>1.95E-2</v>
      </c>
      <c r="T1178" s="1">
        <v>6.6600000000000006E-2</v>
      </c>
      <c r="U1178" s="1">
        <v>1.01E-2</v>
      </c>
      <c r="V1178" s="1">
        <v>2.7199999999999998E-2</v>
      </c>
      <c r="W1178" s="1">
        <v>0.87760000000000005</v>
      </c>
      <c r="X1178" s="1">
        <v>2.7900000000000001E-2</v>
      </c>
      <c r="Y1178" s="1">
        <v>0.14829999999999999</v>
      </c>
      <c r="Z1178" s="1" t="s">
        <v>1674</v>
      </c>
      <c r="AA1178" s="1">
        <v>0.12039999999999999</v>
      </c>
      <c r="AB1178" s="1">
        <v>851</v>
      </c>
    </row>
    <row r="1179" spans="1:28" x14ac:dyDescent="0.3">
      <c r="A1179" s="1">
        <v>1178</v>
      </c>
      <c r="B1179" s="1" t="s">
        <v>1669</v>
      </c>
      <c r="C1179" s="1">
        <v>3.44E-2</v>
      </c>
      <c r="D1179" s="1">
        <v>4.4000000000000003E-3</v>
      </c>
      <c r="E1179" s="1">
        <v>0.1515</v>
      </c>
      <c r="F1179" s="1">
        <v>0.1275</v>
      </c>
      <c r="G1179" s="1">
        <v>3.1800000000000002E-2</v>
      </c>
      <c r="H1179" s="1">
        <v>3.7100000000000001E-2</v>
      </c>
      <c r="I1179" s="1">
        <v>6.7999999999999996E-3</v>
      </c>
      <c r="J1179" s="1">
        <v>0.12690000000000001</v>
      </c>
      <c r="K1179" s="1">
        <v>4.9399999999999999E-2</v>
      </c>
      <c r="L1179" s="1">
        <v>6.8000000000000005E-2</v>
      </c>
      <c r="M1179" s="1">
        <v>1.3299999999999999E-2</v>
      </c>
      <c r="N1179" s="1">
        <v>4.2999999999999997E-2</v>
      </c>
      <c r="O1179" s="1">
        <v>3.4000000000000002E-2</v>
      </c>
      <c r="P1179" s="1">
        <v>2.1700000000000001E-2</v>
      </c>
      <c r="Q1179" s="1">
        <v>2.1899999999999999E-2</v>
      </c>
      <c r="R1179" s="1">
        <v>4.8099999999999997E-2</v>
      </c>
      <c r="S1179" s="1">
        <v>2.2700000000000001E-2</v>
      </c>
      <c r="T1179" s="1">
        <v>8.4699999999999998E-2</v>
      </c>
      <c r="U1179" s="1">
        <v>9.4999999999999998E-3</v>
      </c>
      <c r="V1179" s="1">
        <v>6.3399999999999998E-2</v>
      </c>
      <c r="W1179" s="1">
        <v>0.8952</v>
      </c>
      <c r="X1179" s="1">
        <v>0.1275</v>
      </c>
      <c r="Y1179" s="1">
        <v>0.1515</v>
      </c>
      <c r="Z1179" s="1" t="s">
        <v>1668</v>
      </c>
      <c r="AA1179" s="1">
        <v>2.4E-2</v>
      </c>
      <c r="AB1179" s="1">
        <v>851</v>
      </c>
    </row>
    <row r="1180" spans="1:28" x14ac:dyDescent="0.3">
      <c r="A1180" s="1">
        <v>1179</v>
      </c>
      <c r="B1180" s="1" t="s">
        <v>1668</v>
      </c>
      <c r="C1180" s="1">
        <v>2.24E-2</v>
      </c>
      <c r="D1180" s="1">
        <v>2.3E-3</v>
      </c>
      <c r="E1180" s="1">
        <v>0.28989999999999999</v>
      </c>
      <c r="F1180" s="1">
        <v>6.4699999999999994E-2</v>
      </c>
      <c r="G1180" s="1">
        <v>4.7000000000000002E-3</v>
      </c>
      <c r="H1180" s="1">
        <v>0.12130000000000001</v>
      </c>
      <c r="I1180" s="1">
        <v>6.0000000000000001E-3</v>
      </c>
      <c r="J1180" s="1">
        <v>5.8999999999999999E-3</v>
      </c>
      <c r="K1180" s="1">
        <v>5.9400000000000001E-2</v>
      </c>
      <c r="L1180" s="1">
        <v>1.5599999999999999E-2</v>
      </c>
      <c r="M1180" s="1">
        <v>2.8E-3</v>
      </c>
      <c r="N1180" s="1">
        <v>0.27960000000000002</v>
      </c>
      <c r="O1180" s="1">
        <v>9.7000000000000003E-3</v>
      </c>
      <c r="P1180" s="1">
        <v>2.6700000000000002E-2</v>
      </c>
      <c r="Q1180" s="1">
        <v>1.6299999999999999E-2</v>
      </c>
      <c r="R1180" s="1">
        <v>2.4799999999999999E-2</v>
      </c>
      <c r="S1180" s="1">
        <v>2.3599999999999999E-2</v>
      </c>
      <c r="T1180" s="1">
        <v>9.4999999999999998E-3</v>
      </c>
      <c r="U1180" s="1">
        <v>1.6999999999999999E-3</v>
      </c>
      <c r="V1180" s="1">
        <v>1.32E-2</v>
      </c>
      <c r="W1180" s="1">
        <v>0.69540000000000002</v>
      </c>
      <c r="X1180" s="1">
        <v>0.28989999999999999</v>
      </c>
      <c r="Y1180" s="1">
        <v>0.28989999999999999</v>
      </c>
      <c r="Z1180" s="1" t="s">
        <v>1668</v>
      </c>
      <c r="AA1180" s="1">
        <v>0</v>
      </c>
      <c r="AB1180" s="1">
        <v>851</v>
      </c>
    </row>
    <row r="1181" spans="1:28" x14ac:dyDescent="0.3">
      <c r="A1181" s="1">
        <v>1180</v>
      </c>
      <c r="B1181" s="1" t="s">
        <v>1671</v>
      </c>
      <c r="C1181" s="1">
        <v>1.67E-2</v>
      </c>
      <c r="D1181" s="1">
        <v>6.7999999999999996E-3</v>
      </c>
      <c r="E1181" s="1">
        <v>5.8299999999999998E-2</v>
      </c>
      <c r="F1181" s="1">
        <v>2.46E-2</v>
      </c>
      <c r="G1181" s="1">
        <v>4.4999999999999997E-3</v>
      </c>
      <c r="H1181" s="1">
        <v>0.62050000000000005</v>
      </c>
      <c r="I1181" s="1">
        <v>5.7000000000000002E-3</v>
      </c>
      <c r="J1181" s="1">
        <v>6.7000000000000002E-3</v>
      </c>
      <c r="K1181" s="1">
        <v>3.9100000000000003E-2</v>
      </c>
      <c r="L1181" s="1">
        <v>9.9000000000000008E-3</v>
      </c>
      <c r="M1181" s="1">
        <v>3.5999999999999999E-3</v>
      </c>
      <c r="N1181" s="1">
        <v>7.5499999999999998E-2</v>
      </c>
      <c r="O1181" s="1">
        <v>7.9000000000000008E-3</v>
      </c>
      <c r="P1181" s="1">
        <v>1.3599999999999999E-2</v>
      </c>
      <c r="Q1181" s="1">
        <v>1.43E-2</v>
      </c>
      <c r="R1181" s="1">
        <v>2.8500000000000001E-2</v>
      </c>
      <c r="S1181" s="1">
        <v>1.89E-2</v>
      </c>
      <c r="T1181" s="1">
        <v>1.61E-2</v>
      </c>
      <c r="U1181" s="1">
        <v>3.8999999999999998E-3</v>
      </c>
      <c r="V1181" s="1">
        <v>2.4799999999999999E-2</v>
      </c>
      <c r="W1181" s="1">
        <v>0.54890000000000005</v>
      </c>
      <c r="X1181" s="1">
        <v>0.62050000000000005</v>
      </c>
      <c r="Y1181" s="1">
        <v>0.62050000000000005</v>
      </c>
      <c r="Z1181" s="1" t="s">
        <v>1671</v>
      </c>
      <c r="AA1181" s="1">
        <v>0</v>
      </c>
      <c r="AB1181" s="1">
        <v>851</v>
      </c>
    </row>
    <row r="1182" spans="1:28" x14ac:dyDescent="0.3">
      <c r="A1182" s="1">
        <v>1181</v>
      </c>
      <c r="B1182" s="1" t="s">
        <v>1682</v>
      </c>
      <c r="C1182" s="1">
        <v>4.7399999999999998E-2</v>
      </c>
      <c r="D1182" s="1">
        <v>1.6799999999999999E-2</v>
      </c>
      <c r="E1182" s="1">
        <v>2.76E-2</v>
      </c>
      <c r="F1182" s="1">
        <v>4.9599999999999998E-2</v>
      </c>
      <c r="G1182" s="1">
        <v>0.15679999999999999</v>
      </c>
      <c r="H1182" s="1">
        <v>7.5300000000000006E-2</v>
      </c>
      <c r="I1182" s="1">
        <v>6.54E-2</v>
      </c>
      <c r="J1182" s="1">
        <v>0.02</v>
      </c>
      <c r="K1182" s="1">
        <v>5.91E-2</v>
      </c>
      <c r="L1182" s="1">
        <v>2.2499999999999999E-2</v>
      </c>
      <c r="M1182" s="1">
        <v>7.7000000000000002E-3</v>
      </c>
      <c r="N1182" s="1">
        <v>2.8199999999999999E-2</v>
      </c>
      <c r="O1182" s="1">
        <v>7.9000000000000008E-3</v>
      </c>
      <c r="P1182" s="1">
        <v>7.4499999999999997E-2</v>
      </c>
      <c r="Q1182" s="1">
        <v>9.9000000000000005E-2</v>
      </c>
      <c r="R1182" s="1">
        <v>6.9099999999999995E-2</v>
      </c>
      <c r="S1182" s="1">
        <v>3.6200000000000003E-2</v>
      </c>
      <c r="T1182" s="1">
        <v>2.5000000000000001E-2</v>
      </c>
      <c r="U1182" s="1">
        <v>2.3E-3</v>
      </c>
      <c r="V1182" s="1">
        <v>0.1095</v>
      </c>
      <c r="W1182" s="1">
        <v>0.90390000000000004</v>
      </c>
      <c r="X1182" s="1">
        <v>3.6200000000000003E-2</v>
      </c>
      <c r="Y1182" s="1">
        <v>0.15679999999999999</v>
      </c>
      <c r="Z1182" s="1" t="s">
        <v>1670</v>
      </c>
      <c r="AA1182" s="1">
        <v>0.1206</v>
      </c>
      <c r="AB1182" s="1">
        <v>851</v>
      </c>
    </row>
    <row r="1183" spans="1:28" x14ac:dyDescent="0.3">
      <c r="A1183" s="1">
        <v>1182</v>
      </c>
      <c r="B1183" s="1" t="s">
        <v>1674</v>
      </c>
      <c r="C1183" s="1">
        <v>1.2200000000000001E-2</v>
      </c>
      <c r="D1183" s="1">
        <v>5.7000000000000002E-3</v>
      </c>
      <c r="E1183" s="1">
        <v>1.52E-2</v>
      </c>
      <c r="F1183" s="1">
        <v>5.6399999999999999E-2</v>
      </c>
      <c r="G1183" s="1">
        <v>3.44E-2</v>
      </c>
      <c r="H1183" s="1">
        <v>9.4000000000000004E-3</v>
      </c>
      <c r="I1183" s="1">
        <v>1.3599999999999999E-2</v>
      </c>
      <c r="J1183" s="1">
        <v>1.2699999999999999E-2</v>
      </c>
      <c r="K1183" s="1">
        <v>0.1648</v>
      </c>
      <c r="L1183" s="1">
        <v>0.1047</v>
      </c>
      <c r="M1183" s="1">
        <v>1.0999999999999999E-2</v>
      </c>
      <c r="N1183" s="1">
        <v>1.9E-2</v>
      </c>
      <c r="O1183" s="1">
        <v>9.5799999999999996E-2</v>
      </c>
      <c r="P1183" s="1">
        <v>2.1700000000000001E-2</v>
      </c>
      <c r="Q1183" s="1">
        <v>0.27929999999999999</v>
      </c>
      <c r="R1183" s="1">
        <v>2.3400000000000001E-2</v>
      </c>
      <c r="S1183" s="1">
        <v>1.55E-2</v>
      </c>
      <c r="T1183" s="1">
        <v>1.83E-2</v>
      </c>
      <c r="U1183" s="1">
        <v>2.8999999999999998E-3</v>
      </c>
      <c r="V1183" s="1">
        <v>8.4000000000000005E-2</v>
      </c>
      <c r="W1183" s="1">
        <v>0.7863</v>
      </c>
      <c r="X1183" s="1">
        <v>0.1648</v>
      </c>
      <c r="Y1183" s="1">
        <v>0.27929999999999999</v>
      </c>
      <c r="Z1183" s="1" t="s">
        <v>1680</v>
      </c>
      <c r="AA1183" s="1">
        <v>0.1144</v>
      </c>
      <c r="AB1183" s="1">
        <v>851</v>
      </c>
    </row>
    <row r="1184" spans="1:28" x14ac:dyDescent="0.3">
      <c r="A1184" s="1">
        <v>1183</v>
      </c>
      <c r="B1184" s="1" t="s">
        <v>1680</v>
      </c>
      <c r="C1184" s="1">
        <v>2.7400000000000001E-2</v>
      </c>
      <c r="D1184" s="1">
        <v>3.73E-2</v>
      </c>
      <c r="E1184" s="1">
        <v>6.0000000000000001E-3</v>
      </c>
      <c r="F1184" s="1">
        <v>8.3999999999999995E-3</v>
      </c>
      <c r="G1184" s="1">
        <v>0.22020000000000001</v>
      </c>
      <c r="H1184" s="1">
        <v>1.0999999999999999E-2</v>
      </c>
      <c r="I1184" s="1">
        <v>3.3999999999999998E-3</v>
      </c>
      <c r="J1184" s="1">
        <v>2.8799999999999999E-2</v>
      </c>
      <c r="K1184" s="1">
        <v>6.7999999999999996E-3</v>
      </c>
      <c r="L1184" s="1">
        <v>9.8799999999999999E-2</v>
      </c>
      <c r="M1184" s="1">
        <v>9.2399999999999996E-2</v>
      </c>
      <c r="N1184" s="1">
        <v>6.0000000000000001E-3</v>
      </c>
      <c r="O1184" s="1">
        <v>5.8999999999999999E-3</v>
      </c>
      <c r="P1184" s="1">
        <v>1.04E-2</v>
      </c>
      <c r="Q1184" s="1">
        <v>0.16950000000000001</v>
      </c>
      <c r="R1184" s="1">
        <v>2.1600000000000001E-2</v>
      </c>
      <c r="S1184" s="1">
        <v>1.14E-2</v>
      </c>
      <c r="T1184" s="1">
        <v>8.0199999999999994E-2</v>
      </c>
      <c r="U1184" s="1">
        <v>2.2000000000000001E-3</v>
      </c>
      <c r="V1184" s="1">
        <v>0.15229999999999999</v>
      </c>
      <c r="W1184" s="1">
        <v>0.77600000000000002</v>
      </c>
      <c r="X1184" s="1">
        <v>0.16950000000000001</v>
      </c>
      <c r="Y1184" s="1">
        <v>0.22020000000000001</v>
      </c>
      <c r="Z1184" s="1" t="s">
        <v>1670</v>
      </c>
      <c r="AA1184" s="1">
        <v>5.0700000000000002E-2</v>
      </c>
      <c r="AB1184" s="1">
        <v>851</v>
      </c>
    </row>
    <row r="1185" spans="1:28" x14ac:dyDescent="0.3">
      <c r="A1185" s="1">
        <v>1184</v>
      </c>
      <c r="B1185" s="1" t="s">
        <v>1670</v>
      </c>
      <c r="C1185" s="1">
        <v>3.1099999999999999E-2</v>
      </c>
      <c r="D1185" s="1">
        <v>2.47E-2</v>
      </c>
      <c r="E1185" s="1">
        <v>6.1000000000000004E-3</v>
      </c>
      <c r="F1185" s="1">
        <v>8.8000000000000005E-3</v>
      </c>
      <c r="G1185" s="1">
        <v>4.4999999999999998E-2</v>
      </c>
      <c r="H1185" s="1">
        <v>1.7399999999999999E-2</v>
      </c>
      <c r="I1185" s="1">
        <v>5.4300000000000001E-2</v>
      </c>
      <c r="J1185" s="1">
        <v>3.1199999999999999E-2</v>
      </c>
      <c r="K1185" s="1">
        <v>8.0000000000000002E-3</v>
      </c>
      <c r="L1185" s="1">
        <v>0.16589999999999999</v>
      </c>
      <c r="M1185" s="1">
        <v>0.1193</v>
      </c>
      <c r="N1185" s="1">
        <v>3.3099999999999997E-2</v>
      </c>
      <c r="O1185" s="1">
        <v>7.3000000000000001E-3</v>
      </c>
      <c r="P1185" s="1">
        <v>1.0200000000000001E-2</v>
      </c>
      <c r="Q1185" s="1">
        <v>6.6100000000000006E-2</v>
      </c>
      <c r="R1185" s="1">
        <v>3.4000000000000002E-2</v>
      </c>
      <c r="S1185" s="1">
        <v>8.0699999999999994E-2</v>
      </c>
      <c r="T1185" s="1">
        <v>2.0899999999999998E-2</v>
      </c>
      <c r="U1185" s="1">
        <v>2.5399999999999999E-2</v>
      </c>
      <c r="V1185" s="1">
        <v>0.2102</v>
      </c>
      <c r="W1185" s="1">
        <v>0.84609999999999996</v>
      </c>
      <c r="X1185" s="1">
        <v>4.4999999999999998E-2</v>
      </c>
      <c r="Y1185" s="1">
        <v>0.2102</v>
      </c>
      <c r="Z1185" s="1" t="s">
        <v>1685</v>
      </c>
      <c r="AA1185" s="1">
        <v>0.1653</v>
      </c>
      <c r="AB1185" s="1">
        <v>851</v>
      </c>
    </row>
    <row r="1186" spans="1:28" x14ac:dyDescent="0.3">
      <c r="A1186" s="1">
        <v>1185</v>
      </c>
      <c r="B1186" s="1" t="s">
        <v>1675</v>
      </c>
      <c r="C1186" s="1">
        <v>1.67E-2</v>
      </c>
      <c r="D1186" s="1">
        <v>4.8999999999999998E-3</v>
      </c>
      <c r="E1186" s="1">
        <v>5.7999999999999996E-3</v>
      </c>
      <c r="F1186" s="1">
        <v>6.7999999999999996E-3</v>
      </c>
      <c r="G1186" s="1">
        <v>5.5899999999999998E-2</v>
      </c>
      <c r="H1186" s="1">
        <v>8.8999999999999999E-3</v>
      </c>
      <c r="I1186" s="1">
        <v>2.8E-3</v>
      </c>
      <c r="J1186" s="1">
        <v>0.24690000000000001</v>
      </c>
      <c r="K1186" s="1">
        <v>6.4999999999999997E-3</v>
      </c>
      <c r="L1186" s="1">
        <v>0.47560000000000002</v>
      </c>
      <c r="M1186" s="1">
        <v>1.46E-2</v>
      </c>
      <c r="N1186" s="1">
        <v>5.0000000000000001E-3</v>
      </c>
      <c r="O1186" s="1">
        <v>7.6E-3</v>
      </c>
      <c r="P1186" s="1">
        <v>4.7000000000000002E-3</v>
      </c>
      <c r="Q1186" s="1">
        <v>5.7999999999999996E-3</v>
      </c>
      <c r="R1186" s="1">
        <v>8.3999999999999995E-3</v>
      </c>
      <c r="S1186" s="1">
        <v>8.6999999999999994E-3</v>
      </c>
      <c r="T1186" s="1">
        <v>9.4899999999999998E-2</v>
      </c>
      <c r="U1186" s="1">
        <v>5.4000000000000003E-3</v>
      </c>
      <c r="V1186" s="1">
        <v>1.43E-2</v>
      </c>
      <c r="W1186" s="1">
        <v>0.56179999999999997</v>
      </c>
      <c r="X1186" s="1">
        <v>0.47560000000000002</v>
      </c>
      <c r="Y1186" s="1">
        <v>0.47560000000000002</v>
      </c>
      <c r="Z1186" s="1" t="s">
        <v>1675</v>
      </c>
      <c r="AA1186" s="1">
        <v>0</v>
      </c>
      <c r="AB1186" s="1">
        <v>851</v>
      </c>
    </row>
    <row r="1187" spans="1:28" x14ac:dyDescent="0.3">
      <c r="A1187" s="1">
        <v>1186</v>
      </c>
      <c r="B1187" s="1" t="s">
        <v>1666</v>
      </c>
      <c r="C1187" s="1">
        <v>0.1961</v>
      </c>
      <c r="D1187" s="1">
        <v>4.8999999999999998E-3</v>
      </c>
      <c r="E1187" s="1">
        <v>8.0999999999999996E-3</v>
      </c>
      <c r="F1187" s="1">
        <v>2.1000000000000001E-2</v>
      </c>
      <c r="G1187" s="1">
        <v>4.7000000000000002E-3</v>
      </c>
      <c r="H1187" s="1">
        <v>0.1661</v>
      </c>
      <c r="I1187" s="1">
        <v>3.0000000000000001E-3</v>
      </c>
      <c r="J1187" s="1">
        <v>2.18E-2</v>
      </c>
      <c r="K1187" s="1">
        <v>4.7E-2</v>
      </c>
      <c r="L1187" s="1">
        <v>2.12E-2</v>
      </c>
      <c r="M1187" s="1">
        <v>5.4999999999999997E-3</v>
      </c>
      <c r="N1187" s="1">
        <v>2.7E-2</v>
      </c>
      <c r="O1187" s="1">
        <v>1.4999999999999999E-2</v>
      </c>
      <c r="P1187" s="1">
        <v>1.46E-2</v>
      </c>
      <c r="Q1187" s="1">
        <v>5.0799999999999998E-2</v>
      </c>
      <c r="R1187" s="1">
        <v>0.14280000000000001</v>
      </c>
      <c r="S1187" s="1">
        <v>0.16120000000000001</v>
      </c>
      <c r="T1187" s="1">
        <v>7.4200000000000002E-2</v>
      </c>
      <c r="U1187" s="1">
        <v>1.6000000000000001E-3</v>
      </c>
      <c r="V1187" s="1">
        <v>1.32E-2</v>
      </c>
      <c r="W1187" s="1">
        <v>0.78480000000000005</v>
      </c>
      <c r="X1187" s="1">
        <v>0.1961</v>
      </c>
      <c r="Y1187" s="1">
        <v>0.1961</v>
      </c>
      <c r="Z1187" s="1" t="s">
        <v>1666</v>
      </c>
      <c r="AA1187" s="1">
        <v>0</v>
      </c>
      <c r="AB1187" s="1">
        <v>851</v>
      </c>
    </row>
    <row r="1188" spans="1:28" x14ac:dyDescent="0.3">
      <c r="A1188" s="1">
        <v>1187</v>
      </c>
      <c r="B1188" s="1" t="s">
        <v>1681</v>
      </c>
      <c r="C1188" s="1">
        <v>2.8799999999999999E-2</v>
      </c>
      <c r="D1188" s="1">
        <v>4.7999999999999996E-3</v>
      </c>
      <c r="E1188" s="1">
        <v>6.1999999999999998E-3</v>
      </c>
      <c r="F1188" s="1">
        <v>7.1000000000000004E-3</v>
      </c>
      <c r="G1188" s="1">
        <v>5.7000000000000002E-3</v>
      </c>
      <c r="H1188" s="1">
        <v>0.33460000000000001</v>
      </c>
      <c r="I1188" s="1">
        <v>2.7000000000000001E-3</v>
      </c>
      <c r="J1188" s="1">
        <v>1.04E-2</v>
      </c>
      <c r="K1188" s="1">
        <v>1.2800000000000001E-2</v>
      </c>
      <c r="L1188" s="1">
        <v>1.47E-2</v>
      </c>
      <c r="M1188" s="1">
        <v>2.7000000000000001E-3</v>
      </c>
      <c r="N1188" s="1">
        <v>8.3000000000000001E-3</v>
      </c>
      <c r="O1188" s="1">
        <v>7.9000000000000008E-3</v>
      </c>
      <c r="P1188" s="1">
        <v>9.4000000000000004E-3</v>
      </c>
      <c r="Q1188" s="1">
        <v>5.7999999999999996E-3</v>
      </c>
      <c r="R1188" s="1">
        <v>0.47810000000000002</v>
      </c>
      <c r="S1188" s="1">
        <v>4.6399999999999997E-2</v>
      </c>
      <c r="T1188" s="1">
        <v>8.6E-3</v>
      </c>
      <c r="U1188" s="1">
        <v>1.5E-3</v>
      </c>
      <c r="V1188" s="1">
        <v>3.5999999999999999E-3</v>
      </c>
      <c r="W1188" s="1">
        <v>0.50239999999999996</v>
      </c>
      <c r="X1188" s="1">
        <v>0.47810000000000002</v>
      </c>
      <c r="Y1188" s="1">
        <v>0.47810000000000002</v>
      </c>
      <c r="Z1188" s="1" t="s">
        <v>1681</v>
      </c>
      <c r="AA1188" s="1">
        <v>0</v>
      </c>
      <c r="AB1188" s="1">
        <v>851</v>
      </c>
    </row>
    <row r="1189" spans="1:28" x14ac:dyDescent="0.3">
      <c r="A1189" s="1">
        <v>1188</v>
      </c>
      <c r="B1189" s="1" t="s">
        <v>1666</v>
      </c>
      <c r="C1189" s="1">
        <v>0.20300000000000001</v>
      </c>
      <c r="D1189" s="1">
        <v>6.7999999999999996E-3</v>
      </c>
      <c r="E1189" s="1">
        <v>6.3799999999999996E-2</v>
      </c>
      <c r="F1189" s="1">
        <v>3.56E-2</v>
      </c>
      <c r="G1189" s="1">
        <v>1.7000000000000001E-2</v>
      </c>
      <c r="H1189" s="1">
        <v>2.8899999999999999E-2</v>
      </c>
      <c r="I1189" s="1">
        <v>1.4999999999999999E-2</v>
      </c>
      <c r="J1189" s="1">
        <v>2.35E-2</v>
      </c>
      <c r="K1189" s="1">
        <v>0.16589999999999999</v>
      </c>
      <c r="L1189" s="1">
        <v>2.23E-2</v>
      </c>
      <c r="M1189" s="1">
        <v>1.06E-2</v>
      </c>
      <c r="N1189" s="1">
        <v>2.7099999999999999E-2</v>
      </c>
      <c r="O1189" s="1">
        <v>3.1300000000000001E-2</v>
      </c>
      <c r="P1189" s="1">
        <v>8.5000000000000006E-3</v>
      </c>
      <c r="Q1189" s="1">
        <v>9.5000000000000001E-2</v>
      </c>
      <c r="R1189" s="1">
        <v>0.14510000000000001</v>
      </c>
      <c r="S1189" s="1">
        <v>3.0800000000000001E-2</v>
      </c>
      <c r="T1189" s="1">
        <v>3.09E-2</v>
      </c>
      <c r="U1189" s="1">
        <v>5.4000000000000003E-3</v>
      </c>
      <c r="V1189" s="1">
        <v>3.3700000000000001E-2</v>
      </c>
      <c r="W1189" s="1">
        <v>0.83879999999999999</v>
      </c>
      <c r="X1189" s="1">
        <v>0.20300000000000001</v>
      </c>
      <c r="Y1189" s="1">
        <v>0.20300000000000001</v>
      </c>
      <c r="Z1189" s="1" t="s">
        <v>1666</v>
      </c>
      <c r="AA1189" s="1">
        <v>0</v>
      </c>
      <c r="AB1189" s="1">
        <v>851</v>
      </c>
    </row>
    <row r="1190" spans="1:28" x14ac:dyDescent="0.3">
      <c r="A1190" s="1">
        <v>1189</v>
      </c>
      <c r="B1190" s="1" t="s">
        <v>1668</v>
      </c>
      <c r="C1190" s="1">
        <v>3.6799999999999999E-2</v>
      </c>
      <c r="D1190" s="1">
        <v>2.3E-3</v>
      </c>
      <c r="E1190" s="1">
        <v>5.5500000000000001E-2</v>
      </c>
      <c r="F1190" s="1">
        <v>5.3199999999999997E-2</v>
      </c>
      <c r="G1190" s="1">
        <v>7.1000000000000004E-3</v>
      </c>
      <c r="H1190" s="1">
        <v>5.4300000000000001E-2</v>
      </c>
      <c r="I1190" s="1">
        <v>5.0000000000000001E-3</v>
      </c>
      <c r="J1190" s="1">
        <v>1.9099999999999999E-2</v>
      </c>
      <c r="K1190" s="1">
        <v>0.13009999999999999</v>
      </c>
      <c r="L1190" s="1">
        <v>2.0400000000000001E-2</v>
      </c>
      <c r="M1190" s="1">
        <v>1.01E-2</v>
      </c>
      <c r="N1190" s="1">
        <v>5.5599999999999997E-2</v>
      </c>
      <c r="O1190" s="1">
        <v>8.6E-3</v>
      </c>
      <c r="P1190" s="1">
        <v>4.1099999999999998E-2</v>
      </c>
      <c r="Q1190" s="1">
        <v>3.2899999999999999E-2</v>
      </c>
      <c r="R1190" s="1">
        <v>0.13370000000000001</v>
      </c>
      <c r="S1190" s="1">
        <v>0.2984</v>
      </c>
      <c r="T1190" s="1">
        <v>0.02</v>
      </c>
      <c r="U1190" s="1">
        <v>1.6999999999999999E-3</v>
      </c>
      <c r="V1190" s="1">
        <v>1.4E-2</v>
      </c>
      <c r="W1190" s="1">
        <v>0.78869999999999996</v>
      </c>
      <c r="X1190" s="1">
        <v>5.5500000000000001E-2</v>
      </c>
      <c r="Y1190" s="1">
        <v>0.2984</v>
      </c>
      <c r="Z1190" s="1" t="s">
        <v>1682</v>
      </c>
      <c r="AA1190" s="1">
        <v>0.2429</v>
      </c>
      <c r="AB1190" s="1">
        <v>851</v>
      </c>
    </row>
    <row r="1191" spans="1:28" x14ac:dyDescent="0.3">
      <c r="A1191" s="1">
        <v>1190</v>
      </c>
      <c r="B1191" s="1" t="s">
        <v>1669</v>
      </c>
      <c r="C1191" s="1">
        <v>3.1300000000000001E-2</v>
      </c>
      <c r="D1191" s="1">
        <v>2.3E-3</v>
      </c>
      <c r="E1191" s="1">
        <v>5.1200000000000002E-2</v>
      </c>
      <c r="F1191" s="1">
        <v>0.33350000000000002</v>
      </c>
      <c r="G1191" s="1">
        <v>1.23E-2</v>
      </c>
      <c r="H1191" s="1">
        <v>0.14249999999999999</v>
      </c>
      <c r="I1191" s="1">
        <v>4.7000000000000002E-3</v>
      </c>
      <c r="J1191" s="1">
        <v>1.1599999999999999E-2</v>
      </c>
      <c r="K1191" s="1">
        <v>2.3199999999999998E-2</v>
      </c>
      <c r="L1191" s="1">
        <v>1.6E-2</v>
      </c>
      <c r="M1191" s="1">
        <v>1.4999999999999999E-2</v>
      </c>
      <c r="N1191" s="1">
        <v>7.7899999999999997E-2</v>
      </c>
      <c r="O1191" s="1">
        <v>7.9000000000000008E-3</v>
      </c>
      <c r="P1191" s="1">
        <v>1.04E-2</v>
      </c>
      <c r="Q1191" s="1">
        <v>8.0999999999999996E-3</v>
      </c>
      <c r="R1191" s="1">
        <v>5.3199999999999997E-2</v>
      </c>
      <c r="S1191" s="1">
        <v>2.1399999999999999E-2</v>
      </c>
      <c r="T1191" s="1">
        <v>1.78E-2</v>
      </c>
      <c r="U1191" s="1">
        <v>1.9E-3</v>
      </c>
      <c r="V1191" s="1">
        <v>0.158</v>
      </c>
      <c r="W1191" s="1">
        <v>0.73529999999999995</v>
      </c>
      <c r="X1191" s="1">
        <v>0.33350000000000002</v>
      </c>
      <c r="Y1191" s="1">
        <v>0.33350000000000002</v>
      </c>
      <c r="Z1191" s="1" t="s">
        <v>1669</v>
      </c>
      <c r="AA1191" s="1">
        <v>0</v>
      </c>
      <c r="AB1191" s="1">
        <v>851</v>
      </c>
    </row>
    <row r="1192" spans="1:28" x14ac:dyDescent="0.3">
      <c r="A1192" s="1">
        <v>1191</v>
      </c>
      <c r="B1192" s="1" t="s">
        <v>1675</v>
      </c>
      <c r="C1192" s="1">
        <v>7.7100000000000002E-2</v>
      </c>
      <c r="D1192" s="1">
        <v>9.4999999999999998E-3</v>
      </c>
      <c r="E1192" s="1">
        <v>5.8999999999999999E-3</v>
      </c>
      <c r="F1192" s="1">
        <v>9.4999999999999998E-3</v>
      </c>
      <c r="G1192" s="1">
        <v>8.8099999999999998E-2</v>
      </c>
      <c r="H1192" s="1">
        <v>1.04E-2</v>
      </c>
      <c r="I1192" s="1">
        <v>2.8999999999999998E-3</v>
      </c>
      <c r="J1192" s="1">
        <v>9.2600000000000002E-2</v>
      </c>
      <c r="K1192" s="1">
        <v>6.1499999999999999E-2</v>
      </c>
      <c r="L1192" s="1">
        <v>0.25119999999999998</v>
      </c>
      <c r="M1192" s="1">
        <v>3.9100000000000003E-2</v>
      </c>
      <c r="N1192" s="1">
        <v>5.0000000000000001E-3</v>
      </c>
      <c r="O1192" s="1">
        <v>1.54E-2</v>
      </c>
      <c r="P1192" s="1">
        <v>3.6299999999999999E-2</v>
      </c>
      <c r="Q1192" s="1">
        <v>4.4900000000000002E-2</v>
      </c>
      <c r="R1192" s="1">
        <v>1.5800000000000002E-2</v>
      </c>
      <c r="S1192" s="1">
        <v>2.01E-2</v>
      </c>
      <c r="T1192" s="1">
        <v>0.12920000000000001</v>
      </c>
      <c r="U1192" s="1">
        <v>1.0699999999999999E-2</v>
      </c>
      <c r="V1192" s="1">
        <v>7.4700000000000003E-2</v>
      </c>
      <c r="W1192" s="1">
        <v>0.82169999999999999</v>
      </c>
      <c r="X1192" s="1">
        <v>0.25119999999999998</v>
      </c>
      <c r="Y1192" s="1">
        <v>0.25119999999999998</v>
      </c>
      <c r="Z1192" s="1" t="s">
        <v>1675</v>
      </c>
      <c r="AA1192" s="1">
        <v>0</v>
      </c>
      <c r="AB1192" s="1">
        <v>851</v>
      </c>
    </row>
    <row r="1193" spans="1:28" x14ac:dyDescent="0.3">
      <c r="A1193" s="1">
        <v>1192</v>
      </c>
      <c r="B1193" s="1" t="s">
        <v>1679</v>
      </c>
      <c r="C1193" s="1">
        <v>3.4599999999999999E-2</v>
      </c>
      <c r="D1193" s="1">
        <v>1.4800000000000001E-2</v>
      </c>
      <c r="E1193" s="1">
        <v>3.5400000000000001E-2</v>
      </c>
      <c r="F1193" s="1">
        <v>1.9800000000000002E-2</v>
      </c>
      <c r="G1193" s="1">
        <v>7.7000000000000002E-3</v>
      </c>
      <c r="H1193" s="1">
        <v>1.84E-2</v>
      </c>
      <c r="I1193" s="1">
        <v>0.15759999999999999</v>
      </c>
      <c r="J1193" s="1">
        <v>4.7699999999999999E-2</v>
      </c>
      <c r="K1193" s="1">
        <v>0.1139</v>
      </c>
      <c r="L1193" s="1">
        <v>2.18E-2</v>
      </c>
      <c r="M1193" s="1">
        <v>5.4000000000000003E-3</v>
      </c>
      <c r="N1193" s="1">
        <v>4.8399999999999999E-2</v>
      </c>
      <c r="O1193" s="1">
        <v>1.12E-2</v>
      </c>
      <c r="P1193" s="1">
        <v>0.16370000000000001</v>
      </c>
      <c r="Q1193" s="1">
        <v>0.1071</v>
      </c>
      <c r="R1193" s="1">
        <v>3.8199999999999998E-2</v>
      </c>
      <c r="S1193" s="1">
        <v>2.9000000000000001E-2</v>
      </c>
      <c r="T1193" s="1">
        <v>3.04E-2</v>
      </c>
      <c r="U1193" s="1">
        <v>9.7999999999999997E-3</v>
      </c>
      <c r="V1193" s="1">
        <v>8.5300000000000001E-2</v>
      </c>
      <c r="W1193" s="1">
        <v>0.86850000000000005</v>
      </c>
      <c r="X1193" s="1">
        <v>0.16370000000000001</v>
      </c>
      <c r="Y1193" s="1">
        <v>0.16370000000000001</v>
      </c>
      <c r="Z1193" s="1" t="s">
        <v>1679</v>
      </c>
      <c r="AA1193" s="1">
        <v>0</v>
      </c>
      <c r="AB1193" s="1">
        <v>851</v>
      </c>
    </row>
    <row r="1194" spans="1:28" x14ac:dyDescent="0.3">
      <c r="A1194" s="1">
        <v>1193</v>
      </c>
      <c r="B1194" s="1" t="s">
        <v>1674</v>
      </c>
      <c r="C1194" s="1">
        <v>1.14E-2</v>
      </c>
      <c r="D1194" s="1">
        <v>1.15E-2</v>
      </c>
      <c r="E1194" s="1">
        <v>1.2E-2</v>
      </c>
      <c r="F1194" s="1">
        <v>6.8999999999999999E-3</v>
      </c>
      <c r="G1194" s="1">
        <v>4.4000000000000003E-3</v>
      </c>
      <c r="H1194" s="1">
        <v>5.0500000000000003E-2</v>
      </c>
      <c r="I1194" s="1">
        <v>1.54E-2</v>
      </c>
      <c r="J1194" s="1">
        <v>1.3299999999999999E-2</v>
      </c>
      <c r="K1194" s="1">
        <v>0.1552</v>
      </c>
      <c r="L1194" s="1">
        <v>1.9199999999999998E-2</v>
      </c>
      <c r="M1194" s="1">
        <v>1.23E-2</v>
      </c>
      <c r="N1194" s="1">
        <v>0.495</v>
      </c>
      <c r="O1194" s="1">
        <v>4.99E-2</v>
      </c>
      <c r="P1194" s="1">
        <v>4.5999999999999999E-3</v>
      </c>
      <c r="Q1194" s="1">
        <v>1.6500000000000001E-2</v>
      </c>
      <c r="R1194" s="1">
        <v>8.5199999999999998E-2</v>
      </c>
      <c r="S1194" s="1">
        <v>2.12E-2</v>
      </c>
      <c r="T1194" s="1">
        <v>1.04E-2</v>
      </c>
      <c r="U1194" s="1">
        <v>1.5E-3</v>
      </c>
      <c r="V1194" s="1">
        <v>3.5999999999999999E-3</v>
      </c>
      <c r="W1194" s="1">
        <v>0.62239999999999995</v>
      </c>
      <c r="X1194" s="1">
        <v>0.1552</v>
      </c>
      <c r="Y1194" s="1">
        <v>0.495</v>
      </c>
      <c r="Z1194" s="1" t="s">
        <v>1677</v>
      </c>
      <c r="AA1194" s="1">
        <v>0.33979999999999999</v>
      </c>
      <c r="AB1194" s="1">
        <v>851</v>
      </c>
    </row>
    <row r="1195" spans="1:28" x14ac:dyDescent="0.3">
      <c r="A1195" s="1">
        <v>1194</v>
      </c>
      <c r="B1195" s="1" t="s">
        <v>1671</v>
      </c>
      <c r="C1195" s="1">
        <v>0.50180000000000002</v>
      </c>
      <c r="D1195" s="1">
        <v>9.7999999999999997E-3</v>
      </c>
      <c r="E1195" s="1">
        <v>1.44E-2</v>
      </c>
      <c r="F1195" s="1">
        <v>2.01E-2</v>
      </c>
      <c r="G1195" s="1">
        <v>4.8399999999999999E-2</v>
      </c>
      <c r="H1195" s="1">
        <v>0.1651</v>
      </c>
      <c r="I1195" s="1">
        <v>4.7000000000000002E-3</v>
      </c>
      <c r="J1195" s="1">
        <v>1.7100000000000001E-2</v>
      </c>
      <c r="K1195" s="1">
        <v>9.4000000000000004E-3</v>
      </c>
      <c r="L1195" s="1">
        <v>3.5000000000000003E-2</v>
      </c>
      <c r="M1195" s="1">
        <v>1.2999999999999999E-2</v>
      </c>
      <c r="N1195" s="1">
        <v>3.27E-2</v>
      </c>
      <c r="O1195" s="1">
        <v>8.6999999999999994E-3</v>
      </c>
      <c r="P1195" s="1">
        <v>8.2000000000000007E-3</v>
      </c>
      <c r="Q1195" s="1">
        <v>6.8999999999999999E-3</v>
      </c>
      <c r="R1195" s="1">
        <v>2.9000000000000001E-2</v>
      </c>
      <c r="S1195" s="1">
        <v>1.5800000000000002E-2</v>
      </c>
      <c r="T1195" s="1">
        <v>3.7600000000000001E-2</v>
      </c>
      <c r="U1195" s="1">
        <v>2.7000000000000001E-3</v>
      </c>
      <c r="V1195" s="1">
        <v>1.95E-2</v>
      </c>
      <c r="W1195" s="1">
        <v>0.63380000000000003</v>
      </c>
      <c r="X1195" s="1">
        <v>0.1651</v>
      </c>
      <c r="Y1195" s="1">
        <v>0.50180000000000002</v>
      </c>
      <c r="Z1195" s="1" t="s">
        <v>1666</v>
      </c>
      <c r="AA1195" s="1">
        <v>0.3367</v>
      </c>
      <c r="AB1195" s="1">
        <v>851</v>
      </c>
    </row>
    <row r="1196" spans="1:28" x14ac:dyDescent="0.3">
      <c r="A1196" s="1">
        <v>1195</v>
      </c>
      <c r="B1196" s="1" t="s">
        <v>1677</v>
      </c>
      <c r="C1196" s="1">
        <v>1.8200000000000001E-2</v>
      </c>
      <c r="D1196" s="1">
        <v>6.4999999999999997E-3</v>
      </c>
      <c r="E1196" s="1">
        <v>1.6899999999999998E-2</v>
      </c>
      <c r="F1196" s="1">
        <v>3.5999999999999997E-2</v>
      </c>
      <c r="G1196" s="1">
        <v>9.4999999999999998E-3</v>
      </c>
      <c r="H1196" s="1">
        <v>8.6999999999999994E-3</v>
      </c>
      <c r="I1196" s="1">
        <v>8.8000000000000005E-3</v>
      </c>
      <c r="J1196" s="1">
        <v>4.6199999999999998E-2</v>
      </c>
      <c r="K1196" s="1">
        <v>0.16450000000000001</v>
      </c>
      <c r="L1196" s="1">
        <v>2.52E-2</v>
      </c>
      <c r="M1196" s="1">
        <v>4.5400000000000003E-2</v>
      </c>
      <c r="N1196" s="1">
        <v>0.1835</v>
      </c>
      <c r="O1196" s="1">
        <v>6.4000000000000003E-3</v>
      </c>
      <c r="P1196" s="1">
        <v>0.1101</v>
      </c>
      <c r="Q1196" s="1">
        <v>7.3300000000000004E-2</v>
      </c>
      <c r="R1196" s="1">
        <v>3.6900000000000002E-2</v>
      </c>
      <c r="S1196" s="1">
        <v>5.6599999999999998E-2</v>
      </c>
      <c r="T1196" s="1">
        <v>0.1099</v>
      </c>
      <c r="U1196" s="1">
        <v>3.8E-3</v>
      </c>
      <c r="V1196" s="1">
        <v>3.3599999999999998E-2</v>
      </c>
      <c r="W1196" s="1">
        <v>0.84570000000000001</v>
      </c>
      <c r="X1196" s="1">
        <v>0.1835</v>
      </c>
      <c r="Y1196" s="1">
        <v>0.1835</v>
      </c>
      <c r="Z1196" s="1" t="s">
        <v>1677</v>
      </c>
      <c r="AA1196" s="1">
        <v>0</v>
      </c>
      <c r="AB1196" s="1">
        <v>851</v>
      </c>
    </row>
    <row r="1197" spans="1:28" x14ac:dyDescent="0.3">
      <c r="A1197" s="1">
        <v>1196</v>
      </c>
      <c r="B1197" s="1" t="s">
        <v>1679</v>
      </c>
      <c r="C1197" s="1">
        <v>1.7899999999999999E-2</v>
      </c>
      <c r="D1197" s="1">
        <v>2.3E-3</v>
      </c>
      <c r="E1197" s="1">
        <v>1.6E-2</v>
      </c>
      <c r="F1197" s="1">
        <v>0.1489</v>
      </c>
      <c r="G1197" s="1">
        <v>5.4000000000000003E-3</v>
      </c>
      <c r="H1197" s="1">
        <v>1.35E-2</v>
      </c>
      <c r="I1197" s="1">
        <v>3.2000000000000002E-3</v>
      </c>
      <c r="J1197" s="1">
        <v>7.3000000000000001E-3</v>
      </c>
      <c r="K1197" s="1">
        <v>7.9000000000000008E-3</v>
      </c>
      <c r="L1197" s="1">
        <v>1.0699999999999999E-2</v>
      </c>
      <c r="M1197" s="1">
        <v>4.1999999999999997E-3</v>
      </c>
      <c r="N1197" s="1">
        <v>2.0500000000000001E-2</v>
      </c>
      <c r="O1197" s="1">
        <v>4.7600000000000003E-2</v>
      </c>
      <c r="P1197" s="1">
        <v>0.60860000000000003</v>
      </c>
      <c r="Q1197" s="1">
        <v>6.7999999999999996E-3</v>
      </c>
      <c r="R1197" s="1">
        <v>5.2600000000000001E-2</v>
      </c>
      <c r="S1197" s="1">
        <v>8.5000000000000006E-3</v>
      </c>
      <c r="T1197" s="1">
        <v>7.7000000000000002E-3</v>
      </c>
      <c r="U1197" s="1">
        <v>1.9E-3</v>
      </c>
      <c r="V1197" s="1">
        <v>8.6999999999999994E-3</v>
      </c>
      <c r="W1197" s="1">
        <v>0.51149999999999995</v>
      </c>
      <c r="X1197" s="1">
        <v>0.60860000000000003</v>
      </c>
      <c r="Y1197" s="1">
        <v>0.60860000000000003</v>
      </c>
      <c r="Z1197" s="1" t="s">
        <v>1679</v>
      </c>
      <c r="AA1197" s="1">
        <v>0</v>
      </c>
      <c r="AB1197" s="1">
        <v>851</v>
      </c>
    </row>
    <row r="1198" spans="1:28" x14ac:dyDescent="0.3">
      <c r="A1198" s="1">
        <v>1197</v>
      </c>
      <c r="B1198" s="1" t="s">
        <v>1675</v>
      </c>
      <c r="C1198" s="1">
        <v>1.4500000000000001E-2</v>
      </c>
      <c r="D1198" s="1">
        <v>2.7000000000000001E-3</v>
      </c>
      <c r="E1198" s="1">
        <v>5.7999999999999996E-3</v>
      </c>
      <c r="F1198" s="1">
        <v>6.7999999999999996E-3</v>
      </c>
      <c r="G1198" s="1">
        <v>0.1158</v>
      </c>
      <c r="H1198" s="1">
        <v>8.8999999999999999E-3</v>
      </c>
      <c r="I1198" s="1">
        <v>2.8E-3</v>
      </c>
      <c r="J1198" s="1">
        <v>5.9299999999999999E-2</v>
      </c>
      <c r="K1198" s="1">
        <v>6.4999999999999997E-3</v>
      </c>
      <c r="L1198" s="1">
        <v>0.5857</v>
      </c>
      <c r="M1198" s="1">
        <v>7.7100000000000002E-2</v>
      </c>
      <c r="N1198" s="1">
        <v>1.4500000000000001E-2</v>
      </c>
      <c r="O1198" s="1">
        <v>1.3299999999999999E-2</v>
      </c>
      <c r="P1198" s="1">
        <v>6.0000000000000001E-3</v>
      </c>
      <c r="Q1198" s="1">
        <v>1.09E-2</v>
      </c>
      <c r="R1198" s="1">
        <v>1.01E-2</v>
      </c>
      <c r="S1198" s="1">
        <v>7.7000000000000002E-3</v>
      </c>
      <c r="T1198" s="1">
        <v>4.2000000000000003E-2</v>
      </c>
      <c r="U1198" s="1">
        <v>3.5999999999999999E-3</v>
      </c>
      <c r="V1198" s="1">
        <v>6.0000000000000001E-3</v>
      </c>
      <c r="W1198" s="1">
        <v>0.54320000000000002</v>
      </c>
      <c r="X1198" s="1">
        <v>0.5857</v>
      </c>
      <c r="Y1198" s="1">
        <v>0.5857</v>
      </c>
      <c r="Z1198" s="1" t="s">
        <v>1675</v>
      </c>
      <c r="AA1198" s="1">
        <v>0</v>
      </c>
      <c r="AB1198" s="1">
        <v>851</v>
      </c>
    </row>
    <row r="1199" spans="1:28" x14ac:dyDescent="0.3">
      <c r="A1199" s="1">
        <v>1198</v>
      </c>
      <c r="B1199" s="1" t="s">
        <v>1683</v>
      </c>
      <c r="C1199" s="1">
        <v>7.5399999999999995E-2</v>
      </c>
      <c r="D1199" s="1">
        <v>3.9100000000000003E-2</v>
      </c>
      <c r="E1199" s="1">
        <v>1.44E-2</v>
      </c>
      <c r="F1199" s="1">
        <v>2.5499999999999998E-2</v>
      </c>
      <c r="G1199" s="1">
        <v>6.8900000000000003E-2</v>
      </c>
      <c r="H1199" s="1">
        <v>1.09E-2</v>
      </c>
      <c r="I1199" s="1">
        <v>1.26E-2</v>
      </c>
      <c r="J1199" s="1">
        <v>0.15379999999999999</v>
      </c>
      <c r="K1199" s="1">
        <v>5.1700000000000003E-2</v>
      </c>
      <c r="L1199" s="1">
        <v>5.4600000000000003E-2</v>
      </c>
      <c r="M1199" s="1">
        <v>7.7000000000000002E-3</v>
      </c>
      <c r="N1199" s="1">
        <v>1.34E-2</v>
      </c>
      <c r="O1199" s="1">
        <v>2.0799999999999999E-2</v>
      </c>
      <c r="P1199" s="1">
        <v>5.0000000000000001E-3</v>
      </c>
      <c r="Q1199" s="1">
        <v>1.46E-2</v>
      </c>
      <c r="R1199" s="1">
        <v>3.1099999999999999E-2</v>
      </c>
      <c r="S1199" s="1">
        <v>3.95E-2</v>
      </c>
      <c r="T1199" s="1">
        <v>0.22639999999999999</v>
      </c>
      <c r="U1199" s="1">
        <v>6.5600000000000006E-2</v>
      </c>
      <c r="V1199" s="1">
        <v>6.9099999999999995E-2</v>
      </c>
      <c r="W1199" s="1">
        <v>0.85580000000000001</v>
      </c>
      <c r="X1199" s="1">
        <v>0.22639999999999999</v>
      </c>
      <c r="Y1199" s="1">
        <v>0.22639999999999999</v>
      </c>
      <c r="Z1199" s="1" t="s">
        <v>1683</v>
      </c>
      <c r="AA1199" s="1">
        <v>0</v>
      </c>
      <c r="AB1199" s="1">
        <v>851</v>
      </c>
    </row>
    <row r="1200" spans="1:28" x14ac:dyDescent="0.3">
      <c r="A1200" s="1">
        <v>1199</v>
      </c>
      <c r="B1200" s="1" t="s">
        <v>1675</v>
      </c>
      <c r="C1200" s="1">
        <v>2.1899999999999999E-2</v>
      </c>
      <c r="D1200" s="1">
        <v>8.2000000000000007E-3</v>
      </c>
      <c r="E1200" s="1">
        <v>6.8999999999999999E-3</v>
      </c>
      <c r="F1200" s="1">
        <v>6.7999999999999996E-3</v>
      </c>
      <c r="G1200" s="1">
        <v>6.1600000000000002E-2</v>
      </c>
      <c r="H1200" s="1">
        <v>1.0800000000000001E-2</v>
      </c>
      <c r="I1200" s="1">
        <v>2.8E-3</v>
      </c>
      <c r="J1200" s="1">
        <v>7.3499999999999996E-2</v>
      </c>
      <c r="K1200" s="1">
        <v>6.4999999999999997E-3</v>
      </c>
      <c r="L1200" s="1">
        <v>0.6139</v>
      </c>
      <c r="M1200" s="1">
        <v>3.7900000000000003E-2</v>
      </c>
      <c r="N1200" s="1">
        <v>5.0000000000000001E-3</v>
      </c>
      <c r="O1200" s="1">
        <v>1.12E-2</v>
      </c>
      <c r="P1200" s="1">
        <v>4.7000000000000002E-3</v>
      </c>
      <c r="Q1200" s="1">
        <v>5.7999999999999996E-3</v>
      </c>
      <c r="R1200" s="1">
        <v>1.3299999999999999E-2</v>
      </c>
      <c r="S1200" s="1">
        <v>9.2999999999999992E-3</v>
      </c>
      <c r="T1200" s="1">
        <v>6.7599999999999993E-2</v>
      </c>
      <c r="U1200" s="1">
        <v>1.1900000000000001E-2</v>
      </c>
      <c r="V1200" s="1">
        <v>2.0400000000000001E-2</v>
      </c>
      <c r="W1200" s="1">
        <v>0.54200000000000004</v>
      </c>
      <c r="X1200" s="1">
        <v>0.6139</v>
      </c>
      <c r="Y1200" s="1">
        <v>0.6139</v>
      </c>
      <c r="Z1200" s="1" t="s">
        <v>1675</v>
      </c>
      <c r="AA1200" s="1">
        <v>0</v>
      </c>
      <c r="AB1200" s="1">
        <v>851</v>
      </c>
    </row>
    <row r="1201" spans="1:28" x14ac:dyDescent="0.3">
      <c r="A1201" s="1">
        <v>1200</v>
      </c>
      <c r="B1201" s="1" t="s">
        <v>1681</v>
      </c>
      <c r="C1201" s="1">
        <v>2.6499999999999999E-2</v>
      </c>
      <c r="D1201" s="1">
        <v>6.7999999999999996E-3</v>
      </c>
      <c r="E1201" s="1">
        <v>0.1452</v>
      </c>
      <c r="F1201" s="1">
        <v>0.04</v>
      </c>
      <c r="G1201" s="1">
        <v>4.7000000000000002E-3</v>
      </c>
      <c r="H1201" s="1">
        <v>3.3799999999999997E-2</v>
      </c>
      <c r="I1201" s="1">
        <v>3.3999999999999998E-3</v>
      </c>
      <c r="J1201" s="1">
        <v>1.0200000000000001E-2</v>
      </c>
      <c r="K1201" s="1">
        <v>3.04E-2</v>
      </c>
      <c r="L1201" s="1">
        <v>1.43E-2</v>
      </c>
      <c r="M1201" s="1">
        <v>4.4000000000000003E-3</v>
      </c>
      <c r="N1201" s="1">
        <v>7.1099999999999997E-2</v>
      </c>
      <c r="O1201" s="1">
        <v>0.21329999999999999</v>
      </c>
      <c r="P1201" s="1">
        <v>8.6E-3</v>
      </c>
      <c r="Q1201" s="1">
        <v>1.24E-2</v>
      </c>
      <c r="R1201" s="1">
        <v>0.309</v>
      </c>
      <c r="S1201" s="1">
        <v>5.1700000000000003E-2</v>
      </c>
      <c r="T1201" s="1">
        <v>8.6E-3</v>
      </c>
      <c r="U1201" s="1">
        <v>1.6999999999999999E-3</v>
      </c>
      <c r="V1201" s="1">
        <v>3.8999999999999998E-3</v>
      </c>
      <c r="W1201" s="1">
        <v>0.71360000000000001</v>
      </c>
      <c r="X1201" s="1">
        <v>0.309</v>
      </c>
      <c r="Y1201" s="1">
        <v>0.309</v>
      </c>
      <c r="Z1201" s="1" t="s">
        <v>1681</v>
      </c>
      <c r="AA1201" s="1">
        <v>0</v>
      </c>
      <c r="AB1201" s="1">
        <v>851</v>
      </c>
    </row>
    <row r="1202" spans="1:28" x14ac:dyDescent="0.3">
      <c r="A1202" s="1">
        <v>1201</v>
      </c>
      <c r="B1202" s="1" t="s">
        <v>1668</v>
      </c>
      <c r="C1202" s="1">
        <v>4.2599999999999999E-2</v>
      </c>
      <c r="D1202" s="1">
        <v>8.3999999999999995E-3</v>
      </c>
      <c r="E1202" s="1">
        <v>7.6100000000000001E-2</v>
      </c>
      <c r="F1202" s="1">
        <v>8.3500000000000005E-2</v>
      </c>
      <c r="G1202" s="1">
        <v>1.54E-2</v>
      </c>
      <c r="H1202" s="1">
        <v>3.1099999999999999E-2</v>
      </c>
      <c r="I1202" s="1">
        <v>1.6400000000000001E-2</v>
      </c>
      <c r="J1202" s="1">
        <v>3.9300000000000002E-2</v>
      </c>
      <c r="K1202" s="1">
        <v>0.1236</v>
      </c>
      <c r="L1202" s="1">
        <v>6.8400000000000002E-2</v>
      </c>
      <c r="M1202" s="1">
        <v>1.35E-2</v>
      </c>
      <c r="N1202" s="1">
        <v>9.8699999999999996E-2</v>
      </c>
      <c r="O1202" s="1">
        <v>4.1300000000000003E-2</v>
      </c>
      <c r="P1202" s="1">
        <v>0.1031</v>
      </c>
      <c r="Q1202" s="1">
        <v>5.2499999999999998E-2</v>
      </c>
      <c r="R1202" s="1">
        <v>6.13E-2</v>
      </c>
      <c r="S1202" s="1">
        <v>3.5400000000000001E-2</v>
      </c>
      <c r="T1202" s="1">
        <v>3.6900000000000002E-2</v>
      </c>
      <c r="U1202" s="1">
        <v>7.7999999999999996E-3</v>
      </c>
      <c r="V1202" s="1">
        <v>4.4699999999999997E-2</v>
      </c>
      <c r="W1202" s="1">
        <v>0.92859999999999998</v>
      </c>
      <c r="X1202" s="1">
        <v>7.6100000000000001E-2</v>
      </c>
      <c r="Y1202" s="1">
        <v>0.1236</v>
      </c>
      <c r="Z1202" s="1" t="s">
        <v>1674</v>
      </c>
      <c r="AA1202" s="1">
        <v>4.7500000000000001E-2</v>
      </c>
      <c r="AB1202" s="1">
        <v>851</v>
      </c>
    </row>
    <row r="1203" spans="1:28" x14ac:dyDescent="0.3">
      <c r="A1203" s="1">
        <v>1202</v>
      </c>
      <c r="B1203" s="1" t="s">
        <v>1674</v>
      </c>
      <c r="C1203" s="1">
        <v>3.6299999999999999E-2</v>
      </c>
      <c r="D1203" s="1">
        <v>3.7000000000000002E-3</v>
      </c>
      <c r="E1203" s="1">
        <v>0.1404</v>
      </c>
      <c r="F1203" s="1">
        <v>0.20019999999999999</v>
      </c>
      <c r="G1203" s="1">
        <v>8.3000000000000001E-3</v>
      </c>
      <c r="H1203" s="1">
        <v>2.9600000000000001E-2</v>
      </c>
      <c r="I1203" s="1">
        <v>6.6799999999999998E-2</v>
      </c>
      <c r="J1203" s="1">
        <v>1.09E-2</v>
      </c>
      <c r="K1203" s="1">
        <v>0.16650000000000001</v>
      </c>
      <c r="L1203" s="1">
        <v>1.8100000000000002E-2</v>
      </c>
      <c r="M1203" s="1">
        <v>5.3E-3</v>
      </c>
      <c r="N1203" s="1">
        <v>7.2099999999999997E-2</v>
      </c>
      <c r="O1203" s="1">
        <v>1.41E-2</v>
      </c>
      <c r="P1203" s="1">
        <v>4.9099999999999998E-2</v>
      </c>
      <c r="Q1203" s="1">
        <v>2.2700000000000001E-2</v>
      </c>
      <c r="R1203" s="1">
        <v>5.4899999999999997E-2</v>
      </c>
      <c r="S1203" s="1">
        <v>4.6399999999999997E-2</v>
      </c>
      <c r="T1203" s="1">
        <v>2.2599999999999999E-2</v>
      </c>
      <c r="U1203" s="1">
        <v>7.7000000000000002E-3</v>
      </c>
      <c r="V1203" s="1">
        <v>2.4400000000000002E-2</v>
      </c>
      <c r="W1203" s="1">
        <v>0.83799999999999997</v>
      </c>
      <c r="X1203" s="1">
        <v>0.16650000000000001</v>
      </c>
      <c r="Y1203" s="1">
        <v>0.20019999999999999</v>
      </c>
      <c r="Z1203" s="1" t="s">
        <v>1669</v>
      </c>
      <c r="AA1203" s="1">
        <v>3.3700000000000001E-2</v>
      </c>
      <c r="AB1203" s="1">
        <v>851</v>
      </c>
    </row>
    <row r="1204" spans="1:28" x14ac:dyDescent="0.3">
      <c r="A1204" s="1">
        <v>1203</v>
      </c>
      <c r="B1204" s="1" t="s">
        <v>1676</v>
      </c>
      <c r="C1204" s="1">
        <v>7.5899999999999995E-2</v>
      </c>
      <c r="D1204" s="1">
        <v>6.4000000000000003E-3</v>
      </c>
      <c r="E1204" s="1">
        <v>8.5500000000000007E-2</v>
      </c>
      <c r="F1204" s="1">
        <v>0.10390000000000001</v>
      </c>
      <c r="G1204" s="1">
        <v>2.6499999999999999E-2</v>
      </c>
      <c r="H1204" s="1">
        <v>1.1599999999999999E-2</v>
      </c>
      <c r="I1204" s="1">
        <v>2.2100000000000002E-2</v>
      </c>
      <c r="J1204" s="1">
        <v>4.9000000000000002E-2</v>
      </c>
      <c r="K1204" s="1">
        <v>2.47E-2</v>
      </c>
      <c r="L1204" s="1">
        <v>0.1348</v>
      </c>
      <c r="M1204" s="1">
        <v>3.7499999999999999E-2</v>
      </c>
      <c r="N1204" s="1">
        <v>3.7499999999999999E-2</v>
      </c>
      <c r="O1204" s="1">
        <v>7.0000000000000001E-3</v>
      </c>
      <c r="P1204" s="1">
        <v>4.4999999999999998E-2</v>
      </c>
      <c r="Q1204" s="1">
        <v>1.6400000000000001E-2</v>
      </c>
      <c r="R1204" s="1">
        <v>0.10929999999999999</v>
      </c>
      <c r="S1204" s="1">
        <v>4.8599999999999997E-2</v>
      </c>
      <c r="T1204" s="1">
        <v>3.5700000000000003E-2</v>
      </c>
      <c r="U1204" s="1">
        <v>4.99E-2</v>
      </c>
      <c r="V1204" s="1">
        <v>7.2999999999999995E-2</v>
      </c>
      <c r="W1204" s="1">
        <v>0.91820000000000002</v>
      </c>
      <c r="X1204" s="1">
        <v>3.7499999999999999E-2</v>
      </c>
      <c r="Y1204" s="1">
        <v>0.1348</v>
      </c>
      <c r="Z1204" s="1" t="s">
        <v>1675</v>
      </c>
      <c r="AA1204" s="1">
        <v>9.74E-2</v>
      </c>
      <c r="AB1204" s="1">
        <v>851</v>
      </c>
    </row>
    <row r="1205" spans="1:28" x14ac:dyDescent="0.3">
      <c r="A1205" s="1">
        <v>1204</v>
      </c>
      <c r="B1205" s="1" t="s">
        <v>1676</v>
      </c>
      <c r="C1205" s="1">
        <v>4.8399999999999999E-2</v>
      </c>
      <c r="D1205" s="1">
        <v>6.1000000000000004E-3</v>
      </c>
      <c r="E1205" s="1">
        <v>1.4800000000000001E-2</v>
      </c>
      <c r="F1205" s="1">
        <v>8.8999999999999996E-2</v>
      </c>
      <c r="G1205" s="1">
        <v>6.8999999999999999E-3</v>
      </c>
      <c r="H1205" s="1">
        <v>1.54E-2</v>
      </c>
      <c r="I1205" s="1">
        <v>8.8999999999999999E-3</v>
      </c>
      <c r="J1205" s="1">
        <v>8.0600000000000005E-2</v>
      </c>
      <c r="K1205" s="1">
        <v>2.5899999999999999E-2</v>
      </c>
      <c r="L1205" s="1">
        <v>8.6599999999999996E-2</v>
      </c>
      <c r="M1205" s="1">
        <v>0.1193</v>
      </c>
      <c r="N1205" s="1">
        <v>3.78E-2</v>
      </c>
      <c r="O1205" s="1">
        <v>6.8999999999999999E-3</v>
      </c>
      <c r="P1205" s="1">
        <v>0.10780000000000001</v>
      </c>
      <c r="Q1205" s="1">
        <v>2.2200000000000001E-2</v>
      </c>
      <c r="R1205" s="1">
        <v>3.27E-2</v>
      </c>
      <c r="S1205" s="1">
        <v>9.1700000000000004E-2</v>
      </c>
      <c r="T1205" s="1">
        <v>0.13059999999999999</v>
      </c>
      <c r="U1205" s="1">
        <v>3.8E-3</v>
      </c>
      <c r="V1205" s="1">
        <v>6.4899999999999999E-2</v>
      </c>
      <c r="W1205" s="1">
        <v>0.88019999999999998</v>
      </c>
      <c r="X1205" s="1">
        <v>0.1193</v>
      </c>
      <c r="Y1205" s="1">
        <v>0.13059999999999999</v>
      </c>
      <c r="Z1205" s="1" t="s">
        <v>1683</v>
      </c>
      <c r="AA1205" s="1">
        <v>1.14E-2</v>
      </c>
      <c r="AB1205" s="1">
        <v>851</v>
      </c>
    </row>
    <row r="1206" spans="1:28" x14ac:dyDescent="0.3">
      <c r="A1206" s="1">
        <v>1205</v>
      </c>
      <c r="B1206" s="1" t="s">
        <v>1666</v>
      </c>
      <c r="C1206" s="1">
        <v>8.1000000000000003E-2</v>
      </c>
      <c r="D1206" s="1">
        <v>7.6E-3</v>
      </c>
      <c r="E1206" s="1">
        <v>4.6199999999999998E-2</v>
      </c>
      <c r="F1206" s="1">
        <v>0.1229</v>
      </c>
      <c r="G1206" s="1">
        <v>7.7000000000000002E-3</v>
      </c>
      <c r="H1206" s="1">
        <v>1.7000000000000001E-2</v>
      </c>
      <c r="I1206" s="1">
        <v>9.5999999999999992E-3</v>
      </c>
      <c r="J1206" s="1">
        <v>2.6700000000000002E-2</v>
      </c>
      <c r="K1206" s="1">
        <v>0.2147</v>
      </c>
      <c r="L1206" s="1">
        <v>5.7500000000000002E-2</v>
      </c>
      <c r="M1206" s="1">
        <v>9.1000000000000004E-3</v>
      </c>
      <c r="N1206" s="1">
        <v>6.0400000000000002E-2</v>
      </c>
      <c r="O1206" s="1">
        <v>1.38E-2</v>
      </c>
      <c r="P1206" s="1">
        <v>7.0300000000000001E-2</v>
      </c>
      <c r="Q1206" s="1">
        <v>0.1076</v>
      </c>
      <c r="R1206" s="1">
        <v>2.8299999999999999E-2</v>
      </c>
      <c r="S1206" s="1">
        <v>6.1499999999999999E-2</v>
      </c>
      <c r="T1206" s="1">
        <v>2.6100000000000002E-2</v>
      </c>
      <c r="U1206" s="1">
        <v>7.9000000000000008E-3</v>
      </c>
      <c r="V1206" s="1">
        <v>2.41E-2</v>
      </c>
      <c r="W1206" s="1">
        <v>0.86009999999999998</v>
      </c>
      <c r="X1206" s="1">
        <v>8.1000000000000003E-2</v>
      </c>
      <c r="Y1206" s="1">
        <v>0.2147</v>
      </c>
      <c r="Z1206" s="1" t="s">
        <v>1674</v>
      </c>
      <c r="AA1206" s="1">
        <v>0.1336</v>
      </c>
      <c r="AB1206" s="1">
        <v>851</v>
      </c>
    </row>
    <row r="1207" spans="1:28" x14ac:dyDescent="0.3">
      <c r="A1207" s="1">
        <v>1206</v>
      </c>
      <c r="B1207" s="1" t="s">
        <v>1675</v>
      </c>
      <c r="C1207" s="1">
        <v>5.3199999999999997E-2</v>
      </c>
      <c r="D1207" s="1">
        <v>9.4000000000000004E-3</v>
      </c>
      <c r="E1207" s="1">
        <v>1.2500000000000001E-2</v>
      </c>
      <c r="F1207" s="1">
        <v>1.7100000000000001E-2</v>
      </c>
      <c r="G1207" s="1">
        <v>4.82E-2</v>
      </c>
      <c r="H1207" s="1">
        <v>9.1999999999999998E-3</v>
      </c>
      <c r="I1207" s="1">
        <v>7.7999999999999996E-3</v>
      </c>
      <c r="J1207" s="1">
        <v>0.1188</v>
      </c>
      <c r="K1207" s="1">
        <v>4.5600000000000002E-2</v>
      </c>
      <c r="L1207" s="1">
        <v>0.22700000000000001</v>
      </c>
      <c r="M1207" s="1">
        <v>1.6400000000000001E-2</v>
      </c>
      <c r="N1207" s="1">
        <v>2.07E-2</v>
      </c>
      <c r="O1207" s="1">
        <v>6.4999999999999997E-3</v>
      </c>
      <c r="P1207" s="1">
        <v>1.9300000000000001E-2</v>
      </c>
      <c r="Q1207" s="1">
        <v>1.95E-2</v>
      </c>
      <c r="R1207" s="1">
        <v>3.0700000000000002E-2</v>
      </c>
      <c r="S1207" s="1">
        <v>7.4700000000000003E-2</v>
      </c>
      <c r="T1207" s="1">
        <v>5.5E-2</v>
      </c>
      <c r="U1207" s="1">
        <v>5.4000000000000003E-3</v>
      </c>
      <c r="V1207" s="1">
        <v>0.2029</v>
      </c>
      <c r="W1207" s="1">
        <v>0.81040000000000001</v>
      </c>
      <c r="X1207" s="1">
        <v>0.22700000000000001</v>
      </c>
      <c r="Y1207" s="1">
        <v>0.22700000000000001</v>
      </c>
      <c r="Z1207" s="1" t="s">
        <v>1675</v>
      </c>
      <c r="AA1207" s="1">
        <v>0</v>
      </c>
      <c r="AB1207" s="1">
        <v>851</v>
      </c>
    </row>
    <row r="1208" spans="1:28" x14ac:dyDescent="0.3">
      <c r="A1208" s="1">
        <v>1207</v>
      </c>
      <c r="B1208" s="1" t="s">
        <v>1673</v>
      </c>
      <c r="C1208" s="1">
        <v>3.0599999999999999E-2</v>
      </c>
      <c r="D1208" s="1">
        <v>6.1000000000000004E-3</v>
      </c>
      <c r="E1208" s="1">
        <v>6.0000000000000001E-3</v>
      </c>
      <c r="F1208" s="1">
        <v>7.1000000000000004E-3</v>
      </c>
      <c r="G1208" s="1">
        <v>4.0399999999999998E-2</v>
      </c>
      <c r="H1208" s="1">
        <v>1.11E-2</v>
      </c>
      <c r="I1208" s="1">
        <v>2.8999999999999998E-3</v>
      </c>
      <c r="J1208" s="1">
        <v>0.25180000000000002</v>
      </c>
      <c r="K1208" s="1">
        <v>6.7999999999999996E-3</v>
      </c>
      <c r="L1208" s="1">
        <v>0.44359999999999999</v>
      </c>
      <c r="M1208" s="1">
        <v>1.5299999999999999E-2</v>
      </c>
      <c r="N1208" s="1">
        <v>1.09E-2</v>
      </c>
      <c r="O1208" s="1">
        <v>8.0000000000000002E-3</v>
      </c>
      <c r="P1208" s="1">
        <v>4.7999999999999996E-3</v>
      </c>
      <c r="Q1208" s="1">
        <v>6.1000000000000004E-3</v>
      </c>
      <c r="R1208" s="1">
        <v>1.46E-2</v>
      </c>
      <c r="S1208" s="1">
        <v>1.34E-2</v>
      </c>
      <c r="T1208" s="1">
        <v>9.3200000000000005E-2</v>
      </c>
      <c r="U1208" s="1">
        <v>6.6E-3</v>
      </c>
      <c r="V1208" s="1">
        <v>2.07E-2</v>
      </c>
      <c r="W1208" s="1">
        <v>0.60240000000000005</v>
      </c>
      <c r="X1208" s="1">
        <v>0.25180000000000002</v>
      </c>
      <c r="Y1208" s="1">
        <v>0.44359999999999999</v>
      </c>
      <c r="Z1208" s="1" t="s">
        <v>1675</v>
      </c>
      <c r="AA1208" s="1">
        <v>0.1918</v>
      </c>
      <c r="AB1208" s="1">
        <v>851</v>
      </c>
    </row>
    <row r="1209" spans="1:28" x14ac:dyDescent="0.3">
      <c r="A1209" s="1">
        <v>1208</v>
      </c>
      <c r="B1209" s="1" t="s">
        <v>1666</v>
      </c>
      <c r="C1209" s="1">
        <v>6.3600000000000004E-2</v>
      </c>
      <c r="D1209" s="1">
        <v>1.4200000000000001E-2</v>
      </c>
      <c r="E1209" s="1">
        <v>3.5299999999999998E-2</v>
      </c>
      <c r="F1209" s="1">
        <v>1.9900000000000001E-2</v>
      </c>
      <c r="G1209" s="1">
        <v>2.12E-2</v>
      </c>
      <c r="H1209" s="1">
        <v>2.0400000000000001E-2</v>
      </c>
      <c r="I1209" s="1">
        <v>2.7199999999999998E-2</v>
      </c>
      <c r="J1209" s="1">
        <v>1.44E-2</v>
      </c>
      <c r="K1209" s="1">
        <v>0.26519999999999999</v>
      </c>
      <c r="L1209" s="1">
        <v>3.6799999999999999E-2</v>
      </c>
      <c r="M1209" s="1">
        <v>1.3899999999999999E-2</v>
      </c>
      <c r="N1209" s="1">
        <v>6.1699999999999998E-2</v>
      </c>
      <c r="O1209" s="1">
        <v>6.1000000000000004E-3</v>
      </c>
      <c r="P1209" s="1">
        <v>2.81E-2</v>
      </c>
      <c r="Q1209" s="1">
        <v>7.1499999999999994E-2</v>
      </c>
      <c r="R1209" s="1">
        <v>8.1000000000000003E-2</v>
      </c>
      <c r="S1209" s="1">
        <v>4.53E-2</v>
      </c>
      <c r="T1209" s="1">
        <v>1.5599999999999999E-2</v>
      </c>
      <c r="U1209" s="1">
        <v>6.4999999999999997E-3</v>
      </c>
      <c r="V1209" s="1">
        <v>0.15190000000000001</v>
      </c>
      <c r="W1209" s="1">
        <v>0.83609999999999995</v>
      </c>
      <c r="X1209" s="1">
        <v>6.3600000000000004E-2</v>
      </c>
      <c r="Y1209" s="1">
        <v>0.26519999999999999</v>
      </c>
      <c r="Z1209" s="1" t="s">
        <v>1674</v>
      </c>
      <c r="AA1209" s="1">
        <v>0.2016</v>
      </c>
      <c r="AB1209" s="1">
        <v>851</v>
      </c>
    </row>
    <row r="1210" spans="1:28" x14ac:dyDescent="0.3">
      <c r="A1210" s="1">
        <v>1209</v>
      </c>
      <c r="B1210" s="1" t="s">
        <v>1672</v>
      </c>
      <c r="C1210" s="1">
        <v>3.8100000000000002E-2</v>
      </c>
      <c r="D1210" s="1">
        <v>4.4000000000000003E-3</v>
      </c>
      <c r="E1210" s="1">
        <v>8.1699999999999995E-2</v>
      </c>
      <c r="F1210" s="1">
        <v>0.04</v>
      </c>
      <c r="G1210" s="1">
        <v>9.7000000000000003E-3</v>
      </c>
      <c r="H1210" s="1">
        <v>4.8099999999999997E-2</v>
      </c>
      <c r="I1210" s="1">
        <v>0.12670000000000001</v>
      </c>
      <c r="J1210" s="1">
        <v>2.8299999999999999E-2</v>
      </c>
      <c r="K1210" s="1">
        <v>0.21779999999999999</v>
      </c>
      <c r="L1210" s="1">
        <v>6.6500000000000004E-2</v>
      </c>
      <c r="M1210" s="1">
        <v>1.1299999999999999E-2</v>
      </c>
      <c r="N1210" s="1">
        <v>7.5499999999999998E-2</v>
      </c>
      <c r="O1210" s="1">
        <v>8.0999999999999996E-3</v>
      </c>
      <c r="P1210" s="1">
        <v>4.3700000000000003E-2</v>
      </c>
      <c r="Q1210" s="1">
        <v>6.4399999999999999E-2</v>
      </c>
      <c r="R1210" s="1">
        <v>3.8100000000000002E-2</v>
      </c>
      <c r="S1210" s="1">
        <v>4.2000000000000003E-2</v>
      </c>
      <c r="T1210" s="1">
        <v>2.3300000000000001E-2</v>
      </c>
      <c r="U1210" s="1">
        <v>8.9999999999999993E-3</v>
      </c>
      <c r="V1210" s="1">
        <v>2.3300000000000001E-2</v>
      </c>
      <c r="W1210" s="1">
        <v>0.87490000000000001</v>
      </c>
      <c r="X1210" s="1">
        <v>0.12670000000000001</v>
      </c>
      <c r="Y1210" s="1">
        <v>0.21779999999999999</v>
      </c>
      <c r="Z1210" s="1" t="s">
        <v>1674</v>
      </c>
      <c r="AA1210" s="1">
        <v>9.11E-2</v>
      </c>
      <c r="AB1210" s="1">
        <v>851</v>
      </c>
    </row>
    <row r="1211" spans="1:28" x14ac:dyDescent="0.3">
      <c r="A1211" s="1">
        <v>1210</v>
      </c>
      <c r="B1211" s="1" t="s">
        <v>1681</v>
      </c>
      <c r="C1211" s="1">
        <v>0.1452</v>
      </c>
      <c r="D1211" s="1">
        <v>2.0799999999999999E-2</v>
      </c>
      <c r="E1211" s="1">
        <v>1.6799999999999999E-2</v>
      </c>
      <c r="F1211" s="1">
        <v>2.23E-2</v>
      </c>
      <c r="G1211" s="1">
        <v>2.3900000000000001E-2</v>
      </c>
      <c r="H1211" s="1">
        <v>1.4200000000000001E-2</v>
      </c>
      <c r="I1211" s="1">
        <v>9.7999999999999997E-3</v>
      </c>
      <c r="J1211" s="1">
        <v>0.18629999999999999</v>
      </c>
      <c r="K1211" s="1">
        <v>3.85E-2</v>
      </c>
      <c r="L1211" s="1">
        <v>0.2029</v>
      </c>
      <c r="M1211" s="1">
        <v>3.5299999999999998E-2</v>
      </c>
      <c r="N1211" s="1">
        <v>3.5400000000000001E-2</v>
      </c>
      <c r="O1211" s="1">
        <v>1.38E-2</v>
      </c>
      <c r="P1211" s="1">
        <v>2.1700000000000001E-2</v>
      </c>
      <c r="Q1211" s="1">
        <v>1.47E-2</v>
      </c>
      <c r="R1211" s="1">
        <v>4.4999999999999998E-2</v>
      </c>
      <c r="S1211" s="1">
        <v>2.5100000000000001E-2</v>
      </c>
      <c r="T1211" s="1">
        <v>8.8300000000000003E-2</v>
      </c>
      <c r="U1211" s="1">
        <v>1.9E-3</v>
      </c>
      <c r="V1211" s="1">
        <v>3.7999999999999999E-2</v>
      </c>
      <c r="W1211" s="1">
        <v>0.8327</v>
      </c>
      <c r="X1211" s="1">
        <v>4.4999999999999998E-2</v>
      </c>
      <c r="Y1211" s="1">
        <v>0.2029</v>
      </c>
      <c r="Z1211" s="1" t="s">
        <v>1675</v>
      </c>
      <c r="AA1211" s="1">
        <v>0.15790000000000001</v>
      </c>
      <c r="AB1211" s="1">
        <v>851</v>
      </c>
    </row>
    <row r="1212" spans="1:28" x14ac:dyDescent="0.3">
      <c r="A1212" s="1">
        <v>1211</v>
      </c>
      <c r="B1212" s="1" t="s">
        <v>1674</v>
      </c>
      <c r="C1212" s="1">
        <v>3.4200000000000001E-2</v>
      </c>
      <c r="D1212" s="1">
        <v>1.0699999999999999E-2</v>
      </c>
      <c r="E1212" s="1">
        <v>5.67E-2</v>
      </c>
      <c r="F1212" s="1">
        <v>0.16420000000000001</v>
      </c>
      <c r="G1212" s="1">
        <v>3.3399999999999999E-2</v>
      </c>
      <c r="H1212" s="1">
        <v>2.4E-2</v>
      </c>
      <c r="I1212" s="1">
        <v>2.01E-2</v>
      </c>
      <c r="J1212" s="1">
        <v>6.5799999999999997E-2</v>
      </c>
      <c r="K1212" s="1">
        <v>9.4200000000000006E-2</v>
      </c>
      <c r="L1212" s="1">
        <v>0.12189999999999999</v>
      </c>
      <c r="M1212" s="1">
        <v>2.0400000000000001E-2</v>
      </c>
      <c r="N1212" s="1">
        <v>6.1600000000000002E-2</v>
      </c>
      <c r="O1212" s="1">
        <v>1.04E-2</v>
      </c>
      <c r="P1212" s="1">
        <v>5.0200000000000002E-2</v>
      </c>
      <c r="Q1212" s="1">
        <v>2.5100000000000001E-2</v>
      </c>
      <c r="R1212" s="1">
        <v>8.0299999999999996E-2</v>
      </c>
      <c r="S1212" s="1">
        <v>3.7100000000000001E-2</v>
      </c>
      <c r="T1212" s="1">
        <v>6.2E-2</v>
      </c>
      <c r="U1212" s="1">
        <v>2.8999999999999998E-3</v>
      </c>
      <c r="V1212" s="1">
        <v>2.4799999999999999E-2</v>
      </c>
      <c r="W1212" s="1">
        <v>0.90469999999999995</v>
      </c>
      <c r="X1212" s="1">
        <v>9.4200000000000006E-2</v>
      </c>
      <c r="Y1212" s="1">
        <v>0.16420000000000001</v>
      </c>
      <c r="Z1212" s="1" t="s">
        <v>1669</v>
      </c>
      <c r="AA1212" s="1">
        <v>6.9900000000000004E-2</v>
      </c>
      <c r="AB1212" s="1">
        <v>851</v>
      </c>
    </row>
    <row r="1213" spans="1:28" x14ac:dyDescent="0.3">
      <c r="A1213" s="1">
        <v>1212</v>
      </c>
      <c r="B1213" s="1" t="s">
        <v>1674</v>
      </c>
      <c r="C1213" s="1">
        <v>3.2800000000000003E-2</v>
      </c>
      <c r="D1213" s="1">
        <v>2.3999999999999998E-3</v>
      </c>
      <c r="E1213" s="1">
        <v>4.3799999999999999E-2</v>
      </c>
      <c r="F1213" s="1">
        <v>5.91E-2</v>
      </c>
      <c r="G1213" s="1">
        <v>1.2999999999999999E-2</v>
      </c>
      <c r="H1213" s="1">
        <v>1.8200000000000001E-2</v>
      </c>
      <c r="I1213" s="1">
        <v>4.2799999999999998E-2</v>
      </c>
      <c r="J1213" s="1">
        <v>1.9E-2</v>
      </c>
      <c r="K1213" s="1">
        <v>0.33639999999999998</v>
      </c>
      <c r="L1213" s="1">
        <v>2.0899999999999998E-2</v>
      </c>
      <c r="M1213" s="1">
        <v>6.4999999999999997E-3</v>
      </c>
      <c r="N1213" s="1">
        <v>9.9299999999999999E-2</v>
      </c>
      <c r="O1213" s="1">
        <v>1.8599999999999998E-2</v>
      </c>
      <c r="P1213" s="1">
        <v>2.7799999999999998E-2</v>
      </c>
      <c r="Q1213" s="1">
        <v>9.9299999999999999E-2</v>
      </c>
      <c r="R1213" s="1">
        <v>8.1000000000000003E-2</v>
      </c>
      <c r="S1213" s="1">
        <v>3.8199999999999998E-2</v>
      </c>
      <c r="T1213" s="1">
        <v>2.4E-2</v>
      </c>
      <c r="U1213" s="1">
        <v>3.8999999999999998E-3</v>
      </c>
      <c r="V1213" s="1">
        <v>1.32E-2</v>
      </c>
      <c r="W1213" s="1">
        <v>0.79410000000000003</v>
      </c>
      <c r="X1213" s="1">
        <v>0.33639999999999998</v>
      </c>
      <c r="Y1213" s="1">
        <v>0.33639999999999998</v>
      </c>
      <c r="Z1213" s="1" t="s">
        <v>1674</v>
      </c>
      <c r="AA1213" s="1">
        <v>0</v>
      </c>
      <c r="AB1213" s="1">
        <v>851</v>
      </c>
    </row>
    <row r="1214" spans="1:28" x14ac:dyDescent="0.3">
      <c r="A1214" s="1">
        <v>1213</v>
      </c>
      <c r="B1214" s="1" t="s">
        <v>1666</v>
      </c>
      <c r="C1214" s="1">
        <v>8.1000000000000003E-2</v>
      </c>
      <c r="D1214" s="1">
        <v>2.64E-2</v>
      </c>
      <c r="E1214" s="1">
        <v>6.2899999999999998E-2</v>
      </c>
      <c r="F1214" s="1">
        <v>4.8599999999999997E-2</v>
      </c>
      <c r="G1214" s="1">
        <v>8.5999999999999993E-2</v>
      </c>
      <c r="H1214" s="1">
        <v>3.8199999999999998E-2</v>
      </c>
      <c r="I1214" s="1">
        <v>1.46E-2</v>
      </c>
      <c r="J1214" s="1">
        <v>7.3499999999999996E-2</v>
      </c>
      <c r="K1214" s="1">
        <v>6.9900000000000004E-2</v>
      </c>
      <c r="L1214" s="1">
        <v>8.2799999999999999E-2</v>
      </c>
      <c r="M1214" s="1">
        <v>1.9800000000000002E-2</v>
      </c>
      <c r="N1214" s="1">
        <v>4.3099999999999999E-2</v>
      </c>
      <c r="O1214" s="1">
        <v>2.6800000000000001E-2</v>
      </c>
      <c r="P1214" s="1">
        <v>1.77E-2</v>
      </c>
      <c r="Q1214" s="1">
        <v>2.4500000000000001E-2</v>
      </c>
      <c r="R1214" s="1">
        <v>4.2999999999999997E-2</v>
      </c>
      <c r="S1214" s="1">
        <v>2.8299999999999999E-2</v>
      </c>
      <c r="T1214" s="1">
        <v>4.2700000000000002E-2</v>
      </c>
      <c r="U1214" s="1">
        <v>5.3E-3</v>
      </c>
      <c r="V1214" s="1">
        <v>0.16500000000000001</v>
      </c>
      <c r="W1214" s="1">
        <v>0.92469999999999997</v>
      </c>
      <c r="X1214" s="1">
        <v>8.1000000000000003E-2</v>
      </c>
      <c r="Y1214" s="1">
        <v>0.16500000000000001</v>
      </c>
      <c r="Z1214" s="1" t="s">
        <v>1685</v>
      </c>
      <c r="AA1214" s="1">
        <v>8.4099999999999994E-2</v>
      </c>
      <c r="AB1214" s="1">
        <v>851</v>
      </c>
    </row>
    <row r="1215" spans="1:28" x14ac:dyDescent="0.3">
      <c r="A1215" s="1">
        <v>1214</v>
      </c>
      <c r="B1215" s="1" t="s">
        <v>1673</v>
      </c>
      <c r="C1215" s="1">
        <v>3.9199999999999999E-2</v>
      </c>
      <c r="D1215" s="1">
        <v>1.66E-2</v>
      </c>
      <c r="E1215" s="1">
        <v>9.3200000000000005E-2</v>
      </c>
      <c r="F1215" s="1">
        <v>0.06</v>
      </c>
      <c r="G1215" s="1">
        <v>1.2500000000000001E-2</v>
      </c>
      <c r="H1215" s="1">
        <v>3.6400000000000002E-2</v>
      </c>
      <c r="I1215" s="1">
        <v>2.06E-2</v>
      </c>
      <c r="J1215" s="1">
        <v>8.0500000000000002E-2</v>
      </c>
      <c r="K1215" s="1">
        <v>0.104</v>
      </c>
      <c r="L1215" s="1">
        <v>0.1116</v>
      </c>
      <c r="M1215" s="1">
        <v>2.7799999999999998E-2</v>
      </c>
      <c r="N1215" s="1">
        <v>7.3099999999999998E-2</v>
      </c>
      <c r="O1215" s="1">
        <v>3.73E-2</v>
      </c>
      <c r="P1215" s="1">
        <v>2.69E-2</v>
      </c>
      <c r="Q1215" s="1">
        <v>2.75E-2</v>
      </c>
      <c r="R1215" s="1">
        <v>8.0199999999999994E-2</v>
      </c>
      <c r="S1215" s="1">
        <v>4.0099999999999997E-2</v>
      </c>
      <c r="T1215" s="1">
        <v>8.8200000000000001E-2</v>
      </c>
      <c r="U1215" s="1">
        <v>4.7000000000000002E-3</v>
      </c>
      <c r="V1215" s="1">
        <v>1.95E-2</v>
      </c>
      <c r="W1215" s="1">
        <v>0.92810000000000004</v>
      </c>
      <c r="X1215" s="1">
        <v>8.0500000000000002E-2</v>
      </c>
      <c r="Y1215" s="1">
        <v>0.1116</v>
      </c>
      <c r="Z1215" s="1" t="s">
        <v>1675</v>
      </c>
      <c r="AA1215" s="1">
        <v>3.1E-2</v>
      </c>
      <c r="AB1215" s="1">
        <v>851</v>
      </c>
    </row>
    <row r="1216" spans="1:28" x14ac:dyDescent="0.3">
      <c r="A1216" s="1">
        <v>1215</v>
      </c>
      <c r="B1216" s="1" t="s">
        <v>1666</v>
      </c>
      <c r="C1216" s="1">
        <v>6.1100000000000002E-2</v>
      </c>
      <c r="D1216" s="1">
        <v>6.4999999999999997E-3</v>
      </c>
      <c r="E1216" s="1">
        <v>0.1087</v>
      </c>
      <c r="F1216" s="1">
        <v>0.1888</v>
      </c>
      <c r="G1216" s="1">
        <v>1.29E-2</v>
      </c>
      <c r="H1216" s="1">
        <v>2.9499999999999998E-2</v>
      </c>
      <c r="I1216" s="1">
        <v>9.4999999999999998E-3</v>
      </c>
      <c r="J1216" s="1">
        <v>3.4099999999999998E-2</v>
      </c>
      <c r="K1216" s="1">
        <v>0.1081</v>
      </c>
      <c r="L1216" s="1">
        <v>3.7999999999999999E-2</v>
      </c>
      <c r="M1216" s="1">
        <v>6.0000000000000001E-3</v>
      </c>
      <c r="N1216" s="1">
        <v>0.115</v>
      </c>
      <c r="O1216" s="1">
        <v>2.46E-2</v>
      </c>
      <c r="P1216" s="1">
        <v>3.6600000000000001E-2</v>
      </c>
      <c r="Q1216" s="1">
        <v>3.6799999999999999E-2</v>
      </c>
      <c r="R1216" s="1">
        <v>7.7899999999999997E-2</v>
      </c>
      <c r="S1216" s="1">
        <v>4.8599999999999997E-2</v>
      </c>
      <c r="T1216" s="1">
        <v>2.1399999999999999E-2</v>
      </c>
      <c r="U1216" s="1">
        <v>2.0999999999999999E-3</v>
      </c>
      <c r="V1216" s="1">
        <v>3.4000000000000002E-2</v>
      </c>
      <c r="W1216" s="1">
        <v>0.87209999999999999</v>
      </c>
      <c r="X1216" s="1">
        <v>6.1100000000000002E-2</v>
      </c>
      <c r="Y1216" s="1">
        <v>0.1888</v>
      </c>
      <c r="Z1216" s="1" t="s">
        <v>1669</v>
      </c>
      <c r="AA1216" s="1">
        <v>0.12770000000000001</v>
      </c>
      <c r="AB1216" s="1">
        <v>851</v>
      </c>
    </row>
    <row r="1217" spans="1:28" x14ac:dyDescent="0.3">
      <c r="A1217" s="1">
        <v>1216</v>
      </c>
      <c r="B1217" s="1" t="s">
        <v>1671</v>
      </c>
      <c r="C1217" s="1">
        <v>4.3099999999999999E-2</v>
      </c>
      <c r="D1217" s="1">
        <v>1.6400000000000001E-2</v>
      </c>
      <c r="E1217" s="1">
        <v>8.9599999999999999E-2</v>
      </c>
      <c r="F1217" s="1">
        <v>8.8800000000000004E-2</v>
      </c>
      <c r="G1217" s="1">
        <v>4.5900000000000003E-2</v>
      </c>
      <c r="H1217" s="1">
        <v>4.0800000000000003E-2</v>
      </c>
      <c r="I1217" s="1">
        <v>1.77E-2</v>
      </c>
      <c r="J1217" s="1">
        <v>4.2999999999999997E-2</v>
      </c>
      <c r="K1217" s="1">
        <v>0.16089999999999999</v>
      </c>
      <c r="L1217" s="1">
        <v>6.2300000000000001E-2</v>
      </c>
      <c r="M1217" s="1">
        <v>1.3599999999999999E-2</v>
      </c>
      <c r="N1217" s="1">
        <v>6.0699999999999997E-2</v>
      </c>
      <c r="O1217" s="1">
        <v>1.6799999999999999E-2</v>
      </c>
      <c r="P1217" s="1">
        <v>0.03</v>
      </c>
      <c r="Q1217" s="1">
        <v>6.7599999999999993E-2</v>
      </c>
      <c r="R1217" s="1">
        <v>7.5700000000000003E-2</v>
      </c>
      <c r="S1217" s="1">
        <v>4.82E-2</v>
      </c>
      <c r="T1217" s="1">
        <v>4.3400000000000001E-2</v>
      </c>
      <c r="U1217" s="1">
        <v>1.29E-2</v>
      </c>
      <c r="V1217" s="1">
        <v>2.2599999999999999E-2</v>
      </c>
      <c r="W1217" s="1">
        <v>0.92910000000000004</v>
      </c>
      <c r="X1217" s="1">
        <v>4.0800000000000003E-2</v>
      </c>
      <c r="Y1217" s="1">
        <v>0.16089999999999999</v>
      </c>
      <c r="Z1217" s="1" t="s">
        <v>1674</v>
      </c>
      <c r="AA1217" s="1">
        <v>0.1201</v>
      </c>
      <c r="AB1217" s="1">
        <v>851</v>
      </c>
    </row>
    <row r="1218" spans="1:28" x14ac:dyDescent="0.3">
      <c r="A1218" s="1">
        <v>1217</v>
      </c>
      <c r="B1218" s="1" t="s">
        <v>1677</v>
      </c>
      <c r="C1218" s="1">
        <v>4.41E-2</v>
      </c>
      <c r="D1218" s="1">
        <v>2.0899999999999998E-2</v>
      </c>
      <c r="E1218" s="1">
        <v>8.5000000000000006E-2</v>
      </c>
      <c r="F1218" s="1">
        <v>6.6799999999999998E-2</v>
      </c>
      <c r="G1218" s="1">
        <v>1.9699999999999999E-2</v>
      </c>
      <c r="H1218" s="1">
        <v>5.5100000000000003E-2</v>
      </c>
      <c r="I1218" s="1">
        <v>2.24E-2</v>
      </c>
      <c r="J1218" s="1">
        <v>3.8600000000000002E-2</v>
      </c>
      <c r="K1218" s="1">
        <v>0.1169</v>
      </c>
      <c r="L1218" s="1">
        <v>7.3899999999999993E-2</v>
      </c>
      <c r="M1218" s="1">
        <v>1.32E-2</v>
      </c>
      <c r="N1218" s="1">
        <v>0.11210000000000001</v>
      </c>
      <c r="O1218" s="1">
        <v>2.52E-2</v>
      </c>
      <c r="P1218" s="1">
        <v>3.4099999999999998E-2</v>
      </c>
      <c r="Q1218" s="1">
        <v>6.3799999999999996E-2</v>
      </c>
      <c r="R1218" s="1">
        <v>8.9099999999999999E-2</v>
      </c>
      <c r="S1218" s="1">
        <v>3.3000000000000002E-2</v>
      </c>
      <c r="T1218" s="1">
        <v>3.8800000000000001E-2</v>
      </c>
      <c r="U1218" s="1">
        <v>4.4999999999999997E-3</v>
      </c>
      <c r="V1218" s="1">
        <v>4.2700000000000002E-2</v>
      </c>
      <c r="W1218" s="1">
        <v>0.93440000000000001</v>
      </c>
      <c r="X1218" s="1">
        <v>0.11210000000000001</v>
      </c>
      <c r="Y1218" s="1">
        <v>0.1169</v>
      </c>
      <c r="Z1218" s="1" t="s">
        <v>1674</v>
      </c>
      <c r="AA1218" s="1">
        <v>4.7999999999999996E-3</v>
      </c>
      <c r="AB1218" s="1">
        <v>851</v>
      </c>
    </row>
    <row r="1219" spans="1:28" x14ac:dyDescent="0.3">
      <c r="A1219" s="1">
        <v>1218</v>
      </c>
      <c r="B1219" s="1" t="s">
        <v>1675</v>
      </c>
      <c r="C1219" s="1">
        <v>6.1800000000000001E-2</v>
      </c>
      <c r="D1219" s="1">
        <v>8.6E-3</v>
      </c>
      <c r="E1219" s="1">
        <v>7.4899999999999994E-2</v>
      </c>
      <c r="F1219" s="1">
        <v>8.0500000000000002E-2</v>
      </c>
      <c r="G1219" s="1">
        <v>3.8800000000000001E-2</v>
      </c>
      <c r="H1219" s="1">
        <v>5.9299999999999999E-2</v>
      </c>
      <c r="I1219" s="1">
        <v>1.44E-2</v>
      </c>
      <c r="J1219" s="1">
        <v>4.3999999999999997E-2</v>
      </c>
      <c r="K1219" s="1">
        <v>0.16289999999999999</v>
      </c>
      <c r="L1219" s="1">
        <v>6.4600000000000005E-2</v>
      </c>
      <c r="M1219" s="1">
        <v>1.7999999999999999E-2</v>
      </c>
      <c r="N1219" s="1">
        <v>6.25E-2</v>
      </c>
      <c r="O1219" s="1">
        <v>3.1300000000000001E-2</v>
      </c>
      <c r="P1219" s="1">
        <v>3.9899999999999998E-2</v>
      </c>
      <c r="Q1219" s="1">
        <v>4.6199999999999998E-2</v>
      </c>
      <c r="R1219" s="1">
        <v>6.2300000000000001E-2</v>
      </c>
      <c r="S1219" s="1">
        <v>3.6400000000000002E-2</v>
      </c>
      <c r="T1219" s="1">
        <v>5.5500000000000001E-2</v>
      </c>
      <c r="U1219" s="1">
        <v>6.1999999999999998E-3</v>
      </c>
      <c r="V1219" s="1">
        <v>3.1899999999999998E-2</v>
      </c>
      <c r="W1219" s="1">
        <v>0.93279999999999996</v>
      </c>
      <c r="X1219" s="1">
        <v>6.4600000000000005E-2</v>
      </c>
      <c r="Y1219" s="1">
        <v>0.16289999999999999</v>
      </c>
      <c r="Z1219" s="1" t="s">
        <v>1674</v>
      </c>
      <c r="AA1219" s="1">
        <v>9.8299999999999998E-2</v>
      </c>
      <c r="AB1219" s="1">
        <v>851</v>
      </c>
    </row>
    <row r="1220" spans="1:28" x14ac:dyDescent="0.3">
      <c r="A1220" s="1">
        <v>1219</v>
      </c>
      <c r="B1220" s="1" t="s">
        <v>1668</v>
      </c>
      <c r="C1220" s="1">
        <v>5.3400000000000003E-2</v>
      </c>
      <c r="D1220" s="1">
        <v>1.06E-2</v>
      </c>
      <c r="E1220" s="1">
        <v>0.1017</v>
      </c>
      <c r="F1220" s="1">
        <v>0.14660000000000001</v>
      </c>
      <c r="G1220" s="1">
        <v>3.6600000000000001E-2</v>
      </c>
      <c r="H1220" s="1">
        <v>4.0500000000000001E-2</v>
      </c>
      <c r="I1220" s="1">
        <v>2.07E-2</v>
      </c>
      <c r="J1220" s="1">
        <v>3.85E-2</v>
      </c>
      <c r="K1220" s="1">
        <v>9.3200000000000005E-2</v>
      </c>
      <c r="L1220" s="1">
        <v>5.3699999999999998E-2</v>
      </c>
      <c r="M1220" s="1">
        <v>1.17E-2</v>
      </c>
      <c r="N1220" s="1">
        <v>4.9299999999999997E-2</v>
      </c>
      <c r="O1220" s="1">
        <v>2.46E-2</v>
      </c>
      <c r="P1220" s="1">
        <v>5.16E-2</v>
      </c>
      <c r="Q1220" s="1">
        <v>4.0300000000000002E-2</v>
      </c>
      <c r="R1220" s="1">
        <v>5.4699999999999999E-2</v>
      </c>
      <c r="S1220" s="1">
        <v>4.1099999999999998E-2</v>
      </c>
      <c r="T1220" s="1">
        <v>4.9200000000000001E-2</v>
      </c>
      <c r="U1220" s="1">
        <v>5.8999999999999999E-3</v>
      </c>
      <c r="V1220" s="1">
        <v>7.6200000000000004E-2</v>
      </c>
      <c r="W1220" s="1">
        <v>0.93189999999999995</v>
      </c>
      <c r="X1220" s="1">
        <v>0.1017</v>
      </c>
      <c r="Y1220" s="1">
        <v>0.14660000000000001</v>
      </c>
      <c r="Z1220" s="1" t="s">
        <v>1669</v>
      </c>
      <c r="AA1220" s="1">
        <v>4.4900000000000002E-2</v>
      </c>
      <c r="AB1220" s="1">
        <v>851</v>
      </c>
    </row>
    <row r="1221" spans="1:28" x14ac:dyDescent="0.3">
      <c r="A1221" s="1">
        <v>1220</v>
      </c>
      <c r="B1221" s="1" t="s">
        <v>1681</v>
      </c>
      <c r="C1221" s="1">
        <v>4.3999999999999997E-2</v>
      </c>
      <c r="D1221" s="1">
        <v>8.6999999999999994E-3</v>
      </c>
      <c r="E1221" s="1">
        <v>0.12239999999999999</v>
      </c>
      <c r="F1221" s="1">
        <v>8.4400000000000003E-2</v>
      </c>
      <c r="G1221" s="1">
        <v>3.2199999999999999E-2</v>
      </c>
      <c r="H1221" s="1">
        <v>3.5000000000000003E-2</v>
      </c>
      <c r="I1221" s="1">
        <v>5.0999999999999997E-2</v>
      </c>
      <c r="J1221" s="1">
        <v>4.0500000000000001E-2</v>
      </c>
      <c r="K1221" s="1">
        <v>7.1599999999999997E-2</v>
      </c>
      <c r="L1221" s="1">
        <v>6.3500000000000001E-2</v>
      </c>
      <c r="M1221" s="1">
        <v>1.5699999999999999E-2</v>
      </c>
      <c r="N1221" s="1">
        <v>6.8500000000000005E-2</v>
      </c>
      <c r="O1221" s="1">
        <v>3.6200000000000003E-2</v>
      </c>
      <c r="P1221" s="1">
        <v>3.2399999999999998E-2</v>
      </c>
      <c r="Q1221" s="1">
        <v>3.1399999999999997E-2</v>
      </c>
      <c r="R1221" s="1">
        <v>0.13300000000000001</v>
      </c>
      <c r="S1221" s="1">
        <v>4.02E-2</v>
      </c>
      <c r="T1221" s="1">
        <v>5.0299999999999997E-2</v>
      </c>
      <c r="U1221" s="1">
        <v>6.1999999999999998E-3</v>
      </c>
      <c r="V1221" s="1">
        <v>3.27E-2</v>
      </c>
      <c r="W1221" s="1">
        <v>0.93410000000000004</v>
      </c>
      <c r="X1221" s="1">
        <v>0.13300000000000001</v>
      </c>
      <c r="Y1221" s="1">
        <v>0.13300000000000001</v>
      </c>
      <c r="Z1221" s="1" t="s">
        <v>1681</v>
      </c>
      <c r="AA1221" s="1">
        <v>0</v>
      </c>
      <c r="AB1221" s="1">
        <v>851</v>
      </c>
    </row>
    <row r="1222" spans="1:28" x14ac:dyDescent="0.3">
      <c r="A1222" s="1">
        <v>1221</v>
      </c>
      <c r="B1222" s="1" t="s">
        <v>1675</v>
      </c>
      <c r="C1222" s="1">
        <v>4.8300000000000003E-2</v>
      </c>
      <c r="D1222" s="1">
        <v>9.1999999999999998E-3</v>
      </c>
      <c r="E1222" s="1">
        <v>7.5200000000000003E-2</v>
      </c>
      <c r="F1222" s="1">
        <v>0.1115</v>
      </c>
      <c r="G1222" s="1">
        <v>3.5200000000000002E-2</v>
      </c>
      <c r="H1222" s="1">
        <v>5.5199999999999999E-2</v>
      </c>
      <c r="I1222" s="1">
        <v>2.1399999999999999E-2</v>
      </c>
      <c r="J1222" s="1">
        <v>4.2000000000000003E-2</v>
      </c>
      <c r="K1222" s="1">
        <v>0.13700000000000001</v>
      </c>
      <c r="L1222" s="1">
        <v>0.1017</v>
      </c>
      <c r="M1222" s="1">
        <v>1.7600000000000001E-2</v>
      </c>
      <c r="N1222" s="1">
        <v>5.1200000000000002E-2</v>
      </c>
      <c r="O1222" s="1">
        <v>2.5899999999999999E-2</v>
      </c>
      <c r="P1222" s="1">
        <v>5.5399999999999998E-2</v>
      </c>
      <c r="Q1222" s="1">
        <v>4.1200000000000001E-2</v>
      </c>
      <c r="R1222" s="1">
        <v>4.9000000000000002E-2</v>
      </c>
      <c r="S1222" s="1">
        <v>3.5999999999999997E-2</v>
      </c>
      <c r="T1222" s="1">
        <v>5.2600000000000001E-2</v>
      </c>
      <c r="U1222" s="1">
        <v>5.7999999999999996E-3</v>
      </c>
      <c r="V1222" s="1">
        <v>2.87E-2</v>
      </c>
      <c r="W1222" s="1">
        <v>0.93140000000000001</v>
      </c>
      <c r="X1222" s="1">
        <v>0.1017</v>
      </c>
      <c r="Y1222" s="1">
        <v>0.13700000000000001</v>
      </c>
      <c r="Z1222" s="1" t="s">
        <v>1674</v>
      </c>
      <c r="AA1222" s="1">
        <v>3.5299999999999998E-2</v>
      </c>
      <c r="AB1222" s="1">
        <v>851</v>
      </c>
    </row>
    <row r="1223" spans="1:28" x14ac:dyDescent="0.3">
      <c r="A1223" s="1">
        <v>1222</v>
      </c>
      <c r="B1223" s="1" t="s">
        <v>1668</v>
      </c>
      <c r="C1223" s="1">
        <v>4.5199999999999997E-2</v>
      </c>
      <c r="D1223" s="1">
        <v>5.7000000000000002E-3</v>
      </c>
      <c r="E1223" s="1">
        <v>0.1212</v>
      </c>
      <c r="F1223" s="1">
        <v>0.1042</v>
      </c>
      <c r="G1223" s="1">
        <v>1.9599999999999999E-2</v>
      </c>
      <c r="H1223" s="1">
        <v>2.5700000000000001E-2</v>
      </c>
      <c r="I1223" s="1">
        <v>1.2200000000000001E-2</v>
      </c>
      <c r="J1223" s="1">
        <v>0.1502</v>
      </c>
      <c r="K1223" s="1">
        <v>7.8399999999999997E-2</v>
      </c>
      <c r="L1223" s="1">
        <v>7.2499999999999995E-2</v>
      </c>
      <c r="M1223" s="1">
        <v>1.7399999999999999E-2</v>
      </c>
      <c r="N1223" s="1">
        <v>6.6600000000000006E-2</v>
      </c>
      <c r="O1223" s="1">
        <v>1.78E-2</v>
      </c>
      <c r="P1223" s="1">
        <v>4.3900000000000002E-2</v>
      </c>
      <c r="Q1223" s="1">
        <v>3.2300000000000002E-2</v>
      </c>
      <c r="R1223" s="1">
        <v>4.1700000000000001E-2</v>
      </c>
      <c r="S1223" s="1">
        <v>4.2200000000000001E-2</v>
      </c>
      <c r="T1223" s="1">
        <v>7.1999999999999995E-2</v>
      </c>
      <c r="U1223" s="1">
        <v>5.4000000000000003E-3</v>
      </c>
      <c r="V1223" s="1">
        <v>2.5600000000000001E-2</v>
      </c>
      <c r="W1223" s="1">
        <v>0.90429999999999999</v>
      </c>
      <c r="X1223" s="1">
        <v>0.1212</v>
      </c>
      <c r="Y1223" s="1">
        <v>0.1502</v>
      </c>
      <c r="Z1223" s="1" t="s">
        <v>1673</v>
      </c>
      <c r="AA1223" s="1">
        <v>2.9000000000000001E-2</v>
      </c>
      <c r="AB1223" s="1">
        <v>851</v>
      </c>
    </row>
    <row r="1224" spans="1:28" x14ac:dyDescent="0.3">
      <c r="A1224" s="1">
        <v>1223</v>
      </c>
      <c r="B1224" s="1" t="s">
        <v>1685</v>
      </c>
      <c r="C1224" s="1">
        <v>5.2299999999999999E-2</v>
      </c>
      <c r="D1224" s="1">
        <v>8.5000000000000006E-3</v>
      </c>
      <c r="E1224" s="1">
        <v>8.1500000000000003E-2</v>
      </c>
      <c r="F1224" s="1">
        <v>5.9400000000000001E-2</v>
      </c>
      <c r="G1224" s="1">
        <v>4.58E-2</v>
      </c>
      <c r="H1224" s="1">
        <v>2.0899999999999998E-2</v>
      </c>
      <c r="I1224" s="1">
        <v>1.3899999999999999E-2</v>
      </c>
      <c r="J1224" s="1">
        <v>4.0099999999999997E-2</v>
      </c>
      <c r="K1224" s="1">
        <v>5.3499999999999999E-2</v>
      </c>
      <c r="L1224" s="1">
        <v>6.5199999999999994E-2</v>
      </c>
      <c r="M1224" s="1">
        <v>1.6299999999999999E-2</v>
      </c>
      <c r="N1224" s="1">
        <v>5.0700000000000002E-2</v>
      </c>
      <c r="O1224" s="1">
        <v>2.12E-2</v>
      </c>
      <c r="P1224" s="1">
        <v>2.6599999999999999E-2</v>
      </c>
      <c r="Q1224" s="1">
        <v>2.4400000000000002E-2</v>
      </c>
      <c r="R1224" s="1">
        <v>0.1179</v>
      </c>
      <c r="S1224" s="1">
        <v>0.14510000000000001</v>
      </c>
      <c r="T1224" s="1">
        <v>3.4799999999999998E-2</v>
      </c>
      <c r="U1224" s="1">
        <v>3.0000000000000001E-3</v>
      </c>
      <c r="V1224" s="1">
        <v>0.1188</v>
      </c>
      <c r="W1224" s="1">
        <v>0.90759999999999996</v>
      </c>
      <c r="X1224" s="1">
        <v>0.1188</v>
      </c>
      <c r="Y1224" s="1">
        <v>0.14510000000000001</v>
      </c>
      <c r="Z1224" s="1" t="s">
        <v>1682</v>
      </c>
      <c r="AA1224" s="1">
        <v>2.64E-2</v>
      </c>
      <c r="AB1224" s="1">
        <v>851</v>
      </c>
    </row>
    <row r="1225" spans="1:28" x14ac:dyDescent="0.3">
      <c r="A1225" s="1">
        <v>1224</v>
      </c>
      <c r="B1225" s="1" t="s">
        <v>1683</v>
      </c>
      <c r="C1225" s="1">
        <v>6.2100000000000002E-2</v>
      </c>
      <c r="D1225" s="1">
        <v>8.3000000000000001E-3</v>
      </c>
      <c r="E1225" s="1">
        <v>0.1208</v>
      </c>
      <c r="F1225" s="1">
        <v>0.1275</v>
      </c>
      <c r="G1225" s="1">
        <v>1.2699999999999999E-2</v>
      </c>
      <c r="H1225" s="1">
        <v>2.7799999999999998E-2</v>
      </c>
      <c r="I1225" s="1">
        <v>2.0500000000000001E-2</v>
      </c>
      <c r="J1225" s="1">
        <v>7.0599999999999996E-2</v>
      </c>
      <c r="K1225" s="1">
        <v>0.1009</v>
      </c>
      <c r="L1225" s="1">
        <v>6.7000000000000004E-2</v>
      </c>
      <c r="M1225" s="1">
        <v>6.3E-3</v>
      </c>
      <c r="N1225" s="1">
        <v>6.2100000000000002E-2</v>
      </c>
      <c r="O1225" s="1">
        <v>1.6899999999999998E-2</v>
      </c>
      <c r="P1225" s="1">
        <v>2.1399999999999999E-2</v>
      </c>
      <c r="Q1225" s="1">
        <v>3.4299999999999997E-2</v>
      </c>
      <c r="R1225" s="1">
        <v>8.6900000000000005E-2</v>
      </c>
      <c r="S1225" s="1">
        <v>3.3000000000000002E-2</v>
      </c>
      <c r="T1225" s="1">
        <v>0.10970000000000001</v>
      </c>
      <c r="U1225" s="1">
        <v>2.3999999999999998E-3</v>
      </c>
      <c r="V1225" s="1">
        <v>8.6999999999999994E-3</v>
      </c>
      <c r="W1225" s="1">
        <v>0.88780000000000003</v>
      </c>
      <c r="X1225" s="1">
        <v>0.10970000000000001</v>
      </c>
      <c r="Y1225" s="1">
        <v>0.1275</v>
      </c>
      <c r="Z1225" s="1" t="s">
        <v>1669</v>
      </c>
      <c r="AA1225" s="1">
        <v>1.78E-2</v>
      </c>
      <c r="AB1225" s="1">
        <v>851</v>
      </c>
    </row>
    <row r="1226" spans="1:28" x14ac:dyDescent="0.3">
      <c r="A1226" s="1">
        <v>1225</v>
      </c>
      <c r="B1226" s="1" t="s">
        <v>1682</v>
      </c>
      <c r="C1226" s="1">
        <v>3.9800000000000002E-2</v>
      </c>
      <c r="D1226" s="1">
        <v>2.3999999999999998E-3</v>
      </c>
      <c r="E1226" s="1">
        <v>0.1042</v>
      </c>
      <c r="F1226" s="1">
        <v>0.33260000000000001</v>
      </c>
      <c r="G1226" s="1">
        <v>6.0000000000000001E-3</v>
      </c>
      <c r="H1226" s="1">
        <v>2.6700000000000002E-2</v>
      </c>
      <c r="I1226" s="1">
        <v>1.06E-2</v>
      </c>
      <c r="J1226" s="1">
        <v>2.7099999999999999E-2</v>
      </c>
      <c r="K1226" s="1">
        <v>9.98E-2</v>
      </c>
      <c r="L1226" s="1">
        <v>3.0300000000000001E-2</v>
      </c>
      <c r="M1226" s="1">
        <v>1.18E-2</v>
      </c>
      <c r="N1226" s="1">
        <v>8.0699999999999994E-2</v>
      </c>
      <c r="O1226" s="1">
        <v>6.7999999999999996E-3</v>
      </c>
      <c r="P1226" s="1">
        <v>7.1900000000000006E-2</v>
      </c>
      <c r="Q1226" s="1">
        <v>2.3400000000000001E-2</v>
      </c>
      <c r="R1226" s="1">
        <v>4.8800000000000003E-2</v>
      </c>
      <c r="S1226" s="1">
        <v>3.8699999999999998E-2</v>
      </c>
      <c r="T1226" s="1">
        <v>2.69E-2</v>
      </c>
      <c r="U1226" s="1">
        <v>1.6999999999999999E-3</v>
      </c>
      <c r="V1226" s="1">
        <v>9.5999999999999992E-3</v>
      </c>
      <c r="W1226" s="1">
        <v>0.78339999999999999</v>
      </c>
      <c r="X1226" s="1">
        <v>3.8699999999999998E-2</v>
      </c>
      <c r="Y1226" s="1">
        <v>0.33260000000000001</v>
      </c>
      <c r="Z1226" s="1" t="s">
        <v>1669</v>
      </c>
      <c r="AA1226" s="1">
        <v>0.29389999999999999</v>
      </c>
      <c r="AB1226" s="1">
        <v>851</v>
      </c>
    </row>
    <row r="1227" spans="1:28" x14ac:dyDescent="0.3">
      <c r="A1227" s="1">
        <v>1226</v>
      </c>
      <c r="B1227" s="1" t="s">
        <v>1682</v>
      </c>
      <c r="C1227" s="1">
        <v>5.2900000000000003E-2</v>
      </c>
      <c r="D1227" s="1">
        <v>1.29E-2</v>
      </c>
      <c r="E1227" s="1">
        <v>0.1135</v>
      </c>
      <c r="F1227" s="1">
        <v>0.21740000000000001</v>
      </c>
      <c r="G1227" s="1">
        <v>8.0999999999999996E-3</v>
      </c>
      <c r="H1227" s="1">
        <v>2.6700000000000002E-2</v>
      </c>
      <c r="I1227" s="1">
        <v>9.9000000000000008E-3</v>
      </c>
      <c r="J1227" s="1">
        <v>2.5899999999999999E-2</v>
      </c>
      <c r="K1227" s="1">
        <v>0.1673</v>
      </c>
      <c r="L1227" s="1">
        <v>4.07E-2</v>
      </c>
      <c r="M1227" s="1">
        <v>1.21E-2</v>
      </c>
      <c r="N1227" s="1">
        <v>6.8900000000000003E-2</v>
      </c>
      <c r="O1227" s="1">
        <v>1.0500000000000001E-2</v>
      </c>
      <c r="P1227" s="1">
        <v>7.0199999999999999E-2</v>
      </c>
      <c r="Q1227" s="1">
        <v>5.1900000000000002E-2</v>
      </c>
      <c r="R1227" s="1">
        <v>6.0699999999999997E-2</v>
      </c>
      <c r="S1227" s="1">
        <v>2.1999999999999999E-2</v>
      </c>
      <c r="T1227" s="1">
        <v>1.8599999999999998E-2</v>
      </c>
      <c r="U1227" s="1">
        <v>1.6000000000000001E-3</v>
      </c>
      <c r="V1227" s="1">
        <v>8.0999999999999996E-3</v>
      </c>
      <c r="W1227" s="1">
        <v>0.83430000000000004</v>
      </c>
      <c r="X1227" s="1">
        <v>2.1999999999999999E-2</v>
      </c>
      <c r="Y1227" s="1">
        <v>0.21740000000000001</v>
      </c>
      <c r="Z1227" s="1" t="s">
        <v>1669</v>
      </c>
      <c r="AA1227" s="1">
        <v>0.19539999999999999</v>
      </c>
      <c r="AB1227" s="1">
        <v>851</v>
      </c>
    </row>
    <row r="1228" spans="1:28" x14ac:dyDescent="0.3">
      <c r="A1228" s="1">
        <v>1227</v>
      </c>
      <c r="B1228" s="1" t="s">
        <v>1672</v>
      </c>
      <c r="C1228" s="1">
        <v>2.7400000000000001E-2</v>
      </c>
      <c r="D1228" s="1">
        <v>9.2999999999999992E-3</v>
      </c>
      <c r="E1228" s="1">
        <v>1.41E-2</v>
      </c>
      <c r="F1228" s="1">
        <v>7.1999999999999998E-3</v>
      </c>
      <c r="G1228" s="1">
        <v>4.24E-2</v>
      </c>
      <c r="H1228" s="1">
        <v>9.5999999999999992E-3</v>
      </c>
      <c r="I1228" s="1">
        <v>0.11700000000000001</v>
      </c>
      <c r="J1228" s="1">
        <v>4.7E-2</v>
      </c>
      <c r="K1228" s="1">
        <v>1.46E-2</v>
      </c>
      <c r="L1228" s="1">
        <v>0.33529999999999999</v>
      </c>
      <c r="M1228" s="1">
        <v>2.5000000000000001E-2</v>
      </c>
      <c r="N1228" s="1">
        <v>0.22090000000000001</v>
      </c>
      <c r="O1228" s="1">
        <v>7.4999999999999997E-3</v>
      </c>
      <c r="P1228" s="1">
        <v>1.3100000000000001E-2</v>
      </c>
      <c r="Q1228" s="1">
        <v>1.6899999999999998E-2</v>
      </c>
      <c r="R1228" s="1">
        <v>1.8100000000000002E-2</v>
      </c>
      <c r="S1228" s="1">
        <v>1.1900000000000001E-2</v>
      </c>
      <c r="T1228" s="1">
        <v>3.0800000000000001E-2</v>
      </c>
      <c r="U1228" s="1">
        <v>4.5999999999999999E-3</v>
      </c>
      <c r="V1228" s="1">
        <v>2.7199999999999998E-2</v>
      </c>
      <c r="W1228" s="1">
        <v>0.72870000000000001</v>
      </c>
      <c r="X1228" s="1">
        <v>0.11700000000000001</v>
      </c>
      <c r="Y1228" s="1">
        <v>0.33529999999999999</v>
      </c>
      <c r="Z1228" s="1" t="s">
        <v>1675</v>
      </c>
      <c r="AA1228" s="1">
        <v>0.21820000000000001</v>
      </c>
      <c r="AB1228" s="1">
        <v>851</v>
      </c>
    </row>
    <row r="1229" spans="1:28" x14ac:dyDescent="0.3">
      <c r="A1229" s="1">
        <v>1228</v>
      </c>
      <c r="B1229" s="1" t="s">
        <v>1680</v>
      </c>
      <c r="C1229" s="1">
        <v>2.1299999999999999E-2</v>
      </c>
      <c r="D1229" s="1">
        <v>1.0200000000000001E-2</v>
      </c>
      <c r="E1229" s="1">
        <v>6.4399999999999999E-2</v>
      </c>
      <c r="F1229" s="1">
        <v>6.2199999999999998E-2</v>
      </c>
      <c r="G1229" s="1">
        <v>6.6E-3</v>
      </c>
      <c r="H1229" s="1">
        <v>1.9E-2</v>
      </c>
      <c r="I1229" s="1">
        <v>6.1999999999999998E-3</v>
      </c>
      <c r="J1229" s="1">
        <v>0.19900000000000001</v>
      </c>
      <c r="K1229" s="1">
        <v>7.2800000000000004E-2</v>
      </c>
      <c r="L1229" s="1">
        <v>0.13980000000000001</v>
      </c>
      <c r="M1229" s="1">
        <v>3.3700000000000001E-2</v>
      </c>
      <c r="N1229" s="1">
        <v>7.3700000000000002E-2</v>
      </c>
      <c r="O1229" s="1">
        <v>1.03E-2</v>
      </c>
      <c r="P1229" s="1">
        <v>4.0599999999999997E-2</v>
      </c>
      <c r="Q1229" s="1">
        <v>6.8400000000000002E-2</v>
      </c>
      <c r="R1229" s="1">
        <v>2.5899999999999999E-2</v>
      </c>
      <c r="S1229" s="1">
        <v>3.0300000000000001E-2</v>
      </c>
      <c r="T1229" s="1">
        <v>9.4399999999999998E-2</v>
      </c>
      <c r="U1229" s="1">
        <v>4.3E-3</v>
      </c>
      <c r="V1229" s="1">
        <v>1.67E-2</v>
      </c>
      <c r="W1229" s="1">
        <v>0.86380000000000001</v>
      </c>
      <c r="X1229" s="1">
        <v>6.8400000000000002E-2</v>
      </c>
      <c r="Y1229" s="1">
        <v>0.19900000000000001</v>
      </c>
      <c r="Z1229" s="1" t="s">
        <v>1673</v>
      </c>
      <c r="AA1229" s="1">
        <v>0.13059999999999999</v>
      </c>
      <c r="AB1229" s="1">
        <v>851</v>
      </c>
    </row>
    <row r="1230" spans="1:28" x14ac:dyDescent="0.3">
      <c r="A1230" s="1">
        <v>1229</v>
      </c>
      <c r="B1230" s="1" t="s">
        <v>1669</v>
      </c>
      <c r="C1230" s="1">
        <v>8.6900000000000005E-2</v>
      </c>
      <c r="D1230" s="1">
        <v>3.7000000000000002E-3</v>
      </c>
      <c r="E1230" s="1">
        <v>9.1700000000000004E-2</v>
      </c>
      <c r="F1230" s="1">
        <v>0.1885</v>
      </c>
      <c r="G1230" s="1">
        <v>1.37E-2</v>
      </c>
      <c r="H1230" s="1">
        <v>2.6800000000000001E-2</v>
      </c>
      <c r="I1230" s="1">
        <v>2.9499999999999998E-2</v>
      </c>
      <c r="J1230" s="1">
        <v>1.4E-2</v>
      </c>
      <c r="K1230" s="1">
        <v>0.13439999999999999</v>
      </c>
      <c r="L1230" s="1">
        <v>2.2800000000000001E-2</v>
      </c>
      <c r="M1230" s="1">
        <v>1.5900000000000001E-2</v>
      </c>
      <c r="N1230" s="1">
        <v>8.2900000000000001E-2</v>
      </c>
      <c r="O1230" s="1">
        <v>1.0800000000000001E-2</v>
      </c>
      <c r="P1230" s="1">
        <v>6.3200000000000006E-2</v>
      </c>
      <c r="Q1230" s="1">
        <v>0.05</v>
      </c>
      <c r="R1230" s="1">
        <v>7.6300000000000007E-2</v>
      </c>
      <c r="S1230" s="1">
        <v>4.6699999999999998E-2</v>
      </c>
      <c r="T1230" s="1">
        <v>2.3199999999999998E-2</v>
      </c>
      <c r="U1230" s="1">
        <v>2.8E-3</v>
      </c>
      <c r="V1230" s="1">
        <v>1.6199999999999999E-2</v>
      </c>
      <c r="W1230" s="1">
        <v>0.86709999999999998</v>
      </c>
      <c r="X1230" s="1">
        <v>0.1885</v>
      </c>
      <c r="Y1230" s="1">
        <v>0.1885</v>
      </c>
      <c r="Z1230" s="1" t="s">
        <v>1669</v>
      </c>
      <c r="AA1230" s="1">
        <v>0</v>
      </c>
      <c r="AB1230" s="1">
        <v>851</v>
      </c>
    </row>
    <row r="1231" spans="1:28" x14ac:dyDescent="0.3">
      <c r="A1231" s="1">
        <v>1230</v>
      </c>
      <c r="B1231" s="1" t="s">
        <v>1668</v>
      </c>
      <c r="C1231" s="1">
        <v>5.2499999999999998E-2</v>
      </c>
      <c r="D1231" s="1">
        <v>6.1000000000000004E-3</v>
      </c>
      <c r="E1231" s="1">
        <v>2.35E-2</v>
      </c>
      <c r="F1231" s="1">
        <v>6.4199999999999993E-2</v>
      </c>
      <c r="G1231" s="1">
        <v>3.5299999999999998E-2</v>
      </c>
      <c r="H1231" s="1">
        <v>1.9599999999999999E-2</v>
      </c>
      <c r="I1231" s="1">
        <v>6.4999999999999997E-3</v>
      </c>
      <c r="J1231" s="1">
        <v>0.11700000000000001</v>
      </c>
      <c r="K1231" s="1">
        <v>1.9900000000000001E-2</v>
      </c>
      <c r="L1231" s="1">
        <v>0.32379999999999998</v>
      </c>
      <c r="M1231" s="1">
        <v>3.4000000000000002E-2</v>
      </c>
      <c r="N1231" s="1">
        <v>8.9999999999999993E-3</v>
      </c>
      <c r="O1231" s="1">
        <v>6.1999999999999998E-3</v>
      </c>
      <c r="P1231" s="1">
        <v>2.1700000000000001E-2</v>
      </c>
      <c r="Q1231" s="1">
        <v>1.0500000000000001E-2</v>
      </c>
      <c r="R1231" s="1">
        <v>1.52E-2</v>
      </c>
      <c r="S1231" s="1">
        <v>2.24E-2</v>
      </c>
      <c r="T1231" s="1">
        <v>0.18920000000000001</v>
      </c>
      <c r="U1231" s="1">
        <v>1.9E-3</v>
      </c>
      <c r="V1231" s="1">
        <v>2.1399999999999999E-2</v>
      </c>
      <c r="W1231" s="1">
        <v>0.75109999999999999</v>
      </c>
      <c r="X1231" s="1">
        <v>2.35E-2</v>
      </c>
      <c r="Y1231" s="1">
        <v>0.32379999999999998</v>
      </c>
      <c r="Z1231" s="1" t="s">
        <v>1675</v>
      </c>
      <c r="AA1231" s="1">
        <v>0.30030000000000001</v>
      </c>
      <c r="AB1231" s="1">
        <v>851</v>
      </c>
    </row>
    <row r="1232" spans="1:28" x14ac:dyDescent="0.3">
      <c r="A1232" s="1">
        <v>1231</v>
      </c>
      <c r="B1232" s="1" t="s">
        <v>1685</v>
      </c>
      <c r="C1232" s="1">
        <v>1.18E-2</v>
      </c>
      <c r="D1232" s="1">
        <v>2.3999999999999998E-3</v>
      </c>
      <c r="E1232" s="1">
        <v>6.1000000000000004E-3</v>
      </c>
      <c r="F1232" s="1">
        <v>9.1000000000000004E-3</v>
      </c>
      <c r="G1232" s="1">
        <v>0.34520000000000001</v>
      </c>
      <c r="H1232" s="1">
        <v>8.6E-3</v>
      </c>
      <c r="I1232" s="1">
        <v>3.5999999999999999E-3</v>
      </c>
      <c r="J1232" s="1">
        <v>2.6200000000000001E-2</v>
      </c>
      <c r="K1232" s="1">
        <v>6.8999999999999999E-3</v>
      </c>
      <c r="L1232" s="1">
        <v>4.4400000000000002E-2</v>
      </c>
      <c r="M1232" s="1">
        <v>1.06E-2</v>
      </c>
      <c r="N1232" s="1">
        <v>5.3E-3</v>
      </c>
      <c r="O1232" s="1">
        <v>7.1000000000000004E-3</v>
      </c>
      <c r="P1232" s="1">
        <v>6.3E-3</v>
      </c>
      <c r="Q1232" s="1">
        <v>1.23E-2</v>
      </c>
      <c r="R1232" s="1">
        <v>8.2000000000000007E-3</v>
      </c>
      <c r="S1232" s="1">
        <v>7.0000000000000001E-3</v>
      </c>
      <c r="T1232" s="1">
        <v>1.6299999999999999E-2</v>
      </c>
      <c r="U1232" s="1">
        <v>1.7600000000000001E-2</v>
      </c>
      <c r="V1232" s="1">
        <v>0.44500000000000001</v>
      </c>
      <c r="W1232" s="1">
        <v>0.53639999999999999</v>
      </c>
      <c r="X1232" s="1">
        <v>0.44500000000000001</v>
      </c>
      <c r="Y1232" s="1">
        <v>0.44500000000000001</v>
      </c>
      <c r="Z1232" s="1" t="s">
        <v>1685</v>
      </c>
      <c r="AA1232" s="1">
        <v>0</v>
      </c>
      <c r="AB1232" s="1">
        <v>851</v>
      </c>
    </row>
    <row r="1233" spans="1:28" x14ac:dyDescent="0.3">
      <c r="A1233" s="1">
        <v>1232</v>
      </c>
      <c r="B1233" s="1" t="s">
        <v>1668</v>
      </c>
      <c r="C1233" s="1">
        <v>3.6400000000000002E-2</v>
      </c>
      <c r="D1233" s="1">
        <v>3.5999999999999999E-3</v>
      </c>
      <c r="E1233" s="1">
        <v>0.39910000000000001</v>
      </c>
      <c r="F1233" s="1">
        <v>0.11890000000000001</v>
      </c>
      <c r="G1233" s="1">
        <v>6.6E-3</v>
      </c>
      <c r="H1233" s="1">
        <v>2.1700000000000001E-2</v>
      </c>
      <c r="I1233" s="1">
        <v>7.4999999999999997E-3</v>
      </c>
      <c r="J1233" s="1">
        <v>1.7999999999999999E-2</v>
      </c>
      <c r="K1233" s="1">
        <v>7.6999999999999999E-2</v>
      </c>
      <c r="L1233" s="1">
        <v>3.3300000000000003E-2</v>
      </c>
      <c r="M1233" s="1">
        <v>6.0000000000000001E-3</v>
      </c>
      <c r="N1233" s="1">
        <v>8.8599999999999998E-2</v>
      </c>
      <c r="O1233" s="1">
        <v>9.4000000000000004E-3</v>
      </c>
      <c r="P1233" s="1">
        <v>4.6800000000000001E-2</v>
      </c>
      <c r="Q1233" s="1">
        <v>3.8699999999999998E-2</v>
      </c>
      <c r="R1233" s="1">
        <v>4.5400000000000003E-2</v>
      </c>
      <c r="S1233" s="1">
        <v>2.1600000000000001E-2</v>
      </c>
      <c r="T1233" s="1">
        <v>1.1599999999999999E-2</v>
      </c>
      <c r="U1233" s="1">
        <v>1.6999999999999999E-3</v>
      </c>
      <c r="V1233" s="1">
        <v>8.2000000000000007E-3</v>
      </c>
      <c r="W1233" s="1">
        <v>0.72760000000000002</v>
      </c>
      <c r="X1233" s="1">
        <v>0.39910000000000001</v>
      </c>
      <c r="Y1233" s="1">
        <v>0.39910000000000001</v>
      </c>
      <c r="Z1233" s="1" t="s">
        <v>1668</v>
      </c>
      <c r="AA1233" s="1">
        <v>0</v>
      </c>
      <c r="AB1233" s="1">
        <v>851</v>
      </c>
    </row>
    <row r="1234" spans="1:28" x14ac:dyDescent="0.3">
      <c r="A1234" s="1">
        <v>1233</v>
      </c>
      <c r="B1234" s="1" t="s">
        <v>1680</v>
      </c>
      <c r="C1234" s="1">
        <v>5.6599999999999998E-2</v>
      </c>
      <c r="D1234" s="1">
        <v>6.6E-3</v>
      </c>
      <c r="E1234" s="1">
        <v>5.9200000000000003E-2</v>
      </c>
      <c r="F1234" s="1">
        <v>0.2923</v>
      </c>
      <c r="G1234" s="1">
        <v>3.2800000000000003E-2</v>
      </c>
      <c r="H1234" s="1">
        <v>1.2699999999999999E-2</v>
      </c>
      <c r="I1234" s="1">
        <v>1.54E-2</v>
      </c>
      <c r="J1234" s="1">
        <v>4.4200000000000003E-2</v>
      </c>
      <c r="K1234" s="1">
        <v>5.16E-2</v>
      </c>
      <c r="L1234" s="1">
        <v>8.8499999999999995E-2</v>
      </c>
      <c r="M1234" s="1">
        <v>2.1000000000000001E-2</v>
      </c>
      <c r="N1234" s="1">
        <v>2.86E-2</v>
      </c>
      <c r="O1234" s="1">
        <v>7.7999999999999996E-3</v>
      </c>
      <c r="P1234" s="1">
        <v>3.7699999999999997E-2</v>
      </c>
      <c r="Q1234" s="1">
        <v>2.76E-2</v>
      </c>
      <c r="R1234" s="1">
        <v>5.2600000000000001E-2</v>
      </c>
      <c r="S1234" s="1">
        <v>6.1499999999999999E-2</v>
      </c>
      <c r="T1234" s="1">
        <v>5.4199999999999998E-2</v>
      </c>
      <c r="U1234" s="1">
        <v>7.7999999999999996E-3</v>
      </c>
      <c r="V1234" s="1">
        <v>4.1300000000000003E-2</v>
      </c>
      <c r="W1234" s="1">
        <v>0.85350000000000004</v>
      </c>
      <c r="X1234" s="1">
        <v>2.76E-2</v>
      </c>
      <c r="Y1234" s="1">
        <v>0.2923</v>
      </c>
      <c r="Z1234" s="1" t="s">
        <v>1669</v>
      </c>
      <c r="AA1234" s="1">
        <v>0.26469999999999999</v>
      </c>
      <c r="AB1234" s="1">
        <v>851</v>
      </c>
    </row>
    <row r="1235" spans="1:28" x14ac:dyDescent="0.3">
      <c r="A1235" s="1">
        <v>1234</v>
      </c>
      <c r="B1235" s="1" t="s">
        <v>1675</v>
      </c>
      <c r="C1235" s="1">
        <v>1.5100000000000001E-2</v>
      </c>
      <c r="D1235" s="1">
        <v>3.8999999999999998E-3</v>
      </c>
      <c r="E1235" s="1">
        <v>5.7999999999999996E-3</v>
      </c>
      <c r="F1235" s="1">
        <v>8.3000000000000001E-3</v>
      </c>
      <c r="G1235" s="1">
        <v>9.2600000000000002E-2</v>
      </c>
      <c r="H1235" s="1">
        <v>1.0200000000000001E-2</v>
      </c>
      <c r="I1235" s="1">
        <v>2.8E-3</v>
      </c>
      <c r="J1235" s="1">
        <v>0.3463</v>
      </c>
      <c r="K1235" s="1">
        <v>6.4999999999999997E-3</v>
      </c>
      <c r="L1235" s="1">
        <v>0.37069999999999997</v>
      </c>
      <c r="M1235" s="1">
        <v>6.7999999999999996E-3</v>
      </c>
      <c r="N1235" s="1">
        <v>5.0000000000000001E-3</v>
      </c>
      <c r="O1235" s="1">
        <v>6.1000000000000004E-3</v>
      </c>
      <c r="P1235" s="1">
        <v>4.7000000000000002E-3</v>
      </c>
      <c r="Q1235" s="1">
        <v>5.7999999999999996E-3</v>
      </c>
      <c r="R1235" s="1">
        <v>1.0800000000000001E-2</v>
      </c>
      <c r="S1235" s="1">
        <v>1.43E-2</v>
      </c>
      <c r="T1235" s="1">
        <v>4.8800000000000003E-2</v>
      </c>
      <c r="U1235" s="1">
        <v>2E-3</v>
      </c>
      <c r="V1235" s="1">
        <v>3.3599999999999998E-2</v>
      </c>
      <c r="W1235" s="1">
        <v>0.57950000000000002</v>
      </c>
      <c r="X1235" s="1">
        <v>0.37069999999999997</v>
      </c>
      <c r="Y1235" s="1">
        <v>0.37069999999999997</v>
      </c>
      <c r="Z1235" s="1" t="s">
        <v>1675</v>
      </c>
      <c r="AA1235" s="1">
        <v>0</v>
      </c>
      <c r="AB1235" s="1">
        <v>851</v>
      </c>
    </row>
    <row r="1236" spans="1:28" x14ac:dyDescent="0.3">
      <c r="A1236" s="1">
        <v>1235</v>
      </c>
      <c r="B1236" s="1" t="s">
        <v>1675</v>
      </c>
      <c r="C1236" s="1">
        <v>7.5700000000000003E-2</v>
      </c>
      <c r="D1236" s="1">
        <v>4.9500000000000002E-2</v>
      </c>
      <c r="E1236" s="1">
        <v>5.7999999999999996E-3</v>
      </c>
      <c r="F1236" s="1">
        <v>8.9999999999999993E-3</v>
      </c>
      <c r="G1236" s="1">
        <v>5.7200000000000001E-2</v>
      </c>
      <c r="H1236" s="1">
        <v>8.8999999999999999E-3</v>
      </c>
      <c r="I1236" s="1">
        <v>2.8E-3</v>
      </c>
      <c r="J1236" s="1">
        <v>0.14430000000000001</v>
      </c>
      <c r="K1236" s="1">
        <v>3.15E-2</v>
      </c>
      <c r="L1236" s="1">
        <v>0.3206</v>
      </c>
      <c r="M1236" s="1">
        <v>3.1699999999999999E-2</v>
      </c>
      <c r="N1236" s="1">
        <v>6.0000000000000001E-3</v>
      </c>
      <c r="O1236" s="1">
        <v>6.1000000000000004E-3</v>
      </c>
      <c r="P1236" s="1">
        <v>1.5699999999999999E-2</v>
      </c>
      <c r="Q1236" s="1">
        <v>1.4E-2</v>
      </c>
      <c r="R1236" s="1">
        <v>2.93E-2</v>
      </c>
      <c r="S1236" s="1">
        <v>5.8500000000000003E-2</v>
      </c>
      <c r="T1236" s="1">
        <v>0.11360000000000001</v>
      </c>
      <c r="U1236" s="1">
        <v>8.6999999999999994E-3</v>
      </c>
      <c r="V1236" s="1">
        <v>1.12E-2</v>
      </c>
      <c r="W1236" s="1">
        <v>0.76629999999999998</v>
      </c>
      <c r="X1236" s="1">
        <v>0.3206</v>
      </c>
      <c r="Y1236" s="1">
        <v>0.3206</v>
      </c>
      <c r="Z1236" s="1" t="s">
        <v>1675</v>
      </c>
      <c r="AA1236" s="1">
        <v>0</v>
      </c>
      <c r="AB1236" s="1">
        <v>851</v>
      </c>
    </row>
    <row r="1237" spans="1:28" x14ac:dyDescent="0.3">
      <c r="A1237" s="1">
        <v>1236</v>
      </c>
      <c r="B1237" s="1" t="s">
        <v>1677</v>
      </c>
      <c r="C1237" s="1">
        <v>4.7699999999999999E-2</v>
      </c>
      <c r="D1237" s="1">
        <v>4.4999999999999997E-3</v>
      </c>
      <c r="E1237" s="1">
        <v>0.15429999999999999</v>
      </c>
      <c r="F1237" s="1">
        <v>0.24179999999999999</v>
      </c>
      <c r="G1237" s="1">
        <v>1.12E-2</v>
      </c>
      <c r="H1237" s="1">
        <v>2.5999999999999999E-2</v>
      </c>
      <c r="I1237" s="1">
        <v>2.3900000000000001E-2</v>
      </c>
      <c r="J1237" s="1">
        <v>1.7600000000000001E-2</v>
      </c>
      <c r="K1237" s="1">
        <v>7.1800000000000003E-2</v>
      </c>
      <c r="L1237" s="1">
        <v>2.2800000000000001E-2</v>
      </c>
      <c r="M1237" s="1">
        <v>1.2999999999999999E-2</v>
      </c>
      <c r="N1237" s="1">
        <v>9.5500000000000002E-2</v>
      </c>
      <c r="O1237" s="1">
        <v>7.0000000000000001E-3</v>
      </c>
      <c r="P1237" s="1">
        <v>5.2200000000000003E-2</v>
      </c>
      <c r="Q1237" s="1">
        <v>3.5200000000000002E-2</v>
      </c>
      <c r="R1237" s="1">
        <v>8.7400000000000005E-2</v>
      </c>
      <c r="S1237" s="1">
        <v>4.9599999999999998E-2</v>
      </c>
      <c r="T1237" s="1">
        <v>1.26E-2</v>
      </c>
      <c r="U1237" s="1">
        <v>4.1999999999999997E-3</v>
      </c>
      <c r="V1237" s="1">
        <v>2.1700000000000001E-2</v>
      </c>
      <c r="W1237" s="1">
        <v>0.83199999999999996</v>
      </c>
      <c r="X1237" s="1">
        <v>9.5500000000000002E-2</v>
      </c>
      <c r="Y1237" s="1">
        <v>0.24179999999999999</v>
      </c>
      <c r="Z1237" s="1" t="s">
        <v>1669</v>
      </c>
      <c r="AA1237" s="1">
        <v>0.14630000000000001</v>
      </c>
      <c r="AB1237" s="1">
        <v>851</v>
      </c>
    </row>
    <row r="1238" spans="1:28" x14ac:dyDescent="0.3">
      <c r="A1238" s="1">
        <v>1237</v>
      </c>
      <c r="B1238" s="1" t="s">
        <v>1668</v>
      </c>
      <c r="C1238" s="1">
        <v>3.0300000000000001E-2</v>
      </c>
      <c r="D1238" s="1">
        <v>9.7000000000000003E-3</v>
      </c>
      <c r="E1238" s="1">
        <v>1.6500000000000001E-2</v>
      </c>
      <c r="F1238" s="1">
        <v>3.44E-2</v>
      </c>
      <c r="G1238" s="1">
        <v>2.47E-2</v>
      </c>
      <c r="H1238" s="1">
        <v>1.37E-2</v>
      </c>
      <c r="I1238" s="1">
        <v>2.3400000000000001E-2</v>
      </c>
      <c r="J1238" s="1">
        <v>4.2200000000000001E-2</v>
      </c>
      <c r="K1238" s="1">
        <v>0.4244</v>
      </c>
      <c r="L1238" s="1">
        <v>3.3399999999999999E-2</v>
      </c>
      <c r="M1238" s="1">
        <v>9.5999999999999992E-3</v>
      </c>
      <c r="N1238" s="1">
        <v>2.3699999999999999E-2</v>
      </c>
      <c r="O1238" s="1">
        <v>7.4999999999999997E-3</v>
      </c>
      <c r="P1238" s="1">
        <v>0.1231</v>
      </c>
      <c r="Q1238" s="1">
        <v>4.6600000000000003E-2</v>
      </c>
      <c r="R1238" s="1">
        <v>3.3599999999999998E-2</v>
      </c>
      <c r="S1238" s="1">
        <v>1.7999999999999999E-2</v>
      </c>
      <c r="T1238" s="1">
        <v>3.7199999999999997E-2</v>
      </c>
      <c r="U1238" s="1">
        <v>3.0000000000000001E-3</v>
      </c>
      <c r="V1238" s="1">
        <v>4.4900000000000002E-2</v>
      </c>
      <c r="W1238" s="1">
        <v>0.74109999999999998</v>
      </c>
      <c r="X1238" s="1">
        <v>1.6500000000000001E-2</v>
      </c>
      <c r="Y1238" s="1">
        <v>0.4244</v>
      </c>
      <c r="Z1238" s="1" t="s">
        <v>1674</v>
      </c>
      <c r="AA1238" s="1">
        <v>0.40799999999999997</v>
      </c>
      <c r="AB1238" s="1">
        <v>851</v>
      </c>
    </row>
    <row r="1239" spans="1:28" x14ac:dyDescent="0.3">
      <c r="A1239" s="1">
        <v>1238</v>
      </c>
      <c r="B1239" s="1" t="s">
        <v>1673</v>
      </c>
      <c r="C1239" s="1">
        <v>5.2400000000000002E-2</v>
      </c>
      <c r="D1239" s="1">
        <v>2.18E-2</v>
      </c>
      <c r="E1239" s="1">
        <v>6.4999999999999997E-3</v>
      </c>
      <c r="F1239" s="1">
        <v>1.17E-2</v>
      </c>
      <c r="G1239" s="1">
        <v>3.78E-2</v>
      </c>
      <c r="H1239" s="1">
        <v>1.8800000000000001E-2</v>
      </c>
      <c r="I1239" s="1">
        <v>4.0500000000000001E-2</v>
      </c>
      <c r="J1239" s="1">
        <v>0.1754</v>
      </c>
      <c r="K1239" s="1">
        <v>0.01</v>
      </c>
      <c r="L1239" s="1">
        <v>0.2034</v>
      </c>
      <c r="M1239" s="1">
        <v>0.1043</v>
      </c>
      <c r="N1239" s="1">
        <v>7.7999999999999996E-3</v>
      </c>
      <c r="O1239" s="1">
        <v>6.7999999999999996E-3</v>
      </c>
      <c r="P1239" s="1">
        <v>0.01</v>
      </c>
      <c r="Q1239" s="1">
        <v>6.4999999999999997E-3</v>
      </c>
      <c r="R1239" s="1">
        <v>1.44E-2</v>
      </c>
      <c r="S1239" s="1">
        <v>1.95E-2</v>
      </c>
      <c r="T1239" s="1">
        <v>0.21879999999999999</v>
      </c>
      <c r="U1239" s="1">
        <v>2.0999999999999999E-3</v>
      </c>
      <c r="V1239" s="1">
        <v>3.15E-2</v>
      </c>
      <c r="W1239" s="1">
        <v>0.76939999999999997</v>
      </c>
      <c r="X1239" s="1">
        <v>0.1754</v>
      </c>
      <c r="Y1239" s="1">
        <v>0.21879999999999999</v>
      </c>
      <c r="Z1239" s="1" t="s">
        <v>1683</v>
      </c>
      <c r="AA1239" s="1">
        <v>4.3499999999999997E-2</v>
      </c>
      <c r="AB1239" s="1">
        <v>851</v>
      </c>
    </row>
    <row r="1240" spans="1:28" x14ac:dyDescent="0.3">
      <c r="A1240" s="1">
        <v>1239</v>
      </c>
      <c r="B1240" s="1" t="s">
        <v>1675</v>
      </c>
      <c r="C1240" s="1">
        <v>2.93E-2</v>
      </c>
      <c r="D1240" s="1">
        <v>7.1000000000000004E-3</v>
      </c>
      <c r="E1240" s="1">
        <v>9.4100000000000003E-2</v>
      </c>
      <c r="F1240" s="1">
        <v>0.1086</v>
      </c>
      <c r="G1240" s="1">
        <v>2.3400000000000001E-2</v>
      </c>
      <c r="H1240" s="1">
        <v>2.18E-2</v>
      </c>
      <c r="I1240" s="1">
        <v>1.03E-2</v>
      </c>
      <c r="J1240" s="1">
        <v>7.1300000000000002E-2</v>
      </c>
      <c r="K1240" s="1">
        <v>0.1263</v>
      </c>
      <c r="L1240" s="1">
        <v>6.8900000000000003E-2</v>
      </c>
      <c r="M1240" s="1">
        <v>2.24E-2</v>
      </c>
      <c r="N1240" s="1">
        <v>0.13189999999999999</v>
      </c>
      <c r="O1240" s="1">
        <v>1.8599999999999998E-2</v>
      </c>
      <c r="P1240" s="1">
        <v>6.0600000000000001E-2</v>
      </c>
      <c r="Q1240" s="1">
        <v>3.4500000000000003E-2</v>
      </c>
      <c r="R1240" s="1">
        <v>8.1500000000000003E-2</v>
      </c>
      <c r="S1240" s="1">
        <v>3.6900000000000002E-2</v>
      </c>
      <c r="T1240" s="1">
        <v>3.9699999999999999E-2</v>
      </c>
      <c r="U1240" s="1">
        <v>2E-3</v>
      </c>
      <c r="V1240" s="1">
        <v>1.09E-2</v>
      </c>
      <c r="W1240" s="1">
        <v>0.89539999999999997</v>
      </c>
      <c r="X1240" s="1">
        <v>6.8900000000000003E-2</v>
      </c>
      <c r="Y1240" s="1">
        <v>0.13189999999999999</v>
      </c>
      <c r="Z1240" s="1" t="s">
        <v>1677</v>
      </c>
      <c r="AA1240" s="1">
        <v>6.3E-2</v>
      </c>
      <c r="AB1240" s="1">
        <v>851</v>
      </c>
    </row>
    <row r="1241" spans="1:28" x14ac:dyDescent="0.3">
      <c r="A1241" s="1">
        <v>1240</v>
      </c>
      <c r="B1241" s="1" t="s">
        <v>1683</v>
      </c>
      <c r="C1241" s="1">
        <v>4.5100000000000001E-2</v>
      </c>
      <c r="D1241" s="1">
        <v>1.37E-2</v>
      </c>
      <c r="E1241" s="1">
        <v>8.2199999999999995E-2</v>
      </c>
      <c r="F1241" s="1">
        <v>8.2799999999999999E-2</v>
      </c>
      <c r="G1241" s="1">
        <v>7.4999999999999997E-3</v>
      </c>
      <c r="H1241" s="1">
        <v>2.58E-2</v>
      </c>
      <c r="I1241" s="1">
        <v>4.58E-2</v>
      </c>
      <c r="J1241" s="1">
        <v>2.24E-2</v>
      </c>
      <c r="K1241" s="1">
        <v>0.1883</v>
      </c>
      <c r="L1241" s="1">
        <v>2.53E-2</v>
      </c>
      <c r="M1241" s="1">
        <v>6.7000000000000002E-3</v>
      </c>
      <c r="N1241" s="1">
        <v>0.13769999999999999</v>
      </c>
      <c r="O1241" s="1">
        <v>8.8000000000000005E-3</v>
      </c>
      <c r="P1241" s="1">
        <v>5.1200000000000002E-2</v>
      </c>
      <c r="Q1241" s="1">
        <v>6.3100000000000003E-2</v>
      </c>
      <c r="R1241" s="1">
        <v>9.3200000000000005E-2</v>
      </c>
      <c r="S1241" s="1">
        <v>6.5799999999999997E-2</v>
      </c>
      <c r="T1241" s="1">
        <v>2.5399999999999999E-2</v>
      </c>
      <c r="U1241" s="1">
        <v>1.6999999999999999E-3</v>
      </c>
      <c r="V1241" s="1">
        <v>7.4999999999999997E-3</v>
      </c>
      <c r="W1241" s="1">
        <v>0.86480000000000001</v>
      </c>
      <c r="X1241" s="1">
        <v>2.5399999999999999E-2</v>
      </c>
      <c r="Y1241" s="1">
        <v>0.1883</v>
      </c>
      <c r="Z1241" s="1" t="s">
        <v>1674</v>
      </c>
      <c r="AA1241" s="1">
        <v>0.16289999999999999</v>
      </c>
      <c r="AB1241" s="1">
        <v>851</v>
      </c>
    </row>
    <row r="1242" spans="1:28" x14ac:dyDescent="0.3">
      <c r="A1242" s="1">
        <v>1241</v>
      </c>
      <c r="B1242" s="1" t="s">
        <v>1670</v>
      </c>
      <c r="C1242" s="1">
        <v>2.6800000000000001E-2</v>
      </c>
      <c r="D1242" s="1">
        <v>9.2999999999999992E-3</v>
      </c>
      <c r="E1242" s="1">
        <v>2.18E-2</v>
      </c>
      <c r="F1242" s="1">
        <v>3.44E-2</v>
      </c>
      <c r="G1242" s="1">
        <v>0.1623</v>
      </c>
      <c r="H1242" s="1">
        <v>4.9700000000000001E-2</v>
      </c>
      <c r="I1242" s="1">
        <v>3.3399999999999999E-2</v>
      </c>
      <c r="J1242" s="1">
        <v>2.0500000000000001E-2</v>
      </c>
      <c r="K1242" s="1">
        <v>7.0800000000000002E-2</v>
      </c>
      <c r="L1242" s="1">
        <v>3.1E-2</v>
      </c>
      <c r="M1242" s="1">
        <v>5.4000000000000003E-3</v>
      </c>
      <c r="N1242" s="1">
        <v>4.9700000000000001E-2</v>
      </c>
      <c r="O1242" s="1">
        <v>3.39E-2</v>
      </c>
      <c r="P1242" s="1">
        <v>2.8899999999999999E-2</v>
      </c>
      <c r="Q1242" s="1">
        <v>3.4599999999999999E-2</v>
      </c>
      <c r="R1242" s="1">
        <v>8.3599999999999994E-2</v>
      </c>
      <c r="S1242" s="1">
        <v>7.9299999999999995E-2</v>
      </c>
      <c r="T1242" s="1">
        <v>1.8599999999999998E-2</v>
      </c>
      <c r="U1242" s="1">
        <v>3.3999999999999998E-3</v>
      </c>
      <c r="V1242" s="1">
        <v>0.2026</v>
      </c>
      <c r="W1242" s="1">
        <v>0.87080000000000002</v>
      </c>
      <c r="X1242" s="1">
        <v>0.1623</v>
      </c>
      <c r="Y1242" s="1">
        <v>0.2026</v>
      </c>
      <c r="Z1242" s="1" t="s">
        <v>1685</v>
      </c>
      <c r="AA1242" s="1">
        <v>4.0300000000000002E-2</v>
      </c>
      <c r="AB1242" s="1">
        <v>851</v>
      </c>
    </row>
    <row r="1243" spans="1:28" x14ac:dyDescent="0.3">
      <c r="A1243" s="1">
        <v>1242</v>
      </c>
      <c r="B1243" s="1" t="s">
        <v>1666</v>
      </c>
      <c r="C1243" s="1">
        <v>8.9499999999999996E-2</v>
      </c>
      <c r="D1243" s="1">
        <v>1.3299999999999999E-2</v>
      </c>
      <c r="E1243" s="1">
        <v>1.35E-2</v>
      </c>
      <c r="F1243" s="1">
        <v>1.7399999999999999E-2</v>
      </c>
      <c r="G1243" s="1">
        <v>0.17780000000000001</v>
      </c>
      <c r="H1243" s="1">
        <v>1.7399999999999999E-2</v>
      </c>
      <c r="I1243" s="1">
        <v>4.3E-3</v>
      </c>
      <c r="J1243" s="1">
        <v>0.16880000000000001</v>
      </c>
      <c r="K1243" s="1">
        <v>0.02</v>
      </c>
      <c r="L1243" s="1">
        <v>9.3700000000000006E-2</v>
      </c>
      <c r="M1243" s="1">
        <v>3.49E-2</v>
      </c>
      <c r="N1243" s="1">
        <v>2.6800000000000001E-2</v>
      </c>
      <c r="O1243" s="1">
        <v>2.4E-2</v>
      </c>
      <c r="P1243" s="1">
        <v>4.8999999999999998E-3</v>
      </c>
      <c r="Q1243" s="1">
        <v>1.1599999999999999E-2</v>
      </c>
      <c r="R1243" s="1">
        <v>7.17E-2</v>
      </c>
      <c r="S1243" s="1">
        <v>1.5699999999999999E-2</v>
      </c>
      <c r="T1243" s="1">
        <v>5.7000000000000002E-2</v>
      </c>
      <c r="U1243" s="1">
        <v>4.3E-3</v>
      </c>
      <c r="V1243" s="1">
        <v>0.1333</v>
      </c>
      <c r="W1243" s="1">
        <v>0.8327</v>
      </c>
      <c r="X1243" s="1">
        <v>8.9499999999999996E-2</v>
      </c>
      <c r="Y1243" s="1">
        <v>0.17780000000000001</v>
      </c>
      <c r="Z1243" s="1" t="s">
        <v>1670</v>
      </c>
      <c r="AA1243" s="1">
        <v>8.8300000000000003E-2</v>
      </c>
      <c r="AB1243" s="1">
        <v>851</v>
      </c>
    </row>
    <row r="1244" spans="1:28" x14ac:dyDescent="0.3">
      <c r="A1244" s="1">
        <v>1243</v>
      </c>
      <c r="B1244" s="1" t="s">
        <v>1680</v>
      </c>
      <c r="C1244" s="1">
        <v>3.3500000000000002E-2</v>
      </c>
      <c r="D1244" s="1">
        <v>3.7000000000000002E-3</v>
      </c>
      <c r="E1244" s="1">
        <v>3.4000000000000002E-2</v>
      </c>
      <c r="F1244" s="1">
        <v>7.6399999999999996E-2</v>
      </c>
      <c r="G1244" s="1">
        <v>7.7299999999999994E-2</v>
      </c>
      <c r="H1244" s="1">
        <v>1.9099999999999999E-2</v>
      </c>
      <c r="I1244" s="1">
        <v>8.3999999999999995E-3</v>
      </c>
      <c r="J1244" s="1">
        <v>9.2999999999999992E-3</v>
      </c>
      <c r="K1244" s="1">
        <v>7.0199999999999999E-2</v>
      </c>
      <c r="L1244" s="1">
        <v>3.7999999999999999E-2</v>
      </c>
      <c r="M1244" s="1">
        <v>9.4999999999999998E-3</v>
      </c>
      <c r="N1244" s="1">
        <v>4.6199999999999998E-2</v>
      </c>
      <c r="O1244" s="1">
        <v>0.21440000000000001</v>
      </c>
      <c r="P1244" s="1">
        <v>3.1E-2</v>
      </c>
      <c r="Q1244" s="1">
        <v>3.0499999999999999E-2</v>
      </c>
      <c r="R1244" s="1">
        <v>5.9499999999999997E-2</v>
      </c>
      <c r="S1244" s="1">
        <v>3.7100000000000001E-2</v>
      </c>
      <c r="T1244" s="1">
        <v>1.6500000000000001E-2</v>
      </c>
      <c r="U1244" s="1">
        <v>3.8E-3</v>
      </c>
      <c r="V1244" s="1">
        <v>0.1817</v>
      </c>
      <c r="W1244" s="1">
        <v>0.84560000000000002</v>
      </c>
      <c r="X1244" s="1">
        <v>3.0499999999999999E-2</v>
      </c>
      <c r="Y1244" s="1">
        <v>0.21440000000000001</v>
      </c>
      <c r="Z1244" s="1" t="s">
        <v>1678</v>
      </c>
      <c r="AA1244" s="1">
        <v>0.18390000000000001</v>
      </c>
      <c r="AB1244" s="1">
        <v>851</v>
      </c>
    </row>
    <row r="1245" spans="1:28" x14ac:dyDescent="0.3">
      <c r="A1245" s="1">
        <v>1244</v>
      </c>
      <c r="B1245" s="1" t="s">
        <v>1674</v>
      </c>
      <c r="C1245" s="1">
        <v>5.8799999999999998E-2</v>
      </c>
      <c r="D1245" s="1">
        <v>1.09E-2</v>
      </c>
      <c r="E1245" s="1">
        <v>2.1299999999999999E-2</v>
      </c>
      <c r="F1245" s="1">
        <v>3.3399999999999999E-2</v>
      </c>
      <c r="G1245" s="1">
        <v>2.7900000000000001E-2</v>
      </c>
      <c r="H1245" s="1">
        <v>3.4700000000000002E-2</v>
      </c>
      <c r="I1245" s="1">
        <v>1.78E-2</v>
      </c>
      <c r="J1245" s="1">
        <v>6.6400000000000001E-2</v>
      </c>
      <c r="K1245" s="1">
        <v>0.1731</v>
      </c>
      <c r="L1245" s="1">
        <v>0.20469999999999999</v>
      </c>
      <c r="M1245" s="1">
        <v>2.0299999999999999E-2</v>
      </c>
      <c r="N1245" s="1">
        <v>5.1299999999999998E-2</v>
      </c>
      <c r="O1245" s="1">
        <v>9.1000000000000004E-3</v>
      </c>
      <c r="P1245" s="1">
        <v>4.1799999999999997E-2</v>
      </c>
      <c r="Q1245" s="1">
        <v>9.8000000000000004E-2</v>
      </c>
      <c r="R1245" s="1">
        <v>6.54E-2</v>
      </c>
      <c r="S1245" s="1">
        <v>2.3099999999999999E-2</v>
      </c>
      <c r="T1245" s="1">
        <v>2.7900000000000001E-2</v>
      </c>
      <c r="U1245" s="1">
        <v>4.4000000000000003E-3</v>
      </c>
      <c r="V1245" s="1">
        <v>9.7000000000000003E-3</v>
      </c>
      <c r="W1245" s="1">
        <v>0.86009999999999998</v>
      </c>
      <c r="X1245" s="1">
        <v>0.1731</v>
      </c>
      <c r="Y1245" s="1">
        <v>0.20469999999999999</v>
      </c>
      <c r="Z1245" s="1" t="s">
        <v>1675</v>
      </c>
      <c r="AA1245" s="1">
        <v>3.1600000000000003E-2</v>
      </c>
      <c r="AB1245" s="1">
        <v>851</v>
      </c>
    </row>
    <row r="1246" spans="1:28" x14ac:dyDescent="0.3">
      <c r="A1246" s="1">
        <v>1245</v>
      </c>
      <c r="B1246" s="1" t="s">
        <v>1685</v>
      </c>
      <c r="C1246" s="1">
        <v>2.1000000000000001E-2</v>
      </c>
      <c r="D1246" s="1">
        <v>5.3E-3</v>
      </c>
      <c r="E1246" s="1">
        <v>9.1999999999999998E-3</v>
      </c>
      <c r="F1246" s="1">
        <v>1.17E-2</v>
      </c>
      <c r="G1246" s="1">
        <v>0.13420000000000001</v>
      </c>
      <c r="H1246" s="1">
        <v>2.63E-2</v>
      </c>
      <c r="I1246" s="1">
        <v>2.2700000000000001E-2</v>
      </c>
      <c r="J1246" s="1">
        <v>3.6499999999999998E-2</v>
      </c>
      <c r="K1246" s="1">
        <v>0.1066</v>
      </c>
      <c r="L1246" s="1">
        <v>7.2300000000000003E-2</v>
      </c>
      <c r="M1246" s="1">
        <v>1.5900000000000001E-2</v>
      </c>
      <c r="N1246" s="1">
        <v>5.8400000000000001E-2</v>
      </c>
      <c r="O1246" s="1">
        <v>6.1999999999999998E-3</v>
      </c>
      <c r="P1246" s="1">
        <v>1.8499999999999999E-2</v>
      </c>
      <c r="Q1246" s="1">
        <v>2.5000000000000001E-2</v>
      </c>
      <c r="R1246" s="1">
        <v>2.6100000000000002E-2</v>
      </c>
      <c r="S1246" s="1">
        <v>2.1899999999999999E-2</v>
      </c>
      <c r="T1246" s="1">
        <v>4.8500000000000001E-2</v>
      </c>
      <c r="U1246" s="1">
        <v>5.7000000000000002E-3</v>
      </c>
      <c r="V1246" s="1">
        <v>0.32790000000000002</v>
      </c>
      <c r="W1246" s="1">
        <v>0.78600000000000003</v>
      </c>
      <c r="X1246" s="1">
        <v>0.32790000000000002</v>
      </c>
      <c r="Y1246" s="1">
        <v>0.32790000000000002</v>
      </c>
      <c r="Z1246" s="1" t="s">
        <v>1685</v>
      </c>
      <c r="AA1246" s="1">
        <v>0</v>
      </c>
      <c r="AB1246" s="1">
        <v>851</v>
      </c>
    </row>
    <row r="1247" spans="1:28" x14ac:dyDescent="0.3">
      <c r="A1247" s="1">
        <v>1246</v>
      </c>
      <c r="B1247" s="1" t="s">
        <v>1675</v>
      </c>
      <c r="C1247" s="1">
        <v>5.7500000000000002E-2</v>
      </c>
      <c r="D1247" s="1">
        <v>1.9699999999999999E-2</v>
      </c>
      <c r="E1247" s="1">
        <v>4.58E-2</v>
      </c>
      <c r="F1247" s="1">
        <v>4.3400000000000001E-2</v>
      </c>
      <c r="G1247" s="1">
        <v>3.5999999999999997E-2</v>
      </c>
      <c r="H1247" s="1">
        <v>5.6300000000000003E-2</v>
      </c>
      <c r="I1247" s="1">
        <v>1.6899999999999998E-2</v>
      </c>
      <c r="J1247" s="1">
        <v>8.7800000000000003E-2</v>
      </c>
      <c r="K1247" s="1">
        <v>7.22E-2</v>
      </c>
      <c r="L1247" s="1">
        <v>9.8500000000000004E-2</v>
      </c>
      <c r="M1247" s="1">
        <v>2.47E-2</v>
      </c>
      <c r="N1247" s="1">
        <v>3.4099999999999998E-2</v>
      </c>
      <c r="O1247" s="1">
        <v>4.1000000000000002E-2</v>
      </c>
      <c r="P1247" s="1">
        <v>4.3700000000000003E-2</v>
      </c>
      <c r="Q1247" s="1">
        <v>4.3299999999999998E-2</v>
      </c>
      <c r="R1247" s="1">
        <v>7.5399999999999995E-2</v>
      </c>
      <c r="S1247" s="1">
        <v>0.08</v>
      </c>
      <c r="T1247" s="1">
        <v>8.3199999999999996E-2</v>
      </c>
      <c r="U1247" s="1">
        <v>9.1999999999999998E-3</v>
      </c>
      <c r="V1247" s="1">
        <v>3.1399999999999997E-2</v>
      </c>
      <c r="W1247" s="1">
        <v>0.95699999999999996</v>
      </c>
      <c r="X1247" s="1">
        <v>9.8500000000000004E-2</v>
      </c>
      <c r="Y1247" s="1">
        <v>9.8500000000000004E-2</v>
      </c>
      <c r="Z1247" s="1" t="s">
        <v>1675</v>
      </c>
      <c r="AA1247" s="1">
        <v>0</v>
      </c>
      <c r="AB1247" s="1">
        <v>851</v>
      </c>
    </row>
    <row r="1248" spans="1:28" x14ac:dyDescent="0.3">
      <c r="A1248" s="1">
        <v>1247</v>
      </c>
      <c r="B1248" s="1" t="s">
        <v>1666</v>
      </c>
      <c r="C1248" s="1">
        <v>5.2900000000000003E-2</v>
      </c>
      <c r="D1248" s="1">
        <v>7.4000000000000003E-3</v>
      </c>
      <c r="E1248" s="1">
        <v>0.16289999999999999</v>
      </c>
      <c r="F1248" s="1">
        <v>3.7900000000000003E-2</v>
      </c>
      <c r="G1248" s="1">
        <v>2.7400000000000001E-2</v>
      </c>
      <c r="H1248" s="1">
        <v>5.5E-2</v>
      </c>
      <c r="I1248" s="1">
        <v>1.6500000000000001E-2</v>
      </c>
      <c r="J1248" s="1">
        <v>4.1399999999999999E-2</v>
      </c>
      <c r="K1248" s="1">
        <v>8.8499999999999995E-2</v>
      </c>
      <c r="L1248" s="1">
        <v>0.1241</v>
      </c>
      <c r="M1248" s="1">
        <v>1.5100000000000001E-2</v>
      </c>
      <c r="N1248" s="1">
        <v>4.4499999999999998E-2</v>
      </c>
      <c r="O1248" s="1">
        <v>3.2399999999999998E-2</v>
      </c>
      <c r="P1248" s="1">
        <v>3.7100000000000001E-2</v>
      </c>
      <c r="Q1248" s="1">
        <v>0.12590000000000001</v>
      </c>
      <c r="R1248" s="1">
        <v>3.7600000000000001E-2</v>
      </c>
      <c r="S1248" s="1">
        <v>3.9899999999999998E-2</v>
      </c>
      <c r="T1248" s="1">
        <v>2.8899999999999999E-2</v>
      </c>
      <c r="U1248" s="1">
        <v>5.7999999999999996E-3</v>
      </c>
      <c r="V1248" s="1">
        <v>1.8800000000000001E-2</v>
      </c>
      <c r="W1248" s="1">
        <v>0.90049999999999997</v>
      </c>
      <c r="X1248" s="1">
        <v>5.2900000000000003E-2</v>
      </c>
      <c r="Y1248" s="1">
        <v>0.16289999999999999</v>
      </c>
      <c r="Z1248" s="1" t="s">
        <v>1668</v>
      </c>
      <c r="AA1248" s="1">
        <v>0.1101</v>
      </c>
      <c r="AB1248" s="1">
        <v>851</v>
      </c>
    </row>
    <row r="1249" spans="1:28" x14ac:dyDescent="0.3">
      <c r="A1249" s="1">
        <v>1248</v>
      </c>
      <c r="B1249" s="1" t="s">
        <v>1666</v>
      </c>
      <c r="C1249" s="1">
        <v>0.12089999999999999</v>
      </c>
      <c r="D1249" s="1">
        <v>1.03E-2</v>
      </c>
      <c r="E1249" s="1">
        <v>2.8500000000000001E-2</v>
      </c>
      <c r="F1249" s="1">
        <v>0.03</v>
      </c>
      <c r="G1249" s="1">
        <v>5.0700000000000002E-2</v>
      </c>
      <c r="H1249" s="1">
        <v>3.6600000000000001E-2</v>
      </c>
      <c r="I1249" s="1">
        <v>1.66E-2</v>
      </c>
      <c r="J1249" s="1">
        <v>0.10680000000000001</v>
      </c>
      <c r="K1249" s="1">
        <v>9.0499999999999997E-2</v>
      </c>
      <c r="L1249" s="1">
        <v>9.4E-2</v>
      </c>
      <c r="M1249" s="1">
        <v>3.1399999999999997E-2</v>
      </c>
      <c r="N1249" s="1">
        <v>3.7100000000000001E-2</v>
      </c>
      <c r="O1249" s="1">
        <v>8.6499999999999994E-2</v>
      </c>
      <c r="P1249" s="1">
        <v>2.69E-2</v>
      </c>
      <c r="Q1249" s="1">
        <v>3.8899999999999997E-2</v>
      </c>
      <c r="R1249" s="1">
        <v>4.82E-2</v>
      </c>
      <c r="S1249" s="1">
        <v>4.4999999999999998E-2</v>
      </c>
      <c r="T1249" s="1">
        <v>5.7099999999999998E-2</v>
      </c>
      <c r="U1249" s="1">
        <v>4.7999999999999996E-3</v>
      </c>
      <c r="V1249" s="1">
        <v>3.9199999999999999E-2</v>
      </c>
      <c r="W1249" s="1">
        <v>0.93330000000000002</v>
      </c>
      <c r="X1249" s="1">
        <v>0.12089999999999999</v>
      </c>
      <c r="Y1249" s="1">
        <v>0.12089999999999999</v>
      </c>
      <c r="Z1249" s="1" t="s">
        <v>1666</v>
      </c>
      <c r="AA1249" s="1">
        <v>0</v>
      </c>
      <c r="AB1249" s="1">
        <v>851</v>
      </c>
    </row>
    <row r="1250" spans="1:28" x14ac:dyDescent="0.3">
      <c r="A1250" s="1">
        <v>1249</v>
      </c>
      <c r="B1250" s="1" t="s">
        <v>1668</v>
      </c>
      <c r="C1250" s="1">
        <v>7.2900000000000006E-2</v>
      </c>
      <c r="D1250" s="1">
        <v>4.4999999999999997E-3</v>
      </c>
      <c r="E1250" s="1">
        <v>7.46E-2</v>
      </c>
      <c r="F1250" s="1">
        <v>6.8599999999999994E-2</v>
      </c>
      <c r="G1250" s="1">
        <v>9.1999999999999998E-3</v>
      </c>
      <c r="H1250" s="1">
        <v>6.3500000000000001E-2</v>
      </c>
      <c r="I1250" s="1">
        <v>1.29E-2</v>
      </c>
      <c r="J1250" s="1">
        <v>1.4999999999999999E-2</v>
      </c>
      <c r="K1250" s="1">
        <v>9.3700000000000006E-2</v>
      </c>
      <c r="L1250" s="1">
        <v>4.2200000000000001E-2</v>
      </c>
      <c r="M1250" s="1">
        <v>5.4000000000000003E-3</v>
      </c>
      <c r="N1250" s="1">
        <v>0.21640000000000001</v>
      </c>
      <c r="O1250" s="1">
        <v>4.2099999999999999E-2</v>
      </c>
      <c r="P1250" s="1">
        <v>4.53E-2</v>
      </c>
      <c r="Q1250" s="1">
        <v>6.5799999999999997E-2</v>
      </c>
      <c r="R1250" s="1">
        <v>9.4299999999999995E-2</v>
      </c>
      <c r="S1250" s="1">
        <v>4.02E-2</v>
      </c>
      <c r="T1250" s="1">
        <v>1.9400000000000001E-2</v>
      </c>
      <c r="U1250" s="1">
        <v>3.8999999999999998E-3</v>
      </c>
      <c r="V1250" s="1">
        <v>1.03E-2</v>
      </c>
      <c r="W1250" s="1">
        <v>0.8659</v>
      </c>
      <c r="X1250" s="1">
        <v>7.46E-2</v>
      </c>
      <c r="Y1250" s="1">
        <v>0.21640000000000001</v>
      </c>
      <c r="Z1250" s="1" t="s">
        <v>1677</v>
      </c>
      <c r="AA1250" s="1">
        <v>0.14180000000000001</v>
      </c>
      <c r="AB1250" s="1">
        <v>851</v>
      </c>
    </row>
    <row r="1251" spans="1:28" x14ac:dyDescent="0.3">
      <c r="A1251" s="1">
        <v>1250</v>
      </c>
      <c r="B1251" s="1" t="s">
        <v>1677</v>
      </c>
      <c r="C1251" s="1">
        <v>7.9100000000000004E-2</v>
      </c>
      <c r="D1251" s="1">
        <v>7.9000000000000008E-3</v>
      </c>
      <c r="E1251" s="1">
        <v>4.1000000000000002E-2</v>
      </c>
      <c r="F1251" s="1">
        <v>2.76E-2</v>
      </c>
      <c r="G1251" s="1">
        <v>1.0800000000000001E-2</v>
      </c>
      <c r="H1251" s="1">
        <v>7.8100000000000003E-2</v>
      </c>
      <c r="I1251" s="1">
        <v>1.8200000000000001E-2</v>
      </c>
      <c r="J1251" s="1">
        <v>1.7899999999999999E-2</v>
      </c>
      <c r="K1251" s="1">
        <v>0.23799999999999999</v>
      </c>
      <c r="L1251" s="1">
        <v>3.8199999999999998E-2</v>
      </c>
      <c r="M1251" s="1">
        <v>5.4000000000000003E-3</v>
      </c>
      <c r="N1251" s="1">
        <v>0.1137</v>
      </c>
      <c r="O1251" s="1">
        <v>3.8399999999999997E-2</v>
      </c>
      <c r="P1251" s="1">
        <v>3.7600000000000001E-2</v>
      </c>
      <c r="Q1251" s="1">
        <v>2.9700000000000001E-2</v>
      </c>
      <c r="R1251" s="1">
        <v>0.1037</v>
      </c>
      <c r="S1251" s="1">
        <v>6.3600000000000004E-2</v>
      </c>
      <c r="T1251" s="1">
        <v>2.2700000000000001E-2</v>
      </c>
      <c r="U1251" s="1">
        <v>3.0999999999999999E-3</v>
      </c>
      <c r="V1251" s="1">
        <v>2.5000000000000001E-2</v>
      </c>
      <c r="W1251" s="1">
        <v>0.85570000000000002</v>
      </c>
      <c r="X1251" s="1">
        <v>0.1137</v>
      </c>
      <c r="Y1251" s="1">
        <v>0.23799999999999999</v>
      </c>
      <c r="Z1251" s="1" t="s">
        <v>1674</v>
      </c>
      <c r="AA1251" s="1">
        <v>0.12429999999999999</v>
      </c>
      <c r="AB1251" s="1">
        <v>851</v>
      </c>
    </row>
    <row r="1252" spans="1:28" x14ac:dyDescent="0.3">
      <c r="A1252" s="1">
        <v>1251</v>
      </c>
      <c r="B1252" s="1" t="s">
        <v>1683</v>
      </c>
      <c r="C1252" s="1">
        <v>4.6199999999999998E-2</v>
      </c>
      <c r="D1252" s="1">
        <v>7.1000000000000004E-3</v>
      </c>
      <c r="E1252" s="1">
        <v>3.32E-2</v>
      </c>
      <c r="F1252" s="1">
        <v>4.99E-2</v>
      </c>
      <c r="G1252" s="1">
        <v>0.14649999999999999</v>
      </c>
      <c r="H1252" s="1">
        <v>2.24E-2</v>
      </c>
      <c r="I1252" s="1">
        <v>1.47E-2</v>
      </c>
      <c r="J1252" s="1">
        <v>0.11119999999999999</v>
      </c>
      <c r="K1252" s="1">
        <v>7.9899999999999999E-2</v>
      </c>
      <c r="L1252" s="1">
        <v>4.9299999999999997E-2</v>
      </c>
      <c r="M1252" s="1">
        <v>2.5899999999999999E-2</v>
      </c>
      <c r="N1252" s="1">
        <v>0.108</v>
      </c>
      <c r="O1252" s="1">
        <v>4.2799999999999998E-2</v>
      </c>
      <c r="P1252" s="1">
        <v>7.4399999999999994E-2</v>
      </c>
      <c r="Q1252" s="1">
        <v>3.2599999999999997E-2</v>
      </c>
      <c r="R1252" s="1">
        <v>4.19E-2</v>
      </c>
      <c r="S1252" s="1">
        <v>2.3900000000000001E-2</v>
      </c>
      <c r="T1252" s="1">
        <v>5.9900000000000002E-2</v>
      </c>
      <c r="U1252" s="1">
        <v>2E-3</v>
      </c>
      <c r="V1252" s="1">
        <v>2.8199999999999999E-2</v>
      </c>
      <c r="W1252" s="1">
        <v>0.91520000000000001</v>
      </c>
      <c r="X1252" s="1">
        <v>5.9900000000000002E-2</v>
      </c>
      <c r="Y1252" s="1">
        <v>0.14649999999999999</v>
      </c>
      <c r="Z1252" s="1" t="s">
        <v>1670</v>
      </c>
      <c r="AA1252" s="1">
        <v>8.6499999999999994E-2</v>
      </c>
      <c r="AB1252" s="1">
        <v>851</v>
      </c>
    </row>
    <row r="1253" spans="1:28" x14ac:dyDescent="0.3">
      <c r="A1253" s="1">
        <v>1252</v>
      </c>
      <c r="B1253" s="1" t="s">
        <v>1675</v>
      </c>
      <c r="C1253" s="1">
        <v>7.0900000000000005E-2</v>
      </c>
      <c r="D1253" s="1">
        <v>7.3000000000000001E-3</v>
      </c>
      <c r="E1253" s="1">
        <v>2.4E-2</v>
      </c>
      <c r="F1253" s="1">
        <v>0.05</v>
      </c>
      <c r="G1253" s="1">
        <v>3.5400000000000001E-2</v>
      </c>
      <c r="H1253" s="1">
        <v>8.1199999999999994E-2</v>
      </c>
      <c r="I1253" s="1">
        <v>3.7000000000000002E-3</v>
      </c>
      <c r="J1253" s="1">
        <v>7.1800000000000003E-2</v>
      </c>
      <c r="K1253" s="1">
        <v>4.3299999999999998E-2</v>
      </c>
      <c r="L1253" s="1">
        <v>0.15629999999999999</v>
      </c>
      <c r="M1253" s="1">
        <v>1.35E-2</v>
      </c>
      <c r="N1253" s="1">
        <v>2.5100000000000001E-2</v>
      </c>
      <c r="O1253" s="1">
        <v>1.5699999999999999E-2</v>
      </c>
      <c r="P1253" s="1">
        <v>3.6400000000000002E-2</v>
      </c>
      <c r="Q1253" s="1">
        <v>0.15840000000000001</v>
      </c>
      <c r="R1253" s="1">
        <v>4.5600000000000002E-2</v>
      </c>
      <c r="S1253" s="1">
        <v>2.6100000000000002E-2</v>
      </c>
      <c r="T1253" s="1">
        <v>6.7799999999999999E-2</v>
      </c>
      <c r="U1253" s="1">
        <v>1.26E-2</v>
      </c>
      <c r="V1253" s="1">
        <v>5.5E-2</v>
      </c>
      <c r="W1253" s="1">
        <v>0.89529999999999998</v>
      </c>
      <c r="X1253" s="1">
        <v>0.15629999999999999</v>
      </c>
      <c r="Y1253" s="1">
        <v>0.15840000000000001</v>
      </c>
      <c r="Z1253" s="1" t="s">
        <v>1680</v>
      </c>
      <c r="AA1253" s="1">
        <v>2.0999999999999999E-3</v>
      </c>
      <c r="AB1253" s="1">
        <v>851</v>
      </c>
    </row>
    <row r="1254" spans="1:28" x14ac:dyDescent="0.3">
      <c r="A1254" s="1">
        <v>1253</v>
      </c>
      <c r="B1254" s="1" t="s">
        <v>1674</v>
      </c>
      <c r="C1254" s="1">
        <v>4.4900000000000002E-2</v>
      </c>
      <c r="D1254" s="1">
        <v>2.3E-3</v>
      </c>
      <c r="E1254" s="1">
        <v>9.6500000000000002E-2</v>
      </c>
      <c r="F1254" s="1">
        <v>0.2482</v>
      </c>
      <c r="G1254" s="1">
        <v>4.7000000000000002E-3</v>
      </c>
      <c r="H1254" s="1">
        <v>2.8299999999999999E-2</v>
      </c>
      <c r="I1254" s="1">
        <v>5.1999999999999998E-3</v>
      </c>
      <c r="J1254" s="1">
        <v>2.9600000000000001E-2</v>
      </c>
      <c r="K1254" s="1">
        <v>0.15840000000000001</v>
      </c>
      <c r="L1254" s="1">
        <v>6.1800000000000001E-2</v>
      </c>
      <c r="M1254" s="1">
        <v>8.9999999999999993E-3</v>
      </c>
      <c r="N1254" s="1">
        <v>7.8100000000000003E-2</v>
      </c>
      <c r="O1254" s="1">
        <v>1.0699999999999999E-2</v>
      </c>
      <c r="P1254" s="1">
        <v>8.1500000000000003E-2</v>
      </c>
      <c r="Q1254" s="1">
        <v>2.12E-2</v>
      </c>
      <c r="R1254" s="1">
        <v>5.7299999999999997E-2</v>
      </c>
      <c r="S1254" s="1">
        <v>3.6200000000000003E-2</v>
      </c>
      <c r="T1254" s="1">
        <v>2.06E-2</v>
      </c>
      <c r="U1254" s="1">
        <v>1.6000000000000001E-3</v>
      </c>
      <c r="V1254" s="1">
        <v>3.8E-3</v>
      </c>
      <c r="W1254" s="1">
        <v>0.80720000000000003</v>
      </c>
      <c r="X1254" s="1">
        <v>0.15840000000000001</v>
      </c>
      <c r="Y1254" s="1">
        <v>0.2482</v>
      </c>
      <c r="Z1254" s="1" t="s">
        <v>1669</v>
      </c>
      <c r="AA1254" s="1">
        <v>8.9700000000000002E-2</v>
      </c>
      <c r="AB1254" s="1">
        <v>851</v>
      </c>
    </row>
    <row r="1255" spans="1:28" x14ac:dyDescent="0.3">
      <c r="A1255" s="1">
        <v>1254</v>
      </c>
      <c r="B1255" s="1" t="s">
        <v>1674</v>
      </c>
      <c r="C1255" s="1">
        <v>3.4299999999999997E-2</v>
      </c>
      <c r="D1255" s="1">
        <v>1.04E-2</v>
      </c>
      <c r="E1255" s="1">
        <v>2.93E-2</v>
      </c>
      <c r="F1255" s="1">
        <v>3.7499999999999999E-2</v>
      </c>
      <c r="G1255" s="1">
        <v>2.12E-2</v>
      </c>
      <c r="H1255" s="1">
        <v>2.6200000000000001E-2</v>
      </c>
      <c r="I1255" s="1">
        <v>1.47E-2</v>
      </c>
      <c r="J1255" s="1">
        <v>3.3500000000000002E-2</v>
      </c>
      <c r="K1255" s="1">
        <v>0.39539999999999997</v>
      </c>
      <c r="L1255" s="1">
        <v>4.8399999999999999E-2</v>
      </c>
      <c r="M1255" s="1">
        <v>0.01</v>
      </c>
      <c r="N1255" s="1">
        <v>5.1499999999999997E-2</v>
      </c>
      <c r="O1255" s="1">
        <v>9.4000000000000004E-3</v>
      </c>
      <c r="P1255" s="1">
        <v>2.3300000000000001E-2</v>
      </c>
      <c r="Q1255" s="1">
        <v>6.5699999999999995E-2</v>
      </c>
      <c r="R1255" s="1">
        <v>5.9499999999999997E-2</v>
      </c>
      <c r="S1255" s="1">
        <v>7.1900000000000006E-2</v>
      </c>
      <c r="T1255" s="1">
        <v>4.5600000000000002E-2</v>
      </c>
      <c r="U1255" s="1">
        <v>1.8E-3</v>
      </c>
      <c r="V1255" s="1">
        <v>1.0200000000000001E-2</v>
      </c>
      <c r="W1255" s="1">
        <v>0.77510000000000001</v>
      </c>
      <c r="X1255" s="1">
        <v>0.39539999999999997</v>
      </c>
      <c r="Y1255" s="1">
        <v>0.39539999999999997</v>
      </c>
      <c r="Z1255" s="1" t="s">
        <v>1674</v>
      </c>
      <c r="AA1255" s="1">
        <v>0</v>
      </c>
      <c r="AB1255" s="1">
        <v>851</v>
      </c>
    </row>
    <row r="1256" spans="1:28" x14ac:dyDescent="0.3">
      <c r="A1256" s="1">
        <v>1255</v>
      </c>
      <c r="B1256" s="1" t="s">
        <v>1673</v>
      </c>
      <c r="C1256" s="1">
        <v>2.52E-2</v>
      </c>
      <c r="D1256" s="1">
        <v>4.4999999999999997E-3</v>
      </c>
      <c r="E1256" s="1">
        <v>1.03E-2</v>
      </c>
      <c r="F1256" s="1">
        <v>1.17E-2</v>
      </c>
      <c r="G1256" s="1">
        <v>3.6700000000000003E-2</v>
      </c>
      <c r="H1256" s="1">
        <v>1.26E-2</v>
      </c>
      <c r="I1256" s="1">
        <v>3.0000000000000001E-3</v>
      </c>
      <c r="J1256" s="1">
        <v>0.20269999999999999</v>
      </c>
      <c r="K1256" s="1">
        <v>1.4E-2</v>
      </c>
      <c r="L1256" s="1">
        <v>0.49919999999999998</v>
      </c>
      <c r="M1256" s="1">
        <v>2.1000000000000001E-2</v>
      </c>
      <c r="N1256" s="1">
        <v>7.1000000000000004E-3</v>
      </c>
      <c r="O1256" s="1">
        <v>1.0800000000000001E-2</v>
      </c>
      <c r="P1256" s="1">
        <v>5.1000000000000004E-3</v>
      </c>
      <c r="Q1256" s="1">
        <v>2.3800000000000002E-2</v>
      </c>
      <c r="R1256" s="1">
        <v>2.2100000000000002E-2</v>
      </c>
      <c r="S1256" s="1">
        <v>1.54E-2</v>
      </c>
      <c r="T1256" s="1">
        <v>6.4799999999999996E-2</v>
      </c>
      <c r="U1256" s="1">
        <v>3.8E-3</v>
      </c>
      <c r="V1256" s="1">
        <v>6.1999999999999998E-3</v>
      </c>
      <c r="W1256" s="1">
        <v>0.6008</v>
      </c>
      <c r="X1256" s="1">
        <v>0.20269999999999999</v>
      </c>
      <c r="Y1256" s="1">
        <v>0.49919999999999998</v>
      </c>
      <c r="Z1256" s="1" t="s">
        <v>1675</v>
      </c>
      <c r="AA1256" s="1">
        <v>0.29649999999999999</v>
      </c>
      <c r="AB1256" s="1">
        <v>851</v>
      </c>
    </row>
    <row r="1257" spans="1:28" x14ac:dyDescent="0.3">
      <c r="A1257" s="1">
        <v>1256</v>
      </c>
      <c r="B1257" s="1" t="s">
        <v>1669</v>
      </c>
      <c r="C1257" s="1">
        <v>5.4600000000000003E-2</v>
      </c>
      <c r="D1257" s="1">
        <v>3.8E-3</v>
      </c>
      <c r="E1257" s="1">
        <v>4.0099999999999997E-2</v>
      </c>
      <c r="F1257" s="1">
        <v>0.12740000000000001</v>
      </c>
      <c r="G1257" s="1">
        <v>1.23E-2</v>
      </c>
      <c r="H1257" s="1">
        <v>2.5000000000000001E-2</v>
      </c>
      <c r="I1257" s="1">
        <v>4.6800000000000001E-2</v>
      </c>
      <c r="J1257" s="1">
        <v>7.2099999999999997E-2</v>
      </c>
      <c r="K1257" s="1">
        <v>0.13039999999999999</v>
      </c>
      <c r="L1257" s="1">
        <v>7.1199999999999999E-2</v>
      </c>
      <c r="M1257" s="1">
        <v>1.2800000000000001E-2</v>
      </c>
      <c r="N1257" s="1">
        <v>8.2500000000000004E-2</v>
      </c>
      <c r="O1257" s="1">
        <v>1.0500000000000001E-2</v>
      </c>
      <c r="P1257" s="1">
        <v>5.2400000000000002E-2</v>
      </c>
      <c r="Q1257" s="1">
        <v>4.5199999999999997E-2</v>
      </c>
      <c r="R1257" s="1">
        <v>7.3400000000000007E-2</v>
      </c>
      <c r="S1257" s="1">
        <v>6.6799999999999998E-2</v>
      </c>
      <c r="T1257" s="1">
        <v>5.8700000000000002E-2</v>
      </c>
      <c r="U1257" s="1">
        <v>3.8999999999999998E-3</v>
      </c>
      <c r="V1257" s="1">
        <v>1.01E-2</v>
      </c>
      <c r="W1257" s="1">
        <v>0.90639999999999998</v>
      </c>
      <c r="X1257" s="1">
        <v>0.12740000000000001</v>
      </c>
      <c r="Y1257" s="1">
        <v>0.13039999999999999</v>
      </c>
      <c r="Z1257" s="1" t="s">
        <v>1674</v>
      </c>
      <c r="AA1257" s="1">
        <v>3.0000000000000001E-3</v>
      </c>
      <c r="AB1257" s="1">
        <v>851</v>
      </c>
    </row>
    <row r="1258" spans="1:28" x14ac:dyDescent="0.3">
      <c r="A1258" s="1">
        <v>1257</v>
      </c>
      <c r="B1258" s="1" t="s">
        <v>1666</v>
      </c>
      <c r="C1258" s="1">
        <v>7.6700000000000004E-2</v>
      </c>
      <c r="D1258" s="1">
        <v>3.5000000000000001E-3</v>
      </c>
      <c r="E1258" s="1">
        <v>0.1159</v>
      </c>
      <c r="F1258" s="1">
        <v>0.15840000000000001</v>
      </c>
      <c r="G1258" s="1">
        <v>1.0699999999999999E-2</v>
      </c>
      <c r="H1258" s="1">
        <v>2.6700000000000002E-2</v>
      </c>
      <c r="I1258" s="1">
        <v>1.1299999999999999E-2</v>
      </c>
      <c r="J1258" s="1">
        <v>2.3699999999999999E-2</v>
      </c>
      <c r="K1258" s="1">
        <v>0.14960000000000001</v>
      </c>
      <c r="L1258" s="1">
        <v>3.1199999999999999E-2</v>
      </c>
      <c r="M1258" s="1">
        <v>1.8700000000000001E-2</v>
      </c>
      <c r="N1258" s="1">
        <v>0.11799999999999999</v>
      </c>
      <c r="O1258" s="1">
        <v>7.9000000000000008E-3</v>
      </c>
      <c r="P1258" s="1">
        <v>3.9399999999999998E-2</v>
      </c>
      <c r="Q1258" s="1">
        <v>2.1399999999999999E-2</v>
      </c>
      <c r="R1258" s="1">
        <v>0.1128</v>
      </c>
      <c r="S1258" s="1">
        <v>4.5699999999999998E-2</v>
      </c>
      <c r="T1258" s="1">
        <v>2.0199999999999999E-2</v>
      </c>
      <c r="U1258" s="1">
        <v>1.8E-3</v>
      </c>
      <c r="V1258" s="1">
        <v>6.1999999999999998E-3</v>
      </c>
      <c r="W1258" s="1">
        <v>0.84099999999999997</v>
      </c>
      <c r="X1258" s="1">
        <v>7.6700000000000004E-2</v>
      </c>
      <c r="Y1258" s="1">
        <v>0.15840000000000001</v>
      </c>
      <c r="Z1258" s="1" t="s">
        <v>1669</v>
      </c>
      <c r="AA1258" s="1">
        <v>8.1799999999999998E-2</v>
      </c>
      <c r="AB1258" s="1">
        <v>851</v>
      </c>
    </row>
    <row r="1259" spans="1:28" x14ac:dyDescent="0.3">
      <c r="A1259" s="1">
        <v>1258</v>
      </c>
      <c r="B1259" s="1" t="s">
        <v>1666</v>
      </c>
      <c r="C1259" s="1">
        <v>0.10580000000000001</v>
      </c>
      <c r="D1259" s="1">
        <v>1.06E-2</v>
      </c>
      <c r="E1259" s="1">
        <v>1.77E-2</v>
      </c>
      <c r="F1259" s="1">
        <v>2.5000000000000001E-2</v>
      </c>
      <c r="G1259" s="1">
        <v>2.7099999999999999E-2</v>
      </c>
      <c r="H1259" s="1">
        <v>0.21110000000000001</v>
      </c>
      <c r="I1259" s="1">
        <v>1.29E-2</v>
      </c>
      <c r="J1259" s="1">
        <v>5.91E-2</v>
      </c>
      <c r="K1259" s="1">
        <v>9.4899999999999998E-2</v>
      </c>
      <c r="L1259" s="1">
        <v>0.1133</v>
      </c>
      <c r="M1259" s="1">
        <v>1.83E-2</v>
      </c>
      <c r="N1259" s="1">
        <v>5.5E-2</v>
      </c>
      <c r="O1259" s="1">
        <v>1.9300000000000001E-2</v>
      </c>
      <c r="P1259" s="1">
        <v>1.9400000000000001E-2</v>
      </c>
      <c r="Q1259" s="1">
        <v>2.3900000000000001E-2</v>
      </c>
      <c r="R1259" s="1">
        <v>6.5199999999999994E-2</v>
      </c>
      <c r="S1259" s="1">
        <v>3.5900000000000001E-2</v>
      </c>
      <c r="T1259" s="1">
        <v>5.2200000000000003E-2</v>
      </c>
      <c r="U1259" s="1">
        <v>1.12E-2</v>
      </c>
      <c r="V1259" s="1">
        <v>2.2200000000000001E-2</v>
      </c>
      <c r="W1259" s="1">
        <v>0.87790000000000001</v>
      </c>
      <c r="X1259" s="1">
        <v>0.10580000000000001</v>
      </c>
      <c r="Y1259" s="1">
        <v>0.21110000000000001</v>
      </c>
      <c r="Z1259" s="1" t="s">
        <v>1671</v>
      </c>
      <c r="AA1259" s="1">
        <v>0.1052</v>
      </c>
      <c r="AB1259" s="1">
        <v>851</v>
      </c>
    </row>
    <row r="1260" spans="1:28" x14ac:dyDescent="0.3">
      <c r="A1260" s="1">
        <v>1259</v>
      </c>
      <c r="B1260" s="1" t="s">
        <v>1685</v>
      </c>
      <c r="C1260" s="1">
        <v>2.9499999999999998E-2</v>
      </c>
      <c r="D1260" s="1">
        <v>4.1000000000000003E-3</v>
      </c>
      <c r="E1260" s="1">
        <v>2.3599999999999999E-2</v>
      </c>
      <c r="F1260" s="1">
        <v>0.05</v>
      </c>
      <c r="G1260" s="1">
        <v>7.8E-2</v>
      </c>
      <c r="H1260" s="1">
        <v>1.7299999999999999E-2</v>
      </c>
      <c r="I1260" s="1">
        <v>1.26E-2</v>
      </c>
      <c r="J1260" s="1">
        <v>5.8900000000000001E-2</v>
      </c>
      <c r="K1260" s="1">
        <v>0.13700000000000001</v>
      </c>
      <c r="L1260" s="1">
        <v>6.4699999999999994E-2</v>
      </c>
      <c r="M1260" s="1">
        <v>7.0000000000000001E-3</v>
      </c>
      <c r="N1260" s="1">
        <v>1.4999999999999999E-2</v>
      </c>
      <c r="O1260" s="1">
        <v>1.09E-2</v>
      </c>
      <c r="P1260" s="1">
        <v>3.3000000000000002E-2</v>
      </c>
      <c r="Q1260" s="1">
        <v>0.26600000000000001</v>
      </c>
      <c r="R1260" s="1">
        <v>3.3000000000000002E-2</v>
      </c>
      <c r="S1260" s="1">
        <v>2.3199999999999998E-2</v>
      </c>
      <c r="T1260" s="1">
        <v>2.5999999999999999E-2</v>
      </c>
      <c r="U1260" s="1">
        <v>2.0999999999999999E-3</v>
      </c>
      <c r="V1260" s="1">
        <v>0.10829999999999999</v>
      </c>
      <c r="W1260" s="1">
        <v>0.82279999999999998</v>
      </c>
      <c r="X1260" s="1">
        <v>0.10829999999999999</v>
      </c>
      <c r="Y1260" s="1">
        <v>0.26600000000000001</v>
      </c>
      <c r="Z1260" s="1" t="s">
        <v>1680</v>
      </c>
      <c r="AA1260" s="1">
        <v>0.15770000000000001</v>
      </c>
      <c r="AB1260" s="1">
        <v>851</v>
      </c>
    </row>
    <row r="1261" spans="1:28" x14ac:dyDescent="0.3">
      <c r="A1261" s="1">
        <v>1260</v>
      </c>
      <c r="B1261" s="1" t="s">
        <v>1669</v>
      </c>
      <c r="C1261" s="1">
        <v>4.3299999999999998E-2</v>
      </c>
      <c r="D1261" s="1">
        <v>2.3999999999999998E-3</v>
      </c>
      <c r="E1261" s="1">
        <v>0.2029</v>
      </c>
      <c r="F1261" s="1">
        <v>0.29899999999999999</v>
      </c>
      <c r="G1261" s="1">
        <v>1.29E-2</v>
      </c>
      <c r="H1261" s="1">
        <v>3.2599999999999997E-2</v>
      </c>
      <c r="I1261" s="1">
        <v>1.3599999999999999E-2</v>
      </c>
      <c r="J1261" s="1">
        <v>2.24E-2</v>
      </c>
      <c r="K1261" s="1">
        <v>7.2700000000000001E-2</v>
      </c>
      <c r="L1261" s="1">
        <v>1.34E-2</v>
      </c>
      <c r="M1261" s="1">
        <v>3.0000000000000001E-3</v>
      </c>
      <c r="N1261" s="1">
        <v>8.1000000000000003E-2</v>
      </c>
      <c r="O1261" s="1">
        <v>2.0899999999999998E-2</v>
      </c>
      <c r="P1261" s="1">
        <v>3.5099999999999999E-2</v>
      </c>
      <c r="Q1261" s="1">
        <v>1.55E-2</v>
      </c>
      <c r="R1261" s="1">
        <v>6.5600000000000006E-2</v>
      </c>
      <c r="S1261" s="1">
        <v>2.7900000000000001E-2</v>
      </c>
      <c r="T1261" s="1">
        <v>2.6499999999999999E-2</v>
      </c>
      <c r="U1261" s="1">
        <v>1.6999999999999999E-3</v>
      </c>
      <c r="V1261" s="1">
        <v>7.4000000000000003E-3</v>
      </c>
      <c r="W1261" s="1">
        <v>0.76819999999999999</v>
      </c>
      <c r="X1261" s="1">
        <v>0.29899999999999999</v>
      </c>
      <c r="Y1261" s="1">
        <v>0.29899999999999999</v>
      </c>
      <c r="Z1261" s="1" t="s">
        <v>1669</v>
      </c>
      <c r="AA1261" s="1">
        <v>0</v>
      </c>
      <c r="AB1261" s="1">
        <v>851</v>
      </c>
    </row>
    <row r="1262" spans="1:28" x14ac:dyDescent="0.3">
      <c r="A1262" s="1">
        <v>1261</v>
      </c>
      <c r="B1262" s="1" t="s">
        <v>1673</v>
      </c>
      <c r="C1262" s="1">
        <v>8.2199999999999995E-2</v>
      </c>
      <c r="D1262" s="1">
        <v>6.8999999999999999E-3</v>
      </c>
      <c r="E1262" s="1">
        <v>6.2300000000000001E-2</v>
      </c>
      <c r="F1262" s="1">
        <v>7.7399999999999997E-2</v>
      </c>
      <c r="G1262" s="1">
        <v>1.09E-2</v>
      </c>
      <c r="H1262" s="1">
        <v>1.5699999999999999E-2</v>
      </c>
      <c r="I1262" s="1">
        <v>4.8999999999999998E-3</v>
      </c>
      <c r="J1262" s="1">
        <v>6.3100000000000003E-2</v>
      </c>
      <c r="K1262" s="1">
        <v>0.26960000000000001</v>
      </c>
      <c r="L1262" s="1">
        <v>4.9099999999999998E-2</v>
      </c>
      <c r="M1262" s="1">
        <v>7.9000000000000008E-3</v>
      </c>
      <c r="N1262" s="1">
        <v>7.2499999999999995E-2</v>
      </c>
      <c r="O1262" s="1">
        <v>9.5999999999999992E-3</v>
      </c>
      <c r="P1262" s="1">
        <v>5.9900000000000002E-2</v>
      </c>
      <c r="Q1262" s="1">
        <v>4.3099999999999999E-2</v>
      </c>
      <c r="R1262" s="1">
        <v>5.1400000000000001E-2</v>
      </c>
      <c r="S1262" s="1">
        <v>4.3400000000000001E-2</v>
      </c>
      <c r="T1262" s="1">
        <v>0.04</v>
      </c>
      <c r="U1262" s="1">
        <v>2.0999999999999999E-3</v>
      </c>
      <c r="V1262" s="1">
        <v>2.7900000000000001E-2</v>
      </c>
      <c r="W1262" s="1">
        <v>0.84609999999999996</v>
      </c>
      <c r="X1262" s="1">
        <v>6.3100000000000003E-2</v>
      </c>
      <c r="Y1262" s="1">
        <v>0.26960000000000001</v>
      </c>
      <c r="Z1262" s="1" t="s">
        <v>1674</v>
      </c>
      <c r="AA1262" s="1">
        <v>0.2064</v>
      </c>
      <c r="AB1262" s="1">
        <v>851</v>
      </c>
    </row>
    <row r="1263" spans="1:28" x14ac:dyDescent="0.3">
      <c r="A1263" s="1">
        <v>1262</v>
      </c>
      <c r="B1263" s="1" t="s">
        <v>1677</v>
      </c>
      <c r="C1263" s="1">
        <v>1.44E-2</v>
      </c>
      <c r="D1263" s="1">
        <v>2.5999999999999999E-3</v>
      </c>
      <c r="E1263" s="1">
        <v>6.7000000000000002E-3</v>
      </c>
      <c r="F1263" s="1">
        <v>1.3299999999999999E-2</v>
      </c>
      <c r="G1263" s="1">
        <v>0.63519999999999999</v>
      </c>
      <c r="H1263" s="1">
        <v>1.15E-2</v>
      </c>
      <c r="I1263" s="1">
        <v>7.7999999999999996E-3</v>
      </c>
      <c r="J1263" s="1">
        <v>3.5400000000000001E-2</v>
      </c>
      <c r="K1263" s="1">
        <v>1.8200000000000001E-2</v>
      </c>
      <c r="L1263" s="1">
        <v>3.4099999999999998E-2</v>
      </c>
      <c r="M1263" s="1">
        <v>6.8999999999999999E-3</v>
      </c>
      <c r="N1263" s="1">
        <v>7.1800000000000003E-2</v>
      </c>
      <c r="O1263" s="1">
        <v>8.5000000000000006E-3</v>
      </c>
      <c r="P1263" s="1">
        <v>1.2699999999999999E-2</v>
      </c>
      <c r="Q1263" s="1">
        <v>2.3300000000000001E-2</v>
      </c>
      <c r="R1263" s="1">
        <v>1.7899999999999999E-2</v>
      </c>
      <c r="S1263" s="1">
        <v>1.7600000000000001E-2</v>
      </c>
      <c r="T1263" s="1">
        <v>1.3899999999999999E-2</v>
      </c>
      <c r="U1263" s="1">
        <v>8.9999999999999993E-3</v>
      </c>
      <c r="V1263" s="1">
        <v>3.9199999999999999E-2</v>
      </c>
      <c r="W1263" s="1">
        <v>0.54430000000000001</v>
      </c>
      <c r="X1263" s="1">
        <v>7.1800000000000003E-2</v>
      </c>
      <c r="Y1263" s="1">
        <v>0.63519999999999999</v>
      </c>
      <c r="Z1263" s="1" t="s">
        <v>1670</v>
      </c>
      <c r="AA1263" s="1">
        <v>0.5635</v>
      </c>
      <c r="AB1263" s="1">
        <v>851</v>
      </c>
    </row>
    <row r="1264" spans="1:28" x14ac:dyDescent="0.3">
      <c r="A1264" s="1">
        <v>1263</v>
      </c>
      <c r="B1264" s="1" t="s">
        <v>1680</v>
      </c>
      <c r="C1264" s="1">
        <v>5.5399999999999998E-2</v>
      </c>
      <c r="D1264" s="1">
        <v>2.0299999999999999E-2</v>
      </c>
      <c r="E1264" s="1">
        <v>6.9199999999999998E-2</v>
      </c>
      <c r="F1264" s="1">
        <v>0.1351</v>
      </c>
      <c r="G1264" s="1">
        <v>9.7000000000000003E-3</v>
      </c>
      <c r="H1264" s="1">
        <v>2.1000000000000001E-2</v>
      </c>
      <c r="I1264" s="1">
        <v>1.14E-2</v>
      </c>
      <c r="J1264" s="1">
        <v>0.1237</v>
      </c>
      <c r="K1264" s="1">
        <v>0.13539999999999999</v>
      </c>
      <c r="L1264" s="1">
        <v>6.0199999999999997E-2</v>
      </c>
      <c r="M1264" s="1">
        <v>2.3199999999999998E-2</v>
      </c>
      <c r="N1264" s="1">
        <v>5.9400000000000001E-2</v>
      </c>
      <c r="O1264" s="1">
        <v>9.5999999999999992E-3</v>
      </c>
      <c r="P1264" s="1">
        <v>4.1700000000000001E-2</v>
      </c>
      <c r="Q1264" s="1">
        <v>3.8699999999999998E-2</v>
      </c>
      <c r="R1264" s="1">
        <v>5.6000000000000001E-2</v>
      </c>
      <c r="S1264" s="1">
        <v>3.1399999999999997E-2</v>
      </c>
      <c r="T1264" s="1">
        <v>6.8900000000000003E-2</v>
      </c>
      <c r="U1264" s="1">
        <v>2.0999999999999999E-3</v>
      </c>
      <c r="V1264" s="1">
        <v>2.7699999999999999E-2</v>
      </c>
      <c r="W1264" s="1">
        <v>0.89939999999999998</v>
      </c>
      <c r="X1264" s="1">
        <v>3.8699999999999998E-2</v>
      </c>
      <c r="Y1264" s="1">
        <v>0.13539999999999999</v>
      </c>
      <c r="Z1264" s="1" t="s">
        <v>1674</v>
      </c>
      <c r="AA1264" s="1">
        <v>9.6699999999999994E-2</v>
      </c>
      <c r="AB1264" s="1">
        <v>851</v>
      </c>
    </row>
    <row r="1265" spans="1:28" x14ac:dyDescent="0.3">
      <c r="A1265" s="1">
        <v>1264</v>
      </c>
      <c r="B1265" s="1" t="s">
        <v>1679</v>
      </c>
      <c r="C1265" s="1">
        <v>5.91E-2</v>
      </c>
      <c r="D1265" s="1">
        <v>4.1000000000000003E-3</v>
      </c>
      <c r="E1265" s="1">
        <v>8.8300000000000003E-2</v>
      </c>
      <c r="F1265" s="1">
        <v>0.13439999999999999</v>
      </c>
      <c r="G1265" s="1">
        <v>7.9000000000000008E-3</v>
      </c>
      <c r="H1265" s="1">
        <v>4.3400000000000001E-2</v>
      </c>
      <c r="I1265" s="1">
        <v>1.23E-2</v>
      </c>
      <c r="J1265" s="1">
        <v>2.5700000000000001E-2</v>
      </c>
      <c r="K1265" s="1">
        <v>0.19539999999999999</v>
      </c>
      <c r="L1265" s="1">
        <v>3.04E-2</v>
      </c>
      <c r="M1265" s="1">
        <v>7.1000000000000004E-3</v>
      </c>
      <c r="N1265" s="1">
        <v>0.1295</v>
      </c>
      <c r="O1265" s="1">
        <v>1.43E-2</v>
      </c>
      <c r="P1265" s="1">
        <v>4.6800000000000001E-2</v>
      </c>
      <c r="Q1265" s="1">
        <v>2.2599999999999999E-2</v>
      </c>
      <c r="R1265" s="1">
        <v>9.8799999999999999E-2</v>
      </c>
      <c r="S1265" s="1">
        <v>5.2200000000000003E-2</v>
      </c>
      <c r="T1265" s="1">
        <v>1.9300000000000001E-2</v>
      </c>
      <c r="U1265" s="1">
        <v>2E-3</v>
      </c>
      <c r="V1265" s="1">
        <v>6.4999999999999997E-3</v>
      </c>
      <c r="W1265" s="1">
        <v>0.83950000000000002</v>
      </c>
      <c r="X1265" s="1">
        <v>4.6800000000000001E-2</v>
      </c>
      <c r="Y1265" s="1">
        <v>0.19539999999999999</v>
      </c>
      <c r="Z1265" s="1" t="s">
        <v>1674</v>
      </c>
      <c r="AA1265" s="1">
        <v>0.14860000000000001</v>
      </c>
      <c r="AB1265" s="1">
        <v>851</v>
      </c>
    </row>
    <row r="1266" spans="1:28" x14ac:dyDescent="0.3">
      <c r="A1266" s="1">
        <v>1265</v>
      </c>
      <c r="B1266" s="1" t="s">
        <v>1677</v>
      </c>
      <c r="C1266" s="1">
        <v>7.85E-2</v>
      </c>
      <c r="D1266" s="1">
        <v>2.12E-2</v>
      </c>
      <c r="E1266" s="1">
        <v>2.1299999999999999E-2</v>
      </c>
      <c r="F1266" s="1">
        <v>4.3299999999999998E-2</v>
      </c>
      <c r="G1266" s="1">
        <v>2.5600000000000001E-2</v>
      </c>
      <c r="H1266" s="1">
        <v>2.3699999999999999E-2</v>
      </c>
      <c r="I1266" s="1">
        <v>5.7000000000000002E-3</v>
      </c>
      <c r="J1266" s="1">
        <v>6.0900000000000003E-2</v>
      </c>
      <c r="K1266" s="1">
        <v>6.5199999999999994E-2</v>
      </c>
      <c r="L1266" s="1">
        <v>0.438</v>
      </c>
      <c r="M1266" s="1">
        <v>3.15E-2</v>
      </c>
      <c r="N1266" s="1">
        <v>1.7399999999999999E-2</v>
      </c>
      <c r="O1266" s="1">
        <v>7.3000000000000001E-3</v>
      </c>
      <c r="P1266" s="1">
        <v>1.9400000000000001E-2</v>
      </c>
      <c r="Q1266" s="1">
        <v>1.54E-2</v>
      </c>
      <c r="R1266" s="1">
        <v>3.9899999999999998E-2</v>
      </c>
      <c r="S1266" s="1">
        <v>2.6599999999999999E-2</v>
      </c>
      <c r="T1266" s="1">
        <v>3.6600000000000001E-2</v>
      </c>
      <c r="U1266" s="1">
        <v>2.2000000000000001E-3</v>
      </c>
      <c r="V1266" s="1">
        <v>2.06E-2</v>
      </c>
      <c r="W1266" s="1">
        <v>0.73980000000000001</v>
      </c>
      <c r="X1266" s="1">
        <v>1.7399999999999999E-2</v>
      </c>
      <c r="Y1266" s="1">
        <v>0.438</v>
      </c>
      <c r="Z1266" s="1" t="s">
        <v>1675</v>
      </c>
      <c r="AA1266" s="1">
        <v>0.42059999999999997</v>
      </c>
      <c r="AB1266" s="1">
        <v>851</v>
      </c>
    </row>
    <row r="1267" spans="1:28" x14ac:dyDescent="0.3">
      <c r="A1267" s="1">
        <v>1266</v>
      </c>
      <c r="B1267" s="1" t="s">
        <v>1682</v>
      </c>
      <c r="C1267" s="1">
        <v>2.8299999999999999E-2</v>
      </c>
      <c r="D1267" s="1">
        <v>1.01E-2</v>
      </c>
      <c r="E1267" s="1">
        <v>0.20030000000000001</v>
      </c>
      <c r="F1267" s="1">
        <v>7.7299999999999994E-2</v>
      </c>
      <c r="G1267" s="1">
        <v>6.1999999999999998E-3</v>
      </c>
      <c r="H1267" s="1">
        <v>3.1E-2</v>
      </c>
      <c r="I1267" s="1">
        <v>3.7000000000000002E-3</v>
      </c>
      <c r="J1267" s="1">
        <v>3.7400000000000003E-2</v>
      </c>
      <c r="K1267" s="1">
        <v>6.6299999999999998E-2</v>
      </c>
      <c r="L1267" s="1">
        <v>2.12E-2</v>
      </c>
      <c r="M1267" s="1">
        <v>3.0000000000000001E-3</v>
      </c>
      <c r="N1267" s="1">
        <v>7.5399999999999995E-2</v>
      </c>
      <c r="O1267" s="1">
        <v>3.5499999999999997E-2</v>
      </c>
      <c r="P1267" s="1">
        <v>1.0800000000000001E-2</v>
      </c>
      <c r="Q1267" s="1">
        <v>1.18E-2</v>
      </c>
      <c r="R1267" s="1">
        <v>0.23980000000000001</v>
      </c>
      <c r="S1267" s="1">
        <v>9.7299999999999998E-2</v>
      </c>
      <c r="T1267" s="1">
        <v>3.8800000000000001E-2</v>
      </c>
      <c r="U1267" s="1">
        <v>1.8E-3</v>
      </c>
      <c r="V1267" s="1">
        <v>4.1999999999999997E-3</v>
      </c>
      <c r="W1267" s="1">
        <v>0.79200000000000004</v>
      </c>
      <c r="X1267" s="1">
        <v>9.7299999999999998E-2</v>
      </c>
      <c r="Y1267" s="1">
        <v>0.23980000000000001</v>
      </c>
      <c r="Z1267" s="1" t="s">
        <v>1681</v>
      </c>
      <c r="AA1267" s="1">
        <v>0.1426</v>
      </c>
      <c r="AB1267" s="1">
        <v>851</v>
      </c>
    </row>
    <row r="1268" spans="1:28" x14ac:dyDescent="0.3">
      <c r="A1268" s="1">
        <v>1267</v>
      </c>
      <c r="B1268" s="1" t="s">
        <v>1673</v>
      </c>
      <c r="C1268" s="1">
        <v>4.6300000000000001E-2</v>
      </c>
      <c r="D1268" s="1">
        <v>8.0999999999999996E-3</v>
      </c>
      <c r="E1268" s="1">
        <v>2.9000000000000001E-2</v>
      </c>
      <c r="F1268" s="1">
        <v>3.7900000000000003E-2</v>
      </c>
      <c r="G1268" s="1">
        <v>4.0399999999999998E-2</v>
      </c>
      <c r="H1268" s="1">
        <v>1.32E-2</v>
      </c>
      <c r="I1268" s="1">
        <v>1.8599999999999998E-2</v>
      </c>
      <c r="J1268" s="1">
        <v>0.20230000000000001</v>
      </c>
      <c r="K1268" s="1">
        <v>4.1200000000000001E-2</v>
      </c>
      <c r="L1268" s="1">
        <v>0.2089</v>
      </c>
      <c r="M1268" s="1">
        <v>1.44E-2</v>
      </c>
      <c r="N1268" s="1">
        <v>3.1699999999999999E-2</v>
      </c>
      <c r="O1268" s="1">
        <v>2.46E-2</v>
      </c>
      <c r="P1268" s="1">
        <v>4.1399999999999999E-2</v>
      </c>
      <c r="Q1268" s="1">
        <v>1.7100000000000001E-2</v>
      </c>
      <c r="R1268" s="1">
        <v>3.1399999999999997E-2</v>
      </c>
      <c r="S1268" s="1">
        <v>5.7799999999999997E-2</v>
      </c>
      <c r="T1268" s="1">
        <v>0.1206</v>
      </c>
      <c r="U1268" s="1">
        <v>2E-3</v>
      </c>
      <c r="V1268" s="1">
        <v>1.3299999999999999E-2</v>
      </c>
      <c r="W1268" s="1">
        <v>0.83830000000000005</v>
      </c>
      <c r="X1268" s="1">
        <v>0.20230000000000001</v>
      </c>
      <c r="Y1268" s="1">
        <v>0.2089</v>
      </c>
      <c r="Z1268" s="1" t="s">
        <v>1675</v>
      </c>
      <c r="AA1268" s="1">
        <v>6.6E-3</v>
      </c>
      <c r="AB1268" s="1">
        <v>851</v>
      </c>
    </row>
    <row r="1269" spans="1:28" x14ac:dyDescent="0.3">
      <c r="A1269" s="1">
        <v>1268</v>
      </c>
      <c r="B1269" s="1" t="s">
        <v>1673</v>
      </c>
      <c r="C1269" s="1">
        <v>0.05</v>
      </c>
      <c r="D1269" s="1">
        <v>2.5000000000000001E-3</v>
      </c>
      <c r="E1269" s="1">
        <v>8.5000000000000006E-2</v>
      </c>
      <c r="F1269" s="1">
        <v>0.25719999999999998</v>
      </c>
      <c r="G1269" s="1">
        <v>1.41E-2</v>
      </c>
      <c r="H1269" s="1">
        <v>1.7299999999999999E-2</v>
      </c>
      <c r="I1269" s="1">
        <v>9.2999999999999992E-3</v>
      </c>
      <c r="J1269" s="1">
        <v>4.2099999999999999E-2</v>
      </c>
      <c r="K1269" s="1">
        <v>0.1138</v>
      </c>
      <c r="L1269" s="1">
        <v>5.9900000000000002E-2</v>
      </c>
      <c r="M1269" s="1">
        <v>5.8999999999999999E-3</v>
      </c>
      <c r="N1269" s="1">
        <v>4.6800000000000001E-2</v>
      </c>
      <c r="O1269" s="1">
        <v>2.01E-2</v>
      </c>
      <c r="P1269" s="1">
        <v>3.9100000000000003E-2</v>
      </c>
      <c r="Q1269" s="1">
        <v>4.53E-2</v>
      </c>
      <c r="R1269" s="1">
        <v>7.4099999999999999E-2</v>
      </c>
      <c r="S1269" s="1">
        <v>3.6900000000000002E-2</v>
      </c>
      <c r="T1269" s="1">
        <v>4.65E-2</v>
      </c>
      <c r="U1269" s="1">
        <v>3.8999999999999998E-3</v>
      </c>
      <c r="V1269" s="1">
        <v>3.0200000000000001E-2</v>
      </c>
      <c r="W1269" s="1">
        <v>0.85129999999999995</v>
      </c>
      <c r="X1269" s="1">
        <v>4.2099999999999999E-2</v>
      </c>
      <c r="Y1269" s="1">
        <v>0.25719999999999998</v>
      </c>
      <c r="Z1269" s="1" t="s">
        <v>1669</v>
      </c>
      <c r="AA1269" s="1">
        <v>0.21510000000000001</v>
      </c>
      <c r="AB1269" s="1">
        <v>851</v>
      </c>
    </row>
    <row r="1270" spans="1:28" x14ac:dyDescent="0.3">
      <c r="A1270" s="1">
        <v>1269</v>
      </c>
      <c r="B1270" s="1" t="s">
        <v>1669</v>
      </c>
      <c r="C1270" s="1">
        <v>4.3900000000000002E-2</v>
      </c>
      <c r="D1270" s="1">
        <v>3.3999999999999998E-3</v>
      </c>
      <c r="E1270" s="1">
        <v>0.17849999999999999</v>
      </c>
      <c r="F1270" s="1">
        <v>0.27710000000000001</v>
      </c>
      <c r="G1270" s="1">
        <v>4.7000000000000002E-3</v>
      </c>
      <c r="H1270" s="1">
        <v>0.1115</v>
      </c>
      <c r="I1270" s="1">
        <v>4.1000000000000003E-3</v>
      </c>
      <c r="J1270" s="1">
        <v>2.1600000000000001E-2</v>
      </c>
      <c r="K1270" s="1">
        <v>8.1900000000000001E-2</v>
      </c>
      <c r="L1270" s="1">
        <v>2.7900000000000001E-2</v>
      </c>
      <c r="M1270" s="1">
        <v>4.7000000000000002E-3</v>
      </c>
      <c r="N1270" s="1">
        <v>5.3900000000000003E-2</v>
      </c>
      <c r="O1270" s="1">
        <v>6.7999999999999996E-3</v>
      </c>
      <c r="P1270" s="1">
        <v>5.2699999999999997E-2</v>
      </c>
      <c r="Q1270" s="1">
        <v>1.21E-2</v>
      </c>
      <c r="R1270" s="1">
        <v>4.6699999999999998E-2</v>
      </c>
      <c r="S1270" s="1">
        <v>3.1699999999999999E-2</v>
      </c>
      <c r="T1270" s="1">
        <v>1.8200000000000001E-2</v>
      </c>
      <c r="U1270" s="1">
        <v>1.6999999999999999E-3</v>
      </c>
      <c r="V1270" s="1">
        <v>1.6799999999999999E-2</v>
      </c>
      <c r="W1270" s="1">
        <v>0.77780000000000005</v>
      </c>
      <c r="X1270" s="1">
        <v>0.27710000000000001</v>
      </c>
      <c r="Y1270" s="1">
        <v>0.27710000000000001</v>
      </c>
      <c r="Z1270" s="1" t="s">
        <v>1669</v>
      </c>
      <c r="AA1270" s="1">
        <v>0</v>
      </c>
      <c r="AB1270" s="1">
        <v>851</v>
      </c>
    </row>
    <row r="1271" spans="1:28" x14ac:dyDescent="0.3">
      <c r="A1271" s="1">
        <v>1270</v>
      </c>
      <c r="B1271" s="1" t="s">
        <v>1682</v>
      </c>
      <c r="C1271" s="1">
        <v>1.6E-2</v>
      </c>
      <c r="D1271" s="1">
        <v>2.3999999999999998E-3</v>
      </c>
      <c r="E1271" s="1">
        <v>6.6E-3</v>
      </c>
      <c r="F1271" s="1">
        <v>1.37E-2</v>
      </c>
      <c r="G1271" s="1">
        <v>3.95E-2</v>
      </c>
      <c r="H1271" s="1">
        <v>8.9999999999999993E-3</v>
      </c>
      <c r="I1271" s="1">
        <v>3.5000000000000001E-3</v>
      </c>
      <c r="J1271" s="1">
        <v>5.6899999999999999E-2</v>
      </c>
      <c r="K1271" s="1">
        <v>0.35099999999999998</v>
      </c>
      <c r="L1271" s="1">
        <v>9.3799999999999994E-2</v>
      </c>
      <c r="M1271" s="1">
        <v>2.8299999999999999E-2</v>
      </c>
      <c r="N1271" s="1">
        <v>7.0000000000000001E-3</v>
      </c>
      <c r="O1271" s="1">
        <v>6.1999999999999998E-3</v>
      </c>
      <c r="P1271" s="1">
        <v>0.27810000000000001</v>
      </c>
      <c r="Q1271" s="1">
        <v>2.01E-2</v>
      </c>
      <c r="R1271" s="1">
        <v>8.8999999999999999E-3</v>
      </c>
      <c r="S1271" s="1">
        <v>1.34E-2</v>
      </c>
      <c r="T1271" s="1">
        <v>2.07E-2</v>
      </c>
      <c r="U1271" s="1">
        <v>3.7000000000000002E-3</v>
      </c>
      <c r="V1271" s="1">
        <v>2.12E-2</v>
      </c>
      <c r="W1271" s="1">
        <v>0.6673</v>
      </c>
      <c r="X1271" s="1">
        <v>1.34E-2</v>
      </c>
      <c r="Y1271" s="1">
        <v>0.35099999999999998</v>
      </c>
      <c r="Z1271" s="1" t="s">
        <v>1674</v>
      </c>
      <c r="AA1271" s="1">
        <v>0.33760000000000001</v>
      </c>
      <c r="AB1271" s="1">
        <v>851</v>
      </c>
    </row>
    <row r="1272" spans="1:28" x14ac:dyDescent="0.3">
      <c r="A1272" s="1">
        <v>1271</v>
      </c>
      <c r="B1272" s="1" t="s">
        <v>1666</v>
      </c>
      <c r="C1272" s="1">
        <v>0.18049999999999999</v>
      </c>
      <c r="D1272" s="1">
        <v>0.16339999999999999</v>
      </c>
      <c r="E1272" s="1">
        <v>1.03E-2</v>
      </c>
      <c r="F1272" s="1">
        <v>2.41E-2</v>
      </c>
      <c r="G1272" s="1">
        <v>2.4299999999999999E-2</v>
      </c>
      <c r="H1272" s="1">
        <v>2.3099999999999999E-2</v>
      </c>
      <c r="I1272" s="1">
        <v>1.09E-2</v>
      </c>
      <c r="J1272" s="1">
        <v>9.1600000000000001E-2</v>
      </c>
      <c r="K1272" s="1">
        <v>6.6000000000000003E-2</v>
      </c>
      <c r="L1272" s="1">
        <v>5.28E-2</v>
      </c>
      <c r="M1272" s="1">
        <v>1.6199999999999999E-2</v>
      </c>
      <c r="N1272" s="1">
        <v>9.2999999999999992E-3</v>
      </c>
      <c r="O1272" s="1">
        <v>7.4999999999999997E-3</v>
      </c>
      <c r="P1272" s="1">
        <v>4.4499999999999998E-2</v>
      </c>
      <c r="Q1272" s="1">
        <v>6.5799999999999997E-2</v>
      </c>
      <c r="R1272" s="1">
        <v>5.5100000000000003E-2</v>
      </c>
      <c r="S1272" s="1">
        <v>3.3500000000000002E-2</v>
      </c>
      <c r="T1272" s="1">
        <v>8.6599999999999996E-2</v>
      </c>
      <c r="U1272" s="1">
        <v>2E-3</v>
      </c>
      <c r="V1272" s="1">
        <v>3.2599999999999997E-2</v>
      </c>
      <c r="W1272" s="1">
        <v>0.86650000000000005</v>
      </c>
      <c r="X1272" s="1">
        <v>0.18049999999999999</v>
      </c>
      <c r="Y1272" s="1">
        <v>0.18049999999999999</v>
      </c>
      <c r="Z1272" s="1" t="s">
        <v>1666</v>
      </c>
      <c r="AA1272" s="1">
        <v>0</v>
      </c>
      <c r="AB1272" s="1">
        <v>851</v>
      </c>
    </row>
    <row r="1273" spans="1:28" x14ac:dyDescent="0.3">
      <c r="A1273" s="1">
        <v>1272</v>
      </c>
      <c r="B1273" s="1" t="s">
        <v>1669</v>
      </c>
      <c r="C1273" s="1">
        <v>3.9300000000000002E-2</v>
      </c>
      <c r="D1273" s="1">
        <v>3.7000000000000002E-3</v>
      </c>
      <c r="E1273" s="1">
        <v>7.3200000000000001E-2</v>
      </c>
      <c r="F1273" s="1">
        <v>0.15540000000000001</v>
      </c>
      <c r="G1273" s="1">
        <v>2.1899999999999999E-2</v>
      </c>
      <c r="H1273" s="1">
        <v>2.3800000000000002E-2</v>
      </c>
      <c r="I1273" s="1">
        <v>1.04E-2</v>
      </c>
      <c r="J1273" s="1">
        <v>6.3100000000000003E-2</v>
      </c>
      <c r="K1273" s="1">
        <v>0.17599999999999999</v>
      </c>
      <c r="L1273" s="1">
        <v>4.0500000000000001E-2</v>
      </c>
      <c r="M1273" s="1">
        <v>1.2999999999999999E-2</v>
      </c>
      <c r="N1273" s="1">
        <v>6.8000000000000005E-2</v>
      </c>
      <c r="O1273" s="1">
        <v>6.7999999999999996E-3</v>
      </c>
      <c r="P1273" s="1">
        <v>7.6100000000000001E-2</v>
      </c>
      <c r="Q1273" s="1">
        <v>3.4599999999999999E-2</v>
      </c>
      <c r="R1273" s="1">
        <v>7.5399999999999995E-2</v>
      </c>
      <c r="S1273" s="1">
        <v>6.08E-2</v>
      </c>
      <c r="T1273" s="1">
        <v>3.8300000000000001E-2</v>
      </c>
      <c r="U1273" s="1">
        <v>2E-3</v>
      </c>
      <c r="V1273" s="1">
        <v>1.7999999999999999E-2</v>
      </c>
      <c r="W1273" s="1">
        <v>0.87409999999999999</v>
      </c>
      <c r="X1273" s="1">
        <v>0.15540000000000001</v>
      </c>
      <c r="Y1273" s="1">
        <v>0.17599999999999999</v>
      </c>
      <c r="Z1273" s="1" t="s">
        <v>1674</v>
      </c>
      <c r="AA1273" s="1">
        <v>2.06E-2</v>
      </c>
      <c r="AB1273" s="1">
        <v>851</v>
      </c>
    </row>
    <row r="1274" spans="1:28" x14ac:dyDescent="0.3">
      <c r="A1274" s="1">
        <v>1273</v>
      </c>
      <c r="B1274" s="1" t="s">
        <v>1666</v>
      </c>
      <c r="C1274" s="1">
        <v>8.1299999999999997E-2</v>
      </c>
      <c r="D1274" s="1">
        <v>1.95E-2</v>
      </c>
      <c r="E1274" s="1">
        <v>1.5100000000000001E-2</v>
      </c>
      <c r="F1274" s="1">
        <v>1.8499999999999999E-2</v>
      </c>
      <c r="G1274" s="1">
        <v>2.3699999999999999E-2</v>
      </c>
      <c r="H1274" s="1">
        <v>2.01E-2</v>
      </c>
      <c r="I1274" s="1">
        <v>4.0000000000000001E-3</v>
      </c>
      <c r="J1274" s="1">
        <v>0.15670000000000001</v>
      </c>
      <c r="K1274" s="1">
        <v>1.0999999999999999E-2</v>
      </c>
      <c r="L1274" s="1">
        <v>0.08</v>
      </c>
      <c r="M1274" s="1">
        <v>1.67E-2</v>
      </c>
      <c r="N1274" s="1">
        <v>3.2800000000000003E-2</v>
      </c>
      <c r="O1274" s="1">
        <v>6.6E-3</v>
      </c>
      <c r="P1274" s="1">
        <v>1.14E-2</v>
      </c>
      <c r="Q1274" s="1">
        <v>9.2999999999999992E-3</v>
      </c>
      <c r="R1274" s="1">
        <v>0.12540000000000001</v>
      </c>
      <c r="S1274" s="1">
        <v>7.9500000000000001E-2</v>
      </c>
      <c r="T1274" s="1">
        <v>0.27950000000000003</v>
      </c>
      <c r="U1274" s="1">
        <v>2.0999999999999999E-3</v>
      </c>
      <c r="V1274" s="1">
        <v>6.8999999999999999E-3</v>
      </c>
      <c r="W1274" s="1">
        <v>0.77510000000000001</v>
      </c>
      <c r="X1274" s="1">
        <v>8.1299999999999997E-2</v>
      </c>
      <c r="Y1274" s="1">
        <v>0.27950000000000003</v>
      </c>
      <c r="Z1274" s="1" t="s">
        <v>1683</v>
      </c>
      <c r="AA1274" s="1">
        <v>0.19819999999999999</v>
      </c>
      <c r="AB1274" s="1">
        <v>851</v>
      </c>
    </row>
    <row r="1275" spans="1:28" x14ac:dyDescent="0.3">
      <c r="A1275" s="1">
        <v>1274</v>
      </c>
      <c r="B1275" s="1" t="s">
        <v>1670</v>
      </c>
      <c r="C1275" s="1">
        <v>1.3899999999999999E-2</v>
      </c>
      <c r="D1275" s="1">
        <v>6.4000000000000003E-3</v>
      </c>
      <c r="E1275" s="1">
        <v>6.1999999999999998E-3</v>
      </c>
      <c r="F1275" s="1">
        <v>1.5100000000000001E-2</v>
      </c>
      <c r="G1275" s="1">
        <v>0.13270000000000001</v>
      </c>
      <c r="H1275" s="1">
        <v>9.4999999999999998E-3</v>
      </c>
      <c r="I1275" s="1">
        <v>4.7999999999999996E-3</v>
      </c>
      <c r="J1275" s="1">
        <v>0.2596</v>
      </c>
      <c r="K1275" s="1">
        <v>7.0000000000000001E-3</v>
      </c>
      <c r="L1275" s="1">
        <v>0.41420000000000001</v>
      </c>
      <c r="M1275" s="1">
        <v>1.6899999999999998E-2</v>
      </c>
      <c r="N1275" s="1">
        <v>5.3E-3</v>
      </c>
      <c r="O1275" s="1">
        <v>6.4999999999999997E-3</v>
      </c>
      <c r="P1275" s="1">
        <v>5.0000000000000001E-3</v>
      </c>
      <c r="Q1275" s="1">
        <v>6.1999999999999998E-3</v>
      </c>
      <c r="R1275" s="1">
        <v>1.21E-2</v>
      </c>
      <c r="S1275" s="1">
        <v>1.18E-2</v>
      </c>
      <c r="T1275" s="1">
        <v>5.8999999999999997E-2</v>
      </c>
      <c r="U1275" s="1">
        <v>2.8999999999999998E-3</v>
      </c>
      <c r="V1275" s="1">
        <v>4.8999999999999998E-3</v>
      </c>
      <c r="W1275" s="1">
        <v>0.59340000000000004</v>
      </c>
      <c r="X1275" s="1">
        <v>0.13270000000000001</v>
      </c>
      <c r="Y1275" s="1">
        <v>0.41420000000000001</v>
      </c>
      <c r="Z1275" s="1" t="s">
        <v>1675</v>
      </c>
      <c r="AA1275" s="1">
        <v>0.28149999999999997</v>
      </c>
      <c r="AB1275" s="1">
        <v>851</v>
      </c>
    </row>
    <row r="1276" spans="1:28" x14ac:dyDescent="0.3">
      <c r="A1276" s="1">
        <v>1275</v>
      </c>
      <c r="B1276" s="1" t="s">
        <v>1673</v>
      </c>
      <c r="C1276" s="1">
        <v>3.3799999999999997E-2</v>
      </c>
      <c r="D1276" s="1">
        <v>1.34E-2</v>
      </c>
      <c r="E1276" s="1">
        <v>3.9300000000000002E-2</v>
      </c>
      <c r="F1276" s="1">
        <v>3.85E-2</v>
      </c>
      <c r="G1276" s="1">
        <v>2.4299999999999999E-2</v>
      </c>
      <c r="H1276" s="1">
        <v>2.7199999999999998E-2</v>
      </c>
      <c r="I1276" s="1">
        <v>6.1999999999999998E-3</v>
      </c>
      <c r="J1276" s="1">
        <v>0.12559999999999999</v>
      </c>
      <c r="K1276" s="1">
        <v>9.0399999999999994E-2</v>
      </c>
      <c r="L1276" s="1">
        <v>0.16189999999999999</v>
      </c>
      <c r="M1276" s="1">
        <v>3.1699999999999999E-2</v>
      </c>
      <c r="N1276" s="1">
        <v>0.1042</v>
      </c>
      <c r="O1276" s="1">
        <v>6.8999999999999999E-3</v>
      </c>
      <c r="P1276" s="1">
        <v>4.53E-2</v>
      </c>
      <c r="Q1276" s="1">
        <v>3.8899999999999997E-2</v>
      </c>
      <c r="R1276" s="1">
        <v>6.4799999999999996E-2</v>
      </c>
      <c r="S1276" s="1">
        <v>4.3400000000000001E-2</v>
      </c>
      <c r="T1276" s="1">
        <v>6.25E-2</v>
      </c>
      <c r="U1276" s="1">
        <v>3.0000000000000001E-3</v>
      </c>
      <c r="V1276" s="1">
        <v>3.8800000000000001E-2</v>
      </c>
      <c r="W1276" s="1">
        <v>0.89900000000000002</v>
      </c>
      <c r="X1276" s="1">
        <v>0.12559999999999999</v>
      </c>
      <c r="Y1276" s="1">
        <v>0.16189999999999999</v>
      </c>
      <c r="Z1276" s="1" t="s">
        <v>1675</v>
      </c>
      <c r="AA1276" s="1">
        <v>3.6299999999999999E-2</v>
      </c>
      <c r="AB1276" s="1">
        <v>851</v>
      </c>
    </row>
    <row r="1277" spans="1:28" x14ac:dyDescent="0.3">
      <c r="A1277" s="1">
        <v>1276</v>
      </c>
      <c r="B1277" s="1" t="s">
        <v>1677</v>
      </c>
      <c r="C1277" s="1">
        <v>2.9100000000000001E-2</v>
      </c>
      <c r="D1277" s="1">
        <v>3.8E-3</v>
      </c>
      <c r="E1277" s="1">
        <v>5.3600000000000002E-2</v>
      </c>
      <c r="F1277" s="1">
        <v>0.23880000000000001</v>
      </c>
      <c r="G1277" s="1">
        <v>8.3999999999999995E-3</v>
      </c>
      <c r="H1277" s="1">
        <v>5.2299999999999999E-2</v>
      </c>
      <c r="I1277" s="1">
        <v>6.7000000000000002E-3</v>
      </c>
      <c r="J1277" s="1">
        <v>9.4000000000000004E-3</v>
      </c>
      <c r="K1277" s="1">
        <v>6.4100000000000004E-2</v>
      </c>
      <c r="L1277" s="1">
        <v>2.2499999999999999E-2</v>
      </c>
      <c r="M1277" s="1">
        <v>6.3E-3</v>
      </c>
      <c r="N1277" s="1">
        <v>0.1787</v>
      </c>
      <c r="O1277" s="1">
        <v>9.7999999999999997E-3</v>
      </c>
      <c r="P1277" s="1">
        <v>0.14349999999999999</v>
      </c>
      <c r="Q1277" s="1">
        <v>6.1100000000000002E-2</v>
      </c>
      <c r="R1277" s="1">
        <v>7.0800000000000002E-2</v>
      </c>
      <c r="S1277" s="1">
        <v>2.2200000000000001E-2</v>
      </c>
      <c r="T1277" s="1">
        <v>1.1900000000000001E-2</v>
      </c>
      <c r="U1277" s="1">
        <v>1.8E-3</v>
      </c>
      <c r="V1277" s="1">
        <v>5.1999999999999998E-3</v>
      </c>
      <c r="W1277" s="1">
        <v>0.78580000000000005</v>
      </c>
      <c r="X1277" s="1">
        <v>0.1787</v>
      </c>
      <c r="Y1277" s="1">
        <v>0.23880000000000001</v>
      </c>
      <c r="Z1277" s="1" t="s">
        <v>1669</v>
      </c>
      <c r="AA1277" s="1">
        <v>6.0100000000000001E-2</v>
      </c>
      <c r="AB1277" s="1">
        <v>851</v>
      </c>
    </row>
    <row r="1278" spans="1:28" x14ac:dyDescent="0.3">
      <c r="A1278" s="1">
        <v>1277</v>
      </c>
      <c r="B1278" s="1" t="s">
        <v>1675</v>
      </c>
      <c r="C1278" s="1">
        <v>1.6500000000000001E-2</v>
      </c>
      <c r="D1278" s="1">
        <v>4.0000000000000001E-3</v>
      </c>
      <c r="E1278" s="1">
        <v>7.7000000000000002E-3</v>
      </c>
      <c r="F1278" s="1">
        <v>7.3000000000000001E-3</v>
      </c>
      <c r="G1278" s="1">
        <v>2.6200000000000001E-2</v>
      </c>
      <c r="H1278" s="1">
        <v>9.4999999999999998E-3</v>
      </c>
      <c r="I1278" s="1">
        <v>3.0000000000000001E-3</v>
      </c>
      <c r="J1278" s="1">
        <v>0.35599999999999998</v>
      </c>
      <c r="K1278" s="1">
        <v>9.5999999999999992E-3</v>
      </c>
      <c r="L1278" s="1">
        <v>0.33489999999999998</v>
      </c>
      <c r="M1278" s="1">
        <v>6.7599999999999993E-2</v>
      </c>
      <c r="N1278" s="1">
        <v>6.4000000000000003E-3</v>
      </c>
      <c r="O1278" s="1">
        <v>6.4999999999999997E-3</v>
      </c>
      <c r="P1278" s="1">
        <v>5.0000000000000001E-3</v>
      </c>
      <c r="Q1278" s="1">
        <v>6.1999999999999998E-3</v>
      </c>
      <c r="R1278" s="1">
        <v>9.9000000000000008E-3</v>
      </c>
      <c r="S1278" s="1">
        <v>1.7100000000000001E-2</v>
      </c>
      <c r="T1278" s="1">
        <v>9.4600000000000004E-2</v>
      </c>
      <c r="U1278" s="1">
        <v>4.7999999999999996E-3</v>
      </c>
      <c r="V1278" s="1">
        <v>7.1999999999999998E-3</v>
      </c>
      <c r="W1278" s="1">
        <v>0.60199999999999998</v>
      </c>
      <c r="X1278" s="1">
        <v>0.33489999999999998</v>
      </c>
      <c r="Y1278" s="1">
        <v>0.35599999999999998</v>
      </c>
      <c r="Z1278" s="1" t="s">
        <v>1673</v>
      </c>
      <c r="AA1278" s="1">
        <v>2.1100000000000001E-2</v>
      </c>
      <c r="AB1278" s="1">
        <v>851</v>
      </c>
    </row>
    <row r="1279" spans="1:28" x14ac:dyDescent="0.3">
      <c r="A1279" s="1">
        <v>1278</v>
      </c>
      <c r="B1279" s="1" t="s">
        <v>1675</v>
      </c>
      <c r="C1279" s="1">
        <v>2.5700000000000001E-2</v>
      </c>
      <c r="D1279" s="1">
        <v>2.8999999999999998E-3</v>
      </c>
      <c r="E1279" s="1">
        <v>6.1999999999999998E-3</v>
      </c>
      <c r="F1279" s="1">
        <v>7.3000000000000001E-3</v>
      </c>
      <c r="G1279" s="1">
        <v>8.2600000000000007E-2</v>
      </c>
      <c r="H1279" s="1">
        <v>1.12E-2</v>
      </c>
      <c r="I1279" s="1">
        <v>8.8999999999999999E-3</v>
      </c>
      <c r="J1279" s="1">
        <v>0.10730000000000001</v>
      </c>
      <c r="K1279" s="1">
        <v>1.9400000000000001E-2</v>
      </c>
      <c r="L1279" s="1">
        <v>0.53839999999999999</v>
      </c>
      <c r="M1279" s="1">
        <v>6.7599999999999993E-2</v>
      </c>
      <c r="N1279" s="1">
        <v>5.3E-3</v>
      </c>
      <c r="O1279" s="1">
        <v>6.4999999999999997E-3</v>
      </c>
      <c r="P1279" s="1">
        <v>1.01E-2</v>
      </c>
      <c r="Q1279" s="1">
        <v>8.0999999999999996E-3</v>
      </c>
      <c r="R1279" s="1">
        <v>9.7999999999999997E-3</v>
      </c>
      <c r="S1279" s="1">
        <v>1.5299999999999999E-2</v>
      </c>
      <c r="T1279" s="1">
        <v>6.0600000000000001E-2</v>
      </c>
      <c r="U1279" s="1">
        <v>2.0999999999999999E-3</v>
      </c>
      <c r="V1279" s="1">
        <v>4.8999999999999998E-3</v>
      </c>
      <c r="W1279" s="1">
        <v>0.59140000000000004</v>
      </c>
      <c r="X1279" s="1">
        <v>0.53839999999999999</v>
      </c>
      <c r="Y1279" s="1">
        <v>0.53839999999999999</v>
      </c>
      <c r="Z1279" s="1" t="s">
        <v>1675</v>
      </c>
      <c r="AA1279" s="1">
        <v>0</v>
      </c>
      <c r="AB1279" s="1">
        <v>851</v>
      </c>
    </row>
    <row r="1280" spans="1:28" x14ac:dyDescent="0.3">
      <c r="A1280" s="1">
        <v>1279</v>
      </c>
      <c r="B1280" s="1" t="s">
        <v>1674</v>
      </c>
      <c r="C1280" s="1">
        <v>3.5799999999999998E-2</v>
      </c>
      <c r="D1280" s="1">
        <v>2.5999999999999999E-3</v>
      </c>
      <c r="E1280" s="1">
        <v>3.1099999999999999E-2</v>
      </c>
      <c r="F1280" s="1">
        <v>4.4600000000000001E-2</v>
      </c>
      <c r="G1280" s="1">
        <v>8.2000000000000007E-3</v>
      </c>
      <c r="H1280" s="1">
        <v>2.81E-2</v>
      </c>
      <c r="I1280" s="1">
        <v>4.6300000000000001E-2</v>
      </c>
      <c r="J1280" s="1">
        <v>9.0300000000000005E-2</v>
      </c>
      <c r="K1280" s="1">
        <v>0.2077</v>
      </c>
      <c r="L1280" s="1">
        <v>4.1300000000000003E-2</v>
      </c>
      <c r="M1280" s="1">
        <v>2.1499999999999998E-2</v>
      </c>
      <c r="N1280" s="1">
        <v>0.1027</v>
      </c>
      <c r="O1280" s="1">
        <v>9.2999999999999992E-3</v>
      </c>
      <c r="P1280" s="1">
        <v>6.8000000000000005E-2</v>
      </c>
      <c r="Q1280" s="1">
        <v>5.0299999999999997E-2</v>
      </c>
      <c r="R1280" s="1">
        <v>8.3000000000000004E-2</v>
      </c>
      <c r="S1280" s="1">
        <v>6.8900000000000003E-2</v>
      </c>
      <c r="T1280" s="1">
        <v>3.4200000000000001E-2</v>
      </c>
      <c r="U1280" s="1">
        <v>2E-3</v>
      </c>
      <c r="V1280" s="1">
        <v>2.3900000000000001E-2</v>
      </c>
      <c r="W1280" s="1">
        <v>0.88119999999999998</v>
      </c>
      <c r="X1280" s="1">
        <v>0.2077</v>
      </c>
      <c r="Y1280" s="1">
        <v>0.2077</v>
      </c>
      <c r="Z1280" s="1" t="s">
        <v>1674</v>
      </c>
      <c r="AA1280" s="1">
        <v>0</v>
      </c>
      <c r="AB1280" s="1">
        <v>851</v>
      </c>
    </row>
    <row r="1281" spans="1:28" x14ac:dyDescent="0.3">
      <c r="A1281" s="1">
        <v>1280</v>
      </c>
      <c r="B1281" s="1" t="s">
        <v>1670</v>
      </c>
      <c r="C1281" s="1">
        <v>8.3299999999999999E-2</v>
      </c>
      <c r="D1281" s="1">
        <v>5.7000000000000002E-3</v>
      </c>
      <c r="E1281" s="1">
        <v>8.5000000000000006E-3</v>
      </c>
      <c r="F1281" s="1">
        <v>2.12E-2</v>
      </c>
      <c r="G1281" s="1">
        <v>0.1181</v>
      </c>
      <c r="H1281" s="1">
        <v>0.1673</v>
      </c>
      <c r="I1281" s="1">
        <v>3.0000000000000001E-3</v>
      </c>
      <c r="J1281" s="1">
        <v>0.1023</v>
      </c>
      <c r="K1281" s="1">
        <v>1.26E-2</v>
      </c>
      <c r="L1281" s="1">
        <v>0.2404</v>
      </c>
      <c r="M1281" s="1">
        <v>5.0200000000000002E-2</v>
      </c>
      <c r="N1281" s="1">
        <v>1.1599999999999999E-2</v>
      </c>
      <c r="O1281" s="1">
        <v>6.4999999999999997E-3</v>
      </c>
      <c r="P1281" s="1">
        <v>9.7000000000000003E-3</v>
      </c>
      <c r="Q1281" s="1">
        <v>8.9999999999999993E-3</v>
      </c>
      <c r="R1281" s="1">
        <v>2.98E-2</v>
      </c>
      <c r="S1281" s="1">
        <v>1.78E-2</v>
      </c>
      <c r="T1281" s="1">
        <v>7.2800000000000004E-2</v>
      </c>
      <c r="U1281" s="1">
        <v>6.1999999999999998E-3</v>
      </c>
      <c r="V1281" s="1">
        <v>2.41E-2</v>
      </c>
      <c r="W1281" s="1">
        <v>0.79069999999999996</v>
      </c>
      <c r="X1281" s="1">
        <v>0.1181</v>
      </c>
      <c r="Y1281" s="1">
        <v>0.2404</v>
      </c>
      <c r="Z1281" s="1" t="s">
        <v>1675</v>
      </c>
      <c r="AA1281" s="1">
        <v>0.12230000000000001</v>
      </c>
      <c r="AB1281" s="1">
        <v>851</v>
      </c>
    </row>
    <row r="1282" spans="1:28" x14ac:dyDescent="0.3">
      <c r="A1282" s="1">
        <v>1281</v>
      </c>
      <c r="B1282" s="1" t="s">
        <v>1682</v>
      </c>
      <c r="C1282" s="1">
        <v>4.4400000000000002E-2</v>
      </c>
      <c r="D1282" s="1">
        <v>1.0200000000000001E-2</v>
      </c>
      <c r="E1282" s="1">
        <v>6.1999999999999998E-3</v>
      </c>
      <c r="F1282" s="1">
        <v>8.5000000000000006E-3</v>
      </c>
      <c r="G1282" s="1">
        <v>0.14710000000000001</v>
      </c>
      <c r="H1282" s="1">
        <v>1.41E-2</v>
      </c>
      <c r="I1282" s="1">
        <v>3.0000000000000001E-3</v>
      </c>
      <c r="J1282" s="1">
        <v>4.8500000000000001E-2</v>
      </c>
      <c r="K1282" s="1">
        <v>7.0000000000000001E-3</v>
      </c>
      <c r="L1282" s="1">
        <v>0.32329999999999998</v>
      </c>
      <c r="M1282" s="1">
        <v>4.0300000000000002E-2</v>
      </c>
      <c r="N1282" s="1">
        <v>4.3299999999999998E-2</v>
      </c>
      <c r="O1282" s="1">
        <v>6.4999999999999997E-3</v>
      </c>
      <c r="P1282" s="1">
        <v>5.0000000000000001E-3</v>
      </c>
      <c r="Q1282" s="1">
        <v>6.1999999999999998E-3</v>
      </c>
      <c r="R1282" s="1">
        <v>3.7999999999999999E-2</v>
      </c>
      <c r="S1282" s="1">
        <v>0.1749</v>
      </c>
      <c r="T1282" s="1">
        <v>5.8900000000000001E-2</v>
      </c>
      <c r="U1282" s="1">
        <v>2.0999999999999999E-3</v>
      </c>
      <c r="V1282" s="1">
        <v>1.2500000000000001E-2</v>
      </c>
      <c r="W1282" s="1">
        <v>0.72870000000000001</v>
      </c>
      <c r="X1282" s="1">
        <v>0.1749</v>
      </c>
      <c r="Y1282" s="1">
        <v>0.32329999999999998</v>
      </c>
      <c r="Z1282" s="1" t="s">
        <v>1675</v>
      </c>
      <c r="AA1282" s="1">
        <v>0.1484</v>
      </c>
      <c r="AB1282" s="1">
        <v>851</v>
      </c>
    </row>
    <row r="1283" spans="1:28" x14ac:dyDescent="0.3">
      <c r="A1283" s="1">
        <v>1282</v>
      </c>
      <c r="B1283" s="1" t="s">
        <v>1674</v>
      </c>
      <c r="C1283" s="1">
        <v>9.6000000000000002E-2</v>
      </c>
      <c r="D1283" s="1">
        <v>6.4999999999999997E-3</v>
      </c>
      <c r="E1283" s="1">
        <v>1.8599999999999998E-2</v>
      </c>
      <c r="F1283" s="1">
        <v>1.32E-2</v>
      </c>
      <c r="G1283" s="1">
        <v>5.7999999999999996E-3</v>
      </c>
      <c r="H1283" s="1">
        <v>5.2400000000000002E-2</v>
      </c>
      <c r="I1283" s="1">
        <v>0.2465</v>
      </c>
      <c r="J1283" s="1">
        <v>6.4999999999999997E-3</v>
      </c>
      <c r="K1283" s="1">
        <v>0.1192</v>
      </c>
      <c r="L1283" s="1">
        <v>1.44E-2</v>
      </c>
      <c r="M1283" s="1">
        <v>5.1999999999999998E-3</v>
      </c>
      <c r="N1283" s="1">
        <v>6.3299999999999995E-2</v>
      </c>
      <c r="O1283" s="1">
        <v>6.8999999999999999E-3</v>
      </c>
      <c r="P1283" s="1">
        <v>0.1079</v>
      </c>
      <c r="Q1283" s="1">
        <v>4.8300000000000003E-2</v>
      </c>
      <c r="R1283" s="1">
        <v>0.1239</v>
      </c>
      <c r="S1283" s="1">
        <v>4.2500000000000003E-2</v>
      </c>
      <c r="T1283" s="1">
        <v>1.3299999999999999E-2</v>
      </c>
      <c r="U1283" s="1">
        <v>3.0999999999999999E-3</v>
      </c>
      <c r="V1283" s="1">
        <v>6.3E-3</v>
      </c>
      <c r="W1283" s="1">
        <v>0.79759999999999998</v>
      </c>
      <c r="X1283" s="1">
        <v>0.1192</v>
      </c>
      <c r="Y1283" s="1">
        <v>0.2465</v>
      </c>
      <c r="Z1283" s="1" t="s">
        <v>1672</v>
      </c>
      <c r="AA1283" s="1">
        <v>0.1273</v>
      </c>
      <c r="AB1283" s="1">
        <v>851</v>
      </c>
    </row>
    <row r="1284" spans="1:28" x14ac:dyDescent="0.3">
      <c r="A1284" s="1">
        <v>1283</v>
      </c>
      <c r="B1284" s="1" t="s">
        <v>1673</v>
      </c>
      <c r="C1284" s="1">
        <v>0.26440000000000002</v>
      </c>
      <c r="D1284" s="1">
        <v>0.1109</v>
      </c>
      <c r="E1284" s="1">
        <v>4.6100000000000002E-2</v>
      </c>
      <c r="F1284" s="1">
        <v>1.2200000000000001E-2</v>
      </c>
      <c r="G1284" s="1">
        <v>3.6400000000000002E-2</v>
      </c>
      <c r="H1284" s="1">
        <v>5.1900000000000002E-2</v>
      </c>
      <c r="I1284" s="1">
        <v>6.0000000000000001E-3</v>
      </c>
      <c r="J1284" s="1">
        <v>4.4299999999999999E-2</v>
      </c>
      <c r="K1284" s="1">
        <v>3.1800000000000002E-2</v>
      </c>
      <c r="L1284" s="1">
        <v>4.6100000000000002E-2</v>
      </c>
      <c r="M1284" s="1">
        <v>4.48E-2</v>
      </c>
      <c r="N1284" s="1">
        <v>5.1900000000000002E-2</v>
      </c>
      <c r="O1284" s="1">
        <v>1.8700000000000001E-2</v>
      </c>
      <c r="P1284" s="1">
        <v>1.1900000000000001E-2</v>
      </c>
      <c r="Q1284" s="1">
        <v>4.5600000000000002E-2</v>
      </c>
      <c r="R1284" s="1">
        <v>7.1900000000000006E-2</v>
      </c>
      <c r="S1284" s="1">
        <v>6.0199999999999997E-2</v>
      </c>
      <c r="T1284" s="1">
        <v>2.98E-2</v>
      </c>
      <c r="U1284" s="1">
        <v>3.5000000000000001E-3</v>
      </c>
      <c r="V1284" s="1">
        <v>1.15E-2</v>
      </c>
      <c r="W1284" s="1">
        <v>0.86150000000000004</v>
      </c>
      <c r="X1284" s="1">
        <v>4.4299999999999999E-2</v>
      </c>
      <c r="Y1284" s="1">
        <v>0.26440000000000002</v>
      </c>
      <c r="Z1284" s="1" t="s">
        <v>1666</v>
      </c>
      <c r="AA1284" s="1">
        <v>0.22009999999999999</v>
      </c>
      <c r="AB1284" s="1">
        <v>851</v>
      </c>
    </row>
    <row r="1285" spans="1:28" x14ac:dyDescent="0.3">
      <c r="A1285" s="1">
        <v>1284</v>
      </c>
      <c r="B1285" s="1" t="s">
        <v>1671</v>
      </c>
      <c r="C1285" s="1">
        <v>2.53E-2</v>
      </c>
      <c r="D1285" s="1">
        <v>6.3E-3</v>
      </c>
      <c r="E1285" s="1">
        <v>8.6099999999999996E-2</v>
      </c>
      <c r="F1285" s="1">
        <v>2.1399999999999999E-2</v>
      </c>
      <c r="G1285" s="1">
        <v>1.04E-2</v>
      </c>
      <c r="H1285" s="1">
        <v>0.23350000000000001</v>
      </c>
      <c r="I1285" s="1">
        <v>8.2000000000000007E-3</v>
      </c>
      <c r="J1285" s="1">
        <v>1.24E-2</v>
      </c>
      <c r="K1285" s="1">
        <v>6.4199999999999993E-2</v>
      </c>
      <c r="L1285" s="1">
        <v>2.46E-2</v>
      </c>
      <c r="M1285" s="1">
        <v>1.14E-2</v>
      </c>
      <c r="N1285" s="1">
        <v>0.28649999999999998</v>
      </c>
      <c r="O1285" s="1">
        <v>1.01E-2</v>
      </c>
      <c r="P1285" s="1">
        <v>4.6300000000000001E-2</v>
      </c>
      <c r="Q1285" s="1">
        <v>1.95E-2</v>
      </c>
      <c r="R1285" s="1">
        <v>7.7399999999999997E-2</v>
      </c>
      <c r="S1285" s="1">
        <v>3.3399999999999999E-2</v>
      </c>
      <c r="T1285" s="1">
        <v>1.24E-2</v>
      </c>
      <c r="U1285" s="1">
        <v>4.0000000000000001E-3</v>
      </c>
      <c r="V1285" s="1">
        <v>6.4999999999999997E-3</v>
      </c>
      <c r="W1285" s="1">
        <v>0.75519999999999998</v>
      </c>
      <c r="X1285" s="1">
        <v>0.23350000000000001</v>
      </c>
      <c r="Y1285" s="1">
        <v>0.28649999999999998</v>
      </c>
      <c r="Z1285" s="1" t="s">
        <v>1677</v>
      </c>
      <c r="AA1285" s="1">
        <v>5.3100000000000001E-2</v>
      </c>
      <c r="AB1285" s="1">
        <v>851</v>
      </c>
    </row>
    <row r="1286" spans="1:28" x14ac:dyDescent="0.3">
      <c r="A1286" s="1">
        <v>1285</v>
      </c>
      <c r="B1286" s="1" t="s">
        <v>1666</v>
      </c>
      <c r="C1286" s="1">
        <v>0.32879999999999998</v>
      </c>
      <c r="D1286" s="1">
        <v>7.3000000000000001E-3</v>
      </c>
      <c r="E1286" s="1">
        <v>1.29E-2</v>
      </c>
      <c r="F1286" s="1">
        <v>1.7600000000000001E-2</v>
      </c>
      <c r="G1286" s="1">
        <v>6.1000000000000004E-3</v>
      </c>
      <c r="H1286" s="1">
        <v>3.9600000000000003E-2</v>
      </c>
      <c r="I1286" s="1">
        <v>3.3E-3</v>
      </c>
      <c r="J1286" s="1">
        <v>2.07E-2</v>
      </c>
      <c r="K1286" s="1">
        <v>5.79E-2</v>
      </c>
      <c r="L1286" s="1">
        <v>2.4299999999999999E-2</v>
      </c>
      <c r="M1286" s="1">
        <v>1.0999999999999999E-2</v>
      </c>
      <c r="N1286" s="1">
        <v>0.05</v>
      </c>
      <c r="O1286" s="1">
        <v>8.5900000000000004E-2</v>
      </c>
      <c r="P1286" s="1">
        <v>1.49E-2</v>
      </c>
      <c r="Q1286" s="1">
        <v>5.2900000000000003E-2</v>
      </c>
      <c r="R1286" s="1">
        <v>0.16370000000000001</v>
      </c>
      <c r="S1286" s="1">
        <v>6.13E-2</v>
      </c>
      <c r="T1286" s="1">
        <v>3.3599999999999998E-2</v>
      </c>
      <c r="U1286" s="1">
        <v>1.6999999999999999E-3</v>
      </c>
      <c r="V1286" s="1">
        <v>6.6E-3</v>
      </c>
      <c r="W1286" s="1">
        <v>0.76639999999999997</v>
      </c>
      <c r="X1286" s="1">
        <v>0.32879999999999998</v>
      </c>
      <c r="Y1286" s="1">
        <v>0.32879999999999998</v>
      </c>
      <c r="Z1286" s="1" t="s">
        <v>1666</v>
      </c>
      <c r="AA1286" s="1">
        <v>0</v>
      </c>
      <c r="AB1286" s="1">
        <v>851</v>
      </c>
    </row>
    <row r="1287" spans="1:28" x14ac:dyDescent="0.3">
      <c r="A1287" s="1">
        <v>1286</v>
      </c>
      <c r="B1287" s="1" t="s">
        <v>1666</v>
      </c>
      <c r="C1287" s="1">
        <v>9.8500000000000004E-2</v>
      </c>
      <c r="D1287" s="1">
        <v>2.5000000000000001E-3</v>
      </c>
      <c r="E1287" s="1">
        <v>4.0800000000000003E-2</v>
      </c>
      <c r="F1287" s="1">
        <v>4.9000000000000002E-2</v>
      </c>
      <c r="G1287" s="1">
        <v>1.17E-2</v>
      </c>
      <c r="H1287" s="1">
        <v>8.1000000000000003E-2</v>
      </c>
      <c r="I1287" s="1">
        <v>5.1000000000000004E-3</v>
      </c>
      <c r="J1287" s="1">
        <v>1.83E-2</v>
      </c>
      <c r="K1287" s="1">
        <v>4.2799999999999998E-2</v>
      </c>
      <c r="L1287" s="1">
        <v>2.53E-2</v>
      </c>
      <c r="M1287" s="1">
        <v>2.5700000000000001E-2</v>
      </c>
      <c r="N1287" s="1">
        <v>7.3800000000000004E-2</v>
      </c>
      <c r="O1287" s="1">
        <v>0.10009999999999999</v>
      </c>
      <c r="P1287" s="1">
        <v>5.7599999999999998E-2</v>
      </c>
      <c r="Q1287" s="1">
        <v>3.3399999999999999E-2</v>
      </c>
      <c r="R1287" s="1">
        <v>0.13270000000000001</v>
      </c>
      <c r="S1287" s="1">
        <v>0.13109999999999999</v>
      </c>
      <c r="T1287" s="1">
        <v>5.8000000000000003E-2</v>
      </c>
      <c r="U1287" s="1">
        <v>1.8E-3</v>
      </c>
      <c r="V1287" s="1">
        <v>1.0699999999999999E-2</v>
      </c>
      <c r="W1287" s="1">
        <v>0.88790000000000002</v>
      </c>
      <c r="X1287" s="1">
        <v>9.8500000000000004E-2</v>
      </c>
      <c r="Y1287" s="1">
        <v>0.13270000000000001</v>
      </c>
      <c r="Z1287" s="1" t="s">
        <v>1681</v>
      </c>
      <c r="AA1287" s="1">
        <v>3.4299999999999997E-2</v>
      </c>
      <c r="AB1287" s="1">
        <v>851</v>
      </c>
    </row>
    <row r="1288" spans="1:28" x14ac:dyDescent="0.3">
      <c r="A1288" s="1">
        <v>1287</v>
      </c>
      <c r="B1288" s="1" t="s">
        <v>1676</v>
      </c>
      <c r="C1288" s="1">
        <v>0.1118</v>
      </c>
      <c r="D1288" s="1">
        <v>1.15E-2</v>
      </c>
      <c r="E1288" s="1">
        <v>1.78E-2</v>
      </c>
      <c r="F1288" s="1">
        <v>3.15E-2</v>
      </c>
      <c r="G1288" s="1">
        <v>2.3199999999999998E-2</v>
      </c>
      <c r="H1288" s="1">
        <v>5.8799999999999998E-2</v>
      </c>
      <c r="I1288" s="1">
        <v>7.0000000000000001E-3</v>
      </c>
      <c r="J1288" s="1">
        <v>2.9499999999999998E-2</v>
      </c>
      <c r="K1288" s="1">
        <v>5.2200000000000003E-2</v>
      </c>
      <c r="L1288" s="1">
        <v>3.6400000000000002E-2</v>
      </c>
      <c r="M1288" s="1">
        <v>5.8700000000000002E-2</v>
      </c>
      <c r="N1288" s="1">
        <v>7.8799999999999995E-2</v>
      </c>
      <c r="O1288" s="1">
        <v>2.0299999999999999E-2</v>
      </c>
      <c r="P1288" s="1">
        <v>3.6600000000000001E-2</v>
      </c>
      <c r="Q1288" s="1">
        <v>0.1124</v>
      </c>
      <c r="R1288" s="1">
        <v>0.104</v>
      </c>
      <c r="S1288" s="1">
        <v>0.11700000000000001</v>
      </c>
      <c r="T1288" s="1">
        <v>5.1200000000000002E-2</v>
      </c>
      <c r="U1288" s="1">
        <v>1.24E-2</v>
      </c>
      <c r="V1288" s="1">
        <v>2.8899999999999999E-2</v>
      </c>
      <c r="W1288" s="1">
        <v>0.91879999999999995</v>
      </c>
      <c r="X1288" s="1">
        <v>5.8700000000000002E-2</v>
      </c>
      <c r="Y1288" s="1">
        <v>0.11700000000000001</v>
      </c>
      <c r="Z1288" s="1" t="s">
        <v>1682</v>
      </c>
      <c r="AA1288" s="1">
        <v>5.8299999999999998E-2</v>
      </c>
      <c r="AB1288" s="1">
        <v>851</v>
      </c>
    </row>
    <row r="1289" spans="1:28" x14ac:dyDescent="0.3">
      <c r="A1289" s="1">
        <v>1288</v>
      </c>
      <c r="B1289" s="1" t="s">
        <v>1669</v>
      </c>
      <c r="C1289" s="1">
        <v>4.9200000000000001E-2</v>
      </c>
      <c r="D1289" s="1">
        <v>4.7000000000000002E-3</v>
      </c>
      <c r="E1289" s="1">
        <v>0.36749999999999999</v>
      </c>
      <c r="F1289" s="1">
        <v>4.2500000000000003E-2</v>
      </c>
      <c r="G1289" s="1">
        <v>8.3000000000000001E-3</v>
      </c>
      <c r="H1289" s="1">
        <v>2.2800000000000001E-2</v>
      </c>
      <c r="I1289" s="1">
        <v>7.1999999999999998E-3</v>
      </c>
      <c r="J1289" s="1">
        <v>1.26E-2</v>
      </c>
      <c r="K1289" s="1">
        <v>6.3200000000000006E-2</v>
      </c>
      <c r="L1289" s="1">
        <v>1.35E-2</v>
      </c>
      <c r="M1289" s="1">
        <v>1.0699999999999999E-2</v>
      </c>
      <c r="N1289" s="1">
        <v>0.20549999999999999</v>
      </c>
      <c r="O1289" s="1">
        <v>2.8199999999999999E-2</v>
      </c>
      <c r="P1289" s="1">
        <v>8.0999999999999996E-3</v>
      </c>
      <c r="Q1289" s="1">
        <v>8.3999999999999995E-3</v>
      </c>
      <c r="R1289" s="1">
        <v>7.0599999999999996E-2</v>
      </c>
      <c r="S1289" s="1">
        <v>3.4299999999999997E-2</v>
      </c>
      <c r="T1289" s="1">
        <v>1.5900000000000001E-2</v>
      </c>
      <c r="U1289" s="1">
        <v>1.9E-3</v>
      </c>
      <c r="V1289" s="1">
        <v>2.4899999999999999E-2</v>
      </c>
      <c r="W1289" s="1">
        <v>0.71789999999999998</v>
      </c>
      <c r="X1289" s="1">
        <v>4.2500000000000003E-2</v>
      </c>
      <c r="Y1289" s="1">
        <v>0.36749999999999999</v>
      </c>
      <c r="Z1289" s="1" t="s">
        <v>1668</v>
      </c>
      <c r="AA1289" s="1">
        <v>0.32500000000000001</v>
      </c>
      <c r="AB1289" s="1">
        <v>851</v>
      </c>
    </row>
    <row r="1290" spans="1:28" x14ac:dyDescent="0.3">
      <c r="A1290" s="1">
        <v>1289</v>
      </c>
      <c r="B1290" s="1" t="s">
        <v>1670</v>
      </c>
      <c r="C1290" s="1">
        <v>1.5699999999999999E-2</v>
      </c>
      <c r="D1290" s="1">
        <v>6.7000000000000002E-3</v>
      </c>
      <c r="E1290" s="1">
        <v>1.04E-2</v>
      </c>
      <c r="F1290" s="1">
        <v>9.7999999999999997E-3</v>
      </c>
      <c r="G1290" s="1">
        <v>0.1696</v>
      </c>
      <c r="H1290" s="1">
        <v>1.3899999999999999E-2</v>
      </c>
      <c r="I1290" s="1">
        <v>6.1000000000000004E-3</v>
      </c>
      <c r="J1290" s="1">
        <v>9.4299999999999995E-2</v>
      </c>
      <c r="K1290" s="1">
        <v>9.4000000000000004E-3</v>
      </c>
      <c r="L1290" s="1">
        <v>0.51290000000000002</v>
      </c>
      <c r="M1290" s="1">
        <v>2.23E-2</v>
      </c>
      <c r="N1290" s="1">
        <v>1.1599999999999999E-2</v>
      </c>
      <c r="O1290" s="1">
        <v>8.5000000000000006E-3</v>
      </c>
      <c r="P1290" s="1">
        <v>6.6E-3</v>
      </c>
      <c r="Q1290" s="1">
        <v>8.3000000000000001E-3</v>
      </c>
      <c r="R1290" s="1">
        <v>1.5699999999999999E-2</v>
      </c>
      <c r="S1290" s="1">
        <v>2.2100000000000002E-2</v>
      </c>
      <c r="T1290" s="1">
        <v>4.2999999999999997E-2</v>
      </c>
      <c r="U1290" s="1">
        <v>2.5999999999999999E-3</v>
      </c>
      <c r="V1290" s="1">
        <v>1.0500000000000001E-2</v>
      </c>
      <c r="W1290" s="1">
        <v>0.59760000000000002</v>
      </c>
      <c r="X1290" s="1">
        <v>0.1696</v>
      </c>
      <c r="Y1290" s="1">
        <v>0.51290000000000002</v>
      </c>
      <c r="Z1290" s="1" t="s">
        <v>1675</v>
      </c>
      <c r="AA1290" s="1">
        <v>0.34329999999999999</v>
      </c>
      <c r="AB1290" s="1">
        <v>851</v>
      </c>
    </row>
    <row r="1291" spans="1:28" x14ac:dyDescent="0.3">
      <c r="A1291" s="1">
        <v>1290</v>
      </c>
      <c r="B1291" s="1" t="s">
        <v>1677</v>
      </c>
      <c r="C1291" s="1">
        <v>1.77E-2</v>
      </c>
      <c r="D1291" s="1">
        <v>4.4000000000000003E-3</v>
      </c>
      <c r="E1291" s="1">
        <v>4.2900000000000001E-2</v>
      </c>
      <c r="F1291" s="1">
        <v>6.9699999999999998E-2</v>
      </c>
      <c r="G1291" s="1">
        <v>7.1000000000000004E-3</v>
      </c>
      <c r="H1291" s="1">
        <v>2.8299999999999999E-2</v>
      </c>
      <c r="I1291" s="1">
        <v>7.4000000000000003E-3</v>
      </c>
      <c r="J1291" s="1">
        <v>1.46E-2</v>
      </c>
      <c r="K1291" s="1">
        <v>0.37059999999999998</v>
      </c>
      <c r="L1291" s="1">
        <v>0.02</v>
      </c>
      <c r="M1291" s="1">
        <v>4.7000000000000002E-3</v>
      </c>
      <c r="N1291" s="1">
        <v>4.3299999999999998E-2</v>
      </c>
      <c r="O1291" s="1">
        <v>2.0199999999999999E-2</v>
      </c>
      <c r="P1291" s="1">
        <v>2.5000000000000001E-2</v>
      </c>
      <c r="Q1291" s="1">
        <v>5.6300000000000003E-2</v>
      </c>
      <c r="R1291" s="1">
        <v>0.1452</v>
      </c>
      <c r="S1291" s="1">
        <v>9.2799999999999994E-2</v>
      </c>
      <c r="T1291" s="1">
        <v>2.1600000000000001E-2</v>
      </c>
      <c r="U1291" s="1">
        <v>2E-3</v>
      </c>
      <c r="V1291" s="1">
        <v>6.1999999999999998E-3</v>
      </c>
      <c r="W1291" s="1">
        <v>0.74050000000000005</v>
      </c>
      <c r="X1291" s="1">
        <v>4.3299999999999998E-2</v>
      </c>
      <c r="Y1291" s="1">
        <v>0.37059999999999998</v>
      </c>
      <c r="Z1291" s="1" t="s">
        <v>1674</v>
      </c>
      <c r="AA1291" s="1">
        <v>0.32729999999999998</v>
      </c>
      <c r="AB1291" s="1">
        <v>851</v>
      </c>
    </row>
    <row r="1292" spans="1:28" x14ac:dyDescent="0.3">
      <c r="A1292" s="1">
        <v>1291</v>
      </c>
      <c r="B1292" s="1" t="s">
        <v>1670</v>
      </c>
      <c r="C1292" s="1">
        <v>5.3900000000000003E-2</v>
      </c>
      <c r="D1292" s="1">
        <v>6.7999999999999996E-3</v>
      </c>
      <c r="E1292" s="1">
        <v>4.3099999999999999E-2</v>
      </c>
      <c r="F1292" s="1">
        <v>7.0800000000000002E-2</v>
      </c>
      <c r="G1292" s="1">
        <v>0.16289999999999999</v>
      </c>
      <c r="H1292" s="1">
        <v>2.5899999999999999E-2</v>
      </c>
      <c r="I1292" s="1">
        <v>9.2999999999999992E-3</v>
      </c>
      <c r="J1292" s="1">
        <v>4.9799999999999997E-2</v>
      </c>
      <c r="K1292" s="1">
        <v>8.6199999999999999E-2</v>
      </c>
      <c r="L1292" s="1">
        <v>0.16009999999999999</v>
      </c>
      <c r="M1292" s="1">
        <v>1.8200000000000001E-2</v>
      </c>
      <c r="N1292" s="1">
        <v>4.6899999999999997E-2</v>
      </c>
      <c r="O1292" s="1">
        <v>3.9399999999999998E-2</v>
      </c>
      <c r="P1292" s="1">
        <v>2.6700000000000002E-2</v>
      </c>
      <c r="Q1292" s="1">
        <v>1.04E-2</v>
      </c>
      <c r="R1292" s="1">
        <v>7.22E-2</v>
      </c>
      <c r="S1292" s="1">
        <v>2.76E-2</v>
      </c>
      <c r="T1292" s="1">
        <v>5.7799999999999997E-2</v>
      </c>
      <c r="U1292" s="1">
        <v>2.2000000000000001E-3</v>
      </c>
      <c r="V1292" s="1">
        <v>0.03</v>
      </c>
      <c r="W1292" s="1">
        <v>0.88859999999999995</v>
      </c>
      <c r="X1292" s="1">
        <v>0.16289999999999999</v>
      </c>
      <c r="Y1292" s="1">
        <v>0.16289999999999999</v>
      </c>
      <c r="Z1292" s="1" t="s">
        <v>1670</v>
      </c>
      <c r="AA1292" s="1">
        <v>0</v>
      </c>
      <c r="AB1292" s="1">
        <v>851</v>
      </c>
    </row>
    <row r="1293" spans="1:28" x14ac:dyDescent="0.3">
      <c r="A1293" s="1">
        <v>1292</v>
      </c>
      <c r="B1293" s="1" t="s">
        <v>1685</v>
      </c>
      <c r="C1293" s="1">
        <v>2.4899999999999999E-2</v>
      </c>
      <c r="D1293" s="1">
        <v>3.0999999999999999E-3</v>
      </c>
      <c r="E1293" s="1">
        <v>1.46E-2</v>
      </c>
      <c r="F1293" s="1">
        <v>1.21E-2</v>
      </c>
      <c r="G1293" s="1">
        <v>0.1384</v>
      </c>
      <c r="H1293" s="1">
        <v>2.64E-2</v>
      </c>
      <c r="I1293" s="1">
        <v>6.1999999999999998E-3</v>
      </c>
      <c r="J1293" s="1">
        <v>0.32179999999999997</v>
      </c>
      <c r="K1293" s="1">
        <v>1.14E-2</v>
      </c>
      <c r="L1293" s="1">
        <v>0.27850000000000003</v>
      </c>
      <c r="M1293" s="1">
        <v>1.15E-2</v>
      </c>
      <c r="N1293" s="1">
        <v>9.5999999999999992E-3</v>
      </c>
      <c r="O1293" s="1">
        <v>8.0999999999999996E-3</v>
      </c>
      <c r="P1293" s="1">
        <v>7.3000000000000001E-3</v>
      </c>
      <c r="Q1293" s="1">
        <v>9.5999999999999992E-3</v>
      </c>
      <c r="R1293" s="1">
        <v>2.2200000000000001E-2</v>
      </c>
      <c r="S1293" s="1">
        <v>1.4E-2</v>
      </c>
      <c r="T1293" s="1">
        <v>5.7500000000000002E-2</v>
      </c>
      <c r="U1293" s="1">
        <v>2.2000000000000001E-3</v>
      </c>
      <c r="V1293" s="1">
        <v>2.0500000000000001E-2</v>
      </c>
      <c r="W1293" s="1">
        <v>0.67290000000000005</v>
      </c>
      <c r="X1293" s="1">
        <v>2.0500000000000001E-2</v>
      </c>
      <c r="Y1293" s="1">
        <v>0.32179999999999997</v>
      </c>
      <c r="Z1293" s="1" t="s">
        <v>1673</v>
      </c>
      <c r="AA1293" s="1">
        <v>0.30120000000000002</v>
      </c>
      <c r="AB1293" s="1">
        <v>851</v>
      </c>
    </row>
    <row r="1294" spans="1:28" x14ac:dyDescent="0.3">
      <c r="A1294" s="1">
        <v>1293</v>
      </c>
      <c r="B1294" s="1" t="s">
        <v>1668</v>
      </c>
      <c r="C1294" s="1">
        <v>1.83E-2</v>
      </c>
      <c r="D1294" s="1">
        <v>4.1999999999999997E-3</v>
      </c>
      <c r="E1294" s="1">
        <v>8.1799999999999998E-2</v>
      </c>
      <c r="F1294" s="1">
        <v>3.9899999999999998E-2</v>
      </c>
      <c r="G1294" s="1">
        <v>1.26E-2</v>
      </c>
      <c r="H1294" s="1">
        <v>0.55459999999999998</v>
      </c>
      <c r="I1294" s="1">
        <v>1.2800000000000001E-2</v>
      </c>
      <c r="J1294" s="1">
        <v>8.8999999999999999E-3</v>
      </c>
      <c r="K1294" s="1">
        <v>7.5200000000000003E-2</v>
      </c>
      <c r="L1294" s="1">
        <v>1.5299999999999999E-2</v>
      </c>
      <c r="M1294" s="1">
        <v>4.5999999999999999E-3</v>
      </c>
      <c r="N1294" s="1">
        <v>7.7600000000000002E-2</v>
      </c>
      <c r="O1294" s="1">
        <v>1.1299999999999999E-2</v>
      </c>
      <c r="P1294" s="1">
        <v>1.95E-2</v>
      </c>
      <c r="Q1294" s="1">
        <v>1.06E-2</v>
      </c>
      <c r="R1294" s="1">
        <v>2.7199999999999998E-2</v>
      </c>
      <c r="S1294" s="1">
        <v>9.4000000000000004E-3</v>
      </c>
      <c r="T1294" s="1">
        <v>0.01</v>
      </c>
      <c r="U1294" s="1">
        <v>1.9E-3</v>
      </c>
      <c r="V1294" s="1">
        <v>4.4999999999999997E-3</v>
      </c>
      <c r="W1294" s="1">
        <v>0.59760000000000002</v>
      </c>
      <c r="X1294" s="1">
        <v>8.1799999999999998E-2</v>
      </c>
      <c r="Y1294" s="1">
        <v>0.55459999999999998</v>
      </c>
      <c r="Z1294" s="1" t="s">
        <v>1671</v>
      </c>
      <c r="AA1294" s="1">
        <v>0.47270000000000001</v>
      </c>
      <c r="AB1294" s="1">
        <v>851</v>
      </c>
    </row>
    <row r="1295" spans="1:28" x14ac:dyDescent="0.3">
      <c r="A1295" s="1">
        <v>1294</v>
      </c>
      <c r="B1295" s="1" t="s">
        <v>1667</v>
      </c>
      <c r="C1295" s="1">
        <v>3.5299999999999998E-2</v>
      </c>
      <c r="D1295" s="1">
        <v>1.67E-2</v>
      </c>
      <c r="E1295" s="1">
        <v>1.95E-2</v>
      </c>
      <c r="F1295" s="1">
        <v>8.1100000000000005E-2</v>
      </c>
      <c r="G1295" s="1">
        <v>4.2000000000000003E-2</v>
      </c>
      <c r="H1295" s="1">
        <v>0.215</v>
      </c>
      <c r="I1295" s="1">
        <v>4.5999999999999999E-3</v>
      </c>
      <c r="J1295" s="1">
        <v>0.1201</v>
      </c>
      <c r="K1295" s="1">
        <v>6.2700000000000006E-2</v>
      </c>
      <c r="L1295" s="1">
        <v>0.1419</v>
      </c>
      <c r="M1295" s="1">
        <v>2.76E-2</v>
      </c>
      <c r="N1295" s="1">
        <v>1.77E-2</v>
      </c>
      <c r="O1295" s="1">
        <v>1.1599999999999999E-2</v>
      </c>
      <c r="P1295" s="1">
        <v>1.8499999999999999E-2</v>
      </c>
      <c r="Q1295" s="1">
        <v>1.2200000000000001E-2</v>
      </c>
      <c r="R1295" s="1">
        <v>4.3900000000000002E-2</v>
      </c>
      <c r="S1295" s="1">
        <v>5.5E-2</v>
      </c>
      <c r="T1295" s="1">
        <v>6.0400000000000002E-2</v>
      </c>
      <c r="U1295" s="1">
        <v>2.2000000000000001E-3</v>
      </c>
      <c r="V1295" s="1">
        <v>1.1900000000000001E-2</v>
      </c>
      <c r="W1295" s="1">
        <v>0.84889999999999999</v>
      </c>
      <c r="X1295" s="1">
        <v>1.67E-2</v>
      </c>
      <c r="Y1295" s="1">
        <v>0.215</v>
      </c>
      <c r="Z1295" s="1" t="s">
        <v>1671</v>
      </c>
      <c r="AA1295" s="1">
        <v>0.1983</v>
      </c>
      <c r="AB1295" s="1">
        <v>851</v>
      </c>
    </row>
    <row r="1296" spans="1:28" x14ac:dyDescent="0.3">
      <c r="A1296" s="1">
        <v>1295</v>
      </c>
      <c r="B1296" s="1" t="s">
        <v>1674</v>
      </c>
      <c r="C1296" s="1">
        <v>6.9599999999999995E-2</v>
      </c>
      <c r="D1296" s="1">
        <v>2.8999999999999998E-3</v>
      </c>
      <c r="E1296" s="1">
        <v>3.27E-2</v>
      </c>
      <c r="F1296" s="1">
        <v>2.9700000000000001E-2</v>
      </c>
      <c r="G1296" s="1">
        <v>5.7999999999999996E-3</v>
      </c>
      <c r="H1296" s="1">
        <v>8.3799999999999999E-2</v>
      </c>
      <c r="I1296" s="1">
        <v>8.0999999999999996E-3</v>
      </c>
      <c r="J1296" s="1">
        <v>1.38E-2</v>
      </c>
      <c r="K1296" s="1">
        <v>0.1963</v>
      </c>
      <c r="L1296" s="1">
        <v>1.5100000000000001E-2</v>
      </c>
      <c r="M1296" s="1">
        <v>3.5000000000000001E-3</v>
      </c>
      <c r="N1296" s="1">
        <v>6.0699999999999997E-2</v>
      </c>
      <c r="O1296" s="1">
        <v>6.0900000000000003E-2</v>
      </c>
      <c r="P1296" s="1">
        <v>1.1599999999999999E-2</v>
      </c>
      <c r="Q1296" s="1">
        <v>3.7699999999999997E-2</v>
      </c>
      <c r="R1296" s="1">
        <v>0.223</v>
      </c>
      <c r="S1296" s="1">
        <v>0.1042</v>
      </c>
      <c r="T1296" s="1">
        <v>2.6800000000000001E-2</v>
      </c>
      <c r="U1296" s="1">
        <v>4.4000000000000003E-3</v>
      </c>
      <c r="V1296" s="1">
        <v>9.4000000000000004E-3</v>
      </c>
      <c r="W1296" s="1">
        <v>0.80369999999999997</v>
      </c>
      <c r="X1296" s="1">
        <v>0.1963</v>
      </c>
      <c r="Y1296" s="1">
        <v>0.223</v>
      </c>
      <c r="Z1296" s="1" t="s">
        <v>1681</v>
      </c>
      <c r="AA1296" s="1">
        <v>2.6700000000000002E-2</v>
      </c>
      <c r="AB1296" s="1">
        <v>851</v>
      </c>
    </row>
    <row r="1297" spans="1:28" x14ac:dyDescent="0.3">
      <c r="A1297" s="1">
        <v>1296</v>
      </c>
      <c r="B1297" s="1" t="s">
        <v>1673</v>
      </c>
      <c r="C1297" s="1">
        <v>7.4399999999999994E-2</v>
      </c>
      <c r="D1297" s="1">
        <v>5.4000000000000003E-3</v>
      </c>
      <c r="E1297" s="1">
        <v>2.75E-2</v>
      </c>
      <c r="F1297" s="1">
        <v>2.63E-2</v>
      </c>
      <c r="G1297" s="1">
        <v>0.01</v>
      </c>
      <c r="H1297" s="1">
        <v>7.2599999999999998E-2</v>
      </c>
      <c r="I1297" s="1">
        <v>7.9000000000000008E-3</v>
      </c>
      <c r="J1297" s="1">
        <v>0.13780000000000001</v>
      </c>
      <c r="K1297" s="1">
        <v>0.17469999999999999</v>
      </c>
      <c r="L1297" s="1">
        <v>3.5099999999999999E-2</v>
      </c>
      <c r="M1297" s="1">
        <v>1.77E-2</v>
      </c>
      <c r="N1297" s="1">
        <v>4.0800000000000003E-2</v>
      </c>
      <c r="O1297" s="1">
        <v>4.5600000000000002E-2</v>
      </c>
      <c r="P1297" s="1">
        <v>1.5299999999999999E-2</v>
      </c>
      <c r="Q1297" s="1">
        <v>1.67E-2</v>
      </c>
      <c r="R1297" s="1">
        <v>0.1031</v>
      </c>
      <c r="S1297" s="1">
        <v>0.14130000000000001</v>
      </c>
      <c r="T1297" s="1">
        <v>3.3099999999999997E-2</v>
      </c>
      <c r="U1297" s="1">
        <v>2.5000000000000001E-3</v>
      </c>
      <c r="V1297" s="1">
        <v>1.23E-2</v>
      </c>
      <c r="W1297" s="1">
        <v>0.85250000000000004</v>
      </c>
      <c r="X1297" s="1">
        <v>0.13780000000000001</v>
      </c>
      <c r="Y1297" s="1">
        <v>0.17469999999999999</v>
      </c>
      <c r="Z1297" s="1" t="s">
        <v>1674</v>
      </c>
      <c r="AA1297" s="1">
        <v>3.6900000000000002E-2</v>
      </c>
      <c r="AB1297" s="1">
        <v>851</v>
      </c>
    </row>
    <row r="1298" spans="1:28" x14ac:dyDescent="0.3">
      <c r="A1298" s="1">
        <v>1297</v>
      </c>
      <c r="B1298" s="1" t="s">
        <v>1666</v>
      </c>
      <c r="C1298" s="1">
        <v>5.2900000000000003E-2</v>
      </c>
      <c r="D1298" s="1">
        <v>1.01E-2</v>
      </c>
      <c r="E1298" s="1">
        <v>7.7399999999999997E-2</v>
      </c>
      <c r="F1298" s="1">
        <v>5.74E-2</v>
      </c>
      <c r="G1298" s="1">
        <v>2.0199999999999999E-2</v>
      </c>
      <c r="H1298" s="1">
        <v>5.1400000000000001E-2</v>
      </c>
      <c r="I1298" s="1">
        <v>2.9899999999999999E-2</v>
      </c>
      <c r="J1298" s="1">
        <v>1.6199999999999999E-2</v>
      </c>
      <c r="K1298" s="1">
        <v>7.4200000000000002E-2</v>
      </c>
      <c r="L1298" s="1">
        <v>2.8899999999999999E-2</v>
      </c>
      <c r="M1298" s="1">
        <v>7.7999999999999996E-3</v>
      </c>
      <c r="N1298" s="1">
        <v>9.1800000000000007E-2</v>
      </c>
      <c r="O1298" s="1">
        <v>0.1358</v>
      </c>
      <c r="P1298" s="1">
        <v>4.4900000000000002E-2</v>
      </c>
      <c r="Q1298" s="1">
        <v>6.6699999999999995E-2</v>
      </c>
      <c r="R1298" s="1">
        <v>0.1183</v>
      </c>
      <c r="S1298" s="1">
        <v>6.7599999999999993E-2</v>
      </c>
      <c r="T1298" s="1">
        <v>1.54E-2</v>
      </c>
      <c r="U1298" s="1">
        <v>3.3E-3</v>
      </c>
      <c r="V1298" s="1">
        <v>2.9499999999999998E-2</v>
      </c>
      <c r="W1298" s="1">
        <v>0.9123</v>
      </c>
      <c r="X1298" s="1">
        <v>5.2900000000000003E-2</v>
      </c>
      <c r="Y1298" s="1">
        <v>0.1358</v>
      </c>
      <c r="Z1298" s="1" t="s">
        <v>1678</v>
      </c>
      <c r="AA1298" s="1">
        <v>8.2900000000000001E-2</v>
      </c>
      <c r="AB1298" s="1">
        <v>851</v>
      </c>
    </row>
    <row r="1299" spans="1:28" x14ac:dyDescent="0.3">
      <c r="A1299" s="1">
        <v>1298</v>
      </c>
      <c r="B1299" s="1" t="s">
        <v>1680</v>
      </c>
      <c r="C1299" s="1">
        <v>0.14680000000000001</v>
      </c>
      <c r="D1299" s="1">
        <v>1.35E-2</v>
      </c>
      <c r="E1299" s="1">
        <v>1.7299999999999999E-2</v>
      </c>
      <c r="F1299" s="1">
        <v>2.6800000000000001E-2</v>
      </c>
      <c r="G1299" s="1">
        <v>0.1565</v>
      </c>
      <c r="H1299" s="1">
        <v>2.7900000000000001E-2</v>
      </c>
      <c r="I1299" s="1">
        <v>4.7000000000000002E-3</v>
      </c>
      <c r="J1299" s="1">
        <v>3.6900000000000002E-2</v>
      </c>
      <c r="K1299" s="1">
        <v>1.6500000000000001E-2</v>
      </c>
      <c r="L1299" s="1">
        <v>8.9899999999999994E-2</v>
      </c>
      <c r="M1299" s="1">
        <v>2.0400000000000001E-2</v>
      </c>
      <c r="N1299" s="1">
        <v>1.6E-2</v>
      </c>
      <c r="O1299" s="1">
        <v>1.0200000000000001E-2</v>
      </c>
      <c r="P1299" s="1">
        <v>2.4899999999999999E-2</v>
      </c>
      <c r="Q1299" s="1">
        <v>0.14219999999999999</v>
      </c>
      <c r="R1299" s="1">
        <v>7.1499999999999994E-2</v>
      </c>
      <c r="S1299" s="1">
        <v>6.6699999999999995E-2</v>
      </c>
      <c r="T1299" s="1">
        <v>5.21E-2</v>
      </c>
      <c r="U1299" s="1">
        <v>4.8800000000000003E-2</v>
      </c>
      <c r="V1299" s="1">
        <v>1.0500000000000001E-2</v>
      </c>
      <c r="W1299" s="1">
        <v>0.87060000000000004</v>
      </c>
      <c r="X1299" s="1">
        <v>0.14219999999999999</v>
      </c>
      <c r="Y1299" s="1">
        <v>0.1565</v>
      </c>
      <c r="Z1299" s="1" t="s">
        <v>1670</v>
      </c>
      <c r="AA1299" s="1">
        <v>1.43E-2</v>
      </c>
      <c r="AB1299" s="1">
        <v>851</v>
      </c>
    </row>
    <row r="1300" spans="1:28" x14ac:dyDescent="0.3">
      <c r="A1300" s="1">
        <v>1299</v>
      </c>
      <c r="B1300" s="1" t="s">
        <v>1672</v>
      </c>
      <c r="C1300" s="1">
        <v>4.7399999999999998E-2</v>
      </c>
      <c r="D1300" s="1">
        <v>8.6E-3</v>
      </c>
      <c r="E1300" s="1">
        <v>1.4500000000000001E-2</v>
      </c>
      <c r="F1300" s="1">
        <v>1.89E-2</v>
      </c>
      <c r="G1300" s="1">
        <v>1.01E-2</v>
      </c>
      <c r="H1300" s="1">
        <v>0.53200000000000003</v>
      </c>
      <c r="I1300" s="1">
        <v>1.0800000000000001E-2</v>
      </c>
      <c r="J1300" s="1">
        <v>1.1599999999999999E-2</v>
      </c>
      <c r="K1300" s="1">
        <v>0.1023</v>
      </c>
      <c r="L1300" s="1">
        <v>1.8599999999999998E-2</v>
      </c>
      <c r="M1300" s="1">
        <v>4.0000000000000001E-3</v>
      </c>
      <c r="N1300" s="1">
        <v>2.64E-2</v>
      </c>
      <c r="O1300" s="1">
        <v>1.6500000000000001E-2</v>
      </c>
      <c r="P1300" s="1">
        <v>2.24E-2</v>
      </c>
      <c r="Q1300" s="1">
        <v>3.6600000000000001E-2</v>
      </c>
      <c r="R1300" s="1">
        <v>4.6600000000000003E-2</v>
      </c>
      <c r="S1300" s="1">
        <v>3.1699999999999999E-2</v>
      </c>
      <c r="T1300" s="1">
        <v>1.7600000000000001E-2</v>
      </c>
      <c r="U1300" s="1">
        <v>6.7000000000000002E-3</v>
      </c>
      <c r="V1300" s="1">
        <v>1.6799999999999999E-2</v>
      </c>
      <c r="W1300" s="1">
        <v>0.64390000000000003</v>
      </c>
      <c r="X1300" s="1">
        <v>1.0800000000000001E-2</v>
      </c>
      <c r="Y1300" s="1">
        <v>0.53200000000000003</v>
      </c>
      <c r="Z1300" s="1" t="s">
        <v>1671</v>
      </c>
      <c r="AA1300" s="1">
        <v>0.5212</v>
      </c>
      <c r="AB1300" s="1">
        <v>851</v>
      </c>
    </row>
    <row r="1301" spans="1:28" x14ac:dyDescent="0.3">
      <c r="A1301" s="1">
        <v>1300</v>
      </c>
      <c r="B1301" s="1" t="s">
        <v>1680</v>
      </c>
      <c r="C1301" s="1">
        <v>3.3700000000000001E-2</v>
      </c>
      <c r="D1301" s="1">
        <v>1.9699999999999999E-2</v>
      </c>
      <c r="E1301" s="1">
        <v>1.3599999999999999E-2</v>
      </c>
      <c r="F1301" s="1">
        <v>2.3099999999999999E-2</v>
      </c>
      <c r="G1301" s="1">
        <v>5.2900000000000003E-2</v>
      </c>
      <c r="H1301" s="1">
        <v>3.5200000000000002E-2</v>
      </c>
      <c r="I1301" s="1">
        <v>5.7000000000000002E-3</v>
      </c>
      <c r="J1301" s="1">
        <v>6.7799999999999999E-2</v>
      </c>
      <c r="K1301" s="1">
        <v>0.1169</v>
      </c>
      <c r="L1301" s="1">
        <v>4.7E-2</v>
      </c>
      <c r="M1301" s="1">
        <v>3.2000000000000001E-2</v>
      </c>
      <c r="N1301" s="1">
        <v>3.3099999999999997E-2</v>
      </c>
      <c r="O1301" s="1">
        <v>9.4999999999999998E-3</v>
      </c>
      <c r="P1301" s="1">
        <v>5.7200000000000001E-2</v>
      </c>
      <c r="Q1301" s="1">
        <v>0.28889999999999999</v>
      </c>
      <c r="R1301" s="1">
        <v>4.5100000000000001E-2</v>
      </c>
      <c r="S1301" s="1">
        <v>4.9299999999999997E-2</v>
      </c>
      <c r="T1301" s="1">
        <v>5.6000000000000001E-2</v>
      </c>
      <c r="U1301" s="1">
        <v>2.3999999999999998E-3</v>
      </c>
      <c r="V1301" s="1">
        <v>1.09E-2</v>
      </c>
      <c r="W1301" s="1">
        <v>0.84099999999999997</v>
      </c>
      <c r="X1301" s="1">
        <v>0.28889999999999999</v>
      </c>
      <c r="Y1301" s="1">
        <v>0.28889999999999999</v>
      </c>
      <c r="Z1301" s="1" t="s">
        <v>1680</v>
      </c>
      <c r="AA1301" s="1">
        <v>0</v>
      </c>
      <c r="AB1301" s="1">
        <v>851</v>
      </c>
    </row>
    <row r="1302" spans="1:28" x14ac:dyDescent="0.3">
      <c r="A1302" s="1">
        <v>1301</v>
      </c>
      <c r="B1302" s="1" t="s">
        <v>1685</v>
      </c>
      <c r="C1302" s="1">
        <v>2.1499999999999998E-2</v>
      </c>
      <c r="D1302" s="1">
        <v>1.04E-2</v>
      </c>
      <c r="E1302" s="1">
        <v>1.7000000000000001E-2</v>
      </c>
      <c r="F1302" s="1">
        <v>8.3999999999999995E-3</v>
      </c>
      <c r="G1302" s="1">
        <v>7.22E-2</v>
      </c>
      <c r="H1302" s="1">
        <v>2.3400000000000001E-2</v>
      </c>
      <c r="I1302" s="1">
        <v>3.3999999999999998E-3</v>
      </c>
      <c r="J1302" s="1">
        <v>0.1331</v>
      </c>
      <c r="K1302" s="1">
        <v>2.1399999999999999E-2</v>
      </c>
      <c r="L1302" s="1">
        <v>0.24929999999999999</v>
      </c>
      <c r="M1302" s="1">
        <v>0.13339999999999999</v>
      </c>
      <c r="N1302" s="1">
        <v>1.41E-2</v>
      </c>
      <c r="O1302" s="1">
        <v>1.2699999999999999E-2</v>
      </c>
      <c r="P1302" s="1">
        <v>1.2200000000000001E-2</v>
      </c>
      <c r="Q1302" s="1">
        <v>1.2500000000000001E-2</v>
      </c>
      <c r="R1302" s="1">
        <v>2.2100000000000002E-2</v>
      </c>
      <c r="S1302" s="1">
        <v>3.9399999999999998E-2</v>
      </c>
      <c r="T1302" s="1">
        <v>6.2700000000000006E-2</v>
      </c>
      <c r="U1302" s="1">
        <v>3.7000000000000002E-3</v>
      </c>
      <c r="V1302" s="1">
        <v>0.12720000000000001</v>
      </c>
      <c r="W1302" s="1">
        <v>0.79920000000000002</v>
      </c>
      <c r="X1302" s="1">
        <v>0.12720000000000001</v>
      </c>
      <c r="Y1302" s="1">
        <v>0.24929999999999999</v>
      </c>
      <c r="Z1302" s="1" t="s">
        <v>1675</v>
      </c>
      <c r="AA1302" s="1">
        <v>0.1221</v>
      </c>
      <c r="AB1302" s="1">
        <v>851</v>
      </c>
    </row>
    <row r="1303" spans="1:28" x14ac:dyDescent="0.3">
      <c r="A1303" s="1">
        <v>1302</v>
      </c>
      <c r="B1303" s="1" t="s">
        <v>1680</v>
      </c>
      <c r="C1303" s="1">
        <v>2.9899999999999999E-2</v>
      </c>
      <c r="D1303" s="1">
        <v>8.0000000000000002E-3</v>
      </c>
      <c r="E1303" s="1">
        <v>1.5299999999999999E-2</v>
      </c>
      <c r="F1303" s="1">
        <v>1.7100000000000001E-2</v>
      </c>
      <c r="G1303" s="1">
        <v>1.9599999999999999E-2</v>
      </c>
      <c r="H1303" s="1">
        <v>6.5299999999999997E-2</v>
      </c>
      <c r="I1303" s="1">
        <v>4.0000000000000001E-3</v>
      </c>
      <c r="J1303" s="1">
        <v>2.7E-2</v>
      </c>
      <c r="K1303" s="1">
        <v>7.6799999999999993E-2</v>
      </c>
      <c r="L1303" s="1">
        <v>5.2900000000000003E-2</v>
      </c>
      <c r="M1303" s="1">
        <v>1.1900000000000001E-2</v>
      </c>
      <c r="N1303" s="1">
        <v>6.3600000000000004E-2</v>
      </c>
      <c r="O1303" s="1">
        <v>1.4E-2</v>
      </c>
      <c r="P1303" s="1">
        <v>0.18840000000000001</v>
      </c>
      <c r="Q1303" s="1">
        <v>0.13739999999999999</v>
      </c>
      <c r="R1303" s="1">
        <v>7.8E-2</v>
      </c>
      <c r="S1303" s="1">
        <v>0.1183</v>
      </c>
      <c r="T1303" s="1">
        <v>4.1399999999999999E-2</v>
      </c>
      <c r="U1303" s="1">
        <v>2.2000000000000001E-3</v>
      </c>
      <c r="V1303" s="1">
        <v>2.8799999999999999E-2</v>
      </c>
      <c r="W1303" s="1">
        <v>0.86080000000000001</v>
      </c>
      <c r="X1303" s="1">
        <v>0.13739999999999999</v>
      </c>
      <c r="Y1303" s="1">
        <v>0.18840000000000001</v>
      </c>
      <c r="Z1303" s="1" t="s">
        <v>1679</v>
      </c>
      <c r="AA1303" s="1">
        <v>5.0999999999999997E-2</v>
      </c>
      <c r="AB1303" s="1">
        <v>851</v>
      </c>
    </row>
    <row r="1304" spans="1:28" x14ac:dyDescent="0.3">
      <c r="A1304" s="1">
        <v>1303</v>
      </c>
      <c r="B1304" s="1" t="s">
        <v>1682</v>
      </c>
      <c r="C1304" s="1">
        <v>2.5399999999999999E-2</v>
      </c>
      <c r="D1304" s="1">
        <v>7.7999999999999996E-3</v>
      </c>
      <c r="E1304" s="1">
        <v>2.24E-2</v>
      </c>
      <c r="F1304" s="1">
        <v>1.7600000000000001E-2</v>
      </c>
      <c r="G1304" s="1">
        <v>4.5999999999999999E-2</v>
      </c>
      <c r="H1304" s="1">
        <v>4.65E-2</v>
      </c>
      <c r="I1304" s="1">
        <v>8.2000000000000007E-3</v>
      </c>
      <c r="J1304" s="1">
        <v>0.12479999999999999</v>
      </c>
      <c r="K1304" s="1">
        <v>6.4100000000000004E-2</v>
      </c>
      <c r="L1304" s="1">
        <v>8.7099999999999997E-2</v>
      </c>
      <c r="M1304" s="1">
        <v>5.4899999999999997E-2</v>
      </c>
      <c r="N1304" s="1">
        <v>4.6600000000000003E-2</v>
      </c>
      <c r="O1304" s="1">
        <v>3.5499999999999997E-2</v>
      </c>
      <c r="P1304" s="1">
        <v>3.49E-2</v>
      </c>
      <c r="Q1304" s="1">
        <v>5.8099999999999999E-2</v>
      </c>
      <c r="R1304" s="1">
        <v>0.1454</v>
      </c>
      <c r="S1304" s="1">
        <v>8.1199999999999994E-2</v>
      </c>
      <c r="T1304" s="1">
        <v>6.4500000000000002E-2</v>
      </c>
      <c r="U1304" s="1">
        <v>2.3E-3</v>
      </c>
      <c r="V1304" s="1">
        <v>2.6800000000000001E-2</v>
      </c>
      <c r="W1304" s="1">
        <v>0.91269999999999996</v>
      </c>
      <c r="X1304" s="1">
        <v>8.1199999999999994E-2</v>
      </c>
      <c r="Y1304" s="1">
        <v>0.1454</v>
      </c>
      <c r="Z1304" s="1" t="s">
        <v>1681</v>
      </c>
      <c r="AA1304" s="1">
        <v>6.4299999999999996E-2</v>
      </c>
      <c r="AB1304" s="1">
        <v>851</v>
      </c>
    </row>
    <row r="1305" spans="1:28" x14ac:dyDescent="0.3">
      <c r="A1305" s="1">
        <v>1304</v>
      </c>
      <c r="B1305" s="1" t="s">
        <v>1674</v>
      </c>
      <c r="C1305" s="1">
        <v>4.0800000000000003E-2</v>
      </c>
      <c r="D1305" s="1">
        <v>6.4000000000000003E-3</v>
      </c>
      <c r="E1305" s="1">
        <v>2.6599999999999999E-2</v>
      </c>
      <c r="F1305" s="1">
        <v>2.3800000000000002E-2</v>
      </c>
      <c r="G1305" s="1">
        <v>1.32E-2</v>
      </c>
      <c r="H1305" s="1">
        <v>6.6500000000000004E-2</v>
      </c>
      <c r="I1305" s="1">
        <v>1.55E-2</v>
      </c>
      <c r="J1305" s="1">
        <v>2.2499999999999999E-2</v>
      </c>
      <c r="K1305" s="1">
        <v>0.13070000000000001</v>
      </c>
      <c r="L1305" s="1">
        <v>3.3300000000000003E-2</v>
      </c>
      <c r="M1305" s="1">
        <v>1.1299999999999999E-2</v>
      </c>
      <c r="N1305" s="1">
        <v>0.1381</v>
      </c>
      <c r="O1305" s="1">
        <v>8.5800000000000001E-2</v>
      </c>
      <c r="P1305" s="1">
        <v>3.5999999999999997E-2</v>
      </c>
      <c r="Q1305" s="1">
        <v>3.6499999999999998E-2</v>
      </c>
      <c r="R1305" s="1">
        <v>0.17710000000000001</v>
      </c>
      <c r="S1305" s="1">
        <v>0.1009</v>
      </c>
      <c r="T1305" s="1">
        <v>2.1700000000000001E-2</v>
      </c>
      <c r="U1305" s="1">
        <v>5.1999999999999998E-3</v>
      </c>
      <c r="V1305" s="1">
        <v>8.0999999999999996E-3</v>
      </c>
      <c r="W1305" s="1">
        <v>0.86040000000000005</v>
      </c>
      <c r="X1305" s="1">
        <v>0.13070000000000001</v>
      </c>
      <c r="Y1305" s="1">
        <v>0.17710000000000001</v>
      </c>
      <c r="Z1305" s="1" t="s">
        <v>1681</v>
      </c>
      <c r="AA1305" s="1">
        <v>4.6399999999999997E-2</v>
      </c>
      <c r="AB1305" s="1">
        <v>851</v>
      </c>
    </row>
    <row r="1306" spans="1:28" x14ac:dyDescent="0.3">
      <c r="A1306" s="1">
        <v>1305</v>
      </c>
      <c r="B1306" s="1" t="s">
        <v>1666</v>
      </c>
      <c r="C1306" s="1">
        <v>6.4100000000000004E-2</v>
      </c>
      <c r="D1306" s="1">
        <v>1.03E-2</v>
      </c>
      <c r="E1306" s="1">
        <v>3.3399999999999999E-2</v>
      </c>
      <c r="F1306" s="1">
        <v>3.3000000000000002E-2</v>
      </c>
      <c r="G1306" s="1">
        <v>5.0700000000000002E-2</v>
      </c>
      <c r="H1306" s="1">
        <v>7.0800000000000002E-2</v>
      </c>
      <c r="I1306" s="1">
        <v>1.67E-2</v>
      </c>
      <c r="J1306" s="1">
        <v>3.0300000000000001E-2</v>
      </c>
      <c r="K1306" s="1">
        <v>0.1666</v>
      </c>
      <c r="L1306" s="1">
        <v>4.4699999999999997E-2</v>
      </c>
      <c r="M1306" s="1">
        <v>2.1700000000000001E-2</v>
      </c>
      <c r="N1306" s="1">
        <v>8.8800000000000004E-2</v>
      </c>
      <c r="O1306" s="1">
        <v>2.6499999999999999E-2</v>
      </c>
      <c r="P1306" s="1">
        <v>2.5600000000000001E-2</v>
      </c>
      <c r="Q1306" s="1">
        <v>3.0099999999999998E-2</v>
      </c>
      <c r="R1306" s="1">
        <v>0.16020000000000001</v>
      </c>
      <c r="S1306" s="1">
        <v>6.4600000000000005E-2</v>
      </c>
      <c r="T1306" s="1">
        <v>3.2800000000000003E-2</v>
      </c>
      <c r="U1306" s="1">
        <v>7.0000000000000001E-3</v>
      </c>
      <c r="V1306" s="1">
        <v>2.1999999999999999E-2</v>
      </c>
      <c r="W1306" s="1">
        <v>0.89949999999999997</v>
      </c>
      <c r="X1306" s="1">
        <v>6.4100000000000004E-2</v>
      </c>
      <c r="Y1306" s="1">
        <v>0.1666</v>
      </c>
      <c r="Z1306" s="1" t="s">
        <v>1674</v>
      </c>
      <c r="AA1306" s="1">
        <v>0.10249999999999999</v>
      </c>
      <c r="AB1306" s="1">
        <v>851</v>
      </c>
    </row>
    <row r="1307" spans="1:28" x14ac:dyDescent="0.3">
      <c r="A1307" s="1">
        <v>1306</v>
      </c>
      <c r="B1307" s="1" t="s">
        <v>1668</v>
      </c>
      <c r="C1307" s="1">
        <v>4.1399999999999999E-2</v>
      </c>
      <c r="D1307" s="1">
        <v>8.9999999999999993E-3</v>
      </c>
      <c r="E1307" s="1">
        <v>5.6899999999999999E-2</v>
      </c>
      <c r="F1307" s="1">
        <v>3.8600000000000002E-2</v>
      </c>
      <c r="G1307" s="1">
        <v>3.7400000000000003E-2</v>
      </c>
      <c r="H1307" s="1">
        <v>0.20480000000000001</v>
      </c>
      <c r="I1307" s="1">
        <v>1.8499999999999999E-2</v>
      </c>
      <c r="J1307" s="1">
        <v>2.6100000000000002E-2</v>
      </c>
      <c r="K1307" s="1">
        <v>9.8299999999999998E-2</v>
      </c>
      <c r="L1307" s="1">
        <v>4.0800000000000003E-2</v>
      </c>
      <c r="M1307" s="1">
        <v>1.6299999999999999E-2</v>
      </c>
      <c r="N1307" s="1">
        <v>0.15640000000000001</v>
      </c>
      <c r="O1307" s="1">
        <v>3.7900000000000003E-2</v>
      </c>
      <c r="P1307" s="1">
        <v>2.6700000000000002E-2</v>
      </c>
      <c r="Q1307" s="1">
        <v>2.7900000000000001E-2</v>
      </c>
      <c r="R1307" s="1">
        <v>6.8099999999999994E-2</v>
      </c>
      <c r="S1307" s="1">
        <v>4.1000000000000002E-2</v>
      </c>
      <c r="T1307" s="1">
        <v>3.6900000000000002E-2</v>
      </c>
      <c r="U1307" s="1">
        <v>4.7999999999999996E-3</v>
      </c>
      <c r="V1307" s="1">
        <v>1.23E-2</v>
      </c>
      <c r="W1307" s="1">
        <v>0.87829999999999997</v>
      </c>
      <c r="X1307" s="1">
        <v>5.6899999999999999E-2</v>
      </c>
      <c r="Y1307" s="1">
        <v>0.20480000000000001</v>
      </c>
      <c r="Z1307" s="1" t="s">
        <v>1671</v>
      </c>
      <c r="AA1307" s="1">
        <v>0.1479</v>
      </c>
      <c r="AB1307" s="1">
        <v>851</v>
      </c>
    </row>
    <row r="1308" spans="1:28" x14ac:dyDescent="0.3">
      <c r="A1308" s="1">
        <v>1307</v>
      </c>
      <c r="B1308" s="1" t="s">
        <v>1670</v>
      </c>
      <c r="C1308" s="1">
        <v>3.0599999999999999E-2</v>
      </c>
      <c r="D1308" s="1">
        <v>8.5000000000000006E-3</v>
      </c>
      <c r="E1308" s="1">
        <v>2.5499999999999998E-2</v>
      </c>
      <c r="F1308" s="1">
        <v>2.69E-2</v>
      </c>
      <c r="G1308" s="1">
        <v>3.5900000000000001E-2</v>
      </c>
      <c r="H1308" s="1">
        <v>4.07E-2</v>
      </c>
      <c r="I1308" s="1">
        <v>6.3E-3</v>
      </c>
      <c r="J1308" s="1">
        <v>0.30299999999999999</v>
      </c>
      <c r="K1308" s="1">
        <v>5.96E-2</v>
      </c>
      <c r="L1308" s="1">
        <v>0.1234</v>
      </c>
      <c r="M1308" s="1">
        <v>2.87E-2</v>
      </c>
      <c r="N1308" s="1">
        <v>6.54E-2</v>
      </c>
      <c r="O1308" s="1">
        <v>1.41E-2</v>
      </c>
      <c r="P1308" s="1">
        <v>1.38E-2</v>
      </c>
      <c r="Q1308" s="1">
        <v>1.7399999999999999E-2</v>
      </c>
      <c r="R1308" s="1">
        <v>4.8399999999999999E-2</v>
      </c>
      <c r="S1308" s="1">
        <v>4.5600000000000002E-2</v>
      </c>
      <c r="T1308" s="1">
        <v>8.8700000000000001E-2</v>
      </c>
      <c r="U1308" s="1">
        <v>3.0000000000000001E-3</v>
      </c>
      <c r="V1308" s="1">
        <v>1.44E-2</v>
      </c>
      <c r="W1308" s="1">
        <v>0.82069999999999999</v>
      </c>
      <c r="X1308" s="1">
        <v>3.5900000000000001E-2</v>
      </c>
      <c r="Y1308" s="1">
        <v>0.30299999999999999</v>
      </c>
      <c r="Z1308" s="1" t="s">
        <v>1673</v>
      </c>
      <c r="AA1308" s="1">
        <v>0.2671</v>
      </c>
      <c r="AB1308" s="1">
        <v>851</v>
      </c>
    </row>
    <row r="1309" spans="1:28" x14ac:dyDescent="0.3">
      <c r="A1309" s="1">
        <v>1308</v>
      </c>
      <c r="B1309" s="1" t="s">
        <v>1682</v>
      </c>
      <c r="C1309" s="1">
        <v>3.1699999999999999E-2</v>
      </c>
      <c r="D1309" s="1">
        <v>3.0000000000000001E-3</v>
      </c>
      <c r="E1309" s="1">
        <v>4.2999999999999997E-2</v>
      </c>
      <c r="F1309" s="1">
        <v>2.7400000000000001E-2</v>
      </c>
      <c r="G1309" s="1">
        <v>1.21E-2</v>
      </c>
      <c r="H1309" s="1">
        <v>3.4000000000000002E-2</v>
      </c>
      <c r="I1309" s="1">
        <v>9.5999999999999992E-3</v>
      </c>
      <c r="J1309" s="1">
        <v>6.8099999999999994E-2</v>
      </c>
      <c r="K1309" s="1">
        <v>0.19739999999999999</v>
      </c>
      <c r="L1309" s="1">
        <v>7.9600000000000004E-2</v>
      </c>
      <c r="M1309" s="1">
        <v>2.0799999999999999E-2</v>
      </c>
      <c r="N1309" s="1">
        <v>4.9700000000000001E-2</v>
      </c>
      <c r="O1309" s="1">
        <v>2.6200000000000001E-2</v>
      </c>
      <c r="P1309" s="1">
        <v>2.3099999999999999E-2</v>
      </c>
      <c r="Q1309" s="1">
        <v>2.1299999999999999E-2</v>
      </c>
      <c r="R1309" s="1">
        <v>0.13800000000000001</v>
      </c>
      <c r="S1309" s="1">
        <v>0.16139999999999999</v>
      </c>
      <c r="T1309" s="1">
        <v>3.7100000000000001E-2</v>
      </c>
      <c r="U1309" s="1">
        <v>3.5999999999999999E-3</v>
      </c>
      <c r="V1309" s="1">
        <v>1.29E-2</v>
      </c>
      <c r="W1309" s="1">
        <v>0.84740000000000004</v>
      </c>
      <c r="X1309" s="1">
        <v>0.16139999999999999</v>
      </c>
      <c r="Y1309" s="1">
        <v>0.19739999999999999</v>
      </c>
      <c r="Z1309" s="1" t="s">
        <v>1674</v>
      </c>
      <c r="AA1309" s="1">
        <v>3.5999999999999997E-2</v>
      </c>
      <c r="AB1309" s="1">
        <v>851</v>
      </c>
    </row>
    <row r="1310" spans="1:28" x14ac:dyDescent="0.3">
      <c r="A1310" s="1">
        <v>1309</v>
      </c>
      <c r="B1310" s="1" t="s">
        <v>1666</v>
      </c>
      <c r="C1310" s="1">
        <v>2.7300000000000001E-2</v>
      </c>
      <c r="D1310" s="1">
        <v>4.1000000000000003E-3</v>
      </c>
      <c r="E1310" s="1">
        <v>6.2899999999999998E-2</v>
      </c>
      <c r="F1310" s="1">
        <v>0.11849999999999999</v>
      </c>
      <c r="G1310" s="1">
        <v>3.1199999999999999E-2</v>
      </c>
      <c r="H1310" s="1">
        <v>4.1700000000000001E-2</v>
      </c>
      <c r="I1310" s="1">
        <v>6.7999999999999996E-3</v>
      </c>
      <c r="J1310" s="1">
        <v>4.1500000000000002E-2</v>
      </c>
      <c r="K1310" s="1">
        <v>0.114</v>
      </c>
      <c r="L1310" s="1">
        <v>0.22819999999999999</v>
      </c>
      <c r="M1310" s="1">
        <v>8.8999999999999999E-3</v>
      </c>
      <c r="N1310" s="1">
        <v>9.8500000000000004E-2</v>
      </c>
      <c r="O1310" s="1">
        <v>4.48E-2</v>
      </c>
      <c r="P1310" s="1">
        <v>1.8499999999999999E-2</v>
      </c>
      <c r="Q1310" s="1">
        <v>1.44E-2</v>
      </c>
      <c r="R1310" s="1">
        <v>6.6900000000000001E-2</v>
      </c>
      <c r="S1310" s="1">
        <v>3.4000000000000002E-2</v>
      </c>
      <c r="T1310" s="1">
        <v>2.5899999999999999E-2</v>
      </c>
      <c r="U1310" s="1">
        <v>2.3E-3</v>
      </c>
      <c r="V1310" s="1">
        <v>9.7000000000000003E-3</v>
      </c>
      <c r="W1310" s="1">
        <v>0.84540000000000004</v>
      </c>
      <c r="X1310" s="1">
        <v>2.7300000000000001E-2</v>
      </c>
      <c r="Y1310" s="1">
        <v>0.22819999999999999</v>
      </c>
      <c r="Z1310" s="1" t="s">
        <v>1675</v>
      </c>
      <c r="AA1310" s="1">
        <v>0.20080000000000001</v>
      </c>
      <c r="AB1310" s="1">
        <v>851</v>
      </c>
    </row>
    <row r="1311" spans="1:28" x14ac:dyDescent="0.3">
      <c r="A1311" s="1">
        <v>1310</v>
      </c>
      <c r="B1311" s="1" t="s">
        <v>1673</v>
      </c>
      <c r="C1311" s="1">
        <v>5.5E-2</v>
      </c>
      <c r="D1311" s="1">
        <v>5.2200000000000003E-2</v>
      </c>
      <c r="E1311" s="1">
        <v>3.7600000000000001E-2</v>
      </c>
      <c r="F1311" s="1">
        <v>3.8199999999999998E-2</v>
      </c>
      <c r="G1311" s="1">
        <v>3.0700000000000002E-2</v>
      </c>
      <c r="H1311" s="1">
        <v>3.0200000000000001E-2</v>
      </c>
      <c r="I1311" s="1">
        <v>9.1999999999999998E-3</v>
      </c>
      <c r="J1311" s="1">
        <v>8.14E-2</v>
      </c>
      <c r="K1311" s="1">
        <v>6.8900000000000003E-2</v>
      </c>
      <c r="L1311" s="1">
        <v>0.13089999999999999</v>
      </c>
      <c r="M1311" s="1">
        <v>1.6400000000000001E-2</v>
      </c>
      <c r="N1311" s="1">
        <v>4.0899999999999999E-2</v>
      </c>
      <c r="O1311" s="1">
        <v>2.8899999999999999E-2</v>
      </c>
      <c r="P1311" s="1">
        <v>2.2100000000000002E-2</v>
      </c>
      <c r="Q1311" s="1">
        <v>1.5599999999999999E-2</v>
      </c>
      <c r="R1311" s="1">
        <v>0.1608</v>
      </c>
      <c r="S1311" s="1">
        <v>7.8899999999999998E-2</v>
      </c>
      <c r="T1311" s="1">
        <v>5.1700000000000003E-2</v>
      </c>
      <c r="U1311" s="1">
        <v>2.0999999999999999E-3</v>
      </c>
      <c r="V1311" s="1">
        <v>4.82E-2</v>
      </c>
      <c r="W1311" s="1">
        <v>0.91080000000000005</v>
      </c>
      <c r="X1311" s="1">
        <v>8.14E-2</v>
      </c>
      <c r="Y1311" s="1">
        <v>0.1608</v>
      </c>
      <c r="Z1311" s="1" t="s">
        <v>1681</v>
      </c>
      <c r="AA1311" s="1">
        <v>7.9399999999999998E-2</v>
      </c>
      <c r="AB1311" s="1">
        <v>851</v>
      </c>
    </row>
    <row r="1312" spans="1:28" x14ac:dyDescent="0.3">
      <c r="A1312" s="1">
        <v>1311</v>
      </c>
      <c r="B1312" s="1" t="s">
        <v>1670</v>
      </c>
      <c r="C1312" s="1">
        <v>4.6199999999999998E-2</v>
      </c>
      <c r="D1312" s="1">
        <v>4.7000000000000002E-3</v>
      </c>
      <c r="E1312" s="1">
        <v>0.1113</v>
      </c>
      <c r="F1312" s="1">
        <v>0.1178</v>
      </c>
      <c r="G1312" s="1">
        <v>2.3199999999999998E-2</v>
      </c>
      <c r="H1312" s="1">
        <v>3.3700000000000001E-2</v>
      </c>
      <c r="I1312" s="1">
        <v>1.3100000000000001E-2</v>
      </c>
      <c r="J1312" s="1">
        <v>2.3199999999999998E-2</v>
      </c>
      <c r="K1312" s="1">
        <v>0.1229</v>
      </c>
      <c r="L1312" s="1">
        <v>0.1116</v>
      </c>
      <c r="M1312" s="1">
        <v>6.0000000000000001E-3</v>
      </c>
      <c r="N1312" s="1">
        <v>7.5899999999999995E-2</v>
      </c>
      <c r="O1312" s="1">
        <v>5.3999999999999999E-2</v>
      </c>
      <c r="P1312" s="1">
        <v>2.87E-2</v>
      </c>
      <c r="Q1312" s="1">
        <v>2.2200000000000001E-2</v>
      </c>
      <c r="R1312" s="1">
        <v>0.112</v>
      </c>
      <c r="S1312" s="1">
        <v>4.7600000000000003E-2</v>
      </c>
      <c r="T1312" s="1">
        <v>2.0799999999999999E-2</v>
      </c>
      <c r="U1312" s="1">
        <v>1.7999999999999999E-2</v>
      </c>
      <c r="V1312" s="1">
        <v>7.1000000000000004E-3</v>
      </c>
      <c r="W1312" s="1">
        <v>0.88790000000000002</v>
      </c>
      <c r="X1312" s="1">
        <v>2.3199999999999998E-2</v>
      </c>
      <c r="Y1312" s="1">
        <v>0.1229</v>
      </c>
      <c r="Z1312" s="1" t="s">
        <v>1674</v>
      </c>
      <c r="AA1312" s="1">
        <v>9.9699999999999997E-2</v>
      </c>
      <c r="AB1312" s="1">
        <v>851</v>
      </c>
    </row>
    <row r="1313" spans="1:28" x14ac:dyDescent="0.3">
      <c r="A1313" s="1">
        <v>1312</v>
      </c>
      <c r="B1313" s="1" t="s">
        <v>1668</v>
      </c>
      <c r="C1313" s="1">
        <v>1.8599999999999998E-2</v>
      </c>
      <c r="D1313" s="1">
        <v>5.1000000000000004E-3</v>
      </c>
      <c r="E1313" s="1">
        <v>0.192</v>
      </c>
      <c r="F1313" s="1">
        <v>0.14899999999999999</v>
      </c>
      <c r="G1313" s="1">
        <v>5.1999999999999998E-3</v>
      </c>
      <c r="H1313" s="1">
        <v>6.3399999999999998E-2</v>
      </c>
      <c r="I1313" s="1">
        <v>1.37E-2</v>
      </c>
      <c r="J1313" s="1">
        <v>9.2999999999999992E-3</v>
      </c>
      <c r="K1313" s="1">
        <v>7.9799999999999996E-2</v>
      </c>
      <c r="L1313" s="1">
        <v>1.1599999999999999E-2</v>
      </c>
      <c r="M1313" s="1">
        <v>4.1000000000000003E-3</v>
      </c>
      <c r="N1313" s="1">
        <v>0.19839999999999999</v>
      </c>
      <c r="O1313" s="1">
        <v>1.37E-2</v>
      </c>
      <c r="P1313" s="1">
        <v>4.2799999999999998E-2</v>
      </c>
      <c r="Q1313" s="1">
        <v>2.1399999999999999E-2</v>
      </c>
      <c r="R1313" s="1">
        <v>0.1196</v>
      </c>
      <c r="S1313" s="1">
        <v>3.2800000000000003E-2</v>
      </c>
      <c r="T1313" s="1">
        <v>1.3299999999999999E-2</v>
      </c>
      <c r="U1313" s="1">
        <v>1.9E-3</v>
      </c>
      <c r="V1313" s="1">
        <v>4.4000000000000003E-3</v>
      </c>
      <c r="W1313" s="1">
        <v>0.78039999999999998</v>
      </c>
      <c r="X1313" s="1">
        <v>0.192</v>
      </c>
      <c r="Y1313" s="1">
        <v>0.19839999999999999</v>
      </c>
      <c r="Z1313" s="1" t="s">
        <v>1677</v>
      </c>
      <c r="AA1313" s="1">
        <v>6.4000000000000003E-3</v>
      </c>
      <c r="AB1313" s="1">
        <v>851</v>
      </c>
    </row>
    <row r="1314" spans="1:28" x14ac:dyDescent="0.3">
      <c r="A1314" s="1">
        <v>1313</v>
      </c>
      <c r="B1314" s="1" t="s">
        <v>1671</v>
      </c>
      <c r="C1314" s="1">
        <v>0.26939999999999997</v>
      </c>
      <c r="D1314" s="1">
        <v>2.7199999999999998E-2</v>
      </c>
      <c r="E1314" s="1">
        <v>4.4499999999999998E-2</v>
      </c>
      <c r="F1314" s="1">
        <v>7.7000000000000002E-3</v>
      </c>
      <c r="G1314" s="1">
        <v>9.7000000000000003E-2</v>
      </c>
      <c r="H1314" s="1">
        <v>3.3300000000000003E-2</v>
      </c>
      <c r="I1314" s="1">
        <v>3.0999999999999999E-3</v>
      </c>
      <c r="J1314" s="1">
        <v>0.1191</v>
      </c>
      <c r="K1314" s="1">
        <v>9.2999999999999992E-3</v>
      </c>
      <c r="L1314" s="1">
        <v>5.1799999999999999E-2</v>
      </c>
      <c r="M1314" s="1">
        <v>0.02</v>
      </c>
      <c r="N1314" s="1">
        <v>5.4999999999999997E-3</v>
      </c>
      <c r="O1314" s="1">
        <v>1.32E-2</v>
      </c>
      <c r="P1314" s="1">
        <v>5.1999999999999998E-3</v>
      </c>
      <c r="Q1314" s="1">
        <v>6.4999999999999997E-3</v>
      </c>
      <c r="R1314" s="1">
        <v>7.2800000000000004E-2</v>
      </c>
      <c r="S1314" s="1">
        <v>9.64E-2</v>
      </c>
      <c r="T1314" s="1">
        <v>0.1042</v>
      </c>
      <c r="U1314" s="1">
        <v>3.5000000000000001E-3</v>
      </c>
      <c r="V1314" s="1">
        <v>1.0200000000000001E-2</v>
      </c>
      <c r="W1314" s="1">
        <v>0.79379999999999995</v>
      </c>
      <c r="X1314" s="1">
        <v>3.3300000000000003E-2</v>
      </c>
      <c r="Y1314" s="1">
        <v>0.26939999999999997</v>
      </c>
      <c r="Z1314" s="1" t="s">
        <v>1666</v>
      </c>
      <c r="AA1314" s="1">
        <v>0.2361</v>
      </c>
      <c r="AB1314" s="1">
        <v>851</v>
      </c>
    </row>
    <row r="1315" spans="1:28" x14ac:dyDescent="0.3">
      <c r="A1315" s="1">
        <v>1314</v>
      </c>
      <c r="B1315" s="1" t="s">
        <v>1667</v>
      </c>
      <c r="C1315" s="1">
        <v>3.1399999999999997E-2</v>
      </c>
      <c r="D1315" s="1">
        <v>2.2499999999999999E-2</v>
      </c>
      <c r="E1315" s="1">
        <v>2.6100000000000002E-2</v>
      </c>
      <c r="F1315" s="1">
        <v>7.8399999999999997E-2</v>
      </c>
      <c r="G1315" s="1">
        <v>2.35E-2</v>
      </c>
      <c r="H1315" s="1">
        <v>9.7000000000000003E-3</v>
      </c>
      <c r="I1315" s="1">
        <v>6.1000000000000004E-3</v>
      </c>
      <c r="J1315" s="1">
        <v>8.1699999999999995E-2</v>
      </c>
      <c r="K1315" s="1">
        <v>0.15770000000000001</v>
      </c>
      <c r="L1315" s="1">
        <v>3.56E-2</v>
      </c>
      <c r="M1315" s="1">
        <v>1.77E-2</v>
      </c>
      <c r="N1315" s="1">
        <v>1.6500000000000001E-2</v>
      </c>
      <c r="O1315" s="1">
        <v>7.1000000000000004E-3</v>
      </c>
      <c r="P1315" s="1">
        <v>4.4299999999999999E-2</v>
      </c>
      <c r="Q1315" s="1">
        <v>4.7399999999999998E-2</v>
      </c>
      <c r="R1315" s="1">
        <v>5.6599999999999998E-2</v>
      </c>
      <c r="S1315" s="1">
        <v>0.1895</v>
      </c>
      <c r="T1315" s="1">
        <v>8.6900000000000005E-2</v>
      </c>
      <c r="U1315" s="1">
        <v>3.3999999999999998E-3</v>
      </c>
      <c r="V1315" s="1">
        <v>5.7700000000000001E-2</v>
      </c>
      <c r="W1315" s="1">
        <v>0.86760000000000004</v>
      </c>
      <c r="X1315" s="1">
        <v>2.2499999999999999E-2</v>
      </c>
      <c r="Y1315" s="1">
        <v>0.1895</v>
      </c>
      <c r="Z1315" s="1" t="s">
        <v>1682</v>
      </c>
      <c r="AA1315" s="1">
        <v>0.16689999999999999</v>
      </c>
      <c r="AB1315" s="1">
        <v>851</v>
      </c>
    </row>
    <row r="1316" spans="1:28" x14ac:dyDescent="0.3">
      <c r="A1316" s="1">
        <v>1315</v>
      </c>
      <c r="B1316" s="1" t="s">
        <v>1683</v>
      </c>
      <c r="C1316" s="1">
        <v>1.17E-2</v>
      </c>
      <c r="D1316" s="1">
        <v>3.0000000000000001E-3</v>
      </c>
      <c r="E1316" s="1">
        <v>6.4999999999999997E-3</v>
      </c>
      <c r="F1316" s="1">
        <v>7.7000000000000002E-3</v>
      </c>
      <c r="G1316" s="1">
        <v>0.14910000000000001</v>
      </c>
      <c r="H1316" s="1">
        <v>9.9000000000000008E-3</v>
      </c>
      <c r="I1316" s="1">
        <v>3.0999999999999999E-3</v>
      </c>
      <c r="J1316" s="1">
        <v>0.28199999999999997</v>
      </c>
      <c r="K1316" s="1">
        <v>7.3000000000000001E-3</v>
      </c>
      <c r="L1316" s="1">
        <v>0.3735</v>
      </c>
      <c r="M1316" s="1">
        <v>1.4E-2</v>
      </c>
      <c r="N1316" s="1">
        <v>5.4999999999999997E-3</v>
      </c>
      <c r="O1316" s="1">
        <v>6.7999999999999996E-3</v>
      </c>
      <c r="P1316" s="1">
        <v>5.1999999999999998E-3</v>
      </c>
      <c r="Q1316" s="1">
        <v>6.4999999999999997E-3</v>
      </c>
      <c r="R1316" s="1">
        <v>9.2999999999999992E-3</v>
      </c>
      <c r="S1316" s="1">
        <v>8.5000000000000006E-3</v>
      </c>
      <c r="T1316" s="1">
        <v>7.5800000000000006E-2</v>
      </c>
      <c r="U1316" s="1">
        <v>5.5999999999999999E-3</v>
      </c>
      <c r="V1316" s="1">
        <v>8.9999999999999993E-3</v>
      </c>
      <c r="W1316" s="1">
        <v>0.59460000000000002</v>
      </c>
      <c r="X1316" s="1">
        <v>7.5800000000000006E-2</v>
      </c>
      <c r="Y1316" s="1">
        <v>0.3735</v>
      </c>
      <c r="Z1316" s="1" t="s">
        <v>1675</v>
      </c>
      <c r="AA1316" s="1">
        <v>0.29770000000000002</v>
      </c>
      <c r="AB1316" s="1">
        <v>851</v>
      </c>
    </row>
    <row r="1317" spans="1:28" x14ac:dyDescent="0.3">
      <c r="A1317" s="1">
        <v>1316</v>
      </c>
      <c r="B1317" s="1" t="s">
        <v>1683</v>
      </c>
      <c r="C1317" s="1">
        <v>2.1499999999999998E-2</v>
      </c>
      <c r="D1317" s="1">
        <v>1.4999999999999999E-2</v>
      </c>
      <c r="E1317" s="1">
        <v>6.4999999999999997E-3</v>
      </c>
      <c r="F1317" s="1">
        <v>7.7000000000000002E-3</v>
      </c>
      <c r="G1317" s="1">
        <v>7.1000000000000004E-3</v>
      </c>
      <c r="H1317" s="1">
        <v>1.32E-2</v>
      </c>
      <c r="I1317" s="1">
        <v>3.0999999999999999E-3</v>
      </c>
      <c r="J1317" s="1">
        <v>0.6079</v>
      </c>
      <c r="K1317" s="1">
        <v>1.12E-2</v>
      </c>
      <c r="L1317" s="1">
        <v>3.49E-2</v>
      </c>
      <c r="M1317" s="1">
        <v>4.0000000000000001E-3</v>
      </c>
      <c r="N1317" s="1">
        <v>5.4999999999999997E-3</v>
      </c>
      <c r="O1317" s="1">
        <v>6.7999999999999996E-3</v>
      </c>
      <c r="P1317" s="1">
        <v>2.07E-2</v>
      </c>
      <c r="Q1317" s="1">
        <v>8.6999999999999994E-3</v>
      </c>
      <c r="R1317" s="1">
        <v>1.5699999999999999E-2</v>
      </c>
      <c r="S1317" s="1">
        <v>8.3999999999999995E-3</v>
      </c>
      <c r="T1317" s="1">
        <v>0.1696</v>
      </c>
      <c r="U1317" s="1">
        <v>4.4999999999999997E-3</v>
      </c>
      <c r="V1317" s="1">
        <v>2.7900000000000001E-2</v>
      </c>
      <c r="W1317" s="1">
        <v>0.51180000000000003</v>
      </c>
      <c r="X1317" s="1">
        <v>0.1696</v>
      </c>
      <c r="Y1317" s="1">
        <v>0.6079</v>
      </c>
      <c r="Z1317" s="1" t="s">
        <v>1673</v>
      </c>
      <c r="AA1317" s="1">
        <v>0.43830000000000002</v>
      </c>
      <c r="AB1317" s="1">
        <v>851</v>
      </c>
    </row>
    <row r="1318" spans="1:28" x14ac:dyDescent="0.3">
      <c r="A1318" s="1">
        <v>1317</v>
      </c>
      <c r="B1318" s="1" t="s">
        <v>1677</v>
      </c>
      <c r="C1318" s="1">
        <v>1.8700000000000001E-2</v>
      </c>
      <c r="D1318" s="1">
        <v>6.1999999999999998E-3</v>
      </c>
      <c r="E1318" s="1">
        <v>0.13339999999999999</v>
      </c>
      <c r="F1318" s="1">
        <v>3.1199999999999999E-2</v>
      </c>
      <c r="G1318" s="1">
        <v>6.4500000000000002E-2</v>
      </c>
      <c r="H1318" s="1">
        <v>9.5999999999999992E-3</v>
      </c>
      <c r="I1318" s="1">
        <v>0.14219999999999999</v>
      </c>
      <c r="J1318" s="1">
        <v>1.21E-2</v>
      </c>
      <c r="K1318" s="1">
        <v>1.04E-2</v>
      </c>
      <c r="L1318" s="1">
        <v>2.0799999999999999E-2</v>
      </c>
      <c r="M1318" s="1">
        <v>8.6E-3</v>
      </c>
      <c r="N1318" s="1">
        <v>0.13769999999999999</v>
      </c>
      <c r="O1318" s="1">
        <v>6.4999999999999997E-3</v>
      </c>
      <c r="P1318" s="1">
        <v>1.6400000000000001E-2</v>
      </c>
      <c r="Q1318" s="1">
        <v>1.41E-2</v>
      </c>
      <c r="R1318" s="1">
        <v>4.19E-2</v>
      </c>
      <c r="S1318" s="1">
        <v>2.3199999999999998E-2</v>
      </c>
      <c r="T1318" s="1">
        <v>8.6999999999999994E-3</v>
      </c>
      <c r="U1318" s="1">
        <v>5.1999999999999998E-3</v>
      </c>
      <c r="V1318" s="1">
        <v>0.28860000000000002</v>
      </c>
      <c r="W1318" s="1">
        <v>0.76259999999999994</v>
      </c>
      <c r="X1318" s="1">
        <v>0.13769999999999999</v>
      </c>
      <c r="Y1318" s="1">
        <v>0.28860000000000002</v>
      </c>
      <c r="Z1318" s="1" t="s">
        <v>1685</v>
      </c>
      <c r="AA1318" s="1">
        <v>0.151</v>
      </c>
      <c r="AB1318" s="1">
        <v>851</v>
      </c>
    </row>
    <row r="1319" spans="1:28" x14ac:dyDescent="0.3">
      <c r="A1319" s="1">
        <v>1318</v>
      </c>
      <c r="B1319" s="1" t="s">
        <v>1679</v>
      </c>
      <c r="C1319" s="1">
        <v>1.2200000000000001E-2</v>
      </c>
      <c r="D1319" s="1">
        <v>4.1000000000000003E-3</v>
      </c>
      <c r="E1319" s="1">
        <v>9.7000000000000003E-3</v>
      </c>
      <c r="F1319" s="1">
        <v>0.11070000000000001</v>
      </c>
      <c r="G1319" s="1">
        <v>6.3E-3</v>
      </c>
      <c r="H1319" s="1">
        <v>9.4999999999999998E-3</v>
      </c>
      <c r="I1319" s="1">
        <v>3.3999999999999998E-3</v>
      </c>
      <c r="J1319" s="1">
        <v>1.3299999999999999E-2</v>
      </c>
      <c r="K1319" s="1">
        <v>4.2000000000000003E-2</v>
      </c>
      <c r="L1319" s="1">
        <v>1.7399999999999999E-2</v>
      </c>
      <c r="M1319" s="1">
        <v>7.1000000000000004E-3</v>
      </c>
      <c r="N1319" s="1">
        <v>7.4999999999999997E-3</v>
      </c>
      <c r="O1319" s="1">
        <v>8.9999999999999993E-3</v>
      </c>
      <c r="P1319" s="1">
        <v>0.61319999999999997</v>
      </c>
      <c r="Q1319" s="1">
        <v>2.1299999999999999E-2</v>
      </c>
      <c r="R1319" s="1">
        <v>3.2899999999999999E-2</v>
      </c>
      <c r="S1319" s="1">
        <v>4.8899999999999999E-2</v>
      </c>
      <c r="T1319" s="1">
        <v>1.5100000000000001E-2</v>
      </c>
      <c r="U1319" s="1">
        <v>1.8E-3</v>
      </c>
      <c r="V1319" s="1">
        <v>1.46E-2</v>
      </c>
      <c r="W1319" s="1">
        <v>0.53879999999999995</v>
      </c>
      <c r="X1319" s="1">
        <v>0.61319999999999997</v>
      </c>
      <c r="Y1319" s="1">
        <v>0.61319999999999997</v>
      </c>
      <c r="Z1319" s="1" t="s">
        <v>1679</v>
      </c>
      <c r="AA1319" s="1">
        <v>0</v>
      </c>
      <c r="AB1319" s="1">
        <v>851</v>
      </c>
    </row>
    <row r="1320" spans="1:28" x14ac:dyDescent="0.3">
      <c r="A1320" s="1">
        <v>1319</v>
      </c>
      <c r="B1320" s="1" t="s">
        <v>1681</v>
      </c>
      <c r="C1320" s="1">
        <v>1.15E-2</v>
      </c>
      <c r="D1320" s="1">
        <v>2.5999999999999999E-3</v>
      </c>
      <c r="E1320" s="1">
        <v>1.1599999999999999E-2</v>
      </c>
      <c r="F1320" s="1">
        <v>7.9000000000000008E-3</v>
      </c>
      <c r="G1320" s="1">
        <v>5.0000000000000001E-3</v>
      </c>
      <c r="H1320" s="1">
        <v>9.4000000000000004E-3</v>
      </c>
      <c r="I1320" s="1">
        <v>2.8999999999999998E-3</v>
      </c>
      <c r="J1320" s="1">
        <v>6.7000000000000002E-3</v>
      </c>
      <c r="K1320" s="1">
        <v>7.4999999999999997E-3</v>
      </c>
      <c r="L1320" s="1">
        <v>1.1299999999999999E-2</v>
      </c>
      <c r="M1320" s="1">
        <v>3.0000000000000001E-3</v>
      </c>
      <c r="N1320" s="1">
        <v>5.8999999999999999E-3</v>
      </c>
      <c r="O1320" s="1">
        <v>6.4000000000000003E-3</v>
      </c>
      <c r="P1320" s="1">
        <v>5.1999999999999998E-3</v>
      </c>
      <c r="Q1320" s="1">
        <v>6.4999999999999997E-3</v>
      </c>
      <c r="R1320" s="1">
        <v>0.86329999999999996</v>
      </c>
      <c r="S1320" s="1">
        <v>1.9099999999999999E-2</v>
      </c>
      <c r="T1320" s="1">
        <v>8.6E-3</v>
      </c>
      <c r="U1320" s="1">
        <v>1.6999999999999999E-3</v>
      </c>
      <c r="V1320" s="1">
        <v>4.0000000000000001E-3</v>
      </c>
      <c r="W1320" s="1">
        <v>0.26079999999999998</v>
      </c>
      <c r="X1320" s="1">
        <v>0.86329999999999996</v>
      </c>
      <c r="Y1320" s="1">
        <v>0.86329999999999996</v>
      </c>
      <c r="Z1320" s="1" t="s">
        <v>1681</v>
      </c>
      <c r="AA1320" s="1">
        <v>0</v>
      </c>
      <c r="AB1320" s="1">
        <v>851</v>
      </c>
    </row>
    <row r="1321" spans="1:28" x14ac:dyDescent="0.3">
      <c r="A1321" s="1">
        <v>1320</v>
      </c>
      <c r="B1321" s="1" t="s">
        <v>1683</v>
      </c>
      <c r="C1321" s="1">
        <v>4.02E-2</v>
      </c>
      <c r="D1321" s="1">
        <v>4.7000000000000002E-3</v>
      </c>
      <c r="E1321" s="1">
        <v>7.1999999999999998E-3</v>
      </c>
      <c r="F1321" s="1">
        <v>8.6999999999999994E-3</v>
      </c>
      <c r="G1321" s="1">
        <v>6.4999999999999997E-3</v>
      </c>
      <c r="H1321" s="1">
        <v>9.7999999999999997E-3</v>
      </c>
      <c r="I1321" s="1">
        <v>3.0999999999999999E-3</v>
      </c>
      <c r="J1321" s="1">
        <v>0.27160000000000001</v>
      </c>
      <c r="K1321" s="1">
        <v>1.1900000000000001E-2</v>
      </c>
      <c r="L1321" s="1">
        <v>1.9800000000000002E-2</v>
      </c>
      <c r="M1321" s="1">
        <v>5.1000000000000004E-3</v>
      </c>
      <c r="N1321" s="1">
        <v>7.6E-3</v>
      </c>
      <c r="O1321" s="1">
        <v>0.33879999999999999</v>
      </c>
      <c r="P1321" s="1">
        <v>5.4999999999999997E-3</v>
      </c>
      <c r="Q1321" s="1">
        <v>6.8999999999999999E-3</v>
      </c>
      <c r="R1321" s="1">
        <v>1.83E-2</v>
      </c>
      <c r="S1321" s="1">
        <v>1.49E-2</v>
      </c>
      <c r="T1321" s="1">
        <v>0.2099</v>
      </c>
      <c r="U1321" s="1">
        <v>1.8E-3</v>
      </c>
      <c r="V1321" s="1">
        <v>7.7000000000000002E-3</v>
      </c>
      <c r="W1321" s="1">
        <v>0.60670000000000002</v>
      </c>
      <c r="X1321" s="1">
        <v>0.2099</v>
      </c>
      <c r="Y1321" s="1">
        <v>0.33879999999999999</v>
      </c>
      <c r="Z1321" s="1" t="s">
        <v>1678</v>
      </c>
      <c r="AA1321" s="1">
        <v>0.12889999999999999</v>
      </c>
      <c r="AB1321" s="1">
        <v>851</v>
      </c>
    </row>
    <row r="1322" spans="1:28" x14ac:dyDescent="0.3">
      <c r="A1322" s="1">
        <v>1321</v>
      </c>
      <c r="B1322" s="1" t="s">
        <v>1682</v>
      </c>
      <c r="C1322" s="1">
        <v>3.4200000000000001E-2</v>
      </c>
      <c r="D1322" s="1">
        <v>9.4000000000000004E-3</v>
      </c>
      <c r="E1322" s="1">
        <v>6.7999999999999996E-3</v>
      </c>
      <c r="F1322" s="1">
        <v>7.9000000000000008E-3</v>
      </c>
      <c r="G1322" s="1">
        <v>5.0000000000000001E-3</v>
      </c>
      <c r="H1322" s="1">
        <v>9.4000000000000004E-3</v>
      </c>
      <c r="I1322" s="1">
        <v>2.8999999999999998E-3</v>
      </c>
      <c r="J1322" s="1">
        <v>6.7000000000000002E-3</v>
      </c>
      <c r="K1322" s="1">
        <v>7.4999999999999997E-3</v>
      </c>
      <c r="L1322" s="1">
        <v>1.8800000000000001E-2</v>
      </c>
      <c r="M1322" s="1">
        <v>3.0000000000000001E-3</v>
      </c>
      <c r="N1322" s="1">
        <v>5.8999999999999999E-3</v>
      </c>
      <c r="O1322" s="1">
        <v>6.4000000000000003E-3</v>
      </c>
      <c r="P1322" s="1">
        <v>5.1999999999999998E-3</v>
      </c>
      <c r="Q1322" s="1">
        <v>6.4999999999999997E-3</v>
      </c>
      <c r="R1322" s="1">
        <v>0.1051</v>
      </c>
      <c r="S1322" s="1">
        <v>0.74519999999999997</v>
      </c>
      <c r="T1322" s="1">
        <v>8.6E-3</v>
      </c>
      <c r="U1322" s="1">
        <v>1.6999999999999999E-3</v>
      </c>
      <c r="V1322" s="1">
        <v>4.0000000000000001E-3</v>
      </c>
      <c r="W1322" s="1">
        <v>0.37830000000000003</v>
      </c>
      <c r="X1322" s="1">
        <v>0.74519999999999997</v>
      </c>
      <c r="Y1322" s="1">
        <v>0.74519999999999997</v>
      </c>
      <c r="Z1322" s="1" t="s">
        <v>1682</v>
      </c>
      <c r="AA1322" s="1">
        <v>0</v>
      </c>
      <c r="AB1322" s="1">
        <v>851</v>
      </c>
    </row>
    <row r="1323" spans="1:28" x14ac:dyDescent="0.3">
      <c r="A1323" s="1">
        <v>1322</v>
      </c>
      <c r="B1323" s="1" t="s">
        <v>1671</v>
      </c>
      <c r="C1323" s="1">
        <v>1.1900000000000001E-2</v>
      </c>
      <c r="D1323" s="1">
        <v>4.0000000000000001E-3</v>
      </c>
      <c r="E1323" s="1">
        <v>8.6E-3</v>
      </c>
      <c r="F1323" s="1">
        <v>8.3999999999999995E-3</v>
      </c>
      <c r="G1323" s="1">
        <v>5.0000000000000001E-3</v>
      </c>
      <c r="H1323" s="1">
        <v>0.87250000000000005</v>
      </c>
      <c r="I1323" s="1">
        <v>3.2000000000000002E-3</v>
      </c>
      <c r="J1323" s="1">
        <v>6.4999999999999997E-3</v>
      </c>
      <c r="K1323" s="1">
        <v>8.0999999999999996E-3</v>
      </c>
      <c r="L1323" s="1">
        <v>1.12E-2</v>
      </c>
      <c r="M1323" s="1">
        <v>3.0000000000000001E-3</v>
      </c>
      <c r="N1323" s="1">
        <v>7.0000000000000001E-3</v>
      </c>
      <c r="O1323" s="1">
        <v>6.7000000000000002E-3</v>
      </c>
      <c r="P1323" s="1">
        <v>5.4999999999999997E-3</v>
      </c>
      <c r="Q1323" s="1">
        <v>6.8999999999999999E-3</v>
      </c>
      <c r="R1323" s="1">
        <v>9.9000000000000008E-3</v>
      </c>
      <c r="S1323" s="1">
        <v>7.6E-3</v>
      </c>
      <c r="T1323" s="1">
        <v>8.2000000000000007E-3</v>
      </c>
      <c r="U1323" s="1">
        <v>1.6999999999999999E-3</v>
      </c>
      <c r="V1323" s="1">
        <v>4.1000000000000003E-3</v>
      </c>
      <c r="W1323" s="1">
        <v>0.249</v>
      </c>
      <c r="X1323" s="1">
        <v>0.87250000000000005</v>
      </c>
      <c r="Y1323" s="1">
        <v>0.87250000000000005</v>
      </c>
      <c r="Z1323" s="1" t="s">
        <v>1671</v>
      </c>
      <c r="AA1323" s="1">
        <v>0</v>
      </c>
      <c r="AB1323" s="1">
        <v>851</v>
      </c>
    </row>
    <row r="1324" spans="1:28" x14ac:dyDescent="0.3">
      <c r="A1324" s="1">
        <v>1323</v>
      </c>
      <c r="B1324" s="1" t="s">
        <v>1675</v>
      </c>
      <c r="C1324" s="1">
        <v>1.29E-2</v>
      </c>
      <c r="D1324" s="1">
        <v>3.0000000000000001E-3</v>
      </c>
      <c r="E1324" s="1">
        <v>6.4999999999999997E-3</v>
      </c>
      <c r="F1324" s="1">
        <v>7.7000000000000002E-3</v>
      </c>
      <c r="G1324" s="1">
        <v>2.35E-2</v>
      </c>
      <c r="H1324" s="1">
        <v>9.9000000000000008E-3</v>
      </c>
      <c r="I1324" s="1">
        <v>3.0999999999999999E-3</v>
      </c>
      <c r="J1324" s="1">
        <v>0.11940000000000001</v>
      </c>
      <c r="K1324" s="1">
        <v>7.3000000000000001E-3</v>
      </c>
      <c r="L1324" s="1">
        <v>0.64859999999999995</v>
      </c>
      <c r="M1324" s="1">
        <v>7.3300000000000004E-2</v>
      </c>
      <c r="N1324" s="1">
        <v>5.4999999999999997E-3</v>
      </c>
      <c r="O1324" s="1">
        <v>6.7999999999999996E-3</v>
      </c>
      <c r="P1324" s="1">
        <v>5.1999999999999998E-3</v>
      </c>
      <c r="Q1324" s="1">
        <v>6.4999999999999997E-3</v>
      </c>
      <c r="R1324" s="1">
        <v>9.2999999999999992E-3</v>
      </c>
      <c r="S1324" s="1">
        <v>8.5000000000000006E-3</v>
      </c>
      <c r="T1324" s="1">
        <v>2.5399999999999999E-2</v>
      </c>
      <c r="U1324" s="1">
        <v>2.0999999999999999E-3</v>
      </c>
      <c r="V1324" s="1">
        <v>1.54E-2</v>
      </c>
      <c r="W1324" s="1">
        <v>0.47910000000000003</v>
      </c>
      <c r="X1324" s="1">
        <v>0.64859999999999995</v>
      </c>
      <c r="Y1324" s="1">
        <v>0.64859999999999995</v>
      </c>
      <c r="Z1324" s="1" t="s">
        <v>1675</v>
      </c>
      <c r="AA1324" s="1">
        <v>0</v>
      </c>
      <c r="AB1324" s="1">
        <v>851</v>
      </c>
    </row>
    <row r="1325" spans="1:28" x14ac:dyDescent="0.3">
      <c r="A1325" s="1">
        <v>1324</v>
      </c>
      <c r="B1325" s="1" t="s">
        <v>1685</v>
      </c>
      <c r="C1325" s="1">
        <v>1.03E-2</v>
      </c>
      <c r="D1325" s="1">
        <v>2.5999999999999999E-3</v>
      </c>
      <c r="E1325" s="1">
        <v>6.8999999999999999E-3</v>
      </c>
      <c r="F1325" s="1">
        <v>1.06E-2</v>
      </c>
      <c r="G1325" s="1">
        <v>0.3881</v>
      </c>
      <c r="H1325" s="1">
        <v>9.5999999999999992E-3</v>
      </c>
      <c r="I1325" s="1">
        <v>2.98E-2</v>
      </c>
      <c r="J1325" s="1">
        <v>1.2800000000000001E-2</v>
      </c>
      <c r="K1325" s="1">
        <v>4.8599999999999997E-2</v>
      </c>
      <c r="L1325" s="1">
        <v>2.1700000000000001E-2</v>
      </c>
      <c r="M1325" s="1">
        <v>3.3E-3</v>
      </c>
      <c r="N1325" s="1">
        <v>1.6E-2</v>
      </c>
      <c r="O1325" s="1">
        <v>6.4999999999999997E-3</v>
      </c>
      <c r="P1325" s="1">
        <v>6.6E-3</v>
      </c>
      <c r="Q1325" s="1">
        <v>3.2399999999999998E-2</v>
      </c>
      <c r="R1325" s="1">
        <v>1.29E-2</v>
      </c>
      <c r="S1325" s="1">
        <v>1.67E-2</v>
      </c>
      <c r="T1325" s="1">
        <v>8.6999999999999994E-3</v>
      </c>
      <c r="U1325" s="1">
        <v>1.8499999999999999E-2</v>
      </c>
      <c r="V1325" s="1">
        <v>0.33739999999999998</v>
      </c>
      <c r="W1325" s="1">
        <v>0.60619999999999996</v>
      </c>
      <c r="X1325" s="1">
        <v>0.33739999999999998</v>
      </c>
      <c r="Y1325" s="1">
        <v>0.3881</v>
      </c>
      <c r="Z1325" s="1" t="s">
        <v>1670</v>
      </c>
      <c r="AA1325" s="1">
        <v>5.0700000000000002E-2</v>
      </c>
      <c r="AB1325" s="1">
        <v>851</v>
      </c>
    </row>
    <row r="1326" spans="1:28" x14ac:dyDescent="0.3">
      <c r="A1326" s="1">
        <v>1325</v>
      </c>
      <c r="B1326" s="1" t="s">
        <v>1669</v>
      </c>
      <c r="C1326" s="1">
        <v>1.4500000000000001E-2</v>
      </c>
      <c r="D1326" s="1">
        <v>8.0999999999999996E-3</v>
      </c>
      <c r="E1326" s="1">
        <v>1.5100000000000001E-2</v>
      </c>
      <c r="F1326" s="1">
        <v>0.60829999999999995</v>
      </c>
      <c r="G1326" s="1">
        <v>7.3000000000000001E-3</v>
      </c>
      <c r="H1326" s="1">
        <v>1.24E-2</v>
      </c>
      <c r="I1326" s="1">
        <v>8.2000000000000007E-3</v>
      </c>
      <c r="J1326" s="1">
        <v>7.9000000000000008E-3</v>
      </c>
      <c r="K1326" s="1">
        <v>5.8599999999999999E-2</v>
      </c>
      <c r="L1326" s="1">
        <v>1.1599999999999999E-2</v>
      </c>
      <c r="M1326" s="1">
        <v>5.4999999999999997E-3</v>
      </c>
      <c r="N1326" s="1">
        <v>1.9800000000000002E-2</v>
      </c>
      <c r="O1326" s="1">
        <v>6.8999999999999999E-3</v>
      </c>
      <c r="P1326" s="1">
        <v>2.52E-2</v>
      </c>
      <c r="Q1326" s="1">
        <v>3.0800000000000001E-2</v>
      </c>
      <c r="R1326" s="1">
        <v>6.7900000000000002E-2</v>
      </c>
      <c r="S1326" s="1">
        <v>4.0300000000000002E-2</v>
      </c>
      <c r="T1326" s="1">
        <v>3.78E-2</v>
      </c>
      <c r="U1326" s="1">
        <v>1.8E-3</v>
      </c>
      <c r="V1326" s="1">
        <v>1.2E-2</v>
      </c>
      <c r="W1326" s="1">
        <v>0.56499999999999995</v>
      </c>
      <c r="X1326" s="1">
        <v>0.60829999999999995</v>
      </c>
      <c r="Y1326" s="1">
        <v>0.60829999999999995</v>
      </c>
      <c r="Z1326" s="1" t="s">
        <v>1669</v>
      </c>
      <c r="AA1326" s="1">
        <v>0</v>
      </c>
      <c r="AB1326" s="1">
        <v>851</v>
      </c>
    </row>
    <row r="1327" spans="1:28" x14ac:dyDescent="0.3">
      <c r="A1327" s="1">
        <v>1326</v>
      </c>
      <c r="B1327" s="1" t="s">
        <v>1681</v>
      </c>
      <c r="C1327" s="1">
        <v>1.52E-2</v>
      </c>
      <c r="D1327" s="1">
        <v>3.8E-3</v>
      </c>
      <c r="E1327" s="1">
        <v>0.01</v>
      </c>
      <c r="F1327" s="1">
        <v>2.6200000000000001E-2</v>
      </c>
      <c r="G1327" s="1">
        <v>5.1000000000000004E-3</v>
      </c>
      <c r="H1327" s="1">
        <v>1.6500000000000001E-2</v>
      </c>
      <c r="I1327" s="1">
        <v>2.4500000000000001E-2</v>
      </c>
      <c r="J1327" s="1">
        <v>8.2000000000000007E-3</v>
      </c>
      <c r="K1327" s="1">
        <v>0.18740000000000001</v>
      </c>
      <c r="L1327" s="1">
        <v>1.2E-2</v>
      </c>
      <c r="M1327" s="1">
        <v>3.2000000000000002E-3</v>
      </c>
      <c r="N1327" s="1">
        <v>6.4100000000000004E-2</v>
      </c>
      <c r="O1327" s="1">
        <v>6.6E-3</v>
      </c>
      <c r="P1327" s="1">
        <v>5.33E-2</v>
      </c>
      <c r="Q1327" s="1">
        <v>0.25459999999999999</v>
      </c>
      <c r="R1327" s="1">
        <v>6.4000000000000001E-2</v>
      </c>
      <c r="S1327" s="1">
        <v>0.2145</v>
      </c>
      <c r="T1327" s="1">
        <v>1.66E-2</v>
      </c>
      <c r="U1327" s="1">
        <v>1.8E-3</v>
      </c>
      <c r="V1327" s="1">
        <v>1.2200000000000001E-2</v>
      </c>
      <c r="W1327" s="1">
        <v>0.73109999999999997</v>
      </c>
      <c r="X1327" s="1">
        <v>6.4000000000000001E-2</v>
      </c>
      <c r="Y1327" s="1">
        <v>0.25459999999999999</v>
      </c>
      <c r="Z1327" s="1" t="s">
        <v>1680</v>
      </c>
      <c r="AA1327" s="1">
        <v>0.1905</v>
      </c>
      <c r="AB1327" s="1">
        <v>851</v>
      </c>
    </row>
    <row r="1328" spans="1:28" x14ac:dyDescent="0.3">
      <c r="A1328" s="1">
        <v>1327</v>
      </c>
      <c r="B1328" s="1" t="s">
        <v>1680</v>
      </c>
      <c r="C1328" s="1">
        <v>1.95E-2</v>
      </c>
      <c r="D1328" s="1">
        <v>5.1999999999999998E-3</v>
      </c>
      <c r="E1328" s="1">
        <v>8.8000000000000005E-3</v>
      </c>
      <c r="F1328" s="1">
        <v>0.12230000000000001</v>
      </c>
      <c r="G1328" s="1">
        <v>6.4000000000000003E-3</v>
      </c>
      <c r="H1328" s="1">
        <v>1.1900000000000001E-2</v>
      </c>
      <c r="I1328" s="1">
        <v>2.1299999999999999E-2</v>
      </c>
      <c r="J1328" s="1">
        <v>2.1100000000000001E-2</v>
      </c>
      <c r="K1328" s="1">
        <v>0.23169999999999999</v>
      </c>
      <c r="L1328" s="1">
        <v>1.6E-2</v>
      </c>
      <c r="M1328" s="1">
        <v>4.0000000000000001E-3</v>
      </c>
      <c r="N1328" s="1">
        <v>8.6E-3</v>
      </c>
      <c r="O1328" s="1">
        <v>8.2000000000000007E-3</v>
      </c>
      <c r="P1328" s="1">
        <v>2.6499999999999999E-2</v>
      </c>
      <c r="Q1328" s="1">
        <v>0.36570000000000003</v>
      </c>
      <c r="R1328" s="1">
        <v>3.04E-2</v>
      </c>
      <c r="S1328" s="1">
        <v>3.2399999999999998E-2</v>
      </c>
      <c r="T1328" s="1">
        <v>4.9000000000000002E-2</v>
      </c>
      <c r="U1328" s="1">
        <v>2.2000000000000001E-3</v>
      </c>
      <c r="V1328" s="1">
        <v>8.6999999999999994E-3</v>
      </c>
      <c r="W1328" s="1">
        <v>0.68189999999999995</v>
      </c>
      <c r="X1328" s="1">
        <v>0.36570000000000003</v>
      </c>
      <c r="Y1328" s="1">
        <v>0.36570000000000003</v>
      </c>
      <c r="Z1328" s="1" t="s">
        <v>1680</v>
      </c>
      <c r="AA1328" s="1">
        <v>0</v>
      </c>
      <c r="AB1328" s="1">
        <v>851</v>
      </c>
    </row>
    <row r="1329" spans="1:28" x14ac:dyDescent="0.3">
      <c r="A1329" s="1">
        <v>1328</v>
      </c>
      <c r="B1329" s="1" t="s">
        <v>1684</v>
      </c>
      <c r="C1329" s="1">
        <v>2.3900000000000001E-2</v>
      </c>
      <c r="D1329" s="1">
        <v>9.7999999999999997E-3</v>
      </c>
      <c r="E1329" s="1">
        <v>1.14E-2</v>
      </c>
      <c r="F1329" s="1">
        <v>4.5699999999999998E-2</v>
      </c>
      <c r="G1329" s="1">
        <v>1.5900000000000001E-2</v>
      </c>
      <c r="H1329" s="1">
        <v>1.4999999999999999E-2</v>
      </c>
      <c r="I1329" s="1">
        <v>6.7000000000000002E-3</v>
      </c>
      <c r="J1329" s="1">
        <v>0.26700000000000002</v>
      </c>
      <c r="K1329" s="1">
        <v>4.4600000000000001E-2</v>
      </c>
      <c r="L1329" s="1">
        <v>4.2500000000000003E-2</v>
      </c>
      <c r="M1329" s="1">
        <v>1.9E-2</v>
      </c>
      <c r="N1329" s="1">
        <v>1.09E-2</v>
      </c>
      <c r="O1329" s="1">
        <v>4.3099999999999999E-2</v>
      </c>
      <c r="P1329" s="1">
        <v>1.2200000000000001E-2</v>
      </c>
      <c r="Q1329" s="1">
        <v>4.2700000000000002E-2</v>
      </c>
      <c r="R1329" s="1">
        <v>3.1199999999999999E-2</v>
      </c>
      <c r="S1329" s="1">
        <v>6.5799999999999997E-2</v>
      </c>
      <c r="T1329" s="1">
        <v>0.2412</v>
      </c>
      <c r="U1329" s="1">
        <v>1.09E-2</v>
      </c>
      <c r="V1329" s="1">
        <v>4.0399999999999998E-2</v>
      </c>
      <c r="W1329" s="1">
        <v>0.79200000000000004</v>
      </c>
      <c r="X1329" s="1">
        <v>1.09E-2</v>
      </c>
      <c r="Y1329" s="1">
        <v>0.26700000000000002</v>
      </c>
      <c r="Z1329" s="1" t="s">
        <v>1673</v>
      </c>
      <c r="AA1329" s="1">
        <v>0.25609999999999999</v>
      </c>
      <c r="AB1329" s="1">
        <v>851</v>
      </c>
    </row>
    <row r="1330" spans="1:28" x14ac:dyDescent="0.3">
      <c r="A1330" s="1">
        <v>1329</v>
      </c>
      <c r="B1330" s="1" t="s">
        <v>1674</v>
      </c>
      <c r="C1330" s="1">
        <v>4.9700000000000001E-2</v>
      </c>
      <c r="D1330" s="1">
        <v>7.1999999999999998E-3</v>
      </c>
      <c r="E1330" s="1">
        <v>0.2198</v>
      </c>
      <c r="F1330" s="1">
        <v>5.4100000000000002E-2</v>
      </c>
      <c r="G1330" s="1">
        <v>1.0200000000000001E-2</v>
      </c>
      <c r="H1330" s="1">
        <v>2.0899999999999998E-2</v>
      </c>
      <c r="I1330" s="1">
        <v>2.5899999999999999E-2</v>
      </c>
      <c r="J1330" s="1">
        <v>1.34E-2</v>
      </c>
      <c r="K1330" s="1">
        <v>0.2152</v>
      </c>
      <c r="L1330" s="1">
        <v>2.3199999999999998E-2</v>
      </c>
      <c r="M1330" s="1">
        <v>6.1999999999999998E-3</v>
      </c>
      <c r="N1330" s="1">
        <v>3.73E-2</v>
      </c>
      <c r="O1330" s="1">
        <v>1.8499999999999999E-2</v>
      </c>
      <c r="P1330" s="1">
        <v>2.4E-2</v>
      </c>
      <c r="Q1330" s="1">
        <v>0.1134</v>
      </c>
      <c r="R1330" s="1">
        <v>0.05</v>
      </c>
      <c r="S1330" s="1">
        <v>6.8500000000000005E-2</v>
      </c>
      <c r="T1330" s="1">
        <v>1.9900000000000001E-2</v>
      </c>
      <c r="U1330" s="1">
        <v>3.5999999999999999E-3</v>
      </c>
      <c r="V1330" s="1">
        <v>1.8800000000000001E-2</v>
      </c>
      <c r="W1330" s="1">
        <v>0.81599999999999995</v>
      </c>
      <c r="X1330" s="1">
        <v>0.2152</v>
      </c>
      <c r="Y1330" s="1">
        <v>0.2198</v>
      </c>
      <c r="Z1330" s="1" t="s">
        <v>1668</v>
      </c>
      <c r="AA1330" s="1">
        <v>4.5999999999999999E-3</v>
      </c>
      <c r="AB1330" s="1">
        <v>851</v>
      </c>
    </row>
    <row r="1331" spans="1:28" x14ac:dyDescent="0.3">
      <c r="A1331" s="1">
        <v>1330</v>
      </c>
      <c r="B1331" s="1" t="s">
        <v>1673</v>
      </c>
      <c r="C1331" s="1">
        <v>3.4700000000000002E-2</v>
      </c>
      <c r="D1331" s="1">
        <v>8.3999999999999995E-3</v>
      </c>
      <c r="E1331" s="1">
        <v>2.18E-2</v>
      </c>
      <c r="F1331" s="1">
        <v>2.69E-2</v>
      </c>
      <c r="G1331" s="1">
        <v>2.7900000000000001E-2</v>
      </c>
      <c r="H1331" s="1">
        <v>3.04E-2</v>
      </c>
      <c r="I1331" s="1">
        <v>0.01</v>
      </c>
      <c r="J1331" s="1">
        <v>0.1641</v>
      </c>
      <c r="K1331" s="1">
        <v>2.5399999999999999E-2</v>
      </c>
      <c r="L1331" s="1">
        <v>0.37840000000000001</v>
      </c>
      <c r="M1331" s="1">
        <v>2.07E-2</v>
      </c>
      <c r="N1331" s="1">
        <v>1.8100000000000002E-2</v>
      </c>
      <c r="O1331" s="1">
        <v>2.1299999999999999E-2</v>
      </c>
      <c r="P1331" s="1">
        <v>1.7899999999999999E-2</v>
      </c>
      <c r="Q1331" s="1">
        <v>2.2499999999999999E-2</v>
      </c>
      <c r="R1331" s="1">
        <v>3.0800000000000001E-2</v>
      </c>
      <c r="S1331" s="1">
        <v>2.5899999999999999E-2</v>
      </c>
      <c r="T1331" s="1">
        <v>9.2299999999999993E-2</v>
      </c>
      <c r="U1331" s="1">
        <v>6.0000000000000001E-3</v>
      </c>
      <c r="V1331" s="1">
        <v>1.6500000000000001E-2</v>
      </c>
      <c r="W1331" s="1">
        <v>0.75439999999999996</v>
      </c>
      <c r="X1331" s="1">
        <v>0.1641</v>
      </c>
      <c r="Y1331" s="1">
        <v>0.37840000000000001</v>
      </c>
      <c r="Z1331" s="1" t="s">
        <v>1675</v>
      </c>
      <c r="AA1331" s="1">
        <v>0.21429999999999999</v>
      </c>
      <c r="AB1331" s="1">
        <v>851</v>
      </c>
    </row>
    <row r="1332" spans="1:28" x14ac:dyDescent="0.3">
      <c r="A1332" s="1">
        <v>1331</v>
      </c>
      <c r="B1332" s="1" t="s">
        <v>1674</v>
      </c>
      <c r="C1332" s="1">
        <v>7.8100000000000003E-2</v>
      </c>
      <c r="D1332" s="1">
        <v>1.9199999999999998E-2</v>
      </c>
      <c r="E1332" s="1">
        <v>5.0500000000000003E-2</v>
      </c>
      <c r="F1332" s="1">
        <v>6.1600000000000002E-2</v>
      </c>
      <c r="G1332" s="1">
        <v>3.9E-2</v>
      </c>
      <c r="H1332" s="1">
        <v>7.0599999999999996E-2</v>
      </c>
      <c r="I1332" s="1">
        <v>2.2800000000000001E-2</v>
      </c>
      <c r="J1332" s="1">
        <v>5.33E-2</v>
      </c>
      <c r="K1332" s="1">
        <v>7.0000000000000007E-2</v>
      </c>
      <c r="L1332" s="1">
        <v>9.0499999999999997E-2</v>
      </c>
      <c r="M1332" s="1">
        <v>2.3900000000000001E-2</v>
      </c>
      <c r="N1332" s="1">
        <v>4.1799999999999997E-2</v>
      </c>
      <c r="O1332" s="1">
        <v>4.9099999999999998E-2</v>
      </c>
      <c r="P1332" s="1">
        <v>4.0800000000000003E-2</v>
      </c>
      <c r="Q1332" s="1">
        <v>5.11E-2</v>
      </c>
      <c r="R1332" s="1">
        <v>6.7100000000000007E-2</v>
      </c>
      <c r="S1332" s="1">
        <v>5.9400000000000001E-2</v>
      </c>
      <c r="T1332" s="1">
        <v>6.6199999999999995E-2</v>
      </c>
      <c r="U1332" s="1">
        <v>1.3599999999999999E-2</v>
      </c>
      <c r="V1332" s="1">
        <v>3.1399999999999997E-2</v>
      </c>
      <c r="W1332" s="1">
        <v>0.9698</v>
      </c>
      <c r="X1332" s="1">
        <v>7.0000000000000007E-2</v>
      </c>
      <c r="Y1332" s="1">
        <v>9.0499999999999997E-2</v>
      </c>
      <c r="Z1332" s="1" t="s">
        <v>1675</v>
      </c>
      <c r="AA1332" s="1">
        <v>2.0500000000000001E-2</v>
      </c>
      <c r="AB1332" s="1">
        <v>851</v>
      </c>
    </row>
    <row r="1333" spans="1:28" x14ac:dyDescent="0.3">
      <c r="A1333" s="1">
        <v>1332</v>
      </c>
      <c r="B1333" s="1" t="s">
        <v>1680</v>
      </c>
      <c r="C1333" s="1">
        <v>7.6300000000000007E-2</v>
      </c>
      <c r="D1333" s="1">
        <v>1.95E-2</v>
      </c>
      <c r="E1333" s="1">
        <v>5.1200000000000002E-2</v>
      </c>
      <c r="F1333" s="1">
        <v>6.2399999999999997E-2</v>
      </c>
      <c r="G1333" s="1">
        <v>3.95E-2</v>
      </c>
      <c r="H1333" s="1">
        <v>7.17E-2</v>
      </c>
      <c r="I1333" s="1">
        <v>2.3099999999999999E-2</v>
      </c>
      <c r="J1333" s="1">
        <v>5.3999999999999999E-2</v>
      </c>
      <c r="K1333" s="1">
        <v>5.91E-2</v>
      </c>
      <c r="L1333" s="1">
        <v>9.1800000000000007E-2</v>
      </c>
      <c r="M1333" s="1">
        <v>2.4199999999999999E-2</v>
      </c>
      <c r="N1333" s="1">
        <v>4.24E-2</v>
      </c>
      <c r="O1333" s="1">
        <v>4.99E-2</v>
      </c>
      <c r="P1333" s="1">
        <v>4.1300000000000003E-2</v>
      </c>
      <c r="Q1333" s="1">
        <v>5.3100000000000001E-2</v>
      </c>
      <c r="R1333" s="1">
        <v>6.8099999999999994E-2</v>
      </c>
      <c r="S1333" s="1">
        <v>5.9299999999999999E-2</v>
      </c>
      <c r="T1333" s="1">
        <v>6.7199999999999996E-2</v>
      </c>
      <c r="U1333" s="1">
        <v>1.38E-2</v>
      </c>
      <c r="V1333" s="1">
        <v>3.1899999999999998E-2</v>
      </c>
      <c r="W1333" s="1">
        <v>0.97089999999999999</v>
      </c>
      <c r="X1333" s="1">
        <v>5.3100000000000001E-2</v>
      </c>
      <c r="Y1333" s="1">
        <v>9.1800000000000007E-2</v>
      </c>
      <c r="Z1333" s="1" t="s">
        <v>1675</v>
      </c>
      <c r="AA1333" s="1">
        <v>3.8699999999999998E-2</v>
      </c>
      <c r="AB1333" s="1">
        <v>851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3"/>
  <sheetViews>
    <sheetView workbookViewId="0">
      <selection activeCell="G1" sqref="G1"/>
    </sheetView>
  </sheetViews>
  <sheetFormatPr defaultRowHeight="14" x14ac:dyDescent="0.3"/>
  <sheetData>
    <row r="1" spans="1:22" x14ac:dyDescent="0.3">
      <c r="A1" s="8" t="s">
        <v>85</v>
      </c>
      <c r="B1" s="8" t="s">
        <v>1665</v>
      </c>
      <c r="C1" s="8" t="s">
        <v>1691</v>
      </c>
      <c r="D1" s="8" t="s">
        <v>3024</v>
      </c>
      <c r="E1" s="8" t="s">
        <v>3025</v>
      </c>
      <c r="F1" s="8" t="s">
        <v>1686</v>
      </c>
      <c r="G1" s="8" t="s">
        <v>5759</v>
      </c>
      <c r="H1" s="8" t="s">
        <v>3027</v>
      </c>
      <c r="I1" s="8" t="s">
        <v>3028</v>
      </c>
      <c r="J1" s="9" t="s">
        <v>1686</v>
      </c>
      <c r="K1" s="9" t="s">
        <v>1687</v>
      </c>
      <c r="L1" s="9" t="s">
        <v>1688</v>
      </c>
      <c r="M1" s="9" t="s">
        <v>1689</v>
      </c>
      <c r="N1" s="9" t="s">
        <v>1690</v>
      </c>
      <c r="O1" s="9" t="s">
        <v>1691</v>
      </c>
      <c r="P1" s="9" t="s">
        <v>3029</v>
      </c>
      <c r="Q1" s="9" t="s">
        <v>3030</v>
      </c>
      <c r="R1" s="10" t="s">
        <v>3031</v>
      </c>
      <c r="S1" s="9" t="s">
        <v>3032</v>
      </c>
      <c r="T1" s="9" t="s">
        <v>3033</v>
      </c>
      <c r="U1" s="9" t="s">
        <v>3034</v>
      </c>
      <c r="V1" s="9" t="s">
        <v>3035</v>
      </c>
    </row>
    <row r="2" spans="1:22" x14ac:dyDescent="0.3">
      <c r="A2" s="11">
        <v>110</v>
      </c>
      <c r="B2" s="11" t="s">
        <v>1666</v>
      </c>
      <c r="C2" s="12">
        <v>0.31109999999999999</v>
      </c>
      <c r="D2" s="12">
        <v>1.06E-2</v>
      </c>
      <c r="E2" s="12">
        <v>0.8196</v>
      </c>
      <c r="F2" s="11" t="s">
        <v>1668</v>
      </c>
      <c r="G2" s="12">
        <v>0.80900000000000005</v>
      </c>
      <c r="H2" s="13" t="s">
        <v>3036</v>
      </c>
      <c r="I2" s="12">
        <v>1</v>
      </c>
      <c r="J2" s="14" t="s">
        <v>1668</v>
      </c>
      <c r="K2" s="14" t="s">
        <v>1801</v>
      </c>
      <c r="L2" s="15">
        <v>0</v>
      </c>
      <c r="M2" s="15">
        <v>6.28541761178813E-2</v>
      </c>
      <c r="N2" s="15">
        <v>6.28541761178813E-2</v>
      </c>
      <c r="O2" s="15">
        <v>6.4933229508011295E-2</v>
      </c>
      <c r="P2" s="13" t="s">
        <v>3037</v>
      </c>
      <c r="Q2" s="15">
        <v>2</v>
      </c>
      <c r="R2" s="16">
        <f t="shared" ref="R2:R65" si="0">SUM(I2,Q2)</f>
        <v>3</v>
      </c>
      <c r="S2" s="1">
        <f>IF(J2=F2,1,0)</f>
        <v>1</v>
      </c>
      <c r="T2" s="1">
        <f>IF(F2=B2,0,1)</f>
        <v>1</v>
      </c>
      <c r="U2" s="1">
        <f>IF(SUM(S2:T2)&gt;1,1,0)</f>
        <v>1</v>
      </c>
      <c r="V2" s="1">
        <f>SUM(U:U)</f>
        <v>575</v>
      </c>
    </row>
    <row r="3" spans="1:22" x14ac:dyDescent="0.3">
      <c r="A3" s="11">
        <v>439</v>
      </c>
      <c r="B3" s="11" t="s">
        <v>1673</v>
      </c>
      <c r="C3" s="12">
        <v>0.22370000000000001</v>
      </c>
      <c r="D3" s="12">
        <v>7.2599999999999998E-2</v>
      </c>
      <c r="E3" s="12">
        <v>0.85929999999999995</v>
      </c>
      <c r="F3" s="11" t="s">
        <v>1675</v>
      </c>
      <c r="G3" s="12">
        <v>0.78669999999999995</v>
      </c>
      <c r="H3" s="13" t="s">
        <v>3038</v>
      </c>
      <c r="I3" s="12">
        <v>3</v>
      </c>
      <c r="J3" s="14" t="s">
        <v>1675</v>
      </c>
      <c r="K3" s="14" t="s">
        <v>2130</v>
      </c>
      <c r="L3" s="15">
        <v>3.5281519121909198E-3</v>
      </c>
      <c r="M3" s="15">
        <v>5.3794530646979699E-2</v>
      </c>
      <c r="N3" s="15">
        <v>5.0266378734788703E-2</v>
      </c>
      <c r="O3" s="15">
        <v>6.3050906323745395E-2</v>
      </c>
      <c r="P3" s="13" t="s">
        <v>3039</v>
      </c>
      <c r="Q3" s="15">
        <v>6</v>
      </c>
      <c r="R3" s="16">
        <f t="shared" si="0"/>
        <v>9</v>
      </c>
      <c r="S3" s="1">
        <f t="shared" ref="S3:S66" si="1">IF(J3=F3,1,0)</f>
        <v>1</v>
      </c>
      <c r="T3" s="1">
        <f t="shared" ref="T3:T66" si="2">IF(F3=B3,0,1)</f>
        <v>1</v>
      </c>
      <c r="U3" s="1">
        <f t="shared" ref="U3:U66" si="3">IF(SUM(S3:T3)&gt;1,1,0)</f>
        <v>1</v>
      </c>
      <c r="V3" s="1"/>
    </row>
    <row r="4" spans="1:22" x14ac:dyDescent="0.3">
      <c r="A4" s="11">
        <v>519</v>
      </c>
      <c r="B4" s="11" t="s">
        <v>1670</v>
      </c>
      <c r="C4" s="12">
        <v>0.26079999999999998</v>
      </c>
      <c r="D4" s="12">
        <v>2.06E-2</v>
      </c>
      <c r="E4" s="12">
        <v>0.82620000000000005</v>
      </c>
      <c r="F4" s="11" t="s">
        <v>1675</v>
      </c>
      <c r="G4" s="12">
        <v>0.80559999999999998</v>
      </c>
      <c r="H4" s="13" t="s">
        <v>3040</v>
      </c>
      <c r="I4" s="12">
        <v>2</v>
      </c>
      <c r="J4" s="14" t="s">
        <v>1675</v>
      </c>
      <c r="K4" s="14" t="s">
        <v>2210</v>
      </c>
      <c r="L4" s="15">
        <v>3.6507505661276799E-4</v>
      </c>
      <c r="M4" s="15">
        <v>4.8749575547883998E-2</v>
      </c>
      <c r="N4" s="15">
        <v>4.8384500491271298E-2</v>
      </c>
      <c r="O4" s="15">
        <v>6.3701088139155801E-2</v>
      </c>
      <c r="P4" s="13" t="s">
        <v>3041</v>
      </c>
      <c r="Q4" s="15">
        <v>7</v>
      </c>
      <c r="R4" s="16">
        <f t="shared" si="0"/>
        <v>9</v>
      </c>
      <c r="S4" s="1">
        <f t="shared" si="1"/>
        <v>1</v>
      </c>
      <c r="T4" s="1">
        <f t="shared" si="2"/>
        <v>1</v>
      </c>
      <c r="U4" s="1">
        <f t="shared" si="3"/>
        <v>1</v>
      </c>
      <c r="V4" s="1"/>
    </row>
    <row r="5" spans="1:22" x14ac:dyDescent="0.3">
      <c r="A5" s="11">
        <v>19</v>
      </c>
      <c r="B5" s="11" t="s">
        <v>1681</v>
      </c>
      <c r="C5" s="12">
        <v>0.4481</v>
      </c>
      <c r="D5" s="12">
        <v>8.5999999999999993E-2</v>
      </c>
      <c r="E5" s="12">
        <v>0.68530000000000002</v>
      </c>
      <c r="F5" s="11" t="s">
        <v>1666</v>
      </c>
      <c r="G5" s="12">
        <v>0.59930000000000005</v>
      </c>
      <c r="H5" s="13" t="s">
        <v>3042</v>
      </c>
      <c r="I5" s="12">
        <v>17</v>
      </c>
      <c r="J5" s="14" t="s">
        <v>1666</v>
      </c>
      <c r="K5" s="14" t="s">
        <v>1710</v>
      </c>
      <c r="L5" s="15">
        <v>1.2212764775156201E-2</v>
      </c>
      <c r="M5" s="15">
        <v>9.1718359433175495E-2</v>
      </c>
      <c r="N5" s="15">
        <v>7.9505594658019194E-2</v>
      </c>
      <c r="O5" s="15">
        <v>0.112451236612266</v>
      </c>
      <c r="P5" s="13" t="s">
        <v>3043</v>
      </c>
      <c r="Q5" s="15">
        <v>1</v>
      </c>
      <c r="R5" s="16">
        <f t="shared" si="0"/>
        <v>18</v>
      </c>
      <c r="S5" s="1">
        <f t="shared" si="1"/>
        <v>1</v>
      </c>
      <c r="T5" s="1">
        <f t="shared" si="2"/>
        <v>1</v>
      </c>
      <c r="U5" s="1">
        <f t="shared" si="3"/>
        <v>1</v>
      </c>
      <c r="V5" s="1"/>
    </row>
    <row r="6" spans="1:22" x14ac:dyDescent="0.3">
      <c r="A6" s="11">
        <v>437</v>
      </c>
      <c r="B6" s="11" t="s">
        <v>1682</v>
      </c>
      <c r="C6" s="12">
        <v>0.40150000000000002</v>
      </c>
      <c r="D6" s="12">
        <v>1.2200000000000001E-2</v>
      </c>
      <c r="E6" s="12">
        <v>0.73019999999999996</v>
      </c>
      <c r="F6" s="11" t="s">
        <v>1678</v>
      </c>
      <c r="G6" s="12">
        <v>0.71809999999999996</v>
      </c>
      <c r="H6" s="13" t="s">
        <v>3044</v>
      </c>
      <c r="I6" s="12">
        <v>6</v>
      </c>
      <c r="J6" s="14" t="s">
        <v>1678</v>
      </c>
      <c r="K6" s="14" t="s">
        <v>2128</v>
      </c>
      <c r="L6" s="15">
        <v>1.0870883720912399E-3</v>
      </c>
      <c r="M6" s="15">
        <v>4.594552257594E-2</v>
      </c>
      <c r="N6" s="15">
        <v>4.4858434203848697E-2</v>
      </c>
      <c r="O6" s="15">
        <v>7.4766810536728096E-2</v>
      </c>
      <c r="P6" s="13" t="s">
        <v>3045</v>
      </c>
      <c r="Q6" s="15">
        <v>12</v>
      </c>
      <c r="R6" s="16">
        <f t="shared" si="0"/>
        <v>18</v>
      </c>
      <c r="S6" s="1">
        <f t="shared" si="1"/>
        <v>1</v>
      </c>
      <c r="T6" s="1">
        <f t="shared" si="2"/>
        <v>1</v>
      </c>
      <c r="U6" s="1">
        <f t="shared" si="3"/>
        <v>1</v>
      </c>
      <c r="V6" s="1"/>
    </row>
    <row r="7" spans="1:22" x14ac:dyDescent="0.3">
      <c r="A7" s="11">
        <v>438</v>
      </c>
      <c r="B7" s="11" t="s">
        <v>1681</v>
      </c>
      <c r="C7" s="12">
        <v>0.42599999999999999</v>
      </c>
      <c r="D7" s="12">
        <v>2.0899999999999998E-2</v>
      </c>
      <c r="E7" s="12">
        <v>0.69230000000000003</v>
      </c>
      <c r="F7" s="11" t="s">
        <v>1670</v>
      </c>
      <c r="G7" s="12">
        <v>0.6714</v>
      </c>
      <c r="H7" s="13" t="s">
        <v>3046</v>
      </c>
      <c r="I7" s="12">
        <v>9</v>
      </c>
      <c r="J7" s="14" t="s">
        <v>1670</v>
      </c>
      <c r="K7" s="14" t="s">
        <v>2129</v>
      </c>
      <c r="L7" s="15">
        <v>7.22317583047098E-4</v>
      </c>
      <c r="M7" s="15">
        <v>4.5426148645568501E-2</v>
      </c>
      <c r="N7" s="15">
        <v>4.4703831062521397E-2</v>
      </c>
      <c r="O7" s="15">
        <v>7.8405806043219797E-2</v>
      </c>
      <c r="P7" s="13" t="s">
        <v>3047</v>
      </c>
      <c r="Q7" s="15">
        <v>13</v>
      </c>
      <c r="R7" s="16">
        <f t="shared" si="0"/>
        <v>22</v>
      </c>
      <c r="S7" s="1">
        <f t="shared" si="1"/>
        <v>1</v>
      </c>
      <c r="T7" s="1">
        <f t="shared" si="2"/>
        <v>1</v>
      </c>
      <c r="U7" s="1">
        <f t="shared" si="3"/>
        <v>1</v>
      </c>
      <c r="V7" s="1"/>
    </row>
    <row r="8" spans="1:22" x14ac:dyDescent="0.3">
      <c r="A8" s="11">
        <v>573</v>
      </c>
      <c r="B8" s="17" t="s">
        <v>1670</v>
      </c>
      <c r="C8" s="17">
        <v>0.30830000000000002</v>
      </c>
      <c r="D8" s="17">
        <v>5.1700000000000003E-2</v>
      </c>
      <c r="E8" s="17">
        <v>0.79179999999999995</v>
      </c>
      <c r="F8" s="17" t="s">
        <v>1675</v>
      </c>
      <c r="G8" s="17">
        <v>0.74009999999999998</v>
      </c>
      <c r="H8" s="17" t="s">
        <v>3048</v>
      </c>
      <c r="I8" s="17">
        <v>5</v>
      </c>
      <c r="J8" s="17" t="s">
        <v>1675</v>
      </c>
      <c r="K8" s="17" t="s">
        <v>2264</v>
      </c>
      <c r="L8" s="17">
        <v>2.1228932164903901E-3</v>
      </c>
      <c r="M8" s="17">
        <v>4.3955168711544E-2</v>
      </c>
      <c r="N8" s="17">
        <v>4.1832275495053597E-2</v>
      </c>
      <c r="O8" s="17">
        <v>6.38314504830923E-2</v>
      </c>
      <c r="P8" s="17" t="s">
        <v>3049</v>
      </c>
      <c r="Q8" s="17">
        <v>17</v>
      </c>
      <c r="R8" s="17">
        <f t="shared" si="0"/>
        <v>22</v>
      </c>
      <c r="S8" s="1">
        <f t="shared" si="1"/>
        <v>1</v>
      </c>
      <c r="T8" s="1">
        <f t="shared" si="2"/>
        <v>1</v>
      </c>
      <c r="U8" s="1">
        <f t="shared" si="3"/>
        <v>1</v>
      </c>
      <c r="V8" s="1"/>
    </row>
    <row r="9" spans="1:22" x14ac:dyDescent="0.3">
      <c r="A9" s="11">
        <v>526</v>
      </c>
      <c r="B9" s="11" t="s">
        <v>1673</v>
      </c>
      <c r="C9" s="12">
        <v>0.31130000000000002</v>
      </c>
      <c r="D9" s="12">
        <v>7.0400000000000004E-2</v>
      </c>
      <c r="E9" s="12">
        <v>0.77190000000000003</v>
      </c>
      <c r="F9" s="11" t="s">
        <v>1683</v>
      </c>
      <c r="G9" s="12">
        <v>0.70150000000000001</v>
      </c>
      <c r="H9" s="13" t="s">
        <v>3050</v>
      </c>
      <c r="I9" s="12">
        <v>8</v>
      </c>
      <c r="J9" s="14" t="s">
        <v>1683</v>
      </c>
      <c r="K9" s="14" t="s">
        <v>2217</v>
      </c>
      <c r="L9" s="15">
        <v>3.3293327449036899E-3</v>
      </c>
      <c r="M9" s="15">
        <v>4.6010890389251803E-2</v>
      </c>
      <c r="N9" s="15">
        <v>4.2681557644348098E-2</v>
      </c>
      <c r="O9" s="15">
        <v>6.9542819251267596E-2</v>
      </c>
      <c r="P9" s="13" t="s">
        <v>3051</v>
      </c>
      <c r="Q9" s="15">
        <v>16</v>
      </c>
      <c r="R9" s="16">
        <f t="shared" si="0"/>
        <v>24</v>
      </c>
      <c r="S9" s="1">
        <f t="shared" si="1"/>
        <v>1</v>
      </c>
      <c r="T9" s="1">
        <f t="shared" si="2"/>
        <v>1</v>
      </c>
      <c r="U9" s="1">
        <f t="shared" si="3"/>
        <v>1</v>
      </c>
      <c r="V9" s="1"/>
    </row>
    <row r="10" spans="1:22" x14ac:dyDescent="0.3">
      <c r="A10" s="11">
        <v>1080</v>
      </c>
      <c r="B10" s="11" t="s">
        <v>1668</v>
      </c>
      <c r="C10" s="12">
        <v>0.42930000000000001</v>
      </c>
      <c r="D10" s="12">
        <v>2.4E-2</v>
      </c>
      <c r="E10" s="12">
        <v>0.72960000000000003</v>
      </c>
      <c r="F10" s="11" t="s">
        <v>1671</v>
      </c>
      <c r="G10" s="12">
        <v>0.7056</v>
      </c>
      <c r="H10" s="13" t="s">
        <v>3052</v>
      </c>
      <c r="I10" s="12">
        <v>7</v>
      </c>
      <c r="J10" s="14" t="s">
        <v>1671</v>
      </c>
      <c r="K10" s="14" t="s">
        <v>2771</v>
      </c>
      <c r="L10" s="15">
        <v>1.0662957895233301E-3</v>
      </c>
      <c r="M10" s="15">
        <v>4.1748292884734299E-2</v>
      </c>
      <c r="N10" s="15">
        <v>4.0681997095211003E-2</v>
      </c>
      <c r="O10" s="15">
        <v>5.9936187226760501E-2</v>
      </c>
      <c r="P10" s="13" t="s">
        <v>3053</v>
      </c>
      <c r="Q10" s="15">
        <v>19</v>
      </c>
      <c r="R10" s="16">
        <f t="shared" si="0"/>
        <v>26</v>
      </c>
      <c r="S10" s="1">
        <f t="shared" si="1"/>
        <v>1</v>
      </c>
      <c r="T10" s="1">
        <f t="shared" si="2"/>
        <v>1</v>
      </c>
      <c r="U10" s="1">
        <f t="shared" si="3"/>
        <v>1</v>
      </c>
      <c r="V10" s="1"/>
    </row>
    <row r="11" spans="1:22" x14ac:dyDescent="0.3">
      <c r="A11" s="11">
        <v>372</v>
      </c>
      <c r="B11" s="17" t="s">
        <v>1669</v>
      </c>
      <c r="C11" s="17">
        <v>0.51819999999999999</v>
      </c>
      <c r="D11" s="17">
        <v>4.1599999999999998E-2</v>
      </c>
      <c r="E11" s="17">
        <v>0.65</v>
      </c>
      <c r="F11" s="17" t="s">
        <v>1674</v>
      </c>
      <c r="G11" s="17">
        <v>0.60850000000000004</v>
      </c>
      <c r="H11" s="17" t="s">
        <v>3054</v>
      </c>
      <c r="I11" s="17">
        <v>16</v>
      </c>
      <c r="J11" s="17" t="s">
        <v>1674</v>
      </c>
      <c r="K11" s="17" t="s">
        <v>2063</v>
      </c>
      <c r="L11" s="17">
        <v>1.2178708370470001E-3</v>
      </c>
      <c r="M11" s="17">
        <v>4.6153860926326E-2</v>
      </c>
      <c r="N11" s="17">
        <v>4.4935990089279003E-2</v>
      </c>
      <c r="O11" s="17">
        <v>8.3863743674362695E-2</v>
      </c>
      <c r="P11" s="17" t="s">
        <v>3055</v>
      </c>
      <c r="Q11" s="17">
        <v>11</v>
      </c>
      <c r="R11" s="17">
        <f t="shared" si="0"/>
        <v>27</v>
      </c>
      <c r="S11" s="1">
        <f t="shared" si="1"/>
        <v>1</v>
      </c>
      <c r="T11" s="1">
        <f t="shared" si="2"/>
        <v>1</v>
      </c>
      <c r="U11" s="1">
        <f t="shared" si="3"/>
        <v>1</v>
      </c>
      <c r="V11" s="1"/>
    </row>
    <row r="12" spans="1:22" x14ac:dyDescent="0.3">
      <c r="A12" s="11">
        <v>623</v>
      </c>
      <c r="B12" s="11" t="s">
        <v>1683</v>
      </c>
      <c r="C12" s="12">
        <v>0.30730000000000002</v>
      </c>
      <c r="D12" s="12">
        <v>4.0099999999999997E-2</v>
      </c>
      <c r="E12" s="12">
        <v>0.78420000000000001</v>
      </c>
      <c r="F12" s="11" t="s">
        <v>1673</v>
      </c>
      <c r="G12" s="12">
        <v>0.74409999999999998</v>
      </c>
      <c r="H12" s="13" t="s">
        <v>3056</v>
      </c>
      <c r="I12" s="12">
        <v>4</v>
      </c>
      <c r="J12" s="14" t="s">
        <v>1673</v>
      </c>
      <c r="K12" s="14" t="s">
        <v>2314</v>
      </c>
      <c r="L12" s="15">
        <v>1.1902460084592299E-3</v>
      </c>
      <c r="M12" s="15">
        <v>3.8530922844884602E-2</v>
      </c>
      <c r="N12" s="15">
        <v>3.73406768364253E-2</v>
      </c>
      <c r="O12" s="15">
        <v>5.9792773142483199E-2</v>
      </c>
      <c r="P12" s="13" t="s">
        <v>3057</v>
      </c>
      <c r="Q12" s="15">
        <v>24</v>
      </c>
      <c r="R12" s="16">
        <f t="shared" si="0"/>
        <v>28</v>
      </c>
      <c r="S12" s="1">
        <f t="shared" si="1"/>
        <v>1</v>
      </c>
      <c r="T12" s="1">
        <f t="shared" si="2"/>
        <v>1</v>
      </c>
      <c r="U12" s="1">
        <f t="shared" si="3"/>
        <v>1</v>
      </c>
      <c r="V12" s="1"/>
    </row>
    <row r="13" spans="1:22" x14ac:dyDescent="0.3">
      <c r="A13" s="11">
        <v>647</v>
      </c>
      <c r="B13" s="17" t="s">
        <v>1670</v>
      </c>
      <c r="C13" s="17">
        <v>0.374</v>
      </c>
      <c r="D13" s="17">
        <v>0.12659999999999999</v>
      </c>
      <c r="E13" s="17">
        <v>0.7087</v>
      </c>
      <c r="F13" s="17" t="s">
        <v>1675</v>
      </c>
      <c r="G13" s="17">
        <v>0.58209999999999995</v>
      </c>
      <c r="H13" s="17" t="s">
        <v>3058</v>
      </c>
      <c r="I13" s="17">
        <v>19</v>
      </c>
      <c r="J13" s="17" t="s">
        <v>1675</v>
      </c>
      <c r="K13" s="17" t="s">
        <v>2338</v>
      </c>
      <c r="L13" s="17">
        <v>8.6919888233200401E-3</v>
      </c>
      <c r="M13" s="17">
        <v>5.5312201376021601E-2</v>
      </c>
      <c r="N13" s="17">
        <v>4.6620212552701601E-2</v>
      </c>
      <c r="O13" s="17">
        <v>8.4804457406683104E-2</v>
      </c>
      <c r="P13" s="17" t="s">
        <v>3059</v>
      </c>
      <c r="Q13" s="17">
        <v>9</v>
      </c>
      <c r="R13" s="17">
        <f t="shared" si="0"/>
        <v>28</v>
      </c>
      <c r="S13" s="1">
        <f t="shared" si="1"/>
        <v>1</v>
      </c>
      <c r="T13" s="1">
        <f t="shared" si="2"/>
        <v>1</v>
      </c>
      <c r="U13" s="1">
        <f t="shared" si="3"/>
        <v>1</v>
      </c>
      <c r="V13" s="1"/>
    </row>
    <row r="14" spans="1:22" x14ac:dyDescent="0.3">
      <c r="A14" s="8">
        <v>22</v>
      </c>
      <c r="B14" s="8" t="s">
        <v>1674</v>
      </c>
      <c r="C14" s="8">
        <v>0.53080000000000005</v>
      </c>
      <c r="D14" s="8">
        <v>2.2200000000000001E-2</v>
      </c>
      <c r="E14" s="8">
        <v>0.5897</v>
      </c>
      <c r="F14" s="8" t="s">
        <v>1668</v>
      </c>
      <c r="G14" s="8">
        <v>0.5675</v>
      </c>
      <c r="H14" s="1" t="s">
        <v>3060</v>
      </c>
      <c r="I14" s="8">
        <v>20</v>
      </c>
      <c r="J14" s="9" t="s">
        <v>1668</v>
      </c>
      <c r="K14" s="9" t="s">
        <v>1713</v>
      </c>
      <c r="L14" s="18">
        <v>4.6063575498564998E-5</v>
      </c>
      <c r="M14" s="9">
        <v>4.2834214273061597E-2</v>
      </c>
      <c r="N14" s="9">
        <v>4.2788150697563102E-2</v>
      </c>
      <c r="O14" s="9">
        <v>9.8432476830931703E-2</v>
      </c>
      <c r="P14" s="1" t="s">
        <v>3061</v>
      </c>
      <c r="Q14" s="9">
        <v>14</v>
      </c>
      <c r="R14" s="10">
        <f t="shared" si="0"/>
        <v>34</v>
      </c>
      <c r="S14" s="1">
        <f t="shared" si="1"/>
        <v>1</v>
      </c>
      <c r="T14" s="1">
        <f t="shared" si="2"/>
        <v>1</v>
      </c>
      <c r="U14" s="1">
        <f t="shared" si="3"/>
        <v>1</v>
      </c>
      <c r="V14" s="1"/>
    </row>
    <row r="15" spans="1:22" x14ac:dyDescent="0.3">
      <c r="A15" s="8">
        <v>218</v>
      </c>
      <c r="B15" s="8" t="s">
        <v>1683</v>
      </c>
      <c r="C15" s="8">
        <v>0.48420000000000002</v>
      </c>
      <c r="D15" s="8">
        <v>4.5100000000000001E-2</v>
      </c>
      <c r="E15" s="8">
        <v>0.6633</v>
      </c>
      <c r="F15" s="8" t="s">
        <v>1675</v>
      </c>
      <c r="G15" s="8">
        <v>0.61819999999999997</v>
      </c>
      <c r="H15" s="1" t="s">
        <v>3062</v>
      </c>
      <c r="I15" s="8">
        <v>15</v>
      </c>
      <c r="J15" s="9" t="s">
        <v>1675</v>
      </c>
      <c r="K15" s="9" t="s">
        <v>1909</v>
      </c>
      <c r="L15" s="9">
        <v>2.3051976186777099E-3</v>
      </c>
      <c r="M15" s="9">
        <v>4.0512709246959502E-2</v>
      </c>
      <c r="N15" s="9">
        <v>3.8207511628281801E-2</v>
      </c>
      <c r="O15" s="9">
        <v>7.2961954657966205E-2</v>
      </c>
      <c r="P15" s="1" t="s">
        <v>3063</v>
      </c>
      <c r="Q15" s="9">
        <v>23</v>
      </c>
      <c r="R15" s="10">
        <f t="shared" si="0"/>
        <v>38</v>
      </c>
      <c r="S15" s="1">
        <f t="shared" si="1"/>
        <v>1</v>
      </c>
      <c r="T15" s="1">
        <f t="shared" si="2"/>
        <v>1</v>
      </c>
      <c r="U15" s="1">
        <f t="shared" si="3"/>
        <v>1</v>
      </c>
      <c r="V15" s="1"/>
    </row>
    <row r="16" spans="1:22" x14ac:dyDescent="0.3">
      <c r="A16" s="8">
        <v>494</v>
      </c>
      <c r="B16" s="8" t="s">
        <v>1681</v>
      </c>
      <c r="C16" s="8">
        <v>0.39479999999999998</v>
      </c>
      <c r="D16" s="8">
        <v>6.9599999999999995E-2</v>
      </c>
      <c r="E16" s="8">
        <v>0.72240000000000004</v>
      </c>
      <c r="F16" s="8" t="s">
        <v>1666</v>
      </c>
      <c r="G16" s="8">
        <v>0.65280000000000005</v>
      </c>
      <c r="H16" s="1" t="s">
        <v>3064</v>
      </c>
      <c r="I16" s="8">
        <v>12</v>
      </c>
      <c r="J16" s="9" t="s">
        <v>1666</v>
      </c>
      <c r="K16" s="9" t="s">
        <v>2185</v>
      </c>
      <c r="L16" s="9">
        <v>3.77899669390589E-3</v>
      </c>
      <c r="M16" s="9">
        <v>4.0351430346804003E-2</v>
      </c>
      <c r="N16" s="9">
        <v>3.6572433652898098E-2</v>
      </c>
      <c r="O16" s="9">
        <v>7.4395732514004706E-2</v>
      </c>
      <c r="P16" s="1" t="s">
        <v>3065</v>
      </c>
      <c r="Q16" s="9">
        <v>26</v>
      </c>
      <c r="R16" s="10">
        <f t="shared" si="0"/>
        <v>38</v>
      </c>
      <c r="S16" s="1">
        <f t="shared" si="1"/>
        <v>1</v>
      </c>
      <c r="T16" s="1">
        <f t="shared" si="2"/>
        <v>1</v>
      </c>
      <c r="U16" s="1">
        <f t="shared" si="3"/>
        <v>1</v>
      </c>
      <c r="V16" s="1"/>
    </row>
    <row r="17" spans="1:22" x14ac:dyDescent="0.3">
      <c r="A17" s="8">
        <v>551</v>
      </c>
      <c r="B17" s="8" t="s">
        <v>1680</v>
      </c>
      <c r="C17" s="8">
        <v>0.59250000000000003</v>
      </c>
      <c r="D17" s="8">
        <v>3.7199999999999997E-2</v>
      </c>
      <c r="E17" s="8">
        <v>0.53790000000000004</v>
      </c>
      <c r="F17" s="8" t="s">
        <v>1679</v>
      </c>
      <c r="G17" s="8">
        <v>0.50070000000000003</v>
      </c>
      <c r="H17" s="1" t="s">
        <v>3066</v>
      </c>
      <c r="I17" s="8">
        <v>26</v>
      </c>
      <c r="J17" s="9" t="s">
        <v>1679</v>
      </c>
      <c r="K17" s="9" t="s">
        <v>2242</v>
      </c>
      <c r="L17" s="9">
        <v>2.33099690295755E-3</v>
      </c>
      <c r="M17" s="9">
        <v>4.5030377848244298E-2</v>
      </c>
      <c r="N17" s="9">
        <v>4.2699380945286698E-2</v>
      </c>
      <c r="O17" s="9">
        <v>9.4436002494964796E-2</v>
      </c>
      <c r="P17" s="1" t="s">
        <v>3067</v>
      </c>
      <c r="Q17" s="9">
        <v>15</v>
      </c>
      <c r="R17" s="10">
        <f t="shared" si="0"/>
        <v>41</v>
      </c>
      <c r="S17" s="1">
        <f t="shared" si="1"/>
        <v>1</v>
      </c>
      <c r="T17" s="1">
        <f t="shared" si="2"/>
        <v>1</v>
      </c>
      <c r="U17" s="1">
        <f t="shared" si="3"/>
        <v>1</v>
      </c>
      <c r="V17" s="1"/>
    </row>
    <row r="18" spans="1:22" x14ac:dyDescent="0.3">
      <c r="A18" s="8">
        <v>595</v>
      </c>
      <c r="B18" s="8" t="s">
        <v>1685</v>
      </c>
      <c r="C18" s="8">
        <v>0.34060000000000001</v>
      </c>
      <c r="D18" s="8">
        <v>9.0800000000000006E-2</v>
      </c>
      <c r="E18" s="8">
        <v>0.74429999999999996</v>
      </c>
      <c r="F18" s="8" t="s">
        <v>1675</v>
      </c>
      <c r="G18" s="8">
        <v>0.65349999999999997</v>
      </c>
      <c r="H18" s="1" t="s">
        <v>3068</v>
      </c>
      <c r="I18" s="8">
        <v>11</v>
      </c>
      <c r="J18" s="9" t="s">
        <v>1675</v>
      </c>
      <c r="K18" s="9" t="s">
        <v>2286</v>
      </c>
      <c r="L18" s="9">
        <v>3.9118346956397198E-3</v>
      </c>
      <c r="M18" s="9">
        <v>3.8046457692586001E-2</v>
      </c>
      <c r="N18" s="9">
        <v>3.4134622996946203E-2</v>
      </c>
      <c r="O18" s="9">
        <v>6.28183147874153E-2</v>
      </c>
      <c r="P18" s="1" t="s">
        <v>3069</v>
      </c>
      <c r="Q18" s="9">
        <v>30</v>
      </c>
      <c r="R18" s="10">
        <f t="shared" si="0"/>
        <v>41</v>
      </c>
      <c r="S18" s="1">
        <f t="shared" si="1"/>
        <v>1</v>
      </c>
      <c r="T18" s="1">
        <f t="shared" si="2"/>
        <v>1</v>
      </c>
      <c r="U18" s="1">
        <f t="shared" si="3"/>
        <v>1</v>
      </c>
      <c r="V18" s="1"/>
    </row>
    <row r="19" spans="1:22" x14ac:dyDescent="0.3">
      <c r="A19" s="8">
        <v>779</v>
      </c>
      <c r="B19" s="8" t="s">
        <v>1674</v>
      </c>
      <c r="C19" s="8">
        <v>0.58130000000000004</v>
      </c>
      <c r="D19" s="8">
        <v>7.9200000000000007E-2</v>
      </c>
      <c r="E19" s="8">
        <v>0.55189999999999995</v>
      </c>
      <c r="F19" s="8" t="s">
        <v>1680</v>
      </c>
      <c r="G19" s="8">
        <v>0.47270000000000001</v>
      </c>
      <c r="H19" s="1" t="s">
        <v>3070</v>
      </c>
      <c r="I19" s="8">
        <v>32</v>
      </c>
      <c r="J19" s="9" t="s">
        <v>1680</v>
      </c>
      <c r="K19" s="9" t="s">
        <v>2470</v>
      </c>
      <c r="L19" s="9">
        <v>7.7254962639924504E-3</v>
      </c>
      <c r="M19" s="9">
        <v>5.3012016620296802E-2</v>
      </c>
      <c r="N19" s="9">
        <v>4.5286520356304302E-2</v>
      </c>
      <c r="O19" s="9">
        <v>0.115575871206856</v>
      </c>
      <c r="P19" s="1" t="s">
        <v>3071</v>
      </c>
      <c r="Q19" s="9">
        <v>10</v>
      </c>
      <c r="R19" s="10">
        <f t="shared" si="0"/>
        <v>42</v>
      </c>
      <c r="S19" s="1">
        <f t="shared" si="1"/>
        <v>1</v>
      </c>
      <c r="T19" s="1">
        <f t="shared" si="2"/>
        <v>1</v>
      </c>
      <c r="U19" s="1">
        <f t="shared" si="3"/>
        <v>1</v>
      </c>
      <c r="V19" s="1"/>
    </row>
    <row r="20" spans="1:22" x14ac:dyDescent="0.3">
      <c r="A20" s="8">
        <v>527</v>
      </c>
      <c r="B20" s="8" t="s">
        <v>1670</v>
      </c>
      <c r="C20" s="8">
        <v>0.34229999999999999</v>
      </c>
      <c r="D20" s="8">
        <v>7.9200000000000007E-2</v>
      </c>
      <c r="E20" s="8">
        <v>0.73939999999999995</v>
      </c>
      <c r="F20" s="8" t="s">
        <v>1675</v>
      </c>
      <c r="G20" s="8">
        <v>0.66020000000000001</v>
      </c>
      <c r="H20" s="1" t="s">
        <v>3072</v>
      </c>
      <c r="I20" s="8">
        <v>10</v>
      </c>
      <c r="J20" s="9" t="s">
        <v>1675</v>
      </c>
      <c r="K20" s="9" t="s">
        <v>2218</v>
      </c>
      <c r="L20" s="9">
        <v>2.5935600965552199E-3</v>
      </c>
      <c r="M20" s="9">
        <v>3.5345316475607097E-2</v>
      </c>
      <c r="N20" s="9">
        <v>3.2751756379051901E-2</v>
      </c>
      <c r="O20" s="9">
        <v>5.25184508637348E-2</v>
      </c>
      <c r="P20" s="1" t="s">
        <v>3073</v>
      </c>
      <c r="Q20" s="9">
        <v>35</v>
      </c>
      <c r="R20" s="10">
        <f t="shared" si="0"/>
        <v>45</v>
      </c>
      <c r="S20" s="1">
        <f t="shared" si="1"/>
        <v>1</v>
      </c>
      <c r="T20" s="1">
        <f t="shared" si="2"/>
        <v>1</v>
      </c>
      <c r="U20" s="1">
        <f t="shared" si="3"/>
        <v>1</v>
      </c>
      <c r="V20" s="1"/>
    </row>
    <row r="21" spans="1:22" x14ac:dyDescent="0.3">
      <c r="A21" s="8">
        <v>963</v>
      </c>
      <c r="B21" s="8" t="s">
        <v>1677</v>
      </c>
      <c r="C21" s="8">
        <v>0.54549999999999998</v>
      </c>
      <c r="D21" s="8">
        <v>2.4299999999999999E-2</v>
      </c>
      <c r="E21" s="8">
        <v>0.56189999999999996</v>
      </c>
      <c r="F21" s="8" t="s">
        <v>1681</v>
      </c>
      <c r="G21" s="8">
        <v>0.53769999999999996</v>
      </c>
      <c r="H21" s="1" t="s">
        <v>3074</v>
      </c>
      <c r="I21" s="8">
        <v>24</v>
      </c>
      <c r="J21" s="9" t="s">
        <v>1681</v>
      </c>
      <c r="K21" s="9" t="s">
        <v>2654</v>
      </c>
      <c r="L21" s="9">
        <v>8.8020673023963799E-4</v>
      </c>
      <c r="M21" s="9">
        <v>3.9799846466798502E-2</v>
      </c>
      <c r="N21" s="9">
        <v>3.8919639736558799E-2</v>
      </c>
      <c r="O21" s="9">
        <v>8.8456697748296703E-2</v>
      </c>
      <c r="P21" s="1" t="s">
        <v>3075</v>
      </c>
      <c r="Q21" s="9">
        <v>22</v>
      </c>
      <c r="R21" s="10">
        <f t="shared" si="0"/>
        <v>46</v>
      </c>
      <c r="S21" s="1">
        <f t="shared" si="1"/>
        <v>1</v>
      </c>
      <c r="T21" s="1">
        <f t="shared" si="2"/>
        <v>1</v>
      </c>
      <c r="U21" s="1">
        <f t="shared" si="3"/>
        <v>1</v>
      </c>
      <c r="V21" s="1"/>
    </row>
    <row r="22" spans="1:22" x14ac:dyDescent="0.3">
      <c r="A22" s="8">
        <v>531</v>
      </c>
      <c r="B22" s="8" t="s">
        <v>1682</v>
      </c>
      <c r="C22" s="8">
        <v>0.31109999999999999</v>
      </c>
      <c r="D22" s="8">
        <v>0.16200000000000001</v>
      </c>
      <c r="E22" s="8">
        <v>0.74619999999999997</v>
      </c>
      <c r="F22" s="8" t="s">
        <v>1677</v>
      </c>
      <c r="G22" s="8">
        <v>0.58420000000000005</v>
      </c>
      <c r="H22" s="1" t="s">
        <v>3076</v>
      </c>
      <c r="I22" s="8">
        <v>18</v>
      </c>
      <c r="J22" s="9" t="s">
        <v>1677</v>
      </c>
      <c r="K22" s="9" t="s">
        <v>2222</v>
      </c>
      <c r="L22" s="9">
        <v>5.0901174232147401E-3</v>
      </c>
      <c r="M22" s="9">
        <v>4.0732038672654097E-2</v>
      </c>
      <c r="N22" s="9">
        <v>3.5641921249439303E-2</v>
      </c>
      <c r="O22" s="9">
        <v>5.9394834082988797E-2</v>
      </c>
      <c r="P22" s="1" t="s">
        <v>3077</v>
      </c>
      <c r="Q22" s="9">
        <v>29</v>
      </c>
      <c r="R22" s="10">
        <f t="shared" si="0"/>
        <v>47</v>
      </c>
      <c r="S22" s="1">
        <f t="shared" si="1"/>
        <v>1</v>
      </c>
      <c r="T22" s="1">
        <f t="shared" si="2"/>
        <v>1</v>
      </c>
      <c r="U22" s="1">
        <f t="shared" si="3"/>
        <v>1</v>
      </c>
      <c r="V22" s="1"/>
    </row>
    <row r="23" spans="1:22" x14ac:dyDescent="0.3">
      <c r="A23" s="8">
        <v>1262</v>
      </c>
      <c r="B23" s="8" t="s">
        <v>1677</v>
      </c>
      <c r="C23" s="8">
        <v>0.54430000000000001</v>
      </c>
      <c r="D23" s="8">
        <v>7.1800000000000003E-2</v>
      </c>
      <c r="E23" s="8">
        <v>0.63519999999999999</v>
      </c>
      <c r="F23" s="8" t="s">
        <v>1670</v>
      </c>
      <c r="G23" s="8">
        <v>0.5635</v>
      </c>
      <c r="H23" s="1" t="s">
        <v>3078</v>
      </c>
      <c r="I23" s="8">
        <v>21</v>
      </c>
      <c r="J23" s="9" t="s">
        <v>1670</v>
      </c>
      <c r="K23" s="9" t="s">
        <v>2953</v>
      </c>
      <c r="L23" s="9">
        <v>4.6536659495176004E-3</v>
      </c>
      <c r="M23" s="9">
        <v>4.0791530888499898E-2</v>
      </c>
      <c r="N23" s="9">
        <v>3.61378649389823E-2</v>
      </c>
      <c r="O23" s="9">
        <v>7.0020853453279894E-2</v>
      </c>
      <c r="P23" s="1" t="s">
        <v>3079</v>
      </c>
      <c r="Q23" s="9">
        <v>28</v>
      </c>
      <c r="R23" s="10">
        <f t="shared" si="0"/>
        <v>49</v>
      </c>
      <c r="S23" s="1">
        <f t="shared" si="1"/>
        <v>1</v>
      </c>
      <c r="T23" s="1">
        <f t="shared" si="2"/>
        <v>1</v>
      </c>
      <c r="U23" s="1">
        <f t="shared" si="3"/>
        <v>1</v>
      </c>
      <c r="V23" s="1"/>
    </row>
    <row r="24" spans="1:22" x14ac:dyDescent="0.3">
      <c r="A24" s="8">
        <v>1316</v>
      </c>
      <c r="B24" s="8" t="s">
        <v>1683</v>
      </c>
      <c r="C24" s="8">
        <v>0.51180000000000003</v>
      </c>
      <c r="D24" s="8">
        <v>0.1696</v>
      </c>
      <c r="E24" s="8">
        <v>0.6079</v>
      </c>
      <c r="F24" s="8" t="s">
        <v>1673</v>
      </c>
      <c r="G24" s="8">
        <v>0.43830000000000002</v>
      </c>
      <c r="H24" s="1" t="s">
        <v>3080</v>
      </c>
      <c r="I24" s="8">
        <v>41</v>
      </c>
      <c r="J24" s="9" t="s">
        <v>1673</v>
      </c>
      <c r="K24" s="9" t="s">
        <v>3007</v>
      </c>
      <c r="L24" s="9">
        <v>1.47703345916614E-2</v>
      </c>
      <c r="M24" s="9">
        <v>6.2036782710768998E-2</v>
      </c>
      <c r="N24" s="9">
        <v>4.7266448119107601E-2</v>
      </c>
      <c r="O24" s="9">
        <v>9.4383554954891702E-2</v>
      </c>
      <c r="P24" s="1" t="s">
        <v>3081</v>
      </c>
      <c r="Q24" s="9">
        <v>8</v>
      </c>
      <c r="R24" s="10">
        <f t="shared" si="0"/>
        <v>49</v>
      </c>
      <c r="S24" s="1">
        <f t="shared" si="1"/>
        <v>1</v>
      </c>
      <c r="T24" s="1">
        <f t="shared" si="2"/>
        <v>1</v>
      </c>
      <c r="U24" s="1">
        <f t="shared" si="3"/>
        <v>1</v>
      </c>
      <c r="V24" s="1"/>
    </row>
    <row r="25" spans="1:22" x14ac:dyDescent="0.3">
      <c r="A25" s="8">
        <v>655</v>
      </c>
      <c r="B25" s="8" t="s">
        <v>1676</v>
      </c>
      <c r="C25" s="8">
        <v>0.39929999999999999</v>
      </c>
      <c r="D25" s="8">
        <v>2.0400000000000001E-2</v>
      </c>
      <c r="E25" s="8">
        <v>0.497</v>
      </c>
      <c r="F25" s="8" t="s">
        <v>1675</v>
      </c>
      <c r="G25" s="8">
        <v>0.47660000000000002</v>
      </c>
      <c r="H25" s="1" t="s">
        <v>3082</v>
      </c>
      <c r="I25" s="8">
        <v>31</v>
      </c>
      <c r="J25" s="9" t="s">
        <v>1675</v>
      </c>
      <c r="K25" s="9" t="s">
        <v>2346</v>
      </c>
      <c r="L25" s="9">
        <v>5.68529997424303E-4</v>
      </c>
      <c r="M25" s="9">
        <v>4.1017932437477499E-2</v>
      </c>
      <c r="N25" s="9">
        <v>4.0449402440053198E-2</v>
      </c>
      <c r="O25" s="9">
        <v>8.4800977861709495E-2</v>
      </c>
      <c r="P25" s="1" t="s">
        <v>3083</v>
      </c>
      <c r="Q25" s="9">
        <v>20</v>
      </c>
      <c r="R25" s="10">
        <f t="shared" si="0"/>
        <v>51</v>
      </c>
      <c r="S25" s="1">
        <f t="shared" si="1"/>
        <v>1</v>
      </c>
      <c r="T25" s="1">
        <f t="shared" si="2"/>
        <v>1</v>
      </c>
      <c r="U25" s="1">
        <f t="shared" si="3"/>
        <v>1</v>
      </c>
      <c r="V25" s="1"/>
    </row>
    <row r="26" spans="1:22" x14ac:dyDescent="0.3">
      <c r="A26" s="8">
        <v>841</v>
      </c>
      <c r="B26" s="8" t="s">
        <v>1683</v>
      </c>
      <c r="C26" s="8">
        <v>0.378</v>
      </c>
      <c r="D26" s="8">
        <v>0.20230000000000001</v>
      </c>
      <c r="E26" s="8">
        <v>0.67969999999999997</v>
      </c>
      <c r="F26" s="8" t="s">
        <v>1673</v>
      </c>
      <c r="G26" s="8">
        <v>0.47749999999999998</v>
      </c>
      <c r="H26" s="1" t="s">
        <v>3084</v>
      </c>
      <c r="I26" s="8">
        <v>30</v>
      </c>
      <c r="J26" s="9" t="s">
        <v>1673</v>
      </c>
      <c r="K26" s="9" t="s">
        <v>2532</v>
      </c>
      <c r="L26" s="9">
        <v>9.2946513157957499E-3</v>
      </c>
      <c r="M26" s="9">
        <v>4.5889819254880997E-2</v>
      </c>
      <c r="N26" s="9">
        <v>3.65951679390853E-2</v>
      </c>
      <c r="O26" s="9">
        <v>7.1545645409116607E-2</v>
      </c>
      <c r="P26" s="1" t="s">
        <v>3085</v>
      </c>
      <c r="Q26" s="9">
        <v>25</v>
      </c>
      <c r="R26" s="10">
        <f t="shared" si="0"/>
        <v>55</v>
      </c>
      <c r="S26" s="1">
        <f t="shared" si="1"/>
        <v>1</v>
      </c>
      <c r="T26" s="1">
        <f t="shared" si="2"/>
        <v>1</v>
      </c>
      <c r="U26" s="1">
        <f t="shared" si="3"/>
        <v>1</v>
      </c>
      <c r="V26" s="1"/>
    </row>
    <row r="27" spans="1:22" x14ac:dyDescent="0.3">
      <c r="A27" s="8">
        <v>84</v>
      </c>
      <c r="B27" s="8" t="s">
        <v>1682</v>
      </c>
      <c r="C27" s="8">
        <v>0.66649999999999998</v>
      </c>
      <c r="D27" s="8">
        <v>2.63E-2</v>
      </c>
      <c r="E27" s="8">
        <v>0.4773</v>
      </c>
      <c r="F27" s="8" t="s">
        <v>1669</v>
      </c>
      <c r="G27" s="8">
        <v>0.45100000000000001</v>
      </c>
      <c r="H27" s="1" t="s">
        <v>3086</v>
      </c>
      <c r="I27" s="8">
        <v>39</v>
      </c>
      <c r="J27" s="9" t="s">
        <v>1669</v>
      </c>
      <c r="K27" s="9" t="s">
        <v>1775</v>
      </c>
      <c r="L27" s="9">
        <v>6.9808383380862095E-4</v>
      </c>
      <c r="M27" s="9">
        <v>4.1763865268122598E-2</v>
      </c>
      <c r="N27" s="9">
        <v>4.10657814343139E-2</v>
      </c>
      <c r="O27" s="9">
        <v>9.9207227032562101E-2</v>
      </c>
      <c r="P27" s="1" t="s">
        <v>3087</v>
      </c>
      <c r="Q27" s="9">
        <v>18</v>
      </c>
      <c r="R27" s="10">
        <f t="shared" si="0"/>
        <v>57</v>
      </c>
      <c r="S27" s="1">
        <f t="shared" si="1"/>
        <v>1</v>
      </c>
      <c r="T27" s="1">
        <f t="shared" si="2"/>
        <v>1</v>
      </c>
      <c r="U27" s="1">
        <f t="shared" si="3"/>
        <v>1</v>
      </c>
      <c r="V27" s="1"/>
    </row>
    <row r="28" spans="1:22" x14ac:dyDescent="0.3">
      <c r="A28" s="8">
        <v>341</v>
      </c>
      <c r="B28" s="8" t="s">
        <v>1670</v>
      </c>
      <c r="C28" s="8">
        <v>0.39660000000000001</v>
      </c>
      <c r="D28" s="8">
        <v>7.7499999999999999E-2</v>
      </c>
      <c r="E28" s="8">
        <v>0.72419999999999995</v>
      </c>
      <c r="F28" s="8" t="s">
        <v>1675</v>
      </c>
      <c r="G28" s="8">
        <v>0.64659999999999995</v>
      </c>
      <c r="H28" s="1" t="s">
        <v>3088</v>
      </c>
      <c r="I28" s="8">
        <v>13</v>
      </c>
      <c r="J28" s="9" t="s">
        <v>1675</v>
      </c>
      <c r="K28" s="9" t="s">
        <v>2032</v>
      </c>
      <c r="L28" s="9">
        <v>4.8278114861715201E-3</v>
      </c>
      <c r="M28" s="9">
        <v>3.3203288565000301E-2</v>
      </c>
      <c r="N28" s="9">
        <v>2.83754770788287E-2</v>
      </c>
      <c r="O28" s="9">
        <v>5.7373911034037099E-2</v>
      </c>
      <c r="P28" s="1" t="s">
        <v>3089</v>
      </c>
      <c r="Q28" s="9">
        <v>44</v>
      </c>
      <c r="R28" s="10">
        <f t="shared" si="0"/>
        <v>57</v>
      </c>
      <c r="S28" s="1">
        <f t="shared" si="1"/>
        <v>1</v>
      </c>
      <c r="T28" s="1">
        <f t="shared" si="2"/>
        <v>1</v>
      </c>
      <c r="U28" s="1">
        <f t="shared" si="3"/>
        <v>1</v>
      </c>
      <c r="V28" s="1"/>
    </row>
    <row r="29" spans="1:22" x14ac:dyDescent="0.3">
      <c r="A29" s="8">
        <v>89</v>
      </c>
      <c r="B29" s="8" t="s">
        <v>1668</v>
      </c>
      <c r="C29" s="8">
        <v>0.64159999999999995</v>
      </c>
      <c r="D29" s="8">
        <v>2.81E-2</v>
      </c>
      <c r="E29" s="8">
        <v>0.52339999999999998</v>
      </c>
      <c r="F29" s="8" t="s">
        <v>1669</v>
      </c>
      <c r="G29" s="8">
        <v>0.49530000000000002</v>
      </c>
      <c r="H29" s="1" t="s">
        <v>3090</v>
      </c>
      <c r="I29" s="8">
        <v>27</v>
      </c>
      <c r="J29" s="9" t="s">
        <v>1669</v>
      </c>
      <c r="K29" s="9" t="s">
        <v>1780</v>
      </c>
      <c r="L29" s="9">
        <v>9.0677606582305901E-4</v>
      </c>
      <c r="M29" s="9">
        <v>3.20190687261971E-2</v>
      </c>
      <c r="N29" s="9">
        <v>3.1112292660374099E-2</v>
      </c>
      <c r="O29" s="9">
        <v>8.0399599432848703E-2</v>
      </c>
      <c r="P29" s="1" t="s">
        <v>3091</v>
      </c>
      <c r="Q29" s="9">
        <v>36</v>
      </c>
      <c r="R29" s="10">
        <f t="shared" si="0"/>
        <v>63</v>
      </c>
      <c r="S29" s="1">
        <f t="shared" si="1"/>
        <v>1</v>
      </c>
      <c r="T29" s="1">
        <f t="shared" si="2"/>
        <v>1</v>
      </c>
      <c r="U29" s="1">
        <f t="shared" si="3"/>
        <v>1</v>
      </c>
      <c r="V29" s="1"/>
    </row>
    <row r="30" spans="1:22" x14ac:dyDescent="0.3">
      <c r="A30" s="8">
        <v>441</v>
      </c>
      <c r="B30" s="8" t="s">
        <v>1674</v>
      </c>
      <c r="C30" s="8">
        <v>0.57989999999999997</v>
      </c>
      <c r="D30" s="8">
        <v>7.5499999999999998E-2</v>
      </c>
      <c r="E30" s="8">
        <v>0.52680000000000005</v>
      </c>
      <c r="F30" s="8" t="s">
        <v>1669</v>
      </c>
      <c r="G30" s="8">
        <v>0.45129999999999998</v>
      </c>
      <c r="H30" s="1" t="s">
        <v>3092</v>
      </c>
      <c r="I30" s="8">
        <v>38</v>
      </c>
      <c r="J30" s="9" t="s">
        <v>1669</v>
      </c>
      <c r="K30" s="9" t="s">
        <v>2132</v>
      </c>
      <c r="L30" s="9">
        <v>4.1734558929783601E-3</v>
      </c>
      <c r="M30" s="9">
        <v>4.0555007359198703E-2</v>
      </c>
      <c r="N30" s="9">
        <v>3.6381551466220401E-2</v>
      </c>
      <c r="O30" s="9">
        <v>9.4954578889971997E-2</v>
      </c>
      <c r="P30" s="1" t="s">
        <v>3093</v>
      </c>
      <c r="Q30" s="9">
        <v>27</v>
      </c>
      <c r="R30" s="10">
        <f t="shared" si="0"/>
        <v>65</v>
      </c>
      <c r="S30" s="1">
        <f t="shared" si="1"/>
        <v>1</v>
      </c>
      <c r="T30" s="1">
        <f t="shared" si="2"/>
        <v>1</v>
      </c>
      <c r="U30" s="1">
        <f t="shared" si="3"/>
        <v>1</v>
      </c>
      <c r="V30" s="1"/>
    </row>
    <row r="31" spans="1:22" x14ac:dyDescent="0.3">
      <c r="A31" s="8">
        <v>92</v>
      </c>
      <c r="B31" s="8" t="s">
        <v>1679</v>
      </c>
      <c r="C31" s="8">
        <v>0.66579999999999995</v>
      </c>
      <c r="D31" s="8">
        <v>5.6899999999999999E-2</v>
      </c>
      <c r="E31" s="8">
        <v>0.47770000000000001</v>
      </c>
      <c r="F31" s="8" t="s">
        <v>1674</v>
      </c>
      <c r="G31" s="8">
        <v>0.42070000000000002</v>
      </c>
      <c r="H31" s="1" t="s">
        <v>3094</v>
      </c>
      <c r="I31" s="8">
        <v>45</v>
      </c>
      <c r="J31" s="9" t="s">
        <v>1674</v>
      </c>
      <c r="K31" s="9" t="s">
        <v>1783</v>
      </c>
      <c r="L31" s="9">
        <v>4.3268701940980103E-3</v>
      </c>
      <c r="M31" s="9">
        <v>4.3361847358163397E-2</v>
      </c>
      <c r="N31" s="9">
        <v>3.9034977164065399E-2</v>
      </c>
      <c r="O31" s="9">
        <v>9.8427029315723905E-2</v>
      </c>
      <c r="P31" s="1" t="s">
        <v>3095</v>
      </c>
      <c r="Q31" s="9">
        <v>21</v>
      </c>
      <c r="R31" s="10">
        <f t="shared" si="0"/>
        <v>66</v>
      </c>
      <c r="S31" s="1">
        <f t="shared" si="1"/>
        <v>1</v>
      </c>
      <c r="T31" s="1">
        <f t="shared" si="2"/>
        <v>1</v>
      </c>
      <c r="U31" s="1">
        <f t="shared" si="3"/>
        <v>1</v>
      </c>
      <c r="V31" s="1"/>
    </row>
    <row r="32" spans="1:22" x14ac:dyDescent="0.3">
      <c r="A32" s="8">
        <v>624</v>
      </c>
      <c r="B32" s="8" t="s">
        <v>1683</v>
      </c>
      <c r="C32" s="8">
        <v>0.2571</v>
      </c>
      <c r="D32" s="8">
        <v>0.20019999999999999</v>
      </c>
      <c r="E32" s="8">
        <v>0.75670000000000004</v>
      </c>
      <c r="F32" s="8" t="s">
        <v>1673</v>
      </c>
      <c r="G32" s="8">
        <v>0.55649999999999999</v>
      </c>
      <c r="H32" s="1" t="s">
        <v>3096</v>
      </c>
      <c r="I32" s="8">
        <v>23</v>
      </c>
      <c r="J32" s="9" t="s">
        <v>1673</v>
      </c>
      <c r="K32" s="9" t="s">
        <v>2315</v>
      </c>
      <c r="L32" s="9">
        <v>5.34581097503674E-3</v>
      </c>
      <c r="M32" s="9">
        <v>3.37236334744331E-2</v>
      </c>
      <c r="N32" s="9">
        <v>2.83778224993964E-2</v>
      </c>
      <c r="O32" s="9">
        <v>4.8225653683110201E-2</v>
      </c>
      <c r="P32" s="1" t="s">
        <v>3097</v>
      </c>
      <c r="Q32" s="9">
        <v>43</v>
      </c>
      <c r="R32" s="10">
        <f t="shared" si="0"/>
        <v>66</v>
      </c>
      <c r="S32" s="1">
        <f t="shared" si="1"/>
        <v>1</v>
      </c>
      <c r="T32" s="1">
        <f t="shared" si="2"/>
        <v>1</v>
      </c>
      <c r="U32" s="1">
        <f t="shared" si="3"/>
        <v>1</v>
      </c>
      <c r="V32" s="1"/>
    </row>
    <row r="33" spans="1:22" x14ac:dyDescent="0.3">
      <c r="A33" s="8">
        <v>469</v>
      </c>
      <c r="B33" s="8" t="s">
        <v>1671</v>
      </c>
      <c r="C33" s="8">
        <v>0.50890000000000002</v>
      </c>
      <c r="D33" s="8">
        <v>8.9399999999999993E-2</v>
      </c>
      <c r="E33" s="8">
        <v>0.57879999999999998</v>
      </c>
      <c r="F33" s="8" t="s">
        <v>1666</v>
      </c>
      <c r="G33" s="8">
        <v>0.4894</v>
      </c>
      <c r="H33" s="1" t="s">
        <v>3098</v>
      </c>
      <c r="I33" s="8">
        <v>28</v>
      </c>
      <c r="J33" s="9" t="s">
        <v>1666</v>
      </c>
      <c r="K33" s="9" t="s">
        <v>2160</v>
      </c>
      <c r="L33" s="9">
        <v>2.8660336085639202E-3</v>
      </c>
      <c r="M33" s="9">
        <v>3.2585454132398599E-2</v>
      </c>
      <c r="N33" s="9">
        <v>2.9719420523834701E-2</v>
      </c>
      <c r="O33" s="9">
        <v>7.6105926618307104E-2</v>
      </c>
      <c r="P33" s="1" t="s">
        <v>3099</v>
      </c>
      <c r="Q33" s="9">
        <v>39</v>
      </c>
      <c r="R33" s="10">
        <f t="shared" si="0"/>
        <v>67</v>
      </c>
      <c r="S33" s="1">
        <f t="shared" si="1"/>
        <v>1</v>
      </c>
      <c r="T33" s="1">
        <f t="shared" si="2"/>
        <v>1</v>
      </c>
      <c r="U33" s="1">
        <f t="shared" si="3"/>
        <v>1</v>
      </c>
      <c r="V33" s="1"/>
    </row>
    <row r="34" spans="1:22" x14ac:dyDescent="0.3">
      <c r="A34" s="8">
        <v>651</v>
      </c>
      <c r="B34" s="8" t="s">
        <v>1682</v>
      </c>
      <c r="C34" s="8">
        <v>0.60029999999999994</v>
      </c>
      <c r="D34" s="8">
        <v>3.7499999999999999E-2</v>
      </c>
      <c r="E34" s="8">
        <v>0.52180000000000004</v>
      </c>
      <c r="F34" s="8" t="s">
        <v>1679</v>
      </c>
      <c r="G34" s="8">
        <v>0.48420000000000002</v>
      </c>
      <c r="H34" s="1" t="s">
        <v>3100</v>
      </c>
      <c r="I34" s="8">
        <v>29</v>
      </c>
      <c r="J34" s="9" t="s">
        <v>1679</v>
      </c>
      <c r="K34" s="9" t="s">
        <v>2342</v>
      </c>
      <c r="L34" s="9">
        <v>3.09996056943884E-3</v>
      </c>
      <c r="M34" s="9">
        <v>3.3052519630622099E-2</v>
      </c>
      <c r="N34" s="9">
        <v>2.9952559061183302E-2</v>
      </c>
      <c r="O34" s="9">
        <v>8.5630797995094807E-2</v>
      </c>
      <c r="P34" s="1" t="s">
        <v>3101</v>
      </c>
      <c r="Q34" s="9">
        <v>38</v>
      </c>
      <c r="R34" s="10">
        <f t="shared" si="0"/>
        <v>67</v>
      </c>
      <c r="S34" s="1">
        <f t="shared" si="1"/>
        <v>1</v>
      </c>
      <c r="T34" s="1">
        <f t="shared" si="2"/>
        <v>1</v>
      </c>
      <c r="U34" s="1">
        <f t="shared" si="3"/>
        <v>1</v>
      </c>
      <c r="V34" s="1"/>
    </row>
    <row r="35" spans="1:22" x14ac:dyDescent="0.3">
      <c r="A35" s="8">
        <v>994</v>
      </c>
      <c r="B35" s="8" t="s">
        <v>1681</v>
      </c>
      <c r="C35" s="8">
        <v>0.70740000000000003</v>
      </c>
      <c r="D35" s="8">
        <v>1.9599999999999999E-2</v>
      </c>
      <c r="E35" s="8">
        <v>0.39400000000000002</v>
      </c>
      <c r="F35" s="8" t="s">
        <v>1677</v>
      </c>
      <c r="G35" s="8">
        <v>0.37440000000000001</v>
      </c>
      <c r="H35" s="1" t="s">
        <v>3102</v>
      </c>
      <c r="I35" s="8">
        <v>64</v>
      </c>
      <c r="J35" s="9" t="s">
        <v>1677</v>
      </c>
      <c r="K35" s="9" t="s">
        <v>2685</v>
      </c>
      <c r="L35" s="9">
        <v>1.0615194653781899E-3</v>
      </c>
      <c r="M35" s="9">
        <v>5.9175530056242202E-2</v>
      </c>
      <c r="N35" s="9">
        <v>5.8114010590863997E-2</v>
      </c>
      <c r="O35" s="9">
        <v>0.168612047180279</v>
      </c>
      <c r="P35" s="1" t="s">
        <v>3103</v>
      </c>
      <c r="Q35" s="9">
        <v>5</v>
      </c>
      <c r="R35" s="10">
        <f t="shared" si="0"/>
        <v>69</v>
      </c>
      <c r="S35" s="1">
        <f t="shared" si="1"/>
        <v>1</v>
      </c>
      <c r="T35" s="1">
        <f t="shared" si="2"/>
        <v>1</v>
      </c>
      <c r="U35" s="1">
        <f t="shared" si="3"/>
        <v>1</v>
      </c>
      <c r="V35" s="1"/>
    </row>
    <row r="36" spans="1:22" x14ac:dyDescent="0.3">
      <c r="A36" s="8">
        <v>959</v>
      </c>
      <c r="B36" s="8" t="s">
        <v>1681</v>
      </c>
      <c r="C36" s="8">
        <v>0.39679999999999999</v>
      </c>
      <c r="D36" s="8">
        <v>0.2014</v>
      </c>
      <c r="E36" s="8">
        <v>0.6724</v>
      </c>
      <c r="F36" s="8" t="s">
        <v>1666</v>
      </c>
      <c r="G36" s="8">
        <v>0.47110000000000002</v>
      </c>
      <c r="H36" s="1" t="s">
        <v>3104</v>
      </c>
      <c r="I36" s="8">
        <v>35</v>
      </c>
      <c r="J36" s="9" t="s">
        <v>1666</v>
      </c>
      <c r="K36" s="9" t="s">
        <v>2650</v>
      </c>
      <c r="L36" s="9">
        <v>1.01640664091227E-2</v>
      </c>
      <c r="M36" s="9">
        <v>3.9801070005572099E-2</v>
      </c>
      <c r="N36" s="9">
        <v>2.9637003596449302E-2</v>
      </c>
      <c r="O36" s="9">
        <v>6.4131245347744795E-2</v>
      </c>
      <c r="P36" s="1" t="s">
        <v>3105</v>
      </c>
      <c r="Q36" s="9">
        <v>40</v>
      </c>
      <c r="R36" s="10">
        <f t="shared" si="0"/>
        <v>75</v>
      </c>
      <c r="S36" s="1">
        <f t="shared" si="1"/>
        <v>1</v>
      </c>
      <c r="T36" s="1">
        <f t="shared" si="2"/>
        <v>1</v>
      </c>
      <c r="U36" s="1">
        <f t="shared" si="3"/>
        <v>1</v>
      </c>
      <c r="V36" s="1"/>
    </row>
    <row r="37" spans="1:22" x14ac:dyDescent="0.3">
      <c r="A37" s="8">
        <v>720</v>
      </c>
      <c r="B37" s="8" t="s">
        <v>1679</v>
      </c>
      <c r="C37" s="8">
        <v>0.48480000000000001</v>
      </c>
      <c r="D37" s="8">
        <v>0.1699</v>
      </c>
      <c r="E37" s="8">
        <v>0.61380000000000001</v>
      </c>
      <c r="F37" s="8" t="s">
        <v>1677</v>
      </c>
      <c r="G37" s="8">
        <v>0.44390000000000002</v>
      </c>
      <c r="H37" s="1" t="s">
        <v>3106</v>
      </c>
      <c r="I37" s="8">
        <v>40</v>
      </c>
      <c r="J37" s="9" t="s">
        <v>1677</v>
      </c>
      <c r="K37" s="9" t="s">
        <v>2411</v>
      </c>
      <c r="L37" s="9">
        <v>1.1582024155489999E-2</v>
      </c>
      <c r="M37" s="9">
        <v>4.06366266107114E-2</v>
      </c>
      <c r="N37" s="9">
        <v>2.9054602455221401E-2</v>
      </c>
      <c r="O37" s="9">
        <v>8.2585621186726896E-2</v>
      </c>
      <c r="P37" s="1" t="s">
        <v>3107</v>
      </c>
      <c r="Q37" s="9">
        <v>42</v>
      </c>
      <c r="R37" s="10">
        <f t="shared" si="0"/>
        <v>82</v>
      </c>
      <c r="S37" s="1">
        <f t="shared" si="1"/>
        <v>1</v>
      </c>
      <c r="T37" s="1">
        <f t="shared" si="2"/>
        <v>1</v>
      </c>
      <c r="U37" s="1">
        <f t="shared" si="3"/>
        <v>1</v>
      </c>
      <c r="V37" s="1"/>
    </row>
    <row r="38" spans="1:22" x14ac:dyDescent="0.3">
      <c r="A38" s="8">
        <v>1265</v>
      </c>
      <c r="B38" s="8" t="s">
        <v>1677</v>
      </c>
      <c r="C38" s="8">
        <v>0.73980000000000001</v>
      </c>
      <c r="D38" s="8">
        <v>1.7399999999999999E-2</v>
      </c>
      <c r="E38" s="8">
        <v>0.438</v>
      </c>
      <c r="F38" s="8" t="s">
        <v>1675</v>
      </c>
      <c r="G38" s="8">
        <v>0.42059999999999997</v>
      </c>
      <c r="H38" s="1" t="s">
        <v>3108</v>
      </c>
      <c r="I38" s="8">
        <v>46</v>
      </c>
      <c r="J38" s="9" t="s">
        <v>1675</v>
      </c>
      <c r="K38" s="9" t="s">
        <v>2956</v>
      </c>
      <c r="L38" s="9">
        <v>3.6316018675008698E-4</v>
      </c>
      <c r="M38" s="9">
        <v>3.0421478192047401E-2</v>
      </c>
      <c r="N38" s="9">
        <v>3.0058318005297301E-2</v>
      </c>
      <c r="O38" s="9">
        <v>9.2040749731230997E-2</v>
      </c>
      <c r="P38" s="1" t="s">
        <v>3109</v>
      </c>
      <c r="Q38" s="9">
        <v>37</v>
      </c>
      <c r="R38" s="10">
        <f t="shared" si="0"/>
        <v>83</v>
      </c>
      <c r="S38" s="1">
        <f t="shared" si="1"/>
        <v>1</v>
      </c>
      <c r="T38" s="1">
        <f t="shared" si="2"/>
        <v>1</v>
      </c>
      <c r="U38" s="1">
        <f t="shared" si="3"/>
        <v>1</v>
      </c>
      <c r="V38" s="1"/>
    </row>
    <row r="39" spans="1:22" x14ac:dyDescent="0.3">
      <c r="A39" s="8">
        <v>1299</v>
      </c>
      <c r="B39" s="8" t="s">
        <v>1672</v>
      </c>
      <c r="C39" s="8">
        <v>0.64390000000000003</v>
      </c>
      <c r="D39" s="8">
        <v>1.0800000000000001E-2</v>
      </c>
      <c r="E39" s="8">
        <v>0.53200000000000003</v>
      </c>
      <c r="F39" s="8" t="s">
        <v>1671</v>
      </c>
      <c r="G39" s="8">
        <v>0.5212</v>
      </c>
      <c r="H39" s="1" t="s">
        <v>3110</v>
      </c>
      <c r="I39" s="8">
        <v>25</v>
      </c>
      <c r="J39" s="9" t="s">
        <v>1671</v>
      </c>
      <c r="K39" s="9" t="s">
        <v>2990</v>
      </c>
      <c r="L39" s="9">
        <v>1.50762986593871E-4</v>
      </c>
      <c r="M39" s="9">
        <v>2.49578143035416E-2</v>
      </c>
      <c r="N39" s="9">
        <v>2.4807051316947801E-2</v>
      </c>
      <c r="O39" s="9">
        <v>6.5403456382819705E-2</v>
      </c>
      <c r="P39" s="1" t="s">
        <v>3111</v>
      </c>
      <c r="Q39" s="9">
        <v>61</v>
      </c>
      <c r="R39" s="10">
        <f t="shared" si="0"/>
        <v>86</v>
      </c>
      <c r="S39" s="1">
        <f t="shared" si="1"/>
        <v>1</v>
      </c>
      <c r="T39" s="1">
        <f t="shared" si="2"/>
        <v>1</v>
      </c>
      <c r="U39" s="1">
        <f t="shared" si="3"/>
        <v>1</v>
      </c>
      <c r="V39" s="1"/>
    </row>
    <row r="40" spans="1:22" x14ac:dyDescent="0.3">
      <c r="A40" s="8">
        <v>93</v>
      </c>
      <c r="B40" s="8" t="s">
        <v>1675</v>
      </c>
      <c r="C40" s="8">
        <v>0.65769999999999995</v>
      </c>
      <c r="D40" s="8">
        <v>5.1700000000000003E-2</v>
      </c>
      <c r="E40" s="8">
        <v>0.43619999999999998</v>
      </c>
      <c r="F40" s="8" t="s">
        <v>1683</v>
      </c>
      <c r="G40" s="8">
        <v>0.38450000000000001</v>
      </c>
      <c r="H40" s="1" t="s">
        <v>3112</v>
      </c>
      <c r="I40" s="8">
        <v>56</v>
      </c>
      <c r="J40" s="9" t="s">
        <v>1683</v>
      </c>
      <c r="K40" s="9" t="s">
        <v>1784</v>
      </c>
      <c r="L40" s="9">
        <v>1.5273407745041701E-3</v>
      </c>
      <c r="M40" s="9">
        <v>3.5209812907268802E-2</v>
      </c>
      <c r="N40" s="9">
        <v>3.3682472132764603E-2</v>
      </c>
      <c r="O40" s="9">
        <v>8.5948581471526495E-2</v>
      </c>
      <c r="P40" s="1" t="s">
        <v>3113</v>
      </c>
      <c r="Q40" s="9">
        <v>31</v>
      </c>
      <c r="R40" s="10">
        <f t="shared" si="0"/>
        <v>87</v>
      </c>
      <c r="S40" s="1">
        <f t="shared" si="1"/>
        <v>1</v>
      </c>
      <c r="T40" s="1">
        <f t="shared" si="2"/>
        <v>1</v>
      </c>
      <c r="U40" s="1">
        <f t="shared" si="3"/>
        <v>1</v>
      </c>
      <c r="V40" s="1"/>
    </row>
    <row r="41" spans="1:22" x14ac:dyDescent="0.3">
      <c r="A41" s="8">
        <v>3</v>
      </c>
      <c r="B41" s="8" t="s">
        <v>1666</v>
      </c>
      <c r="C41" s="8">
        <v>0.77039999999999997</v>
      </c>
      <c r="D41" s="8">
        <v>2.8299999999999999E-2</v>
      </c>
      <c r="E41" s="8">
        <v>0.3654</v>
      </c>
      <c r="F41" s="8" t="s">
        <v>1674</v>
      </c>
      <c r="G41" s="8">
        <v>0.33710000000000001</v>
      </c>
      <c r="H41" s="1" t="s">
        <v>3114</v>
      </c>
      <c r="I41" s="8">
        <v>86</v>
      </c>
      <c r="J41" s="9" t="s">
        <v>1674</v>
      </c>
      <c r="K41" s="9" t="s">
        <v>1694</v>
      </c>
      <c r="L41" s="9">
        <v>8.1984270535067098E-4</v>
      </c>
      <c r="M41" s="9">
        <v>6.3350535474105796E-2</v>
      </c>
      <c r="N41" s="9">
        <v>6.25306927687551E-2</v>
      </c>
      <c r="O41" s="9">
        <v>0.16431610579565301</v>
      </c>
      <c r="P41" s="1" t="s">
        <v>3115</v>
      </c>
      <c r="Q41" s="9">
        <v>3</v>
      </c>
      <c r="R41" s="10">
        <f t="shared" si="0"/>
        <v>89</v>
      </c>
      <c r="S41" s="1">
        <f t="shared" si="1"/>
        <v>1</v>
      </c>
      <c r="T41" s="1">
        <f t="shared" si="2"/>
        <v>1</v>
      </c>
      <c r="U41" s="1">
        <f t="shared" si="3"/>
        <v>1</v>
      </c>
      <c r="V41" s="1"/>
    </row>
    <row r="42" spans="1:22" x14ac:dyDescent="0.3">
      <c r="A42" s="8">
        <v>506</v>
      </c>
      <c r="B42" s="8" t="s">
        <v>1681</v>
      </c>
      <c r="C42" s="8">
        <v>0.34639999999999999</v>
      </c>
      <c r="D42" s="8">
        <v>0.114</v>
      </c>
      <c r="E42" s="8">
        <v>0.74839999999999995</v>
      </c>
      <c r="F42" s="8" t="s">
        <v>1682</v>
      </c>
      <c r="G42" s="8">
        <v>0.63439999999999996</v>
      </c>
      <c r="H42" s="1" t="s">
        <v>3116</v>
      </c>
      <c r="I42" s="8">
        <v>14</v>
      </c>
      <c r="J42" s="9" t="s">
        <v>1682</v>
      </c>
      <c r="K42" s="9" t="s">
        <v>2197</v>
      </c>
      <c r="L42" s="9">
        <v>3.3493121678894199E-3</v>
      </c>
      <c r="M42" s="9">
        <v>2.6310788066076E-2</v>
      </c>
      <c r="N42" s="9">
        <v>2.29614758981866E-2</v>
      </c>
      <c r="O42" s="9">
        <v>5.5413755606011798E-2</v>
      </c>
      <c r="P42" s="1" t="s">
        <v>3117</v>
      </c>
      <c r="Q42" s="9">
        <v>79</v>
      </c>
      <c r="R42" s="10">
        <f t="shared" si="0"/>
        <v>93</v>
      </c>
      <c r="S42" s="1">
        <f t="shared" si="1"/>
        <v>1</v>
      </c>
      <c r="T42" s="1">
        <f t="shared" si="2"/>
        <v>1</v>
      </c>
      <c r="U42" s="1">
        <f t="shared" si="3"/>
        <v>1</v>
      </c>
      <c r="V42" s="1"/>
    </row>
    <row r="43" spans="1:22" x14ac:dyDescent="0.3">
      <c r="A43" s="8">
        <v>757</v>
      </c>
      <c r="B43" s="8" t="s">
        <v>1671</v>
      </c>
      <c r="C43" s="8">
        <v>0.67720000000000002</v>
      </c>
      <c r="D43" s="8">
        <v>3.7699999999999997E-2</v>
      </c>
      <c r="E43" s="8">
        <v>0.43990000000000001</v>
      </c>
      <c r="F43" s="8" t="s">
        <v>1674</v>
      </c>
      <c r="G43" s="8">
        <v>0.4022</v>
      </c>
      <c r="H43" s="1" t="s">
        <v>3118</v>
      </c>
      <c r="I43" s="8">
        <v>53</v>
      </c>
      <c r="J43" s="9" t="s">
        <v>1674</v>
      </c>
      <c r="K43" s="9" t="s">
        <v>2448</v>
      </c>
      <c r="L43" s="9">
        <v>2.1419082506375698E-3</v>
      </c>
      <c r="M43" s="9">
        <v>2.9639009996661098E-2</v>
      </c>
      <c r="N43" s="9">
        <v>2.7497101746023499E-2</v>
      </c>
      <c r="O43" s="9">
        <v>9.3818618173918705E-2</v>
      </c>
      <c r="P43" s="1" t="s">
        <v>3119</v>
      </c>
      <c r="Q43" s="9">
        <v>46</v>
      </c>
      <c r="R43" s="10">
        <f t="shared" si="0"/>
        <v>99</v>
      </c>
      <c r="S43" s="1">
        <f t="shared" si="1"/>
        <v>1</v>
      </c>
      <c r="T43" s="1">
        <f t="shared" si="2"/>
        <v>1</v>
      </c>
      <c r="U43" s="1">
        <f t="shared" si="3"/>
        <v>1</v>
      </c>
      <c r="V43" s="1"/>
    </row>
    <row r="44" spans="1:22" x14ac:dyDescent="0.3">
      <c r="A44" s="8">
        <v>288</v>
      </c>
      <c r="B44" s="8" t="s">
        <v>1683</v>
      </c>
      <c r="C44" s="8">
        <v>0.58860000000000001</v>
      </c>
      <c r="D44" s="8">
        <v>5.0200000000000002E-2</v>
      </c>
      <c r="E44" s="8">
        <v>0.51049999999999995</v>
      </c>
      <c r="F44" s="8" t="s">
        <v>1675</v>
      </c>
      <c r="G44" s="8">
        <v>0.4602</v>
      </c>
      <c r="H44" s="1" t="s">
        <v>3120</v>
      </c>
      <c r="I44" s="8">
        <v>36</v>
      </c>
      <c r="J44" s="9" t="s">
        <v>1675</v>
      </c>
      <c r="K44" s="9" t="s">
        <v>1979</v>
      </c>
      <c r="L44" s="9">
        <v>1.7848138797253699E-3</v>
      </c>
      <c r="M44" s="9">
        <v>2.6506416775254799E-2</v>
      </c>
      <c r="N44" s="9">
        <v>2.4721602895529399E-2</v>
      </c>
      <c r="O44" s="9">
        <v>7.5594666863368395E-2</v>
      </c>
      <c r="P44" s="1" t="s">
        <v>3121</v>
      </c>
      <c r="Q44" s="9">
        <v>64</v>
      </c>
      <c r="R44" s="10">
        <f t="shared" si="0"/>
        <v>100</v>
      </c>
      <c r="S44" s="1">
        <f t="shared" si="1"/>
        <v>1</v>
      </c>
      <c r="T44" s="1">
        <f t="shared" si="2"/>
        <v>1</v>
      </c>
      <c r="U44" s="1">
        <f t="shared" si="3"/>
        <v>1</v>
      </c>
      <c r="V44" s="1"/>
    </row>
    <row r="45" spans="1:22" x14ac:dyDescent="0.3">
      <c r="A45" s="8">
        <v>792</v>
      </c>
      <c r="B45" s="8" t="s">
        <v>1666</v>
      </c>
      <c r="C45" s="8">
        <v>0.62649999999999995</v>
      </c>
      <c r="D45" s="8">
        <v>8.4699999999999998E-2</v>
      </c>
      <c r="E45" s="8">
        <v>0.49590000000000001</v>
      </c>
      <c r="F45" s="8" t="s">
        <v>1674</v>
      </c>
      <c r="G45" s="8">
        <v>0.4113</v>
      </c>
      <c r="H45" s="1" t="s">
        <v>3122</v>
      </c>
      <c r="I45" s="8">
        <v>50</v>
      </c>
      <c r="J45" s="9" t="s">
        <v>1674</v>
      </c>
      <c r="K45" s="9" t="s">
        <v>2483</v>
      </c>
      <c r="L45" s="9">
        <v>6.0900373630047699E-3</v>
      </c>
      <c r="M45" s="9">
        <v>3.2296636109195802E-2</v>
      </c>
      <c r="N45" s="9">
        <v>2.6206598746190999E-2</v>
      </c>
      <c r="O45" s="9">
        <v>8.7844613017358797E-2</v>
      </c>
      <c r="P45" s="1" t="s">
        <v>3123</v>
      </c>
      <c r="Q45" s="9">
        <v>55</v>
      </c>
      <c r="R45" s="10">
        <f t="shared" si="0"/>
        <v>105</v>
      </c>
      <c r="S45" s="1">
        <f t="shared" si="1"/>
        <v>1</v>
      </c>
      <c r="T45" s="1">
        <f t="shared" si="2"/>
        <v>1</v>
      </c>
      <c r="U45" s="1">
        <f t="shared" si="3"/>
        <v>1</v>
      </c>
      <c r="V45" s="1"/>
    </row>
    <row r="46" spans="1:22" x14ac:dyDescent="0.3">
      <c r="A46" s="8">
        <v>597</v>
      </c>
      <c r="B46" s="8" t="s">
        <v>1683</v>
      </c>
      <c r="C46" s="8">
        <v>0.43209999999999998</v>
      </c>
      <c r="D46" s="8">
        <v>1.2999999999999999E-2</v>
      </c>
      <c r="E46" s="8">
        <v>0.42770000000000002</v>
      </c>
      <c r="F46" s="8" t="s">
        <v>1682</v>
      </c>
      <c r="G46" s="8">
        <v>0.41460000000000002</v>
      </c>
      <c r="H46" s="1" t="s">
        <v>3124</v>
      </c>
      <c r="I46" s="8">
        <v>48</v>
      </c>
      <c r="J46" s="9" t="s">
        <v>1682</v>
      </c>
      <c r="K46" s="9" t="s">
        <v>2288</v>
      </c>
      <c r="L46" s="9">
        <v>5.7803736031164705E-4</v>
      </c>
      <c r="M46" s="9">
        <v>2.5383707423416099E-2</v>
      </c>
      <c r="N46" s="9">
        <v>2.4805670063104399E-2</v>
      </c>
      <c r="O46" s="9">
        <v>7.39096745222802E-2</v>
      </c>
      <c r="P46" s="1" t="s">
        <v>3125</v>
      </c>
      <c r="Q46" s="9">
        <v>62</v>
      </c>
      <c r="R46" s="10">
        <f t="shared" si="0"/>
        <v>110</v>
      </c>
      <c r="S46" s="1">
        <f t="shared" si="1"/>
        <v>1</v>
      </c>
      <c r="T46" s="1">
        <f t="shared" si="2"/>
        <v>1</v>
      </c>
      <c r="U46" s="1">
        <f t="shared" si="3"/>
        <v>1</v>
      </c>
      <c r="V46" s="1"/>
    </row>
    <row r="47" spans="1:22" x14ac:dyDescent="0.3">
      <c r="A47" s="8">
        <v>159</v>
      </c>
      <c r="B47" s="8" t="s">
        <v>1666</v>
      </c>
      <c r="C47" s="8">
        <v>0.51160000000000005</v>
      </c>
      <c r="D47" s="8">
        <v>0.19639999999999999</v>
      </c>
      <c r="E47" s="8">
        <v>0.58320000000000005</v>
      </c>
      <c r="F47" s="8" t="s">
        <v>1672</v>
      </c>
      <c r="G47" s="8">
        <v>0.38679999999999998</v>
      </c>
      <c r="H47" s="1" t="s">
        <v>3126</v>
      </c>
      <c r="I47" s="8">
        <v>55</v>
      </c>
      <c r="J47" s="9" t="s">
        <v>1672</v>
      </c>
      <c r="K47" s="9" t="s">
        <v>1850</v>
      </c>
      <c r="L47" s="9">
        <v>2.8755388015737002E-3</v>
      </c>
      <c r="M47" s="9">
        <v>2.8948566950810901E-2</v>
      </c>
      <c r="N47" s="9">
        <v>2.60730281492371E-2</v>
      </c>
      <c r="O47" s="9">
        <v>4.8403816385140602E-2</v>
      </c>
      <c r="P47" s="1" t="s">
        <v>3127</v>
      </c>
      <c r="Q47" s="9">
        <v>56</v>
      </c>
      <c r="R47" s="10">
        <f t="shared" si="0"/>
        <v>111</v>
      </c>
      <c r="S47" s="1">
        <f t="shared" si="1"/>
        <v>1</v>
      </c>
      <c r="T47" s="1">
        <f t="shared" si="2"/>
        <v>1</v>
      </c>
      <c r="U47" s="1">
        <f t="shared" si="3"/>
        <v>1</v>
      </c>
      <c r="V47" s="1"/>
    </row>
    <row r="48" spans="1:22" x14ac:dyDescent="0.3">
      <c r="A48" s="8">
        <v>1083</v>
      </c>
      <c r="B48" s="8" t="s">
        <v>1682</v>
      </c>
      <c r="C48" s="8">
        <v>0.6099</v>
      </c>
      <c r="D48" s="8">
        <v>3.1600000000000003E-2</v>
      </c>
      <c r="E48" s="8">
        <v>0.40949999999999998</v>
      </c>
      <c r="F48" s="8" t="s">
        <v>1670</v>
      </c>
      <c r="G48" s="8">
        <v>0.378</v>
      </c>
      <c r="H48" s="1" t="s">
        <v>3128</v>
      </c>
      <c r="I48" s="8">
        <v>62</v>
      </c>
      <c r="J48" s="9" t="s">
        <v>1670</v>
      </c>
      <c r="K48" s="9" t="s">
        <v>2774</v>
      </c>
      <c r="L48" s="9">
        <v>2.0504576605731798E-3</v>
      </c>
      <c r="M48" s="9">
        <v>2.8549665272599702E-2</v>
      </c>
      <c r="N48" s="9">
        <v>2.6499207612026499E-2</v>
      </c>
      <c r="O48" s="9">
        <v>8.8174174869747199E-2</v>
      </c>
      <c r="P48" s="1" t="s">
        <v>3129</v>
      </c>
      <c r="Q48" s="9">
        <v>51</v>
      </c>
      <c r="R48" s="10">
        <f t="shared" si="0"/>
        <v>113</v>
      </c>
      <c r="S48" s="1">
        <f t="shared" si="1"/>
        <v>1</v>
      </c>
      <c r="T48" s="1">
        <f t="shared" si="2"/>
        <v>1</v>
      </c>
      <c r="U48" s="1">
        <f t="shared" si="3"/>
        <v>1</v>
      </c>
      <c r="V48" s="1"/>
    </row>
    <row r="49" spans="1:22" x14ac:dyDescent="0.3">
      <c r="A49" s="8">
        <v>1315</v>
      </c>
      <c r="B49" s="8" t="s">
        <v>1683</v>
      </c>
      <c r="C49" s="8">
        <v>0.59460000000000002</v>
      </c>
      <c r="D49" s="8">
        <v>7.5800000000000006E-2</v>
      </c>
      <c r="E49" s="8">
        <v>0.3735</v>
      </c>
      <c r="F49" s="8" t="s">
        <v>1675</v>
      </c>
      <c r="G49" s="8">
        <v>0.29770000000000002</v>
      </c>
      <c r="H49" s="1" t="s">
        <v>3130</v>
      </c>
      <c r="I49" s="8">
        <v>113</v>
      </c>
      <c r="J49" s="9" t="s">
        <v>1675</v>
      </c>
      <c r="K49" s="9" t="s">
        <v>3006</v>
      </c>
      <c r="L49" s="9">
        <v>1.016056970524E-2</v>
      </c>
      <c r="M49" s="9">
        <v>7.2493733208715494E-2</v>
      </c>
      <c r="N49" s="9">
        <v>6.2333163503475501E-2</v>
      </c>
      <c r="O49" s="9">
        <v>0.15713849173604699</v>
      </c>
      <c r="P49" s="1" t="s">
        <v>3131</v>
      </c>
      <c r="Q49" s="9">
        <v>4</v>
      </c>
      <c r="R49" s="10">
        <f t="shared" si="0"/>
        <v>117</v>
      </c>
      <c r="S49" s="1">
        <f t="shared" si="1"/>
        <v>1</v>
      </c>
      <c r="T49" s="1">
        <f t="shared" si="2"/>
        <v>1</v>
      </c>
      <c r="U49" s="1">
        <f t="shared" si="3"/>
        <v>1</v>
      </c>
      <c r="V49" s="1"/>
    </row>
    <row r="50" spans="1:22" x14ac:dyDescent="0.3">
      <c r="A50" s="8">
        <v>791</v>
      </c>
      <c r="B50" s="8" t="s">
        <v>1675</v>
      </c>
      <c r="C50" s="8">
        <v>0.50270000000000004</v>
      </c>
      <c r="D50" s="8">
        <v>0.17069999999999999</v>
      </c>
      <c r="E50" s="8">
        <v>0.58250000000000002</v>
      </c>
      <c r="F50" s="8" t="s">
        <v>1685</v>
      </c>
      <c r="G50" s="8">
        <v>0.4118</v>
      </c>
      <c r="H50" s="1" t="s">
        <v>3132</v>
      </c>
      <c r="I50" s="8">
        <v>49</v>
      </c>
      <c r="J50" s="9" t="s">
        <v>1685</v>
      </c>
      <c r="K50" s="9" t="s">
        <v>2482</v>
      </c>
      <c r="L50" s="9">
        <v>7.7277853399655202E-3</v>
      </c>
      <c r="M50" s="9">
        <v>3.2014847974029398E-2</v>
      </c>
      <c r="N50" s="9">
        <v>2.42870626340639E-2</v>
      </c>
      <c r="O50" s="9">
        <v>6.6349273392154004E-2</v>
      </c>
      <c r="P50" s="1" t="s">
        <v>3133</v>
      </c>
      <c r="Q50" s="9">
        <v>69</v>
      </c>
      <c r="R50" s="10">
        <f t="shared" si="0"/>
        <v>118</v>
      </c>
      <c r="S50" s="1">
        <f t="shared" si="1"/>
        <v>1</v>
      </c>
      <c r="T50" s="1">
        <f t="shared" si="2"/>
        <v>1</v>
      </c>
      <c r="U50" s="1">
        <f t="shared" si="3"/>
        <v>1</v>
      </c>
      <c r="V50" s="1"/>
    </row>
    <row r="51" spans="1:22" x14ac:dyDescent="0.3">
      <c r="A51" s="8">
        <v>332</v>
      </c>
      <c r="B51" s="8" t="s">
        <v>1682</v>
      </c>
      <c r="C51" s="8">
        <v>0.63280000000000003</v>
      </c>
      <c r="D51" s="8">
        <v>2.1299999999999999E-2</v>
      </c>
      <c r="E51" s="8">
        <v>0.38440000000000002</v>
      </c>
      <c r="F51" s="8" t="s">
        <v>1669</v>
      </c>
      <c r="G51" s="8">
        <v>0.36320000000000002</v>
      </c>
      <c r="H51" s="1" t="s">
        <v>3134</v>
      </c>
      <c r="I51" s="8">
        <v>68</v>
      </c>
      <c r="J51" s="9" t="s">
        <v>1669</v>
      </c>
      <c r="K51" s="9" t="s">
        <v>2023</v>
      </c>
      <c r="L51" s="9">
        <v>6.5171829887064505E-4</v>
      </c>
      <c r="M51" s="9">
        <v>2.70907908752454E-2</v>
      </c>
      <c r="N51" s="9">
        <v>2.6439072576374699E-2</v>
      </c>
      <c r="O51" s="9">
        <v>9.3901256452485996E-2</v>
      </c>
      <c r="P51" s="1" t="s">
        <v>3135</v>
      </c>
      <c r="Q51" s="9">
        <v>52</v>
      </c>
      <c r="R51" s="10">
        <f t="shared" si="0"/>
        <v>120</v>
      </c>
      <c r="S51" s="1">
        <f t="shared" si="1"/>
        <v>1</v>
      </c>
      <c r="T51" s="1">
        <f t="shared" si="2"/>
        <v>1</v>
      </c>
      <c r="U51" s="1">
        <f t="shared" si="3"/>
        <v>1</v>
      </c>
      <c r="V51" s="1"/>
    </row>
    <row r="52" spans="1:22" x14ac:dyDescent="0.3">
      <c r="A52" s="8">
        <v>1237</v>
      </c>
      <c r="B52" s="8" t="s">
        <v>1668</v>
      </c>
      <c r="C52" s="8">
        <v>0.74109999999999998</v>
      </c>
      <c r="D52" s="8">
        <v>1.6500000000000001E-2</v>
      </c>
      <c r="E52" s="8">
        <v>0.4244</v>
      </c>
      <c r="F52" s="8" t="s">
        <v>1674</v>
      </c>
      <c r="G52" s="8">
        <v>0.40799999999999997</v>
      </c>
      <c r="H52" s="1" t="s">
        <v>3136</v>
      </c>
      <c r="I52" s="8">
        <v>51</v>
      </c>
      <c r="J52" s="9" t="s">
        <v>1674</v>
      </c>
      <c r="K52" s="9" t="s">
        <v>2928</v>
      </c>
      <c r="L52" s="9">
        <v>1.00908871050505E-4</v>
      </c>
      <c r="M52" s="9">
        <v>2.4339899094745598E-2</v>
      </c>
      <c r="N52" s="9">
        <v>2.4238990223695099E-2</v>
      </c>
      <c r="O52" s="9">
        <v>7.6134746427536898E-2</v>
      </c>
      <c r="P52" s="1" t="s">
        <v>3137</v>
      </c>
      <c r="Q52" s="9">
        <v>70</v>
      </c>
      <c r="R52" s="10">
        <f t="shared" si="0"/>
        <v>121</v>
      </c>
      <c r="S52" s="1">
        <f t="shared" si="1"/>
        <v>1</v>
      </c>
      <c r="T52" s="1">
        <f t="shared" si="2"/>
        <v>1</v>
      </c>
      <c r="U52" s="1">
        <f t="shared" si="3"/>
        <v>1</v>
      </c>
      <c r="V52" s="1"/>
    </row>
    <row r="53" spans="1:22" x14ac:dyDescent="0.3">
      <c r="A53" s="8">
        <v>1107</v>
      </c>
      <c r="B53" s="8" t="s">
        <v>1683</v>
      </c>
      <c r="C53" s="8">
        <v>0.60709999999999997</v>
      </c>
      <c r="D53" s="8">
        <v>4.8500000000000001E-2</v>
      </c>
      <c r="E53" s="8">
        <v>0.4748</v>
      </c>
      <c r="F53" s="8" t="s">
        <v>1674</v>
      </c>
      <c r="G53" s="8">
        <v>0.42630000000000001</v>
      </c>
      <c r="H53" s="1" t="s">
        <v>3138</v>
      </c>
      <c r="I53" s="8">
        <v>44</v>
      </c>
      <c r="J53" s="9" t="s">
        <v>1674</v>
      </c>
      <c r="K53" s="9" t="s">
        <v>2798</v>
      </c>
      <c r="L53" s="9">
        <v>1.6473933792540199E-3</v>
      </c>
      <c r="M53" s="9">
        <v>2.42469266430357E-2</v>
      </c>
      <c r="N53" s="9">
        <v>2.2599533263781599E-2</v>
      </c>
      <c r="O53" s="9">
        <v>5.9549931194651601E-2</v>
      </c>
      <c r="P53" s="1" t="s">
        <v>3139</v>
      </c>
      <c r="Q53" s="9">
        <v>80</v>
      </c>
      <c r="R53" s="10">
        <f t="shared" si="0"/>
        <v>124</v>
      </c>
      <c r="S53" s="1">
        <f t="shared" si="1"/>
        <v>1</v>
      </c>
      <c r="T53" s="1">
        <f t="shared" si="2"/>
        <v>1</v>
      </c>
      <c r="U53" s="1">
        <f t="shared" si="3"/>
        <v>1</v>
      </c>
      <c r="V53" s="1"/>
    </row>
    <row r="54" spans="1:22" x14ac:dyDescent="0.3">
      <c r="A54" s="8">
        <v>61</v>
      </c>
      <c r="B54" s="8" t="s">
        <v>1681</v>
      </c>
      <c r="C54" s="8">
        <v>0.67700000000000005</v>
      </c>
      <c r="D54" s="8">
        <v>4.3700000000000003E-2</v>
      </c>
      <c r="E54" s="8">
        <v>0.36330000000000001</v>
      </c>
      <c r="F54" s="8" t="s">
        <v>1669</v>
      </c>
      <c r="G54" s="8">
        <v>0.31969999999999998</v>
      </c>
      <c r="H54" s="1" t="s">
        <v>3140</v>
      </c>
      <c r="I54" s="8">
        <v>94</v>
      </c>
      <c r="J54" s="9" t="s">
        <v>1669</v>
      </c>
      <c r="K54" s="9" t="s">
        <v>1752</v>
      </c>
      <c r="L54" s="9">
        <v>1.9782505724725299E-3</v>
      </c>
      <c r="M54" s="9">
        <v>3.5574933144186797E-2</v>
      </c>
      <c r="N54" s="9">
        <v>3.3596682571714297E-2</v>
      </c>
      <c r="O54" s="9">
        <v>0.115050024184915</v>
      </c>
      <c r="P54" s="1" t="s">
        <v>3141</v>
      </c>
      <c r="Q54" s="9">
        <v>32</v>
      </c>
      <c r="R54" s="10">
        <f t="shared" si="0"/>
        <v>126</v>
      </c>
      <c r="S54" s="1">
        <f t="shared" si="1"/>
        <v>1</v>
      </c>
      <c r="T54" s="1">
        <f t="shared" si="2"/>
        <v>1</v>
      </c>
      <c r="U54" s="1">
        <f t="shared" si="3"/>
        <v>1</v>
      </c>
      <c r="V54" s="1"/>
    </row>
    <row r="55" spans="1:22" x14ac:dyDescent="0.3">
      <c r="A55" s="8">
        <v>1111</v>
      </c>
      <c r="B55" s="8" t="s">
        <v>1670</v>
      </c>
      <c r="C55" s="8">
        <v>0.51890000000000003</v>
      </c>
      <c r="D55" s="8">
        <v>0.20050000000000001</v>
      </c>
      <c r="E55" s="8">
        <v>0.58250000000000002</v>
      </c>
      <c r="F55" s="8" t="s">
        <v>1685</v>
      </c>
      <c r="G55" s="8">
        <v>0.38200000000000001</v>
      </c>
      <c r="H55" s="1" t="s">
        <v>3142</v>
      </c>
      <c r="I55" s="8">
        <v>59</v>
      </c>
      <c r="J55" s="9" t="s">
        <v>1685</v>
      </c>
      <c r="K55" s="9" t="s">
        <v>2802</v>
      </c>
      <c r="L55" s="9">
        <v>1.19034559384669E-2</v>
      </c>
      <c r="M55" s="9">
        <v>3.6294713168268898E-2</v>
      </c>
      <c r="N55" s="9">
        <v>2.4391257229801899E-2</v>
      </c>
      <c r="O55" s="9">
        <v>7.0527095331772302E-2</v>
      </c>
      <c r="P55" s="1" t="s">
        <v>3143</v>
      </c>
      <c r="Q55" s="9">
        <v>67</v>
      </c>
      <c r="R55" s="10">
        <f t="shared" si="0"/>
        <v>126</v>
      </c>
      <c r="S55" s="1">
        <f t="shared" si="1"/>
        <v>1</v>
      </c>
      <c r="T55" s="1">
        <f t="shared" si="2"/>
        <v>1</v>
      </c>
      <c r="U55" s="1">
        <f t="shared" si="3"/>
        <v>1</v>
      </c>
      <c r="V55" s="1"/>
    </row>
    <row r="56" spans="1:22" x14ac:dyDescent="0.3">
      <c r="A56" s="8">
        <v>406</v>
      </c>
      <c r="B56" s="8" t="s">
        <v>1680</v>
      </c>
      <c r="C56" s="8">
        <v>0.55089999999999995</v>
      </c>
      <c r="D56" s="8">
        <v>0.19989999999999999</v>
      </c>
      <c r="E56" s="8">
        <v>0.51919999999999999</v>
      </c>
      <c r="F56" s="8" t="s">
        <v>1678</v>
      </c>
      <c r="G56" s="8">
        <v>0.31929999999999997</v>
      </c>
      <c r="H56" s="1" t="s">
        <v>3144</v>
      </c>
      <c r="I56" s="8">
        <v>95</v>
      </c>
      <c r="J56" s="9" t="s">
        <v>1678</v>
      </c>
      <c r="K56" s="9" t="s">
        <v>2097</v>
      </c>
      <c r="L56" s="9">
        <v>1.1997289898397601E-2</v>
      </c>
      <c r="M56" s="9">
        <v>4.5209983479794401E-2</v>
      </c>
      <c r="N56" s="9">
        <v>3.32126935813968E-2</v>
      </c>
      <c r="O56" s="9">
        <v>9.0691046718432505E-2</v>
      </c>
      <c r="P56" s="1" t="s">
        <v>3145</v>
      </c>
      <c r="Q56" s="9">
        <v>33</v>
      </c>
      <c r="R56" s="10">
        <f t="shared" si="0"/>
        <v>128</v>
      </c>
      <c r="S56" s="1">
        <f t="shared" si="1"/>
        <v>1</v>
      </c>
      <c r="T56" s="1">
        <f t="shared" si="2"/>
        <v>1</v>
      </c>
      <c r="U56" s="1">
        <f t="shared" si="3"/>
        <v>1</v>
      </c>
      <c r="V56" s="1"/>
    </row>
    <row r="57" spans="1:22" x14ac:dyDescent="0.3">
      <c r="A57" s="8">
        <v>480</v>
      </c>
      <c r="B57" s="8" t="s">
        <v>1680</v>
      </c>
      <c r="C57" s="8">
        <v>0.55920000000000003</v>
      </c>
      <c r="D57" s="8">
        <v>0.11840000000000001</v>
      </c>
      <c r="E57" s="8">
        <v>0.47670000000000001</v>
      </c>
      <c r="F57" s="8" t="s">
        <v>1682</v>
      </c>
      <c r="G57" s="8">
        <v>0.35820000000000002</v>
      </c>
      <c r="H57" s="1" t="s">
        <v>3146</v>
      </c>
      <c r="I57" s="8">
        <v>71</v>
      </c>
      <c r="J57" s="9" t="s">
        <v>1682</v>
      </c>
      <c r="K57" s="9" t="s">
        <v>2171</v>
      </c>
      <c r="L57" s="9">
        <v>5.7793475122213302E-3</v>
      </c>
      <c r="M57" s="9">
        <v>3.1788687329247202E-2</v>
      </c>
      <c r="N57" s="9">
        <v>2.6009339817025801E-2</v>
      </c>
      <c r="O57" s="9">
        <v>8.5858336357764201E-2</v>
      </c>
      <c r="P57" s="1" t="s">
        <v>3147</v>
      </c>
      <c r="Q57" s="9">
        <v>57</v>
      </c>
      <c r="R57" s="10">
        <f t="shared" si="0"/>
        <v>128</v>
      </c>
      <c r="S57" s="1">
        <f t="shared" si="1"/>
        <v>1</v>
      </c>
      <c r="T57" s="1">
        <f t="shared" si="2"/>
        <v>1</v>
      </c>
      <c r="U57" s="1">
        <f t="shared" si="3"/>
        <v>1</v>
      </c>
      <c r="V57" s="1"/>
    </row>
    <row r="58" spans="1:22" x14ac:dyDescent="0.3">
      <c r="A58" s="8">
        <v>495</v>
      </c>
      <c r="B58" s="8" t="s">
        <v>1683</v>
      </c>
      <c r="C58" s="8">
        <v>0.65490000000000004</v>
      </c>
      <c r="D58" s="8">
        <v>3.7999999999999999E-2</v>
      </c>
      <c r="E58" s="8">
        <v>0.4456</v>
      </c>
      <c r="F58" s="8" t="s">
        <v>1669</v>
      </c>
      <c r="G58" s="8">
        <v>0.40760000000000002</v>
      </c>
      <c r="H58" s="1" t="s">
        <v>3148</v>
      </c>
      <c r="I58" s="8">
        <v>52</v>
      </c>
      <c r="J58" s="9" t="s">
        <v>1669</v>
      </c>
      <c r="K58" s="9" t="s">
        <v>2186</v>
      </c>
      <c r="L58" s="9">
        <v>2.55049957860747E-3</v>
      </c>
      <c r="M58" s="9">
        <v>2.5731381096023801E-2</v>
      </c>
      <c r="N58" s="9">
        <v>2.3180881517416301E-2</v>
      </c>
      <c r="O58" s="9">
        <v>9.4020855396786202E-2</v>
      </c>
      <c r="P58" s="1" t="s">
        <v>3149</v>
      </c>
      <c r="Q58" s="9">
        <v>77</v>
      </c>
      <c r="R58" s="10">
        <f t="shared" si="0"/>
        <v>129</v>
      </c>
      <c r="S58" s="1">
        <f t="shared" si="1"/>
        <v>1</v>
      </c>
      <c r="T58" s="1">
        <f t="shared" si="2"/>
        <v>1</v>
      </c>
      <c r="U58" s="1">
        <f t="shared" si="3"/>
        <v>1</v>
      </c>
      <c r="V58" s="1"/>
    </row>
    <row r="59" spans="1:22" x14ac:dyDescent="0.3">
      <c r="A59" s="8">
        <v>697</v>
      </c>
      <c r="B59" s="8" t="s">
        <v>1673</v>
      </c>
      <c r="C59" s="8">
        <v>0.65329999999999999</v>
      </c>
      <c r="D59" s="8">
        <v>3.5499999999999997E-2</v>
      </c>
      <c r="E59" s="8">
        <v>0.47260000000000002</v>
      </c>
      <c r="F59" s="8" t="s">
        <v>1682</v>
      </c>
      <c r="G59" s="8">
        <v>0.43709999999999999</v>
      </c>
      <c r="H59" s="1" t="s">
        <v>3150</v>
      </c>
      <c r="I59" s="8">
        <v>42</v>
      </c>
      <c r="J59" s="9" t="s">
        <v>1682</v>
      </c>
      <c r="K59" s="9" t="s">
        <v>2388</v>
      </c>
      <c r="L59" s="9">
        <v>1.6328296472407299E-3</v>
      </c>
      <c r="M59" s="9">
        <v>2.38902452623347E-2</v>
      </c>
      <c r="N59" s="9">
        <v>2.2257415615093899E-2</v>
      </c>
      <c r="O59" s="9">
        <v>8.2498341956370694E-2</v>
      </c>
      <c r="P59" s="1" t="s">
        <v>3151</v>
      </c>
      <c r="Q59" s="9">
        <v>87</v>
      </c>
      <c r="R59" s="10">
        <f t="shared" si="0"/>
        <v>129</v>
      </c>
      <c r="S59" s="1">
        <f t="shared" si="1"/>
        <v>1</v>
      </c>
      <c r="T59" s="1">
        <f t="shared" si="2"/>
        <v>1</v>
      </c>
      <c r="U59" s="1">
        <f t="shared" si="3"/>
        <v>1</v>
      </c>
      <c r="V59" s="1"/>
    </row>
    <row r="60" spans="1:22" x14ac:dyDescent="0.3">
      <c r="A60" s="8">
        <v>1037</v>
      </c>
      <c r="B60" s="8" t="s">
        <v>1675</v>
      </c>
      <c r="C60" s="8">
        <v>0.73540000000000005</v>
      </c>
      <c r="D60" s="8">
        <v>6.5000000000000002E-2</v>
      </c>
      <c r="E60" s="8">
        <v>0.44800000000000001</v>
      </c>
      <c r="F60" s="8" t="s">
        <v>1670</v>
      </c>
      <c r="G60" s="8">
        <v>0.38300000000000001</v>
      </c>
      <c r="H60" s="1" t="s">
        <v>3152</v>
      </c>
      <c r="I60" s="8">
        <v>58</v>
      </c>
      <c r="J60" s="9" t="s">
        <v>1670</v>
      </c>
      <c r="K60" s="9" t="s">
        <v>2728</v>
      </c>
      <c r="L60" s="9">
        <v>2.1499386649735598E-3</v>
      </c>
      <c r="M60" s="9">
        <v>2.54412760056738E-2</v>
      </c>
      <c r="N60" s="9">
        <v>2.3291337340700199E-2</v>
      </c>
      <c r="O60" s="9">
        <v>7.8072121625441498E-2</v>
      </c>
      <c r="P60" s="1" t="s">
        <v>3153</v>
      </c>
      <c r="Q60" s="9">
        <v>76</v>
      </c>
      <c r="R60" s="10">
        <f t="shared" si="0"/>
        <v>134</v>
      </c>
      <c r="S60" s="1">
        <f t="shared" si="1"/>
        <v>1</v>
      </c>
      <c r="T60" s="1">
        <f t="shared" si="2"/>
        <v>1</v>
      </c>
      <c r="U60" s="1">
        <f t="shared" si="3"/>
        <v>1</v>
      </c>
      <c r="V60" s="1"/>
    </row>
    <row r="61" spans="1:22" x14ac:dyDescent="0.3">
      <c r="A61" s="8">
        <v>790</v>
      </c>
      <c r="B61" s="8" t="s">
        <v>1676</v>
      </c>
      <c r="C61" s="8">
        <v>0.71240000000000003</v>
      </c>
      <c r="D61" s="8">
        <v>2.93E-2</v>
      </c>
      <c r="E61" s="8">
        <v>0.37930000000000003</v>
      </c>
      <c r="F61" s="8" t="s">
        <v>1675</v>
      </c>
      <c r="G61" s="8">
        <v>0.35</v>
      </c>
      <c r="H61" s="1" t="s">
        <v>3154</v>
      </c>
      <c r="I61" s="8">
        <v>78</v>
      </c>
      <c r="J61" s="9" t="s">
        <v>1675</v>
      </c>
      <c r="K61" s="9" t="s">
        <v>2481</v>
      </c>
      <c r="L61" s="9">
        <v>1.4567704303486699E-3</v>
      </c>
      <c r="M61" s="9">
        <v>2.59843887195669E-2</v>
      </c>
      <c r="N61" s="9">
        <v>2.45276182892183E-2</v>
      </c>
      <c r="O61" s="9">
        <v>0.101674502200328</v>
      </c>
      <c r="P61" s="1" t="s">
        <v>3155</v>
      </c>
      <c r="Q61" s="9">
        <v>65</v>
      </c>
      <c r="R61" s="10">
        <f t="shared" si="0"/>
        <v>143</v>
      </c>
      <c r="S61" s="1">
        <f t="shared" si="1"/>
        <v>1</v>
      </c>
      <c r="T61" s="1">
        <f t="shared" si="2"/>
        <v>1</v>
      </c>
      <c r="U61" s="1">
        <f t="shared" si="3"/>
        <v>1</v>
      </c>
      <c r="V61" s="1"/>
    </row>
    <row r="62" spans="1:22" x14ac:dyDescent="0.3">
      <c r="A62" s="8">
        <v>487</v>
      </c>
      <c r="B62" s="8" t="s">
        <v>1680</v>
      </c>
      <c r="C62" s="8">
        <v>0.58289999999999997</v>
      </c>
      <c r="D62" s="8">
        <v>1.2200000000000001E-2</v>
      </c>
      <c r="E62" s="8">
        <v>0.3286</v>
      </c>
      <c r="F62" s="8" t="s">
        <v>1683</v>
      </c>
      <c r="G62" s="8">
        <v>0.31640000000000001</v>
      </c>
      <c r="H62" s="1" t="s">
        <v>3156</v>
      </c>
      <c r="I62" s="8">
        <v>97</v>
      </c>
      <c r="J62" s="9" t="s">
        <v>1674</v>
      </c>
      <c r="K62" s="9" t="s">
        <v>2178</v>
      </c>
      <c r="L62" s="9">
        <v>2.33179661391183E-4</v>
      </c>
      <c r="M62" s="9">
        <v>2.7211359324156598E-2</v>
      </c>
      <c r="N62" s="9">
        <v>2.69781796627654E-2</v>
      </c>
      <c r="O62" s="9">
        <v>9.4931099212506698E-2</v>
      </c>
      <c r="P62" s="1" t="s">
        <v>3157</v>
      </c>
      <c r="Q62" s="9">
        <v>49</v>
      </c>
      <c r="R62" s="10">
        <f t="shared" si="0"/>
        <v>146</v>
      </c>
      <c r="S62" s="1">
        <f t="shared" si="1"/>
        <v>0</v>
      </c>
      <c r="T62" s="1">
        <f t="shared" si="2"/>
        <v>1</v>
      </c>
      <c r="U62" s="1">
        <f t="shared" si="3"/>
        <v>0</v>
      </c>
      <c r="V62" s="1"/>
    </row>
    <row r="63" spans="1:22" x14ac:dyDescent="0.3">
      <c r="A63" s="8">
        <v>604</v>
      </c>
      <c r="B63" s="8" t="s">
        <v>1675</v>
      </c>
      <c r="C63" s="8">
        <v>0.56879999999999997</v>
      </c>
      <c r="D63" s="8">
        <v>0.1293</v>
      </c>
      <c r="E63" s="8">
        <v>0.55610000000000004</v>
      </c>
      <c r="F63" s="8" t="s">
        <v>1673</v>
      </c>
      <c r="G63" s="8">
        <v>0.42680000000000001</v>
      </c>
      <c r="H63" s="1" t="s">
        <v>3158</v>
      </c>
      <c r="I63" s="8">
        <v>43</v>
      </c>
      <c r="J63" s="9" t="s">
        <v>1673</v>
      </c>
      <c r="K63" s="9" t="s">
        <v>2295</v>
      </c>
      <c r="L63" s="9">
        <v>6.3782009424018897E-3</v>
      </c>
      <c r="M63" s="9">
        <v>2.7109695295650601E-2</v>
      </c>
      <c r="N63" s="9">
        <v>2.0731494353248701E-2</v>
      </c>
      <c r="O63" s="9">
        <v>7.8163538900758597E-2</v>
      </c>
      <c r="P63" s="1" t="s">
        <v>3159</v>
      </c>
      <c r="Q63" s="9">
        <v>105</v>
      </c>
      <c r="R63" s="10">
        <f t="shared" si="0"/>
        <v>148</v>
      </c>
      <c r="S63" s="1">
        <f t="shared" si="1"/>
        <v>1</v>
      </c>
      <c r="T63" s="1">
        <f t="shared" si="2"/>
        <v>1</v>
      </c>
      <c r="U63" s="1">
        <f t="shared" si="3"/>
        <v>1</v>
      </c>
      <c r="V63" s="1"/>
    </row>
    <row r="64" spans="1:22" x14ac:dyDescent="0.3">
      <c r="A64" s="8">
        <v>1127</v>
      </c>
      <c r="B64" s="8" t="s">
        <v>1671</v>
      </c>
      <c r="C64" s="8">
        <v>0.60670000000000002</v>
      </c>
      <c r="D64" s="8">
        <v>0.1668</v>
      </c>
      <c r="E64" s="8">
        <v>0.52210000000000001</v>
      </c>
      <c r="F64" s="8" t="s">
        <v>1674</v>
      </c>
      <c r="G64" s="8">
        <v>0.35520000000000002</v>
      </c>
      <c r="H64" s="1" t="s">
        <v>3160</v>
      </c>
      <c r="I64" s="8">
        <v>75</v>
      </c>
      <c r="J64" s="9" t="s">
        <v>1674</v>
      </c>
      <c r="K64" s="9" t="s">
        <v>2818</v>
      </c>
      <c r="L64" s="9">
        <v>9.3156182384061606E-3</v>
      </c>
      <c r="M64" s="9">
        <v>3.3404706666948503E-2</v>
      </c>
      <c r="N64" s="9">
        <v>2.40890884285423E-2</v>
      </c>
      <c r="O64" s="9">
        <v>7.4906238923396207E-2</v>
      </c>
      <c r="P64" s="1" t="s">
        <v>3161</v>
      </c>
      <c r="Q64" s="9">
        <v>74</v>
      </c>
      <c r="R64" s="10">
        <f t="shared" si="0"/>
        <v>149</v>
      </c>
      <c r="S64" s="1">
        <f t="shared" si="1"/>
        <v>1</v>
      </c>
      <c r="T64" s="1">
        <f t="shared" si="2"/>
        <v>1</v>
      </c>
      <c r="U64" s="1">
        <f t="shared" si="3"/>
        <v>1</v>
      </c>
      <c r="V64" s="1"/>
    </row>
    <row r="65" spans="1:22" x14ac:dyDescent="0.3">
      <c r="A65" s="8">
        <v>266</v>
      </c>
      <c r="B65" s="8" t="s">
        <v>1666</v>
      </c>
      <c r="C65" s="8">
        <v>0.72460000000000002</v>
      </c>
      <c r="D65" s="8">
        <v>4.1599999999999998E-2</v>
      </c>
      <c r="E65" s="8">
        <v>0.35780000000000001</v>
      </c>
      <c r="F65" s="8" t="s">
        <v>1669</v>
      </c>
      <c r="G65" s="8">
        <v>0.31619999999999998</v>
      </c>
      <c r="H65" s="1" t="s">
        <v>3162</v>
      </c>
      <c r="I65" s="8">
        <v>98</v>
      </c>
      <c r="J65" s="9" t="s">
        <v>1669</v>
      </c>
      <c r="K65" s="9" t="s">
        <v>1957</v>
      </c>
      <c r="L65" s="9">
        <v>2.4340767015717099E-3</v>
      </c>
      <c r="M65" s="9">
        <v>2.8652381343316501E-2</v>
      </c>
      <c r="N65" s="9">
        <v>2.6218304641744801E-2</v>
      </c>
      <c r="O65" s="9">
        <v>0.108454656727853</v>
      </c>
      <c r="P65" s="1" t="s">
        <v>3163</v>
      </c>
      <c r="Q65" s="9">
        <v>54</v>
      </c>
      <c r="R65" s="10">
        <f t="shared" si="0"/>
        <v>152</v>
      </c>
      <c r="S65" s="1">
        <f t="shared" si="1"/>
        <v>1</v>
      </c>
      <c r="T65" s="1">
        <f t="shared" si="2"/>
        <v>1</v>
      </c>
      <c r="U65" s="1">
        <f t="shared" si="3"/>
        <v>1</v>
      </c>
      <c r="V65" s="1"/>
    </row>
    <row r="66" spans="1:22" x14ac:dyDescent="0.3">
      <c r="A66" s="8">
        <v>829</v>
      </c>
      <c r="B66" s="8" t="s">
        <v>1666</v>
      </c>
      <c r="C66" s="8">
        <v>0.63049999999999995</v>
      </c>
      <c r="D66" s="8">
        <v>3.2800000000000003E-2</v>
      </c>
      <c r="E66" s="8">
        <v>0.41110000000000002</v>
      </c>
      <c r="F66" s="8" t="s">
        <v>1669</v>
      </c>
      <c r="G66" s="8">
        <v>0.37819999999999998</v>
      </c>
      <c r="H66" s="1" t="s">
        <v>3164</v>
      </c>
      <c r="I66" s="8">
        <v>61</v>
      </c>
      <c r="J66" s="9" t="s">
        <v>1669</v>
      </c>
      <c r="K66" s="9" t="s">
        <v>2520</v>
      </c>
      <c r="L66" s="9">
        <v>1.49668251836048E-3</v>
      </c>
      <c r="M66" s="9">
        <v>2.3500848470286499E-2</v>
      </c>
      <c r="N66" s="9">
        <v>2.2004165951925999E-2</v>
      </c>
      <c r="O66" s="9">
        <v>8.1617674684131794E-2</v>
      </c>
      <c r="P66" s="1" t="s">
        <v>3165</v>
      </c>
      <c r="Q66" s="9">
        <v>91</v>
      </c>
      <c r="R66" s="10">
        <f t="shared" ref="R66:R129" si="4">SUM(I66,Q66)</f>
        <v>152</v>
      </c>
      <c r="S66" s="1">
        <f t="shared" si="1"/>
        <v>1</v>
      </c>
      <c r="T66" s="1">
        <f t="shared" si="2"/>
        <v>1</v>
      </c>
      <c r="U66" s="1">
        <f t="shared" si="3"/>
        <v>1</v>
      </c>
      <c r="V66" s="1"/>
    </row>
    <row r="67" spans="1:22" x14ac:dyDescent="0.3">
      <c r="A67" s="8">
        <v>534</v>
      </c>
      <c r="B67" s="8" t="s">
        <v>1682</v>
      </c>
      <c r="C67" s="8">
        <v>0.54339999999999999</v>
      </c>
      <c r="D67" s="8">
        <v>3.5200000000000002E-2</v>
      </c>
      <c r="E67" s="8">
        <v>0.40670000000000001</v>
      </c>
      <c r="F67" s="8" t="s">
        <v>1680</v>
      </c>
      <c r="G67" s="8">
        <v>0.3715</v>
      </c>
      <c r="H67" s="1" t="s">
        <v>3166</v>
      </c>
      <c r="I67" s="8">
        <v>65</v>
      </c>
      <c r="J67" s="9" t="s">
        <v>1680</v>
      </c>
      <c r="K67" s="9" t="s">
        <v>2225</v>
      </c>
      <c r="L67" s="9">
        <v>7.4347216085205001E-4</v>
      </c>
      <c r="M67" s="9">
        <v>2.29985747775262E-2</v>
      </c>
      <c r="N67" s="9">
        <v>2.22551026166741E-2</v>
      </c>
      <c r="O67" s="9">
        <v>7.2625357880415603E-2</v>
      </c>
      <c r="P67" s="1" t="s">
        <v>3167</v>
      </c>
      <c r="Q67" s="9">
        <v>88</v>
      </c>
      <c r="R67" s="10">
        <f t="shared" si="4"/>
        <v>153</v>
      </c>
      <c r="S67" s="1">
        <f t="shared" ref="S67:S130" si="5">IF(J67=F67,1,0)</f>
        <v>1</v>
      </c>
      <c r="T67" s="1">
        <f t="shared" ref="T67:T130" si="6">IF(F67=B67,0,1)</f>
        <v>1</v>
      </c>
      <c r="U67" s="1">
        <f t="shared" ref="U67:U130" si="7">IF(SUM(S67:T67)&gt;1,1,0)</f>
        <v>1</v>
      </c>
      <c r="V67" s="1"/>
    </row>
    <row r="68" spans="1:22" x14ac:dyDescent="0.3">
      <c r="A68" s="8">
        <v>118</v>
      </c>
      <c r="B68" s="8" t="s">
        <v>1673</v>
      </c>
      <c r="C68" s="8">
        <v>0.51559999999999995</v>
      </c>
      <c r="D68" s="8">
        <v>0.21129999999999999</v>
      </c>
      <c r="E68" s="8">
        <v>0.55620000000000003</v>
      </c>
      <c r="F68" s="8" t="s">
        <v>1675</v>
      </c>
      <c r="G68" s="8">
        <v>0.34499999999999997</v>
      </c>
      <c r="H68" s="1" t="s">
        <v>3168</v>
      </c>
      <c r="I68" s="8">
        <v>81</v>
      </c>
      <c r="J68" s="9" t="s">
        <v>1675</v>
      </c>
      <c r="K68" s="9" t="s">
        <v>1809</v>
      </c>
      <c r="L68" s="9">
        <v>1.70661180461254E-2</v>
      </c>
      <c r="M68" s="9">
        <v>4.1232717846896E-2</v>
      </c>
      <c r="N68" s="9">
        <v>2.41665998007706E-2</v>
      </c>
      <c r="O68" s="9">
        <v>8.5410589001569504E-2</v>
      </c>
      <c r="P68" s="1" t="s">
        <v>3169</v>
      </c>
      <c r="Q68" s="9">
        <v>73</v>
      </c>
      <c r="R68" s="10">
        <f t="shared" si="4"/>
        <v>154</v>
      </c>
      <c r="S68" s="1">
        <f t="shared" si="5"/>
        <v>1</v>
      </c>
      <c r="T68" s="1">
        <f t="shared" si="6"/>
        <v>1</v>
      </c>
      <c r="U68" s="1">
        <f t="shared" si="7"/>
        <v>1</v>
      </c>
      <c r="V68" s="1"/>
    </row>
    <row r="69" spans="1:22" x14ac:dyDescent="0.3">
      <c r="A69" s="8">
        <v>536</v>
      </c>
      <c r="B69" s="8" t="s">
        <v>1682</v>
      </c>
      <c r="C69" s="8">
        <v>0.71819999999999995</v>
      </c>
      <c r="D69" s="8">
        <v>4.7100000000000003E-2</v>
      </c>
      <c r="E69" s="8">
        <v>0.3715</v>
      </c>
      <c r="F69" s="8" t="s">
        <v>1677</v>
      </c>
      <c r="G69" s="8">
        <v>0.32440000000000002</v>
      </c>
      <c r="H69" s="1" t="s">
        <v>3170</v>
      </c>
      <c r="I69" s="8">
        <v>91</v>
      </c>
      <c r="J69" s="9" t="s">
        <v>1677</v>
      </c>
      <c r="K69" s="9" t="s">
        <v>2227</v>
      </c>
      <c r="L69" s="9">
        <v>2.8575344993155699E-3</v>
      </c>
      <c r="M69" s="9">
        <v>2.7644051363735E-2</v>
      </c>
      <c r="N69" s="9">
        <v>2.4786516864419399E-2</v>
      </c>
      <c r="O69" s="9">
        <v>9.6286250579544597E-2</v>
      </c>
      <c r="P69" s="1" t="s">
        <v>3171</v>
      </c>
      <c r="Q69" s="9">
        <v>63</v>
      </c>
      <c r="R69" s="10">
        <f t="shared" si="4"/>
        <v>154</v>
      </c>
      <c r="S69" s="1">
        <f t="shared" si="5"/>
        <v>1</v>
      </c>
      <c r="T69" s="1">
        <f t="shared" si="6"/>
        <v>1</v>
      </c>
      <c r="U69" s="1">
        <f t="shared" si="7"/>
        <v>1</v>
      </c>
      <c r="V69" s="1"/>
    </row>
    <row r="70" spans="1:22" x14ac:dyDescent="0.3">
      <c r="A70" s="8">
        <v>126</v>
      </c>
      <c r="B70" s="8" t="s">
        <v>1673</v>
      </c>
      <c r="C70" s="8">
        <v>0.74039999999999995</v>
      </c>
      <c r="D70" s="8">
        <v>4.0399999999999998E-2</v>
      </c>
      <c r="E70" s="8">
        <v>0.39119999999999999</v>
      </c>
      <c r="F70" s="8" t="s">
        <v>1674</v>
      </c>
      <c r="G70" s="8">
        <v>0.35089999999999999</v>
      </c>
      <c r="H70" s="1" t="s">
        <v>3172</v>
      </c>
      <c r="I70" s="8">
        <v>77</v>
      </c>
      <c r="J70" s="9" t="s">
        <v>1674</v>
      </c>
      <c r="K70" s="9" t="s">
        <v>1817</v>
      </c>
      <c r="L70" s="9">
        <v>2.7262052296525602E-3</v>
      </c>
      <c r="M70" s="9">
        <v>2.5801213725353701E-2</v>
      </c>
      <c r="N70" s="9">
        <v>2.30750084957012E-2</v>
      </c>
      <c r="O70" s="9">
        <v>8.7989397163908301E-2</v>
      </c>
      <c r="P70" s="1" t="s">
        <v>3173</v>
      </c>
      <c r="Q70" s="9">
        <v>78</v>
      </c>
      <c r="R70" s="10">
        <f t="shared" si="4"/>
        <v>155</v>
      </c>
      <c r="S70" s="1">
        <f t="shared" si="5"/>
        <v>1</v>
      </c>
      <c r="T70" s="1">
        <f t="shared" si="6"/>
        <v>1</v>
      </c>
      <c r="U70" s="1">
        <f t="shared" si="7"/>
        <v>1</v>
      </c>
      <c r="V70" s="1"/>
    </row>
    <row r="71" spans="1:22" x14ac:dyDescent="0.3">
      <c r="A71" s="8">
        <v>81</v>
      </c>
      <c r="B71" s="8" t="s">
        <v>1685</v>
      </c>
      <c r="C71" s="8">
        <v>0.63580000000000003</v>
      </c>
      <c r="D71" s="8">
        <v>0.17530000000000001</v>
      </c>
      <c r="E71" s="8">
        <v>0.48620000000000002</v>
      </c>
      <c r="F71" s="8" t="s">
        <v>1675</v>
      </c>
      <c r="G71" s="8">
        <v>0.31090000000000001</v>
      </c>
      <c r="H71" s="1" t="s">
        <v>3174</v>
      </c>
      <c r="I71" s="8">
        <v>99</v>
      </c>
      <c r="J71" s="9" t="s">
        <v>1675</v>
      </c>
      <c r="K71" s="9" t="s">
        <v>1772</v>
      </c>
      <c r="L71" s="9">
        <v>1.1714909352336499E-2</v>
      </c>
      <c r="M71" s="9">
        <v>3.7677035164762999E-2</v>
      </c>
      <c r="N71" s="9">
        <v>2.59621258124264E-2</v>
      </c>
      <c r="O71" s="9">
        <v>9.60054647166146E-2</v>
      </c>
      <c r="P71" s="1" t="s">
        <v>3175</v>
      </c>
      <c r="Q71" s="9">
        <v>58</v>
      </c>
      <c r="R71" s="10">
        <f t="shared" si="4"/>
        <v>157</v>
      </c>
      <c r="S71" s="1">
        <f t="shared" si="5"/>
        <v>1</v>
      </c>
      <c r="T71" s="1">
        <f t="shared" si="6"/>
        <v>1</v>
      </c>
      <c r="U71" s="1">
        <f t="shared" si="7"/>
        <v>1</v>
      </c>
      <c r="V71" s="1"/>
    </row>
    <row r="72" spans="1:22" x14ac:dyDescent="0.3">
      <c r="A72" s="8">
        <v>858</v>
      </c>
      <c r="B72" s="8" t="s">
        <v>1667</v>
      </c>
      <c r="C72" s="8">
        <v>0.55679999999999996</v>
      </c>
      <c r="D72" s="8">
        <v>4.7000000000000002E-3</v>
      </c>
      <c r="E72" s="8">
        <v>0.36940000000000001</v>
      </c>
      <c r="F72" s="8" t="s">
        <v>1680</v>
      </c>
      <c r="G72" s="8">
        <v>0.36470000000000002</v>
      </c>
      <c r="H72" s="1" t="s">
        <v>3176</v>
      </c>
      <c r="I72" s="8">
        <v>67</v>
      </c>
      <c r="J72" s="9" t="s">
        <v>1680</v>
      </c>
      <c r="K72" s="9" t="s">
        <v>2549</v>
      </c>
      <c r="L72" s="9">
        <v>0</v>
      </c>
      <c r="M72" s="9">
        <v>2.1935139373886501E-2</v>
      </c>
      <c r="N72" s="9">
        <v>2.1935139373886501E-2</v>
      </c>
      <c r="O72" s="9">
        <v>6.9374576084727899E-2</v>
      </c>
      <c r="P72" s="1" t="s">
        <v>3177</v>
      </c>
      <c r="Q72" s="9">
        <v>92</v>
      </c>
      <c r="R72" s="10">
        <f t="shared" si="4"/>
        <v>159</v>
      </c>
      <c r="S72" s="1">
        <f t="shared" si="5"/>
        <v>1</v>
      </c>
      <c r="T72" s="1">
        <f t="shared" si="6"/>
        <v>1</v>
      </c>
      <c r="U72" s="1">
        <f t="shared" si="7"/>
        <v>1</v>
      </c>
      <c r="V72" s="1"/>
    </row>
    <row r="73" spans="1:22" x14ac:dyDescent="0.3">
      <c r="A73" s="8">
        <v>537</v>
      </c>
      <c r="B73" s="8" t="s">
        <v>1677</v>
      </c>
      <c r="C73" s="8">
        <v>0.66610000000000003</v>
      </c>
      <c r="D73" s="8">
        <v>9.1399999999999995E-2</v>
      </c>
      <c r="E73" s="8">
        <v>0.44819999999999999</v>
      </c>
      <c r="F73" s="8" t="s">
        <v>1671</v>
      </c>
      <c r="G73" s="8">
        <v>0.35680000000000001</v>
      </c>
      <c r="H73" s="1" t="s">
        <v>3178</v>
      </c>
      <c r="I73" s="8">
        <v>72</v>
      </c>
      <c r="J73" s="9" t="s">
        <v>1671</v>
      </c>
      <c r="K73" s="9" t="s">
        <v>2228</v>
      </c>
      <c r="L73" s="9">
        <v>5.92388931941892E-3</v>
      </c>
      <c r="M73" s="9">
        <v>2.7850945489628701E-2</v>
      </c>
      <c r="N73" s="9">
        <v>2.1927056170209701E-2</v>
      </c>
      <c r="O73" s="9">
        <v>9.2979594215579595E-2</v>
      </c>
      <c r="P73" s="1" t="s">
        <v>3179</v>
      </c>
      <c r="Q73" s="9">
        <v>93</v>
      </c>
      <c r="R73" s="10">
        <f t="shared" si="4"/>
        <v>165</v>
      </c>
      <c r="S73" s="1">
        <f t="shared" si="5"/>
        <v>1</v>
      </c>
      <c r="T73" s="1">
        <f t="shared" si="6"/>
        <v>1</v>
      </c>
      <c r="U73" s="1">
        <f t="shared" si="7"/>
        <v>1</v>
      </c>
      <c r="V73" s="1"/>
    </row>
    <row r="74" spans="1:22" x14ac:dyDescent="0.3">
      <c r="A74" s="8">
        <v>893</v>
      </c>
      <c r="B74" s="8" t="s">
        <v>1674</v>
      </c>
      <c r="C74" s="8">
        <v>0.51819999999999999</v>
      </c>
      <c r="D74" s="8">
        <v>0.19270000000000001</v>
      </c>
      <c r="E74" s="8">
        <v>0.55859999999999999</v>
      </c>
      <c r="F74" s="8" t="s">
        <v>1671</v>
      </c>
      <c r="G74" s="8">
        <v>0.3659</v>
      </c>
      <c r="H74" s="1" t="s">
        <v>3180</v>
      </c>
      <c r="I74" s="8">
        <v>66</v>
      </c>
      <c r="J74" s="9" t="s">
        <v>1671</v>
      </c>
      <c r="K74" s="9" t="s">
        <v>2584</v>
      </c>
      <c r="L74" s="9">
        <v>1.0366649025248E-2</v>
      </c>
      <c r="M74" s="9">
        <v>3.1517543594814901E-2</v>
      </c>
      <c r="N74" s="9">
        <v>2.11508945695668E-2</v>
      </c>
      <c r="O74" s="9">
        <v>7.1883387670504104E-2</v>
      </c>
      <c r="P74" s="1" t="s">
        <v>3181</v>
      </c>
      <c r="Q74" s="9">
        <v>101</v>
      </c>
      <c r="R74" s="10">
        <f t="shared" si="4"/>
        <v>167</v>
      </c>
      <c r="S74" s="1">
        <f t="shared" si="5"/>
        <v>1</v>
      </c>
      <c r="T74" s="1">
        <f t="shared" si="6"/>
        <v>1</v>
      </c>
      <c r="U74" s="1">
        <f t="shared" si="7"/>
        <v>1</v>
      </c>
      <c r="V74" s="1"/>
    </row>
    <row r="75" spans="1:22" x14ac:dyDescent="0.3">
      <c r="A75" s="8">
        <v>1117</v>
      </c>
      <c r="B75" s="8" t="s">
        <v>1683</v>
      </c>
      <c r="C75" s="8">
        <v>0.54110000000000003</v>
      </c>
      <c r="D75" s="8">
        <v>2.01E-2</v>
      </c>
      <c r="E75" s="8">
        <v>0.57809999999999995</v>
      </c>
      <c r="F75" s="8" t="s">
        <v>1666</v>
      </c>
      <c r="G75" s="8">
        <v>0.55800000000000005</v>
      </c>
      <c r="H75" s="1" t="s">
        <v>3182</v>
      </c>
      <c r="I75" s="8">
        <v>22</v>
      </c>
      <c r="J75" s="9" t="s">
        <v>1666</v>
      </c>
      <c r="K75" s="9" t="s">
        <v>2808</v>
      </c>
      <c r="L75" s="9">
        <v>5.5437967202106198E-4</v>
      </c>
      <c r="M75" s="9">
        <v>1.81992058920756E-2</v>
      </c>
      <c r="N75" s="9">
        <v>1.7644826220054501E-2</v>
      </c>
      <c r="O75" s="9">
        <v>4.25422372442864E-2</v>
      </c>
      <c r="P75" s="1" t="s">
        <v>3183</v>
      </c>
      <c r="Q75" s="9">
        <v>146</v>
      </c>
      <c r="R75" s="10">
        <f t="shared" si="4"/>
        <v>168</v>
      </c>
      <c r="S75" s="1">
        <f t="shared" si="5"/>
        <v>1</v>
      </c>
      <c r="T75" s="1">
        <f t="shared" si="6"/>
        <v>1</v>
      </c>
      <c r="U75" s="1">
        <f t="shared" si="7"/>
        <v>1</v>
      </c>
      <c r="V75" s="1"/>
    </row>
    <row r="76" spans="1:22" x14ac:dyDescent="0.3">
      <c r="A76" s="8">
        <v>510</v>
      </c>
      <c r="B76" s="8" t="s">
        <v>1682</v>
      </c>
      <c r="C76" s="8">
        <v>0.60780000000000001</v>
      </c>
      <c r="D76" s="8">
        <v>3.3000000000000002E-2</v>
      </c>
      <c r="E76" s="8">
        <v>0.48509999999999998</v>
      </c>
      <c r="F76" s="8" t="s">
        <v>1671</v>
      </c>
      <c r="G76" s="8">
        <v>0.4521</v>
      </c>
      <c r="H76" s="1" t="s">
        <v>3184</v>
      </c>
      <c r="I76" s="8">
        <v>37</v>
      </c>
      <c r="J76" s="9" t="s">
        <v>1671</v>
      </c>
      <c r="K76" s="9" t="s">
        <v>2201</v>
      </c>
      <c r="L76" s="9">
        <v>3.0261604332504498E-3</v>
      </c>
      <c r="M76" s="9">
        <v>2.1585572354508101E-2</v>
      </c>
      <c r="N76" s="9">
        <v>1.8559411921257599E-2</v>
      </c>
      <c r="O76" s="9">
        <v>7.50875041615712E-2</v>
      </c>
      <c r="P76" s="1" t="s">
        <v>3185</v>
      </c>
      <c r="Q76" s="9">
        <v>132</v>
      </c>
      <c r="R76" s="10">
        <f t="shared" si="4"/>
        <v>169</v>
      </c>
      <c r="S76" s="1">
        <f t="shared" si="5"/>
        <v>1</v>
      </c>
      <c r="T76" s="1">
        <f t="shared" si="6"/>
        <v>1</v>
      </c>
      <c r="U76" s="1">
        <f t="shared" si="7"/>
        <v>1</v>
      </c>
      <c r="V76" s="1"/>
    </row>
    <row r="77" spans="1:22" x14ac:dyDescent="0.3">
      <c r="A77" s="8">
        <v>1290</v>
      </c>
      <c r="B77" s="8" t="s">
        <v>1677</v>
      </c>
      <c r="C77" s="8">
        <v>0.74050000000000005</v>
      </c>
      <c r="D77" s="8">
        <v>4.3299999999999998E-2</v>
      </c>
      <c r="E77" s="8">
        <v>0.37059999999999998</v>
      </c>
      <c r="F77" s="8" t="s">
        <v>1674</v>
      </c>
      <c r="G77" s="8">
        <v>0.32729999999999998</v>
      </c>
      <c r="H77" s="1" t="s">
        <v>3186</v>
      </c>
      <c r="I77" s="8">
        <v>89</v>
      </c>
      <c r="J77" s="9" t="s">
        <v>1674</v>
      </c>
      <c r="K77" s="9" t="s">
        <v>2981</v>
      </c>
      <c r="L77" s="9">
        <v>1.5639436890539399E-3</v>
      </c>
      <c r="M77" s="9">
        <v>2.3987925680919599E-2</v>
      </c>
      <c r="N77" s="9">
        <v>2.2423981991865599E-2</v>
      </c>
      <c r="O77" s="9">
        <v>7.3468360653595494E-2</v>
      </c>
      <c r="P77" s="1" t="s">
        <v>3187</v>
      </c>
      <c r="Q77" s="9">
        <v>82</v>
      </c>
      <c r="R77" s="10">
        <f t="shared" si="4"/>
        <v>171</v>
      </c>
      <c r="S77" s="1">
        <f t="shared" si="5"/>
        <v>1</v>
      </c>
      <c r="T77" s="1">
        <f t="shared" si="6"/>
        <v>1</v>
      </c>
      <c r="U77" s="1">
        <f t="shared" si="7"/>
        <v>1</v>
      </c>
      <c r="V77" s="1"/>
    </row>
    <row r="78" spans="1:22" x14ac:dyDescent="0.3">
      <c r="A78" s="8">
        <v>95</v>
      </c>
      <c r="B78" s="8" t="s">
        <v>1666</v>
      </c>
      <c r="C78" s="8">
        <v>0.67789999999999995</v>
      </c>
      <c r="D78" s="8">
        <v>4.5199999999999997E-2</v>
      </c>
      <c r="E78" s="8">
        <v>0.42970000000000003</v>
      </c>
      <c r="F78" s="8" t="s">
        <v>1678</v>
      </c>
      <c r="G78" s="8">
        <v>0.38440000000000002</v>
      </c>
      <c r="H78" s="1" t="s">
        <v>3188</v>
      </c>
      <c r="I78" s="8">
        <v>57</v>
      </c>
      <c r="J78" s="9" t="s">
        <v>1678</v>
      </c>
      <c r="K78" s="9" t="s">
        <v>1786</v>
      </c>
      <c r="L78" s="9">
        <v>2.5844822645955299E-3</v>
      </c>
      <c r="M78" s="9">
        <v>2.2248230734088201E-2</v>
      </c>
      <c r="N78" s="9">
        <v>1.96637484694927E-2</v>
      </c>
      <c r="O78" s="9">
        <v>8.5232481771544202E-2</v>
      </c>
      <c r="P78" s="1" t="s">
        <v>3189</v>
      </c>
      <c r="Q78" s="9">
        <v>116</v>
      </c>
      <c r="R78" s="10">
        <f t="shared" si="4"/>
        <v>173</v>
      </c>
      <c r="S78" s="1">
        <f t="shared" si="5"/>
        <v>1</v>
      </c>
      <c r="T78" s="1">
        <f t="shared" si="6"/>
        <v>1</v>
      </c>
      <c r="U78" s="1">
        <f t="shared" si="7"/>
        <v>1</v>
      </c>
      <c r="V78" s="1"/>
    </row>
    <row r="79" spans="1:22" x14ac:dyDescent="0.3">
      <c r="A79" s="8">
        <v>547</v>
      </c>
      <c r="B79" s="8" t="s">
        <v>1671</v>
      </c>
      <c r="C79" s="8">
        <v>0.78049999999999997</v>
      </c>
      <c r="D79" s="8">
        <v>4.2299999999999997E-2</v>
      </c>
      <c r="E79" s="8">
        <v>0.32040000000000002</v>
      </c>
      <c r="F79" s="8" t="s">
        <v>1683</v>
      </c>
      <c r="G79" s="8">
        <v>0.2782</v>
      </c>
      <c r="H79" s="1" t="s">
        <v>3190</v>
      </c>
      <c r="I79" s="8">
        <v>128</v>
      </c>
      <c r="J79" s="9" t="s">
        <v>1683</v>
      </c>
      <c r="K79" s="9" t="s">
        <v>2238</v>
      </c>
      <c r="L79" s="9">
        <v>2.16879891490478E-3</v>
      </c>
      <c r="M79" s="9">
        <v>3.02273838791359E-2</v>
      </c>
      <c r="N79" s="9">
        <v>2.8058584964231099E-2</v>
      </c>
      <c r="O79" s="9">
        <v>0.115470487111686</v>
      </c>
      <c r="P79" s="1" t="s">
        <v>3191</v>
      </c>
      <c r="Q79" s="9">
        <v>45</v>
      </c>
      <c r="R79" s="10">
        <f t="shared" si="4"/>
        <v>173</v>
      </c>
      <c r="S79" s="1">
        <f t="shared" si="5"/>
        <v>1</v>
      </c>
      <c r="T79" s="1">
        <f t="shared" si="6"/>
        <v>1</v>
      </c>
      <c r="U79" s="1">
        <f t="shared" si="7"/>
        <v>1</v>
      </c>
      <c r="V79" s="1"/>
    </row>
    <row r="80" spans="1:22" x14ac:dyDescent="0.3">
      <c r="A80" s="8">
        <v>594</v>
      </c>
      <c r="B80" s="8" t="s">
        <v>1674</v>
      </c>
      <c r="C80" s="8">
        <v>0.59450000000000003</v>
      </c>
      <c r="D80" s="8">
        <v>0.1145</v>
      </c>
      <c r="E80" s="8">
        <v>0.50149999999999995</v>
      </c>
      <c r="F80" s="8" t="s">
        <v>1681</v>
      </c>
      <c r="G80" s="8">
        <v>0.38700000000000001</v>
      </c>
      <c r="H80" s="1" t="s">
        <v>3192</v>
      </c>
      <c r="I80" s="8">
        <v>54</v>
      </c>
      <c r="J80" s="9" t="s">
        <v>1681</v>
      </c>
      <c r="K80" s="9" t="s">
        <v>2285</v>
      </c>
      <c r="L80" s="9">
        <v>4.4832719416995096E-3</v>
      </c>
      <c r="M80" s="9">
        <v>2.3786138879287801E-2</v>
      </c>
      <c r="N80" s="9">
        <v>1.9302866937588301E-2</v>
      </c>
      <c r="O80" s="9">
        <v>7.1299955053614403E-2</v>
      </c>
      <c r="P80" s="1" t="s">
        <v>3193</v>
      </c>
      <c r="Q80" s="9">
        <v>122</v>
      </c>
      <c r="R80" s="10">
        <f t="shared" si="4"/>
        <v>176</v>
      </c>
      <c r="S80" s="1">
        <f t="shared" si="5"/>
        <v>1</v>
      </c>
      <c r="T80" s="1">
        <f t="shared" si="6"/>
        <v>1</v>
      </c>
      <c r="U80" s="1">
        <f t="shared" si="7"/>
        <v>1</v>
      </c>
      <c r="V80" s="1"/>
    </row>
    <row r="81" spans="1:22" x14ac:dyDescent="0.3">
      <c r="A81" s="8">
        <v>472</v>
      </c>
      <c r="B81" s="8" t="s">
        <v>1682</v>
      </c>
      <c r="C81" s="8">
        <v>0.65810000000000002</v>
      </c>
      <c r="D81" s="8">
        <v>7.4399999999999994E-2</v>
      </c>
      <c r="E81" s="8">
        <v>0.37880000000000003</v>
      </c>
      <c r="F81" s="8" t="s">
        <v>1683</v>
      </c>
      <c r="G81" s="8">
        <v>0.3044</v>
      </c>
      <c r="H81" s="1" t="s">
        <v>3194</v>
      </c>
      <c r="I81" s="8">
        <v>105</v>
      </c>
      <c r="J81" s="9" t="s">
        <v>1683</v>
      </c>
      <c r="K81" s="9" t="s">
        <v>2163</v>
      </c>
      <c r="L81" s="9">
        <v>2.7374212558339398E-3</v>
      </c>
      <c r="M81" s="9">
        <v>2.6923451759220299E-2</v>
      </c>
      <c r="N81" s="9">
        <v>2.4186030503386399E-2</v>
      </c>
      <c r="O81" s="9">
        <v>8.8115643271974894E-2</v>
      </c>
      <c r="P81" s="1" t="s">
        <v>3195</v>
      </c>
      <c r="Q81" s="9">
        <v>72</v>
      </c>
      <c r="R81" s="10">
        <f t="shared" si="4"/>
        <v>177</v>
      </c>
      <c r="S81" s="1">
        <f t="shared" si="5"/>
        <v>1</v>
      </c>
      <c r="T81" s="1">
        <f t="shared" si="6"/>
        <v>1</v>
      </c>
      <c r="U81" s="1">
        <f t="shared" si="7"/>
        <v>1</v>
      </c>
      <c r="V81" s="1"/>
    </row>
    <row r="82" spans="1:22" x14ac:dyDescent="0.3">
      <c r="A82" s="8">
        <v>606</v>
      </c>
      <c r="B82" s="8" t="s">
        <v>1683</v>
      </c>
      <c r="C82" s="8">
        <v>0.66349999999999998</v>
      </c>
      <c r="D82" s="8">
        <v>0.03</v>
      </c>
      <c r="E82" s="8">
        <v>0.502</v>
      </c>
      <c r="F82" s="8" t="s">
        <v>1671</v>
      </c>
      <c r="G82" s="8">
        <v>0.47199999999999998</v>
      </c>
      <c r="H82" s="1" t="s">
        <v>3196</v>
      </c>
      <c r="I82" s="8">
        <v>34</v>
      </c>
      <c r="J82" s="9" t="s">
        <v>1671</v>
      </c>
      <c r="K82" s="9" t="s">
        <v>2297</v>
      </c>
      <c r="L82" s="9">
        <v>1.5851913269212901E-3</v>
      </c>
      <c r="M82" s="9">
        <v>1.9369447408523199E-2</v>
      </c>
      <c r="N82" s="9">
        <v>1.7784256081601901E-2</v>
      </c>
      <c r="O82" s="9">
        <v>7.5552499575716803E-2</v>
      </c>
      <c r="P82" s="1" t="s">
        <v>3197</v>
      </c>
      <c r="Q82" s="9">
        <v>143</v>
      </c>
      <c r="R82" s="10">
        <f t="shared" si="4"/>
        <v>177</v>
      </c>
      <c r="S82" s="1">
        <f t="shared" si="5"/>
        <v>1</v>
      </c>
      <c r="T82" s="1">
        <f t="shared" si="6"/>
        <v>1</v>
      </c>
      <c r="U82" s="1">
        <f t="shared" si="7"/>
        <v>1</v>
      </c>
      <c r="V82" s="1"/>
    </row>
    <row r="83" spans="1:22" x14ac:dyDescent="0.3">
      <c r="A83" s="8">
        <v>121</v>
      </c>
      <c r="B83" s="8" t="s">
        <v>1682</v>
      </c>
      <c r="C83" s="8">
        <v>0.65429999999999999</v>
      </c>
      <c r="D83" s="8">
        <v>0.15440000000000001</v>
      </c>
      <c r="E83" s="8">
        <v>0.4466</v>
      </c>
      <c r="F83" s="8" t="s">
        <v>1668</v>
      </c>
      <c r="G83" s="8">
        <v>0.29220000000000002</v>
      </c>
      <c r="H83" s="1" t="s">
        <v>3198</v>
      </c>
      <c r="I83" s="8">
        <v>119</v>
      </c>
      <c r="J83" s="9" t="s">
        <v>1668</v>
      </c>
      <c r="K83" s="9" t="s">
        <v>1812</v>
      </c>
      <c r="L83" s="9">
        <v>7.2285153175096597E-3</v>
      </c>
      <c r="M83" s="9">
        <v>3.2824289768388297E-2</v>
      </c>
      <c r="N83" s="9">
        <v>2.5595774450878701E-2</v>
      </c>
      <c r="O83" s="9">
        <v>8.1623379154751999E-2</v>
      </c>
      <c r="P83" s="1" t="s">
        <v>3199</v>
      </c>
      <c r="Q83" s="9">
        <v>59</v>
      </c>
      <c r="R83" s="10">
        <f t="shared" si="4"/>
        <v>178</v>
      </c>
      <c r="S83" s="1">
        <f t="shared" si="5"/>
        <v>1</v>
      </c>
      <c r="T83" s="1">
        <f t="shared" si="6"/>
        <v>1</v>
      </c>
      <c r="U83" s="1">
        <f t="shared" si="7"/>
        <v>1</v>
      </c>
      <c r="V83" s="1"/>
    </row>
    <row r="84" spans="1:22" x14ac:dyDescent="0.3">
      <c r="A84" s="8">
        <v>753</v>
      </c>
      <c r="B84" s="8" t="s">
        <v>1677</v>
      </c>
      <c r="C84" s="8">
        <v>0.63360000000000005</v>
      </c>
      <c r="D84" s="8">
        <v>4.1099999999999998E-2</v>
      </c>
      <c r="E84" s="8">
        <v>0.3584</v>
      </c>
      <c r="F84" s="8" t="s">
        <v>1668</v>
      </c>
      <c r="G84" s="8">
        <v>0.31730000000000003</v>
      </c>
      <c r="H84" s="1" t="s">
        <v>3200</v>
      </c>
      <c r="I84" s="8">
        <v>96</v>
      </c>
      <c r="J84" s="9" t="s">
        <v>1668</v>
      </c>
      <c r="K84" s="9" t="s">
        <v>2444</v>
      </c>
      <c r="L84" s="9">
        <v>2.0490813296894501E-3</v>
      </c>
      <c r="M84" s="9">
        <v>2.44529320856199E-2</v>
      </c>
      <c r="N84" s="9">
        <v>2.2403850755930502E-2</v>
      </c>
      <c r="O84" s="9">
        <v>8.93839969846216E-2</v>
      </c>
      <c r="P84" s="1" t="s">
        <v>3201</v>
      </c>
      <c r="Q84" s="9">
        <v>84</v>
      </c>
      <c r="R84" s="10">
        <f t="shared" si="4"/>
        <v>180</v>
      </c>
      <c r="S84" s="1">
        <f t="shared" si="5"/>
        <v>1</v>
      </c>
      <c r="T84" s="1">
        <f t="shared" si="6"/>
        <v>1</v>
      </c>
      <c r="U84" s="1">
        <f t="shared" si="7"/>
        <v>1</v>
      </c>
      <c r="V84" s="1"/>
    </row>
    <row r="85" spans="1:22" x14ac:dyDescent="0.3">
      <c r="A85" s="8">
        <v>1255</v>
      </c>
      <c r="B85" s="8" t="s">
        <v>1673</v>
      </c>
      <c r="C85" s="8">
        <v>0.6008</v>
      </c>
      <c r="D85" s="8">
        <v>0.20269999999999999</v>
      </c>
      <c r="E85" s="8">
        <v>0.49919999999999998</v>
      </c>
      <c r="F85" s="8" t="s">
        <v>1675</v>
      </c>
      <c r="G85" s="8">
        <v>0.29649999999999999</v>
      </c>
      <c r="H85" s="1" t="s">
        <v>3202</v>
      </c>
      <c r="I85" s="8">
        <v>115</v>
      </c>
      <c r="J85" s="9" t="s">
        <v>1675</v>
      </c>
      <c r="K85" s="9" t="s">
        <v>2946</v>
      </c>
      <c r="L85" s="9">
        <v>1.05761897548172E-2</v>
      </c>
      <c r="M85" s="9">
        <v>3.5084146787646001E-2</v>
      </c>
      <c r="N85" s="9">
        <v>2.4507957032828698E-2</v>
      </c>
      <c r="O85" s="9">
        <v>7.7915603323266802E-2</v>
      </c>
      <c r="P85" s="1" t="s">
        <v>3203</v>
      </c>
      <c r="Q85" s="9">
        <v>66</v>
      </c>
      <c r="R85" s="10">
        <f t="shared" si="4"/>
        <v>181</v>
      </c>
      <c r="S85" s="1">
        <f t="shared" si="5"/>
        <v>1</v>
      </c>
      <c r="T85" s="1">
        <f t="shared" si="6"/>
        <v>1</v>
      </c>
      <c r="U85" s="1">
        <f t="shared" si="7"/>
        <v>1</v>
      </c>
      <c r="V85" s="1"/>
    </row>
    <row r="86" spans="1:22" x14ac:dyDescent="0.3">
      <c r="A86" s="8">
        <v>588</v>
      </c>
      <c r="B86" s="8" t="s">
        <v>1669</v>
      </c>
      <c r="C86" s="8">
        <v>0.41930000000000001</v>
      </c>
      <c r="D86" s="8">
        <v>0.2964</v>
      </c>
      <c r="E86" s="8">
        <v>0.56789999999999996</v>
      </c>
      <c r="F86" s="8" t="s">
        <v>1668</v>
      </c>
      <c r="G86" s="8">
        <v>0.27150000000000002</v>
      </c>
      <c r="H86" s="1" t="s">
        <v>3204</v>
      </c>
      <c r="I86" s="8">
        <v>135</v>
      </c>
      <c r="J86" s="9" t="s">
        <v>1668</v>
      </c>
      <c r="K86" s="9" t="s">
        <v>2279</v>
      </c>
      <c r="L86" s="9">
        <v>8.6940677763492399E-3</v>
      </c>
      <c r="M86" s="9">
        <v>3.6016798892372998E-2</v>
      </c>
      <c r="N86" s="9">
        <v>2.73227311160237E-2</v>
      </c>
      <c r="O86" s="9">
        <v>6.3789754357042705E-2</v>
      </c>
      <c r="P86" s="1" t="s">
        <v>3205</v>
      </c>
      <c r="Q86" s="9">
        <v>47</v>
      </c>
      <c r="R86" s="10">
        <f t="shared" si="4"/>
        <v>182</v>
      </c>
      <c r="S86" s="1">
        <f t="shared" si="5"/>
        <v>1</v>
      </c>
      <c r="T86" s="1">
        <f t="shared" si="6"/>
        <v>1</v>
      </c>
      <c r="U86" s="1">
        <f t="shared" si="7"/>
        <v>1</v>
      </c>
      <c r="V86" s="1"/>
    </row>
    <row r="87" spans="1:22" x14ac:dyDescent="0.3">
      <c r="A87" s="8">
        <v>786</v>
      </c>
      <c r="B87" s="8" t="s">
        <v>1666</v>
      </c>
      <c r="C87" s="8">
        <v>0.7</v>
      </c>
      <c r="D87" s="8">
        <v>5.0299999999999997E-2</v>
      </c>
      <c r="E87" s="8">
        <v>0.32419999999999999</v>
      </c>
      <c r="F87" s="8" t="s">
        <v>1679</v>
      </c>
      <c r="G87" s="8">
        <v>0.27379999999999999</v>
      </c>
      <c r="H87" s="1" t="s">
        <v>3206</v>
      </c>
      <c r="I87" s="8">
        <v>134</v>
      </c>
      <c r="J87" s="9" t="s">
        <v>1679</v>
      </c>
      <c r="K87" s="9" t="s">
        <v>2477</v>
      </c>
      <c r="L87" s="9">
        <v>1.96205270067943E-3</v>
      </c>
      <c r="M87" s="9">
        <v>2.92133977397698E-2</v>
      </c>
      <c r="N87" s="9">
        <v>2.7251345039090401E-2</v>
      </c>
      <c r="O87" s="9">
        <v>0.115399609429574</v>
      </c>
      <c r="P87" s="1" t="s">
        <v>3207</v>
      </c>
      <c r="Q87" s="9">
        <v>48</v>
      </c>
      <c r="R87" s="10">
        <f t="shared" si="4"/>
        <v>182</v>
      </c>
      <c r="S87" s="1">
        <f t="shared" si="5"/>
        <v>1</v>
      </c>
      <c r="T87" s="1">
        <f t="shared" si="6"/>
        <v>1</v>
      </c>
      <c r="U87" s="1">
        <f t="shared" si="7"/>
        <v>1</v>
      </c>
      <c r="V87" s="1"/>
    </row>
    <row r="88" spans="1:22" x14ac:dyDescent="0.3">
      <c r="A88" s="8">
        <v>815</v>
      </c>
      <c r="B88" s="8" t="s">
        <v>1670</v>
      </c>
      <c r="C88" s="8">
        <v>0.50170000000000003</v>
      </c>
      <c r="D88" s="8">
        <v>0.22670000000000001</v>
      </c>
      <c r="E88" s="8">
        <v>0.5625</v>
      </c>
      <c r="F88" s="8" t="s">
        <v>1685</v>
      </c>
      <c r="G88" s="8">
        <v>0.33579999999999999</v>
      </c>
      <c r="H88" s="1" t="s">
        <v>3208</v>
      </c>
      <c r="I88" s="8">
        <v>88</v>
      </c>
      <c r="J88" s="9" t="s">
        <v>1685</v>
      </c>
      <c r="K88" s="9" t="s">
        <v>2506</v>
      </c>
      <c r="L88" s="9">
        <v>1.1692949501942201E-2</v>
      </c>
      <c r="M88" s="9">
        <v>3.3105459323901597E-2</v>
      </c>
      <c r="N88" s="9">
        <v>2.14125098219594E-2</v>
      </c>
      <c r="O88" s="9">
        <v>6.7984993347627101E-2</v>
      </c>
      <c r="P88" s="1" t="s">
        <v>3209</v>
      </c>
      <c r="Q88" s="9">
        <v>95</v>
      </c>
      <c r="R88" s="10">
        <f t="shared" si="4"/>
        <v>183</v>
      </c>
      <c r="S88" s="1">
        <f t="shared" si="5"/>
        <v>1</v>
      </c>
      <c r="T88" s="1">
        <f t="shared" si="6"/>
        <v>1</v>
      </c>
      <c r="U88" s="1">
        <f t="shared" si="7"/>
        <v>1</v>
      </c>
      <c r="V88" s="1"/>
    </row>
    <row r="89" spans="1:22" x14ac:dyDescent="0.3">
      <c r="A89" s="8">
        <v>602</v>
      </c>
      <c r="B89" s="8" t="s">
        <v>1683</v>
      </c>
      <c r="C89" s="8">
        <v>0.72350000000000003</v>
      </c>
      <c r="D89" s="8">
        <v>4.4400000000000002E-2</v>
      </c>
      <c r="E89" s="8">
        <v>0.4234</v>
      </c>
      <c r="F89" s="8" t="s">
        <v>1674</v>
      </c>
      <c r="G89" s="8">
        <v>0.379</v>
      </c>
      <c r="H89" s="1" t="s">
        <v>3210</v>
      </c>
      <c r="I89" s="8">
        <v>60</v>
      </c>
      <c r="J89" s="9" t="s">
        <v>1674</v>
      </c>
      <c r="K89" s="9" t="s">
        <v>2293</v>
      </c>
      <c r="L89" s="9">
        <v>1.82561019168604E-3</v>
      </c>
      <c r="M89" s="9">
        <v>2.0652015139961101E-2</v>
      </c>
      <c r="N89" s="9">
        <v>1.8826404948275099E-2</v>
      </c>
      <c r="O89" s="9">
        <v>7.1461952238126999E-2</v>
      </c>
      <c r="P89" s="1" t="s">
        <v>3211</v>
      </c>
      <c r="Q89" s="9">
        <v>127</v>
      </c>
      <c r="R89" s="10">
        <f t="shared" si="4"/>
        <v>187</v>
      </c>
      <c r="S89" s="1">
        <f t="shared" si="5"/>
        <v>1</v>
      </c>
      <c r="T89" s="1">
        <f t="shared" si="6"/>
        <v>1</v>
      </c>
      <c r="U89" s="1">
        <f t="shared" si="7"/>
        <v>1</v>
      </c>
      <c r="V89" s="1"/>
    </row>
    <row r="90" spans="1:22" x14ac:dyDescent="0.3">
      <c r="A90" s="8">
        <v>485</v>
      </c>
      <c r="B90" s="8" t="s">
        <v>1682</v>
      </c>
      <c r="C90" s="8">
        <v>0.62980000000000003</v>
      </c>
      <c r="D90" s="8">
        <v>3.0700000000000002E-2</v>
      </c>
      <c r="E90" s="8">
        <v>0.3377</v>
      </c>
      <c r="F90" s="8" t="s">
        <v>1668</v>
      </c>
      <c r="G90" s="8">
        <v>0.307</v>
      </c>
      <c r="H90" s="1" t="s">
        <v>3212</v>
      </c>
      <c r="I90" s="8">
        <v>103</v>
      </c>
      <c r="J90" s="9" t="s">
        <v>1669</v>
      </c>
      <c r="K90" s="9" t="s">
        <v>2176</v>
      </c>
      <c r="L90" s="9">
        <v>1.42995594368056E-3</v>
      </c>
      <c r="M90" s="9">
        <v>2.3746716888803199E-2</v>
      </c>
      <c r="N90" s="9">
        <v>2.23167609451226E-2</v>
      </c>
      <c r="O90" s="9">
        <v>8.3906911122707706E-2</v>
      </c>
      <c r="P90" s="1" t="s">
        <v>3213</v>
      </c>
      <c r="Q90" s="9">
        <v>86</v>
      </c>
      <c r="R90" s="10">
        <f t="shared" si="4"/>
        <v>189</v>
      </c>
      <c r="S90" s="1">
        <f t="shared" si="5"/>
        <v>0</v>
      </c>
      <c r="T90" s="1">
        <f t="shared" si="6"/>
        <v>1</v>
      </c>
      <c r="U90" s="1">
        <f t="shared" si="7"/>
        <v>0</v>
      </c>
      <c r="V90" s="1"/>
    </row>
    <row r="91" spans="1:22" x14ac:dyDescent="0.3">
      <c r="A91" s="8">
        <v>1293</v>
      </c>
      <c r="B91" s="8" t="s">
        <v>1668</v>
      </c>
      <c r="C91" s="8">
        <v>0.59760000000000002</v>
      </c>
      <c r="D91" s="8">
        <v>8.1799999999999998E-2</v>
      </c>
      <c r="E91" s="8">
        <v>0.55459999999999998</v>
      </c>
      <c r="F91" s="8" t="s">
        <v>1671</v>
      </c>
      <c r="G91" s="8">
        <v>0.47270000000000001</v>
      </c>
      <c r="H91" s="1" t="s">
        <v>3214</v>
      </c>
      <c r="I91" s="8">
        <v>33</v>
      </c>
      <c r="J91" s="9" t="s">
        <v>1671</v>
      </c>
      <c r="K91" s="9" t="s">
        <v>2984</v>
      </c>
      <c r="L91" s="9">
        <v>2.8688620135035999E-3</v>
      </c>
      <c r="M91" s="9">
        <v>1.9890992815752101E-2</v>
      </c>
      <c r="N91" s="9">
        <v>1.70221308022485E-2</v>
      </c>
      <c r="O91" s="9">
        <v>5.6864597422419699E-2</v>
      </c>
      <c r="P91" s="1" t="s">
        <v>3215</v>
      </c>
      <c r="Q91" s="9">
        <v>157</v>
      </c>
      <c r="R91" s="10">
        <f t="shared" si="4"/>
        <v>190</v>
      </c>
      <c r="S91" s="1">
        <f t="shared" si="5"/>
        <v>1</v>
      </c>
      <c r="T91" s="1">
        <f t="shared" si="6"/>
        <v>1</v>
      </c>
      <c r="U91" s="1">
        <f t="shared" si="7"/>
        <v>1</v>
      </c>
      <c r="V91" s="1"/>
    </row>
    <row r="92" spans="1:22" x14ac:dyDescent="0.3">
      <c r="A92" s="8">
        <v>1165</v>
      </c>
      <c r="B92" s="8" t="s">
        <v>1675</v>
      </c>
      <c r="C92" s="8">
        <v>0.63590000000000002</v>
      </c>
      <c r="D92" s="8">
        <v>7.6300000000000007E-2</v>
      </c>
      <c r="E92" s="8">
        <v>0.42559999999999998</v>
      </c>
      <c r="F92" s="8" t="s">
        <v>1673</v>
      </c>
      <c r="G92" s="8">
        <v>0.34939999999999999</v>
      </c>
      <c r="H92" s="1" t="s">
        <v>3216</v>
      </c>
      <c r="I92" s="8">
        <v>79</v>
      </c>
      <c r="J92" s="9" t="s">
        <v>1673</v>
      </c>
      <c r="K92" s="9" t="s">
        <v>2856</v>
      </c>
      <c r="L92" s="9">
        <v>2.7786745074114801E-3</v>
      </c>
      <c r="M92" s="9">
        <v>2.2608722999439501E-2</v>
      </c>
      <c r="N92" s="9">
        <v>1.9830048492028001E-2</v>
      </c>
      <c r="O92" s="9">
        <v>7.1075517015217804E-2</v>
      </c>
      <c r="P92" s="1" t="s">
        <v>3217</v>
      </c>
      <c r="Q92" s="9">
        <v>113</v>
      </c>
      <c r="R92" s="10">
        <f t="shared" si="4"/>
        <v>192</v>
      </c>
      <c r="S92" s="1">
        <f t="shared" si="5"/>
        <v>1</v>
      </c>
      <c r="T92" s="1">
        <f t="shared" si="6"/>
        <v>1</v>
      </c>
      <c r="U92" s="1">
        <f t="shared" si="7"/>
        <v>1</v>
      </c>
      <c r="V92" s="1"/>
    </row>
    <row r="93" spans="1:22" x14ac:dyDescent="0.3">
      <c r="A93" s="8">
        <v>773</v>
      </c>
      <c r="B93" s="8" t="s">
        <v>1681</v>
      </c>
      <c r="C93" s="8">
        <v>0.63260000000000005</v>
      </c>
      <c r="D93" s="8">
        <v>0.1046</v>
      </c>
      <c r="E93" s="8">
        <v>0.4249</v>
      </c>
      <c r="F93" s="8" t="s">
        <v>1669</v>
      </c>
      <c r="G93" s="8">
        <v>0.32019999999999998</v>
      </c>
      <c r="H93" s="1" t="s">
        <v>3218</v>
      </c>
      <c r="I93" s="8">
        <v>93</v>
      </c>
      <c r="J93" s="9" t="s">
        <v>1669</v>
      </c>
      <c r="K93" s="9" t="s">
        <v>2464</v>
      </c>
      <c r="L93" s="9">
        <v>9.1035912307696493E-3</v>
      </c>
      <c r="M93" s="9">
        <v>2.99106689114071E-2</v>
      </c>
      <c r="N93" s="9">
        <v>2.0807077680637401E-2</v>
      </c>
      <c r="O93" s="9">
        <v>0.115381796490985</v>
      </c>
      <c r="P93" s="1" t="s">
        <v>3219</v>
      </c>
      <c r="Q93" s="9">
        <v>104</v>
      </c>
      <c r="R93" s="10">
        <f t="shared" si="4"/>
        <v>197</v>
      </c>
      <c r="S93" s="1">
        <f t="shared" si="5"/>
        <v>1</v>
      </c>
      <c r="T93" s="1">
        <f t="shared" si="6"/>
        <v>1</v>
      </c>
      <c r="U93" s="1">
        <f t="shared" si="7"/>
        <v>1</v>
      </c>
      <c r="V93" s="1"/>
    </row>
    <row r="94" spans="1:22" x14ac:dyDescent="0.3">
      <c r="A94" s="8">
        <v>1292</v>
      </c>
      <c r="B94" s="8" t="s">
        <v>1685</v>
      </c>
      <c r="C94" s="8">
        <v>0.67290000000000005</v>
      </c>
      <c r="D94" s="8">
        <v>2.0500000000000001E-2</v>
      </c>
      <c r="E94" s="8">
        <v>0.32179999999999997</v>
      </c>
      <c r="F94" s="8" t="s">
        <v>1673</v>
      </c>
      <c r="G94" s="8">
        <v>0.30120000000000002</v>
      </c>
      <c r="H94" s="1" t="s">
        <v>3220</v>
      </c>
      <c r="I94" s="8">
        <v>108</v>
      </c>
      <c r="J94" s="9" t="s">
        <v>1673</v>
      </c>
      <c r="K94" s="9" t="s">
        <v>2983</v>
      </c>
      <c r="L94" s="9">
        <v>7.5000351764852903E-4</v>
      </c>
      <c r="M94" s="9">
        <v>2.2175872002750101E-2</v>
      </c>
      <c r="N94" s="9">
        <v>2.1425868485101598E-2</v>
      </c>
      <c r="O94" s="9">
        <v>7.8124352900347596E-2</v>
      </c>
      <c r="P94" s="1" t="s">
        <v>3221</v>
      </c>
      <c r="Q94" s="9">
        <v>94</v>
      </c>
      <c r="R94" s="10">
        <f t="shared" si="4"/>
        <v>202</v>
      </c>
      <c r="S94" s="1">
        <f t="shared" si="5"/>
        <v>1</v>
      </c>
      <c r="T94" s="1">
        <f t="shared" si="6"/>
        <v>1</v>
      </c>
      <c r="U94" s="1">
        <f t="shared" si="7"/>
        <v>1</v>
      </c>
      <c r="V94" s="1"/>
    </row>
    <row r="95" spans="1:22" x14ac:dyDescent="0.3">
      <c r="A95" s="8">
        <v>335</v>
      </c>
      <c r="B95" s="8" t="s">
        <v>1679</v>
      </c>
      <c r="C95" s="8">
        <v>0.67479999999999996</v>
      </c>
      <c r="D95" s="8">
        <v>0.1067</v>
      </c>
      <c r="E95" s="8">
        <v>0.41110000000000002</v>
      </c>
      <c r="F95" s="8" t="s">
        <v>1674</v>
      </c>
      <c r="G95" s="8">
        <v>0.3044</v>
      </c>
      <c r="H95" s="1" t="s">
        <v>3222</v>
      </c>
      <c r="I95" s="8">
        <v>106</v>
      </c>
      <c r="J95" s="9" t="s">
        <v>1674</v>
      </c>
      <c r="K95" s="9" t="s">
        <v>2026</v>
      </c>
      <c r="L95" s="9">
        <v>5.5664911087995603E-3</v>
      </c>
      <c r="M95" s="9">
        <v>2.67722314351246E-2</v>
      </c>
      <c r="N95" s="9">
        <v>2.1205740326324999E-2</v>
      </c>
      <c r="O95" s="9">
        <v>8.4453820089575998E-2</v>
      </c>
      <c r="P95" s="1" t="s">
        <v>3223</v>
      </c>
      <c r="Q95" s="9">
        <v>99</v>
      </c>
      <c r="R95" s="10">
        <f t="shared" si="4"/>
        <v>205</v>
      </c>
      <c r="S95" s="1">
        <f t="shared" si="5"/>
        <v>1</v>
      </c>
      <c r="T95" s="1">
        <f t="shared" si="6"/>
        <v>1</v>
      </c>
      <c r="U95" s="1">
        <f t="shared" si="7"/>
        <v>1</v>
      </c>
      <c r="V95" s="1"/>
    </row>
    <row r="96" spans="1:22" x14ac:dyDescent="0.3">
      <c r="A96" s="8">
        <v>750</v>
      </c>
      <c r="B96" s="8" t="s">
        <v>1682</v>
      </c>
      <c r="C96" s="8">
        <v>0.67589999999999995</v>
      </c>
      <c r="D96" s="8">
        <v>1.8499999999999999E-2</v>
      </c>
      <c r="E96" s="8">
        <v>0.39410000000000001</v>
      </c>
      <c r="F96" s="8" t="s">
        <v>1674</v>
      </c>
      <c r="G96" s="8">
        <v>0.37559999999999999</v>
      </c>
      <c r="H96" s="1" t="s">
        <v>3224</v>
      </c>
      <c r="I96" s="8">
        <v>63</v>
      </c>
      <c r="J96" s="9" t="s">
        <v>1674</v>
      </c>
      <c r="K96" s="9" t="s">
        <v>2441</v>
      </c>
      <c r="L96" s="9">
        <v>9.1257920043481605E-4</v>
      </c>
      <c r="M96" s="9">
        <v>1.8705043737405599E-2</v>
      </c>
      <c r="N96" s="9">
        <v>1.7792464536970701E-2</v>
      </c>
      <c r="O96" s="9">
        <v>7.6280861428936794E-2</v>
      </c>
      <c r="P96" s="1" t="s">
        <v>3225</v>
      </c>
      <c r="Q96" s="9">
        <v>142</v>
      </c>
      <c r="R96" s="10">
        <f t="shared" si="4"/>
        <v>205</v>
      </c>
      <c r="S96" s="1">
        <f t="shared" si="5"/>
        <v>1</v>
      </c>
      <c r="T96" s="1">
        <f t="shared" si="6"/>
        <v>1</v>
      </c>
      <c r="U96" s="1">
        <f t="shared" si="7"/>
        <v>1</v>
      </c>
      <c r="V96" s="1"/>
    </row>
    <row r="97" spans="1:22" x14ac:dyDescent="0.3">
      <c r="A97" s="8">
        <v>626</v>
      </c>
      <c r="B97" s="8" t="s">
        <v>1675</v>
      </c>
      <c r="C97" s="8">
        <v>0.66059999999999997</v>
      </c>
      <c r="D97" s="8">
        <v>6.1699999999999998E-2</v>
      </c>
      <c r="E97" s="8">
        <v>0.4788</v>
      </c>
      <c r="F97" s="8" t="s">
        <v>1684</v>
      </c>
      <c r="G97" s="8">
        <v>0.41720000000000002</v>
      </c>
      <c r="H97" s="1" t="s">
        <v>3226</v>
      </c>
      <c r="I97" s="8">
        <v>47</v>
      </c>
      <c r="J97" s="9" t="s">
        <v>1684</v>
      </c>
      <c r="K97" s="9" t="s">
        <v>2317</v>
      </c>
      <c r="L97" s="9">
        <v>1.7119603568318399E-3</v>
      </c>
      <c r="M97" s="9">
        <v>1.8669400981827702E-2</v>
      </c>
      <c r="N97" s="9">
        <v>1.6957440624995799E-2</v>
      </c>
      <c r="O97" s="9">
        <v>6.8780670697289201E-2</v>
      </c>
      <c r="P97" s="1" t="s">
        <v>3227</v>
      </c>
      <c r="Q97" s="9">
        <v>159</v>
      </c>
      <c r="R97" s="10">
        <f t="shared" si="4"/>
        <v>206</v>
      </c>
      <c r="S97" s="1">
        <f t="shared" si="5"/>
        <v>1</v>
      </c>
      <c r="T97" s="1">
        <f t="shared" si="6"/>
        <v>1</v>
      </c>
      <c r="U97" s="1">
        <f t="shared" si="7"/>
        <v>1</v>
      </c>
      <c r="V97" s="1"/>
    </row>
    <row r="98" spans="1:22" x14ac:dyDescent="0.3">
      <c r="A98" s="8">
        <v>802</v>
      </c>
      <c r="B98" s="8" t="s">
        <v>1685</v>
      </c>
      <c r="C98" s="8">
        <v>0.79390000000000005</v>
      </c>
      <c r="D98" s="8">
        <v>6.8500000000000005E-2</v>
      </c>
      <c r="E98" s="8">
        <v>0.36349999999999999</v>
      </c>
      <c r="F98" s="8" t="s">
        <v>1675</v>
      </c>
      <c r="G98" s="8">
        <v>0.29509999999999997</v>
      </c>
      <c r="H98" s="1" t="s">
        <v>3228</v>
      </c>
      <c r="I98" s="8">
        <v>116</v>
      </c>
      <c r="J98" s="9" t="s">
        <v>1675</v>
      </c>
      <c r="K98" s="9" t="s">
        <v>2493</v>
      </c>
      <c r="L98" s="9">
        <v>2.8132862732962701E-3</v>
      </c>
      <c r="M98" s="9">
        <v>2.4164210505924402E-2</v>
      </c>
      <c r="N98" s="9">
        <v>2.1350924232628101E-2</v>
      </c>
      <c r="O98" s="9">
        <v>0.110447645728895</v>
      </c>
      <c r="P98" s="1" t="s">
        <v>3229</v>
      </c>
      <c r="Q98" s="9">
        <v>96</v>
      </c>
      <c r="R98" s="10">
        <f t="shared" si="4"/>
        <v>212</v>
      </c>
      <c r="S98" s="1">
        <f t="shared" si="5"/>
        <v>1</v>
      </c>
      <c r="T98" s="1">
        <f t="shared" si="6"/>
        <v>1</v>
      </c>
      <c r="U98" s="1">
        <f t="shared" si="7"/>
        <v>1</v>
      </c>
      <c r="V98" s="1"/>
    </row>
    <row r="99" spans="1:22" x14ac:dyDescent="0.3">
      <c r="A99" s="8">
        <v>1002</v>
      </c>
      <c r="B99" s="8" t="s">
        <v>1679</v>
      </c>
      <c r="C99" s="8">
        <v>0.747</v>
      </c>
      <c r="D99" s="8">
        <v>7.6100000000000001E-2</v>
      </c>
      <c r="E99" s="8">
        <v>0.38429999999999997</v>
      </c>
      <c r="F99" s="8" t="s">
        <v>1674</v>
      </c>
      <c r="G99" s="8">
        <v>0.30819999999999997</v>
      </c>
      <c r="H99" s="1" t="s">
        <v>3230</v>
      </c>
      <c r="I99" s="8">
        <v>101</v>
      </c>
      <c r="J99" s="9" t="s">
        <v>1674</v>
      </c>
      <c r="K99" s="9" t="s">
        <v>2693</v>
      </c>
      <c r="L99" s="9">
        <v>4.2392550246746199E-3</v>
      </c>
      <c r="M99" s="9">
        <v>2.4028127075391401E-2</v>
      </c>
      <c r="N99" s="9">
        <v>1.9788872050716801E-2</v>
      </c>
      <c r="O99" s="9">
        <v>8.2745236005104597E-2</v>
      </c>
      <c r="P99" s="1" t="s">
        <v>3231</v>
      </c>
      <c r="Q99" s="9">
        <v>114</v>
      </c>
      <c r="R99" s="10">
        <f t="shared" si="4"/>
        <v>215</v>
      </c>
      <c r="S99" s="1">
        <f t="shared" si="5"/>
        <v>1</v>
      </c>
      <c r="T99" s="1">
        <f t="shared" si="6"/>
        <v>1</v>
      </c>
      <c r="U99" s="1">
        <f t="shared" si="7"/>
        <v>1</v>
      </c>
      <c r="V99" s="1"/>
    </row>
    <row r="100" spans="1:22" x14ac:dyDescent="0.3">
      <c r="A100" s="8">
        <v>103</v>
      </c>
      <c r="B100" s="8" t="s">
        <v>1668</v>
      </c>
      <c r="C100" s="8">
        <v>0.67830000000000001</v>
      </c>
      <c r="D100" s="8">
        <v>0.1096</v>
      </c>
      <c r="E100" s="8">
        <v>0.41670000000000001</v>
      </c>
      <c r="F100" s="8" t="s">
        <v>1669</v>
      </c>
      <c r="G100" s="8">
        <v>0.30709999999999998</v>
      </c>
      <c r="H100" s="1" t="s">
        <v>3232</v>
      </c>
      <c r="I100" s="8">
        <v>102</v>
      </c>
      <c r="J100" s="9" t="s">
        <v>1669</v>
      </c>
      <c r="K100" s="9" t="s">
        <v>1794</v>
      </c>
      <c r="L100" s="9">
        <v>7.6103259937619497E-3</v>
      </c>
      <c r="M100" s="9">
        <v>2.71690957409031E-2</v>
      </c>
      <c r="N100" s="9">
        <v>1.95587697471412E-2</v>
      </c>
      <c r="O100" s="9">
        <v>8.8087156180021303E-2</v>
      </c>
      <c r="P100" s="1" t="s">
        <v>3233</v>
      </c>
      <c r="Q100" s="9">
        <v>117</v>
      </c>
      <c r="R100" s="10">
        <f t="shared" si="4"/>
        <v>219</v>
      </c>
      <c r="S100" s="1">
        <f t="shared" si="5"/>
        <v>1</v>
      </c>
      <c r="T100" s="1">
        <f t="shared" si="6"/>
        <v>1</v>
      </c>
      <c r="U100" s="1">
        <f t="shared" si="7"/>
        <v>1</v>
      </c>
      <c r="V100" s="1"/>
    </row>
    <row r="101" spans="1:22" x14ac:dyDescent="0.3">
      <c r="A101" s="8">
        <v>734</v>
      </c>
      <c r="B101" s="8" t="s">
        <v>1671</v>
      </c>
      <c r="C101" s="8">
        <v>0.64180000000000004</v>
      </c>
      <c r="D101" s="8">
        <v>2.9700000000000001E-2</v>
      </c>
      <c r="E101" s="8">
        <v>0.3306</v>
      </c>
      <c r="F101" s="8" t="s">
        <v>1668</v>
      </c>
      <c r="G101" s="8">
        <v>0.30080000000000001</v>
      </c>
      <c r="H101" s="1" t="s">
        <v>3234</v>
      </c>
      <c r="I101" s="8">
        <v>110</v>
      </c>
      <c r="J101" s="9" t="s">
        <v>1668</v>
      </c>
      <c r="K101" s="9" t="s">
        <v>2425</v>
      </c>
      <c r="L101" s="9">
        <v>1.85814492423152E-3</v>
      </c>
      <c r="M101" s="9">
        <v>2.2057017931079601E-2</v>
      </c>
      <c r="N101" s="9">
        <v>2.0198873006848101E-2</v>
      </c>
      <c r="O101" s="9">
        <v>8.9157240766327805E-2</v>
      </c>
      <c r="P101" s="1" t="s">
        <v>3235</v>
      </c>
      <c r="Q101" s="9">
        <v>110</v>
      </c>
      <c r="R101" s="10">
        <f t="shared" si="4"/>
        <v>220</v>
      </c>
      <c r="S101" s="1">
        <f t="shared" si="5"/>
        <v>1</v>
      </c>
      <c r="T101" s="1">
        <f t="shared" si="6"/>
        <v>1</v>
      </c>
      <c r="U101" s="1">
        <f t="shared" si="7"/>
        <v>1</v>
      </c>
      <c r="V101" s="1"/>
    </row>
    <row r="102" spans="1:22" x14ac:dyDescent="0.3">
      <c r="A102" s="8">
        <v>1193</v>
      </c>
      <c r="B102" s="8" t="s">
        <v>1674</v>
      </c>
      <c r="C102" s="8">
        <v>0.62239999999999995</v>
      </c>
      <c r="D102" s="8">
        <v>0.1552</v>
      </c>
      <c r="E102" s="8">
        <v>0.495</v>
      </c>
      <c r="F102" s="8" t="s">
        <v>1677</v>
      </c>
      <c r="G102" s="8">
        <v>0.33979999999999999</v>
      </c>
      <c r="H102" s="1" t="s">
        <v>3236</v>
      </c>
      <c r="I102" s="8">
        <v>83</v>
      </c>
      <c r="J102" s="9" t="s">
        <v>1677</v>
      </c>
      <c r="K102" s="9" t="s">
        <v>2884</v>
      </c>
      <c r="L102" s="9">
        <v>1.1008399417649899E-2</v>
      </c>
      <c r="M102" s="9">
        <v>2.90307382747753E-2</v>
      </c>
      <c r="N102" s="9">
        <v>1.8022338857125401E-2</v>
      </c>
      <c r="O102" s="9">
        <v>8.8221304670655101E-2</v>
      </c>
      <c r="P102" s="1" t="s">
        <v>3237</v>
      </c>
      <c r="Q102" s="9">
        <v>137</v>
      </c>
      <c r="R102" s="10">
        <f t="shared" si="4"/>
        <v>220</v>
      </c>
      <c r="S102" s="1">
        <f t="shared" si="5"/>
        <v>1</v>
      </c>
      <c r="T102" s="1">
        <f t="shared" si="6"/>
        <v>1</v>
      </c>
      <c r="U102" s="1">
        <f t="shared" si="7"/>
        <v>1</v>
      </c>
      <c r="V102" s="1"/>
    </row>
    <row r="103" spans="1:22" x14ac:dyDescent="0.3">
      <c r="A103" s="8">
        <v>636</v>
      </c>
      <c r="B103" s="8" t="s">
        <v>1673</v>
      </c>
      <c r="C103" s="8">
        <v>0.56379999999999997</v>
      </c>
      <c r="D103" s="8">
        <v>0.18529999999999999</v>
      </c>
      <c r="E103" s="8">
        <v>0.4657</v>
      </c>
      <c r="F103" s="8" t="s">
        <v>1675</v>
      </c>
      <c r="G103" s="8">
        <v>0.28039999999999998</v>
      </c>
      <c r="H103" s="1" t="s">
        <v>3238</v>
      </c>
      <c r="I103" s="8">
        <v>127</v>
      </c>
      <c r="J103" s="9" t="s">
        <v>1675</v>
      </c>
      <c r="K103" s="9" t="s">
        <v>2327</v>
      </c>
      <c r="L103" s="9">
        <v>6.3056959724303698E-3</v>
      </c>
      <c r="M103" s="9">
        <v>2.76305055507544E-2</v>
      </c>
      <c r="N103" s="9">
        <v>2.1324809578324101E-2</v>
      </c>
      <c r="O103" s="9">
        <v>7.7663966203915399E-2</v>
      </c>
      <c r="P103" s="1" t="s">
        <v>3239</v>
      </c>
      <c r="Q103" s="9">
        <v>97</v>
      </c>
      <c r="R103" s="10">
        <f t="shared" si="4"/>
        <v>224</v>
      </c>
      <c r="S103" s="1">
        <f t="shared" si="5"/>
        <v>1</v>
      </c>
      <c r="T103" s="1">
        <f t="shared" si="6"/>
        <v>1</v>
      </c>
      <c r="U103" s="1">
        <f t="shared" si="7"/>
        <v>1</v>
      </c>
      <c r="V103" s="1"/>
    </row>
    <row r="104" spans="1:22" x14ac:dyDescent="0.3">
      <c r="A104" s="8">
        <v>952</v>
      </c>
      <c r="B104" s="8" t="s">
        <v>1683</v>
      </c>
      <c r="C104" s="8">
        <v>0.54090000000000005</v>
      </c>
      <c r="D104" s="8">
        <v>0.16619999999999999</v>
      </c>
      <c r="E104" s="8">
        <v>0.50539999999999996</v>
      </c>
      <c r="F104" s="8" t="s">
        <v>1682</v>
      </c>
      <c r="G104" s="8">
        <v>0.3392</v>
      </c>
      <c r="H104" s="1" t="s">
        <v>3240</v>
      </c>
      <c r="I104" s="8">
        <v>84</v>
      </c>
      <c r="J104" s="9" t="s">
        <v>1682</v>
      </c>
      <c r="K104" s="9" t="s">
        <v>2643</v>
      </c>
      <c r="L104" s="9">
        <v>8.6693285254661103E-3</v>
      </c>
      <c r="M104" s="9">
        <v>2.6577696358058001E-2</v>
      </c>
      <c r="N104" s="9">
        <v>1.79083678325919E-2</v>
      </c>
      <c r="O104" s="9">
        <v>6.5642823818453003E-2</v>
      </c>
      <c r="P104" s="1" t="s">
        <v>3241</v>
      </c>
      <c r="Q104" s="9">
        <v>140</v>
      </c>
      <c r="R104" s="10">
        <f t="shared" si="4"/>
        <v>224</v>
      </c>
      <c r="S104" s="1">
        <f t="shared" si="5"/>
        <v>1</v>
      </c>
      <c r="T104" s="1">
        <f t="shared" si="6"/>
        <v>1</v>
      </c>
      <c r="U104" s="1">
        <f t="shared" si="7"/>
        <v>1</v>
      </c>
      <c r="V104" s="1"/>
    </row>
    <row r="105" spans="1:22" x14ac:dyDescent="0.3">
      <c r="A105" s="8">
        <v>1289</v>
      </c>
      <c r="B105" s="8" t="s">
        <v>1670</v>
      </c>
      <c r="C105" s="8">
        <v>0.59760000000000002</v>
      </c>
      <c r="D105" s="8">
        <v>0.1696</v>
      </c>
      <c r="E105" s="8">
        <v>0.51290000000000002</v>
      </c>
      <c r="F105" s="8" t="s">
        <v>1675</v>
      </c>
      <c r="G105" s="8">
        <v>0.34329999999999999</v>
      </c>
      <c r="H105" s="1" t="s">
        <v>3242</v>
      </c>
      <c r="I105" s="8">
        <v>82</v>
      </c>
      <c r="J105" s="9" t="s">
        <v>1675</v>
      </c>
      <c r="K105" s="9" t="s">
        <v>2980</v>
      </c>
      <c r="L105" s="9">
        <v>4.5270198533327996E-3</v>
      </c>
      <c r="M105" s="9">
        <v>2.2188789326336601E-2</v>
      </c>
      <c r="N105" s="9">
        <v>1.76617694730038E-2</v>
      </c>
      <c r="O105" s="9">
        <v>5.14395242376176E-2</v>
      </c>
      <c r="P105" s="1" t="s">
        <v>3243</v>
      </c>
      <c r="Q105" s="9">
        <v>145</v>
      </c>
      <c r="R105" s="10">
        <f t="shared" si="4"/>
        <v>227</v>
      </c>
      <c r="S105" s="1">
        <f t="shared" si="5"/>
        <v>1</v>
      </c>
      <c r="T105" s="1">
        <f t="shared" si="6"/>
        <v>1</v>
      </c>
      <c r="U105" s="1">
        <f t="shared" si="7"/>
        <v>1</v>
      </c>
      <c r="V105" s="1"/>
    </row>
    <row r="106" spans="1:22" x14ac:dyDescent="0.3">
      <c r="A106" s="8">
        <v>109</v>
      </c>
      <c r="B106" s="8" t="s">
        <v>1668</v>
      </c>
      <c r="C106" s="8">
        <v>0.69950000000000001</v>
      </c>
      <c r="D106" s="8">
        <v>0.13189999999999999</v>
      </c>
      <c r="E106" s="8">
        <v>0.39450000000000002</v>
      </c>
      <c r="F106" s="8" t="s">
        <v>1669</v>
      </c>
      <c r="G106" s="8">
        <v>0.2626</v>
      </c>
      <c r="H106" s="1" t="s">
        <v>3244</v>
      </c>
      <c r="I106" s="8">
        <v>149</v>
      </c>
      <c r="J106" s="9" t="s">
        <v>1669</v>
      </c>
      <c r="K106" s="9" t="s">
        <v>1800</v>
      </c>
      <c r="L106" s="9">
        <v>7.6201420514479803E-3</v>
      </c>
      <c r="M106" s="9">
        <v>3.0101112630618598E-2</v>
      </c>
      <c r="N106" s="9">
        <v>2.24809705791706E-2</v>
      </c>
      <c r="O106" s="9">
        <v>9.0054151546349603E-2</v>
      </c>
      <c r="P106" s="1" t="s">
        <v>3245</v>
      </c>
      <c r="Q106" s="9">
        <v>81</v>
      </c>
      <c r="R106" s="10">
        <f t="shared" si="4"/>
        <v>230</v>
      </c>
      <c r="S106" s="1">
        <f t="shared" si="5"/>
        <v>1</v>
      </c>
      <c r="T106" s="1">
        <f t="shared" si="6"/>
        <v>1</v>
      </c>
      <c r="U106" s="1">
        <f t="shared" si="7"/>
        <v>1</v>
      </c>
      <c r="V106" s="1"/>
    </row>
    <row r="107" spans="1:22" x14ac:dyDescent="0.3">
      <c r="A107" s="8">
        <v>255</v>
      </c>
      <c r="B107" s="8" t="s">
        <v>1679</v>
      </c>
      <c r="C107" s="8">
        <v>0.621</v>
      </c>
      <c r="D107" s="8">
        <v>0.1203</v>
      </c>
      <c r="E107" s="8">
        <v>0.48309999999999997</v>
      </c>
      <c r="F107" s="8" t="s">
        <v>1674</v>
      </c>
      <c r="G107" s="8">
        <v>0.36280000000000001</v>
      </c>
      <c r="H107" s="1" t="s">
        <v>3246</v>
      </c>
      <c r="I107" s="8">
        <v>70</v>
      </c>
      <c r="J107" s="9" t="s">
        <v>1674</v>
      </c>
      <c r="K107" s="9" t="s">
        <v>1946</v>
      </c>
      <c r="L107" s="9">
        <v>6.2425840564173203E-3</v>
      </c>
      <c r="M107" s="9">
        <v>2.3099578878600799E-2</v>
      </c>
      <c r="N107" s="9">
        <v>1.6856994822183499E-2</v>
      </c>
      <c r="O107" s="9">
        <v>6.9441797276579606E-2</v>
      </c>
      <c r="P107" s="1" t="s">
        <v>3247</v>
      </c>
      <c r="Q107" s="9">
        <v>162</v>
      </c>
      <c r="R107" s="10">
        <f t="shared" si="4"/>
        <v>232</v>
      </c>
      <c r="S107" s="1">
        <f t="shared" si="5"/>
        <v>1</v>
      </c>
      <c r="T107" s="1">
        <f t="shared" si="6"/>
        <v>1</v>
      </c>
      <c r="U107" s="1">
        <f t="shared" si="7"/>
        <v>1</v>
      </c>
      <c r="V107" s="1"/>
    </row>
    <row r="108" spans="1:22" x14ac:dyDescent="0.3">
      <c r="A108" s="8">
        <v>125</v>
      </c>
      <c r="B108" s="8" t="s">
        <v>1669</v>
      </c>
      <c r="C108" s="8">
        <v>0.50960000000000005</v>
      </c>
      <c r="D108" s="8">
        <v>0.2477</v>
      </c>
      <c r="E108" s="8">
        <v>0.54869999999999997</v>
      </c>
      <c r="F108" s="8" t="s">
        <v>1668</v>
      </c>
      <c r="G108" s="8">
        <v>0.30109999999999998</v>
      </c>
      <c r="H108" s="1" t="s">
        <v>3248</v>
      </c>
      <c r="I108" s="8">
        <v>109</v>
      </c>
      <c r="J108" s="9" t="s">
        <v>1668</v>
      </c>
      <c r="K108" s="9" t="s">
        <v>1816</v>
      </c>
      <c r="L108" s="9">
        <v>1.1405840590843101E-2</v>
      </c>
      <c r="M108" s="9">
        <v>3.04215486699678E-2</v>
      </c>
      <c r="N108" s="9">
        <v>1.9015708079124699E-2</v>
      </c>
      <c r="O108" s="9">
        <v>5.6469155293869602E-2</v>
      </c>
      <c r="P108" s="1" t="s">
        <v>3249</v>
      </c>
      <c r="Q108" s="9">
        <v>125</v>
      </c>
      <c r="R108" s="10">
        <f t="shared" si="4"/>
        <v>234</v>
      </c>
      <c r="S108" s="1">
        <f t="shared" si="5"/>
        <v>1</v>
      </c>
      <c r="T108" s="1">
        <f t="shared" si="6"/>
        <v>1</v>
      </c>
      <c r="U108" s="1">
        <f t="shared" si="7"/>
        <v>1</v>
      </c>
      <c r="V108" s="1"/>
    </row>
    <row r="109" spans="1:22" x14ac:dyDescent="0.3">
      <c r="A109" s="8">
        <v>390</v>
      </c>
      <c r="B109" s="8" t="s">
        <v>1678</v>
      </c>
      <c r="C109" s="8">
        <v>0.69989999999999997</v>
      </c>
      <c r="D109" s="8">
        <v>0.1249</v>
      </c>
      <c r="E109" s="8">
        <v>0.37259999999999999</v>
      </c>
      <c r="F109" s="8" t="s">
        <v>1669</v>
      </c>
      <c r="G109" s="8">
        <v>0.24759999999999999</v>
      </c>
      <c r="H109" s="1" t="s">
        <v>3250</v>
      </c>
      <c r="I109" s="8">
        <v>164</v>
      </c>
      <c r="J109" s="9" t="s">
        <v>1669</v>
      </c>
      <c r="K109" s="9" t="s">
        <v>2081</v>
      </c>
      <c r="L109" s="9">
        <v>6.5482171198496001E-3</v>
      </c>
      <c r="M109" s="9">
        <v>3.07675824469716E-2</v>
      </c>
      <c r="N109" s="9">
        <v>2.4219365327121999E-2</v>
      </c>
      <c r="O109" s="9">
        <v>0.10676053477949</v>
      </c>
      <c r="P109" s="1" t="s">
        <v>3251</v>
      </c>
      <c r="Q109" s="9">
        <v>71</v>
      </c>
      <c r="R109" s="10">
        <f t="shared" si="4"/>
        <v>235</v>
      </c>
      <c r="S109" s="1">
        <f t="shared" si="5"/>
        <v>1</v>
      </c>
      <c r="T109" s="1">
        <f t="shared" si="6"/>
        <v>1</v>
      </c>
      <c r="U109" s="1">
        <f t="shared" si="7"/>
        <v>1</v>
      </c>
      <c r="V109" s="1"/>
    </row>
    <row r="110" spans="1:22" x14ac:dyDescent="0.3">
      <c r="A110" s="8">
        <v>1140</v>
      </c>
      <c r="B110" s="8" t="s">
        <v>1681</v>
      </c>
      <c r="C110" s="8">
        <v>0.70350000000000001</v>
      </c>
      <c r="D110" s="8">
        <v>7.4899999999999994E-2</v>
      </c>
      <c r="E110" s="8">
        <v>0.43780000000000002</v>
      </c>
      <c r="F110" s="8" t="s">
        <v>1678</v>
      </c>
      <c r="G110" s="8">
        <v>0.3629</v>
      </c>
      <c r="H110" s="1" t="s">
        <v>3252</v>
      </c>
      <c r="I110" s="8">
        <v>69</v>
      </c>
      <c r="J110" s="9" t="s">
        <v>1678</v>
      </c>
      <c r="K110" s="9" t="s">
        <v>2831</v>
      </c>
      <c r="L110" s="9">
        <v>2.1367513298108601E-3</v>
      </c>
      <c r="M110" s="9">
        <v>1.8801342195145499E-2</v>
      </c>
      <c r="N110" s="9">
        <v>1.66645908653347E-2</v>
      </c>
      <c r="O110" s="9">
        <v>7.5957364852958106E-2</v>
      </c>
      <c r="P110" s="1" t="s">
        <v>3253</v>
      </c>
      <c r="Q110" s="9">
        <v>167</v>
      </c>
      <c r="R110" s="10">
        <f t="shared" si="4"/>
        <v>236</v>
      </c>
      <c r="S110" s="1">
        <f t="shared" si="5"/>
        <v>1</v>
      </c>
      <c r="T110" s="1">
        <f t="shared" si="6"/>
        <v>1</v>
      </c>
      <c r="U110" s="1">
        <f t="shared" si="7"/>
        <v>1</v>
      </c>
      <c r="V110" s="1"/>
    </row>
    <row r="111" spans="1:22" x14ac:dyDescent="0.3">
      <c r="A111" s="8">
        <v>834</v>
      </c>
      <c r="B111" s="8" t="s">
        <v>1672</v>
      </c>
      <c r="C111" s="8">
        <v>0.64490000000000003</v>
      </c>
      <c r="D111" s="8">
        <v>4.6899999999999997E-2</v>
      </c>
      <c r="E111" s="8">
        <v>0.4032</v>
      </c>
      <c r="F111" s="8" t="s">
        <v>1668</v>
      </c>
      <c r="G111" s="8">
        <v>0.35630000000000001</v>
      </c>
      <c r="H111" s="1" t="s">
        <v>3254</v>
      </c>
      <c r="I111" s="8">
        <v>73</v>
      </c>
      <c r="J111" s="9" t="s">
        <v>1668</v>
      </c>
      <c r="K111" s="9" t="s">
        <v>2525</v>
      </c>
      <c r="L111" s="9">
        <v>3.0590388901524999E-3</v>
      </c>
      <c r="M111" s="9">
        <v>1.9797550632566701E-2</v>
      </c>
      <c r="N111" s="9">
        <v>1.6738511742414201E-2</v>
      </c>
      <c r="O111" s="9">
        <v>7.73182180214569E-2</v>
      </c>
      <c r="P111" s="1" t="s">
        <v>3255</v>
      </c>
      <c r="Q111" s="9">
        <v>164</v>
      </c>
      <c r="R111" s="10">
        <f t="shared" si="4"/>
        <v>237</v>
      </c>
      <c r="S111" s="1">
        <f t="shared" si="5"/>
        <v>1</v>
      </c>
      <c r="T111" s="1">
        <f t="shared" si="6"/>
        <v>1</v>
      </c>
      <c r="U111" s="1">
        <f t="shared" si="7"/>
        <v>1</v>
      </c>
      <c r="V111" s="1"/>
    </row>
    <row r="112" spans="1:22" x14ac:dyDescent="0.3">
      <c r="A112" s="8">
        <v>1095</v>
      </c>
      <c r="B112" s="8" t="s">
        <v>1682</v>
      </c>
      <c r="C112" s="8">
        <v>0.79610000000000003</v>
      </c>
      <c r="D112" s="8">
        <v>5.57E-2</v>
      </c>
      <c r="E112" s="8">
        <v>0.30620000000000003</v>
      </c>
      <c r="F112" s="8" t="s">
        <v>1674</v>
      </c>
      <c r="G112" s="8">
        <v>0.25059999999999999</v>
      </c>
      <c r="H112" s="1" t="s">
        <v>3256</v>
      </c>
      <c r="I112" s="8">
        <v>162</v>
      </c>
      <c r="J112" s="9" t="s">
        <v>1674</v>
      </c>
      <c r="K112" s="9" t="s">
        <v>2786</v>
      </c>
      <c r="L112" s="9">
        <v>3.2208853603845201E-3</v>
      </c>
      <c r="M112" s="9">
        <v>2.70783425103218E-2</v>
      </c>
      <c r="N112" s="9">
        <v>2.3857457149937301E-2</v>
      </c>
      <c r="O112" s="9">
        <v>0.11720070397493799</v>
      </c>
      <c r="P112" s="1" t="s">
        <v>3257</v>
      </c>
      <c r="Q112" s="9">
        <v>75</v>
      </c>
      <c r="R112" s="10">
        <f t="shared" si="4"/>
        <v>237</v>
      </c>
      <c r="S112" s="1">
        <f t="shared" si="5"/>
        <v>1</v>
      </c>
      <c r="T112" s="1">
        <f t="shared" si="6"/>
        <v>1</v>
      </c>
      <c r="U112" s="1">
        <f t="shared" si="7"/>
        <v>1</v>
      </c>
      <c r="V112" s="1"/>
    </row>
    <row r="113" spans="1:22" x14ac:dyDescent="0.3">
      <c r="A113" s="8">
        <v>1158</v>
      </c>
      <c r="B113" s="8" t="s">
        <v>1675</v>
      </c>
      <c r="C113" s="8">
        <v>0.79690000000000005</v>
      </c>
      <c r="D113" s="8">
        <v>5.0500000000000003E-2</v>
      </c>
      <c r="E113" s="8">
        <v>0.32729999999999998</v>
      </c>
      <c r="F113" s="8" t="s">
        <v>1674</v>
      </c>
      <c r="G113" s="8">
        <v>0.27679999999999999</v>
      </c>
      <c r="H113" s="1" t="s">
        <v>3258</v>
      </c>
      <c r="I113" s="8">
        <v>130</v>
      </c>
      <c r="J113" s="9" t="s">
        <v>1674</v>
      </c>
      <c r="K113" s="9" t="s">
        <v>2849</v>
      </c>
      <c r="L113" s="9">
        <v>2.0572465454053199E-3</v>
      </c>
      <c r="M113" s="9">
        <v>2.2556047745988399E-2</v>
      </c>
      <c r="N113" s="9">
        <v>2.0498801200583099E-2</v>
      </c>
      <c r="O113" s="9">
        <v>9.51782921904821E-2</v>
      </c>
      <c r="P113" s="1" t="s">
        <v>3259</v>
      </c>
      <c r="Q113" s="9">
        <v>107</v>
      </c>
      <c r="R113" s="10">
        <f t="shared" si="4"/>
        <v>237</v>
      </c>
      <c r="S113" s="1">
        <f t="shared" si="5"/>
        <v>1</v>
      </c>
      <c r="T113" s="1">
        <f t="shared" si="6"/>
        <v>1</v>
      </c>
      <c r="U113" s="1">
        <f t="shared" si="7"/>
        <v>1</v>
      </c>
      <c r="V113" s="1"/>
    </row>
    <row r="114" spans="1:22" x14ac:dyDescent="0.3">
      <c r="A114" s="8">
        <v>1270</v>
      </c>
      <c r="B114" s="8" t="s">
        <v>1682</v>
      </c>
      <c r="C114" s="8">
        <v>0.6673</v>
      </c>
      <c r="D114" s="8">
        <v>1.34E-2</v>
      </c>
      <c r="E114" s="8">
        <v>0.35099999999999998</v>
      </c>
      <c r="F114" s="8" t="s">
        <v>1674</v>
      </c>
      <c r="G114" s="8">
        <v>0.33760000000000001</v>
      </c>
      <c r="H114" s="1" t="s">
        <v>3260</v>
      </c>
      <c r="I114" s="8">
        <v>85</v>
      </c>
      <c r="J114" s="9" t="s">
        <v>1674</v>
      </c>
      <c r="K114" s="9" t="s">
        <v>2961</v>
      </c>
      <c r="L114" s="18">
        <v>2.1744163530020699E-5</v>
      </c>
      <c r="M114" s="9">
        <v>1.71027100283416E-2</v>
      </c>
      <c r="N114" s="9">
        <v>1.7080965864811601E-2</v>
      </c>
      <c r="O114" s="9">
        <v>6.5355186945131497E-2</v>
      </c>
      <c r="P114" s="1" t="s">
        <v>3261</v>
      </c>
      <c r="Q114" s="9">
        <v>156</v>
      </c>
      <c r="R114" s="10">
        <f t="shared" si="4"/>
        <v>241</v>
      </c>
      <c r="S114" s="1">
        <f t="shared" si="5"/>
        <v>1</v>
      </c>
      <c r="T114" s="1">
        <f t="shared" si="6"/>
        <v>1</v>
      </c>
      <c r="U114" s="1">
        <f t="shared" si="7"/>
        <v>1</v>
      </c>
      <c r="V114" s="1"/>
    </row>
    <row r="115" spans="1:22" x14ac:dyDescent="0.3">
      <c r="A115" s="8">
        <v>328</v>
      </c>
      <c r="B115" s="8" t="s">
        <v>1673</v>
      </c>
      <c r="C115" s="8">
        <v>0.43659999999999999</v>
      </c>
      <c r="D115" s="8">
        <v>0.29720000000000002</v>
      </c>
      <c r="E115" s="8">
        <v>0.5635</v>
      </c>
      <c r="F115" s="8" t="s">
        <v>1683</v>
      </c>
      <c r="G115" s="8">
        <v>0.26629999999999998</v>
      </c>
      <c r="H115" s="1" t="s">
        <v>3262</v>
      </c>
      <c r="I115" s="8">
        <v>143</v>
      </c>
      <c r="J115" s="9" t="s">
        <v>1683</v>
      </c>
      <c r="K115" s="9" t="s">
        <v>2019</v>
      </c>
      <c r="L115" s="9">
        <v>1.47440217434171E-2</v>
      </c>
      <c r="M115" s="9">
        <v>3.5907512132471703E-2</v>
      </c>
      <c r="N115" s="9">
        <v>2.1163490389054501E-2</v>
      </c>
      <c r="O115" s="9">
        <v>6.9110467347586899E-2</v>
      </c>
      <c r="P115" s="1" t="s">
        <v>3263</v>
      </c>
      <c r="Q115" s="9">
        <v>100</v>
      </c>
      <c r="R115" s="10">
        <f t="shared" si="4"/>
        <v>243</v>
      </c>
      <c r="S115" s="1">
        <f t="shared" si="5"/>
        <v>1</v>
      </c>
      <c r="T115" s="1">
        <f t="shared" si="6"/>
        <v>1</v>
      </c>
      <c r="U115" s="1">
        <f t="shared" si="7"/>
        <v>1</v>
      </c>
      <c r="V115" s="1"/>
    </row>
    <row r="116" spans="1:22" x14ac:dyDescent="0.3">
      <c r="A116" s="8">
        <v>396</v>
      </c>
      <c r="B116" s="8" t="s">
        <v>1673</v>
      </c>
      <c r="C116" s="8">
        <v>0.75009999999999999</v>
      </c>
      <c r="D116" s="8">
        <v>0.1051</v>
      </c>
      <c r="E116" s="8">
        <v>0.3891</v>
      </c>
      <c r="F116" s="8" t="s">
        <v>1675</v>
      </c>
      <c r="G116" s="8">
        <v>0.28399999999999997</v>
      </c>
      <c r="H116" s="1" t="s">
        <v>3264</v>
      </c>
      <c r="I116" s="8">
        <v>123</v>
      </c>
      <c r="J116" s="9" t="s">
        <v>1675</v>
      </c>
      <c r="K116" s="9" t="s">
        <v>2087</v>
      </c>
      <c r="L116" s="9">
        <v>5.0846767991710997E-3</v>
      </c>
      <c r="M116" s="9">
        <v>2.43911138742284E-2</v>
      </c>
      <c r="N116" s="9">
        <v>1.93064370750573E-2</v>
      </c>
      <c r="O116" s="9">
        <v>9.4211301196570896E-2</v>
      </c>
      <c r="P116" s="1" t="s">
        <v>3265</v>
      </c>
      <c r="Q116" s="9">
        <v>121</v>
      </c>
      <c r="R116" s="10">
        <f t="shared" si="4"/>
        <v>244</v>
      </c>
      <c r="S116" s="1">
        <f t="shared" si="5"/>
        <v>1</v>
      </c>
      <c r="T116" s="1">
        <f t="shared" si="6"/>
        <v>1</v>
      </c>
      <c r="U116" s="1">
        <f t="shared" si="7"/>
        <v>1</v>
      </c>
      <c r="V116" s="1"/>
    </row>
    <row r="117" spans="1:22" x14ac:dyDescent="0.3">
      <c r="A117" s="8">
        <v>821</v>
      </c>
      <c r="B117" s="8" t="s">
        <v>1666</v>
      </c>
      <c r="C117" s="8">
        <v>0.70989999999999998</v>
      </c>
      <c r="D117" s="8">
        <v>2.9600000000000001E-2</v>
      </c>
      <c r="E117" s="8">
        <v>0.28089999999999998</v>
      </c>
      <c r="F117" s="8" t="s">
        <v>1677</v>
      </c>
      <c r="G117" s="8">
        <v>0.25130000000000002</v>
      </c>
      <c r="H117" s="1" t="s">
        <v>3266</v>
      </c>
      <c r="I117" s="8">
        <v>160</v>
      </c>
      <c r="J117" s="9" t="s">
        <v>1677</v>
      </c>
      <c r="K117" s="9" t="s">
        <v>2512</v>
      </c>
      <c r="L117" s="9">
        <v>1.3776029682959099E-3</v>
      </c>
      <c r="M117" s="9">
        <v>2.3604358910261899E-2</v>
      </c>
      <c r="N117" s="9">
        <v>2.2226755941965999E-2</v>
      </c>
      <c r="O117" s="9">
        <v>0.110141284352785</v>
      </c>
      <c r="P117" s="1" t="s">
        <v>3267</v>
      </c>
      <c r="Q117" s="9">
        <v>89</v>
      </c>
      <c r="R117" s="10">
        <f t="shared" si="4"/>
        <v>249</v>
      </c>
      <c r="S117" s="1">
        <f t="shared" si="5"/>
        <v>1</v>
      </c>
      <c r="T117" s="1">
        <f t="shared" si="6"/>
        <v>1</v>
      </c>
      <c r="U117" s="1">
        <f t="shared" si="7"/>
        <v>1</v>
      </c>
      <c r="V117" s="1"/>
    </row>
    <row r="118" spans="1:22" x14ac:dyDescent="0.3">
      <c r="A118" s="8">
        <v>1077</v>
      </c>
      <c r="B118" s="8" t="s">
        <v>1674</v>
      </c>
      <c r="C118" s="8">
        <v>0.81289999999999996</v>
      </c>
      <c r="D118" s="8">
        <v>4.8800000000000003E-2</v>
      </c>
      <c r="E118" s="8">
        <v>0.29649999999999999</v>
      </c>
      <c r="F118" s="8" t="s">
        <v>1669</v>
      </c>
      <c r="G118" s="8">
        <v>0.24759999999999999</v>
      </c>
      <c r="H118" s="1" t="s">
        <v>3268</v>
      </c>
      <c r="I118" s="8">
        <v>165</v>
      </c>
      <c r="J118" s="9" t="s">
        <v>1669</v>
      </c>
      <c r="K118" s="9" t="s">
        <v>2768</v>
      </c>
      <c r="L118" s="9">
        <v>1.8065874720277E-3</v>
      </c>
      <c r="M118" s="9">
        <v>2.41478595187441E-2</v>
      </c>
      <c r="N118" s="9">
        <v>2.23412720467164E-2</v>
      </c>
      <c r="O118" s="9">
        <v>0.103845826602654</v>
      </c>
      <c r="P118" s="1" t="s">
        <v>3269</v>
      </c>
      <c r="Q118" s="9">
        <v>85</v>
      </c>
      <c r="R118" s="10">
        <f t="shared" si="4"/>
        <v>250</v>
      </c>
      <c r="S118" s="1">
        <f t="shared" si="5"/>
        <v>1</v>
      </c>
      <c r="T118" s="1">
        <f t="shared" si="6"/>
        <v>1</v>
      </c>
      <c r="U118" s="1">
        <f t="shared" si="7"/>
        <v>1</v>
      </c>
      <c r="V118" s="1"/>
    </row>
    <row r="119" spans="1:22" x14ac:dyDescent="0.3">
      <c r="A119" s="8">
        <v>1225</v>
      </c>
      <c r="B119" s="8" t="s">
        <v>1682</v>
      </c>
      <c r="C119" s="8">
        <v>0.78339999999999999</v>
      </c>
      <c r="D119" s="8">
        <v>3.8699999999999998E-2</v>
      </c>
      <c r="E119" s="8">
        <v>0.33260000000000001</v>
      </c>
      <c r="F119" s="8" t="s">
        <v>1669</v>
      </c>
      <c r="G119" s="8">
        <v>0.29389999999999999</v>
      </c>
      <c r="H119" s="1" t="s">
        <v>3270</v>
      </c>
      <c r="I119" s="8">
        <v>117</v>
      </c>
      <c r="J119" s="9" t="s">
        <v>1669</v>
      </c>
      <c r="K119" s="9" t="s">
        <v>2916</v>
      </c>
      <c r="L119" s="9">
        <v>2.2189330767960502E-3</v>
      </c>
      <c r="M119" s="9">
        <v>2.0776465538521801E-2</v>
      </c>
      <c r="N119" s="9">
        <v>1.8557532461725701E-2</v>
      </c>
      <c r="O119" s="9">
        <v>9.6156306753380494E-2</v>
      </c>
      <c r="P119" s="1" t="s">
        <v>3271</v>
      </c>
      <c r="Q119" s="9">
        <v>133</v>
      </c>
      <c r="R119" s="10">
        <f t="shared" si="4"/>
        <v>250</v>
      </c>
      <c r="S119" s="1">
        <f t="shared" si="5"/>
        <v>1</v>
      </c>
      <c r="T119" s="1">
        <f t="shared" si="6"/>
        <v>1</v>
      </c>
      <c r="U119" s="1">
        <f t="shared" si="7"/>
        <v>1</v>
      </c>
      <c r="V119" s="1"/>
    </row>
    <row r="120" spans="1:22" x14ac:dyDescent="0.3">
      <c r="A120" s="8">
        <v>261</v>
      </c>
      <c r="B120" s="8" t="s">
        <v>1682</v>
      </c>
      <c r="C120" s="8">
        <v>0.66559999999999997</v>
      </c>
      <c r="D120" s="8">
        <v>2.2499999999999999E-2</v>
      </c>
      <c r="E120" s="8">
        <v>0.33260000000000001</v>
      </c>
      <c r="F120" s="8" t="s">
        <v>1675</v>
      </c>
      <c r="G120" s="8">
        <v>0.31019999999999998</v>
      </c>
      <c r="H120" s="1" t="s">
        <v>3272</v>
      </c>
      <c r="I120" s="8">
        <v>100</v>
      </c>
      <c r="J120" s="9" t="s">
        <v>1675</v>
      </c>
      <c r="K120" s="9" t="s">
        <v>1952</v>
      </c>
      <c r="L120" s="9">
        <v>9.4098487924755602E-4</v>
      </c>
      <c r="M120" s="9">
        <v>1.8274056064435301E-2</v>
      </c>
      <c r="N120" s="9">
        <v>1.7333071185187801E-2</v>
      </c>
      <c r="O120" s="9">
        <v>8.6758801639724797E-2</v>
      </c>
      <c r="P120" s="1" t="s">
        <v>3273</v>
      </c>
      <c r="Q120" s="9">
        <v>151</v>
      </c>
      <c r="R120" s="10">
        <f t="shared" si="4"/>
        <v>251</v>
      </c>
      <c r="S120" s="1">
        <f t="shared" si="5"/>
        <v>1</v>
      </c>
      <c r="T120" s="1">
        <f t="shared" si="6"/>
        <v>1</v>
      </c>
      <c r="U120" s="1">
        <f t="shared" si="7"/>
        <v>1</v>
      </c>
      <c r="V120" s="1"/>
    </row>
    <row r="121" spans="1:22" x14ac:dyDescent="0.3">
      <c r="A121" s="8">
        <v>355</v>
      </c>
      <c r="B121" s="8" t="s">
        <v>1682</v>
      </c>
      <c r="C121" s="8">
        <v>0.81359999999999999</v>
      </c>
      <c r="D121" s="8">
        <v>2.93E-2</v>
      </c>
      <c r="E121" s="8">
        <v>0.29289999999999999</v>
      </c>
      <c r="F121" s="8" t="s">
        <v>1669</v>
      </c>
      <c r="G121" s="8">
        <v>0.2636</v>
      </c>
      <c r="H121" s="1" t="s">
        <v>3274</v>
      </c>
      <c r="I121" s="8">
        <v>148</v>
      </c>
      <c r="J121" s="9" t="s">
        <v>1669</v>
      </c>
      <c r="K121" s="9" t="s">
        <v>2046</v>
      </c>
      <c r="L121" s="9">
        <v>9.53546654210263E-4</v>
      </c>
      <c r="M121" s="9">
        <v>2.17908397519107E-2</v>
      </c>
      <c r="N121" s="9">
        <v>2.08372930977004E-2</v>
      </c>
      <c r="O121" s="9">
        <v>8.8867656001072798E-2</v>
      </c>
      <c r="P121" s="1" t="s">
        <v>3275</v>
      </c>
      <c r="Q121" s="9">
        <v>103</v>
      </c>
      <c r="R121" s="10">
        <f t="shared" si="4"/>
        <v>251</v>
      </c>
      <c r="S121" s="1">
        <f t="shared" si="5"/>
        <v>1</v>
      </c>
      <c r="T121" s="1">
        <f t="shared" si="6"/>
        <v>1</v>
      </c>
      <c r="U121" s="1">
        <f t="shared" si="7"/>
        <v>1</v>
      </c>
      <c r="V121" s="1"/>
    </row>
    <row r="122" spans="1:22" x14ac:dyDescent="0.3">
      <c r="A122" s="8">
        <v>1307</v>
      </c>
      <c r="B122" s="8" t="s">
        <v>1670</v>
      </c>
      <c r="C122" s="8">
        <v>0.82069999999999999</v>
      </c>
      <c r="D122" s="8">
        <v>3.5900000000000001E-2</v>
      </c>
      <c r="E122" s="8">
        <v>0.30299999999999999</v>
      </c>
      <c r="F122" s="8" t="s">
        <v>1673</v>
      </c>
      <c r="G122" s="8">
        <v>0.2671</v>
      </c>
      <c r="H122" s="1" t="s">
        <v>3276</v>
      </c>
      <c r="I122" s="8">
        <v>142</v>
      </c>
      <c r="J122" s="9" t="s">
        <v>1673</v>
      </c>
      <c r="K122" s="9" t="s">
        <v>2998</v>
      </c>
      <c r="L122" s="9">
        <v>8.5467154264787302E-4</v>
      </c>
      <c r="M122" s="9">
        <v>2.11610337557721E-2</v>
      </c>
      <c r="N122" s="9">
        <v>2.03063622131242E-2</v>
      </c>
      <c r="O122" s="9">
        <v>8.3270659090825497E-2</v>
      </c>
      <c r="P122" s="1" t="s">
        <v>3277</v>
      </c>
      <c r="Q122" s="9">
        <v>109</v>
      </c>
      <c r="R122" s="10">
        <f t="shared" si="4"/>
        <v>251</v>
      </c>
      <c r="S122" s="1">
        <f t="shared" si="5"/>
        <v>1</v>
      </c>
      <c r="T122" s="1">
        <f t="shared" si="6"/>
        <v>1</v>
      </c>
      <c r="U122" s="1">
        <f t="shared" si="7"/>
        <v>1</v>
      </c>
      <c r="V122" s="1"/>
    </row>
    <row r="123" spans="1:22" x14ac:dyDescent="0.3">
      <c r="A123" s="8">
        <v>882</v>
      </c>
      <c r="B123" s="8" t="s">
        <v>1679</v>
      </c>
      <c r="C123" s="8">
        <v>0.64490000000000003</v>
      </c>
      <c r="D123" s="8">
        <v>0.11899999999999999</v>
      </c>
      <c r="E123" s="8">
        <v>0.47449999999999998</v>
      </c>
      <c r="F123" s="8" t="s">
        <v>1676</v>
      </c>
      <c r="G123" s="8">
        <v>0.35560000000000003</v>
      </c>
      <c r="H123" s="1" t="s">
        <v>3278</v>
      </c>
      <c r="I123" s="8">
        <v>74</v>
      </c>
      <c r="J123" s="9" t="s">
        <v>1676</v>
      </c>
      <c r="K123" s="9" t="s">
        <v>2573</v>
      </c>
      <c r="L123" s="9">
        <v>6.3910230767828102E-3</v>
      </c>
      <c r="M123" s="9">
        <v>2.2597799007265901E-2</v>
      </c>
      <c r="N123" s="9">
        <v>1.62067759304831E-2</v>
      </c>
      <c r="O123" s="9">
        <v>6.1909422024244098E-2</v>
      </c>
      <c r="P123" s="1" t="s">
        <v>3279</v>
      </c>
      <c r="Q123" s="9">
        <v>178</v>
      </c>
      <c r="R123" s="10">
        <f t="shared" si="4"/>
        <v>252</v>
      </c>
      <c r="S123" s="1">
        <f t="shared" si="5"/>
        <v>1</v>
      </c>
      <c r="T123" s="1">
        <f t="shared" si="6"/>
        <v>1</v>
      </c>
      <c r="U123" s="1">
        <f t="shared" si="7"/>
        <v>1</v>
      </c>
      <c r="V123" s="1"/>
    </row>
    <row r="124" spans="1:22" x14ac:dyDescent="0.3">
      <c r="A124" s="8">
        <v>1122</v>
      </c>
      <c r="B124" s="8" t="s">
        <v>1673</v>
      </c>
      <c r="C124" s="8">
        <v>0.60119999999999996</v>
      </c>
      <c r="D124" s="8">
        <v>0.19139999999999999</v>
      </c>
      <c r="E124" s="8">
        <v>0.49059999999999998</v>
      </c>
      <c r="F124" s="8" t="s">
        <v>1683</v>
      </c>
      <c r="G124" s="8">
        <v>0.29920000000000002</v>
      </c>
      <c r="H124" s="1" t="s">
        <v>3280</v>
      </c>
      <c r="I124" s="8">
        <v>112</v>
      </c>
      <c r="J124" s="9" t="s">
        <v>1683</v>
      </c>
      <c r="K124" s="9" t="s">
        <v>2813</v>
      </c>
      <c r="L124" s="9">
        <v>7.4317873529339802E-3</v>
      </c>
      <c r="M124" s="9">
        <v>2.5245260343541399E-2</v>
      </c>
      <c r="N124" s="9">
        <v>1.7813472990607399E-2</v>
      </c>
      <c r="O124" s="9">
        <v>6.5672984849474605E-2</v>
      </c>
      <c r="P124" s="1" t="s">
        <v>3281</v>
      </c>
      <c r="Q124" s="9">
        <v>141</v>
      </c>
      <c r="R124" s="10">
        <f t="shared" si="4"/>
        <v>253</v>
      </c>
      <c r="S124" s="1">
        <f t="shared" si="5"/>
        <v>1</v>
      </c>
      <c r="T124" s="1">
        <f t="shared" si="6"/>
        <v>1</v>
      </c>
      <c r="U124" s="1">
        <f t="shared" si="7"/>
        <v>1</v>
      </c>
      <c r="V124" s="1"/>
    </row>
    <row r="125" spans="1:22" x14ac:dyDescent="0.3">
      <c r="A125" s="8">
        <v>639</v>
      </c>
      <c r="B125" s="8" t="s">
        <v>1679</v>
      </c>
      <c r="C125" s="8">
        <v>0.61199999999999999</v>
      </c>
      <c r="D125" s="8">
        <v>0.14000000000000001</v>
      </c>
      <c r="E125" s="8">
        <v>0.44590000000000002</v>
      </c>
      <c r="F125" s="8" t="s">
        <v>1674</v>
      </c>
      <c r="G125" s="8">
        <v>0.30590000000000001</v>
      </c>
      <c r="H125" s="1" t="s">
        <v>3282</v>
      </c>
      <c r="I125" s="8">
        <v>104</v>
      </c>
      <c r="J125" s="9" t="s">
        <v>1674</v>
      </c>
      <c r="K125" s="9" t="s">
        <v>2330</v>
      </c>
      <c r="L125" s="9">
        <v>8.1033376371992E-3</v>
      </c>
      <c r="M125" s="9">
        <v>2.5539300192305599E-2</v>
      </c>
      <c r="N125" s="9">
        <v>1.7435962555106401E-2</v>
      </c>
      <c r="O125" s="9">
        <v>9.1932526575118606E-2</v>
      </c>
      <c r="P125" s="1" t="s">
        <v>3283</v>
      </c>
      <c r="Q125" s="9">
        <v>150</v>
      </c>
      <c r="R125" s="10">
        <f t="shared" si="4"/>
        <v>254</v>
      </c>
      <c r="S125" s="1">
        <f t="shared" si="5"/>
        <v>1</v>
      </c>
      <c r="T125" s="1">
        <f t="shared" si="6"/>
        <v>1</v>
      </c>
      <c r="U125" s="1">
        <f t="shared" si="7"/>
        <v>1</v>
      </c>
      <c r="V125" s="1"/>
    </row>
    <row r="126" spans="1:22" x14ac:dyDescent="0.3">
      <c r="A126" s="8">
        <v>736</v>
      </c>
      <c r="B126" s="8" t="s">
        <v>1666</v>
      </c>
      <c r="C126" s="8">
        <v>0.62629999999999997</v>
      </c>
      <c r="D126" s="8">
        <v>0.17710000000000001</v>
      </c>
      <c r="E126" s="8">
        <v>0.44629999999999997</v>
      </c>
      <c r="F126" s="8" t="s">
        <v>1685</v>
      </c>
      <c r="G126" s="8">
        <v>0.26919999999999999</v>
      </c>
      <c r="H126" s="1" t="s">
        <v>3284</v>
      </c>
      <c r="I126" s="8">
        <v>140</v>
      </c>
      <c r="J126" s="9" t="s">
        <v>1685</v>
      </c>
      <c r="K126" s="9" t="s">
        <v>2427</v>
      </c>
      <c r="L126" s="9">
        <v>4.6755315224416803E-3</v>
      </c>
      <c r="M126" s="9">
        <v>2.4182501022595899E-2</v>
      </c>
      <c r="N126" s="9">
        <v>1.9506969500154198E-2</v>
      </c>
      <c r="O126" s="9">
        <v>6.3145765610323507E-2</v>
      </c>
      <c r="P126" s="1" t="s">
        <v>3285</v>
      </c>
      <c r="Q126" s="9">
        <v>118</v>
      </c>
      <c r="R126" s="10">
        <f t="shared" si="4"/>
        <v>258</v>
      </c>
      <c r="S126" s="1">
        <f t="shared" si="5"/>
        <v>1</v>
      </c>
      <c r="T126" s="1">
        <f t="shared" si="6"/>
        <v>1</v>
      </c>
      <c r="U126" s="1">
        <f t="shared" si="7"/>
        <v>1</v>
      </c>
      <c r="V126" s="1"/>
    </row>
    <row r="127" spans="1:22" x14ac:dyDescent="0.3">
      <c r="A127" s="8">
        <v>21</v>
      </c>
      <c r="B127" s="8" t="s">
        <v>1673</v>
      </c>
      <c r="C127" s="8">
        <v>0.65249999999999997</v>
      </c>
      <c r="D127" s="8">
        <v>0.18679999999999999</v>
      </c>
      <c r="E127" s="8">
        <v>0.39850000000000002</v>
      </c>
      <c r="F127" s="8" t="s">
        <v>1682</v>
      </c>
      <c r="G127" s="8">
        <v>0.21179999999999999</v>
      </c>
      <c r="H127" s="1" t="s">
        <v>3286</v>
      </c>
      <c r="I127" s="8">
        <v>218</v>
      </c>
      <c r="J127" s="9" t="s">
        <v>1682</v>
      </c>
      <c r="K127" s="9" t="s">
        <v>1712</v>
      </c>
      <c r="L127" s="9">
        <v>5.0305144535834102E-2</v>
      </c>
      <c r="M127" s="9">
        <v>7.9782679171118795E-2</v>
      </c>
      <c r="N127" s="9">
        <v>2.94775346352847E-2</v>
      </c>
      <c r="O127" s="9">
        <v>0.20097533225417299</v>
      </c>
      <c r="P127" s="1" t="s">
        <v>3287</v>
      </c>
      <c r="Q127" s="9">
        <v>41</v>
      </c>
      <c r="R127" s="10">
        <f t="shared" si="4"/>
        <v>259</v>
      </c>
      <c r="S127" s="1">
        <f t="shared" si="5"/>
        <v>1</v>
      </c>
      <c r="T127" s="1">
        <f t="shared" si="6"/>
        <v>1</v>
      </c>
      <c r="U127" s="1">
        <f t="shared" si="7"/>
        <v>1</v>
      </c>
      <c r="V127" s="1"/>
    </row>
    <row r="128" spans="1:22" x14ac:dyDescent="0.3">
      <c r="A128" s="8">
        <v>784</v>
      </c>
      <c r="B128" s="8" t="s">
        <v>1675</v>
      </c>
      <c r="C128" s="8">
        <v>0.73780000000000001</v>
      </c>
      <c r="D128" s="8">
        <v>0.1308</v>
      </c>
      <c r="E128" s="8">
        <v>0.3478</v>
      </c>
      <c r="F128" s="8" t="s">
        <v>1674</v>
      </c>
      <c r="G128" s="8">
        <v>0.217</v>
      </c>
      <c r="H128" s="1" t="s">
        <v>3288</v>
      </c>
      <c r="I128" s="8">
        <v>209</v>
      </c>
      <c r="J128" s="9" t="s">
        <v>1674</v>
      </c>
      <c r="K128" s="9" t="s">
        <v>2475</v>
      </c>
      <c r="L128" s="9">
        <v>4.8531247458776803E-3</v>
      </c>
      <c r="M128" s="9">
        <v>3.1076087154554299E-2</v>
      </c>
      <c r="N128" s="9">
        <v>2.6222962408676598E-2</v>
      </c>
      <c r="O128" s="9">
        <v>0.10547765914476399</v>
      </c>
      <c r="P128" s="1" t="s">
        <v>3289</v>
      </c>
      <c r="Q128" s="9">
        <v>53</v>
      </c>
      <c r="R128" s="10">
        <f t="shared" si="4"/>
        <v>262</v>
      </c>
      <c r="S128" s="1">
        <f t="shared" si="5"/>
        <v>1</v>
      </c>
      <c r="T128" s="1">
        <f t="shared" si="6"/>
        <v>1</v>
      </c>
      <c r="U128" s="1">
        <f t="shared" si="7"/>
        <v>1</v>
      </c>
      <c r="V128" s="1"/>
    </row>
    <row r="129" spans="1:22" x14ac:dyDescent="0.3">
      <c r="A129" s="8">
        <v>733</v>
      </c>
      <c r="B129" s="8" t="s">
        <v>1672</v>
      </c>
      <c r="C129" s="8">
        <v>0.70860000000000001</v>
      </c>
      <c r="D129" s="8">
        <v>1.3599999999999999E-2</v>
      </c>
      <c r="E129" s="8">
        <v>0.28399999999999997</v>
      </c>
      <c r="F129" s="8" t="s">
        <v>1668</v>
      </c>
      <c r="G129" s="8">
        <v>0.27039999999999997</v>
      </c>
      <c r="H129" s="1" t="s">
        <v>3290</v>
      </c>
      <c r="I129" s="8">
        <v>138</v>
      </c>
      <c r="J129" s="9" t="s">
        <v>1668</v>
      </c>
      <c r="K129" s="9" t="s">
        <v>2424</v>
      </c>
      <c r="L129" s="9">
        <v>5.1722778599382795E-4</v>
      </c>
      <c r="M129" s="9">
        <v>1.9390337153238998E-2</v>
      </c>
      <c r="N129" s="9">
        <v>1.8873109367245101E-2</v>
      </c>
      <c r="O129" s="9">
        <v>8.4901108320706603E-2</v>
      </c>
      <c r="P129" s="1" t="s">
        <v>3291</v>
      </c>
      <c r="Q129" s="9">
        <v>126</v>
      </c>
      <c r="R129" s="10">
        <f t="shared" si="4"/>
        <v>264</v>
      </c>
      <c r="S129" s="1">
        <f t="shared" si="5"/>
        <v>1</v>
      </c>
      <c r="T129" s="1">
        <f t="shared" si="6"/>
        <v>1</v>
      </c>
      <c r="U129" s="1">
        <f t="shared" si="7"/>
        <v>1</v>
      </c>
      <c r="V129" s="1"/>
    </row>
    <row r="130" spans="1:22" x14ac:dyDescent="0.3">
      <c r="A130" s="8">
        <v>795</v>
      </c>
      <c r="B130" s="8" t="s">
        <v>1679</v>
      </c>
      <c r="C130" s="8">
        <v>0.74139999999999995</v>
      </c>
      <c r="D130" s="8">
        <v>2.4299999999999999E-2</v>
      </c>
      <c r="E130" s="8">
        <v>0.31119999999999998</v>
      </c>
      <c r="F130" s="8" t="s">
        <v>1674</v>
      </c>
      <c r="G130" s="8">
        <v>0.28689999999999999</v>
      </c>
      <c r="H130" s="1" t="s">
        <v>3292</v>
      </c>
      <c r="I130" s="8">
        <v>121</v>
      </c>
      <c r="J130" s="9" t="s">
        <v>1674</v>
      </c>
      <c r="K130" s="9" t="s">
        <v>2486</v>
      </c>
      <c r="L130" s="9">
        <v>1.2979443499336199E-3</v>
      </c>
      <c r="M130" s="9">
        <v>1.9064468406665001E-2</v>
      </c>
      <c r="N130" s="9">
        <v>1.77665240567314E-2</v>
      </c>
      <c r="O130" s="9">
        <v>8.6234693941928897E-2</v>
      </c>
      <c r="P130" s="1" t="s">
        <v>3293</v>
      </c>
      <c r="Q130" s="9">
        <v>144</v>
      </c>
      <c r="R130" s="10">
        <f t="shared" ref="R130:R193" si="8">SUM(I130,Q130)</f>
        <v>265</v>
      </c>
      <c r="S130" s="1">
        <f t="shared" si="5"/>
        <v>1</v>
      </c>
      <c r="T130" s="1">
        <f t="shared" si="6"/>
        <v>1</v>
      </c>
      <c r="U130" s="1">
        <f t="shared" si="7"/>
        <v>1</v>
      </c>
      <c r="V130" s="1"/>
    </row>
    <row r="131" spans="1:22" x14ac:dyDescent="0.3">
      <c r="A131" s="8">
        <v>226</v>
      </c>
      <c r="B131" s="8" t="s">
        <v>1680</v>
      </c>
      <c r="C131" s="8">
        <v>0.7671</v>
      </c>
      <c r="D131" s="8">
        <v>7.4800000000000005E-2</v>
      </c>
      <c r="E131" s="8">
        <v>0.30259999999999998</v>
      </c>
      <c r="F131" s="8" t="s">
        <v>1668</v>
      </c>
      <c r="G131" s="8">
        <v>0.2278</v>
      </c>
      <c r="H131" s="1" t="s">
        <v>3294</v>
      </c>
      <c r="I131" s="8">
        <v>186</v>
      </c>
      <c r="J131" s="9" t="s">
        <v>1668</v>
      </c>
      <c r="K131" s="9" t="s">
        <v>1917</v>
      </c>
      <c r="L131" s="9">
        <v>6.33928312186366E-3</v>
      </c>
      <c r="M131" s="9">
        <v>2.87632193440782E-2</v>
      </c>
      <c r="N131" s="9">
        <v>2.2423936222214499E-2</v>
      </c>
      <c r="O131" s="9">
        <v>0.11917020107819901</v>
      </c>
      <c r="P131" s="1" t="s">
        <v>3295</v>
      </c>
      <c r="Q131" s="9">
        <v>83</v>
      </c>
      <c r="R131" s="10">
        <f t="shared" si="8"/>
        <v>269</v>
      </c>
      <c r="S131" s="1">
        <f t="shared" ref="S131:S194" si="9">IF(J131=F131,1,0)</f>
        <v>1</v>
      </c>
      <c r="T131" s="1">
        <f t="shared" ref="T131:T194" si="10">IF(F131=B131,0,1)</f>
        <v>1</v>
      </c>
      <c r="U131" s="1">
        <f t="shared" ref="U131:U194" si="11">IF(SUM(S131:T131)&gt;1,1,0)</f>
        <v>1</v>
      </c>
      <c r="V131" s="1"/>
    </row>
    <row r="132" spans="1:22" x14ac:dyDescent="0.3">
      <c r="A132" s="8">
        <v>1288</v>
      </c>
      <c r="B132" s="8" t="s">
        <v>1669</v>
      </c>
      <c r="C132" s="8">
        <v>0.71789999999999998</v>
      </c>
      <c r="D132" s="8">
        <v>4.2500000000000003E-2</v>
      </c>
      <c r="E132" s="8">
        <v>0.36749999999999999</v>
      </c>
      <c r="F132" s="8" t="s">
        <v>1668</v>
      </c>
      <c r="G132" s="8">
        <v>0.32500000000000001</v>
      </c>
      <c r="H132" s="1" t="s">
        <v>3296</v>
      </c>
      <c r="I132" s="8">
        <v>90</v>
      </c>
      <c r="J132" s="9" t="s">
        <v>1668</v>
      </c>
      <c r="K132" s="9" t="s">
        <v>2979</v>
      </c>
      <c r="L132" s="9">
        <v>1.9623405319673199E-3</v>
      </c>
      <c r="M132" s="9">
        <v>1.7832040292112598E-2</v>
      </c>
      <c r="N132" s="9">
        <v>1.5869699760145298E-2</v>
      </c>
      <c r="O132" s="9">
        <v>6.9958675573528098E-2</v>
      </c>
      <c r="P132" s="1" t="s">
        <v>3297</v>
      </c>
      <c r="Q132" s="9">
        <v>182</v>
      </c>
      <c r="R132" s="10">
        <f t="shared" si="8"/>
        <v>272</v>
      </c>
      <c r="S132" s="1">
        <f t="shared" si="9"/>
        <v>1</v>
      </c>
      <c r="T132" s="1">
        <f t="shared" si="10"/>
        <v>1</v>
      </c>
      <c r="U132" s="1">
        <f t="shared" si="11"/>
        <v>1</v>
      </c>
      <c r="V132" s="1"/>
    </row>
    <row r="133" spans="1:22" x14ac:dyDescent="0.3">
      <c r="A133" s="8">
        <v>395</v>
      </c>
      <c r="B133" s="8" t="s">
        <v>1670</v>
      </c>
      <c r="C133" s="8">
        <v>0.59330000000000005</v>
      </c>
      <c r="D133" s="8">
        <v>0.1663</v>
      </c>
      <c r="E133" s="8">
        <v>0.41370000000000001</v>
      </c>
      <c r="F133" s="8" t="s">
        <v>1673</v>
      </c>
      <c r="G133" s="8">
        <v>0.24740000000000001</v>
      </c>
      <c r="H133" s="1" t="s">
        <v>3298</v>
      </c>
      <c r="I133" s="8">
        <v>167</v>
      </c>
      <c r="J133" s="9" t="s">
        <v>1673</v>
      </c>
      <c r="K133" s="9" t="s">
        <v>2086</v>
      </c>
      <c r="L133" s="9">
        <v>8.4247705028083295E-3</v>
      </c>
      <c r="M133" s="9">
        <v>2.8785324253879401E-2</v>
      </c>
      <c r="N133" s="9">
        <v>2.0360553751071101E-2</v>
      </c>
      <c r="O133" s="9">
        <v>9.3975563171807996E-2</v>
      </c>
      <c r="P133" s="1" t="s">
        <v>3299</v>
      </c>
      <c r="Q133" s="9">
        <v>108</v>
      </c>
      <c r="R133" s="10">
        <f t="shared" si="8"/>
        <v>275</v>
      </c>
      <c r="S133" s="1">
        <f t="shared" si="9"/>
        <v>1</v>
      </c>
      <c r="T133" s="1">
        <f t="shared" si="10"/>
        <v>1</v>
      </c>
      <c r="U133" s="1">
        <f t="shared" si="11"/>
        <v>1</v>
      </c>
      <c r="V133" s="1"/>
    </row>
    <row r="134" spans="1:22" x14ac:dyDescent="0.3">
      <c r="A134" s="8">
        <v>1070</v>
      </c>
      <c r="B134" s="8" t="s">
        <v>1681</v>
      </c>
      <c r="C134" s="8">
        <v>0.69510000000000005</v>
      </c>
      <c r="D134" s="8">
        <v>1.52E-2</v>
      </c>
      <c r="E134" s="8">
        <v>0.36820000000000003</v>
      </c>
      <c r="F134" s="8" t="s">
        <v>1675</v>
      </c>
      <c r="G134" s="8">
        <v>0.35289999999999999</v>
      </c>
      <c r="H134" s="1" t="s">
        <v>3300</v>
      </c>
      <c r="I134" s="8">
        <v>76</v>
      </c>
      <c r="J134" s="9" t="s">
        <v>1675</v>
      </c>
      <c r="K134" s="9" t="s">
        <v>2761</v>
      </c>
      <c r="L134" s="9">
        <v>1.2642812152970499E-4</v>
      </c>
      <c r="M134" s="9">
        <v>1.5031258517111099E-2</v>
      </c>
      <c r="N134" s="9">
        <v>1.49048303955814E-2</v>
      </c>
      <c r="O134" s="9">
        <v>7.7081767762576095E-2</v>
      </c>
      <c r="P134" s="1" t="s">
        <v>3301</v>
      </c>
      <c r="Q134" s="9">
        <v>201</v>
      </c>
      <c r="R134" s="10">
        <f t="shared" si="8"/>
        <v>277</v>
      </c>
      <c r="S134" s="1">
        <f t="shared" si="9"/>
        <v>1</v>
      </c>
      <c r="T134" s="1">
        <f t="shared" si="10"/>
        <v>1</v>
      </c>
      <c r="U134" s="1">
        <f t="shared" si="11"/>
        <v>1</v>
      </c>
      <c r="V134" s="1"/>
    </row>
    <row r="135" spans="1:22" x14ac:dyDescent="0.3">
      <c r="A135" s="8">
        <v>229</v>
      </c>
      <c r="B135" s="8" t="s">
        <v>1668</v>
      </c>
      <c r="C135" s="8">
        <v>0.71989999999999998</v>
      </c>
      <c r="D135" s="8">
        <v>0.10680000000000001</v>
      </c>
      <c r="E135" s="8">
        <v>0.3095</v>
      </c>
      <c r="F135" s="8" t="s">
        <v>1674</v>
      </c>
      <c r="G135" s="8">
        <v>0.20269999999999999</v>
      </c>
      <c r="H135" s="1" t="s">
        <v>3302</v>
      </c>
      <c r="I135" s="8">
        <v>229</v>
      </c>
      <c r="J135" s="9" t="s">
        <v>1674</v>
      </c>
      <c r="K135" s="9" t="s">
        <v>1920</v>
      </c>
      <c r="L135" s="9">
        <v>4.1950323848500099E-3</v>
      </c>
      <c r="M135" s="9">
        <v>3.0803933843084899E-2</v>
      </c>
      <c r="N135" s="9">
        <v>2.6608901458234899E-2</v>
      </c>
      <c r="O135" s="9">
        <v>0.10670078450793199</v>
      </c>
      <c r="P135" s="1" t="s">
        <v>3303</v>
      </c>
      <c r="Q135" s="9">
        <v>50</v>
      </c>
      <c r="R135" s="10">
        <f t="shared" si="8"/>
        <v>279</v>
      </c>
      <c r="S135" s="1">
        <f t="shared" si="9"/>
        <v>1</v>
      </c>
      <c r="T135" s="1">
        <f t="shared" si="10"/>
        <v>1</v>
      </c>
      <c r="U135" s="1">
        <f t="shared" si="11"/>
        <v>1</v>
      </c>
      <c r="V135" s="1"/>
    </row>
    <row r="136" spans="1:22" x14ac:dyDescent="0.3">
      <c r="A136" s="8">
        <v>492</v>
      </c>
      <c r="B136" s="8" t="s">
        <v>1679</v>
      </c>
      <c r="C136" s="8">
        <v>0.62690000000000001</v>
      </c>
      <c r="D136" s="8">
        <v>7.5399999999999995E-2</v>
      </c>
      <c r="E136" s="8">
        <v>0.33439999999999998</v>
      </c>
      <c r="F136" s="8" t="s">
        <v>1666</v>
      </c>
      <c r="G136" s="8">
        <v>0.25900000000000001</v>
      </c>
      <c r="H136" s="1" t="s">
        <v>3304</v>
      </c>
      <c r="I136" s="8">
        <v>153</v>
      </c>
      <c r="J136" s="9" t="s">
        <v>1666</v>
      </c>
      <c r="K136" s="9" t="s">
        <v>2183</v>
      </c>
      <c r="L136" s="9">
        <v>5.5220212563888401E-3</v>
      </c>
      <c r="M136" s="9">
        <v>2.4301301030493098E-2</v>
      </c>
      <c r="N136" s="9">
        <v>1.8779279774104301E-2</v>
      </c>
      <c r="O136" s="9">
        <v>9.85295699344515E-2</v>
      </c>
      <c r="P136" s="1" t="s">
        <v>3305</v>
      </c>
      <c r="Q136" s="9">
        <v>128</v>
      </c>
      <c r="R136" s="10">
        <f t="shared" si="8"/>
        <v>281</v>
      </c>
      <c r="S136" s="1">
        <f t="shared" si="9"/>
        <v>1</v>
      </c>
      <c r="T136" s="1">
        <f t="shared" si="10"/>
        <v>1</v>
      </c>
      <c r="U136" s="1">
        <f t="shared" si="11"/>
        <v>1</v>
      </c>
      <c r="V136" s="1"/>
    </row>
    <row r="137" spans="1:22" x14ac:dyDescent="0.3">
      <c r="A137" s="8">
        <v>1326</v>
      </c>
      <c r="B137" s="8" t="s">
        <v>1681</v>
      </c>
      <c r="C137" s="8">
        <v>0.73109999999999997</v>
      </c>
      <c r="D137" s="8">
        <v>6.4000000000000001E-2</v>
      </c>
      <c r="E137" s="8">
        <v>0.25459999999999999</v>
      </c>
      <c r="F137" s="8" t="s">
        <v>1680</v>
      </c>
      <c r="G137" s="8">
        <v>0.1905</v>
      </c>
      <c r="H137" s="1" t="s">
        <v>3306</v>
      </c>
      <c r="I137" s="8">
        <v>249</v>
      </c>
      <c r="J137" s="9" t="s">
        <v>1682</v>
      </c>
      <c r="K137" s="9" t="s">
        <v>3017</v>
      </c>
      <c r="L137" s="9">
        <v>1.1574378740840901E-2</v>
      </c>
      <c r="M137" s="9">
        <v>4.47191151885694E-2</v>
      </c>
      <c r="N137" s="9">
        <v>3.3144736447728501E-2</v>
      </c>
      <c r="O137" s="9">
        <v>0.18968786597874901</v>
      </c>
      <c r="P137" s="1" t="s">
        <v>3307</v>
      </c>
      <c r="Q137" s="9">
        <v>34</v>
      </c>
      <c r="R137" s="10">
        <f t="shared" si="8"/>
        <v>283</v>
      </c>
      <c r="S137" s="1">
        <f t="shared" si="9"/>
        <v>0</v>
      </c>
      <c r="T137" s="1">
        <f t="shared" si="10"/>
        <v>1</v>
      </c>
      <c r="U137" s="1">
        <f t="shared" si="11"/>
        <v>0</v>
      </c>
      <c r="V137" s="1"/>
    </row>
    <row r="138" spans="1:22" x14ac:dyDescent="0.3">
      <c r="A138" s="8">
        <v>913</v>
      </c>
      <c r="B138" s="8" t="s">
        <v>1678</v>
      </c>
      <c r="C138" s="8">
        <v>0.68169999999999997</v>
      </c>
      <c r="D138" s="8">
        <v>4.3400000000000001E-2</v>
      </c>
      <c r="E138" s="8">
        <v>0.30320000000000003</v>
      </c>
      <c r="F138" s="8" t="s">
        <v>1668</v>
      </c>
      <c r="G138" s="8">
        <v>0.25979999999999998</v>
      </c>
      <c r="H138" s="1" t="s">
        <v>3308</v>
      </c>
      <c r="I138" s="8">
        <v>152</v>
      </c>
      <c r="J138" s="9" t="s">
        <v>1668</v>
      </c>
      <c r="K138" s="9" t="s">
        <v>2604</v>
      </c>
      <c r="L138" s="9">
        <v>2.3155477970093299E-3</v>
      </c>
      <c r="M138" s="9">
        <v>2.08351489204423E-2</v>
      </c>
      <c r="N138" s="9">
        <v>1.8519601123433E-2</v>
      </c>
      <c r="O138" s="9">
        <v>9.1057608251969499E-2</v>
      </c>
      <c r="P138" s="1" t="s">
        <v>3309</v>
      </c>
      <c r="Q138" s="9">
        <v>134</v>
      </c>
      <c r="R138" s="10">
        <f t="shared" si="8"/>
        <v>286</v>
      </c>
      <c r="S138" s="1">
        <f t="shared" si="9"/>
        <v>1</v>
      </c>
      <c r="T138" s="1">
        <f t="shared" si="10"/>
        <v>1</v>
      </c>
      <c r="U138" s="1">
        <f t="shared" si="11"/>
        <v>1</v>
      </c>
      <c r="V138" s="1"/>
    </row>
    <row r="139" spans="1:22" x14ac:dyDescent="0.3">
      <c r="A139" s="8">
        <v>147</v>
      </c>
      <c r="B139" s="8" t="s">
        <v>1679</v>
      </c>
      <c r="C139" s="8">
        <v>0.74299999999999999</v>
      </c>
      <c r="D139" s="8">
        <v>6.9699999999999998E-2</v>
      </c>
      <c r="E139" s="8">
        <v>0.34</v>
      </c>
      <c r="F139" s="8" t="s">
        <v>1669</v>
      </c>
      <c r="G139" s="8">
        <v>0.27029999999999998</v>
      </c>
      <c r="H139" s="1" t="s">
        <v>3310</v>
      </c>
      <c r="I139" s="8">
        <v>139</v>
      </c>
      <c r="J139" s="9" t="s">
        <v>1669</v>
      </c>
      <c r="K139" s="9" t="s">
        <v>1838</v>
      </c>
      <c r="L139" s="9">
        <v>3.4274047675919399E-3</v>
      </c>
      <c r="M139" s="9">
        <v>2.0651632948105798E-2</v>
      </c>
      <c r="N139" s="9">
        <v>1.72242281805138E-2</v>
      </c>
      <c r="O139" s="9">
        <v>9.0149190139959395E-2</v>
      </c>
      <c r="P139" s="1" t="s">
        <v>3311</v>
      </c>
      <c r="Q139" s="9">
        <v>153</v>
      </c>
      <c r="R139" s="10">
        <f t="shared" si="8"/>
        <v>292</v>
      </c>
      <c r="S139" s="1">
        <f t="shared" si="9"/>
        <v>1</v>
      </c>
      <c r="T139" s="1">
        <f t="shared" si="10"/>
        <v>1</v>
      </c>
      <c r="U139" s="1">
        <f t="shared" si="11"/>
        <v>1</v>
      </c>
      <c r="V139" s="1"/>
    </row>
    <row r="140" spans="1:22" x14ac:dyDescent="0.3">
      <c r="A140" s="8">
        <v>585</v>
      </c>
      <c r="B140" s="8" t="s">
        <v>1668</v>
      </c>
      <c r="C140" s="8">
        <v>0.71919999999999995</v>
      </c>
      <c r="D140" s="8">
        <v>1.46E-2</v>
      </c>
      <c r="E140" s="8">
        <v>0.27310000000000001</v>
      </c>
      <c r="F140" s="8" t="s">
        <v>1681</v>
      </c>
      <c r="G140" s="8">
        <v>0.25850000000000001</v>
      </c>
      <c r="H140" s="1" t="s">
        <v>3312</v>
      </c>
      <c r="I140" s="8">
        <v>156</v>
      </c>
      <c r="J140" s="9" t="s">
        <v>1682</v>
      </c>
      <c r="K140" s="9" t="s">
        <v>2276</v>
      </c>
      <c r="L140" s="9">
        <v>9.5869404029197305E-4</v>
      </c>
      <c r="M140" s="9">
        <v>1.89128639936702E-2</v>
      </c>
      <c r="N140" s="9">
        <v>1.7954169953378299E-2</v>
      </c>
      <c r="O140" s="9">
        <v>9.2369273665247401E-2</v>
      </c>
      <c r="P140" s="1" t="s">
        <v>3313</v>
      </c>
      <c r="Q140" s="9">
        <v>138</v>
      </c>
      <c r="R140" s="10">
        <f t="shared" si="8"/>
        <v>294</v>
      </c>
      <c r="S140" s="1">
        <f t="shared" si="9"/>
        <v>0</v>
      </c>
      <c r="T140" s="1">
        <f t="shared" si="10"/>
        <v>1</v>
      </c>
      <c r="U140" s="1">
        <f t="shared" si="11"/>
        <v>0</v>
      </c>
      <c r="V140" s="1"/>
    </row>
    <row r="141" spans="1:22" x14ac:dyDescent="0.3">
      <c r="A141" s="8">
        <v>478</v>
      </c>
      <c r="B141" s="8" t="s">
        <v>1669</v>
      </c>
      <c r="C141" s="8">
        <v>0.74750000000000005</v>
      </c>
      <c r="D141" s="8">
        <v>9.01E-2</v>
      </c>
      <c r="E141" s="8">
        <v>0.32050000000000001</v>
      </c>
      <c r="F141" s="8" t="s">
        <v>1674</v>
      </c>
      <c r="G141" s="8">
        <v>0.23039999999999999</v>
      </c>
      <c r="H141" s="1" t="s">
        <v>3314</v>
      </c>
      <c r="I141" s="8">
        <v>184</v>
      </c>
      <c r="J141" s="9" t="s">
        <v>1674</v>
      </c>
      <c r="K141" s="9" t="s">
        <v>2169</v>
      </c>
      <c r="L141" s="9">
        <v>6.3926553762664196E-3</v>
      </c>
      <c r="M141" s="9">
        <v>2.6294632701772E-2</v>
      </c>
      <c r="N141" s="9">
        <v>1.9901977325505599E-2</v>
      </c>
      <c r="O141" s="9">
        <v>0.119117083614112</v>
      </c>
      <c r="P141" s="1" t="s">
        <v>3315</v>
      </c>
      <c r="Q141" s="9">
        <v>111</v>
      </c>
      <c r="R141" s="10">
        <f t="shared" si="8"/>
        <v>295</v>
      </c>
      <c r="S141" s="1">
        <f t="shared" si="9"/>
        <v>1</v>
      </c>
      <c r="T141" s="1">
        <f t="shared" si="10"/>
        <v>1</v>
      </c>
      <c r="U141" s="1">
        <f t="shared" si="11"/>
        <v>1</v>
      </c>
      <c r="V141" s="1"/>
    </row>
    <row r="142" spans="1:22" x14ac:dyDescent="0.3">
      <c r="A142" s="8">
        <v>593</v>
      </c>
      <c r="B142" s="8" t="s">
        <v>1666</v>
      </c>
      <c r="C142" s="8">
        <v>0.50249999999999995</v>
      </c>
      <c r="D142" s="8">
        <v>0.2228</v>
      </c>
      <c r="E142" s="8">
        <v>0.51029999999999998</v>
      </c>
      <c r="F142" s="8" t="s">
        <v>1681</v>
      </c>
      <c r="G142" s="8">
        <v>0.28749999999999998</v>
      </c>
      <c r="H142" s="1" t="s">
        <v>3316</v>
      </c>
      <c r="I142" s="8">
        <v>120</v>
      </c>
      <c r="J142" s="9" t="s">
        <v>1681</v>
      </c>
      <c r="K142" s="9" t="s">
        <v>2284</v>
      </c>
      <c r="L142" s="9">
        <v>1.5955817539337599E-2</v>
      </c>
      <c r="M142" s="9">
        <v>3.2221217492131901E-2</v>
      </c>
      <c r="N142" s="9">
        <v>1.6265399952794201E-2</v>
      </c>
      <c r="O142" s="9">
        <v>8.8446397855085998E-2</v>
      </c>
      <c r="P142" s="1" t="s">
        <v>3317</v>
      </c>
      <c r="Q142" s="9">
        <v>177</v>
      </c>
      <c r="R142" s="10">
        <f t="shared" si="8"/>
        <v>297</v>
      </c>
      <c r="S142" s="1">
        <f t="shared" si="9"/>
        <v>1</v>
      </c>
      <c r="T142" s="1">
        <f t="shared" si="10"/>
        <v>1</v>
      </c>
      <c r="U142" s="1">
        <f t="shared" si="11"/>
        <v>1</v>
      </c>
      <c r="V142" s="1"/>
    </row>
    <row r="143" spans="1:22" x14ac:dyDescent="0.3">
      <c r="A143" s="8">
        <v>1029</v>
      </c>
      <c r="B143" s="8" t="s">
        <v>1675</v>
      </c>
      <c r="C143" s="8">
        <v>0.7954</v>
      </c>
      <c r="D143" s="8">
        <v>4.7199999999999999E-2</v>
      </c>
      <c r="E143" s="8">
        <v>0.3407</v>
      </c>
      <c r="F143" s="8" t="s">
        <v>1670</v>
      </c>
      <c r="G143" s="8">
        <v>0.29349999999999998</v>
      </c>
      <c r="H143" s="1" t="s">
        <v>3318</v>
      </c>
      <c r="I143" s="8">
        <v>118</v>
      </c>
      <c r="J143" s="9" t="s">
        <v>1670</v>
      </c>
      <c r="K143" s="9" t="s">
        <v>2720</v>
      </c>
      <c r="L143" s="9">
        <v>2.6948572980041302E-3</v>
      </c>
      <c r="M143" s="9">
        <v>1.8779369510520699E-2</v>
      </c>
      <c r="N143" s="9">
        <v>1.60845122125166E-2</v>
      </c>
      <c r="O143" s="9">
        <v>9.3739697145265699E-2</v>
      </c>
      <c r="P143" s="1" t="s">
        <v>3319</v>
      </c>
      <c r="Q143" s="9">
        <v>179</v>
      </c>
      <c r="R143" s="10">
        <f t="shared" si="8"/>
        <v>297</v>
      </c>
      <c r="S143" s="1">
        <f t="shared" si="9"/>
        <v>1</v>
      </c>
      <c r="T143" s="1">
        <f t="shared" si="10"/>
        <v>1</v>
      </c>
      <c r="U143" s="1">
        <f t="shared" si="11"/>
        <v>1</v>
      </c>
      <c r="V143" s="1"/>
    </row>
    <row r="144" spans="1:22" x14ac:dyDescent="0.3">
      <c r="A144" s="8">
        <v>242</v>
      </c>
      <c r="B144" s="8" t="s">
        <v>1671</v>
      </c>
      <c r="C144" s="8">
        <v>0.79400000000000004</v>
      </c>
      <c r="D144" s="8">
        <v>0.1076</v>
      </c>
      <c r="E144" s="8">
        <v>0.32450000000000001</v>
      </c>
      <c r="F144" s="8" t="s">
        <v>1674</v>
      </c>
      <c r="G144" s="8">
        <v>0.21679999999999999</v>
      </c>
      <c r="H144" s="1" t="s">
        <v>3320</v>
      </c>
      <c r="I144" s="8">
        <v>210</v>
      </c>
      <c r="J144" s="9" t="s">
        <v>1674</v>
      </c>
      <c r="K144" s="9" t="s">
        <v>1933</v>
      </c>
      <c r="L144" s="9">
        <v>3.39931129079395E-3</v>
      </c>
      <c r="M144" s="9">
        <v>2.5518830919031499E-2</v>
      </c>
      <c r="N144" s="9">
        <v>2.2119519628237602E-2</v>
      </c>
      <c r="O144" s="9">
        <v>0.101976081771881</v>
      </c>
      <c r="P144" s="1" t="s">
        <v>3321</v>
      </c>
      <c r="Q144" s="9">
        <v>90</v>
      </c>
      <c r="R144" s="10">
        <f t="shared" si="8"/>
        <v>300</v>
      </c>
      <c r="S144" s="1">
        <f t="shared" si="9"/>
        <v>1</v>
      </c>
      <c r="T144" s="1">
        <f t="shared" si="10"/>
        <v>1</v>
      </c>
      <c r="U144" s="1">
        <f t="shared" si="11"/>
        <v>1</v>
      </c>
      <c r="V144" s="1"/>
    </row>
    <row r="145" spans="1:22" x14ac:dyDescent="0.3">
      <c r="A145" s="8">
        <v>767</v>
      </c>
      <c r="B145" s="8" t="s">
        <v>1683</v>
      </c>
      <c r="C145" s="8">
        <v>0.6069</v>
      </c>
      <c r="D145" s="8">
        <v>0.1971</v>
      </c>
      <c r="E145" s="8">
        <v>0.4229</v>
      </c>
      <c r="F145" s="8" t="s">
        <v>1670</v>
      </c>
      <c r="G145" s="8">
        <v>0.2258</v>
      </c>
      <c r="H145" s="1" t="s">
        <v>3322</v>
      </c>
      <c r="I145" s="8">
        <v>191</v>
      </c>
      <c r="J145" s="9" t="s">
        <v>1670</v>
      </c>
      <c r="K145" s="9" t="s">
        <v>2458</v>
      </c>
      <c r="L145" s="9">
        <v>6.9178906430350899E-3</v>
      </c>
      <c r="M145" s="9">
        <v>2.68163796516835E-2</v>
      </c>
      <c r="N145" s="9">
        <v>1.98984890086484E-2</v>
      </c>
      <c r="O145" s="9">
        <v>7.1325837444901105E-2</v>
      </c>
      <c r="P145" s="1" t="s">
        <v>3323</v>
      </c>
      <c r="Q145" s="9">
        <v>112</v>
      </c>
      <c r="R145" s="10">
        <f t="shared" si="8"/>
        <v>303</v>
      </c>
      <c r="S145" s="1">
        <f t="shared" si="9"/>
        <v>1</v>
      </c>
      <c r="T145" s="1">
        <f t="shared" si="10"/>
        <v>1</v>
      </c>
      <c r="U145" s="1">
        <f t="shared" si="11"/>
        <v>1</v>
      </c>
      <c r="V145" s="1"/>
    </row>
    <row r="146" spans="1:22" x14ac:dyDescent="0.3">
      <c r="A146" s="8">
        <v>143</v>
      </c>
      <c r="B146" s="8" t="s">
        <v>1666</v>
      </c>
      <c r="C146" s="8">
        <v>0.65129999999999999</v>
      </c>
      <c r="D146" s="8">
        <v>0.13800000000000001</v>
      </c>
      <c r="E146" s="8">
        <v>0.35809999999999997</v>
      </c>
      <c r="F146" s="8" t="s">
        <v>1676</v>
      </c>
      <c r="G146" s="8">
        <v>0.22020000000000001</v>
      </c>
      <c r="H146" s="1" t="s">
        <v>3324</v>
      </c>
      <c r="I146" s="8">
        <v>202</v>
      </c>
      <c r="J146" s="9" t="s">
        <v>1676</v>
      </c>
      <c r="K146" s="9" t="s">
        <v>1834</v>
      </c>
      <c r="L146" s="9">
        <v>9.61945209421587E-3</v>
      </c>
      <c r="M146" s="9">
        <v>3.0698141404197798E-2</v>
      </c>
      <c r="N146" s="9">
        <v>2.1078689309981899E-2</v>
      </c>
      <c r="O146" s="9">
        <v>8.7167668621797798E-2</v>
      </c>
      <c r="P146" s="1" t="s">
        <v>3325</v>
      </c>
      <c r="Q146" s="9">
        <v>102</v>
      </c>
      <c r="R146" s="10">
        <f t="shared" si="8"/>
        <v>304</v>
      </c>
      <c r="S146" s="1">
        <f t="shared" si="9"/>
        <v>1</v>
      </c>
      <c r="T146" s="1">
        <f t="shared" si="10"/>
        <v>1</v>
      </c>
      <c r="U146" s="1">
        <f t="shared" si="11"/>
        <v>1</v>
      </c>
      <c r="V146" s="1"/>
    </row>
    <row r="147" spans="1:22" x14ac:dyDescent="0.3">
      <c r="A147" s="8">
        <v>1230</v>
      </c>
      <c r="B147" s="8" t="s">
        <v>1668</v>
      </c>
      <c r="C147" s="8">
        <v>0.75109999999999999</v>
      </c>
      <c r="D147" s="8">
        <v>2.35E-2</v>
      </c>
      <c r="E147" s="8">
        <v>0.32379999999999998</v>
      </c>
      <c r="F147" s="8" t="s">
        <v>1675</v>
      </c>
      <c r="G147" s="8">
        <v>0.30030000000000001</v>
      </c>
      <c r="H147" s="1" t="s">
        <v>3326</v>
      </c>
      <c r="I147" s="8">
        <v>111</v>
      </c>
      <c r="J147" s="9" t="s">
        <v>1675</v>
      </c>
      <c r="K147" s="9" t="s">
        <v>2921</v>
      </c>
      <c r="L147" s="9">
        <v>1.4139533294406999E-3</v>
      </c>
      <c r="M147" s="9">
        <v>1.6715085055979299E-2</v>
      </c>
      <c r="N147" s="9">
        <v>1.5301131726538599E-2</v>
      </c>
      <c r="O147" s="9">
        <v>8.2957012035381097E-2</v>
      </c>
      <c r="P147" s="1" t="s">
        <v>3327</v>
      </c>
      <c r="Q147" s="9">
        <v>193</v>
      </c>
      <c r="R147" s="10">
        <f t="shared" si="8"/>
        <v>304</v>
      </c>
      <c r="S147" s="1">
        <f t="shared" si="9"/>
        <v>1</v>
      </c>
      <c r="T147" s="1">
        <f t="shared" si="10"/>
        <v>1</v>
      </c>
      <c r="U147" s="1">
        <f t="shared" si="11"/>
        <v>1</v>
      </c>
      <c r="V147" s="1"/>
    </row>
    <row r="148" spans="1:22" x14ac:dyDescent="0.3">
      <c r="A148" s="8">
        <v>568</v>
      </c>
      <c r="B148" s="8" t="s">
        <v>1675</v>
      </c>
      <c r="C148" s="8">
        <v>0.7702</v>
      </c>
      <c r="D148" s="8">
        <v>1.9E-2</v>
      </c>
      <c r="E148" s="8">
        <v>0.25090000000000001</v>
      </c>
      <c r="F148" s="8" t="s">
        <v>1674</v>
      </c>
      <c r="G148" s="8">
        <v>0.2319</v>
      </c>
      <c r="H148" s="1" t="s">
        <v>3328</v>
      </c>
      <c r="I148" s="8">
        <v>183</v>
      </c>
      <c r="J148" s="9" t="s">
        <v>1674</v>
      </c>
      <c r="K148" s="9" t="s">
        <v>2259</v>
      </c>
      <c r="L148" s="9">
        <v>1.9961268733838999E-3</v>
      </c>
      <c r="M148" s="9">
        <v>2.12783811833392E-2</v>
      </c>
      <c r="N148" s="9">
        <v>1.92822543099553E-2</v>
      </c>
      <c r="O148" s="9">
        <v>0.120111512858924</v>
      </c>
      <c r="P148" s="1" t="s">
        <v>3329</v>
      </c>
      <c r="Q148" s="9">
        <v>123</v>
      </c>
      <c r="R148" s="10">
        <f t="shared" si="8"/>
        <v>306</v>
      </c>
      <c r="S148" s="1">
        <f t="shared" si="9"/>
        <v>1</v>
      </c>
      <c r="T148" s="1">
        <f t="shared" si="10"/>
        <v>1</v>
      </c>
      <c r="U148" s="1">
        <f t="shared" si="11"/>
        <v>1</v>
      </c>
      <c r="V148" s="1"/>
    </row>
    <row r="149" spans="1:22" x14ac:dyDescent="0.3">
      <c r="A149" s="8">
        <v>832</v>
      </c>
      <c r="B149" s="8" t="s">
        <v>1677</v>
      </c>
      <c r="C149" s="8">
        <v>0.54600000000000004</v>
      </c>
      <c r="D149" s="8">
        <v>0.22539999999999999</v>
      </c>
      <c r="E149" s="8">
        <v>0.50870000000000004</v>
      </c>
      <c r="F149" s="8" t="s">
        <v>1668</v>
      </c>
      <c r="G149" s="8">
        <v>0.2833</v>
      </c>
      <c r="H149" s="1" t="s">
        <v>3330</v>
      </c>
      <c r="I149" s="8">
        <v>124</v>
      </c>
      <c r="J149" s="9" t="s">
        <v>1668</v>
      </c>
      <c r="K149" s="9" t="s">
        <v>2523</v>
      </c>
      <c r="L149" s="9">
        <v>1.25936097134091E-2</v>
      </c>
      <c r="M149" s="9">
        <v>2.83874386153628E-2</v>
      </c>
      <c r="N149" s="9">
        <v>1.5793828901953699E-2</v>
      </c>
      <c r="O149" s="9">
        <v>8.0620908806843097E-2</v>
      </c>
      <c r="P149" s="1" t="s">
        <v>3331</v>
      </c>
      <c r="Q149" s="9">
        <v>184</v>
      </c>
      <c r="R149" s="10">
        <f t="shared" si="8"/>
        <v>308</v>
      </c>
      <c r="S149" s="1">
        <f t="shared" si="9"/>
        <v>1</v>
      </c>
      <c r="T149" s="1">
        <f t="shared" si="10"/>
        <v>1</v>
      </c>
      <c r="U149" s="1">
        <f t="shared" si="11"/>
        <v>1</v>
      </c>
      <c r="V149" s="1"/>
    </row>
    <row r="150" spans="1:22" x14ac:dyDescent="0.3">
      <c r="A150" s="8">
        <v>102</v>
      </c>
      <c r="B150" s="8" t="s">
        <v>1669</v>
      </c>
      <c r="C150" s="8">
        <v>0.72160000000000002</v>
      </c>
      <c r="D150" s="8">
        <v>9.8599999999999993E-2</v>
      </c>
      <c r="E150" s="8">
        <v>0.3422</v>
      </c>
      <c r="F150" s="8" t="s">
        <v>1674</v>
      </c>
      <c r="G150" s="8">
        <v>0.24360000000000001</v>
      </c>
      <c r="H150" s="1" t="s">
        <v>3332</v>
      </c>
      <c r="I150" s="8">
        <v>174</v>
      </c>
      <c r="J150" s="9" t="s">
        <v>1674</v>
      </c>
      <c r="K150" s="9" t="s">
        <v>1793</v>
      </c>
      <c r="L150" s="9">
        <v>6.8567764968831503E-3</v>
      </c>
      <c r="M150" s="9">
        <v>2.5192660703708299E-2</v>
      </c>
      <c r="N150" s="9">
        <v>1.8335884206825099E-2</v>
      </c>
      <c r="O150" s="9">
        <v>9.0143324274556097E-2</v>
      </c>
      <c r="P150" s="1" t="s">
        <v>3333</v>
      </c>
      <c r="Q150" s="9">
        <v>136</v>
      </c>
      <c r="R150" s="10">
        <f t="shared" si="8"/>
        <v>310</v>
      </c>
      <c r="S150" s="1">
        <f t="shared" si="9"/>
        <v>1</v>
      </c>
      <c r="T150" s="1">
        <f t="shared" si="10"/>
        <v>1</v>
      </c>
      <c r="U150" s="1">
        <f t="shared" si="11"/>
        <v>1</v>
      </c>
      <c r="V150" s="1"/>
    </row>
    <row r="151" spans="1:22" x14ac:dyDescent="0.3">
      <c r="A151" s="8">
        <v>668</v>
      </c>
      <c r="B151" s="8" t="s">
        <v>1679</v>
      </c>
      <c r="C151" s="8">
        <v>0.65310000000000001</v>
      </c>
      <c r="D151" s="8">
        <v>4.3999999999999997E-2</v>
      </c>
      <c r="E151" s="8">
        <v>0.3654</v>
      </c>
      <c r="F151" s="8" t="s">
        <v>1674</v>
      </c>
      <c r="G151" s="8">
        <v>0.32140000000000002</v>
      </c>
      <c r="H151" s="1" t="s">
        <v>3334</v>
      </c>
      <c r="I151" s="8">
        <v>92</v>
      </c>
      <c r="J151" s="9" t="s">
        <v>1674</v>
      </c>
      <c r="K151" s="9" t="s">
        <v>2359</v>
      </c>
      <c r="L151" s="9">
        <v>3.2800085952026099E-3</v>
      </c>
      <c r="M151" s="9">
        <v>1.7443019287062201E-2</v>
      </c>
      <c r="N151" s="9">
        <v>1.4163010691859599E-2</v>
      </c>
      <c r="O151" s="9">
        <v>7.9599306420069404E-2</v>
      </c>
      <c r="P151" s="1" t="s">
        <v>3335</v>
      </c>
      <c r="Q151" s="9">
        <v>218</v>
      </c>
      <c r="R151" s="10">
        <f t="shared" si="8"/>
        <v>310</v>
      </c>
      <c r="S151" s="1">
        <f t="shared" si="9"/>
        <v>1</v>
      </c>
      <c r="T151" s="1">
        <f t="shared" si="10"/>
        <v>1</v>
      </c>
      <c r="U151" s="1">
        <f t="shared" si="11"/>
        <v>1</v>
      </c>
      <c r="V151" s="1"/>
    </row>
    <row r="152" spans="1:22" x14ac:dyDescent="0.3">
      <c r="A152" s="8">
        <v>241</v>
      </c>
      <c r="B152" s="8" t="s">
        <v>1682</v>
      </c>
      <c r="C152" s="8">
        <v>0.77010000000000001</v>
      </c>
      <c r="D152" s="8">
        <v>9.1999999999999998E-2</v>
      </c>
      <c r="E152" s="8">
        <v>0.33789999999999998</v>
      </c>
      <c r="F152" s="8" t="s">
        <v>1674</v>
      </c>
      <c r="G152" s="8">
        <v>0.246</v>
      </c>
      <c r="H152" s="1" t="s">
        <v>3336</v>
      </c>
      <c r="I152" s="8">
        <v>172</v>
      </c>
      <c r="J152" s="9" t="s">
        <v>1674</v>
      </c>
      <c r="K152" s="9" t="s">
        <v>1932</v>
      </c>
      <c r="L152" s="9">
        <v>5.1097315640772998E-3</v>
      </c>
      <c r="M152" s="9">
        <v>2.3033893861659001E-2</v>
      </c>
      <c r="N152" s="9">
        <v>1.7924162297581699E-2</v>
      </c>
      <c r="O152" s="9">
        <v>9.1328171451469195E-2</v>
      </c>
      <c r="P152" s="1" t="s">
        <v>3337</v>
      </c>
      <c r="Q152" s="9">
        <v>139</v>
      </c>
      <c r="R152" s="10">
        <f t="shared" si="8"/>
        <v>311</v>
      </c>
      <c r="S152" s="1">
        <f t="shared" si="9"/>
        <v>1</v>
      </c>
      <c r="T152" s="1">
        <f t="shared" si="10"/>
        <v>1</v>
      </c>
      <c r="U152" s="1">
        <f t="shared" si="11"/>
        <v>1</v>
      </c>
      <c r="V152" s="1"/>
    </row>
    <row r="153" spans="1:22" x14ac:dyDescent="0.3">
      <c r="A153" s="8">
        <v>504</v>
      </c>
      <c r="B153" s="8" t="s">
        <v>1677</v>
      </c>
      <c r="C153" s="8">
        <v>0.6925</v>
      </c>
      <c r="D153" s="8">
        <v>8.5900000000000004E-2</v>
      </c>
      <c r="E153" s="8">
        <v>0.37280000000000002</v>
      </c>
      <c r="F153" s="8" t="s">
        <v>1674</v>
      </c>
      <c r="G153" s="8">
        <v>0.28689999999999999</v>
      </c>
      <c r="H153" s="1" t="s">
        <v>3338</v>
      </c>
      <c r="I153" s="8">
        <v>122</v>
      </c>
      <c r="J153" s="9" t="s">
        <v>1674</v>
      </c>
      <c r="K153" s="9" t="s">
        <v>2195</v>
      </c>
      <c r="L153" s="9">
        <v>4.7195973640860103E-3</v>
      </c>
      <c r="M153" s="9">
        <v>2.0236086519143701E-2</v>
      </c>
      <c r="N153" s="9">
        <v>1.5516489155057701E-2</v>
      </c>
      <c r="O153" s="9">
        <v>7.4640556664346699E-2</v>
      </c>
      <c r="P153" s="1" t="s">
        <v>3339</v>
      </c>
      <c r="Q153" s="9">
        <v>190</v>
      </c>
      <c r="R153" s="10">
        <f t="shared" si="8"/>
        <v>312</v>
      </c>
      <c r="S153" s="1">
        <f t="shared" si="9"/>
        <v>1</v>
      </c>
      <c r="T153" s="1">
        <f t="shared" si="10"/>
        <v>1</v>
      </c>
      <c r="U153" s="1">
        <f t="shared" si="11"/>
        <v>1</v>
      </c>
      <c r="V153" s="1"/>
    </row>
    <row r="154" spans="1:22" x14ac:dyDescent="0.3">
      <c r="A154" s="8">
        <v>605</v>
      </c>
      <c r="B154" s="8" t="s">
        <v>1671</v>
      </c>
      <c r="C154" s="8">
        <v>0.62819999999999998</v>
      </c>
      <c r="D154" s="8">
        <v>5.8799999999999998E-2</v>
      </c>
      <c r="E154" s="8">
        <v>0.3211</v>
      </c>
      <c r="F154" s="8" t="s">
        <v>1670</v>
      </c>
      <c r="G154" s="8">
        <v>0.26229999999999998</v>
      </c>
      <c r="H154" s="1" t="s">
        <v>3340</v>
      </c>
      <c r="I154" s="8">
        <v>151</v>
      </c>
      <c r="J154" s="9" t="s">
        <v>1675</v>
      </c>
      <c r="K154" s="9" t="s">
        <v>2296</v>
      </c>
      <c r="L154" s="9">
        <v>1.1668186843081399E-3</v>
      </c>
      <c r="M154" s="9">
        <v>1.8032602982752E-2</v>
      </c>
      <c r="N154" s="9">
        <v>1.6865784298443799E-2</v>
      </c>
      <c r="O154" s="9">
        <v>6.9439258071860493E-2</v>
      </c>
      <c r="P154" s="1" t="s">
        <v>3341</v>
      </c>
      <c r="Q154" s="9">
        <v>161</v>
      </c>
      <c r="R154" s="10">
        <f t="shared" si="8"/>
        <v>312</v>
      </c>
      <c r="S154" s="1">
        <f t="shared" si="9"/>
        <v>0</v>
      </c>
      <c r="T154" s="1">
        <f t="shared" si="10"/>
        <v>1</v>
      </c>
      <c r="U154" s="1">
        <f t="shared" si="11"/>
        <v>0</v>
      </c>
      <c r="V154" s="1"/>
    </row>
    <row r="155" spans="1:22" x14ac:dyDescent="0.3">
      <c r="A155" s="8">
        <v>718</v>
      </c>
      <c r="B155" s="8" t="s">
        <v>1666</v>
      </c>
      <c r="C155" s="8">
        <v>0.70099999999999996</v>
      </c>
      <c r="D155" s="8">
        <v>8.6400000000000005E-2</v>
      </c>
      <c r="E155" s="8">
        <v>0.3019</v>
      </c>
      <c r="F155" s="8" t="s">
        <v>1669</v>
      </c>
      <c r="G155" s="8">
        <v>0.2155</v>
      </c>
      <c r="H155" s="1" t="s">
        <v>3342</v>
      </c>
      <c r="I155" s="8">
        <v>212</v>
      </c>
      <c r="J155" s="9" t="s">
        <v>1669</v>
      </c>
      <c r="K155" s="9" t="s">
        <v>2409</v>
      </c>
      <c r="L155" s="9">
        <v>5.5082039841893703E-3</v>
      </c>
      <c r="M155" s="9">
        <v>2.6076511288219601E-2</v>
      </c>
      <c r="N155" s="9">
        <v>2.0568307304030201E-2</v>
      </c>
      <c r="O155" s="9">
        <v>0.104529332627537</v>
      </c>
      <c r="P155" s="1" t="s">
        <v>3343</v>
      </c>
      <c r="Q155" s="9">
        <v>106</v>
      </c>
      <c r="R155" s="10">
        <f t="shared" si="8"/>
        <v>318</v>
      </c>
      <c r="S155" s="1">
        <f t="shared" si="9"/>
        <v>1</v>
      </c>
      <c r="T155" s="1">
        <f t="shared" si="10"/>
        <v>1</v>
      </c>
      <c r="U155" s="1">
        <f t="shared" si="11"/>
        <v>1</v>
      </c>
      <c r="V155" s="1"/>
    </row>
    <row r="156" spans="1:22" x14ac:dyDescent="0.3">
      <c r="A156" s="8">
        <v>282</v>
      </c>
      <c r="B156" s="8" t="s">
        <v>1671</v>
      </c>
      <c r="C156" s="8">
        <v>0.74890000000000001</v>
      </c>
      <c r="D156" s="8">
        <v>4.3799999999999999E-2</v>
      </c>
      <c r="E156" s="8">
        <v>0.32079999999999997</v>
      </c>
      <c r="F156" s="8" t="s">
        <v>1669</v>
      </c>
      <c r="G156" s="8">
        <v>0.27700000000000002</v>
      </c>
      <c r="H156" s="1" t="s">
        <v>3344</v>
      </c>
      <c r="I156" s="8">
        <v>129</v>
      </c>
      <c r="J156" s="9" t="s">
        <v>1669</v>
      </c>
      <c r="K156" s="9" t="s">
        <v>1973</v>
      </c>
      <c r="L156" s="9">
        <v>3.28850260357274E-3</v>
      </c>
      <c r="M156" s="9">
        <v>1.8729630504098298E-2</v>
      </c>
      <c r="N156" s="9">
        <v>1.5441127900525599E-2</v>
      </c>
      <c r="O156" s="9">
        <v>9.2443197918895798E-2</v>
      </c>
      <c r="P156" s="1" t="s">
        <v>3345</v>
      </c>
      <c r="Q156" s="9">
        <v>191</v>
      </c>
      <c r="R156" s="10">
        <f t="shared" si="8"/>
        <v>320</v>
      </c>
      <c r="S156" s="1">
        <f t="shared" si="9"/>
        <v>1</v>
      </c>
      <c r="T156" s="1">
        <f t="shared" si="10"/>
        <v>1</v>
      </c>
      <c r="U156" s="1">
        <f t="shared" si="11"/>
        <v>1</v>
      </c>
      <c r="V156" s="1"/>
    </row>
    <row r="157" spans="1:22" x14ac:dyDescent="0.3">
      <c r="A157" s="8">
        <v>491</v>
      </c>
      <c r="B157" s="8" t="s">
        <v>1685</v>
      </c>
      <c r="C157" s="8">
        <v>0.7581</v>
      </c>
      <c r="D157" s="8">
        <v>4.8999999999999998E-3</v>
      </c>
      <c r="E157" s="8">
        <v>0.26369999999999999</v>
      </c>
      <c r="F157" s="8" t="s">
        <v>1669</v>
      </c>
      <c r="G157" s="8">
        <v>0.25869999999999999</v>
      </c>
      <c r="H157" s="1" t="s">
        <v>3346</v>
      </c>
      <c r="I157" s="8">
        <v>155</v>
      </c>
      <c r="J157" s="9" t="s">
        <v>1669</v>
      </c>
      <c r="K157" s="9" t="s">
        <v>2182</v>
      </c>
      <c r="L157" s="18">
        <v>2.4020009013595101E-5</v>
      </c>
      <c r="M157" s="9">
        <v>1.6744009847985498E-2</v>
      </c>
      <c r="N157" s="9">
        <v>1.67199898389719E-2</v>
      </c>
      <c r="O157" s="9">
        <v>9.7291673382315799E-2</v>
      </c>
      <c r="P157" s="1" t="s">
        <v>3347</v>
      </c>
      <c r="Q157" s="9">
        <v>165</v>
      </c>
      <c r="R157" s="10">
        <f t="shared" si="8"/>
        <v>320</v>
      </c>
      <c r="S157" s="1">
        <f t="shared" si="9"/>
        <v>1</v>
      </c>
      <c r="T157" s="1">
        <f t="shared" si="10"/>
        <v>1</v>
      </c>
      <c r="U157" s="1">
        <f t="shared" si="11"/>
        <v>1</v>
      </c>
      <c r="V157" s="1"/>
    </row>
    <row r="158" spans="1:22" x14ac:dyDescent="0.3">
      <c r="A158" s="8">
        <v>596</v>
      </c>
      <c r="B158" s="8" t="s">
        <v>1682</v>
      </c>
      <c r="C158" s="8">
        <v>0.62219999999999998</v>
      </c>
      <c r="D158" s="8">
        <v>0.12570000000000001</v>
      </c>
      <c r="E158" s="8">
        <v>0.4274</v>
      </c>
      <c r="F158" s="8" t="s">
        <v>1681</v>
      </c>
      <c r="G158" s="8">
        <v>0.30170000000000002</v>
      </c>
      <c r="H158" s="1" t="s">
        <v>3348</v>
      </c>
      <c r="I158" s="8">
        <v>107</v>
      </c>
      <c r="J158" s="9" t="s">
        <v>1681</v>
      </c>
      <c r="K158" s="9" t="s">
        <v>2287</v>
      </c>
      <c r="L158" s="9">
        <v>6.7516577400998498E-3</v>
      </c>
      <c r="M158" s="9">
        <v>2.1036058270474601E-2</v>
      </c>
      <c r="N158" s="9">
        <v>1.42844005303747E-2</v>
      </c>
      <c r="O158" s="9">
        <v>7.8509161390876395E-2</v>
      </c>
      <c r="P158" s="1" t="s">
        <v>3349</v>
      </c>
      <c r="Q158" s="9">
        <v>214</v>
      </c>
      <c r="R158" s="10">
        <f t="shared" si="8"/>
        <v>321</v>
      </c>
      <c r="S158" s="1">
        <f t="shared" si="9"/>
        <v>1</v>
      </c>
      <c r="T158" s="1">
        <f t="shared" si="10"/>
        <v>1</v>
      </c>
      <c r="U158" s="1">
        <f t="shared" si="11"/>
        <v>1</v>
      </c>
      <c r="V158" s="1"/>
    </row>
    <row r="159" spans="1:22" x14ac:dyDescent="0.3">
      <c r="A159" s="8">
        <v>1233</v>
      </c>
      <c r="B159" s="8" t="s">
        <v>1680</v>
      </c>
      <c r="C159" s="8">
        <v>0.85350000000000004</v>
      </c>
      <c r="D159" s="8">
        <v>2.76E-2</v>
      </c>
      <c r="E159" s="8">
        <v>0.2923</v>
      </c>
      <c r="F159" s="8" t="s">
        <v>1669</v>
      </c>
      <c r="G159" s="8">
        <v>0.26469999999999999</v>
      </c>
      <c r="H159" s="1" t="s">
        <v>3350</v>
      </c>
      <c r="I159" s="8">
        <v>147</v>
      </c>
      <c r="J159" s="9" t="s">
        <v>1669</v>
      </c>
      <c r="K159" s="9" t="s">
        <v>2924</v>
      </c>
      <c r="L159" s="9">
        <v>8.6005937401240995E-4</v>
      </c>
      <c r="M159" s="9">
        <v>1.7264978023304001E-2</v>
      </c>
      <c r="N159" s="9">
        <v>1.6404918649291601E-2</v>
      </c>
      <c r="O159" s="9">
        <v>9.5450847918381307E-2</v>
      </c>
      <c r="P159" s="1" t="s">
        <v>3351</v>
      </c>
      <c r="Q159" s="9">
        <v>174</v>
      </c>
      <c r="R159" s="10">
        <f t="shared" si="8"/>
        <v>321</v>
      </c>
      <c r="S159" s="1">
        <f t="shared" si="9"/>
        <v>1</v>
      </c>
      <c r="T159" s="1">
        <f t="shared" si="10"/>
        <v>1</v>
      </c>
      <c r="U159" s="1">
        <f t="shared" si="11"/>
        <v>1</v>
      </c>
      <c r="V159" s="1"/>
    </row>
    <row r="160" spans="1:22" x14ac:dyDescent="0.3">
      <c r="A160" s="8">
        <v>375</v>
      </c>
      <c r="B160" s="8" t="s">
        <v>1669</v>
      </c>
      <c r="C160" s="8">
        <v>0.79930000000000001</v>
      </c>
      <c r="D160" s="8">
        <v>0.05</v>
      </c>
      <c r="E160" s="8">
        <v>0.29749999999999999</v>
      </c>
      <c r="F160" s="8" t="s">
        <v>1679</v>
      </c>
      <c r="G160" s="8">
        <v>0.2475</v>
      </c>
      <c r="H160" s="1" t="s">
        <v>3352</v>
      </c>
      <c r="I160" s="8">
        <v>166</v>
      </c>
      <c r="J160" s="9" t="s">
        <v>1679</v>
      </c>
      <c r="K160" s="9" t="s">
        <v>2066</v>
      </c>
      <c r="L160" s="9">
        <v>3.8351977891134602E-3</v>
      </c>
      <c r="M160" s="9">
        <v>2.0813656397572301E-2</v>
      </c>
      <c r="N160" s="9">
        <v>1.6978458608458799E-2</v>
      </c>
      <c r="O160" s="9">
        <v>9.7689204084978096E-2</v>
      </c>
      <c r="P160" s="1" t="s">
        <v>3353</v>
      </c>
      <c r="Q160" s="9">
        <v>158</v>
      </c>
      <c r="R160" s="10">
        <f t="shared" si="8"/>
        <v>324</v>
      </c>
      <c r="S160" s="1">
        <f t="shared" si="9"/>
        <v>1</v>
      </c>
      <c r="T160" s="1">
        <f t="shared" si="10"/>
        <v>1</v>
      </c>
      <c r="U160" s="1">
        <f t="shared" si="11"/>
        <v>1</v>
      </c>
      <c r="V160" s="1"/>
    </row>
    <row r="161" spans="1:22" x14ac:dyDescent="0.3">
      <c r="A161" s="8">
        <v>905</v>
      </c>
      <c r="B161" s="8" t="s">
        <v>1674</v>
      </c>
      <c r="C161" s="8">
        <v>0.6472</v>
      </c>
      <c r="D161" s="8">
        <v>0.22159999999999999</v>
      </c>
      <c r="E161" s="8">
        <v>0.40510000000000002</v>
      </c>
      <c r="F161" s="8" t="s">
        <v>1680</v>
      </c>
      <c r="G161" s="8">
        <v>0.1835</v>
      </c>
      <c r="H161" s="1" t="s">
        <v>3354</v>
      </c>
      <c r="I161" s="8">
        <v>258</v>
      </c>
      <c r="J161" s="9" t="s">
        <v>1680</v>
      </c>
      <c r="K161" s="9" t="s">
        <v>2596</v>
      </c>
      <c r="L161" s="9">
        <v>7.4590939552225E-3</v>
      </c>
      <c r="M161" s="9">
        <v>3.1764780548098802E-2</v>
      </c>
      <c r="N161" s="9">
        <v>2.43056865928763E-2</v>
      </c>
      <c r="O161" s="9">
        <v>8.66555671266621E-2</v>
      </c>
      <c r="P161" s="1" t="s">
        <v>3355</v>
      </c>
      <c r="Q161" s="9">
        <v>68</v>
      </c>
      <c r="R161" s="10">
        <f t="shared" si="8"/>
        <v>326</v>
      </c>
      <c r="S161" s="1">
        <f t="shared" si="9"/>
        <v>1</v>
      </c>
      <c r="T161" s="1">
        <f t="shared" si="10"/>
        <v>1</v>
      </c>
      <c r="U161" s="1">
        <f t="shared" si="11"/>
        <v>1</v>
      </c>
      <c r="V161" s="1"/>
    </row>
    <row r="162" spans="1:22" x14ac:dyDescent="0.3">
      <c r="A162" s="8">
        <v>1062</v>
      </c>
      <c r="B162" s="8" t="s">
        <v>1680</v>
      </c>
      <c r="C162" s="8">
        <v>0.69499999999999995</v>
      </c>
      <c r="D162" s="8">
        <v>0.15920000000000001</v>
      </c>
      <c r="E162" s="8">
        <v>0.436</v>
      </c>
      <c r="F162" s="8" t="s">
        <v>1674</v>
      </c>
      <c r="G162" s="8">
        <v>0.27679999999999999</v>
      </c>
      <c r="H162" s="1" t="s">
        <v>3356</v>
      </c>
      <c r="I162" s="8">
        <v>131</v>
      </c>
      <c r="J162" s="9" t="s">
        <v>1674</v>
      </c>
      <c r="K162" s="9" t="s">
        <v>2753</v>
      </c>
      <c r="L162" s="9">
        <v>9.2579379138447195E-3</v>
      </c>
      <c r="M162" s="9">
        <v>2.4446526075474099E-2</v>
      </c>
      <c r="N162" s="9">
        <v>1.51885881616294E-2</v>
      </c>
      <c r="O162" s="9">
        <v>8.1180457685987306E-2</v>
      </c>
      <c r="P162" s="1" t="s">
        <v>3357</v>
      </c>
      <c r="Q162" s="9">
        <v>195</v>
      </c>
      <c r="R162" s="10">
        <f t="shared" si="8"/>
        <v>326</v>
      </c>
      <c r="S162" s="1">
        <f t="shared" si="9"/>
        <v>1</v>
      </c>
      <c r="T162" s="1">
        <f t="shared" si="10"/>
        <v>1</v>
      </c>
      <c r="U162" s="1">
        <f t="shared" si="11"/>
        <v>1</v>
      </c>
      <c r="V162" s="1"/>
    </row>
    <row r="163" spans="1:22" x14ac:dyDescent="0.3">
      <c r="A163" s="8">
        <v>1031</v>
      </c>
      <c r="B163" s="8" t="s">
        <v>1682</v>
      </c>
      <c r="C163" s="8">
        <v>0.83409999999999995</v>
      </c>
      <c r="D163" s="8">
        <v>4.9399999999999999E-2</v>
      </c>
      <c r="E163" s="8">
        <v>0.2671</v>
      </c>
      <c r="F163" s="8" t="s">
        <v>1685</v>
      </c>
      <c r="G163" s="8">
        <v>0.2177</v>
      </c>
      <c r="H163" s="1" t="s">
        <v>3358</v>
      </c>
      <c r="I163" s="8">
        <v>208</v>
      </c>
      <c r="J163" s="9" t="s">
        <v>1685</v>
      </c>
      <c r="K163" s="9" t="s">
        <v>2722</v>
      </c>
      <c r="L163" s="9">
        <v>1.26161365715445E-3</v>
      </c>
      <c r="M163" s="9">
        <v>2.06826008832269E-2</v>
      </c>
      <c r="N163" s="9">
        <v>1.9420987226072401E-2</v>
      </c>
      <c r="O163" s="9">
        <v>9.0980611215048093E-2</v>
      </c>
      <c r="P163" s="1" t="s">
        <v>3359</v>
      </c>
      <c r="Q163" s="9">
        <v>119</v>
      </c>
      <c r="R163" s="10">
        <f t="shared" si="8"/>
        <v>327</v>
      </c>
      <c r="S163" s="1">
        <f t="shared" si="9"/>
        <v>1</v>
      </c>
      <c r="T163" s="1">
        <f t="shared" si="10"/>
        <v>1</v>
      </c>
      <c r="U163" s="1">
        <f t="shared" si="11"/>
        <v>1</v>
      </c>
      <c r="V163" s="1"/>
    </row>
    <row r="164" spans="1:22" x14ac:dyDescent="0.3">
      <c r="A164" s="8">
        <v>672</v>
      </c>
      <c r="B164" s="8" t="s">
        <v>1683</v>
      </c>
      <c r="C164" s="8">
        <v>0.73919999999999997</v>
      </c>
      <c r="D164" s="8">
        <v>6.7699999999999996E-2</v>
      </c>
      <c r="E164" s="8">
        <v>0.34160000000000001</v>
      </c>
      <c r="F164" s="8" t="s">
        <v>1682</v>
      </c>
      <c r="G164" s="8">
        <v>0.27389999999999998</v>
      </c>
      <c r="H164" s="1" t="s">
        <v>3360</v>
      </c>
      <c r="I164" s="8">
        <v>133</v>
      </c>
      <c r="J164" s="9" t="s">
        <v>1682</v>
      </c>
      <c r="K164" s="9" t="s">
        <v>2363</v>
      </c>
      <c r="L164" s="9">
        <v>2.8696180597866001E-3</v>
      </c>
      <c r="M164" s="9">
        <v>1.79205999752493E-2</v>
      </c>
      <c r="N164" s="9">
        <v>1.50509819154627E-2</v>
      </c>
      <c r="O164" s="9">
        <v>8.0552705941393299E-2</v>
      </c>
      <c r="P164" s="1" t="s">
        <v>3361</v>
      </c>
      <c r="Q164" s="9">
        <v>198</v>
      </c>
      <c r="R164" s="10">
        <f t="shared" si="8"/>
        <v>331</v>
      </c>
      <c r="S164" s="1">
        <f t="shared" si="9"/>
        <v>1</v>
      </c>
      <c r="T164" s="1">
        <f t="shared" si="10"/>
        <v>1</v>
      </c>
      <c r="U164" s="1">
        <f t="shared" si="11"/>
        <v>1</v>
      </c>
      <c r="V164" s="1"/>
    </row>
    <row r="165" spans="1:22" x14ac:dyDescent="0.3">
      <c r="A165" s="8">
        <v>764</v>
      </c>
      <c r="B165" s="8" t="s">
        <v>1679</v>
      </c>
      <c r="C165" s="8">
        <v>0.69550000000000001</v>
      </c>
      <c r="D165" s="8">
        <v>7.4999999999999997E-2</v>
      </c>
      <c r="E165" s="8">
        <v>0.30730000000000002</v>
      </c>
      <c r="F165" s="8" t="s">
        <v>1674</v>
      </c>
      <c r="G165" s="8">
        <v>0.2324</v>
      </c>
      <c r="H165" s="1" t="s">
        <v>3362</v>
      </c>
      <c r="I165" s="8">
        <v>182</v>
      </c>
      <c r="J165" s="9" t="s">
        <v>1674</v>
      </c>
      <c r="K165" s="9" t="s">
        <v>2455</v>
      </c>
      <c r="L165" s="9">
        <v>4.48529956822532E-3</v>
      </c>
      <c r="M165" s="9">
        <v>2.2036558418897501E-2</v>
      </c>
      <c r="N165" s="9">
        <v>1.7551258850672199E-2</v>
      </c>
      <c r="O165" s="9">
        <v>9.2707565679111703E-2</v>
      </c>
      <c r="P165" s="1" t="s">
        <v>3363</v>
      </c>
      <c r="Q165" s="9">
        <v>149</v>
      </c>
      <c r="R165" s="10">
        <f t="shared" si="8"/>
        <v>331</v>
      </c>
      <c r="S165" s="1">
        <f t="shared" si="9"/>
        <v>1</v>
      </c>
      <c r="T165" s="1">
        <f t="shared" si="10"/>
        <v>1</v>
      </c>
      <c r="U165" s="1">
        <f t="shared" si="11"/>
        <v>1</v>
      </c>
      <c r="V165" s="1"/>
    </row>
    <row r="166" spans="1:22" x14ac:dyDescent="0.3">
      <c r="A166" s="8">
        <v>1194</v>
      </c>
      <c r="B166" s="8" t="s">
        <v>1671</v>
      </c>
      <c r="C166" s="8">
        <v>0.63380000000000003</v>
      </c>
      <c r="D166" s="8">
        <v>0.1651</v>
      </c>
      <c r="E166" s="8">
        <v>0.50180000000000002</v>
      </c>
      <c r="F166" s="8" t="s">
        <v>1666</v>
      </c>
      <c r="G166" s="8">
        <v>0.3367</v>
      </c>
      <c r="H166" s="1" t="s">
        <v>3364</v>
      </c>
      <c r="I166" s="8">
        <v>87</v>
      </c>
      <c r="J166" s="9" t="s">
        <v>1666</v>
      </c>
      <c r="K166" s="9" t="s">
        <v>2885</v>
      </c>
      <c r="L166" s="9">
        <v>6.5685151470022901E-3</v>
      </c>
      <c r="M166" s="9">
        <v>1.9625689326142299E-2</v>
      </c>
      <c r="N166" s="9">
        <v>1.3057174179139999E-2</v>
      </c>
      <c r="O166" s="9">
        <v>5.9973867864173802E-2</v>
      </c>
      <c r="P166" s="1" t="s">
        <v>3365</v>
      </c>
      <c r="Q166" s="9">
        <v>244</v>
      </c>
      <c r="R166" s="10">
        <f t="shared" si="8"/>
        <v>331</v>
      </c>
      <c r="S166" s="1">
        <f t="shared" si="9"/>
        <v>1</v>
      </c>
      <c r="T166" s="1">
        <f t="shared" si="10"/>
        <v>1</v>
      </c>
      <c r="U166" s="1">
        <f t="shared" si="11"/>
        <v>1</v>
      </c>
      <c r="V166" s="1"/>
    </row>
    <row r="167" spans="1:22" x14ac:dyDescent="0.3">
      <c r="A167" s="8">
        <v>562</v>
      </c>
      <c r="B167" s="8" t="s">
        <v>1680</v>
      </c>
      <c r="C167" s="8">
        <v>0.57820000000000005</v>
      </c>
      <c r="D167" s="8">
        <v>0.22950000000000001</v>
      </c>
      <c r="E167" s="8">
        <v>0.47649999999999998</v>
      </c>
      <c r="F167" s="8" t="s">
        <v>1674</v>
      </c>
      <c r="G167" s="8">
        <v>0.247</v>
      </c>
      <c r="H167" s="1" t="s">
        <v>3366</v>
      </c>
      <c r="I167" s="8">
        <v>168</v>
      </c>
      <c r="J167" s="9" t="s">
        <v>1674</v>
      </c>
      <c r="K167" s="9" t="s">
        <v>2253</v>
      </c>
      <c r="L167" s="9">
        <v>1.24894943851889E-2</v>
      </c>
      <c r="M167" s="9">
        <v>2.91559870967724E-2</v>
      </c>
      <c r="N167" s="9">
        <v>1.6666492711583401E-2</v>
      </c>
      <c r="O167" s="9">
        <v>8.3607325731164001E-2</v>
      </c>
      <c r="P167" s="1" t="s">
        <v>3367</v>
      </c>
      <c r="Q167" s="9">
        <v>166</v>
      </c>
      <c r="R167" s="10">
        <f t="shared" si="8"/>
        <v>334</v>
      </c>
      <c r="S167" s="1">
        <f t="shared" si="9"/>
        <v>1</v>
      </c>
      <c r="T167" s="1">
        <f t="shared" si="10"/>
        <v>1</v>
      </c>
      <c r="U167" s="1">
        <f t="shared" si="11"/>
        <v>1</v>
      </c>
      <c r="V167" s="1"/>
    </row>
    <row r="168" spans="1:22" x14ac:dyDescent="0.3">
      <c r="A168" s="8">
        <v>708</v>
      </c>
      <c r="B168" s="8" t="s">
        <v>1683</v>
      </c>
      <c r="C168" s="8">
        <v>0.79359999999999997</v>
      </c>
      <c r="D168" s="8">
        <v>1.8599999999999998E-2</v>
      </c>
      <c r="E168" s="8">
        <v>0.27060000000000001</v>
      </c>
      <c r="F168" s="8" t="s">
        <v>1668</v>
      </c>
      <c r="G168" s="8">
        <v>0.252</v>
      </c>
      <c r="H168" s="1" t="s">
        <v>3368</v>
      </c>
      <c r="I168" s="8">
        <v>159</v>
      </c>
      <c r="J168" s="9" t="s">
        <v>1668</v>
      </c>
      <c r="K168" s="9" t="s">
        <v>2399</v>
      </c>
      <c r="L168" s="9">
        <v>0</v>
      </c>
      <c r="M168" s="9">
        <v>1.6281189447520401E-2</v>
      </c>
      <c r="N168" s="9">
        <v>1.6281189447520401E-2</v>
      </c>
      <c r="O168" s="9">
        <v>7.2316856008478703E-2</v>
      </c>
      <c r="P168" s="1" t="s">
        <v>3369</v>
      </c>
      <c r="Q168" s="9">
        <v>175</v>
      </c>
      <c r="R168" s="10">
        <f t="shared" si="8"/>
        <v>334</v>
      </c>
      <c r="S168" s="1">
        <f t="shared" si="9"/>
        <v>1</v>
      </c>
      <c r="T168" s="1">
        <f t="shared" si="10"/>
        <v>1</v>
      </c>
      <c r="U168" s="1">
        <f t="shared" si="11"/>
        <v>1</v>
      </c>
      <c r="V168" s="1"/>
    </row>
    <row r="169" spans="1:22" x14ac:dyDescent="0.3">
      <c r="A169" s="8">
        <v>1053</v>
      </c>
      <c r="B169" s="8" t="s">
        <v>1681</v>
      </c>
      <c r="C169" s="8">
        <v>0.78590000000000004</v>
      </c>
      <c r="D169" s="8">
        <v>7.1800000000000003E-2</v>
      </c>
      <c r="E169" s="8">
        <v>0.2923</v>
      </c>
      <c r="F169" s="8" t="s">
        <v>1668</v>
      </c>
      <c r="G169" s="8">
        <v>0.2205</v>
      </c>
      <c r="H169" s="1" t="s">
        <v>3370</v>
      </c>
      <c r="I169" s="8">
        <v>199</v>
      </c>
      <c r="J169" s="9" t="s">
        <v>1668</v>
      </c>
      <c r="K169" s="9" t="s">
        <v>2744</v>
      </c>
      <c r="L169" s="9">
        <v>2.5665509281074901E-3</v>
      </c>
      <c r="M169" s="9">
        <v>2.0928997469226902E-2</v>
      </c>
      <c r="N169" s="9">
        <v>1.83624465411194E-2</v>
      </c>
      <c r="O169" s="9">
        <v>9.0894144092804899E-2</v>
      </c>
      <c r="P169" s="1" t="s">
        <v>3371</v>
      </c>
      <c r="Q169" s="9">
        <v>135</v>
      </c>
      <c r="R169" s="10">
        <f t="shared" si="8"/>
        <v>334</v>
      </c>
      <c r="S169" s="1">
        <f t="shared" si="9"/>
        <v>1</v>
      </c>
      <c r="T169" s="1">
        <f t="shared" si="10"/>
        <v>1</v>
      </c>
      <c r="U169" s="1">
        <f t="shared" si="11"/>
        <v>1</v>
      </c>
      <c r="V169" s="1"/>
    </row>
    <row r="170" spans="1:22" x14ac:dyDescent="0.3">
      <c r="A170" s="8">
        <v>96</v>
      </c>
      <c r="B170" s="8" t="s">
        <v>1672</v>
      </c>
      <c r="C170" s="8">
        <v>0.78549999999999998</v>
      </c>
      <c r="D170" s="8">
        <v>1.9099999999999999E-2</v>
      </c>
      <c r="E170" s="8">
        <v>0.28389999999999999</v>
      </c>
      <c r="F170" s="8" t="s">
        <v>1677</v>
      </c>
      <c r="G170" s="8">
        <v>0.26479999999999998</v>
      </c>
      <c r="H170" s="1" t="s">
        <v>3372</v>
      </c>
      <c r="I170" s="8">
        <v>146</v>
      </c>
      <c r="J170" s="9" t="s">
        <v>1677</v>
      </c>
      <c r="K170" s="9" t="s">
        <v>1787</v>
      </c>
      <c r="L170" s="9">
        <v>7.0117523344207704E-4</v>
      </c>
      <c r="M170" s="9">
        <v>1.63227647036524E-2</v>
      </c>
      <c r="N170" s="9">
        <v>1.5621589470210299E-2</v>
      </c>
      <c r="O170" s="9">
        <v>9.4192103728556104E-2</v>
      </c>
      <c r="P170" s="1" t="s">
        <v>3373</v>
      </c>
      <c r="Q170" s="9">
        <v>189</v>
      </c>
      <c r="R170" s="10">
        <f t="shared" si="8"/>
        <v>335</v>
      </c>
      <c r="S170" s="1">
        <f t="shared" si="9"/>
        <v>1</v>
      </c>
      <c r="T170" s="1">
        <f t="shared" si="10"/>
        <v>1</v>
      </c>
      <c r="U170" s="1">
        <f t="shared" si="11"/>
        <v>1</v>
      </c>
      <c r="V170" s="1"/>
    </row>
    <row r="171" spans="1:22" x14ac:dyDescent="0.3">
      <c r="A171" s="8">
        <v>548</v>
      </c>
      <c r="B171" s="8" t="s">
        <v>1677</v>
      </c>
      <c r="C171" s="8">
        <v>0.74560000000000004</v>
      </c>
      <c r="D171" s="8">
        <v>5.6500000000000002E-2</v>
      </c>
      <c r="E171" s="8">
        <v>0.32740000000000002</v>
      </c>
      <c r="F171" s="8" t="s">
        <v>1669</v>
      </c>
      <c r="G171" s="8">
        <v>0.27089999999999997</v>
      </c>
      <c r="H171" s="1" t="s">
        <v>3374</v>
      </c>
      <c r="I171" s="8">
        <v>137</v>
      </c>
      <c r="J171" s="9" t="s">
        <v>1669</v>
      </c>
      <c r="K171" s="9" t="s">
        <v>2239</v>
      </c>
      <c r="L171" s="9">
        <v>4.9857906709015604E-3</v>
      </c>
      <c r="M171" s="9">
        <v>2.0015218030035E-2</v>
      </c>
      <c r="N171" s="9">
        <v>1.50294273591334E-2</v>
      </c>
      <c r="O171" s="9">
        <v>0.10426161696104599</v>
      </c>
      <c r="P171" s="1" t="s">
        <v>3375</v>
      </c>
      <c r="Q171" s="9">
        <v>199</v>
      </c>
      <c r="R171" s="10">
        <f t="shared" si="8"/>
        <v>336</v>
      </c>
      <c r="S171" s="1">
        <f t="shared" si="9"/>
        <v>1</v>
      </c>
      <c r="T171" s="1">
        <f t="shared" si="10"/>
        <v>1</v>
      </c>
      <c r="U171" s="1">
        <f t="shared" si="11"/>
        <v>1</v>
      </c>
      <c r="V171" s="1"/>
    </row>
    <row r="172" spans="1:22" x14ac:dyDescent="0.3">
      <c r="A172" s="8">
        <v>652</v>
      </c>
      <c r="B172" s="8" t="s">
        <v>1675</v>
      </c>
      <c r="C172" s="8">
        <v>0.60940000000000005</v>
      </c>
      <c r="D172" s="8">
        <v>0.16850000000000001</v>
      </c>
      <c r="E172" s="8">
        <v>0.43390000000000001</v>
      </c>
      <c r="F172" s="8" t="s">
        <v>1673</v>
      </c>
      <c r="G172" s="8">
        <v>0.26550000000000001</v>
      </c>
      <c r="H172" s="1" t="s">
        <v>3376</v>
      </c>
      <c r="I172" s="8">
        <v>145</v>
      </c>
      <c r="J172" s="9" t="s">
        <v>1673</v>
      </c>
      <c r="K172" s="9" t="s">
        <v>2343</v>
      </c>
      <c r="L172" s="9">
        <v>8.6454475000077007E-3</v>
      </c>
      <c r="M172" s="9">
        <v>2.37455867526545E-2</v>
      </c>
      <c r="N172" s="9">
        <v>1.51001392526468E-2</v>
      </c>
      <c r="O172" s="9">
        <v>8.7868024521897597E-2</v>
      </c>
      <c r="P172" s="1" t="s">
        <v>3377</v>
      </c>
      <c r="Q172" s="9">
        <v>197</v>
      </c>
      <c r="R172" s="10">
        <f t="shared" si="8"/>
        <v>342</v>
      </c>
      <c r="S172" s="1">
        <f t="shared" si="9"/>
        <v>1</v>
      </c>
      <c r="T172" s="1">
        <f t="shared" si="10"/>
        <v>1</v>
      </c>
      <c r="U172" s="1">
        <f t="shared" si="11"/>
        <v>1</v>
      </c>
      <c r="V172" s="1"/>
    </row>
    <row r="173" spans="1:22" x14ac:dyDescent="0.3">
      <c r="A173" s="8">
        <v>127</v>
      </c>
      <c r="B173" s="8" t="s">
        <v>1677</v>
      </c>
      <c r="C173" s="8">
        <v>0.7571</v>
      </c>
      <c r="D173" s="8">
        <v>4.0300000000000002E-2</v>
      </c>
      <c r="E173" s="8">
        <v>0.26640000000000003</v>
      </c>
      <c r="F173" s="8" t="s">
        <v>1668</v>
      </c>
      <c r="G173" s="8">
        <v>0.2261</v>
      </c>
      <c r="H173" s="1" t="s">
        <v>3378</v>
      </c>
      <c r="I173" s="8">
        <v>189</v>
      </c>
      <c r="J173" s="9" t="s">
        <v>1668</v>
      </c>
      <c r="K173" s="9" t="s">
        <v>1818</v>
      </c>
      <c r="L173" s="9">
        <v>2.9420117709041899E-3</v>
      </c>
      <c r="M173" s="9">
        <v>2.0110159933626401E-2</v>
      </c>
      <c r="N173" s="9">
        <v>1.7168148162722201E-2</v>
      </c>
      <c r="O173" s="9">
        <v>9.2621529089507104E-2</v>
      </c>
      <c r="P173" s="1" t="s">
        <v>3379</v>
      </c>
      <c r="Q173" s="9">
        <v>154</v>
      </c>
      <c r="R173" s="10">
        <f t="shared" si="8"/>
        <v>343</v>
      </c>
      <c r="S173" s="1">
        <f t="shared" si="9"/>
        <v>1</v>
      </c>
      <c r="T173" s="1">
        <f t="shared" si="10"/>
        <v>1</v>
      </c>
      <c r="U173" s="1">
        <f t="shared" si="11"/>
        <v>1</v>
      </c>
      <c r="V173" s="1"/>
    </row>
    <row r="174" spans="1:22" x14ac:dyDescent="0.3">
      <c r="A174" s="8">
        <v>411</v>
      </c>
      <c r="B174" s="8" t="s">
        <v>1685</v>
      </c>
      <c r="C174" s="8">
        <v>0.7742</v>
      </c>
      <c r="D174" s="8">
        <v>2.93E-2</v>
      </c>
      <c r="E174" s="8">
        <v>0.2366</v>
      </c>
      <c r="F174" s="8" t="s">
        <v>1674</v>
      </c>
      <c r="G174" s="8">
        <v>0.2072</v>
      </c>
      <c r="H174" s="1" t="s">
        <v>3380</v>
      </c>
      <c r="I174" s="8">
        <v>221</v>
      </c>
      <c r="J174" s="9" t="s">
        <v>1674</v>
      </c>
      <c r="K174" s="9" t="s">
        <v>2102</v>
      </c>
      <c r="L174" s="9">
        <v>1.4187869781138499E-3</v>
      </c>
      <c r="M174" s="9">
        <v>2.0501790912520301E-2</v>
      </c>
      <c r="N174" s="9">
        <v>1.9083003934406501E-2</v>
      </c>
      <c r="O174" s="9">
        <v>0.10391621713190601</v>
      </c>
      <c r="P174" s="1" t="s">
        <v>3381</v>
      </c>
      <c r="Q174" s="9">
        <v>124</v>
      </c>
      <c r="R174" s="10">
        <f t="shared" si="8"/>
        <v>345</v>
      </c>
      <c r="S174" s="1">
        <f t="shared" si="9"/>
        <v>1</v>
      </c>
      <c r="T174" s="1">
        <f t="shared" si="10"/>
        <v>1</v>
      </c>
      <c r="U174" s="1">
        <f t="shared" si="11"/>
        <v>1</v>
      </c>
      <c r="V174" s="1"/>
    </row>
    <row r="175" spans="1:22" x14ac:dyDescent="0.3">
      <c r="A175" s="8">
        <v>1189</v>
      </c>
      <c r="B175" s="8" t="s">
        <v>1668</v>
      </c>
      <c r="C175" s="8">
        <v>0.78869999999999996</v>
      </c>
      <c r="D175" s="8">
        <v>5.5500000000000001E-2</v>
      </c>
      <c r="E175" s="8">
        <v>0.2984</v>
      </c>
      <c r="F175" s="8" t="s">
        <v>1682</v>
      </c>
      <c r="G175" s="8">
        <v>0.2429</v>
      </c>
      <c r="H175" s="1" t="s">
        <v>3382</v>
      </c>
      <c r="I175" s="8">
        <v>175</v>
      </c>
      <c r="J175" s="9" t="s">
        <v>1682</v>
      </c>
      <c r="K175" s="9" t="s">
        <v>2880</v>
      </c>
      <c r="L175" s="9">
        <v>9.8273467895622097E-4</v>
      </c>
      <c r="M175" s="9">
        <v>1.7555424784247702E-2</v>
      </c>
      <c r="N175" s="9">
        <v>1.6572690105291499E-2</v>
      </c>
      <c r="O175" s="9">
        <v>8.0664391041926298E-2</v>
      </c>
      <c r="P175" s="1" t="s">
        <v>3383</v>
      </c>
      <c r="Q175" s="9">
        <v>170</v>
      </c>
      <c r="R175" s="10">
        <f t="shared" si="8"/>
        <v>345</v>
      </c>
      <c r="S175" s="1">
        <f t="shared" si="9"/>
        <v>1</v>
      </c>
      <c r="T175" s="1">
        <f t="shared" si="10"/>
        <v>1</v>
      </c>
      <c r="U175" s="1">
        <f t="shared" si="11"/>
        <v>1</v>
      </c>
      <c r="V175" s="1"/>
    </row>
    <row r="176" spans="1:22" x14ac:dyDescent="0.3">
      <c r="A176" s="8">
        <v>449</v>
      </c>
      <c r="B176" s="8" t="s">
        <v>1673</v>
      </c>
      <c r="C176" s="8">
        <v>0.3916</v>
      </c>
      <c r="D176" s="8">
        <v>0.2626</v>
      </c>
      <c r="E176" s="8">
        <v>0.61070000000000002</v>
      </c>
      <c r="F176" s="8" t="s">
        <v>1675</v>
      </c>
      <c r="G176" s="8">
        <v>0.34820000000000001</v>
      </c>
      <c r="H176" s="1" t="s">
        <v>3384</v>
      </c>
      <c r="I176" s="8">
        <v>80</v>
      </c>
      <c r="J176" s="9" t="s">
        <v>1675</v>
      </c>
      <c r="K176" s="9" t="s">
        <v>2140</v>
      </c>
      <c r="L176" s="9">
        <v>9.9213138939629394E-3</v>
      </c>
      <c r="M176" s="9">
        <v>2.2007901548436001E-2</v>
      </c>
      <c r="N176" s="9">
        <v>1.20865876544731E-2</v>
      </c>
      <c r="O176" s="9">
        <v>5.2249721072190697E-2</v>
      </c>
      <c r="P176" s="1" t="s">
        <v>3385</v>
      </c>
      <c r="Q176" s="9">
        <v>267</v>
      </c>
      <c r="R176" s="10">
        <f t="shared" si="8"/>
        <v>347</v>
      </c>
      <c r="S176" s="1">
        <f t="shared" si="9"/>
        <v>1</v>
      </c>
      <c r="T176" s="1">
        <f t="shared" si="10"/>
        <v>1</v>
      </c>
      <c r="U176" s="1">
        <f t="shared" si="11"/>
        <v>1</v>
      </c>
      <c r="V176" s="1"/>
    </row>
    <row r="177" spans="1:22" x14ac:dyDescent="0.3">
      <c r="A177" s="8">
        <v>108</v>
      </c>
      <c r="B177" s="8" t="s">
        <v>1674</v>
      </c>
      <c r="C177" s="8">
        <v>0.82299999999999995</v>
      </c>
      <c r="D177" s="8">
        <v>9.9500000000000005E-2</v>
      </c>
      <c r="E177" s="8">
        <v>0.30299999999999999</v>
      </c>
      <c r="F177" s="8" t="s">
        <v>1678</v>
      </c>
      <c r="G177" s="8">
        <v>0.20349999999999999</v>
      </c>
      <c r="H177" s="1" t="s">
        <v>3386</v>
      </c>
      <c r="I177" s="8">
        <v>228</v>
      </c>
      <c r="J177" s="9" t="s">
        <v>1678</v>
      </c>
      <c r="K177" s="9" t="s">
        <v>1799</v>
      </c>
      <c r="L177" s="9">
        <v>4.66588168346744E-3</v>
      </c>
      <c r="M177" s="9">
        <v>2.3996409045435201E-2</v>
      </c>
      <c r="N177" s="9">
        <v>1.9330527361967699E-2</v>
      </c>
      <c r="O177" s="9">
        <v>0.103706590375712</v>
      </c>
      <c r="P177" s="1" t="s">
        <v>3387</v>
      </c>
      <c r="Q177" s="9">
        <v>120</v>
      </c>
      <c r="R177" s="10">
        <f t="shared" si="8"/>
        <v>348</v>
      </c>
      <c r="S177" s="1">
        <f t="shared" si="9"/>
        <v>1</v>
      </c>
      <c r="T177" s="1">
        <f t="shared" si="10"/>
        <v>1</v>
      </c>
      <c r="U177" s="1">
        <f t="shared" si="11"/>
        <v>1</v>
      </c>
      <c r="V177" s="1"/>
    </row>
    <row r="178" spans="1:22" x14ac:dyDescent="0.3">
      <c r="A178" s="8">
        <v>674</v>
      </c>
      <c r="B178" s="8" t="s">
        <v>1675</v>
      </c>
      <c r="C178" s="8">
        <v>0.57609999999999995</v>
      </c>
      <c r="D178" s="8">
        <v>0.2268</v>
      </c>
      <c r="E178" s="8">
        <v>0.49299999999999999</v>
      </c>
      <c r="F178" s="8" t="s">
        <v>1673</v>
      </c>
      <c r="G178" s="8">
        <v>0.26619999999999999</v>
      </c>
      <c r="H178" s="1" t="s">
        <v>3388</v>
      </c>
      <c r="I178" s="8">
        <v>144</v>
      </c>
      <c r="J178" s="9" t="s">
        <v>1673</v>
      </c>
      <c r="K178" s="9" t="s">
        <v>2365</v>
      </c>
      <c r="L178" s="9">
        <v>1.30160884491833E-2</v>
      </c>
      <c r="M178" s="9">
        <v>2.77783952661248E-2</v>
      </c>
      <c r="N178" s="9">
        <v>1.47623068169415E-2</v>
      </c>
      <c r="O178" s="9">
        <v>7.4570463111065702E-2</v>
      </c>
      <c r="P178" s="1" t="s">
        <v>3389</v>
      </c>
      <c r="Q178" s="9">
        <v>205</v>
      </c>
      <c r="R178" s="10">
        <f t="shared" si="8"/>
        <v>349</v>
      </c>
      <c r="S178" s="1">
        <f t="shared" si="9"/>
        <v>1</v>
      </c>
      <c r="T178" s="1">
        <f t="shared" si="10"/>
        <v>1</v>
      </c>
      <c r="U178" s="1">
        <f t="shared" si="11"/>
        <v>1</v>
      </c>
      <c r="V178" s="1"/>
    </row>
    <row r="179" spans="1:22" x14ac:dyDescent="0.3">
      <c r="A179" s="8">
        <v>1081</v>
      </c>
      <c r="B179" s="8" t="s">
        <v>1674</v>
      </c>
      <c r="C179" s="8">
        <v>0.75829999999999997</v>
      </c>
      <c r="D179" s="8">
        <v>5.9900000000000002E-2</v>
      </c>
      <c r="E179" s="8">
        <v>0.2671</v>
      </c>
      <c r="F179" s="8" t="s">
        <v>1666</v>
      </c>
      <c r="G179" s="8">
        <v>0.2072</v>
      </c>
      <c r="H179" s="1" t="s">
        <v>3390</v>
      </c>
      <c r="I179" s="8">
        <v>222</v>
      </c>
      <c r="J179" s="9" t="s">
        <v>1666</v>
      </c>
      <c r="K179" s="9" t="s">
        <v>2772</v>
      </c>
      <c r="L179" s="9">
        <v>3.0632183261672099E-3</v>
      </c>
      <c r="M179" s="9">
        <v>2.1762042052497901E-2</v>
      </c>
      <c r="N179" s="9">
        <v>1.86988237263307E-2</v>
      </c>
      <c r="O179" s="9">
        <v>0.10271134822528299</v>
      </c>
      <c r="P179" s="1" t="s">
        <v>3391</v>
      </c>
      <c r="Q179" s="9">
        <v>129</v>
      </c>
      <c r="R179" s="10">
        <f t="shared" si="8"/>
        <v>351</v>
      </c>
      <c r="S179" s="1">
        <f t="shared" si="9"/>
        <v>1</v>
      </c>
      <c r="T179" s="1">
        <f t="shared" si="10"/>
        <v>1</v>
      </c>
      <c r="U179" s="1">
        <f t="shared" si="11"/>
        <v>1</v>
      </c>
      <c r="V179" s="1"/>
    </row>
    <row r="180" spans="1:22" x14ac:dyDescent="0.3">
      <c r="A180" s="8">
        <v>87</v>
      </c>
      <c r="B180" s="8" t="s">
        <v>1674</v>
      </c>
      <c r="C180" s="8">
        <v>0.7712</v>
      </c>
      <c r="D180" s="8">
        <v>5.1900000000000002E-2</v>
      </c>
      <c r="E180" s="8">
        <v>0.32090000000000002</v>
      </c>
      <c r="F180" s="8" t="s">
        <v>1666</v>
      </c>
      <c r="G180" s="8">
        <v>0.26900000000000002</v>
      </c>
      <c r="H180" s="1" t="s">
        <v>3392</v>
      </c>
      <c r="I180" s="8">
        <v>141</v>
      </c>
      <c r="J180" s="9" t="s">
        <v>1666</v>
      </c>
      <c r="K180" s="9" t="s">
        <v>1778</v>
      </c>
      <c r="L180" s="9">
        <v>1.81768149709455E-3</v>
      </c>
      <c r="M180" s="9">
        <v>1.6059714893108701E-2</v>
      </c>
      <c r="N180" s="9">
        <v>1.42420333960142E-2</v>
      </c>
      <c r="O180" s="9">
        <v>8.5627861315046197E-2</v>
      </c>
      <c r="P180" s="1" t="s">
        <v>3393</v>
      </c>
      <c r="Q180" s="9">
        <v>215</v>
      </c>
      <c r="R180" s="10">
        <f t="shared" si="8"/>
        <v>356</v>
      </c>
      <c r="S180" s="1">
        <f t="shared" si="9"/>
        <v>1</v>
      </c>
      <c r="T180" s="1">
        <f t="shared" si="10"/>
        <v>1</v>
      </c>
      <c r="U180" s="1">
        <f t="shared" si="11"/>
        <v>1</v>
      </c>
      <c r="V180" s="1"/>
    </row>
    <row r="181" spans="1:22" x14ac:dyDescent="0.3">
      <c r="A181" s="8">
        <v>830</v>
      </c>
      <c r="B181" s="8" t="s">
        <v>1668</v>
      </c>
      <c r="C181" s="8">
        <v>0.7419</v>
      </c>
      <c r="D181" s="8">
        <v>4.7100000000000003E-2</v>
      </c>
      <c r="E181" s="8">
        <v>0.34370000000000001</v>
      </c>
      <c r="F181" s="8" t="s">
        <v>1678</v>
      </c>
      <c r="G181" s="8">
        <v>0.29659999999999997</v>
      </c>
      <c r="H181" s="1" t="s">
        <v>3394</v>
      </c>
      <c r="I181" s="8">
        <v>114</v>
      </c>
      <c r="J181" s="9" t="s">
        <v>1678</v>
      </c>
      <c r="K181" s="9" t="s">
        <v>2521</v>
      </c>
      <c r="L181" s="9">
        <v>2.6071399916484201E-3</v>
      </c>
      <c r="M181" s="9">
        <v>1.5714280402979501E-2</v>
      </c>
      <c r="N181" s="9">
        <v>1.3107140411331E-2</v>
      </c>
      <c r="O181" s="9">
        <v>8.1771394402148201E-2</v>
      </c>
      <c r="P181" s="1" t="s">
        <v>3395</v>
      </c>
      <c r="Q181" s="9">
        <v>242</v>
      </c>
      <c r="R181" s="10">
        <f t="shared" si="8"/>
        <v>356</v>
      </c>
      <c r="S181" s="1">
        <f t="shared" si="9"/>
        <v>1</v>
      </c>
      <c r="T181" s="1">
        <f t="shared" si="10"/>
        <v>1</v>
      </c>
      <c r="U181" s="1">
        <f t="shared" si="11"/>
        <v>1</v>
      </c>
      <c r="V181" s="1"/>
    </row>
    <row r="182" spans="1:22" x14ac:dyDescent="0.3">
      <c r="A182" s="8">
        <v>1033</v>
      </c>
      <c r="B182" s="8" t="s">
        <v>1673</v>
      </c>
      <c r="C182" s="8">
        <v>0.65859999999999996</v>
      </c>
      <c r="D182" s="8">
        <v>0.21929999999999999</v>
      </c>
      <c r="E182" s="8">
        <v>0.42030000000000001</v>
      </c>
      <c r="F182" s="8" t="s">
        <v>1675</v>
      </c>
      <c r="G182" s="8">
        <v>0.2011</v>
      </c>
      <c r="H182" s="1" t="s">
        <v>3396</v>
      </c>
      <c r="I182" s="8">
        <v>232</v>
      </c>
      <c r="J182" s="9" t="s">
        <v>1675</v>
      </c>
      <c r="K182" s="9" t="s">
        <v>2724</v>
      </c>
      <c r="L182" s="9">
        <v>8.6001459882298695E-3</v>
      </c>
      <c r="M182" s="9">
        <v>2.7234567271427399E-2</v>
      </c>
      <c r="N182" s="9">
        <v>1.8634421283197599E-2</v>
      </c>
      <c r="O182" s="9">
        <v>7.9047450487869E-2</v>
      </c>
      <c r="P182" s="1" t="s">
        <v>3397</v>
      </c>
      <c r="Q182" s="9">
        <v>130</v>
      </c>
      <c r="R182" s="10">
        <f t="shared" si="8"/>
        <v>362</v>
      </c>
      <c r="S182" s="1">
        <f t="shared" si="9"/>
        <v>1</v>
      </c>
      <c r="T182" s="1">
        <f t="shared" si="10"/>
        <v>1</v>
      </c>
      <c r="U182" s="1">
        <f t="shared" si="11"/>
        <v>1</v>
      </c>
      <c r="V182" s="1"/>
    </row>
    <row r="183" spans="1:22" x14ac:dyDescent="0.3">
      <c r="A183" s="8">
        <v>1091</v>
      </c>
      <c r="B183" s="8" t="s">
        <v>1666</v>
      </c>
      <c r="C183" s="8">
        <v>0.77490000000000003</v>
      </c>
      <c r="D183" s="8">
        <v>6.1600000000000002E-2</v>
      </c>
      <c r="E183" s="8">
        <v>0.25230000000000002</v>
      </c>
      <c r="F183" s="8" t="s">
        <v>1671</v>
      </c>
      <c r="G183" s="8">
        <v>0.19070000000000001</v>
      </c>
      <c r="H183" s="1" t="s">
        <v>3398</v>
      </c>
      <c r="I183" s="8">
        <v>248</v>
      </c>
      <c r="J183" s="9" t="s">
        <v>1671</v>
      </c>
      <c r="K183" s="9" t="s">
        <v>2782</v>
      </c>
      <c r="L183" s="9">
        <v>2.6764642980158602E-3</v>
      </c>
      <c r="M183" s="9">
        <v>2.24043383154095E-2</v>
      </c>
      <c r="N183" s="9">
        <v>1.97278740173937E-2</v>
      </c>
      <c r="O183" s="9">
        <v>0.102458006151081</v>
      </c>
      <c r="P183" s="1" t="s">
        <v>3399</v>
      </c>
      <c r="Q183" s="9">
        <v>115</v>
      </c>
      <c r="R183" s="10">
        <f t="shared" si="8"/>
        <v>363</v>
      </c>
      <c r="S183" s="1">
        <f t="shared" si="9"/>
        <v>1</v>
      </c>
      <c r="T183" s="1">
        <f t="shared" si="10"/>
        <v>1</v>
      </c>
      <c r="U183" s="1">
        <f t="shared" si="11"/>
        <v>1</v>
      </c>
      <c r="V183" s="1"/>
    </row>
    <row r="184" spans="1:22" x14ac:dyDescent="0.3">
      <c r="A184" s="8">
        <v>556</v>
      </c>
      <c r="B184" s="8" t="s">
        <v>1672</v>
      </c>
      <c r="C184" s="8">
        <v>0.72409999999999997</v>
      </c>
      <c r="D184" s="8">
        <v>5.62E-2</v>
      </c>
      <c r="E184" s="8">
        <v>0.2752</v>
      </c>
      <c r="F184" s="8" t="s">
        <v>1668</v>
      </c>
      <c r="G184" s="8">
        <v>0.219</v>
      </c>
      <c r="H184" s="1" t="s">
        <v>3400</v>
      </c>
      <c r="I184" s="8">
        <v>206</v>
      </c>
      <c r="J184" s="9" t="s">
        <v>1669</v>
      </c>
      <c r="K184" s="9" t="s">
        <v>2247</v>
      </c>
      <c r="L184" s="9">
        <v>4.1253049683599398E-3</v>
      </c>
      <c r="M184" s="9">
        <v>2.1006153544405801E-2</v>
      </c>
      <c r="N184" s="9">
        <v>1.6880848576045802E-2</v>
      </c>
      <c r="O184" s="9">
        <v>0.10262599778968599</v>
      </c>
      <c r="P184" s="1" t="s">
        <v>3401</v>
      </c>
      <c r="Q184" s="9">
        <v>160</v>
      </c>
      <c r="R184" s="10">
        <f t="shared" si="8"/>
        <v>366</v>
      </c>
      <c r="S184" s="1">
        <f t="shared" si="9"/>
        <v>0</v>
      </c>
      <c r="T184" s="1">
        <f t="shared" si="10"/>
        <v>1</v>
      </c>
      <c r="U184" s="1">
        <f t="shared" si="11"/>
        <v>0</v>
      </c>
      <c r="V184" s="1"/>
    </row>
    <row r="185" spans="1:22" x14ac:dyDescent="0.3">
      <c r="A185" s="8">
        <v>957</v>
      </c>
      <c r="B185" s="8" t="s">
        <v>1675</v>
      </c>
      <c r="C185" s="8">
        <v>0.63890000000000002</v>
      </c>
      <c r="D185" s="8">
        <v>0.1875</v>
      </c>
      <c r="E185" s="8">
        <v>0.38800000000000001</v>
      </c>
      <c r="F185" s="8" t="s">
        <v>1683</v>
      </c>
      <c r="G185" s="8">
        <v>0.2006</v>
      </c>
      <c r="H185" s="1" t="s">
        <v>3402</v>
      </c>
      <c r="I185" s="8">
        <v>235</v>
      </c>
      <c r="J185" s="9" t="s">
        <v>1683</v>
      </c>
      <c r="K185" s="9" t="s">
        <v>2648</v>
      </c>
      <c r="L185" s="9">
        <v>9.3595511168144702E-3</v>
      </c>
      <c r="M185" s="9">
        <v>2.79215437221043E-2</v>
      </c>
      <c r="N185" s="9">
        <v>1.8561992605289901E-2</v>
      </c>
      <c r="O185" s="9">
        <v>8.1627944586504006E-2</v>
      </c>
      <c r="P185" s="1" t="s">
        <v>3403</v>
      </c>
      <c r="Q185" s="9">
        <v>131</v>
      </c>
      <c r="R185" s="10">
        <f t="shared" si="8"/>
        <v>366</v>
      </c>
      <c r="S185" s="1">
        <f t="shared" si="9"/>
        <v>1</v>
      </c>
      <c r="T185" s="1">
        <f t="shared" si="10"/>
        <v>1</v>
      </c>
      <c r="U185" s="1">
        <f t="shared" si="11"/>
        <v>1</v>
      </c>
      <c r="V185" s="1"/>
    </row>
    <row r="186" spans="1:22" x14ac:dyDescent="0.3">
      <c r="A186" s="8">
        <v>352</v>
      </c>
      <c r="B186" s="8" t="s">
        <v>1679</v>
      </c>
      <c r="C186" s="8">
        <v>0.78049999999999997</v>
      </c>
      <c r="D186" s="8">
        <v>7.4499999999999997E-2</v>
      </c>
      <c r="E186" s="8">
        <v>0.29399999999999998</v>
      </c>
      <c r="F186" s="8" t="s">
        <v>1674</v>
      </c>
      <c r="G186" s="8">
        <v>0.2195</v>
      </c>
      <c r="H186" s="1" t="s">
        <v>3404</v>
      </c>
      <c r="I186" s="8">
        <v>204</v>
      </c>
      <c r="J186" s="9" t="s">
        <v>1674</v>
      </c>
      <c r="K186" s="9" t="s">
        <v>2043</v>
      </c>
      <c r="L186" s="9">
        <v>4.85287511323704E-3</v>
      </c>
      <c r="M186" s="9">
        <v>2.1694768778767699E-2</v>
      </c>
      <c r="N186" s="9">
        <v>1.68418936655307E-2</v>
      </c>
      <c r="O186" s="9">
        <v>0.107299780156735</v>
      </c>
      <c r="P186" s="1" t="s">
        <v>3405</v>
      </c>
      <c r="Q186" s="9">
        <v>163</v>
      </c>
      <c r="R186" s="10">
        <f t="shared" si="8"/>
        <v>367</v>
      </c>
      <c r="S186" s="1">
        <f t="shared" si="9"/>
        <v>1</v>
      </c>
      <c r="T186" s="1">
        <f t="shared" si="10"/>
        <v>1</v>
      </c>
      <c r="U186" s="1">
        <f t="shared" si="11"/>
        <v>1</v>
      </c>
      <c r="V186" s="1"/>
    </row>
    <row r="187" spans="1:22" x14ac:dyDescent="0.3">
      <c r="A187" s="8">
        <v>619</v>
      </c>
      <c r="B187" s="8" t="s">
        <v>1682</v>
      </c>
      <c r="C187" s="8">
        <v>0.74970000000000003</v>
      </c>
      <c r="D187" s="8">
        <v>2.5999999999999999E-2</v>
      </c>
      <c r="E187" s="8">
        <v>0.24759999999999999</v>
      </c>
      <c r="F187" s="8" t="s">
        <v>1668</v>
      </c>
      <c r="G187" s="8">
        <v>0.22159999999999999</v>
      </c>
      <c r="H187" s="1" t="s">
        <v>3406</v>
      </c>
      <c r="I187" s="8">
        <v>198</v>
      </c>
      <c r="J187" s="9" t="s">
        <v>1668</v>
      </c>
      <c r="K187" s="9" t="s">
        <v>2310</v>
      </c>
      <c r="L187" s="9">
        <v>1.60980568360759E-3</v>
      </c>
      <c r="M187" s="9">
        <v>1.8249147544686602E-2</v>
      </c>
      <c r="N187" s="9">
        <v>1.6639341861079002E-2</v>
      </c>
      <c r="O187" s="9">
        <v>0.104410045052945</v>
      </c>
      <c r="P187" s="1" t="s">
        <v>3407</v>
      </c>
      <c r="Q187" s="9">
        <v>169</v>
      </c>
      <c r="R187" s="10">
        <f t="shared" si="8"/>
        <v>367</v>
      </c>
      <c r="S187" s="1">
        <f t="shared" si="9"/>
        <v>1</v>
      </c>
      <c r="T187" s="1">
        <f t="shared" si="10"/>
        <v>1</v>
      </c>
      <c r="U187" s="1">
        <f t="shared" si="11"/>
        <v>1</v>
      </c>
      <c r="V187" s="1"/>
    </row>
    <row r="188" spans="1:22" x14ac:dyDescent="0.3">
      <c r="A188" s="8">
        <v>554</v>
      </c>
      <c r="B188" s="8" t="s">
        <v>1683</v>
      </c>
      <c r="C188" s="8">
        <v>0.5575</v>
      </c>
      <c r="D188" s="8">
        <v>0.1032</v>
      </c>
      <c r="E188" s="8">
        <v>0.33579999999999999</v>
      </c>
      <c r="F188" s="8" t="s">
        <v>1685</v>
      </c>
      <c r="G188" s="8">
        <v>0.23250000000000001</v>
      </c>
      <c r="H188" s="1" t="s">
        <v>3408</v>
      </c>
      <c r="I188" s="8">
        <v>181</v>
      </c>
      <c r="J188" s="9" t="s">
        <v>1685</v>
      </c>
      <c r="K188" s="9" t="s">
        <v>2245</v>
      </c>
      <c r="L188" s="9">
        <v>4.5528562329184103E-3</v>
      </c>
      <c r="M188" s="9">
        <v>2.0230504470900801E-2</v>
      </c>
      <c r="N188" s="9">
        <v>1.56776482379824E-2</v>
      </c>
      <c r="O188" s="9">
        <v>7.1066279542623595E-2</v>
      </c>
      <c r="P188" s="1" t="s">
        <v>3409</v>
      </c>
      <c r="Q188" s="9">
        <v>188</v>
      </c>
      <c r="R188" s="10">
        <f t="shared" si="8"/>
        <v>369</v>
      </c>
      <c r="S188" s="1">
        <f t="shared" si="9"/>
        <v>1</v>
      </c>
      <c r="T188" s="1">
        <f t="shared" si="10"/>
        <v>1</v>
      </c>
      <c r="U188" s="1">
        <f t="shared" si="11"/>
        <v>1</v>
      </c>
      <c r="V188" s="1"/>
    </row>
    <row r="189" spans="1:22" x14ac:dyDescent="0.3">
      <c r="A189" s="8">
        <v>1313</v>
      </c>
      <c r="B189" s="8" t="s">
        <v>1671</v>
      </c>
      <c r="C189" s="8">
        <v>0.79379999999999995</v>
      </c>
      <c r="D189" s="8">
        <v>3.3300000000000003E-2</v>
      </c>
      <c r="E189" s="8">
        <v>0.26939999999999997</v>
      </c>
      <c r="F189" s="8" t="s">
        <v>1666</v>
      </c>
      <c r="G189" s="8">
        <v>0.2361</v>
      </c>
      <c r="H189" s="1" t="s">
        <v>3410</v>
      </c>
      <c r="I189" s="8">
        <v>177</v>
      </c>
      <c r="J189" s="9" t="s">
        <v>1666</v>
      </c>
      <c r="K189" s="9" t="s">
        <v>3004</v>
      </c>
      <c r="L189" s="9">
        <v>6.3499446686090795E-4</v>
      </c>
      <c r="M189" s="9">
        <v>1.60336299589444E-2</v>
      </c>
      <c r="N189" s="9">
        <v>1.53986354920835E-2</v>
      </c>
      <c r="O189" s="9">
        <v>9.7684408246357698E-2</v>
      </c>
      <c r="P189" s="1" t="s">
        <v>3411</v>
      </c>
      <c r="Q189" s="9">
        <v>192</v>
      </c>
      <c r="R189" s="10">
        <f t="shared" si="8"/>
        <v>369</v>
      </c>
      <c r="S189" s="1">
        <f t="shared" si="9"/>
        <v>1</v>
      </c>
      <c r="T189" s="1">
        <f t="shared" si="10"/>
        <v>1</v>
      </c>
      <c r="U189" s="1">
        <f t="shared" si="11"/>
        <v>1</v>
      </c>
      <c r="V189" s="1"/>
    </row>
    <row r="190" spans="1:22" x14ac:dyDescent="0.3">
      <c r="A190" s="8">
        <v>1261</v>
      </c>
      <c r="B190" s="8" t="s">
        <v>1673</v>
      </c>
      <c r="C190" s="8">
        <v>0.84609999999999996</v>
      </c>
      <c r="D190" s="8">
        <v>6.3100000000000003E-2</v>
      </c>
      <c r="E190" s="8">
        <v>0.26960000000000001</v>
      </c>
      <c r="F190" s="8" t="s">
        <v>1674</v>
      </c>
      <c r="G190" s="8">
        <v>0.2064</v>
      </c>
      <c r="H190" s="1" t="s">
        <v>3412</v>
      </c>
      <c r="I190" s="8">
        <v>223</v>
      </c>
      <c r="J190" s="9" t="s">
        <v>1674</v>
      </c>
      <c r="K190" s="9" t="s">
        <v>2952</v>
      </c>
      <c r="L190" s="9">
        <v>4.9556593050674802E-3</v>
      </c>
      <c r="M190" s="9">
        <v>2.2512385210405501E-2</v>
      </c>
      <c r="N190" s="9">
        <v>1.7556725905338001E-2</v>
      </c>
      <c r="O190" s="9">
        <v>0.10811402904251</v>
      </c>
      <c r="P190" s="1" t="s">
        <v>3413</v>
      </c>
      <c r="Q190" s="9">
        <v>147</v>
      </c>
      <c r="R190" s="10">
        <f t="shared" si="8"/>
        <v>370</v>
      </c>
      <c r="S190" s="1">
        <f t="shared" si="9"/>
        <v>1</v>
      </c>
      <c r="T190" s="1">
        <f t="shared" si="10"/>
        <v>1</v>
      </c>
      <c r="U190" s="1">
        <f t="shared" si="11"/>
        <v>1</v>
      </c>
      <c r="V190" s="1"/>
    </row>
    <row r="191" spans="1:22" x14ac:dyDescent="0.3">
      <c r="A191" s="8">
        <v>921</v>
      </c>
      <c r="B191" s="8" t="s">
        <v>1680</v>
      </c>
      <c r="C191" s="8">
        <v>0.68279999999999996</v>
      </c>
      <c r="D191" s="8">
        <v>5.3800000000000001E-2</v>
      </c>
      <c r="E191" s="8">
        <v>0.31640000000000001</v>
      </c>
      <c r="F191" s="8" t="s">
        <v>1677</v>
      </c>
      <c r="G191" s="8">
        <v>0.2626</v>
      </c>
      <c r="H191" s="1" t="s">
        <v>3414</v>
      </c>
      <c r="I191" s="8">
        <v>150</v>
      </c>
      <c r="J191" s="9" t="s">
        <v>1677</v>
      </c>
      <c r="K191" s="9" t="s">
        <v>2612</v>
      </c>
      <c r="L191" s="9">
        <v>2.9969924358540698E-3</v>
      </c>
      <c r="M191" s="9">
        <v>1.6973100904797402E-2</v>
      </c>
      <c r="N191" s="9">
        <v>1.39761084689433E-2</v>
      </c>
      <c r="O191" s="9">
        <v>7.8058377070086296E-2</v>
      </c>
      <c r="P191" s="1" t="s">
        <v>3415</v>
      </c>
      <c r="Q191" s="9">
        <v>224</v>
      </c>
      <c r="R191" s="10">
        <f t="shared" si="8"/>
        <v>374</v>
      </c>
      <c r="S191" s="1">
        <f t="shared" si="9"/>
        <v>1</v>
      </c>
      <c r="T191" s="1">
        <f t="shared" si="10"/>
        <v>1</v>
      </c>
      <c r="U191" s="1">
        <f t="shared" si="11"/>
        <v>1</v>
      </c>
      <c r="V191" s="1"/>
    </row>
    <row r="192" spans="1:22" x14ac:dyDescent="0.3">
      <c r="A192" s="8">
        <v>646</v>
      </c>
      <c r="B192" s="8" t="s">
        <v>1667</v>
      </c>
      <c r="C192" s="8">
        <v>0.89880000000000004</v>
      </c>
      <c r="D192" s="8">
        <v>9.1999999999999998E-3</v>
      </c>
      <c r="E192" s="8">
        <v>0.2114</v>
      </c>
      <c r="F192" s="8" t="s">
        <v>1684</v>
      </c>
      <c r="G192" s="8">
        <v>0.20230000000000001</v>
      </c>
      <c r="H192" s="1" t="s">
        <v>3416</v>
      </c>
      <c r="I192" s="8">
        <v>230</v>
      </c>
      <c r="J192" s="9" t="s">
        <v>1684</v>
      </c>
      <c r="K192" s="9" t="s">
        <v>2337</v>
      </c>
      <c r="L192" s="9">
        <v>1.05097685972102E-3</v>
      </c>
      <c r="M192" s="9">
        <v>1.86069635650256E-2</v>
      </c>
      <c r="N192" s="9">
        <v>1.7555986705304599E-2</v>
      </c>
      <c r="O192" s="9">
        <v>0.13889190494777301</v>
      </c>
      <c r="P192" s="1" t="s">
        <v>3417</v>
      </c>
      <c r="Q192" s="9">
        <v>148</v>
      </c>
      <c r="R192" s="10">
        <f t="shared" si="8"/>
        <v>378</v>
      </c>
      <c r="S192" s="1">
        <f t="shared" si="9"/>
        <v>1</v>
      </c>
      <c r="T192" s="1">
        <f t="shared" si="10"/>
        <v>1</v>
      </c>
      <c r="U192" s="1">
        <f t="shared" si="11"/>
        <v>1</v>
      </c>
      <c r="V192" s="1"/>
    </row>
    <row r="193" spans="1:22" x14ac:dyDescent="0.3">
      <c r="A193" s="8">
        <v>1066</v>
      </c>
      <c r="B193" s="8" t="s">
        <v>1681</v>
      </c>
      <c r="C193" s="8">
        <v>0.753</v>
      </c>
      <c r="D193" s="8">
        <v>4.1500000000000002E-2</v>
      </c>
      <c r="E193" s="8">
        <v>0.317</v>
      </c>
      <c r="F193" s="8" t="s">
        <v>1685</v>
      </c>
      <c r="G193" s="8">
        <v>0.27539999999999998</v>
      </c>
      <c r="H193" s="1" t="s">
        <v>3418</v>
      </c>
      <c r="I193" s="8">
        <v>132</v>
      </c>
      <c r="J193" s="9" t="s">
        <v>1685</v>
      </c>
      <c r="K193" s="9" t="s">
        <v>2757</v>
      </c>
      <c r="L193" s="9">
        <v>3.7857004916999702E-3</v>
      </c>
      <c r="M193" s="9">
        <v>1.6777213975820798E-2</v>
      </c>
      <c r="N193" s="9">
        <v>1.29915134841208E-2</v>
      </c>
      <c r="O193" s="9">
        <v>8.1258735259660902E-2</v>
      </c>
      <c r="P193" s="1" t="s">
        <v>3419</v>
      </c>
      <c r="Q193" s="9">
        <v>246</v>
      </c>
      <c r="R193" s="10">
        <f t="shared" si="8"/>
        <v>378</v>
      </c>
      <c r="S193" s="1">
        <f t="shared" si="9"/>
        <v>1</v>
      </c>
      <c r="T193" s="1">
        <f t="shared" si="10"/>
        <v>1</v>
      </c>
      <c r="U193" s="1">
        <f t="shared" si="11"/>
        <v>1</v>
      </c>
      <c r="V193" s="1"/>
    </row>
    <row r="194" spans="1:22" x14ac:dyDescent="0.3">
      <c r="A194" s="8">
        <v>44</v>
      </c>
      <c r="B194" s="8" t="s">
        <v>1674</v>
      </c>
      <c r="C194" s="8">
        <v>0.5877</v>
      </c>
      <c r="D194" s="8">
        <v>0.23180000000000001</v>
      </c>
      <c r="E194" s="8">
        <v>0.48209999999999997</v>
      </c>
      <c r="F194" s="8" t="s">
        <v>1671</v>
      </c>
      <c r="G194" s="8">
        <v>0.25030000000000002</v>
      </c>
      <c r="H194" s="1" t="s">
        <v>3420</v>
      </c>
      <c r="I194" s="8">
        <v>163</v>
      </c>
      <c r="J194" s="9" t="s">
        <v>1671</v>
      </c>
      <c r="K194" s="9" t="s">
        <v>1735</v>
      </c>
      <c r="L194" s="9">
        <v>1.4823259139315899E-2</v>
      </c>
      <c r="M194" s="9">
        <v>2.9046069448347301E-2</v>
      </c>
      <c r="N194" s="9">
        <v>1.4222810309031299E-2</v>
      </c>
      <c r="O194" s="9">
        <v>7.6625901090597304E-2</v>
      </c>
      <c r="P194" s="1" t="s">
        <v>3421</v>
      </c>
      <c r="Q194" s="9">
        <v>216</v>
      </c>
      <c r="R194" s="10">
        <f t="shared" ref="R194:R257" si="12">SUM(I194,Q194)</f>
        <v>379</v>
      </c>
      <c r="S194" s="1">
        <f t="shared" si="9"/>
        <v>1</v>
      </c>
      <c r="T194" s="1">
        <f t="shared" si="10"/>
        <v>1</v>
      </c>
      <c r="U194" s="1">
        <f t="shared" si="11"/>
        <v>1</v>
      </c>
      <c r="V194" s="1"/>
    </row>
    <row r="195" spans="1:22" x14ac:dyDescent="0.3">
      <c r="A195" s="8">
        <v>995</v>
      </c>
      <c r="B195" s="8" t="s">
        <v>1675</v>
      </c>
      <c r="C195" s="8">
        <v>0.71989999999999998</v>
      </c>
      <c r="D195" s="8">
        <v>2.81E-2</v>
      </c>
      <c r="E195" s="8">
        <v>0.27229999999999999</v>
      </c>
      <c r="F195" s="8" t="s">
        <v>1685</v>
      </c>
      <c r="G195" s="8">
        <v>0.24429999999999999</v>
      </c>
      <c r="H195" s="1" t="s">
        <v>3422</v>
      </c>
      <c r="I195" s="8">
        <v>173</v>
      </c>
      <c r="J195" s="9" t="s">
        <v>1685</v>
      </c>
      <c r="K195" s="9" t="s">
        <v>2686</v>
      </c>
      <c r="L195" s="9">
        <v>1.0045162364272801E-3</v>
      </c>
      <c r="M195" s="9">
        <v>1.55431566363467E-2</v>
      </c>
      <c r="N195" s="9">
        <v>1.45386403999194E-2</v>
      </c>
      <c r="O195" s="9">
        <v>7.1671585161568699E-2</v>
      </c>
      <c r="P195" s="1" t="s">
        <v>3423</v>
      </c>
      <c r="Q195" s="9">
        <v>211</v>
      </c>
      <c r="R195" s="10">
        <f t="shared" si="12"/>
        <v>384</v>
      </c>
      <c r="S195" s="1">
        <f t="shared" ref="S195:S258" si="13">IF(J195=F195,1,0)</f>
        <v>1</v>
      </c>
      <c r="T195" s="1">
        <f t="shared" ref="T195:T258" si="14">IF(F195=B195,0,1)</f>
        <v>1</v>
      </c>
      <c r="U195" s="1">
        <f t="shared" ref="U195:U258" si="15">IF(SUM(S195:T195)&gt;1,1,0)</f>
        <v>1</v>
      </c>
      <c r="V195" s="1"/>
    </row>
    <row r="196" spans="1:22" x14ac:dyDescent="0.3">
      <c r="A196" s="8">
        <v>440</v>
      </c>
      <c r="B196" s="8" t="s">
        <v>1669</v>
      </c>
      <c r="C196" s="8">
        <v>0.76100000000000001</v>
      </c>
      <c r="D196" s="8">
        <v>2.87E-2</v>
      </c>
      <c r="E196" s="8">
        <v>0.25469999999999998</v>
      </c>
      <c r="F196" s="8" t="s">
        <v>1674</v>
      </c>
      <c r="G196" s="8">
        <v>0.22600000000000001</v>
      </c>
      <c r="H196" s="1" t="s">
        <v>3424</v>
      </c>
      <c r="I196" s="8">
        <v>190</v>
      </c>
      <c r="J196" s="9" t="s">
        <v>1674</v>
      </c>
      <c r="K196" s="9" t="s">
        <v>2131</v>
      </c>
      <c r="L196" s="9">
        <v>1.0379255152341E-3</v>
      </c>
      <c r="M196" s="9">
        <v>1.6206185971808701E-2</v>
      </c>
      <c r="N196" s="9">
        <v>1.51682604565746E-2</v>
      </c>
      <c r="O196" s="9">
        <v>0.100393406817317</v>
      </c>
      <c r="P196" s="1" t="s">
        <v>3425</v>
      </c>
      <c r="Q196" s="9">
        <v>196</v>
      </c>
      <c r="R196" s="10">
        <f t="shared" si="12"/>
        <v>386</v>
      </c>
      <c r="S196" s="1">
        <f t="shared" si="13"/>
        <v>1</v>
      </c>
      <c r="T196" s="1">
        <f t="shared" si="14"/>
        <v>1</v>
      </c>
      <c r="U196" s="1">
        <f t="shared" si="15"/>
        <v>1</v>
      </c>
      <c r="V196" s="1"/>
    </row>
    <row r="197" spans="1:22" x14ac:dyDescent="0.3">
      <c r="A197" s="8">
        <v>730</v>
      </c>
      <c r="B197" s="8" t="s">
        <v>1679</v>
      </c>
      <c r="C197" s="8">
        <v>0.70860000000000001</v>
      </c>
      <c r="D197" s="8">
        <v>7.4200000000000002E-2</v>
      </c>
      <c r="E197" s="8">
        <v>0.28949999999999998</v>
      </c>
      <c r="F197" s="8" t="s">
        <v>1668</v>
      </c>
      <c r="G197" s="8">
        <v>0.21529999999999999</v>
      </c>
      <c r="H197" s="1" t="s">
        <v>3426</v>
      </c>
      <c r="I197" s="8">
        <v>213</v>
      </c>
      <c r="J197" s="9" t="s">
        <v>1668</v>
      </c>
      <c r="K197" s="9" t="s">
        <v>2421</v>
      </c>
      <c r="L197" s="9">
        <v>4.3458375542860198E-3</v>
      </c>
      <c r="M197" s="9">
        <v>2.07777827268136E-2</v>
      </c>
      <c r="N197" s="9">
        <v>1.64319451725276E-2</v>
      </c>
      <c r="O197" s="9">
        <v>9.9612443682860999E-2</v>
      </c>
      <c r="P197" s="1" t="s">
        <v>3427</v>
      </c>
      <c r="Q197" s="9">
        <v>173</v>
      </c>
      <c r="R197" s="10">
        <f t="shared" si="12"/>
        <v>386</v>
      </c>
      <c r="S197" s="1">
        <f t="shared" si="13"/>
        <v>1</v>
      </c>
      <c r="T197" s="1">
        <f t="shared" si="14"/>
        <v>1</v>
      </c>
      <c r="U197" s="1">
        <f t="shared" si="15"/>
        <v>1</v>
      </c>
      <c r="V197" s="1"/>
    </row>
    <row r="198" spans="1:22" x14ac:dyDescent="0.3">
      <c r="A198" s="8">
        <v>637</v>
      </c>
      <c r="B198" s="8" t="s">
        <v>1680</v>
      </c>
      <c r="C198" s="8">
        <v>0.65459999999999996</v>
      </c>
      <c r="D198" s="8">
        <v>0.19309999999999999</v>
      </c>
      <c r="E198" s="8">
        <v>0.42749999999999999</v>
      </c>
      <c r="F198" s="8" t="s">
        <v>1674</v>
      </c>
      <c r="G198" s="8">
        <v>0.23449999999999999</v>
      </c>
      <c r="H198" s="1" t="s">
        <v>3428</v>
      </c>
      <c r="I198" s="8">
        <v>178</v>
      </c>
      <c r="J198" s="9" t="s">
        <v>1674</v>
      </c>
      <c r="K198" s="9" t="s">
        <v>2328</v>
      </c>
      <c r="L198" s="9">
        <v>1.2649521328993701E-2</v>
      </c>
      <c r="M198" s="9">
        <v>2.7198396214630501E-2</v>
      </c>
      <c r="N198" s="9">
        <v>1.4548874885636699E-2</v>
      </c>
      <c r="O198" s="9">
        <v>8.5031267362460902E-2</v>
      </c>
      <c r="P198" s="1" t="s">
        <v>3429</v>
      </c>
      <c r="Q198" s="9">
        <v>210</v>
      </c>
      <c r="R198" s="10">
        <f t="shared" si="12"/>
        <v>388</v>
      </c>
      <c r="S198" s="1">
        <f t="shared" si="13"/>
        <v>1</v>
      </c>
      <c r="T198" s="1">
        <f t="shared" si="14"/>
        <v>1</v>
      </c>
      <c r="U198" s="1">
        <f t="shared" si="15"/>
        <v>1</v>
      </c>
      <c r="V198" s="1"/>
    </row>
    <row r="199" spans="1:22" x14ac:dyDescent="0.3">
      <c r="A199" s="8">
        <v>765</v>
      </c>
      <c r="B199" s="8" t="s">
        <v>1681</v>
      </c>
      <c r="C199" s="8">
        <v>0.72099999999999997</v>
      </c>
      <c r="D199" s="8">
        <v>7.2099999999999997E-2</v>
      </c>
      <c r="E199" s="8">
        <v>0.29170000000000001</v>
      </c>
      <c r="F199" s="8" t="s">
        <v>1674</v>
      </c>
      <c r="G199" s="8">
        <v>0.2195</v>
      </c>
      <c r="H199" s="1" t="s">
        <v>3430</v>
      </c>
      <c r="I199" s="8">
        <v>205</v>
      </c>
      <c r="J199" s="9" t="s">
        <v>1674</v>
      </c>
      <c r="K199" s="9" t="s">
        <v>2456</v>
      </c>
      <c r="L199" s="9">
        <v>4.8609882519516498E-3</v>
      </c>
      <c r="M199" s="9">
        <v>2.0705715046614101E-2</v>
      </c>
      <c r="N199" s="9">
        <v>1.5844726794662398E-2</v>
      </c>
      <c r="O199" s="9">
        <v>9.0835543545496805E-2</v>
      </c>
      <c r="P199" s="1" t="s">
        <v>3431</v>
      </c>
      <c r="Q199" s="9">
        <v>183</v>
      </c>
      <c r="R199" s="10">
        <f t="shared" si="12"/>
        <v>388</v>
      </c>
      <c r="S199" s="1">
        <f t="shared" si="13"/>
        <v>1</v>
      </c>
      <c r="T199" s="1">
        <f t="shared" si="14"/>
        <v>1</v>
      </c>
      <c r="U199" s="1">
        <f t="shared" si="15"/>
        <v>1</v>
      </c>
      <c r="V199" s="1"/>
    </row>
    <row r="200" spans="1:22" x14ac:dyDescent="0.3">
      <c r="A200" s="8">
        <v>635</v>
      </c>
      <c r="B200" s="8" t="s">
        <v>1676</v>
      </c>
      <c r="C200" s="8">
        <v>0.59660000000000002</v>
      </c>
      <c r="D200" s="8">
        <v>0.21840000000000001</v>
      </c>
      <c r="E200" s="8">
        <v>0.44550000000000001</v>
      </c>
      <c r="F200" s="8" t="s">
        <v>1673</v>
      </c>
      <c r="G200" s="8">
        <v>0.2271</v>
      </c>
      <c r="H200" s="1" t="s">
        <v>3432</v>
      </c>
      <c r="I200" s="8">
        <v>187</v>
      </c>
      <c r="J200" s="9" t="s">
        <v>1673</v>
      </c>
      <c r="K200" s="9" t="s">
        <v>2326</v>
      </c>
      <c r="L200" s="9">
        <v>1.6774959949306299E-2</v>
      </c>
      <c r="M200" s="9">
        <v>3.1428310368010498E-2</v>
      </c>
      <c r="N200" s="9">
        <v>1.46533504187041E-2</v>
      </c>
      <c r="O200" s="9">
        <v>0.101059681714428</v>
      </c>
      <c r="P200" s="1" t="s">
        <v>3433</v>
      </c>
      <c r="Q200" s="9">
        <v>207</v>
      </c>
      <c r="R200" s="10">
        <f t="shared" si="12"/>
        <v>394</v>
      </c>
      <c r="S200" s="1">
        <f t="shared" si="13"/>
        <v>1</v>
      </c>
      <c r="T200" s="1">
        <f t="shared" si="14"/>
        <v>1</v>
      </c>
      <c r="U200" s="1">
        <f t="shared" si="15"/>
        <v>1</v>
      </c>
      <c r="V200" s="1"/>
    </row>
    <row r="201" spans="1:22" x14ac:dyDescent="0.3">
      <c r="A201" s="8">
        <v>280</v>
      </c>
      <c r="B201" s="8" t="s">
        <v>1669</v>
      </c>
      <c r="C201" s="8">
        <v>0.79200000000000004</v>
      </c>
      <c r="D201" s="8">
        <v>8.9099999999999999E-2</v>
      </c>
      <c r="E201" s="8">
        <v>0.29680000000000001</v>
      </c>
      <c r="F201" s="8" t="s">
        <v>1674</v>
      </c>
      <c r="G201" s="8">
        <v>0.2077</v>
      </c>
      <c r="H201" s="1" t="s">
        <v>3434</v>
      </c>
      <c r="I201" s="8">
        <v>220</v>
      </c>
      <c r="J201" s="9" t="s">
        <v>1674</v>
      </c>
      <c r="K201" s="9" t="s">
        <v>1971</v>
      </c>
      <c r="L201" s="9">
        <v>3.6830443456033401E-3</v>
      </c>
      <c r="M201" s="9">
        <v>1.97604545087957E-2</v>
      </c>
      <c r="N201" s="9">
        <v>1.60774101631923E-2</v>
      </c>
      <c r="O201" s="9">
        <v>8.9872796407059502E-2</v>
      </c>
      <c r="P201" s="1" t="s">
        <v>3435</v>
      </c>
      <c r="Q201" s="9">
        <v>180</v>
      </c>
      <c r="R201" s="10">
        <f t="shared" si="12"/>
        <v>400</v>
      </c>
      <c r="S201" s="1">
        <f t="shared" si="13"/>
        <v>1</v>
      </c>
      <c r="T201" s="1">
        <f t="shared" si="14"/>
        <v>1</v>
      </c>
      <c r="U201" s="1">
        <f t="shared" si="15"/>
        <v>1</v>
      </c>
      <c r="V201" s="1"/>
    </row>
    <row r="202" spans="1:22" x14ac:dyDescent="0.3">
      <c r="A202" s="8">
        <v>953</v>
      </c>
      <c r="B202" s="8" t="s">
        <v>1679</v>
      </c>
      <c r="C202" s="8">
        <v>0.72350000000000003</v>
      </c>
      <c r="D202" s="8">
        <v>6.3600000000000004E-2</v>
      </c>
      <c r="E202" s="8">
        <v>0.30980000000000002</v>
      </c>
      <c r="F202" s="8" t="s">
        <v>1674</v>
      </c>
      <c r="G202" s="8">
        <v>0.24610000000000001</v>
      </c>
      <c r="H202" s="1" t="s">
        <v>3436</v>
      </c>
      <c r="I202" s="8">
        <v>171</v>
      </c>
      <c r="J202" s="9" t="s">
        <v>1674</v>
      </c>
      <c r="K202" s="9" t="s">
        <v>2644</v>
      </c>
      <c r="L202" s="9">
        <v>4.4846325450440703E-3</v>
      </c>
      <c r="M202" s="9">
        <v>1.8137881476731E-2</v>
      </c>
      <c r="N202" s="9">
        <v>1.3653248931686899E-2</v>
      </c>
      <c r="O202" s="9">
        <v>9.1350989487819001E-2</v>
      </c>
      <c r="P202" s="1" t="s">
        <v>3437</v>
      </c>
      <c r="Q202" s="9">
        <v>230</v>
      </c>
      <c r="R202" s="10">
        <f t="shared" si="12"/>
        <v>401</v>
      </c>
      <c r="S202" s="1">
        <f t="shared" si="13"/>
        <v>1</v>
      </c>
      <c r="T202" s="1">
        <f t="shared" si="14"/>
        <v>1</v>
      </c>
      <c r="U202" s="1">
        <f t="shared" si="15"/>
        <v>1</v>
      </c>
      <c r="V202" s="1"/>
    </row>
    <row r="203" spans="1:22" x14ac:dyDescent="0.3">
      <c r="A203" s="8">
        <v>1166</v>
      </c>
      <c r="B203" s="8" t="s">
        <v>1672</v>
      </c>
      <c r="C203" s="8">
        <v>0.71899999999999997</v>
      </c>
      <c r="D203" s="8">
        <v>8.6E-3</v>
      </c>
      <c r="E203" s="8">
        <v>0.29120000000000001</v>
      </c>
      <c r="F203" s="8" t="s">
        <v>1675</v>
      </c>
      <c r="G203" s="8">
        <v>0.28260000000000002</v>
      </c>
      <c r="H203" s="1" t="s">
        <v>3438</v>
      </c>
      <c r="I203" s="8">
        <v>125</v>
      </c>
      <c r="J203" s="9" t="s">
        <v>1673</v>
      </c>
      <c r="K203" s="9" t="s">
        <v>2857</v>
      </c>
      <c r="L203" s="9">
        <v>0</v>
      </c>
      <c r="M203" s="9">
        <v>1.17191432443867E-2</v>
      </c>
      <c r="N203" s="9">
        <v>1.17191432443867E-2</v>
      </c>
      <c r="O203" s="9">
        <v>7.3180895163345805E-2</v>
      </c>
      <c r="P203" s="1" t="s">
        <v>3439</v>
      </c>
      <c r="Q203" s="9">
        <v>277</v>
      </c>
      <c r="R203" s="10">
        <f t="shared" si="12"/>
        <v>402</v>
      </c>
      <c r="S203" s="1">
        <f t="shared" si="13"/>
        <v>0</v>
      </c>
      <c r="T203" s="1">
        <f t="shared" si="14"/>
        <v>1</v>
      </c>
      <c r="U203" s="1">
        <f t="shared" si="15"/>
        <v>0</v>
      </c>
      <c r="V203" s="1"/>
    </row>
    <row r="204" spans="1:22" x14ac:dyDescent="0.3">
      <c r="A204" s="8">
        <v>1072</v>
      </c>
      <c r="B204" s="8" t="s">
        <v>1683</v>
      </c>
      <c r="C204" s="8">
        <v>0.4924</v>
      </c>
      <c r="D204" s="8">
        <v>0.22750000000000001</v>
      </c>
      <c r="E204" s="8">
        <v>0.49859999999999999</v>
      </c>
      <c r="F204" s="8" t="s">
        <v>1682</v>
      </c>
      <c r="G204" s="8">
        <v>0.27110000000000001</v>
      </c>
      <c r="H204" s="1" t="s">
        <v>3440</v>
      </c>
      <c r="I204" s="8">
        <v>136</v>
      </c>
      <c r="J204" s="9" t="s">
        <v>1682</v>
      </c>
      <c r="K204" s="9" t="s">
        <v>2763</v>
      </c>
      <c r="L204" s="9">
        <v>1.04360103956086E-2</v>
      </c>
      <c r="M204" s="9">
        <v>2.2454423005359998E-2</v>
      </c>
      <c r="N204" s="9">
        <v>1.20184126097514E-2</v>
      </c>
      <c r="O204" s="9">
        <v>5.7802219440966002E-2</v>
      </c>
      <c r="P204" s="1" t="s">
        <v>3441</v>
      </c>
      <c r="Q204" s="9">
        <v>269</v>
      </c>
      <c r="R204" s="10">
        <f t="shared" si="12"/>
        <v>405</v>
      </c>
      <c r="S204" s="1">
        <f t="shared" si="13"/>
        <v>1</v>
      </c>
      <c r="T204" s="1">
        <f t="shared" si="14"/>
        <v>1</v>
      </c>
      <c r="U204" s="1">
        <f t="shared" si="15"/>
        <v>1</v>
      </c>
      <c r="V204" s="1"/>
    </row>
    <row r="205" spans="1:22" x14ac:dyDescent="0.3">
      <c r="A205" s="8">
        <v>448</v>
      </c>
      <c r="B205" s="8" t="s">
        <v>1668</v>
      </c>
      <c r="C205" s="8">
        <v>0.7077</v>
      </c>
      <c r="D205" s="8">
        <v>1.52E-2</v>
      </c>
      <c r="E205" s="8">
        <v>0.23810000000000001</v>
      </c>
      <c r="F205" s="8" t="s">
        <v>1681</v>
      </c>
      <c r="G205" s="8">
        <v>0.2228</v>
      </c>
      <c r="H205" s="1" t="s">
        <v>3442</v>
      </c>
      <c r="I205" s="8">
        <v>197</v>
      </c>
      <c r="J205" s="9" t="s">
        <v>1669</v>
      </c>
      <c r="K205" s="9" t="s">
        <v>2139</v>
      </c>
      <c r="L205" s="18">
        <v>1.8638625798466799E-5</v>
      </c>
      <c r="M205" s="9">
        <v>1.4578746592533699E-2</v>
      </c>
      <c r="N205" s="9">
        <v>1.45601079667352E-2</v>
      </c>
      <c r="O205" s="9">
        <v>7.19751632623509E-2</v>
      </c>
      <c r="P205" s="1" t="s">
        <v>3443</v>
      </c>
      <c r="Q205" s="9">
        <v>209</v>
      </c>
      <c r="R205" s="10">
        <f t="shared" si="12"/>
        <v>406</v>
      </c>
      <c r="S205" s="1">
        <f t="shared" si="13"/>
        <v>0</v>
      </c>
      <c r="T205" s="1">
        <f t="shared" si="14"/>
        <v>1</v>
      </c>
      <c r="U205" s="1">
        <f t="shared" si="15"/>
        <v>0</v>
      </c>
      <c r="V205" s="1"/>
    </row>
    <row r="206" spans="1:22" x14ac:dyDescent="0.3">
      <c r="A206" s="8">
        <v>130</v>
      </c>
      <c r="B206" s="8" t="s">
        <v>1677</v>
      </c>
      <c r="C206" s="8">
        <v>0.75880000000000003</v>
      </c>
      <c r="D206" s="8">
        <v>7.3499999999999996E-2</v>
      </c>
      <c r="E206" s="8">
        <v>0.33239999999999997</v>
      </c>
      <c r="F206" s="8" t="s">
        <v>1674</v>
      </c>
      <c r="G206" s="8">
        <v>0.25890000000000002</v>
      </c>
      <c r="H206" s="1" t="s">
        <v>3444</v>
      </c>
      <c r="I206" s="8">
        <v>154</v>
      </c>
      <c r="J206" s="9" t="s">
        <v>1674</v>
      </c>
      <c r="K206" s="9" t="s">
        <v>1821</v>
      </c>
      <c r="L206" s="9">
        <v>3.3743461532720698E-3</v>
      </c>
      <c r="M206" s="9">
        <v>1.5988947468106099E-2</v>
      </c>
      <c r="N206" s="9">
        <v>1.2614601314834E-2</v>
      </c>
      <c r="O206" s="9">
        <v>8.4751689298033603E-2</v>
      </c>
      <c r="P206" s="1" t="s">
        <v>3445</v>
      </c>
      <c r="Q206" s="9">
        <v>254</v>
      </c>
      <c r="R206" s="10">
        <f t="shared" si="12"/>
        <v>408</v>
      </c>
      <c r="S206" s="1">
        <f t="shared" si="13"/>
        <v>1</v>
      </c>
      <c r="T206" s="1">
        <f t="shared" si="14"/>
        <v>1</v>
      </c>
      <c r="U206" s="1">
        <f t="shared" si="15"/>
        <v>1</v>
      </c>
      <c r="V206" s="1"/>
    </row>
    <row r="207" spans="1:22" x14ac:dyDescent="0.3">
      <c r="A207" s="8">
        <v>245</v>
      </c>
      <c r="B207" s="8" t="s">
        <v>1666</v>
      </c>
      <c r="C207" s="8">
        <v>0.80069999999999997</v>
      </c>
      <c r="D207" s="8">
        <v>7.5399999999999995E-2</v>
      </c>
      <c r="E207" s="8">
        <v>0.29930000000000001</v>
      </c>
      <c r="F207" s="8" t="s">
        <v>1674</v>
      </c>
      <c r="G207" s="8">
        <v>0.22389999999999999</v>
      </c>
      <c r="H207" s="1" t="s">
        <v>3446</v>
      </c>
      <c r="I207" s="8">
        <v>195</v>
      </c>
      <c r="J207" s="9" t="s">
        <v>1674</v>
      </c>
      <c r="K207" s="9" t="s">
        <v>1936</v>
      </c>
      <c r="L207" s="9">
        <v>2.6204552849660402E-3</v>
      </c>
      <c r="M207" s="9">
        <v>1.6955765405493199E-2</v>
      </c>
      <c r="N207" s="9">
        <v>1.4335310120527101E-2</v>
      </c>
      <c r="O207" s="9">
        <v>8.3325535157754704E-2</v>
      </c>
      <c r="P207" s="1" t="s">
        <v>3447</v>
      </c>
      <c r="Q207" s="9">
        <v>213</v>
      </c>
      <c r="R207" s="10">
        <f t="shared" si="12"/>
        <v>408</v>
      </c>
      <c r="S207" s="1">
        <f t="shared" si="13"/>
        <v>1</v>
      </c>
      <c r="T207" s="1">
        <f t="shared" si="14"/>
        <v>1</v>
      </c>
      <c r="U207" s="1">
        <f t="shared" si="15"/>
        <v>1</v>
      </c>
      <c r="V207" s="1"/>
    </row>
    <row r="208" spans="1:22" x14ac:dyDescent="0.3">
      <c r="A208" s="8">
        <v>658</v>
      </c>
      <c r="B208" s="8" t="s">
        <v>1680</v>
      </c>
      <c r="C208" s="8">
        <v>0.66200000000000003</v>
      </c>
      <c r="D208" s="8">
        <v>0.1258</v>
      </c>
      <c r="E208" s="8">
        <v>0.34949999999999998</v>
      </c>
      <c r="F208" s="8" t="s">
        <v>1675</v>
      </c>
      <c r="G208" s="8">
        <v>0.22370000000000001</v>
      </c>
      <c r="H208" s="1" t="s">
        <v>3448</v>
      </c>
      <c r="I208" s="8">
        <v>196</v>
      </c>
      <c r="J208" s="9" t="s">
        <v>1675</v>
      </c>
      <c r="K208" s="9" t="s">
        <v>2349</v>
      </c>
      <c r="L208" s="9">
        <v>5.5023994452884596E-3</v>
      </c>
      <c r="M208" s="9">
        <v>2.00294463513076E-2</v>
      </c>
      <c r="N208" s="9">
        <v>1.4527046906019201E-2</v>
      </c>
      <c r="O208" s="9">
        <v>8.1183910850380903E-2</v>
      </c>
      <c r="P208" s="1" t="s">
        <v>3449</v>
      </c>
      <c r="Q208" s="9">
        <v>212</v>
      </c>
      <c r="R208" s="10">
        <f t="shared" si="12"/>
        <v>408</v>
      </c>
      <c r="S208" s="1">
        <f t="shared" si="13"/>
        <v>1</v>
      </c>
      <c r="T208" s="1">
        <f t="shared" si="14"/>
        <v>1</v>
      </c>
      <c r="U208" s="1">
        <f t="shared" si="15"/>
        <v>1</v>
      </c>
      <c r="V208" s="1"/>
    </row>
    <row r="209" spans="1:22" x14ac:dyDescent="0.3">
      <c r="A209" s="8">
        <v>776</v>
      </c>
      <c r="B209" s="8" t="s">
        <v>1673</v>
      </c>
      <c r="C209" s="8">
        <v>0.83140000000000003</v>
      </c>
      <c r="D209" s="8">
        <v>1.29E-2</v>
      </c>
      <c r="E209" s="8">
        <v>0.21840000000000001</v>
      </c>
      <c r="F209" s="8" t="s">
        <v>1669</v>
      </c>
      <c r="G209" s="8">
        <v>0.20549999999999999</v>
      </c>
      <c r="H209" s="1" t="s">
        <v>3450</v>
      </c>
      <c r="I209" s="8">
        <v>227</v>
      </c>
      <c r="J209" s="9" t="s">
        <v>1669</v>
      </c>
      <c r="K209" s="9" t="s">
        <v>2467</v>
      </c>
      <c r="L209" s="9">
        <v>7.1934426534603097E-4</v>
      </c>
      <c r="M209" s="9">
        <v>1.6621550128293E-2</v>
      </c>
      <c r="N209" s="9">
        <v>1.5902205862946901E-2</v>
      </c>
      <c r="O209" s="9">
        <v>0.13449902641245501</v>
      </c>
      <c r="P209" s="1" t="s">
        <v>3451</v>
      </c>
      <c r="Q209" s="9">
        <v>181</v>
      </c>
      <c r="R209" s="10">
        <f t="shared" si="12"/>
        <v>408</v>
      </c>
      <c r="S209" s="1">
        <f t="shared" si="13"/>
        <v>1</v>
      </c>
      <c r="T209" s="1">
        <f t="shared" si="14"/>
        <v>1</v>
      </c>
      <c r="U209" s="1">
        <f t="shared" si="15"/>
        <v>1</v>
      </c>
      <c r="V209" s="1"/>
    </row>
    <row r="210" spans="1:22" x14ac:dyDescent="0.3">
      <c r="A210" s="8">
        <v>1320</v>
      </c>
      <c r="B210" s="8" t="s">
        <v>1683</v>
      </c>
      <c r="C210" s="8">
        <v>0.60670000000000002</v>
      </c>
      <c r="D210" s="8">
        <v>0.2099</v>
      </c>
      <c r="E210" s="8">
        <v>0.33879999999999999</v>
      </c>
      <c r="F210" s="8" t="s">
        <v>1678</v>
      </c>
      <c r="G210" s="8">
        <v>0.12889999999999999</v>
      </c>
      <c r="H210" s="1" t="s">
        <v>3452</v>
      </c>
      <c r="I210" s="8">
        <v>348</v>
      </c>
      <c r="J210" s="9" t="s">
        <v>1678</v>
      </c>
      <c r="K210" s="9" t="s">
        <v>3011</v>
      </c>
      <c r="L210" s="9">
        <v>2.8834090107124798E-2</v>
      </c>
      <c r="M210" s="9">
        <v>5.3796541584876803E-2</v>
      </c>
      <c r="N210" s="9">
        <v>2.4962451477751901E-2</v>
      </c>
      <c r="O210" s="9">
        <v>0.141175978764121</v>
      </c>
      <c r="P210" s="1" t="s">
        <v>3453</v>
      </c>
      <c r="Q210" s="9">
        <v>60</v>
      </c>
      <c r="R210" s="10">
        <f t="shared" si="12"/>
        <v>408</v>
      </c>
      <c r="S210" s="1">
        <f t="shared" si="13"/>
        <v>1</v>
      </c>
      <c r="T210" s="1">
        <f t="shared" si="14"/>
        <v>1</v>
      </c>
      <c r="U210" s="1">
        <f t="shared" si="15"/>
        <v>1</v>
      </c>
      <c r="V210" s="1"/>
    </row>
    <row r="211" spans="1:22" x14ac:dyDescent="0.3">
      <c r="A211" s="8">
        <v>72</v>
      </c>
      <c r="B211" s="8" t="s">
        <v>1685</v>
      </c>
      <c r="C211" s="8">
        <v>0.63690000000000002</v>
      </c>
      <c r="D211" s="8">
        <v>0.25950000000000001</v>
      </c>
      <c r="E211" s="8">
        <v>0.40439999999999998</v>
      </c>
      <c r="F211" s="8" t="s">
        <v>1675</v>
      </c>
      <c r="G211" s="8">
        <v>0.14480000000000001</v>
      </c>
      <c r="H211" s="1" t="s">
        <v>3454</v>
      </c>
      <c r="I211" s="8">
        <v>316</v>
      </c>
      <c r="J211" s="9" t="s">
        <v>1675</v>
      </c>
      <c r="K211" s="9" t="s">
        <v>1763</v>
      </c>
      <c r="L211" s="9">
        <v>1.7271580154003398E-2</v>
      </c>
      <c r="M211" s="9">
        <v>3.8557655743158198E-2</v>
      </c>
      <c r="N211" s="9">
        <v>2.1286075589154799E-2</v>
      </c>
      <c r="O211" s="9">
        <v>9.8337413642053201E-2</v>
      </c>
      <c r="P211" s="1" t="s">
        <v>3455</v>
      </c>
      <c r="Q211" s="9">
        <v>98</v>
      </c>
      <c r="R211" s="10">
        <f t="shared" si="12"/>
        <v>414</v>
      </c>
      <c r="S211" s="1">
        <f t="shared" si="13"/>
        <v>1</v>
      </c>
      <c r="T211" s="1">
        <f t="shared" si="14"/>
        <v>1</v>
      </c>
      <c r="U211" s="1">
        <f t="shared" si="15"/>
        <v>1</v>
      </c>
      <c r="V211" s="1"/>
    </row>
    <row r="212" spans="1:22" x14ac:dyDescent="0.3">
      <c r="A212" s="8">
        <v>1274</v>
      </c>
      <c r="B212" s="8" t="s">
        <v>1670</v>
      </c>
      <c r="C212" s="8">
        <v>0.59340000000000004</v>
      </c>
      <c r="D212" s="8">
        <v>0.13270000000000001</v>
      </c>
      <c r="E212" s="8">
        <v>0.41420000000000001</v>
      </c>
      <c r="F212" s="8" t="s">
        <v>1675</v>
      </c>
      <c r="G212" s="8">
        <v>0.28149999999999997</v>
      </c>
      <c r="H212" s="1" t="s">
        <v>3456</v>
      </c>
      <c r="I212" s="8">
        <v>126</v>
      </c>
      <c r="J212" s="9" t="s">
        <v>1675</v>
      </c>
      <c r="K212" s="9" t="s">
        <v>2965</v>
      </c>
      <c r="L212" s="9">
        <v>4.3217485299855297E-3</v>
      </c>
      <c r="M212" s="9">
        <v>1.55122773596166E-2</v>
      </c>
      <c r="N212" s="9">
        <v>1.11905288296311E-2</v>
      </c>
      <c r="O212" s="9">
        <v>4.9241112493196598E-2</v>
      </c>
      <c r="P212" s="1" t="s">
        <v>3457</v>
      </c>
      <c r="Q212" s="9">
        <v>290</v>
      </c>
      <c r="R212" s="10">
        <f t="shared" si="12"/>
        <v>416</v>
      </c>
      <c r="S212" s="1">
        <f t="shared" si="13"/>
        <v>1</v>
      </c>
      <c r="T212" s="1">
        <f t="shared" si="14"/>
        <v>1</v>
      </c>
      <c r="U212" s="1">
        <f t="shared" si="15"/>
        <v>1</v>
      </c>
      <c r="V212" s="1"/>
    </row>
    <row r="213" spans="1:22" x14ac:dyDescent="0.3">
      <c r="A213" s="8">
        <v>577</v>
      </c>
      <c r="B213" s="8" t="s">
        <v>1685</v>
      </c>
      <c r="C213" s="8">
        <v>0.79300000000000004</v>
      </c>
      <c r="D213" s="8">
        <v>0.1086</v>
      </c>
      <c r="E213" s="8">
        <v>0.3291</v>
      </c>
      <c r="F213" s="8" t="s">
        <v>1671</v>
      </c>
      <c r="G213" s="8">
        <v>0.2205</v>
      </c>
      <c r="H213" s="1" t="s">
        <v>3458</v>
      </c>
      <c r="I213" s="8">
        <v>200</v>
      </c>
      <c r="J213" s="9" t="s">
        <v>1671</v>
      </c>
      <c r="K213" s="9" t="s">
        <v>2268</v>
      </c>
      <c r="L213" s="9">
        <v>3.9678825615784702E-3</v>
      </c>
      <c r="M213" s="9">
        <v>1.81234631853095E-2</v>
      </c>
      <c r="N213" s="9">
        <v>1.4155580623731101E-2</v>
      </c>
      <c r="O213" s="9">
        <v>8.8121101073263E-2</v>
      </c>
      <c r="P213" s="1" t="s">
        <v>3459</v>
      </c>
      <c r="Q213" s="9">
        <v>219</v>
      </c>
      <c r="R213" s="10">
        <f t="shared" si="12"/>
        <v>419</v>
      </c>
      <c r="S213" s="1">
        <f t="shared" si="13"/>
        <v>1</v>
      </c>
      <c r="T213" s="1">
        <f t="shared" si="14"/>
        <v>1</v>
      </c>
      <c r="U213" s="1">
        <f t="shared" si="15"/>
        <v>1</v>
      </c>
      <c r="V213" s="1"/>
    </row>
    <row r="214" spans="1:22" x14ac:dyDescent="0.3">
      <c r="A214" s="8">
        <v>1160</v>
      </c>
      <c r="B214" s="8" t="s">
        <v>1670</v>
      </c>
      <c r="C214" s="8">
        <v>0.80010000000000003</v>
      </c>
      <c r="D214" s="8">
        <v>3.5499999999999997E-2</v>
      </c>
      <c r="E214" s="8">
        <v>0.24179999999999999</v>
      </c>
      <c r="F214" s="8" t="s">
        <v>1675</v>
      </c>
      <c r="G214" s="8">
        <v>0.20630000000000001</v>
      </c>
      <c r="H214" s="1" t="s">
        <v>3460</v>
      </c>
      <c r="I214" s="8">
        <v>225</v>
      </c>
      <c r="J214" s="9" t="s">
        <v>1675</v>
      </c>
      <c r="K214" s="9" t="s">
        <v>2851</v>
      </c>
      <c r="L214" s="9">
        <v>8.6343845078586101E-4</v>
      </c>
      <c r="M214" s="9">
        <v>1.60743541525201E-2</v>
      </c>
      <c r="N214" s="9">
        <v>1.52109157017342E-2</v>
      </c>
      <c r="O214" s="9">
        <v>8.1886856000479E-2</v>
      </c>
      <c r="P214" s="1" t="s">
        <v>3461</v>
      </c>
      <c r="Q214" s="9">
        <v>194</v>
      </c>
      <c r="R214" s="10">
        <f t="shared" si="12"/>
        <v>419</v>
      </c>
      <c r="S214" s="1">
        <f t="shared" si="13"/>
        <v>1</v>
      </c>
      <c r="T214" s="1">
        <f t="shared" si="14"/>
        <v>1</v>
      </c>
      <c r="U214" s="1">
        <f t="shared" si="15"/>
        <v>1</v>
      </c>
      <c r="V214" s="1"/>
    </row>
    <row r="215" spans="1:22" x14ac:dyDescent="0.3">
      <c r="A215" s="8">
        <v>275</v>
      </c>
      <c r="B215" s="8" t="s">
        <v>1673</v>
      </c>
      <c r="C215" s="8">
        <v>0.79859999999999998</v>
      </c>
      <c r="D215" s="8">
        <v>2.76E-2</v>
      </c>
      <c r="E215" s="8">
        <v>0.25340000000000001</v>
      </c>
      <c r="F215" s="8" t="s">
        <v>1669</v>
      </c>
      <c r="G215" s="8">
        <v>0.2258</v>
      </c>
      <c r="H215" s="1" t="s">
        <v>3462</v>
      </c>
      <c r="I215" s="8">
        <v>192</v>
      </c>
      <c r="J215" s="9" t="s">
        <v>1669</v>
      </c>
      <c r="K215" s="9" t="s">
        <v>1966</v>
      </c>
      <c r="L215" s="9">
        <v>1.73186903936875E-3</v>
      </c>
      <c r="M215" s="9">
        <v>1.54442397297254E-2</v>
      </c>
      <c r="N215" s="9">
        <v>1.37123706903566E-2</v>
      </c>
      <c r="O215" s="9">
        <v>9.4916846265614002E-2</v>
      </c>
      <c r="P215" s="1" t="s">
        <v>3463</v>
      </c>
      <c r="Q215" s="9">
        <v>228</v>
      </c>
      <c r="R215" s="10">
        <f t="shared" si="12"/>
        <v>420</v>
      </c>
      <c r="S215" s="1">
        <f t="shared" si="13"/>
        <v>1</v>
      </c>
      <c r="T215" s="1">
        <f t="shared" si="14"/>
        <v>1</v>
      </c>
      <c r="U215" s="1">
        <f t="shared" si="15"/>
        <v>1</v>
      </c>
      <c r="V215" s="1"/>
    </row>
    <row r="216" spans="1:22" x14ac:dyDescent="0.3">
      <c r="A216" s="8">
        <v>589</v>
      </c>
      <c r="B216" s="8" t="s">
        <v>1682</v>
      </c>
      <c r="C216" s="8">
        <v>0.77649999999999997</v>
      </c>
      <c r="D216" s="8">
        <v>9.9599999999999994E-2</v>
      </c>
      <c r="E216" s="8">
        <v>0.2752</v>
      </c>
      <c r="F216" s="8" t="s">
        <v>1674</v>
      </c>
      <c r="G216" s="8">
        <v>0.17549999999999999</v>
      </c>
      <c r="H216" s="1" t="s">
        <v>3464</v>
      </c>
      <c r="I216" s="8">
        <v>270</v>
      </c>
      <c r="J216" s="9" t="s">
        <v>1674</v>
      </c>
      <c r="K216" s="9" t="s">
        <v>2280</v>
      </c>
      <c r="L216" s="9">
        <v>6.0772572458758596E-3</v>
      </c>
      <c r="M216" s="9">
        <v>2.3348061073307499E-2</v>
      </c>
      <c r="N216" s="9">
        <v>1.72708038274316E-2</v>
      </c>
      <c r="O216" s="9">
        <v>0.11413114748339601</v>
      </c>
      <c r="P216" s="1" t="s">
        <v>3465</v>
      </c>
      <c r="Q216" s="9">
        <v>152</v>
      </c>
      <c r="R216" s="10">
        <f t="shared" si="12"/>
        <v>422</v>
      </c>
      <c r="S216" s="1">
        <f t="shared" si="13"/>
        <v>1</v>
      </c>
      <c r="T216" s="1">
        <f t="shared" si="14"/>
        <v>1</v>
      </c>
      <c r="U216" s="1">
        <f t="shared" si="15"/>
        <v>1</v>
      </c>
      <c r="V216" s="1"/>
    </row>
    <row r="217" spans="1:22" x14ac:dyDescent="0.3">
      <c r="A217" s="8">
        <v>583</v>
      </c>
      <c r="B217" s="8" t="s">
        <v>1679</v>
      </c>
      <c r="C217" s="8">
        <v>0.79390000000000005</v>
      </c>
      <c r="D217" s="8">
        <v>5.8900000000000001E-2</v>
      </c>
      <c r="E217" s="8">
        <v>0.28520000000000001</v>
      </c>
      <c r="F217" s="8" t="s">
        <v>1669</v>
      </c>
      <c r="G217" s="8">
        <v>0.2263</v>
      </c>
      <c r="H217" s="1" t="s">
        <v>3466</v>
      </c>
      <c r="I217" s="8">
        <v>188</v>
      </c>
      <c r="J217" s="9" t="s">
        <v>1669</v>
      </c>
      <c r="K217" s="9" t="s">
        <v>2274</v>
      </c>
      <c r="L217" s="9">
        <v>4.7396360386830396E-3</v>
      </c>
      <c r="M217" s="9">
        <v>1.7928552488303998E-2</v>
      </c>
      <c r="N217" s="9">
        <v>1.3188916449621E-2</v>
      </c>
      <c r="O217" s="9">
        <v>0.108183454396844</v>
      </c>
      <c r="P217" s="1" t="s">
        <v>3467</v>
      </c>
      <c r="Q217" s="9">
        <v>239</v>
      </c>
      <c r="R217" s="10">
        <f t="shared" si="12"/>
        <v>427</v>
      </c>
      <c r="S217" s="1">
        <f t="shared" si="13"/>
        <v>1</v>
      </c>
      <c r="T217" s="1">
        <f t="shared" si="14"/>
        <v>1</v>
      </c>
      <c r="U217" s="1">
        <f t="shared" si="15"/>
        <v>1</v>
      </c>
      <c r="V217" s="1"/>
    </row>
    <row r="218" spans="1:22" x14ac:dyDescent="0.3">
      <c r="A218" s="8">
        <v>1105</v>
      </c>
      <c r="B218" s="8" t="s">
        <v>1681</v>
      </c>
      <c r="C218" s="8">
        <v>0.69950000000000001</v>
      </c>
      <c r="D218" s="8">
        <v>3.6900000000000002E-2</v>
      </c>
      <c r="E218" s="8">
        <v>0.27110000000000001</v>
      </c>
      <c r="F218" s="8" t="s">
        <v>1682</v>
      </c>
      <c r="G218" s="8">
        <v>0.23419999999999999</v>
      </c>
      <c r="H218" s="1" t="s">
        <v>3468</v>
      </c>
      <c r="I218" s="8">
        <v>179</v>
      </c>
      <c r="J218" s="9" t="s">
        <v>1682</v>
      </c>
      <c r="K218" s="9" t="s">
        <v>2796</v>
      </c>
      <c r="L218" s="9">
        <v>1.9743740019724002E-3</v>
      </c>
      <c r="M218" s="9">
        <v>1.4880010240985699E-2</v>
      </c>
      <c r="N218" s="9">
        <v>1.29056362390133E-2</v>
      </c>
      <c r="O218" s="9">
        <v>7.1011126763927304E-2</v>
      </c>
      <c r="P218" s="1" t="s">
        <v>3469</v>
      </c>
      <c r="Q218" s="9">
        <v>248</v>
      </c>
      <c r="R218" s="10">
        <f t="shared" si="12"/>
        <v>427</v>
      </c>
      <c r="S218" s="1">
        <f t="shared" si="13"/>
        <v>1</v>
      </c>
      <c r="T218" s="1">
        <f t="shared" si="14"/>
        <v>1</v>
      </c>
      <c r="U218" s="1">
        <f t="shared" si="15"/>
        <v>1</v>
      </c>
      <c r="V218" s="1"/>
    </row>
    <row r="219" spans="1:22" x14ac:dyDescent="0.3">
      <c r="A219" s="8">
        <v>388</v>
      </c>
      <c r="B219" s="8" t="s">
        <v>1677</v>
      </c>
      <c r="C219" s="8">
        <v>0.75660000000000005</v>
      </c>
      <c r="D219" s="8">
        <v>9.9900000000000003E-2</v>
      </c>
      <c r="E219" s="8">
        <v>0.29580000000000001</v>
      </c>
      <c r="F219" s="8" t="s">
        <v>1674</v>
      </c>
      <c r="G219" s="8">
        <v>0.19589999999999999</v>
      </c>
      <c r="H219" s="1" t="s">
        <v>3470</v>
      </c>
      <c r="I219" s="8">
        <v>243</v>
      </c>
      <c r="J219" s="9" t="s">
        <v>1674</v>
      </c>
      <c r="K219" s="9" t="s">
        <v>2079</v>
      </c>
      <c r="L219" s="9">
        <v>6.5101244599068096E-3</v>
      </c>
      <c r="M219" s="9">
        <v>2.2234124454409501E-2</v>
      </c>
      <c r="N219" s="9">
        <v>1.5723999994502701E-2</v>
      </c>
      <c r="O219" s="9">
        <v>0.104773750076277</v>
      </c>
      <c r="P219" s="1" t="s">
        <v>3471</v>
      </c>
      <c r="Q219" s="9">
        <v>187</v>
      </c>
      <c r="R219" s="10">
        <f t="shared" si="12"/>
        <v>430</v>
      </c>
      <c r="S219" s="1">
        <f t="shared" si="13"/>
        <v>1</v>
      </c>
      <c r="T219" s="1">
        <f t="shared" si="14"/>
        <v>1</v>
      </c>
      <c r="U219" s="1">
        <f t="shared" si="15"/>
        <v>1</v>
      </c>
      <c r="V219" s="1"/>
    </row>
    <row r="220" spans="1:22" x14ac:dyDescent="0.3">
      <c r="A220" s="8">
        <v>649</v>
      </c>
      <c r="B220" s="8" t="s">
        <v>1679</v>
      </c>
      <c r="C220" s="8">
        <v>0.71109999999999995</v>
      </c>
      <c r="D220" s="8">
        <v>4.8300000000000003E-2</v>
      </c>
      <c r="E220" s="8">
        <v>0.27410000000000001</v>
      </c>
      <c r="F220" s="8" t="s">
        <v>1669</v>
      </c>
      <c r="G220" s="8">
        <v>0.2258</v>
      </c>
      <c r="H220" s="1" t="s">
        <v>3472</v>
      </c>
      <c r="I220" s="8">
        <v>193</v>
      </c>
      <c r="J220" s="9" t="s">
        <v>1669</v>
      </c>
      <c r="K220" s="9" t="s">
        <v>2340</v>
      </c>
      <c r="L220" s="9">
        <v>1.68323736955869E-3</v>
      </c>
      <c r="M220" s="9">
        <v>1.49467812476561E-2</v>
      </c>
      <c r="N220" s="9">
        <v>1.32635438780974E-2</v>
      </c>
      <c r="O220" s="9">
        <v>8.7485851448788302E-2</v>
      </c>
      <c r="P220" s="1" t="s">
        <v>3473</v>
      </c>
      <c r="Q220" s="9">
        <v>237</v>
      </c>
      <c r="R220" s="10">
        <f t="shared" si="12"/>
        <v>430</v>
      </c>
      <c r="S220" s="1">
        <f t="shared" si="13"/>
        <v>1</v>
      </c>
      <c r="T220" s="1">
        <f t="shared" si="14"/>
        <v>1</v>
      </c>
      <c r="U220" s="1">
        <f t="shared" si="15"/>
        <v>1</v>
      </c>
      <c r="V220" s="1"/>
    </row>
    <row r="221" spans="1:22" x14ac:dyDescent="0.3">
      <c r="A221" s="8">
        <v>1268</v>
      </c>
      <c r="B221" s="8" t="s">
        <v>1673</v>
      </c>
      <c r="C221" s="8">
        <v>0.85129999999999995</v>
      </c>
      <c r="D221" s="8">
        <v>4.2099999999999999E-2</v>
      </c>
      <c r="E221" s="8">
        <v>0.25719999999999998</v>
      </c>
      <c r="F221" s="8" t="s">
        <v>1669</v>
      </c>
      <c r="G221" s="8">
        <v>0.21510000000000001</v>
      </c>
      <c r="H221" s="1" t="s">
        <v>3474</v>
      </c>
      <c r="I221" s="8">
        <v>214</v>
      </c>
      <c r="J221" s="9" t="s">
        <v>1669</v>
      </c>
      <c r="K221" s="9" t="s">
        <v>2959</v>
      </c>
      <c r="L221" s="9">
        <v>1.5641860072718901E-3</v>
      </c>
      <c r="M221" s="9">
        <v>1.5755915152290901E-2</v>
      </c>
      <c r="N221" s="9">
        <v>1.4191729145019E-2</v>
      </c>
      <c r="O221" s="9">
        <v>9.0488560911403504E-2</v>
      </c>
      <c r="P221" s="1" t="s">
        <v>3475</v>
      </c>
      <c r="Q221" s="9">
        <v>217</v>
      </c>
      <c r="R221" s="10">
        <f t="shared" si="12"/>
        <v>431</v>
      </c>
      <c r="S221" s="1">
        <f t="shared" si="13"/>
        <v>1</v>
      </c>
      <c r="T221" s="1">
        <f t="shared" si="14"/>
        <v>1</v>
      </c>
      <c r="U221" s="1">
        <f t="shared" si="15"/>
        <v>1</v>
      </c>
      <c r="V221" s="1"/>
    </row>
    <row r="222" spans="1:22" x14ac:dyDescent="0.3">
      <c r="A222" s="8">
        <v>532</v>
      </c>
      <c r="B222" s="8" t="s">
        <v>1674</v>
      </c>
      <c r="C222" s="8">
        <v>0.58479999999999999</v>
      </c>
      <c r="D222" s="8">
        <v>0.25600000000000001</v>
      </c>
      <c r="E222" s="8">
        <v>0.44540000000000002</v>
      </c>
      <c r="F222" s="8" t="s">
        <v>1677</v>
      </c>
      <c r="G222" s="8">
        <v>0.18940000000000001</v>
      </c>
      <c r="H222" s="1" t="s">
        <v>3476</v>
      </c>
      <c r="I222" s="8">
        <v>252</v>
      </c>
      <c r="J222" s="9" t="s">
        <v>1677</v>
      </c>
      <c r="K222" s="9" t="s">
        <v>2223</v>
      </c>
      <c r="L222" s="9">
        <v>1.0099152664791699E-2</v>
      </c>
      <c r="M222" s="9">
        <v>2.58724747273608E-2</v>
      </c>
      <c r="N222" s="9">
        <v>1.5773322062569099E-2</v>
      </c>
      <c r="O222" s="9">
        <v>7.9008622689550501E-2</v>
      </c>
      <c r="P222" s="1" t="s">
        <v>3477</v>
      </c>
      <c r="Q222" s="9">
        <v>185</v>
      </c>
      <c r="R222" s="10">
        <f t="shared" si="12"/>
        <v>437</v>
      </c>
      <c r="S222" s="1">
        <f t="shared" si="13"/>
        <v>1</v>
      </c>
      <c r="T222" s="1">
        <f t="shared" si="14"/>
        <v>1</v>
      </c>
      <c r="U222" s="1">
        <f t="shared" si="15"/>
        <v>1</v>
      </c>
      <c r="V222" s="1"/>
    </row>
    <row r="223" spans="1:22" x14ac:dyDescent="0.3">
      <c r="A223" s="8">
        <v>943</v>
      </c>
      <c r="B223" s="8" t="s">
        <v>1677</v>
      </c>
      <c r="C223" s="8">
        <v>0.71840000000000004</v>
      </c>
      <c r="D223" s="8">
        <v>0.1615</v>
      </c>
      <c r="E223" s="8">
        <v>0.37409999999999999</v>
      </c>
      <c r="F223" s="8" t="s">
        <v>1678</v>
      </c>
      <c r="G223" s="8">
        <v>0.21260000000000001</v>
      </c>
      <c r="H223" s="1" t="s">
        <v>3478</v>
      </c>
      <c r="I223" s="8">
        <v>216</v>
      </c>
      <c r="J223" s="9" t="s">
        <v>1678</v>
      </c>
      <c r="K223" s="9" t="s">
        <v>2634</v>
      </c>
      <c r="L223" s="9">
        <v>9.4584000345333801E-3</v>
      </c>
      <c r="M223" s="9">
        <v>2.35331546942243E-2</v>
      </c>
      <c r="N223" s="9">
        <v>1.4074754659690899E-2</v>
      </c>
      <c r="O223" s="9">
        <v>8.5491886563804201E-2</v>
      </c>
      <c r="P223" s="1" t="s">
        <v>3479</v>
      </c>
      <c r="Q223" s="9">
        <v>221</v>
      </c>
      <c r="R223" s="10">
        <f t="shared" si="12"/>
        <v>437</v>
      </c>
      <c r="S223" s="1">
        <f t="shared" si="13"/>
        <v>1</v>
      </c>
      <c r="T223" s="1">
        <f t="shared" si="14"/>
        <v>1</v>
      </c>
      <c r="U223" s="1">
        <f t="shared" si="15"/>
        <v>1</v>
      </c>
      <c r="V223" s="1"/>
    </row>
    <row r="224" spans="1:22" x14ac:dyDescent="0.3">
      <c r="A224" s="8">
        <v>322</v>
      </c>
      <c r="B224" s="8" t="s">
        <v>1674</v>
      </c>
      <c r="C224" s="8">
        <v>0.7581</v>
      </c>
      <c r="D224" s="8">
        <v>6.5600000000000006E-2</v>
      </c>
      <c r="E224" s="8">
        <v>0.251</v>
      </c>
      <c r="F224" s="8" t="s">
        <v>1681</v>
      </c>
      <c r="G224" s="8">
        <v>0.1855</v>
      </c>
      <c r="H224" s="1" t="s">
        <v>3480</v>
      </c>
      <c r="I224" s="8">
        <v>254</v>
      </c>
      <c r="J224" s="9" t="s">
        <v>1681</v>
      </c>
      <c r="K224" s="9" t="s">
        <v>2013</v>
      </c>
      <c r="L224" s="9">
        <v>3.0401643436518502E-3</v>
      </c>
      <c r="M224" s="9">
        <v>1.8786889623004E-2</v>
      </c>
      <c r="N224" s="9">
        <v>1.5746725279352201E-2</v>
      </c>
      <c r="O224" s="9">
        <v>9.1612964195114194E-2</v>
      </c>
      <c r="P224" s="1" t="s">
        <v>3481</v>
      </c>
      <c r="Q224" s="9">
        <v>186</v>
      </c>
      <c r="R224" s="10">
        <f t="shared" si="12"/>
        <v>440</v>
      </c>
      <c r="S224" s="1">
        <f t="shared" si="13"/>
        <v>1</v>
      </c>
      <c r="T224" s="1">
        <f t="shared" si="14"/>
        <v>1</v>
      </c>
      <c r="U224" s="1">
        <f t="shared" si="15"/>
        <v>1</v>
      </c>
      <c r="V224" s="1"/>
    </row>
    <row r="225" spans="1:22" x14ac:dyDescent="0.3">
      <c r="A225" s="8">
        <v>377</v>
      </c>
      <c r="B225" s="8" t="s">
        <v>1669</v>
      </c>
      <c r="C225" s="8">
        <v>0.65700000000000003</v>
      </c>
      <c r="D225" s="8">
        <v>0.2233</v>
      </c>
      <c r="E225" s="8">
        <v>0.39989999999999998</v>
      </c>
      <c r="F225" s="8" t="s">
        <v>1668</v>
      </c>
      <c r="G225" s="8">
        <v>0.17649999999999999</v>
      </c>
      <c r="H225" s="1" t="s">
        <v>3482</v>
      </c>
      <c r="I225" s="8">
        <v>268</v>
      </c>
      <c r="J225" s="9" t="s">
        <v>1668</v>
      </c>
      <c r="K225" s="9" t="s">
        <v>2068</v>
      </c>
      <c r="L225" s="9">
        <v>1.9293003673893399E-2</v>
      </c>
      <c r="M225" s="9">
        <v>3.5727303081957699E-2</v>
      </c>
      <c r="N225" s="9">
        <v>1.6434299408064301E-2</v>
      </c>
      <c r="O225" s="9">
        <v>0.106928224405497</v>
      </c>
      <c r="P225" s="1" t="s">
        <v>3483</v>
      </c>
      <c r="Q225" s="9">
        <v>172</v>
      </c>
      <c r="R225" s="10">
        <f t="shared" si="12"/>
        <v>440</v>
      </c>
      <c r="S225" s="1">
        <f t="shared" si="13"/>
        <v>1</v>
      </c>
      <c r="T225" s="1">
        <f t="shared" si="14"/>
        <v>1</v>
      </c>
      <c r="U225" s="1">
        <f t="shared" si="15"/>
        <v>1</v>
      </c>
      <c r="V225" s="1"/>
    </row>
    <row r="226" spans="1:22" x14ac:dyDescent="0.3">
      <c r="A226" s="8">
        <v>314</v>
      </c>
      <c r="B226" s="8" t="s">
        <v>1682</v>
      </c>
      <c r="C226" s="8">
        <v>0.78610000000000002</v>
      </c>
      <c r="D226" s="8">
        <v>4.1099999999999998E-2</v>
      </c>
      <c r="E226" s="8">
        <v>0.26929999999999998</v>
      </c>
      <c r="F226" s="8" t="s">
        <v>1671</v>
      </c>
      <c r="G226" s="8">
        <v>0.22819999999999999</v>
      </c>
      <c r="H226" s="1" t="s">
        <v>3484</v>
      </c>
      <c r="I226" s="8">
        <v>185</v>
      </c>
      <c r="J226" s="9" t="s">
        <v>1671</v>
      </c>
      <c r="K226" s="9" t="s">
        <v>2005</v>
      </c>
      <c r="L226" s="9">
        <v>2.0560363755642501E-3</v>
      </c>
      <c r="M226" s="9">
        <v>1.4611887782299699E-2</v>
      </c>
      <c r="N226" s="9">
        <v>1.25558514067354E-2</v>
      </c>
      <c r="O226" s="9">
        <v>9.6726785753514899E-2</v>
      </c>
      <c r="P226" s="1" t="s">
        <v>3485</v>
      </c>
      <c r="Q226" s="9">
        <v>256</v>
      </c>
      <c r="R226" s="10">
        <f t="shared" si="12"/>
        <v>441</v>
      </c>
      <c r="S226" s="1">
        <f t="shared" si="13"/>
        <v>1</v>
      </c>
      <c r="T226" s="1">
        <f t="shared" si="14"/>
        <v>1</v>
      </c>
      <c r="U226" s="1">
        <f t="shared" si="15"/>
        <v>1</v>
      </c>
      <c r="V226" s="1"/>
    </row>
    <row r="227" spans="1:22" x14ac:dyDescent="0.3">
      <c r="A227" s="8">
        <v>400</v>
      </c>
      <c r="B227" s="8" t="s">
        <v>1668</v>
      </c>
      <c r="C227" s="8">
        <v>0.58799999999999997</v>
      </c>
      <c r="D227" s="8">
        <v>0.2228</v>
      </c>
      <c r="E227" s="8">
        <v>0.46960000000000002</v>
      </c>
      <c r="F227" s="8" t="s">
        <v>1669</v>
      </c>
      <c r="G227" s="8">
        <v>0.24679999999999999</v>
      </c>
      <c r="H227" s="1" t="s">
        <v>3486</v>
      </c>
      <c r="I227" s="8">
        <v>169</v>
      </c>
      <c r="J227" s="9" t="s">
        <v>1669</v>
      </c>
      <c r="K227" s="9" t="s">
        <v>2091</v>
      </c>
      <c r="L227" s="9">
        <v>1.41039899145717E-2</v>
      </c>
      <c r="M227" s="9">
        <v>2.5796437170094499E-2</v>
      </c>
      <c r="N227" s="9">
        <v>1.1692447255522801E-2</v>
      </c>
      <c r="O227" s="9">
        <v>8.6952138126193207E-2</v>
      </c>
      <c r="P227" s="1" t="s">
        <v>3487</v>
      </c>
      <c r="Q227" s="9">
        <v>278</v>
      </c>
      <c r="R227" s="10">
        <f t="shared" si="12"/>
        <v>447</v>
      </c>
      <c r="S227" s="1">
        <f t="shared" si="13"/>
        <v>1</v>
      </c>
      <c r="T227" s="1">
        <f t="shared" si="14"/>
        <v>1</v>
      </c>
      <c r="U227" s="1">
        <f t="shared" si="15"/>
        <v>1</v>
      </c>
      <c r="V227" s="1"/>
    </row>
    <row r="228" spans="1:22" x14ac:dyDescent="0.3">
      <c r="A228" s="8">
        <v>1226</v>
      </c>
      <c r="B228" s="8" t="s">
        <v>1682</v>
      </c>
      <c r="C228" s="8">
        <v>0.83430000000000004</v>
      </c>
      <c r="D228" s="8">
        <v>2.1999999999999999E-2</v>
      </c>
      <c r="E228" s="8">
        <v>0.21740000000000001</v>
      </c>
      <c r="F228" s="8" t="s">
        <v>1669</v>
      </c>
      <c r="G228" s="8">
        <v>0.19539999999999999</v>
      </c>
      <c r="H228" s="1" t="s">
        <v>3488</v>
      </c>
      <c r="I228" s="8">
        <v>244</v>
      </c>
      <c r="J228" s="9" t="s">
        <v>1669</v>
      </c>
      <c r="K228" s="9" t="s">
        <v>2917</v>
      </c>
      <c r="L228" s="9">
        <v>6.3035887779327505E-4</v>
      </c>
      <c r="M228" s="9">
        <v>1.54162165448517E-2</v>
      </c>
      <c r="N228" s="9">
        <v>1.4785857667058399E-2</v>
      </c>
      <c r="O228" s="9">
        <v>0.103441086656558</v>
      </c>
      <c r="P228" s="1" t="s">
        <v>3489</v>
      </c>
      <c r="Q228" s="9">
        <v>204</v>
      </c>
      <c r="R228" s="10">
        <f t="shared" si="12"/>
        <v>448</v>
      </c>
      <c r="S228" s="1">
        <f t="shared" si="13"/>
        <v>1</v>
      </c>
      <c r="T228" s="1">
        <f t="shared" si="14"/>
        <v>1</v>
      </c>
      <c r="U228" s="1">
        <f t="shared" si="15"/>
        <v>1</v>
      </c>
      <c r="V228" s="1"/>
    </row>
    <row r="229" spans="1:22" x14ac:dyDescent="0.3">
      <c r="A229" s="8">
        <v>617</v>
      </c>
      <c r="B229" s="8" t="s">
        <v>1683</v>
      </c>
      <c r="C229" s="8">
        <v>0.83620000000000005</v>
      </c>
      <c r="D229" s="8">
        <v>3.0700000000000002E-2</v>
      </c>
      <c r="E229" s="8">
        <v>0.21829999999999999</v>
      </c>
      <c r="F229" s="8" t="s">
        <v>1679</v>
      </c>
      <c r="G229" s="8">
        <v>0.18759999999999999</v>
      </c>
      <c r="H229" s="1" t="s">
        <v>3490</v>
      </c>
      <c r="I229" s="8">
        <v>253</v>
      </c>
      <c r="J229" s="9" t="s">
        <v>1679</v>
      </c>
      <c r="K229" s="9" t="s">
        <v>2308</v>
      </c>
      <c r="L229" s="9">
        <v>1.6090087803462001E-3</v>
      </c>
      <c r="M229" s="9">
        <v>1.6566098512162501E-2</v>
      </c>
      <c r="N229" s="9">
        <v>1.49570897318163E-2</v>
      </c>
      <c r="O229" s="9">
        <v>0.102361268676255</v>
      </c>
      <c r="P229" s="1" t="s">
        <v>3491</v>
      </c>
      <c r="Q229" s="9">
        <v>200</v>
      </c>
      <c r="R229" s="10">
        <f t="shared" si="12"/>
        <v>453</v>
      </c>
      <c r="S229" s="1">
        <f t="shared" si="13"/>
        <v>1</v>
      </c>
      <c r="T229" s="1">
        <f t="shared" si="14"/>
        <v>1</v>
      </c>
      <c r="U229" s="1">
        <f t="shared" si="15"/>
        <v>1</v>
      </c>
      <c r="V229" s="1"/>
    </row>
    <row r="230" spans="1:22" x14ac:dyDescent="0.3">
      <c r="A230" s="8">
        <v>1172</v>
      </c>
      <c r="B230" s="8" t="s">
        <v>1670</v>
      </c>
      <c r="C230" s="8">
        <v>0.79410000000000003</v>
      </c>
      <c r="D230" s="8">
        <v>6.13E-2</v>
      </c>
      <c r="E230" s="8">
        <v>0.31240000000000001</v>
      </c>
      <c r="F230" s="8" t="s">
        <v>1685</v>
      </c>
      <c r="G230" s="8">
        <v>0.25109999999999999</v>
      </c>
      <c r="H230" s="1" t="s">
        <v>3492</v>
      </c>
      <c r="I230" s="8">
        <v>161</v>
      </c>
      <c r="J230" s="9" t="s">
        <v>1685</v>
      </c>
      <c r="K230" s="9" t="s">
        <v>2863</v>
      </c>
      <c r="L230" s="9">
        <v>3.3926123898260501E-3</v>
      </c>
      <c r="M230" s="9">
        <v>1.44602459549481E-2</v>
      </c>
      <c r="N230" s="9">
        <v>1.10676335651221E-2</v>
      </c>
      <c r="O230" s="9">
        <v>8.6246099011767802E-2</v>
      </c>
      <c r="P230" s="1" t="s">
        <v>3493</v>
      </c>
      <c r="Q230" s="9">
        <v>294</v>
      </c>
      <c r="R230" s="10">
        <f t="shared" si="12"/>
        <v>455</v>
      </c>
      <c r="S230" s="1">
        <f t="shared" si="13"/>
        <v>1</v>
      </c>
      <c r="T230" s="1">
        <f t="shared" si="14"/>
        <v>1</v>
      </c>
      <c r="U230" s="1">
        <f t="shared" si="15"/>
        <v>1</v>
      </c>
      <c r="V230" s="1"/>
    </row>
    <row r="231" spans="1:22" x14ac:dyDescent="0.3">
      <c r="A231" s="8">
        <v>1028</v>
      </c>
      <c r="B231" s="8" t="s">
        <v>1668</v>
      </c>
      <c r="C231" s="8">
        <v>0.83530000000000004</v>
      </c>
      <c r="D231" s="8">
        <v>5.3499999999999999E-2</v>
      </c>
      <c r="E231" s="8">
        <v>0.2596</v>
      </c>
      <c r="F231" s="8" t="s">
        <v>1677</v>
      </c>
      <c r="G231" s="8">
        <v>0.20610000000000001</v>
      </c>
      <c r="H231" s="1" t="s">
        <v>3494</v>
      </c>
      <c r="I231" s="8">
        <v>226</v>
      </c>
      <c r="J231" s="9" t="s">
        <v>1677</v>
      </c>
      <c r="K231" s="9" t="s">
        <v>2719</v>
      </c>
      <c r="L231" s="9">
        <v>3.3036139023210299E-3</v>
      </c>
      <c r="M231" s="9">
        <v>1.69282626767784E-2</v>
      </c>
      <c r="N231" s="9">
        <v>1.36246487744573E-2</v>
      </c>
      <c r="O231" s="9">
        <v>9.9961810408324206E-2</v>
      </c>
      <c r="P231" s="1" t="s">
        <v>3495</v>
      </c>
      <c r="Q231" s="9">
        <v>231</v>
      </c>
      <c r="R231" s="10">
        <f t="shared" si="12"/>
        <v>457</v>
      </c>
      <c r="S231" s="1">
        <f t="shared" si="13"/>
        <v>1</v>
      </c>
      <c r="T231" s="1">
        <f t="shared" si="14"/>
        <v>1</v>
      </c>
      <c r="U231" s="1">
        <f t="shared" si="15"/>
        <v>1</v>
      </c>
      <c r="V231" s="1"/>
    </row>
    <row r="232" spans="1:22" x14ac:dyDescent="0.3">
      <c r="A232" s="8">
        <v>471</v>
      </c>
      <c r="B232" s="8" t="s">
        <v>1675</v>
      </c>
      <c r="C232" s="8">
        <v>0.62429999999999997</v>
      </c>
      <c r="D232" s="8">
        <v>0.1681</v>
      </c>
      <c r="E232" s="8">
        <v>0.32800000000000001</v>
      </c>
      <c r="F232" s="8" t="s">
        <v>1676</v>
      </c>
      <c r="G232" s="8">
        <v>0.15989999999999999</v>
      </c>
      <c r="H232" s="1" t="s">
        <v>3496</v>
      </c>
      <c r="I232" s="8">
        <v>287</v>
      </c>
      <c r="J232" s="9" t="s">
        <v>1676</v>
      </c>
      <c r="K232" s="9" t="s">
        <v>2162</v>
      </c>
      <c r="L232" s="9">
        <v>9.22930761061924E-3</v>
      </c>
      <c r="M232" s="9">
        <v>2.5736240239156601E-2</v>
      </c>
      <c r="N232" s="9">
        <v>1.6506932628537401E-2</v>
      </c>
      <c r="O232" s="9">
        <v>9.9711177270196905E-2</v>
      </c>
      <c r="P232" s="1" t="s">
        <v>3497</v>
      </c>
      <c r="Q232" s="9">
        <v>171</v>
      </c>
      <c r="R232" s="10">
        <f t="shared" si="12"/>
        <v>458</v>
      </c>
      <c r="S232" s="1">
        <f t="shared" si="13"/>
        <v>1</v>
      </c>
      <c r="T232" s="1">
        <f t="shared" si="14"/>
        <v>1</v>
      </c>
      <c r="U232" s="1">
        <f t="shared" si="15"/>
        <v>1</v>
      </c>
      <c r="V232" s="1"/>
    </row>
    <row r="233" spans="1:22" x14ac:dyDescent="0.3">
      <c r="A233" s="8">
        <v>1208</v>
      </c>
      <c r="B233" s="8" t="s">
        <v>1666</v>
      </c>
      <c r="C233" s="8">
        <v>0.83609999999999995</v>
      </c>
      <c r="D233" s="8">
        <v>6.3600000000000004E-2</v>
      </c>
      <c r="E233" s="8">
        <v>0.26519999999999999</v>
      </c>
      <c r="F233" s="8" t="s">
        <v>1674</v>
      </c>
      <c r="G233" s="8">
        <v>0.2016</v>
      </c>
      <c r="H233" s="1" t="s">
        <v>3498</v>
      </c>
      <c r="I233" s="8">
        <v>231</v>
      </c>
      <c r="J233" s="9" t="s">
        <v>1674</v>
      </c>
      <c r="K233" s="9" t="s">
        <v>2899</v>
      </c>
      <c r="L233" s="9">
        <v>3.6506529903541098E-3</v>
      </c>
      <c r="M233" s="9">
        <v>1.7441197199389601E-2</v>
      </c>
      <c r="N233" s="9">
        <v>1.3790544209035501E-2</v>
      </c>
      <c r="O233" s="9">
        <v>8.2268570153977094E-2</v>
      </c>
      <c r="P233" s="1" t="s">
        <v>3499</v>
      </c>
      <c r="Q233" s="9">
        <v>227</v>
      </c>
      <c r="R233" s="10">
        <f t="shared" si="12"/>
        <v>458</v>
      </c>
      <c r="S233" s="1">
        <f t="shared" si="13"/>
        <v>1</v>
      </c>
      <c r="T233" s="1">
        <f t="shared" si="14"/>
        <v>1</v>
      </c>
      <c r="U233" s="1">
        <f t="shared" si="15"/>
        <v>1</v>
      </c>
      <c r="V233" s="1"/>
    </row>
    <row r="234" spans="1:22" x14ac:dyDescent="0.3">
      <c r="A234" s="8">
        <v>1175</v>
      </c>
      <c r="B234" s="8" t="s">
        <v>1670</v>
      </c>
      <c r="C234" s="8">
        <v>0.71250000000000002</v>
      </c>
      <c r="D234" s="8">
        <v>0.13300000000000001</v>
      </c>
      <c r="E234" s="8">
        <v>0.37959999999999999</v>
      </c>
      <c r="F234" s="8" t="s">
        <v>1675</v>
      </c>
      <c r="G234" s="8">
        <v>0.24660000000000001</v>
      </c>
      <c r="H234" s="1" t="s">
        <v>3500</v>
      </c>
      <c r="I234" s="8">
        <v>170</v>
      </c>
      <c r="J234" s="9" t="s">
        <v>1675</v>
      </c>
      <c r="K234" s="9" t="s">
        <v>2866</v>
      </c>
      <c r="L234" s="9">
        <v>5.8591363501793803E-3</v>
      </c>
      <c r="M234" s="9">
        <v>1.69066132456583E-2</v>
      </c>
      <c r="N234" s="9">
        <v>1.10474768954789E-2</v>
      </c>
      <c r="O234" s="9">
        <v>7.02716715878864E-2</v>
      </c>
      <c r="P234" s="1" t="s">
        <v>3501</v>
      </c>
      <c r="Q234" s="9">
        <v>295</v>
      </c>
      <c r="R234" s="10">
        <f t="shared" si="12"/>
        <v>465</v>
      </c>
      <c r="S234" s="1">
        <f t="shared" si="13"/>
        <v>1</v>
      </c>
      <c r="T234" s="1">
        <f t="shared" si="14"/>
        <v>1</v>
      </c>
      <c r="U234" s="1">
        <f t="shared" si="15"/>
        <v>1</v>
      </c>
      <c r="V234" s="1"/>
    </row>
    <row r="235" spans="1:22" x14ac:dyDescent="0.3">
      <c r="A235" s="8">
        <v>222</v>
      </c>
      <c r="B235" s="8" t="s">
        <v>1682</v>
      </c>
      <c r="C235" s="8">
        <v>0.84730000000000005</v>
      </c>
      <c r="D235" s="8">
        <v>5.79E-2</v>
      </c>
      <c r="E235" s="8">
        <v>0.23649999999999999</v>
      </c>
      <c r="F235" s="8" t="s">
        <v>1675</v>
      </c>
      <c r="G235" s="8">
        <v>0.17860000000000001</v>
      </c>
      <c r="H235" s="1" t="s">
        <v>3502</v>
      </c>
      <c r="I235" s="8">
        <v>265</v>
      </c>
      <c r="J235" s="9" t="s">
        <v>1675</v>
      </c>
      <c r="K235" s="9" t="s">
        <v>1913</v>
      </c>
      <c r="L235" s="9">
        <v>3.8361266580332599E-3</v>
      </c>
      <c r="M235" s="9">
        <v>1.8701130138240998E-2</v>
      </c>
      <c r="N235" s="9">
        <v>1.48650034802077E-2</v>
      </c>
      <c r="O235" s="9">
        <v>0.113686940875676</v>
      </c>
      <c r="P235" s="1" t="s">
        <v>3503</v>
      </c>
      <c r="Q235" s="9">
        <v>203</v>
      </c>
      <c r="R235" s="10">
        <f t="shared" si="12"/>
        <v>468</v>
      </c>
      <c r="S235" s="1">
        <f t="shared" si="13"/>
        <v>1</v>
      </c>
      <c r="T235" s="1">
        <f t="shared" si="14"/>
        <v>1</v>
      </c>
      <c r="U235" s="1">
        <f t="shared" si="15"/>
        <v>1</v>
      </c>
      <c r="V235" s="1"/>
    </row>
    <row r="236" spans="1:22" x14ac:dyDescent="0.3">
      <c r="A236" s="8">
        <v>47</v>
      </c>
      <c r="B236" s="8" t="s">
        <v>1670</v>
      </c>
      <c r="C236" s="8">
        <v>0.71660000000000001</v>
      </c>
      <c r="D236" s="8">
        <v>0.08</v>
      </c>
      <c r="E236" s="8">
        <v>0.30030000000000001</v>
      </c>
      <c r="F236" s="8" t="s">
        <v>1675</v>
      </c>
      <c r="G236" s="8">
        <v>0.2203</v>
      </c>
      <c r="H236" s="1" t="s">
        <v>3504</v>
      </c>
      <c r="I236" s="8">
        <v>201</v>
      </c>
      <c r="J236" s="9" t="s">
        <v>1676</v>
      </c>
      <c r="K236" s="9" t="s">
        <v>1738</v>
      </c>
      <c r="L236" s="9">
        <v>2.0943720520470999E-3</v>
      </c>
      <c r="M236" s="9">
        <v>1.4022665447718701E-2</v>
      </c>
      <c r="N236" s="9">
        <v>1.1928293395671599E-2</v>
      </c>
      <c r="O236" s="9">
        <v>6.5547110675522005E-2</v>
      </c>
      <c r="P236" s="1" t="s">
        <v>3505</v>
      </c>
      <c r="Q236" s="9">
        <v>273</v>
      </c>
      <c r="R236" s="10">
        <f t="shared" si="12"/>
        <v>474</v>
      </c>
      <c r="S236" s="1">
        <f t="shared" si="13"/>
        <v>0</v>
      </c>
      <c r="T236" s="1">
        <f t="shared" si="14"/>
        <v>1</v>
      </c>
      <c r="U236" s="1">
        <f t="shared" si="15"/>
        <v>0</v>
      </c>
      <c r="V236" s="1"/>
    </row>
    <row r="237" spans="1:22" x14ac:dyDescent="0.3">
      <c r="A237" s="8">
        <v>1063</v>
      </c>
      <c r="B237" s="8" t="s">
        <v>1682</v>
      </c>
      <c r="C237" s="8">
        <v>0.77049999999999996</v>
      </c>
      <c r="D237" s="8">
        <v>0.1144</v>
      </c>
      <c r="E237" s="8">
        <v>0.32690000000000002</v>
      </c>
      <c r="F237" s="8" t="s">
        <v>1683</v>
      </c>
      <c r="G237" s="8">
        <v>0.21260000000000001</v>
      </c>
      <c r="H237" s="1" t="s">
        <v>3506</v>
      </c>
      <c r="I237" s="8">
        <v>217</v>
      </c>
      <c r="J237" s="9" t="s">
        <v>1683</v>
      </c>
      <c r="K237" s="9" t="s">
        <v>2754</v>
      </c>
      <c r="L237" s="9">
        <v>7.4155733445251297E-3</v>
      </c>
      <c r="M237" s="9">
        <v>1.9943330136362899E-2</v>
      </c>
      <c r="N237" s="9">
        <v>1.2527756791837799E-2</v>
      </c>
      <c r="O237" s="9">
        <v>8.4307814817743798E-2</v>
      </c>
      <c r="P237" s="1" t="s">
        <v>3507</v>
      </c>
      <c r="Q237" s="9">
        <v>258</v>
      </c>
      <c r="R237" s="10">
        <f t="shared" si="12"/>
        <v>475</v>
      </c>
      <c r="S237" s="1">
        <f t="shared" si="13"/>
        <v>1</v>
      </c>
      <c r="T237" s="1">
        <f t="shared" si="14"/>
        <v>1</v>
      </c>
      <c r="U237" s="1">
        <f t="shared" si="15"/>
        <v>1</v>
      </c>
      <c r="V237" s="1"/>
    </row>
    <row r="238" spans="1:22" x14ac:dyDescent="0.3">
      <c r="A238" s="8">
        <v>28</v>
      </c>
      <c r="B238" s="8" t="s">
        <v>1683</v>
      </c>
      <c r="C238" s="8">
        <v>0.73939999999999995</v>
      </c>
      <c r="D238" s="8">
        <v>0.1226</v>
      </c>
      <c r="E238" s="8">
        <v>0.34710000000000002</v>
      </c>
      <c r="F238" s="8" t="s">
        <v>1675</v>
      </c>
      <c r="G238" s="8">
        <v>0.22450000000000001</v>
      </c>
      <c r="H238" s="1" t="s">
        <v>3508</v>
      </c>
      <c r="I238" s="8">
        <v>194</v>
      </c>
      <c r="J238" s="9" t="s">
        <v>1675</v>
      </c>
      <c r="K238" s="9" t="s">
        <v>1719</v>
      </c>
      <c r="L238" s="9">
        <v>3.0850871960518E-3</v>
      </c>
      <c r="M238" s="9">
        <v>1.45967774236575E-2</v>
      </c>
      <c r="N238" s="9">
        <v>1.15116902276057E-2</v>
      </c>
      <c r="O238" s="9">
        <v>5.9079332744124302E-2</v>
      </c>
      <c r="P238" s="1" t="s">
        <v>3509</v>
      </c>
      <c r="Q238" s="9">
        <v>282</v>
      </c>
      <c r="R238" s="10">
        <f t="shared" si="12"/>
        <v>476</v>
      </c>
      <c r="S238" s="1">
        <f t="shared" si="13"/>
        <v>1</v>
      </c>
      <c r="T238" s="1">
        <f t="shared" si="14"/>
        <v>1</v>
      </c>
      <c r="U238" s="1">
        <f t="shared" si="15"/>
        <v>1</v>
      </c>
      <c r="V238" s="1"/>
    </row>
    <row r="239" spans="1:22" x14ac:dyDescent="0.3">
      <c r="A239" s="8">
        <v>496</v>
      </c>
      <c r="B239" s="8" t="s">
        <v>1668</v>
      </c>
      <c r="C239" s="8">
        <v>0.74960000000000004</v>
      </c>
      <c r="D239" s="8">
        <v>6.2600000000000003E-2</v>
      </c>
      <c r="E239" s="8">
        <v>0.21279999999999999</v>
      </c>
      <c r="F239" s="8" t="s">
        <v>1674</v>
      </c>
      <c r="G239" s="8">
        <v>0.1502</v>
      </c>
      <c r="H239" s="1" t="s">
        <v>3510</v>
      </c>
      <c r="I239" s="8">
        <v>300</v>
      </c>
      <c r="J239" s="9" t="s">
        <v>1674</v>
      </c>
      <c r="K239" s="9" t="s">
        <v>2187</v>
      </c>
      <c r="L239" s="9">
        <v>3.9200303878103599E-3</v>
      </c>
      <c r="M239" s="9">
        <v>2.01939827715054E-2</v>
      </c>
      <c r="N239" s="9">
        <v>1.6273952383695101E-2</v>
      </c>
      <c r="O239" s="9">
        <v>0.123567532504973</v>
      </c>
      <c r="P239" s="1" t="s">
        <v>3511</v>
      </c>
      <c r="Q239" s="9">
        <v>176</v>
      </c>
      <c r="R239" s="10">
        <f t="shared" si="12"/>
        <v>476</v>
      </c>
      <c r="S239" s="1">
        <f t="shared" si="13"/>
        <v>1</v>
      </c>
      <c r="T239" s="1">
        <f t="shared" si="14"/>
        <v>1</v>
      </c>
      <c r="U239" s="1">
        <f t="shared" si="15"/>
        <v>1</v>
      </c>
      <c r="V239" s="1"/>
    </row>
    <row r="240" spans="1:22" x14ac:dyDescent="0.3">
      <c r="A240" s="8">
        <v>576</v>
      </c>
      <c r="B240" s="8" t="s">
        <v>1685</v>
      </c>
      <c r="C240" s="8">
        <v>0.81110000000000004</v>
      </c>
      <c r="D240" s="8">
        <v>2.1299999999999999E-2</v>
      </c>
      <c r="E240" s="8">
        <v>0.21360000000000001</v>
      </c>
      <c r="F240" s="8" t="s">
        <v>1677</v>
      </c>
      <c r="G240" s="8">
        <v>0.19220000000000001</v>
      </c>
      <c r="H240" s="1" t="s">
        <v>3512</v>
      </c>
      <c r="I240" s="8">
        <v>246</v>
      </c>
      <c r="J240" s="9" t="s">
        <v>1669</v>
      </c>
      <c r="K240" s="9" t="s">
        <v>2267</v>
      </c>
      <c r="L240" s="9">
        <v>6.8975336690942405E-4</v>
      </c>
      <c r="M240" s="9">
        <v>1.40059477172952E-2</v>
      </c>
      <c r="N240" s="9">
        <v>1.33161943503858E-2</v>
      </c>
      <c r="O240" s="9">
        <v>9.9639329682354102E-2</v>
      </c>
      <c r="P240" s="1" t="s">
        <v>3513</v>
      </c>
      <c r="Q240" s="9">
        <v>235</v>
      </c>
      <c r="R240" s="10">
        <f t="shared" si="12"/>
        <v>481</v>
      </c>
      <c r="S240" s="1">
        <f t="shared" si="13"/>
        <v>0</v>
      </c>
      <c r="T240" s="1">
        <f t="shared" si="14"/>
        <v>1</v>
      </c>
      <c r="U240" s="1">
        <f t="shared" si="15"/>
        <v>0</v>
      </c>
      <c r="V240" s="1"/>
    </row>
    <row r="241" spans="1:22" x14ac:dyDescent="0.3">
      <c r="A241" s="8">
        <v>835</v>
      </c>
      <c r="B241" s="8" t="s">
        <v>1666</v>
      </c>
      <c r="C241" s="8">
        <v>0.76100000000000001</v>
      </c>
      <c r="D241" s="8">
        <v>2.87E-2</v>
      </c>
      <c r="E241" s="8">
        <v>0.1691</v>
      </c>
      <c r="F241" s="8" t="s">
        <v>1680</v>
      </c>
      <c r="G241" s="8">
        <v>0.14030000000000001</v>
      </c>
      <c r="H241" s="1" t="s">
        <v>3514</v>
      </c>
      <c r="I241" s="8">
        <v>327</v>
      </c>
      <c r="J241" s="9" t="s">
        <v>1680</v>
      </c>
      <c r="K241" s="9" t="s">
        <v>2526</v>
      </c>
      <c r="L241" s="9">
        <v>8.7052123674260704E-4</v>
      </c>
      <c r="M241" s="9">
        <v>1.79673993741475E-2</v>
      </c>
      <c r="N241" s="9">
        <v>1.7096878137404899E-2</v>
      </c>
      <c r="O241" s="9">
        <v>0.132624593393837</v>
      </c>
      <c r="P241" s="1" t="s">
        <v>3515</v>
      </c>
      <c r="Q241" s="9">
        <v>155</v>
      </c>
      <c r="R241" s="10">
        <f t="shared" si="12"/>
        <v>482</v>
      </c>
      <c r="S241" s="1">
        <f t="shared" si="13"/>
        <v>1</v>
      </c>
      <c r="T241" s="1">
        <f t="shared" si="14"/>
        <v>1</v>
      </c>
      <c r="U241" s="1">
        <f t="shared" si="15"/>
        <v>1</v>
      </c>
      <c r="V241" s="1"/>
    </row>
    <row r="242" spans="1:22" x14ac:dyDescent="0.3">
      <c r="A242" s="8">
        <v>233</v>
      </c>
      <c r="B242" s="8" t="s">
        <v>1666</v>
      </c>
      <c r="C242" s="8">
        <v>0.78039999999999998</v>
      </c>
      <c r="D242" s="8">
        <v>0.1018</v>
      </c>
      <c r="E242" s="8">
        <v>0.28349999999999997</v>
      </c>
      <c r="F242" s="8" t="s">
        <v>1674</v>
      </c>
      <c r="G242" s="8">
        <v>0.18160000000000001</v>
      </c>
      <c r="H242" s="1" t="s">
        <v>3516</v>
      </c>
      <c r="I242" s="8">
        <v>260</v>
      </c>
      <c r="J242" s="9" t="s">
        <v>1674</v>
      </c>
      <c r="K242" s="9" t="s">
        <v>1924</v>
      </c>
      <c r="L242" s="9">
        <v>6.4170581552712904E-3</v>
      </c>
      <c r="M242" s="9">
        <v>2.02238583677497E-2</v>
      </c>
      <c r="N242" s="9">
        <v>1.38068002124784E-2</v>
      </c>
      <c r="O242" s="9">
        <v>0.10675024192117299</v>
      </c>
      <c r="P242" s="1" t="s">
        <v>3517</v>
      </c>
      <c r="Q242" s="9">
        <v>226</v>
      </c>
      <c r="R242" s="10">
        <f t="shared" si="12"/>
        <v>486</v>
      </c>
      <c r="S242" s="1">
        <f t="shared" si="13"/>
        <v>1</v>
      </c>
      <c r="T242" s="1">
        <f t="shared" si="14"/>
        <v>1</v>
      </c>
      <c r="U242" s="1">
        <f t="shared" si="15"/>
        <v>1</v>
      </c>
      <c r="V242" s="1"/>
    </row>
    <row r="243" spans="1:22" x14ac:dyDescent="0.3">
      <c r="A243" s="8">
        <v>1093</v>
      </c>
      <c r="B243" s="8" t="s">
        <v>1679</v>
      </c>
      <c r="C243" s="8">
        <v>0.84630000000000005</v>
      </c>
      <c r="D243" s="8">
        <v>2.24E-2</v>
      </c>
      <c r="E243" s="8">
        <v>0.18459999999999999</v>
      </c>
      <c r="F243" s="8" t="s">
        <v>1681</v>
      </c>
      <c r="G243" s="8">
        <v>0.16220000000000001</v>
      </c>
      <c r="H243" s="1" t="s">
        <v>3518</v>
      </c>
      <c r="I243" s="8">
        <v>286</v>
      </c>
      <c r="J243" s="9" t="s">
        <v>1681</v>
      </c>
      <c r="K243" s="9" t="s">
        <v>2784</v>
      </c>
      <c r="L243" s="9">
        <v>2.7251230436913898E-4</v>
      </c>
      <c r="M243" s="9">
        <v>1.5159164722448401E-2</v>
      </c>
      <c r="N243" s="9">
        <v>1.4886652418079301E-2</v>
      </c>
      <c r="O243" s="9">
        <v>9.2701584502473205E-2</v>
      </c>
      <c r="P243" s="1" t="s">
        <v>3519</v>
      </c>
      <c r="Q243" s="9">
        <v>202</v>
      </c>
      <c r="R243" s="10">
        <f t="shared" si="12"/>
        <v>488</v>
      </c>
      <c r="S243" s="1">
        <f t="shared" si="13"/>
        <v>1</v>
      </c>
      <c r="T243" s="1">
        <f t="shared" si="14"/>
        <v>1</v>
      </c>
      <c r="U243" s="1">
        <f t="shared" si="15"/>
        <v>1</v>
      </c>
      <c r="V243" s="1"/>
    </row>
    <row r="244" spans="1:22" x14ac:dyDescent="0.3">
      <c r="A244" s="8">
        <v>450</v>
      </c>
      <c r="B244" s="8" t="s">
        <v>1676</v>
      </c>
      <c r="C244" s="8">
        <v>0.58650000000000002</v>
      </c>
      <c r="D244" s="8">
        <v>6.93E-2</v>
      </c>
      <c r="E244" s="8">
        <v>0.3105</v>
      </c>
      <c r="F244" s="8" t="s">
        <v>1675</v>
      </c>
      <c r="G244" s="8">
        <v>0.2412</v>
      </c>
      <c r="H244" s="1" t="s">
        <v>3520</v>
      </c>
      <c r="I244" s="8">
        <v>176</v>
      </c>
      <c r="J244" s="9" t="s">
        <v>1683</v>
      </c>
      <c r="K244" s="9" t="s">
        <v>2141</v>
      </c>
      <c r="L244" s="9">
        <v>2.8837540945727499E-3</v>
      </c>
      <c r="M244" s="9">
        <v>1.30412279541504E-2</v>
      </c>
      <c r="N244" s="9">
        <v>1.0157473859577699E-2</v>
      </c>
      <c r="O244" s="9">
        <v>6.6609061599772298E-2</v>
      </c>
      <c r="P244" s="1" t="s">
        <v>3521</v>
      </c>
      <c r="Q244" s="9">
        <v>318</v>
      </c>
      <c r="R244" s="10">
        <f t="shared" si="12"/>
        <v>494</v>
      </c>
      <c r="S244" s="1">
        <f t="shared" si="13"/>
        <v>0</v>
      </c>
      <c r="T244" s="1">
        <f t="shared" si="14"/>
        <v>1</v>
      </c>
      <c r="U244" s="1">
        <f t="shared" si="15"/>
        <v>0</v>
      </c>
      <c r="V244" s="1"/>
    </row>
    <row r="245" spans="1:22" x14ac:dyDescent="0.3">
      <c r="A245" s="8">
        <v>512</v>
      </c>
      <c r="B245" s="8" t="s">
        <v>1674</v>
      </c>
      <c r="C245" s="8">
        <v>0.59889999999999999</v>
      </c>
      <c r="D245" s="8">
        <v>0.24490000000000001</v>
      </c>
      <c r="E245" s="8">
        <v>0.40460000000000002</v>
      </c>
      <c r="F245" s="8" t="s">
        <v>1668</v>
      </c>
      <c r="G245" s="8">
        <v>0.15970000000000001</v>
      </c>
      <c r="H245" s="1" t="s">
        <v>3522</v>
      </c>
      <c r="I245" s="8">
        <v>289</v>
      </c>
      <c r="J245" s="9" t="s">
        <v>1668</v>
      </c>
      <c r="K245" s="9" t="s">
        <v>2203</v>
      </c>
      <c r="L245" s="9">
        <v>1.2349951512244699E-2</v>
      </c>
      <c r="M245" s="9">
        <v>2.70486857810954E-2</v>
      </c>
      <c r="N245" s="9">
        <v>1.46987342688507E-2</v>
      </c>
      <c r="O245" s="9">
        <v>8.0046819868707306E-2</v>
      </c>
      <c r="P245" s="1" t="s">
        <v>3523</v>
      </c>
      <c r="Q245" s="9">
        <v>206</v>
      </c>
      <c r="R245" s="10">
        <f t="shared" si="12"/>
        <v>495</v>
      </c>
      <c r="S245" s="1">
        <f t="shared" si="13"/>
        <v>1</v>
      </c>
      <c r="T245" s="1">
        <f t="shared" si="14"/>
        <v>1</v>
      </c>
      <c r="U245" s="1">
        <f t="shared" si="15"/>
        <v>1</v>
      </c>
      <c r="V245" s="1"/>
    </row>
    <row r="246" spans="1:22" x14ac:dyDescent="0.3">
      <c r="A246" s="8">
        <v>1161</v>
      </c>
      <c r="B246" s="8" t="s">
        <v>1673</v>
      </c>
      <c r="C246" s="8">
        <v>0.86539999999999995</v>
      </c>
      <c r="D246" s="8">
        <v>5.4699999999999999E-2</v>
      </c>
      <c r="E246" s="8">
        <v>0.2248</v>
      </c>
      <c r="F246" s="8" t="s">
        <v>1674</v>
      </c>
      <c r="G246" s="8">
        <v>0.1701</v>
      </c>
      <c r="H246" s="1" t="s">
        <v>3524</v>
      </c>
      <c r="I246" s="8">
        <v>273</v>
      </c>
      <c r="J246" s="9" t="s">
        <v>1674</v>
      </c>
      <c r="K246" s="9" t="s">
        <v>2852</v>
      </c>
      <c r="L246" s="9">
        <v>1.24319067791668E-3</v>
      </c>
      <c r="M246" s="9">
        <v>1.52610931558729E-2</v>
      </c>
      <c r="N246" s="9">
        <v>1.40179024779563E-2</v>
      </c>
      <c r="O246" s="9">
        <v>9.7150810577780494E-2</v>
      </c>
      <c r="P246" s="1" t="s">
        <v>3525</v>
      </c>
      <c r="Q246" s="9">
        <v>223</v>
      </c>
      <c r="R246" s="10">
        <f t="shared" si="12"/>
        <v>496</v>
      </c>
      <c r="S246" s="1">
        <f t="shared" si="13"/>
        <v>1</v>
      </c>
      <c r="T246" s="1">
        <f t="shared" si="14"/>
        <v>1</v>
      </c>
      <c r="U246" s="1">
        <f t="shared" si="15"/>
        <v>1</v>
      </c>
      <c r="V246" s="1"/>
    </row>
    <row r="247" spans="1:22" x14ac:dyDescent="0.3">
      <c r="A247" s="8">
        <v>1135</v>
      </c>
      <c r="B247" s="8" t="s">
        <v>1668</v>
      </c>
      <c r="C247" s="8">
        <v>0.8397</v>
      </c>
      <c r="D247" s="8">
        <v>3.1300000000000001E-2</v>
      </c>
      <c r="E247" s="8">
        <v>0.2114</v>
      </c>
      <c r="F247" s="8" t="s">
        <v>1669</v>
      </c>
      <c r="G247" s="8">
        <v>0.18010000000000001</v>
      </c>
      <c r="H247" s="1" t="s">
        <v>3526</v>
      </c>
      <c r="I247" s="8">
        <v>263</v>
      </c>
      <c r="J247" s="9" t="s">
        <v>1669</v>
      </c>
      <c r="K247" s="9" t="s">
        <v>2826</v>
      </c>
      <c r="L247" s="9">
        <v>1.8395679745050501E-3</v>
      </c>
      <c r="M247" s="9">
        <v>1.5025635341152799E-2</v>
      </c>
      <c r="N247" s="9">
        <v>1.3186067366647699E-2</v>
      </c>
      <c r="O247" s="9">
        <v>9.7917452498509694E-2</v>
      </c>
      <c r="P247" s="1" t="s">
        <v>3527</v>
      </c>
      <c r="Q247" s="9">
        <v>240</v>
      </c>
      <c r="R247" s="10">
        <f t="shared" si="12"/>
        <v>503</v>
      </c>
      <c r="S247" s="1">
        <f t="shared" si="13"/>
        <v>1</v>
      </c>
      <c r="T247" s="1">
        <f t="shared" si="14"/>
        <v>1</v>
      </c>
      <c r="U247" s="1">
        <f t="shared" si="15"/>
        <v>1</v>
      </c>
      <c r="V247" s="1"/>
    </row>
    <row r="248" spans="1:22" x14ac:dyDescent="0.3">
      <c r="A248" s="8">
        <v>962</v>
      </c>
      <c r="B248" s="8" t="s">
        <v>1682</v>
      </c>
      <c r="C248" s="8">
        <v>0.63100000000000001</v>
      </c>
      <c r="D248" s="8">
        <v>0.19500000000000001</v>
      </c>
      <c r="E248" s="8">
        <v>0.38869999999999999</v>
      </c>
      <c r="F248" s="8" t="s">
        <v>1683</v>
      </c>
      <c r="G248" s="8">
        <v>0.19370000000000001</v>
      </c>
      <c r="H248" s="1" t="s">
        <v>3528</v>
      </c>
      <c r="I248" s="8">
        <v>245</v>
      </c>
      <c r="J248" s="9" t="s">
        <v>1683</v>
      </c>
      <c r="K248" s="9" t="s">
        <v>2653</v>
      </c>
      <c r="L248" s="9">
        <v>1.00020109662914E-2</v>
      </c>
      <c r="M248" s="9">
        <v>2.24524493334461E-2</v>
      </c>
      <c r="N248" s="9">
        <v>1.24504383671547E-2</v>
      </c>
      <c r="O248" s="9">
        <v>7.35275792922329E-2</v>
      </c>
      <c r="P248" s="1" t="s">
        <v>3529</v>
      </c>
      <c r="Q248" s="9">
        <v>260</v>
      </c>
      <c r="R248" s="10">
        <f t="shared" si="12"/>
        <v>505</v>
      </c>
      <c r="S248" s="1">
        <f t="shared" si="13"/>
        <v>1</v>
      </c>
      <c r="T248" s="1">
        <f t="shared" si="14"/>
        <v>1</v>
      </c>
      <c r="U248" s="1">
        <f t="shared" si="15"/>
        <v>1</v>
      </c>
      <c r="V248" s="1"/>
    </row>
    <row r="249" spans="1:22" x14ac:dyDescent="0.3">
      <c r="A249" s="8">
        <v>1328</v>
      </c>
      <c r="B249" s="8" t="s">
        <v>1684</v>
      </c>
      <c r="C249" s="8">
        <v>0.79200000000000004</v>
      </c>
      <c r="D249" s="8">
        <v>1.09E-2</v>
      </c>
      <c r="E249" s="8">
        <v>0.26700000000000002</v>
      </c>
      <c r="F249" s="8" t="s">
        <v>1673</v>
      </c>
      <c r="G249" s="8">
        <v>0.25609999999999999</v>
      </c>
      <c r="H249" s="1" t="s">
        <v>3530</v>
      </c>
      <c r="I249" s="8">
        <v>157</v>
      </c>
      <c r="J249" s="9" t="s">
        <v>1683</v>
      </c>
      <c r="K249" s="9" t="s">
        <v>3019</v>
      </c>
      <c r="L249" s="9">
        <v>1.8299584256377399E-4</v>
      </c>
      <c r="M249" s="9">
        <v>9.3272458295143301E-3</v>
      </c>
      <c r="N249" s="9">
        <v>9.1442499869505596E-3</v>
      </c>
      <c r="O249" s="9">
        <v>4.8575032227210699E-2</v>
      </c>
      <c r="P249" s="1" t="s">
        <v>3531</v>
      </c>
      <c r="Q249" s="9">
        <v>351</v>
      </c>
      <c r="R249" s="10">
        <f t="shared" si="12"/>
        <v>508</v>
      </c>
      <c r="S249" s="1">
        <f t="shared" si="13"/>
        <v>0</v>
      </c>
      <c r="T249" s="1">
        <f t="shared" si="14"/>
        <v>1</v>
      </c>
      <c r="U249" s="1">
        <f t="shared" si="15"/>
        <v>0</v>
      </c>
      <c r="V249" s="1"/>
    </row>
    <row r="250" spans="1:22" x14ac:dyDescent="0.3">
      <c r="A250" s="8">
        <v>476</v>
      </c>
      <c r="B250" s="8" t="s">
        <v>1678</v>
      </c>
      <c r="C250" s="8">
        <v>0.78310000000000002</v>
      </c>
      <c r="D250" s="8">
        <v>3.8100000000000002E-2</v>
      </c>
      <c r="E250" s="8">
        <v>0.23769999999999999</v>
      </c>
      <c r="F250" s="8" t="s">
        <v>1668</v>
      </c>
      <c r="G250" s="8">
        <v>0.1996</v>
      </c>
      <c r="H250" s="1" t="s">
        <v>3532</v>
      </c>
      <c r="I250" s="8">
        <v>236</v>
      </c>
      <c r="J250" s="9" t="s">
        <v>1668</v>
      </c>
      <c r="K250" s="9" t="s">
        <v>2167</v>
      </c>
      <c r="L250" s="9">
        <v>3.8051180679589298E-3</v>
      </c>
      <c r="M250" s="9">
        <v>1.5651364685080001E-2</v>
      </c>
      <c r="N250" s="9">
        <v>1.18462466171211E-2</v>
      </c>
      <c r="O250" s="9">
        <v>0.109017662623924</v>
      </c>
      <c r="P250" s="1" t="s">
        <v>3533</v>
      </c>
      <c r="Q250" s="9">
        <v>275</v>
      </c>
      <c r="R250" s="10">
        <f t="shared" si="12"/>
        <v>511</v>
      </c>
      <c r="S250" s="1">
        <f t="shared" si="13"/>
        <v>1</v>
      </c>
      <c r="T250" s="1">
        <f t="shared" si="14"/>
        <v>1</v>
      </c>
      <c r="U250" s="1">
        <f t="shared" si="15"/>
        <v>1</v>
      </c>
      <c r="V250" s="1"/>
    </row>
    <row r="251" spans="1:22" x14ac:dyDescent="0.3">
      <c r="A251" s="8">
        <v>77</v>
      </c>
      <c r="B251" s="8" t="s">
        <v>1677</v>
      </c>
      <c r="C251" s="8">
        <v>0.79</v>
      </c>
      <c r="D251" s="8">
        <v>0.14599999999999999</v>
      </c>
      <c r="E251" s="8">
        <v>0.2767</v>
      </c>
      <c r="F251" s="8" t="s">
        <v>1684</v>
      </c>
      <c r="G251" s="8">
        <v>0.13070000000000001</v>
      </c>
      <c r="H251" s="1" t="s">
        <v>3534</v>
      </c>
      <c r="I251" s="8">
        <v>344</v>
      </c>
      <c r="J251" s="9" t="s">
        <v>1684</v>
      </c>
      <c r="K251" s="9" t="s">
        <v>1768</v>
      </c>
      <c r="L251" s="9">
        <v>9.6172183135955595E-3</v>
      </c>
      <c r="M251" s="9">
        <v>2.62776053080074E-2</v>
      </c>
      <c r="N251" s="9">
        <v>1.6660386994411899E-2</v>
      </c>
      <c r="O251" s="9">
        <v>0.116062205873292</v>
      </c>
      <c r="P251" s="1" t="s">
        <v>3535</v>
      </c>
      <c r="Q251" s="9">
        <v>168</v>
      </c>
      <c r="R251" s="10">
        <f t="shared" si="12"/>
        <v>512</v>
      </c>
      <c r="S251" s="1">
        <f t="shared" si="13"/>
        <v>1</v>
      </c>
      <c r="T251" s="1">
        <f t="shared" si="14"/>
        <v>1</v>
      </c>
      <c r="U251" s="1">
        <f t="shared" si="15"/>
        <v>1</v>
      </c>
      <c r="V251" s="1"/>
    </row>
    <row r="252" spans="1:22" x14ac:dyDescent="0.3">
      <c r="A252" s="8">
        <v>490</v>
      </c>
      <c r="B252" s="8" t="s">
        <v>1682</v>
      </c>
      <c r="C252" s="8">
        <v>0.77039999999999997</v>
      </c>
      <c r="D252" s="8">
        <v>4.87E-2</v>
      </c>
      <c r="E252" s="8">
        <v>0.23</v>
      </c>
      <c r="F252" s="8" t="s">
        <v>1674</v>
      </c>
      <c r="G252" s="8">
        <v>0.18129999999999999</v>
      </c>
      <c r="H252" s="1" t="s">
        <v>3536</v>
      </c>
      <c r="I252" s="8">
        <v>261</v>
      </c>
      <c r="J252" s="9" t="s">
        <v>1680</v>
      </c>
      <c r="K252" s="9" t="s">
        <v>2181</v>
      </c>
      <c r="L252" s="9">
        <v>2.7876526410695098E-3</v>
      </c>
      <c r="M252" s="9">
        <v>1.55318086704477E-2</v>
      </c>
      <c r="N252" s="9">
        <v>1.2744156029378201E-2</v>
      </c>
      <c r="O252" s="9">
        <v>0.101330866306465</v>
      </c>
      <c r="P252" s="1" t="s">
        <v>3537</v>
      </c>
      <c r="Q252" s="9">
        <v>252</v>
      </c>
      <c r="R252" s="10">
        <f t="shared" si="12"/>
        <v>513</v>
      </c>
      <c r="S252" s="1">
        <f t="shared" si="13"/>
        <v>0</v>
      </c>
      <c r="T252" s="1">
        <f t="shared" si="14"/>
        <v>1</v>
      </c>
      <c r="U252" s="1">
        <f t="shared" si="15"/>
        <v>0</v>
      </c>
      <c r="V252" s="1"/>
    </row>
    <row r="253" spans="1:22" x14ac:dyDescent="0.3">
      <c r="A253" s="8">
        <v>91</v>
      </c>
      <c r="B253" s="8" t="s">
        <v>1672</v>
      </c>
      <c r="C253" s="8">
        <v>0.8639</v>
      </c>
      <c r="D253" s="8">
        <v>9.4999999999999998E-3</v>
      </c>
      <c r="E253" s="8">
        <v>0.2001</v>
      </c>
      <c r="F253" s="8" t="s">
        <v>1666</v>
      </c>
      <c r="G253" s="8">
        <v>0.1905</v>
      </c>
      <c r="H253" s="1" t="s">
        <v>3538</v>
      </c>
      <c r="I253" s="8">
        <v>250</v>
      </c>
      <c r="J253" s="9" t="s">
        <v>1666</v>
      </c>
      <c r="K253" s="9" t="s">
        <v>1782</v>
      </c>
      <c r="L253" s="9">
        <v>1.01044952225518E-4</v>
      </c>
      <c r="M253" s="9">
        <v>1.23726522659707E-2</v>
      </c>
      <c r="N253" s="9">
        <v>1.22716073137452E-2</v>
      </c>
      <c r="O253" s="9">
        <v>0.100878208318851</v>
      </c>
      <c r="P253" s="1" t="s">
        <v>3539</v>
      </c>
      <c r="Q253" s="9">
        <v>264</v>
      </c>
      <c r="R253" s="10">
        <f t="shared" si="12"/>
        <v>514</v>
      </c>
      <c r="S253" s="1">
        <f t="shared" si="13"/>
        <v>1</v>
      </c>
      <c r="T253" s="1">
        <f t="shared" si="14"/>
        <v>1</v>
      </c>
      <c r="U253" s="1">
        <f t="shared" si="15"/>
        <v>1</v>
      </c>
      <c r="V253" s="1"/>
    </row>
    <row r="254" spans="1:22" x14ac:dyDescent="0.3">
      <c r="A254" s="8">
        <v>942</v>
      </c>
      <c r="B254" s="8" t="s">
        <v>1670</v>
      </c>
      <c r="C254" s="8">
        <v>0.5151</v>
      </c>
      <c r="D254" s="8">
        <v>0.28849999999999998</v>
      </c>
      <c r="E254" s="8">
        <v>0.50509999999999999</v>
      </c>
      <c r="F254" s="8" t="s">
        <v>1685</v>
      </c>
      <c r="G254" s="8">
        <v>0.21659999999999999</v>
      </c>
      <c r="H254" s="1" t="s">
        <v>3540</v>
      </c>
      <c r="I254" s="8">
        <v>211</v>
      </c>
      <c r="J254" s="9" t="s">
        <v>1685</v>
      </c>
      <c r="K254" s="9" t="s">
        <v>2633</v>
      </c>
      <c r="L254" s="9">
        <v>1.3803577146199999E-2</v>
      </c>
      <c r="M254" s="9">
        <v>2.4407169519698398E-2</v>
      </c>
      <c r="N254" s="9">
        <v>1.06035923734983E-2</v>
      </c>
      <c r="O254" s="9">
        <v>6.34632133008141E-2</v>
      </c>
      <c r="P254" s="1" t="s">
        <v>3541</v>
      </c>
      <c r="Q254" s="9">
        <v>303</v>
      </c>
      <c r="R254" s="10">
        <f t="shared" si="12"/>
        <v>514</v>
      </c>
      <c r="S254" s="1">
        <f t="shared" si="13"/>
        <v>1</v>
      </c>
      <c r="T254" s="1">
        <f t="shared" si="14"/>
        <v>1</v>
      </c>
      <c r="U254" s="1">
        <f t="shared" si="15"/>
        <v>1</v>
      </c>
      <c r="V254" s="1"/>
    </row>
    <row r="255" spans="1:22" x14ac:dyDescent="0.3">
      <c r="A255" s="8">
        <v>295</v>
      </c>
      <c r="B255" s="8" t="s">
        <v>1683</v>
      </c>
      <c r="C255" s="8">
        <v>0.60719999999999996</v>
      </c>
      <c r="D255" s="8">
        <v>0.1366</v>
      </c>
      <c r="E255" s="8">
        <v>0.39229999999999998</v>
      </c>
      <c r="F255" s="8" t="s">
        <v>1675</v>
      </c>
      <c r="G255" s="8">
        <v>0.25569999999999998</v>
      </c>
      <c r="H255" s="1" t="s">
        <v>3542</v>
      </c>
      <c r="I255" s="8">
        <v>158</v>
      </c>
      <c r="J255" s="9" t="s">
        <v>1675</v>
      </c>
      <c r="K255" s="9" t="s">
        <v>1986</v>
      </c>
      <c r="L255" s="9">
        <v>6.1292419163972503E-3</v>
      </c>
      <c r="M255" s="9">
        <v>1.50482295021013E-2</v>
      </c>
      <c r="N255" s="9">
        <v>8.9189875857040805E-3</v>
      </c>
      <c r="O255" s="9">
        <v>6.5417106818522905E-2</v>
      </c>
      <c r="P255" s="1" t="s">
        <v>3543</v>
      </c>
      <c r="Q255" s="9">
        <v>357</v>
      </c>
      <c r="R255" s="10">
        <f t="shared" si="12"/>
        <v>515</v>
      </c>
      <c r="S255" s="1">
        <f t="shared" si="13"/>
        <v>1</v>
      </c>
      <c r="T255" s="1">
        <f t="shared" si="14"/>
        <v>1</v>
      </c>
      <c r="U255" s="1">
        <f t="shared" si="15"/>
        <v>1</v>
      </c>
      <c r="V255" s="1"/>
    </row>
    <row r="256" spans="1:22" x14ac:dyDescent="0.3">
      <c r="A256" s="8">
        <v>420</v>
      </c>
      <c r="B256" s="8" t="s">
        <v>1673</v>
      </c>
      <c r="C256" s="8">
        <v>0.51759999999999995</v>
      </c>
      <c r="D256" s="8">
        <v>0.2276</v>
      </c>
      <c r="E256" s="8">
        <v>0.46139999999999998</v>
      </c>
      <c r="F256" s="8" t="s">
        <v>1675</v>
      </c>
      <c r="G256" s="8">
        <v>0.23380000000000001</v>
      </c>
      <c r="H256" s="1" t="s">
        <v>3544</v>
      </c>
      <c r="I256" s="8">
        <v>180</v>
      </c>
      <c r="J256" s="9" t="s">
        <v>1675</v>
      </c>
      <c r="K256" s="9" t="s">
        <v>2111</v>
      </c>
      <c r="L256" s="9">
        <v>1.8310493635918901E-2</v>
      </c>
      <c r="M256" s="9">
        <v>2.79942626567606E-2</v>
      </c>
      <c r="N256" s="9">
        <v>9.6837690208416705E-3</v>
      </c>
      <c r="O256" s="9">
        <v>8.5677532303978801E-2</v>
      </c>
      <c r="P256" s="1" t="s">
        <v>3545</v>
      </c>
      <c r="Q256" s="9">
        <v>335</v>
      </c>
      <c r="R256" s="10">
        <f t="shared" si="12"/>
        <v>515</v>
      </c>
      <c r="S256" s="1">
        <f t="shared" si="13"/>
        <v>1</v>
      </c>
      <c r="T256" s="1">
        <f t="shared" si="14"/>
        <v>1</v>
      </c>
      <c r="U256" s="1">
        <f t="shared" si="15"/>
        <v>1</v>
      </c>
      <c r="V256" s="1"/>
    </row>
    <row r="257" spans="1:22" x14ac:dyDescent="0.3">
      <c r="A257" s="8">
        <v>645</v>
      </c>
      <c r="B257" s="8" t="s">
        <v>1682</v>
      </c>
      <c r="C257" s="8">
        <v>0.87039999999999995</v>
      </c>
      <c r="D257" s="8">
        <v>3.44E-2</v>
      </c>
      <c r="E257" s="8">
        <v>0.1983</v>
      </c>
      <c r="F257" s="8" t="s">
        <v>1668</v>
      </c>
      <c r="G257" s="8">
        <v>0.16389999999999999</v>
      </c>
      <c r="H257" s="1" t="s">
        <v>3546</v>
      </c>
      <c r="I257" s="8">
        <v>284</v>
      </c>
      <c r="J257" s="9" t="s">
        <v>1668</v>
      </c>
      <c r="K257" s="9" t="s">
        <v>2336</v>
      </c>
      <c r="L257" s="18">
        <v>9.2081873546386202E-5</v>
      </c>
      <c r="M257" s="9">
        <v>1.34511766925087E-2</v>
      </c>
      <c r="N257" s="9">
        <v>1.33590948189624E-2</v>
      </c>
      <c r="O257" s="9">
        <v>7.7258130737322003E-2</v>
      </c>
      <c r="P257" s="1" t="s">
        <v>3547</v>
      </c>
      <c r="Q257" s="9">
        <v>233</v>
      </c>
      <c r="R257" s="10">
        <f t="shared" si="12"/>
        <v>517</v>
      </c>
      <c r="S257" s="1">
        <f t="shared" si="13"/>
        <v>1</v>
      </c>
      <c r="T257" s="1">
        <f t="shared" si="14"/>
        <v>1</v>
      </c>
      <c r="U257" s="1">
        <f t="shared" si="15"/>
        <v>1</v>
      </c>
      <c r="V257" s="1"/>
    </row>
    <row r="258" spans="1:22" x14ac:dyDescent="0.3">
      <c r="A258" s="8">
        <v>717</v>
      </c>
      <c r="B258" s="8" t="s">
        <v>1666</v>
      </c>
      <c r="C258" s="8">
        <v>0.74039999999999995</v>
      </c>
      <c r="D258" s="8">
        <v>0.12089999999999999</v>
      </c>
      <c r="E258" s="8">
        <v>0.29020000000000001</v>
      </c>
      <c r="F258" s="8" t="s">
        <v>1669</v>
      </c>
      <c r="G258" s="8">
        <v>0.1694</v>
      </c>
      <c r="H258" s="1" t="s">
        <v>3548</v>
      </c>
      <c r="I258" s="8">
        <v>276</v>
      </c>
      <c r="J258" s="9" t="s">
        <v>1669</v>
      </c>
      <c r="K258" s="9" t="s">
        <v>2408</v>
      </c>
      <c r="L258" s="9">
        <v>7.3745065381426696E-3</v>
      </c>
      <c r="M258" s="9">
        <v>2.0485275419093701E-2</v>
      </c>
      <c r="N258" s="9">
        <v>1.3110768880951E-2</v>
      </c>
      <c r="O258" s="9">
        <v>0.107373088522218</v>
      </c>
      <c r="P258" s="1" t="s">
        <v>3549</v>
      </c>
      <c r="Q258" s="9">
        <v>241</v>
      </c>
      <c r="R258" s="10">
        <f t="shared" ref="R258:R321" si="16">SUM(I258,Q258)</f>
        <v>517</v>
      </c>
      <c r="S258" s="1">
        <f t="shared" si="13"/>
        <v>1</v>
      </c>
      <c r="T258" s="1">
        <f t="shared" si="14"/>
        <v>1</v>
      </c>
      <c r="U258" s="1">
        <f t="shared" si="15"/>
        <v>1</v>
      </c>
      <c r="V258" s="1"/>
    </row>
    <row r="259" spans="1:22" x14ac:dyDescent="0.3">
      <c r="A259" s="8">
        <v>1164</v>
      </c>
      <c r="B259" s="8" t="s">
        <v>1682</v>
      </c>
      <c r="C259" s="8">
        <v>0.79720000000000002</v>
      </c>
      <c r="D259" s="8">
        <v>4.1399999999999999E-2</v>
      </c>
      <c r="E259" s="8">
        <v>0.24979999999999999</v>
      </c>
      <c r="F259" s="8" t="s">
        <v>1674</v>
      </c>
      <c r="G259" s="8">
        <v>0.2084</v>
      </c>
      <c r="H259" s="1" t="s">
        <v>3550</v>
      </c>
      <c r="I259" s="8">
        <v>219</v>
      </c>
      <c r="J259" s="9" t="s">
        <v>1674</v>
      </c>
      <c r="K259" s="9" t="s">
        <v>2855</v>
      </c>
      <c r="L259" s="9">
        <v>8.0376764364866002E-4</v>
      </c>
      <c r="M259" s="9">
        <v>1.1673658463945901E-2</v>
      </c>
      <c r="N259" s="9">
        <v>1.08698908202972E-2</v>
      </c>
      <c r="O259" s="9">
        <v>8.0776171826454607E-2</v>
      </c>
      <c r="P259" s="1" t="s">
        <v>3551</v>
      </c>
      <c r="Q259" s="9">
        <v>298</v>
      </c>
      <c r="R259" s="10">
        <f t="shared" si="16"/>
        <v>517</v>
      </c>
      <c r="S259" s="1">
        <f t="shared" ref="S259:S322" si="17">IF(J259=F259,1,0)</f>
        <v>1</v>
      </c>
      <c r="T259" s="1">
        <f t="shared" ref="T259:T322" si="18">IF(F259=B259,0,1)</f>
        <v>1</v>
      </c>
      <c r="U259" s="1">
        <f t="shared" ref="U259:U322" si="19">IF(SUM(S259:T259)&gt;1,1,0)</f>
        <v>1</v>
      </c>
      <c r="V259" s="1"/>
    </row>
    <row r="260" spans="1:22" x14ac:dyDescent="0.3">
      <c r="A260" s="8">
        <v>1092</v>
      </c>
      <c r="B260" s="8" t="s">
        <v>1666</v>
      </c>
      <c r="C260" s="8">
        <v>0.83579999999999999</v>
      </c>
      <c r="D260" s="8">
        <v>5.11E-2</v>
      </c>
      <c r="E260" s="8">
        <v>0.22700000000000001</v>
      </c>
      <c r="F260" s="8" t="s">
        <v>1674</v>
      </c>
      <c r="G260" s="8">
        <v>0.1759</v>
      </c>
      <c r="H260" s="1" t="s">
        <v>3552</v>
      </c>
      <c r="I260" s="8">
        <v>269</v>
      </c>
      <c r="J260" s="9" t="s">
        <v>1674</v>
      </c>
      <c r="K260" s="9" t="s">
        <v>2783</v>
      </c>
      <c r="L260" s="9">
        <v>1.8978604624070501E-3</v>
      </c>
      <c r="M260" s="9">
        <v>1.4782443010743799E-2</v>
      </c>
      <c r="N260" s="9">
        <v>1.2884582548336699E-2</v>
      </c>
      <c r="O260" s="9">
        <v>9.3438874412323306E-2</v>
      </c>
      <c r="P260" s="1" t="s">
        <v>3553</v>
      </c>
      <c r="Q260" s="9">
        <v>250</v>
      </c>
      <c r="R260" s="10">
        <f t="shared" si="16"/>
        <v>519</v>
      </c>
      <c r="S260" s="1">
        <f t="shared" si="17"/>
        <v>1</v>
      </c>
      <c r="T260" s="1">
        <f t="shared" si="18"/>
        <v>1</v>
      </c>
      <c r="U260" s="1">
        <f t="shared" si="19"/>
        <v>1</v>
      </c>
      <c r="V260" s="1"/>
    </row>
    <row r="261" spans="1:22" x14ac:dyDescent="0.3">
      <c r="A261" s="8">
        <v>1054</v>
      </c>
      <c r="B261" s="8" t="s">
        <v>1678</v>
      </c>
      <c r="C261" s="8">
        <v>0.83830000000000005</v>
      </c>
      <c r="D261" s="8">
        <v>7.9799999999999996E-2</v>
      </c>
      <c r="E261" s="8">
        <v>0.24479999999999999</v>
      </c>
      <c r="F261" s="8" t="s">
        <v>1674</v>
      </c>
      <c r="G261" s="8">
        <v>0.16500000000000001</v>
      </c>
      <c r="H261" s="1" t="s">
        <v>3554</v>
      </c>
      <c r="I261" s="8">
        <v>282</v>
      </c>
      <c r="J261" s="9" t="s">
        <v>1674</v>
      </c>
      <c r="K261" s="9" t="s">
        <v>2745</v>
      </c>
      <c r="L261" s="9">
        <v>4.1223870504507702E-3</v>
      </c>
      <c r="M261" s="9">
        <v>1.71482771641598E-2</v>
      </c>
      <c r="N261" s="9">
        <v>1.3025890113709001E-2</v>
      </c>
      <c r="O261" s="9">
        <v>8.9687683400165794E-2</v>
      </c>
      <c r="P261" s="1" t="s">
        <v>3555</v>
      </c>
      <c r="Q261" s="9">
        <v>245</v>
      </c>
      <c r="R261" s="10">
        <f t="shared" si="16"/>
        <v>527</v>
      </c>
      <c r="S261" s="1">
        <f t="shared" si="17"/>
        <v>1</v>
      </c>
      <c r="T261" s="1">
        <f t="shared" si="18"/>
        <v>1</v>
      </c>
      <c r="U261" s="1">
        <f t="shared" si="19"/>
        <v>1</v>
      </c>
      <c r="V261" s="1"/>
    </row>
    <row r="262" spans="1:22" x14ac:dyDescent="0.3">
      <c r="A262" s="8">
        <v>1259</v>
      </c>
      <c r="B262" s="8" t="s">
        <v>1685</v>
      </c>
      <c r="C262" s="8">
        <v>0.82279999999999998</v>
      </c>
      <c r="D262" s="8">
        <v>0.10829999999999999</v>
      </c>
      <c r="E262" s="8">
        <v>0.26600000000000001</v>
      </c>
      <c r="F262" s="8" t="s">
        <v>1680</v>
      </c>
      <c r="G262" s="8">
        <v>0.15770000000000001</v>
      </c>
      <c r="H262" s="1" t="s">
        <v>3556</v>
      </c>
      <c r="I262" s="8">
        <v>292</v>
      </c>
      <c r="J262" s="9" t="s">
        <v>1680</v>
      </c>
      <c r="K262" s="9" t="s">
        <v>2950</v>
      </c>
      <c r="L262" s="9">
        <v>6.32829457860541E-3</v>
      </c>
      <c r="M262" s="9">
        <v>1.95978546606983E-2</v>
      </c>
      <c r="N262" s="9">
        <v>1.32695600820929E-2</v>
      </c>
      <c r="O262" s="9">
        <v>9.5201219963588907E-2</v>
      </c>
      <c r="P262" s="1" t="s">
        <v>3557</v>
      </c>
      <c r="Q262" s="9">
        <v>236</v>
      </c>
      <c r="R262" s="10">
        <f t="shared" si="16"/>
        <v>528</v>
      </c>
      <c r="S262" s="1">
        <f t="shared" si="17"/>
        <v>1</v>
      </c>
      <c r="T262" s="1">
        <f t="shared" si="18"/>
        <v>1</v>
      </c>
      <c r="U262" s="1">
        <f t="shared" si="19"/>
        <v>1</v>
      </c>
      <c r="V262" s="1"/>
    </row>
    <row r="263" spans="1:22" x14ac:dyDescent="0.3">
      <c r="A263" s="8">
        <v>1046</v>
      </c>
      <c r="B263" s="8" t="s">
        <v>1666</v>
      </c>
      <c r="C263" s="8">
        <v>0.83560000000000001</v>
      </c>
      <c r="D263" s="8">
        <v>4.5900000000000003E-2</v>
      </c>
      <c r="E263" s="8">
        <v>0.22989999999999999</v>
      </c>
      <c r="F263" s="8" t="s">
        <v>1669</v>
      </c>
      <c r="G263" s="8">
        <v>0.184</v>
      </c>
      <c r="H263" s="1" t="s">
        <v>3558</v>
      </c>
      <c r="I263" s="8">
        <v>255</v>
      </c>
      <c r="J263" s="9" t="s">
        <v>1669</v>
      </c>
      <c r="K263" s="9" t="s">
        <v>2737</v>
      </c>
      <c r="L263" s="9">
        <v>1.28868764278605E-3</v>
      </c>
      <c r="M263" s="9">
        <v>1.31841306573046E-2</v>
      </c>
      <c r="N263" s="9">
        <v>1.18954430145186E-2</v>
      </c>
      <c r="O263" s="9">
        <v>9.0988172681879004E-2</v>
      </c>
      <c r="P263" s="1" t="s">
        <v>3559</v>
      </c>
      <c r="Q263" s="9">
        <v>274</v>
      </c>
      <c r="R263" s="10">
        <f t="shared" si="16"/>
        <v>529</v>
      </c>
      <c r="S263" s="1">
        <f t="shared" si="17"/>
        <v>1</v>
      </c>
      <c r="T263" s="1">
        <f t="shared" si="18"/>
        <v>1</v>
      </c>
      <c r="U263" s="1">
        <f t="shared" si="19"/>
        <v>1</v>
      </c>
      <c r="V263" s="1"/>
    </row>
    <row r="264" spans="1:22" x14ac:dyDescent="0.3">
      <c r="A264" s="8">
        <v>1283</v>
      </c>
      <c r="B264" s="8" t="s">
        <v>1673</v>
      </c>
      <c r="C264" s="8">
        <v>0.86150000000000004</v>
      </c>
      <c r="D264" s="8">
        <v>4.4299999999999999E-2</v>
      </c>
      <c r="E264" s="8">
        <v>0.26440000000000002</v>
      </c>
      <c r="F264" s="8" t="s">
        <v>1666</v>
      </c>
      <c r="G264" s="8">
        <v>0.22009999999999999</v>
      </c>
      <c r="H264" s="1" t="s">
        <v>3560</v>
      </c>
      <c r="I264" s="8">
        <v>203</v>
      </c>
      <c r="J264" s="9" t="s">
        <v>1666</v>
      </c>
      <c r="K264" s="9" t="s">
        <v>2974</v>
      </c>
      <c r="L264" s="9">
        <v>1.4588198699248601E-3</v>
      </c>
      <c r="M264" s="9">
        <v>1.1377240764344199E-2</v>
      </c>
      <c r="N264" s="9">
        <v>9.91842089441939E-3</v>
      </c>
      <c r="O264" s="9">
        <v>7.7180663074916403E-2</v>
      </c>
      <c r="P264" s="1" t="s">
        <v>3561</v>
      </c>
      <c r="Q264" s="9">
        <v>326</v>
      </c>
      <c r="R264" s="10">
        <f t="shared" si="16"/>
        <v>529</v>
      </c>
      <c r="S264" s="1">
        <f t="shared" si="17"/>
        <v>1</v>
      </c>
      <c r="T264" s="1">
        <f t="shared" si="18"/>
        <v>1</v>
      </c>
      <c r="U264" s="1">
        <f t="shared" si="19"/>
        <v>1</v>
      </c>
      <c r="V264" s="1"/>
    </row>
    <row r="265" spans="1:22" x14ac:dyDescent="0.3">
      <c r="A265" s="8">
        <v>574</v>
      </c>
      <c r="B265" s="8" t="s">
        <v>1666</v>
      </c>
      <c r="C265" s="8">
        <v>0.83709999999999996</v>
      </c>
      <c r="D265" s="8">
        <v>4.5999999999999999E-2</v>
      </c>
      <c r="E265" s="8">
        <v>0.22570000000000001</v>
      </c>
      <c r="F265" s="8" t="s">
        <v>1674</v>
      </c>
      <c r="G265" s="8">
        <v>0.1797</v>
      </c>
      <c r="H265" s="1" t="s">
        <v>3562</v>
      </c>
      <c r="I265" s="8">
        <v>264</v>
      </c>
      <c r="J265" s="9" t="s">
        <v>1674</v>
      </c>
      <c r="K265" s="9" t="s">
        <v>2265</v>
      </c>
      <c r="L265" s="9">
        <v>1.7919414024656201E-3</v>
      </c>
      <c r="M265" s="9">
        <v>1.3798794137548901E-2</v>
      </c>
      <c r="N265" s="9">
        <v>1.20068527350833E-2</v>
      </c>
      <c r="O265" s="9">
        <v>8.9555346569692496E-2</v>
      </c>
      <c r="P265" s="1" t="s">
        <v>3563</v>
      </c>
      <c r="Q265" s="9">
        <v>271</v>
      </c>
      <c r="R265" s="10">
        <f t="shared" si="16"/>
        <v>535</v>
      </c>
      <c r="S265" s="1">
        <f t="shared" si="17"/>
        <v>1</v>
      </c>
      <c r="T265" s="1">
        <f t="shared" si="18"/>
        <v>1</v>
      </c>
      <c r="U265" s="1">
        <f t="shared" si="19"/>
        <v>1</v>
      </c>
      <c r="V265" s="1"/>
    </row>
    <row r="266" spans="1:22" x14ac:dyDescent="0.3">
      <c r="A266" s="8">
        <v>1123</v>
      </c>
      <c r="B266" s="8" t="s">
        <v>1681</v>
      </c>
      <c r="C266" s="8">
        <v>0.75180000000000002</v>
      </c>
      <c r="D266" s="8">
        <v>7.0000000000000007E-2</v>
      </c>
      <c r="E266" s="8">
        <v>0.26939999999999997</v>
      </c>
      <c r="F266" s="8" t="s">
        <v>1669</v>
      </c>
      <c r="G266" s="8">
        <v>0.19939999999999999</v>
      </c>
      <c r="H266" s="1" t="s">
        <v>3564</v>
      </c>
      <c r="I266" s="8">
        <v>237</v>
      </c>
      <c r="J266" s="9" t="s">
        <v>1669</v>
      </c>
      <c r="K266" s="9" t="s">
        <v>2814</v>
      </c>
      <c r="L266" s="9">
        <v>2.4071883757243399E-3</v>
      </c>
      <c r="M266" s="9">
        <v>1.31193698614138E-2</v>
      </c>
      <c r="N266" s="9">
        <v>1.07121814856895E-2</v>
      </c>
      <c r="O266" s="9">
        <v>7.0360884838506693E-2</v>
      </c>
      <c r="P266" s="1" t="s">
        <v>3565</v>
      </c>
      <c r="Q266" s="9">
        <v>301</v>
      </c>
      <c r="R266" s="10">
        <f t="shared" si="16"/>
        <v>538</v>
      </c>
      <c r="S266" s="1">
        <f t="shared" si="17"/>
        <v>1</v>
      </c>
      <c r="T266" s="1">
        <f t="shared" si="18"/>
        <v>1</v>
      </c>
      <c r="U266" s="1">
        <f t="shared" si="19"/>
        <v>1</v>
      </c>
      <c r="V266" s="1"/>
    </row>
    <row r="267" spans="1:22" x14ac:dyDescent="0.3">
      <c r="A267" s="8">
        <v>1243</v>
      </c>
      <c r="B267" s="8" t="s">
        <v>1680</v>
      </c>
      <c r="C267" s="8">
        <v>0.84560000000000002</v>
      </c>
      <c r="D267" s="8">
        <v>3.0499999999999999E-2</v>
      </c>
      <c r="E267" s="8">
        <v>0.21440000000000001</v>
      </c>
      <c r="F267" s="8" t="s">
        <v>1678</v>
      </c>
      <c r="G267" s="8">
        <v>0.18390000000000001</v>
      </c>
      <c r="H267" s="1" t="s">
        <v>3566</v>
      </c>
      <c r="I267" s="8">
        <v>256</v>
      </c>
      <c r="J267" s="9" t="s">
        <v>1685</v>
      </c>
      <c r="K267" s="9" t="s">
        <v>2934</v>
      </c>
      <c r="L267" s="9">
        <v>5.2139458342060599E-4</v>
      </c>
      <c r="M267" s="9">
        <v>1.1876134134616001E-2</v>
      </c>
      <c r="N267" s="9">
        <v>1.1354739551195399E-2</v>
      </c>
      <c r="O267" s="9">
        <v>8.5829797053473406E-2</v>
      </c>
      <c r="P267" s="1" t="s">
        <v>3567</v>
      </c>
      <c r="Q267" s="9">
        <v>286</v>
      </c>
      <c r="R267" s="10">
        <f t="shared" si="16"/>
        <v>542</v>
      </c>
      <c r="S267" s="1">
        <f t="shared" si="17"/>
        <v>0</v>
      </c>
      <c r="T267" s="1">
        <f t="shared" si="18"/>
        <v>1</v>
      </c>
      <c r="U267" s="1">
        <f t="shared" si="19"/>
        <v>0</v>
      </c>
      <c r="V267" s="1"/>
    </row>
    <row r="268" spans="1:22" x14ac:dyDescent="0.3">
      <c r="A268" s="8">
        <v>246</v>
      </c>
      <c r="B268" s="8" t="s">
        <v>1679</v>
      </c>
      <c r="C268" s="8">
        <v>0.74390000000000001</v>
      </c>
      <c r="D268" s="8">
        <v>0.15509999999999999</v>
      </c>
      <c r="E268" s="8">
        <v>0.29770000000000002</v>
      </c>
      <c r="F268" s="8" t="s">
        <v>1669</v>
      </c>
      <c r="G268" s="8">
        <v>0.1426</v>
      </c>
      <c r="H268" s="1" t="s">
        <v>3568</v>
      </c>
      <c r="I268" s="8">
        <v>319</v>
      </c>
      <c r="J268" s="9" t="s">
        <v>1669</v>
      </c>
      <c r="K268" s="9" t="s">
        <v>1937</v>
      </c>
      <c r="L268" s="9">
        <v>9.56975896056814E-3</v>
      </c>
      <c r="M268" s="9">
        <v>2.2894611505229399E-2</v>
      </c>
      <c r="N268" s="9">
        <v>1.33248525446612E-2</v>
      </c>
      <c r="O268" s="9">
        <v>9.8207900663002404E-2</v>
      </c>
      <c r="P268" s="1" t="s">
        <v>3569</v>
      </c>
      <c r="Q268" s="9">
        <v>234</v>
      </c>
      <c r="R268" s="10">
        <f t="shared" si="16"/>
        <v>553</v>
      </c>
      <c r="S268" s="1">
        <f t="shared" si="17"/>
        <v>1</v>
      </c>
      <c r="T268" s="1">
        <f t="shared" si="18"/>
        <v>1</v>
      </c>
      <c r="U268" s="1">
        <f t="shared" si="19"/>
        <v>1</v>
      </c>
      <c r="V268" s="1"/>
    </row>
    <row r="269" spans="1:22" x14ac:dyDescent="0.3">
      <c r="A269" s="8">
        <v>1047</v>
      </c>
      <c r="B269" s="8" t="s">
        <v>1677</v>
      </c>
      <c r="C269" s="8">
        <v>0.73499999999999999</v>
      </c>
      <c r="D269" s="8">
        <v>0.17380000000000001</v>
      </c>
      <c r="E269" s="8">
        <v>0.35249999999999998</v>
      </c>
      <c r="F269" s="8" t="s">
        <v>1682</v>
      </c>
      <c r="G269" s="8">
        <v>0.17860000000000001</v>
      </c>
      <c r="H269" s="1" t="s">
        <v>3570</v>
      </c>
      <c r="I269" s="8">
        <v>266</v>
      </c>
      <c r="J269" s="9" t="s">
        <v>1682</v>
      </c>
      <c r="K269" s="9" t="s">
        <v>2738</v>
      </c>
      <c r="L269" s="9">
        <v>8.1319234876464502E-3</v>
      </c>
      <c r="M269" s="9">
        <v>1.9416519557538599E-2</v>
      </c>
      <c r="N269" s="9">
        <v>1.12845960698921E-2</v>
      </c>
      <c r="O269" s="9">
        <v>8.1592445773261205E-2</v>
      </c>
      <c r="P269" s="1" t="s">
        <v>3571</v>
      </c>
      <c r="Q269" s="9">
        <v>287</v>
      </c>
      <c r="R269" s="10">
        <f t="shared" si="16"/>
        <v>553</v>
      </c>
      <c r="S269" s="1">
        <f t="shared" si="17"/>
        <v>1</v>
      </c>
      <c r="T269" s="1">
        <f t="shared" si="18"/>
        <v>1</v>
      </c>
      <c r="U269" s="1">
        <f t="shared" si="19"/>
        <v>1</v>
      </c>
      <c r="V269" s="1"/>
    </row>
    <row r="270" spans="1:22" x14ac:dyDescent="0.3">
      <c r="A270" s="8">
        <v>1168</v>
      </c>
      <c r="B270" s="8" t="s">
        <v>1669</v>
      </c>
      <c r="C270" s="8">
        <v>0.81920000000000004</v>
      </c>
      <c r="D270" s="8">
        <v>6.4899999999999999E-2</v>
      </c>
      <c r="E270" s="8">
        <v>0.23949999999999999</v>
      </c>
      <c r="F270" s="8" t="s">
        <v>1674</v>
      </c>
      <c r="G270" s="8">
        <v>0.17460000000000001</v>
      </c>
      <c r="H270" s="1" t="s">
        <v>3572</v>
      </c>
      <c r="I270" s="8">
        <v>271</v>
      </c>
      <c r="J270" s="9" t="s">
        <v>1674</v>
      </c>
      <c r="K270" s="9" t="s">
        <v>2859</v>
      </c>
      <c r="L270" s="9">
        <v>1.7937377326407301E-3</v>
      </c>
      <c r="M270" s="9">
        <v>1.32617363635841E-2</v>
      </c>
      <c r="N270" s="9">
        <v>1.1467998630943299E-2</v>
      </c>
      <c r="O270" s="9">
        <v>7.8852382078612504E-2</v>
      </c>
      <c r="P270" s="1" t="s">
        <v>3573</v>
      </c>
      <c r="Q270" s="9">
        <v>284</v>
      </c>
      <c r="R270" s="10">
        <f t="shared" si="16"/>
        <v>555</v>
      </c>
      <c r="S270" s="1">
        <f t="shared" si="17"/>
        <v>1</v>
      </c>
      <c r="T270" s="1">
        <f t="shared" si="18"/>
        <v>1</v>
      </c>
      <c r="U270" s="1">
        <f t="shared" si="19"/>
        <v>1</v>
      </c>
      <c r="V270" s="1"/>
    </row>
    <row r="271" spans="1:22" x14ac:dyDescent="0.3">
      <c r="A271" s="8">
        <v>762</v>
      </c>
      <c r="B271" s="8" t="s">
        <v>1678</v>
      </c>
      <c r="C271" s="8">
        <v>0.76039999999999996</v>
      </c>
      <c r="D271" s="8">
        <v>0.1115</v>
      </c>
      <c r="E271" s="8">
        <v>0.28970000000000001</v>
      </c>
      <c r="F271" s="8" t="s">
        <v>1666</v>
      </c>
      <c r="G271" s="8">
        <v>0.1782</v>
      </c>
      <c r="H271" s="1" t="s">
        <v>3574</v>
      </c>
      <c r="I271" s="8">
        <v>267</v>
      </c>
      <c r="J271" s="9" t="s">
        <v>1666</v>
      </c>
      <c r="K271" s="9" t="s">
        <v>2453</v>
      </c>
      <c r="L271" s="9">
        <v>8.2857742721077106E-3</v>
      </c>
      <c r="M271" s="9">
        <v>1.9561209715195298E-2</v>
      </c>
      <c r="N271" s="9">
        <v>1.12754354430876E-2</v>
      </c>
      <c r="O271" s="9">
        <v>0.11193814542500399</v>
      </c>
      <c r="P271" s="1" t="s">
        <v>3575</v>
      </c>
      <c r="Q271" s="9">
        <v>289</v>
      </c>
      <c r="R271" s="10">
        <f t="shared" si="16"/>
        <v>556</v>
      </c>
      <c r="S271" s="1">
        <f t="shared" si="17"/>
        <v>1</v>
      </c>
      <c r="T271" s="1">
        <f t="shared" si="18"/>
        <v>1</v>
      </c>
      <c r="U271" s="1">
        <f t="shared" si="19"/>
        <v>1</v>
      </c>
      <c r="V271" s="1"/>
    </row>
    <row r="272" spans="1:22" x14ac:dyDescent="0.3">
      <c r="A272" s="8">
        <v>1294</v>
      </c>
      <c r="B272" s="8" t="s">
        <v>1667</v>
      </c>
      <c r="C272" s="8">
        <v>0.84889999999999999</v>
      </c>
      <c r="D272" s="8">
        <v>1.67E-2</v>
      </c>
      <c r="E272" s="8">
        <v>0.215</v>
      </c>
      <c r="F272" s="8" t="s">
        <v>1671</v>
      </c>
      <c r="G272" s="8">
        <v>0.1983</v>
      </c>
      <c r="H272" s="1" t="s">
        <v>3576</v>
      </c>
      <c r="I272" s="8">
        <v>240</v>
      </c>
      <c r="J272" s="9" t="s">
        <v>1673</v>
      </c>
      <c r="K272" s="9" t="s">
        <v>2985</v>
      </c>
      <c r="L272" s="9">
        <v>5.0162404243635998E-4</v>
      </c>
      <c r="M272" s="9">
        <v>1.0719197679723701E-2</v>
      </c>
      <c r="N272" s="9">
        <v>1.02175736372873E-2</v>
      </c>
      <c r="O272" s="9">
        <v>8.8092651423925097E-2</v>
      </c>
      <c r="P272" s="1" t="s">
        <v>3577</v>
      </c>
      <c r="Q272" s="9">
        <v>316</v>
      </c>
      <c r="R272" s="10">
        <f t="shared" si="16"/>
        <v>556</v>
      </c>
      <c r="S272" s="1">
        <f t="shared" si="17"/>
        <v>0</v>
      </c>
      <c r="T272" s="1">
        <f t="shared" si="18"/>
        <v>1</v>
      </c>
      <c r="U272" s="1">
        <f t="shared" si="19"/>
        <v>0</v>
      </c>
      <c r="V272" s="1"/>
    </row>
    <row r="273" spans="1:22" x14ac:dyDescent="0.3">
      <c r="A273" s="8">
        <v>1236</v>
      </c>
      <c r="B273" s="8" t="s">
        <v>1677</v>
      </c>
      <c r="C273" s="8">
        <v>0.83199999999999996</v>
      </c>
      <c r="D273" s="8">
        <v>9.5500000000000002E-2</v>
      </c>
      <c r="E273" s="8">
        <v>0.24179999999999999</v>
      </c>
      <c r="F273" s="8" t="s">
        <v>1669</v>
      </c>
      <c r="G273" s="8">
        <v>0.14630000000000001</v>
      </c>
      <c r="H273" s="1" t="s">
        <v>3578</v>
      </c>
      <c r="I273" s="8">
        <v>313</v>
      </c>
      <c r="J273" s="9" t="s">
        <v>1669</v>
      </c>
      <c r="K273" s="9" t="s">
        <v>2927</v>
      </c>
      <c r="L273" s="9">
        <v>3.9615967061314801E-3</v>
      </c>
      <c r="M273" s="9">
        <v>1.6882934320965701E-2</v>
      </c>
      <c r="N273" s="9">
        <v>1.2921337614834201E-2</v>
      </c>
      <c r="O273" s="9">
        <v>8.8399960735895705E-2</v>
      </c>
      <c r="P273" s="1" t="s">
        <v>3579</v>
      </c>
      <c r="Q273" s="9">
        <v>247</v>
      </c>
      <c r="R273" s="10">
        <f t="shared" si="16"/>
        <v>560</v>
      </c>
      <c r="S273" s="1">
        <f t="shared" si="17"/>
        <v>1</v>
      </c>
      <c r="T273" s="1">
        <f t="shared" si="18"/>
        <v>1</v>
      </c>
      <c r="U273" s="1">
        <f t="shared" si="19"/>
        <v>1</v>
      </c>
      <c r="V273" s="1"/>
    </row>
    <row r="274" spans="1:22" x14ac:dyDescent="0.3">
      <c r="A274" s="8">
        <v>544</v>
      </c>
      <c r="B274" s="8" t="s">
        <v>1677</v>
      </c>
      <c r="C274" s="8">
        <v>0.75739999999999996</v>
      </c>
      <c r="D274" s="8">
        <v>5.3699999999999998E-2</v>
      </c>
      <c r="E274" s="8">
        <v>0.2525</v>
      </c>
      <c r="F274" s="8" t="s">
        <v>1680</v>
      </c>
      <c r="G274" s="8">
        <v>0.1988</v>
      </c>
      <c r="H274" s="1" t="s">
        <v>3580</v>
      </c>
      <c r="I274" s="8">
        <v>239</v>
      </c>
      <c r="J274" s="9" t="s">
        <v>1674</v>
      </c>
      <c r="K274" s="9" t="s">
        <v>2235</v>
      </c>
      <c r="L274" s="9">
        <v>3.9932310777161598E-3</v>
      </c>
      <c r="M274" s="9">
        <v>1.4010765860913E-2</v>
      </c>
      <c r="N274" s="9">
        <v>1.0017534783196801E-2</v>
      </c>
      <c r="O274" s="9">
        <v>0.10253019776316701</v>
      </c>
      <c r="P274" s="1" t="s">
        <v>3581</v>
      </c>
      <c r="Q274" s="9">
        <v>323</v>
      </c>
      <c r="R274" s="10">
        <f t="shared" si="16"/>
        <v>562</v>
      </c>
      <c r="S274" s="1">
        <f t="shared" si="17"/>
        <v>0</v>
      </c>
      <c r="T274" s="1">
        <f t="shared" si="18"/>
        <v>1</v>
      </c>
      <c r="U274" s="1">
        <f t="shared" si="19"/>
        <v>0</v>
      </c>
      <c r="V274" s="1"/>
    </row>
    <row r="275" spans="1:22" x14ac:dyDescent="0.3">
      <c r="A275" s="8">
        <v>210</v>
      </c>
      <c r="B275" s="8" t="s">
        <v>1682</v>
      </c>
      <c r="C275" s="8">
        <v>0.86029999999999995</v>
      </c>
      <c r="D275" s="8">
        <v>3.2800000000000003E-2</v>
      </c>
      <c r="E275" s="8">
        <v>0.18529999999999999</v>
      </c>
      <c r="F275" s="8" t="s">
        <v>1668</v>
      </c>
      <c r="G275" s="8">
        <v>0.15260000000000001</v>
      </c>
      <c r="H275" s="1" t="s">
        <v>3582</v>
      </c>
      <c r="I275" s="8">
        <v>295</v>
      </c>
      <c r="J275" s="9" t="s">
        <v>1668</v>
      </c>
      <c r="K275" s="9" t="s">
        <v>1901</v>
      </c>
      <c r="L275" s="9">
        <v>1.44565780426297E-3</v>
      </c>
      <c r="M275" s="9">
        <v>1.34353918210593E-2</v>
      </c>
      <c r="N275" s="9">
        <v>1.1989734016796399E-2</v>
      </c>
      <c r="O275" s="9">
        <v>9.7568801716605799E-2</v>
      </c>
      <c r="P275" s="1" t="s">
        <v>3583</v>
      </c>
      <c r="Q275" s="9">
        <v>272</v>
      </c>
      <c r="R275" s="10">
        <f t="shared" si="16"/>
        <v>567</v>
      </c>
      <c r="S275" s="1">
        <f t="shared" si="17"/>
        <v>1</v>
      </c>
      <c r="T275" s="1">
        <f t="shared" si="18"/>
        <v>1</v>
      </c>
      <c r="U275" s="1">
        <f t="shared" si="19"/>
        <v>1</v>
      </c>
      <c r="V275" s="1"/>
    </row>
    <row r="276" spans="1:22" x14ac:dyDescent="0.3">
      <c r="A276" s="8">
        <v>831</v>
      </c>
      <c r="B276" s="8" t="s">
        <v>1675</v>
      </c>
      <c r="C276" s="8">
        <v>0.33129999999999998</v>
      </c>
      <c r="D276" s="8">
        <v>0.40539999999999998</v>
      </c>
      <c r="E276" s="8">
        <v>0.54290000000000005</v>
      </c>
      <c r="F276" s="8" t="s">
        <v>1673</v>
      </c>
      <c r="G276" s="8">
        <v>0.13739999999999999</v>
      </c>
      <c r="H276" s="1" t="s">
        <v>3584</v>
      </c>
      <c r="I276" s="8">
        <v>331</v>
      </c>
      <c r="J276" s="9" t="s">
        <v>1673</v>
      </c>
      <c r="K276" s="9" t="s">
        <v>2522</v>
      </c>
      <c r="L276" s="9">
        <v>2.0195935961146501E-2</v>
      </c>
      <c r="M276" s="9">
        <v>3.3429589831146703E-2</v>
      </c>
      <c r="N276" s="9">
        <v>1.32336538700002E-2</v>
      </c>
      <c r="O276" s="9">
        <v>6.4563308892060203E-2</v>
      </c>
      <c r="P276" s="1" t="s">
        <v>3585</v>
      </c>
      <c r="Q276" s="9">
        <v>238</v>
      </c>
      <c r="R276" s="10">
        <f t="shared" si="16"/>
        <v>569</v>
      </c>
      <c r="S276" s="1">
        <f t="shared" si="17"/>
        <v>1</v>
      </c>
      <c r="T276" s="1">
        <f t="shared" si="18"/>
        <v>1</v>
      </c>
      <c r="U276" s="1">
        <f t="shared" si="19"/>
        <v>1</v>
      </c>
      <c r="V276" s="1"/>
    </row>
    <row r="277" spans="1:22" x14ac:dyDescent="0.3">
      <c r="A277" s="8">
        <v>1210</v>
      </c>
      <c r="B277" s="8" t="s">
        <v>1681</v>
      </c>
      <c r="C277" s="8">
        <v>0.8327</v>
      </c>
      <c r="D277" s="8">
        <v>4.4999999999999998E-2</v>
      </c>
      <c r="E277" s="8">
        <v>0.2029</v>
      </c>
      <c r="F277" s="8" t="s">
        <v>1675</v>
      </c>
      <c r="G277" s="8">
        <v>0.15790000000000001</v>
      </c>
      <c r="H277" s="1" t="s">
        <v>3586</v>
      </c>
      <c r="I277" s="8">
        <v>291</v>
      </c>
      <c r="J277" s="9" t="s">
        <v>1675</v>
      </c>
      <c r="K277" s="9" t="s">
        <v>2901</v>
      </c>
      <c r="L277" s="9">
        <v>1.7745028032090601E-3</v>
      </c>
      <c r="M277" s="9">
        <v>1.33201314072704E-2</v>
      </c>
      <c r="N277" s="9">
        <v>1.15456286040614E-2</v>
      </c>
      <c r="O277" s="9">
        <v>9.5048964542948602E-2</v>
      </c>
      <c r="P277" s="1" t="s">
        <v>3587</v>
      </c>
      <c r="Q277" s="9">
        <v>281</v>
      </c>
      <c r="R277" s="10">
        <f t="shared" si="16"/>
        <v>572</v>
      </c>
      <c r="S277" s="1">
        <f t="shared" si="17"/>
        <v>1</v>
      </c>
      <c r="T277" s="1">
        <f t="shared" si="18"/>
        <v>1</v>
      </c>
      <c r="U277" s="1">
        <f t="shared" si="19"/>
        <v>1</v>
      </c>
      <c r="V277" s="1"/>
    </row>
    <row r="278" spans="1:22" x14ac:dyDescent="0.3">
      <c r="A278" s="8">
        <v>463</v>
      </c>
      <c r="B278" s="8" t="s">
        <v>1677</v>
      </c>
      <c r="C278" s="8">
        <v>0.81189999999999996</v>
      </c>
      <c r="D278" s="8">
        <v>7.9899999999999999E-2</v>
      </c>
      <c r="E278" s="8">
        <v>0.2117</v>
      </c>
      <c r="F278" s="8" t="s">
        <v>1682</v>
      </c>
      <c r="G278" s="8">
        <v>0.1318</v>
      </c>
      <c r="H278" s="1" t="s">
        <v>3588</v>
      </c>
      <c r="I278" s="8">
        <v>341</v>
      </c>
      <c r="J278" s="9" t="s">
        <v>1682</v>
      </c>
      <c r="K278" s="9" t="s">
        <v>2154</v>
      </c>
      <c r="L278" s="9">
        <v>3.6631476393915799E-3</v>
      </c>
      <c r="M278" s="9">
        <v>1.7261544516715101E-2</v>
      </c>
      <c r="N278" s="9">
        <v>1.3598396877323501E-2</v>
      </c>
      <c r="O278" s="9">
        <v>9.7918508015949896E-2</v>
      </c>
      <c r="P278" s="1" t="s">
        <v>3589</v>
      </c>
      <c r="Q278" s="9">
        <v>232</v>
      </c>
      <c r="R278" s="10">
        <f t="shared" si="16"/>
        <v>573</v>
      </c>
      <c r="S278" s="1">
        <f t="shared" si="17"/>
        <v>1</v>
      </c>
      <c r="T278" s="1">
        <f t="shared" si="18"/>
        <v>1</v>
      </c>
      <c r="U278" s="1">
        <f t="shared" si="19"/>
        <v>1</v>
      </c>
      <c r="V278" s="1"/>
    </row>
    <row r="279" spans="1:22" x14ac:dyDescent="0.3">
      <c r="A279" s="8">
        <v>775</v>
      </c>
      <c r="B279" s="8" t="s">
        <v>1669</v>
      </c>
      <c r="C279" s="8">
        <v>0.70850000000000002</v>
      </c>
      <c r="D279" s="8">
        <v>0.16830000000000001</v>
      </c>
      <c r="E279" s="8">
        <v>0.31559999999999999</v>
      </c>
      <c r="F279" s="8" t="s">
        <v>1679</v>
      </c>
      <c r="G279" s="8">
        <v>0.14729999999999999</v>
      </c>
      <c r="H279" s="1" t="s">
        <v>3590</v>
      </c>
      <c r="I279" s="8">
        <v>310</v>
      </c>
      <c r="J279" s="9" t="s">
        <v>1679</v>
      </c>
      <c r="K279" s="9" t="s">
        <v>2466</v>
      </c>
      <c r="L279" s="9">
        <v>1.14781329186768E-2</v>
      </c>
      <c r="M279" s="9">
        <v>2.3856110588104398E-2</v>
      </c>
      <c r="N279" s="9">
        <v>1.23779776694276E-2</v>
      </c>
      <c r="O279" s="9">
        <v>0.12249852440157299</v>
      </c>
      <c r="P279" s="1" t="s">
        <v>3591</v>
      </c>
      <c r="Q279" s="9">
        <v>263</v>
      </c>
      <c r="R279" s="10">
        <f t="shared" si="16"/>
        <v>573</v>
      </c>
      <c r="S279" s="1">
        <f t="shared" si="17"/>
        <v>1</v>
      </c>
      <c r="T279" s="1">
        <f t="shared" si="18"/>
        <v>1</v>
      </c>
      <c r="U279" s="1">
        <f t="shared" si="19"/>
        <v>1</v>
      </c>
      <c r="V279" s="1"/>
    </row>
    <row r="280" spans="1:22" x14ac:dyDescent="0.3">
      <c r="A280" s="8">
        <v>566</v>
      </c>
      <c r="B280" s="8" t="s">
        <v>1680</v>
      </c>
      <c r="C280" s="8">
        <v>0.85399999999999998</v>
      </c>
      <c r="D280" s="8">
        <v>5.8700000000000002E-2</v>
      </c>
      <c r="E280" s="8">
        <v>0.22320000000000001</v>
      </c>
      <c r="F280" s="8" t="s">
        <v>1674</v>
      </c>
      <c r="G280" s="8">
        <v>0.1646</v>
      </c>
      <c r="H280" s="1" t="s">
        <v>3592</v>
      </c>
      <c r="I280" s="8">
        <v>283</v>
      </c>
      <c r="J280" s="9" t="s">
        <v>1674</v>
      </c>
      <c r="K280" s="9" t="s">
        <v>2257</v>
      </c>
      <c r="L280" s="9">
        <v>4.9860918484257799E-3</v>
      </c>
      <c r="M280" s="9">
        <v>1.61202097376217E-2</v>
      </c>
      <c r="N280" s="9">
        <v>1.11341178891959E-2</v>
      </c>
      <c r="O280" s="9">
        <v>9.9826573942376595E-2</v>
      </c>
      <c r="P280" s="1" t="s">
        <v>3593</v>
      </c>
      <c r="Q280" s="9">
        <v>292</v>
      </c>
      <c r="R280" s="10">
        <f t="shared" si="16"/>
        <v>575</v>
      </c>
      <c r="S280" s="1">
        <f t="shared" si="17"/>
        <v>1</v>
      </c>
      <c r="T280" s="1">
        <f t="shared" si="18"/>
        <v>1</v>
      </c>
      <c r="U280" s="1">
        <f t="shared" si="19"/>
        <v>1</v>
      </c>
      <c r="V280" s="1"/>
    </row>
    <row r="281" spans="1:22" x14ac:dyDescent="0.3">
      <c r="A281" s="8">
        <v>810</v>
      </c>
      <c r="B281" s="8" t="s">
        <v>1674</v>
      </c>
      <c r="C281" s="8">
        <v>0.79179999999999995</v>
      </c>
      <c r="D281" s="8">
        <v>9.3700000000000006E-2</v>
      </c>
      <c r="E281" s="8">
        <v>0.23480000000000001</v>
      </c>
      <c r="F281" s="8" t="s">
        <v>1680</v>
      </c>
      <c r="G281" s="8">
        <v>0.1411</v>
      </c>
      <c r="H281" s="1" t="s">
        <v>3594</v>
      </c>
      <c r="I281" s="8">
        <v>324</v>
      </c>
      <c r="J281" s="9" t="s">
        <v>1680</v>
      </c>
      <c r="K281" s="9" t="s">
        <v>2501</v>
      </c>
      <c r="L281" s="9">
        <v>4.6637388845714696E-3</v>
      </c>
      <c r="M281" s="9">
        <v>1.74298814315378E-2</v>
      </c>
      <c r="N281" s="9">
        <v>1.27661425469663E-2</v>
      </c>
      <c r="O281" s="9">
        <v>0.101963868286621</v>
      </c>
      <c r="P281" s="1" t="s">
        <v>3595</v>
      </c>
      <c r="Q281" s="9">
        <v>251</v>
      </c>
      <c r="R281" s="10">
        <f t="shared" si="16"/>
        <v>575</v>
      </c>
      <c r="S281" s="1">
        <f t="shared" si="17"/>
        <v>1</v>
      </c>
      <c r="T281" s="1">
        <f t="shared" si="18"/>
        <v>1</v>
      </c>
      <c r="U281" s="1">
        <f t="shared" si="19"/>
        <v>1</v>
      </c>
      <c r="V281" s="1"/>
    </row>
    <row r="282" spans="1:22" x14ac:dyDescent="0.3">
      <c r="A282" s="8">
        <v>393</v>
      </c>
      <c r="B282" s="8" t="s">
        <v>1666</v>
      </c>
      <c r="C282" s="8">
        <v>0.82720000000000005</v>
      </c>
      <c r="D282" s="8">
        <v>7.2599999999999998E-2</v>
      </c>
      <c r="E282" s="8">
        <v>0.2011</v>
      </c>
      <c r="F282" s="8" t="s">
        <v>1669</v>
      </c>
      <c r="G282" s="8">
        <v>0.1285</v>
      </c>
      <c r="H282" s="1" t="s">
        <v>3596</v>
      </c>
      <c r="I282" s="8">
        <v>352</v>
      </c>
      <c r="J282" s="9" t="s">
        <v>1669</v>
      </c>
      <c r="K282" s="9" t="s">
        <v>2084</v>
      </c>
      <c r="L282" s="9">
        <v>4.5396178379835299E-3</v>
      </c>
      <c r="M282" s="9">
        <v>1.8389375420802701E-2</v>
      </c>
      <c r="N282" s="9">
        <v>1.38497575828192E-2</v>
      </c>
      <c r="O282" s="9">
        <v>0.107480344329245</v>
      </c>
      <c r="P282" s="1" t="s">
        <v>3597</v>
      </c>
      <c r="Q282" s="9">
        <v>225</v>
      </c>
      <c r="R282" s="10">
        <f t="shared" si="16"/>
        <v>577</v>
      </c>
      <c r="S282" s="1">
        <f t="shared" si="17"/>
        <v>1</v>
      </c>
      <c r="T282" s="1">
        <f t="shared" si="18"/>
        <v>1</v>
      </c>
      <c r="U282" s="1">
        <f t="shared" si="19"/>
        <v>1</v>
      </c>
      <c r="V282" s="1"/>
    </row>
    <row r="283" spans="1:22" x14ac:dyDescent="0.3">
      <c r="A283" s="8">
        <v>794</v>
      </c>
      <c r="B283" s="8" t="s">
        <v>1670</v>
      </c>
      <c r="C283" s="8">
        <v>0.78700000000000003</v>
      </c>
      <c r="D283" s="8">
        <v>8.5800000000000001E-2</v>
      </c>
      <c r="E283" s="8">
        <v>0.2286</v>
      </c>
      <c r="F283" s="8" t="s">
        <v>1675</v>
      </c>
      <c r="G283" s="8">
        <v>0.14280000000000001</v>
      </c>
      <c r="H283" s="1" t="s">
        <v>3598</v>
      </c>
      <c r="I283" s="8">
        <v>318</v>
      </c>
      <c r="J283" s="9" t="s">
        <v>1675</v>
      </c>
      <c r="K283" s="9" t="s">
        <v>2485</v>
      </c>
      <c r="L283" s="9">
        <v>3.12849720150713E-3</v>
      </c>
      <c r="M283" s="9">
        <v>1.56363513605462E-2</v>
      </c>
      <c r="N283" s="9">
        <v>1.25078541590391E-2</v>
      </c>
      <c r="O283" s="9">
        <v>0.104965959234923</v>
      </c>
      <c r="P283" s="1" t="s">
        <v>3599</v>
      </c>
      <c r="Q283" s="9">
        <v>259</v>
      </c>
      <c r="R283" s="10">
        <f t="shared" si="16"/>
        <v>577</v>
      </c>
      <c r="S283" s="1">
        <f t="shared" si="17"/>
        <v>1</v>
      </c>
      <c r="T283" s="1">
        <f t="shared" si="18"/>
        <v>1</v>
      </c>
      <c r="U283" s="1">
        <f t="shared" si="19"/>
        <v>1</v>
      </c>
      <c r="V283" s="1"/>
    </row>
    <row r="284" spans="1:22" x14ac:dyDescent="0.3">
      <c r="A284" s="8">
        <v>297</v>
      </c>
      <c r="B284" s="8" t="s">
        <v>1683</v>
      </c>
      <c r="C284" s="8">
        <v>0.82689999999999997</v>
      </c>
      <c r="D284" s="8">
        <v>5.7700000000000001E-2</v>
      </c>
      <c r="E284" s="8">
        <v>0.22539999999999999</v>
      </c>
      <c r="F284" s="8" t="s">
        <v>1669</v>
      </c>
      <c r="G284" s="8">
        <v>0.16769999999999999</v>
      </c>
      <c r="H284" s="1" t="s">
        <v>3600</v>
      </c>
      <c r="I284" s="8">
        <v>277</v>
      </c>
      <c r="J284" s="9" t="s">
        <v>1669</v>
      </c>
      <c r="K284" s="9" t="s">
        <v>1988</v>
      </c>
      <c r="L284" s="9">
        <v>1.7244172776943901E-3</v>
      </c>
      <c r="M284" s="9">
        <v>1.23729487356411E-2</v>
      </c>
      <c r="N284" s="9">
        <v>1.0648531457946701E-2</v>
      </c>
      <c r="O284" s="9">
        <v>8.0852230503855496E-2</v>
      </c>
      <c r="P284" s="1" t="s">
        <v>3601</v>
      </c>
      <c r="Q284" s="9">
        <v>302</v>
      </c>
      <c r="R284" s="10">
        <f t="shared" si="16"/>
        <v>579</v>
      </c>
      <c r="S284" s="1">
        <f t="shared" si="17"/>
        <v>1</v>
      </c>
      <c r="T284" s="1">
        <f t="shared" si="18"/>
        <v>1</v>
      </c>
      <c r="U284" s="1">
        <f t="shared" si="19"/>
        <v>1</v>
      </c>
      <c r="V284" s="1"/>
    </row>
    <row r="285" spans="1:22" x14ac:dyDescent="0.3">
      <c r="A285" s="8">
        <v>385</v>
      </c>
      <c r="B285" s="8" t="s">
        <v>1682</v>
      </c>
      <c r="C285" s="8">
        <v>0.84489999999999998</v>
      </c>
      <c r="D285" s="8">
        <v>5.5500000000000001E-2</v>
      </c>
      <c r="E285" s="8">
        <v>0.2001</v>
      </c>
      <c r="F285" s="8" t="s">
        <v>1675</v>
      </c>
      <c r="G285" s="8">
        <v>0.14460000000000001</v>
      </c>
      <c r="H285" s="1" t="s">
        <v>3602</v>
      </c>
      <c r="I285" s="8">
        <v>317</v>
      </c>
      <c r="J285" s="9" t="s">
        <v>1675</v>
      </c>
      <c r="K285" s="9" t="s">
        <v>2076</v>
      </c>
      <c r="L285" s="9">
        <v>3.3168775186428099E-3</v>
      </c>
      <c r="M285" s="9">
        <v>1.5704795835827599E-2</v>
      </c>
      <c r="N285" s="9">
        <v>1.23879183171848E-2</v>
      </c>
      <c r="O285" s="9">
        <v>0.11717835649037001</v>
      </c>
      <c r="P285" s="1" t="s">
        <v>3603</v>
      </c>
      <c r="Q285" s="9">
        <v>262</v>
      </c>
      <c r="R285" s="10">
        <f t="shared" si="16"/>
        <v>579</v>
      </c>
      <c r="S285" s="1">
        <f t="shared" si="17"/>
        <v>1</v>
      </c>
      <c r="T285" s="1">
        <f t="shared" si="18"/>
        <v>1</v>
      </c>
      <c r="U285" s="1">
        <f t="shared" si="19"/>
        <v>1</v>
      </c>
      <c r="V285" s="1"/>
    </row>
    <row r="286" spans="1:22" x14ac:dyDescent="0.3">
      <c r="A286" s="8">
        <v>26</v>
      </c>
      <c r="B286" s="8" t="s">
        <v>1679</v>
      </c>
      <c r="C286" s="8">
        <v>0.75770000000000004</v>
      </c>
      <c r="D286" s="8">
        <v>5.3100000000000001E-2</v>
      </c>
      <c r="E286" s="8">
        <v>0.2525</v>
      </c>
      <c r="F286" s="8" t="s">
        <v>1677</v>
      </c>
      <c r="G286" s="8">
        <v>0.19939999999999999</v>
      </c>
      <c r="H286" s="1" t="s">
        <v>3604</v>
      </c>
      <c r="I286" s="8">
        <v>238</v>
      </c>
      <c r="J286" s="9" t="s">
        <v>1674</v>
      </c>
      <c r="K286" s="9" t="s">
        <v>1717</v>
      </c>
      <c r="L286" s="9">
        <v>2.0918562396868099E-3</v>
      </c>
      <c r="M286" s="9">
        <v>1.14322004756047E-2</v>
      </c>
      <c r="N286" s="9">
        <v>9.34034423591798E-3</v>
      </c>
      <c r="O286" s="9">
        <v>7.2627203566122497E-2</v>
      </c>
      <c r="P286" s="1" t="s">
        <v>3605</v>
      </c>
      <c r="Q286" s="9">
        <v>345</v>
      </c>
      <c r="R286" s="10">
        <f t="shared" si="16"/>
        <v>583</v>
      </c>
      <c r="S286" s="1">
        <f t="shared" si="17"/>
        <v>0</v>
      </c>
      <c r="T286" s="1">
        <f t="shared" si="18"/>
        <v>1</v>
      </c>
      <c r="U286" s="1">
        <f t="shared" si="19"/>
        <v>0</v>
      </c>
      <c r="V286" s="1"/>
    </row>
    <row r="287" spans="1:22" x14ac:dyDescent="0.3">
      <c r="A287" s="8">
        <v>1273</v>
      </c>
      <c r="B287" s="8" t="s">
        <v>1666</v>
      </c>
      <c r="C287" s="8">
        <v>0.77510000000000001</v>
      </c>
      <c r="D287" s="8">
        <v>8.1299999999999997E-2</v>
      </c>
      <c r="E287" s="8">
        <v>0.27950000000000003</v>
      </c>
      <c r="F287" s="8" t="s">
        <v>1683</v>
      </c>
      <c r="G287" s="8">
        <v>0.19819999999999999</v>
      </c>
      <c r="H287" s="1" t="s">
        <v>3606</v>
      </c>
      <c r="I287" s="8">
        <v>241</v>
      </c>
      <c r="J287" s="9" t="s">
        <v>1683</v>
      </c>
      <c r="K287" s="9" t="s">
        <v>2964</v>
      </c>
      <c r="L287" s="9">
        <v>3.7395139729518101E-3</v>
      </c>
      <c r="M287" s="9">
        <v>1.3152664223479899E-2</v>
      </c>
      <c r="N287" s="9">
        <v>9.4131502505280899E-3</v>
      </c>
      <c r="O287" s="9">
        <v>7.5741306850943907E-2</v>
      </c>
      <c r="P287" s="1" t="s">
        <v>3607</v>
      </c>
      <c r="Q287" s="9">
        <v>342</v>
      </c>
      <c r="R287" s="10">
        <f t="shared" si="16"/>
        <v>583</v>
      </c>
      <c r="S287" s="1">
        <f t="shared" si="17"/>
        <v>1</v>
      </c>
      <c r="T287" s="1">
        <f t="shared" si="18"/>
        <v>1</v>
      </c>
      <c r="U287" s="1">
        <f t="shared" si="19"/>
        <v>1</v>
      </c>
      <c r="V287" s="1"/>
    </row>
    <row r="288" spans="1:22" x14ac:dyDescent="0.3">
      <c r="A288" s="8">
        <v>276</v>
      </c>
      <c r="B288" s="8" t="s">
        <v>1669</v>
      </c>
      <c r="C288" s="8">
        <v>0.80879999999999996</v>
      </c>
      <c r="D288" s="8">
        <v>7.8799999999999995E-2</v>
      </c>
      <c r="E288" s="8">
        <v>0.2387</v>
      </c>
      <c r="F288" s="8" t="s">
        <v>1668</v>
      </c>
      <c r="G288" s="8">
        <v>0.1598</v>
      </c>
      <c r="H288" s="1" t="s">
        <v>3608</v>
      </c>
      <c r="I288" s="8">
        <v>288</v>
      </c>
      <c r="J288" s="9" t="s">
        <v>1668</v>
      </c>
      <c r="K288" s="9" t="s">
        <v>1967</v>
      </c>
      <c r="L288" s="9">
        <v>5.5535321012074902E-3</v>
      </c>
      <c r="M288" s="9">
        <v>1.6569183854919501E-2</v>
      </c>
      <c r="N288" s="9">
        <v>1.1015651753712E-2</v>
      </c>
      <c r="O288" s="9">
        <v>0.100114609834239</v>
      </c>
      <c r="P288" s="1" t="s">
        <v>3609</v>
      </c>
      <c r="Q288" s="9">
        <v>296</v>
      </c>
      <c r="R288" s="10">
        <f t="shared" si="16"/>
        <v>584</v>
      </c>
      <c r="S288" s="1">
        <f t="shared" si="17"/>
        <v>1</v>
      </c>
      <c r="T288" s="1">
        <f t="shared" si="18"/>
        <v>1</v>
      </c>
      <c r="U288" s="1">
        <f t="shared" si="19"/>
        <v>1</v>
      </c>
      <c r="V288" s="1"/>
    </row>
    <row r="289" spans="1:22" x14ac:dyDescent="0.3">
      <c r="A289" s="8">
        <v>998</v>
      </c>
      <c r="B289" s="8" t="s">
        <v>1680</v>
      </c>
      <c r="C289" s="8">
        <v>0.8165</v>
      </c>
      <c r="D289" s="8">
        <v>5.4399999999999997E-2</v>
      </c>
      <c r="E289" s="8">
        <v>0.245</v>
      </c>
      <c r="F289" s="8" t="s">
        <v>1674</v>
      </c>
      <c r="G289" s="8">
        <v>0.1905</v>
      </c>
      <c r="H289" s="1" t="s">
        <v>3610</v>
      </c>
      <c r="I289" s="8">
        <v>251</v>
      </c>
      <c r="J289" s="9" t="s">
        <v>1674</v>
      </c>
      <c r="K289" s="9" t="s">
        <v>2689</v>
      </c>
      <c r="L289" s="9">
        <v>1.1668285461893899E-3</v>
      </c>
      <c r="M289" s="9">
        <v>1.0912280535856699E-2</v>
      </c>
      <c r="N289" s="9">
        <v>9.7454519896673399E-3</v>
      </c>
      <c r="O289" s="9">
        <v>7.4317092890310396E-2</v>
      </c>
      <c r="P289" s="1" t="s">
        <v>3611</v>
      </c>
      <c r="Q289" s="9">
        <v>333</v>
      </c>
      <c r="R289" s="10">
        <f t="shared" si="16"/>
        <v>584</v>
      </c>
      <c r="S289" s="1">
        <f t="shared" si="17"/>
        <v>1</v>
      </c>
      <c r="T289" s="1">
        <f t="shared" si="18"/>
        <v>1</v>
      </c>
      <c r="U289" s="1">
        <f t="shared" si="19"/>
        <v>1</v>
      </c>
      <c r="V289" s="1"/>
    </row>
    <row r="290" spans="1:22" x14ac:dyDescent="0.3">
      <c r="A290" s="8">
        <v>694</v>
      </c>
      <c r="B290" s="8" t="s">
        <v>1678</v>
      </c>
      <c r="C290" s="8">
        <v>0.8236</v>
      </c>
      <c r="D290" s="8">
        <v>4.7100000000000003E-2</v>
      </c>
      <c r="E290" s="8">
        <v>0.2482</v>
      </c>
      <c r="F290" s="8" t="s">
        <v>1675</v>
      </c>
      <c r="G290" s="8">
        <v>0.2011</v>
      </c>
      <c r="H290" s="1" t="s">
        <v>3612</v>
      </c>
      <c r="I290" s="8">
        <v>233</v>
      </c>
      <c r="J290" s="9" t="s">
        <v>1676</v>
      </c>
      <c r="K290" s="9" t="s">
        <v>2385</v>
      </c>
      <c r="L290" s="9">
        <v>6.3536885172742197E-4</v>
      </c>
      <c r="M290" s="9">
        <v>9.7007420478719096E-3</v>
      </c>
      <c r="N290" s="9">
        <v>9.0653731961444894E-3</v>
      </c>
      <c r="O290" s="9">
        <v>5.1936141560427501E-2</v>
      </c>
      <c r="P290" s="1" t="s">
        <v>3613</v>
      </c>
      <c r="Q290" s="9">
        <v>353</v>
      </c>
      <c r="R290" s="10">
        <f t="shared" si="16"/>
        <v>586</v>
      </c>
      <c r="S290" s="1">
        <f t="shared" si="17"/>
        <v>0</v>
      </c>
      <c r="T290" s="1">
        <f t="shared" si="18"/>
        <v>1</v>
      </c>
      <c r="U290" s="1">
        <f t="shared" si="19"/>
        <v>0</v>
      </c>
      <c r="V290" s="1"/>
    </row>
    <row r="291" spans="1:22" x14ac:dyDescent="0.3">
      <c r="A291" s="8">
        <v>746</v>
      </c>
      <c r="B291" s="8" t="s">
        <v>1675</v>
      </c>
      <c r="C291" s="8">
        <v>0.6552</v>
      </c>
      <c r="D291" s="8">
        <v>0.1472</v>
      </c>
      <c r="E291" s="8">
        <v>0.35360000000000003</v>
      </c>
      <c r="F291" s="8" t="s">
        <v>1684</v>
      </c>
      <c r="G291" s="8">
        <v>0.2064</v>
      </c>
      <c r="H291" s="1" t="s">
        <v>3614</v>
      </c>
      <c r="I291" s="8">
        <v>224</v>
      </c>
      <c r="J291" s="9" t="s">
        <v>1680</v>
      </c>
      <c r="K291" s="9" t="s">
        <v>2437</v>
      </c>
      <c r="L291" s="9">
        <v>4.5375662856108603E-3</v>
      </c>
      <c r="M291" s="9">
        <v>1.3370144413404599E-2</v>
      </c>
      <c r="N291" s="9">
        <v>8.8325781277937693E-3</v>
      </c>
      <c r="O291" s="9">
        <v>6.9058301955456494E-2</v>
      </c>
      <c r="P291" s="1" t="s">
        <v>3615</v>
      </c>
      <c r="Q291" s="9">
        <v>362</v>
      </c>
      <c r="R291" s="10">
        <f t="shared" si="16"/>
        <v>586</v>
      </c>
      <c r="S291" s="1">
        <f t="shared" si="17"/>
        <v>0</v>
      </c>
      <c r="T291" s="1">
        <f t="shared" si="18"/>
        <v>1</v>
      </c>
      <c r="U291" s="1">
        <f t="shared" si="19"/>
        <v>0</v>
      </c>
      <c r="V291" s="1"/>
    </row>
    <row r="292" spans="1:22" x14ac:dyDescent="0.3">
      <c r="A292" s="8">
        <v>729</v>
      </c>
      <c r="B292" s="8" t="s">
        <v>1680</v>
      </c>
      <c r="C292" s="8">
        <v>0.83599999999999997</v>
      </c>
      <c r="D292" s="8">
        <v>3.09E-2</v>
      </c>
      <c r="E292" s="8">
        <v>0.21390000000000001</v>
      </c>
      <c r="F292" s="8" t="s">
        <v>1685</v>
      </c>
      <c r="G292" s="8">
        <v>0.183</v>
      </c>
      <c r="H292" s="1" t="s">
        <v>3616</v>
      </c>
      <c r="I292" s="8">
        <v>259</v>
      </c>
      <c r="J292" s="9" t="s">
        <v>1669</v>
      </c>
      <c r="K292" s="9" t="s">
        <v>2420</v>
      </c>
      <c r="L292" s="9">
        <v>1.7127850480932001E-3</v>
      </c>
      <c r="M292" s="9">
        <v>1.1621818242427299E-2</v>
      </c>
      <c r="N292" s="9">
        <v>9.9090331943341697E-3</v>
      </c>
      <c r="O292" s="9">
        <v>9.2954654375199799E-2</v>
      </c>
      <c r="P292" s="1" t="s">
        <v>3617</v>
      </c>
      <c r="Q292" s="9">
        <v>328</v>
      </c>
      <c r="R292" s="10">
        <f t="shared" si="16"/>
        <v>587</v>
      </c>
      <c r="S292" s="1">
        <f t="shared" si="17"/>
        <v>0</v>
      </c>
      <c r="T292" s="1">
        <f t="shared" si="18"/>
        <v>1</v>
      </c>
      <c r="U292" s="1">
        <f t="shared" si="19"/>
        <v>0</v>
      </c>
      <c r="V292" s="1"/>
    </row>
    <row r="293" spans="1:22" x14ac:dyDescent="0.3">
      <c r="A293" s="8">
        <v>781</v>
      </c>
      <c r="B293" s="8" t="s">
        <v>1677</v>
      </c>
      <c r="C293" s="8">
        <v>0.84019999999999995</v>
      </c>
      <c r="D293" s="8">
        <v>7.9000000000000001E-2</v>
      </c>
      <c r="E293" s="8">
        <v>0.22140000000000001</v>
      </c>
      <c r="F293" s="8" t="s">
        <v>1674</v>
      </c>
      <c r="G293" s="8">
        <v>0.1424</v>
      </c>
      <c r="H293" s="1" t="s">
        <v>3618</v>
      </c>
      <c r="I293" s="8">
        <v>321</v>
      </c>
      <c r="J293" s="9" t="s">
        <v>1674</v>
      </c>
      <c r="K293" s="9" t="s">
        <v>2472</v>
      </c>
      <c r="L293" s="9">
        <v>5.5107723774597698E-3</v>
      </c>
      <c r="M293" s="9">
        <v>1.7707954855262501E-2</v>
      </c>
      <c r="N293" s="9">
        <v>1.2197182477802699E-2</v>
      </c>
      <c r="O293" s="9">
        <v>0.13261692396081601</v>
      </c>
      <c r="P293" s="1" t="s">
        <v>3619</v>
      </c>
      <c r="Q293" s="9">
        <v>266</v>
      </c>
      <c r="R293" s="10">
        <f t="shared" si="16"/>
        <v>587</v>
      </c>
      <c r="S293" s="1">
        <f t="shared" si="17"/>
        <v>1</v>
      </c>
      <c r="T293" s="1">
        <f t="shared" si="18"/>
        <v>1</v>
      </c>
      <c r="U293" s="1">
        <f t="shared" si="19"/>
        <v>1</v>
      </c>
      <c r="V293" s="1"/>
    </row>
    <row r="294" spans="1:22" x14ac:dyDescent="0.3">
      <c r="A294" s="8">
        <v>1249</v>
      </c>
      <c r="B294" s="8" t="s">
        <v>1668</v>
      </c>
      <c r="C294" s="8">
        <v>0.8659</v>
      </c>
      <c r="D294" s="8">
        <v>7.46E-2</v>
      </c>
      <c r="E294" s="8">
        <v>0.21640000000000001</v>
      </c>
      <c r="F294" s="8" t="s">
        <v>1677</v>
      </c>
      <c r="G294" s="8">
        <v>0.14180000000000001</v>
      </c>
      <c r="H294" s="1" t="s">
        <v>3620</v>
      </c>
      <c r="I294" s="8">
        <v>322</v>
      </c>
      <c r="J294" s="9" t="s">
        <v>1677</v>
      </c>
      <c r="K294" s="9" t="s">
        <v>2940</v>
      </c>
      <c r="L294" s="9">
        <v>3.1198664045570001E-3</v>
      </c>
      <c r="M294" s="9">
        <v>1.5368739956043501E-2</v>
      </c>
      <c r="N294" s="9">
        <v>1.2248873551486499E-2</v>
      </c>
      <c r="O294" s="9">
        <v>9.2800151185524496E-2</v>
      </c>
      <c r="P294" s="1" t="s">
        <v>3621</v>
      </c>
      <c r="Q294" s="9">
        <v>265</v>
      </c>
      <c r="R294" s="10">
        <f t="shared" si="16"/>
        <v>587</v>
      </c>
      <c r="S294" s="1">
        <f t="shared" si="17"/>
        <v>1</v>
      </c>
      <c r="T294" s="1">
        <f t="shared" si="18"/>
        <v>1</v>
      </c>
      <c r="U294" s="1">
        <f t="shared" si="19"/>
        <v>1</v>
      </c>
      <c r="V294" s="1"/>
    </row>
    <row r="295" spans="1:22" x14ac:dyDescent="0.3">
      <c r="A295" s="8">
        <v>198</v>
      </c>
      <c r="B295" s="8" t="s">
        <v>1682</v>
      </c>
      <c r="C295" s="8">
        <v>0.87670000000000003</v>
      </c>
      <c r="D295" s="8">
        <v>5.6399999999999999E-2</v>
      </c>
      <c r="E295" s="8">
        <v>0.20569999999999999</v>
      </c>
      <c r="F295" s="8" t="s">
        <v>1669</v>
      </c>
      <c r="G295" s="8">
        <v>0.14929999999999999</v>
      </c>
      <c r="H295" s="1" t="s">
        <v>3622</v>
      </c>
      <c r="I295" s="8">
        <v>302</v>
      </c>
      <c r="J295" s="9" t="s">
        <v>1669</v>
      </c>
      <c r="K295" s="9" t="s">
        <v>1889</v>
      </c>
      <c r="L295" s="9">
        <v>2.8071602566932799E-3</v>
      </c>
      <c r="M295" s="9">
        <v>1.40834608856875E-2</v>
      </c>
      <c r="N295" s="9">
        <v>1.12763006289942E-2</v>
      </c>
      <c r="O295" s="9">
        <v>9.2837325986018196E-2</v>
      </c>
      <c r="P295" s="1" t="s">
        <v>3623</v>
      </c>
      <c r="Q295" s="9">
        <v>288</v>
      </c>
      <c r="R295" s="10">
        <f t="shared" si="16"/>
        <v>590</v>
      </c>
      <c r="S295" s="1">
        <f t="shared" si="17"/>
        <v>1</v>
      </c>
      <c r="T295" s="1">
        <f t="shared" si="18"/>
        <v>1</v>
      </c>
      <c r="U295" s="1">
        <f t="shared" si="19"/>
        <v>1</v>
      </c>
      <c r="V295" s="1"/>
    </row>
    <row r="296" spans="1:22" x14ac:dyDescent="0.3">
      <c r="A296" s="8">
        <v>582</v>
      </c>
      <c r="B296" s="8" t="s">
        <v>1682</v>
      </c>
      <c r="C296" s="8">
        <v>0.82769999999999999</v>
      </c>
      <c r="D296" s="8">
        <v>3.3799999999999997E-2</v>
      </c>
      <c r="E296" s="8">
        <v>0.19209999999999999</v>
      </c>
      <c r="F296" s="8" t="s">
        <v>1678</v>
      </c>
      <c r="G296" s="8">
        <v>0.1583</v>
      </c>
      <c r="H296" s="1" t="s">
        <v>3624</v>
      </c>
      <c r="I296" s="8">
        <v>290</v>
      </c>
      <c r="J296" s="9" t="s">
        <v>1678</v>
      </c>
      <c r="K296" s="9" t="s">
        <v>2273</v>
      </c>
      <c r="L296" s="9">
        <v>1.03265234678433E-3</v>
      </c>
      <c r="M296" s="9">
        <v>1.1560371059783201E-2</v>
      </c>
      <c r="N296" s="9">
        <v>1.0527718712998801E-2</v>
      </c>
      <c r="O296" s="9">
        <v>7.9206867841284001E-2</v>
      </c>
      <c r="P296" s="1" t="s">
        <v>3625</v>
      </c>
      <c r="Q296" s="9">
        <v>304</v>
      </c>
      <c r="R296" s="10">
        <f t="shared" si="16"/>
        <v>594</v>
      </c>
      <c r="S296" s="1">
        <f t="shared" si="17"/>
        <v>1</v>
      </c>
      <c r="T296" s="1">
        <f t="shared" si="18"/>
        <v>1</v>
      </c>
      <c r="U296" s="1">
        <f t="shared" si="19"/>
        <v>1</v>
      </c>
      <c r="V296" s="1"/>
    </row>
    <row r="297" spans="1:22" x14ac:dyDescent="0.3">
      <c r="A297" s="8">
        <v>914</v>
      </c>
      <c r="B297" s="8" t="s">
        <v>1666</v>
      </c>
      <c r="C297" s="8">
        <v>0.85109999999999997</v>
      </c>
      <c r="D297" s="8">
        <v>6.4000000000000001E-2</v>
      </c>
      <c r="E297" s="8">
        <v>0.1852</v>
      </c>
      <c r="F297" s="8" t="s">
        <v>1669</v>
      </c>
      <c r="G297" s="8">
        <v>0.1212</v>
      </c>
      <c r="H297" s="1" t="s">
        <v>3626</v>
      </c>
      <c r="I297" s="8">
        <v>376</v>
      </c>
      <c r="J297" s="9" t="s">
        <v>1668</v>
      </c>
      <c r="K297" s="9" t="s">
        <v>2605</v>
      </c>
      <c r="L297" s="9">
        <v>2.2132000814581898E-3</v>
      </c>
      <c r="M297" s="9">
        <v>1.6334567812665901E-2</v>
      </c>
      <c r="N297" s="9">
        <v>1.41213677312077E-2</v>
      </c>
      <c r="O297" s="9">
        <v>0.103706448427487</v>
      </c>
      <c r="P297" s="1" t="s">
        <v>3627</v>
      </c>
      <c r="Q297" s="9">
        <v>220</v>
      </c>
      <c r="R297" s="10">
        <f t="shared" si="16"/>
        <v>596</v>
      </c>
      <c r="S297" s="1">
        <f t="shared" si="17"/>
        <v>0</v>
      </c>
      <c r="T297" s="1">
        <f t="shared" si="18"/>
        <v>1</v>
      </c>
      <c r="U297" s="1">
        <f t="shared" si="19"/>
        <v>0</v>
      </c>
      <c r="V297" s="1"/>
    </row>
    <row r="298" spans="1:22" x14ac:dyDescent="0.3">
      <c r="A298" s="8">
        <v>1162</v>
      </c>
      <c r="B298" s="8" t="s">
        <v>1681</v>
      </c>
      <c r="C298" s="8">
        <v>0.8125</v>
      </c>
      <c r="D298" s="8">
        <v>7.7799999999999994E-2</v>
      </c>
      <c r="E298" s="8">
        <v>0.2298</v>
      </c>
      <c r="F298" s="8" t="s">
        <v>1677</v>
      </c>
      <c r="G298" s="8">
        <v>0.152</v>
      </c>
      <c r="H298" s="1" t="s">
        <v>3628</v>
      </c>
      <c r="I298" s="8">
        <v>297</v>
      </c>
      <c r="J298" s="9" t="s">
        <v>1677</v>
      </c>
      <c r="K298" s="9" t="s">
        <v>2853</v>
      </c>
      <c r="L298" s="9">
        <v>2.5363006437141402E-3</v>
      </c>
      <c r="M298" s="9">
        <v>1.3332489416604599E-2</v>
      </c>
      <c r="N298" s="9">
        <v>1.0796188772890399E-2</v>
      </c>
      <c r="O298" s="9">
        <v>7.4653348262266994E-2</v>
      </c>
      <c r="P298" s="1" t="s">
        <v>3629</v>
      </c>
      <c r="Q298" s="9">
        <v>300</v>
      </c>
      <c r="R298" s="10">
        <f t="shared" si="16"/>
        <v>597</v>
      </c>
      <c r="S298" s="1">
        <f t="shared" si="17"/>
        <v>1</v>
      </c>
      <c r="T298" s="1">
        <f t="shared" si="18"/>
        <v>1</v>
      </c>
      <c r="U298" s="1">
        <f t="shared" si="19"/>
        <v>1</v>
      </c>
      <c r="V298" s="1"/>
    </row>
    <row r="299" spans="1:22" x14ac:dyDescent="0.3">
      <c r="A299" s="8">
        <v>1137</v>
      </c>
      <c r="B299" s="8" t="s">
        <v>1673</v>
      </c>
      <c r="C299" s="8">
        <v>0.76490000000000002</v>
      </c>
      <c r="D299" s="8">
        <v>0.18590000000000001</v>
      </c>
      <c r="E299" s="8">
        <v>0.3145</v>
      </c>
      <c r="F299" s="8" t="s">
        <v>1683</v>
      </c>
      <c r="G299" s="8">
        <v>0.12859999999999999</v>
      </c>
      <c r="H299" s="1" t="s">
        <v>3630</v>
      </c>
      <c r="I299" s="8">
        <v>350</v>
      </c>
      <c r="J299" s="9" t="s">
        <v>1683</v>
      </c>
      <c r="K299" s="9" t="s">
        <v>2828</v>
      </c>
      <c r="L299" s="9">
        <v>5.4387621592828297E-3</v>
      </c>
      <c r="M299" s="9">
        <v>1.8022196106972799E-2</v>
      </c>
      <c r="N299" s="9">
        <v>1.25834339476899E-2</v>
      </c>
      <c r="O299" s="9">
        <v>8.0992212003352701E-2</v>
      </c>
      <c r="P299" s="1" t="s">
        <v>3631</v>
      </c>
      <c r="Q299" s="9">
        <v>255</v>
      </c>
      <c r="R299" s="10">
        <f t="shared" si="16"/>
        <v>605</v>
      </c>
      <c r="S299" s="1">
        <f t="shared" si="17"/>
        <v>1</v>
      </c>
      <c r="T299" s="1">
        <f t="shared" si="18"/>
        <v>1</v>
      </c>
      <c r="U299" s="1">
        <f t="shared" si="19"/>
        <v>1</v>
      </c>
      <c r="V299" s="1"/>
    </row>
    <row r="300" spans="1:22" x14ac:dyDescent="0.3">
      <c r="A300" s="8">
        <v>1215</v>
      </c>
      <c r="B300" s="8" t="s">
        <v>1666</v>
      </c>
      <c r="C300" s="8">
        <v>0.87209999999999999</v>
      </c>
      <c r="D300" s="8">
        <v>6.1100000000000002E-2</v>
      </c>
      <c r="E300" s="8">
        <v>0.1888</v>
      </c>
      <c r="F300" s="8" t="s">
        <v>1669</v>
      </c>
      <c r="G300" s="8">
        <v>0.12770000000000001</v>
      </c>
      <c r="H300" s="1" t="s">
        <v>3632</v>
      </c>
      <c r="I300" s="8">
        <v>355</v>
      </c>
      <c r="J300" s="9" t="s">
        <v>1669</v>
      </c>
      <c r="K300" s="9" t="s">
        <v>2906</v>
      </c>
      <c r="L300" s="9">
        <v>2.5465583200678702E-3</v>
      </c>
      <c r="M300" s="9">
        <v>1.5181751809760301E-2</v>
      </c>
      <c r="N300" s="9">
        <v>1.2635193489692401E-2</v>
      </c>
      <c r="O300" s="9">
        <v>9.78454667547215E-2</v>
      </c>
      <c r="P300" s="1" t="s">
        <v>3633</v>
      </c>
      <c r="Q300" s="9">
        <v>253</v>
      </c>
      <c r="R300" s="10">
        <f t="shared" si="16"/>
        <v>608</v>
      </c>
      <c r="S300" s="1">
        <f t="shared" si="17"/>
        <v>1</v>
      </c>
      <c r="T300" s="1">
        <f t="shared" si="18"/>
        <v>1</v>
      </c>
      <c r="U300" s="1">
        <f t="shared" si="19"/>
        <v>1</v>
      </c>
      <c r="V300" s="1"/>
    </row>
    <row r="301" spans="1:22" x14ac:dyDescent="0.3">
      <c r="A301" s="8">
        <v>1147</v>
      </c>
      <c r="B301" s="8" t="s">
        <v>1685</v>
      </c>
      <c r="C301" s="8">
        <v>0.80759999999999998</v>
      </c>
      <c r="D301" s="8">
        <v>7.4700000000000003E-2</v>
      </c>
      <c r="E301" s="8">
        <v>0.21199999999999999</v>
      </c>
      <c r="F301" s="8" t="s">
        <v>1675</v>
      </c>
      <c r="G301" s="8">
        <v>0.13730000000000001</v>
      </c>
      <c r="H301" s="1" t="s">
        <v>3634</v>
      </c>
      <c r="I301" s="8">
        <v>333</v>
      </c>
      <c r="J301" s="9" t="s">
        <v>1675</v>
      </c>
      <c r="K301" s="9" t="s">
        <v>2838</v>
      </c>
      <c r="L301" s="9">
        <v>4.2309863300712697E-3</v>
      </c>
      <c r="M301" s="9">
        <v>1.5976361991055E-2</v>
      </c>
      <c r="N301" s="9">
        <v>1.1745375660983701E-2</v>
      </c>
      <c r="O301" s="9">
        <v>9.9610506062284498E-2</v>
      </c>
      <c r="P301" s="1" t="s">
        <v>3635</v>
      </c>
      <c r="Q301" s="9">
        <v>276</v>
      </c>
      <c r="R301" s="10">
        <f t="shared" si="16"/>
        <v>609</v>
      </c>
      <c r="S301" s="1">
        <f t="shared" si="17"/>
        <v>1</v>
      </c>
      <c r="T301" s="1">
        <f t="shared" si="18"/>
        <v>1</v>
      </c>
      <c r="U301" s="1">
        <f t="shared" si="19"/>
        <v>1</v>
      </c>
      <c r="V301" s="1"/>
    </row>
    <row r="302" spans="1:22" x14ac:dyDescent="0.3">
      <c r="A302" s="8">
        <v>213</v>
      </c>
      <c r="B302" s="8" t="s">
        <v>1675</v>
      </c>
      <c r="C302" s="8">
        <v>0.84099999999999997</v>
      </c>
      <c r="D302" s="8">
        <v>4.9000000000000002E-2</v>
      </c>
      <c r="E302" s="8">
        <v>0.1983</v>
      </c>
      <c r="F302" s="8" t="s">
        <v>1669</v>
      </c>
      <c r="G302" s="8">
        <v>0.1492</v>
      </c>
      <c r="H302" s="1" t="s">
        <v>3636</v>
      </c>
      <c r="I302" s="8">
        <v>303</v>
      </c>
      <c r="J302" s="9" t="s">
        <v>1669</v>
      </c>
      <c r="K302" s="9" t="s">
        <v>1904</v>
      </c>
      <c r="L302" s="9">
        <v>2.7918778725130799E-3</v>
      </c>
      <c r="M302" s="9">
        <v>1.32217523206088E-2</v>
      </c>
      <c r="N302" s="9">
        <v>1.04298744480957E-2</v>
      </c>
      <c r="O302" s="9">
        <v>0.116254331338904</v>
      </c>
      <c r="P302" s="1" t="s">
        <v>3637</v>
      </c>
      <c r="Q302" s="9">
        <v>310</v>
      </c>
      <c r="R302" s="10">
        <f t="shared" si="16"/>
        <v>613</v>
      </c>
      <c r="S302" s="1">
        <f t="shared" si="17"/>
        <v>1</v>
      </c>
      <c r="T302" s="1">
        <f t="shared" si="18"/>
        <v>1</v>
      </c>
      <c r="U302" s="1">
        <f t="shared" si="19"/>
        <v>1</v>
      </c>
      <c r="V302" s="1"/>
    </row>
    <row r="303" spans="1:22" x14ac:dyDescent="0.3">
      <c r="A303" s="8">
        <v>231</v>
      </c>
      <c r="B303" s="8" t="s">
        <v>1673</v>
      </c>
      <c r="C303" s="8">
        <v>0.63290000000000002</v>
      </c>
      <c r="D303" s="8">
        <v>0.25419999999999998</v>
      </c>
      <c r="E303" s="8">
        <v>0.35959999999999998</v>
      </c>
      <c r="F303" s="8" t="s">
        <v>1675</v>
      </c>
      <c r="G303" s="8">
        <v>0.10539999999999999</v>
      </c>
      <c r="H303" s="1" t="s">
        <v>3638</v>
      </c>
      <c r="I303" s="8">
        <v>405</v>
      </c>
      <c r="J303" s="9" t="s">
        <v>1675</v>
      </c>
      <c r="K303" s="9" t="s">
        <v>1922</v>
      </c>
      <c r="L303" s="9">
        <v>1.4208907816109201E-2</v>
      </c>
      <c r="M303" s="9">
        <v>2.8824637141354401E-2</v>
      </c>
      <c r="N303" s="9">
        <v>1.46157293252452E-2</v>
      </c>
      <c r="O303" s="9">
        <v>9.0683590932388494E-2</v>
      </c>
      <c r="P303" s="1" t="s">
        <v>3639</v>
      </c>
      <c r="Q303" s="9">
        <v>208</v>
      </c>
      <c r="R303" s="10">
        <f t="shared" si="16"/>
        <v>613</v>
      </c>
      <c r="S303" s="1">
        <f t="shared" si="17"/>
        <v>1</v>
      </c>
      <c r="T303" s="1">
        <f t="shared" si="18"/>
        <v>1</v>
      </c>
      <c r="U303" s="1">
        <f t="shared" si="19"/>
        <v>1</v>
      </c>
      <c r="V303" s="1"/>
    </row>
    <row r="304" spans="1:22" x14ac:dyDescent="0.3">
      <c r="A304" s="8">
        <v>387</v>
      </c>
      <c r="B304" s="8" t="s">
        <v>1668</v>
      </c>
      <c r="C304" s="8">
        <v>0.77669999999999995</v>
      </c>
      <c r="D304" s="8">
        <v>0.1142</v>
      </c>
      <c r="E304" s="8">
        <v>0.28139999999999998</v>
      </c>
      <c r="F304" s="8" t="s">
        <v>1674</v>
      </c>
      <c r="G304" s="8">
        <v>0.1673</v>
      </c>
      <c r="H304" s="1" t="s">
        <v>3640</v>
      </c>
      <c r="I304" s="8">
        <v>279</v>
      </c>
      <c r="J304" s="9" t="s">
        <v>1674</v>
      </c>
      <c r="K304" s="9" t="s">
        <v>2078</v>
      </c>
      <c r="L304" s="9">
        <v>7.1300749399464698E-3</v>
      </c>
      <c r="M304" s="9">
        <v>1.6853145465699999E-2</v>
      </c>
      <c r="N304" s="9">
        <v>9.7230705257535799E-3</v>
      </c>
      <c r="O304" s="9">
        <v>9.8682063059254699E-2</v>
      </c>
      <c r="P304" s="1" t="s">
        <v>3641</v>
      </c>
      <c r="Q304" s="9">
        <v>334</v>
      </c>
      <c r="R304" s="10">
        <f t="shared" si="16"/>
        <v>613</v>
      </c>
      <c r="S304" s="1">
        <f t="shared" si="17"/>
        <v>1</v>
      </c>
      <c r="T304" s="1">
        <f t="shared" si="18"/>
        <v>1</v>
      </c>
      <c r="U304" s="1">
        <f t="shared" si="19"/>
        <v>1</v>
      </c>
      <c r="V304" s="1"/>
    </row>
    <row r="305" spans="1:22" x14ac:dyDescent="0.3">
      <c r="A305" s="8">
        <v>336</v>
      </c>
      <c r="B305" s="8" t="s">
        <v>1677</v>
      </c>
      <c r="C305" s="8">
        <v>0.77200000000000002</v>
      </c>
      <c r="D305" s="8">
        <v>6.6600000000000006E-2</v>
      </c>
      <c r="E305" s="8">
        <v>0.23619999999999999</v>
      </c>
      <c r="F305" s="8" t="s">
        <v>1674</v>
      </c>
      <c r="G305" s="8">
        <v>0.1696</v>
      </c>
      <c r="H305" s="1" t="s">
        <v>3642</v>
      </c>
      <c r="I305" s="8">
        <v>274</v>
      </c>
      <c r="J305" s="9" t="s">
        <v>1669</v>
      </c>
      <c r="K305" s="9" t="s">
        <v>2027</v>
      </c>
      <c r="L305" s="9">
        <v>7.70723248807644E-3</v>
      </c>
      <c r="M305" s="9">
        <v>1.6908778677540599E-2</v>
      </c>
      <c r="N305" s="9">
        <v>9.2015461894642409E-3</v>
      </c>
      <c r="O305" s="9">
        <v>0.111211723796013</v>
      </c>
      <c r="P305" s="1" t="s">
        <v>3643</v>
      </c>
      <c r="Q305" s="9">
        <v>348</v>
      </c>
      <c r="R305" s="10">
        <f t="shared" si="16"/>
        <v>622</v>
      </c>
      <c r="S305" s="1">
        <f t="shared" si="17"/>
        <v>0</v>
      </c>
      <c r="T305" s="1">
        <f t="shared" si="18"/>
        <v>1</v>
      </c>
      <c r="U305" s="1">
        <f t="shared" si="19"/>
        <v>0</v>
      </c>
      <c r="V305" s="1"/>
    </row>
    <row r="306" spans="1:22" x14ac:dyDescent="0.3">
      <c r="A306" s="8">
        <v>1207</v>
      </c>
      <c r="B306" s="8" t="s">
        <v>1673</v>
      </c>
      <c r="C306" s="8">
        <v>0.60240000000000005</v>
      </c>
      <c r="D306" s="8">
        <v>0.25180000000000002</v>
      </c>
      <c r="E306" s="8">
        <v>0.44359999999999999</v>
      </c>
      <c r="F306" s="8" t="s">
        <v>1675</v>
      </c>
      <c r="G306" s="8">
        <v>0.1918</v>
      </c>
      <c r="H306" s="1" t="s">
        <v>3644</v>
      </c>
      <c r="I306" s="8">
        <v>247</v>
      </c>
      <c r="J306" s="9" t="s">
        <v>1675</v>
      </c>
      <c r="K306" s="9" t="s">
        <v>2898</v>
      </c>
      <c r="L306" s="9">
        <v>1.05761325516709E-2</v>
      </c>
      <c r="M306" s="9">
        <v>1.89519426627867E-2</v>
      </c>
      <c r="N306" s="9">
        <v>8.3758101111157703E-3</v>
      </c>
      <c r="O306" s="9">
        <v>5.6970355683324897E-2</v>
      </c>
      <c r="P306" s="1" t="s">
        <v>3645</v>
      </c>
      <c r="Q306" s="9">
        <v>377</v>
      </c>
      <c r="R306" s="10">
        <f t="shared" si="16"/>
        <v>624</v>
      </c>
      <c r="S306" s="1">
        <f t="shared" si="17"/>
        <v>1</v>
      </c>
      <c r="T306" s="1">
        <f t="shared" si="18"/>
        <v>1</v>
      </c>
      <c r="U306" s="1">
        <f t="shared" si="19"/>
        <v>1</v>
      </c>
      <c r="V306" s="1"/>
    </row>
    <row r="307" spans="1:22" x14ac:dyDescent="0.3">
      <c r="A307" s="8">
        <v>590</v>
      </c>
      <c r="B307" s="8" t="s">
        <v>1666</v>
      </c>
      <c r="C307" s="8">
        <v>0.79100000000000004</v>
      </c>
      <c r="D307" s="8">
        <v>7.22E-2</v>
      </c>
      <c r="E307" s="8">
        <v>0.26850000000000002</v>
      </c>
      <c r="F307" s="8" t="s">
        <v>1674</v>
      </c>
      <c r="G307" s="8">
        <v>0.1963</v>
      </c>
      <c r="H307" s="1" t="s">
        <v>3646</v>
      </c>
      <c r="I307" s="8">
        <v>242</v>
      </c>
      <c r="J307" s="9" t="s">
        <v>1674</v>
      </c>
      <c r="K307" s="9" t="s">
        <v>2281</v>
      </c>
      <c r="L307" s="9">
        <v>3.9632350964025299E-3</v>
      </c>
      <c r="M307" s="9">
        <v>1.21057525991871E-2</v>
      </c>
      <c r="N307" s="9">
        <v>8.1425175027846006E-3</v>
      </c>
      <c r="O307" s="9">
        <v>0.103646158444164</v>
      </c>
      <c r="P307" s="1" t="s">
        <v>3647</v>
      </c>
      <c r="Q307" s="9">
        <v>387</v>
      </c>
      <c r="R307" s="10">
        <f t="shared" si="16"/>
        <v>629</v>
      </c>
      <c r="S307" s="1">
        <f t="shared" si="17"/>
        <v>1</v>
      </c>
      <c r="T307" s="1">
        <f t="shared" si="18"/>
        <v>1</v>
      </c>
      <c r="U307" s="1">
        <f t="shared" si="19"/>
        <v>1</v>
      </c>
      <c r="V307" s="1"/>
    </row>
    <row r="308" spans="1:22" x14ac:dyDescent="0.3">
      <c r="A308" s="8">
        <v>633</v>
      </c>
      <c r="B308" s="8" t="s">
        <v>1680</v>
      </c>
      <c r="C308" s="8">
        <v>0.57140000000000002</v>
      </c>
      <c r="D308" s="8">
        <v>0.27429999999999999</v>
      </c>
      <c r="E308" s="8">
        <v>0.45800000000000002</v>
      </c>
      <c r="F308" s="8" t="s">
        <v>1674</v>
      </c>
      <c r="G308" s="8">
        <v>0.18360000000000001</v>
      </c>
      <c r="H308" s="1" t="s">
        <v>3648</v>
      </c>
      <c r="I308" s="8">
        <v>257</v>
      </c>
      <c r="J308" s="9" t="s">
        <v>1674</v>
      </c>
      <c r="K308" s="9" t="s">
        <v>2324</v>
      </c>
      <c r="L308" s="9">
        <v>1.4113184639203699E-2</v>
      </c>
      <c r="M308" s="9">
        <v>2.2634836214833101E-2</v>
      </c>
      <c r="N308" s="9">
        <v>8.5216515756293704E-3</v>
      </c>
      <c r="O308" s="9">
        <v>7.4716174834758495E-2</v>
      </c>
      <c r="P308" s="1" t="s">
        <v>3649</v>
      </c>
      <c r="Q308" s="9">
        <v>372</v>
      </c>
      <c r="R308" s="10">
        <f t="shared" si="16"/>
        <v>629</v>
      </c>
      <c r="S308" s="1">
        <f t="shared" si="17"/>
        <v>1</v>
      </c>
      <c r="T308" s="1">
        <f t="shared" si="18"/>
        <v>1</v>
      </c>
      <c r="U308" s="1">
        <f t="shared" si="19"/>
        <v>1</v>
      </c>
      <c r="V308" s="1"/>
    </row>
    <row r="309" spans="1:22" x14ac:dyDescent="0.3">
      <c r="A309" s="8">
        <v>1309</v>
      </c>
      <c r="B309" s="8" t="s">
        <v>1666</v>
      </c>
      <c r="C309" s="8">
        <v>0.84540000000000004</v>
      </c>
      <c r="D309" s="8">
        <v>2.7300000000000001E-2</v>
      </c>
      <c r="E309" s="8">
        <v>0.22819999999999999</v>
      </c>
      <c r="F309" s="8" t="s">
        <v>1675</v>
      </c>
      <c r="G309" s="8">
        <v>0.20080000000000001</v>
      </c>
      <c r="H309" s="1" t="s">
        <v>3650</v>
      </c>
      <c r="I309" s="8">
        <v>234</v>
      </c>
      <c r="J309" s="9" t="s">
        <v>1675</v>
      </c>
      <c r="K309" s="9" t="s">
        <v>3000</v>
      </c>
      <c r="L309" s="9">
        <v>2.2200483872732201E-3</v>
      </c>
      <c r="M309" s="9">
        <v>1.0138885905027199E-2</v>
      </c>
      <c r="N309" s="9">
        <v>7.9188375177540096E-3</v>
      </c>
      <c r="O309" s="9">
        <v>8.0584866429356694E-2</v>
      </c>
      <c r="P309" s="1" t="s">
        <v>3651</v>
      </c>
      <c r="Q309" s="9">
        <v>396</v>
      </c>
      <c r="R309" s="10">
        <f t="shared" si="16"/>
        <v>630</v>
      </c>
      <c r="S309" s="1">
        <f t="shared" si="17"/>
        <v>1</v>
      </c>
      <c r="T309" s="1">
        <f t="shared" si="18"/>
        <v>1</v>
      </c>
      <c r="U309" s="1">
        <f t="shared" si="19"/>
        <v>1</v>
      </c>
      <c r="V309" s="1"/>
    </row>
    <row r="310" spans="1:22" x14ac:dyDescent="0.3">
      <c r="A310" s="8">
        <v>1266</v>
      </c>
      <c r="B310" s="8" t="s">
        <v>1682</v>
      </c>
      <c r="C310" s="8">
        <v>0.79200000000000004</v>
      </c>
      <c r="D310" s="8">
        <v>9.7299999999999998E-2</v>
      </c>
      <c r="E310" s="8">
        <v>0.23980000000000001</v>
      </c>
      <c r="F310" s="8" t="s">
        <v>1681</v>
      </c>
      <c r="G310" s="8">
        <v>0.1426</v>
      </c>
      <c r="H310" s="1" t="s">
        <v>3652</v>
      </c>
      <c r="I310" s="8">
        <v>320</v>
      </c>
      <c r="J310" s="9" t="s">
        <v>1681</v>
      </c>
      <c r="K310" s="9" t="s">
        <v>2957</v>
      </c>
      <c r="L310" s="9">
        <v>6.0282901839261299E-3</v>
      </c>
      <c r="M310" s="9">
        <v>1.6305015081270899E-2</v>
      </c>
      <c r="N310" s="9">
        <v>1.02767248973448E-2</v>
      </c>
      <c r="O310" s="9">
        <v>9.5496381560242205E-2</v>
      </c>
      <c r="P310" s="1" t="s">
        <v>3653</v>
      </c>
      <c r="Q310" s="9">
        <v>313</v>
      </c>
      <c r="R310" s="10">
        <f t="shared" si="16"/>
        <v>633</v>
      </c>
      <c r="S310" s="1">
        <f t="shared" si="17"/>
        <v>1</v>
      </c>
      <c r="T310" s="1">
        <f t="shared" si="18"/>
        <v>1</v>
      </c>
      <c r="U310" s="1">
        <f t="shared" si="19"/>
        <v>1</v>
      </c>
      <c r="V310" s="1"/>
    </row>
    <row r="311" spans="1:22" x14ac:dyDescent="0.3">
      <c r="A311" s="8">
        <v>1169</v>
      </c>
      <c r="B311" s="8" t="s">
        <v>1675</v>
      </c>
      <c r="C311" s="8">
        <v>0.76219999999999999</v>
      </c>
      <c r="D311" s="8">
        <v>0.1782</v>
      </c>
      <c r="E311" s="8">
        <v>0.30680000000000002</v>
      </c>
      <c r="F311" s="8" t="s">
        <v>1674</v>
      </c>
      <c r="G311" s="8">
        <v>0.12859999999999999</v>
      </c>
      <c r="H311" s="1" t="s">
        <v>3654</v>
      </c>
      <c r="I311" s="8">
        <v>351</v>
      </c>
      <c r="J311" s="9" t="s">
        <v>1674</v>
      </c>
      <c r="K311" s="9" t="s">
        <v>2860</v>
      </c>
      <c r="L311" s="9">
        <v>6.5373676998584504E-3</v>
      </c>
      <c r="M311" s="9">
        <v>1.80084575197948E-2</v>
      </c>
      <c r="N311" s="9">
        <v>1.14710898199363E-2</v>
      </c>
      <c r="O311" s="9">
        <v>7.3747665877118895E-2</v>
      </c>
      <c r="P311" s="1" t="s">
        <v>3655</v>
      </c>
      <c r="Q311" s="9">
        <v>283</v>
      </c>
      <c r="R311" s="10">
        <f t="shared" si="16"/>
        <v>634</v>
      </c>
      <c r="S311" s="1">
        <f t="shared" si="17"/>
        <v>1</v>
      </c>
      <c r="T311" s="1">
        <f t="shared" si="18"/>
        <v>1</v>
      </c>
      <c r="U311" s="1">
        <f t="shared" si="19"/>
        <v>1</v>
      </c>
      <c r="V311" s="1"/>
    </row>
    <row r="312" spans="1:22" x14ac:dyDescent="0.3">
      <c r="A312" s="8">
        <v>113</v>
      </c>
      <c r="B312" s="8" t="s">
        <v>1672</v>
      </c>
      <c r="C312" s="8">
        <v>0.87439999999999996</v>
      </c>
      <c r="D312" s="8">
        <v>4.6800000000000001E-2</v>
      </c>
      <c r="E312" s="8">
        <v>0.18729999999999999</v>
      </c>
      <c r="F312" s="8" t="s">
        <v>1674</v>
      </c>
      <c r="G312" s="8">
        <v>0.14050000000000001</v>
      </c>
      <c r="H312" s="1" t="s">
        <v>3656</v>
      </c>
      <c r="I312" s="8">
        <v>326</v>
      </c>
      <c r="J312" s="9" t="s">
        <v>1674</v>
      </c>
      <c r="K312" s="9" t="s">
        <v>1804</v>
      </c>
      <c r="L312" s="9">
        <v>4.2486402280420103E-3</v>
      </c>
      <c r="M312" s="9">
        <v>1.46971683033613E-2</v>
      </c>
      <c r="N312" s="9">
        <v>1.04485280753193E-2</v>
      </c>
      <c r="O312" s="9">
        <v>0.10757978853477899</v>
      </c>
      <c r="P312" s="1" t="s">
        <v>3657</v>
      </c>
      <c r="Q312" s="9">
        <v>309</v>
      </c>
      <c r="R312" s="10">
        <f t="shared" si="16"/>
        <v>635</v>
      </c>
      <c r="S312" s="1">
        <f t="shared" si="17"/>
        <v>1</v>
      </c>
      <c r="T312" s="1">
        <f t="shared" si="18"/>
        <v>1</v>
      </c>
      <c r="U312" s="1">
        <f t="shared" si="19"/>
        <v>1</v>
      </c>
      <c r="V312" s="1"/>
    </row>
    <row r="313" spans="1:22" x14ac:dyDescent="0.3">
      <c r="A313" s="8">
        <v>1264</v>
      </c>
      <c r="B313" s="8" t="s">
        <v>1679</v>
      </c>
      <c r="C313" s="8">
        <v>0.83950000000000002</v>
      </c>
      <c r="D313" s="8">
        <v>4.6800000000000001E-2</v>
      </c>
      <c r="E313" s="8">
        <v>0.19539999999999999</v>
      </c>
      <c r="F313" s="8" t="s">
        <v>1674</v>
      </c>
      <c r="G313" s="8">
        <v>0.14860000000000001</v>
      </c>
      <c r="H313" s="1" t="s">
        <v>3658</v>
      </c>
      <c r="I313" s="8">
        <v>305</v>
      </c>
      <c r="J313" s="9" t="s">
        <v>1674</v>
      </c>
      <c r="K313" s="9" t="s">
        <v>2955</v>
      </c>
      <c r="L313" s="9">
        <v>3.60601063266226E-3</v>
      </c>
      <c r="M313" s="9">
        <v>1.3380198717252999E-2</v>
      </c>
      <c r="N313" s="9">
        <v>9.7741880845907993E-3</v>
      </c>
      <c r="O313" s="9">
        <v>9.2644544552204194E-2</v>
      </c>
      <c r="P313" s="1" t="s">
        <v>3659</v>
      </c>
      <c r="Q313" s="9">
        <v>332</v>
      </c>
      <c r="R313" s="10">
        <f t="shared" si="16"/>
        <v>637</v>
      </c>
      <c r="S313" s="1">
        <f t="shared" si="17"/>
        <v>1</v>
      </c>
      <c r="T313" s="1">
        <f t="shared" si="18"/>
        <v>1</v>
      </c>
      <c r="U313" s="1">
        <f t="shared" si="19"/>
        <v>1</v>
      </c>
      <c r="V313" s="1"/>
    </row>
    <row r="314" spans="1:22" x14ac:dyDescent="0.3">
      <c r="A314" s="8">
        <v>974</v>
      </c>
      <c r="B314" s="8" t="s">
        <v>1673</v>
      </c>
      <c r="C314" s="8">
        <v>0.71589999999999998</v>
      </c>
      <c r="D314" s="8">
        <v>0.10390000000000001</v>
      </c>
      <c r="E314" s="8">
        <v>0.25979999999999998</v>
      </c>
      <c r="F314" s="8" t="s">
        <v>1683</v>
      </c>
      <c r="G314" s="8">
        <v>0.15590000000000001</v>
      </c>
      <c r="H314" s="1" t="s">
        <v>3660</v>
      </c>
      <c r="I314" s="8">
        <v>293</v>
      </c>
      <c r="J314" s="9" t="s">
        <v>1683</v>
      </c>
      <c r="K314" s="9" t="s">
        <v>2665</v>
      </c>
      <c r="L314" s="9">
        <v>2.0110452933480099E-3</v>
      </c>
      <c r="M314" s="9">
        <v>1.1154522484364901E-2</v>
      </c>
      <c r="N314" s="9">
        <v>9.1434771910169702E-3</v>
      </c>
      <c r="O314" s="9">
        <v>6.9313458511584103E-2</v>
      </c>
      <c r="P314" s="1" t="s">
        <v>3661</v>
      </c>
      <c r="Q314" s="9">
        <v>352</v>
      </c>
      <c r="R314" s="10">
        <f t="shared" si="16"/>
        <v>645</v>
      </c>
      <c r="S314" s="1">
        <f t="shared" si="17"/>
        <v>1</v>
      </c>
      <c r="T314" s="1">
        <f t="shared" si="18"/>
        <v>1</v>
      </c>
      <c r="U314" s="1">
        <f t="shared" si="19"/>
        <v>1</v>
      </c>
      <c r="V314" s="1"/>
    </row>
    <row r="315" spans="1:22" x14ac:dyDescent="0.3">
      <c r="A315" s="8">
        <v>1227</v>
      </c>
      <c r="B315" s="8" t="s">
        <v>1672</v>
      </c>
      <c r="C315" s="8">
        <v>0.72870000000000001</v>
      </c>
      <c r="D315" s="8">
        <v>0.11700000000000001</v>
      </c>
      <c r="E315" s="8">
        <v>0.33529999999999999</v>
      </c>
      <c r="F315" s="8" t="s">
        <v>1675</v>
      </c>
      <c r="G315" s="8">
        <v>0.21820000000000001</v>
      </c>
      <c r="H315" s="1" t="s">
        <v>3662</v>
      </c>
      <c r="I315" s="8">
        <v>207</v>
      </c>
      <c r="J315" s="9" t="s">
        <v>1677</v>
      </c>
      <c r="K315" s="9" t="s">
        <v>2918</v>
      </c>
      <c r="L315" s="9">
        <v>7.4693954288803203E-3</v>
      </c>
      <c r="M315" s="9">
        <v>1.4218703253364899E-2</v>
      </c>
      <c r="N315" s="9">
        <v>6.7493078244846502E-3</v>
      </c>
      <c r="O315" s="9">
        <v>7.4526894398113094E-2</v>
      </c>
      <c r="P315" s="1" t="s">
        <v>3663</v>
      </c>
      <c r="Q315" s="9">
        <v>438</v>
      </c>
      <c r="R315" s="10">
        <f t="shared" si="16"/>
        <v>645</v>
      </c>
      <c r="S315" s="1">
        <f t="shared" si="17"/>
        <v>0</v>
      </c>
      <c r="T315" s="1">
        <f t="shared" si="18"/>
        <v>1</v>
      </c>
      <c r="U315" s="1">
        <f t="shared" si="19"/>
        <v>0</v>
      </c>
      <c r="V315" s="1"/>
    </row>
    <row r="316" spans="1:22" x14ac:dyDescent="0.3">
      <c r="A316" s="8">
        <v>1330</v>
      </c>
      <c r="B316" s="8" t="s">
        <v>1673</v>
      </c>
      <c r="C316" s="8">
        <v>0.75439999999999996</v>
      </c>
      <c r="D316" s="8">
        <v>0.1641</v>
      </c>
      <c r="E316" s="8">
        <v>0.37840000000000001</v>
      </c>
      <c r="F316" s="8" t="s">
        <v>1675</v>
      </c>
      <c r="G316" s="8">
        <v>0.21429999999999999</v>
      </c>
      <c r="H316" s="1" t="s">
        <v>3664</v>
      </c>
      <c r="I316" s="8">
        <v>215</v>
      </c>
      <c r="J316" s="9" t="s">
        <v>1675</v>
      </c>
      <c r="K316" s="9" t="s">
        <v>3021</v>
      </c>
      <c r="L316" s="9">
        <v>3.63256166234754E-3</v>
      </c>
      <c r="M316" s="9">
        <v>1.0603956685231E-2</v>
      </c>
      <c r="N316" s="9">
        <v>6.9713950228835397E-3</v>
      </c>
      <c r="O316" s="9">
        <v>2.80086419599846E-2</v>
      </c>
      <c r="P316" s="1" t="s">
        <v>3665</v>
      </c>
      <c r="Q316" s="9">
        <v>431</v>
      </c>
      <c r="R316" s="10">
        <f t="shared" si="16"/>
        <v>646</v>
      </c>
      <c r="S316" s="1">
        <f t="shared" si="17"/>
        <v>1</v>
      </c>
      <c r="T316" s="1">
        <f t="shared" si="18"/>
        <v>1</v>
      </c>
      <c r="U316" s="1">
        <f t="shared" si="19"/>
        <v>1</v>
      </c>
      <c r="V316" s="1"/>
    </row>
    <row r="317" spans="1:22" x14ac:dyDescent="0.3">
      <c r="A317" s="8">
        <v>426</v>
      </c>
      <c r="B317" s="8" t="s">
        <v>1677</v>
      </c>
      <c r="C317" s="8">
        <v>0.747</v>
      </c>
      <c r="D317" s="8">
        <v>7.3999999999999996E-2</v>
      </c>
      <c r="E317" s="8">
        <v>0.2102</v>
      </c>
      <c r="F317" s="8" t="s">
        <v>1669</v>
      </c>
      <c r="G317" s="8">
        <v>0.13619999999999999</v>
      </c>
      <c r="H317" s="1" t="s">
        <v>3666</v>
      </c>
      <c r="I317" s="8">
        <v>334</v>
      </c>
      <c r="J317" s="9" t="s">
        <v>1668</v>
      </c>
      <c r="K317" s="9" t="s">
        <v>2117</v>
      </c>
      <c r="L317" s="9">
        <v>2.5374276605446E-3</v>
      </c>
      <c r="M317" s="9">
        <v>1.27712252310784E-2</v>
      </c>
      <c r="N317" s="9">
        <v>1.02337975705338E-2</v>
      </c>
      <c r="O317" s="9">
        <v>8.5272764148895994E-2</v>
      </c>
      <c r="P317" s="1" t="s">
        <v>3667</v>
      </c>
      <c r="Q317" s="9">
        <v>314</v>
      </c>
      <c r="R317" s="10">
        <f t="shared" si="16"/>
        <v>648</v>
      </c>
      <c r="S317" s="1">
        <f t="shared" si="17"/>
        <v>0</v>
      </c>
      <c r="T317" s="1">
        <f t="shared" si="18"/>
        <v>1</v>
      </c>
      <c r="U317" s="1">
        <f t="shared" si="19"/>
        <v>0</v>
      </c>
      <c r="V317" s="1"/>
    </row>
    <row r="318" spans="1:22" x14ac:dyDescent="0.3">
      <c r="A318" s="8">
        <v>524</v>
      </c>
      <c r="B318" s="8" t="s">
        <v>1685</v>
      </c>
      <c r="C318" s="8">
        <v>0.34970000000000001</v>
      </c>
      <c r="D318" s="8">
        <v>0.38990000000000002</v>
      </c>
      <c r="E318" s="8">
        <v>0.53739999999999999</v>
      </c>
      <c r="F318" s="8" t="s">
        <v>1670</v>
      </c>
      <c r="G318" s="8">
        <v>0.14749999999999999</v>
      </c>
      <c r="H318" s="1" t="s">
        <v>3668</v>
      </c>
      <c r="I318" s="8">
        <v>309</v>
      </c>
      <c r="J318" s="9" t="s">
        <v>1670</v>
      </c>
      <c r="K318" s="9" t="s">
        <v>2215</v>
      </c>
      <c r="L318" s="9">
        <v>1.4980398523073601E-2</v>
      </c>
      <c r="M318" s="9">
        <v>2.44800835718786E-2</v>
      </c>
      <c r="N318" s="9">
        <v>9.4996850488050198E-3</v>
      </c>
      <c r="O318" s="9">
        <v>5.3912042021699198E-2</v>
      </c>
      <c r="P318" s="1" t="s">
        <v>3669</v>
      </c>
      <c r="Q318" s="9">
        <v>339</v>
      </c>
      <c r="R318" s="10">
        <f t="shared" si="16"/>
        <v>648</v>
      </c>
      <c r="S318" s="1">
        <f t="shared" si="17"/>
        <v>1</v>
      </c>
      <c r="T318" s="1">
        <f t="shared" si="18"/>
        <v>1</v>
      </c>
      <c r="U318" s="1">
        <f t="shared" si="19"/>
        <v>1</v>
      </c>
      <c r="V318" s="1"/>
    </row>
    <row r="319" spans="1:22" x14ac:dyDescent="0.3">
      <c r="A319" s="8">
        <v>216</v>
      </c>
      <c r="B319" s="8" t="s">
        <v>1681</v>
      </c>
      <c r="C319" s="8">
        <v>0.80910000000000004</v>
      </c>
      <c r="D319" s="8">
        <v>7.9100000000000004E-2</v>
      </c>
      <c r="E319" s="8">
        <v>0.21290000000000001</v>
      </c>
      <c r="F319" s="8" t="s">
        <v>1669</v>
      </c>
      <c r="G319" s="8">
        <v>0.13370000000000001</v>
      </c>
      <c r="H319" s="1" t="s">
        <v>3670</v>
      </c>
      <c r="I319" s="8">
        <v>336</v>
      </c>
      <c r="J319" s="9" t="s">
        <v>1669</v>
      </c>
      <c r="K319" s="9" t="s">
        <v>1907</v>
      </c>
      <c r="L319" s="9">
        <v>5.6015861713647596E-3</v>
      </c>
      <c r="M319" s="9">
        <v>1.58315731980775E-2</v>
      </c>
      <c r="N319" s="9">
        <v>1.02299870267128E-2</v>
      </c>
      <c r="O319" s="9">
        <v>0.101611793662832</v>
      </c>
      <c r="P319" s="1" t="s">
        <v>3671</v>
      </c>
      <c r="Q319" s="9">
        <v>315</v>
      </c>
      <c r="R319" s="10">
        <f t="shared" si="16"/>
        <v>651</v>
      </c>
      <c r="S319" s="1">
        <f t="shared" si="17"/>
        <v>1</v>
      </c>
      <c r="T319" s="1">
        <f t="shared" si="18"/>
        <v>1</v>
      </c>
      <c r="U319" s="1">
        <f t="shared" si="19"/>
        <v>1</v>
      </c>
      <c r="V319" s="1"/>
    </row>
    <row r="320" spans="1:22" x14ac:dyDescent="0.3">
      <c r="A320" s="8">
        <v>1317</v>
      </c>
      <c r="B320" s="8" t="s">
        <v>1677</v>
      </c>
      <c r="C320" s="8">
        <v>0.76259999999999994</v>
      </c>
      <c r="D320" s="8">
        <v>0.13769999999999999</v>
      </c>
      <c r="E320" s="8">
        <v>0.28860000000000002</v>
      </c>
      <c r="F320" s="8" t="s">
        <v>1685</v>
      </c>
      <c r="G320" s="8">
        <v>0.151</v>
      </c>
      <c r="H320" s="1" t="s">
        <v>3672</v>
      </c>
      <c r="I320" s="8">
        <v>298</v>
      </c>
      <c r="J320" s="9" t="s">
        <v>1685</v>
      </c>
      <c r="K320" s="9" t="s">
        <v>3008</v>
      </c>
      <c r="L320" s="9">
        <v>2.48700634434398E-2</v>
      </c>
      <c r="M320" s="9">
        <v>3.38409816579337E-2</v>
      </c>
      <c r="N320" s="9">
        <v>8.9709182144938407E-3</v>
      </c>
      <c r="O320" s="9">
        <v>0.166079097790091</v>
      </c>
      <c r="P320" s="1" t="s">
        <v>3673</v>
      </c>
      <c r="Q320" s="9">
        <v>355</v>
      </c>
      <c r="R320" s="10">
        <f t="shared" si="16"/>
        <v>653</v>
      </c>
      <c r="S320" s="1">
        <f t="shared" si="17"/>
        <v>1</v>
      </c>
      <c r="T320" s="1">
        <f t="shared" si="18"/>
        <v>1</v>
      </c>
      <c r="U320" s="1">
        <f t="shared" si="19"/>
        <v>1</v>
      </c>
      <c r="V320" s="1"/>
    </row>
    <row r="321" spans="1:22" x14ac:dyDescent="0.3">
      <c r="A321" s="8">
        <v>941</v>
      </c>
      <c r="B321" s="8" t="s">
        <v>1679</v>
      </c>
      <c r="C321" s="8">
        <v>0.8468</v>
      </c>
      <c r="D321" s="8">
        <v>6.5500000000000003E-2</v>
      </c>
      <c r="E321" s="8">
        <v>0.21199999999999999</v>
      </c>
      <c r="F321" s="8" t="s">
        <v>1680</v>
      </c>
      <c r="G321" s="8">
        <v>0.14660000000000001</v>
      </c>
      <c r="H321" s="1" t="s">
        <v>3674</v>
      </c>
      <c r="I321" s="8">
        <v>311</v>
      </c>
      <c r="J321" s="9" t="s">
        <v>1680</v>
      </c>
      <c r="K321" s="9" t="s">
        <v>2632</v>
      </c>
      <c r="L321" s="9">
        <v>4.45959795973084E-3</v>
      </c>
      <c r="M321" s="9">
        <v>1.3699652927062199E-2</v>
      </c>
      <c r="N321" s="9">
        <v>9.2400549673314295E-3</v>
      </c>
      <c r="O321" s="9">
        <v>0.10118810522098701</v>
      </c>
      <c r="P321" s="1" t="s">
        <v>3675</v>
      </c>
      <c r="Q321" s="9">
        <v>347</v>
      </c>
      <c r="R321" s="10">
        <f t="shared" si="16"/>
        <v>658</v>
      </c>
      <c r="S321" s="1">
        <f t="shared" si="17"/>
        <v>1</v>
      </c>
      <c r="T321" s="1">
        <f t="shared" si="18"/>
        <v>1</v>
      </c>
      <c r="U321" s="1">
        <f t="shared" si="19"/>
        <v>1</v>
      </c>
      <c r="V321" s="1"/>
    </row>
    <row r="322" spans="1:22" x14ac:dyDescent="0.3">
      <c r="A322" s="8">
        <v>1094</v>
      </c>
      <c r="B322" s="8" t="s">
        <v>1671</v>
      </c>
      <c r="C322" s="8">
        <v>0.84060000000000001</v>
      </c>
      <c r="D322" s="8">
        <v>7.2599999999999998E-2</v>
      </c>
      <c r="E322" s="8">
        <v>0.22520000000000001</v>
      </c>
      <c r="F322" s="8" t="s">
        <v>1674</v>
      </c>
      <c r="G322" s="8">
        <v>0.15260000000000001</v>
      </c>
      <c r="H322" s="1" t="s">
        <v>3676</v>
      </c>
      <c r="I322" s="8">
        <v>296</v>
      </c>
      <c r="J322" s="9" t="s">
        <v>1674</v>
      </c>
      <c r="K322" s="9" t="s">
        <v>2785</v>
      </c>
      <c r="L322" s="9">
        <v>4.1749755384864699E-3</v>
      </c>
      <c r="M322" s="9">
        <v>1.2958501665379899E-2</v>
      </c>
      <c r="N322" s="9">
        <v>8.7835261268935094E-3</v>
      </c>
      <c r="O322" s="9">
        <v>9.7348884376590394E-2</v>
      </c>
      <c r="P322" s="1" t="s">
        <v>3677</v>
      </c>
      <c r="Q322" s="9">
        <v>363</v>
      </c>
      <c r="R322" s="10">
        <f t="shared" ref="R322:R385" si="20">SUM(I322,Q322)</f>
        <v>659</v>
      </c>
      <c r="S322" s="1">
        <f t="shared" si="17"/>
        <v>1</v>
      </c>
      <c r="T322" s="1">
        <f t="shared" si="18"/>
        <v>1</v>
      </c>
      <c r="U322" s="1">
        <f t="shared" si="19"/>
        <v>1</v>
      </c>
      <c r="V322" s="1"/>
    </row>
    <row r="323" spans="1:22" x14ac:dyDescent="0.3">
      <c r="A323" s="8">
        <v>188</v>
      </c>
      <c r="B323" s="8" t="s">
        <v>1670</v>
      </c>
      <c r="C323" s="8">
        <v>0.61009999999999998</v>
      </c>
      <c r="D323" s="8">
        <v>0.26590000000000003</v>
      </c>
      <c r="E323" s="8">
        <v>0.41399999999999998</v>
      </c>
      <c r="F323" s="8" t="s">
        <v>1675</v>
      </c>
      <c r="G323" s="8">
        <v>0.14810000000000001</v>
      </c>
      <c r="H323" s="1" t="s">
        <v>3678</v>
      </c>
      <c r="I323" s="8">
        <v>307</v>
      </c>
      <c r="J323" s="9" t="s">
        <v>1675</v>
      </c>
      <c r="K323" s="9" t="s">
        <v>1879</v>
      </c>
      <c r="L323" s="9">
        <v>1.3397771523088801E-2</v>
      </c>
      <c r="M323" s="9">
        <v>2.2443525137171801E-2</v>
      </c>
      <c r="N323" s="9">
        <v>9.0457536140829894E-3</v>
      </c>
      <c r="O323" s="9">
        <v>7.4264809416129507E-2</v>
      </c>
      <c r="P323" s="1" t="s">
        <v>3679</v>
      </c>
      <c r="Q323" s="9">
        <v>354</v>
      </c>
      <c r="R323" s="10">
        <f t="shared" si="20"/>
        <v>661</v>
      </c>
      <c r="S323" s="1">
        <f t="shared" ref="S323:S386" si="21">IF(J323=F323,1,0)</f>
        <v>1</v>
      </c>
      <c r="T323" s="1">
        <f t="shared" ref="T323:T386" si="22">IF(F323=B323,0,1)</f>
        <v>1</v>
      </c>
      <c r="U323" s="1">
        <f t="shared" ref="U323:U386" si="23">IF(SUM(S323:T323)&gt;1,1,0)</f>
        <v>1</v>
      </c>
      <c r="V323" s="1"/>
    </row>
    <row r="324" spans="1:22" x14ac:dyDescent="0.3">
      <c r="A324" s="8">
        <v>1157</v>
      </c>
      <c r="B324" s="8" t="s">
        <v>1681</v>
      </c>
      <c r="C324" s="8">
        <v>0.81899999999999995</v>
      </c>
      <c r="D324" s="8">
        <v>9.2600000000000002E-2</v>
      </c>
      <c r="E324" s="8">
        <v>0.22370000000000001</v>
      </c>
      <c r="F324" s="8" t="s">
        <v>1669</v>
      </c>
      <c r="G324" s="8">
        <v>0.13109999999999999</v>
      </c>
      <c r="H324" s="1" t="s">
        <v>3680</v>
      </c>
      <c r="I324" s="8">
        <v>343</v>
      </c>
      <c r="J324" s="9" t="s">
        <v>1669</v>
      </c>
      <c r="K324" s="9" t="s">
        <v>2848</v>
      </c>
      <c r="L324" s="9">
        <v>5.52384041352183E-3</v>
      </c>
      <c r="M324" s="9">
        <v>1.55686360890491E-2</v>
      </c>
      <c r="N324" s="9">
        <v>1.0044795675527201E-2</v>
      </c>
      <c r="O324" s="9">
        <v>9.7238902039910494E-2</v>
      </c>
      <c r="P324" s="1" t="s">
        <v>3681</v>
      </c>
      <c r="Q324" s="9">
        <v>322</v>
      </c>
      <c r="R324" s="10">
        <f t="shared" si="20"/>
        <v>665</v>
      </c>
      <c r="S324" s="1">
        <f t="shared" si="21"/>
        <v>1</v>
      </c>
      <c r="T324" s="1">
        <f t="shared" si="22"/>
        <v>1</v>
      </c>
      <c r="U324" s="1">
        <f t="shared" si="23"/>
        <v>1</v>
      </c>
      <c r="V324" s="1"/>
    </row>
    <row r="325" spans="1:22" x14ac:dyDescent="0.3">
      <c r="A325" s="8">
        <v>315</v>
      </c>
      <c r="B325" s="8" t="s">
        <v>1674</v>
      </c>
      <c r="C325" s="8">
        <v>0.85019999999999996</v>
      </c>
      <c r="D325" s="8">
        <v>8.9399999999999993E-2</v>
      </c>
      <c r="E325" s="8">
        <v>0.19020000000000001</v>
      </c>
      <c r="F325" s="8" t="s">
        <v>1671</v>
      </c>
      <c r="G325" s="8">
        <v>0.1008</v>
      </c>
      <c r="H325" s="1" t="s">
        <v>3682</v>
      </c>
      <c r="I325" s="8">
        <v>423</v>
      </c>
      <c r="J325" s="9" t="s">
        <v>1671</v>
      </c>
      <c r="K325" s="9" t="s">
        <v>2006</v>
      </c>
      <c r="L325" s="9">
        <v>3.7962988127145198E-3</v>
      </c>
      <c r="M325" s="9">
        <v>1.6872189196466499E-2</v>
      </c>
      <c r="N325" s="9">
        <v>1.3075890383752E-2</v>
      </c>
      <c r="O325" s="9">
        <v>9.2677214014483103E-2</v>
      </c>
      <c r="P325" s="1" t="s">
        <v>3683</v>
      </c>
      <c r="Q325" s="9">
        <v>243</v>
      </c>
      <c r="R325" s="10">
        <f t="shared" si="20"/>
        <v>666</v>
      </c>
      <c r="S325" s="1">
        <f t="shared" si="21"/>
        <v>1</v>
      </c>
      <c r="T325" s="1">
        <f t="shared" si="22"/>
        <v>1</v>
      </c>
      <c r="U325" s="1">
        <f t="shared" si="23"/>
        <v>1</v>
      </c>
      <c r="V325" s="1"/>
    </row>
    <row r="326" spans="1:22" x14ac:dyDescent="0.3">
      <c r="A326" s="8">
        <v>715</v>
      </c>
      <c r="B326" s="8" t="s">
        <v>1668</v>
      </c>
      <c r="C326" s="8">
        <v>0.85919999999999996</v>
      </c>
      <c r="D326" s="8">
        <v>9.4000000000000004E-3</v>
      </c>
      <c r="E326" s="8">
        <v>0.13869999999999999</v>
      </c>
      <c r="F326" s="8" t="s">
        <v>1679</v>
      </c>
      <c r="G326" s="8">
        <v>0.1293</v>
      </c>
      <c r="H326" s="1" t="s">
        <v>3684</v>
      </c>
      <c r="I326" s="8">
        <v>347</v>
      </c>
      <c r="J326" s="9" t="s">
        <v>1669</v>
      </c>
      <c r="K326" s="9" t="s">
        <v>2406</v>
      </c>
      <c r="L326" s="9">
        <v>7.7976125827425898E-4</v>
      </c>
      <c r="M326" s="9">
        <v>1.0915584157383499E-2</v>
      </c>
      <c r="N326" s="9">
        <v>1.01358228991093E-2</v>
      </c>
      <c r="O326" s="9">
        <v>0.120973350947363</v>
      </c>
      <c r="P326" s="1" t="s">
        <v>3685</v>
      </c>
      <c r="Q326" s="9">
        <v>319</v>
      </c>
      <c r="R326" s="10">
        <f t="shared" si="20"/>
        <v>666</v>
      </c>
      <c r="S326" s="1">
        <f t="shared" si="21"/>
        <v>0</v>
      </c>
      <c r="T326" s="1">
        <f t="shared" si="22"/>
        <v>1</v>
      </c>
      <c r="U326" s="1">
        <f t="shared" si="23"/>
        <v>0</v>
      </c>
      <c r="V326" s="1"/>
    </row>
    <row r="327" spans="1:22" x14ac:dyDescent="0.3">
      <c r="A327" s="8">
        <v>235</v>
      </c>
      <c r="B327" s="8" t="s">
        <v>1670</v>
      </c>
      <c r="C327" s="8">
        <v>0.70720000000000005</v>
      </c>
      <c r="D327" s="8">
        <v>0.2278</v>
      </c>
      <c r="E327" s="8">
        <v>0.33179999999999998</v>
      </c>
      <c r="F327" s="8" t="s">
        <v>1675</v>
      </c>
      <c r="G327" s="8">
        <v>0.1041</v>
      </c>
      <c r="H327" s="1" t="s">
        <v>3686</v>
      </c>
      <c r="I327" s="8">
        <v>412</v>
      </c>
      <c r="J327" s="9" t="s">
        <v>1675</v>
      </c>
      <c r="K327" s="9" t="s">
        <v>1926</v>
      </c>
      <c r="L327" s="9">
        <v>1.2821192942893999E-2</v>
      </c>
      <c r="M327" s="9">
        <v>2.5362027769202902E-2</v>
      </c>
      <c r="N327" s="9">
        <v>1.25408348263088E-2</v>
      </c>
      <c r="O327" s="9">
        <v>9.4247450393655993E-2</v>
      </c>
      <c r="P327" s="1" t="s">
        <v>3687</v>
      </c>
      <c r="Q327" s="9">
        <v>257</v>
      </c>
      <c r="R327" s="10">
        <f t="shared" si="20"/>
        <v>669</v>
      </c>
      <c r="S327" s="1">
        <f t="shared" si="21"/>
        <v>1</v>
      </c>
      <c r="T327" s="1">
        <f t="shared" si="22"/>
        <v>1</v>
      </c>
      <c r="U327" s="1">
        <f t="shared" si="23"/>
        <v>1</v>
      </c>
      <c r="V327" s="1"/>
    </row>
    <row r="328" spans="1:22" x14ac:dyDescent="0.3">
      <c r="A328" s="8">
        <v>656</v>
      </c>
      <c r="B328" s="8" t="s">
        <v>1669</v>
      </c>
      <c r="C328" s="8">
        <v>0.76900000000000002</v>
      </c>
      <c r="D328" s="8">
        <v>6.3700000000000007E-2</v>
      </c>
      <c r="E328" s="8">
        <v>0.23119999999999999</v>
      </c>
      <c r="F328" s="8" t="s">
        <v>1681</v>
      </c>
      <c r="G328" s="8">
        <v>0.1676</v>
      </c>
      <c r="H328" s="1" t="s">
        <v>3688</v>
      </c>
      <c r="I328" s="8">
        <v>278</v>
      </c>
      <c r="J328" s="9" t="s">
        <v>1681</v>
      </c>
      <c r="K328" s="9" t="s">
        <v>2347</v>
      </c>
      <c r="L328" s="9">
        <v>1.66676786365532E-3</v>
      </c>
      <c r="M328" s="9">
        <v>9.6108527989714494E-3</v>
      </c>
      <c r="N328" s="9">
        <v>7.9440849353161203E-3</v>
      </c>
      <c r="O328" s="9">
        <v>6.5652621880448001E-2</v>
      </c>
      <c r="P328" s="1" t="s">
        <v>3689</v>
      </c>
      <c r="Q328" s="9">
        <v>395</v>
      </c>
      <c r="R328" s="10">
        <f t="shared" si="20"/>
        <v>673</v>
      </c>
      <c r="S328" s="1">
        <f t="shared" si="21"/>
        <v>1</v>
      </c>
      <c r="T328" s="1">
        <f t="shared" si="22"/>
        <v>1</v>
      </c>
      <c r="U328" s="1">
        <f t="shared" si="23"/>
        <v>1</v>
      </c>
      <c r="V328" s="1"/>
    </row>
    <row r="329" spans="1:22" x14ac:dyDescent="0.3">
      <c r="A329" s="8">
        <v>1281</v>
      </c>
      <c r="B329" s="8" t="s">
        <v>1682</v>
      </c>
      <c r="C329" s="8">
        <v>0.72870000000000001</v>
      </c>
      <c r="D329" s="8">
        <v>0.1749</v>
      </c>
      <c r="E329" s="8">
        <v>0.32329999999999998</v>
      </c>
      <c r="F329" s="8" t="s">
        <v>1675</v>
      </c>
      <c r="G329" s="8">
        <v>0.1484</v>
      </c>
      <c r="H329" s="1" t="s">
        <v>3690</v>
      </c>
      <c r="I329" s="8">
        <v>306</v>
      </c>
      <c r="J329" s="9" t="s">
        <v>1675</v>
      </c>
      <c r="K329" s="9" t="s">
        <v>2972</v>
      </c>
      <c r="L329" s="9">
        <v>1.06084612694568E-2</v>
      </c>
      <c r="M329" s="9">
        <v>1.9301039992278099E-2</v>
      </c>
      <c r="N329" s="9">
        <v>8.69257872282133E-3</v>
      </c>
      <c r="O329" s="9">
        <v>8.3104602987516596E-2</v>
      </c>
      <c r="P329" s="1" t="s">
        <v>3691</v>
      </c>
      <c r="Q329" s="9">
        <v>368</v>
      </c>
      <c r="R329" s="10">
        <f t="shared" si="20"/>
        <v>674</v>
      </c>
      <c r="S329" s="1">
        <f t="shared" si="21"/>
        <v>1</v>
      </c>
      <c r="T329" s="1">
        <f t="shared" si="22"/>
        <v>1</v>
      </c>
      <c r="U329" s="1">
        <f t="shared" si="23"/>
        <v>1</v>
      </c>
      <c r="V329" s="1"/>
    </row>
    <row r="330" spans="1:22" x14ac:dyDescent="0.3">
      <c r="A330" s="8">
        <v>124</v>
      </c>
      <c r="B330" s="8" t="s">
        <v>1669</v>
      </c>
      <c r="C330" s="8">
        <v>0.76590000000000003</v>
      </c>
      <c r="D330" s="8">
        <v>0.19370000000000001</v>
      </c>
      <c r="E330" s="8">
        <v>0.30609999999999998</v>
      </c>
      <c r="F330" s="8" t="s">
        <v>1682</v>
      </c>
      <c r="G330" s="8">
        <v>0.1124</v>
      </c>
      <c r="H330" s="1" t="s">
        <v>3692</v>
      </c>
      <c r="I330" s="8">
        <v>396</v>
      </c>
      <c r="J330" s="9" t="s">
        <v>1682</v>
      </c>
      <c r="K330" s="9" t="s">
        <v>1815</v>
      </c>
      <c r="L330" s="9">
        <v>8.2484803030873303E-3</v>
      </c>
      <c r="M330" s="9">
        <v>1.97945927552448E-2</v>
      </c>
      <c r="N330" s="9">
        <v>1.15461124521575E-2</v>
      </c>
      <c r="O330" s="9">
        <v>8.1537094861486401E-2</v>
      </c>
      <c r="P330" s="1" t="s">
        <v>3693</v>
      </c>
      <c r="Q330" s="9">
        <v>280</v>
      </c>
      <c r="R330" s="10">
        <f t="shared" si="20"/>
        <v>676</v>
      </c>
      <c r="S330" s="1">
        <f t="shared" si="21"/>
        <v>1</v>
      </c>
      <c r="T330" s="1">
        <f t="shared" si="22"/>
        <v>1</v>
      </c>
      <c r="U330" s="1">
        <f t="shared" si="23"/>
        <v>1</v>
      </c>
      <c r="V330" s="1"/>
    </row>
    <row r="331" spans="1:22" x14ac:dyDescent="0.3">
      <c r="A331" s="8">
        <v>180</v>
      </c>
      <c r="B331" s="8" t="s">
        <v>1681</v>
      </c>
      <c r="C331" s="8">
        <v>0.74170000000000003</v>
      </c>
      <c r="D331" s="8">
        <v>0.17219999999999999</v>
      </c>
      <c r="E331" s="8">
        <v>0.30959999999999999</v>
      </c>
      <c r="F331" s="8" t="s">
        <v>1668</v>
      </c>
      <c r="G331" s="8">
        <v>0.13739999999999999</v>
      </c>
      <c r="H331" s="1" t="s">
        <v>3694</v>
      </c>
      <c r="I331" s="8">
        <v>332</v>
      </c>
      <c r="J331" s="9" t="s">
        <v>1668</v>
      </c>
      <c r="K331" s="9" t="s">
        <v>1871</v>
      </c>
      <c r="L331" s="9">
        <v>1.0694718864692801E-2</v>
      </c>
      <c r="M331" s="9">
        <v>2.0059300567748899E-2</v>
      </c>
      <c r="N331" s="9">
        <v>9.3645817030560997E-3</v>
      </c>
      <c r="O331" s="9">
        <v>9.4925820022463206E-2</v>
      </c>
      <c r="P331" s="1" t="s">
        <v>3695</v>
      </c>
      <c r="Q331" s="9">
        <v>344</v>
      </c>
      <c r="R331" s="10">
        <f t="shared" si="20"/>
        <v>676</v>
      </c>
      <c r="S331" s="1">
        <f t="shared" si="21"/>
        <v>1</v>
      </c>
      <c r="T331" s="1">
        <f t="shared" si="22"/>
        <v>1</v>
      </c>
      <c r="U331" s="1">
        <f t="shared" si="23"/>
        <v>1</v>
      </c>
      <c r="V331" s="1"/>
    </row>
    <row r="332" spans="1:22" x14ac:dyDescent="0.3">
      <c r="A332" s="8">
        <v>307</v>
      </c>
      <c r="B332" s="8" t="s">
        <v>1669</v>
      </c>
      <c r="C332" s="8">
        <v>0.77580000000000005</v>
      </c>
      <c r="D332" s="8">
        <v>7.0599999999999996E-2</v>
      </c>
      <c r="E332" s="8">
        <v>0.2157</v>
      </c>
      <c r="F332" s="8" t="s">
        <v>1683</v>
      </c>
      <c r="G332" s="8">
        <v>0.14510000000000001</v>
      </c>
      <c r="H332" s="1" t="s">
        <v>3696</v>
      </c>
      <c r="I332" s="8">
        <v>315</v>
      </c>
      <c r="J332" s="9" t="s">
        <v>1683</v>
      </c>
      <c r="K332" s="9" t="s">
        <v>1998</v>
      </c>
      <c r="L332" s="9">
        <v>1.7049525658081801E-3</v>
      </c>
      <c r="M332" s="9">
        <v>1.0541709149588799E-2</v>
      </c>
      <c r="N332" s="9">
        <v>8.8367565837806604E-3</v>
      </c>
      <c r="O332" s="9">
        <v>7.10438502090429E-2</v>
      </c>
      <c r="P332" s="1" t="s">
        <v>3697</v>
      </c>
      <c r="Q332" s="9">
        <v>361</v>
      </c>
      <c r="R332" s="10">
        <f t="shared" si="20"/>
        <v>676</v>
      </c>
      <c r="S332" s="1">
        <f t="shared" si="21"/>
        <v>1</v>
      </c>
      <c r="T332" s="1">
        <f t="shared" si="22"/>
        <v>1</v>
      </c>
      <c r="U332" s="1">
        <f t="shared" si="23"/>
        <v>1</v>
      </c>
      <c r="V332" s="1"/>
    </row>
    <row r="333" spans="1:22" x14ac:dyDescent="0.3">
      <c r="A333" s="8">
        <v>805</v>
      </c>
      <c r="B333" s="8" t="s">
        <v>1681</v>
      </c>
      <c r="C333" s="8">
        <v>0.79269999999999996</v>
      </c>
      <c r="D333" s="8">
        <v>0.1105</v>
      </c>
      <c r="E333" s="8">
        <v>0.22550000000000001</v>
      </c>
      <c r="F333" s="8" t="s">
        <v>1668</v>
      </c>
      <c r="G333" s="8">
        <v>0.11509999999999999</v>
      </c>
      <c r="H333" s="1" t="s">
        <v>3698</v>
      </c>
      <c r="I333" s="8">
        <v>386</v>
      </c>
      <c r="J333" s="9" t="s">
        <v>1668</v>
      </c>
      <c r="K333" s="9" t="s">
        <v>2496</v>
      </c>
      <c r="L333" s="9">
        <v>7.1187701604503396E-3</v>
      </c>
      <c r="M333" s="9">
        <v>1.828081655572E-2</v>
      </c>
      <c r="N333" s="9">
        <v>1.1162046395269701E-2</v>
      </c>
      <c r="O333" s="9">
        <v>0.116969938829089</v>
      </c>
      <c r="P333" s="1" t="s">
        <v>3699</v>
      </c>
      <c r="Q333" s="9">
        <v>291</v>
      </c>
      <c r="R333" s="10">
        <f t="shared" si="20"/>
        <v>677</v>
      </c>
      <c r="S333" s="1">
        <f t="shared" si="21"/>
        <v>1</v>
      </c>
      <c r="T333" s="1">
        <f t="shared" si="22"/>
        <v>1</v>
      </c>
      <c r="U333" s="1">
        <f t="shared" si="23"/>
        <v>1</v>
      </c>
      <c r="V333" s="1"/>
    </row>
    <row r="334" spans="1:22" x14ac:dyDescent="0.3">
      <c r="A334" s="8">
        <v>803</v>
      </c>
      <c r="B334" s="8" t="s">
        <v>1678</v>
      </c>
      <c r="C334" s="8">
        <v>0.83230000000000004</v>
      </c>
      <c r="D334" s="8">
        <v>0.1019</v>
      </c>
      <c r="E334" s="8">
        <v>0.22819999999999999</v>
      </c>
      <c r="F334" s="8" t="s">
        <v>1674</v>
      </c>
      <c r="G334" s="8">
        <v>0.12620000000000001</v>
      </c>
      <c r="H334" s="1" t="s">
        <v>3700</v>
      </c>
      <c r="I334" s="8">
        <v>358</v>
      </c>
      <c r="J334" s="9" t="s">
        <v>1674</v>
      </c>
      <c r="K334" s="9" t="s">
        <v>2494</v>
      </c>
      <c r="L334" s="9">
        <v>6.2286221004487696E-3</v>
      </c>
      <c r="M334" s="9">
        <v>1.6346214325619599E-2</v>
      </c>
      <c r="N334" s="9">
        <v>1.01175922251708E-2</v>
      </c>
      <c r="O334" s="9">
        <v>0.121565920667192</v>
      </c>
      <c r="P334" s="1" t="s">
        <v>3701</v>
      </c>
      <c r="Q334" s="9">
        <v>320</v>
      </c>
      <c r="R334" s="10">
        <f t="shared" si="20"/>
        <v>678</v>
      </c>
      <c r="S334" s="1">
        <f t="shared" si="21"/>
        <v>1</v>
      </c>
      <c r="T334" s="1">
        <f t="shared" si="22"/>
        <v>1</v>
      </c>
      <c r="U334" s="1">
        <f t="shared" si="23"/>
        <v>1</v>
      </c>
      <c r="V334" s="1"/>
    </row>
    <row r="335" spans="1:22" x14ac:dyDescent="0.3">
      <c r="A335" s="8">
        <v>915</v>
      </c>
      <c r="B335" s="8" t="s">
        <v>1668</v>
      </c>
      <c r="C335" s="8">
        <v>0.71240000000000003</v>
      </c>
      <c r="D335" s="8">
        <v>0.22839999999999999</v>
      </c>
      <c r="E335" s="8">
        <v>0.3211</v>
      </c>
      <c r="F335" s="8" t="s">
        <v>1669</v>
      </c>
      <c r="G335" s="8">
        <v>9.2799999999999994E-2</v>
      </c>
      <c r="H335" s="1" t="s">
        <v>3702</v>
      </c>
      <c r="I335" s="8">
        <v>451</v>
      </c>
      <c r="J335" s="9" t="s">
        <v>1669</v>
      </c>
      <c r="K335" s="9" t="s">
        <v>2606</v>
      </c>
      <c r="L335" s="9">
        <v>9.2194383905857599E-3</v>
      </c>
      <c r="M335" s="9">
        <v>2.29183558071232E-2</v>
      </c>
      <c r="N335" s="9">
        <v>1.36989174165374E-2</v>
      </c>
      <c r="O335" s="9">
        <v>8.5962033238702495E-2</v>
      </c>
      <c r="P335" s="1" t="s">
        <v>3703</v>
      </c>
      <c r="Q335" s="9">
        <v>229</v>
      </c>
      <c r="R335" s="10">
        <f t="shared" si="20"/>
        <v>680</v>
      </c>
      <c r="S335" s="1">
        <f t="shared" si="21"/>
        <v>1</v>
      </c>
      <c r="T335" s="1">
        <f t="shared" si="22"/>
        <v>1</v>
      </c>
      <c r="U335" s="1">
        <f t="shared" si="23"/>
        <v>1</v>
      </c>
      <c r="V335" s="1"/>
    </row>
    <row r="336" spans="1:22" x14ac:dyDescent="0.3">
      <c r="A336" s="8">
        <v>968</v>
      </c>
      <c r="B336" s="8" t="s">
        <v>1679</v>
      </c>
      <c r="C336" s="8">
        <v>0.86470000000000002</v>
      </c>
      <c r="D336" s="8">
        <v>6.7400000000000002E-2</v>
      </c>
      <c r="E336" s="8">
        <v>0.1789</v>
      </c>
      <c r="F336" s="8" t="s">
        <v>1669</v>
      </c>
      <c r="G336" s="8">
        <v>0.1115</v>
      </c>
      <c r="H336" s="1" t="s">
        <v>3704</v>
      </c>
      <c r="I336" s="8">
        <v>397</v>
      </c>
      <c r="J336" s="9" t="s">
        <v>1669</v>
      </c>
      <c r="K336" s="9" t="s">
        <v>2659</v>
      </c>
      <c r="L336" s="9">
        <v>3.3743927049372201E-3</v>
      </c>
      <c r="M336" s="9">
        <v>1.47624517988318E-2</v>
      </c>
      <c r="N336" s="9">
        <v>1.1388059093894599E-2</v>
      </c>
      <c r="O336" s="9">
        <v>0.103600511893429</v>
      </c>
      <c r="P336" s="1" t="s">
        <v>3705</v>
      </c>
      <c r="Q336" s="9">
        <v>285</v>
      </c>
      <c r="R336" s="10">
        <f t="shared" si="20"/>
        <v>682</v>
      </c>
      <c r="S336" s="1">
        <f t="shared" si="21"/>
        <v>1</v>
      </c>
      <c r="T336" s="1">
        <f t="shared" si="22"/>
        <v>1</v>
      </c>
      <c r="U336" s="1">
        <f t="shared" si="23"/>
        <v>1</v>
      </c>
      <c r="V336" s="1"/>
    </row>
    <row r="337" spans="1:22" x14ac:dyDescent="0.3">
      <c r="A337" s="8">
        <v>1119</v>
      </c>
      <c r="B337" s="8" t="s">
        <v>1681</v>
      </c>
      <c r="C337" s="8">
        <v>0.75449999999999995</v>
      </c>
      <c r="D337" s="8">
        <v>0.1205</v>
      </c>
      <c r="E337" s="8">
        <v>0.29210000000000003</v>
      </c>
      <c r="F337" s="8" t="s">
        <v>1670</v>
      </c>
      <c r="G337" s="8">
        <v>0.1716</v>
      </c>
      <c r="H337" s="1" t="s">
        <v>3706</v>
      </c>
      <c r="I337" s="8">
        <v>272</v>
      </c>
      <c r="J337" s="9" t="s">
        <v>1670</v>
      </c>
      <c r="K337" s="9" t="s">
        <v>2810</v>
      </c>
      <c r="L337" s="9">
        <v>3.53421840605446E-3</v>
      </c>
      <c r="M337" s="9">
        <v>1.11275526593558E-2</v>
      </c>
      <c r="N337" s="9">
        <v>7.5933342533014E-3</v>
      </c>
      <c r="O337" s="9">
        <v>5.3213018227596602E-2</v>
      </c>
      <c r="P337" s="1" t="s">
        <v>3707</v>
      </c>
      <c r="Q337" s="9">
        <v>410</v>
      </c>
      <c r="R337" s="10">
        <f t="shared" si="20"/>
        <v>682</v>
      </c>
      <c r="S337" s="1">
        <f t="shared" si="21"/>
        <v>1</v>
      </c>
      <c r="T337" s="1">
        <f t="shared" si="22"/>
        <v>1</v>
      </c>
      <c r="U337" s="1">
        <f t="shared" si="23"/>
        <v>1</v>
      </c>
      <c r="V337" s="1"/>
    </row>
    <row r="338" spans="1:22" x14ac:dyDescent="0.3">
      <c r="A338" s="8">
        <v>243</v>
      </c>
      <c r="B338" s="8" t="s">
        <v>1682</v>
      </c>
      <c r="C338" s="8">
        <v>0.8921</v>
      </c>
      <c r="D338" s="8">
        <v>5.2200000000000003E-2</v>
      </c>
      <c r="E338" s="8">
        <v>0.16750000000000001</v>
      </c>
      <c r="F338" s="8" t="s">
        <v>1673</v>
      </c>
      <c r="G338" s="8">
        <v>0.1153</v>
      </c>
      <c r="H338" s="1" t="s">
        <v>3708</v>
      </c>
      <c r="I338" s="8">
        <v>385</v>
      </c>
      <c r="J338" s="9" t="s">
        <v>1673</v>
      </c>
      <c r="K338" s="9" t="s">
        <v>1934</v>
      </c>
      <c r="L338" s="9">
        <v>1.73934586828581E-3</v>
      </c>
      <c r="M338" s="9">
        <v>1.2574313740647601E-2</v>
      </c>
      <c r="N338" s="9">
        <v>1.0834967872361699E-2</v>
      </c>
      <c r="O338" s="9">
        <v>0.104714384904508</v>
      </c>
      <c r="P338" s="1" t="s">
        <v>3709</v>
      </c>
      <c r="Q338" s="9">
        <v>299</v>
      </c>
      <c r="R338" s="10">
        <f t="shared" si="20"/>
        <v>684</v>
      </c>
      <c r="S338" s="1">
        <f t="shared" si="21"/>
        <v>1</v>
      </c>
      <c r="T338" s="1">
        <f t="shared" si="22"/>
        <v>1</v>
      </c>
      <c r="U338" s="1">
        <f t="shared" si="23"/>
        <v>1</v>
      </c>
      <c r="V338" s="1"/>
    </row>
    <row r="339" spans="1:22" x14ac:dyDescent="0.3">
      <c r="A339" s="8">
        <v>73</v>
      </c>
      <c r="B339" s="8" t="s">
        <v>1675</v>
      </c>
      <c r="C339" s="8">
        <v>0.84030000000000005</v>
      </c>
      <c r="D339" s="8">
        <v>1.89E-2</v>
      </c>
      <c r="E339" s="8">
        <v>0.1195</v>
      </c>
      <c r="F339" s="8" t="s">
        <v>1677</v>
      </c>
      <c r="G339" s="8">
        <v>0.1007</v>
      </c>
      <c r="H339" s="1" t="s">
        <v>3710</v>
      </c>
      <c r="I339" s="8">
        <v>424</v>
      </c>
      <c r="J339" s="9" t="s">
        <v>1674</v>
      </c>
      <c r="K339" s="9" t="s">
        <v>1764</v>
      </c>
      <c r="L339" s="9">
        <v>3.3427867767996702E-4</v>
      </c>
      <c r="M339" s="9">
        <v>1.27679902329168E-2</v>
      </c>
      <c r="N339" s="9">
        <v>1.24337115552369E-2</v>
      </c>
      <c r="O339" s="9">
        <v>0.13713535036157701</v>
      </c>
      <c r="P339" s="1" t="s">
        <v>3711</v>
      </c>
      <c r="Q339" s="9">
        <v>261</v>
      </c>
      <c r="R339" s="10">
        <f t="shared" si="20"/>
        <v>685</v>
      </c>
      <c r="S339" s="1">
        <f t="shared" si="21"/>
        <v>0</v>
      </c>
      <c r="T339" s="1">
        <f t="shared" si="22"/>
        <v>1</v>
      </c>
      <c r="U339" s="1">
        <f t="shared" si="23"/>
        <v>0</v>
      </c>
      <c r="V339" s="1"/>
    </row>
    <row r="340" spans="1:22" x14ac:dyDescent="0.3">
      <c r="A340" s="8">
        <v>678</v>
      </c>
      <c r="B340" s="8" t="s">
        <v>1682</v>
      </c>
      <c r="C340" s="8">
        <v>0.80879999999999996</v>
      </c>
      <c r="D340" s="8">
        <v>9.11E-2</v>
      </c>
      <c r="E340" s="8">
        <v>0.23119999999999999</v>
      </c>
      <c r="F340" s="8" t="s">
        <v>1677</v>
      </c>
      <c r="G340" s="8">
        <v>0.14000000000000001</v>
      </c>
      <c r="H340" s="1" t="s">
        <v>3712</v>
      </c>
      <c r="I340" s="8">
        <v>328</v>
      </c>
      <c r="J340" s="9" t="s">
        <v>1677</v>
      </c>
      <c r="K340" s="9" t="s">
        <v>2369</v>
      </c>
      <c r="L340" s="9">
        <v>5.7859671964182596E-3</v>
      </c>
      <c r="M340" s="9">
        <v>1.4647583468361701E-2</v>
      </c>
      <c r="N340" s="9">
        <v>8.8616162719434705E-3</v>
      </c>
      <c r="O340" s="9">
        <v>0.10244317983302501</v>
      </c>
      <c r="P340" s="1" t="s">
        <v>3713</v>
      </c>
      <c r="Q340" s="9">
        <v>358</v>
      </c>
      <c r="R340" s="10">
        <f t="shared" si="20"/>
        <v>686</v>
      </c>
      <c r="S340" s="1">
        <f t="shared" si="21"/>
        <v>1</v>
      </c>
      <c r="T340" s="1">
        <f t="shared" si="22"/>
        <v>1</v>
      </c>
      <c r="U340" s="1">
        <f t="shared" si="23"/>
        <v>1</v>
      </c>
      <c r="V340" s="1"/>
    </row>
    <row r="341" spans="1:22" x14ac:dyDescent="0.3">
      <c r="A341" s="8">
        <v>807</v>
      </c>
      <c r="B341" s="8" t="s">
        <v>1668</v>
      </c>
      <c r="C341" s="8">
        <v>0.87290000000000001</v>
      </c>
      <c r="D341" s="8">
        <v>6.1600000000000002E-2</v>
      </c>
      <c r="E341" s="8">
        <v>0.1812</v>
      </c>
      <c r="F341" s="8" t="s">
        <v>1674</v>
      </c>
      <c r="G341" s="8">
        <v>0.1196</v>
      </c>
      <c r="H341" s="1" t="s">
        <v>3714</v>
      </c>
      <c r="I341" s="8">
        <v>380</v>
      </c>
      <c r="J341" s="9" t="s">
        <v>1674</v>
      </c>
      <c r="K341" s="9" t="s">
        <v>2498</v>
      </c>
      <c r="L341" s="9">
        <v>3.14419506325535E-3</v>
      </c>
      <c r="M341" s="9">
        <v>1.36258004154038E-2</v>
      </c>
      <c r="N341" s="9">
        <v>1.04816053521484E-2</v>
      </c>
      <c r="O341" s="9">
        <v>0.116010179164367</v>
      </c>
      <c r="P341" s="1" t="s">
        <v>3715</v>
      </c>
      <c r="Q341" s="9">
        <v>306</v>
      </c>
      <c r="R341" s="10">
        <f t="shared" si="20"/>
        <v>686</v>
      </c>
      <c r="S341" s="1">
        <f t="shared" si="21"/>
        <v>1</v>
      </c>
      <c r="T341" s="1">
        <f t="shared" si="22"/>
        <v>1</v>
      </c>
      <c r="U341" s="1">
        <f t="shared" si="23"/>
        <v>1</v>
      </c>
      <c r="V341" s="1"/>
    </row>
    <row r="342" spans="1:22" x14ac:dyDescent="0.3">
      <c r="A342" s="8">
        <v>344</v>
      </c>
      <c r="B342" s="8" t="s">
        <v>1685</v>
      </c>
      <c r="C342" s="8">
        <v>0.70889999999999997</v>
      </c>
      <c r="D342" s="8">
        <v>0.1106</v>
      </c>
      <c r="E342" s="8">
        <v>0.29120000000000001</v>
      </c>
      <c r="F342" s="8" t="s">
        <v>1675</v>
      </c>
      <c r="G342" s="8">
        <v>0.1807</v>
      </c>
      <c r="H342" s="1" t="s">
        <v>3716</v>
      </c>
      <c r="I342" s="8">
        <v>262</v>
      </c>
      <c r="J342" s="9" t="s">
        <v>1675</v>
      </c>
      <c r="K342" s="9" t="s">
        <v>2035</v>
      </c>
      <c r="L342" s="9">
        <v>9.0390692439899899E-3</v>
      </c>
      <c r="M342" s="9">
        <v>1.6119127440952102E-2</v>
      </c>
      <c r="N342" s="9">
        <v>7.08005819696213E-3</v>
      </c>
      <c r="O342" s="9">
        <v>9.5620175133711197E-2</v>
      </c>
      <c r="P342" s="1" t="s">
        <v>3717</v>
      </c>
      <c r="Q342" s="9">
        <v>427</v>
      </c>
      <c r="R342" s="10">
        <f t="shared" si="20"/>
        <v>689</v>
      </c>
      <c r="S342" s="1">
        <f t="shared" si="21"/>
        <v>1</v>
      </c>
      <c r="T342" s="1">
        <f t="shared" si="22"/>
        <v>1</v>
      </c>
      <c r="U342" s="1">
        <f t="shared" si="23"/>
        <v>1</v>
      </c>
      <c r="V342" s="1"/>
    </row>
    <row r="343" spans="1:22" x14ac:dyDescent="0.3">
      <c r="A343" s="8">
        <v>1013</v>
      </c>
      <c r="B343" s="8" t="s">
        <v>1683</v>
      </c>
      <c r="C343" s="8">
        <v>0.92659999999999998</v>
      </c>
      <c r="D343" s="8">
        <v>4.8899999999999999E-2</v>
      </c>
      <c r="E343" s="8">
        <v>0.1817</v>
      </c>
      <c r="F343" s="8" t="s">
        <v>1674</v>
      </c>
      <c r="G343" s="8">
        <v>0.1328</v>
      </c>
      <c r="H343" s="1" t="s">
        <v>3718</v>
      </c>
      <c r="I343" s="8">
        <v>339</v>
      </c>
      <c r="J343" s="9" t="s">
        <v>1674</v>
      </c>
      <c r="K343" s="9" t="s">
        <v>2704</v>
      </c>
      <c r="L343" s="9">
        <v>1.2528574928744199E-3</v>
      </c>
      <c r="M343" s="9">
        <v>1.04026829316824E-2</v>
      </c>
      <c r="N343" s="9">
        <v>9.1498254388079903E-3</v>
      </c>
      <c r="O343" s="9">
        <v>7.7708331231126304E-2</v>
      </c>
      <c r="P343" s="1" t="s">
        <v>3719</v>
      </c>
      <c r="Q343" s="9">
        <v>350</v>
      </c>
      <c r="R343" s="10">
        <f t="shared" si="20"/>
        <v>689</v>
      </c>
      <c r="S343" s="1">
        <f t="shared" si="21"/>
        <v>1</v>
      </c>
      <c r="T343" s="1">
        <f t="shared" si="22"/>
        <v>1</v>
      </c>
      <c r="U343" s="1">
        <f t="shared" si="23"/>
        <v>1</v>
      </c>
      <c r="V343" s="1"/>
    </row>
    <row r="344" spans="1:22" x14ac:dyDescent="0.3">
      <c r="A344" s="8">
        <v>64</v>
      </c>
      <c r="B344" s="8" t="s">
        <v>1673</v>
      </c>
      <c r="C344" s="8">
        <v>0.8216</v>
      </c>
      <c r="D344" s="8">
        <v>7.2400000000000006E-2</v>
      </c>
      <c r="E344" s="8">
        <v>0.19980000000000001</v>
      </c>
      <c r="F344" s="8" t="s">
        <v>1675</v>
      </c>
      <c r="G344" s="8">
        <v>0.12740000000000001</v>
      </c>
      <c r="H344" s="1" t="s">
        <v>3720</v>
      </c>
      <c r="I344" s="8">
        <v>356</v>
      </c>
      <c r="J344" s="9" t="s">
        <v>1675</v>
      </c>
      <c r="K344" s="9" t="s">
        <v>1755</v>
      </c>
      <c r="L344" s="9">
        <v>6.0367662856134797E-3</v>
      </c>
      <c r="M344" s="9">
        <v>1.56131316561105E-2</v>
      </c>
      <c r="N344" s="9">
        <v>9.5763653704970496E-3</v>
      </c>
      <c r="O344" s="9">
        <v>0.13462378067453901</v>
      </c>
      <c r="P344" s="1" t="s">
        <v>3721</v>
      </c>
      <c r="Q344" s="9">
        <v>336</v>
      </c>
      <c r="R344" s="10">
        <f t="shared" si="20"/>
        <v>692</v>
      </c>
      <c r="S344" s="1">
        <f t="shared" si="21"/>
        <v>1</v>
      </c>
      <c r="T344" s="1">
        <f t="shared" si="22"/>
        <v>1</v>
      </c>
      <c r="U344" s="1">
        <f t="shared" si="23"/>
        <v>1</v>
      </c>
      <c r="V344" s="1"/>
    </row>
    <row r="345" spans="1:22" x14ac:dyDescent="0.3">
      <c r="A345" s="8">
        <v>535</v>
      </c>
      <c r="B345" s="8" t="s">
        <v>1685</v>
      </c>
      <c r="C345" s="8">
        <v>0.5837</v>
      </c>
      <c r="D345" s="8">
        <v>0.18709999999999999</v>
      </c>
      <c r="E345" s="8">
        <v>0.33639999999999998</v>
      </c>
      <c r="F345" s="8" t="s">
        <v>1673</v>
      </c>
      <c r="G345" s="8">
        <v>0.14940000000000001</v>
      </c>
      <c r="H345" s="1" t="s">
        <v>3722</v>
      </c>
      <c r="I345" s="8">
        <v>301</v>
      </c>
      <c r="J345" s="9" t="s">
        <v>1673</v>
      </c>
      <c r="K345" s="9" t="s">
        <v>2226</v>
      </c>
      <c r="L345" s="9">
        <v>1.0063506383053601E-2</v>
      </c>
      <c r="M345" s="9">
        <v>1.7971202438753699E-2</v>
      </c>
      <c r="N345" s="9">
        <v>7.9076960557000805E-3</v>
      </c>
      <c r="O345" s="9">
        <v>8.3977724968239895E-2</v>
      </c>
      <c r="P345" s="1" t="s">
        <v>3723</v>
      </c>
      <c r="Q345" s="9">
        <v>397</v>
      </c>
      <c r="R345" s="10">
        <f t="shared" si="20"/>
        <v>698</v>
      </c>
      <c r="S345" s="1">
        <f t="shared" si="21"/>
        <v>1</v>
      </c>
      <c r="T345" s="1">
        <f t="shared" si="22"/>
        <v>1</v>
      </c>
      <c r="U345" s="1">
        <f t="shared" si="23"/>
        <v>1</v>
      </c>
      <c r="V345" s="1"/>
    </row>
    <row r="346" spans="1:22" x14ac:dyDescent="0.3">
      <c r="A346" s="8">
        <v>1240</v>
      </c>
      <c r="B346" s="8" t="s">
        <v>1683</v>
      </c>
      <c r="C346" s="8">
        <v>0.86480000000000001</v>
      </c>
      <c r="D346" s="8">
        <v>2.5399999999999999E-2</v>
      </c>
      <c r="E346" s="8">
        <v>0.1883</v>
      </c>
      <c r="F346" s="8" t="s">
        <v>1674</v>
      </c>
      <c r="G346" s="8">
        <v>0.16289999999999999</v>
      </c>
      <c r="H346" s="1" t="s">
        <v>3724</v>
      </c>
      <c r="I346" s="8">
        <v>285</v>
      </c>
      <c r="J346" s="9" t="s">
        <v>1674</v>
      </c>
      <c r="K346" s="9" t="s">
        <v>2931</v>
      </c>
      <c r="L346" s="9">
        <v>1.83628575290332E-3</v>
      </c>
      <c r="M346" s="9">
        <v>9.2029155569087907E-3</v>
      </c>
      <c r="N346" s="9">
        <v>7.3666298040054702E-3</v>
      </c>
      <c r="O346" s="9">
        <v>9.1641306373569695E-2</v>
      </c>
      <c r="P346" s="1" t="s">
        <v>3725</v>
      </c>
      <c r="Q346" s="9">
        <v>415</v>
      </c>
      <c r="R346" s="10">
        <f t="shared" si="20"/>
        <v>700</v>
      </c>
      <c r="S346" s="1">
        <f t="shared" si="21"/>
        <v>1</v>
      </c>
      <c r="T346" s="1">
        <f t="shared" si="22"/>
        <v>1</v>
      </c>
      <c r="U346" s="1">
        <f t="shared" si="23"/>
        <v>1</v>
      </c>
      <c r="V346" s="1"/>
    </row>
    <row r="347" spans="1:22" x14ac:dyDescent="0.3">
      <c r="A347" s="8">
        <v>1301</v>
      </c>
      <c r="B347" s="8" t="s">
        <v>1685</v>
      </c>
      <c r="C347" s="8">
        <v>0.79920000000000002</v>
      </c>
      <c r="D347" s="8">
        <v>0.12720000000000001</v>
      </c>
      <c r="E347" s="8">
        <v>0.24929999999999999</v>
      </c>
      <c r="F347" s="8" t="s">
        <v>1675</v>
      </c>
      <c r="G347" s="8">
        <v>0.1221</v>
      </c>
      <c r="H347" s="1" t="s">
        <v>3726</v>
      </c>
      <c r="I347" s="8">
        <v>374</v>
      </c>
      <c r="J347" s="9" t="s">
        <v>1675</v>
      </c>
      <c r="K347" s="9" t="s">
        <v>2992</v>
      </c>
      <c r="L347" s="9">
        <v>6.6484404393278998E-3</v>
      </c>
      <c r="M347" s="9">
        <v>1.6566162032191099E-2</v>
      </c>
      <c r="N347" s="9">
        <v>9.9177215928632594E-3</v>
      </c>
      <c r="O347" s="9">
        <v>9.4891384026564204E-2</v>
      </c>
      <c r="P347" s="1" t="s">
        <v>3727</v>
      </c>
      <c r="Q347" s="9">
        <v>327</v>
      </c>
      <c r="R347" s="10">
        <f t="shared" si="20"/>
        <v>701</v>
      </c>
      <c r="S347" s="1">
        <f t="shared" si="21"/>
        <v>1</v>
      </c>
      <c r="T347" s="1">
        <f t="shared" si="22"/>
        <v>1</v>
      </c>
      <c r="U347" s="1">
        <f t="shared" si="23"/>
        <v>1</v>
      </c>
      <c r="V347" s="1"/>
    </row>
    <row r="348" spans="1:22" x14ac:dyDescent="0.3">
      <c r="A348" s="8">
        <v>884</v>
      </c>
      <c r="B348" s="8" t="s">
        <v>1685</v>
      </c>
      <c r="C348" s="8">
        <v>0.84760000000000002</v>
      </c>
      <c r="D348" s="8">
        <v>1.6199999999999999E-2</v>
      </c>
      <c r="E348" s="8">
        <v>0.16209999999999999</v>
      </c>
      <c r="F348" s="8" t="s">
        <v>1678</v>
      </c>
      <c r="G348" s="8">
        <v>0.1459</v>
      </c>
      <c r="H348" s="1" t="s">
        <v>3728</v>
      </c>
      <c r="I348" s="8">
        <v>314</v>
      </c>
      <c r="J348" s="9" t="s">
        <v>1678</v>
      </c>
      <c r="K348" s="9" t="s">
        <v>2575</v>
      </c>
      <c r="L348" s="9">
        <v>4.33806071786502E-4</v>
      </c>
      <c r="M348" s="9">
        <v>8.4413507808852092E-3</v>
      </c>
      <c r="N348" s="9">
        <v>8.0075447090987104E-3</v>
      </c>
      <c r="O348" s="9">
        <v>9.4913788660438703E-2</v>
      </c>
      <c r="P348" s="1" t="s">
        <v>3729</v>
      </c>
      <c r="Q348" s="9">
        <v>391</v>
      </c>
      <c r="R348" s="10">
        <f t="shared" si="20"/>
        <v>705</v>
      </c>
      <c r="S348" s="1">
        <f t="shared" si="21"/>
        <v>1</v>
      </c>
      <c r="T348" s="1">
        <f t="shared" si="22"/>
        <v>1</v>
      </c>
      <c r="U348" s="1">
        <f t="shared" si="23"/>
        <v>1</v>
      </c>
      <c r="V348" s="1"/>
    </row>
    <row r="349" spans="1:22" x14ac:dyDescent="0.3">
      <c r="A349" s="8">
        <v>403</v>
      </c>
      <c r="B349" s="8" t="s">
        <v>1677</v>
      </c>
      <c r="C349" s="8">
        <v>0.78859999999999997</v>
      </c>
      <c r="D349" s="8">
        <v>0.13869999999999999</v>
      </c>
      <c r="E349" s="8">
        <v>0.23619999999999999</v>
      </c>
      <c r="F349" s="8" t="s">
        <v>1682</v>
      </c>
      <c r="G349" s="8">
        <v>9.7500000000000003E-2</v>
      </c>
      <c r="H349" s="1" t="s">
        <v>3730</v>
      </c>
      <c r="I349" s="8">
        <v>437</v>
      </c>
      <c r="J349" s="9" t="s">
        <v>1682</v>
      </c>
      <c r="K349" s="9" t="s">
        <v>2094</v>
      </c>
      <c r="L349" s="9">
        <v>8.3891434813068901E-3</v>
      </c>
      <c r="M349" s="9">
        <v>2.04065405842636E-2</v>
      </c>
      <c r="N349" s="9">
        <v>1.20173971029567E-2</v>
      </c>
      <c r="O349" s="9">
        <v>0.12348789339149099</v>
      </c>
      <c r="P349" s="1" t="s">
        <v>3731</v>
      </c>
      <c r="Q349" s="9">
        <v>270</v>
      </c>
      <c r="R349" s="10">
        <f t="shared" si="20"/>
        <v>707</v>
      </c>
      <c r="S349" s="1">
        <f t="shared" si="21"/>
        <v>1</v>
      </c>
      <c r="T349" s="1">
        <f t="shared" si="22"/>
        <v>1</v>
      </c>
      <c r="U349" s="1">
        <f t="shared" si="23"/>
        <v>1</v>
      </c>
      <c r="V349" s="1"/>
    </row>
    <row r="350" spans="1:22" x14ac:dyDescent="0.3">
      <c r="A350" s="8">
        <v>695</v>
      </c>
      <c r="B350" s="8" t="s">
        <v>1674</v>
      </c>
      <c r="C350" s="8">
        <v>0.87019999999999997</v>
      </c>
      <c r="D350" s="8">
        <v>6.54E-2</v>
      </c>
      <c r="E350" s="8">
        <v>0.2029</v>
      </c>
      <c r="F350" s="8" t="s">
        <v>1684</v>
      </c>
      <c r="G350" s="8">
        <v>0.13750000000000001</v>
      </c>
      <c r="H350" s="1" t="s">
        <v>3732</v>
      </c>
      <c r="I350" s="8">
        <v>330</v>
      </c>
      <c r="J350" s="9" t="s">
        <v>1680</v>
      </c>
      <c r="K350" s="9" t="s">
        <v>2386</v>
      </c>
      <c r="L350" s="9">
        <v>2.5943007579934101E-3</v>
      </c>
      <c r="M350" s="9">
        <v>1.08541616806006E-2</v>
      </c>
      <c r="N350" s="9">
        <v>8.2598609226072605E-3</v>
      </c>
      <c r="O350" s="9">
        <v>6.2603501717704693E-2</v>
      </c>
      <c r="P350" s="1" t="s">
        <v>3733</v>
      </c>
      <c r="Q350" s="9">
        <v>382</v>
      </c>
      <c r="R350" s="10">
        <f t="shared" si="20"/>
        <v>712</v>
      </c>
      <c r="S350" s="1">
        <f t="shared" si="21"/>
        <v>0</v>
      </c>
      <c r="T350" s="1">
        <f t="shared" si="22"/>
        <v>1</v>
      </c>
      <c r="U350" s="1">
        <f t="shared" si="23"/>
        <v>0</v>
      </c>
      <c r="V350" s="1"/>
    </row>
    <row r="351" spans="1:22" x14ac:dyDescent="0.3">
      <c r="A351" s="8">
        <v>1146</v>
      </c>
      <c r="B351" s="8" t="s">
        <v>1682</v>
      </c>
      <c r="C351" s="8">
        <v>0.879</v>
      </c>
      <c r="D351" s="8">
        <v>3.4299999999999997E-2</v>
      </c>
      <c r="E351" s="8">
        <v>0.17519999999999999</v>
      </c>
      <c r="F351" s="8" t="s">
        <v>1674</v>
      </c>
      <c r="G351" s="8">
        <v>0.1409</v>
      </c>
      <c r="H351" s="1" t="s">
        <v>3734</v>
      </c>
      <c r="I351" s="8">
        <v>325</v>
      </c>
      <c r="J351" s="9" t="s">
        <v>1674</v>
      </c>
      <c r="K351" s="9" t="s">
        <v>2837</v>
      </c>
      <c r="L351" s="9">
        <v>1.7549857244471001E-3</v>
      </c>
      <c r="M351" s="9">
        <v>9.8259935915006799E-3</v>
      </c>
      <c r="N351" s="9">
        <v>8.0710078670535694E-3</v>
      </c>
      <c r="O351" s="9">
        <v>0.101694837898288</v>
      </c>
      <c r="P351" s="1" t="s">
        <v>3735</v>
      </c>
      <c r="Q351" s="9">
        <v>388</v>
      </c>
      <c r="R351" s="10">
        <f t="shared" si="20"/>
        <v>713</v>
      </c>
      <c r="S351" s="1">
        <f t="shared" si="21"/>
        <v>1</v>
      </c>
      <c r="T351" s="1">
        <f t="shared" si="22"/>
        <v>1</v>
      </c>
      <c r="U351" s="1">
        <f t="shared" si="23"/>
        <v>1</v>
      </c>
      <c r="V351" s="1"/>
    </row>
    <row r="352" spans="1:22" x14ac:dyDescent="0.3">
      <c r="A352" s="8">
        <v>659</v>
      </c>
      <c r="B352" s="8" t="s">
        <v>1672</v>
      </c>
      <c r="C352" s="8">
        <v>0.60360000000000003</v>
      </c>
      <c r="D352" s="8">
        <v>0.2082</v>
      </c>
      <c r="E352" s="8">
        <v>0.31290000000000001</v>
      </c>
      <c r="F352" s="8" t="s">
        <v>1680</v>
      </c>
      <c r="G352" s="8">
        <v>0.1048</v>
      </c>
      <c r="H352" s="1" t="s">
        <v>3736</v>
      </c>
      <c r="I352" s="8">
        <v>409</v>
      </c>
      <c r="J352" s="9" t="s">
        <v>1680</v>
      </c>
      <c r="K352" s="9" t="s">
        <v>2350</v>
      </c>
      <c r="L352" s="9">
        <v>1.73086355382557E-2</v>
      </c>
      <c r="M352" s="9">
        <v>2.7819769821881099E-2</v>
      </c>
      <c r="N352" s="9">
        <v>1.0511134283625399E-2</v>
      </c>
      <c r="O352" s="9">
        <v>0.10274544693856801</v>
      </c>
      <c r="P352" s="1" t="s">
        <v>3737</v>
      </c>
      <c r="Q352" s="9">
        <v>305</v>
      </c>
      <c r="R352" s="10">
        <f t="shared" si="20"/>
        <v>714</v>
      </c>
      <c r="S352" s="1">
        <f t="shared" si="21"/>
        <v>1</v>
      </c>
      <c r="T352" s="1">
        <f t="shared" si="22"/>
        <v>1</v>
      </c>
      <c r="U352" s="1">
        <f t="shared" si="23"/>
        <v>1</v>
      </c>
      <c r="V352" s="1"/>
    </row>
    <row r="353" spans="1:22" x14ac:dyDescent="0.3">
      <c r="A353" s="8">
        <v>33</v>
      </c>
      <c r="B353" s="8" t="s">
        <v>1678</v>
      </c>
      <c r="C353" s="8">
        <v>0.94140000000000001</v>
      </c>
      <c r="D353" s="8">
        <v>4.8800000000000003E-2</v>
      </c>
      <c r="E353" s="8">
        <v>0.17169999999999999</v>
      </c>
      <c r="F353" s="8" t="s">
        <v>1674</v>
      </c>
      <c r="G353" s="8">
        <v>0.1229</v>
      </c>
      <c r="H353" s="1" t="s">
        <v>3738</v>
      </c>
      <c r="I353" s="8">
        <v>369</v>
      </c>
      <c r="J353" s="9" t="s">
        <v>1674</v>
      </c>
      <c r="K353" s="9" t="s">
        <v>1724</v>
      </c>
      <c r="L353" s="18">
        <v>7.1766394224466795E-5</v>
      </c>
      <c r="M353" s="9">
        <v>9.3504357720724605E-3</v>
      </c>
      <c r="N353" s="9">
        <v>9.2786693778479905E-3</v>
      </c>
      <c r="O353" s="9">
        <v>2.02708904710001E-2</v>
      </c>
      <c r="P353" s="1" t="s">
        <v>3739</v>
      </c>
      <c r="Q353" s="9">
        <v>346</v>
      </c>
      <c r="R353" s="10">
        <f t="shared" si="20"/>
        <v>715</v>
      </c>
      <c r="S353" s="1">
        <f t="shared" si="21"/>
        <v>1</v>
      </c>
      <c r="T353" s="1">
        <f t="shared" si="22"/>
        <v>1</v>
      </c>
      <c r="U353" s="1">
        <f t="shared" si="23"/>
        <v>1</v>
      </c>
      <c r="V353" s="1"/>
    </row>
    <row r="354" spans="1:22" x14ac:dyDescent="0.3">
      <c r="A354" s="8">
        <v>1247</v>
      </c>
      <c r="B354" s="8" t="s">
        <v>1666</v>
      </c>
      <c r="C354" s="8">
        <v>0.90049999999999997</v>
      </c>
      <c r="D354" s="8">
        <v>5.2900000000000003E-2</v>
      </c>
      <c r="E354" s="8">
        <v>0.16289999999999999</v>
      </c>
      <c r="F354" s="8" t="s">
        <v>1668</v>
      </c>
      <c r="G354" s="8">
        <v>0.1101</v>
      </c>
      <c r="H354" s="1" t="s">
        <v>3740</v>
      </c>
      <c r="I354" s="8">
        <v>398</v>
      </c>
      <c r="J354" s="9" t="s">
        <v>1680</v>
      </c>
      <c r="K354" s="9" t="s">
        <v>2938</v>
      </c>
      <c r="L354" s="9">
        <v>1.7134630559472201E-3</v>
      </c>
      <c r="M354" s="9">
        <v>1.1896805862445899E-2</v>
      </c>
      <c r="N354" s="9">
        <v>1.0183342806498699E-2</v>
      </c>
      <c r="O354" s="9">
        <v>8.2035732004597794E-2</v>
      </c>
      <c r="P354" s="1" t="s">
        <v>3741</v>
      </c>
      <c r="Q354" s="9">
        <v>317</v>
      </c>
      <c r="R354" s="10">
        <f t="shared" si="20"/>
        <v>715</v>
      </c>
      <c r="S354" s="1">
        <f t="shared" si="21"/>
        <v>0</v>
      </c>
      <c r="T354" s="1">
        <f t="shared" si="22"/>
        <v>1</v>
      </c>
      <c r="U354" s="1">
        <f t="shared" si="23"/>
        <v>0</v>
      </c>
      <c r="V354" s="1"/>
    </row>
    <row r="355" spans="1:22" x14ac:dyDescent="0.3">
      <c r="A355" s="8">
        <v>1306</v>
      </c>
      <c r="B355" s="8" t="s">
        <v>1668</v>
      </c>
      <c r="C355" s="8">
        <v>0.87829999999999997</v>
      </c>
      <c r="D355" s="8">
        <v>5.6899999999999999E-2</v>
      </c>
      <c r="E355" s="8">
        <v>0.20480000000000001</v>
      </c>
      <c r="F355" s="8" t="s">
        <v>1671</v>
      </c>
      <c r="G355" s="8">
        <v>0.1479</v>
      </c>
      <c r="H355" s="1" t="s">
        <v>3742</v>
      </c>
      <c r="I355" s="8">
        <v>308</v>
      </c>
      <c r="J355" s="9" t="s">
        <v>1677</v>
      </c>
      <c r="K355" s="9" t="s">
        <v>2997</v>
      </c>
      <c r="L355" s="9">
        <v>2.2484779966314801E-3</v>
      </c>
      <c r="M355" s="9">
        <v>9.8435401243968709E-3</v>
      </c>
      <c r="N355" s="9">
        <v>7.5950621277653804E-3</v>
      </c>
      <c r="O355" s="9">
        <v>6.2312352658550903E-2</v>
      </c>
      <c r="P355" s="1" t="s">
        <v>3743</v>
      </c>
      <c r="Q355" s="9">
        <v>409</v>
      </c>
      <c r="R355" s="10">
        <f t="shared" si="20"/>
        <v>717</v>
      </c>
      <c r="S355" s="1">
        <f t="shared" si="21"/>
        <v>0</v>
      </c>
      <c r="T355" s="1">
        <f t="shared" si="22"/>
        <v>1</v>
      </c>
      <c r="U355" s="1">
        <f t="shared" si="23"/>
        <v>0</v>
      </c>
      <c r="V355" s="1"/>
    </row>
    <row r="356" spans="1:22" x14ac:dyDescent="0.3">
      <c r="A356" s="8">
        <v>1216</v>
      </c>
      <c r="B356" s="8" t="s">
        <v>1671</v>
      </c>
      <c r="C356" s="8">
        <v>0.92910000000000004</v>
      </c>
      <c r="D356" s="8">
        <v>4.0800000000000003E-2</v>
      </c>
      <c r="E356" s="8">
        <v>0.16089999999999999</v>
      </c>
      <c r="F356" s="8" t="s">
        <v>1674</v>
      </c>
      <c r="G356" s="8">
        <v>0.1201</v>
      </c>
      <c r="H356" s="1" t="s">
        <v>3744</v>
      </c>
      <c r="I356" s="8">
        <v>379</v>
      </c>
      <c r="J356" s="9" t="s">
        <v>1674</v>
      </c>
      <c r="K356" s="9" t="s">
        <v>2907</v>
      </c>
      <c r="L356" s="9">
        <v>1.2230818394860601E-3</v>
      </c>
      <c r="M356" s="9">
        <v>1.0658097545108099E-2</v>
      </c>
      <c r="N356" s="9">
        <v>9.4350157056221195E-3</v>
      </c>
      <c r="O356" s="9">
        <v>0.10308672075620801</v>
      </c>
      <c r="P356" s="1" t="s">
        <v>3745</v>
      </c>
      <c r="Q356" s="9">
        <v>341</v>
      </c>
      <c r="R356" s="10">
        <f t="shared" si="20"/>
        <v>720</v>
      </c>
      <c r="S356" s="1">
        <f t="shared" si="21"/>
        <v>1</v>
      </c>
      <c r="T356" s="1">
        <f t="shared" si="22"/>
        <v>1</v>
      </c>
      <c r="U356" s="1">
        <f t="shared" si="23"/>
        <v>1</v>
      </c>
      <c r="V356" s="1"/>
    </row>
    <row r="357" spans="1:22" x14ac:dyDescent="0.3">
      <c r="A357" s="8">
        <v>183</v>
      </c>
      <c r="B357" s="8" t="s">
        <v>1677</v>
      </c>
      <c r="C357" s="8">
        <v>0.85509999999999997</v>
      </c>
      <c r="D357" s="8">
        <v>5.5800000000000002E-2</v>
      </c>
      <c r="E357" s="8">
        <v>0.19170000000000001</v>
      </c>
      <c r="F357" s="8" t="s">
        <v>1669</v>
      </c>
      <c r="G357" s="8">
        <v>0.13589999999999999</v>
      </c>
      <c r="H357" s="1" t="s">
        <v>3746</v>
      </c>
      <c r="I357" s="8">
        <v>335</v>
      </c>
      <c r="J357" s="9" t="s">
        <v>1669</v>
      </c>
      <c r="K357" s="9" t="s">
        <v>1874</v>
      </c>
      <c r="L357" s="9">
        <v>4.0542945949051902E-3</v>
      </c>
      <c r="M357" s="9">
        <v>1.20869258335738E-2</v>
      </c>
      <c r="N357" s="9">
        <v>8.03263123866867E-3</v>
      </c>
      <c r="O357" s="9">
        <v>0.115391906122773</v>
      </c>
      <c r="P357" s="1" t="s">
        <v>3747</v>
      </c>
      <c r="Q357" s="9">
        <v>390</v>
      </c>
      <c r="R357" s="10">
        <f t="shared" si="20"/>
        <v>725</v>
      </c>
      <c r="S357" s="1">
        <f t="shared" si="21"/>
        <v>1</v>
      </c>
      <c r="T357" s="1">
        <f t="shared" si="22"/>
        <v>1</v>
      </c>
      <c r="U357" s="1">
        <f t="shared" si="23"/>
        <v>1</v>
      </c>
      <c r="V357" s="1"/>
    </row>
    <row r="358" spans="1:22" x14ac:dyDescent="0.3">
      <c r="A358" s="8">
        <v>1314</v>
      </c>
      <c r="B358" s="8" t="s">
        <v>1667</v>
      </c>
      <c r="C358" s="8">
        <v>0.86760000000000004</v>
      </c>
      <c r="D358" s="8">
        <v>2.2499999999999999E-2</v>
      </c>
      <c r="E358" s="8">
        <v>0.1895</v>
      </c>
      <c r="F358" s="8" t="s">
        <v>1682</v>
      </c>
      <c r="G358" s="8">
        <v>0.16689999999999999</v>
      </c>
      <c r="H358" s="1" t="s">
        <v>3748</v>
      </c>
      <c r="I358" s="8">
        <v>280</v>
      </c>
      <c r="J358" s="9" t="s">
        <v>1674</v>
      </c>
      <c r="K358" s="9" t="s">
        <v>3005</v>
      </c>
      <c r="L358" s="9">
        <v>1.0209556655368501E-3</v>
      </c>
      <c r="M358" s="9">
        <v>7.4313827400127796E-3</v>
      </c>
      <c r="N358" s="9">
        <v>6.4104270744759304E-3</v>
      </c>
      <c r="O358" s="9">
        <v>7.9122167520220693E-2</v>
      </c>
      <c r="P358" s="1" t="s">
        <v>3749</v>
      </c>
      <c r="Q358" s="9">
        <v>447</v>
      </c>
      <c r="R358" s="10">
        <f t="shared" si="20"/>
        <v>727</v>
      </c>
      <c r="S358" s="1">
        <f t="shared" si="21"/>
        <v>0</v>
      </c>
      <c r="T358" s="1">
        <f t="shared" si="22"/>
        <v>1</v>
      </c>
      <c r="U358" s="1">
        <f t="shared" si="23"/>
        <v>0</v>
      </c>
      <c r="V358" s="1"/>
    </row>
    <row r="359" spans="1:22" x14ac:dyDescent="0.3">
      <c r="A359" s="8">
        <v>214</v>
      </c>
      <c r="B359" s="8" t="s">
        <v>1683</v>
      </c>
      <c r="C359" s="8">
        <v>0.66269999999999996</v>
      </c>
      <c r="D359" s="8">
        <v>0.17369999999999999</v>
      </c>
      <c r="E359" s="8">
        <v>0.34320000000000001</v>
      </c>
      <c r="F359" s="8" t="s">
        <v>1673</v>
      </c>
      <c r="G359" s="8">
        <v>0.16950000000000001</v>
      </c>
      <c r="H359" s="1" t="s">
        <v>3750</v>
      </c>
      <c r="I359" s="8">
        <v>275</v>
      </c>
      <c r="J359" s="9" t="s">
        <v>1673</v>
      </c>
      <c r="K359" s="9" t="s">
        <v>1905</v>
      </c>
      <c r="L359" s="9">
        <v>1.05786937321259E-2</v>
      </c>
      <c r="M359" s="9">
        <v>1.6779137785852299E-2</v>
      </c>
      <c r="N359" s="9">
        <v>6.2004440537264602E-3</v>
      </c>
      <c r="O359" s="9">
        <v>7.9850908514706595E-2</v>
      </c>
      <c r="P359" s="1" t="s">
        <v>3751</v>
      </c>
      <c r="Q359" s="9">
        <v>456</v>
      </c>
      <c r="R359" s="10">
        <f t="shared" si="20"/>
        <v>731</v>
      </c>
      <c r="S359" s="1">
        <f t="shared" si="21"/>
        <v>1</v>
      </c>
      <c r="T359" s="1">
        <f t="shared" si="22"/>
        <v>1</v>
      </c>
      <c r="U359" s="1">
        <f t="shared" si="23"/>
        <v>1</v>
      </c>
      <c r="V359" s="1"/>
    </row>
    <row r="360" spans="1:22" x14ac:dyDescent="0.3">
      <c r="A360" s="8">
        <v>1205</v>
      </c>
      <c r="B360" s="8" t="s">
        <v>1666</v>
      </c>
      <c r="C360" s="8">
        <v>0.86009999999999998</v>
      </c>
      <c r="D360" s="8">
        <v>8.1000000000000003E-2</v>
      </c>
      <c r="E360" s="8">
        <v>0.2147</v>
      </c>
      <c r="F360" s="8" t="s">
        <v>1674</v>
      </c>
      <c r="G360" s="8">
        <v>0.1336</v>
      </c>
      <c r="H360" s="1" t="s">
        <v>3752</v>
      </c>
      <c r="I360" s="8">
        <v>337</v>
      </c>
      <c r="J360" s="9" t="s">
        <v>1674</v>
      </c>
      <c r="K360" s="9" t="s">
        <v>2896</v>
      </c>
      <c r="L360" s="9">
        <v>4.6448319577808098E-3</v>
      </c>
      <c r="M360" s="9">
        <v>1.25950088395677E-2</v>
      </c>
      <c r="N360" s="9">
        <v>7.9501768817869401E-3</v>
      </c>
      <c r="O360" s="9">
        <v>8.3420233631556803E-2</v>
      </c>
      <c r="P360" s="1" t="s">
        <v>3753</v>
      </c>
      <c r="Q360" s="9">
        <v>394</v>
      </c>
      <c r="R360" s="10">
        <f t="shared" si="20"/>
        <v>731</v>
      </c>
      <c r="S360" s="1">
        <f t="shared" si="21"/>
        <v>1</v>
      </c>
      <c r="T360" s="1">
        <f t="shared" si="22"/>
        <v>1</v>
      </c>
      <c r="U360" s="1">
        <f t="shared" si="23"/>
        <v>1</v>
      </c>
      <c r="V360" s="1"/>
    </row>
    <row r="361" spans="1:22" x14ac:dyDescent="0.3">
      <c r="A361" s="8">
        <v>1131</v>
      </c>
      <c r="B361" s="8" t="s">
        <v>1666</v>
      </c>
      <c r="C361" s="8">
        <v>0.92530000000000001</v>
      </c>
      <c r="D361" s="8">
        <v>6.1499999999999999E-2</v>
      </c>
      <c r="E361" s="8">
        <v>0.17860000000000001</v>
      </c>
      <c r="F361" s="8" t="s">
        <v>1674</v>
      </c>
      <c r="G361" s="8">
        <v>0.1171</v>
      </c>
      <c r="H361" s="1" t="s">
        <v>3754</v>
      </c>
      <c r="I361" s="8">
        <v>383</v>
      </c>
      <c r="J361" s="9" t="s">
        <v>1674</v>
      </c>
      <c r="K361" s="9" t="s">
        <v>2822</v>
      </c>
      <c r="L361" s="9">
        <v>9.1763102266833696E-4</v>
      </c>
      <c r="M361" s="9">
        <v>1.01046953506022E-2</v>
      </c>
      <c r="N361" s="9">
        <v>9.1870643279339196E-3</v>
      </c>
      <c r="O361" s="9">
        <v>4.3850950653973098E-2</v>
      </c>
      <c r="P361" s="1" t="s">
        <v>3755</v>
      </c>
      <c r="Q361" s="9">
        <v>349</v>
      </c>
      <c r="R361" s="10">
        <f t="shared" si="20"/>
        <v>732</v>
      </c>
      <c r="S361" s="1">
        <f t="shared" si="21"/>
        <v>1</v>
      </c>
      <c r="T361" s="1">
        <f t="shared" si="22"/>
        <v>1</v>
      </c>
      <c r="U361" s="1">
        <f t="shared" si="23"/>
        <v>1</v>
      </c>
      <c r="V361" s="1"/>
    </row>
    <row r="362" spans="1:22" x14ac:dyDescent="0.3">
      <c r="A362" s="8">
        <v>212</v>
      </c>
      <c r="B362" s="8" t="s">
        <v>1683</v>
      </c>
      <c r="C362" s="8">
        <v>0.85089999999999999</v>
      </c>
      <c r="D362" s="8">
        <v>4.9000000000000002E-2</v>
      </c>
      <c r="E362" s="8">
        <v>0.17130000000000001</v>
      </c>
      <c r="F362" s="8" t="s">
        <v>1668</v>
      </c>
      <c r="G362" s="8">
        <v>0.1222</v>
      </c>
      <c r="H362" s="1" t="s">
        <v>3756</v>
      </c>
      <c r="I362" s="8">
        <v>373</v>
      </c>
      <c r="J362" s="9" t="s">
        <v>1668</v>
      </c>
      <c r="K362" s="9" t="s">
        <v>1903</v>
      </c>
      <c r="L362" s="9">
        <v>3.0412805221249699E-3</v>
      </c>
      <c r="M362" s="9">
        <v>1.18927597503291E-2</v>
      </c>
      <c r="N362" s="9">
        <v>8.8514792282041403E-3</v>
      </c>
      <c r="O362" s="9">
        <v>9.9600592501612295E-2</v>
      </c>
      <c r="P362" s="1" t="s">
        <v>3757</v>
      </c>
      <c r="Q362" s="9">
        <v>360</v>
      </c>
      <c r="R362" s="10">
        <f t="shared" si="20"/>
        <v>733</v>
      </c>
      <c r="S362" s="1">
        <f t="shared" si="21"/>
        <v>1</v>
      </c>
      <c r="T362" s="1">
        <f t="shared" si="22"/>
        <v>1</v>
      </c>
      <c r="U362" s="1">
        <f t="shared" si="23"/>
        <v>1</v>
      </c>
      <c r="V362" s="1"/>
    </row>
    <row r="363" spans="1:22" x14ac:dyDescent="0.3">
      <c r="A363" s="8">
        <v>65</v>
      </c>
      <c r="B363" s="8" t="s">
        <v>1674</v>
      </c>
      <c r="C363" s="8">
        <v>0.75549999999999995</v>
      </c>
      <c r="D363" s="8">
        <v>0.20760000000000001</v>
      </c>
      <c r="E363" s="8">
        <v>0.28899999999999998</v>
      </c>
      <c r="F363" s="8" t="s">
        <v>1670</v>
      </c>
      <c r="G363" s="8">
        <v>8.14E-2</v>
      </c>
      <c r="H363" s="1" t="s">
        <v>3758</v>
      </c>
      <c r="I363" s="8">
        <v>485</v>
      </c>
      <c r="J363" s="9" t="s">
        <v>1670</v>
      </c>
      <c r="K363" s="9" t="s">
        <v>1756</v>
      </c>
      <c r="L363" s="9">
        <v>1.41714092739273E-2</v>
      </c>
      <c r="M363" s="9">
        <v>2.7065951843712601E-2</v>
      </c>
      <c r="N363" s="9">
        <v>1.2894542569785301E-2</v>
      </c>
      <c r="O363" s="9">
        <v>0.113295053890932</v>
      </c>
      <c r="P363" s="1" t="s">
        <v>3759</v>
      </c>
      <c r="Q363" s="9">
        <v>249</v>
      </c>
      <c r="R363" s="10">
        <f t="shared" si="20"/>
        <v>734</v>
      </c>
      <c r="S363" s="1">
        <f t="shared" si="21"/>
        <v>1</v>
      </c>
      <c r="T363" s="1">
        <f t="shared" si="22"/>
        <v>1</v>
      </c>
      <c r="U363" s="1">
        <f t="shared" si="23"/>
        <v>1</v>
      </c>
      <c r="V363" s="1"/>
    </row>
    <row r="364" spans="1:22" x14ac:dyDescent="0.3">
      <c r="A364" s="8">
        <v>333</v>
      </c>
      <c r="B364" s="8" t="s">
        <v>1679</v>
      </c>
      <c r="C364" s="8">
        <v>0.77759999999999996</v>
      </c>
      <c r="D364" s="8">
        <v>0.13370000000000001</v>
      </c>
      <c r="E364" s="8">
        <v>0.25750000000000001</v>
      </c>
      <c r="F364" s="8" t="s">
        <v>1674</v>
      </c>
      <c r="G364" s="8">
        <v>0.12379999999999999</v>
      </c>
      <c r="H364" s="1" t="s">
        <v>3760</v>
      </c>
      <c r="I364" s="8">
        <v>366</v>
      </c>
      <c r="J364" s="9" t="s">
        <v>1674</v>
      </c>
      <c r="K364" s="9" t="s">
        <v>2024</v>
      </c>
      <c r="L364" s="9">
        <v>7.9895630135661498E-3</v>
      </c>
      <c r="M364" s="9">
        <v>1.6570948041630101E-2</v>
      </c>
      <c r="N364" s="9">
        <v>8.5813850280639491E-3</v>
      </c>
      <c r="O364" s="9">
        <v>9.3669123465402099E-2</v>
      </c>
      <c r="P364" s="1" t="s">
        <v>3761</v>
      </c>
      <c r="Q364" s="9">
        <v>370</v>
      </c>
      <c r="R364" s="10">
        <f t="shared" si="20"/>
        <v>736</v>
      </c>
      <c r="S364" s="1">
        <f t="shared" si="21"/>
        <v>1</v>
      </c>
      <c r="T364" s="1">
        <f t="shared" si="22"/>
        <v>1</v>
      </c>
      <c r="U364" s="1">
        <f t="shared" si="23"/>
        <v>1</v>
      </c>
      <c r="V364" s="1"/>
    </row>
    <row r="365" spans="1:22" x14ac:dyDescent="0.3">
      <c r="A365" s="8">
        <v>1106</v>
      </c>
      <c r="B365" s="8" t="s">
        <v>1682</v>
      </c>
      <c r="C365" s="8">
        <v>0.83930000000000005</v>
      </c>
      <c r="D365" s="8">
        <v>9.1800000000000007E-2</v>
      </c>
      <c r="E365" s="8">
        <v>0.20530000000000001</v>
      </c>
      <c r="F365" s="8" t="s">
        <v>1669</v>
      </c>
      <c r="G365" s="8">
        <v>0.1135</v>
      </c>
      <c r="H365" s="1" t="s">
        <v>3762</v>
      </c>
      <c r="I365" s="8">
        <v>393</v>
      </c>
      <c r="J365" s="9" t="s">
        <v>1669</v>
      </c>
      <c r="K365" s="9" t="s">
        <v>2797</v>
      </c>
      <c r="L365" s="9">
        <v>3.1981703897161502E-3</v>
      </c>
      <c r="M365" s="9">
        <v>1.2593259722114E-2</v>
      </c>
      <c r="N365" s="9">
        <v>9.3950893323979396E-3</v>
      </c>
      <c r="O365" s="9">
        <v>7.7788520439356301E-2</v>
      </c>
      <c r="P365" s="1" t="s">
        <v>3763</v>
      </c>
      <c r="Q365" s="9">
        <v>343</v>
      </c>
      <c r="R365" s="10">
        <f t="shared" si="20"/>
        <v>736</v>
      </c>
      <c r="S365" s="1">
        <f t="shared" si="21"/>
        <v>1</v>
      </c>
      <c r="T365" s="1">
        <f t="shared" si="22"/>
        <v>1</v>
      </c>
      <c r="U365" s="1">
        <f t="shared" si="23"/>
        <v>1</v>
      </c>
      <c r="V365" s="1"/>
    </row>
    <row r="366" spans="1:22" x14ac:dyDescent="0.3">
      <c r="A366" s="8">
        <v>30</v>
      </c>
      <c r="B366" s="8" t="s">
        <v>1680</v>
      </c>
      <c r="C366" s="8">
        <v>0.82550000000000001</v>
      </c>
      <c r="D366" s="8">
        <v>6.8000000000000005E-2</v>
      </c>
      <c r="E366" s="8">
        <v>0.1918</v>
      </c>
      <c r="F366" s="8" t="s">
        <v>1674</v>
      </c>
      <c r="G366" s="8">
        <v>0.12379999999999999</v>
      </c>
      <c r="H366" s="1" t="s">
        <v>3764</v>
      </c>
      <c r="I366" s="8">
        <v>367</v>
      </c>
      <c r="J366" s="9" t="s">
        <v>1670</v>
      </c>
      <c r="K366" s="9" t="s">
        <v>1721</v>
      </c>
      <c r="L366" s="9">
        <v>3.4582191557586202E-3</v>
      </c>
      <c r="M366" s="9">
        <v>1.20376973984649E-2</v>
      </c>
      <c r="N366" s="9">
        <v>8.5794782427063305E-3</v>
      </c>
      <c r="O366" s="9">
        <v>9.3267649919969803E-2</v>
      </c>
      <c r="P366" s="1" t="s">
        <v>3765</v>
      </c>
      <c r="Q366" s="9">
        <v>371</v>
      </c>
      <c r="R366" s="10">
        <f t="shared" si="20"/>
        <v>738</v>
      </c>
      <c r="S366" s="1">
        <f t="shared" si="21"/>
        <v>0</v>
      </c>
      <c r="T366" s="1">
        <f t="shared" si="22"/>
        <v>1</v>
      </c>
      <c r="U366" s="1">
        <f t="shared" si="23"/>
        <v>0</v>
      </c>
      <c r="V366" s="1"/>
    </row>
    <row r="367" spans="1:22" x14ac:dyDescent="0.3">
      <c r="A367" s="8">
        <v>220</v>
      </c>
      <c r="B367" s="8" t="s">
        <v>1666</v>
      </c>
      <c r="C367" s="8">
        <v>0.8266</v>
      </c>
      <c r="D367" s="8">
        <v>5.4100000000000002E-2</v>
      </c>
      <c r="E367" s="8">
        <v>0.1837</v>
      </c>
      <c r="F367" s="8" t="s">
        <v>1668</v>
      </c>
      <c r="G367" s="8">
        <v>0.12959999999999999</v>
      </c>
      <c r="H367" s="1" t="s">
        <v>3766</v>
      </c>
      <c r="I367" s="8">
        <v>346</v>
      </c>
      <c r="J367" s="9" t="s">
        <v>1668</v>
      </c>
      <c r="K367" s="9" t="s">
        <v>1911</v>
      </c>
      <c r="L367" s="9">
        <v>3.1512339566298602E-3</v>
      </c>
      <c r="M367" s="9">
        <v>1.112884922657E-2</v>
      </c>
      <c r="N367" s="9">
        <v>7.9776152699401904E-3</v>
      </c>
      <c r="O367" s="9">
        <v>0.111667898914577</v>
      </c>
      <c r="P367" s="1" t="s">
        <v>3767</v>
      </c>
      <c r="Q367" s="9">
        <v>393</v>
      </c>
      <c r="R367" s="10">
        <f t="shared" si="20"/>
        <v>739</v>
      </c>
      <c r="S367" s="1">
        <f t="shared" si="21"/>
        <v>1</v>
      </c>
      <c r="T367" s="1">
        <f t="shared" si="22"/>
        <v>1</v>
      </c>
      <c r="U367" s="1">
        <f t="shared" si="23"/>
        <v>1</v>
      </c>
      <c r="V367" s="1"/>
    </row>
    <row r="368" spans="1:22" x14ac:dyDescent="0.3">
      <c r="A368" s="8">
        <v>1280</v>
      </c>
      <c r="B368" s="8" t="s">
        <v>1670</v>
      </c>
      <c r="C368" s="8">
        <v>0.79069999999999996</v>
      </c>
      <c r="D368" s="8">
        <v>0.1181</v>
      </c>
      <c r="E368" s="8">
        <v>0.2404</v>
      </c>
      <c r="F368" s="8" t="s">
        <v>1675</v>
      </c>
      <c r="G368" s="8">
        <v>0.12230000000000001</v>
      </c>
      <c r="H368" s="1" t="s">
        <v>3768</v>
      </c>
      <c r="I368" s="8">
        <v>372</v>
      </c>
      <c r="J368" s="9" t="s">
        <v>1675</v>
      </c>
      <c r="K368" s="9" t="s">
        <v>2971</v>
      </c>
      <c r="L368" s="9">
        <v>2.4405292724406199E-3</v>
      </c>
      <c r="M368" s="9">
        <v>1.1113431982480101E-2</v>
      </c>
      <c r="N368" s="9">
        <v>8.67290271003948E-3</v>
      </c>
      <c r="O368" s="9">
        <v>7.16978516034837E-2</v>
      </c>
      <c r="P368" s="1" t="s">
        <v>3769</v>
      </c>
      <c r="Q368" s="9">
        <v>369</v>
      </c>
      <c r="R368" s="10">
        <f t="shared" si="20"/>
        <v>741</v>
      </c>
      <c r="S368" s="1">
        <f t="shared" si="21"/>
        <v>1</v>
      </c>
      <c r="T368" s="1">
        <f t="shared" si="22"/>
        <v>1</v>
      </c>
      <c r="U368" s="1">
        <f t="shared" si="23"/>
        <v>1</v>
      </c>
      <c r="V368" s="1"/>
    </row>
    <row r="369" spans="1:22" x14ac:dyDescent="0.3">
      <c r="A369" s="8">
        <v>743</v>
      </c>
      <c r="B369" s="8" t="s">
        <v>1674</v>
      </c>
      <c r="C369" s="8">
        <v>0.31530000000000002</v>
      </c>
      <c r="D369" s="8">
        <v>0.42530000000000001</v>
      </c>
      <c r="E369" s="8">
        <v>0.53369999999999995</v>
      </c>
      <c r="F369" s="8" t="s">
        <v>1680</v>
      </c>
      <c r="G369" s="8">
        <v>0.1084</v>
      </c>
      <c r="H369" s="1" t="s">
        <v>3770</v>
      </c>
      <c r="I369" s="8">
        <v>402</v>
      </c>
      <c r="J369" s="9" t="s">
        <v>1680</v>
      </c>
      <c r="K369" s="9" t="s">
        <v>2434</v>
      </c>
      <c r="L369" s="9">
        <v>2.9820581488065E-2</v>
      </c>
      <c r="M369" s="9">
        <v>3.92783412094352E-2</v>
      </c>
      <c r="N369" s="9">
        <v>9.4577597213702097E-3</v>
      </c>
      <c r="O369" s="9">
        <v>7.7408015008810602E-2</v>
      </c>
      <c r="P369" s="1" t="s">
        <v>3771</v>
      </c>
      <c r="Q369" s="9">
        <v>340</v>
      </c>
      <c r="R369" s="10">
        <f t="shared" si="20"/>
        <v>742</v>
      </c>
      <c r="S369" s="1">
        <f t="shared" si="21"/>
        <v>1</v>
      </c>
      <c r="T369" s="1">
        <f t="shared" si="22"/>
        <v>1</v>
      </c>
      <c r="U369" s="1">
        <f t="shared" si="23"/>
        <v>1</v>
      </c>
      <c r="V369" s="1"/>
    </row>
    <row r="370" spans="1:22" x14ac:dyDescent="0.3">
      <c r="A370" s="8">
        <v>190</v>
      </c>
      <c r="B370" s="8" t="s">
        <v>1677</v>
      </c>
      <c r="C370" s="8">
        <v>0.84079999999999999</v>
      </c>
      <c r="D370" s="8">
        <v>9.4299999999999995E-2</v>
      </c>
      <c r="E370" s="8">
        <v>0.20899999999999999</v>
      </c>
      <c r="F370" s="8" t="s">
        <v>1669</v>
      </c>
      <c r="G370" s="8">
        <v>0.1148</v>
      </c>
      <c r="H370" s="1" t="s">
        <v>3772</v>
      </c>
      <c r="I370" s="8">
        <v>387</v>
      </c>
      <c r="J370" s="9" t="s">
        <v>1669</v>
      </c>
      <c r="K370" s="9" t="s">
        <v>1881</v>
      </c>
      <c r="L370" s="9">
        <v>4.4802314410135801E-3</v>
      </c>
      <c r="M370" s="9">
        <v>1.3433753004574601E-2</v>
      </c>
      <c r="N370" s="9">
        <v>8.9535215635610493E-3</v>
      </c>
      <c r="O370" s="9">
        <v>9.5385162396488601E-2</v>
      </c>
      <c r="P370" s="1" t="s">
        <v>3773</v>
      </c>
      <c r="Q370" s="9">
        <v>356</v>
      </c>
      <c r="R370" s="10">
        <f t="shared" si="20"/>
        <v>743</v>
      </c>
      <c r="S370" s="1">
        <f t="shared" si="21"/>
        <v>1</v>
      </c>
      <c r="T370" s="1">
        <f t="shared" si="22"/>
        <v>1</v>
      </c>
      <c r="U370" s="1">
        <f t="shared" si="23"/>
        <v>1</v>
      </c>
      <c r="V370" s="1"/>
    </row>
    <row r="371" spans="1:22" x14ac:dyDescent="0.3">
      <c r="A371" s="8">
        <v>263</v>
      </c>
      <c r="B371" s="8" t="s">
        <v>1666</v>
      </c>
      <c r="C371" s="8">
        <v>0.86870000000000003</v>
      </c>
      <c r="D371" s="8">
        <v>5.2900000000000003E-2</v>
      </c>
      <c r="E371" s="8">
        <v>0.1719</v>
      </c>
      <c r="F371" s="8" t="s">
        <v>1671</v>
      </c>
      <c r="G371" s="8">
        <v>0.11899999999999999</v>
      </c>
      <c r="H371" s="1" t="s">
        <v>3774</v>
      </c>
      <c r="I371" s="8">
        <v>381</v>
      </c>
      <c r="J371" s="9" t="s">
        <v>1671</v>
      </c>
      <c r="K371" s="9" t="s">
        <v>1954</v>
      </c>
      <c r="L371" s="9">
        <v>2.3093581565410701E-3</v>
      </c>
      <c r="M371" s="9">
        <v>1.10834773535487E-2</v>
      </c>
      <c r="N371" s="9">
        <v>8.7741191970077004E-3</v>
      </c>
      <c r="O371" s="9">
        <v>0.101704312846835</v>
      </c>
      <c r="P371" s="1" t="s">
        <v>3775</v>
      </c>
      <c r="Q371" s="9">
        <v>364</v>
      </c>
      <c r="R371" s="10">
        <f t="shared" si="20"/>
        <v>745</v>
      </c>
      <c r="S371" s="1">
        <f t="shared" si="21"/>
        <v>1</v>
      </c>
      <c r="T371" s="1">
        <f t="shared" si="22"/>
        <v>1</v>
      </c>
      <c r="U371" s="1">
        <f t="shared" si="23"/>
        <v>1</v>
      </c>
      <c r="V371" s="1"/>
    </row>
    <row r="372" spans="1:22" x14ac:dyDescent="0.3">
      <c r="A372" s="8">
        <v>1144</v>
      </c>
      <c r="B372" s="8" t="s">
        <v>1679</v>
      </c>
      <c r="C372" s="8">
        <v>0.85409999999999997</v>
      </c>
      <c r="D372" s="8">
        <v>4.9700000000000001E-2</v>
      </c>
      <c r="E372" s="8">
        <v>0.17519999999999999</v>
      </c>
      <c r="F372" s="8" t="s">
        <v>1666</v>
      </c>
      <c r="G372" s="8">
        <v>0.1255</v>
      </c>
      <c r="H372" s="1" t="s">
        <v>3776</v>
      </c>
      <c r="I372" s="8">
        <v>361</v>
      </c>
      <c r="J372" s="9" t="s">
        <v>1674</v>
      </c>
      <c r="K372" s="9" t="s">
        <v>2835</v>
      </c>
      <c r="L372" s="9">
        <v>2.4337450566656398E-3</v>
      </c>
      <c r="M372" s="9">
        <v>1.0673139224517699E-2</v>
      </c>
      <c r="N372" s="9">
        <v>8.2393941678521095E-3</v>
      </c>
      <c r="O372" s="9">
        <v>8.8953239005535506E-2</v>
      </c>
      <c r="P372" s="1" t="s">
        <v>3777</v>
      </c>
      <c r="Q372" s="9">
        <v>384</v>
      </c>
      <c r="R372" s="10">
        <f t="shared" si="20"/>
        <v>745</v>
      </c>
      <c r="S372" s="1">
        <f t="shared" si="21"/>
        <v>0</v>
      </c>
      <c r="T372" s="1">
        <f t="shared" si="22"/>
        <v>1</v>
      </c>
      <c r="U372" s="1">
        <f t="shared" si="23"/>
        <v>0</v>
      </c>
      <c r="V372" s="1"/>
    </row>
    <row r="373" spans="1:22" x14ac:dyDescent="0.3">
      <c r="A373" s="8">
        <v>625</v>
      </c>
      <c r="B373" s="8" t="s">
        <v>1674</v>
      </c>
      <c r="C373" s="8">
        <v>0.70909999999999995</v>
      </c>
      <c r="D373" s="8">
        <v>0.1804</v>
      </c>
      <c r="E373" s="8">
        <v>0.29880000000000001</v>
      </c>
      <c r="F373" s="8" t="s">
        <v>1669</v>
      </c>
      <c r="G373" s="8">
        <v>0.11840000000000001</v>
      </c>
      <c r="H373" s="1" t="s">
        <v>3778</v>
      </c>
      <c r="I373" s="8">
        <v>382</v>
      </c>
      <c r="J373" s="9" t="s">
        <v>1669</v>
      </c>
      <c r="K373" s="9" t="s">
        <v>2316</v>
      </c>
      <c r="L373" s="9">
        <v>7.4696899079747204E-3</v>
      </c>
      <c r="M373" s="9">
        <v>1.6214458762342801E-2</v>
      </c>
      <c r="N373" s="9">
        <v>8.7447688543681006E-3</v>
      </c>
      <c r="O373" s="9">
        <v>7.8051273040901897E-2</v>
      </c>
      <c r="P373" s="1" t="s">
        <v>3779</v>
      </c>
      <c r="Q373" s="9">
        <v>367</v>
      </c>
      <c r="R373" s="10">
        <f t="shared" si="20"/>
        <v>749</v>
      </c>
      <c r="S373" s="1">
        <f t="shared" si="21"/>
        <v>1</v>
      </c>
      <c r="T373" s="1">
        <f t="shared" si="22"/>
        <v>1</v>
      </c>
      <c r="U373" s="1">
        <f t="shared" si="23"/>
        <v>1</v>
      </c>
      <c r="V373" s="1"/>
    </row>
    <row r="374" spans="1:22" x14ac:dyDescent="0.3">
      <c r="A374" s="8">
        <v>1149</v>
      </c>
      <c r="B374" s="8" t="s">
        <v>1666</v>
      </c>
      <c r="C374" s="8">
        <v>0.84399999999999997</v>
      </c>
      <c r="D374" s="8">
        <v>6.1499999999999999E-2</v>
      </c>
      <c r="E374" s="8">
        <v>0.18759999999999999</v>
      </c>
      <c r="F374" s="8" t="s">
        <v>1674</v>
      </c>
      <c r="G374" s="8">
        <v>0.12609999999999999</v>
      </c>
      <c r="H374" s="1" t="s">
        <v>3780</v>
      </c>
      <c r="I374" s="8">
        <v>359</v>
      </c>
      <c r="J374" s="9" t="s">
        <v>1674</v>
      </c>
      <c r="K374" s="9" t="s">
        <v>2840</v>
      </c>
      <c r="L374" s="9">
        <v>3.4882351261120098E-3</v>
      </c>
      <c r="M374" s="9">
        <v>1.13240293545162E-2</v>
      </c>
      <c r="N374" s="9">
        <v>7.8357942284042591E-3</v>
      </c>
      <c r="O374" s="9">
        <v>0.10477119423291099</v>
      </c>
      <c r="P374" s="1" t="s">
        <v>3781</v>
      </c>
      <c r="Q374" s="9">
        <v>400</v>
      </c>
      <c r="R374" s="10">
        <f t="shared" si="20"/>
        <v>759</v>
      </c>
      <c r="S374" s="1">
        <f t="shared" si="21"/>
        <v>1</v>
      </c>
      <c r="T374" s="1">
        <f t="shared" si="22"/>
        <v>1</v>
      </c>
      <c r="U374" s="1">
        <f t="shared" si="23"/>
        <v>1</v>
      </c>
      <c r="V374" s="1"/>
    </row>
    <row r="375" spans="1:22" x14ac:dyDescent="0.3">
      <c r="A375" s="8">
        <v>444</v>
      </c>
      <c r="B375" s="8" t="s">
        <v>1668</v>
      </c>
      <c r="C375" s="8">
        <v>0.63370000000000004</v>
      </c>
      <c r="D375" s="8">
        <v>0.25090000000000001</v>
      </c>
      <c r="E375" s="8">
        <v>0.3115</v>
      </c>
      <c r="F375" s="8" t="s">
        <v>1669</v>
      </c>
      <c r="G375" s="8">
        <v>6.0699999999999997E-2</v>
      </c>
      <c r="H375" s="1" t="s">
        <v>3782</v>
      </c>
      <c r="I375" s="8">
        <v>538</v>
      </c>
      <c r="J375" s="9" t="s">
        <v>1685</v>
      </c>
      <c r="K375" s="9" t="s">
        <v>2135</v>
      </c>
      <c r="L375" s="9">
        <v>9.7829775802035397E-3</v>
      </c>
      <c r="M375" s="9">
        <v>2.3833596224378601E-2</v>
      </c>
      <c r="N375" s="9">
        <v>1.4050618644175001E-2</v>
      </c>
      <c r="O375" s="9">
        <v>8.2976084235324196E-2</v>
      </c>
      <c r="P375" s="1" t="s">
        <v>3783</v>
      </c>
      <c r="Q375" s="9">
        <v>222</v>
      </c>
      <c r="R375" s="10">
        <f t="shared" si="20"/>
        <v>760</v>
      </c>
      <c r="S375" s="1">
        <f t="shared" si="21"/>
        <v>0</v>
      </c>
      <c r="T375" s="1">
        <f t="shared" si="22"/>
        <v>1</v>
      </c>
      <c r="U375" s="1">
        <f t="shared" si="23"/>
        <v>0</v>
      </c>
      <c r="V375" s="1"/>
    </row>
    <row r="376" spans="1:22" x14ac:dyDescent="0.3">
      <c r="A376" s="8">
        <v>462</v>
      </c>
      <c r="B376" s="8" t="s">
        <v>1681</v>
      </c>
      <c r="C376" s="8">
        <v>0.73070000000000002</v>
      </c>
      <c r="D376" s="8">
        <v>6.8000000000000005E-2</v>
      </c>
      <c r="E376" s="8">
        <v>0.21890000000000001</v>
      </c>
      <c r="F376" s="8" t="s">
        <v>1677</v>
      </c>
      <c r="G376" s="8">
        <v>0.15090000000000001</v>
      </c>
      <c r="H376" s="1" t="s">
        <v>3784</v>
      </c>
      <c r="I376" s="8">
        <v>299</v>
      </c>
      <c r="J376" s="9" t="s">
        <v>1677</v>
      </c>
      <c r="K376" s="9" t="s">
        <v>2153</v>
      </c>
      <c r="L376" s="9">
        <v>3.23112846143904E-3</v>
      </c>
      <c r="M376" s="9">
        <v>9.3520981625830196E-3</v>
      </c>
      <c r="N376" s="9">
        <v>6.1209697011439801E-3</v>
      </c>
      <c r="O376" s="9">
        <v>7.0390871282707101E-2</v>
      </c>
      <c r="P376" s="1" t="s">
        <v>3785</v>
      </c>
      <c r="Q376" s="9">
        <v>461</v>
      </c>
      <c r="R376" s="10">
        <f t="shared" si="20"/>
        <v>760</v>
      </c>
      <c r="S376" s="1">
        <f t="shared" si="21"/>
        <v>1</v>
      </c>
      <c r="T376" s="1">
        <f t="shared" si="22"/>
        <v>1</v>
      </c>
      <c r="U376" s="1">
        <f t="shared" si="23"/>
        <v>1</v>
      </c>
      <c r="V376" s="1"/>
    </row>
    <row r="377" spans="1:22" x14ac:dyDescent="0.3">
      <c r="A377" s="8">
        <v>1184</v>
      </c>
      <c r="B377" s="8" t="s">
        <v>1670</v>
      </c>
      <c r="C377" s="8">
        <v>0.84609999999999996</v>
      </c>
      <c r="D377" s="8">
        <v>4.4999999999999998E-2</v>
      </c>
      <c r="E377" s="8">
        <v>0.2102</v>
      </c>
      <c r="F377" s="8" t="s">
        <v>1685</v>
      </c>
      <c r="G377" s="8">
        <v>0.1653</v>
      </c>
      <c r="H377" s="1" t="s">
        <v>3786</v>
      </c>
      <c r="I377" s="8">
        <v>281</v>
      </c>
      <c r="J377" s="9" t="s">
        <v>1675</v>
      </c>
      <c r="K377" s="9" t="s">
        <v>2875</v>
      </c>
      <c r="L377" s="9">
        <v>1.67558558849319E-3</v>
      </c>
      <c r="M377" s="9">
        <v>7.2826593375030502E-3</v>
      </c>
      <c r="N377" s="9">
        <v>5.6070737490098504E-3</v>
      </c>
      <c r="O377" s="9">
        <v>7.1337768218907693E-2</v>
      </c>
      <c r="P377" s="1" t="s">
        <v>3787</v>
      </c>
      <c r="Q377" s="9">
        <v>479</v>
      </c>
      <c r="R377" s="10">
        <f t="shared" si="20"/>
        <v>760</v>
      </c>
      <c r="S377" s="1">
        <f t="shared" si="21"/>
        <v>0</v>
      </c>
      <c r="T377" s="1">
        <f t="shared" si="22"/>
        <v>1</v>
      </c>
      <c r="U377" s="1">
        <f t="shared" si="23"/>
        <v>0</v>
      </c>
      <c r="V377" s="1"/>
    </row>
    <row r="378" spans="1:22" x14ac:dyDescent="0.3">
      <c r="A378" s="8">
        <v>228</v>
      </c>
      <c r="B378" s="8" t="s">
        <v>1681</v>
      </c>
      <c r="C378" s="8">
        <v>0.83389999999999997</v>
      </c>
      <c r="D378" s="8">
        <v>7.2400000000000006E-2</v>
      </c>
      <c r="E378" s="8">
        <v>0.1658</v>
      </c>
      <c r="F378" s="8" t="s">
        <v>1674</v>
      </c>
      <c r="G378" s="8">
        <v>9.3399999999999997E-2</v>
      </c>
      <c r="H378" s="1" t="s">
        <v>3788</v>
      </c>
      <c r="I378" s="8">
        <v>450</v>
      </c>
      <c r="J378" s="9" t="s">
        <v>1674</v>
      </c>
      <c r="K378" s="9" t="s">
        <v>1919</v>
      </c>
      <c r="L378" s="9">
        <v>3.63368144524767E-3</v>
      </c>
      <c r="M378" s="9">
        <v>1.4042297258230399E-2</v>
      </c>
      <c r="N378" s="9">
        <v>1.04086158129828E-2</v>
      </c>
      <c r="O378" s="9">
        <v>0.118234848304503</v>
      </c>
      <c r="P378" s="1" t="s">
        <v>3789</v>
      </c>
      <c r="Q378" s="9">
        <v>311</v>
      </c>
      <c r="R378" s="10">
        <f t="shared" si="20"/>
        <v>761</v>
      </c>
      <c r="S378" s="1">
        <f t="shared" si="21"/>
        <v>1</v>
      </c>
      <c r="T378" s="1">
        <f t="shared" si="22"/>
        <v>1</v>
      </c>
      <c r="U378" s="1">
        <f t="shared" si="23"/>
        <v>1</v>
      </c>
      <c r="V378" s="1"/>
    </row>
    <row r="379" spans="1:22" x14ac:dyDescent="0.3">
      <c r="A379" s="8">
        <v>1218</v>
      </c>
      <c r="B379" s="8" t="s">
        <v>1675</v>
      </c>
      <c r="C379" s="8">
        <v>0.93279999999999996</v>
      </c>
      <c r="D379" s="8">
        <v>6.4600000000000005E-2</v>
      </c>
      <c r="E379" s="8">
        <v>0.16289999999999999</v>
      </c>
      <c r="F379" s="8" t="s">
        <v>1674</v>
      </c>
      <c r="G379" s="8">
        <v>9.8299999999999998E-2</v>
      </c>
      <c r="H379" s="1" t="s">
        <v>3790</v>
      </c>
      <c r="I379" s="8">
        <v>434</v>
      </c>
      <c r="J379" s="9" t="s">
        <v>1674</v>
      </c>
      <c r="K379" s="9" t="s">
        <v>2909</v>
      </c>
      <c r="L379" s="9">
        <v>5.08604552287132E-4</v>
      </c>
      <c r="M379" s="9">
        <v>1.0354235163841201E-2</v>
      </c>
      <c r="N379" s="9">
        <v>9.8456306115541192E-3</v>
      </c>
      <c r="O379" s="9">
        <v>8.1053806438127304E-2</v>
      </c>
      <c r="P379" s="1" t="s">
        <v>3791</v>
      </c>
      <c r="Q379" s="9">
        <v>330</v>
      </c>
      <c r="R379" s="10">
        <f t="shared" si="20"/>
        <v>764</v>
      </c>
      <c r="S379" s="1">
        <f t="shared" si="21"/>
        <v>1</v>
      </c>
      <c r="T379" s="1">
        <f t="shared" si="22"/>
        <v>1</v>
      </c>
      <c r="U379" s="1">
        <f t="shared" si="23"/>
        <v>1</v>
      </c>
      <c r="V379" s="1"/>
    </row>
    <row r="380" spans="1:22" x14ac:dyDescent="0.3">
      <c r="A380" s="8">
        <v>917</v>
      </c>
      <c r="B380" s="8" t="s">
        <v>1669</v>
      </c>
      <c r="C380" s="8">
        <v>0.82010000000000005</v>
      </c>
      <c r="D380" s="8">
        <v>0.1396</v>
      </c>
      <c r="E380" s="8">
        <v>0.26540000000000002</v>
      </c>
      <c r="F380" s="8" t="s">
        <v>1666</v>
      </c>
      <c r="G380" s="8">
        <v>0.12590000000000001</v>
      </c>
      <c r="H380" s="1" t="s">
        <v>3792</v>
      </c>
      <c r="I380" s="8">
        <v>360</v>
      </c>
      <c r="J380" s="9" t="s">
        <v>1666</v>
      </c>
      <c r="K380" s="9" t="s">
        <v>2608</v>
      </c>
      <c r="L380" s="9">
        <v>5.1950424371128697E-3</v>
      </c>
      <c r="M380" s="9">
        <v>1.2854922618095699E-2</v>
      </c>
      <c r="N380" s="9">
        <v>7.6598801809829196E-3</v>
      </c>
      <c r="O380" s="9">
        <v>8.3236122312712504E-2</v>
      </c>
      <c r="P380" s="1" t="s">
        <v>3793</v>
      </c>
      <c r="Q380" s="9">
        <v>406</v>
      </c>
      <c r="R380" s="10">
        <f t="shared" si="20"/>
        <v>766</v>
      </c>
      <c r="S380" s="1">
        <f t="shared" si="21"/>
        <v>1</v>
      </c>
      <c r="T380" s="1">
        <f t="shared" si="22"/>
        <v>1</v>
      </c>
      <c r="U380" s="1">
        <f t="shared" si="23"/>
        <v>1</v>
      </c>
      <c r="V380" s="1"/>
    </row>
    <row r="381" spans="1:22" x14ac:dyDescent="0.3">
      <c r="A381" s="8">
        <v>302</v>
      </c>
      <c r="B381" s="8" t="s">
        <v>1683</v>
      </c>
      <c r="C381" s="8">
        <v>0.64480000000000004</v>
      </c>
      <c r="D381" s="8">
        <v>0.22470000000000001</v>
      </c>
      <c r="E381" s="8">
        <v>0.31879999999999997</v>
      </c>
      <c r="F381" s="8" t="s">
        <v>1675</v>
      </c>
      <c r="G381" s="8">
        <v>9.4100000000000003E-2</v>
      </c>
      <c r="H381" s="1" t="s">
        <v>3794</v>
      </c>
      <c r="I381" s="8">
        <v>448</v>
      </c>
      <c r="J381" s="9" t="s">
        <v>1675</v>
      </c>
      <c r="K381" s="9" t="s">
        <v>1993</v>
      </c>
      <c r="L381" s="9">
        <v>8.6297285305492102E-3</v>
      </c>
      <c r="M381" s="9">
        <v>1.86882338604351E-2</v>
      </c>
      <c r="N381" s="9">
        <v>1.00585053298859E-2</v>
      </c>
      <c r="O381" s="9">
        <v>5.8619228463784999E-2</v>
      </c>
      <c r="P381" s="1" t="s">
        <v>3795</v>
      </c>
      <c r="Q381" s="9">
        <v>321</v>
      </c>
      <c r="R381" s="10">
        <f t="shared" si="20"/>
        <v>769</v>
      </c>
      <c r="S381" s="1">
        <f t="shared" si="21"/>
        <v>1</v>
      </c>
      <c r="T381" s="1">
        <f t="shared" si="22"/>
        <v>1</v>
      </c>
      <c r="U381" s="1">
        <f t="shared" si="23"/>
        <v>1</v>
      </c>
      <c r="V381" s="1"/>
    </row>
    <row r="382" spans="1:22" x14ac:dyDescent="0.3">
      <c r="A382" s="8">
        <v>1004</v>
      </c>
      <c r="B382" s="8" t="s">
        <v>1674</v>
      </c>
      <c r="C382" s="8">
        <v>0.86399999999999999</v>
      </c>
      <c r="D382" s="8">
        <v>8.1299999999999997E-2</v>
      </c>
      <c r="E382" s="8">
        <v>0.1807</v>
      </c>
      <c r="F382" s="8" t="s">
        <v>1678</v>
      </c>
      <c r="G382" s="8">
        <v>9.9400000000000002E-2</v>
      </c>
      <c r="H382" s="1" t="s">
        <v>3796</v>
      </c>
      <c r="I382" s="8">
        <v>431</v>
      </c>
      <c r="J382" s="9" t="s">
        <v>1678</v>
      </c>
      <c r="K382" s="9" t="s">
        <v>2695</v>
      </c>
      <c r="L382" s="9">
        <v>2.05145202543176E-3</v>
      </c>
      <c r="M382" s="9">
        <v>1.15796210656074E-2</v>
      </c>
      <c r="N382" s="9">
        <v>9.5281690401756904E-3</v>
      </c>
      <c r="O382" s="9">
        <v>7.3358771899301997E-2</v>
      </c>
      <c r="P382" s="1" t="s">
        <v>3797</v>
      </c>
      <c r="Q382" s="9">
        <v>338</v>
      </c>
      <c r="R382" s="10">
        <f t="shared" si="20"/>
        <v>769</v>
      </c>
      <c r="S382" s="1">
        <f t="shared" si="21"/>
        <v>1</v>
      </c>
      <c r="T382" s="1">
        <f t="shared" si="22"/>
        <v>1</v>
      </c>
      <c r="U382" s="1">
        <f t="shared" si="23"/>
        <v>1</v>
      </c>
      <c r="V382" s="1"/>
    </row>
    <row r="383" spans="1:22" x14ac:dyDescent="0.3">
      <c r="A383" s="8">
        <v>381</v>
      </c>
      <c r="B383" s="8" t="s">
        <v>1670</v>
      </c>
      <c r="C383" s="8">
        <v>0.82</v>
      </c>
      <c r="D383" s="8">
        <v>0.15820000000000001</v>
      </c>
      <c r="E383" s="8">
        <v>0.25330000000000003</v>
      </c>
      <c r="F383" s="8" t="s">
        <v>1685</v>
      </c>
      <c r="G383" s="8">
        <v>9.5200000000000007E-2</v>
      </c>
      <c r="H383" s="1" t="s">
        <v>3798</v>
      </c>
      <c r="I383" s="8">
        <v>447</v>
      </c>
      <c r="J383" s="9" t="s">
        <v>1685</v>
      </c>
      <c r="K383" s="9" t="s">
        <v>2072</v>
      </c>
      <c r="L383" s="9">
        <v>1.15244423479263E-2</v>
      </c>
      <c r="M383" s="9">
        <v>2.1523753647261602E-2</v>
      </c>
      <c r="N383" s="9">
        <v>9.99931129933526E-3</v>
      </c>
      <c r="O383" s="9">
        <v>0.11139803164624699</v>
      </c>
      <c r="P383" s="1" t="s">
        <v>3799</v>
      </c>
      <c r="Q383" s="9">
        <v>324</v>
      </c>
      <c r="R383" s="10">
        <f t="shared" si="20"/>
        <v>771</v>
      </c>
      <c r="S383" s="1">
        <f t="shared" si="21"/>
        <v>1</v>
      </c>
      <c r="T383" s="1">
        <f t="shared" si="22"/>
        <v>1</v>
      </c>
      <c r="U383" s="1">
        <f t="shared" si="23"/>
        <v>1</v>
      </c>
      <c r="V383" s="1"/>
    </row>
    <row r="384" spans="1:22" x14ac:dyDescent="0.3">
      <c r="A384" s="8">
        <v>346</v>
      </c>
      <c r="B384" s="8" t="s">
        <v>1680</v>
      </c>
      <c r="C384" s="8">
        <v>0.65990000000000004</v>
      </c>
      <c r="D384" s="8">
        <v>0.25600000000000001</v>
      </c>
      <c r="E384" s="8">
        <v>0.40250000000000002</v>
      </c>
      <c r="F384" s="8" t="s">
        <v>1674</v>
      </c>
      <c r="G384" s="8">
        <v>0.14649999999999999</v>
      </c>
      <c r="H384" s="1" t="s">
        <v>3800</v>
      </c>
      <c r="I384" s="8">
        <v>312</v>
      </c>
      <c r="J384" s="9" t="s">
        <v>1674</v>
      </c>
      <c r="K384" s="9" t="s">
        <v>2037</v>
      </c>
      <c r="L384" s="9">
        <v>1.79445071040805E-2</v>
      </c>
      <c r="M384" s="9">
        <v>2.4075233799804498E-2</v>
      </c>
      <c r="N384" s="9">
        <v>6.1307266957240196E-3</v>
      </c>
      <c r="O384" s="9">
        <v>8.7600151986624505E-2</v>
      </c>
      <c r="P384" s="1" t="s">
        <v>3801</v>
      </c>
      <c r="Q384" s="9">
        <v>460</v>
      </c>
      <c r="R384" s="10">
        <f t="shared" si="20"/>
        <v>772</v>
      </c>
      <c r="S384" s="1">
        <f t="shared" si="21"/>
        <v>1</v>
      </c>
      <c r="T384" s="1">
        <f t="shared" si="22"/>
        <v>1</v>
      </c>
      <c r="U384" s="1">
        <f t="shared" si="23"/>
        <v>1</v>
      </c>
      <c r="V384" s="1"/>
    </row>
    <row r="385" spans="1:22" x14ac:dyDescent="0.3">
      <c r="A385" s="8">
        <v>549</v>
      </c>
      <c r="B385" s="8" t="s">
        <v>1669</v>
      </c>
      <c r="C385" s="8">
        <v>0.7752</v>
      </c>
      <c r="D385" s="8">
        <v>0.13689999999999999</v>
      </c>
      <c r="E385" s="8">
        <v>0.22550000000000001</v>
      </c>
      <c r="F385" s="8" t="s">
        <v>1675</v>
      </c>
      <c r="G385" s="8">
        <v>8.8499999999999995E-2</v>
      </c>
      <c r="H385" s="1" t="s">
        <v>3802</v>
      </c>
      <c r="I385" s="8">
        <v>464</v>
      </c>
      <c r="J385" s="9" t="s">
        <v>1675</v>
      </c>
      <c r="K385" s="9" t="s">
        <v>2240</v>
      </c>
      <c r="L385" s="9">
        <v>9.5009078685715006E-3</v>
      </c>
      <c r="M385" s="9">
        <v>1.99579999460326E-2</v>
      </c>
      <c r="N385" s="9">
        <v>1.0457092077461099E-2</v>
      </c>
      <c r="O385" s="9">
        <v>0.123804622278534</v>
      </c>
      <c r="P385" s="1" t="s">
        <v>3803</v>
      </c>
      <c r="Q385" s="9">
        <v>308</v>
      </c>
      <c r="R385" s="10">
        <f t="shared" si="20"/>
        <v>772</v>
      </c>
      <c r="S385" s="1">
        <f t="shared" si="21"/>
        <v>1</v>
      </c>
      <c r="T385" s="1">
        <f t="shared" si="22"/>
        <v>1</v>
      </c>
      <c r="U385" s="1">
        <f t="shared" si="23"/>
        <v>1</v>
      </c>
      <c r="V385" s="1"/>
    </row>
    <row r="386" spans="1:22" x14ac:dyDescent="0.3">
      <c r="A386" s="8">
        <v>1012</v>
      </c>
      <c r="B386" s="8" t="s">
        <v>1670</v>
      </c>
      <c r="C386" s="8">
        <v>0.76170000000000004</v>
      </c>
      <c r="D386" s="8">
        <v>0.20100000000000001</v>
      </c>
      <c r="E386" s="8">
        <v>0.3553</v>
      </c>
      <c r="F386" s="8" t="s">
        <v>1685</v>
      </c>
      <c r="G386" s="8">
        <v>0.15429999999999999</v>
      </c>
      <c r="H386" s="1" t="s">
        <v>3804</v>
      </c>
      <c r="I386" s="8">
        <v>294</v>
      </c>
      <c r="J386" s="9" t="s">
        <v>1685</v>
      </c>
      <c r="K386" s="9" t="s">
        <v>2703</v>
      </c>
      <c r="L386" s="9">
        <v>9.6165264786441992E-3</v>
      </c>
      <c r="M386" s="9">
        <v>1.52312477607289E-2</v>
      </c>
      <c r="N386" s="9">
        <v>5.6147212820847198E-3</v>
      </c>
      <c r="O386" s="9">
        <v>5.3727951134964598E-2</v>
      </c>
      <c r="P386" s="1" t="s">
        <v>3805</v>
      </c>
      <c r="Q386" s="9">
        <v>478</v>
      </c>
      <c r="R386" s="10">
        <f t="shared" ref="R386:R449" si="24">SUM(I386,Q386)</f>
        <v>772</v>
      </c>
      <c r="S386" s="1">
        <f t="shared" si="21"/>
        <v>1</v>
      </c>
      <c r="T386" s="1">
        <f t="shared" si="22"/>
        <v>1</v>
      </c>
      <c r="U386" s="1">
        <f t="shared" si="23"/>
        <v>1</v>
      </c>
      <c r="V386" s="1"/>
    </row>
    <row r="387" spans="1:22" x14ac:dyDescent="0.3">
      <c r="A387" s="8">
        <v>977</v>
      </c>
      <c r="B387" s="8" t="s">
        <v>1675</v>
      </c>
      <c r="C387" s="8">
        <v>0.6008</v>
      </c>
      <c r="D387" s="8">
        <v>0.22850000000000001</v>
      </c>
      <c r="E387" s="8">
        <v>0.31090000000000001</v>
      </c>
      <c r="F387" s="8" t="s">
        <v>1683</v>
      </c>
      <c r="G387" s="8">
        <v>8.2400000000000001E-2</v>
      </c>
      <c r="H387" s="1" t="s">
        <v>3806</v>
      </c>
      <c r="I387" s="8">
        <v>479</v>
      </c>
      <c r="J387" s="9" t="s">
        <v>1683</v>
      </c>
      <c r="K387" s="9" t="s">
        <v>2668</v>
      </c>
      <c r="L387" s="9">
        <v>1.1974262316756299E-2</v>
      </c>
      <c r="M387" s="9">
        <v>2.29601561232484E-2</v>
      </c>
      <c r="N387" s="9">
        <v>1.0985893806492101E-2</v>
      </c>
      <c r="O387" s="9">
        <v>9.1998582227606804E-2</v>
      </c>
      <c r="P387" s="1" t="s">
        <v>3807</v>
      </c>
      <c r="Q387" s="9">
        <v>297</v>
      </c>
      <c r="R387" s="10">
        <f t="shared" si="24"/>
        <v>776</v>
      </c>
      <c r="S387" s="1">
        <f t="shared" ref="S387:S450" si="25">IF(J387=F387,1,0)</f>
        <v>1</v>
      </c>
      <c r="T387" s="1">
        <f t="shared" ref="T387:T450" si="26">IF(F387=B387,0,1)</f>
        <v>1</v>
      </c>
      <c r="U387" s="1">
        <f t="shared" ref="U387:U450" si="27">IF(SUM(S387:T387)&gt;1,1,0)</f>
        <v>1</v>
      </c>
      <c r="V387" s="1"/>
    </row>
    <row r="388" spans="1:22" x14ac:dyDescent="0.3">
      <c r="A388" s="8">
        <v>475</v>
      </c>
      <c r="B388" s="8" t="s">
        <v>1681</v>
      </c>
      <c r="C388" s="8">
        <v>0.73109999999999997</v>
      </c>
      <c r="D388" s="8">
        <v>0.2</v>
      </c>
      <c r="E388" s="8">
        <v>0.313</v>
      </c>
      <c r="F388" s="8" t="s">
        <v>1669</v>
      </c>
      <c r="G388" s="8">
        <v>0.113</v>
      </c>
      <c r="H388" s="1" t="s">
        <v>3808</v>
      </c>
      <c r="I388" s="8">
        <v>394</v>
      </c>
      <c r="J388" s="9" t="s">
        <v>1669</v>
      </c>
      <c r="K388" s="9" t="s">
        <v>2166</v>
      </c>
      <c r="L388" s="9">
        <v>1.10078599568177E-2</v>
      </c>
      <c r="M388" s="9">
        <v>1.91968277072921E-2</v>
      </c>
      <c r="N388" s="9">
        <v>8.1889677504744206E-3</v>
      </c>
      <c r="O388" s="9">
        <v>8.4222288971240705E-2</v>
      </c>
      <c r="P388" s="1" t="s">
        <v>3809</v>
      </c>
      <c r="Q388" s="9">
        <v>385</v>
      </c>
      <c r="R388" s="10">
        <f t="shared" si="24"/>
        <v>779</v>
      </c>
      <c r="S388" s="1">
        <f t="shared" si="25"/>
        <v>1</v>
      </c>
      <c r="T388" s="1">
        <f t="shared" si="26"/>
        <v>1</v>
      </c>
      <c r="U388" s="1">
        <f t="shared" si="27"/>
        <v>1</v>
      </c>
      <c r="V388" s="1"/>
    </row>
    <row r="389" spans="1:22" x14ac:dyDescent="0.3">
      <c r="A389" s="8">
        <v>777</v>
      </c>
      <c r="B389" s="8" t="s">
        <v>1681</v>
      </c>
      <c r="C389" s="8">
        <v>0.72719999999999996</v>
      </c>
      <c r="D389" s="8">
        <v>0.17219999999999999</v>
      </c>
      <c r="E389" s="8">
        <v>0.28179999999999999</v>
      </c>
      <c r="F389" s="8" t="s">
        <v>1674</v>
      </c>
      <c r="G389" s="8">
        <v>0.1096</v>
      </c>
      <c r="H389" s="1" t="s">
        <v>3810</v>
      </c>
      <c r="I389" s="8">
        <v>400</v>
      </c>
      <c r="J389" s="9" t="s">
        <v>1674</v>
      </c>
      <c r="K389" s="9" t="s">
        <v>2468</v>
      </c>
      <c r="L389" s="9">
        <v>1.33784348394734E-2</v>
      </c>
      <c r="M389" s="9">
        <v>2.1683179973097301E-2</v>
      </c>
      <c r="N389" s="9">
        <v>8.3047451336238799E-3</v>
      </c>
      <c r="O389" s="9">
        <v>0.12731019701940499</v>
      </c>
      <c r="P389" s="1" t="s">
        <v>3811</v>
      </c>
      <c r="Q389" s="9">
        <v>379</v>
      </c>
      <c r="R389" s="10">
        <f t="shared" si="24"/>
        <v>779</v>
      </c>
      <c r="S389" s="1">
        <f t="shared" si="25"/>
        <v>1</v>
      </c>
      <c r="T389" s="1">
        <f t="shared" si="26"/>
        <v>1</v>
      </c>
      <c r="U389" s="1">
        <f t="shared" si="27"/>
        <v>1</v>
      </c>
      <c r="V389" s="1"/>
    </row>
    <row r="390" spans="1:22" x14ac:dyDescent="0.3">
      <c r="A390" s="8">
        <v>1177</v>
      </c>
      <c r="B390" s="8" t="s">
        <v>1679</v>
      </c>
      <c r="C390" s="8">
        <v>0.87760000000000005</v>
      </c>
      <c r="D390" s="8">
        <v>2.7900000000000001E-2</v>
      </c>
      <c r="E390" s="8">
        <v>0.14829999999999999</v>
      </c>
      <c r="F390" s="8" t="s">
        <v>1674</v>
      </c>
      <c r="G390" s="8">
        <v>0.12039999999999999</v>
      </c>
      <c r="H390" s="1" t="s">
        <v>3812</v>
      </c>
      <c r="I390" s="8">
        <v>378</v>
      </c>
      <c r="J390" s="9" t="s">
        <v>1669</v>
      </c>
      <c r="K390" s="9" t="s">
        <v>2868</v>
      </c>
      <c r="L390" s="9">
        <v>9.0581985904672404E-4</v>
      </c>
      <c r="M390" s="9">
        <v>8.6001613274853603E-3</v>
      </c>
      <c r="N390" s="9">
        <v>7.6943414684386398E-3</v>
      </c>
      <c r="O390" s="9">
        <v>8.2972710139505607E-2</v>
      </c>
      <c r="P390" s="1" t="s">
        <v>3813</v>
      </c>
      <c r="Q390" s="9">
        <v>405</v>
      </c>
      <c r="R390" s="10">
        <f t="shared" si="24"/>
        <v>783</v>
      </c>
      <c r="S390" s="1">
        <f t="shared" si="25"/>
        <v>0</v>
      </c>
      <c r="T390" s="1">
        <f t="shared" si="26"/>
        <v>1</v>
      </c>
      <c r="U390" s="1">
        <f t="shared" si="27"/>
        <v>0</v>
      </c>
      <c r="V390" s="1"/>
    </row>
    <row r="391" spans="1:22" x14ac:dyDescent="0.3">
      <c r="A391" s="8">
        <v>1250</v>
      </c>
      <c r="B391" s="8" t="s">
        <v>1677</v>
      </c>
      <c r="C391" s="8">
        <v>0.85570000000000002</v>
      </c>
      <c r="D391" s="8">
        <v>0.1137</v>
      </c>
      <c r="E391" s="8">
        <v>0.23799999999999999</v>
      </c>
      <c r="F391" s="8" t="s">
        <v>1674</v>
      </c>
      <c r="G391" s="8">
        <v>0.12429999999999999</v>
      </c>
      <c r="H391" s="1" t="s">
        <v>3814</v>
      </c>
      <c r="I391" s="8">
        <v>363</v>
      </c>
      <c r="J391" s="9" t="s">
        <v>1674</v>
      </c>
      <c r="K391" s="9" t="s">
        <v>2941</v>
      </c>
      <c r="L391" s="9">
        <v>9.3407442712363196E-3</v>
      </c>
      <c r="M391" s="9">
        <v>1.6546484889889301E-2</v>
      </c>
      <c r="N391" s="9">
        <v>7.2057406186530398E-3</v>
      </c>
      <c r="O391" s="9">
        <v>0.10385317494317201</v>
      </c>
      <c r="P391" s="1" t="s">
        <v>3815</v>
      </c>
      <c r="Q391" s="9">
        <v>421</v>
      </c>
      <c r="R391" s="10">
        <f t="shared" si="24"/>
        <v>784</v>
      </c>
      <c r="S391" s="1">
        <f t="shared" si="25"/>
        <v>1</v>
      </c>
      <c r="T391" s="1">
        <f t="shared" si="26"/>
        <v>1</v>
      </c>
      <c r="U391" s="1">
        <f t="shared" si="27"/>
        <v>1</v>
      </c>
      <c r="V391" s="1"/>
    </row>
    <row r="392" spans="1:22" x14ac:dyDescent="0.3">
      <c r="A392" s="8">
        <v>1242</v>
      </c>
      <c r="B392" s="8" t="s">
        <v>1666</v>
      </c>
      <c r="C392" s="8">
        <v>0.8327</v>
      </c>
      <c r="D392" s="8">
        <v>8.9499999999999996E-2</v>
      </c>
      <c r="E392" s="8">
        <v>0.17780000000000001</v>
      </c>
      <c r="F392" s="8" t="s">
        <v>1670</v>
      </c>
      <c r="G392" s="8">
        <v>8.8300000000000003E-2</v>
      </c>
      <c r="H392" s="1" t="s">
        <v>3816</v>
      </c>
      <c r="I392" s="8">
        <v>466</v>
      </c>
      <c r="J392" s="9" t="s">
        <v>1673</v>
      </c>
      <c r="K392" s="9" t="s">
        <v>2933</v>
      </c>
      <c r="L392" s="9">
        <v>4.5009051795873601E-3</v>
      </c>
      <c r="M392" s="9">
        <v>1.44625397546363E-2</v>
      </c>
      <c r="N392" s="9">
        <v>9.9616345750490002E-3</v>
      </c>
      <c r="O392" s="9">
        <v>8.7949329506010296E-2</v>
      </c>
      <c r="P392" s="1" t="s">
        <v>3817</v>
      </c>
      <c r="Q392" s="9">
        <v>325</v>
      </c>
      <c r="R392" s="10">
        <f t="shared" si="24"/>
        <v>791</v>
      </c>
      <c r="S392" s="1">
        <f t="shared" si="25"/>
        <v>0</v>
      </c>
      <c r="T392" s="1">
        <f t="shared" si="26"/>
        <v>1</v>
      </c>
      <c r="U392" s="1">
        <f t="shared" si="27"/>
        <v>0</v>
      </c>
      <c r="V392" s="1"/>
    </row>
    <row r="393" spans="1:22" x14ac:dyDescent="0.3">
      <c r="A393" s="8">
        <v>540</v>
      </c>
      <c r="B393" s="8" t="s">
        <v>1677</v>
      </c>
      <c r="C393" s="8">
        <v>0.93300000000000005</v>
      </c>
      <c r="D393" s="8">
        <v>5.2600000000000001E-2</v>
      </c>
      <c r="E393" s="8">
        <v>0.1772</v>
      </c>
      <c r="F393" s="8" t="s">
        <v>1671</v>
      </c>
      <c r="G393" s="8">
        <v>0.1246</v>
      </c>
      <c r="H393" s="1" t="s">
        <v>3818</v>
      </c>
      <c r="I393" s="8">
        <v>362</v>
      </c>
      <c r="J393" s="9" t="s">
        <v>1671</v>
      </c>
      <c r="K393" s="9" t="s">
        <v>2231</v>
      </c>
      <c r="L393" s="9">
        <v>7.7376518142139195E-4</v>
      </c>
      <c r="M393" s="9">
        <v>7.7605588927548196E-3</v>
      </c>
      <c r="N393" s="9">
        <v>6.9867937113334303E-3</v>
      </c>
      <c r="O393" s="9">
        <v>3.2972299721719299E-2</v>
      </c>
      <c r="P393" s="1" t="s">
        <v>3819</v>
      </c>
      <c r="Q393" s="9">
        <v>430</v>
      </c>
      <c r="R393" s="10">
        <f t="shared" si="24"/>
        <v>792</v>
      </c>
      <c r="S393" s="1">
        <f t="shared" si="25"/>
        <v>1</v>
      </c>
      <c r="T393" s="1">
        <f t="shared" si="26"/>
        <v>1</v>
      </c>
      <c r="U393" s="1">
        <f t="shared" si="27"/>
        <v>1</v>
      </c>
      <c r="V393" s="1"/>
    </row>
    <row r="394" spans="1:22" x14ac:dyDescent="0.3">
      <c r="A394" s="8">
        <v>1181</v>
      </c>
      <c r="B394" s="8" t="s">
        <v>1682</v>
      </c>
      <c r="C394" s="8">
        <v>0.90390000000000004</v>
      </c>
      <c r="D394" s="8">
        <v>3.6200000000000003E-2</v>
      </c>
      <c r="E394" s="8">
        <v>0.15679999999999999</v>
      </c>
      <c r="F394" s="8" t="s">
        <v>1670</v>
      </c>
      <c r="G394" s="8">
        <v>0.1206</v>
      </c>
      <c r="H394" s="1" t="s">
        <v>3820</v>
      </c>
      <c r="I394" s="8">
        <v>377</v>
      </c>
      <c r="J394" s="9" t="s">
        <v>1670</v>
      </c>
      <c r="K394" s="9" t="s">
        <v>2872</v>
      </c>
      <c r="L394" s="9">
        <v>8.2147671542282701E-4</v>
      </c>
      <c r="M394" s="9">
        <v>8.1860832268471507E-3</v>
      </c>
      <c r="N394" s="9">
        <v>7.3646065114243301E-3</v>
      </c>
      <c r="O394" s="9">
        <v>8.0138862711640599E-2</v>
      </c>
      <c r="P394" s="1" t="s">
        <v>3821</v>
      </c>
      <c r="Q394" s="9">
        <v>416</v>
      </c>
      <c r="R394" s="10">
        <f t="shared" si="24"/>
        <v>793</v>
      </c>
      <c r="S394" s="1">
        <f t="shared" si="25"/>
        <v>1</v>
      </c>
      <c r="T394" s="1">
        <f t="shared" si="26"/>
        <v>1</v>
      </c>
      <c r="U394" s="1">
        <f t="shared" si="27"/>
        <v>1</v>
      </c>
      <c r="V394" s="1"/>
    </row>
    <row r="395" spans="1:22" x14ac:dyDescent="0.3">
      <c r="A395" s="8">
        <v>294</v>
      </c>
      <c r="B395" s="8" t="s">
        <v>1668</v>
      </c>
      <c r="C395" s="8">
        <v>0.76919999999999999</v>
      </c>
      <c r="D395" s="8">
        <v>0.19170000000000001</v>
      </c>
      <c r="E395" s="8">
        <v>0.32400000000000001</v>
      </c>
      <c r="F395" s="8" t="s">
        <v>1669</v>
      </c>
      <c r="G395" s="8">
        <v>0.1323</v>
      </c>
      <c r="H395" s="1" t="s">
        <v>3822</v>
      </c>
      <c r="I395" s="8">
        <v>340</v>
      </c>
      <c r="J395" s="9" t="s">
        <v>1669</v>
      </c>
      <c r="K395" s="9" t="s">
        <v>1985</v>
      </c>
      <c r="L395" s="9">
        <v>1.0352101368101401E-2</v>
      </c>
      <c r="M395" s="9">
        <v>1.65674176055998E-2</v>
      </c>
      <c r="N395" s="9">
        <v>6.2153162374984404E-3</v>
      </c>
      <c r="O395" s="9">
        <v>8.5727449728163999E-2</v>
      </c>
      <c r="P395" s="1" t="s">
        <v>3823</v>
      </c>
      <c r="Q395" s="9">
        <v>454</v>
      </c>
      <c r="R395" s="10">
        <f t="shared" si="24"/>
        <v>794</v>
      </c>
      <c r="S395" s="1">
        <f t="shared" si="25"/>
        <v>1</v>
      </c>
      <c r="T395" s="1">
        <f t="shared" si="26"/>
        <v>1</v>
      </c>
      <c r="U395" s="1">
        <f t="shared" si="27"/>
        <v>1</v>
      </c>
      <c r="V395" s="1"/>
    </row>
    <row r="396" spans="1:22" x14ac:dyDescent="0.3">
      <c r="A396" s="8">
        <v>177</v>
      </c>
      <c r="B396" s="8" t="s">
        <v>1666</v>
      </c>
      <c r="C396" s="8">
        <v>0.85070000000000001</v>
      </c>
      <c r="D396" s="8">
        <v>0.05</v>
      </c>
      <c r="E396" s="8">
        <v>0.16700000000000001</v>
      </c>
      <c r="F396" s="8" t="s">
        <v>1669</v>
      </c>
      <c r="G396" s="8">
        <v>0.11700000000000001</v>
      </c>
      <c r="H396" s="1" t="s">
        <v>3824</v>
      </c>
      <c r="I396" s="8">
        <v>384</v>
      </c>
      <c r="J396" s="9" t="s">
        <v>1669</v>
      </c>
      <c r="K396" s="9" t="s">
        <v>1868</v>
      </c>
      <c r="L396" s="9">
        <v>2.56651990025434E-3</v>
      </c>
      <c r="M396" s="9">
        <v>9.9676832721912398E-3</v>
      </c>
      <c r="N396" s="9">
        <v>7.4011633719368898E-3</v>
      </c>
      <c r="O396" s="9">
        <v>9.4204505698357893E-2</v>
      </c>
      <c r="P396" s="1" t="s">
        <v>3825</v>
      </c>
      <c r="Q396" s="9">
        <v>413</v>
      </c>
      <c r="R396" s="10">
        <f t="shared" si="24"/>
        <v>797</v>
      </c>
      <c r="S396" s="1">
        <f t="shared" si="25"/>
        <v>1</v>
      </c>
      <c r="T396" s="1">
        <f t="shared" si="26"/>
        <v>1</v>
      </c>
      <c r="U396" s="1">
        <f t="shared" si="27"/>
        <v>1</v>
      </c>
      <c r="V396" s="1"/>
    </row>
    <row r="397" spans="1:22" x14ac:dyDescent="0.3">
      <c r="A397" s="8">
        <v>648</v>
      </c>
      <c r="B397" s="8" t="s">
        <v>1681</v>
      </c>
      <c r="C397" s="8">
        <v>0.57040000000000002</v>
      </c>
      <c r="D397" s="8">
        <v>0.27150000000000002</v>
      </c>
      <c r="E397" s="8">
        <v>0.37469999999999998</v>
      </c>
      <c r="F397" s="8" t="s">
        <v>1682</v>
      </c>
      <c r="G397" s="8">
        <v>0.1032</v>
      </c>
      <c r="H397" s="1" t="s">
        <v>3826</v>
      </c>
      <c r="I397" s="8">
        <v>415</v>
      </c>
      <c r="J397" s="9" t="s">
        <v>1682</v>
      </c>
      <c r="K397" s="9" t="s">
        <v>2339</v>
      </c>
      <c r="L397" s="9">
        <v>1.7737315238078099E-2</v>
      </c>
      <c r="M397" s="9">
        <v>2.59897218315145E-2</v>
      </c>
      <c r="N397" s="9">
        <v>8.2524065934364496E-3</v>
      </c>
      <c r="O397" s="9">
        <v>9.0365032321560901E-2</v>
      </c>
      <c r="P397" s="1" t="s">
        <v>3827</v>
      </c>
      <c r="Q397" s="9">
        <v>383</v>
      </c>
      <c r="R397" s="10">
        <f t="shared" si="24"/>
        <v>798</v>
      </c>
      <c r="S397" s="1">
        <f t="shared" si="25"/>
        <v>1</v>
      </c>
      <c r="T397" s="1">
        <f t="shared" si="26"/>
        <v>1</v>
      </c>
      <c r="U397" s="1">
        <f t="shared" si="27"/>
        <v>1</v>
      </c>
      <c r="V397" s="1"/>
    </row>
    <row r="398" spans="1:22" x14ac:dyDescent="0.3">
      <c r="A398" s="8">
        <v>1060</v>
      </c>
      <c r="B398" s="8" t="s">
        <v>1673</v>
      </c>
      <c r="C398" s="8">
        <v>0.58360000000000001</v>
      </c>
      <c r="D398" s="8">
        <v>0.28320000000000001</v>
      </c>
      <c r="E398" s="8">
        <v>0.34670000000000001</v>
      </c>
      <c r="F398" s="8" t="s">
        <v>1683</v>
      </c>
      <c r="G398" s="8">
        <v>6.3500000000000001E-2</v>
      </c>
      <c r="H398" s="1" t="s">
        <v>3828</v>
      </c>
      <c r="I398" s="8">
        <v>531</v>
      </c>
      <c r="J398" s="9" t="s">
        <v>1683</v>
      </c>
      <c r="K398" s="9" t="s">
        <v>2751</v>
      </c>
      <c r="L398" s="9">
        <v>1.1038852505824899E-2</v>
      </c>
      <c r="M398" s="9">
        <v>2.3110685690292902E-2</v>
      </c>
      <c r="N398" s="9">
        <v>1.2071833184468E-2</v>
      </c>
      <c r="O398" s="9">
        <v>6.7444904689949098E-2</v>
      </c>
      <c r="P398" s="1" t="s">
        <v>3829</v>
      </c>
      <c r="Q398" s="9">
        <v>268</v>
      </c>
      <c r="R398" s="10">
        <f t="shared" si="24"/>
        <v>799</v>
      </c>
      <c r="S398" s="1">
        <f t="shared" si="25"/>
        <v>1</v>
      </c>
      <c r="T398" s="1">
        <f t="shared" si="26"/>
        <v>1</v>
      </c>
      <c r="U398" s="1">
        <f t="shared" si="27"/>
        <v>1</v>
      </c>
      <c r="V398" s="1"/>
    </row>
    <row r="399" spans="1:22" x14ac:dyDescent="0.3">
      <c r="A399" s="8">
        <v>796</v>
      </c>
      <c r="B399" s="8" t="s">
        <v>1681</v>
      </c>
      <c r="C399" s="8">
        <v>0.74909999999999999</v>
      </c>
      <c r="D399" s="8">
        <v>0.16850000000000001</v>
      </c>
      <c r="E399" s="8">
        <v>0.25259999999999999</v>
      </c>
      <c r="F399" s="8" t="s">
        <v>1674</v>
      </c>
      <c r="G399" s="8">
        <v>8.4099999999999994E-2</v>
      </c>
      <c r="H399" s="1" t="s">
        <v>3830</v>
      </c>
      <c r="I399" s="8">
        <v>475</v>
      </c>
      <c r="J399" s="9" t="s">
        <v>1674</v>
      </c>
      <c r="K399" s="9" t="s">
        <v>2487</v>
      </c>
      <c r="L399" s="9">
        <v>7.5829798975411604E-3</v>
      </c>
      <c r="M399" s="9">
        <v>1.74570044693673E-2</v>
      </c>
      <c r="N399" s="9">
        <v>9.8740245718261406E-3</v>
      </c>
      <c r="O399" s="9">
        <v>0.104518132854692</v>
      </c>
      <c r="P399" s="1" t="s">
        <v>3831</v>
      </c>
      <c r="Q399" s="9">
        <v>329</v>
      </c>
      <c r="R399" s="10">
        <f t="shared" si="24"/>
        <v>804</v>
      </c>
      <c r="S399" s="1">
        <f t="shared" si="25"/>
        <v>1</v>
      </c>
      <c r="T399" s="1">
        <f t="shared" si="26"/>
        <v>1</v>
      </c>
      <c r="U399" s="1">
        <f t="shared" si="27"/>
        <v>1</v>
      </c>
      <c r="V399" s="1"/>
    </row>
    <row r="400" spans="1:22" x14ac:dyDescent="0.3">
      <c r="A400" s="8">
        <v>60</v>
      </c>
      <c r="B400" s="8" t="s">
        <v>1669</v>
      </c>
      <c r="C400" s="8">
        <v>0.63009999999999999</v>
      </c>
      <c r="D400" s="8">
        <v>0.29409999999999997</v>
      </c>
      <c r="E400" s="8">
        <v>0.37109999999999999</v>
      </c>
      <c r="F400" s="8" t="s">
        <v>1666</v>
      </c>
      <c r="G400" s="8">
        <v>7.6899999999999996E-2</v>
      </c>
      <c r="H400" s="1" t="s">
        <v>3832</v>
      </c>
      <c r="I400" s="8">
        <v>498</v>
      </c>
      <c r="J400" s="9" t="s">
        <v>1666</v>
      </c>
      <c r="K400" s="9" t="s">
        <v>1751</v>
      </c>
      <c r="L400" s="9">
        <v>2.0631569795964502E-2</v>
      </c>
      <c r="M400" s="9">
        <v>3.1112164897602799E-2</v>
      </c>
      <c r="N400" s="9">
        <v>1.04805951016382E-2</v>
      </c>
      <c r="O400" s="9">
        <v>8.9920236630361805E-2</v>
      </c>
      <c r="P400" s="1" t="s">
        <v>3833</v>
      </c>
      <c r="Q400" s="9">
        <v>307</v>
      </c>
      <c r="R400" s="10">
        <f t="shared" si="24"/>
        <v>805</v>
      </c>
      <c r="S400" s="1">
        <f t="shared" si="25"/>
        <v>1</v>
      </c>
      <c r="T400" s="1">
        <f t="shared" si="26"/>
        <v>1</v>
      </c>
      <c r="U400" s="1">
        <f t="shared" si="27"/>
        <v>1</v>
      </c>
      <c r="V400" s="1"/>
    </row>
    <row r="401" spans="1:22" x14ac:dyDescent="0.3">
      <c r="A401" s="8">
        <v>789</v>
      </c>
      <c r="B401" s="8" t="s">
        <v>1674</v>
      </c>
      <c r="C401" s="8">
        <v>0.71530000000000005</v>
      </c>
      <c r="D401" s="8">
        <v>0.1905</v>
      </c>
      <c r="E401" s="8">
        <v>0.27539999999999998</v>
      </c>
      <c r="F401" s="8" t="s">
        <v>1669</v>
      </c>
      <c r="G401" s="8">
        <v>8.4900000000000003E-2</v>
      </c>
      <c r="H401" s="1" t="s">
        <v>3834</v>
      </c>
      <c r="I401" s="8">
        <v>471</v>
      </c>
      <c r="J401" s="9" t="s">
        <v>1669</v>
      </c>
      <c r="K401" s="9" t="s">
        <v>2480</v>
      </c>
      <c r="L401" s="9">
        <v>1.07202278163873E-2</v>
      </c>
      <c r="M401" s="9">
        <v>2.0290464146530799E-2</v>
      </c>
      <c r="N401" s="9">
        <v>9.5702363301434796E-3</v>
      </c>
      <c r="O401" s="9">
        <v>0.107316043806945</v>
      </c>
      <c r="P401" s="1" t="s">
        <v>3835</v>
      </c>
      <c r="Q401" s="9">
        <v>337</v>
      </c>
      <c r="R401" s="10">
        <f t="shared" si="24"/>
        <v>808</v>
      </c>
      <c r="S401" s="1">
        <f t="shared" si="25"/>
        <v>1</v>
      </c>
      <c r="T401" s="1">
        <f t="shared" si="26"/>
        <v>1</v>
      </c>
      <c r="U401" s="1">
        <f t="shared" si="27"/>
        <v>1</v>
      </c>
      <c r="V401" s="1"/>
    </row>
    <row r="402" spans="1:22" x14ac:dyDescent="0.3">
      <c r="A402" s="8">
        <v>1258</v>
      </c>
      <c r="B402" s="8" t="s">
        <v>1666</v>
      </c>
      <c r="C402" s="8">
        <v>0.87790000000000001</v>
      </c>
      <c r="D402" s="8">
        <v>0.10580000000000001</v>
      </c>
      <c r="E402" s="8">
        <v>0.21110000000000001</v>
      </c>
      <c r="F402" s="8" t="s">
        <v>1671</v>
      </c>
      <c r="G402" s="8">
        <v>0.1052</v>
      </c>
      <c r="H402" s="1" t="s">
        <v>3836</v>
      </c>
      <c r="I402" s="8">
        <v>407</v>
      </c>
      <c r="J402" s="9" t="s">
        <v>1671</v>
      </c>
      <c r="K402" s="9" t="s">
        <v>2949</v>
      </c>
      <c r="L402" s="9">
        <v>4.6373207095351497E-3</v>
      </c>
      <c r="M402" s="9">
        <v>1.24103296608187E-2</v>
      </c>
      <c r="N402" s="9">
        <v>7.7730089512835802E-3</v>
      </c>
      <c r="O402" s="9">
        <v>8.8525260033287798E-2</v>
      </c>
      <c r="P402" s="1" t="s">
        <v>3837</v>
      </c>
      <c r="Q402" s="9">
        <v>401</v>
      </c>
      <c r="R402" s="10">
        <f t="shared" si="24"/>
        <v>808</v>
      </c>
      <c r="S402" s="1">
        <f t="shared" si="25"/>
        <v>1</v>
      </c>
      <c r="T402" s="1">
        <f t="shared" si="26"/>
        <v>1</v>
      </c>
      <c r="U402" s="1">
        <f t="shared" si="27"/>
        <v>1</v>
      </c>
      <c r="V402" s="1"/>
    </row>
    <row r="403" spans="1:22" x14ac:dyDescent="0.3">
      <c r="A403" s="8">
        <v>1019</v>
      </c>
      <c r="B403" s="8" t="s">
        <v>1677</v>
      </c>
      <c r="C403" s="8">
        <v>0.93710000000000004</v>
      </c>
      <c r="D403" s="8">
        <v>4.1799999999999997E-2</v>
      </c>
      <c r="E403" s="8">
        <v>0.15640000000000001</v>
      </c>
      <c r="F403" s="8" t="s">
        <v>1674</v>
      </c>
      <c r="G403" s="8">
        <v>0.11459999999999999</v>
      </c>
      <c r="H403" s="1" t="s">
        <v>3838</v>
      </c>
      <c r="I403" s="8">
        <v>388</v>
      </c>
      <c r="J403" s="9" t="s">
        <v>1674</v>
      </c>
      <c r="K403" s="9" t="s">
        <v>2710</v>
      </c>
      <c r="L403" s="9">
        <v>4.73347788294217E-4</v>
      </c>
      <c r="M403" s="9">
        <v>7.6547442904712302E-3</v>
      </c>
      <c r="N403" s="9">
        <v>7.1813965021770097E-3</v>
      </c>
      <c r="O403" s="9">
        <v>4.42236148714664E-2</v>
      </c>
      <c r="P403" s="1" t="s">
        <v>3839</v>
      </c>
      <c r="Q403" s="9">
        <v>422</v>
      </c>
      <c r="R403" s="10">
        <f t="shared" si="24"/>
        <v>810</v>
      </c>
      <c r="S403" s="1">
        <f t="shared" si="25"/>
        <v>1</v>
      </c>
      <c r="T403" s="1">
        <f t="shared" si="26"/>
        <v>1</v>
      </c>
      <c r="U403" s="1">
        <f t="shared" si="27"/>
        <v>1</v>
      </c>
      <c r="V403" s="1"/>
    </row>
    <row r="404" spans="1:22" x14ac:dyDescent="0.3">
      <c r="A404" s="8">
        <v>146</v>
      </c>
      <c r="B404" s="8" t="s">
        <v>1682</v>
      </c>
      <c r="C404" s="8">
        <v>0.79179999999999995</v>
      </c>
      <c r="D404" s="8">
        <v>0.1037</v>
      </c>
      <c r="E404" s="8">
        <v>0.24279999999999999</v>
      </c>
      <c r="F404" s="8" t="s">
        <v>1668</v>
      </c>
      <c r="G404" s="8">
        <v>0.1391</v>
      </c>
      <c r="H404" s="1" t="s">
        <v>3840</v>
      </c>
      <c r="I404" s="8">
        <v>329</v>
      </c>
      <c r="J404" s="9" t="s">
        <v>1668</v>
      </c>
      <c r="K404" s="9" t="s">
        <v>1837</v>
      </c>
      <c r="L404" s="9">
        <v>3.8486663507871699E-3</v>
      </c>
      <c r="M404" s="9">
        <v>9.3140754026343406E-3</v>
      </c>
      <c r="N404" s="9">
        <v>5.4654090518471699E-3</v>
      </c>
      <c r="O404" s="9">
        <v>7.1595093929640294E-2</v>
      </c>
      <c r="P404" s="1" t="s">
        <v>3841</v>
      </c>
      <c r="Q404" s="9">
        <v>482</v>
      </c>
      <c r="R404" s="10">
        <f t="shared" si="24"/>
        <v>811</v>
      </c>
      <c r="S404" s="1">
        <f t="shared" si="25"/>
        <v>1</v>
      </c>
      <c r="T404" s="1">
        <f t="shared" si="26"/>
        <v>1</v>
      </c>
      <c r="U404" s="1">
        <f t="shared" si="27"/>
        <v>1</v>
      </c>
      <c r="V404" s="1"/>
    </row>
    <row r="405" spans="1:22" x14ac:dyDescent="0.3">
      <c r="A405" s="8">
        <v>423</v>
      </c>
      <c r="B405" s="8" t="s">
        <v>1668</v>
      </c>
      <c r="C405" s="8">
        <v>0.89839999999999998</v>
      </c>
      <c r="D405" s="8">
        <v>2.9899999999999999E-2</v>
      </c>
      <c r="E405" s="8">
        <v>0.12640000000000001</v>
      </c>
      <c r="F405" s="8" t="s">
        <v>1669</v>
      </c>
      <c r="G405" s="8">
        <v>9.6500000000000002E-2</v>
      </c>
      <c r="H405" s="1" t="s">
        <v>3842</v>
      </c>
      <c r="I405" s="8">
        <v>441</v>
      </c>
      <c r="J405" s="9" t="s">
        <v>1669</v>
      </c>
      <c r="K405" s="9" t="s">
        <v>2114</v>
      </c>
      <c r="L405" s="9">
        <v>1.33660815311004E-3</v>
      </c>
      <c r="M405" s="9">
        <v>9.8409830088489903E-3</v>
      </c>
      <c r="N405" s="9">
        <v>8.5043748557389401E-3</v>
      </c>
      <c r="O405" s="9">
        <v>0.11875330621422001</v>
      </c>
      <c r="P405" s="1" t="s">
        <v>3843</v>
      </c>
      <c r="Q405" s="9">
        <v>374</v>
      </c>
      <c r="R405" s="10">
        <f t="shared" si="24"/>
        <v>815</v>
      </c>
      <c r="S405" s="1">
        <f t="shared" si="25"/>
        <v>1</v>
      </c>
      <c r="T405" s="1">
        <f t="shared" si="26"/>
        <v>1</v>
      </c>
      <c r="U405" s="1">
        <f t="shared" si="27"/>
        <v>1</v>
      </c>
      <c r="V405" s="1"/>
    </row>
    <row r="406" spans="1:22" x14ac:dyDescent="0.3">
      <c r="A406" s="8">
        <v>173</v>
      </c>
      <c r="B406" s="8" t="s">
        <v>1679</v>
      </c>
      <c r="C406" s="8">
        <v>0.82079999999999997</v>
      </c>
      <c r="D406" s="8">
        <v>7.4099999999999999E-2</v>
      </c>
      <c r="E406" s="8">
        <v>0.188</v>
      </c>
      <c r="F406" s="8" t="s">
        <v>1668</v>
      </c>
      <c r="G406" s="8">
        <v>0.1139</v>
      </c>
      <c r="H406" s="1" t="s">
        <v>3844</v>
      </c>
      <c r="I406" s="8">
        <v>392</v>
      </c>
      <c r="J406" s="9" t="s">
        <v>1668</v>
      </c>
      <c r="K406" s="9" t="s">
        <v>1864</v>
      </c>
      <c r="L406" s="9">
        <v>5.1185489190969501E-3</v>
      </c>
      <c r="M406" s="9">
        <v>1.22703644286941E-2</v>
      </c>
      <c r="N406" s="9">
        <v>7.1518155095972001E-3</v>
      </c>
      <c r="O406" s="9">
        <v>8.9912352887648997E-2</v>
      </c>
      <c r="P406" s="1" t="s">
        <v>3845</v>
      </c>
      <c r="Q406" s="9">
        <v>424</v>
      </c>
      <c r="R406" s="10">
        <f t="shared" si="24"/>
        <v>816</v>
      </c>
      <c r="S406" s="1">
        <f t="shared" si="25"/>
        <v>1</v>
      </c>
      <c r="T406" s="1">
        <f t="shared" si="26"/>
        <v>1</v>
      </c>
      <c r="U406" s="1">
        <f t="shared" si="27"/>
        <v>1</v>
      </c>
      <c r="V406" s="1"/>
    </row>
    <row r="407" spans="1:22" x14ac:dyDescent="0.3">
      <c r="A407" s="8">
        <v>1167</v>
      </c>
      <c r="B407" s="8" t="s">
        <v>1670</v>
      </c>
      <c r="C407" s="8">
        <v>0.87029999999999996</v>
      </c>
      <c r="D407" s="8">
        <v>3.7999999999999999E-2</v>
      </c>
      <c r="E407" s="8">
        <v>0.1666</v>
      </c>
      <c r="F407" s="8" t="s">
        <v>1675</v>
      </c>
      <c r="G407" s="8">
        <v>0.12870000000000001</v>
      </c>
      <c r="H407" s="1" t="s">
        <v>3846</v>
      </c>
      <c r="I407" s="8">
        <v>349</v>
      </c>
      <c r="J407" s="9" t="s">
        <v>1675</v>
      </c>
      <c r="K407" s="9" t="s">
        <v>2858</v>
      </c>
      <c r="L407" s="9">
        <v>1.3416484328358099E-3</v>
      </c>
      <c r="M407" s="9">
        <v>7.3186847276630797E-3</v>
      </c>
      <c r="N407" s="9">
        <v>5.9770362948272596E-3</v>
      </c>
      <c r="O407" s="9">
        <v>7.6984084233833794E-2</v>
      </c>
      <c r="P407" s="1" t="s">
        <v>3847</v>
      </c>
      <c r="Q407" s="9">
        <v>467</v>
      </c>
      <c r="R407" s="10">
        <f t="shared" si="24"/>
        <v>816</v>
      </c>
      <c r="S407" s="1">
        <f t="shared" si="25"/>
        <v>1</v>
      </c>
      <c r="T407" s="1">
        <f t="shared" si="26"/>
        <v>1</v>
      </c>
      <c r="U407" s="1">
        <f t="shared" si="27"/>
        <v>1</v>
      </c>
      <c r="V407" s="1"/>
    </row>
    <row r="408" spans="1:22" x14ac:dyDescent="0.3">
      <c r="A408" s="8">
        <v>724</v>
      </c>
      <c r="B408" s="8" t="s">
        <v>1679</v>
      </c>
      <c r="C408" s="8">
        <v>0.88790000000000002</v>
      </c>
      <c r="D408" s="8">
        <v>4.9799999999999997E-2</v>
      </c>
      <c r="E408" s="8">
        <v>0.15509999999999999</v>
      </c>
      <c r="F408" s="8" t="s">
        <v>1674</v>
      </c>
      <c r="G408" s="8">
        <v>0.1053</v>
      </c>
      <c r="H408" s="1" t="s">
        <v>3848</v>
      </c>
      <c r="I408" s="8">
        <v>406</v>
      </c>
      <c r="J408" s="9" t="s">
        <v>1674</v>
      </c>
      <c r="K408" s="9" t="s">
        <v>2415</v>
      </c>
      <c r="L408" s="9">
        <v>5.3460029256871397E-3</v>
      </c>
      <c r="M408" s="9">
        <v>1.26389129157346E-2</v>
      </c>
      <c r="N408" s="9">
        <v>7.2929099900474704E-3</v>
      </c>
      <c r="O408" s="9">
        <v>0.116407358870891</v>
      </c>
      <c r="P408" s="1" t="s">
        <v>3849</v>
      </c>
      <c r="Q408" s="9">
        <v>417</v>
      </c>
      <c r="R408" s="10">
        <f t="shared" si="24"/>
        <v>823</v>
      </c>
      <c r="S408" s="1">
        <f t="shared" si="25"/>
        <v>1</v>
      </c>
      <c r="T408" s="1">
        <f t="shared" si="26"/>
        <v>1</v>
      </c>
      <c r="U408" s="1">
        <f t="shared" si="27"/>
        <v>1</v>
      </c>
      <c r="V408" s="1"/>
    </row>
    <row r="409" spans="1:22" x14ac:dyDescent="0.3">
      <c r="A409" s="8">
        <v>1015</v>
      </c>
      <c r="B409" s="8" t="s">
        <v>1671</v>
      </c>
      <c r="C409" s="8">
        <v>0.9264</v>
      </c>
      <c r="D409" s="8">
        <v>5.0799999999999998E-2</v>
      </c>
      <c r="E409" s="8">
        <v>0.1515</v>
      </c>
      <c r="F409" s="8" t="s">
        <v>1670</v>
      </c>
      <c r="G409" s="8">
        <v>0.10059999999999999</v>
      </c>
      <c r="H409" s="1" t="s">
        <v>3850</v>
      </c>
      <c r="I409" s="8">
        <v>425</v>
      </c>
      <c r="J409" s="9" t="s">
        <v>1670</v>
      </c>
      <c r="K409" s="9" t="s">
        <v>2706</v>
      </c>
      <c r="L409" s="9">
        <v>1.12162929384811E-3</v>
      </c>
      <c r="M409" s="9">
        <v>9.0278598158848693E-3</v>
      </c>
      <c r="N409" s="9">
        <v>7.9062305220367508E-3</v>
      </c>
      <c r="O409" s="9">
        <v>7.7042917361415594E-2</v>
      </c>
      <c r="P409" s="1" t="s">
        <v>3851</v>
      </c>
      <c r="Q409" s="9">
        <v>398</v>
      </c>
      <c r="R409" s="10">
        <f t="shared" si="24"/>
        <v>823</v>
      </c>
      <c r="S409" s="1">
        <f t="shared" si="25"/>
        <v>1</v>
      </c>
      <c r="T409" s="1">
        <f t="shared" si="26"/>
        <v>1</v>
      </c>
      <c r="U409" s="1">
        <f t="shared" si="27"/>
        <v>1</v>
      </c>
      <c r="V409" s="1"/>
    </row>
    <row r="410" spans="1:22" x14ac:dyDescent="0.3">
      <c r="A410" s="8">
        <v>1125</v>
      </c>
      <c r="B410" s="8" t="s">
        <v>1683</v>
      </c>
      <c r="C410" s="8">
        <v>0.87290000000000001</v>
      </c>
      <c r="D410" s="8">
        <v>5.1299999999999998E-2</v>
      </c>
      <c r="E410" s="8">
        <v>0.1734</v>
      </c>
      <c r="F410" s="8" t="s">
        <v>1674</v>
      </c>
      <c r="G410" s="8">
        <v>0.1221</v>
      </c>
      <c r="H410" s="1" t="s">
        <v>3852</v>
      </c>
      <c r="I410" s="8">
        <v>375</v>
      </c>
      <c r="J410" s="9" t="s">
        <v>1674</v>
      </c>
      <c r="K410" s="9" t="s">
        <v>2816</v>
      </c>
      <c r="L410" s="9">
        <v>1.71996237725192E-3</v>
      </c>
      <c r="M410" s="9">
        <v>8.1048512566597904E-3</v>
      </c>
      <c r="N410" s="9">
        <v>6.3848888794078599E-3</v>
      </c>
      <c r="O410" s="9">
        <v>8.7809834393813499E-2</v>
      </c>
      <c r="P410" s="1" t="s">
        <v>3853</v>
      </c>
      <c r="Q410" s="9">
        <v>448</v>
      </c>
      <c r="R410" s="10">
        <f t="shared" si="24"/>
        <v>823</v>
      </c>
      <c r="S410" s="1">
        <f t="shared" si="25"/>
        <v>1</v>
      </c>
      <c r="T410" s="1">
        <f t="shared" si="26"/>
        <v>1</v>
      </c>
      <c r="U410" s="1">
        <f t="shared" si="27"/>
        <v>1</v>
      </c>
      <c r="V410" s="1"/>
    </row>
    <row r="411" spans="1:22" x14ac:dyDescent="0.3">
      <c r="A411" s="8">
        <v>37</v>
      </c>
      <c r="B411" s="8" t="s">
        <v>1668</v>
      </c>
      <c r="C411" s="8">
        <v>0.94869999999999999</v>
      </c>
      <c r="D411" s="8">
        <v>6.7000000000000004E-2</v>
      </c>
      <c r="E411" s="8">
        <v>0.15279999999999999</v>
      </c>
      <c r="F411" s="8" t="s">
        <v>1677</v>
      </c>
      <c r="G411" s="8">
        <v>8.5800000000000001E-2</v>
      </c>
      <c r="H411" s="1" t="s">
        <v>3854</v>
      </c>
      <c r="I411" s="8">
        <v>470</v>
      </c>
      <c r="J411" s="9" t="s">
        <v>1677</v>
      </c>
      <c r="K411" s="9" t="s">
        <v>1728</v>
      </c>
      <c r="L411" s="9">
        <v>8.1202336560142895E-4</v>
      </c>
      <c r="M411" s="9">
        <v>9.6635858472176907E-3</v>
      </c>
      <c r="N411" s="9">
        <v>8.8515624816162593E-3</v>
      </c>
      <c r="O411" s="9">
        <v>2.1034248718732499E-2</v>
      </c>
      <c r="P411" s="1" t="s">
        <v>3855</v>
      </c>
      <c r="Q411" s="9">
        <v>359</v>
      </c>
      <c r="R411" s="10">
        <f t="shared" si="24"/>
        <v>829</v>
      </c>
      <c r="S411" s="1">
        <f t="shared" si="25"/>
        <v>1</v>
      </c>
      <c r="T411" s="1">
        <f t="shared" si="26"/>
        <v>1</v>
      </c>
      <c r="U411" s="1">
        <f t="shared" si="27"/>
        <v>1</v>
      </c>
      <c r="V411" s="1"/>
    </row>
    <row r="412" spans="1:22" x14ac:dyDescent="0.3">
      <c r="A412" s="8">
        <v>76</v>
      </c>
      <c r="B412" s="8" t="s">
        <v>1680</v>
      </c>
      <c r="C412" s="8">
        <v>0.63629999999999998</v>
      </c>
      <c r="D412" s="8">
        <v>0.28970000000000001</v>
      </c>
      <c r="E412" s="8">
        <v>0.38590000000000002</v>
      </c>
      <c r="F412" s="8" t="s">
        <v>1674</v>
      </c>
      <c r="G412" s="8">
        <v>9.6299999999999997E-2</v>
      </c>
      <c r="H412" s="1" t="s">
        <v>3856</v>
      </c>
      <c r="I412" s="8">
        <v>443</v>
      </c>
      <c r="J412" s="9" t="s">
        <v>1674</v>
      </c>
      <c r="K412" s="9" t="s">
        <v>1767</v>
      </c>
      <c r="L412" s="9">
        <v>2.0562364753126599E-2</v>
      </c>
      <c r="M412" s="9">
        <v>2.8733295528201499E-2</v>
      </c>
      <c r="N412" s="9">
        <v>8.1709307750748496E-3</v>
      </c>
      <c r="O412" s="9">
        <v>9.2709298299471402E-2</v>
      </c>
      <c r="P412" s="1" t="s">
        <v>3857</v>
      </c>
      <c r="Q412" s="9">
        <v>386</v>
      </c>
      <c r="R412" s="10">
        <f t="shared" si="24"/>
        <v>829</v>
      </c>
      <c r="S412" s="1">
        <f t="shared" si="25"/>
        <v>1</v>
      </c>
      <c r="T412" s="1">
        <f t="shared" si="26"/>
        <v>1</v>
      </c>
      <c r="U412" s="1">
        <f t="shared" si="27"/>
        <v>1</v>
      </c>
      <c r="V412" s="1"/>
    </row>
    <row r="413" spans="1:22" x14ac:dyDescent="0.3">
      <c r="A413" s="8">
        <v>1282</v>
      </c>
      <c r="B413" s="8" t="s">
        <v>1674</v>
      </c>
      <c r="C413" s="8">
        <v>0.79759999999999998</v>
      </c>
      <c r="D413" s="8">
        <v>0.1192</v>
      </c>
      <c r="E413" s="8">
        <v>0.2465</v>
      </c>
      <c r="F413" s="8" t="s">
        <v>1672</v>
      </c>
      <c r="G413" s="8">
        <v>0.1273</v>
      </c>
      <c r="H413" s="1" t="s">
        <v>3858</v>
      </c>
      <c r="I413" s="8">
        <v>357</v>
      </c>
      <c r="J413" s="9" t="s">
        <v>1672</v>
      </c>
      <c r="K413" s="9" t="s">
        <v>2973</v>
      </c>
      <c r="L413" s="9">
        <v>4.07575925507164E-3</v>
      </c>
      <c r="M413" s="9">
        <v>9.7453644867807505E-3</v>
      </c>
      <c r="N413" s="9">
        <v>5.6696052317091001E-3</v>
      </c>
      <c r="O413" s="9">
        <v>7.0440908435812896E-2</v>
      </c>
      <c r="P413" s="1" t="s">
        <v>3859</v>
      </c>
      <c r="Q413" s="9">
        <v>474</v>
      </c>
      <c r="R413" s="10">
        <f t="shared" si="24"/>
        <v>831</v>
      </c>
      <c r="S413" s="1">
        <f t="shared" si="25"/>
        <v>1</v>
      </c>
      <c r="T413" s="1">
        <f t="shared" si="26"/>
        <v>1</v>
      </c>
      <c r="U413" s="1">
        <f t="shared" si="27"/>
        <v>1</v>
      </c>
      <c r="V413" s="1"/>
    </row>
    <row r="414" spans="1:22" x14ac:dyDescent="0.3">
      <c r="A414" s="8">
        <v>325</v>
      </c>
      <c r="B414" s="8" t="s">
        <v>1666</v>
      </c>
      <c r="C414" s="8">
        <v>0.78100000000000003</v>
      </c>
      <c r="D414" s="8">
        <v>0.18679999999999999</v>
      </c>
      <c r="E414" s="8">
        <v>0.2767</v>
      </c>
      <c r="F414" s="8" t="s">
        <v>1669</v>
      </c>
      <c r="G414" s="8">
        <v>8.9899999999999994E-2</v>
      </c>
      <c r="H414" s="1" t="s">
        <v>3860</v>
      </c>
      <c r="I414" s="8">
        <v>460</v>
      </c>
      <c r="J414" s="9" t="s">
        <v>1669</v>
      </c>
      <c r="K414" s="9" t="s">
        <v>2016</v>
      </c>
      <c r="L414" s="9">
        <v>1.06759399408764E-2</v>
      </c>
      <c r="M414" s="9">
        <v>1.9184662156660599E-2</v>
      </c>
      <c r="N414" s="9">
        <v>8.5087222157842392E-3</v>
      </c>
      <c r="O414" s="9">
        <v>9.1782302834925403E-2</v>
      </c>
      <c r="P414" s="1" t="s">
        <v>3861</v>
      </c>
      <c r="Q414" s="9">
        <v>373</v>
      </c>
      <c r="R414" s="10">
        <f t="shared" si="24"/>
        <v>833</v>
      </c>
      <c r="S414" s="1">
        <f t="shared" si="25"/>
        <v>1</v>
      </c>
      <c r="T414" s="1">
        <f t="shared" si="26"/>
        <v>1</v>
      </c>
      <c r="U414" s="1">
        <f t="shared" si="27"/>
        <v>1</v>
      </c>
      <c r="V414" s="1"/>
    </row>
    <row r="415" spans="1:22" x14ac:dyDescent="0.3">
      <c r="A415" s="8">
        <v>657</v>
      </c>
      <c r="B415" s="8" t="s">
        <v>1680</v>
      </c>
      <c r="C415" s="8">
        <v>0.69940000000000002</v>
      </c>
      <c r="D415" s="8">
        <v>0.191</v>
      </c>
      <c r="E415" s="8">
        <v>0.31509999999999999</v>
      </c>
      <c r="F415" s="8" t="s">
        <v>1674</v>
      </c>
      <c r="G415" s="8">
        <v>0.1241</v>
      </c>
      <c r="H415" s="1" t="s">
        <v>3862</v>
      </c>
      <c r="I415" s="8">
        <v>365</v>
      </c>
      <c r="J415" s="9" t="s">
        <v>1674</v>
      </c>
      <c r="K415" s="9" t="s">
        <v>2348</v>
      </c>
      <c r="L415" s="9">
        <v>1.3854539192336601E-2</v>
      </c>
      <c r="M415" s="9">
        <v>1.9828331854351799E-2</v>
      </c>
      <c r="N415" s="9">
        <v>5.9737926620151496E-3</v>
      </c>
      <c r="O415" s="9">
        <v>0.100478445040356</v>
      </c>
      <c r="P415" s="1" t="s">
        <v>3863</v>
      </c>
      <c r="Q415" s="9">
        <v>468</v>
      </c>
      <c r="R415" s="10">
        <f t="shared" si="24"/>
        <v>833</v>
      </c>
      <c r="S415" s="1">
        <f t="shared" si="25"/>
        <v>1</v>
      </c>
      <c r="T415" s="1">
        <f t="shared" si="26"/>
        <v>1</v>
      </c>
      <c r="U415" s="1">
        <f t="shared" si="27"/>
        <v>1</v>
      </c>
      <c r="V415" s="1"/>
    </row>
    <row r="416" spans="1:22" x14ac:dyDescent="0.3">
      <c r="A416" s="8">
        <v>1228</v>
      </c>
      <c r="B416" s="8" t="s">
        <v>1680</v>
      </c>
      <c r="C416" s="8">
        <v>0.86380000000000001</v>
      </c>
      <c r="D416" s="8">
        <v>6.8400000000000002E-2</v>
      </c>
      <c r="E416" s="8">
        <v>0.19900000000000001</v>
      </c>
      <c r="F416" s="8" t="s">
        <v>1673</v>
      </c>
      <c r="G416" s="8">
        <v>0.13059999999999999</v>
      </c>
      <c r="H416" s="1" t="s">
        <v>3864</v>
      </c>
      <c r="I416" s="8">
        <v>345</v>
      </c>
      <c r="J416" s="9" t="s">
        <v>1673</v>
      </c>
      <c r="K416" s="9" t="s">
        <v>2919</v>
      </c>
      <c r="L416" s="9">
        <v>4.4605672735050202E-3</v>
      </c>
      <c r="M416" s="9">
        <v>9.7379911556977599E-3</v>
      </c>
      <c r="N416" s="9">
        <v>5.2774238821927397E-3</v>
      </c>
      <c r="O416" s="9">
        <v>8.37157223959408E-2</v>
      </c>
      <c r="P416" s="1" t="s">
        <v>3865</v>
      </c>
      <c r="Q416" s="9">
        <v>490</v>
      </c>
      <c r="R416" s="10">
        <f t="shared" si="24"/>
        <v>835</v>
      </c>
      <c r="S416" s="1">
        <f t="shared" si="25"/>
        <v>1</v>
      </c>
      <c r="T416" s="1">
        <f t="shared" si="26"/>
        <v>1</v>
      </c>
      <c r="U416" s="1">
        <f t="shared" si="27"/>
        <v>1</v>
      </c>
      <c r="V416" s="1"/>
    </row>
    <row r="417" spans="1:22" x14ac:dyDescent="0.3">
      <c r="A417" s="8">
        <v>1284</v>
      </c>
      <c r="B417" s="8" t="s">
        <v>1671</v>
      </c>
      <c r="C417" s="8">
        <v>0.75519999999999998</v>
      </c>
      <c r="D417" s="8">
        <v>0.23350000000000001</v>
      </c>
      <c r="E417" s="8">
        <v>0.28649999999999998</v>
      </c>
      <c r="F417" s="8" t="s">
        <v>1677</v>
      </c>
      <c r="G417" s="8">
        <v>5.3100000000000001E-2</v>
      </c>
      <c r="H417" s="1" t="s">
        <v>3866</v>
      </c>
      <c r="I417" s="8">
        <v>558</v>
      </c>
      <c r="J417" s="9" t="s">
        <v>1677</v>
      </c>
      <c r="K417" s="9" t="s">
        <v>2975</v>
      </c>
      <c r="L417" s="9">
        <v>5.7629389981677798E-3</v>
      </c>
      <c r="M417" s="9">
        <v>1.7337606690800401E-2</v>
      </c>
      <c r="N417" s="9">
        <v>1.1574667692632599E-2</v>
      </c>
      <c r="O417" s="9">
        <v>8.1058544926497597E-2</v>
      </c>
      <c r="P417" s="1" t="s">
        <v>3867</v>
      </c>
      <c r="Q417" s="9">
        <v>279</v>
      </c>
      <c r="R417" s="10">
        <f t="shared" si="24"/>
        <v>837</v>
      </c>
      <c r="S417" s="1">
        <f t="shared" si="25"/>
        <v>1</v>
      </c>
      <c r="T417" s="1">
        <f t="shared" si="26"/>
        <v>1</v>
      </c>
      <c r="U417" s="1">
        <f t="shared" si="27"/>
        <v>1</v>
      </c>
      <c r="V417" s="1"/>
    </row>
    <row r="418" spans="1:22" x14ac:dyDescent="0.3">
      <c r="A418" s="8">
        <v>1209</v>
      </c>
      <c r="B418" s="8" t="s">
        <v>1672</v>
      </c>
      <c r="C418" s="8">
        <v>0.87490000000000001</v>
      </c>
      <c r="D418" s="8">
        <v>0.12670000000000001</v>
      </c>
      <c r="E418" s="8">
        <v>0.21779999999999999</v>
      </c>
      <c r="F418" s="8" t="s">
        <v>1674</v>
      </c>
      <c r="G418" s="8">
        <v>9.11E-2</v>
      </c>
      <c r="H418" s="1" t="s">
        <v>3868</v>
      </c>
      <c r="I418" s="8">
        <v>458</v>
      </c>
      <c r="J418" s="9" t="s">
        <v>1674</v>
      </c>
      <c r="K418" s="9" t="s">
        <v>2900</v>
      </c>
      <c r="L418" s="9">
        <v>4.9987964282008296E-3</v>
      </c>
      <c r="M418" s="9">
        <v>1.32754581218119E-2</v>
      </c>
      <c r="N418" s="9">
        <v>8.2766616936111002E-3</v>
      </c>
      <c r="O418" s="9">
        <v>8.9130021664863501E-2</v>
      </c>
      <c r="P418" s="1" t="s">
        <v>3869</v>
      </c>
      <c r="Q418" s="9">
        <v>381</v>
      </c>
      <c r="R418" s="10">
        <f t="shared" si="24"/>
        <v>839</v>
      </c>
      <c r="S418" s="1">
        <f t="shared" si="25"/>
        <v>1</v>
      </c>
      <c r="T418" s="1">
        <f t="shared" si="26"/>
        <v>1</v>
      </c>
      <c r="U418" s="1">
        <f t="shared" si="27"/>
        <v>1</v>
      </c>
      <c r="V418" s="1"/>
    </row>
    <row r="419" spans="1:22" x14ac:dyDescent="0.3">
      <c r="A419" s="8">
        <v>219</v>
      </c>
      <c r="B419" s="8" t="s">
        <v>1682</v>
      </c>
      <c r="C419" s="8">
        <v>0.79010000000000002</v>
      </c>
      <c r="D419" s="8">
        <v>0.11899999999999999</v>
      </c>
      <c r="E419" s="8">
        <v>0.22470000000000001</v>
      </c>
      <c r="F419" s="8" t="s">
        <v>1668</v>
      </c>
      <c r="G419" s="8">
        <v>0.1056</v>
      </c>
      <c r="H419" s="1" t="s">
        <v>3870</v>
      </c>
      <c r="I419" s="8">
        <v>404</v>
      </c>
      <c r="J419" s="9" t="s">
        <v>1668</v>
      </c>
      <c r="K419" s="9" t="s">
        <v>1910</v>
      </c>
      <c r="L419" s="9">
        <v>8.2465712744775599E-3</v>
      </c>
      <c r="M419" s="9">
        <v>1.5058794026814801E-2</v>
      </c>
      <c r="N419" s="9">
        <v>6.8122227523373102E-3</v>
      </c>
      <c r="O419" s="9">
        <v>9.7786203390222495E-2</v>
      </c>
      <c r="P419" s="1" t="s">
        <v>3871</v>
      </c>
      <c r="Q419" s="9">
        <v>436</v>
      </c>
      <c r="R419" s="10">
        <f t="shared" si="24"/>
        <v>840</v>
      </c>
      <c r="S419" s="1">
        <f t="shared" si="25"/>
        <v>1</v>
      </c>
      <c r="T419" s="1">
        <f t="shared" si="26"/>
        <v>1</v>
      </c>
      <c r="U419" s="1">
        <f t="shared" si="27"/>
        <v>1</v>
      </c>
      <c r="V419" s="1"/>
    </row>
    <row r="420" spans="1:22" x14ac:dyDescent="0.3">
      <c r="A420" s="8">
        <v>797</v>
      </c>
      <c r="B420" s="8" t="s">
        <v>1668</v>
      </c>
      <c r="C420" s="8">
        <v>0.69710000000000005</v>
      </c>
      <c r="D420" s="8">
        <v>0.2356</v>
      </c>
      <c r="E420" s="8">
        <v>0.33700000000000002</v>
      </c>
      <c r="F420" s="8" t="s">
        <v>1669</v>
      </c>
      <c r="G420" s="8">
        <v>0.10150000000000001</v>
      </c>
      <c r="H420" s="1" t="s">
        <v>3872</v>
      </c>
      <c r="I420" s="8">
        <v>422</v>
      </c>
      <c r="J420" s="9" t="s">
        <v>1669</v>
      </c>
      <c r="K420" s="9" t="s">
        <v>2488</v>
      </c>
      <c r="L420" s="9">
        <v>1.8639913372250402E-2</v>
      </c>
      <c r="M420" s="9">
        <v>2.5871709926278401E-2</v>
      </c>
      <c r="N420" s="9">
        <v>7.2317965540279602E-3</v>
      </c>
      <c r="O420" s="9">
        <v>0.107475891493042</v>
      </c>
      <c r="P420" s="1" t="s">
        <v>3873</v>
      </c>
      <c r="Q420" s="9">
        <v>420</v>
      </c>
      <c r="R420" s="10">
        <f t="shared" si="24"/>
        <v>842</v>
      </c>
      <c r="S420" s="1">
        <f t="shared" si="25"/>
        <v>1</v>
      </c>
      <c r="T420" s="1">
        <f t="shared" si="26"/>
        <v>1</v>
      </c>
      <c r="U420" s="1">
        <f t="shared" si="27"/>
        <v>1</v>
      </c>
      <c r="V420" s="1"/>
    </row>
    <row r="421" spans="1:22" x14ac:dyDescent="0.3">
      <c r="A421" s="8">
        <v>464</v>
      </c>
      <c r="B421" s="8" t="s">
        <v>1672</v>
      </c>
      <c r="C421" s="8">
        <v>0.89190000000000003</v>
      </c>
      <c r="D421" s="8">
        <v>2.4400000000000002E-2</v>
      </c>
      <c r="E421" s="8">
        <v>0.14680000000000001</v>
      </c>
      <c r="F421" s="8" t="s">
        <v>1674</v>
      </c>
      <c r="G421" s="8">
        <v>0.12239999999999999</v>
      </c>
      <c r="H421" s="1" t="s">
        <v>3874</v>
      </c>
      <c r="I421" s="8">
        <v>371</v>
      </c>
      <c r="J421" s="9" t="s">
        <v>1674</v>
      </c>
      <c r="K421" s="9" t="s">
        <v>2155</v>
      </c>
      <c r="L421" s="9">
        <v>1.73881435771497E-3</v>
      </c>
      <c r="M421" s="9">
        <v>7.4792225008635197E-3</v>
      </c>
      <c r="N421" s="9">
        <v>5.7404081431485397E-3</v>
      </c>
      <c r="O421" s="9">
        <v>8.2416156051165507E-2</v>
      </c>
      <c r="P421" s="1" t="s">
        <v>3875</v>
      </c>
      <c r="Q421" s="9">
        <v>472</v>
      </c>
      <c r="R421" s="10">
        <f t="shared" si="24"/>
        <v>843</v>
      </c>
      <c r="S421" s="1">
        <f t="shared" si="25"/>
        <v>1</v>
      </c>
      <c r="T421" s="1">
        <f t="shared" si="26"/>
        <v>1</v>
      </c>
      <c r="U421" s="1">
        <f t="shared" si="27"/>
        <v>1</v>
      </c>
      <c r="V421" s="1"/>
    </row>
    <row r="422" spans="1:22" x14ac:dyDescent="0.3">
      <c r="A422" s="8">
        <v>271</v>
      </c>
      <c r="B422" s="8" t="s">
        <v>1679</v>
      </c>
      <c r="C422" s="8">
        <v>0.80310000000000004</v>
      </c>
      <c r="D422" s="8">
        <v>0.1361</v>
      </c>
      <c r="E422" s="8">
        <v>0.24510000000000001</v>
      </c>
      <c r="F422" s="8" t="s">
        <v>1681</v>
      </c>
      <c r="G422" s="8">
        <v>0.1091</v>
      </c>
      <c r="H422" s="1" t="s">
        <v>3876</v>
      </c>
      <c r="I422" s="8">
        <v>401</v>
      </c>
      <c r="J422" s="9" t="s">
        <v>1681</v>
      </c>
      <c r="K422" s="9" t="s">
        <v>1962</v>
      </c>
      <c r="L422" s="9">
        <v>9.1882997907049898E-3</v>
      </c>
      <c r="M422" s="9">
        <v>1.55593401342797E-2</v>
      </c>
      <c r="N422" s="9">
        <v>6.37104034357471E-3</v>
      </c>
      <c r="O422" s="9">
        <v>9.4384950600785E-2</v>
      </c>
      <c r="P422" s="1" t="s">
        <v>3877</v>
      </c>
      <c r="Q422" s="9">
        <v>449</v>
      </c>
      <c r="R422" s="10">
        <f t="shared" si="24"/>
        <v>850</v>
      </c>
      <c r="S422" s="1">
        <f t="shared" si="25"/>
        <v>1</v>
      </c>
      <c r="T422" s="1">
        <f t="shared" si="26"/>
        <v>1</v>
      </c>
      <c r="U422" s="1">
        <f t="shared" si="27"/>
        <v>1</v>
      </c>
      <c r="V422" s="1"/>
    </row>
    <row r="423" spans="1:22" x14ac:dyDescent="0.3">
      <c r="A423" s="8">
        <v>1085</v>
      </c>
      <c r="B423" s="8" t="s">
        <v>1669</v>
      </c>
      <c r="C423" s="8">
        <v>0.65139999999999998</v>
      </c>
      <c r="D423" s="8">
        <v>0.25340000000000001</v>
      </c>
      <c r="E423" s="8">
        <v>0.3664</v>
      </c>
      <c r="F423" s="8" t="s">
        <v>1679</v>
      </c>
      <c r="G423" s="8">
        <v>0.113</v>
      </c>
      <c r="H423" s="1" t="s">
        <v>3878</v>
      </c>
      <c r="I423" s="8">
        <v>395</v>
      </c>
      <c r="J423" s="9" t="s">
        <v>1679</v>
      </c>
      <c r="K423" s="9" t="s">
        <v>2776</v>
      </c>
      <c r="L423" s="9">
        <v>1.79241215155184E-2</v>
      </c>
      <c r="M423" s="9">
        <v>2.41368992886144E-2</v>
      </c>
      <c r="N423" s="9">
        <v>6.2127777730959597E-3</v>
      </c>
      <c r="O423" s="9">
        <v>8.5479290036236402E-2</v>
      </c>
      <c r="P423" s="1" t="s">
        <v>3879</v>
      </c>
      <c r="Q423" s="9">
        <v>455</v>
      </c>
      <c r="R423" s="10">
        <f t="shared" si="24"/>
        <v>850</v>
      </c>
      <c r="S423" s="1">
        <f t="shared" si="25"/>
        <v>1</v>
      </c>
      <c r="T423" s="1">
        <f t="shared" si="26"/>
        <v>1</v>
      </c>
      <c r="U423" s="1">
        <f t="shared" si="27"/>
        <v>1</v>
      </c>
      <c r="V423" s="1"/>
    </row>
    <row r="424" spans="1:22" x14ac:dyDescent="0.3">
      <c r="A424" s="8">
        <v>721</v>
      </c>
      <c r="B424" s="8" t="s">
        <v>1678</v>
      </c>
      <c r="C424" s="8">
        <v>0.89759999999999995</v>
      </c>
      <c r="D424" s="8">
        <v>2.3199999999999998E-2</v>
      </c>
      <c r="E424" s="8">
        <v>0.1283</v>
      </c>
      <c r="F424" s="8" t="s">
        <v>1679</v>
      </c>
      <c r="G424" s="8">
        <v>0.1052</v>
      </c>
      <c r="H424" s="1" t="s">
        <v>3880</v>
      </c>
      <c r="I424" s="8">
        <v>408</v>
      </c>
      <c r="J424" s="9" t="s">
        <v>1679</v>
      </c>
      <c r="K424" s="9" t="s">
        <v>2412</v>
      </c>
      <c r="L424" s="9">
        <v>1.97309909017539E-3</v>
      </c>
      <c r="M424" s="9">
        <v>8.5847582278826395E-3</v>
      </c>
      <c r="N424" s="9">
        <v>6.6116591377072499E-3</v>
      </c>
      <c r="O424" s="9">
        <v>0.11291302732580399</v>
      </c>
      <c r="P424" s="1" t="s">
        <v>3881</v>
      </c>
      <c r="Q424" s="9">
        <v>443</v>
      </c>
      <c r="R424" s="10">
        <f t="shared" si="24"/>
        <v>851</v>
      </c>
      <c r="S424" s="1">
        <f t="shared" si="25"/>
        <v>1</v>
      </c>
      <c r="T424" s="1">
        <f t="shared" si="26"/>
        <v>1</v>
      </c>
      <c r="U424" s="1">
        <f t="shared" si="27"/>
        <v>1</v>
      </c>
      <c r="V424" s="1"/>
    </row>
    <row r="425" spans="1:22" x14ac:dyDescent="0.3">
      <c r="A425" s="8">
        <v>1170</v>
      </c>
      <c r="B425" s="8" t="s">
        <v>1678</v>
      </c>
      <c r="C425" s="8">
        <v>0.72870000000000001</v>
      </c>
      <c r="D425" s="8">
        <v>0.18959999999999999</v>
      </c>
      <c r="E425" s="8">
        <v>0.28589999999999999</v>
      </c>
      <c r="F425" s="8" t="s">
        <v>1673</v>
      </c>
      <c r="G425" s="8">
        <v>9.6299999999999997E-2</v>
      </c>
      <c r="H425" s="1" t="s">
        <v>3882</v>
      </c>
      <c r="I425" s="8">
        <v>444</v>
      </c>
      <c r="J425" s="9" t="s">
        <v>1673</v>
      </c>
      <c r="K425" s="9" t="s">
        <v>2861</v>
      </c>
      <c r="L425" s="9">
        <v>7.9551912945384599E-3</v>
      </c>
      <c r="M425" s="9">
        <v>1.54823595194676E-2</v>
      </c>
      <c r="N425" s="9">
        <v>7.5271682249291802E-3</v>
      </c>
      <c r="O425" s="9">
        <v>7.8246543907694296E-2</v>
      </c>
      <c r="P425" s="1" t="s">
        <v>3883</v>
      </c>
      <c r="Q425" s="9">
        <v>411</v>
      </c>
      <c r="R425" s="10">
        <f t="shared" si="24"/>
        <v>855</v>
      </c>
      <c r="S425" s="1">
        <f t="shared" si="25"/>
        <v>1</v>
      </c>
      <c r="T425" s="1">
        <f t="shared" si="26"/>
        <v>1</v>
      </c>
      <c r="U425" s="1">
        <f t="shared" si="27"/>
        <v>1</v>
      </c>
      <c r="V425" s="1"/>
    </row>
    <row r="426" spans="1:22" x14ac:dyDescent="0.3">
      <c r="A426" s="8">
        <v>43</v>
      </c>
      <c r="B426" s="8" t="s">
        <v>1679</v>
      </c>
      <c r="C426" s="8">
        <v>0.95230000000000004</v>
      </c>
      <c r="D426" s="8">
        <v>4.0300000000000002E-2</v>
      </c>
      <c r="E426" s="8">
        <v>0.14419999999999999</v>
      </c>
      <c r="F426" s="8" t="s">
        <v>1673</v>
      </c>
      <c r="G426" s="8">
        <v>0.1038</v>
      </c>
      <c r="H426" s="1" t="s">
        <v>3884</v>
      </c>
      <c r="I426" s="8">
        <v>413</v>
      </c>
      <c r="J426" s="9" t="s">
        <v>1673</v>
      </c>
      <c r="K426" s="9" t="s">
        <v>1734</v>
      </c>
      <c r="L426" s="9">
        <v>1.2475826518612801E-4</v>
      </c>
      <c r="M426" s="9">
        <v>6.6660610651007096E-3</v>
      </c>
      <c r="N426" s="9">
        <v>6.5413027999145796E-3</v>
      </c>
      <c r="O426" s="9">
        <v>2.2644487609659699E-2</v>
      </c>
      <c r="P426" s="1" t="s">
        <v>3885</v>
      </c>
      <c r="Q426" s="9">
        <v>444</v>
      </c>
      <c r="R426" s="10">
        <f t="shared" si="24"/>
        <v>857</v>
      </c>
      <c r="S426" s="1">
        <f t="shared" si="25"/>
        <v>1</v>
      </c>
      <c r="T426" s="1">
        <f t="shared" si="26"/>
        <v>1</v>
      </c>
      <c r="U426" s="1">
        <f t="shared" si="27"/>
        <v>1</v>
      </c>
      <c r="V426" s="1"/>
    </row>
    <row r="427" spans="1:22" x14ac:dyDescent="0.3">
      <c r="A427" s="8">
        <v>1153</v>
      </c>
      <c r="B427" s="8" t="s">
        <v>1666</v>
      </c>
      <c r="C427" s="8">
        <v>0.85450000000000004</v>
      </c>
      <c r="D427" s="8">
        <v>0.1013</v>
      </c>
      <c r="E427" s="8">
        <v>0.1837</v>
      </c>
      <c r="F427" s="8" t="s">
        <v>1669</v>
      </c>
      <c r="G427" s="8">
        <v>8.2400000000000001E-2</v>
      </c>
      <c r="H427" s="1" t="s">
        <v>3886</v>
      </c>
      <c r="I427" s="8">
        <v>480</v>
      </c>
      <c r="J427" s="9" t="s">
        <v>1669</v>
      </c>
      <c r="K427" s="9" t="s">
        <v>2844</v>
      </c>
      <c r="L427" s="9">
        <v>5.0390501191557198E-3</v>
      </c>
      <c r="M427" s="9">
        <v>1.33423837961142E-2</v>
      </c>
      <c r="N427" s="9">
        <v>8.3033336769585495E-3</v>
      </c>
      <c r="O427" s="9">
        <v>9.7641960113875201E-2</v>
      </c>
      <c r="P427" s="1" t="s">
        <v>3887</v>
      </c>
      <c r="Q427" s="9">
        <v>380</v>
      </c>
      <c r="R427" s="10">
        <f t="shared" si="24"/>
        <v>860</v>
      </c>
      <c r="S427" s="1">
        <f t="shared" si="25"/>
        <v>1</v>
      </c>
      <c r="T427" s="1">
        <f t="shared" si="26"/>
        <v>1</v>
      </c>
      <c r="U427" s="1">
        <f t="shared" si="27"/>
        <v>1</v>
      </c>
      <c r="V427" s="1"/>
    </row>
    <row r="428" spans="1:22" x14ac:dyDescent="0.3">
      <c r="A428" s="8">
        <v>326</v>
      </c>
      <c r="B428" s="8" t="s">
        <v>1681</v>
      </c>
      <c r="C428" s="8">
        <v>0.53649999999999998</v>
      </c>
      <c r="D428" s="8">
        <v>0.31950000000000001</v>
      </c>
      <c r="E428" s="8">
        <v>0.46850000000000003</v>
      </c>
      <c r="F428" s="8" t="s">
        <v>1666</v>
      </c>
      <c r="G428" s="8">
        <v>0.14899999999999999</v>
      </c>
      <c r="H428" s="1" t="s">
        <v>3888</v>
      </c>
      <c r="I428" s="8">
        <v>304</v>
      </c>
      <c r="J428" s="9" t="s">
        <v>1666</v>
      </c>
      <c r="K428" s="9" t="s">
        <v>2017</v>
      </c>
      <c r="L428" s="9">
        <v>2.25479787274524E-2</v>
      </c>
      <c r="M428" s="9">
        <v>2.6381370103665001E-2</v>
      </c>
      <c r="N428" s="9">
        <v>3.8333913762125201E-3</v>
      </c>
      <c r="O428" s="9">
        <v>7.6843622301561207E-2</v>
      </c>
      <c r="P428" s="1" t="s">
        <v>3889</v>
      </c>
      <c r="Q428" s="9">
        <v>558</v>
      </c>
      <c r="R428" s="10">
        <f t="shared" si="24"/>
        <v>862</v>
      </c>
      <c r="S428" s="1">
        <f t="shared" si="25"/>
        <v>1</v>
      </c>
      <c r="T428" s="1">
        <f t="shared" si="26"/>
        <v>1</v>
      </c>
      <c r="U428" s="1">
        <f t="shared" si="27"/>
        <v>1</v>
      </c>
      <c r="V428" s="1"/>
    </row>
    <row r="429" spans="1:22" x14ac:dyDescent="0.3">
      <c r="A429" s="8">
        <v>467</v>
      </c>
      <c r="B429" s="8" t="s">
        <v>1681</v>
      </c>
      <c r="C429" s="8">
        <v>0.80389999999999995</v>
      </c>
      <c r="D429" s="8">
        <v>8.6999999999999994E-2</v>
      </c>
      <c r="E429" s="8">
        <v>0.1943</v>
      </c>
      <c r="F429" s="8" t="s">
        <v>1674</v>
      </c>
      <c r="G429" s="8">
        <v>0.10730000000000001</v>
      </c>
      <c r="H429" s="1" t="s">
        <v>3890</v>
      </c>
      <c r="I429" s="8">
        <v>403</v>
      </c>
      <c r="J429" s="9" t="s">
        <v>1674</v>
      </c>
      <c r="K429" s="9" t="s">
        <v>2158</v>
      </c>
      <c r="L429" s="9">
        <v>4.1302648914506397E-3</v>
      </c>
      <c r="M429" s="9">
        <v>1.02819909774169E-2</v>
      </c>
      <c r="N429" s="9">
        <v>6.1517260859662902E-3</v>
      </c>
      <c r="O429" s="9">
        <v>8.8605438159778699E-2</v>
      </c>
      <c r="P429" s="1" t="s">
        <v>3891</v>
      </c>
      <c r="Q429" s="9">
        <v>459</v>
      </c>
      <c r="R429" s="10">
        <f t="shared" si="24"/>
        <v>862</v>
      </c>
      <c r="S429" s="1">
        <f t="shared" si="25"/>
        <v>1</v>
      </c>
      <c r="T429" s="1">
        <f t="shared" si="26"/>
        <v>1</v>
      </c>
      <c r="U429" s="1">
        <f t="shared" si="27"/>
        <v>1</v>
      </c>
      <c r="V429" s="1"/>
    </row>
    <row r="430" spans="1:22" x14ac:dyDescent="0.3">
      <c r="A430" s="8">
        <v>793</v>
      </c>
      <c r="B430" s="8" t="s">
        <v>1668</v>
      </c>
      <c r="C430" s="8">
        <v>0.77980000000000005</v>
      </c>
      <c r="D430" s="8">
        <v>0.1009</v>
      </c>
      <c r="E430" s="8">
        <v>0.18509999999999999</v>
      </c>
      <c r="F430" s="8" t="s">
        <v>1677</v>
      </c>
      <c r="G430" s="8">
        <v>8.4199999999999997E-2</v>
      </c>
      <c r="H430" s="1" t="s">
        <v>3892</v>
      </c>
      <c r="I430" s="8">
        <v>473</v>
      </c>
      <c r="J430" s="9" t="s">
        <v>1677</v>
      </c>
      <c r="K430" s="9" t="s">
        <v>2484</v>
      </c>
      <c r="L430" s="9">
        <v>5.8655360928491001E-3</v>
      </c>
      <c r="M430" s="9">
        <v>1.39090122805673E-2</v>
      </c>
      <c r="N430" s="9">
        <v>8.0434761877182792E-3</v>
      </c>
      <c r="O430" s="9">
        <v>0.109632031501737</v>
      </c>
      <c r="P430" s="1" t="s">
        <v>3893</v>
      </c>
      <c r="Q430" s="9">
        <v>389</v>
      </c>
      <c r="R430" s="10">
        <f t="shared" si="24"/>
        <v>862</v>
      </c>
      <c r="S430" s="1">
        <f t="shared" si="25"/>
        <v>1</v>
      </c>
      <c r="T430" s="1">
        <f t="shared" si="26"/>
        <v>1</v>
      </c>
      <c r="U430" s="1">
        <f t="shared" si="27"/>
        <v>1</v>
      </c>
      <c r="V430" s="1"/>
    </row>
    <row r="431" spans="1:22" x14ac:dyDescent="0.3">
      <c r="A431" s="8">
        <v>960</v>
      </c>
      <c r="B431" s="8" t="s">
        <v>1681</v>
      </c>
      <c r="C431" s="8">
        <v>0.78859999999999997</v>
      </c>
      <c r="D431" s="8">
        <v>0.152</v>
      </c>
      <c r="E431" s="8">
        <v>0.2155</v>
      </c>
      <c r="F431" s="8" t="s">
        <v>1671</v>
      </c>
      <c r="G431" s="8">
        <v>6.3500000000000001E-2</v>
      </c>
      <c r="H431" s="1" t="s">
        <v>3894</v>
      </c>
      <c r="I431" s="8">
        <v>532</v>
      </c>
      <c r="J431" s="9" t="s">
        <v>1671</v>
      </c>
      <c r="K431" s="9" t="s">
        <v>2651</v>
      </c>
      <c r="L431" s="9">
        <v>5.6368326569271304E-3</v>
      </c>
      <c r="M431" s="9">
        <v>1.5416569407624099E-2</v>
      </c>
      <c r="N431" s="9">
        <v>9.7797367506969792E-3</v>
      </c>
      <c r="O431" s="9">
        <v>0.10315074545087501</v>
      </c>
      <c r="P431" s="1" t="s">
        <v>3895</v>
      </c>
      <c r="Q431" s="9">
        <v>331</v>
      </c>
      <c r="R431" s="10">
        <f t="shared" si="24"/>
        <v>863</v>
      </c>
      <c r="S431" s="1">
        <f t="shared" si="25"/>
        <v>1</v>
      </c>
      <c r="T431" s="1">
        <f t="shared" si="26"/>
        <v>1</v>
      </c>
      <c r="U431" s="1">
        <f t="shared" si="27"/>
        <v>1</v>
      </c>
      <c r="V431" s="1"/>
    </row>
    <row r="432" spans="1:22" x14ac:dyDescent="0.3">
      <c r="A432" s="8">
        <v>1099</v>
      </c>
      <c r="B432" s="8" t="s">
        <v>1680</v>
      </c>
      <c r="C432" s="8">
        <v>0.7964</v>
      </c>
      <c r="D432" s="8">
        <v>0.1431</v>
      </c>
      <c r="E432" s="8">
        <v>0.23250000000000001</v>
      </c>
      <c r="F432" s="8" t="s">
        <v>1675</v>
      </c>
      <c r="G432" s="8">
        <v>8.9499999999999996E-2</v>
      </c>
      <c r="H432" s="1" t="s">
        <v>3896</v>
      </c>
      <c r="I432" s="8">
        <v>463</v>
      </c>
      <c r="J432" s="9" t="s">
        <v>1675</v>
      </c>
      <c r="K432" s="9" t="s">
        <v>2790</v>
      </c>
      <c r="L432" s="9">
        <v>1.02545950024273E-2</v>
      </c>
      <c r="M432" s="9">
        <v>1.80154855028977E-2</v>
      </c>
      <c r="N432" s="9">
        <v>7.7608905004704198E-3</v>
      </c>
      <c r="O432" s="9">
        <v>0.106182134436064</v>
      </c>
      <c r="P432" s="1" t="s">
        <v>3897</v>
      </c>
      <c r="Q432" s="9">
        <v>403</v>
      </c>
      <c r="R432" s="10">
        <f t="shared" si="24"/>
        <v>866</v>
      </c>
      <c r="S432" s="1">
        <f t="shared" si="25"/>
        <v>1</v>
      </c>
      <c r="T432" s="1">
        <f t="shared" si="26"/>
        <v>1</v>
      </c>
      <c r="U432" s="1">
        <f t="shared" si="27"/>
        <v>1</v>
      </c>
      <c r="V432" s="1"/>
    </row>
    <row r="433" spans="1:22" x14ac:dyDescent="0.3">
      <c r="A433" s="8">
        <v>1173</v>
      </c>
      <c r="B433" s="8" t="s">
        <v>1681</v>
      </c>
      <c r="C433" s="8">
        <v>0.81320000000000003</v>
      </c>
      <c r="D433" s="8">
        <v>0.11559999999999999</v>
      </c>
      <c r="E433" s="8">
        <v>0.21579999999999999</v>
      </c>
      <c r="F433" s="8" t="s">
        <v>1677</v>
      </c>
      <c r="G433" s="8">
        <v>0.1002</v>
      </c>
      <c r="H433" s="1" t="s">
        <v>3898</v>
      </c>
      <c r="I433" s="8">
        <v>427</v>
      </c>
      <c r="J433" s="9" t="s">
        <v>1677</v>
      </c>
      <c r="K433" s="9" t="s">
        <v>2864</v>
      </c>
      <c r="L433" s="9">
        <v>5.1786370962772898E-3</v>
      </c>
      <c r="M433" s="9">
        <v>1.1869662114946399E-2</v>
      </c>
      <c r="N433" s="9">
        <v>6.6910250186691103E-3</v>
      </c>
      <c r="O433" s="9">
        <v>8.1192322731010805E-2</v>
      </c>
      <c r="P433" s="1" t="s">
        <v>3899</v>
      </c>
      <c r="Q433" s="9">
        <v>440</v>
      </c>
      <c r="R433" s="10">
        <f t="shared" si="24"/>
        <v>867</v>
      </c>
      <c r="S433" s="1">
        <f t="shared" si="25"/>
        <v>1</v>
      </c>
      <c r="T433" s="1">
        <f t="shared" si="26"/>
        <v>1</v>
      </c>
      <c r="U433" s="1">
        <f t="shared" si="27"/>
        <v>1</v>
      </c>
      <c r="V433" s="1"/>
    </row>
    <row r="434" spans="1:22" x14ac:dyDescent="0.3">
      <c r="A434" s="8">
        <v>1251</v>
      </c>
      <c r="B434" s="8" t="s">
        <v>1683</v>
      </c>
      <c r="C434" s="8">
        <v>0.91520000000000001</v>
      </c>
      <c r="D434" s="8">
        <v>5.9900000000000002E-2</v>
      </c>
      <c r="E434" s="8">
        <v>0.14649999999999999</v>
      </c>
      <c r="F434" s="8" t="s">
        <v>1670</v>
      </c>
      <c r="G434" s="8">
        <v>8.6499999999999994E-2</v>
      </c>
      <c r="H434" s="1" t="s">
        <v>3900</v>
      </c>
      <c r="I434" s="8">
        <v>469</v>
      </c>
      <c r="J434" s="9" t="s">
        <v>1670</v>
      </c>
      <c r="K434" s="9" t="s">
        <v>2942</v>
      </c>
      <c r="L434" s="9">
        <v>3.8459856132246999E-3</v>
      </c>
      <c r="M434" s="9">
        <v>1.17513974192159E-2</v>
      </c>
      <c r="N434" s="9">
        <v>7.9054118059912297E-3</v>
      </c>
      <c r="O434" s="9">
        <v>0.112444937941164</v>
      </c>
      <c r="P434" s="1" t="s">
        <v>3901</v>
      </c>
      <c r="Q434" s="9">
        <v>399</v>
      </c>
      <c r="R434" s="10">
        <f t="shared" si="24"/>
        <v>868</v>
      </c>
      <c r="S434" s="1">
        <f t="shared" si="25"/>
        <v>1</v>
      </c>
      <c r="T434" s="1">
        <f t="shared" si="26"/>
        <v>1</v>
      </c>
      <c r="U434" s="1">
        <f t="shared" si="27"/>
        <v>1</v>
      </c>
      <c r="V434" s="1"/>
    </row>
    <row r="435" spans="1:22" x14ac:dyDescent="0.3">
      <c r="A435" s="8">
        <v>1253</v>
      </c>
      <c r="B435" s="8" t="s">
        <v>1674</v>
      </c>
      <c r="C435" s="8">
        <v>0.80720000000000003</v>
      </c>
      <c r="D435" s="8">
        <v>0.15840000000000001</v>
      </c>
      <c r="E435" s="8">
        <v>0.2482</v>
      </c>
      <c r="F435" s="8" t="s">
        <v>1669</v>
      </c>
      <c r="G435" s="8">
        <v>8.9700000000000002E-2</v>
      </c>
      <c r="H435" s="1" t="s">
        <v>3902</v>
      </c>
      <c r="I435" s="8">
        <v>461</v>
      </c>
      <c r="J435" s="9" t="s">
        <v>1669</v>
      </c>
      <c r="K435" s="9" t="s">
        <v>2944</v>
      </c>
      <c r="L435" s="9">
        <v>1.02919264298872E-2</v>
      </c>
      <c r="M435" s="9">
        <v>1.7928809233553399E-2</v>
      </c>
      <c r="N435" s="9">
        <v>7.6368828036661998E-3</v>
      </c>
      <c r="O435" s="9">
        <v>0.10575475613773901</v>
      </c>
      <c r="P435" s="1" t="s">
        <v>3903</v>
      </c>
      <c r="Q435" s="9">
        <v>407</v>
      </c>
      <c r="R435" s="10">
        <f t="shared" si="24"/>
        <v>868</v>
      </c>
      <c r="S435" s="1">
        <f t="shared" si="25"/>
        <v>1</v>
      </c>
      <c r="T435" s="1">
        <f t="shared" si="26"/>
        <v>1</v>
      </c>
      <c r="U435" s="1">
        <f t="shared" si="27"/>
        <v>1</v>
      </c>
      <c r="V435" s="1"/>
    </row>
    <row r="436" spans="1:22" x14ac:dyDescent="0.3">
      <c r="A436" s="8">
        <v>865</v>
      </c>
      <c r="B436" s="8" t="s">
        <v>1666</v>
      </c>
      <c r="C436" s="8">
        <v>0.8639</v>
      </c>
      <c r="D436" s="8">
        <v>0.1074</v>
      </c>
      <c r="E436" s="8">
        <v>0.2054</v>
      </c>
      <c r="F436" s="8" t="s">
        <v>1669</v>
      </c>
      <c r="G436" s="8">
        <v>9.8000000000000004E-2</v>
      </c>
      <c r="H436" s="1" t="s">
        <v>3904</v>
      </c>
      <c r="I436" s="8">
        <v>435</v>
      </c>
      <c r="J436" s="9" t="s">
        <v>1669</v>
      </c>
      <c r="K436" s="9" t="s">
        <v>2556</v>
      </c>
      <c r="L436" s="9">
        <v>6.1200456977817197E-3</v>
      </c>
      <c r="M436" s="9">
        <v>1.2982438538222899E-2</v>
      </c>
      <c r="N436" s="9">
        <v>6.8623928404411899E-3</v>
      </c>
      <c r="O436" s="9">
        <v>9.87793487515395E-2</v>
      </c>
      <c r="P436" s="1" t="s">
        <v>3905</v>
      </c>
      <c r="Q436" s="9">
        <v>434</v>
      </c>
      <c r="R436" s="10">
        <f t="shared" si="24"/>
        <v>869</v>
      </c>
      <c r="S436" s="1">
        <f t="shared" si="25"/>
        <v>1</v>
      </c>
      <c r="T436" s="1">
        <f t="shared" si="26"/>
        <v>1</v>
      </c>
      <c r="U436" s="1">
        <f t="shared" si="27"/>
        <v>1</v>
      </c>
      <c r="V436" s="1"/>
    </row>
    <row r="437" spans="1:22" x14ac:dyDescent="0.3">
      <c r="A437" s="8">
        <v>1305</v>
      </c>
      <c r="B437" s="8" t="s">
        <v>1666</v>
      </c>
      <c r="C437" s="8">
        <v>0.89949999999999997</v>
      </c>
      <c r="D437" s="8">
        <v>6.4100000000000004E-2</v>
      </c>
      <c r="E437" s="8">
        <v>0.1666</v>
      </c>
      <c r="F437" s="8" t="s">
        <v>1674</v>
      </c>
      <c r="G437" s="8">
        <v>0.10249999999999999</v>
      </c>
      <c r="H437" s="1" t="s">
        <v>3906</v>
      </c>
      <c r="I437" s="8">
        <v>420</v>
      </c>
      <c r="J437" s="9" t="s">
        <v>1674</v>
      </c>
      <c r="K437" s="9" t="s">
        <v>2996</v>
      </c>
      <c r="L437" s="9">
        <v>2.2779176537109499E-3</v>
      </c>
      <c r="M437" s="9">
        <v>8.6226026992012299E-3</v>
      </c>
      <c r="N437" s="9">
        <v>6.3446850454902696E-3</v>
      </c>
      <c r="O437" s="9">
        <v>6.6923273775692099E-2</v>
      </c>
      <c r="P437" s="1" t="s">
        <v>3907</v>
      </c>
      <c r="Q437" s="9">
        <v>451</v>
      </c>
      <c r="R437" s="10">
        <f t="shared" si="24"/>
        <v>871</v>
      </c>
      <c r="S437" s="1">
        <f t="shared" si="25"/>
        <v>1</v>
      </c>
      <c r="T437" s="1">
        <f t="shared" si="26"/>
        <v>1</v>
      </c>
      <c r="U437" s="1">
        <f t="shared" si="27"/>
        <v>1</v>
      </c>
      <c r="V437" s="1"/>
    </row>
    <row r="438" spans="1:22" x14ac:dyDescent="0.3">
      <c r="A438" s="8">
        <v>1263</v>
      </c>
      <c r="B438" s="8" t="s">
        <v>1680</v>
      </c>
      <c r="C438" s="8">
        <v>0.89939999999999998</v>
      </c>
      <c r="D438" s="8">
        <v>3.8699999999999998E-2</v>
      </c>
      <c r="E438" s="8">
        <v>0.13539999999999999</v>
      </c>
      <c r="F438" s="8" t="s">
        <v>1674</v>
      </c>
      <c r="G438" s="8">
        <v>9.6699999999999994E-2</v>
      </c>
      <c r="H438" s="1" t="s">
        <v>3908</v>
      </c>
      <c r="I438" s="8">
        <v>440</v>
      </c>
      <c r="J438" s="9" t="s">
        <v>1669</v>
      </c>
      <c r="K438" s="9" t="s">
        <v>2954</v>
      </c>
      <c r="L438" s="9">
        <v>2.6553104709616301E-3</v>
      </c>
      <c r="M438" s="9">
        <v>9.5331165571205505E-3</v>
      </c>
      <c r="N438" s="9">
        <v>6.8778060861589196E-3</v>
      </c>
      <c r="O438" s="9">
        <v>0.10913430927331599</v>
      </c>
      <c r="P438" s="1" t="s">
        <v>3909</v>
      </c>
      <c r="Q438" s="9">
        <v>433</v>
      </c>
      <c r="R438" s="10">
        <f t="shared" si="24"/>
        <v>873</v>
      </c>
      <c r="S438" s="1">
        <f t="shared" si="25"/>
        <v>0</v>
      </c>
      <c r="T438" s="1">
        <f t="shared" si="26"/>
        <v>1</v>
      </c>
      <c r="U438" s="1">
        <f t="shared" si="27"/>
        <v>0</v>
      </c>
      <c r="V438" s="1"/>
    </row>
    <row r="439" spans="1:22" x14ac:dyDescent="0.3">
      <c r="A439" s="8">
        <v>256</v>
      </c>
      <c r="B439" s="8" t="s">
        <v>1671</v>
      </c>
      <c r="C439" s="8">
        <v>0.77800000000000002</v>
      </c>
      <c r="D439" s="8">
        <v>0.1244</v>
      </c>
      <c r="E439" s="8">
        <v>0.2228</v>
      </c>
      <c r="F439" s="8" t="s">
        <v>1666</v>
      </c>
      <c r="G439" s="8">
        <v>9.8400000000000001E-2</v>
      </c>
      <c r="H439" s="1" t="s">
        <v>3910</v>
      </c>
      <c r="I439" s="8">
        <v>433</v>
      </c>
      <c r="J439" s="9" t="s">
        <v>1666</v>
      </c>
      <c r="K439" s="9" t="s">
        <v>1947</v>
      </c>
      <c r="L439" s="9">
        <v>6.4847216727909303E-3</v>
      </c>
      <c r="M439" s="9">
        <v>1.3168141971853901E-2</v>
      </c>
      <c r="N439" s="9">
        <v>6.6834202990629704E-3</v>
      </c>
      <c r="O439" s="9">
        <v>8.4443090123318396E-2</v>
      </c>
      <c r="P439" s="1" t="s">
        <v>3911</v>
      </c>
      <c r="Q439" s="9">
        <v>441</v>
      </c>
      <c r="R439" s="10">
        <f t="shared" si="24"/>
        <v>874</v>
      </c>
      <c r="S439" s="1">
        <f t="shared" si="25"/>
        <v>1</v>
      </c>
      <c r="T439" s="1">
        <f t="shared" si="26"/>
        <v>1</v>
      </c>
      <c r="U439" s="1">
        <f t="shared" si="27"/>
        <v>1</v>
      </c>
      <c r="V439" s="1"/>
    </row>
    <row r="440" spans="1:22" x14ac:dyDescent="0.3">
      <c r="A440" s="8">
        <v>389</v>
      </c>
      <c r="B440" s="8" t="s">
        <v>1682</v>
      </c>
      <c r="C440" s="8">
        <v>0.89729999999999999</v>
      </c>
      <c r="D440" s="8">
        <v>7.0300000000000001E-2</v>
      </c>
      <c r="E440" s="8">
        <v>0.17510000000000001</v>
      </c>
      <c r="F440" s="8" t="s">
        <v>1673</v>
      </c>
      <c r="G440" s="8">
        <v>0.1048</v>
      </c>
      <c r="H440" s="1" t="s">
        <v>3912</v>
      </c>
      <c r="I440" s="8">
        <v>410</v>
      </c>
      <c r="J440" s="9" t="s">
        <v>1673</v>
      </c>
      <c r="K440" s="9" t="s">
        <v>2080</v>
      </c>
      <c r="L440" s="9">
        <v>6.5119716476317998E-3</v>
      </c>
      <c r="M440" s="9">
        <v>1.25740895472762E-2</v>
      </c>
      <c r="N440" s="9">
        <v>6.0621178996444897E-3</v>
      </c>
      <c r="O440" s="9">
        <v>0.11334281600399</v>
      </c>
      <c r="P440" s="1" t="s">
        <v>3913</v>
      </c>
      <c r="Q440" s="9">
        <v>464</v>
      </c>
      <c r="R440" s="10">
        <f t="shared" si="24"/>
        <v>874</v>
      </c>
      <c r="S440" s="1">
        <f t="shared" si="25"/>
        <v>1</v>
      </c>
      <c r="T440" s="1">
        <f t="shared" si="26"/>
        <v>1</v>
      </c>
      <c r="U440" s="1">
        <f t="shared" si="27"/>
        <v>1</v>
      </c>
      <c r="V440" s="1"/>
    </row>
    <row r="441" spans="1:22" x14ac:dyDescent="0.3">
      <c r="A441" s="8">
        <v>1101</v>
      </c>
      <c r="B441" s="8" t="s">
        <v>1677</v>
      </c>
      <c r="C441" s="8">
        <v>0.82179999999999997</v>
      </c>
      <c r="D441" s="8">
        <v>0.1139</v>
      </c>
      <c r="E441" s="8">
        <v>0.2452</v>
      </c>
      <c r="F441" s="8" t="s">
        <v>1674</v>
      </c>
      <c r="G441" s="8">
        <v>0.1313</v>
      </c>
      <c r="H441" s="1" t="s">
        <v>3914</v>
      </c>
      <c r="I441" s="8">
        <v>342</v>
      </c>
      <c r="J441" s="9" t="s">
        <v>1674</v>
      </c>
      <c r="K441" s="9" t="s">
        <v>2792</v>
      </c>
      <c r="L441" s="9">
        <v>7.6202459903012701E-3</v>
      </c>
      <c r="M441" s="9">
        <v>1.1996190925977901E-2</v>
      </c>
      <c r="N441" s="9">
        <v>4.3759449356766998E-3</v>
      </c>
      <c r="O441" s="9">
        <v>9.5159188534307396E-2</v>
      </c>
      <c r="P441" s="1" t="s">
        <v>3915</v>
      </c>
      <c r="Q441" s="9">
        <v>532</v>
      </c>
      <c r="R441" s="10">
        <f t="shared" si="24"/>
        <v>874</v>
      </c>
      <c r="S441" s="1">
        <f t="shared" si="25"/>
        <v>1</v>
      </c>
      <c r="T441" s="1">
        <f t="shared" si="26"/>
        <v>1</v>
      </c>
      <c r="U441" s="1">
        <f t="shared" si="27"/>
        <v>1</v>
      </c>
      <c r="V441" s="1"/>
    </row>
    <row r="442" spans="1:22" x14ac:dyDescent="0.3">
      <c r="A442" s="8">
        <v>682</v>
      </c>
      <c r="B442" s="8" t="s">
        <v>1681</v>
      </c>
      <c r="C442" s="8">
        <v>0.68289999999999995</v>
      </c>
      <c r="D442" s="8">
        <v>0.18790000000000001</v>
      </c>
      <c r="E442" s="8">
        <v>0.26029999999999998</v>
      </c>
      <c r="F442" s="8" t="s">
        <v>1671</v>
      </c>
      <c r="G442" s="8">
        <v>7.2400000000000006E-2</v>
      </c>
      <c r="H442" s="1" t="s">
        <v>3916</v>
      </c>
      <c r="I442" s="8">
        <v>509</v>
      </c>
      <c r="J442" s="9" t="s">
        <v>1682</v>
      </c>
      <c r="K442" s="9" t="s">
        <v>2373</v>
      </c>
      <c r="L442" s="9">
        <v>9.9102407757587392E-3</v>
      </c>
      <c r="M442" s="9">
        <v>1.8657242264732001E-2</v>
      </c>
      <c r="N442" s="9">
        <v>8.7470014889732602E-3</v>
      </c>
      <c r="O442" s="9">
        <v>9.4742478916673506E-2</v>
      </c>
      <c r="P442" s="1" t="s">
        <v>3917</v>
      </c>
      <c r="Q442" s="9">
        <v>366</v>
      </c>
      <c r="R442" s="10">
        <f t="shared" si="24"/>
        <v>875</v>
      </c>
      <c r="S442" s="1">
        <f t="shared" si="25"/>
        <v>0</v>
      </c>
      <c r="T442" s="1">
        <f t="shared" si="26"/>
        <v>1</v>
      </c>
      <c r="U442" s="1">
        <f t="shared" si="27"/>
        <v>0</v>
      </c>
      <c r="V442" s="1"/>
    </row>
    <row r="443" spans="1:22" x14ac:dyDescent="0.3">
      <c r="A443" s="8">
        <v>970</v>
      </c>
      <c r="B443" s="8" t="s">
        <v>1677</v>
      </c>
      <c r="C443" s="8">
        <v>0.75409999999999999</v>
      </c>
      <c r="D443" s="8">
        <v>0.12529999999999999</v>
      </c>
      <c r="E443" s="8">
        <v>0.2351</v>
      </c>
      <c r="F443" s="8" t="s">
        <v>1668</v>
      </c>
      <c r="G443" s="8">
        <v>0.10979999999999999</v>
      </c>
      <c r="H443" s="1" t="s">
        <v>3918</v>
      </c>
      <c r="I443" s="8">
        <v>399</v>
      </c>
      <c r="J443" s="9" t="s">
        <v>1668</v>
      </c>
      <c r="K443" s="9" t="s">
        <v>2661</v>
      </c>
      <c r="L443" s="9">
        <v>7.6124299753911702E-3</v>
      </c>
      <c r="M443" s="9">
        <v>1.3236819794678001E-2</v>
      </c>
      <c r="N443" s="9">
        <v>5.6243898192868402E-3</v>
      </c>
      <c r="O443" s="9">
        <v>8.3568181062391E-2</v>
      </c>
      <c r="P443" s="1" t="s">
        <v>3919</v>
      </c>
      <c r="Q443" s="9">
        <v>476</v>
      </c>
      <c r="R443" s="10">
        <f t="shared" si="24"/>
        <v>875</v>
      </c>
      <c r="S443" s="1">
        <f t="shared" si="25"/>
        <v>1</v>
      </c>
      <c r="T443" s="1">
        <f t="shared" si="26"/>
        <v>1</v>
      </c>
      <c r="U443" s="1">
        <f t="shared" si="27"/>
        <v>1</v>
      </c>
      <c r="V443" s="1"/>
    </row>
    <row r="444" spans="1:22" x14ac:dyDescent="0.3">
      <c r="A444" s="8">
        <v>693</v>
      </c>
      <c r="B444" s="8" t="s">
        <v>1676</v>
      </c>
      <c r="C444" s="8">
        <v>0.92200000000000004</v>
      </c>
      <c r="D444" s="8">
        <v>6.25E-2</v>
      </c>
      <c r="E444" s="8">
        <v>0.18659999999999999</v>
      </c>
      <c r="F444" s="8" t="s">
        <v>1666</v>
      </c>
      <c r="G444" s="8">
        <v>0.1242</v>
      </c>
      <c r="H444" s="1" t="s">
        <v>3920</v>
      </c>
      <c r="I444" s="8">
        <v>364</v>
      </c>
      <c r="J444" s="9" t="s">
        <v>1666</v>
      </c>
      <c r="K444" s="9" t="s">
        <v>2384</v>
      </c>
      <c r="L444" s="9">
        <v>4.3301763220402797E-3</v>
      </c>
      <c r="M444" s="9">
        <v>9.1158032058061902E-3</v>
      </c>
      <c r="N444" s="9">
        <v>4.7856268837659002E-3</v>
      </c>
      <c r="O444" s="9">
        <v>6.2697428845131006E-2</v>
      </c>
      <c r="P444" s="1" t="s">
        <v>3921</v>
      </c>
      <c r="Q444" s="9">
        <v>514</v>
      </c>
      <c r="R444" s="10">
        <f t="shared" si="24"/>
        <v>878</v>
      </c>
      <c r="S444" s="1">
        <f t="shared" si="25"/>
        <v>1</v>
      </c>
      <c r="T444" s="1">
        <f t="shared" si="26"/>
        <v>1</v>
      </c>
      <c r="U444" s="1">
        <f t="shared" si="27"/>
        <v>1</v>
      </c>
      <c r="V444" s="1"/>
    </row>
    <row r="445" spans="1:22" x14ac:dyDescent="0.3">
      <c r="A445" s="8">
        <v>195</v>
      </c>
      <c r="B445" s="8" t="s">
        <v>1674</v>
      </c>
      <c r="C445" s="8">
        <v>0.92620000000000002</v>
      </c>
      <c r="D445" s="8">
        <v>3.44E-2</v>
      </c>
      <c r="E445" s="8">
        <v>0.12690000000000001</v>
      </c>
      <c r="F445" s="8" t="s">
        <v>1673</v>
      </c>
      <c r="G445" s="8">
        <v>9.2399999999999996E-2</v>
      </c>
      <c r="H445" s="1" t="s">
        <v>3922</v>
      </c>
      <c r="I445" s="8">
        <v>453</v>
      </c>
      <c r="J445" s="9" t="s">
        <v>1673</v>
      </c>
      <c r="K445" s="9" t="s">
        <v>1886</v>
      </c>
      <c r="L445" s="9">
        <v>1.3274156011554099E-3</v>
      </c>
      <c r="M445" s="9">
        <v>8.4168796273138592E-3</v>
      </c>
      <c r="N445" s="9">
        <v>7.0894640261584497E-3</v>
      </c>
      <c r="O445" s="9">
        <v>0.106088044557155</v>
      </c>
      <c r="P445" s="1" t="s">
        <v>3923</v>
      </c>
      <c r="Q445" s="9">
        <v>426</v>
      </c>
      <c r="R445" s="10">
        <f t="shared" si="24"/>
        <v>879</v>
      </c>
      <c r="S445" s="1">
        <f t="shared" si="25"/>
        <v>1</v>
      </c>
      <c r="T445" s="1">
        <f t="shared" si="26"/>
        <v>1</v>
      </c>
      <c r="U445" s="1">
        <f t="shared" si="27"/>
        <v>1</v>
      </c>
      <c r="V445" s="1"/>
    </row>
    <row r="446" spans="1:22" x14ac:dyDescent="0.3">
      <c r="A446" s="8">
        <v>533</v>
      </c>
      <c r="B446" s="8" t="s">
        <v>1675</v>
      </c>
      <c r="C446" s="8">
        <v>0.50639999999999996</v>
      </c>
      <c r="D446" s="8">
        <v>0.24260000000000001</v>
      </c>
      <c r="E446" s="8">
        <v>0.3322</v>
      </c>
      <c r="F446" s="8" t="s">
        <v>1673</v>
      </c>
      <c r="G446" s="8">
        <v>8.9599999999999999E-2</v>
      </c>
      <c r="H446" s="1" t="s">
        <v>3924</v>
      </c>
      <c r="I446" s="8">
        <v>462</v>
      </c>
      <c r="J446" s="9" t="s">
        <v>1683</v>
      </c>
      <c r="K446" s="9" t="s">
        <v>2224</v>
      </c>
      <c r="L446" s="9">
        <v>1.2510362725122201E-2</v>
      </c>
      <c r="M446" s="9">
        <v>1.97688264106823E-2</v>
      </c>
      <c r="N446" s="9">
        <v>7.2584636855601197E-3</v>
      </c>
      <c r="O446" s="9">
        <v>7.5706448659858996E-2</v>
      </c>
      <c r="P446" s="1" t="s">
        <v>3925</v>
      </c>
      <c r="Q446" s="9">
        <v>418</v>
      </c>
      <c r="R446" s="10">
        <f t="shared" si="24"/>
        <v>880</v>
      </c>
      <c r="S446" s="1">
        <f t="shared" si="25"/>
        <v>0</v>
      </c>
      <c r="T446" s="1">
        <f t="shared" si="26"/>
        <v>1</v>
      </c>
      <c r="U446" s="1">
        <f t="shared" si="27"/>
        <v>0</v>
      </c>
      <c r="V446" s="1"/>
    </row>
    <row r="447" spans="1:22" x14ac:dyDescent="0.3">
      <c r="A447" s="8">
        <v>1211</v>
      </c>
      <c r="B447" s="8" t="s">
        <v>1674</v>
      </c>
      <c r="C447" s="8">
        <v>0.90469999999999995</v>
      </c>
      <c r="D447" s="8">
        <v>9.4200000000000006E-2</v>
      </c>
      <c r="E447" s="8">
        <v>0.16420000000000001</v>
      </c>
      <c r="F447" s="8" t="s">
        <v>1669</v>
      </c>
      <c r="G447" s="8">
        <v>6.9900000000000004E-2</v>
      </c>
      <c r="H447" s="1" t="s">
        <v>3926</v>
      </c>
      <c r="I447" s="8">
        <v>516</v>
      </c>
      <c r="J447" s="9" t="s">
        <v>1669</v>
      </c>
      <c r="K447" s="9" t="s">
        <v>2902</v>
      </c>
      <c r="L447" s="9">
        <v>3.8964427521914801E-3</v>
      </c>
      <c r="M447" s="9">
        <v>1.26455999022993E-2</v>
      </c>
      <c r="N447" s="9">
        <v>8.7491571501078693E-3</v>
      </c>
      <c r="O447" s="9">
        <v>8.8072456212331396E-2</v>
      </c>
      <c r="P447" s="1" t="s">
        <v>3927</v>
      </c>
      <c r="Q447" s="9">
        <v>365</v>
      </c>
      <c r="R447" s="10">
        <f t="shared" si="24"/>
        <v>881</v>
      </c>
      <c r="S447" s="1">
        <f t="shared" si="25"/>
        <v>1</v>
      </c>
      <c r="T447" s="1">
        <f t="shared" si="26"/>
        <v>1</v>
      </c>
      <c r="U447" s="1">
        <f t="shared" si="27"/>
        <v>1</v>
      </c>
      <c r="V447" s="1"/>
    </row>
    <row r="448" spans="1:22" x14ac:dyDescent="0.3">
      <c r="A448" s="8">
        <v>1311</v>
      </c>
      <c r="B448" s="8" t="s">
        <v>1670</v>
      </c>
      <c r="C448" s="8">
        <v>0.88790000000000002</v>
      </c>
      <c r="D448" s="8">
        <v>2.3199999999999998E-2</v>
      </c>
      <c r="E448" s="8">
        <v>0.1229</v>
      </c>
      <c r="F448" s="8" t="s">
        <v>1674</v>
      </c>
      <c r="G448" s="8">
        <v>9.9699999999999997E-2</v>
      </c>
      <c r="H448" s="1" t="s">
        <v>3928</v>
      </c>
      <c r="I448" s="8">
        <v>430</v>
      </c>
      <c r="J448" s="9" t="s">
        <v>1675</v>
      </c>
      <c r="K448" s="9" t="s">
        <v>3002</v>
      </c>
      <c r="L448" s="9">
        <v>1.98113007957112E-4</v>
      </c>
      <c r="M448" s="9">
        <v>6.3884916661860599E-3</v>
      </c>
      <c r="N448" s="9">
        <v>6.1903786582289504E-3</v>
      </c>
      <c r="O448" s="9">
        <v>7.9159796934240897E-2</v>
      </c>
      <c r="P448" s="1" t="s">
        <v>3929</v>
      </c>
      <c r="Q448" s="9">
        <v>457</v>
      </c>
      <c r="R448" s="10">
        <f t="shared" si="24"/>
        <v>887</v>
      </c>
      <c r="S448" s="1">
        <f t="shared" si="25"/>
        <v>0</v>
      </c>
      <c r="T448" s="1">
        <f t="shared" si="26"/>
        <v>1</v>
      </c>
      <c r="U448" s="1">
        <f t="shared" si="27"/>
        <v>0</v>
      </c>
      <c r="V448" s="1"/>
    </row>
    <row r="449" spans="1:22" x14ac:dyDescent="0.3">
      <c r="A449" s="8">
        <v>120</v>
      </c>
      <c r="B449" s="8" t="s">
        <v>1671</v>
      </c>
      <c r="C449" s="8">
        <v>0.82110000000000005</v>
      </c>
      <c r="D449" s="8">
        <v>0.1386</v>
      </c>
      <c r="E449" s="8">
        <v>0.24149999999999999</v>
      </c>
      <c r="F449" s="8" t="s">
        <v>1677</v>
      </c>
      <c r="G449" s="8">
        <v>0.10299999999999999</v>
      </c>
      <c r="H449" s="1" t="s">
        <v>3930</v>
      </c>
      <c r="I449" s="8">
        <v>416</v>
      </c>
      <c r="J449" s="9" t="s">
        <v>1677</v>
      </c>
      <c r="K449" s="9" t="s">
        <v>1811</v>
      </c>
      <c r="L449" s="9">
        <v>8.8004383958007401E-3</v>
      </c>
      <c r="M449" s="9">
        <v>1.4480379641771899E-2</v>
      </c>
      <c r="N449" s="9">
        <v>5.67994124597118E-3</v>
      </c>
      <c r="O449" s="9">
        <v>8.4824252876861503E-2</v>
      </c>
      <c r="P449" s="1" t="s">
        <v>3931</v>
      </c>
      <c r="Q449" s="9">
        <v>473</v>
      </c>
      <c r="R449" s="10">
        <f t="shared" si="24"/>
        <v>889</v>
      </c>
      <c r="S449" s="1">
        <f t="shared" si="25"/>
        <v>1</v>
      </c>
      <c r="T449" s="1">
        <f t="shared" si="26"/>
        <v>1</v>
      </c>
      <c r="U449" s="1">
        <f t="shared" si="27"/>
        <v>1</v>
      </c>
      <c r="V449" s="1"/>
    </row>
    <row r="450" spans="1:22" x14ac:dyDescent="0.3">
      <c r="A450" s="8">
        <v>382</v>
      </c>
      <c r="B450" s="8" t="s">
        <v>1683</v>
      </c>
      <c r="C450" s="8">
        <v>0.57389999999999997</v>
      </c>
      <c r="D450" s="8">
        <v>0.21870000000000001</v>
      </c>
      <c r="E450" s="8">
        <v>0.34150000000000003</v>
      </c>
      <c r="F450" s="8" t="s">
        <v>1675</v>
      </c>
      <c r="G450" s="8">
        <v>0.12280000000000001</v>
      </c>
      <c r="H450" s="1" t="s">
        <v>3932</v>
      </c>
      <c r="I450" s="8">
        <v>370</v>
      </c>
      <c r="J450" s="9" t="s">
        <v>1675</v>
      </c>
      <c r="K450" s="9" t="s">
        <v>2073</v>
      </c>
      <c r="L450" s="9">
        <v>1.4084031396970301E-2</v>
      </c>
      <c r="M450" s="9">
        <v>1.88077643086112E-2</v>
      </c>
      <c r="N450" s="9">
        <v>4.7237329116409203E-3</v>
      </c>
      <c r="O450" s="9">
        <v>7.2588473886550597E-2</v>
      </c>
      <c r="P450" s="1" t="s">
        <v>3933</v>
      </c>
      <c r="Q450" s="9">
        <v>519</v>
      </c>
      <c r="R450" s="10">
        <f t="shared" ref="R450:R513" si="28">SUM(I450,Q450)</f>
        <v>889</v>
      </c>
      <c r="S450" s="1">
        <f t="shared" si="25"/>
        <v>1</v>
      </c>
      <c r="T450" s="1">
        <f t="shared" si="26"/>
        <v>1</v>
      </c>
      <c r="U450" s="1">
        <f t="shared" si="27"/>
        <v>1</v>
      </c>
      <c r="V450" s="1"/>
    </row>
    <row r="451" spans="1:22" x14ac:dyDescent="0.3">
      <c r="A451" s="8">
        <v>709</v>
      </c>
      <c r="B451" s="8" t="s">
        <v>1681</v>
      </c>
      <c r="C451" s="8">
        <v>0.8881</v>
      </c>
      <c r="D451" s="8">
        <v>7.9899999999999999E-2</v>
      </c>
      <c r="E451" s="8">
        <v>0.1837</v>
      </c>
      <c r="F451" s="8" t="s">
        <v>1674</v>
      </c>
      <c r="G451" s="8">
        <v>0.1038</v>
      </c>
      <c r="H451" s="1" t="s">
        <v>3934</v>
      </c>
      <c r="I451" s="8">
        <v>414</v>
      </c>
      <c r="J451" s="9" t="s">
        <v>1674</v>
      </c>
      <c r="K451" s="9" t="s">
        <v>2400</v>
      </c>
      <c r="L451" s="9">
        <v>3.0911367155067701E-3</v>
      </c>
      <c r="M451" s="9">
        <v>8.7139983999457993E-3</v>
      </c>
      <c r="N451" s="9">
        <v>5.62286168443902E-3</v>
      </c>
      <c r="O451" s="9">
        <v>5.97104052022683E-2</v>
      </c>
      <c r="P451" s="1" t="s">
        <v>3935</v>
      </c>
      <c r="Q451" s="9">
        <v>477</v>
      </c>
      <c r="R451" s="10">
        <f t="shared" si="28"/>
        <v>891</v>
      </c>
      <c r="S451" s="1">
        <f t="shared" ref="S451:S514" si="29">IF(J451=F451,1,0)</f>
        <v>1</v>
      </c>
      <c r="T451" s="1">
        <f t="shared" ref="T451:T514" si="30">IF(F451=B451,0,1)</f>
        <v>1</v>
      </c>
      <c r="U451" s="1">
        <f t="shared" ref="U451:U514" si="31">IF(SUM(S451:T451)&gt;1,1,0)</f>
        <v>1</v>
      </c>
      <c r="V451" s="1"/>
    </row>
    <row r="452" spans="1:22" x14ac:dyDescent="0.3">
      <c r="A452" s="8">
        <v>684</v>
      </c>
      <c r="B452" s="8" t="s">
        <v>1676</v>
      </c>
      <c r="C452" s="8">
        <v>0.75990000000000002</v>
      </c>
      <c r="D452" s="8">
        <v>0.15359999999999999</v>
      </c>
      <c r="E452" s="8">
        <v>0.2676</v>
      </c>
      <c r="F452" s="8" t="s">
        <v>1675</v>
      </c>
      <c r="G452" s="8">
        <v>0.114</v>
      </c>
      <c r="H452" s="1" t="s">
        <v>3936</v>
      </c>
      <c r="I452" s="8">
        <v>390</v>
      </c>
      <c r="J452" s="9" t="s">
        <v>1675</v>
      </c>
      <c r="K452" s="9" t="s">
        <v>2375</v>
      </c>
      <c r="L452" s="9">
        <v>5.7766272015172702E-3</v>
      </c>
      <c r="M452" s="9">
        <v>1.0722562345809501E-2</v>
      </c>
      <c r="N452" s="9">
        <v>4.9459351442923101E-3</v>
      </c>
      <c r="O452" s="9">
        <v>7.6035306220299095E-2</v>
      </c>
      <c r="P452" s="1" t="s">
        <v>3937</v>
      </c>
      <c r="Q452" s="9">
        <v>504</v>
      </c>
      <c r="R452" s="10">
        <f t="shared" si="28"/>
        <v>894</v>
      </c>
      <c r="S452" s="1">
        <f t="shared" si="29"/>
        <v>1</v>
      </c>
      <c r="T452" s="1">
        <f t="shared" si="30"/>
        <v>1</v>
      </c>
      <c r="U452" s="1">
        <f t="shared" si="31"/>
        <v>1</v>
      </c>
      <c r="V452" s="1"/>
    </row>
    <row r="453" spans="1:22" x14ac:dyDescent="0.3">
      <c r="A453" s="8">
        <v>373</v>
      </c>
      <c r="B453" s="8" t="s">
        <v>1666</v>
      </c>
      <c r="C453" s="8">
        <v>0.88129999999999997</v>
      </c>
      <c r="D453" s="8">
        <v>8.6099999999999996E-2</v>
      </c>
      <c r="E453" s="8">
        <v>0.15310000000000001</v>
      </c>
      <c r="F453" s="8" t="s">
        <v>1667</v>
      </c>
      <c r="G453" s="8">
        <v>6.7000000000000004E-2</v>
      </c>
      <c r="H453" s="1" t="s">
        <v>3938</v>
      </c>
      <c r="I453" s="8">
        <v>520</v>
      </c>
      <c r="J453" s="9" t="s">
        <v>1667</v>
      </c>
      <c r="K453" s="9" t="s">
        <v>2064</v>
      </c>
      <c r="L453" s="9">
        <v>5.4098418282572903E-3</v>
      </c>
      <c r="M453" s="9">
        <v>1.3791808411142199E-2</v>
      </c>
      <c r="N453" s="9">
        <v>8.3819665828848994E-3</v>
      </c>
      <c r="O453" s="9">
        <v>0.118016991448726</v>
      </c>
      <c r="P453" s="1" t="s">
        <v>3939</v>
      </c>
      <c r="Q453" s="9">
        <v>376</v>
      </c>
      <c r="R453" s="10">
        <f t="shared" si="28"/>
        <v>896</v>
      </c>
      <c r="S453" s="1">
        <f t="shared" si="29"/>
        <v>1</v>
      </c>
      <c r="T453" s="1">
        <f t="shared" si="30"/>
        <v>1</v>
      </c>
      <c r="U453" s="1">
        <f t="shared" si="31"/>
        <v>1</v>
      </c>
      <c r="V453" s="1"/>
    </row>
    <row r="454" spans="1:22" x14ac:dyDescent="0.3">
      <c r="A454" s="8">
        <v>197</v>
      </c>
      <c r="B454" s="8" t="s">
        <v>1673</v>
      </c>
      <c r="C454" s="8">
        <v>0.89329999999999998</v>
      </c>
      <c r="D454" s="8">
        <v>6.9099999999999995E-2</v>
      </c>
      <c r="E454" s="8">
        <v>0.16889999999999999</v>
      </c>
      <c r="F454" s="8" t="s">
        <v>1669</v>
      </c>
      <c r="G454" s="8">
        <v>9.98E-2</v>
      </c>
      <c r="H454" s="1" t="s">
        <v>3940</v>
      </c>
      <c r="I454" s="8">
        <v>428</v>
      </c>
      <c r="J454" s="9" t="s">
        <v>1669</v>
      </c>
      <c r="K454" s="9" t="s">
        <v>1888</v>
      </c>
      <c r="L454" s="9">
        <v>3.7345570220505202E-3</v>
      </c>
      <c r="M454" s="9">
        <v>9.6433596908154992E-3</v>
      </c>
      <c r="N454" s="9">
        <v>5.9088026687649699E-3</v>
      </c>
      <c r="O454" s="9">
        <v>9.72830569998758E-2</v>
      </c>
      <c r="P454" s="1" t="s">
        <v>3941</v>
      </c>
      <c r="Q454" s="9">
        <v>470</v>
      </c>
      <c r="R454" s="10">
        <f t="shared" si="28"/>
        <v>898</v>
      </c>
      <c r="S454" s="1">
        <f t="shared" si="29"/>
        <v>1</v>
      </c>
      <c r="T454" s="1">
        <f t="shared" si="30"/>
        <v>1</v>
      </c>
      <c r="U454" s="1">
        <f t="shared" si="31"/>
        <v>1</v>
      </c>
      <c r="V454" s="1"/>
    </row>
    <row r="455" spans="1:22" x14ac:dyDescent="0.3">
      <c r="A455" s="8">
        <v>723</v>
      </c>
      <c r="B455" s="8" t="s">
        <v>1683</v>
      </c>
      <c r="C455" s="8">
        <v>0.91220000000000001</v>
      </c>
      <c r="D455" s="8">
        <v>3.9699999999999999E-2</v>
      </c>
      <c r="E455" s="8">
        <v>0.1172</v>
      </c>
      <c r="F455" s="8" t="s">
        <v>1669</v>
      </c>
      <c r="G455" s="8">
        <v>7.7600000000000002E-2</v>
      </c>
      <c r="H455" s="1" t="s">
        <v>3942</v>
      </c>
      <c r="I455" s="8">
        <v>497</v>
      </c>
      <c r="J455" s="9" t="s">
        <v>1675</v>
      </c>
      <c r="K455" s="9" t="s">
        <v>2414</v>
      </c>
      <c r="L455" s="9">
        <v>2.5394392680810002E-3</v>
      </c>
      <c r="M455" s="9">
        <v>1.03120390068305E-2</v>
      </c>
      <c r="N455" s="9">
        <v>7.7725997387495596E-3</v>
      </c>
      <c r="O455" s="9">
        <v>0.12515537698595899</v>
      </c>
      <c r="P455" s="1" t="s">
        <v>3943</v>
      </c>
      <c r="Q455" s="9">
        <v>402</v>
      </c>
      <c r="R455" s="10">
        <f t="shared" si="28"/>
        <v>899</v>
      </c>
      <c r="S455" s="1">
        <f t="shared" si="29"/>
        <v>0</v>
      </c>
      <c r="T455" s="1">
        <f t="shared" si="30"/>
        <v>1</v>
      </c>
      <c r="U455" s="1">
        <f t="shared" si="31"/>
        <v>0</v>
      </c>
      <c r="V455" s="1"/>
    </row>
    <row r="456" spans="1:22" x14ac:dyDescent="0.3">
      <c r="A456" s="8">
        <v>88</v>
      </c>
      <c r="B456" s="8" t="s">
        <v>1668</v>
      </c>
      <c r="C456" s="8">
        <v>0.7369</v>
      </c>
      <c r="D456" s="8">
        <v>0.1593</v>
      </c>
      <c r="E456" s="8">
        <v>0.26379999999999998</v>
      </c>
      <c r="F456" s="8" t="s">
        <v>1669</v>
      </c>
      <c r="G456" s="8">
        <v>0.1045</v>
      </c>
      <c r="H456" s="1" t="s">
        <v>3944</v>
      </c>
      <c r="I456" s="8">
        <v>411</v>
      </c>
      <c r="J456" s="9" t="s">
        <v>1669</v>
      </c>
      <c r="K456" s="9" t="s">
        <v>1779</v>
      </c>
      <c r="L456" s="9">
        <v>1.03877371492262E-2</v>
      </c>
      <c r="M456" s="9">
        <v>1.57110181548204E-2</v>
      </c>
      <c r="N456" s="9">
        <v>5.3232810055942204E-3</v>
      </c>
      <c r="O456" s="9">
        <v>9.3047117327005602E-2</v>
      </c>
      <c r="P456" s="1" t="s">
        <v>3945</v>
      </c>
      <c r="Q456" s="9">
        <v>489</v>
      </c>
      <c r="R456" s="10">
        <f t="shared" si="28"/>
        <v>900</v>
      </c>
      <c r="S456" s="1">
        <f t="shared" si="29"/>
        <v>1</v>
      </c>
      <c r="T456" s="1">
        <f t="shared" si="30"/>
        <v>1</v>
      </c>
      <c r="U456" s="1">
        <f t="shared" si="31"/>
        <v>1</v>
      </c>
      <c r="V456" s="1"/>
    </row>
    <row r="457" spans="1:22" x14ac:dyDescent="0.3">
      <c r="A457" s="8">
        <v>224</v>
      </c>
      <c r="B457" s="8" t="s">
        <v>1680</v>
      </c>
      <c r="C457" s="8">
        <v>0.66759999999999997</v>
      </c>
      <c r="D457" s="8">
        <v>0.27550000000000002</v>
      </c>
      <c r="E457" s="8">
        <v>0.35630000000000001</v>
      </c>
      <c r="F457" s="8" t="s">
        <v>1674</v>
      </c>
      <c r="G457" s="8">
        <v>8.09E-2</v>
      </c>
      <c r="H457" s="1" t="s">
        <v>3946</v>
      </c>
      <c r="I457" s="8">
        <v>486</v>
      </c>
      <c r="J457" s="9" t="s">
        <v>1674</v>
      </c>
      <c r="K457" s="9" t="s">
        <v>1915</v>
      </c>
      <c r="L457" s="9">
        <v>2.02513883030935E-2</v>
      </c>
      <c r="M457" s="9">
        <v>2.7652498014768299E-2</v>
      </c>
      <c r="N457" s="9">
        <v>7.4011097116748704E-3</v>
      </c>
      <c r="O457" s="9">
        <v>0.102255192927455</v>
      </c>
      <c r="P457" s="1" t="s">
        <v>3947</v>
      </c>
      <c r="Q457" s="9">
        <v>414</v>
      </c>
      <c r="R457" s="10">
        <f t="shared" si="28"/>
        <v>900</v>
      </c>
      <c r="S457" s="1">
        <f t="shared" si="29"/>
        <v>1</v>
      </c>
      <c r="T457" s="1">
        <f t="shared" si="30"/>
        <v>1</v>
      </c>
      <c r="U457" s="1">
        <f t="shared" si="31"/>
        <v>1</v>
      </c>
      <c r="V457" s="1"/>
    </row>
    <row r="458" spans="1:22" x14ac:dyDescent="0.3">
      <c r="A458" s="8">
        <v>1213</v>
      </c>
      <c r="B458" s="8" t="s">
        <v>1666</v>
      </c>
      <c r="C458" s="8">
        <v>0.92469999999999997</v>
      </c>
      <c r="D458" s="8">
        <v>8.1000000000000003E-2</v>
      </c>
      <c r="E458" s="8">
        <v>0.16500000000000001</v>
      </c>
      <c r="F458" s="8" t="s">
        <v>1685</v>
      </c>
      <c r="G458" s="8">
        <v>8.4099999999999994E-2</v>
      </c>
      <c r="H458" s="1" t="s">
        <v>3948</v>
      </c>
      <c r="I458" s="8">
        <v>476</v>
      </c>
      <c r="J458" s="9" t="s">
        <v>1685</v>
      </c>
      <c r="K458" s="9" t="s">
        <v>2904</v>
      </c>
      <c r="L458" s="9">
        <v>4.9446153258324299E-3</v>
      </c>
      <c r="M458" s="9">
        <v>1.20129069416586E-2</v>
      </c>
      <c r="N458" s="9">
        <v>7.0682916158262303E-3</v>
      </c>
      <c r="O458" s="9">
        <v>0.100228348130306</v>
      </c>
      <c r="P458" s="1" t="s">
        <v>3949</v>
      </c>
      <c r="Q458" s="9">
        <v>428</v>
      </c>
      <c r="R458" s="10">
        <f t="shared" si="28"/>
        <v>904</v>
      </c>
      <c r="S458" s="1">
        <f t="shared" si="29"/>
        <v>1</v>
      </c>
      <c r="T458" s="1">
        <f t="shared" si="30"/>
        <v>1</v>
      </c>
      <c r="U458" s="1">
        <f t="shared" si="31"/>
        <v>1</v>
      </c>
      <c r="V458" s="1"/>
    </row>
    <row r="459" spans="1:22" x14ac:dyDescent="0.3">
      <c r="A459" s="8">
        <v>741</v>
      </c>
      <c r="B459" s="8" t="s">
        <v>1673</v>
      </c>
      <c r="C459" s="8">
        <v>0.57509999999999994</v>
      </c>
      <c r="D459" s="8">
        <v>0.26200000000000001</v>
      </c>
      <c r="E459" s="8">
        <v>0.29409999999999997</v>
      </c>
      <c r="F459" s="8" t="s">
        <v>1683</v>
      </c>
      <c r="G459" s="8">
        <v>3.2099999999999997E-2</v>
      </c>
      <c r="H459" s="1" t="s">
        <v>3950</v>
      </c>
      <c r="I459" s="8">
        <v>614</v>
      </c>
      <c r="J459" s="9" t="s">
        <v>1683</v>
      </c>
      <c r="K459" s="9" t="s">
        <v>2432</v>
      </c>
      <c r="L459" s="9">
        <v>1.3454857869846499E-2</v>
      </c>
      <c r="M459" s="9">
        <v>2.4588145789473301E-2</v>
      </c>
      <c r="N459" s="9">
        <v>1.11332879196268E-2</v>
      </c>
      <c r="O459" s="9">
        <v>8.8603814763208E-2</v>
      </c>
      <c r="P459" s="1" t="s">
        <v>3951</v>
      </c>
      <c r="Q459" s="9">
        <v>293</v>
      </c>
      <c r="R459" s="10">
        <f t="shared" si="28"/>
        <v>907</v>
      </c>
      <c r="S459" s="1">
        <f t="shared" si="29"/>
        <v>1</v>
      </c>
      <c r="T459" s="1">
        <f t="shared" si="30"/>
        <v>1</v>
      </c>
      <c r="U459" s="1">
        <f t="shared" si="31"/>
        <v>1</v>
      </c>
      <c r="V459" s="1"/>
    </row>
    <row r="460" spans="1:22" x14ac:dyDescent="0.3">
      <c r="A460" s="8">
        <v>1055</v>
      </c>
      <c r="B460" s="8" t="s">
        <v>1682</v>
      </c>
      <c r="C460" s="8">
        <v>0.85360000000000003</v>
      </c>
      <c r="D460" s="8">
        <v>6.7599999999999993E-2</v>
      </c>
      <c r="E460" s="8">
        <v>0.1704</v>
      </c>
      <c r="F460" s="8" t="s">
        <v>1674</v>
      </c>
      <c r="G460" s="8">
        <v>0.1028</v>
      </c>
      <c r="H460" s="1" t="s">
        <v>3952</v>
      </c>
      <c r="I460" s="8">
        <v>418</v>
      </c>
      <c r="J460" s="9" t="s">
        <v>1674</v>
      </c>
      <c r="K460" s="9" t="s">
        <v>2746</v>
      </c>
      <c r="L460" s="9">
        <v>7.5777353869342602E-3</v>
      </c>
      <c r="M460" s="9">
        <v>1.2829709996396099E-2</v>
      </c>
      <c r="N460" s="9">
        <v>5.2519746094618399E-3</v>
      </c>
      <c r="O460" s="9">
        <v>0.108766716231739</v>
      </c>
      <c r="P460" s="1" t="s">
        <v>3953</v>
      </c>
      <c r="Q460" s="9">
        <v>492</v>
      </c>
      <c r="R460" s="10">
        <f t="shared" si="28"/>
        <v>910</v>
      </c>
      <c r="S460" s="1">
        <f t="shared" si="29"/>
        <v>1</v>
      </c>
      <c r="T460" s="1">
        <f t="shared" si="30"/>
        <v>1</v>
      </c>
      <c r="U460" s="1">
        <f t="shared" si="31"/>
        <v>1</v>
      </c>
      <c r="V460" s="1"/>
    </row>
    <row r="461" spans="1:22" x14ac:dyDescent="0.3">
      <c r="A461" s="8">
        <v>728</v>
      </c>
      <c r="B461" s="8" t="s">
        <v>1673</v>
      </c>
      <c r="C461" s="8">
        <v>0.85940000000000005</v>
      </c>
      <c r="D461" s="8">
        <v>0.12529999999999999</v>
      </c>
      <c r="E461" s="8">
        <v>0.20949999999999999</v>
      </c>
      <c r="F461" s="8" t="s">
        <v>1675</v>
      </c>
      <c r="G461" s="8">
        <v>8.4199999999999997E-2</v>
      </c>
      <c r="H461" s="1" t="s">
        <v>3954</v>
      </c>
      <c r="I461" s="8">
        <v>474</v>
      </c>
      <c r="J461" s="9" t="s">
        <v>1675</v>
      </c>
      <c r="K461" s="9" t="s">
        <v>2419</v>
      </c>
      <c r="L461" s="9">
        <v>6.51655597974492E-3</v>
      </c>
      <c r="M461" s="9">
        <v>1.3294201133815201E-2</v>
      </c>
      <c r="N461" s="9">
        <v>6.7776451540702701E-3</v>
      </c>
      <c r="O461" s="9">
        <v>9.5680900571278996E-2</v>
      </c>
      <c r="P461" s="1" t="s">
        <v>3955</v>
      </c>
      <c r="Q461" s="9">
        <v>437</v>
      </c>
      <c r="R461" s="10">
        <f t="shared" si="28"/>
        <v>911</v>
      </c>
      <c r="S461" s="1">
        <f t="shared" si="29"/>
        <v>1</v>
      </c>
      <c r="T461" s="1">
        <f t="shared" si="30"/>
        <v>1</v>
      </c>
      <c r="U461" s="1">
        <f t="shared" si="31"/>
        <v>1</v>
      </c>
      <c r="V461" s="1"/>
    </row>
    <row r="462" spans="1:22" x14ac:dyDescent="0.3">
      <c r="A462" s="8">
        <v>1257</v>
      </c>
      <c r="B462" s="8" t="s">
        <v>1666</v>
      </c>
      <c r="C462" s="8">
        <v>0.84099999999999997</v>
      </c>
      <c r="D462" s="8">
        <v>7.6700000000000004E-2</v>
      </c>
      <c r="E462" s="8">
        <v>0.15840000000000001</v>
      </c>
      <c r="F462" s="8" t="s">
        <v>1669</v>
      </c>
      <c r="G462" s="8">
        <v>8.1799999999999998E-2</v>
      </c>
      <c r="H462" s="1" t="s">
        <v>3956</v>
      </c>
      <c r="I462" s="8">
        <v>481</v>
      </c>
      <c r="J462" s="9" t="s">
        <v>1674</v>
      </c>
      <c r="K462" s="9" t="s">
        <v>2948</v>
      </c>
      <c r="L462" s="9">
        <v>3.9726994491370701E-3</v>
      </c>
      <c r="M462" s="9">
        <v>1.0895815653780999E-2</v>
      </c>
      <c r="N462" s="9">
        <v>6.9231162046439702E-3</v>
      </c>
      <c r="O462" s="9">
        <v>0.10214830838359901</v>
      </c>
      <c r="P462" s="1" t="s">
        <v>3957</v>
      </c>
      <c r="Q462" s="9">
        <v>432</v>
      </c>
      <c r="R462" s="10">
        <f t="shared" si="28"/>
        <v>913</v>
      </c>
      <c r="S462" s="1">
        <f t="shared" si="29"/>
        <v>0</v>
      </c>
      <c r="T462" s="1">
        <f t="shared" si="30"/>
        <v>1</v>
      </c>
      <c r="U462" s="1">
        <f t="shared" si="31"/>
        <v>0</v>
      </c>
      <c r="V462" s="1"/>
    </row>
    <row r="463" spans="1:22" x14ac:dyDescent="0.3">
      <c r="A463" s="8">
        <v>1297</v>
      </c>
      <c r="B463" s="8" t="s">
        <v>1666</v>
      </c>
      <c r="C463" s="8">
        <v>0.9123</v>
      </c>
      <c r="D463" s="8">
        <v>5.2900000000000003E-2</v>
      </c>
      <c r="E463" s="8">
        <v>0.1358</v>
      </c>
      <c r="F463" s="8" t="s">
        <v>1678</v>
      </c>
      <c r="G463" s="8">
        <v>8.2900000000000001E-2</v>
      </c>
      <c r="H463" s="1" t="s">
        <v>3958</v>
      </c>
      <c r="I463" s="8">
        <v>478</v>
      </c>
      <c r="J463" s="9" t="s">
        <v>1678</v>
      </c>
      <c r="K463" s="9" t="s">
        <v>2988</v>
      </c>
      <c r="L463" s="9">
        <v>1.84519564776817E-3</v>
      </c>
      <c r="M463" s="9">
        <v>8.6854635778646199E-3</v>
      </c>
      <c r="N463" s="9">
        <v>6.8402679300964397E-3</v>
      </c>
      <c r="O463" s="9">
        <v>7.6816688411853698E-2</v>
      </c>
      <c r="P463" s="1" t="s">
        <v>3959</v>
      </c>
      <c r="Q463" s="9">
        <v>435</v>
      </c>
      <c r="R463" s="10">
        <f t="shared" si="28"/>
        <v>913</v>
      </c>
      <c r="S463" s="1">
        <f t="shared" si="29"/>
        <v>1</v>
      </c>
      <c r="T463" s="1">
        <f t="shared" si="30"/>
        <v>1</v>
      </c>
      <c r="U463" s="1">
        <f t="shared" si="31"/>
        <v>1</v>
      </c>
      <c r="V463" s="1"/>
    </row>
    <row r="464" spans="1:22" x14ac:dyDescent="0.3">
      <c r="A464" s="8">
        <v>254</v>
      </c>
      <c r="B464" s="8" t="s">
        <v>1677</v>
      </c>
      <c r="C464" s="8">
        <v>0.73450000000000004</v>
      </c>
      <c r="D464" s="8">
        <v>0.23130000000000001</v>
      </c>
      <c r="E464" s="8">
        <v>0.2646</v>
      </c>
      <c r="F464" s="8" t="s">
        <v>1675</v>
      </c>
      <c r="G464" s="8">
        <v>3.3300000000000003E-2</v>
      </c>
      <c r="H464" s="1" t="s">
        <v>3960</v>
      </c>
      <c r="I464" s="8">
        <v>610</v>
      </c>
      <c r="J464" s="9" t="s">
        <v>1675</v>
      </c>
      <c r="K464" s="9" t="s">
        <v>1945</v>
      </c>
      <c r="L464" s="9">
        <v>9.6400745720816305E-3</v>
      </c>
      <c r="M464" s="9">
        <v>1.9975550119966101E-2</v>
      </c>
      <c r="N464" s="9">
        <v>1.03354755478844E-2</v>
      </c>
      <c r="O464" s="9">
        <v>8.69019890027906E-2</v>
      </c>
      <c r="P464" s="1" t="s">
        <v>3961</v>
      </c>
      <c r="Q464" s="9">
        <v>312</v>
      </c>
      <c r="R464" s="10">
        <f t="shared" si="28"/>
        <v>922</v>
      </c>
      <c r="S464" s="1">
        <f t="shared" si="29"/>
        <v>1</v>
      </c>
      <c r="T464" s="1">
        <f t="shared" si="30"/>
        <v>1</v>
      </c>
      <c r="U464" s="1">
        <f t="shared" si="31"/>
        <v>1</v>
      </c>
      <c r="V464" s="1"/>
    </row>
    <row r="465" spans="1:22" x14ac:dyDescent="0.3">
      <c r="A465" s="8">
        <v>131</v>
      </c>
      <c r="B465" s="8" t="s">
        <v>1669</v>
      </c>
      <c r="C465" s="8">
        <v>0.75529999999999997</v>
      </c>
      <c r="D465" s="8">
        <v>0.15679999999999999</v>
      </c>
      <c r="E465" s="8">
        <v>0.2848</v>
      </c>
      <c r="F465" s="8" t="s">
        <v>1674</v>
      </c>
      <c r="G465" s="8">
        <v>0.12790000000000001</v>
      </c>
      <c r="H465" s="1" t="s">
        <v>3962</v>
      </c>
      <c r="I465" s="8">
        <v>354</v>
      </c>
      <c r="J465" s="9" t="s">
        <v>1674</v>
      </c>
      <c r="K465" s="9" t="s">
        <v>1822</v>
      </c>
      <c r="L465" s="9">
        <v>9.6833839659239002E-3</v>
      </c>
      <c r="M465" s="9">
        <v>1.3193002897043201E-2</v>
      </c>
      <c r="N465" s="9">
        <v>3.5096189311192901E-3</v>
      </c>
      <c r="O465" s="9">
        <v>7.4815757185710097E-2</v>
      </c>
      <c r="P465" s="1" t="s">
        <v>3963</v>
      </c>
      <c r="Q465" s="9">
        <v>570</v>
      </c>
      <c r="R465" s="10">
        <f t="shared" si="28"/>
        <v>924</v>
      </c>
      <c r="S465" s="1">
        <f t="shared" si="29"/>
        <v>1</v>
      </c>
      <c r="T465" s="1">
        <f t="shared" si="30"/>
        <v>1</v>
      </c>
      <c r="U465" s="1">
        <f t="shared" si="31"/>
        <v>1</v>
      </c>
      <c r="V465" s="1"/>
    </row>
    <row r="466" spans="1:22" x14ac:dyDescent="0.3">
      <c r="A466" s="8">
        <v>811</v>
      </c>
      <c r="B466" s="8" t="s">
        <v>1677</v>
      </c>
      <c r="C466" s="8">
        <v>0.7329</v>
      </c>
      <c r="D466" s="8">
        <v>0.20680000000000001</v>
      </c>
      <c r="E466" s="8">
        <v>0.2868</v>
      </c>
      <c r="F466" s="8" t="s">
        <v>1681</v>
      </c>
      <c r="G466" s="8">
        <v>0.08</v>
      </c>
      <c r="H466" s="1" t="s">
        <v>3964</v>
      </c>
      <c r="I466" s="8">
        <v>487</v>
      </c>
      <c r="J466" s="9" t="s">
        <v>1681</v>
      </c>
      <c r="K466" s="9" t="s">
        <v>2502</v>
      </c>
      <c r="L466" s="9">
        <v>1.0665864138733799E-2</v>
      </c>
      <c r="M466" s="9">
        <v>1.7399929141424401E-2</v>
      </c>
      <c r="N466" s="9">
        <v>6.7340650026906004E-3</v>
      </c>
      <c r="O466" s="9">
        <v>7.9006415236880304E-2</v>
      </c>
      <c r="P466" s="1" t="s">
        <v>3965</v>
      </c>
      <c r="Q466" s="9">
        <v>439</v>
      </c>
      <c r="R466" s="10">
        <f t="shared" si="28"/>
        <v>926</v>
      </c>
      <c r="S466" s="1">
        <f t="shared" si="29"/>
        <v>1</v>
      </c>
      <c r="T466" s="1">
        <f t="shared" si="30"/>
        <v>1</v>
      </c>
      <c r="U466" s="1">
        <f t="shared" si="31"/>
        <v>1</v>
      </c>
      <c r="V466" s="1"/>
    </row>
    <row r="467" spans="1:22" x14ac:dyDescent="0.3">
      <c r="A467" s="8">
        <v>141</v>
      </c>
      <c r="B467" s="8" t="s">
        <v>1669</v>
      </c>
      <c r="C467" s="8">
        <v>0.79749999999999999</v>
      </c>
      <c r="D467" s="8">
        <v>0.16170000000000001</v>
      </c>
      <c r="E467" s="8">
        <v>0.26150000000000001</v>
      </c>
      <c r="F467" s="8" t="s">
        <v>1666</v>
      </c>
      <c r="G467" s="8">
        <v>9.98E-2</v>
      </c>
      <c r="H467" s="1" t="s">
        <v>3966</v>
      </c>
      <c r="I467" s="8">
        <v>429</v>
      </c>
      <c r="J467" s="9" t="s">
        <v>1666</v>
      </c>
      <c r="K467" s="9" t="s">
        <v>1832</v>
      </c>
      <c r="L467" s="9">
        <v>1.0726932918424E-2</v>
      </c>
      <c r="M467" s="9">
        <v>1.5827281509876698E-2</v>
      </c>
      <c r="N467" s="9">
        <v>5.1003485914527897E-3</v>
      </c>
      <c r="O467" s="9">
        <v>9.6961427236193901E-2</v>
      </c>
      <c r="P467" s="1" t="s">
        <v>3967</v>
      </c>
      <c r="Q467" s="9">
        <v>498</v>
      </c>
      <c r="R467" s="10">
        <f t="shared" si="28"/>
        <v>927</v>
      </c>
      <c r="S467" s="1">
        <f t="shared" si="29"/>
        <v>1</v>
      </c>
      <c r="T467" s="1">
        <f t="shared" si="30"/>
        <v>1</v>
      </c>
      <c r="U467" s="1">
        <f t="shared" si="31"/>
        <v>1</v>
      </c>
      <c r="V467" s="1"/>
    </row>
    <row r="468" spans="1:22" x14ac:dyDescent="0.3">
      <c r="A468" s="8">
        <v>278</v>
      </c>
      <c r="B468" s="8" t="s">
        <v>1669</v>
      </c>
      <c r="C468" s="8">
        <v>0.50660000000000005</v>
      </c>
      <c r="D468" s="8">
        <v>0.37380000000000002</v>
      </c>
      <c r="E468" s="8">
        <v>0.44390000000000002</v>
      </c>
      <c r="F468" s="8" t="s">
        <v>1668</v>
      </c>
      <c r="G468" s="8">
        <v>7.0099999999999996E-2</v>
      </c>
      <c r="H468" s="1" t="s">
        <v>3968</v>
      </c>
      <c r="I468" s="8">
        <v>515</v>
      </c>
      <c r="J468" s="9" t="s">
        <v>1668</v>
      </c>
      <c r="K468" s="9" t="s">
        <v>1969</v>
      </c>
      <c r="L468" s="9">
        <v>1.9779504371249802E-2</v>
      </c>
      <c r="M468" s="9">
        <v>2.7198632837624599E-2</v>
      </c>
      <c r="N468" s="9">
        <v>7.4191284663747597E-3</v>
      </c>
      <c r="O468" s="9">
        <v>7.3995473919101704E-2</v>
      </c>
      <c r="P468" s="1" t="s">
        <v>3969</v>
      </c>
      <c r="Q468" s="9">
        <v>412</v>
      </c>
      <c r="R468" s="10">
        <f t="shared" si="28"/>
        <v>927</v>
      </c>
      <c r="S468" s="1">
        <f t="shared" si="29"/>
        <v>1</v>
      </c>
      <c r="T468" s="1">
        <f t="shared" si="30"/>
        <v>1</v>
      </c>
      <c r="U468" s="1">
        <f t="shared" si="31"/>
        <v>1</v>
      </c>
      <c r="V468" s="1"/>
    </row>
    <row r="469" spans="1:22" x14ac:dyDescent="0.3">
      <c r="A469" s="8">
        <v>1182</v>
      </c>
      <c r="B469" s="8" t="s">
        <v>1674</v>
      </c>
      <c r="C469" s="8">
        <v>0.7863</v>
      </c>
      <c r="D469" s="8">
        <v>0.1648</v>
      </c>
      <c r="E469" s="8">
        <v>0.27929999999999999</v>
      </c>
      <c r="F469" s="8" t="s">
        <v>1680</v>
      </c>
      <c r="G469" s="8">
        <v>0.1144</v>
      </c>
      <c r="H469" s="1" t="s">
        <v>3970</v>
      </c>
      <c r="I469" s="8">
        <v>389</v>
      </c>
      <c r="J469" s="9" t="s">
        <v>1680</v>
      </c>
      <c r="K469" s="9" t="s">
        <v>2873</v>
      </c>
      <c r="L469" s="9">
        <v>9.4158018393433202E-3</v>
      </c>
      <c r="M469" s="9">
        <v>1.34828619122005E-2</v>
      </c>
      <c r="N469" s="9">
        <v>4.0670600728572003E-3</v>
      </c>
      <c r="O469" s="9">
        <v>7.2962058157345203E-2</v>
      </c>
      <c r="P469" s="1" t="s">
        <v>3971</v>
      </c>
      <c r="Q469" s="9">
        <v>545</v>
      </c>
      <c r="R469" s="10">
        <f t="shared" si="28"/>
        <v>934</v>
      </c>
      <c r="S469" s="1">
        <f t="shared" si="29"/>
        <v>1</v>
      </c>
      <c r="T469" s="1">
        <f t="shared" si="30"/>
        <v>1</v>
      </c>
      <c r="U469" s="1">
        <f t="shared" si="31"/>
        <v>1</v>
      </c>
      <c r="V469" s="1"/>
    </row>
    <row r="470" spans="1:22" x14ac:dyDescent="0.3">
      <c r="A470" s="8">
        <v>6</v>
      </c>
      <c r="B470" s="8" t="s">
        <v>1682</v>
      </c>
      <c r="C470" s="8">
        <v>0.79500000000000004</v>
      </c>
      <c r="D470" s="8">
        <v>0.1152</v>
      </c>
      <c r="E470" s="8">
        <v>0.24360000000000001</v>
      </c>
      <c r="F470" s="8" t="s">
        <v>1685</v>
      </c>
      <c r="G470" s="8">
        <v>0.12839999999999999</v>
      </c>
      <c r="H470" s="1" t="s">
        <v>3972</v>
      </c>
      <c r="I470" s="8">
        <v>353</v>
      </c>
      <c r="J470" s="9" t="s">
        <v>1685</v>
      </c>
      <c r="K470" s="9" t="s">
        <v>1697</v>
      </c>
      <c r="L470" s="9">
        <v>1.3318026548335101E-3</v>
      </c>
      <c r="M470" s="9">
        <v>4.4815034319474903E-3</v>
      </c>
      <c r="N470" s="9">
        <v>3.14970077711398E-3</v>
      </c>
      <c r="O470" s="9">
        <v>3.8577959504204E-2</v>
      </c>
      <c r="P470" s="1" t="s">
        <v>3973</v>
      </c>
      <c r="Q470" s="9">
        <v>583</v>
      </c>
      <c r="R470" s="10">
        <f t="shared" si="28"/>
        <v>936</v>
      </c>
      <c r="S470" s="1">
        <f t="shared" si="29"/>
        <v>1</v>
      </c>
      <c r="T470" s="1">
        <f t="shared" si="30"/>
        <v>1</v>
      </c>
      <c r="U470" s="1">
        <f t="shared" si="31"/>
        <v>1</v>
      </c>
      <c r="V470" s="1"/>
    </row>
    <row r="471" spans="1:22" x14ac:dyDescent="0.3">
      <c r="A471" s="8">
        <v>539</v>
      </c>
      <c r="B471" s="8" t="s">
        <v>1674</v>
      </c>
      <c r="C471" s="8">
        <v>0.94279999999999997</v>
      </c>
      <c r="D471" s="8">
        <v>4.5499999999999999E-2</v>
      </c>
      <c r="E471" s="8">
        <v>0.1479</v>
      </c>
      <c r="F471" s="8" t="s">
        <v>1671</v>
      </c>
      <c r="G471" s="8">
        <v>0.1023</v>
      </c>
      <c r="H471" s="1" t="s">
        <v>3974</v>
      </c>
      <c r="I471" s="8">
        <v>421</v>
      </c>
      <c r="J471" s="9" t="s">
        <v>1671</v>
      </c>
      <c r="K471" s="9" t="s">
        <v>2230</v>
      </c>
      <c r="L471" s="9">
        <v>4.6733372991770002E-4</v>
      </c>
      <c r="M471" s="9">
        <v>5.2307013138845797E-3</v>
      </c>
      <c r="N471" s="9">
        <v>4.7633675839668698E-3</v>
      </c>
      <c r="O471" s="9">
        <v>3.7975021819864702E-2</v>
      </c>
      <c r="P471" s="1" t="s">
        <v>3975</v>
      </c>
      <c r="Q471" s="9">
        <v>516</v>
      </c>
      <c r="R471" s="10">
        <f t="shared" si="28"/>
        <v>937</v>
      </c>
      <c r="S471" s="1">
        <f t="shared" si="29"/>
        <v>1</v>
      </c>
      <c r="T471" s="1">
        <f t="shared" si="30"/>
        <v>1</v>
      </c>
      <c r="U471" s="1">
        <f t="shared" si="31"/>
        <v>1</v>
      </c>
      <c r="V471" s="1"/>
    </row>
    <row r="472" spans="1:22" x14ac:dyDescent="0.3">
      <c r="A472" s="8">
        <v>40</v>
      </c>
      <c r="B472" s="8" t="s">
        <v>1683</v>
      </c>
      <c r="C472" s="8">
        <v>0.94430000000000003</v>
      </c>
      <c r="D472" s="8">
        <v>6.0400000000000002E-2</v>
      </c>
      <c r="E472" s="8">
        <v>0.15840000000000001</v>
      </c>
      <c r="F472" s="8" t="s">
        <v>1674</v>
      </c>
      <c r="G472" s="8">
        <v>9.8000000000000004E-2</v>
      </c>
      <c r="H472" s="1" t="s">
        <v>3976</v>
      </c>
      <c r="I472" s="8">
        <v>436</v>
      </c>
      <c r="J472" s="9" t="s">
        <v>1674</v>
      </c>
      <c r="K472" s="9" t="s">
        <v>1731</v>
      </c>
      <c r="L472" s="9">
        <v>4.7385554389889703E-4</v>
      </c>
      <c r="M472" s="9">
        <v>5.51681975008219E-3</v>
      </c>
      <c r="N472" s="9">
        <v>5.0429642061832897E-3</v>
      </c>
      <c r="O472" s="9">
        <v>1.9661116230793502E-2</v>
      </c>
      <c r="P472" s="1" t="s">
        <v>3977</v>
      </c>
      <c r="Q472" s="9">
        <v>503</v>
      </c>
      <c r="R472" s="10">
        <f t="shared" si="28"/>
        <v>939</v>
      </c>
      <c r="S472" s="1">
        <f t="shared" si="29"/>
        <v>1</v>
      </c>
      <c r="T472" s="1">
        <f t="shared" si="30"/>
        <v>1</v>
      </c>
      <c r="U472" s="1">
        <f t="shared" si="31"/>
        <v>1</v>
      </c>
      <c r="V472" s="1"/>
    </row>
    <row r="473" spans="1:22" x14ac:dyDescent="0.3">
      <c r="A473" s="8">
        <v>876</v>
      </c>
      <c r="B473" s="8" t="s">
        <v>1681</v>
      </c>
      <c r="C473" s="8">
        <v>0.87450000000000006</v>
      </c>
      <c r="D473" s="8">
        <v>9.7000000000000003E-2</v>
      </c>
      <c r="E473" s="8">
        <v>0.15409999999999999</v>
      </c>
      <c r="F473" s="8" t="s">
        <v>1669</v>
      </c>
      <c r="G473" s="8">
        <v>5.7099999999999998E-2</v>
      </c>
      <c r="H473" s="1" t="s">
        <v>3978</v>
      </c>
      <c r="I473" s="8">
        <v>549</v>
      </c>
      <c r="J473" s="9" t="s">
        <v>1669</v>
      </c>
      <c r="K473" s="9" t="s">
        <v>2567</v>
      </c>
      <c r="L473" s="9">
        <v>4.9336583075694504E-3</v>
      </c>
      <c r="M473" s="9">
        <v>1.29395265766355E-2</v>
      </c>
      <c r="N473" s="9">
        <v>8.00586826906605E-3</v>
      </c>
      <c r="O473" s="9">
        <v>9.9897916658381394E-2</v>
      </c>
      <c r="P473" s="1" t="s">
        <v>3979</v>
      </c>
      <c r="Q473" s="9">
        <v>392</v>
      </c>
      <c r="R473" s="10">
        <f t="shared" si="28"/>
        <v>941</v>
      </c>
      <c r="S473" s="1">
        <f t="shared" si="29"/>
        <v>1</v>
      </c>
      <c r="T473" s="1">
        <f t="shared" si="30"/>
        <v>1</v>
      </c>
      <c r="U473" s="1">
        <f t="shared" si="31"/>
        <v>1</v>
      </c>
      <c r="V473" s="1"/>
    </row>
    <row r="474" spans="1:22" x14ac:dyDescent="0.3">
      <c r="A474" s="8">
        <v>114</v>
      </c>
      <c r="B474" s="8" t="s">
        <v>1682</v>
      </c>
      <c r="C474" s="8">
        <v>0.87660000000000005</v>
      </c>
      <c r="D474" s="8">
        <v>5.6899999999999999E-2</v>
      </c>
      <c r="E474" s="8">
        <v>0.14810000000000001</v>
      </c>
      <c r="F474" s="8" t="s">
        <v>1669</v>
      </c>
      <c r="G474" s="8">
        <v>9.1200000000000003E-2</v>
      </c>
      <c r="H474" s="1" t="s">
        <v>3980</v>
      </c>
      <c r="I474" s="8">
        <v>456</v>
      </c>
      <c r="J474" s="9" t="s">
        <v>1669</v>
      </c>
      <c r="K474" s="9" t="s">
        <v>1805</v>
      </c>
      <c r="L474" s="9">
        <v>3.63518566578075E-3</v>
      </c>
      <c r="M474" s="9">
        <v>8.9856067836547298E-3</v>
      </c>
      <c r="N474" s="9">
        <v>5.3504211178739798E-3</v>
      </c>
      <c r="O474" s="9">
        <v>0.10870699707129899</v>
      </c>
      <c r="P474" s="1" t="s">
        <v>3981</v>
      </c>
      <c r="Q474" s="9">
        <v>487</v>
      </c>
      <c r="R474" s="10">
        <f t="shared" si="28"/>
        <v>943</v>
      </c>
      <c r="S474" s="1">
        <f t="shared" si="29"/>
        <v>1</v>
      </c>
      <c r="T474" s="1">
        <f t="shared" si="30"/>
        <v>1</v>
      </c>
      <c r="U474" s="1">
        <f t="shared" si="31"/>
        <v>1</v>
      </c>
      <c r="V474" s="1"/>
    </row>
    <row r="475" spans="1:22" x14ac:dyDescent="0.3">
      <c r="A475" s="8">
        <v>1276</v>
      </c>
      <c r="B475" s="8" t="s">
        <v>1677</v>
      </c>
      <c r="C475" s="8">
        <v>0.78580000000000005</v>
      </c>
      <c r="D475" s="8">
        <v>0.1787</v>
      </c>
      <c r="E475" s="8">
        <v>0.23880000000000001</v>
      </c>
      <c r="F475" s="8" t="s">
        <v>1669</v>
      </c>
      <c r="G475" s="8">
        <v>6.0100000000000001E-2</v>
      </c>
      <c r="H475" s="1" t="s">
        <v>3982</v>
      </c>
      <c r="I475" s="8">
        <v>540</v>
      </c>
      <c r="J475" s="9" t="s">
        <v>1669</v>
      </c>
      <c r="K475" s="9" t="s">
        <v>2967</v>
      </c>
      <c r="L475" s="9">
        <v>4.9947672015665202E-3</v>
      </c>
      <c r="M475" s="9">
        <v>1.27231809073661E-2</v>
      </c>
      <c r="N475" s="9">
        <v>7.72841370579964E-3</v>
      </c>
      <c r="O475" s="9">
        <v>6.3024305976488698E-2</v>
      </c>
      <c r="P475" s="1" t="s">
        <v>3983</v>
      </c>
      <c r="Q475" s="9">
        <v>404</v>
      </c>
      <c r="R475" s="10">
        <f t="shared" si="28"/>
        <v>944</v>
      </c>
      <c r="S475" s="1">
        <f t="shared" si="29"/>
        <v>1</v>
      </c>
      <c r="T475" s="1">
        <f t="shared" si="30"/>
        <v>1</v>
      </c>
      <c r="U475" s="1">
        <f t="shared" si="31"/>
        <v>1</v>
      </c>
      <c r="V475" s="1"/>
    </row>
    <row r="476" spans="1:22" x14ac:dyDescent="0.3">
      <c r="A476" s="8">
        <v>1203</v>
      </c>
      <c r="B476" s="8" t="s">
        <v>1676</v>
      </c>
      <c r="C476" s="8">
        <v>0.91820000000000002</v>
      </c>
      <c r="D476" s="8">
        <v>3.7499999999999999E-2</v>
      </c>
      <c r="E476" s="8">
        <v>0.1348</v>
      </c>
      <c r="F476" s="8" t="s">
        <v>1675</v>
      </c>
      <c r="G476" s="8">
        <v>9.74E-2</v>
      </c>
      <c r="H476" s="1" t="s">
        <v>3984</v>
      </c>
      <c r="I476" s="8">
        <v>438</v>
      </c>
      <c r="J476" s="9" t="s">
        <v>1669</v>
      </c>
      <c r="K476" s="9" t="s">
        <v>2894</v>
      </c>
      <c r="L476" s="9">
        <v>9.7124996714604899E-4</v>
      </c>
      <c r="M476" s="9">
        <v>5.88166882142161E-3</v>
      </c>
      <c r="N476" s="9">
        <v>4.9104188542755597E-3</v>
      </c>
      <c r="O476" s="9">
        <v>7.9363816016596603E-2</v>
      </c>
      <c r="P476" s="1" t="s">
        <v>3985</v>
      </c>
      <c r="Q476" s="9">
        <v>507</v>
      </c>
      <c r="R476" s="10">
        <f t="shared" si="28"/>
        <v>945</v>
      </c>
      <c r="S476" s="1">
        <f t="shared" si="29"/>
        <v>0</v>
      </c>
      <c r="T476" s="1">
        <f t="shared" si="30"/>
        <v>1</v>
      </c>
      <c r="U476" s="1">
        <f t="shared" si="31"/>
        <v>0</v>
      </c>
      <c r="V476" s="1"/>
    </row>
    <row r="477" spans="1:22" x14ac:dyDescent="0.3">
      <c r="A477" s="8">
        <v>313</v>
      </c>
      <c r="B477" s="8" t="s">
        <v>1681</v>
      </c>
      <c r="C477" s="8">
        <v>0.81389999999999996</v>
      </c>
      <c r="D477" s="8">
        <v>0.1016</v>
      </c>
      <c r="E477" s="8">
        <v>0.16669999999999999</v>
      </c>
      <c r="F477" s="8" t="s">
        <v>1671</v>
      </c>
      <c r="G477" s="8">
        <v>6.5199999999999994E-2</v>
      </c>
      <c r="H477" s="1" t="s">
        <v>3986</v>
      </c>
      <c r="I477" s="8">
        <v>524</v>
      </c>
      <c r="J477" s="9" t="s">
        <v>1678</v>
      </c>
      <c r="K477" s="9" t="s">
        <v>2004</v>
      </c>
      <c r="L477" s="9">
        <v>4.3003346750958701E-3</v>
      </c>
      <c r="M477" s="9">
        <v>1.14371133308943E-2</v>
      </c>
      <c r="N477" s="9">
        <v>7.1367786557984501E-3</v>
      </c>
      <c r="O477" s="9">
        <v>8.0148055160810805E-2</v>
      </c>
      <c r="P477" s="1" t="s">
        <v>3987</v>
      </c>
      <c r="Q477" s="9">
        <v>425</v>
      </c>
      <c r="R477" s="10">
        <f t="shared" si="28"/>
        <v>949</v>
      </c>
      <c r="S477" s="1">
        <f t="shared" si="29"/>
        <v>0</v>
      </c>
      <c r="T477" s="1">
        <f t="shared" si="30"/>
        <v>1</v>
      </c>
      <c r="U477" s="1">
        <f t="shared" si="31"/>
        <v>0</v>
      </c>
      <c r="V477" s="1"/>
    </row>
    <row r="478" spans="1:22" x14ac:dyDescent="0.3">
      <c r="A478" s="8">
        <v>578</v>
      </c>
      <c r="B478" s="8" t="s">
        <v>1679</v>
      </c>
      <c r="C478" s="8">
        <v>0.91949999999999998</v>
      </c>
      <c r="D478" s="8">
        <v>4.7600000000000003E-2</v>
      </c>
      <c r="E478" s="8">
        <v>0.1245</v>
      </c>
      <c r="F478" s="8" t="s">
        <v>1671</v>
      </c>
      <c r="G478" s="8">
        <v>7.6899999999999996E-2</v>
      </c>
      <c r="H478" s="1" t="s">
        <v>3988</v>
      </c>
      <c r="I478" s="8">
        <v>499</v>
      </c>
      <c r="J478" s="9" t="s">
        <v>1685</v>
      </c>
      <c r="K478" s="9" t="s">
        <v>2269</v>
      </c>
      <c r="L478" s="9">
        <v>1.4573144446404999E-3</v>
      </c>
      <c r="M478" s="9">
        <v>7.8199338243514094E-3</v>
      </c>
      <c r="N478" s="9">
        <v>6.3626193797108998E-3</v>
      </c>
      <c r="O478" s="9">
        <v>9.2858551299443204E-2</v>
      </c>
      <c r="P478" s="1" t="s">
        <v>3989</v>
      </c>
      <c r="Q478" s="9">
        <v>450</v>
      </c>
      <c r="R478" s="10">
        <f t="shared" si="28"/>
        <v>949</v>
      </c>
      <c r="S478" s="1">
        <f t="shared" si="29"/>
        <v>0</v>
      </c>
      <c r="T478" s="1">
        <f t="shared" si="30"/>
        <v>1</v>
      </c>
      <c r="U478" s="1">
        <f t="shared" si="31"/>
        <v>0</v>
      </c>
      <c r="V478" s="1"/>
    </row>
    <row r="479" spans="1:22" x14ac:dyDescent="0.3">
      <c r="A479" s="8">
        <v>35</v>
      </c>
      <c r="B479" s="8" t="s">
        <v>1685</v>
      </c>
      <c r="C479" s="8">
        <v>0.9597</v>
      </c>
      <c r="D479" s="8">
        <v>3.4700000000000002E-2</v>
      </c>
      <c r="E479" s="8">
        <v>0.13769999999999999</v>
      </c>
      <c r="F479" s="8" t="s">
        <v>1675</v>
      </c>
      <c r="G479" s="8">
        <v>0.10299999999999999</v>
      </c>
      <c r="H479" s="1" t="s">
        <v>3990</v>
      </c>
      <c r="I479" s="8">
        <v>417</v>
      </c>
      <c r="J479" s="9" t="s">
        <v>1675</v>
      </c>
      <c r="K479" s="9" t="s">
        <v>1726</v>
      </c>
      <c r="L479" s="18">
        <v>4.8915459582717499E-5</v>
      </c>
      <c r="M479" s="9">
        <v>4.4183333761714204E-3</v>
      </c>
      <c r="N479" s="9">
        <v>4.3694179165887003E-3</v>
      </c>
      <c r="O479" s="9">
        <v>2.1592827316033399E-2</v>
      </c>
      <c r="P479" s="1" t="s">
        <v>3991</v>
      </c>
      <c r="Q479" s="9">
        <v>533</v>
      </c>
      <c r="R479" s="10">
        <f t="shared" si="28"/>
        <v>950</v>
      </c>
      <c r="S479" s="1">
        <f t="shared" si="29"/>
        <v>1</v>
      </c>
      <c r="T479" s="1">
        <f t="shared" si="30"/>
        <v>1</v>
      </c>
      <c r="U479" s="1">
        <f t="shared" si="31"/>
        <v>1</v>
      </c>
      <c r="V479" s="1"/>
    </row>
    <row r="480" spans="1:22" x14ac:dyDescent="0.3">
      <c r="A480" s="8">
        <v>191</v>
      </c>
      <c r="B480" s="8" t="s">
        <v>1677</v>
      </c>
      <c r="C480" s="8">
        <v>0.90290000000000004</v>
      </c>
      <c r="D480" s="8">
        <v>5.7500000000000002E-2</v>
      </c>
      <c r="E480" s="8">
        <v>0.15809999999999999</v>
      </c>
      <c r="F480" s="8" t="s">
        <v>1675</v>
      </c>
      <c r="G480" s="8">
        <v>0.10059999999999999</v>
      </c>
      <c r="H480" s="1" t="s">
        <v>3992</v>
      </c>
      <c r="I480" s="8">
        <v>426</v>
      </c>
      <c r="J480" s="9" t="s">
        <v>1675</v>
      </c>
      <c r="K480" s="9" t="s">
        <v>1882</v>
      </c>
      <c r="L480" s="9">
        <v>3.5859864777203999E-3</v>
      </c>
      <c r="M480" s="9">
        <v>8.1021194239681692E-3</v>
      </c>
      <c r="N480" s="9">
        <v>4.5161329462477702E-3</v>
      </c>
      <c r="O480" s="9">
        <v>9.8143995425126404E-2</v>
      </c>
      <c r="P480" s="1" t="s">
        <v>3993</v>
      </c>
      <c r="Q480" s="9">
        <v>526</v>
      </c>
      <c r="R480" s="10">
        <f t="shared" si="28"/>
        <v>952</v>
      </c>
      <c r="S480" s="1">
        <f t="shared" si="29"/>
        <v>1</v>
      </c>
      <c r="T480" s="1">
        <f t="shared" si="30"/>
        <v>1</v>
      </c>
      <c r="U480" s="1">
        <f t="shared" si="31"/>
        <v>1</v>
      </c>
      <c r="V480" s="1"/>
    </row>
    <row r="481" spans="1:22" x14ac:dyDescent="0.3">
      <c r="A481" s="8">
        <v>722</v>
      </c>
      <c r="B481" s="8" t="s">
        <v>1682</v>
      </c>
      <c r="C481" s="8">
        <v>0.93420000000000003</v>
      </c>
      <c r="D481" s="8">
        <v>5.79E-2</v>
      </c>
      <c r="E481" s="8">
        <v>0.1308</v>
      </c>
      <c r="F481" s="8" t="s">
        <v>1674</v>
      </c>
      <c r="G481" s="8">
        <v>7.2900000000000006E-2</v>
      </c>
      <c r="H481" s="1" t="s">
        <v>3994</v>
      </c>
      <c r="I481" s="8">
        <v>507</v>
      </c>
      <c r="J481" s="9" t="s">
        <v>1674</v>
      </c>
      <c r="K481" s="9" t="s">
        <v>2413</v>
      </c>
      <c r="L481" s="9">
        <v>3.8384138940739001E-3</v>
      </c>
      <c r="M481" s="9">
        <v>1.0281410648679899E-2</v>
      </c>
      <c r="N481" s="9">
        <v>6.4429967546060802E-3</v>
      </c>
      <c r="O481" s="9">
        <v>0.12427166297638299</v>
      </c>
      <c r="P481" s="1" t="s">
        <v>3995</v>
      </c>
      <c r="Q481" s="9">
        <v>446</v>
      </c>
      <c r="R481" s="10">
        <f t="shared" si="28"/>
        <v>953</v>
      </c>
      <c r="S481" s="1">
        <f t="shared" si="29"/>
        <v>1</v>
      </c>
      <c r="T481" s="1">
        <f t="shared" si="30"/>
        <v>1</v>
      </c>
      <c r="U481" s="1">
        <f t="shared" si="31"/>
        <v>1</v>
      </c>
      <c r="V481" s="1"/>
    </row>
    <row r="482" spans="1:22" x14ac:dyDescent="0.3">
      <c r="A482" s="8">
        <v>199</v>
      </c>
      <c r="B482" s="8" t="s">
        <v>1679</v>
      </c>
      <c r="C482" s="8">
        <v>0.91679999999999995</v>
      </c>
      <c r="D482" s="8">
        <v>4.65E-2</v>
      </c>
      <c r="E482" s="8">
        <v>0.1492</v>
      </c>
      <c r="F482" s="8" t="s">
        <v>1669</v>
      </c>
      <c r="G482" s="8">
        <v>0.1027</v>
      </c>
      <c r="H482" s="1" t="s">
        <v>3996</v>
      </c>
      <c r="I482" s="8">
        <v>419</v>
      </c>
      <c r="J482" s="9" t="s">
        <v>1669</v>
      </c>
      <c r="K482" s="9" t="s">
        <v>1890</v>
      </c>
      <c r="L482" s="9">
        <v>3.4905781450001402E-3</v>
      </c>
      <c r="M482" s="9">
        <v>7.8265113948754097E-3</v>
      </c>
      <c r="N482" s="9">
        <v>4.3359332498752604E-3</v>
      </c>
      <c r="O482" s="9">
        <v>0.106715455216346</v>
      </c>
      <c r="P482" s="1" t="s">
        <v>3997</v>
      </c>
      <c r="Q482" s="9">
        <v>535</v>
      </c>
      <c r="R482" s="10">
        <f t="shared" si="28"/>
        <v>954</v>
      </c>
      <c r="S482" s="1">
        <f t="shared" si="29"/>
        <v>1</v>
      </c>
      <c r="T482" s="1">
        <f t="shared" si="30"/>
        <v>1</v>
      </c>
      <c r="U482" s="1">
        <f t="shared" si="31"/>
        <v>1</v>
      </c>
      <c r="V482" s="1"/>
    </row>
    <row r="483" spans="1:22" x14ac:dyDescent="0.3">
      <c r="A483" s="8">
        <v>1025</v>
      </c>
      <c r="B483" s="8" t="s">
        <v>1679</v>
      </c>
      <c r="C483" s="8">
        <v>0.90880000000000005</v>
      </c>
      <c r="D483" s="8">
        <v>5.6000000000000001E-2</v>
      </c>
      <c r="E483" s="8">
        <v>0.13489999999999999</v>
      </c>
      <c r="F483" s="8" t="s">
        <v>1680</v>
      </c>
      <c r="G483" s="8">
        <v>7.9000000000000001E-2</v>
      </c>
      <c r="H483" s="1" t="s">
        <v>3998</v>
      </c>
      <c r="I483" s="8">
        <v>493</v>
      </c>
      <c r="J483" s="9" t="s">
        <v>1680</v>
      </c>
      <c r="K483" s="9" t="s">
        <v>2716</v>
      </c>
      <c r="L483" s="9">
        <v>1.8902608207511701E-3</v>
      </c>
      <c r="M483" s="9">
        <v>8.0044376567691092E-3</v>
      </c>
      <c r="N483" s="9">
        <v>6.11417683601793E-3</v>
      </c>
      <c r="O483" s="9">
        <v>7.8501015642500394E-2</v>
      </c>
      <c r="P483" s="1" t="s">
        <v>3999</v>
      </c>
      <c r="Q483" s="9">
        <v>463</v>
      </c>
      <c r="R483" s="10">
        <f t="shared" si="28"/>
        <v>956</v>
      </c>
      <c r="S483" s="1">
        <f t="shared" si="29"/>
        <v>1</v>
      </c>
      <c r="T483" s="1">
        <f t="shared" si="30"/>
        <v>1</v>
      </c>
      <c r="U483" s="1">
        <f t="shared" si="31"/>
        <v>1</v>
      </c>
      <c r="V483" s="1"/>
    </row>
    <row r="484" spans="1:22" x14ac:dyDescent="0.3">
      <c r="A484" s="8">
        <v>274</v>
      </c>
      <c r="B484" s="8" t="s">
        <v>1674</v>
      </c>
      <c r="C484" s="8">
        <v>0.76919999999999999</v>
      </c>
      <c r="D484" s="8">
        <v>0.19009999999999999</v>
      </c>
      <c r="E484" s="8">
        <v>0.27010000000000001</v>
      </c>
      <c r="F484" s="8" t="s">
        <v>1668</v>
      </c>
      <c r="G484" s="8">
        <v>0.08</v>
      </c>
      <c r="H484" s="1" t="s">
        <v>4000</v>
      </c>
      <c r="I484" s="8">
        <v>488</v>
      </c>
      <c r="J484" s="9" t="s">
        <v>1668</v>
      </c>
      <c r="K484" s="9" t="s">
        <v>1965</v>
      </c>
      <c r="L484" s="9">
        <v>9.4076644300519797E-3</v>
      </c>
      <c r="M484" s="9">
        <v>1.51952423775267E-2</v>
      </c>
      <c r="N484" s="9">
        <v>5.7875779474747101E-3</v>
      </c>
      <c r="O484" s="9">
        <v>9.1310534205612498E-2</v>
      </c>
      <c r="P484" s="1" t="s">
        <v>4001</v>
      </c>
      <c r="Q484" s="9">
        <v>471</v>
      </c>
      <c r="R484" s="10">
        <f t="shared" si="28"/>
        <v>959</v>
      </c>
      <c r="S484" s="1">
        <f t="shared" si="29"/>
        <v>1</v>
      </c>
      <c r="T484" s="1">
        <f t="shared" si="30"/>
        <v>1</v>
      </c>
      <c r="U484" s="1">
        <f t="shared" si="31"/>
        <v>1</v>
      </c>
      <c r="V484" s="1"/>
    </row>
    <row r="485" spans="1:22" x14ac:dyDescent="0.3">
      <c r="A485" s="8">
        <v>129</v>
      </c>
      <c r="B485" s="8" t="s">
        <v>1672</v>
      </c>
      <c r="C485" s="8">
        <v>0.60219999999999996</v>
      </c>
      <c r="D485" s="8">
        <v>0.2918</v>
      </c>
      <c r="E485" s="8">
        <v>0.4249</v>
      </c>
      <c r="F485" s="8" t="s">
        <v>1685</v>
      </c>
      <c r="G485" s="8">
        <v>0.1331</v>
      </c>
      <c r="H485" s="1" t="s">
        <v>4002</v>
      </c>
      <c r="I485" s="8">
        <v>338</v>
      </c>
      <c r="J485" s="9" t="s">
        <v>1685</v>
      </c>
      <c r="K485" s="9" t="s">
        <v>1820</v>
      </c>
      <c r="L485" s="9">
        <v>2.3271494277197501E-2</v>
      </c>
      <c r="M485" s="9">
        <v>2.54346279546704E-2</v>
      </c>
      <c r="N485" s="9">
        <v>2.1631336774729001E-3</v>
      </c>
      <c r="O485" s="9">
        <v>8.1346980416452205E-2</v>
      </c>
      <c r="P485" s="1" t="s">
        <v>4003</v>
      </c>
      <c r="Q485" s="9">
        <v>623</v>
      </c>
      <c r="R485" s="10">
        <f t="shared" si="28"/>
        <v>961</v>
      </c>
      <c r="S485" s="1">
        <f t="shared" si="29"/>
        <v>1</v>
      </c>
      <c r="T485" s="1">
        <f t="shared" si="30"/>
        <v>1</v>
      </c>
      <c r="U485" s="1">
        <f t="shared" si="31"/>
        <v>1</v>
      </c>
      <c r="V485" s="1"/>
    </row>
    <row r="486" spans="1:22" x14ac:dyDescent="0.3">
      <c r="A486" s="8">
        <v>200</v>
      </c>
      <c r="B486" s="8" t="s">
        <v>1683</v>
      </c>
      <c r="C486" s="8">
        <v>0.92449999999999999</v>
      </c>
      <c r="D486" s="8">
        <v>4.0300000000000002E-2</v>
      </c>
      <c r="E486" s="8">
        <v>0.1318</v>
      </c>
      <c r="F486" s="8" t="s">
        <v>1669</v>
      </c>
      <c r="G486" s="8">
        <v>9.1499999999999998E-2</v>
      </c>
      <c r="H486" s="1" t="s">
        <v>4004</v>
      </c>
      <c r="I486" s="8">
        <v>455</v>
      </c>
      <c r="J486" s="9" t="s">
        <v>1669</v>
      </c>
      <c r="K486" s="9" t="s">
        <v>1891</v>
      </c>
      <c r="L486" s="9">
        <v>1.98386446464846E-3</v>
      </c>
      <c r="M486" s="9">
        <v>6.8618834020062903E-3</v>
      </c>
      <c r="N486" s="9">
        <v>4.8780189373578298E-3</v>
      </c>
      <c r="O486" s="9">
        <v>9.8833735584294299E-2</v>
      </c>
      <c r="P486" s="1" t="s">
        <v>4005</v>
      </c>
      <c r="Q486" s="9">
        <v>510</v>
      </c>
      <c r="R486" s="10">
        <f t="shared" si="28"/>
        <v>965</v>
      </c>
      <c r="S486" s="1">
        <f t="shared" si="29"/>
        <v>1</v>
      </c>
      <c r="T486" s="1">
        <f t="shared" si="30"/>
        <v>1</v>
      </c>
      <c r="U486" s="1">
        <f t="shared" si="31"/>
        <v>1</v>
      </c>
      <c r="V486" s="1"/>
    </row>
    <row r="487" spans="1:22" x14ac:dyDescent="0.3">
      <c r="A487" s="8">
        <v>207</v>
      </c>
      <c r="B487" s="8" t="s">
        <v>1678</v>
      </c>
      <c r="C487" s="8">
        <v>0.93910000000000005</v>
      </c>
      <c r="D487" s="8">
        <v>6.1100000000000002E-2</v>
      </c>
      <c r="E487" s="8">
        <v>0.13689999999999999</v>
      </c>
      <c r="F487" s="8" t="s">
        <v>1669</v>
      </c>
      <c r="G487" s="8">
        <v>7.5800000000000006E-2</v>
      </c>
      <c r="H487" s="1" t="s">
        <v>4006</v>
      </c>
      <c r="I487" s="8">
        <v>501</v>
      </c>
      <c r="J487" s="9" t="s">
        <v>1669</v>
      </c>
      <c r="K487" s="9" t="s">
        <v>1898</v>
      </c>
      <c r="L487" s="9">
        <v>1.82330716549031E-3</v>
      </c>
      <c r="M487" s="9">
        <v>7.8646060798825204E-3</v>
      </c>
      <c r="N487" s="9">
        <v>6.04129891439221E-3</v>
      </c>
      <c r="O487" s="9">
        <v>4.5283719812439498E-2</v>
      </c>
      <c r="P487" s="1" t="s">
        <v>4007</v>
      </c>
      <c r="Q487" s="9">
        <v>465</v>
      </c>
      <c r="R487" s="10">
        <f t="shared" si="28"/>
        <v>966</v>
      </c>
      <c r="S487" s="1">
        <f t="shared" si="29"/>
        <v>1</v>
      </c>
      <c r="T487" s="1">
        <f t="shared" si="30"/>
        <v>1</v>
      </c>
      <c r="U487" s="1">
        <f t="shared" si="31"/>
        <v>1</v>
      </c>
      <c r="V487" s="1"/>
    </row>
    <row r="488" spans="1:22" x14ac:dyDescent="0.3">
      <c r="A488" s="8">
        <v>427</v>
      </c>
      <c r="B488" s="8" t="s">
        <v>1666</v>
      </c>
      <c r="C488" s="8">
        <v>0.69489999999999996</v>
      </c>
      <c r="D488" s="8">
        <v>0.24249999999999999</v>
      </c>
      <c r="E488" s="8">
        <v>0.30030000000000001</v>
      </c>
      <c r="F488" s="8" t="s">
        <v>1674</v>
      </c>
      <c r="G488" s="8">
        <v>5.7799999999999997E-2</v>
      </c>
      <c r="H488" s="1" t="s">
        <v>4008</v>
      </c>
      <c r="I488" s="8">
        <v>547</v>
      </c>
      <c r="J488" s="9" t="s">
        <v>1674</v>
      </c>
      <c r="K488" s="9" t="s">
        <v>2118</v>
      </c>
      <c r="L488" s="9">
        <v>1.5973331817751998E-2</v>
      </c>
      <c r="M488" s="9">
        <v>2.32138733990967E-2</v>
      </c>
      <c r="N488" s="9">
        <v>7.2405415813446396E-3</v>
      </c>
      <c r="O488" s="9">
        <v>0.105109959608783</v>
      </c>
      <c r="P488" s="1" t="s">
        <v>4009</v>
      </c>
      <c r="Q488" s="9">
        <v>419</v>
      </c>
      <c r="R488" s="10">
        <f t="shared" si="28"/>
        <v>966</v>
      </c>
      <c r="S488" s="1">
        <f t="shared" si="29"/>
        <v>1</v>
      </c>
      <c r="T488" s="1">
        <f t="shared" si="30"/>
        <v>1</v>
      </c>
      <c r="U488" s="1">
        <f t="shared" si="31"/>
        <v>1</v>
      </c>
      <c r="V488" s="1"/>
    </row>
    <row r="489" spans="1:22" x14ac:dyDescent="0.3">
      <c r="A489" s="8">
        <v>1303</v>
      </c>
      <c r="B489" s="8" t="s">
        <v>1682</v>
      </c>
      <c r="C489" s="8">
        <v>0.91269999999999996</v>
      </c>
      <c r="D489" s="8">
        <v>8.1199999999999994E-2</v>
      </c>
      <c r="E489" s="8">
        <v>0.1454</v>
      </c>
      <c r="F489" s="8" t="s">
        <v>1681</v>
      </c>
      <c r="G489" s="8">
        <v>6.4299999999999996E-2</v>
      </c>
      <c r="H489" s="1" t="s">
        <v>4010</v>
      </c>
      <c r="I489" s="8">
        <v>527</v>
      </c>
      <c r="J489" s="9" t="s">
        <v>1681</v>
      </c>
      <c r="K489" s="9" t="s">
        <v>2994</v>
      </c>
      <c r="L489" s="9">
        <v>3.8383415057748498E-3</v>
      </c>
      <c r="M489" s="9">
        <v>1.03691550745812E-2</v>
      </c>
      <c r="N489" s="9">
        <v>6.5308135688064003E-3</v>
      </c>
      <c r="O489" s="9">
        <v>9.3910969184722595E-2</v>
      </c>
      <c r="P489" s="1" t="s">
        <v>4011</v>
      </c>
      <c r="Q489" s="9">
        <v>445</v>
      </c>
      <c r="R489" s="10">
        <f t="shared" si="28"/>
        <v>972</v>
      </c>
      <c r="S489" s="1">
        <f t="shared" si="29"/>
        <v>1</v>
      </c>
      <c r="T489" s="1">
        <f t="shared" si="30"/>
        <v>1</v>
      </c>
      <c r="U489" s="1">
        <f t="shared" si="31"/>
        <v>1</v>
      </c>
      <c r="V489" s="1"/>
    </row>
    <row r="490" spans="1:22" x14ac:dyDescent="0.3">
      <c r="A490" s="8">
        <v>644</v>
      </c>
      <c r="B490" s="8" t="s">
        <v>1668</v>
      </c>
      <c r="C490" s="8">
        <v>0.85209999999999997</v>
      </c>
      <c r="D490" s="8">
        <v>9.4100000000000003E-2</v>
      </c>
      <c r="E490" s="8">
        <v>0.1739</v>
      </c>
      <c r="F490" s="8" t="s">
        <v>1671</v>
      </c>
      <c r="G490" s="8">
        <v>7.9799999999999996E-2</v>
      </c>
      <c r="H490" s="1" t="s">
        <v>4012</v>
      </c>
      <c r="I490" s="8">
        <v>489</v>
      </c>
      <c r="J490" s="9" t="s">
        <v>1671</v>
      </c>
      <c r="K490" s="9" t="s">
        <v>2335</v>
      </c>
      <c r="L490" s="9">
        <v>6.9535940534880703E-3</v>
      </c>
      <c r="M490" s="9">
        <v>1.23000833644049E-2</v>
      </c>
      <c r="N490" s="9">
        <v>5.3464893109168498E-3</v>
      </c>
      <c r="O490" s="9">
        <v>0.106015618234947</v>
      </c>
      <c r="P490" s="1" t="s">
        <v>4013</v>
      </c>
      <c r="Q490" s="9">
        <v>488</v>
      </c>
      <c r="R490" s="10">
        <f t="shared" si="28"/>
        <v>977</v>
      </c>
      <c r="S490" s="1">
        <f t="shared" si="29"/>
        <v>1</v>
      </c>
      <c r="T490" s="1">
        <f t="shared" si="30"/>
        <v>1</v>
      </c>
      <c r="U490" s="1">
        <f t="shared" si="31"/>
        <v>1</v>
      </c>
      <c r="V490" s="1"/>
    </row>
    <row r="491" spans="1:22" x14ac:dyDescent="0.3">
      <c r="A491" s="8">
        <v>358</v>
      </c>
      <c r="B491" s="8" t="s">
        <v>1674</v>
      </c>
      <c r="C491" s="8">
        <v>0.83260000000000001</v>
      </c>
      <c r="D491" s="8">
        <v>0.1827</v>
      </c>
      <c r="E491" s="8">
        <v>0.24959999999999999</v>
      </c>
      <c r="F491" s="8" t="s">
        <v>1680</v>
      </c>
      <c r="G491" s="8">
        <v>6.6799999999999998E-2</v>
      </c>
      <c r="H491" s="1" t="s">
        <v>4014</v>
      </c>
      <c r="I491" s="8">
        <v>521</v>
      </c>
      <c r="J491" s="9" t="s">
        <v>1680</v>
      </c>
      <c r="K491" s="9" t="s">
        <v>2049</v>
      </c>
      <c r="L491" s="9">
        <v>8.7894318170980996E-3</v>
      </c>
      <c r="M491" s="9">
        <v>1.4970640228344E-2</v>
      </c>
      <c r="N491" s="9">
        <v>6.1812084112458903E-3</v>
      </c>
      <c r="O491" s="9">
        <v>6.5004529171519304E-2</v>
      </c>
      <c r="P491" s="1" t="s">
        <v>4015</v>
      </c>
      <c r="Q491" s="9">
        <v>458</v>
      </c>
      <c r="R491" s="10">
        <f t="shared" si="28"/>
        <v>979</v>
      </c>
      <c r="S491" s="1">
        <f t="shared" si="29"/>
        <v>1</v>
      </c>
      <c r="T491" s="1">
        <f t="shared" si="30"/>
        <v>1</v>
      </c>
      <c r="U491" s="1">
        <f t="shared" si="31"/>
        <v>1</v>
      </c>
      <c r="V491" s="1"/>
    </row>
    <row r="492" spans="1:22" x14ac:dyDescent="0.3">
      <c r="A492" s="8">
        <v>107</v>
      </c>
      <c r="B492" s="8" t="s">
        <v>1683</v>
      </c>
      <c r="C492" s="8">
        <v>0.85040000000000004</v>
      </c>
      <c r="D492" s="8">
        <v>0.13220000000000001</v>
      </c>
      <c r="E492" s="8">
        <v>0.18010000000000001</v>
      </c>
      <c r="F492" s="8" t="s">
        <v>1681</v>
      </c>
      <c r="G492" s="8">
        <v>4.7899999999999998E-2</v>
      </c>
      <c r="H492" s="1" t="s">
        <v>4016</v>
      </c>
      <c r="I492" s="8">
        <v>573</v>
      </c>
      <c r="J492" s="9" t="s">
        <v>1681</v>
      </c>
      <c r="K492" s="9" t="s">
        <v>1798</v>
      </c>
      <c r="L492" s="9">
        <v>7.62567746532428E-3</v>
      </c>
      <c r="M492" s="9">
        <v>1.52505934891176E-2</v>
      </c>
      <c r="N492" s="9">
        <v>7.6249160237934098E-3</v>
      </c>
      <c r="O492" s="9">
        <v>0.10276706306660301</v>
      </c>
      <c r="P492" s="1" t="s">
        <v>4017</v>
      </c>
      <c r="Q492" s="9">
        <v>408</v>
      </c>
      <c r="R492" s="10">
        <f t="shared" si="28"/>
        <v>981</v>
      </c>
      <c r="S492" s="1">
        <f t="shared" si="29"/>
        <v>1</v>
      </c>
      <c r="T492" s="1">
        <f t="shared" si="30"/>
        <v>1</v>
      </c>
      <c r="U492" s="1">
        <f t="shared" si="31"/>
        <v>1</v>
      </c>
      <c r="V492" s="1"/>
    </row>
    <row r="493" spans="1:22" x14ac:dyDescent="0.3">
      <c r="A493" s="8">
        <v>570</v>
      </c>
      <c r="B493" s="8" t="s">
        <v>1669</v>
      </c>
      <c r="C493" s="8">
        <v>0.82220000000000004</v>
      </c>
      <c r="D493" s="8">
        <v>0.1124</v>
      </c>
      <c r="E493" s="8">
        <v>0.2024</v>
      </c>
      <c r="F493" s="8" t="s">
        <v>1674</v>
      </c>
      <c r="G493" s="8">
        <v>0.09</v>
      </c>
      <c r="H493" s="1" t="s">
        <v>4018</v>
      </c>
      <c r="I493" s="8">
        <v>459</v>
      </c>
      <c r="J493" s="9" t="s">
        <v>1674</v>
      </c>
      <c r="K493" s="9" t="s">
        <v>2261</v>
      </c>
      <c r="L493" s="9">
        <v>8.4306729408021603E-3</v>
      </c>
      <c r="M493" s="9">
        <v>1.31375754594527E-2</v>
      </c>
      <c r="N493" s="9">
        <v>4.7069025186505598E-3</v>
      </c>
      <c r="O493" s="9">
        <v>0.101791289377794</v>
      </c>
      <c r="P493" s="1" t="s">
        <v>4019</v>
      </c>
      <c r="Q493" s="9">
        <v>522</v>
      </c>
      <c r="R493" s="10">
        <f t="shared" si="28"/>
        <v>981</v>
      </c>
      <c r="S493" s="1">
        <f t="shared" si="29"/>
        <v>1</v>
      </c>
      <c r="T493" s="1">
        <f t="shared" si="30"/>
        <v>1</v>
      </c>
      <c r="U493" s="1">
        <f t="shared" si="31"/>
        <v>1</v>
      </c>
      <c r="V493" s="1"/>
    </row>
    <row r="494" spans="1:22" x14ac:dyDescent="0.3">
      <c r="A494" s="8">
        <v>34</v>
      </c>
      <c r="B494" s="8" t="s">
        <v>1673</v>
      </c>
      <c r="C494" s="8">
        <v>0.9355</v>
      </c>
      <c r="D494" s="8">
        <v>0.1031</v>
      </c>
      <c r="E494" s="8">
        <v>0.1668</v>
      </c>
      <c r="F494" s="8" t="s">
        <v>1683</v>
      </c>
      <c r="G494" s="8">
        <v>6.3700000000000007E-2</v>
      </c>
      <c r="H494" s="1" t="s">
        <v>4020</v>
      </c>
      <c r="I494" s="8">
        <v>530</v>
      </c>
      <c r="J494" s="9" t="s">
        <v>1683</v>
      </c>
      <c r="K494" s="9" t="s">
        <v>1725</v>
      </c>
      <c r="L494" s="9">
        <v>3.61285748127604E-3</v>
      </c>
      <c r="M494" s="9">
        <v>9.8975723405703708E-3</v>
      </c>
      <c r="N494" s="9">
        <v>6.28471485929432E-3</v>
      </c>
      <c r="O494" s="9">
        <v>2.25167933870788E-2</v>
      </c>
      <c r="P494" s="1" t="s">
        <v>4021</v>
      </c>
      <c r="Q494" s="9">
        <v>453</v>
      </c>
      <c r="R494" s="10">
        <f t="shared" si="28"/>
        <v>983</v>
      </c>
      <c r="S494" s="1">
        <f t="shared" si="29"/>
        <v>1</v>
      </c>
      <c r="T494" s="1">
        <f t="shared" si="30"/>
        <v>1</v>
      </c>
      <c r="U494" s="1">
        <f t="shared" si="31"/>
        <v>1</v>
      </c>
      <c r="V494" s="1"/>
    </row>
    <row r="495" spans="1:22" x14ac:dyDescent="0.3">
      <c r="A495" s="8">
        <v>2</v>
      </c>
      <c r="B495" s="8" t="s">
        <v>1680</v>
      </c>
      <c r="C495" s="8">
        <v>0.9032</v>
      </c>
      <c r="D495" s="8">
        <v>4.4900000000000002E-2</v>
      </c>
      <c r="E495" s="8">
        <v>0.18609999999999999</v>
      </c>
      <c r="F495" s="8" t="s">
        <v>1674</v>
      </c>
      <c r="G495" s="8">
        <v>0.14119999999999999</v>
      </c>
      <c r="H495" s="1" t="s">
        <v>4022</v>
      </c>
      <c r="I495" s="8">
        <v>323</v>
      </c>
      <c r="J495" s="9" t="s">
        <v>1679</v>
      </c>
      <c r="K495" s="9" t="s">
        <v>1693</v>
      </c>
      <c r="L495" s="18">
        <v>5.7494038387277598E-5</v>
      </c>
      <c r="M495" s="9">
        <v>1.4980190716046601E-3</v>
      </c>
      <c r="N495" s="9">
        <v>1.44052503321738E-3</v>
      </c>
      <c r="O495" s="9">
        <v>1.5540540731283701E-2</v>
      </c>
      <c r="P495" s="1" t="s">
        <v>4023</v>
      </c>
      <c r="Q495" s="9">
        <v>662</v>
      </c>
      <c r="R495" s="10">
        <f t="shared" si="28"/>
        <v>985</v>
      </c>
      <c r="S495" s="1">
        <f t="shared" si="29"/>
        <v>0</v>
      </c>
      <c r="T495" s="1">
        <f t="shared" si="30"/>
        <v>1</v>
      </c>
      <c r="U495" s="1">
        <f t="shared" si="31"/>
        <v>0</v>
      </c>
      <c r="V495" s="1"/>
    </row>
    <row r="496" spans="1:22" x14ac:dyDescent="0.3">
      <c r="A496" s="8">
        <v>1044</v>
      </c>
      <c r="B496" s="8" t="s">
        <v>1666</v>
      </c>
      <c r="C496" s="8">
        <v>0.84970000000000001</v>
      </c>
      <c r="D496" s="8">
        <v>9.2999999999999999E-2</v>
      </c>
      <c r="E496" s="8">
        <v>0.19220000000000001</v>
      </c>
      <c r="F496" s="8" t="s">
        <v>1668</v>
      </c>
      <c r="G496" s="8">
        <v>9.9199999999999997E-2</v>
      </c>
      <c r="H496" s="1" t="s">
        <v>4024</v>
      </c>
      <c r="I496" s="8">
        <v>432</v>
      </c>
      <c r="J496" s="9" t="s">
        <v>1668</v>
      </c>
      <c r="K496" s="9" t="s">
        <v>2735</v>
      </c>
      <c r="L496" s="9">
        <v>5.5373874406101798E-3</v>
      </c>
      <c r="M496" s="9">
        <v>9.4314166810774407E-3</v>
      </c>
      <c r="N496" s="9">
        <v>3.8940292404672601E-3</v>
      </c>
      <c r="O496" s="9">
        <v>8.6717044328104106E-2</v>
      </c>
      <c r="P496" s="1" t="s">
        <v>4025</v>
      </c>
      <c r="Q496" s="9">
        <v>554</v>
      </c>
      <c r="R496" s="10">
        <f t="shared" si="28"/>
        <v>986</v>
      </c>
      <c r="S496" s="1">
        <f t="shared" si="29"/>
        <v>1</v>
      </c>
      <c r="T496" s="1">
        <f t="shared" si="30"/>
        <v>1</v>
      </c>
      <c r="U496" s="1">
        <f t="shared" si="31"/>
        <v>1</v>
      </c>
      <c r="V496" s="1"/>
    </row>
    <row r="497" spans="1:22" x14ac:dyDescent="0.3">
      <c r="A497" s="8">
        <v>561</v>
      </c>
      <c r="B497" s="8" t="s">
        <v>1672</v>
      </c>
      <c r="C497" s="8">
        <v>0.82010000000000005</v>
      </c>
      <c r="D497" s="8">
        <v>0.1022</v>
      </c>
      <c r="E497" s="8">
        <v>0.19789999999999999</v>
      </c>
      <c r="F497" s="8" t="s">
        <v>1674</v>
      </c>
      <c r="G497" s="8">
        <v>9.5699999999999993E-2</v>
      </c>
      <c r="H497" s="1" t="s">
        <v>4026</v>
      </c>
      <c r="I497" s="8">
        <v>445</v>
      </c>
      <c r="J497" s="9" t="s">
        <v>1674</v>
      </c>
      <c r="K497" s="9" t="s">
        <v>2252</v>
      </c>
      <c r="L497" s="9">
        <v>7.58805799865754E-3</v>
      </c>
      <c r="M497" s="9">
        <v>1.1694663584878799E-2</v>
      </c>
      <c r="N497" s="9">
        <v>4.1066055862213104E-3</v>
      </c>
      <c r="O497" s="9">
        <v>0.111608928484548</v>
      </c>
      <c r="P497" s="1" t="s">
        <v>4027</v>
      </c>
      <c r="Q497" s="9">
        <v>543</v>
      </c>
      <c r="R497" s="10">
        <f t="shared" si="28"/>
        <v>988</v>
      </c>
      <c r="S497" s="1">
        <f t="shared" si="29"/>
        <v>1</v>
      </c>
      <c r="T497" s="1">
        <f t="shared" si="30"/>
        <v>1</v>
      </c>
      <c r="U497" s="1">
        <f t="shared" si="31"/>
        <v>1</v>
      </c>
      <c r="V497" s="1"/>
    </row>
    <row r="498" spans="1:22" x14ac:dyDescent="0.3">
      <c r="A498" s="8">
        <v>1020</v>
      </c>
      <c r="B498" s="8" t="s">
        <v>1680</v>
      </c>
      <c r="C498" s="8">
        <v>0.93700000000000006</v>
      </c>
      <c r="D498" s="8">
        <v>4.65E-2</v>
      </c>
      <c r="E498" s="8">
        <v>0.125</v>
      </c>
      <c r="F498" s="8" t="s">
        <v>1674</v>
      </c>
      <c r="G498" s="8">
        <v>7.85E-2</v>
      </c>
      <c r="H498" s="1" t="s">
        <v>4028</v>
      </c>
      <c r="I498" s="8">
        <v>495</v>
      </c>
      <c r="J498" s="9" t="s">
        <v>1669</v>
      </c>
      <c r="K498" s="9" t="s">
        <v>2711</v>
      </c>
      <c r="L498" s="9">
        <v>8.5100113071600399E-4</v>
      </c>
      <c r="M498" s="9">
        <v>6.0727290301046096E-3</v>
      </c>
      <c r="N498" s="9">
        <v>5.2217278993885998E-3</v>
      </c>
      <c r="O498" s="9">
        <v>5.3900705585960398E-2</v>
      </c>
      <c r="P498" s="1" t="s">
        <v>4029</v>
      </c>
      <c r="Q498" s="9">
        <v>494</v>
      </c>
      <c r="R498" s="10">
        <f t="shared" si="28"/>
        <v>989</v>
      </c>
      <c r="S498" s="1">
        <f t="shared" si="29"/>
        <v>0</v>
      </c>
      <c r="T498" s="1">
        <f t="shared" si="30"/>
        <v>1</v>
      </c>
      <c r="U498" s="1">
        <f t="shared" si="31"/>
        <v>0</v>
      </c>
      <c r="V498" s="1"/>
    </row>
    <row r="499" spans="1:22" x14ac:dyDescent="0.3">
      <c r="A499" s="8">
        <v>950</v>
      </c>
      <c r="B499" s="8" t="s">
        <v>1679</v>
      </c>
      <c r="C499" s="8">
        <v>0.95030000000000003</v>
      </c>
      <c r="D499" s="8">
        <v>4.65E-2</v>
      </c>
      <c r="E499" s="8">
        <v>0.1191</v>
      </c>
      <c r="F499" s="8" t="s">
        <v>1680</v>
      </c>
      <c r="G499" s="8">
        <v>7.2599999999999998E-2</v>
      </c>
      <c r="H499" s="1" t="s">
        <v>4030</v>
      </c>
      <c r="I499" s="8">
        <v>508</v>
      </c>
      <c r="J499" s="9" t="s">
        <v>1680</v>
      </c>
      <c r="K499" s="9" t="s">
        <v>2641</v>
      </c>
      <c r="L499" s="9">
        <v>8.9529473199779098E-4</v>
      </c>
      <c r="M499" s="9">
        <v>6.26001015635738E-3</v>
      </c>
      <c r="N499" s="9">
        <v>5.3647154243595804E-3</v>
      </c>
      <c r="O499" s="9">
        <v>3.74765514435755E-2</v>
      </c>
      <c r="P499" s="1" t="s">
        <v>4031</v>
      </c>
      <c r="Q499" s="9">
        <v>485</v>
      </c>
      <c r="R499" s="10">
        <f t="shared" si="28"/>
        <v>993</v>
      </c>
      <c r="S499" s="1">
        <f t="shared" si="29"/>
        <v>1</v>
      </c>
      <c r="T499" s="1">
        <f t="shared" si="30"/>
        <v>1</v>
      </c>
      <c r="U499" s="1">
        <f t="shared" si="31"/>
        <v>1</v>
      </c>
      <c r="V499" s="1"/>
    </row>
    <row r="500" spans="1:22" x14ac:dyDescent="0.3">
      <c r="A500" s="8">
        <v>1018</v>
      </c>
      <c r="B500" s="8" t="s">
        <v>1673</v>
      </c>
      <c r="C500" s="8">
        <v>0.94340000000000002</v>
      </c>
      <c r="D500" s="8">
        <v>5.3600000000000002E-2</v>
      </c>
      <c r="E500" s="8">
        <v>0.1384</v>
      </c>
      <c r="F500" s="8" t="s">
        <v>1674</v>
      </c>
      <c r="G500" s="8">
        <v>8.48E-2</v>
      </c>
      <c r="H500" s="1" t="s">
        <v>4032</v>
      </c>
      <c r="I500" s="8">
        <v>472</v>
      </c>
      <c r="J500" s="9" t="s">
        <v>1674</v>
      </c>
      <c r="K500" s="9" t="s">
        <v>2709</v>
      </c>
      <c r="L500" s="9">
        <v>1.3796628606609299E-3</v>
      </c>
      <c r="M500" s="9">
        <v>6.0995939898338299E-3</v>
      </c>
      <c r="N500" s="9">
        <v>4.7199311291728999E-3</v>
      </c>
      <c r="O500" s="9">
        <v>7.0092047548730704E-2</v>
      </c>
      <c r="P500" s="1" t="s">
        <v>4033</v>
      </c>
      <c r="Q500" s="9">
        <v>521</v>
      </c>
      <c r="R500" s="10">
        <f t="shared" si="28"/>
        <v>993</v>
      </c>
      <c r="S500" s="1">
        <f t="shared" si="29"/>
        <v>1</v>
      </c>
      <c r="T500" s="1">
        <f t="shared" si="30"/>
        <v>1</v>
      </c>
      <c r="U500" s="1">
        <f t="shared" si="31"/>
        <v>1</v>
      </c>
      <c r="V500" s="1"/>
    </row>
    <row r="501" spans="1:22" x14ac:dyDescent="0.3">
      <c r="A501" s="8">
        <v>187</v>
      </c>
      <c r="B501" s="8" t="s">
        <v>1679</v>
      </c>
      <c r="C501" s="8">
        <v>0.83179999999999998</v>
      </c>
      <c r="D501" s="8">
        <v>0.1106</v>
      </c>
      <c r="E501" s="8">
        <v>0.20749999999999999</v>
      </c>
      <c r="F501" s="8" t="s">
        <v>1669</v>
      </c>
      <c r="G501" s="8">
        <v>9.69E-2</v>
      </c>
      <c r="H501" s="1" t="s">
        <v>4034</v>
      </c>
      <c r="I501" s="8">
        <v>439</v>
      </c>
      <c r="J501" s="9" t="s">
        <v>1669</v>
      </c>
      <c r="K501" s="9" t="s">
        <v>1878</v>
      </c>
      <c r="L501" s="9">
        <v>8.6022559229744291E-3</v>
      </c>
      <c r="M501" s="9">
        <v>1.2458871250284701E-2</v>
      </c>
      <c r="N501" s="9">
        <v>3.8566153273103601E-3</v>
      </c>
      <c r="O501" s="9">
        <v>0.10480328842178099</v>
      </c>
      <c r="P501" s="1" t="s">
        <v>4035</v>
      </c>
      <c r="Q501" s="9">
        <v>555</v>
      </c>
      <c r="R501" s="10">
        <f t="shared" si="28"/>
        <v>994</v>
      </c>
      <c r="S501" s="1">
        <f t="shared" si="29"/>
        <v>1</v>
      </c>
      <c r="T501" s="1">
        <f t="shared" si="30"/>
        <v>1</v>
      </c>
      <c r="U501" s="1">
        <f t="shared" si="31"/>
        <v>1</v>
      </c>
      <c r="V501" s="1"/>
    </row>
    <row r="502" spans="1:22" x14ac:dyDescent="0.3">
      <c r="A502" s="8">
        <v>1174</v>
      </c>
      <c r="B502" s="8" t="s">
        <v>1675</v>
      </c>
      <c r="C502" s="8">
        <v>0.72670000000000001</v>
      </c>
      <c r="D502" s="8">
        <v>0.22969999999999999</v>
      </c>
      <c r="E502" s="8">
        <v>0.25750000000000001</v>
      </c>
      <c r="F502" s="8" t="s">
        <v>1679</v>
      </c>
      <c r="G502" s="8">
        <v>2.7900000000000001E-2</v>
      </c>
      <c r="H502" s="1" t="s">
        <v>4036</v>
      </c>
      <c r="I502" s="8">
        <v>625</v>
      </c>
      <c r="J502" s="9" t="s">
        <v>1679</v>
      </c>
      <c r="K502" s="9" t="s">
        <v>2865</v>
      </c>
      <c r="L502" s="9">
        <v>1.0385428416520501E-2</v>
      </c>
      <c r="M502" s="9">
        <v>1.8692565686809399E-2</v>
      </c>
      <c r="N502" s="9">
        <v>8.3071372702889206E-3</v>
      </c>
      <c r="O502" s="9">
        <v>8.0947181405842394E-2</v>
      </c>
      <c r="P502" s="1" t="s">
        <v>4037</v>
      </c>
      <c r="Q502" s="9">
        <v>378</v>
      </c>
      <c r="R502" s="10">
        <f t="shared" si="28"/>
        <v>1003</v>
      </c>
      <c r="S502" s="1">
        <f t="shared" si="29"/>
        <v>1</v>
      </c>
      <c r="T502" s="1">
        <f t="shared" si="30"/>
        <v>1</v>
      </c>
      <c r="U502" s="1">
        <f t="shared" si="31"/>
        <v>1</v>
      </c>
      <c r="V502" s="1"/>
    </row>
    <row r="503" spans="1:22" x14ac:dyDescent="0.3">
      <c r="A503" s="8">
        <v>627</v>
      </c>
      <c r="B503" s="8" t="s">
        <v>1675</v>
      </c>
      <c r="C503" s="8">
        <v>0.71499999999999997</v>
      </c>
      <c r="D503" s="8">
        <v>0.2064</v>
      </c>
      <c r="E503" s="8">
        <v>0.2321</v>
      </c>
      <c r="F503" s="8" t="s">
        <v>1673</v>
      </c>
      <c r="G503" s="8">
        <v>2.5700000000000001E-2</v>
      </c>
      <c r="H503" s="1" t="s">
        <v>4038</v>
      </c>
      <c r="I503" s="8">
        <v>630</v>
      </c>
      <c r="J503" s="9" t="s">
        <v>1681</v>
      </c>
      <c r="K503" s="9" t="s">
        <v>2318</v>
      </c>
      <c r="L503" s="9">
        <v>8.2687341107522596E-3</v>
      </c>
      <c r="M503" s="9">
        <v>1.6712963701499699E-2</v>
      </c>
      <c r="N503" s="9">
        <v>8.4442295907474693E-3</v>
      </c>
      <c r="O503" s="9">
        <v>8.3217436100581299E-2</v>
      </c>
      <c r="P503" s="1" t="s">
        <v>4039</v>
      </c>
      <c r="Q503" s="9">
        <v>375</v>
      </c>
      <c r="R503" s="10">
        <f t="shared" si="28"/>
        <v>1005</v>
      </c>
      <c r="S503" s="1">
        <f t="shared" si="29"/>
        <v>0</v>
      </c>
      <c r="T503" s="1">
        <f t="shared" si="30"/>
        <v>1</v>
      </c>
      <c r="U503" s="1">
        <f t="shared" si="31"/>
        <v>0</v>
      </c>
      <c r="V503" s="1"/>
    </row>
    <row r="504" spans="1:22" x14ac:dyDescent="0.3">
      <c r="A504" s="8">
        <v>1143</v>
      </c>
      <c r="B504" s="8" t="s">
        <v>1674</v>
      </c>
      <c r="C504" s="8">
        <v>0.90959999999999996</v>
      </c>
      <c r="D504" s="8">
        <v>5.5300000000000002E-2</v>
      </c>
      <c r="E504" s="8">
        <v>0.1371</v>
      </c>
      <c r="F504" s="8" t="s">
        <v>1669</v>
      </c>
      <c r="G504" s="8">
        <v>8.1799999999999998E-2</v>
      </c>
      <c r="H504" s="1" t="s">
        <v>4040</v>
      </c>
      <c r="I504" s="8">
        <v>482</v>
      </c>
      <c r="J504" s="9" t="s">
        <v>1669</v>
      </c>
      <c r="K504" s="9" t="s">
        <v>2834</v>
      </c>
      <c r="L504" s="9">
        <v>3.2252646783117599E-3</v>
      </c>
      <c r="M504" s="9">
        <v>7.8565644439374804E-3</v>
      </c>
      <c r="N504" s="9">
        <v>4.6312997656257097E-3</v>
      </c>
      <c r="O504" s="9">
        <v>0.11200757811501499</v>
      </c>
      <c r="P504" s="1" t="s">
        <v>4041</v>
      </c>
      <c r="Q504" s="9">
        <v>524</v>
      </c>
      <c r="R504" s="10">
        <f t="shared" si="28"/>
        <v>1006</v>
      </c>
      <c r="S504" s="1">
        <f t="shared" si="29"/>
        <v>1</v>
      </c>
      <c r="T504" s="1">
        <f t="shared" si="30"/>
        <v>1</v>
      </c>
      <c r="U504" s="1">
        <f t="shared" si="31"/>
        <v>1</v>
      </c>
      <c r="V504" s="1"/>
    </row>
    <row r="505" spans="1:22" x14ac:dyDescent="0.3">
      <c r="A505" s="8">
        <v>1112</v>
      </c>
      <c r="B505" s="8" t="s">
        <v>1677</v>
      </c>
      <c r="C505" s="8">
        <v>0.74150000000000005</v>
      </c>
      <c r="D505" s="8">
        <v>0.1401</v>
      </c>
      <c r="E505" s="8">
        <v>0.26329999999999998</v>
      </c>
      <c r="F505" s="8" t="s">
        <v>1681</v>
      </c>
      <c r="G505" s="8">
        <v>0.1232</v>
      </c>
      <c r="H505" s="1" t="s">
        <v>4042</v>
      </c>
      <c r="I505" s="8">
        <v>368</v>
      </c>
      <c r="J505" s="9" t="s">
        <v>1681</v>
      </c>
      <c r="K505" s="9" t="s">
        <v>2803</v>
      </c>
      <c r="L505" s="9">
        <v>8.9937906094364108E-3</v>
      </c>
      <c r="M505" s="9">
        <v>1.08494775916467E-2</v>
      </c>
      <c r="N505" s="9">
        <v>1.8556869822103301E-3</v>
      </c>
      <c r="O505" s="9">
        <v>7.5079970700808601E-2</v>
      </c>
      <c r="P505" s="1" t="s">
        <v>4043</v>
      </c>
      <c r="Q505" s="9">
        <v>640</v>
      </c>
      <c r="R505" s="10">
        <f t="shared" si="28"/>
        <v>1008</v>
      </c>
      <c r="S505" s="1">
        <f t="shared" si="29"/>
        <v>1</v>
      </c>
      <c r="T505" s="1">
        <f t="shared" si="30"/>
        <v>1</v>
      </c>
      <c r="U505" s="1">
        <f t="shared" si="31"/>
        <v>1</v>
      </c>
      <c r="V505" s="1"/>
    </row>
    <row r="506" spans="1:22" x14ac:dyDescent="0.3">
      <c r="A506" s="8">
        <v>144</v>
      </c>
      <c r="B506" s="8" t="s">
        <v>1668</v>
      </c>
      <c r="C506" s="8">
        <v>0.75039999999999996</v>
      </c>
      <c r="D506" s="8">
        <v>0.16309999999999999</v>
      </c>
      <c r="E506" s="8">
        <v>0.25659999999999999</v>
      </c>
      <c r="F506" s="8" t="s">
        <v>1669</v>
      </c>
      <c r="G506" s="8">
        <v>9.3600000000000003E-2</v>
      </c>
      <c r="H506" s="1" t="s">
        <v>4044</v>
      </c>
      <c r="I506" s="8">
        <v>449</v>
      </c>
      <c r="J506" s="9" t="s">
        <v>1669</v>
      </c>
      <c r="K506" s="9" t="s">
        <v>1835</v>
      </c>
      <c r="L506" s="9">
        <v>6.6377684859426399E-3</v>
      </c>
      <c r="M506" s="9">
        <v>1.0402233694313799E-2</v>
      </c>
      <c r="N506" s="9">
        <v>3.7644652083712198E-3</v>
      </c>
      <c r="O506" s="9">
        <v>6.7193101638122199E-2</v>
      </c>
      <c r="P506" s="1" t="s">
        <v>4045</v>
      </c>
      <c r="Q506" s="9">
        <v>560</v>
      </c>
      <c r="R506" s="10">
        <f t="shared" si="28"/>
        <v>1009</v>
      </c>
      <c r="S506" s="1">
        <f t="shared" si="29"/>
        <v>1</v>
      </c>
      <c r="T506" s="1">
        <f t="shared" si="30"/>
        <v>1</v>
      </c>
      <c r="U506" s="1">
        <f t="shared" si="31"/>
        <v>1</v>
      </c>
      <c r="V506" s="1"/>
    </row>
    <row r="507" spans="1:22" x14ac:dyDescent="0.3">
      <c r="A507" s="8">
        <v>1041</v>
      </c>
      <c r="B507" s="8" t="s">
        <v>1668</v>
      </c>
      <c r="C507" s="8">
        <v>0.94220000000000004</v>
      </c>
      <c r="D507" s="8">
        <v>5.7700000000000001E-2</v>
      </c>
      <c r="E507" s="8">
        <v>0.12939999999999999</v>
      </c>
      <c r="F507" s="8" t="s">
        <v>1683</v>
      </c>
      <c r="G507" s="8">
        <v>7.17E-2</v>
      </c>
      <c r="H507" s="1" t="s">
        <v>4046</v>
      </c>
      <c r="I507" s="8">
        <v>511</v>
      </c>
      <c r="J507" s="9" t="s">
        <v>1683</v>
      </c>
      <c r="K507" s="9" t="s">
        <v>2732</v>
      </c>
      <c r="L507" s="9">
        <v>2.0164195682594601E-3</v>
      </c>
      <c r="M507" s="9">
        <v>7.0960098904858703E-3</v>
      </c>
      <c r="N507" s="9">
        <v>5.0795903222264002E-3</v>
      </c>
      <c r="O507" s="9">
        <v>5.9596356425222603E-2</v>
      </c>
      <c r="P507" s="1" t="s">
        <v>4047</v>
      </c>
      <c r="Q507" s="9">
        <v>499</v>
      </c>
      <c r="R507" s="10">
        <f t="shared" si="28"/>
        <v>1010</v>
      </c>
      <c r="S507" s="1">
        <f t="shared" si="29"/>
        <v>1</v>
      </c>
      <c r="T507" s="1">
        <f t="shared" si="30"/>
        <v>1</v>
      </c>
      <c r="U507" s="1">
        <f t="shared" si="31"/>
        <v>1</v>
      </c>
      <c r="V507" s="1"/>
    </row>
    <row r="508" spans="1:22" x14ac:dyDescent="0.3">
      <c r="A508" s="8">
        <v>230</v>
      </c>
      <c r="B508" s="8" t="s">
        <v>1666</v>
      </c>
      <c r="C508" s="8">
        <v>0.81410000000000005</v>
      </c>
      <c r="D508" s="8">
        <v>0.1147</v>
      </c>
      <c r="E508" s="8">
        <v>0.17660000000000001</v>
      </c>
      <c r="F508" s="8" t="s">
        <v>1669</v>
      </c>
      <c r="G508" s="8">
        <v>6.1899999999999997E-2</v>
      </c>
      <c r="H508" s="1" t="s">
        <v>4048</v>
      </c>
      <c r="I508" s="8">
        <v>536</v>
      </c>
      <c r="J508" s="9" t="s">
        <v>1679</v>
      </c>
      <c r="K508" s="9" t="s">
        <v>1921</v>
      </c>
      <c r="L508" s="9">
        <v>8.1787364304422502E-3</v>
      </c>
      <c r="M508" s="9">
        <v>1.38232036817784E-2</v>
      </c>
      <c r="N508" s="9">
        <v>5.6444672513362298E-3</v>
      </c>
      <c r="O508" s="9">
        <v>0.11871222390889399</v>
      </c>
      <c r="P508" s="1" t="s">
        <v>4049</v>
      </c>
      <c r="Q508" s="9">
        <v>475</v>
      </c>
      <c r="R508" s="10">
        <f t="shared" si="28"/>
        <v>1011</v>
      </c>
      <c r="S508" s="1">
        <f t="shared" si="29"/>
        <v>0</v>
      </c>
      <c r="T508" s="1">
        <f t="shared" si="30"/>
        <v>1</v>
      </c>
      <c r="U508" s="1">
        <f t="shared" si="31"/>
        <v>0</v>
      </c>
      <c r="V508" s="1"/>
    </row>
    <row r="509" spans="1:22" x14ac:dyDescent="0.3">
      <c r="A509" s="8">
        <v>1016</v>
      </c>
      <c r="B509" s="8" t="s">
        <v>1680</v>
      </c>
      <c r="C509" s="8">
        <v>0.93620000000000003</v>
      </c>
      <c r="D509" s="8">
        <v>4.7399999999999998E-2</v>
      </c>
      <c r="E509" s="8">
        <v>0.12280000000000001</v>
      </c>
      <c r="F509" s="8" t="s">
        <v>1668</v>
      </c>
      <c r="G509" s="8">
        <v>7.5499999999999998E-2</v>
      </c>
      <c r="H509" s="1" t="s">
        <v>4050</v>
      </c>
      <c r="I509" s="8">
        <v>502</v>
      </c>
      <c r="J509" s="9" t="s">
        <v>1668</v>
      </c>
      <c r="K509" s="9" t="s">
        <v>2707</v>
      </c>
      <c r="L509" s="9">
        <v>1.8846424882170299E-3</v>
      </c>
      <c r="M509" s="9">
        <v>6.7728663640853901E-3</v>
      </c>
      <c r="N509" s="9">
        <v>4.8882238758683602E-3</v>
      </c>
      <c r="O509" s="9">
        <v>7.0188908622819804E-2</v>
      </c>
      <c r="P509" s="1" t="s">
        <v>4051</v>
      </c>
      <c r="Q509" s="9">
        <v>509</v>
      </c>
      <c r="R509" s="10">
        <f t="shared" si="28"/>
        <v>1011</v>
      </c>
      <c r="S509" s="1">
        <f t="shared" si="29"/>
        <v>1</v>
      </c>
      <c r="T509" s="1">
        <f t="shared" si="30"/>
        <v>1</v>
      </c>
      <c r="U509" s="1">
        <f t="shared" si="31"/>
        <v>1</v>
      </c>
      <c r="V509" s="1"/>
    </row>
    <row r="510" spans="1:22" x14ac:dyDescent="0.3">
      <c r="A510" s="8">
        <v>940</v>
      </c>
      <c r="B510" s="8" t="s">
        <v>1681</v>
      </c>
      <c r="C510" s="8">
        <v>0.8347</v>
      </c>
      <c r="D510" s="8">
        <v>0.10589999999999999</v>
      </c>
      <c r="E510" s="8">
        <v>0.18759999999999999</v>
      </c>
      <c r="F510" s="8" t="s">
        <v>1669</v>
      </c>
      <c r="G510" s="8">
        <v>8.1699999999999995E-2</v>
      </c>
      <c r="H510" s="1" t="s">
        <v>4052</v>
      </c>
      <c r="I510" s="8">
        <v>483</v>
      </c>
      <c r="J510" s="9" t="s">
        <v>1679</v>
      </c>
      <c r="K510" s="9" t="s">
        <v>2631</v>
      </c>
      <c r="L510" s="9">
        <v>5.7128970625224098E-3</v>
      </c>
      <c r="M510" s="9">
        <v>1.0078154223139801E-2</v>
      </c>
      <c r="N510" s="9">
        <v>4.3652571606174403E-3</v>
      </c>
      <c r="O510" s="9">
        <v>0.104323876243422</v>
      </c>
      <c r="P510" s="1" t="s">
        <v>4053</v>
      </c>
      <c r="Q510" s="9">
        <v>534</v>
      </c>
      <c r="R510" s="10">
        <f t="shared" si="28"/>
        <v>1017</v>
      </c>
      <c r="S510" s="1">
        <f t="shared" si="29"/>
        <v>0</v>
      </c>
      <c r="T510" s="1">
        <f t="shared" si="30"/>
        <v>1</v>
      </c>
      <c r="U510" s="1">
        <f t="shared" si="31"/>
        <v>0</v>
      </c>
      <c r="V510" s="1"/>
    </row>
    <row r="511" spans="1:22" x14ac:dyDescent="0.3">
      <c r="A511" s="8">
        <v>182</v>
      </c>
      <c r="B511" s="8" t="s">
        <v>1677</v>
      </c>
      <c r="C511" s="8">
        <v>0.86619999999999997</v>
      </c>
      <c r="D511" s="8">
        <v>7.0699999999999999E-2</v>
      </c>
      <c r="E511" s="8">
        <v>0.14019999999999999</v>
      </c>
      <c r="F511" s="8" t="s">
        <v>1668</v>
      </c>
      <c r="G511" s="8">
        <v>6.9500000000000006E-2</v>
      </c>
      <c r="H511" s="1" t="s">
        <v>4054</v>
      </c>
      <c r="I511" s="8">
        <v>517</v>
      </c>
      <c r="J511" s="9" t="s">
        <v>1669</v>
      </c>
      <c r="K511" s="9" t="s">
        <v>1873</v>
      </c>
      <c r="L511" s="9">
        <v>3.2544543457957201E-3</v>
      </c>
      <c r="M511" s="9">
        <v>8.3260789211474298E-3</v>
      </c>
      <c r="N511" s="9">
        <v>5.0716245753517101E-3</v>
      </c>
      <c r="O511" s="9">
        <v>8.77858245063977E-2</v>
      </c>
      <c r="P511" s="1" t="s">
        <v>4055</v>
      </c>
      <c r="Q511" s="9">
        <v>502</v>
      </c>
      <c r="R511" s="10">
        <f t="shared" si="28"/>
        <v>1019</v>
      </c>
      <c r="S511" s="1">
        <f t="shared" si="29"/>
        <v>0</v>
      </c>
      <c r="T511" s="1">
        <f t="shared" si="30"/>
        <v>1</v>
      </c>
      <c r="U511" s="1">
        <f t="shared" si="31"/>
        <v>0</v>
      </c>
      <c r="V511" s="1"/>
    </row>
    <row r="512" spans="1:22" x14ac:dyDescent="0.3">
      <c r="A512" s="8">
        <v>541</v>
      </c>
      <c r="B512" s="8" t="s">
        <v>1669</v>
      </c>
      <c r="C512" s="8">
        <v>0.94040000000000001</v>
      </c>
      <c r="D512" s="8">
        <v>6.83E-2</v>
      </c>
      <c r="E512" s="8">
        <v>0.1515</v>
      </c>
      <c r="F512" s="8" t="s">
        <v>1674</v>
      </c>
      <c r="G512" s="8">
        <v>8.3099999999999993E-2</v>
      </c>
      <c r="H512" s="1" t="s">
        <v>4056</v>
      </c>
      <c r="I512" s="8">
        <v>477</v>
      </c>
      <c r="J512" s="9" t="s">
        <v>1674</v>
      </c>
      <c r="K512" s="9" t="s">
        <v>2232</v>
      </c>
      <c r="L512" s="9">
        <v>2.5174493239615899E-3</v>
      </c>
      <c r="M512" s="9">
        <v>6.6665003473981898E-3</v>
      </c>
      <c r="N512" s="9">
        <v>4.1490510234365903E-3</v>
      </c>
      <c r="O512" s="9">
        <v>4.26764907044338E-2</v>
      </c>
      <c r="P512" s="1" t="s">
        <v>4057</v>
      </c>
      <c r="Q512" s="9">
        <v>542</v>
      </c>
      <c r="R512" s="10">
        <f t="shared" si="28"/>
        <v>1019</v>
      </c>
      <c r="S512" s="1">
        <f t="shared" si="29"/>
        <v>1</v>
      </c>
      <c r="T512" s="1">
        <f t="shared" si="30"/>
        <v>1</v>
      </c>
      <c r="U512" s="1">
        <f t="shared" si="31"/>
        <v>1</v>
      </c>
      <c r="V512" s="1"/>
    </row>
    <row r="513" spans="1:22" x14ac:dyDescent="0.3">
      <c r="A513" s="8">
        <v>301</v>
      </c>
      <c r="B513" s="8" t="s">
        <v>1677</v>
      </c>
      <c r="C513" s="8">
        <v>0.83689999999999998</v>
      </c>
      <c r="D513" s="8">
        <v>9.9500000000000005E-2</v>
      </c>
      <c r="E513" s="8">
        <v>0.1699</v>
      </c>
      <c r="F513" s="8" t="s">
        <v>1674</v>
      </c>
      <c r="G513" s="8">
        <v>7.0400000000000004E-2</v>
      </c>
      <c r="H513" s="1" t="s">
        <v>4058</v>
      </c>
      <c r="I513" s="8">
        <v>514</v>
      </c>
      <c r="J513" s="9" t="s">
        <v>1666</v>
      </c>
      <c r="K513" s="9" t="s">
        <v>1992</v>
      </c>
      <c r="L513" s="9">
        <v>5.0085061603507399E-3</v>
      </c>
      <c r="M513" s="9">
        <v>9.9485894862770402E-3</v>
      </c>
      <c r="N513" s="9">
        <v>4.9400833259263003E-3</v>
      </c>
      <c r="O513" s="9">
        <v>8.4068401083858796E-2</v>
      </c>
      <c r="P513" s="1" t="s">
        <v>4059</v>
      </c>
      <c r="Q513" s="9">
        <v>506</v>
      </c>
      <c r="R513" s="10">
        <f t="shared" si="28"/>
        <v>1020</v>
      </c>
      <c r="S513" s="1">
        <f t="shared" si="29"/>
        <v>0</v>
      </c>
      <c r="T513" s="1">
        <f t="shared" si="30"/>
        <v>1</v>
      </c>
      <c r="U513" s="1">
        <f t="shared" si="31"/>
        <v>0</v>
      </c>
      <c r="V513" s="1"/>
    </row>
    <row r="514" spans="1:22" x14ac:dyDescent="0.3">
      <c r="A514" s="8">
        <v>1021</v>
      </c>
      <c r="B514" s="8" t="s">
        <v>1670</v>
      </c>
      <c r="C514" s="8">
        <v>0.9466</v>
      </c>
      <c r="D514" s="8">
        <v>2.6700000000000002E-2</v>
      </c>
      <c r="E514" s="8">
        <v>0.10589999999999999</v>
      </c>
      <c r="F514" s="8" t="s">
        <v>1677</v>
      </c>
      <c r="G514" s="8">
        <v>7.9200000000000007E-2</v>
      </c>
      <c r="H514" s="1" t="s">
        <v>4060</v>
      </c>
      <c r="I514" s="8">
        <v>492</v>
      </c>
      <c r="J514" s="9" t="s">
        <v>1677</v>
      </c>
      <c r="K514" s="9" t="s">
        <v>2712</v>
      </c>
      <c r="L514" s="9">
        <v>4.8815749849175701E-4</v>
      </c>
      <c r="M514" s="9">
        <v>4.9015346429775097E-3</v>
      </c>
      <c r="N514" s="9">
        <v>4.4133771444857597E-3</v>
      </c>
      <c r="O514" s="9">
        <v>6.1515694844261802E-2</v>
      </c>
      <c r="P514" s="1" t="s">
        <v>4061</v>
      </c>
      <c r="Q514" s="9">
        <v>531</v>
      </c>
      <c r="R514" s="10">
        <f t="shared" ref="R514:R577" si="32">SUM(I514,Q514)</f>
        <v>1023</v>
      </c>
      <c r="S514" s="1">
        <f t="shared" si="29"/>
        <v>1</v>
      </c>
      <c r="T514" s="1">
        <f t="shared" si="30"/>
        <v>1</v>
      </c>
      <c r="U514" s="1">
        <f t="shared" si="31"/>
        <v>1</v>
      </c>
      <c r="V514" s="1"/>
    </row>
    <row r="515" spans="1:22" x14ac:dyDescent="0.3">
      <c r="A515" s="8">
        <v>370</v>
      </c>
      <c r="B515" s="8" t="s">
        <v>1668</v>
      </c>
      <c r="C515" s="8">
        <v>0.78120000000000001</v>
      </c>
      <c r="D515" s="8">
        <v>0.1552</v>
      </c>
      <c r="E515" s="8">
        <v>0.24640000000000001</v>
      </c>
      <c r="F515" s="8" t="s">
        <v>1671</v>
      </c>
      <c r="G515" s="8">
        <v>9.1200000000000003E-2</v>
      </c>
      <c r="H515" s="1" t="s">
        <v>4062</v>
      </c>
      <c r="I515" s="8">
        <v>457</v>
      </c>
      <c r="J515" s="9" t="s">
        <v>1671</v>
      </c>
      <c r="K515" s="9" t="s">
        <v>2061</v>
      </c>
      <c r="L515" s="9">
        <v>1.0532675475562E-2</v>
      </c>
      <c r="M515" s="9">
        <v>1.4051584211800699E-2</v>
      </c>
      <c r="N515" s="9">
        <v>3.5189087362386602E-3</v>
      </c>
      <c r="O515" s="9">
        <v>9.2429075589128995E-2</v>
      </c>
      <c r="P515" s="1" t="s">
        <v>4063</v>
      </c>
      <c r="Q515" s="9">
        <v>569</v>
      </c>
      <c r="R515" s="10">
        <f t="shared" si="32"/>
        <v>1026</v>
      </c>
      <c r="S515" s="1">
        <f t="shared" ref="S515:S578" si="33">IF(J515=F515,1,0)</f>
        <v>1</v>
      </c>
      <c r="T515" s="1">
        <f t="shared" ref="T515:T578" si="34">IF(F515=B515,0,1)</f>
        <v>1</v>
      </c>
      <c r="U515" s="1">
        <f t="shared" ref="U515:U578" si="35">IF(SUM(S515:T515)&gt;1,1,0)</f>
        <v>1</v>
      </c>
      <c r="V515" s="1"/>
    </row>
    <row r="516" spans="1:22" x14ac:dyDescent="0.3">
      <c r="A516" s="8">
        <v>1136</v>
      </c>
      <c r="B516" s="8" t="s">
        <v>1683</v>
      </c>
      <c r="C516" s="8">
        <v>0.72109999999999996</v>
      </c>
      <c r="D516" s="8">
        <v>0.1759</v>
      </c>
      <c r="E516" s="8">
        <v>0.25369999999999998</v>
      </c>
      <c r="F516" s="8" t="s">
        <v>1675</v>
      </c>
      <c r="G516" s="8">
        <v>7.7799999999999994E-2</v>
      </c>
      <c r="H516" s="1" t="s">
        <v>4064</v>
      </c>
      <c r="I516" s="8">
        <v>496</v>
      </c>
      <c r="J516" s="9" t="s">
        <v>1673</v>
      </c>
      <c r="K516" s="9" t="s">
        <v>2827</v>
      </c>
      <c r="L516" s="9">
        <v>7.2014563047000397E-3</v>
      </c>
      <c r="M516" s="9">
        <v>1.1510927660587301E-2</v>
      </c>
      <c r="N516" s="9">
        <v>4.3094713558873201E-3</v>
      </c>
      <c r="O516" s="9">
        <v>7.3127071648864894E-2</v>
      </c>
      <c r="P516" s="1" t="s">
        <v>4065</v>
      </c>
      <c r="Q516" s="9">
        <v>538</v>
      </c>
      <c r="R516" s="10">
        <f t="shared" si="32"/>
        <v>1034</v>
      </c>
      <c r="S516" s="1">
        <f t="shared" si="33"/>
        <v>0</v>
      </c>
      <c r="T516" s="1">
        <f t="shared" si="34"/>
        <v>1</v>
      </c>
      <c r="U516" s="1">
        <f t="shared" si="35"/>
        <v>0</v>
      </c>
      <c r="V516" s="1"/>
    </row>
    <row r="517" spans="1:22" x14ac:dyDescent="0.3">
      <c r="A517" s="8">
        <v>1176</v>
      </c>
      <c r="B517" s="8" t="s">
        <v>1675</v>
      </c>
      <c r="C517" s="8">
        <v>0.77159999999999995</v>
      </c>
      <c r="D517" s="8">
        <v>0.1389</v>
      </c>
      <c r="E517" s="8">
        <v>0.23449999999999999</v>
      </c>
      <c r="F517" s="8" t="s">
        <v>1673</v>
      </c>
      <c r="G517" s="8">
        <v>9.5600000000000004E-2</v>
      </c>
      <c r="H517" s="1" t="s">
        <v>4066</v>
      </c>
      <c r="I517" s="8">
        <v>446</v>
      </c>
      <c r="J517" s="9" t="s">
        <v>1683</v>
      </c>
      <c r="K517" s="9" t="s">
        <v>2867</v>
      </c>
      <c r="L517" s="9">
        <v>8.0654193203091203E-3</v>
      </c>
      <c r="M517" s="9">
        <v>1.1091587106157E-2</v>
      </c>
      <c r="N517" s="9">
        <v>3.0261677858479199E-3</v>
      </c>
      <c r="O517" s="9">
        <v>7.9851072745784402E-2</v>
      </c>
      <c r="P517" s="1" t="s">
        <v>4067</v>
      </c>
      <c r="Q517" s="9">
        <v>589</v>
      </c>
      <c r="R517" s="10">
        <f t="shared" si="32"/>
        <v>1035</v>
      </c>
      <c r="S517" s="1">
        <f t="shared" si="33"/>
        <v>0</v>
      </c>
      <c r="T517" s="1">
        <f t="shared" si="34"/>
        <v>1</v>
      </c>
      <c r="U517" s="1">
        <f t="shared" si="35"/>
        <v>0</v>
      </c>
      <c r="V517" s="1"/>
    </row>
    <row r="518" spans="1:22" x14ac:dyDescent="0.3">
      <c r="A518" s="8">
        <v>316</v>
      </c>
      <c r="B518" s="8" t="s">
        <v>1668</v>
      </c>
      <c r="C518" s="8">
        <v>0.85289999999999999</v>
      </c>
      <c r="D518" s="8">
        <v>0.13519999999999999</v>
      </c>
      <c r="E518" s="8">
        <v>0.19009999999999999</v>
      </c>
      <c r="F518" s="8" t="s">
        <v>1674</v>
      </c>
      <c r="G518" s="8">
        <v>5.4800000000000001E-2</v>
      </c>
      <c r="H518" s="1" t="s">
        <v>4068</v>
      </c>
      <c r="I518" s="8">
        <v>555</v>
      </c>
      <c r="J518" s="9" t="s">
        <v>1674</v>
      </c>
      <c r="K518" s="9" t="s">
        <v>2007</v>
      </c>
      <c r="L518" s="9">
        <v>5.1175799425472301E-3</v>
      </c>
      <c r="M518" s="9">
        <v>1.0663419526937201E-2</v>
      </c>
      <c r="N518" s="9">
        <v>5.5458395843900297E-3</v>
      </c>
      <c r="O518" s="9">
        <v>8.9564833347103495E-2</v>
      </c>
      <c r="P518" s="1" t="s">
        <v>4069</v>
      </c>
      <c r="Q518" s="9">
        <v>481</v>
      </c>
      <c r="R518" s="10">
        <f t="shared" si="32"/>
        <v>1036</v>
      </c>
      <c r="S518" s="1">
        <f t="shared" si="33"/>
        <v>1</v>
      </c>
      <c r="T518" s="1">
        <f t="shared" si="34"/>
        <v>1</v>
      </c>
      <c r="U518" s="1">
        <f t="shared" si="35"/>
        <v>1</v>
      </c>
      <c r="V518" s="1"/>
    </row>
    <row r="519" spans="1:22" x14ac:dyDescent="0.3">
      <c r="A519" s="8">
        <v>1065</v>
      </c>
      <c r="B519" s="8" t="s">
        <v>1681</v>
      </c>
      <c r="C519" s="8">
        <v>0.83309999999999995</v>
      </c>
      <c r="D519" s="8">
        <v>0.1489</v>
      </c>
      <c r="E519" s="8">
        <v>0.2417</v>
      </c>
      <c r="F519" s="8" t="s">
        <v>1677</v>
      </c>
      <c r="G519" s="8">
        <v>9.2799999999999994E-2</v>
      </c>
      <c r="H519" s="1" t="s">
        <v>4070</v>
      </c>
      <c r="I519" s="8">
        <v>452</v>
      </c>
      <c r="J519" s="9" t="s">
        <v>1677</v>
      </c>
      <c r="K519" s="9" t="s">
        <v>2756</v>
      </c>
      <c r="L519" s="9">
        <v>7.3641863502745897E-3</v>
      </c>
      <c r="M519" s="9">
        <v>1.0512115777570099E-2</v>
      </c>
      <c r="N519" s="9">
        <v>3.1479294272955599E-3</v>
      </c>
      <c r="O519" s="9">
        <v>8.9590614166441998E-2</v>
      </c>
      <c r="P519" s="1" t="s">
        <v>4071</v>
      </c>
      <c r="Q519" s="9">
        <v>584</v>
      </c>
      <c r="R519" s="10">
        <f t="shared" si="32"/>
        <v>1036</v>
      </c>
      <c r="S519" s="1">
        <f t="shared" si="33"/>
        <v>1</v>
      </c>
      <c r="T519" s="1">
        <f t="shared" si="34"/>
        <v>1</v>
      </c>
      <c r="U519" s="1">
        <f t="shared" si="35"/>
        <v>1</v>
      </c>
      <c r="V519" s="1"/>
    </row>
    <row r="520" spans="1:22" x14ac:dyDescent="0.3">
      <c r="A520" s="8">
        <v>296</v>
      </c>
      <c r="B520" s="8" t="s">
        <v>1670</v>
      </c>
      <c r="C520" s="8">
        <v>0.59189999999999998</v>
      </c>
      <c r="D520" s="8">
        <v>0.21909999999999999</v>
      </c>
      <c r="E520" s="8">
        <v>0.30580000000000002</v>
      </c>
      <c r="F520" s="8" t="s">
        <v>1673</v>
      </c>
      <c r="G520" s="8">
        <v>8.6699999999999999E-2</v>
      </c>
      <c r="H520" s="1" t="s">
        <v>4072</v>
      </c>
      <c r="I520" s="8">
        <v>468</v>
      </c>
      <c r="J520" s="9" t="s">
        <v>1673</v>
      </c>
      <c r="K520" s="9" t="s">
        <v>1987</v>
      </c>
      <c r="L520" s="9">
        <v>7.2855628328927198E-3</v>
      </c>
      <c r="M520" s="9">
        <v>1.07033467613275E-2</v>
      </c>
      <c r="N520" s="9">
        <v>3.4177839284347698E-3</v>
      </c>
      <c r="O520" s="9">
        <v>5.3113112946596701E-2</v>
      </c>
      <c r="P520" s="1" t="s">
        <v>4073</v>
      </c>
      <c r="Q520" s="9">
        <v>577</v>
      </c>
      <c r="R520" s="10">
        <f t="shared" si="32"/>
        <v>1045</v>
      </c>
      <c r="S520" s="1">
        <f t="shared" si="33"/>
        <v>1</v>
      </c>
      <c r="T520" s="1">
        <f t="shared" si="34"/>
        <v>1</v>
      </c>
      <c r="U520" s="1">
        <f t="shared" si="35"/>
        <v>1</v>
      </c>
      <c r="V520" s="1"/>
    </row>
    <row r="521" spans="1:22" x14ac:dyDescent="0.3">
      <c r="A521" s="8">
        <v>186</v>
      </c>
      <c r="B521" s="8" t="s">
        <v>1679</v>
      </c>
      <c r="C521" s="8">
        <v>0.876</v>
      </c>
      <c r="D521" s="8">
        <v>8.9899999999999994E-2</v>
      </c>
      <c r="E521" s="8">
        <v>0.15920000000000001</v>
      </c>
      <c r="F521" s="8" t="s">
        <v>1669</v>
      </c>
      <c r="G521" s="8">
        <v>6.93E-2</v>
      </c>
      <c r="H521" s="1" t="s">
        <v>4074</v>
      </c>
      <c r="I521" s="8">
        <v>518</v>
      </c>
      <c r="J521" s="9" t="s">
        <v>1669</v>
      </c>
      <c r="K521" s="9" t="s">
        <v>1877</v>
      </c>
      <c r="L521" s="9">
        <v>5.4439032455750004E-3</v>
      </c>
      <c r="M521" s="9">
        <v>9.9179599116343102E-3</v>
      </c>
      <c r="N521" s="9">
        <v>4.4740566660593003E-3</v>
      </c>
      <c r="O521" s="9">
        <v>9.8032424607914004E-2</v>
      </c>
      <c r="P521" s="1" t="s">
        <v>4075</v>
      </c>
      <c r="Q521" s="9">
        <v>528</v>
      </c>
      <c r="R521" s="10">
        <f t="shared" si="32"/>
        <v>1046</v>
      </c>
      <c r="S521" s="1">
        <f t="shared" si="33"/>
        <v>1</v>
      </c>
      <c r="T521" s="1">
        <f t="shared" si="34"/>
        <v>1</v>
      </c>
      <c r="U521" s="1">
        <f t="shared" si="35"/>
        <v>1</v>
      </c>
      <c r="V521" s="1"/>
    </row>
    <row r="522" spans="1:22" x14ac:dyDescent="0.3">
      <c r="A522" s="8">
        <v>1042</v>
      </c>
      <c r="B522" s="8" t="s">
        <v>1680</v>
      </c>
      <c r="C522" s="8">
        <v>0.93569999999999998</v>
      </c>
      <c r="D522" s="8">
        <v>7.2099999999999997E-2</v>
      </c>
      <c r="E522" s="8">
        <v>0.14749999999999999</v>
      </c>
      <c r="F522" s="8" t="s">
        <v>1673</v>
      </c>
      <c r="G522" s="8">
        <v>7.5399999999999995E-2</v>
      </c>
      <c r="H522" s="1" t="s">
        <v>4076</v>
      </c>
      <c r="I522" s="8">
        <v>504</v>
      </c>
      <c r="J522" s="9" t="s">
        <v>1673</v>
      </c>
      <c r="K522" s="9" t="s">
        <v>2733</v>
      </c>
      <c r="L522" s="9">
        <v>3.9696844803931699E-3</v>
      </c>
      <c r="M522" s="9">
        <v>8.0424528830938691E-3</v>
      </c>
      <c r="N522" s="9">
        <v>4.0727684027006897E-3</v>
      </c>
      <c r="O522" s="9">
        <v>7.14907707181483E-2</v>
      </c>
      <c r="P522" s="1" t="s">
        <v>4077</v>
      </c>
      <c r="Q522" s="9">
        <v>544</v>
      </c>
      <c r="R522" s="10">
        <f t="shared" si="32"/>
        <v>1048</v>
      </c>
      <c r="S522" s="1">
        <f t="shared" si="33"/>
        <v>1</v>
      </c>
      <c r="T522" s="1">
        <f t="shared" si="34"/>
        <v>1</v>
      </c>
      <c r="U522" s="1">
        <f t="shared" si="35"/>
        <v>1</v>
      </c>
      <c r="V522" s="1"/>
    </row>
    <row r="523" spans="1:22" x14ac:dyDescent="0.3">
      <c r="A523" s="8">
        <v>581</v>
      </c>
      <c r="B523" s="8" t="s">
        <v>1681</v>
      </c>
      <c r="C523" s="8">
        <v>0.8679</v>
      </c>
      <c r="D523" s="8">
        <v>9.0800000000000006E-2</v>
      </c>
      <c r="E523" s="8">
        <v>0.15049999999999999</v>
      </c>
      <c r="F523" s="8" t="s">
        <v>1668</v>
      </c>
      <c r="G523" s="8">
        <v>5.9700000000000003E-2</v>
      </c>
      <c r="H523" s="1" t="s">
        <v>4078</v>
      </c>
      <c r="I523" s="8">
        <v>541</v>
      </c>
      <c r="J523" s="9" t="s">
        <v>1669</v>
      </c>
      <c r="K523" s="9" t="s">
        <v>2272</v>
      </c>
      <c r="L523" s="9">
        <v>4.9905769277881502E-3</v>
      </c>
      <c r="M523" s="9">
        <v>9.8890631219118504E-3</v>
      </c>
      <c r="N523" s="9">
        <v>4.8984861941236899E-3</v>
      </c>
      <c r="O523" s="9">
        <v>0.10579105984905</v>
      </c>
      <c r="P523" s="1" t="s">
        <v>4079</v>
      </c>
      <c r="Q523" s="9">
        <v>508</v>
      </c>
      <c r="R523" s="10">
        <f t="shared" si="32"/>
        <v>1049</v>
      </c>
      <c r="S523" s="1">
        <f t="shared" si="33"/>
        <v>0</v>
      </c>
      <c r="T523" s="1">
        <f t="shared" si="34"/>
        <v>1</v>
      </c>
      <c r="U523" s="1">
        <f t="shared" si="35"/>
        <v>0</v>
      </c>
      <c r="V523" s="1"/>
    </row>
    <row r="524" spans="1:22" x14ac:dyDescent="0.3">
      <c r="A524" s="8">
        <v>286</v>
      </c>
      <c r="B524" s="8" t="s">
        <v>1666</v>
      </c>
      <c r="C524" s="8">
        <v>0.80959999999999999</v>
      </c>
      <c r="D524" s="8">
        <v>0.11890000000000001</v>
      </c>
      <c r="E524" s="8">
        <v>0.18099999999999999</v>
      </c>
      <c r="F524" s="8" t="s">
        <v>1681</v>
      </c>
      <c r="G524" s="8">
        <v>6.2100000000000002E-2</v>
      </c>
      <c r="H524" s="1" t="s">
        <v>4080</v>
      </c>
      <c r="I524" s="8">
        <v>535</v>
      </c>
      <c r="J524" s="9" t="s">
        <v>1681</v>
      </c>
      <c r="K524" s="9" t="s">
        <v>1977</v>
      </c>
      <c r="L524" s="9">
        <v>7.4699886579427796E-3</v>
      </c>
      <c r="M524" s="9">
        <v>1.21944214130928E-2</v>
      </c>
      <c r="N524" s="9">
        <v>4.7244327551500299E-3</v>
      </c>
      <c r="O524" s="9">
        <v>9.4719500101031501E-2</v>
      </c>
      <c r="P524" s="1" t="s">
        <v>4081</v>
      </c>
      <c r="Q524" s="9">
        <v>518</v>
      </c>
      <c r="R524" s="10">
        <f t="shared" si="32"/>
        <v>1053</v>
      </c>
      <c r="S524" s="1">
        <f t="shared" si="33"/>
        <v>1</v>
      </c>
      <c r="T524" s="1">
        <f t="shared" si="34"/>
        <v>1</v>
      </c>
      <c r="U524" s="1">
        <f t="shared" si="35"/>
        <v>1</v>
      </c>
      <c r="V524" s="1"/>
    </row>
    <row r="525" spans="1:22" x14ac:dyDescent="0.3">
      <c r="A525" s="8">
        <v>732</v>
      </c>
      <c r="B525" s="8" t="s">
        <v>1673</v>
      </c>
      <c r="C525" s="8">
        <v>0.45429999999999998</v>
      </c>
      <c r="D525" s="8">
        <v>0.30690000000000001</v>
      </c>
      <c r="E525" s="8">
        <v>0.35489999999999999</v>
      </c>
      <c r="F525" s="8" t="s">
        <v>1683</v>
      </c>
      <c r="G525" s="8">
        <v>4.8000000000000001E-2</v>
      </c>
      <c r="H525" s="1" t="s">
        <v>4082</v>
      </c>
      <c r="I525" s="8">
        <v>572</v>
      </c>
      <c r="J525" s="9" t="s">
        <v>1675</v>
      </c>
      <c r="K525" s="9" t="s">
        <v>2423</v>
      </c>
      <c r="L525" s="9">
        <v>1.21351973144176E-2</v>
      </c>
      <c r="M525" s="9">
        <v>1.7497836077347999E-2</v>
      </c>
      <c r="N525" s="9">
        <v>5.3626387629303902E-3</v>
      </c>
      <c r="O525" s="9">
        <v>6.6611481142219098E-2</v>
      </c>
      <c r="P525" s="1" t="s">
        <v>4083</v>
      </c>
      <c r="Q525" s="9">
        <v>486</v>
      </c>
      <c r="R525" s="10">
        <f t="shared" si="32"/>
        <v>1058</v>
      </c>
      <c r="S525" s="1">
        <f t="shared" si="33"/>
        <v>0</v>
      </c>
      <c r="T525" s="1">
        <f t="shared" si="34"/>
        <v>1</v>
      </c>
      <c r="U525" s="1">
        <f t="shared" si="35"/>
        <v>0</v>
      </c>
      <c r="V525" s="1"/>
    </row>
    <row r="526" spans="1:22" x14ac:dyDescent="0.3">
      <c r="A526" s="8">
        <v>1006</v>
      </c>
      <c r="B526" s="8" t="s">
        <v>1669</v>
      </c>
      <c r="C526" s="8">
        <v>0.84699999999999998</v>
      </c>
      <c r="D526" s="8">
        <v>0.1741</v>
      </c>
      <c r="E526" s="8">
        <v>0.19719999999999999</v>
      </c>
      <c r="F526" s="8" t="s">
        <v>1677</v>
      </c>
      <c r="G526" s="8">
        <v>2.3099999999999999E-2</v>
      </c>
      <c r="H526" s="1" t="s">
        <v>4084</v>
      </c>
      <c r="I526" s="8">
        <v>636</v>
      </c>
      <c r="J526" s="9" t="s">
        <v>1677</v>
      </c>
      <c r="K526" s="9" t="s">
        <v>2697</v>
      </c>
      <c r="L526" s="9">
        <v>6.5927620601098401E-3</v>
      </c>
      <c r="M526" s="9">
        <v>1.3752417474895201E-2</v>
      </c>
      <c r="N526" s="9">
        <v>7.15965541478541E-3</v>
      </c>
      <c r="O526" s="9">
        <v>8.4808582831096394E-2</v>
      </c>
      <c r="P526" s="1" t="s">
        <v>4085</v>
      </c>
      <c r="Q526" s="9">
        <v>423</v>
      </c>
      <c r="R526" s="10">
        <f t="shared" si="32"/>
        <v>1059</v>
      </c>
      <c r="S526" s="1">
        <f t="shared" si="33"/>
        <v>1</v>
      </c>
      <c r="T526" s="1">
        <f t="shared" si="34"/>
        <v>1</v>
      </c>
      <c r="U526" s="1">
        <f t="shared" si="35"/>
        <v>1</v>
      </c>
      <c r="V526" s="1"/>
    </row>
    <row r="527" spans="1:22" x14ac:dyDescent="0.3">
      <c r="A527" s="8">
        <v>374</v>
      </c>
      <c r="B527" s="8" t="s">
        <v>1682</v>
      </c>
      <c r="C527" s="8">
        <v>0.7802</v>
      </c>
      <c r="D527" s="8">
        <v>0.1875</v>
      </c>
      <c r="E527" s="8">
        <v>0.2455</v>
      </c>
      <c r="F527" s="8" t="s">
        <v>1681</v>
      </c>
      <c r="G527" s="8">
        <v>5.8000000000000003E-2</v>
      </c>
      <c r="H527" s="1" t="s">
        <v>4086</v>
      </c>
      <c r="I527" s="8">
        <v>546</v>
      </c>
      <c r="J527" s="9" t="s">
        <v>1681</v>
      </c>
      <c r="K527" s="9" t="s">
        <v>2065</v>
      </c>
      <c r="L527" s="9">
        <v>1.3413819566541901E-2</v>
      </c>
      <c r="M527" s="9">
        <v>1.8159580832194901E-2</v>
      </c>
      <c r="N527" s="9">
        <v>4.7457612656530198E-3</v>
      </c>
      <c r="O527" s="9">
        <v>0.10874679373091301</v>
      </c>
      <c r="P527" s="1" t="s">
        <v>4087</v>
      </c>
      <c r="Q527" s="9">
        <v>517</v>
      </c>
      <c r="R527" s="10">
        <f t="shared" si="32"/>
        <v>1063</v>
      </c>
      <c r="S527" s="1">
        <f t="shared" si="33"/>
        <v>1</v>
      </c>
      <c r="T527" s="1">
        <f t="shared" si="34"/>
        <v>1</v>
      </c>
      <c r="U527" s="1">
        <f t="shared" si="35"/>
        <v>1</v>
      </c>
      <c r="V527" s="1"/>
    </row>
    <row r="528" spans="1:22" x14ac:dyDescent="0.3">
      <c r="A528" s="8">
        <v>418</v>
      </c>
      <c r="B528" s="8" t="s">
        <v>1672</v>
      </c>
      <c r="C528" s="8">
        <v>0.53649999999999998</v>
      </c>
      <c r="D528" s="8">
        <v>0.32029999999999997</v>
      </c>
      <c r="E528" s="8">
        <v>0.4168</v>
      </c>
      <c r="F528" s="8" t="s">
        <v>1685</v>
      </c>
      <c r="G528" s="8">
        <v>9.6500000000000002E-2</v>
      </c>
      <c r="H528" s="1" t="s">
        <v>4088</v>
      </c>
      <c r="I528" s="8">
        <v>442</v>
      </c>
      <c r="J528" s="9" t="s">
        <v>1685</v>
      </c>
      <c r="K528" s="9" t="s">
        <v>2109</v>
      </c>
      <c r="L528" s="9">
        <v>2.0149007098977201E-2</v>
      </c>
      <c r="M528" s="9">
        <v>2.23341309861643E-2</v>
      </c>
      <c r="N528" s="9">
        <v>2.18512388718709E-3</v>
      </c>
      <c r="O528" s="9">
        <v>7.9825539318458802E-2</v>
      </c>
      <c r="P528" s="1" t="s">
        <v>4089</v>
      </c>
      <c r="Q528" s="9">
        <v>621</v>
      </c>
      <c r="R528" s="10">
        <f t="shared" si="32"/>
        <v>1063</v>
      </c>
      <c r="S528" s="1">
        <f t="shared" si="33"/>
        <v>1</v>
      </c>
      <c r="T528" s="1">
        <f t="shared" si="34"/>
        <v>1</v>
      </c>
      <c r="U528" s="1">
        <f t="shared" si="35"/>
        <v>1</v>
      </c>
      <c r="V528" s="1"/>
    </row>
    <row r="529" spans="1:22" x14ac:dyDescent="0.3">
      <c r="A529" s="8">
        <v>1011</v>
      </c>
      <c r="B529" s="8" t="s">
        <v>1674</v>
      </c>
      <c r="C529" s="8">
        <v>0.83620000000000005</v>
      </c>
      <c r="D529" s="8">
        <v>0.1056</v>
      </c>
      <c r="E529" s="8">
        <v>0.19350000000000001</v>
      </c>
      <c r="F529" s="8" t="s">
        <v>1669</v>
      </c>
      <c r="G529" s="8">
        <v>8.7800000000000003E-2</v>
      </c>
      <c r="H529" s="1" t="s">
        <v>4090</v>
      </c>
      <c r="I529" s="8">
        <v>467</v>
      </c>
      <c r="J529" s="9" t="s">
        <v>1669</v>
      </c>
      <c r="K529" s="9" t="s">
        <v>2702</v>
      </c>
      <c r="L529" s="9">
        <v>7.9771806309361093E-3</v>
      </c>
      <c r="M529" s="9">
        <v>1.08615282175105E-2</v>
      </c>
      <c r="N529" s="9">
        <v>2.8843475865744802E-3</v>
      </c>
      <c r="O529" s="9">
        <v>8.9803653472270595E-2</v>
      </c>
      <c r="P529" s="1" t="s">
        <v>4091</v>
      </c>
      <c r="Q529" s="9">
        <v>596</v>
      </c>
      <c r="R529" s="10">
        <f t="shared" si="32"/>
        <v>1063</v>
      </c>
      <c r="S529" s="1">
        <f t="shared" si="33"/>
        <v>1</v>
      </c>
      <c r="T529" s="1">
        <f t="shared" si="34"/>
        <v>1</v>
      </c>
      <c r="U529" s="1">
        <f t="shared" si="35"/>
        <v>1</v>
      </c>
      <c r="V529" s="1"/>
    </row>
    <row r="530" spans="1:22" x14ac:dyDescent="0.3">
      <c r="A530" s="8">
        <v>347</v>
      </c>
      <c r="B530" s="8" t="s">
        <v>1669</v>
      </c>
      <c r="C530" s="8">
        <v>0.80179999999999996</v>
      </c>
      <c r="D530" s="8">
        <v>0.152</v>
      </c>
      <c r="E530" s="8">
        <v>0.24049999999999999</v>
      </c>
      <c r="F530" s="8" t="s">
        <v>1674</v>
      </c>
      <c r="G530" s="8">
        <v>8.8499999999999995E-2</v>
      </c>
      <c r="H530" s="1" t="s">
        <v>4092</v>
      </c>
      <c r="I530" s="8">
        <v>465</v>
      </c>
      <c r="J530" s="9" t="s">
        <v>1674</v>
      </c>
      <c r="K530" s="9" t="s">
        <v>2038</v>
      </c>
      <c r="L530" s="9">
        <v>1.1589207480911599E-2</v>
      </c>
      <c r="M530" s="9">
        <v>1.4370392920907299E-2</v>
      </c>
      <c r="N530" s="9">
        <v>2.7811854399956699E-3</v>
      </c>
      <c r="O530" s="9">
        <v>0.11041365431918899</v>
      </c>
      <c r="P530" s="1" t="s">
        <v>4093</v>
      </c>
      <c r="Q530" s="9">
        <v>601</v>
      </c>
      <c r="R530" s="10">
        <f t="shared" si="32"/>
        <v>1066</v>
      </c>
      <c r="S530" s="1">
        <f t="shared" si="33"/>
        <v>1</v>
      </c>
      <c r="T530" s="1">
        <f t="shared" si="34"/>
        <v>1</v>
      </c>
      <c r="U530" s="1">
        <f t="shared" si="35"/>
        <v>1</v>
      </c>
      <c r="V530" s="1"/>
    </row>
    <row r="531" spans="1:22" x14ac:dyDescent="0.3">
      <c r="A531" s="8">
        <v>1219</v>
      </c>
      <c r="B531" s="8" t="s">
        <v>1668</v>
      </c>
      <c r="C531" s="8">
        <v>0.93189999999999995</v>
      </c>
      <c r="D531" s="8">
        <v>0.1017</v>
      </c>
      <c r="E531" s="8">
        <v>0.14660000000000001</v>
      </c>
      <c r="F531" s="8" t="s">
        <v>1669</v>
      </c>
      <c r="G531" s="8">
        <v>4.4900000000000002E-2</v>
      </c>
      <c r="H531" s="1" t="s">
        <v>4094</v>
      </c>
      <c r="I531" s="8">
        <v>582</v>
      </c>
      <c r="J531" s="9" t="s">
        <v>1669</v>
      </c>
      <c r="K531" s="9" t="s">
        <v>2910</v>
      </c>
      <c r="L531" s="9">
        <v>6.53085268971558E-3</v>
      </c>
      <c r="M531" s="9">
        <v>1.19610244256881E-2</v>
      </c>
      <c r="N531" s="9">
        <v>5.4301717359725296E-3</v>
      </c>
      <c r="O531" s="9">
        <v>8.2063648377099493E-2</v>
      </c>
      <c r="P531" s="1" t="s">
        <v>4095</v>
      </c>
      <c r="Q531" s="9">
        <v>484</v>
      </c>
      <c r="R531" s="10">
        <f t="shared" si="32"/>
        <v>1066</v>
      </c>
      <c r="S531" s="1">
        <f t="shared" si="33"/>
        <v>1</v>
      </c>
      <c r="T531" s="1">
        <f t="shared" si="34"/>
        <v>1</v>
      </c>
      <c r="U531" s="1">
        <f t="shared" si="35"/>
        <v>1</v>
      </c>
      <c r="V531" s="1"/>
    </row>
    <row r="532" spans="1:22" x14ac:dyDescent="0.3">
      <c r="A532" s="8">
        <v>80</v>
      </c>
      <c r="B532" s="8" t="s">
        <v>1677</v>
      </c>
      <c r="C532" s="8">
        <v>0.86219999999999997</v>
      </c>
      <c r="D532" s="8">
        <v>0.113</v>
      </c>
      <c r="E532" s="8">
        <v>0.18509999999999999</v>
      </c>
      <c r="F532" s="8" t="s">
        <v>1680</v>
      </c>
      <c r="G532" s="8">
        <v>7.2099999999999997E-2</v>
      </c>
      <c r="H532" s="1" t="s">
        <v>4096</v>
      </c>
      <c r="I532" s="8">
        <v>510</v>
      </c>
      <c r="J532" s="9" t="s">
        <v>1680</v>
      </c>
      <c r="K532" s="9" t="s">
        <v>1771</v>
      </c>
      <c r="L532" s="9">
        <v>8.3588110877821607E-3</v>
      </c>
      <c r="M532" s="9">
        <v>1.2197178511542801E-2</v>
      </c>
      <c r="N532" s="9">
        <v>3.8383674237606399E-3</v>
      </c>
      <c r="O532" s="9">
        <v>0.10721643370947199</v>
      </c>
      <c r="P532" s="1" t="s">
        <v>4097</v>
      </c>
      <c r="Q532" s="9">
        <v>557</v>
      </c>
      <c r="R532" s="10">
        <f t="shared" si="32"/>
        <v>1067</v>
      </c>
      <c r="S532" s="1">
        <f t="shared" si="33"/>
        <v>1</v>
      </c>
      <c r="T532" s="1">
        <f t="shared" si="34"/>
        <v>1</v>
      </c>
      <c r="U532" s="1">
        <f t="shared" si="35"/>
        <v>1</v>
      </c>
      <c r="V532" s="1"/>
    </row>
    <row r="533" spans="1:22" x14ac:dyDescent="0.3">
      <c r="A533" s="8">
        <v>204</v>
      </c>
      <c r="B533" s="8" t="s">
        <v>1666</v>
      </c>
      <c r="C533" s="8">
        <v>0.92230000000000001</v>
      </c>
      <c r="D533" s="8">
        <v>7.8399999999999997E-2</v>
      </c>
      <c r="E533" s="8">
        <v>0.14219999999999999</v>
      </c>
      <c r="F533" s="8" t="s">
        <v>1669</v>
      </c>
      <c r="G533" s="8">
        <v>6.3799999999999996E-2</v>
      </c>
      <c r="H533" s="1" t="s">
        <v>4098</v>
      </c>
      <c r="I533" s="8">
        <v>529</v>
      </c>
      <c r="J533" s="9" t="s">
        <v>1669</v>
      </c>
      <c r="K533" s="9" t="s">
        <v>1895</v>
      </c>
      <c r="L533" s="9">
        <v>3.3543147882952999E-3</v>
      </c>
      <c r="M533" s="9">
        <v>7.5295421180639997E-3</v>
      </c>
      <c r="N533" s="9">
        <v>4.1752273297687003E-3</v>
      </c>
      <c r="O533" s="9">
        <v>7.9132135358188693E-2</v>
      </c>
      <c r="P533" s="1" t="s">
        <v>4099</v>
      </c>
      <c r="Q533" s="9">
        <v>541</v>
      </c>
      <c r="R533" s="10">
        <f t="shared" si="32"/>
        <v>1070</v>
      </c>
      <c r="S533" s="1">
        <f t="shared" si="33"/>
        <v>1</v>
      </c>
      <c r="T533" s="1">
        <f t="shared" si="34"/>
        <v>1</v>
      </c>
      <c r="U533" s="1">
        <f t="shared" si="35"/>
        <v>1</v>
      </c>
      <c r="V533" s="1"/>
    </row>
    <row r="534" spans="1:22" x14ac:dyDescent="0.3">
      <c r="A534" s="8">
        <v>122</v>
      </c>
      <c r="B534" s="8" t="s">
        <v>1675</v>
      </c>
      <c r="C534" s="8">
        <v>0.86970000000000003</v>
      </c>
      <c r="D534" s="8">
        <v>0.1363</v>
      </c>
      <c r="E534" s="8">
        <v>0.20100000000000001</v>
      </c>
      <c r="F534" s="8" t="s">
        <v>1674</v>
      </c>
      <c r="G534" s="8">
        <v>6.4799999999999996E-2</v>
      </c>
      <c r="H534" s="1" t="s">
        <v>4100</v>
      </c>
      <c r="I534" s="8">
        <v>525</v>
      </c>
      <c r="J534" s="9" t="s">
        <v>1674</v>
      </c>
      <c r="K534" s="9" t="s">
        <v>1813</v>
      </c>
      <c r="L534" s="9">
        <v>5.2122555265120803E-3</v>
      </c>
      <c r="M534" s="9">
        <v>9.1830998209857292E-3</v>
      </c>
      <c r="N534" s="9">
        <v>3.9708442944736402E-3</v>
      </c>
      <c r="O534" s="9">
        <v>7.2647657321221207E-2</v>
      </c>
      <c r="P534" s="1" t="s">
        <v>4101</v>
      </c>
      <c r="Q534" s="9">
        <v>550</v>
      </c>
      <c r="R534" s="10">
        <f t="shared" si="32"/>
        <v>1075</v>
      </c>
      <c r="S534" s="1">
        <f t="shared" si="33"/>
        <v>1</v>
      </c>
      <c r="T534" s="1">
        <f t="shared" si="34"/>
        <v>1</v>
      </c>
      <c r="U534" s="1">
        <f t="shared" si="35"/>
        <v>1</v>
      </c>
      <c r="V534" s="1"/>
    </row>
    <row r="535" spans="1:22" x14ac:dyDescent="0.3">
      <c r="A535" s="8">
        <v>587</v>
      </c>
      <c r="B535" s="8" t="s">
        <v>1673</v>
      </c>
      <c r="C535" s="8">
        <v>0.621</v>
      </c>
      <c r="D535" s="8">
        <v>0.29120000000000001</v>
      </c>
      <c r="E535" s="8">
        <v>0.3488</v>
      </c>
      <c r="F535" s="8" t="s">
        <v>1675</v>
      </c>
      <c r="G535" s="8">
        <v>5.7500000000000002E-2</v>
      </c>
      <c r="H535" s="1" t="s">
        <v>4102</v>
      </c>
      <c r="I535" s="8">
        <v>548</v>
      </c>
      <c r="J535" s="9" t="s">
        <v>1675</v>
      </c>
      <c r="K535" s="9" t="s">
        <v>2278</v>
      </c>
      <c r="L535" s="9">
        <v>1.8867235368717001E-2</v>
      </c>
      <c r="M535" s="9">
        <v>2.3362612987326101E-2</v>
      </c>
      <c r="N535" s="9">
        <v>4.4953776186091501E-3</v>
      </c>
      <c r="O535" s="9">
        <v>9.2262442023445704E-2</v>
      </c>
      <c r="P535" s="1" t="s">
        <v>4103</v>
      </c>
      <c r="Q535" s="9">
        <v>527</v>
      </c>
      <c r="R535" s="10">
        <f t="shared" si="32"/>
        <v>1075</v>
      </c>
      <c r="S535" s="1">
        <f t="shared" si="33"/>
        <v>1</v>
      </c>
      <c r="T535" s="1">
        <f t="shared" si="34"/>
        <v>1</v>
      </c>
      <c r="U535" s="1">
        <f t="shared" si="35"/>
        <v>1</v>
      </c>
      <c r="V535" s="1"/>
    </row>
    <row r="536" spans="1:22" x14ac:dyDescent="0.3">
      <c r="A536" s="8">
        <v>608</v>
      </c>
      <c r="B536" s="8" t="s">
        <v>1679</v>
      </c>
      <c r="C536" s="8">
        <v>0.94059999999999999</v>
      </c>
      <c r="D536" s="8">
        <v>5.2900000000000003E-2</v>
      </c>
      <c r="E536" s="8">
        <v>0.12429999999999999</v>
      </c>
      <c r="F536" s="8" t="s">
        <v>1674</v>
      </c>
      <c r="G536" s="8">
        <v>7.1300000000000002E-2</v>
      </c>
      <c r="H536" s="1" t="s">
        <v>4104</v>
      </c>
      <c r="I536" s="8">
        <v>513</v>
      </c>
      <c r="J536" s="9" t="s">
        <v>1674</v>
      </c>
      <c r="K536" s="9" t="s">
        <v>2299</v>
      </c>
      <c r="L536" s="9">
        <v>1.0451638261251E-3</v>
      </c>
      <c r="M536" s="9">
        <v>4.5660287352542097E-3</v>
      </c>
      <c r="N536" s="9">
        <v>3.52086490912911E-3</v>
      </c>
      <c r="O536" s="9">
        <v>4.6058954216396102E-2</v>
      </c>
      <c r="P536" s="1" t="s">
        <v>4105</v>
      </c>
      <c r="Q536" s="9">
        <v>567</v>
      </c>
      <c r="R536" s="10">
        <f t="shared" si="32"/>
        <v>1080</v>
      </c>
      <c r="S536" s="1">
        <f t="shared" si="33"/>
        <v>1</v>
      </c>
      <c r="T536" s="1">
        <f t="shared" si="34"/>
        <v>1</v>
      </c>
      <c r="U536" s="1">
        <f t="shared" si="35"/>
        <v>1</v>
      </c>
      <c r="V536" s="1"/>
    </row>
    <row r="537" spans="1:22" x14ac:dyDescent="0.3">
      <c r="A537" s="8">
        <v>361</v>
      </c>
      <c r="B537" s="8" t="s">
        <v>1681</v>
      </c>
      <c r="C537" s="8">
        <v>0.85119999999999996</v>
      </c>
      <c r="D537" s="8">
        <v>0.11609999999999999</v>
      </c>
      <c r="E537" s="8">
        <v>0.19589999999999999</v>
      </c>
      <c r="F537" s="8" t="s">
        <v>1674</v>
      </c>
      <c r="G537" s="8">
        <v>7.9799999999999996E-2</v>
      </c>
      <c r="H537" s="1" t="s">
        <v>4106</v>
      </c>
      <c r="I537" s="8">
        <v>490</v>
      </c>
      <c r="J537" s="9" t="s">
        <v>1675</v>
      </c>
      <c r="K537" s="9" t="s">
        <v>2052</v>
      </c>
      <c r="L537" s="9">
        <v>6.37874365066646E-3</v>
      </c>
      <c r="M537" s="9">
        <v>9.38078614508717E-3</v>
      </c>
      <c r="N537" s="9">
        <v>3.0020424944207E-3</v>
      </c>
      <c r="O537" s="9">
        <v>8.9756935337803406E-2</v>
      </c>
      <c r="P537" s="1" t="s">
        <v>4107</v>
      </c>
      <c r="Q537" s="9">
        <v>591</v>
      </c>
      <c r="R537" s="10">
        <f t="shared" si="32"/>
        <v>1081</v>
      </c>
      <c r="S537" s="1">
        <f t="shared" si="33"/>
        <v>0</v>
      </c>
      <c r="T537" s="1">
        <f t="shared" si="34"/>
        <v>1</v>
      </c>
      <c r="U537" s="1">
        <f t="shared" si="35"/>
        <v>0</v>
      </c>
      <c r="V537" s="1"/>
    </row>
    <row r="538" spans="1:22" x14ac:dyDescent="0.3">
      <c r="A538" s="8">
        <v>1084</v>
      </c>
      <c r="B538" s="8" t="s">
        <v>1677</v>
      </c>
      <c r="C538" s="8">
        <v>0.56659999999999999</v>
      </c>
      <c r="D538" s="8">
        <v>0.25890000000000002</v>
      </c>
      <c r="E538" s="8">
        <v>0.30309999999999998</v>
      </c>
      <c r="F538" s="8" t="s">
        <v>1674</v>
      </c>
      <c r="G538" s="8">
        <v>4.4200000000000003E-2</v>
      </c>
      <c r="H538" s="1" t="s">
        <v>4108</v>
      </c>
      <c r="I538" s="8">
        <v>584</v>
      </c>
      <c r="J538" s="9" t="s">
        <v>1668</v>
      </c>
      <c r="K538" s="9" t="s">
        <v>2775</v>
      </c>
      <c r="L538" s="9">
        <v>1.5440489468730599E-2</v>
      </c>
      <c r="M538" s="9">
        <v>2.0550976795769799E-2</v>
      </c>
      <c r="N538" s="9">
        <v>5.11048732703918E-3</v>
      </c>
      <c r="O538" s="9">
        <v>7.7412806538737597E-2</v>
      </c>
      <c r="P538" s="1" t="s">
        <v>4109</v>
      </c>
      <c r="Q538" s="9">
        <v>497</v>
      </c>
      <c r="R538" s="10">
        <f t="shared" si="32"/>
        <v>1081</v>
      </c>
      <c r="S538" s="1">
        <f t="shared" si="33"/>
        <v>0</v>
      </c>
      <c r="T538" s="1">
        <f t="shared" si="34"/>
        <v>1</v>
      </c>
      <c r="U538" s="1">
        <f t="shared" si="35"/>
        <v>0</v>
      </c>
      <c r="V538" s="1"/>
    </row>
    <row r="539" spans="1:22" x14ac:dyDescent="0.3">
      <c r="A539" s="8">
        <v>951</v>
      </c>
      <c r="B539" s="8" t="s">
        <v>1666</v>
      </c>
      <c r="C539" s="8">
        <v>0.9425</v>
      </c>
      <c r="D539" s="8">
        <v>6.1800000000000001E-2</v>
      </c>
      <c r="E539" s="8">
        <v>0.1067</v>
      </c>
      <c r="F539" s="8" t="s">
        <v>1674</v>
      </c>
      <c r="G539" s="8">
        <v>4.4900000000000002E-2</v>
      </c>
      <c r="H539" s="1" t="s">
        <v>4110</v>
      </c>
      <c r="I539" s="8">
        <v>583</v>
      </c>
      <c r="J539" s="9" t="s">
        <v>1668</v>
      </c>
      <c r="K539" s="9" t="s">
        <v>2642</v>
      </c>
      <c r="L539" s="9">
        <v>5.1659730796346705E-4</v>
      </c>
      <c r="M539" s="9">
        <v>5.5927726095918702E-3</v>
      </c>
      <c r="N539" s="9">
        <v>5.0761753016283998E-3</v>
      </c>
      <c r="O539" s="9">
        <v>4.5600362036104201E-2</v>
      </c>
      <c r="P539" s="1" t="s">
        <v>4111</v>
      </c>
      <c r="Q539" s="9">
        <v>501</v>
      </c>
      <c r="R539" s="10">
        <f t="shared" si="32"/>
        <v>1084</v>
      </c>
      <c r="S539" s="1">
        <f t="shared" si="33"/>
        <v>0</v>
      </c>
      <c r="T539" s="1">
        <f t="shared" si="34"/>
        <v>1</v>
      </c>
      <c r="U539" s="1">
        <f t="shared" si="35"/>
        <v>0</v>
      </c>
      <c r="V539" s="1"/>
    </row>
    <row r="540" spans="1:22" x14ac:dyDescent="0.3">
      <c r="A540" s="8">
        <v>1310</v>
      </c>
      <c r="B540" s="8" t="s">
        <v>1673</v>
      </c>
      <c r="C540" s="8">
        <v>0.91080000000000005</v>
      </c>
      <c r="D540" s="8">
        <v>8.14E-2</v>
      </c>
      <c r="E540" s="8">
        <v>0.1608</v>
      </c>
      <c r="F540" s="8" t="s">
        <v>1681</v>
      </c>
      <c r="G540" s="8">
        <v>7.9399999999999998E-2</v>
      </c>
      <c r="H540" s="1" t="s">
        <v>4112</v>
      </c>
      <c r="I540" s="8">
        <v>491</v>
      </c>
      <c r="J540" s="9" t="s">
        <v>1681</v>
      </c>
      <c r="K540" s="9" t="s">
        <v>3001</v>
      </c>
      <c r="L540" s="9">
        <v>4.1992612092700199E-3</v>
      </c>
      <c r="M540" s="9">
        <v>7.0960879617249697E-3</v>
      </c>
      <c r="N540" s="9">
        <v>2.8968267524549498E-3</v>
      </c>
      <c r="O540" s="9">
        <v>8.4562038807388301E-2</v>
      </c>
      <c r="P540" s="1" t="s">
        <v>4113</v>
      </c>
      <c r="Q540" s="9">
        <v>594</v>
      </c>
      <c r="R540" s="10">
        <f t="shared" si="32"/>
        <v>1085</v>
      </c>
      <c r="S540" s="1">
        <f t="shared" si="33"/>
        <v>1</v>
      </c>
      <c r="T540" s="1">
        <f t="shared" si="34"/>
        <v>1</v>
      </c>
      <c r="U540" s="1">
        <f t="shared" si="35"/>
        <v>1</v>
      </c>
      <c r="V540" s="1"/>
    </row>
    <row r="541" spans="1:22" x14ac:dyDescent="0.3">
      <c r="A541" s="8">
        <v>1142</v>
      </c>
      <c r="B541" s="8" t="s">
        <v>1675</v>
      </c>
      <c r="C541" s="8">
        <v>0.85950000000000004</v>
      </c>
      <c r="D541" s="8">
        <v>0.1226</v>
      </c>
      <c r="E541" s="8">
        <v>0.17019999999999999</v>
      </c>
      <c r="F541" s="8" t="s">
        <v>1680</v>
      </c>
      <c r="G541" s="8">
        <v>4.7500000000000001E-2</v>
      </c>
      <c r="H541" s="1" t="s">
        <v>4114</v>
      </c>
      <c r="I541" s="8">
        <v>574</v>
      </c>
      <c r="J541" s="9" t="s">
        <v>1680</v>
      </c>
      <c r="K541" s="9" t="s">
        <v>2833</v>
      </c>
      <c r="L541" s="9">
        <v>4.9655622040120102E-3</v>
      </c>
      <c r="M541" s="9">
        <v>9.8196616049715801E-3</v>
      </c>
      <c r="N541" s="9">
        <v>4.85409940095957E-3</v>
      </c>
      <c r="O541" s="9">
        <v>8.8241710768767204E-2</v>
      </c>
      <c r="P541" s="1" t="s">
        <v>4115</v>
      </c>
      <c r="Q541" s="9">
        <v>512</v>
      </c>
      <c r="R541" s="10">
        <f t="shared" si="32"/>
        <v>1086</v>
      </c>
      <c r="S541" s="1">
        <f t="shared" si="33"/>
        <v>1</v>
      </c>
      <c r="T541" s="1">
        <f t="shared" si="34"/>
        <v>1</v>
      </c>
      <c r="U541" s="1">
        <f t="shared" si="35"/>
        <v>1</v>
      </c>
      <c r="V541" s="1"/>
    </row>
    <row r="542" spans="1:22" x14ac:dyDescent="0.3">
      <c r="A542" s="8">
        <v>4</v>
      </c>
      <c r="B542" s="8" t="s">
        <v>1677</v>
      </c>
      <c r="C542" s="8">
        <v>0.78549999999999998</v>
      </c>
      <c r="D542" s="8">
        <v>0.13370000000000001</v>
      </c>
      <c r="E542" s="8">
        <v>0.20039999999999999</v>
      </c>
      <c r="F542" s="8" t="s">
        <v>1668</v>
      </c>
      <c r="G542" s="8">
        <v>6.6699999999999995E-2</v>
      </c>
      <c r="H542" s="1" t="s">
        <v>4116</v>
      </c>
      <c r="I542" s="8">
        <v>522</v>
      </c>
      <c r="J542" s="9" t="s">
        <v>1668</v>
      </c>
      <c r="K542" s="9" t="s">
        <v>1695</v>
      </c>
      <c r="L542" s="9">
        <v>4.2587219623552001E-4</v>
      </c>
      <c r="M542" s="9">
        <v>4.0330797831599598E-3</v>
      </c>
      <c r="N542" s="9">
        <v>3.6072075869244399E-3</v>
      </c>
      <c r="O542" s="9">
        <v>2.11831346802345E-2</v>
      </c>
      <c r="P542" s="1" t="s">
        <v>4117</v>
      </c>
      <c r="Q542" s="9">
        <v>565</v>
      </c>
      <c r="R542" s="10">
        <f t="shared" si="32"/>
        <v>1087</v>
      </c>
      <c r="S542" s="1">
        <f t="shared" si="33"/>
        <v>1</v>
      </c>
      <c r="T542" s="1">
        <f t="shared" si="34"/>
        <v>1</v>
      </c>
      <c r="U542" s="1">
        <f t="shared" si="35"/>
        <v>1</v>
      </c>
      <c r="V542" s="1"/>
    </row>
    <row r="543" spans="1:22" x14ac:dyDescent="0.3">
      <c r="A543" s="8">
        <v>174</v>
      </c>
      <c r="B543" s="8" t="s">
        <v>1675</v>
      </c>
      <c r="C543" s="8">
        <v>0.754</v>
      </c>
      <c r="D543" s="8">
        <v>0.2399</v>
      </c>
      <c r="E543" s="8">
        <v>0.2863</v>
      </c>
      <c r="F543" s="8" t="s">
        <v>1670</v>
      </c>
      <c r="G543" s="8">
        <v>4.6399999999999997E-2</v>
      </c>
      <c r="H543" s="1" t="s">
        <v>4118</v>
      </c>
      <c r="I543" s="8">
        <v>577</v>
      </c>
      <c r="J543" s="9" t="s">
        <v>1670</v>
      </c>
      <c r="K543" s="9" t="s">
        <v>1865</v>
      </c>
      <c r="L543" s="9">
        <v>1.05562131448073E-2</v>
      </c>
      <c r="M543" s="9">
        <v>1.54068779912839E-2</v>
      </c>
      <c r="N543" s="9">
        <v>4.8506648464765496E-3</v>
      </c>
      <c r="O543" s="9">
        <v>7.7877337077703904E-2</v>
      </c>
      <c r="P543" s="1" t="s">
        <v>4119</v>
      </c>
      <c r="Q543" s="9">
        <v>513</v>
      </c>
      <c r="R543" s="10">
        <f t="shared" si="32"/>
        <v>1090</v>
      </c>
      <c r="S543" s="1">
        <f t="shared" si="33"/>
        <v>1</v>
      </c>
      <c r="T543" s="1">
        <f t="shared" si="34"/>
        <v>1</v>
      </c>
      <c r="U543" s="1">
        <f t="shared" si="35"/>
        <v>1</v>
      </c>
      <c r="V543" s="1"/>
    </row>
    <row r="544" spans="1:22" x14ac:dyDescent="0.3">
      <c r="A544" s="8">
        <v>1183</v>
      </c>
      <c r="B544" s="8" t="s">
        <v>1680</v>
      </c>
      <c r="C544" s="8">
        <v>0.77600000000000002</v>
      </c>
      <c r="D544" s="8">
        <v>0.16950000000000001</v>
      </c>
      <c r="E544" s="8">
        <v>0.22020000000000001</v>
      </c>
      <c r="F544" s="8" t="s">
        <v>1670</v>
      </c>
      <c r="G544" s="8">
        <v>5.0700000000000002E-2</v>
      </c>
      <c r="H544" s="1" t="s">
        <v>4120</v>
      </c>
      <c r="I544" s="8">
        <v>565</v>
      </c>
      <c r="J544" s="9" t="s">
        <v>1670</v>
      </c>
      <c r="K544" s="9" t="s">
        <v>2874</v>
      </c>
      <c r="L544" s="9">
        <v>7.6302723366306396E-3</v>
      </c>
      <c r="M544" s="9">
        <v>1.2176284035587299E-2</v>
      </c>
      <c r="N544" s="9">
        <v>4.5460116989567197E-3</v>
      </c>
      <c r="O544" s="9">
        <v>7.60969769323349E-2</v>
      </c>
      <c r="P544" s="1" t="s">
        <v>4121</v>
      </c>
      <c r="Q544" s="9">
        <v>525</v>
      </c>
      <c r="R544" s="10">
        <f t="shared" si="32"/>
        <v>1090</v>
      </c>
      <c r="S544" s="1">
        <f t="shared" si="33"/>
        <v>1</v>
      </c>
      <c r="T544" s="1">
        <f t="shared" si="34"/>
        <v>1</v>
      </c>
      <c r="U544" s="1">
        <f t="shared" si="35"/>
        <v>1</v>
      </c>
      <c r="V544" s="1"/>
    </row>
    <row r="545" spans="1:22" x14ac:dyDescent="0.3">
      <c r="A545" s="8">
        <v>240</v>
      </c>
      <c r="B545" s="8" t="s">
        <v>1681</v>
      </c>
      <c r="C545" s="8">
        <v>0.84989999999999999</v>
      </c>
      <c r="D545" s="8">
        <v>0.15040000000000001</v>
      </c>
      <c r="E545" s="8">
        <v>0.17599999999999999</v>
      </c>
      <c r="F545" s="8" t="s">
        <v>1674</v>
      </c>
      <c r="G545" s="8">
        <v>2.5499999999999998E-2</v>
      </c>
      <c r="H545" s="1" t="s">
        <v>4122</v>
      </c>
      <c r="I545" s="8">
        <v>631</v>
      </c>
      <c r="J545" s="9" t="s">
        <v>1674</v>
      </c>
      <c r="K545" s="9" t="s">
        <v>1931</v>
      </c>
      <c r="L545" s="9">
        <v>4.4471618761913597E-3</v>
      </c>
      <c r="M545" s="9">
        <v>1.05631630586944E-2</v>
      </c>
      <c r="N545" s="9">
        <v>6.1160011825030797E-3</v>
      </c>
      <c r="O545" s="9">
        <v>8.4127035782063403E-2</v>
      </c>
      <c r="P545" s="1" t="s">
        <v>4123</v>
      </c>
      <c r="Q545" s="9">
        <v>462</v>
      </c>
      <c r="R545" s="10">
        <f t="shared" si="32"/>
        <v>1093</v>
      </c>
      <c r="S545" s="1">
        <f t="shared" si="33"/>
        <v>1</v>
      </c>
      <c r="T545" s="1">
        <f t="shared" si="34"/>
        <v>1</v>
      </c>
      <c r="U545" s="1">
        <f t="shared" si="35"/>
        <v>1</v>
      </c>
      <c r="V545" s="1"/>
    </row>
    <row r="546" spans="1:22" x14ac:dyDescent="0.3">
      <c r="A546" s="8">
        <v>1238</v>
      </c>
      <c r="B546" s="8" t="s">
        <v>1673</v>
      </c>
      <c r="C546" s="8">
        <v>0.76939999999999997</v>
      </c>
      <c r="D546" s="8">
        <v>0.1754</v>
      </c>
      <c r="E546" s="8">
        <v>0.21879999999999999</v>
      </c>
      <c r="F546" s="8" t="s">
        <v>1683</v>
      </c>
      <c r="G546" s="8">
        <v>4.3499999999999997E-2</v>
      </c>
      <c r="H546" s="1" t="s">
        <v>4124</v>
      </c>
      <c r="I546" s="8">
        <v>588</v>
      </c>
      <c r="J546" s="9" t="s">
        <v>1675</v>
      </c>
      <c r="K546" s="9" t="s">
        <v>2929</v>
      </c>
      <c r="L546" s="9">
        <v>8.5236332128314392E-3</v>
      </c>
      <c r="M546" s="9">
        <v>1.3468262736326E-2</v>
      </c>
      <c r="N546" s="9">
        <v>4.94462952349458E-3</v>
      </c>
      <c r="O546" s="9">
        <v>7.9078431038744096E-2</v>
      </c>
      <c r="P546" s="1" t="s">
        <v>4125</v>
      </c>
      <c r="Q546" s="9">
        <v>505</v>
      </c>
      <c r="R546" s="10">
        <f t="shared" si="32"/>
        <v>1093</v>
      </c>
      <c r="S546" s="1">
        <f t="shared" si="33"/>
        <v>0</v>
      </c>
      <c r="T546" s="1">
        <f t="shared" si="34"/>
        <v>1</v>
      </c>
      <c r="U546" s="1">
        <f t="shared" si="35"/>
        <v>0</v>
      </c>
      <c r="V546" s="1"/>
    </row>
    <row r="547" spans="1:22" x14ac:dyDescent="0.3">
      <c r="A547" s="8">
        <v>1039</v>
      </c>
      <c r="B547" s="8" t="s">
        <v>1682</v>
      </c>
      <c r="C547" s="8">
        <v>0.93089999999999995</v>
      </c>
      <c r="D547" s="8">
        <v>6.0299999999999999E-2</v>
      </c>
      <c r="E547" s="8">
        <v>0.12670000000000001</v>
      </c>
      <c r="F547" s="8" t="s">
        <v>1674</v>
      </c>
      <c r="G547" s="8">
        <v>6.6299999999999998E-2</v>
      </c>
      <c r="H547" s="1" t="s">
        <v>4126</v>
      </c>
      <c r="I547" s="8">
        <v>523</v>
      </c>
      <c r="J547" s="9" t="s">
        <v>1681</v>
      </c>
      <c r="K547" s="9" t="s">
        <v>2730</v>
      </c>
      <c r="L547" s="9">
        <v>2.19007579102839E-3</v>
      </c>
      <c r="M547" s="9">
        <v>5.69142811452683E-3</v>
      </c>
      <c r="N547" s="9">
        <v>3.50135232349843E-3</v>
      </c>
      <c r="O547" s="9">
        <v>8.9720105567854994E-2</v>
      </c>
      <c r="P547" s="1" t="s">
        <v>4127</v>
      </c>
      <c r="Q547" s="9">
        <v>571</v>
      </c>
      <c r="R547" s="10">
        <f t="shared" si="32"/>
        <v>1094</v>
      </c>
      <c r="S547" s="1">
        <f t="shared" si="33"/>
        <v>0</v>
      </c>
      <c r="T547" s="1">
        <f t="shared" si="34"/>
        <v>1</v>
      </c>
      <c r="U547" s="1">
        <f t="shared" si="35"/>
        <v>0</v>
      </c>
      <c r="V547" s="1"/>
    </row>
    <row r="548" spans="1:22" x14ac:dyDescent="0.3">
      <c r="A548" s="8">
        <v>39</v>
      </c>
      <c r="B548" s="8" t="s">
        <v>1682</v>
      </c>
      <c r="C548" s="8">
        <v>0.95750000000000002</v>
      </c>
      <c r="D548" s="8">
        <v>5.45E-2</v>
      </c>
      <c r="E548" s="8">
        <v>0.11409999999999999</v>
      </c>
      <c r="F548" s="8" t="s">
        <v>1668</v>
      </c>
      <c r="G548" s="8">
        <v>5.9700000000000003E-2</v>
      </c>
      <c r="H548" s="1" t="s">
        <v>4128</v>
      </c>
      <c r="I548" s="8">
        <v>542</v>
      </c>
      <c r="J548" s="9" t="s">
        <v>1668</v>
      </c>
      <c r="K548" s="9" t="s">
        <v>1730</v>
      </c>
      <c r="L548" s="9">
        <v>1.9395226357290301E-4</v>
      </c>
      <c r="M548" s="9">
        <v>4.1026930455604696E-3</v>
      </c>
      <c r="N548" s="9">
        <v>3.9087407819875597E-3</v>
      </c>
      <c r="O548" s="9">
        <v>2.3955839448245801E-2</v>
      </c>
      <c r="P548" s="1" t="s">
        <v>4129</v>
      </c>
      <c r="Q548" s="9">
        <v>553</v>
      </c>
      <c r="R548" s="10">
        <f t="shared" si="32"/>
        <v>1095</v>
      </c>
      <c r="S548" s="1">
        <f t="shared" si="33"/>
        <v>1</v>
      </c>
      <c r="T548" s="1">
        <f t="shared" si="34"/>
        <v>1</v>
      </c>
      <c r="U548" s="1">
        <f t="shared" si="35"/>
        <v>1</v>
      </c>
      <c r="V548" s="1"/>
    </row>
    <row r="549" spans="1:22" x14ac:dyDescent="0.3">
      <c r="A549" s="8">
        <v>873</v>
      </c>
      <c r="B549" s="8" t="s">
        <v>1683</v>
      </c>
      <c r="C549" s="8">
        <v>0.71599999999999997</v>
      </c>
      <c r="D549" s="8">
        <v>0.2505</v>
      </c>
      <c r="E549" s="8">
        <v>0.26350000000000001</v>
      </c>
      <c r="F549" s="8" t="s">
        <v>1685</v>
      </c>
      <c r="G549" s="8">
        <v>1.2999999999999999E-2</v>
      </c>
      <c r="H549" s="1" t="s">
        <v>4130</v>
      </c>
      <c r="I549" s="8">
        <v>653</v>
      </c>
      <c r="J549" s="9" t="s">
        <v>1685</v>
      </c>
      <c r="K549" s="9" t="s">
        <v>2564</v>
      </c>
      <c r="L549" s="9">
        <v>1.8042784752514199E-2</v>
      </c>
      <c r="M549" s="9">
        <v>2.47068429408983E-2</v>
      </c>
      <c r="N549" s="9">
        <v>6.6640581883840797E-3</v>
      </c>
      <c r="O549" s="9">
        <v>0.10434639658488699</v>
      </c>
      <c r="P549" s="1" t="s">
        <v>4131</v>
      </c>
      <c r="Q549" s="9">
        <v>442</v>
      </c>
      <c r="R549" s="10">
        <f t="shared" si="32"/>
        <v>1095</v>
      </c>
      <c r="S549" s="1">
        <f t="shared" si="33"/>
        <v>1</v>
      </c>
      <c r="T549" s="1">
        <f t="shared" si="34"/>
        <v>1</v>
      </c>
      <c r="U549" s="1">
        <f t="shared" si="35"/>
        <v>1</v>
      </c>
      <c r="V549" s="1"/>
    </row>
    <row r="550" spans="1:22" x14ac:dyDescent="0.3">
      <c r="A550" s="8">
        <v>56</v>
      </c>
      <c r="B550" s="8" t="s">
        <v>1671</v>
      </c>
      <c r="C550" s="8">
        <v>0.43909999999999999</v>
      </c>
      <c r="D550" s="8">
        <v>0.38069999999999998</v>
      </c>
      <c r="E550" s="8">
        <v>0.49480000000000002</v>
      </c>
      <c r="F550" s="8" t="s">
        <v>1666</v>
      </c>
      <c r="G550" s="8">
        <v>0.114</v>
      </c>
      <c r="H550" s="1" t="s">
        <v>4132</v>
      </c>
      <c r="I550" s="8">
        <v>391</v>
      </c>
      <c r="J550" s="9" t="s">
        <v>1671</v>
      </c>
      <c r="K550" s="9" t="s">
        <v>1747</v>
      </c>
      <c r="L550" s="9">
        <v>2.84584865979889E-2</v>
      </c>
      <c r="M550" s="9">
        <v>2.84584865979889E-2</v>
      </c>
      <c r="N550" s="9">
        <v>0</v>
      </c>
      <c r="O550" s="9">
        <v>6.85720495485687E-2</v>
      </c>
      <c r="P550" s="1" t="s">
        <v>4133</v>
      </c>
      <c r="Q550" s="9">
        <v>705</v>
      </c>
      <c r="R550" s="10">
        <f t="shared" si="32"/>
        <v>1096</v>
      </c>
      <c r="S550" s="1">
        <f t="shared" si="33"/>
        <v>0</v>
      </c>
      <c r="T550" s="1">
        <f t="shared" si="34"/>
        <v>1</v>
      </c>
      <c r="U550" s="1">
        <f t="shared" si="35"/>
        <v>0</v>
      </c>
      <c r="V550" s="1"/>
    </row>
    <row r="551" spans="1:22" x14ac:dyDescent="0.3">
      <c r="A551" s="8">
        <v>933</v>
      </c>
      <c r="B551" s="8" t="s">
        <v>1672</v>
      </c>
      <c r="C551" s="8">
        <v>0.76039999999999996</v>
      </c>
      <c r="D551" s="8">
        <v>0.20710000000000001</v>
      </c>
      <c r="E551" s="8">
        <v>0.216</v>
      </c>
      <c r="F551" s="8" t="s">
        <v>1675</v>
      </c>
      <c r="G551" s="8">
        <v>8.8999999999999999E-3</v>
      </c>
      <c r="H551" s="1" t="s">
        <v>4134</v>
      </c>
      <c r="I551" s="8">
        <v>667</v>
      </c>
      <c r="J551" s="9" t="s">
        <v>1675</v>
      </c>
      <c r="K551" s="9" t="s">
        <v>2624</v>
      </c>
      <c r="L551" s="9">
        <v>1.22428047935685E-2</v>
      </c>
      <c r="M551" s="9">
        <v>1.9300170806618999E-2</v>
      </c>
      <c r="N551" s="9">
        <v>7.0573660130504902E-3</v>
      </c>
      <c r="O551" s="9">
        <v>0.110966990305814</v>
      </c>
      <c r="P551" s="1" t="s">
        <v>4135</v>
      </c>
      <c r="Q551" s="9">
        <v>429</v>
      </c>
      <c r="R551" s="10">
        <f t="shared" si="32"/>
        <v>1096</v>
      </c>
      <c r="S551" s="1">
        <f t="shared" si="33"/>
        <v>1</v>
      </c>
      <c r="T551" s="1">
        <f t="shared" si="34"/>
        <v>1</v>
      </c>
      <c r="U551" s="1">
        <f t="shared" si="35"/>
        <v>1</v>
      </c>
      <c r="V551" s="1"/>
    </row>
    <row r="552" spans="1:22" x14ac:dyDescent="0.3">
      <c r="A552" s="8">
        <v>292</v>
      </c>
      <c r="B552" s="8" t="s">
        <v>1670</v>
      </c>
      <c r="C552" s="8">
        <v>0.85309999999999997</v>
      </c>
      <c r="D552" s="8">
        <v>0.1089</v>
      </c>
      <c r="E552" s="8">
        <v>0.1736</v>
      </c>
      <c r="F552" s="8" t="s">
        <v>1679</v>
      </c>
      <c r="G552" s="8">
        <v>6.4600000000000005E-2</v>
      </c>
      <c r="H552" s="1" t="s">
        <v>4136</v>
      </c>
      <c r="I552" s="8">
        <v>526</v>
      </c>
      <c r="J552" s="9" t="s">
        <v>1679</v>
      </c>
      <c r="K552" s="9" t="s">
        <v>1983</v>
      </c>
      <c r="L552" s="9">
        <v>3.8488439498220602E-3</v>
      </c>
      <c r="M552" s="9">
        <v>7.3026011124031802E-3</v>
      </c>
      <c r="N552" s="9">
        <v>3.45375716258112E-3</v>
      </c>
      <c r="O552" s="9">
        <v>6.66855042444221E-2</v>
      </c>
      <c r="P552" s="1" t="s">
        <v>4137</v>
      </c>
      <c r="Q552" s="9">
        <v>573</v>
      </c>
      <c r="R552" s="10">
        <f t="shared" si="32"/>
        <v>1099</v>
      </c>
      <c r="S552" s="1">
        <f t="shared" si="33"/>
        <v>1</v>
      </c>
      <c r="T552" s="1">
        <f t="shared" si="34"/>
        <v>1</v>
      </c>
      <c r="U552" s="1">
        <f t="shared" si="35"/>
        <v>1</v>
      </c>
      <c r="V552" s="1"/>
    </row>
    <row r="553" spans="1:22" x14ac:dyDescent="0.3">
      <c r="A553" s="8">
        <v>1221</v>
      </c>
      <c r="B553" s="8" t="s">
        <v>1675</v>
      </c>
      <c r="C553" s="8">
        <v>0.93140000000000001</v>
      </c>
      <c r="D553" s="8">
        <v>0.1017</v>
      </c>
      <c r="E553" s="8">
        <v>0.13700000000000001</v>
      </c>
      <c r="F553" s="8" t="s">
        <v>1674</v>
      </c>
      <c r="G553" s="8">
        <v>3.5299999999999998E-2</v>
      </c>
      <c r="H553" s="1" t="s">
        <v>4138</v>
      </c>
      <c r="I553" s="8">
        <v>603</v>
      </c>
      <c r="J553" s="9" t="s">
        <v>1674</v>
      </c>
      <c r="K553" s="9" t="s">
        <v>2912</v>
      </c>
      <c r="L553" s="9">
        <v>4.5532463903913602E-3</v>
      </c>
      <c r="M553" s="9">
        <v>9.7272280557746792E-3</v>
      </c>
      <c r="N553" s="9">
        <v>5.1739816653833103E-3</v>
      </c>
      <c r="O553" s="9">
        <v>7.9551792128092894E-2</v>
      </c>
      <c r="P553" s="1" t="s">
        <v>4139</v>
      </c>
      <c r="Q553" s="9">
        <v>496</v>
      </c>
      <c r="R553" s="10">
        <f t="shared" si="32"/>
        <v>1099</v>
      </c>
      <c r="S553" s="1">
        <f t="shared" si="33"/>
        <v>1</v>
      </c>
      <c r="T553" s="1">
        <f t="shared" si="34"/>
        <v>1</v>
      </c>
      <c r="U553" s="1">
        <f t="shared" si="35"/>
        <v>1</v>
      </c>
      <c r="V553" s="1"/>
    </row>
    <row r="554" spans="1:22" x14ac:dyDescent="0.3">
      <c r="A554" s="8">
        <v>622</v>
      </c>
      <c r="B554" s="8" t="s">
        <v>1668</v>
      </c>
      <c r="C554" s="8">
        <v>0.66139999999999999</v>
      </c>
      <c r="D554" s="8">
        <v>0.19370000000000001</v>
      </c>
      <c r="E554" s="8">
        <v>0.25459999999999999</v>
      </c>
      <c r="F554" s="8" t="s">
        <v>1669</v>
      </c>
      <c r="G554" s="8">
        <v>6.0900000000000003E-2</v>
      </c>
      <c r="H554" s="1" t="s">
        <v>4140</v>
      </c>
      <c r="I554" s="8">
        <v>537</v>
      </c>
      <c r="J554" s="9" t="s">
        <v>1674</v>
      </c>
      <c r="K554" s="9" t="s">
        <v>2313</v>
      </c>
      <c r="L554" s="9">
        <v>1.10190069453569E-2</v>
      </c>
      <c r="M554" s="9">
        <v>1.46510988844081E-2</v>
      </c>
      <c r="N554" s="9">
        <v>3.6320919390511099E-3</v>
      </c>
      <c r="O554" s="9">
        <v>8.6801015568135603E-2</v>
      </c>
      <c r="P554" s="1" t="s">
        <v>4141</v>
      </c>
      <c r="Q554" s="9">
        <v>563</v>
      </c>
      <c r="R554" s="10">
        <f t="shared" si="32"/>
        <v>1100</v>
      </c>
      <c r="S554" s="1">
        <f t="shared" si="33"/>
        <v>0</v>
      </c>
      <c r="T554" s="1">
        <f t="shared" si="34"/>
        <v>1</v>
      </c>
      <c r="U554" s="1">
        <f t="shared" si="35"/>
        <v>0</v>
      </c>
      <c r="V554" s="1"/>
    </row>
    <row r="555" spans="1:22" x14ac:dyDescent="0.3">
      <c r="A555" s="8">
        <v>948</v>
      </c>
      <c r="B555" s="8" t="s">
        <v>1668</v>
      </c>
      <c r="C555" s="8">
        <v>0.95820000000000005</v>
      </c>
      <c r="D555" s="8">
        <v>6.4399999999999999E-2</v>
      </c>
      <c r="E555" s="8">
        <v>0.12280000000000001</v>
      </c>
      <c r="F555" s="8" t="s">
        <v>1669</v>
      </c>
      <c r="G555" s="8">
        <v>5.8299999999999998E-2</v>
      </c>
      <c r="H555" s="1" t="s">
        <v>4142</v>
      </c>
      <c r="I555" s="8">
        <v>544</v>
      </c>
      <c r="J555" s="9" t="s">
        <v>1669</v>
      </c>
      <c r="K555" s="9" t="s">
        <v>2639</v>
      </c>
      <c r="L555" s="9">
        <v>1.51351472928607E-3</v>
      </c>
      <c r="M555" s="9">
        <v>5.3646867897992603E-3</v>
      </c>
      <c r="N555" s="9">
        <v>3.8511720605131899E-3</v>
      </c>
      <c r="O555" s="9">
        <v>2.21051579957025E-2</v>
      </c>
      <c r="P555" s="1" t="s">
        <v>4143</v>
      </c>
      <c r="Q555" s="9">
        <v>556</v>
      </c>
      <c r="R555" s="10">
        <f t="shared" si="32"/>
        <v>1100</v>
      </c>
      <c r="S555" s="1">
        <f t="shared" si="33"/>
        <v>1</v>
      </c>
      <c r="T555" s="1">
        <f t="shared" si="34"/>
        <v>1</v>
      </c>
      <c r="U555" s="1">
        <f t="shared" si="35"/>
        <v>1</v>
      </c>
      <c r="V555" s="1"/>
    </row>
    <row r="556" spans="1:22" x14ac:dyDescent="0.3">
      <c r="A556" s="8">
        <v>1124</v>
      </c>
      <c r="B556" s="8" t="s">
        <v>1672</v>
      </c>
      <c r="C556" s="8">
        <v>0.83169999999999999</v>
      </c>
      <c r="D556" s="8">
        <v>0.1192</v>
      </c>
      <c r="E556" s="8">
        <v>0.1908</v>
      </c>
      <c r="F556" s="8" t="s">
        <v>1685</v>
      </c>
      <c r="G556" s="8">
        <v>7.17E-2</v>
      </c>
      <c r="H556" s="1" t="s">
        <v>4144</v>
      </c>
      <c r="I556" s="8">
        <v>512</v>
      </c>
      <c r="J556" s="9" t="s">
        <v>1685</v>
      </c>
      <c r="K556" s="9" t="s">
        <v>2815</v>
      </c>
      <c r="L556" s="9">
        <v>6.9252903693265196E-3</v>
      </c>
      <c r="M556" s="9">
        <v>1.0017667389680599E-2</v>
      </c>
      <c r="N556" s="9">
        <v>3.0923770203540898E-3</v>
      </c>
      <c r="O556" s="9">
        <v>8.9778670401626806E-2</v>
      </c>
      <c r="P556" s="1" t="s">
        <v>4145</v>
      </c>
      <c r="Q556" s="9">
        <v>588</v>
      </c>
      <c r="R556" s="10">
        <f t="shared" si="32"/>
        <v>1100</v>
      </c>
      <c r="S556" s="1">
        <f t="shared" si="33"/>
        <v>1</v>
      </c>
      <c r="T556" s="1">
        <f t="shared" si="34"/>
        <v>1</v>
      </c>
      <c r="U556" s="1">
        <f t="shared" si="35"/>
        <v>1</v>
      </c>
      <c r="V556" s="1"/>
    </row>
    <row r="557" spans="1:22" x14ac:dyDescent="0.3">
      <c r="A557" s="8">
        <v>363</v>
      </c>
      <c r="B557" s="8" t="s">
        <v>1674</v>
      </c>
      <c r="C557" s="8">
        <v>0.87829999999999997</v>
      </c>
      <c r="D557" s="8">
        <v>0.12659999999999999</v>
      </c>
      <c r="E557" s="8">
        <v>0.15989999999999999</v>
      </c>
      <c r="F557" s="8" t="s">
        <v>1677</v>
      </c>
      <c r="G557" s="8">
        <v>3.32E-2</v>
      </c>
      <c r="H557" s="1" t="s">
        <v>4146</v>
      </c>
      <c r="I557" s="8">
        <v>611</v>
      </c>
      <c r="J557" s="9" t="s">
        <v>1677</v>
      </c>
      <c r="K557" s="9" t="s">
        <v>2054</v>
      </c>
      <c r="L557" s="9">
        <v>8.0048388232555594E-3</v>
      </c>
      <c r="M557" s="9">
        <v>1.3278881296154999E-2</v>
      </c>
      <c r="N557" s="9">
        <v>5.2740424728994302E-3</v>
      </c>
      <c r="O557" s="9">
        <v>0.116167204565487</v>
      </c>
      <c r="P557" s="1" t="s">
        <v>4147</v>
      </c>
      <c r="Q557" s="9">
        <v>491</v>
      </c>
      <c r="R557" s="10">
        <f t="shared" si="32"/>
        <v>1102</v>
      </c>
      <c r="S557" s="1">
        <f t="shared" si="33"/>
        <v>1</v>
      </c>
      <c r="T557" s="1">
        <f t="shared" si="34"/>
        <v>1</v>
      </c>
      <c r="U557" s="1">
        <f t="shared" si="35"/>
        <v>1</v>
      </c>
      <c r="V557" s="1"/>
    </row>
    <row r="558" spans="1:22" x14ac:dyDescent="0.3">
      <c r="A558" s="8">
        <v>397</v>
      </c>
      <c r="B558" s="8" t="s">
        <v>1668</v>
      </c>
      <c r="C558" s="8">
        <v>0.81630000000000003</v>
      </c>
      <c r="D558" s="8">
        <v>0.13739999999999999</v>
      </c>
      <c r="E558" s="8">
        <v>0.19980000000000001</v>
      </c>
      <c r="F558" s="8" t="s">
        <v>1669</v>
      </c>
      <c r="G558" s="8">
        <v>6.2399999999999997E-2</v>
      </c>
      <c r="H558" s="1" t="s">
        <v>4148</v>
      </c>
      <c r="I558" s="8">
        <v>534</v>
      </c>
      <c r="J558" s="9" t="s">
        <v>1669</v>
      </c>
      <c r="K558" s="9" t="s">
        <v>2088</v>
      </c>
      <c r="L558" s="9">
        <v>7.6494943063093101E-3</v>
      </c>
      <c r="M558" s="9">
        <v>1.11691326780299E-2</v>
      </c>
      <c r="N558" s="9">
        <v>3.5196383717206398E-3</v>
      </c>
      <c r="O558" s="9">
        <v>0.10219531249904799</v>
      </c>
      <c r="P558" s="1" t="s">
        <v>4149</v>
      </c>
      <c r="Q558" s="9">
        <v>568</v>
      </c>
      <c r="R558" s="10">
        <f t="shared" si="32"/>
        <v>1102</v>
      </c>
      <c r="S558" s="1">
        <f t="shared" si="33"/>
        <v>1</v>
      </c>
      <c r="T558" s="1">
        <f t="shared" si="34"/>
        <v>1</v>
      </c>
      <c r="U558" s="1">
        <f t="shared" si="35"/>
        <v>1</v>
      </c>
      <c r="V558" s="1"/>
    </row>
    <row r="559" spans="1:22" x14ac:dyDescent="0.3">
      <c r="A559" s="8">
        <v>543</v>
      </c>
      <c r="B559" s="8" t="s">
        <v>1675</v>
      </c>
      <c r="C559" s="8">
        <v>0.9738</v>
      </c>
      <c r="D559" s="8">
        <v>7.0699999999999999E-2</v>
      </c>
      <c r="E559" s="8">
        <v>9.5299999999999996E-2</v>
      </c>
      <c r="F559" s="8" t="s">
        <v>1679</v>
      </c>
      <c r="G559" s="8">
        <v>2.46E-2</v>
      </c>
      <c r="H559" s="1" t="s">
        <v>4150</v>
      </c>
      <c r="I559" s="8">
        <v>633</v>
      </c>
      <c r="J559" s="9" t="s">
        <v>1679</v>
      </c>
      <c r="K559" s="9" t="s">
        <v>2234</v>
      </c>
      <c r="L559" s="9">
        <v>5.59247005043976E-4</v>
      </c>
      <c r="M559" s="9">
        <v>6.5031822051223199E-3</v>
      </c>
      <c r="N559" s="9">
        <v>5.9439352000783402E-3</v>
      </c>
      <c r="O559" s="9">
        <v>4.7924122022538297E-2</v>
      </c>
      <c r="P559" s="1" t="s">
        <v>4151</v>
      </c>
      <c r="Q559" s="9">
        <v>469</v>
      </c>
      <c r="R559" s="10">
        <f t="shared" si="32"/>
        <v>1102</v>
      </c>
      <c r="S559" s="1">
        <f t="shared" si="33"/>
        <v>1</v>
      </c>
      <c r="T559" s="1">
        <f t="shared" si="34"/>
        <v>1</v>
      </c>
      <c r="U559" s="1">
        <f t="shared" si="35"/>
        <v>1</v>
      </c>
      <c r="V559" s="1"/>
    </row>
    <row r="560" spans="1:22" x14ac:dyDescent="0.3">
      <c r="A560" s="8">
        <v>947</v>
      </c>
      <c r="B560" s="8" t="s">
        <v>1669</v>
      </c>
      <c r="C560" s="8">
        <v>0.95979999999999999</v>
      </c>
      <c r="D560" s="8">
        <v>7.2300000000000003E-2</v>
      </c>
      <c r="E560" s="8">
        <v>0.11219999999999999</v>
      </c>
      <c r="F560" s="8" t="s">
        <v>1668</v>
      </c>
      <c r="G560" s="8">
        <v>3.9800000000000002E-2</v>
      </c>
      <c r="H560" s="1" t="s">
        <v>4152</v>
      </c>
      <c r="I560" s="8">
        <v>593</v>
      </c>
      <c r="J560" s="9" t="s">
        <v>1668</v>
      </c>
      <c r="K560" s="9" t="s">
        <v>2638</v>
      </c>
      <c r="L560" s="9">
        <v>1.05742784058635E-3</v>
      </c>
      <c r="M560" s="9">
        <v>5.9122093924365796E-3</v>
      </c>
      <c r="N560" s="9">
        <v>4.8547815518502199E-3</v>
      </c>
      <c r="O560" s="9">
        <v>2.1076755206173099E-2</v>
      </c>
      <c r="P560" s="1" t="s">
        <v>4153</v>
      </c>
      <c r="Q560" s="9">
        <v>511</v>
      </c>
      <c r="R560" s="10">
        <f t="shared" si="32"/>
        <v>1104</v>
      </c>
      <c r="S560" s="1">
        <f t="shared" si="33"/>
        <v>1</v>
      </c>
      <c r="T560" s="1">
        <f t="shared" si="34"/>
        <v>1</v>
      </c>
      <c r="U560" s="1">
        <f t="shared" si="35"/>
        <v>1</v>
      </c>
      <c r="V560" s="1"/>
    </row>
    <row r="561" spans="1:22" x14ac:dyDescent="0.3">
      <c r="A561" s="8">
        <v>906</v>
      </c>
      <c r="B561" s="8" t="s">
        <v>1681</v>
      </c>
      <c r="C561" s="8">
        <v>0.84440000000000004</v>
      </c>
      <c r="D561" s="8">
        <v>0.1036</v>
      </c>
      <c r="E561" s="8">
        <v>0.1588</v>
      </c>
      <c r="F561" s="8" t="s">
        <v>1682</v>
      </c>
      <c r="G561" s="8">
        <v>5.5199999999999999E-2</v>
      </c>
      <c r="H561" s="1" t="s">
        <v>4154</v>
      </c>
      <c r="I561" s="8">
        <v>554</v>
      </c>
      <c r="J561" s="9" t="s">
        <v>1682</v>
      </c>
      <c r="K561" s="9" t="s">
        <v>2597</v>
      </c>
      <c r="L561" s="9">
        <v>6.2042863339596896E-3</v>
      </c>
      <c r="M561" s="9">
        <v>1.0160750108823001E-2</v>
      </c>
      <c r="N561" s="9">
        <v>3.9564637748633101E-3</v>
      </c>
      <c r="O561" s="9">
        <v>0.107733453971518</v>
      </c>
      <c r="P561" s="1" t="s">
        <v>4155</v>
      </c>
      <c r="Q561" s="9">
        <v>551</v>
      </c>
      <c r="R561" s="10">
        <f t="shared" si="32"/>
        <v>1105</v>
      </c>
      <c r="S561" s="1">
        <f t="shared" si="33"/>
        <v>1</v>
      </c>
      <c r="T561" s="1">
        <f t="shared" si="34"/>
        <v>1</v>
      </c>
      <c r="U561" s="1">
        <f t="shared" si="35"/>
        <v>1</v>
      </c>
      <c r="V561" s="1"/>
    </row>
    <row r="562" spans="1:22" x14ac:dyDescent="0.3">
      <c r="A562" s="8">
        <v>615</v>
      </c>
      <c r="B562" s="8" t="s">
        <v>1666</v>
      </c>
      <c r="C562" s="8">
        <v>0.89180000000000004</v>
      </c>
      <c r="D562" s="8">
        <v>7.2599999999999998E-2</v>
      </c>
      <c r="E562" s="8">
        <v>0.12559999999999999</v>
      </c>
      <c r="F562" s="8" t="s">
        <v>1681</v>
      </c>
      <c r="G562" s="8">
        <v>5.2999999999999999E-2</v>
      </c>
      <c r="H562" s="1" t="s">
        <v>4156</v>
      </c>
      <c r="I562" s="8">
        <v>559</v>
      </c>
      <c r="J562" s="9" t="s">
        <v>1681</v>
      </c>
      <c r="K562" s="9" t="s">
        <v>2306</v>
      </c>
      <c r="L562" s="9">
        <v>4.0590403076812996E-3</v>
      </c>
      <c r="M562" s="9">
        <v>8.0909328531762505E-3</v>
      </c>
      <c r="N562" s="9">
        <v>4.03189254549495E-3</v>
      </c>
      <c r="O562" s="9">
        <v>0.113036615974264</v>
      </c>
      <c r="P562" s="1" t="s">
        <v>4157</v>
      </c>
      <c r="Q562" s="9">
        <v>548</v>
      </c>
      <c r="R562" s="10">
        <f t="shared" si="32"/>
        <v>1107</v>
      </c>
      <c r="S562" s="1">
        <f t="shared" si="33"/>
        <v>1</v>
      </c>
      <c r="T562" s="1">
        <f t="shared" si="34"/>
        <v>1</v>
      </c>
      <c r="U562" s="1">
        <f t="shared" si="35"/>
        <v>1</v>
      </c>
      <c r="V562" s="1"/>
    </row>
    <row r="563" spans="1:22" x14ac:dyDescent="0.3">
      <c r="A563" s="8">
        <v>1239</v>
      </c>
      <c r="B563" s="8" t="s">
        <v>1675</v>
      </c>
      <c r="C563" s="8">
        <v>0.89539999999999997</v>
      </c>
      <c r="D563" s="8">
        <v>6.8900000000000003E-2</v>
      </c>
      <c r="E563" s="8">
        <v>0.13189999999999999</v>
      </c>
      <c r="F563" s="8" t="s">
        <v>1677</v>
      </c>
      <c r="G563" s="8">
        <v>6.3E-2</v>
      </c>
      <c r="H563" s="1" t="s">
        <v>4158</v>
      </c>
      <c r="I563" s="8">
        <v>533</v>
      </c>
      <c r="J563" s="9" t="s">
        <v>1669</v>
      </c>
      <c r="K563" s="9" t="s">
        <v>2930</v>
      </c>
      <c r="L563" s="9">
        <v>2.4060588327846099E-3</v>
      </c>
      <c r="M563" s="9">
        <v>5.8296213952423702E-3</v>
      </c>
      <c r="N563" s="9">
        <v>3.4235625624577598E-3</v>
      </c>
      <c r="O563" s="9">
        <v>7.5787828183452893E-2</v>
      </c>
      <c r="P563" s="1" t="s">
        <v>4159</v>
      </c>
      <c r="Q563" s="9">
        <v>576</v>
      </c>
      <c r="R563" s="10">
        <f t="shared" si="32"/>
        <v>1109</v>
      </c>
      <c r="S563" s="1">
        <f t="shared" si="33"/>
        <v>0</v>
      </c>
      <c r="T563" s="1">
        <f t="shared" si="34"/>
        <v>1</v>
      </c>
      <c r="U563" s="1">
        <f t="shared" si="35"/>
        <v>0</v>
      </c>
      <c r="V563" s="1"/>
    </row>
    <row r="564" spans="1:22" x14ac:dyDescent="0.3">
      <c r="A564" s="8">
        <v>364</v>
      </c>
      <c r="B564" s="8" t="s">
        <v>1671</v>
      </c>
      <c r="C564" s="8">
        <v>0.67530000000000001</v>
      </c>
      <c r="D564" s="8">
        <v>0.23369999999999999</v>
      </c>
      <c r="E564" s="8">
        <v>0.31530000000000002</v>
      </c>
      <c r="F564" s="8" t="s">
        <v>1677</v>
      </c>
      <c r="G564" s="8">
        <v>8.1600000000000006E-2</v>
      </c>
      <c r="H564" s="1" t="s">
        <v>4160</v>
      </c>
      <c r="I564" s="8">
        <v>484</v>
      </c>
      <c r="J564" s="9" t="s">
        <v>1677</v>
      </c>
      <c r="K564" s="9" t="s">
        <v>2055</v>
      </c>
      <c r="L564" s="9">
        <v>1.3839849106068201E-2</v>
      </c>
      <c r="M564" s="9">
        <v>1.58856964013953E-2</v>
      </c>
      <c r="N564" s="9">
        <v>2.0458472953271498E-3</v>
      </c>
      <c r="O564" s="9">
        <v>7.9305418595680299E-2</v>
      </c>
      <c r="P564" s="1" t="s">
        <v>4161</v>
      </c>
      <c r="Q564" s="9">
        <v>628</v>
      </c>
      <c r="R564" s="10">
        <f t="shared" si="32"/>
        <v>1112</v>
      </c>
      <c r="S564" s="1">
        <f t="shared" si="33"/>
        <v>1</v>
      </c>
      <c r="T564" s="1">
        <f t="shared" si="34"/>
        <v>1</v>
      </c>
      <c r="U564" s="1">
        <f t="shared" si="35"/>
        <v>1</v>
      </c>
      <c r="V564" s="1"/>
    </row>
    <row r="565" spans="1:22" x14ac:dyDescent="0.3">
      <c r="A565" s="8">
        <v>237</v>
      </c>
      <c r="B565" s="8" t="s">
        <v>1681</v>
      </c>
      <c r="C565" s="8">
        <v>0.93020000000000003</v>
      </c>
      <c r="D565" s="8">
        <v>5.6099999999999997E-2</v>
      </c>
      <c r="E565" s="8">
        <v>0.1061</v>
      </c>
      <c r="F565" s="8" t="s">
        <v>1683</v>
      </c>
      <c r="G565" s="8">
        <v>5.0099999999999999E-2</v>
      </c>
      <c r="H565" s="1" t="s">
        <v>4162</v>
      </c>
      <c r="I565" s="8">
        <v>567</v>
      </c>
      <c r="J565" s="9" t="s">
        <v>1683</v>
      </c>
      <c r="K565" s="9" t="s">
        <v>1928</v>
      </c>
      <c r="L565" s="9">
        <v>3.3567262974084299E-3</v>
      </c>
      <c r="M565" s="9">
        <v>7.3942754784762999E-3</v>
      </c>
      <c r="N565" s="9">
        <v>4.03754918106786E-3</v>
      </c>
      <c r="O565" s="9">
        <v>0.10701455899050701</v>
      </c>
      <c r="P565" s="1" t="s">
        <v>4163</v>
      </c>
      <c r="Q565" s="9">
        <v>547</v>
      </c>
      <c r="R565" s="10">
        <f t="shared" si="32"/>
        <v>1114</v>
      </c>
      <c r="S565" s="1">
        <f t="shared" si="33"/>
        <v>1</v>
      </c>
      <c r="T565" s="1">
        <f t="shared" si="34"/>
        <v>1</v>
      </c>
      <c r="U565" s="1">
        <f t="shared" si="35"/>
        <v>1</v>
      </c>
      <c r="V565" s="1"/>
    </row>
    <row r="566" spans="1:22" x14ac:dyDescent="0.3">
      <c r="A566" s="8">
        <v>706</v>
      </c>
      <c r="B566" s="8" t="s">
        <v>1677</v>
      </c>
      <c r="C566" s="8">
        <v>0.68530000000000002</v>
      </c>
      <c r="D566" s="8">
        <v>0.26869999999999999</v>
      </c>
      <c r="E566" s="8">
        <v>0.29709999999999998</v>
      </c>
      <c r="F566" s="8" t="s">
        <v>1681</v>
      </c>
      <c r="G566" s="8">
        <v>2.8400000000000002E-2</v>
      </c>
      <c r="H566" s="1" t="s">
        <v>4164</v>
      </c>
      <c r="I566" s="8">
        <v>624</v>
      </c>
      <c r="J566" s="9" t="s">
        <v>1681</v>
      </c>
      <c r="K566" s="9" t="s">
        <v>2397</v>
      </c>
      <c r="L566" s="9">
        <v>1.2626636113689801E-2</v>
      </c>
      <c r="M566" s="9">
        <v>1.7862827663352E-2</v>
      </c>
      <c r="N566" s="9">
        <v>5.2361915496621199E-3</v>
      </c>
      <c r="O566" s="9">
        <v>8.4177166129432796E-2</v>
      </c>
      <c r="P566" s="1" t="s">
        <v>4165</v>
      </c>
      <c r="Q566" s="9">
        <v>493</v>
      </c>
      <c r="R566" s="10">
        <f t="shared" si="32"/>
        <v>1117</v>
      </c>
      <c r="S566" s="1">
        <f t="shared" si="33"/>
        <v>1</v>
      </c>
      <c r="T566" s="1">
        <f t="shared" si="34"/>
        <v>1</v>
      </c>
      <c r="U566" s="1">
        <f t="shared" si="35"/>
        <v>1</v>
      </c>
      <c r="V566" s="1"/>
    </row>
    <row r="567" spans="1:22" x14ac:dyDescent="0.3">
      <c r="A567" s="8">
        <v>1277</v>
      </c>
      <c r="B567" s="8" t="s">
        <v>1675</v>
      </c>
      <c r="C567" s="8">
        <v>0.60199999999999998</v>
      </c>
      <c r="D567" s="8">
        <v>0.33489999999999998</v>
      </c>
      <c r="E567" s="8">
        <v>0.35599999999999998</v>
      </c>
      <c r="F567" s="8" t="s">
        <v>1673</v>
      </c>
      <c r="G567" s="8">
        <v>2.1100000000000001E-2</v>
      </c>
      <c r="H567" s="1" t="s">
        <v>4166</v>
      </c>
      <c r="I567" s="8">
        <v>637</v>
      </c>
      <c r="J567" s="9" t="s">
        <v>1673</v>
      </c>
      <c r="K567" s="9" t="s">
        <v>2968</v>
      </c>
      <c r="L567" s="9">
        <v>1.39431800396464E-2</v>
      </c>
      <c r="M567" s="9">
        <v>1.9395223079492499E-2</v>
      </c>
      <c r="N567" s="9">
        <v>5.4520430398460502E-3</v>
      </c>
      <c r="O567" s="9">
        <v>6.9472800207941193E-2</v>
      </c>
      <c r="P567" s="1" t="s">
        <v>4167</v>
      </c>
      <c r="Q567" s="9">
        <v>483</v>
      </c>
      <c r="R567" s="10">
        <f t="shared" si="32"/>
        <v>1120</v>
      </c>
      <c r="S567" s="1">
        <f t="shared" si="33"/>
        <v>1</v>
      </c>
      <c r="T567" s="1">
        <f t="shared" si="34"/>
        <v>1</v>
      </c>
      <c r="U567" s="1">
        <f t="shared" si="35"/>
        <v>1</v>
      </c>
      <c r="V567" s="1"/>
    </row>
    <row r="568" spans="1:22" x14ac:dyDescent="0.3">
      <c r="A568" s="8">
        <v>1287</v>
      </c>
      <c r="B568" s="8" t="s">
        <v>1676</v>
      </c>
      <c r="C568" s="8">
        <v>0.91879999999999995</v>
      </c>
      <c r="D568" s="8">
        <v>5.8700000000000002E-2</v>
      </c>
      <c r="E568" s="8">
        <v>0.11700000000000001</v>
      </c>
      <c r="F568" s="8" t="s">
        <v>1682</v>
      </c>
      <c r="G568" s="8">
        <v>5.8299999999999998E-2</v>
      </c>
      <c r="H568" s="1" t="s">
        <v>4168</v>
      </c>
      <c r="I568" s="8">
        <v>545</v>
      </c>
      <c r="J568" s="9" t="s">
        <v>1682</v>
      </c>
      <c r="K568" s="9" t="s">
        <v>2978</v>
      </c>
      <c r="L568" s="9">
        <v>3.7498565636020602E-3</v>
      </c>
      <c r="M568" s="9">
        <v>7.1632882106263101E-3</v>
      </c>
      <c r="N568" s="9">
        <v>3.4134316470242499E-3</v>
      </c>
      <c r="O568" s="9">
        <v>7.1733490754717494E-2</v>
      </c>
      <c r="P568" s="1" t="s">
        <v>4169</v>
      </c>
      <c r="Q568" s="9">
        <v>578</v>
      </c>
      <c r="R568" s="10">
        <f t="shared" si="32"/>
        <v>1123</v>
      </c>
      <c r="S568" s="1">
        <f t="shared" si="33"/>
        <v>1</v>
      </c>
      <c r="T568" s="1">
        <f t="shared" si="34"/>
        <v>1</v>
      </c>
      <c r="U568" s="1">
        <f t="shared" si="35"/>
        <v>1</v>
      </c>
      <c r="V568" s="1"/>
    </row>
    <row r="569" spans="1:22" x14ac:dyDescent="0.3">
      <c r="A569" s="8">
        <v>945</v>
      </c>
      <c r="B569" s="8" t="s">
        <v>1671</v>
      </c>
      <c r="C569" s="8">
        <v>0.96009999999999995</v>
      </c>
      <c r="D569" s="8">
        <v>6.6199999999999995E-2</v>
      </c>
      <c r="E569" s="8">
        <v>0.1101</v>
      </c>
      <c r="F569" s="8" t="s">
        <v>1669</v>
      </c>
      <c r="G569" s="8">
        <v>4.3999999999999997E-2</v>
      </c>
      <c r="H569" s="1" t="s">
        <v>4170</v>
      </c>
      <c r="I569" s="8">
        <v>586</v>
      </c>
      <c r="J569" s="9" t="s">
        <v>1669</v>
      </c>
      <c r="K569" s="9" t="s">
        <v>2636</v>
      </c>
      <c r="L569" s="18">
        <v>8.6951141623547106E-5</v>
      </c>
      <c r="M569" s="9">
        <v>4.3270523489355598E-3</v>
      </c>
      <c r="N569" s="9">
        <v>4.24010120731201E-3</v>
      </c>
      <c r="O569" s="9">
        <v>1.6841079861370099E-2</v>
      </c>
      <c r="P569" s="1" t="s">
        <v>4171</v>
      </c>
      <c r="Q569" s="9">
        <v>539</v>
      </c>
      <c r="R569" s="10">
        <f t="shared" si="32"/>
        <v>1125</v>
      </c>
      <c r="S569" s="1">
        <f t="shared" si="33"/>
        <v>1</v>
      </c>
      <c r="T569" s="1">
        <f t="shared" si="34"/>
        <v>1</v>
      </c>
      <c r="U569" s="1">
        <f t="shared" si="35"/>
        <v>1</v>
      </c>
      <c r="V569" s="1"/>
    </row>
    <row r="570" spans="1:22" x14ac:dyDescent="0.3">
      <c r="A570" s="8">
        <v>1302</v>
      </c>
      <c r="B570" s="8" t="s">
        <v>1680</v>
      </c>
      <c r="C570" s="8">
        <v>0.86080000000000001</v>
      </c>
      <c r="D570" s="8">
        <v>0.13739999999999999</v>
      </c>
      <c r="E570" s="8">
        <v>0.18840000000000001</v>
      </c>
      <c r="F570" s="8" t="s">
        <v>1679</v>
      </c>
      <c r="G570" s="8">
        <v>5.0999999999999997E-2</v>
      </c>
      <c r="H570" s="1" t="s">
        <v>4172</v>
      </c>
      <c r="I570" s="8">
        <v>563</v>
      </c>
      <c r="J570" s="9" t="s">
        <v>1682</v>
      </c>
      <c r="K570" s="9" t="s">
        <v>2993</v>
      </c>
      <c r="L570" s="9">
        <v>4.7190095619398399E-3</v>
      </c>
      <c r="M570" s="9">
        <v>8.3933478195781092E-3</v>
      </c>
      <c r="N570" s="9">
        <v>3.6743382576382702E-3</v>
      </c>
      <c r="O570" s="9">
        <v>8.2207671901878596E-2</v>
      </c>
      <c r="P570" s="1" t="s">
        <v>4173</v>
      </c>
      <c r="Q570" s="9">
        <v>562</v>
      </c>
      <c r="R570" s="10">
        <f t="shared" si="32"/>
        <v>1125</v>
      </c>
      <c r="S570" s="1">
        <f t="shared" si="33"/>
        <v>0</v>
      </c>
      <c r="T570" s="1">
        <f t="shared" si="34"/>
        <v>1</v>
      </c>
      <c r="U570" s="1">
        <f t="shared" si="35"/>
        <v>0</v>
      </c>
      <c r="V570" s="1"/>
    </row>
    <row r="571" spans="1:22" x14ac:dyDescent="0.3">
      <c r="A571" s="8">
        <v>211</v>
      </c>
      <c r="B571" s="8" t="s">
        <v>1682</v>
      </c>
      <c r="C571" s="8">
        <v>0.91759999999999997</v>
      </c>
      <c r="D571" s="8">
        <v>6.2700000000000006E-2</v>
      </c>
      <c r="E571" s="8">
        <v>0.1181</v>
      </c>
      <c r="F571" s="8" t="s">
        <v>1666</v>
      </c>
      <c r="G571" s="8">
        <v>5.5399999999999998E-2</v>
      </c>
      <c r="H571" s="1" t="s">
        <v>4174</v>
      </c>
      <c r="I571" s="8">
        <v>553</v>
      </c>
      <c r="J571" s="9" t="s">
        <v>1675</v>
      </c>
      <c r="K571" s="9" t="s">
        <v>1902</v>
      </c>
      <c r="L571" s="9">
        <v>3.85161334136871E-3</v>
      </c>
      <c r="M571" s="9">
        <v>7.2918212439354096E-3</v>
      </c>
      <c r="N571" s="9">
        <v>3.44020790256669E-3</v>
      </c>
      <c r="O571" s="9">
        <v>9.6608260441164703E-2</v>
      </c>
      <c r="P571" s="1" t="s">
        <v>4175</v>
      </c>
      <c r="Q571" s="9">
        <v>575</v>
      </c>
      <c r="R571" s="10">
        <f t="shared" si="32"/>
        <v>1128</v>
      </c>
      <c r="S571" s="1">
        <f t="shared" si="33"/>
        <v>0</v>
      </c>
      <c r="T571" s="1">
        <f t="shared" si="34"/>
        <v>1</v>
      </c>
      <c r="U571" s="1">
        <f t="shared" si="35"/>
        <v>0</v>
      </c>
      <c r="V571" s="1"/>
    </row>
    <row r="572" spans="1:22" x14ac:dyDescent="0.3">
      <c r="A572" s="8">
        <v>320</v>
      </c>
      <c r="B572" s="8" t="s">
        <v>1677</v>
      </c>
      <c r="C572" s="8">
        <v>0.9506</v>
      </c>
      <c r="D572" s="8">
        <v>6.3700000000000007E-2</v>
      </c>
      <c r="E572" s="8">
        <v>0.13719999999999999</v>
      </c>
      <c r="F572" s="8" t="s">
        <v>1674</v>
      </c>
      <c r="G572" s="8">
        <v>7.3599999999999999E-2</v>
      </c>
      <c r="H572" s="1" t="s">
        <v>4176</v>
      </c>
      <c r="I572" s="8">
        <v>506</v>
      </c>
      <c r="J572" s="9" t="s">
        <v>1674</v>
      </c>
      <c r="K572" s="9" t="s">
        <v>2011</v>
      </c>
      <c r="L572" s="9">
        <v>1.6431116561781299E-3</v>
      </c>
      <c r="M572" s="9">
        <v>3.78653414173068E-3</v>
      </c>
      <c r="N572" s="9">
        <v>2.1434224855525399E-3</v>
      </c>
      <c r="O572" s="9">
        <v>2.4487597375924E-2</v>
      </c>
      <c r="P572" s="1" t="s">
        <v>4177</v>
      </c>
      <c r="Q572" s="9">
        <v>624</v>
      </c>
      <c r="R572" s="10">
        <f t="shared" si="32"/>
        <v>1130</v>
      </c>
      <c r="S572" s="1">
        <f t="shared" si="33"/>
        <v>1</v>
      </c>
      <c r="T572" s="1">
        <f t="shared" si="34"/>
        <v>1</v>
      </c>
      <c r="U572" s="1">
        <f t="shared" si="35"/>
        <v>1</v>
      </c>
      <c r="V572" s="1"/>
    </row>
    <row r="573" spans="1:22" x14ac:dyDescent="0.3">
      <c r="A573" s="8">
        <v>696</v>
      </c>
      <c r="B573" s="8" t="s">
        <v>1677</v>
      </c>
      <c r="C573" s="8">
        <v>0.89319999999999999</v>
      </c>
      <c r="D573" s="8">
        <v>0.1368</v>
      </c>
      <c r="E573" s="8">
        <v>0.19309999999999999</v>
      </c>
      <c r="F573" s="8" t="s">
        <v>1669</v>
      </c>
      <c r="G573" s="8">
        <v>5.6300000000000003E-2</v>
      </c>
      <c r="H573" s="1" t="s">
        <v>4178</v>
      </c>
      <c r="I573" s="8">
        <v>552</v>
      </c>
      <c r="J573" s="9" t="s">
        <v>1669</v>
      </c>
      <c r="K573" s="9" t="s">
        <v>2387</v>
      </c>
      <c r="L573" s="9">
        <v>7.8554947806648897E-3</v>
      </c>
      <c r="M573" s="9">
        <v>1.11382080114399E-2</v>
      </c>
      <c r="N573" s="9">
        <v>3.2827132307751E-3</v>
      </c>
      <c r="O573" s="9">
        <v>7.5223427455338998E-2</v>
      </c>
      <c r="P573" s="1" t="s">
        <v>4179</v>
      </c>
      <c r="Q573" s="9">
        <v>581</v>
      </c>
      <c r="R573" s="10">
        <f t="shared" si="32"/>
        <v>1133</v>
      </c>
      <c r="S573" s="1">
        <f t="shared" si="33"/>
        <v>1</v>
      </c>
      <c r="T573" s="1">
        <f t="shared" si="34"/>
        <v>1</v>
      </c>
      <c r="U573" s="1">
        <f t="shared" si="35"/>
        <v>1</v>
      </c>
      <c r="V573" s="1"/>
    </row>
    <row r="574" spans="1:22" x14ac:dyDescent="0.3">
      <c r="A574" s="8">
        <v>806</v>
      </c>
      <c r="B574" s="8" t="s">
        <v>1677</v>
      </c>
      <c r="C574" s="8">
        <v>0.72070000000000001</v>
      </c>
      <c r="D574" s="8">
        <v>0.253</v>
      </c>
      <c r="E574" s="8">
        <v>0.253</v>
      </c>
      <c r="F574" s="8" t="s">
        <v>1677</v>
      </c>
      <c r="G574" s="8">
        <v>0</v>
      </c>
      <c r="H574" s="1" t="s">
        <v>4180</v>
      </c>
      <c r="I574" s="8">
        <v>685</v>
      </c>
      <c r="J574" s="9" t="s">
        <v>1668</v>
      </c>
      <c r="K574" s="9" t="s">
        <v>2497</v>
      </c>
      <c r="L574" s="9">
        <v>1.34791049565345E-2</v>
      </c>
      <c r="M574" s="9">
        <v>1.9783572641224999E-2</v>
      </c>
      <c r="N574" s="9">
        <v>6.30446768469042E-3</v>
      </c>
      <c r="O574" s="9">
        <v>9.9695475029655006E-2</v>
      </c>
      <c r="P574" s="1" t="s">
        <v>4181</v>
      </c>
      <c r="Q574" s="9">
        <v>452</v>
      </c>
      <c r="R574" s="10">
        <f t="shared" si="32"/>
        <v>1137</v>
      </c>
      <c r="S574" s="1">
        <f t="shared" si="33"/>
        <v>0</v>
      </c>
      <c r="T574" s="1">
        <f t="shared" si="34"/>
        <v>0</v>
      </c>
      <c r="U574" s="1">
        <f t="shared" si="35"/>
        <v>0</v>
      </c>
      <c r="V574" s="1"/>
    </row>
    <row r="575" spans="1:22" x14ac:dyDescent="0.3">
      <c r="A575" s="8">
        <v>367</v>
      </c>
      <c r="B575" s="8" t="s">
        <v>1671</v>
      </c>
      <c r="C575" s="8">
        <v>0.78879999999999995</v>
      </c>
      <c r="D575" s="8">
        <v>0.16039999999999999</v>
      </c>
      <c r="E575" s="8">
        <v>0.25219999999999998</v>
      </c>
      <c r="F575" s="8" t="s">
        <v>1666</v>
      </c>
      <c r="G575" s="8">
        <v>9.1800000000000007E-2</v>
      </c>
      <c r="H575" s="1" t="s">
        <v>4182</v>
      </c>
      <c r="I575" s="8">
        <v>454</v>
      </c>
      <c r="J575" s="9" t="s">
        <v>1666</v>
      </c>
      <c r="K575" s="9" t="s">
        <v>2058</v>
      </c>
      <c r="L575" s="9">
        <v>1.2637945999891299E-2</v>
      </c>
      <c r="M575" s="9">
        <v>1.35001346494063E-2</v>
      </c>
      <c r="N575" s="9">
        <v>8.6218864951500499E-4</v>
      </c>
      <c r="O575" s="9">
        <v>9.8165320469146902E-2</v>
      </c>
      <c r="P575" s="1" t="s">
        <v>4183</v>
      </c>
      <c r="Q575" s="9">
        <v>684</v>
      </c>
      <c r="R575" s="10">
        <f t="shared" si="32"/>
        <v>1138</v>
      </c>
      <c r="S575" s="1">
        <f t="shared" si="33"/>
        <v>1</v>
      </c>
      <c r="T575" s="1">
        <f t="shared" si="34"/>
        <v>1</v>
      </c>
      <c r="U575" s="1">
        <f t="shared" si="35"/>
        <v>1</v>
      </c>
      <c r="V575" s="1"/>
    </row>
    <row r="576" spans="1:22" x14ac:dyDescent="0.3">
      <c r="A576" s="8">
        <v>705</v>
      </c>
      <c r="B576" s="8" t="s">
        <v>1673</v>
      </c>
      <c r="C576" s="8">
        <v>0.4819</v>
      </c>
      <c r="D576" s="8">
        <v>0.38390000000000002</v>
      </c>
      <c r="E576" s="8">
        <v>0.39450000000000002</v>
      </c>
      <c r="F576" s="8" t="s">
        <v>1675</v>
      </c>
      <c r="G576" s="8">
        <v>1.06E-2</v>
      </c>
      <c r="H576" s="1" t="s">
        <v>4184</v>
      </c>
      <c r="I576" s="8">
        <v>659</v>
      </c>
      <c r="J576" s="9" t="s">
        <v>1675</v>
      </c>
      <c r="K576" s="9" t="s">
        <v>2396</v>
      </c>
      <c r="L576" s="9">
        <v>1.42135828374375E-2</v>
      </c>
      <c r="M576" s="9">
        <v>1.9798070354921201E-2</v>
      </c>
      <c r="N576" s="9">
        <v>5.5844875174836904E-3</v>
      </c>
      <c r="O576" s="9">
        <v>6.5564281830957305E-2</v>
      </c>
      <c r="P576" s="1" t="s">
        <v>4185</v>
      </c>
      <c r="Q576" s="9">
        <v>480</v>
      </c>
      <c r="R576" s="10">
        <f t="shared" si="32"/>
        <v>1139</v>
      </c>
      <c r="S576" s="1">
        <f t="shared" si="33"/>
        <v>1</v>
      </c>
      <c r="T576" s="1">
        <f t="shared" si="34"/>
        <v>1</v>
      </c>
      <c r="U576" s="1">
        <f t="shared" si="35"/>
        <v>1</v>
      </c>
      <c r="V576" s="1"/>
    </row>
    <row r="577" spans="1:22" x14ac:dyDescent="0.3">
      <c r="A577" s="8">
        <v>267</v>
      </c>
      <c r="B577" s="8" t="s">
        <v>1668</v>
      </c>
      <c r="C577" s="8">
        <v>0.82850000000000001</v>
      </c>
      <c r="D577" s="8">
        <v>0.16070000000000001</v>
      </c>
      <c r="E577" s="8">
        <v>0.23619999999999999</v>
      </c>
      <c r="F577" s="8" t="s">
        <v>1674</v>
      </c>
      <c r="G577" s="8">
        <v>7.5499999999999998E-2</v>
      </c>
      <c r="H577" s="1" t="s">
        <v>4186</v>
      </c>
      <c r="I577" s="8">
        <v>503</v>
      </c>
      <c r="J577" s="9" t="s">
        <v>1674</v>
      </c>
      <c r="K577" s="9" t="s">
        <v>1958</v>
      </c>
      <c r="L577" s="9">
        <v>1.03276906153929E-2</v>
      </c>
      <c r="M577" s="9">
        <v>1.22108383035326E-2</v>
      </c>
      <c r="N577" s="9">
        <v>1.88314768813973E-3</v>
      </c>
      <c r="O577" s="9">
        <v>9.8692986138355601E-2</v>
      </c>
      <c r="P577" s="1" t="s">
        <v>4187</v>
      </c>
      <c r="Q577" s="9">
        <v>637</v>
      </c>
      <c r="R577" s="10">
        <f t="shared" si="32"/>
        <v>1140</v>
      </c>
      <c r="S577" s="1">
        <f t="shared" si="33"/>
        <v>1</v>
      </c>
      <c r="T577" s="1">
        <f t="shared" si="34"/>
        <v>1</v>
      </c>
      <c r="U577" s="1">
        <f t="shared" si="35"/>
        <v>1</v>
      </c>
      <c r="V577" s="1"/>
    </row>
    <row r="578" spans="1:22" x14ac:dyDescent="0.3">
      <c r="A578" s="8">
        <v>1069</v>
      </c>
      <c r="B578" s="8" t="s">
        <v>1676</v>
      </c>
      <c r="C578" s="8">
        <v>0.749</v>
      </c>
      <c r="D578" s="8">
        <v>0.1883</v>
      </c>
      <c r="E578" s="8">
        <v>0.23430000000000001</v>
      </c>
      <c r="F578" s="8" t="s">
        <v>1673</v>
      </c>
      <c r="G578" s="8">
        <v>4.5999999999999999E-2</v>
      </c>
      <c r="H578" s="1" t="s">
        <v>4188</v>
      </c>
      <c r="I578" s="8">
        <v>579</v>
      </c>
      <c r="J578" s="9" t="s">
        <v>1683</v>
      </c>
      <c r="K578" s="9" t="s">
        <v>2760</v>
      </c>
      <c r="L578" s="9">
        <v>1.0220818879918899E-2</v>
      </c>
      <c r="M578" s="9">
        <v>1.3751560504022599E-2</v>
      </c>
      <c r="N578" s="9">
        <v>3.5307416241036902E-3</v>
      </c>
      <c r="O578" s="9">
        <v>7.9092305510627695E-2</v>
      </c>
      <c r="P578" s="1" t="s">
        <v>4189</v>
      </c>
      <c r="Q578" s="9">
        <v>566</v>
      </c>
      <c r="R578" s="10">
        <f t="shared" ref="R578:R641" si="36">SUM(I578,Q578)</f>
        <v>1145</v>
      </c>
      <c r="S578" s="1">
        <f t="shared" si="33"/>
        <v>0</v>
      </c>
      <c r="T578" s="1">
        <f t="shared" si="34"/>
        <v>1</v>
      </c>
      <c r="U578" s="1">
        <f t="shared" si="35"/>
        <v>0</v>
      </c>
      <c r="V578" s="1"/>
    </row>
    <row r="579" spans="1:22" x14ac:dyDescent="0.3">
      <c r="A579" s="8">
        <v>1202</v>
      </c>
      <c r="B579" s="8" t="s">
        <v>1674</v>
      </c>
      <c r="C579" s="8">
        <v>0.83799999999999997</v>
      </c>
      <c r="D579" s="8">
        <v>0.16650000000000001</v>
      </c>
      <c r="E579" s="8">
        <v>0.20019999999999999</v>
      </c>
      <c r="F579" s="8" t="s">
        <v>1669</v>
      </c>
      <c r="G579" s="8">
        <v>3.3700000000000001E-2</v>
      </c>
      <c r="H579" s="1" t="s">
        <v>4190</v>
      </c>
      <c r="I579" s="8">
        <v>608</v>
      </c>
      <c r="J579" s="9" t="s">
        <v>1669</v>
      </c>
      <c r="K579" s="9" t="s">
        <v>2893</v>
      </c>
      <c r="L579" s="9">
        <v>8.3372721995463705E-3</v>
      </c>
      <c r="M579" s="9">
        <v>1.26467656284922E-2</v>
      </c>
      <c r="N579" s="9">
        <v>4.3094934289458998E-3</v>
      </c>
      <c r="O579" s="9">
        <v>8.3503070839145002E-2</v>
      </c>
      <c r="P579" s="1" t="s">
        <v>4191</v>
      </c>
      <c r="Q579" s="9">
        <v>537</v>
      </c>
      <c r="R579" s="10">
        <f t="shared" si="36"/>
        <v>1145</v>
      </c>
      <c r="S579" s="1">
        <f t="shared" ref="S579:S642" si="37">IF(J579=F579,1,0)</f>
        <v>1</v>
      </c>
      <c r="T579" s="1">
        <f t="shared" ref="T579:T642" si="38">IF(F579=B579,0,1)</f>
        <v>1</v>
      </c>
      <c r="U579" s="1">
        <f t="shared" ref="U579:U642" si="39">IF(SUM(S579:T579)&gt;1,1,0)</f>
        <v>1</v>
      </c>
      <c r="V579" s="1"/>
    </row>
    <row r="580" spans="1:22" x14ac:dyDescent="0.3">
      <c r="A580" s="8">
        <v>910</v>
      </c>
      <c r="B580" s="8" t="s">
        <v>1671</v>
      </c>
      <c r="C580" s="8">
        <v>0.88119999999999998</v>
      </c>
      <c r="D580" s="8">
        <v>0.16189999999999999</v>
      </c>
      <c r="E580" s="8">
        <v>0.16189999999999999</v>
      </c>
      <c r="F580" s="8" t="s">
        <v>1671</v>
      </c>
      <c r="G580" s="8">
        <v>0</v>
      </c>
      <c r="H580" s="1" t="s">
        <v>4192</v>
      </c>
      <c r="I580" s="8">
        <v>686</v>
      </c>
      <c r="J580" s="9" t="s">
        <v>1678</v>
      </c>
      <c r="K580" s="9" t="s">
        <v>2601</v>
      </c>
      <c r="L580" s="9">
        <v>8.4796787065835998E-3</v>
      </c>
      <c r="M580" s="9">
        <v>1.44572754661456E-2</v>
      </c>
      <c r="N580" s="9">
        <v>5.9775967595620599E-3</v>
      </c>
      <c r="O580" s="9">
        <v>8.6786017901520199E-2</v>
      </c>
      <c r="P580" s="1" t="s">
        <v>4193</v>
      </c>
      <c r="Q580" s="9">
        <v>466</v>
      </c>
      <c r="R580" s="10">
        <f t="shared" si="36"/>
        <v>1152</v>
      </c>
      <c r="S580" s="1">
        <f t="shared" si="37"/>
        <v>0</v>
      </c>
      <c r="T580" s="1">
        <f t="shared" si="38"/>
        <v>0</v>
      </c>
      <c r="U580" s="1">
        <f t="shared" si="39"/>
        <v>0</v>
      </c>
      <c r="V580" s="1"/>
    </row>
    <row r="581" spans="1:22" x14ac:dyDescent="0.3">
      <c r="A581" s="8">
        <v>689</v>
      </c>
      <c r="B581" s="8" t="s">
        <v>1669</v>
      </c>
      <c r="C581" s="8">
        <v>0.7752</v>
      </c>
      <c r="D581" s="8">
        <v>0.1575</v>
      </c>
      <c r="E581" s="8">
        <v>0.2316</v>
      </c>
      <c r="F581" s="8" t="s">
        <v>1668</v>
      </c>
      <c r="G581" s="8">
        <v>7.4099999999999999E-2</v>
      </c>
      <c r="H581" s="1" t="s">
        <v>4194</v>
      </c>
      <c r="I581" s="8">
        <v>505</v>
      </c>
      <c r="J581" s="9" t="s">
        <v>1668</v>
      </c>
      <c r="K581" s="9" t="s">
        <v>2380</v>
      </c>
      <c r="L581" s="9">
        <v>9.1628518393974297E-3</v>
      </c>
      <c r="M581" s="9">
        <v>1.07718290412376E-2</v>
      </c>
      <c r="N581" s="9">
        <v>1.6089772018401699E-3</v>
      </c>
      <c r="O581" s="9">
        <v>8.1034047785126698E-2</v>
      </c>
      <c r="P581" s="1" t="s">
        <v>4195</v>
      </c>
      <c r="Q581" s="9">
        <v>650</v>
      </c>
      <c r="R581" s="10">
        <f t="shared" si="36"/>
        <v>1155</v>
      </c>
      <c r="S581" s="1">
        <f t="shared" si="37"/>
        <v>1</v>
      </c>
      <c r="T581" s="1">
        <f t="shared" si="38"/>
        <v>1</v>
      </c>
      <c r="U581" s="1">
        <f t="shared" si="39"/>
        <v>1</v>
      </c>
      <c r="V581" s="1"/>
    </row>
    <row r="582" spans="1:22" x14ac:dyDescent="0.3">
      <c r="A582" s="8">
        <v>1286</v>
      </c>
      <c r="B582" s="8" t="s">
        <v>1666</v>
      </c>
      <c r="C582" s="8">
        <v>0.88790000000000002</v>
      </c>
      <c r="D582" s="8">
        <v>9.8500000000000004E-2</v>
      </c>
      <c r="E582" s="8">
        <v>0.13270000000000001</v>
      </c>
      <c r="F582" s="8" t="s">
        <v>1681</v>
      </c>
      <c r="G582" s="8">
        <v>3.4299999999999997E-2</v>
      </c>
      <c r="H582" s="1" t="s">
        <v>4196</v>
      </c>
      <c r="I582" s="8">
        <v>607</v>
      </c>
      <c r="J582" s="9" t="s">
        <v>1682</v>
      </c>
      <c r="K582" s="9" t="s">
        <v>2977</v>
      </c>
      <c r="L582" s="9">
        <v>3.8227762802701798E-3</v>
      </c>
      <c r="M582" s="9">
        <v>7.8073027629845604E-3</v>
      </c>
      <c r="N582" s="9">
        <v>3.9845264827143801E-3</v>
      </c>
      <c r="O582" s="9">
        <v>7.5892222299715095E-2</v>
      </c>
      <c r="P582" s="1" t="s">
        <v>4197</v>
      </c>
      <c r="Q582" s="9">
        <v>549</v>
      </c>
      <c r="R582" s="10">
        <f t="shared" si="36"/>
        <v>1156</v>
      </c>
      <c r="S582" s="1">
        <f t="shared" si="37"/>
        <v>0</v>
      </c>
      <c r="T582" s="1">
        <f t="shared" si="38"/>
        <v>1</v>
      </c>
      <c r="U582" s="1">
        <f t="shared" si="39"/>
        <v>0</v>
      </c>
      <c r="V582" s="1"/>
    </row>
    <row r="583" spans="1:22" x14ac:dyDescent="0.3">
      <c r="A583" s="8">
        <v>1204</v>
      </c>
      <c r="B583" s="8" t="s">
        <v>1676</v>
      </c>
      <c r="C583" s="8">
        <v>0.88019999999999998</v>
      </c>
      <c r="D583" s="8">
        <v>0.1193</v>
      </c>
      <c r="E583" s="8">
        <v>0.13059999999999999</v>
      </c>
      <c r="F583" s="8" t="s">
        <v>1683</v>
      </c>
      <c r="G583" s="8">
        <v>1.14E-2</v>
      </c>
      <c r="H583" s="1" t="s">
        <v>4198</v>
      </c>
      <c r="I583" s="8">
        <v>657</v>
      </c>
      <c r="J583" s="9" t="s">
        <v>1679</v>
      </c>
      <c r="K583" s="9" t="s">
        <v>2895</v>
      </c>
      <c r="L583" s="9">
        <v>3.39545261277748E-3</v>
      </c>
      <c r="M583" s="9">
        <v>8.47308891827756E-3</v>
      </c>
      <c r="N583" s="9">
        <v>5.07763630550008E-3</v>
      </c>
      <c r="O583" s="9">
        <v>8.4966253629499E-2</v>
      </c>
      <c r="P583" s="1" t="s">
        <v>4199</v>
      </c>
      <c r="Q583" s="9">
        <v>500</v>
      </c>
      <c r="R583" s="10">
        <f t="shared" si="36"/>
        <v>1157</v>
      </c>
      <c r="S583" s="1">
        <f t="shared" si="37"/>
        <v>0</v>
      </c>
      <c r="T583" s="1">
        <f t="shared" si="38"/>
        <v>1</v>
      </c>
      <c r="U583" s="1">
        <f t="shared" si="39"/>
        <v>0</v>
      </c>
      <c r="V583" s="1"/>
    </row>
    <row r="584" spans="1:22" x14ac:dyDescent="0.3">
      <c r="A584" s="8">
        <v>1027</v>
      </c>
      <c r="B584" s="8" t="s">
        <v>1674</v>
      </c>
      <c r="C584" s="8">
        <v>0.85560000000000003</v>
      </c>
      <c r="D584" s="8">
        <v>0.1651</v>
      </c>
      <c r="E584" s="8">
        <v>0.24379999999999999</v>
      </c>
      <c r="F584" s="8" t="s">
        <v>1670</v>
      </c>
      <c r="G584" s="8">
        <v>7.8700000000000006E-2</v>
      </c>
      <c r="H584" s="1" t="s">
        <v>4200</v>
      </c>
      <c r="I584" s="8">
        <v>494</v>
      </c>
      <c r="J584" s="9" t="s">
        <v>1670</v>
      </c>
      <c r="K584" s="9" t="s">
        <v>2718</v>
      </c>
      <c r="L584" s="9">
        <v>9.6452523941512602E-3</v>
      </c>
      <c r="M584" s="9">
        <v>1.10291406834919E-2</v>
      </c>
      <c r="N584" s="9">
        <v>1.38388828934065E-3</v>
      </c>
      <c r="O584" s="9">
        <v>0.10276377524397</v>
      </c>
      <c r="P584" s="1" t="s">
        <v>4201</v>
      </c>
      <c r="Q584" s="9">
        <v>666</v>
      </c>
      <c r="R584" s="10">
        <f t="shared" si="36"/>
        <v>1160</v>
      </c>
      <c r="S584" s="1">
        <f t="shared" si="37"/>
        <v>1</v>
      </c>
      <c r="T584" s="1">
        <f t="shared" si="38"/>
        <v>1</v>
      </c>
      <c r="U584" s="1">
        <f t="shared" si="39"/>
        <v>1</v>
      </c>
      <c r="V584" s="1"/>
    </row>
    <row r="585" spans="1:22" x14ac:dyDescent="0.3">
      <c r="A585" s="8">
        <v>184</v>
      </c>
      <c r="B585" s="8" t="s">
        <v>1682</v>
      </c>
      <c r="C585" s="8">
        <v>0.89080000000000004</v>
      </c>
      <c r="D585" s="8">
        <v>8.7499999999999994E-2</v>
      </c>
      <c r="E585" s="8">
        <v>0.1285</v>
      </c>
      <c r="F585" s="8" t="s">
        <v>1675</v>
      </c>
      <c r="G585" s="8">
        <v>4.1000000000000002E-2</v>
      </c>
      <c r="H585" s="1" t="s">
        <v>4202</v>
      </c>
      <c r="I585" s="8">
        <v>591</v>
      </c>
      <c r="J585" s="9" t="s">
        <v>1675</v>
      </c>
      <c r="K585" s="9" t="s">
        <v>1875</v>
      </c>
      <c r="L585" s="9">
        <v>5.7623628444237098E-3</v>
      </c>
      <c r="M585" s="9">
        <v>9.2549103190501004E-3</v>
      </c>
      <c r="N585" s="9">
        <v>3.4925474746263902E-3</v>
      </c>
      <c r="O585" s="9">
        <v>0.10345812499665399</v>
      </c>
      <c r="P585" s="1" t="s">
        <v>4203</v>
      </c>
      <c r="Q585" s="9">
        <v>572</v>
      </c>
      <c r="R585" s="10">
        <f t="shared" si="36"/>
        <v>1163</v>
      </c>
      <c r="S585" s="1">
        <f t="shared" si="37"/>
        <v>1</v>
      </c>
      <c r="T585" s="1">
        <f t="shared" si="38"/>
        <v>1</v>
      </c>
      <c r="U585" s="1">
        <f t="shared" si="39"/>
        <v>1</v>
      </c>
      <c r="V585" s="1"/>
    </row>
    <row r="586" spans="1:22" x14ac:dyDescent="0.3">
      <c r="A586" s="8">
        <v>1133</v>
      </c>
      <c r="B586" s="8" t="s">
        <v>1682</v>
      </c>
      <c r="C586" s="8">
        <v>0.88300000000000001</v>
      </c>
      <c r="D586" s="8">
        <v>0.1081</v>
      </c>
      <c r="E586" s="8">
        <v>0.16500000000000001</v>
      </c>
      <c r="F586" s="8" t="s">
        <v>1683</v>
      </c>
      <c r="G586" s="8">
        <v>5.6800000000000003E-2</v>
      </c>
      <c r="H586" s="1" t="s">
        <v>4204</v>
      </c>
      <c r="I586" s="8">
        <v>550</v>
      </c>
      <c r="J586" s="9" t="s">
        <v>1683</v>
      </c>
      <c r="K586" s="9" t="s">
        <v>2824</v>
      </c>
      <c r="L586" s="9">
        <v>7.7669032902413903E-3</v>
      </c>
      <c r="M586" s="9">
        <v>1.0075040826654801E-2</v>
      </c>
      <c r="N586" s="9">
        <v>2.3081375364134502E-3</v>
      </c>
      <c r="O586" s="9">
        <v>9.2027661175094297E-2</v>
      </c>
      <c r="P586" s="1" t="s">
        <v>4205</v>
      </c>
      <c r="Q586" s="9">
        <v>616</v>
      </c>
      <c r="R586" s="10">
        <f t="shared" si="36"/>
        <v>1166</v>
      </c>
      <c r="S586" s="1">
        <f t="shared" si="37"/>
        <v>1</v>
      </c>
      <c r="T586" s="1">
        <f t="shared" si="38"/>
        <v>1</v>
      </c>
      <c r="U586" s="1">
        <f t="shared" si="39"/>
        <v>1</v>
      </c>
      <c r="V586" s="1"/>
    </row>
    <row r="587" spans="1:22" x14ac:dyDescent="0.3">
      <c r="A587" s="8">
        <v>401</v>
      </c>
      <c r="B587" s="8" t="s">
        <v>1679</v>
      </c>
      <c r="C587" s="8">
        <v>0.82320000000000004</v>
      </c>
      <c r="D587" s="8">
        <v>0.1051</v>
      </c>
      <c r="E587" s="8">
        <v>0.1653</v>
      </c>
      <c r="F587" s="8" t="s">
        <v>1675</v>
      </c>
      <c r="G587" s="8">
        <v>6.0199999999999997E-2</v>
      </c>
      <c r="H587" s="1" t="s">
        <v>4206</v>
      </c>
      <c r="I587" s="8">
        <v>539</v>
      </c>
      <c r="J587" s="9" t="s">
        <v>1675</v>
      </c>
      <c r="K587" s="9" t="s">
        <v>2092</v>
      </c>
      <c r="L587" s="9">
        <v>1.0140633798904199E-2</v>
      </c>
      <c r="M587" s="9">
        <v>1.21690469687778E-2</v>
      </c>
      <c r="N587" s="9">
        <v>2.0284131698736002E-3</v>
      </c>
      <c r="O587" s="9">
        <v>9.9408492139143698E-2</v>
      </c>
      <c r="P587" s="1" t="s">
        <v>4207</v>
      </c>
      <c r="Q587" s="9">
        <v>629</v>
      </c>
      <c r="R587" s="10">
        <f t="shared" si="36"/>
        <v>1168</v>
      </c>
      <c r="S587" s="1">
        <f t="shared" si="37"/>
        <v>1</v>
      </c>
      <c r="T587" s="1">
        <f t="shared" si="38"/>
        <v>1</v>
      </c>
      <c r="U587" s="1">
        <f t="shared" si="39"/>
        <v>1</v>
      </c>
      <c r="V587" s="1"/>
    </row>
    <row r="588" spans="1:22" x14ac:dyDescent="0.3">
      <c r="A588" s="8">
        <v>679</v>
      </c>
      <c r="B588" s="8" t="s">
        <v>1682</v>
      </c>
      <c r="C588" s="8">
        <v>0.91539999999999999</v>
      </c>
      <c r="D588" s="8">
        <v>0.1172</v>
      </c>
      <c r="E588" s="8">
        <v>0.13730000000000001</v>
      </c>
      <c r="F588" s="8" t="s">
        <v>1674</v>
      </c>
      <c r="G588" s="8">
        <v>2.0199999999999999E-2</v>
      </c>
      <c r="H588" s="1" t="s">
        <v>4208</v>
      </c>
      <c r="I588" s="8">
        <v>642</v>
      </c>
      <c r="J588" s="9" t="s">
        <v>1674</v>
      </c>
      <c r="K588" s="9" t="s">
        <v>2370</v>
      </c>
      <c r="L588" s="9">
        <v>4.4069031427976498E-3</v>
      </c>
      <c r="M588" s="9">
        <v>8.8725778696862306E-3</v>
      </c>
      <c r="N588" s="9">
        <v>4.4656747268885799E-3</v>
      </c>
      <c r="O588" s="9">
        <v>7.1142511283205506E-2</v>
      </c>
      <c r="P588" s="1" t="s">
        <v>4209</v>
      </c>
      <c r="Q588" s="9">
        <v>530</v>
      </c>
      <c r="R588" s="10">
        <f t="shared" si="36"/>
        <v>1172</v>
      </c>
      <c r="S588" s="1">
        <f t="shared" si="37"/>
        <v>1</v>
      </c>
      <c r="T588" s="1">
        <f t="shared" si="38"/>
        <v>1</v>
      </c>
      <c r="U588" s="1">
        <f t="shared" si="39"/>
        <v>1</v>
      </c>
      <c r="V588" s="1"/>
    </row>
    <row r="589" spans="1:22" x14ac:dyDescent="0.3">
      <c r="A589" s="8">
        <v>686</v>
      </c>
      <c r="B589" s="8" t="s">
        <v>1685</v>
      </c>
      <c r="C589" s="8">
        <v>0.86080000000000001</v>
      </c>
      <c r="D589" s="8">
        <v>0.12570000000000001</v>
      </c>
      <c r="E589" s="8">
        <v>0.1749</v>
      </c>
      <c r="F589" s="8" t="s">
        <v>1681</v>
      </c>
      <c r="G589" s="8">
        <v>4.9099999999999998E-2</v>
      </c>
      <c r="H589" s="1" t="s">
        <v>4210</v>
      </c>
      <c r="I589" s="8">
        <v>569</v>
      </c>
      <c r="J589" s="9" t="s">
        <v>1681</v>
      </c>
      <c r="K589" s="9" t="s">
        <v>2377</v>
      </c>
      <c r="L589" s="9">
        <v>7.0645777533651201E-3</v>
      </c>
      <c r="M589" s="9">
        <v>9.7544466610871104E-3</v>
      </c>
      <c r="N589" s="9">
        <v>2.6898689077219898E-3</v>
      </c>
      <c r="O589" s="9">
        <v>8.7698225301884897E-2</v>
      </c>
      <c r="P589" s="1" t="s">
        <v>4211</v>
      </c>
      <c r="Q589" s="9">
        <v>603</v>
      </c>
      <c r="R589" s="10">
        <f t="shared" si="36"/>
        <v>1172</v>
      </c>
      <c r="S589" s="1">
        <f t="shared" si="37"/>
        <v>1</v>
      </c>
      <c r="T589" s="1">
        <f t="shared" si="38"/>
        <v>1</v>
      </c>
      <c r="U589" s="1">
        <f t="shared" si="39"/>
        <v>1</v>
      </c>
      <c r="V589" s="1"/>
    </row>
    <row r="590" spans="1:22" x14ac:dyDescent="0.3">
      <c r="A590" s="8">
        <v>244</v>
      </c>
      <c r="B590" s="8" t="s">
        <v>1670</v>
      </c>
      <c r="C590" s="8">
        <v>0.85040000000000004</v>
      </c>
      <c r="D590" s="8">
        <v>0.14299999999999999</v>
      </c>
      <c r="E590" s="8">
        <v>0.16830000000000001</v>
      </c>
      <c r="F590" s="8" t="s">
        <v>1675</v>
      </c>
      <c r="G590" s="8">
        <v>2.53E-2</v>
      </c>
      <c r="H590" s="1" t="s">
        <v>4212</v>
      </c>
      <c r="I590" s="8">
        <v>632</v>
      </c>
      <c r="J590" s="9" t="s">
        <v>1675</v>
      </c>
      <c r="K590" s="9" t="s">
        <v>1935</v>
      </c>
      <c r="L590" s="9">
        <v>4.4797507214973404E-3</v>
      </c>
      <c r="M590" s="9">
        <v>8.5440264063452107E-3</v>
      </c>
      <c r="N590" s="9">
        <v>4.0642756848478599E-3</v>
      </c>
      <c r="O590" s="9">
        <v>7.5806223588480798E-2</v>
      </c>
      <c r="P590" s="1" t="s">
        <v>4213</v>
      </c>
      <c r="Q590" s="9">
        <v>546</v>
      </c>
      <c r="R590" s="10">
        <f t="shared" si="36"/>
        <v>1178</v>
      </c>
      <c r="S590" s="1">
        <f t="shared" si="37"/>
        <v>1</v>
      </c>
      <c r="T590" s="1">
        <f t="shared" si="38"/>
        <v>1</v>
      </c>
      <c r="U590" s="1">
        <f t="shared" si="39"/>
        <v>1</v>
      </c>
      <c r="V590" s="1"/>
    </row>
    <row r="591" spans="1:22" x14ac:dyDescent="0.3">
      <c r="A591" s="8">
        <v>1036</v>
      </c>
      <c r="B591" s="8" t="s">
        <v>1670</v>
      </c>
      <c r="C591" s="8">
        <v>0.89200000000000002</v>
      </c>
      <c r="D591" s="8">
        <v>0.1507</v>
      </c>
      <c r="E591" s="8">
        <v>0.1507</v>
      </c>
      <c r="F591" s="8" t="s">
        <v>1670</v>
      </c>
      <c r="G591" s="8">
        <v>0</v>
      </c>
      <c r="H591" s="1" t="s">
        <v>4214</v>
      </c>
      <c r="I591" s="8">
        <v>687</v>
      </c>
      <c r="J591" s="9" t="s">
        <v>1676</v>
      </c>
      <c r="K591" s="9" t="s">
        <v>2727</v>
      </c>
      <c r="L591" s="9">
        <v>7.2111814745098096E-3</v>
      </c>
      <c r="M591" s="9">
        <v>1.2407035470067799E-2</v>
      </c>
      <c r="N591" s="9">
        <v>5.1958539955580703E-3</v>
      </c>
      <c r="O591" s="9">
        <v>9.7711975298817602E-2</v>
      </c>
      <c r="P591" s="1" t="s">
        <v>4215</v>
      </c>
      <c r="Q591" s="9">
        <v>495</v>
      </c>
      <c r="R591" s="10">
        <f t="shared" si="36"/>
        <v>1182</v>
      </c>
      <c r="S591" s="1">
        <f t="shared" si="37"/>
        <v>0</v>
      </c>
      <c r="T591" s="1">
        <f t="shared" si="38"/>
        <v>0</v>
      </c>
      <c r="U591" s="1">
        <f t="shared" si="39"/>
        <v>0</v>
      </c>
      <c r="V591" s="1"/>
    </row>
    <row r="592" spans="1:22" x14ac:dyDescent="0.3">
      <c r="A592" s="8">
        <v>1296</v>
      </c>
      <c r="B592" s="8" t="s">
        <v>1673</v>
      </c>
      <c r="C592" s="8">
        <v>0.85250000000000004</v>
      </c>
      <c r="D592" s="8">
        <v>0.13780000000000001</v>
      </c>
      <c r="E592" s="8">
        <v>0.17469999999999999</v>
      </c>
      <c r="F592" s="8" t="s">
        <v>1674</v>
      </c>
      <c r="G592" s="8">
        <v>3.6900000000000002E-2</v>
      </c>
      <c r="H592" s="1" t="s">
        <v>4216</v>
      </c>
      <c r="I592" s="8">
        <v>596</v>
      </c>
      <c r="J592" s="9" t="s">
        <v>1682</v>
      </c>
      <c r="K592" s="9" t="s">
        <v>2987</v>
      </c>
      <c r="L592" s="9">
        <v>6.4472287797540002E-3</v>
      </c>
      <c r="M592" s="9">
        <v>9.5628050701180994E-3</v>
      </c>
      <c r="N592" s="9">
        <v>3.1155762903641001E-3</v>
      </c>
      <c r="O592" s="9">
        <v>8.6678286906195307E-2</v>
      </c>
      <c r="P592" s="1" t="s">
        <v>4217</v>
      </c>
      <c r="Q592" s="9">
        <v>586</v>
      </c>
      <c r="R592" s="10">
        <f t="shared" si="36"/>
        <v>1182</v>
      </c>
      <c r="S592" s="1">
        <f t="shared" si="37"/>
        <v>0</v>
      </c>
      <c r="T592" s="1">
        <f t="shared" si="38"/>
        <v>1</v>
      </c>
      <c r="U592" s="1">
        <f t="shared" si="39"/>
        <v>0</v>
      </c>
      <c r="V592" s="1"/>
    </row>
    <row r="593" spans="1:22" x14ac:dyDescent="0.3">
      <c r="A593" s="8">
        <v>447</v>
      </c>
      <c r="B593" s="8" t="s">
        <v>1673</v>
      </c>
      <c r="C593" s="8">
        <v>0.76439999999999997</v>
      </c>
      <c r="D593" s="8">
        <v>0.1799</v>
      </c>
      <c r="E593" s="8">
        <v>0.1875</v>
      </c>
      <c r="F593" s="8" t="s">
        <v>1669</v>
      </c>
      <c r="G593" s="8">
        <v>7.6E-3</v>
      </c>
      <c r="H593" s="1" t="s">
        <v>4218</v>
      </c>
      <c r="I593" s="8">
        <v>669</v>
      </c>
      <c r="J593" s="9" t="s">
        <v>1669</v>
      </c>
      <c r="K593" s="9" t="s">
        <v>2138</v>
      </c>
      <c r="L593" s="9">
        <v>5.4698746740401098E-3</v>
      </c>
      <c r="M593" s="9">
        <v>1.0243206351705199E-2</v>
      </c>
      <c r="N593" s="9">
        <v>4.7733316776650998E-3</v>
      </c>
      <c r="O593" s="9">
        <v>7.1442238645220202E-2</v>
      </c>
      <c r="P593" s="1" t="s">
        <v>4219</v>
      </c>
      <c r="Q593" s="9">
        <v>515</v>
      </c>
      <c r="R593" s="10">
        <f t="shared" si="36"/>
        <v>1184</v>
      </c>
      <c r="S593" s="1">
        <f t="shared" si="37"/>
        <v>1</v>
      </c>
      <c r="T593" s="1">
        <f t="shared" si="38"/>
        <v>1</v>
      </c>
      <c r="U593" s="1">
        <f t="shared" si="39"/>
        <v>1</v>
      </c>
      <c r="V593" s="1"/>
    </row>
    <row r="594" spans="1:22" x14ac:dyDescent="0.3">
      <c r="A594" s="8">
        <v>1275</v>
      </c>
      <c r="B594" s="8" t="s">
        <v>1673</v>
      </c>
      <c r="C594" s="8">
        <v>0.89900000000000002</v>
      </c>
      <c r="D594" s="8">
        <v>0.12559999999999999</v>
      </c>
      <c r="E594" s="8">
        <v>0.16189999999999999</v>
      </c>
      <c r="F594" s="8" t="s">
        <v>1675</v>
      </c>
      <c r="G594" s="8">
        <v>3.6299999999999999E-2</v>
      </c>
      <c r="H594" s="1" t="s">
        <v>4220</v>
      </c>
      <c r="I594" s="8">
        <v>598</v>
      </c>
      <c r="J594" s="9" t="s">
        <v>1675</v>
      </c>
      <c r="K594" s="9" t="s">
        <v>2966</v>
      </c>
      <c r="L594" s="9">
        <v>4.9171888322727501E-3</v>
      </c>
      <c r="M594" s="9">
        <v>8.0160501427570998E-3</v>
      </c>
      <c r="N594" s="9">
        <v>3.0988613104843401E-3</v>
      </c>
      <c r="O594" s="9">
        <v>6.9680789868666507E-2</v>
      </c>
      <c r="P594" s="1" t="s">
        <v>4221</v>
      </c>
      <c r="Q594" s="9">
        <v>587</v>
      </c>
      <c r="R594" s="10">
        <f t="shared" si="36"/>
        <v>1185</v>
      </c>
      <c r="S594" s="1">
        <f t="shared" si="37"/>
        <v>1</v>
      </c>
      <c r="T594" s="1">
        <f t="shared" si="38"/>
        <v>1</v>
      </c>
      <c r="U594" s="1">
        <f t="shared" si="39"/>
        <v>1</v>
      </c>
      <c r="V594" s="1"/>
    </row>
    <row r="595" spans="1:22" x14ac:dyDescent="0.3">
      <c r="A595" s="8">
        <v>1304</v>
      </c>
      <c r="B595" s="8" t="s">
        <v>1674</v>
      </c>
      <c r="C595" s="8">
        <v>0.86040000000000005</v>
      </c>
      <c r="D595" s="8">
        <v>0.13070000000000001</v>
      </c>
      <c r="E595" s="8">
        <v>0.17710000000000001</v>
      </c>
      <c r="F595" s="8" t="s">
        <v>1681</v>
      </c>
      <c r="G595" s="8">
        <v>4.6399999999999997E-2</v>
      </c>
      <c r="H595" s="1" t="s">
        <v>4222</v>
      </c>
      <c r="I595" s="8">
        <v>578</v>
      </c>
      <c r="J595" s="9" t="s">
        <v>1681</v>
      </c>
      <c r="K595" s="9" t="s">
        <v>2995</v>
      </c>
      <c r="L595" s="9">
        <v>7.0682667268074598E-3</v>
      </c>
      <c r="M595" s="9">
        <v>9.5169590922312003E-3</v>
      </c>
      <c r="N595" s="9">
        <v>2.44869236542373E-3</v>
      </c>
      <c r="O595" s="9">
        <v>7.9073442915359199E-2</v>
      </c>
      <c r="P595" s="1" t="s">
        <v>4223</v>
      </c>
      <c r="Q595" s="9">
        <v>610</v>
      </c>
      <c r="R595" s="10">
        <f t="shared" si="36"/>
        <v>1188</v>
      </c>
      <c r="S595" s="1">
        <f t="shared" si="37"/>
        <v>1</v>
      </c>
      <c r="T595" s="1">
        <f t="shared" si="38"/>
        <v>1</v>
      </c>
      <c r="U595" s="1">
        <f t="shared" si="39"/>
        <v>1</v>
      </c>
      <c r="V595" s="1"/>
    </row>
    <row r="596" spans="1:22" x14ac:dyDescent="0.3">
      <c r="A596" s="8">
        <v>360</v>
      </c>
      <c r="B596" s="8" t="s">
        <v>1681</v>
      </c>
      <c r="C596" s="8">
        <v>0.87580000000000002</v>
      </c>
      <c r="D596" s="8">
        <v>0.12180000000000001</v>
      </c>
      <c r="E596" s="8">
        <v>0.17019999999999999</v>
      </c>
      <c r="F596" s="8" t="s">
        <v>1674</v>
      </c>
      <c r="G596" s="8">
        <v>4.8500000000000001E-2</v>
      </c>
      <c r="H596" s="1" t="s">
        <v>4224</v>
      </c>
      <c r="I596" s="8">
        <v>571</v>
      </c>
      <c r="J596" s="9" t="s">
        <v>1674</v>
      </c>
      <c r="K596" s="9" t="s">
        <v>2051</v>
      </c>
      <c r="L596" s="9">
        <v>5.2329725541202399E-3</v>
      </c>
      <c r="M596" s="9">
        <v>7.4659107099653201E-3</v>
      </c>
      <c r="N596" s="9">
        <v>2.2329381558450802E-3</v>
      </c>
      <c r="O596" s="9">
        <v>9.4421472875825099E-2</v>
      </c>
      <c r="P596" s="1" t="s">
        <v>4225</v>
      </c>
      <c r="Q596" s="9">
        <v>618</v>
      </c>
      <c r="R596" s="10">
        <f t="shared" si="36"/>
        <v>1189</v>
      </c>
      <c r="S596" s="1">
        <f t="shared" si="37"/>
        <v>1</v>
      </c>
      <c r="T596" s="1">
        <f t="shared" si="38"/>
        <v>1</v>
      </c>
      <c r="U596" s="1">
        <f t="shared" si="39"/>
        <v>1</v>
      </c>
      <c r="V596" s="1"/>
    </row>
    <row r="597" spans="1:22" x14ac:dyDescent="0.3">
      <c r="A597" s="8">
        <v>42</v>
      </c>
      <c r="B597" s="8" t="s">
        <v>1666</v>
      </c>
      <c r="C597" s="8">
        <v>0.97</v>
      </c>
      <c r="D597" s="8">
        <v>6.9900000000000004E-2</v>
      </c>
      <c r="E597" s="8">
        <v>8.2100000000000006E-2</v>
      </c>
      <c r="F597" s="8" t="s">
        <v>1674</v>
      </c>
      <c r="G597" s="8">
        <v>1.21E-2</v>
      </c>
      <c r="H597" s="1" t="s">
        <v>4226</v>
      </c>
      <c r="I597" s="8">
        <v>656</v>
      </c>
      <c r="J597" s="9" t="s">
        <v>1685</v>
      </c>
      <c r="K597" s="9" t="s">
        <v>1733</v>
      </c>
      <c r="L597" s="9">
        <v>2.91648509733662E-4</v>
      </c>
      <c r="M597" s="9">
        <v>4.6063351691660601E-3</v>
      </c>
      <c r="N597" s="9">
        <v>4.3146866594324E-3</v>
      </c>
      <c r="O597" s="9">
        <v>3.7364656635066801E-2</v>
      </c>
      <c r="P597" s="1" t="s">
        <v>4227</v>
      </c>
      <c r="Q597" s="9">
        <v>536</v>
      </c>
      <c r="R597" s="10">
        <f t="shared" si="36"/>
        <v>1192</v>
      </c>
      <c r="S597" s="1">
        <f t="shared" si="37"/>
        <v>0</v>
      </c>
      <c r="T597" s="1">
        <f t="shared" si="38"/>
        <v>1</v>
      </c>
      <c r="U597" s="1">
        <f t="shared" si="39"/>
        <v>0</v>
      </c>
      <c r="V597" s="1"/>
    </row>
    <row r="598" spans="1:22" x14ac:dyDescent="0.3">
      <c r="A598" s="8">
        <v>1178</v>
      </c>
      <c r="B598" s="8" t="s">
        <v>1669</v>
      </c>
      <c r="C598" s="8">
        <v>0.8952</v>
      </c>
      <c r="D598" s="8">
        <v>0.1275</v>
      </c>
      <c r="E598" s="8">
        <v>0.1515</v>
      </c>
      <c r="F598" s="8" t="s">
        <v>1668</v>
      </c>
      <c r="G598" s="8">
        <v>2.4E-2</v>
      </c>
      <c r="H598" s="1" t="s">
        <v>4228</v>
      </c>
      <c r="I598" s="8">
        <v>635</v>
      </c>
      <c r="J598" s="9" t="s">
        <v>1668</v>
      </c>
      <c r="K598" s="9" t="s">
        <v>2869</v>
      </c>
      <c r="L598" s="9">
        <v>4.2902447206756402E-3</v>
      </c>
      <c r="M598" s="9">
        <v>8.0816709809692008E-3</v>
      </c>
      <c r="N598" s="9">
        <v>3.7914262602935498E-3</v>
      </c>
      <c r="O598" s="9">
        <v>6.6349086962964501E-2</v>
      </c>
      <c r="P598" s="1" t="s">
        <v>4229</v>
      </c>
      <c r="Q598" s="9">
        <v>559</v>
      </c>
      <c r="R598" s="10">
        <f t="shared" si="36"/>
        <v>1194</v>
      </c>
      <c r="S598" s="1">
        <f t="shared" si="37"/>
        <v>1</v>
      </c>
      <c r="T598" s="1">
        <f t="shared" si="38"/>
        <v>1</v>
      </c>
      <c r="U598" s="1">
        <f t="shared" si="39"/>
        <v>1</v>
      </c>
      <c r="V598" s="1"/>
    </row>
    <row r="599" spans="1:22" x14ac:dyDescent="0.3">
      <c r="A599" s="8">
        <v>1329</v>
      </c>
      <c r="B599" s="8" t="s">
        <v>1674</v>
      </c>
      <c r="C599" s="8">
        <v>0.81599999999999995</v>
      </c>
      <c r="D599" s="8">
        <v>0.2152</v>
      </c>
      <c r="E599" s="8">
        <v>0.2198</v>
      </c>
      <c r="F599" s="8" t="s">
        <v>1668</v>
      </c>
      <c r="G599" s="8">
        <v>4.5999999999999999E-3</v>
      </c>
      <c r="H599" s="1" t="s">
        <v>4230</v>
      </c>
      <c r="I599" s="8">
        <v>677</v>
      </c>
      <c r="J599" s="9" t="s">
        <v>1668</v>
      </c>
      <c r="K599" s="9" t="s">
        <v>3020</v>
      </c>
      <c r="L599" s="9">
        <v>5.0851287862799703E-3</v>
      </c>
      <c r="M599" s="9">
        <v>9.8064049822844095E-3</v>
      </c>
      <c r="N599" s="9">
        <v>4.7212761960044296E-3</v>
      </c>
      <c r="O599" s="9">
        <v>5.6083016785888597E-2</v>
      </c>
      <c r="P599" s="1" t="s">
        <v>4231</v>
      </c>
      <c r="Q599" s="9">
        <v>520</v>
      </c>
      <c r="R599" s="10">
        <f t="shared" si="36"/>
        <v>1197</v>
      </c>
      <c r="S599" s="1">
        <f t="shared" si="37"/>
        <v>1</v>
      </c>
      <c r="T599" s="1">
        <f t="shared" si="38"/>
        <v>1</v>
      </c>
      <c r="U599" s="1">
        <f t="shared" si="39"/>
        <v>1</v>
      </c>
      <c r="V599" s="1"/>
    </row>
    <row r="600" spans="1:22" x14ac:dyDescent="0.3">
      <c r="A600" s="8">
        <v>248</v>
      </c>
      <c r="B600" s="8" t="s">
        <v>1673</v>
      </c>
      <c r="C600" s="8">
        <v>0.75619999999999998</v>
      </c>
      <c r="D600" s="8">
        <v>0.16270000000000001</v>
      </c>
      <c r="E600" s="8">
        <v>0.23960000000000001</v>
      </c>
      <c r="F600" s="8" t="s">
        <v>1675</v>
      </c>
      <c r="G600" s="8">
        <v>7.6899999999999996E-2</v>
      </c>
      <c r="H600" s="1" t="s">
        <v>4232</v>
      </c>
      <c r="I600" s="8">
        <v>500</v>
      </c>
      <c r="J600" s="9" t="s">
        <v>1675</v>
      </c>
      <c r="K600" s="9" t="s">
        <v>1939</v>
      </c>
      <c r="L600" s="9">
        <v>8.4712477274609399E-3</v>
      </c>
      <c r="M600" s="9">
        <v>8.7182210326003096E-3</v>
      </c>
      <c r="N600" s="9">
        <v>2.46973305139374E-4</v>
      </c>
      <c r="O600" s="9">
        <v>8.0469479730524499E-2</v>
      </c>
      <c r="P600" s="1" t="s">
        <v>4233</v>
      </c>
      <c r="Q600" s="9">
        <v>698</v>
      </c>
      <c r="R600" s="10">
        <f t="shared" si="36"/>
        <v>1198</v>
      </c>
      <c r="S600" s="1">
        <f t="shared" si="37"/>
        <v>1</v>
      </c>
      <c r="T600" s="1">
        <f t="shared" si="38"/>
        <v>1</v>
      </c>
      <c r="U600" s="1">
        <f t="shared" si="39"/>
        <v>1</v>
      </c>
      <c r="V600" s="1"/>
    </row>
    <row r="601" spans="1:22" x14ac:dyDescent="0.3">
      <c r="A601" s="8">
        <v>956</v>
      </c>
      <c r="B601" s="8" t="s">
        <v>1682</v>
      </c>
      <c r="C601" s="8">
        <v>0.75</v>
      </c>
      <c r="D601" s="8">
        <v>0.2253</v>
      </c>
      <c r="E601" s="8">
        <v>0.25669999999999998</v>
      </c>
      <c r="F601" s="8" t="s">
        <v>1685</v>
      </c>
      <c r="G601" s="8">
        <v>3.1399999999999997E-2</v>
      </c>
      <c r="H601" s="1" t="s">
        <v>4234</v>
      </c>
      <c r="I601" s="8">
        <v>616</v>
      </c>
      <c r="J601" s="9" t="s">
        <v>1685</v>
      </c>
      <c r="K601" s="9" t="s">
        <v>2647</v>
      </c>
      <c r="L601" s="9">
        <v>1.3703330413798001E-2</v>
      </c>
      <c r="M601" s="9">
        <v>1.6831616849906202E-2</v>
      </c>
      <c r="N601" s="9">
        <v>3.12828643610821E-3</v>
      </c>
      <c r="O601" s="9">
        <v>7.9304169409489894E-2</v>
      </c>
      <c r="P601" s="1" t="s">
        <v>4235</v>
      </c>
      <c r="Q601" s="9">
        <v>585</v>
      </c>
      <c r="R601" s="10">
        <f t="shared" si="36"/>
        <v>1201</v>
      </c>
      <c r="S601" s="1">
        <f t="shared" si="37"/>
        <v>1</v>
      </c>
      <c r="T601" s="1">
        <f t="shared" si="38"/>
        <v>1</v>
      </c>
      <c r="U601" s="1">
        <f t="shared" si="39"/>
        <v>1</v>
      </c>
      <c r="V601" s="1"/>
    </row>
    <row r="602" spans="1:22" x14ac:dyDescent="0.3">
      <c r="A602" s="8">
        <v>258</v>
      </c>
      <c r="B602" s="8" t="s">
        <v>1670</v>
      </c>
      <c r="C602" s="8">
        <v>0.62790000000000001</v>
      </c>
      <c r="D602" s="8">
        <v>0.30399999999999999</v>
      </c>
      <c r="E602" s="8">
        <v>0.35570000000000002</v>
      </c>
      <c r="F602" s="8" t="s">
        <v>1675</v>
      </c>
      <c r="G602" s="8">
        <v>5.16E-2</v>
      </c>
      <c r="H602" s="1" t="s">
        <v>4236</v>
      </c>
      <c r="I602" s="8">
        <v>562</v>
      </c>
      <c r="J602" s="9" t="s">
        <v>1675</v>
      </c>
      <c r="K602" s="9" t="s">
        <v>1949</v>
      </c>
      <c r="L602" s="9">
        <v>1.8560369721472E-2</v>
      </c>
      <c r="M602" s="9">
        <v>2.0272118433629398E-2</v>
      </c>
      <c r="N602" s="9">
        <v>1.7117487121573701E-3</v>
      </c>
      <c r="O602" s="9">
        <v>7.6738109080020794E-2</v>
      </c>
      <c r="P602" s="1" t="s">
        <v>4237</v>
      </c>
      <c r="Q602" s="9">
        <v>645</v>
      </c>
      <c r="R602" s="10">
        <f t="shared" si="36"/>
        <v>1207</v>
      </c>
      <c r="S602" s="1">
        <f t="shared" si="37"/>
        <v>1</v>
      </c>
      <c r="T602" s="1">
        <f t="shared" si="38"/>
        <v>1</v>
      </c>
      <c r="U602" s="1">
        <f t="shared" si="39"/>
        <v>1</v>
      </c>
      <c r="V602" s="1"/>
    </row>
    <row r="603" spans="1:22" x14ac:dyDescent="0.3">
      <c r="A603" s="8">
        <v>209</v>
      </c>
      <c r="B603" s="8" t="s">
        <v>1668</v>
      </c>
      <c r="C603" s="8">
        <v>0.85370000000000001</v>
      </c>
      <c r="D603" s="8">
        <v>0.16320000000000001</v>
      </c>
      <c r="E603" s="8">
        <v>0.19850000000000001</v>
      </c>
      <c r="F603" s="8" t="s">
        <v>1669</v>
      </c>
      <c r="G603" s="8">
        <v>3.5299999999999998E-2</v>
      </c>
      <c r="H603" s="1" t="s">
        <v>4238</v>
      </c>
      <c r="I603" s="8">
        <v>604</v>
      </c>
      <c r="J603" s="9" t="s">
        <v>1669</v>
      </c>
      <c r="K603" s="9" t="s">
        <v>1900</v>
      </c>
      <c r="L603" s="9">
        <v>1.1217853108753501E-2</v>
      </c>
      <c r="M603" s="9">
        <v>1.38702826542146E-2</v>
      </c>
      <c r="N603" s="9">
        <v>2.65242954546105E-3</v>
      </c>
      <c r="O603" s="9">
        <v>0.10208069843390701</v>
      </c>
      <c r="P603" s="1" t="s">
        <v>4239</v>
      </c>
      <c r="Q603" s="9">
        <v>605</v>
      </c>
      <c r="R603" s="10">
        <f t="shared" si="36"/>
        <v>1209</v>
      </c>
      <c r="S603" s="1">
        <f t="shared" si="37"/>
        <v>1</v>
      </c>
      <c r="T603" s="1">
        <f t="shared" si="38"/>
        <v>1</v>
      </c>
      <c r="U603" s="1">
        <f t="shared" si="39"/>
        <v>1</v>
      </c>
      <c r="V603" s="1"/>
    </row>
    <row r="604" spans="1:22" x14ac:dyDescent="0.3">
      <c r="A604" s="8">
        <v>614</v>
      </c>
      <c r="B604" s="8" t="s">
        <v>1669</v>
      </c>
      <c r="C604" s="8">
        <v>0.85529999999999995</v>
      </c>
      <c r="D604" s="8">
        <v>0.15970000000000001</v>
      </c>
      <c r="E604" s="8">
        <v>0.19</v>
      </c>
      <c r="F604" s="8" t="s">
        <v>1678</v>
      </c>
      <c r="G604" s="8">
        <v>3.0300000000000001E-2</v>
      </c>
      <c r="H604" s="1" t="s">
        <v>4240</v>
      </c>
      <c r="I604" s="8">
        <v>618</v>
      </c>
      <c r="J604" s="9" t="s">
        <v>1678</v>
      </c>
      <c r="K604" s="9" t="s">
        <v>2305</v>
      </c>
      <c r="L604" s="9">
        <v>8.4760954379553503E-3</v>
      </c>
      <c r="M604" s="9">
        <v>1.13924478822369E-2</v>
      </c>
      <c r="N604" s="9">
        <v>2.9163524442816198E-3</v>
      </c>
      <c r="O604" s="9">
        <v>8.48224981330334E-2</v>
      </c>
      <c r="P604" s="1" t="s">
        <v>4241</v>
      </c>
      <c r="Q604" s="9">
        <v>592</v>
      </c>
      <c r="R604" s="10">
        <f t="shared" si="36"/>
        <v>1210</v>
      </c>
      <c r="S604" s="1">
        <f t="shared" si="37"/>
        <v>1</v>
      </c>
      <c r="T604" s="1">
        <f t="shared" si="38"/>
        <v>1</v>
      </c>
      <c r="U604" s="1">
        <f t="shared" si="39"/>
        <v>1</v>
      </c>
      <c r="V604" s="1"/>
    </row>
    <row r="605" spans="1:22" x14ac:dyDescent="0.3">
      <c r="A605" s="8">
        <v>818</v>
      </c>
      <c r="B605" s="8" t="s">
        <v>1685</v>
      </c>
      <c r="C605" s="8">
        <v>0.4395</v>
      </c>
      <c r="D605" s="8">
        <v>0.39829999999999999</v>
      </c>
      <c r="E605" s="8">
        <v>0.45750000000000002</v>
      </c>
      <c r="F605" s="8" t="s">
        <v>1670</v>
      </c>
      <c r="G605" s="8">
        <v>5.9200000000000003E-2</v>
      </c>
      <c r="H605" s="1" t="s">
        <v>4242</v>
      </c>
      <c r="I605" s="8">
        <v>543</v>
      </c>
      <c r="J605" s="9" t="s">
        <v>1670</v>
      </c>
      <c r="K605" s="9" t="s">
        <v>2509</v>
      </c>
      <c r="L605" s="9">
        <v>1.1603700582014599E-2</v>
      </c>
      <c r="M605" s="9">
        <v>1.29568979481422E-2</v>
      </c>
      <c r="N605" s="9">
        <v>1.35319736612759E-3</v>
      </c>
      <c r="O605" s="9">
        <v>3.7595482856117399E-2</v>
      </c>
      <c r="P605" s="1" t="s">
        <v>4243</v>
      </c>
      <c r="Q605" s="9">
        <v>667</v>
      </c>
      <c r="R605" s="10">
        <f t="shared" si="36"/>
        <v>1210</v>
      </c>
      <c r="S605" s="1">
        <f t="shared" si="37"/>
        <v>1</v>
      </c>
      <c r="T605" s="1">
        <f t="shared" si="38"/>
        <v>1</v>
      </c>
      <c r="U605" s="1">
        <f t="shared" si="39"/>
        <v>1</v>
      </c>
      <c r="V605" s="1"/>
    </row>
    <row r="606" spans="1:22" x14ac:dyDescent="0.3">
      <c r="A606" s="8">
        <v>731</v>
      </c>
      <c r="B606" s="8" t="s">
        <v>1683</v>
      </c>
      <c r="C606" s="8">
        <v>0.8327</v>
      </c>
      <c r="D606" s="8">
        <v>0.15670000000000001</v>
      </c>
      <c r="E606" s="8">
        <v>0.17280000000000001</v>
      </c>
      <c r="F606" s="8" t="s">
        <v>1673</v>
      </c>
      <c r="G606" s="8">
        <v>1.6E-2</v>
      </c>
      <c r="H606" s="1" t="s">
        <v>4244</v>
      </c>
      <c r="I606" s="8">
        <v>647</v>
      </c>
      <c r="J606" s="9" t="s">
        <v>1673</v>
      </c>
      <c r="K606" s="9" t="s">
        <v>2422</v>
      </c>
      <c r="L606" s="9">
        <v>9.8729956664642508E-3</v>
      </c>
      <c r="M606" s="9">
        <v>1.3491048826253699E-2</v>
      </c>
      <c r="N606" s="9">
        <v>3.6180531597894798E-3</v>
      </c>
      <c r="O606" s="9">
        <v>0.10937958611951799</v>
      </c>
      <c r="P606" s="1" t="s">
        <v>4245</v>
      </c>
      <c r="Q606" s="9">
        <v>564</v>
      </c>
      <c r="R606" s="10">
        <f t="shared" si="36"/>
        <v>1211</v>
      </c>
      <c r="S606" s="1">
        <f t="shared" si="37"/>
        <v>1</v>
      </c>
      <c r="T606" s="1">
        <f t="shared" si="38"/>
        <v>1</v>
      </c>
      <c r="U606" s="1">
        <f t="shared" si="39"/>
        <v>1</v>
      </c>
      <c r="V606" s="1"/>
    </row>
    <row r="607" spans="1:22" x14ac:dyDescent="0.3">
      <c r="A607" s="8">
        <v>1000</v>
      </c>
      <c r="B607" s="8" t="s">
        <v>1685</v>
      </c>
      <c r="C607" s="8">
        <v>0.51439999999999997</v>
      </c>
      <c r="D607" s="8">
        <v>0.47370000000000001</v>
      </c>
      <c r="E607" s="8">
        <v>0.47370000000000001</v>
      </c>
      <c r="F607" s="8" t="s">
        <v>1685</v>
      </c>
      <c r="G607" s="8">
        <v>0</v>
      </c>
      <c r="H607" s="1" t="s">
        <v>4246</v>
      </c>
      <c r="I607" s="8">
        <v>688</v>
      </c>
      <c r="J607" s="9" t="s">
        <v>1670</v>
      </c>
      <c r="K607" s="9" t="s">
        <v>2691</v>
      </c>
      <c r="L607" s="9">
        <v>1.83053772136074E-2</v>
      </c>
      <c r="M607" s="9">
        <v>2.2987255403259899E-2</v>
      </c>
      <c r="N607" s="9">
        <v>4.6818781896524903E-3</v>
      </c>
      <c r="O607" s="9">
        <v>6.1215906082884998E-2</v>
      </c>
      <c r="P607" s="1" t="s">
        <v>4247</v>
      </c>
      <c r="Q607" s="9">
        <v>523</v>
      </c>
      <c r="R607" s="10">
        <f t="shared" si="36"/>
        <v>1211</v>
      </c>
      <c r="S607" s="1">
        <f t="shared" si="37"/>
        <v>0</v>
      </c>
      <c r="T607" s="1">
        <f t="shared" si="38"/>
        <v>0</v>
      </c>
      <c r="U607" s="1">
        <f t="shared" si="39"/>
        <v>0</v>
      </c>
      <c r="V607" s="1"/>
    </row>
    <row r="608" spans="1:22" x14ac:dyDescent="0.3">
      <c r="A608" s="8">
        <v>202</v>
      </c>
      <c r="B608" s="8" t="s">
        <v>1671</v>
      </c>
      <c r="C608" s="8">
        <v>0.95240000000000002</v>
      </c>
      <c r="D608" s="8">
        <v>7.4200000000000002E-2</v>
      </c>
      <c r="E608" s="8">
        <v>0.1153</v>
      </c>
      <c r="F608" s="8" t="s">
        <v>1669</v>
      </c>
      <c r="G608" s="8">
        <v>4.1099999999999998E-2</v>
      </c>
      <c r="H608" s="1" t="s">
        <v>4248</v>
      </c>
      <c r="I608" s="8">
        <v>590</v>
      </c>
      <c r="J608" s="9" t="s">
        <v>1669</v>
      </c>
      <c r="K608" s="9" t="s">
        <v>1893</v>
      </c>
      <c r="L608" s="9">
        <v>2.1781259662023902E-3</v>
      </c>
      <c r="M608" s="9">
        <v>4.3513438775866602E-3</v>
      </c>
      <c r="N608" s="9">
        <v>2.17321791138426E-3</v>
      </c>
      <c r="O608" s="9">
        <v>4.0529167979928601E-2</v>
      </c>
      <c r="P608" s="1" t="s">
        <v>4249</v>
      </c>
      <c r="Q608" s="9">
        <v>622</v>
      </c>
      <c r="R608" s="10">
        <f t="shared" si="36"/>
        <v>1212</v>
      </c>
      <c r="S608" s="1">
        <f t="shared" si="37"/>
        <v>1</v>
      </c>
      <c r="T608" s="1">
        <f t="shared" si="38"/>
        <v>1</v>
      </c>
      <c r="U608" s="1">
        <f t="shared" si="39"/>
        <v>1</v>
      </c>
      <c r="V608" s="1"/>
    </row>
    <row r="609" spans="1:22" x14ac:dyDescent="0.3">
      <c r="A609" s="8">
        <v>1141</v>
      </c>
      <c r="B609" s="8" t="s">
        <v>1675</v>
      </c>
      <c r="C609" s="8">
        <v>0.74519999999999997</v>
      </c>
      <c r="D609" s="8">
        <v>0.20930000000000001</v>
      </c>
      <c r="E609" s="8">
        <v>0.24390000000000001</v>
      </c>
      <c r="F609" s="8" t="s">
        <v>1673</v>
      </c>
      <c r="G609" s="8">
        <v>3.4599999999999999E-2</v>
      </c>
      <c r="H609" s="1" t="s">
        <v>4250</v>
      </c>
      <c r="I609" s="8">
        <v>606</v>
      </c>
      <c r="J609" s="9" t="s">
        <v>1673</v>
      </c>
      <c r="K609" s="9" t="s">
        <v>2832</v>
      </c>
      <c r="L609" s="9">
        <v>1.34087030514987E-2</v>
      </c>
      <c r="M609" s="9">
        <v>1.6052657602549598E-2</v>
      </c>
      <c r="N609" s="9">
        <v>2.6439545510508599E-3</v>
      </c>
      <c r="O609" s="9">
        <v>9.1075662690020598E-2</v>
      </c>
      <c r="P609" s="1" t="s">
        <v>4251</v>
      </c>
      <c r="Q609" s="9">
        <v>606</v>
      </c>
      <c r="R609" s="10">
        <f t="shared" si="36"/>
        <v>1212</v>
      </c>
      <c r="S609" s="1">
        <f t="shared" si="37"/>
        <v>1</v>
      </c>
      <c r="T609" s="1">
        <f t="shared" si="38"/>
        <v>1</v>
      </c>
      <c r="U609" s="1">
        <f t="shared" si="39"/>
        <v>1</v>
      </c>
      <c r="V609" s="1"/>
    </row>
    <row r="610" spans="1:22" x14ac:dyDescent="0.3">
      <c r="A610" s="8">
        <v>1214</v>
      </c>
      <c r="B610" s="8" t="s">
        <v>1673</v>
      </c>
      <c r="C610" s="8">
        <v>0.92810000000000004</v>
      </c>
      <c r="D610" s="8">
        <v>8.0500000000000002E-2</v>
      </c>
      <c r="E610" s="8">
        <v>0.1116</v>
      </c>
      <c r="F610" s="8" t="s">
        <v>1675</v>
      </c>
      <c r="G610" s="8">
        <v>3.1E-2</v>
      </c>
      <c r="H610" s="1" t="s">
        <v>4252</v>
      </c>
      <c r="I610" s="8">
        <v>617</v>
      </c>
      <c r="J610" s="9" t="s">
        <v>1683</v>
      </c>
      <c r="K610" s="9" t="s">
        <v>2905</v>
      </c>
      <c r="L610" s="9">
        <v>3.62366750346119E-3</v>
      </c>
      <c r="M610" s="9">
        <v>6.4507563021866396E-3</v>
      </c>
      <c r="N610" s="9">
        <v>2.8270887987254501E-3</v>
      </c>
      <c r="O610" s="9">
        <v>0.101652821496344</v>
      </c>
      <c r="P610" s="1" t="s">
        <v>4253</v>
      </c>
      <c r="Q610" s="9">
        <v>598</v>
      </c>
      <c r="R610" s="10">
        <f t="shared" si="36"/>
        <v>1215</v>
      </c>
      <c r="S610" s="1">
        <f t="shared" si="37"/>
        <v>0</v>
      </c>
      <c r="T610" s="1">
        <f t="shared" si="38"/>
        <v>1</v>
      </c>
      <c r="U610" s="1">
        <f t="shared" si="39"/>
        <v>0</v>
      </c>
      <c r="V610" s="1"/>
    </row>
    <row r="611" spans="1:22" x14ac:dyDescent="0.3">
      <c r="A611" s="8">
        <v>710</v>
      </c>
      <c r="B611" s="8" t="s">
        <v>1675</v>
      </c>
      <c r="C611" s="8">
        <v>0.70579999999999998</v>
      </c>
      <c r="D611" s="8">
        <v>0.27250000000000002</v>
      </c>
      <c r="E611" s="8">
        <v>0.31380000000000002</v>
      </c>
      <c r="F611" s="8" t="s">
        <v>1685</v>
      </c>
      <c r="G611" s="8">
        <v>4.1300000000000003E-2</v>
      </c>
      <c r="H611" s="1" t="s">
        <v>4254</v>
      </c>
      <c r="I611" s="8">
        <v>589</v>
      </c>
      <c r="J611" s="9" t="s">
        <v>1685</v>
      </c>
      <c r="K611" s="9" t="s">
        <v>2401</v>
      </c>
      <c r="L611" s="9">
        <v>1.6202766119927901E-2</v>
      </c>
      <c r="M611" s="9">
        <v>1.8256152110333299E-2</v>
      </c>
      <c r="N611" s="9">
        <v>2.0533859904053701E-3</v>
      </c>
      <c r="O611" s="9">
        <v>7.4900219779699906E-2</v>
      </c>
      <c r="P611" s="1" t="s">
        <v>4255</v>
      </c>
      <c r="Q611" s="9">
        <v>627</v>
      </c>
      <c r="R611" s="10">
        <f t="shared" si="36"/>
        <v>1216</v>
      </c>
      <c r="S611" s="1">
        <f t="shared" si="37"/>
        <v>1</v>
      </c>
      <c r="T611" s="1">
        <f t="shared" si="38"/>
        <v>1</v>
      </c>
      <c r="U611" s="1">
        <f t="shared" si="39"/>
        <v>1</v>
      </c>
      <c r="V611" s="1"/>
    </row>
    <row r="612" spans="1:22" x14ac:dyDescent="0.3">
      <c r="A612" s="8">
        <v>916</v>
      </c>
      <c r="B612" s="8" t="s">
        <v>1674</v>
      </c>
      <c r="C612" s="8">
        <v>0.69399999999999995</v>
      </c>
      <c r="D612" s="8">
        <v>0.32800000000000001</v>
      </c>
      <c r="E612" s="8">
        <v>0.32800000000000001</v>
      </c>
      <c r="F612" s="8" t="s">
        <v>1674</v>
      </c>
      <c r="G612" s="8">
        <v>0</v>
      </c>
      <c r="H612" s="1" t="s">
        <v>4256</v>
      </c>
      <c r="I612" s="8">
        <v>689</v>
      </c>
      <c r="J612" s="9" t="s">
        <v>1675</v>
      </c>
      <c r="K612" s="9" t="s">
        <v>2607</v>
      </c>
      <c r="L612" s="9">
        <v>1.71392327903446E-2</v>
      </c>
      <c r="M612" s="9">
        <v>2.1608738876453999E-2</v>
      </c>
      <c r="N612" s="9">
        <v>4.4695060861094501E-3</v>
      </c>
      <c r="O612" s="9">
        <v>9.2212406709296299E-2</v>
      </c>
      <c r="P612" s="1" t="s">
        <v>4257</v>
      </c>
      <c r="Q612" s="9">
        <v>529</v>
      </c>
      <c r="R612" s="10">
        <f t="shared" si="36"/>
        <v>1218</v>
      </c>
      <c r="S612" s="1">
        <f t="shared" si="37"/>
        <v>0</v>
      </c>
      <c r="T612" s="1">
        <f t="shared" si="38"/>
        <v>0</v>
      </c>
      <c r="U612" s="1">
        <f t="shared" si="39"/>
        <v>0</v>
      </c>
      <c r="V612" s="1"/>
    </row>
    <row r="613" spans="1:22" x14ac:dyDescent="0.3">
      <c r="A613" s="8">
        <v>579</v>
      </c>
      <c r="B613" s="8" t="s">
        <v>1675</v>
      </c>
      <c r="C613" s="8">
        <v>0.87380000000000002</v>
      </c>
      <c r="D613" s="8">
        <v>0.13689999999999999</v>
      </c>
      <c r="E613" s="8">
        <v>0.16919999999999999</v>
      </c>
      <c r="F613" s="8" t="s">
        <v>1673</v>
      </c>
      <c r="G613" s="8">
        <v>3.2300000000000002E-2</v>
      </c>
      <c r="H613" s="1" t="s">
        <v>4258</v>
      </c>
      <c r="I613" s="8">
        <v>612</v>
      </c>
      <c r="J613" s="9" t="s">
        <v>1673</v>
      </c>
      <c r="K613" s="9" t="s">
        <v>2270</v>
      </c>
      <c r="L613" s="9">
        <v>8.10059535702852E-3</v>
      </c>
      <c r="M613" s="9">
        <v>1.07094856531058E-2</v>
      </c>
      <c r="N613" s="9">
        <v>2.6088902960772898E-3</v>
      </c>
      <c r="O613" s="9">
        <v>9.7337611063873994E-2</v>
      </c>
      <c r="P613" s="1" t="s">
        <v>4259</v>
      </c>
      <c r="Q613" s="9">
        <v>607</v>
      </c>
      <c r="R613" s="10">
        <f t="shared" si="36"/>
        <v>1219</v>
      </c>
      <c r="S613" s="1">
        <f t="shared" si="37"/>
        <v>1</v>
      </c>
      <c r="T613" s="1">
        <f t="shared" si="38"/>
        <v>1</v>
      </c>
      <c r="U613" s="1">
        <f t="shared" si="39"/>
        <v>1</v>
      </c>
      <c r="V613" s="1"/>
    </row>
    <row r="614" spans="1:22" x14ac:dyDescent="0.3">
      <c r="A614" s="8">
        <v>285</v>
      </c>
      <c r="B614" s="8" t="s">
        <v>1675</v>
      </c>
      <c r="C614" s="8">
        <v>0.82469999999999999</v>
      </c>
      <c r="D614" s="8">
        <v>0.21160000000000001</v>
      </c>
      <c r="E614" s="8">
        <v>0.2137</v>
      </c>
      <c r="F614" s="8" t="s">
        <v>1669</v>
      </c>
      <c r="G614" s="8">
        <v>2.0999999999999999E-3</v>
      </c>
      <c r="H614" s="1" t="s">
        <v>4260</v>
      </c>
      <c r="I614" s="8">
        <v>682</v>
      </c>
      <c r="J614" s="9" t="s">
        <v>1669</v>
      </c>
      <c r="K614" s="9" t="s">
        <v>1976</v>
      </c>
      <c r="L614" s="9">
        <v>7.7378439906294304E-3</v>
      </c>
      <c r="M614" s="9">
        <v>1.1959464648083101E-2</v>
      </c>
      <c r="N614" s="9">
        <v>4.2216206574536997E-3</v>
      </c>
      <c r="O614" s="9">
        <v>7.1292551858749498E-2</v>
      </c>
      <c r="P614" s="1" t="s">
        <v>4261</v>
      </c>
      <c r="Q614" s="9">
        <v>540</v>
      </c>
      <c r="R614" s="10">
        <f t="shared" si="36"/>
        <v>1222</v>
      </c>
      <c r="S614" s="1">
        <f t="shared" si="37"/>
        <v>1</v>
      </c>
      <c r="T614" s="1">
        <f t="shared" si="38"/>
        <v>1</v>
      </c>
      <c r="U614" s="1">
        <f t="shared" si="39"/>
        <v>1</v>
      </c>
      <c r="V614" s="1"/>
    </row>
    <row r="615" spans="1:22" x14ac:dyDescent="0.3">
      <c r="A615" s="8">
        <v>618</v>
      </c>
      <c r="B615" s="8" t="s">
        <v>1668</v>
      </c>
      <c r="C615" s="8">
        <v>0.76370000000000005</v>
      </c>
      <c r="D615" s="8">
        <v>0.16769999999999999</v>
      </c>
      <c r="E615" s="8">
        <v>0.2319</v>
      </c>
      <c r="F615" s="8" t="s">
        <v>1669</v>
      </c>
      <c r="G615" s="8">
        <v>6.4199999999999993E-2</v>
      </c>
      <c r="H615" s="1" t="s">
        <v>4262</v>
      </c>
      <c r="I615" s="8">
        <v>528</v>
      </c>
      <c r="J615" s="9" t="s">
        <v>1669</v>
      </c>
      <c r="K615" s="9" t="s">
        <v>2309</v>
      </c>
      <c r="L615" s="9">
        <v>1.0460779723490399E-2</v>
      </c>
      <c r="M615" s="9">
        <v>1.08033715166825E-2</v>
      </c>
      <c r="N615" s="9">
        <v>3.4259179319207197E-4</v>
      </c>
      <c r="O615" s="9">
        <v>0.104408102147481</v>
      </c>
      <c r="P615" s="1" t="s">
        <v>4263</v>
      </c>
      <c r="Q615" s="9">
        <v>695</v>
      </c>
      <c r="R615" s="10">
        <f t="shared" si="36"/>
        <v>1223</v>
      </c>
      <c r="S615" s="1">
        <f t="shared" si="37"/>
        <v>1</v>
      </c>
      <c r="T615" s="1">
        <f t="shared" si="38"/>
        <v>1</v>
      </c>
      <c r="U615" s="1">
        <f t="shared" si="39"/>
        <v>1</v>
      </c>
      <c r="V615" s="1"/>
    </row>
    <row r="616" spans="1:22" x14ac:dyDescent="0.3">
      <c r="A616" s="8">
        <v>761</v>
      </c>
      <c r="B616" s="8" t="s">
        <v>1672</v>
      </c>
      <c r="C616" s="8">
        <v>0.86539999999999995</v>
      </c>
      <c r="D616" s="8">
        <v>0.13689999999999999</v>
      </c>
      <c r="E616" s="8">
        <v>0.152</v>
      </c>
      <c r="F616" s="8" t="s">
        <v>1685</v>
      </c>
      <c r="G616" s="8">
        <v>1.52E-2</v>
      </c>
      <c r="H616" s="1" t="s">
        <v>4264</v>
      </c>
      <c r="I616" s="8">
        <v>649</v>
      </c>
      <c r="J616" s="9" t="s">
        <v>1674</v>
      </c>
      <c r="K616" s="9" t="s">
        <v>2452</v>
      </c>
      <c r="L616" s="9">
        <v>6.0439977381367502E-3</v>
      </c>
      <c r="M616" s="9">
        <v>9.4855897217189494E-3</v>
      </c>
      <c r="N616" s="9">
        <v>3.4415919835822E-3</v>
      </c>
      <c r="O616" s="9">
        <v>9.5573637136921505E-2</v>
      </c>
      <c r="P616" s="1" t="s">
        <v>4265</v>
      </c>
      <c r="Q616" s="9">
        <v>574</v>
      </c>
      <c r="R616" s="10">
        <f t="shared" si="36"/>
        <v>1223</v>
      </c>
      <c r="S616" s="1">
        <f t="shared" si="37"/>
        <v>0</v>
      </c>
      <c r="T616" s="1">
        <f t="shared" si="38"/>
        <v>1</v>
      </c>
      <c r="U616" s="1">
        <f t="shared" si="39"/>
        <v>0</v>
      </c>
      <c r="V616" s="1"/>
    </row>
    <row r="617" spans="1:22" x14ac:dyDescent="0.3">
      <c r="A617" s="8">
        <v>158</v>
      </c>
      <c r="B617" s="8" t="s">
        <v>1673</v>
      </c>
      <c r="C617" s="8">
        <v>0.61080000000000001</v>
      </c>
      <c r="D617" s="8">
        <v>0.29849999999999999</v>
      </c>
      <c r="E617" s="8">
        <v>0.36670000000000003</v>
      </c>
      <c r="F617" s="8" t="s">
        <v>1675</v>
      </c>
      <c r="G617" s="8">
        <v>6.8099999999999994E-2</v>
      </c>
      <c r="H617" s="1" t="s">
        <v>4266</v>
      </c>
      <c r="I617" s="8">
        <v>519</v>
      </c>
      <c r="J617" s="9" t="s">
        <v>1673</v>
      </c>
      <c r="K617" s="9" t="s">
        <v>1849</v>
      </c>
      <c r="L617" s="9">
        <v>1.1789454170944199E-2</v>
      </c>
      <c r="M617" s="9">
        <v>1.1789454170944199E-2</v>
      </c>
      <c r="N617" s="9">
        <v>0</v>
      </c>
      <c r="O617" s="9">
        <v>5.8139331886517598E-2</v>
      </c>
      <c r="P617" s="1" t="s">
        <v>4267</v>
      </c>
      <c r="Q617" s="9">
        <v>706</v>
      </c>
      <c r="R617" s="10">
        <f t="shared" si="36"/>
        <v>1225</v>
      </c>
      <c r="S617" s="1">
        <f t="shared" si="37"/>
        <v>0</v>
      </c>
      <c r="T617" s="1">
        <f t="shared" si="38"/>
        <v>1</v>
      </c>
      <c r="U617" s="1">
        <f t="shared" si="39"/>
        <v>0</v>
      </c>
      <c r="V617" s="1"/>
    </row>
    <row r="618" spans="1:22" x14ac:dyDescent="0.3">
      <c r="A618" s="8">
        <v>1079</v>
      </c>
      <c r="B618" s="8" t="s">
        <v>1682</v>
      </c>
      <c r="C618" s="8">
        <v>0.78779999999999994</v>
      </c>
      <c r="D618" s="8">
        <v>0.19919999999999999</v>
      </c>
      <c r="E618" s="8">
        <v>0.22770000000000001</v>
      </c>
      <c r="F618" s="8" t="s">
        <v>1674</v>
      </c>
      <c r="G618" s="8">
        <v>2.8500000000000001E-2</v>
      </c>
      <c r="H618" s="1" t="s">
        <v>4268</v>
      </c>
      <c r="I618" s="8">
        <v>623</v>
      </c>
      <c r="J618" s="9" t="s">
        <v>1674</v>
      </c>
      <c r="K618" s="9" t="s">
        <v>2770</v>
      </c>
      <c r="L618" s="9">
        <v>1.23058933647365E-2</v>
      </c>
      <c r="M618" s="9">
        <v>1.50084424035577E-2</v>
      </c>
      <c r="N618" s="9">
        <v>2.7025490388212299E-3</v>
      </c>
      <c r="O618" s="9">
        <v>9.0906224288759899E-2</v>
      </c>
      <c r="P618" s="1" t="s">
        <v>4269</v>
      </c>
      <c r="Q618" s="9">
        <v>602</v>
      </c>
      <c r="R618" s="10">
        <f t="shared" si="36"/>
        <v>1225</v>
      </c>
      <c r="S618" s="1">
        <f t="shared" si="37"/>
        <v>1</v>
      </c>
      <c r="T618" s="1">
        <f t="shared" si="38"/>
        <v>1</v>
      </c>
      <c r="U618" s="1">
        <f t="shared" si="39"/>
        <v>1</v>
      </c>
      <c r="V618" s="1"/>
    </row>
    <row r="619" spans="1:22" x14ac:dyDescent="0.3">
      <c r="A619" s="8">
        <v>607</v>
      </c>
      <c r="B619" s="8" t="s">
        <v>1678</v>
      </c>
      <c r="C619" s="8">
        <v>0.96789999999999998</v>
      </c>
      <c r="D619" s="8">
        <v>5.2499999999999998E-2</v>
      </c>
      <c r="E619" s="8">
        <v>8.8300000000000003E-2</v>
      </c>
      <c r="F619" s="8" t="s">
        <v>1668</v>
      </c>
      <c r="G619" s="8">
        <v>3.5799999999999998E-2</v>
      </c>
      <c r="H619" s="1" t="s">
        <v>4270</v>
      </c>
      <c r="I619" s="8">
        <v>601</v>
      </c>
      <c r="J619" s="9" t="s">
        <v>1668</v>
      </c>
      <c r="K619" s="9" t="s">
        <v>2298</v>
      </c>
      <c r="L619" s="9">
        <v>0</v>
      </c>
      <c r="M619" s="9">
        <v>1.9571824335518598E-3</v>
      </c>
      <c r="N619" s="9">
        <v>1.9571824335518598E-3</v>
      </c>
      <c r="O619" s="9">
        <v>1.7514273797532402E-2</v>
      </c>
      <c r="P619" s="1" t="s">
        <v>4271</v>
      </c>
      <c r="Q619" s="9">
        <v>633</v>
      </c>
      <c r="R619" s="10">
        <f t="shared" si="36"/>
        <v>1234</v>
      </c>
      <c r="S619" s="1">
        <f t="shared" si="37"/>
        <v>1</v>
      </c>
      <c r="T619" s="1">
        <f t="shared" si="38"/>
        <v>1</v>
      </c>
      <c r="U619" s="1">
        <f t="shared" si="39"/>
        <v>1</v>
      </c>
      <c r="V619" s="1"/>
    </row>
    <row r="620" spans="1:22" x14ac:dyDescent="0.3">
      <c r="A620" s="8">
        <v>1224</v>
      </c>
      <c r="B620" s="8" t="s">
        <v>1683</v>
      </c>
      <c r="C620" s="8">
        <v>0.88780000000000003</v>
      </c>
      <c r="D620" s="8">
        <v>0.10970000000000001</v>
      </c>
      <c r="E620" s="8">
        <v>0.1275</v>
      </c>
      <c r="F620" s="8" t="s">
        <v>1669</v>
      </c>
      <c r="G620" s="8">
        <v>1.78E-2</v>
      </c>
      <c r="H620" s="1" t="s">
        <v>4272</v>
      </c>
      <c r="I620" s="8">
        <v>644</v>
      </c>
      <c r="J620" s="9" t="s">
        <v>1669</v>
      </c>
      <c r="K620" s="9" t="s">
        <v>2915</v>
      </c>
      <c r="L620" s="9">
        <v>5.2651937410665298E-3</v>
      </c>
      <c r="M620" s="9">
        <v>8.1655252885529505E-3</v>
      </c>
      <c r="N620" s="9">
        <v>2.9003315474864198E-3</v>
      </c>
      <c r="O620" s="9">
        <v>9.5282900162834902E-2</v>
      </c>
      <c r="P620" s="1" t="s">
        <v>4273</v>
      </c>
      <c r="Q620" s="9">
        <v>593</v>
      </c>
      <c r="R620" s="10">
        <f t="shared" si="36"/>
        <v>1237</v>
      </c>
      <c r="S620" s="1">
        <f t="shared" si="37"/>
        <v>1</v>
      </c>
      <c r="T620" s="1">
        <f t="shared" si="38"/>
        <v>1</v>
      </c>
      <c r="U620" s="1">
        <f t="shared" si="39"/>
        <v>1</v>
      </c>
      <c r="V620" s="1"/>
    </row>
    <row r="621" spans="1:22" x14ac:dyDescent="0.3">
      <c r="A621" s="8">
        <v>580</v>
      </c>
      <c r="B621" s="8" t="s">
        <v>1668</v>
      </c>
      <c r="C621" s="8">
        <v>0.84819999999999995</v>
      </c>
      <c r="D621" s="8">
        <v>0.1482</v>
      </c>
      <c r="E621" s="8">
        <v>0.17760000000000001</v>
      </c>
      <c r="F621" s="8" t="s">
        <v>1669</v>
      </c>
      <c r="G621" s="8">
        <v>2.9399999999999999E-2</v>
      </c>
      <c r="H621" s="1" t="s">
        <v>4274</v>
      </c>
      <c r="I621" s="8">
        <v>619</v>
      </c>
      <c r="J621" s="9" t="s">
        <v>1669</v>
      </c>
      <c r="K621" s="9" t="s">
        <v>2271</v>
      </c>
      <c r="L621" s="9">
        <v>5.9011391684283101E-3</v>
      </c>
      <c r="M621" s="9">
        <v>8.1309368346849393E-3</v>
      </c>
      <c r="N621" s="9">
        <v>2.2297976662566201E-3</v>
      </c>
      <c r="O621" s="9">
        <v>8.1179902380541596E-2</v>
      </c>
      <c r="P621" s="1" t="s">
        <v>4275</v>
      </c>
      <c r="Q621" s="9">
        <v>619</v>
      </c>
      <c r="R621" s="10">
        <f t="shared" si="36"/>
        <v>1238</v>
      </c>
      <c r="S621" s="1">
        <f t="shared" si="37"/>
        <v>1</v>
      </c>
      <c r="T621" s="1">
        <f t="shared" si="38"/>
        <v>1</v>
      </c>
      <c r="U621" s="1">
        <f t="shared" si="39"/>
        <v>1</v>
      </c>
      <c r="V621" s="1"/>
    </row>
    <row r="622" spans="1:22" x14ac:dyDescent="0.3">
      <c r="A622" s="8">
        <v>201</v>
      </c>
      <c r="B622" s="8" t="s">
        <v>1678</v>
      </c>
      <c r="C622" s="8">
        <v>0.95430000000000004</v>
      </c>
      <c r="D622" s="8">
        <v>5.5E-2</v>
      </c>
      <c r="E622" s="8">
        <v>9.8599999999999993E-2</v>
      </c>
      <c r="F622" s="8" t="s">
        <v>1668</v>
      </c>
      <c r="G622" s="8">
        <v>4.36E-2</v>
      </c>
      <c r="H622" s="1" t="s">
        <v>4276</v>
      </c>
      <c r="I622" s="8">
        <v>587</v>
      </c>
      <c r="J622" s="9" t="s">
        <v>1668</v>
      </c>
      <c r="K622" s="9" t="s">
        <v>1892</v>
      </c>
      <c r="L622" s="9">
        <v>1.8836911098652101E-3</v>
      </c>
      <c r="M622" s="9">
        <v>3.41513173341542E-3</v>
      </c>
      <c r="N622" s="9">
        <v>1.5314406235502E-3</v>
      </c>
      <c r="O622" s="9">
        <v>4.1784419918083203E-2</v>
      </c>
      <c r="P622" s="1" t="s">
        <v>4277</v>
      </c>
      <c r="Q622" s="9">
        <v>653</v>
      </c>
      <c r="R622" s="10">
        <f t="shared" si="36"/>
        <v>1240</v>
      </c>
      <c r="S622" s="1">
        <f t="shared" si="37"/>
        <v>1</v>
      </c>
      <c r="T622" s="1">
        <f t="shared" si="38"/>
        <v>1</v>
      </c>
      <c r="U622" s="1">
        <f t="shared" si="39"/>
        <v>1</v>
      </c>
      <c r="V622" s="1"/>
    </row>
    <row r="623" spans="1:22" x14ac:dyDescent="0.3">
      <c r="A623" s="8">
        <v>1308</v>
      </c>
      <c r="B623" s="8" t="s">
        <v>1682</v>
      </c>
      <c r="C623" s="8">
        <v>0.84740000000000004</v>
      </c>
      <c r="D623" s="8">
        <v>0.16139999999999999</v>
      </c>
      <c r="E623" s="8">
        <v>0.19739999999999999</v>
      </c>
      <c r="F623" s="8" t="s">
        <v>1674</v>
      </c>
      <c r="G623" s="8">
        <v>3.5999999999999997E-2</v>
      </c>
      <c r="H623" s="1" t="s">
        <v>4278</v>
      </c>
      <c r="I623" s="8">
        <v>600</v>
      </c>
      <c r="J623" s="9" t="s">
        <v>1674</v>
      </c>
      <c r="K623" s="9" t="s">
        <v>2999</v>
      </c>
      <c r="L623" s="9">
        <v>8.2921895884522298E-3</v>
      </c>
      <c r="M623" s="9">
        <v>1.00879434201386E-2</v>
      </c>
      <c r="N623" s="9">
        <v>1.79575383168644E-3</v>
      </c>
      <c r="O623" s="9">
        <v>7.9653949081768802E-2</v>
      </c>
      <c r="P623" s="1" t="s">
        <v>4279</v>
      </c>
      <c r="Q623" s="9">
        <v>641</v>
      </c>
      <c r="R623" s="10">
        <f t="shared" si="36"/>
        <v>1241</v>
      </c>
      <c r="S623" s="1">
        <f t="shared" si="37"/>
        <v>1</v>
      </c>
      <c r="T623" s="1">
        <f t="shared" si="38"/>
        <v>1</v>
      </c>
      <c r="U623" s="1">
        <f t="shared" si="39"/>
        <v>1</v>
      </c>
      <c r="V623" s="1"/>
    </row>
    <row r="624" spans="1:22" x14ac:dyDescent="0.3">
      <c r="A624" s="8">
        <v>902</v>
      </c>
      <c r="B624" s="8" t="s">
        <v>1677</v>
      </c>
      <c r="C624" s="8">
        <v>0.51900000000000002</v>
      </c>
      <c r="D624" s="8">
        <v>0.42120000000000002</v>
      </c>
      <c r="E624" s="8">
        <v>0.42120000000000002</v>
      </c>
      <c r="F624" s="8" t="s">
        <v>1677</v>
      </c>
      <c r="G624" s="8">
        <v>0</v>
      </c>
      <c r="H624" s="1" t="s">
        <v>4280</v>
      </c>
      <c r="I624" s="8">
        <v>690</v>
      </c>
      <c r="J624" s="9" t="s">
        <v>1680</v>
      </c>
      <c r="K624" s="9" t="s">
        <v>2593</v>
      </c>
      <c r="L624" s="9">
        <v>2.8474827033386899E-2</v>
      </c>
      <c r="M624" s="9">
        <v>3.2385426950064501E-2</v>
      </c>
      <c r="N624" s="9">
        <v>3.9105999166775896E-3</v>
      </c>
      <c r="O624" s="9">
        <v>8.9591650661320799E-2</v>
      </c>
      <c r="P624" s="1" t="s">
        <v>4281</v>
      </c>
      <c r="Q624" s="9">
        <v>552</v>
      </c>
      <c r="R624" s="10">
        <f t="shared" si="36"/>
        <v>1242</v>
      </c>
      <c r="S624" s="1">
        <f t="shared" si="37"/>
        <v>0</v>
      </c>
      <c r="T624" s="1">
        <f t="shared" si="38"/>
        <v>0</v>
      </c>
      <c r="U624" s="1">
        <f t="shared" si="39"/>
        <v>0</v>
      </c>
      <c r="V624" s="1"/>
    </row>
    <row r="625" spans="1:22" x14ac:dyDescent="0.3">
      <c r="A625" s="8">
        <v>499</v>
      </c>
      <c r="B625" s="8" t="s">
        <v>1669</v>
      </c>
      <c r="C625" s="8">
        <v>0.73870000000000002</v>
      </c>
      <c r="D625" s="8">
        <v>0.18260000000000001</v>
      </c>
      <c r="E625" s="8">
        <v>0.23899999999999999</v>
      </c>
      <c r="F625" s="8" t="s">
        <v>1674</v>
      </c>
      <c r="G625" s="8">
        <v>5.6399999999999999E-2</v>
      </c>
      <c r="H625" s="1" t="s">
        <v>4282</v>
      </c>
      <c r="I625" s="8">
        <v>551</v>
      </c>
      <c r="J625" s="9" t="s">
        <v>1674</v>
      </c>
      <c r="K625" s="9" t="s">
        <v>2190</v>
      </c>
      <c r="L625" s="9">
        <v>1.54624691116651E-2</v>
      </c>
      <c r="M625" s="9">
        <v>1.57787476586396E-2</v>
      </c>
      <c r="N625" s="9">
        <v>3.1627854697443501E-4</v>
      </c>
      <c r="O625" s="9">
        <v>0.100004525010798</v>
      </c>
      <c r="P625" s="1" t="s">
        <v>4283</v>
      </c>
      <c r="Q625" s="9">
        <v>696</v>
      </c>
      <c r="R625" s="10">
        <f t="shared" si="36"/>
        <v>1247</v>
      </c>
      <c r="S625" s="1">
        <f t="shared" si="37"/>
        <v>1</v>
      </c>
      <c r="T625" s="1">
        <f t="shared" si="38"/>
        <v>1</v>
      </c>
      <c r="U625" s="1">
        <f t="shared" si="39"/>
        <v>1</v>
      </c>
      <c r="V625" s="1"/>
    </row>
    <row r="626" spans="1:22" x14ac:dyDescent="0.3">
      <c r="A626" s="8">
        <v>879</v>
      </c>
      <c r="B626" s="8" t="s">
        <v>1683</v>
      </c>
      <c r="C626" s="8">
        <v>0.77949999999999997</v>
      </c>
      <c r="D626" s="8">
        <v>0.17100000000000001</v>
      </c>
      <c r="E626" s="8">
        <v>0.2152</v>
      </c>
      <c r="F626" s="8" t="s">
        <v>1680</v>
      </c>
      <c r="G626" s="8">
        <v>4.41E-2</v>
      </c>
      <c r="H626" s="1" t="s">
        <v>4284</v>
      </c>
      <c r="I626" s="8">
        <v>585</v>
      </c>
      <c r="J626" s="9" t="s">
        <v>1680</v>
      </c>
      <c r="K626" s="9" t="s">
        <v>2570</v>
      </c>
      <c r="L626" s="9">
        <v>1.18551265152074E-2</v>
      </c>
      <c r="M626" s="9">
        <v>1.32785553828224E-2</v>
      </c>
      <c r="N626" s="9">
        <v>1.42342886761495E-3</v>
      </c>
      <c r="O626" s="9">
        <v>9.1712178009392603E-2</v>
      </c>
      <c r="P626" s="1" t="s">
        <v>4285</v>
      </c>
      <c r="Q626" s="9">
        <v>663</v>
      </c>
      <c r="R626" s="10">
        <f t="shared" si="36"/>
        <v>1248</v>
      </c>
      <c r="S626" s="1">
        <f t="shared" si="37"/>
        <v>1</v>
      </c>
      <c r="T626" s="1">
        <f t="shared" si="38"/>
        <v>1</v>
      </c>
      <c r="U626" s="1">
        <f t="shared" si="39"/>
        <v>1</v>
      </c>
      <c r="V626" s="1"/>
    </row>
    <row r="627" spans="1:22" x14ac:dyDescent="0.3">
      <c r="A627" s="8">
        <v>1073</v>
      </c>
      <c r="B627" s="8" t="s">
        <v>1674</v>
      </c>
      <c r="C627" s="8">
        <v>0.63539999999999996</v>
      </c>
      <c r="D627" s="8">
        <v>0.31309999999999999</v>
      </c>
      <c r="E627" s="8">
        <v>0.35880000000000001</v>
      </c>
      <c r="F627" s="8" t="s">
        <v>1680</v>
      </c>
      <c r="G627" s="8">
        <v>4.5699999999999998E-2</v>
      </c>
      <c r="H627" s="1" t="s">
        <v>4286</v>
      </c>
      <c r="I627" s="8">
        <v>580</v>
      </c>
      <c r="J627" s="9" t="s">
        <v>1680</v>
      </c>
      <c r="K627" s="9" t="s">
        <v>2764</v>
      </c>
      <c r="L627" s="9">
        <v>1.8706049838752001E-2</v>
      </c>
      <c r="M627" s="9">
        <v>2.00554574164577E-2</v>
      </c>
      <c r="N627" s="9">
        <v>1.34940757770566E-3</v>
      </c>
      <c r="O627" s="9">
        <v>8.2026147651304004E-2</v>
      </c>
      <c r="P627" s="1" t="s">
        <v>4287</v>
      </c>
      <c r="Q627" s="9">
        <v>668</v>
      </c>
      <c r="R627" s="10">
        <f t="shared" si="36"/>
        <v>1248</v>
      </c>
      <c r="S627" s="1">
        <f t="shared" si="37"/>
        <v>1</v>
      </c>
      <c r="T627" s="1">
        <f t="shared" si="38"/>
        <v>1</v>
      </c>
      <c r="U627" s="1">
        <f t="shared" si="39"/>
        <v>1</v>
      </c>
      <c r="V627" s="1"/>
    </row>
    <row r="628" spans="1:22" x14ac:dyDescent="0.3">
      <c r="A628" s="8">
        <v>1132</v>
      </c>
      <c r="B628" s="8" t="s">
        <v>1675</v>
      </c>
      <c r="C628" s="8">
        <v>0.93889999999999996</v>
      </c>
      <c r="D628" s="8">
        <v>9.6000000000000002E-2</v>
      </c>
      <c r="E628" s="8">
        <v>0.1207</v>
      </c>
      <c r="F628" s="8" t="s">
        <v>1674</v>
      </c>
      <c r="G628" s="8">
        <v>2.46E-2</v>
      </c>
      <c r="H628" s="1" t="s">
        <v>4288</v>
      </c>
      <c r="I628" s="8">
        <v>634</v>
      </c>
      <c r="J628" s="9" t="s">
        <v>1680</v>
      </c>
      <c r="K628" s="9" t="s">
        <v>2823</v>
      </c>
      <c r="L628" s="9">
        <v>3.7527906495243598E-3</v>
      </c>
      <c r="M628" s="9">
        <v>6.0676135042409696E-3</v>
      </c>
      <c r="N628" s="9">
        <v>2.3148228547165998E-3</v>
      </c>
      <c r="O628" s="9">
        <v>6.3960649304269104E-2</v>
      </c>
      <c r="P628" s="1" t="s">
        <v>4289</v>
      </c>
      <c r="Q628" s="9">
        <v>615</v>
      </c>
      <c r="R628" s="10">
        <f t="shared" si="36"/>
        <v>1249</v>
      </c>
      <c r="S628" s="1">
        <f t="shared" si="37"/>
        <v>0</v>
      </c>
      <c r="T628" s="1">
        <f t="shared" si="38"/>
        <v>1</v>
      </c>
      <c r="U628" s="1">
        <f t="shared" si="39"/>
        <v>0</v>
      </c>
      <c r="V628" s="1"/>
    </row>
    <row r="629" spans="1:22" x14ac:dyDescent="0.3">
      <c r="A629" s="8">
        <v>99</v>
      </c>
      <c r="B629" s="8" t="s">
        <v>1672</v>
      </c>
      <c r="C629" s="8">
        <v>0.88629999999999998</v>
      </c>
      <c r="D629" s="8">
        <v>8.0500000000000002E-2</v>
      </c>
      <c r="E629" s="8">
        <v>0.1313</v>
      </c>
      <c r="F629" s="8" t="s">
        <v>1673</v>
      </c>
      <c r="G629" s="8">
        <v>5.0799999999999998E-2</v>
      </c>
      <c r="H629" s="1" t="s">
        <v>4290</v>
      </c>
      <c r="I629" s="8">
        <v>564</v>
      </c>
      <c r="J629" s="9" t="s">
        <v>1675</v>
      </c>
      <c r="K629" s="9" t="s">
        <v>1790</v>
      </c>
      <c r="L629" s="9">
        <v>8.5321844271629196E-3</v>
      </c>
      <c r="M629" s="9">
        <v>9.3652491492493602E-3</v>
      </c>
      <c r="N629" s="9">
        <v>8.3306472208644696E-4</v>
      </c>
      <c r="O629" s="9">
        <v>0.115524918435587</v>
      </c>
      <c r="P629" s="1" t="s">
        <v>4291</v>
      </c>
      <c r="Q629" s="9">
        <v>687</v>
      </c>
      <c r="R629" s="10">
        <f t="shared" si="36"/>
        <v>1251</v>
      </c>
      <c r="S629" s="1">
        <f t="shared" si="37"/>
        <v>0</v>
      </c>
      <c r="T629" s="1">
        <f t="shared" si="38"/>
        <v>1</v>
      </c>
      <c r="U629" s="1">
        <f t="shared" si="39"/>
        <v>0</v>
      </c>
      <c r="V629" s="1"/>
    </row>
    <row r="630" spans="1:22" x14ac:dyDescent="0.3">
      <c r="A630" s="8">
        <v>744</v>
      </c>
      <c r="B630" s="8" t="s">
        <v>1671</v>
      </c>
      <c r="C630" s="8">
        <v>0.58209999999999995</v>
      </c>
      <c r="D630" s="8">
        <v>0.38090000000000002</v>
      </c>
      <c r="E630" s="8">
        <v>0.38090000000000002</v>
      </c>
      <c r="F630" s="8" t="s">
        <v>1671</v>
      </c>
      <c r="G630" s="8">
        <v>0</v>
      </c>
      <c r="H630" s="1" t="s">
        <v>4292</v>
      </c>
      <c r="I630" s="8">
        <v>691</v>
      </c>
      <c r="J630" s="9" t="s">
        <v>1666</v>
      </c>
      <c r="K630" s="9" t="s">
        <v>2435</v>
      </c>
      <c r="L630" s="9">
        <v>1.5776716210504999E-2</v>
      </c>
      <c r="M630" s="9">
        <v>1.9526184911038701E-2</v>
      </c>
      <c r="N630" s="9">
        <v>3.7494687005336898E-3</v>
      </c>
      <c r="O630" s="9">
        <v>8.6154991923845306E-2</v>
      </c>
      <c r="P630" s="1" t="s">
        <v>4293</v>
      </c>
      <c r="Q630" s="9">
        <v>561</v>
      </c>
      <c r="R630" s="10">
        <f t="shared" si="36"/>
        <v>1252</v>
      </c>
      <c r="S630" s="1">
        <f t="shared" si="37"/>
        <v>0</v>
      </c>
      <c r="T630" s="1">
        <f t="shared" si="38"/>
        <v>0</v>
      </c>
      <c r="U630" s="1">
        <f t="shared" si="39"/>
        <v>0</v>
      </c>
      <c r="V630" s="1"/>
    </row>
    <row r="631" spans="1:22" x14ac:dyDescent="0.3">
      <c r="A631" s="8">
        <v>1295</v>
      </c>
      <c r="B631" s="8" t="s">
        <v>1674</v>
      </c>
      <c r="C631" s="8">
        <v>0.80369999999999997</v>
      </c>
      <c r="D631" s="8">
        <v>0.1963</v>
      </c>
      <c r="E631" s="8">
        <v>0.223</v>
      </c>
      <c r="F631" s="8" t="s">
        <v>1681</v>
      </c>
      <c r="G631" s="8">
        <v>2.6700000000000002E-2</v>
      </c>
      <c r="H631" s="1" t="s">
        <v>4294</v>
      </c>
      <c r="I631" s="8">
        <v>627</v>
      </c>
      <c r="J631" s="9" t="s">
        <v>1681</v>
      </c>
      <c r="K631" s="9" t="s">
        <v>2986</v>
      </c>
      <c r="L631" s="9">
        <v>8.0850291448510397E-3</v>
      </c>
      <c r="M631" s="9">
        <v>1.01991348159858E-2</v>
      </c>
      <c r="N631" s="9">
        <v>2.1141056711348502E-3</v>
      </c>
      <c r="O631" s="9">
        <v>7.0267471502054105E-2</v>
      </c>
      <c r="P631" s="1" t="s">
        <v>4295</v>
      </c>
      <c r="Q631" s="9">
        <v>625</v>
      </c>
      <c r="R631" s="10">
        <f t="shared" si="36"/>
        <v>1252</v>
      </c>
      <c r="S631" s="1">
        <f t="shared" si="37"/>
        <v>1</v>
      </c>
      <c r="T631" s="1">
        <f t="shared" si="38"/>
        <v>1</v>
      </c>
      <c r="U631" s="1">
        <f t="shared" si="39"/>
        <v>1</v>
      </c>
      <c r="V631" s="1"/>
    </row>
    <row r="632" spans="1:22" x14ac:dyDescent="0.3">
      <c r="A632" s="8">
        <v>1241</v>
      </c>
      <c r="B632" s="8" t="s">
        <v>1670</v>
      </c>
      <c r="C632" s="8">
        <v>0.87080000000000002</v>
      </c>
      <c r="D632" s="8">
        <v>0.1623</v>
      </c>
      <c r="E632" s="8">
        <v>0.2026</v>
      </c>
      <c r="F632" s="8" t="s">
        <v>1685</v>
      </c>
      <c r="G632" s="8">
        <v>4.0300000000000002E-2</v>
      </c>
      <c r="H632" s="1" t="s">
        <v>4296</v>
      </c>
      <c r="I632" s="8">
        <v>592</v>
      </c>
      <c r="J632" s="9" t="s">
        <v>1685</v>
      </c>
      <c r="K632" s="9" t="s">
        <v>2932</v>
      </c>
      <c r="L632" s="9">
        <v>9.1655917641111691E-3</v>
      </c>
      <c r="M632" s="9">
        <v>1.06064132221618E-2</v>
      </c>
      <c r="N632" s="9">
        <v>1.44082145805066E-3</v>
      </c>
      <c r="O632" s="9">
        <v>9.53605775170938E-2</v>
      </c>
      <c r="P632" s="1" t="s">
        <v>4297</v>
      </c>
      <c r="Q632" s="9">
        <v>661</v>
      </c>
      <c r="R632" s="10">
        <f t="shared" si="36"/>
        <v>1253</v>
      </c>
      <c r="S632" s="1">
        <f t="shared" si="37"/>
        <v>1</v>
      </c>
      <c r="T632" s="1">
        <f t="shared" si="38"/>
        <v>1</v>
      </c>
      <c r="U632" s="1">
        <f t="shared" si="39"/>
        <v>1</v>
      </c>
      <c r="V632" s="1"/>
    </row>
    <row r="633" spans="1:22" x14ac:dyDescent="0.3">
      <c r="A633" s="8">
        <v>192</v>
      </c>
      <c r="B633" s="8" t="s">
        <v>1685</v>
      </c>
      <c r="C633" s="8">
        <v>0.70040000000000002</v>
      </c>
      <c r="D633" s="8">
        <v>0.23830000000000001</v>
      </c>
      <c r="E633" s="8">
        <v>0.28560000000000002</v>
      </c>
      <c r="F633" s="8" t="s">
        <v>1675</v>
      </c>
      <c r="G633" s="8">
        <v>4.7300000000000002E-2</v>
      </c>
      <c r="H633" s="1" t="s">
        <v>4298</v>
      </c>
      <c r="I633" s="8">
        <v>576</v>
      </c>
      <c r="J633" s="9" t="s">
        <v>1675</v>
      </c>
      <c r="K633" s="9" t="s">
        <v>1883</v>
      </c>
      <c r="L633" s="9">
        <v>1.33430826175105E-2</v>
      </c>
      <c r="M633" s="9">
        <v>1.43248708330646E-2</v>
      </c>
      <c r="N633" s="9">
        <v>9.8178821555416191E-4</v>
      </c>
      <c r="O633" s="9">
        <v>8.0319775442401098E-2</v>
      </c>
      <c r="P633" s="1" t="s">
        <v>4299</v>
      </c>
      <c r="Q633" s="9">
        <v>678</v>
      </c>
      <c r="R633" s="10">
        <f t="shared" si="36"/>
        <v>1254</v>
      </c>
      <c r="S633" s="1">
        <f t="shared" si="37"/>
        <v>1</v>
      </c>
      <c r="T633" s="1">
        <f t="shared" si="38"/>
        <v>1</v>
      </c>
      <c r="U633" s="1">
        <f t="shared" si="39"/>
        <v>1</v>
      </c>
      <c r="V633" s="1"/>
    </row>
    <row r="634" spans="1:22" x14ac:dyDescent="0.3">
      <c r="A634" s="8">
        <v>863</v>
      </c>
      <c r="B634" s="8" t="s">
        <v>1681</v>
      </c>
      <c r="C634" s="8">
        <v>0.68200000000000005</v>
      </c>
      <c r="D634" s="8">
        <v>0.2253</v>
      </c>
      <c r="E634" s="8">
        <v>0.27939999999999998</v>
      </c>
      <c r="F634" s="8" t="s">
        <v>1674</v>
      </c>
      <c r="G634" s="8">
        <v>5.4100000000000002E-2</v>
      </c>
      <c r="H634" s="1" t="s">
        <v>4300</v>
      </c>
      <c r="I634" s="8">
        <v>556</v>
      </c>
      <c r="J634" s="9" t="s">
        <v>1674</v>
      </c>
      <c r="K634" s="9" t="s">
        <v>2554</v>
      </c>
      <c r="L634" s="9">
        <v>1.65385820969783E-2</v>
      </c>
      <c r="M634" s="9">
        <v>1.6677417399787502E-2</v>
      </c>
      <c r="N634" s="9">
        <v>1.3883530280917001E-4</v>
      </c>
      <c r="O634" s="9">
        <v>9.1350059988469207E-2</v>
      </c>
      <c r="P634" s="1" t="s">
        <v>4301</v>
      </c>
      <c r="Q634" s="9">
        <v>699</v>
      </c>
      <c r="R634" s="10">
        <f t="shared" si="36"/>
        <v>1255</v>
      </c>
      <c r="S634" s="1">
        <f t="shared" si="37"/>
        <v>1</v>
      </c>
      <c r="T634" s="1">
        <f t="shared" si="38"/>
        <v>1</v>
      </c>
      <c r="U634" s="1">
        <f t="shared" si="39"/>
        <v>1</v>
      </c>
      <c r="V634" s="1"/>
    </row>
    <row r="635" spans="1:22" x14ac:dyDescent="0.3">
      <c r="A635" s="8">
        <v>1152</v>
      </c>
      <c r="B635" s="8" t="s">
        <v>1673</v>
      </c>
      <c r="C635" s="8">
        <v>0.88380000000000003</v>
      </c>
      <c r="D635" s="8">
        <v>0.1143</v>
      </c>
      <c r="E635" s="8">
        <v>0.1431</v>
      </c>
      <c r="F635" s="8" t="s">
        <v>1669</v>
      </c>
      <c r="G635" s="8">
        <v>2.8799999999999999E-2</v>
      </c>
      <c r="H635" s="1" t="s">
        <v>4302</v>
      </c>
      <c r="I635" s="8">
        <v>621</v>
      </c>
      <c r="J635" s="9" t="s">
        <v>1669</v>
      </c>
      <c r="K635" s="9" t="s">
        <v>2843</v>
      </c>
      <c r="L635" s="9">
        <v>7.5257721447188801E-3</v>
      </c>
      <c r="M635" s="9">
        <v>9.4668768697348804E-3</v>
      </c>
      <c r="N635" s="9">
        <v>1.9411047250160001E-3</v>
      </c>
      <c r="O635" s="9">
        <v>0.100353673962938</v>
      </c>
      <c r="P635" s="1" t="s">
        <v>4303</v>
      </c>
      <c r="Q635" s="9">
        <v>634</v>
      </c>
      <c r="R635" s="10">
        <f t="shared" si="36"/>
        <v>1255</v>
      </c>
      <c r="S635" s="1">
        <f t="shared" si="37"/>
        <v>1</v>
      </c>
      <c r="T635" s="1">
        <f t="shared" si="38"/>
        <v>1</v>
      </c>
      <c r="U635" s="1">
        <f t="shared" si="39"/>
        <v>1</v>
      </c>
      <c r="V635" s="1"/>
    </row>
    <row r="636" spans="1:22" x14ac:dyDescent="0.3">
      <c r="A636" s="8">
        <v>1201</v>
      </c>
      <c r="B636" s="8" t="s">
        <v>1668</v>
      </c>
      <c r="C636" s="8">
        <v>0.92859999999999998</v>
      </c>
      <c r="D636" s="8">
        <v>7.6100000000000001E-2</v>
      </c>
      <c r="E636" s="8">
        <v>0.1236</v>
      </c>
      <c r="F636" s="8" t="s">
        <v>1674</v>
      </c>
      <c r="G636" s="8">
        <v>4.7500000000000001E-2</v>
      </c>
      <c r="H636" s="1" t="s">
        <v>4304</v>
      </c>
      <c r="I636" s="8">
        <v>575</v>
      </c>
      <c r="J636" s="9" t="s">
        <v>1674</v>
      </c>
      <c r="K636" s="9" t="s">
        <v>2892</v>
      </c>
      <c r="L636" s="9">
        <v>5.4420585803248997E-3</v>
      </c>
      <c r="M636" s="9">
        <v>6.4112335504076801E-3</v>
      </c>
      <c r="N636" s="9">
        <v>9.6917497008278597E-4</v>
      </c>
      <c r="O636" s="9">
        <v>9.8783120195090293E-2</v>
      </c>
      <c r="P636" s="1" t="s">
        <v>4305</v>
      </c>
      <c r="Q636" s="9">
        <v>680</v>
      </c>
      <c r="R636" s="10">
        <f t="shared" si="36"/>
        <v>1255</v>
      </c>
      <c r="S636" s="1">
        <f t="shared" si="37"/>
        <v>1</v>
      </c>
      <c r="T636" s="1">
        <f t="shared" si="38"/>
        <v>1</v>
      </c>
      <c r="U636" s="1">
        <f t="shared" si="39"/>
        <v>1</v>
      </c>
      <c r="V636" s="1"/>
    </row>
    <row r="637" spans="1:22" x14ac:dyDescent="0.3">
      <c r="A637" s="8">
        <v>681</v>
      </c>
      <c r="B637" s="8" t="s">
        <v>1674</v>
      </c>
      <c r="C637" s="8">
        <v>0.83840000000000003</v>
      </c>
      <c r="D637" s="8">
        <v>0.20660000000000001</v>
      </c>
      <c r="E637" s="8">
        <v>0.21229999999999999</v>
      </c>
      <c r="F637" s="8" t="s">
        <v>1682</v>
      </c>
      <c r="G637" s="8">
        <v>5.7000000000000002E-3</v>
      </c>
      <c r="H637" s="1" t="s">
        <v>4306</v>
      </c>
      <c r="I637" s="8">
        <v>674</v>
      </c>
      <c r="J637" s="9" t="s">
        <v>1682</v>
      </c>
      <c r="K637" s="9" t="s">
        <v>2372</v>
      </c>
      <c r="L637" s="9">
        <v>1.13000733830663E-2</v>
      </c>
      <c r="M637" s="9">
        <v>1.4474963499127601E-2</v>
      </c>
      <c r="N637" s="9">
        <v>3.1748901160613698E-3</v>
      </c>
      <c r="O637" s="9">
        <v>8.9268207472987998E-2</v>
      </c>
      <c r="P637" s="1" t="s">
        <v>4307</v>
      </c>
      <c r="Q637" s="9">
        <v>582</v>
      </c>
      <c r="R637" s="10">
        <f t="shared" si="36"/>
        <v>1256</v>
      </c>
      <c r="S637" s="1">
        <f t="shared" si="37"/>
        <v>1</v>
      </c>
      <c r="T637" s="1">
        <f t="shared" si="38"/>
        <v>1</v>
      </c>
      <c r="U637" s="1">
        <f t="shared" si="39"/>
        <v>1</v>
      </c>
      <c r="V637" s="1"/>
    </row>
    <row r="638" spans="1:22" x14ac:dyDescent="0.3">
      <c r="A638" s="8">
        <v>804</v>
      </c>
      <c r="B638" s="8" t="s">
        <v>1682</v>
      </c>
      <c r="C638" s="8">
        <v>0.91069999999999995</v>
      </c>
      <c r="D638" s="8">
        <v>9.2999999999999999E-2</v>
      </c>
      <c r="E638" s="8">
        <v>0.1293</v>
      </c>
      <c r="F638" s="8" t="s">
        <v>1674</v>
      </c>
      <c r="G638" s="8">
        <v>3.6200000000000003E-2</v>
      </c>
      <c r="H638" s="1" t="s">
        <v>4308</v>
      </c>
      <c r="I638" s="8">
        <v>599</v>
      </c>
      <c r="J638" s="9" t="s">
        <v>1674</v>
      </c>
      <c r="K638" s="9" t="s">
        <v>2495</v>
      </c>
      <c r="L638" s="9">
        <v>8.2237815588123795E-3</v>
      </c>
      <c r="M638" s="9">
        <v>9.7126073344070505E-3</v>
      </c>
      <c r="N638" s="9">
        <v>1.4888257755946699E-3</v>
      </c>
      <c r="O638" s="9">
        <v>0.12273557356388499</v>
      </c>
      <c r="P638" s="1" t="s">
        <v>4309</v>
      </c>
      <c r="Q638" s="9">
        <v>657</v>
      </c>
      <c r="R638" s="10">
        <f t="shared" si="36"/>
        <v>1256</v>
      </c>
      <c r="S638" s="1">
        <f t="shared" si="37"/>
        <v>1</v>
      </c>
      <c r="T638" s="1">
        <f t="shared" si="38"/>
        <v>1</v>
      </c>
      <c r="U638" s="1">
        <f t="shared" si="39"/>
        <v>1</v>
      </c>
      <c r="V638" s="1"/>
    </row>
    <row r="639" spans="1:22" x14ac:dyDescent="0.3">
      <c r="A639" s="8">
        <v>946</v>
      </c>
      <c r="B639" s="8" t="s">
        <v>1679</v>
      </c>
      <c r="C639" s="8">
        <v>0.96830000000000005</v>
      </c>
      <c r="D639" s="8">
        <v>4.1200000000000001E-2</v>
      </c>
      <c r="E639" s="8">
        <v>8.6900000000000005E-2</v>
      </c>
      <c r="F639" s="8" t="s">
        <v>1675</v>
      </c>
      <c r="G639" s="8">
        <v>4.5699999999999998E-2</v>
      </c>
      <c r="H639" s="1" t="s">
        <v>4310</v>
      </c>
      <c r="I639" s="8">
        <v>581</v>
      </c>
      <c r="J639" s="9" t="s">
        <v>1683</v>
      </c>
      <c r="K639" s="9" t="s">
        <v>2637</v>
      </c>
      <c r="L639" s="9">
        <v>2.4439858504990902E-4</v>
      </c>
      <c r="M639" s="9">
        <v>1.2989286979876E-3</v>
      </c>
      <c r="N639" s="9">
        <v>1.0545301129376899E-3</v>
      </c>
      <c r="O639" s="9">
        <v>1.9036464080751599E-2</v>
      </c>
      <c r="P639" s="1" t="s">
        <v>4311</v>
      </c>
      <c r="Q639" s="9">
        <v>676</v>
      </c>
      <c r="R639" s="10">
        <f t="shared" si="36"/>
        <v>1257</v>
      </c>
      <c r="S639" s="1">
        <f t="shared" si="37"/>
        <v>0</v>
      </c>
      <c r="T639" s="1">
        <f t="shared" si="38"/>
        <v>1</v>
      </c>
      <c r="U639" s="1">
        <f t="shared" si="39"/>
        <v>0</v>
      </c>
      <c r="V639" s="1"/>
    </row>
    <row r="640" spans="1:22" x14ac:dyDescent="0.3">
      <c r="A640" s="8">
        <v>1222</v>
      </c>
      <c r="B640" s="8" t="s">
        <v>1668</v>
      </c>
      <c r="C640" s="8">
        <v>0.90429999999999999</v>
      </c>
      <c r="D640" s="8">
        <v>0.1212</v>
      </c>
      <c r="E640" s="8">
        <v>0.1502</v>
      </c>
      <c r="F640" s="8" t="s">
        <v>1673</v>
      </c>
      <c r="G640" s="8">
        <v>2.9000000000000001E-2</v>
      </c>
      <c r="H640" s="1" t="s">
        <v>4312</v>
      </c>
      <c r="I640" s="8">
        <v>620</v>
      </c>
      <c r="J640" s="9" t="s">
        <v>1673</v>
      </c>
      <c r="K640" s="9" t="s">
        <v>2913</v>
      </c>
      <c r="L640" s="9">
        <v>8.6052834347103303E-3</v>
      </c>
      <c r="M640" s="9">
        <v>1.0469543802703899E-2</v>
      </c>
      <c r="N640" s="9">
        <v>1.8642603679936199E-3</v>
      </c>
      <c r="O640" s="9">
        <v>9.5533720081505999E-2</v>
      </c>
      <c r="P640" s="1" t="s">
        <v>4313</v>
      </c>
      <c r="Q640" s="9">
        <v>639</v>
      </c>
      <c r="R640" s="10">
        <f t="shared" si="36"/>
        <v>1259</v>
      </c>
      <c r="S640" s="1">
        <f t="shared" si="37"/>
        <v>1</v>
      </c>
      <c r="T640" s="1">
        <f t="shared" si="38"/>
        <v>1</v>
      </c>
      <c r="U640" s="1">
        <f t="shared" si="39"/>
        <v>1</v>
      </c>
      <c r="V640" s="1"/>
    </row>
    <row r="641" spans="1:22" x14ac:dyDescent="0.3">
      <c r="A641" s="8">
        <v>345</v>
      </c>
      <c r="B641" s="8" t="s">
        <v>1683</v>
      </c>
      <c r="C641" s="8">
        <v>0.70799999999999996</v>
      </c>
      <c r="D641" s="8">
        <v>0.2472</v>
      </c>
      <c r="E641" s="8">
        <v>0.29649999999999999</v>
      </c>
      <c r="F641" s="8" t="s">
        <v>1673</v>
      </c>
      <c r="G641" s="8">
        <v>4.9299999999999997E-2</v>
      </c>
      <c r="H641" s="1" t="s">
        <v>4314</v>
      </c>
      <c r="I641" s="8">
        <v>568</v>
      </c>
      <c r="J641" s="9" t="s">
        <v>1673</v>
      </c>
      <c r="K641" s="9" t="s">
        <v>2036</v>
      </c>
      <c r="L641" s="9">
        <v>1.40476674386822E-2</v>
      </c>
      <c r="M641" s="9">
        <v>1.44604605833421E-2</v>
      </c>
      <c r="N641" s="9">
        <v>4.1279314465984899E-4</v>
      </c>
      <c r="O641" s="9">
        <v>8.6244281415087998E-2</v>
      </c>
      <c r="P641" s="1" t="s">
        <v>4315</v>
      </c>
      <c r="Q641" s="9">
        <v>693</v>
      </c>
      <c r="R641" s="10">
        <f t="shared" si="36"/>
        <v>1261</v>
      </c>
      <c r="S641" s="1">
        <f t="shared" si="37"/>
        <v>1</v>
      </c>
      <c r="T641" s="1">
        <f t="shared" si="38"/>
        <v>1</v>
      </c>
      <c r="U641" s="1">
        <f t="shared" si="39"/>
        <v>1</v>
      </c>
      <c r="V641" s="1"/>
    </row>
    <row r="642" spans="1:22" x14ac:dyDescent="0.3">
      <c r="A642" s="8">
        <v>901</v>
      </c>
      <c r="B642" s="8" t="s">
        <v>1668</v>
      </c>
      <c r="C642" s="8">
        <v>0.83150000000000002</v>
      </c>
      <c r="D642" s="8">
        <v>0.15010000000000001</v>
      </c>
      <c r="E642" s="8">
        <v>0.20399999999999999</v>
      </c>
      <c r="F642" s="8" t="s">
        <v>1677</v>
      </c>
      <c r="G642" s="8">
        <v>5.3900000000000003E-2</v>
      </c>
      <c r="H642" s="1" t="s">
        <v>4316</v>
      </c>
      <c r="I642" s="8">
        <v>557</v>
      </c>
      <c r="J642" s="9" t="s">
        <v>1677</v>
      </c>
      <c r="K642" s="9" t="s">
        <v>2592</v>
      </c>
      <c r="L642" s="9">
        <v>1.08201346263701E-2</v>
      </c>
      <c r="M642" s="9">
        <v>1.0865417729421E-2</v>
      </c>
      <c r="N642" s="18">
        <v>4.5283103050913397E-5</v>
      </c>
      <c r="O642" s="9">
        <v>0.103741132151314</v>
      </c>
      <c r="P642" s="1" t="s">
        <v>4317</v>
      </c>
      <c r="Q642" s="9">
        <v>704</v>
      </c>
      <c r="R642" s="10">
        <f t="shared" ref="R642:R705" si="40">SUM(I642,Q642)</f>
        <v>1261</v>
      </c>
      <c r="S642" s="1">
        <f t="shared" si="37"/>
        <v>1</v>
      </c>
      <c r="T642" s="1">
        <f t="shared" si="38"/>
        <v>1</v>
      </c>
      <c r="U642" s="1">
        <f t="shared" si="39"/>
        <v>1</v>
      </c>
      <c r="V642" s="1"/>
    </row>
    <row r="643" spans="1:22" x14ac:dyDescent="0.3">
      <c r="A643" s="8">
        <v>206</v>
      </c>
      <c r="B643" s="8" t="s">
        <v>1681</v>
      </c>
      <c r="C643" s="8">
        <v>0.89490000000000003</v>
      </c>
      <c r="D643" s="8">
        <v>0.12820000000000001</v>
      </c>
      <c r="E643" s="8">
        <v>0.1628</v>
      </c>
      <c r="F643" s="8" t="s">
        <v>1668</v>
      </c>
      <c r="G643" s="8">
        <v>3.4700000000000002E-2</v>
      </c>
      <c r="H643" s="1" t="s">
        <v>4318</v>
      </c>
      <c r="I643" s="8">
        <v>605</v>
      </c>
      <c r="J643" s="9" t="s">
        <v>1668</v>
      </c>
      <c r="K643" s="9" t="s">
        <v>1897</v>
      </c>
      <c r="L643" s="9">
        <v>6.7267684651894496E-3</v>
      </c>
      <c r="M643" s="9">
        <v>8.1760706215140908E-3</v>
      </c>
      <c r="N643" s="9">
        <v>1.4493021563246401E-3</v>
      </c>
      <c r="O643" s="9">
        <v>7.2704370897668402E-2</v>
      </c>
      <c r="P643" s="1" t="s">
        <v>4319</v>
      </c>
      <c r="Q643" s="9">
        <v>660</v>
      </c>
      <c r="R643" s="10">
        <f t="shared" si="40"/>
        <v>1265</v>
      </c>
      <c r="S643" s="1">
        <f t="shared" ref="S643:S706" si="41">IF(J643=F643,1,0)</f>
        <v>1</v>
      </c>
      <c r="T643" s="1">
        <f t="shared" ref="T643:T706" si="42">IF(F643=B643,0,1)</f>
        <v>1</v>
      </c>
      <c r="U643" s="1">
        <f t="shared" ref="U643:U706" si="43">IF(SUM(S643:T643)&gt;1,1,0)</f>
        <v>1</v>
      </c>
      <c r="V643" s="1"/>
    </row>
    <row r="644" spans="1:22" x14ac:dyDescent="0.3">
      <c r="A644" s="8">
        <v>880</v>
      </c>
      <c r="B644" s="8" t="s">
        <v>1674</v>
      </c>
      <c r="C644" s="8">
        <v>0.85170000000000001</v>
      </c>
      <c r="D644" s="8">
        <v>0.1331</v>
      </c>
      <c r="E644" s="8">
        <v>0.186</v>
      </c>
      <c r="F644" s="8" t="s">
        <v>1677</v>
      </c>
      <c r="G644" s="8">
        <v>5.2900000000000003E-2</v>
      </c>
      <c r="H644" s="1" t="s">
        <v>4320</v>
      </c>
      <c r="I644" s="8">
        <v>560</v>
      </c>
      <c r="J644" s="9" t="s">
        <v>1674</v>
      </c>
      <c r="K644" s="9" t="s">
        <v>2571</v>
      </c>
      <c r="L644" s="9">
        <v>1.1737437123038E-2</v>
      </c>
      <c r="M644" s="9">
        <v>1.1737437123038E-2</v>
      </c>
      <c r="N644" s="9">
        <v>0</v>
      </c>
      <c r="O644" s="9">
        <v>0.11416189831694901</v>
      </c>
      <c r="P644" s="1" t="s">
        <v>4321</v>
      </c>
      <c r="Q644" s="9">
        <v>707</v>
      </c>
      <c r="R644" s="10">
        <f t="shared" si="40"/>
        <v>1267</v>
      </c>
      <c r="S644" s="1">
        <f t="shared" si="41"/>
        <v>0</v>
      </c>
      <c r="T644" s="1">
        <f t="shared" si="42"/>
        <v>1</v>
      </c>
      <c r="U644" s="1">
        <f t="shared" si="43"/>
        <v>0</v>
      </c>
      <c r="V644" s="1"/>
    </row>
    <row r="645" spans="1:22" x14ac:dyDescent="0.3">
      <c r="A645" s="8">
        <v>629</v>
      </c>
      <c r="B645" s="8" t="s">
        <v>1683</v>
      </c>
      <c r="C645" s="8">
        <v>0.45600000000000002</v>
      </c>
      <c r="D645" s="8">
        <v>0.34420000000000001</v>
      </c>
      <c r="E645" s="8">
        <v>0.39689999999999998</v>
      </c>
      <c r="F645" s="8" t="s">
        <v>1673</v>
      </c>
      <c r="G645" s="8">
        <v>5.2699999999999997E-2</v>
      </c>
      <c r="H645" s="1" t="s">
        <v>4322</v>
      </c>
      <c r="I645" s="8">
        <v>561</v>
      </c>
      <c r="J645" s="9" t="s">
        <v>1683</v>
      </c>
      <c r="K645" s="9" t="s">
        <v>2320</v>
      </c>
      <c r="L645" s="9">
        <v>2.12849137798732E-2</v>
      </c>
      <c r="M645" s="9">
        <v>2.12849137798732E-2</v>
      </c>
      <c r="N645" s="9">
        <v>0</v>
      </c>
      <c r="O645" s="9">
        <v>7.9474484031007805E-2</v>
      </c>
      <c r="P645" s="1" t="s">
        <v>4323</v>
      </c>
      <c r="Q645" s="9">
        <v>708</v>
      </c>
      <c r="R645" s="10">
        <f t="shared" si="40"/>
        <v>1269</v>
      </c>
      <c r="S645" s="1">
        <f t="shared" si="41"/>
        <v>0</v>
      </c>
      <c r="T645" s="1">
        <f t="shared" si="42"/>
        <v>1</v>
      </c>
      <c r="U645" s="1">
        <f t="shared" si="43"/>
        <v>0</v>
      </c>
      <c r="V645" s="1"/>
    </row>
    <row r="646" spans="1:22" x14ac:dyDescent="0.3">
      <c r="A646" s="8">
        <v>711</v>
      </c>
      <c r="B646" s="8" t="s">
        <v>1681</v>
      </c>
      <c r="C646" s="8">
        <v>0.77310000000000001</v>
      </c>
      <c r="D646" s="8">
        <v>0.17280000000000001</v>
      </c>
      <c r="E646" s="8">
        <v>0.20030000000000001</v>
      </c>
      <c r="F646" s="8" t="s">
        <v>1671</v>
      </c>
      <c r="G646" s="8">
        <v>2.76E-2</v>
      </c>
      <c r="H646" s="1" t="s">
        <v>4324</v>
      </c>
      <c r="I646" s="8">
        <v>626</v>
      </c>
      <c r="J646" s="9" t="s">
        <v>1682</v>
      </c>
      <c r="K646" s="9" t="s">
        <v>2402</v>
      </c>
      <c r="L646" s="9">
        <v>1.03564804969534E-2</v>
      </c>
      <c r="M646" s="9">
        <v>1.21096908700183E-2</v>
      </c>
      <c r="N646" s="9">
        <v>1.75321037306491E-3</v>
      </c>
      <c r="O646" s="9">
        <v>0.10004199067195201</v>
      </c>
      <c r="P646" s="1" t="s">
        <v>4325</v>
      </c>
      <c r="Q646" s="9">
        <v>643</v>
      </c>
      <c r="R646" s="10">
        <f t="shared" si="40"/>
        <v>1269</v>
      </c>
      <c r="S646" s="1">
        <f t="shared" si="41"/>
        <v>0</v>
      </c>
      <c r="T646" s="1">
        <f t="shared" si="42"/>
        <v>1</v>
      </c>
      <c r="U646" s="1">
        <f t="shared" si="43"/>
        <v>0</v>
      </c>
      <c r="V646" s="1"/>
    </row>
    <row r="647" spans="1:22" x14ac:dyDescent="0.3">
      <c r="A647" s="8">
        <v>1267</v>
      </c>
      <c r="B647" s="8" t="s">
        <v>1673</v>
      </c>
      <c r="C647" s="8">
        <v>0.83830000000000005</v>
      </c>
      <c r="D647" s="8">
        <v>0.20230000000000001</v>
      </c>
      <c r="E647" s="8">
        <v>0.2089</v>
      </c>
      <c r="F647" s="8" t="s">
        <v>1675</v>
      </c>
      <c r="G647" s="8">
        <v>6.6E-3</v>
      </c>
      <c r="H647" s="1" t="s">
        <v>4326</v>
      </c>
      <c r="I647" s="8">
        <v>671</v>
      </c>
      <c r="J647" s="9" t="s">
        <v>1675</v>
      </c>
      <c r="K647" s="9" t="s">
        <v>2958</v>
      </c>
      <c r="L647" s="9">
        <v>1.1045240397307501E-2</v>
      </c>
      <c r="M647" s="9">
        <v>1.38541483601869E-2</v>
      </c>
      <c r="N647" s="9">
        <v>2.80890796287946E-3</v>
      </c>
      <c r="O647" s="9">
        <v>8.97769311417254E-2</v>
      </c>
      <c r="P647" s="1" t="s">
        <v>4327</v>
      </c>
      <c r="Q647" s="9">
        <v>599</v>
      </c>
      <c r="R647" s="10">
        <f t="shared" si="40"/>
        <v>1270</v>
      </c>
      <c r="S647" s="1">
        <f t="shared" si="41"/>
        <v>1</v>
      </c>
      <c r="T647" s="1">
        <f t="shared" si="42"/>
        <v>1</v>
      </c>
      <c r="U647" s="1">
        <f t="shared" si="43"/>
        <v>1</v>
      </c>
      <c r="V647" s="1"/>
    </row>
    <row r="648" spans="1:22" x14ac:dyDescent="0.3">
      <c r="A648" s="8">
        <v>179</v>
      </c>
      <c r="B648" s="8" t="s">
        <v>1682</v>
      </c>
      <c r="C648" s="8">
        <v>0.86909999999999998</v>
      </c>
      <c r="D648" s="8">
        <v>0.11890000000000001</v>
      </c>
      <c r="E648" s="8">
        <v>0.1512</v>
      </c>
      <c r="F648" s="8" t="s">
        <v>1673</v>
      </c>
      <c r="G648" s="8">
        <v>3.2300000000000002E-2</v>
      </c>
      <c r="H648" s="1" t="s">
        <v>4328</v>
      </c>
      <c r="I648" s="8">
        <v>613</v>
      </c>
      <c r="J648" s="9" t="s">
        <v>1673</v>
      </c>
      <c r="K648" s="9" t="s">
        <v>1870</v>
      </c>
      <c r="L648" s="9">
        <v>7.6135755760269996E-3</v>
      </c>
      <c r="M648" s="9">
        <v>9.1006585148198493E-3</v>
      </c>
      <c r="N648" s="9">
        <v>1.4870829387928399E-3</v>
      </c>
      <c r="O648" s="9">
        <v>0.104031857992313</v>
      </c>
      <c r="P648" s="1" t="s">
        <v>4329</v>
      </c>
      <c r="Q648" s="9">
        <v>658</v>
      </c>
      <c r="R648" s="10">
        <f t="shared" si="40"/>
        <v>1271</v>
      </c>
      <c r="S648" s="1">
        <f t="shared" si="41"/>
        <v>1</v>
      </c>
      <c r="T648" s="1">
        <f t="shared" si="42"/>
        <v>1</v>
      </c>
      <c r="U648" s="1">
        <f t="shared" si="43"/>
        <v>1</v>
      </c>
      <c r="V648" s="1"/>
    </row>
    <row r="649" spans="1:22" x14ac:dyDescent="0.3">
      <c r="A649" s="8">
        <v>864</v>
      </c>
      <c r="B649" s="8" t="s">
        <v>1674</v>
      </c>
      <c r="C649" s="8">
        <v>0.81540000000000001</v>
      </c>
      <c r="D649" s="8">
        <v>0.18790000000000001</v>
      </c>
      <c r="E649" s="8">
        <v>0.18790000000000001</v>
      </c>
      <c r="F649" s="8" t="s">
        <v>1674</v>
      </c>
      <c r="G649" s="8">
        <v>0</v>
      </c>
      <c r="H649" s="1" t="s">
        <v>4330</v>
      </c>
      <c r="I649" s="8">
        <v>692</v>
      </c>
      <c r="J649" s="9" t="s">
        <v>1669</v>
      </c>
      <c r="K649" s="9" t="s">
        <v>2555</v>
      </c>
      <c r="L649" s="9">
        <v>7.70011025138708E-3</v>
      </c>
      <c r="M649" s="9">
        <v>1.10732990467167E-2</v>
      </c>
      <c r="N649" s="9">
        <v>3.3731887953296802E-3</v>
      </c>
      <c r="O649" s="9">
        <v>9.5446225435233595E-2</v>
      </c>
      <c r="P649" s="1" t="s">
        <v>4331</v>
      </c>
      <c r="Q649" s="9">
        <v>579</v>
      </c>
      <c r="R649" s="10">
        <f t="shared" si="40"/>
        <v>1271</v>
      </c>
      <c r="S649" s="1">
        <f t="shared" si="41"/>
        <v>0</v>
      </c>
      <c r="T649" s="1">
        <f t="shared" si="42"/>
        <v>0</v>
      </c>
      <c r="U649" s="1">
        <f t="shared" si="43"/>
        <v>0</v>
      </c>
      <c r="V649" s="1"/>
    </row>
    <row r="650" spans="1:22" x14ac:dyDescent="0.3">
      <c r="A650" s="8">
        <v>181</v>
      </c>
      <c r="B650" s="8" t="s">
        <v>1673</v>
      </c>
      <c r="C650" s="8">
        <v>0.78800000000000003</v>
      </c>
      <c r="D650" s="8">
        <v>0.19750000000000001</v>
      </c>
      <c r="E650" s="8">
        <v>0.19750000000000001</v>
      </c>
      <c r="F650" s="8" t="s">
        <v>1673</v>
      </c>
      <c r="G650" s="8">
        <v>0</v>
      </c>
      <c r="H650" s="1" t="s">
        <v>4332</v>
      </c>
      <c r="I650" s="8">
        <v>693</v>
      </c>
      <c r="J650" s="9" t="s">
        <v>1670</v>
      </c>
      <c r="K650" s="9" t="s">
        <v>1872</v>
      </c>
      <c r="L650" s="9">
        <v>1.0520318568156099E-2</v>
      </c>
      <c r="M650" s="9">
        <v>1.38795015675391E-2</v>
      </c>
      <c r="N650" s="9">
        <v>3.3591829993829701E-3</v>
      </c>
      <c r="O650" s="9">
        <v>8.7454670289826203E-2</v>
      </c>
      <c r="P650" s="1" t="s">
        <v>4333</v>
      </c>
      <c r="Q650" s="9">
        <v>580</v>
      </c>
      <c r="R650" s="10">
        <f t="shared" si="40"/>
        <v>1273</v>
      </c>
      <c r="S650" s="1">
        <f t="shared" si="41"/>
        <v>0</v>
      </c>
      <c r="T650" s="1">
        <f t="shared" si="42"/>
        <v>0</v>
      </c>
      <c r="U650" s="1">
        <f t="shared" si="43"/>
        <v>0</v>
      </c>
      <c r="V650" s="1"/>
    </row>
    <row r="651" spans="1:22" x14ac:dyDescent="0.3">
      <c r="A651" s="8">
        <v>726</v>
      </c>
      <c r="B651" s="8" t="s">
        <v>1669</v>
      </c>
      <c r="C651" s="8">
        <v>0.86339999999999995</v>
      </c>
      <c r="D651" s="8">
        <v>0.1447</v>
      </c>
      <c r="E651" s="8">
        <v>0.16</v>
      </c>
      <c r="F651" s="8" t="s">
        <v>1674</v>
      </c>
      <c r="G651" s="8">
        <v>1.54E-2</v>
      </c>
      <c r="H651" s="1" t="s">
        <v>4334</v>
      </c>
      <c r="I651" s="8">
        <v>648</v>
      </c>
      <c r="J651" s="9" t="s">
        <v>1668</v>
      </c>
      <c r="K651" s="9" t="s">
        <v>2417</v>
      </c>
      <c r="L651" s="9">
        <v>9.9611320137365199E-3</v>
      </c>
      <c r="M651" s="9">
        <v>1.2015028832600701E-2</v>
      </c>
      <c r="N651" s="9">
        <v>2.0538968188641999E-3</v>
      </c>
      <c r="O651" s="9">
        <v>0.128547010287065</v>
      </c>
      <c r="P651" s="1" t="s">
        <v>4335</v>
      </c>
      <c r="Q651" s="9">
        <v>626</v>
      </c>
      <c r="R651" s="10">
        <f t="shared" si="40"/>
        <v>1274</v>
      </c>
      <c r="S651" s="1">
        <f t="shared" si="41"/>
        <v>0</v>
      </c>
      <c r="T651" s="1">
        <f t="shared" si="42"/>
        <v>1</v>
      </c>
      <c r="U651" s="1">
        <f t="shared" si="43"/>
        <v>0</v>
      </c>
      <c r="V651" s="1"/>
    </row>
    <row r="652" spans="1:22" x14ac:dyDescent="0.3">
      <c r="A652" s="8">
        <v>1324</v>
      </c>
      <c r="B652" s="8" t="s">
        <v>1685</v>
      </c>
      <c r="C652" s="8">
        <v>0.60619999999999996</v>
      </c>
      <c r="D652" s="8">
        <v>0.33739999999999998</v>
      </c>
      <c r="E652" s="8">
        <v>0.3881</v>
      </c>
      <c r="F652" s="8" t="s">
        <v>1670</v>
      </c>
      <c r="G652" s="8">
        <v>5.0700000000000002E-2</v>
      </c>
      <c r="H652" s="1" t="s">
        <v>4336</v>
      </c>
      <c r="I652" s="8">
        <v>566</v>
      </c>
      <c r="J652" s="9" t="s">
        <v>1685</v>
      </c>
      <c r="K652" s="9" t="s">
        <v>3015</v>
      </c>
      <c r="L652" s="9">
        <v>0.10222561624062</v>
      </c>
      <c r="M652" s="9">
        <v>0.10222561624062</v>
      </c>
      <c r="N652" s="9">
        <v>0</v>
      </c>
      <c r="O652" s="9">
        <v>0.19858165812638501</v>
      </c>
      <c r="P652" s="1" t="s">
        <v>4337</v>
      </c>
      <c r="Q652" s="9">
        <v>709</v>
      </c>
      <c r="R652" s="10">
        <f t="shared" si="40"/>
        <v>1275</v>
      </c>
      <c r="S652" s="1">
        <f t="shared" si="41"/>
        <v>0</v>
      </c>
      <c r="T652" s="1">
        <f t="shared" si="42"/>
        <v>1</v>
      </c>
      <c r="U652" s="1">
        <f t="shared" si="43"/>
        <v>0</v>
      </c>
      <c r="V652" s="1"/>
    </row>
    <row r="653" spans="1:22" x14ac:dyDescent="0.3">
      <c r="A653" s="8">
        <v>354</v>
      </c>
      <c r="B653" s="8" t="s">
        <v>1668</v>
      </c>
      <c r="C653" s="8">
        <v>0.87309999999999999</v>
      </c>
      <c r="D653" s="8">
        <v>0.13250000000000001</v>
      </c>
      <c r="E653" s="8">
        <v>0.16619999999999999</v>
      </c>
      <c r="F653" s="8" t="s">
        <v>1674</v>
      </c>
      <c r="G653" s="8">
        <v>3.3700000000000001E-2</v>
      </c>
      <c r="H653" s="1" t="s">
        <v>4338</v>
      </c>
      <c r="I653" s="8">
        <v>609</v>
      </c>
      <c r="J653" s="9" t="s">
        <v>1674</v>
      </c>
      <c r="K653" s="9" t="s">
        <v>2045</v>
      </c>
      <c r="L653" s="9">
        <v>9.3931665748220906E-3</v>
      </c>
      <c r="M653" s="9">
        <v>1.06967877017995E-2</v>
      </c>
      <c r="N653" s="9">
        <v>1.30362112697747E-3</v>
      </c>
      <c r="O653" s="9">
        <v>9.6365727462722303E-2</v>
      </c>
      <c r="P653" s="1" t="s">
        <v>4339</v>
      </c>
      <c r="Q653" s="9">
        <v>670</v>
      </c>
      <c r="R653" s="10">
        <f t="shared" si="40"/>
        <v>1279</v>
      </c>
      <c r="S653" s="1">
        <f t="shared" si="41"/>
        <v>1</v>
      </c>
      <c r="T653" s="1">
        <f t="shared" si="42"/>
        <v>1</v>
      </c>
      <c r="U653" s="1">
        <f t="shared" si="43"/>
        <v>1</v>
      </c>
      <c r="V653" s="1"/>
    </row>
    <row r="654" spans="1:22" x14ac:dyDescent="0.3">
      <c r="A654" s="8">
        <v>247</v>
      </c>
      <c r="B654" s="8" t="s">
        <v>1670</v>
      </c>
      <c r="C654" s="8">
        <v>0.64929999999999999</v>
      </c>
      <c r="D654" s="8">
        <v>0.21729999999999999</v>
      </c>
      <c r="E654" s="8">
        <v>0.26600000000000001</v>
      </c>
      <c r="F654" s="8" t="s">
        <v>1673</v>
      </c>
      <c r="G654" s="8">
        <v>4.8599999999999997E-2</v>
      </c>
      <c r="H654" s="1" t="s">
        <v>4340</v>
      </c>
      <c r="I654" s="8">
        <v>570</v>
      </c>
      <c r="J654" s="9" t="s">
        <v>1670</v>
      </c>
      <c r="K654" s="9" t="s">
        <v>1938</v>
      </c>
      <c r="L654" s="9">
        <v>1.2771908547789E-2</v>
      </c>
      <c r="M654" s="9">
        <v>1.2771908547789E-2</v>
      </c>
      <c r="N654" s="9">
        <v>0</v>
      </c>
      <c r="O654" s="9">
        <v>6.9398983997994296E-2</v>
      </c>
      <c r="P654" s="1" t="s">
        <v>4341</v>
      </c>
      <c r="Q654" s="9">
        <v>710</v>
      </c>
      <c r="R654" s="10">
        <f t="shared" si="40"/>
        <v>1280</v>
      </c>
      <c r="S654" s="1">
        <f t="shared" si="41"/>
        <v>0</v>
      </c>
      <c r="T654" s="1">
        <f t="shared" si="42"/>
        <v>1</v>
      </c>
      <c r="U654" s="1">
        <f t="shared" si="43"/>
        <v>0</v>
      </c>
      <c r="V654" s="1"/>
    </row>
    <row r="655" spans="1:22" x14ac:dyDescent="0.3">
      <c r="A655" s="8">
        <v>149</v>
      </c>
      <c r="B655" s="8" t="s">
        <v>1666</v>
      </c>
      <c r="C655" s="8">
        <v>0.76629999999999998</v>
      </c>
      <c r="D655" s="8">
        <v>0.23769999999999999</v>
      </c>
      <c r="E655" s="8">
        <v>0.24460000000000001</v>
      </c>
      <c r="F655" s="8" t="s">
        <v>1670</v>
      </c>
      <c r="G655" s="8">
        <v>7.0000000000000001E-3</v>
      </c>
      <c r="H655" s="1" t="s">
        <v>4342</v>
      </c>
      <c r="I655" s="8">
        <v>670</v>
      </c>
      <c r="J655" s="9" t="s">
        <v>1670</v>
      </c>
      <c r="K655" s="9" t="s">
        <v>1840</v>
      </c>
      <c r="L655" s="9">
        <v>1.1977994563296301E-2</v>
      </c>
      <c r="M655" s="9">
        <v>1.43016859146102E-2</v>
      </c>
      <c r="N655" s="9">
        <v>2.3236913513139598E-3</v>
      </c>
      <c r="O655" s="9">
        <v>8.2123070282881502E-2</v>
      </c>
      <c r="P655" s="1" t="s">
        <v>4343</v>
      </c>
      <c r="Q655" s="9">
        <v>613</v>
      </c>
      <c r="R655" s="10">
        <f t="shared" si="40"/>
        <v>1283</v>
      </c>
      <c r="S655" s="1">
        <f t="shared" si="41"/>
        <v>1</v>
      </c>
      <c r="T655" s="1">
        <f t="shared" si="42"/>
        <v>1</v>
      </c>
      <c r="U655" s="1">
        <f t="shared" si="43"/>
        <v>1</v>
      </c>
      <c r="V655" s="1"/>
    </row>
    <row r="656" spans="1:22" x14ac:dyDescent="0.3">
      <c r="A656" s="8">
        <v>1038</v>
      </c>
      <c r="B656" s="8" t="s">
        <v>1674</v>
      </c>
      <c r="C656" s="8">
        <v>0.88329999999999997</v>
      </c>
      <c r="D656" s="8">
        <v>0.16769999999999999</v>
      </c>
      <c r="E656" s="8">
        <v>0.16769999999999999</v>
      </c>
      <c r="F656" s="8" t="s">
        <v>1674</v>
      </c>
      <c r="G656" s="8">
        <v>0</v>
      </c>
      <c r="H656" s="1" t="s">
        <v>4344</v>
      </c>
      <c r="I656" s="8">
        <v>694</v>
      </c>
      <c r="J656" s="9" t="s">
        <v>1668</v>
      </c>
      <c r="K656" s="9" t="s">
        <v>2729</v>
      </c>
      <c r="L656" s="9">
        <v>5.3513631913913997E-3</v>
      </c>
      <c r="M656" s="9">
        <v>8.3738538312738298E-3</v>
      </c>
      <c r="N656" s="9">
        <v>3.0224906398824201E-3</v>
      </c>
      <c r="O656" s="9">
        <v>7.6669911005119606E-2</v>
      </c>
      <c r="P656" s="1" t="s">
        <v>4345</v>
      </c>
      <c r="Q656" s="9">
        <v>590</v>
      </c>
      <c r="R656" s="10">
        <f t="shared" si="40"/>
        <v>1284</v>
      </c>
      <c r="S656" s="1">
        <f t="shared" si="41"/>
        <v>0</v>
      </c>
      <c r="T656" s="1">
        <f t="shared" si="42"/>
        <v>0</v>
      </c>
      <c r="U656" s="1">
        <f t="shared" si="43"/>
        <v>0</v>
      </c>
      <c r="V656" s="1"/>
    </row>
    <row r="657" spans="1:22" x14ac:dyDescent="0.3">
      <c r="A657" s="8">
        <v>1298</v>
      </c>
      <c r="B657" s="8" t="s">
        <v>1680</v>
      </c>
      <c r="C657" s="8">
        <v>0.87060000000000004</v>
      </c>
      <c r="D657" s="8">
        <v>0.14219999999999999</v>
      </c>
      <c r="E657" s="8">
        <v>0.1565</v>
      </c>
      <c r="F657" s="8" t="s">
        <v>1670</v>
      </c>
      <c r="G657" s="8">
        <v>1.43E-2</v>
      </c>
      <c r="H657" s="1" t="s">
        <v>4346</v>
      </c>
      <c r="I657" s="8">
        <v>651</v>
      </c>
      <c r="J657" s="9" t="s">
        <v>1670</v>
      </c>
      <c r="K657" s="9" t="s">
        <v>2989</v>
      </c>
      <c r="L657" s="9">
        <v>9.2076916834051004E-3</v>
      </c>
      <c r="M657" s="9">
        <v>1.1114737411989E-2</v>
      </c>
      <c r="N657" s="9">
        <v>1.9070457285839E-3</v>
      </c>
      <c r="O657" s="9">
        <v>8.4990619751211097E-2</v>
      </c>
      <c r="P657" s="1" t="s">
        <v>4347</v>
      </c>
      <c r="Q657" s="9">
        <v>636</v>
      </c>
      <c r="R657" s="10">
        <f t="shared" si="40"/>
        <v>1287</v>
      </c>
      <c r="S657" s="1">
        <f t="shared" si="41"/>
        <v>1</v>
      </c>
      <c r="T657" s="1">
        <f t="shared" si="42"/>
        <v>1</v>
      </c>
      <c r="U657" s="1">
        <f t="shared" si="43"/>
        <v>1</v>
      </c>
      <c r="V657" s="1"/>
    </row>
    <row r="658" spans="1:22" x14ac:dyDescent="0.3">
      <c r="A658" s="8">
        <v>542</v>
      </c>
      <c r="B658" s="8" t="s">
        <v>1680</v>
      </c>
      <c r="C658" s="8">
        <v>0.96599999999999997</v>
      </c>
      <c r="D658" s="8">
        <v>6.7699999999999996E-2</v>
      </c>
      <c r="E658" s="8">
        <v>0.10440000000000001</v>
      </c>
      <c r="F658" s="8" t="s">
        <v>1674</v>
      </c>
      <c r="G658" s="8">
        <v>3.6700000000000003E-2</v>
      </c>
      <c r="H658" s="1" t="s">
        <v>4348</v>
      </c>
      <c r="I658" s="8">
        <v>597</v>
      </c>
      <c r="J658" s="9" t="s">
        <v>1674</v>
      </c>
      <c r="K658" s="9" t="s">
        <v>2233</v>
      </c>
      <c r="L658" s="9">
        <v>2.2122029987636498E-3</v>
      </c>
      <c r="M658" s="9">
        <v>2.7377630728198498E-3</v>
      </c>
      <c r="N658" s="9">
        <v>5.2556007405620204E-4</v>
      </c>
      <c r="O658" s="9">
        <v>4.5623724495354401E-2</v>
      </c>
      <c r="P658" s="1" t="s">
        <v>4349</v>
      </c>
      <c r="Q658" s="9">
        <v>691</v>
      </c>
      <c r="R658" s="10">
        <f t="shared" si="40"/>
        <v>1288</v>
      </c>
      <c r="S658" s="1">
        <f t="shared" si="41"/>
        <v>1</v>
      </c>
      <c r="T658" s="1">
        <f t="shared" si="42"/>
        <v>1</v>
      </c>
      <c r="U658" s="1">
        <f t="shared" si="43"/>
        <v>1</v>
      </c>
      <c r="V658" s="1"/>
    </row>
    <row r="659" spans="1:22" x14ac:dyDescent="0.3">
      <c r="A659" s="8">
        <v>823</v>
      </c>
      <c r="B659" s="8" t="s">
        <v>1674</v>
      </c>
      <c r="C659" s="8">
        <v>0.44790000000000002</v>
      </c>
      <c r="D659" s="8">
        <v>0.4945</v>
      </c>
      <c r="E659" s="8">
        <v>0.4945</v>
      </c>
      <c r="F659" s="8" t="s">
        <v>1674</v>
      </c>
      <c r="G659" s="8">
        <v>0</v>
      </c>
      <c r="H659" s="1" t="s">
        <v>4350</v>
      </c>
      <c r="I659" s="8">
        <v>695</v>
      </c>
      <c r="J659" s="9" t="s">
        <v>1680</v>
      </c>
      <c r="K659" s="9" t="s">
        <v>2514</v>
      </c>
      <c r="L659" s="9">
        <v>2.3992274389673801E-2</v>
      </c>
      <c r="M659" s="9">
        <v>2.6881568758048299E-2</v>
      </c>
      <c r="N659" s="9">
        <v>2.8892943683745298E-3</v>
      </c>
      <c r="O659" s="9">
        <v>7.17752737504916E-2</v>
      </c>
      <c r="P659" s="1" t="s">
        <v>4351</v>
      </c>
      <c r="Q659" s="9">
        <v>595</v>
      </c>
      <c r="R659" s="10">
        <f t="shared" si="40"/>
        <v>1290</v>
      </c>
      <c r="S659" s="1">
        <f t="shared" si="41"/>
        <v>0</v>
      </c>
      <c r="T659" s="1">
        <f t="shared" si="42"/>
        <v>0</v>
      </c>
      <c r="U659" s="1">
        <f t="shared" si="43"/>
        <v>0</v>
      </c>
      <c r="V659" s="1"/>
    </row>
    <row r="660" spans="1:22" x14ac:dyDescent="0.3">
      <c r="A660" s="8">
        <v>257</v>
      </c>
      <c r="B660" s="8" t="s">
        <v>1677</v>
      </c>
      <c r="C660" s="8">
        <v>0.67030000000000001</v>
      </c>
      <c r="D660" s="8">
        <v>0.26989999999999997</v>
      </c>
      <c r="E660" s="8">
        <v>0.28050000000000003</v>
      </c>
      <c r="F660" s="8" t="s">
        <v>1674</v>
      </c>
      <c r="G660" s="8">
        <v>1.06E-2</v>
      </c>
      <c r="H660" s="1" t="s">
        <v>4352</v>
      </c>
      <c r="I660" s="8">
        <v>660</v>
      </c>
      <c r="J660" s="9" t="s">
        <v>1674</v>
      </c>
      <c r="K660" s="9" t="s">
        <v>1948</v>
      </c>
      <c r="L660" s="9">
        <v>1.3301497708377E-2</v>
      </c>
      <c r="M660" s="9">
        <v>1.53146381227319E-2</v>
      </c>
      <c r="N660" s="9">
        <v>2.0131404143549502E-3</v>
      </c>
      <c r="O660" s="9">
        <v>7.2608215327758893E-2</v>
      </c>
      <c r="P660" s="1" t="s">
        <v>4353</v>
      </c>
      <c r="Q660" s="9">
        <v>631</v>
      </c>
      <c r="R660" s="10">
        <f t="shared" si="40"/>
        <v>1291</v>
      </c>
      <c r="S660" s="1">
        <f t="shared" si="41"/>
        <v>1</v>
      </c>
      <c r="T660" s="1">
        <f t="shared" si="42"/>
        <v>1</v>
      </c>
      <c r="U660" s="1">
        <f t="shared" si="43"/>
        <v>1</v>
      </c>
      <c r="V660" s="1"/>
    </row>
    <row r="661" spans="1:22" x14ac:dyDescent="0.3">
      <c r="A661" s="8">
        <v>1064</v>
      </c>
      <c r="B661" s="8" t="s">
        <v>1675</v>
      </c>
      <c r="C661" s="8">
        <v>0.68889999999999996</v>
      </c>
      <c r="D661" s="8">
        <v>0.29370000000000002</v>
      </c>
      <c r="E661" s="8">
        <v>0.29370000000000002</v>
      </c>
      <c r="F661" s="8" t="s">
        <v>1675</v>
      </c>
      <c r="G661" s="8">
        <v>0</v>
      </c>
      <c r="H661" s="1" t="s">
        <v>4354</v>
      </c>
      <c r="I661" s="8">
        <v>696</v>
      </c>
      <c r="J661" s="9" t="s">
        <v>1676</v>
      </c>
      <c r="K661" s="9" t="s">
        <v>2755</v>
      </c>
      <c r="L661" s="9">
        <v>1.1861820759444801E-2</v>
      </c>
      <c r="M661" s="9">
        <v>1.4700250981100499E-2</v>
      </c>
      <c r="N661" s="9">
        <v>2.8384302216556698E-3</v>
      </c>
      <c r="O661" s="9">
        <v>6.6934953493576199E-2</v>
      </c>
      <c r="P661" s="1" t="s">
        <v>4355</v>
      </c>
      <c r="Q661" s="9">
        <v>597</v>
      </c>
      <c r="R661" s="10">
        <f t="shared" si="40"/>
        <v>1293</v>
      </c>
      <c r="S661" s="1">
        <f t="shared" si="41"/>
        <v>0</v>
      </c>
      <c r="T661" s="1">
        <f t="shared" si="42"/>
        <v>0</v>
      </c>
      <c r="U661" s="1">
        <f t="shared" si="43"/>
        <v>0</v>
      </c>
      <c r="V661" s="1"/>
    </row>
    <row r="662" spans="1:22" x14ac:dyDescent="0.3">
      <c r="A662" s="8">
        <v>505</v>
      </c>
      <c r="B662" s="8" t="s">
        <v>1668</v>
      </c>
      <c r="C662" s="8">
        <v>0.2918</v>
      </c>
      <c r="D662" s="8">
        <v>0.46860000000000002</v>
      </c>
      <c r="E662" s="8">
        <v>0.50409999999999999</v>
      </c>
      <c r="F662" s="8" t="s">
        <v>1667</v>
      </c>
      <c r="G662" s="8">
        <v>3.5499999999999997E-2</v>
      </c>
      <c r="H662" s="1" t="s">
        <v>4356</v>
      </c>
      <c r="I662" s="8">
        <v>602</v>
      </c>
      <c r="J662" s="9" t="s">
        <v>1667</v>
      </c>
      <c r="K662" s="9" t="s">
        <v>2196</v>
      </c>
      <c r="L662" s="9">
        <v>3.0335696887079201E-2</v>
      </c>
      <c r="M662" s="9">
        <v>3.07451456810818E-2</v>
      </c>
      <c r="N662" s="9">
        <v>4.0944879400266199E-4</v>
      </c>
      <c r="O662" s="9">
        <v>7.1740715574630395E-2</v>
      </c>
      <c r="P662" s="1" t="s">
        <v>4357</v>
      </c>
      <c r="Q662" s="9">
        <v>694</v>
      </c>
      <c r="R662" s="10">
        <f t="shared" si="40"/>
        <v>1296</v>
      </c>
      <c r="S662" s="1">
        <f t="shared" si="41"/>
        <v>1</v>
      </c>
      <c r="T662" s="1">
        <f t="shared" si="42"/>
        <v>1</v>
      </c>
      <c r="U662" s="1">
        <f t="shared" si="43"/>
        <v>1</v>
      </c>
      <c r="V662" s="1"/>
    </row>
    <row r="663" spans="1:22" x14ac:dyDescent="0.3">
      <c r="A663" s="8">
        <v>620</v>
      </c>
      <c r="B663" s="8" t="s">
        <v>1675</v>
      </c>
      <c r="C663" s="8">
        <v>0.68110000000000004</v>
      </c>
      <c r="D663" s="8">
        <v>0.2356</v>
      </c>
      <c r="E663" s="8">
        <v>0.24679999999999999</v>
      </c>
      <c r="F663" s="8" t="s">
        <v>1673</v>
      </c>
      <c r="G663" s="8">
        <v>1.12E-2</v>
      </c>
      <c r="H663" s="1" t="s">
        <v>4358</v>
      </c>
      <c r="I663" s="8">
        <v>658</v>
      </c>
      <c r="J663" s="9" t="s">
        <v>1683</v>
      </c>
      <c r="K663" s="9" t="s">
        <v>2311</v>
      </c>
      <c r="L663" s="9">
        <v>8.3920804715509108E-3</v>
      </c>
      <c r="M663" s="9">
        <v>1.0258812970614799E-2</v>
      </c>
      <c r="N663" s="9">
        <v>1.86673249906393E-3</v>
      </c>
      <c r="O663" s="9">
        <v>7.6736470105492796E-2</v>
      </c>
      <c r="P663" s="1" t="s">
        <v>4359</v>
      </c>
      <c r="Q663" s="9">
        <v>638</v>
      </c>
      <c r="R663" s="10">
        <f t="shared" si="40"/>
        <v>1296</v>
      </c>
      <c r="S663" s="1">
        <f t="shared" si="41"/>
        <v>0</v>
      </c>
      <c r="T663" s="1">
        <f t="shared" si="42"/>
        <v>1</v>
      </c>
      <c r="U663" s="1">
        <f t="shared" si="43"/>
        <v>0</v>
      </c>
      <c r="V663" s="1"/>
    </row>
    <row r="664" spans="1:22" x14ac:dyDescent="0.3">
      <c r="A664" s="8">
        <v>29</v>
      </c>
      <c r="B664" s="8" t="s">
        <v>1680</v>
      </c>
      <c r="C664" s="8">
        <v>0.65590000000000004</v>
      </c>
      <c r="D664" s="8">
        <v>0.33019999999999999</v>
      </c>
      <c r="E664" s="8">
        <v>0.33019999999999999</v>
      </c>
      <c r="F664" s="8" t="s">
        <v>1680</v>
      </c>
      <c r="G664" s="8">
        <v>0</v>
      </c>
      <c r="H664" s="1" t="s">
        <v>4360</v>
      </c>
      <c r="I664" s="8">
        <v>697</v>
      </c>
      <c r="J664" s="9" t="s">
        <v>1674</v>
      </c>
      <c r="K664" s="9" t="s">
        <v>1720</v>
      </c>
      <c r="L664" s="9">
        <v>1.3837824972252701E-2</v>
      </c>
      <c r="M664" s="9">
        <v>1.6626291914391599E-2</v>
      </c>
      <c r="N664" s="9">
        <v>2.7884669421389102E-3</v>
      </c>
      <c r="O664" s="9">
        <v>7.0574488210390501E-2</v>
      </c>
      <c r="P664" s="1" t="s">
        <v>4361</v>
      </c>
      <c r="Q664" s="9">
        <v>600</v>
      </c>
      <c r="R664" s="10">
        <f t="shared" si="40"/>
        <v>1297</v>
      </c>
      <c r="S664" s="1">
        <f t="shared" si="41"/>
        <v>0</v>
      </c>
      <c r="T664" s="1">
        <f t="shared" si="42"/>
        <v>0</v>
      </c>
      <c r="U664" s="1">
        <f t="shared" si="43"/>
        <v>0</v>
      </c>
      <c r="V664" s="1"/>
    </row>
    <row r="665" spans="1:22" x14ac:dyDescent="0.3">
      <c r="A665" s="8">
        <v>1051</v>
      </c>
      <c r="B665" s="8" t="s">
        <v>1673</v>
      </c>
      <c r="C665" s="8">
        <v>0.73280000000000001</v>
      </c>
      <c r="D665" s="8">
        <v>0.20119999999999999</v>
      </c>
      <c r="E665" s="8">
        <v>0.21940000000000001</v>
      </c>
      <c r="F665" s="8" t="s">
        <v>1666</v>
      </c>
      <c r="G665" s="8">
        <v>1.8100000000000002E-2</v>
      </c>
      <c r="H665" s="1" t="s">
        <v>4362</v>
      </c>
      <c r="I665" s="8">
        <v>643</v>
      </c>
      <c r="J665" s="9" t="s">
        <v>1666</v>
      </c>
      <c r="K665" s="9" t="s">
        <v>2742</v>
      </c>
      <c r="L665" s="9">
        <v>1.0049888550075501E-2</v>
      </c>
      <c r="M665" s="9">
        <v>1.15699434868767E-2</v>
      </c>
      <c r="N665" s="9">
        <v>1.52005493680121E-3</v>
      </c>
      <c r="O665" s="9">
        <v>7.5884427003362204E-2</v>
      </c>
      <c r="P665" s="1" t="s">
        <v>4363</v>
      </c>
      <c r="Q665" s="9">
        <v>655</v>
      </c>
      <c r="R665" s="10">
        <f t="shared" si="40"/>
        <v>1298</v>
      </c>
      <c r="S665" s="1">
        <f t="shared" si="41"/>
        <v>1</v>
      </c>
      <c r="T665" s="1">
        <f t="shared" si="42"/>
        <v>1</v>
      </c>
      <c r="U665" s="1">
        <f t="shared" si="43"/>
        <v>1</v>
      </c>
      <c r="V665" s="1"/>
    </row>
    <row r="666" spans="1:22" x14ac:dyDescent="0.3">
      <c r="A666" s="8">
        <v>1067</v>
      </c>
      <c r="B666" s="8" t="s">
        <v>1674</v>
      </c>
      <c r="C666" s="8">
        <v>0.70730000000000004</v>
      </c>
      <c r="D666" s="8">
        <v>0.31969999999999998</v>
      </c>
      <c r="E666" s="8">
        <v>0.31969999999999998</v>
      </c>
      <c r="F666" s="8" t="s">
        <v>1674</v>
      </c>
      <c r="G666" s="8">
        <v>0</v>
      </c>
      <c r="H666" s="1" t="s">
        <v>4364</v>
      </c>
      <c r="I666" s="8">
        <v>698</v>
      </c>
      <c r="J666" s="9" t="s">
        <v>1677</v>
      </c>
      <c r="K666" s="9" t="s">
        <v>2758</v>
      </c>
      <c r="L666" s="9">
        <v>1.45199169032885E-2</v>
      </c>
      <c r="M666" s="9">
        <v>1.7194566788037501E-2</v>
      </c>
      <c r="N666" s="9">
        <v>2.67464988474903E-3</v>
      </c>
      <c r="O666" s="9">
        <v>7.4091923648779798E-2</v>
      </c>
      <c r="P666" s="1" t="s">
        <v>4365</v>
      </c>
      <c r="Q666" s="9">
        <v>604</v>
      </c>
      <c r="R666" s="10">
        <f t="shared" si="40"/>
        <v>1302</v>
      </c>
      <c r="S666" s="1">
        <f t="shared" si="41"/>
        <v>0</v>
      </c>
      <c r="T666" s="1">
        <f t="shared" si="42"/>
        <v>0</v>
      </c>
      <c r="U666" s="1">
        <f t="shared" si="43"/>
        <v>0</v>
      </c>
      <c r="V666" s="1"/>
    </row>
    <row r="667" spans="1:22" x14ac:dyDescent="0.3">
      <c r="A667" s="8">
        <v>1332</v>
      </c>
      <c r="B667" s="8" t="s">
        <v>1680</v>
      </c>
      <c r="C667" s="8">
        <v>0.97089999999999999</v>
      </c>
      <c r="D667" s="8">
        <v>5.3100000000000001E-2</v>
      </c>
      <c r="E667" s="8">
        <v>9.1800000000000007E-2</v>
      </c>
      <c r="F667" s="8" t="s">
        <v>1675</v>
      </c>
      <c r="G667" s="8">
        <v>3.8699999999999998E-2</v>
      </c>
      <c r="H667" s="1" t="s">
        <v>4366</v>
      </c>
      <c r="I667" s="8">
        <v>594</v>
      </c>
      <c r="J667" s="9" t="s">
        <v>1666</v>
      </c>
      <c r="K667" s="9" t="s">
        <v>3023</v>
      </c>
      <c r="L667" s="9">
        <v>0</v>
      </c>
      <c r="M667" s="9">
        <v>0</v>
      </c>
      <c r="N667" s="9">
        <v>0</v>
      </c>
      <c r="O667" s="18">
        <v>1.53724357368048E-97</v>
      </c>
      <c r="P667" s="1" t="s">
        <v>4367</v>
      </c>
      <c r="Q667" s="9">
        <v>711</v>
      </c>
      <c r="R667" s="10">
        <f t="shared" si="40"/>
        <v>1305</v>
      </c>
      <c r="S667" s="1">
        <f t="shared" si="41"/>
        <v>0</v>
      </c>
      <c r="T667" s="1">
        <f t="shared" si="42"/>
        <v>1</v>
      </c>
      <c r="U667" s="1">
        <f t="shared" si="43"/>
        <v>0</v>
      </c>
      <c r="V667" s="1"/>
    </row>
    <row r="668" spans="1:22" x14ac:dyDescent="0.3">
      <c r="A668" s="8">
        <v>936</v>
      </c>
      <c r="B668" s="8" t="s">
        <v>1679</v>
      </c>
      <c r="C668" s="8">
        <v>0.81659999999999999</v>
      </c>
      <c r="D668" s="8">
        <v>0.1419</v>
      </c>
      <c r="E668" s="8">
        <v>0.1794</v>
      </c>
      <c r="F668" s="8" t="s">
        <v>1677</v>
      </c>
      <c r="G668" s="8">
        <v>3.7499999999999999E-2</v>
      </c>
      <c r="H668" s="1" t="s">
        <v>4368</v>
      </c>
      <c r="I668" s="8">
        <v>595</v>
      </c>
      <c r="J668" s="9" t="s">
        <v>1679</v>
      </c>
      <c r="K668" s="9" t="s">
        <v>2627</v>
      </c>
      <c r="L668" s="9">
        <v>1.57613489862518E-2</v>
      </c>
      <c r="M668" s="9">
        <v>1.57613489862518E-2</v>
      </c>
      <c r="N668" s="9">
        <v>0</v>
      </c>
      <c r="O668" s="9">
        <v>0.115382725860029</v>
      </c>
      <c r="P668" s="1" t="s">
        <v>4369</v>
      </c>
      <c r="Q668" s="9">
        <v>712</v>
      </c>
      <c r="R668" s="10">
        <f t="shared" si="40"/>
        <v>1307</v>
      </c>
      <c r="S668" s="1">
        <f t="shared" si="41"/>
        <v>0</v>
      </c>
      <c r="T668" s="1">
        <f t="shared" si="42"/>
        <v>1</v>
      </c>
      <c r="U668" s="1">
        <f t="shared" si="43"/>
        <v>0</v>
      </c>
      <c r="V668" s="1"/>
    </row>
    <row r="669" spans="1:22" x14ac:dyDescent="0.3">
      <c r="A669" s="8">
        <v>939</v>
      </c>
      <c r="B669" s="8" t="s">
        <v>1668</v>
      </c>
      <c r="C669" s="8">
        <v>0.83399999999999996</v>
      </c>
      <c r="D669" s="8">
        <v>0.15210000000000001</v>
      </c>
      <c r="E669" s="8">
        <v>0.18090000000000001</v>
      </c>
      <c r="F669" s="8" t="s">
        <v>1674</v>
      </c>
      <c r="G669" s="8">
        <v>2.8799999999999999E-2</v>
      </c>
      <c r="H669" s="1" t="s">
        <v>4370</v>
      </c>
      <c r="I669" s="8">
        <v>622</v>
      </c>
      <c r="J669" s="9" t="s">
        <v>1674</v>
      </c>
      <c r="K669" s="9" t="s">
        <v>2630</v>
      </c>
      <c r="L669" s="9">
        <v>8.2511334774614097E-3</v>
      </c>
      <c r="M669" s="9">
        <v>9.09870137207619E-3</v>
      </c>
      <c r="N669" s="9">
        <v>8.4756789461477996E-4</v>
      </c>
      <c r="O669" s="9">
        <v>8.8591691853301596E-2</v>
      </c>
      <c r="P669" s="1" t="s">
        <v>4371</v>
      </c>
      <c r="Q669" s="9">
        <v>685</v>
      </c>
      <c r="R669" s="10">
        <f t="shared" si="40"/>
        <v>1307</v>
      </c>
      <c r="S669" s="1">
        <f t="shared" si="41"/>
        <v>1</v>
      </c>
      <c r="T669" s="1">
        <f t="shared" si="42"/>
        <v>1</v>
      </c>
      <c r="U669" s="1">
        <f t="shared" si="43"/>
        <v>1</v>
      </c>
      <c r="V669" s="1"/>
    </row>
    <row r="670" spans="1:22" x14ac:dyDescent="0.3">
      <c r="A670" s="8">
        <v>1188</v>
      </c>
      <c r="B670" s="8" t="s">
        <v>1666</v>
      </c>
      <c r="C670" s="8">
        <v>0.83879999999999999</v>
      </c>
      <c r="D670" s="8">
        <v>0.20300000000000001</v>
      </c>
      <c r="E670" s="8">
        <v>0.20300000000000001</v>
      </c>
      <c r="F670" s="8" t="s">
        <v>1666</v>
      </c>
      <c r="G670" s="8">
        <v>0</v>
      </c>
      <c r="H670" s="1" t="s">
        <v>4372</v>
      </c>
      <c r="I670" s="8">
        <v>699</v>
      </c>
      <c r="J670" s="9" t="s">
        <v>1674</v>
      </c>
      <c r="K670" s="9" t="s">
        <v>2879</v>
      </c>
      <c r="L670" s="9">
        <v>8.5596829900197596E-3</v>
      </c>
      <c r="M670" s="9">
        <v>1.10962866405132E-2</v>
      </c>
      <c r="N670" s="9">
        <v>2.53660365049345E-3</v>
      </c>
      <c r="O670" s="9">
        <v>8.7321909512422399E-2</v>
      </c>
      <c r="P670" s="1" t="s">
        <v>4373</v>
      </c>
      <c r="Q670" s="9">
        <v>608</v>
      </c>
      <c r="R670" s="10">
        <f t="shared" si="40"/>
        <v>1307</v>
      </c>
      <c r="S670" s="1">
        <f t="shared" si="41"/>
        <v>0</v>
      </c>
      <c r="T670" s="1">
        <f t="shared" si="42"/>
        <v>0</v>
      </c>
      <c r="U670" s="1">
        <f t="shared" si="43"/>
        <v>0</v>
      </c>
      <c r="V670" s="1"/>
    </row>
    <row r="671" spans="1:22" x14ac:dyDescent="0.3">
      <c r="A671" s="8">
        <v>571</v>
      </c>
      <c r="B671" s="8" t="s">
        <v>1668</v>
      </c>
      <c r="C671" s="8">
        <v>0.71909999999999996</v>
      </c>
      <c r="D671" s="8">
        <v>0.23169999999999999</v>
      </c>
      <c r="E671" s="8">
        <v>0.23169999999999999</v>
      </c>
      <c r="F671" s="8" t="s">
        <v>1668</v>
      </c>
      <c r="G671" s="8">
        <v>0</v>
      </c>
      <c r="H671" s="1" t="s">
        <v>4374</v>
      </c>
      <c r="I671" s="8">
        <v>700</v>
      </c>
      <c r="J671" s="9" t="s">
        <v>1677</v>
      </c>
      <c r="K671" s="9" t="s">
        <v>2262</v>
      </c>
      <c r="L671" s="9">
        <v>1.35002005814176E-2</v>
      </c>
      <c r="M671" s="9">
        <v>1.6020721124221801E-2</v>
      </c>
      <c r="N671" s="9">
        <v>2.5205205428041099E-3</v>
      </c>
      <c r="O671" s="9">
        <v>0.100110776727591</v>
      </c>
      <c r="P671" s="1" t="s">
        <v>4375</v>
      </c>
      <c r="Q671" s="9">
        <v>609</v>
      </c>
      <c r="R671" s="10">
        <f t="shared" si="40"/>
        <v>1309</v>
      </c>
      <c r="S671" s="1">
        <f t="shared" si="41"/>
        <v>0</v>
      </c>
      <c r="T671" s="1">
        <f t="shared" si="42"/>
        <v>0</v>
      </c>
      <c r="U671" s="1">
        <f t="shared" si="43"/>
        <v>0</v>
      </c>
      <c r="V671" s="1"/>
    </row>
    <row r="672" spans="1:22" x14ac:dyDescent="0.3">
      <c r="A672" s="8">
        <v>1045</v>
      </c>
      <c r="B672" s="8" t="s">
        <v>1668</v>
      </c>
      <c r="C672" s="8">
        <v>0.8871</v>
      </c>
      <c r="D672" s="8">
        <v>0.1343</v>
      </c>
      <c r="E672" s="8">
        <v>0.1467</v>
      </c>
      <c r="F672" s="8" t="s">
        <v>1674</v>
      </c>
      <c r="G672" s="8">
        <v>1.24E-2</v>
      </c>
      <c r="H672" s="1" t="s">
        <v>4376</v>
      </c>
      <c r="I672" s="8">
        <v>655</v>
      </c>
      <c r="J672" s="9" t="s">
        <v>1674</v>
      </c>
      <c r="K672" s="9" t="s">
        <v>2736</v>
      </c>
      <c r="L672" s="9">
        <v>8.2243588729307097E-3</v>
      </c>
      <c r="M672" s="9">
        <v>9.7217709479184705E-3</v>
      </c>
      <c r="N672" s="9">
        <v>1.49741207498775E-3</v>
      </c>
      <c r="O672" s="9">
        <v>9.4375059699352698E-2</v>
      </c>
      <c r="P672" s="1" t="s">
        <v>4377</v>
      </c>
      <c r="Q672" s="9">
        <v>656</v>
      </c>
      <c r="R672" s="10">
        <f t="shared" si="40"/>
        <v>1311</v>
      </c>
      <c r="S672" s="1">
        <f t="shared" si="41"/>
        <v>1</v>
      </c>
      <c r="T672" s="1">
        <f t="shared" si="42"/>
        <v>1</v>
      </c>
      <c r="U672" s="1">
        <f t="shared" si="43"/>
        <v>1</v>
      </c>
      <c r="V672" s="1"/>
    </row>
    <row r="673" spans="1:22" x14ac:dyDescent="0.3">
      <c r="A673" s="8">
        <v>907</v>
      </c>
      <c r="B673" s="8" t="s">
        <v>1669</v>
      </c>
      <c r="C673" s="8">
        <v>0.79900000000000004</v>
      </c>
      <c r="D673" s="8">
        <v>0.22989999999999999</v>
      </c>
      <c r="E673" s="8">
        <v>0.22989999999999999</v>
      </c>
      <c r="F673" s="8" t="s">
        <v>1669</v>
      </c>
      <c r="G673" s="8">
        <v>0</v>
      </c>
      <c r="H673" s="1" t="s">
        <v>4378</v>
      </c>
      <c r="I673" s="8">
        <v>701</v>
      </c>
      <c r="J673" s="9" t="s">
        <v>1682</v>
      </c>
      <c r="K673" s="9" t="s">
        <v>2598</v>
      </c>
      <c r="L673" s="9">
        <v>1.1890832292808001E-2</v>
      </c>
      <c r="M673" s="9">
        <v>1.4299138978320599E-2</v>
      </c>
      <c r="N673" s="9">
        <v>2.4083066855126699E-3</v>
      </c>
      <c r="O673" s="9">
        <v>9.7922237620020905E-2</v>
      </c>
      <c r="P673" s="1" t="s">
        <v>4379</v>
      </c>
      <c r="Q673" s="9">
        <v>611</v>
      </c>
      <c r="R673" s="10">
        <f t="shared" si="40"/>
        <v>1312</v>
      </c>
      <c r="S673" s="1">
        <f t="shared" si="41"/>
        <v>0</v>
      </c>
      <c r="T673" s="1">
        <f t="shared" si="42"/>
        <v>0</v>
      </c>
      <c r="U673" s="1">
        <f t="shared" si="43"/>
        <v>0</v>
      </c>
      <c r="V673" s="1"/>
    </row>
    <row r="674" spans="1:22" x14ac:dyDescent="0.3">
      <c r="A674" s="8">
        <v>1246</v>
      </c>
      <c r="B674" s="8" t="s">
        <v>1675</v>
      </c>
      <c r="C674" s="8">
        <v>0.95699999999999996</v>
      </c>
      <c r="D674" s="8">
        <v>9.8500000000000004E-2</v>
      </c>
      <c r="E674" s="8">
        <v>9.8500000000000004E-2</v>
      </c>
      <c r="F674" s="8" t="s">
        <v>1675</v>
      </c>
      <c r="G674" s="8">
        <v>0</v>
      </c>
      <c r="H674" s="1" t="s">
        <v>4380</v>
      </c>
      <c r="I674" s="8">
        <v>702</v>
      </c>
      <c r="J674" s="9" t="s">
        <v>1673</v>
      </c>
      <c r="K674" s="9" t="s">
        <v>2937</v>
      </c>
      <c r="L674" s="9">
        <v>1.0125483054301799E-3</v>
      </c>
      <c r="M674" s="9">
        <v>3.41509841179007E-3</v>
      </c>
      <c r="N674" s="9">
        <v>2.4025501063598899E-3</v>
      </c>
      <c r="O674" s="9">
        <v>4.2019780332427398E-2</v>
      </c>
      <c r="P674" s="1" t="s">
        <v>4381</v>
      </c>
      <c r="Q674" s="9">
        <v>612</v>
      </c>
      <c r="R674" s="10">
        <f t="shared" si="40"/>
        <v>1314</v>
      </c>
      <c r="S674" s="1">
        <f t="shared" si="41"/>
        <v>0</v>
      </c>
      <c r="T674" s="1">
        <f t="shared" si="42"/>
        <v>0</v>
      </c>
      <c r="U674" s="1">
        <f t="shared" si="43"/>
        <v>0</v>
      </c>
      <c r="V674" s="1"/>
    </row>
    <row r="675" spans="1:22" x14ac:dyDescent="0.3">
      <c r="A675" s="8">
        <v>291</v>
      </c>
      <c r="B675" s="8" t="s">
        <v>1668</v>
      </c>
      <c r="C675" s="8">
        <v>0.80430000000000001</v>
      </c>
      <c r="D675" s="8">
        <v>0.21679999999999999</v>
      </c>
      <c r="E675" s="8">
        <v>0.23449999999999999</v>
      </c>
      <c r="F675" s="8" t="s">
        <v>1669</v>
      </c>
      <c r="G675" s="8">
        <v>1.77E-2</v>
      </c>
      <c r="H675" s="1" t="s">
        <v>4382</v>
      </c>
      <c r="I675" s="8">
        <v>645</v>
      </c>
      <c r="J675" s="9" t="s">
        <v>1669</v>
      </c>
      <c r="K675" s="9" t="s">
        <v>1982</v>
      </c>
      <c r="L675" s="9">
        <v>1.2993502993656701E-2</v>
      </c>
      <c r="M675" s="9">
        <v>1.41284994896372E-2</v>
      </c>
      <c r="N675" s="9">
        <v>1.13499649598042E-3</v>
      </c>
      <c r="O675" s="9">
        <v>9.5672812732983906E-2</v>
      </c>
      <c r="P675" s="1" t="s">
        <v>4383</v>
      </c>
      <c r="Q675" s="9">
        <v>672</v>
      </c>
      <c r="R675" s="10">
        <f t="shared" si="40"/>
        <v>1317</v>
      </c>
      <c r="S675" s="1">
        <f t="shared" si="41"/>
        <v>1</v>
      </c>
      <c r="T675" s="1">
        <f t="shared" si="42"/>
        <v>1</v>
      </c>
      <c r="U675" s="1">
        <f t="shared" si="43"/>
        <v>1</v>
      </c>
      <c r="V675" s="1"/>
    </row>
    <row r="676" spans="1:22" x14ac:dyDescent="0.3">
      <c r="A676" s="8">
        <v>1206</v>
      </c>
      <c r="B676" s="8" t="s">
        <v>1675</v>
      </c>
      <c r="C676" s="8">
        <v>0.81040000000000001</v>
      </c>
      <c r="D676" s="8">
        <v>0.22700000000000001</v>
      </c>
      <c r="E676" s="8">
        <v>0.22700000000000001</v>
      </c>
      <c r="F676" s="8" t="s">
        <v>1675</v>
      </c>
      <c r="G676" s="8">
        <v>0</v>
      </c>
      <c r="H676" s="1" t="s">
        <v>4384</v>
      </c>
      <c r="I676" s="8">
        <v>703</v>
      </c>
      <c r="J676" s="9" t="s">
        <v>1685</v>
      </c>
      <c r="K676" s="9" t="s">
        <v>2897</v>
      </c>
      <c r="L676" s="9">
        <v>1.24674457663834E-2</v>
      </c>
      <c r="M676" s="9">
        <v>1.47876961625725E-2</v>
      </c>
      <c r="N676" s="9">
        <v>2.3202503961891698E-3</v>
      </c>
      <c r="O676" s="9">
        <v>9.7468053026784199E-2</v>
      </c>
      <c r="P676" s="1" t="s">
        <v>4385</v>
      </c>
      <c r="Q676" s="9">
        <v>614</v>
      </c>
      <c r="R676" s="10">
        <f t="shared" si="40"/>
        <v>1317</v>
      </c>
      <c r="S676" s="1">
        <f t="shared" si="41"/>
        <v>0</v>
      </c>
      <c r="T676" s="1">
        <f t="shared" si="42"/>
        <v>0</v>
      </c>
      <c r="U676" s="1">
        <f t="shared" si="43"/>
        <v>0</v>
      </c>
      <c r="V676" s="1"/>
    </row>
    <row r="677" spans="1:22" x14ac:dyDescent="0.3">
      <c r="A677" s="8">
        <v>1244</v>
      </c>
      <c r="B677" s="8" t="s">
        <v>1674</v>
      </c>
      <c r="C677" s="8">
        <v>0.86009999999999998</v>
      </c>
      <c r="D677" s="8">
        <v>0.1731</v>
      </c>
      <c r="E677" s="8">
        <v>0.20469999999999999</v>
      </c>
      <c r="F677" s="8" t="s">
        <v>1675</v>
      </c>
      <c r="G677" s="8">
        <v>3.1600000000000003E-2</v>
      </c>
      <c r="H677" s="1" t="s">
        <v>4386</v>
      </c>
      <c r="I677" s="8">
        <v>615</v>
      </c>
      <c r="J677" s="9" t="s">
        <v>1675</v>
      </c>
      <c r="K677" s="9" t="s">
        <v>2935</v>
      </c>
      <c r="L677" s="9">
        <v>1.20283290000505E-2</v>
      </c>
      <c r="M677" s="9">
        <v>1.21032741394691E-2</v>
      </c>
      <c r="N677" s="18">
        <v>7.4945139418578904E-5</v>
      </c>
      <c r="O677" s="9">
        <v>8.9972600463349803E-2</v>
      </c>
      <c r="P677" s="1" t="s">
        <v>4387</v>
      </c>
      <c r="Q677" s="9">
        <v>702</v>
      </c>
      <c r="R677" s="10">
        <f t="shared" si="40"/>
        <v>1317</v>
      </c>
      <c r="S677" s="1">
        <f t="shared" si="41"/>
        <v>1</v>
      </c>
      <c r="T677" s="1">
        <f t="shared" si="42"/>
        <v>1</v>
      </c>
      <c r="U677" s="1">
        <f t="shared" si="43"/>
        <v>1</v>
      </c>
      <c r="V677" s="1"/>
    </row>
    <row r="678" spans="1:22" x14ac:dyDescent="0.3">
      <c r="A678" s="8">
        <v>1291</v>
      </c>
      <c r="B678" s="8" t="s">
        <v>1670</v>
      </c>
      <c r="C678" s="8">
        <v>0.88859999999999995</v>
      </c>
      <c r="D678" s="8">
        <v>0.16289999999999999</v>
      </c>
      <c r="E678" s="8">
        <v>0.16289999999999999</v>
      </c>
      <c r="F678" s="8" t="s">
        <v>1670</v>
      </c>
      <c r="G678" s="8">
        <v>0</v>
      </c>
      <c r="H678" s="1" t="s">
        <v>4388</v>
      </c>
      <c r="I678" s="8">
        <v>704</v>
      </c>
      <c r="J678" s="9" t="s">
        <v>1675</v>
      </c>
      <c r="K678" s="9" t="s">
        <v>2982</v>
      </c>
      <c r="L678" s="9">
        <v>4.4999669377479602E-3</v>
      </c>
      <c r="M678" s="9">
        <v>6.7832783817170497E-3</v>
      </c>
      <c r="N678" s="9">
        <v>2.2833114439690899E-3</v>
      </c>
      <c r="O678" s="9">
        <v>7.1618403701432007E-2</v>
      </c>
      <c r="P678" s="1" t="s">
        <v>4389</v>
      </c>
      <c r="Q678" s="9">
        <v>617</v>
      </c>
      <c r="R678" s="10">
        <f t="shared" si="40"/>
        <v>1321</v>
      </c>
      <c r="S678" s="1">
        <f t="shared" si="41"/>
        <v>0</v>
      </c>
      <c r="T678" s="1">
        <f t="shared" si="42"/>
        <v>0</v>
      </c>
      <c r="U678" s="1">
        <f t="shared" si="43"/>
        <v>0</v>
      </c>
      <c r="V678" s="1"/>
    </row>
    <row r="679" spans="1:22" x14ac:dyDescent="0.3">
      <c r="A679" s="8">
        <v>610</v>
      </c>
      <c r="B679" s="8" t="s">
        <v>1670</v>
      </c>
      <c r="C679" s="8">
        <v>0.90880000000000005</v>
      </c>
      <c r="D679" s="8">
        <v>0.1399</v>
      </c>
      <c r="E679" s="8">
        <v>0.1399</v>
      </c>
      <c r="F679" s="8" t="s">
        <v>1670</v>
      </c>
      <c r="G679" s="8">
        <v>0</v>
      </c>
      <c r="H679" s="1" t="s">
        <v>4390</v>
      </c>
      <c r="I679" s="8">
        <v>705</v>
      </c>
      <c r="J679" s="9" t="s">
        <v>1674</v>
      </c>
      <c r="K679" s="9" t="s">
        <v>2301</v>
      </c>
      <c r="L679" s="9">
        <v>6.70402262349005E-3</v>
      </c>
      <c r="M679" s="9">
        <v>8.9253721570989406E-3</v>
      </c>
      <c r="N679" s="9">
        <v>2.2213495336088798E-3</v>
      </c>
      <c r="O679" s="9">
        <v>0.10339304815733801</v>
      </c>
      <c r="P679" s="1" t="s">
        <v>4391</v>
      </c>
      <c r="Q679" s="9">
        <v>620</v>
      </c>
      <c r="R679" s="10">
        <f t="shared" si="40"/>
        <v>1325</v>
      </c>
      <c r="S679" s="1">
        <f t="shared" si="41"/>
        <v>0</v>
      </c>
      <c r="T679" s="1">
        <f t="shared" si="42"/>
        <v>0</v>
      </c>
      <c r="U679" s="1">
        <f t="shared" si="43"/>
        <v>0</v>
      </c>
      <c r="V679" s="1"/>
    </row>
    <row r="680" spans="1:22" x14ac:dyDescent="0.3">
      <c r="A680" s="8">
        <v>318</v>
      </c>
      <c r="B680" s="8" t="s">
        <v>1669</v>
      </c>
      <c r="C680" s="8">
        <v>0.95840000000000003</v>
      </c>
      <c r="D680" s="8">
        <v>8.0799999999999997E-2</v>
      </c>
      <c r="E680" s="8">
        <v>0.1014</v>
      </c>
      <c r="F680" s="8" t="s">
        <v>1681</v>
      </c>
      <c r="G680" s="8">
        <v>2.06E-2</v>
      </c>
      <c r="H680" s="1" t="s">
        <v>4392</v>
      </c>
      <c r="I680" s="8">
        <v>638</v>
      </c>
      <c r="J680" s="9" t="s">
        <v>1681</v>
      </c>
      <c r="K680" s="9" t="s">
        <v>2009</v>
      </c>
      <c r="L680" s="9">
        <v>1.49056853675325E-3</v>
      </c>
      <c r="M680" s="9">
        <v>2.2271963540471998E-3</v>
      </c>
      <c r="N680" s="9">
        <v>7.3662781729394401E-4</v>
      </c>
      <c r="O680" s="9">
        <v>2.0789627136188801E-2</v>
      </c>
      <c r="P680" s="1" t="s">
        <v>4393</v>
      </c>
      <c r="Q680" s="9">
        <v>688</v>
      </c>
      <c r="R680" s="10">
        <f t="shared" si="40"/>
        <v>1326</v>
      </c>
      <c r="S680" s="1">
        <f t="shared" si="41"/>
        <v>1</v>
      </c>
      <c r="T680" s="1">
        <f t="shared" si="42"/>
        <v>1</v>
      </c>
      <c r="U680" s="1">
        <f t="shared" si="43"/>
        <v>1</v>
      </c>
      <c r="V680" s="1"/>
    </row>
    <row r="681" spans="1:22" x14ac:dyDescent="0.3">
      <c r="A681" s="8">
        <v>575</v>
      </c>
      <c r="B681" s="8" t="s">
        <v>1677</v>
      </c>
      <c r="C681" s="8">
        <v>0.82089999999999996</v>
      </c>
      <c r="D681" s="8">
        <v>0.16389999999999999</v>
      </c>
      <c r="E681" s="8">
        <v>0.1744</v>
      </c>
      <c r="F681" s="8" t="s">
        <v>1674</v>
      </c>
      <c r="G681" s="8">
        <v>1.0500000000000001E-2</v>
      </c>
      <c r="H681" s="1" t="s">
        <v>4394</v>
      </c>
      <c r="I681" s="8">
        <v>662</v>
      </c>
      <c r="J681" s="9" t="s">
        <v>1681</v>
      </c>
      <c r="K681" s="9" t="s">
        <v>2266</v>
      </c>
      <c r="L681" s="9">
        <v>6.6608375980060797E-3</v>
      </c>
      <c r="M681" s="9">
        <v>8.0578381424880694E-3</v>
      </c>
      <c r="N681" s="9">
        <v>1.3970005444819799E-3</v>
      </c>
      <c r="O681" s="9">
        <v>9.63405489816829E-2</v>
      </c>
      <c r="P681" s="1" t="s">
        <v>4395</v>
      </c>
      <c r="Q681" s="9">
        <v>665</v>
      </c>
      <c r="R681" s="10">
        <f t="shared" si="40"/>
        <v>1327</v>
      </c>
      <c r="S681" s="1">
        <f t="shared" si="41"/>
        <v>0</v>
      </c>
      <c r="T681" s="1">
        <f t="shared" si="42"/>
        <v>1</v>
      </c>
      <c r="U681" s="1">
        <f t="shared" si="43"/>
        <v>0</v>
      </c>
      <c r="V681" s="1"/>
    </row>
    <row r="682" spans="1:22" x14ac:dyDescent="0.3">
      <c r="A682" s="8">
        <v>1017</v>
      </c>
      <c r="B682" s="8" t="s">
        <v>1675</v>
      </c>
      <c r="C682" s="8">
        <v>0.94369999999999998</v>
      </c>
      <c r="D682" s="8">
        <v>9.5899999999999999E-2</v>
      </c>
      <c r="E682" s="8">
        <v>0.10150000000000001</v>
      </c>
      <c r="F682" s="8" t="s">
        <v>1674</v>
      </c>
      <c r="G682" s="8">
        <v>5.5999999999999999E-3</v>
      </c>
      <c r="H682" s="1" t="s">
        <v>4396</v>
      </c>
      <c r="I682" s="8">
        <v>675</v>
      </c>
      <c r="J682" s="9" t="s">
        <v>1681</v>
      </c>
      <c r="K682" s="9" t="s">
        <v>2708</v>
      </c>
      <c r="L682" s="9">
        <v>2.7810948271543498E-3</v>
      </c>
      <c r="M682" s="9">
        <v>4.3042353934340796E-3</v>
      </c>
      <c r="N682" s="9">
        <v>1.52314056627973E-3</v>
      </c>
      <c r="O682" s="9">
        <v>7.3117973242610004E-2</v>
      </c>
      <c r="P682" s="1" t="s">
        <v>4397</v>
      </c>
      <c r="Q682" s="9">
        <v>654</v>
      </c>
      <c r="R682" s="10">
        <f t="shared" si="40"/>
        <v>1329</v>
      </c>
      <c r="S682" s="1">
        <f t="shared" si="41"/>
        <v>0</v>
      </c>
      <c r="T682" s="1">
        <f t="shared" si="42"/>
        <v>1</v>
      </c>
      <c r="U682" s="1">
        <f t="shared" si="43"/>
        <v>0</v>
      </c>
      <c r="V682" s="1"/>
    </row>
    <row r="683" spans="1:22" x14ac:dyDescent="0.3">
      <c r="A683" s="8">
        <v>309</v>
      </c>
      <c r="B683" s="8" t="s">
        <v>1681</v>
      </c>
      <c r="C683" s="8">
        <v>0.79830000000000001</v>
      </c>
      <c r="D683" s="8">
        <v>0.25190000000000001</v>
      </c>
      <c r="E683" s="8">
        <v>0.25190000000000001</v>
      </c>
      <c r="F683" s="8" t="s">
        <v>1681</v>
      </c>
      <c r="G683" s="8">
        <v>0</v>
      </c>
      <c r="H683" s="1" t="s">
        <v>4398</v>
      </c>
      <c r="I683" s="8">
        <v>706</v>
      </c>
      <c r="J683" s="9" t="s">
        <v>1677</v>
      </c>
      <c r="K683" s="9" t="s">
        <v>2000</v>
      </c>
      <c r="L683" s="9">
        <v>9.3325036880567407E-3</v>
      </c>
      <c r="M683" s="9">
        <v>1.13589243745721E-2</v>
      </c>
      <c r="N683" s="9">
        <v>2.0264206865154002E-3</v>
      </c>
      <c r="O683" s="9">
        <v>7.2661709996390295E-2</v>
      </c>
      <c r="P683" s="1" t="s">
        <v>4399</v>
      </c>
      <c r="Q683" s="9">
        <v>630</v>
      </c>
      <c r="R683" s="10">
        <f t="shared" si="40"/>
        <v>1336</v>
      </c>
      <c r="S683" s="1">
        <f t="shared" si="41"/>
        <v>0</v>
      </c>
      <c r="T683" s="1">
        <f t="shared" si="42"/>
        <v>0</v>
      </c>
      <c r="U683" s="1">
        <f t="shared" si="43"/>
        <v>0</v>
      </c>
      <c r="V683" s="1"/>
    </row>
    <row r="684" spans="1:22" x14ac:dyDescent="0.3">
      <c r="A684" s="8">
        <v>1058</v>
      </c>
      <c r="B684" s="8" t="s">
        <v>1674</v>
      </c>
      <c r="C684" s="8">
        <v>0.84199999999999997</v>
      </c>
      <c r="D684" s="8">
        <v>0.14149999999999999</v>
      </c>
      <c r="E684" s="8">
        <v>0.1507</v>
      </c>
      <c r="F684" s="8" t="s">
        <v>1666</v>
      </c>
      <c r="G684" s="8">
        <v>9.1999999999999998E-3</v>
      </c>
      <c r="H684" s="1" t="s">
        <v>4400</v>
      </c>
      <c r="I684" s="8">
        <v>666</v>
      </c>
      <c r="J684" s="9" t="s">
        <v>1666</v>
      </c>
      <c r="K684" s="9" t="s">
        <v>2749</v>
      </c>
      <c r="L684" s="9">
        <v>9.3321961424057496E-3</v>
      </c>
      <c r="M684" s="9">
        <v>1.04840110716927E-2</v>
      </c>
      <c r="N684" s="9">
        <v>1.15181492928695E-3</v>
      </c>
      <c r="O684" s="9">
        <v>9.6718909192540101E-2</v>
      </c>
      <c r="P684" s="1" t="s">
        <v>4401</v>
      </c>
      <c r="Q684" s="9">
        <v>671</v>
      </c>
      <c r="R684" s="10">
        <f t="shared" si="40"/>
        <v>1337</v>
      </c>
      <c r="S684" s="1">
        <f t="shared" si="41"/>
        <v>1</v>
      </c>
      <c r="T684" s="1">
        <f t="shared" si="42"/>
        <v>1</v>
      </c>
      <c r="U684" s="1">
        <f t="shared" si="43"/>
        <v>1</v>
      </c>
      <c r="V684" s="1"/>
    </row>
    <row r="685" spans="1:22" x14ac:dyDescent="0.3">
      <c r="A685" s="8">
        <v>675</v>
      </c>
      <c r="B685" s="8" t="s">
        <v>1674</v>
      </c>
      <c r="C685" s="8">
        <v>0.86240000000000006</v>
      </c>
      <c r="D685" s="8">
        <v>0.18479999999999999</v>
      </c>
      <c r="E685" s="8">
        <v>0.18479999999999999</v>
      </c>
      <c r="F685" s="8" t="s">
        <v>1674</v>
      </c>
      <c r="G685" s="8">
        <v>0</v>
      </c>
      <c r="H685" s="1" t="s">
        <v>4402</v>
      </c>
      <c r="I685" s="8">
        <v>707</v>
      </c>
      <c r="J685" s="9" t="s">
        <v>1680</v>
      </c>
      <c r="K685" s="9" t="s">
        <v>2366</v>
      </c>
      <c r="L685" s="9">
        <v>7.7785565918936398E-3</v>
      </c>
      <c r="M685" s="9">
        <v>9.7638893341995599E-3</v>
      </c>
      <c r="N685" s="9">
        <v>1.9853327423059201E-3</v>
      </c>
      <c r="O685" s="9">
        <v>8.4053183830063702E-2</v>
      </c>
      <c r="P685" s="1" t="s">
        <v>4403</v>
      </c>
      <c r="Q685" s="9">
        <v>632</v>
      </c>
      <c r="R685" s="10">
        <f t="shared" si="40"/>
        <v>1339</v>
      </c>
      <c r="S685" s="1">
        <f t="shared" si="41"/>
        <v>0</v>
      </c>
      <c r="T685" s="1">
        <f t="shared" si="42"/>
        <v>0</v>
      </c>
      <c r="U685" s="1">
        <f t="shared" si="43"/>
        <v>0</v>
      </c>
      <c r="V685" s="1"/>
    </row>
    <row r="686" spans="1:22" x14ac:dyDescent="0.3">
      <c r="A686" s="8">
        <v>1223</v>
      </c>
      <c r="B686" s="8" t="s">
        <v>1685</v>
      </c>
      <c r="C686" s="8">
        <v>0.90759999999999996</v>
      </c>
      <c r="D686" s="8">
        <v>0.1188</v>
      </c>
      <c r="E686" s="8">
        <v>0.14510000000000001</v>
      </c>
      <c r="F686" s="8" t="s">
        <v>1682</v>
      </c>
      <c r="G686" s="8">
        <v>2.64E-2</v>
      </c>
      <c r="H686" s="1" t="s">
        <v>4404</v>
      </c>
      <c r="I686" s="8">
        <v>628</v>
      </c>
      <c r="J686" s="9" t="s">
        <v>1685</v>
      </c>
      <c r="K686" s="9" t="s">
        <v>2914</v>
      </c>
      <c r="L686" s="9">
        <v>9.7964598944723091E-3</v>
      </c>
      <c r="M686" s="9">
        <v>9.7964598944723091E-3</v>
      </c>
      <c r="N686" s="9">
        <v>0</v>
      </c>
      <c r="O686" s="9">
        <v>9.1038511153832602E-2</v>
      </c>
      <c r="P686" s="1" t="s">
        <v>4405</v>
      </c>
      <c r="Q686" s="9">
        <v>713</v>
      </c>
      <c r="R686" s="10">
        <f t="shared" si="40"/>
        <v>1341</v>
      </c>
      <c r="S686" s="1">
        <f t="shared" si="41"/>
        <v>0</v>
      </c>
      <c r="T686" s="1">
        <f t="shared" si="42"/>
        <v>1</v>
      </c>
      <c r="U686" s="1">
        <f t="shared" si="43"/>
        <v>0</v>
      </c>
      <c r="V686" s="1"/>
    </row>
    <row r="687" spans="1:22" x14ac:dyDescent="0.3">
      <c r="A687" s="8">
        <v>394</v>
      </c>
      <c r="B687" s="8" t="s">
        <v>1685</v>
      </c>
      <c r="C687" s="8">
        <v>0.82289999999999996</v>
      </c>
      <c r="D687" s="8">
        <v>0.18079999999999999</v>
      </c>
      <c r="E687" s="8">
        <v>0.20680000000000001</v>
      </c>
      <c r="F687" s="8" t="s">
        <v>1669</v>
      </c>
      <c r="G687" s="8">
        <v>2.5999999999999999E-2</v>
      </c>
      <c r="H687" s="1" t="s">
        <v>4406</v>
      </c>
      <c r="I687" s="8">
        <v>629</v>
      </c>
      <c r="J687" s="9" t="s">
        <v>1685</v>
      </c>
      <c r="K687" s="9" t="s">
        <v>2085</v>
      </c>
      <c r="L687" s="9">
        <v>1.37827642375529E-2</v>
      </c>
      <c r="M687" s="9">
        <v>1.37827642375529E-2</v>
      </c>
      <c r="N687" s="9">
        <v>0</v>
      </c>
      <c r="O687" s="9">
        <v>0.111502876155627</v>
      </c>
      <c r="P687" s="1" t="s">
        <v>4407</v>
      </c>
      <c r="Q687" s="9">
        <v>714</v>
      </c>
      <c r="R687" s="10">
        <f t="shared" si="40"/>
        <v>1343</v>
      </c>
      <c r="S687" s="1">
        <f t="shared" si="41"/>
        <v>0</v>
      </c>
      <c r="T687" s="1">
        <f t="shared" si="42"/>
        <v>1</v>
      </c>
      <c r="U687" s="1">
        <f t="shared" si="43"/>
        <v>0</v>
      </c>
      <c r="V687" s="1"/>
    </row>
    <row r="688" spans="1:22" x14ac:dyDescent="0.3">
      <c r="A688" s="8">
        <v>727</v>
      </c>
      <c r="B688" s="8" t="s">
        <v>1668</v>
      </c>
      <c r="C688" s="8">
        <v>0.81740000000000002</v>
      </c>
      <c r="D688" s="8">
        <v>0.17519999999999999</v>
      </c>
      <c r="E688" s="8">
        <v>0.185</v>
      </c>
      <c r="F688" s="8" t="s">
        <v>1681</v>
      </c>
      <c r="G688" s="8">
        <v>9.7999999999999997E-3</v>
      </c>
      <c r="H688" s="1" t="s">
        <v>4408</v>
      </c>
      <c r="I688" s="8">
        <v>664</v>
      </c>
      <c r="J688" s="9" t="s">
        <v>1681</v>
      </c>
      <c r="K688" s="9" t="s">
        <v>2418</v>
      </c>
      <c r="L688" s="9">
        <v>1.27115156786178E-2</v>
      </c>
      <c r="M688" s="9">
        <v>1.36926397880842E-2</v>
      </c>
      <c r="N688" s="9">
        <v>9.8112410946642691E-4</v>
      </c>
      <c r="O688" s="9">
        <v>0.11355468130572299</v>
      </c>
      <c r="P688" s="1" t="s">
        <v>4409</v>
      </c>
      <c r="Q688" s="9">
        <v>679</v>
      </c>
      <c r="R688" s="10">
        <f t="shared" si="40"/>
        <v>1343</v>
      </c>
      <c r="S688" s="1">
        <f t="shared" si="41"/>
        <v>1</v>
      </c>
      <c r="T688" s="1">
        <f t="shared" si="42"/>
        <v>1</v>
      </c>
      <c r="U688" s="1">
        <f t="shared" si="43"/>
        <v>1</v>
      </c>
      <c r="V688" s="1"/>
    </row>
    <row r="689" spans="1:22" x14ac:dyDescent="0.3">
      <c r="A689" s="8">
        <v>856</v>
      </c>
      <c r="B689" s="8" t="s">
        <v>1668</v>
      </c>
      <c r="C689" s="8">
        <v>0.45979999999999999</v>
      </c>
      <c r="D689" s="8">
        <v>0.59140000000000004</v>
      </c>
      <c r="E689" s="8">
        <v>0.59140000000000004</v>
      </c>
      <c r="F689" s="8" t="s">
        <v>1668</v>
      </c>
      <c r="G689" s="8">
        <v>0</v>
      </c>
      <c r="H689" s="1" t="s">
        <v>4410</v>
      </c>
      <c r="I689" s="8">
        <v>708</v>
      </c>
      <c r="J689" s="9" t="s">
        <v>1677</v>
      </c>
      <c r="K689" s="9" t="s">
        <v>2547</v>
      </c>
      <c r="L689" s="9">
        <v>2.8758174174712599E-2</v>
      </c>
      <c r="M689" s="9">
        <v>3.06666529304759E-2</v>
      </c>
      <c r="N689" s="9">
        <v>1.9084787557633301E-3</v>
      </c>
      <c r="O689" s="9">
        <v>8.7968107673456697E-2</v>
      </c>
      <c r="P689" s="1" t="s">
        <v>4411</v>
      </c>
      <c r="Q689" s="9">
        <v>635</v>
      </c>
      <c r="R689" s="10">
        <f t="shared" si="40"/>
        <v>1343</v>
      </c>
      <c r="S689" s="1">
        <f t="shared" si="41"/>
        <v>0</v>
      </c>
      <c r="T689" s="1">
        <f t="shared" si="42"/>
        <v>0</v>
      </c>
      <c r="U689" s="1">
        <f t="shared" si="43"/>
        <v>0</v>
      </c>
      <c r="V689" s="1"/>
    </row>
    <row r="690" spans="1:22" x14ac:dyDescent="0.3">
      <c r="A690" s="8">
        <v>317</v>
      </c>
      <c r="B690" s="8" t="s">
        <v>1682</v>
      </c>
      <c r="C690" s="8">
        <v>0.96330000000000005</v>
      </c>
      <c r="D690" s="8">
        <v>7.0699999999999999E-2</v>
      </c>
      <c r="E690" s="8">
        <v>8.5000000000000006E-2</v>
      </c>
      <c r="F690" s="8" t="s">
        <v>1675</v>
      </c>
      <c r="G690" s="8">
        <v>1.43E-2</v>
      </c>
      <c r="H690" s="1" t="s">
        <v>4412</v>
      </c>
      <c r="I690" s="8">
        <v>652</v>
      </c>
      <c r="J690" s="9" t="s">
        <v>1674</v>
      </c>
      <c r="K690" s="9" t="s">
        <v>2008</v>
      </c>
      <c r="L690" s="9">
        <v>8.1176633818079696E-4</v>
      </c>
      <c r="M690" s="9">
        <v>1.24761391759971E-3</v>
      </c>
      <c r="N690" s="9">
        <v>4.3584757941891801E-4</v>
      </c>
      <c r="O690" s="9">
        <v>1.8588908436122702E-2</v>
      </c>
      <c r="P690" s="1" t="s">
        <v>4413</v>
      </c>
      <c r="Q690" s="9">
        <v>692</v>
      </c>
      <c r="R690" s="10">
        <f t="shared" si="40"/>
        <v>1344</v>
      </c>
      <c r="S690" s="1">
        <f t="shared" si="41"/>
        <v>0</v>
      </c>
      <c r="T690" s="1">
        <f t="shared" si="42"/>
        <v>1</v>
      </c>
      <c r="U690" s="1">
        <f t="shared" si="43"/>
        <v>0</v>
      </c>
      <c r="V690" s="1"/>
    </row>
    <row r="691" spans="1:22" x14ac:dyDescent="0.3">
      <c r="A691" s="8">
        <v>1217</v>
      </c>
      <c r="B691" s="8" t="s">
        <v>1677</v>
      </c>
      <c r="C691" s="8">
        <v>0.93440000000000001</v>
      </c>
      <c r="D691" s="8">
        <v>0.11210000000000001</v>
      </c>
      <c r="E691" s="8">
        <v>0.1169</v>
      </c>
      <c r="F691" s="8" t="s">
        <v>1674</v>
      </c>
      <c r="G691" s="8">
        <v>4.7999999999999996E-3</v>
      </c>
      <c r="H691" s="1" t="s">
        <v>4414</v>
      </c>
      <c r="I691" s="8">
        <v>676</v>
      </c>
      <c r="J691" s="9" t="s">
        <v>1674</v>
      </c>
      <c r="K691" s="9" t="s">
        <v>2908</v>
      </c>
      <c r="L691" s="9">
        <v>7.0383962343993096E-3</v>
      </c>
      <c r="M691" s="9">
        <v>8.1198456420456706E-3</v>
      </c>
      <c r="N691" s="9">
        <v>1.08144940764635E-3</v>
      </c>
      <c r="O691" s="9">
        <v>9.1847405472037097E-2</v>
      </c>
      <c r="P691" s="1" t="s">
        <v>4415</v>
      </c>
      <c r="Q691" s="9">
        <v>673</v>
      </c>
      <c r="R691" s="10">
        <f t="shared" si="40"/>
        <v>1349</v>
      </c>
      <c r="S691" s="1">
        <f t="shared" si="41"/>
        <v>1</v>
      </c>
      <c r="T691" s="1">
        <f t="shared" si="42"/>
        <v>1</v>
      </c>
      <c r="U691" s="1">
        <f t="shared" si="43"/>
        <v>1</v>
      </c>
      <c r="V691" s="1"/>
    </row>
    <row r="692" spans="1:22" x14ac:dyDescent="0.3">
      <c r="A692" s="8">
        <v>250</v>
      </c>
      <c r="B692" s="8" t="s">
        <v>1675</v>
      </c>
      <c r="C692" s="8">
        <v>0.58550000000000002</v>
      </c>
      <c r="D692" s="8">
        <v>0.40570000000000001</v>
      </c>
      <c r="E692" s="8">
        <v>0.40570000000000001</v>
      </c>
      <c r="F692" s="8" t="s">
        <v>1675</v>
      </c>
      <c r="G692" s="8">
        <v>0</v>
      </c>
      <c r="H692" s="1" t="s">
        <v>4416</v>
      </c>
      <c r="I692" s="8">
        <v>709</v>
      </c>
      <c r="J692" s="9" t="s">
        <v>1666</v>
      </c>
      <c r="K692" s="9" t="s">
        <v>1941</v>
      </c>
      <c r="L692" s="9">
        <v>3.0502376928084499E-2</v>
      </c>
      <c r="M692" s="9">
        <v>3.2278052982948301E-2</v>
      </c>
      <c r="N692" s="9">
        <v>1.77567605486372E-3</v>
      </c>
      <c r="O692" s="9">
        <v>9.9024813707902504E-2</v>
      </c>
      <c r="P692" s="1" t="s">
        <v>4417</v>
      </c>
      <c r="Q692" s="9">
        <v>642</v>
      </c>
      <c r="R692" s="10">
        <f t="shared" si="40"/>
        <v>1351</v>
      </c>
      <c r="S692" s="1">
        <f t="shared" si="41"/>
        <v>0</v>
      </c>
      <c r="T692" s="1">
        <f t="shared" si="42"/>
        <v>0</v>
      </c>
      <c r="U692" s="1">
        <f t="shared" si="43"/>
        <v>0</v>
      </c>
      <c r="V692" s="1"/>
    </row>
    <row r="693" spans="1:22" x14ac:dyDescent="0.3">
      <c r="A693" s="8">
        <v>868</v>
      </c>
      <c r="B693" s="8" t="s">
        <v>1671</v>
      </c>
      <c r="C693" s="8">
        <v>0.85009999999999997</v>
      </c>
      <c r="D693" s="8">
        <v>0.1477</v>
      </c>
      <c r="E693" s="8">
        <v>0.1477</v>
      </c>
      <c r="F693" s="8" t="s">
        <v>1671</v>
      </c>
      <c r="G693" s="8">
        <v>0</v>
      </c>
      <c r="H693" s="1" t="s">
        <v>4418</v>
      </c>
      <c r="I693" s="8">
        <v>710</v>
      </c>
      <c r="J693" s="9" t="s">
        <v>1669</v>
      </c>
      <c r="K693" s="9" t="s">
        <v>2559</v>
      </c>
      <c r="L693" s="9">
        <v>1.06057139194001E-2</v>
      </c>
      <c r="M693" s="9">
        <v>1.23452787195479E-2</v>
      </c>
      <c r="N693" s="9">
        <v>1.73956480014776E-3</v>
      </c>
      <c r="O693" s="9">
        <v>0.112464076257579</v>
      </c>
      <c r="P693" s="1" t="s">
        <v>4419</v>
      </c>
      <c r="Q693" s="9">
        <v>644</v>
      </c>
      <c r="R693" s="10">
        <f t="shared" si="40"/>
        <v>1354</v>
      </c>
      <c r="S693" s="1">
        <f t="shared" si="41"/>
        <v>0</v>
      </c>
      <c r="T693" s="1">
        <f t="shared" si="42"/>
        <v>0</v>
      </c>
      <c r="U693" s="1">
        <f t="shared" si="43"/>
        <v>0</v>
      </c>
      <c r="V693" s="1"/>
    </row>
    <row r="694" spans="1:22" x14ac:dyDescent="0.3">
      <c r="A694" s="8">
        <v>1272</v>
      </c>
      <c r="B694" s="8" t="s">
        <v>1669</v>
      </c>
      <c r="C694" s="8">
        <v>0.87409999999999999</v>
      </c>
      <c r="D694" s="8">
        <v>0.15540000000000001</v>
      </c>
      <c r="E694" s="8">
        <v>0.17599999999999999</v>
      </c>
      <c r="F694" s="8" t="s">
        <v>1674</v>
      </c>
      <c r="G694" s="8">
        <v>2.06E-2</v>
      </c>
      <c r="H694" s="1" t="s">
        <v>4420</v>
      </c>
      <c r="I694" s="8">
        <v>639</v>
      </c>
      <c r="J694" s="9" t="s">
        <v>1669</v>
      </c>
      <c r="K694" s="9" t="s">
        <v>2963</v>
      </c>
      <c r="L694" s="9">
        <v>1.0718168223880199E-2</v>
      </c>
      <c r="M694" s="9">
        <v>1.0718168223880199E-2</v>
      </c>
      <c r="N694" s="9">
        <v>0</v>
      </c>
      <c r="O694" s="9">
        <v>8.6171915989651904E-2</v>
      </c>
      <c r="P694" s="1" t="s">
        <v>4421</v>
      </c>
      <c r="Q694" s="9">
        <v>715</v>
      </c>
      <c r="R694" s="10">
        <f t="shared" si="40"/>
        <v>1354</v>
      </c>
      <c r="S694" s="1">
        <f t="shared" si="41"/>
        <v>0</v>
      </c>
      <c r="T694" s="1">
        <f t="shared" si="42"/>
        <v>1</v>
      </c>
      <c r="U694" s="1">
        <f t="shared" si="43"/>
        <v>0</v>
      </c>
      <c r="V694" s="1"/>
    </row>
    <row r="695" spans="1:22" x14ac:dyDescent="0.3">
      <c r="A695" s="8">
        <v>867</v>
      </c>
      <c r="B695" s="8" t="s">
        <v>1680</v>
      </c>
      <c r="C695" s="8">
        <v>0.72970000000000002</v>
      </c>
      <c r="D695" s="8">
        <v>0.2366</v>
      </c>
      <c r="E695" s="8">
        <v>0.2571</v>
      </c>
      <c r="F695" s="8" t="s">
        <v>1679</v>
      </c>
      <c r="G695" s="8">
        <v>2.0500000000000001E-2</v>
      </c>
      <c r="H695" s="1" t="s">
        <v>4422</v>
      </c>
      <c r="I695" s="8">
        <v>640</v>
      </c>
      <c r="J695" s="9" t="s">
        <v>1680</v>
      </c>
      <c r="K695" s="9" t="s">
        <v>2558</v>
      </c>
      <c r="L695" s="9">
        <v>2.0057364059452298E-2</v>
      </c>
      <c r="M695" s="9">
        <v>2.0057364059452298E-2</v>
      </c>
      <c r="N695" s="9">
        <v>0</v>
      </c>
      <c r="O695" s="9">
        <v>0.10230684862863899</v>
      </c>
      <c r="P695" s="1" t="s">
        <v>4423</v>
      </c>
      <c r="Q695" s="9">
        <v>716</v>
      </c>
      <c r="R695" s="10">
        <f t="shared" si="40"/>
        <v>1356</v>
      </c>
      <c r="S695" s="1">
        <f t="shared" si="41"/>
        <v>0</v>
      </c>
      <c r="T695" s="1">
        <f t="shared" si="42"/>
        <v>1</v>
      </c>
      <c r="U695" s="1">
        <f t="shared" si="43"/>
        <v>0</v>
      </c>
      <c r="V695" s="1"/>
    </row>
    <row r="696" spans="1:22" x14ac:dyDescent="0.3">
      <c r="A696" s="8">
        <v>329</v>
      </c>
      <c r="B696" s="8" t="s">
        <v>1669</v>
      </c>
      <c r="C696" s="8">
        <v>0.76080000000000003</v>
      </c>
      <c r="D696" s="8">
        <v>0.23319999999999999</v>
      </c>
      <c r="E696" s="8">
        <v>0.23319999999999999</v>
      </c>
      <c r="F696" s="8" t="s">
        <v>1669</v>
      </c>
      <c r="G696" s="8">
        <v>0</v>
      </c>
      <c r="H696" s="1" t="s">
        <v>4424</v>
      </c>
      <c r="I696" s="8">
        <v>711</v>
      </c>
      <c r="J696" s="9" t="s">
        <v>1674</v>
      </c>
      <c r="K696" s="9" t="s">
        <v>2020</v>
      </c>
      <c r="L696" s="9">
        <v>1.5769714027634701E-2</v>
      </c>
      <c r="M696" s="9">
        <v>1.7449347282187E-2</v>
      </c>
      <c r="N696" s="9">
        <v>1.67963325455226E-3</v>
      </c>
      <c r="O696" s="9">
        <v>9.7360236816933302E-2</v>
      </c>
      <c r="P696" s="1" t="s">
        <v>4425</v>
      </c>
      <c r="Q696" s="9">
        <v>646</v>
      </c>
      <c r="R696" s="10">
        <f t="shared" si="40"/>
        <v>1357</v>
      </c>
      <c r="S696" s="1">
        <f t="shared" si="41"/>
        <v>0</v>
      </c>
      <c r="T696" s="1">
        <f t="shared" si="42"/>
        <v>0</v>
      </c>
      <c r="U696" s="1">
        <f t="shared" si="43"/>
        <v>0</v>
      </c>
      <c r="V696" s="1"/>
    </row>
    <row r="697" spans="1:22" x14ac:dyDescent="0.3">
      <c r="A697" s="8">
        <v>170</v>
      </c>
      <c r="B697" s="8" t="s">
        <v>1673</v>
      </c>
      <c r="C697" s="8">
        <v>0.84719999999999995</v>
      </c>
      <c r="D697" s="8">
        <v>0.14319999999999999</v>
      </c>
      <c r="E697" s="8">
        <v>0.1454</v>
      </c>
      <c r="F697" s="8" t="s">
        <v>1670</v>
      </c>
      <c r="G697" s="8">
        <v>2.2000000000000001E-3</v>
      </c>
      <c r="H697" s="1" t="s">
        <v>4426</v>
      </c>
      <c r="I697" s="8">
        <v>681</v>
      </c>
      <c r="J697" s="9" t="s">
        <v>1677</v>
      </c>
      <c r="K697" s="9" t="s">
        <v>1861</v>
      </c>
      <c r="L697" s="9">
        <v>5.9222560437733997E-3</v>
      </c>
      <c r="M697" s="9">
        <v>6.9494996828937203E-3</v>
      </c>
      <c r="N697" s="9">
        <v>1.02724363912032E-3</v>
      </c>
      <c r="O697" s="9">
        <v>8.0688128602284803E-2</v>
      </c>
      <c r="P697" s="1" t="s">
        <v>4427</v>
      </c>
      <c r="Q697" s="9">
        <v>677</v>
      </c>
      <c r="R697" s="10">
        <f t="shared" si="40"/>
        <v>1358</v>
      </c>
      <c r="S697" s="1">
        <f t="shared" si="41"/>
        <v>0</v>
      </c>
      <c r="T697" s="1">
        <f t="shared" si="42"/>
        <v>1</v>
      </c>
      <c r="U697" s="1">
        <f t="shared" si="43"/>
        <v>0</v>
      </c>
      <c r="V697" s="1"/>
    </row>
    <row r="698" spans="1:22" x14ac:dyDescent="0.3">
      <c r="A698" s="8">
        <v>1331</v>
      </c>
      <c r="B698" s="8" t="s">
        <v>1674</v>
      </c>
      <c r="C698" s="8">
        <v>0.9698</v>
      </c>
      <c r="D698" s="8">
        <v>7.0000000000000007E-2</v>
      </c>
      <c r="E698" s="8">
        <v>9.0499999999999997E-2</v>
      </c>
      <c r="F698" s="8" t="s">
        <v>1675</v>
      </c>
      <c r="G698" s="8">
        <v>2.0500000000000001E-2</v>
      </c>
      <c r="H698" s="1" t="s">
        <v>4428</v>
      </c>
      <c r="I698" s="8">
        <v>641</v>
      </c>
      <c r="J698" s="9" t="s">
        <v>1674</v>
      </c>
      <c r="K698" s="9" t="s">
        <v>3022</v>
      </c>
      <c r="L698" s="18">
        <v>7.2835630743804005E-5</v>
      </c>
      <c r="M698" s="18">
        <v>7.2835630743804005E-5</v>
      </c>
      <c r="N698" s="9">
        <v>0</v>
      </c>
      <c r="O698" s="9">
        <v>2.3163862009754801E-4</v>
      </c>
      <c r="P698" s="1" t="s">
        <v>4429</v>
      </c>
      <c r="Q698" s="9">
        <v>717</v>
      </c>
      <c r="R698" s="10">
        <f t="shared" si="40"/>
        <v>1358</v>
      </c>
      <c r="S698" s="1">
        <f t="shared" si="41"/>
        <v>0</v>
      </c>
      <c r="T698" s="1">
        <f t="shared" si="42"/>
        <v>1</v>
      </c>
      <c r="U698" s="1">
        <f t="shared" si="43"/>
        <v>0</v>
      </c>
      <c r="V698" s="1"/>
    </row>
    <row r="699" spans="1:22" x14ac:dyDescent="0.3">
      <c r="A699" s="8">
        <v>189</v>
      </c>
      <c r="B699" s="8" t="s">
        <v>1675</v>
      </c>
      <c r="C699" s="8">
        <v>0.82789999999999997</v>
      </c>
      <c r="D699" s="8">
        <v>0.21</v>
      </c>
      <c r="E699" s="8">
        <v>0.21</v>
      </c>
      <c r="F699" s="8" t="s">
        <v>1675</v>
      </c>
      <c r="G699" s="8">
        <v>0</v>
      </c>
      <c r="H699" s="1" t="s">
        <v>4430</v>
      </c>
      <c r="I699" s="8">
        <v>712</v>
      </c>
      <c r="J699" s="9" t="s">
        <v>1677</v>
      </c>
      <c r="K699" s="9" t="s">
        <v>1880</v>
      </c>
      <c r="L699" s="9">
        <v>9.9328025105155995E-3</v>
      </c>
      <c r="M699" s="9">
        <v>1.16049566093688E-2</v>
      </c>
      <c r="N699" s="9">
        <v>1.6721540988532701E-3</v>
      </c>
      <c r="O699" s="9">
        <v>8.0997348022670695E-2</v>
      </c>
      <c r="P699" s="1" t="s">
        <v>4431</v>
      </c>
      <c r="Q699" s="9">
        <v>647</v>
      </c>
      <c r="R699" s="10">
        <f t="shared" si="40"/>
        <v>1359</v>
      </c>
      <c r="S699" s="1">
        <f t="shared" si="41"/>
        <v>0</v>
      </c>
      <c r="T699" s="1">
        <f t="shared" si="42"/>
        <v>0</v>
      </c>
      <c r="U699" s="1">
        <f t="shared" si="43"/>
        <v>0</v>
      </c>
      <c r="V699" s="1"/>
    </row>
    <row r="700" spans="1:22" x14ac:dyDescent="0.3">
      <c r="A700" s="8">
        <v>701</v>
      </c>
      <c r="B700" s="8" t="s">
        <v>1670</v>
      </c>
      <c r="C700" s="8">
        <v>0.33779999999999999</v>
      </c>
      <c r="D700" s="8">
        <v>0.49709999999999999</v>
      </c>
      <c r="E700" s="8">
        <v>0.49709999999999999</v>
      </c>
      <c r="F700" s="8" t="s">
        <v>1670</v>
      </c>
      <c r="G700" s="8">
        <v>0</v>
      </c>
      <c r="H700" s="1" t="s">
        <v>4432</v>
      </c>
      <c r="I700" s="8">
        <v>713</v>
      </c>
      <c r="J700" s="9" t="s">
        <v>1675</v>
      </c>
      <c r="K700" s="9" t="s">
        <v>2392</v>
      </c>
      <c r="L700" s="9">
        <v>2.3756239347999201E-2</v>
      </c>
      <c r="M700" s="9">
        <v>2.53882746345842E-2</v>
      </c>
      <c r="N700" s="9">
        <v>1.6320352865850101E-3</v>
      </c>
      <c r="O700" s="9">
        <v>6.4257176537633603E-2</v>
      </c>
      <c r="P700" s="1" t="s">
        <v>4433</v>
      </c>
      <c r="Q700" s="9">
        <v>648</v>
      </c>
      <c r="R700" s="10">
        <f t="shared" si="40"/>
        <v>1361</v>
      </c>
      <c r="S700" s="1">
        <f t="shared" si="41"/>
        <v>0</v>
      </c>
      <c r="T700" s="1">
        <f t="shared" si="42"/>
        <v>0</v>
      </c>
      <c r="U700" s="1">
        <f t="shared" si="43"/>
        <v>0</v>
      </c>
      <c r="V700" s="1"/>
    </row>
    <row r="701" spans="1:22" x14ac:dyDescent="0.3">
      <c r="A701" s="8">
        <v>1279</v>
      </c>
      <c r="B701" s="8" t="s">
        <v>1674</v>
      </c>
      <c r="C701" s="8">
        <v>0.88119999999999998</v>
      </c>
      <c r="D701" s="8">
        <v>0.2077</v>
      </c>
      <c r="E701" s="8">
        <v>0.2077</v>
      </c>
      <c r="F701" s="8" t="s">
        <v>1674</v>
      </c>
      <c r="G701" s="8">
        <v>0</v>
      </c>
      <c r="H701" s="1" t="s">
        <v>4434</v>
      </c>
      <c r="I701" s="8">
        <v>714</v>
      </c>
      <c r="J701" s="9" t="s">
        <v>1677</v>
      </c>
      <c r="K701" s="9" t="s">
        <v>2970</v>
      </c>
      <c r="L701" s="9">
        <v>6.2921061267657797E-3</v>
      </c>
      <c r="M701" s="9">
        <v>7.9153156428746502E-3</v>
      </c>
      <c r="N701" s="9">
        <v>1.6232095161088601E-3</v>
      </c>
      <c r="O701" s="9">
        <v>8.4437795234094698E-2</v>
      </c>
      <c r="P701" s="1" t="s">
        <v>4435</v>
      </c>
      <c r="Q701" s="9">
        <v>649</v>
      </c>
      <c r="R701" s="10">
        <f t="shared" si="40"/>
        <v>1363</v>
      </c>
      <c r="S701" s="1">
        <f t="shared" si="41"/>
        <v>0</v>
      </c>
      <c r="T701" s="1">
        <f t="shared" si="42"/>
        <v>0</v>
      </c>
      <c r="U701" s="1">
        <f t="shared" si="43"/>
        <v>0</v>
      </c>
      <c r="V701" s="1"/>
    </row>
    <row r="702" spans="1:22" x14ac:dyDescent="0.3">
      <c r="A702" s="8">
        <v>287</v>
      </c>
      <c r="B702" s="8" t="s">
        <v>1669</v>
      </c>
      <c r="C702" s="8">
        <v>0.89049999999999996</v>
      </c>
      <c r="D702" s="8">
        <v>0.1032</v>
      </c>
      <c r="E702" s="8">
        <v>0.1198</v>
      </c>
      <c r="F702" s="8" t="s">
        <v>1675</v>
      </c>
      <c r="G702" s="8">
        <v>1.67E-2</v>
      </c>
      <c r="H702" s="1" t="s">
        <v>4436</v>
      </c>
      <c r="I702" s="8">
        <v>646</v>
      </c>
      <c r="J702" s="9" t="s">
        <v>1669</v>
      </c>
      <c r="K702" s="9" t="s">
        <v>1978</v>
      </c>
      <c r="L702" s="9">
        <v>7.9726615946201108E-3</v>
      </c>
      <c r="M702" s="9">
        <v>7.9726615946201108E-3</v>
      </c>
      <c r="N702" s="9">
        <v>0</v>
      </c>
      <c r="O702" s="9">
        <v>0.102388170555994</v>
      </c>
      <c r="P702" s="1" t="s">
        <v>4437</v>
      </c>
      <c r="Q702" s="9">
        <v>718</v>
      </c>
      <c r="R702" s="10">
        <f t="shared" si="40"/>
        <v>1364</v>
      </c>
      <c r="S702" s="1">
        <f t="shared" si="41"/>
        <v>0</v>
      </c>
      <c r="T702" s="1">
        <f t="shared" si="42"/>
        <v>1</v>
      </c>
      <c r="U702" s="1">
        <f t="shared" si="43"/>
        <v>0</v>
      </c>
      <c r="V702" s="1"/>
    </row>
    <row r="703" spans="1:22" x14ac:dyDescent="0.3">
      <c r="A703" s="8">
        <v>751</v>
      </c>
      <c r="B703" s="8" t="s">
        <v>1673</v>
      </c>
      <c r="C703" s="8">
        <v>0.40279999999999999</v>
      </c>
      <c r="D703" s="8">
        <v>0.51900000000000002</v>
      </c>
      <c r="E703" s="8">
        <v>0.51900000000000002</v>
      </c>
      <c r="F703" s="8" t="s">
        <v>1673</v>
      </c>
      <c r="G703" s="8">
        <v>0</v>
      </c>
      <c r="H703" s="1" t="s">
        <v>4438</v>
      </c>
      <c r="I703" s="8">
        <v>715</v>
      </c>
      <c r="J703" s="9" t="s">
        <v>1683</v>
      </c>
      <c r="K703" s="9" t="s">
        <v>2442</v>
      </c>
      <c r="L703" s="9">
        <v>2.3446312771376501E-2</v>
      </c>
      <c r="M703" s="9">
        <v>2.50291459718423E-2</v>
      </c>
      <c r="N703" s="9">
        <v>1.58283320046583E-3</v>
      </c>
      <c r="O703" s="9">
        <v>6.8614184721428703E-2</v>
      </c>
      <c r="P703" s="1" t="s">
        <v>4439</v>
      </c>
      <c r="Q703" s="9">
        <v>651</v>
      </c>
      <c r="R703" s="10">
        <f t="shared" si="40"/>
        <v>1366</v>
      </c>
      <c r="S703" s="1">
        <f t="shared" si="41"/>
        <v>0</v>
      </c>
      <c r="T703" s="1">
        <f t="shared" si="42"/>
        <v>0</v>
      </c>
      <c r="U703" s="1">
        <f t="shared" si="43"/>
        <v>0</v>
      </c>
      <c r="V703" s="1"/>
    </row>
    <row r="704" spans="1:22" x14ac:dyDescent="0.3">
      <c r="A704" s="8">
        <v>1134</v>
      </c>
      <c r="B704" s="8" t="s">
        <v>1685</v>
      </c>
      <c r="C704" s="8">
        <v>0.8387</v>
      </c>
      <c r="D704" s="8">
        <v>0.1978</v>
      </c>
      <c r="E704" s="8">
        <v>0.1978</v>
      </c>
      <c r="F704" s="8" t="s">
        <v>1685</v>
      </c>
      <c r="G704" s="8">
        <v>0</v>
      </c>
      <c r="H704" s="1" t="s">
        <v>4440</v>
      </c>
      <c r="I704" s="8">
        <v>716</v>
      </c>
      <c r="J704" s="9" t="s">
        <v>1680</v>
      </c>
      <c r="K704" s="9" t="s">
        <v>2825</v>
      </c>
      <c r="L704" s="9">
        <v>5.5664770991249498E-3</v>
      </c>
      <c r="M704" s="9">
        <v>7.1152805189219201E-3</v>
      </c>
      <c r="N704" s="9">
        <v>1.54880341979697E-3</v>
      </c>
      <c r="O704" s="9">
        <v>7.5216180817798295E-2</v>
      </c>
      <c r="P704" s="1" t="s">
        <v>4441</v>
      </c>
      <c r="Q704" s="9">
        <v>652</v>
      </c>
      <c r="R704" s="10">
        <f t="shared" si="40"/>
        <v>1368</v>
      </c>
      <c r="S704" s="1">
        <f t="shared" si="41"/>
        <v>0</v>
      </c>
      <c r="T704" s="1">
        <f t="shared" si="42"/>
        <v>0</v>
      </c>
      <c r="U704" s="1">
        <f t="shared" si="43"/>
        <v>0</v>
      </c>
      <c r="V704" s="1"/>
    </row>
    <row r="705" spans="1:22" x14ac:dyDescent="0.3">
      <c r="A705" s="8">
        <v>748</v>
      </c>
      <c r="B705" s="8" t="s">
        <v>1681</v>
      </c>
      <c r="C705" s="8">
        <v>0.55889999999999995</v>
      </c>
      <c r="D705" s="8">
        <v>0.2757</v>
      </c>
      <c r="E705" s="8">
        <v>0.2908</v>
      </c>
      <c r="F705" s="8" t="s">
        <v>1682</v>
      </c>
      <c r="G705" s="8">
        <v>1.5100000000000001E-2</v>
      </c>
      <c r="H705" s="1" t="s">
        <v>4442</v>
      </c>
      <c r="I705" s="8">
        <v>650</v>
      </c>
      <c r="J705" s="9" t="s">
        <v>1681</v>
      </c>
      <c r="K705" s="9" t="s">
        <v>2439</v>
      </c>
      <c r="L705" s="9">
        <v>1.33675135673817E-2</v>
      </c>
      <c r="M705" s="9">
        <v>1.33675135673817E-2</v>
      </c>
      <c r="N705" s="9">
        <v>0</v>
      </c>
      <c r="O705" s="9">
        <v>6.2382389984067997E-2</v>
      </c>
      <c r="P705" s="1" t="s">
        <v>4443</v>
      </c>
      <c r="Q705" s="9">
        <v>719</v>
      </c>
      <c r="R705" s="10">
        <f t="shared" si="40"/>
        <v>1369</v>
      </c>
      <c r="S705" s="1">
        <f t="shared" si="41"/>
        <v>0</v>
      </c>
      <c r="T705" s="1">
        <f t="shared" si="42"/>
        <v>1</v>
      </c>
      <c r="U705" s="1">
        <f t="shared" si="43"/>
        <v>0</v>
      </c>
      <c r="V705" s="1"/>
    </row>
    <row r="706" spans="1:22" x14ac:dyDescent="0.3">
      <c r="A706" s="8">
        <v>1056</v>
      </c>
      <c r="B706" s="8" t="s">
        <v>1682</v>
      </c>
      <c r="C706" s="8">
        <v>0.86529999999999996</v>
      </c>
      <c r="D706" s="8">
        <v>0.15590000000000001</v>
      </c>
      <c r="E706" s="8">
        <v>0.16839999999999999</v>
      </c>
      <c r="F706" s="8" t="s">
        <v>1668</v>
      </c>
      <c r="G706" s="8">
        <v>1.2500000000000001E-2</v>
      </c>
      <c r="H706" s="1" t="s">
        <v>4444</v>
      </c>
      <c r="I706" s="8">
        <v>654</v>
      </c>
      <c r="J706" s="9" t="s">
        <v>1682</v>
      </c>
      <c r="K706" s="9" t="s">
        <v>2747</v>
      </c>
      <c r="L706" s="9">
        <v>1.0870072467715101E-2</v>
      </c>
      <c r="M706" s="9">
        <v>1.0870072467715101E-2</v>
      </c>
      <c r="N706" s="9">
        <v>0</v>
      </c>
      <c r="O706" s="9">
        <v>8.9380872497366801E-2</v>
      </c>
      <c r="P706" s="1" t="s">
        <v>4445</v>
      </c>
      <c r="Q706" s="9">
        <v>720</v>
      </c>
      <c r="R706" s="10">
        <f t="shared" ref="R706:R769" si="44">SUM(I706,Q706)</f>
        <v>1374</v>
      </c>
      <c r="S706" s="1">
        <f t="shared" si="41"/>
        <v>0</v>
      </c>
      <c r="T706" s="1">
        <f t="shared" si="42"/>
        <v>1</v>
      </c>
      <c r="U706" s="1">
        <f t="shared" si="43"/>
        <v>0</v>
      </c>
      <c r="V706" s="1"/>
    </row>
    <row r="707" spans="1:22" x14ac:dyDescent="0.3">
      <c r="A707" s="8">
        <v>442</v>
      </c>
      <c r="B707" s="8" t="s">
        <v>1677</v>
      </c>
      <c r="C707" s="8">
        <v>0.80549999999999999</v>
      </c>
      <c r="D707" s="8">
        <v>0.2077</v>
      </c>
      <c r="E707" s="8">
        <v>0.2077</v>
      </c>
      <c r="F707" s="8" t="s">
        <v>1677</v>
      </c>
      <c r="G707" s="8">
        <v>0</v>
      </c>
      <c r="H707" s="1" t="s">
        <v>4446</v>
      </c>
      <c r="I707" s="8">
        <v>717</v>
      </c>
      <c r="J707" s="9" t="s">
        <v>1674</v>
      </c>
      <c r="K707" s="9" t="s">
        <v>2133</v>
      </c>
      <c r="L707" s="9">
        <v>7.9077087129196394E-3</v>
      </c>
      <c r="M707" s="9">
        <v>9.3855042333363999E-3</v>
      </c>
      <c r="N707" s="9">
        <v>1.4777955204167601E-3</v>
      </c>
      <c r="O707" s="9">
        <v>8.8514058282973498E-2</v>
      </c>
      <c r="P707" s="1" t="s">
        <v>4447</v>
      </c>
      <c r="Q707" s="9">
        <v>659</v>
      </c>
      <c r="R707" s="10">
        <f t="shared" si="44"/>
        <v>1376</v>
      </c>
      <c r="S707" s="1">
        <f t="shared" ref="S707:S770" si="45">IF(J707=F707,1,0)</f>
        <v>0</v>
      </c>
      <c r="T707" s="1">
        <f t="shared" ref="T707:T770" si="46">IF(F707=B707,0,1)</f>
        <v>0</v>
      </c>
      <c r="U707" s="1">
        <f t="shared" ref="U707:U770" si="47">IF(SUM(S707:T707)&gt;1,1,0)</f>
        <v>0</v>
      </c>
      <c r="V707" s="1"/>
    </row>
    <row r="708" spans="1:22" x14ac:dyDescent="0.3">
      <c r="A708" s="8">
        <v>798</v>
      </c>
      <c r="B708" s="8" t="s">
        <v>1675</v>
      </c>
      <c r="C708" s="8">
        <v>0.85129999999999995</v>
      </c>
      <c r="D708" s="8">
        <v>0.1918</v>
      </c>
      <c r="E708" s="8">
        <v>0.1918</v>
      </c>
      <c r="F708" s="8" t="s">
        <v>1675</v>
      </c>
      <c r="G708" s="8">
        <v>0</v>
      </c>
      <c r="H708" s="1" t="s">
        <v>4448</v>
      </c>
      <c r="I708" s="8">
        <v>718</v>
      </c>
      <c r="J708" s="9" t="s">
        <v>1673</v>
      </c>
      <c r="K708" s="9" t="s">
        <v>2489</v>
      </c>
      <c r="L708" s="9">
        <v>1.12107486693356E-2</v>
      </c>
      <c r="M708" s="9">
        <v>1.2621951337140801E-2</v>
      </c>
      <c r="N708" s="9">
        <v>1.4112026678051201E-3</v>
      </c>
      <c r="O708" s="9">
        <v>0.111761483293949</v>
      </c>
      <c r="P708" s="1" t="s">
        <v>4449</v>
      </c>
      <c r="Q708" s="9">
        <v>664</v>
      </c>
      <c r="R708" s="10">
        <f t="shared" si="44"/>
        <v>1382</v>
      </c>
      <c r="S708" s="1">
        <f t="shared" si="45"/>
        <v>0</v>
      </c>
      <c r="T708" s="1">
        <f t="shared" si="46"/>
        <v>0</v>
      </c>
      <c r="U708" s="1">
        <f t="shared" si="47"/>
        <v>0</v>
      </c>
      <c r="V708" s="1"/>
    </row>
    <row r="709" spans="1:22" x14ac:dyDescent="0.3">
      <c r="A709" s="8">
        <v>949</v>
      </c>
      <c r="B709" s="8" t="s">
        <v>1677</v>
      </c>
      <c r="C709" s="8">
        <v>0.96240000000000003</v>
      </c>
      <c r="D709" s="8">
        <v>8.5400000000000004E-2</v>
      </c>
      <c r="E709" s="8">
        <v>9.6000000000000002E-2</v>
      </c>
      <c r="F709" s="8" t="s">
        <v>1669</v>
      </c>
      <c r="G709" s="8">
        <v>1.06E-2</v>
      </c>
      <c r="H709" s="1" t="s">
        <v>4450</v>
      </c>
      <c r="I709" s="8">
        <v>661</v>
      </c>
      <c r="J709" s="9" t="s">
        <v>1677</v>
      </c>
      <c r="K709" s="9" t="s">
        <v>2640</v>
      </c>
      <c r="L709" s="9">
        <v>3.67411796829649E-3</v>
      </c>
      <c r="M709" s="9">
        <v>3.67411796829649E-3</v>
      </c>
      <c r="N709" s="9">
        <v>0</v>
      </c>
      <c r="O709" s="9">
        <v>2.3193074006046401E-2</v>
      </c>
      <c r="P709" s="1" t="s">
        <v>4451</v>
      </c>
      <c r="Q709" s="9">
        <v>721</v>
      </c>
      <c r="R709" s="10">
        <f t="shared" si="44"/>
        <v>1382</v>
      </c>
      <c r="S709" s="1">
        <f t="shared" si="45"/>
        <v>0</v>
      </c>
      <c r="T709" s="1">
        <f t="shared" si="46"/>
        <v>1</v>
      </c>
      <c r="U709" s="1">
        <f t="shared" si="47"/>
        <v>0</v>
      </c>
      <c r="V709" s="1"/>
    </row>
    <row r="710" spans="1:22" x14ac:dyDescent="0.3">
      <c r="A710" s="8">
        <v>57</v>
      </c>
      <c r="B710" s="8" t="s">
        <v>1679</v>
      </c>
      <c r="C710" s="8">
        <v>0.76759999999999995</v>
      </c>
      <c r="D710" s="8">
        <v>0.19900000000000001</v>
      </c>
      <c r="E710" s="8">
        <v>0.2094</v>
      </c>
      <c r="F710" s="8" t="s">
        <v>1669</v>
      </c>
      <c r="G710" s="8">
        <v>1.04E-2</v>
      </c>
      <c r="H710" s="1" t="s">
        <v>4452</v>
      </c>
      <c r="I710" s="8">
        <v>663</v>
      </c>
      <c r="J710" s="9" t="s">
        <v>1679</v>
      </c>
      <c r="K710" s="9" t="s">
        <v>1748</v>
      </c>
      <c r="L710" s="9">
        <v>1.7344088412496302E-2</v>
      </c>
      <c r="M710" s="9">
        <v>1.7344088412496302E-2</v>
      </c>
      <c r="N710" s="9">
        <v>0</v>
      </c>
      <c r="O710" s="9">
        <v>0.100694051018913</v>
      </c>
      <c r="P710" s="1" t="s">
        <v>4453</v>
      </c>
      <c r="Q710" s="9">
        <v>722</v>
      </c>
      <c r="R710" s="10">
        <f t="shared" si="44"/>
        <v>1385</v>
      </c>
      <c r="S710" s="1">
        <f t="shared" si="45"/>
        <v>0</v>
      </c>
      <c r="T710" s="1">
        <f t="shared" si="46"/>
        <v>1</v>
      </c>
      <c r="U710" s="1">
        <f t="shared" si="47"/>
        <v>0</v>
      </c>
      <c r="V710" s="1"/>
    </row>
    <row r="711" spans="1:22" x14ac:dyDescent="0.3">
      <c r="A711" s="8">
        <v>788</v>
      </c>
      <c r="B711" s="8" t="s">
        <v>1669</v>
      </c>
      <c r="C711" s="8">
        <v>0.75209999999999999</v>
      </c>
      <c r="D711" s="8">
        <v>0.24970000000000001</v>
      </c>
      <c r="E711" s="8">
        <v>0.24970000000000001</v>
      </c>
      <c r="F711" s="8" t="s">
        <v>1669</v>
      </c>
      <c r="G711" s="8">
        <v>0</v>
      </c>
      <c r="H711" s="1" t="s">
        <v>4454</v>
      </c>
      <c r="I711" s="8">
        <v>719</v>
      </c>
      <c r="J711" s="9" t="s">
        <v>1675</v>
      </c>
      <c r="K711" s="9" t="s">
        <v>2479</v>
      </c>
      <c r="L711" s="9">
        <v>1.46345454417263E-2</v>
      </c>
      <c r="M711" s="9">
        <v>1.5975660057751199E-2</v>
      </c>
      <c r="N711" s="9">
        <v>1.3411146160249099E-3</v>
      </c>
      <c r="O711" s="9">
        <v>0.104986278128187</v>
      </c>
      <c r="P711" s="1" t="s">
        <v>4455</v>
      </c>
      <c r="Q711" s="9">
        <v>669</v>
      </c>
      <c r="R711" s="10">
        <f t="shared" si="44"/>
        <v>1388</v>
      </c>
      <c r="S711" s="1">
        <f t="shared" si="45"/>
        <v>0</v>
      </c>
      <c r="T711" s="1">
        <f t="shared" si="46"/>
        <v>0</v>
      </c>
      <c r="U711" s="1">
        <f t="shared" si="47"/>
        <v>0</v>
      </c>
      <c r="V711" s="1"/>
    </row>
    <row r="712" spans="1:22" x14ac:dyDescent="0.3">
      <c r="A712" s="8">
        <v>1116</v>
      </c>
      <c r="B712" s="8" t="s">
        <v>1673</v>
      </c>
      <c r="C712" s="8">
        <v>0.89839999999999998</v>
      </c>
      <c r="D712" s="8">
        <v>0.1067</v>
      </c>
      <c r="E712" s="8">
        <v>0.11609999999999999</v>
      </c>
      <c r="F712" s="8" t="s">
        <v>1682</v>
      </c>
      <c r="G712" s="8">
        <v>9.4999999999999998E-3</v>
      </c>
      <c r="H712" s="1" t="s">
        <v>4456</v>
      </c>
      <c r="I712" s="8">
        <v>665</v>
      </c>
      <c r="J712" s="9" t="s">
        <v>1673</v>
      </c>
      <c r="K712" s="9" t="s">
        <v>2807</v>
      </c>
      <c r="L712" s="9">
        <v>6.0359701733473303E-3</v>
      </c>
      <c r="M712" s="9">
        <v>6.0359701733473303E-3</v>
      </c>
      <c r="N712" s="9">
        <v>0</v>
      </c>
      <c r="O712" s="9">
        <v>6.3796416098506004E-2</v>
      </c>
      <c r="P712" s="1" t="s">
        <v>4457</v>
      </c>
      <c r="Q712" s="9">
        <v>723</v>
      </c>
      <c r="R712" s="10">
        <f t="shared" si="44"/>
        <v>1388</v>
      </c>
      <c r="S712" s="1">
        <f t="shared" si="45"/>
        <v>0</v>
      </c>
      <c r="T712" s="1">
        <f t="shared" si="46"/>
        <v>1</v>
      </c>
      <c r="U712" s="1">
        <f t="shared" si="47"/>
        <v>0</v>
      </c>
      <c r="V712" s="1"/>
    </row>
    <row r="713" spans="1:22" x14ac:dyDescent="0.3">
      <c r="A713" s="8">
        <v>176</v>
      </c>
      <c r="B713" s="8" t="s">
        <v>1681</v>
      </c>
      <c r="C713" s="8">
        <v>0.89180000000000004</v>
      </c>
      <c r="D713" s="8">
        <v>0.1341</v>
      </c>
      <c r="E713" s="8">
        <v>0.1421</v>
      </c>
      <c r="F713" s="8" t="s">
        <v>1666</v>
      </c>
      <c r="G713" s="8">
        <v>8.0000000000000002E-3</v>
      </c>
      <c r="H713" s="1" t="s">
        <v>4458</v>
      </c>
      <c r="I713" s="8">
        <v>668</v>
      </c>
      <c r="J713" s="9" t="s">
        <v>1681</v>
      </c>
      <c r="K713" s="9" t="s">
        <v>1867</v>
      </c>
      <c r="L713" s="9">
        <v>7.7467631876928303E-3</v>
      </c>
      <c r="M713" s="9">
        <v>7.7467631876928303E-3</v>
      </c>
      <c r="N713" s="9">
        <v>0</v>
      </c>
      <c r="O713" s="9">
        <v>8.7530444680448696E-2</v>
      </c>
      <c r="P713" s="1" t="s">
        <v>4459</v>
      </c>
      <c r="Q713" s="9">
        <v>724</v>
      </c>
      <c r="R713" s="10">
        <f t="shared" si="44"/>
        <v>1392</v>
      </c>
      <c r="S713" s="1">
        <f t="shared" si="45"/>
        <v>0</v>
      </c>
      <c r="T713" s="1">
        <f t="shared" si="46"/>
        <v>1</v>
      </c>
      <c r="U713" s="1">
        <f t="shared" si="47"/>
        <v>0</v>
      </c>
      <c r="V713" s="1"/>
    </row>
    <row r="714" spans="1:22" x14ac:dyDescent="0.3">
      <c r="A714" s="8">
        <v>1220</v>
      </c>
      <c r="B714" s="8" t="s">
        <v>1681</v>
      </c>
      <c r="C714" s="8">
        <v>0.93410000000000004</v>
      </c>
      <c r="D714" s="8">
        <v>0.13300000000000001</v>
      </c>
      <c r="E714" s="8">
        <v>0.13300000000000001</v>
      </c>
      <c r="F714" s="8" t="s">
        <v>1681</v>
      </c>
      <c r="G714" s="8">
        <v>0</v>
      </c>
      <c r="H714" s="1" t="s">
        <v>4460</v>
      </c>
      <c r="I714" s="8">
        <v>720</v>
      </c>
      <c r="J714" s="9" t="s">
        <v>1668</v>
      </c>
      <c r="K714" s="9" t="s">
        <v>2911</v>
      </c>
      <c r="L714" s="9">
        <v>6.3516998794442099E-3</v>
      </c>
      <c r="M714" s="9">
        <v>7.4301395972094101E-3</v>
      </c>
      <c r="N714" s="9">
        <v>1.07843971776519E-3</v>
      </c>
      <c r="O714" s="9">
        <v>7.5262756981142306E-2</v>
      </c>
      <c r="P714" s="1" t="s">
        <v>4461</v>
      </c>
      <c r="Q714" s="9">
        <v>674</v>
      </c>
      <c r="R714" s="10">
        <f t="shared" si="44"/>
        <v>1394</v>
      </c>
      <c r="S714" s="1">
        <f t="shared" si="45"/>
        <v>0</v>
      </c>
      <c r="T714" s="1">
        <f t="shared" si="46"/>
        <v>0</v>
      </c>
      <c r="U714" s="1">
        <f t="shared" si="47"/>
        <v>0</v>
      </c>
      <c r="V714" s="1"/>
    </row>
    <row r="715" spans="1:22" x14ac:dyDescent="0.3">
      <c r="A715" s="8">
        <v>1145</v>
      </c>
      <c r="B715" s="8" t="s">
        <v>1674</v>
      </c>
      <c r="C715" s="8">
        <v>0.89949999999999997</v>
      </c>
      <c r="D715" s="8">
        <v>0.13519999999999999</v>
      </c>
      <c r="E715" s="8">
        <v>0.13519999999999999</v>
      </c>
      <c r="F715" s="8" t="s">
        <v>1674</v>
      </c>
      <c r="G715" s="8">
        <v>0</v>
      </c>
      <c r="H715" s="1" t="s">
        <v>4462</v>
      </c>
      <c r="I715" s="8">
        <v>721</v>
      </c>
      <c r="J715" s="9" t="s">
        <v>1677</v>
      </c>
      <c r="K715" s="9" t="s">
        <v>2836</v>
      </c>
      <c r="L715" s="9">
        <v>7.4935219400365299E-3</v>
      </c>
      <c r="M715" s="9">
        <v>8.5565005276326891E-3</v>
      </c>
      <c r="N715" s="9">
        <v>1.0629785875961499E-3</v>
      </c>
      <c r="O715" s="9">
        <v>0.108284595404175</v>
      </c>
      <c r="P715" s="1" t="s">
        <v>4463</v>
      </c>
      <c r="Q715" s="9">
        <v>675</v>
      </c>
      <c r="R715" s="10">
        <f t="shared" si="44"/>
        <v>1396</v>
      </c>
      <c r="S715" s="1">
        <f t="shared" si="45"/>
        <v>0</v>
      </c>
      <c r="T715" s="1">
        <f t="shared" si="46"/>
        <v>0</v>
      </c>
      <c r="U715" s="1">
        <f t="shared" si="47"/>
        <v>0</v>
      </c>
      <c r="V715" s="1"/>
    </row>
    <row r="716" spans="1:22" x14ac:dyDescent="0.3">
      <c r="A716" s="8">
        <v>1312</v>
      </c>
      <c r="B716" s="8" t="s">
        <v>1668</v>
      </c>
      <c r="C716" s="8">
        <v>0.78039999999999998</v>
      </c>
      <c r="D716" s="8">
        <v>0.192</v>
      </c>
      <c r="E716" s="8">
        <v>0.19839999999999999</v>
      </c>
      <c r="F716" s="8" t="s">
        <v>1677</v>
      </c>
      <c r="G716" s="8">
        <v>6.4000000000000003E-3</v>
      </c>
      <c r="H716" s="1" t="s">
        <v>4464</v>
      </c>
      <c r="I716" s="8">
        <v>672</v>
      </c>
      <c r="J716" s="9" t="s">
        <v>1668</v>
      </c>
      <c r="K716" s="9" t="s">
        <v>3003</v>
      </c>
      <c r="L716" s="9">
        <v>8.8449298111092506E-3</v>
      </c>
      <c r="M716" s="9">
        <v>8.8449298111092506E-3</v>
      </c>
      <c r="N716" s="9">
        <v>0</v>
      </c>
      <c r="O716" s="9">
        <v>7.2571477120024305E-2</v>
      </c>
      <c r="P716" s="1" t="s">
        <v>4465</v>
      </c>
      <c r="Q716" s="9">
        <v>725</v>
      </c>
      <c r="R716" s="10">
        <f t="shared" si="44"/>
        <v>1397</v>
      </c>
      <c r="S716" s="1">
        <f t="shared" si="45"/>
        <v>0</v>
      </c>
      <c r="T716" s="1">
        <f t="shared" si="46"/>
        <v>1</v>
      </c>
      <c r="U716" s="1">
        <f t="shared" si="47"/>
        <v>0</v>
      </c>
      <c r="V716" s="1"/>
    </row>
    <row r="717" spans="1:22" x14ac:dyDescent="0.3">
      <c r="A717" s="8">
        <v>268</v>
      </c>
      <c r="B717" s="8" t="s">
        <v>1666</v>
      </c>
      <c r="C717" s="8">
        <v>0.92859999999999998</v>
      </c>
      <c r="D717" s="8">
        <v>0.1105</v>
      </c>
      <c r="E717" s="8">
        <v>0.1162</v>
      </c>
      <c r="F717" s="8" t="s">
        <v>1674</v>
      </c>
      <c r="G717" s="8">
        <v>5.7999999999999996E-3</v>
      </c>
      <c r="H717" s="1" t="s">
        <v>4466</v>
      </c>
      <c r="I717" s="8">
        <v>673</v>
      </c>
      <c r="J717" s="9" t="s">
        <v>1666</v>
      </c>
      <c r="K717" s="9" t="s">
        <v>1959</v>
      </c>
      <c r="L717" s="9">
        <v>9.5336114101489695E-3</v>
      </c>
      <c r="M717" s="9">
        <v>9.5336114101489695E-3</v>
      </c>
      <c r="N717" s="9">
        <v>0</v>
      </c>
      <c r="O717" s="9">
        <v>0.120365494766172</v>
      </c>
      <c r="P717" s="1" t="s">
        <v>4467</v>
      </c>
      <c r="Q717" s="9">
        <v>726</v>
      </c>
      <c r="R717" s="10">
        <f t="shared" si="44"/>
        <v>1399</v>
      </c>
      <c r="S717" s="1">
        <f t="shared" si="45"/>
        <v>0</v>
      </c>
      <c r="T717" s="1">
        <f t="shared" si="46"/>
        <v>1</v>
      </c>
      <c r="U717" s="1">
        <f t="shared" si="47"/>
        <v>0</v>
      </c>
      <c r="V717" s="1"/>
    </row>
    <row r="718" spans="1:22" x14ac:dyDescent="0.3">
      <c r="A718" s="8">
        <v>725</v>
      </c>
      <c r="B718" s="8" t="s">
        <v>1669</v>
      </c>
      <c r="C718" s="8">
        <v>0.88090000000000002</v>
      </c>
      <c r="D718" s="8">
        <v>0.1454</v>
      </c>
      <c r="E718" s="8">
        <v>0.1454</v>
      </c>
      <c r="F718" s="8" t="s">
        <v>1669</v>
      </c>
      <c r="G718" s="8">
        <v>0</v>
      </c>
      <c r="H718" s="1" t="s">
        <v>4468</v>
      </c>
      <c r="I718" s="8">
        <v>722</v>
      </c>
      <c r="J718" s="9" t="s">
        <v>1674</v>
      </c>
      <c r="K718" s="9" t="s">
        <v>2416</v>
      </c>
      <c r="L718" s="9">
        <v>8.7744144249284704E-3</v>
      </c>
      <c r="M718" s="9">
        <v>9.7197423229186102E-3</v>
      </c>
      <c r="N718" s="9">
        <v>9.4532789799013097E-4</v>
      </c>
      <c r="O718" s="9">
        <v>0.105371111202162</v>
      </c>
      <c r="P718" s="1" t="s">
        <v>4469</v>
      </c>
      <c r="Q718" s="9">
        <v>681</v>
      </c>
      <c r="R718" s="10">
        <f t="shared" si="44"/>
        <v>1403</v>
      </c>
      <c r="S718" s="1">
        <f t="shared" si="45"/>
        <v>0</v>
      </c>
      <c r="T718" s="1">
        <f t="shared" si="46"/>
        <v>0</v>
      </c>
      <c r="U718" s="1">
        <f t="shared" si="47"/>
        <v>0</v>
      </c>
      <c r="V718" s="1"/>
    </row>
    <row r="719" spans="1:22" x14ac:dyDescent="0.3">
      <c r="A719" s="8">
        <v>898</v>
      </c>
      <c r="B719" s="8" t="s">
        <v>1680</v>
      </c>
      <c r="C719" s="8">
        <v>0.6694</v>
      </c>
      <c r="D719" s="8">
        <v>0.27129999999999999</v>
      </c>
      <c r="E719" s="8">
        <v>0.27560000000000001</v>
      </c>
      <c r="F719" s="8" t="s">
        <v>1674</v>
      </c>
      <c r="G719" s="8">
        <v>4.3E-3</v>
      </c>
      <c r="H719" s="1" t="s">
        <v>4470</v>
      </c>
      <c r="I719" s="8">
        <v>678</v>
      </c>
      <c r="J719" s="9" t="s">
        <v>1680</v>
      </c>
      <c r="K719" s="9" t="s">
        <v>2589</v>
      </c>
      <c r="L719" s="9">
        <v>2.2623448107508801E-2</v>
      </c>
      <c r="M719" s="9">
        <v>2.2623448107508801E-2</v>
      </c>
      <c r="N719" s="9">
        <v>0</v>
      </c>
      <c r="O719" s="9">
        <v>9.4084709675351305E-2</v>
      </c>
      <c r="P719" s="1" t="s">
        <v>4471</v>
      </c>
      <c r="Q719" s="9">
        <v>727</v>
      </c>
      <c r="R719" s="10">
        <f t="shared" si="44"/>
        <v>1405</v>
      </c>
      <c r="S719" s="1">
        <f t="shared" si="45"/>
        <v>0</v>
      </c>
      <c r="T719" s="1">
        <f t="shared" si="46"/>
        <v>1</v>
      </c>
      <c r="U719" s="1">
        <f t="shared" si="47"/>
        <v>0</v>
      </c>
      <c r="V719" s="1"/>
    </row>
    <row r="720" spans="1:22" x14ac:dyDescent="0.3">
      <c r="A720" s="8">
        <v>1248</v>
      </c>
      <c r="B720" s="8" t="s">
        <v>1666</v>
      </c>
      <c r="C720" s="8">
        <v>0.93330000000000002</v>
      </c>
      <c r="D720" s="8">
        <v>0.12089999999999999</v>
      </c>
      <c r="E720" s="8">
        <v>0.12089999999999999</v>
      </c>
      <c r="F720" s="8" t="s">
        <v>1666</v>
      </c>
      <c r="G720" s="8">
        <v>0</v>
      </c>
      <c r="H720" s="1" t="s">
        <v>4472</v>
      </c>
      <c r="I720" s="8">
        <v>723</v>
      </c>
      <c r="J720" s="9" t="s">
        <v>1678</v>
      </c>
      <c r="K720" s="9" t="s">
        <v>2939</v>
      </c>
      <c r="L720" s="9">
        <v>4.8413421773454597E-3</v>
      </c>
      <c r="M720" s="9">
        <v>5.7820313648735498E-3</v>
      </c>
      <c r="N720" s="9">
        <v>9.4068918752809102E-4</v>
      </c>
      <c r="O720" s="9">
        <v>8.7590188754254103E-2</v>
      </c>
      <c r="P720" s="1" t="s">
        <v>4473</v>
      </c>
      <c r="Q720" s="9">
        <v>682</v>
      </c>
      <c r="R720" s="10">
        <f t="shared" si="44"/>
        <v>1405</v>
      </c>
      <c r="S720" s="1">
        <f t="shared" si="45"/>
        <v>0</v>
      </c>
      <c r="T720" s="1">
        <f t="shared" si="46"/>
        <v>0</v>
      </c>
      <c r="U720" s="1">
        <f t="shared" si="47"/>
        <v>0</v>
      </c>
      <c r="V720" s="1"/>
    </row>
    <row r="721" spans="1:22" x14ac:dyDescent="0.3">
      <c r="A721" s="8">
        <v>293</v>
      </c>
      <c r="B721" s="8" t="s">
        <v>1666</v>
      </c>
      <c r="C721" s="8">
        <v>0.93559999999999999</v>
      </c>
      <c r="D721" s="8">
        <v>0.12640000000000001</v>
      </c>
      <c r="E721" s="8">
        <v>0.12640000000000001</v>
      </c>
      <c r="F721" s="8" t="s">
        <v>1666</v>
      </c>
      <c r="G721" s="8">
        <v>0</v>
      </c>
      <c r="H721" s="1" t="s">
        <v>4474</v>
      </c>
      <c r="I721" s="8">
        <v>724</v>
      </c>
      <c r="J721" s="9" t="s">
        <v>1679</v>
      </c>
      <c r="K721" s="9" t="s">
        <v>1984</v>
      </c>
      <c r="L721" s="9">
        <v>3.8117760896433099E-3</v>
      </c>
      <c r="M721" s="9">
        <v>4.7256668075710898E-3</v>
      </c>
      <c r="N721" s="9">
        <v>9.1389071792777397E-4</v>
      </c>
      <c r="O721" s="9">
        <v>6.4885444101400194E-2</v>
      </c>
      <c r="P721" s="1" t="s">
        <v>4475</v>
      </c>
      <c r="Q721" s="9">
        <v>683</v>
      </c>
      <c r="R721" s="10">
        <f t="shared" si="44"/>
        <v>1407</v>
      </c>
      <c r="S721" s="1">
        <f t="shared" si="45"/>
        <v>0</v>
      </c>
      <c r="T721" s="1">
        <f t="shared" si="46"/>
        <v>0</v>
      </c>
      <c r="U721" s="1">
        <f t="shared" si="47"/>
        <v>0</v>
      </c>
      <c r="V721" s="1"/>
    </row>
    <row r="722" spans="1:22" x14ac:dyDescent="0.3">
      <c r="A722" s="8">
        <v>1256</v>
      </c>
      <c r="B722" s="8" t="s">
        <v>1669</v>
      </c>
      <c r="C722" s="8">
        <v>0.90639999999999998</v>
      </c>
      <c r="D722" s="8">
        <v>0.12740000000000001</v>
      </c>
      <c r="E722" s="8">
        <v>0.13039999999999999</v>
      </c>
      <c r="F722" s="8" t="s">
        <v>1674</v>
      </c>
      <c r="G722" s="8">
        <v>3.0000000000000001E-3</v>
      </c>
      <c r="H722" s="1" t="s">
        <v>4476</v>
      </c>
      <c r="I722" s="8">
        <v>679</v>
      </c>
      <c r="J722" s="9" t="s">
        <v>1669</v>
      </c>
      <c r="K722" s="9" t="s">
        <v>2947</v>
      </c>
      <c r="L722" s="9">
        <v>8.7678771038852306E-3</v>
      </c>
      <c r="M722" s="9">
        <v>8.7678771038852306E-3</v>
      </c>
      <c r="N722" s="9">
        <v>0</v>
      </c>
      <c r="O722" s="9">
        <v>9.6867789903993598E-2</v>
      </c>
      <c r="P722" s="1" t="s">
        <v>4477</v>
      </c>
      <c r="Q722" s="9">
        <v>728</v>
      </c>
      <c r="R722" s="10">
        <f t="shared" si="44"/>
        <v>1407</v>
      </c>
      <c r="S722" s="1">
        <f t="shared" si="45"/>
        <v>0</v>
      </c>
      <c r="T722" s="1">
        <f t="shared" si="46"/>
        <v>1</v>
      </c>
      <c r="U722" s="1">
        <f t="shared" si="47"/>
        <v>0</v>
      </c>
      <c r="V722" s="1"/>
    </row>
    <row r="723" spans="1:22" x14ac:dyDescent="0.3">
      <c r="A723" s="8">
        <v>642</v>
      </c>
      <c r="B723" s="8" t="s">
        <v>1674</v>
      </c>
      <c r="C723" s="8">
        <v>0.74009999999999998</v>
      </c>
      <c r="D723" s="8">
        <v>0.25380000000000003</v>
      </c>
      <c r="E723" s="8">
        <v>0.25629999999999997</v>
      </c>
      <c r="F723" s="8" t="s">
        <v>1669</v>
      </c>
      <c r="G723" s="8">
        <v>2.5000000000000001E-3</v>
      </c>
      <c r="H723" s="1" t="s">
        <v>4478</v>
      </c>
      <c r="I723" s="8">
        <v>680</v>
      </c>
      <c r="J723" s="9" t="s">
        <v>1674</v>
      </c>
      <c r="K723" s="9" t="s">
        <v>2333</v>
      </c>
      <c r="L723" s="9">
        <v>2.2656683290063599E-2</v>
      </c>
      <c r="M723" s="9">
        <v>2.2656683290063599E-2</v>
      </c>
      <c r="N723" s="9">
        <v>0</v>
      </c>
      <c r="O723" s="9">
        <v>0.11503083929532</v>
      </c>
      <c r="P723" s="1" t="s">
        <v>4479</v>
      </c>
      <c r="Q723" s="9">
        <v>729</v>
      </c>
      <c r="R723" s="10">
        <f t="shared" si="44"/>
        <v>1409</v>
      </c>
      <c r="S723" s="1">
        <f t="shared" si="45"/>
        <v>0</v>
      </c>
      <c r="T723" s="1">
        <f t="shared" si="46"/>
        <v>1</v>
      </c>
      <c r="U723" s="1">
        <f t="shared" si="47"/>
        <v>0</v>
      </c>
      <c r="V723" s="1"/>
    </row>
    <row r="724" spans="1:22" x14ac:dyDescent="0.3">
      <c r="A724" s="8">
        <v>909</v>
      </c>
      <c r="B724" s="8" t="s">
        <v>1671</v>
      </c>
      <c r="C724" s="8">
        <v>0.9042</v>
      </c>
      <c r="D724" s="8">
        <v>0.18260000000000001</v>
      </c>
      <c r="E724" s="8">
        <v>0.18260000000000001</v>
      </c>
      <c r="F724" s="8" t="s">
        <v>1671</v>
      </c>
      <c r="G724" s="8">
        <v>0</v>
      </c>
      <c r="H724" s="1" t="s">
        <v>4480</v>
      </c>
      <c r="I724" s="8">
        <v>725</v>
      </c>
      <c r="J724" s="9" t="s">
        <v>1668</v>
      </c>
      <c r="K724" s="9" t="s">
        <v>2600</v>
      </c>
      <c r="L724" s="9">
        <v>6.5079162493510301E-3</v>
      </c>
      <c r="M724" s="9">
        <v>7.3503446163100603E-3</v>
      </c>
      <c r="N724" s="9">
        <v>8.4242836695902403E-4</v>
      </c>
      <c r="O724" s="9">
        <v>4.2383670205033898E-2</v>
      </c>
      <c r="P724" s="1" t="s">
        <v>4481</v>
      </c>
      <c r="Q724" s="9">
        <v>686</v>
      </c>
      <c r="R724" s="10">
        <f t="shared" si="44"/>
        <v>1411</v>
      </c>
      <c r="S724" s="1">
        <f t="shared" si="45"/>
        <v>0</v>
      </c>
      <c r="T724" s="1">
        <f t="shared" si="46"/>
        <v>0</v>
      </c>
      <c r="U724" s="1">
        <f t="shared" si="47"/>
        <v>0</v>
      </c>
      <c r="V724" s="1"/>
    </row>
    <row r="725" spans="1:22" x14ac:dyDescent="0.3">
      <c r="A725" s="8">
        <v>1252</v>
      </c>
      <c r="B725" s="8" t="s">
        <v>1675</v>
      </c>
      <c r="C725" s="8">
        <v>0.89529999999999998</v>
      </c>
      <c r="D725" s="8">
        <v>0.15629999999999999</v>
      </c>
      <c r="E725" s="8">
        <v>0.15840000000000001</v>
      </c>
      <c r="F725" s="8" t="s">
        <v>1680</v>
      </c>
      <c r="G725" s="8">
        <v>2.0999999999999999E-3</v>
      </c>
      <c r="H725" s="1" t="s">
        <v>4482</v>
      </c>
      <c r="I725" s="8">
        <v>683</v>
      </c>
      <c r="J725" s="9" t="s">
        <v>1675</v>
      </c>
      <c r="K725" s="9" t="s">
        <v>2943</v>
      </c>
      <c r="L725" s="9">
        <v>1.0231708536545101E-2</v>
      </c>
      <c r="M725" s="9">
        <v>1.0231708536545101E-2</v>
      </c>
      <c r="N725" s="9">
        <v>0</v>
      </c>
      <c r="O725" s="9">
        <v>9.2842245740976395E-2</v>
      </c>
      <c r="P725" s="1" t="s">
        <v>4483</v>
      </c>
      <c r="Q725" s="9">
        <v>730</v>
      </c>
      <c r="R725" s="10">
        <f t="shared" si="44"/>
        <v>1413</v>
      </c>
      <c r="S725" s="1">
        <f t="shared" si="45"/>
        <v>0</v>
      </c>
      <c r="T725" s="1">
        <f t="shared" si="46"/>
        <v>1</v>
      </c>
      <c r="U725" s="1">
        <f t="shared" si="47"/>
        <v>0</v>
      </c>
      <c r="V725" s="1"/>
    </row>
    <row r="726" spans="1:22" x14ac:dyDescent="0.3">
      <c r="A726" s="8">
        <v>690</v>
      </c>
      <c r="B726" s="8" t="s">
        <v>1668</v>
      </c>
      <c r="C726" s="8">
        <v>0.95230000000000004</v>
      </c>
      <c r="D726" s="8">
        <v>0.10879999999999999</v>
      </c>
      <c r="E726" s="8">
        <v>0.109</v>
      </c>
      <c r="F726" s="8" t="s">
        <v>1671</v>
      </c>
      <c r="G726" s="8">
        <v>1E-4</v>
      </c>
      <c r="H726" s="1" t="s">
        <v>4484</v>
      </c>
      <c r="I726" s="8">
        <v>684</v>
      </c>
      <c r="J726" s="9" t="s">
        <v>1668</v>
      </c>
      <c r="K726" s="9" t="s">
        <v>2381</v>
      </c>
      <c r="L726" s="9">
        <v>2.6016876531723301E-3</v>
      </c>
      <c r="M726" s="9">
        <v>2.6016876531723301E-3</v>
      </c>
      <c r="N726" s="9">
        <v>0</v>
      </c>
      <c r="O726" s="9">
        <v>1.53300380297084E-2</v>
      </c>
      <c r="P726" s="1" t="s">
        <v>4485</v>
      </c>
      <c r="Q726" s="9">
        <v>731</v>
      </c>
      <c r="R726" s="10">
        <f t="shared" si="44"/>
        <v>1415</v>
      </c>
      <c r="S726" s="1">
        <f t="shared" si="45"/>
        <v>0</v>
      </c>
      <c r="T726" s="1">
        <f t="shared" si="46"/>
        <v>1</v>
      </c>
      <c r="U726" s="1">
        <f t="shared" si="47"/>
        <v>0</v>
      </c>
      <c r="V726" s="1"/>
    </row>
    <row r="727" spans="1:22" x14ac:dyDescent="0.3">
      <c r="A727" s="8">
        <v>737</v>
      </c>
      <c r="B727" s="8" t="s">
        <v>1671</v>
      </c>
      <c r="C727" s="8">
        <v>0.64529999999999998</v>
      </c>
      <c r="D727" s="8">
        <v>0.32750000000000001</v>
      </c>
      <c r="E727" s="8">
        <v>0.32750000000000001</v>
      </c>
      <c r="F727" s="8" t="s">
        <v>1671</v>
      </c>
      <c r="G727" s="8">
        <v>0</v>
      </c>
      <c r="H727" s="1" t="s">
        <v>4486</v>
      </c>
      <c r="I727" s="8">
        <v>726</v>
      </c>
      <c r="J727" s="9" t="s">
        <v>1682</v>
      </c>
      <c r="K727" s="9" t="s">
        <v>2428</v>
      </c>
      <c r="L727" s="9">
        <v>1.44315476002367E-2</v>
      </c>
      <c r="M727" s="9">
        <v>1.5130305787758499E-2</v>
      </c>
      <c r="N727" s="9">
        <v>6.9875818752179904E-4</v>
      </c>
      <c r="O727" s="9">
        <v>8.4854947486833698E-2</v>
      </c>
      <c r="P727" s="1" t="s">
        <v>4487</v>
      </c>
      <c r="Q727" s="9">
        <v>689</v>
      </c>
      <c r="R727" s="10">
        <f t="shared" si="44"/>
        <v>1415</v>
      </c>
      <c r="S727" s="1">
        <f t="shared" si="45"/>
        <v>0</v>
      </c>
      <c r="T727" s="1">
        <f t="shared" si="46"/>
        <v>0</v>
      </c>
      <c r="U727" s="1">
        <f t="shared" si="47"/>
        <v>0</v>
      </c>
      <c r="V727" s="1"/>
    </row>
    <row r="728" spans="1:22" x14ac:dyDescent="0.3">
      <c r="A728" s="8">
        <v>897</v>
      </c>
      <c r="B728" s="8" t="s">
        <v>1674</v>
      </c>
      <c r="C728" s="8">
        <v>0.75629999999999997</v>
      </c>
      <c r="D728" s="8">
        <v>0.24979999999999999</v>
      </c>
      <c r="E728" s="8">
        <v>0.24979999999999999</v>
      </c>
      <c r="F728" s="8" t="s">
        <v>1674</v>
      </c>
      <c r="G728" s="8">
        <v>0</v>
      </c>
      <c r="H728" s="1" t="s">
        <v>4488</v>
      </c>
      <c r="I728" s="8">
        <v>727</v>
      </c>
      <c r="J728" s="9" t="s">
        <v>1669</v>
      </c>
      <c r="K728" s="9" t="s">
        <v>2588</v>
      </c>
      <c r="L728" s="9">
        <v>1.4338439044693001E-2</v>
      </c>
      <c r="M728" s="9">
        <v>1.50215271337344E-2</v>
      </c>
      <c r="N728" s="9">
        <v>6.8308808904141496E-4</v>
      </c>
      <c r="O728" s="9">
        <v>9.5376610016775595E-2</v>
      </c>
      <c r="P728" s="1" t="s">
        <v>4489</v>
      </c>
      <c r="Q728" s="9">
        <v>690</v>
      </c>
      <c r="R728" s="10">
        <f t="shared" si="44"/>
        <v>1417</v>
      </c>
      <c r="S728" s="1">
        <f t="shared" si="45"/>
        <v>0</v>
      </c>
      <c r="T728" s="1">
        <f t="shared" si="46"/>
        <v>0</v>
      </c>
      <c r="U728" s="1">
        <f t="shared" si="47"/>
        <v>0</v>
      </c>
      <c r="V728" s="1"/>
    </row>
    <row r="729" spans="1:22" x14ac:dyDescent="0.3">
      <c r="A729" s="8">
        <v>1138</v>
      </c>
      <c r="B729" s="8" t="s">
        <v>1671</v>
      </c>
      <c r="C729" s="8">
        <v>0.76359999999999995</v>
      </c>
      <c r="D729" s="8">
        <v>0.30280000000000001</v>
      </c>
      <c r="E729" s="8">
        <v>0.30280000000000001</v>
      </c>
      <c r="F729" s="8" t="s">
        <v>1671</v>
      </c>
      <c r="G729" s="8">
        <v>0</v>
      </c>
      <c r="H729" s="1" t="s">
        <v>4490</v>
      </c>
      <c r="I729" s="8">
        <v>728</v>
      </c>
      <c r="J729" s="9" t="s">
        <v>1678</v>
      </c>
      <c r="K729" s="9" t="s">
        <v>2829</v>
      </c>
      <c r="L729" s="9">
        <v>1.17388288094492E-2</v>
      </c>
      <c r="M729" s="9">
        <v>1.20195537773066E-2</v>
      </c>
      <c r="N729" s="9">
        <v>2.8072496785733501E-4</v>
      </c>
      <c r="O729" s="9">
        <v>7.5708143822703494E-2</v>
      </c>
      <c r="P729" s="1" t="s">
        <v>4491</v>
      </c>
      <c r="Q729" s="9">
        <v>697</v>
      </c>
      <c r="R729" s="10">
        <f t="shared" si="44"/>
        <v>1425</v>
      </c>
      <c r="S729" s="1">
        <f t="shared" si="45"/>
        <v>0</v>
      </c>
      <c r="T729" s="1">
        <f t="shared" si="46"/>
        <v>0</v>
      </c>
      <c r="U729" s="1">
        <f t="shared" si="47"/>
        <v>0</v>
      </c>
      <c r="V729" s="1"/>
    </row>
    <row r="730" spans="1:22" x14ac:dyDescent="0.3">
      <c r="A730" s="8">
        <v>1034</v>
      </c>
      <c r="B730" s="8" t="s">
        <v>1676</v>
      </c>
      <c r="C730" s="8">
        <v>0.88470000000000004</v>
      </c>
      <c r="D730" s="8">
        <v>0.16389999999999999</v>
      </c>
      <c r="E730" s="8">
        <v>0.16389999999999999</v>
      </c>
      <c r="F730" s="8" t="s">
        <v>1676</v>
      </c>
      <c r="G730" s="8">
        <v>0</v>
      </c>
      <c r="H730" s="1" t="s">
        <v>4492</v>
      </c>
      <c r="I730" s="8">
        <v>729</v>
      </c>
      <c r="J730" s="9" t="s">
        <v>1674</v>
      </c>
      <c r="K730" s="9" t="s">
        <v>2725</v>
      </c>
      <c r="L730" s="9">
        <v>6.4928326687555904E-3</v>
      </c>
      <c r="M730" s="9">
        <v>6.6065806658233096E-3</v>
      </c>
      <c r="N730" s="9">
        <v>1.1374799706771999E-4</v>
      </c>
      <c r="O730" s="9">
        <v>8.2985843551709598E-2</v>
      </c>
      <c r="P730" s="1" t="s">
        <v>4493</v>
      </c>
      <c r="Q730" s="9">
        <v>700</v>
      </c>
      <c r="R730" s="10">
        <f t="shared" si="44"/>
        <v>1429</v>
      </c>
      <c r="S730" s="1">
        <f t="shared" si="45"/>
        <v>0</v>
      </c>
      <c r="T730" s="1">
        <f t="shared" si="46"/>
        <v>0</v>
      </c>
      <c r="U730" s="1">
        <f t="shared" si="47"/>
        <v>0</v>
      </c>
      <c r="V730" s="1"/>
    </row>
    <row r="731" spans="1:22" x14ac:dyDescent="0.3">
      <c r="A731" s="8">
        <v>1030</v>
      </c>
      <c r="B731" s="8" t="s">
        <v>1685</v>
      </c>
      <c r="C731" s="8">
        <v>0.89410000000000001</v>
      </c>
      <c r="D731" s="8">
        <v>0.14580000000000001</v>
      </c>
      <c r="E731" s="8">
        <v>0.14580000000000001</v>
      </c>
      <c r="F731" s="8" t="s">
        <v>1685</v>
      </c>
      <c r="G731" s="8">
        <v>0</v>
      </c>
      <c r="H731" s="1" t="s">
        <v>4494</v>
      </c>
      <c r="I731" s="8">
        <v>730</v>
      </c>
      <c r="J731" s="9" t="s">
        <v>1681</v>
      </c>
      <c r="K731" s="9" t="s">
        <v>2721</v>
      </c>
      <c r="L731" s="9">
        <v>6.7441909920925198E-3</v>
      </c>
      <c r="M731" s="9">
        <v>6.83769844784548E-3</v>
      </c>
      <c r="N731" s="18">
        <v>9.3507455752956693E-5</v>
      </c>
      <c r="O731" s="9">
        <v>9.3366174708664901E-2</v>
      </c>
      <c r="P731" s="1" t="s">
        <v>4495</v>
      </c>
      <c r="Q731" s="9">
        <v>701</v>
      </c>
      <c r="R731" s="10">
        <f t="shared" si="44"/>
        <v>1431</v>
      </c>
      <c r="S731" s="1">
        <f t="shared" si="45"/>
        <v>0</v>
      </c>
      <c r="T731" s="1">
        <f t="shared" si="46"/>
        <v>0</v>
      </c>
      <c r="U731" s="1">
        <f t="shared" si="47"/>
        <v>0</v>
      </c>
      <c r="V731" s="1"/>
    </row>
    <row r="732" spans="1:22" x14ac:dyDescent="0.3">
      <c r="A732" s="8">
        <v>1001</v>
      </c>
      <c r="B732" s="8" t="s">
        <v>1678</v>
      </c>
      <c r="C732" s="8">
        <v>0.56040000000000001</v>
      </c>
      <c r="D732" s="8">
        <v>0.4834</v>
      </c>
      <c r="E732" s="8">
        <v>0.4834</v>
      </c>
      <c r="F732" s="8" t="s">
        <v>1678</v>
      </c>
      <c r="G732" s="8">
        <v>0</v>
      </c>
      <c r="H732" s="1" t="s">
        <v>4496</v>
      </c>
      <c r="I732" s="8">
        <v>731</v>
      </c>
      <c r="J732" s="9" t="s">
        <v>1682</v>
      </c>
      <c r="K732" s="9" t="s">
        <v>2692</v>
      </c>
      <c r="L732" s="9">
        <v>1.7041500166754198E-2</v>
      </c>
      <c r="M732" s="9">
        <v>1.7092541370080299E-2</v>
      </c>
      <c r="N732" s="18">
        <v>5.1041203326111002E-5</v>
      </c>
      <c r="O732" s="9">
        <v>5.8651000425406601E-2</v>
      </c>
      <c r="P732" s="1" t="s">
        <v>4497</v>
      </c>
      <c r="Q732" s="9">
        <v>703</v>
      </c>
      <c r="R732" s="10">
        <f t="shared" si="44"/>
        <v>1434</v>
      </c>
      <c r="S732" s="1">
        <f t="shared" si="45"/>
        <v>0</v>
      </c>
      <c r="T732" s="1">
        <f t="shared" si="46"/>
        <v>0</v>
      </c>
      <c r="U732" s="1">
        <f t="shared" si="47"/>
        <v>0</v>
      </c>
      <c r="V732" s="1"/>
    </row>
    <row r="733" spans="1:22" x14ac:dyDescent="0.3">
      <c r="A733" s="8">
        <v>1</v>
      </c>
      <c r="B733" s="8" t="s">
        <v>1676</v>
      </c>
      <c r="C733" s="8">
        <v>0.90920000000000001</v>
      </c>
      <c r="D733" s="8">
        <v>0.2414</v>
      </c>
      <c r="E733" s="8">
        <v>0.2414</v>
      </c>
      <c r="F733" s="8" t="s">
        <v>1676</v>
      </c>
      <c r="G733" s="8">
        <v>0</v>
      </c>
      <c r="H733" s="1" t="s">
        <v>4498</v>
      </c>
      <c r="I733" s="8">
        <v>732</v>
      </c>
      <c r="J733" s="9" t="s">
        <v>1676</v>
      </c>
      <c r="K733" s="9" t="s">
        <v>1692</v>
      </c>
      <c r="L733" s="9">
        <v>7.5390932755753102E-3</v>
      </c>
      <c r="M733" s="9">
        <v>7.5390932755753102E-3</v>
      </c>
      <c r="N733" s="9">
        <v>0</v>
      </c>
      <c r="O733" s="9">
        <v>1.29487923548104E-2</v>
      </c>
      <c r="P733" s="1" t="s">
        <v>4499</v>
      </c>
      <c r="Q733" s="9">
        <v>732</v>
      </c>
      <c r="R733" s="10">
        <f t="shared" si="44"/>
        <v>1464</v>
      </c>
      <c r="S733" s="1">
        <f t="shared" si="45"/>
        <v>1</v>
      </c>
      <c r="T733" s="1">
        <f t="shared" si="46"/>
        <v>0</v>
      </c>
      <c r="U733" s="1">
        <f t="shared" si="47"/>
        <v>0</v>
      </c>
      <c r="V733" s="1"/>
    </row>
    <row r="734" spans="1:22" x14ac:dyDescent="0.3">
      <c r="A734" s="8">
        <v>5</v>
      </c>
      <c r="B734" s="8" t="s">
        <v>1685</v>
      </c>
      <c r="C734" s="8">
        <v>0.33460000000000001</v>
      </c>
      <c r="D734" s="8">
        <v>0.81559999999999999</v>
      </c>
      <c r="E734" s="8">
        <v>0.81559999999999999</v>
      </c>
      <c r="F734" s="8" t="s">
        <v>1685</v>
      </c>
      <c r="G734" s="8">
        <v>0</v>
      </c>
      <c r="H734" s="1" t="s">
        <v>4500</v>
      </c>
      <c r="I734" s="8">
        <v>733</v>
      </c>
      <c r="J734" s="9" t="s">
        <v>1685</v>
      </c>
      <c r="K734" s="9" t="s">
        <v>1696</v>
      </c>
      <c r="L734" s="9">
        <v>0.247785636169295</v>
      </c>
      <c r="M734" s="9">
        <v>0.247785636169295</v>
      </c>
      <c r="N734" s="9">
        <v>0</v>
      </c>
      <c r="O734" s="9">
        <v>0.14360214436128399</v>
      </c>
      <c r="P734" s="1" t="s">
        <v>4501</v>
      </c>
      <c r="Q734" s="9">
        <v>733</v>
      </c>
      <c r="R734" s="10">
        <f t="shared" si="44"/>
        <v>1466</v>
      </c>
      <c r="S734" s="1">
        <f t="shared" si="45"/>
        <v>1</v>
      </c>
      <c r="T734" s="1">
        <f t="shared" si="46"/>
        <v>0</v>
      </c>
      <c r="U734" s="1">
        <f t="shared" si="47"/>
        <v>0</v>
      </c>
      <c r="V734" s="1"/>
    </row>
    <row r="735" spans="1:22" x14ac:dyDescent="0.3">
      <c r="A735" s="8">
        <v>7</v>
      </c>
      <c r="B735" s="8" t="s">
        <v>1673</v>
      </c>
      <c r="C735" s="8">
        <v>0.53739999999999999</v>
      </c>
      <c r="D735" s="8">
        <v>0.48</v>
      </c>
      <c r="E735" s="8">
        <v>0.48</v>
      </c>
      <c r="F735" s="8" t="s">
        <v>1673</v>
      </c>
      <c r="G735" s="8">
        <v>0</v>
      </c>
      <c r="H735" s="1" t="s">
        <v>4502</v>
      </c>
      <c r="I735" s="8">
        <v>734</v>
      </c>
      <c r="J735" s="9" t="s">
        <v>1673</v>
      </c>
      <c r="K735" s="9" t="s">
        <v>1698</v>
      </c>
      <c r="L735" s="9">
        <v>0.140125413614056</v>
      </c>
      <c r="M735" s="9">
        <v>0.140125413614056</v>
      </c>
      <c r="N735" s="9">
        <v>0</v>
      </c>
      <c r="O735" s="9">
        <v>0.20523080430797599</v>
      </c>
      <c r="P735" s="1" t="s">
        <v>4503</v>
      </c>
      <c r="Q735" s="9">
        <v>734</v>
      </c>
      <c r="R735" s="10">
        <f t="shared" si="44"/>
        <v>1468</v>
      </c>
      <c r="S735" s="1">
        <f t="shared" si="45"/>
        <v>1</v>
      </c>
      <c r="T735" s="1">
        <f t="shared" si="46"/>
        <v>0</v>
      </c>
      <c r="U735" s="1">
        <f t="shared" si="47"/>
        <v>0</v>
      </c>
      <c r="V735" s="1"/>
    </row>
    <row r="736" spans="1:22" x14ac:dyDescent="0.3">
      <c r="A736" s="8">
        <v>8</v>
      </c>
      <c r="B736" s="8" t="s">
        <v>1671</v>
      </c>
      <c r="C736" s="8">
        <v>0.30809999999999998</v>
      </c>
      <c r="D736" s="8">
        <v>0.8236</v>
      </c>
      <c r="E736" s="8">
        <v>0.8236</v>
      </c>
      <c r="F736" s="8" t="s">
        <v>1671</v>
      </c>
      <c r="G736" s="8">
        <v>0</v>
      </c>
      <c r="H736" s="1" t="s">
        <v>4504</v>
      </c>
      <c r="I736" s="8">
        <v>735</v>
      </c>
      <c r="J736" s="9" t="s">
        <v>1671</v>
      </c>
      <c r="K736" s="9" t="s">
        <v>1699</v>
      </c>
      <c r="L736" s="9">
        <v>9.33668042315315E-2</v>
      </c>
      <c r="M736" s="9">
        <v>9.33668042315315E-2</v>
      </c>
      <c r="N736" s="9">
        <v>0</v>
      </c>
      <c r="O736" s="9">
        <v>9.4816707022309696E-2</v>
      </c>
      <c r="P736" s="1" t="s">
        <v>4505</v>
      </c>
      <c r="Q736" s="9">
        <v>735</v>
      </c>
      <c r="R736" s="10">
        <f t="shared" si="44"/>
        <v>1470</v>
      </c>
      <c r="S736" s="1">
        <f t="shared" si="45"/>
        <v>1</v>
      </c>
      <c r="T736" s="1">
        <f t="shared" si="46"/>
        <v>0</v>
      </c>
      <c r="U736" s="1">
        <f t="shared" si="47"/>
        <v>0</v>
      </c>
      <c r="V736" s="1"/>
    </row>
    <row r="737" spans="1:22" x14ac:dyDescent="0.3">
      <c r="A737" s="8">
        <v>9</v>
      </c>
      <c r="B737" s="8" t="s">
        <v>1675</v>
      </c>
      <c r="C737" s="8">
        <v>0.35749999999999998</v>
      </c>
      <c r="D737" s="8">
        <v>0.78539999999999999</v>
      </c>
      <c r="E737" s="8">
        <v>0.78539999999999999</v>
      </c>
      <c r="F737" s="8" t="s">
        <v>1675</v>
      </c>
      <c r="G737" s="8">
        <v>0</v>
      </c>
      <c r="H737" s="1" t="s">
        <v>4506</v>
      </c>
      <c r="I737" s="8">
        <v>736</v>
      </c>
      <c r="J737" s="9" t="s">
        <v>1675</v>
      </c>
      <c r="K737" s="9" t="s">
        <v>1700</v>
      </c>
      <c r="L737" s="9">
        <v>7.7794961564687196E-2</v>
      </c>
      <c r="M737" s="9">
        <v>7.7794961564687196E-2</v>
      </c>
      <c r="N737" s="9">
        <v>0</v>
      </c>
      <c r="O737" s="9">
        <v>8.4947299611975197E-2</v>
      </c>
      <c r="P737" s="1" t="s">
        <v>4507</v>
      </c>
      <c r="Q737" s="9">
        <v>736</v>
      </c>
      <c r="R737" s="10">
        <f t="shared" si="44"/>
        <v>1472</v>
      </c>
      <c r="S737" s="1">
        <f t="shared" si="45"/>
        <v>1</v>
      </c>
      <c r="T737" s="1">
        <f t="shared" si="46"/>
        <v>0</v>
      </c>
      <c r="U737" s="1">
        <f t="shared" si="47"/>
        <v>0</v>
      </c>
      <c r="V737" s="1"/>
    </row>
    <row r="738" spans="1:22" x14ac:dyDescent="0.3">
      <c r="A738" s="8">
        <v>10</v>
      </c>
      <c r="B738" s="8" t="s">
        <v>1668</v>
      </c>
      <c r="C738" s="8">
        <v>0.30669999999999997</v>
      </c>
      <c r="D738" s="8">
        <v>0.83079999999999998</v>
      </c>
      <c r="E738" s="8">
        <v>0.83079999999999998</v>
      </c>
      <c r="F738" s="8" t="s">
        <v>1668</v>
      </c>
      <c r="G738" s="8">
        <v>0</v>
      </c>
      <c r="H738" s="1" t="s">
        <v>4508</v>
      </c>
      <c r="I738" s="8">
        <v>737</v>
      </c>
      <c r="J738" s="9" t="s">
        <v>1668</v>
      </c>
      <c r="K738" s="9" t="s">
        <v>1701</v>
      </c>
      <c r="L738" s="9">
        <v>0.156662433556713</v>
      </c>
      <c r="M738" s="9">
        <v>0.156662433556713</v>
      </c>
      <c r="N738" s="9">
        <v>0</v>
      </c>
      <c r="O738" s="9">
        <v>0.107518178979556</v>
      </c>
      <c r="P738" s="1" t="s">
        <v>4509</v>
      </c>
      <c r="Q738" s="9">
        <v>737</v>
      </c>
      <c r="R738" s="10">
        <f t="shared" si="44"/>
        <v>1474</v>
      </c>
      <c r="S738" s="1">
        <f t="shared" si="45"/>
        <v>1</v>
      </c>
      <c r="T738" s="1">
        <f t="shared" si="46"/>
        <v>0</v>
      </c>
      <c r="U738" s="1">
        <f t="shared" si="47"/>
        <v>0</v>
      </c>
      <c r="V738" s="1"/>
    </row>
    <row r="739" spans="1:22" x14ac:dyDescent="0.3">
      <c r="A739" s="8">
        <v>11</v>
      </c>
      <c r="B739" s="8" t="s">
        <v>1673</v>
      </c>
      <c r="C739" s="8">
        <v>0.49440000000000001</v>
      </c>
      <c r="D739" s="8">
        <v>0.62970000000000004</v>
      </c>
      <c r="E739" s="8">
        <v>0.62970000000000004</v>
      </c>
      <c r="F739" s="8" t="s">
        <v>1673</v>
      </c>
      <c r="G739" s="8">
        <v>0</v>
      </c>
      <c r="H739" s="1" t="s">
        <v>4510</v>
      </c>
      <c r="I739" s="8">
        <v>738</v>
      </c>
      <c r="J739" s="9" t="s">
        <v>1673</v>
      </c>
      <c r="K739" s="9" t="s">
        <v>1702</v>
      </c>
      <c r="L739" s="9">
        <v>2.79614392336172E-2</v>
      </c>
      <c r="M739" s="9">
        <v>2.79614392336172E-2</v>
      </c>
      <c r="N739" s="9">
        <v>0</v>
      </c>
      <c r="O739" s="9">
        <v>5.4628766219695701E-2</v>
      </c>
      <c r="P739" s="1" t="s">
        <v>4511</v>
      </c>
      <c r="Q739" s="9">
        <v>738</v>
      </c>
      <c r="R739" s="10">
        <f t="shared" si="44"/>
        <v>1476</v>
      </c>
      <c r="S739" s="1">
        <f t="shared" si="45"/>
        <v>1</v>
      </c>
      <c r="T739" s="1">
        <f t="shared" si="46"/>
        <v>0</v>
      </c>
      <c r="U739" s="1">
        <f t="shared" si="47"/>
        <v>0</v>
      </c>
      <c r="V739" s="1"/>
    </row>
    <row r="740" spans="1:22" x14ac:dyDescent="0.3">
      <c r="A740" s="8">
        <v>12</v>
      </c>
      <c r="B740" s="8" t="s">
        <v>1671</v>
      </c>
      <c r="C740" s="8">
        <v>0.29609999999999997</v>
      </c>
      <c r="D740" s="8">
        <v>0.83860000000000001</v>
      </c>
      <c r="E740" s="8">
        <v>0.83860000000000001</v>
      </c>
      <c r="F740" s="8" t="s">
        <v>1671</v>
      </c>
      <c r="G740" s="8">
        <v>0</v>
      </c>
      <c r="H740" s="1" t="s">
        <v>4512</v>
      </c>
      <c r="I740" s="8">
        <v>739</v>
      </c>
      <c r="J740" s="9" t="s">
        <v>1671</v>
      </c>
      <c r="K740" s="9" t="s">
        <v>1703</v>
      </c>
      <c r="L740" s="9">
        <v>0.252191812520069</v>
      </c>
      <c r="M740" s="9">
        <v>0.252191812520069</v>
      </c>
      <c r="N740" s="9">
        <v>0</v>
      </c>
      <c r="O740" s="9">
        <v>0.126596344618849</v>
      </c>
      <c r="P740" s="1" t="s">
        <v>4513</v>
      </c>
      <c r="Q740" s="9">
        <v>739</v>
      </c>
      <c r="R740" s="10">
        <f t="shared" si="44"/>
        <v>1478</v>
      </c>
      <c r="S740" s="1">
        <f t="shared" si="45"/>
        <v>1</v>
      </c>
      <c r="T740" s="1">
        <f t="shared" si="46"/>
        <v>0</v>
      </c>
      <c r="U740" s="1">
        <f t="shared" si="47"/>
        <v>0</v>
      </c>
      <c r="V740" s="1"/>
    </row>
    <row r="741" spans="1:22" x14ac:dyDescent="0.3">
      <c r="A741" s="8">
        <v>13</v>
      </c>
      <c r="B741" s="8" t="s">
        <v>1682</v>
      </c>
      <c r="C741" s="8">
        <v>0.41170000000000001</v>
      </c>
      <c r="D741" s="8">
        <v>0.73660000000000003</v>
      </c>
      <c r="E741" s="8">
        <v>0.73660000000000003</v>
      </c>
      <c r="F741" s="8" t="s">
        <v>1682</v>
      </c>
      <c r="G741" s="8">
        <v>0</v>
      </c>
      <c r="H741" s="1" t="s">
        <v>4514</v>
      </c>
      <c r="I741" s="8">
        <v>740</v>
      </c>
      <c r="J741" s="9" t="s">
        <v>1682</v>
      </c>
      <c r="K741" s="9" t="s">
        <v>1704</v>
      </c>
      <c r="L741" s="9">
        <v>7.7613720852237902E-2</v>
      </c>
      <c r="M741" s="9">
        <v>7.7613720852237902E-2</v>
      </c>
      <c r="N741" s="9">
        <v>0</v>
      </c>
      <c r="O741" s="9">
        <v>9.2121564484441698E-2</v>
      </c>
      <c r="P741" s="1" t="s">
        <v>4515</v>
      </c>
      <c r="Q741" s="9">
        <v>740</v>
      </c>
      <c r="R741" s="10">
        <f t="shared" si="44"/>
        <v>1480</v>
      </c>
      <c r="S741" s="1">
        <f t="shared" si="45"/>
        <v>1</v>
      </c>
      <c r="T741" s="1">
        <f t="shared" si="46"/>
        <v>0</v>
      </c>
      <c r="U741" s="1">
        <f t="shared" si="47"/>
        <v>0</v>
      </c>
      <c r="V741" s="1"/>
    </row>
    <row r="742" spans="1:22" x14ac:dyDescent="0.3">
      <c r="A742" s="8">
        <v>14</v>
      </c>
      <c r="B742" s="8" t="s">
        <v>1677</v>
      </c>
      <c r="C742" s="8">
        <v>0.68730000000000002</v>
      </c>
      <c r="D742" s="8">
        <v>0.33460000000000001</v>
      </c>
      <c r="E742" s="8">
        <v>0.33460000000000001</v>
      </c>
      <c r="F742" s="8" t="s">
        <v>1677</v>
      </c>
      <c r="G742" s="8">
        <v>0</v>
      </c>
      <c r="H742" s="1" t="s">
        <v>4516</v>
      </c>
      <c r="I742" s="8">
        <v>741</v>
      </c>
      <c r="J742" s="9" t="s">
        <v>1677</v>
      </c>
      <c r="K742" s="9" t="s">
        <v>1705</v>
      </c>
      <c r="L742" s="9">
        <v>0.19712594024272001</v>
      </c>
      <c r="M742" s="9">
        <v>0.19712594024272001</v>
      </c>
      <c r="N742" s="9">
        <v>0</v>
      </c>
      <c r="O742" s="9">
        <v>0.34534931572399402</v>
      </c>
      <c r="P742" s="1" t="s">
        <v>4517</v>
      </c>
      <c r="Q742" s="9">
        <v>741</v>
      </c>
      <c r="R742" s="10">
        <f t="shared" si="44"/>
        <v>1482</v>
      </c>
      <c r="S742" s="1">
        <f t="shared" si="45"/>
        <v>1</v>
      </c>
      <c r="T742" s="1">
        <f t="shared" si="46"/>
        <v>0</v>
      </c>
      <c r="U742" s="1">
        <f t="shared" si="47"/>
        <v>0</v>
      </c>
      <c r="V742" s="1"/>
    </row>
    <row r="743" spans="1:22" x14ac:dyDescent="0.3">
      <c r="A743" s="8">
        <v>15</v>
      </c>
      <c r="B743" s="8" t="s">
        <v>1681</v>
      </c>
      <c r="C743" s="8">
        <v>0.30170000000000002</v>
      </c>
      <c r="D743" s="8">
        <v>0.83609999999999995</v>
      </c>
      <c r="E743" s="8">
        <v>0.83609999999999995</v>
      </c>
      <c r="F743" s="8" t="s">
        <v>1681</v>
      </c>
      <c r="G743" s="8">
        <v>0</v>
      </c>
      <c r="H743" s="1" t="s">
        <v>4518</v>
      </c>
      <c r="I743" s="8">
        <v>742</v>
      </c>
      <c r="J743" s="9" t="s">
        <v>1681</v>
      </c>
      <c r="K743" s="9" t="s">
        <v>1706</v>
      </c>
      <c r="L743" s="9">
        <v>2.0059989914717701E-2</v>
      </c>
      <c r="M743" s="9">
        <v>2.0059989914717701E-2</v>
      </c>
      <c r="N743" s="9">
        <v>0</v>
      </c>
      <c r="O743" s="9">
        <v>3.3281027612139302E-2</v>
      </c>
      <c r="P743" s="1" t="s">
        <v>4519</v>
      </c>
      <c r="Q743" s="9">
        <v>742</v>
      </c>
      <c r="R743" s="10">
        <f t="shared" si="44"/>
        <v>1484</v>
      </c>
      <c r="S743" s="1">
        <f t="shared" si="45"/>
        <v>1</v>
      </c>
      <c r="T743" s="1">
        <f t="shared" si="46"/>
        <v>0</v>
      </c>
      <c r="U743" s="1">
        <f t="shared" si="47"/>
        <v>0</v>
      </c>
      <c r="V743" s="1"/>
    </row>
    <row r="744" spans="1:22" x14ac:dyDescent="0.3">
      <c r="A744" s="8">
        <v>16</v>
      </c>
      <c r="B744" s="8" t="s">
        <v>1683</v>
      </c>
      <c r="C744" s="8">
        <v>0.47089999999999999</v>
      </c>
      <c r="D744" s="8">
        <v>0.65710000000000002</v>
      </c>
      <c r="E744" s="8">
        <v>0.65710000000000002</v>
      </c>
      <c r="F744" s="8" t="s">
        <v>1683</v>
      </c>
      <c r="G744" s="8">
        <v>0</v>
      </c>
      <c r="H744" s="1" t="s">
        <v>4520</v>
      </c>
      <c r="I744" s="8">
        <v>743</v>
      </c>
      <c r="J744" s="9" t="s">
        <v>1683</v>
      </c>
      <c r="K744" s="9" t="s">
        <v>1707</v>
      </c>
      <c r="L744" s="9">
        <v>4.3907837892897698E-2</v>
      </c>
      <c r="M744" s="9">
        <v>4.3907837892897698E-2</v>
      </c>
      <c r="N744" s="9">
        <v>0</v>
      </c>
      <c r="O744" s="9">
        <v>7.6166637266339404E-2</v>
      </c>
      <c r="P744" s="1" t="s">
        <v>4521</v>
      </c>
      <c r="Q744" s="9">
        <v>743</v>
      </c>
      <c r="R744" s="10">
        <f t="shared" si="44"/>
        <v>1486</v>
      </c>
      <c r="S744" s="1">
        <f t="shared" si="45"/>
        <v>1</v>
      </c>
      <c r="T744" s="1">
        <f t="shared" si="46"/>
        <v>0</v>
      </c>
      <c r="U744" s="1">
        <f t="shared" si="47"/>
        <v>0</v>
      </c>
      <c r="V744" s="1"/>
    </row>
    <row r="745" spans="1:22" x14ac:dyDescent="0.3">
      <c r="A745" s="8">
        <v>17</v>
      </c>
      <c r="B745" s="8" t="s">
        <v>1671</v>
      </c>
      <c r="C745" s="8">
        <v>0.2475</v>
      </c>
      <c r="D745" s="8">
        <v>0.87290000000000001</v>
      </c>
      <c r="E745" s="8">
        <v>0.87290000000000001</v>
      </c>
      <c r="F745" s="8" t="s">
        <v>1671</v>
      </c>
      <c r="G745" s="8">
        <v>0</v>
      </c>
      <c r="H745" s="1" t="s">
        <v>4522</v>
      </c>
      <c r="I745" s="8">
        <v>744</v>
      </c>
      <c r="J745" s="9" t="s">
        <v>1671</v>
      </c>
      <c r="K745" s="9" t="s">
        <v>1708</v>
      </c>
      <c r="L745" s="9">
        <v>2.5871003670433299E-2</v>
      </c>
      <c r="M745" s="9">
        <v>2.5871003670433299E-2</v>
      </c>
      <c r="N745" s="9">
        <v>0</v>
      </c>
      <c r="O745" s="9">
        <v>3.1910781356496998E-2</v>
      </c>
      <c r="P745" s="1" t="s">
        <v>4523</v>
      </c>
      <c r="Q745" s="9">
        <v>744</v>
      </c>
      <c r="R745" s="10">
        <f t="shared" si="44"/>
        <v>1488</v>
      </c>
      <c r="S745" s="1">
        <f t="shared" si="45"/>
        <v>1</v>
      </c>
      <c r="T745" s="1">
        <f t="shared" si="46"/>
        <v>0</v>
      </c>
      <c r="U745" s="1">
        <f t="shared" si="47"/>
        <v>0</v>
      </c>
      <c r="V745" s="1"/>
    </row>
    <row r="746" spans="1:22" x14ac:dyDescent="0.3">
      <c r="A746" s="8">
        <v>18</v>
      </c>
      <c r="B746" s="8" t="s">
        <v>1684</v>
      </c>
      <c r="C746" s="8">
        <v>0.48110000000000003</v>
      </c>
      <c r="D746" s="8">
        <v>0.64839999999999998</v>
      </c>
      <c r="E746" s="8">
        <v>0.64839999999999998</v>
      </c>
      <c r="F746" s="8" t="s">
        <v>1684</v>
      </c>
      <c r="G746" s="8">
        <v>0</v>
      </c>
      <c r="H746" s="1" t="s">
        <v>4524</v>
      </c>
      <c r="I746" s="8">
        <v>745</v>
      </c>
      <c r="J746" s="9" t="s">
        <v>1684</v>
      </c>
      <c r="K746" s="9" t="s">
        <v>1709</v>
      </c>
      <c r="L746" s="9">
        <v>5.69287619181751E-2</v>
      </c>
      <c r="M746" s="9">
        <v>5.69287619181751E-2</v>
      </c>
      <c r="N746" s="9">
        <v>0</v>
      </c>
      <c r="O746" s="9">
        <v>7.9601757172269E-2</v>
      </c>
      <c r="P746" s="1" t="s">
        <v>4525</v>
      </c>
      <c r="Q746" s="9">
        <v>745</v>
      </c>
      <c r="R746" s="10">
        <f t="shared" si="44"/>
        <v>1490</v>
      </c>
      <c r="S746" s="1">
        <f t="shared" si="45"/>
        <v>1</v>
      </c>
      <c r="T746" s="1">
        <f t="shared" si="46"/>
        <v>0</v>
      </c>
      <c r="U746" s="1">
        <f t="shared" si="47"/>
        <v>0</v>
      </c>
      <c r="V746" s="1"/>
    </row>
    <row r="747" spans="1:22" x14ac:dyDescent="0.3">
      <c r="A747" s="8">
        <v>20</v>
      </c>
      <c r="B747" s="8" t="s">
        <v>1683</v>
      </c>
      <c r="C747" s="8">
        <v>0.49680000000000002</v>
      </c>
      <c r="D747" s="8">
        <v>0.61719999999999997</v>
      </c>
      <c r="E747" s="8">
        <v>0.61719999999999997</v>
      </c>
      <c r="F747" s="8" t="s">
        <v>1683</v>
      </c>
      <c r="G747" s="8">
        <v>0</v>
      </c>
      <c r="H747" s="1" t="s">
        <v>4526</v>
      </c>
      <c r="I747" s="8">
        <v>746</v>
      </c>
      <c r="J747" s="9" t="s">
        <v>1683</v>
      </c>
      <c r="K747" s="9" t="s">
        <v>1711</v>
      </c>
      <c r="L747" s="9">
        <v>0.103394290717594</v>
      </c>
      <c r="M747" s="9">
        <v>0.103394290717594</v>
      </c>
      <c r="N747" s="9">
        <v>0</v>
      </c>
      <c r="O747" s="9">
        <v>0.13580819158260099</v>
      </c>
      <c r="P747" s="1" t="s">
        <v>4527</v>
      </c>
      <c r="Q747" s="9">
        <v>746</v>
      </c>
      <c r="R747" s="10">
        <f t="shared" si="44"/>
        <v>1492</v>
      </c>
      <c r="S747" s="1">
        <f t="shared" si="45"/>
        <v>1</v>
      </c>
      <c r="T747" s="1">
        <f t="shared" si="46"/>
        <v>0</v>
      </c>
      <c r="U747" s="1">
        <f t="shared" si="47"/>
        <v>0</v>
      </c>
      <c r="V747" s="1"/>
    </row>
    <row r="748" spans="1:22" x14ac:dyDescent="0.3">
      <c r="A748" s="8">
        <v>23</v>
      </c>
      <c r="B748" s="8" t="s">
        <v>1669</v>
      </c>
      <c r="C748" s="8">
        <v>0.78039999999999998</v>
      </c>
      <c r="D748" s="8">
        <v>0.25919999999999999</v>
      </c>
      <c r="E748" s="8">
        <v>0.25919999999999999</v>
      </c>
      <c r="F748" s="8" t="s">
        <v>1669</v>
      </c>
      <c r="G748" s="8">
        <v>0</v>
      </c>
      <c r="H748" s="1" t="s">
        <v>4528</v>
      </c>
      <c r="I748" s="8">
        <v>747</v>
      </c>
      <c r="J748" s="9" t="s">
        <v>1669</v>
      </c>
      <c r="K748" s="9" t="s">
        <v>1714</v>
      </c>
      <c r="L748" s="9">
        <v>1.55011265537625E-2</v>
      </c>
      <c r="M748" s="9">
        <v>1.55011265537625E-2</v>
      </c>
      <c r="N748" s="9">
        <v>0</v>
      </c>
      <c r="O748" s="9">
        <v>8.2121430937493495E-2</v>
      </c>
      <c r="P748" s="1" t="s">
        <v>4529</v>
      </c>
      <c r="Q748" s="9">
        <v>747</v>
      </c>
      <c r="R748" s="10">
        <f t="shared" si="44"/>
        <v>1494</v>
      </c>
      <c r="S748" s="1">
        <f t="shared" si="45"/>
        <v>1</v>
      </c>
      <c r="T748" s="1">
        <f t="shared" si="46"/>
        <v>0</v>
      </c>
      <c r="U748" s="1">
        <f t="shared" si="47"/>
        <v>0</v>
      </c>
      <c r="V748" s="1"/>
    </row>
    <row r="749" spans="1:22" x14ac:dyDescent="0.3">
      <c r="A749" s="8">
        <v>24</v>
      </c>
      <c r="B749" s="8" t="s">
        <v>1668</v>
      </c>
      <c r="C749" s="8">
        <v>0.74990000000000001</v>
      </c>
      <c r="D749" s="8">
        <v>0.26240000000000002</v>
      </c>
      <c r="E749" s="8">
        <v>0.26240000000000002</v>
      </c>
      <c r="F749" s="8" t="s">
        <v>1668</v>
      </c>
      <c r="G749" s="8">
        <v>0</v>
      </c>
      <c r="H749" s="1" t="s">
        <v>4530</v>
      </c>
      <c r="I749" s="8">
        <v>748</v>
      </c>
      <c r="J749" s="9" t="s">
        <v>1668</v>
      </c>
      <c r="K749" s="9" t="s">
        <v>1715</v>
      </c>
      <c r="L749" s="9">
        <v>1.10473279517197E-2</v>
      </c>
      <c r="M749" s="9">
        <v>1.10473279517197E-2</v>
      </c>
      <c r="N749" s="9">
        <v>0</v>
      </c>
      <c r="O749" s="9">
        <v>6.3704467260358902E-2</v>
      </c>
      <c r="P749" s="1" t="s">
        <v>4531</v>
      </c>
      <c r="Q749" s="9">
        <v>748</v>
      </c>
      <c r="R749" s="10">
        <f t="shared" si="44"/>
        <v>1496</v>
      </c>
      <c r="S749" s="1">
        <f t="shared" si="45"/>
        <v>1</v>
      </c>
      <c r="T749" s="1">
        <f t="shared" si="46"/>
        <v>0</v>
      </c>
      <c r="U749" s="1">
        <f t="shared" si="47"/>
        <v>0</v>
      </c>
      <c r="V749" s="1"/>
    </row>
    <row r="750" spans="1:22" x14ac:dyDescent="0.3">
      <c r="A750" s="8">
        <v>25</v>
      </c>
      <c r="B750" s="8" t="s">
        <v>1685</v>
      </c>
      <c r="C750" s="8">
        <v>0.61150000000000004</v>
      </c>
      <c r="D750" s="8">
        <v>0.50229999999999997</v>
      </c>
      <c r="E750" s="8">
        <v>0.50229999999999997</v>
      </c>
      <c r="F750" s="8" t="s">
        <v>1685</v>
      </c>
      <c r="G750" s="8">
        <v>0</v>
      </c>
      <c r="H750" s="1" t="s">
        <v>4532</v>
      </c>
      <c r="I750" s="8">
        <v>749</v>
      </c>
      <c r="J750" s="9" t="s">
        <v>1685</v>
      </c>
      <c r="K750" s="9" t="s">
        <v>1716</v>
      </c>
      <c r="L750" s="9">
        <v>2.5609490980066301E-2</v>
      </c>
      <c r="M750" s="9">
        <v>2.5609490980066301E-2</v>
      </c>
      <c r="N750" s="9">
        <v>0</v>
      </c>
      <c r="O750" s="9">
        <v>6.4819710390298602E-2</v>
      </c>
      <c r="P750" s="1" t="s">
        <v>4533</v>
      </c>
      <c r="Q750" s="9">
        <v>749</v>
      </c>
      <c r="R750" s="10">
        <f t="shared" si="44"/>
        <v>1498</v>
      </c>
      <c r="S750" s="1">
        <f t="shared" si="45"/>
        <v>1</v>
      </c>
      <c r="T750" s="1">
        <f t="shared" si="46"/>
        <v>0</v>
      </c>
      <c r="U750" s="1">
        <f t="shared" si="47"/>
        <v>0</v>
      </c>
      <c r="V750" s="1"/>
    </row>
    <row r="751" spans="1:22" x14ac:dyDescent="0.3">
      <c r="A751" s="8">
        <v>27</v>
      </c>
      <c r="B751" s="8" t="s">
        <v>1675</v>
      </c>
      <c r="C751" s="8">
        <v>0.54169999999999996</v>
      </c>
      <c r="D751" s="8">
        <v>0.49780000000000002</v>
      </c>
      <c r="E751" s="8">
        <v>0.49780000000000002</v>
      </c>
      <c r="F751" s="8" t="s">
        <v>1675</v>
      </c>
      <c r="G751" s="8">
        <v>0</v>
      </c>
      <c r="H751" s="1" t="s">
        <v>4534</v>
      </c>
      <c r="I751" s="8">
        <v>750</v>
      </c>
      <c r="J751" s="9" t="s">
        <v>1675</v>
      </c>
      <c r="K751" s="9" t="s">
        <v>1718</v>
      </c>
      <c r="L751" s="9">
        <v>3.36677920403336E-2</v>
      </c>
      <c r="M751" s="9">
        <v>3.36677920403336E-2</v>
      </c>
      <c r="N751" s="9">
        <v>0</v>
      </c>
      <c r="O751" s="9">
        <v>7.9458837585065195E-2</v>
      </c>
      <c r="P751" s="1" t="s">
        <v>4535</v>
      </c>
      <c r="Q751" s="9">
        <v>750</v>
      </c>
      <c r="R751" s="10">
        <f t="shared" si="44"/>
        <v>1500</v>
      </c>
      <c r="S751" s="1">
        <f t="shared" si="45"/>
        <v>1</v>
      </c>
      <c r="T751" s="1">
        <f t="shared" si="46"/>
        <v>0</v>
      </c>
      <c r="U751" s="1">
        <f t="shared" si="47"/>
        <v>0</v>
      </c>
      <c r="V751" s="1"/>
    </row>
    <row r="752" spans="1:22" x14ac:dyDescent="0.3">
      <c r="A752" s="8">
        <v>31</v>
      </c>
      <c r="B752" s="8" t="s">
        <v>1674</v>
      </c>
      <c r="C752" s="8">
        <v>0.59909999999999997</v>
      </c>
      <c r="D752" s="8">
        <v>0.52849999999999997</v>
      </c>
      <c r="E752" s="8">
        <v>0.52849999999999997</v>
      </c>
      <c r="F752" s="8" t="s">
        <v>1674</v>
      </c>
      <c r="G752" s="8">
        <v>0</v>
      </c>
      <c r="H752" s="1" t="s">
        <v>4536</v>
      </c>
      <c r="I752" s="8">
        <v>751</v>
      </c>
      <c r="J752" s="9" t="s">
        <v>1674</v>
      </c>
      <c r="K752" s="9" t="s">
        <v>1722</v>
      </c>
      <c r="L752" s="9">
        <v>2.5911646311708902E-2</v>
      </c>
      <c r="M752" s="9">
        <v>2.5911646311708902E-2</v>
      </c>
      <c r="N752" s="9">
        <v>0</v>
      </c>
      <c r="O752" s="9">
        <v>5.9297277870980401E-2</v>
      </c>
      <c r="P752" s="1" t="s">
        <v>4537</v>
      </c>
      <c r="Q752" s="9">
        <v>751</v>
      </c>
      <c r="R752" s="10">
        <f t="shared" si="44"/>
        <v>1502</v>
      </c>
      <c r="S752" s="1">
        <f t="shared" si="45"/>
        <v>1</v>
      </c>
      <c r="T752" s="1">
        <f t="shared" si="46"/>
        <v>0</v>
      </c>
      <c r="U752" s="1">
        <f t="shared" si="47"/>
        <v>0</v>
      </c>
      <c r="V752" s="1"/>
    </row>
    <row r="753" spans="1:22" x14ac:dyDescent="0.3">
      <c r="A753" s="8">
        <v>32</v>
      </c>
      <c r="B753" s="8" t="s">
        <v>1676</v>
      </c>
      <c r="C753" s="8">
        <v>0.95540000000000003</v>
      </c>
      <c r="D753" s="8">
        <v>0.14380000000000001</v>
      </c>
      <c r="E753" s="8">
        <v>0.14380000000000001</v>
      </c>
      <c r="F753" s="8" t="s">
        <v>1676</v>
      </c>
      <c r="G753" s="8">
        <v>0</v>
      </c>
      <c r="H753" s="1" t="s">
        <v>4538</v>
      </c>
      <c r="I753" s="8">
        <v>752</v>
      </c>
      <c r="J753" s="9" t="s">
        <v>1676</v>
      </c>
      <c r="K753" s="9" t="s">
        <v>1723</v>
      </c>
      <c r="L753" s="9">
        <v>6.3952072987631097E-3</v>
      </c>
      <c r="M753" s="9">
        <v>6.3952072987631097E-3</v>
      </c>
      <c r="N753" s="9">
        <v>0</v>
      </c>
      <c r="O753" s="9">
        <v>1.72260879931296E-2</v>
      </c>
      <c r="P753" s="1" t="s">
        <v>4539</v>
      </c>
      <c r="Q753" s="9">
        <v>752</v>
      </c>
      <c r="R753" s="10">
        <f t="shared" si="44"/>
        <v>1504</v>
      </c>
      <c r="S753" s="1">
        <f t="shared" si="45"/>
        <v>1</v>
      </c>
      <c r="T753" s="1">
        <f t="shared" si="46"/>
        <v>0</v>
      </c>
      <c r="U753" s="1">
        <f t="shared" si="47"/>
        <v>0</v>
      </c>
      <c r="V753" s="1"/>
    </row>
    <row r="754" spans="1:22" x14ac:dyDescent="0.3">
      <c r="A754" s="8">
        <v>36</v>
      </c>
      <c r="B754" s="8" t="s">
        <v>1671</v>
      </c>
      <c r="C754" s="8">
        <v>0.92589999999999995</v>
      </c>
      <c r="D754" s="8">
        <v>0.20480000000000001</v>
      </c>
      <c r="E754" s="8">
        <v>0.20480000000000001</v>
      </c>
      <c r="F754" s="8" t="s">
        <v>1671</v>
      </c>
      <c r="G754" s="8">
        <v>0</v>
      </c>
      <c r="H754" s="1" t="s">
        <v>4540</v>
      </c>
      <c r="I754" s="8">
        <v>753</v>
      </c>
      <c r="J754" s="9" t="s">
        <v>1671</v>
      </c>
      <c r="K754" s="9" t="s">
        <v>1727</v>
      </c>
      <c r="L754" s="9">
        <v>7.8588601433932301E-3</v>
      </c>
      <c r="M754" s="9">
        <v>7.8588601433932301E-3</v>
      </c>
      <c r="N754" s="9">
        <v>0</v>
      </c>
      <c r="O754" s="9">
        <v>1.6961049739782401E-2</v>
      </c>
      <c r="P754" s="1" t="s">
        <v>4541</v>
      </c>
      <c r="Q754" s="9">
        <v>753</v>
      </c>
      <c r="R754" s="10">
        <f t="shared" si="44"/>
        <v>1506</v>
      </c>
      <c r="S754" s="1">
        <f t="shared" si="45"/>
        <v>1</v>
      </c>
      <c r="T754" s="1">
        <f t="shared" si="46"/>
        <v>0</v>
      </c>
      <c r="U754" s="1">
        <f t="shared" si="47"/>
        <v>0</v>
      </c>
      <c r="V754" s="1"/>
    </row>
    <row r="755" spans="1:22" x14ac:dyDescent="0.3">
      <c r="A755" s="8">
        <v>38</v>
      </c>
      <c r="B755" s="8" t="s">
        <v>1682</v>
      </c>
      <c r="C755" s="8">
        <v>0.94359999999999999</v>
      </c>
      <c r="D755" s="8">
        <v>0.16339999999999999</v>
      </c>
      <c r="E755" s="8">
        <v>0.16339999999999999</v>
      </c>
      <c r="F755" s="8" t="s">
        <v>1682</v>
      </c>
      <c r="G755" s="8">
        <v>0</v>
      </c>
      <c r="H755" s="1" t="s">
        <v>4542</v>
      </c>
      <c r="I755" s="8">
        <v>754</v>
      </c>
      <c r="J755" s="9" t="s">
        <v>1682</v>
      </c>
      <c r="K755" s="9" t="s">
        <v>1729</v>
      </c>
      <c r="L755" s="9">
        <v>7.10121346241082E-3</v>
      </c>
      <c r="M755" s="9">
        <v>7.10121346241082E-3</v>
      </c>
      <c r="N755" s="9">
        <v>0</v>
      </c>
      <c r="O755" s="9">
        <v>1.88746766415872E-2</v>
      </c>
      <c r="P755" s="1" t="s">
        <v>4543</v>
      </c>
      <c r="Q755" s="9">
        <v>754</v>
      </c>
      <c r="R755" s="10">
        <f t="shared" si="44"/>
        <v>1508</v>
      </c>
      <c r="S755" s="1">
        <f t="shared" si="45"/>
        <v>1</v>
      </c>
      <c r="T755" s="1">
        <f t="shared" si="46"/>
        <v>0</v>
      </c>
      <c r="U755" s="1">
        <f t="shared" si="47"/>
        <v>0</v>
      </c>
      <c r="V755" s="1"/>
    </row>
    <row r="756" spans="1:22" x14ac:dyDescent="0.3">
      <c r="A756" s="8">
        <v>41</v>
      </c>
      <c r="B756" s="8" t="s">
        <v>1674</v>
      </c>
      <c r="C756" s="8">
        <v>0.95069999999999999</v>
      </c>
      <c r="D756" s="8">
        <v>0.15409999999999999</v>
      </c>
      <c r="E756" s="8">
        <v>0.15409999999999999</v>
      </c>
      <c r="F756" s="8" t="s">
        <v>1674</v>
      </c>
      <c r="G756" s="8">
        <v>0</v>
      </c>
      <c r="H756" s="1" t="s">
        <v>4544</v>
      </c>
      <c r="I756" s="8">
        <v>755</v>
      </c>
      <c r="J756" s="9" t="s">
        <v>1674</v>
      </c>
      <c r="K756" s="9" t="s">
        <v>1732</v>
      </c>
      <c r="L756" s="9">
        <v>9.6798862472333002E-3</v>
      </c>
      <c r="M756" s="9">
        <v>9.6798862472333002E-3</v>
      </c>
      <c r="N756" s="9">
        <v>0</v>
      </c>
      <c r="O756" s="9">
        <v>2.9925143912852101E-2</v>
      </c>
      <c r="P756" s="1" t="s">
        <v>4545</v>
      </c>
      <c r="Q756" s="9">
        <v>755</v>
      </c>
      <c r="R756" s="10">
        <f t="shared" si="44"/>
        <v>1510</v>
      </c>
      <c r="S756" s="1">
        <f t="shared" si="45"/>
        <v>1</v>
      </c>
      <c r="T756" s="1">
        <f t="shared" si="46"/>
        <v>0</v>
      </c>
      <c r="U756" s="1">
        <f t="shared" si="47"/>
        <v>0</v>
      </c>
      <c r="V756" s="1"/>
    </row>
    <row r="757" spans="1:22" x14ac:dyDescent="0.3">
      <c r="A757" s="8">
        <v>45</v>
      </c>
      <c r="B757" s="8" t="s">
        <v>1674</v>
      </c>
      <c r="C757" s="8">
        <v>0.53669999999999995</v>
      </c>
      <c r="D757" s="8">
        <v>0.62390000000000001</v>
      </c>
      <c r="E757" s="8">
        <v>0.62390000000000001</v>
      </c>
      <c r="F757" s="8" t="s">
        <v>1674</v>
      </c>
      <c r="G757" s="8">
        <v>0</v>
      </c>
      <c r="H757" s="1" t="s">
        <v>4546</v>
      </c>
      <c r="I757" s="8">
        <v>756</v>
      </c>
      <c r="J757" s="9" t="s">
        <v>1674</v>
      </c>
      <c r="K757" s="9" t="s">
        <v>1736</v>
      </c>
      <c r="L757" s="9">
        <v>2.7359248134275101E-2</v>
      </c>
      <c r="M757" s="9">
        <v>2.7359248134275101E-2</v>
      </c>
      <c r="N757" s="9">
        <v>0</v>
      </c>
      <c r="O757" s="9">
        <v>5.9046328300719299E-2</v>
      </c>
      <c r="P757" s="1" t="s">
        <v>4547</v>
      </c>
      <c r="Q757" s="9">
        <v>756</v>
      </c>
      <c r="R757" s="10">
        <f t="shared" si="44"/>
        <v>1512</v>
      </c>
      <c r="S757" s="1">
        <f t="shared" si="45"/>
        <v>1</v>
      </c>
      <c r="T757" s="1">
        <f t="shared" si="46"/>
        <v>0</v>
      </c>
      <c r="U757" s="1">
        <f t="shared" si="47"/>
        <v>0</v>
      </c>
      <c r="V757" s="1"/>
    </row>
    <row r="758" spans="1:22" x14ac:dyDescent="0.3">
      <c r="A758" s="8">
        <v>46</v>
      </c>
      <c r="B758" s="8" t="s">
        <v>1677</v>
      </c>
      <c r="C758" s="8">
        <v>0.80100000000000005</v>
      </c>
      <c r="D758" s="8">
        <v>0.28070000000000001</v>
      </c>
      <c r="E758" s="8">
        <v>0.28070000000000001</v>
      </c>
      <c r="F758" s="8" t="s">
        <v>1677</v>
      </c>
      <c r="G758" s="8">
        <v>0</v>
      </c>
      <c r="H758" s="1" t="s">
        <v>4548</v>
      </c>
      <c r="I758" s="8">
        <v>757</v>
      </c>
      <c r="J758" s="9" t="s">
        <v>1677</v>
      </c>
      <c r="K758" s="9" t="s">
        <v>1737</v>
      </c>
      <c r="L758" s="9">
        <v>1.82154151011505E-2</v>
      </c>
      <c r="M758" s="9">
        <v>1.82154151011505E-2</v>
      </c>
      <c r="N758" s="9">
        <v>0</v>
      </c>
      <c r="O758" s="9">
        <v>0.10600196326467699</v>
      </c>
      <c r="P758" s="1" t="s">
        <v>4549</v>
      </c>
      <c r="Q758" s="9">
        <v>757</v>
      </c>
      <c r="R758" s="10">
        <f t="shared" si="44"/>
        <v>1514</v>
      </c>
      <c r="S758" s="1">
        <f t="shared" si="45"/>
        <v>1</v>
      </c>
      <c r="T758" s="1">
        <f t="shared" si="46"/>
        <v>0</v>
      </c>
      <c r="U758" s="1">
        <f t="shared" si="47"/>
        <v>0</v>
      </c>
      <c r="V758" s="1"/>
    </row>
    <row r="759" spans="1:22" x14ac:dyDescent="0.3">
      <c r="A759" s="8">
        <v>48</v>
      </c>
      <c r="B759" s="8" t="s">
        <v>1684</v>
      </c>
      <c r="C759" s="8">
        <v>0.5776</v>
      </c>
      <c r="D759" s="8">
        <v>0.4819</v>
      </c>
      <c r="E759" s="8">
        <v>0.4819</v>
      </c>
      <c r="F759" s="8" t="s">
        <v>1684</v>
      </c>
      <c r="G759" s="8">
        <v>0</v>
      </c>
      <c r="H759" s="1" t="s">
        <v>4550</v>
      </c>
      <c r="I759" s="8">
        <v>758</v>
      </c>
      <c r="J759" s="9" t="s">
        <v>1684</v>
      </c>
      <c r="K759" s="9" t="s">
        <v>1739</v>
      </c>
      <c r="L759" s="9">
        <v>2.7449137548874201E-2</v>
      </c>
      <c r="M759" s="9">
        <v>2.7449137548874201E-2</v>
      </c>
      <c r="N759" s="9">
        <v>0</v>
      </c>
      <c r="O759" s="9">
        <v>6.7088025877082805E-2</v>
      </c>
      <c r="P759" s="1" t="s">
        <v>4551</v>
      </c>
      <c r="Q759" s="9">
        <v>758</v>
      </c>
      <c r="R759" s="10">
        <f t="shared" si="44"/>
        <v>1516</v>
      </c>
      <c r="S759" s="1">
        <f t="shared" si="45"/>
        <v>1</v>
      </c>
      <c r="T759" s="1">
        <f t="shared" si="46"/>
        <v>0</v>
      </c>
      <c r="U759" s="1">
        <f t="shared" si="47"/>
        <v>0</v>
      </c>
      <c r="V759" s="1"/>
    </row>
    <row r="760" spans="1:22" x14ac:dyDescent="0.3">
      <c r="A760" s="8">
        <v>49</v>
      </c>
      <c r="B760" s="8" t="s">
        <v>1671</v>
      </c>
      <c r="C760" s="8">
        <v>0.2616</v>
      </c>
      <c r="D760" s="8">
        <v>0.86350000000000005</v>
      </c>
      <c r="E760" s="8">
        <v>0.86350000000000005</v>
      </c>
      <c r="F760" s="8" t="s">
        <v>1671</v>
      </c>
      <c r="G760" s="8">
        <v>0</v>
      </c>
      <c r="H760" s="1" t="s">
        <v>4552</v>
      </c>
      <c r="I760" s="8">
        <v>759</v>
      </c>
      <c r="J760" s="9" t="s">
        <v>1671</v>
      </c>
      <c r="K760" s="9" t="s">
        <v>1740</v>
      </c>
      <c r="L760" s="9">
        <v>4.2137120010075899E-2</v>
      </c>
      <c r="M760" s="9">
        <v>4.2137120010075899E-2</v>
      </c>
      <c r="N760" s="9">
        <v>0</v>
      </c>
      <c r="O760" s="9">
        <v>4.7817018043314702E-2</v>
      </c>
      <c r="P760" s="1" t="s">
        <v>4553</v>
      </c>
      <c r="Q760" s="9">
        <v>759</v>
      </c>
      <c r="R760" s="10">
        <f t="shared" si="44"/>
        <v>1518</v>
      </c>
      <c r="S760" s="1">
        <f t="shared" si="45"/>
        <v>1</v>
      </c>
      <c r="T760" s="1">
        <f t="shared" si="46"/>
        <v>0</v>
      </c>
      <c r="U760" s="1">
        <f t="shared" si="47"/>
        <v>0</v>
      </c>
      <c r="V760" s="1"/>
    </row>
    <row r="761" spans="1:22" x14ac:dyDescent="0.3">
      <c r="A761" s="8">
        <v>50</v>
      </c>
      <c r="B761" s="8" t="s">
        <v>1683</v>
      </c>
      <c r="C761" s="8">
        <v>0.59460000000000002</v>
      </c>
      <c r="D761" s="8">
        <v>0.43459999999999999</v>
      </c>
      <c r="E761" s="8">
        <v>0.43459999999999999</v>
      </c>
      <c r="F761" s="8" t="s">
        <v>1683</v>
      </c>
      <c r="G761" s="8">
        <v>0</v>
      </c>
      <c r="H761" s="1" t="s">
        <v>4554</v>
      </c>
      <c r="I761" s="8">
        <v>760</v>
      </c>
      <c r="J761" s="9" t="s">
        <v>1683</v>
      </c>
      <c r="K761" s="9" t="s">
        <v>1741</v>
      </c>
      <c r="L761" s="9">
        <v>1.7812130390539999E-2</v>
      </c>
      <c r="M761" s="9">
        <v>1.7812130390539999E-2</v>
      </c>
      <c r="N761" s="9">
        <v>0</v>
      </c>
      <c r="O761" s="9">
        <v>7.72099279496406E-2</v>
      </c>
      <c r="P761" s="1" t="s">
        <v>4555</v>
      </c>
      <c r="Q761" s="9">
        <v>760</v>
      </c>
      <c r="R761" s="10">
        <f t="shared" si="44"/>
        <v>1520</v>
      </c>
      <c r="S761" s="1">
        <f t="shared" si="45"/>
        <v>1</v>
      </c>
      <c r="T761" s="1">
        <f t="shared" si="46"/>
        <v>0</v>
      </c>
      <c r="U761" s="1">
        <f t="shared" si="47"/>
        <v>0</v>
      </c>
      <c r="V761" s="1"/>
    </row>
    <row r="762" spans="1:22" x14ac:dyDescent="0.3">
      <c r="A762" s="8">
        <v>51</v>
      </c>
      <c r="B762" s="8" t="s">
        <v>1680</v>
      </c>
      <c r="C762" s="8">
        <v>0.53339999999999999</v>
      </c>
      <c r="D762" s="8">
        <v>0.61990000000000001</v>
      </c>
      <c r="E762" s="8">
        <v>0.61990000000000001</v>
      </c>
      <c r="F762" s="8" t="s">
        <v>1680</v>
      </c>
      <c r="G762" s="8">
        <v>0</v>
      </c>
      <c r="H762" s="1" t="s">
        <v>4556</v>
      </c>
      <c r="I762" s="8">
        <v>761</v>
      </c>
      <c r="J762" s="9" t="s">
        <v>1680</v>
      </c>
      <c r="K762" s="9" t="s">
        <v>1742</v>
      </c>
      <c r="L762" s="9">
        <v>4.1322267510180699E-2</v>
      </c>
      <c r="M762" s="9">
        <v>4.1322267510180699E-2</v>
      </c>
      <c r="N762" s="9">
        <v>0</v>
      </c>
      <c r="O762" s="9">
        <v>7.2523473803595195E-2</v>
      </c>
      <c r="P762" s="1" t="s">
        <v>4557</v>
      </c>
      <c r="Q762" s="9">
        <v>761</v>
      </c>
      <c r="R762" s="10">
        <f t="shared" si="44"/>
        <v>1522</v>
      </c>
      <c r="S762" s="1">
        <f t="shared" si="45"/>
        <v>1</v>
      </c>
      <c r="T762" s="1">
        <f t="shared" si="46"/>
        <v>0</v>
      </c>
      <c r="U762" s="1">
        <f t="shared" si="47"/>
        <v>0</v>
      </c>
      <c r="V762" s="1"/>
    </row>
    <row r="763" spans="1:22" x14ac:dyDescent="0.3">
      <c r="A763" s="8">
        <v>52</v>
      </c>
      <c r="B763" s="8" t="s">
        <v>1675</v>
      </c>
      <c r="C763" s="8">
        <v>0.47699999999999998</v>
      </c>
      <c r="D763" s="8">
        <v>0.68489999999999995</v>
      </c>
      <c r="E763" s="8">
        <v>0.68489999999999995</v>
      </c>
      <c r="F763" s="8" t="s">
        <v>1675</v>
      </c>
      <c r="G763" s="8">
        <v>0</v>
      </c>
      <c r="H763" s="1" t="s">
        <v>4558</v>
      </c>
      <c r="I763" s="8">
        <v>762</v>
      </c>
      <c r="J763" s="9" t="s">
        <v>1675</v>
      </c>
      <c r="K763" s="9" t="s">
        <v>1743</v>
      </c>
      <c r="L763" s="9">
        <v>4.7505806582534303E-2</v>
      </c>
      <c r="M763" s="9">
        <v>4.7505806582534303E-2</v>
      </c>
      <c r="N763" s="9">
        <v>0</v>
      </c>
      <c r="O763" s="9">
        <v>7.3047786619160907E-2</v>
      </c>
      <c r="P763" s="1" t="s">
        <v>4559</v>
      </c>
      <c r="Q763" s="9">
        <v>762</v>
      </c>
      <c r="R763" s="10">
        <f t="shared" si="44"/>
        <v>1524</v>
      </c>
      <c r="S763" s="1">
        <f t="shared" si="45"/>
        <v>1</v>
      </c>
      <c r="T763" s="1">
        <f t="shared" si="46"/>
        <v>0</v>
      </c>
      <c r="U763" s="1">
        <f t="shared" si="47"/>
        <v>0</v>
      </c>
      <c r="V763" s="1"/>
    </row>
    <row r="764" spans="1:22" x14ac:dyDescent="0.3">
      <c r="A764" s="8">
        <v>53</v>
      </c>
      <c r="B764" s="8" t="s">
        <v>1670</v>
      </c>
      <c r="C764" s="8">
        <v>0.2767</v>
      </c>
      <c r="D764" s="8">
        <v>0.85199999999999998</v>
      </c>
      <c r="E764" s="8">
        <v>0.85199999999999998</v>
      </c>
      <c r="F764" s="8" t="s">
        <v>1670</v>
      </c>
      <c r="G764" s="8">
        <v>0</v>
      </c>
      <c r="H764" s="1" t="s">
        <v>4560</v>
      </c>
      <c r="I764" s="8">
        <v>763</v>
      </c>
      <c r="J764" s="9" t="s">
        <v>1670</v>
      </c>
      <c r="K764" s="9" t="s">
        <v>1744</v>
      </c>
      <c r="L764" s="9">
        <v>5.3511435161827103E-2</v>
      </c>
      <c r="M764" s="9">
        <v>5.3511435161827103E-2</v>
      </c>
      <c r="N764" s="9">
        <v>0</v>
      </c>
      <c r="O764" s="9">
        <v>5.5990021359245697E-2</v>
      </c>
      <c r="P764" s="1" t="s">
        <v>4561</v>
      </c>
      <c r="Q764" s="9">
        <v>763</v>
      </c>
      <c r="R764" s="10">
        <f t="shared" si="44"/>
        <v>1526</v>
      </c>
      <c r="S764" s="1">
        <f t="shared" si="45"/>
        <v>1</v>
      </c>
      <c r="T764" s="1">
        <f t="shared" si="46"/>
        <v>0</v>
      </c>
      <c r="U764" s="1">
        <f t="shared" si="47"/>
        <v>0</v>
      </c>
      <c r="V764" s="1"/>
    </row>
    <row r="765" spans="1:22" x14ac:dyDescent="0.3">
      <c r="A765" s="8">
        <v>54</v>
      </c>
      <c r="B765" s="8" t="s">
        <v>1668</v>
      </c>
      <c r="C765" s="8">
        <v>0.66839999999999999</v>
      </c>
      <c r="D765" s="8">
        <v>0.35770000000000002</v>
      </c>
      <c r="E765" s="8">
        <v>0.35770000000000002</v>
      </c>
      <c r="F765" s="8" t="s">
        <v>1668</v>
      </c>
      <c r="G765" s="8">
        <v>0</v>
      </c>
      <c r="H765" s="1" t="s">
        <v>4562</v>
      </c>
      <c r="I765" s="8">
        <v>764</v>
      </c>
      <c r="J765" s="9" t="s">
        <v>1668</v>
      </c>
      <c r="K765" s="9" t="s">
        <v>1745</v>
      </c>
      <c r="L765" s="9">
        <v>2.1077810041833699E-2</v>
      </c>
      <c r="M765" s="9">
        <v>2.1077810041833699E-2</v>
      </c>
      <c r="N765" s="9">
        <v>0</v>
      </c>
      <c r="O765" s="9">
        <v>9.35016628557825E-2</v>
      </c>
      <c r="P765" s="1" t="s">
        <v>4563</v>
      </c>
      <c r="Q765" s="9">
        <v>764</v>
      </c>
      <c r="R765" s="10">
        <f t="shared" si="44"/>
        <v>1528</v>
      </c>
      <c r="S765" s="1">
        <f t="shared" si="45"/>
        <v>1</v>
      </c>
      <c r="T765" s="1">
        <f t="shared" si="46"/>
        <v>0</v>
      </c>
      <c r="U765" s="1">
        <f t="shared" si="47"/>
        <v>0</v>
      </c>
      <c r="V765" s="1"/>
    </row>
    <row r="766" spans="1:22" x14ac:dyDescent="0.3">
      <c r="A766" s="8">
        <v>55</v>
      </c>
      <c r="B766" s="8" t="s">
        <v>1669</v>
      </c>
      <c r="C766" s="8">
        <v>0.66520000000000001</v>
      </c>
      <c r="D766" s="8">
        <v>0.4451</v>
      </c>
      <c r="E766" s="8">
        <v>0.4451</v>
      </c>
      <c r="F766" s="8" t="s">
        <v>1669</v>
      </c>
      <c r="G766" s="8">
        <v>0</v>
      </c>
      <c r="H766" s="1" t="s">
        <v>4564</v>
      </c>
      <c r="I766" s="8">
        <v>765</v>
      </c>
      <c r="J766" s="9" t="s">
        <v>1669</v>
      </c>
      <c r="K766" s="9" t="s">
        <v>1746</v>
      </c>
      <c r="L766" s="9">
        <v>3.5624901409524498E-2</v>
      </c>
      <c r="M766" s="9">
        <v>3.5624901409524498E-2</v>
      </c>
      <c r="N766" s="9">
        <v>0</v>
      </c>
      <c r="O766" s="9">
        <v>7.89493238728185E-2</v>
      </c>
      <c r="P766" s="1" t="s">
        <v>4565</v>
      </c>
      <c r="Q766" s="9">
        <v>765</v>
      </c>
      <c r="R766" s="10">
        <f t="shared" si="44"/>
        <v>1530</v>
      </c>
      <c r="S766" s="1">
        <f t="shared" si="45"/>
        <v>1</v>
      </c>
      <c r="T766" s="1">
        <f t="shared" si="46"/>
        <v>0</v>
      </c>
      <c r="U766" s="1">
        <f t="shared" si="47"/>
        <v>0</v>
      </c>
      <c r="V766" s="1"/>
    </row>
    <row r="767" spans="1:22" x14ac:dyDescent="0.3">
      <c r="A767" s="8">
        <v>58</v>
      </c>
      <c r="B767" s="8" t="s">
        <v>1682</v>
      </c>
      <c r="C767" s="8">
        <v>0.52690000000000003</v>
      </c>
      <c r="D767" s="8">
        <v>0.63070000000000004</v>
      </c>
      <c r="E767" s="8">
        <v>0.63070000000000004</v>
      </c>
      <c r="F767" s="8" t="s">
        <v>1682</v>
      </c>
      <c r="G767" s="8">
        <v>0</v>
      </c>
      <c r="H767" s="1" t="s">
        <v>4566</v>
      </c>
      <c r="I767" s="8">
        <v>766</v>
      </c>
      <c r="J767" s="9" t="s">
        <v>1682</v>
      </c>
      <c r="K767" s="9" t="s">
        <v>1749</v>
      </c>
      <c r="L767" s="9">
        <v>4.6833153654618501E-2</v>
      </c>
      <c r="M767" s="9">
        <v>4.6833153654618501E-2</v>
      </c>
      <c r="N767" s="9">
        <v>0</v>
      </c>
      <c r="O767" s="9">
        <v>9.4690017340976804E-2</v>
      </c>
      <c r="P767" s="1" t="s">
        <v>4567</v>
      </c>
      <c r="Q767" s="9">
        <v>766</v>
      </c>
      <c r="R767" s="10">
        <f t="shared" si="44"/>
        <v>1532</v>
      </c>
      <c r="S767" s="1">
        <f t="shared" si="45"/>
        <v>1</v>
      </c>
      <c r="T767" s="1">
        <f t="shared" si="46"/>
        <v>0</v>
      </c>
      <c r="U767" s="1">
        <f t="shared" si="47"/>
        <v>0</v>
      </c>
      <c r="V767" s="1"/>
    </row>
    <row r="768" spans="1:22" x14ac:dyDescent="0.3">
      <c r="A768" s="8">
        <v>59</v>
      </c>
      <c r="B768" s="8" t="s">
        <v>1666</v>
      </c>
      <c r="C768" s="8">
        <v>0.32240000000000002</v>
      </c>
      <c r="D768" s="8">
        <v>0.81559999999999999</v>
      </c>
      <c r="E768" s="8">
        <v>0.81559999999999999</v>
      </c>
      <c r="F768" s="8" t="s">
        <v>1666</v>
      </c>
      <c r="G768" s="8">
        <v>0</v>
      </c>
      <c r="H768" s="1" t="s">
        <v>4568</v>
      </c>
      <c r="I768" s="8">
        <v>767</v>
      </c>
      <c r="J768" s="9" t="s">
        <v>1666</v>
      </c>
      <c r="K768" s="9" t="s">
        <v>1750</v>
      </c>
      <c r="L768" s="9">
        <v>6.6868800835053199E-2</v>
      </c>
      <c r="M768" s="9">
        <v>6.6868800835053199E-2</v>
      </c>
      <c r="N768" s="9">
        <v>0</v>
      </c>
      <c r="O768" s="9">
        <v>7.3630373899594995E-2</v>
      </c>
      <c r="P768" s="1" t="s">
        <v>4569</v>
      </c>
      <c r="Q768" s="9">
        <v>767</v>
      </c>
      <c r="R768" s="10">
        <f t="shared" si="44"/>
        <v>1534</v>
      </c>
      <c r="S768" s="1">
        <f t="shared" si="45"/>
        <v>1</v>
      </c>
      <c r="T768" s="1">
        <f t="shared" si="46"/>
        <v>0</v>
      </c>
      <c r="U768" s="1">
        <f t="shared" si="47"/>
        <v>0</v>
      </c>
      <c r="V768" s="1"/>
    </row>
    <row r="769" spans="1:22" x14ac:dyDescent="0.3">
      <c r="A769" s="8">
        <v>62</v>
      </c>
      <c r="B769" s="8" t="s">
        <v>1680</v>
      </c>
      <c r="C769" s="8">
        <v>0.4163</v>
      </c>
      <c r="D769" s="8">
        <v>0.68930000000000002</v>
      </c>
      <c r="E769" s="8">
        <v>0.68930000000000002</v>
      </c>
      <c r="F769" s="8" t="s">
        <v>1680</v>
      </c>
      <c r="G769" s="8">
        <v>0</v>
      </c>
      <c r="H769" s="1" t="s">
        <v>4570</v>
      </c>
      <c r="I769" s="8">
        <v>768</v>
      </c>
      <c r="J769" s="9" t="s">
        <v>1680</v>
      </c>
      <c r="K769" s="9" t="s">
        <v>1753</v>
      </c>
      <c r="L769" s="9">
        <v>5.68701901891637E-2</v>
      </c>
      <c r="M769" s="9">
        <v>5.68701901891637E-2</v>
      </c>
      <c r="N769" s="9">
        <v>0</v>
      </c>
      <c r="O769" s="9">
        <v>7.67174936090943E-2</v>
      </c>
      <c r="P769" s="1" t="s">
        <v>4571</v>
      </c>
      <c r="Q769" s="9">
        <v>768</v>
      </c>
      <c r="R769" s="10">
        <f t="shared" si="44"/>
        <v>1536</v>
      </c>
      <c r="S769" s="1">
        <f t="shared" si="45"/>
        <v>1</v>
      </c>
      <c r="T769" s="1">
        <f t="shared" si="46"/>
        <v>0</v>
      </c>
      <c r="U769" s="1">
        <f t="shared" si="47"/>
        <v>0</v>
      </c>
      <c r="V769" s="1"/>
    </row>
    <row r="770" spans="1:22" x14ac:dyDescent="0.3">
      <c r="A770" s="8">
        <v>63</v>
      </c>
      <c r="B770" s="8" t="s">
        <v>1680</v>
      </c>
      <c r="C770" s="8">
        <v>0.2621</v>
      </c>
      <c r="D770" s="8">
        <v>0.86409999999999998</v>
      </c>
      <c r="E770" s="8">
        <v>0.86409999999999998</v>
      </c>
      <c r="F770" s="8" t="s">
        <v>1680</v>
      </c>
      <c r="G770" s="8">
        <v>0</v>
      </c>
      <c r="H770" s="1" t="s">
        <v>4572</v>
      </c>
      <c r="I770" s="8">
        <v>769</v>
      </c>
      <c r="J770" s="9" t="s">
        <v>1680</v>
      </c>
      <c r="K770" s="9" t="s">
        <v>1754</v>
      </c>
      <c r="L770" s="9">
        <v>7.83998476649891E-2</v>
      </c>
      <c r="M770" s="9">
        <v>7.83998476649891E-2</v>
      </c>
      <c r="N770" s="9">
        <v>0</v>
      </c>
      <c r="O770" s="9">
        <v>7.0817738392320695E-2</v>
      </c>
      <c r="P770" s="1" t="s">
        <v>4573</v>
      </c>
      <c r="Q770" s="9">
        <v>769</v>
      </c>
      <c r="R770" s="10">
        <f t="shared" ref="R770:R833" si="48">SUM(I770,Q770)</f>
        <v>1538</v>
      </c>
      <c r="S770" s="1">
        <f t="shared" si="45"/>
        <v>1</v>
      </c>
      <c r="T770" s="1">
        <f t="shared" si="46"/>
        <v>0</v>
      </c>
      <c r="U770" s="1">
        <f t="shared" si="47"/>
        <v>0</v>
      </c>
      <c r="V770" s="1"/>
    </row>
    <row r="771" spans="1:22" x14ac:dyDescent="0.3">
      <c r="A771" s="8">
        <v>66</v>
      </c>
      <c r="B771" s="8" t="s">
        <v>1680</v>
      </c>
      <c r="C771" s="8">
        <v>0.23760000000000001</v>
      </c>
      <c r="D771" s="8">
        <v>0.87919999999999998</v>
      </c>
      <c r="E771" s="8">
        <v>0.87919999999999998</v>
      </c>
      <c r="F771" s="8" t="s">
        <v>1680</v>
      </c>
      <c r="G771" s="8">
        <v>0</v>
      </c>
      <c r="H771" s="1" t="s">
        <v>4574</v>
      </c>
      <c r="I771" s="8">
        <v>770</v>
      </c>
      <c r="J771" s="9" t="s">
        <v>1680</v>
      </c>
      <c r="K771" s="9" t="s">
        <v>1757</v>
      </c>
      <c r="L771" s="9">
        <v>8.70020090036209E-2</v>
      </c>
      <c r="M771" s="9">
        <v>8.70020090036209E-2</v>
      </c>
      <c r="N771" s="9">
        <v>0</v>
      </c>
      <c r="O771" s="9">
        <v>7.1001388834352003E-2</v>
      </c>
      <c r="P771" s="1" t="s">
        <v>4575</v>
      </c>
      <c r="Q771" s="9">
        <v>770</v>
      </c>
      <c r="R771" s="10">
        <f t="shared" si="48"/>
        <v>1540</v>
      </c>
      <c r="S771" s="1">
        <f t="shared" ref="S771:S834" si="49">IF(J771=F771,1,0)</f>
        <v>1</v>
      </c>
      <c r="T771" s="1">
        <f t="shared" ref="T771:T834" si="50">IF(F771=B771,0,1)</f>
        <v>0</v>
      </c>
      <c r="U771" s="1">
        <f t="shared" ref="U771:U834" si="51">IF(SUM(S771:T771)&gt;1,1,0)</f>
        <v>0</v>
      </c>
      <c r="V771" s="1"/>
    </row>
    <row r="772" spans="1:22" x14ac:dyDescent="0.3">
      <c r="A772" s="8">
        <v>67</v>
      </c>
      <c r="B772" s="8" t="s">
        <v>1682</v>
      </c>
      <c r="C772" s="8">
        <v>0.62109999999999999</v>
      </c>
      <c r="D772" s="8">
        <v>0.4395</v>
      </c>
      <c r="E772" s="8">
        <v>0.4395</v>
      </c>
      <c r="F772" s="8" t="s">
        <v>1682</v>
      </c>
      <c r="G772" s="8">
        <v>0</v>
      </c>
      <c r="H772" s="1" t="s">
        <v>4576</v>
      </c>
      <c r="I772" s="8">
        <v>771</v>
      </c>
      <c r="J772" s="9" t="s">
        <v>1682</v>
      </c>
      <c r="K772" s="9" t="s">
        <v>1758</v>
      </c>
      <c r="L772" s="9">
        <v>3.8708263598880903E-2</v>
      </c>
      <c r="M772" s="9">
        <v>3.8708263598880903E-2</v>
      </c>
      <c r="N772" s="9">
        <v>0</v>
      </c>
      <c r="O772" s="9">
        <v>0.104584143594897</v>
      </c>
      <c r="P772" s="1" t="s">
        <v>4577</v>
      </c>
      <c r="Q772" s="9">
        <v>771</v>
      </c>
      <c r="R772" s="10">
        <f t="shared" si="48"/>
        <v>1542</v>
      </c>
      <c r="S772" s="1">
        <f t="shared" si="49"/>
        <v>1</v>
      </c>
      <c r="T772" s="1">
        <f t="shared" si="50"/>
        <v>0</v>
      </c>
      <c r="U772" s="1">
        <f t="shared" si="51"/>
        <v>0</v>
      </c>
      <c r="V772" s="1"/>
    </row>
    <row r="773" spans="1:22" x14ac:dyDescent="0.3">
      <c r="A773" s="8">
        <v>68</v>
      </c>
      <c r="B773" s="8" t="s">
        <v>1682</v>
      </c>
      <c r="C773" s="8">
        <v>0.6925</v>
      </c>
      <c r="D773" s="8">
        <v>0.28039999999999998</v>
      </c>
      <c r="E773" s="8">
        <v>0.28039999999999998</v>
      </c>
      <c r="F773" s="8" t="s">
        <v>1682</v>
      </c>
      <c r="G773" s="8">
        <v>0</v>
      </c>
      <c r="H773" s="1" t="s">
        <v>4578</v>
      </c>
      <c r="I773" s="8">
        <v>772</v>
      </c>
      <c r="J773" s="9" t="s">
        <v>1682</v>
      </c>
      <c r="K773" s="9" t="s">
        <v>1759</v>
      </c>
      <c r="L773" s="9">
        <v>2.3523501192921702E-2</v>
      </c>
      <c r="M773" s="9">
        <v>2.3523501192921702E-2</v>
      </c>
      <c r="N773" s="9">
        <v>0</v>
      </c>
      <c r="O773" s="9">
        <v>0.114584371110541</v>
      </c>
      <c r="P773" s="1" t="s">
        <v>4579</v>
      </c>
      <c r="Q773" s="9">
        <v>772</v>
      </c>
      <c r="R773" s="10">
        <f t="shared" si="48"/>
        <v>1544</v>
      </c>
      <c r="S773" s="1">
        <f t="shared" si="49"/>
        <v>1</v>
      </c>
      <c r="T773" s="1">
        <f t="shared" si="50"/>
        <v>0</v>
      </c>
      <c r="U773" s="1">
        <f t="shared" si="51"/>
        <v>0</v>
      </c>
      <c r="V773" s="1"/>
    </row>
    <row r="774" spans="1:22" x14ac:dyDescent="0.3">
      <c r="A774" s="8">
        <v>69</v>
      </c>
      <c r="B774" s="8" t="s">
        <v>1680</v>
      </c>
      <c r="C774" s="8">
        <v>0.29339999999999999</v>
      </c>
      <c r="D774" s="8">
        <v>0.83789999999999998</v>
      </c>
      <c r="E774" s="8">
        <v>0.83789999999999998</v>
      </c>
      <c r="F774" s="8" t="s">
        <v>1680</v>
      </c>
      <c r="G774" s="8">
        <v>0</v>
      </c>
      <c r="H774" s="1" t="s">
        <v>4580</v>
      </c>
      <c r="I774" s="8">
        <v>773</v>
      </c>
      <c r="J774" s="9" t="s">
        <v>1680</v>
      </c>
      <c r="K774" s="9" t="s">
        <v>1760</v>
      </c>
      <c r="L774" s="9">
        <v>6.6442834065672599E-2</v>
      </c>
      <c r="M774" s="9">
        <v>6.6442834065672599E-2</v>
      </c>
      <c r="N774" s="9">
        <v>0</v>
      </c>
      <c r="O774" s="9">
        <v>6.3813992942364506E-2</v>
      </c>
      <c r="P774" s="1" t="s">
        <v>4581</v>
      </c>
      <c r="Q774" s="9">
        <v>773</v>
      </c>
      <c r="R774" s="10">
        <f t="shared" si="48"/>
        <v>1546</v>
      </c>
      <c r="S774" s="1">
        <f t="shared" si="49"/>
        <v>1</v>
      </c>
      <c r="T774" s="1">
        <f t="shared" si="50"/>
        <v>0</v>
      </c>
      <c r="U774" s="1">
        <f t="shared" si="51"/>
        <v>0</v>
      </c>
      <c r="V774" s="1"/>
    </row>
    <row r="775" spans="1:22" x14ac:dyDescent="0.3">
      <c r="A775" s="8">
        <v>70</v>
      </c>
      <c r="B775" s="8" t="s">
        <v>1680</v>
      </c>
      <c r="C775" s="8">
        <v>0.251</v>
      </c>
      <c r="D775" s="8">
        <v>0.86990000000000001</v>
      </c>
      <c r="E775" s="8">
        <v>0.86990000000000001</v>
      </c>
      <c r="F775" s="8" t="s">
        <v>1680</v>
      </c>
      <c r="G775" s="8">
        <v>0</v>
      </c>
      <c r="H775" s="1" t="s">
        <v>4582</v>
      </c>
      <c r="I775" s="8">
        <v>774</v>
      </c>
      <c r="J775" s="9" t="s">
        <v>1680</v>
      </c>
      <c r="K775" s="9" t="s">
        <v>1761</v>
      </c>
      <c r="L775" s="9">
        <v>8.8426322341637206E-2</v>
      </c>
      <c r="M775" s="9">
        <v>8.8426322341637206E-2</v>
      </c>
      <c r="N775" s="9">
        <v>0</v>
      </c>
      <c r="O775" s="9">
        <v>7.5198252506680496E-2</v>
      </c>
      <c r="P775" s="1" t="s">
        <v>4583</v>
      </c>
      <c r="Q775" s="9">
        <v>774</v>
      </c>
      <c r="R775" s="10">
        <f t="shared" si="48"/>
        <v>1548</v>
      </c>
      <c r="S775" s="1">
        <f t="shared" si="49"/>
        <v>1</v>
      </c>
      <c r="T775" s="1">
        <f t="shared" si="50"/>
        <v>0</v>
      </c>
      <c r="U775" s="1">
        <f t="shared" si="51"/>
        <v>0</v>
      </c>
      <c r="V775" s="1"/>
    </row>
    <row r="776" spans="1:22" x14ac:dyDescent="0.3">
      <c r="A776" s="8">
        <v>71</v>
      </c>
      <c r="B776" s="8" t="s">
        <v>1680</v>
      </c>
      <c r="C776" s="8">
        <v>0.31569999999999998</v>
      </c>
      <c r="D776" s="8">
        <v>0.8256</v>
      </c>
      <c r="E776" s="8">
        <v>0.8256</v>
      </c>
      <c r="F776" s="8" t="s">
        <v>1680</v>
      </c>
      <c r="G776" s="8">
        <v>0</v>
      </c>
      <c r="H776" s="1" t="s">
        <v>4584</v>
      </c>
      <c r="I776" s="8">
        <v>775</v>
      </c>
      <c r="J776" s="9" t="s">
        <v>1680</v>
      </c>
      <c r="K776" s="9" t="s">
        <v>1762</v>
      </c>
      <c r="L776" s="9">
        <v>8.0077418513390203E-2</v>
      </c>
      <c r="M776" s="9">
        <v>8.0077418513390203E-2</v>
      </c>
      <c r="N776" s="9">
        <v>0</v>
      </c>
      <c r="O776" s="9">
        <v>7.9214102618285306E-2</v>
      </c>
      <c r="P776" s="1" t="s">
        <v>4585</v>
      </c>
      <c r="Q776" s="9">
        <v>775</v>
      </c>
      <c r="R776" s="10">
        <f t="shared" si="48"/>
        <v>1550</v>
      </c>
      <c r="S776" s="1">
        <f t="shared" si="49"/>
        <v>1</v>
      </c>
      <c r="T776" s="1">
        <f t="shared" si="50"/>
        <v>0</v>
      </c>
      <c r="U776" s="1">
        <f t="shared" si="51"/>
        <v>0</v>
      </c>
      <c r="V776" s="1"/>
    </row>
    <row r="777" spans="1:22" x14ac:dyDescent="0.3">
      <c r="A777" s="8">
        <v>74</v>
      </c>
      <c r="B777" s="8" t="s">
        <v>1680</v>
      </c>
      <c r="C777" s="8">
        <v>0.29449999999999998</v>
      </c>
      <c r="D777" s="8">
        <v>0.83689999999999998</v>
      </c>
      <c r="E777" s="8">
        <v>0.83689999999999998</v>
      </c>
      <c r="F777" s="8" t="s">
        <v>1680</v>
      </c>
      <c r="G777" s="8">
        <v>0</v>
      </c>
      <c r="H777" s="1" t="s">
        <v>4586</v>
      </c>
      <c r="I777" s="8">
        <v>776</v>
      </c>
      <c r="J777" s="9" t="s">
        <v>1680</v>
      </c>
      <c r="K777" s="9" t="s">
        <v>1765</v>
      </c>
      <c r="L777" s="9">
        <v>6.8897506134960096E-2</v>
      </c>
      <c r="M777" s="9">
        <v>6.8897506134960096E-2</v>
      </c>
      <c r="N777" s="9">
        <v>0</v>
      </c>
      <c r="O777" s="9">
        <v>6.8927488410072194E-2</v>
      </c>
      <c r="P777" s="1" t="s">
        <v>4587</v>
      </c>
      <c r="Q777" s="9">
        <v>776</v>
      </c>
      <c r="R777" s="10">
        <f t="shared" si="48"/>
        <v>1552</v>
      </c>
      <c r="S777" s="1">
        <f t="shared" si="49"/>
        <v>1</v>
      </c>
      <c r="T777" s="1">
        <f t="shared" si="50"/>
        <v>0</v>
      </c>
      <c r="U777" s="1">
        <f t="shared" si="51"/>
        <v>0</v>
      </c>
      <c r="V777" s="1"/>
    </row>
    <row r="778" spans="1:22" x14ac:dyDescent="0.3">
      <c r="A778" s="8">
        <v>75</v>
      </c>
      <c r="B778" s="8" t="s">
        <v>1680</v>
      </c>
      <c r="C778" s="8">
        <v>0.43940000000000001</v>
      </c>
      <c r="D778" s="8">
        <v>0.71970000000000001</v>
      </c>
      <c r="E778" s="8">
        <v>0.71970000000000001</v>
      </c>
      <c r="F778" s="8" t="s">
        <v>1680</v>
      </c>
      <c r="G778" s="8">
        <v>0</v>
      </c>
      <c r="H778" s="1" t="s">
        <v>4588</v>
      </c>
      <c r="I778" s="8">
        <v>777</v>
      </c>
      <c r="J778" s="9" t="s">
        <v>1680</v>
      </c>
      <c r="K778" s="9" t="s">
        <v>1766</v>
      </c>
      <c r="L778" s="9">
        <v>5.3809709786417199E-2</v>
      </c>
      <c r="M778" s="9">
        <v>5.3809709786417199E-2</v>
      </c>
      <c r="N778" s="9">
        <v>0</v>
      </c>
      <c r="O778" s="9">
        <v>8.3944805967322803E-2</v>
      </c>
      <c r="P778" s="1" t="s">
        <v>4589</v>
      </c>
      <c r="Q778" s="9">
        <v>777</v>
      </c>
      <c r="R778" s="10">
        <f t="shared" si="48"/>
        <v>1554</v>
      </c>
      <c r="S778" s="1">
        <f t="shared" si="49"/>
        <v>1</v>
      </c>
      <c r="T778" s="1">
        <f t="shared" si="50"/>
        <v>0</v>
      </c>
      <c r="U778" s="1">
        <f t="shared" si="51"/>
        <v>0</v>
      </c>
      <c r="V778" s="1"/>
    </row>
    <row r="779" spans="1:22" x14ac:dyDescent="0.3">
      <c r="A779" s="8">
        <v>78</v>
      </c>
      <c r="B779" s="8" t="s">
        <v>1680</v>
      </c>
      <c r="C779" s="8">
        <v>0.23519999999999999</v>
      </c>
      <c r="D779" s="8">
        <v>0.88109999999999999</v>
      </c>
      <c r="E779" s="8">
        <v>0.88109999999999999</v>
      </c>
      <c r="F779" s="8" t="s">
        <v>1680</v>
      </c>
      <c r="G779" s="8">
        <v>0</v>
      </c>
      <c r="H779" s="1" t="s">
        <v>4590</v>
      </c>
      <c r="I779" s="8">
        <v>778</v>
      </c>
      <c r="J779" s="9" t="s">
        <v>1680</v>
      </c>
      <c r="K779" s="9" t="s">
        <v>1769</v>
      </c>
      <c r="L779" s="9">
        <v>6.0075176533659097E-2</v>
      </c>
      <c r="M779" s="9">
        <v>6.0075176533659097E-2</v>
      </c>
      <c r="N779" s="9">
        <v>0</v>
      </c>
      <c r="O779" s="9">
        <v>5.6393865150271102E-2</v>
      </c>
      <c r="P779" s="1" t="s">
        <v>4591</v>
      </c>
      <c r="Q779" s="9">
        <v>778</v>
      </c>
      <c r="R779" s="10">
        <f t="shared" si="48"/>
        <v>1556</v>
      </c>
      <c r="S779" s="1">
        <f t="shared" si="49"/>
        <v>1</v>
      </c>
      <c r="T779" s="1">
        <f t="shared" si="50"/>
        <v>0</v>
      </c>
      <c r="U779" s="1">
        <f t="shared" si="51"/>
        <v>0</v>
      </c>
      <c r="V779" s="1"/>
    </row>
    <row r="780" spans="1:22" x14ac:dyDescent="0.3">
      <c r="A780" s="8">
        <v>79</v>
      </c>
      <c r="B780" s="8" t="s">
        <v>1675</v>
      </c>
      <c r="C780" s="8">
        <v>0.50119999999999998</v>
      </c>
      <c r="D780" s="8">
        <v>0.49309999999999998</v>
      </c>
      <c r="E780" s="8">
        <v>0.49309999999999998</v>
      </c>
      <c r="F780" s="8" t="s">
        <v>1675</v>
      </c>
      <c r="G780" s="8">
        <v>0</v>
      </c>
      <c r="H780" s="1" t="s">
        <v>4592</v>
      </c>
      <c r="I780" s="8">
        <v>779</v>
      </c>
      <c r="J780" s="9" t="s">
        <v>1675</v>
      </c>
      <c r="K780" s="9" t="s">
        <v>1770</v>
      </c>
      <c r="L780" s="9">
        <v>4.1194899889610899E-2</v>
      </c>
      <c r="M780" s="9">
        <v>4.1194899889610899E-2</v>
      </c>
      <c r="N780" s="9">
        <v>0</v>
      </c>
      <c r="O780" s="9">
        <v>8.3316320761182699E-2</v>
      </c>
      <c r="P780" s="1" t="s">
        <v>4593</v>
      </c>
      <c r="Q780" s="9">
        <v>779</v>
      </c>
      <c r="R780" s="10">
        <f t="shared" si="48"/>
        <v>1558</v>
      </c>
      <c r="S780" s="1">
        <f t="shared" si="49"/>
        <v>1</v>
      </c>
      <c r="T780" s="1">
        <f t="shared" si="50"/>
        <v>0</v>
      </c>
      <c r="U780" s="1">
        <f t="shared" si="51"/>
        <v>0</v>
      </c>
      <c r="V780" s="1"/>
    </row>
    <row r="781" spans="1:22" x14ac:dyDescent="0.3">
      <c r="A781" s="8">
        <v>82</v>
      </c>
      <c r="B781" s="8" t="s">
        <v>1675</v>
      </c>
      <c r="C781" s="8">
        <v>0.29499999999999998</v>
      </c>
      <c r="D781" s="8">
        <v>0.83799999999999997</v>
      </c>
      <c r="E781" s="8">
        <v>0.83799999999999997</v>
      </c>
      <c r="F781" s="8" t="s">
        <v>1675</v>
      </c>
      <c r="G781" s="8">
        <v>0</v>
      </c>
      <c r="H781" s="1" t="s">
        <v>4594</v>
      </c>
      <c r="I781" s="8">
        <v>780</v>
      </c>
      <c r="J781" s="9" t="s">
        <v>1675</v>
      </c>
      <c r="K781" s="9" t="s">
        <v>1773</v>
      </c>
      <c r="L781" s="9">
        <v>4.8308030482990899E-2</v>
      </c>
      <c r="M781" s="9">
        <v>4.8308030482990899E-2</v>
      </c>
      <c r="N781" s="9">
        <v>0</v>
      </c>
      <c r="O781" s="9">
        <v>5.44115297370798E-2</v>
      </c>
      <c r="P781" s="1" t="s">
        <v>4595</v>
      </c>
      <c r="Q781" s="9">
        <v>780</v>
      </c>
      <c r="R781" s="10">
        <f t="shared" si="48"/>
        <v>1560</v>
      </c>
      <c r="S781" s="1">
        <f t="shared" si="49"/>
        <v>1</v>
      </c>
      <c r="T781" s="1">
        <f t="shared" si="50"/>
        <v>0</v>
      </c>
      <c r="U781" s="1">
        <f t="shared" si="51"/>
        <v>0</v>
      </c>
      <c r="V781" s="1"/>
    </row>
    <row r="782" spans="1:22" x14ac:dyDescent="0.3">
      <c r="A782" s="8">
        <v>83</v>
      </c>
      <c r="B782" s="8" t="s">
        <v>1679</v>
      </c>
      <c r="C782" s="8">
        <v>0.65469999999999995</v>
      </c>
      <c r="D782" s="8">
        <v>0.39739999999999998</v>
      </c>
      <c r="E782" s="8">
        <v>0.39739999999999998</v>
      </c>
      <c r="F782" s="8" t="s">
        <v>1679</v>
      </c>
      <c r="G782" s="8">
        <v>0</v>
      </c>
      <c r="H782" s="1" t="s">
        <v>4596</v>
      </c>
      <c r="I782" s="8">
        <v>781</v>
      </c>
      <c r="J782" s="9" t="s">
        <v>1679</v>
      </c>
      <c r="K782" s="9" t="s">
        <v>1774</v>
      </c>
      <c r="L782" s="9">
        <v>1.8538983911435901E-2</v>
      </c>
      <c r="M782" s="9">
        <v>1.8538983911435901E-2</v>
      </c>
      <c r="N782" s="9">
        <v>0</v>
      </c>
      <c r="O782" s="9">
        <v>7.2922962811793293E-2</v>
      </c>
      <c r="P782" s="1" t="s">
        <v>4597</v>
      </c>
      <c r="Q782" s="9">
        <v>781</v>
      </c>
      <c r="R782" s="10">
        <f t="shared" si="48"/>
        <v>1562</v>
      </c>
      <c r="S782" s="1">
        <f t="shared" si="49"/>
        <v>1</v>
      </c>
      <c r="T782" s="1">
        <f t="shared" si="50"/>
        <v>0</v>
      </c>
      <c r="U782" s="1">
        <f t="shared" si="51"/>
        <v>0</v>
      </c>
      <c r="V782" s="1"/>
    </row>
    <row r="783" spans="1:22" x14ac:dyDescent="0.3">
      <c r="A783" s="8">
        <v>85</v>
      </c>
      <c r="B783" s="8" t="s">
        <v>1673</v>
      </c>
      <c r="C783" s="8">
        <v>0.60860000000000003</v>
      </c>
      <c r="D783" s="8">
        <v>0.42270000000000002</v>
      </c>
      <c r="E783" s="8">
        <v>0.42270000000000002</v>
      </c>
      <c r="F783" s="8" t="s">
        <v>1673</v>
      </c>
      <c r="G783" s="8">
        <v>0</v>
      </c>
      <c r="H783" s="1" t="s">
        <v>4598</v>
      </c>
      <c r="I783" s="8">
        <v>782</v>
      </c>
      <c r="J783" s="9" t="s">
        <v>1673</v>
      </c>
      <c r="K783" s="9" t="s">
        <v>1776</v>
      </c>
      <c r="L783" s="9">
        <v>1.9959993223234201E-2</v>
      </c>
      <c r="M783" s="9">
        <v>1.9959993223234201E-2</v>
      </c>
      <c r="N783" s="9">
        <v>0</v>
      </c>
      <c r="O783" s="9">
        <v>7.9566995054500197E-2</v>
      </c>
      <c r="P783" s="1" t="s">
        <v>4599</v>
      </c>
      <c r="Q783" s="9">
        <v>782</v>
      </c>
      <c r="R783" s="10">
        <f t="shared" si="48"/>
        <v>1564</v>
      </c>
      <c r="S783" s="1">
        <f t="shared" si="49"/>
        <v>1</v>
      </c>
      <c r="T783" s="1">
        <f t="shared" si="50"/>
        <v>0</v>
      </c>
      <c r="U783" s="1">
        <f t="shared" si="51"/>
        <v>0</v>
      </c>
      <c r="V783" s="1"/>
    </row>
    <row r="784" spans="1:22" x14ac:dyDescent="0.3">
      <c r="A784" s="8">
        <v>86</v>
      </c>
      <c r="B784" s="8" t="s">
        <v>1670</v>
      </c>
      <c r="C784" s="8">
        <v>0.35189999999999999</v>
      </c>
      <c r="D784" s="8">
        <v>0.78349999999999997</v>
      </c>
      <c r="E784" s="8">
        <v>0.78349999999999997</v>
      </c>
      <c r="F784" s="8" t="s">
        <v>1670</v>
      </c>
      <c r="G784" s="8">
        <v>0</v>
      </c>
      <c r="H784" s="1" t="s">
        <v>4600</v>
      </c>
      <c r="I784" s="8">
        <v>783</v>
      </c>
      <c r="J784" s="9" t="s">
        <v>1670</v>
      </c>
      <c r="K784" s="9" t="s">
        <v>1777</v>
      </c>
      <c r="L784" s="9">
        <v>4.11244119620153E-2</v>
      </c>
      <c r="M784" s="9">
        <v>4.11244119620153E-2</v>
      </c>
      <c r="N784" s="9">
        <v>0</v>
      </c>
      <c r="O784" s="9">
        <v>4.9957198475653102E-2</v>
      </c>
      <c r="P784" s="1" t="s">
        <v>4601</v>
      </c>
      <c r="Q784" s="9">
        <v>783</v>
      </c>
      <c r="R784" s="10">
        <f t="shared" si="48"/>
        <v>1566</v>
      </c>
      <c r="S784" s="1">
        <f t="shared" si="49"/>
        <v>1</v>
      </c>
      <c r="T784" s="1">
        <f t="shared" si="50"/>
        <v>0</v>
      </c>
      <c r="U784" s="1">
        <f t="shared" si="51"/>
        <v>0</v>
      </c>
      <c r="V784" s="1"/>
    </row>
    <row r="785" spans="1:22" x14ac:dyDescent="0.3">
      <c r="A785" s="8">
        <v>90</v>
      </c>
      <c r="B785" s="8" t="s">
        <v>1673</v>
      </c>
      <c r="C785" s="8">
        <v>0.5665</v>
      </c>
      <c r="D785" s="8">
        <v>0.45739999999999997</v>
      </c>
      <c r="E785" s="8">
        <v>0.45739999999999997</v>
      </c>
      <c r="F785" s="8" t="s">
        <v>1673</v>
      </c>
      <c r="G785" s="8">
        <v>0</v>
      </c>
      <c r="H785" s="1" t="s">
        <v>4602</v>
      </c>
      <c r="I785" s="8">
        <v>784</v>
      </c>
      <c r="J785" s="9" t="s">
        <v>1673</v>
      </c>
      <c r="K785" s="9" t="s">
        <v>1781</v>
      </c>
      <c r="L785" s="9">
        <v>2.7212993748299E-2</v>
      </c>
      <c r="M785" s="9">
        <v>2.7212993748299E-2</v>
      </c>
      <c r="N785" s="9">
        <v>0</v>
      </c>
      <c r="O785" s="9">
        <v>6.7015806286489704E-2</v>
      </c>
      <c r="P785" s="1" t="s">
        <v>4603</v>
      </c>
      <c r="Q785" s="9">
        <v>784</v>
      </c>
      <c r="R785" s="10">
        <f t="shared" si="48"/>
        <v>1568</v>
      </c>
      <c r="S785" s="1">
        <f t="shared" si="49"/>
        <v>1</v>
      </c>
      <c r="T785" s="1">
        <f t="shared" si="50"/>
        <v>0</v>
      </c>
      <c r="U785" s="1">
        <f t="shared" si="51"/>
        <v>0</v>
      </c>
      <c r="V785" s="1"/>
    </row>
    <row r="786" spans="1:22" x14ac:dyDescent="0.3">
      <c r="A786" s="8">
        <v>94</v>
      </c>
      <c r="B786" s="8" t="s">
        <v>1668</v>
      </c>
      <c r="C786" s="8">
        <v>0.28210000000000002</v>
      </c>
      <c r="D786" s="8">
        <v>0.84709999999999996</v>
      </c>
      <c r="E786" s="8">
        <v>0.84709999999999996</v>
      </c>
      <c r="F786" s="8" t="s">
        <v>1668</v>
      </c>
      <c r="G786" s="8">
        <v>0</v>
      </c>
      <c r="H786" s="1" t="s">
        <v>4604</v>
      </c>
      <c r="I786" s="8">
        <v>785</v>
      </c>
      <c r="J786" s="9" t="s">
        <v>1668</v>
      </c>
      <c r="K786" s="9" t="s">
        <v>1785</v>
      </c>
      <c r="L786" s="9">
        <v>4.5492561456819798E-2</v>
      </c>
      <c r="M786" s="9">
        <v>4.5492561456819798E-2</v>
      </c>
      <c r="N786" s="9">
        <v>0</v>
      </c>
      <c r="O786" s="9">
        <v>5.0211276329171897E-2</v>
      </c>
      <c r="P786" s="1" t="s">
        <v>4605</v>
      </c>
      <c r="Q786" s="9">
        <v>785</v>
      </c>
      <c r="R786" s="10">
        <f t="shared" si="48"/>
        <v>1570</v>
      </c>
      <c r="S786" s="1">
        <f t="shared" si="49"/>
        <v>1</v>
      </c>
      <c r="T786" s="1">
        <f t="shared" si="50"/>
        <v>0</v>
      </c>
      <c r="U786" s="1">
        <f t="shared" si="51"/>
        <v>0</v>
      </c>
      <c r="V786" s="1"/>
    </row>
    <row r="787" spans="1:22" x14ac:dyDescent="0.3">
      <c r="A787" s="8">
        <v>97</v>
      </c>
      <c r="B787" s="8" t="s">
        <v>1670</v>
      </c>
      <c r="C787" s="8">
        <v>0.25390000000000001</v>
      </c>
      <c r="D787" s="8">
        <v>0.86890000000000001</v>
      </c>
      <c r="E787" s="8">
        <v>0.86890000000000001</v>
      </c>
      <c r="F787" s="8" t="s">
        <v>1670</v>
      </c>
      <c r="G787" s="8">
        <v>0</v>
      </c>
      <c r="H787" s="1" t="s">
        <v>4606</v>
      </c>
      <c r="I787" s="8">
        <v>786</v>
      </c>
      <c r="J787" s="9" t="s">
        <v>1670</v>
      </c>
      <c r="K787" s="9" t="s">
        <v>1788</v>
      </c>
      <c r="L787" s="9">
        <v>7.4370625198473095E-2</v>
      </c>
      <c r="M787" s="9">
        <v>7.4370625198473095E-2</v>
      </c>
      <c r="N787" s="9">
        <v>0</v>
      </c>
      <c r="O787" s="9">
        <v>6.5976606312598801E-2</v>
      </c>
      <c r="P787" s="1" t="s">
        <v>4607</v>
      </c>
      <c r="Q787" s="9">
        <v>786</v>
      </c>
      <c r="R787" s="10">
        <f t="shared" si="48"/>
        <v>1572</v>
      </c>
      <c r="S787" s="1">
        <f t="shared" si="49"/>
        <v>1</v>
      </c>
      <c r="T787" s="1">
        <f t="shared" si="50"/>
        <v>0</v>
      </c>
      <c r="U787" s="1">
        <f t="shared" si="51"/>
        <v>0</v>
      </c>
      <c r="V787" s="1"/>
    </row>
    <row r="788" spans="1:22" x14ac:dyDescent="0.3">
      <c r="A788" s="8">
        <v>98</v>
      </c>
      <c r="B788" s="8" t="s">
        <v>1670</v>
      </c>
      <c r="C788" s="8">
        <v>0.43219999999999997</v>
      </c>
      <c r="D788" s="8">
        <v>0.66049999999999998</v>
      </c>
      <c r="E788" s="8">
        <v>0.66049999999999998</v>
      </c>
      <c r="F788" s="8" t="s">
        <v>1670</v>
      </c>
      <c r="G788" s="8">
        <v>0</v>
      </c>
      <c r="H788" s="1" t="s">
        <v>4608</v>
      </c>
      <c r="I788" s="8">
        <v>787</v>
      </c>
      <c r="J788" s="9" t="s">
        <v>1670</v>
      </c>
      <c r="K788" s="9" t="s">
        <v>1789</v>
      </c>
      <c r="L788" s="9">
        <v>4.3058482510332501E-2</v>
      </c>
      <c r="M788" s="9">
        <v>4.3058482510332501E-2</v>
      </c>
      <c r="N788" s="9">
        <v>0</v>
      </c>
      <c r="O788" s="9">
        <v>6.0941491289248501E-2</v>
      </c>
      <c r="P788" s="1" t="s">
        <v>4609</v>
      </c>
      <c r="Q788" s="9">
        <v>787</v>
      </c>
      <c r="R788" s="10">
        <f t="shared" si="48"/>
        <v>1574</v>
      </c>
      <c r="S788" s="1">
        <f t="shared" si="49"/>
        <v>1</v>
      </c>
      <c r="T788" s="1">
        <f t="shared" si="50"/>
        <v>0</v>
      </c>
      <c r="U788" s="1">
        <f t="shared" si="51"/>
        <v>0</v>
      </c>
      <c r="V788" s="1"/>
    </row>
    <row r="789" spans="1:22" x14ac:dyDescent="0.3">
      <c r="A789" s="8">
        <v>100</v>
      </c>
      <c r="B789" s="8" t="s">
        <v>1680</v>
      </c>
      <c r="C789" s="8">
        <v>0.33560000000000001</v>
      </c>
      <c r="D789" s="8">
        <v>0.81</v>
      </c>
      <c r="E789" s="8">
        <v>0.81</v>
      </c>
      <c r="F789" s="8" t="s">
        <v>1680</v>
      </c>
      <c r="G789" s="8">
        <v>0</v>
      </c>
      <c r="H789" s="1" t="s">
        <v>4610</v>
      </c>
      <c r="I789" s="8">
        <v>788</v>
      </c>
      <c r="J789" s="9" t="s">
        <v>1680</v>
      </c>
      <c r="K789" s="9" t="s">
        <v>1791</v>
      </c>
      <c r="L789" s="9">
        <v>6.6572166976451103E-2</v>
      </c>
      <c r="M789" s="9">
        <v>6.6572166976451103E-2</v>
      </c>
      <c r="N789" s="9">
        <v>0</v>
      </c>
      <c r="O789" s="9">
        <v>6.5810258744749106E-2</v>
      </c>
      <c r="P789" s="1" t="s">
        <v>4611</v>
      </c>
      <c r="Q789" s="9">
        <v>788</v>
      </c>
      <c r="R789" s="10">
        <f t="shared" si="48"/>
        <v>1576</v>
      </c>
      <c r="S789" s="1">
        <f t="shared" si="49"/>
        <v>1</v>
      </c>
      <c r="T789" s="1">
        <f t="shared" si="50"/>
        <v>0</v>
      </c>
      <c r="U789" s="1">
        <f t="shared" si="51"/>
        <v>0</v>
      </c>
      <c r="V789" s="1"/>
    </row>
    <row r="790" spans="1:22" x14ac:dyDescent="0.3">
      <c r="A790" s="8">
        <v>101</v>
      </c>
      <c r="B790" s="8" t="s">
        <v>1675</v>
      </c>
      <c r="C790" s="8">
        <v>0.51559999999999995</v>
      </c>
      <c r="D790" s="8">
        <v>0.63539999999999996</v>
      </c>
      <c r="E790" s="8">
        <v>0.63539999999999996</v>
      </c>
      <c r="F790" s="8" t="s">
        <v>1675</v>
      </c>
      <c r="G790" s="8">
        <v>0</v>
      </c>
      <c r="H790" s="1" t="s">
        <v>4612</v>
      </c>
      <c r="I790" s="8">
        <v>789</v>
      </c>
      <c r="J790" s="9" t="s">
        <v>1675</v>
      </c>
      <c r="K790" s="9" t="s">
        <v>1792</v>
      </c>
      <c r="L790" s="9">
        <v>5.2739454361012697E-2</v>
      </c>
      <c r="M790" s="9">
        <v>5.2739454361012697E-2</v>
      </c>
      <c r="N790" s="9">
        <v>0</v>
      </c>
      <c r="O790" s="9">
        <v>8.96777524446951E-2</v>
      </c>
      <c r="P790" s="1" t="s">
        <v>4613</v>
      </c>
      <c r="Q790" s="9">
        <v>789</v>
      </c>
      <c r="R790" s="10">
        <f t="shared" si="48"/>
        <v>1578</v>
      </c>
      <c r="S790" s="1">
        <f t="shared" si="49"/>
        <v>1</v>
      </c>
      <c r="T790" s="1">
        <f t="shared" si="50"/>
        <v>0</v>
      </c>
      <c r="U790" s="1">
        <f t="shared" si="51"/>
        <v>0</v>
      </c>
      <c r="V790" s="1"/>
    </row>
    <row r="791" spans="1:22" x14ac:dyDescent="0.3">
      <c r="A791" s="8">
        <v>104</v>
      </c>
      <c r="B791" s="8" t="s">
        <v>1681</v>
      </c>
      <c r="C791" s="8">
        <v>0.34910000000000002</v>
      </c>
      <c r="D791" s="8">
        <v>0.79579999999999995</v>
      </c>
      <c r="E791" s="8">
        <v>0.79579999999999995</v>
      </c>
      <c r="F791" s="8" t="s">
        <v>1681</v>
      </c>
      <c r="G791" s="8">
        <v>0</v>
      </c>
      <c r="H791" s="1" t="s">
        <v>4614</v>
      </c>
      <c r="I791" s="8">
        <v>790</v>
      </c>
      <c r="J791" s="9" t="s">
        <v>1681</v>
      </c>
      <c r="K791" s="9" t="s">
        <v>1795</v>
      </c>
      <c r="L791" s="9">
        <v>6.1469169562607E-2</v>
      </c>
      <c r="M791" s="9">
        <v>6.1469169562607E-2</v>
      </c>
      <c r="N791" s="9">
        <v>0</v>
      </c>
      <c r="O791" s="9">
        <v>6.8608615092579595E-2</v>
      </c>
      <c r="P791" s="1" t="s">
        <v>4615</v>
      </c>
      <c r="Q791" s="9">
        <v>790</v>
      </c>
      <c r="R791" s="10">
        <f t="shared" si="48"/>
        <v>1580</v>
      </c>
      <c r="S791" s="1">
        <f t="shared" si="49"/>
        <v>1</v>
      </c>
      <c r="T791" s="1">
        <f t="shared" si="50"/>
        <v>0</v>
      </c>
      <c r="U791" s="1">
        <f t="shared" si="51"/>
        <v>0</v>
      </c>
      <c r="V791" s="1"/>
    </row>
    <row r="792" spans="1:22" x14ac:dyDescent="0.3">
      <c r="A792" s="8">
        <v>105</v>
      </c>
      <c r="B792" s="8" t="s">
        <v>1670</v>
      </c>
      <c r="C792" s="8">
        <v>0.84570000000000001</v>
      </c>
      <c r="D792" s="8">
        <v>0.23</v>
      </c>
      <c r="E792" s="8">
        <v>0.23</v>
      </c>
      <c r="F792" s="8" t="s">
        <v>1670</v>
      </c>
      <c r="G792" s="8">
        <v>0</v>
      </c>
      <c r="H792" s="1" t="s">
        <v>4616</v>
      </c>
      <c r="I792" s="8">
        <v>791</v>
      </c>
      <c r="J792" s="9" t="s">
        <v>1670</v>
      </c>
      <c r="K792" s="9" t="s">
        <v>1796</v>
      </c>
      <c r="L792" s="9">
        <v>1.1359774712831399E-2</v>
      </c>
      <c r="M792" s="9">
        <v>1.1359774712831399E-2</v>
      </c>
      <c r="N792" s="9">
        <v>0</v>
      </c>
      <c r="O792" s="9">
        <v>0.10405958998751</v>
      </c>
      <c r="P792" s="1" t="s">
        <v>4617</v>
      </c>
      <c r="Q792" s="9">
        <v>791</v>
      </c>
      <c r="R792" s="10">
        <f t="shared" si="48"/>
        <v>1582</v>
      </c>
      <c r="S792" s="1">
        <f t="shared" si="49"/>
        <v>1</v>
      </c>
      <c r="T792" s="1">
        <f t="shared" si="50"/>
        <v>0</v>
      </c>
      <c r="U792" s="1">
        <f t="shared" si="51"/>
        <v>0</v>
      </c>
      <c r="V792" s="1"/>
    </row>
    <row r="793" spans="1:22" x14ac:dyDescent="0.3">
      <c r="A793" s="8">
        <v>106</v>
      </c>
      <c r="B793" s="8" t="s">
        <v>1675</v>
      </c>
      <c r="C793" s="8">
        <v>0.66</v>
      </c>
      <c r="D793" s="8">
        <v>0.42149999999999999</v>
      </c>
      <c r="E793" s="8">
        <v>0.42149999999999999</v>
      </c>
      <c r="F793" s="8" t="s">
        <v>1675</v>
      </c>
      <c r="G793" s="8">
        <v>0</v>
      </c>
      <c r="H793" s="1" t="s">
        <v>4618</v>
      </c>
      <c r="I793" s="8">
        <v>792</v>
      </c>
      <c r="J793" s="9" t="s">
        <v>1675</v>
      </c>
      <c r="K793" s="9" t="s">
        <v>1797</v>
      </c>
      <c r="L793" s="9">
        <v>2.9393816911579301E-2</v>
      </c>
      <c r="M793" s="9">
        <v>2.9393816911579301E-2</v>
      </c>
      <c r="N793" s="9">
        <v>0</v>
      </c>
      <c r="O793" s="9">
        <v>8.5821776340457401E-2</v>
      </c>
      <c r="P793" s="1" t="s">
        <v>4619</v>
      </c>
      <c r="Q793" s="9">
        <v>792</v>
      </c>
      <c r="R793" s="10">
        <f t="shared" si="48"/>
        <v>1584</v>
      </c>
      <c r="S793" s="1">
        <f t="shared" si="49"/>
        <v>1</v>
      </c>
      <c r="T793" s="1">
        <f t="shared" si="50"/>
        <v>0</v>
      </c>
      <c r="U793" s="1">
        <f t="shared" si="51"/>
        <v>0</v>
      </c>
      <c r="V793" s="1"/>
    </row>
    <row r="794" spans="1:22" x14ac:dyDescent="0.3">
      <c r="A794" s="8">
        <v>111</v>
      </c>
      <c r="B794" s="8" t="s">
        <v>1674</v>
      </c>
      <c r="C794" s="8">
        <v>0.65090000000000003</v>
      </c>
      <c r="D794" s="8">
        <v>0.51429999999999998</v>
      </c>
      <c r="E794" s="8">
        <v>0.51429999999999998</v>
      </c>
      <c r="F794" s="8" t="s">
        <v>1674</v>
      </c>
      <c r="G794" s="8">
        <v>0</v>
      </c>
      <c r="H794" s="1" t="s">
        <v>4620</v>
      </c>
      <c r="I794" s="8">
        <v>793</v>
      </c>
      <c r="J794" s="9" t="s">
        <v>1674</v>
      </c>
      <c r="K794" s="9" t="s">
        <v>1802</v>
      </c>
      <c r="L794" s="9">
        <v>3.9689200383025501E-2</v>
      </c>
      <c r="M794" s="9">
        <v>3.9689200383025501E-2</v>
      </c>
      <c r="N794" s="9">
        <v>0</v>
      </c>
      <c r="O794" s="9">
        <v>8.67364165788643E-2</v>
      </c>
      <c r="P794" s="1" t="s">
        <v>4621</v>
      </c>
      <c r="Q794" s="9">
        <v>793</v>
      </c>
      <c r="R794" s="10">
        <f t="shared" si="48"/>
        <v>1586</v>
      </c>
      <c r="S794" s="1">
        <f t="shared" si="49"/>
        <v>1</v>
      </c>
      <c r="T794" s="1">
        <f t="shared" si="50"/>
        <v>0</v>
      </c>
      <c r="U794" s="1">
        <f t="shared" si="51"/>
        <v>0</v>
      </c>
      <c r="V794" s="1"/>
    </row>
    <row r="795" spans="1:22" x14ac:dyDescent="0.3">
      <c r="A795" s="8">
        <v>112</v>
      </c>
      <c r="B795" s="8" t="s">
        <v>1680</v>
      </c>
      <c r="C795" s="8">
        <v>0.84809999999999997</v>
      </c>
      <c r="D795" s="8">
        <v>0.13239999999999999</v>
      </c>
      <c r="E795" s="8">
        <v>0.13239999999999999</v>
      </c>
      <c r="F795" s="8" t="s">
        <v>1680</v>
      </c>
      <c r="G795" s="8">
        <v>0</v>
      </c>
      <c r="H795" s="1" t="s">
        <v>4622</v>
      </c>
      <c r="I795" s="8">
        <v>794</v>
      </c>
      <c r="J795" s="9" t="s">
        <v>1680</v>
      </c>
      <c r="K795" s="9" t="s">
        <v>1803</v>
      </c>
      <c r="L795" s="9">
        <v>1.0049189817007099E-2</v>
      </c>
      <c r="M795" s="9">
        <v>1.0049189817007099E-2</v>
      </c>
      <c r="N795" s="9">
        <v>0</v>
      </c>
      <c r="O795" s="9">
        <v>0.111102933608438</v>
      </c>
      <c r="P795" s="1" t="s">
        <v>4623</v>
      </c>
      <c r="Q795" s="9">
        <v>794</v>
      </c>
      <c r="R795" s="10">
        <f t="shared" si="48"/>
        <v>1588</v>
      </c>
      <c r="S795" s="1">
        <f t="shared" si="49"/>
        <v>1</v>
      </c>
      <c r="T795" s="1">
        <f t="shared" si="50"/>
        <v>0</v>
      </c>
      <c r="U795" s="1">
        <f t="shared" si="51"/>
        <v>0</v>
      </c>
      <c r="V795" s="1"/>
    </row>
    <row r="796" spans="1:22" x14ac:dyDescent="0.3">
      <c r="A796" s="8">
        <v>115</v>
      </c>
      <c r="B796" s="8" t="s">
        <v>1674</v>
      </c>
      <c r="C796" s="8">
        <v>0.82620000000000005</v>
      </c>
      <c r="D796" s="8">
        <v>0.25569999999999998</v>
      </c>
      <c r="E796" s="8">
        <v>0.25569999999999998</v>
      </c>
      <c r="F796" s="8" t="s">
        <v>1674</v>
      </c>
      <c r="G796" s="8">
        <v>0</v>
      </c>
      <c r="H796" s="1" t="s">
        <v>4624</v>
      </c>
      <c r="I796" s="8">
        <v>795</v>
      </c>
      <c r="J796" s="9" t="s">
        <v>1674</v>
      </c>
      <c r="K796" s="9" t="s">
        <v>1806</v>
      </c>
      <c r="L796" s="9">
        <v>1.50139044660245E-2</v>
      </c>
      <c r="M796" s="9">
        <v>1.50139044660245E-2</v>
      </c>
      <c r="N796" s="9">
        <v>0</v>
      </c>
      <c r="O796" s="9">
        <v>7.9100394300408897E-2</v>
      </c>
      <c r="P796" s="1" t="s">
        <v>4625</v>
      </c>
      <c r="Q796" s="9">
        <v>795</v>
      </c>
      <c r="R796" s="10">
        <f t="shared" si="48"/>
        <v>1590</v>
      </c>
      <c r="S796" s="1">
        <f t="shared" si="49"/>
        <v>1</v>
      </c>
      <c r="T796" s="1">
        <f t="shared" si="50"/>
        <v>0</v>
      </c>
      <c r="U796" s="1">
        <f t="shared" si="51"/>
        <v>0</v>
      </c>
      <c r="V796" s="1"/>
    </row>
    <row r="797" spans="1:22" x14ac:dyDescent="0.3">
      <c r="A797" s="8">
        <v>116</v>
      </c>
      <c r="B797" s="8" t="s">
        <v>1685</v>
      </c>
      <c r="C797" s="8">
        <v>0.83409999999999995</v>
      </c>
      <c r="D797" s="8">
        <v>0.27429999999999999</v>
      </c>
      <c r="E797" s="8">
        <v>0.27429999999999999</v>
      </c>
      <c r="F797" s="8" t="s">
        <v>1685</v>
      </c>
      <c r="G797" s="8">
        <v>0</v>
      </c>
      <c r="H797" s="1" t="s">
        <v>4626</v>
      </c>
      <c r="I797" s="8">
        <v>796</v>
      </c>
      <c r="J797" s="9" t="s">
        <v>1685</v>
      </c>
      <c r="K797" s="9" t="s">
        <v>1807</v>
      </c>
      <c r="L797" s="9">
        <v>2.27652628001641E-2</v>
      </c>
      <c r="M797" s="9">
        <v>2.27652628001641E-2</v>
      </c>
      <c r="N797" s="9">
        <v>0</v>
      </c>
      <c r="O797" s="9">
        <v>0.102325651890323</v>
      </c>
      <c r="P797" s="1" t="s">
        <v>4627</v>
      </c>
      <c r="Q797" s="9">
        <v>796</v>
      </c>
      <c r="R797" s="10">
        <f t="shared" si="48"/>
        <v>1592</v>
      </c>
      <c r="S797" s="1">
        <f t="shared" si="49"/>
        <v>1</v>
      </c>
      <c r="T797" s="1">
        <f t="shared" si="50"/>
        <v>0</v>
      </c>
      <c r="U797" s="1">
        <f t="shared" si="51"/>
        <v>0</v>
      </c>
      <c r="V797" s="1"/>
    </row>
    <row r="798" spans="1:22" x14ac:dyDescent="0.3">
      <c r="A798" s="8">
        <v>117</v>
      </c>
      <c r="B798" s="8" t="s">
        <v>1678</v>
      </c>
      <c r="C798" s="8">
        <v>0.82110000000000005</v>
      </c>
      <c r="D798" s="8">
        <v>0.22120000000000001</v>
      </c>
      <c r="E798" s="8">
        <v>0.22120000000000001</v>
      </c>
      <c r="F798" s="8" t="s">
        <v>1678</v>
      </c>
      <c r="G798" s="8">
        <v>0</v>
      </c>
      <c r="H798" s="1" t="s">
        <v>4628</v>
      </c>
      <c r="I798" s="8">
        <v>797</v>
      </c>
      <c r="J798" s="9" t="s">
        <v>1678</v>
      </c>
      <c r="K798" s="9" t="s">
        <v>1808</v>
      </c>
      <c r="L798" s="9">
        <v>1.57790277452938E-2</v>
      </c>
      <c r="M798" s="9">
        <v>1.57790277452938E-2</v>
      </c>
      <c r="N798" s="9">
        <v>0</v>
      </c>
      <c r="O798" s="9">
        <v>0.10060098496851801</v>
      </c>
      <c r="P798" s="1" t="s">
        <v>4629</v>
      </c>
      <c r="Q798" s="9">
        <v>797</v>
      </c>
      <c r="R798" s="10">
        <f t="shared" si="48"/>
        <v>1594</v>
      </c>
      <c r="S798" s="1">
        <f t="shared" si="49"/>
        <v>1</v>
      </c>
      <c r="T798" s="1">
        <f t="shared" si="50"/>
        <v>0</v>
      </c>
      <c r="U798" s="1">
        <f t="shared" si="51"/>
        <v>0</v>
      </c>
      <c r="V798" s="1"/>
    </row>
    <row r="799" spans="1:22" x14ac:dyDescent="0.3">
      <c r="A799" s="8">
        <v>119</v>
      </c>
      <c r="B799" s="8" t="s">
        <v>1670</v>
      </c>
      <c r="C799" s="8">
        <v>0.33389999999999997</v>
      </c>
      <c r="D799" s="8">
        <v>0.80800000000000005</v>
      </c>
      <c r="E799" s="8">
        <v>0.80800000000000005</v>
      </c>
      <c r="F799" s="8" t="s">
        <v>1670</v>
      </c>
      <c r="G799" s="8">
        <v>0</v>
      </c>
      <c r="H799" s="1" t="s">
        <v>4630</v>
      </c>
      <c r="I799" s="8">
        <v>798</v>
      </c>
      <c r="J799" s="9" t="s">
        <v>1670</v>
      </c>
      <c r="K799" s="9" t="s">
        <v>1810</v>
      </c>
      <c r="L799" s="9">
        <v>4.4582576838836402E-2</v>
      </c>
      <c r="M799" s="9">
        <v>4.4582576838836402E-2</v>
      </c>
      <c r="N799" s="9">
        <v>0</v>
      </c>
      <c r="O799" s="9">
        <v>5.2032004047459599E-2</v>
      </c>
      <c r="P799" s="1" t="s">
        <v>4631</v>
      </c>
      <c r="Q799" s="9">
        <v>798</v>
      </c>
      <c r="R799" s="10">
        <f t="shared" si="48"/>
        <v>1596</v>
      </c>
      <c r="S799" s="1">
        <f t="shared" si="49"/>
        <v>1</v>
      </c>
      <c r="T799" s="1">
        <f t="shared" si="50"/>
        <v>0</v>
      </c>
      <c r="U799" s="1">
        <f t="shared" si="51"/>
        <v>0</v>
      </c>
      <c r="V799" s="1"/>
    </row>
    <row r="800" spans="1:22" x14ac:dyDescent="0.3">
      <c r="A800" s="8">
        <v>123</v>
      </c>
      <c r="B800" s="8" t="s">
        <v>1668</v>
      </c>
      <c r="C800" s="8">
        <v>0.86219999999999997</v>
      </c>
      <c r="D800" s="8">
        <v>0.1741</v>
      </c>
      <c r="E800" s="8">
        <v>0.1741</v>
      </c>
      <c r="F800" s="8" t="s">
        <v>1668</v>
      </c>
      <c r="G800" s="8">
        <v>0</v>
      </c>
      <c r="H800" s="1" t="s">
        <v>4632</v>
      </c>
      <c r="I800" s="8">
        <v>799</v>
      </c>
      <c r="J800" s="9" t="s">
        <v>1668</v>
      </c>
      <c r="K800" s="9" t="s">
        <v>1814</v>
      </c>
      <c r="L800" s="9">
        <v>1.26100518379057E-2</v>
      </c>
      <c r="M800" s="9">
        <v>1.26100518379057E-2</v>
      </c>
      <c r="N800" s="9">
        <v>0</v>
      </c>
      <c r="O800" s="9">
        <v>9.4565648900808305E-2</v>
      </c>
      <c r="P800" s="1" t="s">
        <v>4633</v>
      </c>
      <c r="Q800" s="9">
        <v>799</v>
      </c>
      <c r="R800" s="10">
        <f t="shared" si="48"/>
        <v>1598</v>
      </c>
      <c r="S800" s="1">
        <f t="shared" si="49"/>
        <v>1</v>
      </c>
      <c r="T800" s="1">
        <f t="shared" si="50"/>
        <v>0</v>
      </c>
      <c r="U800" s="1">
        <f t="shared" si="51"/>
        <v>0</v>
      </c>
      <c r="V800" s="1"/>
    </row>
    <row r="801" spans="1:22" x14ac:dyDescent="0.3">
      <c r="A801" s="8">
        <v>128</v>
      </c>
      <c r="B801" s="8" t="s">
        <v>1685</v>
      </c>
      <c r="C801" s="8">
        <v>0.47970000000000002</v>
      </c>
      <c r="D801" s="8">
        <v>0.5665</v>
      </c>
      <c r="E801" s="8">
        <v>0.5665</v>
      </c>
      <c r="F801" s="8" t="s">
        <v>1685</v>
      </c>
      <c r="G801" s="8">
        <v>0</v>
      </c>
      <c r="H801" s="1" t="s">
        <v>4634</v>
      </c>
      <c r="I801" s="8">
        <v>800</v>
      </c>
      <c r="J801" s="9" t="s">
        <v>1685</v>
      </c>
      <c r="K801" s="9" t="s">
        <v>1819</v>
      </c>
      <c r="L801" s="9">
        <v>2.9748244286513702E-2</v>
      </c>
      <c r="M801" s="9">
        <v>2.9748244286513702E-2</v>
      </c>
      <c r="N801" s="9">
        <v>0</v>
      </c>
      <c r="O801" s="9">
        <v>5.5631230532372199E-2</v>
      </c>
      <c r="P801" s="1" t="s">
        <v>4635</v>
      </c>
      <c r="Q801" s="9">
        <v>800</v>
      </c>
      <c r="R801" s="10">
        <f t="shared" si="48"/>
        <v>1600</v>
      </c>
      <c r="S801" s="1">
        <f t="shared" si="49"/>
        <v>1</v>
      </c>
      <c r="T801" s="1">
        <f t="shared" si="50"/>
        <v>0</v>
      </c>
      <c r="U801" s="1">
        <f t="shared" si="51"/>
        <v>0</v>
      </c>
      <c r="V801" s="1"/>
    </row>
    <row r="802" spans="1:22" x14ac:dyDescent="0.3">
      <c r="A802" s="8">
        <v>132</v>
      </c>
      <c r="B802" s="8" t="s">
        <v>1685</v>
      </c>
      <c r="C802" s="8">
        <v>0.41170000000000001</v>
      </c>
      <c r="D802" s="8">
        <v>0.63519999999999999</v>
      </c>
      <c r="E802" s="8">
        <v>0.63519999999999999</v>
      </c>
      <c r="F802" s="8" t="s">
        <v>1685</v>
      </c>
      <c r="G802" s="8">
        <v>0</v>
      </c>
      <c r="H802" s="1" t="s">
        <v>4636</v>
      </c>
      <c r="I802" s="8">
        <v>801</v>
      </c>
      <c r="J802" s="9" t="s">
        <v>1685</v>
      </c>
      <c r="K802" s="9" t="s">
        <v>1823</v>
      </c>
      <c r="L802" s="9">
        <v>2.6511428684236501E-2</v>
      </c>
      <c r="M802" s="9">
        <v>2.6511428684236501E-2</v>
      </c>
      <c r="N802" s="9">
        <v>0</v>
      </c>
      <c r="O802" s="9">
        <v>5.1653540632192699E-2</v>
      </c>
      <c r="P802" s="1" t="s">
        <v>4637</v>
      </c>
      <c r="Q802" s="9">
        <v>801</v>
      </c>
      <c r="R802" s="10">
        <f t="shared" si="48"/>
        <v>1602</v>
      </c>
      <c r="S802" s="1">
        <f t="shared" si="49"/>
        <v>1</v>
      </c>
      <c r="T802" s="1">
        <f t="shared" si="50"/>
        <v>0</v>
      </c>
      <c r="U802" s="1">
        <f t="shared" si="51"/>
        <v>0</v>
      </c>
      <c r="V802" s="1"/>
    </row>
    <row r="803" spans="1:22" x14ac:dyDescent="0.3">
      <c r="A803" s="8">
        <v>133</v>
      </c>
      <c r="B803" s="8" t="s">
        <v>1678</v>
      </c>
      <c r="C803" s="8">
        <v>0.31390000000000001</v>
      </c>
      <c r="D803" s="8">
        <v>0.82040000000000002</v>
      </c>
      <c r="E803" s="8">
        <v>0.82040000000000002</v>
      </c>
      <c r="F803" s="8" t="s">
        <v>1678</v>
      </c>
      <c r="G803" s="8">
        <v>0</v>
      </c>
      <c r="H803" s="1" t="s">
        <v>4638</v>
      </c>
      <c r="I803" s="8">
        <v>802</v>
      </c>
      <c r="J803" s="9" t="s">
        <v>1678</v>
      </c>
      <c r="K803" s="9" t="s">
        <v>1824</v>
      </c>
      <c r="L803" s="9">
        <v>4.0931835543876902E-2</v>
      </c>
      <c r="M803" s="9">
        <v>4.0931835543876902E-2</v>
      </c>
      <c r="N803" s="9">
        <v>0</v>
      </c>
      <c r="O803" s="9">
        <v>5.1710915547644697E-2</v>
      </c>
      <c r="P803" s="1" t="s">
        <v>4639</v>
      </c>
      <c r="Q803" s="9">
        <v>802</v>
      </c>
      <c r="R803" s="10">
        <f t="shared" si="48"/>
        <v>1604</v>
      </c>
      <c r="S803" s="1">
        <f t="shared" si="49"/>
        <v>1</v>
      </c>
      <c r="T803" s="1">
        <f t="shared" si="50"/>
        <v>0</v>
      </c>
      <c r="U803" s="1">
        <f t="shared" si="51"/>
        <v>0</v>
      </c>
      <c r="V803" s="1"/>
    </row>
    <row r="804" spans="1:22" x14ac:dyDescent="0.3">
      <c r="A804" s="8">
        <v>134</v>
      </c>
      <c r="B804" s="8" t="s">
        <v>1682</v>
      </c>
      <c r="C804" s="8">
        <v>0.2382</v>
      </c>
      <c r="D804" s="8">
        <v>0.87670000000000003</v>
      </c>
      <c r="E804" s="8">
        <v>0.87670000000000003</v>
      </c>
      <c r="F804" s="8" t="s">
        <v>1682</v>
      </c>
      <c r="G804" s="8">
        <v>0</v>
      </c>
      <c r="H804" s="1" t="s">
        <v>4640</v>
      </c>
      <c r="I804" s="8">
        <v>803</v>
      </c>
      <c r="J804" s="9" t="s">
        <v>1682</v>
      </c>
      <c r="K804" s="9" t="s">
        <v>1825</v>
      </c>
      <c r="L804" s="9">
        <v>4.9776393371616899E-2</v>
      </c>
      <c r="M804" s="9">
        <v>4.9776393371616899E-2</v>
      </c>
      <c r="N804" s="9">
        <v>0</v>
      </c>
      <c r="O804" s="9">
        <v>5.24771593197461E-2</v>
      </c>
      <c r="P804" s="1" t="s">
        <v>4641</v>
      </c>
      <c r="Q804" s="9">
        <v>803</v>
      </c>
      <c r="R804" s="10">
        <f t="shared" si="48"/>
        <v>1606</v>
      </c>
      <c r="S804" s="1">
        <f t="shared" si="49"/>
        <v>1</v>
      </c>
      <c r="T804" s="1">
        <f t="shared" si="50"/>
        <v>0</v>
      </c>
      <c r="U804" s="1">
        <f t="shared" si="51"/>
        <v>0</v>
      </c>
      <c r="V804" s="1"/>
    </row>
    <row r="805" spans="1:22" x14ac:dyDescent="0.3">
      <c r="A805" s="8">
        <v>135</v>
      </c>
      <c r="B805" s="8" t="s">
        <v>1673</v>
      </c>
      <c r="C805" s="8">
        <v>0.33889999999999998</v>
      </c>
      <c r="D805" s="8">
        <v>0.79469999999999996</v>
      </c>
      <c r="E805" s="8">
        <v>0.79469999999999996</v>
      </c>
      <c r="F805" s="8" t="s">
        <v>1673</v>
      </c>
      <c r="G805" s="8">
        <v>0</v>
      </c>
      <c r="H805" s="1" t="s">
        <v>4642</v>
      </c>
      <c r="I805" s="8">
        <v>804</v>
      </c>
      <c r="J805" s="9" t="s">
        <v>1673</v>
      </c>
      <c r="K805" s="9" t="s">
        <v>1826</v>
      </c>
      <c r="L805" s="9">
        <v>4.37718242843936E-2</v>
      </c>
      <c r="M805" s="9">
        <v>4.37718242843936E-2</v>
      </c>
      <c r="N805" s="9">
        <v>0</v>
      </c>
      <c r="O805" s="9">
        <v>5.6335521515787398E-2</v>
      </c>
      <c r="P805" s="1" t="s">
        <v>4643</v>
      </c>
      <c r="Q805" s="9">
        <v>804</v>
      </c>
      <c r="R805" s="10">
        <f t="shared" si="48"/>
        <v>1608</v>
      </c>
      <c r="S805" s="1">
        <f t="shared" si="49"/>
        <v>1</v>
      </c>
      <c r="T805" s="1">
        <f t="shared" si="50"/>
        <v>0</v>
      </c>
      <c r="U805" s="1">
        <f t="shared" si="51"/>
        <v>0</v>
      </c>
      <c r="V805" s="1"/>
    </row>
    <row r="806" spans="1:22" x14ac:dyDescent="0.3">
      <c r="A806" s="8">
        <v>136</v>
      </c>
      <c r="B806" s="8" t="s">
        <v>1685</v>
      </c>
      <c r="C806" s="8">
        <v>0.44990000000000002</v>
      </c>
      <c r="D806" s="8">
        <v>0.68569999999999998</v>
      </c>
      <c r="E806" s="8">
        <v>0.68569999999999998</v>
      </c>
      <c r="F806" s="8" t="s">
        <v>1685</v>
      </c>
      <c r="G806" s="8">
        <v>0</v>
      </c>
      <c r="H806" s="1" t="s">
        <v>4644</v>
      </c>
      <c r="I806" s="8">
        <v>805</v>
      </c>
      <c r="J806" s="9" t="s">
        <v>1685</v>
      </c>
      <c r="K806" s="9" t="s">
        <v>1827</v>
      </c>
      <c r="L806" s="9">
        <v>3.2920125190156399E-2</v>
      </c>
      <c r="M806" s="9">
        <v>3.2920125190156399E-2</v>
      </c>
      <c r="N806" s="9">
        <v>0</v>
      </c>
      <c r="O806" s="9">
        <v>5.3814698334238902E-2</v>
      </c>
      <c r="P806" s="1" t="s">
        <v>4645</v>
      </c>
      <c r="Q806" s="9">
        <v>805</v>
      </c>
      <c r="R806" s="10">
        <f t="shared" si="48"/>
        <v>1610</v>
      </c>
      <c r="S806" s="1">
        <f t="shared" si="49"/>
        <v>1</v>
      </c>
      <c r="T806" s="1">
        <f t="shared" si="50"/>
        <v>0</v>
      </c>
      <c r="U806" s="1">
        <f t="shared" si="51"/>
        <v>0</v>
      </c>
      <c r="V806" s="1"/>
    </row>
    <row r="807" spans="1:22" x14ac:dyDescent="0.3">
      <c r="A807" s="8">
        <v>137</v>
      </c>
      <c r="B807" s="8" t="s">
        <v>1672</v>
      </c>
      <c r="C807" s="8">
        <v>0.22539999999999999</v>
      </c>
      <c r="D807" s="8">
        <v>0.88700000000000001</v>
      </c>
      <c r="E807" s="8">
        <v>0.88700000000000001</v>
      </c>
      <c r="F807" s="8" t="s">
        <v>1672</v>
      </c>
      <c r="G807" s="8">
        <v>0</v>
      </c>
      <c r="H807" s="1" t="s">
        <v>4646</v>
      </c>
      <c r="I807" s="8">
        <v>806</v>
      </c>
      <c r="J807" s="9" t="s">
        <v>1672</v>
      </c>
      <c r="K807" s="9" t="s">
        <v>1828</v>
      </c>
      <c r="L807" s="9">
        <v>5.8221957854695201E-2</v>
      </c>
      <c r="M807" s="9">
        <v>5.8221957854695201E-2</v>
      </c>
      <c r="N807" s="9">
        <v>0</v>
      </c>
      <c r="O807" s="9">
        <v>5.60662196985569E-2</v>
      </c>
      <c r="P807" s="1" t="s">
        <v>4647</v>
      </c>
      <c r="Q807" s="9">
        <v>806</v>
      </c>
      <c r="R807" s="10">
        <f t="shared" si="48"/>
        <v>1612</v>
      </c>
      <c r="S807" s="1">
        <f t="shared" si="49"/>
        <v>1</v>
      </c>
      <c r="T807" s="1">
        <f t="shared" si="50"/>
        <v>0</v>
      </c>
      <c r="U807" s="1">
        <f t="shared" si="51"/>
        <v>0</v>
      </c>
      <c r="V807" s="1"/>
    </row>
    <row r="808" spans="1:22" x14ac:dyDescent="0.3">
      <c r="A808" s="8">
        <v>138</v>
      </c>
      <c r="B808" s="8" t="s">
        <v>1675</v>
      </c>
      <c r="C808" s="8">
        <v>0.2097</v>
      </c>
      <c r="D808" s="8">
        <v>0.89590000000000003</v>
      </c>
      <c r="E808" s="8">
        <v>0.89590000000000003</v>
      </c>
      <c r="F808" s="8" t="s">
        <v>1675</v>
      </c>
      <c r="G808" s="8">
        <v>0</v>
      </c>
      <c r="H808" s="1" t="s">
        <v>4648</v>
      </c>
      <c r="I808" s="8">
        <v>807</v>
      </c>
      <c r="J808" s="9" t="s">
        <v>1675</v>
      </c>
      <c r="K808" s="9" t="s">
        <v>1829</v>
      </c>
      <c r="L808" s="9">
        <v>4.1322497169654297E-2</v>
      </c>
      <c r="M808" s="9">
        <v>4.1322497169654297E-2</v>
      </c>
      <c r="N808" s="9">
        <v>0</v>
      </c>
      <c r="O808" s="9">
        <v>4.4454648635668698E-2</v>
      </c>
      <c r="P808" s="1" t="s">
        <v>4649</v>
      </c>
      <c r="Q808" s="9">
        <v>807</v>
      </c>
      <c r="R808" s="10">
        <f t="shared" si="48"/>
        <v>1614</v>
      </c>
      <c r="S808" s="1">
        <f t="shared" si="49"/>
        <v>1</v>
      </c>
      <c r="T808" s="1">
        <f t="shared" si="50"/>
        <v>0</v>
      </c>
      <c r="U808" s="1">
        <f t="shared" si="51"/>
        <v>0</v>
      </c>
      <c r="V808" s="1"/>
    </row>
    <row r="809" spans="1:22" x14ac:dyDescent="0.3">
      <c r="A809" s="8">
        <v>139</v>
      </c>
      <c r="B809" s="8" t="s">
        <v>1680</v>
      </c>
      <c r="C809" s="8">
        <v>0.36809999999999998</v>
      </c>
      <c r="D809" s="8">
        <v>0.7671</v>
      </c>
      <c r="E809" s="8">
        <v>0.7671</v>
      </c>
      <c r="F809" s="8" t="s">
        <v>1680</v>
      </c>
      <c r="G809" s="8">
        <v>0</v>
      </c>
      <c r="H809" s="1" t="s">
        <v>4650</v>
      </c>
      <c r="I809" s="8">
        <v>808</v>
      </c>
      <c r="J809" s="9" t="s">
        <v>1680</v>
      </c>
      <c r="K809" s="9" t="s">
        <v>1830</v>
      </c>
      <c r="L809" s="9">
        <v>4.2532202131908899E-2</v>
      </c>
      <c r="M809" s="9">
        <v>4.2532202131908899E-2</v>
      </c>
      <c r="N809" s="9">
        <v>0</v>
      </c>
      <c r="O809" s="9">
        <v>5.6368978077834399E-2</v>
      </c>
      <c r="P809" s="1" t="s">
        <v>4651</v>
      </c>
      <c r="Q809" s="9">
        <v>808</v>
      </c>
      <c r="R809" s="10">
        <f t="shared" si="48"/>
        <v>1616</v>
      </c>
      <c r="S809" s="1">
        <f t="shared" si="49"/>
        <v>1</v>
      </c>
      <c r="T809" s="1">
        <f t="shared" si="50"/>
        <v>0</v>
      </c>
      <c r="U809" s="1">
        <f t="shared" si="51"/>
        <v>0</v>
      </c>
      <c r="V809" s="1"/>
    </row>
    <row r="810" spans="1:22" x14ac:dyDescent="0.3">
      <c r="A810" s="8">
        <v>140</v>
      </c>
      <c r="B810" s="8" t="s">
        <v>1674</v>
      </c>
      <c r="C810" s="8">
        <v>0.79210000000000003</v>
      </c>
      <c r="D810" s="8">
        <v>0.36199999999999999</v>
      </c>
      <c r="E810" s="8">
        <v>0.36199999999999999</v>
      </c>
      <c r="F810" s="8" t="s">
        <v>1674</v>
      </c>
      <c r="G810" s="8">
        <v>0</v>
      </c>
      <c r="H810" s="1" t="s">
        <v>4652</v>
      </c>
      <c r="I810" s="8">
        <v>809</v>
      </c>
      <c r="J810" s="9" t="s">
        <v>1674</v>
      </c>
      <c r="K810" s="9" t="s">
        <v>1831</v>
      </c>
      <c r="L810" s="9">
        <v>1.5809605575249502E-2</v>
      </c>
      <c r="M810" s="9">
        <v>1.5809605575249502E-2</v>
      </c>
      <c r="N810" s="9">
        <v>0</v>
      </c>
      <c r="O810" s="9">
        <v>7.60395252439581E-2</v>
      </c>
      <c r="P810" s="1" t="s">
        <v>4653</v>
      </c>
      <c r="Q810" s="9">
        <v>809</v>
      </c>
      <c r="R810" s="10">
        <f t="shared" si="48"/>
        <v>1618</v>
      </c>
      <c r="S810" s="1">
        <f t="shared" si="49"/>
        <v>1</v>
      </c>
      <c r="T810" s="1">
        <f t="shared" si="50"/>
        <v>0</v>
      </c>
      <c r="U810" s="1">
        <f t="shared" si="51"/>
        <v>0</v>
      </c>
      <c r="V810" s="1"/>
    </row>
    <row r="811" spans="1:22" x14ac:dyDescent="0.3">
      <c r="A811" s="8">
        <v>142</v>
      </c>
      <c r="B811" s="8" t="s">
        <v>1675</v>
      </c>
      <c r="C811" s="8">
        <v>0.27789999999999998</v>
      </c>
      <c r="D811" s="8">
        <v>0.85019999999999996</v>
      </c>
      <c r="E811" s="8">
        <v>0.85019999999999996</v>
      </c>
      <c r="F811" s="8" t="s">
        <v>1675</v>
      </c>
      <c r="G811" s="8">
        <v>0</v>
      </c>
      <c r="H811" s="1" t="s">
        <v>4654</v>
      </c>
      <c r="I811" s="8">
        <v>810</v>
      </c>
      <c r="J811" s="9" t="s">
        <v>1675</v>
      </c>
      <c r="K811" s="9" t="s">
        <v>1833</v>
      </c>
      <c r="L811" s="9">
        <v>4.0671298156725003E-2</v>
      </c>
      <c r="M811" s="9">
        <v>4.0671298156725003E-2</v>
      </c>
      <c r="N811" s="9">
        <v>0</v>
      </c>
      <c r="O811" s="9">
        <v>4.7895813456842101E-2</v>
      </c>
      <c r="P811" s="1" t="s">
        <v>4655</v>
      </c>
      <c r="Q811" s="9">
        <v>810</v>
      </c>
      <c r="R811" s="10">
        <f t="shared" si="48"/>
        <v>1620</v>
      </c>
      <c r="S811" s="1">
        <f t="shared" si="49"/>
        <v>1</v>
      </c>
      <c r="T811" s="1">
        <f t="shared" si="50"/>
        <v>0</v>
      </c>
      <c r="U811" s="1">
        <f t="shared" si="51"/>
        <v>0</v>
      </c>
      <c r="V811" s="1"/>
    </row>
    <row r="812" spans="1:22" x14ac:dyDescent="0.3">
      <c r="A812" s="8">
        <v>145</v>
      </c>
      <c r="B812" s="8" t="s">
        <v>1681</v>
      </c>
      <c r="C812" s="8">
        <v>0.77339999999999998</v>
      </c>
      <c r="D812" s="8">
        <v>0.2422</v>
      </c>
      <c r="E812" s="8">
        <v>0.2422</v>
      </c>
      <c r="F812" s="8" t="s">
        <v>1681</v>
      </c>
      <c r="G812" s="8">
        <v>0</v>
      </c>
      <c r="H812" s="1" t="s">
        <v>4656</v>
      </c>
      <c r="I812" s="8">
        <v>811</v>
      </c>
      <c r="J812" s="9" t="s">
        <v>1681</v>
      </c>
      <c r="K812" s="9" t="s">
        <v>1836</v>
      </c>
      <c r="L812" s="9">
        <v>1.62957835880349E-2</v>
      </c>
      <c r="M812" s="9">
        <v>1.62957835880349E-2</v>
      </c>
      <c r="N812" s="9">
        <v>0</v>
      </c>
      <c r="O812" s="9">
        <v>0.101741960873445</v>
      </c>
      <c r="P812" s="1" t="s">
        <v>4657</v>
      </c>
      <c r="Q812" s="9">
        <v>811</v>
      </c>
      <c r="R812" s="10">
        <f t="shared" si="48"/>
        <v>1622</v>
      </c>
      <c r="S812" s="1">
        <f t="shared" si="49"/>
        <v>1</v>
      </c>
      <c r="T812" s="1">
        <f t="shared" si="50"/>
        <v>0</v>
      </c>
      <c r="U812" s="1">
        <f t="shared" si="51"/>
        <v>0</v>
      </c>
      <c r="V812" s="1"/>
    </row>
    <row r="813" spans="1:22" x14ac:dyDescent="0.3">
      <c r="A813" s="8">
        <v>148</v>
      </c>
      <c r="B813" s="8" t="s">
        <v>1674</v>
      </c>
      <c r="C813" s="8">
        <v>0.63749999999999996</v>
      </c>
      <c r="D813" s="8">
        <v>0.4829</v>
      </c>
      <c r="E813" s="8">
        <v>0.4829</v>
      </c>
      <c r="F813" s="8" t="s">
        <v>1674</v>
      </c>
      <c r="G813" s="8">
        <v>0</v>
      </c>
      <c r="H813" s="1" t="s">
        <v>4658</v>
      </c>
      <c r="I813" s="8">
        <v>812</v>
      </c>
      <c r="J813" s="9" t="s">
        <v>1674</v>
      </c>
      <c r="K813" s="9" t="s">
        <v>1839</v>
      </c>
      <c r="L813" s="9">
        <v>1.86409854391545E-2</v>
      </c>
      <c r="M813" s="9">
        <v>1.86409854391545E-2</v>
      </c>
      <c r="N813" s="9">
        <v>0</v>
      </c>
      <c r="O813" s="9">
        <v>6.9181527397482706E-2</v>
      </c>
      <c r="P813" s="1" t="s">
        <v>4659</v>
      </c>
      <c r="Q813" s="9">
        <v>812</v>
      </c>
      <c r="R813" s="10">
        <f t="shared" si="48"/>
        <v>1624</v>
      </c>
      <c r="S813" s="1">
        <f t="shared" si="49"/>
        <v>1</v>
      </c>
      <c r="T813" s="1">
        <f t="shared" si="50"/>
        <v>0</v>
      </c>
      <c r="U813" s="1">
        <f t="shared" si="51"/>
        <v>0</v>
      </c>
      <c r="V813" s="1"/>
    </row>
    <row r="814" spans="1:22" x14ac:dyDescent="0.3">
      <c r="A814" s="8">
        <v>150</v>
      </c>
      <c r="B814" s="8" t="s">
        <v>1668</v>
      </c>
      <c r="C814" s="8">
        <v>0.25929999999999997</v>
      </c>
      <c r="D814" s="8">
        <v>0.86299999999999999</v>
      </c>
      <c r="E814" s="8">
        <v>0.86299999999999999</v>
      </c>
      <c r="F814" s="8" t="s">
        <v>1668</v>
      </c>
      <c r="G814" s="8">
        <v>0</v>
      </c>
      <c r="H814" s="1" t="s">
        <v>4660</v>
      </c>
      <c r="I814" s="8">
        <v>813</v>
      </c>
      <c r="J814" s="9" t="s">
        <v>1668</v>
      </c>
      <c r="K814" s="9" t="s">
        <v>1841</v>
      </c>
      <c r="L814" s="9">
        <v>5.0366875324290898E-2</v>
      </c>
      <c r="M814" s="9">
        <v>5.0366875324290898E-2</v>
      </c>
      <c r="N814" s="9">
        <v>0</v>
      </c>
      <c r="O814" s="9">
        <v>5.3441425888088E-2</v>
      </c>
      <c r="P814" s="1" t="s">
        <v>4661</v>
      </c>
      <c r="Q814" s="9">
        <v>813</v>
      </c>
      <c r="R814" s="10">
        <f t="shared" si="48"/>
        <v>1626</v>
      </c>
      <c r="S814" s="1">
        <f t="shared" si="49"/>
        <v>1</v>
      </c>
      <c r="T814" s="1">
        <f t="shared" si="50"/>
        <v>0</v>
      </c>
      <c r="U814" s="1">
        <f t="shared" si="51"/>
        <v>0</v>
      </c>
      <c r="V814" s="1"/>
    </row>
    <row r="815" spans="1:22" x14ac:dyDescent="0.3">
      <c r="A815" s="8">
        <v>151</v>
      </c>
      <c r="B815" s="8" t="s">
        <v>1673</v>
      </c>
      <c r="C815" s="8">
        <v>0.57210000000000005</v>
      </c>
      <c r="D815" s="8">
        <v>0.38159999999999999</v>
      </c>
      <c r="E815" s="8">
        <v>0.38159999999999999</v>
      </c>
      <c r="F815" s="8" t="s">
        <v>1673</v>
      </c>
      <c r="G815" s="8">
        <v>0</v>
      </c>
      <c r="H815" s="1" t="s">
        <v>4662</v>
      </c>
      <c r="I815" s="8">
        <v>814</v>
      </c>
      <c r="J815" s="9" t="s">
        <v>1673</v>
      </c>
      <c r="K815" s="9" t="s">
        <v>1842</v>
      </c>
      <c r="L815" s="9">
        <v>1.6477920367839301E-2</v>
      </c>
      <c r="M815" s="9">
        <v>1.6477920367839301E-2</v>
      </c>
      <c r="N815" s="9">
        <v>0</v>
      </c>
      <c r="O815" s="9">
        <v>5.2497329622795998E-2</v>
      </c>
      <c r="P815" s="1" t="s">
        <v>4663</v>
      </c>
      <c r="Q815" s="9">
        <v>814</v>
      </c>
      <c r="R815" s="10">
        <f t="shared" si="48"/>
        <v>1628</v>
      </c>
      <c r="S815" s="1">
        <f t="shared" si="49"/>
        <v>1</v>
      </c>
      <c r="T815" s="1">
        <f t="shared" si="50"/>
        <v>0</v>
      </c>
      <c r="U815" s="1">
        <f t="shared" si="51"/>
        <v>0</v>
      </c>
      <c r="V815" s="1"/>
    </row>
    <row r="816" spans="1:22" x14ac:dyDescent="0.3">
      <c r="A816" s="8">
        <v>152</v>
      </c>
      <c r="B816" s="8" t="s">
        <v>1680</v>
      </c>
      <c r="C816" s="8">
        <v>0.27689999999999998</v>
      </c>
      <c r="D816" s="8">
        <v>0.84730000000000005</v>
      </c>
      <c r="E816" s="8">
        <v>0.84730000000000005</v>
      </c>
      <c r="F816" s="8" t="s">
        <v>1680</v>
      </c>
      <c r="G816" s="8">
        <v>0</v>
      </c>
      <c r="H816" s="1" t="s">
        <v>4664</v>
      </c>
      <c r="I816" s="8">
        <v>815</v>
      </c>
      <c r="J816" s="9" t="s">
        <v>1680</v>
      </c>
      <c r="K816" s="9" t="s">
        <v>1843</v>
      </c>
      <c r="L816" s="9">
        <v>3.6746384076736499E-2</v>
      </c>
      <c r="M816" s="9">
        <v>3.6746384076736499E-2</v>
      </c>
      <c r="N816" s="9">
        <v>0</v>
      </c>
      <c r="O816" s="9">
        <v>4.22288063734573E-2</v>
      </c>
      <c r="P816" s="1" t="s">
        <v>4665</v>
      </c>
      <c r="Q816" s="9">
        <v>815</v>
      </c>
      <c r="R816" s="10">
        <f t="shared" si="48"/>
        <v>1630</v>
      </c>
      <c r="S816" s="1">
        <f t="shared" si="49"/>
        <v>1</v>
      </c>
      <c r="T816" s="1">
        <f t="shared" si="50"/>
        <v>0</v>
      </c>
      <c r="U816" s="1">
        <f t="shared" si="51"/>
        <v>0</v>
      </c>
      <c r="V816" s="1"/>
    </row>
    <row r="817" spans="1:22" x14ac:dyDescent="0.3">
      <c r="A817" s="8">
        <v>153</v>
      </c>
      <c r="B817" s="8" t="s">
        <v>1675</v>
      </c>
      <c r="C817" s="8">
        <v>0.4864</v>
      </c>
      <c r="D817" s="8">
        <v>0.59199999999999997</v>
      </c>
      <c r="E817" s="8">
        <v>0.59199999999999997</v>
      </c>
      <c r="F817" s="8" t="s">
        <v>1675</v>
      </c>
      <c r="G817" s="8">
        <v>0</v>
      </c>
      <c r="H817" s="1" t="s">
        <v>4666</v>
      </c>
      <c r="I817" s="8">
        <v>816</v>
      </c>
      <c r="J817" s="9" t="s">
        <v>1675</v>
      </c>
      <c r="K817" s="9" t="s">
        <v>1844</v>
      </c>
      <c r="L817" s="9">
        <v>1.8532931567360598E-2</v>
      </c>
      <c r="M817" s="9">
        <v>1.8532931567360598E-2</v>
      </c>
      <c r="N817" s="9">
        <v>0</v>
      </c>
      <c r="O817" s="9">
        <v>5.2058983178423703E-2</v>
      </c>
      <c r="P817" s="1" t="s">
        <v>4667</v>
      </c>
      <c r="Q817" s="9">
        <v>816</v>
      </c>
      <c r="R817" s="10">
        <f t="shared" si="48"/>
        <v>1632</v>
      </c>
      <c r="S817" s="1">
        <f t="shared" si="49"/>
        <v>1</v>
      </c>
      <c r="T817" s="1">
        <f t="shared" si="50"/>
        <v>0</v>
      </c>
      <c r="U817" s="1">
        <f t="shared" si="51"/>
        <v>0</v>
      </c>
      <c r="V817" s="1"/>
    </row>
    <row r="818" spans="1:22" x14ac:dyDescent="0.3">
      <c r="A818" s="8">
        <v>154</v>
      </c>
      <c r="B818" s="8" t="s">
        <v>1683</v>
      </c>
      <c r="C818" s="8">
        <v>0.47149999999999997</v>
      </c>
      <c r="D818" s="8">
        <v>0.44819999999999999</v>
      </c>
      <c r="E818" s="8">
        <v>0.44819999999999999</v>
      </c>
      <c r="F818" s="8" t="s">
        <v>1683</v>
      </c>
      <c r="G818" s="8">
        <v>0</v>
      </c>
      <c r="H818" s="1" t="s">
        <v>4668</v>
      </c>
      <c r="I818" s="8">
        <v>817</v>
      </c>
      <c r="J818" s="9" t="s">
        <v>1683</v>
      </c>
      <c r="K818" s="9" t="s">
        <v>1845</v>
      </c>
      <c r="L818" s="9">
        <v>2.2427997547321599E-2</v>
      </c>
      <c r="M818" s="9">
        <v>2.2427997547321599E-2</v>
      </c>
      <c r="N818" s="9">
        <v>0</v>
      </c>
      <c r="O818" s="9">
        <v>6.4838517133864404E-2</v>
      </c>
      <c r="P818" s="1" t="s">
        <v>4669</v>
      </c>
      <c r="Q818" s="9">
        <v>817</v>
      </c>
      <c r="R818" s="10">
        <f t="shared" si="48"/>
        <v>1634</v>
      </c>
      <c r="S818" s="1">
        <f t="shared" si="49"/>
        <v>1</v>
      </c>
      <c r="T818" s="1">
        <f t="shared" si="50"/>
        <v>0</v>
      </c>
      <c r="U818" s="1">
        <f t="shared" si="51"/>
        <v>0</v>
      </c>
      <c r="V818" s="1"/>
    </row>
    <row r="819" spans="1:22" x14ac:dyDescent="0.3">
      <c r="A819" s="8">
        <v>155</v>
      </c>
      <c r="B819" s="8" t="s">
        <v>1685</v>
      </c>
      <c r="C819" s="8">
        <v>0.3241</v>
      </c>
      <c r="D819" s="8">
        <v>0.7853</v>
      </c>
      <c r="E819" s="8">
        <v>0.7853</v>
      </c>
      <c r="F819" s="8" t="s">
        <v>1685</v>
      </c>
      <c r="G819" s="8">
        <v>0</v>
      </c>
      <c r="H819" s="1" t="s">
        <v>4670</v>
      </c>
      <c r="I819" s="8">
        <v>818</v>
      </c>
      <c r="J819" s="9" t="s">
        <v>1685</v>
      </c>
      <c r="K819" s="9" t="s">
        <v>1846</v>
      </c>
      <c r="L819" s="9">
        <v>2.21468441380877E-2</v>
      </c>
      <c r="M819" s="9">
        <v>2.21468441380877E-2</v>
      </c>
      <c r="N819" s="9">
        <v>0</v>
      </c>
      <c r="O819" s="9">
        <v>3.5622938628412197E-2</v>
      </c>
      <c r="P819" s="1" t="s">
        <v>4671</v>
      </c>
      <c r="Q819" s="9">
        <v>818</v>
      </c>
      <c r="R819" s="10">
        <f t="shared" si="48"/>
        <v>1636</v>
      </c>
      <c r="S819" s="1">
        <f t="shared" si="49"/>
        <v>1</v>
      </c>
      <c r="T819" s="1">
        <f t="shared" si="50"/>
        <v>0</v>
      </c>
      <c r="U819" s="1">
        <f t="shared" si="51"/>
        <v>0</v>
      </c>
      <c r="V819" s="1"/>
    </row>
    <row r="820" spans="1:22" x14ac:dyDescent="0.3">
      <c r="A820" s="8">
        <v>156</v>
      </c>
      <c r="B820" s="8" t="s">
        <v>1675</v>
      </c>
      <c r="C820" s="8">
        <v>0.35010000000000002</v>
      </c>
      <c r="D820" s="8">
        <v>0.79610000000000003</v>
      </c>
      <c r="E820" s="8">
        <v>0.79610000000000003</v>
      </c>
      <c r="F820" s="8" t="s">
        <v>1675</v>
      </c>
      <c r="G820" s="8">
        <v>0</v>
      </c>
      <c r="H820" s="1" t="s">
        <v>4672</v>
      </c>
      <c r="I820" s="8">
        <v>819</v>
      </c>
      <c r="J820" s="9" t="s">
        <v>1675</v>
      </c>
      <c r="K820" s="9" t="s">
        <v>1847</v>
      </c>
      <c r="L820" s="9">
        <v>2.44084619466211E-2</v>
      </c>
      <c r="M820" s="9">
        <v>2.44084619466211E-2</v>
      </c>
      <c r="N820" s="9">
        <v>0</v>
      </c>
      <c r="O820" s="9">
        <v>3.6265058750297001E-2</v>
      </c>
      <c r="P820" s="1" t="s">
        <v>4673</v>
      </c>
      <c r="Q820" s="9">
        <v>819</v>
      </c>
      <c r="R820" s="10">
        <f t="shared" si="48"/>
        <v>1638</v>
      </c>
      <c r="S820" s="1">
        <f t="shared" si="49"/>
        <v>1</v>
      </c>
      <c r="T820" s="1">
        <f t="shared" si="50"/>
        <v>0</v>
      </c>
      <c r="U820" s="1">
        <f t="shared" si="51"/>
        <v>0</v>
      </c>
      <c r="V820" s="1"/>
    </row>
    <row r="821" spans="1:22" x14ac:dyDescent="0.3">
      <c r="A821" s="8">
        <v>157</v>
      </c>
      <c r="B821" s="8" t="s">
        <v>1666</v>
      </c>
      <c r="C821" s="8">
        <v>0.25340000000000001</v>
      </c>
      <c r="D821" s="8">
        <v>0.86470000000000002</v>
      </c>
      <c r="E821" s="8">
        <v>0.86470000000000002</v>
      </c>
      <c r="F821" s="8" t="s">
        <v>1666</v>
      </c>
      <c r="G821" s="8">
        <v>0</v>
      </c>
      <c r="H821" s="1" t="s">
        <v>4674</v>
      </c>
      <c r="I821" s="8">
        <v>820</v>
      </c>
      <c r="J821" s="9" t="s">
        <v>1666</v>
      </c>
      <c r="K821" s="9" t="s">
        <v>1848</v>
      </c>
      <c r="L821" s="9">
        <v>2.2867157144133701E-2</v>
      </c>
      <c r="M821" s="9">
        <v>2.2867157144133701E-2</v>
      </c>
      <c r="N821" s="9">
        <v>0</v>
      </c>
      <c r="O821" s="9">
        <v>3.01522927597031E-2</v>
      </c>
      <c r="P821" s="1" t="s">
        <v>4675</v>
      </c>
      <c r="Q821" s="9">
        <v>820</v>
      </c>
      <c r="R821" s="10">
        <f t="shared" si="48"/>
        <v>1640</v>
      </c>
      <c r="S821" s="1">
        <f t="shared" si="49"/>
        <v>1</v>
      </c>
      <c r="T821" s="1">
        <f t="shared" si="50"/>
        <v>0</v>
      </c>
      <c r="U821" s="1">
        <f t="shared" si="51"/>
        <v>0</v>
      </c>
      <c r="V821" s="1"/>
    </row>
    <row r="822" spans="1:22" x14ac:dyDescent="0.3">
      <c r="A822" s="8">
        <v>160</v>
      </c>
      <c r="B822" s="8" t="s">
        <v>1672</v>
      </c>
      <c r="C822" s="8">
        <v>0.50149999999999995</v>
      </c>
      <c r="D822" s="8">
        <v>0.61829999999999996</v>
      </c>
      <c r="E822" s="8">
        <v>0.61829999999999996</v>
      </c>
      <c r="F822" s="8" t="s">
        <v>1672</v>
      </c>
      <c r="G822" s="8">
        <v>0</v>
      </c>
      <c r="H822" s="1" t="s">
        <v>4676</v>
      </c>
      <c r="I822" s="8">
        <v>821</v>
      </c>
      <c r="J822" s="9" t="s">
        <v>1672</v>
      </c>
      <c r="K822" s="9" t="s">
        <v>1851</v>
      </c>
      <c r="L822" s="9">
        <v>2.4770298344116499E-2</v>
      </c>
      <c r="M822" s="9">
        <v>2.4770298344116499E-2</v>
      </c>
      <c r="N822" s="9">
        <v>0</v>
      </c>
      <c r="O822" s="9">
        <v>4.8749803343184399E-2</v>
      </c>
      <c r="P822" s="1" t="s">
        <v>4677</v>
      </c>
      <c r="Q822" s="9">
        <v>821</v>
      </c>
      <c r="R822" s="10">
        <f t="shared" si="48"/>
        <v>1642</v>
      </c>
      <c r="S822" s="1">
        <f t="shared" si="49"/>
        <v>1</v>
      </c>
      <c r="T822" s="1">
        <f t="shared" si="50"/>
        <v>0</v>
      </c>
      <c r="U822" s="1">
        <f t="shared" si="51"/>
        <v>0</v>
      </c>
      <c r="V822" s="1"/>
    </row>
    <row r="823" spans="1:22" x14ac:dyDescent="0.3">
      <c r="A823" s="8">
        <v>161</v>
      </c>
      <c r="B823" s="8" t="s">
        <v>1673</v>
      </c>
      <c r="C823" s="8">
        <v>0.49609999999999999</v>
      </c>
      <c r="D823" s="8">
        <v>0.56599999999999995</v>
      </c>
      <c r="E823" s="8">
        <v>0.56599999999999995</v>
      </c>
      <c r="F823" s="8" t="s">
        <v>1673</v>
      </c>
      <c r="G823" s="8">
        <v>0</v>
      </c>
      <c r="H823" s="1" t="s">
        <v>4678</v>
      </c>
      <c r="I823" s="8">
        <v>822</v>
      </c>
      <c r="J823" s="9" t="s">
        <v>1673</v>
      </c>
      <c r="K823" s="9" t="s">
        <v>1852</v>
      </c>
      <c r="L823" s="9">
        <v>2.60383036712519E-2</v>
      </c>
      <c r="M823" s="9">
        <v>2.60383036712519E-2</v>
      </c>
      <c r="N823" s="9">
        <v>0</v>
      </c>
      <c r="O823" s="9">
        <v>5.2548031378468599E-2</v>
      </c>
      <c r="P823" s="1" t="s">
        <v>4679</v>
      </c>
      <c r="Q823" s="9">
        <v>822</v>
      </c>
      <c r="R823" s="10">
        <f t="shared" si="48"/>
        <v>1644</v>
      </c>
      <c r="S823" s="1">
        <f t="shared" si="49"/>
        <v>1</v>
      </c>
      <c r="T823" s="1">
        <f t="shared" si="50"/>
        <v>0</v>
      </c>
      <c r="U823" s="1">
        <f t="shared" si="51"/>
        <v>0</v>
      </c>
      <c r="V823" s="1"/>
    </row>
    <row r="824" spans="1:22" x14ac:dyDescent="0.3">
      <c r="A824" s="8">
        <v>162</v>
      </c>
      <c r="B824" s="8" t="s">
        <v>1683</v>
      </c>
      <c r="C824" s="8">
        <v>0.61450000000000005</v>
      </c>
      <c r="D824" s="8">
        <v>0.30459999999999998</v>
      </c>
      <c r="E824" s="8">
        <v>0.30459999999999998</v>
      </c>
      <c r="F824" s="8" t="s">
        <v>1683</v>
      </c>
      <c r="G824" s="8">
        <v>0</v>
      </c>
      <c r="H824" s="1" t="s">
        <v>4680</v>
      </c>
      <c r="I824" s="8">
        <v>823</v>
      </c>
      <c r="J824" s="9" t="s">
        <v>1683</v>
      </c>
      <c r="K824" s="9" t="s">
        <v>1853</v>
      </c>
      <c r="L824" s="9">
        <v>1.81304861744403E-2</v>
      </c>
      <c r="M824" s="9">
        <v>1.81304861744403E-2</v>
      </c>
      <c r="N824" s="9">
        <v>0</v>
      </c>
      <c r="O824" s="9">
        <v>7.0239277518670901E-2</v>
      </c>
      <c r="P824" s="1" t="s">
        <v>4681</v>
      </c>
      <c r="Q824" s="9">
        <v>823</v>
      </c>
      <c r="R824" s="10">
        <f t="shared" si="48"/>
        <v>1646</v>
      </c>
      <c r="S824" s="1">
        <f t="shared" si="49"/>
        <v>1</v>
      </c>
      <c r="T824" s="1">
        <f t="shared" si="50"/>
        <v>0</v>
      </c>
      <c r="U824" s="1">
        <f t="shared" si="51"/>
        <v>0</v>
      </c>
      <c r="V824" s="1"/>
    </row>
    <row r="825" spans="1:22" x14ac:dyDescent="0.3">
      <c r="A825" s="8">
        <v>163</v>
      </c>
      <c r="B825" s="8" t="s">
        <v>1674</v>
      </c>
      <c r="C825" s="8">
        <v>0.30459999999999998</v>
      </c>
      <c r="D825" s="8">
        <v>0.8276</v>
      </c>
      <c r="E825" s="8">
        <v>0.8276</v>
      </c>
      <c r="F825" s="8" t="s">
        <v>1674</v>
      </c>
      <c r="G825" s="8">
        <v>0</v>
      </c>
      <c r="H825" s="1" t="s">
        <v>4682</v>
      </c>
      <c r="I825" s="8">
        <v>824</v>
      </c>
      <c r="J825" s="9" t="s">
        <v>1674</v>
      </c>
      <c r="K825" s="9" t="s">
        <v>1854</v>
      </c>
      <c r="L825" s="9">
        <v>2.94223802221328E-2</v>
      </c>
      <c r="M825" s="9">
        <v>2.94223802221328E-2</v>
      </c>
      <c r="N825" s="9">
        <v>0</v>
      </c>
      <c r="O825" s="9">
        <v>4.0687266173871098E-2</v>
      </c>
      <c r="P825" s="1" t="s">
        <v>4683</v>
      </c>
      <c r="Q825" s="9">
        <v>824</v>
      </c>
      <c r="R825" s="10">
        <f t="shared" si="48"/>
        <v>1648</v>
      </c>
      <c r="S825" s="1">
        <f t="shared" si="49"/>
        <v>1</v>
      </c>
      <c r="T825" s="1">
        <f t="shared" si="50"/>
        <v>0</v>
      </c>
      <c r="U825" s="1">
        <f t="shared" si="51"/>
        <v>0</v>
      </c>
      <c r="V825" s="1"/>
    </row>
    <row r="826" spans="1:22" x14ac:dyDescent="0.3">
      <c r="A826" s="8">
        <v>164</v>
      </c>
      <c r="B826" s="8" t="s">
        <v>1685</v>
      </c>
      <c r="C826" s="8">
        <v>0.59560000000000002</v>
      </c>
      <c r="D826" s="8">
        <v>0.48849999999999999</v>
      </c>
      <c r="E826" s="8">
        <v>0.48849999999999999</v>
      </c>
      <c r="F826" s="8" t="s">
        <v>1685</v>
      </c>
      <c r="G826" s="8">
        <v>0</v>
      </c>
      <c r="H826" s="1" t="s">
        <v>4684</v>
      </c>
      <c r="I826" s="8">
        <v>825</v>
      </c>
      <c r="J826" s="9" t="s">
        <v>1685</v>
      </c>
      <c r="K826" s="9" t="s">
        <v>1855</v>
      </c>
      <c r="L826" s="9">
        <v>1.20543169575667E-2</v>
      </c>
      <c r="M826" s="9">
        <v>1.20543169575667E-2</v>
      </c>
      <c r="N826" s="9">
        <v>0</v>
      </c>
      <c r="O826" s="9">
        <v>4.9363889539339303E-2</v>
      </c>
      <c r="P826" s="1" t="s">
        <v>4685</v>
      </c>
      <c r="Q826" s="9">
        <v>825</v>
      </c>
      <c r="R826" s="10">
        <f t="shared" si="48"/>
        <v>1650</v>
      </c>
      <c r="S826" s="1">
        <f t="shared" si="49"/>
        <v>1</v>
      </c>
      <c r="T826" s="1">
        <f t="shared" si="50"/>
        <v>0</v>
      </c>
      <c r="U826" s="1">
        <f t="shared" si="51"/>
        <v>0</v>
      </c>
      <c r="V826" s="1"/>
    </row>
    <row r="827" spans="1:22" x14ac:dyDescent="0.3">
      <c r="A827" s="8">
        <v>165</v>
      </c>
      <c r="B827" s="8" t="s">
        <v>1680</v>
      </c>
      <c r="C827" s="8">
        <v>0.1978</v>
      </c>
      <c r="D827" s="8">
        <v>0.90359999999999996</v>
      </c>
      <c r="E827" s="8">
        <v>0.90359999999999996</v>
      </c>
      <c r="F827" s="8" t="s">
        <v>1680</v>
      </c>
      <c r="G827" s="8">
        <v>0</v>
      </c>
      <c r="H827" s="1" t="s">
        <v>4686</v>
      </c>
      <c r="I827" s="8">
        <v>826</v>
      </c>
      <c r="J827" s="9" t="s">
        <v>1680</v>
      </c>
      <c r="K827" s="9" t="s">
        <v>1856</v>
      </c>
      <c r="L827" s="9">
        <v>4.8928711837273403E-2</v>
      </c>
      <c r="M827" s="9">
        <v>4.8928711837273403E-2</v>
      </c>
      <c r="N827" s="9">
        <v>0</v>
      </c>
      <c r="O827" s="9">
        <v>4.9769056057445103E-2</v>
      </c>
      <c r="P827" s="1" t="s">
        <v>4687</v>
      </c>
      <c r="Q827" s="9">
        <v>826</v>
      </c>
      <c r="R827" s="10">
        <f t="shared" si="48"/>
        <v>1652</v>
      </c>
      <c r="S827" s="1">
        <f t="shared" si="49"/>
        <v>1</v>
      </c>
      <c r="T827" s="1">
        <f t="shared" si="50"/>
        <v>0</v>
      </c>
      <c r="U827" s="1">
        <f t="shared" si="51"/>
        <v>0</v>
      </c>
      <c r="V827" s="1"/>
    </row>
    <row r="828" spans="1:22" x14ac:dyDescent="0.3">
      <c r="A828" s="8">
        <v>166</v>
      </c>
      <c r="B828" s="8" t="s">
        <v>1671</v>
      </c>
      <c r="C828" s="8">
        <v>0.20380000000000001</v>
      </c>
      <c r="D828" s="8">
        <v>0.89990000000000003</v>
      </c>
      <c r="E828" s="8">
        <v>0.89990000000000003</v>
      </c>
      <c r="F828" s="8" t="s">
        <v>1671</v>
      </c>
      <c r="G828" s="8">
        <v>0</v>
      </c>
      <c r="H828" s="1" t="s">
        <v>4688</v>
      </c>
      <c r="I828" s="8">
        <v>827</v>
      </c>
      <c r="J828" s="9" t="s">
        <v>1671</v>
      </c>
      <c r="K828" s="9" t="s">
        <v>1857</v>
      </c>
      <c r="L828" s="9">
        <v>3.00353395465132E-2</v>
      </c>
      <c r="M828" s="9">
        <v>3.00353395465132E-2</v>
      </c>
      <c r="N828" s="9">
        <v>0</v>
      </c>
      <c r="O828" s="9">
        <v>3.5145095461930898E-2</v>
      </c>
      <c r="P828" s="1" t="s">
        <v>4689</v>
      </c>
      <c r="Q828" s="9">
        <v>827</v>
      </c>
      <c r="R828" s="10">
        <f t="shared" si="48"/>
        <v>1654</v>
      </c>
      <c r="S828" s="1">
        <f t="shared" si="49"/>
        <v>1</v>
      </c>
      <c r="T828" s="1">
        <f t="shared" si="50"/>
        <v>0</v>
      </c>
      <c r="U828" s="1">
        <f t="shared" si="51"/>
        <v>0</v>
      </c>
      <c r="V828" s="1"/>
    </row>
    <row r="829" spans="1:22" x14ac:dyDescent="0.3">
      <c r="A829" s="8">
        <v>167</v>
      </c>
      <c r="B829" s="8" t="s">
        <v>1672</v>
      </c>
      <c r="C829" s="8">
        <v>0.39689999999999998</v>
      </c>
      <c r="D829" s="8">
        <v>0.56000000000000005</v>
      </c>
      <c r="E829" s="8">
        <v>0.56000000000000005</v>
      </c>
      <c r="F829" s="8" t="s">
        <v>1672</v>
      </c>
      <c r="G829" s="8">
        <v>0</v>
      </c>
      <c r="H829" s="1" t="s">
        <v>4690</v>
      </c>
      <c r="I829" s="8">
        <v>828</v>
      </c>
      <c r="J829" s="9" t="s">
        <v>1672</v>
      </c>
      <c r="K829" s="9" t="s">
        <v>1858</v>
      </c>
      <c r="L829" s="9">
        <v>2.3714982099854499E-2</v>
      </c>
      <c r="M829" s="9">
        <v>2.3714982099854499E-2</v>
      </c>
      <c r="N829" s="9">
        <v>0</v>
      </c>
      <c r="O829" s="9">
        <v>5.5762835467340198E-2</v>
      </c>
      <c r="P829" s="1" t="s">
        <v>4691</v>
      </c>
      <c r="Q829" s="9">
        <v>828</v>
      </c>
      <c r="R829" s="10">
        <f t="shared" si="48"/>
        <v>1656</v>
      </c>
      <c r="S829" s="1">
        <f t="shared" si="49"/>
        <v>1</v>
      </c>
      <c r="T829" s="1">
        <f t="shared" si="50"/>
        <v>0</v>
      </c>
      <c r="U829" s="1">
        <f t="shared" si="51"/>
        <v>0</v>
      </c>
      <c r="V829" s="1"/>
    </row>
    <row r="830" spans="1:22" x14ac:dyDescent="0.3">
      <c r="A830" s="8">
        <v>168</v>
      </c>
      <c r="B830" s="8" t="s">
        <v>1670</v>
      </c>
      <c r="C830" s="8">
        <v>0.21210000000000001</v>
      </c>
      <c r="D830" s="8">
        <v>0.89539999999999997</v>
      </c>
      <c r="E830" s="8">
        <v>0.89539999999999997</v>
      </c>
      <c r="F830" s="8" t="s">
        <v>1670</v>
      </c>
      <c r="G830" s="8">
        <v>0</v>
      </c>
      <c r="H830" s="1" t="s">
        <v>4692</v>
      </c>
      <c r="I830" s="8">
        <v>829</v>
      </c>
      <c r="J830" s="9" t="s">
        <v>1670</v>
      </c>
      <c r="K830" s="9" t="s">
        <v>1859</v>
      </c>
      <c r="L830" s="9">
        <v>5.1488188220256803E-2</v>
      </c>
      <c r="M830" s="9">
        <v>5.1488188220256803E-2</v>
      </c>
      <c r="N830" s="9">
        <v>0</v>
      </c>
      <c r="O830" s="9">
        <v>5.0984098198056001E-2</v>
      </c>
      <c r="P830" s="1" t="s">
        <v>4693</v>
      </c>
      <c r="Q830" s="9">
        <v>829</v>
      </c>
      <c r="R830" s="10">
        <f t="shared" si="48"/>
        <v>1658</v>
      </c>
      <c r="S830" s="1">
        <f t="shared" si="49"/>
        <v>1</v>
      </c>
      <c r="T830" s="1">
        <f t="shared" si="50"/>
        <v>0</v>
      </c>
      <c r="U830" s="1">
        <f t="shared" si="51"/>
        <v>0</v>
      </c>
      <c r="V830" s="1"/>
    </row>
    <row r="831" spans="1:22" x14ac:dyDescent="0.3">
      <c r="A831" s="8">
        <v>169</v>
      </c>
      <c r="B831" s="8" t="s">
        <v>1675</v>
      </c>
      <c r="C831" s="8">
        <v>0.33019999999999999</v>
      </c>
      <c r="D831" s="8">
        <v>0.80710000000000004</v>
      </c>
      <c r="E831" s="8">
        <v>0.80710000000000004</v>
      </c>
      <c r="F831" s="8" t="s">
        <v>1675</v>
      </c>
      <c r="G831" s="8">
        <v>0</v>
      </c>
      <c r="H831" s="1" t="s">
        <v>4694</v>
      </c>
      <c r="I831" s="8">
        <v>830</v>
      </c>
      <c r="J831" s="9" t="s">
        <v>1675</v>
      </c>
      <c r="K831" s="9" t="s">
        <v>1860</v>
      </c>
      <c r="L831" s="9">
        <v>5.99766309303294E-2</v>
      </c>
      <c r="M831" s="9">
        <v>5.99766309303294E-2</v>
      </c>
      <c r="N831" s="9">
        <v>0</v>
      </c>
      <c r="O831" s="9">
        <v>6.9761766114048704E-2</v>
      </c>
      <c r="P831" s="1" t="s">
        <v>4695</v>
      </c>
      <c r="Q831" s="9">
        <v>830</v>
      </c>
      <c r="R831" s="10">
        <f t="shared" si="48"/>
        <v>1660</v>
      </c>
      <c r="S831" s="1">
        <f t="shared" si="49"/>
        <v>1</v>
      </c>
      <c r="T831" s="1">
        <f t="shared" si="50"/>
        <v>0</v>
      </c>
      <c r="U831" s="1">
        <f t="shared" si="51"/>
        <v>0</v>
      </c>
      <c r="V831" s="1"/>
    </row>
    <row r="832" spans="1:22" x14ac:dyDescent="0.3">
      <c r="A832" s="8">
        <v>171</v>
      </c>
      <c r="B832" s="8" t="s">
        <v>1669</v>
      </c>
      <c r="C832" s="8">
        <v>0.71089999999999998</v>
      </c>
      <c r="D832" s="8">
        <v>0.39760000000000001</v>
      </c>
      <c r="E832" s="8">
        <v>0.39760000000000001</v>
      </c>
      <c r="F832" s="8" t="s">
        <v>1669</v>
      </c>
      <c r="G832" s="8">
        <v>0</v>
      </c>
      <c r="H832" s="1" t="s">
        <v>4696</v>
      </c>
      <c r="I832" s="8">
        <v>831</v>
      </c>
      <c r="J832" s="9" t="s">
        <v>1669</v>
      </c>
      <c r="K832" s="9" t="s">
        <v>1862</v>
      </c>
      <c r="L832" s="9">
        <v>2.1072376942620999E-2</v>
      </c>
      <c r="M832" s="9">
        <v>2.1072376942620999E-2</v>
      </c>
      <c r="N832" s="9">
        <v>0</v>
      </c>
      <c r="O832" s="9">
        <v>8.5293197307799107E-2</v>
      </c>
      <c r="P832" s="1" t="s">
        <v>4697</v>
      </c>
      <c r="Q832" s="9">
        <v>831</v>
      </c>
      <c r="R832" s="10">
        <f t="shared" si="48"/>
        <v>1662</v>
      </c>
      <c r="S832" s="1">
        <f t="shared" si="49"/>
        <v>1</v>
      </c>
      <c r="T832" s="1">
        <f t="shared" si="50"/>
        <v>0</v>
      </c>
      <c r="U832" s="1">
        <f t="shared" si="51"/>
        <v>0</v>
      </c>
      <c r="V832" s="1"/>
    </row>
    <row r="833" spans="1:22" x14ac:dyDescent="0.3">
      <c r="A833" s="8">
        <v>172</v>
      </c>
      <c r="B833" s="8" t="s">
        <v>1671</v>
      </c>
      <c r="C833" s="8">
        <v>0.68089999999999995</v>
      </c>
      <c r="D833" s="8">
        <v>0.46889999999999998</v>
      </c>
      <c r="E833" s="8">
        <v>0.46889999999999998</v>
      </c>
      <c r="F833" s="8" t="s">
        <v>1671</v>
      </c>
      <c r="G833" s="8">
        <v>0</v>
      </c>
      <c r="H833" s="1" t="s">
        <v>4698</v>
      </c>
      <c r="I833" s="8">
        <v>832</v>
      </c>
      <c r="J833" s="9" t="s">
        <v>1671</v>
      </c>
      <c r="K833" s="9" t="s">
        <v>1863</v>
      </c>
      <c r="L833" s="9">
        <v>2.89380241203702E-2</v>
      </c>
      <c r="M833" s="9">
        <v>2.89380241203702E-2</v>
      </c>
      <c r="N833" s="9">
        <v>0</v>
      </c>
      <c r="O833" s="9">
        <v>9.6299996121845394E-2</v>
      </c>
      <c r="P833" s="1" t="s">
        <v>4699</v>
      </c>
      <c r="Q833" s="9">
        <v>832</v>
      </c>
      <c r="R833" s="10">
        <f t="shared" si="48"/>
        <v>1664</v>
      </c>
      <c r="S833" s="1">
        <f t="shared" si="49"/>
        <v>1</v>
      </c>
      <c r="T833" s="1">
        <f t="shared" si="50"/>
        <v>0</v>
      </c>
      <c r="U833" s="1">
        <f t="shared" si="51"/>
        <v>0</v>
      </c>
      <c r="V833" s="1"/>
    </row>
    <row r="834" spans="1:22" x14ac:dyDescent="0.3">
      <c r="A834" s="8">
        <v>175</v>
      </c>
      <c r="B834" s="8" t="s">
        <v>1677</v>
      </c>
      <c r="C834" s="8">
        <v>0.82689999999999997</v>
      </c>
      <c r="D834" s="8">
        <v>0.1797</v>
      </c>
      <c r="E834" s="8">
        <v>0.1797</v>
      </c>
      <c r="F834" s="8" t="s">
        <v>1677</v>
      </c>
      <c r="G834" s="8">
        <v>0</v>
      </c>
      <c r="H834" s="1" t="s">
        <v>4700</v>
      </c>
      <c r="I834" s="8">
        <v>833</v>
      </c>
      <c r="J834" s="9" t="s">
        <v>1677</v>
      </c>
      <c r="K834" s="9" t="s">
        <v>1866</v>
      </c>
      <c r="L834" s="9">
        <v>1.33095111956648E-2</v>
      </c>
      <c r="M834" s="9">
        <v>1.33095111956648E-2</v>
      </c>
      <c r="N834" s="9">
        <v>0</v>
      </c>
      <c r="O834" s="9">
        <v>9.6438249801129694E-2</v>
      </c>
      <c r="P834" s="1" t="s">
        <v>4701</v>
      </c>
      <c r="Q834" s="9">
        <v>833</v>
      </c>
      <c r="R834" s="10">
        <f t="shared" ref="R834:R897" si="52">SUM(I834,Q834)</f>
        <v>1666</v>
      </c>
      <c r="S834" s="1">
        <f t="shared" si="49"/>
        <v>1</v>
      </c>
      <c r="T834" s="1">
        <f t="shared" si="50"/>
        <v>0</v>
      </c>
      <c r="U834" s="1">
        <f t="shared" si="51"/>
        <v>0</v>
      </c>
      <c r="V834" s="1"/>
    </row>
    <row r="835" spans="1:22" x14ac:dyDescent="0.3">
      <c r="A835" s="8">
        <v>178</v>
      </c>
      <c r="B835" s="8" t="s">
        <v>1677</v>
      </c>
      <c r="C835" s="8">
        <v>0.82840000000000003</v>
      </c>
      <c r="D835" s="8">
        <v>0.2757</v>
      </c>
      <c r="E835" s="8">
        <v>0.2757</v>
      </c>
      <c r="F835" s="8" t="s">
        <v>1677</v>
      </c>
      <c r="G835" s="8">
        <v>0</v>
      </c>
      <c r="H835" s="1" t="s">
        <v>4702</v>
      </c>
      <c r="I835" s="8">
        <v>834</v>
      </c>
      <c r="J835" s="9" t="s">
        <v>1677</v>
      </c>
      <c r="K835" s="9" t="s">
        <v>1869</v>
      </c>
      <c r="L835" s="9">
        <v>1.52722042039045E-2</v>
      </c>
      <c r="M835" s="9">
        <v>1.52722042039045E-2</v>
      </c>
      <c r="N835" s="9">
        <v>0</v>
      </c>
      <c r="O835" s="9">
        <v>9.2203933709291294E-2</v>
      </c>
      <c r="P835" s="1" t="s">
        <v>4703</v>
      </c>
      <c r="Q835" s="9">
        <v>834</v>
      </c>
      <c r="R835" s="10">
        <f t="shared" si="52"/>
        <v>1668</v>
      </c>
      <c r="S835" s="1">
        <f t="shared" ref="S835:S898" si="53">IF(J835=F835,1,0)</f>
        <v>1</v>
      </c>
      <c r="T835" s="1">
        <f t="shared" ref="T835:T898" si="54">IF(F835=B835,0,1)</f>
        <v>0</v>
      </c>
      <c r="U835" s="1">
        <f t="shared" ref="U835:U898" si="55">IF(SUM(S835:T835)&gt;1,1,0)</f>
        <v>0</v>
      </c>
      <c r="V835" s="1"/>
    </row>
    <row r="836" spans="1:22" x14ac:dyDescent="0.3">
      <c r="A836" s="8">
        <v>185</v>
      </c>
      <c r="B836" s="8" t="s">
        <v>1670</v>
      </c>
      <c r="C836" s="8">
        <v>0.66</v>
      </c>
      <c r="D836" s="8">
        <v>0.39629999999999999</v>
      </c>
      <c r="E836" s="8">
        <v>0.39629999999999999</v>
      </c>
      <c r="F836" s="8" t="s">
        <v>1670</v>
      </c>
      <c r="G836" s="8">
        <v>0</v>
      </c>
      <c r="H836" s="1" t="s">
        <v>4704</v>
      </c>
      <c r="I836" s="8">
        <v>835</v>
      </c>
      <c r="J836" s="9" t="s">
        <v>1670</v>
      </c>
      <c r="K836" s="9" t="s">
        <v>1876</v>
      </c>
      <c r="L836" s="9">
        <v>2.5992729572120898E-2</v>
      </c>
      <c r="M836" s="9">
        <v>2.5992729572120898E-2</v>
      </c>
      <c r="N836" s="9">
        <v>0</v>
      </c>
      <c r="O836" s="9">
        <v>7.4960567626384297E-2</v>
      </c>
      <c r="P836" s="1" t="s">
        <v>4705</v>
      </c>
      <c r="Q836" s="9">
        <v>835</v>
      </c>
      <c r="R836" s="10">
        <f t="shared" si="52"/>
        <v>1670</v>
      </c>
      <c r="S836" s="1">
        <f t="shared" si="53"/>
        <v>1</v>
      </c>
      <c r="T836" s="1">
        <f t="shared" si="54"/>
        <v>0</v>
      </c>
      <c r="U836" s="1">
        <f t="shared" si="55"/>
        <v>0</v>
      </c>
      <c r="V836" s="1"/>
    </row>
    <row r="837" spans="1:22" x14ac:dyDescent="0.3">
      <c r="A837" s="8">
        <v>193</v>
      </c>
      <c r="B837" s="8" t="s">
        <v>1677</v>
      </c>
      <c r="C837" s="8">
        <v>0.88109999999999999</v>
      </c>
      <c r="D837" s="8">
        <v>0.1862</v>
      </c>
      <c r="E837" s="8">
        <v>0.1862</v>
      </c>
      <c r="F837" s="8" t="s">
        <v>1677</v>
      </c>
      <c r="G837" s="8">
        <v>0</v>
      </c>
      <c r="H837" s="1" t="s">
        <v>4706</v>
      </c>
      <c r="I837" s="8">
        <v>836</v>
      </c>
      <c r="J837" s="9" t="s">
        <v>1677</v>
      </c>
      <c r="K837" s="9" t="s">
        <v>1884</v>
      </c>
      <c r="L837" s="9">
        <v>8.2596388204265597E-3</v>
      </c>
      <c r="M837" s="9">
        <v>8.2596388204265597E-3</v>
      </c>
      <c r="N837" s="9">
        <v>0</v>
      </c>
      <c r="O837" s="9">
        <v>8.3694166719583601E-2</v>
      </c>
      <c r="P837" s="1" t="s">
        <v>4707</v>
      </c>
      <c r="Q837" s="9">
        <v>836</v>
      </c>
      <c r="R837" s="10">
        <f t="shared" si="52"/>
        <v>1672</v>
      </c>
      <c r="S837" s="1">
        <f t="shared" si="53"/>
        <v>1</v>
      </c>
      <c r="T837" s="1">
        <f t="shared" si="54"/>
        <v>0</v>
      </c>
      <c r="U837" s="1">
        <f t="shared" si="55"/>
        <v>0</v>
      </c>
      <c r="V837" s="1"/>
    </row>
    <row r="838" spans="1:22" x14ac:dyDescent="0.3">
      <c r="A838" s="8">
        <v>194</v>
      </c>
      <c r="B838" s="8" t="s">
        <v>1669</v>
      </c>
      <c r="C838" s="8">
        <v>0.81100000000000005</v>
      </c>
      <c r="D838" s="8">
        <v>0.24590000000000001</v>
      </c>
      <c r="E838" s="8">
        <v>0.24590000000000001</v>
      </c>
      <c r="F838" s="8" t="s">
        <v>1669</v>
      </c>
      <c r="G838" s="8">
        <v>0</v>
      </c>
      <c r="H838" s="1" t="s">
        <v>4708</v>
      </c>
      <c r="I838" s="8">
        <v>837</v>
      </c>
      <c r="J838" s="9" t="s">
        <v>1669</v>
      </c>
      <c r="K838" s="9" t="s">
        <v>1885</v>
      </c>
      <c r="L838" s="9">
        <v>1.46505553462858E-2</v>
      </c>
      <c r="M838" s="9">
        <v>1.46505553462858E-2</v>
      </c>
      <c r="N838" s="9">
        <v>0</v>
      </c>
      <c r="O838" s="9">
        <v>9.5320748390856899E-2</v>
      </c>
      <c r="P838" s="1" t="s">
        <v>4709</v>
      </c>
      <c r="Q838" s="9">
        <v>837</v>
      </c>
      <c r="R838" s="10">
        <f t="shared" si="52"/>
        <v>1674</v>
      </c>
      <c r="S838" s="1">
        <f t="shared" si="53"/>
        <v>1</v>
      </c>
      <c r="T838" s="1">
        <f t="shared" si="54"/>
        <v>0</v>
      </c>
      <c r="U838" s="1">
        <f t="shared" si="55"/>
        <v>0</v>
      </c>
      <c r="V838" s="1"/>
    </row>
    <row r="839" spans="1:22" x14ac:dyDescent="0.3">
      <c r="A839" s="8">
        <v>196</v>
      </c>
      <c r="B839" s="8" t="s">
        <v>1670</v>
      </c>
      <c r="C839" s="8">
        <v>0.89039999999999997</v>
      </c>
      <c r="D839" s="8">
        <v>0.20710000000000001</v>
      </c>
      <c r="E839" s="8">
        <v>0.20710000000000001</v>
      </c>
      <c r="F839" s="8" t="s">
        <v>1670</v>
      </c>
      <c r="G839" s="8">
        <v>0</v>
      </c>
      <c r="H839" s="1" t="s">
        <v>4710</v>
      </c>
      <c r="I839" s="8">
        <v>838</v>
      </c>
      <c r="J839" s="9" t="s">
        <v>1670</v>
      </c>
      <c r="K839" s="9" t="s">
        <v>1887</v>
      </c>
      <c r="L839" s="9">
        <v>1.04852919016047E-2</v>
      </c>
      <c r="M839" s="9">
        <v>1.04852919016047E-2</v>
      </c>
      <c r="N839" s="9">
        <v>0</v>
      </c>
      <c r="O839" s="9">
        <v>8.8316913754967197E-2</v>
      </c>
      <c r="P839" s="1" t="s">
        <v>4711</v>
      </c>
      <c r="Q839" s="9">
        <v>838</v>
      </c>
      <c r="R839" s="10">
        <f t="shared" si="52"/>
        <v>1676</v>
      </c>
      <c r="S839" s="1">
        <f t="shared" si="53"/>
        <v>1</v>
      </c>
      <c r="T839" s="1">
        <f t="shared" si="54"/>
        <v>0</v>
      </c>
      <c r="U839" s="1">
        <f t="shared" si="55"/>
        <v>0</v>
      </c>
      <c r="V839" s="1"/>
    </row>
    <row r="840" spans="1:22" x14ac:dyDescent="0.3">
      <c r="A840" s="8">
        <v>203</v>
      </c>
      <c r="B840" s="8" t="s">
        <v>1675</v>
      </c>
      <c r="C840" s="8">
        <v>0.92410000000000003</v>
      </c>
      <c r="D840" s="8">
        <v>0.15959999999999999</v>
      </c>
      <c r="E840" s="8">
        <v>0.15959999999999999</v>
      </c>
      <c r="F840" s="8" t="s">
        <v>1675</v>
      </c>
      <c r="G840" s="8">
        <v>0</v>
      </c>
      <c r="H840" s="1" t="s">
        <v>4712</v>
      </c>
      <c r="I840" s="8">
        <v>839</v>
      </c>
      <c r="J840" s="9" t="s">
        <v>1675</v>
      </c>
      <c r="K840" s="9" t="s">
        <v>1894</v>
      </c>
      <c r="L840" s="9">
        <v>8.6318664966581297E-3</v>
      </c>
      <c r="M840" s="9">
        <v>8.6318664966581297E-3</v>
      </c>
      <c r="N840" s="9">
        <v>0</v>
      </c>
      <c r="O840" s="9">
        <v>6.5685546652893098E-2</v>
      </c>
      <c r="P840" s="1" t="s">
        <v>4713</v>
      </c>
      <c r="Q840" s="9">
        <v>839</v>
      </c>
      <c r="R840" s="10">
        <f t="shared" si="52"/>
        <v>1678</v>
      </c>
      <c r="S840" s="1">
        <f t="shared" si="53"/>
        <v>1</v>
      </c>
      <c r="T840" s="1">
        <f t="shared" si="54"/>
        <v>0</v>
      </c>
      <c r="U840" s="1">
        <f t="shared" si="55"/>
        <v>0</v>
      </c>
      <c r="V840" s="1"/>
    </row>
    <row r="841" spans="1:22" x14ac:dyDescent="0.3">
      <c r="A841" s="8">
        <v>205</v>
      </c>
      <c r="B841" s="8" t="s">
        <v>1675</v>
      </c>
      <c r="C841" s="8">
        <v>0.78939999999999999</v>
      </c>
      <c r="D841" s="8">
        <v>0.29170000000000001</v>
      </c>
      <c r="E841" s="8">
        <v>0.29170000000000001</v>
      </c>
      <c r="F841" s="8" t="s">
        <v>1675</v>
      </c>
      <c r="G841" s="8">
        <v>0</v>
      </c>
      <c r="H841" s="1" t="s">
        <v>4714</v>
      </c>
      <c r="I841" s="8">
        <v>840</v>
      </c>
      <c r="J841" s="9" t="s">
        <v>1675</v>
      </c>
      <c r="K841" s="9" t="s">
        <v>1896</v>
      </c>
      <c r="L841" s="9">
        <v>1.7689572144499201E-2</v>
      </c>
      <c r="M841" s="9">
        <v>1.7689572144499201E-2</v>
      </c>
      <c r="N841" s="9">
        <v>0</v>
      </c>
      <c r="O841" s="9">
        <v>8.0774272076637996E-2</v>
      </c>
      <c r="P841" s="1" t="s">
        <v>4715</v>
      </c>
      <c r="Q841" s="9">
        <v>840</v>
      </c>
      <c r="R841" s="10">
        <f t="shared" si="52"/>
        <v>1680</v>
      </c>
      <c r="S841" s="1">
        <f t="shared" si="53"/>
        <v>1</v>
      </c>
      <c r="T841" s="1">
        <f t="shared" si="54"/>
        <v>0</v>
      </c>
      <c r="U841" s="1">
        <f t="shared" si="55"/>
        <v>0</v>
      </c>
      <c r="V841" s="1"/>
    </row>
    <row r="842" spans="1:22" x14ac:dyDescent="0.3">
      <c r="A842" s="8">
        <v>208</v>
      </c>
      <c r="B842" s="8" t="s">
        <v>1683</v>
      </c>
      <c r="C842" s="8">
        <v>0.95209999999999995</v>
      </c>
      <c r="D842" s="8">
        <v>0.1152</v>
      </c>
      <c r="E842" s="8">
        <v>0.1152</v>
      </c>
      <c r="F842" s="8" t="s">
        <v>1683</v>
      </c>
      <c r="G842" s="8">
        <v>0</v>
      </c>
      <c r="H842" s="1" t="s">
        <v>4716</v>
      </c>
      <c r="I842" s="8">
        <v>841</v>
      </c>
      <c r="J842" s="9" t="s">
        <v>1683</v>
      </c>
      <c r="K842" s="9" t="s">
        <v>1899</v>
      </c>
      <c r="L842" s="9">
        <v>5.6765533134508998E-3</v>
      </c>
      <c r="M842" s="9">
        <v>5.6765533134508998E-3</v>
      </c>
      <c r="N842" s="9">
        <v>0</v>
      </c>
      <c r="O842" s="9">
        <v>4.7560056877820299E-2</v>
      </c>
      <c r="P842" s="1" t="s">
        <v>4717</v>
      </c>
      <c r="Q842" s="9">
        <v>841</v>
      </c>
      <c r="R842" s="10">
        <f t="shared" si="52"/>
        <v>1682</v>
      </c>
      <c r="S842" s="1">
        <f t="shared" si="53"/>
        <v>1</v>
      </c>
      <c r="T842" s="1">
        <f t="shared" si="54"/>
        <v>0</v>
      </c>
      <c r="U842" s="1">
        <f t="shared" si="55"/>
        <v>0</v>
      </c>
      <c r="V842" s="1"/>
    </row>
    <row r="843" spans="1:22" x14ac:dyDescent="0.3">
      <c r="A843" s="8">
        <v>215</v>
      </c>
      <c r="B843" s="8" t="s">
        <v>1669</v>
      </c>
      <c r="C843" s="8">
        <v>0.83709999999999996</v>
      </c>
      <c r="D843" s="8">
        <v>0.25459999999999999</v>
      </c>
      <c r="E843" s="8">
        <v>0.25459999999999999</v>
      </c>
      <c r="F843" s="8" t="s">
        <v>1669</v>
      </c>
      <c r="G843" s="8">
        <v>0</v>
      </c>
      <c r="H843" s="1" t="s">
        <v>4718</v>
      </c>
      <c r="I843" s="8">
        <v>842</v>
      </c>
      <c r="J843" s="9" t="s">
        <v>1669</v>
      </c>
      <c r="K843" s="9" t="s">
        <v>1906</v>
      </c>
      <c r="L843" s="9">
        <v>1.2875026727006401E-2</v>
      </c>
      <c r="M843" s="9">
        <v>1.2875026727006401E-2</v>
      </c>
      <c r="N843" s="9">
        <v>0</v>
      </c>
      <c r="O843" s="9">
        <v>8.8518686768097196E-2</v>
      </c>
      <c r="P843" s="1" t="s">
        <v>4719</v>
      </c>
      <c r="Q843" s="9">
        <v>842</v>
      </c>
      <c r="R843" s="10">
        <f t="shared" si="52"/>
        <v>1684</v>
      </c>
      <c r="S843" s="1">
        <f t="shared" si="53"/>
        <v>1</v>
      </c>
      <c r="T843" s="1">
        <f t="shared" si="54"/>
        <v>0</v>
      </c>
      <c r="U843" s="1">
        <f t="shared" si="55"/>
        <v>0</v>
      </c>
      <c r="V843" s="1"/>
    </row>
    <row r="844" spans="1:22" x14ac:dyDescent="0.3">
      <c r="A844" s="8">
        <v>217</v>
      </c>
      <c r="B844" s="8" t="s">
        <v>1673</v>
      </c>
      <c r="C844" s="8">
        <v>0.58630000000000004</v>
      </c>
      <c r="D844" s="8">
        <v>0.52290000000000003</v>
      </c>
      <c r="E844" s="8">
        <v>0.52290000000000003</v>
      </c>
      <c r="F844" s="8" t="s">
        <v>1673</v>
      </c>
      <c r="G844" s="8">
        <v>0</v>
      </c>
      <c r="H844" s="1" t="s">
        <v>4720</v>
      </c>
      <c r="I844" s="8">
        <v>843</v>
      </c>
      <c r="J844" s="9" t="s">
        <v>1673</v>
      </c>
      <c r="K844" s="9" t="s">
        <v>1908</v>
      </c>
      <c r="L844" s="9">
        <v>4.02283386348165E-2</v>
      </c>
      <c r="M844" s="9">
        <v>4.02283386348165E-2</v>
      </c>
      <c r="N844" s="9">
        <v>0</v>
      </c>
      <c r="O844" s="9">
        <v>9.1705147520491401E-2</v>
      </c>
      <c r="P844" s="1" t="s">
        <v>4721</v>
      </c>
      <c r="Q844" s="9">
        <v>843</v>
      </c>
      <c r="R844" s="10">
        <f t="shared" si="52"/>
        <v>1686</v>
      </c>
      <c r="S844" s="1">
        <f t="shared" si="53"/>
        <v>1</v>
      </c>
      <c r="T844" s="1">
        <f t="shared" si="54"/>
        <v>0</v>
      </c>
      <c r="U844" s="1">
        <f t="shared" si="55"/>
        <v>0</v>
      </c>
      <c r="V844" s="1"/>
    </row>
    <row r="845" spans="1:22" x14ac:dyDescent="0.3">
      <c r="A845" s="8">
        <v>221</v>
      </c>
      <c r="B845" s="8" t="s">
        <v>1674</v>
      </c>
      <c r="C845" s="8">
        <v>0.78039999999999998</v>
      </c>
      <c r="D845" s="8">
        <v>0.3145</v>
      </c>
      <c r="E845" s="8">
        <v>0.3145</v>
      </c>
      <c r="F845" s="8" t="s">
        <v>1674</v>
      </c>
      <c r="G845" s="8">
        <v>0</v>
      </c>
      <c r="H845" s="1" t="s">
        <v>4722</v>
      </c>
      <c r="I845" s="8">
        <v>844</v>
      </c>
      <c r="J845" s="9" t="s">
        <v>1674</v>
      </c>
      <c r="K845" s="9" t="s">
        <v>1912</v>
      </c>
      <c r="L845" s="9">
        <v>2.3103724550276102E-2</v>
      </c>
      <c r="M845" s="9">
        <v>2.3103724550276102E-2</v>
      </c>
      <c r="N845" s="9">
        <v>0</v>
      </c>
      <c r="O845" s="9">
        <v>0.10199821333496099</v>
      </c>
      <c r="P845" s="1" t="s">
        <v>4723</v>
      </c>
      <c r="Q845" s="9">
        <v>844</v>
      </c>
      <c r="R845" s="10">
        <f t="shared" si="52"/>
        <v>1688</v>
      </c>
      <c r="S845" s="1">
        <f t="shared" si="53"/>
        <v>1</v>
      </c>
      <c r="T845" s="1">
        <f t="shared" si="54"/>
        <v>0</v>
      </c>
      <c r="U845" s="1">
        <f t="shared" si="55"/>
        <v>0</v>
      </c>
      <c r="V845" s="1"/>
    </row>
    <row r="846" spans="1:22" x14ac:dyDescent="0.3">
      <c r="A846" s="8">
        <v>223</v>
      </c>
      <c r="B846" s="8" t="s">
        <v>1681</v>
      </c>
      <c r="C846" s="8">
        <v>0.69059999999999999</v>
      </c>
      <c r="D846" s="8">
        <v>0.38629999999999998</v>
      </c>
      <c r="E846" s="8">
        <v>0.38629999999999998</v>
      </c>
      <c r="F846" s="8" t="s">
        <v>1681</v>
      </c>
      <c r="G846" s="8">
        <v>0</v>
      </c>
      <c r="H846" s="1" t="s">
        <v>4724</v>
      </c>
      <c r="I846" s="8">
        <v>845</v>
      </c>
      <c r="J846" s="9" t="s">
        <v>1681</v>
      </c>
      <c r="K846" s="9" t="s">
        <v>1914</v>
      </c>
      <c r="L846" s="9">
        <v>2.6350651346544601E-2</v>
      </c>
      <c r="M846" s="9">
        <v>2.6350651346544601E-2</v>
      </c>
      <c r="N846" s="9">
        <v>0</v>
      </c>
      <c r="O846" s="9">
        <v>0.10601754769308699</v>
      </c>
      <c r="P846" s="1" t="s">
        <v>4725</v>
      </c>
      <c r="Q846" s="9">
        <v>845</v>
      </c>
      <c r="R846" s="10">
        <f t="shared" si="52"/>
        <v>1690</v>
      </c>
      <c r="S846" s="1">
        <f t="shared" si="53"/>
        <v>1</v>
      </c>
      <c r="T846" s="1">
        <f t="shared" si="54"/>
        <v>0</v>
      </c>
      <c r="U846" s="1">
        <f t="shared" si="55"/>
        <v>0</v>
      </c>
      <c r="V846" s="1"/>
    </row>
    <row r="847" spans="1:22" x14ac:dyDescent="0.3">
      <c r="A847" s="8">
        <v>225</v>
      </c>
      <c r="B847" s="8" t="s">
        <v>1681</v>
      </c>
      <c r="C847" s="8">
        <v>0.71809999999999996</v>
      </c>
      <c r="D847" s="8">
        <v>0.36170000000000002</v>
      </c>
      <c r="E847" s="8">
        <v>0.36170000000000002</v>
      </c>
      <c r="F847" s="8" t="s">
        <v>1681</v>
      </c>
      <c r="G847" s="8">
        <v>0</v>
      </c>
      <c r="H847" s="1" t="s">
        <v>4726</v>
      </c>
      <c r="I847" s="8">
        <v>846</v>
      </c>
      <c r="J847" s="9" t="s">
        <v>1681</v>
      </c>
      <c r="K847" s="9" t="s">
        <v>1916</v>
      </c>
      <c r="L847" s="9">
        <v>2.9389605100519599E-2</v>
      </c>
      <c r="M847" s="9">
        <v>2.9389605100519599E-2</v>
      </c>
      <c r="N847" s="9">
        <v>0</v>
      </c>
      <c r="O847" s="9">
        <v>0.111481136347271</v>
      </c>
      <c r="P847" s="1" t="s">
        <v>4727</v>
      </c>
      <c r="Q847" s="9">
        <v>846</v>
      </c>
      <c r="R847" s="10">
        <f t="shared" si="52"/>
        <v>1692</v>
      </c>
      <c r="S847" s="1">
        <f t="shared" si="53"/>
        <v>1</v>
      </c>
      <c r="T847" s="1">
        <f t="shared" si="54"/>
        <v>0</v>
      </c>
      <c r="U847" s="1">
        <f t="shared" si="55"/>
        <v>0</v>
      </c>
      <c r="V847" s="1"/>
    </row>
    <row r="848" spans="1:22" x14ac:dyDescent="0.3">
      <c r="A848" s="8">
        <v>227</v>
      </c>
      <c r="B848" s="8" t="s">
        <v>1674</v>
      </c>
      <c r="C848" s="8">
        <v>0.46870000000000001</v>
      </c>
      <c r="D848" s="8">
        <v>0.5948</v>
      </c>
      <c r="E848" s="8">
        <v>0.5948</v>
      </c>
      <c r="F848" s="8" t="s">
        <v>1674</v>
      </c>
      <c r="G848" s="8">
        <v>0</v>
      </c>
      <c r="H848" s="1" t="s">
        <v>4728</v>
      </c>
      <c r="I848" s="8">
        <v>847</v>
      </c>
      <c r="J848" s="9" t="s">
        <v>1674</v>
      </c>
      <c r="K848" s="9" t="s">
        <v>1918</v>
      </c>
      <c r="L848" s="9">
        <v>4.5035952970214899E-2</v>
      </c>
      <c r="M848" s="9">
        <v>4.5035952970214899E-2</v>
      </c>
      <c r="N848" s="9">
        <v>0</v>
      </c>
      <c r="O848" s="9">
        <v>8.2696815679745503E-2</v>
      </c>
      <c r="P848" s="1" t="s">
        <v>4729</v>
      </c>
      <c r="Q848" s="9">
        <v>847</v>
      </c>
      <c r="R848" s="10">
        <f t="shared" si="52"/>
        <v>1694</v>
      </c>
      <c r="S848" s="1">
        <f t="shared" si="53"/>
        <v>1</v>
      </c>
      <c r="T848" s="1">
        <f t="shared" si="54"/>
        <v>0</v>
      </c>
      <c r="U848" s="1">
        <f t="shared" si="55"/>
        <v>0</v>
      </c>
      <c r="V848" s="1"/>
    </row>
    <row r="849" spans="1:22" x14ac:dyDescent="0.3">
      <c r="A849" s="8">
        <v>232</v>
      </c>
      <c r="B849" s="8" t="s">
        <v>1675</v>
      </c>
      <c r="C849" s="8">
        <v>0.85</v>
      </c>
      <c r="D849" s="8">
        <v>0.19750000000000001</v>
      </c>
      <c r="E849" s="8">
        <v>0.19750000000000001</v>
      </c>
      <c r="F849" s="8" t="s">
        <v>1675</v>
      </c>
      <c r="G849" s="8">
        <v>0</v>
      </c>
      <c r="H849" s="1" t="s">
        <v>4730</v>
      </c>
      <c r="I849" s="8">
        <v>848</v>
      </c>
      <c r="J849" s="9" t="s">
        <v>1675</v>
      </c>
      <c r="K849" s="9" t="s">
        <v>1923</v>
      </c>
      <c r="L849" s="9">
        <v>1.01131097328526E-2</v>
      </c>
      <c r="M849" s="9">
        <v>1.01131097328526E-2</v>
      </c>
      <c r="N849" s="9">
        <v>0</v>
      </c>
      <c r="O849" s="9">
        <v>0.10015449232932599</v>
      </c>
      <c r="P849" s="1" t="s">
        <v>4731</v>
      </c>
      <c r="Q849" s="9">
        <v>848</v>
      </c>
      <c r="R849" s="10">
        <f t="shared" si="52"/>
        <v>1696</v>
      </c>
      <c r="S849" s="1">
        <f t="shared" si="53"/>
        <v>1</v>
      </c>
      <c r="T849" s="1">
        <f t="shared" si="54"/>
        <v>0</v>
      </c>
      <c r="U849" s="1">
        <f t="shared" si="55"/>
        <v>0</v>
      </c>
      <c r="V849" s="1"/>
    </row>
    <row r="850" spans="1:22" x14ac:dyDescent="0.3">
      <c r="A850" s="8">
        <v>234</v>
      </c>
      <c r="B850" s="8" t="s">
        <v>1675</v>
      </c>
      <c r="C850" s="8">
        <v>0.73650000000000004</v>
      </c>
      <c r="D850" s="8">
        <v>0.43630000000000002</v>
      </c>
      <c r="E850" s="8">
        <v>0.43630000000000002</v>
      </c>
      <c r="F850" s="8" t="s">
        <v>1675</v>
      </c>
      <c r="G850" s="8">
        <v>0</v>
      </c>
      <c r="H850" s="1" t="s">
        <v>4732</v>
      </c>
      <c r="I850" s="8">
        <v>849</v>
      </c>
      <c r="J850" s="9" t="s">
        <v>1675</v>
      </c>
      <c r="K850" s="9" t="s">
        <v>1925</v>
      </c>
      <c r="L850" s="9">
        <v>2.85216711272544E-2</v>
      </c>
      <c r="M850" s="9">
        <v>2.85216711272544E-2</v>
      </c>
      <c r="N850" s="9">
        <v>0</v>
      </c>
      <c r="O850" s="9">
        <v>9.9005012578117904E-2</v>
      </c>
      <c r="P850" s="1" t="s">
        <v>4733</v>
      </c>
      <c r="Q850" s="9">
        <v>849</v>
      </c>
      <c r="R850" s="10">
        <f t="shared" si="52"/>
        <v>1698</v>
      </c>
      <c r="S850" s="1">
        <f t="shared" si="53"/>
        <v>1</v>
      </c>
      <c r="T850" s="1">
        <f t="shared" si="54"/>
        <v>0</v>
      </c>
      <c r="U850" s="1">
        <f t="shared" si="55"/>
        <v>0</v>
      </c>
      <c r="V850" s="1"/>
    </row>
    <row r="851" spans="1:22" x14ac:dyDescent="0.3">
      <c r="A851" s="8">
        <v>236</v>
      </c>
      <c r="B851" s="8" t="s">
        <v>1678</v>
      </c>
      <c r="C851" s="8">
        <v>0.89600000000000002</v>
      </c>
      <c r="D851" s="8">
        <v>0.15210000000000001</v>
      </c>
      <c r="E851" s="8">
        <v>0.15210000000000001</v>
      </c>
      <c r="F851" s="8" t="s">
        <v>1678</v>
      </c>
      <c r="G851" s="8">
        <v>0</v>
      </c>
      <c r="H851" s="1" t="s">
        <v>4734</v>
      </c>
      <c r="I851" s="8">
        <v>850</v>
      </c>
      <c r="J851" s="9" t="s">
        <v>1678</v>
      </c>
      <c r="K851" s="9" t="s">
        <v>1927</v>
      </c>
      <c r="L851" s="9">
        <v>1.0191018778661E-2</v>
      </c>
      <c r="M851" s="9">
        <v>1.0191018778661E-2</v>
      </c>
      <c r="N851" s="9">
        <v>0</v>
      </c>
      <c r="O851" s="9">
        <v>0.104278045826734</v>
      </c>
      <c r="P851" s="1" t="s">
        <v>4735</v>
      </c>
      <c r="Q851" s="9">
        <v>850</v>
      </c>
      <c r="R851" s="10">
        <f t="shared" si="52"/>
        <v>1700</v>
      </c>
      <c r="S851" s="1">
        <f t="shared" si="53"/>
        <v>1</v>
      </c>
      <c r="T851" s="1">
        <f t="shared" si="54"/>
        <v>0</v>
      </c>
      <c r="U851" s="1">
        <f t="shared" si="55"/>
        <v>0</v>
      </c>
      <c r="V851" s="1"/>
    </row>
    <row r="852" spans="1:22" x14ac:dyDescent="0.3">
      <c r="A852" s="8">
        <v>238</v>
      </c>
      <c r="B852" s="8" t="s">
        <v>1669</v>
      </c>
      <c r="C852" s="8">
        <v>0.85019999999999996</v>
      </c>
      <c r="D852" s="8">
        <v>0.19189999999999999</v>
      </c>
      <c r="E852" s="8">
        <v>0.19189999999999999</v>
      </c>
      <c r="F852" s="8" t="s">
        <v>1669</v>
      </c>
      <c r="G852" s="8">
        <v>0</v>
      </c>
      <c r="H852" s="1" t="s">
        <v>4736</v>
      </c>
      <c r="I852" s="8">
        <v>851</v>
      </c>
      <c r="J852" s="9" t="s">
        <v>1669</v>
      </c>
      <c r="K852" s="9" t="s">
        <v>1929</v>
      </c>
      <c r="L852" s="9">
        <v>1.2520025139526301E-2</v>
      </c>
      <c r="M852" s="9">
        <v>1.2520025139526301E-2</v>
      </c>
      <c r="N852" s="9">
        <v>0</v>
      </c>
      <c r="O852" s="9">
        <v>0.110171908870484</v>
      </c>
      <c r="P852" s="1" t="s">
        <v>4737</v>
      </c>
      <c r="Q852" s="9">
        <v>851</v>
      </c>
      <c r="R852" s="10">
        <f t="shared" si="52"/>
        <v>1702</v>
      </c>
      <c r="S852" s="1">
        <f t="shared" si="53"/>
        <v>1</v>
      </c>
      <c r="T852" s="1">
        <f t="shared" si="54"/>
        <v>0</v>
      </c>
      <c r="U852" s="1">
        <f t="shared" si="55"/>
        <v>0</v>
      </c>
      <c r="V852" s="1"/>
    </row>
    <row r="853" spans="1:22" x14ac:dyDescent="0.3">
      <c r="A853" s="8">
        <v>239</v>
      </c>
      <c r="B853" s="8" t="s">
        <v>1674</v>
      </c>
      <c r="C853" s="8">
        <v>0.81410000000000005</v>
      </c>
      <c r="D853" s="8">
        <v>0.33710000000000001</v>
      </c>
      <c r="E853" s="8">
        <v>0.33710000000000001</v>
      </c>
      <c r="F853" s="8" t="s">
        <v>1674</v>
      </c>
      <c r="G853" s="8">
        <v>0</v>
      </c>
      <c r="H853" s="1" t="s">
        <v>4738</v>
      </c>
      <c r="I853" s="8">
        <v>852</v>
      </c>
      <c r="J853" s="9" t="s">
        <v>1674</v>
      </c>
      <c r="K853" s="9" t="s">
        <v>1930</v>
      </c>
      <c r="L853" s="9">
        <v>2.77906037335529E-2</v>
      </c>
      <c r="M853" s="9">
        <v>2.77906037335529E-2</v>
      </c>
      <c r="N853" s="9">
        <v>0</v>
      </c>
      <c r="O853" s="9">
        <v>9.6299953212779399E-2</v>
      </c>
      <c r="P853" s="1" t="s">
        <v>4739</v>
      </c>
      <c r="Q853" s="9">
        <v>852</v>
      </c>
      <c r="R853" s="10">
        <f t="shared" si="52"/>
        <v>1704</v>
      </c>
      <c r="S853" s="1">
        <f t="shared" si="53"/>
        <v>1</v>
      </c>
      <c r="T853" s="1">
        <f t="shared" si="54"/>
        <v>0</v>
      </c>
      <c r="U853" s="1">
        <f t="shared" si="55"/>
        <v>0</v>
      </c>
      <c r="V853" s="1"/>
    </row>
    <row r="854" spans="1:22" x14ac:dyDescent="0.3">
      <c r="A854" s="8">
        <v>249</v>
      </c>
      <c r="B854" s="8" t="s">
        <v>1674</v>
      </c>
      <c r="C854" s="8">
        <v>0.69199999999999995</v>
      </c>
      <c r="D854" s="8">
        <v>0.42430000000000001</v>
      </c>
      <c r="E854" s="8">
        <v>0.42430000000000001</v>
      </c>
      <c r="F854" s="8" t="s">
        <v>1674</v>
      </c>
      <c r="G854" s="8">
        <v>0</v>
      </c>
      <c r="H854" s="1" t="s">
        <v>4740</v>
      </c>
      <c r="I854" s="8">
        <v>853</v>
      </c>
      <c r="J854" s="9" t="s">
        <v>1674</v>
      </c>
      <c r="K854" s="9" t="s">
        <v>1940</v>
      </c>
      <c r="L854" s="9">
        <v>1.8396466428921999E-2</v>
      </c>
      <c r="M854" s="9">
        <v>1.8396466428921999E-2</v>
      </c>
      <c r="N854" s="9">
        <v>0</v>
      </c>
      <c r="O854" s="9">
        <v>6.5262986188644095E-2</v>
      </c>
      <c r="P854" s="1" t="s">
        <v>4741</v>
      </c>
      <c r="Q854" s="9">
        <v>853</v>
      </c>
      <c r="R854" s="10">
        <f t="shared" si="52"/>
        <v>1706</v>
      </c>
      <c r="S854" s="1">
        <f t="shared" si="53"/>
        <v>1</v>
      </c>
      <c r="T854" s="1">
        <f t="shared" si="54"/>
        <v>0</v>
      </c>
      <c r="U854" s="1">
        <f t="shared" si="55"/>
        <v>0</v>
      </c>
      <c r="V854" s="1"/>
    </row>
    <row r="855" spans="1:22" x14ac:dyDescent="0.3">
      <c r="A855" s="8">
        <v>251</v>
      </c>
      <c r="B855" s="8" t="s">
        <v>1673</v>
      </c>
      <c r="C855" s="8">
        <v>0.61829999999999996</v>
      </c>
      <c r="D855" s="8">
        <v>0.39429999999999998</v>
      </c>
      <c r="E855" s="8">
        <v>0.39429999999999998</v>
      </c>
      <c r="F855" s="8" t="s">
        <v>1673</v>
      </c>
      <c r="G855" s="8">
        <v>0</v>
      </c>
      <c r="H855" s="1" t="s">
        <v>4742</v>
      </c>
      <c r="I855" s="8">
        <v>854</v>
      </c>
      <c r="J855" s="9" t="s">
        <v>1673</v>
      </c>
      <c r="K855" s="9" t="s">
        <v>1942</v>
      </c>
      <c r="L855" s="9">
        <v>1.42121947739211E-2</v>
      </c>
      <c r="M855" s="9">
        <v>1.42121947739211E-2</v>
      </c>
      <c r="N855" s="9">
        <v>0</v>
      </c>
      <c r="O855" s="9">
        <v>5.1426953420168002E-2</v>
      </c>
      <c r="P855" s="1" t="s">
        <v>4743</v>
      </c>
      <c r="Q855" s="9">
        <v>854</v>
      </c>
      <c r="R855" s="10">
        <f t="shared" si="52"/>
        <v>1708</v>
      </c>
      <c r="S855" s="1">
        <f t="shared" si="53"/>
        <v>1</v>
      </c>
      <c r="T855" s="1">
        <f t="shared" si="54"/>
        <v>0</v>
      </c>
      <c r="U855" s="1">
        <f t="shared" si="55"/>
        <v>0</v>
      </c>
      <c r="V855" s="1"/>
    </row>
    <row r="856" spans="1:22" x14ac:dyDescent="0.3">
      <c r="A856" s="8">
        <v>252</v>
      </c>
      <c r="B856" s="8" t="s">
        <v>1683</v>
      </c>
      <c r="C856" s="8">
        <v>0.71140000000000003</v>
      </c>
      <c r="D856" s="8">
        <v>0.29659999999999997</v>
      </c>
      <c r="E856" s="8">
        <v>0.29659999999999997</v>
      </c>
      <c r="F856" s="8" t="s">
        <v>1683</v>
      </c>
      <c r="G856" s="8">
        <v>0</v>
      </c>
      <c r="H856" s="1" t="s">
        <v>4744</v>
      </c>
      <c r="I856" s="8">
        <v>855</v>
      </c>
      <c r="J856" s="9" t="s">
        <v>1683</v>
      </c>
      <c r="K856" s="9" t="s">
        <v>1943</v>
      </c>
      <c r="L856" s="9">
        <v>1.3764333028816699E-2</v>
      </c>
      <c r="M856" s="9">
        <v>1.3764333028816699E-2</v>
      </c>
      <c r="N856" s="9">
        <v>0</v>
      </c>
      <c r="O856" s="9">
        <v>7.0056957503597805E-2</v>
      </c>
      <c r="P856" s="1" t="s">
        <v>4745</v>
      </c>
      <c r="Q856" s="9">
        <v>855</v>
      </c>
      <c r="R856" s="10">
        <f t="shared" si="52"/>
        <v>1710</v>
      </c>
      <c r="S856" s="1">
        <f t="shared" si="53"/>
        <v>1</v>
      </c>
      <c r="T856" s="1">
        <f t="shared" si="54"/>
        <v>0</v>
      </c>
      <c r="U856" s="1">
        <f t="shared" si="55"/>
        <v>0</v>
      </c>
      <c r="V856" s="1"/>
    </row>
    <row r="857" spans="1:22" x14ac:dyDescent="0.3">
      <c r="A857" s="8">
        <v>253</v>
      </c>
      <c r="B857" s="8" t="s">
        <v>1671</v>
      </c>
      <c r="C857" s="8">
        <v>0.23830000000000001</v>
      </c>
      <c r="D857" s="8">
        <v>0.87549999999999994</v>
      </c>
      <c r="E857" s="8">
        <v>0.87549999999999994</v>
      </c>
      <c r="F857" s="8" t="s">
        <v>1671</v>
      </c>
      <c r="G857" s="8">
        <v>0</v>
      </c>
      <c r="H857" s="1" t="s">
        <v>4746</v>
      </c>
      <c r="I857" s="8">
        <v>856</v>
      </c>
      <c r="J857" s="9" t="s">
        <v>1671</v>
      </c>
      <c r="K857" s="9" t="s">
        <v>1944</v>
      </c>
      <c r="L857" s="9">
        <v>3.7282975281888599E-2</v>
      </c>
      <c r="M857" s="9">
        <v>3.7282975281888599E-2</v>
      </c>
      <c r="N857" s="9">
        <v>0</v>
      </c>
      <c r="O857" s="9">
        <v>4.3827586137429403E-2</v>
      </c>
      <c r="P857" s="1" t="s">
        <v>4747</v>
      </c>
      <c r="Q857" s="9">
        <v>856</v>
      </c>
      <c r="R857" s="10">
        <f t="shared" si="52"/>
        <v>1712</v>
      </c>
      <c r="S857" s="1">
        <f t="shared" si="53"/>
        <v>1</v>
      </c>
      <c r="T857" s="1">
        <f t="shared" si="54"/>
        <v>0</v>
      </c>
      <c r="U857" s="1">
        <f t="shared" si="55"/>
        <v>0</v>
      </c>
      <c r="V857" s="1"/>
    </row>
    <row r="858" spans="1:22" x14ac:dyDescent="0.3">
      <c r="A858" s="8">
        <v>259</v>
      </c>
      <c r="B858" s="8" t="s">
        <v>1674</v>
      </c>
      <c r="C858" s="8">
        <v>0.81299999999999994</v>
      </c>
      <c r="D858" s="8">
        <v>0.22950000000000001</v>
      </c>
      <c r="E858" s="8">
        <v>0.22950000000000001</v>
      </c>
      <c r="F858" s="8" t="s">
        <v>1674</v>
      </c>
      <c r="G858" s="8">
        <v>0</v>
      </c>
      <c r="H858" s="1" t="s">
        <v>4748</v>
      </c>
      <c r="I858" s="8">
        <v>857</v>
      </c>
      <c r="J858" s="9" t="s">
        <v>1674</v>
      </c>
      <c r="K858" s="9" t="s">
        <v>1950</v>
      </c>
      <c r="L858" s="9">
        <v>1.37715044461049E-2</v>
      </c>
      <c r="M858" s="9">
        <v>1.37715044461049E-2</v>
      </c>
      <c r="N858" s="9">
        <v>0</v>
      </c>
      <c r="O858" s="9">
        <v>7.2872327409591903E-2</v>
      </c>
      <c r="P858" s="1" t="s">
        <v>4749</v>
      </c>
      <c r="Q858" s="9">
        <v>857</v>
      </c>
      <c r="R858" s="10">
        <f t="shared" si="52"/>
        <v>1714</v>
      </c>
      <c r="S858" s="1">
        <f t="shared" si="53"/>
        <v>1</v>
      </c>
      <c r="T858" s="1">
        <f t="shared" si="54"/>
        <v>0</v>
      </c>
      <c r="U858" s="1">
        <f t="shared" si="55"/>
        <v>0</v>
      </c>
      <c r="V858" s="1"/>
    </row>
    <row r="859" spans="1:22" x14ac:dyDescent="0.3">
      <c r="A859" s="8">
        <v>260</v>
      </c>
      <c r="B859" s="8" t="s">
        <v>1674</v>
      </c>
      <c r="C859" s="8">
        <v>0.79320000000000002</v>
      </c>
      <c r="D859" s="8">
        <v>0.28570000000000001</v>
      </c>
      <c r="E859" s="8">
        <v>0.28570000000000001</v>
      </c>
      <c r="F859" s="8" t="s">
        <v>1674</v>
      </c>
      <c r="G859" s="8">
        <v>0</v>
      </c>
      <c r="H859" s="1" t="s">
        <v>4750</v>
      </c>
      <c r="I859" s="8">
        <v>858</v>
      </c>
      <c r="J859" s="9" t="s">
        <v>1674</v>
      </c>
      <c r="K859" s="9" t="s">
        <v>1951</v>
      </c>
      <c r="L859" s="9">
        <v>1.4303737703565999E-2</v>
      </c>
      <c r="M859" s="9">
        <v>1.4303737703565999E-2</v>
      </c>
      <c r="N859" s="9">
        <v>0</v>
      </c>
      <c r="O859" s="9">
        <v>9.0365649931590006E-2</v>
      </c>
      <c r="P859" s="1" t="s">
        <v>4751</v>
      </c>
      <c r="Q859" s="9">
        <v>858</v>
      </c>
      <c r="R859" s="10">
        <f t="shared" si="52"/>
        <v>1716</v>
      </c>
      <c r="S859" s="1">
        <f t="shared" si="53"/>
        <v>1</v>
      </c>
      <c r="T859" s="1">
        <f t="shared" si="54"/>
        <v>0</v>
      </c>
      <c r="U859" s="1">
        <f t="shared" si="55"/>
        <v>0</v>
      </c>
      <c r="V859" s="1"/>
    </row>
    <row r="860" spans="1:22" x14ac:dyDescent="0.3">
      <c r="A860" s="8">
        <v>262</v>
      </c>
      <c r="B860" s="8" t="s">
        <v>1670</v>
      </c>
      <c r="C860" s="8">
        <v>0.52100000000000002</v>
      </c>
      <c r="D860" s="8">
        <v>0.60660000000000003</v>
      </c>
      <c r="E860" s="8">
        <v>0.60660000000000003</v>
      </c>
      <c r="F860" s="8" t="s">
        <v>1670</v>
      </c>
      <c r="G860" s="8">
        <v>0</v>
      </c>
      <c r="H860" s="1" t="s">
        <v>4752</v>
      </c>
      <c r="I860" s="8">
        <v>859</v>
      </c>
      <c r="J860" s="9" t="s">
        <v>1670</v>
      </c>
      <c r="K860" s="9" t="s">
        <v>1953</v>
      </c>
      <c r="L860" s="9">
        <v>3.2262403006794199E-2</v>
      </c>
      <c r="M860" s="9">
        <v>3.2262403006794199E-2</v>
      </c>
      <c r="N860" s="9">
        <v>0</v>
      </c>
      <c r="O860" s="9">
        <v>6.8040026673404405E-2</v>
      </c>
      <c r="P860" s="1" t="s">
        <v>4753</v>
      </c>
      <c r="Q860" s="9">
        <v>859</v>
      </c>
      <c r="R860" s="10">
        <f t="shared" si="52"/>
        <v>1718</v>
      </c>
      <c r="S860" s="1">
        <f t="shared" si="53"/>
        <v>1</v>
      </c>
      <c r="T860" s="1">
        <f t="shared" si="54"/>
        <v>0</v>
      </c>
      <c r="U860" s="1">
        <f t="shared" si="55"/>
        <v>0</v>
      </c>
      <c r="V860" s="1"/>
    </row>
    <row r="861" spans="1:22" x14ac:dyDescent="0.3">
      <c r="A861" s="8">
        <v>264</v>
      </c>
      <c r="B861" s="8" t="s">
        <v>1675</v>
      </c>
      <c r="C861" s="8">
        <v>0.84030000000000005</v>
      </c>
      <c r="D861" s="8">
        <v>0.22750000000000001</v>
      </c>
      <c r="E861" s="8">
        <v>0.22750000000000001</v>
      </c>
      <c r="F861" s="8" t="s">
        <v>1675</v>
      </c>
      <c r="G861" s="8">
        <v>0</v>
      </c>
      <c r="H861" s="1" t="s">
        <v>4754</v>
      </c>
      <c r="I861" s="8">
        <v>860</v>
      </c>
      <c r="J861" s="9" t="s">
        <v>1675</v>
      </c>
      <c r="K861" s="9" t="s">
        <v>1955</v>
      </c>
      <c r="L861" s="9">
        <v>1.3238111757700601E-2</v>
      </c>
      <c r="M861" s="9">
        <v>1.3238111757700601E-2</v>
      </c>
      <c r="N861" s="9">
        <v>0</v>
      </c>
      <c r="O861" s="9">
        <v>0.102540112697018</v>
      </c>
      <c r="P861" s="1" t="s">
        <v>4755</v>
      </c>
      <c r="Q861" s="9">
        <v>860</v>
      </c>
      <c r="R861" s="10">
        <f t="shared" si="52"/>
        <v>1720</v>
      </c>
      <c r="S861" s="1">
        <f t="shared" si="53"/>
        <v>1</v>
      </c>
      <c r="T861" s="1">
        <f t="shared" si="54"/>
        <v>0</v>
      </c>
      <c r="U861" s="1">
        <f t="shared" si="55"/>
        <v>0</v>
      </c>
      <c r="V861" s="1"/>
    </row>
    <row r="862" spans="1:22" x14ac:dyDescent="0.3">
      <c r="A862" s="8">
        <v>265</v>
      </c>
      <c r="B862" s="8" t="s">
        <v>1669</v>
      </c>
      <c r="C862" s="8">
        <v>0.77480000000000004</v>
      </c>
      <c r="D862" s="8">
        <v>0.33339999999999997</v>
      </c>
      <c r="E862" s="8">
        <v>0.33339999999999997</v>
      </c>
      <c r="F862" s="8" t="s">
        <v>1669</v>
      </c>
      <c r="G862" s="8">
        <v>0</v>
      </c>
      <c r="H862" s="1" t="s">
        <v>4756</v>
      </c>
      <c r="I862" s="8">
        <v>861</v>
      </c>
      <c r="J862" s="9" t="s">
        <v>1669</v>
      </c>
      <c r="K862" s="9" t="s">
        <v>1956</v>
      </c>
      <c r="L862" s="9">
        <v>2.38897996595746E-2</v>
      </c>
      <c r="M862" s="9">
        <v>2.38897996595746E-2</v>
      </c>
      <c r="N862" s="9">
        <v>0</v>
      </c>
      <c r="O862" s="9">
        <v>0.100436832882399</v>
      </c>
      <c r="P862" s="1" t="s">
        <v>4757</v>
      </c>
      <c r="Q862" s="9">
        <v>861</v>
      </c>
      <c r="R862" s="10">
        <f t="shared" si="52"/>
        <v>1722</v>
      </c>
      <c r="S862" s="1">
        <f t="shared" si="53"/>
        <v>1</v>
      </c>
      <c r="T862" s="1">
        <f t="shared" si="54"/>
        <v>0</v>
      </c>
      <c r="U862" s="1">
        <f t="shared" si="55"/>
        <v>0</v>
      </c>
      <c r="V862" s="1"/>
    </row>
    <row r="863" spans="1:22" x14ac:dyDescent="0.3">
      <c r="A863" s="8">
        <v>269</v>
      </c>
      <c r="B863" s="8" t="s">
        <v>1674</v>
      </c>
      <c r="C863" s="8">
        <v>0.71289999999999998</v>
      </c>
      <c r="D863" s="8">
        <v>0.3609</v>
      </c>
      <c r="E863" s="8">
        <v>0.3609</v>
      </c>
      <c r="F863" s="8" t="s">
        <v>1674</v>
      </c>
      <c r="G863" s="8">
        <v>0</v>
      </c>
      <c r="H863" s="1" t="s">
        <v>4758</v>
      </c>
      <c r="I863" s="8">
        <v>862</v>
      </c>
      <c r="J863" s="9" t="s">
        <v>1674</v>
      </c>
      <c r="K863" s="9" t="s">
        <v>1960</v>
      </c>
      <c r="L863" s="9">
        <v>2.4303182067221901E-2</v>
      </c>
      <c r="M863" s="9">
        <v>2.4303182067221901E-2</v>
      </c>
      <c r="N863" s="9">
        <v>0</v>
      </c>
      <c r="O863" s="9">
        <v>9.2352931110575007E-2</v>
      </c>
      <c r="P863" s="1" t="s">
        <v>4759</v>
      </c>
      <c r="Q863" s="9">
        <v>862</v>
      </c>
      <c r="R863" s="10">
        <f t="shared" si="52"/>
        <v>1724</v>
      </c>
      <c r="S863" s="1">
        <f t="shared" si="53"/>
        <v>1</v>
      </c>
      <c r="T863" s="1">
        <f t="shared" si="54"/>
        <v>0</v>
      </c>
      <c r="U863" s="1">
        <f t="shared" si="55"/>
        <v>0</v>
      </c>
      <c r="V863" s="1"/>
    </row>
    <row r="864" spans="1:22" x14ac:dyDescent="0.3">
      <c r="A864" s="8">
        <v>270</v>
      </c>
      <c r="B864" s="8" t="s">
        <v>1675</v>
      </c>
      <c r="C864" s="8">
        <v>0.64890000000000003</v>
      </c>
      <c r="D864" s="8">
        <v>0.29289999999999999</v>
      </c>
      <c r="E864" s="8">
        <v>0.29289999999999999</v>
      </c>
      <c r="F864" s="8" t="s">
        <v>1675</v>
      </c>
      <c r="G864" s="8">
        <v>0</v>
      </c>
      <c r="H864" s="1" t="s">
        <v>4760</v>
      </c>
      <c r="I864" s="8">
        <v>863</v>
      </c>
      <c r="J864" s="9" t="s">
        <v>1675</v>
      </c>
      <c r="K864" s="9" t="s">
        <v>1961</v>
      </c>
      <c r="L864" s="9">
        <v>2.07355681879067E-2</v>
      </c>
      <c r="M864" s="9">
        <v>2.07355681879067E-2</v>
      </c>
      <c r="N864" s="9">
        <v>0</v>
      </c>
      <c r="O864" s="9">
        <v>8.7759023152082505E-2</v>
      </c>
      <c r="P864" s="1" t="s">
        <v>4761</v>
      </c>
      <c r="Q864" s="9">
        <v>863</v>
      </c>
      <c r="R864" s="10">
        <f t="shared" si="52"/>
        <v>1726</v>
      </c>
      <c r="S864" s="1">
        <f t="shared" si="53"/>
        <v>1</v>
      </c>
      <c r="T864" s="1">
        <f t="shared" si="54"/>
        <v>0</v>
      </c>
      <c r="U864" s="1">
        <f t="shared" si="55"/>
        <v>0</v>
      </c>
      <c r="V864" s="1"/>
    </row>
    <row r="865" spans="1:22" x14ac:dyDescent="0.3">
      <c r="A865" s="8">
        <v>272</v>
      </c>
      <c r="B865" s="8" t="s">
        <v>1670</v>
      </c>
      <c r="C865" s="8">
        <v>0.54700000000000004</v>
      </c>
      <c r="D865" s="8">
        <v>0.53400000000000003</v>
      </c>
      <c r="E865" s="8">
        <v>0.53400000000000003</v>
      </c>
      <c r="F865" s="8" t="s">
        <v>1670</v>
      </c>
      <c r="G865" s="8">
        <v>0</v>
      </c>
      <c r="H865" s="1" t="s">
        <v>4762</v>
      </c>
      <c r="I865" s="8">
        <v>864</v>
      </c>
      <c r="J865" s="9" t="s">
        <v>1670</v>
      </c>
      <c r="K865" s="9" t="s">
        <v>1963</v>
      </c>
      <c r="L865" s="9">
        <v>3.5948897435745898E-2</v>
      </c>
      <c r="M865" s="9">
        <v>3.5948897435745898E-2</v>
      </c>
      <c r="N865" s="9">
        <v>0</v>
      </c>
      <c r="O865" s="9">
        <v>8.2382679742705897E-2</v>
      </c>
      <c r="P865" s="1" t="s">
        <v>4763</v>
      </c>
      <c r="Q865" s="9">
        <v>864</v>
      </c>
      <c r="R865" s="10">
        <f t="shared" si="52"/>
        <v>1728</v>
      </c>
      <c r="S865" s="1">
        <f t="shared" si="53"/>
        <v>1</v>
      </c>
      <c r="T865" s="1">
        <f t="shared" si="54"/>
        <v>0</v>
      </c>
      <c r="U865" s="1">
        <f t="shared" si="55"/>
        <v>0</v>
      </c>
      <c r="V865" s="1"/>
    </row>
    <row r="866" spans="1:22" x14ac:dyDescent="0.3">
      <c r="A866" s="8">
        <v>273</v>
      </c>
      <c r="B866" s="8" t="s">
        <v>1681</v>
      </c>
      <c r="C866" s="8">
        <v>0.72399999999999998</v>
      </c>
      <c r="D866" s="8">
        <v>0.41170000000000001</v>
      </c>
      <c r="E866" s="8">
        <v>0.41170000000000001</v>
      </c>
      <c r="F866" s="8" t="s">
        <v>1681</v>
      </c>
      <c r="G866" s="8">
        <v>0</v>
      </c>
      <c r="H866" s="1" t="s">
        <v>4764</v>
      </c>
      <c r="I866" s="8">
        <v>865</v>
      </c>
      <c r="J866" s="9" t="s">
        <v>1681</v>
      </c>
      <c r="K866" s="9" t="s">
        <v>1964</v>
      </c>
      <c r="L866" s="9">
        <v>2.7870569650060399E-2</v>
      </c>
      <c r="M866" s="9">
        <v>2.7870569650060399E-2</v>
      </c>
      <c r="N866" s="9">
        <v>0</v>
      </c>
      <c r="O866" s="9">
        <v>8.7202912363231397E-2</v>
      </c>
      <c r="P866" s="1" t="s">
        <v>4765</v>
      </c>
      <c r="Q866" s="9">
        <v>865</v>
      </c>
      <c r="R866" s="10">
        <f t="shared" si="52"/>
        <v>1730</v>
      </c>
      <c r="S866" s="1">
        <f t="shared" si="53"/>
        <v>1</v>
      </c>
      <c r="T866" s="1">
        <f t="shared" si="54"/>
        <v>0</v>
      </c>
      <c r="U866" s="1">
        <f t="shared" si="55"/>
        <v>0</v>
      </c>
      <c r="V866" s="1"/>
    </row>
    <row r="867" spans="1:22" x14ac:dyDescent="0.3">
      <c r="A867" s="8">
        <v>277</v>
      </c>
      <c r="B867" s="8" t="s">
        <v>1685</v>
      </c>
      <c r="C867" s="8">
        <v>0.72929999999999995</v>
      </c>
      <c r="D867" s="8">
        <v>0.3679</v>
      </c>
      <c r="E867" s="8">
        <v>0.3679</v>
      </c>
      <c r="F867" s="8" t="s">
        <v>1685</v>
      </c>
      <c r="G867" s="8">
        <v>0</v>
      </c>
      <c r="H867" s="1" t="s">
        <v>4766</v>
      </c>
      <c r="I867" s="8">
        <v>866</v>
      </c>
      <c r="J867" s="9" t="s">
        <v>1685</v>
      </c>
      <c r="K867" s="9" t="s">
        <v>1968</v>
      </c>
      <c r="L867" s="9">
        <v>2.42700586046148E-2</v>
      </c>
      <c r="M867" s="9">
        <v>2.42700586046148E-2</v>
      </c>
      <c r="N867" s="9">
        <v>0</v>
      </c>
      <c r="O867" s="9">
        <v>8.3947786486549894E-2</v>
      </c>
      <c r="P867" s="1" t="s">
        <v>4767</v>
      </c>
      <c r="Q867" s="9">
        <v>866</v>
      </c>
      <c r="R867" s="10">
        <f t="shared" si="52"/>
        <v>1732</v>
      </c>
      <c r="S867" s="1">
        <f t="shared" si="53"/>
        <v>1</v>
      </c>
      <c r="T867" s="1">
        <f t="shared" si="54"/>
        <v>0</v>
      </c>
      <c r="U867" s="1">
        <f t="shared" si="55"/>
        <v>0</v>
      </c>
      <c r="V867" s="1"/>
    </row>
    <row r="868" spans="1:22" x14ac:dyDescent="0.3">
      <c r="A868" s="8">
        <v>279</v>
      </c>
      <c r="B868" s="8" t="s">
        <v>1669</v>
      </c>
      <c r="C868" s="8">
        <v>0.55479999999999996</v>
      </c>
      <c r="D868" s="8">
        <v>0.45440000000000003</v>
      </c>
      <c r="E868" s="8">
        <v>0.45440000000000003</v>
      </c>
      <c r="F868" s="8" t="s">
        <v>1669</v>
      </c>
      <c r="G868" s="8">
        <v>0</v>
      </c>
      <c r="H868" s="1" t="s">
        <v>4768</v>
      </c>
      <c r="I868" s="8">
        <v>867</v>
      </c>
      <c r="J868" s="9" t="s">
        <v>1669</v>
      </c>
      <c r="K868" s="9" t="s">
        <v>1970</v>
      </c>
      <c r="L868" s="9">
        <v>3.4449381298130598E-2</v>
      </c>
      <c r="M868" s="9">
        <v>3.4449381298130598E-2</v>
      </c>
      <c r="N868" s="9">
        <v>0</v>
      </c>
      <c r="O868" s="9">
        <v>9.1379285906648497E-2</v>
      </c>
      <c r="P868" s="1" t="s">
        <v>4769</v>
      </c>
      <c r="Q868" s="9">
        <v>867</v>
      </c>
      <c r="R868" s="10">
        <f t="shared" si="52"/>
        <v>1734</v>
      </c>
      <c r="S868" s="1">
        <f t="shared" si="53"/>
        <v>1</v>
      </c>
      <c r="T868" s="1">
        <f t="shared" si="54"/>
        <v>0</v>
      </c>
      <c r="U868" s="1">
        <f t="shared" si="55"/>
        <v>0</v>
      </c>
      <c r="V868" s="1"/>
    </row>
    <row r="869" spans="1:22" x14ac:dyDescent="0.3">
      <c r="A869" s="8">
        <v>281</v>
      </c>
      <c r="B869" s="8" t="s">
        <v>1675</v>
      </c>
      <c r="C869" s="8">
        <v>0.74029999999999996</v>
      </c>
      <c r="D869" s="8">
        <v>0.36780000000000002</v>
      </c>
      <c r="E869" s="8">
        <v>0.36780000000000002</v>
      </c>
      <c r="F869" s="8" t="s">
        <v>1675</v>
      </c>
      <c r="G869" s="8">
        <v>0</v>
      </c>
      <c r="H869" s="1" t="s">
        <v>4770</v>
      </c>
      <c r="I869" s="8">
        <v>868</v>
      </c>
      <c r="J869" s="9" t="s">
        <v>1675</v>
      </c>
      <c r="K869" s="9" t="s">
        <v>1972</v>
      </c>
      <c r="L869" s="9">
        <v>1.69530914911761E-2</v>
      </c>
      <c r="M869" s="9">
        <v>1.69530914911761E-2</v>
      </c>
      <c r="N869" s="9">
        <v>0</v>
      </c>
      <c r="O869" s="9">
        <v>7.9879301738086106E-2</v>
      </c>
      <c r="P869" s="1" t="s">
        <v>4771</v>
      </c>
      <c r="Q869" s="9">
        <v>868</v>
      </c>
      <c r="R869" s="10">
        <f t="shared" si="52"/>
        <v>1736</v>
      </c>
      <c r="S869" s="1">
        <f t="shared" si="53"/>
        <v>1</v>
      </c>
      <c r="T869" s="1">
        <f t="shared" si="54"/>
        <v>0</v>
      </c>
      <c r="U869" s="1">
        <f t="shared" si="55"/>
        <v>0</v>
      </c>
      <c r="V869" s="1"/>
    </row>
    <row r="870" spans="1:22" x14ac:dyDescent="0.3">
      <c r="A870" s="8">
        <v>283</v>
      </c>
      <c r="B870" s="8" t="s">
        <v>1669</v>
      </c>
      <c r="C870" s="8">
        <v>0.82410000000000005</v>
      </c>
      <c r="D870" s="8">
        <v>0.26329999999999998</v>
      </c>
      <c r="E870" s="8">
        <v>0.26329999999999998</v>
      </c>
      <c r="F870" s="8" t="s">
        <v>1669</v>
      </c>
      <c r="G870" s="8">
        <v>0</v>
      </c>
      <c r="H870" s="1" t="s">
        <v>4772</v>
      </c>
      <c r="I870" s="8">
        <v>869</v>
      </c>
      <c r="J870" s="9" t="s">
        <v>1669</v>
      </c>
      <c r="K870" s="9" t="s">
        <v>1974</v>
      </c>
      <c r="L870" s="9">
        <v>1.61099523802362E-2</v>
      </c>
      <c r="M870" s="9">
        <v>1.61099523802362E-2</v>
      </c>
      <c r="N870" s="9">
        <v>0</v>
      </c>
      <c r="O870" s="9">
        <v>0.10264239502391299</v>
      </c>
      <c r="P870" s="1" t="s">
        <v>4773</v>
      </c>
      <c r="Q870" s="9">
        <v>869</v>
      </c>
      <c r="R870" s="10">
        <f t="shared" si="52"/>
        <v>1738</v>
      </c>
      <c r="S870" s="1">
        <f t="shared" si="53"/>
        <v>1</v>
      </c>
      <c r="T870" s="1">
        <f t="shared" si="54"/>
        <v>0</v>
      </c>
      <c r="U870" s="1">
        <f t="shared" si="55"/>
        <v>0</v>
      </c>
      <c r="V870" s="1"/>
    </row>
    <row r="871" spans="1:22" x14ac:dyDescent="0.3">
      <c r="A871" s="8">
        <v>284</v>
      </c>
      <c r="B871" s="8" t="s">
        <v>1675</v>
      </c>
      <c r="C871" s="8">
        <v>0.62219999999999998</v>
      </c>
      <c r="D871" s="8">
        <v>0.44330000000000003</v>
      </c>
      <c r="E871" s="8">
        <v>0.44330000000000003</v>
      </c>
      <c r="F871" s="8" t="s">
        <v>1675</v>
      </c>
      <c r="G871" s="8">
        <v>0</v>
      </c>
      <c r="H871" s="1" t="s">
        <v>4774</v>
      </c>
      <c r="I871" s="8">
        <v>870</v>
      </c>
      <c r="J871" s="9" t="s">
        <v>1675</v>
      </c>
      <c r="K871" s="9" t="s">
        <v>1975</v>
      </c>
      <c r="L871" s="9">
        <v>2.5543398532903799E-2</v>
      </c>
      <c r="M871" s="9">
        <v>2.5543398532903799E-2</v>
      </c>
      <c r="N871" s="9">
        <v>0</v>
      </c>
      <c r="O871" s="9">
        <v>7.8325507609795494E-2</v>
      </c>
      <c r="P871" s="1" t="s">
        <v>4775</v>
      </c>
      <c r="Q871" s="9">
        <v>870</v>
      </c>
      <c r="R871" s="10">
        <f t="shared" si="52"/>
        <v>1740</v>
      </c>
      <c r="S871" s="1">
        <f t="shared" si="53"/>
        <v>1</v>
      </c>
      <c r="T871" s="1">
        <f t="shared" si="54"/>
        <v>0</v>
      </c>
      <c r="U871" s="1">
        <f t="shared" si="55"/>
        <v>0</v>
      </c>
      <c r="V871" s="1"/>
    </row>
    <row r="872" spans="1:22" x14ac:dyDescent="0.3">
      <c r="A872" s="8">
        <v>289</v>
      </c>
      <c r="B872" s="8" t="s">
        <v>1671</v>
      </c>
      <c r="C872" s="8">
        <v>0.72629999999999995</v>
      </c>
      <c r="D872" s="8">
        <v>0.31909999999999999</v>
      </c>
      <c r="E872" s="8">
        <v>0.31909999999999999</v>
      </c>
      <c r="F872" s="8" t="s">
        <v>1671</v>
      </c>
      <c r="G872" s="8">
        <v>0</v>
      </c>
      <c r="H872" s="1" t="s">
        <v>4776</v>
      </c>
      <c r="I872" s="8">
        <v>871</v>
      </c>
      <c r="J872" s="9" t="s">
        <v>1671</v>
      </c>
      <c r="K872" s="9" t="s">
        <v>1980</v>
      </c>
      <c r="L872" s="9">
        <v>1.50616779065663E-2</v>
      </c>
      <c r="M872" s="9">
        <v>1.50616779065663E-2</v>
      </c>
      <c r="N872" s="9">
        <v>0</v>
      </c>
      <c r="O872" s="9">
        <v>7.59266213013364E-2</v>
      </c>
      <c r="P872" s="1" t="s">
        <v>4777</v>
      </c>
      <c r="Q872" s="9">
        <v>871</v>
      </c>
      <c r="R872" s="10">
        <f t="shared" si="52"/>
        <v>1742</v>
      </c>
      <c r="S872" s="1">
        <f t="shared" si="53"/>
        <v>1</v>
      </c>
      <c r="T872" s="1">
        <f t="shared" si="54"/>
        <v>0</v>
      </c>
      <c r="U872" s="1">
        <f t="shared" si="55"/>
        <v>0</v>
      </c>
      <c r="V872" s="1"/>
    </row>
    <row r="873" spans="1:22" x14ac:dyDescent="0.3">
      <c r="A873" s="8">
        <v>290</v>
      </c>
      <c r="B873" s="8" t="s">
        <v>1668</v>
      </c>
      <c r="C873" s="8">
        <v>0.52890000000000004</v>
      </c>
      <c r="D873" s="8">
        <v>0.47410000000000002</v>
      </c>
      <c r="E873" s="8">
        <v>0.47410000000000002</v>
      </c>
      <c r="F873" s="8" t="s">
        <v>1668</v>
      </c>
      <c r="G873" s="8">
        <v>0</v>
      </c>
      <c r="H873" s="1" t="s">
        <v>4778</v>
      </c>
      <c r="I873" s="8">
        <v>872</v>
      </c>
      <c r="J873" s="9" t="s">
        <v>1668</v>
      </c>
      <c r="K873" s="9" t="s">
        <v>1981</v>
      </c>
      <c r="L873" s="9">
        <v>2.6936795027751301E-2</v>
      </c>
      <c r="M873" s="9">
        <v>2.6936795027751301E-2</v>
      </c>
      <c r="N873" s="9">
        <v>0</v>
      </c>
      <c r="O873" s="9">
        <v>7.1026994710070401E-2</v>
      </c>
      <c r="P873" s="1" t="s">
        <v>4779</v>
      </c>
      <c r="Q873" s="9">
        <v>872</v>
      </c>
      <c r="R873" s="10">
        <f t="shared" si="52"/>
        <v>1744</v>
      </c>
      <c r="S873" s="1">
        <f t="shared" si="53"/>
        <v>1</v>
      </c>
      <c r="T873" s="1">
        <f t="shared" si="54"/>
        <v>0</v>
      </c>
      <c r="U873" s="1">
        <f t="shared" si="55"/>
        <v>0</v>
      </c>
      <c r="V873" s="1"/>
    </row>
    <row r="874" spans="1:22" x14ac:dyDescent="0.3">
      <c r="A874" s="8">
        <v>298</v>
      </c>
      <c r="B874" s="8" t="s">
        <v>1666</v>
      </c>
      <c r="C874" s="8">
        <v>0.84550000000000003</v>
      </c>
      <c r="D874" s="8">
        <v>0.22289999999999999</v>
      </c>
      <c r="E874" s="8">
        <v>0.22289999999999999</v>
      </c>
      <c r="F874" s="8" t="s">
        <v>1666</v>
      </c>
      <c r="G874" s="8">
        <v>0</v>
      </c>
      <c r="H874" s="1" t="s">
        <v>4780</v>
      </c>
      <c r="I874" s="8">
        <v>873</v>
      </c>
      <c r="J874" s="9" t="s">
        <v>1666</v>
      </c>
      <c r="K874" s="9" t="s">
        <v>1989</v>
      </c>
      <c r="L874" s="9">
        <v>9.5717835488879095E-3</v>
      </c>
      <c r="M874" s="9">
        <v>9.5717835488879095E-3</v>
      </c>
      <c r="N874" s="9">
        <v>0</v>
      </c>
      <c r="O874" s="9">
        <v>7.0956825297427903E-2</v>
      </c>
      <c r="P874" s="1" t="s">
        <v>4781</v>
      </c>
      <c r="Q874" s="9">
        <v>873</v>
      </c>
      <c r="R874" s="10">
        <f t="shared" si="52"/>
        <v>1746</v>
      </c>
      <c r="S874" s="1">
        <f t="shared" si="53"/>
        <v>1</v>
      </c>
      <c r="T874" s="1">
        <f t="shared" si="54"/>
        <v>0</v>
      </c>
      <c r="U874" s="1">
        <f t="shared" si="55"/>
        <v>0</v>
      </c>
      <c r="V874" s="1"/>
    </row>
    <row r="875" spans="1:22" x14ac:dyDescent="0.3">
      <c r="A875" s="8">
        <v>299</v>
      </c>
      <c r="B875" s="8" t="s">
        <v>1666</v>
      </c>
      <c r="C875" s="8">
        <v>0.66</v>
      </c>
      <c r="D875" s="8">
        <v>0.28939999999999999</v>
      </c>
      <c r="E875" s="8">
        <v>0.28939999999999999</v>
      </c>
      <c r="F875" s="8" t="s">
        <v>1666</v>
      </c>
      <c r="G875" s="8">
        <v>0</v>
      </c>
      <c r="H875" s="1" t="s">
        <v>4782</v>
      </c>
      <c r="I875" s="8">
        <v>874</v>
      </c>
      <c r="J875" s="9" t="s">
        <v>1666</v>
      </c>
      <c r="K875" s="9" t="s">
        <v>1990</v>
      </c>
      <c r="L875" s="9">
        <v>1.01575815789535E-2</v>
      </c>
      <c r="M875" s="9">
        <v>1.01575815789535E-2</v>
      </c>
      <c r="N875" s="9">
        <v>0</v>
      </c>
      <c r="O875" s="9">
        <v>6.2636071093955803E-2</v>
      </c>
      <c r="P875" s="1" t="s">
        <v>4783</v>
      </c>
      <c r="Q875" s="9">
        <v>874</v>
      </c>
      <c r="R875" s="10">
        <f t="shared" si="52"/>
        <v>1748</v>
      </c>
      <c r="S875" s="1">
        <f t="shared" si="53"/>
        <v>1</v>
      </c>
      <c r="T875" s="1">
        <f t="shared" si="54"/>
        <v>0</v>
      </c>
      <c r="U875" s="1">
        <f t="shared" si="55"/>
        <v>0</v>
      </c>
      <c r="V875" s="1"/>
    </row>
    <row r="876" spans="1:22" x14ac:dyDescent="0.3">
      <c r="A876" s="8">
        <v>300</v>
      </c>
      <c r="B876" s="8" t="s">
        <v>1674</v>
      </c>
      <c r="C876" s="8">
        <v>0.62960000000000005</v>
      </c>
      <c r="D876" s="8">
        <v>0.4945</v>
      </c>
      <c r="E876" s="8">
        <v>0.4945</v>
      </c>
      <c r="F876" s="8" t="s">
        <v>1674</v>
      </c>
      <c r="G876" s="8">
        <v>0</v>
      </c>
      <c r="H876" s="1" t="s">
        <v>4784</v>
      </c>
      <c r="I876" s="8">
        <v>875</v>
      </c>
      <c r="J876" s="9" t="s">
        <v>1674</v>
      </c>
      <c r="K876" s="9" t="s">
        <v>1991</v>
      </c>
      <c r="L876" s="9">
        <v>1.69715321969965E-2</v>
      </c>
      <c r="M876" s="9">
        <v>1.69715321969965E-2</v>
      </c>
      <c r="N876" s="9">
        <v>0</v>
      </c>
      <c r="O876" s="9">
        <v>6.27187921084148E-2</v>
      </c>
      <c r="P876" s="1" t="s">
        <v>4785</v>
      </c>
      <c r="Q876" s="9">
        <v>875</v>
      </c>
      <c r="R876" s="10">
        <f t="shared" si="52"/>
        <v>1750</v>
      </c>
      <c r="S876" s="1">
        <f t="shared" si="53"/>
        <v>1</v>
      </c>
      <c r="T876" s="1">
        <f t="shared" si="54"/>
        <v>0</v>
      </c>
      <c r="U876" s="1">
        <f t="shared" si="55"/>
        <v>0</v>
      </c>
      <c r="V876" s="1"/>
    </row>
    <row r="877" spans="1:22" x14ac:dyDescent="0.3">
      <c r="A877" s="8">
        <v>303</v>
      </c>
      <c r="B877" s="8" t="s">
        <v>1685</v>
      </c>
      <c r="C877" s="8">
        <v>0.4304</v>
      </c>
      <c r="D877" s="8">
        <v>0.70309999999999995</v>
      </c>
      <c r="E877" s="8">
        <v>0.70309999999999995</v>
      </c>
      <c r="F877" s="8" t="s">
        <v>1685</v>
      </c>
      <c r="G877" s="8">
        <v>0</v>
      </c>
      <c r="H877" s="1" t="s">
        <v>4786</v>
      </c>
      <c r="I877" s="8">
        <v>876</v>
      </c>
      <c r="J877" s="9" t="s">
        <v>1685</v>
      </c>
      <c r="K877" s="9" t="s">
        <v>1994</v>
      </c>
      <c r="L877" s="9">
        <v>3.1315381205705303E-2</v>
      </c>
      <c r="M877" s="9">
        <v>3.1315381205705303E-2</v>
      </c>
      <c r="N877" s="9">
        <v>0</v>
      </c>
      <c r="O877" s="9">
        <v>5.39812312253325E-2</v>
      </c>
      <c r="P877" s="1" t="s">
        <v>4787</v>
      </c>
      <c r="Q877" s="9">
        <v>876</v>
      </c>
      <c r="R877" s="10">
        <f t="shared" si="52"/>
        <v>1752</v>
      </c>
      <c r="S877" s="1">
        <f t="shared" si="53"/>
        <v>1</v>
      </c>
      <c r="T877" s="1">
        <f t="shared" si="54"/>
        <v>0</v>
      </c>
      <c r="U877" s="1">
        <f t="shared" si="55"/>
        <v>0</v>
      </c>
      <c r="V877" s="1"/>
    </row>
    <row r="878" spans="1:22" x14ac:dyDescent="0.3">
      <c r="A878" s="8">
        <v>304</v>
      </c>
      <c r="B878" s="8" t="s">
        <v>1668</v>
      </c>
      <c r="C878" s="8">
        <v>0.62560000000000004</v>
      </c>
      <c r="D878" s="8">
        <v>0.45219999999999999</v>
      </c>
      <c r="E878" s="8">
        <v>0.45219999999999999</v>
      </c>
      <c r="F878" s="8" t="s">
        <v>1668</v>
      </c>
      <c r="G878" s="8">
        <v>0</v>
      </c>
      <c r="H878" s="1" t="s">
        <v>4788</v>
      </c>
      <c r="I878" s="8">
        <v>877</v>
      </c>
      <c r="J878" s="9" t="s">
        <v>1668</v>
      </c>
      <c r="K878" s="9" t="s">
        <v>1995</v>
      </c>
      <c r="L878" s="9">
        <v>1.44145012399617E-2</v>
      </c>
      <c r="M878" s="9">
        <v>1.44145012399617E-2</v>
      </c>
      <c r="N878" s="9">
        <v>0</v>
      </c>
      <c r="O878" s="9">
        <v>5.8266486243197198E-2</v>
      </c>
      <c r="P878" s="1" t="s">
        <v>4789</v>
      </c>
      <c r="Q878" s="9">
        <v>877</v>
      </c>
      <c r="R878" s="10">
        <f t="shared" si="52"/>
        <v>1754</v>
      </c>
      <c r="S878" s="1">
        <f t="shared" si="53"/>
        <v>1</v>
      </c>
      <c r="T878" s="1">
        <f t="shared" si="54"/>
        <v>0</v>
      </c>
      <c r="U878" s="1">
        <f t="shared" si="55"/>
        <v>0</v>
      </c>
      <c r="V878" s="1"/>
    </row>
    <row r="879" spans="1:22" x14ac:dyDescent="0.3">
      <c r="A879" s="8">
        <v>305</v>
      </c>
      <c r="B879" s="8" t="s">
        <v>1666</v>
      </c>
      <c r="C879" s="8">
        <v>0.77349999999999997</v>
      </c>
      <c r="D879" s="8">
        <v>0.26719999999999999</v>
      </c>
      <c r="E879" s="8">
        <v>0.26719999999999999</v>
      </c>
      <c r="F879" s="8" t="s">
        <v>1666</v>
      </c>
      <c r="G879" s="8">
        <v>0</v>
      </c>
      <c r="H879" s="1" t="s">
        <v>4790</v>
      </c>
      <c r="I879" s="8">
        <v>878</v>
      </c>
      <c r="J879" s="9" t="s">
        <v>1666</v>
      </c>
      <c r="K879" s="9" t="s">
        <v>1996</v>
      </c>
      <c r="L879" s="9">
        <v>1.17021920014683E-2</v>
      </c>
      <c r="M879" s="9">
        <v>1.17021920014683E-2</v>
      </c>
      <c r="N879" s="9">
        <v>0</v>
      </c>
      <c r="O879" s="9">
        <v>6.7202622030570203E-2</v>
      </c>
      <c r="P879" s="1" t="s">
        <v>4791</v>
      </c>
      <c r="Q879" s="9">
        <v>878</v>
      </c>
      <c r="R879" s="10">
        <f t="shared" si="52"/>
        <v>1756</v>
      </c>
      <c r="S879" s="1">
        <f t="shared" si="53"/>
        <v>1</v>
      </c>
      <c r="T879" s="1">
        <f t="shared" si="54"/>
        <v>0</v>
      </c>
      <c r="U879" s="1">
        <f t="shared" si="55"/>
        <v>0</v>
      </c>
      <c r="V879" s="1"/>
    </row>
    <row r="880" spans="1:22" x14ac:dyDescent="0.3">
      <c r="A880" s="8">
        <v>306</v>
      </c>
      <c r="B880" s="8" t="s">
        <v>1673</v>
      </c>
      <c r="C880" s="8">
        <v>0.76090000000000002</v>
      </c>
      <c r="D880" s="8">
        <v>0.30499999999999999</v>
      </c>
      <c r="E880" s="8">
        <v>0.30499999999999999</v>
      </c>
      <c r="F880" s="8" t="s">
        <v>1673</v>
      </c>
      <c r="G880" s="8">
        <v>0</v>
      </c>
      <c r="H880" s="1" t="s">
        <v>4792</v>
      </c>
      <c r="I880" s="8">
        <v>879</v>
      </c>
      <c r="J880" s="9" t="s">
        <v>1673</v>
      </c>
      <c r="K880" s="9" t="s">
        <v>1997</v>
      </c>
      <c r="L880" s="9">
        <v>1.49861655420572E-2</v>
      </c>
      <c r="M880" s="9">
        <v>1.49861655420572E-2</v>
      </c>
      <c r="N880" s="9">
        <v>0</v>
      </c>
      <c r="O880" s="9">
        <v>7.5760113884328698E-2</v>
      </c>
      <c r="P880" s="1" t="s">
        <v>4793</v>
      </c>
      <c r="Q880" s="9">
        <v>879</v>
      </c>
      <c r="R880" s="10">
        <f t="shared" si="52"/>
        <v>1758</v>
      </c>
      <c r="S880" s="1">
        <f t="shared" si="53"/>
        <v>1</v>
      </c>
      <c r="T880" s="1">
        <f t="shared" si="54"/>
        <v>0</v>
      </c>
      <c r="U880" s="1">
        <f t="shared" si="55"/>
        <v>0</v>
      </c>
      <c r="V880" s="1"/>
    </row>
    <row r="881" spans="1:22" x14ac:dyDescent="0.3">
      <c r="A881" s="8">
        <v>308</v>
      </c>
      <c r="B881" s="8" t="s">
        <v>1675</v>
      </c>
      <c r="C881" s="8">
        <v>0.25</v>
      </c>
      <c r="D881" s="8">
        <v>0.86360000000000003</v>
      </c>
      <c r="E881" s="8">
        <v>0.86360000000000003</v>
      </c>
      <c r="F881" s="8" t="s">
        <v>1675</v>
      </c>
      <c r="G881" s="8">
        <v>0</v>
      </c>
      <c r="H881" s="1" t="s">
        <v>4794</v>
      </c>
      <c r="I881" s="8">
        <v>880</v>
      </c>
      <c r="J881" s="9" t="s">
        <v>1675</v>
      </c>
      <c r="K881" s="9" t="s">
        <v>1999</v>
      </c>
      <c r="L881" s="9">
        <v>3.2791855290518201E-2</v>
      </c>
      <c r="M881" s="9">
        <v>3.2791855290518201E-2</v>
      </c>
      <c r="N881" s="9">
        <v>0</v>
      </c>
      <c r="O881" s="9">
        <v>4.2486400151623797E-2</v>
      </c>
      <c r="P881" s="1" t="s">
        <v>4795</v>
      </c>
      <c r="Q881" s="9">
        <v>880</v>
      </c>
      <c r="R881" s="10">
        <f t="shared" si="52"/>
        <v>1760</v>
      </c>
      <c r="S881" s="1">
        <f t="shared" si="53"/>
        <v>1</v>
      </c>
      <c r="T881" s="1">
        <f t="shared" si="54"/>
        <v>0</v>
      </c>
      <c r="U881" s="1">
        <f t="shared" si="55"/>
        <v>0</v>
      </c>
      <c r="V881" s="1"/>
    </row>
    <row r="882" spans="1:22" x14ac:dyDescent="0.3">
      <c r="A882" s="8">
        <v>310</v>
      </c>
      <c r="B882" s="8" t="s">
        <v>1671</v>
      </c>
      <c r="C882" s="8">
        <v>0.79400000000000004</v>
      </c>
      <c r="D882" s="8">
        <v>0.20569999999999999</v>
      </c>
      <c r="E882" s="8">
        <v>0.20569999999999999</v>
      </c>
      <c r="F882" s="8" t="s">
        <v>1671</v>
      </c>
      <c r="G882" s="8">
        <v>0</v>
      </c>
      <c r="H882" s="1" t="s">
        <v>4796</v>
      </c>
      <c r="I882" s="8">
        <v>881</v>
      </c>
      <c r="J882" s="9" t="s">
        <v>1671</v>
      </c>
      <c r="K882" s="9" t="s">
        <v>2001</v>
      </c>
      <c r="L882" s="9">
        <v>1.0777694392936899E-2</v>
      </c>
      <c r="M882" s="9">
        <v>1.0777694392936899E-2</v>
      </c>
      <c r="N882" s="9">
        <v>0</v>
      </c>
      <c r="O882" s="9">
        <v>8.2900377567839606E-2</v>
      </c>
      <c r="P882" s="1" t="s">
        <v>4797</v>
      </c>
      <c r="Q882" s="9">
        <v>881</v>
      </c>
      <c r="R882" s="10">
        <f t="shared" si="52"/>
        <v>1762</v>
      </c>
      <c r="S882" s="1">
        <f t="shared" si="53"/>
        <v>1</v>
      </c>
      <c r="T882" s="1">
        <f t="shared" si="54"/>
        <v>0</v>
      </c>
      <c r="U882" s="1">
        <f t="shared" si="55"/>
        <v>0</v>
      </c>
      <c r="V882" s="1"/>
    </row>
    <row r="883" spans="1:22" x14ac:dyDescent="0.3">
      <c r="A883" s="8">
        <v>311</v>
      </c>
      <c r="B883" s="8" t="s">
        <v>1673</v>
      </c>
      <c r="C883" s="8">
        <v>0.4607</v>
      </c>
      <c r="D883" s="8">
        <v>0.64290000000000003</v>
      </c>
      <c r="E883" s="8">
        <v>0.64290000000000003</v>
      </c>
      <c r="F883" s="8" t="s">
        <v>1673</v>
      </c>
      <c r="G883" s="8">
        <v>0</v>
      </c>
      <c r="H883" s="1" t="s">
        <v>4798</v>
      </c>
      <c r="I883" s="8">
        <v>882</v>
      </c>
      <c r="J883" s="9" t="s">
        <v>1673</v>
      </c>
      <c r="K883" s="9" t="s">
        <v>2002</v>
      </c>
      <c r="L883" s="9">
        <v>2.9241738207661402E-2</v>
      </c>
      <c r="M883" s="9">
        <v>2.9241738207661402E-2</v>
      </c>
      <c r="N883" s="9">
        <v>0</v>
      </c>
      <c r="O883" s="9">
        <v>5.2357640129300997E-2</v>
      </c>
      <c r="P883" s="1" t="s">
        <v>4799</v>
      </c>
      <c r="Q883" s="9">
        <v>882</v>
      </c>
      <c r="R883" s="10">
        <f t="shared" si="52"/>
        <v>1764</v>
      </c>
      <c r="S883" s="1">
        <f t="shared" si="53"/>
        <v>1</v>
      </c>
      <c r="T883" s="1">
        <f t="shared" si="54"/>
        <v>0</v>
      </c>
      <c r="U883" s="1">
        <f t="shared" si="55"/>
        <v>0</v>
      </c>
      <c r="V883" s="1"/>
    </row>
    <row r="884" spans="1:22" x14ac:dyDescent="0.3">
      <c r="A884" s="8">
        <v>312</v>
      </c>
      <c r="B884" s="8" t="s">
        <v>1675</v>
      </c>
      <c r="C884" s="8">
        <v>0.50939999999999996</v>
      </c>
      <c r="D884" s="8">
        <v>0.58360000000000001</v>
      </c>
      <c r="E884" s="8">
        <v>0.58360000000000001</v>
      </c>
      <c r="F884" s="8" t="s">
        <v>1675</v>
      </c>
      <c r="G884" s="8">
        <v>0</v>
      </c>
      <c r="H884" s="1" t="s">
        <v>4800</v>
      </c>
      <c r="I884" s="8">
        <v>883</v>
      </c>
      <c r="J884" s="9" t="s">
        <v>1675</v>
      </c>
      <c r="K884" s="9" t="s">
        <v>2003</v>
      </c>
      <c r="L884" s="9">
        <v>2.2280694321277598E-2</v>
      </c>
      <c r="M884" s="9">
        <v>2.2280694321277598E-2</v>
      </c>
      <c r="N884" s="9">
        <v>0</v>
      </c>
      <c r="O884" s="9">
        <v>7.5929363849682394E-2</v>
      </c>
      <c r="P884" s="1" t="s">
        <v>4801</v>
      </c>
      <c r="Q884" s="9">
        <v>883</v>
      </c>
      <c r="R884" s="10">
        <f t="shared" si="52"/>
        <v>1766</v>
      </c>
      <c r="S884" s="1">
        <f t="shared" si="53"/>
        <v>1</v>
      </c>
      <c r="T884" s="1">
        <f t="shared" si="54"/>
        <v>0</v>
      </c>
      <c r="U884" s="1">
        <f t="shared" si="55"/>
        <v>0</v>
      </c>
      <c r="V884" s="1"/>
    </row>
    <row r="885" spans="1:22" x14ac:dyDescent="0.3">
      <c r="A885" s="8">
        <v>319</v>
      </c>
      <c r="B885" s="8" t="s">
        <v>1682</v>
      </c>
      <c r="C885" s="8">
        <v>0.93769999999999998</v>
      </c>
      <c r="D885" s="8">
        <v>0.17349999999999999</v>
      </c>
      <c r="E885" s="8">
        <v>0.17349999999999999</v>
      </c>
      <c r="F885" s="8" t="s">
        <v>1682</v>
      </c>
      <c r="G885" s="8">
        <v>0</v>
      </c>
      <c r="H885" s="1" t="s">
        <v>4802</v>
      </c>
      <c r="I885" s="8">
        <v>884</v>
      </c>
      <c r="J885" s="9" t="s">
        <v>1682</v>
      </c>
      <c r="K885" s="9" t="s">
        <v>2010</v>
      </c>
      <c r="L885" s="9">
        <v>8.1337448257317608E-3</v>
      </c>
      <c r="M885" s="9">
        <v>8.1337448257317608E-3</v>
      </c>
      <c r="N885" s="9">
        <v>0</v>
      </c>
      <c r="O885" s="9">
        <v>2.9549623207106999E-2</v>
      </c>
      <c r="P885" s="1" t="s">
        <v>4803</v>
      </c>
      <c r="Q885" s="9">
        <v>884</v>
      </c>
      <c r="R885" s="10">
        <f t="shared" si="52"/>
        <v>1768</v>
      </c>
      <c r="S885" s="1">
        <f t="shared" si="53"/>
        <v>1</v>
      </c>
      <c r="T885" s="1">
        <f t="shared" si="54"/>
        <v>0</v>
      </c>
      <c r="U885" s="1">
        <f t="shared" si="55"/>
        <v>0</v>
      </c>
      <c r="V885" s="1"/>
    </row>
    <row r="886" spans="1:22" x14ac:dyDescent="0.3">
      <c r="A886" s="8">
        <v>321</v>
      </c>
      <c r="B886" s="8" t="s">
        <v>1666</v>
      </c>
      <c r="C886" s="8">
        <v>0.92200000000000004</v>
      </c>
      <c r="D886" s="8">
        <v>0.20330000000000001</v>
      </c>
      <c r="E886" s="8">
        <v>0.20330000000000001</v>
      </c>
      <c r="F886" s="8" t="s">
        <v>1666</v>
      </c>
      <c r="G886" s="8">
        <v>0</v>
      </c>
      <c r="H886" s="1" t="s">
        <v>4804</v>
      </c>
      <c r="I886" s="8">
        <v>885</v>
      </c>
      <c r="J886" s="9" t="s">
        <v>1666</v>
      </c>
      <c r="K886" s="9" t="s">
        <v>2012</v>
      </c>
      <c r="L886" s="9">
        <v>8.8833726731854593E-3</v>
      </c>
      <c r="M886" s="9">
        <v>8.8833726731854593E-3</v>
      </c>
      <c r="N886" s="9">
        <v>0</v>
      </c>
      <c r="O886" s="9">
        <v>3.1794607017019902E-2</v>
      </c>
      <c r="P886" s="1" t="s">
        <v>4805</v>
      </c>
      <c r="Q886" s="9">
        <v>885</v>
      </c>
      <c r="R886" s="10">
        <f t="shared" si="52"/>
        <v>1770</v>
      </c>
      <c r="S886" s="1">
        <f t="shared" si="53"/>
        <v>1</v>
      </c>
      <c r="T886" s="1">
        <f t="shared" si="54"/>
        <v>0</v>
      </c>
      <c r="U886" s="1">
        <f t="shared" si="55"/>
        <v>0</v>
      </c>
      <c r="V886" s="1"/>
    </row>
    <row r="887" spans="1:22" x14ac:dyDescent="0.3">
      <c r="A887" s="8">
        <v>323</v>
      </c>
      <c r="B887" s="8" t="s">
        <v>1675</v>
      </c>
      <c r="C887" s="8">
        <v>0.50609999999999999</v>
      </c>
      <c r="D887" s="8">
        <v>0.47639999999999999</v>
      </c>
      <c r="E887" s="8">
        <v>0.47639999999999999</v>
      </c>
      <c r="F887" s="8" t="s">
        <v>1675</v>
      </c>
      <c r="G887" s="8">
        <v>0</v>
      </c>
      <c r="H887" s="1" t="s">
        <v>4806</v>
      </c>
      <c r="I887" s="8">
        <v>886</v>
      </c>
      <c r="J887" s="9" t="s">
        <v>1675</v>
      </c>
      <c r="K887" s="9" t="s">
        <v>2014</v>
      </c>
      <c r="L887" s="9">
        <v>3.5550173540780897E-2</v>
      </c>
      <c r="M887" s="9">
        <v>3.5550173540780897E-2</v>
      </c>
      <c r="N887" s="9">
        <v>0</v>
      </c>
      <c r="O887" s="9">
        <v>8.3848678477226005E-2</v>
      </c>
      <c r="P887" s="1" t="s">
        <v>4807</v>
      </c>
      <c r="Q887" s="9">
        <v>886</v>
      </c>
      <c r="R887" s="10">
        <f t="shared" si="52"/>
        <v>1772</v>
      </c>
      <c r="S887" s="1">
        <f t="shared" si="53"/>
        <v>1</v>
      </c>
      <c r="T887" s="1">
        <f t="shared" si="54"/>
        <v>0</v>
      </c>
      <c r="U887" s="1">
        <f t="shared" si="55"/>
        <v>0</v>
      </c>
      <c r="V887" s="1"/>
    </row>
    <row r="888" spans="1:22" x14ac:dyDescent="0.3">
      <c r="A888" s="8">
        <v>324</v>
      </c>
      <c r="B888" s="8" t="s">
        <v>1681</v>
      </c>
      <c r="C888" s="8">
        <v>0.2581</v>
      </c>
      <c r="D888" s="8">
        <v>0.84870000000000001</v>
      </c>
      <c r="E888" s="8">
        <v>0.84870000000000001</v>
      </c>
      <c r="F888" s="8" t="s">
        <v>1681</v>
      </c>
      <c r="G888" s="8">
        <v>0</v>
      </c>
      <c r="H888" s="1" t="s">
        <v>4808</v>
      </c>
      <c r="I888" s="8">
        <v>887</v>
      </c>
      <c r="J888" s="9" t="s">
        <v>1681</v>
      </c>
      <c r="K888" s="9" t="s">
        <v>2015</v>
      </c>
      <c r="L888" s="9">
        <v>4.5309627644866603E-2</v>
      </c>
      <c r="M888" s="9">
        <v>4.5309627644866603E-2</v>
      </c>
      <c r="N888" s="9">
        <v>0</v>
      </c>
      <c r="O888" s="9">
        <v>5.2490645651568898E-2</v>
      </c>
      <c r="P888" s="1" t="s">
        <v>4809</v>
      </c>
      <c r="Q888" s="9">
        <v>887</v>
      </c>
      <c r="R888" s="10">
        <f t="shared" si="52"/>
        <v>1774</v>
      </c>
      <c r="S888" s="1">
        <f t="shared" si="53"/>
        <v>1</v>
      </c>
      <c r="T888" s="1">
        <f t="shared" si="54"/>
        <v>0</v>
      </c>
      <c r="U888" s="1">
        <f t="shared" si="55"/>
        <v>0</v>
      </c>
      <c r="V888" s="1"/>
    </row>
    <row r="889" spans="1:22" x14ac:dyDescent="0.3">
      <c r="A889" s="8">
        <v>327</v>
      </c>
      <c r="B889" s="8" t="s">
        <v>1676</v>
      </c>
      <c r="C889" s="8">
        <v>0.49020000000000002</v>
      </c>
      <c r="D889" s="8">
        <v>0.4864</v>
      </c>
      <c r="E889" s="8">
        <v>0.4864</v>
      </c>
      <c r="F889" s="8" t="s">
        <v>1676</v>
      </c>
      <c r="G889" s="8">
        <v>0</v>
      </c>
      <c r="H889" s="1" t="s">
        <v>4810</v>
      </c>
      <c r="I889" s="8">
        <v>888</v>
      </c>
      <c r="J889" s="9" t="s">
        <v>1676</v>
      </c>
      <c r="K889" s="9" t="s">
        <v>2018</v>
      </c>
      <c r="L889" s="9">
        <v>3.4448771124727301E-2</v>
      </c>
      <c r="M889" s="9">
        <v>3.4448771124727301E-2</v>
      </c>
      <c r="N889" s="9">
        <v>0</v>
      </c>
      <c r="O889" s="9">
        <v>8.0230785063941601E-2</v>
      </c>
      <c r="P889" s="1" t="s">
        <v>4811</v>
      </c>
      <c r="Q889" s="9">
        <v>888</v>
      </c>
      <c r="R889" s="10">
        <f t="shared" si="52"/>
        <v>1776</v>
      </c>
      <c r="S889" s="1">
        <f t="shared" si="53"/>
        <v>1</v>
      </c>
      <c r="T889" s="1">
        <f t="shared" si="54"/>
        <v>0</v>
      </c>
      <c r="U889" s="1">
        <f t="shared" si="55"/>
        <v>0</v>
      </c>
      <c r="V889" s="1"/>
    </row>
    <row r="890" spans="1:22" x14ac:dyDescent="0.3">
      <c r="A890" s="8">
        <v>330</v>
      </c>
      <c r="B890" s="8" t="s">
        <v>1680</v>
      </c>
      <c r="C890" s="8">
        <v>0.79139999999999999</v>
      </c>
      <c r="D890" s="8">
        <v>0.23069999999999999</v>
      </c>
      <c r="E890" s="8">
        <v>0.23069999999999999</v>
      </c>
      <c r="F890" s="8" t="s">
        <v>1680</v>
      </c>
      <c r="G890" s="8">
        <v>0</v>
      </c>
      <c r="H890" s="1" t="s">
        <v>4812</v>
      </c>
      <c r="I890" s="8">
        <v>889</v>
      </c>
      <c r="J890" s="9" t="s">
        <v>1680</v>
      </c>
      <c r="K890" s="9" t="s">
        <v>2021</v>
      </c>
      <c r="L890" s="9">
        <v>1.5354749190105E-2</v>
      </c>
      <c r="M890" s="9">
        <v>1.5354749190105E-2</v>
      </c>
      <c r="N890" s="9">
        <v>0</v>
      </c>
      <c r="O890" s="9">
        <v>0.103965021545428</v>
      </c>
      <c r="P890" s="1" t="s">
        <v>4813</v>
      </c>
      <c r="Q890" s="9">
        <v>889</v>
      </c>
      <c r="R890" s="10">
        <f t="shared" si="52"/>
        <v>1778</v>
      </c>
      <c r="S890" s="1">
        <f t="shared" si="53"/>
        <v>1</v>
      </c>
      <c r="T890" s="1">
        <f t="shared" si="54"/>
        <v>0</v>
      </c>
      <c r="U890" s="1">
        <f t="shared" si="55"/>
        <v>0</v>
      </c>
      <c r="V890" s="1"/>
    </row>
    <row r="891" spans="1:22" x14ac:dyDescent="0.3">
      <c r="A891" s="8">
        <v>331</v>
      </c>
      <c r="B891" s="8" t="s">
        <v>1685</v>
      </c>
      <c r="C891" s="8">
        <v>0.26579999999999998</v>
      </c>
      <c r="D891" s="8">
        <v>0.83560000000000001</v>
      </c>
      <c r="E891" s="8">
        <v>0.83560000000000001</v>
      </c>
      <c r="F891" s="8" t="s">
        <v>1685</v>
      </c>
      <c r="G891" s="8">
        <v>0</v>
      </c>
      <c r="H891" s="1" t="s">
        <v>4814</v>
      </c>
      <c r="I891" s="8">
        <v>890</v>
      </c>
      <c r="J891" s="9" t="s">
        <v>1685</v>
      </c>
      <c r="K891" s="9" t="s">
        <v>2022</v>
      </c>
      <c r="L891" s="9">
        <v>4.50554921703301E-2</v>
      </c>
      <c r="M891" s="9">
        <v>4.50554921703301E-2</v>
      </c>
      <c r="N891" s="9">
        <v>0</v>
      </c>
      <c r="O891" s="9">
        <v>5.53221154174501E-2</v>
      </c>
      <c r="P891" s="1" t="s">
        <v>4815</v>
      </c>
      <c r="Q891" s="9">
        <v>890</v>
      </c>
      <c r="R891" s="10">
        <f t="shared" si="52"/>
        <v>1780</v>
      </c>
      <c r="S891" s="1">
        <f t="shared" si="53"/>
        <v>1</v>
      </c>
      <c r="T891" s="1">
        <f t="shared" si="54"/>
        <v>0</v>
      </c>
      <c r="U891" s="1">
        <f t="shared" si="55"/>
        <v>0</v>
      </c>
      <c r="V891" s="1"/>
    </row>
    <row r="892" spans="1:22" x14ac:dyDescent="0.3">
      <c r="A892" s="8">
        <v>334</v>
      </c>
      <c r="B892" s="8" t="s">
        <v>1672</v>
      </c>
      <c r="C892" s="8">
        <v>0.34589999999999999</v>
      </c>
      <c r="D892" s="8">
        <v>0.76549999999999996</v>
      </c>
      <c r="E892" s="8">
        <v>0.76549999999999996</v>
      </c>
      <c r="F892" s="8" t="s">
        <v>1672</v>
      </c>
      <c r="G892" s="8">
        <v>0</v>
      </c>
      <c r="H892" s="1" t="s">
        <v>4816</v>
      </c>
      <c r="I892" s="8">
        <v>891</v>
      </c>
      <c r="J892" s="9" t="s">
        <v>1672</v>
      </c>
      <c r="K892" s="9" t="s">
        <v>2025</v>
      </c>
      <c r="L892" s="9">
        <v>5.7376753244100798E-2</v>
      </c>
      <c r="M892" s="9">
        <v>5.7376753244100798E-2</v>
      </c>
      <c r="N892" s="9">
        <v>0</v>
      </c>
      <c r="O892" s="9">
        <v>6.6595480999262005E-2</v>
      </c>
      <c r="P892" s="1" t="s">
        <v>4817</v>
      </c>
      <c r="Q892" s="9">
        <v>891</v>
      </c>
      <c r="R892" s="10">
        <f t="shared" si="52"/>
        <v>1782</v>
      </c>
      <c r="S892" s="1">
        <f t="shared" si="53"/>
        <v>1</v>
      </c>
      <c r="T892" s="1">
        <f t="shared" si="54"/>
        <v>0</v>
      </c>
      <c r="U892" s="1">
        <f t="shared" si="55"/>
        <v>0</v>
      </c>
      <c r="V892" s="1"/>
    </row>
    <row r="893" spans="1:22" x14ac:dyDescent="0.3">
      <c r="A893" s="8">
        <v>337</v>
      </c>
      <c r="B893" s="8" t="s">
        <v>1668</v>
      </c>
      <c r="C893" s="8">
        <v>0.45329999999999998</v>
      </c>
      <c r="D893" s="8">
        <v>0.64259999999999995</v>
      </c>
      <c r="E893" s="8">
        <v>0.64259999999999995</v>
      </c>
      <c r="F893" s="8" t="s">
        <v>1668</v>
      </c>
      <c r="G893" s="8">
        <v>0</v>
      </c>
      <c r="H893" s="1" t="s">
        <v>4818</v>
      </c>
      <c r="I893" s="8">
        <v>892</v>
      </c>
      <c r="J893" s="9" t="s">
        <v>1668</v>
      </c>
      <c r="K893" s="9" t="s">
        <v>2028</v>
      </c>
      <c r="L893" s="9">
        <v>4.2851106625206997E-2</v>
      </c>
      <c r="M893" s="9">
        <v>4.2851106625206997E-2</v>
      </c>
      <c r="N893" s="9">
        <v>0</v>
      </c>
      <c r="O893" s="9">
        <v>7.38551800618788E-2</v>
      </c>
      <c r="P893" s="1" t="s">
        <v>4819</v>
      </c>
      <c r="Q893" s="9">
        <v>892</v>
      </c>
      <c r="R893" s="10">
        <f t="shared" si="52"/>
        <v>1784</v>
      </c>
      <c r="S893" s="1">
        <f t="shared" si="53"/>
        <v>1</v>
      </c>
      <c r="T893" s="1">
        <f t="shared" si="54"/>
        <v>0</v>
      </c>
      <c r="U893" s="1">
        <f t="shared" si="55"/>
        <v>0</v>
      </c>
      <c r="V893" s="1"/>
    </row>
    <row r="894" spans="1:22" x14ac:dyDescent="0.3">
      <c r="A894" s="8">
        <v>338</v>
      </c>
      <c r="B894" s="8" t="s">
        <v>1675</v>
      </c>
      <c r="C894" s="8">
        <v>0.24479999999999999</v>
      </c>
      <c r="D894" s="8">
        <v>0.86729999999999996</v>
      </c>
      <c r="E894" s="8">
        <v>0.86729999999999996</v>
      </c>
      <c r="F894" s="8" t="s">
        <v>1675</v>
      </c>
      <c r="G894" s="8">
        <v>0</v>
      </c>
      <c r="H894" s="1" t="s">
        <v>4820</v>
      </c>
      <c r="I894" s="8">
        <v>893</v>
      </c>
      <c r="J894" s="9" t="s">
        <v>1675</v>
      </c>
      <c r="K894" s="9" t="s">
        <v>2029</v>
      </c>
      <c r="L894" s="9">
        <v>5.0852591954462303E-2</v>
      </c>
      <c r="M894" s="9">
        <v>5.0852591954462303E-2</v>
      </c>
      <c r="N894" s="9">
        <v>0</v>
      </c>
      <c r="O894" s="9">
        <v>5.7797220461115698E-2</v>
      </c>
      <c r="P894" s="1" t="s">
        <v>4821</v>
      </c>
      <c r="Q894" s="9">
        <v>893</v>
      </c>
      <c r="R894" s="10">
        <f t="shared" si="52"/>
        <v>1786</v>
      </c>
      <c r="S894" s="1">
        <f t="shared" si="53"/>
        <v>1</v>
      </c>
      <c r="T894" s="1">
        <f t="shared" si="54"/>
        <v>0</v>
      </c>
      <c r="U894" s="1">
        <f t="shared" si="55"/>
        <v>0</v>
      </c>
      <c r="V894" s="1"/>
    </row>
    <row r="895" spans="1:22" x14ac:dyDescent="0.3">
      <c r="A895" s="8">
        <v>339</v>
      </c>
      <c r="B895" s="8" t="s">
        <v>1674</v>
      </c>
      <c r="C895" s="8">
        <v>0.73870000000000002</v>
      </c>
      <c r="D895" s="8">
        <v>0.36549999999999999</v>
      </c>
      <c r="E895" s="8">
        <v>0.36549999999999999</v>
      </c>
      <c r="F895" s="8" t="s">
        <v>1674</v>
      </c>
      <c r="G895" s="8">
        <v>0</v>
      </c>
      <c r="H895" s="1" t="s">
        <v>4822</v>
      </c>
      <c r="I895" s="8">
        <v>894</v>
      </c>
      <c r="J895" s="9" t="s">
        <v>1674</v>
      </c>
      <c r="K895" s="9" t="s">
        <v>2030</v>
      </c>
      <c r="L895" s="9">
        <v>2.3742452594677398E-2</v>
      </c>
      <c r="M895" s="9">
        <v>2.3742452594677398E-2</v>
      </c>
      <c r="N895" s="9">
        <v>0</v>
      </c>
      <c r="O895" s="9">
        <v>9.2122499039481595E-2</v>
      </c>
      <c r="P895" s="1" t="s">
        <v>4823</v>
      </c>
      <c r="Q895" s="9">
        <v>894</v>
      </c>
      <c r="R895" s="10">
        <f t="shared" si="52"/>
        <v>1788</v>
      </c>
      <c r="S895" s="1">
        <f t="shared" si="53"/>
        <v>1</v>
      </c>
      <c r="T895" s="1">
        <f t="shared" si="54"/>
        <v>0</v>
      </c>
      <c r="U895" s="1">
        <f t="shared" si="55"/>
        <v>0</v>
      </c>
      <c r="V895" s="1"/>
    </row>
    <row r="896" spans="1:22" x14ac:dyDescent="0.3">
      <c r="A896" s="8">
        <v>340</v>
      </c>
      <c r="B896" s="8" t="s">
        <v>1675</v>
      </c>
      <c r="C896" s="8">
        <v>0.84450000000000003</v>
      </c>
      <c r="D896" s="8">
        <v>0.26629999999999998</v>
      </c>
      <c r="E896" s="8">
        <v>0.26629999999999998</v>
      </c>
      <c r="F896" s="8" t="s">
        <v>1675</v>
      </c>
      <c r="G896" s="8">
        <v>0</v>
      </c>
      <c r="H896" s="1" t="s">
        <v>4824</v>
      </c>
      <c r="I896" s="8">
        <v>895</v>
      </c>
      <c r="J896" s="9" t="s">
        <v>1675</v>
      </c>
      <c r="K896" s="9" t="s">
        <v>2031</v>
      </c>
      <c r="L896" s="9">
        <v>2.1616232544504801E-2</v>
      </c>
      <c r="M896" s="9">
        <v>2.1616232544504801E-2</v>
      </c>
      <c r="N896" s="9">
        <v>0</v>
      </c>
      <c r="O896" s="9">
        <v>0.11497701644431001</v>
      </c>
      <c r="P896" s="1" t="s">
        <v>4825</v>
      </c>
      <c r="Q896" s="9">
        <v>895</v>
      </c>
      <c r="R896" s="10">
        <f t="shared" si="52"/>
        <v>1790</v>
      </c>
      <c r="S896" s="1">
        <f t="shared" si="53"/>
        <v>1</v>
      </c>
      <c r="T896" s="1">
        <f t="shared" si="54"/>
        <v>0</v>
      </c>
      <c r="U896" s="1">
        <f t="shared" si="55"/>
        <v>0</v>
      </c>
      <c r="V896" s="1"/>
    </row>
    <row r="897" spans="1:22" x14ac:dyDescent="0.3">
      <c r="A897" s="8">
        <v>342</v>
      </c>
      <c r="B897" s="8" t="s">
        <v>1674</v>
      </c>
      <c r="C897" s="8">
        <v>0.26440000000000002</v>
      </c>
      <c r="D897" s="8">
        <v>0.85450000000000004</v>
      </c>
      <c r="E897" s="8">
        <v>0.85450000000000004</v>
      </c>
      <c r="F897" s="8" t="s">
        <v>1674</v>
      </c>
      <c r="G897" s="8">
        <v>0</v>
      </c>
      <c r="H897" s="1" t="s">
        <v>4826</v>
      </c>
      <c r="I897" s="8">
        <v>896</v>
      </c>
      <c r="J897" s="9" t="s">
        <v>1674</v>
      </c>
      <c r="K897" s="9" t="s">
        <v>2033</v>
      </c>
      <c r="L897" s="9">
        <v>5.10591892644763E-2</v>
      </c>
      <c r="M897" s="9">
        <v>5.10591892644763E-2</v>
      </c>
      <c r="N897" s="9">
        <v>0</v>
      </c>
      <c r="O897" s="9">
        <v>5.9999310497800697E-2</v>
      </c>
      <c r="P897" s="1" t="s">
        <v>4827</v>
      </c>
      <c r="Q897" s="9">
        <v>896</v>
      </c>
      <c r="R897" s="10">
        <f t="shared" si="52"/>
        <v>1792</v>
      </c>
      <c r="S897" s="1">
        <f t="shared" si="53"/>
        <v>1</v>
      </c>
      <c r="T897" s="1">
        <f t="shared" si="54"/>
        <v>0</v>
      </c>
      <c r="U897" s="1">
        <f t="shared" si="55"/>
        <v>0</v>
      </c>
      <c r="V897" s="1"/>
    </row>
    <row r="898" spans="1:22" x14ac:dyDescent="0.3">
      <c r="A898" s="8">
        <v>343</v>
      </c>
      <c r="B898" s="8" t="s">
        <v>1674</v>
      </c>
      <c r="C898" s="8">
        <v>0.83930000000000005</v>
      </c>
      <c r="D898" s="8">
        <v>0.19589999999999999</v>
      </c>
      <c r="E898" s="8">
        <v>0.19589999999999999</v>
      </c>
      <c r="F898" s="8" t="s">
        <v>1674</v>
      </c>
      <c r="G898" s="8">
        <v>0</v>
      </c>
      <c r="H898" s="1" t="s">
        <v>4828</v>
      </c>
      <c r="I898" s="8">
        <v>897</v>
      </c>
      <c r="J898" s="9" t="s">
        <v>1674</v>
      </c>
      <c r="K898" s="9" t="s">
        <v>2034</v>
      </c>
      <c r="L898" s="9">
        <v>1.20301594058357E-2</v>
      </c>
      <c r="M898" s="9">
        <v>1.20301594058357E-2</v>
      </c>
      <c r="N898" s="9">
        <v>0</v>
      </c>
      <c r="O898" s="9">
        <v>0.10062734967152601</v>
      </c>
      <c r="P898" s="1" t="s">
        <v>4829</v>
      </c>
      <c r="Q898" s="9">
        <v>897</v>
      </c>
      <c r="R898" s="10">
        <f t="shared" ref="R898:R961" si="56">SUM(I898,Q898)</f>
        <v>1794</v>
      </c>
      <c r="S898" s="1">
        <f t="shared" si="53"/>
        <v>1</v>
      </c>
      <c r="T898" s="1">
        <f t="shared" si="54"/>
        <v>0</v>
      </c>
      <c r="U898" s="1">
        <f t="shared" si="55"/>
        <v>0</v>
      </c>
      <c r="V898" s="1"/>
    </row>
    <row r="899" spans="1:22" x14ac:dyDescent="0.3">
      <c r="A899" s="8">
        <v>348</v>
      </c>
      <c r="B899" s="8" t="s">
        <v>1685</v>
      </c>
      <c r="C899" s="8">
        <v>0.83230000000000004</v>
      </c>
      <c r="D899" s="8">
        <v>0.27</v>
      </c>
      <c r="E899" s="8">
        <v>0.27</v>
      </c>
      <c r="F899" s="8" t="s">
        <v>1685</v>
      </c>
      <c r="G899" s="8">
        <v>0</v>
      </c>
      <c r="H899" s="1" t="s">
        <v>4830</v>
      </c>
      <c r="I899" s="8">
        <v>898</v>
      </c>
      <c r="J899" s="9" t="s">
        <v>1685</v>
      </c>
      <c r="K899" s="9" t="s">
        <v>2039</v>
      </c>
      <c r="L899" s="9">
        <v>1.6603929256913098E-2</v>
      </c>
      <c r="M899" s="9">
        <v>1.6603929256913098E-2</v>
      </c>
      <c r="N899" s="9">
        <v>0</v>
      </c>
      <c r="O899" s="9">
        <v>0.105990534068099</v>
      </c>
      <c r="P899" s="1" t="s">
        <v>4831</v>
      </c>
      <c r="Q899" s="9">
        <v>898</v>
      </c>
      <c r="R899" s="10">
        <f t="shared" si="56"/>
        <v>1796</v>
      </c>
      <c r="S899" s="1">
        <f t="shared" ref="S899:S962" si="57">IF(J899=F899,1,0)</f>
        <v>1</v>
      </c>
      <c r="T899" s="1">
        <f t="shared" ref="T899:T962" si="58">IF(F899=B899,0,1)</f>
        <v>0</v>
      </c>
      <c r="U899" s="1">
        <f t="shared" ref="U899:U962" si="59">IF(SUM(S899:T899)&gt;1,1,0)</f>
        <v>0</v>
      </c>
      <c r="V899" s="1"/>
    </row>
    <row r="900" spans="1:22" x14ac:dyDescent="0.3">
      <c r="A900" s="8">
        <v>349</v>
      </c>
      <c r="B900" s="8" t="s">
        <v>1675</v>
      </c>
      <c r="C900" s="8">
        <v>0.90169999999999995</v>
      </c>
      <c r="D900" s="8">
        <v>0.1903</v>
      </c>
      <c r="E900" s="8">
        <v>0.1903</v>
      </c>
      <c r="F900" s="8" t="s">
        <v>1675</v>
      </c>
      <c r="G900" s="8">
        <v>0</v>
      </c>
      <c r="H900" s="1" t="s">
        <v>4832</v>
      </c>
      <c r="I900" s="8">
        <v>899</v>
      </c>
      <c r="J900" s="9" t="s">
        <v>1675</v>
      </c>
      <c r="K900" s="9" t="s">
        <v>2040</v>
      </c>
      <c r="L900" s="9">
        <v>9.1911352451463108E-3</v>
      </c>
      <c r="M900" s="9">
        <v>9.1911352451463108E-3</v>
      </c>
      <c r="N900" s="9">
        <v>0</v>
      </c>
      <c r="O900" s="9">
        <v>9.9994376739574398E-2</v>
      </c>
      <c r="P900" s="1" t="s">
        <v>4833</v>
      </c>
      <c r="Q900" s="9">
        <v>899</v>
      </c>
      <c r="R900" s="10">
        <f t="shared" si="56"/>
        <v>1798</v>
      </c>
      <c r="S900" s="1">
        <f t="shared" si="57"/>
        <v>1</v>
      </c>
      <c r="T900" s="1">
        <f t="shared" si="58"/>
        <v>0</v>
      </c>
      <c r="U900" s="1">
        <f t="shared" si="59"/>
        <v>0</v>
      </c>
      <c r="V900" s="1"/>
    </row>
    <row r="901" spans="1:22" x14ac:dyDescent="0.3">
      <c r="A901" s="8">
        <v>350</v>
      </c>
      <c r="B901" s="8" t="s">
        <v>1678</v>
      </c>
      <c r="C901" s="8">
        <v>0.8044</v>
      </c>
      <c r="D901" s="8">
        <v>0.25700000000000001</v>
      </c>
      <c r="E901" s="8">
        <v>0.25700000000000001</v>
      </c>
      <c r="F901" s="8" t="s">
        <v>1678</v>
      </c>
      <c r="G901" s="8">
        <v>0</v>
      </c>
      <c r="H901" s="1" t="s">
        <v>4834</v>
      </c>
      <c r="I901" s="8">
        <v>900</v>
      </c>
      <c r="J901" s="9" t="s">
        <v>1678</v>
      </c>
      <c r="K901" s="9" t="s">
        <v>2041</v>
      </c>
      <c r="L901" s="9">
        <v>1.8577176242971699E-2</v>
      </c>
      <c r="M901" s="9">
        <v>1.8577176242971699E-2</v>
      </c>
      <c r="N901" s="9">
        <v>0</v>
      </c>
      <c r="O901" s="9">
        <v>0.101888981984164</v>
      </c>
      <c r="P901" s="1" t="s">
        <v>4835</v>
      </c>
      <c r="Q901" s="9">
        <v>900</v>
      </c>
      <c r="R901" s="10">
        <f t="shared" si="56"/>
        <v>1800</v>
      </c>
      <c r="S901" s="1">
        <f t="shared" si="57"/>
        <v>1</v>
      </c>
      <c r="T901" s="1">
        <f t="shared" si="58"/>
        <v>0</v>
      </c>
      <c r="U901" s="1">
        <f t="shared" si="59"/>
        <v>0</v>
      </c>
      <c r="V901" s="1"/>
    </row>
    <row r="902" spans="1:22" x14ac:dyDescent="0.3">
      <c r="A902" s="8">
        <v>351</v>
      </c>
      <c r="B902" s="8" t="s">
        <v>1674</v>
      </c>
      <c r="C902" s="8">
        <v>0.79210000000000003</v>
      </c>
      <c r="D902" s="8">
        <v>0.22539999999999999</v>
      </c>
      <c r="E902" s="8">
        <v>0.22539999999999999</v>
      </c>
      <c r="F902" s="8" t="s">
        <v>1674</v>
      </c>
      <c r="G902" s="8">
        <v>0</v>
      </c>
      <c r="H902" s="1" t="s">
        <v>4836</v>
      </c>
      <c r="I902" s="8">
        <v>901</v>
      </c>
      <c r="J902" s="9" t="s">
        <v>1674</v>
      </c>
      <c r="K902" s="9" t="s">
        <v>2042</v>
      </c>
      <c r="L902" s="9">
        <v>1.65687061456882E-2</v>
      </c>
      <c r="M902" s="9">
        <v>1.65687061456882E-2</v>
      </c>
      <c r="N902" s="9">
        <v>0</v>
      </c>
      <c r="O902" s="9">
        <v>0.113643741085176</v>
      </c>
      <c r="P902" s="1" t="s">
        <v>4837</v>
      </c>
      <c r="Q902" s="9">
        <v>901</v>
      </c>
      <c r="R902" s="10">
        <f t="shared" si="56"/>
        <v>1802</v>
      </c>
      <c r="S902" s="1">
        <f t="shared" si="57"/>
        <v>1</v>
      </c>
      <c r="T902" s="1">
        <f t="shared" si="58"/>
        <v>0</v>
      </c>
      <c r="U902" s="1">
        <f t="shared" si="59"/>
        <v>0</v>
      </c>
      <c r="V902" s="1"/>
    </row>
    <row r="903" spans="1:22" x14ac:dyDescent="0.3">
      <c r="A903" s="8">
        <v>353</v>
      </c>
      <c r="B903" s="8" t="s">
        <v>1685</v>
      </c>
      <c r="C903" s="8">
        <v>0.58299999999999996</v>
      </c>
      <c r="D903" s="8">
        <v>0.58099999999999996</v>
      </c>
      <c r="E903" s="8">
        <v>0.58099999999999996</v>
      </c>
      <c r="F903" s="8" t="s">
        <v>1685</v>
      </c>
      <c r="G903" s="8">
        <v>0</v>
      </c>
      <c r="H903" s="1" t="s">
        <v>4838</v>
      </c>
      <c r="I903" s="8">
        <v>902</v>
      </c>
      <c r="J903" s="9" t="s">
        <v>1685</v>
      </c>
      <c r="K903" s="9" t="s">
        <v>2044</v>
      </c>
      <c r="L903" s="9">
        <v>3.2694008514991602E-2</v>
      </c>
      <c r="M903" s="9">
        <v>3.2694008514991602E-2</v>
      </c>
      <c r="N903" s="9">
        <v>0</v>
      </c>
      <c r="O903" s="9">
        <v>8.1749742924353205E-2</v>
      </c>
      <c r="P903" s="1" t="s">
        <v>4839</v>
      </c>
      <c r="Q903" s="9">
        <v>902</v>
      </c>
      <c r="R903" s="10">
        <f t="shared" si="56"/>
        <v>1804</v>
      </c>
      <c r="S903" s="1">
        <f t="shared" si="57"/>
        <v>1</v>
      </c>
      <c r="T903" s="1">
        <f t="shared" si="58"/>
        <v>0</v>
      </c>
      <c r="U903" s="1">
        <f t="shared" si="59"/>
        <v>0</v>
      </c>
      <c r="V903" s="1"/>
    </row>
    <row r="904" spans="1:22" x14ac:dyDescent="0.3">
      <c r="A904" s="8">
        <v>356</v>
      </c>
      <c r="B904" s="8" t="s">
        <v>1673</v>
      </c>
      <c r="C904" s="8">
        <v>0.79330000000000001</v>
      </c>
      <c r="D904" s="8">
        <v>0.25309999999999999</v>
      </c>
      <c r="E904" s="8">
        <v>0.25309999999999999</v>
      </c>
      <c r="F904" s="8" t="s">
        <v>1673</v>
      </c>
      <c r="G904" s="8">
        <v>0</v>
      </c>
      <c r="H904" s="1" t="s">
        <v>4840</v>
      </c>
      <c r="I904" s="8">
        <v>903</v>
      </c>
      <c r="J904" s="9" t="s">
        <v>1673</v>
      </c>
      <c r="K904" s="9" t="s">
        <v>2047</v>
      </c>
      <c r="L904" s="9">
        <v>1.6128271623065502E-2</v>
      </c>
      <c r="M904" s="9">
        <v>1.6128271623065502E-2</v>
      </c>
      <c r="N904" s="9">
        <v>0</v>
      </c>
      <c r="O904" s="9">
        <v>7.8418259797696302E-2</v>
      </c>
      <c r="P904" s="1" t="s">
        <v>4841</v>
      </c>
      <c r="Q904" s="9">
        <v>903</v>
      </c>
      <c r="R904" s="10">
        <f t="shared" si="56"/>
        <v>1806</v>
      </c>
      <c r="S904" s="1">
        <f t="shared" si="57"/>
        <v>1</v>
      </c>
      <c r="T904" s="1">
        <f t="shared" si="58"/>
        <v>0</v>
      </c>
      <c r="U904" s="1">
        <f t="shared" si="59"/>
        <v>0</v>
      </c>
      <c r="V904" s="1"/>
    </row>
    <row r="905" spans="1:22" x14ac:dyDescent="0.3">
      <c r="A905" s="8">
        <v>357</v>
      </c>
      <c r="B905" s="8" t="s">
        <v>1670</v>
      </c>
      <c r="C905" s="8">
        <v>0.54149999999999998</v>
      </c>
      <c r="D905" s="8">
        <v>0.65490000000000004</v>
      </c>
      <c r="E905" s="8">
        <v>0.65490000000000004</v>
      </c>
      <c r="F905" s="8" t="s">
        <v>1670</v>
      </c>
      <c r="G905" s="8">
        <v>0</v>
      </c>
      <c r="H905" s="1" t="s">
        <v>4842</v>
      </c>
      <c r="I905" s="8">
        <v>904</v>
      </c>
      <c r="J905" s="9" t="s">
        <v>1670</v>
      </c>
      <c r="K905" s="9" t="s">
        <v>2048</v>
      </c>
      <c r="L905" s="9">
        <v>3.5783447867271598E-2</v>
      </c>
      <c r="M905" s="9">
        <v>3.5783447867271598E-2</v>
      </c>
      <c r="N905" s="9">
        <v>0</v>
      </c>
      <c r="O905" s="9">
        <v>4.5772383746679898E-2</v>
      </c>
      <c r="P905" s="1" t="s">
        <v>4843</v>
      </c>
      <c r="Q905" s="9">
        <v>904</v>
      </c>
      <c r="R905" s="10">
        <f t="shared" si="56"/>
        <v>1808</v>
      </c>
      <c r="S905" s="1">
        <f t="shared" si="57"/>
        <v>1</v>
      </c>
      <c r="T905" s="1">
        <f t="shared" si="58"/>
        <v>0</v>
      </c>
      <c r="U905" s="1">
        <f t="shared" si="59"/>
        <v>0</v>
      </c>
      <c r="V905" s="1"/>
    </row>
    <row r="906" spans="1:22" x14ac:dyDescent="0.3">
      <c r="A906" s="8">
        <v>359</v>
      </c>
      <c r="B906" s="8" t="s">
        <v>1668</v>
      </c>
      <c r="C906" s="8">
        <v>0.85709999999999997</v>
      </c>
      <c r="D906" s="8">
        <v>0.2253</v>
      </c>
      <c r="E906" s="8">
        <v>0.2253</v>
      </c>
      <c r="F906" s="8" t="s">
        <v>1668</v>
      </c>
      <c r="G906" s="8">
        <v>0</v>
      </c>
      <c r="H906" s="1" t="s">
        <v>4844</v>
      </c>
      <c r="I906" s="8">
        <v>905</v>
      </c>
      <c r="J906" s="9" t="s">
        <v>1668</v>
      </c>
      <c r="K906" s="9" t="s">
        <v>2050</v>
      </c>
      <c r="L906" s="9">
        <v>1.2452215469145E-2</v>
      </c>
      <c r="M906" s="9">
        <v>1.2452215469145E-2</v>
      </c>
      <c r="N906" s="9">
        <v>0</v>
      </c>
      <c r="O906" s="9">
        <v>8.8428711285245404E-2</v>
      </c>
      <c r="P906" s="1" t="s">
        <v>4845</v>
      </c>
      <c r="Q906" s="9">
        <v>905</v>
      </c>
      <c r="R906" s="10">
        <f t="shared" si="56"/>
        <v>1810</v>
      </c>
      <c r="S906" s="1">
        <f t="shared" si="57"/>
        <v>1</v>
      </c>
      <c r="T906" s="1">
        <f t="shared" si="58"/>
        <v>0</v>
      </c>
      <c r="U906" s="1">
        <f t="shared" si="59"/>
        <v>0</v>
      </c>
      <c r="V906" s="1"/>
    </row>
    <row r="907" spans="1:22" x14ac:dyDescent="0.3">
      <c r="A907" s="8">
        <v>362</v>
      </c>
      <c r="B907" s="8" t="s">
        <v>1674</v>
      </c>
      <c r="C907" s="8">
        <v>0.77510000000000001</v>
      </c>
      <c r="D907" s="8">
        <v>0.34050000000000002</v>
      </c>
      <c r="E907" s="8">
        <v>0.34050000000000002</v>
      </c>
      <c r="F907" s="8" t="s">
        <v>1674</v>
      </c>
      <c r="G907" s="8">
        <v>0</v>
      </c>
      <c r="H907" s="1" t="s">
        <v>4846</v>
      </c>
      <c r="I907" s="8">
        <v>906</v>
      </c>
      <c r="J907" s="9" t="s">
        <v>1674</v>
      </c>
      <c r="K907" s="9" t="s">
        <v>2053</v>
      </c>
      <c r="L907" s="9">
        <v>2.0456576471513901E-2</v>
      </c>
      <c r="M907" s="9">
        <v>2.0456576471513901E-2</v>
      </c>
      <c r="N907" s="9">
        <v>0</v>
      </c>
      <c r="O907" s="9">
        <v>8.1637211911204502E-2</v>
      </c>
      <c r="P907" s="1" t="s">
        <v>4847</v>
      </c>
      <c r="Q907" s="9">
        <v>906</v>
      </c>
      <c r="R907" s="10">
        <f t="shared" si="56"/>
        <v>1812</v>
      </c>
      <c r="S907" s="1">
        <f t="shared" si="57"/>
        <v>1</v>
      </c>
      <c r="T907" s="1">
        <f t="shared" si="58"/>
        <v>0</v>
      </c>
      <c r="U907" s="1">
        <f t="shared" si="59"/>
        <v>0</v>
      </c>
      <c r="V907" s="1"/>
    </row>
    <row r="908" spans="1:22" x14ac:dyDescent="0.3">
      <c r="A908" s="8">
        <v>365</v>
      </c>
      <c r="B908" s="8" t="s">
        <v>1685</v>
      </c>
      <c r="C908" s="8">
        <v>0.23380000000000001</v>
      </c>
      <c r="D908" s="8">
        <v>0.87929999999999997</v>
      </c>
      <c r="E908" s="8">
        <v>0.87929999999999997</v>
      </c>
      <c r="F908" s="8" t="s">
        <v>1685</v>
      </c>
      <c r="G908" s="8">
        <v>0</v>
      </c>
      <c r="H908" s="1" t="s">
        <v>4848</v>
      </c>
      <c r="I908" s="8">
        <v>907</v>
      </c>
      <c r="J908" s="9" t="s">
        <v>1685</v>
      </c>
      <c r="K908" s="9" t="s">
        <v>2056</v>
      </c>
      <c r="L908" s="9">
        <v>4.8212324896926902E-2</v>
      </c>
      <c r="M908" s="9">
        <v>4.8212324896926902E-2</v>
      </c>
      <c r="N908" s="9">
        <v>0</v>
      </c>
      <c r="O908" s="9">
        <v>5.4105784545278E-2</v>
      </c>
      <c r="P908" s="1" t="s">
        <v>4849</v>
      </c>
      <c r="Q908" s="9">
        <v>907</v>
      </c>
      <c r="R908" s="10">
        <f t="shared" si="56"/>
        <v>1814</v>
      </c>
      <c r="S908" s="1">
        <f t="shared" si="57"/>
        <v>1</v>
      </c>
      <c r="T908" s="1">
        <f t="shared" si="58"/>
        <v>0</v>
      </c>
      <c r="U908" s="1">
        <f t="shared" si="59"/>
        <v>0</v>
      </c>
      <c r="V908" s="1"/>
    </row>
    <row r="909" spans="1:22" x14ac:dyDescent="0.3">
      <c r="A909" s="8">
        <v>366</v>
      </c>
      <c r="B909" s="8" t="s">
        <v>1666</v>
      </c>
      <c r="C909" s="8">
        <v>0.81130000000000002</v>
      </c>
      <c r="D909" s="8">
        <v>0.25130000000000002</v>
      </c>
      <c r="E909" s="8">
        <v>0.25130000000000002</v>
      </c>
      <c r="F909" s="8" t="s">
        <v>1666</v>
      </c>
      <c r="G909" s="8">
        <v>0</v>
      </c>
      <c r="H909" s="1" t="s">
        <v>4850</v>
      </c>
      <c r="I909" s="8">
        <v>908</v>
      </c>
      <c r="J909" s="9" t="s">
        <v>1666</v>
      </c>
      <c r="K909" s="9" t="s">
        <v>2057</v>
      </c>
      <c r="L909" s="9">
        <v>1.6041510689035601E-2</v>
      </c>
      <c r="M909" s="9">
        <v>1.6041510689035601E-2</v>
      </c>
      <c r="N909" s="9">
        <v>0</v>
      </c>
      <c r="O909" s="9">
        <v>8.9038357134493498E-2</v>
      </c>
      <c r="P909" s="1" t="s">
        <v>4851</v>
      </c>
      <c r="Q909" s="9">
        <v>908</v>
      </c>
      <c r="R909" s="10">
        <f t="shared" si="56"/>
        <v>1816</v>
      </c>
      <c r="S909" s="1">
        <f t="shared" si="57"/>
        <v>1</v>
      </c>
      <c r="T909" s="1">
        <f t="shared" si="58"/>
        <v>0</v>
      </c>
      <c r="U909" s="1">
        <f t="shared" si="59"/>
        <v>0</v>
      </c>
      <c r="V909" s="1"/>
    </row>
    <row r="910" spans="1:22" x14ac:dyDescent="0.3">
      <c r="A910" s="8">
        <v>368</v>
      </c>
      <c r="B910" s="8" t="s">
        <v>1685</v>
      </c>
      <c r="C910" s="8">
        <v>0.33860000000000001</v>
      </c>
      <c r="D910" s="8">
        <v>0.80649999999999999</v>
      </c>
      <c r="E910" s="8">
        <v>0.80649999999999999</v>
      </c>
      <c r="F910" s="8" t="s">
        <v>1685</v>
      </c>
      <c r="G910" s="8">
        <v>0</v>
      </c>
      <c r="H910" s="1" t="s">
        <v>4852</v>
      </c>
      <c r="I910" s="8">
        <v>909</v>
      </c>
      <c r="J910" s="9" t="s">
        <v>1685</v>
      </c>
      <c r="K910" s="9" t="s">
        <v>2059</v>
      </c>
      <c r="L910" s="9">
        <v>5.2875290942555102E-2</v>
      </c>
      <c r="M910" s="9">
        <v>5.2875290942555102E-2</v>
      </c>
      <c r="N910" s="9">
        <v>0</v>
      </c>
      <c r="O910" s="9">
        <v>6.1863284260318299E-2</v>
      </c>
      <c r="P910" s="1" t="s">
        <v>4853</v>
      </c>
      <c r="Q910" s="9">
        <v>909</v>
      </c>
      <c r="R910" s="10">
        <f t="shared" si="56"/>
        <v>1818</v>
      </c>
      <c r="S910" s="1">
        <f t="shared" si="57"/>
        <v>1</v>
      </c>
      <c r="T910" s="1">
        <f t="shared" si="58"/>
        <v>0</v>
      </c>
      <c r="U910" s="1">
        <f t="shared" si="59"/>
        <v>0</v>
      </c>
      <c r="V910" s="1"/>
    </row>
    <row r="911" spans="1:22" x14ac:dyDescent="0.3">
      <c r="A911" s="8">
        <v>369</v>
      </c>
      <c r="B911" s="8" t="s">
        <v>1673</v>
      </c>
      <c r="C911" s="8">
        <v>0.64390000000000003</v>
      </c>
      <c r="D911" s="8">
        <v>0.42730000000000001</v>
      </c>
      <c r="E911" s="8">
        <v>0.42730000000000001</v>
      </c>
      <c r="F911" s="8" t="s">
        <v>1673</v>
      </c>
      <c r="G911" s="8">
        <v>0</v>
      </c>
      <c r="H911" s="1" t="s">
        <v>4854</v>
      </c>
      <c r="I911" s="8">
        <v>910</v>
      </c>
      <c r="J911" s="9" t="s">
        <v>1673</v>
      </c>
      <c r="K911" s="9" t="s">
        <v>2060</v>
      </c>
      <c r="L911" s="9">
        <v>2.6590271675918702E-2</v>
      </c>
      <c r="M911" s="9">
        <v>2.6590271675918702E-2</v>
      </c>
      <c r="N911" s="9">
        <v>0</v>
      </c>
      <c r="O911" s="9">
        <v>8.0175476475783297E-2</v>
      </c>
      <c r="P911" s="1" t="s">
        <v>4855</v>
      </c>
      <c r="Q911" s="9">
        <v>910</v>
      </c>
      <c r="R911" s="10">
        <f t="shared" si="56"/>
        <v>1820</v>
      </c>
      <c r="S911" s="1">
        <f t="shared" si="57"/>
        <v>1</v>
      </c>
      <c r="T911" s="1">
        <f t="shared" si="58"/>
        <v>0</v>
      </c>
      <c r="U911" s="1">
        <f t="shared" si="59"/>
        <v>0</v>
      </c>
      <c r="V911" s="1"/>
    </row>
    <row r="912" spans="1:22" x14ac:dyDescent="0.3">
      <c r="A912" s="8">
        <v>371</v>
      </c>
      <c r="B912" s="8" t="s">
        <v>1671</v>
      </c>
      <c r="C912" s="8">
        <v>0.82679999999999998</v>
      </c>
      <c r="D912" s="8">
        <v>0.2447</v>
      </c>
      <c r="E912" s="8">
        <v>0.2447</v>
      </c>
      <c r="F912" s="8" t="s">
        <v>1671</v>
      </c>
      <c r="G912" s="8">
        <v>0</v>
      </c>
      <c r="H912" s="1" t="s">
        <v>4856</v>
      </c>
      <c r="I912" s="8">
        <v>911</v>
      </c>
      <c r="J912" s="9" t="s">
        <v>1671</v>
      </c>
      <c r="K912" s="9" t="s">
        <v>2062</v>
      </c>
      <c r="L912" s="9">
        <v>1.41412175007073E-2</v>
      </c>
      <c r="M912" s="9">
        <v>1.41412175007073E-2</v>
      </c>
      <c r="N912" s="9">
        <v>0</v>
      </c>
      <c r="O912" s="9">
        <v>9.4806801549160699E-2</v>
      </c>
      <c r="P912" s="1" t="s">
        <v>4857</v>
      </c>
      <c r="Q912" s="9">
        <v>911</v>
      </c>
      <c r="R912" s="10">
        <f t="shared" si="56"/>
        <v>1822</v>
      </c>
      <c r="S912" s="1">
        <f t="shared" si="57"/>
        <v>1</v>
      </c>
      <c r="T912" s="1">
        <f t="shared" si="58"/>
        <v>0</v>
      </c>
      <c r="U912" s="1">
        <f t="shared" si="59"/>
        <v>0</v>
      </c>
      <c r="V912" s="1"/>
    </row>
    <row r="913" spans="1:22" x14ac:dyDescent="0.3">
      <c r="A913" s="8">
        <v>376</v>
      </c>
      <c r="B913" s="8" t="s">
        <v>1669</v>
      </c>
      <c r="C913" s="8">
        <v>0.56889999999999996</v>
      </c>
      <c r="D913" s="8">
        <v>0.48499999999999999</v>
      </c>
      <c r="E913" s="8">
        <v>0.48499999999999999</v>
      </c>
      <c r="F913" s="8" t="s">
        <v>1669</v>
      </c>
      <c r="G913" s="8">
        <v>0</v>
      </c>
      <c r="H913" s="1" t="s">
        <v>4858</v>
      </c>
      <c r="I913" s="8">
        <v>912</v>
      </c>
      <c r="J913" s="9" t="s">
        <v>1669</v>
      </c>
      <c r="K913" s="9" t="s">
        <v>2067</v>
      </c>
      <c r="L913" s="9">
        <v>3.9867854542666802E-2</v>
      </c>
      <c r="M913" s="9">
        <v>3.9867854542666802E-2</v>
      </c>
      <c r="N913" s="9">
        <v>0</v>
      </c>
      <c r="O913" s="9">
        <v>9.0706834883696394E-2</v>
      </c>
      <c r="P913" s="1" t="s">
        <v>4859</v>
      </c>
      <c r="Q913" s="9">
        <v>912</v>
      </c>
      <c r="R913" s="10">
        <f t="shared" si="56"/>
        <v>1824</v>
      </c>
      <c r="S913" s="1">
        <f t="shared" si="57"/>
        <v>1</v>
      </c>
      <c r="T913" s="1">
        <f t="shared" si="58"/>
        <v>0</v>
      </c>
      <c r="U913" s="1">
        <f t="shared" si="59"/>
        <v>0</v>
      </c>
      <c r="V913" s="1"/>
    </row>
    <row r="914" spans="1:22" x14ac:dyDescent="0.3">
      <c r="A914" s="8">
        <v>378</v>
      </c>
      <c r="B914" s="8" t="s">
        <v>1670</v>
      </c>
      <c r="C914" s="8">
        <v>0.41639999999999999</v>
      </c>
      <c r="D914" s="8">
        <v>0.70209999999999995</v>
      </c>
      <c r="E914" s="8">
        <v>0.70209999999999995</v>
      </c>
      <c r="F914" s="8" t="s">
        <v>1670</v>
      </c>
      <c r="G914" s="8">
        <v>0</v>
      </c>
      <c r="H914" s="1" t="s">
        <v>4860</v>
      </c>
      <c r="I914" s="8">
        <v>913</v>
      </c>
      <c r="J914" s="9" t="s">
        <v>1670</v>
      </c>
      <c r="K914" s="9" t="s">
        <v>2069</v>
      </c>
      <c r="L914" s="9">
        <v>4.6714411612119401E-2</v>
      </c>
      <c r="M914" s="9">
        <v>4.6714411612119401E-2</v>
      </c>
      <c r="N914" s="9">
        <v>0</v>
      </c>
      <c r="O914" s="9">
        <v>6.9084894454941398E-2</v>
      </c>
      <c r="P914" s="1" t="s">
        <v>4861</v>
      </c>
      <c r="Q914" s="9">
        <v>913</v>
      </c>
      <c r="R914" s="10">
        <f t="shared" si="56"/>
        <v>1826</v>
      </c>
      <c r="S914" s="1">
        <f t="shared" si="57"/>
        <v>1</v>
      </c>
      <c r="T914" s="1">
        <f t="shared" si="58"/>
        <v>0</v>
      </c>
      <c r="U914" s="1">
        <f t="shared" si="59"/>
        <v>0</v>
      </c>
      <c r="V914" s="1"/>
    </row>
    <row r="915" spans="1:22" x14ac:dyDescent="0.3">
      <c r="A915" s="8">
        <v>379</v>
      </c>
      <c r="B915" s="8" t="s">
        <v>1685</v>
      </c>
      <c r="C915" s="8">
        <v>0.63470000000000004</v>
      </c>
      <c r="D915" s="8">
        <v>0.54969999999999997</v>
      </c>
      <c r="E915" s="8">
        <v>0.54969999999999997</v>
      </c>
      <c r="F915" s="8" t="s">
        <v>1685</v>
      </c>
      <c r="G915" s="8">
        <v>0</v>
      </c>
      <c r="H915" s="1" t="s">
        <v>4862</v>
      </c>
      <c r="I915" s="8">
        <v>914</v>
      </c>
      <c r="J915" s="9" t="s">
        <v>1685</v>
      </c>
      <c r="K915" s="9" t="s">
        <v>2070</v>
      </c>
      <c r="L915" s="9">
        <v>3.1557656052335598E-2</v>
      </c>
      <c r="M915" s="9">
        <v>3.1557656052335598E-2</v>
      </c>
      <c r="N915" s="9">
        <v>0</v>
      </c>
      <c r="O915" s="9">
        <v>8.3056662829822603E-2</v>
      </c>
      <c r="P915" s="1" t="s">
        <v>4863</v>
      </c>
      <c r="Q915" s="9">
        <v>914</v>
      </c>
      <c r="R915" s="10">
        <f t="shared" si="56"/>
        <v>1828</v>
      </c>
      <c r="S915" s="1">
        <f t="shared" si="57"/>
        <v>1</v>
      </c>
      <c r="T915" s="1">
        <f t="shared" si="58"/>
        <v>0</v>
      </c>
      <c r="U915" s="1">
        <f t="shared" si="59"/>
        <v>0</v>
      </c>
      <c r="V915" s="1"/>
    </row>
    <row r="916" spans="1:22" x14ac:dyDescent="0.3">
      <c r="A916" s="8">
        <v>380</v>
      </c>
      <c r="B916" s="8" t="s">
        <v>1674</v>
      </c>
      <c r="C916" s="8">
        <v>0.53059999999999996</v>
      </c>
      <c r="D916" s="8">
        <v>0.60750000000000004</v>
      </c>
      <c r="E916" s="8">
        <v>0.60750000000000004</v>
      </c>
      <c r="F916" s="8" t="s">
        <v>1674</v>
      </c>
      <c r="G916" s="8">
        <v>0</v>
      </c>
      <c r="H916" s="1" t="s">
        <v>4864</v>
      </c>
      <c r="I916" s="8">
        <v>915</v>
      </c>
      <c r="J916" s="9" t="s">
        <v>1674</v>
      </c>
      <c r="K916" s="9" t="s">
        <v>2071</v>
      </c>
      <c r="L916" s="9">
        <v>4.9008978861629499E-2</v>
      </c>
      <c r="M916" s="9">
        <v>4.9008978861629499E-2</v>
      </c>
      <c r="N916" s="9">
        <v>0</v>
      </c>
      <c r="O916" s="9">
        <v>8.9176176482212405E-2</v>
      </c>
      <c r="P916" s="1" t="s">
        <v>4865</v>
      </c>
      <c r="Q916" s="9">
        <v>915</v>
      </c>
      <c r="R916" s="10">
        <f t="shared" si="56"/>
        <v>1830</v>
      </c>
      <c r="S916" s="1">
        <f t="shared" si="57"/>
        <v>1</v>
      </c>
      <c r="T916" s="1">
        <f t="shared" si="58"/>
        <v>0</v>
      </c>
      <c r="U916" s="1">
        <f t="shared" si="59"/>
        <v>0</v>
      </c>
      <c r="V916" s="1"/>
    </row>
    <row r="917" spans="1:22" x14ac:dyDescent="0.3">
      <c r="A917" s="8">
        <v>383</v>
      </c>
      <c r="B917" s="8" t="s">
        <v>1674</v>
      </c>
      <c r="C917" s="8">
        <v>0.60240000000000005</v>
      </c>
      <c r="D917" s="8">
        <v>0.56330000000000002</v>
      </c>
      <c r="E917" s="8">
        <v>0.56330000000000002</v>
      </c>
      <c r="F917" s="8" t="s">
        <v>1674</v>
      </c>
      <c r="G917" s="8">
        <v>0</v>
      </c>
      <c r="H917" s="1" t="s">
        <v>4866</v>
      </c>
      <c r="I917" s="8">
        <v>916</v>
      </c>
      <c r="J917" s="9" t="s">
        <v>1674</v>
      </c>
      <c r="K917" s="9" t="s">
        <v>2074</v>
      </c>
      <c r="L917" s="9">
        <v>3.07708579422428E-2</v>
      </c>
      <c r="M917" s="9">
        <v>3.07708579422428E-2</v>
      </c>
      <c r="N917" s="9">
        <v>0</v>
      </c>
      <c r="O917" s="9">
        <v>7.9819715193446994E-2</v>
      </c>
      <c r="P917" s="1" t="s">
        <v>4867</v>
      </c>
      <c r="Q917" s="9">
        <v>916</v>
      </c>
      <c r="R917" s="10">
        <f t="shared" si="56"/>
        <v>1832</v>
      </c>
      <c r="S917" s="1">
        <f t="shared" si="57"/>
        <v>1</v>
      </c>
      <c r="T917" s="1">
        <f t="shared" si="58"/>
        <v>0</v>
      </c>
      <c r="U917" s="1">
        <f t="shared" si="59"/>
        <v>0</v>
      </c>
      <c r="V917" s="1"/>
    </row>
    <row r="918" spans="1:22" x14ac:dyDescent="0.3">
      <c r="A918" s="8">
        <v>384</v>
      </c>
      <c r="B918" s="8" t="s">
        <v>1674</v>
      </c>
      <c r="C918" s="8">
        <v>0.60309999999999997</v>
      </c>
      <c r="D918" s="8">
        <v>0.55359999999999998</v>
      </c>
      <c r="E918" s="8">
        <v>0.55359999999999998</v>
      </c>
      <c r="F918" s="8" t="s">
        <v>1674</v>
      </c>
      <c r="G918" s="8">
        <v>0</v>
      </c>
      <c r="H918" s="1" t="s">
        <v>4868</v>
      </c>
      <c r="I918" s="8">
        <v>917</v>
      </c>
      <c r="J918" s="9" t="s">
        <v>1674</v>
      </c>
      <c r="K918" s="9" t="s">
        <v>2075</v>
      </c>
      <c r="L918" s="9">
        <v>3.97527000592032E-2</v>
      </c>
      <c r="M918" s="9">
        <v>3.97527000592032E-2</v>
      </c>
      <c r="N918" s="9">
        <v>0</v>
      </c>
      <c r="O918" s="9">
        <v>9.2990674419121094E-2</v>
      </c>
      <c r="P918" s="1" t="s">
        <v>4869</v>
      </c>
      <c r="Q918" s="9">
        <v>917</v>
      </c>
      <c r="R918" s="10">
        <f t="shared" si="56"/>
        <v>1834</v>
      </c>
      <c r="S918" s="1">
        <f t="shared" si="57"/>
        <v>1</v>
      </c>
      <c r="T918" s="1">
        <f t="shared" si="58"/>
        <v>0</v>
      </c>
      <c r="U918" s="1">
        <f t="shared" si="59"/>
        <v>0</v>
      </c>
      <c r="V918" s="1"/>
    </row>
    <row r="919" spans="1:22" x14ac:dyDescent="0.3">
      <c r="A919" s="8">
        <v>386</v>
      </c>
      <c r="B919" s="8" t="s">
        <v>1675</v>
      </c>
      <c r="C919" s="8">
        <v>0.48049999999999998</v>
      </c>
      <c r="D919" s="8">
        <v>0.59150000000000003</v>
      </c>
      <c r="E919" s="8">
        <v>0.59150000000000003</v>
      </c>
      <c r="F919" s="8" t="s">
        <v>1675</v>
      </c>
      <c r="G919" s="8">
        <v>0</v>
      </c>
      <c r="H919" s="1" t="s">
        <v>4870</v>
      </c>
      <c r="I919" s="8">
        <v>918</v>
      </c>
      <c r="J919" s="9" t="s">
        <v>1675</v>
      </c>
      <c r="K919" s="9" t="s">
        <v>2077</v>
      </c>
      <c r="L919" s="9">
        <v>2.9943440131668001E-2</v>
      </c>
      <c r="M919" s="9">
        <v>2.9943440131668001E-2</v>
      </c>
      <c r="N919" s="9">
        <v>0</v>
      </c>
      <c r="O919" s="9">
        <v>7.4295811674092896E-2</v>
      </c>
      <c r="P919" s="1" t="s">
        <v>4871</v>
      </c>
      <c r="Q919" s="9">
        <v>918</v>
      </c>
      <c r="R919" s="10">
        <f t="shared" si="56"/>
        <v>1836</v>
      </c>
      <c r="S919" s="1">
        <f t="shared" si="57"/>
        <v>1</v>
      </c>
      <c r="T919" s="1">
        <f t="shared" si="58"/>
        <v>0</v>
      </c>
      <c r="U919" s="1">
        <f t="shared" si="59"/>
        <v>0</v>
      </c>
      <c r="V919" s="1"/>
    </row>
    <row r="920" spans="1:22" x14ac:dyDescent="0.3">
      <c r="A920" s="8">
        <v>391</v>
      </c>
      <c r="B920" s="8" t="s">
        <v>1668</v>
      </c>
      <c r="C920" s="8">
        <v>0.85219999999999996</v>
      </c>
      <c r="D920" s="8">
        <v>0.18690000000000001</v>
      </c>
      <c r="E920" s="8">
        <v>0.18690000000000001</v>
      </c>
      <c r="F920" s="8" t="s">
        <v>1668</v>
      </c>
      <c r="G920" s="8">
        <v>0</v>
      </c>
      <c r="H920" s="1" t="s">
        <v>4872</v>
      </c>
      <c r="I920" s="8">
        <v>919</v>
      </c>
      <c r="J920" s="9" t="s">
        <v>1668</v>
      </c>
      <c r="K920" s="9" t="s">
        <v>2082</v>
      </c>
      <c r="L920" s="9">
        <v>1.2000283521787799E-2</v>
      </c>
      <c r="M920" s="9">
        <v>1.2000283521787799E-2</v>
      </c>
      <c r="N920" s="9">
        <v>0</v>
      </c>
      <c r="O920" s="9">
        <v>0.110632981116477</v>
      </c>
      <c r="P920" s="1" t="s">
        <v>4873</v>
      </c>
      <c r="Q920" s="9">
        <v>919</v>
      </c>
      <c r="R920" s="10">
        <f t="shared" si="56"/>
        <v>1838</v>
      </c>
      <c r="S920" s="1">
        <f t="shared" si="57"/>
        <v>1</v>
      </c>
      <c r="T920" s="1">
        <f t="shared" si="58"/>
        <v>0</v>
      </c>
      <c r="U920" s="1">
        <f t="shared" si="59"/>
        <v>0</v>
      </c>
      <c r="V920" s="1"/>
    </row>
    <row r="921" spans="1:22" x14ac:dyDescent="0.3">
      <c r="A921" s="8">
        <v>392</v>
      </c>
      <c r="B921" s="8" t="s">
        <v>1666</v>
      </c>
      <c r="C921" s="8">
        <v>0.81</v>
      </c>
      <c r="D921" s="8">
        <v>0.22989999999999999</v>
      </c>
      <c r="E921" s="8">
        <v>0.22989999999999999</v>
      </c>
      <c r="F921" s="8" t="s">
        <v>1666</v>
      </c>
      <c r="G921" s="8">
        <v>0</v>
      </c>
      <c r="H921" s="1" t="s">
        <v>4874</v>
      </c>
      <c r="I921" s="8">
        <v>920</v>
      </c>
      <c r="J921" s="9" t="s">
        <v>1666</v>
      </c>
      <c r="K921" s="9" t="s">
        <v>2083</v>
      </c>
      <c r="L921" s="9">
        <v>1.14732373195875E-2</v>
      </c>
      <c r="M921" s="9">
        <v>1.14732373195875E-2</v>
      </c>
      <c r="N921" s="9">
        <v>0</v>
      </c>
      <c r="O921" s="9">
        <v>9.7505403913815902E-2</v>
      </c>
      <c r="P921" s="1" t="s">
        <v>4875</v>
      </c>
      <c r="Q921" s="9">
        <v>920</v>
      </c>
      <c r="R921" s="10">
        <f t="shared" si="56"/>
        <v>1840</v>
      </c>
      <c r="S921" s="1">
        <f t="shared" si="57"/>
        <v>1</v>
      </c>
      <c r="T921" s="1">
        <f t="shared" si="58"/>
        <v>0</v>
      </c>
      <c r="U921" s="1">
        <f t="shared" si="59"/>
        <v>0</v>
      </c>
      <c r="V921" s="1"/>
    </row>
    <row r="922" spans="1:22" x14ac:dyDescent="0.3">
      <c r="A922" s="8">
        <v>398</v>
      </c>
      <c r="B922" s="8" t="s">
        <v>1674</v>
      </c>
      <c r="C922" s="8">
        <v>0.70030000000000003</v>
      </c>
      <c r="D922" s="8">
        <v>0.30769999999999997</v>
      </c>
      <c r="E922" s="8">
        <v>0.30769999999999997</v>
      </c>
      <c r="F922" s="8" t="s">
        <v>1674</v>
      </c>
      <c r="G922" s="8">
        <v>0</v>
      </c>
      <c r="H922" s="1" t="s">
        <v>4876</v>
      </c>
      <c r="I922" s="8">
        <v>921</v>
      </c>
      <c r="J922" s="9" t="s">
        <v>1674</v>
      </c>
      <c r="K922" s="9" t="s">
        <v>2089</v>
      </c>
      <c r="L922" s="9">
        <v>2.1050018488624901E-2</v>
      </c>
      <c r="M922" s="9">
        <v>2.1050018488624901E-2</v>
      </c>
      <c r="N922" s="9">
        <v>0</v>
      </c>
      <c r="O922" s="9">
        <v>0.10600776480747599</v>
      </c>
      <c r="P922" s="1" t="s">
        <v>4877</v>
      </c>
      <c r="Q922" s="9">
        <v>921</v>
      </c>
      <c r="R922" s="10">
        <f t="shared" si="56"/>
        <v>1842</v>
      </c>
      <c r="S922" s="1">
        <f t="shared" si="57"/>
        <v>1</v>
      </c>
      <c r="T922" s="1">
        <f t="shared" si="58"/>
        <v>0</v>
      </c>
      <c r="U922" s="1">
        <f t="shared" si="59"/>
        <v>0</v>
      </c>
      <c r="V922" s="1"/>
    </row>
    <row r="923" spans="1:22" x14ac:dyDescent="0.3">
      <c r="A923" s="8">
        <v>399</v>
      </c>
      <c r="B923" s="8" t="s">
        <v>1673</v>
      </c>
      <c r="C923" s="8">
        <v>0.50219999999999998</v>
      </c>
      <c r="D923" s="8">
        <v>0.59179999999999999</v>
      </c>
      <c r="E923" s="8">
        <v>0.59179999999999999</v>
      </c>
      <c r="F923" s="8" t="s">
        <v>1673</v>
      </c>
      <c r="G923" s="8">
        <v>0</v>
      </c>
      <c r="H923" s="1" t="s">
        <v>4878</v>
      </c>
      <c r="I923" s="8">
        <v>922</v>
      </c>
      <c r="J923" s="9" t="s">
        <v>1673</v>
      </c>
      <c r="K923" s="9" t="s">
        <v>2090</v>
      </c>
      <c r="L923" s="9">
        <v>4.3976737754200503E-2</v>
      </c>
      <c r="M923" s="9">
        <v>4.3976737754200503E-2</v>
      </c>
      <c r="N923" s="9">
        <v>0</v>
      </c>
      <c r="O923" s="9">
        <v>9.0702159899227197E-2</v>
      </c>
      <c r="P923" s="1" t="s">
        <v>4879</v>
      </c>
      <c r="Q923" s="9">
        <v>922</v>
      </c>
      <c r="R923" s="10">
        <f t="shared" si="56"/>
        <v>1844</v>
      </c>
      <c r="S923" s="1">
        <f t="shared" si="57"/>
        <v>1</v>
      </c>
      <c r="T923" s="1">
        <f t="shared" si="58"/>
        <v>0</v>
      </c>
      <c r="U923" s="1">
        <f t="shared" si="59"/>
        <v>0</v>
      </c>
      <c r="V923" s="1"/>
    </row>
    <row r="924" spans="1:22" x14ac:dyDescent="0.3">
      <c r="A924" s="8">
        <v>402</v>
      </c>
      <c r="B924" s="8" t="s">
        <v>1669</v>
      </c>
      <c r="C924" s="8">
        <v>0.69299999999999995</v>
      </c>
      <c r="D924" s="8">
        <v>0.30449999999999999</v>
      </c>
      <c r="E924" s="8">
        <v>0.30449999999999999</v>
      </c>
      <c r="F924" s="8" t="s">
        <v>1669</v>
      </c>
      <c r="G924" s="8">
        <v>0</v>
      </c>
      <c r="H924" s="1" t="s">
        <v>4880</v>
      </c>
      <c r="I924" s="8">
        <v>923</v>
      </c>
      <c r="J924" s="9" t="s">
        <v>1669</v>
      </c>
      <c r="K924" s="9" t="s">
        <v>2093</v>
      </c>
      <c r="L924" s="9">
        <v>1.75274088706572E-2</v>
      </c>
      <c r="M924" s="9">
        <v>1.75274088706572E-2</v>
      </c>
      <c r="N924" s="9">
        <v>0</v>
      </c>
      <c r="O924" s="9">
        <v>9.8637194077978302E-2</v>
      </c>
      <c r="P924" s="1" t="s">
        <v>4881</v>
      </c>
      <c r="Q924" s="9">
        <v>923</v>
      </c>
      <c r="R924" s="10">
        <f t="shared" si="56"/>
        <v>1846</v>
      </c>
      <c r="S924" s="1">
        <f t="shared" si="57"/>
        <v>1</v>
      </c>
      <c r="T924" s="1">
        <f t="shared" si="58"/>
        <v>0</v>
      </c>
      <c r="U924" s="1">
        <f t="shared" si="59"/>
        <v>0</v>
      </c>
      <c r="V924" s="1"/>
    </row>
    <row r="925" spans="1:22" x14ac:dyDescent="0.3">
      <c r="A925" s="8">
        <v>404</v>
      </c>
      <c r="B925" s="8" t="s">
        <v>1670</v>
      </c>
      <c r="C925" s="8">
        <v>0.36980000000000002</v>
      </c>
      <c r="D925" s="8">
        <v>0.71419999999999995</v>
      </c>
      <c r="E925" s="8">
        <v>0.71419999999999995</v>
      </c>
      <c r="F925" s="8" t="s">
        <v>1670</v>
      </c>
      <c r="G925" s="8">
        <v>0</v>
      </c>
      <c r="H925" s="1" t="s">
        <v>4882</v>
      </c>
      <c r="I925" s="8">
        <v>924</v>
      </c>
      <c r="J925" s="9" t="s">
        <v>1670</v>
      </c>
      <c r="K925" s="9" t="s">
        <v>2095</v>
      </c>
      <c r="L925" s="9">
        <v>5.2958114481539698E-2</v>
      </c>
      <c r="M925" s="9">
        <v>5.2958114481539698E-2</v>
      </c>
      <c r="N925" s="9">
        <v>0</v>
      </c>
      <c r="O925" s="9">
        <v>7.7799039772839196E-2</v>
      </c>
      <c r="P925" s="1" t="s">
        <v>4883</v>
      </c>
      <c r="Q925" s="9">
        <v>924</v>
      </c>
      <c r="R925" s="10">
        <f t="shared" si="56"/>
        <v>1848</v>
      </c>
      <c r="S925" s="1">
        <f t="shared" si="57"/>
        <v>1</v>
      </c>
      <c r="T925" s="1">
        <f t="shared" si="58"/>
        <v>0</v>
      </c>
      <c r="U925" s="1">
        <f t="shared" si="59"/>
        <v>0</v>
      </c>
      <c r="V925" s="1"/>
    </row>
    <row r="926" spans="1:22" x14ac:dyDescent="0.3">
      <c r="A926" s="8">
        <v>405</v>
      </c>
      <c r="B926" s="8" t="s">
        <v>1675</v>
      </c>
      <c r="C926" s="8">
        <v>0.33410000000000001</v>
      </c>
      <c r="D926" s="8">
        <v>0.71870000000000001</v>
      </c>
      <c r="E926" s="8">
        <v>0.71870000000000001</v>
      </c>
      <c r="F926" s="8" t="s">
        <v>1675</v>
      </c>
      <c r="G926" s="8">
        <v>0</v>
      </c>
      <c r="H926" s="1" t="s">
        <v>4884</v>
      </c>
      <c r="I926" s="8">
        <v>925</v>
      </c>
      <c r="J926" s="9" t="s">
        <v>1675</v>
      </c>
      <c r="K926" s="9" t="s">
        <v>2096</v>
      </c>
      <c r="L926" s="9">
        <v>4.82366439737534E-2</v>
      </c>
      <c r="M926" s="9">
        <v>4.82366439737534E-2</v>
      </c>
      <c r="N926" s="9">
        <v>0</v>
      </c>
      <c r="O926" s="9">
        <v>8.4677188610516194E-2</v>
      </c>
      <c r="P926" s="1" t="s">
        <v>4885</v>
      </c>
      <c r="Q926" s="9">
        <v>925</v>
      </c>
      <c r="R926" s="10">
        <f t="shared" si="56"/>
        <v>1850</v>
      </c>
      <c r="S926" s="1">
        <f t="shared" si="57"/>
        <v>1</v>
      </c>
      <c r="T926" s="1">
        <f t="shared" si="58"/>
        <v>0</v>
      </c>
      <c r="U926" s="1">
        <f t="shared" si="59"/>
        <v>0</v>
      </c>
      <c r="V926" s="1"/>
    </row>
    <row r="927" spans="1:22" x14ac:dyDescent="0.3">
      <c r="A927" s="8">
        <v>407</v>
      </c>
      <c r="B927" s="8" t="s">
        <v>1674</v>
      </c>
      <c r="C927" s="8">
        <v>0.41689999999999999</v>
      </c>
      <c r="D927" s="8">
        <v>0.69120000000000004</v>
      </c>
      <c r="E927" s="8">
        <v>0.69120000000000004</v>
      </c>
      <c r="F927" s="8" t="s">
        <v>1674</v>
      </c>
      <c r="G927" s="8">
        <v>0</v>
      </c>
      <c r="H927" s="1" t="s">
        <v>4886</v>
      </c>
      <c r="I927" s="8">
        <v>926</v>
      </c>
      <c r="J927" s="9" t="s">
        <v>1674</v>
      </c>
      <c r="K927" s="9" t="s">
        <v>2098</v>
      </c>
      <c r="L927" s="9">
        <v>5.4217895352503202E-2</v>
      </c>
      <c r="M927" s="9">
        <v>5.4217895352503202E-2</v>
      </c>
      <c r="N927" s="9">
        <v>0</v>
      </c>
      <c r="O927" s="9">
        <v>8.3730874929973206E-2</v>
      </c>
      <c r="P927" s="1" t="s">
        <v>4887</v>
      </c>
      <c r="Q927" s="9">
        <v>926</v>
      </c>
      <c r="R927" s="10">
        <f t="shared" si="56"/>
        <v>1852</v>
      </c>
      <c r="S927" s="1">
        <f t="shared" si="57"/>
        <v>1</v>
      </c>
      <c r="T927" s="1">
        <f t="shared" si="58"/>
        <v>0</v>
      </c>
      <c r="U927" s="1">
        <f t="shared" si="59"/>
        <v>0</v>
      </c>
      <c r="V927" s="1"/>
    </row>
    <row r="928" spans="1:22" x14ac:dyDescent="0.3">
      <c r="A928" s="8">
        <v>408</v>
      </c>
      <c r="B928" s="8" t="s">
        <v>1679</v>
      </c>
      <c r="C928" s="8">
        <v>0.34539999999999998</v>
      </c>
      <c r="D928" s="8">
        <v>0.71579999999999999</v>
      </c>
      <c r="E928" s="8">
        <v>0.71579999999999999</v>
      </c>
      <c r="F928" s="8" t="s">
        <v>1679</v>
      </c>
      <c r="G928" s="8">
        <v>0</v>
      </c>
      <c r="H928" s="1" t="s">
        <v>4888</v>
      </c>
      <c r="I928" s="8">
        <v>927</v>
      </c>
      <c r="J928" s="9" t="s">
        <v>1679</v>
      </c>
      <c r="K928" s="9" t="s">
        <v>2099</v>
      </c>
      <c r="L928" s="9">
        <v>5.1537788987305003E-2</v>
      </c>
      <c r="M928" s="9">
        <v>5.1537788987305003E-2</v>
      </c>
      <c r="N928" s="9">
        <v>0</v>
      </c>
      <c r="O928" s="9">
        <v>7.4256275204754196E-2</v>
      </c>
      <c r="P928" s="1" t="s">
        <v>4889</v>
      </c>
      <c r="Q928" s="9">
        <v>927</v>
      </c>
      <c r="R928" s="10">
        <f t="shared" si="56"/>
        <v>1854</v>
      </c>
      <c r="S928" s="1">
        <f t="shared" si="57"/>
        <v>1</v>
      </c>
      <c r="T928" s="1">
        <f t="shared" si="58"/>
        <v>0</v>
      </c>
      <c r="U928" s="1">
        <f t="shared" si="59"/>
        <v>0</v>
      </c>
      <c r="V928" s="1"/>
    </row>
    <row r="929" spans="1:22" x14ac:dyDescent="0.3">
      <c r="A929" s="8">
        <v>409</v>
      </c>
      <c r="B929" s="8" t="s">
        <v>1680</v>
      </c>
      <c r="C929" s="8">
        <v>0.56440000000000001</v>
      </c>
      <c r="D929" s="8">
        <v>0.54710000000000003</v>
      </c>
      <c r="E929" s="8">
        <v>0.54710000000000003</v>
      </c>
      <c r="F929" s="8" t="s">
        <v>1680</v>
      </c>
      <c r="G929" s="8">
        <v>0</v>
      </c>
      <c r="H929" s="1" t="s">
        <v>4890</v>
      </c>
      <c r="I929" s="8">
        <v>928</v>
      </c>
      <c r="J929" s="9" t="s">
        <v>1680</v>
      </c>
      <c r="K929" s="9" t="s">
        <v>2100</v>
      </c>
      <c r="L929" s="9">
        <v>4.5118678101580698E-2</v>
      </c>
      <c r="M929" s="9">
        <v>4.5118678101580698E-2</v>
      </c>
      <c r="N929" s="9">
        <v>0</v>
      </c>
      <c r="O929" s="9">
        <v>9.67820812054625E-2</v>
      </c>
      <c r="P929" s="1" t="s">
        <v>4891</v>
      </c>
      <c r="Q929" s="9">
        <v>928</v>
      </c>
      <c r="R929" s="10">
        <f t="shared" si="56"/>
        <v>1856</v>
      </c>
      <c r="S929" s="1">
        <f t="shared" si="57"/>
        <v>1</v>
      </c>
      <c r="T929" s="1">
        <f t="shared" si="58"/>
        <v>0</v>
      </c>
      <c r="U929" s="1">
        <f t="shared" si="59"/>
        <v>0</v>
      </c>
      <c r="V929" s="1"/>
    </row>
    <row r="930" spans="1:22" x14ac:dyDescent="0.3">
      <c r="A930" s="8">
        <v>410</v>
      </c>
      <c r="B930" s="8" t="s">
        <v>1682</v>
      </c>
      <c r="C930" s="8">
        <v>0.57210000000000005</v>
      </c>
      <c r="D930" s="8">
        <v>0.52629999999999999</v>
      </c>
      <c r="E930" s="8">
        <v>0.52629999999999999</v>
      </c>
      <c r="F930" s="8" t="s">
        <v>1682</v>
      </c>
      <c r="G930" s="8">
        <v>0</v>
      </c>
      <c r="H930" s="1" t="s">
        <v>4892</v>
      </c>
      <c r="I930" s="8">
        <v>929</v>
      </c>
      <c r="J930" s="9" t="s">
        <v>1682</v>
      </c>
      <c r="K930" s="9" t="s">
        <v>2101</v>
      </c>
      <c r="L930" s="9">
        <v>3.9904433790629801E-2</v>
      </c>
      <c r="M930" s="9">
        <v>3.9904433790629801E-2</v>
      </c>
      <c r="N930" s="9">
        <v>0</v>
      </c>
      <c r="O930" s="9">
        <v>0.102155974579658</v>
      </c>
      <c r="P930" s="1" t="s">
        <v>4893</v>
      </c>
      <c r="Q930" s="9">
        <v>929</v>
      </c>
      <c r="R930" s="10">
        <f t="shared" si="56"/>
        <v>1858</v>
      </c>
      <c r="S930" s="1">
        <f t="shared" si="57"/>
        <v>1</v>
      </c>
      <c r="T930" s="1">
        <f t="shared" si="58"/>
        <v>0</v>
      </c>
      <c r="U930" s="1">
        <f t="shared" si="59"/>
        <v>0</v>
      </c>
      <c r="V930" s="1"/>
    </row>
    <row r="931" spans="1:22" x14ac:dyDescent="0.3">
      <c r="A931" s="8">
        <v>412</v>
      </c>
      <c r="B931" s="8" t="s">
        <v>1668</v>
      </c>
      <c r="C931" s="8">
        <v>0.68169999999999997</v>
      </c>
      <c r="D931" s="8">
        <v>0.43909999999999999</v>
      </c>
      <c r="E931" s="8">
        <v>0.43909999999999999</v>
      </c>
      <c r="F931" s="8" t="s">
        <v>1668</v>
      </c>
      <c r="G931" s="8">
        <v>0</v>
      </c>
      <c r="H931" s="1" t="s">
        <v>4894</v>
      </c>
      <c r="I931" s="8">
        <v>930</v>
      </c>
      <c r="J931" s="9" t="s">
        <v>1668</v>
      </c>
      <c r="K931" s="9" t="s">
        <v>2103</v>
      </c>
      <c r="L931" s="9">
        <v>2.8324924230212E-2</v>
      </c>
      <c r="M931" s="9">
        <v>2.8324924230212E-2</v>
      </c>
      <c r="N931" s="9">
        <v>0</v>
      </c>
      <c r="O931" s="9">
        <v>8.6032427498060393E-2</v>
      </c>
      <c r="P931" s="1" t="s">
        <v>4895</v>
      </c>
      <c r="Q931" s="9">
        <v>930</v>
      </c>
      <c r="R931" s="10">
        <f t="shared" si="56"/>
        <v>1860</v>
      </c>
      <c r="S931" s="1">
        <f t="shared" si="57"/>
        <v>1</v>
      </c>
      <c r="T931" s="1">
        <f t="shared" si="58"/>
        <v>0</v>
      </c>
      <c r="U931" s="1">
        <f t="shared" si="59"/>
        <v>0</v>
      </c>
      <c r="V931" s="1"/>
    </row>
    <row r="932" spans="1:22" x14ac:dyDescent="0.3">
      <c r="A932" s="8">
        <v>413</v>
      </c>
      <c r="B932" s="8" t="s">
        <v>1677</v>
      </c>
      <c r="C932" s="8">
        <v>0.13669999999999999</v>
      </c>
      <c r="D932" s="8">
        <v>0.93559999999999999</v>
      </c>
      <c r="E932" s="8">
        <v>0.93559999999999999</v>
      </c>
      <c r="F932" s="8" t="s">
        <v>1677</v>
      </c>
      <c r="G932" s="8">
        <v>0</v>
      </c>
      <c r="H932" s="1" t="s">
        <v>4896</v>
      </c>
      <c r="I932" s="8">
        <v>931</v>
      </c>
      <c r="J932" s="9" t="s">
        <v>1677</v>
      </c>
      <c r="K932" s="9" t="s">
        <v>2104</v>
      </c>
      <c r="L932" s="9">
        <v>5.4552499755585002E-2</v>
      </c>
      <c r="M932" s="9">
        <v>5.4552499755585002E-2</v>
      </c>
      <c r="N932" s="9">
        <v>0</v>
      </c>
      <c r="O932" s="9">
        <v>5.4480942274380502E-2</v>
      </c>
      <c r="P932" s="1" t="s">
        <v>4897</v>
      </c>
      <c r="Q932" s="9">
        <v>931</v>
      </c>
      <c r="R932" s="10">
        <f t="shared" si="56"/>
        <v>1862</v>
      </c>
      <c r="S932" s="1">
        <f t="shared" si="57"/>
        <v>1</v>
      </c>
      <c r="T932" s="1">
        <f t="shared" si="58"/>
        <v>0</v>
      </c>
      <c r="U932" s="1">
        <f t="shared" si="59"/>
        <v>0</v>
      </c>
      <c r="V932" s="1"/>
    </row>
    <row r="933" spans="1:22" x14ac:dyDescent="0.3">
      <c r="A933" s="8">
        <v>414</v>
      </c>
      <c r="B933" s="8" t="s">
        <v>1671</v>
      </c>
      <c r="C933" s="8">
        <v>0.43369999999999997</v>
      </c>
      <c r="D933" s="8">
        <v>0.65190000000000003</v>
      </c>
      <c r="E933" s="8">
        <v>0.65190000000000003</v>
      </c>
      <c r="F933" s="8" t="s">
        <v>1671</v>
      </c>
      <c r="G933" s="8">
        <v>0</v>
      </c>
      <c r="H933" s="1" t="s">
        <v>4898</v>
      </c>
      <c r="I933" s="8">
        <v>932</v>
      </c>
      <c r="J933" s="9" t="s">
        <v>1671</v>
      </c>
      <c r="K933" s="9" t="s">
        <v>2105</v>
      </c>
      <c r="L933" s="9">
        <v>4.8415523168182199E-2</v>
      </c>
      <c r="M933" s="9">
        <v>4.8415523168182199E-2</v>
      </c>
      <c r="N933" s="9">
        <v>0</v>
      </c>
      <c r="O933" s="9">
        <v>8.2406677756283603E-2</v>
      </c>
      <c r="P933" s="1" t="s">
        <v>4899</v>
      </c>
      <c r="Q933" s="9">
        <v>932</v>
      </c>
      <c r="R933" s="10">
        <f t="shared" si="56"/>
        <v>1864</v>
      </c>
      <c r="S933" s="1">
        <f t="shared" si="57"/>
        <v>1</v>
      </c>
      <c r="T933" s="1">
        <f t="shared" si="58"/>
        <v>0</v>
      </c>
      <c r="U933" s="1">
        <f t="shared" si="59"/>
        <v>0</v>
      </c>
      <c r="V933" s="1"/>
    </row>
    <row r="934" spans="1:22" x14ac:dyDescent="0.3">
      <c r="A934" s="8">
        <v>415</v>
      </c>
      <c r="B934" s="8" t="s">
        <v>1683</v>
      </c>
      <c r="C934" s="8">
        <v>0.5897</v>
      </c>
      <c r="D934" s="8">
        <v>0.45390000000000003</v>
      </c>
      <c r="E934" s="8">
        <v>0.45390000000000003</v>
      </c>
      <c r="F934" s="8" t="s">
        <v>1683</v>
      </c>
      <c r="G934" s="8">
        <v>0</v>
      </c>
      <c r="H934" s="1" t="s">
        <v>4900</v>
      </c>
      <c r="I934" s="8">
        <v>933</v>
      </c>
      <c r="J934" s="9" t="s">
        <v>1683</v>
      </c>
      <c r="K934" s="9" t="s">
        <v>2106</v>
      </c>
      <c r="L934" s="9">
        <v>3.18653060136352E-2</v>
      </c>
      <c r="M934" s="9">
        <v>3.18653060136352E-2</v>
      </c>
      <c r="N934" s="9">
        <v>0</v>
      </c>
      <c r="O934" s="9">
        <v>8.2211038956074803E-2</v>
      </c>
      <c r="P934" s="1" t="s">
        <v>4901</v>
      </c>
      <c r="Q934" s="9">
        <v>933</v>
      </c>
      <c r="R934" s="10">
        <f t="shared" si="56"/>
        <v>1866</v>
      </c>
      <c r="S934" s="1">
        <f t="shared" si="57"/>
        <v>1</v>
      </c>
      <c r="T934" s="1">
        <f t="shared" si="58"/>
        <v>0</v>
      </c>
      <c r="U934" s="1">
        <f t="shared" si="59"/>
        <v>0</v>
      </c>
      <c r="V934" s="1"/>
    </row>
    <row r="935" spans="1:22" x14ac:dyDescent="0.3">
      <c r="A935" s="8">
        <v>416</v>
      </c>
      <c r="B935" s="8" t="s">
        <v>1673</v>
      </c>
      <c r="C935" s="8">
        <v>0.25240000000000001</v>
      </c>
      <c r="D935" s="8">
        <v>0.8407</v>
      </c>
      <c r="E935" s="8">
        <v>0.8407</v>
      </c>
      <c r="F935" s="8" t="s">
        <v>1673</v>
      </c>
      <c r="G935" s="8">
        <v>0</v>
      </c>
      <c r="H935" s="1" t="s">
        <v>4902</v>
      </c>
      <c r="I935" s="8">
        <v>934</v>
      </c>
      <c r="J935" s="9" t="s">
        <v>1673</v>
      </c>
      <c r="K935" s="9" t="s">
        <v>2107</v>
      </c>
      <c r="L935" s="9">
        <v>5.9738855516027901E-2</v>
      </c>
      <c r="M935" s="9">
        <v>5.9738855516027901E-2</v>
      </c>
      <c r="N935" s="9">
        <v>0</v>
      </c>
      <c r="O935" s="9">
        <v>7.21582091992099E-2</v>
      </c>
      <c r="P935" s="1" t="s">
        <v>4903</v>
      </c>
      <c r="Q935" s="9">
        <v>934</v>
      </c>
      <c r="R935" s="10">
        <f t="shared" si="56"/>
        <v>1868</v>
      </c>
      <c r="S935" s="1">
        <f t="shared" si="57"/>
        <v>1</v>
      </c>
      <c r="T935" s="1">
        <f t="shared" si="58"/>
        <v>0</v>
      </c>
      <c r="U935" s="1">
        <f t="shared" si="59"/>
        <v>0</v>
      </c>
      <c r="V935" s="1"/>
    </row>
    <row r="936" spans="1:22" x14ac:dyDescent="0.3">
      <c r="A936" s="8">
        <v>417</v>
      </c>
      <c r="B936" s="8" t="s">
        <v>1678</v>
      </c>
      <c r="C936" s="8">
        <v>0.15790000000000001</v>
      </c>
      <c r="D936" s="8">
        <v>0.92500000000000004</v>
      </c>
      <c r="E936" s="8">
        <v>0.92500000000000004</v>
      </c>
      <c r="F936" s="8" t="s">
        <v>1678</v>
      </c>
      <c r="G936" s="8">
        <v>0</v>
      </c>
      <c r="H936" s="1" t="s">
        <v>4904</v>
      </c>
      <c r="I936" s="8">
        <v>935</v>
      </c>
      <c r="J936" s="9" t="s">
        <v>1678</v>
      </c>
      <c r="K936" s="9" t="s">
        <v>2108</v>
      </c>
      <c r="L936" s="9">
        <v>5.0932769338629301E-2</v>
      </c>
      <c r="M936" s="9">
        <v>5.0932769338629301E-2</v>
      </c>
      <c r="N936" s="9">
        <v>0</v>
      </c>
      <c r="O936" s="9">
        <v>5.2195226618679202E-2</v>
      </c>
      <c r="P936" s="1" t="s">
        <v>4905</v>
      </c>
      <c r="Q936" s="9">
        <v>935</v>
      </c>
      <c r="R936" s="10">
        <f t="shared" si="56"/>
        <v>1870</v>
      </c>
      <c r="S936" s="1">
        <f t="shared" si="57"/>
        <v>1</v>
      </c>
      <c r="T936" s="1">
        <f t="shared" si="58"/>
        <v>0</v>
      </c>
      <c r="U936" s="1">
        <f t="shared" si="59"/>
        <v>0</v>
      </c>
      <c r="V936" s="1"/>
    </row>
    <row r="937" spans="1:22" x14ac:dyDescent="0.3">
      <c r="A937" s="8">
        <v>419</v>
      </c>
      <c r="B937" s="8" t="s">
        <v>1679</v>
      </c>
      <c r="C937" s="8">
        <v>0.1142</v>
      </c>
      <c r="D937" s="8">
        <v>0.94950000000000001</v>
      </c>
      <c r="E937" s="8">
        <v>0.94950000000000001</v>
      </c>
      <c r="F937" s="8" t="s">
        <v>1679</v>
      </c>
      <c r="G937" s="8">
        <v>0</v>
      </c>
      <c r="H937" s="1" t="s">
        <v>4906</v>
      </c>
      <c r="I937" s="8">
        <v>936</v>
      </c>
      <c r="J937" s="9" t="s">
        <v>1679</v>
      </c>
      <c r="K937" s="9" t="s">
        <v>2110</v>
      </c>
      <c r="L937" s="9">
        <v>5.6418395539211803E-2</v>
      </c>
      <c r="M937" s="9">
        <v>5.6418395539211803E-2</v>
      </c>
      <c r="N937" s="9">
        <v>0</v>
      </c>
      <c r="O937" s="9">
        <v>5.45227613931248E-2</v>
      </c>
      <c r="P937" s="1" t="s">
        <v>4907</v>
      </c>
      <c r="Q937" s="9">
        <v>936</v>
      </c>
      <c r="R937" s="10">
        <f t="shared" si="56"/>
        <v>1872</v>
      </c>
      <c r="S937" s="1">
        <f t="shared" si="57"/>
        <v>1</v>
      </c>
      <c r="T937" s="1">
        <f t="shared" si="58"/>
        <v>0</v>
      </c>
      <c r="U937" s="1">
        <f t="shared" si="59"/>
        <v>0</v>
      </c>
      <c r="V937" s="1"/>
    </row>
    <row r="938" spans="1:22" x14ac:dyDescent="0.3">
      <c r="A938" s="8">
        <v>421</v>
      </c>
      <c r="B938" s="8" t="s">
        <v>1672</v>
      </c>
      <c r="C938" s="8">
        <v>0.45829999999999999</v>
      </c>
      <c r="D938" s="8">
        <v>0.63260000000000005</v>
      </c>
      <c r="E938" s="8">
        <v>0.63260000000000005</v>
      </c>
      <c r="F938" s="8" t="s">
        <v>1672</v>
      </c>
      <c r="G938" s="8">
        <v>0</v>
      </c>
      <c r="H938" s="1" t="s">
        <v>4908</v>
      </c>
      <c r="I938" s="8">
        <v>937</v>
      </c>
      <c r="J938" s="9" t="s">
        <v>1672</v>
      </c>
      <c r="K938" s="9" t="s">
        <v>2112</v>
      </c>
      <c r="L938" s="9">
        <v>4.5927409482476297E-2</v>
      </c>
      <c r="M938" s="9">
        <v>4.5927409482476297E-2</v>
      </c>
      <c r="N938" s="9">
        <v>0</v>
      </c>
      <c r="O938" s="9">
        <v>7.9010731212392604E-2</v>
      </c>
      <c r="P938" s="1" t="s">
        <v>4909</v>
      </c>
      <c r="Q938" s="9">
        <v>937</v>
      </c>
      <c r="R938" s="10">
        <f t="shared" si="56"/>
        <v>1874</v>
      </c>
      <c r="S938" s="1">
        <f t="shared" si="57"/>
        <v>1</v>
      </c>
      <c r="T938" s="1">
        <f t="shared" si="58"/>
        <v>0</v>
      </c>
      <c r="U938" s="1">
        <f t="shared" si="59"/>
        <v>0</v>
      </c>
      <c r="V938" s="1"/>
    </row>
    <row r="939" spans="1:22" x14ac:dyDescent="0.3">
      <c r="A939" s="8">
        <v>422</v>
      </c>
      <c r="B939" s="8" t="s">
        <v>1675</v>
      </c>
      <c r="C939" s="8">
        <v>0.67149999999999999</v>
      </c>
      <c r="D939" s="8">
        <v>0.35730000000000001</v>
      </c>
      <c r="E939" s="8">
        <v>0.35730000000000001</v>
      </c>
      <c r="F939" s="8" t="s">
        <v>1675</v>
      </c>
      <c r="G939" s="8">
        <v>0</v>
      </c>
      <c r="H939" s="1" t="s">
        <v>4910</v>
      </c>
      <c r="I939" s="8">
        <v>938</v>
      </c>
      <c r="J939" s="9" t="s">
        <v>1675</v>
      </c>
      <c r="K939" s="9" t="s">
        <v>2113</v>
      </c>
      <c r="L939" s="9">
        <v>1.8306881590257701E-2</v>
      </c>
      <c r="M939" s="9">
        <v>1.8306881590257701E-2</v>
      </c>
      <c r="N939" s="9">
        <v>0</v>
      </c>
      <c r="O939" s="9">
        <v>9.0151370303542894E-2</v>
      </c>
      <c r="P939" s="1" t="s">
        <v>4911</v>
      </c>
      <c r="Q939" s="9">
        <v>938</v>
      </c>
      <c r="R939" s="10">
        <f t="shared" si="56"/>
        <v>1876</v>
      </c>
      <c r="S939" s="1">
        <f t="shared" si="57"/>
        <v>1</v>
      </c>
      <c r="T939" s="1">
        <f t="shared" si="58"/>
        <v>0</v>
      </c>
      <c r="U939" s="1">
        <f t="shared" si="59"/>
        <v>0</v>
      </c>
      <c r="V939" s="1"/>
    </row>
    <row r="940" spans="1:22" x14ac:dyDescent="0.3">
      <c r="A940" s="8">
        <v>424</v>
      </c>
      <c r="B940" s="8" t="s">
        <v>1669</v>
      </c>
      <c r="C940" s="8">
        <v>0.13270000000000001</v>
      </c>
      <c r="D940" s="8">
        <v>0.93840000000000001</v>
      </c>
      <c r="E940" s="8">
        <v>0.93840000000000001</v>
      </c>
      <c r="F940" s="8" t="s">
        <v>1669</v>
      </c>
      <c r="G940" s="8">
        <v>0</v>
      </c>
      <c r="H940" s="1" t="s">
        <v>4912</v>
      </c>
      <c r="I940" s="8">
        <v>939</v>
      </c>
      <c r="J940" s="9" t="s">
        <v>1669</v>
      </c>
      <c r="K940" s="9" t="s">
        <v>2115</v>
      </c>
      <c r="L940" s="9">
        <v>6.4400165851245694E-2</v>
      </c>
      <c r="M940" s="9">
        <v>6.4400165851245694E-2</v>
      </c>
      <c r="N940" s="9">
        <v>0</v>
      </c>
      <c r="O940" s="9">
        <v>6.1555194812974397E-2</v>
      </c>
      <c r="P940" s="1" t="s">
        <v>4913</v>
      </c>
      <c r="Q940" s="9">
        <v>939</v>
      </c>
      <c r="R940" s="10">
        <f t="shared" si="56"/>
        <v>1878</v>
      </c>
      <c r="S940" s="1">
        <f t="shared" si="57"/>
        <v>1</v>
      </c>
      <c r="T940" s="1">
        <f t="shared" si="58"/>
        <v>0</v>
      </c>
      <c r="U940" s="1">
        <f t="shared" si="59"/>
        <v>0</v>
      </c>
      <c r="V940" s="1"/>
    </row>
    <row r="941" spans="1:22" x14ac:dyDescent="0.3">
      <c r="A941" s="8">
        <v>425</v>
      </c>
      <c r="B941" s="8" t="s">
        <v>1675</v>
      </c>
      <c r="C941" s="8">
        <v>0.36099999999999999</v>
      </c>
      <c r="D941" s="8">
        <v>0.70809999999999995</v>
      </c>
      <c r="E941" s="8">
        <v>0.70809999999999995</v>
      </c>
      <c r="F941" s="8" t="s">
        <v>1675</v>
      </c>
      <c r="G941" s="8">
        <v>0</v>
      </c>
      <c r="H941" s="1" t="s">
        <v>4914</v>
      </c>
      <c r="I941" s="8">
        <v>940</v>
      </c>
      <c r="J941" s="9" t="s">
        <v>1675</v>
      </c>
      <c r="K941" s="9" t="s">
        <v>2116</v>
      </c>
      <c r="L941" s="9">
        <v>3.8994125379567798E-2</v>
      </c>
      <c r="M941" s="9">
        <v>3.8994125379567798E-2</v>
      </c>
      <c r="N941" s="9">
        <v>0</v>
      </c>
      <c r="O941" s="9">
        <v>6.1285721244763898E-2</v>
      </c>
      <c r="P941" s="1" t="s">
        <v>4915</v>
      </c>
      <c r="Q941" s="9">
        <v>940</v>
      </c>
      <c r="R941" s="10">
        <f t="shared" si="56"/>
        <v>1880</v>
      </c>
      <c r="S941" s="1">
        <f t="shared" si="57"/>
        <v>1</v>
      </c>
      <c r="T941" s="1">
        <f t="shared" si="58"/>
        <v>0</v>
      </c>
      <c r="U941" s="1">
        <f t="shared" si="59"/>
        <v>0</v>
      </c>
      <c r="V941" s="1"/>
    </row>
    <row r="942" spans="1:22" x14ac:dyDescent="0.3">
      <c r="A942" s="8">
        <v>428</v>
      </c>
      <c r="B942" s="8" t="s">
        <v>1673</v>
      </c>
      <c r="C942" s="8">
        <v>0.129</v>
      </c>
      <c r="D942" s="8">
        <v>0.93940000000000001</v>
      </c>
      <c r="E942" s="8">
        <v>0.93940000000000001</v>
      </c>
      <c r="F942" s="8" t="s">
        <v>1673</v>
      </c>
      <c r="G942" s="8">
        <v>0</v>
      </c>
      <c r="H942" s="1" t="s">
        <v>4916</v>
      </c>
      <c r="I942" s="8">
        <v>941</v>
      </c>
      <c r="J942" s="9" t="s">
        <v>1673</v>
      </c>
      <c r="K942" s="9" t="s">
        <v>2119</v>
      </c>
      <c r="L942" s="9">
        <v>5.6665349459144802E-2</v>
      </c>
      <c r="M942" s="9">
        <v>5.6665349459144802E-2</v>
      </c>
      <c r="N942" s="9">
        <v>0</v>
      </c>
      <c r="O942" s="9">
        <v>5.6986920210754299E-2</v>
      </c>
      <c r="P942" s="1" t="s">
        <v>4917</v>
      </c>
      <c r="Q942" s="9">
        <v>941</v>
      </c>
      <c r="R942" s="10">
        <f t="shared" si="56"/>
        <v>1882</v>
      </c>
      <c r="S942" s="1">
        <f t="shared" si="57"/>
        <v>1</v>
      </c>
      <c r="T942" s="1">
        <f t="shared" si="58"/>
        <v>0</v>
      </c>
      <c r="U942" s="1">
        <f t="shared" si="59"/>
        <v>0</v>
      </c>
      <c r="V942" s="1"/>
    </row>
    <row r="943" spans="1:22" x14ac:dyDescent="0.3">
      <c r="A943" s="8">
        <v>429</v>
      </c>
      <c r="B943" s="8" t="s">
        <v>1675</v>
      </c>
      <c r="C943" s="8">
        <v>0.33850000000000002</v>
      </c>
      <c r="D943" s="8">
        <v>0.52090000000000003</v>
      </c>
      <c r="E943" s="8">
        <v>0.52090000000000003</v>
      </c>
      <c r="F943" s="8" t="s">
        <v>1675</v>
      </c>
      <c r="G943" s="8">
        <v>0</v>
      </c>
      <c r="H943" s="1" t="s">
        <v>4918</v>
      </c>
      <c r="I943" s="8">
        <v>942</v>
      </c>
      <c r="J943" s="9" t="s">
        <v>1675</v>
      </c>
      <c r="K943" s="9" t="s">
        <v>2120</v>
      </c>
      <c r="L943" s="9">
        <v>2.6231794176586099E-2</v>
      </c>
      <c r="M943" s="9">
        <v>2.6231794176586099E-2</v>
      </c>
      <c r="N943" s="9">
        <v>0</v>
      </c>
      <c r="O943" s="9">
        <v>6.4371124760537399E-2</v>
      </c>
      <c r="P943" s="1" t="s">
        <v>4919</v>
      </c>
      <c r="Q943" s="9">
        <v>942</v>
      </c>
      <c r="R943" s="10">
        <f t="shared" si="56"/>
        <v>1884</v>
      </c>
      <c r="S943" s="1">
        <f t="shared" si="57"/>
        <v>1</v>
      </c>
      <c r="T943" s="1">
        <f t="shared" si="58"/>
        <v>0</v>
      </c>
      <c r="U943" s="1">
        <f t="shared" si="59"/>
        <v>0</v>
      </c>
      <c r="V943" s="1"/>
    </row>
    <row r="944" spans="1:22" x14ac:dyDescent="0.3">
      <c r="A944" s="8">
        <v>430</v>
      </c>
      <c r="B944" s="8" t="s">
        <v>1669</v>
      </c>
      <c r="C944" s="8">
        <v>0.68869999999999998</v>
      </c>
      <c r="D944" s="8">
        <v>0.33289999999999997</v>
      </c>
      <c r="E944" s="8">
        <v>0.33289999999999997</v>
      </c>
      <c r="F944" s="8" t="s">
        <v>1669</v>
      </c>
      <c r="G944" s="8">
        <v>0</v>
      </c>
      <c r="H944" s="1" t="s">
        <v>4920</v>
      </c>
      <c r="I944" s="8">
        <v>943</v>
      </c>
      <c r="J944" s="9" t="s">
        <v>1669</v>
      </c>
      <c r="K944" s="9" t="s">
        <v>2121</v>
      </c>
      <c r="L944" s="9">
        <v>2.1370208888371101E-2</v>
      </c>
      <c r="M944" s="9">
        <v>2.1370208888371101E-2</v>
      </c>
      <c r="N944" s="9">
        <v>0</v>
      </c>
      <c r="O944" s="9">
        <v>9.1660915357262507E-2</v>
      </c>
      <c r="P944" s="1" t="s">
        <v>4921</v>
      </c>
      <c r="Q944" s="9">
        <v>943</v>
      </c>
      <c r="R944" s="10">
        <f t="shared" si="56"/>
        <v>1886</v>
      </c>
      <c r="S944" s="1">
        <f t="shared" si="57"/>
        <v>1</v>
      </c>
      <c r="T944" s="1">
        <f t="shared" si="58"/>
        <v>0</v>
      </c>
      <c r="U944" s="1">
        <f t="shared" si="59"/>
        <v>0</v>
      </c>
      <c r="V944" s="1"/>
    </row>
    <row r="945" spans="1:22" x14ac:dyDescent="0.3">
      <c r="A945" s="8">
        <v>431</v>
      </c>
      <c r="B945" s="8" t="s">
        <v>1677</v>
      </c>
      <c r="C945" s="8">
        <v>0.4607</v>
      </c>
      <c r="D945" s="8">
        <v>0.63539999999999996</v>
      </c>
      <c r="E945" s="8">
        <v>0.63539999999999996</v>
      </c>
      <c r="F945" s="8" t="s">
        <v>1677</v>
      </c>
      <c r="G945" s="8">
        <v>0</v>
      </c>
      <c r="H945" s="1" t="s">
        <v>4922</v>
      </c>
      <c r="I945" s="8">
        <v>944</v>
      </c>
      <c r="J945" s="9" t="s">
        <v>1677</v>
      </c>
      <c r="K945" s="9" t="s">
        <v>2122</v>
      </c>
      <c r="L945" s="9">
        <v>3.95232283402248E-2</v>
      </c>
      <c r="M945" s="9">
        <v>3.95232283402248E-2</v>
      </c>
      <c r="N945" s="9">
        <v>0</v>
      </c>
      <c r="O945" s="9">
        <v>8.0263474189870204E-2</v>
      </c>
      <c r="P945" s="1" t="s">
        <v>4923</v>
      </c>
      <c r="Q945" s="9">
        <v>944</v>
      </c>
      <c r="R945" s="10">
        <f t="shared" si="56"/>
        <v>1888</v>
      </c>
      <c r="S945" s="1">
        <f t="shared" si="57"/>
        <v>1</v>
      </c>
      <c r="T945" s="1">
        <f t="shared" si="58"/>
        <v>0</v>
      </c>
      <c r="U945" s="1">
        <f t="shared" si="59"/>
        <v>0</v>
      </c>
      <c r="V945" s="1"/>
    </row>
    <row r="946" spans="1:22" x14ac:dyDescent="0.3">
      <c r="A946" s="8">
        <v>432</v>
      </c>
      <c r="B946" s="8" t="s">
        <v>1679</v>
      </c>
      <c r="C946" s="8">
        <v>0.36770000000000003</v>
      </c>
      <c r="D946" s="8">
        <v>0.6633</v>
      </c>
      <c r="E946" s="8">
        <v>0.6633</v>
      </c>
      <c r="F946" s="8" t="s">
        <v>1679</v>
      </c>
      <c r="G946" s="8">
        <v>0</v>
      </c>
      <c r="H946" s="1" t="s">
        <v>4924</v>
      </c>
      <c r="I946" s="8">
        <v>945</v>
      </c>
      <c r="J946" s="9" t="s">
        <v>1679</v>
      </c>
      <c r="K946" s="9" t="s">
        <v>2123</v>
      </c>
      <c r="L946" s="9">
        <v>3.2018906589216099E-2</v>
      </c>
      <c r="M946" s="9">
        <v>3.2018906589216099E-2</v>
      </c>
      <c r="N946" s="9">
        <v>0</v>
      </c>
      <c r="O946" s="9">
        <v>6.5229069921116004E-2</v>
      </c>
      <c r="P946" s="1" t="s">
        <v>4925</v>
      </c>
      <c r="Q946" s="9">
        <v>945</v>
      </c>
      <c r="R946" s="10">
        <f t="shared" si="56"/>
        <v>1890</v>
      </c>
      <c r="S946" s="1">
        <f t="shared" si="57"/>
        <v>1</v>
      </c>
      <c r="T946" s="1">
        <f t="shared" si="58"/>
        <v>0</v>
      </c>
      <c r="U946" s="1">
        <f t="shared" si="59"/>
        <v>0</v>
      </c>
      <c r="V946" s="1"/>
    </row>
    <row r="947" spans="1:22" x14ac:dyDescent="0.3">
      <c r="A947" s="8">
        <v>433</v>
      </c>
      <c r="B947" s="8" t="s">
        <v>1681</v>
      </c>
      <c r="C947" s="8">
        <v>0.69199999999999995</v>
      </c>
      <c r="D947" s="8">
        <v>0.2432</v>
      </c>
      <c r="E947" s="8">
        <v>0.2432</v>
      </c>
      <c r="F947" s="8" t="s">
        <v>1681</v>
      </c>
      <c r="G947" s="8">
        <v>0</v>
      </c>
      <c r="H947" s="1" t="s">
        <v>4926</v>
      </c>
      <c r="I947" s="8">
        <v>946</v>
      </c>
      <c r="J947" s="9" t="s">
        <v>1681</v>
      </c>
      <c r="K947" s="9" t="s">
        <v>2124</v>
      </c>
      <c r="L947" s="9">
        <v>1.6303295415476898E-2</v>
      </c>
      <c r="M947" s="9">
        <v>1.6303295415476898E-2</v>
      </c>
      <c r="N947" s="9">
        <v>0</v>
      </c>
      <c r="O947" s="9">
        <v>8.3542013001353804E-2</v>
      </c>
      <c r="P947" s="1" t="s">
        <v>4927</v>
      </c>
      <c r="Q947" s="9">
        <v>946</v>
      </c>
      <c r="R947" s="10">
        <f t="shared" si="56"/>
        <v>1892</v>
      </c>
      <c r="S947" s="1">
        <f t="shared" si="57"/>
        <v>1</v>
      </c>
      <c r="T947" s="1">
        <f t="shared" si="58"/>
        <v>0</v>
      </c>
      <c r="U947" s="1">
        <f t="shared" si="59"/>
        <v>0</v>
      </c>
      <c r="V947" s="1"/>
    </row>
    <row r="948" spans="1:22" x14ac:dyDescent="0.3">
      <c r="A948" s="8">
        <v>434</v>
      </c>
      <c r="B948" s="8" t="s">
        <v>1674</v>
      </c>
      <c r="C948" s="8">
        <v>0.70130000000000003</v>
      </c>
      <c r="D948" s="8">
        <v>0.42059999999999997</v>
      </c>
      <c r="E948" s="8">
        <v>0.42059999999999997</v>
      </c>
      <c r="F948" s="8" t="s">
        <v>1674</v>
      </c>
      <c r="G948" s="8">
        <v>0</v>
      </c>
      <c r="H948" s="1" t="s">
        <v>4928</v>
      </c>
      <c r="I948" s="8">
        <v>947</v>
      </c>
      <c r="J948" s="9" t="s">
        <v>1674</v>
      </c>
      <c r="K948" s="9" t="s">
        <v>2125</v>
      </c>
      <c r="L948" s="9">
        <v>2.4958719628509301E-2</v>
      </c>
      <c r="M948" s="9">
        <v>2.4958719628509301E-2</v>
      </c>
      <c r="N948" s="9">
        <v>0</v>
      </c>
      <c r="O948" s="9">
        <v>9.7687053386121506E-2</v>
      </c>
      <c r="P948" s="1" t="s">
        <v>4929</v>
      </c>
      <c r="Q948" s="9">
        <v>947</v>
      </c>
      <c r="R948" s="10">
        <f t="shared" si="56"/>
        <v>1894</v>
      </c>
      <c r="S948" s="1">
        <f t="shared" si="57"/>
        <v>1</v>
      </c>
      <c r="T948" s="1">
        <f t="shared" si="58"/>
        <v>0</v>
      </c>
      <c r="U948" s="1">
        <f t="shared" si="59"/>
        <v>0</v>
      </c>
      <c r="V948" s="1"/>
    </row>
    <row r="949" spans="1:22" x14ac:dyDescent="0.3">
      <c r="A949" s="8">
        <v>435</v>
      </c>
      <c r="B949" s="8" t="s">
        <v>1685</v>
      </c>
      <c r="C949" s="8">
        <v>0.48249999999999998</v>
      </c>
      <c r="D949" s="8">
        <v>0.63239999999999996</v>
      </c>
      <c r="E949" s="8">
        <v>0.63239999999999996</v>
      </c>
      <c r="F949" s="8" t="s">
        <v>1685</v>
      </c>
      <c r="G949" s="8">
        <v>0</v>
      </c>
      <c r="H949" s="1" t="s">
        <v>4930</v>
      </c>
      <c r="I949" s="8">
        <v>948</v>
      </c>
      <c r="J949" s="9" t="s">
        <v>1685</v>
      </c>
      <c r="K949" s="9" t="s">
        <v>2126</v>
      </c>
      <c r="L949" s="9">
        <v>3.4699947289219497E-2</v>
      </c>
      <c r="M949" s="9">
        <v>3.4699947289219497E-2</v>
      </c>
      <c r="N949" s="9">
        <v>0</v>
      </c>
      <c r="O949" s="9">
        <v>7.7804247484475605E-2</v>
      </c>
      <c r="P949" s="1" t="s">
        <v>4931</v>
      </c>
      <c r="Q949" s="9">
        <v>948</v>
      </c>
      <c r="R949" s="10">
        <f t="shared" si="56"/>
        <v>1896</v>
      </c>
      <c r="S949" s="1">
        <f t="shared" si="57"/>
        <v>1</v>
      </c>
      <c r="T949" s="1">
        <f t="shared" si="58"/>
        <v>0</v>
      </c>
      <c r="U949" s="1">
        <f t="shared" si="59"/>
        <v>0</v>
      </c>
      <c r="V949" s="1"/>
    </row>
    <row r="950" spans="1:22" x14ac:dyDescent="0.3">
      <c r="A950" s="8">
        <v>436</v>
      </c>
      <c r="B950" s="8" t="s">
        <v>1685</v>
      </c>
      <c r="C950" s="8">
        <v>0.40860000000000002</v>
      </c>
      <c r="D950" s="8">
        <v>0.67500000000000004</v>
      </c>
      <c r="E950" s="8">
        <v>0.67500000000000004</v>
      </c>
      <c r="F950" s="8" t="s">
        <v>1685</v>
      </c>
      <c r="G950" s="8">
        <v>0</v>
      </c>
      <c r="H950" s="1" t="s">
        <v>4932</v>
      </c>
      <c r="I950" s="8">
        <v>949</v>
      </c>
      <c r="J950" s="9" t="s">
        <v>1685</v>
      </c>
      <c r="K950" s="9" t="s">
        <v>2127</v>
      </c>
      <c r="L950" s="9">
        <v>3.6406506701773103E-2</v>
      </c>
      <c r="M950" s="9">
        <v>3.6406506701773103E-2</v>
      </c>
      <c r="N950" s="9">
        <v>0</v>
      </c>
      <c r="O950" s="9">
        <v>7.1701158191169095E-2</v>
      </c>
      <c r="P950" s="1" t="s">
        <v>4933</v>
      </c>
      <c r="Q950" s="9">
        <v>949</v>
      </c>
      <c r="R950" s="10">
        <f t="shared" si="56"/>
        <v>1898</v>
      </c>
      <c r="S950" s="1">
        <f t="shared" si="57"/>
        <v>1</v>
      </c>
      <c r="T950" s="1">
        <f t="shared" si="58"/>
        <v>0</v>
      </c>
      <c r="U950" s="1">
        <f t="shared" si="59"/>
        <v>0</v>
      </c>
      <c r="V950" s="1"/>
    </row>
    <row r="951" spans="1:22" x14ac:dyDescent="0.3">
      <c r="A951" s="8">
        <v>443</v>
      </c>
      <c r="B951" s="8" t="s">
        <v>1674</v>
      </c>
      <c r="C951" s="8">
        <v>0.80620000000000003</v>
      </c>
      <c r="D951" s="8">
        <v>0.25519999999999998</v>
      </c>
      <c r="E951" s="8">
        <v>0.25519999999999998</v>
      </c>
      <c r="F951" s="8" t="s">
        <v>1674</v>
      </c>
      <c r="G951" s="8">
        <v>0</v>
      </c>
      <c r="H951" s="1" t="s">
        <v>4934</v>
      </c>
      <c r="I951" s="8">
        <v>950</v>
      </c>
      <c r="J951" s="9" t="s">
        <v>1674</v>
      </c>
      <c r="K951" s="9" t="s">
        <v>2134</v>
      </c>
      <c r="L951" s="9">
        <v>1.3270650896348201E-2</v>
      </c>
      <c r="M951" s="9">
        <v>1.3270650896348201E-2</v>
      </c>
      <c r="N951" s="9">
        <v>0</v>
      </c>
      <c r="O951" s="9">
        <v>9.3853137226789105E-2</v>
      </c>
      <c r="P951" s="1" t="s">
        <v>4935</v>
      </c>
      <c r="Q951" s="9">
        <v>950</v>
      </c>
      <c r="R951" s="10">
        <f t="shared" si="56"/>
        <v>1900</v>
      </c>
      <c r="S951" s="1">
        <f t="shared" si="57"/>
        <v>1</v>
      </c>
      <c r="T951" s="1">
        <f t="shared" si="58"/>
        <v>0</v>
      </c>
      <c r="U951" s="1">
        <f t="shared" si="59"/>
        <v>0</v>
      </c>
      <c r="V951" s="1"/>
    </row>
    <row r="952" spans="1:22" x14ac:dyDescent="0.3">
      <c r="A952" s="8">
        <v>445</v>
      </c>
      <c r="B952" s="8" t="s">
        <v>1674</v>
      </c>
      <c r="C952" s="8">
        <v>0.3705</v>
      </c>
      <c r="D952" s="8">
        <v>0.75260000000000005</v>
      </c>
      <c r="E952" s="8">
        <v>0.75260000000000005</v>
      </c>
      <c r="F952" s="8" t="s">
        <v>1674</v>
      </c>
      <c r="G952" s="8">
        <v>0</v>
      </c>
      <c r="H952" s="1" t="s">
        <v>4936</v>
      </c>
      <c r="I952" s="8">
        <v>951</v>
      </c>
      <c r="J952" s="9" t="s">
        <v>1674</v>
      </c>
      <c r="K952" s="9" t="s">
        <v>2136</v>
      </c>
      <c r="L952" s="9">
        <v>4.6032251533228701E-2</v>
      </c>
      <c r="M952" s="9">
        <v>4.6032251533228701E-2</v>
      </c>
      <c r="N952" s="9">
        <v>0</v>
      </c>
      <c r="O952" s="9">
        <v>6.9614371656670504E-2</v>
      </c>
      <c r="P952" s="1" t="s">
        <v>4937</v>
      </c>
      <c r="Q952" s="9">
        <v>951</v>
      </c>
      <c r="R952" s="10">
        <f t="shared" si="56"/>
        <v>1902</v>
      </c>
      <c r="S952" s="1">
        <f t="shared" si="57"/>
        <v>1</v>
      </c>
      <c r="T952" s="1">
        <f t="shared" si="58"/>
        <v>0</v>
      </c>
      <c r="U952" s="1">
        <f t="shared" si="59"/>
        <v>0</v>
      </c>
      <c r="V952" s="1"/>
    </row>
    <row r="953" spans="1:22" x14ac:dyDescent="0.3">
      <c r="A953" s="8">
        <v>446</v>
      </c>
      <c r="B953" s="8" t="s">
        <v>1673</v>
      </c>
      <c r="C953" s="8">
        <v>0.36570000000000003</v>
      </c>
      <c r="D953" s="8">
        <v>0.59109999999999996</v>
      </c>
      <c r="E953" s="8">
        <v>0.59109999999999996</v>
      </c>
      <c r="F953" s="8" t="s">
        <v>1673</v>
      </c>
      <c r="G953" s="8">
        <v>0</v>
      </c>
      <c r="H953" s="1" t="s">
        <v>4938</v>
      </c>
      <c r="I953" s="8">
        <v>952</v>
      </c>
      <c r="J953" s="9" t="s">
        <v>1673</v>
      </c>
      <c r="K953" s="9" t="s">
        <v>2137</v>
      </c>
      <c r="L953" s="9">
        <v>2.4119473864845298E-2</v>
      </c>
      <c r="M953" s="9">
        <v>2.4119473864845298E-2</v>
      </c>
      <c r="N953" s="9">
        <v>0</v>
      </c>
      <c r="O953" s="9">
        <v>5.5953999603268002E-2</v>
      </c>
      <c r="P953" s="1" t="s">
        <v>4939</v>
      </c>
      <c r="Q953" s="9">
        <v>952</v>
      </c>
      <c r="R953" s="10">
        <f t="shared" si="56"/>
        <v>1904</v>
      </c>
      <c r="S953" s="1">
        <f t="shared" si="57"/>
        <v>1</v>
      </c>
      <c r="T953" s="1">
        <f t="shared" si="58"/>
        <v>0</v>
      </c>
      <c r="U953" s="1">
        <f t="shared" si="59"/>
        <v>0</v>
      </c>
      <c r="V953" s="1"/>
    </row>
    <row r="954" spans="1:22" x14ac:dyDescent="0.3">
      <c r="A954" s="8">
        <v>451</v>
      </c>
      <c r="B954" s="8" t="s">
        <v>1682</v>
      </c>
      <c r="C954" s="8">
        <v>0.71619999999999995</v>
      </c>
      <c r="D954" s="8">
        <v>0.33110000000000001</v>
      </c>
      <c r="E954" s="8">
        <v>0.33110000000000001</v>
      </c>
      <c r="F954" s="8" t="s">
        <v>1682</v>
      </c>
      <c r="G954" s="8">
        <v>0</v>
      </c>
      <c r="H954" s="1" t="s">
        <v>4940</v>
      </c>
      <c r="I954" s="8">
        <v>953</v>
      </c>
      <c r="J954" s="9" t="s">
        <v>1682</v>
      </c>
      <c r="K954" s="9" t="s">
        <v>2142</v>
      </c>
      <c r="L954" s="9">
        <v>7.9675874908251704E-3</v>
      </c>
      <c r="M954" s="9">
        <v>7.9675874908251704E-3</v>
      </c>
      <c r="N954" s="9">
        <v>0</v>
      </c>
      <c r="O954" s="9">
        <v>4.4272538661658298E-2</v>
      </c>
      <c r="P954" s="1" t="s">
        <v>4941</v>
      </c>
      <c r="Q954" s="9">
        <v>953</v>
      </c>
      <c r="R954" s="10">
        <f t="shared" si="56"/>
        <v>1906</v>
      </c>
      <c r="S954" s="1">
        <f t="shared" si="57"/>
        <v>1</v>
      </c>
      <c r="T954" s="1">
        <f t="shared" si="58"/>
        <v>0</v>
      </c>
      <c r="U954" s="1">
        <f t="shared" si="59"/>
        <v>0</v>
      </c>
      <c r="V954" s="1"/>
    </row>
    <row r="955" spans="1:22" x14ac:dyDescent="0.3">
      <c r="A955" s="8">
        <v>452</v>
      </c>
      <c r="B955" s="8" t="s">
        <v>1670</v>
      </c>
      <c r="C955" s="8">
        <v>0.18149999999999999</v>
      </c>
      <c r="D955" s="8">
        <v>0.90159999999999996</v>
      </c>
      <c r="E955" s="8">
        <v>0.90159999999999996</v>
      </c>
      <c r="F955" s="8" t="s">
        <v>1670</v>
      </c>
      <c r="G955" s="8">
        <v>0</v>
      </c>
      <c r="H955" s="1" t="s">
        <v>4942</v>
      </c>
      <c r="I955" s="8">
        <v>954</v>
      </c>
      <c r="J955" s="9" t="s">
        <v>1670</v>
      </c>
      <c r="K955" s="9" t="s">
        <v>2143</v>
      </c>
      <c r="L955" s="9">
        <v>5.2622027398994901E-2</v>
      </c>
      <c r="M955" s="9">
        <v>5.2622027398994901E-2</v>
      </c>
      <c r="N955" s="9">
        <v>0</v>
      </c>
      <c r="O955" s="9">
        <v>5.8415636973747201E-2</v>
      </c>
      <c r="P955" s="1" t="s">
        <v>4943</v>
      </c>
      <c r="Q955" s="9">
        <v>954</v>
      </c>
      <c r="R955" s="10">
        <f t="shared" si="56"/>
        <v>1908</v>
      </c>
      <c r="S955" s="1">
        <f t="shared" si="57"/>
        <v>1</v>
      </c>
      <c r="T955" s="1">
        <f t="shared" si="58"/>
        <v>0</v>
      </c>
      <c r="U955" s="1">
        <f t="shared" si="59"/>
        <v>0</v>
      </c>
      <c r="V955" s="1"/>
    </row>
    <row r="956" spans="1:22" x14ac:dyDescent="0.3">
      <c r="A956" s="8">
        <v>453</v>
      </c>
      <c r="B956" s="8" t="s">
        <v>1680</v>
      </c>
      <c r="C956" s="8">
        <v>0.33040000000000003</v>
      </c>
      <c r="D956" s="8">
        <v>0.75900000000000001</v>
      </c>
      <c r="E956" s="8">
        <v>0.75900000000000001</v>
      </c>
      <c r="F956" s="8" t="s">
        <v>1680</v>
      </c>
      <c r="G956" s="8">
        <v>0</v>
      </c>
      <c r="H956" s="1" t="s">
        <v>4944</v>
      </c>
      <c r="I956" s="8">
        <v>955</v>
      </c>
      <c r="J956" s="9" t="s">
        <v>1680</v>
      </c>
      <c r="K956" s="9" t="s">
        <v>2144</v>
      </c>
      <c r="L956" s="9">
        <v>2.9057300428664199E-2</v>
      </c>
      <c r="M956" s="9">
        <v>2.9057300428664199E-2</v>
      </c>
      <c r="N956" s="9">
        <v>0</v>
      </c>
      <c r="O956" s="9">
        <v>4.3553017118236198E-2</v>
      </c>
      <c r="P956" s="1" t="s">
        <v>4945</v>
      </c>
      <c r="Q956" s="9">
        <v>955</v>
      </c>
      <c r="R956" s="10">
        <f t="shared" si="56"/>
        <v>1910</v>
      </c>
      <c r="S956" s="1">
        <f t="shared" si="57"/>
        <v>1</v>
      </c>
      <c r="T956" s="1">
        <f t="shared" si="58"/>
        <v>0</v>
      </c>
      <c r="U956" s="1">
        <f t="shared" si="59"/>
        <v>0</v>
      </c>
      <c r="V956" s="1"/>
    </row>
    <row r="957" spans="1:22" x14ac:dyDescent="0.3">
      <c r="A957" s="8">
        <v>454</v>
      </c>
      <c r="B957" s="8" t="s">
        <v>1673</v>
      </c>
      <c r="C957" s="8">
        <v>0.30609999999999998</v>
      </c>
      <c r="D957" s="8">
        <v>0.70650000000000002</v>
      </c>
      <c r="E957" s="8">
        <v>0.70650000000000002</v>
      </c>
      <c r="F957" s="8" t="s">
        <v>1673</v>
      </c>
      <c r="G957" s="8">
        <v>0</v>
      </c>
      <c r="H957" s="1" t="s">
        <v>4946</v>
      </c>
      <c r="I957" s="8">
        <v>956</v>
      </c>
      <c r="J957" s="9" t="s">
        <v>1673</v>
      </c>
      <c r="K957" s="9" t="s">
        <v>2145</v>
      </c>
      <c r="L957" s="9">
        <v>3.1475800447048403E-2</v>
      </c>
      <c r="M957" s="9">
        <v>3.1475800447048403E-2</v>
      </c>
      <c r="N957" s="9">
        <v>0</v>
      </c>
      <c r="O957" s="9">
        <v>5.8052110533603998E-2</v>
      </c>
      <c r="P957" s="1" t="s">
        <v>4947</v>
      </c>
      <c r="Q957" s="9">
        <v>956</v>
      </c>
      <c r="R957" s="10">
        <f t="shared" si="56"/>
        <v>1912</v>
      </c>
      <c r="S957" s="1">
        <f t="shared" si="57"/>
        <v>1</v>
      </c>
      <c r="T957" s="1">
        <f t="shared" si="58"/>
        <v>0</v>
      </c>
      <c r="U957" s="1">
        <f t="shared" si="59"/>
        <v>0</v>
      </c>
      <c r="V957" s="1"/>
    </row>
    <row r="958" spans="1:22" x14ac:dyDescent="0.3">
      <c r="A958" s="8">
        <v>455</v>
      </c>
      <c r="B958" s="8" t="s">
        <v>1678</v>
      </c>
      <c r="C958" s="8">
        <v>0.1212</v>
      </c>
      <c r="D958" s="8">
        <v>0.94569999999999999</v>
      </c>
      <c r="E958" s="8">
        <v>0.94569999999999999</v>
      </c>
      <c r="F958" s="8" t="s">
        <v>1678</v>
      </c>
      <c r="G958" s="8">
        <v>0</v>
      </c>
      <c r="H958" s="1" t="s">
        <v>4948</v>
      </c>
      <c r="I958" s="8">
        <v>957</v>
      </c>
      <c r="J958" s="9" t="s">
        <v>1678</v>
      </c>
      <c r="K958" s="9" t="s">
        <v>2146</v>
      </c>
      <c r="L958" s="9">
        <v>2.4225217934544001E-2</v>
      </c>
      <c r="M958" s="9">
        <v>2.4225217934544001E-2</v>
      </c>
      <c r="N958" s="9">
        <v>0</v>
      </c>
      <c r="O958" s="9">
        <v>3.06753335327326E-2</v>
      </c>
      <c r="P958" s="1" t="s">
        <v>4949</v>
      </c>
      <c r="Q958" s="9">
        <v>957</v>
      </c>
      <c r="R958" s="10">
        <f t="shared" si="56"/>
        <v>1914</v>
      </c>
      <c r="S958" s="1">
        <f t="shared" si="57"/>
        <v>1</v>
      </c>
      <c r="T958" s="1">
        <f t="shared" si="58"/>
        <v>0</v>
      </c>
      <c r="U958" s="1">
        <f t="shared" si="59"/>
        <v>0</v>
      </c>
      <c r="V958" s="1"/>
    </row>
    <row r="959" spans="1:22" x14ac:dyDescent="0.3">
      <c r="A959" s="8">
        <v>456</v>
      </c>
      <c r="B959" s="8" t="s">
        <v>1685</v>
      </c>
      <c r="C959" s="8">
        <v>9.4299999999999995E-2</v>
      </c>
      <c r="D959" s="8">
        <v>0.95960000000000001</v>
      </c>
      <c r="E959" s="8">
        <v>0.95960000000000001</v>
      </c>
      <c r="F959" s="8" t="s">
        <v>1685</v>
      </c>
      <c r="G959" s="8">
        <v>0</v>
      </c>
      <c r="H959" s="1" t="s">
        <v>4950</v>
      </c>
      <c r="I959" s="8">
        <v>958</v>
      </c>
      <c r="J959" s="9" t="s">
        <v>1685</v>
      </c>
      <c r="K959" s="9" t="s">
        <v>2147</v>
      </c>
      <c r="L959" s="9">
        <v>4.5395619065972503E-2</v>
      </c>
      <c r="M959" s="9">
        <v>4.5395619065972503E-2</v>
      </c>
      <c r="N959" s="9">
        <v>0</v>
      </c>
      <c r="O959" s="9">
        <v>4.6994578889979301E-2</v>
      </c>
      <c r="P959" s="1" t="s">
        <v>4951</v>
      </c>
      <c r="Q959" s="9">
        <v>958</v>
      </c>
      <c r="R959" s="10">
        <f t="shared" si="56"/>
        <v>1916</v>
      </c>
      <c r="S959" s="1">
        <f t="shared" si="57"/>
        <v>1</v>
      </c>
      <c r="T959" s="1">
        <f t="shared" si="58"/>
        <v>0</v>
      </c>
      <c r="U959" s="1">
        <f t="shared" si="59"/>
        <v>0</v>
      </c>
      <c r="V959" s="1"/>
    </row>
    <row r="960" spans="1:22" x14ac:dyDescent="0.3">
      <c r="A960" s="8">
        <v>457</v>
      </c>
      <c r="B960" s="8" t="s">
        <v>1685</v>
      </c>
      <c r="C960" s="8">
        <v>0.1938</v>
      </c>
      <c r="D960" s="8">
        <v>0.87549999999999994</v>
      </c>
      <c r="E960" s="8">
        <v>0.87549999999999994</v>
      </c>
      <c r="F960" s="8" t="s">
        <v>1685</v>
      </c>
      <c r="G960" s="8">
        <v>0</v>
      </c>
      <c r="H960" s="1" t="s">
        <v>4952</v>
      </c>
      <c r="I960" s="8">
        <v>959</v>
      </c>
      <c r="J960" s="9" t="s">
        <v>1685</v>
      </c>
      <c r="K960" s="9" t="s">
        <v>2148</v>
      </c>
      <c r="L960" s="9">
        <v>3.7989688499896E-2</v>
      </c>
      <c r="M960" s="9">
        <v>3.7989688499896E-2</v>
      </c>
      <c r="N960" s="9">
        <v>0</v>
      </c>
      <c r="O960" s="9">
        <v>4.78844690028115E-2</v>
      </c>
      <c r="P960" s="1" t="s">
        <v>4953</v>
      </c>
      <c r="Q960" s="9">
        <v>959</v>
      </c>
      <c r="R960" s="10">
        <f t="shared" si="56"/>
        <v>1918</v>
      </c>
      <c r="S960" s="1">
        <f t="shared" si="57"/>
        <v>1</v>
      </c>
      <c r="T960" s="1">
        <f t="shared" si="58"/>
        <v>0</v>
      </c>
      <c r="U960" s="1">
        <f t="shared" si="59"/>
        <v>0</v>
      </c>
      <c r="V960" s="1"/>
    </row>
    <row r="961" spans="1:22" x14ac:dyDescent="0.3">
      <c r="A961" s="8">
        <v>458</v>
      </c>
      <c r="B961" s="8" t="s">
        <v>1683</v>
      </c>
      <c r="C961" s="8">
        <v>0.26650000000000001</v>
      </c>
      <c r="D961" s="8">
        <v>0.81610000000000005</v>
      </c>
      <c r="E961" s="8">
        <v>0.81610000000000005</v>
      </c>
      <c r="F961" s="8" t="s">
        <v>1683</v>
      </c>
      <c r="G961" s="8">
        <v>0</v>
      </c>
      <c r="H961" s="1" t="s">
        <v>4954</v>
      </c>
      <c r="I961" s="8">
        <v>960</v>
      </c>
      <c r="J961" s="9" t="s">
        <v>1683</v>
      </c>
      <c r="K961" s="9" t="s">
        <v>2149</v>
      </c>
      <c r="L961" s="9">
        <v>2.9842001897426002E-2</v>
      </c>
      <c r="M961" s="9">
        <v>2.9842001897426002E-2</v>
      </c>
      <c r="N961" s="9">
        <v>0</v>
      </c>
      <c r="O961" s="9">
        <v>4.3656360822558998E-2</v>
      </c>
      <c r="P961" s="1" t="s">
        <v>4955</v>
      </c>
      <c r="Q961" s="9">
        <v>960</v>
      </c>
      <c r="R961" s="10">
        <f t="shared" si="56"/>
        <v>1920</v>
      </c>
      <c r="S961" s="1">
        <f t="shared" si="57"/>
        <v>1</v>
      </c>
      <c r="T961" s="1">
        <f t="shared" si="58"/>
        <v>0</v>
      </c>
      <c r="U961" s="1">
        <f t="shared" si="59"/>
        <v>0</v>
      </c>
      <c r="V961" s="1"/>
    </row>
    <row r="962" spans="1:22" x14ac:dyDescent="0.3">
      <c r="A962" s="8">
        <v>459</v>
      </c>
      <c r="B962" s="8" t="s">
        <v>1671</v>
      </c>
      <c r="C962" s="8">
        <v>0.10539999999999999</v>
      </c>
      <c r="D962" s="8">
        <v>0.95420000000000005</v>
      </c>
      <c r="E962" s="8">
        <v>0.95420000000000005</v>
      </c>
      <c r="F962" s="8" t="s">
        <v>1671</v>
      </c>
      <c r="G962" s="8">
        <v>0</v>
      </c>
      <c r="H962" s="1" t="s">
        <v>4956</v>
      </c>
      <c r="I962" s="8">
        <v>961</v>
      </c>
      <c r="J962" s="9" t="s">
        <v>1671</v>
      </c>
      <c r="K962" s="9" t="s">
        <v>2150</v>
      </c>
      <c r="L962" s="9">
        <v>4.2490314974241203E-2</v>
      </c>
      <c r="M962" s="9">
        <v>4.2490314974241203E-2</v>
      </c>
      <c r="N962" s="9">
        <v>0</v>
      </c>
      <c r="O962" s="9">
        <v>4.4798653568725103E-2</v>
      </c>
      <c r="P962" s="1" t="s">
        <v>4957</v>
      </c>
      <c r="Q962" s="9">
        <v>961</v>
      </c>
      <c r="R962" s="10">
        <f t="shared" ref="R962:R1025" si="60">SUM(I962,Q962)</f>
        <v>1922</v>
      </c>
      <c r="S962" s="1">
        <f t="shared" si="57"/>
        <v>1</v>
      </c>
      <c r="T962" s="1">
        <f t="shared" si="58"/>
        <v>0</v>
      </c>
      <c r="U962" s="1">
        <f t="shared" si="59"/>
        <v>0</v>
      </c>
      <c r="V962" s="1"/>
    </row>
    <row r="963" spans="1:22" x14ac:dyDescent="0.3">
      <c r="A963" s="8">
        <v>460</v>
      </c>
      <c r="B963" s="8" t="s">
        <v>1678</v>
      </c>
      <c r="C963" s="8">
        <v>0.1424</v>
      </c>
      <c r="D963" s="8">
        <v>0.93130000000000002</v>
      </c>
      <c r="E963" s="8">
        <v>0.93130000000000002</v>
      </c>
      <c r="F963" s="8" t="s">
        <v>1678</v>
      </c>
      <c r="G963" s="8">
        <v>0</v>
      </c>
      <c r="H963" s="1" t="s">
        <v>4958</v>
      </c>
      <c r="I963" s="8">
        <v>962</v>
      </c>
      <c r="J963" s="9" t="s">
        <v>1678</v>
      </c>
      <c r="K963" s="9" t="s">
        <v>2151</v>
      </c>
      <c r="L963" s="9">
        <v>4.1603119592348803E-2</v>
      </c>
      <c r="M963" s="9">
        <v>4.1603119592348803E-2</v>
      </c>
      <c r="N963" s="9">
        <v>0</v>
      </c>
      <c r="O963" s="9">
        <v>4.5277718840239699E-2</v>
      </c>
      <c r="P963" s="1" t="s">
        <v>4959</v>
      </c>
      <c r="Q963" s="9">
        <v>962</v>
      </c>
      <c r="R963" s="10">
        <f t="shared" si="60"/>
        <v>1924</v>
      </c>
      <c r="S963" s="1">
        <f t="shared" ref="S963:S1026" si="61">IF(J963=F963,1,0)</f>
        <v>1</v>
      </c>
      <c r="T963" s="1">
        <f t="shared" ref="T963:T1026" si="62">IF(F963=B963,0,1)</f>
        <v>0</v>
      </c>
      <c r="U963" s="1">
        <f t="shared" ref="U963:U1026" si="63">IF(SUM(S963:T963)&gt;1,1,0)</f>
        <v>0</v>
      </c>
      <c r="V963" s="1"/>
    </row>
    <row r="964" spans="1:22" x14ac:dyDescent="0.3">
      <c r="A964" s="8">
        <v>461</v>
      </c>
      <c r="B964" s="8" t="s">
        <v>1675</v>
      </c>
      <c r="C964" s="8">
        <v>0.27960000000000002</v>
      </c>
      <c r="D964" s="8">
        <v>0.80920000000000003</v>
      </c>
      <c r="E964" s="8">
        <v>0.80920000000000003</v>
      </c>
      <c r="F964" s="8" t="s">
        <v>1675</v>
      </c>
      <c r="G964" s="8">
        <v>0</v>
      </c>
      <c r="H964" s="1" t="s">
        <v>4960</v>
      </c>
      <c r="I964" s="8">
        <v>963</v>
      </c>
      <c r="J964" s="9" t="s">
        <v>1675</v>
      </c>
      <c r="K964" s="9" t="s">
        <v>2152</v>
      </c>
      <c r="L964" s="9">
        <v>4.5246739695709901E-2</v>
      </c>
      <c r="M964" s="9">
        <v>4.5246739695709901E-2</v>
      </c>
      <c r="N964" s="9">
        <v>0</v>
      </c>
      <c r="O964" s="9">
        <v>6.6030601834329294E-2</v>
      </c>
      <c r="P964" s="1" t="s">
        <v>4961</v>
      </c>
      <c r="Q964" s="9">
        <v>963</v>
      </c>
      <c r="R964" s="10">
        <f t="shared" si="60"/>
        <v>1926</v>
      </c>
      <c r="S964" s="1">
        <f t="shared" si="61"/>
        <v>1</v>
      </c>
      <c r="T964" s="1">
        <f t="shared" si="62"/>
        <v>0</v>
      </c>
      <c r="U964" s="1">
        <f t="shared" si="63"/>
        <v>0</v>
      </c>
      <c r="V964" s="1"/>
    </row>
    <row r="965" spans="1:22" x14ac:dyDescent="0.3">
      <c r="A965" s="8">
        <v>465</v>
      </c>
      <c r="B965" s="8" t="s">
        <v>1677</v>
      </c>
      <c r="C965" s="8">
        <v>0.78969999999999996</v>
      </c>
      <c r="D965" s="8">
        <v>0.25519999999999998</v>
      </c>
      <c r="E965" s="8">
        <v>0.25519999999999998</v>
      </c>
      <c r="F965" s="8" t="s">
        <v>1677</v>
      </c>
      <c r="G965" s="8">
        <v>0</v>
      </c>
      <c r="H965" s="1" t="s">
        <v>4962</v>
      </c>
      <c r="I965" s="8">
        <v>964</v>
      </c>
      <c r="J965" s="9" t="s">
        <v>1677</v>
      </c>
      <c r="K965" s="9" t="s">
        <v>2156</v>
      </c>
      <c r="L965" s="9">
        <v>1.4969875200952901E-2</v>
      </c>
      <c r="M965" s="9">
        <v>1.4969875200952901E-2</v>
      </c>
      <c r="N965" s="9">
        <v>0</v>
      </c>
      <c r="O965" s="9">
        <v>8.8528064499837106E-2</v>
      </c>
      <c r="P965" s="1" t="s">
        <v>4963</v>
      </c>
      <c r="Q965" s="9">
        <v>964</v>
      </c>
      <c r="R965" s="10">
        <f t="shared" si="60"/>
        <v>1928</v>
      </c>
      <c r="S965" s="1">
        <f t="shared" si="61"/>
        <v>1</v>
      </c>
      <c r="T965" s="1">
        <f t="shared" si="62"/>
        <v>0</v>
      </c>
      <c r="U965" s="1">
        <f t="shared" si="63"/>
        <v>0</v>
      </c>
      <c r="V965" s="1"/>
    </row>
    <row r="966" spans="1:22" x14ac:dyDescent="0.3">
      <c r="A966" s="8">
        <v>466</v>
      </c>
      <c r="B966" s="8" t="s">
        <v>1681</v>
      </c>
      <c r="C966" s="8">
        <v>0.69910000000000005</v>
      </c>
      <c r="D966" s="8">
        <v>0.38669999999999999</v>
      </c>
      <c r="E966" s="8">
        <v>0.38669999999999999</v>
      </c>
      <c r="F966" s="8" t="s">
        <v>1681</v>
      </c>
      <c r="G966" s="8">
        <v>0</v>
      </c>
      <c r="H966" s="1" t="s">
        <v>4964</v>
      </c>
      <c r="I966" s="8">
        <v>965</v>
      </c>
      <c r="J966" s="9" t="s">
        <v>1681</v>
      </c>
      <c r="K966" s="9" t="s">
        <v>2157</v>
      </c>
      <c r="L966" s="9">
        <v>2.2360830460101001E-2</v>
      </c>
      <c r="M966" s="9">
        <v>2.2360830460101001E-2</v>
      </c>
      <c r="N966" s="9">
        <v>0</v>
      </c>
      <c r="O966" s="9">
        <v>9.5653149700263701E-2</v>
      </c>
      <c r="P966" s="1" t="s">
        <v>4965</v>
      </c>
      <c r="Q966" s="9">
        <v>965</v>
      </c>
      <c r="R966" s="10">
        <f t="shared" si="60"/>
        <v>1930</v>
      </c>
      <c r="S966" s="1">
        <f t="shared" si="61"/>
        <v>1</v>
      </c>
      <c r="T966" s="1">
        <f t="shared" si="62"/>
        <v>0</v>
      </c>
      <c r="U966" s="1">
        <f t="shared" si="63"/>
        <v>0</v>
      </c>
      <c r="V966" s="1"/>
    </row>
    <row r="967" spans="1:22" x14ac:dyDescent="0.3">
      <c r="A967" s="8">
        <v>468</v>
      </c>
      <c r="B967" s="8" t="s">
        <v>1670</v>
      </c>
      <c r="C967" s="8">
        <v>0.45240000000000002</v>
      </c>
      <c r="D967" s="8">
        <v>0.62180000000000002</v>
      </c>
      <c r="E967" s="8">
        <v>0.62180000000000002</v>
      </c>
      <c r="F967" s="8" t="s">
        <v>1670</v>
      </c>
      <c r="G967" s="8">
        <v>0</v>
      </c>
      <c r="H967" s="1" t="s">
        <v>4966</v>
      </c>
      <c r="I967" s="8">
        <v>966</v>
      </c>
      <c r="J967" s="9" t="s">
        <v>1670</v>
      </c>
      <c r="K967" s="9" t="s">
        <v>2159</v>
      </c>
      <c r="L967" s="9">
        <v>3.78464717194762E-2</v>
      </c>
      <c r="M967" s="9">
        <v>3.78464717194762E-2</v>
      </c>
      <c r="N967" s="9">
        <v>0</v>
      </c>
      <c r="O967" s="9">
        <v>7.5338672572129201E-2</v>
      </c>
      <c r="P967" s="1" t="s">
        <v>4967</v>
      </c>
      <c r="Q967" s="9">
        <v>966</v>
      </c>
      <c r="R967" s="10">
        <f t="shared" si="60"/>
        <v>1932</v>
      </c>
      <c r="S967" s="1">
        <f t="shared" si="61"/>
        <v>1</v>
      </c>
      <c r="T967" s="1">
        <f t="shared" si="62"/>
        <v>0</v>
      </c>
      <c r="U967" s="1">
        <f t="shared" si="63"/>
        <v>0</v>
      </c>
      <c r="V967" s="1"/>
    </row>
    <row r="968" spans="1:22" x14ac:dyDescent="0.3">
      <c r="A968" s="8">
        <v>470</v>
      </c>
      <c r="B968" s="8" t="s">
        <v>1684</v>
      </c>
      <c r="C968" s="8">
        <v>0.1021</v>
      </c>
      <c r="D968" s="8">
        <v>0.95520000000000005</v>
      </c>
      <c r="E968" s="8">
        <v>0.95520000000000005</v>
      </c>
      <c r="F968" s="8" t="s">
        <v>1684</v>
      </c>
      <c r="G968" s="8">
        <v>0</v>
      </c>
      <c r="H968" s="1" t="s">
        <v>4968</v>
      </c>
      <c r="I968" s="8">
        <v>967</v>
      </c>
      <c r="J968" s="9" t="s">
        <v>1684</v>
      </c>
      <c r="K968" s="9" t="s">
        <v>2161</v>
      </c>
      <c r="L968" s="9">
        <v>6.6587798253448793E-2</v>
      </c>
      <c r="M968" s="9">
        <v>6.6587798253448793E-2</v>
      </c>
      <c r="N968" s="9">
        <v>0</v>
      </c>
      <c r="O968" s="9">
        <v>6.0449050657765201E-2</v>
      </c>
      <c r="P968" s="1" t="s">
        <v>4969</v>
      </c>
      <c r="Q968" s="9">
        <v>967</v>
      </c>
      <c r="R968" s="10">
        <f t="shared" si="60"/>
        <v>1934</v>
      </c>
      <c r="S968" s="1">
        <f t="shared" si="61"/>
        <v>1</v>
      </c>
      <c r="T968" s="1">
        <f t="shared" si="62"/>
        <v>0</v>
      </c>
      <c r="U968" s="1">
        <f t="shared" si="63"/>
        <v>0</v>
      </c>
      <c r="V968" s="1"/>
    </row>
    <row r="969" spans="1:22" x14ac:dyDescent="0.3">
      <c r="A969" s="8">
        <v>473</v>
      </c>
      <c r="B969" s="8" t="s">
        <v>1680</v>
      </c>
      <c r="C969" s="8">
        <v>0.33079999999999998</v>
      </c>
      <c r="D969" s="8">
        <v>0.76910000000000001</v>
      </c>
      <c r="E969" s="8">
        <v>0.76910000000000001</v>
      </c>
      <c r="F969" s="8" t="s">
        <v>1680</v>
      </c>
      <c r="G969" s="8">
        <v>0</v>
      </c>
      <c r="H969" s="1" t="s">
        <v>4970</v>
      </c>
      <c r="I969" s="8">
        <v>968</v>
      </c>
      <c r="J969" s="9" t="s">
        <v>1680</v>
      </c>
      <c r="K969" s="9" t="s">
        <v>2164</v>
      </c>
      <c r="L969" s="9">
        <v>5.4835348495828898E-2</v>
      </c>
      <c r="M969" s="9">
        <v>5.4835348495828898E-2</v>
      </c>
      <c r="N969" s="9">
        <v>0</v>
      </c>
      <c r="O969" s="9">
        <v>7.1710207126510897E-2</v>
      </c>
      <c r="P969" s="1" t="s">
        <v>4971</v>
      </c>
      <c r="Q969" s="9">
        <v>968</v>
      </c>
      <c r="R969" s="10">
        <f t="shared" si="60"/>
        <v>1936</v>
      </c>
      <c r="S969" s="1">
        <f t="shared" si="61"/>
        <v>1</v>
      </c>
      <c r="T969" s="1">
        <f t="shared" si="62"/>
        <v>0</v>
      </c>
      <c r="U969" s="1">
        <f t="shared" si="63"/>
        <v>0</v>
      </c>
      <c r="V969" s="1"/>
    </row>
    <row r="970" spans="1:22" x14ac:dyDescent="0.3">
      <c r="A970" s="8">
        <v>474</v>
      </c>
      <c r="B970" s="8" t="s">
        <v>1674</v>
      </c>
      <c r="C970" s="8">
        <v>0.49270000000000003</v>
      </c>
      <c r="D970" s="8">
        <v>0.64159999999999995</v>
      </c>
      <c r="E970" s="8">
        <v>0.64159999999999995</v>
      </c>
      <c r="F970" s="8" t="s">
        <v>1674</v>
      </c>
      <c r="G970" s="8">
        <v>0</v>
      </c>
      <c r="H970" s="1" t="s">
        <v>4972</v>
      </c>
      <c r="I970" s="8">
        <v>969</v>
      </c>
      <c r="J970" s="9" t="s">
        <v>1674</v>
      </c>
      <c r="K970" s="9" t="s">
        <v>2165</v>
      </c>
      <c r="L970" s="9">
        <v>5.0857873720735601E-2</v>
      </c>
      <c r="M970" s="9">
        <v>5.0857873720735601E-2</v>
      </c>
      <c r="N970" s="9">
        <v>0</v>
      </c>
      <c r="O970" s="9">
        <v>8.8168916615333701E-2</v>
      </c>
      <c r="P970" s="1" t="s">
        <v>4973</v>
      </c>
      <c r="Q970" s="9">
        <v>969</v>
      </c>
      <c r="R970" s="10">
        <f t="shared" si="60"/>
        <v>1938</v>
      </c>
      <c r="S970" s="1">
        <f t="shared" si="61"/>
        <v>1</v>
      </c>
      <c r="T970" s="1">
        <f t="shared" si="62"/>
        <v>0</v>
      </c>
      <c r="U970" s="1">
        <f t="shared" si="63"/>
        <v>0</v>
      </c>
      <c r="V970" s="1"/>
    </row>
    <row r="971" spans="1:22" x14ac:dyDescent="0.3">
      <c r="A971" s="8">
        <v>477</v>
      </c>
      <c r="B971" s="8" t="s">
        <v>1671</v>
      </c>
      <c r="C971" s="8">
        <v>0.54910000000000003</v>
      </c>
      <c r="D971" s="8">
        <v>0.4622</v>
      </c>
      <c r="E971" s="8">
        <v>0.4622</v>
      </c>
      <c r="F971" s="8" t="s">
        <v>1671</v>
      </c>
      <c r="G971" s="8">
        <v>0</v>
      </c>
      <c r="H971" s="1" t="s">
        <v>4974</v>
      </c>
      <c r="I971" s="8">
        <v>970</v>
      </c>
      <c r="J971" s="9" t="s">
        <v>1671</v>
      </c>
      <c r="K971" s="9" t="s">
        <v>2168</v>
      </c>
      <c r="L971" s="9">
        <v>2.86752985849641E-2</v>
      </c>
      <c r="M971" s="9">
        <v>2.86752985849641E-2</v>
      </c>
      <c r="N971" s="9">
        <v>0</v>
      </c>
      <c r="O971" s="9">
        <v>7.5369304487978794E-2</v>
      </c>
      <c r="P971" s="1" t="s">
        <v>4975</v>
      </c>
      <c r="Q971" s="9">
        <v>970</v>
      </c>
      <c r="R971" s="10">
        <f t="shared" si="60"/>
        <v>1940</v>
      </c>
      <c r="S971" s="1">
        <f t="shared" si="61"/>
        <v>1</v>
      </c>
      <c r="T971" s="1">
        <f t="shared" si="62"/>
        <v>0</v>
      </c>
      <c r="U971" s="1">
        <f t="shared" si="63"/>
        <v>0</v>
      </c>
      <c r="V971" s="1"/>
    </row>
    <row r="972" spans="1:22" x14ac:dyDescent="0.3">
      <c r="A972" s="8">
        <v>479</v>
      </c>
      <c r="B972" s="8" t="s">
        <v>1673</v>
      </c>
      <c r="C972" s="8">
        <v>0.29239999999999999</v>
      </c>
      <c r="D972" s="8">
        <v>0.75670000000000004</v>
      </c>
      <c r="E972" s="8">
        <v>0.75670000000000004</v>
      </c>
      <c r="F972" s="8" t="s">
        <v>1673</v>
      </c>
      <c r="G972" s="8">
        <v>0</v>
      </c>
      <c r="H972" s="1" t="s">
        <v>4976</v>
      </c>
      <c r="I972" s="8">
        <v>971</v>
      </c>
      <c r="J972" s="9" t="s">
        <v>1673</v>
      </c>
      <c r="K972" s="9" t="s">
        <v>2170</v>
      </c>
      <c r="L972" s="9">
        <v>4.2257462580592098E-2</v>
      </c>
      <c r="M972" s="9">
        <v>4.2257462580592098E-2</v>
      </c>
      <c r="N972" s="9">
        <v>0</v>
      </c>
      <c r="O972" s="9">
        <v>6.7169522073742896E-2</v>
      </c>
      <c r="P972" s="1" t="s">
        <v>4977</v>
      </c>
      <c r="Q972" s="9">
        <v>971</v>
      </c>
      <c r="R972" s="10">
        <f t="shared" si="60"/>
        <v>1942</v>
      </c>
      <c r="S972" s="1">
        <f t="shared" si="61"/>
        <v>1</v>
      </c>
      <c r="T972" s="1">
        <f t="shared" si="62"/>
        <v>0</v>
      </c>
      <c r="U972" s="1">
        <f t="shared" si="63"/>
        <v>0</v>
      </c>
      <c r="V972" s="1"/>
    </row>
    <row r="973" spans="1:22" x14ac:dyDescent="0.3">
      <c r="A973" s="8">
        <v>481</v>
      </c>
      <c r="B973" s="8" t="s">
        <v>1678</v>
      </c>
      <c r="C973" s="8">
        <v>0.1166</v>
      </c>
      <c r="D973" s="8">
        <v>0.94669999999999999</v>
      </c>
      <c r="E973" s="8">
        <v>0.94669999999999999</v>
      </c>
      <c r="F973" s="8" t="s">
        <v>1678</v>
      </c>
      <c r="G973" s="8">
        <v>0</v>
      </c>
      <c r="H973" s="1" t="s">
        <v>4978</v>
      </c>
      <c r="I973" s="8">
        <v>972</v>
      </c>
      <c r="J973" s="9" t="s">
        <v>1678</v>
      </c>
      <c r="K973" s="9" t="s">
        <v>2172</v>
      </c>
      <c r="L973" s="9">
        <v>5.2549842653084697E-2</v>
      </c>
      <c r="M973" s="9">
        <v>5.2549842653084697E-2</v>
      </c>
      <c r="N973" s="9">
        <v>0</v>
      </c>
      <c r="O973" s="9">
        <v>5.19705526677188E-2</v>
      </c>
      <c r="P973" s="1" t="s">
        <v>4979</v>
      </c>
      <c r="Q973" s="9">
        <v>972</v>
      </c>
      <c r="R973" s="10">
        <f t="shared" si="60"/>
        <v>1944</v>
      </c>
      <c r="S973" s="1">
        <f t="shared" si="61"/>
        <v>1</v>
      </c>
      <c r="T973" s="1">
        <f t="shared" si="62"/>
        <v>0</v>
      </c>
      <c r="U973" s="1">
        <f t="shared" si="63"/>
        <v>0</v>
      </c>
      <c r="V973" s="1"/>
    </row>
    <row r="974" spans="1:22" x14ac:dyDescent="0.3">
      <c r="A974" s="8">
        <v>482</v>
      </c>
      <c r="B974" s="8" t="s">
        <v>1684</v>
      </c>
      <c r="C974" s="8">
        <v>0.16389999999999999</v>
      </c>
      <c r="D974" s="8">
        <v>0.91459999999999997</v>
      </c>
      <c r="E974" s="8">
        <v>0.91459999999999997</v>
      </c>
      <c r="F974" s="8" t="s">
        <v>1684</v>
      </c>
      <c r="G974" s="8">
        <v>0</v>
      </c>
      <c r="H974" s="1" t="s">
        <v>4980</v>
      </c>
      <c r="I974" s="8">
        <v>973</v>
      </c>
      <c r="J974" s="9" t="s">
        <v>1684</v>
      </c>
      <c r="K974" s="9" t="s">
        <v>2173</v>
      </c>
      <c r="L974" s="9">
        <v>7.5925578533249993E-2</v>
      </c>
      <c r="M974" s="9">
        <v>7.5925578533249993E-2</v>
      </c>
      <c r="N974" s="9">
        <v>0</v>
      </c>
      <c r="O974" s="9">
        <v>7.5251945885066798E-2</v>
      </c>
      <c r="P974" s="1" t="s">
        <v>4981</v>
      </c>
      <c r="Q974" s="9">
        <v>973</v>
      </c>
      <c r="R974" s="10">
        <f t="shared" si="60"/>
        <v>1946</v>
      </c>
      <c r="S974" s="1">
        <f t="shared" si="61"/>
        <v>1</v>
      </c>
      <c r="T974" s="1">
        <f t="shared" si="62"/>
        <v>0</v>
      </c>
      <c r="U974" s="1">
        <f t="shared" si="63"/>
        <v>0</v>
      </c>
      <c r="V974" s="1"/>
    </row>
    <row r="975" spans="1:22" x14ac:dyDescent="0.3">
      <c r="A975" s="8">
        <v>483</v>
      </c>
      <c r="B975" s="8" t="s">
        <v>1677</v>
      </c>
      <c r="C975" s="8">
        <v>0.114</v>
      </c>
      <c r="D975" s="8">
        <v>0.94789999999999996</v>
      </c>
      <c r="E975" s="8">
        <v>0.94789999999999996</v>
      </c>
      <c r="F975" s="8" t="s">
        <v>1677</v>
      </c>
      <c r="G975" s="8">
        <v>0</v>
      </c>
      <c r="H975" s="1" t="s">
        <v>4982</v>
      </c>
      <c r="I975" s="8">
        <v>974</v>
      </c>
      <c r="J975" s="9" t="s">
        <v>1677</v>
      </c>
      <c r="K975" s="9" t="s">
        <v>2174</v>
      </c>
      <c r="L975" s="9">
        <v>5.7034582097380201E-2</v>
      </c>
      <c r="M975" s="9">
        <v>5.7034582097380201E-2</v>
      </c>
      <c r="N975" s="9">
        <v>0</v>
      </c>
      <c r="O975" s="9">
        <v>5.7113474813845301E-2</v>
      </c>
      <c r="P975" s="1" t="s">
        <v>4983</v>
      </c>
      <c r="Q975" s="9">
        <v>974</v>
      </c>
      <c r="R975" s="10">
        <f t="shared" si="60"/>
        <v>1948</v>
      </c>
      <c r="S975" s="1">
        <f t="shared" si="61"/>
        <v>1</v>
      </c>
      <c r="T975" s="1">
        <f t="shared" si="62"/>
        <v>0</v>
      </c>
      <c r="U975" s="1">
        <f t="shared" si="63"/>
        <v>0</v>
      </c>
      <c r="V975" s="1"/>
    </row>
    <row r="976" spans="1:22" x14ac:dyDescent="0.3">
      <c r="A976" s="8">
        <v>484</v>
      </c>
      <c r="B976" s="8" t="s">
        <v>1670</v>
      </c>
      <c r="C976" s="8">
        <v>0.40760000000000002</v>
      </c>
      <c r="D976" s="8">
        <v>0.71619999999999995</v>
      </c>
      <c r="E976" s="8">
        <v>0.71619999999999995</v>
      </c>
      <c r="F976" s="8" t="s">
        <v>1670</v>
      </c>
      <c r="G976" s="8">
        <v>0</v>
      </c>
      <c r="H976" s="1" t="s">
        <v>4984</v>
      </c>
      <c r="I976" s="8">
        <v>975</v>
      </c>
      <c r="J976" s="9" t="s">
        <v>1670</v>
      </c>
      <c r="K976" s="9" t="s">
        <v>2175</v>
      </c>
      <c r="L976" s="9">
        <v>4.8541460088001198E-2</v>
      </c>
      <c r="M976" s="9">
        <v>4.8541460088001198E-2</v>
      </c>
      <c r="N976" s="9">
        <v>0</v>
      </c>
      <c r="O976" s="9">
        <v>7.9553357439613295E-2</v>
      </c>
      <c r="P976" s="1" t="s">
        <v>4985</v>
      </c>
      <c r="Q976" s="9">
        <v>975</v>
      </c>
      <c r="R976" s="10">
        <f t="shared" si="60"/>
        <v>1950</v>
      </c>
      <c r="S976" s="1">
        <f t="shared" si="61"/>
        <v>1</v>
      </c>
      <c r="T976" s="1">
        <f t="shared" si="62"/>
        <v>0</v>
      </c>
      <c r="U976" s="1">
        <f t="shared" si="63"/>
        <v>0</v>
      </c>
      <c r="V976" s="1"/>
    </row>
    <row r="977" spans="1:22" x14ac:dyDescent="0.3">
      <c r="A977" s="8">
        <v>486</v>
      </c>
      <c r="B977" s="8" t="s">
        <v>1669</v>
      </c>
      <c r="C977" s="8">
        <v>0.57269999999999999</v>
      </c>
      <c r="D977" s="8">
        <v>0.42470000000000002</v>
      </c>
      <c r="E977" s="8">
        <v>0.42470000000000002</v>
      </c>
      <c r="F977" s="8" t="s">
        <v>1669</v>
      </c>
      <c r="G977" s="8">
        <v>0</v>
      </c>
      <c r="H977" s="1" t="s">
        <v>4986</v>
      </c>
      <c r="I977" s="8">
        <v>976</v>
      </c>
      <c r="J977" s="9" t="s">
        <v>1669</v>
      </c>
      <c r="K977" s="9" t="s">
        <v>2177</v>
      </c>
      <c r="L977" s="9">
        <v>3.6707111963655802E-2</v>
      </c>
      <c r="M977" s="9">
        <v>3.6707111963655802E-2</v>
      </c>
      <c r="N977" s="9">
        <v>0</v>
      </c>
      <c r="O977" s="9">
        <v>0.108941349378277</v>
      </c>
      <c r="P977" s="1" t="s">
        <v>4987</v>
      </c>
      <c r="Q977" s="9">
        <v>976</v>
      </c>
      <c r="R977" s="10">
        <f t="shared" si="60"/>
        <v>1952</v>
      </c>
      <c r="S977" s="1">
        <f t="shared" si="61"/>
        <v>1</v>
      </c>
      <c r="T977" s="1">
        <f t="shared" si="62"/>
        <v>0</v>
      </c>
      <c r="U977" s="1">
        <f t="shared" si="63"/>
        <v>0</v>
      </c>
      <c r="V977" s="1"/>
    </row>
    <row r="978" spans="1:22" x14ac:dyDescent="0.3">
      <c r="A978" s="8">
        <v>488</v>
      </c>
      <c r="B978" s="8" t="s">
        <v>1683</v>
      </c>
      <c r="C978" s="8">
        <v>0.29420000000000002</v>
      </c>
      <c r="D978" s="8">
        <v>0.65469999999999995</v>
      </c>
      <c r="E978" s="8">
        <v>0.65469999999999995</v>
      </c>
      <c r="F978" s="8" t="s">
        <v>1683</v>
      </c>
      <c r="G978" s="8">
        <v>0</v>
      </c>
      <c r="H978" s="1" t="s">
        <v>4988</v>
      </c>
      <c r="I978" s="8">
        <v>977</v>
      </c>
      <c r="J978" s="9" t="s">
        <v>1683</v>
      </c>
      <c r="K978" s="9" t="s">
        <v>2179</v>
      </c>
      <c r="L978" s="9">
        <v>4.1326444713456097E-2</v>
      </c>
      <c r="M978" s="9">
        <v>4.1326444713456097E-2</v>
      </c>
      <c r="N978" s="9">
        <v>0</v>
      </c>
      <c r="O978" s="9">
        <v>6.8228602571844599E-2</v>
      </c>
      <c r="P978" s="1" t="s">
        <v>4989</v>
      </c>
      <c r="Q978" s="9">
        <v>977</v>
      </c>
      <c r="R978" s="10">
        <f t="shared" si="60"/>
        <v>1954</v>
      </c>
      <c r="S978" s="1">
        <f t="shared" si="61"/>
        <v>1</v>
      </c>
      <c r="T978" s="1">
        <f t="shared" si="62"/>
        <v>0</v>
      </c>
      <c r="U978" s="1">
        <f t="shared" si="63"/>
        <v>0</v>
      </c>
      <c r="V978" s="1"/>
    </row>
    <row r="979" spans="1:22" x14ac:dyDescent="0.3">
      <c r="A979" s="8">
        <v>489</v>
      </c>
      <c r="B979" s="8" t="s">
        <v>1668</v>
      </c>
      <c r="C979" s="8">
        <v>0.19789999999999999</v>
      </c>
      <c r="D979" s="8">
        <v>0.86140000000000005</v>
      </c>
      <c r="E979" s="8">
        <v>0.86140000000000005</v>
      </c>
      <c r="F979" s="8" t="s">
        <v>1668</v>
      </c>
      <c r="G979" s="8">
        <v>0</v>
      </c>
      <c r="H979" s="1" t="s">
        <v>4990</v>
      </c>
      <c r="I979" s="8">
        <v>978</v>
      </c>
      <c r="J979" s="9" t="s">
        <v>1668</v>
      </c>
      <c r="K979" s="9" t="s">
        <v>2180</v>
      </c>
      <c r="L979" s="9">
        <v>6.0117119412614703E-2</v>
      </c>
      <c r="M979" s="9">
        <v>6.0117119412614703E-2</v>
      </c>
      <c r="N979" s="9">
        <v>0</v>
      </c>
      <c r="O979" s="9">
        <v>6.3832772772194096E-2</v>
      </c>
      <c r="P979" s="1" t="s">
        <v>4991</v>
      </c>
      <c r="Q979" s="9">
        <v>978</v>
      </c>
      <c r="R979" s="10">
        <f t="shared" si="60"/>
        <v>1956</v>
      </c>
      <c r="S979" s="1">
        <f t="shared" si="61"/>
        <v>1</v>
      </c>
      <c r="T979" s="1">
        <f t="shared" si="62"/>
        <v>0</v>
      </c>
      <c r="U979" s="1">
        <f t="shared" si="63"/>
        <v>0</v>
      </c>
      <c r="V979" s="1"/>
    </row>
    <row r="980" spans="1:22" x14ac:dyDescent="0.3">
      <c r="A980" s="8">
        <v>493</v>
      </c>
      <c r="B980" s="8" t="s">
        <v>1681</v>
      </c>
      <c r="C980" s="8">
        <v>0.29680000000000001</v>
      </c>
      <c r="D980" s="8">
        <v>0.7218</v>
      </c>
      <c r="E980" s="8">
        <v>0.7218</v>
      </c>
      <c r="F980" s="8" t="s">
        <v>1681</v>
      </c>
      <c r="G980" s="8">
        <v>0</v>
      </c>
      <c r="H980" s="1" t="s">
        <v>4992</v>
      </c>
      <c r="I980" s="8">
        <v>979</v>
      </c>
      <c r="J980" s="9" t="s">
        <v>1681</v>
      </c>
      <c r="K980" s="9" t="s">
        <v>2184</v>
      </c>
      <c r="L980" s="9">
        <v>5.2276939015287002E-2</v>
      </c>
      <c r="M980" s="9">
        <v>5.2276939015287002E-2</v>
      </c>
      <c r="N980" s="9">
        <v>0</v>
      </c>
      <c r="O980" s="9">
        <v>6.90711280000815E-2</v>
      </c>
      <c r="P980" s="1" t="s">
        <v>4993</v>
      </c>
      <c r="Q980" s="9">
        <v>979</v>
      </c>
      <c r="R980" s="10">
        <f t="shared" si="60"/>
        <v>1958</v>
      </c>
      <c r="S980" s="1">
        <f t="shared" si="61"/>
        <v>1</v>
      </c>
      <c r="T980" s="1">
        <f t="shared" si="62"/>
        <v>0</v>
      </c>
      <c r="U980" s="1">
        <f t="shared" si="63"/>
        <v>0</v>
      </c>
      <c r="V980" s="1"/>
    </row>
    <row r="981" spans="1:22" x14ac:dyDescent="0.3">
      <c r="A981" s="8">
        <v>497</v>
      </c>
      <c r="B981" s="8" t="s">
        <v>1670</v>
      </c>
      <c r="C981" s="8">
        <v>7.1499999999999994E-2</v>
      </c>
      <c r="D981" s="8">
        <v>0.97099999999999997</v>
      </c>
      <c r="E981" s="8">
        <v>0.97099999999999997</v>
      </c>
      <c r="F981" s="8" t="s">
        <v>1670</v>
      </c>
      <c r="G981" s="8">
        <v>0</v>
      </c>
      <c r="H981" s="1" t="s">
        <v>4994</v>
      </c>
      <c r="I981" s="8">
        <v>980</v>
      </c>
      <c r="J981" s="9" t="s">
        <v>1670</v>
      </c>
      <c r="K981" s="9" t="s">
        <v>2188</v>
      </c>
      <c r="L981" s="9">
        <v>5.9998537803068401E-2</v>
      </c>
      <c r="M981" s="9">
        <v>5.9998537803068401E-2</v>
      </c>
      <c r="N981" s="9">
        <v>0</v>
      </c>
      <c r="O981" s="9">
        <v>5.6347489031101199E-2</v>
      </c>
      <c r="P981" s="1" t="s">
        <v>4995</v>
      </c>
      <c r="Q981" s="9">
        <v>980</v>
      </c>
      <c r="R981" s="10">
        <f t="shared" si="60"/>
        <v>1960</v>
      </c>
      <c r="S981" s="1">
        <f t="shared" si="61"/>
        <v>1</v>
      </c>
      <c r="T981" s="1">
        <f t="shared" si="62"/>
        <v>0</v>
      </c>
      <c r="U981" s="1">
        <f t="shared" si="63"/>
        <v>0</v>
      </c>
      <c r="V981" s="1"/>
    </row>
    <row r="982" spans="1:22" x14ac:dyDescent="0.3">
      <c r="A982" s="8">
        <v>498</v>
      </c>
      <c r="B982" s="8" t="s">
        <v>1673</v>
      </c>
      <c r="C982" s="8">
        <v>0.14050000000000001</v>
      </c>
      <c r="D982" s="8">
        <v>0.92649999999999999</v>
      </c>
      <c r="E982" s="8">
        <v>0.92649999999999999</v>
      </c>
      <c r="F982" s="8" t="s">
        <v>1673</v>
      </c>
      <c r="G982" s="8">
        <v>0</v>
      </c>
      <c r="H982" s="1" t="s">
        <v>4996</v>
      </c>
      <c r="I982" s="8">
        <v>981</v>
      </c>
      <c r="J982" s="9" t="s">
        <v>1673</v>
      </c>
      <c r="K982" s="9" t="s">
        <v>2189</v>
      </c>
      <c r="L982" s="9">
        <v>5.6946265604087103E-2</v>
      </c>
      <c r="M982" s="9">
        <v>5.6946265604087103E-2</v>
      </c>
      <c r="N982" s="9">
        <v>0</v>
      </c>
      <c r="O982" s="9">
        <v>6.1413963828321601E-2</v>
      </c>
      <c r="P982" s="1" t="s">
        <v>4997</v>
      </c>
      <c r="Q982" s="9">
        <v>981</v>
      </c>
      <c r="R982" s="10">
        <f t="shared" si="60"/>
        <v>1962</v>
      </c>
      <c r="S982" s="1">
        <f t="shared" si="61"/>
        <v>1</v>
      </c>
      <c r="T982" s="1">
        <f t="shared" si="62"/>
        <v>0</v>
      </c>
      <c r="U982" s="1">
        <f t="shared" si="63"/>
        <v>0</v>
      </c>
      <c r="V982" s="1"/>
    </row>
    <row r="983" spans="1:22" x14ac:dyDescent="0.3">
      <c r="A983" s="8">
        <v>500</v>
      </c>
      <c r="B983" s="8" t="s">
        <v>1680</v>
      </c>
      <c r="C983" s="8">
        <v>0.35959999999999998</v>
      </c>
      <c r="D983" s="8">
        <v>0.72809999999999997</v>
      </c>
      <c r="E983" s="8">
        <v>0.72809999999999997</v>
      </c>
      <c r="F983" s="8" t="s">
        <v>1680</v>
      </c>
      <c r="G983" s="8">
        <v>0</v>
      </c>
      <c r="H983" s="1" t="s">
        <v>4998</v>
      </c>
      <c r="I983" s="8">
        <v>982</v>
      </c>
      <c r="J983" s="9" t="s">
        <v>1680</v>
      </c>
      <c r="K983" s="9" t="s">
        <v>2191</v>
      </c>
      <c r="L983" s="9">
        <v>4.4160189344707397E-2</v>
      </c>
      <c r="M983" s="9">
        <v>4.4160189344707397E-2</v>
      </c>
      <c r="N983" s="9">
        <v>0</v>
      </c>
      <c r="O983" s="9">
        <v>7.4180954157348003E-2</v>
      </c>
      <c r="P983" s="1" t="s">
        <v>4999</v>
      </c>
      <c r="Q983" s="9">
        <v>982</v>
      </c>
      <c r="R983" s="10">
        <f t="shared" si="60"/>
        <v>1964</v>
      </c>
      <c r="S983" s="1">
        <f t="shared" si="61"/>
        <v>1</v>
      </c>
      <c r="T983" s="1">
        <f t="shared" si="62"/>
        <v>0</v>
      </c>
      <c r="U983" s="1">
        <f t="shared" si="63"/>
        <v>0</v>
      </c>
      <c r="V983" s="1"/>
    </row>
    <row r="984" spans="1:22" x14ac:dyDescent="0.3">
      <c r="A984" s="8">
        <v>501</v>
      </c>
      <c r="B984" s="8" t="s">
        <v>1676</v>
      </c>
      <c r="C984" s="8">
        <v>0.29599999999999999</v>
      </c>
      <c r="D984" s="8">
        <v>0.72740000000000005</v>
      </c>
      <c r="E984" s="8">
        <v>0.72740000000000005</v>
      </c>
      <c r="F984" s="8" t="s">
        <v>1676</v>
      </c>
      <c r="G984" s="8">
        <v>0</v>
      </c>
      <c r="H984" s="1" t="s">
        <v>5000</v>
      </c>
      <c r="I984" s="8">
        <v>983</v>
      </c>
      <c r="J984" s="9" t="s">
        <v>1676</v>
      </c>
      <c r="K984" s="9" t="s">
        <v>2192</v>
      </c>
      <c r="L984" s="9">
        <v>3.8892301350786702E-2</v>
      </c>
      <c r="M984" s="9">
        <v>3.8892301350786702E-2</v>
      </c>
      <c r="N984" s="9">
        <v>0</v>
      </c>
      <c r="O984" s="9">
        <v>6.0718256124763399E-2</v>
      </c>
      <c r="P984" s="1" t="s">
        <v>5001</v>
      </c>
      <c r="Q984" s="9">
        <v>983</v>
      </c>
      <c r="R984" s="10">
        <f t="shared" si="60"/>
        <v>1966</v>
      </c>
      <c r="S984" s="1">
        <f t="shared" si="61"/>
        <v>1</v>
      </c>
      <c r="T984" s="1">
        <f t="shared" si="62"/>
        <v>0</v>
      </c>
      <c r="U984" s="1">
        <f t="shared" si="63"/>
        <v>0</v>
      </c>
      <c r="V984" s="1"/>
    </row>
    <row r="985" spans="1:22" x14ac:dyDescent="0.3">
      <c r="A985" s="8">
        <v>502</v>
      </c>
      <c r="B985" s="8" t="s">
        <v>1682</v>
      </c>
      <c r="C985" s="8">
        <v>0.39900000000000002</v>
      </c>
      <c r="D985" s="8">
        <v>0.70020000000000004</v>
      </c>
      <c r="E985" s="8">
        <v>0.70020000000000004</v>
      </c>
      <c r="F985" s="8" t="s">
        <v>1682</v>
      </c>
      <c r="G985" s="8">
        <v>0</v>
      </c>
      <c r="H985" s="1" t="s">
        <v>5002</v>
      </c>
      <c r="I985" s="8">
        <v>984</v>
      </c>
      <c r="J985" s="9" t="s">
        <v>1682</v>
      </c>
      <c r="K985" s="9" t="s">
        <v>2193</v>
      </c>
      <c r="L985" s="9">
        <v>3.2932913727387297E-2</v>
      </c>
      <c r="M985" s="9">
        <v>3.2932913727387297E-2</v>
      </c>
      <c r="N985" s="9">
        <v>0</v>
      </c>
      <c r="O985" s="9">
        <v>6.4186088628936003E-2</v>
      </c>
      <c r="P985" s="1" t="s">
        <v>5003</v>
      </c>
      <c r="Q985" s="9">
        <v>984</v>
      </c>
      <c r="R985" s="10">
        <f t="shared" si="60"/>
        <v>1968</v>
      </c>
      <c r="S985" s="1">
        <f t="shared" si="61"/>
        <v>1</v>
      </c>
      <c r="T985" s="1">
        <f t="shared" si="62"/>
        <v>0</v>
      </c>
      <c r="U985" s="1">
        <f t="shared" si="63"/>
        <v>0</v>
      </c>
      <c r="V985" s="1"/>
    </row>
    <row r="986" spans="1:22" x14ac:dyDescent="0.3">
      <c r="A986" s="8">
        <v>503</v>
      </c>
      <c r="B986" s="8" t="s">
        <v>1677</v>
      </c>
      <c r="C986" s="8">
        <v>0.64580000000000004</v>
      </c>
      <c r="D986" s="8">
        <v>0.3967</v>
      </c>
      <c r="E986" s="8">
        <v>0.3967</v>
      </c>
      <c r="F986" s="8" t="s">
        <v>1677</v>
      </c>
      <c r="G986" s="8">
        <v>0</v>
      </c>
      <c r="H986" s="1" t="s">
        <v>5004</v>
      </c>
      <c r="I986" s="8">
        <v>985</v>
      </c>
      <c r="J986" s="9" t="s">
        <v>1677</v>
      </c>
      <c r="K986" s="9" t="s">
        <v>2194</v>
      </c>
      <c r="L986" s="9">
        <v>2.07380992200044E-2</v>
      </c>
      <c r="M986" s="9">
        <v>2.07380992200044E-2</v>
      </c>
      <c r="N986" s="9">
        <v>0</v>
      </c>
      <c r="O986" s="9">
        <v>7.9583897344158896E-2</v>
      </c>
      <c r="P986" s="1" t="s">
        <v>5005</v>
      </c>
      <c r="Q986" s="9">
        <v>985</v>
      </c>
      <c r="R986" s="10">
        <f t="shared" si="60"/>
        <v>1970</v>
      </c>
      <c r="S986" s="1">
        <f t="shared" si="61"/>
        <v>1</v>
      </c>
      <c r="T986" s="1">
        <f t="shared" si="62"/>
        <v>0</v>
      </c>
      <c r="U986" s="1">
        <f t="shared" si="63"/>
        <v>0</v>
      </c>
      <c r="V986" s="1"/>
    </row>
    <row r="987" spans="1:22" x14ac:dyDescent="0.3">
      <c r="A987" s="8">
        <v>507</v>
      </c>
      <c r="B987" s="8" t="s">
        <v>1685</v>
      </c>
      <c r="C987" s="8">
        <v>0.153</v>
      </c>
      <c r="D987" s="8">
        <v>0.92179999999999995</v>
      </c>
      <c r="E987" s="8">
        <v>0.92179999999999995</v>
      </c>
      <c r="F987" s="8" t="s">
        <v>1685</v>
      </c>
      <c r="G987" s="8">
        <v>0</v>
      </c>
      <c r="H987" s="1" t="s">
        <v>5006</v>
      </c>
      <c r="I987" s="8">
        <v>986</v>
      </c>
      <c r="J987" s="9" t="s">
        <v>1685</v>
      </c>
      <c r="K987" s="9" t="s">
        <v>2198</v>
      </c>
      <c r="L987" s="9">
        <v>4.8405203112976303E-2</v>
      </c>
      <c r="M987" s="9">
        <v>4.8405203112976303E-2</v>
      </c>
      <c r="N987" s="9">
        <v>0</v>
      </c>
      <c r="O987" s="9">
        <v>5.5178242906659403E-2</v>
      </c>
      <c r="P987" s="1" t="s">
        <v>5007</v>
      </c>
      <c r="Q987" s="9">
        <v>986</v>
      </c>
      <c r="R987" s="10">
        <f t="shared" si="60"/>
        <v>1972</v>
      </c>
      <c r="S987" s="1">
        <f t="shared" si="61"/>
        <v>1</v>
      </c>
      <c r="T987" s="1">
        <f t="shared" si="62"/>
        <v>0</v>
      </c>
      <c r="U987" s="1">
        <f t="shared" si="63"/>
        <v>0</v>
      </c>
      <c r="V987" s="1"/>
    </row>
    <row r="988" spans="1:22" x14ac:dyDescent="0.3">
      <c r="A988" s="8">
        <v>508</v>
      </c>
      <c r="B988" s="8" t="s">
        <v>1675</v>
      </c>
      <c r="C988" s="8">
        <v>0.21779999999999999</v>
      </c>
      <c r="D988" s="8">
        <v>0.87229999999999996</v>
      </c>
      <c r="E988" s="8">
        <v>0.87229999999999996</v>
      </c>
      <c r="F988" s="8" t="s">
        <v>1675</v>
      </c>
      <c r="G988" s="8">
        <v>0</v>
      </c>
      <c r="H988" s="1" t="s">
        <v>5008</v>
      </c>
      <c r="I988" s="8">
        <v>987</v>
      </c>
      <c r="J988" s="9" t="s">
        <v>1675</v>
      </c>
      <c r="K988" s="9" t="s">
        <v>2199</v>
      </c>
      <c r="L988" s="9">
        <v>4.7730347822004797E-2</v>
      </c>
      <c r="M988" s="9">
        <v>4.7730347822004797E-2</v>
      </c>
      <c r="N988" s="9">
        <v>0</v>
      </c>
      <c r="O988" s="9">
        <v>5.6191775343759798E-2</v>
      </c>
      <c r="P988" s="1" t="s">
        <v>5009</v>
      </c>
      <c r="Q988" s="9">
        <v>987</v>
      </c>
      <c r="R988" s="10">
        <f t="shared" si="60"/>
        <v>1974</v>
      </c>
      <c r="S988" s="1">
        <f t="shared" si="61"/>
        <v>1</v>
      </c>
      <c r="T988" s="1">
        <f t="shared" si="62"/>
        <v>0</v>
      </c>
      <c r="U988" s="1">
        <f t="shared" si="63"/>
        <v>0</v>
      </c>
      <c r="V988" s="1"/>
    </row>
    <row r="989" spans="1:22" x14ac:dyDescent="0.3">
      <c r="A989" s="8">
        <v>509</v>
      </c>
      <c r="B989" s="8" t="s">
        <v>1678</v>
      </c>
      <c r="C989" s="8">
        <v>0.75919999999999999</v>
      </c>
      <c r="D989" s="8">
        <v>0.25440000000000002</v>
      </c>
      <c r="E989" s="8">
        <v>0.25440000000000002</v>
      </c>
      <c r="F989" s="8" t="s">
        <v>1678</v>
      </c>
      <c r="G989" s="8">
        <v>0</v>
      </c>
      <c r="H989" s="1" t="s">
        <v>5010</v>
      </c>
      <c r="I989" s="8">
        <v>988</v>
      </c>
      <c r="J989" s="9" t="s">
        <v>1678</v>
      </c>
      <c r="K989" s="9" t="s">
        <v>2200</v>
      </c>
      <c r="L989" s="9">
        <v>1.2787205042710199E-2</v>
      </c>
      <c r="M989" s="9">
        <v>1.2787205042710199E-2</v>
      </c>
      <c r="N989" s="9">
        <v>0</v>
      </c>
      <c r="O989" s="9">
        <v>8.7301029307358197E-2</v>
      </c>
      <c r="P989" s="1" t="s">
        <v>5011</v>
      </c>
      <c r="Q989" s="9">
        <v>988</v>
      </c>
      <c r="R989" s="10">
        <f t="shared" si="60"/>
        <v>1976</v>
      </c>
      <c r="S989" s="1">
        <f t="shared" si="61"/>
        <v>1</v>
      </c>
      <c r="T989" s="1">
        <f t="shared" si="62"/>
        <v>0</v>
      </c>
      <c r="U989" s="1">
        <f t="shared" si="63"/>
        <v>0</v>
      </c>
      <c r="V989" s="1"/>
    </row>
    <row r="990" spans="1:22" x14ac:dyDescent="0.3">
      <c r="A990" s="8">
        <v>511</v>
      </c>
      <c r="B990" s="8" t="s">
        <v>1669</v>
      </c>
      <c r="C990" s="8">
        <v>0.27900000000000003</v>
      </c>
      <c r="D990" s="8">
        <v>0.83040000000000003</v>
      </c>
      <c r="E990" s="8">
        <v>0.83040000000000003</v>
      </c>
      <c r="F990" s="8" t="s">
        <v>1669</v>
      </c>
      <c r="G990" s="8">
        <v>0</v>
      </c>
      <c r="H990" s="1" t="s">
        <v>5012</v>
      </c>
      <c r="I990" s="8">
        <v>989</v>
      </c>
      <c r="J990" s="9" t="s">
        <v>1669</v>
      </c>
      <c r="K990" s="9" t="s">
        <v>2202</v>
      </c>
      <c r="L990" s="9">
        <v>3.6723357702666701E-2</v>
      </c>
      <c r="M990" s="9">
        <v>3.6723357702666701E-2</v>
      </c>
      <c r="N990" s="9">
        <v>0</v>
      </c>
      <c r="O990" s="9">
        <v>5.1976613190967698E-2</v>
      </c>
      <c r="P990" s="1" t="s">
        <v>5013</v>
      </c>
      <c r="Q990" s="9">
        <v>989</v>
      </c>
      <c r="R990" s="10">
        <f t="shared" si="60"/>
        <v>1978</v>
      </c>
      <c r="S990" s="1">
        <f t="shared" si="61"/>
        <v>1</v>
      </c>
      <c r="T990" s="1">
        <f t="shared" si="62"/>
        <v>0</v>
      </c>
      <c r="U990" s="1">
        <f t="shared" si="63"/>
        <v>0</v>
      </c>
      <c r="V990" s="1"/>
    </row>
    <row r="991" spans="1:22" x14ac:dyDescent="0.3">
      <c r="A991" s="8">
        <v>513</v>
      </c>
      <c r="B991" s="8" t="s">
        <v>1683</v>
      </c>
      <c r="C991" s="8">
        <v>0.2021</v>
      </c>
      <c r="D991" s="8">
        <v>0.87160000000000004</v>
      </c>
      <c r="E991" s="8">
        <v>0.87160000000000004</v>
      </c>
      <c r="F991" s="8" t="s">
        <v>1683</v>
      </c>
      <c r="G991" s="8">
        <v>0</v>
      </c>
      <c r="H991" s="1" t="s">
        <v>5014</v>
      </c>
      <c r="I991" s="8">
        <v>990</v>
      </c>
      <c r="J991" s="9" t="s">
        <v>1683</v>
      </c>
      <c r="K991" s="9" t="s">
        <v>2204</v>
      </c>
      <c r="L991" s="9">
        <v>5.3987611676413597E-2</v>
      </c>
      <c r="M991" s="9">
        <v>5.3987611676413597E-2</v>
      </c>
      <c r="N991" s="9">
        <v>0</v>
      </c>
      <c r="O991" s="9">
        <v>6.06951229822041E-2</v>
      </c>
      <c r="P991" s="1" t="s">
        <v>5015</v>
      </c>
      <c r="Q991" s="9">
        <v>990</v>
      </c>
      <c r="R991" s="10">
        <f t="shared" si="60"/>
        <v>1980</v>
      </c>
      <c r="S991" s="1">
        <f t="shared" si="61"/>
        <v>1</v>
      </c>
      <c r="T991" s="1">
        <f t="shared" si="62"/>
        <v>0</v>
      </c>
      <c r="U991" s="1">
        <f t="shared" si="63"/>
        <v>0</v>
      </c>
      <c r="V991" s="1"/>
    </row>
    <row r="992" spans="1:22" x14ac:dyDescent="0.3">
      <c r="A992" s="8">
        <v>514</v>
      </c>
      <c r="B992" s="8" t="s">
        <v>1675</v>
      </c>
      <c r="C992" s="8">
        <v>0.1938</v>
      </c>
      <c r="D992" s="8">
        <v>0.876</v>
      </c>
      <c r="E992" s="8">
        <v>0.876</v>
      </c>
      <c r="F992" s="8" t="s">
        <v>1675</v>
      </c>
      <c r="G992" s="8">
        <v>0</v>
      </c>
      <c r="H992" s="1" t="s">
        <v>5016</v>
      </c>
      <c r="I992" s="8">
        <v>991</v>
      </c>
      <c r="J992" s="9" t="s">
        <v>1675</v>
      </c>
      <c r="K992" s="9" t="s">
        <v>2205</v>
      </c>
      <c r="L992" s="9">
        <v>4.11727390648821E-2</v>
      </c>
      <c r="M992" s="9">
        <v>4.11727390648821E-2</v>
      </c>
      <c r="N992" s="9">
        <v>0</v>
      </c>
      <c r="O992" s="9">
        <v>5.3564609592126299E-2</v>
      </c>
      <c r="P992" s="1" t="s">
        <v>5017</v>
      </c>
      <c r="Q992" s="9">
        <v>991</v>
      </c>
      <c r="R992" s="10">
        <f t="shared" si="60"/>
        <v>1982</v>
      </c>
      <c r="S992" s="1">
        <f t="shared" si="61"/>
        <v>1</v>
      </c>
      <c r="T992" s="1">
        <f t="shared" si="62"/>
        <v>0</v>
      </c>
      <c r="U992" s="1">
        <f t="shared" si="63"/>
        <v>0</v>
      </c>
      <c r="V992" s="1"/>
    </row>
    <row r="993" spans="1:22" x14ac:dyDescent="0.3">
      <c r="A993" s="8">
        <v>515</v>
      </c>
      <c r="B993" s="8" t="s">
        <v>1678</v>
      </c>
      <c r="C993" s="8">
        <v>0.14810000000000001</v>
      </c>
      <c r="D993" s="8">
        <v>0.92210000000000003</v>
      </c>
      <c r="E993" s="8">
        <v>0.92210000000000003</v>
      </c>
      <c r="F993" s="8" t="s">
        <v>1678</v>
      </c>
      <c r="G993" s="8">
        <v>0</v>
      </c>
      <c r="H993" s="1" t="s">
        <v>5018</v>
      </c>
      <c r="I993" s="8">
        <v>992</v>
      </c>
      <c r="J993" s="9" t="s">
        <v>1678</v>
      </c>
      <c r="K993" s="9" t="s">
        <v>2206</v>
      </c>
      <c r="L993" s="9">
        <v>6.7121916016276595E-2</v>
      </c>
      <c r="M993" s="9">
        <v>6.7121916016276595E-2</v>
      </c>
      <c r="N993" s="9">
        <v>0</v>
      </c>
      <c r="O993" s="9">
        <v>6.5269337393373206E-2</v>
      </c>
      <c r="P993" s="1" t="s">
        <v>5019</v>
      </c>
      <c r="Q993" s="9">
        <v>992</v>
      </c>
      <c r="R993" s="10">
        <f t="shared" si="60"/>
        <v>1984</v>
      </c>
      <c r="S993" s="1">
        <f t="shared" si="61"/>
        <v>1</v>
      </c>
      <c r="T993" s="1">
        <f t="shared" si="62"/>
        <v>0</v>
      </c>
      <c r="U993" s="1">
        <f t="shared" si="63"/>
        <v>0</v>
      </c>
      <c r="V993" s="1"/>
    </row>
    <row r="994" spans="1:22" x14ac:dyDescent="0.3">
      <c r="A994" s="8">
        <v>516</v>
      </c>
      <c r="B994" s="8" t="s">
        <v>1674</v>
      </c>
      <c r="C994" s="8">
        <v>0.40770000000000001</v>
      </c>
      <c r="D994" s="8">
        <v>0.71099999999999997</v>
      </c>
      <c r="E994" s="8">
        <v>0.71099999999999997</v>
      </c>
      <c r="F994" s="8" t="s">
        <v>1674</v>
      </c>
      <c r="G994" s="8">
        <v>0</v>
      </c>
      <c r="H994" s="1" t="s">
        <v>5020</v>
      </c>
      <c r="I994" s="8">
        <v>993</v>
      </c>
      <c r="J994" s="9" t="s">
        <v>1674</v>
      </c>
      <c r="K994" s="9" t="s">
        <v>2207</v>
      </c>
      <c r="L994" s="9">
        <v>3.5145748627956601E-2</v>
      </c>
      <c r="M994" s="9">
        <v>3.5145748627956601E-2</v>
      </c>
      <c r="N994" s="9">
        <v>0</v>
      </c>
      <c r="O994" s="9">
        <v>5.9552655525937297E-2</v>
      </c>
      <c r="P994" s="1" t="s">
        <v>5021</v>
      </c>
      <c r="Q994" s="9">
        <v>993</v>
      </c>
      <c r="R994" s="10">
        <f t="shared" si="60"/>
        <v>1986</v>
      </c>
      <c r="S994" s="1">
        <f t="shared" si="61"/>
        <v>1</v>
      </c>
      <c r="T994" s="1">
        <f t="shared" si="62"/>
        <v>0</v>
      </c>
      <c r="U994" s="1">
        <f t="shared" si="63"/>
        <v>0</v>
      </c>
      <c r="V994" s="1"/>
    </row>
    <row r="995" spans="1:22" x14ac:dyDescent="0.3">
      <c r="A995" s="8">
        <v>517</v>
      </c>
      <c r="B995" s="8" t="s">
        <v>1677</v>
      </c>
      <c r="C995" s="8">
        <v>0.73040000000000005</v>
      </c>
      <c r="D995" s="8">
        <v>0.32350000000000001</v>
      </c>
      <c r="E995" s="8">
        <v>0.32350000000000001</v>
      </c>
      <c r="F995" s="8" t="s">
        <v>1677</v>
      </c>
      <c r="G995" s="8">
        <v>0</v>
      </c>
      <c r="H995" s="1" t="s">
        <v>5022</v>
      </c>
      <c r="I995" s="8">
        <v>994</v>
      </c>
      <c r="J995" s="9" t="s">
        <v>1677</v>
      </c>
      <c r="K995" s="9" t="s">
        <v>2208</v>
      </c>
      <c r="L995" s="9">
        <v>9.6070075527234702E-3</v>
      </c>
      <c r="M995" s="9">
        <v>9.6070075527234702E-3</v>
      </c>
      <c r="N995" s="9">
        <v>0</v>
      </c>
      <c r="O995" s="9">
        <v>8.0875391692003196E-2</v>
      </c>
      <c r="P995" s="1" t="s">
        <v>5023</v>
      </c>
      <c r="Q995" s="9">
        <v>994</v>
      </c>
      <c r="R995" s="10">
        <f t="shared" si="60"/>
        <v>1988</v>
      </c>
      <c r="S995" s="1">
        <f t="shared" si="61"/>
        <v>1</v>
      </c>
      <c r="T995" s="1">
        <f t="shared" si="62"/>
        <v>0</v>
      </c>
      <c r="U995" s="1">
        <f t="shared" si="63"/>
        <v>0</v>
      </c>
      <c r="V995" s="1"/>
    </row>
    <row r="996" spans="1:22" x14ac:dyDescent="0.3">
      <c r="A996" s="8">
        <v>518</v>
      </c>
      <c r="B996" s="8" t="s">
        <v>1681</v>
      </c>
      <c r="C996" s="8">
        <v>9.6500000000000002E-2</v>
      </c>
      <c r="D996" s="8">
        <v>0.95499999999999996</v>
      </c>
      <c r="E996" s="8">
        <v>0.95499999999999996</v>
      </c>
      <c r="F996" s="8" t="s">
        <v>1681</v>
      </c>
      <c r="G996" s="8">
        <v>0</v>
      </c>
      <c r="H996" s="1" t="s">
        <v>5024</v>
      </c>
      <c r="I996" s="8">
        <v>995</v>
      </c>
      <c r="J996" s="9" t="s">
        <v>1681</v>
      </c>
      <c r="K996" s="9" t="s">
        <v>2209</v>
      </c>
      <c r="L996" s="9">
        <v>4.1751230627050599E-2</v>
      </c>
      <c r="M996" s="9">
        <v>4.1751230627050599E-2</v>
      </c>
      <c r="N996" s="9">
        <v>0</v>
      </c>
      <c r="O996" s="9">
        <v>4.5249466051836801E-2</v>
      </c>
      <c r="P996" s="1" t="s">
        <v>5025</v>
      </c>
      <c r="Q996" s="9">
        <v>995</v>
      </c>
      <c r="R996" s="10">
        <f t="shared" si="60"/>
        <v>1990</v>
      </c>
      <c r="S996" s="1">
        <f t="shared" si="61"/>
        <v>1</v>
      </c>
      <c r="T996" s="1">
        <f t="shared" si="62"/>
        <v>0</v>
      </c>
      <c r="U996" s="1">
        <f t="shared" si="63"/>
        <v>0</v>
      </c>
      <c r="V996" s="1"/>
    </row>
    <row r="997" spans="1:22" x14ac:dyDescent="0.3">
      <c r="A997" s="8">
        <v>520</v>
      </c>
      <c r="B997" s="8" t="s">
        <v>1675</v>
      </c>
      <c r="C997" s="8">
        <v>0.44030000000000002</v>
      </c>
      <c r="D997" s="8">
        <v>0.64959999999999996</v>
      </c>
      <c r="E997" s="8">
        <v>0.64959999999999996</v>
      </c>
      <c r="F997" s="8" t="s">
        <v>1675</v>
      </c>
      <c r="G997" s="8">
        <v>0</v>
      </c>
      <c r="H997" s="1" t="s">
        <v>5026</v>
      </c>
      <c r="I997" s="8">
        <v>996</v>
      </c>
      <c r="J997" s="9" t="s">
        <v>1675</v>
      </c>
      <c r="K997" s="9" t="s">
        <v>2211</v>
      </c>
      <c r="L997" s="9">
        <v>3.0168556374292901E-2</v>
      </c>
      <c r="M997" s="9">
        <v>3.0168556374292901E-2</v>
      </c>
      <c r="N997" s="9">
        <v>0</v>
      </c>
      <c r="O997" s="9">
        <v>6.1730526241180202E-2</v>
      </c>
      <c r="P997" s="1" t="s">
        <v>5027</v>
      </c>
      <c r="Q997" s="9">
        <v>996</v>
      </c>
      <c r="R997" s="10">
        <f t="shared" si="60"/>
        <v>1992</v>
      </c>
      <c r="S997" s="1">
        <f t="shared" si="61"/>
        <v>1</v>
      </c>
      <c r="T997" s="1">
        <f t="shared" si="62"/>
        <v>0</v>
      </c>
      <c r="U997" s="1">
        <f t="shared" si="63"/>
        <v>0</v>
      </c>
      <c r="V997" s="1"/>
    </row>
    <row r="998" spans="1:22" x14ac:dyDescent="0.3">
      <c r="A998" s="8">
        <v>521</v>
      </c>
      <c r="B998" s="8" t="s">
        <v>1685</v>
      </c>
      <c r="C998" s="8">
        <v>0.13489999999999999</v>
      </c>
      <c r="D998" s="8">
        <v>0.93369999999999997</v>
      </c>
      <c r="E998" s="8">
        <v>0.93369999999999997</v>
      </c>
      <c r="F998" s="8" t="s">
        <v>1685</v>
      </c>
      <c r="G998" s="8">
        <v>0</v>
      </c>
      <c r="H998" s="1" t="s">
        <v>5028</v>
      </c>
      <c r="I998" s="8">
        <v>997</v>
      </c>
      <c r="J998" s="9" t="s">
        <v>1685</v>
      </c>
      <c r="K998" s="9" t="s">
        <v>2212</v>
      </c>
      <c r="L998" s="9">
        <v>5.27919140377104E-2</v>
      </c>
      <c r="M998" s="9">
        <v>5.27919140377104E-2</v>
      </c>
      <c r="N998" s="9">
        <v>0</v>
      </c>
      <c r="O998" s="9">
        <v>5.5103175373527699E-2</v>
      </c>
      <c r="P998" s="1" t="s">
        <v>5029</v>
      </c>
      <c r="Q998" s="9">
        <v>997</v>
      </c>
      <c r="R998" s="10">
        <f t="shared" si="60"/>
        <v>1994</v>
      </c>
      <c r="S998" s="1">
        <f t="shared" si="61"/>
        <v>1</v>
      </c>
      <c r="T998" s="1">
        <f t="shared" si="62"/>
        <v>0</v>
      </c>
      <c r="U998" s="1">
        <f t="shared" si="63"/>
        <v>0</v>
      </c>
      <c r="V998" s="1"/>
    </row>
    <row r="999" spans="1:22" x14ac:dyDescent="0.3">
      <c r="A999" s="8">
        <v>522</v>
      </c>
      <c r="B999" s="8" t="s">
        <v>1679</v>
      </c>
      <c r="C999" s="8">
        <v>0.49080000000000001</v>
      </c>
      <c r="D999" s="8">
        <v>0.4284</v>
      </c>
      <c r="E999" s="8">
        <v>0.4284</v>
      </c>
      <c r="F999" s="8" t="s">
        <v>1679</v>
      </c>
      <c r="G999" s="8">
        <v>0</v>
      </c>
      <c r="H999" s="1" t="s">
        <v>5030</v>
      </c>
      <c r="I999" s="8">
        <v>998</v>
      </c>
      <c r="J999" s="9" t="s">
        <v>1679</v>
      </c>
      <c r="K999" s="9" t="s">
        <v>2213</v>
      </c>
      <c r="L999" s="9">
        <v>1.62758750543242E-2</v>
      </c>
      <c r="M999" s="9">
        <v>1.62758750543242E-2</v>
      </c>
      <c r="N999" s="9">
        <v>0</v>
      </c>
      <c r="O999" s="9">
        <v>6.4321454019365704E-2</v>
      </c>
      <c r="P999" s="1" t="s">
        <v>5031</v>
      </c>
      <c r="Q999" s="9">
        <v>998</v>
      </c>
      <c r="R999" s="10">
        <f t="shared" si="60"/>
        <v>1996</v>
      </c>
      <c r="S999" s="1">
        <f t="shared" si="61"/>
        <v>1</v>
      </c>
      <c r="T999" s="1">
        <f t="shared" si="62"/>
        <v>0</v>
      </c>
      <c r="U999" s="1">
        <f t="shared" si="63"/>
        <v>0</v>
      </c>
      <c r="V999" s="1"/>
    </row>
    <row r="1000" spans="1:22" x14ac:dyDescent="0.3">
      <c r="A1000" s="8">
        <v>523</v>
      </c>
      <c r="B1000" s="8" t="s">
        <v>1674</v>
      </c>
      <c r="C1000" s="8">
        <v>0.59140000000000004</v>
      </c>
      <c r="D1000" s="8">
        <v>0.38300000000000001</v>
      </c>
      <c r="E1000" s="8">
        <v>0.38300000000000001</v>
      </c>
      <c r="F1000" s="8" t="s">
        <v>1674</v>
      </c>
      <c r="G1000" s="8">
        <v>0</v>
      </c>
      <c r="H1000" s="1" t="s">
        <v>5032</v>
      </c>
      <c r="I1000" s="8">
        <v>999</v>
      </c>
      <c r="J1000" s="9" t="s">
        <v>1674</v>
      </c>
      <c r="K1000" s="9" t="s">
        <v>2214</v>
      </c>
      <c r="L1000" s="9">
        <v>1.4271742889799001E-2</v>
      </c>
      <c r="M1000" s="9">
        <v>1.4271742889799001E-2</v>
      </c>
      <c r="N1000" s="9">
        <v>0</v>
      </c>
      <c r="O1000" s="9">
        <v>6.0440527058591001E-2</v>
      </c>
      <c r="P1000" s="1" t="s">
        <v>5033</v>
      </c>
      <c r="Q1000" s="9">
        <v>999</v>
      </c>
      <c r="R1000" s="10">
        <f t="shared" si="60"/>
        <v>1998</v>
      </c>
      <c r="S1000" s="1">
        <f t="shared" si="61"/>
        <v>1</v>
      </c>
      <c r="T1000" s="1">
        <f t="shared" si="62"/>
        <v>0</v>
      </c>
      <c r="U1000" s="1">
        <f t="shared" si="63"/>
        <v>0</v>
      </c>
      <c r="V1000" s="1"/>
    </row>
    <row r="1001" spans="1:22" x14ac:dyDescent="0.3">
      <c r="A1001" s="8">
        <v>525</v>
      </c>
      <c r="B1001" s="8" t="s">
        <v>1676</v>
      </c>
      <c r="C1001" s="8">
        <v>0.75439999999999996</v>
      </c>
      <c r="D1001" s="8">
        <v>0.2122</v>
      </c>
      <c r="E1001" s="8">
        <v>0.2122</v>
      </c>
      <c r="F1001" s="8" t="s">
        <v>1676</v>
      </c>
      <c r="G1001" s="8">
        <v>0</v>
      </c>
      <c r="H1001" s="1" t="s">
        <v>5034</v>
      </c>
      <c r="I1001" s="8">
        <v>1000</v>
      </c>
      <c r="J1001" s="9" t="s">
        <v>1676</v>
      </c>
      <c r="K1001" s="9" t="s">
        <v>2216</v>
      </c>
      <c r="L1001" s="9">
        <v>1.17555166422754E-2</v>
      </c>
      <c r="M1001" s="9">
        <v>1.17555166422754E-2</v>
      </c>
      <c r="N1001" s="9">
        <v>0</v>
      </c>
      <c r="O1001" s="9">
        <v>8.3954240612596404E-2</v>
      </c>
      <c r="P1001" s="1" t="s">
        <v>5035</v>
      </c>
      <c r="Q1001" s="9">
        <v>1000</v>
      </c>
      <c r="R1001" s="10">
        <f t="shared" si="60"/>
        <v>2000</v>
      </c>
      <c r="S1001" s="1">
        <f t="shared" si="61"/>
        <v>1</v>
      </c>
      <c r="T1001" s="1">
        <f t="shared" si="62"/>
        <v>0</v>
      </c>
      <c r="U1001" s="1">
        <f t="shared" si="63"/>
        <v>0</v>
      </c>
      <c r="V1001" s="1"/>
    </row>
    <row r="1002" spans="1:22" x14ac:dyDescent="0.3">
      <c r="A1002" s="8">
        <v>528</v>
      </c>
      <c r="B1002" s="8" t="s">
        <v>1677</v>
      </c>
      <c r="C1002" s="8">
        <v>0.2266</v>
      </c>
      <c r="D1002" s="8">
        <v>0.85929999999999995</v>
      </c>
      <c r="E1002" s="8">
        <v>0.85929999999999995</v>
      </c>
      <c r="F1002" s="8" t="s">
        <v>1677</v>
      </c>
      <c r="G1002" s="8">
        <v>0</v>
      </c>
      <c r="H1002" s="1" t="s">
        <v>5036</v>
      </c>
      <c r="I1002" s="8">
        <v>1001</v>
      </c>
      <c r="J1002" s="9" t="s">
        <v>1677</v>
      </c>
      <c r="K1002" s="9" t="s">
        <v>2219</v>
      </c>
      <c r="L1002" s="9">
        <v>4.7943890237496199E-2</v>
      </c>
      <c r="M1002" s="9">
        <v>4.7943890237496199E-2</v>
      </c>
      <c r="N1002" s="9">
        <v>0</v>
      </c>
      <c r="O1002" s="9">
        <v>5.7830506402611601E-2</v>
      </c>
      <c r="P1002" s="1" t="s">
        <v>5037</v>
      </c>
      <c r="Q1002" s="9">
        <v>1001</v>
      </c>
      <c r="R1002" s="10">
        <f t="shared" si="60"/>
        <v>2002</v>
      </c>
      <c r="S1002" s="1">
        <f t="shared" si="61"/>
        <v>1</v>
      </c>
      <c r="T1002" s="1">
        <f t="shared" si="62"/>
        <v>0</v>
      </c>
      <c r="U1002" s="1">
        <f t="shared" si="63"/>
        <v>0</v>
      </c>
      <c r="V1002" s="1"/>
    </row>
    <row r="1003" spans="1:22" x14ac:dyDescent="0.3">
      <c r="A1003" s="8">
        <v>529</v>
      </c>
      <c r="B1003" s="8" t="s">
        <v>1669</v>
      </c>
      <c r="C1003" s="8">
        <v>0.1401</v>
      </c>
      <c r="D1003" s="8">
        <v>0.93310000000000004</v>
      </c>
      <c r="E1003" s="8">
        <v>0.93310000000000004</v>
      </c>
      <c r="F1003" s="8" t="s">
        <v>1669</v>
      </c>
      <c r="G1003" s="8">
        <v>0</v>
      </c>
      <c r="H1003" s="1" t="s">
        <v>5038</v>
      </c>
      <c r="I1003" s="8">
        <v>1002</v>
      </c>
      <c r="J1003" s="9" t="s">
        <v>1669</v>
      </c>
      <c r="K1003" s="9" t="s">
        <v>2220</v>
      </c>
      <c r="L1003" s="9">
        <v>4.5436609140507699E-2</v>
      </c>
      <c r="M1003" s="9">
        <v>4.5436609140507699E-2</v>
      </c>
      <c r="N1003" s="9">
        <v>0</v>
      </c>
      <c r="O1003" s="9">
        <v>5.0030870804210599E-2</v>
      </c>
      <c r="P1003" s="1" t="s">
        <v>5039</v>
      </c>
      <c r="Q1003" s="9">
        <v>1002</v>
      </c>
      <c r="R1003" s="10">
        <f t="shared" si="60"/>
        <v>2004</v>
      </c>
      <c r="S1003" s="1">
        <f t="shared" si="61"/>
        <v>1</v>
      </c>
      <c r="T1003" s="1">
        <f t="shared" si="62"/>
        <v>0</v>
      </c>
      <c r="U1003" s="1">
        <f t="shared" si="63"/>
        <v>0</v>
      </c>
      <c r="V1003" s="1"/>
    </row>
    <row r="1004" spans="1:22" x14ac:dyDescent="0.3">
      <c r="A1004" s="8">
        <v>530</v>
      </c>
      <c r="B1004" s="8" t="s">
        <v>1675</v>
      </c>
      <c r="C1004" s="8">
        <v>0.2009</v>
      </c>
      <c r="D1004" s="8">
        <v>0.8478</v>
      </c>
      <c r="E1004" s="8">
        <v>0.8478</v>
      </c>
      <c r="F1004" s="8" t="s">
        <v>1675</v>
      </c>
      <c r="G1004" s="8">
        <v>0</v>
      </c>
      <c r="H1004" s="1" t="s">
        <v>5040</v>
      </c>
      <c r="I1004" s="8">
        <v>1003</v>
      </c>
      <c r="J1004" s="9" t="s">
        <v>1675</v>
      </c>
      <c r="K1004" s="9" t="s">
        <v>2221</v>
      </c>
      <c r="L1004" s="9">
        <v>3.9502382076859903E-2</v>
      </c>
      <c r="M1004" s="9">
        <v>3.9502382076859903E-2</v>
      </c>
      <c r="N1004" s="9">
        <v>0</v>
      </c>
      <c r="O1004" s="9">
        <v>5.1761615548406699E-2</v>
      </c>
      <c r="P1004" s="1" t="s">
        <v>5041</v>
      </c>
      <c r="Q1004" s="9">
        <v>1003</v>
      </c>
      <c r="R1004" s="10">
        <f t="shared" si="60"/>
        <v>2006</v>
      </c>
      <c r="S1004" s="1">
        <f t="shared" si="61"/>
        <v>1</v>
      </c>
      <c r="T1004" s="1">
        <f t="shared" si="62"/>
        <v>0</v>
      </c>
      <c r="U1004" s="1">
        <f t="shared" si="63"/>
        <v>0</v>
      </c>
      <c r="V1004" s="1"/>
    </row>
    <row r="1005" spans="1:22" x14ac:dyDescent="0.3">
      <c r="A1005" s="8">
        <v>538</v>
      </c>
      <c r="B1005" s="8" t="s">
        <v>1669</v>
      </c>
      <c r="C1005" s="8">
        <v>0.74770000000000003</v>
      </c>
      <c r="D1005" s="8">
        <v>0.2717</v>
      </c>
      <c r="E1005" s="8">
        <v>0.2717</v>
      </c>
      <c r="F1005" s="8" t="s">
        <v>1669</v>
      </c>
      <c r="G1005" s="8">
        <v>0</v>
      </c>
      <c r="H1005" s="1" t="s">
        <v>5042</v>
      </c>
      <c r="I1005" s="8">
        <v>1004</v>
      </c>
      <c r="J1005" s="9" t="s">
        <v>1669</v>
      </c>
      <c r="K1005" s="9" t="s">
        <v>2229</v>
      </c>
      <c r="L1005" s="9">
        <v>1.6138768914118501E-2</v>
      </c>
      <c r="M1005" s="9">
        <v>1.6138768914118501E-2</v>
      </c>
      <c r="N1005" s="9">
        <v>0</v>
      </c>
      <c r="O1005" s="9">
        <v>0.106001641891268</v>
      </c>
      <c r="P1005" s="1" t="s">
        <v>5043</v>
      </c>
      <c r="Q1005" s="9">
        <v>1004</v>
      </c>
      <c r="R1005" s="10">
        <f t="shared" si="60"/>
        <v>2008</v>
      </c>
      <c r="S1005" s="1">
        <f t="shared" si="61"/>
        <v>1</v>
      </c>
      <c r="T1005" s="1">
        <f t="shared" si="62"/>
        <v>0</v>
      </c>
      <c r="U1005" s="1">
        <f t="shared" si="63"/>
        <v>0</v>
      </c>
      <c r="V1005" s="1"/>
    </row>
    <row r="1006" spans="1:22" x14ac:dyDescent="0.3">
      <c r="A1006" s="8">
        <v>545</v>
      </c>
      <c r="B1006" s="8" t="s">
        <v>1675</v>
      </c>
      <c r="C1006" s="8">
        <v>0.46100000000000002</v>
      </c>
      <c r="D1006" s="8">
        <v>0.49480000000000002</v>
      </c>
      <c r="E1006" s="8">
        <v>0.49480000000000002</v>
      </c>
      <c r="F1006" s="8" t="s">
        <v>1675</v>
      </c>
      <c r="G1006" s="8">
        <v>0</v>
      </c>
      <c r="H1006" s="1" t="s">
        <v>5044</v>
      </c>
      <c r="I1006" s="8">
        <v>1005</v>
      </c>
      <c r="J1006" s="9" t="s">
        <v>1675</v>
      </c>
      <c r="K1006" s="9" t="s">
        <v>2236</v>
      </c>
      <c r="L1006" s="9">
        <v>3.4727265358581602E-2</v>
      </c>
      <c r="M1006" s="9">
        <v>3.4727265358581602E-2</v>
      </c>
      <c r="N1006" s="9">
        <v>0</v>
      </c>
      <c r="O1006" s="9">
        <v>9.1861140892063306E-2</v>
      </c>
      <c r="P1006" s="1" t="s">
        <v>5045</v>
      </c>
      <c r="Q1006" s="9">
        <v>1005</v>
      </c>
      <c r="R1006" s="10">
        <f t="shared" si="60"/>
        <v>2010</v>
      </c>
      <c r="S1006" s="1">
        <f t="shared" si="61"/>
        <v>1</v>
      </c>
      <c r="T1006" s="1">
        <f t="shared" si="62"/>
        <v>0</v>
      </c>
      <c r="U1006" s="1">
        <f t="shared" si="63"/>
        <v>0</v>
      </c>
      <c r="V1006" s="1"/>
    </row>
    <row r="1007" spans="1:22" x14ac:dyDescent="0.3">
      <c r="A1007" s="8">
        <v>546</v>
      </c>
      <c r="B1007" s="8" t="s">
        <v>1681</v>
      </c>
      <c r="C1007" s="8">
        <v>0.66520000000000001</v>
      </c>
      <c r="D1007" s="8">
        <v>0.3332</v>
      </c>
      <c r="E1007" s="8">
        <v>0.3332</v>
      </c>
      <c r="F1007" s="8" t="s">
        <v>1681</v>
      </c>
      <c r="G1007" s="8">
        <v>0</v>
      </c>
      <c r="H1007" s="1" t="s">
        <v>5046</v>
      </c>
      <c r="I1007" s="8">
        <v>1006</v>
      </c>
      <c r="J1007" s="9" t="s">
        <v>1681</v>
      </c>
      <c r="K1007" s="9" t="s">
        <v>2237</v>
      </c>
      <c r="L1007" s="9">
        <v>1.6776574302271401E-2</v>
      </c>
      <c r="M1007" s="9">
        <v>1.6776574302271401E-2</v>
      </c>
      <c r="N1007" s="9">
        <v>0</v>
      </c>
      <c r="O1007" s="9">
        <v>9.2892902279877995E-2</v>
      </c>
      <c r="P1007" s="1" t="s">
        <v>5047</v>
      </c>
      <c r="Q1007" s="9">
        <v>1006</v>
      </c>
      <c r="R1007" s="10">
        <f t="shared" si="60"/>
        <v>2012</v>
      </c>
      <c r="S1007" s="1">
        <f t="shared" si="61"/>
        <v>1</v>
      </c>
      <c r="T1007" s="1">
        <f t="shared" si="62"/>
        <v>0</v>
      </c>
      <c r="U1007" s="1">
        <f t="shared" si="63"/>
        <v>0</v>
      </c>
      <c r="V1007" s="1"/>
    </row>
    <row r="1008" spans="1:22" x14ac:dyDescent="0.3">
      <c r="A1008" s="8">
        <v>550</v>
      </c>
      <c r="B1008" s="8" t="s">
        <v>1674</v>
      </c>
      <c r="C1008" s="8">
        <v>0.2253</v>
      </c>
      <c r="D1008" s="8">
        <v>0.83509999999999995</v>
      </c>
      <c r="E1008" s="8">
        <v>0.83509999999999995</v>
      </c>
      <c r="F1008" s="8" t="s">
        <v>1674</v>
      </c>
      <c r="G1008" s="8">
        <v>0</v>
      </c>
      <c r="H1008" s="1" t="s">
        <v>5048</v>
      </c>
      <c r="I1008" s="8">
        <v>1007</v>
      </c>
      <c r="J1008" s="9" t="s">
        <v>1674</v>
      </c>
      <c r="K1008" s="9" t="s">
        <v>2241</v>
      </c>
      <c r="L1008" s="9">
        <v>4.7299974069522799E-2</v>
      </c>
      <c r="M1008" s="9">
        <v>4.7299974069522799E-2</v>
      </c>
      <c r="N1008" s="9">
        <v>0</v>
      </c>
      <c r="O1008" s="9">
        <v>5.8232374521233997E-2</v>
      </c>
      <c r="P1008" s="1" t="s">
        <v>5049</v>
      </c>
      <c r="Q1008" s="9">
        <v>1007</v>
      </c>
      <c r="R1008" s="10">
        <f t="shared" si="60"/>
        <v>2014</v>
      </c>
      <c r="S1008" s="1">
        <f t="shared" si="61"/>
        <v>1</v>
      </c>
      <c r="T1008" s="1">
        <f t="shared" si="62"/>
        <v>0</v>
      </c>
      <c r="U1008" s="1">
        <f t="shared" si="63"/>
        <v>0</v>
      </c>
      <c r="V1008" s="1"/>
    </row>
    <row r="1009" spans="1:22" x14ac:dyDescent="0.3">
      <c r="A1009" s="8">
        <v>552</v>
      </c>
      <c r="B1009" s="8" t="s">
        <v>1669</v>
      </c>
      <c r="C1009" s="8">
        <v>0.84240000000000004</v>
      </c>
      <c r="D1009" s="8">
        <v>0.15279999999999999</v>
      </c>
      <c r="E1009" s="8">
        <v>0.15279999999999999</v>
      </c>
      <c r="F1009" s="8" t="s">
        <v>1669</v>
      </c>
      <c r="G1009" s="8">
        <v>0</v>
      </c>
      <c r="H1009" s="1" t="s">
        <v>5050</v>
      </c>
      <c r="I1009" s="8">
        <v>1008</v>
      </c>
      <c r="J1009" s="9" t="s">
        <v>1669</v>
      </c>
      <c r="K1009" s="9" t="s">
        <v>2243</v>
      </c>
      <c r="L1009" s="9">
        <v>1.3512501820319199E-2</v>
      </c>
      <c r="M1009" s="9">
        <v>1.3512501820319199E-2</v>
      </c>
      <c r="N1009" s="9">
        <v>0</v>
      </c>
      <c r="O1009" s="9">
        <v>0.12621775428870699</v>
      </c>
      <c r="P1009" s="1" t="s">
        <v>5051</v>
      </c>
      <c r="Q1009" s="9">
        <v>1008</v>
      </c>
      <c r="R1009" s="10">
        <f t="shared" si="60"/>
        <v>2016</v>
      </c>
      <c r="S1009" s="1">
        <f t="shared" si="61"/>
        <v>1</v>
      </c>
      <c r="T1009" s="1">
        <f t="shared" si="62"/>
        <v>0</v>
      </c>
      <c r="U1009" s="1">
        <f t="shared" si="63"/>
        <v>0</v>
      </c>
      <c r="V1009" s="1"/>
    </row>
    <row r="1010" spans="1:22" x14ac:dyDescent="0.3">
      <c r="A1010" s="8">
        <v>553</v>
      </c>
      <c r="B1010" s="8" t="s">
        <v>1673</v>
      </c>
      <c r="C1010" s="8">
        <v>0.38109999999999999</v>
      </c>
      <c r="D1010" s="8">
        <v>0.66710000000000003</v>
      </c>
      <c r="E1010" s="8">
        <v>0.66710000000000003</v>
      </c>
      <c r="F1010" s="8" t="s">
        <v>1673</v>
      </c>
      <c r="G1010" s="8">
        <v>0</v>
      </c>
      <c r="H1010" s="1" t="s">
        <v>5052</v>
      </c>
      <c r="I1010" s="8">
        <v>1009</v>
      </c>
      <c r="J1010" s="9" t="s">
        <v>1673</v>
      </c>
      <c r="K1010" s="9" t="s">
        <v>2244</v>
      </c>
      <c r="L1010" s="9">
        <v>4.8423583959753103E-2</v>
      </c>
      <c r="M1010" s="9">
        <v>4.8423583959753103E-2</v>
      </c>
      <c r="N1010" s="9">
        <v>0</v>
      </c>
      <c r="O1010" s="9">
        <v>8.7875129183224904E-2</v>
      </c>
      <c r="P1010" s="1" t="s">
        <v>5053</v>
      </c>
      <c r="Q1010" s="9">
        <v>1009</v>
      </c>
      <c r="R1010" s="10">
        <f t="shared" si="60"/>
        <v>2018</v>
      </c>
      <c r="S1010" s="1">
        <f t="shared" si="61"/>
        <v>1</v>
      </c>
      <c r="T1010" s="1">
        <f t="shared" si="62"/>
        <v>0</v>
      </c>
      <c r="U1010" s="1">
        <f t="shared" si="63"/>
        <v>0</v>
      </c>
      <c r="V1010" s="1"/>
    </row>
    <row r="1011" spans="1:22" x14ac:dyDescent="0.3">
      <c r="A1011" s="8">
        <v>555</v>
      </c>
      <c r="B1011" s="8" t="s">
        <v>1677</v>
      </c>
      <c r="C1011" s="8">
        <v>0.72409999999999997</v>
      </c>
      <c r="D1011" s="8">
        <v>0.25180000000000002</v>
      </c>
      <c r="E1011" s="8">
        <v>0.25180000000000002</v>
      </c>
      <c r="F1011" s="8" t="s">
        <v>1677</v>
      </c>
      <c r="G1011" s="8">
        <v>0</v>
      </c>
      <c r="H1011" s="1" t="s">
        <v>5054</v>
      </c>
      <c r="I1011" s="8">
        <v>1010</v>
      </c>
      <c r="J1011" s="9" t="s">
        <v>1677</v>
      </c>
      <c r="K1011" s="9" t="s">
        <v>2246</v>
      </c>
      <c r="L1011" s="9">
        <v>1.6091893922482399E-2</v>
      </c>
      <c r="M1011" s="9">
        <v>1.6091893922482399E-2</v>
      </c>
      <c r="N1011" s="9">
        <v>0</v>
      </c>
      <c r="O1011" s="9">
        <v>9.9529069346684595E-2</v>
      </c>
      <c r="P1011" s="1" t="s">
        <v>5055</v>
      </c>
      <c r="Q1011" s="9">
        <v>1010</v>
      </c>
      <c r="R1011" s="10">
        <f t="shared" si="60"/>
        <v>2020</v>
      </c>
      <c r="S1011" s="1">
        <f t="shared" si="61"/>
        <v>1</v>
      </c>
      <c r="T1011" s="1">
        <f t="shared" si="62"/>
        <v>0</v>
      </c>
      <c r="U1011" s="1">
        <f t="shared" si="63"/>
        <v>0</v>
      </c>
      <c r="V1011" s="1"/>
    </row>
    <row r="1012" spans="1:22" x14ac:dyDescent="0.3">
      <c r="A1012" s="8">
        <v>557</v>
      </c>
      <c r="B1012" s="8" t="s">
        <v>1675</v>
      </c>
      <c r="C1012" s="8">
        <v>0.4022</v>
      </c>
      <c r="D1012" s="8">
        <v>0.68979999999999997</v>
      </c>
      <c r="E1012" s="8">
        <v>0.68979999999999997</v>
      </c>
      <c r="F1012" s="8" t="s">
        <v>1675</v>
      </c>
      <c r="G1012" s="8">
        <v>0</v>
      </c>
      <c r="H1012" s="1" t="s">
        <v>5056</v>
      </c>
      <c r="I1012" s="8">
        <v>1011</v>
      </c>
      <c r="J1012" s="9" t="s">
        <v>1675</v>
      </c>
      <c r="K1012" s="9" t="s">
        <v>2248</v>
      </c>
      <c r="L1012" s="9">
        <v>3.8349205917491497E-2</v>
      </c>
      <c r="M1012" s="9">
        <v>3.8349205917491497E-2</v>
      </c>
      <c r="N1012" s="9">
        <v>0</v>
      </c>
      <c r="O1012" s="9">
        <v>7.7785199040095093E-2</v>
      </c>
      <c r="P1012" s="1" t="s">
        <v>5057</v>
      </c>
      <c r="Q1012" s="9">
        <v>1011</v>
      </c>
      <c r="R1012" s="10">
        <f t="shared" si="60"/>
        <v>2022</v>
      </c>
      <c r="S1012" s="1">
        <f t="shared" si="61"/>
        <v>1</v>
      </c>
      <c r="T1012" s="1">
        <f t="shared" si="62"/>
        <v>0</v>
      </c>
      <c r="U1012" s="1">
        <f t="shared" si="63"/>
        <v>0</v>
      </c>
      <c r="V1012" s="1"/>
    </row>
    <row r="1013" spans="1:22" x14ac:dyDescent="0.3">
      <c r="A1013" s="8">
        <v>558</v>
      </c>
      <c r="B1013" s="8" t="s">
        <v>1670</v>
      </c>
      <c r="C1013" s="8">
        <v>0.1933</v>
      </c>
      <c r="D1013" s="8">
        <v>0.89580000000000004</v>
      </c>
      <c r="E1013" s="8">
        <v>0.89580000000000004</v>
      </c>
      <c r="F1013" s="8" t="s">
        <v>1670</v>
      </c>
      <c r="G1013" s="8">
        <v>0</v>
      </c>
      <c r="H1013" s="1" t="s">
        <v>5058</v>
      </c>
      <c r="I1013" s="8">
        <v>1012</v>
      </c>
      <c r="J1013" s="9" t="s">
        <v>1670</v>
      </c>
      <c r="K1013" s="9" t="s">
        <v>2249</v>
      </c>
      <c r="L1013" s="9">
        <v>5.8457936026267497E-2</v>
      </c>
      <c r="M1013" s="9">
        <v>5.8457936026267497E-2</v>
      </c>
      <c r="N1013" s="9">
        <v>0</v>
      </c>
      <c r="O1013" s="9">
        <v>6.5750369298956196E-2</v>
      </c>
      <c r="P1013" s="1" t="s">
        <v>5059</v>
      </c>
      <c r="Q1013" s="9">
        <v>1012</v>
      </c>
      <c r="R1013" s="10">
        <f t="shared" si="60"/>
        <v>2024</v>
      </c>
      <c r="S1013" s="1">
        <f t="shared" si="61"/>
        <v>1</v>
      </c>
      <c r="T1013" s="1">
        <f t="shared" si="62"/>
        <v>0</v>
      </c>
      <c r="U1013" s="1">
        <f t="shared" si="63"/>
        <v>0</v>
      </c>
      <c r="V1013" s="1"/>
    </row>
    <row r="1014" spans="1:22" x14ac:dyDescent="0.3">
      <c r="A1014" s="8">
        <v>559</v>
      </c>
      <c r="B1014" s="8" t="s">
        <v>1674</v>
      </c>
      <c r="C1014" s="8">
        <v>0.62639999999999996</v>
      </c>
      <c r="D1014" s="8">
        <v>0.51119999999999999</v>
      </c>
      <c r="E1014" s="8">
        <v>0.51119999999999999</v>
      </c>
      <c r="F1014" s="8" t="s">
        <v>1674</v>
      </c>
      <c r="G1014" s="8">
        <v>0</v>
      </c>
      <c r="H1014" s="1" t="s">
        <v>5060</v>
      </c>
      <c r="I1014" s="8">
        <v>1013</v>
      </c>
      <c r="J1014" s="9" t="s">
        <v>1674</v>
      </c>
      <c r="K1014" s="9" t="s">
        <v>2250</v>
      </c>
      <c r="L1014" s="9">
        <v>3.1291884644447002E-2</v>
      </c>
      <c r="M1014" s="9">
        <v>3.1291884644447002E-2</v>
      </c>
      <c r="N1014" s="9">
        <v>0</v>
      </c>
      <c r="O1014" s="9">
        <v>9.6711356348907401E-2</v>
      </c>
      <c r="P1014" s="1" t="s">
        <v>5061</v>
      </c>
      <c r="Q1014" s="9">
        <v>1013</v>
      </c>
      <c r="R1014" s="10">
        <f t="shared" si="60"/>
        <v>2026</v>
      </c>
      <c r="S1014" s="1">
        <f t="shared" si="61"/>
        <v>1</v>
      </c>
      <c r="T1014" s="1">
        <f t="shared" si="62"/>
        <v>0</v>
      </c>
      <c r="U1014" s="1">
        <f t="shared" si="63"/>
        <v>0</v>
      </c>
      <c r="V1014" s="1"/>
    </row>
    <row r="1015" spans="1:22" x14ac:dyDescent="0.3">
      <c r="A1015" s="8">
        <v>560</v>
      </c>
      <c r="B1015" s="8" t="s">
        <v>1674</v>
      </c>
      <c r="C1015" s="8">
        <v>0.71130000000000004</v>
      </c>
      <c r="D1015" s="8">
        <v>0.39700000000000002</v>
      </c>
      <c r="E1015" s="8">
        <v>0.39700000000000002</v>
      </c>
      <c r="F1015" s="8" t="s">
        <v>1674</v>
      </c>
      <c r="G1015" s="8">
        <v>0</v>
      </c>
      <c r="H1015" s="1" t="s">
        <v>5062</v>
      </c>
      <c r="I1015" s="8">
        <v>1014</v>
      </c>
      <c r="J1015" s="9" t="s">
        <v>1674</v>
      </c>
      <c r="K1015" s="9" t="s">
        <v>2251</v>
      </c>
      <c r="L1015" s="9">
        <v>2.8766472411829402E-2</v>
      </c>
      <c r="M1015" s="9">
        <v>2.8766472411829402E-2</v>
      </c>
      <c r="N1015" s="9">
        <v>0</v>
      </c>
      <c r="O1015" s="9">
        <v>0.11536340305307501</v>
      </c>
      <c r="P1015" s="1" t="s">
        <v>5063</v>
      </c>
      <c r="Q1015" s="9">
        <v>1014</v>
      </c>
      <c r="R1015" s="10">
        <f t="shared" si="60"/>
        <v>2028</v>
      </c>
      <c r="S1015" s="1">
        <f t="shared" si="61"/>
        <v>1</v>
      </c>
      <c r="T1015" s="1">
        <f t="shared" si="62"/>
        <v>0</v>
      </c>
      <c r="U1015" s="1">
        <f t="shared" si="63"/>
        <v>0</v>
      </c>
      <c r="V1015" s="1"/>
    </row>
    <row r="1016" spans="1:22" x14ac:dyDescent="0.3">
      <c r="A1016" s="8">
        <v>563</v>
      </c>
      <c r="B1016" s="8" t="s">
        <v>1674</v>
      </c>
      <c r="C1016" s="8">
        <v>0.60560000000000003</v>
      </c>
      <c r="D1016" s="8">
        <v>0.39689999999999998</v>
      </c>
      <c r="E1016" s="8">
        <v>0.39689999999999998</v>
      </c>
      <c r="F1016" s="8" t="s">
        <v>1674</v>
      </c>
      <c r="G1016" s="8">
        <v>0</v>
      </c>
      <c r="H1016" s="1" t="s">
        <v>5064</v>
      </c>
      <c r="I1016" s="8">
        <v>1015</v>
      </c>
      <c r="J1016" s="9" t="s">
        <v>1674</v>
      </c>
      <c r="K1016" s="9" t="s">
        <v>2254</v>
      </c>
      <c r="L1016" s="9">
        <v>3.5746451348355697E-2</v>
      </c>
      <c r="M1016" s="9">
        <v>3.5746451348355697E-2</v>
      </c>
      <c r="N1016" s="9">
        <v>0</v>
      </c>
      <c r="O1016" s="9">
        <v>0.10230738751518401</v>
      </c>
      <c r="P1016" s="1" t="s">
        <v>5065</v>
      </c>
      <c r="Q1016" s="9">
        <v>1015</v>
      </c>
      <c r="R1016" s="10">
        <f t="shared" si="60"/>
        <v>2030</v>
      </c>
      <c r="S1016" s="1">
        <f t="shared" si="61"/>
        <v>1</v>
      </c>
      <c r="T1016" s="1">
        <f t="shared" si="62"/>
        <v>0</v>
      </c>
      <c r="U1016" s="1">
        <f t="shared" si="63"/>
        <v>0</v>
      </c>
      <c r="V1016" s="1"/>
    </row>
    <row r="1017" spans="1:22" x14ac:dyDescent="0.3">
      <c r="A1017" s="8">
        <v>564</v>
      </c>
      <c r="B1017" s="8" t="s">
        <v>1683</v>
      </c>
      <c r="C1017" s="8">
        <v>0.27010000000000001</v>
      </c>
      <c r="D1017" s="8">
        <v>0.80910000000000004</v>
      </c>
      <c r="E1017" s="8">
        <v>0.80910000000000004</v>
      </c>
      <c r="F1017" s="8" t="s">
        <v>1683</v>
      </c>
      <c r="G1017" s="8">
        <v>0</v>
      </c>
      <c r="H1017" s="1" t="s">
        <v>5066</v>
      </c>
      <c r="I1017" s="8">
        <v>1016</v>
      </c>
      <c r="J1017" s="9" t="s">
        <v>1683</v>
      </c>
      <c r="K1017" s="9" t="s">
        <v>2255</v>
      </c>
      <c r="L1017" s="9">
        <v>6.6130225565999803E-2</v>
      </c>
      <c r="M1017" s="9">
        <v>6.6130225565999803E-2</v>
      </c>
      <c r="N1017" s="9">
        <v>0</v>
      </c>
      <c r="O1017" s="9">
        <v>8.7120250264394405E-2</v>
      </c>
      <c r="P1017" s="1" t="s">
        <v>5067</v>
      </c>
      <c r="Q1017" s="9">
        <v>1016</v>
      </c>
      <c r="R1017" s="10">
        <f t="shared" si="60"/>
        <v>2032</v>
      </c>
      <c r="S1017" s="1">
        <f t="shared" si="61"/>
        <v>1</v>
      </c>
      <c r="T1017" s="1">
        <f t="shared" si="62"/>
        <v>0</v>
      </c>
      <c r="U1017" s="1">
        <f t="shared" si="63"/>
        <v>0</v>
      </c>
      <c r="V1017" s="1"/>
    </row>
    <row r="1018" spans="1:22" x14ac:dyDescent="0.3">
      <c r="A1018" s="8">
        <v>565</v>
      </c>
      <c r="B1018" s="8" t="s">
        <v>1682</v>
      </c>
      <c r="C1018" s="8">
        <v>0.40439999999999998</v>
      </c>
      <c r="D1018" s="8">
        <v>0.58150000000000002</v>
      </c>
      <c r="E1018" s="8">
        <v>0.58150000000000002</v>
      </c>
      <c r="F1018" s="8" t="s">
        <v>1682</v>
      </c>
      <c r="G1018" s="8">
        <v>0</v>
      </c>
      <c r="H1018" s="1" t="s">
        <v>5068</v>
      </c>
      <c r="I1018" s="8">
        <v>1017</v>
      </c>
      <c r="J1018" s="9" t="s">
        <v>1682</v>
      </c>
      <c r="K1018" s="9" t="s">
        <v>2256</v>
      </c>
      <c r="L1018" s="9">
        <v>3.6738137814553803E-2</v>
      </c>
      <c r="M1018" s="9">
        <v>3.6738137814553803E-2</v>
      </c>
      <c r="N1018" s="9">
        <v>0</v>
      </c>
      <c r="O1018" s="9">
        <v>7.4841433494042403E-2</v>
      </c>
      <c r="P1018" s="1" t="s">
        <v>5069</v>
      </c>
      <c r="Q1018" s="9">
        <v>1017</v>
      </c>
      <c r="R1018" s="10">
        <f t="shared" si="60"/>
        <v>2034</v>
      </c>
      <c r="S1018" s="1">
        <f t="shared" si="61"/>
        <v>1</v>
      </c>
      <c r="T1018" s="1">
        <f t="shared" si="62"/>
        <v>0</v>
      </c>
      <c r="U1018" s="1">
        <f t="shared" si="63"/>
        <v>0</v>
      </c>
      <c r="V1018" s="1"/>
    </row>
    <row r="1019" spans="1:22" x14ac:dyDescent="0.3">
      <c r="A1019" s="8">
        <v>567</v>
      </c>
      <c r="B1019" s="8" t="s">
        <v>1674</v>
      </c>
      <c r="C1019" s="8">
        <v>0.4511</v>
      </c>
      <c r="D1019" s="8">
        <v>0.69530000000000003</v>
      </c>
      <c r="E1019" s="8">
        <v>0.69530000000000003</v>
      </c>
      <c r="F1019" s="8" t="s">
        <v>1674</v>
      </c>
      <c r="G1019" s="8">
        <v>0</v>
      </c>
      <c r="H1019" s="1" t="s">
        <v>5070</v>
      </c>
      <c r="I1019" s="8">
        <v>1018</v>
      </c>
      <c r="J1019" s="9" t="s">
        <v>1674</v>
      </c>
      <c r="K1019" s="9" t="s">
        <v>2258</v>
      </c>
      <c r="L1019" s="9">
        <v>4.3882585559833501E-2</v>
      </c>
      <c r="M1019" s="9">
        <v>4.3882585559833501E-2</v>
      </c>
      <c r="N1019" s="9">
        <v>0</v>
      </c>
      <c r="O1019" s="9">
        <v>7.7643747020826298E-2</v>
      </c>
      <c r="P1019" s="1" t="s">
        <v>5071</v>
      </c>
      <c r="Q1019" s="9">
        <v>1018</v>
      </c>
      <c r="R1019" s="10">
        <f t="shared" si="60"/>
        <v>2036</v>
      </c>
      <c r="S1019" s="1">
        <f t="shared" si="61"/>
        <v>1</v>
      </c>
      <c r="T1019" s="1">
        <f t="shared" si="62"/>
        <v>0</v>
      </c>
      <c r="U1019" s="1">
        <f t="shared" si="63"/>
        <v>0</v>
      </c>
      <c r="V1019" s="1"/>
    </row>
    <row r="1020" spans="1:22" x14ac:dyDescent="0.3">
      <c r="A1020" s="8">
        <v>569</v>
      </c>
      <c r="B1020" s="8" t="s">
        <v>1675</v>
      </c>
      <c r="C1020" s="8">
        <v>0.48480000000000001</v>
      </c>
      <c r="D1020" s="8">
        <v>0.48370000000000002</v>
      </c>
      <c r="E1020" s="8">
        <v>0.48370000000000002</v>
      </c>
      <c r="F1020" s="8" t="s">
        <v>1675</v>
      </c>
      <c r="G1020" s="8">
        <v>0</v>
      </c>
      <c r="H1020" s="1" t="s">
        <v>5072</v>
      </c>
      <c r="I1020" s="8">
        <v>1019</v>
      </c>
      <c r="J1020" s="9" t="s">
        <v>1675</v>
      </c>
      <c r="K1020" s="9" t="s">
        <v>2260</v>
      </c>
      <c r="L1020" s="9">
        <v>2.5111995004606199E-2</v>
      </c>
      <c r="M1020" s="9">
        <v>2.5111995004606199E-2</v>
      </c>
      <c r="N1020" s="9">
        <v>0</v>
      </c>
      <c r="O1020" s="9">
        <v>7.5864707336113502E-2</v>
      </c>
      <c r="P1020" s="1" t="s">
        <v>5073</v>
      </c>
      <c r="Q1020" s="9">
        <v>1019</v>
      </c>
      <c r="R1020" s="10">
        <f t="shared" si="60"/>
        <v>2038</v>
      </c>
      <c r="S1020" s="1">
        <f t="shared" si="61"/>
        <v>1</v>
      </c>
      <c r="T1020" s="1">
        <f t="shared" si="62"/>
        <v>0</v>
      </c>
      <c r="U1020" s="1">
        <f t="shared" si="63"/>
        <v>0</v>
      </c>
      <c r="V1020" s="1"/>
    </row>
    <row r="1021" spans="1:22" x14ac:dyDescent="0.3">
      <c r="A1021" s="8">
        <v>572</v>
      </c>
      <c r="B1021" s="8" t="s">
        <v>1685</v>
      </c>
      <c r="C1021" s="8">
        <v>0.64249999999999996</v>
      </c>
      <c r="D1021" s="8">
        <v>0.4224</v>
      </c>
      <c r="E1021" s="8">
        <v>0.4224</v>
      </c>
      <c r="F1021" s="8" t="s">
        <v>1685</v>
      </c>
      <c r="G1021" s="8">
        <v>0</v>
      </c>
      <c r="H1021" s="1" t="s">
        <v>5074</v>
      </c>
      <c r="I1021" s="8">
        <v>1020</v>
      </c>
      <c r="J1021" s="9" t="s">
        <v>1685</v>
      </c>
      <c r="K1021" s="9" t="s">
        <v>2263</v>
      </c>
      <c r="L1021" s="9">
        <v>3.1852219435073999E-2</v>
      </c>
      <c r="M1021" s="9">
        <v>3.1852219435073999E-2</v>
      </c>
      <c r="N1021" s="9">
        <v>0</v>
      </c>
      <c r="O1021" s="9">
        <v>9.7581748172936203E-2</v>
      </c>
      <c r="P1021" s="1" t="s">
        <v>5075</v>
      </c>
      <c r="Q1021" s="9">
        <v>1020</v>
      </c>
      <c r="R1021" s="10">
        <f t="shared" si="60"/>
        <v>2040</v>
      </c>
      <c r="S1021" s="1">
        <f t="shared" si="61"/>
        <v>1</v>
      </c>
      <c r="T1021" s="1">
        <f t="shared" si="62"/>
        <v>0</v>
      </c>
      <c r="U1021" s="1">
        <f t="shared" si="63"/>
        <v>0</v>
      </c>
      <c r="V1021" s="1"/>
    </row>
    <row r="1022" spans="1:22" x14ac:dyDescent="0.3">
      <c r="A1022" s="8">
        <v>584</v>
      </c>
      <c r="B1022" s="8" t="s">
        <v>1673</v>
      </c>
      <c r="C1022" s="8">
        <v>0.40849999999999997</v>
      </c>
      <c r="D1022" s="8">
        <v>0.53239999999999998</v>
      </c>
      <c r="E1022" s="8">
        <v>0.53239999999999998</v>
      </c>
      <c r="F1022" s="8" t="s">
        <v>1673</v>
      </c>
      <c r="G1022" s="8">
        <v>0</v>
      </c>
      <c r="H1022" s="1" t="s">
        <v>5076</v>
      </c>
      <c r="I1022" s="8">
        <v>1021</v>
      </c>
      <c r="J1022" s="9" t="s">
        <v>1673</v>
      </c>
      <c r="K1022" s="9" t="s">
        <v>2275</v>
      </c>
      <c r="L1022" s="9">
        <v>2.3838117661953099E-2</v>
      </c>
      <c r="M1022" s="9">
        <v>2.3838117661953099E-2</v>
      </c>
      <c r="N1022" s="9">
        <v>0</v>
      </c>
      <c r="O1022" s="9">
        <v>5.80806769787073E-2</v>
      </c>
      <c r="P1022" s="1" t="s">
        <v>5077</v>
      </c>
      <c r="Q1022" s="9">
        <v>1021</v>
      </c>
      <c r="R1022" s="10">
        <f t="shared" si="60"/>
        <v>2042</v>
      </c>
      <c r="S1022" s="1">
        <f t="shared" si="61"/>
        <v>1</v>
      </c>
      <c r="T1022" s="1">
        <f t="shared" si="62"/>
        <v>0</v>
      </c>
      <c r="U1022" s="1">
        <f t="shared" si="63"/>
        <v>0</v>
      </c>
      <c r="V1022" s="1"/>
    </row>
    <row r="1023" spans="1:22" x14ac:dyDescent="0.3">
      <c r="A1023" s="8">
        <v>586</v>
      </c>
      <c r="B1023" s="8" t="s">
        <v>1671</v>
      </c>
      <c r="C1023" s="8">
        <v>0.12180000000000001</v>
      </c>
      <c r="D1023" s="8">
        <v>0.9425</v>
      </c>
      <c r="E1023" s="8">
        <v>0.9425</v>
      </c>
      <c r="F1023" s="8" t="s">
        <v>1671</v>
      </c>
      <c r="G1023" s="8">
        <v>0</v>
      </c>
      <c r="H1023" s="1" t="s">
        <v>5078</v>
      </c>
      <c r="I1023" s="8">
        <v>1022</v>
      </c>
      <c r="J1023" s="9" t="s">
        <v>1671</v>
      </c>
      <c r="K1023" s="9" t="s">
        <v>2277</v>
      </c>
      <c r="L1023" s="9">
        <v>4.9026337619745203E-2</v>
      </c>
      <c r="M1023" s="9">
        <v>4.9026337619745203E-2</v>
      </c>
      <c r="N1023" s="9">
        <v>0</v>
      </c>
      <c r="O1023" s="9">
        <v>5.1997642694591902E-2</v>
      </c>
      <c r="P1023" s="1" t="s">
        <v>5079</v>
      </c>
      <c r="Q1023" s="9">
        <v>1022</v>
      </c>
      <c r="R1023" s="10">
        <f t="shared" si="60"/>
        <v>2044</v>
      </c>
      <c r="S1023" s="1">
        <f t="shared" si="61"/>
        <v>1</v>
      </c>
      <c r="T1023" s="1">
        <f t="shared" si="62"/>
        <v>0</v>
      </c>
      <c r="U1023" s="1">
        <f t="shared" si="63"/>
        <v>0</v>
      </c>
      <c r="V1023" s="1"/>
    </row>
    <row r="1024" spans="1:22" x14ac:dyDescent="0.3">
      <c r="A1024" s="8">
        <v>591</v>
      </c>
      <c r="B1024" s="8" t="s">
        <v>1670</v>
      </c>
      <c r="C1024" s="8">
        <v>0.40799999999999997</v>
      </c>
      <c r="D1024" s="8">
        <v>0.6925</v>
      </c>
      <c r="E1024" s="8">
        <v>0.6925</v>
      </c>
      <c r="F1024" s="8" t="s">
        <v>1670</v>
      </c>
      <c r="G1024" s="8">
        <v>0</v>
      </c>
      <c r="H1024" s="1" t="s">
        <v>5080</v>
      </c>
      <c r="I1024" s="8">
        <v>1023</v>
      </c>
      <c r="J1024" s="9" t="s">
        <v>1670</v>
      </c>
      <c r="K1024" s="9" t="s">
        <v>2282</v>
      </c>
      <c r="L1024" s="9">
        <v>4.0759294209613703E-2</v>
      </c>
      <c r="M1024" s="9">
        <v>4.0759294209613703E-2</v>
      </c>
      <c r="N1024" s="9">
        <v>0</v>
      </c>
      <c r="O1024" s="9">
        <v>8.0269768829728402E-2</v>
      </c>
      <c r="P1024" s="1" t="s">
        <v>5081</v>
      </c>
      <c r="Q1024" s="9">
        <v>1023</v>
      </c>
      <c r="R1024" s="10">
        <f t="shared" si="60"/>
        <v>2046</v>
      </c>
      <c r="S1024" s="1">
        <f t="shared" si="61"/>
        <v>1</v>
      </c>
      <c r="T1024" s="1">
        <f t="shared" si="62"/>
        <v>0</v>
      </c>
      <c r="U1024" s="1">
        <f t="shared" si="63"/>
        <v>0</v>
      </c>
      <c r="V1024" s="1"/>
    </row>
    <row r="1025" spans="1:22" x14ac:dyDescent="0.3">
      <c r="A1025" s="8">
        <v>592</v>
      </c>
      <c r="B1025" s="8" t="s">
        <v>1677</v>
      </c>
      <c r="C1025" s="8">
        <v>0.63900000000000001</v>
      </c>
      <c r="D1025" s="8">
        <v>0.43990000000000001</v>
      </c>
      <c r="E1025" s="8">
        <v>0.43990000000000001</v>
      </c>
      <c r="F1025" s="8" t="s">
        <v>1677</v>
      </c>
      <c r="G1025" s="8">
        <v>0</v>
      </c>
      <c r="H1025" s="1" t="s">
        <v>5082</v>
      </c>
      <c r="I1025" s="8">
        <v>1024</v>
      </c>
      <c r="J1025" s="9" t="s">
        <v>1677</v>
      </c>
      <c r="K1025" s="9" t="s">
        <v>2283</v>
      </c>
      <c r="L1025" s="9">
        <v>1.8531493686441601E-2</v>
      </c>
      <c r="M1025" s="9">
        <v>1.8531493686441601E-2</v>
      </c>
      <c r="N1025" s="9">
        <v>0</v>
      </c>
      <c r="O1025" s="9">
        <v>7.3118435652340705E-2</v>
      </c>
      <c r="P1025" s="1" t="s">
        <v>5083</v>
      </c>
      <c r="Q1025" s="9">
        <v>1024</v>
      </c>
      <c r="R1025" s="10">
        <f t="shared" si="60"/>
        <v>2048</v>
      </c>
      <c r="S1025" s="1">
        <f t="shared" si="61"/>
        <v>1</v>
      </c>
      <c r="T1025" s="1">
        <f t="shared" si="62"/>
        <v>0</v>
      </c>
      <c r="U1025" s="1">
        <f t="shared" si="63"/>
        <v>0</v>
      </c>
      <c r="V1025" s="1"/>
    </row>
    <row r="1026" spans="1:22" x14ac:dyDescent="0.3">
      <c r="A1026" s="8">
        <v>598</v>
      </c>
      <c r="B1026" s="8" t="s">
        <v>1685</v>
      </c>
      <c r="C1026" s="8">
        <v>0.34110000000000001</v>
      </c>
      <c r="D1026" s="8">
        <v>0.78859999999999997</v>
      </c>
      <c r="E1026" s="8">
        <v>0.78859999999999997</v>
      </c>
      <c r="F1026" s="8" t="s">
        <v>1685</v>
      </c>
      <c r="G1026" s="8">
        <v>0</v>
      </c>
      <c r="H1026" s="1" t="s">
        <v>5084</v>
      </c>
      <c r="I1026" s="8">
        <v>1025</v>
      </c>
      <c r="J1026" s="9" t="s">
        <v>1685</v>
      </c>
      <c r="K1026" s="9" t="s">
        <v>2289</v>
      </c>
      <c r="L1026" s="9">
        <v>4.1719878199544598E-2</v>
      </c>
      <c r="M1026" s="9">
        <v>4.1719878199544598E-2</v>
      </c>
      <c r="N1026" s="9">
        <v>0</v>
      </c>
      <c r="O1026" s="9">
        <v>6.1658358783615599E-2</v>
      </c>
      <c r="P1026" s="1" t="s">
        <v>5085</v>
      </c>
      <c r="Q1026" s="9">
        <v>1025</v>
      </c>
      <c r="R1026" s="10">
        <f t="shared" ref="R1026:R1089" si="64">SUM(I1026,Q1026)</f>
        <v>2050</v>
      </c>
      <c r="S1026" s="1">
        <f t="shared" si="61"/>
        <v>1</v>
      </c>
      <c r="T1026" s="1">
        <f t="shared" si="62"/>
        <v>0</v>
      </c>
      <c r="U1026" s="1">
        <f t="shared" si="63"/>
        <v>0</v>
      </c>
      <c r="V1026" s="1"/>
    </row>
    <row r="1027" spans="1:22" x14ac:dyDescent="0.3">
      <c r="A1027" s="8">
        <v>599</v>
      </c>
      <c r="B1027" s="8" t="s">
        <v>1672</v>
      </c>
      <c r="C1027" s="8">
        <v>0.71760000000000002</v>
      </c>
      <c r="D1027" s="8">
        <v>0.28970000000000001</v>
      </c>
      <c r="E1027" s="8">
        <v>0.28970000000000001</v>
      </c>
      <c r="F1027" s="8" t="s">
        <v>1672</v>
      </c>
      <c r="G1027" s="8">
        <v>0</v>
      </c>
      <c r="H1027" s="1" t="s">
        <v>5086</v>
      </c>
      <c r="I1027" s="8">
        <v>1026</v>
      </c>
      <c r="J1027" s="9" t="s">
        <v>1672</v>
      </c>
      <c r="K1027" s="9" t="s">
        <v>2290</v>
      </c>
      <c r="L1027" s="9">
        <v>2.1070866663256499E-2</v>
      </c>
      <c r="M1027" s="9">
        <v>2.1070866663256499E-2</v>
      </c>
      <c r="N1027" s="9">
        <v>0</v>
      </c>
      <c r="O1027" s="9">
        <v>8.9121146733551704E-2</v>
      </c>
      <c r="P1027" s="1" t="s">
        <v>5087</v>
      </c>
      <c r="Q1027" s="9">
        <v>1026</v>
      </c>
      <c r="R1027" s="10">
        <f t="shared" si="64"/>
        <v>2052</v>
      </c>
      <c r="S1027" s="1">
        <f t="shared" ref="S1027:S1090" si="65">IF(J1027=F1027,1,0)</f>
        <v>1</v>
      </c>
      <c r="T1027" s="1">
        <f t="shared" ref="T1027:T1090" si="66">IF(F1027=B1027,0,1)</f>
        <v>0</v>
      </c>
      <c r="U1027" s="1">
        <f t="shared" ref="U1027:U1090" si="67">IF(SUM(S1027:T1027)&gt;1,1,0)</f>
        <v>0</v>
      </c>
      <c r="V1027" s="1"/>
    </row>
    <row r="1028" spans="1:22" x14ac:dyDescent="0.3">
      <c r="A1028" s="8">
        <v>600</v>
      </c>
      <c r="B1028" s="8" t="s">
        <v>1668</v>
      </c>
      <c r="C1028" s="8">
        <v>0.52969999999999995</v>
      </c>
      <c r="D1028" s="8">
        <v>0.61409999999999998</v>
      </c>
      <c r="E1028" s="8">
        <v>0.61409999999999998</v>
      </c>
      <c r="F1028" s="8" t="s">
        <v>1668</v>
      </c>
      <c r="G1028" s="8">
        <v>0</v>
      </c>
      <c r="H1028" s="1" t="s">
        <v>5088</v>
      </c>
      <c r="I1028" s="8">
        <v>1027</v>
      </c>
      <c r="J1028" s="9" t="s">
        <v>1668</v>
      </c>
      <c r="K1028" s="9" t="s">
        <v>2291</v>
      </c>
      <c r="L1028" s="9">
        <v>3.6268624509232399E-2</v>
      </c>
      <c r="M1028" s="9">
        <v>3.6268624509232399E-2</v>
      </c>
      <c r="N1028" s="9">
        <v>0</v>
      </c>
      <c r="O1028" s="9">
        <v>7.7662026845078794E-2</v>
      </c>
      <c r="P1028" s="1" t="s">
        <v>5089</v>
      </c>
      <c r="Q1028" s="9">
        <v>1027</v>
      </c>
      <c r="R1028" s="10">
        <f t="shared" si="64"/>
        <v>2054</v>
      </c>
      <c r="S1028" s="1">
        <f t="shared" si="65"/>
        <v>1</v>
      </c>
      <c r="T1028" s="1">
        <f t="shared" si="66"/>
        <v>0</v>
      </c>
      <c r="U1028" s="1">
        <f t="shared" si="67"/>
        <v>0</v>
      </c>
      <c r="V1028" s="1"/>
    </row>
    <row r="1029" spans="1:22" x14ac:dyDescent="0.3">
      <c r="A1029" s="8">
        <v>601</v>
      </c>
      <c r="B1029" s="8" t="s">
        <v>1670</v>
      </c>
      <c r="C1029" s="8">
        <v>0.42099999999999999</v>
      </c>
      <c r="D1029" s="8">
        <v>0.48220000000000002</v>
      </c>
      <c r="E1029" s="8">
        <v>0.48220000000000002</v>
      </c>
      <c r="F1029" s="8" t="s">
        <v>1670</v>
      </c>
      <c r="G1029" s="8">
        <v>0</v>
      </c>
      <c r="H1029" s="1" t="s">
        <v>5090</v>
      </c>
      <c r="I1029" s="8">
        <v>1028</v>
      </c>
      <c r="J1029" s="9" t="s">
        <v>1670</v>
      </c>
      <c r="K1029" s="9" t="s">
        <v>2292</v>
      </c>
      <c r="L1029" s="9">
        <v>2.24396647368027E-2</v>
      </c>
      <c r="M1029" s="9">
        <v>2.24396647368027E-2</v>
      </c>
      <c r="N1029" s="9">
        <v>0</v>
      </c>
      <c r="O1029" s="9">
        <v>6.0915136949040202E-2</v>
      </c>
      <c r="P1029" s="1" t="s">
        <v>5091</v>
      </c>
      <c r="Q1029" s="9">
        <v>1028</v>
      </c>
      <c r="R1029" s="10">
        <f t="shared" si="64"/>
        <v>2056</v>
      </c>
      <c r="S1029" s="1">
        <f t="shared" si="65"/>
        <v>1</v>
      </c>
      <c r="T1029" s="1">
        <f t="shared" si="66"/>
        <v>0</v>
      </c>
      <c r="U1029" s="1">
        <f t="shared" si="67"/>
        <v>0</v>
      </c>
      <c r="V1029" s="1"/>
    </row>
    <row r="1030" spans="1:22" x14ac:dyDescent="0.3">
      <c r="A1030" s="8">
        <v>603</v>
      </c>
      <c r="B1030" s="8" t="s">
        <v>1674</v>
      </c>
      <c r="C1030" s="8">
        <v>0.70489999999999997</v>
      </c>
      <c r="D1030" s="8">
        <v>0.39789999999999998</v>
      </c>
      <c r="E1030" s="8">
        <v>0.39789999999999998</v>
      </c>
      <c r="F1030" s="8" t="s">
        <v>1674</v>
      </c>
      <c r="G1030" s="8">
        <v>0</v>
      </c>
      <c r="H1030" s="1" t="s">
        <v>5092</v>
      </c>
      <c r="I1030" s="8">
        <v>1029</v>
      </c>
      <c r="J1030" s="9" t="s">
        <v>1674</v>
      </c>
      <c r="K1030" s="9" t="s">
        <v>2294</v>
      </c>
      <c r="L1030" s="9">
        <v>2.1090120351271599E-2</v>
      </c>
      <c r="M1030" s="9">
        <v>2.1090120351271599E-2</v>
      </c>
      <c r="N1030" s="9">
        <v>0</v>
      </c>
      <c r="O1030" s="9">
        <v>9.4133673342515697E-2</v>
      </c>
      <c r="P1030" s="1" t="s">
        <v>5093</v>
      </c>
      <c r="Q1030" s="9">
        <v>1029</v>
      </c>
      <c r="R1030" s="10">
        <f t="shared" si="64"/>
        <v>2058</v>
      </c>
      <c r="S1030" s="1">
        <f t="shared" si="65"/>
        <v>1</v>
      </c>
      <c r="T1030" s="1">
        <f t="shared" si="66"/>
        <v>0</v>
      </c>
      <c r="U1030" s="1">
        <f t="shared" si="67"/>
        <v>0</v>
      </c>
      <c r="V1030" s="1"/>
    </row>
    <row r="1031" spans="1:22" x14ac:dyDescent="0.3">
      <c r="A1031" s="8">
        <v>609</v>
      </c>
      <c r="B1031" s="8" t="s">
        <v>1669</v>
      </c>
      <c r="C1031" s="8">
        <v>0.77300000000000002</v>
      </c>
      <c r="D1031" s="8">
        <v>0.25509999999999999</v>
      </c>
      <c r="E1031" s="8">
        <v>0.25509999999999999</v>
      </c>
      <c r="F1031" s="8" t="s">
        <v>1669</v>
      </c>
      <c r="G1031" s="8">
        <v>0</v>
      </c>
      <c r="H1031" s="1" t="s">
        <v>5094</v>
      </c>
      <c r="I1031" s="8">
        <v>1030</v>
      </c>
      <c r="J1031" s="9" t="s">
        <v>1669</v>
      </c>
      <c r="K1031" s="9" t="s">
        <v>2300</v>
      </c>
      <c r="L1031" s="9">
        <v>1.7288767210694899E-2</v>
      </c>
      <c r="M1031" s="9">
        <v>1.7288767210694899E-2</v>
      </c>
      <c r="N1031" s="9">
        <v>0</v>
      </c>
      <c r="O1031" s="9">
        <v>8.2257090158362106E-2</v>
      </c>
      <c r="P1031" s="1" t="s">
        <v>5095</v>
      </c>
      <c r="Q1031" s="9">
        <v>1030</v>
      </c>
      <c r="R1031" s="10">
        <f t="shared" si="64"/>
        <v>2060</v>
      </c>
      <c r="S1031" s="1">
        <f t="shared" si="65"/>
        <v>1</v>
      </c>
      <c r="T1031" s="1">
        <f t="shared" si="66"/>
        <v>0</v>
      </c>
      <c r="U1031" s="1">
        <f t="shared" si="67"/>
        <v>0</v>
      </c>
      <c r="V1031" s="1"/>
    </row>
    <row r="1032" spans="1:22" x14ac:dyDescent="0.3">
      <c r="A1032" s="8">
        <v>611</v>
      </c>
      <c r="B1032" s="8" t="s">
        <v>1675</v>
      </c>
      <c r="C1032" s="8">
        <v>0.60499999999999998</v>
      </c>
      <c r="D1032" s="8">
        <v>0.36830000000000002</v>
      </c>
      <c r="E1032" s="8">
        <v>0.36830000000000002</v>
      </c>
      <c r="F1032" s="8" t="s">
        <v>1675</v>
      </c>
      <c r="G1032" s="8">
        <v>0</v>
      </c>
      <c r="H1032" s="1" t="s">
        <v>5096</v>
      </c>
      <c r="I1032" s="8">
        <v>1031</v>
      </c>
      <c r="J1032" s="9" t="s">
        <v>1675</v>
      </c>
      <c r="K1032" s="9" t="s">
        <v>2302</v>
      </c>
      <c r="L1032" s="9">
        <v>1.87650817652022E-2</v>
      </c>
      <c r="M1032" s="9">
        <v>1.87650817652022E-2</v>
      </c>
      <c r="N1032" s="9">
        <v>0</v>
      </c>
      <c r="O1032" s="9">
        <v>7.2537366919299295E-2</v>
      </c>
      <c r="P1032" s="1" t="s">
        <v>5097</v>
      </c>
      <c r="Q1032" s="9">
        <v>1031</v>
      </c>
      <c r="R1032" s="10">
        <f t="shared" si="64"/>
        <v>2062</v>
      </c>
      <c r="S1032" s="1">
        <f t="shared" si="65"/>
        <v>1</v>
      </c>
      <c r="T1032" s="1">
        <f t="shared" si="66"/>
        <v>0</v>
      </c>
      <c r="U1032" s="1">
        <f t="shared" si="67"/>
        <v>0</v>
      </c>
      <c r="V1032" s="1"/>
    </row>
    <row r="1033" spans="1:22" x14ac:dyDescent="0.3">
      <c r="A1033" s="8">
        <v>612</v>
      </c>
      <c r="B1033" s="8" t="s">
        <v>1668</v>
      </c>
      <c r="C1033" s="8">
        <v>0.74419999999999997</v>
      </c>
      <c r="D1033" s="8">
        <v>0.41620000000000001</v>
      </c>
      <c r="E1033" s="8">
        <v>0.41620000000000001</v>
      </c>
      <c r="F1033" s="8" t="s">
        <v>1668</v>
      </c>
      <c r="G1033" s="8">
        <v>0</v>
      </c>
      <c r="H1033" s="1" t="s">
        <v>5098</v>
      </c>
      <c r="I1033" s="8">
        <v>1032</v>
      </c>
      <c r="J1033" s="9" t="s">
        <v>1668</v>
      </c>
      <c r="K1033" s="9" t="s">
        <v>2303</v>
      </c>
      <c r="L1033" s="9">
        <v>2.5571373226313199E-2</v>
      </c>
      <c r="M1033" s="9">
        <v>2.5571373226313199E-2</v>
      </c>
      <c r="N1033" s="9">
        <v>0</v>
      </c>
      <c r="O1033" s="9">
        <v>6.6858947399371302E-2</v>
      </c>
      <c r="P1033" s="1" t="s">
        <v>5099</v>
      </c>
      <c r="Q1033" s="9">
        <v>1032</v>
      </c>
      <c r="R1033" s="10">
        <f t="shared" si="64"/>
        <v>2064</v>
      </c>
      <c r="S1033" s="1">
        <f t="shared" si="65"/>
        <v>1</v>
      </c>
      <c r="T1033" s="1">
        <f t="shared" si="66"/>
        <v>0</v>
      </c>
      <c r="U1033" s="1">
        <f t="shared" si="67"/>
        <v>0</v>
      </c>
      <c r="V1033" s="1"/>
    </row>
    <row r="1034" spans="1:22" x14ac:dyDescent="0.3">
      <c r="A1034" s="8">
        <v>613</v>
      </c>
      <c r="B1034" s="8" t="s">
        <v>1668</v>
      </c>
      <c r="C1034" s="8">
        <v>0.82320000000000004</v>
      </c>
      <c r="D1034" s="8">
        <v>0.28649999999999998</v>
      </c>
      <c r="E1034" s="8">
        <v>0.28649999999999998</v>
      </c>
      <c r="F1034" s="8" t="s">
        <v>1668</v>
      </c>
      <c r="G1034" s="8">
        <v>0</v>
      </c>
      <c r="H1034" s="1" t="s">
        <v>5100</v>
      </c>
      <c r="I1034" s="8">
        <v>1033</v>
      </c>
      <c r="J1034" s="9" t="s">
        <v>1668</v>
      </c>
      <c r="K1034" s="9" t="s">
        <v>2304</v>
      </c>
      <c r="L1034" s="9">
        <v>1.8462209831528499E-2</v>
      </c>
      <c r="M1034" s="9">
        <v>1.8462209831528499E-2</v>
      </c>
      <c r="N1034" s="9">
        <v>0</v>
      </c>
      <c r="O1034" s="9">
        <v>6.4011516098368804E-2</v>
      </c>
      <c r="P1034" s="1" t="s">
        <v>5101</v>
      </c>
      <c r="Q1034" s="9">
        <v>1033</v>
      </c>
      <c r="R1034" s="10">
        <f t="shared" si="64"/>
        <v>2066</v>
      </c>
      <c r="S1034" s="1">
        <f t="shared" si="65"/>
        <v>1</v>
      </c>
      <c r="T1034" s="1">
        <f t="shared" si="66"/>
        <v>0</v>
      </c>
      <c r="U1034" s="1">
        <f t="shared" si="67"/>
        <v>0</v>
      </c>
      <c r="V1034" s="1"/>
    </row>
    <row r="1035" spans="1:22" x14ac:dyDescent="0.3">
      <c r="A1035" s="8">
        <v>616</v>
      </c>
      <c r="B1035" s="8" t="s">
        <v>1677</v>
      </c>
      <c r="C1035" s="8">
        <v>0.80510000000000004</v>
      </c>
      <c r="D1035" s="8">
        <v>0.27789999999999998</v>
      </c>
      <c r="E1035" s="8">
        <v>0.27789999999999998</v>
      </c>
      <c r="F1035" s="8" t="s">
        <v>1677</v>
      </c>
      <c r="G1035" s="8">
        <v>0</v>
      </c>
      <c r="H1035" s="1" t="s">
        <v>5102</v>
      </c>
      <c r="I1035" s="8">
        <v>1034</v>
      </c>
      <c r="J1035" s="9" t="s">
        <v>1677</v>
      </c>
      <c r="K1035" s="9" t="s">
        <v>2307</v>
      </c>
      <c r="L1035" s="9">
        <v>1.0340574141152199E-2</v>
      </c>
      <c r="M1035" s="9">
        <v>1.0340574141152199E-2</v>
      </c>
      <c r="N1035" s="9">
        <v>0</v>
      </c>
      <c r="O1035" s="9">
        <v>9.1698666377538304E-2</v>
      </c>
      <c r="P1035" s="1" t="s">
        <v>5103</v>
      </c>
      <c r="Q1035" s="9">
        <v>1034</v>
      </c>
      <c r="R1035" s="10">
        <f t="shared" si="64"/>
        <v>2068</v>
      </c>
      <c r="S1035" s="1">
        <f t="shared" si="65"/>
        <v>1</v>
      </c>
      <c r="T1035" s="1">
        <f t="shared" si="66"/>
        <v>0</v>
      </c>
      <c r="U1035" s="1">
        <f t="shared" si="67"/>
        <v>0</v>
      </c>
      <c r="V1035" s="1"/>
    </row>
    <row r="1036" spans="1:22" x14ac:dyDescent="0.3">
      <c r="A1036" s="8">
        <v>621</v>
      </c>
      <c r="B1036" s="8" t="s">
        <v>1669</v>
      </c>
      <c r="C1036" s="8">
        <v>0.1075</v>
      </c>
      <c r="D1036" s="8">
        <v>0.9415</v>
      </c>
      <c r="E1036" s="8">
        <v>0.9415</v>
      </c>
      <c r="F1036" s="8" t="s">
        <v>1669</v>
      </c>
      <c r="G1036" s="8">
        <v>0</v>
      </c>
      <c r="H1036" s="1" t="s">
        <v>5104</v>
      </c>
      <c r="I1036" s="8">
        <v>1035</v>
      </c>
      <c r="J1036" s="9" t="s">
        <v>1669</v>
      </c>
      <c r="K1036" s="9" t="s">
        <v>2312</v>
      </c>
      <c r="L1036" s="9">
        <v>5.8175435776475701E-2</v>
      </c>
      <c r="M1036" s="9">
        <v>5.8175435776475701E-2</v>
      </c>
      <c r="N1036" s="9">
        <v>0</v>
      </c>
      <c r="O1036" s="9">
        <v>5.7480208724867698E-2</v>
      </c>
      <c r="P1036" s="1" t="s">
        <v>5105</v>
      </c>
      <c r="Q1036" s="9">
        <v>1035</v>
      </c>
      <c r="R1036" s="10">
        <f t="shared" si="64"/>
        <v>2070</v>
      </c>
      <c r="S1036" s="1">
        <f t="shared" si="65"/>
        <v>1</v>
      </c>
      <c r="T1036" s="1">
        <f t="shared" si="66"/>
        <v>0</v>
      </c>
      <c r="U1036" s="1">
        <f t="shared" si="67"/>
        <v>0</v>
      </c>
      <c r="V1036" s="1"/>
    </row>
    <row r="1037" spans="1:22" x14ac:dyDescent="0.3">
      <c r="A1037" s="8">
        <v>628</v>
      </c>
      <c r="B1037" s="8" t="s">
        <v>1682</v>
      </c>
      <c r="C1037" s="8">
        <v>0.2331</v>
      </c>
      <c r="D1037" s="8">
        <v>0.85629999999999995</v>
      </c>
      <c r="E1037" s="8">
        <v>0.85629999999999995</v>
      </c>
      <c r="F1037" s="8" t="s">
        <v>1682</v>
      </c>
      <c r="G1037" s="8">
        <v>0</v>
      </c>
      <c r="H1037" s="1" t="s">
        <v>5106</v>
      </c>
      <c r="I1037" s="8">
        <v>1036</v>
      </c>
      <c r="J1037" s="9" t="s">
        <v>1682</v>
      </c>
      <c r="K1037" s="9" t="s">
        <v>2319</v>
      </c>
      <c r="L1037" s="9">
        <v>3.7447647238023803E-2</v>
      </c>
      <c r="M1037" s="9">
        <v>3.7447647238023803E-2</v>
      </c>
      <c r="N1037" s="9">
        <v>0</v>
      </c>
      <c r="O1037" s="9">
        <v>5.6850118793117702E-2</v>
      </c>
      <c r="P1037" s="1" t="s">
        <v>5107</v>
      </c>
      <c r="Q1037" s="9">
        <v>1036</v>
      </c>
      <c r="R1037" s="10">
        <f t="shared" si="64"/>
        <v>2072</v>
      </c>
      <c r="S1037" s="1">
        <f t="shared" si="65"/>
        <v>1</v>
      </c>
      <c r="T1037" s="1">
        <f t="shared" si="66"/>
        <v>0</v>
      </c>
      <c r="U1037" s="1">
        <f t="shared" si="67"/>
        <v>0</v>
      </c>
      <c r="V1037" s="1"/>
    </row>
    <row r="1038" spans="1:22" x14ac:dyDescent="0.3">
      <c r="A1038" s="8">
        <v>630</v>
      </c>
      <c r="B1038" s="8" t="s">
        <v>1670</v>
      </c>
      <c r="C1038" s="8">
        <v>0.32840000000000003</v>
      </c>
      <c r="D1038" s="8">
        <v>0.75860000000000005</v>
      </c>
      <c r="E1038" s="8">
        <v>0.75860000000000005</v>
      </c>
      <c r="F1038" s="8" t="s">
        <v>1670</v>
      </c>
      <c r="G1038" s="8">
        <v>0</v>
      </c>
      <c r="H1038" s="1" t="s">
        <v>5108</v>
      </c>
      <c r="I1038" s="8">
        <v>1037</v>
      </c>
      <c r="J1038" s="9" t="s">
        <v>1670</v>
      </c>
      <c r="K1038" s="9" t="s">
        <v>2321</v>
      </c>
      <c r="L1038" s="9">
        <v>3.9107858123020797E-2</v>
      </c>
      <c r="M1038" s="9">
        <v>3.9107858123020797E-2</v>
      </c>
      <c r="N1038" s="9">
        <v>0</v>
      </c>
      <c r="O1038" s="9">
        <v>6.8072822981474601E-2</v>
      </c>
      <c r="P1038" s="1" t="s">
        <v>5109</v>
      </c>
      <c r="Q1038" s="9">
        <v>1037</v>
      </c>
      <c r="R1038" s="10">
        <f t="shared" si="64"/>
        <v>2074</v>
      </c>
      <c r="S1038" s="1">
        <f t="shared" si="65"/>
        <v>1</v>
      </c>
      <c r="T1038" s="1">
        <f t="shared" si="66"/>
        <v>0</v>
      </c>
      <c r="U1038" s="1">
        <f t="shared" si="67"/>
        <v>0</v>
      </c>
      <c r="V1038" s="1"/>
    </row>
    <row r="1039" spans="1:22" x14ac:dyDescent="0.3">
      <c r="A1039" s="8">
        <v>631</v>
      </c>
      <c r="B1039" s="8" t="s">
        <v>1669</v>
      </c>
      <c r="C1039" s="8">
        <v>0.44790000000000002</v>
      </c>
      <c r="D1039" s="8">
        <v>0.65549999999999997</v>
      </c>
      <c r="E1039" s="8">
        <v>0.65549999999999997</v>
      </c>
      <c r="F1039" s="8" t="s">
        <v>1669</v>
      </c>
      <c r="G1039" s="8">
        <v>0</v>
      </c>
      <c r="H1039" s="1" t="s">
        <v>5110</v>
      </c>
      <c r="I1039" s="8">
        <v>1038</v>
      </c>
      <c r="J1039" s="9" t="s">
        <v>1669</v>
      </c>
      <c r="K1039" s="9" t="s">
        <v>2322</v>
      </c>
      <c r="L1039" s="9">
        <v>4.7062329016143302E-2</v>
      </c>
      <c r="M1039" s="9">
        <v>4.7062329016143302E-2</v>
      </c>
      <c r="N1039" s="9">
        <v>0</v>
      </c>
      <c r="O1039" s="9">
        <v>8.1238314445765999E-2</v>
      </c>
      <c r="P1039" s="1" t="s">
        <v>5111</v>
      </c>
      <c r="Q1039" s="9">
        <v>1038</v>
      </c>
      <c r="R1039" s="10">
        <f t="shared" si="64"/>
        <v>2076</v>
      </c>
      <c r="S1039" s="1">
        <f t="shared" si="65"/>
        <v>1</v>
      </c>
      <c r="T1039" s="1">
        <f t="shared" si="66"/>
        <v>0</v>
      </c>
      <c r="U1039" s="1">
        <f t="shared" si="67"/>
        <v>0</v>
      </c>
      <c r="V1039" s="1"/>
    </row>
    <row r="1040" spans="1:22" x14ac:dyDescent="0.3">
      <c r="A1040" s="8">
        <v>632</v>
      </c>
      <c r="B1040" s="8" t="s">
        <v>1668</v>
      </c>
      <c r="C1040" s="8">
        <v>0.2462</v>
      </c>
      <c r="D1040" s="8">
        <v>0.84589999999999999</v>
      </c>
      <c r="E1040" s="8">
        <v>0.84589999999999999</v>
      </c>
      <c r="F1040" s="8" t="s">
        <v>1668</v>
      </c>
      <c r="G1040" s="8">
        <v>0</v>
      </c>
      <c r="H1040" s="1" t="s">
        <v>5112</v>
      </c>
      <c r="I1040" s="8">
        <v>1039</v>
      </c>
      <c r="J1040" s="9" t="s">
        <v>1668</v>
      </c>
      <c r="K1040" s="9" t="s">
        <v>2323</v>
      </c>
      <c r="L1040" s="9">
        <v>4.7757100259437302E-2</v>
      </c>
      <c r="M1040" s="9">
        <v>4.7757100259437302E-2</v>
      </c>
      <c r="N1040" s="9">
        <v>0</v>
      </c>
      <c r="O1040" s="9">
        <v>6.4154806023221905E-2</v>
      </c>
      <c r="P1040" s="1" t="s">
        <v>5113</v>
      </c>
      <c r="Q1040" s="9">
        <v>1039</v>
      </c>
      <c r="R1040" s="10">
        <f t="shared" si="64"/>
        <v>2078</v>
      </c>
      <c r="S1040" s="1">
        <f t="shared" si="65"/>
        <v>1</v>
      </c>
      <c r="T1040" s="1">
        <f t="shared" si="66"/>
        <v>0</v>
      </c>
      <c r="U1040" s="1">
        <f t="shared" si="67"/>
        <v>0</v>
      </c>
      <c r="V1040" s="1"/>
    </row>
    <row r="1041" spans="1:22" x14ac:dyDescent="0.3">
      <c r="A1041" s="8">
        <v>634</v>
      </c>
      <c r="B1041" s="8" t="s">
        <v>1674</v>
      </c>
      <c r="C1041" s="8">
        <v>0.7087</v>
      </c>
      <c r="D1041" s="8">
        <v>0.39960000000000001</v>
      </c>
      <c r="E1041" s="8">
        <v>0.39960000000000001</v>
      </c>
      <c r="F1041" s="8" t="s">
        <v>1674</v>
      </c>
      <c r="G1041" s="8">
        <v>0</v>
      </c>
      <c r="H1041" s="1" t="s">
        <v>5114</v>
      </c>
      <c r="I1041" s="8">
        <v>1040</v>
      </c>
      <c r="J1041" s="9" t="s">
        <v>1674</v>
      </c>
      <c r="K1041" s="9" t="s">
        <v>2325</v>
      </c>
      <c r="L1041" s="9">
        <v>2.7038545510012699E-2</v>
      </c>
      <c r="M1041" s="9">
        <v>2.7038545510012699E-2</v>
      </c>
      <c r="N1041" s="9">
        <v>0</v>
      </c>
      <c r="O1041" s="9">
        <v>0.104340477776295</v>
      </c>
      <c r="P1041" s="1" t="s">
        <v>5115</v>
      </c>
      <c r="Q1041" s="9">
        <v>1040</v>
      </c>
      <c r="R1041" s="10">
        <f t="shared" si="64"/>
        <v>2080</v>
      </c>
      <c r="S1041" s="1">
        <f t="shared" si="65"/>
        <v>1</v>
      </c>
      <c r="T1041" s="1">
        <f t="shared" si="66"/>
        <v>0</v>
      </c>
      <c r="U1041" s="1">
        <f t="shared" si="67"/>
        <v>0</v>
      </c>
      <c r="V1041" s="1"/>
    </row>
    <row r="1042" spans="1:22" x14ac:dyDescent="0.3">
      <c r="A1042" s="8">
        <v>638</v>
      </c>
      <c r="B1042" s="8" t="s">
        <v>1669</v>
      </c>
      <c r="C1042" s="8">
        <v>0.77270000000000005</v>
      </c>
      <c r="D1042" s="8">
        <v>0.2117</v>
      </c>
      <c r="E1042" s="8">
        <v>0.2117</v>
      </c>
      <c r="F1042" s="8" t="s">
        <v>1669</v>
      </c>
      <c r="G1042" s="8">
        <v>0</v>
      </c>
      <c r="H1042" s="1" t="s">
        <v>5116</v>
      </c>
      <c r="I1042" s="8">
        <v>1041</v>
      </c>
      <c r="J1042" s="9" t="s">
        <v>1669</v>
      </c>
      <c r="K1042" s="9" t="s">
        <v>2329</v>
      </c>
      <c r="L1042" s="9">
        <v>1.3451909954376499E-2</v>
      </c>
      <c r="M1042" s="9">
        <v>1.3451909954376499E-2</v>
      </c>
      <c r="N1042" s="9">
        <v>0</v>
      </c>
      <c r="O1042" s="9">
        <v>0.10395644271153601</v>
      </c>
      <c r="P1042" s="1" t="s">
        <v>5117</v>
      </c>
      <c r="Q1042" s="9">
        <v>1041</v>
      </c>
      <c r="R1042" s="10">
        <f t="shared" si="64"/>
        <v>2082</v>
      </c>
      <c r="S1042" s="1">
        <f t="shared" si="65"/>
        <v>1</v>
      </c>
      <c r="T1042" s="1">
        <f t="shared" si="66"/>
        <v>0</v>
      </c>
      <c r="U1042" s="1">
        <f t="shared" si="67"/>
        <v>0</v>
      </c>
      <c r="V1042" s="1"/>
    </row>
    <row r="1043" spans="1:22" x14ac:dyDescent="0.3">
      <c r="A1043" s="8">
        <v>640</v>
      </c>
      <c r="B1043" s="8" t="s">
        <v>1675</v>
      </c>
      <c r="C1043" s="8">
        <v>0.31140000000000001</v>
      </c>
      <c r="D1043" s="8">
        <v>0.66269999999999996</v>
      </c>
      <c r="E1043" s="8">
        <v>0.66269999999999996</v>
      </c>
      <c r="F1043" s="8" t="s">
        <v>1675</v>
      </c>
      <c r="G1043" s="8">
        <v>0</v>
      </c>
      <c r="H1043" s="1" t="s">
        <v>5118</v>
      </c>
      <c r="I1043" s="8">
        <v>1042</v>
      </c>
      <c r="J1043" s="9" t="s">
        <v>1675</v>
      </c>
      <c r="K1043" s="9" t="s">
        <v>2331</v>
      </c>
      <c r="L1043" s="9">
        <v>4.0474727379031697E-2</v>
      </c>
      <c r="M1043" s="9">
        <v>4.0474727379031697E-2</v>
      </c>
      <c r="N1043" s="9">
        <v>0</v>
      </c>
      <c r="O1043" s="9">
        <v>6.9888750424532006E-2</v>
      </c>
      <c r="P1043" s="1" t="s">
        <v>5119</v>
      </c>
      <c r="Q1043" s="9">
        <v>1042</v>
      </c>
      <c r="R1043" s="10">
        <f t="shared" si="64"/>
        <v>2084</v>
      </c>
      <c r="S1043" s="1">
        <f t="shared" si="65"/>
        <v>1</v>
      </c>
      <c r="T1043" s="1">
        <f t="shared" si="66"/>
        <v>0</v>
      </c>
      <c r="U1043" s="1">
        <f t="shared" si="67"/>
        <v>0</v>
      </c>
      <c r="V1043" s="1"/>
    </row>
    <row r="1044" spans="1:22" x14ac:dyDescent="0.3">
      <c r="A1044" s="8">
        <v>641</v>
      </c>
      <c r="B1044" s="8" t="s">
        <v>1674</v>
      </c>
      <c r="C1044" s="8">
        <v>0.79100000000000004</v>
      </c>
      <c r="D1044" s="8">
        <v>0.25590000000000002</v>
      </c>
      <c r="E1044" s="8">
        <v>0.25590000000000002</v>
      </c>
      <c r="F1044" s="8" t="s">
        <v>1674</v>
      </c>
      <c r="G1044" s="8">
        <v>0</v>
      </c>
      <c r="H1044" s="1" t="s">
        <v>5120</v>
      </c>
      <c r="I1044" s="8">
        <v>1043</v>
      </c>
      <c r="J1044" s="9" t="s">
        <v>1674</v>
      </c>
      <c r="K1044" s="9" t="s">
        <v>2332</v>
      </c>
      <c r="L1044" s="9">
        <v>1.5906815882011802E-2</v>
      </c>
      <c r="M1044" s="9">
        <v>1.5906815882011802E-2</v>
      </c>
      <c r="N1044" s="9">
        <v>0</v>
      </c>
      <c r="O1044" s="9">
        <v>0.10821759241750201</v>
      </c>
      <c r="P1044" s="1" t="s">
        <v>5121</v>
      </c>
      <c r="Q1044" s="9">
        <v>1043</v>
      </c>
      <c r="R1044" s="10">
        <f t="shared" si="64"/>
        <v>2086</v>
      </c>
      <c r="S1044" s="1">
        <f t="shared" si="65"/>
        <v>1</v>
      </c>
      <c r="T1044" s="1">
        <f t="shared" si="66"/>
        <v>0</v>
      </c>
      <c r="U1044" s="1">
        <f t="shared" si="67"/>
        <v>0</v>
      </c>
      <c r="V1044" s="1"/>
    </row>
    <row r="1045" spans="1:22" x14ac:dyDescent="0.3">
      <c r="A1045" s="8">
        <v>643</v>
      </c>
      <c r="B1045" s="8" t="s">
        <v>1685</v>
      </c>
      <c r="C1045" s="8">
        <v>0.7429</v>
      </c>
      <c r="D1045" s="8">
        <v>0.32150000000000001</v>
      </c>
      <c r="E1045" s="8">
        <v>0.32150000000000001</v>
      </c>
      <c r="F1045" s="8" t="s">
        <v>1685</v>
      </c>
      <c r="G1045" s="8">
        <v>0</v>
      </c>
      <c r="H1045" s="1" t="s">
        <v>5122</v>
      </c>
      <c r="I1045" s="8">
        <v>1044</v>
      </c>
      <c r="J1045" s="9" t="s">
        <v>1685</v>
      </c>
      <c r="K1045" s="9" t="s">
        <v>2334</v>
      </c>
      <c r="L1045" s="9">
        <v>2.34358944325419E-2</v>
      </c>
      <c r="M1045" s="9">
        <v>2.34358944325419E-2</v>
      </c>
      <c r="N1045" s="9">
        <v>0</v>
      </c>
      <c r="O1045" s="9">
        <v>0.10002455528998699</v>
      </c>
      <c r="P1045" s="1" t="s">
        <v>5123</v>
      </c>
      <c r="Q1045" s="9">
        <v>1044</v>
      </c>
      <c r="R1045" s="10">
        <f t="shared" si="64"/>
        <v>2088</v>
      </c>
      <c r="S1045" s="1">
        <f t="shared" si="65"/>
        <v>1</v>
      </c>
      <c r="T1045" s="1">
        <f t="shared" si="66"/>
        <v>0</v>
      </c>
      <c r="U1045" s="1">
        <f t="shared" si="67"/>
        <v>0</v>
      </c>
      <c r="V1045" s="1"/>
    </row>
    <row r="1046" spans="1:22" x14ac:dyDescent="0.3">
      <c r="A1046" s="8">
        <v>650</v>
      </c>
      <c r="B1046" s="8" t="s">
        <v>1669</v>
      </c>
      <c r="C1046" s="8">
        <v>0.73760000000000003</v>
      </c>
      <c r="D1046" s="8">
        <v>0.2888</v>
      </c>
      <c r="E1046" s="8">
        <v>0.2888</v>
      </c>
      <c r="F1046" s="8" t="s">
        <v>1669</v>
      </c>
      <c r="G1046" s="8">
        <v>0</v>
      </c>
      <c r="H1046" s="1" t="s">
        <v>5124</v>
      </c>
      <c r="I1046" s="8">
        <v>1045</v>
      </c>
      <c r="J1046" s="9" t="s">
        <v>1669</v>
      </c>
      <c r="K1046" s="9" t="s">
        <v>2341</v>
      </c>
      <c r="L1046" s="9">
        <v>2.1449412632423E-2</v>
      </c>
      <c r="M1046" s="9">
        <v>2.1449412632423E-2</v>
      </c>
      <c r="N1046" s="9">
        <v>0</v>
      </c>
      <c r="O1046" s="9">
        <v>0.107927787230108</v>
      </c>
      <c r="P1046" s="1" t="s">
        <v>5125</v>
      </c>
      <c r="Q1046" s="9">
        <v>1045</v>
      </c>
      <c r="R1046" s="10">
        <f t="shared" si="64"/>
        <v>2090</v>
      </c>
      <c r="S1046" s="1">
        <f t="shared" si="65"/>
        <v>1</v>
      </c>
      <c r="T1046" s="1">
        <f t="shared" si="66"/>
        <v>0</v>
      </c>
      <c r="U1046" s="1">
        <f t="shared" si="67"/>
        <v>0</v>
      </c>
      <c r="V1046" s="1"/>
    </row>
    <row r="1047" spans="1:22" x14ac:dyDescent="0.3">
      <c r="A1047" s="8">
        <v>653</v>
      </c>
      <c r="B1047" s="8" t="s">
        <v>1674</v>
      </c>
      <c r="C1047" s="8">
        <v>0.59379999999999999</v>
      </c>
      <c r="D1047" s="8">
        <v>0.51529999999999998</v>
      </c>
      <c r="E1047" s="8">
        <v>0.51529999999999998</v>
      </c>
      <c r="F1047" s="8" t="s">
        <v>1674</v>
      </c>
      <c r="G1047" s="8">
        <v>0</v>
      </c>
      <c r="H1047" s="1" t="s">
        <v>5126</v>
      </c>
      <c r="I1047" s="8">
        <v>1046</v>
      </c>
      <c r="J1047" s="9" t="s">
        <v>1674</v>
      </c>
      <c r="K1047" s="9" t="s">
        <v>2344</v>
      </c>
      <c r="L1047" s="9">
        <v>2.6906270233100299E-2</v>
      </c>
      <c r="M1047" s="9">
        <v>2.6906270233100299E-2</v>
      </c>
      <c r="N1047" s="9">
        <v>0</v>
      </c>
      <c r="O1047" s="9">
        <v>7.1599394633915195E-2</v>
      </c>
      <c r="P1047" s="1" t="s">
        <v>5127</v>
      </c>
      <c r="Q1047" s="9">
        <v>1046</v>
      </c>
      <c r="R1047" s="10">
        <f t="shared" si="64"/>
        <v>2092</v>
      </c>
      <c r="S1047" s="1">
        <f t="shared" si="65"/>
        <v>1</v>
      </c>
      <c r="T1047" s="1">
        <f t="shared" si="66"/>
        <v>0</v>
      </c>
      <c r="U1047" s="1">
        <f t="shared" si="67"/>
        <v>0</v>
      </c>
      <c r="V1047" s="1"/>
    </row>
    <row r="1048" spans="1:22" x14ac:dyDescent="0.3">
      <c r="A1048" s="8">
        <v>654</v>
      </c>
      <c r="B1048" s="8" t="s">
        <v>1674</v>
      </c>
      <c r="C1048" s="8">
        <v>0.7218</v>
      </c>
      <c r="D1048" s="8">
        <v>0.34100000000000003</v>
      </c>
      <c r="E1048" s="8">
        <v>0.34100000000000003</v>
      </c>
      <c r="F1048" s="8" t="s">
        <v>1674</v>
      </c>
      <c r="G1048" s="8">
        <v>0</v>
      </c>
      <c r="H1048" s="1" t="s">
        <v>5128</v>
      </c>
      <c r="I1048" s="8">
        <v>1047</v>
      </c>
      <c r="J1048" s="9" t="s">
        <v>1674</v>
      </c>
      <c r="K1048" s="9" t="s">
        <v>2345</v>
      </c>
      <c r="L1048" s="9">
        <v>2.4266935791055599E-2</v>
      </c>
      <c r="M1048" s="9">
        <v>2.4266935791055599E-2</v>
      </c>
      <c r="N1048" s="9">
        <v>0</v>
      </c>
      <c r="O1048" s="9">
        <v>0.110611797484093</v>
      </c>
      <c r="P1048" s="1" t="s">
        <v>5129</v>
      </c>
      <c r="Q1048" s="9">
        <v>1047</v>
      </c>
      <c r="R1048" s="10">
        <f t="shared" si="64"/>
        <v>2094</v>
      </c>
      <c r="S1048" s="1">
        <f t="shared" si="65"/>
        <v>1</v>
      </c>
      <c r="T1048" s="1">
        <f t="shared" si="66"/>
        <v>0</v>
      </c>
      <c r="U1048" s="1">
        <f t="shared" si="67"/>
        <v>0</v>
      </c>
      <c r="V1048" s="1"/>
    </row>
    <row r="1049" spans="1:22" x14ac:dyDescent="0.3">
      <c r="A1049" s="8">
        <v>660</v>
      </c>
      <c r="B1049" s="8" t="s">
        <v>1685</v>
      </c>
      <c r="C1049" s="8">
        <v>0.39789999999999998</v>
      </c>
      <c r="D1049" s="8">
        <v>0.65800000000000003</v>
      </c>
      <c r="E1049" s="8">
        <v>0.65800000000000003</v>
      </c>
      <c r="F1049" s="8" t="s">
        <v>1685</v>
      </c>
      <c r="G1049" s="8">
        <v>0</v>
      </c>
      <c r="H1049" s="1" t="s">
        <v>5130</v>
      </c>
      <c r="I1049" s="8">
        <v>1048</v>
      </c>
      <c r="J1049" s="9" t="s">
        <v>1685</v>
      </c>
      <c r="K1049" s="9" t="s">
        <v>2351</v>
      </c>
      <c r="L1049" s="9">
        <v>2.36821389099829E-2</v>
      </c>
      <c r="M1049" s="9">
        <v>2.36821389099829E-2</v>
      </c>
      <c r="N1049" s="9">
        <v>0</v>
      </c>
      <c r="O1049" s="9">
        <v>5.3025226174085401E-2</v>
      </c>
      <c r="P1049" s="1" t="s">
        <v>5131</v>
      </c>
      <c r="Q1049" s="9">
        <v>1048</v>
      </c>
      <c r="R1049" s="10">
        <f t="shared" si="64"/>
        <v>2096</v>
      </c>
      <c r="S1049" s="1">
        <f t="shared" si="65"/>
        <v>1</v>
      </c>
      <c r="T1049" s="1">
        <f t="shared" si="66"/>
        <v>0</v>
      </c>
      <c r="U1049" s="1">
        <f t="shared" si="67"/>
        <v>0</v>
      </c>
      <c r="V1049" s="1"/>
    </row>
    <row r="1050" spans="1:22" x14ac:dyDescent="0.3">
      <c r="A1050" s="8">
        <v>661</v>
      </c>
      <c r="B1050" s="8" t="s">
        <v>1682</v>
      </c>
      <c r="C1050" s="8">
        <v>0.64939999999999998</v>
      </c>
      <c r="D1050" s="8">
        <v>0.31009999999999999</v>
      </c>
      <c r="E1050" s="8">
        <v>0.31009999999999999</v>
      </c>
      <c r="F1050" s="8" t="s">
        <v>1682</v>
      </c>
      <c r="G1050" s="8">
        <v>0</v>
      </c>
      <c r="H1050" s="1" t="s">
        <v>5132</v>
      </c>
      <c r="I1050" s="8">
        <v>1049</v>
      </c>
      <c r="J1050" s="9" t="s">
        <v>1682</v>
      </c>
      <c r="K1050" s="9" t="s">
        <v>2352</v>
      </c>
      <c r="L1050" s="9">
        <v>2.1953202476927499E-2</v>
      </c>
      <c r="M1050" s="9">
        <v>2.1953202476927499E-2</v>
      </c>
      <c r="N1050" s="9">
        <v>0</v>
      </c>
      <c r="O1050" s="9">
        <v>0.10034192107611201</v>
      </c>
      <c r="P1050" s="1" t="s">
        <v>5133</v>
      </c>
      <c r="Q1050" s="9">
        <v>1049</v>
      </c>
      <c r="R1050" s="10">
        <f t="shared" si="64"/>
        <v>2098</v>
      </c>
      <c r="S1050" s="1">
        <f t="shared" si="65"/>
        <v>1</v>
      </c>
      <c r="T1050" s="1">
        <f t="shared" si="66"/>
        <v>0</v>
      </c>
      <c r="U1050" s="1">
        <f t="shared" si="67"/>
        <v>0</v>
      </c>
      <c r="V1050" s="1"/>
    </row>
    <row r="1051" spans="1:22" x14ac:dyDescent="0.3">
      <c r="A1051" s="8">
        <v>662</v>
      </c>
      <c r="B1051" s="8" t="s">
        <v>1671</v>
      </c>
      <c r="C1051" s="8">
        <v>0.2989</v>
      </c>
      <c r="D1051" s="8">
        <v>0.76800000000000002</v>
      </c>
      <c r="E1051" s="8">
        <v>0.76800000000000002</v>
      </c>
      <c r="F1051" s="8" t="s">
        <v>1671</v>
      </c>
      <c r="G1051" s="8">
        <v>0</v>
      </c>
      <c r="H1051" s="1" t="s">
        <v>5134</v>
      </c>
      <c r="I1051" s="8">
        <v>1050</v>
      </c>
      <c r="J1051" s="9" t="s">
        <v>1671</v>
      </c>
      <c r="K1051" s="9" t="s">
        <v>2353</v>
      </c>
      <c r="L1051" s="9">
        <v>3.4999354446689397E-2</v>
      </c>
      <c r="M1051" s="9">
        <v>3.4999354446689397E-2</v>
      </c>
      <c r="N1051" s="9">
        <v>0</v>
      </c>
      <c r="O1051" s="9">
        <v>6.3677119424474807E-2</v>
      </c>
      <c r="P1051" s="1" t="s">
        <v>5135</v>
      </c>
      <c r="Q1051" s="9">
        <v>1050</v>
      </c>
      <c r="R1051" s="10">
        <f t="shared" si="64"/>
        <v>2100</v>
      </c>
      <c r="S1051" s="1">
        <f t="shared" si="65"/>
        <v>1</v>
      </c>
      <c r="T1051" s="1">
        <f t="shared" si="66"/>
        <v>0</v>
      </c>
      <c r="U1051" s="1">
        <f t="shared" si="67"/>
        <v>0</v>
      </c>
      <c r="V1051" s="1"/>
    </row>
    <row r="1052" spans="1:22" x14ac:dyDescent="0.3">
      <c r="A1052" s="8">
        <v>663</v>
      </c>
      <c r="B1052" s="8" t="s">
        <v>1684</v>
      </c>
      <c r="C1052" s="8">
        <v>0.15440000000000001</v>
      </c>
      <c r="D1052" s="8">
        <v>0.90900000000000003</v>
      </c>
      <c r="E1052" s="8">
        <v>0.90900000000000003</v>
      </c>
      <c r="F1052" s="8" t="s">
        <v>1684</v>
      </c>
      <c r="G1052" s="8">
        <v>0</v>
      </c>
      <c r="H1052" s="1" t="s">
        <v>5136</v>
      </c>
      <c r="I1052" s="8">
        <v>1051</v>
      </c>
      <c r="J1052" s="9" t="s">
        <v>1684</v>
      </c>
      <c r="K1052" s="9" t="s">
        <v>2354</v>
      </c>
      <c r="L1052" s="9">
        <v>6.0034860881343299E-2</v>
      </c>
      <c r="M1052" s="9">
        <v>6.0034860881343299E-2</v>
      </c>
      <c r="N1052" s="9">
        <v>0</v>
      </c>
      <c r="O1052" s="9">
        <v>6.5343621971866606E-2</v>
      </c>
      <c r="P1052" s="1" t="s">
        <v>5137</v>
      </c>
      <c r="Q1052" s="9">
        <v>1051</v>
      </c>
      <c r="R1052" s="10">
        <f t="shared" si="64"/>
        <v>2102</v>
      </c>
      <c r="S1052" s="1">
        <f t="shared" si="65"/>
        <v>1</v>
      </c>
      <c r="T1052" s="1">
        <f t="shared" si="66"/>
        <v>0</v>
      </c>
      <c r="U1052" s="1">
        <f t="shared" si="67"/>
        <v>0</v>
      </c>
      <c r="V1052" s="1"/>
    </row>
    <row r="1053" spans="1:22" x14ac:dyDescent="0.3">
      <c r="A1053" s="8">
        <v>664</v>
      </c>
      <c r="B1053" s="8" t="s">
        <v>1671</v>
      </c>
      <c r="C1053" s="8">
        <v>0.17899999999999999</v>
      </c>
      <c r="D1053" s="8">
        <v>0.89100000000000001</v>
      </c>
      <c r="E1053" s="8">
        <v>0.89100000000000001</v>
      </c>
      <c r="F1053" s="8" t="s">
        <v>1671</v>
      </c>
      <c r="G1053" s="8">
        <v>0</v>
      </c>
      <c r="H1053" s="1" t="s">
        <v>5138</v>
      </c>
      <c r="I1053" s="8">
        <v>1052</v>
      </c>
      <c r="J1053" s="9" t="s">
        <v>1671</v>
      </c>
      <c r="K1053" s="9" t="s">
        <v>2355</v>
      </c>
      <c r="L1053" s="9">
        <v>4.53991498348124E-2</v>
      </c>
      <c r="M1053" s="9">
        <v>4.53991498348124E-2</v>
      </c>
      <c r="N1053" s="9">
        <v>0</v>
      </c>
      <c r="O1053" s="9">
        <v>5.2912726434409398E-2</v>
      </c>
      <c r="P1053" s="1" t="s">
        <v>5139</v>
      </c>
      <c r="Q1053" s="9">
        <v>1052</v>
      </c>
      <c r="R1053" s="10">
        <f t="shared" si="64"/>
        <v>2104</v>
      </c>
      <c r="S1053" s="1">
        <f t="shared" si="65"/>
        <v>1</v>
      </c>
      <c r="T1053" s="1">
        <f t="shared" si="66"/>
        <v>0</v>
      </c>
      <c r="U1053" s="1">
        <f t="shared" si="67"/>
        <v>0</v>
      </c>
      <c r="V1053" s="1"/>
    </row>
    <row r="1054" spans="1:22" x14ac:dyDescent="0.3">
      <c r="A1054" s="8">
        <v>665</v>
      </c>
      <c r="B1054" s="8" t="s">
        <v>1680</v>
      </c>
      <c r="C1054" s="8">
        <v>0.38129999999999997</v>
      </c>
      <c r="D1054" s="8">
        <v>0.7147</v>
      </c>
      <c r="E1054" s="8">
        <v>0.7147</v>
      </c>
      <c r="F1054" s="8" t="s">
        <v>1680</v>
      </c>
      <c r="G1054" s="8">
        <v>0</v>
      </c>
      <c r="H1054" s="1" t="s">
        <v>5140</v>
      </c>
      <c r="I1054" s="8">
        <v>1053</v>
      </c>
      <c r="J1054" s="9" t="s">
        <v>1680</v>
      </c>
      <c r="K1054" s="9" t="s">
        <v>2356</v>
      </c>
      <c r="L1054" s="9">
        <v>5.8464325435197202E-2</v>
      </c>
      <c r="M1054" s="9">
        <v>5.8464325435197202E-2</v>
      </c>
      <c r="N1054" s="9">
        <v>0</v>
      </c>
      <c r="O1054" s="9">
        <v>9.4579466465932405E-2</v>
      </c>
      <c r="P1054" s="1" t="s">
        <v>5141</v>
      </c>
      <c r="Q1054" s="9">
        <v>1053</v>
      </c>
      <c r="R1054" s="10">
        <f t="shared" si="64"/>
        <v>2106</v>
      </c>
      <c r="S1054" s="1">
        <f t="shared" si="65"/>
        <v>1</v>
      </c>
      <c r="T1054" s="1">
        <f t="shared" si="66"/>
        <v>0</v>
      </c>
      <c r="U1054" s="1">
        <f t="shared" si="67"/>
        <v>0</v>
      </c>
      <c r="V1054" s="1"/>
    </row>
    <row r="1055" spans="1:22" x14ac:dyDescent="0.3">
      <c r="A1055" s="8">
        <v>666</v>
      </c>
      <c r="B1055" s="8" t="s">
        <v>1675</v>
      </c>
      <c r="C1055" s="8">
        <v>0.27500000000000002</v>
      </c>
      <c r="D1055" s="8">
        <v>0.8054</v>
      </c>
      <c r="E1055" s="8">
        <v>0.8054</v>
      </c>
      <c r="F1055" s="8" t="s">
        <v>1675</v>
      </c>
      <c r="G1055" s="8">
        <v>0</v>
      </c>
      <c r="H1055" s="1" t="s">
        <v>5142</v>
      </c>
      <c r="I1055" s="8">
        <v>1054</v>
      </c>
      <c r="J1055" s="9" t="s">
        <v>1675</v>
      </c>
      <c r="K1055" s="9" t="s">
        <v>2357</v>
      </c>
      <c r="L1055" s="9">
        <v>5.00190691793811E-2</v>
      </c>
      <c r="M1055" s="9">
        <v>5.00190691793811E-2</v>
      </c>
      <c r="N1055" s="9">
        <v>0</v>
      </c>
      <c r="O1055" s="9">
        <v>6.7949556735277694E-2</v>
      </c>
      <c r="P1055" s="1" t="s">
        <v>5143</v>
      </c>
      <c r="Q1055" s="9">
        <v>1054</v>
      </c>
      <c r="R1055" s="10">
        <f t="shared" si="64"/>
        <v>2108</v>
      </c>
      <c r="S1055" s="1">
        <f t="shared" si="65"/>
        <v>1</v>
      </c>
      <c r="T1055" s="1">
        <f t="shared" si="66"/>
        <v>0</v>
      </c>
      <c r="U1055" s="1">
        <f t="shared" si="67"/>
        <v>0</v>
      </c>
      <c r="V1055" s="1"/>
    </row>
    <row r="1056" spans="1:22" x14ac:dyDescent="0.3">
      <c r="A1056" s="8">
        <v>667</v>
      </c>
      <c r="B1056" s="8" t="s">
        <v>1681</v>
      </c>
      <c r="C1056" s="8">
        <v>6.1499999999999999E-2</v>
      </c>
      <c r="D1056" s="8">
        <v>0.97560000000000002</v>
      </c>
      <c r="E1056" s="8">
        <v>0.97560000000000002</v>
      </c>
      <c r="F1056" s="8" t="s">
        <v>1681</v>
      </c>
      <c r="G1056" s="8">
        <v>0</v>
      </c>
      <c r="H1056" s="1" t="s">
        <v>5144</v>
      </c>
      <c r="I1056" s="8">
        <v>1055</v>
      </c>
      <c r="J1056" s="9" t="s">
        <v>1681</v>
      </c>
      <c r="K1056" s="9" t="s">
        <v>2358</v>
      </c>
      <c r="L1056" s="9">
        <v>4.6992308935552903E-2</v>
      </c>
      <c r="M1056" s="9">
        <v>4.6992308935552903E-2</v>
      </c>
      <c r="N1056" s="9">
        <v>0</v>
      </c>
      <c r="O1056" s="9">
        <v>4.86868776740495E-2</v>
      </c>
      <c r="P1056" s="1" t="s">
        <v>5145</v>
      </c>
      <c r="Q1056" s="9">
        <v>1055</v>
      </c>
      <c r="R1056" s="10">
        <f t="shared" si="64"/>
        <v>2110</v>
      </c>
      <c r="S1056" s="1">
        <f t="shared" si="65"/>
        <v>1</v>
      </c>
      <c r="T1056" s="1">
        <f t="shared" si="66"/>
        <v>0</v>
      </c>
      <c r="U1056" s="1">
        <f t="shared" si="67"/>
        <v>0</v>
      </c>
      <c r="V1056" s="1"/>
    </row>
    <row r="1057" spans="1:22" x14ac:dyDescent="0.3">
      <c r="A1057" s="8">
        <v>669</v>
      </c>
      <c r="B1057" s="8" t="s">
        <v>1674</v>
      </c>
      <c r="C1057" s="8">
        <v>0.50149999999999995</v>
      </c>
      <c r="D1057" s="8">
        <v>0.59589999999999999</v>
      </c>
      <c r="E1057" s="8">
        <v>0.59589999999999999</v>
      </c>
      <c r="F1057" s="8" t="s">
        <v>1674</v>
      </c>
      <c r="G1057" s="8">
        <v>0</v>
      </c>
      <c r="H1057" s="1" t="s">
        <v>5146</v>
      </c>
      <c r="I1057" s="8">
        <v>1056</v>
      </c>
      <c r="J1057" s="9" t="s">
        <v>1674</v>
      </c>
      <c r="K1057" s="9" t="s">
        <v>2360</v>
      </c>
      <c r="L1057" s="9">
        <v>4.1292946587173397E-2</v>
      </c>
      <c r="M1057" s="9">
        <v>4.1292946587173397E-2</v>
      </c>
      <c r="N1057" s="9">
        <v>0</v>
      </c>
      <c r="O1057" s="9">
        <v>9.4230250341475696E-2</v>
      </c>
      <c r="P1057" s="1" t="s">
        <v>5147</v>
      </c>
      <c r="Q1057" s="9">
        <v>1056</v>
      </c>
      <c r="R1057" s="10">
        <f t="shared" si="64"/>
        <v>2112</v>
      </c>
      <c r="S1057" s="1">
        <f t="shared" si="65"/>
        <v>1</v>
      </c>
      <c r="T1057" s="1">
        <f t="shared" si="66"/>
        <v>0</v>
      </c>
      <c r="U1057" s="1">
        <f t="shared" si="67"/>
        <v>0</v>
      </c>
      <c r="V1057" s="1"/>
    </row>
    <row r="1058" spans="1:22" x14ac:dyDescent="0.3">
      <c r="A1058" s="8">
        <v>670</v>
      </c>
      <c r="B1058" s="8" t="s">
        <v>1675</v>
      </c>
      <c r="C1058" s="8">
        <v>0.29980000000000001</v>
      </c>
      <c r="D1058" s="8">
        <v>0.68540000000000001</v>
      </c>
      <c r="E1058" s="8">
        <v>0.68540000000000001</v>
      </c>
      <c r="F1058" s="8" t="s">
        <v>1675</v>
      </c>
      <c r="G1058" s="8">
        <v>0</v>
      </c>
      <c r="H1058" s="1" t="s">
        <v>5148</v>
      </c>
      <c r="I1058" s="8">
        <v>1057</v>
      </c>
      <c r="J1058" s="9" t="s">
        <v>1675</v>
      </c>
      <c r="K1058" s="9" t="s">
        <v>2361</v>
      </c>
      <c r="L1058" s="9">
        <v>3.81488788528117E-2</v>
      </c>
      <c r="M1058" s="9">
        <v>3.81488788528117E-2</v>
      </c>
      <c r="N1058" s="9">
        <v>0</v>
      </c>
      <c r="O1058" s="9">
        <v>6.9575309433212301E-2</v>
      </c>
      <c r="P1058" s="1" t="s">
        <v>5149</v>
      </c>
      <c r="Q1058" s="9">
        <v>1057</v>
      </c>
      <c r="R1058" s="10">
        <f t="shared" si="64"/>
        <v>2114</v>
      </c>
      <c r="S1058" s="1">
        <f t="shared" si="65"/>
        <v>1</v>
      </c>
      <c r="T1058" s="1">
        <f t="shared" si="66"/>
        <v>0</v>
      </c>
      <c r="U1058" s="1">
        <f t="shared" si="67"/>
        <v>0</v>
      </c>
      <c r="V1058" s="1"/>
    </row>
    <row r="1059" spans="1:22" x14ac:dyDescent="0.3">
      <c r="A1059" s="8">
        <v>671</v>
      </c>
      <c r="B1059" s="8" t="s">
        <v>1675</v>
      </c>
      <c r="C1059" s="8">
        <v>0.20699999999999999</v>
      </c>
      <c r="D1059" s="8">
        <v>0.8266</v>
      </c>
      <c r="E1059" s="8">
        <v>0.8266</v>
      </c>
      <c r="F1059" s="8" t="s">
        <v>1675</v>
      </c>
      <c r="G1059" s="8">
        <v>0</v>
      </c>
      <c r="H1059" s="1" t="s">
        <v>5150</v>
      </c>
      <c r="I1059" s="8">
        <v>1058</v>
      </c>
      <c r="J1059" s="9" t="s">
        <v>1675</v>
      </c>
      <c r="K1059" s="9" t="s">
        <v>2362</v>
      </c>
      <c r="L1059" s="9">
        <v>3.54576514366505E-2</v>
      </c>
      <c r="M1059" s="9">
        <v>3.54576514366505E-2</v>
      </c>
      <c r="N1059" s="9">
        <v>0</v>
      </c>
      <c r="O1059" s="9">
        <v>4.8429088425470203E-2</v>
      </c>
      <c r="P1059" s="1" t="s">
        <v>5151</v>
      </c>
      <c r="Q1059" s="9">
        <v>1058</v>
      </c>
      <c r="R1059" s="10">
        <f t="shared" si="64"/>
        <v>2116</v>
      </c>
      <c r="S1059" s="1">
        <f t="shared" si="65"/>
        <v>1</v>
      </c>
      <c r="T1059" s="1">
        <f t="shared" si="66"/>
        <v>0</v>
      </c>
      <c r="U1059" s="1">
        <f t="shared" si="67"/>
        <v>0</v>
      </c>
      <c r="V1059" s="1"/>
    </row>
    <row r="1060" spans="1:22" x14ac:dyDescent="0.3">
      <c r="A1060" s="8">
        <v>673</v>
      </c>
      <c r="B1060" s="8" t="s">
        <v>1671</v>
      </c>
      <c r="C1060" s="8">
        <v>0.61739999999999995</v>
      </c>
      <c r="D1060" s="8">
        <v>0.5</v>
      </c>
      <c r="E1060" s="8">
        <v>0.5</v>
      </c>
      <c r="F1060" s="8" t="s">
        <v>1671</v>
      </c>
      <c r="G1060" s="8">
        <v>0</v>
      </c>
      <c r="H1060" s="1" t="s">
        <v>5152</v>
      </c>
      <c r="I1060" s="8">
        <v>1059</v>
      </c>
      <c r="J1060" s="9" t="s">
        <v>1671</v>
      </c>
      <c r="K1060" s="9" t="s">
        <v>2364</v>
      </c>
      <c r="L1060" s="9">
        <v>2.6381743176197198E-2</v>
      </c>
      <c r="M1060" s="9">
        <v>2.6381743176197198E-2</v>
      </c>
      <c r="N1060" s="9">
        <v>0</v>
      </c>
      <c r="O1060" s="9">
        <v>8.2172665300638006E-2</v>
      </c>
      <c r="P1060" s="1" t="s">
        <v>5153</v>
      </c>
      <c r="Q1060" s="9">
        <v>1059</v>
      </c>
      <c r="R1060" s="10">
        <f t="shared" si="64"/>
        <v>2118</v>
      </c>
      <c r="S1060" s="1">
        <f t="shared" si="65"/>
        <v>1</v>
      </c>
      <c r="T1060" s="1">
        <f t="shared" si="66"/>
        <v>0</v>
      </c>
      <c r="U1060" s="1">
        <f t="shared" si="67"/>
        <v>0</v>
      </c>
      <c r="V1060" s="1"/>
    </row>
    <row r="1061" spans="1:22" x14ac:dyDescent="0.3">
      <c r="A1061" s="8">
        <v>676</v>
      </c>
      <c r="B1061" s="8" t="s">
        <v>1668</v>
      </c>
      <c r="C1061" s="8">
        <v>0.80840000000000001</v>
      </c>
      <c r="D1061" s="8">
        <v>0.28110000000000002</v>
      </c>
      <c r="E1061" s="8">
        <v>0.28110000000000002</v>
      </c>
      <c r="F1061" s="8" t="s">
        <v>1668</v>
      </c>
      <c r="G1061" s="8">
        <v>0</v>
      </c>
      <c r="H1061" s="1" t="s">
        <v>5154</v>
      </c>
      <c r="I1061" s="8">
        <v>1060</v>
      </c>
      <c r="J1061" s="9" t="s">
        <v>1668</v>
      </c>
      <c r="K1061" s="9" t="s">
        <v>2367</v>
      </c>
      <c r="L1061" s="9">
        <v>1.6460695283251101E-2</v>
      </c>
      <c r="M1061" s="9">
        <v>1.6460695283251101E-2</v>
      </c>
      <c r="N1061" s="9">
        <v>0</v>
      </c>
      <c r="O1061" s="9">
        <v>8.8160783448312893E-2</v>
      </c>
      <c r="P1061" s="1" t="s">
        <v>5155</v>
      </c>
      <c r="Q1061" s="9">
        <v>1060</v>
      </c>
      <c r="R1061" s="10">
        <f t="shared" si="64"/>
        <v>2120</v>
      </c>
      <c r="S1061" s="1">
        <f t="shared" si="65"/>
        <v>1</v>
      </c>
      <c r="T1061" s="1">
        <f t="shared" si="66"/>
        <v>0</v>
      </c>
      <c r="U1061" s="1">
        <f t="shared" si="67"/>
        <v>0</v>
      </c>
      <c r="V1061" s="1"/>
    </row>
    <row r="1062" spans="1:22" x14ac:dyDescent="0.3">
      <c r="A1062" s="8">
        <v>677</v>
      </c>
      <c r="B1062" s="8" t="s">
        <v>1674</v>
      </c>
      <c r="C1062" s="8">
        <v>0.86699999999999999</v>
      </c>
      <c r="D1062" s="8">
        <v>0.17280000000000001</v>
      </c>
      <c r="E1062" s="8">
        <v>0.17280000000000001</v>
      </c>
      <c r="F1062" s="8" t="s">
        <v>1674</v>
      </c>
      <c r="G1062" s="8">
        <v>0</v>
      </c>
      <c r="H1062" s="1" t="s">
        <v>5156</v>
      </c>
      <c r="I1062" s="8">
        <v>1061</v>
      </c>
      <c r="J1062" s="9" t="s">
        <v>1674</v>
      </c>
      <c r="K1062" s="9" t="s">
        <v>2368</v>
      </c>
      <c r="L1062" s="9">
        <v>1.06652417019844E-2</v>
      </c>
      <c r="M1062" s="9">
        <v>1.06652417019844E-2</v>
      </c>
      <c r="N1062" s="9">
        <v>0</v>
      </c>
      <c r="O1062" s="9">
        <v>0.10180954353879799</v>
      </c>
      <c r="P1062" s="1" t="s">
        <v>5157</v>
      </c>
      <c r="Q1062" s="9">
        <v>1061</v>
      </c>
      <c r="R1062" s="10">
        <f t="shared" si="64"/>
        <v>2122</v>
      </c>
      <c r="S1062" s="1">
        <f t="shared" si="65"/>
        <v>1</v>
      </c>
      <c r="T1062" s="1">
        <f t="shared" si="66"/>
        <v>0</v>
      </c>
      <c r="U1062" s="1">
        <f t="shared" si="67"/>
        <v>0</v>
      </c>
      <c r="V1062" s="1"/>
    </row>
    <row r="1063" spans="1:22" x14ac:dyDescent="0.3">
      <c r="A1063" s="8">
        <v>680</v>
      </c>
      <c r="B1063" s="8" t="s">
        <v>1671</v>
      </c>
      <c r="C1063" s="8">
        <v>0.77290000000000003</v>
      </c>
      <c r="D1063" s="8">
        <v>0.34799999999999998</v>
      </c>
      <c r="E1063" s="8">
        <v>0.34799999999999998</v>
      </c>
      <c r="F1063" s="8" t="s">
        <v>1671</v>
      </c>
      <c r="G1063" s="8">
        <v>0</v>
      </c>
      <c r="H1063" s="1" t="s">
        <v>5158</v>
      </c>
      <c r="I1063" s="8">
        <v>1062</v>
      </c>
      <c r="J1063" s="9" t="s">
        <v>1671</v>
      </c>
      <c r="K1063" s="9" t="s">
        <v>2371</v>
      </c>
      <c r="L1063" s="9">
        <v>1.65920448636665E-2</v>
      </c>
      <c r="M1063" s="9">
        <v>1.65920448636665E-2</v>
      </c>
      <c r="N1063" s="9">
        <v>0</v>
      </c>
      <c r="O1063" s="9">
        <v>7.6328411653268799E-2</v>
      </c>
      <c r="P1063" s="1" t="s">
        <v>5159</v>
      </c>
      <c r="Q1063" s="9">
        <v>1062</v>
      </c>
      <c r="R1063" s="10">
        <f t="shared" si="64"/>
        <v>2124</v>
      </c>
      <c r="S1063" s="1">
        <f t="shared" si="65"/>
        <v>1</v>
      </c>
      <c r="T1063" s="1">
        <f t="shared" si="66"/>
        <v>0</v>
      </c>
      <c r="U1063" s="1">
        <f t="shared" si="67"/>
        <v>0</v>
      </c>
      <c r="V1063" s="1"/>
    </row>
    <row r="1064" spans="1:22" x14ac:dyDescent="0.3">
      <c r="A1064" s="8">
        <v>683</v>
      </c>
      <c r="B1064" s="8" t="s">
        <v>1673</v>
      </c>
      <c r="C1064" s="8">
        <v>0.60229999999999995</v>
      </c>
      <c r="D1064" s="8">
        <v>0.44629999999999997</v>
      </c>
      <c r="E1064" s="8">
        <v>0.44629999999999997</v>
      </c>
      <c r="F1064" s="8" t="s">
        <v>1673</v>
      </c>
      <c r="G1064" s="8">
        <v>0</v>
      </c>
      <c r="H1064" s="1" t="s">
        <v>5160</v>
      </c>
      <c r="I1064" s="8">
        <v>1063</v>
      </c>
      <c r="J1064" s="9" t="s">
        <v>1673</v>
      </c>
      <c r="K1064" s="9" t="s">
        <v>2374</v>
      </c>
      <c r="L1064" s="9">
        <v>2.2771846164559701E-2</v>
      </c>
      <c r="M1064" s="9">
        <v>2.2771846164559701E-2</v>
      </c>
      <c r="N1064" s="9">
        <v>0</v>
      </c>
      <c r="O1064" s="9">
        <v>7.6835091290237495E-2</v>
      </c>
      <c r="P1064" s="1" t="s">
        <v>5161</v>
      </c>
      <c r="Q1064" s="9">
        <v>1063</v>
      </c>
      <c r="R1064" s="10">
        <f t="shared" si="64"/>
        <v>2126</v>
      </c>
      <c r="S1064" s="1">
        <f t="shared" si="65"/>
        <v>1</v>
      </c>
      <c r="T1064" s="1">
        <f t="shared" si="66"/>
        <v>0</v>
      </c>
      <c r="U1064" s="1">
        <f t="shared" si="67"/>
        <v>0</v>
      </c>
      <c r="V1064" s="1"/>
    </row>
    <row r="1065" spans="1:22" x14ac:dyDescent="0.3">
      <c r="A1065" s="8">
        <v>685</v>
      </c>
      <c r="B1065" s="8" t="s">
        <v>1668</v>
      </c>
      <c r="C1065" s="8">
        <v>0.7974</v>
      </c>
      <c r="D1065" s="8">
        <v>0.38500000000000001</v>
      </c>
      <c r="E1065" s="8">
        <v>0.38500000000000001</v>
      </c>
      <c r="F1065" s="8" t="s">
        <v>1668</v>
      </c>
      <c r="G1065" s="8">
        <v>0</v>
      </c>
      <c r="H1065" s="1" t="s">
        <v>5162</v>
      </c>
      <c r="I1065" s="8">
        <v>1064</v>
      </c>
      <c r="J1065" s="9" t="s">
        <v>1668</v>
      </c>
      <c r="K1065" s="9" t="s">
        <v>2376</v>
      </c>
      <c r="L1065" s="9">
        <v>1.8875610705934201E-2</v>
      </c>
      <c r="M1065" s="9">
        <v>1.8875610705934201E-2</v>
      </c>
      <c r="N1065" s="9">
        <v>0</v>
      </c>
      <c r="O1065" s="9">
        <v>8.0571584851168193E-2</v>
      </c>
      <c r="P1065" s="1" t="s">
        <v>5163</v>
      </c>
      <c r="Q1065" s="9">
        <v>1064</v>
      </c>
      <c r="R1065" s="10">
        <f t="shared" si="64"/>
        <v>2128</v>
      </c>
      <c r="S1065" s="1">
        <f t="shared" si="65"/>
        <v>1</v>
      </c>
      <c r="T1065" s="1">
        <f t="shared" si="66"/>
        <v>0</v>
      </c>
      <c r="U1065" s="1">
        <f t="shared" si="67"/>
        <v>0</v>
      </c>
      <c r="V1065" s="1"/>
    </row>
    <row r="1066" spans="1:22" x14ac:dyDescent="0.3">
      <c r="A1066" s="8">
        <v>687</v>
      </c>
      <c r="B1066" s="8" t="s">
        <v>1675</v>
      </c>
      <c r="C1066" s="8">
        <v>0.47410000000000002</v>
      </c>
      <c r="D1066" s="8">
        <v>0.51170000000000004</v>
      </c>
      <c r="E1066" s="8">
        <v>0.51170000000000004</v>
      </c>
      <c r="F1066" s="8" t="s">
        <v>1675</v>
      </c>
      <c r="G1066" s="8">
        <v>0</v>
      </c>
      <c r="H1066" s="1" t="s">
        <v>5164</v>
      </c>
      <c r="I1066" s="8">
        <v>1065</v>
      </c>
      <c r="J1066" s="9" t="s">
        <v>1675</v>
      </c>
      <c r="K1066" s="9" t="s">
        <v>2378</v>
      </c>
      <c r="L1066" s="9">
        <v>2.6970796503696999E-2</v>
      </c>
      <c r="M1066" s="9">
        <v>2.6970796503696999E-2</v>
      </c>
      <c r="N1066" s="9">
        <v>0</v>
      </c>
      <c r="O1066" s="9">
        <v>7.3613093304133001E-2</v>
      </c>
      <c r="P1066" s="1" t="s">
        <v>5165</v>
      </c>
      <c r="Q1066" s="9">
        <v>1065</v>
      </c>
      <c r="R1066" s="10">
        <f t="shared" si="64"/>
        <v>2130</v>
      </c>
      <c r="S1066" s="1">
        <f t="shared" si="65"/>
        <v>1</v>
      </c>
      <c r="T1066" s="1">
        <f t="shared" si="66"/>
        <v>0</v>
      </c>
      <c r="U1066" s="1">
        <f t="shared" si="67"/>
        <v>0</v>
      </c>
      <c r="V1066" s="1"/>
    </row>
    <row r="1067" spans="1:22" x14ac:dyDescent="0.3">
      <c r="A1067" s="8">
        <v>688</v>
      </c>
      <c r="B1067" s="8" t="s">
        <v>1673</v>
      </c>
      <c r="C1067" s="8">
        <v>0.70879999999999999</v>
      </c>
      <c r="D1067" s="8">
        <v>0.34060000000000001</v>
      </c>
      <c r="E1067" s="8">
        <v>0.34060000000000001</v>
      </c>
      <c r="F1067" s="8" t="s">
        <v>1673</v>
      </c>
      <c r="G1067" s="8">
        <v>0</v>
      </c>
      <c r="H1067" s="1" t="s">
        <v>5166</v>
      </c>
      <c r="I1067" s="8">
        <v>1066</v>
      </c>
      <c r="J1067" s="9" t="s">
        <v>1673</v>
      </c>
      <c r="K1067" s="9" t="s">
        <v>2379</v>
      </c>
      <c r="L1067" s="9">
        <v>1.31012092494475E-2</v>
      </c>
      <c r="M1067" s="9">
        <v>1.31012092494475E-2</v>
      </c>
      <c r="N1067" s="9">
        <v>0</v>
      </c>
      <c r="O1067" s="9">
        <v>6.7175112626105801E-2</v>
      </c>
      <c r="P1067" s="1" t="s">
        <v>5167</v>
      </c>
      <c r="Q1067" s="9">
        <v>1066</v>
      </c>
      <c r="R1067" s="10">
        <f t="shared" si="64"/>
        <v>2132</v>
      </c>
      <c r="S1067" s="1">
        <f t="shared" si="65"/>
        <v>1</v>
      </c>
      <c r="T1067" s="1">
        <f t="shared" si="66"/>
        <v>0</v>
      </c>
      <c r="U1067" s="1">
        <f t="shared" si="67"/>
        <v>0</v>
      </c>
      <c r="V1067" s="1"/>
    </row>
    <row r="1068" spans="1:22" x14ac:dyDescent="0.3">
      <c r="A1068" s="8">
        <v>691</v>
      </c>
      <c r="B1068" s="8" t="s">
        <v>1668</v>
      </c>
      <c r="C1068" s="8">
        <v>0.96030000000000004</v>
      </c>
      <c r="D1068" s="8">
        <v>0.1188</v>
      </c>
      <c r="E1068" s="8">
        <v>0.1188</v>
      </c>
      <c r="F1068" s="8" t="s">
        <v>1668</v>
      </c>
      <c r="G1068" s="8">
        <v>0</v>
      </c>
      <c r="H1068" s="1" t="s">
        <v>5168</v>
      </c>
      <c r="I1068" s="8">
        <v>1067</v>
      </c>
      <c r="J1068" s="9" t="s">
        <v>1668</v>
      </c>
      <c r="K1068" s="9" t="s">
        <v>2382</v>
      </c>
      <c r="L1068" s="9">
        <v>3.37927747633913E-3</v>
      </c>
      <c r="M1068" s="9">
        <v>3.37927747633913E-3</v>
      </c>
      <c r="N1068" s="9">
        <v>0</v>
      </c>
      <c r="O1068" s="9">
        <v>1.9371830517876699E-2</v>
      </c>
      <c r="P1068" s="1" t="s">
        <v>5169</v>
      </c>
      <c r="Q1068" s="9">
        <v>1067</v>
      </c>
      <c r="R1068" s="10">
        <f t="shared" si="64"/>
        <v>2134</v>
      </c>
      <c r="S1068" s="1">
        <f t="shared" si="65"/>
        <v>1</v>
      </c>
      <c r="T1068" s="1">
        <f t="shared" si="66"/>
        <v>0</v>
      </c>
      <c r="U1068" s="1">
        <f t="shared" si="67"/>
        <v>0</v>
      </c>
      <c r="V1068" s="1"/>
    </row>
    <row r="1069" spans="1:22" x14ac:dyDescent="0.3">
      <c r="A1069" s="8">
        <v>692</v>
      </c>
      <c r="B1069" s="8" t="s">
        <v>1671</v>
      </c>
      <c r="C1069" s="8">
        <v>0.96199999999999997</v>
      </c>
      <c r="D1069" s="8">
        <v>9.8000000000000004E-2</v>
      </c>
      <c r="E1069" s="8">
        <v>9.8000000000000004E-2</v>
      </c>
      <c r="F1069" s="8" t="s">
        <v>1671</v>
      </c>
      <c r="G1069" s="8">
        <v>0</v>
      </c>
      <c r="H1069" s="1" t="s">
        <v>5170</v>
      </c>
      <c r="I1069" s="8">
        <v>1068</v>
      </c>
      <c r="J1069" s="9" t="s">
        <v>1671</v>
      </c>
      <c r="K1069" s="9" t="s">
        <v>2383</v>
      </c>
      <c r="L1069" s="9">
        <v>1.70513353350032E-3</v>
      </c>
      <c r="M1069" s="9">
        <v>1.70513353350032E-3</v>
      </c>
      <c r="N1069" s="9">
        <v>0</v>
      </c>
      <c r="O1069" s="9">
        <v>1.8422011916423699E-2</v>
      </c>
      <c r="P1069" s="1" t="s">
        <v>5171</v>
      </c>
      <c r="Q1069" s="9">
        <v>1068</v>
      </c>
      <c r="R1069" s="10">
        <f t="shared" si="64"/>
        <v>2136</v>
      </c>
      <c r="S1069" s="1">
        <f t="shared" si="65"/>
        <v>1</v>
      </c>
      <c r="T1069" s="1">
        <f t="shared" si="66"/>
        <v>0</v>
      </c>
      <c r="U1069" s="1">
        <f t="shared" si="67"/>
        <v>0</v>
      </c>
      <c r="V1069" s="1"/>
    </row>
    <row r="1070" spans="1:22" x14ac:dyDescent="0.3">
      <c r="A1070" s="8">
        <v>698</v>
      </c>
      <c r="B1070" s="8" t="s">
        <v>1677</v>
      </c>
      <c r="C1070" s="8">
        <v>0.61499999999999999</v>
      </c>
      <c r="D1070" s="8">
        <v>0.5111</v>
      </c>
      <c r="E1070" s="8">
        <v>0.5111</v>
      </c>
      <c r="F1070" s="8" t="s">
        <v>1677</v>
      </c>
      <c r="G1070" s="8">
        <v>0</v>
      </c>
      <c r="H1070" s="1" t="s">
        <v>5172</v>
      </c>
      <c r="I1070" s="8">
        <v>1069</v>
      </c>
      <c r="J1070" s="9" t="s">
        <v>1677</v>
      </c>
      <c r="K1070" s="9" t="s">
        <v>2389</v>
      </c>
      <c r="L1070" s="9">
        <v>2.6076460438209E-2</v>
      </c>
      <c r="M1070" s="9">
        <v>2.6076460438209E-2</v>
      </c>
      <c r="N1070" s="9">
        <v>0</v>
      </c>
      <c r="O1070" s="9">
        <v>6.6551868213338E-2</v>
      </c>
      <c r="P1070" s="1" t="s">
        <v>5173</v>
      </c>
      <c r="Q1070" s="9">
        <v>1069</v>
      </c>
      <c r="R1070" s="10">
        <f t="shared" si="64"/>
        <v>2138</v>
      </c>
      <c r="S1070" s="1">
        <f t="shared" si="65"/>
        <v>1</v>
      </c>
      <c r="T1070" s="1">
        <f t="shared" si="66"/>
        <v>0</v>
      </c>
      <c r="U1070" s="1">
        <f t="shared" si="67"/>
        <v>0</v>
      </c>
      <c r="V1070" s="1"/>
    </row>
    <row r="1071" spans="1:22" x14ac:dyDescent="0.3">
      <c r="A1071" s="8">
        <v>699</v>
      </c>
      <c r="B1071" s="8" t="s">
        <v>1680</v>
      </c>
      <c r="C1071" s="8">
        <v>0.86060000000000003</v>
      </c>
      <c r="D1071" s="8">
        <v>0.1918</v>
      </c>
      <c r="E1071" s="8">
        <v>0.1918</v>
      </c>
      <c r="F1071" s="8" t="s">
        <v>1680</v>
      </c>
      <c r="G1071" s="8">
        <v>0</v>
      </c>
      <c r="H1071" s="1" t="s">
        <v>5174</v>
      </c>
      <c r="I1071" s="8">
        <v>1070</v>
      </c>
      <c r="J1071" s="9" t="s">
        <v>1680</v>
      </c>
      <c r="K1071" s="9" t="s">
        <v>2390</v>
      </c>
      <c r="L1071" s="9">
        <v>1.2424751049314699E-2</v>
      </c>
      <c r="M1071" s="9">
        <v>1.2424751049314699E-2</v>
      </c>
      <c r="N1071" s="9">
        <v>0</v>
      </c>
      <c r="O1071" s="9">
        <v>9.8451228552789094E-2</v>
      </c>
      <c r="P1071" s="1" t="s">
        <v>5175</v>
      </c>
      <c r="Q1071" s="9">
        <v>1070</v>
      </c>
      <c r="R1071" s="10">
        <f t="shared" si="64"/>
        <v>2140</v>
      </c>
      <c r="S1071" s="1">
        <f t="shared" si="65"/>
        <v>1</v>
      </c>
      <c r="T1071" s="1">
        <f t="shared" si="66"/>
        <v>0</v>
      </c>
      <c r="U1071" s="1">
        <f t="shared" si="67"/>
        <v>0</v>
      </c>
      <c r="V1071" s="1"/>
    </row>
    <row r="1072" spans="1:22" x14ac:dyDescent="0.3">
      <c r="A1072" s="8">
        <v>700</v>
      </c>
      <c r="B1072" s="8" t="s">
        <v>1677</v>
      </c>
      <c r="C1072" s="8">
        <v>0.24740000000000001</v>
      </c>
      <c r="D1072" s="8">
        <v>0.84570000000000001</v>
      </c>
      <c r="E1072" s="8">
        <v>0.84570000000000001</v>
      </c>
      <c r="F1072" s="8" t="s">
        <v>1677</v>
      </c>
      <c r="G1072" s="8">
        <v>0</v>
      </c>
      <c r="H1072" s="1" t="s">
        <v>5176</v>
      </c>
      <c r="I1072" s="8">
        <v>1071</v>
      </c>
      <c r="J1072" s="9" t="s">
        <v>1677</v>
      </c>
      <c r="K1072" s="9" t="s">
        <v>2391</v>
      </c>
      <c r="L1072" s="9">
        <v>5.05525928340975E-2</v>
      </c>
      <c r="M1072" s="9">
        <v>5.05525928340975E-2</v>
      </c>
      <c r="N1072" s="9">
        <v>0</v>
      </c>
      <c r="O1072" s="9">
        <v>6.1070324097424501E-2</v>
      </c>
      <c r="P1072" s="1" t="s">
        <v>5177</v>
      </c>
      <c r="Q1072" s="9">
        <v>1071</v>
      </c>
      <c r="R1072" s="10">
        <f t="shared" si="64"/>
        <v>2142</v>
      </c>
      <c r="S1072" s="1">
        <f t="shared" si="65"/>
        <v>1</v>
      </c>
      <c r="T1072" s="1">
        <f t="shared" si="66"/>
        <v>0</v>
      </c>
      <c r="U1072" s="1">
        <f t="shared" si="67"/>
        <v>0</v>
      </c>
      <c r="V1072" s="1"/>
    </row>
    <row r="1073" spans="1:22" x14ac:dyDescent="0.3">
      <c r="A1073" s="8">
        <v>702</v>
      </c>
      <c r="B1073" s="8" t="s">
        <v>1676</v>
      </c>
      <c r="C1073" s="8">
        <v>0.29570000000000002</v>
      </c>
      <c r="D1073" s="8">
        <v>0.8165</v>
      </c>
      <c r="E1073" s="8">
        <v>0.8165</v>
      </c>
      <c r="F1073" s="8" t="s">
        <v>1676</v>
      </c>
      <c r="G1073" s="8">
        <v>0</v>
      </c>
      <c r="H1073" s="1" t="s">
        <v>5178</v>
      </c>
      <c r="I1073" s="8">
        <v>1072</v>
      </c>
      <c r="J1073" s="9" t="s">
        <v>1676</v>
      </c>
      <c r="K1073" s="9" t="s">
        <v>2393</v>
      </c>
      <c r="L1073" s="9">
        <v>4.0956750479449897E-2</v>
      </c>
      <c r="M1073" s="9">
        <v>4.0956750479449897E-2</v>
      </c>
      <c r="N1073" s="9">
        <v>0</v>
      </c>
      <c r="O1073" s="9">
        <v>5.48488553514292E-2</v>
      </c>
      <c r="P1073" s="1" t="s">
        <v>5179</v>
      </c>
      <c r="Q1073" s="9">
        <v>1072</v>
      </c>
      <c r="R1073" s="10">
        <f t="shared" si="64"/>
        <v>2144</v>
      </c>
      <c r="S1073" s="1">
        <f t="shared" si="65"/>
        <v>1</v>
      </c>
      <c r="T1073" s="1">
        <f t="shared" si="66"/>
        <v>0</v>
      </c>
      <c r="U1073" s="1">
        <f t="shared" si="67"/>
        <v>0</v>
      </c>
      <c r="V1073" s="1"/>
    </row>
    <row r="1074" spans="1:22" x14ac:dyDescent="0.3">
      <c r="A1074" s="8">
        <v>703</v>
      </c>
      <c r="B1074" s="8" t="s">
        <v>1679</v>
      </c>
      <c r="C1074" s="8">
        <v>0.40610000000000002</v>
      </c>
      <c r="D1074" s="8">
        <v>0.52049999999999996</v>
      </c>
      <c r="E1074" s="8">
        <v>0.52049999999999996</v>
      </c>
      <c r="F1074" s="8" t="s">
        <v>1679</v>
      </c>
      <c r="G1074" s="8">
        <v>0</v>
      </c>
      <c r="H1074" s="1" t="s">
        <v>5180</v>
      </c>
      <c r="I1074" s="8">
        <v>1073</v>
      </c>
      <c r="J1074" s="9" t="s">
        <v>1679</v>
      </c>
      <c r="K1074" s="9" t="s">
        <v>2394</v>
      </c>
      <c r="L1074" s="9">
        <v>3.5573811095330997E-2</v>
      </c>
      <c r="M1074" s="9">
        <v>3.5573811095330997E-2</v>
      </c>
      <c r="N1074" s="9">
        <v>0</v>
      </c>
      <c r="O1074" s="9">
        <v>7.0956317989970902E-2</v>
      </c>
      <c r="P1074" s="1" t="s">
        <v>5181</v>
      </c>
      <c r="Q1074" s="9">
        <v>1073</v>
      </c>
      <c r="R1074" s="10">
        <f t="shared" si="64"/>
        <v>2146</v>
      </c>
      <c r="S1074" s="1">
        <f t="shared" si="65"/>
        <v>1</v>
      </c>
      <c r="T1074" s="1">
        <f t="shared" si="66"/>
        <v>0</v>
      </c>
      <c r="U1074" s="1">
        <f t="shared" si="67"/>
        <v>0</v>
      </c>
      <c r="V1074" s="1"/>
    </row>
    <row r="1075" spans="1:22" x14ac:dyDescent="0.3">
      <c r="A1075" s="8">
        <v>704</v>
      </c>
      <c r="B1075" s="8" t="s">
        <v>1675</v>
      </c>
      <c r="C1075" s="8">
        <v>0.4138</v>
      </c>
      <c r="D1075" s="8">
        <v>0.45469999999999999</v>
      </c>
      <c r="E1075" s="8">
        <v>0.45469999999999999</v>
      </c>
      <c r="F1075" s="8" t="s">
        <v>1675</v>
      </c>
      <c r="G1075" s="8">
        <v>0</v>
      </c>
      <c r="H1075" s="1" t="s">
        <v>5182</v>
      </c>
      <c r="I1075" s="8">
        <v>1074</v>
      </c>
      <c r="J1075" s="9" t="s">
        <v>1675</v>
      </c>
      <c r="K1075" s="9" t="s">
        <v>2395</v>
      </c>
      <c r="L1075" s="9">
        <v>3.0872509294361299E-2</v>
      </c>
      <c r="M1075" s="9">
        <v>3.0872509294361299E-2</v>
      </c>
      <c r="N1075" s="9">
        <v>0</v>
      </c>
      <c r="O1075" s="9">
        <v>7.6834150640259904E-2</v>
      </c>
      <c r="P1075" s="1" t="s">
        <v>5183</v>
      </c>
      <c r="Q1075" s="9">
        <v>1074</v>
      </c>
      <c r="R1075" s="10">
        <f t="shared" si="64"/>
        <v>2148</v>
      </c>
      <c r="S1075" s="1">
        <f t="shared" si="65"/>
        <v>1</v>
      </c>
      <c r="T1075" s="1">
        <f t="shared" si="66"/>
        <v>0</v>
      </c>
      <c r="U1075" s="1">
        <f t="shared" si="67"/>
        <v>0</v>
      </c>
      <c r="V1075" s="1"/>
    </row>
    <row r="1076" spans="1:22" x14ac:dyDescent="0.3">
      <c r="A1076" s="8">
        <v>707</v>
      </c>
      <c r="B1076" s="8" t="s">
        <v>1668</v>
      </c>
      <c r="C1076" s="8">
        <v>0.67059999999999997</v>
      </c>
      <c r="D1076" s="8">
        <v>0.40550000000000003</v>
      </c>
      <c r="E1076" s="8">
        <v>0.40550000000000003</v>
      </c>
      <c r="F1076" s="8" t="s">
        <v>1668</v>
      </c>
      <c r="G1076" s="8">
        <v>0</v>
      </c>
      <c r="H1076" s="1" t="s">
        <v>5184</v>
      </c>
      <c r="I1076" s="8">
        <v>1075</v>
      </c>
      <c r="J1076" s="9" t="s">
        <v>1668</v>
      </c>
      <c r="K1076" s="9" t="s">
        <v>2398</v>
      </c>
      <c r="L1076" s="9">
        <v>2.8111198350199498E-2</v>
      </c>
      <c r="M1076" s="9">
        <v>2.8111198350199498E-2</v>
      </c>
      <c r="N1076" s="9">
        <v>0</v>
      </c>
      <c r="O1076" s="9">
        <v>8.6727441435927796E-2</v>
      </c>
      <c r="P1076" s="1" t="s">
        <v>5185</v>
      </c>
      <c r="Q1076" s="9">
        <v>1075</v>
      </c>
      <c r="R1076" s="10">
        <f t="shared" si="64"/>
        <v>2150</v>
      </c>
      <c r="S1076" s="1">
        <f t="shared" si="65"/>
        <v>1</v>
      </c>
      <c r="T1076" s="1">
        <f t="shared" si="66"/>
        <v>0</v>
      </c>
      <c r="U1076" s="1">
        <f t="shared" si="67"/>
        <v>0</v>
      </c>
      <c r="V1076" s="1"/>
    </row>
    <row r="1077" spans="1:22" x14ac:dyDescent="0.3">
      <c r="A1077" s="8">
        <v>712</v>
      </c>
      <c r="B1077" s="8" t="s">
        <v>1670</v>
      </c>
      <c r="C1077" s="8">
        <v>0.39810000000000001</v>
      </c>
      <c r="D1077" s="8">
        <v>0.69020000000000004</v>
      </c>
      <c r="E1077" s="8">
        <v>0.69020000000000004</v>
      </c>
      <c r="F1077" s="8" t="s">
        <v>1670</v>
      </c>
      <c r="G1077" s="8">
        <v>0</v>
      </c>
      <c r="H1077" s="1" t="s">
        <v>5186</v>
      </c>
      <c r="I1077" s="8">
        <v>1076</v>
      </c>
      <c r="J1077" s="9" t="s">
        <v>1670</v>
      </c>
      <c r="K1077" s="9" t="s">
        <v>2403</v>
      </c>
      <c r="L1077" s="9">
        <v>4.5647366812975501E-2</v>
      </c>
      <c r="M1077" s="9">
        <v>4.5647366812975501E-2</v>
      </c>
      <c r="N1077" s="9">
        <v>0</v>
      </c>
      <c r="O1077" s="9">
        <v>8.0900079266866307E-2</v>
      </c>
      <c r="P1077" s="1" t="s">
        <v>5187</v>
      </c>
      <c r="Q1077" s="9">
        <v>1076</v>
      </c>
      <c r="R1077" s="10">
        <f t="shared" si="64"/>
        <v>2152</v>
      </c>
      <c r="S1077" s="1">
        <f t="shared" si="65"/>
        <v>1</v>
      </c>
      <c r="T1077" s="1">
        <f t="shared" si="66"/>
        <v>0</v>
      </c>
      <c r="U1077" s="1">
        <f t="shared" si="67"/>
        <v>0</v>
      </c>
      <c r="V1077" s="1"/>
    </row>
    <row r="1078" spans="1:22" x14ac:dyDescent="0.3">
      <c r="A1078" s="8">
        <v>713</v>
      </c>
      <c r="B1078" s="8" t="s">
        <v>1674</v>
      </c>
      <c r="C1078" s="8">
        <v>0.75739999999999996</v>
      </c>
      <c r="D1078" s="8">
        <v>0.35549999999999998</v>
      </c>
      <c r="E1078" s="8">
        <v>0.35549999999999998</v>
      </c>
      <c r="F1078" s="8" t="s">
        <v>1674</v>
      </c>
      <c r="G1078" s="8">
        <v>0</v>
      </c>
      <c r="H1078" s="1" t="s">
        <v>5188</v>
      </c>
      <c r="I1078" s="8">
        <v>1077</v>
      </c>
      <c r="J1078" s="9" t="s">
        <v>1674</v>
      </c>
      <c r="K1078" s="9" t="s">
        <v>2404</v>
      </c>
      <c r="L1078" s="9">
        <v>2.5373532556951E-2</v>
      </c>
      <c r="M1078" s="9">
        <v>2.5373532556951E-2</v>
      </c>
      <c r="N1078" s="9">
        <v>0</v>
      </c>
      <c r="O1078" s="9">
        <v>0.10598385062417</v>
      </c>
      <c r="P1078" s="1" t="s">
        <v>5189</v>
      </c>
      <c r="Q1078" s="9">
        <v>1077</v>
      </c>
      <c r="R1078" s="10">
        <f t="shared" si="64"/>
        <v>2154</v>
      </c>
      <c r="S1078" s="1">
        <f t="shared" si="65"/>
        <v>1</v>
      </c>
      <c r="T1078" s="1">
        <f t="shared" si="66"/>
        <v>0</v>
      </c>
      <c r="U1078" s="1">
        <f t="shared" si="67"/>
        <v>0</v>
      </c>
      <c r="V1078" s="1"/>
    </row>
    <row r="1079" spans="1:22" x14ac:dyDescent="0.3">
      <c r="A1079" s="8">
        <v>714</v>
      </c>
      <c r="B1079" s="8" t="s">
        <v>1669</v>
      </c>
      <c r="C1079" s="8">
        <v>0.71519999999999995</v>
      </c>
      <c r="D1079" s="8">
        <v>0.3004</v>
      </c>
      <c r="E1079" s="8">
        <v>0.3004</v>
      </c>
      <c r="F1079" s="8" t="s">
        <v>1669</v>
      </c>
      <c r="G1079" s="8">
        <v>0</v>
      </c>
      <c r="H1079" s="1" t="s">
        <v>5190</v>
      </c>
      <c r="I1079" s="8">
        <v>1078</v>
      </c>
      <c r="J1079" s="9" t="s">
        <v>1669</v>
      </c>
      <c r="K1079" s="9" t="s">
        <v>2405</v>
      </c>
      <c r="L1079" s="9">
        <v>2.14763887384362E-2</v>
      </c>
      <c r="M1079" s="9">
        <v>2.14763887384362E-2</v>
      </c>
      <c r="N1079" s="9">
        <v>0</v>
      </c>
      <c r="O1079" s="9">
        <v>0.104412963885813</v>
      </c>
      <c r="P1079" s="1" t="s">
        <v>5191</v>
      </c>
      <c r="Q1079" s="9">
        <v>1078</v>
      </c>
      <c r="R1079" s="10">
        <f t="shared" si="64"/>
        <v>2156</v>
      </c>
      <c r="S1079" s="1">
        <f t="shared" si="65"/>
        <v>1</v>
      </c>
      <c r="T1079" s="1">
        <f t="shared" si="66"/>
        <v>0</v>
      </c>
      <c r="U1079" s="1">
        <f t="shared" si="67"/>
        <v>0</v>
      </c>
      <c r="V1079" s="1"/>
    </row>
    <row r="1080" spans="1:22" x14ac:dyDescent="0.3">
      <c r="A1080" s="8">
        <v>716</v>
      </c>
      <c r="B1080" s="8" t="s">
        <v>1673</v>
      </c>
      <c r="C1080" s="8">
        <v>0.32290000000000002</v>
      </c>
      <c r="D1080" s="8">
        <v>0.76349999999999996</v>
      </c>
      <c r="E1080" s="8">
        <v>0.76349999999999996</v>
      </c>
      <c r="F1080" s="8" t="s">
        <v>1673</v>
      </c>
      <c r="G1080" s="8">
        <v>0</v>
      </c>
      <c r="H1080" s="1" t="s">
        <v>5192</v>
      </c>
      <c r="I1080" s="8">
        <v>1079</v>
      </c>
      <c r="J1080" s="9" t="s">
        <v>1673</v>
      </c>
      <c r="K1080" s="9" t="s">
        <v>2407</v>
      </c>
      <c r="L1080" s="9">
        <v>5.5465942008238601E-2</v>
      </c>
      <c r="M1080" s="9">
        <v>5.5465942008238601E-2</v>
      </c>
      <c r="N1080" s="9">
        <v>0</v>
      </c>
      <c r="O1080" s="9">
        <v>8.1336712686257098E-2</v>
      </c>
      <c r="P1080" s="1" t="s">
        <v>5193</v>
      </c>
      <c r="Q1080" s="9">
        <v>1079</v>
      </c>
      <c r="R1080" s="10">
        <f t="shared" si="64"/>
        <v>2158</v>
      </c>
      <c r="S1080" s="1">
        <f t="shared" si="65"/>
        <v>1</v>
      </c>
      <c r="T1080" s="1">
        <f t="shared" si="66"/>
        <v>0</v>
      </c>
      <c r="U1080" s="1">
        <f t="shared" si="67"/>
        <v>0</v>
      </c>
      <c r="V1080" s="1"/>
    </row>
    <row r="1081" spans="1:22" x14ac:dyDescent="0.3">
      <c r="A1081" s="8">
        <v>719</v>
      </c>
      <c r="B1081" s="8" t="s">
        <v>1666</v>
      </c>
      <c r="C1081" s="8">
        <v>0.82920000000000005</v>
      </c>
      <c r="D1081" s="8">
        <v>0.20660000000000001</v>
      </c>
      <c r="E1081" s="8">
        <v>0.20660000000000001</v>
      </c>
      <c r="F1081" s="8" t="s">
        <v>1666</v>
      </c>
      <c r="G1081" s="8">
        <v>0</v>
      </c>
      <c r="H1081" s="1" t="s">
        <v>5194</v>
      </c>
      <c r="I1081" s="8">
        <v>1080</v>
      </c>
      <c r="J1081" s="9" t="s">
        <v>1666</v>
      </c>
      <c r="K1081" s="9" t="s">
        <v>2410</v>
      </c>
      <c r="L1081" s="9">
        <v>1.3588910187984599E-2</v>
      </c>
      <c r="M1081" s="9">
        <v>1.3588910187984599E-2</v>
      </c>
      <c r="N1081" s="9">
        <v>0</v>
      </c>
      <c r="O1081" s="9">
        <v>0.107928390711652</v>
      </c>
      <c r="P1081" s="1" t="s">
        <v>5195</v>
      </c>
      <c r="Q1081" s="9">
        <v>1080</v>
      </c>
      <c r="R1081" s="10">
        <f t="shared" si="64"/>
        <v>2160</v>
      </c>
      <c r="S1081" s="1">
        <f t="shared" si="65"/>
        <v>1</v>
      </c>
      <c r="T1081" s="1">
        <f t="shared" si="66"/>
        <v>0</v>
      </c>
      <c r="U1081" s="1">
        <f t="shared" si="67"/>
        <v>0</v>
      </c>
      <c r="V1081" s="1"/>
    </row>
    <row r="1082" spans="1:22" x14ac:dyDescent="0.3">
      <c r="A1082" s="8">
        <v>735</v>
      </c>
      <c r="B1082" s="8" t="s">
        <v>1675</v>
      </c>
      <c r="C1082" s="8">
        <v>0.53400000000000003</v>
      </c>
      <c r="D1082" s="8">
        <v>0.56950000000000001</v>
      </c>
      <c r="E1082" s="8">
        <v>0.56950000000000001</v>
      </c>
      <c r="F1082" s="8" t="s">
        <v>1675</v>
      </c>
      <c r="G1082" s="8">
        <v>0</v>
      </c>
      <c r="H1082" s="1" t="s">
        <v>5196</v>
      </c>
      <c r="I1082" s="8">
        <v>1081</v>
      </c>
      <c r="J1082" s="9" t="s">
        <v>1675</v>
      </c>
      <c r="K1082" s="9" t="s">
        <v>2426</v>
      </c>
      <c r="L1082" s="9">
        <v>3.37566592003972E-2</v>
      </c>
      <c r="M1082" s="9">
        <v>3.37566592003972E-2</v>
      </c>
      <c r="N1082" s="9">
        <v>0</v>
      </c>
      <c r="O1082" s="9">
        <v>8.9446714590048604E-2</v>
      </c>
      <c r="P1082" s="1" t="s">
        <v>5197</v>
      </c>
      <c r="Q1082" s="9">
        <v>1081</v>
      </c>
      <c r="R1082" s="10">
        <f t="shared" si="64"/>
        <v>2162</v>
      </c>
      <c r="S1082" s="1">
        <f t="shared" si="65"/>
        <v>1</v>
      </c>
      <c r="T1082" s="1">
        <f t="shared" si="66"/>
        <v>0</v>
      </c>
      <c r="U1082" s="1">
        <f t="shared" si="67"/>
        <v>0</v>
      </c>
      <c r="V1082" s="1"/>
    </row>
    <row r="1083" spans="1:22" x14ac:dyDescent="0.3">
      <c r="A1083" s="8">
        <v>738</v>
      </c>
      <c r="B1083" s="8" t="s">
        <v>1681</v>
      </c>
      <c r="C1083" s="8">
        <v>0.19850000000000001</v>
      </c>
      <c r="D1083" s="8">
        <v>0.89039999999999997</v>
      </c>
      <c r="E1083" s="8">
        <v>0.89039999999999997</v>
      </c>
      <c r="F1083" s="8" t="s">
        <v>1681</v>
      </c>
      <c r="G1083" s="8">
        <v>0</v>
      </c>
      <c r="H1083" s="1" t="s">
        <v>5198</v>
      </c>
      <c r="I1083" s="8">
        <v>1082</v>
      </c>
      <c r="J1083" s="9" t="s">
        <v>1681</v>
      </c>
      <c r="K1083" s="9" t="s">
        <v>2429</v>
      </c>
      <c r="L1083" s="9">
        <v>5.2776728996058897E-2</v>
      </c>
      <c r="M1083" s="9">
        <v>5.2776728996058897E-2</v>
      </c>
      <c r="N1083" s="9">
        <v>0</v>
      </c>
      <c r="O1083" s="9">
        <v>5.80071984590384E-2</v>
      </c>
      <c r="P1083" s="1" t="s">
        <v>5199</v>
      </c>
      <c r="Q1083" s="9">
        <v>1082</v>
      </c>
      <c r="R1083" s="10">
        <f t="shared" si="64"/>
        <v>2164</v>
      </c>
      <c r="S1083" s="1">
        <f t="shared" si="65"/>
        <v>1</v>
      </c>
      <c r="T1083" s="1">
        <f t="shared" si="66"/>
        <v>0</v>
      </c>
      <c r="U1083" s="1">
        <f t="shared" si="67"/>
        <v>0</v>
      </c>
      <c r="V1083" s="1"/>
    </row>
    <row r="1084" spans="1:22" x14ac:dyDescent="0.3">
      <c r="A1084" s="8">
        <v>739</v>
      </c>
      <c r="B1084" s="8" t="s">
        <v>1678</v>
      </c>
      <c r="C1084" s="8">
        <v>0.29120000000000001</v>
      </c>
      <c r="D1084" s="8">
        <v>0.82069999999999999</v>
      </c>
      <c r="E1084" s="8">
        <v>0.82069999999999999</v>
      </c>
      <c r="F1084" s="8" t="s">
        <v>1678</v>
      </c>
      <c r="G1084" s="8">
        <v>0</v>
      </c>
      <c r="H1084" s="1" t="s">
        <v>5200</v>
      </c>
      <c r="I1084" s="8">
        <v>1083</v>
      </c>
      <c r="J1084" s="9" t="s">
        <v>1678</v>
      </c>
      <c r="K1084" s="9" t="s">
        <v>2430</v>
      </c>
      <c r="L1084" s="9">
        <v>5.3140816297106902E-2</v>
      </c>
      <c r="M1084" s="9">
        <v>5.3140816297106902E-2</v>
      </c>
      <c r="N1084" s="9">
        <v>0</v>
      </c>
      <c r="O1084" s="9">
        <v>7.1954415032244104E-2</v>
      </c>
      <c r="P1084" s="1" t="s">
        <v>5201</v>
      </c>
      <c r="Q1084" s="9">
        <v>1083</v>
      </c>
      <c r="R1084" s="10">
        <f t="shared" si="64"/>
        <v>2166</v>
      </c>
      <c r="S1084" s="1">
        <f t="shared" si="65"/>
        <v>1</v>
      </c>
      <c r="T1084" s="1">
        <f t="shared" si="66"/>
        <v>0</v>
      </c>
      <c r="U1084" s="1">
        <f t="shared" si="67"/>
        <v>0</v>
      </c>
      <c r="V1084" s="1"/>
    </row>
    <row r="1085" spans="1:22" x14ac:dyDescent="0.3">
      <c r="A1085" s="8">
        <v>740</v>
      </c>
      <c r="B1085" s="8" t="s">
        <v>1666</v>
      </c>
      <c r="C1085" s="8">
        <v>0.54549999999999998</v>
      </c>
      <c r="D1085" s="8">
        <v>0.53779999999999994</v>
      </c>
      <c r="E1085" s="8">
        <v>0.53779999999999994</v>
      </c>
      <c r="F1085" s="8" t="s">
        <v>1666</v>
      </c>
      <c r="G1085" s="8">
        <v>0</v>
      </c>
      <c r="H1085" s="1" t="s">
        <v>5202</v>
      </c>
      <c r="I1085" s="8">
        <v>1084</v>
      </c>
      <c r="J1085" s="9" t="s">
        <v>1666</v>
      </c>
      <c r="K1085" s="9" t="s">
        <v>2431</v>
      </c>
      <c r="L1085" s="9">
        <v>2.33958434641433E-2</v>
      </c>
      <c r="M1085" s="9">
        <v>2.33958434641433E-2</v>
      </c>
      <c r="N1085" s="9">
        <v>0</v>
      </c>
      <c r="O1085" s="9">
        <v>7.8112172305096803E-2</v>
      </c>
      <c r="P1085" s="1" t="s">
        <v>5203</v>
      </c>
      <c r="Q1085" s="9">
        <v>1084</v>
      </c>
      <c r="R1085" s="10">
        <f t="shared" si="64"/>
        <v>2168</v>
      </c>
      <c r="S1085" s="1">
        <f t="shared" si="65"/>
        <v>1</v>
      </c>
      <c r="T1085" s="1">
        <f t="shared" si="66"/>
        <v>0</v>
      </c>
      <c r="U1085" s="1">
        <f t="shared" si="67"/>
        <v>0</v>
      </c>
      <c r="V1085" s="1"/>
    </row>
    <row r="1086" spans="1:22" x14ac:dyDescent="0.3">
      <c r="A1086" s="8">
        <v>742</v>
      </c>
      <c r="B1086" s="8" t="s">
        <v>1674</v>
      </c>
      <c r="C1086" s="8">
        <v>0.25530000000000003</v>
      </c>
      <c r="D1086" s="8">
        <v>0.80649999999999999</v>
      </c>
      <c r="E1086" s="8">
        <v>0.80649999999999999</v>
      </c>
      <c r="F1086" s="8" t="s">
        <v>1674</v>
      </c>
      <c r="G1086" s="8">
        <v>0</v>
      </c>
      <c r="H1086" s="1" t="s">
        <v>5204</v>
      </c>
      <c r="I1086" s="8">
        <v>1085</v>
      </c>
      <c r="J1086" s="9" t="s">
        <v>1674</v>
      </c>
      <c r="K1086" s="9" t="s">
        <v>2433</v>
      </c>
      <c r="L1086" s="9">
        <v>4.1811045411489403E-2</v>
      </c>
      <c r="M1086" s="9">
        <v>4.1811045411489403E-2</v>
      </c>
      <c r="N1086" s="9">
        <v>0</v>
      </c>
      <c r="O1086" s="9">
        <v>5.7945624048873198E-2</v>
      </c>
      <c r="P1086" s="1" t="s">
        <v>5205</v>
      </c>
      <c r="Q1086" s="9">
        <v>1085</v>
      </c>
      <c r="R1086" s="10">
        <f t="shared" si="64"/>
        <v>2170</v>
      </c>
      <c r="S1086" s="1">
        <f t="shared" si="65"/>
        <v>1</v>
      </c>
      <c r="T1086" s="1">
        <f t="shared" si="66"/>
        <v>0</v>
      </c>
      <c r="U1086" s="1">
        <f t="shared" si="67"/>
        <v>0</v>
      </c>
      <c r="V1086" s="1"/>
    </row>
    <row r="1087" spans="1:22" x14ac:dyDescent="0.3">
      <c r="A1087" s="8">
        <v>745</v>
      </c>
      <c r="B1087" s="8" t="s">
        <v>1673</v>
      </c>
      <c r="C1087" s="8">
        <v>0.3236</v>
      </c>
      <c r="D1087" s="8">
        <v>0.73040000000000005</v>
      </c>
      <c r="E1087" s="8">
        <v>0.73040000000000005</v>
      </c>
      <c r="F1087" s="8" t="s">
        <v>1673</v>
      </c>
      <c r="G1087" s="8">
        <v>0</v>
      </c>
      <c r="H1087" s="1" t="s">
        <v>5206</v>
      </c>
      <c r="I1087" s="8">
        <v>1086</v>
      </c>
      <c r="J1087" s="9" t="s">
        <v>1673</v>
      </c>
      <c r="K1087" s="9" t="s">
        <v>2436</v>
      </c>
      <c r="L1087" s="9">
        <v>3.0340278911887401E-2</v>
      </c>
      <c r="M1087" s="9">
        <v>3.0340278911887401E-2</v>
      </c>
      <c r="N1087" s="9">
        <v>0</v>
      </c>
      <c r="O1087" s="9">
        <v>5.5106738441060003E-2</v>
      </c>
      <c r="P1087" s="1" t="s">
        <v>5207</v>
      </c>
      <c r="Q1087" s="9">
        <v>1086</v>
      </c>
      <c r="R1087" s="10">
        <f t="shared" si="64"/>
        <v>2172</v>
      </c>
      <c r="S1087" s="1">
        <f t="shared" si="65"/>
        <v>1</v>
      </c>
      <c r="T1087" s="1">
        <f t="shared" si="66"/>
        <v>0</v>
      </c>
      <c r="U1087" s="1">
        <f t="shared" si="67"/>
        <v>0</v>
      </c>
      <c r="V1087" s="1"/>
    </row>
    <row r="1088" spans="1:22" x14ac:dyDescent="0.3">
      <c r="A1088" s="8">
        <v>747</v>
      </c>
      <c r="B1088" s="8" t="s">
        <v>1679</v>
      </c>
      <c r="C1088" s="8">
        <v>0.34210000000000002</v>
      </c>
      <c r="D1088" s="8">
        <v>0.77270000000000005</v>
      </c>
      <c r="E1088" s="8">
        <v>0.77270000000000005</v>
      </c>
      <c r="F1088" s="8" t="s">
        <v>1679</v>
      </c>
      <c r="G1088" s="8">
        <v>0</v>
      </c>
      <c r="H1088" s="1" t="s">
        <v>5208</v>
      </c>
      <c r="I1088" s="8">
        <v>1087</v>
      </c>
      <c r="J1088" s="9" t="s">
        <v>1679</v>
      </c>
      <c r="K1088" s="9" t="s">
        <v>2438</v>
      </c>
      <c r="L1088" s="9">
        <v>4.1079369137359698E-2</v>
      </c>
      <c r="M1088" s="9">
        <v>4.1079369137359698E-2</v>
      </c>
      <c r="N1088" s="9">
        <v>0</v>
      </c>
      <c r="O1088" s="9">
        <v>6.1289776896602102E-2</v>
      </c>
      <c r="P1088" s="1" t="s">
        <v>5209</v>
      </c>
      <c r="Q1088" s="9">
        <v>1087</v>
      </c>
      <c r="R1088" s="10">
        <f t="shared" si="64"/>
        <v>2174</v>
      </c>
      <c r="S1088" s="1">
        <f t="shared" si="65"/>
        <v>1</v>
      </c>
      <c r="T1088" s="1">
        <f t="shared" si="66"/>
        <v>0</v>
      </c>
      <c r="U1088" s="1">
        <f t="shared" si="67"/>
        <v>0</v>
      </c>
      <c r="V1088" s="1"/>
    </row>
    <row r="1089" spans="1:22" x14ac:dyDescent="0.3">
      <c r="A1089" s="8">
        <v>749</v>
      </c>
      <c r="B1089" s="8" t="s">
        <v>1675</v>
      </c>
      <c r="C1089" s="8">
        <v>0.57099999999999995</v>
      </c>
      <c r="D1089" s="8">
        <v>0.40889999999999999</v>
      </c>
      <c r="E1089" s="8">
        <v>0.40889999999999999</v>
      </c>
      <c r="F1089" s="8" t="s">
        <v>1675</v>
      </c>
      <c r="G1089" s="8">
        <v>0</v>
      </c>
      <c r="H1089" s="1" t="s">
        <v>5210</v>
      </c>
      <c r="I1089" s="8">
        <v>1088</v>
      </c>
      <c r="J1089" s="9" t="s">
        <v>1675</v>
      </c>
      <c r="K1089" s="9" t="s">
        <v>2440</v>
      </c>
      <c r="L1089" s="9">
        <v>1.6896266768372099E-2</v>
      </c>
      <c r="M1089" s="9">
        <v>1.6896266768372099E-2</v>
      </c>
      <c r="N1089" s="9">
        <v>0</v>
      </c>
      <c r="O1089" s="9">
        <v>5.8931045992735603E-2</v>
      </c>
      <c r="P1089" s="1" t="s">
        <v>5211</v>
      </c>
      <c r="Q1089" s="9">
        <v>1088</v>
      </c>
      <c r="R1089" s="10">
        <f t="shared" si="64"/>
        <v>2176</v>
      </c>
      <c r="S1089" s="1">
        <f t="shared" si="65"/>
        <v>1</v>
      </c>
      <c r="T1089" s="1">
        <f t="shared" si="66"/>
        <v>0</v>
      </c>
      <c r="U1089" s="1">
        <f t="shared" si="67"/>
        <v>0</v>
      </c>
      <c r="V1089" s="1"/>
    </row>
    <row r="1090" spans="1:22" x14ac:dyDescent="0.3">
      <c r="A1090" s="8">
        <v>752</v>
      </c>
      <c r="B1090" s="8" t="s">
        <v>1683</v>
      </c>
      <c r="C1090" s="8">
        <v>0.41599999999999998</v>
      </c>
      <c r="D1090" s="8">
        <v>0.64459999999999995</v>
      </c>
      <c r="E1090" s="8">
        <v>0.64459999999999995</v>
      </c>
      <c r="F1090" s="8" t="s">
        <v>1683</v>
      </c>
      <c r="G1090" s="8">
        <v>0</v>
      </c>
      <c r="H1090" s="1" t="s">
        <v>5212</v>
      </c>
      <c r="I1090" s="8">
        <v>1089</v>
      </c>
      <c r="J1090" s="9" t="s">
        <v>1683</v>
      </c>
      <c r="K1090" s="9" t="s">
        <v>2443</v>
      </c>
      <c r="L1090" s="9">
        <v>2.3371537217126901E-2</v>
      </c>
      <c r="M1090" s="9">
        <v>2.3371537217126901E-2</v>
      </c>
      <c r="N1090" s="9">
        <v>0</v>
      </c>
      <c r="O1090" s="9">
        <v>5.4861529063033099E-2</v>
      </c>
      <c r="P1090" s="1" t="s">
        <v>5213</v>
      </c>
      <c r="Q1090" s="9">
        <v>1089</v>
      </c>
      <c r="R1090" s="10">
        <f t="shared" ref="R1090:R1153" si="68">SUM(I1090,Q1090)</f>
        <v>2178</v>
      </c>
      <c r="S1090" s="1">
        <f t="shared" si="65"/>
        <v>1</v>
      </c>
      <c r="T1090" s="1">
        <f t="shared" si="66"/>
        <v>0</v>
      </c>
      <c r="U1090" s="1">
        <f t="shared" si="67"/>
        <v>0</v>
      </c>
      <c r="V1090" s="1"/>
    </row>
    <row r="1091" spans="1:22" x14ac:dyDescent="0.3">
      <c r="A1091" s="8">
        <v>754</v>
      </c>
      <c r="B1091" s="8" t="s">
        <v>1669</v>
      </c>
      <c r="C1091" s="8">
        <v>0.30270000000000002</v>
      </c>
      <c r="D1091" s="8">
        <v>0.63929999999999998</v>
      </c>
      <c r="E1091" s="8">
        <v>0.63929999999999998</v>
      </c>
      <c r="F1091" s="8" t="s">
        <v>1669</v>
      </c>
      <c r="G1091" s="8">
        <v>0</v>
      </c>
      <c r="H1091" s="1" t="s">
        <v>5214</v>
      </c>
      <c r="I1091" s="8">
        <v>1090</v>
      </c>
      <c r="J1091" s="9" t="s">
        <v>1669</v>
      </c>
      <c r="K1091" s="9" t="s">
        <v>2445</v>
      </c>
      <c r="L1091" s="9">
        <v>2.6790215582525E-2</v>
      </c>
      <c r="M1091" s="9">
        <v>2.6790215582525E-2</v>
      </c>
      <c r="N1091" s="9">
        <v>0</v>
      </c>
      <c r="O1091" s="9">
        <v>5.4575619682915903E-2</v>
      </c>
      <c r="P1091" s="1" t="s">
        <v>5215</v>
      </c>
      <c r="Q1091" s="9">
        <v>1090</v>
      </c>
      <c r="R1091" s="10">
        <f t="shared" si="68"/>
        <v>2180</v>
      </c>
      <c r="S1091" s="1">
        <f t="shared" ref="S1091:S1154" si="69">IF(J1091=F1091,1,0)</f>
        <v>1</v>
      </c>
      <c r="T1091" s="1">
        <f t="shared" ref="T1091:T1154" si="70">IF(F1091=B1091,0,1)</f>
        <v>0</v>
      </c>
      <c r="U1091" s="1">
        <f t="shared" ref="U1091:U1154" si="71">IF(SUM(S1091:T1091)&gt;1,1,0)</f>
        <v>0</v>
      </c>
      <c r="V1091" s="1"/>
    </row>
    <row r="1092" spans="1:22" x14ac:dyDescent="0.3">
      <c r="A1092" s="8">
        <v>755</v>
      </c>
      <c r="B1092" s="8" t="s">
        <v>1673</v>
      </c>
      <c r="C1092" s="8">
        <v>0.38109999999999999</v>
      </c>
      <c r="D1092" s="8">
        <v>0.59740000000000004</v>
      </c>
      <c r="E1092" s="8">
        <v>0.59740000000000004</v>
      </c>
      <c r="F1092" s="8" t="s">
        <v>1673</v>
      </c>
      <c r="G1092" s="8">
        <v>0</v>
      </c>
      <c r="H1092" s="1" t="s">
        <v>5216</v>
      </c>
      <c r="I1092" s="8">
        <v>1091</v>
      </c>
      <c r="J1092" s="9" t="s">
        <v>1673</v>
      </c>
      <c r="K1092" s="9" t="s">
        <v>2446</v>
      </c>
      <c r="L1092" s="9">
        <v>3.6040166600049398E-2</v>
      </c>
      <c r="M1092" s="9">
        <v>3.6040166600049398E-2</v>
      </c>
      <c r="N1092" s="9">
        <v>0</v>
      </c>
      <c r="O1092" s="9">
        <v>6.5772311208972797E-2</v>
      </c>
      <c r="P1092" s="1" t="s">
        <v>5217</v>
      </c>
      <c r="Q1092" s="9">
        <v>1091</v>
      </c>
      <c r="R1092" s="10">
        <f t="shared" si="68"/>
        <v>2182</v>
      </c>
      <c r="S1092" s="1">
        <f t="shared" si="69"/>
        <v>1</v>
      </c>
      <c r="T1092" s="1">
        <f t="shared" si="70"/>
        <v>0</v>
      </c>
      <c r="U1092" s="1">
        <f t="shared" si="71"/>
        <v>0</v>
      </c>
      <c r="V1092" s="1"/>
    </row>
    <row r="1093" spans="1:22" x14ac:dyDescent="0.3">
      <c r="A1093" s="8">
        <v>756</v>
      </c>
      <c r="B1093" s="8" t="s">
        <v>1683</v>
      </c>
      <c r="C1093" s="8">
        <v>0.71640000000000004</v>
      </c>
      <c r="D1093" s="8">
        <v>0.32550000000000001</v>
      </c>
      <c r="E1093" s="8">
        <v>0.32550000000000001</v>
      </c>
      <c r="F1093" s="8" t="s">
        <v>1683</v>
      </c>
      <c r="G1093" s="8">
        <v>0</v>
      </c>
      <c r="H1093" s="1" t="s">
        <v>5218</v>
      </c>
      <c r="I1093" s="8">
        <v>1092</v>
      </c>
      <c r="J1093" s="9" t="s">
        <v>1683</v>
      </c>
      <c r="K1093" s="9" t="s">
        <v>2447</v>
      </c>
      <c r="L1093" s="9">
        <v>1.11863573230683E-2</v>
      </c>
      <c r="M1093" s="9">
        <v>1.11863573230683E-2</v>
      </c>
      <c r="N1093" s="9">
        <v>0</v>
      </c>
      <c r="O1093" s="9">
        <v>7.3642351763330796E-2</v>
      </c>
      <c r="P1093" s="1" t="s">
        <v>5219</v>
      </c>
      <c r="Q1093" s="9">
        <v>1092</v>
      </c>
      <c r="R1093" s="10">
        <f t="shared" si="68"/>
        <v>2184</v>
      </c>
      <c r="S1093" s="1">
        <f t="shared" si="69"/>
        <v>1</v>
      </c>
      <c r="T1093" s="1">
        <f t="shared" si="70"/>
        <v>0</v>
      </c>
      <c r="U1093" s="1">
        <f t="shared" si="71"/>
        <v>0</v>
      </c>
      <c r="V1093" s="1"/>
    </row>
    <row r="1094" spans="1:22" x14ac:dyDescent="0.3">
      <c r="A1094" s="8">
        <v>758</v>
      </c>
      <c r="B1094" s="8" t="s">
        <v>1673</v>
      </c>
      <c r="C1094" s="8">
        <v>0.6028</v>
      </c>
      <c r="D1094" s="8">
        <v>0.3513</v>
      </c>
      <c r="E1094" s="8">
        <v>0.3513</v>
      </c>
      <c r="F1094" s="8" t="s">
        <v>1673</v>
      </c>
      <c r="G1094" s="8">
        <v>0</v>
      </c>
      <c r="H1094" s="1" t="s">
        <v>5220</v>
      </c>
      <c r="I1094" s="8">
        <v>1093</v>
      </c>
      <c r="J1094" s="9" t="s">
        <v>1673</v>
      </c>
      <c r="K1094" s="9" t="s">
        <v>2449</v>
      </c>
      <c r="L1094" s="9">
        <v>1.71475116238568E-2</v>
      </c>
      <c r="M1094" s="9">
        <v>1.71475116238568E-2</v>
      </c>
      <c r="N1094" s="9">
        <v>0</v>
      </c>
      <c r="O1094" s="9">
        <v>7.1209450690197407E-2</v>
      </c>
      <c r="P1094" s="1" t="s">
        <v>5221</v>
      </c>
      <c r="Q1094" s="9">
        <v>1093</v>
      </c>
      <c r="R1094" s="10">
        <f t="shared" si="68"/>
        <v>2186</v>
      </c>
      <c r="S1094" s="1">
        <f t="shared" si="69"/>
        <v>1</v>
      </c>
      <c r="T1094" s="1">
        <f t="shared" si="70"/>
        <v>0</v>
      </c>
      <c r="U1094" s="1">
        <f t="shared" si="71"/>
        <v>0</v>
      </c>
      <c r="V1094" s="1"/>
    </row>
    <row r="1095" spans="1:22" x14ac:dyDescent="0.3">
      <c r="A1095" s="8">
        <v>759</v>
      </c>
      <c r="B1095" s="8" t="s">
        <v>1676</v>
      </c>
      <c r="C1095" s="8">
        <v>0.6875</v>
      </c>
      <c r="D1095" s="8">
        <v>0.43530000000000002</v>
      </c>
      <c r="E1095" s="8">
        <v>0.43530000000000002</v>
      </c>
      <c r="F1095" s="8" t="s">
        <v>1676</v>
      </c>
      <c r="G1095" s="8">
        <v>0</v>
      </c>
      <c r="H1095" s="1" t="s">
        <v>5222</v>
      </c>
      <c r="I1095" s="8">
        <v>1094</v>
      </c>
      <c r="J1095" s="9" t="s">
        <v>1676</v>
      </c>
      <c r="K1095" s="9" t="s">
        <v>2450</v>
      </c>
      <c r="L1095" s="9">
        <v>2.2443112789213199E-2</v>
      </c>
      <c r="M1095" s="9">
        <v>2.2443112789213199E-2</v>
      </c>
      <c r="N1095" s="9">
        <v>0</v>
      </c>
      <c r="O1095" s="9">
        <v>7.7834620244323402E-2</v>
      </c>
      <c r="P1095" s="1" t="s">
        <v>5223</v>
      </c>
      <c r="Q1095" s="9">
        <v>1094</v>
      </c>
      <c r="R1095" s="10">
        <f t="shared" si="68"/>
        <v>2188</v>
      </c>
      <c r="S1095" s="1">
        <f t="shared" si="69"/>
        <v>1</v>
      </c>
      <c r="T1095" s="1">
        <f t="shared" si="70"/>
        <v>0</v>
      </c>
      <c r="U1095" s="1">
        <f t="shared" si="71"/>
        <v>0</v>
      </c>
      <c r="V1095" s="1"/>
    </row>
    <row r="1096" spans="1:22" x14ac:dyDescent="0.3">
      <c r="A1096" s="8">
        <v>760</v>
      </c>
      <c r="B1096" s="8" t="s">
        <v>1671</v>
      </c>
      <c r="C1096" s="8">
        <v>0.32800000000000001</v>
      </c>
      <c r="D1096" s="8">
        <v>0.76770000000000005</v>
      </c>
      <c r="E1096" s="8">
        <v>0.76770000000000005</v>
      </c>
      <c r="F1096" s="8" t="s">
        <v>1671</v>
      </c>
      <c r="G1096" s="8">
        <v>0</v>
      </c>
      <c r="H1096" s="1" t="s">
        <v>5224</v>
      </c>
      <c r="I1096" s="8">
        <v>1095</v>
      </c>
      <c r="J1096" s="9" t="s">
        <v>1671</v>
      </c>
      <c r="K1096" s="9" t="s">
        <v>2451</v>
      </c>
      <c r="L1096" s="9">
        <v>3.6912577379020803E-2</v>
      </c>
      <c r="M1096" s="9">
        <v>3.6912577379020803E-2</v>
      </c>
      <c r="N1096" s="9">
        <v>0</v>
      </c>
      <c r="O1096" s="9">
        <v>6.6449944915592904E-2</v>
      </c>
      <c r="P1096" s="1" t="s">
        <v>5225</v>
      </c>
      <c r="Q1096" s="9">
        <v>1095</v>
      </c>
      <c r="R1096" s="10">
        <f t="shared" si="68"/>
        <v>2190</v>
      </c>
      <c r="S1096" s="1">
        <f t="shared" si="69"/>
        <v>1</v>
      </c>
      <c r="T1096" s="1">
        <f t="shared" si="70"/>
        <v>0</v>
      </c>
      <c r="U1096" s="1">
        <f t="shared" si="71"/>
        <v>0</v>
      </c>
      <c r="V1096" s="1"/>
    </row>
    <row r="1097" spans="1:22" x14ac:dyDescent="0.3">
      <c r="A1097" s="8">
        <v>763</v>
      </c>
      <c r="B1097" s="8" t="s">
        <v>1678</v>
      </c>
      <c r="C1097" s="8">
        <v>0.1678</v>
      </c>
      <c r="D1097" s="8">
        <v>0.91469999999999996</v>
      </c>
      <c r="E1097" s="8">
        <v>0.91469999999999996</v>
      </c>
      <c r="F1097" s="8" t="s">
        <v>1678</v>
      </c>
      <c r="G1097" s="8">
        <v>0</v>
      </c>
      <c r="H1097" s="1" t="s">
        <v>5226</v>
      </c>
      <c r="I1097" s="8">
        <v>1096</v>
      </c>
      <c r="J1097" s="9" t="s">
        <v>1678</v>
      </c>
      <c r="K1097" s="9" t="s">
        <v>2454</v>
      </c>
      <c r="L1097" s="9">
        <v>5.2963999320086497E-2</v>
      </c>
      <c r="M1097" s="9">
        <v>5.2963999320086497E-2</v>
      </c>
      <c r="N1097" s="9">
        <v>0</v>
      </c>
      <c r="O1097" s="9">
        <v>5.44576653470151E-2</v>
      </c>
      <c r="P1097" s="1" t="s">
        <v>5227</v>
      </c>
      <c r="Q1097" s="9">
        <v>1096</v>
      </c>
      <c r="R1097" s="10">
        <f t="shared" si="68"/>
        <v>2192</v>
      </c>
      <c r="S1097" s="1">
        <f t="shared" si="69"/>
        <v>1</v>
      </c>
      <c r="T1097" s="1">
        <f t="shared" si="70"/>
        <v>0</v>
      </c>
      <c r="U1097" s="1">
        <f t="shared" si="71"/>
        <v>0</v>
      </c>
      <c r="V1097" s="1"/>
    </row>
    <row r="1098" spans="1:22" x14ac:dyDescent="0.3">
      <c r="A1098" s="8">
        <v>766</v>
      </c>
      <c r="B1098" s="8" t="s">
        <v>1673</v>
      </c>
      <c r="C1098" s="8">
        <v>0.28810000000000002</v>
      </c>
      <c r="D1098" s="8">
        <v>0.78059999999999996</v>
      </c>
      <c r="E1098" s="8">
        <v>0.78059999999999996</v>
      </c>
      <c r="F1098" s="8" t="s">
        <v>1673</v>
      </c>
      <c r="G1098" s="8">
        <v>0</v>
      </c>
      <c r="H1098" s="1" t="s">
        <v>5228</v>
      </c>
      <c r="I1098" s="8">
        <v>1097</v>
      </c>
      <c r="J1098" s="9" t="s">
        <v>1673</v>
      </c>
      <c r="K1098" s="9" t="s">
        <v>2457</v>
      </c>
      <c r="L1098" s="9">
        <v>5.5957296838043701E-2</v>
      </c>
      <c r="M1098" s="9">
        <v>5.5957296838043701E-2</v>
      </c>
      <c r="N1098" s="9">
        <v>0</v>
      </c>
      <c r="O1098" s="9">
        <v>7.6378414793240104E-2</v>
      </c>
      <c r="P1098" s="1" t="s">
        <v>5229</v>
      </c>
      <c r="Q1098" s="9">
        <v>1097</v>
      </c>
      <c r="R1098" s="10">
        <f t="shared" si="68"/>
        <v>2194</v>
      </c>
      <c r="S1098" s="1">
        <f t="shared" si="69"/>
        <v>1</v>
      </c>
      <c r="T1098" s="1">
        <f t="shared" si="70"/>
        <v>0</v>
      </c>
      <c r="U1098" s="1">
        <f t="shared" si="71"/>
        <v>0</v>
      </c>
      <c r="V1098" s="1"/>
    </row>
    <row r="1099" spans="1:22" x14ac:dyDescent="0.3">
      <c r="A1099" s="8">
        <v>768</v>
      </c>
      <c r="B1099" s="8" t="s">
        <v>1673</v>
      </c>
      <c r="C1099" s="8">
        <v>0.43469999999999998</v>
      </c>
      <c r="D1099" s="8">
        <v>0.51470000000000005</v>
      </c>
      <c r="E1099" s="8">
        <v>0.51470000000000005</v>
      </c>
      <c r="F1099" s="8" t="s">
        <v>1673</v>
      </c>
      <c r="G1099" s="8">
        <v>0</v>
      </c>
      <c r="H1099" s="1" t="s">
        <v>5230</v>
      </c>
      <c r="I1099" s="8">
        <v>1098</v>
      </c>
      <c r="J1099" s="9" t="s">
        <v>1673</v>
      </c>
      <c r="K1099" s="9" t="s">
        <v>2459</v>
      </c>
      <c r="L1099" s="9">
        <v>2.9730177574547299E-2</v>
      </c>
      <c r="M1099" s="9">
        <v>2.9730177574547299E-2</v>
      </c>
      <c r="N1099" s="9">
        <v>0</v>
      </c>
      <c r="O1099" s="9">
        <v>7.3376254272372696E-2</v>
      </c>
      <c r="P1099" s="1" t="s">
        <v>5231</v>
      </c>
      <c r="Q1099" s="9">
        <v>1098</v>
      </c>
      <c r="R1099" s="10">
        <f t="shared" si="68"/>
        <v>2196</v>
      </c>
      <c r="S1099" s="1">
        <f t="shared" si="69"/>
        <v>1</v>
      </c>
      <c r="T1099" s="1">
        <f t="shared" si="70"/>
        <v>0</v>
      </c>
      <c r="U1099" s="1">
        <f t="shared" si="71"/>
        <v>0</v>
      </c>
      <c r="V1099" s="1"/>
    </row>
    <row r="1100" spans="1:22" x14ac:dyDescent="0.3">
      <c r="A1100" s="8">
        <v>769</v>
      </c>
      <c r="B1100" s="8" t="s">
        <v>1669</v>
      </c>
      <c r="C1100" s="8">
        <v>0.16539999999999999</v>
      </c>
      <c r="D1100" s="8">
        <v>0.91930000000000001</v>
      </c>
      <c r="E1100" s="8">
        <v>0.91930000000000001</v>
      </c>
      <c r="F1100" s="8" t="s">
        <v>1669</v>
      </c>
      <c r="G1100" s="8">
        <v>0</v>
      </c>
      <c r="H1100" s="1" t="s">
        <v>5232</v>
      </c>
      <c r="I1100" s="8">
        <v>1099</v>
      </c>
      <c r="J1100" s="9" t="s">
        <v>1669</v>
      </c>
      <c r="K1100" s="9" t="s">
        <v>2460</v>
      </c>
      <c r="L1100" s="9">
        <v>5.9635475902716402E-2</v>
      </c>
      <c r="M1100" s="9">
        <v>5.9635475902716402E-2</v>
      </c>
      <c r="N1100" s="9">
        <v>0</v>
      </c>
      <c r="O1100" s="9">
        <v>6.25470177991303E-2</v>
      </c>
      <c r="P1100" s="1" t="s">
        <v>5233</v>
      </c>
      <c r="Q1100" s="9">
        <v>1099</v>
      </c>
      <c r="R1100" s="10">
        <f t="shared" si="68"/>
        <v>2198</v>
      </c>
      <c r="S1100" s="1">
        <f t="shared" si="69"/>
        <v>1</v>
      </c>
      <c r="T1100" s="1">
        <f t="shared" si="70"/>
        <v>0</v>
      </c>
      <c r="U1100" s="1">
        <f t="shared" si="71"/>
        <v>0</v>
      </c>
      <c r="V1100" s="1"/>
    </row>
    <row r="1101" spans="1:22" x14ac:dyDescent="0.3">
      <c r="A1101" s="8">
        <v>770</v>
      </c>
      <c r="B1101" s="8" t="s">
        <v>1676</v>
      </c>
      <c r="C1101" s="8">
        <v>0.57150000000000001</v>
      </c>
      <c r="D1101" s="8">
        <v>0.40720000000000001</v>
      </c>
      <c r="E1101" s="8">
        <v>0.40720000000000001</v>
      </c>
      <c r="F1101" s="8" t="s">
        <v>1676</v>
      </c>
      <c r="G1101" s="8">
        <v>0</v>
      </c>
      <c r="H1101" s="1" t="s">
        <v>5234</v>
      </c>
      <c r="I1101" s="8">
        <v>1100</v>
      </c>
      <c r="J1101" s="9" t="s">
        <v>1676</v>
      </c>
      <c r="K1101" s="9" t="s">
        <v>2461</v>
      </c>
      <c r="L1101" s="9">
        <v>3.5641067623701901E-2</v>
      </c>
      <c r="M1101" s="9">
        <v>3.5641067623701901E-2</v>
      </c>
      <c r="N1101" s="9">
        <v>0</v>
      </c>
      <c r="O1101" s="9">
        <v>0.104589539709116</v>
      </c>
      <c r="P1101" s="1" t="s">
        <v>5235</v>
      </c>
      <c r="Q1101" s="9">
        <v>1100</v>
      </c>
      <c r="R1101" s="10">
        <f t="shared" si="68"/>
        <v>2200</v>
      </c>
      <c r="S1101" s="1">
        <f t="shared" si="69"/>
        <v>1</v>
      </c>
      <c r="T1101" s="1">
        <f t="shared" si="70"/>
        <v>0</v>
      </c>
      <c r="U1101" s="1">
        <f t="shared" si="71"/>
        <v>0</v>
      </c>
      <c r="V1101" s="1"/>
    </row>
    <row r="1102" spans="1:22" x14ac:dyDescent="0.3">
      <c r="A1102" s="8">
        <v>771</v>
      </c>
      <c r="B1102" s="8" t="s">
        <v>1666</v>
      </c>
      <c r="C1102" s="8">
        <v>0.40860000000000002</v>
      </c>
      <c r="D1102" s="8">
        <v>0.63270000000000004</v>
      </c>
      <c r="E1102" s="8">
        <v>0.63270000000000004</v>
      </c>
      <c r="F1102" s="8" t="s">
        <v>1666</v>
      </c>
      <c r="G1102" s="8">
        <v>0</v>
      </c>
      <c r="H1102" s="1" t="s">
        <v>5236</v>
      </c>
      <c r="I1102" s="8">
        <v>1101</v>
      </c>
      <c r="J1102" s="9" t="s">
        <v>1666</v>
      </c>
      <c r="K1102" s="9" t="s">
        <v>2462</v>
      </c>
      <c r="L1102" s="9">
        <v>3.5763168946931302E-2</v>
      </c>
      <c r="M1102" s="9">
        <v>3.5763168946931302E-2</v>
      </c>
      <c r="N1102" s="9">
        <v>0</v>
      </c>
      <c r="O1102" s="9">
        <v>7.8265051976526695E-2</v>
      </c>
      <c r="P1102" s="1" t="s">
        <v>5237</v>
      </c>
      <c r="Q1102" s="9">
        <v>1101</v>
      </c>
      <c r="R1102" s="10">
        <f t="shared" si="68"/>
        <v>2202</v>
      </c>
      <c r="S1102" s="1">
        <f t="shared" si="69"/>
        <v>1</v>
      </c>
      <c r="T1102" s="1">
        <f t="shared" si="70"/>
        <v>0</v>
      </c>
      <c r="U1102" s="1">
        <f t="shared" si="71"/>
        <v>0</v>
      </c>
      <c r="V1102" s="1"/>
    </row>
    <row r="1103" spans="1:22" x14ac:dyDescent="0.3">
      <c r="A1103" s="8">
        <v>772</v>
      </c>
      <c r="B1103" s="8" t="s">
        <v>1680</v>
      </c>
      <c r="C1103" s="8">
        <v>0.2641</v>
      </c>
      <c r="D1103" s="8">
        <v>0.84360000000000002</v>
      </c>
      <c r="E1103" s="8">
        <v>0.84360000000000002</v>
      </c>
      <c r="F1103" s="8" t="s">
        <v>1680</v>
      </c>
      <c r="G1103" s="8">
        <v>0</v>
      </c>
      <c r="H1103" s="1" t="s">
        <v>5238</v>
      </c>
      <c r="I1103" s="8">
        <v>1102</v>
      </c>
      <c r="J1103" s="9" t="s">
        <v>1680</v>
      </c>
      <c r="K1103" s="9" t="s">
        <v>2463</v>
      </c>
      <c r="L1103" s="9">
        <v>6.4235273123985401E-2</v>
      </c>
      <c r="M1103" s="9">
        <v>6.4235273123985401E-2</v>
      </c>
      <c r="N1103" s="9">
        <v>0</v>
      </c>
      <c r="O1103" s="9">
        <v>7.4548086604194402E-2</v>
      </c>
      <c r="P1103" s="1" t="s">
        <v>5239</v>
      </c>
      <c r="Q1103" s="9">
        <v>1102</v>
      </c>
      <c r="R1103" s="10">
        <f t="shared" si="68"/>
        <v>2204</v>
      </c>
      <c r="S1103" s="1">
        <f t="shared" si="69"/>
        <v>1</v>
      </c>
      <c r="T1103" s="1">
        <f t="shared" si="70"/>
        <v>0</v>
      </c>
      <c r="U1103" s="1">
        <f t="shared" si="71"/>
        <v>0</v>
      </c>
      <c r="V1103" s="1"/>
    </row>
    <row r="1104" spans="1:22" x14ac:dyDescent="0.3">
      <c r="A1104" s="8">
        <v>774</v>
      </c>
      <c r="B1104" s="8" t="s">
        <v>1677</v>
      </c>
      <c r="C1104" s="8">
        <v>0.77</v>
      </c>
      <c r="D1104" s="8">
        <v>0.21379999999999999</v>
      </c>
      <c r="E1104" s="8">
        <v>0.21379999999999999</v>
      </c>
      <c r="F1104" s="8" t="s">
        <v>1677</v>
      </c>
      <c r="G1104" s="8">
        <v>0</v>
      </c>
      <c r="H1104" s="1" t="s">
        <v>5240</v>
      </c>
      <c r="I1104" s="8">
        <v>1103</v>
      </c>
      <c r="J1104" s="9" t="s">
        <v>1677</v>
      </c>
      <c r="K1104" s="9" t="s">
        <v>2465</v>
      </c>
      <c r="L1104" s="9">
        <v>1.7839958625537201E-2</v>
      </c>
      <c r="M1104" s="9">
        <v>1.7839958625537201E-2</v>
      </c>
      <c r="N1104" s="9">
        <v>0</v>
      </c>
      <c r="O1104" s="9">
        <v>0.12771886932805199</v>
      </c>
      <c r="P1104" s="1" t="s">
        <v>5241</v>
      </c>
      <c r="Q1104" s="9">
        <v>1103</v>
      </c>
      <c r="R1104" s="10">
        <f t="shared" si="68"/>
        <v>2206</v>
      </c>
      <c r="S1104" s="1">
        <f t="shared" si="69"/>
        <v>1</v>
      </c>
      <c r="T1104" s="1">
        <f t="shared" si="70"/>
        <v>0</v>
      </c>
      <c r="U1104" s="1">
        <f t="shared" si="71"/>
        <v>0</v>
      </c>
      <c r="V1104" s="1"/>
    </row>
    <row r="1105" spans="1:22" x14ac:dyDescent="0.3">
      <c r="A1105" s="8">
        <v>778</v>
      </c>
      <c r="B1105" s="8" t="s">
        <v>1674</v>
      </c>
      <c r="C1105" s="8">
        <v>0.72460000000000002</v>
      </c>
      <c r="D1105" s="8">
        <v>0.3755</v>
      </c>
      <c r="E1105" s="8">
        <v>0.3755</v>
      </c>
      <c r="F1105" s="8" t="s">
        <v>1674</v>
      </c>
      <c r="G1105" s="8">
        <v>0</v>
      </c>
      <c r="H1105" s="1" t="s">
        <v>5242</v>
      </c>
      <c r="I1105" s="8">
        <v>1104</v>
      </c>
      <c r="J1105" s="9" t="s">
        <v>1674</v>
      </c>
      <c r="K1105" s="9" t="s">
        <v>2469</v>
      </c>
      <c r="L1105" s="9">
        <v>3.8554596804076899E-2</v>
      </c>
      <c r="M1105" s="9">
        <v>3.8554596804076899E-2</v>
      </c>
      <c r="N1105" s="9">
        <v>0</v>
      </c>
      <c r="O1105" s="9">
        <v>0.12833696532335301</v>
      </c>
      <c r="P1105" s="1" t="s">
        <v>5243</v>
      </c>
      <c r="Q1105" s="9">
        <v>1104</v>
      </c>
      <c r="R1105" s="10">
        <f t="shared" si="68"/>
        <v>2208</v>
      </c>
      <c r="S1105" s="1">
        <f t="shared" si="69"/>
        <v>1</v>
      </c>
      <c r="T1105" s="1">
        <f t="shared" si="70"/>
        <v>0</v>
      </c>
      <c r="U1105" s="1">
        <f t="shared" si="71"/>
        <v>0</v>
      </c>
      <c r="V1105" s="1"/>
    </row>
    <row r="1106" spans="1:22" x14ac:dyDescent="0.3">
      <c r="A1106" s="8">
        <v>780</v>
      </c>
      <c r="B1106" s="8" t="s">
        <v>1682</v>
      </c>
      <c r="C1106" s="8">
        <v>0.53620000000000001</v>
      </c>
      <c r="D1106" s="8">
        <v>0.51300000000000001</v>
      </c>
      <c r="E1106" s="8">
        <v>0.51300000000000001</v>
      </c>
      <c r="F1106" s="8" t="s">
        <v>1682</v>
      </c>
      <c r="G1106" s="8">
        <v>0</v>
      </c>
      <c r="H1106" s="1" t="s">
        <v>5244</v>
      </c>
      <c r="I1106" s="8">
        <v>1105</v>
      </c>
      <c r="J1106" s="9" t="s">
        <v>1682</v>
      </c>
      <c r="K1106" s="9" t="s">
        <v>2471</v>
      </c>
      <c r="L1106" s="9">
        <v>4.1819564103711501E-2</v>
      </c>
      <c r="M1106" s="9">
        <v>4.1819564103711501E-2</v>
      </c>
      <c r="N1106" s="9">
        <v>0</v>
      </c>
      <c r="O1106" s="9">
        <v>0.10146656702161</v>
      </c>
      <c r="P1106" s="1" t="s">
        <v>5245</v>
      </c>
      <c r="Q1106" s="9">
        <v>1105</v>
      </c>
      <c r="R1106" s="10">
        <f t="shared" si="68"/>
        <v>2210</v>
      </c>
      <c r="S1106" s="1">
        <f t="shared" si="69"/>
        <v>1</v>
      </c>
      <c r="T1106" s="1">
        <f t="shared" si="70"/>
        <v>0</v>
      </c>
      <c r="U1106" s="1">
        <f t="shared" si="71"/>
        <v>0</v>
      </c>
      <c r="V1106" s="1"/>
    </row>
    <row r="1107" spans="1:22" x14ac:dyDescent="0.3">
      <c r="A1107" s="8">
        <v>782</v>
      </c>
      <c r="B1107" s="8" t="s">
        <v>1681</v>
      </c>
      <c r="C1107" s="8">
        <v>0.59119999999999995</v>
      </c>
      <c r="D1107" s="8">
        <v>0.5373</v>
      </c>
      <c r="E1107" s="8">
        <v>0.5373</v>
      </c>
      <c r="F1107" s="8" t="s">
        <v>1681</v>
      </c>
      <c r="G1107" s="8">
        <v>0</v>
      </c>
      <c r="H1107" s="1" t="s">
        <v>5246</v>
      </c>
      <c r="I1107" s="8">
        <v>1106</v>
      </c>
      <c r="J1107" s="9" t="s">
        <v>1681</v>
      </c>
      <c r="K1107" s="9" t="s">
        <v>2473</v>
      </c>
      <c r="L1107" s="9">
        <v>4.9814657853298201E-2</v>
      </c>
      <c r="M1107" s="9">
        <v>4.9814657853298201E-2</v>
      </c>
      <c r="N1107" s="9">
        <v>0</v>
      </c>
      <c r="O1107" s="9">
        <v>0.11320053458004301</v>
      </c>
      <c r="P1107" s="1" t="s">
        <v>5247</v>
      </c>
      <c r="Q1107" s="9">
        <v>1106</v>
      </c>
      <c r="R1107" s="10">
        <f t="shared" si="68"/>
        <v>2212</v>
      </c>
      <c r="S1107" s="1">
        <f t="shared" si="69"/>
        <v>1</v>
      </c>
      <c r="T1107" s="1">
        <f t="shared" si="70"/>
        <v>0</v>
      </c>
      <c r="U1107" s="1">
        <f t="shared" si="71"/>
        <v>0</v>
      </c>
      <c r="V1107" s="1"/>
    </row>
    <row r="1108" spans="1:22" x14ac:dyDescent="0.3">
      <c r="A1108" s="8">
        <v>783</v>
      </c>
      <c r="B1108" s="8" t="s">
        <v>1680</v>
      </c>
      <c r="C1108" s="8">
        <v>0.16470000000000001</v>
      </c>
      <c r="D1108" s="8">
        <v>0.92100000000000004</v>
      </c>
      <c r="E1108" s="8">
        <v>0.92100000000000004</v>
      </c>
      <c r="F1108" s="8" t="s">
        <v>1680</v>
      </c>
      <c r="G1108" s="8">
        <v>0</v>
      </c>
      <c r="H1108" s="1" t="s">
        <v>5248</v>
      </c>
      <c r="I1108" s="8">
        <v>1107</v>
      </c>
      <c r="J1108" s="9" t="s">
        <v>1680</v>
      </c>
      <c r="K1108" s="9" t="s">
        <v>2474</v>
      </c>
      <c r="L1108" s="9">
        <v>7.4914890912399001E-2</v>
      </c>
      <c r="M1108" s="9">
        <v>7.4914890912399001E-2</v>
      </c>
      <c r="N1108" s="9">
        <v>0</v>
      </c>
      <c r="O1108" s="9">
        <v>6.9811497522698496E-2</v>
      </c>
      <c r="P1108" s="1" t="s">
        <v>5249</v>
      </c>
      <c r="Q1108" s="9">
        <v>1107</v>
      </c>
      <c r="R1108" s="10">
        <f t="shared" si="68"/>
        <v>2214</v>
      </c>
      <c r="S1108" s="1">
        <f t="shared" si="69"/>
        <v>1</v>
      </c>
      <c r="T1108" s="1">
        <f t="shared" si="70"/>
        <v>0</v>
      </c>
      <c r="U1108" s="1">
        <f t="shared" si="71"/>
        <v>0</v>
      </c>
      <c r="V1108" s="1"/>
    </row>
    <row r="1109" spans="1:22" x14ac:dyDescent="0.3">
      <c r="A1109" s="8">
        <v>785</v>
      </c>
      <c r="B1109" s="8" t="s">
        <v>1674</v>
      </c>
      <c r="C1109" s="8">
        <v>0.74360000000000004</v>
      </c>
      <c r="D1109" s="8">
        <v>0.31630000000000003</v>
      </c>
      <c r="E1109" s="8">
        <v>0.31630000000000003</v>
      </c>
      <c r="F1109" s="8" t="s">
        <v>1674</v>
      </c>
      <c r="G1109" s="8">
        <v>0</v>
      </c>
      <c r="H1109" s="1" t="s">
        <v>5250</v>
      </c>
      <c r="I1109" s="8">
        <v>1108</v>
      </c>
      <c r="J1109" s="9" t="s">
        <v>1674</v>
      </c>
      <c r="K1109" s="9" t="s">
        <v>2476</v>
      </c>
      <c r="L1109" s="9">
        <v>2.6368266622821299E-2</v>
      </c>
      <c r="M1109" s="9">
        <v>2.6368266622821299E-2</v>
      </c>
      <c r="N1109" s="9">
        <v>0</v>
      </c>
      <c r="O1109" s="9">
        <v>0.127017131287328</v>
      </c>
      <c r="P1109" s="1" t="s">
        <v>5251</v>
      </c>
      <c r="Q1109" s="9">
        <v>1108</v>
      </c>
      <c r="R1109" s="10">
        <f t="shared" si="68"/>
        <v>2216</v>
      </c>
      <c r="S1109" s="1">
        <f t="shared" si="69"/>
        <v>1</v>
      </c>
      <c r="T1109" s="1">
        <f t="shared" si="70"/>
        <v>0</v>
      </c>
      <c r="U1109" s="1">
        <f t="shared" si="71"/>
        <v>0</v>
      </c>
      <c r="V1109" s="1"/>
    </row>
    <row r="1110" spans="1:22" x14ac:dyDescent="0.3">
      <c r="A1110" s="8">
        <v>787</v>
      </c>
      <c r="B1110" s="8" t="s">
        <v>1675</v>
      </c>
      <c r="C1110" s="8">
        <v>0.42349999999999999</v>
      </c>
      <c r="D1110" s="8">
        <v>0.62419999999999998</v>
      </c>
      <c r="E1110" s="8">
        <v>0.62419999999999998</v>
      </c>
      <c r="F1110" s="8" t="s">
        <v>1675</v>
      </c>
      <c r="G1110" s="8">
        <v>0</v>
      </c>
      <c r="H1110" s="1" t="s">
        <v>5252</v>
      </c>
      <c r="I1110" s="8">
        <v>1109</v>
      </c>
      <c r="J1110" s="9" t="s">
        <v>1675</v>
      </c>
      <c r="K1110" s="9" t="s">
        <v>2478</v>
      </c>
      <c r="L1110" s="9">
        <v>3.9844620997841501E-2</v>
      </c>
      <c r="M1110" s="9">
        <v>3.9844620997841501E-2</v>
      </c>
      <c r="N1110" s="9">
        <v>0</v>
      </c>
      <c r="O1110" s="9">
        <v>7.5888766785066203E-2</v>
      </c>
      <c r="P1110" s="1" t="s">
        <v>5253</v>
      </c>
      <c r="Q1110" s="9">
        <v>1109</v>
      </c>
      <c r="R1110" s="10">
        <f t="shared" si="68"/>
        <v>2218</v>
      </c>
      <c r="S1110" s="1">
        <f t="shared" si="69"/>
        <v>1</v>
      </c>
      <c r="T1110" s="1">
        <f t="shared" si="70"/>
        <v>0</v>
      </c>
      <c r="U1110" s="1">
        <f t="shared" si="71"/>
        <v>0</v>
      </c>
      <c r="V1110" s="1"/>
    </row>
    <row r="1111" spans="1:22" x14ac:dyDescent="0.3">
      <c r="A1111" s="8">
        <v>799</v>
      </c>
      <c r="B1111" s="8" t="s">
        <v>1675</v>
      </c>
      <c r="C1111" s="8">
        <v>0.76119999999999999</v>
      </c>
      <c r="D1111" s="8">
        <v>0.3054</v>
      </c>
      <c r="E1111" s="8">
        <v>0.3054</v>
      </c>
      <c r="F1111" s="8" t="s">
        <v>1675</v>
      </c>
      <c r="G1111" s="8">
        <v>0</v>
      </c>
      <c r="H1111" s="1" t="s">
        <v>5254</v>
      </c>
      <c r="I1111" s="8">
        <v>1110</v>
      </c>
      <c r="J1111" s="9" t="s">
        <v>1675</v>
      </c>
      <c r="K1111" s="9" t="s">
        <v>2490</v>
      </c>
      <c r="L1111" s="9">
        <v>1.59932563123521E-2</v>
      </c>
      <c r="M1111" s="9">
        <v>1.59932563123521E-2</v>
      </c>
      <c r="N1111" s="9">
        <v>0</v>
      </c>
      <c r="O1111" s="9">
        <v>9.8386081551391294E-2</v>
      </c>
      <c r="P1111" s="1" t="s">
        <v>5255</v>
      </c>
      <c r="Q1111" s="9">
        <v>1110</v>
      </c>
      <c r="R1111" s="10">
        <f t="shared" si="68"/>
        <v>2220</v>
      </c>
      <c r="S1111" s="1">
        <f t="shared" si="69"/>
        <v>1</v>
      </c>
      <c r="T1111" s="1">
        <f t="shared" si="70"/>
        <v>0</v>
      </c>
      <c r="U1111" s="1">
        <f t="shared" si="71"/>
        <v>0</v>
      </c>
      <c r="V1111" s="1"/>
    </row>
    <row r="1112" spans="1:22" x14ac:dyDescent="0.3">
      <c r="A1112" s="8">
        <v>800</v>
      </c>
      <c r="B1112" s="8" t="s">
        <v>1674</v>
      </c>
      <c r="C1112" s="8">
        <v>0.72899999999999998</v>
      </c>
      <c r="D1112" s="8">
        <v>0.3322</v>
      </c>
      <c r="E1112" s="8">
        <v>0.3322</v>
      </c>
      <c r="F1112" s="8" t="s">
        <v>1674</v>
      </c>
      <c r="G1112" s="8">
        <v>0</v>
      </c>
      <c r="H1112" s="1" t="s">
        <v>5256</v>
      </c>
      <c r="I1112" s="8">
        <v>1111</v>
      </c>
      <c r="J1112" s="9" t="s">
        <v>1674</v>
      </c>
      <c r="K1112" s="9" t="s">
        <v>2491</v>
      </c>
      <c r="L1112" s="9">
        <v>1.87494265003233E-2</v>
      </c>
      <c r="M1112" s="9">
        <v>1.87494265003233E-2</v>
      </c>
      <c r="N1112" s="9">
        <v>0</v>
      </c>
      <c r="O1112" s="9">
        <v>9.9477516370920394E-2</v>
      </c>
      <c r="P1112" s="1" t="s">
        <v>5257</v>
      </c>
      <c r="Q1112" s="9">
        <v>1111</v>
      </c>
      <c r="R1112" s="10">
        <f t="shared" si="68"/>
        <v>2222</v>
      </c>
      <c r="S1112" s="1">
        <f t="shared" si="69"/>
        <v>1</v>
      </c>
      <c r="T1112" s="1">
        <f t="shared" si="70"/>
        <v>0</v>
      </c>
      <c r="U1112" s="1">
        <f t="shared" si="71"/>
        <v>0</v>
      </c>
      <c r="V1112" s="1"/>
    </row>
    <row r="1113" spans="1:22" x14ac:dyDescent="0.3">
      <c r="A1113" s="8">
        <v>801</v>
      </c>
      <c r="B1113" s="8" t="s">
        <v>1669</v>
      </c>
      <c r="C1113" s="8">
        <v>0.67549999999999999</v>
      </c>
      <c r="D1113" s="8">
        <v>0.45700000000000002</v>
      </c>
      <c r="E1113" s="8">
        <v>0.45700000000000002</v>
      </c>
      <c r="F1113" s="8" t="s">
        <v>1669</v>
      </c>
      <c r="G1113" s="8">
        <v>0</v>
      </c>
      <c r="H1113" s="1" t="s">
        <v>5258</v>
      </c>
      <c r="I1113" s="8">
        <v>1112</v>
      </c>
      <c r="J1113" s="9" t="s">
        <v>1669</v>
      </c>
      <c r="K1113" s="9" t="s">
        <v>2492</v>
      </c>
      <c r="L1113" s="9">
        <v>3.1127451861803001E-2</v>
      </c>
      <c r="M1113" s="9">
        <v>3.1127451861803001E-2</v>
      </c>
      <c r="N1113" s="9">
        <v>0</v>
      </c>
      <c r="O1113" s="9">
        <v>0.10158818680282999</v>
      </c>
      <c r="P1113" s="1" t="s">
        <v>5259</v>
      </c>
      <c r="Q1113" s="9">
        <v>1112</v>
      </c>
      <c r="R1113" s="10">
        <f t="shared" si="68"/>
        <v>2224</v>
      </c>
      <c r="S1113" s="1">
        <f t="shared" si="69"/>
        <v>1</v>
      </c>
      <c r="T1113" s="1">
        <f t="shared" si="70"/>
        <v>0</v>
      </c>
      <c r="U1113" s="1">
        <f t="shared" si="71"/>
        <v>0</v>
      </c>
      <c r="V1113" s="1"/>
    </row>
    <row r="1114" spans="1:22" x14ac:dyDescent="0.3">
      <c r="A1114" s="8">
        <v>808</v>
      </c>
      <c r="B1114" s="8" t="s">
        <v>1674</v>
      </c>
      <c r="C1114" s="8">
        <v>0.8337</v>
      </c>
      <c r="D1114" s="8">
        <v>0.18029999999999999</v>
      </c>
      <c r="E1114" s="8">
        <v>0.18029999999999999</v>
      </c>
      <c r="F1114" s="8" t="s">
        <v>1674</v>
      </c>
      <c r="G1114" s="8">
        <v>0</v>
      </c>
      <c r="H1114" s="1" t="s">
        <v>5260</v>
      </c>
      <c r="I1114" s="8">
        <v>1113</v>
      </c>
      <c r="J1114" s="9" t="s">
        <v>1674</v>
      </c>
      <c r="K1114" s="9" t="s">
        <v>2499</v>
      </c>
      <c r="L1114" s="9">
        <v>1.4250947024270599E-2</v>
      </c>
      <c r="M1114" s="9">
        <v>1.4250947024270599E-2</v>
      </c>
      <c r="N1114" s="9">
        <v>0</v>
      </c>
      <c r="O1114" s="9">
        <v>0.12326388592385699</v>
      </c>
      <c r="P1114" s="1" t="s">
        <v>5261</v>
      </c>
      <c r="Q1114" s="9">
        <v>1113</v>
      </c>
      <c r="R1114" s="10">
        <f t="shared" si="68"/>
        <v>2226</v>
      </c>
      <c r="S1114" s="1">
        <f t="shared" si="69"/>
        <v>1</v>
      </c>
      <c r="T1114" s="1">
        <f t="shared" si="70"/>
        <v>0</v>
      </c>
      <c r="U1114" s="1">
        <f t="shared" si="71"/>
        <v>0</v>
      </c>
      <c r="V1114" s="1"/>
    </row>
    <row r="1115" spans="1:22" x14ac:dyDescent="0.3">
      <c r="A1115" s="8">
        <v>809</v>
      </c>
      <c r="B1115" s="8" t="s">
        <v>1675</v>
      </c>
      <c r="C1115" s="8">
        <v>0.61480000000000001</v>
      </c>
      <c r="D1115" s="8">
        <v>0.52800000000000002</v>
      </c>
      <c r="E1115" s="8">
        <v>0.52800000000000002</v>
      </c>
      <c r="F1115" s="8" t="s">
        <v>1675</v>
      </c>
      <c r="G1115" s="8">
        <v>0</v>
      </c>
      <c r="H1115" s="1" t="s">
        <v>5262</v>
      </c>
      <c r="I1115" s="8">
        <v>1114</v>
      </c>
      <c r="J1115" s="9" t="s">
        <v>1675</v>
      </c>
      <c r="K1115" s="9" t="s">
        <v>2500</v>
      </c>
      <c r="L1115" s="9">
        <v>3.5603068516191501E-2</v>
      </c>
      <c r="M1115" s="9">
        <v>3.5603068516191501E-2</v>
      </c>
      <c r="N1115" s="9">
        <v>0</v>
      </c>
      <c r="O1115" s="9">
        <v>8.9787219878670596E-2</v>
      </c>
      <c r="P1115" s="1" t="s">
        <v>5263</v>
      </c>
      <c r="Q1115" s="9">
        <v>1114</v>
      </c>
      <c r="R1115" s="10">
        <f t="shared" si="68"/>
        <v>2228</v>
      </c>
      <c r="S1115" s="1">
        <f t="shared" si="69"/>
        <v>1</v>
      </c>
      <c r="T1115" s="1">
        <f t="shared" si="70"/>
        <v>0</v>
      </c>
      <c r="U1115" s="1">
        <f t="shared" si="71"/>
        <v>0</v>
      </c>
      <c r="V1115" s="1"/>
    </row>
    <row r="1116" spans="1:22" x14ac:dyDescent="0.3">
      <c r="A1116" s="8">
        <v>812</v>
      </c>
      <c r="B1116" s="8" t="s">
        <v>1668</v>
      </c>
      <c r="C1116" s="8">
        <v>0.5645</v>
      </c>
      <c r="D1116" s="8">
        <v>0.46589999999999998</v>
      </c>
      <c r="E1116" s="8">
        <v>0.46589999999999998</v>
      </c>
      <c r="F1116" s="8" t="s">
        <v>1668</v>
      </c>
      <c r="G1116" s="8">
        <v>0</v>
      </c>
      <c r="H1116" s="1" t="s">
        <v>5264</v>
      </c>
      <c r="I1116" s="8">
        <v>1115</v>
      </c>
      <c r="J1116" s="9" t="s">
        <v>1668</v>
      </c>
      <c r="K1116" s="9" t="s">
        <v>2503</v>
      </c>
      <c r="L1116" s="9">
        <v>2.36556129512972E-2</v>
      </c>
      <c r="M1116" s="9">
        <v>2.36556129512972E-2</v>
      </c>
      <c r="N1116" s="9">
        <v>0</v>
      </c>
      <c r="O1116" s="9">
        <v>6.8751490683790495E-2</v>
      </c>
      <c r="P1116" s="1" t="s">
        <v>5265</v>
      </c>
      <c r="Q1116" s="9">
        <v>1115</v>
      </c>
      <c r="R1116" s="10">
        <f t="shared" si="68"/>
        <v>2230</v>
      </c>
      <c r="S1116" s="1">
        <f t="shared" si="69"/>
        <v>1</v>
      </c>
      <c r="T1116" s="1">
        <f t="shared" si="70"/>
        <v>0</v>
      </c>
      <c r="U1116" s="1">
        <f t="shared" si="71"/>
        <v>0</v>
      </c>
      <c r="V1116" s="1"/>
    </row>
    <row r="1117" spans="1:22" x14ac:dyDescent="0.3">
      <c r="A1117" s="8">
        <v>813</v>
      </c>
      <c r="B1117" s="8" t="s">
        <v>1674</v>
      </c>
      <c r="C1117" s="8">
        <v>0.46229999999999999</v>
      </c>
      <c r="D1117" s="8">
        <v>0.44840000000000002</v>
      </c>
      <c r="E1117" s="8">
        <v>0.44840000000000002</v>
      </c>
      <c r="F1117" s="8" t="s">
        <v>1674</v>
      </c>
      <c r="G1117" s="8">
        <v>0</v>
      </c>
      <c r="H1117" s="1" t="s">
        <v>5266</v>
      </c>
      <c r="I1117" s="8">
        <v>1116</v>
      </c>
      <c r="J1117" s="9" t="s">
        <v>1674</v>
      </c>
      <c r="K1117" s="9" t="s">
        <v>2504</v>
      </c>
      <c r="L1117" s="9">
        <v>2.3714476421583499E-2</v>
      </c>
      <c r="M1117" s="9">
        <v>2.3714476421583499E-2</v>
      </c>
      <c r="N1117" s="9">
        <v>0</v>
      </c>
      <c r="O1117" s="9">
        <v>5.8570833743127299E-2</v>
      </c>
      <c r="P1117" s="1" t="s">
        <v>5267</v>
      </c>
      <c r="Q1117" s="9">
        <v>1116</v>
      </c>
      <c r="R1117" s="10">
        <f t="shared" si="68"/>
        <v>2232</v>
      </c>
      <c r="S1117" s="1">
        <f t="shared" si="69"/>
        <v>1</v>
      </c>
      <c r="T1117" s="1">
        <f t="shared" si="70"/>
        <v>0</v>
      </c>
      <c r="U1117" s="1">
        <f t="shared" si="71"/>
        <v>0</v>
      </c>
      <c r="V1117" s="1"/>
    </row>
    <row r="1118" spans="1:22" x14ac:dyDescent="0.3">
      <c r="A1118" s="8">
        <v>814</v>
      </c>
      <c r="B1118" s="8" t="s">
        <v>1675</v>
      </c>
      <c r="C1118" s="8">
        <v>0.46629999999999999</v>
      </c>
      <c r="D1118" s="8">
        <v>0.66990000000000005</v>
      </c>
      <c r="E1118" s="8">
        <v>0.66990000000000005</v>
      </c>
      <c r="F1118" s="8" t="s">
        <v>1675</v>
      </c>
      <c r="G1118" s="8">
        <v>0</v>
      </c>
      <c r="H1118" s="1" t="s">
        <v>5268</v>
      </c>
      <c r="I1118" s="8">
        <v>1117</v>
      </c>
      <c r="J1118" s="9" t="s">
        <v>1675</v>
      </c>
      <c r="K1118" s="9" t="s">
        <v>2505</v>
      </c>
      <c r="L1118" s="9">
        <v>3.3685841608487498E-2</v>
      </c>
      <c r="M1118" s="9">
        <v>3.3685841608487498E-2</v>
      </c>
      <c r="N1118" s="9">
        <v>0</v>
      </c>
      <c r="O1118" s="9">
        <v>5.6470353251989999E-2</v>
      </c>
      <c r="P1118" s="1" t="s">
        <v>5269</v>
      </c>
      <c r="Q1118" s="9">
        <v>1117</v>
      </c>
      <c r="R1118" s="10">
        <f t="shared" si="68"/>
        <v>2234</v>
      </c>
      <c r="S1118" s="1">
        <f t="shared" si="69"/>
        <v>1</v>
      </c>
      <c r="T1118" s="1">
        <f t="shared" si="70"/>
        <v>0</v>
      </c>
      <c r="U1118" s="1">
        <f t="shared" si="71"/>
        <v>0</v>
      </c>
      <c r="V1118" s="1"/>
    </row>
    <row r="1119" spans="1:22" x14ac:dyDescent="0.3">
      <c r="A1119" s="8">
        <v>816</v>
      </c>
      <c r="B1119" s="8" t="s">
        <v>1675</v>
      </c>
      <c r="C1119" s="8">
        <v>0.1381</v>
      </c>
      <c r="D1119" s="8">
        <v>0.93379999999999996</v>
      </c>
      <c r="E1119" s="8">
        <v>0.93379999999999996</v>
      </c>
      <c r="F1119" s="8" t="s">
        <v>1675</v>
      </c>
      <c r="G1119" s="8">
        <v>0</v>
      </c>
      <c r="H1119" s="1" t="s">
        <v>5270</v>
      </c>
      <c r="I1119" s="8">
        <v>1118</v>
      </c>
      <c r="J1119" s="9" t="s">
        <v>1675</v>
      </c>
      <c r="K1119" s="9" t="s">
        <v>2507</v>
      </c>
      <c r="L1119" s="9">
        <v>3.9677197919240001E-2</v>
      </c>
      <c r="M1119" s="9">
        <v>3.9677197919240001E-2</v>
      </c>
      <c r="N1119" s="9">
        <v>0</v>
      </c>
      <c r="O1119" s="9">
        <v>4.3829099751193E-2</v>
      </c>
      <c r="P1119" s="1" t="s">
        <v>5271</v>
      </c>
      <c r="Q1119" s="9">
        <v>1118</v>
      </c>
      <c r="R1119" s="10">
        <f t="shared" si="68"/>
        <v>2236</v>
      </c>
      <c r="S1119" s="1">
        <f t="shared" si="69"/>
        <v>1</v>
      </c>
      <c r="T1119" s="1">
        <f t="shared" si="70"/>
        <v>0</v>
      </c>
      <c r="U1119" s="1">
        <f t="shared" si="71"/>
        <v>0</v>
      </c>
      <c r="V1119" s="1"/>
    </row>
    <row r="1120" spans="1:22" x14ac:dyDescent="0.3">
      <c r="A1120" s="8">
        <v>817</v>
      </c>
      <c r="B1120" s="8" t="s">
        <v>1685</v>
      </c>
      <c r="C1120" s="8">
        <v>0.13689999999999999</v>
      </c>
      <c r="D1120" s="8">
        <v>0.93769999999999998</v>
      </c>
      <c r="E1120" s="8">
        <v>0.93769999999999998</v>
      </c>
      <c r="F1120" s="8" t="s">
        <v>1685</v>
      </c>
      <c r="G1120" s="8">
        <v>0</v>
      </c>
      <c r="H1120" s="1" t="s">
        <v>5272</v>
      </c>
      <c r="I1120" s="8">
        <v>1119</v>
      </c>
      <c r="J1120" s="9" t="s">
        <v>1685</v>
      </c>
      <c r="K1120" s="9" t="s">
        <v>2508</v>
      </c>
      <c r="L1120" s="9">
        <v>5.1779731695739503E-2</v>
      </c>
      <c r="M1120" s="9">
        <v>5.1779731695739503E-2</v>
      </c>
      <c r="N1120" s="9">
        <v>0</v>
      </c>
      <c r="O1120" s="9">
        <v>5.1416996955779198E-2</v>
      </c>
      <c r="P1120" s="1" t="s">
        <v>5273</v>
      </c>
      <c r="Q1120" s="9">
        <v>1119</v>
      </c>
      <c r="R1120" s="10">
        <f t="shared" si="68"/>
        <v>2238</v>
      </c>
      <c r="S1120" s="1">
        <f t="shared" si="69"/>
        <v>1</v>
      </c>
      <c r="T1120" s="1">
        <f t="shared" si="70"/>
        <v>0</v>
      </c>
      <c r="U1120" s="1">
        <f t="shared" si="71"/>
        <v>0</v>
      </c>
      <c r="V1120" s="1"/>
    </row>
    <row r="1121" spans="1:22" x14ac:dyDescent="0.3">
      <c r="A1121" s="8">
        <v>819</v>
      </c>
      <c r="B1121" s="8" t="s">
        <v>1675</v>
      </c>
      <c r="C1121" s="8">
        <v>0.63049999999999995</v>
      </c>
      <c r="D1121" s="8">
        <v>0.30959999999999999</v>
      </c>
      <c r="E1121" s="8">
        <v>0.30959999999999999</v>
      </c>
      <c r="F1121" s="8" t="s">
        <v>1675</v>
      </c>
      <c r="G1121" s="8">
        <v>0</v>
      </c>
      <c r="H1121" s="1" t="s">
        <v>5274</v>
      </c>
      <c r="I1121" s="8">
        <v>1120</v>
      </c>
      <c r="J1121" s="9" t="s">
        <v>1675</v>
      </c>
      <c r="K1121" s="9" t="s">
        <v>2510</v>
      </c>
      <c r="L1121" s="9">
        <v>1.49918098906539E-2</v>
      </c>
      <c r="M1121" s="9">
        <v>1.49918098906539E-2</v>
      </c>
      <c r="N1121" s="9">
        <v>0</v>
      </c>
      <c r="O1121" s="9">
        <v>7.2490865653303801E-2</v>
      </c>
      <c r="P1121" s="1" t="s">
        <v>5275</v>
      </c>
      <c r="Q1121" s="9">
        <v>1120</v>
      </c>
      <c r="R1121" s="10">
        <f t="shared" si="68"/>
        <v>2240</v>
      </c>
      <c r="S1121" s="1">
        <f t="shared" si="69"/>
        <v>1</v>
      </c>
      <c r="T1121" s="1">
        <f t="shared" si="70"/>
        <v>0</v>
      </c>
      <c r="U1121" s="1">
        <f t="shared" si="71"/>
        <v>0</v>
      </c>
      <c r="V1121" s="1"/>
    </row>
    <row r="1122" spans="1:22" x14ac:dyDescent="0.3">
      <c r="A1122" s="8">
        <v>820</v>
      </c>
      <c r="B1122" s="8" t="s">
        <v>1679</v>
      </c>
      <c r="C1122" s="8">
        <v>0.10639999999999999</v>
      </c>
      <c r="D1122" s="8">
        <v>0.95389999999999997</v>
      </c>
      <c r="E1122" s="8">
        <v>0.95389999999999997</v>
      </c>
      <c r="F1122" s="8" t="s">
        <v>1679</v>
      </c>
      <c r="G1122" s="8">
        <v>0</v>
      </c>
      <c r="H1122" s="1" t="s">
        <v>5276</v>
      </c>
      <c r="I1122" s="8">
        <v>1121</v>
      </c>
      <c r="J1122" s="9" t="s">
        <v>1679</v>
      </c>
      <c r="K1122" s="9" t="s">
        <v>2511</v>
      </c>
      <c r="L1122" s="9">
        <v>3.6535018419042102E-2</v>
      </c>
      <c r="M1122" s="9">
        <v>3.6535018419042102E-2</v>
      </c>
      <c r="N1122" s="9">
        <v>0</v>
      </c>
      <c r="O1122" s="9">
        <v>4.0361437671664002E-2</v>
      </c>
      <c r="P1122" s="1" t="s">
        <v>5277</v>
      </c>
      <c r="Q1122" s="9">
        <v>1121</v>
      </c>
      <c r="R1122" s="10">
        <f t="shared" si="68"/>
        <v>2242</v>
      </c>
      <c r="S1122" s="1">
        <f t="shared" si="69"/>
        <v>1</v>
      </c>
      <c r="T1122" s="1">
        <f t="shared" si="70"/>
        <v>0</v>
      </c>
      <c r="U1122" s="1">
        <f t="shared" si="71"/>
        <v>0</v>
      </c>
      <c r="V1122" s="1"/>
    </row>
    <row r="1123" spans="1:22" x14ac:dyDescent="0.3">
      <c r="A1123" s="8">
        <v>822</v>
      </c>
      <c r="B1123" s="8" t="s">
        <v>1671</v>
      </c>
      <c r="C1123" s="8">
        <v>0.15110000000000001</v>
      </c>
      <c r="D1123" s="8">
        <v>0.92949999999999999</v>
      </c>
      <c r="E1123" s="8">
        <v>0.92949999999999999</v>
      </c>
      <c r="F1123" s="8" t="s">
        <v>1671</v>
      </c>
      <c r="G1123" s="8">
        <v>0</v>
      </c>
      <c r="H1123" s="1" t="s">
        <v>5278</v>
      </c>
      <c r="I1123" s="8">
        <v>1122</v>
      </c>
      <c r="J1123" s="9" t="s">
        <v>1671</v>
      </c>
      <c r="K1123" s="9" t="s">
        <v>2513</v>
      </c>
      <c r="L1123" s="9">
        <v>4.3001618409727098E-2</v>
      </c>
      <c r="M1123" s="9">
        <v>4.3001618409727098E-2</v>
      </c>
      <c r="N1123" s="9">
        <v>0</v>
      </c>
      <c r="O1123" s="9">
        <v>4.5929861201361402E-2</v>
      </c>
      <c r="P1123" s="1" t="s">
        <v>5279</v>
      </c>
      <c r="Q1123" s="9">
        <v>1122</v>
      </c>
      <c r="R1123" s="10">
        <f t="shared" si="68"/>
        <v>2244</v>
      </c>
      <c r="S1123" s="1">
        <f t="shared" si="69"/>
        <v>1</v>
      </c>
      <c r="T1123" s="1">
        <f t="shared" si="70"/>
        <v>0</v>
      </c>
      <c r="U1123" s="1">
        <f t="shared" si="71"/>
        <v>0</v>
      </c>
      <c r="V1123" s="1"/>
    </row>
    <row r="1124" spans="1:22" x14ac:dyDescent="0.3">
      <c r="A1124" s="8">
        <v>824</v>
      </c>
      <c r="B1124" s="8" t="s">
        <v>1668</v>
      </c>
      <c r="C1124" s="8">
        <v>0.40949999999999998</v>
      </c>
      <c r="D1124" s="8">
        <v>0.48859999999999998</v>
      </c>
      <c r="E1124" s="8">
        <v>0.48859999999999998</v>
      </c>
      <c r="F1124" s="8" t="s">
        <v>1668</v>
      </c>
      <c r="G1124" s="8">
        <v>0</v>
      </c>
      <c r="H1124" s="1" t="s">
        <v>5280</v>
      </c>
      <c r="I1124" s="8">
        <v>1123</v>
      </c>
      <c r="J1124" s="9" t="s">
        <v>1668</v>
      </c>
      <c r="K1124" s="9" t="s">
        <v>2515</v>
      </c>
      <c r="L1124" s="9">
        <v>2.3051956270421101E-2</v>
      </c>
      <c r="M1124" s="9">
        <v>2.3051956270421101E-2</v>
      </c>
      <c r="N1124" s="9">
        <v>0</v>
      </c>
      <c r="O1124" s="9">
        <v>6.40880682218328E-2</v>
      </c>
      <c r="P1124" s="1" t="s">
        <v>5281</v>
      </c>
      <c r="Q1124" s="9">
        <v>1123</v>
      </c>
      <c r="R1124" s="10">
        <f t="shared" si="68"/>
        <v>2246</v>
      </c>
      <c r="S1124" s="1">
        <f t="shared" si="69"/>
        <v>1</v>
      </c>
      <c r="T1124" s="1">
        <f t="shared" si="70"/>
        <v>0</v>
      </c>
      <c r="U1124" s="1">
        <f t="shared" si="71"/>
        <v>0</v>
      </c>
      <c r="V1124" s="1"/>
    </row>
    <row r="1125" spans="1:22" x14ac:dyDescent="0.3">
      <c r="A1125" s="8">
        <v>825</v>
      </c>
      <c r="B1125" s="8" t="s">
        <v>1676</v>
      </c>
      <c r="C1125" s="8">
        <v>0.4773</v>
      </c>
      <c r="D1125" s="8">
        <v>0.57220000000000004</v>
      </c>
      <c r="E1125" s="8">
        <v>0.57220000000000004</v>
      </c>
      <c r="F1125" s="8" t="s">
        <v>1676</v>
      </c>
      <c r="G1125" s="8">
        <v>0</v>
      </c>
      <c r="H1125" s="1" t="s">
        <v>5282</v>
      </c>
      <c r="I1125" s="8">
        <v>1124</v>
      </c>
      <c r="J1125" s="9" t="s">
        <v>1676</v>
      </c>
      <c r="K1125" s="9" t="s">
        <v>2516</v>
      </c>
      <c r="L1125" s="9">
        <v>3.9633339797287399E-2</v>
      </c>
      <c r="M1125" s="9">
        <v>3.9633339797287399E-2</v>
      </c>
      <c r="N1125" s="9">
        <v>0</v>
      </c>
      <c r="O1125" s="9">
        <v>7.8855981776410802E-2</v>
      </c>
      <c r="P1125" s="1" t="s">
        <v>5283</v>
      </c>
      <c r="Q1125" s="9">
        <v>1124</v>
      </c>
      <c r="R1125" s="10">
        <f t="shared" si="68"/>
        <v>2248</v>
      </c>
      <c r="S1125" s="1">
        <f t="shared" si="69"/>
        <v>1</v>
      </c>
      <c r="T1125" s="1">
        <f t="shared" si="70"/>
        <v>0</v>
      </c>
      <c r="U1125" s="1">
        <f t="shared" si="71"/>
        <v>0</v>
      </c>
      <c r="V1125" s="1"/>
    </row>
    <row r="1126" spans="1:22" x14ac:dyDescent="0.3">
      <c r="A1126" s="8">
        <v>826</v>
      </c>
      <c r="B1126" s="8" t="s">
        <v>1685</v>
      </c>
      <c r="C1126" s="8">
        <v>0.1673</v>
      </c>
      <c r="D1126" s="8">
        <v>0.91790000000000005</v>
      </c>
      <c r="E1126" s="8">
        <v>0.91790000000000005</v>
      </c>
      <c r="F1126" s="8" t="s">
        <v>1685</v>
      </c>
      <c r="G1126" s="8">
        <v>0</v>
      </c>
      <c r="H1126" s="1" t="s">
        <v>5284</v>
      </c>
      <c r="I1126" s="8">
        <v>1125</v>
      </c>
      <c r="J1126" s="9" t="s">
        <v>1685</v>
      </c>
      <c r="K1126" s="9" t="s">
        <v>2517</v>
      </c>
      <c r="L1126" s="9">
        <v>2.8345389540099599E-2</v>
      </c>
      <c r="M1126" s="9">
        <v>2.8345389540099599E-2</v>
      </c>
      <c r="N1126" s="9">
        <v>0</v>
      </c>
      <c r="O1126" s="9">
        <v>3.4849915161355501E-2</v>
      </c>
      <c r="P1126" s="1" t="s">
        <v>5285</v>
      </c>
      <c r="Q1126" s="9">
        <v>1125</v>
      </c>
      <c r="R1126" s="10">
        <f t="shared" si="68"/>
        <v>2250</v>
      </c>
      <c r="S1126" s="1">
        <f t="shared" si="69"/>
        <v>1</v>
      </c>
      <c r="T1126" s="1">
        <f t="shared" si="70"/>
        <v>0</v>
      </c>
      <c r="U1126" s="1">
        <f t="shared" si="71"/>
        <v>0</v>
      </c>
      <c r="V1126" s="1"/>
    </row>
    <row r="1127" spans="1:22" x14ac:dyDescent="0.3">
      <c r="A1127" s="8">
        <v>827</v>
      </c>
      <c r="B1127" s="8" t="s">
        <v>1682</v>
      </c>
      <c r="C1127" s="8">
        <v>0.41310000000000002</v>
      </c>
      <c r="D1127" s="8">
        <v>0.5575</v>
      </c>
      <c r="E1127" s="8">
        <v>0.5575</v>
      </c>
      <c r="F1127" s="8" t="s">
        <v>1682</v>
      </c>
      <c r="G1127" s="8">
        <v>0</v>
      </c>
      <c r="H1127" s="1" t="s">
        <v>5286</v>
      </c>
      <c r="I1127" s="8">
        <v>1126</v>
      </c>
      <c r="J1127" s="9" t="s">
        <v>1682</v>
      </c>
      <c r="K1127" s="9" t="s">
        <v>2518</v>
      </c>
      <c r="L1127" s="9">
        <v>3.8171715856158098E-2</v>
      </c>
      <c r="M1127" s="9">
        <v>3.8171715856158098E-2</v>
      </c>
      <c r="N1127" s="9">
        <v>0</v>
      </c>
      <c r="O1127" s="9">
        <v>7.8340873959800397E-2</v>
      </c>
      <c r="P1127" s="1" t="s">
        <v>5287</v>
      </c>
      <c r="Q1127" s="9">
        <v>1126</v>
      </c>
      <c r="R1127" s="10">
        <f t="shared" si="68"/>
        <v>2252</v>
      </c>
      <c r="S1127" s="1">
        <f t="shared" si="69"/>
        <v>1</v>
      </c>
      <c r="T1127" s="1">
        <f t="shared" si="70"/>
        <v>0</v>
      </c>
      <c r="U1127" s="1">
        <f t="shared" si="71"/>
        <v>0</v>
      </c>
      <c r="V1127" s="1"/>
    </row>
    <row r="1128" spans="1:22" x14ac:dyDescent="0.3">
      <c r="A1128" s="8">
        <v>828</v>
      </c>
      <c r="B1128" s="8" t="s">
        <v>1671</v>
      </c>
      <c r="C1128" s="8">
        <v>0.36930000000000002</v>
      </c>
      <c r="D1128" s="8">
        <v>0.77190000000000003</v>
      </c>
      <c r="E1128" s="8">
        <v>0.77190000000000003</v>
      </c>
      <c r="F1128" s="8" t="s">
        <v>1671</v>
      </c>
      <c r="G1128" s="8">
        <v>0</v>
      </c>
      <c r="H1128" s="1" t="s">
        <v>5288</v>
      </c>
      <c r="I1128" s="8">
        <v>1127</v>
      </c>
      <c r="J1128" s="9" t="s">
        <v>1671</v>
      </c>
      <c r="K1128" s="9" t="s">
        <v>2519</v>
      </c>
      <c r="L1128" s="9">
        <v>3.0327726181085899E-2</v>
      </c>
      <c r="M1128" s="9">
        <v>3.0327726181085899E-2</v>
      </c>
      <c r="N1128" s="9">
        <v>0</v>
      </c>
      <c r="O1128" s="9">
        <v>5.0035188918677698E-2</v>
      </c>
      <c r="P1128" s="1" t="s">
        <v>5289</v>
      </c>
      <c r="Q1128" s="9">
        <v>1127</v>
      </c>
      <c r="R1128" s="10">
        <f t="shared" si="68"/>
        <v>2254</v>
      </c>
      <c r="S1128" s="1">
        <f t="shared" si="69"/>
        <v>1</v>
      </c>
      <c r="T1128" s="1">
        <f t="shared" si="70"/>
        <v>0</v>
      </c>
      <c r="U1128" s="1">
        <f t="shared" si="71"/>
        <v>0</v>
      </c>
      <c r="V1128" s="1"/>
    </row>
    <row r="1129" spans="1:22" x14ac:dyDescent="0.3">
      <c r="A1129" s="8">
        <v>833</v>
      </c>
      <c r="B1129" s="8" t="s">
        <v>1673</v>
      </c>
      <c r="C1129" s="8">
        <v>0.4965</v>
      </c>
      <c r="D1129" s="8">
        <v>0.47820000000000001</v>
      </c>
      <c r="E1129" s="8">
        <v>0.47820000000000001</v>
      </c>
      <c r="F1129" s="8" t="s">
        <v>1673</v>
      </c>
      <c r="G1129" s="8">
        <v>0</v>
      </c>
      <c r="H1129" s="1" t="s">
        <v>5290</v>
      </c>
      <c r="I1129" s="8">
        <v>1128</v>
      </c>
      <c r="J1129" s="9" t="s">
        <v>1673</v>
      </c>
      <c r="K1129" s="9" t="s">
        <v>2524</v>
      </c>
      <c r="L1129" s="9">
        <v>2.2690252441335001E-2</v>
      </c>
      <c r="M1129" s="9">
        <v>2.2690252441335001E-2</v>
      </c>
      <c r="N1129" s="9">
        <v>0</v>
      </c>
      <c r="O1129" s="9">
        <v>6.89221464863089E-2</v>
      </c>
      <c r="P1129" s="1" t="s">
        <v>5291</v>
      </c>
      <c r="Q1129" s="9">
        <v>1128</v>
      </c>
      <c r="R1129" s="10">
        <f t="shared" si="68"/>
        <v>2256</v>
      </c>
      <c r="S1129" s="1">
        <f t="shared" si="69"/>
        <v>1</v>
      </c>
      <c r="T1129" s="1">
        <f t="shared" si="70"/>
        <v>0</v>
      </c>
      <c r="U1129" s="1">
        <f t="shared" si="71"/>
        <v>0</v>
      </c>
      <c r="V1129" s="1"/>
    </row>
    <row r="1130" spans="1:22" x14ac:dyDescent="0.3">
      <c r="A1130" s="8">
        <v>836</v>
      </c>
      <c r="B1130" s="8" t="s">
        <v>1675</v>
      </c>
      <c r="C1130" s="8">
        <v>0.31069999999999998</v>
      </c>
      <c r="D1130" s="8">
        <v>0.77629999999999999</v>
      </c>
      <c r="E1130" s="8">
        <v>0.77629999999999999</v>
      </c>
      <c r="F1130" s="8" t="s">
        <v>1675</v>
      </c>
      <c r="G1130" s="8">
        <v>0</v>
      </c>
      <c r="H1130" s="1" t="s">
        <v>5292</v>
      </c>
      <c r="I1130" s="8">
        <v>1129</v>
      </c>
      <c r="J1130" s="9" t="s">
        <v>1675</v>
      </c>
      <c r="K1130" s="9" t="s">
        <v>2527</v>
      </c>
      <c r="L1130" s="9">
        <v>7.77680585162214E-2</v>
      </c>
      <c r="M1130" s="9">
        <v>7.77680585162214E-2</v>
      </c>
      <c r="N1130" s="9">
        <v>0</v>
      </c>
      <c r="O1130" s="9">
        <v>9.3386060238988294E-2</v>
      </c>
      <c r="P1130" s="1" t="s">
        <v>5293</v>
      </c>
      <c r="Q1130" s="9">
        <v>1129</v>
      </c>
      <c r="R1130" s="10">
        <f t="shared" si="68"/>
        <v>2258</v>
      </c>
      <c r="S1130" s="1">
        <f t="shared" si="69"/>
        <v>1</v>
      </c>
      <c r="T1130" s="1">
        <f t="shared" si="70"/>
        <v>0</v>
      </c>
      <c r="U1130" s="1">
        <f t="shared" si="71"/>
        <v>0</v>
      </c>
      <c r="V1130" s="1"/>
    </row>
    <row r="1131" spans="1:22" x14ac:dyDescent="0.3">
      <c r="A1131" s="8">
        <v>837</v>
      </c>
      <c r="B1131" s="8" t="s">
        <v>1681</v>
      </c>
      <c r="C1131" s="8">
        <v>0.73250000000000004</v>
      </c>
      <c r="D1131" s="8">
        <v>0.41660000000000003</v>
      </c>
      <c r="E1131" s="8">
        <v>0.41660000000000003</v>
      </c>
      <c r="F1131" s="8" t="s">
        <v>1681</v>
      </c>
      <c r="G1131" s="8">
        <v>0</v>
      </c>
      <c r="H1131" s="1" t="s">
        <v>5294</v>
      </c>
      <c r="I1131" s="8">
        <v>1130</v>
      </c>
      <c r="J1131" s="9" t="s">
        <v>1681</v>
      </c>
      <c r="K1131" s="9" t="s">
        <v>2528</v>
      </c>
      <c r="L1131" s="9">
        <v>3.4592800771356E-2</v>
      </c>
      <c r="M1131" s="9">
        <v>3.4592800771356E-2</v>
      </c>
      <c r="N1131" s="9">
        <v>0</v>
      </c>
      <c r="O1131" s="9">
        <v>0.10738811791705501</v>
      </c>
      <c r="P1131" s="1" t="s">
        <v>5295</v>
      </c>
      <c r="Q1131" s="9">
        <v>1130</v>
      </c>
      <c r="R1131" s="10">
        <f t="shared" si="68"/>
        <v>2260</v>
      </c>
      <c r="S1131" s="1">
        <f t="shared" si="69"/>
        <v>1</v>
      </c>
      <c r="T1131" s="1">
        <f t="shared" si="70"/>
        <v>0</v>
      </c>
      <c r="U1131" s="1">
        <f t="shared" si="71"/>
        <v>0</v>
      </c>
      <c r="V1131" s="1"/>
    </row>
    <row r="1132" spans="1:22" x14ac:dyDescent="0.3">
      <c r="A1132" s="8">
        <v>838</v>
      </c>
      <c r="B1132" s="8" t="s">
        <v>1677</v>
      </c>
      <c r="C1132" s="8">
        <v>0.78080000000000005</v>
      </c>
      <c r="D1132" s="8">
        <v>0.22600000000000001</v>
      </c>
      <c r="E1132" s="8">
        <v>0.22600000000000001</v>
      </c>
      <c r="F1132" s="8" t="s">
        <v>1677</v>
      </c>
      <c r="G1132" s="8">
        <v>0</v>
      </c>
      <c r="H1132" s="1" t="s">
        <v>5296</v>
      </c>
      <c r="I1132" s="8">
        <v>1131</v>
      </c>
      <c r="J1132" s="9" t="s">
        <v>1677</v>
      </c>
      <c r="K1132" s="9" t="s">
        <v>2529</v>
      </c>
      <c r="L1132" s="9">
        <v>2.32649138040225E-2</v>
      </c>
      <c r="M1132" s="9">
        <v>2.32649138040225E-2</v>
      </c>
      <c r="N1132" s="9">
        <v>0</v>
      </c>
      <c r="O1132" s="9">
        <v>0.13758876437422601</v>
      </c>
      <c r="P1132" s="1" t="s">
        <v>5297</v>
      </c>
      <c r="Q1132" s="9">
        <v>1131</v>
      </c>
      <c r="R1132" s="10">
        <f t="shared" si="68"/>
        <v>2262</v>
      </c>
      <c r="S1132" s="1">
        <f t="shared" si="69"/>
        <v>1</v>
      </c>
      <c r="T1132" s="1">
        <f t="shared" si="70"/>
        <v>0</v>
      </c>
      <c r="U1132" s="1">
        <f t="shared" si="71"/>
        <v>0</v>
      </c>
      <c r="V1132" s="1"/>
    </row>
    <row r="1133" spans="1:22" x14ac:dyDescent="0.3">
      <c r="A1133" s="8">
        <v>839</v>
      </c>
      <c r="B1133" s="8" t="s">
        <v>1685</v>
      </c>
      <c r="C1133" s="8">
        <v>0.25530000000000003</v>
      </c>
      <c r="D1133" s="8">
        <v>0.86170000000000002</v>
      </c>
      <c r="E1133" s="8">
        <v>0.86170000000000002</v>
      </c>
      <c r="F1133" s="8" t="s">
        <v>1685</v>
      </c>
      <c r="G1133" s="8">
        <v>0</v>
      </c>
      <c r="H1133" s="1" t="s">
        <v>5298</v>
      </c>
      <c r="I1133" s="8">
        <v>1132</v>
      </c>
      <c r="J1133" s="9" t="s">
        <v>1685</v>
      </c>
      <c r="K1133" s="9" t="s">
        <v>2530</v>
      </c>
      <c r="L1133" s="9">
        <v>5.5302825265826402E-2</v>
      </c>
      <c r="M1133" s="9">
        <v>5.5302825265826402E-2</v>
      </c>
      <c r="N1133" s="9">
        <v>0</v>
      </c>
      <c r="O1133" s="9">
        <v>6.9878496582519795E-2</v>
      </c>
      <c r="P1133" s="1" t="s">
        <v>5299</v>
      </c>
      <c r="Q1133" s="9">
        <v>1132</v>
      </c>
      <c r="R1133" s="10">
        <f t="shared" si="68"/>
        <v>2264</v>
      </c>
      <c r="S1133" s="1">
        <f t="shared" si="69"/>
        <v>1</v>
      </c>
      <c r="T1133" s="1">
        <f t="shared" si="70"/>
        <v>0</v>
      </c>
      <c r="U1133" s="1">
        <f t="shared" si="71"/>
        <v>0</v>
      </c>
      <c r="V1133" s="1"/>
    </row>
    <row r="1134" spans="1:22" x14ac:dyDescent="0.3">
      <c r="A1134" s="8">
        <v>840</v>
      </c>
      <c r="B1134" s="8" t="s">
        <v>1668</v>
      </c>
      <c r="C1134" s="8">
        <v>0.47070000000000001</v>
      </c>
      <c r="D1134" s="8">
        <v>0.6119</v>
      </c>
      <c r="E1134" s="8">
        <v>0.6119</v>
      </c>
      <c r="F1134" s="8" t="s">
        <v>1668</v>
      </c>
      <c r="G1134" s="8">
        <v>0</v>
      </c>
      <c r="H1134" s="1" t="s">
        <v>5300</v>
      </c>
      <c r="I1134" s="8">
        <v>1133</v>
      </c>
      <c r="J1134" s="9" t="s">
        <v>1668</v>
      </c>
      <c r="K1134" s="9" t="s">
        <v>2531</v>
      </c>
      <c r="L1134" s="9">
        <v>2.8958599983696001E-2</v>
      </c>
      <c r="M1134" s="9">
        <v>2.8958599983696001E-2</v>
      </c>
      <c r="N1134" s="9">
        <v>0</v>
      </c>
      <c r="O1134" s="9">
        <v>5.6662523209605999E-2</v>
      </c>
      <c r="P1134" s="1" t="s">
        <v>5301</v>
      </c>
      <c r="Q1134" s="9">
        <v>1133</v>
      </c>
      <c r="R1134" s="10">
        <f t="shared" si="68"/>
        <v>2266</v>
      </c>
      <c r="S1134" s="1">
        <f t="shared" si="69"/>
        <v>1</v>
      </c>
      <c r="T1134" s="1">
        <f t="shared" si="70"/>
        <v>0</v>
      </c>
      <c r="U1134" s="1">
        <f t="shared" si="71"/>
        <v>0</v>
      </c>
      <c r="V1134" s="1"/>
    </row>
    <row r="1135" spans="1:22" x14ac:dyDescent="0.3">
      <c r="A1135" s="8">
        <v>842</v>
      </c>
      <c r="B1135" s="8" t="s">
        <v>1668</v>
      </c>
      <c r="C1135" s="8">
        <v>0.19950000000000001</v>
      </c>
      <c r="D1135" s="8">
        <v>0.89739999999999998</v>
      </c>
      <c r="E1135" s="8">
        <v>0.89739999999999998</v>
      </c>
      <c r="F1135" s="8" t="s">
        <v>1668</v>
      </c>
      <c r="G1135" s="8">
        <v>0</v>
      </c>
      <c r="H1135" s="1" t="s">
        <v>5302</v>
      </c>
      <c r="I1135" s="8">
        <v>1134</v>
      </c>
      <c r="J1135" s="9" t="s">
        <v>1668</v>
      </c>
      <c r="K1135" s="9" t="s">
        <v>2533</v>
      </c>
      <c r="L1135" s="9">
        <v>3.4613464972644399E-2</v>
      </c>
      <c r="M1135" s="9">
        <v>3.4613464972644399E-2</v>
      </c>
      <c r="N1135" s="9">
        <v>0</v>
      </c>
      <c r="O1135" s="9">
        <v>4.1147893320737997E-2</v>
      </c>
      <c r="P1135" s="1" t="s">
        <v>5303</v>
      </c>
      <c r="Q1135" s="9">
        <v>1134</v>
      </c>
      <c r="R1135" s="10">
        <f t="shared" si="68"/>
        <v>2268</v>
      </c>
      <c r="S1135" s="1">
        <f t="shared" si="69"/>
        <v>1</v>
      </c>
      <c r="T1135" s="1">
        <f t="shared" si="70"/>
        <v>0</v>
      </c>
      <c r="U1135" s="1">
        <f t="shared" si="71"/>
        <v>0</v>
      </c>
      <c r="V1135" s="1"/>
    </row>
    <row r="1136" spans="1:22" x14ac:dyDescent="0.3">
      <c r="A1136" s="8">
        <v>843</v>
      </c>
      <c r="B1136" s="8" t="s">
        <v>1672</v>
      </c>
      <c r="C1136" s="8">
        <v>0.15060000000000001</v>
      </c>
      <c r="D1136" s="8">
        <v>0.92959999999999998</v>
      </c>
      <c r="E1136" s="8">
        <v>0.92959999999999998</v>
      </c>
      <c r="F1136" s="8" t="s">
        <v>1672</v>
      </c>
      <c r="G1136" s="8">
        <v>0</v>
      </c>
      <c r="H1136" s="1" t="s">
        <v>5304</v>
      </c>
      <c r="I1136" s="8">
        <v>1135</v>
      </c>
      <c r="J1136" s="9" t="s">
        <v>1672</v>
      </c>
      <c r="K1136" s="9" t="s">
        <v>2534</v>
      </c>
      <c r="L1136" s="9">
        <v>4.0483797469614599E-2</v>
      </c>
      <c r="M1136" s="9">
        <v>4.0483797469614599E-2</v>
      </c>
      <c r="N1136" s="9">
        <v>0</v>
      </c>
      <c r="O1136" s="9">
        <v>4.5482110741280897E-2</v>
      </c>
      <c r="P1136" s="1" t="s">
        <v>5305</v>
      </c>
      <c r="Q1136" s="9">
        <v>1135</v>
      </c>
      <c r="R1136" s="10">
        <f t="shared" si="68"/>
        <v>2270</v>
      </c>
      <c r="S1136" s="1">
        <f t="shared" si="69"/>
        <v>1</v>
      </c>
      <c r="T1136" s="1">
        <f t="shared" si="70"/>
        <v>0</v>
      </c>
      <c r="U1136" s="1">
        <f t="shared" si="71"/>
        <v>0</v>
      </c>
      <c r="V1136" s="1"/>
    </row>
    <row r="1137" spans="1:22" x14ac:dyDescent="0.3">
      <c r="A1137" s="8">
        <v>844</v>
      </c>
      <c r="B1137" s="8" t="s">
        <v>1673</v>
      </c>
      <c r="C1137" s="8">
        <v>0.16159999999999999</v>
      </c>
      <c r="D1137" s="8">
        <v>0.91659999999999997</v>
      </c>
      <c r="E1137" s="8">
        <v>0.91659999999999997</v>
      </c>
      <c r="F1137" s="8" t="s">
        <v>1673</v>
      </c>
      <c r="G1137" s="8">
        <v>0</v>
      </c>
      <c r="H1137" s="1" t="s">
        <v>5306</v>
      </c>
      <c r="I1137" s="8">
        <v>1136</v>
      </c>
      <c r="J1137" s="9" t="s">
        <v>1673</v>
      </c>
      <c r="K1137" s="9" t="s">
        <v>2535</v>
      </c>
      <c r="L1137" s="9">
        <v>0.29823005128066699</v>
      </c>
      <c r="M1137" s="9">
        <v>0.29823005128066699</v>
      </c>
      <c r="N1137" s="9">
        <v>0</v>
      </c>
      <c r="O1137" s="9">
        <v>0.12887658488679599</v>
      </c>
      <c r="P1137" s="1" t="s">
        <v>5307</v>
      </c>
      <c r="Q1137" s="9">
        <v>1136</v>
      </c>
      <c r="R1137" s="10">
        <f t="shared" si="68"/>
        <v>2272</v>
      </c>
      <c r="S1137" s="1">
        <f t="shared" si="69"/>
        <v>1</v>
      </c>
      <c r="T1137" s="1">
        <f t="shared" si="70"/>
        <v>0</v>
      </c>
      <c r="U1137" s="1">
        <f t="shared" si="71"/>
        <v>0</v>
      </c>
      <c r="V1137" s="1"/>
    </row>
    <row r="1138" spans="1:22" x14ac:dyDescent="0.3">
      <c r="A1138" s="8">
        <v>845</v>
      </c>
      <c r="B1138" s="8" t="s">
        <v>1673</v>
      </c>
      <c r="C1138" s="8">
        <v>0.58540000000000003</v>
      </c>
      <c r="D1138" s="8">
        <v>0.315</v>
      </c>
      <c r="E1138" s="8">
        <v>0.315</v>
      </c>
      <c r="F1138" s="8" t="s">
        <v>1673</v>
      </c>
      <c r="G1138" s="8">
        <v>0</v>
      </c>
      <c r="H1138" s="1" t="s">
        <v>5308</v>
      </c>
      <c r="I1138" s="8">
        <v>1137</v>
      </c>
      <c r="J1138" s="9" t="s">
        <v>1673</v>
      </c>
      <c r="K1138" s="9" t="s">
        <v>2536</v>
      </c>
      <c r="L1138" s="9">
        <v>0.10850794783789799</v>
      </c>
      <c r="M1138" s="9">
        <v>0.10850794783789799</v>
      </c>
      <c r="N1138" s="9">
        <v>0</v>
      </c>
      <c r="O1138" s="9">
        <v>0.28366558165796002</v>
      </c>
      <c r="P1138" s="1" t="s">
        <v>5309</v>
      </c>
      <c r="Q1138" s="9">
        <v>1137</v>
      </c>
      <c r="R1138" s="10">
        <f t="shared" si="68"/>
        <v>2274</v>
      </c>
      <c r="S1138" s="1">
        <f t="shared" si="69"/>
        <v>1</v>
      </c>
      <c r="T1138" s="1">
        <f t="shared" si="70"/>
        <v>0</v>
      </c>
      <c r="U1138" s="1">
        <f t="shared" si="71"/>
        <v>0</v>
      </c>
      <c r="V1138" s="1"/>
    </row>
    <row r="1139" spans="1:22" x14ac:dyDescent="0.3">
      <c r="A1139" s="8">
        <v>846</v>
      </c>
      <c r="B1139" s="8" t="s">
        <v>1678</v>
      </c>
      <c r="C1139" s="8">
        <v>0.1542</v>
      </c>
      <c r="D1139" s="8">
        <v>0.92749999999999999</v>
      </c>
      <c r="E1139" s="8">
        <v>0.92749999999999999</v>
      </c>
      <c r="F1139" s="8" t="s">
        <v>1678</v>
      </c>
      <c r="G1139" s="8">
        <v>0</v>
      </c>
      <c r="H1139" s="1" t="s">
        <v>5310</v>
      </c>
      <c r="I1139" s="8">
        <v>1138</v>
      </c>
      <c r="J1139" s="9" t="s">
        <v>1678</v>
      </c>
      <c r="K1139" s="9" t="s">
        <v>2537</v>
      </c>
      <c r="L1139" s="9">
        <v>6.9517159530806699E-2</v>
      </c>
      <c r="M1139" s="9">
        <v>6.9517159530806699E-2</v>
      </c>
      <c r="N1139" s="9">
        <v>0</v>
      </c>
      <c r="O1139" s="9">
        <v>6.4508314394256097E-2</v>
      </c>
      <c r="P1139" s="1" t="s">
        <v>5311</v>
      </c>
      <c r="Q1139" s="9">
        <v>1138</v>
      </c>
      <c r="R1139" s="10">
        <f t="shared" si="68"/>
        <v>2276</v>
      </c>
      <c r="S1139" s="1">
        <f t="shared" si="69"/>
        <v>1</v>
      </c>
      <c r="T1139" s="1">
        <f t="shared" si="70"/>
        <v>0</v>
      </c>
      <c r="U1139" s="1">
        <f t="shared" si="71"/>
        <v>0</v>
      </c>
      <c r="V1139" s="1"/>
    </row>
    <row r="1140" spans="1:22" x14ac:dyDescent="0.3">
      <c r="A1140" s="8">
        <v>847</v>
      </c>
      <c r="B1140" s="8" t="s">
        <v>1679</v>
      </c>
      <c r="C1140" s="8">
        <v>0.43459999999999999</v>
      </c>
      <c r="D1140" s="8">
        <v>0.58640000000000003</v>
      </c>
      <c r="E1140" s="8">
        <v>0.58640000000000003</v>
      </c>
      <c r="F1140" s="8" t="s">
        <v>1679</v>
      </c>
      <c r="G1140" s="8">
        <v>0</v>
      </c>
      <c r="H1140" s="1" t="s">
        <v>5312</v>
      </c>
      <c r="I1140" s="8">
        <v>1139</v>
      </c>
      <c r="J1140" s="9" t="s">
        <v>1679</v>
      </c>
      <c r="K1140" s="9" t="s">
        <v>2538</v>
      </c>
      <c r="L1140" s="9">
        <v>3.68269608915541E-2</v>
      </c>
      <c r="M1140" s="9">
        <v>3.68269608915541E-2</v>
      </c>
      <c r="N1140" s="9">
        <v>0</v>
      </c>
      <c r="O1140" s="9">
        <v>6.7709694392350694E-2</v>
      </c>
      <c r="P1140" s="1" t="s">
        <v>5313</v>
      </c>
      <c r="Q1140" s="9">
        <v>1139</v>
      </c>
      <c r="R1140" s="10">
        <f t="shared" si="68"/>
        <v>2278</v>
      </c>
      <c r="S1140" s="1">
        <f t="shared" si="69"/>
        <v>1</v>
      </c>
      <c r="T1140" s="1">
        <f t="shared" si="70"/>
        <v>0</v>
      </c>
      <c r="U1140" s="1">
        <f t="shared" si="71"/>
        <v>0</v>
      </c>
      <c r="V1140" s="1"/>
    </row>
    <row r="1141" spans="1:22" x14ac:dyDescent="0.3">
      <c r="A1141" s="8">
        <v>848</v>
      </c>
      <c r="B1141" s="8" t="s">
        <v>1681</v>
      </c>
      <c r="C1141" s="8">
        <v>0.4793</v>
      </c>
      <c r="D1141" s="8">
        <v>0.60299999999999998</v>
      </c>
      <c r="E1141" s="8">
        <v>0.60299999999999998</v>
      </c>
      <c r="F1141" s="8" t="s">
        <v>1681</v>
      </c>
      <c r="G1141" s="8">
        <v>0</v>
      </c>
      <c r="H1141" s="1" t="s">
        <v>5314</v>
      </c>
      <c r="I1141" s="8">
        <v>1140</v>
      </c>
      <c r="J1141" s="9" t="s">
        <v>1681</v>
      </c>
      <c r="K1141" s="9" t="s">
        <v>2539</v>
      </c>
      <c r="L1141" s="9">
        <v>0.31999744853006901</v>
      </c>
      <c r="M1141" s="9">
        <v>0.31999744853006901</v>
      </c>
      <c r="N1141" s="9">
        <v>0</v>
      </c>
      <c r="O1141" s="9">
        <v>0.28766363579045801</v>
      </c>
      <c r="P1141" s="1" t="s">
        <v>5315</v>
      </c>
      <c r="Q1141" s="9">
        <v>1140</v>
      </c>
      <c r="R1141" s="10">
        <f t="shared" si="68"/>
        <v>2280</v>
      </c>
      <c r="S1141" s="1">
        <f t="shared" si="69"/>
        <v>1</v>
      </c>
      <c r="T1141" s="1">
        <f t="shared" si="70"/>
        <v>0</v>
      </c>
      <c r="U1141" s="1">
        <f t="shared" si="71"/>
        <v>0</v>
      </c>
      <c r="V1141" s="1"/>
    </row>
    <row r="1142" spans="1:22" x14ac:dyDescent="0.3">
      <c r="A1142" s="8">
        <v>849</v>
      </c>
      <c r="B1142" s="8" t="s">
        <v>1670</v>
      </c>
      <c r="C1142" s="8">
        <v>0.6452</v>
      </c>
      <c r="D1142" s="8">
        <v>0.35389999999999999</v>
      </c>
      <c r="E1142" s="8">
        <v>0.35389999999999999</v>
      </c>
      <c r="F1142" s="8" t="s">
        <v>1670</v>
      </c>
      <c r="G1142" s="8">
        <v>0</v>
      </c>
      <c r="H1142" s="1" t="s">
        <v>5316</v>
      </c>
      <c r="I1142" s="8">
        <v>1141</v>
      </c>
      <c r="J1142" s="9" t="s">
        <v>1670</v>
      </c>
      <c r="K1142" s="9" t="s">
        <v>2540</v>
      </c>
      <c r="L1142" s="9">
        <v>9.65679517227261E-2</v>
      </c>
      <c r="M1142" s="9">
        <v>9.65679517227261E-2</v>
      </c>
      <c r="N1142" s="9">
        <v>0</v>
      </c>
      <c r="O1142" s="9">
        <v>0.22812395819595399</v>
      </c>
      <c r="P1142" s="1" t="s">
        <v>5317</v>
      </c>
      <c r="Q1142" s="9">
        <v>1141</v>
      </c>
      <c r="R1142" s="10">
        <f t="shared" si="68"/>
        <v>2282</v>
      </c>
      <c r="S1142" s="1">
        <f t="shared" si="69"/>
        <v>1</v>
      </c>
      <c r="T1142" s="1">
        <f t="shared" si="70"/>
        <v>0</v>
      </c>
      <c r="U1142" s="1">
        <f t="shared" si="71"/>
        <v>0</v>
      </c>
      <c r="V1142" s="1"/>
    </row>
    <row r="1143" spans="1:22" x14ac:dyDescent="0.3">
      <c r="A1143" s="8">
        <v>850</v>
      </c>
      <c r="B1143" s="8" t="s">
        <v>1673</v>
      </c>
      <c r="C1143" s="8">
        <v>0.59750000000000003</v>
      </c>
      <c r="D1143" s="8">
        <v>0.41260000000000002</v>
      </c>
      <c r="E1143" s="8">
        <v>0.41260000000000002</v>
      </c>
      <c r="F1143" s="8" t="s">
        <v>1673</v>
      </c>
      <c r="G1143" s="8">
        <v>0</v>
      </c>
      <c r="H1143" s="1" t="s">
        <v>5318</v>
      </c>
      <c r="I1143" s="8">
        <v>1142</v>
      </c>
      <c r="J1143" s="9" t="s">
        <v>1673</v>
      </c>
      <c r="K1143" s="9" t="s">
        <v>2541</v>
      </c>
      <c r="L1143" s="9">
        <v>1.0972694757795901E-2</v>
      </c>
      <c r="M1143" s="9">
        <v>1.0972694757795901E-2</v>
      </c>
      <c r="N1143" s="9">
        <v>0</v>
      </c>
      <c r="O1143" s="9">
        <v>4.9999531393305097E-2</v>
      </c>
      <c r="P1143" s="1" t="s">
        <v>5319</v>
      </c>
      <c r="Q1143" s="9">
        <v>1142</v>
      </c>
      <c r="R1143" s="10">
        <f t="shared" si="68"/>
        <v>2284</v>
      </c>
      <c r="S1143" s="1">
        <f t="shared" si="69"/>
        <v>1</v>
      </c>
      <c r="T1143" s="1">
        <f t="shared" si="70"/>
        <v>0</v>
      </c>
      <c r="U1143" s="1">
        <f t="shared" si="71"/>
        <v>0</v>
      </c>
      <c r="V1143" s="1"/>
    </row>
    <row r="1144" spans="1:22" x14ac:dyDescent="0.3">
      <c r="A1144" s="8">
        <v>851</v>
      </c>
      <c r="B1144" s="8" t="s">
        <v>1674</v>
      </c>
      <c r="C1144" s="8">
        <v>0.47</v>
      </c>
      <c r="D1144" s="8">
        <v>0.6986</v>
      </c>
      <c r="E1144" s="8">
        <v>0.6986</v>
      </c>
      <c r="F1144" s="8" t="s">
        <v>1674</v>
      </c>
      <c r="G1144" s="8">
        <v>0</v>
      </c>
      <c r="H1144" s="1" t="s">
        <v>5320</v>
      </c>
      <c r="I1144" s="8">
        <v>1143</v>
      </c>
      <c r="J1144" s="9" t="s">
        <v>1674</v>
      </c>
      <c r="K1144" s="9" t="s">
        <v>2542</v>
      </c>
      <c r="L1144" s="9">
        <v>5.0096531093113003E-2</v>
      </c>
      <c r="M1144" s="9">
        <v>5.0096531093113003E-2</v>
      </c>
      <c r="N1144" s="9">
        <v>0</v>
      </c>
      <c r="O1144" s="9">
        <v>7.4681377593655798E-2</v>
      </c>
      <c r="P1144" s="1" t="s">
        <v>5321</v>
      </c>
      <c r="Q1144" s="9">
        <v>1143</v>
      </c>
      <c r="R1144" s="10">
        <f t="shared" si="68"/>
        <v>2286</v>
      </c>
      <c r="S1144" s="1">
        <f t="shared" si="69"/>
        <v>1</v>
      </c>
      <c r="T1144" s="1">
        <f t="shared" si="70"/>
        <v>0</v>
      </c>
      <c r="U1144" s="1">
        <f t="shared" si="71"/>
        <v>0</v>
      </c>
      <c r="V1144" s="1"/>
    </row>
    <row r="1145" spans="1:22" x14ac:dyDescent="0.3">
      <c r="A1145" s="8">
        <v>852</v>
      </c>
      <c r="B1145" s="8" t="s">
        <v>1668</v>
      </c>
      <c r="C1145" s="8">
        <v>0.1976</v>
      </c>
      <c r="D1145" s="8">
        <v>0.89839999999999998</v>
      </c>
      <c r="E1145" s="8">
        <v>0.89839999999999998</v>
      </c>
      <c r="F1145" s="8" t="s">
        <v>1668</v>
      </c>
      <c r="G1145" s="8">
        <v>0</v>
      </c>
      <c r="H1145" s="1" t="s">
        <v>5322</v>
      </c>
      <c r="I1145" s="8">
        <v>1144</v>
      </c>
      <c r="J1145" s="9" t="s">
        <v>1668</v>
      </c>
      <c r="K1145" s="9" t="s">
        <v>2543</v>
      </c>
      <c r="L1145" s="9">
        <v>1.8024993988864799E-2</v>
      </c>
      <c r="M1145" s="9">
        <v>1.8024993988864799E-2</v>
      </c>
      <c r="N1145" s="9">
        <v>0</v>
      </c>
      <c r="O1145" s="9">
        <v>2.5669585017928299E-2</v>
      </c>
      <c r="P1145" s="1" t="s">
        <v>5323</v>
      </c>
      <c r="Q1145" s="9">
        <v>1144</v>
      </c>
      <c r="R1145" s="10">
        <f t="shared" si="68"/>
        <v>2288</v>
      </c>
      <c r="S1145" s="1">
        <f t="shared" si="69"/>
        <v>1</v>
      </c>
      <c r="T1145" s="1">
        <f t="shared" si="70"/>
        <v>0</v>
      </c>
      <c r="U1145" s="1">
        <f t="shared" si="71"/>
        <v>0</v>
      </c>
      <c r="V1145" s="1"/>
    </row>
    <row r="1146" spans="1:22" x14ac:dyDescent="0.3">
      <c r="A1146" s="8">
        <v>853</v>
      </c>
      <c r="B1146" s="8" t="s">
        <v>1668</v>
      </c>
      <c r="C1146" s="8">
        <v>0.32350000000000001</v>
      </c>
      <c r="D1146" s="8">
        <v>0.72660000000000002</v>
      </c>
      <c r="E1146" s="8">
        <v>0.72660000000000002</v>
      </c>
      <c r="F1146" s="8" t="s">
        <v>1668</v>
      </c>
      <c r="G1146" s="8">
        <v>0</v>
      </c>
      <c r="H1146" s="1" t="s">
        <v>5324</v>
      </c>
      <c r="I1146" s="8">
        <v>1145</v>
      </c>
      <c r="J1146" s="9" t="s">
        <v>1668</v>
      </c>
      <c r="K1146" s="9" t="s">
        <v>2544</v>
      </c>
      <c r="L1146" s="9">
        <v>8.2482270873535005E-2</v>
      </c>
      <c r="M1146" s="9">
        <v>8.2482270873535005E-2</v>
      </c>
      <c r="N1146" s="9">
        <v>0</v>
      </c>
      <c r="O1146" s="9">
        <v>0.107507663587543</v>
      </c>
      <c r="P1146" s="1" t="s">
        <v>5325</v>
      </c>
      <c r="Q1146" s="9">
        <v>1145</v>
      </c>
      <c r="R1146" s="10">
        <f t="shared" si="68"/>
        <v>2290</v>
      </c>
      <c r="S1146" s="1">
        <f t="shared" si="69"/>
        <v>1</v>
      </c>
      <c r="T1146" s="1">
        <f t="shared" si="70"/>
        <v>0</v>
      </c>
      <c r="U1146" s="1">
        <f t="shared" si="71"/>
        <v>0</v>
      </c>
      <c r="V1146" s="1"/>
    </row>
    <row r="1147" spans="1:22" x14ac:dyDescent="0.3">
      <c r="A1147" s="8">
        <v>854</v>
      </c>
      <c r="B1147" s="8" t="s">
        <v>1681</v>
      </c>
      <c r="C1147" s="8">
        <v>0.2026</v>
      </c>
      <c r="D1147" s="8">
        <v>0.89470000000000005</v>
      </c>
      <c r="E1147" s="8">
        <v>0.89470000000000005</v>
      </c>
      <c r="F1147" s="8" t="s">
        <v>1681</v>
      </c>
      <c r="G1147" s="8">
        <v>0</v>
      </c>
      <c r="H1147" s="1" t="s">
        <v>5326</v>
      </c>
      <c r="I1147" s="8">
        <v>1146</v>
      </c>
      <c r="J1147" s="9" t="s">
        <v>1681</v>
      </c>
      <c r="K1147" s="9" t="s">
        <v>2545</v>
      </c>
      <c r="L1147" s="9">
        <v>2.6322993785943299E-2</v>
      </c>
      <c r="M1147" s="9">
        <v>2.6322993785943299E-2</v>
      </c>
      <c r="N1147" s="9">
        <v>0</v>
      </c>
      <c r="O1147" s="9">
        <v>3.4903947879058102E-2</v>
      </c>
      <c r="P1147" s="1" t="s">
        <v>5327</v>
      </c>
      <c r="Q1147" s="9">
        <v>1146</v>
      </c>
      <c r="R1147" s="10">
        <f t="shared" si="68"/>
        <v>2292</v>
      </c>
      <c r="S1147" s="1">
        <f t="shared" si="69"/>
        <v>1</v>
      </c>
      <c r="T1147" s="1">
        <f t="shared" si="70"/>
        <v>0</v>
      </c>
      <c r="U1147" s="1">
        <f t="shared" si="71"/>
        <v>0</v>
      </c>
      <c r="V1147" s="1"/>
    </row>
    <row r="1148" spans="1:22" x14ac:dyDescent="0.3">
      <c r="A1148" s="8">
        <v>855</v>
      </c>
      <c r="B1148" s="8" t="s">
        <v>1675</v>
      </c>
      <c r="C1148" s="8">
        <v>0.50929999999999997</v>
      </c>
      <c r="D1148" s="8">
        <v>0.46679999999999999</v>
      </c>
      <c r="E1148" s="8">
        <v>0.46679999999999999</v>
      </c>
      <c r="F1148" s="8" t="s">
        <v>1675</v>
      </c>
      <c r="G1148" s="8">
        <v>0</v>
      </c>
      <c r="H1148" s="1" t="s">
        <v>5328</v>
      </c>
      <c r="I1148" s="8">
        <v>1147</v>
      </c>
      <c r="J1148" s="9" t="s">
        <v>1675</v>
      </c>
      <c r="K1148" s="9" t="s">
        <v>2546</v>
      </c>
      <c r="L1148" s="9">
        <v>2.1564397572978199E-2</v>
      </c>
      <c r="M1148" s="9">
        <v>2.1564397572978199E-2</v>
      </c>
      <c r="N1148" s="9">
        <v>0</v>
      </c>
      <c r="O1148" s="9">
        <v>5.4018138048663303E-2</v>
      </c>
      <c r="P1148" s="1" t="s">
        <v>5329</v>
      </c>
      <c r="Q1148" s="9">
        <v>1147</v>
      </c>
      <c r="R1148" s="10">
        <f t="shared" si="68"/>
        <v>2294</v>
      </c>
      <c r="S1148" s="1">
        <f t="shared" si="69"/>
        <v>1</v>
      </c>
      <c r="T1148" s="1">
        <f t="shared" si="70"/>
        <v>0</v>
      </c>
      <c r="U1148" s="1">
        <f t="shared" si="71"/>
        <v>0</v>
      </c>
      <c r="V1148" s="1"/>
    </row>
    <row r="1149" spans="1:22" x14ac:dyDescent="0.3">
      <c r="A1149" s="8">
        <v>857</v>
      </c>
      <c r="B1149" s="8" t="s">
        <v>1677</v>
      </c>
      <c r="C1149" s="8">
        <v>0.13320000000000001</v>
      </c>
      <c r="D1149" s="8">
        <v>0.93979999999999997</v>
      </c>
      <c r="E1149" s="8">
        <v>0.93979999999999997</v>
      </c>
      <c r="F1149" s="8" t="s">
        <v>1677</v>
      </c>
      <c r="G1149" s="8">
        <v>0</v>
      </c>
      <c r="H1149" s="1" t="s">
        <v>5330</v>
      </c>
      <c r="I1149" s="8">
        <v>1148</v>
      </c>
      <c r="J1149" s="9" t="s">
        <v>1677</v>
      </c>
      <c r="K1149" s="9" t="s">
        <v>2548</v>
      </c>
      <c r="L1149" s="9">
        <v>0.27118590736450698</v>
      </c>
      <c r="M1149" s="9">
        <v>0.27118590736450698</v>
      </c>
      <c r="N1149" s="9">
        <v>0</v>
      </c>
      <c r="O1149" s="9">
        <v>0.118129460227844</v>
      </c>
      <c r="P1149" s="1" t="s">
        <v>5331</v>
      </c>
      <c r="Q1149" s="9">
        <v>1148</v>
      </c>
      <c r="R1149" s="10">
        <f t="shared" si="68"/>
        <v>2296</v>
      </c>
      <c r="S1149" s="1">
        <f t="shared" si="69"/>
        <v>1</v>
      </c>
      <c r="T1149" s="1">
        <f t="shared" si="70"/>
        <v>0</v>
      </c>
      <c r="U1149" s="1">
        <f t="shared" si="71"/>
        <v>0</v>
      </c>
      <c r="V1149" s="1"/>
    </row>
    <row r="1150" spans="1:22" x14ac:dyDescent="0.3">
      <c r="A1150" s="8">
        <v>859</v>
      </c>
      <c r="B1150" s="8" t="s">
        <v>1683</v>
      </c>
      <c r="C1150" s="8">
        <v>0.27039999999999997</v>
      </c>
      <c r="D1150" s="8">
        <v>0.81230000000000002</v>
      </c>
      <c r="E1150" s="8">
        <v>0.81230000000000002</v>
      </c>
      <c r="F1150" s="8" t="s">
        <v>1683</v>
      </c>
      <c r="G1150" s="8">
        <v>0</v>
      </c>
      <c r="H1150" s="1" t="s">
        <v>5332</v>
      </c>
      <c r="I1150" s="8">
        <v>1149</v>
      </c>
      <c r="J1150" s="9" t="s">
        <v>1683</v>
      </c>
      <c r="K1150" s="9" t="s">
        <v>2550</v>
      </c>
      <c r="L1150" s="9">
        <v>5.3390393591294098E-2</v>
      </c>
      <c r="M1150" s="9">
        <v>5.3390393591294098E-2</v>
      </c>
      <c r="N1150" s="9">
        <v>0</v>
      </c>
      <c r="O1150" s="9">
        <v>6.0118670862723003E-2</v>
      </c>
      <c r="P1150" s="1" t="s">
        <v>5333</v>
      </c>
      <c r="Q1150" s="9">
        <v>1149</v>
      </c>
      <c r="R1150" s="10">
        <f t="shared" si="68"/>
        <v>2298</v>
      </c>
      <c r="S1150" s="1">
        <f t="shared" si="69"/>
        <v>1</v>
      </c>
      <c r="T1150" s="1">
        <f t="shared" si="70"/>
        <v>0</v>
      </c>
      <c r="U1150" s="1">
        <f t="shared" si="71"/>
        <v>0</v>
      </c>
      <c r="V1150" s="1"/>
    </row>
    <row r="1151" spans="1:22" x14ac:dyDescent="0.3">
      <c r="A1151" s="8">
        <v>860</v>
      </c>
      <c r="B1151" s="8" t="s">
        <v>1675</v>
      </c>
      <c r="C1151" s="8">
        <v>0.1275</v>
      </c>
      <c r="D1151" s="8">
        <v>0.94289999999999996</v>
      </c>
      <c r="E1151" s="8">
        <v>0.94289999999999996</v>
      </c>
      <c r="F1151" s="8" t="s">
        <v>1675</v>
      </c>
      <c r="G1151" s="8">
        <v>0</v>
      </c>
      <c r="H1151" s="1" t="s">
        <v>5334</v>
      </c>
      <c r="I1151" s="8">
        <v>1150</v>
      </c>
      <c r="J1151" s="9" t="s">
        <v>1675</v>
      </c>
      <c r="K1151" s="9" t="s">
        <v>2551</v>
      </c>
      <c r="L1151" s="9">
        <v>4.8937945987748303E-2</v>
      </c>
      <c r="M1151" s="9">
        <v>4.8937945987748303E-2</v>
      </c>
      <c r="N1151" s="9">
        <v>0</v>
      </c>
      <c r="O1151" s="9">
        <v>4.9362556228536802E-2</v>
      </c>
      <c r="P1151" s="1" t="s">
        <v>5335</v>
      </c>
      <c r="Q1151" s="9">
        <v>1150</v>
      </c>
      <c r="R1151" s="10">
        <f t="shared" si="68"/>
        <v>2300</v>
      </c>
      <c r="S1151" s="1">
        <f t="shared" si="69"/>
        <v>1</v>
      </c>
      <c r="T1151" s="1">
        <f t="shared" si="70"/>
        <v>0</v>
      </c>
      <c r="U1151" s="1">
        <f t="shared" si="71"/>
        <v>0</v>
      </c>
      <c r="V1151" s="1"/>
    </row>
    <row r="1152" spans="1:22" x14ac:dyDescent="0.3">
      <c r="A1152" s="8">
        <v>861</v>
      </c>
      <c r="B1152" s="8" t="s">
        <v>1683</v>
      </c>
      <c r="C1152" s="8">
        <v>0.34689999999999999</v>
      </c>
      <c r="D1152" s="8">
        <v>0.68259999999999998</v>
      </c>
      <c r="E1152" s="8">
        <v>0.68259999999999998</v>
      </c>
      <c r="F1152" s="8" t="s">
        <v>1683</v>
      </c>
      <c r="G1152" s="8">
        <v>0</v>
      </c>
      <c r="H1152" s="1" t="s">
        <v>5336</v>
      </c>
      <c r="I1152" s="8">
        <v>1151</v>
      </c>
      <c r="J1152" s="9" t="s">
        <v>1683</v>
      </c>
      <c r="K1152" s="9" t="s">
        <v>2552</v>
      </c>
      <c r="L1152" s="9">
        <v>4.0915075727966203E-2</v>
      </c>
      <c r="M1152" s="9">
        <v>4.0915075727966203E-2</v>
      </c>
      <c r="N1152" s="9">
        <v>0</v>
      </c>
      <c r="O1152" s="9">
        <v>7.4531838997320798E-2</v>
      </c>
      <c r="P1152" s="1" t="s">
        <v>5337</v>
      </c>
      <c r="Q1152" s="9">
        <v>1151</v>
      </c>
      <c r="R1152" s="10">
        <f t="shared" si="68"/>
        <v>2302</v>
      </c>
      <c r="S1152" s="1">
        <f t="shared" si="69"/>
        <v>1</v>
      </c>
      <c r="T1152" s="1">
        <f t="shared" si="70"/>
        <v>0</v>
      </c>
      <c r="U1152" s="1">
        <f t="shared" si="71"/>
        <v>0</v>
      </c>
      <c r="V1152" s="1"/>
    </row>
    <row r="1153" spans="1:22" x14ac:dyDescent="0.3">
      <c r="A1153" s="8">
        <v>862</v>
      </c>
      <c r="B1153" s="8" t="s">
        <v>1681</v>
      </c>
      <c r="C1153" s="8">
        <v>0.80730000000000002</v>
      </c>
      <c r="D1153" s="8">
        <v>0.23400000000000001</v>
      </c>
      <c r="E1153" s="8">
        <v>0.23400000000000001</v>
      </c>
      <c r="F1153" s="8" t="s">
        <v>1681</v>
      </c>
      <c r="G1153" s="8">
        <v>0</v>
      </c>
      <c r="H1153" s="1" t="s">
        <v>5338</v>
      </c>
      <c r="I1153" s="8">
        <v>1152</v>
      </c>
      <c r="J1153" s="9" t="s">
        <v>1681</v>
      </c>
      <c r="K1153" s="9" t="s">
        <v>2553</v>
      </c>
      <c r="L1153" s="9">
        <v>1.48128495701331E-2</v>
      </c>
      <c r="M1153" s="9">
        <v>1.48128495701331E-2</v>
      </c>
      <c r="N1153" s="9">
        <v>0</v>
      </c>
      <c r="O1153" s="9">
        <v>9.2470338769807203E-2</v>
      </c>
      <c r="P1153" s="1" t="s">
        <v>5339</v>
      </c>
      <c r="Q1153" s="9">
        <v>1152</v>
      </c>
      <c r="R1153" s="10">
        <f t="shared" si="68"/>
        <v>2304</v>
      </c>
      <c r="S1153" s="1">
        <f t="shared" si="69"/>
        <v>1</v>
      </c>
      <c r="T1153" s="1">
        <f t="shared" si="70"/>
        <v>0</v>
      </c>
      <c r="U1153" s="1">
        <f t="shared" si="71"/>
        <v>0</v>
      </c>
      <c r="V1153" s="1"/>
    </row>
    <row r="1154" spans="1:22" x14ac:dyDescent="0.3">
      <c r="A1154" s="8">
        <v>866</v>
      </c>
      <c r="B1154" s="8" t="s">
        <v>1677</v>
      </c>
      <c r="C1154" s="8">
        <v>0.1875</v>
      </c>
      <c r="D1154" s="8">
        <v>0.90559999999999996</v>
      </c>
      <c r="E1154" s="8">
        <v>0.90559999999999996</v>
      </c>
      <c r="F1154" s="8" t="s">
        <v>1677</v>
      </c>
      <c r="G1154" s="8">
        <v>0</v>
      </c>
      <c r="H1154" s="1" t="s">
        <v>5340</v>
      </c>
      <c r="I1154" s="8">
        <v>1153</v>
      </c>
      <c r="J1154" s="9" t="s">
        <v>1677</v>
      </c>
      <c r="K1154" s="9" t="s">
        <v>2557</v>
      </c>
      <c r="L1154" s="9">
        <v>5.5916175804838097E-2</v>
      </c>
      <c r="M1154" s="9">
        <v>5.5916175804838097E-2</v>
      </c>
      <c r="N1154" s="9">
        <v>0</v>
      </c>
      <c r="O1154" s="9">
        <v>5.8580200731967798E-2</v>
      </c>
      <c r="P1154" s="1" t="s">
        <v>5341</v>
      </c>
      <c r="Q1154" s="9">
        <v>1153</v>
      </c>
      <c r="R1154" s="10">
        <f t="shared" ref="R1154:R1217" si="72">SUM(I1154,Q1154)</f>
        <v>2306</v>
      </c>
      <c r="S1154" s="1">
        <f t="shared" si="69"/>
        <v>1</v>
      </c>
      <c r="T1154" s="1">
        <f t="shared" si="70"/>
        <v>0</v>
      </c>
      <c r="U1154" s="1">
        <f t="shared" si="71"/>
        <v>0</v>
      </c>
      <c r="V1154" s="1"/>
    </row>
    <row r="1155" spans="1:22" x14ac:dyDescent="0.3">
      <c r="A1155" s="8">
        <v>869</v>
      </c>
      <c r="B1155" s="8" t="s">
        <v>1674</v>
      </c>
      <c r="C1155" s="8">
        <v>0.18729999999999999</v>
      </c>
      <c r="D1155" s="8">
        <v>0.90839999999999999</v>
      </c>
      <c r="E1155" s="8">
        <v>0.90839999999999999</v>
      </c>
      <c r="F1155" s="8" t="s">
        <v>1674</v>
      </c>
      <c r="G1155" s="8">
        <v>0</v>
      </c>
      <c r="H1155" s="1" t="s">
        <v>5342</v>
      </c>
      <c r="I1155" s="8">
        <v>1154</v>
      </c>
      <c r="J1155" s="9" t="s">
        <v>1674</v>
      </c>
      <c r="K1155" s="9" t="s">
        <v>2560</v>
      </c>
      <c r="L1155" s="9">
        <v>6.3415838171350894E-2</v>
      </c>
      <c r="M1155" s="9">
        <v>6.3415838171350894E-2</v>
      </c>
      <c r="N1155" s="9">
        <v>0</v>
      </c>
      <c r="O1155" s="9">
        <v>6.0399904637414903E-2</v>
      </c>
      <c r="P1155" s="1" t="s">
        <v>5343</v>
      </c>
      <c r="Q1155" s="9">
        <v>1154</v>
      </c>
      <c r="R1155" s="10">
        <f t="shared" si="72"/>
        <v>2308</v>
      </c>
      <c r="S1155" s="1">
        <f t="shared" ref="S1155:S1218" si="73">IF(J1155=F1155,1,0)</f>
        <v>1</v>
      </c>
      <c r="T1155" s="1">
        <f t="shared" ref="T1155:T1218" si="74">IF(F1155=B1155,0,1)</f>
        <v>0</v>
      </c>
      <c r="U1155" s="1">
        <f t="shared" ref="U1155:U1218" si="75">IF(SUM(S1155:T1155)&gt;1,1,0)</f>
        <v>0</v>
      </c>
      <c r="V1155" s="1"/>
    </row>
    <row r="1156" spans="1:22" x14ac:dyDescent="0.3">
      <c r="A1156" s="8">
        <v>870</v>
      </c>
      <c r="B1156" s="8" t="s">
        <v>1681</v>
      </c>
      <c r="C1156" s="8">
        <v>0.70199999999999996</v>
      </c>
      <c r="D1156" s="8">
        <v>0.37590000000000001</v>
      </c>
      <c r="E1156" s="8">
        <v>0.37590000000000001</v>
      </c>
      <c r="F1156" s="8" t="s">
        <v>1681</v>
      </c>
      <c r="G1156" s="8">
        <v>0</v>
      </c>
      <c r="H1156" s="1" t="s">
        <v>5344</v>
      </c>
      <c r="I1156" s="8">
        <v>1155</v>
      </c>
      <c r="J1156" s="9" t="s">
        <v>1681</v>
      </c>
      <c r="K1156" s="9" t="s">
        <v>2561</v>
      </c>
      <c r="L1156" s="9">
        <v>2.7694077367522801E-2</v>
      </c>
      <c r="M1156" s="9">
        <v>2.7694077367522801E-2</v>
      </c>
      <c r="N1156" s="9">
        <v>0</v>
      </c>
      <c r="O1156" s="9">
        <v>9.8852763814625905E-2</v>
      </c>
      <c r="P1156" s="1" t="s">
        <v>5345</v>
      </c>
      <c r="Q1156" s="9">
        <v>1155</v>
      </c>
      <c r="R1156" s="10">
        <f t="shared" si="72"/>
        <v>2310</v>
      </c>
      <c r="S1156" s="1">
        <f t="shared" si="73"/>
        <v>1</v>
      </c>
      <c r="T1156" s="1">
        <f t="shared" si="74"/>
        <v>0</v>
      </c>
      <c r="U1156" s="1">
        <f t="shared" si="75"/>
        <v>0</v>
      </c>
      <c r="V1156" s="1"/>
    </row>
    <row r="1157" spans="1:22" x14ac:dyDescent="0.3">
      <c r="A1157" s="8">
        <v>871</v>
      </c>
      <c r="B1157" s="8" t="s">
        <v>1668</v>
      </c>
      <c r="C1157" s="8">
        <v>0.4914</v>
      </c>
      <c r="D1157" s="8">
        <v>0.59819999999999995</v>
      </c>
      <c r="E1157" s="8">
        <v>0.59819999999999995</v>
      </c>
      <c r="F1157" s="8" t="s">
        <v>1668</v>
      </c>
      <c r="G1157" s="8">
        <v>0</v>
      </c>
      <c r="H1157" s="1" t="s">
        <v>5346</v>
      </c>
      <c r="I1157" s="8">
        <v>1156</v>
      </c>
      <c r="J1157" s="9" t="s">
        <v>1668</v>
      </c>
      <c r="K1157" s="9" t="s">
        <v>2562</v>
      </c>
      <c r="L1157" s="9">
        <v>4.3627045890313403E-2</v>
      </c>
      <c r="M1157" s="9">
        <v>4.3627045890313403E-2</v>
      </c>
      <c r="N1157" s="9">
        <v>0</v>
      </c>
      <c r="O1157" s="9">
        <v>8.2425052081820604E-2</v>
      </c>
      <c r="P1157" s="1" t="s">
        <v>5347</v>
      </c>
      <c r="Q1157" s="9">
        <v>1156</v>
      </c>
      <c r="R1157" s="10">
        <f t="shared" si="72"/>
        <v>2312</v>
      </c>
      <c r="S1157" s="1">
        <f t="shared" si="73"/>
        <v>1</v>
      </c>
      <c r="T1157" s="1">
        <f t="shared" si="74"/>
        <v>0</v>
      </c>
      <c r="U1157" s="1">
        <f t="shared" si="75"/>
        <v>0</v>
      </c>
      <c r="V1157" s="1"/>
    </row>
    <row r="1158" spans="1:22" x14ac:dyDescent="0.3">
      <c r="A1158" s="8">
        <v>872</v>
      </c>
      <c r="B1158" s="8" t="s">
        <v>1668</v>
      </c>
      <c r="C1158" s="8">
        <v>0.85229999999999995</v>
      </c>
      <c r="D1158" s="8">
        <v>0.18740000000000001</v>
      </c>
      <c r="E1158" s="8">
        <v>0.18740000000000001</v>
      </c>
      <c r="F1158" s="8" t="s">
        <v>1668</v>
      </c>
      <c r="G1158" s="8">
        <v>0</v>
      </c>
      <c r="H1158" s="1" t="s">
        <v>5348</v>
      </c>
      <c r="I1158" s="8">
        <v>1157</v>
      </c>
      <c r="J1158" s="9" t="s">
        <v>1668</v>
      </c>
      <c r="K1158" s="9" t="s">
        <v>2563</v>
      </c>
      <c r="L1158" s="9">
        <v>1.09228904025899E-2</v>
      </c>
      <c r="M1158" s="9">
        <v>1.09228904025899E-2</v>
      </c>
      <c r="N1158" s="9">
        <v>0</v>
      </c>
      <c r="O1158" s="9">
        <v>0.100261747579768</v>
      </c>
      <c r="P1158" s="1" t="s">
        <v>5349</v>
      </c>
      <c r="Q1158" s="9">
        <v>1157</v>
      </c>
      <c r="R1158" s="10">
        <f t="shared" si="72"/>
        <v>2314</v>
      </c>
      <c r="S1158" s="1">
        <f t="shared" si="73"/>
        <v>1</v>
      </c>
      <c r="T1158" s="1">
        <f t="shared" si="74"/>
        <v>0</v>
      </c>
      <c r="U1158" s="1">
        <f t="shared" si="75"/>
        <v>0</v>
      </c>
      <c r="V1158" s="1"/>
    </row>
    <row r="1159" spans="1:22" x14ac:dyDescent="0.3">
      <c r="A1159" s="8">
        <v>874</v>
      </c>
      <c r="B1159" s="8" t="s">
        <v>1678</v>
      </c>
      <c r="C1159" s="8">
        <v>0.52429999999999999</v>
      </c>
      <c r="D1159" s="8">
        <v>0.59650000000000003</v>
      </c>
      <c r="E1159" s="8">
        <v>0.59650000000000003</v>
      </c>
      <c r="F1159" s="8" t="s">
        <v>1678</v>
      </c>
      <c r="G1159" s="8">
        <v>0</v>
      </c>
      <c r="H1159" s="1" t="s">
        <v>5350</v>
      </c>
      <c r="I1159" s="8">
        <v>1158</v>
      </c>
      <c r="J1159" s="9" t="s">
        <v>1678</v>
      </c>
      <c r="K1159" s="9" t="s">
        <v>2565</v>
      </c>
      <c r="L1159" s="9">
        <v>4.2362190095075102E-2</v>
      </c>
      <c r="M1159" s="9">
        <v>4.2362190095075102E-2</v>
      </c>
      <c r="N1159" s="9">
        <v>0</v>
      </c>
      <c r="O1159" s="9">
        <v>7.6514412882723204E-2</v>
      </c>
      <c r="P1159" s="1" t="s">
        <v>5351</v>
      </c>
      <c r="Q1159" s="9">
        <v>1158</v>
      </c>
      <c r="R1159" s="10">
        <f t="shared" si="72"/>
        <v>2316</v>
      </c>
      <c r="S1159" s="1">
        <f t="shared" si="73"/>
        <v>1</v>
      </c>
      <c r="T1159" s="1">
        <f t="shared" si="74"/>
        <v>0</v>
      </c>
      <c r="U1159" s="1">
        <f t="shared" si="75"/>
        <v>0</v>
      </c>
      <c r="V1159" s="1"/>
    </row>
    <row r="1160" spans="1:22" x14ac:dyDescent="0.3">
      <c r="A1160" s="8">
        <v>875</v>
      </c>
      <c r="B1160" s="8" t="s">
        <v>1681</v>
      </c>
      <c r="C1160" s="8">
        <v>0.80769999999999997</v>
      </c>
      <c r="D1160" s="8">
        <v>0.2762</v>
      </c>
      <c r="E1160" s="8">
        <v>0.2762</v>
      </c>
      <c r="F1160" s="8" t="s">
        <v>1681</v>
      </c>
      <c r="G1160" s="8">
        <v>0</v>
      </c>
      <c r="H1160" s="1" t="s">
        <v>5352</v>
      </c>
      <c r="I1160" s="8">
        <v>1159</v>
      </c>
      <c r="J1160" s="9" t="s">
        <v>1681</v>
      </c>
      <c r="K1160" s="9" t="s">
        <v>2566</v>
      </c>
      <c r="L1160" s="9">
        <v>1.9262262242731101E-2</v>
      </c>
      <c r="M1160" s="9">
        <v>1.9262262242731101E-2</v>
      </c>
      <c r="N1160" s="9">
        <v>0</v>
      </c>
      <c r="O1160" s="9">
        <v>9.4095229344192705E-2</v>
      </c>
      <c r="P1160" s="1" t="s">
        <v>5353</v>
      </c>
      <c r="Q1160" s="9">
        <v>1159</v>
      </c>
      <c r="R1160" s="10">
        <f t="shared" si="72"/>
        <v>2318</v>
      </c>
      <c r="S1160" s="1">
        <f t="shared" si="73"/>
        <v>1</v>
      </c>
      <c r="T1160" s="1">
        <f t="shared" si="74"/>
        <v>0</v>
      </c>
      <c r="U1160" s="1">
        <f t="shared" si="75"/>
        <v>0</v>
      </c>
      <c r="V1160" s="1"/>
    </row>
    <row r="1161" spans="1:22" x14ac:dyDescent="0.3">
      <c r="A1161" s="8">
        <v>877</v>
      </c>
      <c r="B1161" s="8" t="s">
        <v>1669</v>
      </c>
      <c r="C1161" s="8">
        <v>0.80789999999999995</v>
      </c>
      <c r="D1161" s="8">
        <v>0.28139999999999998</v>
      </c>
      <c r="E1161" s="8">
        <v>0.28139999999999998</v>
      </c>
      <c r="F1161" s="8" t="s">
        <v>1669</v>
      </c>
      <c r="G1161" s="8">
        <v>0</v>
      </c>
      <c r="H1161" s="1" t="s">
        <v>5354</v>
      </c>
      <c r="I1161" s="8">
        <v>1160</v>
      </c>
      <c r="J1161" s="9" t="s">
        <v>1669</v>
      </c>
      <c r="K1161" s="9" t="s">
        <v>2568</v>
      </c>
      <c r="L1161" s="9">
        <v>2.29583626977625E-2</v>
      </c>
      <c r="M1161" s="9">
        <v>2.29583626977625E-2</v>
      </c>
      <c r="N1161" s="9">
        <v>0</v>
      </c>
      <c r="O1161" s="9">
        <v>0.11987932513046699</v>
      </c>
      <c r="P1161" s="1" t="s">
        <v>5355</v>
      </c>
      <c r="Q1161" s="9">
        <v>1160</v>
      </c>
      <c r="R1161" s="10">
        <f t="shared" si="72"/>
        <v>2320</v>
      </c>
      <c r="S1161" s="1">
        <f t="shared" si="73"/>
        <v>1</v>
      </c>
      <c r="T1161" s="1">
        <f t="shared" si="74"/>
        <v>0</v>
      </c>
      <c r="U1161" s="1">
        <f t="shared" si="75"/>
        <v>0</v>
      </c>
      <c r="V1161" s="1"/>
    </row>
    <row r="1162" spans="1:22" x14ac:dyDescent="0.3">
      <c r="A1162" s="8">
        <v>878</v>
      </c>
      <c r="B1162" s="8" t="s">
        <v>1673</v>
      </c>
      <c r="C1162" s="8">
        <v>0.60389999999999999</v>
      </c>
      <c r="D1162" s="8">
        <v>0.45279999999999998</v>
      </c>
      <c r="E1162" s="8">
        <v>0.45279999999999998</v>
      </c>
      <c r="F1162" s="8" t="s">
        <v>1673</v>
      </c>
      <c r="G1162" s="8">
        <v>0</v>
      </c>
      <c r="H1162" s="1" t="s">
        <v>5356</v>
      </c>
      <c r="I1162" s="8">
        <v>1161</v>
      </c>
      <c r="J1162" s="9" t="s">
        <v>1673</v>
      </c>
      <c r="K1162" s="9" t="s">
        <v>2569</v>
      </c>
      <c r="L1162" s="9">
        <v>2.9698406843618099E-2</v>
      </c>
      <c r="M1162" s="9">
        <v>2.9698406843618099E-2</v>
      </c>
      <c r="N1162" s="9">
        <v>0</v>
      </c>
      <c r="O1162" s="9">
        <v>9.0137846219739901E-2</v>
      </c>
      <c r="P1162" s="1" t="s">
        <v>5357</v>
      </c>
      <c r="Q1162" s="9">
        <v>1161</v>
      </c>
      <c r="R1162" s="10">
        <f t="shared" si="72"/>
        <v>2322</v>
      </c>
      <c r="S1162" s="1">
        <f t="shared" si="73"/>
        <v>1</v>
      </c>
      <c r="T1162" s="1">
        <f t="shared" si="74"/>
        <v>0</v>
      </c>
      <c r="U1162" s="1">
        <f t="shared" si="75"/>
        <v>0</v>
      </c>
      <c r="V1162" s="1"/>
    </row>
    <row r="1163" spans="1:22" x14ac:dyDescent="0.3">
      <c r="A1163" s="8">
        <v>881</v>
      </c>
      <c r="B1163" s="8" t="s">
        <v>1674</v>
      </c>
      <c r="C1163" s="8">
        <v>0.67630000000000001</v>
      </c>
      <c r="D1163" s="8">
        <v>0.45190000000000002</v>
      </c>
      <c r="E1163" s="8">
        <v>0.45190000000000002</v>
      </c>
      <c r="F1163" s="8" t="s">
        <v>1674</v>
      </c>
      <c r="G1163" s="8">
        <v>0</v>
      </c>
      <c r="H1163" s="1" t="s">
        <v>5358</v>
      </c>
      <c r="I1163" s="8">
        <v>1162</v>
      </c>
      <c r="J1163" s="9" t="s">
        <v>1674</v>
      </c>
      <c r="K1163" s="9" t="s">
        <v>2572</v>
      </c>
      <c r="L1163" s="9">
        <v>3.04667588174958E-2</v>
      </c>
      <c r="M1163" s="9">
        <v>3.04667588174958E-2</v>
      </c>
      <c r="N1163" s="9">
        <v>0</v>
      </c>
      <c r="O1163" s="9">
        <v>9.5309117740805402E-2</v>
      </c>
      <c r="P1163" s="1" t="s">
        <v>5359</v>
      </c>
      <c r="Q1163" s="9">
        <v>1162</v>
      </c>
      <c r="R1163" s="10">
        <f t="shared" si="72"/>
        <v>2324</v>
      </c>
      <c r="S1163" s="1">
        <f t="shared" si="73"/>
        <v>1</v>
      </c>
      <c r="T1163" s="1">
        <f t="shared" si="74"/>
        <v>0</v>
      </c>
      <c r="U1163" s="1">
        <f t="shared" si="75"/>
        <v>0</v>
      </c>
      <c r="V1163" s="1"/>
    </row>
    <row r="1164" spans="1:22" x14ac:dyDescent="0.3">
      <c r="A1164" s="8">
        <v>883</v>
      </c>
      <c r="B1164" s="8" t="s">
        <v>1674</v>
      </c>
      <c r="C1164" s="8">
        <v>0.80230000000000001</v>
      </c>
      <c r="D1164" s="8">
        <v>0.2903</v>
      </c>
      <c r="E1164" s="8">
        <v>0.2903</v>
      </c>
      <c r="F1164" s="8" t="s">
        <v>1674</v>
      </c>
      <c r="G1164" s="8">
        <v>0</v>
      </c>
      <c r="H1164" s="1" t="s">
        <v>5360</v>
      </c>
      <c r="I1164" s="8">
        <v>1163</v>
      </c>
      <c r="J1164" s="9" t="s">
        <v>1674</v>
      </c>
      <c r="K1164" s="9" t="s">
        <v>2574</v>
      </c>
      <c r="L1164" s="9">
        <v>1.5332115430770199E-2</v>
      </c>
      <c r="M1164" s="9">
        <v>1.5332115430770199E-2</v>
      </c>
      <c r="N1164" s="9">
        <v>0</v>
      </c>
      <c r="O1164" s="9">
        <v>9.3488904145433496E-2</v>
      </c>
      <c r="P1164" s="1" t="s">
        <v>5361</v>
      </c>
      <c r="Q1164" s="9">
        <v>1163</v>
      </c>
      <c r="R1164" s="10">
        <f t="shared" si="72"/>
        <v>2326</v>
      </c>
      <c r="S1164" s="1">
        <f t="shared" si="73"/>
        <v>1</v>
      </c>
      <c r="T1164" s="1">
        <f t="shared" si="74"/>
        <v>0</v>
      </c>
      <c r="U1164" s="1">
        <f t="shared" si="75"/>
        <v>0</v>
      </c>
      <c r="V1164" s="1"/>
    </row>
    <row r="1165" spans="1:22" x14ac:dyDescent="0.3">
      <c r="A1165" s="8">
        <v>885</v>
      </c>
      <c r="B1165" s="8" t="s">
        <v>1670</v>
      </c>
      <c r="C1165" s="8">
        <v>0.71289999999999998</v>
      </c>
      <c r="D1165" s="8">
        <v>0.38579999999999998</v>
      </c>
      <c r="E1165" s="8">
        <v>0.38579999999999998</v>
      </c>
      <c r="F1165" s="8" t="s">
        <v>1670</v>
      </c>
      <c r="G1165" s="8">
        <v>0</v>
      </c>
      <c r="H1165" s="1" t="s">
        <v>5362</v>
      </c>
      <c r="I1165" s="8">
        <v>1164</v>
      </c>
      <c r="J1165" s="9" t="s">
        <v>1670</v>
      </c>
      <c r="K1165" s="9" t="s">
        <v>2576</v>
      </c>
      <c r="L1165" s="9">
        <v>2.4434682417839498E-2</v>
      </c>
      <c r="M1165" s="9">
        <v>2.4434682417839498E-2</v>
      </c>
      <c r="N1165" s="9">
        <v>0</v>
      </c>
      <c r="O1165" s="9">
        <v>8.7561135057125594E-2</v>
      </c>
      <c r="P1165" s="1" t="s">
        <v>5363</v>
      </c>
      <c r="Q1165" s="9">
        <v>1164</v>
      </c>
      <c r="R1165" s="10">
        <f t="shared" si="72"/>
        <v>2328</v>
      </c>
      <c r="S1165" s="1">
        <f t="shared" si="73"/>
        <v>1</v>
      </c>
      <c r="T1165" s="1">
        <f t="shared" si="74"/>
        <v>0</v>
      </c>
      <c r="U1165" s="1">
        <f t="shared" si="75"/>
        <v>0</v>
      </c>
      <c r="V1165" s="1"/>
    </row>
    <row r="1166" spans="1:22" x14ac:dyDescent="0.3">
      <c r="A1166" s="8">
        <v>886</v>
      </c>
      <c r="B1166" s="8" t="s">
        <v>1684</v>
      </c>
      <c r="C1166" s="8">
        <v>0.17019999999999999</v>
      </c>
      <c r="D1166" s="8">
        <v>0.91959999999999997</v>
      </c>
      <c r="E1166" s="8">
        <v>0.91959999999999997</v>
      </c>
      <c r="F1166" s="8" t="s">
        <v>1684</v>
      </c>
      <c r="G1166" s="8">
        <v>0</v>
      </c>
      <c r="H1166" s="1" t="s">
        <v>5364</v>
      </c>
      <c r="I1166" s="8">
        <v>1165</v>
      </c>
      <c r="J1166" s="9" t="s">
        <v>1684</v>
      </c>
      <c r="K1166" s="9" t="s">
        <v>2577</v>
      </c>
      <c r="L1166" s="9">
        <v>5.7751632952762297E-2</v>
      </c>
      <c r="M1166" s="9">
        <v>5.7751632952762297E-2</v>
      </c>
      <c r="N1166" s="9">
        <v>0</v>
      </c>
      <c r="O1166" s="9">
        <v>5.6330842974877199E-2</v>
      </c>
      <c r="P1166" s="1" t="s">
        <v>5365</v>
      </c>
      <c r="Q1166" s="9">
        <v>1165</v>
      </c>
      <c r="R1166" s="10">
        <f t="shared" si="72"/>
        <v>2330</v>
      </c>
      <c r="S1166" s="1">
        <f t="shared" si="73"/>
        <v>1</v>
      </c>
      <c r="T1166" s="1">
        <f t="shared" si="74"/>
        <v>0</v>
      </c>
      <c r="U1166" s="1">
        <f t="shared" si="75"/>
        <v>0</v>
      </c>
      <c r="V1166" s="1"/>
    </row>
    <row r="1167" spans="1:22" x14ac:dyDescent="0.3">
      <c r="A1167" s="8">
        <v>887</v>
      </c>
      <c r="B1167" s="8" t="s">
        <v>1674</v>
      </c>
      <c r="C1167" s="8">
        <v>0.7863</v>
      </c>
      <c r="D1167" s="8">
        <v>0.3054</v>
      </c>
      <c r="E1167" s="8">
        <v>0.3054</v>
      </c>
      <c r="F1167" s="8" t="s">
        <v>1674</v>
      </c>
      <c r="G1167" s="8">
        <v>0</v>
      </c>
      <c r="H1167" s="1" t="s">
        <v>5366</v>
      </c>
      <c r="I1167" s="8">
        <v>1166</v>
      </c>
      <c r="J1167" s="9" t="s">
        <v>1674</v>
      </c>
      <c r="K1167" s="9" t="s">
        <v>2578</v>
      </c>
      <c r="L1167" s="9">
        <v>1.43735224970797E-2</v>
      </c>
      <c r="M1167" s="9">
        <v>1.43735224970797E-2</v>
      </c>
      <c r="N1167" s="9">
        <v>0</v>
      </c>
      <c r="O1167" s="9">
        <v>8.4462206032887496E-2</v>
      </c>
      <c r="P1167" s="1" t="s">
        <v>5367</v>
      </c>
      <c r="Q1167" s="9">
        <v>1166</v>
      </c>
      <c r="R1167" s="10">
        <f t="shared" si="72"/>
        <v>2332</v>
      </c>
      <c r="S1167" s="1">
        <f t="shared" si="73"/>
        <v>1</v>
      </c>
      <c r="T1167" s="1">
        <f t="shared" si="74"/>
        <v>0</v>
      </c>
      <c r="U1167" s="1">
        <f t="shared" si="75"/>
        <v>0</v>
      </c>
      <c r="V1167" s="1"/>
    </row>
    <row r="1168" spans="1:22" x14ac:dyDescent="0.3">
      <c r="A1168" s="8">
        <v>888</v>
      </c>
      <c r="B1168" s="8" t="s">
        <v>1674</v>
      </c>
      <c r="C1168" s="8">
        <v>0.89070000000000005</v>
      </c>
      <c r="D1168" s="8">
        <v>0.15029999999999999</v>
      </c>
      <c r="E1168" s="8">
        <v>0.15029999999999999</v>
      </c>
      <c r="F1168" s="8" t="s">
        <v>1674</v>
      </c>
      <c r="G1168" s="8">
        <v>0</v>
      </c>
      <c r="H1168" s="1" t="s">
        <v>5368</v>
      </c>
      <c r="I1168" s="8">
        <v>1167</v>
      </c>
      <c r="J1168" s="9" t="s">
        <v>1674</v>
      </c>
      <c r="K1168" s="9" t="s">
        <v>2579</v>
      </c>
      <c r="L1168" s="9">
        <v>7.6592572327613996E-3</v>
      </c>
      <c r="M1168" s="9">
        <v>7.6592572327613996E-3</v>
      </c>
      <c r="N1168" s="9">
        <v>0</v>
      </c>
      <c r="O1168" s="9">
        <v>0.110955069361639</v>
      </c>
      <c r="P1168" s="1" t="s">
        <v>5369</v>
      </c>
      <c r="Q1168" s="9">
        <v>1167</v>
      </c>
      <c r="R1168" s="10">
        <f t="shared" si="72"/>
        <v>2334</v>
      </c>
      <c r="S1168" s="1">
        <f t="shared" si="73"/>
        <v>1</v>
      </c>
      <c r="T1168" s="1">
        <f t="shared" si="74"/>
        <v>0</v>
      </c>
      <c r="U1168" s="1">
        <f t="shared" si="75"/>
        <v>0</v>
      </c>
      <c r="V1168" s="1"/>
    </row>
    <row r="1169" spans="1:22" x14ac:dyDescent="0.3">
      <c r="A1169" s="8">
        <v>889</v>
      </c>
      <c r="B1169" s="8" t="s">
        <v>1675</v>
      </c>
      <c r="C1169" s="8">
        <v>0.33650000000000002</v>
      </c>
      <c r="D1169" s="8">
        <v>0.78120000000000001</v>
      </c>
      <c r="E1169" s="8">
        <v>0.78120000000000001</v>
      </c>
      <c r="F1169" s="8" t="s">
        <v>1675</v>
      </c>
      <c r="G1169" s="8">
        <v>0</v>
      </c>
      <c r="H1169" s="1" t="s">
        <v>5370</v>
      </c>
      <c r="I1169" s="8">
        <v>1168</v>
      </c>
      <c r="J1169" s="9" t="s">
        <v>1675</v>
      </c>
      <c r="K1169" s="9" t="s">
        <v>2580</v>
      </c>
      <c r="L1169" s="9">
        <v>4.8626652916130601E-2</v>
      </c>
      <c r="M1169" s="9">
        <v>4.8626652916130601E-2</v>
      </c>
      <c r="N1169" s="9">
        <v>0</v>
      </c>
      <c r="O1169" s="9">
        <v>6.5118696081985894E-2</v>
      </c>
      <c r="P1169" s="1" t="s">
        <v>5371</v>
      </c>
      <c r="Q1169" s="9">
        <v>1168</v>
      </c>
      <c r="R1169" s="10">
        <f t="shared" si="72"/>
        <v>2336</v>
      </c>
      <c r="S1169" s="1">
        <f t="shared" si="73"/>
        <v>1</v>
      </c>
      <c r="T1169" s="1">
        <f t="shared" si="74"/>
        <v>0</v>
      </c>
      <c r="U1169" s="1">
        <f t="shared" si="75"/>
        <v>0</v>
      </c>
      <c r="V1169" s="1"/>
    </row>
    <row r="1170" spans="1:22" x14ac:dyDescent="0.3">
      <c r="A1170" s="8">
        <v>890</v>
      </c>
      <c r="B1170" s="8" t="s">
        <v>1675</v>
      </c>
      <c r="C1170" s="8">
        <v>0.78600000000000003</v>
      </c>
      <c r="D1170" s="8">
        <v>0.224</v>
      </c>
      <c r="E1170" s="8">
        <v>0.224</v>
      </c>
      <c r="F1170" s="8" t="s">
        <v>1675</v>
      </c>
      <c r="G1170" s="8">
        <v>0</v>
      </c>
      <c r="H1170" s="1" t="s">
        <v>5372</v>
      </c>
      <c r="I1170" s="8">
        <v>1169</v>
      </c>
      <c r="J1170" s="9" t="s">
        <v>1675</v>
      </c>
      <c r="K1170" s="9" t="s">
        <v>2581</v>
      </c>
      <c r="L1170" s="9">
        <v>1.03196016086783E-2</v>
      </c>
      <c r="M1170" s="9">
        <v>1.03196016086783E-2</v>
      </c>
      <c r="N1170" s="9">
        <v>0</v>
      </c>
      <c r="O1170" s="9">
        <v>8.8051492134428602E-2</v>
      </c>
      <c r="P1170" s="1" t="s">
        <v>5373</v>
      </c>
      <c r="Q1170" s="9">
        <v>1169</v>
      </c>
      <c r="R1170" s="10">
        <f t="shared" si="72"/>
        <v>2338</v>
      </c>
      <c r="S1170" s="1">
        <f t="shared" si="73"/>
        <v>1</v>
      </c>
      <c r="T1170" s="1">
        <f t="shared" si="74"/>
        <v>0</v>
      </c>
      <c r="U1170" s="1">
        <f t="shared" si="75"/>
        <v>0</v>
      </c>
      <c r="V1170" s="1"/>
    </row>
    <row r="1171" spans="1:22" x14ac:dyDescent="0.3">
      <c r="A1171" s="8">
        <v>891</v>
      </c>
      <c r="B1171" s="8" t="s">
        <v>1668</v>
      </c>
      <c r="C1171" s="8">
        <v>0.72640000000000005</v>
      </c>
      <c r="D1171" s="8">
        <v>0.24110000000000001</v>
      </c>
      <c r="E1171" s="8">
        <v>0.24110000000000001</v>
      </c>
      <c r="F1171" s="8" t="s">
        <v>1668</v>
      </c>
      <c r="G1171" s="8">
        <v>0</v>
      </c>
      <c r="H1171" s="1" t="s">
        <v>5374</v>
      </c>
      <c r="I1171" s="8">
        <v>1170</v>
      </c>
      <c r="J1171" s="9" t="s">
        <v>1668</v>
      </c>
      <c r="K1171" s="9" t="s">
        <v>2582</v>
      </c>
      <c r="L1171" s="9">
        <v>1.2261317822006301E-2</v>
      </c>
      <c r="M1171" s="9">
        <v>1.2261317822006301E-2</v>
      </c>
      <c r="N1171" s="9">
        <v>0</v>
      </c>
      <c r="O1171" s="9">
        <v>8.0361994527400699E-2</v>
      </c>
      <c r="P1171" s="1" t="s">
        <v>5375</v>
      </c>
      <c r="Q1171" s="9">
        <v>1170</v>
      </c>
      <c r="R1171" s="10">
        <f t="shared" si="72"/>
        <v>2340</v>
      </c>
      <c r="S1171" s="1">
        <f t="shared" si="73"/>
        <v>1</v>
      </c>
      <c r="T1171" s="1">
        <f t="shared" si="74"/>
        <v>0</v>
      </c>
      <c r="U1171" s="1">
        <f t="shared" si="75"/>
        <v>0</v>
      </c>
      <c r="V1171" s="1"/>
    </row>
    <row r="1172" spans="1:22" x14ac:dyDescent="0.3">
      <c r="A1172" s="8">
        <v>892</v>
      </c>
      <c r="B1172" s="8" t="s">
        <v>1666</v>
      </c>
      <c r="C1172" s="8">
        <v>0.81379999999999997</v>
      </c>
      <c r="D1172" s="8">
        <v>0.2326</v>
      </c>
      <c r="E1172" s="8">
        <v>0.2326</v>
      </c>
      <c r="F1172" s="8" t="s">
        <v>1666</v>
      </c>
      <c r="G1172" s="8">
        <v>0</v>
      </c>
      <c r="H1172" s="1" t="s">
        <v>5376</v>
      </c>
      <c r="I1172" s="8">
        <v>1171</v>
      </c>
      <c r="J1172" s="9" t="s">
        <v>1666</v>
      </c>
      <c r="K1172" s="9" t="s">
        <v>2583</v>
      </c>
      <c r="L1172" s="9">
        <v>1.3805283561278499E-2</v>
      </c>
      <c r="M1172" s="9">
        <v>1.3805283561278499E-2</v>
      </c>
      <c r="N1172" s="9">
        <v>0</v>
      </c>
      <c r="O1172" s="9">
        <v>8.8697153749106E-2</v>
      </c>
      <c r="P1172" s="1" t="s">
        <v>5377</v>
      </c>
      <c r="Q1172" s="9">
        <v>1171</v>
      </c>
      <c r="R1172" s="10">
        <f t="shared" si="72"/>
        <v>2342</v>
      </c>
      <c r="S1172" s="1">
        <f t="shared" si="73"/>
        <v>1</v>
      </c>
      <c r="T1172" s="1">
        <f t="shared" si="74"/>
        <v>0</v>
      </c>
      <c r="U1172" s="1">
        <f t="shared" si="75"/>
        <v>0</v>
      </c>
      <c r="V1172" s="1"/>
    </row>
    <row r="1173" spans="1:22" x14ac:dyDescent="0.3">
      <c r="A1173" s="8">
        <v>894</v>
      </c>
      <c r="B1173" s="8" t="s">
        <v>1675</v>
      </c>
      <c r="C1173" s="8">
        <v>0.41389999999999999</v>
      </c>
      <c r="D1173" s="8">
        <v>0.6875</v>
      </c>
      <c r="E1173" s="8">
        <v>0.6875</v>
      </c>
      <c r="F1173" s="8" t="s">
        <v>1675</v>
      </c>
      <c r="G1173" s="8">
        <v>0</v>
      </c>
      <c r="H1173" s="1" t="s">
        <v>5378</v>
      </c>
      <c r="I1173" s="8">
        <v>1172</v>
      </c>
      <c r="J1173" s="9" t="s">
        <v>1675</v>
      </c>
      <c r="K1173" s="9" t="s">
        <v>2585</v>
      </c>
      <c r="L1173" s="9">
        <v>5.0482429219610998E-2</v>
      </c>
      <c r="M1173" s="9">
        <v>5.0482429219610998E-2</v>
      </c>
      <c r="N1173" s="9">
        <v>0</v>
      </c>
      <c r="O1173" s="9">
        <v>8.1375207658295395E-2</v>
      </c>
      <c r="P1173" s="1" t="s">
        <v>5379</v>
      </c>
      <c r="Q1173" s="9">
        <v>1172</v>
      </c>
      <c r="R1173" s="10">
        <f t="shared" si="72"/>
        <v>2344</v>
      </c>
      <c r="S1173" s="1">
        <f t="shared" si="73"/>
        <v>1</v>
      </c>
      <c r="T1173" s="1">
        <f t="shared" si="74"/>
        <v>0</v>
      </c>
      <c r="U1173" s="1">
        <f t="shared" si="75"/>
        <v>0</v>
      </c>
      <c r="V1173" s="1"/>
    </row>
    <row r="1174" spans="1:22" x14ac:dyDescent="0.3">
      <c r="A1174" s="8">
        <v>895</v>
      </c>
      <c r="B1174" s="8" t="s">
        <v>1673</v>
      </c>
      <c r="C1174" s="8">
        <v>0.38080000000000003</v>
      </c>
      <c r="D1174" s="8">
        <v>0.70520000000000005</v>
      </c>
      <c r="E1174" s="8">
        <v>0.70520000000000005</v>
      </c>
      <c r="F1174" s="8" t="s">
        <v>1673</v>
      </c>
      <c r="G1174" s="8">
        <v>0</v>
      </c>
      <c r="H1174" s="1" t="s">
        <v>5380</v>
      </c>
      <c r="I1174" s="8">
        <v>1173</v>
      </c>
      <c r="J1174" s="9" t="s">
        <v>1673</v>
      </c>
      <c r="K1174" s="9" t="s">
        <v>2586</v>
      </c>
      <c r="L1174" s="9">
        <v>4.0749195937957297E-2</v>
      </c>
      <c r="M1174" s="9">
        <v>4.0749195937957297E-2</v>
      </c>
      <c r="N1174" s="9">
        <v>0</v>
      </c>
      <c r="O1174" s="9">
        <v>6.4488645382303006E-2</v>
      </c>
      <c r="P1174" s="1" t="s">
        <v>5381</v>
      </c>
      <c r="Q1174" s="9">
        <v>1173</v>
      </c>
      <c r="R1174" s="10">
        <f t="shared" si="72"/>
        <v>2346</v>
      </c>
      <c r="S1174" s="1">
        <f t="shared" si="73"/>
        <v>1</v>
      </c>
      <c r="T1174" s="1">
        <f t="shared" si="74"/>
        <v>0</v>
      </c>
      <c r="U1174" s="1">
        <f t="shared" si="75"/>
        <v>0</v>
      </c>
      <c r="V1174" s="1"/>
    </row>
    <row r="1175" spans="1:22" x14ac:dyDescent="0.3">
      <c r="A1175" s="8">
        <v>896</v>
      </c>
      <c r="B1175" s="8" t="s">
        <v>1681</v>
      </c>
      <c r="C1175" s="8">
        <v>0.44569999999999999</v>
      </c>
      <c r="D1175" s="8">
        <v>0.62919999999999998</v>
      </c>
      <c r="E1175" s="8">
        <v>0.62919999999999998</v>
      </c>
      <c r="F1175" s="8" t="s">
        <v>1681</v>
      </c>
      <c r="G1175" s="8">
        <v>0</v>
      </c>
      <c r="H1175" s="1" t="s">
        <v>5382</v>
      </c>
      <c r="I1175" s="8">
        <v>1174</v>
      </c>
      <c r="J1175" s="9" t="s">
        <v>1681</v>
      </c>
      <c r="K1175" s="9" t="s">
        <v>2587</v>
      </c>
      <c r="L1175" s="9">
        <v>3.7566172683533697E-2</v>
      </c>
      <c r="M1175" s="9">
        <v>3.7566172683533697E-2</v>
      </c>
      <c r="N1175" s="9">
        <v>0</v>
      </c>
      <c r="O1175" s="9">
        <v>6.98319336373244E-2</v>
      </c>
      <c r="P1175" s="1" t="s">
        <v>5383</v>
      </c>
      <c r="Q1175" s="9">
        <v>1174</v>
      </c>
      <c r="R1175" s="10">
        <f t="shared" si="72"/>
        <v>2348</v>
      </c>
      <c r="S1175" s="1">
        <f t="shared" si="73"/>
        <v>1</v>
      </c>
      <c r="T1175" s="1">
        <f t="shared" si="74"/>
        <v>0</v>
      </c>
      <c r="U1175" s="1">
        <f t="shared" si="75"/>
        <v>0</v>
      </c>
      <c r="V1175" s="1"/>
    </row>
    <row r="1176" spans="1:22" x14ac:dyDescent="0.3">
      <c r="A1176" s="8">
        <v>899</v>
      </c>
      <c r="B1176" s="8" t="s">
        <v>1674</v>
      </c>
      <c r="C1176" s="8">
        <v>0.1565</v>
      </c>
      <c r="D1176" s="8">
        <v>0.92669999999999997</v>
      </c>
      <c r="E1176" s="8">
        <v>0.92669999999999997</v>
      </c>
      <c r="F1176" s="8" t="s">
        <v>1674</v>
      </c>
      <c r="G1176" s="8">
        <v>0</v>
      </c>
      <c r="H1176" s="1" t="s">
        <v>5384</v>
      </c>
      <c r="I1176" s="8">
        <v>1175</v>
      </c>
      <c r="J1176" s="9" t="s">
        <v>1674</v>
      </c>
      <c r="K1176" s="9" t="s">
        <v>2590</v>
      </c>
      <c r="L1176" s="9">
        <v>6.5445298864289903E-2</v>
      </c>
      <c r="M1176" s="9">
        <v>6.5445298864289903E-2</v>
      </c>
      <c r="N1176" s="9">
        <v>0</v>
      </c>
      <c r="O1176" s="9">
        <v>6.0943655504283802E-2</v>
      </c>
      <c r="P1176" s="1" t="s">
        <v>5385</v>
      </c>
      <c r="Q1176" s="9">
        <v>1175</v>
      </c>
      <c r="R1176" s="10">
        <f t="shared" si="72"/>
        <v>2350</v>
      </c>
      <c r="S1176" s="1">
        <f t="shared" si="73"/>
        <v>1</v>
      </c>
      <c r="T1176" s="1">
        <f t="shared" si="74"/>
        <v>0</v>
      </c>
      <c r="U1176" s="1">
        <f t="shared" si="75"/>
        <v>0</v>
      </c>
      <c r="V1176" s="1"/>
    </row>
    <row r="1177" spans="1:22" x14ac:dyDescent="0.3">
      <c r="A1177" s="8">
        <v>900</v>
      </c>
      <c r="B1177" s="8" t="s">
        <v>1685</v>
      </c>
      <c r="C1177" s="8">
        <v>0.51539999999999997</v>
      </c>
      <c r="D1177" s="8">
        <v>0.4234</v>
      </c>
      <c r="E1177" s="8">
        <v>0.4234</v>
      </c>
      <c r="F1177" s="8" t="s">
        <v>1685</v>
      </c>
      <c r="G1177" s="8">
        <v>0</v>
      </c>
      <c r="H1177" s="1" t="s">
        <v>5386</v>
      </c>
      <c r="I1177" s="8">
        <v>1176</v>
      </c>
      <c r="J1177" s="9" t="s">
        <v>1685</v>
      </c>
      <c r="K1177" s="9" t="s">
        <v>2591</v>
      </c>
      <c r="L1177" s="9">
        <v>3.0174152984614601E-2</v>
      </c>
      <c r="M1177" s="9">
        <v>3.0174152984614601E-2</v>
      </c>
      <c r="N1177" s="9">
        <v>0</v>
      </c>
      <c r="O1177" s="9">
        <v>7.9486086768000994E-2</v>
      </c>
      <c r="P1177" s="1" t="s">
        <v>5387</v>
      </c>
      <c r="Q1177" s="9">
        <v>1176</v>
      </c>
      <c r="R1177" s="10">
        <f t="shared" si="72"/>
        <v>2352</v>
      </c>
      <c r="S1177" s="1">
        <f t="shared" si="73"/>
        <v>1</v>
      </c>
      <c r="T1177" s="1">
        <f t="shared" si="74"/>
        <v>0</v>
      </c>
      <c r="U1177" s="1">
        <f t="shared" si="75"/>
        <v>0</v>
      </c>
      <c r="V1177" s="1"/>
    </row>
    <row r="1178" spans="1:22" x14ac:dyDescent="0.3">
      <c r="A1178" s="8">
        <v>903</v>
      </c>
      <c r="B1178" s="8" t="s">
        <v>1675</v>
      </c>
      <c r="C1178" s="8">
        <v>0.14810000000000001</v>
      </c>
      <c r="D1178" s="8">
        <v>0.93200000000000005</v>
      </c>
      <c r="E1178" s="8">
        <v>0.93200000000000005</v>
      </c>
      <c r="F1178" s="8" t="s">
        <v>1675</v>
      </c>
      <c r="G1178" s="8">
        <v>0</v>
      </c>
      <c r="H1178" s="1" t="s">
        <v>5388</v>
      </c>
      <c r="I1178" s="8">
        <v>1177</v>
      </c>
      <c r="J1178" s="9" t="s">
        <v>1675</v>
      </c>
      <c r="K1178" s="9" t="s">
        <v>2594</v>
      </c>
      <c r="L1178" s="9">
        <v>6.0896702430074001E-2</v>
      </c>
      <c r="M1178" s="9">
        <v>6.0896702430074001E-2</v>
      </c>
      <c r="N1178" s="9">
        <v>0</v>
      </c>
      <c r="O1178" s="9">
        <v>5.7114522531470702E-2</v>
      </c>
      <c r="P1178" s="1" t="s">
        <v>5389</v>
      </c>
      <c r="Q1178" s="9">
        <v>1177</v>
      </c>
      <c r="R1178" s="10">
        <f t="shared" si="72"/>
        <v>2354</v>
      </c>
      <c r="S1178" s="1">
        <f t="shared" si="73"/>
        <v>1</v>
      </c>
      <c r="T1178" s="1">
        <f t="shared" si="74"/>
        <v>0</v>
      </c>
      <c r="U1178" s="1">
        <f t="shared" si="75"/>
        <v>0</v>
      </c>
      <c r="V1178" s="1"/>
    </row>
    <row r="1179" spans="1:22" x14ac:dyDescent="0.3">
      <c r="A1179" s="8">
        <v>904</v>
      </c>
      <c r="B1179" s="8" t="s">
        <v>1682</v>
      </c>
      <c r="C1179" s="8">
        <v>0.6603</v>
      </c>
      <c r="D1179" s="8">
        <v>0.46110000000000001</v>
      </c>
      <c r="E1179" s="8">
        <v>0.46110000000000001</v>
      </c>
      <c r="F1179" s="8" t="s">
        <v>1682</v>
      </c>
      <c r="G1179" s="8">
        <v>0</v>
      </c>
      <c r="H1179" s="1" t="s">
        <v>5390</v>
      </c>
      <c r="I1179" s="8">
        <v>1178</v>
      </c>
      <c r="J1179" s="9" t="s">
        <v>1682</v>
      </c>
      <c r="K1179" s="9" t="s">
        <v>2595</v>
      </c>
      <c r="L1179" s="9">
        <v>2.83079775199577E-2</v>
      </c>
      <c r="M1179" s="9">
        <v>2.83079775199577E-2</v>
      </c>
      <c r="N1179" s="9">
        <v>0</v>
      </c>
      <c r="O1179" s="9">
        <v>8.6655669026316606E-2</v>
      </c>
      <c r="P1179" s="1" t="s">
        <v>5391</v>
      </c>
      <c r="Q1179" s="9">
        <v>1178</v>
      </c>
      <c r="R1179" s="10">
        <f t="shared" si="72"/>
        <v>2356</v>
      </c>
      <c r="S1179" s="1">
        <f t="shared" si="73"/>
        <v>1</v>
      </c>
      <c r="T1179" s="1">
        <f t="shared" si="74"/>
        <v>0</v>
      </c>
      <c r="U1179" s="1">
        <f t="shared" si="75"/>
        <v>0</v>
      </c>
      <c r="V1179" s="1"/>
    </row>
    <row r="1180" spans="1:22" x14ac:dyDescent="0.3">
      <c r="A1180" s="8">
        <v>908</v>
      </c>
      <c r="B1180" s="8" t="s">
        <v>1680</v>
      </c>
      <c r="C1180" s="8">
        <v>0.95720000000000005</v>
      </c>
      <c r="D1180" s="8">
        <v>0.1389</v>
      </c>
      <c r="E1180" s="8">
        <v>0.1389</v>
      </c>
      <c r="F1180" s="8" t="s">
        <v>1680</v>
      </c>
      <c r="G1180" s="8">
        <v>0</v>
      </c>
      <c r="H1180" s="1" t="s">
        <v>5392</v>
      </c>
      <c r="I1180" s="8">
        <v>1179</v>
      </c>
      <c r="J1180" s="9" t="s">
        <v>1680</v>
      </c>
      <c r="K1180" s="9" t="s">
        <v>2599</v>
      </c>
      <c r="L1180" s="9">
        <v>4.6013144461239802E-3</v>
      </c>
      <c r="M1180" s="9">
        <v>4.6013144461239802E-3</v>
      </c>
      <c r="N1180" s="9">
        <v>0</v>
      </c>
      <c r="O1180" s="9">
        <v>1.50657013846732E-2</v>
      </c>
      <c r="P1180" s="1" t="s">
        <v>5393</v>
      </c>
      <c r="Q1180" s="9">
        <v>1179</v>
      </c>
      <c r="R1180" s="10">
        <f t="shared" si="72"/>
        <v>2358</v>
      </c>
      <c r="S1180" s="1">
        <f t="shared" si="73"/>
        <v>1</v>
      </c>
      <c r="T1180" s="1">
        <f t="shared" si="74"/>
        <v>0</v>
      </c>
      <c r="U1180" s="1">
        <f t="shared" si="75"/>
        <v>0</v>
      </c>
      <c r="V1180" s="1"/>
    </row>
    <row r="1181" spans="1:22" x14ac:dyDescent="0.3">
      <c r="A1181" s="8">
        <v>911</v>
      </c>
      <c r="B1181" s="8" t="s">
        <v>1675</v>
      </c>
      <c r="C1181" s="8">
        <v>0.59019999999999995</v>
      </c>
      <c r="D1181" s="8">
        <v>0.35580000000000001</v>
      </c>
      <c r="E1181" s="8">
        <v>0.35580000000000001</v>
      </c>
      <c r="F1181" s="8" t="s">
        <v>1675</v>
      </c>
      <c r="G1181" s="8">
        <v>0</v>
      </c>
      <c r="H1181" s="1" t="s">
        <v>5394</v>
      </c>
      <c r="I1181" s="8">
        <v>1180</v>
      </c>
      <c r="J1181" s="9" t="s">
        <v>1675</v>
      </c>
      <c r="K1181" s="9" t="s">
        <v>2602</v>
      </c>
      <c r="L1181" s="9">
        <v>3.1552836738648497E-2</v>
      </c>
      <c r="M1181" s="9">
        <v>3.1552836738648497E-2</v>
      </c>
      <c r="N1181" s="9">
        <v>0</v>
      </c>
      <c r="O1181" s="9">
        <v>9.3507128983041005E-2</v>
      </c>
      <c r="P1181" s="1" t="s">
        <v>5395</v>
      </c>
      <c r="Q1181" s="9">
        <v>1180</v>
      </c>
      <c r="R1181" s="10">
        <f t="shared" si="72"/>
        <v>2360</v>
      </c>
      <c r="S1181" s="1">
        <f t="shared" si="73"/>
        <v>1</v>
      </c>
      <c r="T1181" s="1">
        <f t="shared" si="74"/>
        <v>0</v>
      </c>
      <c r="U1181" s="1">
        <f t="shared" si="75"/>
        <v>0</v>
      </c>
      <c r="V1181" s="1"/>
    </row>
    <row r="1182" spans="1:22" x14ac:dyDescent="0.3">
      <c r="A1182" s="8">
        <v>912</v>
      </c>
      <c r="B1182" s="8" t="s">
        <v>1682</v>
      </c>
      <c r="C1182" s="8">
        <v>0.6321</v>
      </c>
      <c r="D1182" s="8">
        <v>0.3518</v>
      </c>
      <c r="E1182" s="8">
        <v>0.3518</v>
      </c>
      <c r="F1182" s="8" t="s">
        <v>1682</v>
      </c>
      <c r="G1182" s="8">
        <v>0</v>
      </c>
      <c r="H1182" s="1" t="s">
        <v>5396</v>
      </c>
      <c r="I1182" s="8">
        <v>1181</v>
      </c>
      <c r="J1182" s="9" t="s">
        <v>1682</v>
      </c>
      <c r="K1182" s="9" t="s">
        <v>2603</v>
      </c>
      <c r="L1182" s="9">
        <v>2.2867902465284001E-2</v>
      </c>
      <c r="M1182" s="9">
        <v>2.2867902465284001E-2</v>
      </c>
      <c r="N1182" s="9">
        <v>0</v>
      </c>
      <c r="O1182" s="9">
        <v>7.8516593100150897E-2</v>
      </c>
      <c r="P1182" s="1" t="s">
        <v>5397</v>
      </c>
      <c r="Q1182" s="9">
        <v>1181</v>
      </c>
      <c r="R1182" s="10">
        <f t="shared" si="72"/>
        <v>2362</v>
      </c>
      <c r="S1182" s="1">
        <f t="shared" si="73"/>
        <v>1</v>
      </c>
      <c r="T1182" s="1">
        <f t="shared" si="74"/>
        <v>0</v>
      </c>
      <c r="U1182" s="1">
        <f t="shared" si="75"/>
        <v>0</v>
      </c>
      <c r="V1182" s="1"/>
    </row>
    <row r="1183" spans="1:22" x14ac:dyDescent="0.3">
      <c r="A1183" s="8">
        <v>918</v>
      </c>
      <c r="B1183" s="8" t="s">
        <v>1671</v>
      </c>
      <c r="C1183" s="8">
        <v>0.55500000000000005</v>
      </c>
      <c r="D1183" s="8">
        <v>0.58889999999999998</v>
      </c>
      <c r="E1183" s="8">
        <v>0.58889999999999998</v>
      </c>
      <c r="F1183" s="8" t="s">
        <v>1671</v>
      </c>
      <c r="G1183" s="8">
        <v>0</v>
      </c>
      <c r="H1183" s="1" t="s">
        <v>5398</v>
      </c>
      <c r="I1183" s="8">
        <v>1182</v>
      </c>
      <c r="J1183" s="9" t="s">
        <v>1671</v>
      </c>
      <c r="K1183" s="9" t="s">
        <v>2609</v>
      </c>
      <c r="L1183" s="9">
        <v>3.7193255462390801E-2</v>
      </c>
      <c r="M1183" s="9">
        <v>3.7193255462390801E-2</v>
      </c>
      <c r="N1183" s="9">
        <v>0</v>
      </c>
      <c r="O1183" s="9">
        <v>9.1976786407483399E-2</v>
      </c>
      <c r="P1183" s="1" t="s">
        <v>5399</v>
      </c>
      <c r="Q1183" s="9">
        <v>1182</v>
      </c>
      <c r="R1183" s="10">
        <f t="shared" si="72"/>
        <v>2364</v>
      </c>
      <c r="S1183" s="1">
        <f t="shared" si="73"/>
        <v>1</v>
      </c>
      <c r="T1183" s="1">
        <f t="shared" si="74"/>
        <v>0</v>
      </c>
      <c r="U1183" s="1">
        <f t="shared" si="75"/>
        <v>0</v>
      </c>
      <c r="V1183" s="1"/>
    </row>
    <row r="1184" spans="1:22" x14ac:dyDescent="0.3">
      <c r="A1184" s="8">
        <v>919</v>
      </c>
      <c r="B1184" s="8" t="s">
        <v>1670</v>
      </c>
      <c r="C1184" s="8">
        <v>0.2447</v>
      </c>
      <c r="D1184" s="8">
        <v>0.86970000000000003</v>
      </c>
      <c r="E1184" s="8">
        <v>0.86970000000000003</v>
      </c>
      <c r="F1184" s="8" t="s">
        <v>1670</v>
      </c>
      <c r="G1184" s="8">
        <v>0</v>
      </c>
      <c r="H1184" s="1" t="s">
        <v>5400</v>
      </c>
      <c r="I1184" s="8">
        <v>1183</v>
      </c>
      <c r="J1184" s="9" t="s">
        <v>1670</v>
      </c>
      <c r="K1184" s="9" t="s">
        <v>2610</v>
      </c>
      <c r="L1184" s="9">
        <v>6.1752225859956197E-2</v>
      </c>
      <c r="M1184" s="9">
        <v>6.1752225859956197E-2</v>
      </c>
      <c r="N1184" s="9">
        <v>0</v>
      </c>
      <c r="O1184" s="9">
        <v>6.4297174245957295E-2</v>
      </c>
      <c r="P1184" s="1" t="s">
        <v>5401</v>
      </c>
      <c r="Q1184" s="9">
        <v>1183</v>
      </c>
      <c r="R1184" s="10">
        <f t="shared" si="72"/>
        <v>2366</v>
      </c>
      <c r="S1184" s="1">
        <f t="shared" si="73"/>
        <v>1</v>
      </c>
      <c r="T1184" s="1">
        <f t="shared" si="74"/>
        <v>0</v>
      </c>
      <c r="U1184" s="1">
        <f t="shared" si="75"/>
        <v>0</v>
      </c>
      <c r="V1184" s="1"/>
    </row>
    <row r="1185" spans="1:22" x14ac:dyDescent="0.3">
      <c r="A1185" s="8">
        <v>920</v>
      </c>
      <c r="B1185" s="8" t="s">
        <v>1673</v>
      </c>
      <c r="C1185" s="8">
        <v>0.34989999999999999</v>
      </c>
      <c r="D1185" s="8">
        <v>0.72970000000000002</v>
      </c>
      <c r="E1185" s="8">
        <v>0.72970000000000002</v>
      </c>
      <c r="F1185" s="8" t="s">
        <v>1673</v>
      </c>
      <c r="G1185" s="8">
        <v>0</v>
      </c>
      <c r="H1185" s="1" t="s">
        <v>5402</v>
      </c>
      <c r="I1185" s="8">
        <v>1184</v>
      </c>
      <c r="J1185" s="9" t="s">
        <v>1673</v>
      </c>
      <c r="K1185" s="9" t="s">
        <v>2611</v>
      </c>
      <c r="L1185" s="9">
        <v>5.0031794100848001E-2</v>
      </c>
      <c r="M1185" s="9">
        <v>5.0031794100848001E-2</v>
      </c>
      <c r="N1185" s="9">
        <v>0</v>
      </c>
      <c r="O1185" s="9">
        <v>7.1667376832764404E-2</v>
      </c>
      <c r="P1185" s="1" t="s">
        <v>5403</v>
      </c>
      <c r="Q1185" s="9">
        <v>1184</v>
      </c>
      <c r="R1185" s="10">
        <f t="shared" si="72"/>
        <v>2368</v>
      </c>
      <c r="S1185" s="1">
        <f t="shared" si="73"/>
        <v>1</v>
      </c>
      <c r="T1185" s="1">
        <f t="shared" si="74"/>
        <v>0</v>
      </c>
      <c r="U1185" s="1">
        <f t="shared" si="75"/>
        <v>0</v>
      </c>
      <c r="V1185" s="1"/>
    </row>
    <row r="1186" spans="1:22" x14ac:dyDescent="0.3">
      <c r="A1186" s="8">
        <v>922</v>
      </c>
      <c r="B1186" s="8" t="s">
        <v>1680</v>
      </c>
      <c r="C1186" s="8">
        <v>0.1991</v>
      </c>
      <c r="D1186" s="8">
        <v>0.9012</v>
      </c>
      <c r="E1186" s="8">
        <v>0.9012</v>
      </c>
      <c r="F1186" s="8" t="s">
        <v>1680</v>
      </c>
      <c r="G1186" s="8">
        <v>0</v>
      </c>
      <c r="H1186" s="1" t="s">
        <v>5404</v>
      </c>
      <c r="I1186" s="8">
        <v>1185</v>
      </c>
      <c r="J1186" s="9" t="s">
        <v>1680</v>
      </c>
      <c r="K1186" s="9" t="s">
        <v>2613</v>
      </c>
      <c r="L1186" s="9">
        <v>6.2123733023046399E-2</v>
      </c>
      <c r="M1186" s="9">
        <v>6.2123733023046399E-2</v>
      </c>
      <c r="N1186" s="9">
        <v>0</v>
      </c>
      <c r="O1186" s="9">
        <v>6.1790089035084601E-2</v>
      </c>
      <c r="P1186" s="1" t="s">
        <v>5405</v>
      </c>
      <c r="Q1186" s="9">
        <v>1185</v>
      </c>
      <c r="R1186" s="10">
        <f t="shared" si="72"/>
        <v>2370</v>
      </c>
      <c r="S1186" s="1">
        <f t="shared" si="73"/>
        <v>1</v>
      </c>
      <c r="T1186" s="1">
        <f t="shared" si="74"/>
        <v>0</v>
      </c>
      <c r="U1186" s="1">
        <f t="shared" si="75"/>
        <v>0</v>
      </c>
      <c r="V1186" s="1"/>
    </row>
    <row r="1187" spans="1:22" x14ac:dyDescent="0.3">
      <c r="A1187" s="8">
        <v>923</v>
      </c>
      <c r="B1187" s="8" t="s">
        <v>1679</v>
      </c>
      <c r="C1187" s="8">
        <v>0.23080000000000001</v>
      </c>
      <c r="D1187" s="8">
        <v>0.87290000000000001</v>
      </c>
      <c r="E1187" s="8">
        <v>0.87290000000000001</v>
      </c>
      <c r="F1187" s="8" t="s">
        <v>1679</v>
      </c>
      <c r="G1187" s="8">
        <v>0</v>
      </c>
      <c r="H1187" s="1" t="s">
        <v>5406</v>
      </c>
      <c r="I1187" s="8">
        <v>1186</v>
      </c>
      <c r="J1187" s="9" t="s">
        <v>1679</v>
      </c>
      <c r="K1187" s="9" t="s">
        <v>2614</v>
      </c>
      <c r="L1187" s="9">
        <v>6.2918831340081596E-2</v>
      </c>
      <c r="M1187" s="9">
        <v>6.2918831340081596E-2</v>
      </c>
      <c r="N1187" s="9">
        <v>0</v>
      </c>
      <c r="O1187" s="9">
        <v>6.50474937223392E-2</v>
      </c>
      <c r="P1187" s="1" t="s">
        <v>5407</v>
      </c>
      <c r="Q1187" s="9">
        <v>1186</v>
      </c>
      <c r="R1187" s="10">
        <f t="shared" si="72"/>
        <v>2372</v>
      </c>
      <c r="S1187" s="1">
        <f t="shared" si="73"/>
        <v>1</v>
      </c>
      <c r="T1187" s="1">
        <f t="shared" si="74"/>
        <v>0</v>
      </c>
      <c r="U1187" s="1">
        <f t="shared" si="75"/>
        <v>0</v>
      </c>
      <c r="V1187" s="1"/>
    </row>
    <row r="1188" spans="1:22" x14ac:dyDescent="0.3">
      <c r="A1188" s="8">
        <v>924</v>
      </c>
      <c r="B1188" s="8" t="s">
        <v>1675</v>
      </c>
      <c r="C1188" s="8">
        <v>0.26500000000000001</v>
      </c>
      <c r="D1188" s="8">
        <v>0.8387</v>
      </c>
      <c r="E1188" s="8">
        <v>0.8387</v>
      </c>
      <c r="F1188" s="8" t="s">
        <v>1675</v>
      </c>
      <c r="G1188" s="8">
        <v>0</v>
      </c>
      <c r="H1188" s="1" t="s">
        <v>5408</v>
      </c>
      <c r="I1188" s="8">
        <v>1187</v>
      </c>
      <c r="J1188" s="9" t="s">
        <v>1675</v>
      </c>
      <c r="K1188" s="9" t="s">
        <v>2615</v>
      </c>
      <c r="L1188" s="9">
        <v>5.72406973386635E-2</v>
      </c>
      <c r="M1188" s="9">
        <v>5.72406973386635E-2</v>
      </c>
      <c r="N1188" s="9">
        <v>0</v>
      </c>
      <c r="O1188" s="9">
        <v>6.9266706813482196E-2</v>
      </c>
      <c r="P1188" s="1" t="s">
        <v>5409</v>
      </c>
      <c r="Q1188" s="9">
        <v>1187</v>
      </c>
      <c r="R1188" s="10">
        <f t="shared" si="72"/>
        <v>2374</v>
      </c>
      <c r="S1188" s="1">
        <f t="shared" si="73"/>
        <v>1</v>
      </c>
      <c r="T1188" s="1">
        <f t="shared" si="74"/>
        <v>0</v>
      </c>
      <c r="U1188" s="1">
        <f t="shared" si="75"/>
        <v>0</v>
      </c>
      <c r="V1188" s="1"/>
    </row>
    <row r="1189" spans="1:22" x14ac:dyDescent="0.3">
      <c r="A1189" s="8">
        <v>925</v>
      </c>
      <c r="B1189" s="8" t="s">
        <v>1683</v>
      </c>
      <c r="C1189" s="8">
        <v>0.26400000000000001</v>
      </c>
      <c r="D1189" s="8">
        <v>0.84930000000000005</v>
      </c>
      <c r="E1189" s="8">
        <v>0.84930000000000005</v>
      </c>
      <c r="F1189" s="8" t="s">
        <v>1683</v>
      </c>
      <c r="G1189" s="8">
        <v>0</v>
      </c>
      <c r="H1189" s="1" t="s">
        <v>5410</v>
      </c>
      <c r="I1189" s="8">
        <v>1188</v>
      </c>
      <c r="J1189" s="9" t="s">
        <v>1683</v>
      </c>
      <c r="K1189" s="9" t="s">
        <v>2616</v>
      </c>
      <c r="L1189" s="9">
        <v>5.2939095812976199E-2</v>
      </c>
      <c r="M1189" s="9">
        <v>5.2939095812976199E-2</v>
      </c>
      <c r="N1189" s="9">
        <v>0</v>
      </c>
      <c r="O1189" s="9">
        <v>6.5032288733324201E-2</v>
      </c>
      <c r="P1189" s="1" t="s">
        <v>5411</v>
      </c>
      <c r="Q1189" s="9">
        <v>1188</v>
      </c>
      <c r="R1189" s="10">
        <f t="shared" si="72"/>
        <v>2376</v>
      </c>
      <c r="S1189" s="1">
        <f t="shared" si="73"/>
        <v>1</v>
      </c>
      <c r="T1189" s="1">
        <f t="shared" si="74"/>
        <v>0</v>
      </c>
      <c r="U1189" s="1">
        <f t="shared" si="75"/>
        <v>0</v>
      </c>
      <c r="V1189" s="1"/>
    </row>
    <row r="1190" spans="1:22" x14ac:dyDescent="0.3">
      <c r="A1190" s="8">
        <v>926</v>
      </c>
      <c r="B1190" s="8" t="s">
        <v>1669</v>
      </c>
      <c r="C1190" s="8">
        <v>0.33860000000000001</v>
      </c>
      <c r="D1190" s="8">
        <v>0.80289999999999995</v>
      </c>
      <c r="E1190" s="8">
        <v>0.80289999999999995</v>
      </c>
      <c r="F1190" s="8" t="s">
        <v>1669</v>
      </c>
      <c r="G1190" s="8">
        <v>0</v>
      </c>
      <c r="H1190" s="1" t="s">
        <v>5412</v>
      </c>
      <c r="I1190" s="8">
        <v>1189</v>
      </c>
      <c r="J1190" s="9" t="s">
        <v>1669</v>
      </c>
      <c r="K1190" s="9" t="s">
        <v>2617</v>
      </c>
      <c r="L1190" s="9">
        <v>6.8680764278717096E-2</v>
      </c>
      <c r="M1190" s="9">
        <v>6.8680764278717096E-2</v>
      </c>
      <c r="N1190" s="9">
        <v>0</v>
      </c>
      <c r="O1190" s="9">
        <v>7.6288395508131004E-2</v>
      </c>
      <c r="P1190" s="1" t="s">
        <v>5413</v>
      </c>
      <c r="Q1190" s="9">
        <v>1189</v>
      </c>
      <c r="R1190" s="10">
        <f t="shared" si="72"/>
        <v>2378</v>
      </c>
      <c r="S1190" s="1">
        <f t="shared" si="73"/>
        <v>1</v>
      </c>
      <c r="T1190" s="1">
        <f t="shared" si="74"/>
        <v>0</v>
      </c>
      <c r="U1190" s="1">
        <f t="shared" si="75"/>
        <v>0</v>
      </c>
      <c r="V1190" s="1"/>
    </row>
    <row r="1191" spans="1:22" x14ac:dyDescent="0.3">
      <c r="A1191" s="8">
        <v>927</v>
      </c>
      <c r="B1191" s="8" t="s">
        <v>1682</v>
      </c>
      <c r="C1191" s="8">
        <v>0.26979999999999998</v>
      </c>
      <c r="D1191" s="8">
        <v>0.84730000000000005</v>
      </c>
      <c r="E1191" s="8">
        <v>0.84730000000000005</v>
      </c>
      <c r="F1191" s="8" t="s">
        <v>1682</v>
      </c>
      <c r="G1191" s="8">
        <v>0</v>
      </c>
      <c r="H1191" s="1" t="s">
        <v>5414</v>
      </c>
      <c r="I1191" s="8">
        <v>1190</v>
      </c>
      <c r="J1191" s="9" t="s">
        <v>1682</v>
      </c>
      <c r="K1191" s="9" t="s">
        <v>2618</v>
      </c>
      <c r="L1191" s="9">
        <v>5.6689657867480203E-2</v>
      </c>
      <c r="M1191" s="9">
        <v>5.6689657867480203E-2</v>
      </c>
      <c r="N1191" s="9">
        <v>0</v>
      </c>
      <c r="O1191" s="9">
        <v>6.2589603022814702E-2</v>
      </c>
      <c r="P1191" s="1" t="s">
        <v>5415</v>
      </c>
      <c r="Q1191" s="9">
        <v>1190</v>
      </c>
      <c r="R1191" s="10">
        <f t="shared" si="72"/>
        <v>2380</v>
      </c>
      <c r="S1191" s="1">
        <f t="shared" si="73"/>
        <v>1</v>
      </c>
      <c r="T1191" s="1">
        <f t="shared" si="74"/>
        <v>0</v>
      </c>
      <c r="U1191" s="1">
        <f t="shared" si="75"/>
        <v>0</v>
      </c>
      <c r="V1191" s="1"/>
    </row>
    <row r="1192" spans="1:22" x14ac:dyDescent="0.3">
      <c r="A1192" s="8">
        <v>928</v>
      </c>
      <c r="B1192" s="8" t="s">
        <v>1680</v>
      </c>
      <c r="C1192" s="8">
        <v>0.46839999999999998</v>
      </c>
      <c r="D1192" s="8">
        <v>0.57799999999999996</v>
      </c>
      <c r="E1192" s="8">
        <v>0.57799999999999996</v>
      </c>
      <c r="F1192" s="8" t="s">
        <v>1680</v>
      </c>
      <c r="G1192" s="8">
        <v>0</v>
      </c>
      <c r="H1192" s="1" t="s">
        <v>5416</v>
      </c>
      <c r="I1192" s="8">
        <v>1191</v>
      </c>
      <c r="J1192" s="9" t="s">
        <v>1680</v>
      </c>
      <c r="K1192" s="9" t="s">
        <v>2619</v>
      </c>
      <c r="L1192" s="9">
        <v>3.2937246140818499E-2</v>
      </c>
      <c r="M1192" s="9">
        <v>3.2937246140818499E-2</v>
      </c>
      <c r="N1192" s="9">
        <v>0</v>
      </c>
      <c r="O1192" s="9">
        <v>7.1882760340716501E-2</v>
      </c>
      <c r="P1192" s="1" t="s">
        <v>5417</v>
      </c>
      <c r="Q1192" s="9">
        <v>1191</v>
      </c>
      <c r="R1192" s="10">
        <f t="shared" si="72"/>
        <v>2382</v>
      </c>
      <c r="S1192" s="1">
        <f t="shared" si="73"/>
        <v>1</v>
      </c>
      <c r="T1192" s="1">
        <f t="shared" si="74"/>
        <v>0</v>
      </c>
      <c r="U1192" s="1">
        <f t="shared" si="75"/>
        <v>0</v>
      </c>
      <c r="V1192" s="1"/>
    </row>
    <row r="1193" spans="1:22" x14ac:dyDescent="0.3">
      <c r="A1193" s="8">
        <v>929</v>
      </c>
      <c r="B1193" s="8" t="s">
        <v>1679</v>
      </c>
      <c r="C1193" s="8">
        <v>0.23619999999999999</v>
      </c>
      <c r="D1193" s="8">
        <v>0.87960000000000005</v>
      </c>
      <c r="E1193" s="8">
        <v>0.87960000000000005</v>
      </c>
      <c r="F1193" s="8" t="s">
        <v>1679</v>
      </c>
      <c r="G1193" s="8">
        <v>0</v>
      </c>
      <c r="H1193" s="1" t="s">
        <v>5418</v>
      </c>
      <c r="I1193" s="8">
        <v>1192</v>
      </c>
      <c r="J1193" s="9" t="s">
        <v>1679</v>
      </c>
      <c r="K1193" s="9" t="s">
        <v>2620</v>
      </c>
      <c r="L1193" s="9">
        <v>6.47114037832663E-2</v>
      </c>
      <c r="M1193" s="9">
        <v>6.47114037832663E-2</v>
      </c>
      <c r="N1193" s="9">
        <v>0</v>
      </c>
      <c r="O1193" s="9">
        <v>6.4870934450360296E-2</v>
      </c>
      <c r="P1193" s="1" t="s">
        <v>5419</v>
      </c>
      <c r="Q1193" s="9">
        <v>1192</v>
      </c>
      <c r="R1193" s="10">
        <f t="shared" si="72"/>
        <v>2384</v>
      </c>
      <c r="S1193" s="1">
        <f t="shared" si="73"/>
        <v>1</v>
      </c>
      <c r="T1193" s="1">
        <f t="shared" si="74"/>
        <v>0</v>
      </c>
      <c r="U1193" s="1">
        <f t="shared" si="75"/>
        <v>0</v>
      </c>
      <c r="V1193" s="1"/>
    </row>
    <row r="1194" spans="1:22" x14ac:dyDescent="0.3">
      <c r="A1194" s="8">
        <v>930</v>
      </c>
      <c r="B1194" s="8" t="s">
        <v>1673</v>
      </c>
      <c r="C1194" s="8">
        <v>0.59530000000000005</v>
      </c>
      <c r="D1194" s="8">
        <v>0.42770000000000002</v>
      </c>
      <c r="E1194" s="8">
        <v>0.42770000000000002</v>
      </c>
      <c r="F1194" s="8" t="s">
        <v>1673</v>
      </c>
      <c r="G1194" s="8">
        <v>0</v>
      </c>
      <c r="H1194" s="1" t="s">
        <v>5420</v>
      </c>
      <c r="I1194" s="8">
        <v>1193</v>
      </c>
      <c r="J1194" s="9" t="s">
        <v>1673</v>
      </c>
      <c r="K1194" s="9" t="s">
        <v>2621</v>
      </c>
      <c r="L1194" s="9">
        <v>2.36063029999957E-2</v>
      </c>
      <c r="M1194" s="9">
        <v>2.36063029999957E-2</v>
      </c>
      <c r="N1194" s="9">
        <v>0</v>
      </c>
      <c r="O1194" s="9">
        <v>8.6900431991585605E-2</v>
      </c>
      <c r="P1194" s="1" t="s">
        <v>5421</v>
      </c>
      <c r="Q1194" s="9">
        <v>1193</v>
      </c>
      <c r="R1194" s="10">
        <f t="shared" si="72"/>
        <v>2386</v>
      </c>
      <c r="S1194" s="1">
        <f t="shared" si="73"/>
        <v>1</v>
      </c>
      <c r="T1194" s="1">
        <f t="shared" si="74"/>
        <v>0</v>
      </c>
      <c r="U1194" s="1">
        <f t="shared" si="75"/>
        <v>0</v>
      </c>
      <c r="V1194" s="1"/>
    </row>
    <row r="1195" spans="1:22" x14ac:dyDescent="0.3">
      <c r="A1195" s="8">
        <v>931</v>
      </c>
      <c r="B1195" s="8" t="s">
        <v>1682</v>
      </c>
      <c r="C1195" s="8">
        <v>0.57220000000000004</v>
      </c>
      <c r="D1195" s="8">
        <v>0.4148</v>
      </c>
      <c r="E1195" s="8">
        <v>0.4148</v>
      </c>
      <c r="F1195" s="8" t="s">
        <v>1682</v>
      </c>
      <c r="G1195" s="8">
        <v>0</v>
      </c>
      <c r="H1195" s="1" t="s">
        <v>5422</v>
      </c>
      <c r="I1195" s="8">
        <v>1194</v>
      </c>
      <c r="J1195" s="9" t="s">
        <v>1682</v>
      </c>
      <c r="K1195" s="9" t="s">
        <v>2622</v>
      </c>
      <c r="L1195" s="9">
        <v>2.5408381929880101E-2</v>
      </c>
      <c r="M1195" s="9">
        <v>2.5408381929880101E-2</v>
      </c>
      <c r="N1195" s="9">
        <v>0</v>
      </c>
      <c r="O1195" s="9">
        <v>7.3551918999764598E-2</v>
      </c>
      <c r="P1195" s="1" t="s">
        <v>5423</v>
      </c>
      <c r="Q1195" s="9">
        <v>1194</v>
      </c>
      <c r="R1195" s="10">
        <f t="shared" si="72"/>
        <v>2388</v>
      </c>
      <c r="S1195" s="1">
        <f t="shared" si="73"/>
        <v>1</v>
      </c>
      <c r="T1195" s="1">
        <f t="shared" si="74"/>
        <v>0</v>
      </c>
      <c r="U1195" s="1">
        <f t="shared" si="75"/>
        <v>0</v>
      </c>
      <c r="V1195" s="1"/>
    </row>
    <row r="1196" spans="1:22" x14ac:dyDescent="0.3">
      <c r="A1196" s="8">
        <v>932</v>
      </c>
      <c r="B1196" s="8" t="s">
        <v>1674</v>
      </c>
      <c r="C1196" s="8">
        <v>0.29809999999999998</v>
      </c>
      <c r="D1196" s="8">
        <v>0.83220000000000005</v>
      </c>
      <c r="E1196" s="8">
        <v>0.83220000000000005</v>
      </c>
      <c r="F1196" s="8" t="s">
        <v>1674</v>
      </c>
      <c r="G1196" s="8">
        <v>0</v>
      </c>
      <c r="H1196" s="1" t="s">
        <v>5424</v>
      </c>
      <c r="I1196" s="8">
        <v>1195</v>
      </c>
      <c r="J1196" s="9" t="s">
        <v>1674</v>
      </c>
      <c r="K1196" s="9" t="s">
        <v>2623</v>
      </c>
      <c r="L1196" s="9">
        <v>6.05299261714995E-2</v>
      </c>
      <c r="M1196" s="9">
        <v>6.05299261714995E-2</v>
      </c>
      <c r="N1196" s="9">
        <v>0</v>
      </c>
      <c r="O1196" s="9">
        <v>6.5192781493614904E-2</v>
      </c>
      <c r="P1196" s="1" t="s">
        <v>5425</v>
      </c>
      <c r="Q1196" s="9">
        <v>1195</v>
      </c>
      <c r="R1196" s="10">
        <f t="shared" si="72"/>
        <v>2390</v>
      </c>
      <c r="S1196" s="1">
        <f t="shared" si="73"/>
        <v>1</v>
      </c>
      <c r="T1196" s="1">
        <f t="shared" si="74"/>
        <v>0</v>
      </c>
      <c r="U1196" s="1">
        <f t="shared" si="75"/>
        <v>0</v>
      </c>
      <c r="V1196" s="1"/>
    </row>
    <row r="1197" spans="1:22" x14ac:dyDescent="0.3">
      <c r="A1197" s="8">
        <v>934</v>
      </c>
      <c r="B1197" s="8" t="s">
        <v>1683</v>
      </c>
      <c r="C1197" s="8">
        <v>0.49459999999999998</v>
      </c>
      <c r="D1197" s="8">
        <v>0.60660000000000003</v>
      </c>
      <c r="E1197" s="8">
        <v>0.60660000000000003</v>
      </c>
      <c r="F1197" s="8" t="s">
        <v>1683</v>
      </c>
      <c r="G1197" s="8">
        <v>0</v>
      </c>
      <c r="H1197" s="1" t="s">
        <v>5426</v>
      </c>
      <c r="I1197" s="8">
        <v>1196</v>
      </c>
      <c r="J1197" s="9" t="s">
        <v>1683</v>
      </c>
      <c r="K1197" s="9" t="s">
        <v>2625</v>
      </c>
      <c r="L1197" s="9">
        <v>3.1286691355154703E-2</v>
      </c>
      <c r="M1197" s="9">
        <v>3.1286691355154703E-2</v>
      </c>
      <c r="N1197" s="9">
        <v>0</v>
      </c>
      <c r="O1197" s="9">
        <v>6.5420753312088506E-2</v>
      </c>
      <c r="P1197" s="1" t="s">
        <v>5427</v>
      </c>
      <c r="Q1197" s="9">
        <v>1196</v>
      </c>
      <c r="R1197" s="10">
        <f t="shared" si="72"/>
        <v>2392</v>
      </c>
      <c r="S1197" s="1">
        <f t="shared" si="73"/>
        <v>1</v>
      </c>
      <c r="T1197" s="1">
        <f t="shared" si="74"/>
        <v>0</v>
      </c>
      <c r="U1197" s="1">
        <f t="shared" si="75"/>
        <v>0</v>
      </c>
      <c r="V1197" s="1"/>
    </row>
    <row r="1198" spans="1:22" x14ac:dyDescent="0.3">
      <c r="A1198" s="8">
        <v>935</v>
      </c>
      <c r="B1198" s="8" t="s">
        <v>1666</v>
      </c>
      <c r="C1198" s="8">
        <v>0.5524</v>
      </c>
      <c r="D1198" s="8">
        <v>0.59560000000000002</v>
      </c>
      <c r="E1198" s="8">
        <v>0.59560000000000002</v>
      </c>
      <c r="F1198" s="8" t="s">
        <v>1666</v>
      </c>
      <c r="G1198" s="8">
        <v>0</v>
      </c>
      <c r="H1198" s="1" t="s">
        <v>5428</v>
      </c>
      <c r="I1198" s="8">
        <v>1197</v>
      </c>
      <c r="J1198" s="9" t="s">
        <v>1666</v>
      </c>
      <c r="K1198" s="9" t="s">
        <v>2626</v>
      </c>
      <c r="L1198" s="9">
        <v>2.8134464612130299E-2</v>
      </c>
      <c r="M1198" s="9">
        <v>2.8134464612130299E-2</v>
      </c>
      <c r="N1198" s="9">
        <v>0</v>
      </c>
      <c r="O1198" s="9">
        <v>6.9607969571899603E-2</v>
      </c>
      <c r="P1198" s="1" t="s">
        <v>5429</v>
      </c>
      <c r="Q1198" s="9">
        <v>1197</v>
      </c>
      <c r="R1198" s="10">
        <f t="shared" si="72"/>
        <v>2394</v>
      </c>
      <c r="S1198" s="1">
        <f t="shared" si="73"/>
        <v>1</v>
      </c>
      <c r="T1198" s="1">
        <f t="shared" si="74"/>
        <v>0</v>
      </c>
      <c r="U1198" s="1">
        <f t="shared" si="75"/>
        <v>0</v>
      </c>
      <c r="V1198" s="1"/>
    </row>
    <row r="1199" spans="1:22" x14ac:dyDescent="0.3">
      <c r="A1199" s="8">
        <v>937</v>
      </c>
      <c r="B1199" s="8" t="s">
        <v>1673</v>
      </c>
      <c r="C1199" s="8">
        <v>0.50019999999999998</v>
      </c>
      <c r="D1199" s="8">
        <v>0.47420000000000001</v>
      </c>
      <c r="E1199" s="8">
        <v>0.47420000000000001</v>
      </c>
      <c r="F1199" s="8" t="s">
        <v>1673</v>
      </c>
      <c r="G1199" s="8">
        <v>0</v>
      </c>
      <c r="H1199" s="1" t="s">
        <v>5430</v>
      </c>
      <c r="I1199" s="8">
        <v>1198</v>
      </c>
      <c r="J1199" s="9" t="s">
        <v>1673</v>
      </c>
      <c r="K1199" s="9" t="s">
        <v>2628</v>
      </c>
      <c r="L1199" s="9">
        <v>3.7107168403902199E-2</v>
      </c>
      <c r="M1199" s="9">
        <v>3.7107168403902199E-2</v>
      </c>
      <c r="N1199" s="9">
        <v>0</v>
      </c>
      <c r="O1199" s="9">
        <v>8.6007641363920403E-2</v>
      </c>
      <c r="P1199" s="1" t="s">
        <v>5431</v>
      </c>
      <c r="Q1199" s="9">
        <v>1198</v>
      </c>
      <c r="R1199" s="10">
        <f t="shared" si="72"/>
        <v>2396</v>
      </c>
      <c r="S1199" s="1">
        <f t="shared" si="73"/>
        <v>1</v>
      </c>
      <c r="T1199" s="1">
        <f t="shared" si="74"/>
        <v>0</v>
      </c>
      <c r="U1199" s="1">
        <f t="shared" si="75"/>
        <v>0</v>
      </c>
      <c r="V1199" s="1"/>
    </row>
    <row r="1200" spans="1:22" x14ac:dyDescent="0.3">
      <c r="A1200" s="8">
        <v>938</v>
      </c>
      <c r="B1200" s="8" t="s">
        <v>1675</v>
      </c>
      <c r="C1200" s="8">
        <v>0.38679999999999998</v>
      </c>
      <c r="D1200" s="8">
        <v>0.73360000000000003</v>
      </c>
      <c r="E1200" s="8">
        <v>0.73360000000000003</v>
      </c>
      <c r="F1200" s="8" t="s">
        <v>1675</v>
      </c>
      <c r="G1200" s="8">
        <v>0</v>
      </c>
      <c r="H1200" s="1" t="s">
        <v>5432</v>
      </c>
      <c r="I1200" s="8">
        <v>1199</v>
      </c>
      <c r="J1200" s="9" t="s">
        <v>1675</v>
      </c>
      <c r="K1200" s="9" t="s">
        <v>2629</v>
      </c>
      <c r="L1200" s="9">
        <v>3.7745129576169198E-2</v>
      </c>
      <c r="M1200" s="9">
        <v>3.7745129576169198E-2</v>
      </c>
      <c r="N1200" s="9">
        <v>0</v>
      </c>
      <c r="O1200" s="9">
        <v>6.0812020755173599E-2</v>
      </c>
      <c r="P1200" s="1" t="s">
        <v>5433</v>
      </c>
      <c r="Q1200" s="9">
        <v>1199</v>
      </c>
      <c r="R1200" s="10">
        <f t="shared" si="72"/>
        <v>2398</v>
      </c>
      <c r="S1200" s="1">
        <f t="shared" si="73"/>
        <v>1</v>
      </c>
      <c r="T1200" s="1">
        <f t="shared" si="74"/>
        <v>0</v>
      </c>
      <c r="U1200" s="1">
        <f t="shared" si="75"/>
        <v>0</v>
      </c>
      <c r="V1200" s="1"/>
    </row>
    <row r="1201" spans="1:22" x14ac:dyDescent="0.3">
      <c r="A1201" s="8">
        <v>944</v>
      </c>
      <c r="B1201" s="8" t="s">
        <v>1668</v>
      </c>
      <c r="C1201" s="8">
        <v>0.78779999999999994</v>
      </c>
      <c r="D1201" s="8">
        <v>0.2354</v>
      </c>
      <c r="E1201" s="8">
        <v>0.2354</v>
      </c>
      <c r="F1201" s="8" t="s">
        <v>1668</v>
      </c>
      <c r="G1201" s="8">
        <v>0</v>
      </c>
      <c r="H1201" s="1" t="s">
        <v>5434</v>
      </c>
      <c r="I1201" s="8">
        <v>1200</v>
      </c>
      <c r="J1201" s="9" t="s">
        <v>1668</v>
      </c>
      <c r="K1201" s="9" t="s">
        <v>2635</v>
      </c>
      <c r="L1201" s="9">
        <v>1.3013575036732099E-2</v>
      </c>
      <c r="M1201" s="9">
        <v>1.3013575036732099E-2</v>
      </c>
      <c r="N1201" s="9">
        <v>0</v>
      </c>
      <c r="O1201" s="9">
        <v>9.3924708274200505E-2</v>
      </c>
      <c r="P1201" s="1" t="s">
        <v>5435</v>
      </c>
      <c r="Q1201" s="9">
        <v>1200</v>
      </c>
      <c r="R1201" s="10">
        <f t="shared" si="72"/>
        <v>2400</v>
      </c>
      <c r="S1201" s="1">
        <f t="shared" si="73"/>
        <v>1</v>
      </c>
      <c r="T1201" s="1">
        <f t="shared" si="74"/>
        <v>0</v>
      </c>
      <c r="U1201" s="1">
        <f t="shared" si="75"/>
        <v>0</v>
      </c>
      <c r="V1201" s="1"/>
    </row>
    <row r="1202" spans="1:22" x14ac:dyDescent="0.3">
      <c r="A1202" s="8">
        <v>954</v>
      </c>
      <c r="B1202" s="8" t="s">
        <v>1673</v>
      </c>
      <c r="C1202" s="8">
        <v>0.42609999999999998</v>
      </c>
      <c r="D1202" s="8">
        <v>0.59760000000000002</v>
      </c>
      <c r="E1202" s="8">
        <v>0.59760000000000002</v>
      </c>
      <c r="F1202" s="8" t="s">
        <v>1673</v>
      </c>
      <c r="G1202" s="8">
        <v>0</v>
      </c>
      <c r="H1202" s="1" t="s">
        <v>5436</v>
      </c>
      <c r="I1202" s="8">
        <v>1201</v>
      </c>
      <c r="J1202" s="9" t="s">
        <v>1673</v>
      </c>
      <c r="K1202" s="9" t="s">
        <v>2645</v>
      </c>
      <c r="L1202" s="9">
        <v>3.6795258512384799E-2</v>
      </c>
      <c r="M1202" s="9">
        <v>3.6795258512384799E-2</v>
      </c>
      <c r="N1202" s="9">
        <v>0</v>
      </c>
      <c r="O1202" s="9">
        <v>6.4151394629359496E-2</v>
      </c>
      <c r="P1202" s="1" t="s">
        <v>5437</v>
      </c>
      <c r="Q1202" s="9">
        <v>1201</v>
      </c>
      <c r="R1202" s="10">
        <f t="shared" si="72"/>
        <v>2402</v>
      </c>
      <c r="S1202" s="1">
        <f t="shared" si="73"/>
        <v>1</v>
      </c>
      <c r="T1202" s="1">
        <f t="shared" si="74"/>
        <v>0</v>
      </c>
      <c r="U1202" s="1">
        <f t="shared" si="75"/>
        <v>0</v>
      </c>
      <c r="V1202" s="1"/>
    </row>
    <row r="1203" spans="1:22" x14ac:dyDescent="0.3">
      <c r="A1203" s="8">
        <v>955</v>
      </c>
      <c r="B1203" s="8" t="s">
        <v>1683</v>
      </c>
      <c r="C1203" s="8">
        <v>0.55100000000000005</v>
      </c>
      <c r="D1203" s="8">
        <v>0.4158</v>
      </c>
      <c r="E1203" s="8">
        <v>0.4158</v>
      </c>
      <c r="F1203" s="8" t="s">
        <v>1683</v>
      </c>
      <c r="G1203" s="8">
        <v>0</v>
      </c>
      <c r="H1203" s="1" t="s">
        <v>5438</v>
      </c>
      <c r="I1203" s="8">
        <v>1202</v>
      </c>
      <c r="J1203" s="9" t="s">
        <v>1683</v>
      </c>
      <c r="K1203" s="9" t="s">
        <v>2646</v>
      </c>
      <c r="L1203" s="9">
        <v>2.3542720763688602E-2</v>
      </c>
      <c r="M1203" s="9">
        <v>2.3542720763688602E-2</v>
      </c>
      <c r="N1203" s="9">
        <v>0</v>
      </c>
      <c r="O1203" s="9">
        <v>6.8765102507756803E-2</v>
      </c>
      <c r="P1203" s="1" t="s">
        <v>5439</v>
      </c>
      <c r="Q1203" s="9">
        <v>1202</v>
      </c>
      <c r="R1203" s="10">
        <f t="shared" si="72"/>
        <v>2404</v>
      </c>
      <c r="S1203" s="1">
        <f t="shared" si="73"/>
        <v>1</v>
      </c>
      <c r="T1203" s="1">
        <f t="shared" si="74"/>
        <v>0</v>
      </c>
      <c r="U1203" s="1">
        <f t="shared" si="75"/>
        <v>0</v>
      </c>
      <c r="V1203" s="1"/>
    </row>
    <row r="1204" spans="1:22" x14ac:dyDescent="0.3">
      <c r="A1204" s="8">
        <v>958</v>
      </c>
      <c r="B1204" s="8" t="s">
        <v>1674</v>
      </c>
      <c r="C1204" s="8">
        <v>0.38340000000000002</v>
      </c>
      <c r="D1204" s="8">
        <v>0.72599999999999998</v>
      </c>
      <c r="E1204" s="8">
        <v>0.72599999999999998</v>
      </c>
      <c r="F1204" s="8" t="s">
        <v>1674</v>
      </c>
      <c r="G1204" s="8">
        <v>0</v>
      </c>
      <c r="H1204" s="1" t="s">
        <v>5440</v>
      </c>
      <c r="I1204" s="8">
        <v>1203</v>
      </c>
      <c r="J1204" s="9" t="s">
        <v>1674</v>
      </c>
      <c r="K1204" s="9" t="s">
        <v>2649</v>
      </c>
      <c r="L1204" s="9">
        <v>3.8150863575831598E-2</v>
      </c>
      <c r="M1204" s="9">
        <v>3.8150863575831598E-2</v>
      </c>
      <c r="N1204" s="9">
        <v>0</v>
      </c>
      <c r="O1204" s="9">
        <v>5.7572429719266502E-2</v>
      </c>
      <c r="P1204" s="1" t="s">
        <v>5441</v>
      </c>
      <c r="Q1204" s="9">
        <v>1203</v>
      </c>
      <c r="R1204" s="10">
        <f t="shared" si="72"/>
        <v>2406</v>
      </c>
      <c r="S1204" s="1">
        <f t="shared" si="73"/>
        <v>1</v>
      </c>
      <c r="T1204" s="1">
        <f t="shared" si="74"/>
        <v>0</v>
      </c>
      <c r="U1204" s="1">
        <f t="shared" si="75"/>
        <v>0</v>
      </c>
      <c r="V1204" s="1"/>
    </row>
    <row r="1205" spans="1:22" x14ac:dyDescent="0.3">
      <c r="A1205" s="8">
        <v>961</v>
      </c>
      <c r="B1205" s="8" t="s">
        <v>1675</v>
      </c>
      <c r="C1205" s="8">
        <v>0.65510000000000002</v>
      </c>
      <c r="D1205" s="8">
        <v>0.45429999999999998</v>
      </c>
      <c r="E1205" s="8">
        <v>0.45429999999999998</v>
      </c>
      <c r="F1205" s="8" t="s">
        <v>1675</v>
      </c>
      <c r="G1205" s="8">
        <v>0</v>
      </c>
      <c r="H1205" s="1" t="s">
        <v>5442</v>
      </c>
      <c r="I1205" s="8">
        <v>1204</v>
      </c>
      <c r="J1205" s="9" t="s">
        <v>1675</v>
      </c>
      <c r="K1205" s="9" t="s">
        <v>2652</v>
      </c>
      <c r="L1205" s="9">
        <v>3.43743579460105E-2</v>
      </c>
      <c r="M1205" s="9">
        <v>3.43743579460105E-2</v>
      </c>
      <c r="N1205" s="9">
        <v>0</v>
      </c>
      <c r="O1205" s="9">
        <v>9.6928408682964595E-2</v>
      </c>
      <c r="P1205" s="1" t="s">
        <v>5443</v>
      </c>
      <c r="Q1205" s="9">
        <v>1204</v>
      </c>
      <c r="R1205" s="10">
        <f t="shared" si="72"/>
        <v>2408</v>
      </c>
      <c r="S1205" s="1">
        <f t="shared" si="73"/>
        <v>1</v>
      </c>
      <c r="T1205" s="1">
        <f t="shared" si="74"/>
        <v>0</v>
      </c>
      <c r="U1205" s="1">
        <f t="shared" si="75"/>
        <v>0</v>
      </c>
      <c r="V1205" s="1"/>
    </row>
    <row r="1206" spans="1:22" x14ac:dyDescent="0.3">
      <c r="A1206" s="8">
        <v>964</v>
      </c>
      <c r="B1206" s="8" t="s">
        <v>1679</v>
      </c>
      <c r="C1206" s="8">
        <v>0.7419</v>
      </c>
      <c r="D1206" s="8">
        <v>0.245</v>
      </c>
      <c r="E1206" s="8">
        <v>0.245</v>
      </c>
      <c r="F1206" s="8" t="s">
        <v>1679</v>
      </c>
      <c r="G1206" s="8">
        <v>0</v>
      </c>
      <c r="H1206" s="1" t="s">
        <v>5444</v>
      </c>
      <c r="I1206" s="8">
        <v>1205</v>
      </c>
      <c r="J1206" s="9" t="s">
        <v>1679</v>
      </c>
      <c r="K1206" s="9" t="s">
        <v>2655</v>
      </c>
      <c r="L1206" s="9">
        <v>1.88791279546007E-2</v>
      </c>
      <c r="M1206" s="9">
        <v>1.88791279546007E-2</v>
      </c>
      <c r="N1206" s="9">
        <v>0</v>
      </c>
      <c r="O1206" s="9">
        <v>9.6965675111300997E-2</v>
      </c>
      <c r="P1206" s="1" t="s">
        <v>5445</v>
      </c>
      <c r="Q1206" s="9">
        <v>1205</v>
      </c>
      <c r="R1206" s="10">
        <f t="shared" si="72"/>
        <v>2410</v>
      </c>
      <c r="S1206" s="1">
        <f t="shared" si="73"/>
        <v>1</v>
      </c>
      <c r="T1206" s="1">
        <f t="shared" si="74"/>
        <v>0</v>
      </c>
      <c r="U1206" s="1">
        <f t="shared" si="75"/>
        <v>0</v>
      </c>
      <c r="V1206" s="1"/>
    </row>
    <row r="1207" spans="1:22" x14ac:dyDescent="0.3">
      <c r="A1207" s="8">
        <v>965</v>
      </c>
      <c r="B1207" s="8" t="s">
        <v>1670</v>
      </c>
      <c r="C1207" s="8">
        <v>0.51980000000000004</v>
      </c>
      <c r="D1207" s="8">
        <v>0.54149999999999998</v>
      </c>
      <c r="E1207" s="8">
        <v>0.54149999999999998</v>
      </c>
      <c r="F1207" s="8" t="s">
        <v>1670</v>
      </c>
      <c r="G1207" s="8">
        <v>0</v>
      </c>
      <c r="H1207" s="1" t="s">
        <v>5446</v>
      </c>
      <c r="I1207" s="8">
        <v>1206</v>
      </c>
      <c r="J1207" s="9" t="s">
        <v>1670</v>
      </c>
      <c r="K1207" s="9" t="s">
        <v>2656</v>
      </c>
      <c r="L1207" s="9">
        <v>3.8933195972997298E-2</v>
      </c>
      <c r="M1207" s="9">
        <v>3.8933195972997298E-2</v>
      </c>
      <c r="N1207" s="9">
        <v>0</v>
      </c>
      <c r="O1207" s="9">
        <v>8.2226537439634401E-2</v>
      </c>
      <c r="P1207" s="1" t="s">
        <v>5447</v>
      </c>
      <c r="Q1207" s="9">
        <v>1206</v>
      </c>
      <c r="R1207" s="10">
        <f t="shared" si="72"/>
        <v>2412</v>
      </c>
      <c r="S1207" s="1">
        <f t="shared" si="73"/>
        <v>1</v>
      </c>
      <c r="T1207" s="1">
        <f t="shared" si="74"/>
        <v>0</v>
      </c>
      <c r="U1207" s="1">
        <f t="shared" si="75"/>
        <v>0</v>
      </c>
      <c r="V1207" s="1"/>
    </row>
    <row r="1208" spans="1:22" x14ac:dyDescent="0.3">
      <c r="A1208" s="8">
        <v>966</v>
      </c>
      <c r="B1208" s="8" t="s">
        <v>1680</v>
      </c>
      <c r="C1208" s="8">
        <v>0.23849999999999999</v>
      </c>
      <c r="D1208" s="8">
        <v>0.87270000000000003</v>
      </c>
      <c r="E1208" s="8">
        <v>0.87270000000000003</v>
      </c>
      <c r="F1208" s="8" t="s">
        <v>1680</v>
      </c>
      <c r="G1208" s="8">
        <v>0</v>
      </c>
      <c r="H1208" s="1" t="s">
        <v>5448</v>
      </c>
      <c r="I1208" s="8">
        <v>1207</v>
      </c>
      <c r="J1208" s="9" t="s">
        <v>1680</v>
      </c>
      <c r="K1208" s="9" t="s">
        <v>2657</v>
      </c>
      <c r="L1208" s="9">
        <v>6.2265807803156797E-2</v>
      </c>
      <c r="M1208" s="9">
        <v>6.2265807803156797E-2</v>
      </c>
      <c r="N1208" s="9">
        <v>0</v>
      </c>
      <c r="O1208" s="9">
        <v>6.0889792792467701E-2</v>
      </c>
      <c r="P1208" s="1" t="s">
        <v>5449</v>
      </c>
      <c r="Q1208" s="9">
        <v>1207</v>
      </c>
      <c r="R1208" s="10">
        <f t="shared" si="72"/>
        <v>2414</v>
      </c>
      <c r="S1208" s="1">
        <f t="shared" si="73"/>
        <v>1</v>
      </c>
      <c r="T1208" s="1">
        <f t="shared" si="74"/>
        <v>0</v>
      </c>
      <c r="U1208" s="1">
        <f t="shared" si="75"/>
        <v>0</v>
      </c>
      <c r="V1208" s="1"/>
    </row>
    <row r="1209" spans="1:22" x14ac:dyDescent="0.3">
      <c r="A1209" s="8">
        <v>967</v>
      </c>
      <c r="B1209" s="8" t="s">
        <v>1674</v>
      </c>
      <c r="C1209" s="8">
        <v>0.75270000000000004</v>
      </c>
      <c r="D1209" s="8">
        <v>0.27850000000000003</v>
      </c>
      <c r="E1209" s="8">
        <v>0.27850000000000003</v>
      </c>
      <c r="F1209" s="8" t="s">
        <v>1674</v>
      </c>
      <c r="G1209" s="8">
        <v>0</v>
      </c>
      <c r="H1209" s="1" t="s">
        <v>5450</v>
      </c>
      <c r="I1209" s="8">
        <v>1208</v>
      </c>
      <c r="J1209" s="9" t="s">
        <v>1674</v>
      </c>
      <c r="K1209" s="9" t="s">
        <v>2658</v>
      </c>
      <c r="L1209" s="9">
        <v>1.39813539668266E-2</v>
      </c>
      <c r="M1209" s="9">
        <v>1.39813539668266E-2</v>
      </c>
      <c r="N1209" s="9">
        <v>0</v>
      </c>
      <c r="O1209" s="9">
        <v>0.103826248240523</v>
      </c>
      <c r="P1209" s="1" t="s">
        <v>5451</v>
      </c>
      <c r="Q1209" s="9">
        <v>1208</v>
      </c>
      <c r="R1209" s="10">
        <f t="shared" si="72"/>
        <v>2416</v>
      </c>
      <c r="S1209" s="1">
        <f t="shared" si="73"/>
        <v>1</v>
      </c>
      <c r="T1209" s="1">
        <f t="shared" si="74"/>
        <v>0</v>
      </c>
      <c r="U1209" s="1">
        <f t="shared" si="75"/>
        <v>0</v>
      </c>
      <c r="V1209" s="1"/>
    </row>
    <row r="1210" spans="1:22" x14ac:dyDescent="0.3">
      <c r="A1210" s="8">
        <v>969</v>
      </c>
      <c r="B1210" s="8" t="s">
        <v>1670</v>
      </c>
      <c r="C1210" s="8">
        <v>0.6613</v>
      </c>
      <c r="D1210" s="8">
        <v>0.4597</v>
      </c>
      <c r="E1210" s="8">
        <v>0.4597</v>
      </c>
      <c r="F1210" s="8" t="s">
        <v>1670</v>
      </c>
      <c r="G1210" s="8">
        <v>0</v>
      </c>
      <c r="H1210" s="1" t="s">
        <v>5452</v>
      </c>
      <c r="I1210" s="8">
        <v>1209</v>
      </c>
      <c r="J1210" s="9" t="s">
        <v>1670</v>
      </c>
      <c r="K1210" s="9" t="s">
        <v>2660</v>
      </c>
      <c r="L1210" s="9">
        <v>2.7998931524763598E-2</v>
      </c>
      <c r="M1210" s="9">
        <v>2.7998931524763598E-2</v>
      </c>
      <c r="N1210" s="9">
        <v>0</v>
      </c>
      <c r="O1210" s="9">
        <v>8.9511407753557898E-2</v>
      </c>
      <c r="P1210" s="1" t="s">
        <v>5453</v>
      </c>
      <c r="Q1210" s="9">
        <v>1209</v>
      </c>
      <c r="R1210" s="10">
        <f t="shared" si="72"/>
        <v>2418</v>
      </c>
      <c r="S1210" s="1">
        <f t="shared" si="73"/>
        <v>1</v>
      </c>
      <c r="T1210" s="1">
        <f t="shared" si="74"/>
        <v>0</v>
      </c>
      <c r="U1210" s="1">
        <f t="shared" si="75"/>
        <v>0</v>
      </c>
      <c r="V1210" s="1"/>
    </row>
    <row r="1211" spans="1:22" x14ac:dyDescent="0.3">
      <c r="A1211" s="8">
        <v>971</v>
      </c>
      <c r="B1211" s="8" t="s">
        <v>1675</v>
      </c>
      <c r="C1211" s="8">
        <v>0.60770000000000002</v>
      </c>
      <c r="D1211" s="8">
        <v>0.35749999999999998</v>
      </c>
      <c r="E1211" s="8">
        <v>0.35749999999999998</v>
      </c>
      <c r="F1211" s="8" t="s">
        <v>1675</v>
      </c>
      <c r="G1211" s="8">
        <v>0</v>
      </c>
      <c r="H1211" s="1" t="s">
        <v>5454</v>
      </c>
      <c r="I1211" s="8">
        <v>1210</v>
      </c>
      <c r="J1211" s="9" t="s">
        <v>1675</v>
      </c>
      <c r="K1211" s="9" t="s">
        <v>2662</v>
      </c>
      <c r="L1211" s="9">
        <v>2.4089021667495301E-2</v>
      </c>
      <c r="M1211" s="9">
        <v>2.4089021667495301E-2</v>
      </c>
      <c r="N1211" s="9">
        <v>0</v>
      </c>
      <c r="O1211" s="9">
        <v>8.3565796117947594E-2</v>
      </c>
      <c r="P1211" s="1" t="s">
        <v>5455</v>
      </c>
      <c r="Q1211" s="9">
        <v>1210</v>
      </c>
      <c r="R1211" s="10">
        <f t="shared" si="72"/>
        <v>2420</v>
      </c>
      <c r="S1211" s="1">
        <f t="shared" si="73"/>
        <v>1</v>
      </c>
      <c r="T1211" s="1">
        <f t="shared" si="74"/>
        <v>0</v>
      </c>
      <c r="U1211" s="1">
        <f t="shared" si="75"/>
        <v>0</v>
      </c>
      <c r="V1211" s="1"/>
    </row>
    <row r="1212" spans="1:22" x14ac:dyDescent="0.3">
      <c r="A1212" s="8">
        <v>972</v>
      </c>
      <c r="B1212" s="8" t="s">
        <v>1685</v>
      </c>
      <c r="C1212" s="8">
        <v>0.73419999999999996</v>
      </c>
      <c r="D1212" s="8">
        <v>0.28120000000000001</v>
      </c>
      <c r="E1212" s="8">
        <v>0.28120000000000001</v>
      </c>
      <c r="F1212" s="8" t="s">
        <v>1685</v>
      </c>
      <c r="G1212" s="8">
        <v>0</v>
      </c>
      <c r="H1212" s="1" t="s">
        <v>5456</v>
      </c>
      <c r="I1212" s="8">
        <v>1211</v>
      </c>
      <c r="J1212" s="9" t="s">
        <v>1685</v>
      </c>
      <c r="K1212" s="9" t="s">
        <v>2663</v>
      </c>
      <c r="L1212" s="9">
        <v>1.4699758465050601E-2</v>
      </c>
      <c r="M1212" s="9">
        <v>1.4699758465050601E-2</v>
      </c>
      <c r="N1212" s="9">
        <v>0</v>
      </c>
      <c r="O1212" s="9">
        <v>9.1247424238267302E-2</v>
      </c>
      <c r="P1212" s="1" t="s">
        <v>5457</v>
      </c>
      <c r="Q1212" s="9">
        <v>1211</v>
      </c>
      <c r="R1212" s="10">
        <f t="shared" si="72"/>
        <v>2422</v>
      </c>
      <c r="S1212" s="1">
        <f t="shared" si="73"/>
        <v>1</v>
      </c>
      <c r="T1212" s="1">
        <f t="shared" si="74"/>
        <v>0</v>
      </c>
      <c r="U1212" s="1">
        <f t="shared" si="75"/>
        <v>0</v>
      </c>
      <c r="V1212" s="1"/>
    </row>
    <row r="1213" spans="1:22" x14ac:dyDescent="0.3">
      <c r="A1213" s="8">
        <v>973</v>
      </c>
      <c r="B1213" s="8" t="s">
        <v>1674</v>
      </c>
      <c r="C1213" s="8">
        <v>0.23849999999999999</v>
      </c>
      <c r="D1213" s="8">
        <v>0.87529999999999997</v>
      </c>
      <c r="E1213" s="8">
        <v>0.87529999999999997</v>
      </c>
      <c r="F1213" s="8" t="s">
        <v>1674</v>
      </c>
      <c r="G1213" s="8">
        <v>0</v>
      </c>
      <c r="H1213" s="1" t="s">
        <v>5458</v>
      </c>
      <c r="I1213" s="8">
        <v>1212</v>
      </c>
      <c r="J1213" s="9" t="s">
        <v>1674</v>
      </c>
      <c r="K1213" s="9" t="s">
        <v>2664</v>
      </c>
      <c r="L1213" s="9">
        <v>3.7603328810852703E-2</v>
      </c>
      <c r="M1213" s="9">
        <v>3.7603328810852703E-2</v>
      </c>
      <c r="N1213" s="9">
        <v>0</v>
      </c>
      <c r="O1213" s="9">
        <v>4.5444390905332803E-2</v>
      </c>
      <c r="P1213" s="1" t="s">
        <v>5459</v>
      </c>
      <c r="Q1213" s="9">
        <v>1212</v>
      </c>
      <c r="R1213" s="10">
        <f t="shared" si="72"/>
        <v>2424</v>
      </c>
      <c r="S1213" s="1">
        <f t="shared" si="73"/>
        <v>1</v>
      </c>
      <c r="T1213" s="1">
        <f t="shared" si="74"/>
        <v>0</v>
      </c>
      <c r="U1213" s="1">
        <f t="shared" si="75"/>
        <v>0</v>
      </c>
      <c r="V1213" s="1"/>
    </row>
    <row r="1214" spans="1:22" x14ac:dyDescent="0.3">
      <c r="A1214" s="8">
        <v>975</v>
      </c>
      <c r="B1214" s="8" t="s">
        <v>1680</v>
      </c>
      <c r="C1214" s="8">
        <v>0.24970000000000001</v>
      </c>
      <c r="D1214" s="8">
        <v>0.86890000000000001</v>
      </c>
      <c r="E1214" s="8">
        <v>0.86890000000000001</v>
      </c>
      <c r="F1214" s="8" t="s">
        <v>1680</v>
      </c>
      <c r="G1214" s="8">
        <v>0</v>
      </c>
      <c r="H1214" s="1" t="s">
        <v>5460</v>
      </c>
      <c r="I1214" s="8">
        <v>1213</v>
      </c>
      <c r="J1214" s="9" t="s">
        <v>1680</v>
      </c>
      <c r="K1214" s="9" t="s">
        <v>2666</v>
      </c>
      <c r="L1214" s="9">
        <v>5.8692979262815602E-2</v>
      </c>
      <c r="M1214" s="9">
        <v>5.8692979262815602E-2</v>
      </c>
      <c r="N1214" s="9">
        <v>0</v>
      </c>
      <c r="O1214" s="9">
        <v>6.3933027400611103E-2</v>
      </c>
      <c r="P1214" s="1" t="s">
        <v>5461</v>
      </c>
      <c r="Q1214" s="9">
        <v>1213</v>
      </c>
      <c r="R1214" s="10">
        <f t="shared" si="72"/>
        <v>2426</v>
      </c>
      <c r="S1214" s="1">
        <f t="shared" si="73"/>
        <v>1</v>
      </c>
      <c r="T1214" s="1">
        <f t="shared" si="74"/>
        <v>0</v>
      </c>
      <c r="U1214" s="1">
        <f t="shared" si="75"/>
        <v>0</v>
      </c>
      <c r="V1214" s="1"/>
    </row>
    <row r="1215" spans="1:22" x14ac:dyDescent="0.3">
      <c r="A1215" s="8">
        <v>976</v>
      </c>
      <c r="B1215" s="8" t="s">
        <v>1669</v>
      </c>
      <c r="C1215" s="8">
        <v>0.65490000000000004</v>
      </c>
      <c r="D1215" s="8">
        <v>0.43430000000000002</v>
      </c>
      <c r="E1215" s="8">
        <v>0.43430000000000002</v>
      </c>
      <c r="F1215" s="8" t="s">
        <v>1669</v>
      </c>
      <c r="G1215" s="8">
        <v>0</v>
      </c>
      <c r="H1215" s="1" t="s">
        <v>5462</v>
      </c>
      <c r="I1215" s="8">
        <v>1214</v>
      </c>
      <c r="J1215" s="9" t="s">
        <v>1669</v>
      </c>
      <c r="K1215" s="9" t="s">
        <v>2667</v>
      </c>
      <c r="L1215" s="9">
        <v>2.70426872684408E-2</v>
      </c>
      <c r="M1215" s="9">
        <v>2.70426872684408E-2</v>
      </c>
      <c r="N1215" s="9">
        <v>0</v>
      </c>
      <c r="O1215" s="9">
        <v>8.82919001296186E-2</v>
      </c>
      <c r="P1215" s="1" t="s">
        <v>5463</v>
      </c>
      <c r="Q1215" s="9">
        <v>1214</v>
      </c>
      <c r="R1215" s="10">
        <f t="shared" si="72"/>
        <v>2428</v>
      </c>
      <c r="S1215" s="1">
        <f t="shared" si="73"/>
        <v>1</v>
      </c>
      <c r="T1215" s="1">
        <f t="shared" si="74"/>
        <v>0</v>
      </c>
      <c r="U1215" s="1">
        <f t="shared" si="75"/>
        <v>0</v>
      </c>
      <c r="V1215" s="1"/>
    </row>
    <row r="1216" spans="1:22" x14ac:dyDescent="0.3">
      <c r="A1216" s="8">
        <v>978</v>
      </c>
      <c r="B1216" s="8" t="s">
        <v>1677</v>
      </c>
      <c r="C1216" s="8">
        <v>0.17230000000000001</v>
      </c>
      <c r="D1216" s="8">
        <v>0.91820000000000002</v>
      </c>
      <c r="E1216" s="8">
        <v>0.91820000000000002</v>
      </c>
      <c r="F1216" s="8" t="s">
        <v>1677</v>
      </c>
      <c r="G1216" s="8">
        <v>0</v>
      </c>
      <c r="H1216" s="1" t="s">
        <v>5464</v>
      </c>
      <c r="I1216" s="8">
        <v>1215</v>
      </c>
      <c r="J1216" s="9" t="s">
        <v>1677</v>
      </c>
      <c r="K1216" s="9" t="s">
        <v>2669</v>
      </c>
      <c r="L1216" s="9">
        <v>0.472095512729862</v>
      </c>
      <c r="M1216" s="9">
        <v>0.472095512729862</v>
      </c>
      <c r="N1216" s="9">
        <v>0</v>
      </c>
      <c r="O1216" s="9">
        <v>0.11900280865490299</v>
      </c>
      <c r="P1216" s="1" t="s">
        <v>5465</v>
      </c>
      <c r="Q1216" s="9">
        <v>1215</v>
      </c>
      <c r="R1216" s="10">
        <f t="shared" si="72"/>
        <v>2430</v>
      </c>
      <c r="S1216" s="1">
        <f t="shared" si="73"/>
        <v>1</v>
      </c>
      <c r="T1216" s="1">
        <f t="shared" si="74"/>
        <v>0</v>
      </c>
      <c r="U1216" s="1">
        <f t="shared" si="75"/>
        <v>0</v>
      </c>
      <c r="V1216" s="1"/>
    </row>
    <row r="1217" spans="1:22" x14ac:dyDescent="0.3">
      <c r="A1217" s="8">
        <v>979</v>
      </c>
      <c r="B1217" s="8" t="s">
        <v>1668</v>
      </c>
      <c r="C1217" s="8">
        <v>0.36180000000000001</v>
      </c>
      <c r="D1217" s="8">
        <v>0.76700000000000002</v>
      </c>
      <c r="E1217" s="8">
        <v>0.76700000000000002</v>
      </c>
      <c r="F1217" s="8" t="s">
        <v>1668</v>
      </c>
      <c r="G1217" s="8">
        <v>0</v>
      </c>
      <c r="H1217" s="1" t="s">
        <v>5466</v>
      </c>
      <c r="I1217" s="8">
        <v>1216</v>
      </c>
      <c r="J1217" s="9" t="s">
        <v>1668</v>
      </c>
      <c r="K1217" s="9" t="s">
        <v>2670</v>
      </c>
      <c r="L1217" s="9">
        <v>0.38814500791950601</v>
      </c>
      <c r="M1217" s="9">
        <v>0.38814500791950601</v>
      </c>
      <c r="N1217" s="9">
        <v>0</v>
      </c>
      <c r="O1217" s="9">
        <v>0.20932991837176099</v>
      </c>
      <c r="P1217" s="1" t="s">
        <v>5467</v>
      </c>
      <c r="Q1217" s="9">
        <v>1216</v>
      </c>
      <c r="R1217" s="10">
        <f t="shared" si="72"/>
        <v>2432</v>
      </c>
      <c r="S1217" s="1">
        <f t="shared" si="73"/>
        <v>1</v>
      </c>
      <c r="T1217" s="1">
        <f t="shared" si="74"/>
        <v>0</v>
      </c>
      <c r="U1217" s="1">
        <f t="shared" si="75"/>
        <v>0</v>
      </c>
      <c r="V1217" s="1"/>
    </row>
    <row r="1218" spans="1:22" x14ac:dyDescent="0.3">
      <c r="A1218" s="8">
        <v>980</v>
      </c>
      <c r="B1218" s="8" t="s">
        <v>1685</v>
      </c>
      <c r="C1218" s="8">
        <v>0.59540000000000004</v>
      </c>
      <c r="D1218" s="8">
        <v>0.48020000000000002</v>
      </c>
      <c r="E1218" s="8">
        <v>0.48020000000000002</v>
      </c>
      <c r="F1218" s="8" t="s">
        <v>1685</v>
      </c>
      <c r="G1218" s="8">
        <v>0</v>
      </c>
      <c r="H1218" s="1" t="s">
        <v>5468</v>
      </c>
      <c r="I1218" s="8">
        <v>1217</v>
      </c>
      <c r="J1218" s="9" t="s">
        <v>1685</v>
      </c>
      <c r="K1218" s="9" t="s">
        <v>2671</v>
      </c>
      <c r="L1218" s="9">
        <v>0.13704338542783101</v>
      </c>
      <c r="M1218" s="9">
        <v>0.13704338542783101</v>
      </c>
      <c r="N1218" s="9">
        <v>0</v>
      </c>
      <c r="O1218" s="9">
        <v>0.227416809504559</v>
      </c>
      <c r="P1218" s="1" t="s">
        <v>5469</v>
      </c>
      <c r="Q1218" s="9">
        <v>1217</v>
      </c>
      <c r="R1218" s="10">
        <f t="shared" ref="R1218:R1281" si="76">SUM(I1218,Q1218)</f>
        <v>2434</v>
      </c>
      <c r="S1218" s="1">
        <f t="shared" si="73"/>
        <v>1</v>
      </c>
      <c r="T1218" s="1">
        <f t="shared" si="74"/>
        <v>0</v>
      </c>
      <c r="U1218" s="1">
        <f t="shared" si="75"/>
        <v>0</v>
      </c>
      <c r="V1218" s="1"/>
    </row>
    <row r="1219" spans="1:22" x14ac:dyDescent="0.3">
      <c r="A1219" s="8">
        <v>981</v>
      </c>
      <c r="B1219" s="8" t="s">
        <v>1672</v>
      </c>
      <c r="C1219" s="8">
        <v>0.25540000000000002</v>
      </c>
      <c r="D1219" s="8">
        <v>0.86339999999999995</v>
      </c>
      <c r="E1219" s="8">
        <v>0.86339999999999995</v>
      </c>
      <c r="F1219" s="8" t="s">
        <v>1672</v>
      </c>
      <c r="G1219" s="8">
        <v>0</v>
      </c>
      <c r="H1219" s="1" t="s">
        <v>5470</v>
      </c>
      <c r="I1219" s="8">
        <v>1218</v>
      </c>
      <c r="J1219" s="9" t="s">
        <v>1672</v>
      </c>
      <c r="K1219" s="9" t="s">
        <v>2672</v>
      </c>
      <c r="L1219" s="9">
        <v>0.27183368282706399</v>
      </c>
      <c r="M1219" s="9">
        <v>0.27183368282706399</v>
      </c>
      <c r="N1219" s="9">
        <v>0</v>
      </c>
      <c r="O1219" s="9">
        <v>0.129706365439271</v>
      </c>
      <c r="P1219" s="1" t="s">
        <v>5471</v>
      </c>
      <c r="Q1219" s="9">
        <v>1218</v>
      </c>
      <c r="R1219" s="10">
        <f t="shared" si="76"/>
        <v>2436</v>
      </c>
      <c r="S1219" s="1">
        <f t="shared" ref="S1219:S1282" si="77">IF(J1219=F1219,1,0)</f>
        <v>1</v>
      </c>
      <c r="T1219" s="1">
        <f t="shared" ref="T1219:T1282" si="78">IF(F1219=B1219,0,1)</f>
        <v>0</v>
      </c>
      <c r="U1219" s="1">
        <f t="shared" ref="U1219:U1282" si="79">IF(SUM(S1219:T1219)&gt;1,1,0)</f>
        <v>0</v>
      </c>
      <c r="V1219" s="1"/>
    </row>
    <row r="1220" spans="1:22" x14ac:dyDescent="0.3">
      <c r="A1220" s="8">
        <v>982</v>
      </c>
      <c r="B1220" s="8" t="s">
        <v>1672</v>
      </c>
      <c r="C1220" s="8">
        <v>0.2253</v>
      </c>
      <c r="D1220" s="8">
        <v>0.88519999999999999</v>
      </c>
      <c r="E1220" s="8">
        <v>0.88519999999999999</v>
      </c>
      <c r="F1220" s="8" t="s">
        <v>1672</v>
      </c>
      <c r="G1220" s="8">
        <v>0</v>
      </c>
      <c r="H1220" s="1" t="s">
        <v>5472</v>
      </c>
      <c r="I1220" s="8">
        <v>1219</v>
      </c>
      <c r="J1220" s="9" t="s">
        <v>1672</v>
      </c>
      <c r="K1220" s="9" t="s">
        <v>2673</v>
      </c>
      <c r="L1220" s="9">
        <v>0.53824841841659798</v>
      </c>
      <c r="M1220" s="9">
        <v>0.53824841841659798</v>
      </c>
      <c r="N1220" s="9">
        <v>0</v>
      </c>
      <c r="O1220" s="9">
        <v>0.119896866726783</v>
      </c>
      <c r="P1220" s="1" t="s">
        <v>5473</v>
      </c>
      <c r="Q1220" s="9">
        <v>1219</v>
      </c>
      <c r="R1220" s="10">
        <f t="shared" si="76"/>
        <v>2438</v>
      </c>
      <c r="S1220" s="1">
        <f t="shared" si="77"/>
        <v>1</v>
      </c>
      <c r="T1220" s="1">
        <f t="shared" si="78"/>
        <v>0</v>
      </c>
      <c r="U1220" s="1">
        <f t="shared" si="79"/>
        <v>0</v>
      </c>
      <c r="V1220" s="1"/>
    </row>
    <row r="1221" spans="1:22" x14ac:dyDescent="0.3">
      <c r="A1221" s="8">
        <v>983</v>
      </c>
      <c r="B1221" s="8" t="s">
        <v>1666</v>
      </c>
      <c r="C1221" s="8">
        <v>0.2457</v>
      </c>
      <c r="D1221" s="8">
        <v>0.86040000000000005</v>
      </c>
      <c r="E1221" s="8">
        <v>0.86040000000000005</v>
      </c>
      <c r="F1221" s="8" t="s">
        <v>1666</v>
      </c>
      <c r="G1221" s="8">
        <v>0</v>
      </c>
      <c r="H1221" s="1" t="s">
        <v>5474</v>
      </c>
      <c r="I1221" s="8">
        <v>1220</v>
      </c>
      <c r="J1221" s="9" t="s">
        <v>1666</v>
      </c>
      <c r="K1221" s="9" t="s">
        <v>2674</v>
      </c>
      <c r="L1221" s="9">
        <v>4.2339283905125202E-2</v>
      </c>
      <c r="M1221" s="9">
        <v>4.2339283905125202E-2</v>
      </c>
      <c r="N1221" s="9">
        <v>0</v>
      </c>
      <c r="O1221" s="9">
        <v>5.3682698790425601E-2</v>
      </c>
      <c r="P1221" s="1" t="s">
        <v>5475</v>
      </c>
      <c r="Q1221" s="9">
        <v>1220</v>
      </c>
      <c r="R1221" s="10">
        <f t="shared" si="76"/>
        <v>2440</v>
      </c>
      <c r="S1221" s="1">
        <f t="shared" si="77"/>
        <v>1</v>
      </c>
      <c r="T1221" s="1">
        <f t="shared" si="78"/>
        <v>0</v>
      </c>
      <c r="U1221" s="1">
        <f t="shared" si="79"/>
        <v>0</v>
      </c>
      <c r="V1221" s="1"/>
    </row>
    <row r="1222" spans="1:22" x14ac:dyDescent="0.3">
      <c r="A1222" s="8">
        <v>984</v>
      </c>
      <c r="B1222" s="8" t="s">
        <v>1672</v>
      </c>
      <c r="C1222" s="8">
        <v>0.70069999999999999</v>
      </c>
      <c r="D1222" s="8">
        <v>0.34010000000000001</v>
      </c>
      <c r="E1222" s="8">
        <v>0.34010000000000001</v>
      </c>
      <c r="F1222" s="8" t="s">
        <v>1672</v>
      </c>
      <c r="G1222" s="8">
        <v>0</v>
      </c>
      <c r="H1222" s="1" t="s">
        <v>5476</v>
      </c>
      <c r="I1222" s="8">
        <v>1221</v>
      </c>
      <c r="J1222" s="9" t="s">
        <v>1672</v>
      </c>
      <c r="K1222" s="9" t="s">
        <v>2675</v>
      </c>
      <c r="L1222" s="9">
        <v>5.4459135887921901E-2</v>
      </c>
      <c r="M1222" s="9">
        <v>5.4459135887921901E-2</v>
      </c>
      <c r="N1222" s="9">
        <v>0</v>
      </c>
      <c r="O1222" s="9">
        <v>0.16429420896303101</v>
      </c>
      <c r="P1222" s="1" t="s">
        <v>5477</v>
      </c>
      <c r="Q1222" s="9">
        <v>1221</v>
      </c>
      <c r="R1222" s="10">
        <f t="shared" si="76"/>
        <v>2442</v>
      </c>
      <c r="S1222" s="1">
        <f t="shared" si="77"/>
        <v>1</v>
      </c>
      <c r="T1222" s="1">
        <f t="shared" si="78"/>
        <v>0</v>
      </c>
      <c r="U1222" s="1">
        <f t="shared" si="79"/>
        <v>0</v>
      </c>
      <c r="V1222" s="1"/>
    </row>
    <row r="1223" spans="1:22" x14ac:dyDescent="0.3">
      <c r="A1223" s="8">
        <v>985</v>
      </c>
      <c r="B1223" s="8" t="s">
        <v>1668</v>
      </c>
      <c r="C1223" s="8">
        <v>0.19389999999999999</v>
      </c>
      <c r="D1223" s="8">
        <v>0.90529999999999999</v>
      </c>
      <c r="E1223" s="8">
        <v>0.90529999999999999</v>
      </c>
      <c r="F1223" s="8" t="s">
        <v>1668</v>
      </c>
      <c r="G1223" s="8">
        <v>0</v>
      </c>
      <c r="H1223" s="1" t="s">
        <v>5478</v>
      </c>
      <c r="I1223" s="8">
        <v>1222</v>
      </c>
      <c r="J1223" s="9" t="s">
        <v>1668</v>
      </c>
      <c r="K1223" s="9" t="s">
        <v>2676</v>
      </c>
      <c r="L1223" s="9">
        <v>0.371174958262106</v>
      </c>
      <c r="M1223" s="9">
        <v>0.371174958262106</v>
      </c>
      <c r="N1223" s="9">
        <v>0</v>
      </c>
      <c r="O1223" s="9">
        <v>0.124379841607241</v>
      </c>
      <c r="P1223" s="1" t="s">
        <v>5479</v>
      </c>
      <c r="Q1223" s="9">
        <v>1222</v>
      </c>
      <c r="R1223" s="10">
        <f t="shared" si="76"/>
        <v>2444</v>
      </c>
      <c r="S1223" s="1">
        <f t="shared" si="77"/>
        <v>1</v>
      </c>
      <c r="T1223" s="1">
        <f t="shared" si="78"/>
        <v>0</v>
      </c>
      <c r="U1223" s="1">
        <f t="shared" si="79"/>
        <v>0</v>
      </c>
      <c r="V1223" s="1"/>
    </row>
    <row r="1224" spans="1:22" x14ac:dyDescent="0.3">
      <c r="A1224" s="8">
        <v>986</v>
      </c>
      <c r="B1224" s="8" t="s">
        <v>1666</v>
      </c>
      <c r="C1224" s="8">
        <v>0.19889999999999999</v>
      </c>
      <c r="D1224" s="8">
        <v>0.90100000000000002</v>
      </c>
      <c r="E1224" s="8">
        <v>0.90100000000000002</v>
      </c>
      <c r="F1224" s="8" t="s">
        <v>1666</v>
      </c>
      <c r="G1224" s="8">
        <v>0</v>
      </c>
      <c r="H1224" s="1" t="s">
        <v>5480</v>
      </c>
      <c r="I1224" s="8">
        <v>1223</v>
      </c>
      <c r="J1224" s="9" t="s">
        <v>1666</v>
      </c>
      <c r="K1224" s="9" t="s">
        <v>2677</v>
      </c>
      <c r="L1224" s="9">
        <v>0.43380227958255801</v>
      </c>
      <c r="M1224" s="9">
        <v>0.43380227958255801</v>
      </c>
      <c r="N1224" s="9">
        <v>0</v>
      </c>
      <c r="O1224" s="9">
        <v>0.137197220141307</v>
      </c>
      <c r="P1224" s="1" t="s">
        <v>5481</v>
      </c>
      <c r="Q1224" s="9">
        <v>1223</v>
      </c>
      <c r="R1224" s="10">
        <f t="shared" si="76"/>
        <v>2446</v>
      </c>
      <c r="S1224" s="1">
        <f t="shared" si="77"/>
        <v>1</v>
      </c>
      <c r="T1224" s="1">
        <f t="shared" si="78"/>
        <v>0</v>
      </c>
      <c r="U1224" s="1">
        <f t="shared" si="79"/>
        <v>0</v>
      </c>
      <c r="V1224" s="1"/>
    </row>
    <row r="1225" spans="1:22" x14ac:dyDescent="0.3">
      <c r="A1225" s="8">
        <v>987</v>
      </c>
      <c r="B1225" s="8" t="s">
        <v>1685</v>
      </c>
      <c r="C1225" s="8">
        <v>0.35320000000000001</v>
      </c>
      <c r="D1225" s="8">
        <v>0.75429999999999997</v>
      </c>
      <c r="E1225" s="8">
        <v>0.75429999999999997</v>
      </c>
      <c r="F1225" s="8" t="s">
        <v>1685</v>
      </c>
      <c r="G1225" s="8">
        <v>0</v>
      </c>
      <c r="H1225" s="1" t="s">
        <v>5482</v>
      </c>
      <c r="I1225" s="8">
        <v>1224</v>
      </c>
      <c r="J1225" s="9" t="s">
        <v>1685</v>
      </c>
      <c r="K1225" s="9" t="s">
        <v>2678</v>
      </c>
      <c r="L1225" s="9">
        <v>0.21459822028238901</v>
      </c>
      <c r="M1225" s="9">
        <v>0.21459822028238901</v>
      </c>
      <c r="N1225" s="9">
        <v>0</v>
      </c>
      <c r="O1225" s="9">
        <v>0.167530058493185</v>
      </c>
      <c r="P1225" s="1" t="s">
        <v>5483</v>
      </c>
      <c r="Q1225" s="9">
        <v>1224</v>
      </c>
      <c r="R1225" s="10">
        <f t="shared" si="76"/>
        <v>2448</v>
      </c>
      <c r="S1225" s="1">
        <f t="shared" si="77"/>
        <v>1</v>
      </c>
      <c r="T1225" s="1">
        <f t="shared" si="78"/>
        <v>0</v>
      </c>
      <c r="U1225" s="1">
        <f t="shared" si="79"/>
        <v>0</v>
      </c>
      <c r="V1225" s="1"/>
    </row>
    <row r="1226" spans="1:22" x14ac:dyDescent="0.3">
      <c r="A1226" s="8">
        <v>988</v>
      </c>
      <c r="B1226" s="8" t="s">
        <v>1675</v>
      </c>
      <c r="C1226" s="8">
        <v>0.31209999999999999</v>
      </c>
      <c r="D1226" s="8">
        <v>0.81140000000000001</v>
      </c>
      <c r="E1226" s="8">
        <v>0.81140000000000001</v>
      </c>
      <c r="F1226" s="8" t="s">
        <v>1675</v>
      </c>
      <c r="G1226" s="8">
        <v>0</v>
      </c>
      <c r="H1226" s="1" t="s">
        <v>5484</v>
      </c>
      <c r="I1226" s="8">
        <v>1225</v>
      </c>
      <c r="J1226" s="9" t="s">
        <v>1675</v>
      </c>
      <c r="K1226" s="9" t="s">
        <v>2679</v>
      </c>
      <c r="L1226" s="9">
        <v>0.30597952164845599</v>
      </c>
      <c r="M1226" s="9">
        <v>0.30597952164845599</v>
      </c>
      <c r="N1226" s="9">
        <v>0</v>
      </c>
      <c r="O1226" s="9">
        <v>0.167789593660049</v>
      </c>
      <c r="P1226" s="1" t="s">
        <v>5485</v>
      </c>
      <c r="Q1226" s="9">
        <v>1225</v>
      </c>
      <c r="R1226" s="10">
        <f t="shared" si="76"/>
        <v>2450</v>
      </c>
      <c r="S1226" s="1">
        <f t="shared" si="77"/>
        <v>1</v>
      </c>
      <c r="T1226" s="1">
        <f t="shared" si="78"/>
        <v>0</v>
      </c>
      <c r="U1226" s="1">
        <f t="shared" si="79"/>
        <v>0</v>
      </c>
      <c r="V1226" s="1"/>
    </row>
    <row r="1227" spans="1:22" x14ac:dyDescent="0.3">
      <c r="A1227" s="8">
        <v>989</v>
      </c>
      <c r="B1227" s="8" t="s">
        <v>1677</v>
      </c>
      <c r="C1227" s="8">
        <v>0.57269999999999999</v>
      </c>
      <c r="D1227" s="8">
        <v>0.48139999999999999</v>
      </c>
      <c r="E1227" s="8">
        <v>0.48139999999999999</v>
      </c>
      <c r="F1227" s="8" t="s">
        <v>1677</v>
      </c>
      <c r="G1227" s="8">
        <v>0</v>
      </c>
      <c r="H1227" s="1" t="s">
        <v>5486</v>
      </c>
      <c r="I1227" s="8">
        <v>1226</v>
      </c>
      <c r="J1227" s="9" t="s">
        <v>1677</v>
      </c>
      <c r="K1227" s="9" t="s">
        <v>2680</v>
      </c>
      <c r="L1227" s="9">
        <v>0.186336190491562</v>
      </c>
      <c r="M1227" s="9">
        <v>0.186336190491562</v>
      </c>
      <c r="N1227" s="9">
        <v>0</v>
      </c>
      <c r="O1227" s="9">
        <v>0.27877129668051098</v>
      </c>
      <c r="P1227" s="1" t="s">
        <v>5487</v>
      </c>
      <c r="Q1227" s="9">
        <v>1226</v>
      </c>
      <c r="R1227" s="10">
        <f t="shared" si="76"/>
        <v>2452</v>
      </c>
      <c r="S1227" s="1">
        <f t="shared" si="77"/>
        <v>1</v>
      </c>
      <c r="T1227" s="1">
        <f t="shared" si="78"/>
        <v>0</v>
      </c>
      <c r="U1227" s="1">
        <f t="shared" si="79"/>
        <v>0</v>
      </c>
      <c r="V1227" s="1"/>
    </row>
    <row r="1228" spans="1:22" x14ac:dyDescent="0.3">
      <c r="A1228" s="8">
        <v>990</v>
      </c>
      <c r="B1228" s="8" t="s">
        <v>1666</v>
      </c>
      <c r="C1228" s="8">
        <v>0.64510000000000001</v>
      </c>
      <c r="D1228" s="8">
        <v>0.32879999999999998</v>
      </c>
      <c r="E1228" s="8">
        <v>0.32879999999999998</v>
      </c>
      <c r="F1228" s="8" t="s">
        <v>1666</v>
      </c>
      <c r="G1228" s="8">
        <v>0</v>
      </c>
      <c r="H1228" s="1" t="s">
        <v>5488</v>
      </c>
      <c r="I1228" s="8">
        <v>1227</v>
      </c>
      <c r="J1228" s="9" t="s">
        <v>1666</v>
      </c>
      <c r="K1228" s="9" t="s">
        <v>2681</v>
      </c>
      <c r="L1228" s="9">
        <v>0.12836265388392401</v>
      </c>
      <c r="M1228" s="9">
        <v>0.12836265388392401</v>
      </c>
      <c r="N1228" s="9">
        <v>0</v>
      </c>
      <c r="O1228" s="9">
        <v>0.34442674574920601</v>
      </c>
      <c r="P1228" s="1" t="s">
        <v>5489</v>
      </c>
      <c r="Q1228" s="9">
        <v>1227</v>
      </c>
      <c r="R1228" s="10">
        <f t="shared" si="76"/>
        <v>2454</v>
      </c>
      <c r="S1228" s="1">
        <f t="shared" si="77"/>
        <v>1</v>
      </c>
      <c r="T1228" s="1">
        <f t="shared" si="78"/>
        <v>0</v>
      </c>
      <c r="U1228" s="1">
        <f t="shared" si="79"/>
        <v>0</v>
      </c>
      <c r="V1228" s="1"/>
    </row>
    <row r="1229" spans="1:22" x14ac:dyDescent="0.3">
      <c r="A1229" s="8">
        <v>991</v>
      </c>
      <c r="B1229" s="8" t="s">
        <v>1683</v>
      </c>
      <c r="C1229" s="8">
        <v>0.60129999999999995</v>
      </c>
      <c r="D1229" s="8">
        <v>0.52449999999999997</v>
      </c>
      <c r="E1229" s="8">
        <v>0.52449999999999997</v>
      </c>
      <c r="F1229" s="8" t="s">
        <v>1683</v>
      </c>
      <c r="G1229" s="8">
        <v>0</v>
      </c>
      <c r="H1229" s="1" t="s">
        <v>5490</v>
      </c>
      <c r="I1229" s="8">
        <v>1228</v>
      </c>
      <c r="J1229" s="9" t="s">
        <v>1683</v>
      </c>
      <c r="K1229" s="9" t="s">
        <v>2682</v>
      </c>
      <c r="L1229" s="9">
        <v>3.76369133006553E-2</v>
      </c>
      <c r="M1229" s="9">
        <v>3.76369133006553E-2</v>
      </c>
      <c r="N1229" s="9">
        <v>0</v>
      </c>
      <c r="O1229" s="9">
        <v>0.119540412003261</v>
      </c>
      <c r="P1229" s="1" t="s">
        <v>5491</v>
      </c>
      <c r="Q1229" s="9">
        <v>1228</v>
      </c>
      <c r="R1229" s="10">
        <f t="shared" si="76"/>
        <v>2456</v>
      </c>
      <c r="S1229" s="1">
        <f t="shared" si="77"/>
        <v>1</v>
      </c>
      <c r="T1229" s="1">
        <f t="shared" si="78"/>
        <v>0</v>
      </c>
      <c r="U1229" s="1">
        <f t="shared" si="79"/>
        <v>0</v>
      </c>
      <c r="V1229" s="1"/>
    </row>
    <row r="1230" spans="1:22" x14ac:dyDescent="0.3">
      <c r="A1230" s="8">
        <v>992</v>
      </c>
      <c r="B1230" s="8" t="s">
        <v>1683</v>
      </c>
      <c r="C1230" s="8">
        <v>0.55930000000000002</v>
      </c>
      <c r="D1230" s="8">
        <v>0.53979999999999995</v>
      </c>
      <c r="E1230" s="8">
        <v>0.53979999999999995</v>
      </c>
      <c r="F1230" s="8" t="s">
        <v>1683</v>
      </c>
      <c r="G1230" s="8">
        <v>0</v>
      </c>
      <c r="H1230" s="1" t="s">
        <v>5492</v>
      </c>
      <c r="I1230" s="8">
        <v>1229</v>
      </c>
      <c r="J1230" s="9" t="s">
        <v>1683</v>
      </c>
      <c r="K1230" s="9" t="s">
        <v>2683</v>
      </c>
      <c r="L1230" s="9">
        <v>4.5702579474052603E-2</v>
      </c>
      <c r="M1230" s="9">
        <v>4.5702579474052603E-2</v>
      </c>
      <c r="N1230" s="9">
        <v>0</v>
      </c>
      <c r="O1230" s="9">
        <v>9.8391456255571094E-2</v>
      </c>
      <c r="P1230" s="1" t="s">
        <v>5493</v>
      </c>
      <c r="Q1230" s="9">
        <v>1229</v>
      </c>
      <c r="R1230" s="10">
        <f t="shared" si="76"/>
        <v>2458</v>
      </c>
      <c r="S1230" s="1">
        <f t="shared" si="77"/>
        <v>1</v>
      </c>
      <c r="T1230" s="1">
        <f t="shared" si="78"/>
        <v>0</v>
      </c>
      <c r="U1230" s="1">
        <f t="shared" si="79"/>
        <v>0</v>
      </c>
      <c r="V1230" s="1"/>
    </row>
    <row r="1231" spans="1:22" x14ac:dyDescent="0.3">
      <c r="A1231" s="8">
        <v>993</v>
      </c>
      <c r="B1231" s="8" t="s">
        <v>1671</v>
      </c>
      <c r="C1231" s="8">
        <v>0.36840000000000001</v>
      </c>
      <c r="D1231" s="8">
        <v>0.72909999999999997</v>
      </c>
      <c r="E1231" s="8">
        <v>0.72909999999999997</v>
      </c>
      <c r="F1231" s="8" t="s">
        <v>1671</v>
      </c>
      <c r="G1231" s="8">
        <v>0</v>
      </c>
      <c r="H1231" s="1" t="s">
        <v>5494</v>
      </c>
      <c r="I1231" s="8">
        <v>1230</v>
      </c>
      <c r="J1231" s="9" t="s">
        <v>1671</v>
      </c>
      <c r="K1231" s="9" t="s">
        <v>2684</v>
      </c>
      <c r="L1231" s="9">
        <v>4.0350480245306602E-2</v>
      </c>
      <c r="M1231" s="9">
        <v>4.0350480245306602E-2</v>
      </c>
      <c r="N1231" s="9">
        <v>0</v>
      </c>
      <c r="O1231" s="9">
        <v>5.8901759655778603E-2</v>
      </c>
      <c r="P1231" s="1" t="s">
        <v>5495</v>
      </c>
      <c r="Q1231" s="9">
        <v>1230</v>
      </c>
      <c r="R1231" s="10">
        <f t="shared" si="76"/>
        <v>2460</v>
      </c>
      <c r="S1231" s="1">
        <f t="shared" si="77"/>
        <v>1</v>
      </c>
      <c r="T1231" s="1">
        <f t="shared" si="78"/>
        <v>0</v>
      </c>
      <c r="U1231" s="1">
        <f t="shared" si="79"/>
        <v>0</v>
      </c>
      <c r="V1231" s="1"/>
    </row>
    <row r="1232" spans="1:22" x14ac:dyDescent="0.3">
      <c r="A1232" s="8">
        <v>996</v>
      </c>
      <c r="B1232" s="8" t="s">
        <v>1675</v>
      </c>
      <c r="C1232" s="8">
        <v>0.66169999999999995</v>
      </c>
      <c r="D1232" s="8">
        <v>0.36940000000000001</v>
      </c>
      <c r="E1232" s="8">
        <v>0.36940000000000001</v>
      </c>
      <c r="F1232" s="8" t="s">
        <v>1675</v>
      </c>
      <c r="G1232" s="8">
        <v>0</v>
      </c>
      <c r="H1232" s="1" t="s">
        <v>5496</v>
      </c>
      <c r="I1232" s="8">
        <v>1231</v>
      </c>
      <c r="J1232" s="9" t="s">
        <v>1675</v>
      </c>
      <c r="K1232" s="9" t="s">
        <v>2687</v>
      </c>
      <c r="L1232" s="9">
        <v>1.19259670317171E-2</v>
      </c>
      <c r="M1232" s="9">
        <v>1.19259670317171E-2</v>
      </c>
      <c r="N1232" s="9">
        <v>0</v>
      </c>
      <c r="O1232" s="9">
        <v>5.3715174421342202E-2</v>
      </c>
      <c r="P1232" s="1" t="s">
        <v>5497</v>
      </c>
      <c r="Q1232" s="9">
        <v>1231</v>
      </c>
      <c r="R1232" s="10">
        <f t="shared" si="76"/>
        <v>2462</v>
      </c>
      <c r="S1232" s="1">
        <f t="shared" si="77"/>
        <v>1</v>
      </c>
      <c r="T1232" s="1">
        <f t="shared" si="78"/>
        <v>0</v>
      </c>
      <c r="U1232" s="1">
        <f t="shared" si="79"/>
        <v>0</v>
      </c>
      <c r="V1232" s="1"/>
    </row>
    <row r="1233" spans="1:22" x14ac:dyDescent="0.3">
      <c r="A1233" s="8">
        <v>997</v>
      </c>
      <c r="B1233" s="8" t="s">
        <v>1675</v>
      </c>
      <c r="C1233" s="8">
        <v>0.82930000000000004</v>
      </c>
      <c r="D1233" s="8">
        <v>0.24329999999999999</v>
      </c>
      <c r="E1233" s="8">
        <v>0.24329999999999999</v>
      </c>
      <c r="F1233" s="8" t="s">
        <v>1675</v>
      </c>
      <c r="G1233" s="8">
        <v>0</v>
      </c>
      <c r="H1233" s="1" t="s">
        <v>5498</v>
      </c>
      <c r="I1233" s="8">
        <v>1232</v>
      </c>
      <c r="J1233" s="9" t="s">
        <v>1675</v>
      </c>
      <c r="K1233" s="9" t="s">
        <v>2688</v>
      </c>
      <c r="L1233" s="9">
        <v>1.1001231869602E-2</v>
      </c>
      <c r="M1233" s="9">
        <v>1.1001231869602E-2</v>
      </c>
      <c r="N1233" s="9">
        <v>0</v>
      </c>
      <c r="O1233" s="9">
        <v>7.4522650316069403E-2</v>
      </c>
      <c r="P1233" s="1" t="s">
        <v>5499</v>
      </c>
      <c r="Q1233" s="9">
        <v>1232</v>
      </c>
      <c r="R1233" s="10">
        <f t="shared" si="76"/>
        <v>2464</v>
      </c>
      <c r="S1233" s="1">
        <f t="shared" si="77"/>
        <v>1</v>
      </c>
      <c r="T1233" s="1">
        <f t="shared" si="78"/>
        <v>0</v>
      </c>
      <c r="U1233" s="1">
        <f t="shared" si="79"/>
        <v>0</v>
      </c>
      <c r="V1233" s="1"/>
    </row>
    <row r="1234" spans="1:22" x14ac:dyDescent="0.3">
      <c r="A1234" s="8">
        <v>999</v>
      </c>
      <c r="B1234" s="8" t="s">
        <v>1674</v>
      </c>
      <c r="C1234" s="8">
        <v>0.68310000000000004</v>
      </c>
      <c r="D1234" s="8">
        <v>0.34539999999999998</v>
      </c>
      <c r="E1234" s="8">
        <v>0.34539999999999998</v>
      </c>
      <c r="F1234" s="8" t="s">
        <v>1674</v>
      </c>
      <c r="G1234" s="8">
        <v>0</v>
      </c>
      <c r="H1234" s="1" t="s">
        <v>5500</v>
      </c>
      <c r="I1234" s="8">
        <v>1233</v>
      </c>
      <c r="J1234" s="9" t="s">
        <v>1674</v>
      </c>
      <c r="K1234" s="9" t="s">
        <v>2690</v>
      </c>
      <c r="L1234" s="9">
        <v>1.97788992964067E-2</v>
      </c>
      <c r="M1234" s="9">
        <v>1.97788992964067E-2</v>
      </c>
      <c r="N1234" s="9">
        <v>0</v>
      </c>
      <c r="O1234" s="9">
        <v>6.6068458537603E-2</v>
      </c>
      <c r="P1234" s="1" t="s">
        <v>5501</v>
      </c>
      <c r="Q1234" s="9">
        <v>1233</v>
      </c>
      <c r="R1234" s="10">
        <f t="shared" si="76"/>
        <v>2466</v>
      </c>
      <c r="S1234" s="1">
        <f t="shared" si="77"/>
        <v>1</v>
      </c>
      <c r="T1234" s="1">
        <f t="shared" si="78"/>
        <v>0</v>
      </c>
      <c r="U1234" s="1">
        <f t="shared" si="79"/>
        <v>0</v>
      </c>
      <c r="V1234" s="1"/>
    </row>
    <row r="1235" spans="1:22" x14ac:dyDescent="0.3">
      <c r="A1235" s="8">
        <v>1003</v>
      </c>
      <c r="B1235" s="8" t="s">
        <v>1675</v>
      </c>
      <c r="C1235" s="8">
        <v>0.72350000000000003</v>
      </c>
      <c r="D1235" s="8">
        <v>0.38990000000000002</v>
      </c>
      <c r="E1235" s="8">
        <v>0.38990000000000002</v>
      </c>
      <c r="F1235" s="8" t="s">
        <v>1675</v>
      </c>
      <c r="G1235" s="8">
        <v>0</v>
      </c>
      <c r="H1235" s="1" t="s">
        <v>5502</v>
      </c>
      <c r="I1235" s="8">
        <v>1234</v>
      </c>
      <c r="J1235" s="9" t="s">
        <v>1675</v>
      </c>
      <c r="K1235" s="9" t="s">
        <v>2694</v>
      </c>
      <c r="L1235" s="9">
        <v>2.2176781532493101E-2</v>
      </c>
      <c r="M1235" s="9">
        <v>2.2176781532493101E-2</v>
      </c>
      <c r="N1235" s="9">
        <v>0</v>
      </c>
      <c r="O1235" s="9">
        <v>8.2439177224520502E-2</v>
      </c>
      <c r="P1235" s="1" t="s">
        <v>5503</v>
      </c>
      <c r="Q1235" s="9">
        <v>1234</v>
      </c>
      <c r="R1235" s="10">
        <f t="shared" si="76"/>
        <v>2468</v>
      </c>
      <c r="S1235" s="1">
        <f t="shared" si="77"/>
        <v>1</v>
      </c>
      <c r="T1235" s="1">
        <f t="shared" si="78"/>
        <v>0</v>
      </c>
      <c r="U1235" s="1">
        <f t="shared" si="79"/>
        <v>0</v>
      </c>
      <c r="V1235" s="1"/>
    </row>
    <row r="1236" spans="1:22" x14ac:dyDescent="0.3">
      <c r="A1236" s="8">
        <v>1005</v>
      </c>
      <c r="B1236" s="8" t="s">
        <v>1678</v>
      </c>
      <c r="C1236" s="8">
        <v>0.89580000000000004</v>
      </c>
      <c r="D1236" s="8">
        <v>0.2026</v>
      </c>
      <c r="E1236" s="8">
        <v>0.2026</v>
      </c>
      <c r="F1236" s="8" t="s">
        <v>1678</v>
      </c>
      <c r="G1236" s="8">
        <v>0</v>
      </c>
      <c r="H1236" s="1" t="s">
        <v>5504</v>
      </c>
      <c r="I1236" s="8">
        <v>1235</v>
      </c>
      <c r="J1236" s="9" t="s">
        <v>1678</v>
      </c>
      <c r="K1236" s="9" t="s">
        <v>2696</v>
      </c>
      <c r="L1236" s="9">
        <v>9.3117714836484806E-3</v>
      </c>
      <c r="M1236" s="9">
        <v>9.3117714836484806E-3</v>
      </c>
      <c r="N1236" s="9">
        <v>0</v>
      </c>
      <c r="O1236" s="9">
        <v>8.6429822424419003E-2</v>
      </c>
      <c r="P1236" s="1" t="s">
        <v>5505</v>
      </c>
      <c r="Q1236" s="9">
        <v>1235</v>
      </c>
      <c r="R1236" s="10">
        <f t="shared" si="76"/>
        <v>2470</v>
      </c>
      <c r="S1236" s="1">
        <f t="shared" si="77"/>
        <v>1</v>
      </c>
      <c r="T1236" s="1">
        <f t="shared" si="78"/>
        <v>0</v>
      </c>
      <c r="U1236" s="1">
        <f t="shared" si="79"/>
        <v>0</v>
      </c>
      <c r="V1236" s="1"/>
    </row>
    <row r="1237" spans="1:22" x14ac:dyDescent="0.3">
      <c r="A1237" s="8">
        <v>1007</v>
      </c>
      <c r="B1237" s="8" t="s">
        <v>1670</v>
      </c>
      <c r="C1237" s="8">
        <v>0.58460000000000001</v>
      </c>
      <c r="D1237" s="8">
        <v>0.56930000000000003</v>
      </c>
      <c r="E1237" s="8">
        <v>0.56930000000000003</v>
      </c>
      <c r="F1237" s="8" t="s">
        <v>1670</v>
      </c>
      <c r="G1237" s="8">
        <v>0</v>
      </c>
      <c r="H1237" s="1" t="s">
        <v>5506</v>
      </c>
      <c r="I1237" s="8">
        <v>1236</v>
      </c>
      <c r="J1237" s="9" t="s">
        <v>1670</v>
      </c>
      <c r="K1237" s="9" t="s">
        <v>2698</v>
      </c>
      <c r="L1237" s="9">
        <v>4.0587008830980098E-2</v>
      </c>
      <c r="M1237" s="9">
        <v>4.0587008830980098E-2</v>
      </c>
      <c r="N1237" s="9">
        <v>0</v>
      </c>
      <c r="O1237" s="9">
        <v>7.7704439280002993E-2</v>
      </c>
      <c r="P1237" s="1" t="s">
        <v>5507</v>
      </c>
      <c r="Q1237" s="9">
        <v>1236</v>
      </c>
      <c r="R1237" s="10">
        <f t="shared" si="76"/>
        <v>2472</v>
      </c>
      <c r="S1237" s="1">
        <f t="shared" si="77"/>
        <v>1</v>
      </c>
      <c r="T1237" s="1">
        <f t="shared" si="78"/>
        <v>0</v>
      </c>
      <c r="U1237" s="1">
        <f t="shared" si="79"/>
        <v>0</v>
      </c>
      <c r="V1237" s="1"/>
    </row>
    <row r="1238" spans="1:22" x14ac:dyDescent="0.3">
      <c r="A1238" s="8">
        <v>1008</v>
      </c>
      <c r="B1238" s="8" t="s">
        <v>1683</v>
      </c>
      <c r="C1238" s="8">
        <v>0.65400000000000003</v>
      </c>
      <c r="D1238" s="8">
        <v>0.40550000000000003</v>
      </c>
      <c r="E1238" s="8">
        <v>0.40550000000000003</v>
      </c>
      <c r="F1238" s="8" t="s">
        <v>1683</v>
      </c>
      <c r="G1238" s="8">
        <v>0</v>
      </c>
      <c r="H1238" s="1" t="s">
        <v>5508</v>
      </c>
      <c r="I1238" s="8">
        <v>1237</v>
      </c>
      <c r="J1238" s="9" t="s">
        <v>1683</v>
      </c>
      <c r="K1238" s="9" t="s">
        <v>2699</v>
      </c>
      <c r="L1238" s="9">
        <v>1.7990449776763701E-2</v>
      </c>
      <c r="M1238" s="9">
        <v>1.7990449776763701E-2</v>
      </c>
      <c r="N1238" s="9">
        <v>0</v>
      </c>
      <c r="O1238" s="9">
        <v>7.3276279682125398E-2</v>
      </c>
      <c r="P1238" s="1" t="s">
        <v>5509</v>
      </c>
      <c r="Q1238" s="9">
        <v>1237</v>
      </c>
      <c r="R1238" s="10">
        <f t="shared" si="76"/>
        <v>2474</v>
      </c>
      <c r="S1238" s="1">
        <f t="shared" si="77"/>
        <v>1</v>
      </c>
      <c r="T1238" s="1">
        <f t="shared" si="78"/>
        <v>0</v>
      </c>
      <c r="U1238" s="1">
        <f t="shared" si="79"/>
        <v>0</v>
      </c>
      <c r="V1238" s="1"/>
    </row>
    <row r="1239" spans="1:22" x14ac:dyDescent="0.3">
      <c r="A1239" s="8">
        <v>1009</v>
      </c>
      <c r="B1239" s="8" t="s">
        <v>1685</v>
      </c>
      <c r="C1239" s="8">
        <v>0.64739999999999998</v>
      </c>
      <c r="D1239" s="8">
        <v>0.46289999999999998</v>
      </c>
      <c r="E1239" s="8">
        <v>0.46289999999999998</v>
      </c>
      <c r="F1239" s="8" t="s">
        <v>1685</v>
      </c>
      <c r="G1239" s="8">
        <v>0</v>
      </c>
      <c r="H1239" s="1" t="s">
        <v>5510</v>
      </c>
      <c r="I1239" s="8">
        <v>1238</v>
      </c>
      <c r="J1239" s="9" t="s">
        <v>1685</v>
      </c>
      <c r="K1239" s="9" t="s">
        <v>2700</v>
      </c>
      <c r="L1239" s="9">
        <v>2.4571515169867501E-2</v>
      </c>
      <c r="M1239" s="9">
        <v>2.4571515169867501E-2</v>
      </c>
      <c r="N1239" s="9">
        <v>0</v>
      </c>
      <c r="O1239" s="9">
        <v>7.8478517239168794E-2</v>
      </c>
      <c r="P1239" s="1" t="s">
        <v>5511</v>
      </c>
      <c r="Q1239" s="9">
        <v>1238</v>
      </c>
      <c r="R1239" s="10">
        <f t="shared" si="76"/>
        <v>2476</v>
      </c>
      <c r="S1239" s="1">
        <f t="shared" si="77"/>
        <v>1</v>
      </c>
      <c r="T1239" s="1">
        <f t="shared" si="78"/>
        <v>0</v>
      </c>
      <c r="U1239" s="1">
        <f t="shared" si="79"/>
        <v>0</v>
      </c>
      <c r="V1239" s="1"/>
    </row>
    <row r="1240" spans="1:22" x14ac:dyDescent="0.3">
      <c r="A1240" s="8">
        <v>1010</v>
      </c>
      <c r="B1240" s="8" t="s">
        <v>1671</v>
      </c>
      <c r="C1240" s="8">
        <v>0.70309999999999995</v>
      </c>
      <c r="D1240" s="8">
        <v>0.41210000000000002</v>
      </c>
      <c r="E1240" s="8">
        <v>0.41210000000000002</v>
      </c>
      <c r="F1240" s="8" t="s">
        <v>1671</v>
      </c>
      <c r="G1240" s="8">
        <v>0</v>
      </c>
      <c r="H1240" s="1" t="s">
        <v>5512</v>
      </c>
      <c r="I1240" s="8">
        <v>1239</v>
      </c>
      <c r="J1240" s="9" t="s">
        <v>1671</v>
      </c>
      <c r="K1240" s="9" t="s">
        <v>2701</v>
      </c>
      <c r="L1240" s="9">
        <v>1.8596334637628199E-2</v>
      </c>
      <c r="M1240" s="9">
        <v>1.8596334637628199E-2</v>
      </c>
      <c r="N1240" s="9">
        <v>0</v>
      </c>
      <c r="O1240" s="9">
        <v>8.6355129745030498E-2</v>
      </c>
      <c r="P1240" s="1" t="s">
        <v>5513</v>
      </c>
      <c r="Q1240" s="9">
        <v>1239</v>
      </c>
      <c r="R1240" s="10">
        <f t="shared" si="76"/>
        <v>2478</v>
      </c>
      <c r="S1240" s="1">
        <f t="shared" si="77"/>
        <v>1</v>
      </c>
      <c r="T1240" s="1">
        <f t="shared" si="78"/>
        <v>0</v>
      </c>
      <c r="U1240" s="1">
        <f t="shared" si="79"/>
        <v>0</v>
      </c>
      <c r="V1240" s="1"/>
    </row>
    <row r="1241" spans="1:22" x14ac:dyDescent="0.3">
      <c r="A1241" s="8">
        <v>1014</v>
      </c>
      <c r="B1241" s="8" t="s">
        <v>1674</v>
      </c>
      <c r="C1241" s="8">
        <v>0.80500000000000005</v>
      </c>
      <c r="D1241" s="8">
        <v>0.36709999999999998</v>
      </c>
      <c r="E1241" s="8">
        <v>0.36709999999999998</v>
      </c>
      <c r="F1241" s="8" t="s">
        <v>1674</v>
      </c>
      <c r="G1241" s="8">
        <v>0</v>
      </c>
      <c r="H1241" s="1" t="s">
        <v>5514</v>
      </c>
      <c r="I1241" s="8">
        <v>1240</v>
      </c>
      <c r="J1241" s="9" t="s">
        <v>1674</v>
      </c>
      <c r="K1241" s="9" t="s">
        <v>2705</v>
      </c>
      <c r="L1241" s="9">
        <v>2.64492098095006E-2</v>
      </c>
      <c r="M1241" s="9">
        <v>2.64492098095006E-2</v>
      </c>
      <c r="N1241" s="9">
        <v>0</v>
      </c>
      <c r="O1241" s="9">
        <v>6.6414495033424906E-2</v>
      </c>
      <c r="P1241" s="1" t="s">
        <v>5515</v>
      </c>
      <c r="Q1241" s="9">
        <v>1240</v>
      </c>
      <c r="R1241" s="10">
        <f t="shared" si="76"/>
        <v>2480</v>
      </c>
      <c r="S1241" s="1">
        <f t="shared" si="77"/>
        <v>1</v>
      </c>
      <c r="T1241" s="1">
        <f t="shared" si="78"/>
        <v>0</v>
      </c>
      <c r="U1241" s="1">
        <f t="shared" si="79"/>
        <v>0</v>
      </c>
      <c r="V1241" s="1"/>
    </row>
    <row r="1242" spans="1:22" x14ac:dyDescent="0.3">
      <c r="A1242" s="8">
        <v>1022</v>
      </c>
      <c r="B1242" s="8" t="s">
        <v>1674</v>
      </c>
      <c r="C1242" s="8">
        <v>0.86880000000000002</v>
      </c>
      <c r="D1242" s="8">
        <v>0.28739999999999999</v>
      </c>
      <c r="E1242" s="8">
        <v>0.28739999999999999</v>
      </c>
      <c r="F1242" s="8" t="s">
        <v>1674</v>
      </c>
      <c r="G1242" s="8">
        <v>0</v>
      </c>
      <c r="H1242" s="1" t="s">
        <v>5516</v>
      </c>
      <c r="I1242" s="8">
        <v>1241</v>
      </c>
      <c r="J1242" s="9" t="s">
        <v>1674</v>
      </c>
      <c r="K1242" s="9" t="s">
        <v>2713</v>
      </c>
      <c r="L1242" s="9">
        <v>1.26372601935667E-2</v>
      </c>
      <c r="M1242" s="9">
        <v>1.26372601935667E-2</v>
      </c>
      <c r="N1242" s="9">
        <v>0</v>
      </c>
      <c r="O1242" s="9">
        <v>5.5783648910983197E-2</v>
      </c>
      <c r="P1242" s="1" t="s">
        <v>5517</v>
      </c>
      <c r="Q1242" s="9">
        <v>1241</v>
      </c>
      <c r="R1242" s="10">
        <f t="shared" si="76"/>
        <v>2482</v>
      </c>
      <c r="S1242" s="1">
        <f t="shared" si="77"/>
        <v>1</v>
      </c>
      <c r="T1242" s="1">
        <f t="shared" si="78"/>
        <v>0</v>
      </c>
      <c r="U1242" s="1">
        <f t="shared" si="79"/>
        <v>0</v>
      </c>
      <c r="V1242" s="1"/>
    </row>
    <row r="1243" spans="1:22" x14ac:dyDescent="0.3">
      <c r="A1243" s="8">
        <v>1023</v>
      </c>
      <c r="B1243" s="8" t="s">
        <v>1666</v>
      </c>
      <c r="C1243" s="8">
        <v>0.89059999999999995</v>
      </c>
      <c r="D1243" s="8">
        <v>0.20180000000000001</v>
      </c>
      <c r="E1243" s="8">
        <v>0.20180000000000001</v>
      </c>
      <c r="F1243" s="8" t="s">
        <v>1666</v>
      </c>
      <c r="G1243" s="8">
        <v>0</v>
      </c>
      <c r="H1243" s="1" t="s">
        <v>5518</v>
      </c>
      <c r="I1243" s="8">
        <v>1242</v>
      </c>
      <c r="J1243" s="9" t="s">
        <v>1666</v>
      </c>
      <c r="K1243" s="9" t="s">
        <v>2714</v>
      </c>
      <c r="L1243" s="9">
        <v>9.4650060772571102E-3</v>
      </c>
      <c r="M1243" s="9">
        <v>9.4650060772571102E-3</v>
      </c>
      <c r="N1243" s="9">
        <v>0</v>
      </c>
      <c r="O1243" s="9">
        <v>6.4938579498610594E-2</v>
      </c>
      <c r="P1243" s="1" t="s">
        <v>5519</v>
      </c>
      <c r="Q1243" s="9">
        <v>1242</v>
      </c>
      <c r="R1243" s="10">
        <f t="shared" si="76"/>
        <v>2484</v>
      </c>
      <c r="S1243" s="1">
        <f t="shared" si="77"/>
        <v>1</v>
      </c>
      <c r="T1243" s="1">
        <f t="shared" si="78"/>
        <v>0</v>
      </c>
      <c r="U1243" s="1">
        <f t="shared" si="79"/>
        <v>0</v>
      </c>
      <c r="V1243" s="1"/>
    </row>
    <row r="1244" spans="1:22" x14ac:dyDescent="0.3">
      <c r="A1244" s="8">
        <v>1024</v>
      </c>
      <c r="B1244" s="8" t="s">
        <v>1682</v>
      </c>
      <c r="C1244" s="8">
        <v>0.91039999999999999</v>
      </c>
      <c r="D1244" s="8">
        <v>0.18509999999999999</v>
      </c>
      <c r="E1244" s="8">
        <v>0.18509999999999999</v>
      </c>
      <c r="F1244" s="8" t="s">
        <v>1682</v>
      </c>
      <c r="G1244" s="8">
        <v>0</v>
      </c>
      <c r="H1244" s="1" t="s">
        <v>5520</v>
      </c>
      <c r="I1244" s="8">
        <v>1243</v>
      </c>
      <c r="J1244" s="9" t="s">
        <v>1682</v>
      </c>
      <c r="K1244" s="9" t="s">
        <v>2715</v>
      </c>
      <c r="L1244" s="9">
        <v>1.01885325875088E-2</v>
      </c>
      <c r="M1244" s="9">
        <v>1.01885325875088E-2</v>
      </c>
      <c r="N1244" s="9">
        <v>0</v>
      </c>
      <c r="O1244" s="9">
        <v>7.2877038026056898E-2</v>
      </c>
      <c r="P1244" s="1" t="s">
        <v>5521</v>
      </c>
      <c r="Q1244" s="9">
        <v>1243</v>
      </c>
      <c r="R1244" s="10">
        <f t="shared" si="76"/>
        <v>2486</v>
      </c>
      <c r="S1244" s="1">
        <f t="shared" si="77"/>
        <v>1</v>
      </c>
      <c r="T1244" s="1">
        <f t="shared" si="78"/>
        <v>0</v>
      </c>
      <c r="U1244" s="1">
        <f t="shared" si="79"/>
        <v>0</v>
      </c>
      <c r="V1244" s="1"/>
    </row>
    <row r="1245" spans="1:22" x14ac:dyDescent="0.3">
      <c r="A1245" s="8">
        <v>1026</v>
      </c>
      <c r="B1245" s="8" t="s">
        <v>1674</v>
      </c>
      <c r="C1245" s="8">
        <v>0.87980000000000003</v>
      </c>
      <c r="D1245" s="8">
        <v>0.21870000000000001</v>
      </c>
      <c r="E1245" s="8">
        <v>0.21870000000000001</v>
      </c>
      <c r="F1245" s="8" t="s">
        <v>1674</v>
      </c>
      <c r="G1245" s="8">
        <v>0</v>
      </c>
      <c r="H1245" s="1" t="s">
        <v>5522</v>
      </c>
      <c r="I1245" s="8">
        <v>1244</v>
      </c>
      <c r="J1245" s="9" t="s">
        <v>1674</v>
      </c>
      <c r="K1245" s="9" t="s">
        <v>2717</v>
      </c>
      <c r="L1245" s="9">
        <v>9.9887426757859204E-3</v>
      </c>
      <c r="M1245" s="9">
        <v>9.9887426757859204E-3</v>
      </c>
      <c r="N1245" s="9">
        <v>0</v>
      </c>
      <c r="O1245" s="9">
        <v>8.2914040262870206E-2</v>
      </c>
      <c r="P1245" s="1" t="s">
        <v>5523</v>
      </c>
      <c r="Q1245" s="9">
        <v>1244</v>
      </c>
      <c r="R1245" s="10">
        <f t="shared" si="76"/>
        <v>2488</v>
      </c>
      <c r="S1245" s="1">
        <f t="shared" si="77"/>
        <v>1</v>
      </c>
      <c r="T1245" s="1">
        <f t="shared" si="78"/>
        <v>0</v>
      </c>
      <c r="U1245" s="1">
        <f t="shared" si="79"/>
        <v>0</v>
      </c>
      <c r="V1245" s="1"/>
    </row>
    <row r="1246" spans="1:22" x14ac:dyDescent="0.3">
      <c r="A1246" s="8">
        <v>1032</v>
      </c>
      <c r="B1246" s="8" t="s">
        <v>1677</v>
      </c>
      <c r="C1246" s="8">
        <v>0.80579999999999996</v>
      </c>
      <c r="D1246" s="8">
        <v>0.3049</v>
      </c>
      <c r="E1246" s="8">
        <v>0.3049</v>
      </c>
      <c r="F1246" s="8" t="s">
        <v>1677</v>
      </c>
      <c r="G1246" s="8">
        <v>0</v>
      </c>
      <c r="H1246" s="1" t="s">
        <v>5524</v>
      </c>
      <c r="I1246" s="8">
        <v>1245</v>
      </c>
      <c r="J1246" s="9" t="s">
        <v>1677</v>
      </c>
      <c r="K1246" s="9" t="s">
        <v>2723</v>
      </c>
      <c r="L1246" s="9">
        <v>2.1980897004782798E-2</v>
      </c>
      <c r="M1246" s="9">
        <v>2.1980897004782798E-2</v>
      </c>
      <c r="N1246" s="9">
        <v>0</v>
      </c>
      <c r="O1246" s="9">
        <v>8.8037471423081506E-2</v>
      </c>
      <c r="P1246" s="1" t="s">
        <v>5525</v>
      </c>
      <c r="Q1246" s="9">
        <v>1245</v>
      </c>
      <c r="R1246" s="10">
        <f t="shared" si="76"/>
        <v>2490</v>
      </c>
      <c r="S1246" s="1">
        <f t="shared" si="77"/>
        <v>1</v>
      </c>
      <c r="T1246" s="1">
        <f t="shared" si="78"/>
        <v>0</v>
      </c>
      <c r="U1246" s="1">
        <f t="shared" si="79"/>
        <v>0</v>
      </c>
      <c r="V1246" s="1"/>
    </row>
    <row r="1247" spans="1:22" x14ac:dyDescent="0.3">
      <c r="A1247" s="8">
        <v>1035</v>
      </c>
      <c r="B1247" s="8" t="s">
        <v>1674</v>
      </c>
      <c r="C1247" s="8">
        <v>0.84650000000000003</v>
      </c>
      <c r="D1247" s="8">
        <v>0.20799999999999999</v>
      </c>
      <c r="E1247" s="8">
        <v>0.20799999999999999</v>
      </c>
      <c r="F1247" s="8" t="s">
        <v>1674</v>
      </c>
      <c r="G1247" s="8">
        <v>0</v>
      </c>
      <c r="H1247" s="1" t="s">
        <v>5526</v>
      </c>
      <c r="I1247" s="8">
        <v>1246</v>
      </c>
      <c r="J1247" s="9" t="s">
        <v>1674</v>
      </c>
      <c r="K1247" s="9" t="s">
        <v>2726</v>
      </c>
      <c r="L1247" s="9">
        <v>1.59093395344472E-2</v>
      </c>
      <c r="M1247" s="9">
        <v>1.59093395344472E-2</v>
      </c>
      <c r="N1247" s="9">
        <v>0</v>
      </c>
      <c r="O1247" s="9">
        <v>9.3065815927575402E-2</v>
      </c>
      <c r="P1247" s="1" t="s">
        <v>5527</v>
      </c>
      <c r="Q1247" s="9">
        <v>1246</v>
      </c>
      <c r="R1247" s="10">
        <f t="shared" si="76"/>
        <v>2492</v>
      </c>
      <c r="S1247" s="1">
        <f t="shared" si="77"/>
        <v>1</v>
      </c>
      <c r="T1247" s="1">
        <f t="shared" si="78"/>
        <v>0</v>
      </c>
      <c r="U1247" s="1">
        <f t="shared" si="79"/>
        <v>0</v>
      </c>
      <c r="V1247" s="1"/>
    </row>
    <row r="1248" spans="1:22" x14ac:dyDescent="0.3">
      <c r="A1248" s="8">
        <v>1040</v>
      </c>
      <c r="B1248" s="8" t="s">
        <v>1668</v>
      </c>
      <c r="C1248" s="8">
        <v>0.82269999999999999</v>
      </c>
      <c r="D1248" s="8">
        <v>0.2581</v>
      </c>
      <c r="E1248" s="8">
        <v>0.2581</v>
      </c>
      <c r="F1248" s="8" t="s">
        <v>1668</v>
      </c>
      <c r="G1248" s="8">
        <v>0</v>
      </c>
      <c r="H1248" s="1" t="s">
        <v>5528</v>
      </c>
      <c r="I1248" s="8">
        <v>1247</v>
      </c>
      <c r="J1248" s="9" t="s">
        <v>1668</v>
      </c>
      <c r="K1248" s="9" t="s">
        <v>2731</v>
      </c>
      <c r="L1248" s="9">
        <v>1.53464422609947E-2</v>
      </c>
      <c r="M1248" s="9">
        <v>1.53464422609947E-2</v>
      </c>
      <c r="N1248" s="9">
        <v>0</v>
      </c>
      <c r="O1248" s="9">
        <v>8.0988944809995703E-2</v>
      </c>
      <c r="P1248" s="1" t="s">
        <v>5529</v>
      </c>
      <c r="Q1248" s="9">
        <v>1247</v>
      </c>
      <c r="R1248" s="10">
        <f t="shared" si="76"/>
        <v>2494</v>
      </c>
      <c r="S1248" s="1">
        <f t="shared" si="77"/>
        <v>1</v>
      </c>
      <c r="T1248" s="1">
        <f t="shared" si="78"/>
        <v>0</v>
      </c>
      <c r="U1248" s="1">
        <f t="shared" si="79"/>
        <v>0</v>
      </c>
      <c r="V1248" s="1"/>
    </row>
    <row r="1249" spans="1:22" x14ac:dyDescent="0.3">
      <c r="A1249" s="8">
        <v>1043</v>
      </c>
      <c r="B1249" s="8" t="s">
        <v>1683</v>
      </c>
      <c r="C1249" s="8">
        <v>0.92220000000000002</v>
      </c>
      <c r="D1249" s="8">
        <v>0.13239999999999999</v>
      </c>
      <c r="E1249" s="8">
        <v>0.13239999999999999</v>
      </c>
      <c r="F1249" s="8" t="s">
        <v>1683</v>
      </c>
      <c r="G1249" s="8">
        <v>0</v>
      </c>
      <c r="H1249" s="1" t="s">
        <v>5530</v>
      </c>
      <c r="I1249" s="8">
        <v>1248</v>
      </c>
      <c r="J1249" s="9" t="s">
        <v>1683</v>
      </c>
      <c r="K1249" s="9" t="s">
        <v>2734</v>
      </c>
      <c r="L1249" s="9">
        <v>6.5400154282024498E-3</v>
      </c>
      <c r="M1249" s="9">
        <v>6.5400154282024498E-3</v>
      </c>
      <c r="N1249" s="9">
        <v>0</v>
      </c>
      <c r="O1249" s="9">
        <v>7.7039193758373897E-2</v>
      </c>
      <c r="P1249" s="1" t="s">
        <v>5531</v>
      </c>
      <c r="Q1249" s="9">
        <v>1248</v>
      </c>
      <c r="R1249" s="10">
        <f t="shared" si="76"/>
        <v>2496</v>
      </c>
      <c r="S1249" s="1">
        <f t="shared" si="77"/>
        <v>1</v>
      </c>
      <c r="T1249" s="1">
        <f t="shared" si="78"/>
        <v>0</v>
      </c>
      <c r="U1249" s="1">
        <f t="shared" si="79"/>
        <v>0</v>
      </c>
      <c r="V1249" s="1"/>
    </row>
    <row r="1250" spans="1:22" x14ac:dyDescent="0.3">
      <c r="A1250" s="8">
        <v>1048</v>
      </c>
      <c r="B1250" s="8" t="s">
        <v>1671</v>
      </c>
      <c r="C1250" s="8">
        <v>0.61460000000000004</v>
      </c>
      <c r="D1250" s="8">
        <v>0.56399999999999995</v>
      </c>
      <c r="E1250" s="8">
        <v>0.56399999999999995</v>
      </c>
      <c r="F1250" s="8" t="s">
        <v>1671</v>
      </c>
      <c r="G1250" s="8">
        <v>0</v>
      </c>
      <c r="H1250" s="1" t="s">
        <v>5532</v>
      </c>
      <c r="I1250" s="8">
        <v>1249</v>
      </c>
      <c r="J1250" s="9" t="s">
        <v>1671</v>
      </c>
      <c r="K1250" s="9" t="s">
        <v>2739</v>
      </c>
      <c r="L1250" s="9">
        <v>2.69405471302104E-2</v>
      </c>
      <c r="M1250" s="9">
        <v>2.69405471302104E-2</v>
      </c>
      <c r="N1250" s="9">
        <v>0</v>
      </c>
      <c r="O1250" s="9">
        <v>7.4606421689635494E-2</v>
      </c>
      <c r="P1250" s="1" t="s">
        <v>5533</v>
      </c>
      <c r="Q1250" s="9">
        <v>1249</v>
      </c>
      <c r="R1250" s="10">
        <f t="shared" si="76"/>
        <v>2498</v>
      </c>
      <c r="S1250" s="1">
        <f t="shared" si="77"/>
        <v>1</v>
      </c>
      <c r="T1250" s="1">
        <f t="shared" si="78"/>
        <v>0</v>
      </c>
      <c r="U1250" s="1">
        <f t="shared" si="79"/>
        <v>0</v>
      </c>
      <c r="V1250" s="1"/>
    </row>
    <row r="1251" spans="1:22" x14ac:dyDescent="0.3">
      <c r="A1251" s="8">
        <v>1049</v>
      </c>
      <c r="B1251" s="8" t="s">
        <v>1669</v>
      </c>
      <c r="C1251" s="8">
        <v>0.65710000000000002</v>
      </c>
      <c r="D1251" s="8">
        <v>0.51700000000000002</v>
      </c>
      <c r="E1251" s="8">
        <v>0.51700000000000002</v>
      </c>
      <c r="F1251" s="8" t="s">
        <v>1669</v>
      </c>
      <c r="G1251" s="8">
        <v>0</v>
      </c>
      <c r="H1251" s="1" t="s">
        <v>5534</v>
      </c>
      <c r="I1251" s="8">
        <v>1250</v>
      </c>
      <c r="J1251" s="9" t="s">
        <v>1669</v>
      </c>
      <c r="K1251" s="9" t="s">
        <v>2740</v>
      </c>
      <c r="L1251" s="9">
        <v>3.0618956663810398E-2</v>
      </c>
      <c r="M1251" s="9">
        <v>3.0618956663810398E-2</v>
      </c>
      <c r="N1251" s="9">
        <v>0</v>
      </c>
      <c r="O1251" s="9">
        <v>8.5219465296989302E-2</v>
      </c>
      <c r="P1251" s="1" t="s">
        <v>5535</v>
      </c>
      <c r="Q1251" s="9">
        <v>1250</v>
      </c>
      <c r="R1251" s="10">
        <f t="shared" si="76"/>
        <v>2500</v>
      </c>
      <c r="S1251" s="1">
        <f t="shared" si="77"/>
        <v>1</v>
      </c>
      <c r="T1251" s="1">
        <f t="shared" si="78"/>
        <v>0</v>
      </c>
      <c r="U1251" s="1">
        <f t="shared" si="79"/>
        <v>0</v>
      </c>
      <c r="V1251" s="1"/>
    </row>
    <row r="1252" spans="1:22" x14ac:dyDescent="0.3">
      <c r="A1252" s="8">
        <v>1050</v>
      </c>
      <c r="B1252" s="8" t="s">
        <v>1673</v>
      </c>
      <c r="C1252" s="8">
        <v>0.71130000000000004</v>
      </c>
      <c r="D1252" s="8">
        <v>0.35299999999999998</v>
      </c>
      <c r="E1252" s="8">
        <v>0.35299999999999998</v>
      </c>
      <c r="F1252" s="8" t="s">
        <v>1673</v>
      </c>
      <c r="G1252" s="8">
        <v>0</v>
      </c>
      <c r="H1252" s="1" t="s">
        <v>5536</v>
      </c>
      <c r="I1252" s="8">
        <v>1251</v>
      </c>
      <c r="J1252" s="9" t="s">
        <v>1673</v>
      </c>
      <c r="K1252" s="9" t="s">
        <v>2741</v>
      </c>
      <c r="L1252" s="9">
        <v>2.8545411545741899E-2</v>
      </c>
      <c r="M1252" s="9">
        <v>2.8545411545741899E-2</v>
      </c>
      <c r="N1252" s="9">
        <v>0</v>
      </c>
      <c r="O1252" s="9">
        <v>9.8105208121051293E-2</v>
      </c>
      <c r="P1252" s="1" t="s">
        <v>5537</v>
      </c>
      <c r="Q1252" s="9">
        <v>1251</v>
      </c>
      <c r="R1252" s="10">
        <f t="shared" si="76"/>
        <v>2502</v>
      </c>
      <c r="S1252" s="1">
        <f t="shared" si="77"/>
        <v>1</v>
      </c>
      <c r="T1252" s="1">
        <f t="shared" si="78"/>
        <v>0</v>
      </c>
      <c r="U1252" s="1">
        <f t="shared" si="79"/>
        <v>0</v>
      </c>
      <c r="V1252" s="1"/>
    </row>
    <row r="1253" spans="1:22" x14ac:dyDescent="0.3">
      <c r="A1253" s="8">
        <v>1052</v>
      </c>
      <c r="B1253" s="8" t="s">
        <v>1684</v>
      </c>
      <c r="C1253" s="8">
        <v>0.57899999999999996</v>
      </c>
      <c r="D1253" s="8">
        <v>0.61209999999999998</v>
      </c>
      <c r="E1253" s="8">
        <v>0.61209999999999998</v>
      </c>
      <c r="F1253" s="8" t="s">
        <v>1684</v>
      </c>
      <c r="G1253" s="8">
        <v>0</v>
      </c>
      <c r="H1253" s="1" t="s">
        <v>5538</v>
      </c>
      <c r="I1253" s="8">
        <v>1252</v>
      </c>
      <c r="J1253" s="9" t="s">
        <v>1684</v>
      </c>
      <c r="K1253" s="9" t="s">
        <v>2743</v>
      </c>
      <c r="L1253" s="9">
        <v>4.4000459586843801E-2</v>
      </c>
      <c r="M1253" s="9">
        <v>4.4000459586843801E-2</v>
      </c>
      <c r="N1253" s="9">
        <v>0</v>
      </c>
      <c r="O1253" s="9">
        <v>7.4333303305023204E-2</v>
      </c>
      <c r="P1253" s="1" t="s">
        <v>5539</v>
      </c>
      <c r="Q1253" s="9">
        <v>1252</v>
      </c>
      <c r="R1253" s="10">
        <f t="shared" si="76"/>
        <v>2504</v>
      </c>
      <c r="S1253" s="1">
        <f t="shared" si="77"/>
        <v>1</v>
      </c>
      <c r="T1253" s="1">
        <f t="shared" si="78"/>
        <v>0</v>
      </c>
      <c r="U1253" s="1">
        <f t="shared" si="79"/>
        <v>0</v>
      </c>
      <c r="V1253" s="1"/>
    </row>
    <row r="1254" spans="1:22" x14ac:dyDescent="0.3">
      <c r="A1254" s="8">
        <v>1057</v>
      </c>
      <c r="B1254" s="8" t="s">
        <v>1673</v>
      </c>
      <c r="C1254" s="8">
        <v>0.71750000000000003</v>
      </c>
      <c r="D1254" s="8">
        <v>0.37130000000000002</v>
      </c>
      <c r="E1254" s="8">
        <v>0.37130000000000002</v>
      </c>
      <c r="F1254" s="8" t="s">
        <v>1673</v>
      </c>
      <c r="G1254" s="8">
        <v>0</v>
      </c>
      <c r="H1254" s="1" t="s">
        <v>5540</v>
      </c>
      <c r="I1254" s="8">
        <v>1253</v>
      </c>
      <c r="J1254" s="9" t="s">
        <v>1673</v>
      </c>
      <c r="K1254" s="9" t="s">
        <v>2748</v>
      </c>
      <c r="L1254" s="9">
        <v>2.2197130845071598E-2</v>
      </c>
      <c r="M1254" s="9">
        <v>2.2197130845071598E-2</v>
      </c>
      <c r="N1254" s="9">
        <v>0</v>
      </c>
      <c r="O1254" s="9">
        <v>7.8788065868980198E-2</v>
      </c>
      <c r="P1254" s="1" t="s">
        <v>5541</v>
      </c>
      <c r="Q1254" s="9">
        <v>1253</v>
      </c>
      <c r="R1254" s="10">
        <f t="shared" si="76"/>
        <v>2506</v>
      </c>
      <c r="S1254" s="1">
        <f t="shared" si="77"/>
        <v>1</v>
      </c>
      <c r="T1254" s="1">
        <f t="shared" si="78"/>
        <v>0</v>
      </c>
      <c r="U1254" s="1">
        <f t="shared" si="79"/>
        <v>0</v>
      </c>
      <c r="V1254" s="1"/>
    </row>
    <row r="1255" spans="1:22" x14ac:dyDescent="0.3">
      <c r="A1255" s="8">
        <v>1059</v>
      </c>
      <c r="B1255" s="8" t="s">
        <v>1682</v>
      </c>
      <c r="C1255" s="8">
        <v>0.82989999999999997</v>
      </c>
      <c r="D1255" s="8">
        <v>0.2162</v>
      </c>
      <c r="E1255" s="8">
        <v>0.2162</v>
      </c>
      <c r="F1255" s="8" t="s">
        <v>1682</v>
      </c>
      <c r="G1255" s="8">
        <v>0</v>
      </c>
      <c r="H1255" s="1" t="s">
        <v>5542</v>
      </c>
      <c r="I1255" s="8">
        <v>1254</v>
      </c>
      <c r="J1255" s="9" t="s">
        <v>1682</v>
      </c>
      <c r="K1255" s="9" t="s">
        <v>2750</v>
      </c>
      <c r="L1255" s="9">
        <v>1.415227199632E-2</v>
      </c>
      <c r="M1255" s="9">
        <v>1.415227199632E-2</v>
      </c>
      <c r="N1255" s="9">
        <v>0</v>
      </c>
      <c r="O1255" s="9">
        <v>8.6665936521593503E-2</v>
      </c>
      <c r="P1255" s="1" t="s">
        <v>5543</v>
      </c>
      <c r="Q1255" s="9">
        <v>1254</v>
      </c>
      <c r="R1255" s="10">
        <f t="shared" si="76"/>
        <v>2508</v>
      </c>
      <c r="S1255" s="1">
        <f t="shared" si="77"/>
        <v>1</v>
      </c>
      <c r="T1255" s="1">
        <f t="shared" si="78"/>
        <v>0</v>
      </c>
      <c r="U1255" s="1">
        <f t="shared" si="79"/>
        <v>0</v>
      </c>
      <c r="V1255" s="1"/>
    </row>
    <row r="1256" spans="1:22" x14ac:dyDescent="0.3">
      <c r="A1256" s="8">
        <v>1061</v>
      </c>
      <c r="B1256" s="8" t="s">
        <v>1674</v>
      </c>
      <c r="C1256" s="8">
        <v>0.7056</v>
      </c>
      <c r="D1256" s="8">
        <v>0.3503</v>
      </c>
      <c r="E1256" s="8">
        <v>0.3503</v>
      </c>
      <c r="F1256" s="8" t="s">
        <v>1674</v>
      </c>
      <c r="G1256" s="8">
        <v>0</v>
      </c>
      <c r="H1256" s="1" t="s">
        <v>5544</v>
      </c>
      <c r="I1256" s="8">
        <v>1255</v>
      </c>
      <c r="J1256" s="9" t="s">
        <v>1674</v>
      </c>
      <c r="K1256" s="9" t="s">
        <v>2752</v>
      </c>
      <c r="L1256" s="9">
        <v>1.7001152556253799E-2</v>
      </c>
      <c r="M1256" s="9">
        <v>1.7001152556253799E-2</v>
      </c>
      <c r="N1256" s="9">
        <v>0</v>
      </c>
      <c r="O1256" s="9">
        <v>7.1059838885564899E-2</v>
      </c>
      <c r="P1256" s="1" t="s">
        <v>5545</v>
      </c>
      <c r="Q1256" s="9">
        <v>1255</v>
      </c>
      <c r="R1256" s="10">
        <f t="shared" si="76"/>
        <v>2510</v>
      </c>
      <c r="S1256" s="1">
        <f t="shared" si="77"/>
        <v>1</v>
      </c>
      <c r="T1256" s="1">
        <f t="shared" si="78"/>
        <v>0</v>
      </c>
      <c r="U1256" s="1">
        <f t="shared" si="79"/>
        <v>0</v>
      </c>
      <c r="V1256" s="1"/>
    </row>
    <row r="1257" spans="1:22" x14ac:dyDescent="0.3">
      <c r="A1257" s="8">
        <v>1068</v>
      </c>
      <c r="B1257" s="8" t="s">
        <v>1679</v>
      </c>
      <c r="C1257" s="8">
        <v>0.82050000000000001</v>
      </c>
      <c r="D1257" s="8">
        <v>0.20119999999999999</v>
      </c>
      <c r="E1257" s="8">
        <v>0.20119999999999999</v>
      </c>
      <c r="F1257" s="8" t="s">
        <v>1679</v>
      </c>
      <c r="G1257" s="8">
        <v>0</v>
      </c>
      <c r="H1257" s="1" t="s">
        <v>5546</v>
      </c>
      <c r="I1257" s="8">
        <v>1256</v>
      </c>
      <c r="J1257" s="9" t="s">
        <v>1679</v>
      </c>
      <c r="K1257" s="9" t="s">
        <v>2759</v>
      </c>
      <c r="L1257" s="9">
        <v>9.5722815534583297E-3</v>
      </c>
      <c r="M1257" s="9">
        <v>9.5722815534583297E-3</v>
      </c>
      <c r="N1257" s="9">
        <v>0</v>
      </c>
      <c r="O1257" s="9">
        <v>7.1788349679509006E-2</v>
      </c>
      <c r="P1257" s="1" t="s">
        <v>5547</v>
      </c>
      <c r="Q1257" s="9">
        <v>1256</v>
      </c>
      <c r="R1257" s="10">
        <f t="shared" si="76"/>
        <v>2512</v>
      </c>
      <c r="S1257" s="1">
        <f t="shared" si="77"/>
        <v>1</v>
      </c>
      <c r="T1257" s="1">
        <f t="shared" si="78"/>
        <v>0</v>
      </c>
      <c r="U1257" s="1">
        <f t="shared" si="79"/>
        <v>0</v>
      </c>
      <c r="V1257" s="1"/>
    </row>
    <row r="1258" spans="1:22" x14ac:dyDescent="0.3">
      <c r="A1258" s="8">
        <v>1071</v>
      </c>
      <c r="B1258" s="8" t="s">
        <v>1673</v>
      </c>
      <c r="C1258" s="8">
        <v>0.63</v>
      </c>
      <c r="D1258" s="8">
        <v>0.33800000000000002</v>
      </c>
      <c r="E1258" s="8">
        <v>0.33800000000000002</v>
      </c>
      <c r="F1258" s="8" t="s">
        <v>1673</v>
      </c>
      <c r="G1258" s="8">
        <v>0</v>
      </c>
      <c r="H1258" s="1" t="s">
        <v>5548</v>
      </c>
      <c r="I1258" s="8">
        <v>1257</v>
      </c>
      <c r="J1258" s="9" t="s">
        <v>1673</v>
      </c>
      <c r="K1258" s="9" t="s">
        <v>2762</v>
      </c>
      <c r="L1258" s="9">
        <v>2.1625385122300601E-2</v>
      </c>
      <c r="M1258" s="9">
        <v>2.1625385122300601E-2</v>
      </c>
      <c r="N1258" s="9">
        <v>0</v>
      </c>
      <c r="O1258" s="9">
        <v>7.8813811726366895E-2</v>
      </c>
      <c r="P1258" s="1" t="s">
        <v>5549</v>
      </c>
      <c r="Q1258" s="9">
        <v>1257</v>
      </c>
      <c r="R1258" s="10">
        <f t="shared" si="76"/>
        <v>2514</v>
      </c>
      <c r="S1258" s="1">
        <f t="shared" si="77"/>
        <v>1</v>
      </c>
      <c r="T1258" s="1">
        <f t="shared" si="78"/>
        <v>0</v>
      </c>
      <c r="U1258" s="1">
        <f t="shared" si="79"/>
        <v>0</v>
      </c>
      <c r="V1258" s="1"/>
    </row>
    <row r="1259" spans="1:22" x14ac:dyDescent="0.3">
      <c r="A1259" s="8">
        <v>1074</v>
      </c>
      <c r="B1259" s="8" t="s">
        <v>1674</v>
      </c>
      <c r="C1259" s="8">
        <v>0.72030000000000005</v>
      </c>
      <c r="D1259" s="8">
        <v>0.31869999999999998</v>
      </c>
      <c r="E1259" s="8">
        <v>0.31869999999999998</v>
      </c>
      <c r="F1259" s="8" t="s">
        <v>1674</v>
      </c>
      <c r="G1259" s="8">
        <v>0</v>
      </c>
      <c r="H1259" s="1" t="s">
        <v>5550</v>
      </c>
      <c r="I1259" s="8">
        <v>1258</v>
      </c>
      <c r="J1259" s="9" t="s">
        <v>1674</v>
      </c>
      <c r="K1259" s="9" t="s">
        <v>2765</v>
      </c>
      <c r="L1259" s="9">
        <v>1.8556006519007399E-2</v>
      </c>
      <c r="M1259" s="9">
        <v>1.8556006519007399E-2</v>
      </c>
      <c r="N1259" s="9">
        <v>0</v>
      </c>
      <c r="O1259" s="9">
        <v>8.5418008579366003E-2</v>
      </c>
      <c r="P1259" s="1" t="s">
        <v>5551</v>
      </c>
      <c r="Q1259" s="9">
        <v>1258</v>
      </c>
      <c r="R1259" s="10">
        <f t="shared" si="76"/>
        <v>2516</v>
      </c>
      <c r="S1259" s="1">
        <f t="shared" si="77"/>
        <v>1</v>
      </c>
      <c r="T1259" s="1">
        <f t="shared" si="78"/>
        <v>0</v>
      </c>
      <c r="U1259" s="1">
        <f t="shared" si="79"/>
        <v>0</v>
      </c>
      <c r="V1259" s="1"/>
    </row>
    <row r="1260" spans="1:22" x14ac:dyDescent="0.3">
      <c r="A1260" s="8">
        <v>1075</v>
      </c>
      <c r="B1260" s="8" t="s">
        <v>1683</v>
      </c>
      <c r="C1260" s="8">
        <v>0.73609999999999998</v>
      </c>
      <c r="D1260" s="8">
        <v>0.24740000000000001</v>
      </c>
      <c r="E1260" s="8">
        <v>0.24740000000000001</v>
      </c>
      <c r="F1260" s="8" t="s">
        <v>1683</v>
      </c>
      <c r="G1260" s="8">
        <v>0</v>
      </c>
      <c r="H1260" s="1" t="s">
        <v>5552</v>
      </c>
      <c r="I1260" s="8">
        <v>1259</v>
      </c>
      <c r="J1260" s="9" t="s">
        <v>1683</v>
      </c>
      <c r="K1260" s="9" t="s">
        <v>2766</v>
      </c>
      <c r="L1260" s="9">
        <v>1.9148646566342398E-2</v>
      </c>
      <c r="M1260" s="9">
        <v>1.9148646566342398E-2</v>
      </c>
      <c r="N1260" s="9">
        <v>0</v>
      </c>
      <c r="O1260" s="9">
        <v>9.3140529550736206E-2</v>
      </c>
      <c r="P1260" s="1" t="s">
        <v>5553</v>
      </c>
      <c r="Q1260" s="9">
        <v>1259</v>
      </c>
      <c r="R1260" s="10">
        <f t="shared" si="76"/>
        <v>2518</v>
      </c>
      <c r="S1260" s="1">
        <f t="shared" si="77"/>
        <v>1</v>
      </c>
      <c r="T1260" s="1">
        <f t="shared" si="78"/>
        <v>0</v>
      </c>
      <c r="U1260" s="1">
        <f t="shared" si="79"/>
        <v>0</v>
      </c>
      <c r="V1260" s="1"/>
    </row>
    <row r="1261" spans="1:22" x14ac:dyDescent="0.3">
      <c r="A1261" s="8">
        <v>1076</v>
      </c>
      <c r="B1261" s="8" t="s">
        <v>1669</v>
      </c>
      <c r="C1261" s="8">
        <v>0.81699999999999995</v>
      </c>
      <c r="D1261" s="8">
        <v>0.27060000000000001</v>
      </c>
      <c r="E1261" s="8">
        <v>0.27060000000000001</v>
      </c>
      <c r="F1261" s="8" t="s">
        <v>1669</v>
      </c>
      <c r="G1261" s="8">
        <v>0</v>
      </c>
      <c r="H1261" s="1" t="s">
        <v>5554</v>
      </c>
      <c r="I1261" s="8">
        <v>1260</v>
      </c>
      <c r="J1261" s="9" t="s">
        <v>1669</v>
      </c>
      <c r="K1261" s="9" t="s">
        <v>2767</v>
      </c>
      <c r="L1261" s="9">
        <v>1.4779278306579199E-2</v>
      </c>
      <c r="M1261" s="9">
        <v>1.4779278306579199E-2</v>
      </c>
      <c r="N1261" s="9">
        <v>0</v>
      </c>
      <c r="O1261" s="9">
        <v>9.5777798737418401E-2</v>
      </c>
      <c r="P1261" s="1" t="s">
        <v>5555</v>
      </c>
      <c r="Q1261" s="9">
        <v>1260</v>
      </c>
      <c r="R1261" s="10">
        <f t="shared" si="76"/>
        <v>2520</v>
      </c>
      <c r="S1261" s="1">
        <f t="shared" si="77"/>
        <v>1</v>
      </c>
      <c r="T1261" s="1">
        <f t="shared" si="78"/>
        <v>0</v>
      </c>
      <c r="U1261" s="1">
        <f t="shared" si="79"/>
        <v>0</v>
      </c>
      <c r="V1261" s="1"/>
    </row>
    <row r="1262" spans="1:22" x14ac:dyDescent="0.3">
      <c r="A1262" s="8">
        <v>1078</v>
      </c>
      <c r="B1262" s="8" t="s">
        <v>1679</v>
      </c>
      <c r="C1262" s="8">
        <v>0.84330000000000005</v>
      </c>
      <c r="D1262" s="8">
        <v>0.214</v>
      </c>
      <c r="E1262" s="8">
        <v>0.214</v>
      </c>
      <c r="F1262" s="8" t="s">
        <v>1679</v>
      </c>
      <c r="G1262" s="8">
        <v>0</v>
      </c>
      <c r="H1262" s="1" t="s">
        <v>5556</v>
      </c>
      <c r="I1262" s="8">
        <v>1261</v>
      </c>
      <c r="J1262" s="9" t="s">
        <v>1679</v>
      </c>
      <c r="K1262" s="9" t="s">
        <v>2769</v>
      </c>
      <c r="L1262" s="9">
        <v>1.56820509203816E-2</v>
      </c>
      <c r="M1262" s="9">
        <v>1.56820509203816E-2</v>
      </c>
      <c r="N1262" s="9">
        <v>0</v>
      </c>
      <c r="O1262" s="9">
        <v>8.9133941112754994E-2</v>
      </c>
      <c r="P1262" s="1" t="s">
        <v>5557</v>
      </c>
      <c r="Q1262" s="9">
        <v>1261</v>
      </c>
      <c r="R1262" s="10">
        <f t="shared" si="76"/>
        <v>2522</v>
      </c>
      <c r="S1262" s="1">
        <f t="shared" si="77"/>
        <v>1</v>
      </c>
      <c r="T1262" s="1">
        <f t="shared" si="78"/>
        <v>0</v>
      </c>
      <c r="U1262" s="1">
        <f t="shared" si="79"/>
        <v>0</v>
      </c>
      <c r="V1262" s="1"/>
    </row>
    <row r="1263" spans="1:22" x14ac:dyDescent="0.3">
      <c r="A1263" s="8">
        <v>1082</v>
      </c>
      <c r="B1263" s="8" t="s">
        <v>1675</v>
      </c>
      <c r="C1263" s="8">
        <v>0.53520000000000001</v>
      </c>
      <c r="D1263" s="8">
        <v>0.43559999999999999</v>
      </c>
      <c r="E1263" s="8">
        <v>0.43559999999999999</v>
      </c>
      <c r="F1263" s="8" t="s">
        <v>1675</v>
      </c>
      <c r="G1263" s="8">
        <v>0</v>
      </c>
      <c r="H1263" s="1" t="s">
        <v>5558</v>
      </c>
      <c r="I1263" s="8">
        <v>1262</v>
      </c>
      <c r="J1263" s="9" t="s">
        <v>1675</v>
      </c>
      <c r="K1263" s="9" t="s">
        <v>2773</v>
      </c>
      <c r="L1263" s="9">
        <v>3.4778419161745101E-2</v>
      </c>
      <c r="M1263" s="9">
        <v>3.4778419161745101E-2</v>
      </c>
      <c r="N1263" s="9">
        <v>0</v>
      </c>
      <c r="O1263" s="9">
        <v>8.3095319609037696E-2</v>
      </c>
      <c r="P1263" s="1" t="s">
        <v>5559</v>
      </c>
      <c r="Q1263" s="9">
        <v>1262</v>
      </c>
      <c r="R1263" s="10">
        <f t="shared" si="76"/>
        <v>2524</v>
      </c>
      <c r="S1263" s="1">
        <f t="shared" si="77"/>
        <v>1</v>
      </c>
      <c r="T1263" s="1">
        <f t="shared" si="78"/>
        <v>0</v>
      </c>
      <c r="U1263" s="1">
        <f t="shared" si="79"/>
        <v>0</v>
      </c>
      <c r="V1263" s="1"/>
    </row>
    <row r="1264" spans="1:22" x14ac:dyDescent="0.3">
      <c r="A1264" s="8">
        <v>1086</v>
      </c>
      <c r="B1264" s="8" t="s">
        <v>1682</v>
      </c>
      <c r="C1264" s="8">
        <v>0.54420000000000002</v>
      </c>
      <c r="D1264" s="8">
        <v>0.57389999999999997</v>
      </c>
      <c r="E1264" s="8">
        <v>0.57389999999999997</v>
      </c>
      <c r="F1264" s="8" t="s">
        <v>1682</v>
      </c>
      <c r="G1264" s="8">
        <v>0</v>
      </c>
      <c r="H1264" s="1" t="s">
        <v>5560</v>
      </c>
      <c r="I1264" s="8">
        <v>1263</v>
      </c>
      <c r="J1264" s="9" t="s">
        <v>1682</v>
      </c>
      <c r="K1264" s="9" t="s">
        <v>2777</v>
      </c>
      <c r="L1264" s="9">
        <v>3.7922482305705697E-2</v>
      </c>
      <c r="M1264" s="9">
        <v>3.7922482305705697E-2</v>
      </c>
      <c r="N1264" s="9">
        <v>0</v>
      </c>
      <c r="O1264" s="9">
        <v>9.3090996601636694E-2</v>
      </c>
      <c r="P1264" s="1" t="s">
        <v>5561</v>
      </c>
      <c r="Q1264" s="9">
        <v>1263</v>
      </c>
      <c r="R1264" s="10">
        <f t="shared" si="76"/>
        <v>2526</v>
      </c>
      <c r="S1264" s="1">
        <f t="shared" si="77"/>
        <v>1</v>
      </c>
      <c r="T1264" s="1">
        <f t="shared" si="78"/>
        <v>0</v>
      </c>
      <c r="U1264" s="1">
        <f t="shared" si="79"/>
        <v>0</v>
      </c>
      <c r="V1264" s="1"/>
    </row>
    <row r="1265" spans="1:22" x14ac:dyDescent="0.3">
      <c r="A1265" s="8">
        <v>1087</v>
      </c>
      <c r="B1265" s="8" t="s">
        <v>1673</v>
      </c>
      <c r="C1265" s="8">
        <v>0.64259999999999995</v>
      </c>
      <c r="D1265" s="8">
        <v>0.40600000000000003</v>
      </c>
      <c r="E1265" s="8">
        <v>0.40600000000000003</v>
      </c>
      <c r="F1265" s="8" t="s">
        <v>1673</v>
      </c>
      <c r="G1265" s="8">
        <v>0</v>
      </c>
      <c r="H1265" s="1" t="s">
        <v>5562</v>
      </c>
      <c r="I1265" s="8">
        <v>1264</v>
      </c>
      <c r="J1265" s="9" t="s">
        <v>1673</v>
      </c>
      <c r="K1265" s="9" t="s">
        <v>2778</v>
      </c>
      <c r="L1265" s="9">
        <v>2.5989420615959501E-2</v>
      </c>
      <c r="M1265" s="9">
        <v>2.5989420615959501E-2</v>
      </c>
      <c r="N1265" s="9">
        <v>0</v>
      </c>
      <c r="O1265" s="9">
        <v>7.8078627372837495E-2</v>
      </c>
      <c r="P1265" s="1" t="s">
        <v>5563</v>
      </c>
      <c r="Q1265" s="9">
        <v>1264</v>
      </c>
      <c r="R1265" s="10">
        <f t="shared" si="76"/>
        <v>2528</v>
      </c>
      <c r="S1265" s="1">
        <f t="shared" si="77"/>
        <v>1</v>
      </c>
      <c r="T1265" s="1">
        <f t="shared" si="78"/>
        <v>0</v>
      </c>
      <c r="U1265" s="1">
        <f t="shared" si="79"/>
        <v>0</v>
      </c>
      <c r="V1265" s="1"/>
    </row>
    <row r="1266" spans="1:22" x14ac:dyDescent="0.3">
      <c r="A1266" s="8">
        <v>1088</v>
      </c>
      <c r="B1266" s="8" t="s">
        <v>1685</v>
      </c>
      <c r="C1266" s="8">
        <v>0.76910000000000001</v>
      </c>
      <c r="D1266" s="8">
        <v>0.36580000000000001</v>
      </c>
      <c r="E1266" s="8">
        <v>0.36580000000000001</v>
      </c>
      <c r="F1266" s="8" t="s">
        <v>1685</v>
      </c>
      <c r="G1266" s="8">
        <v>0</v>
      </c>
      <c r="H1266" s="1" t="s">
        <v>5564</v>
      </c>
      <c r="I1266" s="8">
        <v>1265</v>
      </c>
      <c r="J1266" s="9" t="s">
        <v>1685</v>
      </c>
      <c r="K1266" s="9" t="s">
        <v>2779</v>
      </c>
      <c r="L1266" s="9">
        <v>2.1965513364043902E-2</v>
      </c>
      <c r="M1266" s="9">
        <v>2.1965513364043902E-2</v>
      </c>
      <c r="N1266" s="9">
        <v>0</v>
      </c>
      <c r="O1266" s="9">
        <v>9.4027200073983797E-2</v>
      </c>
      <c r="P1266" s="1" t="s">
        <v>5565</v>
      </c>
      <c r="Q1266" s="9">
        <v>1265</v>
      </c>
      <c r="R1266" s="10">
        <f t="shared" si="76"/>
        <v>2530</v>
      </c>
      <c r="S1266" s="1">
        <f t="shared" si="77"/>
        <v>1</v>
      </c>
      <c r="T1266" s="1">
        <f t="shared" si="78"/>
        <v>0</v>
      </c>
      <c r="U1266" s="1">
        <f t="shared" si="79"/>
        <v>0</v>
      </c>
      <c r="V1266" s="1"/>
    </row>
    <row r="1267" spans="1:22" x14ac:dyDescent="0.3">
      <c r="A1267" s="8">
        <v>1089</v>
      </c>
      <c r="B1267" s="8" t="s">
        <v>1678</v>
      </c>
      <c r="C1267" s="8">
        <v>0.67530000000000001</v>
      </c>
      <c r="D1267" s="8">
        <v>0.2802</v>
      </c>
      <c r="E1267" s="8">
        <v>0.2802</v>
      </c>
      <c r="F1267" s="8" t="s">
        <v>1678</v>
      </c>
      <c r="G1267" s="8">
        <v>0</v>
      </c>
      <c r="H1267" s="1" t="s">
        <v>5566</v>
      </c>
      <c r="I1267" s="8">
        <v>1266</v>
      </c>
      <c r="J1267" s="9" t="s">
        <v>1678</v>
      </c>
      <c r="K1267" s="9" t="s">
        <v>2780</v>
      </c>
      <c r="L1267" s="9">
        <v>1.9145840545056799E-2</v>
      </c>
      <c r="M1267" s="9">
        <v>1.9145840545056799E-2</v>
      </c>
      <c r="N1267" s="9">
        <v>0</v>
      </c>
      <c r="O1267" s="9">
        <v>9.1520655859616204E-2</v>
      </c>
      <c r="P1267" s="1" t="s">
        <v>5567</v>
      </c>
      <c r="Q1267" s="9">
        <v>1266</v>
      </c>
      <c r="R1267" s="10">
        <f t="shared" si="76"/>
        <v>2532</v>
      </c>
      <c r="S1267" s="1">
        <f t="shared" si="77"/>
        <v>1</v>
      </c>
      <c r="T1267" s="1">
        <f t="shared" si="78"/>
        <v>0</v>
      </c>
      <c r="U1267" s="1">
        <f t="shared" si="79"/>
        <v>0</v>
      </c>
      <c r="V1267" s="1"/>
    </row>
    <row r="1268" spans="1:22" x14ac:dyDescent="0.3">
      <c r="A1268" s="8">
        <v>1090</v>
      </c>
      <c r="B1268" s="8" t="s">
        <v>1674</v>
      </c>
      <c r="C1268" s="8">
        <v>0.6794</v>
      </c>
      <c r="D1268" s="8">
        <v>0.33260000000000001</v>
      </c>
      <c r="E1268" s="8">
        <v>0.33260000000000001</v>
      </c>
      <c r="F1268" s="8" t="s">
        <v>1674</v>
      </c>
      <c r="G1268" s="8">
        <v>0</v>
      </c>
      <c r="H1268" s="1" t="s">
        <v>5568</v>
      </c>
      <c r="I1268" s="8">
        <v>1267</v>
      </c>
      <c r="J1268" s="9" t="s">
        <v>1674</v>
      </c>
      <c r="K1268" s="9" t="s">
        <v>2781</v>
      </c>
      <c r="L1268" s="9">
        <v>2.64252170878672E-2</v>
      </c>
      <c r="M1268" s="9">
        <v>2.64252170878672E-2</v>
      </c>
      <c r="N1268" s="9">
        <v>0</v>
      </c>
      <c r="O1268" s="9">
        <v>8.7784389628306397E-2</v>
      </c>
      <c r="P1268" s="1" t="s">
        <v>5569</v>
      </c>
      <c r="Q1268" s="9">
        <v>1267</v>
      </c>
      <c r="R1268" s="10">
        <f t="shared" si="76"/>
        <v>2534</v>
      </c>
      <c r="S1268" s="1">
        <f t="shared" si="77"/>
        <v>1</v>
      </c>
      <c r="T1268" s="1">
        <f t="shared" si="78"/>
        <v>0</v>
      </c>
      <c r="U1268" s="1">
        <f t="shared" si="79"/>
        <v>0</v>
      </c>
      <c r="V1268" s="1"/>
    </row>
    <row r="1269" spans="1:22" x14ac:dyDescent="0.3">
      <c r="A1269" s="8">
        <v>1096</v>
      </c>
      <c r="B1269" s="8" t="s">
        <v>1675</v>
      </c>
      <c r="C1269" s="8">
        <v>0.71030000000000004</v>
      </c>
      <c r="D1269" s="8">
        <v>0.44850000000000001</v>
      </c>
      <c r="E1269" s="8">
        <v>0.44850000000000001</v>
      </c>
      <c r="F1269" s="8" t="s">
        <v>1675</v>
      </c>
      <c r="G1269" s="8">
        <v>0</v>
      </c>
      <c r="H1269" s="1" t="s">
        <v>5570</v>
      </c>
      <c r="I1269" s="8">
        <v>1268</v>
      </c>
      <c r="J1269" s="9" t="s">
        <v>1675</v>
      </c>
      <c r="K1269" s="9" t="s">
        <v>2787</v>
      </c>
      <c r="L1269" s="9">
        <v>2.69594793856846E-2</v>
      </c>
      <c r="M1269" s="9">
        <v>2.69594793856846E-2</v>
      </c>
      <c r="N1269" s="9">
        <v>0</v>
      </c>
      <c r="O1269" s="9">
        <v>7.5320953055795004E-2</v>
      </c>
      <c r="P1269" s="1" t="s">
        <v>5571</v>
      </c>
      <c r="Q1269" s="9">
        <v>1268</v>
      </c>
      <c r="R1269" s="10">
        <f t="shared" si="76"/>
        <v>2536</v>
      </c>
      <c r="S1269" s="1">
        <f t="shared" si="77"/>
        <v>1</v>
      </c>
      <c r="T1269" s="1">
        <f t="shared" si="78"/>
        <v>0</v>
      </c>
      <c r="U1269" s="1">
        <f t="shared" si="79"/>
        <v>0</v>
      </c>
      <c r="V1269" s="1"/>
    </row>
    <row r="1270" spans="1:22" x14ac:dyDescent="0.3">
      <c r="A1270" s="8">
        <v>1097</v>
      </c>
      <c r="B1270" s="8" t="s">
        <v>1673</v>
      </c>
      <c r="C1270" s="8">
        <v>0.60980000000000001</v>
      </c>
      <c r="D1270" s="8">
        <v>0.50729999999999997</v>
      </c>
      <c r="E1270" s="8">
        <v>0.50729999999999997</v>
      </c>
      <c r="F1270" s="8" t="s">
        <v>1673</v>
      </c>
      <c r="G1270" s="8">
        <v>0</v>
      </c>
      <c r="H1270" s="1" t="s">
        <v>5572</v>
      </c>
      <c r="I1270" s="8">
        <v>1269</v>
      </c>
      <c r="J1270" s="9" t="s">
        <v>1673</v>
      </c>
      <c r="K1270" s="9" t="s">
        <v>2788</v>
      </c>
      <c r="L1270" s="9">
        <v>3.9773973058454003E-2</v>
      </c>
      <c r="M1270" s="9">
        <v>3.9773973058454003E-2</v>
      </c>
      <c r="N1270" s="9">
        <v>0</v>
      </c>
      <c r="O1270" s="9">
        <v>9.6950772595446405E-2</v>
      </c>
      <c r="P1270" s="1" t="s">
        <v>5573</v>
      </c>
      <c r="Q1270" s="9">
        <v>1269</v>
      </c>
      <c r="R1270" s="10">
        <f t="shared" si="76"/>
        <v>2538</v>
      </c>
      <c r="S1270" s="1">
        <f t="shared" si="77"/>
        <v>1</v>
      </c>
      <c r="T1270" s="1">
        <f t="shared" si="78"/>
        <v>0</v>
      </c>
      <c r="U1270" s="1">
        <f t="shared" si="79"/>
        <v>0</v>
      </c>
      <c r="V1270" s="1"/>
    </row>
    <row r="1271" spans="1:22" x14ac:dyDescent="0.3">
      <c r="A1271" s="8">
        <v>1098</v>
      </c>
      <c r="B1271" s="8" t="s">
        <v>1678</v>
      </c>
      <c r="C1271" s="8">
        <v>0.56299999999999994</v>
      </c>
      <c r="D1271" s="8">
        <v>0.59379999999999999</v>
      </c>
      <c r="E1271" s="8">
        <v>0.59379999999999999</v>
      </c>
      <c r="F1271" s="8" t="s">
        <v>1678</v>
      </c>
      <c r="G1271" s="8">
        <v>0</v>
      </c>
      <c r="H1271" s="1" t="s">
        <v>5574</v>
      </c>
      <c r="I1271" s="8">
        <v>1270</v>
      </c>
      <c r="J1271" s="9" t="s">
        <v>1678</v>
      </c>
      <c r="K1271" s="9" t="s">
        <v>2789</v>
      </c>
      <c r="L1271" s="9">
        <v>3.3500310637678797E-2</v>
      </c>
      <c r="M1271" s="9">
        <v>3.3500310637678797E-2</v>
      </c>
      <c r="N1271" s="9">
        <v>0</v>
      </c>
      <c r="O1271" s="9">
        <v>7.0639505865885105E-2</v>
      </c>
      <c r="P1271" s="1" t="s">
        <v>5575</v>
      </c>
      <c r="Q1271" s="9">
        <v>1270</v>
      </c>
      <c r="R1271" s="10">
        <f t="shared" si="76"/>
        <v>2540</v>
      </c>
      <c r="S1271" s="1">
        <f t="shared" si="77"/>
        <v>1</v>
      </c>
      <c r="T1271" s="1">
        <f t="shared" si="78"/>
        <v>0</v>
      </c>
      <c r="U1271" s="1">
        <f t="shared" si="79"/>
        <v>0</v>
      </c>
      <c r="V1271" s="1"/>
    </row>
    <row r="1272" spans="1:22" x14ac:dyDescent="0.3">
      <c r="A1272" s="8">
        <v>1100</v>
      </c>
      <c r="B1272" s="8" t="s">
        <v>1674</v>
      </c>
      <c r="C1272" s="8">
        <v>0.42980000000000002</v>
      </c>
      <c r="D1272" s="8">
        <v>0.73199999999999998</v>
      </c>
      <c r="E1272" s="8">
        <v>0.73199999999999998</v>
      </c>
      <c r="F1272" s="8" t="s">
        <v>1674</v>
      </c>
      <c r="G1272" s="8">
        <v>0</v>
      </c>
      <c r="H1272" s="1" t="s">
        <v>5576</v>
      </c>
      <c r="I1272" s="8">
        <v>1271</v>
      </c>
      <c r="J1272" s="9" t="s">
        <v>1674</v>
      </c>
      <c r="K1272" s="9" t="s">
        <v>2791</v>
      </c>
      <c r="L1272" s="9">
        <v>3.7250995845348099E-2</v>
      </c>
      <c r="M1272" s="9">
        <v>3.7250995845348099E-2</v>
      </c>
      <c r="N1272" s="9">
        <v>0</v>
      </c>
      <c r="O1272" s="9">
        <v>5.3975847513399303E-2</v>
      </c>
      <c r="P1272" s="1" t="s">
        <v>5577</v>
      </c>
      <c r="Q1272" s="9">
        <v>1271</v>
      </c>
      <c r="R1272" s="10">
        <f t="shared" si="76"/>
        <v>2542</v>
      </c>
      <c r="S1272" s="1">
        <f t="shared" si="77"/>
        <v>1</v>
      </c>
      <c r="T1272" s="1">
        <f t="shared" si="78"/>
        <v>0</v>
      </c>
      <c r="U1272" s="1">
        <f t="shared" si="79"/>
        <v>0</v>
      </c>
      <c r="V1272" s="1"/>
    </row>
    <row r="1273" spans="1:22" x14ac:dyDescent="0.3">
      <c r="A1273" s="8">
        <v>1102</v>
      </c>
      <c r="B1273" s="8" t="s">
        <v>1671</v>
      </c>
      <c r="C1273" s="8">
        <v>0.76659999999999995</v>
      </c>
      <c r="D1273" s="8">
        <v>0.22239999999999999</v>
      </c>
      <c r="E1273" s="8">
        <v>0.22239999999999999</v>
      </c>
      <c r="F1273" s="8" t="s">
        <v>1671</v>
      </c>
      <c r="G1273" s="8">
        <v>0</v>
      </c>
      <c r="H1273" s="1" t="s">
        <v>5578</v>
      </c>
      <c r="I1273" s="8">
        <v>1272</v>
      </c>
      <c r="J1273" s="9" t="s">
        <v>1671</v>
      </c>
      <c r="K1273" s="9" t="s">
        <v>2793</v>
      </c>
      <c r="L1273" s="9">
        <v>1.43316933589874E-2</v>
      </c>
      <c r="M1273" s="9">
        <v>1.43316933589874E-2</v>
      </c>
      <c r="N1273" s="9">
        <v>0</v>
      </c>
      <c r="O1273" s="9">
        <v>9.4167247146647204E-2</v>
      </c>
      <c r="P1273" s="1" t="s">
        <v>5579</v>
      </c>
      <c r="Q1273" s="9">
        <v>1272</v>
      </c>
      <c r="R1273" s="10">
        <f t="shared" si="76"/>
        <v>2544</v>
      </c>
      <c r="S1273" s="1">
        <f t="shared" si="77"/>
        <v>1</v>
      </c>
      <c r="T1273" s="1">
        <f t="shared" si="78"/>
        <v>0</v>
      </c>
      <c r="U1273" s="1">
        <f t="shared" si="79"/>
        <v>0</v>
      </c>
      <c r="V1273" s="1"/>
    </row>
    <row r="1274" spans="1:22" x14ac:dyDescent="0.3">
      <c r="A1274" s="8">
        <v>1103</v>
      </c>
      <c r="B1274" s="8" t="s">
        <v>1675</v>
      </c>
      <c r="C1274" s="8">
        <v>0.81359999999999999</v>
      </c>
      <c r="D1274" s="8">
        <v>0.28989999999999999</v>
      </c>
      <c r="E1274" s="8">
        <v>0.28989999999999999</v>
      </c>
      <c r="F1274" s="8" t="s">
        <v>1675</v>
      </c>
      <c r="G1274" s="8">
        <v>0</v>
      </c>
      <c r="H1274" s="1" t="s">
        <v>5580</v>
      </c>
      <c r="I1274" s="8">
        <v>1273</v>
      </c>
      <c r="J1274" s="9" t="s">
        <v>1675</v>
      </c>
      <c r="K1274" s="9" t="s">
        <v>2794</v>
      </c>
      <c r="L1274" s="9">
        <v>1.3973327078388199E-2</v>
      </c>
      <c r="M1274" s="9">
        <v>1.3973327078388199E-2</v>
      </c>
      <c r="N1274" s="9">
        <v>0</v>
      </c>
      <c r="O1274" s="9">
        <v>9.4141570348468206E-2</v>
      </c>
      <c r="P1274" s="1" t="s">
        <v>5581</v>
      </c>
      <c r="Q1274" s="9">
        <v>1273</v>
      </c>
      <c r="R1274" s="10">
        <f t="shared" si="76"/>
        <v>2546</v>
      </c>
      <c r="S1274" s="1">
        <f t="shared" si="77"/>
        <v>1</v>
      </c>
      <c r="T1274" s="1">
        <f t="shared" si="78"/>
        <v>0</v>
      </c>
      <c r="U1274" s="1">
        <f t="shared" si="79"/>
        <v>0</v>
      </c>
      <c r="V1274" s="1"/>
    </row>
    <row r="1275" spans="1:22" x14ac:dyDescent="0.3">
      <c r="A1275" s="8">
        <v>1104</v>
      </c>
      <c r="B1275" s="8" t="s">
        <v>1668</v>
      </c>
      <c r="C1275" s="8">
        <v>0.63270000000000004</v>
      </c>
      <c r="D1275" s="8">
        <v>0.44529999999999997</v>
      </c>
      <c r="E1275" s="8">
        <v>0.44529999999999997</v>
      </c>
      <c r="F1275" s="8" t="s">
        <v>1668</v>
      </c>
      <c r="G1275" s="8">
        <v>0</v>
      </c>
      <c r="H1275" s="1" t="s">
        <v>5582</v>
      </c>
      <c r="I1275" s="8">
        <v>1274</v>
      </c>
      <c r="J1275" s="9" t="s">
        <v>1668</v>
      </c>
      <c r="K1275" s="9" t="s">
        <v>2795</v>
      </c>
      <c r="L1275" s="9">
        <v>2.03556451540917E-2</v>
      </c>
      <c r="M1275" s="9">
        <v>2.03556451540917E-2</v>
      </c>
      <c r="N1275" s="9">
        <v>0</v>
      </c>
      <c r="O1275" s="9">
        <v>6.98143422742529E-2</v>
      </c>
      <c r="P1275" s="1" t="s">
        <v>5583</v>
      </c>
      <c r="Q1275" s="9">
        <v>1274</v>
      </c>
      <c r="R1275" s="10">
        <f t="shared" si="76"/>
        <v>2548</v>
      </c>
      <c r="S1275" s="1">
        <f t="shared" si="77"/>
        <v>1</v>
      </c>
      <c r="T1275" s="1">
        <f t="shared" si="78"/>
        <v>0</v>
      </c>
      <c r="U1275" s="1">
        <f t="shared" si="79"/>
        <v>0</v>
      </c>
      <c r="V1275" s="1"/>
    </row>
    <row r="1276" spans="1:22" x14ac:dyDescent="0.3">
      <c r="A1276" s="8">
        <v>1108</v>
      </c>
      <c r="B1276" s="8" t="s">
        <v>1685</v>
      </c>
      <c r="C1276" s="8">
        <v>0.25559999999999999</v>
      </c>
      <c r="D1276" s="8">
        <v>0.86660000000000004</v>
      </c>
      <c r="E1276" s="8">
        <v>0.86660000000000004</v>
      </c>
      <c r="F1276" s="8" t="s">
        <v>1685</v>
      </c>
      <c r="G1276" s="8">
        <v>0</v>
      </c>
      <c r="H1276" s="1" t="s">
        <v>5584</v>
      </c>
      <c r="I1276" s="8">
        <v>1275</v>
      </c>
      <c r="J1276" s="9" t="s">
        <v>1685</v>
      </c>
      <c r="K1276" s="9" t="s">
        <v>2799</v>
      </c>
      <c r="L1276" s="9">
        <v>4.0914303098629701E-2</v>
      </c>
      <c r="M1276" s="9">
        <v>4.0914303098629701E-2</v>
      </c>
      <c r="N1276" s="9">
        <v>0</v>
      </c>
      <c r="O1276" s="9">
        <v>4.5002646373168302E-2</v>
      </c>
      <c r="P1276" s="1" t="s">
        <v>5585</v>
      </c>
      <c r="Q1276" s="9">
        <v>1275</v>
      </c>
      <c r="R1276" s="10">
        <f t="shared" si="76"/>
        <v>2550</v>
      </c>
      <c r="S1276" s="1">
        <f t="shared" si="77"/>
        <v>1</v>
      </c>
      <c r="T1276" s="1">
        <f t="shared" si="78"/>
        <v>0</v>
      </c>
      <c r="U1276" s="1">
        <f t="shared" si="79"/>
        <v>0</v>
      </c>
      <c r="V1276" s="1"/>
    </row>
    <row r="1277" spans="1:22" x14ac:dyDescent="0.3">
      <c r="A1277" s="8">
        <v>1109</v>
      </c>
      <c r="B1277" s="8" t="s">
        <v>1671</v>
      </c>
      <c r="C1277" s="8">
        <v>0.2545</v>
      </c>
      <c r="D1277" s="8">
        <v>0.86670000000000003</v>
      </c>
      <c r="E1277" s="8">
        <v>0.86670000000000003</v>
      </c>
      <c r="F1277" s="8" t="s">
        <v>1671</v>
      </c>
      <c r="G1277" s="8">
        <v>0</v>
      </c>
      <c r="H1277" s="1" t="s">
        <v>5586</v>
      </c>
      <c r="I1277" s="8">
        <v>1276</v>
      </c>
      <c r="J1277" s="9" t="s">
        <v>1671</v>
      </c>
      <c r="K1277" s="9" t="s">
        <v>2800</v>
      </c>
      <c r="L1277" s="9">
        <v>5.1983541248759299E-2</v>
      </c>
      <c r="M1277" s="9">
        <v>5.1983541248759299E-2</v>
      </c>
      <c r="N1277" s="9">
        <v>0</v>
      </c>
      <c r="O1277" s="9">
        <v>5.1429528268037303E-2</v>
      </c>
      <c r="P1277" s="1" t="s">
        <v>5587</v>
      </c>
      <c r="Q1277" s="9">
        <v>1276</v>
      </c>
      <c r="R1277" s="10">
        <f t="shared" si="76"/>
        <v>2552</v>
      </c>
      <c r="S1277" s="1">
        <f t="shared" si="77"/>
        <v>1</v>
      </c>
      <c r="T1277" s="1">
        <f t="shared" si="78"/>
        <v>0</v>
      </c>
      <c r="U1277" s="1">
        <f t="shared" si="79"/>
        <v>0</v>
      </c>
      <c r="V1277" s="1"/>
    </row>
    <row r="1278" spans="1:22" x14ac:dyDescent="0.3">
      <c r="A1278" s="8">
        <v>1110</v>
      </c>
      <c r="B1278" s="8" t="s">
        <v>1671</v>
      </c>
      <c r="C1278" s="8">
        <v>0.36209999999999998</v>
      </c>
      <c r="D1278" s="8">
        <v>0.78400000000000003</v>
      </c>
      <c r="E1278" s="8">
        <v>0.78400000000000003</v>
      </c>
      <c r="F1278" s="8" t="s">
        <v>1671</v>
      </c>
      <c r="G1278" s="8">
        <v>0</v>
      </c>
      <c r="H1278" s="1" t="s">
        <v>5588</v>
      </c>
      <c r="I1278" s="8">
        <v>1277</v>
      </c>
      <c r="J1278" s="9" t="s">
        <v>1671</v>
      </c>
      <c r="K1278" s="9" t="s">
        <v>2801</v>
      </c>
      <c r="L1278" s="9">
        <v>4.6303835885347797E-2</v>
      </c>
      <c r="M1278" s="9">
        <v>4.6303835885347797E-2</v>
      </c>
      <c r="N1278" s="9">
        <v>0</v>
      </c>
      <c r="O1278" s="9">
        <v>5.6295471186479901E-2</v>
      </c>
      <c r="P1278" s="1" t="s">
        <v>5589</v>
      </c>
      <c r="Q1278" s="9">
        <v>1277</v>
      </c>
      <c r="R1278" s="10">
        <f t="shared" si="76"/>
        <v>2554</v>
      </c>
      <c r="S1278" s="1">
        <f t="shared" si="77"/>
        <v>1</v>
      </c>
      <c r="T1278" s="1">
        <f t="shared" si="78"/>
        <v>0</v>
      </c>
      <c r="U1278" s="1">
        <f t="shared" si="79"/>
        <v>0</v>
      </c>
      <c r="V1278" s="1"/>
    </row>
    <row r="1279" spans="1:22" x14ac:dyDescent="0.3">
      <c r="A1279" s="8">
        <v>1113</v>
      </c>
      <c r="B1279" s="8" t="s">
        <v>1681</v>
      </c>
      <c r="C1279" s="8">
        <v>0.7369</v>
      </c>
      <c r="D1279" s="8">
        <v>0.29420000000000002</v>
      </c>
      <c r="E1279" s="8">
        <v>0.29420000000000002</v>
      </c>
      <c r="F1279" s="8" t="s">
        <v>1681</v>
      </c>
      <c r="G1279" s="8">
        <v>0</v>
      </c>
      <c r="H1279" s="1" t="s">
        <v>5590</v>
      </c>
      <c r="I1279" s="8">
        <v>1278</v>
      </c>
      <c r="J1279" s="9" t="s">
        <v>1681</v>
      </c>
      <c r="K1279" s="9" t="s">
        <v>2804</v>
      </c>
      <c r="L1279" s="9">
        <v>1.7056517926354799E-2</v>
      </c>
      <c r="M1279" s="9">
        <v>1.7056517926354799E-2</v>
      </c>
      <c r="N1279" s="9">
        <v>0</v>
      </c>
      <c r="O1279" s="9">
        <v>7.1753075667883498E-2</v>
      </c>
      <c r="P1279" s="1" t="s">
        <v>5591</v>
      </c>
      <c r="Q1279" s="9">
        <v>1278</v>
      </c>
      <c r="R1279" s="10">
        <f t="shared" si="76"/>
        <v>2556</v>
      </c>
      <c r="S1279" s="1">
        <f t="shared" si="77"/>
        <v>1</v>
      </c>
      <c r="T1279" s="1">
        <f t="shared" si="78"/>
        <v>0</v>
      </c>
      <c r="U1279" s="1">
        <f t="shared" si="79"/>
        <v>0</v>
      </c>
      <c r="V1279" s="1"/>
    </row>
    <row r="1280" spans="1:22" x14ac:dyDescent="0.3">
      <c r="A1280" s="8">
        <v>1114</v>
      </c>
      <c r="B1280" s="8" t="s">
        <v>1678</v>
      </c>
      <c r="C1280" s="8">
        <v>0.87529999999999997</v>
      </c>
      <c r="D1280" s="8">
        <v>0.14530000000000001</v>
      </c>
      <c r="E1280" s="8">
        <v>0.14530000000000001</v>
      </c>
      <c r="F1280" s="8" t="s">
        <v>1678</v>
      </c>
      <c r="G1280" s="8">
        <v>0</v>
      </c>
      <c r="H1280" s="1" t="s">
        <v>5592</v>
      </c>
      <c r="I1280" s="8">
        <v>1279</v>
      </c>
      <c r="J1280" s="9" t="s">
        <v>1678</v>
      </c>
      <c r="K1280" s="9" t="s">
        <v>2805</v>
      </c>
      <c r="L1280" s="9">
        <v>1.0193802436592301E-2</v>
      </c>
      <c r="M1280" s="9">
        <v>1.0193802436592301E-2</v>
      </c>
      <c r="N1280" s="9">
        <v>0</v>
      </c>
      <c r="O1280" s="9">
        <v>7.4880320681970605E-2</v>
      </c>
      <c r="P1280" s="1" t="s">
        <v>5593</v>
      </c>
      <c r="Q1280" s="9">
        <v>1279</v>
      </c>
      <c r="R1280" s="10">
        <f t="shared" si="76"/>
        <v>2558</v>
      </c>
      <c r="S1280" s="1">
        <f t="shared" si="77"/>
        <v>1</v>
      </c>
      <c r="T1280" s="1">
        <f t="shared" si="78"/>
        <v>0</v>
      </c>
      <c r="U1280" s="1">
        <f t="shared" si="79"/>
        <v>0</v>
      </c>
      <c r="V1280" s="1"/>
    </row>
    <row r="1281" spans="1:22" x14ac:dyDescent="0.3">
      <c r="A1281" s="8">
        <v>1115</v>
      </c>
      <c r="B1281" s="8" t="s">
        <v>1682</v>
      </c>
      <c r="C1281" s="8">
        <v>0.80530000000000002</v>
      </c>
      <c r="D1281" s="8">
        <v>0.20330000000000001</v>
      </c>
      <c r="E1281" s="8">
        <v>0.20330000000000001</v>
      </c>
      <c r="F1281" s="8" t="s">
        <v>1682</v>
      </c>
      <c r="G1281" s="8">
        <v>0</v>
      </c>
      <c r="H1281" s="1" t="s">
        <v>5594</v>
      </c>
      <c r="I1281" s="8">
        <v>1280</v>
      </c>
      <c r="J1281" s="9" t="s">
        <v>1682</v>
      </c>
      <c r="K1281" s="9" t="s">
        <v>2806</v>
      </c>
      <c r="L1281" s="9">
        <v>9.5107988412887201E-3</v>
      </c>
      <c r="M1281" s="9">
        <v>9.5107988412887201E-3</v>
      </c>
      <c r="N1281" s="9">
        <v>0</v>
      </c>
      <c r="O1281" s="9">
        <v>6.6395033626125893E-2</v>
      </c>
      <c r="P1281" s="1" t="s">
        <v>5595</v>
      </c>
      <c r="Q1281" s="9">
        <v>1280</v>
      </c>
      <c r="R1281" s="10">
        <f t="shared" si="76"/>
        <v>2560</v>
      </c>
      <c r="S1281" s="1">
        <f t="shared" si="77"/>
        <v>1</v>
      </c>
      <c r="T1281" s="1">
        <f t="shared" si="78"/>
        <v>0</v>
      </c>
      <c r="U1281" s="1">
        <f t="shared" si="79"/>
        <v>0</v>
      </c>
      <c r="V1281" s="1"/>
    </row>
    <row r="1282" spans="1:22" x14ac:dyDescent="0.3">
      <c r="A1282" s="8">
        <v>1118</v>
      </c>
      <c r="B1282" s="8" t="s">
        <v>1685</v>
      </c>
      <c r="C1282" s="8">
        <v>0.53310000000000002</v>
      </c>
      <c r="D1282" s="8">
        <v>0.63200000000000001</v>
      </c>
      <c r="E1282" s="8">
        <v>0.63200000000000001</v>
      </c>
      <c r="F1282" s="8" t="s">
        <v>1685</v>
      </c>
      <c r="G1282" s="8">
        <v>0</v>
      </c>
      <c r="H1282" s="1" t="s">
        <v>5596</v>
      </c>
      <c r="I1282" s="8">
        <v>1281</v>
      </c>
      <c r="J1282" s="9" t="s">
        <v>1685</v>
      </c>
      <c r="K1282" s="9" t="s">
        <v>2809</v>
      </c>
      <c r="L1282" s="9">
        <v>2.18674707334548E-2</v>
      </c>
      <c r="M1282" s="9">
        <v>2.18674707334548E-2</v>
      </c>
      <c r="N1282" s="9">
        <v>0</v>
      </c>
      <c r="O1282" s="9">
        <v>4.5398849944030199E-2</v>
      </c>
      <c r="P1282" s="1" t="s">
        <v>5597</v>
      </c>
      <c r="Q1282" s="9">
        <v>1281</v>
      </c>
      <c r="R1282" s="10">
        <f t="shared" ref="R1282:R1333" si="80">SUM(I1282,Q1282)</f>
        <v>2562</v>
      </c>
      <c r="S1282" s="1">
        <f t="shared" si="77"/>
        <v>1</v>
      </c>
      <c r="T1282" s="1">
        <f t="shared" si="78"/>
        <v>0</v>
      </c>
      <c r="U1282" s="1">
        <f t="shared" si="79"/>
        <v>0</v>
      </c>
      <c r="V1282" s="1"/>
    </row>
    <row r="1283" spans="1:22" x14ac:dyDescent="0.3">
      <c r="A1283" s="8">
        <v>1120</v>
      </c>
      <c r="B1283" s="8" t="s">
        <v>1683</v>
      </c>
      <c r="C1283" s="8">
        <v>0.7722</v>
      </c>
      <c r="D1283" s="8">
        <v>0.2145</v>
      </c>
      <c r="E1283" s="8">
        <v>0.2145</v>
      </c>
      <c r="F1283" s="8" t="s">
        <v>1683</v>
      </c>
      <c r="G1283" s="8">
        <v>0</v>
      </c>
      <c r="H1283" s="1" t="s">
        <v>5598</v>
      </c>
      <c r="I1283" s="8">
        <v>1282</v>
      </c>
      <c r="J1283" s="9" t="s">
        <v>1683</v>
      </c>
      <c r="K1283" s="9" t="s">
        <v>2811</v>
      </c>
      <c r="L1283" s="9">
        <v>9.7582724830136101E-3</v>
      </c>
      <c r="M1283" s="9">
        <v>9.7582724830136101E-3</v>
      </c>
      <c r="N1283" s="9">
        <v>0</v>
      </c>
      <c r="O1283" s="9">
        <v>6.3889222688765304E-2</v>
      </c>
      <c r="P1283" s="1" t="s">
        <v>5599</v>
      </c>
      <c r="Q1283" s="9">
        <v>1282</v>
      </c>
      <c r="R1283" s="10">
        <f t="shared" si="80"/>
        <v>2564</v>
      </c>
      <c r="S1283" s="1">
        <f t="shared" ref="S1283:S1333" si="81">IF(J1283=F1283,1,0)</f>
        <v>1</v>
      </c>
      <c r="T1283" s="1">
        <f t="shared" ref="T1283:T1333" si="82">IF(F1283=B1283,0,1)</f>
        <v>0</v>
      </c>
      <c r="U1283" s="1">
        <f t="shared" ref="U1283:U1333" si="83">IF(SUM(S1283:T1283)&gt;1,1,0)</f>
        <v>0</v>
      </c>
      <c r="V1283" s="1"/>
    </row>
    <row r="1284" spans="1:22" x14ac:dyDescent="0.3">
      <c r="A1284" s="8">
        <v>1121</v>
      </c>
      <c r="B1284" s="8" t="s">
        <v>1675</v>
      </c>
      <c r="C1284" s="8">
        <v>0.63439999999999996</v>
      </c>
      <c r="D1284" s="8">
        <v>0.3851</v>
      </c>
      <c r="E1284" s="8">
        <v>0.3851</v>
      </c>
      <c r="F1284" s="8" t="s">
        <v>1675</v>
      </c>
      <c r="G1284" s="8">
        <v>0</v>
      </c>
      <c r="H1284" s="1" t="s">
        <v>5600</v>
      </c>
      <c r="I1284" s="8">
        <v>1283</v>
      </c>
      <c r="J1284" s="9" t="s">
        <v>1675</v>
      </c>
      <c r="K1284" s="9" t="s">
        <v>2812</v>
      </c>
      <c r="L1284" s="9">
        <v>1.3652783468902901E-2</v>
      </c>
      <c r="M1284" s="9">
        <v>1.3652783468902901E-2</v>
      </c>
      <c r="N1284" s="9">
        <v>0</v>
      </c>
      <c r="O1284" s="9">
        <v>5.3777744346744802E-2</v>
      </c>
      <c r="P1284" s="1" t="s">
        <v>5601</v>
      </c>
      <c r="Q1284" s="9">
        <v>1283</v>
      </c>
      <c r="R1284" s="10">
        <f t="shared" si="80"/>
        <v>2566</v>
      </c>
      <c r="S1284" s="1">
        <f t="shared" si="81"/>
        <v>1</v>
      </c>
      <c r="T1284" s="1">
        <f t="shared" si="82"/>
        <v>0</v>
      </c>
      <c r="U1284" s="1">
        <f t="shared" si="83"/>
        <v>0</v>
      </c>
      <c r="V1284" s="1"/>
    </row>
    <row r="1285" spans="1:22" x14ac:dyDescent="0.3">
      <c r="A1285" s="8">
        <v>1126</v>
      </c>
      <c r="B1285" s="8" t="s">
        <v>1674</v>
      </c>
      <c r="C1285" s="8">
        <v>0.78710000000000002</v>
      </c>
      <c r="D1285" s="8">
        <v>0.31080000000000002</v>
      </c>
      <c r="E1285" s="8">
        <v>0.31080000000000002</v>
      </c>
      <c r="F1285" s="8" t="s">
        <v>1674</v>
      </c>
      <c r="G1285" s="8">
        <v>0</v>
      </c>
      <c r="H1285" s="1" t="s">
        <v>5602</v>
      </c>
      <c r="I1285" s="8">
        <v>1284</v>
      </c>
      <c r="J1285" s="9" t="s">
        <v>1674</v>
      </c>
      <c r="K1285" s="9" t="s">
        <v>2817</v>
      </c>
      <c r="L1285" s="9">
        <v>1.8096609168083502E-2</v>
      </c>
      <c r="M1285" s="9">
        <v>1.8096609168083502E-2</v>
      </c>
      <c r="N1285" s="9">
        <v>0</v>
      </c>
      <c r="O1285" s="9">
        <v>9.4073579781169495E-2</v>
      </c>
      <c r="P1285" s="1" t="s">
        <v>5603</v>
      </c>
      <c r="Q1285" s="9">
        <v>1284</v>
      </c>
      <c r="R1285" s="10">
        <f t="shared" si="80"/>
        <v>2568</v>
      </c>
      <c r="S1285" s="1">
        <f t="shared" si="81"/>
        <v>1</v>
      </c>
      <c r="T1285" s="1">
        <f t="shared" si="82"/>
        <v>0</v>
      </c>
      <c r="U1285" s="1">
        <f t="shared" si="83"/>
        <v>0</v>
      </c>
      <c r="V1285" s="1"/>
    </row>
    <row r="1286" spans="1:22" x14ac:dyDescent="0.3">
      <c r="A1286" s="8">
        <v>1128</v>
      </c>
      <c r="B1286" s="8" t="s">
        <v>1674</v>
      </c>
      <c r="C1286" s="8">
        <v>0.62860000000000005</v>
      </c>
      <c r="D1286" s="8">
        <v>0.51749999999999996</v>
      </c>
      <c r="E1286" s="8">
        <v>0.51749999999999996</v>
      </c>
      <c r="F1286" s="8" t="s">
        <v>1674</v>
      </c>
      <c r="G1286" s="8">
        <v>0</v>
      </c>
      <c r="H1286" s="1" t="s">
        <v>5604</v>
      </c>
      <c r="I1286" s="8">
        <v>1285</v>
      </c>
      <c r="J1286" s="9" t="s">
        <v>1674</v>
      </c>
      <c r="K1286" s="9" t="s">
        <v>2819</v>
      </c>
      <c r="L1286" s="9">
        <v>3.7324278443205398E-2</v>
      </c>
      <c r="M1286" s="9">
        <v>3.7324278443205398E-2</v>
      </c>
      <c r="N1286" s="9">
        <v>0</v>
      </c>
      <c r="O1286" s="9">
        <v>8.0528359119034498E-2</v>
      </c>
      <c r="P1286" s="1" t="s">
        <v>5605</v>
      </c>
      <c r="Q1286" s="9">
        <v>1285</v>
      </c>
      <c r="R1286" s="10">
        <f t="shared" si="80"/>
        <v>2570</v>
      </c>
      <c r="S1286" s="1">
        <f t="shared" si="81"/>
        <v>1</v>
      </c>
      <c r="T1286" s="1">
        <f t="shared" si="82"/>
        <v>0</v>
      </c>
      <c r="U1286" s="1">
        <f t="shared" si="83"/>
        <v>0</v>
      </c>
      <c r="V1286" s="1"/>
    </row>
    <row r="1287" spans="1:22" x14ac:dyDescent="0.3">
      <c r="A1287" s="8">
        <v>1129</v>
      </c>
      <c r="B1287" s="8" t="s">
        <v>1674</v>
      </c>
      <c r="C1287" s="8">
        <v>0.7399</v>
      </c>
      <c r="D1287" s="8">
        <v>0.34710000000000002</v>
      </c>
      <c r="E1287" s="8">
        <v>0.34710000000000002</v>
      </c>
      <c r="F1287" s="8" t="s">
        <v>1674</v>
      </c>
      <c r="G1287" s="8">
        <v>0</v>
      </c>
      <c r="H1287" s="1" t="s">
        <v>5606</v>
      </c>
      <c r="I1287" s="8">
        <v>1286</v>
      </c>
      <c r="J1287" s="9" t="s">
        <v>1674</v>
      </c>
      <c r="K1287" s="9" t="s">
        <v>2820</v>
      </c>
      <c r="L1287" s="9">
        <v>1.8443346997268899E-2</v>
      </c>
      <c r="M1287" s="9">
        <v>1.8443346997268899E-2</v>
      </c>
      <c r="N1287" s="9">
        <v>0</v>
      </c>
      <c r="O1287" s="9">
        <v>8.37808015724512E-2</v>
      </c>
      <c r="P1287" s="1" t="s">
        <v>5607</v>
      </c>
      <c r="Q1287" s="9">
        <v>1286</v>
      </c>
      <c r="R1287" s="10">
        <f t="shared" si="80"/>
        <v>2572</v>
      </c>
      <c r="S1287" s="1">
        <f t="shared" si="81"/>
        <v>1</v>
      </c>
      <c r="T1287" s="1">
        <f t="shared" si="82"/>
        <v>0</v>
      </c>
      <c r="U1287" s="1">
        <f t="shared" si="83"/>
        <v>0</v>
      </c>
      <c r="V1287" s="1"/>
    </row>
    <row r="1288" spans="1:22" x14ac:dyDescent="0.3">
      <c r="A1288" s="8">
        <v>1130</v>
      </c>
      <c r="B1288" s="8" t="s">
        <v>1674</v>
      </c>
      <c r="C1288" s="8">
        <v>0.87490000000000001</v>
      </c>
      <c r="D1288" s="8">
        <v>0.22850000000000001</v>
      </c>
      <c r="E1288" s="8">
        <v>0.22850000000000001</v>
      </c>
      <c r="F1288" s="8" t="s">
        <v>1674</v>
      </c>
      <c r="G1288" s="8">
        <v>0</v>
      </c>
      <c r="H1288" s="1" t="s">
        <v>5608</v>
      </c>
      <c r="I1288" s="8">
        <v>1287</v>
      </c>
      <c r="J1288" s="9" t="s">
        <v>1674</v>
      </c>
      <c r="K1288" s="9" t="s">
        <v>2821</v>
      </c>
      <c r="L1288" s="9">
        <v>1.47122610004774E-2</v>
      </c>
      <c r="M1288" s="9">
        <v>1.47122610004774E-2</v>
      </c>
      <c r="N1288" s="9">
        <v>0</v>
      </c>
      <c r="O1288" s="9">
        <v>8.93360998424024E-2</v>
      </c>
      <c r="P1288" s="1" t="s">
        <v>5609</v>
      </c>
      <c r="Q1288" s="9">
        <v>1287</v>
      </c>
      <c r="R1288" s="10">
        <f t="shared" si="80"/>
        <v>2574</v>
      </c>
      <c r="S1288" s="1">
        <f t="shared" si="81"/>
        <v>1</v>
      </c>
      <c r="T1288" s="1">
        <f t="shared" si="82"/>
        <v>0</v>
      </c>
      <c r="U1288" s="1">
        <f t="shared" si="83"/>
        <v>0</v>
      </c>
      <c r="V1288" s="1"/>
    </row>
    <row r="1289" spans="1:22" x14ac:dyDescent="0.3">
      <c r="A1289" s="8">
        <v>1139</v>
      </c>
      <c r="B1289" s="8" t="s">
        <v>1673</v>
      </c>
      <c r="C1289" s="8">
        <v>0.55410000000000004</v>
      </c>
      <c r="D1289" s="8">
        <v>0.39689999999999998</v>
      </c>
      <c r="E1289" s="8">
        <v>0.39689999999999998</v>
      </c>
      <c r="F1289" s="8" t="s">
        <v>1673</v>
      </c>
      <c r="G1289" s="8">
        <v>0</v>
      </c>
      <c r="H1289" s="1" t="s">
        <v>5610</v>
      </c>
      <c r="I1289" s="8">
        <v>1288</v>
      </c>
      <c r="J1289" s="9" t="s">
        <v>1673</v>
      </c>
      <c r="K1289" s="9" t="s">
        <v>2830</v>
      </c>
      <c r="L1289" s="9">
        <v>2.44310194273956E-2</v>
      </c>
      <c r="M1289" s="9">
        <v>2.44310194273956E-2</v>
      </c>
      <c r="N1289" s="9">
        <v>0</v>
      </c>
      <c r="O1289" s="9">
        <v>7.4482023608530595E-2</v>
      </c>
      <c r="P1289" s="1" t="s">
        <v>5611</v>
      </c>
      <c r="Q1289" s="9">
        <v>1288</v>
      </c>
      <c r="R1289" s="10">
        <f t="shared" si="80"/>
        <v>2576</v>
      </c>
      <c r="S1289" s="1">
        <f t="shared" si="81"/>
        <v>1</v>
      </c>
      <c r="T1289" s="1">
        <f t="shared" si="82"/>
        <v>0</v>
      </c>
      <c r="U1289" s="1">
        <f t="shared" si="83"/>
        <v>0</v>
      </c>
      <c r="V1289" s="1"/>
    </row>
    <row r="1290" spans="1:22" x14ac:dyDescent="0.3">
      <c r="A1290" s="8">
        <v>1148</v>
      </c>
      <c r="B1290" s="8" t="s">
        <v>1669</v>
      </c>
      <c r="C1290" s="8">
        <v>0.76600000000000001</v>
      </c>
      <c r="D1290" s="8">
        <v>0.29670000000000002</v>
      </c>
      <c r="E1290" s="8">
        <v>0.29670000000000002</v>
      </c>
      <c r="F1290" s="8" t="s">
        <v>1669</v>
      </c>
      <c r="G1290" s="8">
        <v>0</v>
      </c>
      <c r="H1290" s="1" t="s">
        <v>5612</v>
      </c>
      <c r="I1290" s="8">
        <v>1289</v>
      </c>
      <c r="J1290" s="9" t="s">
        <v>1669</v>
      </c>
      <c r="K1290" s="9" t="s">
        <v>2839</v>
      </c>
      <c r="L1290" s="9">
        <v>1.94756518377108E-2</v>
      </c>
      <c r="M1290" s="9">
        <v>1.94756518377108E-2</v>
      </c>
      <c r="N1290" s="9">
        <v>0</v>
      </c>
      <c r="O1290" s="9">
        <v>9.5164507954052902E-2</v>
      </c>
      <c r="P1290" s="1" t="s">
        <v>5613</v>
      </c>
      <c r="Q1290" s="9">
        <v>1289</v>
      </c>
      <c r="R1290" s="10">
        <f t="shared" si="80"/>
        <v>2578</v>
      </c>
      <c r="S1290" s="1">
        <f t="shared" si="81"/>
        <v>1</v>
      </c>
      <c r="T1290" s="1">
        <f t="shared" si="82"/>
        <v>0</v>
      </c>
      <c r="U1290" s="1">
        <f t="shared" si="83"/>
        <v>0</v>
      </c>
      <c r="V1290" s="1"/>
    </row>
    <row r="1291" spans="1:22" x14ac:dyDescent="0.3">
      <c r="A1291" s="8">
        <v>1150</v>
      </c>
      <c r="B1291" s="8" t="s">
        <v>1668</v>
      </c>
      <c r="C1291" s="8">
        <v>0.80830000000000002</v>
      </c>
      <c r="D1291" s="8">
        <v>0.24829999999999999</v>
      </c>
      <c r="E1291" s="8">
        <v>0.24829999999999999</v>
      </c>
      <c r="F1291" s="8" t="s">
        <v>1668</v>
      </c>
      <c r="G1291" s="8">
        <v>0</v>
      </c>
      <c r="H1291" s="1" t="s">
        <v>5614</v>
      </c>
      <c r="I1291" s="8">
        <v>1290</v>
      </c>
      <c r="J1291" s="9" t="s">
        <v>1668</v>
      </c>
      <c r="K1291" s="9" t="s">
        <v>2841</v>
      </c>
      <c r="L1291" s="9">
        <v>1.5700419875382801E-2</v>
      </c>
      <c r="M1291" s="9">
        <v>1.5700419875382801E-2</v>
      </c>
      <c r="N1291" s="9">
        <v>0</v>
      </c>
      <c r="O1291" s="9">
        <v>0.100716055994357</v>
      </c>
      <c r="P1291" s="1" t="s">
        <v>5615</v>
      </c>
      <c r="Q1291" s="9">
        <v>1290</v>
      </c>
      <c r="R1291" s="10">
        <f t="shared" si="80"/>
        <v>2580</v>
      </c>
      <c r="S1291" s="1">
        <f t="shared" si="81"/>
        <v>1</v>
      </c>
      <c r="T1291" s="1">
        <f t="shared" si="82"/>
        <v>0</v>
      </c>
      <c r="U1291" s="1">
        <f t="shared" si="83"/>
        <v>0</v>
      </c>
      <c r="V1291" s="1"/>
    </row>
    <row r="1292" spans="1:22" x14ac:dyDescent="0.3">
      <c r="A1292" s="8">
        <v>1151</v>
      </c>
      <c r="B1292" s="8" t="s">
        <v>1674</v>
      </c>
      <c r="C1292" s="8">
        <v>0.86209999999999998</v>
      </c>
      <c r="D1292" s="8">
        <v>0.1749</v>
      </c>
      <c r="E1292" s="8">
        <v>0.1749</v>
      </c>
      <c r="F1292" s="8" t="s">
        <v>1674</v>
      </c>
      <c r="G1292" s="8">
        <v>0</v>
      </c>
      <c r="H1292" s="1" t="s">
        <v>5616</v>
      </c>
      <c r="I1292" s="8">
        <v>1291</v>
      </c>
      <c r="J1292" s="9" t="s">
        <v>1674</v>
      </c>
      <c r="K1292" s="9" t="s">
        <v>2842</v>
      </c>
      <c r="L1292" s="9">
        <v>1.1125140905111E-2</v>
      </c>
      <c r="M1292" s="9">
        <v>1.1125140905111E-2</v>
      </c>
      <c r="N1292" s="9">
        <v>0</v>
      </c>
      <c r="O1292" s="9">
        <v>9.80684957654155E-2</v>
      </c>
      <c r="P1292" s="1" t="s">
        <v>5617</v>
      </c>
      <c r="Q1292" s="9">
        <v>1291</v>
      </c>
      <c r="R1292" s="10">
        <f t="shared" si="80"/>
        <v>2582</v>
      </c>
      <c r="S1292" s="1">
        <f t="shared" si="81"/>
        <v>1</v>
      </c>
      <c r="T1292" s="1">
        <f t="shared" si="82"/>
        <v>0</v>
      </c>
      <c r="U1292" s="1">
        <f t="shared" si="83"/>
        <v>0</v>
      </c>
      <c r="V1292" s="1"/>
    </row>
    <row r="1293" spans="1:22" x14ac:dyDescent="0.3">
      <c r="A1293" s="8">
        <v>1154</v>
      </c>
      <c r="B1293" s="8" t="s">
        <v>1685</v>
      </c>
      <c r="C1293" s="8">
        <v>0.67390000000000005</v>
      </c>
      <c r="D1293" s="8">
        <v>0.47299999999999998</v>
      </c>
      <c r="E1293" s="8">
        <v>0.47299999999999998</v>
      </c>
      <c r="F1293" s="8" t="s">
        <v>1685</v>
      </c>
      <c r="G1293" s="8">
        <v>0</v>
      </c>
      <c r="H1293" s="1" t="s">
        <v>5618</v>
      </c>
      <c r="I1293" s="8">
        <v>1292</v>
      </c>
      <c r="J1293" s="9" t="s">
        <v>1685</v>
      </c>
      <c r="K1293" s="9" t="s">
        <v>2845</v>
      </c>
      <c r="L1293" s="9">
        <v>3.03112549302832E-2</v>
      </c>
      <c r="M1293" s="9">
        <v>3.03112549302832E-2</v>
      </c>
      <c r="N1293" s="9">
        <v>0</v>
      </c>
      <c r="O1293" s="9">
        <v>8.5855167629774604E-2</v>
      </c>
      <c r="P1293" s="1" t="s">
        <v>5619</v>
      </c>
      <c r="Q1293" s="9">
        <v>1292</v>
      </c>
      <c r="R1293" s="10">
        <f t="shared" si="80"/>
        <v>2584</v>
      </c>
      <c r="S1293" s="1">
        <f t="shared" si="81"/>
        <v>1</v>
      </c>
      <c r="T1293" s="1">
        <f t="shared" si="82"/>
        <v>0</v>
      </c>
      <c r="U1293" s="1">
        <f t="shared" si="83"/>
        <v>0</v>
      </c>
      <c r="V1293" s="1"/>
    </row>
    <row r="1294" spans="1:22" x14ac:dyDescent="0.3">
      <c r="A1294" s="8">
        <v>1155</v>
      </c>
      <c r="B1294" s="8" t="s">
        <v>1675</v>
      </c>
      <c r="C1294" s="8">
        <v>0.72840000000000005</v>
      </c>
      <c r="D1294" s="8">
        <v>0.39360000000000001</v>
      </c>
      <c r="E1294" s="8">
        <v>0.39360000000000001</v>
      </c>
      <c r="F1294" s="8" t="s">
        <v>1675</v>
      </c>
      <c r="G1294" s="8">
        <v>0</v>
      </c>
      <c r="H1294" s="1" t="s">
        <v>5620</v>
      </c>
      <c r="I1294" s="8">
        <v>1293</v>
      </c>
      <c r="J1294" s="9" t="s">
        <v>1675</v>
      </c>
      <c r="K1294" s="9" t="s">
        <v>2846</v>
      </c>
      <c r="L1294" s="9">
        <v>1.9833014706574899E-2</v>
      </c>
      <c r="M1294" s="9">
        <v>1.9833014706574899E-2</v>
      </c>
      <c r="N1294" s="9">
        <v>0</v>
      </c>
      <c r="O1294" s="9">
        <v>8.0449743948078703E-2</v>
      </c>
      <c r="P1294" s="1" t="s">
        <v>5621</v>
      </c>
      <c r="Q1294" s="9">
        <v>1293</v>
      </c>
      <c r="R1294" s="10">
        <f t="shared" si="80"/>
        <v>2586</v>
      </c>
      <c r="S1294" s="1">
        <f t="shared" si="81"/>
        <v>1</v>
      </c>
      <c r="T1294" s="1">
        <f t="shared" si="82"/>
        <v>0</v>
      </c>
      <c r="U1294" s="1">
        <f t="shared" si="83"/>
        <v>0</v>
      </c>
      <c r="V1294" s="1"/>
    </row>
    <row r="1295" spans="1:22" x14ac:dyDescent="0.3">
      <c r="A1295" s="8">
        <v>1156</v>
      </c>
      <c r="B1295" s="8" t="s">
        <v>1669</v>
      </c>
      <c r="C1295" s="8">
        <v>0.86109999999999998</v>
      </c>
      <c r="D1295" s="8">
        <v>0.22140000000000001</v>
      </c>
      <c r="E1295" s="8">
        <v>0.22140000000000001</v>
      </c>
      <c r="F1295" s="8" t="s">
        <v>1669</v>
      </c>
      <c r="G1295" s="8">
        <v>0</v>
      </c>
      <c r="H1295" s="1" t="s">
        <v>5622</v>
      </c>
      <c r="I1295" s="8">
        <v>1294</v>
      </c>
      <c r="J1295" s="9" t="s">
        <v>1669</v>
      </c>
      <c r="K1295" s="9" t="s">
        <v>2847</v>
      </c>
      <c r="L1295" s="9">
        <v>1.3902870452991E-2</v>
      </c>
      <c r="M1295" s="9">
        <v>1.3902870452991E-2</v>
      </c>
      <c r="N1295" s="9">
        <v>0</v>
      </c>
      <c r="O1295" s="9">
        <v>8.9603431568152606E-2</v>
      </c>
      <c r="P1295" s="1" t="s">
        <v>5623</v>
      </c>
      <c r="Q1295" s="9">
        <v>1294</v>
      </c>
      <c r="R1295" s="10">
        <f t="shared" si="80"/>
        <v>2588</v>
      </c>
      <c r="S1295" s="1">
        <f t="shared" si="81"/>
        <v>1</v>
      </c>
      <c r="T1295" s="1">
        <f t="shared" si="82"/>
        <v>0</v>
      </c>
      <c r="U1295" s="1">
        <f t="shared" si="83"/>
        <v>0</v>
      </c>
      <c r="V1295" s="1"/>
    </row>
    <row r="1296" spans="1:22" x14ac:dyDescent="0.3">
      <c r="A1296" s="8">
        <v>1159</v>
      </c>
      <c r="B1296" s="8" t="s">
        <v>1671</v>
      </c>
      <c r="C1296" s="8">
        <v>0.77759999999999996</v>
      </c>
      <c r="D1296" s="8">
        <v>0.32519999999999999</v>
      </c>
      <c r="E1296" s="8">
        <v>0.32519999999999999</v>
      </c>
      <c r="F1296" s="8" t="s">
        <v>1671</v>
      </c>
      <c r="G1296" s="8">
        <v>0</v>
      </c>
      <c r="H1296" s="1" t="s">
        <v>5624</v>
      </c>
      <c r="I1296" s="8">
        <v>1295</v>
      </c>
      <c r="J1296" s="9" t="s">
        <v>1671</v>
      </c>
      <c r="K1296" s="9" t="s">
        <v>2850</v>
      </c>
      <c r="L1296" s="9">
        <v>1.9557645555348901E-2</v>
      </c>
      <c r="M1296" s="9">
        <v>1.9557645555348901E-2</v>
      </c>
      <c r="N1296" s="9">
        <v>0</v>
      </c>
      <c r="O1296" s="9">
        <v>8.9993748720716693E-2</v>
      </c>
      <c r="P1296" s="1" t="s">
        <v>5625</v>
      </c>
      <c r="Q1296" s="9">
        <v>1295</v>
      </c>
      <c r="R1296" s="10">
        <f t="shared" si="80"/>
        <v>2590</v>
      </c>
      <c r="S1296" s="1">
        <f t="shared" si="81"/>
        <v>1</v>
      </c>
      <c r="T1296" s="1">
        <f t="shared" si="82"/>
        <v>0</v>
      </c>
      <c r="U1296" s="1">
        <f t="shared" si="83"/>
        <v>0</v>
      </c>
      <c r="V1296" s="1"/>
    </row>
    <row r="1297" spans="1:22" x14ac:dyDescent="0.3">
      <c r="A1297" s="8">
        <v>1163</v>
      </c>
      <c r="B1297" s="8" t="s">
        <v>1678</v>
      </c>
      <c r="C1297" s="8">
        <v>0.73450000000000004</v>
      </c>
      <c r="D1297" s="8">
        <v>0.2127</v>
      </c>
      <c r="E1297" s="8">
        <v>0.2127</v>
      </c>
      <c r="F1297" s="8" t="s">
        <v>1678</v>
      </c>
      <c r="G1297" s="8">
        <v>0</v>
      </c>
      <c r="H1297" s="1" t="s">
        <v>5626</v>
      </c>
      <c r="I1297" s="8">
        <v>1296</v>
      </c>
      <c r="J1297" s="9" t="s">
        <v>1678</v>
      </c>
      <c r="K1297" s="9" t="s">
        <v>2854</v>
      </c>
      <c r="L1297" s="9">
        <v>1.1520336256770101E-2</v>
      </c>
      <c r="M1297" s="9">
        <v>1.1520336256770101E-2</v>
      </c>
      <c r="N1297" s="9">
        <v>0</v>
      </c>
      <c r="O1297" s="9">
        <v>7.2910812259740901E-2</v>
      </c>
      <c r="P1297" s="1" t="s">
        <v>5627</v>
      </c>
      <c r="Q1297" s="9">
        <v>1296</v>
      </c>
      <c r="R1297" s="10">
        <f t="shared" si="80"/>
        <v>2592</v>
      </c>
      <c r="S1297" s="1">
        <f t="shared" si="81"/>
        <v>1</v>
      </c>
      <c r="T1297" s="1">
        <f t="shared" si="82"/>
        <v>0</v>
      </c>
      <c r="U1297" s="1">
        <f t="shared" si="83"/>
        <v>0</v>
      </c>
      <c r="V1297" s="1"/>
    </row>
    <row r="1298" spans="1:22" x14ac:dyDescent="0.3">
      <c r="A1298" s="8">
        <v>1171</v>
      </c>
      <c r="B1298" s="8" t="s">
        <v>1674</v>
      </c>
      <c r="C1298" s="8">
        <v>0.69750000000000001</v>
      </c>
      <c r="D1298" s="8">
        <v>0.44340000000000002</v>
      </c>
      <c r="E1298" s="8">
        <v>0.44340000000000002</v>
      </c>
      <c r="F1298" s="8" t="s">
        <v>1674</v>
      </c>
      <c r="G1298" s="8">
        <v>0</v>
      </c>
      <c r="H1298" s="1" t="s">
        <v>5628</v>
      </c>
      <c r="I1298" s="8">
        <v>1297</v>
      </c>
      <c r="J1298" s="9" t="s">
        <v>1674</v>
      </c>
      <c r="K1298" s="9" t="s">
        <v>2862</v>
      </c>
      <c r="L1298" s="9">
        <v>1.5936449034416302E-2</v>
      </c>
      <c r="M1298" s="9">
        <v>1.5936449034416302E-2</v>
      </c>
      <c r="N1298" s="9">
        <v>0</v>
      </c>
      <c r="O1298" s="9">
        <v>7.0623504467305406E-2</v>
      </c>
      <c r="P1298" s="1" t="s">
        <v>5629</v>
      </c>
      <c r="Q1298" s="9">
        <v>1297</v>
      </c>
      <c r="R1298" s="10">
        <f t="shared" si="80"/>
        <v>2594</v>
      </c>
      <c r="S1298" s="1">
        <f t="shared" si="81"/>
        <v>1</v>
      </c>
      <c r="T1298" s="1">
        <f t="shared" si="82"/>
        <v>0</v>
      </c>
      <c r="U1298" s="1">
        <f t="shared" si="83"/>
        <v>0</v>
      </c>
      <c r="V1298" s="1"/>
    </row>
    <row r="1299" spans="1:22" x14ac:dyDescent="0.3">
      <c r="A1299" s="8">
        <v>1179</v>
      </c>
      <c r="B1299" s="8" t="s">
        <v>1668</v>
      </c>
      <c r="C1299" s="8">
        <v>0.69540000000000002</v>
      </c>
      <c r="D1299" s="8">
        <v>0.28989999999999999</v>
      </c>
      <c r="E1299" s="8">
        <v>0.28989999999999999</v>
      </c>
      <c r="F1299" s="8" t="s">
        <v>1668</v>
      </c>
      <c r="G1299" s="8">
        <v>0</v>
      </c>
      <c r="H1299" s="1" t="s">
        <v>5630</v>
      </c>
      <c r="I1299" s="8">
        <v>1298</v>
      </c>
      <c r="J1299" s="9" t="s">
        <v>1668</v>
      </c>
      <c r="K1299" s="9" t="s">
        <v>2870</v>
      </c>
      <c r="L1299" s="9">
        <v>1.45331588031152E-2</v>
      </c>
      <c r="M1299" s="9">
        <v>1.45331588031152E-2</v>
      </c>
      <c r="N1299" s="9">
        <v>0</v>
      </c>
      <c r="O1299" s="9">
        <v>7.0665110921125304E-2</v>
      </c>
      <c r="P1299" s="1" t="s">
        <v>5631</v>
      </c>
      <c r="Q1299" s="9">
        <v>1298</v>
      </c>
      <c r="R1299" s="10">
        <f t="shared" si="80"/>
        <v>2596</v>
      </c>
      <c r="S1299" s="1">
        <f t="shared" si="81"/>
        <v>1</v>
      </c>
      <c r="T1299" s="1">
        <f t="shared" si="82"/>
        <v>0</v>
      </c>
      <c r="U1299" s="1">
        <f t="shared" si="83"/>
        <v>0</v>
      </c>
      <c r="V1299" s="1"/>
    </row>
    <row r="1300" spans="1:22" x14ac:dyDescent="0.3">
      <c r="A1300" s="8">
        <v>1180</v>
      </c>
      <c r="B1300" s="8" t="s">
        <v>1671</v>
      </c>
      <c r="C1300" s="8">
        <v>0.54890000000000005</v>
      </c>
      <c r="D1300" s="8">
        <v>0.62050000000000005</v>
      </c>
      <c r="E1300" s="8">
        <v>0.62050000000000005</v>
      </c>
      <c r="F1300" s="8" t="s">
        <v>1671</v>
      </c>
      <c r="G1300" s="8">
        <v>0</v>
      </c>
      <c r="H1300" s="1" t="s">
        <v>5632</v>
      </c>
      <c r="I1300" s="8">
        <v>1299</v>
      </c>
      <c r="J1300" s="9" t="s">
        <v>1671</v>
      </c>
      <c r="K1300" s="9" t="s">
        <v>2871</v>
      </c>
      <c r="L1300" s="9">
        <v>2.43603857670943E-2</v>
      </c>
      <c r="M1300" s="9">
        <v>2.43603857670943E-2</v>
      </c>
      <c r="N1300" s="9">
        <v>0</v>
      </c>
      <c r="O1300" s="9">
        <v>5.4867708477096398E-2</v>
      </c>
      <c r="P1300" s="1" t="s">
        <v>5633</v>
      </c>
      <c r="Q1300" s="9">
        <v>1299</v>
      </c>
      <c r="R1300" s="10">
        <f t="shared" si="80"/>
        <v>2598</v>
      </c>
      <c r="S1300" s="1">
        <f t="shared" si="81"/>
        <v>1</v>
      </c>
      <c r="T1300" s="1">
        <f t="shared" si="82"/>
        <v>0</v>
      </c>
      <c r="U1300" s="1">
        <f t="shared" si="83"/>
        <v>0</v>
      </c>
      <c r="V1300" s="1"/>
    </row>
    <row r="1301" spans="1:22" x14ac:dyDescent="0.3">
      <c r="A1301" s="8">
        <v>1185</v>
      </c>
      <c r="B1301" s="8" t="s">
        <v>1675</v>
      </c>
      <c r="C1301" s="8">
        <v>0.56179999999999997</v>
      </c>
      <c r="D1301" s="8">
        <v>0.47560000000000002</v>
      </c>
      <c r="E1301" s="8">
        <v>0.47560000000000002</v>
      </c>
      <c r="F1301" s="8" t="s">
        <v>1675</v>
      </c>
      <c r="G1301" s="8">
        <v>0</v>
      </c>
      <c r="H1301" s="1" t="s">
        <v>5634</v>
      </c>
      <c r="I1301" s="8">
        <v>1300</v>
      </c>
      <c r="J1301" s="9" t="s">
        <v>1675</v>
      </c>
      <c r="K1301" s="9" t="s">
        <v>2876</v>
      </c>
      <c r="L1301" s="9">
        <v>2.13937672310778E-2</v>
      </c>
      <c r="M1301" s="9">
        <v>2.13937672310778E-2</v>
      </c>
      <c r="N1301" s="9">
        <v>0</v>
      </c>
      <c r="O1301" s="9">
        <v>5.9383752814365399E-2</v>
      </c>
      <c r="P1301" s="1" t="s">
        <v>5635</v>
      </c>
      <c r="Q1301" s="9">
        <v>1300</v>
      </c>
      <c r="R1301" s="10">
        <f t="shared" si="80"/>
        <v>2600</v>
      </c>
      <c r="S1301" s="1">
        <f t="shared" si="81"/>
        <v>1</v>
      </c>
      <c r="T1301" s="1">
        <f t="shared" si="82"/>
        <v>0</v>
      </c>
      <c r="U1301" s="1">
        <f t="shared" si="83"/>
        <v>0</v>
      </c>
      <c r="V1301" s="1"/>
    </row>
    <row r="1302" spans="1:22" x14ac:dyDescent="0.3">
      <c r="A1302" s="8">
        <v>1186</v>
      </c>
      <c r="B1302" s="8" t="s">
        <v>1666</v>
      </c>
      <c r="C1302" s="8">
        <v>0.78480000000000005</v>
      </c>
      <c r="D1302" s="8">
        <v>0.1961</v>
      </c>
      <c r="E1302" s="8">
        <v>0.1961</v>
      </c>
      <c r="F1302" s="8" t="s">
        <v>1666</v>
      </c>
      <c r="G1302" s="8">
        <v>0</v>
      </c>
      <c r="H1302" s="1" t="s">
        <v>5636</v>
      </c>
      <c r="I1302" s="8">
        <v>1301</v>
      </c>
      <c r="J1302" s="9" t="s">
        <v>1666</v>
      </c>
      <c r="K1302" s="9" t="s">
        <v>2877</v>
      </c>
      <c r="L1302" s="9">
        <v>9.6276443234328303E-3</v>
      </c>
      <c r="M1302" s="9">
        <v>9.6276443234328303E-3</v>
      </c>
      <c r="N1302" s="9">
        <v>0</v>
      </c>
      <c r="O1302" s="9">
        <v>7.2020934566659603E-2</v>
      </c>
      <c r="P1302" s="1" t="s">
        <v>5637</v>
      </c>
      <c r="Q1302" s="9">
        <v>1301</v>
      </c>
      <c r="R1302" s="10">
        <f t="shared" si="80"/>
        <v>2602</v>
      </c>
      <c r="S1302" s="1">
        <f t="shared" si="81"/>
        <v>1</v>
      </c>
      <c r="T1302" s="1">
        <f t="shared" si="82"/>
        <v>0</v>
      </c>
      <c r="U1302" s="1">
        <f t="shared" si="83"/>
        <v>0</v>
      </c>
      <c r="V1302" s="1"/>
    </row>
    <row r="1303" spans="1:22" x14ac:dyDescent="0.3">
      <c r="A1303" s="8">
        <v>1187</v>
      </c>
      <c r="B1303" s="8" t="s">
        <v>1681</v>
      </c>
      <c r="C1303" s="8">
        <v>0.50239999999999996</v>
      </c>
      <c r="D1303" s="8">
        <v>0.47810000000000002</v>
      </c>
      <c r="E1303" s="8">
        <v>0.47810000000000002</v>
      </c>
      <c r="F1303" s="8" t="s">
        <v>1681</v>
      </c>
      <c r="G1303" s="8">
        <v>0</v>
      </c>
      <c r="H1303" s="1" t="s">
        <v>5638</v>
      </c>
      <c r="I1303" s="8">
        <v>1302</v>
      </c>
      <c r="J1303" s="9" t="s">
        <v>1681</v>
      </c>
      <c r="K1303" s="9" t="s">
        <v>2878</v>
      </c>
      <c r="L1303" s="9">
        <v>2.13189651979915E-2</v>
      </c>
      <c r="M1303" s="9">
        <v>2.13189651979915E-2</v>
      </c>
      <c r="N1303" s="9">
        <v>0</v>
      </c>
      <c r="O1303" s="9">
        <v>6.02281334106545E-2</v>
      </c>
      <c r="P1303" s="1" t="s">
        <v>5639</v>
      </c>
      <c r="Q1303" s="9">
        <v>1302</v>
      </c>
      <c r="R1303" s="10">
        <f t="shared" si="80"/>
        <v>2604</v>
      </c>
      <c r="S1303" s="1">
        <f t="shared" si="81"/>
        <v>1</v>
      </c>
      <c r="T1303" s="1">
        <f t="shared" si="82"/>
        <v>0</v>
      </c>
      <c r="U1303" s="1">
        <f t="shared" si="83"/>
        <v>0</v>
      </c>
      <c r="V1303" s="1"/>
    </row>
    <row r="1304" spans="1:22" x14ac:dyDescent="0.3">
      <c r="A1304" s="8">
        <v>1190</v>
      </c>
      <c r="B1304" s="8" t="s">
        <v>1669</v>
      </c>
      <c r="C1304" s="8">
        <v>0.73529999999999995</v>
      </c>
      <c r="D1304" s="8">
        <v>0.33350000000000002</v>
      </c>
      <c r="E1304" s="8">
        <v>0.33350000000000002</v>
      </c>
      <c r="F1304" s="8" t="s">
        <v>1669</v>
      </c>
      <c r="G1304" s="8">
        <v>0</v>
      </c>
      <c r="H1304" s="1" t="s">
        <v>5640</v>
      </c>
      <c r="I1304" s="8">
        <v>1303</v>
      </c>
      <c r="J1304" s="9" t="s">
        <v>1669</v>
      </c>
      <c r="K1304" s="9" t="s">
        <v>2881</v>
      </c>
      <c r="L1304" s="9">
        <v>1.54156429989982E-2</v>
      </c>
      <c r="M1304" s="9">
        <v>1.54156429989982E-2</v>
      </c>
      <c r="N1304" s="9">
        <v>0</v>
      </c>
      <c r="O1304" s="9">
        <v>7.9142674927220102E-2</v>
      </c>
      <c r="P1304" s="1" t="s">
        <v>5641</v>
      </c>
      <c r="Q1304" s="9">
        <v>1303</v>
      </c>
      <c r="R1304" s="10">
        <f t="shared" si="80"/>
        <v>2606</v>
      </c>
      <c r="S1304" s="1">
        <f t="shared" si="81"/>
        <v>1</v>
      </c>
      <c r="T1304" s="1">
        <f t="shared" si="82"/>
        <v>0</v>
      </c>
      <c r="U1304" s="1">
        <f t="shared" si="83"/>
        <v>0</v>
      </c>
      <c r="V1304" s="1"/>
    </row>
    <row r="1305" spans="1:22" x14ac:dyDescent="0.3">
      <c r="A1305" s="8">
        <v>1191</v>
      </c>
      <c r="B1305" s="8" t="s">
        <v>1675</v>
      </c>
      <c r="C1305" s="8">
        <v>0.82169999999999999</v>
      </c>
      <c r="D1305" s="8">
        <v>0.25119999999999998</v>
      </c>
      <c r="E1305" s="8">
        <v>0.25119999999999998</v>
      </c>
      <c r="F1305" s="8" t="s">
        <v>1675</v>
      </c>
      <c r="G1305" s="8">
        <v>0</v>
      </c>
      <c r="H1305" s="1" t="s">
        <v>5642</v>
      </c>
      <c r="I1305" s="8">
        <v>1304</v>
      </c>
      <c r="J1305" s="9" t="s">
        <v>1675</v>
      </c>
      <c r="K1305" s="9" t="s">
        <v>2882</v>
      </c>
      <c r="L1305" s="9">
        <v>1.1884190510421101E-2</v>
      </c>
      <c r="M1305" s="9">
        <v>1.1884190510421101E-2</v>
      </c>
      <c r="N1305" s="9">
        <v>0</v>
      </c>
      <c r="O1305" s="9">
        <v>8.4746731099287598E-2</v>
      </c>
      <c r="P1305" s="1" t="s">
        <v>5643</v>
      </c>
      <c r="Q1305" s="9">
        <v>1304</v>
      </c>
      <c r="R1305" s="10">
        <f t="shared" si="80"/>
        <v>2608</v>
      </c>
      <c r="S1305" s="1">
        <f t="shared" si="81"/>
        <v>1</v>
      </c>
      <c r="T1305" s="1">
        <f t="shared" si="82"/>
        <v>0</v>
      </c>
      <c r="U1305" s="1">
        <f t="shared" si="83"/>
        <v>0</v>
      </c>
      <c r="V1305" s="1"/>
    </row>
    <row r="1306" spans="1:22" x14ac:dyDescent="0.3">
      <c r="A1306" s="8">
        <v>1192</v>
      </c>
      <c r="B1306" s="8" t="s">
        <v>1679</v>
      </c>
      <c r="C1306" s="8">
        <v>0.86850000000000005</v>
      </c>
      <c r="D1306" s="8">
        <v>0.16370000000000001</v>
      </c>
      <c r="E1306" s="8">
        <v>0.16370000000000001</v>
      </c>
      <c r="F1306" s="8" t="s">
        <v>1679</v>
      </c>
      <c r="G1306" s="8">
        <v>0</v>
      </c>
      <c r="H1306" s="1" t="s">
        <v>5644</v>
      </c>
      <c r="I1306" s="8">
        <v>1305</v>
      </c>
      <c r="J1306" s="9" t="s">
        <v>1679</v>
      </c>
      <c r="K1306" s="9" t="s">
        <v>2883</v>
      </c>
      <c r="L1306" s="9">
        <v>9.0204561600033106E-3</v>
      </c>
      <c r="M1306" s="9">
        <v>9.0204561600033106E-3</v>
      </c>
      <c r="N1306" s="9">
        <v>0</v>
      </c>
      <c r="O1306" s="9">
        <v>8.0959647015420799E-2</v>
      </c>
      <c r="P1306" s="1" t="s">
        <v>5645</v>
      </c>
      <c r="Q1306" s="9">
        <v>1305</v>
      </c>
      <c r="R1306" s="10">
        <f t="shared" si="80"/>
        <v>2610</v>
      </c>
      <c r="S1306" s="1">
        <f t="shared" si="81"/>
        <v>1</v>
      </c>
      <c r="T1306" s="1">
        <f t="shared" si="82"/>
        <v>0</v>
      </c>
      <c r="U1306" s="1">
        <f t="shared" si="83"/>
        <v>0</v>
      </c>
      <c r="V1306" s="1"/>
    </row>
    <row r="1307" spans="1:22" x14ac:dyDescent="0.3">
      <c r="A1307" s="8">
        <v>1195</v>
      </c>
      <c r="B1307" s="8" t="s">
        <v>1677</v>
      </c>
      <c r="C1307" s="8">
        <v>0.84570000000000001</v>
      </c>
      <c r="D1307" s="8">
        <v>0.1835</v>
      </c>
      <c r="E1307" s="8">
        <v>0.1835</v>
      </c>
      <c r="F1307" s="8" t="s">
        <v>1677</v>
      </c>
      <c r="G1307" s="8">
        <v>0</v>
      </c>
      <c r="H1307" s="1" t="s">
        <v>5646</v>
      </c>
      <c r="I1307" s="8">
        <v>1306</v>
      </c>
      <c r="J1307" s="9" t="s">
        <v>1677</v>
      </c>
      <c r="K1307" s="9" t="s">
        <v>2886</v>
      </c>
      <c r="L1307" s="9">
        <v>1.0584220031437599E-2</v>
      </c>
      <c r="M1307" s="9">
        <v>1.0584220031437599E-2</v>
      </c>
      <c r="N1307" s="9">
        <v>0</v>
      </c>
      <c r="O1307" s="9">
        <v>8.4000256480313798E-2</v>
      </c>
      <c r="P1307" s="1" t="s">
        <v>5647</v>
      </c>
      <c r="Q1307" s="9">
        <v>1306</v>
      </c>
      <c r="R1307" s="10">
        <f t="shared" si="80"/>
        <v>2612</v>
      </c>
      <c r="S1307" s="1">
        <f t="shared" si="81"/>
        <v>1</v>
      </c>
      <c r="T1307" s="1">
        <f t="shared" si="82"/>
        <v>0</v>
      </c>
      <c r="U1307" s="1">
        <f t="shared" si="83"/>
        <v>0</v>
      </c>
      <c r="V1307" s="1"/>
    </row>
    <row r="1308" spans="1:22" x14ac:dyDescent="0.3">
      <c r="A1308" s="8">
        <v>1196</v>
      </c>
      <c r="B1308" s="8" t="s">
        <v>1679</v>
      </c>
      <c r="C1308" s="8">
        <v>0.51149999999999995</v>
      </c>
      <c r="D1308" s="8">
        <v>0.60860000000000003</v>
      </c>
      <c r="E1308" s="8">
        <v>0.60860000000000003</v>
      </c>
      <c r="F1308" s="8" t="s">
        <v>1679</v>
      </c>
      <c r="G1308" s="8">
        <v>0</v>
      </c>
      <c r="H1308" s="1" t="s">
        <v>5648</v>
      </c>
      <c r="I1308" s="8">
        <v>1307</v>
      </c>
      <c r="J1308" s="9" t="s">
        <v>1679</v>
      </c>
      <c r="K1308" s="9" t="s">
        <v>2887</v>
      </c>
      <c r="L1308" s="9">
        <v>3.0180290866069E-2</v>
      </c>
      <c r="M1308" s="9">
        <v>3.0180290866069E-2</v>
      </c>
      <c r="N1308" s="9">
        <v>0</v>
      </c>
      <c r="O1308" s="9">
        <v>6.2777816250265198E-2</v>
      </c>
      <c r="P1308" s="1" t="s">
        <v>5649</v>
      </c>
      <c r="Q1308" s="9">
        <v>1307</v>
      </c>
      <c r="R1308" s="10">
        <f t="shared" si="80"/>
        <v>2614</v>
      </c>
      <c r="S1308" s="1">
        <f t="shared" si="81"/>
        <v>1</v>
      </c>
      <c r="T1308" s="1">
        <f t="shared" si="82"/>
        <v>0</v>
      </c>
      <c r="U1308" s="1">
        <f t="shared" si="83"/>
        <v>0</v>
      </c>
      <c r="V1308" s="1"/>
    </row>
    <row r="1309" spans="1:22" x14ac:dyDescent="0.3">
      <c r="A1309" s="8">
        <v>1197</v>
      </c>
      <c r="B1309" s="8" t="s">
        <v>1675</v>
      </c>
      <c r="C1309" s="8">
        <v>0.54320000000000002</v>
      </c>
      <c r="D1309" s="8">
        <v>0.5857</v>
      </c>
      <c r="E1309" s="8">
        <v>0.5857</v>
      </c>
      <c r="F1309" s="8" t="s">
        <v>1675</v>
      </c>
      <c r="G1309" s="8">
        <v>0</v>
      </c>
      <c r="H1309" s="1" t="s">
        <v>5650</v>
      </c>
      <c r="I1309" s="8">
        <v>1308</v>
      </c>
      <c r="J1309" s="9" t="s">
        <v>1675</v>
      </c>
      <c r="K1309" s="9" t="s">
        <v>2888</v>
      </c>
      <c r="L1309" s="9">
        <v>3.8146481927051598E-2</v>
      </c>
      <c r="M1309" s="9">
        <v>3.8146481927051598E-2</v>
      </c>
      <c r="N1309" s="9">
        <v>0</v>
      </c>
      <c r="O1309" s="9">
        <v>7.6378909267067904E-2</v>
      </c>
      <c r="P1309" s="1" t="s">
        <v>5651</v>
      </c>
      <c r="Q1309" s="9">
        <v>1308</v>
      </c>
      <c r="R1309" s="10">
        <f t="shared" si="80"/>
        <v>2616</v>
      </c>
      <c r="S1309" s="1">
        <f t="shared" si="81"/>
        <v>1</v>
      </c>
      <c r="T1309" s="1">
        <f t="shared" si="82"/>
        <v>0</v>
      </c>
      <c r="U1309" s="1">
        <f t="shared" si="83"/>
        <v>0</v>
      </c>
      <c r="V1309" s="1"/>
    </row>
    <row r="1310" spans="1:22" x14ac:dyDescent="0.3">
      <c r="A1310" s="8">
        <v>1198</v>
      </c>
      <c r="B1310" s="8" t="s">
        <v>1683</v>
      </c>
      <c r="C1310" s="8">
        <v>0.85580000000000001</v>
      </c>
      <c r="D1310" s="8">
        <v>0.22639999999999999</v>
      </c>
      <c r="E1310" s="8">
        <v>0.22639999999999999</v>
      </c>
      <c r="F1310" s="8" t="s">
        <v>1683</v>
      </c>
      <c r="G1310" s="8">
        <v>0</v>
      </c>
      <c r="H1310" s="1" t="s">
        <v>5652</v>
      </c>
      <c r="I1310" s="8">
        <v>1309</v>
      </c>
      <c r="J1310" s="9" t="s">
        <v>1683</v>
      </c>
      <c r="K1310" s="9" t="s">
        <v>2889</v>
      </c>
      <c r="L1310" s="9">
        <v>1.35057950817974E-2</v>
      </c>
      <c r="M1310" s="9">
        <v>1.35057950817974E-2</v>
      </c>
      <c r="N1310" s="9">
        <v>0</v>
      </c>
      <c r="O1310" s="9">
        <v>8.2139308125380298E-2</v>
      </c>
      <c r="P1310" s="1" t="s">
        <v>5653</v>
      </c>
      <c r="Q1310" s="9">
        <v>1309</v>
      </c>
      <c r="R1310" s="10">
        <f t="shared" si="80"/>
        <v>2618</v>
      </c>
      <c r="S1310" s="1">
        <f t="shared" si="81"/>
        <v>1</v>
      </c>
      <c r="T1310" s="1">
        <f t="shared" si="82"/>
        <v>0</v>
      </c>
      <c r="U1310" s="1">
        <f t="shared" si="83"/>
        <v>0</v>
      </c>
      <c r="V1310" s="1"/>
    </row>
    <row r="1311" spans="1:22" x14ac:dyDescent="0.3">
      <c r="A1311" s="8">
        <v>1199</v>
      </c>
      <c r="B1311" s="8" t="s">
        <v>1675</v>
      </c>
      <c r="C1311" s="8">
        <v>0.54200000000000004</v>
      </c>
      <c r="D1311" s="8">
        <v>0.6139</v>
      </c>
      <c r="E1311" s="8">
        <v>0.6139</v>
      </c>
      <c r="F1311" s="8" t="s">
        <v>1675</v>
      </c>
      <c r="G1311" s="8">
        <v>0</v>
      </c>
      <c r="H1311" s="1" t="s">
        <v>5654</v>
      </c>
      <c r="I1311" s="8">
        <v>1310</v>
      </c>
      <c r="J1311" s="9" t="s">
        <v>1675</v>
      </c>
      <c r="K1311" s="9" t="s">
        <v>2890</v>
      </c>
      <c r="L1311" s="9">
        <v>3.1858714931186798E-2</v>
      </c>
      <c r="M1311" s="9">
        <v>3.1858714931186798E-2</v>
      </c>
      <c r="N1311" s="9">
        <v>0</v>
      </c>
      <c r="O1311" s="9">
        <v>6.5217531296294498E-2</v>
      </c>
      <c r="P1311" s="1" t="s">
        <v>5655</v>
      </c>
      <c r="Q1311" s="9">
        <v>1310</v>
      </c>
      <c r="R1311" s="10">
        <f t="shared" si="80"/>
        <v>2620</v>
      </c>
      <c r="S1311" s="1">
        <f t="shared" si="81"/>
        <v>1</v>
      </c>
      <c r="T1311" s="1">
        <f t="shared" si="82"/>
        <v>0</v>
      </c>
      <c r="U1311" s="1">
        <f t="shared" si="83"/>
        <v>0</v>
      </c>
      <c r="V1311" s="1"/>
    </row>
    <row r="1312" spans="1:22" x14ac:dyDescent="0.3">
      <c r="A1312" s="8">
        <v>1200</v>
      </c>
      <c r="B1312" s="8" t="s">
        <v>1681</v>
      </c>
      <c r="C1312" s="8">
        <v>0.71360000000000001</v>
      </c>
      <c r="D1312" s="8">
        <v>0.309</v>
      </c>
      <c r="E1312" s="8">
        <v>0.309</v>
      </c>
      <c r="F1312" s="8" t="s">
        <v>1681</v>
      </c>
      <c r="G1312" s="8">
        <v>0</v>
      </c>
      <c r="H1312" s="1" t="s">
        <v>5656</v>
      </c>
      <c r="I1312" s="8">
        <v>1311</v>
      </c>
      <c r="J1312" s="9" t="s">
        <v>1681</v>
      </c>
      <c r="K1312" s="9" t="s">
        <v>2891</v>
      </c>
      <c r="L1312" s="9">
        <v>1.68345991020128E-2</v>
      </c>
      <c r="M1312" s="9">
        <v>1.68345991020128E-2</v>
      </c>
      <c r="N1312" s="9">
        <v>0</v>
      </c>
      <c r="O1312" s="9">
        <v>7.0097158609602694E-2</v>
      </c>
      <c r="P1312" s="1" t="s">
        <v>5657</v>
      </c>
      <c r="Q1312" s="9">
        <v>1311</v>
      </c>
      <c r="R1312" s="10">
        <f t="shared" si="80"/>
        <v>2622</v>
      </c>
      <c r="S1312" s="1">
        <f t="shared" si="81"/>
        <v>1</v>
      </c>
      <c r="T1312" s="1">
        <f t="shared" si="82"/>
        <v>0</v>
      </c>
      <c r="U1312" s="1">
        <f t="shared" si="83"/>
        <v>0</v>
      </c>
      <c r="V1312" s="1"/>
    </row>
    <row r="1313" spans="1:22" x14ac:dyDescent="0.3">
      <c r="A1313" s="8">
        <v>1212</v>
      </c>
      <c r="B1313" s="8" t="s">
        <v>1674</v>
      </c>
      <c r="C1313" s="8">
        <v>0.79410000000000003</v>
      </c>
      <c r="D1313" s="8">
        <v>0.33639999999999998</v>
      </c>
      <c r="E1313" s="8">
        <v>0.33639999999999998</v>
      </c>
      <c r="F1313" s="8" t="s">
        <v>1674</v>
      </c>
      <c r="G1313" s="8">
        <v>0</v>
      </c>
      <c r="H1313" s="1" t="s">
        <v>5658</v>
      </c>
      <c r="I1313" s="8">
        <v>1312</v>
      </c>
      <c r="J1313" s="9" t="s">
        <v>1674</v>
      </c>
      <c r="K1313" s="9" t="s">
        <v>2903</v>
      </c>
      <c r="L1313" s="9">
        <v>2.33414248667352E-2</v>
      </c>
      <c r="M1313" s="9">
        <v>2.33414248667352E-2</v>
      </c>
      <c r="N1313" s="9">
        <v>0</v>
      </c>
      <c r="O1313" s="9">
        <v>9.0843628432393395E-2</v>
      </c>
      <c r="P1313" s="1" t="s">
        <v>5659</v>
      </c>
      <c r="Q1313" s="9">
        <v>1312</v>
      </c>
      <c r="R1313" s="10">
        <f t="shared" si="80"/>
        <v>2624</v>
      </c>
      <c r="S1313" s="1">
        <f t="shared" si="81"/>
        <v>1</v>
      </c>
      <c r="T1313" s="1">
        <f t="shared" si="82"/>
        <v>0</v>
      </c>
      <c r="U1313" s="1">
        <f t="shared" si="83"/>
        <v>0</v>
      </c>
      <c r="V1313" s="1"/>
    </row>
    <row r="1314" spans="1:22" x14ac:dyDescent="0.3">
      <c r="A1314" s="8">
        <v>1229</v>
      </c>
      <c r="B1314" s="8" t="s">
        <v>1669</v>
      </c>
      <c r="C1314" s="8">
        <v>0.86709999999999998</v>
      </c>
      <c r="D1314" s="8">
        <v>0.1885</v>
      </c>
      <c r="E1314" s="8">
        <v>0.1885</v>
      </c>
      <c r="F1314" s="8" t="s">
        <v>1669</v>
      </c>
      <c r="G1314" s="8">
        <v>0</v>
      </c>
      <c r="H1314" s="1" t="s">
        <v>5660</v>
      </c>
      <c r="I1314" s="8">
        <v>1313</v>
      </c>
      <c r="J1314" s="9" t="s">
        <v>1669</v>
      </c>
      <c r="K1314" s="9" t="s">
        <v>2920</v>
      </c>
      <c r="L1314" s="9">
        <v>1.29198482685622E-2</v>
      </c>
      <c r="M1314" s="9">
        <v>1.29198482685622E-2</v>
      </c>
      <c r="N1314" s="9">
        <v>0</v>
      </c>
      <c r="O1314" s="9">
        <v>0.10887851726601901</v>
      </c>
      <c r="P1314" s="1" t="s">
        <v>5661</v>
      </c>
      <c r="Q1314" s="9">
        <v>1313</v>
      </c>
      <c r="R1314" s="10">
        <f t="shared" si="80"/>
        <v>2626</v>
      </c>
      <c r="S1314" s="1">
        <f t="shared" si="81"/>
        <v>1</v>
      </c>
      <c r="T1314" s="1">
        <f t="shared" si="82"/>
        <v>0</v>
      </c>
      <c r="U1314" s="1">
        <f t="shared" si="83"/>
        <v>0</v>
      </c>
      <c r="V1314" s="1"/>
    </row>
    <row r="1315" spans="1:22" x14ac:dyDescent="0.3">
      <c r="A1315" s="8">
        <v>1231</v>
      </c>
      <c r="B1315" s="8" t="s">
        <v>1685</v>
      </c>
      <c r="C1315" s="8">
        <v>0.53639999999999999</v>
      </c>
      <c r="D1315" s="8">
        <v>0.44500000000000001</v>
      </c>
      <c r="E1315" s="8">
        <v>0.44500000000000001</v>
      </c>
      <c r="F1315" s="8" t="s">
        <v>1685</v>
      </c>
      <c r="G1315" s="8">
        <v>0</v>
      </c>
      <c r="H1315" s="1" t="s">
        <v>5662</v>
      </c>
      <c r="I1315" s="8">
        <v>1314</v>
      </c>
      <c r="J1315" s="9" t="s">
        <v>1685</v>
      </c>
      <c r="K1315" s="9" t="s">
        <v>2922</v>
      </c>
      <c r="L1315" s="9">
        <v>1.8514851070242502E-2</v>
      </c>
      <c r="M1315" s="9">
        <v>1.8514851070242502E-2</v>
      </c>
      <c r="N1315" s="9">
        <v>0</v>
      </c>
      <c r="O1315" s="9">
        <v>5.1015531746142602E-2</v>
      </c>
      <c r="P1315" s="1" t="s">
        <v>5663</v>
      </c>
      <c r="Q1315" s="9">
        <v>1314</v>
      </c>
      <c r="R1315" s="10">
        <f t="shared" si="80"/>
        <v>2628</v>
      </c>
      <c r="S1315" s="1">
        <f t="shared" si="81"/>
        <v>1</v>
      </c>
      <c r="T1315" s="1">
        <f t="shared" si="82"/>
        <v>0</v>
      </c>
      <c r="U1315" s="1">
        <f t="shared" si="83"/>
        <v>0</v>
      </c>
      <c r="V1315" s="1"/>
    </row>
    <row r="1316" spans="1:22" x14ac:dyDescent="0.3">
      <c r="A1316" s="8">
        <v>1232</v>
      </c>
      <c r="B1316" s="8" t="s">
        <v>1668</v>
      </c>
      <c r="C1316" s="8">
        <v>0.72760000000000002</v>
      </c>
      <c r="D1316" s="8">
        <v>0.39910000000000001</v>
      </c>
      <c r="E1316" s="8">
        <v>0.39910000000000001</v>
      </c>
      <c r="F1316" s="8" t="s">
        <v>1668</v>
      </c>
      <c r="G1316" s="8">
        <v>0</v>
      </c>
      <c r="H1316" s="1" t="s">
        <v>5664</v>
      </c>
      <c r="I1316" s="8">
        <v>1315</v>
      </c>
      <c r="J1316" s="9" t="s">
        <v>1668</v>
      </c>
      <c r="K1316" s="9" t="s">
        <v>2923</v>
      </c>
      <c r="L1316" s="9">
        <v>1.9274254267533798E-2</v>
      </c>
      <c r="M1316" s="9">
        <v>1.9274254267533798E-2</v>
      </c>
      <c r="N1316" s="9">
        <v>0</v>
      </c>
      <c r="O1316" s="9">
        <v>7.37712114262912E-2</v>
      </c>
      <c r="P1316" s="1" t="s">
        <v>5665</v>
      </c>
      <c r="Q1316" s="9">
        <v>1315</v>
      </c>
      <c r="R1316" s="10">
        <f t="shared" si="80"/>
        <v>2630</v>
      </c>
      <c r="S1316" s="1">
        <f t="shared" si="81"/>
        <v>1</v>
      </c>
      <c r="T1316" s="1">
        <f t="shared" si="82"/>
        <v>0</v>
      </c>
      <c r="U1316" s="1">
        <f t="shared" si="83"/>
        <v>0</v>
      </c>
      <c r="V1316" s="1"/>
    </row>
    <row r="1317" spans="1:22" x14ac:dyDescent="0.3">
      <c r="A1317" s="8">
        <v>1234</v>
      </c>
      <c r="B1317" s="8" t="s">
        <v>1675</v>
      </c>
      <c r="C1317" s="8">
        <v>0.57950000000000002</v>
      </c>
      <c r="D1317" s="8">
        <v>0.37069999999999997</v>
      </c>
      <c r="E1317" s="8">
        <v>0.37069999999999997</v>
      </c>
      <c r="F1317" s="8" t="s">
        <v>1675</v>
      </c>
      <c r="G1317" s="8">
        <v>0</v>
      </c>
      <c r="H1317" s="1" t="s">
        <v>5666</v>
      </c>
      <c r="I1317" s="8">
        <v>1316</v>
      </c>
      <c r="J1317" s="9" t="s">
        <v>1675</v>
      </c>
      <c r="K1317" s="9" t="s">
        <v>2925</v>
      </c>
      <c r="L1317" s="9">
        <v>1.9599007982896498E-2</v>
      </c>
      <c r="M1317" s="9">
        <v>1.9599007982896498E-2</v>
      </c>
      <c r="N1317" s="9">
        <v>0</v>
      </c>
      <c r="O1317" s="9">
        <v>7.3288684968273801E-2</v>
      </c>
      <c r="P1317" s="1" t="s">
        <v>5667</v>
      </c>
      <c r="Q1317" s="9">
        <v>1316</v>
      </c>
      <c r="R1317" s="10">
        <f t="shared" si="80"/>
        <v>2632</v>
      </c>
      <c r="S1317" s="1">
        <f t="shared" si="81"/>
        <v>1</v>
      </c>
      <c r="T1317" s="1">
        <f t="shared" si="82"/>
        <v>0</v>
      </c>
      <c r="U1317" s="1">
        <f t="shared" si="83"/>
        <v>0</v>
      </c>
      <c r="V1317" s="1"/>
    </row>
    <row r="1318" spans="1:22" x14ac:dyDescent="0.3">
      <c r="A1318" s="8">
        <v>1235</v>
      </c>
      <c r="B1318" s="8" t="s">
        <v>1675</v>
      </c>
      <c r="C1318" s="8">
        <v>0.76629999999999998</v>
      </c>
      <c r="D1318" s="8">
        <v>0.3206</v>
      </c>
      <c r="E1318" s="8">
        <v>0.3206</v>
      </c>
      <c r="F1318" s="8" t="s">
        <v>1675</v>
      </c>
      <c r="G1318" s="8">
        <v>0</v>
      </c>
      <c r="H1318" s="1" t="s">
        <v>5668</v>
      </c>
      <c r="I1318" s="8">
        <v>1317</v>
      </c>
      <c r="J1318" s="9" t="s">
        <v>1675</v>
      </c>
      <c r="K1318" s="9" t="s">
        <v>2926</v>
      </c>
      <c r="L1318" s="9">
        <v>1.2052628751669301E-2</v>
      </c>
      <c r="M1318" s="9">
        <v>1.2052628751669301E-2</v>
      </c>
      <c r="N1318" s="9">
        <v>0</v>
      </c>
      <c r="O1318" s="9">
        <v>6.6981064989678804E-2</v>
      </c>
      <c r="P1318" s="1" t="s">
        <v>5669</v>
      </c>
      <c r="Q1318" s="9">
        <v>1317</v>
      </c>
      <c r="R1318" s="10">
        <f t="shared" si="80"/>
        <v>2634</v>
      </c>
      <c r="S1318" s="1">
        <f t="shared" si="81"/>
        <v>1</v>
      </c>
      <c r="T1318" s="1">
        <f t="shared" si="82"/>
        <v>0</v>
      </c>
      <c r="U1318" s="1">
        <f t="shared" si="83"/>
        <v>0</v>
      </c>
      <c r="V1318" s="1"/>
    </row>
    <row r="1319" spans="1:22" x14ac:dyDescent="0.3">
      <c r="A1319" s="8">
        <v>1245</v>
      </c>
      <c r="B1319" s="8" t="s">
        <v>1685</v>
      </c>
      <c r="C1319" s="8">
        <v>0.78600000000000003</v>
      </c>
      <c r="D1319" s="8">
        <v>0.32790000000000002</v>
      </c>
      <c r="E1319" s="8">
        <v>0.32790000000000002</v>
      </c>
      <c r="F1319" s="8" t="s">
        <v>1685</v>
      </c>
      <c r="G1319" s="8">
        <v>0</v>
      </c>
      <c r="H1319" s="1" t="s">
        <v>5670</v>
      </c>
      <c r="I1319" s="8">
        <v>1318</v>
      </c>
      <c r="J1319" s="9" t="s">
        <v>1685</v>
      </c>
      <c r="K1319" s="9" t="s">
        <v>2936</v>
      </c>
      <c r="L1319" s="9">
        <v>1.5742794449708102E-2</v>
      </c>
      <c r="M1319" s="9">
        <v>1.5742794449708102E-2</v>
      </c>
      <c r="N1319" s="9">
        <v>0</v>
      </c>
      <c r="O1319" s="9">
        <v>9.2840085953239601E-2</v>
      </c>
      <c r="P1319" s="1" t="s">
        <v>5671</v>
      </c>
      <c r="Q1319" s="9">
        <v>1318</v>
      </c>
      <c r="R1319" s="10">
        <f t="shared" si="80"/>
        <v>2636</v>
      </c>
      <c r="S1319" s="1">
        <f t="shared" si="81"/>
        <v>1</v>
      </c>
      <c r="T1319" s="1">
        <f t="shared" si="82"/>
        <v>0</v>
      </c>
      <c r="U1319" s="1">
        <f t="shared" si="83"/>
        <v>0</v>
      </c>
      <c r="V1319" s="1"/>
    </row>
    <row r="1320" spans="1:22" x14ac:dyDescent="0.3">
      <c r="A1320" s="8">
        <v>1254</v>
      </c>
      <c r="B1320" s="8" t="s">
        <v>1674</v>
      </c>
      <c r="C1320" s="8">
        <v>0.77510000000000001</v>
      </c>
      <c r="D1320" s="8">
        <v>0.39539999999999997</v>
      </c>
      <c r="E1320" s="8">
        <v>0.39539999999999997</v>
      </c>
      <c r="F1320" s="8" t="s">
        <v>1674</v>
      </c>
      <c r="G1320" s="8">
        <v>0</v>
      </c>
      <c r="H1320" s="1" t="s">
        <v>5672</v>
      </c>
      <c r="I1320" s="8">
        <v>1319</v>
      </c>
      <c r="J1320" s="9" t="s">
        <v>1674</v>
      </c>
      <c r="K1320" s="9" t="s">
        <v>2945</v>
      </c>
      <c r="L1320" s="9">
        <v>2.4045566200004399E-2</v>
      </c>
      <c r="M1320" s="9">
        <v>2.4045566200004399E-2</v>
      </c>
      <c r="N1320" s="9">
        <v>0</v>
      </c>
      <c r="O1320" s="9">
        <v>0.102553455271749</v>
      </c>
      <c r="P1320" s="1" t="s">
        <v>5673</v>
      </c>
      <c r="Q1320" s="9">
        <v>1319</v>
      </c>
      <c r="R1320" s="10">
        <f t="shared" si="80"/>
        <v>2638</v>
      </c>
      <c r="S1320" s="1">
        <f t="shared" si="81"/>
        <v>1</v>
      </c>
      <c r="T1320" s="1">
        <f t="shared" si="82"/>
        <v>0</v>
      </c>
      <c r="U1320" s="1">
        <f t="shared" si="83"/>
        <v>0</v>
      </c>
      <c r="V1320" s="1"/>
    </row>
    <row r="1321" spans="1:22" x14ac:dyDescent="0.3">
      <c r="A1321" s="8">
        <v>1260</v>
      </c>
      <c r="B1321" s="8" t="s">
        <v>1669</v>
      </c>
      <c r="C1321" s="8">
        <v>0.76819999999999999</v>
      </c>
      <c r="D1321" s="8">
        <v>0.29899999999999999</v>
      </c>
      <c r="E1321" s="8">
        <v>0.29899999999999999</v>
      </c>
      <c r="F1321" s="8" t="s">
        <v>1669</v>
      </c>
      <c r="G1321" s="8">
        <v>0</v>
      </c>
      <c r="H1321" s="1" t="s">
        <v>5674</v>
      </c>
      <c r="I1321" s="8">
        <v>1320</v>
      </c>
      <c r="J1321" s="9" t="s">
        <v>1669</v>
      </c>
      <c r="K1321" s="9" t="s">
        <v>2951</v>
      </c>
      <c r="L1321" s="9">
        <v>1.7797670236279602E-2</v>
      </c>
      <c r="M1321" s="9">
        <v>1.7797670236279602E-2</v>
      </c>
      <c r="N1321" s="9">
        <v>0</v>
      </c>
      <c r="O1321" s="9">
        <v>8.0336519043605004E-2</v>
      </c>
      <c r="P1321" s="1" t="s">
        <v>5675</v>
      </c>
      <c r="Q1321" s="9">
        <v>1320</v>
      </c>
      <c r="R1321" s="10">
        <f t="shared" si="80"/>
        <v>2640</v>
      </c>
      <c r="S1321" s="1">
        <f t="shared" si="81"/>
        <v>1</v>
      </c>
      <c r="T1321" s="1">
        <f t="shared" si="82"/>
        <v>0</v>
      </c>
      <c r="U1321" s="1">
        <f t="shared" si="83"/>
        <v>0</v>
      </c>
      <c r="V1321" s="1"/>
    </row>
    <row r="1322" spans="1:22" x14ac:dyDescent="0.3">
      <c r="A1322" s="8">
        <v>1269</v>
      </c>
      <c r="B1322" s="8" t="s">
        <v>1669</v>
      </c>
      <c r="C1322" s="8">
        <v>0.77780000000000005</v>
      </c>
      <c r="D1322" s="8">
        <v>0.27710000000000001</v>
      </c>
      <c r="E1322" s="8">
        <v>0.27710000000000001</v>
      </c>
      <c r="F1322" s="8" t="s">
        <v>1669</v>
      </c>
      <c r="G1322" s="8">
        <v>0</v>
      </c>
      <c r="H1322" s="1" t="s">
        <v>5676</v>
      </c>
      <c r="I1322" s="8">
        <v>1321</v>
      </c>
      <c r="J1322" s="9" t="s">
        <v>1669</v>
      </c>
      <c r="K1322" s="9" t="s">
        <v>2960</v>
      </c>
      <c r="L1322" s="9">
        <v>2.2344477614990799E-2</v>
      </c>
      <c r="M1322" s="9">
        <v>2.2344477614990799E-2</v>
      </c>
      <c r="N1322" s="9">
        <v>0</v>
      </c>
      <c r="O1322" s="9">
        <v>9.9523792435787503E-2</v>
      </c>
      <c r="P1322" s="1" t="s">
        <v>5677</v>
      </c>
      <c r="Q1322" s="9">
        <v>1321</v>
      </c>
      <c r="R1322" s="10">
        <f t="shared" si="80"/>
        <v>2642</v>
      </c>
      <c r="S1322" s="1">
        <f t="shared" si="81"/>
        <v>1</v>
      </c>
      <c r="T1322" s="1">
        <f t="shared" si="82"/>
        <v>0</v>
      </c>
      <c r="U1322" s="1">
        <f t="shared" si="83"/>
        <v>0</v>
      </c>
      <c r="V1322" s="1"/>
    </row>
    <row r="1323" spans="1:22" x14ac:dyDescent="0.3">
      <c r="A1323" s="8">
        <v>1271</v>
      </c>
      <c r="B1323" s="8" t="s">
        <v>1666</v>
      </c>
      <c r="C1323" s="8">
        <v>0.86650000000000005</v>
      </c>
      <c r="D1323" s="8">
        <v>0.18049999999999999</v>
      </c>
      <c r="E1323" s="8">
        <v>0.18049999999999999</v>
      </c>
      <c r="F1323" s="8" t="s">
        <v>1666</v>
      </c>
      <c r="G1323" s="8">
        <v>0</v>
      </c>
      <c r="H1323" s="1" t="s">
        <v>5678</v>
      </c>
      <c r="I1323" s="8">
        <v>1322</v>
      </c>
      <c r="J1323" s="9" t="s">
        <v>1666</v>
      </c>
      <c r="K1323" s="9" t="s">
        <v>2962</v>
      </c>
      <c r="L1323" s="9">
        <v>9.5814973350466497E-3</v>
      </c>
      <c r="M1323" s="9">
        <v>9.5814973350466497E-3</v>
      </c>
      <c r="N1323" s="9">
        <v>0</v>
      </c>
      <c r="O1323" s="9">
        <v>7.0610461329729798E-2</v>
      </c>
      <c r="P1323" s="1" t="s">
        <v>5679</v>
      </c>
      <c r="Q1323" s="9">
        <v>1322</v>
      </c>
      <c r="R1323" s="10">
        <f t="shared" si="80"/>
        <v>2644</v>
      </c>
      <c r="S1323" s="1">
        <f t="shared" si="81"/>
        <v>1</v>
      </c>
      <c r="T1323" s="1">
        <f t="shared" si="82"/>
        <v>0</v>
      </c>
      <c r="U1323" s="1">
        <f t="shared" si="83"/>
        <v>0</v>
      </c>
      <c r="V1323" s="1"/>
    </row>
    <row r="1324" spans="1:22" x14ac:dyDescent="0.3">
      <c r="A1324" s="8">
        <v>1278</v>
      </c>
      <c r="B1324" s="8" t="s">
        <v>1675</v>
      </c>
      <c r="C1324" s="8">
        <v>0.59140000000000004</v>
      </c>
      <c r="D1324" s="8">
        <v>0.53839999999999999</v>
      </c>
      <c r="E1324" s="8">
        <v>0.53839999999999999</v>
      </c>
      <c r="F1324" s="8" t="s">
        <v>1675</v>
      </c>
      <c r="G1324" s="8">
        <v>0</v>
      </c>
      <c r="H1324" s="1" t="s">
        <v>5680</v>
      </c>
      <c r="I1324" s="8">
        <v>1323</v>
      </c>
      <c r="J1324" s="9" t="s">
        <v>1675</v>
      </c>
      <c r="K1324" s="9" t="s">
        <v>2969</v>
      </c>
      <c r="L1324" s="9">
        <v>2.0607791196941502E-2</v>
      </c>
      <c r="M1324" s="9">
        <v>2.0607791196941502E-2</v>
      </c>
      <c r="N1324" s="9">
        <v>0</v>
      </c>
      <c r="O1324" s="9">
        <v>4.9302148795676098E-2</v>
      </c>
      <c r="P1324" s="1" t="s">
        <v>5681</v>
      </c>
      <c r="Q1324" s="9">
        <v>1323</v>
      </c>
      <c r="R1324" s="10">
        <f t="shared" si="80"/>
        <v>2646</v>
      </c>
      <c r="S1324" s="1">
        <f t="shared" si="81"/>
        <v>1</v>
      </c>
      <c r="T1324" s="1">
        <f t="shared" si="82"/>
        <v>0</v>
      </c>
      <c r="U1324" s="1">
        <f t="shared" si="83"/>
        <v>0</v>
      </c>
      <c r="V1324" s="1"/>
    </row>
    <row r="1325" spans="1:22" x14ac:dyDescent="0.3">
      <c r="A1325" s="8">
        <v>1285</v>
      </c>
      <c r="B1325" s="8" t="s">
        <v>1666</v>
      </c>
      <c r="C1325" s="8">
        <v>0.76639999999999997</v>
      </c>
      <c r="D1325" s="8">
        <v>0.32879999999999998</v>
      </c>
      <c r="E1325" s="8">
        <v>0.32879999999999998</v>
      </c>
      <c r="F1325" s="8" t="s">
        <v>1666</v>
      </c>
      <c r="G1325" s="8">
        <v>0</v>
      </c>
      <c r="H1325" s="1" t="s">
        <v>5682</v>
      </c>
      <c r="I1325" s="8">
        <v>1324</v>
      </c>
      <c r="J1325" s="9" t="s">
        <v>1666</v>
      </c>
      <c r="K1325" s="9" t="s">
        <v>2976</v>
      </c>
      <c r="L1325" s="9">
        <v>1.50898710433752E-2</v>
      </c>
      <c r="M1325" s="9">
        <v>1.50898710433752E-2</v>
      </c>
      <c r="N1325" s="9">
        <v>0</v>
      </c>
      <c r="O1325" s="9">
        <v>7.6148080444553304E-2</v>
      </c>
      <c r="P1325" s="1" t="s">
        <v>5683</v>
      </c>
      <c r="Q1325" s="9">
        <v>1324</v>
      </c>
      <c r="R1325" s="10">
        <f t="shared" si="80"/>
        <v>2648</v>
      </c>
      <c r="S1325" s="1">
        <f t="shared" si="81"/>
        <v>1</v>
      </c>
      <c r="T1325" s="1">
        <f t="shared" si="82"/>
        <v>0</v>
      </c>
      <c r="U1325" s="1">
        <f t="shared" si="83"/>
        <v>0</v>
      </c>
      <c r="V1325" s="1"/>
    </row>
    <row r="1326" spans="1:22" x14ac:dyDescent="0.3">
      <c r="A1326" s="8">
        <v>1300</v>
      </c>
      <c r="B1326" s="8" t="s">
        <v>1680</v>
      </c>
      <c r="C1326" s="8">
        <v>0.84099999999999997</v>
      </c>
      <c r="D1326" s="8">
        <v>0.28889999999999999</v>
      </c>
      <c r="E1326" s="8">
        <v>0.28889999999999999</v>
      </c>
      <c r="F1326" s="8" t="s">
        <v>1680</v>
      </c>
      <c r="G1326" s="8">
        <v>0</v>
      </c>
      <c r="H1326" s="1" t="s">
        <v>5684</v>
      </c>
      <c r="I1326" s="8">
        <v>1325</v>
      </c>
      <c r="J1326" s="9" t="s">
        <v>1680</v>
      </c>
      <c r="K1326" s="9" t="s">
        <v>2991</v>
      </c>
      <c r="L1326" s="9">
        <v>1.6978706552412098E-2</v>
      </c>
      <c r="M1326" s="9">
        <v>1.6978706552412098E-2</v>
      </c>
      <c r="N1326" s="9">
        <v>0</v>
      </c>
      <c r="O1326" s="9">
        <v>7.8007548749030001E-2</v>
      </c>
      <c r="P1326" s="1" t="s">
        <v>5685</v>
      </c>
      <c r="Q1326" s="9">
        <v>1325</v>
      </c>
      <c r="R1326" s="10">
        <f t="shared" si="80"/>
        <v>2650</v>
      </c>
      <c r="S1326" s="1">
        <f t="shared" si="81"/>
        <v>1</v>
      </c>
      <c r="T1326" s="1">
        <f t="shared" si="82"/>
        <v>0</v>
      </c>
      <c r="U1326" s="1">
        <f t="shared" si="83"/>
        <v>0</v>
      </c>
      <c r="V1326" s="1"/>
    </row>
    <row r="1327" spans="1:22" x14ac:dyDescent="0.3">
      <c r="A1327" s="8">
        <v>1318</v>
      </c>
      <c r="B1327" s="8" t="s">
        <v>1679</v>
      </c>
      <c r="C1327" s="8">
        <v>0.53879999999999995</v>
      </c>
      <c r="D1327" s="8">
        <v>0.61319999999999997</v>
      </c>
      <c r="E1327" s="8">
        <v>0.61319999999999997</v>
      </c>
      <c r="F1327" s="8" t="s">
        <v>1679</v>
      </c>
      <c r="G1327" s="8">
        <v>0</v>
      </c>
      <c r="H1327" s="1" t="s">
        <v>5686</v>
      </c>
      <c r="I1327" s="8">
        <v>1326</v>
      </c>
      <c r="J1327" s="9" t="s">
        <v>1679</v>
      </c>
      <c r="K1327" s="9" t="s">
        <v>3009</v>
      </c>
      <c r="L1327" s="9">
        <v>6.0683875922972197E-2</v>
      </c>
      <c r="M1327" s="9">
        <v>6.0683875922972197E-2</v>
      </c>
      <c r="N1327" s="9">
        <v>0</v>
      </c>
      <c r="O1327" s="9">
        <v>9.1275224795007701E-2</v>
      </c>
      <c r="P1327" s="1" t="s">
        <v>5687</v>
      </c>
      <c r="Q1327" s="9">
        <v>1326</v>
      </c>
      <c r="R1327" s="10">
        <f t="shared" si="80"/>
        <v>2652</v>
      </c>
      <c r="S1327" s="1">
        <f t="shared" si="81"/>
        <v>1</v>
      </c>
      <c r="T1327" s="1">
        <f t="shared" si="82"/>
        <v>0</v>
      </c>
      <c r="U1327" s="1">
        <f t="shared" si="83"/>
        <v>0</v>
      </c>
      <c r="V1327" s="1"/>
    </row>
    <row r="1328" spans="1:22" x14ac:dyDescent="0.3">
      <c r="A1328" s="8">
        <v>1319</v>
      </c>
      <c r="B1328" s="8" t="s">
        <v>1681</v>
      </c>
      <c r="C1328" s="8">
        <v>0.26079999999999998</v>
      </c>
      <c r="D1328" s="8">
        <v>0.86329999999999996</v>
      </c>
      <c r="E1328" s="8">
        <v>0.86329999999999996</v>
      </c>
      <c r="F1328" s="8" t="s">
        <v>1681</v>
      </c>
      <c r="G1328" s="8">
        <v>0</v>
      </c>
      <c r="H1328" s="1" t="s">
        <v>5688</v>
      </c>
      <c r="I1328" s="8">
        <v>1327</v>
      </c>
      <c r="J1328" s="9" t="s">
        <v>1681</v>
      </c>
      <c r="K1328" s="9" t="s">
        <v>3010</v>
      </c>
      <c r="L1328" s="9">
        <v>0.12847669705411899</v>
      </c>
      <c r="M1328" s="9">
        <v>0.12847669705411899</v>
      </c>
      <c r="N1328" s="9">
        <v>0</v>
      </c>
      <c r="O1328" s="9">
        <v>8.9718432850823301E-2</v>
      </c>
      <c r="P1328" s="1" t="s">
        <v>5689</v>
      </c>
      <c r="Q1328" s="9">
        <v>1327</v>
      </c>
      <c r="R1328" s="10">
        <f t="shared" si="80"/>
        <v>2654</v>
      </c>
      <c r="S1328" s="1">
        <f t="shared" si="81"/>
        <v>1</v>
      </c>
      <c r="T1328" s="1">
        <f t="shared" si="82"/>
        <v>0</v>
      </c>
      <c r="U1328" s="1">
        <f t="shared" si="83"/>
        <v>0</v>
      </c>
      <c r="V1328" s="1"/>
    </row>
    <row r="1329" spans="1:22" x14ac:dyDescent="0.3">
      <c r="A1329" s="8">
        <v>1321</v>
      </c>
      <c r="B1329" s="8" t="s">
        <v>1682</v>
      </c>
      <c r="C1329" s="8">
        <v>0.37830000000000003</v>
      </c>
      <c r="D1329" s="8">
        <v>0.74519999999999997</v>
      </c>
      <c r="E1329" s="8">
        <v>0.74519999999999997</v>
      </c>
      <c r="F1329" s="8" t="s">
        <v>1682</v>
      </c>
      <c r="G1329" s="8">
        <v>0</v>
      </c>
      <c r="H1329" s="1" t="s">
        <v>5690</v>
      </c>
      <c r="I1329" s="8">
        <v>1328</v>
      </c>
      <c r="J1329" s="9" t="s">
        <v>1682</v>
      </c>
      <c r="K1329" s="9" t="s">
        <v>3012</v>
      </c>
      <c r="L1329" s="9">
        <v>4.9016804980127303E-2</v>
      </c>
      <c r="M1329" s="9">
        <v>4.9016804980127303E-2</v>
      </c>
      <c r="N1329" s="9">
        <v>0</v>
      </c>
      <c r="O1329" s="9">
        <v>6.5049193594268001E-2</v>
      </c>
      <c r="P1329" s="1" t="s">
        <v>5691</v>
      </c>
      <c r="Q1329" s="9">
        <v>1328</v>
      </c>
      <c r="R1329" s="10">
        <f t="shared" si="80"/>
        <v>2656</v>
      </c>
      <c r="S1329" s="1">
        <f t="shared" si="81"/>
        <v>1</v>
      </c>
      <c r="T1329" s="1">
        <f t="shared" si="82"/>
        <v>0</v>
      </c>
      <c r="U1329" s="1">
        <f t="shared" si="83"/>
        <v>0</v>
      </c>
      <c r="V1329" s="1"/>
    </row>
    <row r="1330" spans="1:22" x14ac:dyDescent="0.3">
      <c r="A1330" s="8">
        <v>1322</v>
      </c>
      <c r="B1330" s="8" t="s">
        <v>1671</v>
      </c>
      <c r="C1330" s="8">
        <v>0.249</v>
      </c>
      <c r="D1330" s="8">
        <v>0.87250000000000005</v>
      </c>
      <c r="E1330" s="8">
        <v>0.87250000000000005</v>
      </c>
      <c r="F1330" s="8" t="s">
        <v>1671</v>
      </c>
      <c r="G1330" s="8">
        <v>0</v>
      </c>
      <c r="H1330" s="1" t="s">
        <v>5692</v>
      </c>
      <c r="I1330" s="8">
        <v>1329</v>
      </c>
      <c r="J1330" s="9" t="s">
        <v>1671</v>
      </c>
      <c r="K1330" s="9" t="s">
        <v>3013</v>
      </c>
      <c r="L1330" s="9">
        <v>6.8142998147694395E-2</v>
      </c>
      <c r="M1330" s="9">
        <v>6.8142998147694395E-2</v>
      </c>
      <c r="N1330" s="9">
        <v>0</v>
      </c>
      <c r="O1330" s="9">
        <v>6.1678486122042298E-2</v>
      </c>
      <c r="P1330" s="1" t="s">
        <v>5693</v>
      </c>
      <c r="Q1330" s="9">
        <v>1329</v>
      </c>
      <c r="R1330" s="10">
        <f t="shared" si="80"/>
        <v>2658</v>
      </c>
      <c r="S1330" s="1">
        <f t="shared" si="81"/>
        <v>1</v>
      </c>
      <c r="T1330" s="1">
        <f t="shared" si="82"/>
        <v>0</v>
      </c>
      <c r="U1330" s="1">
        <f t="shared" si="83"/>
        <v>0</v>
      </c>
      <c r="V1330" s="1"/>
    </row>
    <row r="1331" spans="1:22" x14ac:dyDescent="0.3">
      <c r="A1331" s="8">
        <v>1323</v>
      </c>
      <c r="B1331" s="8" t="s">
        <v>1675</v>
      </c>
      <c r="C1331" s="8">
        <v>0.47910000000000003</v>
      </c>
      <c r="D1331" s="8">
        <v>0.64859999999999995</v>
      </c>
      <c r="E1331" s="8">
        <v>0.64859999999999995</v>
      </c>
      <c r="F1331" s="8" t="s">
        <v>1675</v>
      </c>
      <c r="G1331" s="8">
        <v>0</v>
      </c>
      <c r="H1331" s="1" t="s">
        <v>5694</v>
      </c>
      <c r="I1331" s="8">
        <v>1330</v>
      </c>
      <c r="J1331" s="9" t="s">
        <v>1675</v>
      </c>
      <c r="K1331" s="9" t="s">
        <v>3014</v>
      </c>
      <c r="L1331" s="9">
        <v>7.7743753784584202E-2</v>
      </c>
      <c r="M1331" s="9">
        <v>7.7743753784584202E-2</v>
      </c>
      <c r="N1331" s="9">
        <v>0</v>
      </c>
      <c r="O1331" s="9">
        <v>0.107883474044558</v>
      </c>
      <c r="P1331" s="1" t="s">
        <v>5695</v>
      </c>
      <c r="Q1331" s="9">
        <v>1330</v>
      </c>
      <c r="R1331" s="10">
        <f t="shared" si="80"/>
        <v>2660</v>
      </c>
      <c r="S1331" s="1">
        <f t="shared" si="81"/>
        <v>1</v>
      </c>
      <c r="T1331" s="1">
        <f t="shared" si="82"/>
        <v>0</v>
      </c>
      <c r="U1331" s="1">
        <f t="shared" si="83"/>
        <v>0</v>
      </c>
      <c r="V1331" s="1"/>
    </row>
    <row r="1332" spans="1:22" x14ac:dyDescent="0.3">
      <c r="A1332" s="8">
        <v>1325</v>
      </c>
      <c r="B1332" s="8" t="s">
        <v>1669</v>
      </c>
      <c r="C1332" s="8">
        <v>0.56499999999999995</v>
      </c>
      <c r="D1332" s="8">
        <v>0.60829999999999995</v>
      </c>
      <c r="E1332" s="8">
        <v>0.60829999999999995</v>
      </c>
      <c r="F1332" s="8" t="s">
        <v>1669</v>
      </c>
      <c r="G1332" s="8">
        <v>0</v>
      </c>
      <c r="H1332" s="1" t="s">
        <v>5696</v>
      </c>
      <c r="I1332" s="8">
        <v>1331</v>
      </c>
      <c r="J1332" s="9" t="s">
        <v>1669</v>
      </c>
      <c r="K1332" s="9" t="s">
        <v>3016</v>
      </c>
      <c r="L1332" s="9">
        <v>5.9799238774663699E-2</v>
      </c>
      <c r="M1332" s="9">
        <v>5.9799238774663699E-2</v>
      </c>
      <c r="N1332" s="9">
        <v>0</v>
      </c>
      <c r="O1332" s="9">
        <v>9.5873765122023002E-2</v>
      </c>
      <c r="P1332" s="1" t="s">
        <v>5697</v>
      </c>
      <c r="Q1332" s="9">
        <v>1331</v>
      </c>
      <c r="R1332" s="10">
        <f t="shared" si="80"/>
        <v>2662</v>
      </c>
      <c r="S1332" s="1">
        <f t="shared" si="81"/>
        <v>1</v>
      </c>
      <c r="T1332" s="1">
        <f t="shared" si="82"/>
        <v>0</v>
      </c>
      <c r="U1332" s="1">
        <f t="shared" si="83"/>
        <v>0</v>
      </c>
      <c r="V1332" s="1"/>
    </row>
    <row r="1333" spans="1:22" x14ac:dyDescent="0.3">
      <c r="A1333" s="8">
        <v>1327</v>
      </c>
      <c r="B1333" s="8" t="s">
        <v>1680</v>
      </c>
      <c r="C1333" s="8">
        <v>0.68189999999999995</v>
      </c>
      <c r="D1333" s="8">
        <v>0.36570000000000003</v>
      </c>
      <c r="E1333" s="8">
        <v>0.36570000000000003</v>
      </c>
      <c r="F1333" s="8" t="s">
        <v>1680</v>
      </c>
      <c r="G1333" s="8">
        <v>0</v>
      </c>
      <c r="H1333" s="1" t="s">
        <v>5698</v>
      </c>
      <c r="I1333" s="8">
        <v>1332</v>
      </c>
      <c r="J1333" s="9" t="s">
        <v>1680</v>
      </c>
      <c r="K1333" s="9" t="s">
        <v>3018</v>
      </c>
      <c r="L1333" s="9">
        <v>8.9669908403612997E-2</v>
      </c>
      <c r="M1333" s="9">
        <v>8.9669908403612997E-2</v>
      </c>
      <c r="N1333" s="9">
        <v>0</v>
      </c>
      <c r="O1333" s="9">
        <v>0.21901648521244299</v>
      </c>
      <c r="P1333" s="1" t="s">
        <v>5699</v>
      </c>
      <c r="Q1333" s="9">
        <v>1332</v>
      </c>
      <c r="R1333" s="10">
        <f t="shared" si="80"/>
        <v>2664</v>
      </c>
      <c r="S1333" s="1">
        <f t="shared" si="81"/>
        <v>1</v>
      </c>
      <c r="T1333" s="1">
        <f t="shared" si="82"/>
        <v>0</v>
      </c>
      <c r="U1333" s="1">
        <f t="shared" si="83"/>
        <v>0</v>
      </c>
      <c r="V13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3" sqref="B3"/>
    </sheetView>
  </sheetViews>
  <sheetFormatPr defaultRowHeight="14" x14ac:dyDescent="0.3"/>
  <sheetData>
    <row r="1" spans="1:9" x14ac:dyDescent="0.3">
      <c r="A1" s="1" t="s">
        <v>5705</v>
      </c>
      <c r="B1" s="1" t="s">
        <v>5706</v>
      </c>
      <c r="C1" s="1" t="s">
        <v>5707</v>
      </c>
      <c r="D1" s="1" t="s">
        <v>5708</v>
      </c>
      <c r="E1" s="1" t="s">
        <v>5709</v>
      </c>
      <c r="F1" s="1" t="s">
        <v>5710</v>
      </c>
      <c r="G1" s="1" t="s">
        <v>5711</v>
      </c>
      <c r="H1" s="1" t="s">
        <v>5712</v>
      </c>
      <c r="I1" s="1" t="s">
        <v>5713</v>
      </c>
    </row>
    <row r="2" spans="1:9" x14ac:dyDescent="0.3">
      <c r="A2" s="1" t="s">
        <v>5714</v>
      </c>
      <c r="B2" s="1">
        <v>315.367582803934</v>
      </c>
      <c r="C2" s="1">
        <v>6257.5672260732899</v>
      </c>
      <c r="D2" s="1">
        <v>10988.589169524999</v>
      </c>
      <c r="E2" s="1">
        <v>12067.551931943801</v>
      </c>
      <c r="F2" s="1">
        <v>12741.891005182601</v>
      </c>
      <c r="G2" s="1">
        <v>13073.6635999958</v>
      </c>
      <c r="H2" s="1">
        <v>13424.1692095168</v>
      </c>
      <c r="I2" s="1">
        <v>13757.2760016109</v>
      </c>
    </row>
    <row r="3" spans="1:9" x14ac:dyDescent="0.3">
      <c r="A3" s="1" t="s">
        <v>5715</v>
      </c>
      <c r="B3" s="1">
        <v>377.39728518702702</v>
      </c>
      <c r="C3" s="1">
        <v>6140.5434572528502</v>
      </c>
      <c r="D3" s="1">
        <v>11275.8500874733</v>
      </c>
      <c r="E3" s="1">
        <v>12587.727664313899</v>
      </c>
      <c r="F3" s="1">
        <v>13425.1957843772</v>
      </c>
      <c r="G3" s="1">
        <v>13900.262793042501</v>
      </c>
      <c r="H3" s="1">
        <v>14349.5284995642</v>
      </c>
      <c r="I3" s="1">
        <v>14650.8365358306</v>
      </c>
    </row>
    <row r="4" spans="1:9" x14ac:dyDescent="0.3">
      <c r="A4" s="1" t="s">
        <v>5716</v>
      </c>
      <c r="B4" s="1">
        <v>570.16929496701198</v>
      </c>
      <c r="C4" s="1">
        <v>5810.6216239835603</v>
      </c>
      <c r="D4" s="1">
        <v>10434.6451924792</v>
      </c>
      <c r="E4" s="1">
        <v>12058.1675907304</v>
      </c>
      <c r="F4" s="1">
        <v>12524.0934853008</v>
      </c>
      <c r="G4" s="1">
        <v>12836.619011397601</v>
      </c>
      <c r="H4" s="1">
        <v>13214.283711189501</v>
      </c>
      <c r="I4" s="1">
        <v>13485.3335422624</v>
      </c>
    </row>
    <row r="5" spans="1:9" x14ac:dyDescent="0.3">
      <c r="A5" s="1" t="s">
        <v>5700</v>
      </c>
      <c r="B5" s="1">
        <v>1050.40839731911</v>
      </c>
      <c r="C5" s="1">
        <v>3905.3833692899102</v>
      </c>
      <c r="D5" s="1">
        <v>6353.3822168360102</v>
      </c>
      <c r="E5" s="1">
        <v>7301.9824919988196</v>
      </c>
      <c r="F5" s="1">
        <v>7814.3177239383003</v>
      </c>
      <c r="G5" s="1">
        <v>8047.6181094631402</v>
      </c>
      <c r="H5" s="1">
        <v>8273.73744891758</v>
      </c>
      <c r="I5" s="1">
        <v>8478.40070164182</v>
      </c>
    </row>
    <row r="6" spans="1:9" x14ac:dyDescent="0.3">
      <c r="A6" s="1" t="s">
        <v>5701</v>
      </c>
      <c r="B6" s="1">
        <v>987.87559799220401</v>
      </c>
      <c r="C6" s="1">
        <v>4035.5029116390701</v>
      </c>
      <c r="D6" s="1">
        <v>6973.7609424388202</v>
      </c>
      <c r="E6" s="1">
        <v>8547.3039199671293</v>
      </c>
      <c r="F6" s="1">
        <v>9370.9694403970607</v>
      </c>
      <c r="G6" s="1">
        <v>9908.4543212522094</v>
      </c>
      <c r="H6" s="1">
        <v>10308.731331086299</v>
      </c>
      <c r="I6" s="1">
        <v>10664.900888489699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53"/>
  <sheetViews>
    <sheetView topLeftCell="A118" workbookViewId="0">
      <selection activeCell="D5" sqref="D5"/>
    </sheetView>
  </sheetViews>
  <sheetFormatPr defaultRowHeight="14" x14ac:dyDescent="0.3"/>
  <cols>
    <col min="2" max="2" width="17.25" bestFit="1" customWidth="1"/>
    <col min="6" max="6" width="11.4140625" customWidth="1"/>
  </cols>
  <sheetData>
    <row r="1" spans="1:17" x14ac:dyDescent="0.3">
      <c r="A1" s="1" t="s">
        <v>5781</v>
      </c>
      <c r="B1" s="1" t="s">
        <v>5782</v>
      </c>
      <c r="C1" s="1" t="s">
        <v>5783</v>
      </c>
      <c r="D1" s="1" t="s">
        <v>5784</v>
      </c>
      <c r="E1" s="1" t="s">
        <v>5785</v>
      </c>
      <c r="F1" s="1" t="s">
        <v>5786</v>
      </c>
      <c r="G1" s="1" t="s">
        <v>5787</v>
      </c>
      <c r="H1" s="1" t="s">
        <v>5788</v>
      </c>
      <c r="I1" s="1" t="s">
        <v>5789</v>
      </c>
      <c r="J1" s="1" t="s">
        <v>5790</v>
      </c>
      <c r="K1" s="1" t="s">
        <v>5791</v>
      </c>
      <c r="L1" s="1" t="s">
        <v>5792</v>
      </c>
      <c r="M1" s="1" t="s">
        <v>5793</v>
      </c>
      <c r="N1" s="1" t="s">
        <v>5794</v>
      </c>
      <c r="O1" s="1" t="s">
        <v>5795</v>
      </c>
      <c r="P1" s="1"/>
      <c r="Q1" s="1"/>
    </row>
    <row r="2" spans="1:17" x14ac:dyDescent="0.3">
      <c r="A2" s="1" t="s">
        <v>75</v>
      </c>
      <c r="B2" s="1" t="s">
        <v>5768</v>
      </c>
      <c r="C2" s="1">
        <v>1</v>
      </c>
      <c r="D2" s="1" t="s">
        <v>5796</v>
      </c>
      <c r="E2" s="1">
        <v>0</v>
      </c>
      <c r="F2" s="1" t="s">
        <v>5797</v>
      </c>
      <c r="G2" s="1" t="s">
        <v>5798</v>
      </c>
      <c r="H2" s="1" t="s">
        <v>5799</v>
      </c>
      <c r="I2" s="1" t="b">
        <v>0</v>
      </c>
      <c r="J2" s="1">
        <v>0</v>
      </c>
      <c r="K2" s="1">
        <v>0</v>
      </c>
      <c r="L2" s="1">
        <v>9</v>
      </c>
      <c r="M2" s="1">
        <v>139</v>
      </c>
      <c r="N2" s="1">
        <v>44.838709677419303</v>
      </c>
      <c r="O2" s="1" t="s">
        <v>5800</v>
      </c>
      <c r="P2" s="1"/>
      <c r="Q2" s="1"/>
    </row>
    <row r="3" spans="1:17" x14ac:dyDescent="0.3">
      <c r="A3" s="1" t="s">
        <v>75</v>
      </c>
      <c r="B3" s="1" t="s">
        <v>5768</v>
      </c>
      <c r="C3" s="1">
        <v>1</v>
      </c>
      <c r="D3" s="1" t="s">
        <v>5796</v>
      </c>
      <c r="E3" s="1">
        <v>0</v>
      </c>
      <c r="F3" s="1" t="s">
        <v>5797</v>
      </c>
      <c r="G3" s="1" t="s">
        <v>5801</v>
      </c>
      <c r="H3" s="1" t="s">
        <v>5799</v>
      </c>
      <c r="I3" s="1" t="b">
        <v>0</v>
      </c>
      <c r="J3" s="1">
        <v>1</v>
      </c>
      <c r="K3" s="1">
        <v>0</v>
      </c>
      <c r="L3" s="1">
        <v>0</v>
      </c>
      <c r="M3" s="1">
        <v>100</v>
      </c>
      <c r="N3" s="1">
        <v>32.258064516128997</v>
      </c>
      <c r="O3" s="1" t="s">
        <v>5802</v>
      </c>
      <c r="P3" s="1"/>
      <c r="Q3" s="1"/>
    </row>
    <row r="4" spans="1:17" x14ac:dyDescent="0.3">
      <c r="A4" s="1" t="s">
        <v>75</v>
      </c>
      <c r="B4" s="1" t="s">
        <v>5768</v>
      </c>
      <c r="C4" s="1">
        <v>1</v>
      </c>
      <c r="D4" s="1" t="s">
        <v>5796</v>
      </c>
      <c r="E4" s="1">
        <v>0</v>
      </c>
      <c r="F4" s="1" t="s">
        <v>5797</v>
      </c>
      <c r="G4" s="1" t="s">
        <v>5803</v>
      </c>
      <c r="H4" s="1" t="s">
        <v>5804</v>
      </c>
      <c r="I4" s="1" t="b">
        <v>0</v>
      </c>
      <c r="J4" s="1">
        <v>0</v>
      </c>
      <c r="K4" s="1">
        <v>1</v>
      </c>
      <c r="L4" s="1">
        <v>0</v>
      </c>
      <c r="M4" s="1">
        <v>21</v>
      </c>
      <c r="N4" s="1">
        <v>6.7741935483870899</v>
      </c>
      <c r="O4" s="1" t="s">
        <v>5805</v>
      </c>
      <c r="P4" s="1"/>
      <c r="Q4" s="1"/>
    </row>
    <row r="5" spans="1:17" x14ac:dyDescent="0.3">
      <c r="A5" s="1" t="s">
        <v>75</v>
      </c>
      <c r="B5" s="1" t="s">
        <v>5768</v>
      </c>
      <c r="C5" s="1">
        <v>1</v>
      </c>
      <c r="D5" s="1" t="s">
        <v>5796</v>
      </c>
      <c r="E5" s="1">
        <v>0</v>
      </c>
      <c r="F5" s="1" t="s">
        <v>5797</v>
      </c>
      <c r="G5" s="1" t="s">
        <v>5806</v>
      </c>
      <c r="H5" s="1" t="s">
        <v>5807</v>
      </c>
      <c r="I5" s="1" t="b">
        <v>0</v>
      </c>
      <c r="J5" s="1">
        <v>0</v>
      </c>
      <c r="K5" s="1">
        <v>5</v>
      </c>
      <c r="L5" s="1">
        <v>5</v>
      </c>
      <c r="M5" s="1">
        <v>13</v>
      </c>
      <c r="N5" s="1">
        <v>4.1935483870967696</v>
      </c>
      <c r="O5" s="1" t="s">
        <v>5808</v>
      </c>
      <c r="P5" s="1"/>
      <c r="Q5" s="1"/>
    </row>
    <row r="6" spans="1:17" x14ac:dyDescent="0.3">
      <c r="A6" s="1" t="s">
        <v>75</v>
      </c>
      <c r="B6" s="1" t="s">
        <v>5768</v>
      </c>
      <c r="C6" s="1">
        <v>1</v>
      </c>
      <c r="D6" s="1" t="s">
        <v>5796</v>
      </c>
      <c r="E6" s="1">
        <v>0</v>
      </c>
      <c r="F6" s="1" t="s">
        <v>5797</v>
      </c>
      <c r="G6" s="1" t="s">
        <v>5798</v>
      </c>
      <c r="H6" s="1" t="s">
        <v>5799</v>
      </c>
      <c r="I6" s="1" t="b">
        <v>0</v>
      </c>
      <c r="J6" s="1">
        <v>0</v>
      </c>
      <c r="K6" s="1">
        <v>0</v>
      </c>
      <c r="L6" s="1">
        <v>8</v>
      </c>
      <c r="M6" s="1">
        <v>6</v>
      </c>
      <c r="N6" s="1">
        <v>1.93548387096774</v>
      </c>
      <c r="O6" s="1" t="s">
        <v>5809</v>
      </c>
      <c r="P6" s="1"/>
      <c r="Q6" s="1"/>
    </row>
    <row r="7" spans="1:17" x14ac:dyDescent="0.3">
      <c r="A7" s="1" t="s">
        <v>75</v>
      </c>
      <c r="B7" s="1" t="s">
        <v>5768</v>
      </c>
      <c r="C7" s="1">
        <v>1</v>
      </c>
      <c r="D7" s="1" t="s">
        <v>5796</v>
      </c>
      <c r="E7" s="1">
        <v>0</v>
      </c>
      <c r="F7" s="1" t="s">
        <v>5797</v>
      </c>
      <c r="G7" s="1" t="s">
        <v>5810</v>
      </c>
      <c r="H7" s="1" t="s">
        <v>5799</v>
      </c>
      <c r="I7" s="1" t="b">
        <v>0</v>
      </c>
      <c r="J7" s="1">
        <v>2</v>
      </c>
      <c r="K7" s="1">
        <v>0</v>
      </c>
      <c r="L7" s="1">
        <v>0</v>
      </c>
      <c r="M7" s="1">
        <v>4</v>
      </c>
      <c r="N7" s="1">
        <v>1.2903225806451599</v>
      </c>
      <c r="O7" s="1" t="s">
        <v>5811</v>
      </c>
      <c r="P7" s="1"/>
      <c r="Q7" s="1"/>
    </row>
    <row r="8" spans="1:17" x14ac:dyDescent="0.3">
      <c r="A8" s="1" t="s">
        <v>75</v>
      </c>
      <c r="B8" s="1" t="s">
        <v>5768</v>
      </c>
      <c r="C8" s="1">
        <v>1</v>
      </c>
      <c r="D8" s="1" t="s">
        <v>5796</v>
      </c>
      <c r="E8" s="1">
        <v>1</v>
      </c>
      <c r="F8" s="1" t="s">
        <v>5812</v>
      </c>
      <c r="G8" s="1" t="s">
        <v>5806</v>
      </c>
      <c r="H8" s="1" t="s">
        <v>5807</v>
      </c>
      <c r="I8" s="1" t="b">
        <v>0</v>
      </c>
      <c r="J8" s="1">
        <v>0</v>
      </c>
      <c r="K8" s="1">
        <v>5</v>
      </c>
      <c r="L8" s="1">
        <v>5</v>
      </c>
      <c r="M8" s="1">
        <v>250</v>
      </c>
      <c r="N8" s="1">
        <v>57.208237986269999</v>
      </c>
      <c r="O8" s="1" t="s">
        <v>5808</v>
      </c>
      <c r="P8" s="1"/>
      <c r="Q8" s="1"/>
    </row>
    <row r="9" spans="1:17" x14ac:dyDescent="0.3">
      <c r="A9" s="1" t="s">
        <v>75</v>
      </c>
      <c r="B9" s="1" t="s">
        <v>5768</v>
      </c>
      <c r="C9" s="1">
        <v>1</v>
      </c>
      <c r="D9" s="1" t="s">
        <v>5796</v>
      </c>
      <c r="E9" s="1">
        <v>1</v>
      </c>
      <c r="F9" s="1" t="s">
        <v>5812</v>
      </c>
      <c r="G9" s="1" t="s">
        <v>5803</v>
      </c>
      <c r="H9" s="1" t="s">
        <v>5804</v>
      </c>
      <c r="I9" s="1" t="b">
        <v>0</v>
      </c>
      <c r="J9" s="1">
        <v>0</v>
      </c>
      <c r="K9" s="1">
        <v>1</v>
      </c>
      <c r="L9" s="1">
        <v>0</v>
      </c>
      <c r="M9" s="1">
        <v>43</v>
      </c>
      <c r="N9" s="1">
        <v>9.8398169336384402</v>
      </c>
      <c r="O9" s="1" t="s">
        <v>5805</v>
      </c>
      <c r="P9" s="1"/>
      <c r="Q9" s="1"/>
    </row>
    <row r="10" spans="1:17" x14ac:dyDescent="0.3">
      <c r="A10" s="1" t="s">
        <v>75</v>
      </c>
      <c r="B10" s="1" t="s">
        <v>5768</v>
      </c>
      <c r="C10" s="1">
        <v>1</v>
      </c>
      <c r="D10" s="1" t="s">
        <v>5796</v>
      </c>
      <c r="E10" s="1">
        <v>1</v>
      </c>
      <c r="F10" s="1" t="s">
        <v>5812</v>
      </c>
      <c r="G10" s="1" t="s">
        <v>5801</v>
      </c>
      <c r="H10" s="1" t="s">
        <v>5799</v>
      </c>
      <c r="I10" s="1" t="b">
        <v>0</v>
      </c>
      <c r="J10" s="1">
        <v>1</v>
      </c>
      <c r="K10" s="1">
        <v>0</v>
      </c>
      <c r="L10" s="1">
        <v>0</v>
      </c>
      <c r="M10" s="1">
        <v>20</v>
      </c>
      <c r="N10" s="1">
        <v>4.5766590389016004</v>
      </c>
      <c r="O10" s="1" t="s">
        <v>5802</v>
      </c>
      <c r="P10" s="1"/>
      <c r="Q10" s="1"/>
    </row>
    <row r="11" spans="1:17" x14ac:dyDescent="0.3">
      <c r="A11" s="1" t="s">
        <v>75</v>
      </c>
      <c r="B11" s="1" t="s">
        <v>5768</v>
      </c>
      <c r="C11" s="1">
        <v>1</v>
      </c>
      <c r="D11" s="1" t="s">
        <v>5796</v>
      </c>
      <c r="E11" s="1">
        <v>1</v>
      </c>
      <c r="F11" s="1" t="s">
        <v>5812</v>
      </c>
      <c r="G11" s="1" t="s">
        <v>5798</v>
      </c>
      <c r="H11" s="1" t="s">
        <v>5799</v>
      </c>
      <c r="I11" s="1" t="b">
        <v>0</v>
      </c>
      <c r="J11" s="1">
        <v>0</v>
      </c>
      <c r="K11" s="1">
        <v>0</v>
      </c>
      <c r="L11" s="1">
        <v>9</v>
      </c>
      <c r="M11" s="1">
        <v>14</v>
      </c>
      <c r="N11" s="1">
        <v>3.2036613272311198</v>
      </c>
      <c r="O11" s="1" t="s">
        <v>5800</v>
      </c>
      <c r="P11" s="1"/>
      <c r="Q11" s="1"/>
    </row>
    <row r="12" spans="1:17" x14ac:dyDescent="0.3">
      <c r="A12" s="1" t="s">
        <v>75</v>
      </c>
      <c r="B12" s="1" t="s">
        <v>5768</v>
      </c>
      <c r="C12" s="1">
        <v>1</v>
      </c>
      <c r="D12" s="1" t="s">
        <v>5796</v>
      </c>
      <c r="E12" s="1">
        <v>1</v>
      </c>
      <c r="F12" s="1" t="s">
        <v>5812</v>
      </c>
      <c r="G12" s="1" t="s">
        <v>5798</v>
      </c>
      <c r="H12" s="1" t="s">
        <v>5799</v>
      </c>
      <c r="I12" s="1" t="b">
        <v>0</v>
      </c>
      <c r="J12" s="1">
        <v>0</v>
      </c>
      <c r="K12" s="1">
        <v>0</v>
      </c>
      <c r="L12" s="1">
        <v>9</v>
      </c>
      <c r="M12" s="1">
        <v>11</v>
      </c>
      <c r="N12" s="1">
        <v>2.51716247139588</v>
      </c>
      <c r="O12" s="1" t="s">
        <v>5813</v>
      </c>
      <c r="P12" s="1"/>
      <c r="Q12" s="1"/>
    </row>
    <row r="13" spans="1:17" x14ac:dyDescent="0.3">
      <c r="A13" s="1" t="s">
        <v>75</v>
      </c>
      <c r="B13" s="1" t="s">
        <v>5768</v>
      </c>
      <c r="C13" s="1">
        <v>1</v>
      </c>
      <c r="D13" s="1" t="s">
        <v>5796</v>
      </c>
      <c r="E13" s="1">
        <v>1</v>
      </c>
      <c r="F13" s="1" t="s">
        <v>5812</v>
      </c>
      <c r="G13" s="1" t="s">
        <v>5814</v>
      </c>
      <c r="H13" s="1" t="s">
        <v>5799</v>
      </c>
      <c r="I13" s="1" t="b">
        <v>1</v>
      </c>
      <c r="J13" s="1">
        <v>0</v>
      </c>
      <c r="K13" s="1">
        <v>0</v>
      </c>
      <c r="L13" s="1">
        <v>0</v>
      </c>
      <c r="M13" s="1">
        <v>11</v>
      </c>
      <c r="N13" s="1">
        <v>2.51716247139588</v>
      </c>
      <c r="O13" s="1" t="s">
        <v>5815</v>
      </c>
      <c r="P13" s="1"/>
      <c r="Q13" s="1"/>
    </row>
    <row r="14" spans="1:17" x14ac:dyDescent="0.3">
      <c r="A14" s="1" t="s">
        <v>75</v>
      </c>
      <c r="B14" s="1" t="s">
        <v>5768</v>
      </c>
      <c r="C14" s="1">
        <v>1</v>
      </c>
      <c r="D14" s="1" t="s">
        <v>5796</v>
      </c>
      <c r="E14" s="1">
        <v>1</v>
      </c>
      <c r="F14" s="1" t="s">
        <v>5812</v>
      </c>
      <c r="G14" s="1" t="s">
        <v>5816</v>
      </c>
      <c r="H14" s="1" t="s">
        <v>5799</v>
      </c>
      <c r="I14" s="1" t="b">
        <v>0</v>
      </c>
      <c r="J14" s="1">
        <v>3</v>
      </c>
      <c r="K14" s="1">
        <v>0</v>
      </c>
      <c r="L14" s="1">
        <v>6</v>
      </c>
      <c r="M14" s="1">
        <v>8</v>
      </c>
      <c r="N14" s="1">
        <v>1.8306636155606399</v>
      </c>
      <c r="O14" s="1" t="s">
        <v>5817</v>
      </c>
      <c r="P14" s="1"/>
      <c r="Q14" s="1"/>
    </row>
    <row r="15" spans="1:17" x14ac:dyDescent="0.3">
      <c r="A15" s="1" t="s">
        <v>75</v>
      </c>
      <c r="B15" s="1" t="s">
        <v>5768</v>
      </c>
      <c r="C15" s="1">
        <v>1</v>
      </c>
      <c r="D15" s="1" t="s">
        <v>5796</v>
      </c>
      <c r="E15" s="1">
        <v>1</v>
      </c>
      <c r="F15" s="1" t="s">
        <v>5812</v>
      </c>
      <c r="G15" s="1" t="s">
        <v>5798</v>
      </c>
      <c r="H15" s="1" t="s">
        <v>5799</v>
      </c>
      <c r="I15" s="1" t="b">
        <v>0</v>
      </c>
      <c r="J15" s="1">
        <v>0</v>
      </c>
      <c r="K15" s="1">
        <v>0</v>
      </c>
      <c r="L15" s="1">
        <v>8</v>
      </c>
      <c r="M15" s="1">
        <v>7</v>
      </c>
      <c r="N15" s="1">
        <v>1.6018306636155599</v>
      </c>
      <c r="O15" s="1" t="s">
        <v>5818</v>
      </c>
      <c r="P15" s="1"/>
      <c r="Q15" s="1"/>
    </row>
    <row r="16" spans="1:17" x14ac:dyDescent="0.3">
      <c r="A16" s="1" t="s">
        <v>75</v>
      </c>
      <c r="B16" s="1" t="s">
        <v>5768</v>
      </c>
      <c r="C16" s="1">
        <v>1</v>
      </c>
      <c r="D16" s="1" t="s">
        <v>5796</v>
      </c>
      <c r="E16" s="1">
        <v>1</v>
      </c>
      <c r="F16" s="1" t="s">
        <v>5812</v>
      </c>
      <c r="G16" s="1" t="s">
        <v>5819</v>
      </c>
      <c r="H16" s="1" t="s">
        <v>5820</v>
      </c>
      <c r="I16" s="1" t="b">
        <v>0</v>
      </c>
      <c r="J16" s="1">
        <v>0</v>
      </c>
      <c r="K16" s="1">
        <v>3</v>
      </c>
      <c r="L16" s="1">
        <v>7</v>
      </c>
      <c r="M16" s="1">
        <v>6</v>
      </c>
      <c r="N16" s="1">
        <v>1.3729977116704799</v>
      </c>
      <c r="O16" s="1" t="s">
        <v>5821</v>
      </c>
      <c r="P16" s="1"/>
      <c r="Q16" s="1"/>
    </row>
    <row r="17" spans="1:17" x14ac:dyDescent="0.3">
      <c r="A17" s="1" t="s">
        <v>75</v>
      </c>
      <c r="B17" s="1" t="s">
        <v>5768</v>
      </c>
      <c r="C17" s="1">
        <v>1</v>
      </c>
      <c r="D17" s="1" t="s">
        <v>5796</v>
      </c>
      <c r="E17" s="1">
        <v>1</v>
      </c>
      <c r="F17" s="1" t="s">
        <v>5812</v>
      </c>
      <c r="G17" s="1" t="s">
        <v>5801</v>
      </c>
      <c r="H17" s="1" t="s">
        <v>5799</v>
      </c>
      <c r="I17" s="1" t="b">
        <v>0</v>
      </c>
      <c r="J17" s="1">
        <v>1</v>
      </c>
      <c r="K17" s="1">
        <v>0</v>
      </c>
      <c r="L17" s="1">
        <v>5</v>
      </c>
      <c r="M17" s="1">
        <v>6</v>
      </c>
      <c r="N17" s="1">
        <v>1.3729977116704799</v>
      </c>
      <c r="O17" s="1" t="s">
        <v>5822</v>
      </c>
      <c r="P17" s="1"/>
      <c r="Q17" s="1"/>
    </row>
    <row r="18" spans="1:17" x14ac:dyDescent="0.3">
      <c r="A18" s="1" t="s">
        <v>75</v>
      </c>
      <c r="B18" s="1" t="s">
        <v>5768</v>
      </c>
      <c r="C18" s="1">
        <v>1</v>
      </c>
      <c r="D18" s="1" t="s">
        <v>5796</v>
      </c>
      <c r="E18" s="1">
        <v>1</v>
      </c>
      <c r="F18" s="1" t="s">
        <v>5812</v>
      </c>
      <c r="G18" s="1" t="s">
        <v>5816</v>
      </c>
      <c r="H18" s="1" t="s">
        <v>5799</v>
      </c>
      <c r="I18" s="1" t="b">
        <v>0</v>
      </c>
      <c r="J18" s="1">
        <v>3</v>
      </c>
      <c r="K18" s="1">
        <v>0</v>
      </c>
      <c r="L18" s="1">
        <v>5</v>
      </c>
      <c r="M18" s="1">
        <v>5</v>
      </c>
      <c r="N18" s="1">
        <v>1.1441647597253899</v>
      </c>
      <c r="O18" s="1" t="s">
        <v>5823</v>
      </c>
      <c r="P18" s="1"/>
      <c r="Q18" s="1"/>
    </row>
    <row r="19" spans="1:17" x14ac:dyDescent="0.3">
      <c r="A19" s="1" t="s">
        <v>75</v>
      </c>
      <c r="B19" s="1" t="s">
        <v>5768</v>
      </c>
      <c r="C19" s="1">
        <v>1</v>
      </c>
      <c r="D19" s="1" t="s">
        <v>5796</v>
      </c>
      <c r="E19" s="1">
        <v>2</v>
      </c>
      <c r="F19" s="1" t="s">
        <v>5824</v>
      </c>
      <c r="G19" s="1" t="s">
        <v>5806</v>
      </c>
      <c r="H19" s="1" t="s">
        <v>5807</v>
      </c>
      <c r="I19" s="1" t="b">
        <v>0</v>
      </c>
      <c r="J19" s="1">
        <v>0</v>
      </c>
      <c r="K19" s="1">
        <v>5</v>
      </c>
      <c r="L19" s="1">
        <v>5</v>
      </c>
      <c r="M19" s="1">
        <v>280</v>
      </c>
      <c r="N19" s="1">
        <v>83.582089552238799</v>
      </c>
      <c r="O19" s="1" t="s">
        <v>5808</v>
      </c>
      <c r="P19" s="1"/>
      <c r="Q19" s="1"/>
    </row>
    <row r="20" spans="1:17" x14ac:dyDescent="0.3">
      <c r="A20" s="1" t="s">
        <v>75</v>
      </c>
      <c r="B20" s="1" t="s">
        <v>5768</v>
      </c>
      <c r="C20" s="1">
        <v>1</v>
      </c>
      <c r="D20" s="1" t="s">
        <v>5796</v>
      </c>
      <c r="E20" s="1">
        <v>2</v>
      </c>
      <c r="F20" s="1" t="s">
        <v>5824</v>
      </c>
      <c r="G20" s="1" t="s">
        <v>5798</v>
      </c>
      <c r="H20" s="1" t="s">
        <v>5799</v>
      </c>
      <c r="I20" s="1" t="b">
        <v>0</v>
      </c>
      <c r="J20" s="1">
        <v>0</v>
      </c>
      <c r="K20" s="1">
        <v>0</v>
      </c>
      <c r="L20" s="1">
        <v>9</v>
      </c>
      <c r="M20" s="1">
        <v>10</v>
      </c>
      <c r="N20" s="1">
        <v>2.98507462686567</v>
      </c>
      <c r="O20" s="1" t="s">
        <v>5813</v>
      </c>
      <c r="P20" s="1"/>
      <c r="Q20" s="1"/>
    </row>
    <row r="21" spans="1:17" x14ac:dyDescent="0.3">
      <c r="A21" s="1" t="s">
        <v>75</v>
      </c>
      <c r="B21" s="1" t="s">
        <v>5768</v>
      </c>
      <c r="C21" s="1">
        <v>1</v>
      </c>
      <c r="D21" s="1" t="s">
        <v>5796</v>
      </c>
      <c r="E21" s="1">
        <v>2</v>
      </c>
      <c r="F21" s="1" t="s">
        <v>5824</v>
      </c>
      <c r="G21" s="1" t="s">
        <v>5801</v>
      </c>
      <c r="H21" s="1" t="s">
        <v>5799</v>
      </c>
      <c r="I21" s="1" t="b">
        <v>0</v>
      </c>
      <c r="J21" s="1">
        <v>1</v>
      </c>
      <c r="K21" s="1">
        <v>0</v>
      </c>
      <c r="L21" s="1">
        <v>4</v>
      </c>
      <c r="M21" s="1">
        <v>5</v>
      </c>
      <c r="N21" s="1">
        <v>1.4925373134328299</v>
      </c>
      <c r="O21" s="1" t="s">
        <v>5825</v>
      </c>
      <c r="P21" s="1"/>
      <c r="Q21" s="1"/>
    </row>
    <row r="22" spans="1:17" x14ac:dyDescent="0.3">
      <c r="A22" s="1" t="s">
        <v>75</v>
      </c>
      <c r="B22" s="1" t="s">
        <v>5768</v>
      </c>
      <c r="C22" s="1">
        <v>1</v>
      </c>
      <c r="D22" s="1" t="s">
        <v>5796</v>
      </c>
      <c r="E22" s="1">
        <v>2</v>
      </c>
      <c r="F22" s="1" t="s">
        <v>5824</v>
      </c>
      <c r="G22" s="1" t="s">
        <v>5798</v>
      </c>
      <c r="H22" s="1" t="s">
        <v>5799</v>
      </c>
      <c r="I22" s="1" t="b">
        <v>0</v>
      </c>
      <c r="J22" s="1">
        <v>0</v>
      </c>
      <c r="K22" s="1">
        <v>0</v>
      </c>
      <c r="L22" s="1">
        <v>14</v>
      </c>
      <c r="M22" s="1">
        <v>5</v>
      </c>
      <c r="N22" s="1">
        <v>1.4925373134328299</v>
      </c>
      <c r="O22" s="1" t="s">
        <v>5826</v>
      </c>
      <c r="P22" s="1"/>
      <c r="Q22" s="1"/>
    </row>
    <row r="23" spans="1:17" x14ac:dyDescent="0.3">
      <c r="A23" s="1" t="s">
        <v>75</v>
      </c>
      <c r="B23" s="1" t="s">
        <v>5768</v>
      </c>
      <c r="C23" s="1">
        <v>1</v>
      </c>
      <c r="D23" s="1" t="s">
        <v>5796</v>
      </c>
      <c r="E23" s="1">
        <v>2</v>
      </c>
      <c r="F23" s="1" t="s">
        <v>5824</v>
      </c>
      <c r="G23" s="1" t="s">
        <v>5798</v>
      </c>
      <c r="H23" s="1" t="s">
        <v>5799</v>
      </c>
      <c r="I23" s="1" t="b">
        <v>0</v>
      </c>
      <c r="J23" s="1">
        <v>0</v>
      </c>
      <c r="K23" s="1">
        <v>0</v>
      </c>
      <c r="L23" s="1">
        <v>9</v>
      </c>
      <c r="M23" s="1">
        <v>4</v>
      </c>
      <c r="N23" s="1">
        <v>1.1940298507462599</v>
      </c>
      <c r="O23" s="1" t="s">
        <v>5800</v>
      </c>
      <c r="P23" s="1"/>
      <c r="Q23" s="1"/>
    </row>
    <row r="24" spans="1:17" x14ac:dyDescent="0.3">
      <c r="A24" s="1" t="s">
        <v>75</v>
      </c>
      <c r="B24" s="1" t="s">
        <v>5768</v>
      </c>
      <c r="C24" s="1">
        <v>1</v>
      </c>
      <c r="D24" s="1" t="s">
        <v>5796</v>
      </c>
      <c r="E24" s="1">
        <v>2</v>
      </c>
      <c r="F24" s="1" t="s">
        <v>5824</v>
      </c>
      <c r="G24" s="1" t="s">
        <v>5801</v>
      </c>
      <c r="H24" s="1" t="s">
        <v>5799</v>
      </c>
      <c r="I24" s="1" t="b">
        <v>0</v>
      </c>
      <c r="J24" s="1">
        <v>1</v>
      </c>
      <c r="K24" s="1">
        <v>0</v>
      </c>
      <c r="L24" s="1">
        <v>5</v>
      </c>
      <c r="M24" s="1">
        <v>4</v>
      </c>
      <c r="N24" s="1">
        <v>1.1940298507462599</v>
      </c>
      <c r="O24" s="1" t="s">
        <v>5822</v>
      </c>
      <c r="P24" s="1"/>
      <c r="Q24" s="1"/>
    </row>
    <row r="25" spans="1:17" x14ac:dyDescent="0.3">
      <c r="A25" s="1" t="s">
        <v>75</v>
      </c>
      <c r="B25" s="1" t="s">
        <v>5768</v>
      </c>
      <c r="C25" s="1">
        <v>1</v>
      </c>
      <c r="D25" s="1" t="s">
        <v>5796</v>
      </c>
      <c r="E25" s="1">
        <v>3</v>
      </c>
      <c r="F25" s="1" t="s">
        <v>5827</v>
      </c>
      <c r="G25" s="1" t="s">
        <v>5806</v>
      </c>
      <c r="H25" s="1" t="s">
        <v>5807</v>
      </c>
      <c r="I25" s="1" t="b">
        <v>0</v>
      </c>
      <c r="J25" s="1">
        <v>0</v>
      </c>
      <c r="K25" s="1">
        <v>5</v>
      </c>
      <c r="L25" s="1">
        <v>5</v>
      </c>
      <c r="M25" s="1">
        <v>213</v>
      </c>
      <c r="N25" s="1">
        <v>63.017751479289899</v>
      </c>
      <c r="O25" s="1" t="s">
        <v>5808</v>
      </c>
      <c r="P25" s="1"/>
      <c r="Q25" s="1"/>
    </row>
    <row r="26" spans="1:17" x14ac:dyDescent="0.3">
      <c r="A26" s="1" t="s">
        <v>75</v>
      </c>
      <c r="B26" s="1" t="s">
        <v>5768</v>
      </c>
      <c r="C26" s="1">
        <v>1</v>
      </c>
      <c r="D26" s="1" t="s">
        <v>5796</v>
      </c>
      <c r="E26" s="1">
        <v>3</v>
      </c>
      <c r="F26" s="1" t="s">
        <v>5827</v>
      </c>
      <c r="G26" s="1" t="s">
        <v>5803</v>
      </c>
      <c r="H26" s="1" t="s">
        <v>5804</v>
      </c>
      <c r="I26" s="1" t="b">
        <v>0</v>
      </c>
      <c r="J26" s="1">
        <v>0</v>
      </c>
      <c r="K26" s="1">
        <v>1</v>
      </c>
      <c r="L26" s="1">
        <v>0</v>
      </c>
      <c r="M26" s="1">
        <v>19</v>
      </c>
      <c r="N26" s="1">
        <v>5.62130177514792</v>
      </c>
      <c r="O26" s="1" t="s">
        <v>5805</v>
      </c>
      <c r="P26" s="1"/>
      <c r="Q26" s="1"/>
    </row>
    <row r="27" spans="1:17" x14ac:dyDescent="0.3">
      <c r="A27" s="1" t="s">
        <v>75</v>
      </c>
      <c r="B27" s="1" t="s">
        <v>5768</v>
      </c>
      <c r="C27" s="1">
        <v>1</v>
      </c>
      <c r="D27" s="1" t="s">
        <v>5796</v>
      </c>
      <c r="E27" s="1">
        <v>3</v>
      </c>
      <c r="F27" s="1" t="s">
        <v>5827</v>
      </c>
      <c r="G27" s="1" t="s">
        <v>5801</v>
      </c>
      <c r="H27" s="1" t="s">
        <v>5799</v>
      </c>
      <c r="I27" s="1" t="b">
        <v>0</v>
      </c>
      <c r="J27" s="1">
        <v>1</v>
      </c>
      <c r="K27" s="1">
        <v>0</v>
      </c>
      <c r="L27" s="1">
        <v>0</v>
      </c>
      <c r="M27" s="1">
        <v>15</v>
      </c>
      <c r="N27" s="1">
        <v>4.4378698224852</v>
      </c>
      <c r="O27" s="1" t="s">
        <v>5802</v>
      </c>
      <c r="P27" s="1"/>
      <c r="Q27" s="1"/>
    </row>
    <row r="28" spans="1:17" x14ac:dyDescent="0.3">
      <c r="A28" s="1" t="s">
        <v>75</v>
      </c>
      <c r="B28" s="1" t="s">
        <v>5768</v>
      </c>
      <c r="C28" s="1">
        <v>1</v>
      </c>
      <c r="D28" s="1" t="s">
        <v>5796</v>
      </c>
      <c r="E28" s="1">
        <v>3</v>
      </c>
      <c r="F28" s="1" t="s">
        <v>5827</v>
      </c>
      <c r="G28" s="1" t="s">
        <v>5814</v>
      </c>
      <c r="H28" s="1" t="s">
        <v>5799</v>
      </c>
      <c r="I28" s="1" t="b">
        <v>1</v>
      </c>
      <c r="J28" s="1">
        <v>0</v>
      </c>
      <c r="K28" s="1">
        <v>0</v>
      </c>
      <c r="L28" s="1">
        <v>0</v>
      </c>
      <c r="M28" s="1">
        <v>12</v>
      </c>
      <c r="N28" s="1">
        <v>3.5502958579881598</v>
      </c>
      <c r="O28" s="1" t="s">
        <v>5815</v>
      </c>
      <c r="P28" s="1"/>
      <c r="Q28" s="1"/>
    </row>
    <row r="29" spans="1:17" x14ac:dyDescent="0.3">
      <c r="A29" s="1" t="s">
        <v>75</v>
      </c>
      <c r="B29" s="1" t="s">
        <v>5768</v>
      </c>
      <c r="C29" s="1">
        <v>1</v>
      </c>
      <c r="D29" s="1" t="s">
        <v>5796</v>
      </c>
      <c r="E29" s="1">
        <v>3</v>
      </c>
      <c r="F29" s="1" t="s">
        <v>5827</v>
      </c>
      <c r="G29" s="1" t="s">
        <v>5803</v>
      </c>
      <c r="H29" s="1" t="s">
        <v>5828</v>
      </c>
      <c r="I29" s="1" t="b">
        <v>0</v>
      </c>
      <c r="J29" s="1">
        <v>0</v>
      </c>
      <c r="K29" s="1">
        <v>1</v>
      </c>
      <c r="L29" s="1">
        <v>0</v>
      </c>
      <c r="M29" s="1">
        <v>11</v>
      </c>
      <c r="N29" s="1">
        <v>3.2544378698224801</v>
      </c>
      <c r="O29" s="1" t="s">
        <v>5829</v>
      </c>
      <c r="P29" s="1"/>
      <c r="Q29" s="1"/>
    </row>
    <row r="30" spans="1:17" x14ac:dyDescent="0.3">
      <c r="A30" s="1" t="s">
        <v>75</v>
      </c>
      <c r="B30" s="1" t="s">
        <v>5768</v>
      </c>
      <c r="C30" s="1">
        <v>1</v>
      </c>
      <c r="D30" s="1" t="s">
        <v>5796</v>
      </c>
      <c r="E30" s="1">
        <v>3</v>
      </c>
      <c r="F30" s="1" t="s">
        <v>5827</v>
      </c>
      <c r="G30" s="1" t="s">
        <v>5816</v>
      </c>
      <c r="H30" s="1" t="s">
        <v>5799</v>
      </c>
      <c r="I30" s="1" t="b">
        <v>0</v>
      </c>
      <c r="J30" s="1">
        <v>3</v>
      </c>
      <c r="K30" s="1">
        <v>0</v>
      </c>
      <c r="L30" s="1">
        <v>11</v>
      </c>
      <c r="M30" s="1">
        <v>8</v>
      </c>
      <c r="N30" s="1">
        <v>2.3668639053254399</v>
      </c>
      <c r="O30" s="1" t="s">
        <v>5830</v>
      </c>
      <c r="P30" s="1"/>
      <c r="Q30" s="1"/>
    </row>
    <row r="31" spans="1:17" x14ac:dyDescent="0.3">
      <c r="A31" s="1" t="s">
        <v>75</v>
      </c>
      <c r="B31" s="1" t="s">
        <v>5768</v>
      </c>
      <c r="C31" s="1">
        <v>1</v>
      </c>
      <c r="D31" s="1" t="s">
        <v>5796</v>
      </c>
      <c r="E31" s="1">
        <v>3</v>
      </c>
      <c r="F31" s="1" t="s">
        <v>5827</v>
      </c>
      <c r="G31" s="1" t="s">
        <v>5806</v>
      </c>
      <c r="H31" s="1" t="s">
        <v>5807</v>
      </c>
      <c r="I31" s="1" t="b">
        <v>0</v>
      </c>
      <c r="J31" s="1">
        <v>0</v>
      </c>
      <c r="K31" s="1">
        <v>5</v>
      </c>
      <c r="L31" s="1">
        <v>5</v>
      </c>
      <c r="M31" s="1">
        <v>5</v>
      </c>
      <c r="N31" s="1">
        <v>1.4792899408283999</v>
      </c>
      <c r="O31" s="1" t="s">
        <v>5831</v>
      </c>
      <c r="P31" s="1"/>
      <c r="Q31" s="1"/>
    </row>
    <row r="32" spans="1:17" x14ac:dyDescent="0.3">
      <c r="A32" s="1" t="s">
        <v>75</v>
      </c>
      <c r="B32" s="1" t="s">
        <v>5768</v>
      </c>
      <c r="C32" s="1">
        <v>1</v>
      </c>
      <c r="D32" s="1" t="s">
        <v>5796</v>
      </c>
      <c r="E32" s="1">
        <v>4</v>
      </c>
      <c r="F32" s="1" t="s">
        <v>5832</v>
      </c>
      <c r="G32" s="1" t="s">
        <v>5806</v>
      </c>
      <c r="H32" s="1" t="s">
        <v>5807</v>
      </c>
      <c r="I32" s="1" t="b">
        <v>0</v>
      </c>
      <c r="J32" s="1">
        <v>0</v>
      </c>
      <c r="K32" s="1">
        <v>5</v>
      </c>
      <c r="L32" s="1">
        <v>5</v>
      </c>
      <c r="M32" s="1">
        <v>115</v>
      </c>
      <c r="N32" s="1">
        <v>33.823529411764703</v>
      </c>
      <c r="O32" s="1" t="s">
        <v>5808</v>
      </c>
      <c r="P32" s="1"/>
      <c r="Q32" s="1"/>
    </row>
    <row r="33" spans="1:17" x14ac:dyDescent="0.3">
      <c r="A33" s="1" t="s">
        <v>75</v>
      </c>
      <c r="B33" s="1" t="s">
        <v>5768</v>
      </c>
      <c r="C33" s="1">
        <v>1</v>
      </c>
      <c r="D33" s="1" t="s">
        <v>5796</v>
      </c>
      <c r="E33" s="1">
        <v>4</v>
      </c>
      <c r="F33" s="1" t="s">
        <v>5832</v>
      </c>
      <c r="G33" s="1" t="s">
        <v>5798</v>
      </c>
      <c r="H33" s="1" t="s">
        <v>5799</v>
      </c>
      <c r="I33" s="1" t="b">
        <v>0</v>
      </c>
      <c r="J33" s="1">
        <v>0</v>
      </c>
      <c r="K33" s="1">
        <v>0</v>
      </c>
      <c r="L33" s="1">
        <v>9</v>
      </c>
      <c r="M33" s="1">
        <v>75</v>
      </c>
      <c r="N33" s="1">
        <v>22.058823529411701</v>
      </c>
      <c r="O33" s="1" t="s">
        <v>5800</v>
      </c>
      <c r="P33" s="1"/>
      <c r="Q33" s="1"/>
    </row>
    <row r="34" spans="1:17" x14ac:dyDescent="0.3">
      <c r="A34" s="1" t="s">
        <v>75</v>
      </c>
      <c r="B34" s="1" t="s">
        <v>5768</v>
      </c>
      <c r="C34" s="1">
        <v>1</v>
      </c>
      <c r="D34" s="1" t="s">
        <v>5796</v>
      </c>
      <c r="E34" s="1">
        <v>4</v>
      </c>
      <c r="F34" s="1" t="s">
        <v>5832</v>
      </c>
      <c r="G34" s="1" t="s">
        <v>5798</v>
      </c>
      <c r="H34" s="1" t="s">
        <v>5799</v>
      </c>
      <c r="I34" s="1" t="b">
        <v>0</v>
      </c>
      <c r="J34" s="1">
        <v>0</v>
      </c>
      <c r="K34" s="1">
        <v>0</v>
      </c>
      <c r="L34" s="1">
        <v>9</v>
      </c>
      <c r="M34" s="1">
        <v>20</v>
      </c>
      <c r="N34" s="1">
        <v>5.8823529411764701</v>
      </c>
      <c r="O34" s="1" t="s">
        <v>5813</v>
      </c>
      <c r="P34" s="1"/>
      <c r="Q34" s="1"/>
    </row>
    <row r="35" spans="1:17" x14ac:dyDescent="0.3">
      <c r="A35" s="1" t="s">
        <v>75</v>
      </c>
      <c r="B35" s="1" t="s">
        <v>5768</v>
      </c>
      <c r="C35" s="1">
        <v>1</v>
      </c>
      <c r="D35" s="1" t="s">
        <v>5796</v>
      </c>
      <c r="E35" s="1">
        <v>4</v>
      </c>
      <c r="F35" s="1" t="s">
        <v>5832</v>
      </c>
      <c r="G35" s="1" t="s">
        <v>5819</v>
      </c>
      <c r="H35" s="1" t="s">
        <v>5820</v>
      </c>
      <c r="I35" s="1" t="b">
        <v>0</v>
      </c>
      <c r="J35" s="1">
        <v>0</v>
      </c>
      <c r="K35" s="1">
        <v>3</v>
      </c>
      <c r="L35" s="1">
        <v>7</v>
      </c>
      <c r="M35" s="1">
        <v>15</v>
      </c>
      <c r="N35" s="1">
        <v>4.4117647058823497</v>
      </c>
      <c r="O35" s="1" t="s">
        <v>5821</v>
      </c>
      <c r="P35" s="1"/>
      <c r="Q35" s="1"/>
    </row>
    <row r="36" spans="1:17" x14ac:dyDescent="0.3">
      <c r="A36" s="1" t="s">
        <v>75</v>
      </c>
      <c r="B36" s="1" t="s">
        <v>5768</v>
      </c>
      <c r="C36" s="1">
        <v>1</v>
      </c>
      <c r="D36" s="1" t="s">
        <v>5796</v>
      </c>
      <c r="E36" s="1">
        <v>4</v>
      </c>
      <c r="F36" s="1" t="s">
        <v>5832</v>
      </c>
      <c r="G36" s="1" t="s">
        <v>5819</v>
      </c>
      <c r="H36" s="1" t="s">
        <v>5820</v>
      </c>
      <c r="I36" s="1" t="b">
        <v>0</v>
      </c>
      <c r="J36" s="1">
        <v>0</v>
      </c>
      <c r="K36" s="1">
        <v>3</v>
      </c>
      <c r="L36" s="1">
        <v>8</v>
      </c>
      <c r="M36" s="1">
        <v>13</v>
      </c>
      <c r="N36" s="1">
        <v>3.8235294117646998</v>
      </c>
      <c r="O36" s="1" t="s">
        <v>5833</v>
      </c>
      <c r="P36" s="1"/>
      <c r="Q36" s="1"/>
    </row>
    <row r="37" spans="1:17" x14ac:dyDescent="0.3">
      <c r="A37" s="1" t="s">
        <v>75</v>
      </c>
      <c r="B37" s="1" t="s">
        <v>5768</v>
      </c>
      <c r="C37" s="1">
        <v>1</v>
      </c>
      <c r="D37" s="1" t="s">
        <v>5796</v>
      </c>
      <c r="E37" s="1">
        <v>4</v>
      </c>
      <c r="F37" s="1" t="s">
        <v>5832</v>
      </c>
      <c r="G37" s="1" t="s">
        <v>5834</v>
      </c>
      <c r="H37" s="1" t="s">
        <v>5799</v>
      </c>
      <c r="I37" s="1" t="b">
        <v>0</v>
      </c>
      <c r="J37" s="1">
        <v>6</v>
      </c>
      <c r="K37" s="1">
        <v>0</v>
      </c>
      <c r="L37" s="1">
        <v>1</v>
      </c>
      <c r="M37" s="1">
        <v>6</v>
      </c>
      <c r="N37" s="1">
        <v>1.76470588235294</v>
      </c>
      <c r="O37" s="1" t="s">
        <v>5835</v>
      </c>
      <c r="P37" s="1"/>
      <c r="Q37" s="1"/>
    </row>
    <row r="38" spans="1:17" x14ac:dyDescent="0.3">
      <c r="A38" s="1" t="s">
        <v>75</v>
      </c>
      <c r="B38" s="1" t="s">
        <v>5768</v>
      </c>
      <c r="C38" s="1">
        <v>1</v>
      </c>
      <c r="D38" s="1" t="s">
        <v>5796</v>
      </c>
      <c r="E38" s="1">
        <v>4</v>
      </c>
      <c r="F38" s="1" t="s">
        <v>5832</v>
      </c>
      <c r="G38" s="1" t="s">
        <v>5814</v>
      </c>
      <c r="H38" s="1" t="s">
        <v>5799</v>
      </c>
      <c r="I38" s="1" t="b">
        <v>1</v>
      </c>
      <c r="J38" s="1">
        <v>0</v>
      </c>
      <c r="K38" s="1">
        <v>0</v>
      </c>
      <c r="L38" s="1">
        <v>0</v>
      </c>
      <c r="M38" s="1">
        <v>6</v>
      </c>
      <c r="N38" s="1">
        <v>1.76470588235294</v>
      </c>
      <c r="O38" s="1" t="s">
        <v>5815</v>
      </c>
      <c r="P38" s="1"/>
      <c r="Q38" s="1"/>
    </row>
    <row r="39" spans="1:17" x14ac:dyDescent="0.3">
      <c r="A39" s="1" t="s">
        <v>75</v>
      </c>
      <c r="B39" s="1" t="s">
        <v>5768</v>
      </c>
      <c r="C39" s="1">
        <v>1</v>
      </c>
      <c r="D39" s="1" t="s">
        <v>5796</v>
      </c>
      <c r="E39" s="1">
        <v>4</v>
      </c>
      <c r="F39" s="1" t="s">
        <v>5832</v>
      </c>
      <c r="G39" s="1" t="s">
        <v>5798</v>
      </c>
      <c r="H39" s="1" t="s">
        <v>5799</v>
      </c>
      <c r="I39" s="1" t="b">
        <v>0</v>
      </c>
      <c r="J39" s="1">
        <v>0</v>
      </c>
      <c r="K39" s="1">
        <v>0</v>
      </c>
      <c r="L39" s="1">
        <v>8</v>
      </c>
      <c r="M39" s="1">
        <v>6</v>
      </c>
      <c r="N39" s="1">
        <v>1.76470588235294</v>
      </c>
      <c r="O39" s="1" t="s">
        <v>5818</v>
      </c>
      <c r="P39" s="1"/>
      <c r="Q39" s="1"/>
    </row>
    <row r="40" spans="1:17" x14ac:dyDescent="0.3">
      <c r="A40" s="1" t="s">
        <v>75</v>
      </c>
      <c r="B40" s="1" t="s">
        <v>5768</v>
      </c>
      <c r="C40" s="1">
        <v>1</v>
      </c>
      <c r="D40" s="1" t="s">
        <v>5796</v>
      </c>
      <c r="E40" s="1">
        <v>4</v>
      </c>
      <c r="F40" s="1" t="s">
        <v>5832</v>
      </c>
      <c r="G40" s="1" t="s">
        <v>5816</v>
      </c>
      <c r="H40" s="1" t="s">
        <v>5799</v>
      </c>
      <c r="I40" s="1" t="b">
        <v>0</v>
      </c>
      <c r="J40" s="1">
        <v>3</v>
      </c>
      <c r="K40" s="1">
        <v>0</v>
      </c>
      <c r="L40" s="1">
        <v>6</v>
      </c>
      <c r="M40" s="1">
        <v>5</v>
      </c>
      <c r="N40" s="1">
        <v>1.47058823529411</v>
      </c>
      <c r="O40" s="1" t="s">
        <v>5817</v>
      </c>
      <c r="P40" s="1"/>
      <c r="Q40" s="1"/>
    </row>
    <row r="41" spans="1:17" x14ac:dyDescent="0.3">
      <c r="A41" s="1" t="s">
        <v>75</v>
      </c>
      <c r="B41" s="1" t="s">
        <v>5768</v>
      </c>
      <c r="C41" s="1">
        <v>1</v>
      </c>
      <c r="D41" s="1" t="s">
        <v>5796</v>
      </c>
      <c r="E41" s="1">
        <v>4</v>
      </c>
      <c r="F41" s="1" t="s">
        <v>5832</v>
      </c>
      <c r="G41" s="1" t="s">
        <v>5834</v>
      </c>
      <c r="H41" s="1" t="s">
        <v>5799</v>
      </c>
      <c r="I41" s="1" t="b">
        <v>0</v>
      </c>
      <c r="J41" s="1">
        <v>6</v>
      </c>
      <c r="K41" s="1">
        <v>0</v>
      </c>
      <c r="L41" s="1">
        <v>2</v>
      </c>
      <c r="M41" s="1">
        <v>5</v>
      </c>
      <c r="N41" s="1">
        <v>1.47058823529411</v>
      </c>
      <c r="O41" s="1" t="s">
        <v>5836</v>
      </c>
      <c r="P41" s="1"/>
      <c r="Q41" s="1"/>
    </row>
    <row r="42" spans="1:17" x14ac:dyDescent="0.3">
      <c r="A42" s="1" t="s">
        <v>75</v>
      </c>
      <c r="B42" s="1" t="s">
        <v>5768</v>
      </c>
      <c r="C42" s="1">
        <v>1</v>
      </c>
      <c r="D42" s="1" t="s">
        <v>5796</v>
      </c>
      <c r="E42" s="1">
        <v>4</v>
      </c>
      <c r="F42" s="1" t="s">
        <v>5832</v>
      </c>
      <c r="G42" s="1" t="s">
        <v>5816</v>
      </c>
      <c r="H42" s="1" t="s">
        <v>5799</v>
      </c>
      <c r="I42" s="1" t="b">
        <v>0</v>
      </c>
      <c r="J42" s="1">
        <v>3</v>
      </c>
      <c r="K42" s="1">
        <v>0</v>
      </c>
      <c r="L42" s="1">
        <v>5</v>
      </c>
      <c r="M42" s="1">
        <v>4</v>
      </c>
      <c r="N42" s="1">
        <v>1.1764705882352899</v>
      </c>
      <c r="O42" s="1" t="s">
        <v>5823</v>
      </c>
      <c r="P42" s="1"/>
      <c r="Q42" s="1"/>
    </row>
    <row r="43" spans="1:17" x14ac:dyDescent="0.3">
      <c r="A43" s="1" t="s">
        <v>75</v>
      </c>
      <c r="B43" s="1" t="s">
        <v>5768</v>
      </c>
      <c r="C43" s="1">
        <v>1</v>
      </c>
      <c r="D43" s="1" t="s">
        <v>5796</v>
      </c>
      <c r="E43" s="1">
        <v>5</v>
      </c>
      <c r="F43" s="1" t="s">
        <v>5837</v>
      </c>
      <c r="G43" s="1" t="s">
        <v>5806</v>
      </c>
      <c r="H43" s="1" t="s">
        <v>5807</v>
      </c>
      <c r="I43" s="1" t="b">
        <v>0</v>
      </c>
      <c r="J43" s="1">
        <v>0</v>
      </c>
      <c r="K43" s="1">
        <v>5</v>
      </c>
      <c r="L43" s="1">
        <v>5</v>
      </c>
      <c r="M43" s="1">
        <v>30</v>
      </c>
      <c r="N43" s="1">
        <v>23.2558139534883</v>
      </c>
      <c r="O43" s="1" t="s">
        <v>5808</v>
      </c>
      <c r="P43" s="1"/>
      <c r="Q43" s="1"/>
    </row>
    <row r="44" spans="1:17" x14ac:dyDescent="0.3">
      <c r="A44" s="1" t="s">
        <v>75</v>
      </c>
      <c r="B44" s="1" t="s">
        <v>5768</v>
      </c>
      <c r="C44" s="1">
        <v>1</v>
      </c>
      <c r="D44" s="1" t="s">
        <v>5796</v>
      </c>
      <c r="E44" s="1">
        <v>5</v>
      </c>
      <c r="F44" s="1" t="s">
        <v>5837</v>
      </c>
      <c r="G44" s="1" t="s">
        <v>5798</v>
      </c>
      <c r="H44" s="1" t="s">
        <v>5799</v>
      </c>
      <c r="I44" s="1" t="b">
        <v>0</v>
      </c>
      <c r="J44" s="1">
        <v>0</v>
      </c>
      <c r="K44" s="1">
        <v>0</v>
      </c>
      <c r="L44" s="1">
        <v>8</v>
      </c>
      <c r="M44" s="1">
        <v>25</v>
      </c>
      <c r="N44" s="1">
        <v>19.379844961240298</v>
      </c>
      <c r="O44" s="1" t="s">
        <v>5838</v>
      </c>
      <c r="P44" s="1"/>
      <c r="Q44" s="1"/>
    </row>
    <row r="45" spans="1:17" x14ac:dyDescent="0.3">
      <c r="A45" s="1" t="s">
        <v>75</v>
      </c>
      <c r="B45" s="1" t="s">
        <v>5768</v>
      </c>
      <c r="C45" s="1">
        <v>1</v>
      </c>
      <c r="D45" s="1" t="s">
        <v>5796</v>
      </c>
      <c r="E45" s="1">
        <v>5</v>
      </c>
      <c r="F45" s="1" t="s">
        <v>5837</v>
      </c>
      <c r="G45" s="1" t="s">
        <v>5803</v>
      </c>
      <c r="H45" s="1" t="s">
        <v>5828</v>
      </c>
      <c r="I45" s="1" t="b">
        <v>0</v>
      </c>
      <c r="J45" s="1">
        <v>0</v>
      </c>
      <c r="K45" s="1">
        <v>1</v>
      </c>
      <c r="L45" s="1">
        <v>0</v>
      </c>
      <c r="M45" s="1">
        <v>24</v>
      </c>
      <c r="N45" s="1">
        <v>18.604651162790699</v>
      </c>
      <c r="O45" s="1" t="s">
        <v>5829</v>
      </c>
      <c r="P45" s="1"/>
      <c r="Q45" s="1"/>
    </row>
    <row r="46" spans="1:17" x14ac:dyDescent="0.3">
      <c r="A46" s="1" t="s">
        <v>75</v>
      </c>
      <c r="B46" s="1" t="s">
        <v>5768</v>
      </c>
      <c r="C46" s="1">
        <v>1</v>
      </c>
      <c r="D46" s="1" t="s">
        <v>5796</v>
      </c>
      <c r="E46" s="1">
        <v>5</v>
      </c>
      <c r="F46" s="1" t="s">
        <v>5837</v>
      </c>
      <c r="G46" s="1" t="s">
        <v>5803</v>
      </c>
      <c r="H46" s="1" t="s">
        <v>5804</v>
      </c>
      <c r="I46" s="1" t="b">
        <v>0</v>
      </c>
      <c r="J46" s="1">
        <v>0</v>
      </c>
      <c r="K46" s="1">
        <v>1</v>
      </c>
      <c r="L46" s="1">
        <v>0</v>
      </c>
      <c r="M46" s="1">
        <v>7</v>
      </c>
      <c r="N46" s="1">
        <v>5.4263565891472796</v>
      </c>
      <c r="O46" s="1" t="s">
        <v>5805</v>
      </c>
      <c r="P46" s="1"/>
      <c r="Q46" s="1"/>
    </row>
    <row r="47" spans="1:17" x14ac:dyDescent="0.3">
      <c r="A47" s="1" t="s">
        <v>75</v>
      </c>
      <c r="B47" s="1" t="s">
        <v>5768</v>
      </c>
      <c r="C47" s="1">
        <v>1</v>
      </c>
      <c r="D47" s="1" t="s">
        <v>5796</v>
      </c>
      <c r="E47" s="1">
        <v>5</v>
      </c>
      <c r="F47" s="1" t="s">
        <v>5837</v>
      </c>
      <c r="G47" s="1" t="s">
        <v>5798</v>
      </c>
      <c r="H47" s="1" t="s">
        <v>5799</v>
      </c>
      <c r="I47" s="1" t="b">
        <v>0</v>
      </c>
      <c r="J47" s="1">
        <v>0</v>
      </c>
      <c r="K47" s="1">
        <v>0</v>
      </c>
      <c r="L47" s="1">
        <v>9</v>
      </c>
      <c r="M47" s="1">
        <v>7</v>
      </c>
      <c r="N47" s="1">
        <v>5.4263565891472796</v>
      </c>
      <c r="O47" s="1" t="s">
        <v>5800</v>
      </c>
      <c r="P47" s="1"/>
      <c r="Q47" s="1"/>
    </row>
    <row r="48" spans="1:17" x14ac:dyDescent="0.3">
      <c r="A48" s="1" t="s">
        <v>75</v>
      </c>
      <c r="B48" s="1" t="s">
        <v>5768</v>
      </c>
      <c r="C48" s="1">
        <v>1</v>
      </c>
      <c r="D48" s="1" t="s">
        <v>5796</v>
      </c>
      <c r="E48" s="1">
        <v>5</v>
      </c>
      <c r="F48" s="1" t="s">
        <v>5837</v>
      </c>
      <c r="G48" s="1" t="s">
        <v>5814</v>
      </c>
      <c r="H48" s="1" t="s">
        <v>5799</v>
      </c>
      <c r="I48" s="1" t="b">
        <v>1</v>
      </c>
      <c r="J48" s="1">
        <v>0</v>
      </c>
      <c r="K48" s="1">
        <v>0</v>
      </c>
      <c r="L48" s="1">
        <v>0</v>
      </c>
      <c r="M48" s="1">
        <v>4</v>
      </c>
      <c r="N48" s="1">
        <v>3.1007751937984498</v>
      </c>
      <c r="O48" s="1" t="s">
        <v>5815</v>
      </c>
      <c r="P48" s="1"/>
      <c r="Q48" s="1"/>
    </row>
    <row r="49" spans="1:17" x14ac:dyDescent="0.3">
      <c r="A49" s="1" t="s">
        <v>75</v>
      </c>
      <c r="B49" s="1" t="s">
        <v>5768</v>
      </c>
      <c r="C49" s="1">
        <v>1</v>
      </c>
      <c r="D49" s="1" t="s">
        <v>5796</v>
      </c>
      <c r="E49" s="1">
        <v>5</v>
      </c>
      <c r="F49" s="1" t="s">
        <v>5837</v>
      </c>
      <c r="G49" s="1" t="s">
        <v>5798</v>
      </c>
      <c r="H49" s="1" t="s">
        <v>5799</v>
      </c>
      <c r="I49" s="1" t="b">
        <v>0</v>
      </c>
      <c r="J49" s="1">
        <v>0</v>
      </c>
      <c r="K49" s="1">
        <v>0</v>
      </c>
      <c r="L49" s="1">
        <v>9</v>
      </c>
      <c r="M49" s="1">
        <v>4</v>
      </c>
      <c r="N49" s="1">
        <v>3.1007751937984498</v>
      </c>
      <c r="O49" s="1" t="s">
        <v>5839</v>
      </c>
      <c r="P49" s="1"/>
      <c r="Q49" s="1"/>
    </row>
    <row r="50" spans="1:17" x14ac:dyDescent="0.3">
      <c r="A50" s="1" t="s">
        <v>75</v>
      </c>
      <c r="B50" s="1" t="s">
        <v>5768</v>
      </c>
      <c r="C50" s="1">
        <v>1</v>
      </c>
      <c r="D50" s="1" t="s">
        <v>5796</v>
      </c>
      <c r="E50" s="1">
        <v>5</v>
      </c>
      <c r="F50" s="1" t="s">
        <v>5837</v>
      </c>
      <c r="G50" s="1" t="s">
        <v>5801</v>
      </c>
      <c r="H50" s="1" t="s">
        <v>5799</v>
      </c>
      <c r="I50" s="1" t="b">
        <v>0</v>
      </c>
      <c r="J50" s="1">
        <v>1</v>
      </c>
      <c r="K50" s="1">
        <v>0</v>
      </c>
      <c r="L50" s="1">
        <v>0</v>
      </c>
      <c r="M50" s="1">
        <v>2</v>
      </c>
      <c r="N50" s="1">
        <v>1.55038759689922</v>
      </c>
      <c r="O50" s="1" t="s">
        <v>5802</v>
      </c>
      <c r="P50" s="1"/>
      <c r="Q50" s="1"/>
    </row>
    <row r="51" spans="1:17" x14ac:dyDescent="0.3">
      <c r="A51" s="1" t="s">
        <v>75</v>
      </c>
      <c r="B51" s="1" t="s">
        <v>5768</v>
      </c>
      <c r="C51" s="1">
        <v>1</v>
      </c>
      <c r="D51" s="1" t="s">
        <v>5796</v>
      </c>
      <c r="E51" s="1">
        <v>5</v>
      </c>
      <c r="F51" s="1" t="s">
        <v>5837</v>
      </c>
      <c r="G51" s="1" t="s">
        <v>5840</v>
      </c>
      <c r="H51" s="1" t="s">
        <v>5799</v>
      </c>
      <c r="I51" s="1" t="b">
        <v>0</v>
      </c>
      <c r="J51" s="1">
        <v>5</v>
      </c>
      <c r="K51" s="1">
        <v>0</v>
      </c>
      <c r="L51" s="1">
        <v>3</v>
      </c>
      <c r="M51" s="1">
        <v>2</v>
      </c>
      <c r="N51" s="1">
        <v>1.55038759689922</v>
      </c>
      <c r="O51" s="1" t="s">
        <v>5841</v>
      </c>
      <c r="P51" s="1"/>
      <c r="Q51" s="1"/>
    </row>
    <row r="52" spans="1:17" x14ac:dyDescent="0.3">
      <c r="A52" s="1" t="s">
        <v>75</v>
      </c>
      <c r="B52" s="1" t="s">
        <v>5768</v>
      </c>
      <c r="C52" s="1">
        <v>1</v>
      </c>
      <c r="D52" s="1" t="s">
        <v>5796</v>
      </c>
      <c r="E52" s="1">
        <v>5</v>
      </c>
      <c r="F52" s="1" t="s">
        <v>5837</v>
      </c>
      <c r="G52" s="1" t="s">
        <v>5803</v>
      </c>
      <c r="H52" s="1" t="s">
        <v>5828</v>
      </c>
      <c r="I52" s="1" t="b">
        <v>0</v>
      </c>
      <c r="J52" s="1">
        <v>0</v>
      </c>
      <c r="K52" s="1">
        <v>1</v>
      </c>
      <c r="L52" s="1">
        <v>0</v>
      </c>
      <c r="M52" s="1">
        <v>2</v>
      </c>
      <c r="N52" s="1">
        <v>1.55038759689922</v>
      </c>
      <c r="O52" s="1" t="s">
        <v>5842</v>
      </c>
      <c r="P52" s="1"/>
      <c r="Q52" s="1"/>
    </row>
    <row r="53" spans="1:17" x14ac:dyDescent="0.3">
      <c r="A53" s="1" t="s">
        <v>75</v>
      </c>
      <c r="B53" s="1" t="s">
        <v>5768</v>
      </c>
      <c r="C53" s="1">
        <v>1</v>
      </c>
      <c r="D53" s="1" t="s">
        <v>5796</v>
      </c>
      <c r="E53" s="1">
        <v>5</v>
      </c>
      <c r="F53" s="1" t="s">
        <v>5837</v>
      </c>
      <c r="G53" s="1" t="s">
        <v>5798</v>
      </c>
      <c r="H53" s="1" t="s">
        <v>5799</v>
      </c>
      <c r="I53" s="1" t="b">
        <v>0</v>
      </c>
      <c r="J53" s="1">
        <v>0</v>
      </c>
      <c r="K53" s="1">
        <v>0</v>
      </c>
      <c r="L53" s="1">
        <v>9</v>
      </c>
      <c r="M53" s="1">
        <v>2</v>
      </c>
      <c r="N53" s="1">
        <v>1.55038759689922</v>
      </c>
      <c r="O53" s="1" t="s">
        <v>5813</v>
      </c>
      <c r="P53" s="1"/>
      <c r="Q53" s="1"/>
    </row>
    <row r="54" spans="1:17" x14ac:dyDescent="0.3">
      <c r="A54" s="1" t="s">
        <v>75</v>
      </c>
      <c r="B54" s="1" t="s">
        <v>5768</v>
      </c>
      <c r="C54" s="1">
        <v>1</v>
      </c>
      <c r="D54" s="1" t="s">
        <v>5796</v>
      </c>
      <c r="E54" s="1">
        <v>6</v>
      </c>
      <c r="F54" s="1" t="s">
        <v>5843</v>
      </c>
      <c r="G54" s="1" t="s">
        <v>5806</v>
      </c>
      <c r="H54" s="1" t="s">
        <v>5807</v>
      </c>
      <c r="I54" s="1" t="b">
        <v>0</v>
      </c>
      <c r="J54" s="1">
        <v>0</v>
      </c>
      <c r="K54" s="1">
        <v>5</v>
      </c>
      <c r="L54" s="1">
        <v>5</v>
      </c>
      <c r="M54" s="1">
        <v>97</v>
      </c>
      <c r="N54" s="1">
        <v>36.329588014981198</v>
      </c>
      <c r="O54" s="1" t="s">
        <v>5808</v>
      </c>
      <c r="P54" s="1"/>
      <c r="Q54" s="1"/>
    </row>
    <row r="55" spans="1:17" x14ac:dyDescent="0.3">
      <c r="A55" s="1" t="s">
        <v>75</v>
      </c>
      <c r="B55" s="1" t="s">
        <v>5768</v>
      </c>
      <c r="C55" s="1">
        <v>1</v>
      </c>
      <c r="D55" s="1" t="s">
        <v>5796</v>
      </c>
      <c r="E55" s="1">
        <v>6</v>
      </c>
      <c r="F55" s="1" t="s">
        <v>5843</v>
      </c>
      <c r="G55" s="1" t="s">
        <v>5840</v>
      </c>
      <c r="H55" s="1" t="s">
        <v>5799</v>
      </c>
      <c r="I55" s="1" t="b">
        <v>0</v>
      </c>
      <c r="J55" s="1">
        <v>5</v>
      </c>
      <c r="K55" s="1">
        <v>0</v>
      </c>
      <c r="L55" s="1">
        <v>2</v>
      </c>
      <c r="M55" s="1">
        <v>33</v>
      </c>
      <c r="N55" s="1">
        <v>12.3595505617977</v>
      </c>
      <c r="O55" s="1" t="s">
        <v>5844</v>
      </c>
      <c r="P55" s="1"/>
      <c r="Q55" s="1"/>
    </row>
    <row r="56" spans="1:17" x14ac:dyDescent="0.3">
      <c r="A56" s="1" t="s">
        <v>75</v>
      </c>
      <c r="B56" s="1" t="s">
        <v>5768</v>
      </c>
      <c r="C56" s="1">
        <v>1</v>
      </c>
      <c r="D56" s="1" t="s">
        <v>5796</v>
      </c>
      <c r="E56" s="1">
        <v>6</v>
      </c>
      <c r="F56" s="1" t="s">
        <v>5843</v>
      </c>
      <c r="G56" s="1" t="s">
        <v>5845</v>
      </c>
      <c r="H56" s="1" t="s">
        <v>5846</v>
      </c>
      <c r="I56" s="1" t="b">
        <v>0</v>
      </c>
      <c r="J56" s="1">
        <v>0</v>
      </c>
      <c r="K56" s="1">
        <v>4</v>
      </c>
      <c r="L56" s="1">
        <v>7</v>
      </c>
      <c r="M56" s="1">
        <v>22</v>
      </c>
      <c r="N56" s="1">
        <v>8.2397003745318305</v>
      </c>
      <c r="O56" s="1" t="s">
        <v>5847</v>
      </c>
      <c r="P56" s="1"/>
      <c r="Q56" s="1"/>
    </row>
    <row r="57" spans="1:17" x14ac:dyDescent="0.3">
      <c r="A57" s="1" t="s">
        <v>75</v>
      </c>
      <c r="B57" s="1" t="s">
        <v>5768</v>
      </c>
      <c r="C57" s="1">
        <v>1</v>
      </c>
      <c r="D57" s="1" t="s">
        <v>5796</v>
      </c>
      <c r="E57" s="1">
        <v>6</v>
      </c>
      <c r="F57" s="1" t="s">
        <v>5843</v>
      </c>
      <c r="G57" s="1" t="s">
        <v>5840</v>
      </c>
      <c r="H57" s="1" t="s">
        <v>5799</v>
      </c>
      <c r="I57" s="1" t="b">
        <v>0</v>
      </c>
      <c r="J57" s="1">
        <v>5</v>
      </c>
      <c r="K57" s="1">
        <v>0</v>
      </c>
      <c r="L57" s="1">
        <v>3</v>
      </c>
      <c r="M57" s="1">
        <v>14</v>
      </c>
      <c r="N57" s="1">
        <v>5.2434456928838902</v>
      </c>
      <c r="O57" s="1" t="s">
        <v>5841</v>
      </c>
      <c r="P57" s="1"/>
      <c r="Q57" s="1"/>
    </row>
    <row r="58" spans="1:17" x14ac:dyDescent="0.3">
      <c r="A58" s="1" t="s">
        <v>75</v>
      </c>
      <c r="B58" s="1" t="s">
        <v>5768</v>
      </c>
      <c r="C58" s="1">
        <v>1</v>
      </c>
      <c r="D58" s="1" t="s">
        <v>5796</v>
      </c>
      <c r="E58" s="1">
        <v>6</v>
      </c>
      <c r="F58" s="1" t="s">
        <v>5843</v>
      </c>
      <c r="G58" s="1" t="s">
        <v>5798</v>
      </c>
      <c r="H58" s="1" t="s">
        <v>5799</v>
      </c>
      <c r="I58" s="1" t="b">
        <v>0</v>
      </c>
      <c r="J58" s="1">
        <v>0</v>
      </c>
      <c r="K58" s="1">
        <v>0</v>
      </c>
      <c r="L58" s="1">
        <v>9</v>
      </c>
      <c r="M58" s="1">
        <v>8</v>
      </c>
      <c r="N58" s="1">
        <v>2.9962546816479398</v>
      </c>
      <c r="O58" s="1" t="s">
        <v>5813</v>
      </c>
      <c r="P58" s="1"/>
      <c r="Q58" s="1"/>
    </row>
    <row r="59" spans="1:17" x14ac:dyDescent="0.3">
      <c r="A59" s="1" t="s">
        <v>75</v>
      </c>
      <c r="B59" s="1" t="s">
        <v>5768</v>
      </c>
      <c r="C59" s="1">
        <v>1</v>
      </c>
      <c r="D59" s="1" t="s">
        <v>5796</v>
      </c>
      <c r="E59" s="1">
        <v>6</v>
      </c>
      <c r="F59" s="1" t="s">
        <v>5843</v>
      </c>
      <c r="G59" s="1" t="s">
        <v>5814</v>
      </c>
      <c r="H59" s="1" t="s">
        <v>5799</v>
      </c>
      <c r="I59" s="1" t="b">
        <v>1</v>
      </c>
      <c r="J59" s="1">
        <v>0</v>
      </c>
      <c r="K59" s="1">
        <v>0</v>
      </c>
      <c r="L59" s="1">
        <v>0</v>
      </c>
      <c r="M59" s="1">
        <v>8</v>
      </c>
      <c r="N59" s="1">
        <v>2.9962546816479398</v>
      </c>
      <c r="O59" s="1" t="s">
        <v>5815</v>
      </c>
      <c r="P59" s="1"/>
      <c r="Q59" s="1"/>
    </row>
    <row r="60" spans="1:17" x14ac:dyDescent="0.3">
      <c r="A60" s="1" t="s">
        <v>75</v>
      </c>
      <c r="B60" s="1" t="s">
        <v>5768</v>
      </c>
      <c r="C60" s="1">
        <v>1</v>
      </c>
      <c r="D60" s="1" t="s">
        <v>5796</v>
      </c>
      <c r="E60" s="1">
        <v>6</v>
      </c>
      <c r="F60" s="1" t="s">
        <v>5843</v>
      </c>
      <c r="G60" s="1" t="s">
        <v>5810</v>
      </c>
      <c r="H60" s="1" t="s">
        <v>5799</v>
      </c>
      <c r="I60" s="1" t="b">
        <v>0</v>
      </c>
      <c r="J60" s="1">
        <v>2</v>
      </c>
      <c r="K60" s="1">
        <v>0</v>
      </c>
      <c r="L60" s="1">
        <v>5</v>
      </c>
      <c r="M60" s="1">
        <v>7</v>
      </c>
      <c r="N60" s="1">
        <v>2.6217228464419402</v>
      </c>
      <c r="O60" s="1" t="s">
        <v>5848</v>
      </c>
      <c r="P60" s="1"/>
      <c r="Q60" s="1"/>
    </row>
    <row r="61" spans="1:17" x14ac:dyDescent="0.3">
      <c r="A61" s="1" t="s">
        <v>75</v>
      </c>
      <c r="B61" s="1" t="s">
        <v>5768</v>
      </c>
      <c r="C61" s="1">
        <v>1</v>
      </c>
      <c r="D61" s="1" t="s">
        <v>5796</v>
      </c>
      <c r="E61" s="1">
        <v>6</v>
      </c>
      <c r="F61" s="1" t="s">
        <v>5843</v>
      </c>
      <c r="G61" s="1" t="s">
        <v>5798</v>
      </c>
      <c r="H61" s="1" t="s">
        <v>5799</v>
      </c>
      <c r="I61" s="1" t="b">
        <v>0</v>
      </c>
      <c r="J61" s="1">
        <v>0</v>
      </c>
      <c r="K61" s="1">
        <v>0</v>
      </c>
      <c r="L61" s="1">
        <v>9</v>
      </c>
      <c r="M61" s="1">
        <v>6</v>
      </c>
      <c r="N61" s="1">
        <v>2.2471910112359499</v>
      </c>
      <c r="O61" s="1" t="s">
        <v>5800</v>
      </c>
      <c r="P61" s="1"/>
      <c r="Q61" s="1"/>
    </row>
    <row r="62" spans="1:17" x14ac:dyDescent="0.3">
      <c r="A62" s="1" t="s">
        <v>75</v>
      </c>
      <c r="B62" s="1" t="s">
        <v>5768</v>
      </c>
      <c r="C62" s="1">
        <v>1</v>
      </c>
      <c r="D62" s="1" t="s">
        <v>5796</v>
      </c>
      <c r="E62" s="1">
        <v>6</v>
      </c>
      <c r="F62" s="1" t="s">
        <v>5843</v>
      </c>
      <c r="G62" s="1" t="s">
        <v>5834</v>
      </c>
      <c r="H62" s="1" t="s">
        <v>5849</v>
      </c>
      <c r="I62" s="1" t="b">
        <v>0</v>
      </c>
      <c r="J62" s="1">
        <v>0</v>
      </c>
      <c r="K62" s="1">
        <v>10</v>
      </c>
      <c r="L62" s="1">
        <v>6</v>
      </c>
      <c r="M62" s="1">
        <v>5</v>
      </c>
      <c r="N62" s="1">
        <v>1.87265917602996</v>
      </c>
      <c r="O62" s="1" t="s">
        <v>5850</v>
      </c>
      <c r="P62" s="1"/>
      <c r="Q62" s="1"/>
    </row>
    <row r="63" spans="1:17" x14ac:dyDescent="0.3">
      <c r="A63" s="1" t="s">
        <v>75</v>
      </c>
      <c r="B63" s="1" t="s">
        <v>5768</v>
      </c>
      <c r="C63" s="1">
        <v>1</v>
      </c>
      <c r="D63" s="1" t="s">
        <v>5796</v>
      </c>
      <c r="E63" s="1">
        <v>6</v>
      </c>
      <c r="F63" s="1" t="s">
        <v>5843</v>
      </c>
      <c r="G63" s="1" t="s">
        <v>5851</v>
      </c>
      <c r="H63" s="1" t="s">
        <v>5807</v>
      </c>
      <c r="I63" s="1" t="b">
        <v>0</v>
      </c>
      <c r="J63" s="1">
        <v>1</v>
      </c>
      <c r="K63" s="1">
        <v>5</v>
      </c>
      <c r="L63" s="1">
        <v>5</v>
      </c>
      <c r="M63" s="1">
        <v>5</v>
      </c>
      <c r="N63" s="1">
        <v>1.87265917602996</v>
      </c>
      <c r="O63" s="1" t="s">
        <v>5852</v>
      </c>
      <c r="P63" s="1"/>
      <c r="Q63" s="1"/>
    </row>
    <row r="64" spans="1:17" x14ac:dyDescent="0.3">
      <c r="A64" s="1" t="s">
        <v>75</v>
      </c>
      <c r="B64" s="1" t="s">
        <v>5768</v>
      </c>
      <c r="C64" s="1">
        <v>1</v>
      </c>
      <c r="D64" s="1" t="s">
        <v>5796</v>
      </c>
      <c r="E64" s="1">
        <v>6</v>
      </c>
      <c r="F64" s="1" t="s">
        <v>5843</v>
      </c>
      <c r="G64" s="1" t="s">
        <v>5834</v>
      </c>
      <c r="H64" s="1" t="s">
        <v>5849</v>
      </c>
      <c r="I64" s="1" t="b">
        <v>0</v>
      </c>
      <c r="J64" s="1">
        <v>0</v>
      </c>
      <c r="K64" s="1">
        <v>10</v>
      </c>
      <c r="L64" s="1">
        <v>7</v>
      </c>
      <c r="M64" s="1">
        <v>3</v>
      </c>
      <c r="N64" s="1">
        <v>1.1235955056179701</v>
      </c>
      <c r="O64" s="1" t="s">
        <v>5850</v>
      </c>
      <c r="P64" s="1"/>
      <c r="Q64" s="1"/>
    </row>
    <row r="65" spans="1:17" x14ac:dyDescent="0.3">
      <c r="A65" s="1" t="s">
        <v>75</v>
      </c>
      <c r="B65" s="1" t="s">
        <v>5768</v>
      </c>
      <c r="C65" s="1">
        <v>1</v>
      </c>
      <c r="D65" s="1" t="s">
        <v>5796</v>
      </c>
      <c r="E65" s="1">
        <v>6</v>
      </c>
      <c r="F65" s="1" t="s">
        <v>5843</v>
      </c>
      <c r="G65" s="1" t="s">
        <v>5834</v>
      </c>
      <c r="H65" s="1" t="s">
        <v>5849</v>
      </c>
      <c r="I65" s="1" t="b">
        <v>0</v>
      </c>
      <c r="J65" s="1">
        <v>0</v>
      </c>
      <c r="K65" s="1">
        <v>10</v>
      </c>
      <c r="L65" s="1">
        <v>6</v>
      </c>
      <c r="M65" s="1">
        <v>3</v>
      </c>
      <c r="N65" s="1">
        <v>1.1235955056179701</v>
      </c>
      <c r="O65" s="1" t="s">
        <v>5853</v>
      </c>
      <c r="P65" s="1"/>
      <c r="Q65" s="1"/>
    </row>
    <row r="66" spans="1:17" x14ac:dyDescent="0.3">
      <c r="A66" s="1" t="s">
        <v>75</v>
      </c>
      <c r="B66" s="1" t="s">
        <v>5768</v>
      </c>
      <c r="C66" s="1">
        <v>1</v>
      </c>
      <c r="D66" s="1" t="s">
        <v>5796</v>
      </c>
      <c r="E66" s="1">
        <v>6</v>
      </c>
      <c r="F66" s="1" t="s">
        <v>5843</v>
      </c>
      <c r="G66" s="1" t="s">
        <v>5798</v>
      </c>
      <c r="H66" s="1" t="s">
        <v>5799</v>
      </c>
      <c r="I66" s="1" t="b">
        <v>0</v>
      </c>
      <c r="J66" s="1">
        <v>0</v>
      </c>
      <c r="K66" s="1">
        <v>0</v>
      </c>
      <c r="L66" s="1">
        <v>8</v>
      </c>
      <c r="M66" s="1">
        <v>3</v>
      </c>
      <c r="N66" s="1">
        <v>1.1235955056179701</v>
      </c>
      <c r="O66" s="1" t="s">
        <v>5818</v>
      </c>
      <c r="P66" s="1"/>
      <c r="Q66" s="1"/>
    </row>
    <row r="67" spans="1:17" x14ac:dyDescent="0.3">
      <c r="A67" s="1" t="s">
        <v>75</v>
      </c>
      <c r="B67" s="1" t="s">
        <v>5768</v>
      </c>
      <c r="C67" s="1">
        <v>1</v>
      </c>
      <c r="D67" s="1" t="s">
        <v>5796</v>
      </c>
      <c r="E67" s="1">
        <v>7</v>
      </c>
      <c r="F67" s="1" t="s">
        <v>5854</v>
      </c>
      <c r="G67" s="1" t="s">
        <v>5806</v>
      </c>
      <c r="H67" s="1" t="s">
        <v>5807</v>
      </c>
      <c r="I67" s="1" t="b">
        <v>0</v>
      </c>
      <c r="J67" s="1">
        <v>0</v>
      </c>
      <c r="K67" s="1">
        <v>5</v>
      </c>
      <c r="L67" s="1">
        <v>5</v>
      </c>
      <c r="M67" s="1">
        <v>135</v>
      </c>
      <c r="N67" s="1">
        <v>33.169533169533103</v>
      </c>
      <c r="O67" s="1" t="s">
        <v>5808</v>
      </c>
      <c r="P67" s="1"/>
      <c r="Q67" s="1"/>
    </row>
    <row r="68" spans="1:17" x14ac:dyDescent="0.3">
      <c r="A68" s="1" t="s">
        <v>75</v>
      </c>
      <c r="B68" s="1" t="s">
        <v>5768</v>
      </c>
      <c r="C68" s="1">
        <v>1</v>
      </c>
      <c r="D68" s="1" t="s">
        <v>5796</v>
      </c>
      <c r="E68" s="1">
        <v>7</v>
      </c>
      <c r="F68" s="1" t="s">
        <v>5854</v>
      </c>
      <c r="G68" s="1" t="s">
        <v>5803</v>
      </c>
      <c r="H68" s="1" t="s">
        <v>5828</v>
      </c>
      <c r="I68" s="1" t="b">
        <v>0</v>
      </c>
      <c r="J68" s="1">
        <v>0</v>
      </c>
      <c r="K68" s="1">
        <v>1</v>
      </c>
      <c r="L68" s="1">
        <v>0</v>
      </c>
      <c r="M68" s="1">
        <v>45</v>
      </c>
      <c r="N68" s="1">
        <v>11.056511056511001</v>
      </c>
      <c r="O68" s="1" t="s">
        <v>5829</v>
      </c>
      <c r="P68" s="1"/>
      <c r="Q68" s="1"/>
    </row>
    <row r="69" spans="1:17" x14ac:dyDescent="0.3">
      <c r="A69" s="1" t="s">
        <v>75</v>
      </c>
      <c r="B69" s="1" t="s">
        <v>5768</v>
      </c>
      <c r="C69" s="1">
        <v>1</v>
      </c>
      <c r="D69" s="1" t="s">
        <v>5796</v>
      </c>
      <c r="E69" s="1">
        <v>7</v>
      </c>
      <c r="F69" s="1" t="s">
        <v>5854</v>
      </c>
      <c r="G69" s="1" t="s">
        <v>5803</v>
      </c>
      <c r="H69" s="1" t="s">
        <v>5804</v>
      </c>
      <c r="I69" s="1" t="b">
        <v>0</v>
      </c>
      <c r="J69" s="1">
        <v>0</v>
      </c>
      <c r="K69" s="1">
        <v>1</v>
      </c>
      <c r="L69" s="1">
        <v>0</v>
      </c>
      <c r="M69" s="1">
        <v>37</v>
      </c>
      <c r="N69" s="1">
        <v>9.0909090909090899</v>
      </c>
      <c r="O69" s="1" t="s">
        <v>5805</v>
      </c>
      <c r="P69" s="1"/>
      <c r="Q69" s="1"/>
    </row>
    <row r="70" spans="1:17" x14ac:dyDescent="0.3">
      <c r="A70" s="1" t="s">
        <v>75</v>
      </c>
      <c r="B70" s="1" t="s">
        <v>5768</v>
      </c>
      <c r="C70" s="1">
        <v>1</v>
      </c>
      <c r="D70" s="1" t="s">
        <v>5796</v>
      </c>
      <c r="E70" s="1">
        <v>7</v>
      </c>
      <c r="F70" s="1" t="s">
        <v>5854</v>
      </c>
      <c r="G70" s="1" t="s">
        <v>5801</v>
      </c>
      <c r="H70" s="1" t="s">
        <v>5799</v>
      </c>
      <c r="I70" s="1" t="b">
        <v>0</v>
      </c>
      <c r="J70" s="1">
        <v>1</v>
      </c>
      <c r="K70" s="1">
        <v>0</v>
      </c>
      <c r="L70" s="1">
        <v>0</v>
      </c>
      <c r="M70" s="1">
        <v>35</v>
      </c>
      <c r="N70" s="1">
        <v>8.5995085995085994</v>
      </c>
      <c r="O70" s="1" t="s">
        <v>5802</v>
      </c>
      <c r="P70" s="1"/>
      <c r="Q70" s="1"/>
    </row>
    <row r="71" spans="1:17" x14ac:dyDescent="0.3">
      <c r="A71" s="1" t="s">
        <v>75</v>
      </c>
      <c r="B71" s="1" t="s">
        <v>5768</v>
      </c>
      <c r="C71" s="1">
        <v>1</v>
      </c>
      <c r="D71" s="1" t="s">
        <v>5796</v>
      </c>
      <c r="E71" s="1">
        <v>7</v>
      </c>
      <c r="F71" s="1" t="s">
        <v>5854</v>
      </c>
      <c r="G71" s="1" t="s">
        <v>5834</v>
      </c>
      <c r="H71" s="1" t="s">
        <v>5799</v>
      </c>
      <c r="I71" s="1" t="b">
        <v>0</v>
      </c>
      <c r="J71" s="1">
        <v>7</v>
      </c>
      <c r="K71" s="1">
        <v>0</v>
      </c>
      <c r="L71" s="1">
        <v>1</v>
      </c>
      <c r="M71" s="1">
        <v>14</v>
      </c>
      <c r="N71" s="1">
        <v>3.4398034398034398</v>
      </c>
      <c r="O71" s="1" t="s">
        <v>5855</v>
      </c>
      <c r="P71" s="1"/>
      <c r="Q71" s="1"/>
    </row>
    <row r="72" spans="1:17" x14ac:dyDescent="0.3">
      <c r="A72" s="1" t="s">
        <v>75</v>
      </c>
      <c r="B72" s="1" t="s">
        <v>5768</v>
      </c>
      <c r="C72" s="1">
        <v>1</v>
      </c>
      <c r="D72" s="1" t="s">
        <v>5796</v>
      </c>
      <c r="E72" s="1">
        <v>7</v>
      </c>
      <c r="F72" s="1" t="s">
        <v>5854</v>
      </c>
      <c r="G72" s="1" t="s">
        <v>5810</v>
      </c>
      <c r="H72" s="1" t="s">
        <v>5799</v>
      </c>
      <c r="I72" s="1" t="b">
        <v>0</v>
      </c>
      <c r="J72" s="1">
        <v>2</v>
      </c>
      <c r="K72" s="1">
        <v>0</v>
      </c>
      <c r="L72" s="1">
        <v>0</v>
      </c>
      <c r="M72" s="1">
        <v>13</v>
      </c>
      <c r="N72" s="1">
        <v>3.1941031941031901</v>
      </c>
      <c r="O72" s="1" t="s">
        <v>5856</v>
      </c>
      <c r="P72" s="1"/>
      <c r="Q72" s="1"/>
    </row>
    <row r="73" spans="1:17" x14ac:dyDescent="0.3">
      <c r="A73" s="1" t="s">
        <v>75</v>
      </c>
      <c r="B73" s="1" t="s">
        <v>5768</v>
      </c>
      <c r="C73" s="1">
        <v>1</v>
      </c>
      <c r="D73" s="1" t="s">
        <v>5796</v>
      </c>
      <c r="E73" s="1">
        <v>7</v>
      </c>
      <c r="F73" s="1" t="s">
        <v>5854</v>
      </c>
      <c r="G73" s="1" t="s">
        <v>5834</v>
      </c>
      <c r="H73" s="1" t="s">
        <v>5799</v>
      </c>
      <c r="I73" s="1" t="b">
        <v>0</v>
      </c>
      <c r="J73" s="1">
        <v>6</v>
      </c>
      <c r="K73" s="1">
        <v>0</v>
      </c>
      <c r="L73" s="1">
        <v>0</v>
      </c>
      <c r="M73" s="1">
        <v>10</v>
      </c>
      <c r="N73" s="1">
        <v>2.4570024570024498</v>
      </c>
      <c r="O73" s="1" t="s">
        <v>5857</v>
      </c>
      <c r="P73" s="1"/>
      <c r="Q73" s="1"/>
    </row>
    <row r="74" spans="1:17" x14ac:dyDescent="0.3">
      <c r="A74" s="1" t="s">
        <v>75</v>
      </c>
      <c r="B74" s="1" t="s">
        <v>5768</v>
      </c>
      <c r="C74" s="1">
        <v>1</v>
      </c>
      <c r="D74" s="1" t="s">
        <v>5796</v>
      </c>
      <c r="E74" s="1">
        <v>7</v>
      </c>
      <c r="F74" s="1" t="s">
        <v>5854</v>
      </c>
      <c r="G74" s="1" t="s">
        <v>5803</v>
      </c>
      <c r="H74" s="1" t="s">
        <v>5828</v>
      </c>
      <c r="I74" s="1" t="b">
        <v>0</v>
      </c>
      <c r="J74" s="1">
        <v>0</v>
      </c>
      <c r="K74" s="1">
        <v>1</v>
      </c>
      <c r="L74" s="1">
        <v>0</v>
      </c>
      <c r="M74" s="1">
        <v>10</v>
      </c>
      <c r="N74" s="1">
        <v>2.4570024570024498</v>
      </c>
      <c r="O74" s="1" t="s">
        <v>5842</v>
      </c>
      <c r="P74" s="1"/>
      <c r="Q74" s="1"/>
    </row>
    <row r="75" spans="1:17" x14ac:dyDescent="0.3">
      <c r="A75" s="1" t="s">
        <v>75</v>
      </c>
      <c r="B75" s="1" t="s">
        <v>5768</v>
      </c>
      <c r="C75" s="1">
        <v>1</v>
      </c>
      <c r="D75" s="1" t="s">
        <v>5796</v>
      </c>
      <c r="E75" s="1">
        <v>7</v>
      </c>
      <c r="F75" s="1" t="s">
        <v>5854</v>
      </c>
      <c r="G75" s="1" t="s">
        <v>5806</v>
      </c>
      <c r="H75" s="1" t="s">
        <v>5858</v>
      </c>
      <c r="I75" s="1" t="b">
        <v>0</v>
      </c>
      <c r="J75" s="1">
        <v>0</v>
      </c>
      <c r="K75" s="1">
        <v>5</v>
      </c>
      <c r="L75" s="1">
        <v>4</v>
      </c>
      <c r="M75" s="1">
        <v>8</v>
      </c>
      <c r="N75" s="1">
        <v>1.9656019656019601</v>
      </c>
      <c r="O75" s="1" t="s">
        <v>5859</v>
      </c>
      <c r="P75" s="1"/>
      <c r="Q75" s="1"/>
    </row>
    <row r="76" spans="1:17" x14ac:dyDescent="0.3">
      <c r="A76" s="1" t="s">
        <v>75</v>
      </c>
      <c r="B76" s="1" t="s">
        <v>5768</v>
      </c>
      <c r="C76" s="1">
        <v>1</v>
      </c>
      <c r="D76" s="1" t="s">
        <v>5796</v>
      </c>
      <c r="E76" s="1">
        <v>7</v>
      </c>
      <c r="F76" s="1" t="s">
        <v>5854</v>
      </c>
      <c r="G76" s="1" t="s">
        <v>5810</v>
      </c>
      <c r="H76" s="1" t="s">
        <v>5799</v>
      </c>
      <c r="I76" s="1" t="b">
        <v>0</v>
      </c>
      <c r="J76" s="1">
        <v>2</v>
      </c>
      <c r="K76" s="1">
        <v>0</v>
      </c>
      <c r="L76" s="1">
        <v>0</v>
      </c>
      <c r="M76" s="1">
        <v>7</v>
      </c>
      <c r="N76" s="1">
        <v>1.7199017199017199</v>
      </c>
      <c r="O76" s="1" t="s">
        <v>5860</v>
      </c>
      <c r="P76" s="1"/>
      <c r="Q76" s="1"/>
    </row>
    <row r="77" spans="1:17" x14ac:dyDescent="0.3">
      <c r="A77" s="1" t="s">
        <v>75</v>
      </c>
      <c r="B77" s="1" t="s">
        <v>5768</v>
      </c>
      <c r="C77" s="1">
        <v>1</v>
      </c>
      <c r="D77" s="1" t="s">
        <v>5796</v>
      </c>
      <c r="E77" s="1">
        <v>7</v>
      </c>
      <c r="F77" s="1" t="s">
        <v>5854</v>
      </c>
      <c r="G77" s="1" t="s">
        <v>5834</v>
      </c>
      <c r="H77" s="1" t="s">
        <v>5799</v>
      </c>
      <c r="I77" s="1" t="b">
        <v>0</v>
      </c>
      <c r="J77" s="1">
        <v>7</v>
      </c>
      <c r="K77" s="1">
        <v>0</v>
      </c>
      <c r="L77" s="1">
        <v>0</v>
      </c>
      <c r="M77" s="1">
        <v>6</v>
      </c>
      <c r="N77" s="1">
        <v>1.47420147420147</v>
      </c>
      <c r="O77" s="1" t="s">
        <v>5861</v>
      </c>
      <c r="P77" s="1"/>
      <c r="Q77" s="1"/>
    </row>
    <row r="78" spans="1:17" x14ac:dyDescent="0.3">
      <c r="A78" s="1" t="s">
        <v>75</v>
      </c>
      <c r="B78" s="1" t="s">
        <v>5768</v>
      </c>
      <c r="C78" s="1">
        <v>1</v>
      </c>
      <c r="D78" s="1" t="s">
        <v>5796</v>
      </c>
      <c r="E78" s="1">
        <v>7</v>
      </c>
      <c r="F78" s="1" t="s">
        <v>5854</v>
      </c>
      <c r="G78" s="1" t="s">
        <v>5798</v>
      </c>
      <c r="H78" s="1" t="s">
        <v>5799</v>
      </c>
      <c r="I78" s="1" t="b">
        <v>0</v>
      </c>
      <c r="J78" s="1">
        <v>0</v>
      </c>
      <c r="K78" s="1">
        <v>0</v>
      </c>
      <c r="L78" s="1">
        <v>9</v>
      </c>
      <c r="M78" s="1">
        <v>5</v>
      </c>
      <c r="N78" s="1">
        <v>1.22850122850122</v>
      </c>
      <c r="O78" s="1" t="s">
        <v>5800</v>
      </c>
      <c r="P78" s="1"/>
      <c r="Q78" s="1"/>
    </row>
    <row r="79" spans="1:17" x14ac:dyDescent="0.3">
      <c r="A79" s="1" t="s">
        <v>75</v>
      </c>
      <c r="B79" s="1" t="s">
        <v>5768</v>
      </c>
      <c r="C79" s="1">
        <v>1</v>
      </c>
      <c r="D79" s="1" t="s">
        <v>5796</v>
      </c>
      <c r="E79" s="1">
        <v>7</v>
      </c>
      <c r="F79" s="1" t="s">
        <v>5854</v>
      </c>
      <c r="G79" s="1" t="s">
        <v>5801</v>
      </c>
      <c r="H79" s="1" t="s">
        <v>5799</v>
      </c>
      <c r="I79" s="1" t="b">
        <v>0</v>
      </c>
      <c r="J79" s="1">
        <v>1</v>
      </c>
      <c r="K79" s="1">
        <v>0</v>
      </c>
      <c r="L79" s="1">
        <v>0</v>
      </c>
      <c r="M79" s="1">
        <v>5</v>
      </c>
      <c r="N79" s="1">
        <v>1.22850122850122</v>
      </c>
      <c r="O79" s="1" t="s">
        <v>5862</v>
      </c>
      <c r="P79" s="1"/>
      <c r="Q79" s="1"/>
    </row>
    <row r="80" spans="1:17" x14ac:dyDescent="0.3">
      <c r="A80" s="1" t="s">
        <v>75</v>
      </c>
      <c r="B80" s="1" t="s">
        <v>5768</v>
      </c>
      <c r="C80" s="1">
        <v>1</v>
      </c>
      <c r="D80" s="1" t="s">
        <v>5796</v>
      </c>
      <c r="E80" s="1">
        <v>8</v>
      </c>
      <c r="F80" s="1" t="s">
        <v>5863</v>
      </c>
      <c r="G80" s="1" t="s">
        <v>5806</v>
      </c>
      <c r="H80" s="1" t="s">
        <v>5807</v>
      </c>
      <c r="I80" s="1" t="b">
        <v>0</v>
      </c>
      <c r="J80" s="1">
        <v>0</v>
      </c>
      <c r="K80" s="1">
        <v>5</v>
      </c>
      <c r="L80" s="1">
        <v>5</v>
      </c>
      <c r="M80" s="1">
        <v>172</v>
      </c>
      <c r="N80" s="1">
        <v>68.253968253968196</v>
      </c>
      <c r="O80" s="1" t="s">
        <v>5808</v>
      </c>
      <c r="P80" s="1"/>
      <c r="Q80" s="1"/>
    </row>
    <row r="81" spans="1:17" x14ac:dyDescent="0.3">
      <c r="A81" s="1" t="s">
        <v>75</v>
      </c>
      <c r="B81" s="1" t="s">
        <v>5768</v>
      </c>
      <c r="C81" s="1">
        <v>1</v>
      </c>
      <c r="D81" s="1" t="s">
        <v>5796</v>
      </c>
      <c r="E81" s="1">
        <v>8</v>
      </c>
      <c r="F81" s="1" t="s">
        <v>5863</v>
      </c>
      <c r="G81" s="1" t="s">
        <v>5803</v>
      </c>
      <c r="H81" s="1" t="s">
        <v>5804</v>
      </c>
      <c r="I81" s="1" t="b">
        <v>0</v>
      </c>
      <c r="J81" s="1">
        <v>0</v>
      </c>
      <c r="K81" s="1">
        <v>1</v>
      </c>
      <c r="L81" s="1">
        <v>0</v>
      </c>
      <c r="M81" s="1">
        <v>31</v>
      </c>
      <c r="N81" s="1">
        <v>12.301587301587301</v>
      </c>
      <c r="O81" s="1" t="s">
        <v>5805</v>
      </c>
      <c r="P81" s="1"/>
      <c r="Q81" s="1"/>
    </row>
    <row r="82" spans="1:17" x14ac:dyDescent="0.3">
      <c r="A82" s="1" t="s">
        <v>75</v>
      </c>
      <c r="B82" s="1" t="s">
        <v>5768</v>
      </c>
      <c r="C82" s="1">
        <v>1</v>
      </c>
      <c r="D82" s="1" t="s">
        <v>5796</v>
      </c>
      <c r="E82" s="1">
        <v>8</v>
      </c>
      <c r="F82" s="1" t="s">
        <v>5863</v>
      </c>
      <c r="G82" s="1" t="s">
        <v>5798</v>
      </c>
      <c r="H82" s="1" t="s">
        <v>5799</v>
      </c>
      <c r="I82" s="1" t="b">
        <v>0</v>
      </c>
      <c r="J82" s="1">
        <v>0</v>
      </c>
      <c r="K82" s="1">
        <v>0</v>
      </c>
      <c r="L82" s="1">
        <v>9</v>
      </c>
      <c r="M82" s="1">
        <v>5</v>
      </c>
      <c r="N82" s="1">
        <v>1.98412698412698</v>
      </c>
      <c r="O82" s="1" t="s">
        <v>5800</v>
      </c>
      <c r="P82" s="1"/>
      <c r="Q82" s="1"/>
    </row>
    <row r="83" spans="1:17" x14ac:dyDescent="0.3">
      <c r="A83" s="1" t="s">
        <v>75</v>
      </c>
      <c r="B83" s="1" t="s">
        <v>5768</v>
      </c>
      <c r="C83" s="1">
        <v>1</v>
      </c>
      <c r="D83" s="1" t="s">
        <v>5796</v>
      </c>
      <c r="E83" s="1">
        <v>8</v>
      </c>
      <c r="F83" s="1" t="s">
        <v>5863</v>
      </c>
      <c r="G83" s="1" t="s">
        <v>5819</v>
      </c>
      <c r="H83" s="1" t="s">
        <v>5820</v>
      </c>
      <c r="I83" s="1" t="b">
        <v>0</v>
      </c>
      <c r="J83" s="1">
        <v>0</v>
      </c>
      <c r="K83" s="1">
        <v>3</v>
      </c>
      <c r="L83" s="1">
        <v>8</v>
      </c>
      <c r="M83" s="1">
        <v>5</v>
      </c>
      <c r="N83" s="1">
        <v>1.98412698412698</v>
      </c>
      <c r="O83" s="1" t="s">
        <v>5833</v>
      </c>
      <c r="P83" s="1"/>
      <c r="Q83" s="1"/>
    </row>
    <row r="84" spans="1:17" x14ac:dyDescent="0.3">
      <c r="A84" s="1" t="s">
        <v>75</v>
      </c>
      <c r="B84" s="1" t="s">
        <v>5768</v>
      </c>
      <c r="C84" s="1">
        <v>1</v>
      </c>
      <c r="D84" s="1" t="s">
        <v>5796</v>
      </c>
      <c r="E84" s="1">
        <v>8</v>
      </c>
      <c r="F84" s="1" t="s">
        <v>5863</v>
      </c>
      <c r="G84" s="1" t="s">
        <v>5819</v>
      </c>
      <c r="H84" s="1" t="s">
        <v>5820</v>
      </c>
      <c r="I84" s="1" t="b">
        <v>0</v>
      </c>
      <c r="J84" s="1">
        <v>0</v>
      </c>
      <c r="K84" s="1">
        <v>3</v>
      </c>
      <c r="L84" s="1">
        <v>7</v>
      </c>
      <c r="M84" s="1">
        <v>4</v>
      </c>
      <c r="N84" s="1">
        <v>1.5873015873015801</v>
      </c>
      <c r="O84" s="1" t="s">
        <v>5821</v>
      </c>
      <c r="P84" s="1"/>
      <c r="Q84" s="1"/>
    </row>
    <row r="85" spans="1:17" x14ac:dyDescent="0.3">
      <c r="A85" s="1" t="s">
        <v>75</v>
      </c>
      <c r="B85" s="1" t="s">
        <v>5768</v>
      </c>
      <c r="C85" s="1">
        <v>1</v>
      </c>
      <c r="D85" s="1" t="s">
        <v>5796</v>
      </c>
      <c r="E85" s="1">
        <v>8</v>
      </c>
      <c r="F85" s="1" t="s">
        <v>5863</v>
      </c>
      <c r="G85" s="1" t="s">
        <v>5801</v>
      </c>
      <c r="H85" s="1" t="s">
        <v>5799</v>
      </c>
      <c r="I85" s="1" t="b">
        <v>0</v>
      </c>
      <c r="J85" s="1">
        <v>1</v>
      </c>
      <c r="K85" s="1">
        <v>0</v>
      </c>
      <c r="L85" s="1">
        <v>0</v>
      </c>
      <c r="M85" s="1">
        <v>3</v>
      </c>
      <c r="N85" s="1">
        <v>1.19047619047619</v>
      </c>
      <c r="O85" s="1" t="s">
        <v>5802</v>
      </c>
      <c r="P85" s="1"/>
      <c r="Q85" s="1"/>
    </row>
    <row r="86" spans="1:17" x14ac:dyDescent="0.3">
      <c r="A86" s="1" t="s">
        <v>75</v>
      </c>
      <c r="B86" s="1" t="s">
        <v>5768</v>
      </c>
      <c r="C86" s="1">
        <v>1</v>
      </c>
      <c r="D86" s="1" t="s">
        <v>5796</v>
      </c>
      <c r="E86" s="1">
        <v>9</v>
      </c>
      <c r="F86" s="1" t="s">
        <v>5864</v>
      </c>
      <c r="G86" s="1" t="s">
        <v>5806</v>
      </c>
      <c r="H86" s="1" t="s">
        <v>5807</v>
      </c>
      <c r="I86" s="1" t="b">
        <v>0</v>
      </c>
      <c r="J86" s="1">
        <v>0</v>
      </c>
      <c r="K86" s="1">
        <v>5</v>
      </c>
      <c r="L86" s="1">
        <v>5</v>
      </c>
      <c r="M86" s="1">
        <v>255</v>
      </c>
      <c r="N86" s="1">
        <v>51.934826883910297</v>
      </c>
      <c r="O86" s="1" t="s">
        <v>5808</v>
      </c>
      <c r="P86" s="1"/>
      <c r="Q86" s="1"/>
    </row>
    <row r="87" spans="1:17" x14ac:dyDescent="0.3">
      <c r="A87" s="1" t="s">
        <v>75</v>
      </c>
      <c r="B87" s="1" t="s">
        <v>5768</v>
      </c>
      <c r="C87" s="1">
        <v>1</v>
      </c>
      <c r="D87" s="1" t="s">
        <v>5796</v>
      </c>
      <c r="E87" s="1">
        <v>9</v>
      </c>
      <c r="F87" s="1" t="s">
        <v>5864</v>
      </c>
      <c r="G87" s="1" t="s">
        <v>5798</v>
      </c>
      <c r="H87" s="1" t="s">
        <v>5799</v>
      </c>
      <c r="I87" s="1" t="b">
        <v>0</v>
      </c>
      <c r="J87" s="1">
        <v>0</v>
      </c>
      <c r="K87" s="1">
        <v>0</v>
      </c>
      <c r="L87" s="1">
        <v>9</v>
      </c>
      <c r="M87" s="1">
        <v>37</v>
      </c>
      <c r="N87" s="1">
        <v>7.5356415478615002</v>
      </c>
      <c r="O87" s="1" t="s">
        <v>5800</v>
      </c>
      <c r="P87" s="1"/>
      <c r="Q87" s="1"/>
    </row>
    <row r="88" spans="1:17" x14ac:dyDescent="0.3">
      <c r="A88" s="1" t="s">
        <v>75</v>
      </c>
      <c r="B88" s="1" t="s">
        <v>5768</v>
      </c>
      <c r="C88" s="1">
        <v>1</v>
      </c>
      <c r="D88" s="1" t="s">
        <v>5796</v>
      </c>
      <c r="E88" s="1">
        <v>9</v>
      </c>
      <c r="F88" s="1" t="s">
        <v>5864</v>
      </c>
      <c r="G88" s="1" t="s">
        <v>5798</v>
      </c>
      <c r="H88" s="1" t="s">
        <v>5799</v>
      </c>
      <c r="I88" s="1" t="b">
        <v>0</v>
      </c>
      <c r="J88" s="1">
        <v>0</v>
      </c>
      <c r="K88" s="1">
        <v>0</v>
      </c>
      <c r="L88" s="1">
        <v>8</v>
      </c>
      <c r="M88" s="1">
        <v>24</v>
      </c>
      <c r="N88" s="1">
        <v>4.8879837067209699</v>
      </c>
      <c r="O88" s="1" t="s">
        <v>5818</v>
      </c>
      <c r="P88" s="1"/>
      <c r="Q88" s="1"/>
    </row>
    <row r="89" spans="1:17" x14ac:dyDescent="0.3">
      <c r="A89" s="1" t="s">
        <v>75</v>
      </c>
      <c r="B89" s="1" t="s">
        <v>5768</v>
      </c>
      <c r="C89" s="1">
        <v>1</v>
      </c>
      <c r="D89" s="1" t="s">
        <v>5796</v>
      </c>
      <c r="E89" s="1">
        <v>9</v>
      </c>
      <c r="F89" s="1" t="s">
        <v>5864</v>
      </c>
      <c r="G89" s="1" t="s">
        <v>5851</v>
      </c>
      <c r="H89" s="1" t="s">
        <v>5807</v>
      </c>
      <c r="I89" s="1" t="b">
        <v>0</v>
      </c>
      <c r="J89" s="1">
        <v>1</v>
      </c>
      <c r="K89" s="1">
        <v>5</v>
      </c>
      <c r="L89" s="1">
        <v>4</v>
      </c>
      <c r="M89" s="1">
        <v>21</v>
      </c>
      <c r="N89" s="1">
        <v>4.27698574338085</v>
      </c>
      <c r="O89" s="1" t="s">
        <v>5865</v>
      </c>
      <c r="P89" s="1"/>
      <c r="Q89" s="1"/>
    </row>
    <row r="90" spans="1:17" x14ac:dyDescent="0.3">
      <c r="A90" s="1" t="s">
        <v>75</v>
      </c>
      <c r="B90" s="1" t="s">
        <v>5768</v>
      </c>
      <c r="C90" s="1">
        <v>1</v>
      </c>
      <c r="D90" s="1" t="s">
        <v>5796</v>
      </c>
      <c r="E90" s="1">
        <v>9</v>
      </c>
      <c r="F90" s="1" t="s">
        <v>5864</v>
      </c>
      <c r="G90" s="1" t="s">
        <v>5819</v>
      </c>
      <c r="H90" s="1" t="s">
        <v>5820</v>
      </c>
      <c r="I90" s="1" t="b">
        <v>0</v>
      </c>
      <c r="J90" s="1">
        <v>0</v>
      </c>
      <c r="K90" s="1">
        <v>3</v>
      </c>
      <c r="L90" s="1">
        <v>8</v>
      </c>
      <c r="M90" s="1">
        <v>15</v>
      </c>
      <c r="N90" s="1">
        <v>3.0549898167006</v>
      </c>
      <c r="O90" s="1" t="s">
        <v>5833</v>
      </c>
      <c r="P90" s="1"/>
      <c r="Q90" s="1"/>
    </row>
    <row r="91" spans="1:17" x14ac:dyDescent="0.3">
      <c r="A91" s="1" t="s">
        <v>75</v>
      </c>
      <c r="B91" s="1" t="s">
        <v>5768</v>
      </c>
      <c r="C91" s="1">
        <v>1</v>
      </c>
      <c r="D91" s="1" t="s">
        <v>5796</v>
      </c>
      <c r="E91" s="1">
        <v>9</v>
      </c>
      <c r="F91" s="1" t="s">
        <v>5864</v>
      </c>
      <c r="G91" s="1" t="s">
        <v>5819</v>
      </c>
      <c r="H91" s="1" t="s">
        <v>5820</v>
      </c>
      <c r="I91" s="1" t="b">
        <v>0</v>
      </c>
      <c r="J91" s="1">
        <v>0</v>
      </c>
      <c r="K91" s="1">
        <v>3</v>
      </c>
      <c r="L91" s="1">
        <v>7</v>
      </c>
      <c r="M91" s="1">
        <v>15</v>
      </c>
      <c r="N91" s="1">
        <v>3.0549898167006</v>
      </c>
      <c r="O91" s="1" t="s">
        <v>5821</v>
      </c>
      <c r="P91" s="1"/>
      <c r="Q91" s="1"/>
    </row>
    <row r="92" spans="1:17" x14ac:dyDescent="0.3">
      <c r="A92" s="1" t="s">
        <v>75</v>
      </c>
      <c r="B92" s="1" t="s">
        <v>5768</v>
      </c>
      <c r="C92" s="1">
        <v>1</v>
      </c>
      <c r="D92" s="1" t="s">
        <v>5796</v>
      </c>
      <c r="E92" s="1">
        <v>9</v>
      </c>
      <c r="F92" s="1" t="s">
        <v>5864</v>
      </c>
      <c r="G92" s="1" t="s">
        <v>5816</v>
      </c>
      <c r="H92" s="1" t="s">
        <v>5799</v>
      </c>
      <c r="I92" s="1" t="b">
        <v>0</v>
      </c>
      <c r="J92" s="1">
        <v>3</v>
      </c>
      <c r="K92" s="1">
        <v>0</v>
      </c>
      <c r="L92" s="1">
        <v>6</v>
      </c>
      <c r="M92" s="1">
        <v>10</v>
      </c>
      <c r="N92" s="1">
        <v>2.0366598778004001</v>
      </c>
      <c r="O92" s="1" t="s">
        <v>5817</v>
      </c>
      <c r="P92" s="1"/>
      <c r="Q92" s="1"/>
    </row>
    <row r="93" spans="1:17" x14ac:dyDescent="0.3">
      <c r="A93" s="1" t="s">
        <v>75</v>
      </c>
      <c r="B93" s="1" t="s">
        <v>5768</v>
      </c>
      <c r="C93" s="1">
        <v>1</v>
      </c>
      <c r="D93" s="1" t="s">
        <v>5796</v>
      </c>
      <c r="E93" s="1">
        <v>9</v>
      </c>
      <c r="F93" s="1" t="s">
        <v>5864</v>
      </c>
      <c r="G93" s="1" t="s">
        <v>5834</v>
      </c>
      <c r="H93" s="1" t="s">
        <v>5799</v>
      </c>
      <c r="I93" s="1" t="b">
        <v>0</v>
      </c>
      <c r="J93" s="1">
        <v>6</v>
      </c>
      <c r="K93" s="1">
        <v>0</v>
      </c>
      <c r="L93" s="1">
        <v>1</v>
      </c>
      <c r="M93" s="1">
        <v>10</v>
      </c>
      <c r="N93" s="1">
        <v>2.0366598778004001</v>
      </c>
      <c r="O93" s="1" t="s">
        <v>5835</v>
      </c>
      <c r="P93" s="1"/>
      <c r="Q93" s="1"/>
    </row>
    <row r="94" spans="1:17" x14ac:dyDescent="0.3">
      <c r="A94" s="1" t="s">
        <v>75</v>
      </c>
      <c r="B94" s="1" t="s">
        <v>5768</v>
      </c>
      <c r="C94" s="1">
        <v>1</v>
      </c>
      <c r="D94" s="1" t="s">
        <v>5796</v>
      </c>
      <c r="E94" s="1">
        <v>9</v>
      </c>
      <c r="F94" s="1" t="s">
        <v>5864</v>
      </c>
      <c r="G94" s="1" t="s">
        <v>5840</v>
      </c>
      <c r="H94" s="1" t="s">
        <v>5799</v>
      </c>
      <c r="I94" s="1" t="b">
        <v>0</v>
      </c>
      <c r="J94" s="1">
        <v>5</v>
      </c>
      <c r="K94" s="1">
        <v>0</v>
      </c>
      <c r="L94" s="1">
        <v>2</v>
      </c>
      <c r="M94" s="1">
        <v>8</v>
      </c>
      <c r="N94" s="1">
        <v>1.62932790224032</v>
      </c>
      <c r="O94" s="1" t="s">
        <v>5844</v>
      </c>
      <c r="P94" s="1"/>
      <c r="Q94" s="1"/>
    </row>
    <row r="95" spans="1:17" x14ac:dyDescent="0.3">
      <c r="A95" s="1" t="s">
        <v>75</v>
      </c>
      <c r="B95" s="1" t="s">
        <v>5768</v>
      </c>
      <c r="C95" s="1">
        <v>1</v>
      </c>
      <c r="D95" s="1" t="s">
        <v>5796</v>
      </c>
      <c r="E95" s="1">
        <v>9</v>
      </c>
      <c r="F95" s="1" t="s">
        <v>5864</v>
      </c>
      <c r="G95" s="1" t="s">
        <v>5798</v>
      </c>
      <c r="H95" s="1" t="s">
        <v>5799</v>
      </c>
      <c r="I95" s="1" t="b">
        <v>0</v>
      </c>
      <c r="J95" s="1">
        <v>0</v>
      </c>
      <c r="K95" s="1">
        <v>0</v>
      </c>
      <c r="L95" s="1">
        <v>9</v>
      </c>
      <c r="M95" s="1">
        <v>8</v>
      </c>
      <c r="N95" s="1">
        <v>1.62932790224032</v>
      </c>
      <c r="O95" s="1" t="s">
        <v>5813</v>
      </c>
      <c r="P95" s="1"/>
      <c r="Q95" s="1"/>
    </row>
    <row r="96" spans="1:17" x14ac:dyDescent="0.3">
      <c r="A96" s="1" t="s">
        <v>75</v>
      </c>
      <c r="B96" s="1" t="s">
        <v>5768</v>
      </c>
      <c r="C96" s="1">
        <v>1</v>
      </c>
      <c r="D96" s="1" t="s">
        <v>5796</v>
      </c>
      <c r="E96" s="1">
        <v>9</v>
      </c>
      <c r="F96" s="1" t="s">
        <v>5864</v>
      </c>
      <c r="G96" s="1" t="s">
        <v>5816</v>
      </c>
      <c r="H96" s="1" t="s">
        <v>5799</v>
      </c>
      <c r="I96" s="1" t="b">
        <v>0</v>
      </c>
      <c r="J96" s="1">
        <v>3</v>
      </c>
      <c r="K96" s="1">
        <v>0</v>
      </c>
      <c r="L96" s="1">
        <v>5</v>
      </c>
      <c r="M96" s="1">
        <v>5</v>
      </c>
      <c r="N96" s="1">
        <v>1.0183299389002001</v>
      </c>
      <c r="O96" s="1" t="s">
        <v>5823</v>
      </c>
      <c r="P96" s="1"/>
      <c r="Q96" s="1"/>
    </row>
    <row r="97" spans="1:17" x14ac:dyDescent="0.3">
      <c r="A97" s="1" t="s">
        <v>75</v>
      </c>
      <c r="B97" s="1" t="s">
        <v>5768</v>
      </c>
      <c r="C97" s="1">
        <v>1</v>
      </c>
      <c r="D97" s="1" t="s">
        <v>5796</v>
      </c>
      <c r="E97" s="1">
        <v>10</v>
      </c>
      <c r="F97" s="1" t="s">
        <v>5866</v>
      </c>
      <c r="G97" s="1" t="s">
        <v>5814</v>
      </c>
      <c r="H97" s="1" t="s">
        <v>5799</v>
      </c>
      <c r="I97" s="1" t="b">
        <v>1</v>
      </c>
      <c r="J97" s="1">
        <v>0</v>
      </c>
      <c r="K97" s="1">
        <v>0</v>
      </c>
      <c r="L97" s="1">
        <v>0</v>
      </c>
      <c r="M97" s="1">
        <v>110</v>
      </c>
      <c r="N97" s="1">
        <v>83.3333333333333</v>
      </c>
      <c r="O97" s="1" t="s">
        <v>5815</v>
      </c>
      <c r="P97" s="1"/>
      <c r="Q97" s="1"/>
    </row>
    <row r="98" spans="1:17" x14ac:dyDescent="0.3">
      <c r="A98" s="1" t="s">
        <v>75</v>
      </c>
      <c r="B98" s="1" t="s">
        <v>5768</v>
      </c>
      <c r="C98" s="1">
        <v>1</v>
      </c>
      <c r="D98" s="1" t="s">
        <v>5796</v>
      </c>
      <c r="E98" s="1">
        <v>10</v>
      </c>
      <c r="F98" s="1" t="s">
        <v>5866</v>
      </c>
      <c r="G98" s="1" t="s">
        <v>5803</v>
      </c>
      <c r="H98" s="1" t="s">
        <v>5828</v>
      </c>
      <c r="I98" s="1" t="b">
        <v>0</v>
      </c>
      <c r="J98" s="1">
        <v>0</v>
      </c>
      <c r="K98" s="1">
        <v>1</v>
      </c>
      <c r="L98" s="1">
        <v>0</v>
      </c>
      <c r="M98" s="1">
        <v>8</v>
      </c>
      <c r="N98" s="1">
        <v>6.0606060606060597</v>
      </c>
      <c r="O98" s="1" t="s">
        <v>5867</v>
      </c>
      <c r="P98" s="1"/>
      <c r="Q98" s="1"/>
    </row>
    <row r="99" spans="1:17" x14ac:dyDescent="0.3">
      <c r="A99" s="1" t="s">
        <v>75</v>
      </c>
      <c r="B99" s="1" t="s">
        <v>5768</v>
      </c>
      <c r="C99" s="1">
        <v>1</v>
      </c>
      <c r="D99" s="1" t="s">
        <v>5796</v>
      </c>
      <c r="E99" s="1">
        <v>10</v>
      </c>
      <c r="F99" s="1" t="s">
        <v>5866</v>
      </c>
      <c r="G99" s="1" t="s">
        <v>5806</v>
      </c>
      <c r="H99" s="1" t="s">
        <v>5807</v>
      </c>
      <c r="I99" s="1" t="b">
        <v>0</v>
      </c>
      <c r="J99" s="1">
        <v>0</v>
      </c>
      <c r="K99" s="1">
        <v>5</v>
      </c>
      <c r="L99" s="1">
        <v>5</v>
      </c>
      <c r="M99" s="1">
        <v>4</v>
      </c>
      <c r="N99" s="1">
        <v>3.0303030303030298</v>
      </c>
      <c r="O99" s="1" t="s">
        <v>5808</v>
      </c>
      <c r="P99" s="1"/>
      <c r="Q99" s="1"/>
    </row>
    <row r="100" spans="1:17" x14ac:dyDescent="0.3">
      <c r="A100" s="1" t="s">
        <v>75</v>
      </c>
      <c r="B100" s="1" t="s">
        <v>5768</v>
      </c>
      <c r="C100" s="1">
        <v>1</v>
      </c>
      <c r="D100" s="1" t="s">
        <v>5796</v>
      </c>
      <c r="E100" s="1">
        <v>10</v>
      </c>
      <c r="F100" s="1" t="s">
        <v>5866</v>
      </c>
      <c r="G100" s="1" t="s">
        <v>5803</v>
      </c>
      <c r="H100" s="1" t="s">
        <v>5804</v>
      </c>
      <c r="I100" s="1" t="b">
        <v>0</v>
      </c>
      <c r="J100" s="1">
        <v>0</v>
      </c>
      <c r="K100" s="1">
        <v>1</v>
      </c>
      <c r="L100" s="1">
        <v>0</v>
      </c>
      <c r="M100" s="1">
        <v>2</v>
      </c>
      <c r="N100" s="1">
        <v>1.51515151515151</v>
      </c>
      <c r="O100" s="1" t="s">
        <v>5805</v>
      </c>
      <c r="P100" s="1"/>
      <c r="Q100" s="1"/>
    </row>
    <row r="101" spans="1:17" x14ac:dyDescent="0.3">
      <c r="A101" s="1" t="s">
        <v>75</v>
      </c>
      <c r="B101" s="1" t="s">
        <v>5768</v>
      </c>
      <c r="C101" s="1">
        <v>1</v>
      </c>
      <c r="D101" s="1" t="s">
        <v>5796</v>
      </c>
      <c r="E101" s="1">
        <v>11</v>
      </c>
      <c r="F101" s="1" t="s">
        <v>5868</v>
      </c>
      <c r="G101" s="1" t="s">
        <v>5803</v>
      </c>
      <c r="H101" s="1" t="s">
        <v>5828</v>
      </c>
      <c r="I101" s="1" t="b">
        <v>0</v>
      </c>
      <c r="J101" s="1">
        <v>0</v>
      </c>
      <c r="K101" s="1">
        <v>1</v>
      </c>
      <c r="L101" s="1">
        <v>0</v>
      </c>
      <c r="M101" s="1">
        <v>203</v>
      </c>
      <c r="N101" s="1">
        <v>36.976320582877896</v>
      </c>
      <c r="O101" s="1" t="s">
        <v>5867</v>
      </c>
      <c r="P101" s="1"/>
      <c r="Q101" s="1"/>
    </row>
    <row r="102" spans="1:17" x14ac:dyDescent="0.3">
      <c r="A102" s="1" t="s">
        <v>75</v>
      </c>
      <c r="B102" s="1" t="s">
        <v>5768</v>
      </c>
      <c r="C102" s="1">
        <v>1</v>
      </c>
      <c r="D102" s="1" t="s">
        <v>5796</v>
      </c>
      <c r="E102" s="1">
        <v>11</v>
      </c>
      <c r="F102" s="1" t="s">
        <v>5868</v>
      </c>
      <c r="G102" s="1" t="s">
        <v>5806</v>
      </c>
      <c r="H102" s="1" t="s">
        <v>5807</v>
      </c>
      <c r="I102" s="1" t="b">
        <v>0</v>
      </c>
      <c r="J102" s="1">
        <v>0</v>
      </c>
      <c r="K102" s="1">
        <v>5</v>
      </c>
      <c r="L102" s="1">
        <v>5</v>
      </c>
      <c r="M102" s="1">
        <v>135</v>
      </c>
      <c r="N102" s="1">
        <v>24.590163934426201</v>
      </c>
      <c r="O102" s="1" t="s">
        <v>5808</v>
      </c>
      <c r="P102" s="1"/>
      <c r="Q102" s="1"/>
    </row>
    <row r="103" spans="1:17" x14ac:dyDescent="0.3">
      <c r="A103" s="1" t="s">
        <v>75</v>
      </c>
      <c r="B103" s="1" t="s">
        <v>5768</v>
      </c>
      <c r="C103" s="1">
        <v>1</v>
      </c>
      <c r="D103" s="1" t="s">
        <v>5796</v>
      </c>
      <c r="E103" s="1">
        <v>11</v>
      </c>
      <c r="F103" s="1" t="s">
        <v>5868</v>
      </c>
      <c r="G103" s="1" t="s">
        <v>5798</v>
      </c>
      <c r="H103" s="1" t="s">
        <v>5799</v>
      </c>
      <c r="I103" s="1" t="b">
        <v>0</v>
      </c>
      <c r="J103" s="1">
        <v>0</v>
      </c>
      <c r="K103" s="1">
        <v>0</v>
      </c>
      <c r="L103" s="1">
        <v>9</v>
      </c>
      <c r="M103" s="1">
        <v>43</v>
      </c>
      <c r="N103" s="1">
        <v>7.8324225865209396</v>
      </c>
      <c r="O103" s="1" t="s">
        <v>5813</v>
      </c>
      <c r="P103" s="1"/>
      <c r="Q103" s="1"/>
    </row>
    <row r="104" spans="1:17" x14ac:dyDescent="0.3">
      <c r="A104" s="1" t="s">
        <v>75</v>
      </c>
      <c r="B104" s="1" t="s">
        <v>5768</v>
      </c>
      <c r="C104" s="1">
        <v>1</v>
      </c>
      <c r="D104" s="1" t="s">
        <v>5796</v>
      </c>
      <c r="E104" s="1">
        <v>11</v>
      </c>
      <c r="F104" s="1" t="s">
        <v>5868</v>
      </c>
      <c r="G104" s="1" t="s">
        <v>5798</v>
      </c>
      <c r="H104" s="1" t="s">
        <v>5799</v>
      </c>
      <c r="I104" s="1" t="b">
        <v>0</v>
      </c>
      <c r="J104" s="1">
        <v>0</v>
      </c>
      <c r="K104" s="1">
        <v>0</v>
      </c>
      <c r="L104" s="1">
        <v>9</v>
      </c>
      <c r="M104" s="1">
        <v>41</v>
      </c>
      <c r="N104" s="1">
        <v>7.4681238615664798</v>
      </c>
      <c r="O104" s="1" t="s">
        <v>5800</v>
      </c>
      <c r="P104" s="1"/>
      <c r="Q104" s="1"/>
    </row>
    <row r="105" spans="1:17" x14ac:dyDescent="0.3">
      <c r="A105" s="1" t="s">
        <v>75</v>
      </c>
      <c r="B105" s="1" t="s">
        <v>5768</v>
      </c>
      <c r="C105" s="1">
        <v>1</v>
      </c>
      <c r="D105" s="1" t="s">
        <v>5796</v>
      </c>
      <c r="E105" s="1">
        <v>11</v>
      </c>
      <c r="F105" s="1" t="s">
        <v>5868</v>
      </c>
      <c r="G105" s="1" t="s">
        <v>5798</v>
      </c>
      <c r="H105" s="1" t="s">
        <v>5799</v>
      </c>
      <c r="I105" s="1" t="b">
        <v>0</v>
      </c>
      <c r="J105" s="1">
        <v>0</v>
      </c>
      <c r="K105" s="1">
        <v>0</v>
      </c>
      <c r="L105" s="1">
        <v>8</v>
      </c>
      <c r="M105" s="1">
        <v>24</v>
      </c>
      <c r="N105" s="1">
        <v>4.3715846994535497</v>
      </c>
      <c r="O105" s="1" t="s">
        <v>5818</v>
      </c>
      <c r="P105" s="1"/>
      <c r="Q105" s="1"/>
    </row>
    <row r="106" spans="1:17" x14ac:dyDescent="0.3">
      <c r="A106" s="1" t="s">
        <v>75</v>
      </c>
      <c r="B106" s="1" t="s">
        <v>5768</v>
      </c>
      <c r="C106" s="1">
        <v>1</v>
      </c>
      <c r="D106" s="1" t="s">
        <v>5796</v>
      </c>
      <c r="E106" s="1">
        <v>11</v>
      </c>
      <c r="F106" s="1" t="s">
        <v>5868</v>
      </c>
      <c r="G106" s="1" t="s">
        <v>5814</v>
      </c>
      <c r="H106" s="1" t="s">
        <v>5799</v>
      </c>
      <c r="I106" s="1" t="b">
        <v>1</v>
      </c>
      <c r="J106" s="1">
        <v>0</v>
      </c>
      <c r="K106" s="1">
        <v>0</v>
      </c>
      <c r="L106" s="1">
        <v>0</v>
      </c>
      <c r="M106" s="1">
        <v>12</v>
      </c>
      <c r="N106" s="1">
        <v>2.1857923497267699</v>
      </c>
      <c r="O106" s="1" t="s">
        <v>5815</v>
      </c>
      <c r="P106" s="1"/>
      <c r="Q106" s="1"/>
    </row>
    <row r="107" spans="1:17" x14ac:dyDescent="0.3">
      <c r="A107" s="1" t="s">
        <v>75</v>
      </c>
      <c r="B107" s="1" t="s">
        <v>5768</v>
      </c>
      <c r="C107" s="1">
        <v>1</v>
      </c>
      <c r="D107" s="1" t="s">
        <v>5796</v>
      </c>
      <c r="E107" s="1">
        <v>11</v>
      </c>
      <c r="F107" s="1" t="s">
        <v>5868</v>
      </c>
      <c r="G107" s="1" t="s">
        <v>5851</v>
      </c>
      <c r="H107" s="1" t="s">
        <v>5807</v>
      </c>
      <c r="I107" s="1" t="b">
        <v>0</v>
      </c>
      <c r="J107" s="1">
        <v>1</v>
      </c>
      <c r="K107" s="1">
        <v>5</v>
      </c>
      <c r="L107" s="1">
        <v>4</v>
      </c>
      <c r="M107" s="1">
        <v>11</v>
      </c>
      <c r="N107" s="1">
        <v>2.00364298724954</v>
      </c>
      <c r="O107" s="1" t="s">
        <v>5865</v>
      </c>
      <c r="P107" s="1"/>
      <c r="Q107" s="1"/>
    </row>
    <row r="108" spans="1:17" x14ac:dyDescent="0.3">
      <c r="A108" s="1" t="s">
        <v>75</v>
      </c>
      <c r="B108" s="1" t="s">
        <v>5768</v>
      </c>
      <c r="C108" s="1">
        <v>1</v>
      </c>
      <c r="D108" s="1" t="s">
        <v>5796</v>
      </c>
      <c r="E108" s="1">
        <v>11</v>
      </c>
      <c r="F108" s="1" t="s">
        <v>5868</v>
      </c>
      <c r="G108" s="1" t="s">
        <v>5810</v>
      </c>
      <c r="H108" s="1" t="s">
        <v>5799</v>
      </c>
      <c r="I108" s="1" t="b">
        <v>0</v>
      </c>
      <c r="J108" s="1">
        <v>2</v>
      </c>
      <c r="K108" s="1">
        <v>0</v>
      </c>
      <c r="L108" s="1">
        <v>5</v>
      </c>
      <c r="M108" s="1">
        <v>8</v>
      </c>
      <c r="N108" s="1">
        <v>1.4571948998178501</v>
      </c>
      <c r="O108" s="1" t="s">
        <v>5869</v>
      </c>
      <c r="P108" s="1"/>
      <c r="Q108" s="1"/>
    </row>
    <row r="109" spans="1:17" x14ac:dyDescent="0.3">
      <c r="A109" s="1" t="s">
        <v>75</v>
      </c>
      <c r="B109" s="1" t="s">
        <v>5768</v>
      </c>
      <c r="C109" s="1">
        <v>1</v>
      </c>
      <c r="D109" s="1" t="s">
        <v>5796</v>
      </c>
      <c r="E109" s="1">
        <v>12</v>
      </c>
      <c r="F109" s="1" t="s">
        <v>5870</v>
      </c>
      <c r="G109" s="1" t="s">
        <v>5806</v>
      </c>
      <c r="H109" s="1" t="s">
        <v>5807</v>
      </c>
      <c r="I109" s="1" t="b">
        <v>0</v>
      </c>
      <c r="J109" s="1">
        <v>0</v>
      </c>
      <c r="K109" s="1">
        <v>5</v>
      </c>
      <c r="L109" s="1">
        <v>5</v>
      </c>
      <c r="M109" s="1">
        <v>26</v>
      </c>
      <c r="N109" s="1">
        <v>36.1111111111111</v>
      </c>
      <c r="O109" s="1" t="s">
        <v>5808</v>
      </c>
      <c r="P109" s="1"/>
      <c r="Q109" s="1"/>
    </row>
    <row r="110" spans="1:17" x14ac:dyDescent="0.3">
      <c r="A110" s="1" t="s">
        <v>75</v>
      </c>
      <c r="B110" s="1" t="s">
        <v>5768</v>
      </c>
      <c r="C110" s="1">
        <v>1</v>
      </c>
      <c r="D110" s="1" t="s">
        <v>5796</v>
      </c>
      <c r="E110" s="1">
        <v>12</v>
      </c>
      <c r="F110" s="1" t="s">
        <v>5870</v>
      </c>
      <c r="G110" s="1" t="s">
        <v>5803</v>
      </c>
      <c r="H110" s="1" t="s">
        <v>5828</v>
      </c>
      <c r="I110" s="1" t="b">
        <v>0</v>
      </c>
      <c r="J110" s="1">
        <v>0</v>
      </c>
      <c r="K110" s="1">
        <v>1</v>
      </c>
      <c r="L110" s="1">
        <v>0</v>
      </c>
      <c r="M110" s="1">
        <v>17</v>
      </c>
      <c r="N110" s="1">
        <v>23.6111111111111</v>
      </c>
      <c r="O110" s="1" t="s">
        <v>5842</v>
      </c>
      <c r="P110" s="1"/>
      <c r="Q110" s="1"/>
    </row>
    <row r="111" spans="1:17" x14ac:dyDescent="0.3">
      <c r="A111" s="1" t="s">
        <v>75</v>
      </c>
      <c r="B111" s="1" t="s">
        <v>5768</v>
      </c>
      <c r="C111" s="1">
        <v>1</v>
      </c>
      <c r="D111" s="1" t="s">
        <v>5796</v>
      </c>
      <c r="E111" s="1">
        <v>12</v>
      </c>
      <c r="F111" s="1" t="s">
        <v>5870</v>
      </c>
      <c r="G111" s="1" t="s">
        <v>5803</v>
      </c>
      <c r="H111" s="1" t="s">
        <v>5804</v>
      </c>
      <c r="I111" s="1" t="b">
        <v>0</v>
      </c>
      <c r="J111" s="1">
        <v>0</v>
      </c>
      <c r="K111" s="1">
        <v>1</v>
      </c>
      <c r="L111" s="1">
        <v>0</v>
      </c>
      <c r="M111" s="1">
        <v>15</v>
      </c>
      <c r="N111" s="1">
        <v>20.8333333333333</v>
      </c>
      <c r="O111" s="1" t="s">
        <v>5805</v>
      </c>
      <c r="P111" s="1"/>
      <c r="Q111" s="1"/>
    </row>
    <row r="112" spans="1:17" x14ac:dyDescent="0.3">
      <c r="A112" s="1" t="s">
        <v>75</v>
      </c>
      <c r="B112" s="1" t="s">
        <v>5768</v>
      </c>
      <c r="C112" s="1">
        <v>1</v>
      </c>
      <c r="D112" s="1" t="s">
        <v>5796</v>
      </c>
      <c r="E112" s="1">
        <v>12</v>
      </c>
      <c r="F112" s="1" t="s">
        <v>5870</v>
      </c>
      <c r="G112" s="1" t="s">
        <v>5801</v>
      </c>
      <c r="H112" s="1" t="s">
        <v>5799</v>
      </c>
      <c r="I112" s="1" t="b">
        <v>0</v>
      </c>
      <c r="J112" s="1">
        <v>1</v>
      </c>
      <c r="K112" s="1">
        <v>0</v>
      </c>
      <c r="L112" s="1">
        <v>0</v>
      </c>
      <c r="M112" s="1">
        <v>7</v>
      </c>
      <c r="N112" s="1">
        <v>9.7222222222222197</v>
      </c>
      <c r="O112" s="1" t="s">
        <v>5802</v>
      </c>
      <c r="P112" s="1"/>
      <c r="Q112" s="1"/>
    </row>
    <row r="113" spans="1:17" x14ac:dyDescent="0.3">
      <c r="A113" s="1" t="s">
        <v>75</v>
      </c>
      <c r="B113" s="1" t="s">
        <v>5768</v>
      </c>
      <c r="C113" s="1">
        <v>1</v>
      </c>
      <c r="D113" s="1" t="s">
        <v>5796</v>
      </c>
      <c r="E113" s="1">
        <v>12</v>
      </c>
      <c r="F113" s="1" t="s">
        <v>5870</v>
      </c>
      <c r="G113" s="1" t="s">
        <v>5814</v>
      </c>
      <c r="H113" s="1" t="s">
        <v>5799</v>
      </c>
      <c r="I113" s="1" t="b">
        <v>1</v>
      </c>
      <c r="J113" s="1">
        <v>0</v>
      </c>
      <c r="K113" s="1">
        <v>0</v>
      </c>
      <c r="L113" s="1">
        <v>0</v>
      </c>
      <c r="M113" s="1">
        <v>3</v>
      </c>
      <c r="N113" s="1">
        <v>4.1666666666666599</v>
      </c>
      <c r="O113" s="1" t="s">
        <v>5815</v>
      </c>
      <c r="P113" s="1"/>
      <c r="Q113" s="1"/>
    </row>
    <row r="114" spans="1:17" x14ac:dyDescent="0.3">
      <c r="A114" s="1" t="s">
        <v>75</v>
      </c>
      <c r="B114" s="1" t="s">
        <v>5768</v>
      </c>
      <c r="C114" s="1">
        <v>1</v>
      </c>
      <c r="D114" s="1" t="s">
        <v>5796</v>
      </c>
      <c r="E114" s="1">
        <v>12</v>
      </c>
      <c r="F114" s="1" t="s">
        <v>5870</v>
      </c>
      <c r="G114" s="1" t="s">
        <v>5834</v>
      </c>
      <c r="H114" s="1" t="s">
        <v>5799</v>
      </c>
      <c r="I114" s="1" t="b">
        <v>0</v>
      </c>
      <c r="J114" s="1">
        <v>18</v>
      </c>
      <c r="K114" s="1">
        <v>0</v>
      </c>
      <c r="L114" s="1">
        <v>0</v>
      </c>
      <c r="M114" s="1">
        <v>1</v>
      </c>
      <c r="N114" s="1">
        <v>1.38888888888888</v>
      </c>
      <c r="O114" s="1" t="s">
        <v>5871</v>
      </c>
      <c r="P114" s="1"/>
      <c r="Q114" s="1"/>
    </row>
    <row r="115" spans="1:17" x14ac:dyDescent="0.3">
      <c r="A115" s="1" t="s">
        <v>75</v>
      </c>
      <c r="B115" s="1" t="s">
        <v>5768</v>
      </c>
      <c r="C115" s="1">
        <v>1</v>
      </c>
      <c r="D115" s="1" t="s">
        <v>5796</v>
      </c>
      <c r="E115" s="1">
        <v>12</v>
      </c>
      <c r="F115" s="1" t="s">
        <v>5870</v>
      </c>
      <c r="G115" s="1" t="s">
        <v>5810</v>
      </c>
      <c r="H115" s="1" t="s">
        <v>5799</v>
      </c>
      <c r="I115" s="1" t="b">
        <v>0</v>
      </c>
      <c r="J115" s="1">
        <v>2</v>
      </c>
      <c r="K115" s="1">
        <v>0</v>
      </c>
      <c r="L115" s="1">
        <v>5</v>
      </c>
      <c r="M115" s="1">
        <v>1</v>
      </c>
      <c r="N115" s="1">
        <v>1.38888888888888</v>
      </c>
      <c r="O115" s="1" t="s">
        <v>5848</v>
      </c>
      <c r="P115" s="1"/>
      <c r="Q115" s="1"/>
    </row>
    <row r="116" spans="1:17" x14ac:dyDescent="0.3">
      <c r="A116" s="1" t="s">
        <v>75</v>
      </c>
      <c r="B116" s="1" t="s">
        <v>5768</v>
      </c>
      <c r="C116" s="1">
        <v>1</v>
      </c>
      <c r="D116" s="1" t="s">
        <v>5796</v>
      </c>
      <c r="E116" s="1">
        <v>12</v>
      </c>
      <c r="F116" s="1" t="s">
        <v>5870</v>
      </c>
      <c r="G116" s="1" t="s">
        <v>5803</v>
      </c>
      <c r="H116" s="1" t="s">
        <v>5828</v>
      </c>
      <c r="I116" s="1" t="b">
        <v>0</v>
      </c>
      <c r="J116" s="1">
        <v>0</v>
      </c>
      <c r="K116" s="1">
        <v>1</v>
      </c>
      <c r="L116" s="1">
        <v>0</v>
      </c>
      <c r="M116" s="1">
        <v>1</v>
      </c>
      <c r="N116" s="1">
        <v>1.38888888888888</v>
      </c>
      <c r="O116" s="1" t="s">
        <v>5867</v>
      </c>
      <c r="P116" s="1"/>
      <c r="Q116" s="1"/>
    </row>
    <row r="117" spans="1:17" x14ac:dyDescent="0.3">
      <c r="A117" s="1" t="s">
        <v>75</v>
      </c>
      <c r="B117" s="1" t="s">
        <v>5768</v>
      </c>
      <c r="C117" s="1">
        <v>1</v>
      </c>
      <c r="D117" s="1" t="s">
        <v>5796</v>
      </c>
      <c r="E117" s="1">
        <v>12</v>
      </c>
      <c r="F117" s="1" t="s">
        <v>5870</v>
      </c>
      <c r="G117" s="1" t="s">
        <v>5803</v>
      </c>
      <c r="H117" s="1" t="s">
        <v>5804</v>
      </c>
      <c r="I117" s="1" t="b">
        <v>0</v>
      </c>
      <c r="J117" s="1">
        <v>0</v>
      </c>
      <c r="K117" s="1">
        <v>1</v>
      </c>
      <c r="L117" s="1">
        <v>1</v>
      </c>
      <c r="M117" s="1">
        <v>1</v>
      </c>
      <c r="N117" s="1">
        <v>1.38888888888888</v>
      </c>
      <c r="O117" s="1" t="s">
        <v>5872</v>
      </c>
      <c r="P117" s="1"/>
      <c r="Q117" s="1"/>
    </row>
    <row r="118" spans="1:17" x14ac:dyDescent="0.3">
      <c r="A118" s="1" t="s">
        <v>75</v>
      </c>
      <c r="B118" s="1" t="s">
        <v>5768</v>
      </c>
      <c r="C118" s="1">
        <v>1</v>
      </c>
      <c r="D118" s="1" t="s">
        <v>5796</v>
      </c>
      <c r="E118" s="1">
        <v>13</v>
      </c>
      <c r="F118" s="1" t="s">
        <v>5873</v>
      </c>
      <c r="G118" s="1" t="s">
        <v>5803</v>
      </c>
      <c r="H118" s="1" t="s">
        <v>5828</v>
      </c>
      <c r="I118" s="1" t="b">
        <v>0</v>
      </c>
      <c r="J118" s="1">
        <v>0</v>
      </c>
      <c r="K118" s="1">
        <v>1</v>
      </c>
      <c r="L118" s="1">
        <v>0</v>
      </c>
      <c r="M118" s="1">
        <v>401</v>
      </c>
      <c r="N118" s="1">
        <v>92.396313364055203</v>
      </c>
      <c r="O118" s="1" t="s">
        <v>5842</v>
      </c>
      <c r="P118" s="1"/>
      <c r="Q118" s="1"/>
    </row>
    <row r="119" spans="1:17" x14ac:dyDescent="0.3">
      <c r="A119" s="1" t="s">
        <v>75</v>
      </c>
      <c r="B119" s="1" t="s">
        <v>5768</v>
      </c>
      <c r="C119" s="1">
        <v>1</v>
      </c>
      <c r="D119" s="1" t="s">
        <v>5796</v>
      </c>
      <c r="E119" s="1">
        <v>14</v>
      </c>
      <c r="F119" s="1" t="s">
        <v>5874</v>
      </c>
      <c r="G119" s="1" t="s">
        <v>5806</v>
      </c>
      <c r="H119" s="1" t="s">
        <v>5807</v>
      </c>
      <c r="I119" s="1" t="b">
        <v>0</v>
      </c>
      <c r="J119" s="1">
        <v>0</v>
      </c>
      <c r="K119" s="1">
        <v>5</v>
      </c>
      <c r="L119" s="1">
        <v>5</v>
      </c>
      <c r="M119" s="1">
        <v>136</v>
      </c>
      <c r="N119" s="1">
        <v>59.649122807017498</v>
      </c>
      <c r="O119" s="1" t="s">
        <v>5808</v>
      </c>
      <c r="P119" s="1"/>
      <c r="Q119" s="1"/>
    </row>
    <row r="120" spans="1:17" x14ac:dyDescent="0.3">
      <c r="A120" s="1" t="s">
        <v>75</v>
      </c>
      <c r="B120" s="1" t="s">
        <v>5768</v>
      </c>
      <c r="C120" s="1">
        <v>1</v>
      </c>
      <c r="D120" s="1" t="s">
        <v>5796</v>
      </c>
      <c r="E120" s="1">
        <v>14</v>
      </c>
      <c r="F120" s="1" t="s">
        <v>5874</v>
      </c>
      <c r="G120" s="1" t="s">
        <v>5803</v>
      </c>
      <c r="H120" s="1" t="s">
        <v>5828</v>
      </c>
      <c r="I120" s="1" t="b">
        <v>0</v>
      </c>
      <c r="J120" s="1">
        <v>0</v>
      </c>
      <c r="K120" s="1">
        <v>1</v>
      </c>
      <c r="L120" s="1">
        <v>0</v>
      </c>
      <c r="M120" s="1">
        <v>30</v>
      </c>
      <c r="N120" s="1">
        <v>13.157894736842101</v>
      </c>
      <c r="O120" s="1" t="s">
        <v>5829</v>
      </c>
      <c r="P120" s="1"/>
      <c r="Q120" s="1"/>
    </row>
    <row r="121" spans="1:17" x14ac:dyDescent="0.3">
      <c r="A121" s="1" t="s">
        <v>75</v>
      </c>
      <c r="B121" s="1" t="s">
        <v>5768</v>
      </c>
      <c r="C121" s="1">
        <v>1</v>
      </c>
      <c r="D121" s="1" t="s">
        <v>5796</v>
      </c>
      <c r="E121" s="1">
        <v>14</v>
      </c>
      <c r="F121" s="1" t="s">
        <v>5874</v>
      </c>
      <c r="G121" s="1" t="s">
        <v>5834</v>
      </c>
      <c r="H121" s="1" t="s">
        <v>5799</v>
      </c>
      <c r="I121" s="1" t="b">
        <v>0</v>
      </c>
      <c r="J121" s="1">
        <v>6</v>
      </c>
      <c r="K121" s="1">
        <v>0</v>
      </c>
      <c r="L121" s="1">
        <v>0</v>
      </c>
      <c r="M121" s="1">
        <v>7</v>
      </c>
      <c r="N121" s="1">
        <v>3.0701754385964901</v>
      </c>
      <c r="O121" s="1" t="s">
        <v>5875</v>
      </c>
      <c r="P121" s="1"/>
      <c r="Q121" s="1"/>
    </row>
    <row r="122" spans="1:17" x14ac:dyDescent="0.3">
      <c r="A122" s="1" t="s">
        <v>75</v>
      </c>
      <c r="B122" s="1" t="s">
        <v>5768</v>
      </c>
      <c r="C122" s="1">
        <v>1</v>
      </c>
      <c r="D122" s="1" t="s">
        <v>5796</v>
      </c>
      <c r="E122" s="1">
        <v>14</v>
      </c>
      <c r="F122" s="1" t="s">
        <v>5874</v>
      </c>
      <c r="G122" s="1" t="s">
        <v>5876</v>
      </c>
      <c r="H122" s="1" t="s">
        <v>5799</v>
      </c>
      <c r="I122" s="1" t="b">
        <v>0</v>
      </c>
      <c r="J122" s="1">
        <v>4</v>
      </c>
      <c r="K122" s="1">
        <v>0</v>
      </c>
      <c r="L122" s="1">
        <v>0</v>
      </c>
      <c r="M122" s="1">
        <v>6</v>
      </c>
      <c r="N122" s="1">
        <v>2.6315789473684199</v>
      </c>
      <c r="O122" s="1" t="s">
        <v>5877</v>
      </c>
      <c r="P122" s="1"/>
      <c r="Q122" s="1"/>
    </row>
    <row r="123" spans="1:17" x14ac:dyDescent="0.3">
      <c r="A123" s="1" t="s">
        <v>75</v>
      </c>
      <c r="B123" s="1" t="s">
        <v>5768</v>
      </c>
      <c r="C123" s="1">
        <v>1</v>
      </c>
      <c r="D123" s="1" t="s">
        <v>5796</v>
      </c>
      <c r="E123" s="1">
        <v>14</v>
      </c>
      <c r="F123" s="1" t="s">
        <v>5874</v>
      </c>
      <c r="G123" s="1" t="s">
        <v>5814</v>
      </c>
      <c r="H123" s="1" t="s">
        <v>5799</v>
      </c>
      <c r="I123" s="1" t="b">
        <v>1</v>
      </c>
      <c r="J123" s="1">
        <v>0</v>
      </c>
      <c r="K123" s="1">
        <v>0</v>
      </c>
      <c r="L123" s="1">
        <v>0</v>
      </c>
      <c r="M123" s="1">
        <v>5</v>
      </c>
      <c r="N123" s="1">
        <v>2.1929824561403501</v>
      </c>
      <c r="O123" s="1" t="s">
        <v>5815</v>
      </c>
      <c r="P123" s="1"/>
      <c r="Q123" s="1"/>
    </row>
    <row r="124" spans="1:17" x14ac:dyDescent="0.3">
      <c r="A124" s="1" t="s">
        <v>75</v>
      </c>
      <c r="B124" s="1" t="s">
        <v>5768</v>
      </c>
      <c r="C124" s="1">
        <v>1</v>
      </c>
      <c r="D124" s="1" t="s">
        <v>5796</v>
      </c>
      <c r="E124" s="1">
        <v>14</v>
      </c>
      <c r="F124" s="1" t="s">
        <v>5874</v>
      </c>
      <c r="G124" s="1" t="s">
        <v>5851</v>
      </c>
      <c r="H124" s="1" t="s">
        <v>5804</v>
      </c>
      <c r="I124" s="1" t="b">
        <v>0</v>
      </c>
      <c r="J124" s="1">
        <v>1</v>
      </c>
      <c r="K124" s="1">
        <v>1</v>
      </c>
      <c r="L124" s="1">
        <v>0</v>
      </c>
      <c r="M124" s="1">
        <v>3</v>
      </c>
      <c r="N124" s="1">
        <v>1.31578947368421</v>
      </c>
      <c r="O124" s="1" t="s">
        <v>5805</v>
      </c>
      <c r="P124" s="1"/>
      <c r="Q124" s="1"/>
    </row>
    <row r="125" spans="1:17" x14ac:dyDescent="0.3">
      <c r="A125" s="1" t="s">
        <v>75</v>
      </c>
      <c r="B125" s="1" t="s">
        <v>5768</v>
      </c>
      <c r="C125" s="1">
        <v>1</v>
      </c>
      <c r="D125" s="1" t="s">
        <v>5796</v>
      </c>
      <c r="E125" s="1">
        <v>14</v>
      </c>
      <c r="F125" s="1" t="s">
        <v>5874</v>
      </c>
      <c r="G125" s="1" t="s">
        <v>5803</v>
      </c>
      <c r="H125" s="1" t="s">
        <v>5804</v>
      </c>
      <c r="I125" s="1" t="b">
        <v>0</v>
      </c>
      <c r="J125" s="1">
        <v>0</v>
      </c>
      <c r="K125" s="1">
        <v>1</v>
      </c>
      <c r="L125" s="1">
        <v>0</v>
      </c>
      <c r="M125" s="1">
        <v>3</v>
      </c>
      <c r="N125" s="1">
        <v>1.31578947368421</v>
      </c>
      <c r="O125" s="1" t="s">
        <v>5805</v>
      </c>
      <c r="P125" s="1"/>
      <c r="Q125" s="1"/>
    </row>
    <row r="126" spans="1:17" x14ac:dyDescent="0.3">
      <c r="A126" s="1" t="s">
        <v>75</v>
      </c>
      <c r="B126" s="1" t="s">
        <v>5768</v>
      </c>
      <c r="C126" s="1">
        <v>1</v>
      </c>
      <c r="D126" s="1" t="s">
        <v>5796</v>
      </c>
      <c r="E126" s="1">
        <v>14</v>
      </c>
      <c r="F126" s="1" t="s">
        <v>5874</v>
      </c>
      <c r="G126" s="1" t="s">
        <v>5798</v>
      </c>
      <c r="H126" s="1" t="s">
        <v>5799</v>
      </c>
      <c r="I126" s="1" t="b">
        <v>0</v>
      </c>
      <c r="J126" s="1">
        <v>0</v>
      </c>
      <c r="K126" s="1">
        <v>0</v>
      </c>
      <c r="L126" s="1">
        <v>9</v>
      </c>
      <c r="M126" s="1">
        <v>3</v>
      </c>
      <c r="N126" s="1">
        <v>1.31578947368421</v>
      </c>
      <c r="O126" s="1" t="s">
        <v>5878</v>
      </c>
      <c r="P126" s="1"/>
      <c r="Q126" s="1"/>
    </row>
    <row r="127" spans="1:17" x14ac:dyDescent="0.3">
      <c r="A127" s="1" t="s">
        <v>75</v>
      </c>
      <c r="B127" s="1" t="s">
        <v>5768</v>
      </c>
      <c r="C127" s="1">
        <v>1</v>
      </c>
      <c r="D127" s="1" t="s">
        <v>5796</v>
      </c>
      <c r="E127" s="1">
        <v>15</v>
      </c>
      <c r="F127" s="1" t="s">
        <v>5879</v>
      </c>
      <c r="G127" s="1" t="s">
        <v>5814</v>
      </c>
      <c r="H127" s="1" t="s">
        <v>5799</v>
      </c>
      <c r="I127" s="1" t="b">
        <v>1</v>
      </c>
      <c r="J127" s="1">
        <v>0</v>
      </c>
      <c r="K127" s="1">
        <v>0</v>
      </c>
      <c r="L127" s="1">
        <v>0</v>
      </c>
      <c r="M127" s="1">
        <v>193</v>
      </c>
      <c r="N127" s="1">
        <v>33.047945205479401</v>
      </c>
      <c r="O127" s="1" t="s">
        <v>5815</v>
      </c>
      <c r="P127" s="1"/>
      <c r="Q127" s="1"/>
    </row>
    <row r="128" spans="1:17" x14ac:dyDescent="0.3">
      <c r="A128" s="1" t="s">
        <v>75</v>
      </c>
      <c r="B128" s="1" t="s">
        <v>5768</v>
      </c>
      <c r="C128" s="1">
        <v>1</v>
      </c>
      <c r="D128" s="1" t="s">
        <v>5796</v>
      </c>
      <c r="E128" s="1">
        <v>15</v>
      </c>
      <c r="F128" s="1" t="s">
        <v>5879</v>
      </c>
      <c r="G128" s="1" t="s">
        <v>5806</v>
      </c>
      <c r="H128" s="1" t="s">
        <v>5807</v>
      </c>
      <c r="I128" s="1" t="b">
        <v>0</v>
      </c>
      <c r="J128" s="1">
        <v>0</v>
      </c>
      <c r="K128" s="1">
        <v>5</v>
      </c>
      <c r="L128" s="1">
        <v>5</v>
      </c>
      <c r="M128" s="1">
        <v>87</v>
      </c>
      <c r="N128" s="1">
        <v>14.8972602739726</v>
      </c>
      <c r="O128" s="1" t="s">
        <v>5808</v>
      </c>
      <c r="P128" s="1"/>
      <c r="Q128" s="1"/>
    </row>
    <row r="129" spans="1:17" x14ac:dyDescent="0.3">
      <c r="A129" s="1" t="s">
        <v>75</v>
      </c>
      <c r="B129" s="1" t="s">
        <v>5768</v>
      </c>
      <c r="C129" s="1">
        <v>1</v>
      </c>
      <c r="D129" s="1" t="s">
        <v>5796</v>
      </c>
      <c r="E129" s="1">
        <v>15</v>
      </c>
      <c r="F129" s="1" t="s">
        <v>5879</v>
      </c>
      <c r="G129" s="1" t="s">
        <v>5840</v>
      </c>
      <c r="H129" s="1" t="s">
        <v>5799</v>
      </c>
      <c r="I129" s="1" t="b">
        <v>0</v>
      </c>
      <c r="J129" s="1">
        <v>5</v>
      </c>
      <c r="K129" s="1">
        <v>0</v>
      </c>
      <c r="L129" s="1">
        <v>2</v>
      </c>
      <c r="M129" s="1">
        <v>52</v>
      </c>
      <c r="N129" s="1">
        <v>8.9041095890410897</v>
      </c>
      <c r="O129" s="1" t="s">
        <v>5844</v>
      </c>
      <c r="P129" s="1"/>
      <c r="Q129" s="1"/>
    </row>
    <row r="130" spans="1:17" x14ac:dyDescent="0.3">
      <c r="A130" s="1" t="s">
        <v>75</v>
      </c>
      <c r="B130" s="1" t="s">
        <v>5768</v>
      </c>
      <c r="C130" s="1">
        <v>1</v>
      </c>
      <c r="D130" s="1" t="s">
        <v>5796</v>
      </c>
      <c r="E130" s="1">
        <v>15</v>
      </c>
      <c r="F130" s="1" t="s">
        <v>5879</v>
      </c>
      <c r="G130" s="1" t="s">
        <v>5845</v>
      </c>
      <c r="H130" s="1" t="s">
        <v>5846</v>
      </c>
      <c r="I130" s="1" t="b">
        <v>0</v>
      </c>
      <c r="J130" s="1">
        <v>0</v>
      </c>
      <c r="K130" s="1">
        <v>4</v>
      </c>
      <c r="L130" s="1">
        <v>7</v>
      </c>
      <c r="M130" s="1">
        <v>36</v>
      </c>
      <c r="N130" s="1">
        <v>6.1643835616438301</v>
      </c>
      <c r="O130" s="1" t="s">
        <v>5847</v>
      </c>
      <c r="P130" s="1"/>
      <c r="Q130" s="1"/>
    </row>
    <row r="131" spans="1:17" x14ac:dyDescent="0.3">
      <c r="A131" s="1" t="s">
        <v>75</v>
      </c>
      <c r="B131" s="1" t="s">
        <v>5768</v>
      </c>
      <c r="C131" s="1">
        <v>1</v>
      </c>
      <c r="D131" s="1" t="s">
        <v>5796</v>
      </c>
      <c r="E131" s="1">
        <v>15</v>
      </c>
      <c r="F131" s="1" t="s">
        <v>5879</v>
      </c>
      <c r="G131" s="1" t="s">
        <v>5810</v>
      </c>
      <c r="H131" s="1" t="s">
        <v>5799</v>
      </c>
      <c r="I131" s="1" t="b">
        <v>0</v>
      </c>
      <c r="J131" s="1">
        <v>2</v>
      </c>
      <c r="K131" s="1">
        <v>0</v>
      </c>
      <c r="L131" s="1">
        <v>0</v>
      </c>
      <c r="M131" s="1">
        <v>31</v>
      </c>
      <c r="N131" s="1">
        <v>5.3082191780821901</v>
      </c>
      <c r="O131" s="1" t="s">
        <v>5860</v>
      </c>
      <c r="P131" s="1"/>
      <c r="Q131" s="1"/>
    </row>
    <row r="132" spans="1:17" x14ac:dyDescent="0.3">
      <c r="A132" s="1" t="s">
        <v>75</v>
      </c>
      <c r="B132" s="1" t="s">
        <v>5768</v>
      </c>
      <c r="C132" s="1">
        <v>1</v>
      </c>
      <c r="D132" s="1" t="s">
        <v>5796</v>
      </c>
      <c r="E132" s="1">
        <v>15</v>
      </c>
      <c r="F132" s="1" t="s">
        <v>5879</v>
      </c>
      <c r="G132" s="1" t="s">
        <v>5840</v>
      </c>
      <c r="H132" s="1" t="s">
        <v>5799</v>
      </c>
      <c r="I132" s="1" t="b">
        <v>0</v>
      </c>
      <c r="J132" s="1">
        <v>5</v>
      </c>
      <c r="K132" s="1">
        <v>0</v>
      </c>
      <c r="L132" s="1">
        <v>3</v>
      </c>
      <c r="M132" s="1">
        <v>23</v>
      </c>
      <c r="N132" s="1">
        <v>3.9383561643835598</v>
      </c>
      <c r="O132" s="1" t="s">
        <v>5841</v>
      </c>
      <c r="P132" s="1"/>
      <c r="Q132" s="1"/>
    </row>
    <row r="133" spans="1:17" x14ac:dyDescent="0.3">
      <c r="A133" s="1" t="s">
        <v>75</v>
      </c>
      <c r="B133" s="1" t="s">
        <v>5768</v>
      </c>
      <c r="C133" s="1">
        <v>1</v>
      </c>
      <c r="D133" s="1" t="s">
        <v>5796</v>
      </c>
      <c r="E133" s="1">
        <v>15</v>
      </c>
      <c r="F133" s="1" t="s">
        <v>5879</v>
      </c>
      <c r="G133" s="1" t="s">
        <v>5810</v>
      </c>
      <c r="H133" s="1" t="s">
        <v>5799</v>
      </c>
      <c r="I133" s="1" t="b">
        <v>0</v>
      </c>
      <c r="J133" s="1">
        <v>2</v>
      </c>
      <c r="K133" s="1">
        <v>0</v>
      </c>
      <c r="L133" s="1">
        <v>5</v>
      </c>
      <c r="M133" s="1">
        <v>15</v>
      </c>
      <c r="N133" s="1">
        <v>2.56849315068493</v>
      </c>
      <c r="O133" s="1" t="s">
        <v>5848</v>
      </c>
      <c r="P133" s="1"/>
      <c r="Q133" s="1"/>
    </row>
    <row r="134" spans="1:17" x14ac:dyDescent="0.3">
      <c r="A134" s="1" t="s">
        <v>75</v>
      </c>
      <c r="B134" s="1" t="s">
        <v>5768</v>
      </c>
      <c r="C134" s="1">
        <v>1</v>
      </c>
      <c r="D134" s="1" t="s">
        <v>5796</v>
      </c>
      <c r="E134" s="1">
        <v>15</v>
      </c>
      <c r="F134" s="1" t="s">
        <v>5879</v>
      </c>
      <c r="G134" s="1" t="s">
        <v>5851</v>
      </c>
      <c r="H134" s="1" t="s">
        <v>5807</v>
      </c>
      <c r="I134" s="1" t="b">
        <v>0</v>
      </c>
      <c r="J134" s="1">
        <v>1</v>
      </c>
      <c r="K134" s="1">
        <v>5</v>
      </c>
      <c r="L134" s="1">
        <v>5</v>
      </c>
      <c r="M134" s="1">
        <v>13</v>
      </c>
      <c r="N134" s="1">
        <v>2.2260273972602702</v>
      </c>
      <c r="O134" s="1" t="s">
        <v>5852</v>
      </c>
      <c r="P134" s="1"/>
      <c r="Q134" s="1"/>
    </row>
    <row r="135" spans="1:17" x14ac:dyDescent="0.3">
      <c r="A135" s="1" t="s">
        <v>75</v>
      </c>
      <c r="B135" s="1" t="s">
        <v>5768</v>
      </c>
      <c r="C135" s="1">
        <v>1</v>
      </c>
      <c r="D135" s="1" t="s">
        <v>5796</v>
      </c>
      <c r="E135" s="1">
        <v>15</v>
      </c>
      <c r="F135" s="1" t="s">
        <v>5879</v>
      </c>
      <c r="G135" s="1" t="s">
        <v>5834</v>
      </c>
      <c r="H135" s="1" t="s">
        <v>5799</v>
      </c>
      <c r="I135" s="1" t="b">
        <v>0</v>
      </c>
      <c r="J135" s="1">
        <v>18</v>
      </c>
      <c r="K135" s="1">
        <v>0</v>
      </c>
      <c r="L135" s="1">
        <v>0</v>
      </c>
      <c r="M135" s="1">
        <v>9</v>
      </c>
      <c r="N135" s="1">
        <v>1.54109589041095</v>
      </c>
      <c r="O135" s="1" t="s">
        <v>5871</v>
      </c>
      <c r="P135" s="1"/>
      <c r="Q135" s="1"/>
    </row>
    <row r="136" spans="1:17" x14ac:dyDescent="0.3">
      <c r="A136" s="1" t="s">
        <v>75</v>
      </c>
      <c r="B136" s="1" t="s">
        <v>5768</v>
      </c>
      <c r="C136" s="1">
        <v>1</v>
      </c>
      <c r="D136" s="1" t="s">
        <v>5796</v>
      </c>
      <c r="E136" s="1">
        <v>15</v>
      </c>
      <c r="F136" s="1" t="s">
        <v>5879</v>
      </c>
      <c r="G136" s="1" t="s">
        <v>5834</v>
      </c>
      <c r="H136" s="1" t="s">
        <v>5849</v>
      </c>
      <c r="I136" s="1" t="b">
        <v>0</v>
      </c>
      <c r="J136" s="1">
        <v>0</v>
      </c>
      <c r="K136" s="1">
        <v>10</v>
      </c>
      <c r="L136" s="1">
        <v>6</v>
      </c>
      <c r="M136" s="1">
        <v>7</v>
      </c>
      <c r="N136" s="1">
        <v>1.1986301369862999</v>
      </c>
      <c r="O136" s="1" t="s">
        <v>5850</v>
      </c>
      <c r="P136" s="1"/>
      <c r="Q136" s="1"/>
    </row>
    <row r="137" spans="1:17" x14ac:dyDescent="0.3">
      <c r="A137" s="1" t="s">
        <v>75</v>
      </c>
      <c r="B137" s="1" t="s">
        <v>5768</v>
      </c>
      <c r="C137" s="1">
        <v>1</v>
      </c>
      <c r="D137" s="1" t="s">
        <v>5796</v>
      </c>
      <c r="E137" s="1">
        <v>15</v>
      </c>
      <c r="F137" s="1" t="s">
        <v>5879</v>
      </c>
      <c r="G137" s="1" t="s">
        <v>5798</v>
      </c>
      <c r="H137" s="1" t="s">
        <v>5799</v>
      </c>
      <c r="I137" s="1" t="b">
        <v>0</v>
      </c>
      <c r="J137" s="1">
        <v>0</v>
      </c>
      <c r="K137" s="1">
        <v>0</v>
      </c>
      <c r="L137" s="1">
        <v>9</v>
      </c>
      <c r="M137" s="1">
        <v>6</v>
      </c>
      <c r="N137" s="1">
        <v>1.02739726027397</v>
      </c>
      <c r="O137" s="1" t="s">
        <v>5800</v>
      </c>
      <c r="P137" s="1"/>
      <c r="Q137" s="1"/>
    </row>
    <row r="138" spans="1:17" x14ac:dyDescent="0.3">
      <c r="A138" s="1" t="s">
        <v>75</v>
      </c>
      <c r="B138" s="1" t="s">
        <v>5768</v>
      </c>
      <c r="C138" s="1">
        <v>1</v>
      </c>
      <c r="D138" s="1" t="s">
        <v>5796</v>
      </c>
      <c r="E138" s="1">
        <v>16</v>
      </c>
      <c r="F138" s="1" t="s">
        <v>5880</v>
      </c>
      <c r="G138" s="1" t="s">
        <v>5814</v>
      </c>
      <c r="H138" s="1" t="s">
        <v>5799</v>
      </c>
      <c r="I138" s="1" t="b">
        <v>1</v>
      </c>
      <c r="J138" s="1">
        <v>0</v>
      </c>
      <c r="K138" s="1">
        <v>0</v>
      </c>
      <c r="L138" s="1">
        <v>0</v>
      </c>
      <c r="M138" s="1">
        <v>175</v>
      </c>
      <c r="N138" s="1">
        <v>86.633663366336606</v>
      </c>
      <c r="O138" s="1" t="s">
        <v>5815</v>
      </c>
      <c r="P138" s="1"/>
      <c r="Q138" s="1"/>
    </row>
    <row r="139" spans="1:17" x14ac:dyDescent="0.3">
      <c r="A139" s="1" t="s">
        <v>75</v>
      </c>
      <c r="B139" s="1" t="s">
        <v>5768</v>
      </c>
      <c r="C139" s="1">
        <v>1</v>
      </c>
      <c r="D139" s="1" t="s">
        <v>5796</v>
      </c>
      <c r="E139" s="1">
        <v>16</v>
      </c>
      <c r="F139" s="1" t="s">
        <v>5880</v>
      </c>
      <c r="G139" s="1" t="s">
        <v>5803</v>
      </c>
      <c r="H139" s="1" t="s">
        <v>5828</v>
      </c>
      <c r="I139" s="1" t="b">
        <v>0</v>
      </c>
      <c r="J139" s="1">
        <v>0</v>
      </c>
      <c r="K139" s="1">
        <v>1</v>
      </c>
      <c r="L139" s="1">
        <v>0</v>
      </c>
      <c r="M139" s="1">
        <v>9</v>
      </c>
      <c r="N139" s="1">
        <v>4.4554455445544496</v>
      </c>
      <c r="O139" s="1" t="s">
        <v>5867</v>
      </c>
      <c r="P139" s="1"/>
      <c r="Q139" s="1"/>
    </row>
    <row r="140" spans="1:17" x14ac:dyDescent="0.3">
      <c r="A140" s="1" t="s">
        <v>75</v>
      </c>
      <c r="B140" s="1" t="s">
        <v>5768</v>
      </c>
      <c r="C140" s="1">
        <v>1</v>
      </c>
      <c r="D140" s="1" t="s">
        <v>5796</v>
      </c>
      <c r="E140" s="1">
        <v>16</v>
      </c>
      <c r="F140" s="1" t="s">
        <v>5880</v>
      </c>
      <c r="G140" s="1" t="s">
        <v>5806</v>
      </c>
      <c r="H140" s="1" t="s">
        <v>5807</v>
      </c>
      <c r="I140" s="1" t="b">
        <v>0</v>
      </c>
      <c r="J140" s="1">
        <v>0</v>
      </c>
      <c r="K140" s="1">
        <v>5</v>
      </c>
      <c r="L140" s="1">
        <v>5</v>
      </c>
      <c r="M140" s="1">
        <v>6</v>
      </c>
      <c r="N140" s="1">
        <v>2.9702970297029698</v>
      </c>
      <c r="O140" s="1" t="s">
        <v>5808</v>
      </c>
      <c r="P140" s="1"/>
      <c r="Q140" s="1"/>
    </row>
    <row r="141" spans="1:17" x14ac:dyDescent="0.3">
      <c r="A141" s="1" t="s">
        <v>75</v>
      </c>
      <c r="B141" s="1" t="s">
        <v>5768</v>
      </c>
      <c r="C141" s="1">
        <v>1</v>
      </c>
      <c r="D141" s="1" t="s">
        <v>5796</v>
      </c>
      <c r="E141" s="1">
        <v>17</v>
      </c>
      <c r="F141" s="1" t="s">
        <v>5881</v>
      </c>
      <c r="G141" s="1" t="s">
        <v>5803</v>
      </c>
      <c r="H141" s="1" t="s">
        <v>5828</v>
      </c>
      <c r="I141" s="1" t="b">
        <v>0</v>
      </c>
      <c r="J141" s="1">
        <v>0</v>
      </c>
      <c r="K141" s="1">
        <v>1</v>
      </c>
      <c r="L141" s="1">
        <v>0</v>
      </c>
      <c r="M141" s="1">
        <v>101</v>
      </c>
      <c r="N141" s="1">
        <v>31.172839506172799</v>
      </c>
      <c r="O141" s="1" t="s">
        <v>5867</v>
      </c>
      <c r="P141" s="1"/>
      <c r="Q141" s="1"/>
    </row>
    <row r="142" spans="1:17" x14ac:dyDescent="0.3">
      <c r="A142" s="1" t="s">
        <v>75</v>
      </c>
      <c r="B142" s="1" t="s">
        <v>5768</v>
      </c>
      <c r="C142" s="1">
        <v>1</v>
      </c>
      <c r="D142" s="1" t="s">
        <v>5796</v>
      </c>
      <c r="E142" s="1">
        <v>17</v>
      </c>
      <c r="F142" s="1" t="s">
        <v>5881</v>
      </c>
      <c r="G142" s="1" t="s">
        <v>5834</v>
      </c>
      <c r="H142" s="1" t="s">
        <v>5799</v>
      </c>
      <c r="I142" s="1" t="b">
        <v>0</v>
      </c>
      <c r="J142" s="1">
        <v>14</v>
      </c>
      <c r="K142" s="1">
        <v>0</v>
      </c>
      <c r="L142" s="1">
        <v>0</v>
      </c>
      <c r="M142" s="1">
        <v>82</v>
      </c>
      <c r="N142" s="1">
        <v>25.3086419753086</v>
      </c>
      <c r="O142" s="1" t="s">
        <v>5882</v>
      </c>
      <c r="P142" s="1"/>
      <c r="Q142" s="1"/>
    </row>
    <row r="143" spans="1:17" x14ac:dyDescent="0.3">
      <c r="A143" s="1" t="s">
        <v>75</v>
      </c>
      <c r="B143" s="1" t="s">
        <v>5768</v>
      </c>
      <c r="C143" s="1">
        <v>1</v>
      </c>
      <c r="D143" s="1" t="s">
        <v>5796</v>
      </c>
      <c r="E143" s="1">
        <v>17</v>
      </c>
      <c r="F143" s="1" t="s">
        <v>5881</v>
      </c>
      <c r="G143" s="1" t="s">
        <v>5814</v>
      </c>
      <c r="H143" s="1" t="s">
        <v>5799</v>
      </c>
      <c r="I143" s="1" t="b">
        <v>1</v>
      </c>
      <c r="J143" s="1">
        <v>0</v>
      </c>
      <c r="K143" s="1">
        <v>0</v>
      </c>
      <c r="L143" s="1">
        <v>0</v>
      </c>
      <c r="M143" s="1">
        <v>63</v>
      </c>
      <c r="N143" s="1">
        <v>19.4444444444444</v>
      </c>
      <c r="O143" s="1" t="s">
        <v>5815</v>
      </c>
      <c r="P143" s="1"/>
      <c r="Q143" s="1"/>
    </row>
    <row r="144" spans="1:17" x14ac:dyDescent="0.3">
      <c r="A144" s="1" t="s">
        <v>75</v>
      </c>
      <c r="B144" s="1" t="s">
        <v>5768</v>
      </c>
      <c r="C144" s="1">
        <v>1</v>
      </c>
      <c r="D144" s="1" t="s">
        <v>5796</v>
      </c>
      <c r="E144" s="1">
        <v>17</v>
      </c>
      <c r="F144" s="1" t="s">
        <v>5881</v>
      </c>
      <c r="G144" s="1" t="s">
        <v>5806</v>
      </c>
      <c r="H144" s="1" t="s">
        <v>5807</v>
      </c>
      <c r="I144" s="1" t="b">
        <v>0</v>
      </c>
      <c r="J144" s="1">
        <v>0</v>
      </c>
      <c r="K144" s="1">
        <v>5</v>
      </c>
      <c r="L144" s="1">
        <v>5</v>
      </c>
      <c r="M144" s="1">
        <v>19</v>
      </c>
      <c r="N144" s="1">
        <v>5.8641975308641898</v>
      </c>
      <c r="O144" s="1" t="s">
        <v>5808</v>
      </c>
      <c r="P144" s="1"/>
      <c r="Q144" s="1"/>
    </row>
    <row r="145" spans="1:17" x14ac:dyDescent="0.3">
      <c r="A145" s="1" t="s">
        <v>75</v>
      </c>
      <c r="B145" s="1" t="s">
        <v>5768</v>
      </c>
      <c r="C145" s="1">
        <v>1</v>
      </c>
      <c r="D145" s="1" t="s">
        <v>5796</v>
      </c>
      <c r="E145" s="1">
        <v>17</v>
      </c>
      <c r="F145" s="1" t="s">
        <v>5881</v>
      </c>
      <c r="G145" s="1" t="s">
        <v>5803</v>
      </c>
      <c r="H145" s="1" t="s">
        <v>5828</v>
      </c>
      <c r="I145" s="1" t="b">
        <v>0</v>
      </c>
      <c r="J145" s="1">
        <v>0</v>
      </c>
      <c r="K145" s="1">
        <v>1</v>
      </c>
      <c r="L145" s="1">
        <v>0</v>
      </c>
      <c r="M145" s="1">
        <v>8</v>
      </c>
      <c r="N145" s="1">
        <v>2.4691358024691299</v>
      </c>
      <c r="O145" s="1" t="s">
        <v>5829</v>
      </c>
      <c r="P145" s="1"/>
      <c r="Q145" s="1"/>
    </row>
    <row r="146" spans="1:17" x14ac:dyDescent="0.3">
      <c r="A146" s="1" t="s">
        <v>75</v>
      </c>
      <c r="B146" s="1" t="s">
        <v>5768</v>
      </c>
      <c r="C146" s="1">
        <v>1</v>
      </c>
      <c r="D146" s="1" t="s">
        <v>5796</v>
      </c>
      <c r="E146" s="1">
        <v>17</v>
      </c>
      <c r="F146" s="1" t="s">
        <v>5881</v>
      </c>
      <c r="G146" s="1" t="s">
        <v>5798</v>
      </c>
      <c r="H146" s="1" t="s">
        <v>5799</v>
      </c>
      <c r="I146" s="1" t="b">
        <v>0</v>
      </c>
      <c r="J146" s="1">
        <v>0</v>
      </c>
      <c r="K146" s="1">
        <v>0</v>
      </c>
      <c r="L146" s="1">
        <v>9</v>
      </c>
      <c r="M146" s="1">
        <v>7</v>
      </c>
      <c r="N146" s="1">
        <v>2.1604938271604901</v>
      </c>
      <c r="O146" s="1" t="s">
        <v>5839</v>
      </c>
      <c r="P146" s="1"/>
      <c r="Q146" s="1"/>
    </row>
    <row r="147" spans="1:17" x14ac:dyDescent="0.3">
      <c r="A147" s="1" t="s">
        <v>75</v>
      </c>
      <c r="B147" s="1" t="s">
        <v>5768</v>
      </c>
      <c r="C147" s="1">
        <v>1</v>
      </c>
      <c r="D147" s="1" t="s">
        <v>5796</v>
      </c>
      <c r="E147" s="1">
        <v>17</v>
      </c>
      <c r="F147" s="1" t="s">
        <v>5881</v>
      </c>
      <c r="G147" s="1" t="s">
        <v>5803</v>
      </c>
      <c r="H147" s="1" t="s">
        <v>5804</v>
      </c>
      <c r="I147" s="1" t="b">
        <v>0</v>
      </c>
      <c r="J147" s="1">
        <v>0</v>
      </c>
      <c r="K147" s="1">
        <v>1</v>
      </c>
      <c r="L147" s="1">
        <v>0</v>
      </c>
      <c r="M147" s="1">
        <v>5</v>
      </c>
      <c r="N147" s="1">
        <v>1.5432098765432001</v>
      </c>
      <c r="O147" s="1" t="s">
        <v>5805</v>
      </c>
      <c r="P147" s="1"/>
      <c r="Q147" s="1"/>
    </row>
    <row r="148" spans="1:17" x14ac:dyDescent="0.3">
      <c r="A148" s="1" t="s">
        <v>75</v>
      </c>
      <c r="B148" s="1" t="s">
        <v>5768</v>
      </c>
      <c r="C148" s="1">
        <v>1</v>
      </c>
      <c r="D148" s="1" t="s">
        <v>5796</v>
      </c>
      <c r="E148" s="1">
        <v>17</v>
      </c>
      <c r="F148" s="1" t="s">
        <v>5881</v>
      </c>
      <c r="G148" s="1" t="s">
        <v>5798</v>
      </c>
      <c r="H148" s="1" t="s">
        <v>5799</v>
      </c>
      <c r="I148" s="1" t="b">
        <v>0</v>
      </c>
      <c r="J148" s="1">
        <v>0</v>
      </c>
      <c r="K148" s="1">
        <v>0</v>
      </c>
      <c r="L148" s="1">
        <v>9</v>
      </c>
      <c r="M148" s="1">
        <v>4</v>
      </c>
      <c r="N148" s="1">
        <v>1.2345679012345601</v>
      </c>
      <c r="O148" s="1" t="s">
        <v>5800</v>
      </c>
      <c r="P148" s="1"/>
      <c r="Q148" s="1"/>
    </row>
    <row r="149" spans="1:17" x14ac:dyDescent="0.3">
      <c r="A149" s="1" t="s">
        <v>75</v>
      </c>
      <c r="B149" s="1" t="s">
        <v>5768</v>
      </c>
      <c r="C149" s="1">
        <v>1</v>
      </c>
      <c r="D149" s="1" t="s">
        <v>5796</v>
      </c>
      <c r="E149" s="1">
        <v>17</v>
      </c>
      <c r="F149" s="1" t="s">
        <v>5881</v>
      </c>
      <c r="G149" s="1" t="s">
        <v>5840</v>
      </c>
      <c r="H149" s="1" t="s">
        <v>5799</v>
      </c>
      <c r="I149" s="1" t="b">
        <v>0</v>
      </c>
      <c r="J149" s="1">
        <v>5</v>
      </c>
      <c r="K149" s="1">
        <v>0</v>
      </c>
      <c r="L149" s="1">
        <v>2</v>
      </c>
      <c r="M149" s="1">
        <v>4</v>
      </c>
      <c r="N149" s="1">
        <v>1.2345679012345601</v>
      </c>
      <c r="O149" s="1" t="s">
        <v>5844</v>
      </c>
      <c r="P149" s="1"/>
      <c r="Q149" s="1"/>
    </row>
    <row r="150" spans="1:17" x14ac:dyDescent="0.3">
      <c r="A150" s="1" t="s">
        <v>75</v>
      </c>
      <c r="B150" s="1" t="s">
        <v>5768</v>
      </c>
      <c r="C150" s="1">
        <v>1</v>
      </c>
      <c r="D150" s="1" t="s">
        <v>5796</v>
      </c>
      <c r="E150" s="1">
        <v>18</v>
      </c>
      <c r="F150" s="1" t="s">
        <v>5883</v>
      </c>
      <c r="G150" s="1" t="s">
        <v>5801</v>
      </c>
      <c r="H150" s="1" t="s">
        <v>5799</v>
      </c>
      <c r="I150" s="1" t="b">
        <v>0</v>
      </c>
      <c r="J150" s="1">
        <v>1</v>
      </c>
      <c r="K150" s="1">
        <v>0</v>
      </c>
      <c r="L150" s="1">
        <v>0</v>
      </c>
      <c r="M150" s="1">
        <v>66</v>
      </c>
      <c r="N150" s="1">
        <v>39.285714285714199</v>
      </c>
      <c r="O150" s="1" t="s">
        <v>5802</v>
      </c>
      <c r="P150" s="1"/>
      <c r="Q150" s="1"/>
    </row>
    <row r="151" spans="1:17" x14ac:dyDescent="0.3">
      <c r="A151" s="1" t="s">
        <v>75</v>
      </c>
      <c r="B151" s="1" t="s">
        <v>5768</v>
      </c>
      <c r="C151" s="1">
        <v>1</v>
      </c>
      <c r="D151" s="1" t="s">
        <v>5796</v>
      </c>
      <c r="E151" s="1">
        <v>18</v>
      </c>
      <c r="F151" s="1" t="s">
        <v>5883</v>
      </c>
      <c r="G151" s="1" t="s">
        <v>5806</v>
      </c>
      <c r="H151" s="1" t="s">
        <v>5807</v>
      </c>
      <c r="I151" s="1" t="b">
        <v>0</v>
      </c>
      <c r="J151" s="1">
        <v>0</v>
      </c>
      <c r="K151" s="1">
        <v>5</v>
      </c>
      <c r="L151" s="1">
        <v>5</v>
      </c>
      <c r="M151" s="1">
        <v>61</v>
      </c>
      <c r="N151" s="1">
        <v>36.309523809523803</v>
      </c>
      <c r="O151" s="1" t="s">
        <v>5808</v>
      </c>
      <c r="P151" s="1"/>
      <c r="Q151" s="1"/>
    </row>
    <row r="152" spans="1:17" x14ac:dyDescent="0.3">
      <c r="A152" s="1" t="s">
        <v>75</v>
      </c>
      <c r="B152" s="1" t="s">
        <v>5768</v>
      </c>
      <c r="C152" s="1">
        <v>1</v>
      </c>
      <c r="D152" s="1" t="s">
        <v>5796</v>
      </c>
      <c r="E152" s="1">
        <v>18</v>
      </c>
      <c r="F152" s="1" t="s">
        <v>5883</v>
      </c>
      <c r="G152" s="1" t="s">
        <v>5814</v>
      </c>
      <c r="H152" s="1" t="s">
        <v>5799</v>
      </c>
      <c r="I152" s="1" t="b">
        <v>1</v>
      </c>
      <c r="J152" s="1">
        <v>0</v>
      </c>
      <c r="K152" s="1">
        <v>0</v>
      </c>
      <c r="L152" s="1">
        <v>0</v>
      </c>
      <c r="M152" s="1">
        <v>10</v>
      </c>
      <c r="N152" s="1">
        <v>5.9523809523809499</v>
      </c>
      <c r="O152" s="1" t="s">
        <v>5815</v>
      </c>
      <c r="P152" s="1"/>
      <c r="Q152" s="1"/>
    </row>
    <row r="153" spans="1:17" x14ac:dyDescent="0.3">
      <c r="A153" s="1" t="s">
        <v>75</v>
      </c>
      <c r="B153" s="1" t="s">
        <v>5768</v>
      </c>
      <c r="C153" s="1">
        <v>1</v>
      </c>
      <c r="D153" s="1" t="s">
        <v>5796</v>
      </c>
      <c r="E153" s="1">
        <v>18</v>
      </c>
      <c r="F153" s="1" t="s">
        <v>5883</v>
      </c>
      <c r="G153" s="1" t="s">
        <v>5834</v>
      </c>
      <c r="H153" s="1" t="s">
        <v>5799</v>
      </c>
      <c r="I153" s="1" t="b">
        <v>0</v>
      </c>
      <c r="J153" s="1">
        <v>14</v>
      </c>
      <c r="K153" s="1">
        <v>0</v>
      </c>
      <c r="L153" s="1">
        <v>0</v>
      </c>
      <c r="M153" s="1">
        <v>2</v>
      </c>
      <c r="N153" s="1">
        <v>1.19047619047619</v>
      </c>
      <c r="O153" s="1" t="s">
        <v>5884</v>
      </c>
      <c r="P153" s="1"/>
      <c r="Q153" s="1"/>
    </row>
    <row r="154" spans="1:17" x14ac:dyDescent="0.3">
      <c r="A154" s="1" t="s">
        <v>75</v>
      </c>
      <c r="B154" s="1" t="s">
        <v>5768</v>
      </c>
      <c r="C154" s="1">
        <v>1</v>
      </c>
      <c r="D154" s="1" t="s">
        <v>5796</v>
      </c>
      <c r="E154" s="1">
        <v>18</v>
      </c>
      <c r="F154" s="1" t="s">
        <v>5883</v>
      </c>
      <c r="G154" s="1" t="s">
        <v>5801</v>
      </c>
      <c r="H154" s="1" t="s">
        <v>5799</v>
      </c>
      <c r="I154" s="1" t="b">
        <v>0</v>
      </c>
      <c r="J154" s="1">
        <v>1</v>
      </c>
      <c r="K154" s="1">
        <v>0</v>
      </c>
      <c r="L154" s="1">
        <v>4</v>
      </c>
      <c r="M154" s="1">
        <v>2</v>
      </c>
      <c r="N154" s="1">
        <v>1.19047619047619</v>
      </c>
      <c r="O154" s="1" t="s">
        <v>5825</v>
      </c>
      <c r="P154" s="1"/>
      <c r="Q154" s="1"/>
    </row>
    <row r="155" spans="1:17" x14ac:dyDescent="0.3">
      <c r="A155" s="1" t="s">
        <v>75</v>
      </c>
      <c r="B155" s="1" t="s">
        <v>5768</v>
      </c>
      <c r="C155" s="1">
        <v>1</v>
      </c>
      <c r="D155" s="1" t="s">
        <v>5796</v>
      </c>
      <c r="E155" s="1">
        <v>18</v>
      </c>
      <c r="F155" s="1" t="s">
        <v>5883</v>
      </c>
      <c r="G155" s="1" t="s">
        <v>5801</v>
      </c>
      <c r="H155" s="1" t="s">
        <v>5799</v>
      </c>
      <c r="I155" s="1" t="b">
        <v>0</v>
      </c>
      <c r="J155" s="1">
        <v>1</v>
      </c>
      <c r="K155" s="1">
        <v>0</v>
      </c>
      <c r="L155" s="1">
        <v>5</v>
      </c>
      <c r="M155" s="1">
        <v>2</v>
      </c>
      <c r="N155" s="1">
        <v>1.19047619047619</v>
      </c>
      <c r="O155" s="1" t="s">
        <v>5822</v>
      </c>
      <c r="P155" s="1"/>
      <c r="Q155" s="1"/>
    </row>
    <row r="156" spans="1:17" x14ac:dyDescent="0.3">
      <c r="A156" s="1" t="s">
        <v>75</v>
      </c>
      <c r="B156" s="1" t="s">
        <v>5768</v>
      </c>
      <c r="C156" s="1">
        <v>1</v>
      </c>
      <c r="D156" s="1" t="s">
        <v>5796</v>
      </c>
      <c r="E156" s="1">
        <v>19</v>
      </c>
      <c r="F156" s="1" t="s">
        <v>5885</v>
      </c>
      <c r="G156" s="1" t="s">
        <v>5806</v>
      </c>
      <c r="H156" s="1" t="s">
        <v>5807</v>
      </c>
      <c r="I156" s="1" t="b">
        <v>0</v>
      </c>
      <c r="J156" s="1">
        <v>0</v>
      </c>
      <c r="K156" s="1">
        <v>5</v>
      </c>
      <c r="L156" s="1">
        <v>5</v>
      </c>
      <c r="M156" s="1">
        <v>143</v>
      </c>
      <c r="N156" s="1">
        <v>38.648648648648603</v>
      </c>
      <c r="O156" s="1" t="s">
        <v>5808</v>
      </c>
      <c r="P156" s="1"/>
      <c r="Q156" s="1"/>
    </row>
    <row r="157" spans="1:17" x14ac:dyDescent="0.3">
      <c r="A157" s="1" t="s">
        <v>75</v>
      </c>
      <c r="B157" s="1" t="s">
        <v>5768</v>
      </c>
      <c r="C157" s="1">
        <v>1</v>
      </c>
      <c r="D157" s="1" t="s">
        <v>5796</v>
      </c>
      <c r="E157" s="1">
        <v>19</v>
      </c>
      <c r="F157" s="1" t="s">
        <v>5885</v>
      </c>
      <c r="G157" s="1" t="s">
        <v>5803</v>
      </c>
      <c r="H157" s="1" t="s">
        <v>5804</v>
      </c>
      <c r="I157" s="1" t="b">
        <v>0</v>
      </c>
      <c r="J157" s="1">
        <v>0</v>
      </c>
      <c r="K157" s="1">
        <v>1</v>
      </c>
      <c r="L157" s="1">
        <v>0</v>
      </c>
      <c r="M157" s="1">
        <v>87</v>
      </c>
      <c r="N157" s="1">
        <v>23.513513513513502</v>
      </c>
      <c r="O157" s="1" t="s">
        <v>5805</v>
      </c>
      <c r="P157" s="1"/>
      <c r="Q157" s="1"/>
    </row>
    <row r="158" spans="1:17" x14ac:dyDescent="0.3">
      <c r="A158" s="1" t="s">
        <v>75</v>
      </c>
      <c r="B158" s="1" t="s">
        <v>5768</v>
      </c>
      <c r="C158" s="1">
        <v>1</v>
      </c>
      <c r="D158" s="1" t="s">
        <v>5796</v>
      </c>
      <c r="E158" s="1">
        <v>19</v>
      </c>
      <c r="F158" s="1" t="s">
        <v>5885</v>
      </c>
      <c r="G158" s="1" t="s">
        <v>5801</v>
      </c>
      <c r="H158" s="1" t="s">
        <v>5799</v>
      </c>
      <c r="I158" s="1" t="b">
        <v>0</v>
      </c>
      <c r="J158" s="1">
        <v>1</v>
      </c>
      <c r="K158" s="1">
        <v>0</v>
      </c>
      <c r="L158" s="1">
        <v>0</v>
      </c>
      <c r="M158" s="1">
        <v>77</v>
      </c>
      <c r="N158" s="1">
        <v>20.8108108108108</v>
      </c>
      <c r="O158" s="1" t="s">
        <v>5802</v>
      </c>
      <c r="P158" s="1"/>
      <c r="Q158" s="1"/>
    </row>
    <row r="159" spans="1:17" x14ac:dyDescent="0.3">
      <c r="A159" s="1" t="s">
        <v>75</v>
      </c>
      <c r="B159" s="1" t="s">
        <v>5768</v>
      </c>
      <c r="C159" s="1">
        <v>1</v>
      </c>
      <c r="D159" s="1" t="s">
        <v>5796</v>
      </c>
      <c r="E159" s="1">
        <v>19</v>
      </c>
      <c r="F159" s="1" t="s">
        <v>5885</v>
      </c>
      <c r="G159" s="1" t="s">
        <v>5798</v>
      </c>
      <c r="H159" s="1" t="s">
        <v>5799</v>
      </c>
      <c r="I159" s="1" t="b">
        <v>0</v>
      </c>
      <c r="J159" s="1">
        <v>0</v>
      </c>
      <c r="K159" s="1">
        <v>0</v>
      </c>
      <c r="L159" s="1">
        <v>9</v>
      </c>
      <c r="M159" s="1">
        <v>12</v>
      </c>
      <c r="N159" s="1">
        <v>3.2432432432432399</v>
      </c>
      <c r="O159" s="1" t="s">
        <v>5813</v>
      </c>
      <c r="P159" s="1"/>
      <c r="Q159" s="1"/>
    </row>
    <row r="160" spans="1:17" x14ac:dyDescent="0.3">
      <c r="A160" s="1" t="s">
        <v>75</v>
      </c>
      <c r="B160" s="1" t="s">
        <v>5768</v>
      </c>
      <c r="C160" s="1">
        <v>1</v>
      </c>
      <c r="D160" s="1" t="s">
        <v>5796</v>
      </c>
      <c r="E160" s="1">
        <v>19</v>
      </c>
      <c r="F160" s="1" t="s">
        <v>5885</v>
      </c>
      <c r="G160" s="1" t="s">
        <v>5801</v>
      </c>
      <c r="H160" s="1" t="s">
        <v>5799</v>
      </c>
      <c r="I160" s="1" t="b">
        <v>0</v>
      </c>
      <c r="J160" s="1">
        <v>1</v>
      </c>
      <c r="K160" s="1">
        <v>0</v>
      </c>
      <c r="L160" s="1">
        <v>4</v>
      </c>
      <c r="M160" s="1">
        <v>5</v>
      </c>
      <c r="N160" s="1">
        <v>1.35135135135135</v>
      </c>
      <c r="O160" s="1" t="s">
        <v>5825</v>
      </c>
      <c r="P160" s="1"/>
      <c r="Q160" s="1"/>
    </row>
    <row r="161" spans="1:17" x14ac:dyDescent="0.3">
      <c r="A161" s="1" t="s">
        <v>75</v>
      </c>
      <c r="B161" s="1" t="s">
        <v>5768</v>
      </c>
      <c r="C161" s="1">
        <v>1</v>
      </c>
      <c r="D161" s="1" t="s">
        <v>5796</v>
      </c>
      <c r="E161" s="1">
        <v>20</v>
      </c>
      <c r="F161" s="1" t="s">
        <v>5886</v>
      </c>
      <c r="G161" s="1" t="s">
        <v>5806</v>
      </c>
      <c r="H161" s="1" t="s">
        <v>5807</v>
      </c>
      <c r="I161" s="1" t="b">
        <v>0</v>
      </c>
      <c r="J161" s="1">
        <v>0</v>
      </c>
      <c r="K161" s="1">
        <v>5</v>
      </c>
      <c r="L161" s="1">
        <v>5</v>
      </c>
      <c r="M161" s="1">
        <v>169</v>
      </c>
      <c r="N161" s="1">
        <v>43.222506393861799</v>
      </c>
      <c r="O161" s="1" t="s">
        <v>5808</v>
      </c>
      <c r="P161" s="1"/>
      <c r="Q161" s="1"/>
    </row>
    <row r="162" spans="1:17" x14ac:dyDescent="0.3">
      <c r="A162" s="1" t="s">
        <v>75</v>
      </c>
      <c r="B162" s="1" t="s">
        <v>5768</v>
      </c>
      <c r="C162" s="1">
        <v>1</v>
      </c>
      <c r="D162" s="1" t="s">
        <v>5796</v>
      </c>
      <c r="E162" s="1">
        <v>20</v>
      </c>
      <c r="F162" s="1" t="s">
        <v>5886</v>
      </c>
      <c r="G162" s="1" t="s">
        <v>5803</v>
      </c>
      <c r="H162" s="1" t="s">
        <v>5804</v>
      </c>
      <c r="I162" s="1" t="b">
        <v>0</v>
      </c>
      <c r="J162" s="1">
        <v>0</v>
      </c>
      <c r="K162" s="1">
        <v>1</v>
      </c>
      <c r="L162" s="1">
        <v>0</v>
      </c>
      <c r="M162" s="1">
        <v>94</v>
      </c>
      <c r="N162" s="1">
        <v>24.040920716112499</v>
      </c>
      <c r="O162" s="1" t="s">
        <v>5805</v>
      </c>
      <c r="P162" s="1"/>
      <c r="Q162" s="1"/>
    </row>
    <row r="163" spans="1:17" x14ac:dyDescent="0.3">
      <c r="A163" s="1" t="s">
        <v>75</v>
      </c>
      <c r="B163" s="1" t="s">
        <v>5768</v>
      </c>
      <c r="C163" s="1">
        <v>1</v>
      </c>
      <c r="D163" s="1" t="s">
        <v>5796</v>
      </c>
      <c r="E163" s="1">
        <v>20</v>
      </c>
      <c r="F163" s="1" t="s">
        <v>5886</v>
      </c>
      <c r="G163" s="1" t="s">
        <v>5798</v>
      </c>
      <c r="H163" s="1" t="s">
        <v>5799</v>
      </c>
      <c r="I163" s="1" t="b">
        <v>0</v>
      </c>
      <c r="J163" s="1">
        <v>0</v>
      </c>
      <c r="K163" s="1">
        <v>0</v>
      </c>
      <c r="L163" s="1">
        <v>8</v>
      </c>
      <c r="M163" s="1">
        <v>29</v>
      </c>
      <c r="N163" s="1">
        <v>7.4168797953964196</v>
      </c>
      <c r="O163" s="1" t="s">
        <v>5818</v>
      </c>
      <c r="P163" s="1"/>
      <c r="Q163" s="1"/>
    </row>
    <row r="164" spans="1:17" x14ac:dyDescent="0.3">
      <c r="A164" s="1" t="s">
        <v>75</v>
      </c>
      <c r="B164" s="1" t="s">
        <v>5768</v>
      </c>
      <c r="C164" s="1">
        <v>1</v>
      </c>
      <c r="D164" s="1" t="s">
        <v>5796</v>
      </c>
      <c r="E164" s="1">
        <v>20</v>
      </c>
      <c r="F164" s="1" t="s">
        <v>5886</v>
      </c>
      <c r="G164" s="1" t="s">
        <v>5816</v>
      </c>
      <c r="H164" s="1" t="s">
        <v>5799</v>
      </c>
      <c r="I164" s="1" t="b">
        <v>0</v>
      </c>
      <c r="J164" s="1">
        <v>3</v>
      </c>
      <c r="K164" s="1">
        <v>0</v>
      </c>
      <c r="L164" s="1">
        <v>0</v>
      </c>
      <c r="M164" s="1">
        <v>11</v>
      </c>
      <c r="N164" s="1">
        <v>2.8132992327365698</v>
      </c>
      <c r="O164" s="1" t="s">
        <v>5887</v>
      </c>
      <c r="P164" s="1"/>
      <c r="Q164" s="1"/>
    </row>
    <row r="165" spans="1:17" x14ac:dyDescent="0.3">
      <c r="A165" s="1" t="s">
        <v>75</v>
      </c>
      <c r="B165" s="1" t="s">
        <v>5768</v>
      </c>
      <c r="C165" s="1">
        <v>1</v>
      </c>
      <c r="D165" s="1" t="s">
        <v>5796</v>
      </c>
      <c r="E165" s="1">
        <v>20</v>
      </c>
      <c r="F165" s="1" t="s">
        <v>5886</v>
      </c>
      <c r="G165" s="1" t="s">
        <v>5801</v>
      </c>
      <c r="H165" s="1" t="s">
        <v>5799</v>
      </c>
      <c r="I165" s="1" t="b">
        <v>0</v>
      </c>
      <c r="J165" s="1">
        <v>1</v>
      </c>
      <c r="K165" s="1">
        <v>0</v>
      </c>
      <c r="L165" s="1">
        <v>0</v>
      </c>
      <c r="M165" s="1">
        <v>10</v>
      </c>
      <c r="N165" s="1">
        <v>2.5575447570332401</v>
      </c>
      <c r="O165" s="1" t="s">
        <v>5802</v>
      </c>
      <c r="P165" s="1"/>
      <c r="Q165" s="1"/>
    </row>
    <row r="166" spans="1:17" x14ac:dyDescent="0.3">
      <c r="A166" s="1" t="s">
        <v>75</v>
      </c>
      <c r="B166" s="1" t="s">
        <v>5768</v>
      </c>
      <c r="C166" s="1">
        <v>1</v>
      </c>
      <c r="D166" s="1" t="s">
        <v>5796</v>
      </c>
      <c r="E166" s="1">
        <v>20</v>
      </c>
      <c r="F166" s="1" t="s">
        <v>5886</v>
      </c>
      <c r="G166" s="1" t="s">
        <v>5803</v>
      </c>
      <c r="H166" s="1" t="s">
        <v>5804</v>
      </c>
      <c r="I166" s="1" t="b">
        <v>0</v>
      </c>
      <c r="J166" s="1">
        <v>0</v>
      </c>
      <c r="K166" s="1">
        <v>1</v>
      </c>
      <c r="L166" s="1">
        <v>2</v>
      </c>
      <c r="M166" s="1">
        <v>8</v>
      </c>
      <c r="N166" s="1">
        <v>2.0460358056265902</v>
      </c>
      <c r="O166" s="1" t="s">
        <v>5888</v>
      </c>
      <c r="P166" s="1"/>
      <c r="Q166" s="1"/>
    </row>
    <row r="167" spans="1:17" x14ac:dyDescent="0.3">
      <c r="A167" s="1" t="s">
        <v>75</v>
      </c>
      <c r="B167" s="1" t="s">
        <v>5768</v>
      </c>
      <c r="C167" s="1">
        <v>1</v>
      </c>
      <c r="D167" s="1" t="s">
        <v>5796</v>
      </c>
      <c r="E167" s="1">
        <v>20</v>
      </c>
      <c r="F167" s="1" t="s">
        <v>5886</v>
      </c>
      <c r="G167" s="1" t="s">
        <v>5798</v>
      </c>
      <c r="H167" s="1" t="s">
        <v>5799</v>
      </c>
      <c r="I167" s="1" t="b">
        <v>0</v>
      </c>
      <c r="J167" s="1">
        <v>0</v>
      </c>
      <c r="K167" s="1">
        <v>0</v>
      </c>
      <c r="L167" s="1">
        <v>9</v>
      </c>
      <c r="M167" s="1">
        <v>7</v>
      </c>
      <c r="N167" s="1">
        <v>1.79028132992327</v>
      </c>
      <c r="O167" s="1" t="s">
        <v>5800</v>
      </c>
      <c r="P167" s="1"/>
      <c r="Q167" s="1"/>
    </row>
    <row r="168" spans="1:17" x14ac:dyDescent="0.3">
      <c r="A168" s="1" t="s">
        <v>75</v>
      </c>
      <c r="B168" s="1" t="s">
        <v>5768</v>
      </c>
      <c r="C168" s="1">
        <v>1</v>
      </c>
      <c r="D168" s="1" t="s">
        <v>5796</v>
      </c>
      <c r="E168" s="1">
        <v>20</v>
      </c>
      <c r="F168" s="1" t="s">
        <v>5886</v>
      </c>
      <c r="G168" s="1" t="s">
        <v>5810</v>
      </c>
      <c r="H168" s="1" t="s">
        <v>5799</v>
      </c>
      <c r="I168" s="1" t="b">
        <v>0</v>
      </c>
      <c r="J168" s="1">
        <v>2</v>
      </c>
      <c r="K168" s="1">
        <v>0</v>
      </c>
      <c r="L168" s="1">
        <v>0</v>
      </c>
      <c r="M168" s="1">
        <v>7</v>
      </c>
      <c r="N168" s="1">
        <v>1.79028132992327</v>
      </c>
      <c r="O168" s="1" t="s">
        <v>5856</v>
      </c>
      <c r="P168" s="1"/>
      <c r="Q168" s="1"/>
    </row>
    <row r="169" spans="1:17" x14ac:dyDescent="0.3">
      <c r="A169" s="1" t="s">
        <v>75</v>
      </c>
      <c r="B169" s="1" t="s">
        <v>5768</v>
      </c>
      <c r="C169" s="1">
        <v>1</v>
      </c>
      <c r="D169" s="1" t="s">
        <v>5796</v>
      </c>
      <c r="E169" s="1">
        <v>20</v>
      </c>
      <c r="F169" s="1" t="s">
        <v>5886</v>
      </c>
      <c r="G169" s="1" t="s">
        <v>5834</v>
      </c>
      <c r="H169" s="1" t="s">
        <v>5799</v>
      </c>
      <c r="I169" s="1" t="b">
        <v>0</v>
      </c>
      <c r="J169" s="1">
        <v>11</v>
      </c>
      <c r="K169" s="1">
        <v>0</v>
      </c>
      <c r="L169" s="1">
        <v>0</v>
      </c>
      <c r="M169" s="1">
        <v>5</v>
      </c>
      <c r="N169" s="1">
        <v>1.2787723785166201</v>
      </c>
      <c r="O169" s="1" t="s">
        <v>5889</v>
      </c>
      <c r="P169" s="1"/>
      <c r="Q169" s="1"/>
    </row>
    <row r="170" spans="1:17" x14ac:dyDescent="0.3">
      <c r="A170" s="1" t="s">
        <v>75</v>
      </c>
      <c r="B170" s="1" t="s">
        <v>5768</v>
      </c>
      <c r="C170" s="1">
        <v>1</v>
      </c>
      <c r="D170" s="1" t="s">
        <v>5796</v>
      </c>
      <c r="E170" s="1">
        <v>20</v>
      </c>
      <c r="F170" s="1" t="s">
        <v>5886</v>
      </c>
      <c r="G170" s="1" t="s">
        <v>5814</v>
      </c>
      <c r="H170" s="1" t="s">
        <v>5799</v>
      </c>
      <c r="I170" s="1" t="b">
        <v>1</v>
      </c>
      <c r="J170" s="1">
        <v>0</v>
      </c>
      <c r="K170" s="1">
        <v>0</v>
      </c>
      <c r="L170" s="1">
        <v>0</v>
      </c>
      <c r="M170" s="1">
        <v>5</v>
      </c>
      <c r="N170" s="1">
        <v>1.2787723785166201</v>
      </c>
      <c r="O170" s="1" t="s">
        <v>5815</v>
      </c>
      <c r="P170" s="1"/>
      <c r="Q170" s="1"/>
    </row>
    <row r="171" spans="1:17" x14ac:dyDescent="0.3">
      <c r="A171" s="1" t="s">
        <v>75</v>
      </c>
      <c r="B171" s="1" t="s">
        <v>5768</v>
      </c>
      <c r="C171" s="1">
        <v>1</v>
      </c>
      <c r="D171" s="1" t="s">
        <v>5796</v>
      </c>
      <c r="E171" s="1">
        <v>20</v>
      </c>
      <c r="F171" s="1" t="s">
        <v>5886</v>
      </c>
      <c r="G171" s="1" t="s">
        <v>5801</v>
      </c>
      <c r="H171" s="1" t="s">
        <v>5799</v>
      </c>
      <c r="I171" s="1" t="b">
        <v>0</v>
      </c>
      <c r="J171" s="1">
        <v>1</v>
      </c>
      <c r="K171" s="1">
        <v>0</v>
      </c>
      <c r="L171" s="1">
        <v>5</v>
      </c>
      <c r="M171" s="1">
        <v>5</v>
      </c>
      <c r="N171" s="1">
        <v>1.2787723785166201</v>
      </c>
      <c r="O171" s="1" t="s">
        <v>5822</v>
      </c>
      <c r="P171" s="1"/>
      <c r="Q171" s="1"/>
    </row>
    <row r="172" spans="1:17" x14ac:dyDescent="0.3">
      <c r="A172" s="1" t="s">
        <v>75</v>
      </c>
      <c r="B172" s="1" t="s">
        <v>5768</v>
      </c>
      <c r="C172" s="1">
        <v>1</v>
      </c>
      <c r="D172" s="1" t="s">
        <v>5796</v>
      </c>
      <c r="E172" s="1">
        <v>20</v>
      </c>
      <c r="F172" s="1" t="s">
        <v>5886</v>
      </c>
      <c r="G172" s="1" t="s">
        <v>5801</v>
      </c>
      <c r="H172" s="1" t="s">
        <v>5799</v>
      </c>
      <c r="I172" s="1" t="b">
        <v>0</v>
      </c>
      <c r="J172" s="1">
        <v>1</v>
      </c>
      <c r="K172" s="1">
        <v>0</v>
      </c>
      <c r="L172" s="1">
        <v>4</v>
      </c>
      <c r="M172" s="1">
        <v>4</v>
      </c>
      <c r="N172" s="1">
        <v>1.02301790281329</v>
      </c>
      <c r="O172" s="1" t="s">
        <v>5825</v>
      </c>
      <c r="P172" s="1"/>
      <c r="Q172" s="1"/>
    </row>
    <row r="173" spans="1:17" x14ac:dyDescent="0.3">
      <c r="A173" s="1" t="s">
        <v>75</v>
      </c>
      <c r="B173" s="1" t="s">
        <v>5768</v>
      </c>
      <c r="C173" s="1">
        <v>1</v>
      </c>
      <c r="D173" s="1" t="s">
        <v>5796</v>
      </c>
      <c r="E173" s="1">
        <v>21</v>
      </c>
      <c r="F173" s="1" t="s">
        <v>5890</v>
      </c>
      <c r="G173" s="1" t="s">
        <v>5803</v>
      </c>
      <c r="H173" s="1" t="s">
        <v>5804</v>
      </c>
      <c r="I173" s="1" t="b">
        <v>0</v>
      </c>
      <c r="J173" s="1">
        <v>0</v>
      </c>
      <c r="K173" s="1">
        <v>1</v>
      </c>
      <c r="L173" s="1">
        <v>0</v>
      </c>
      <c r="M173" s="1">
        <v>273</v>
      </c>
      <c r="N173" s="1">
        <v>66.748166259168698</v>
      </c>
      <c r="O173" s="1" t="s">
        <v>5805</v>
      </c>
      <c r="P173" s="1"/>
      <c r="Q173" s="1"/>
    </row>
    <row r="174" spans="1:17" x14ac:dyDescent="0.3">
      <c r="A174" s="1" t="s">
        <v>75</v>
      </c>
      <c r="B174" s="1" t="s">
        <v>5768</v>
      </c>
      <c r="C174" s="1">
        <v>1</v>
      </c>
      <c r="D174" s="1" t="s">
        <v>5796</v>
      </c>
      <c r="E174" s="1">
        <v>21</v>
      </c>
      <c r="F174" s="1" t="s">
        <v>5890</v>
      </c>
      <c r="G174" s="1" t="s">
        <v>5834</v>
      </c>
      <c r="H174" s="1" t="s">
        <v>5799</v>
      </c>
      <c r="I174" s="1" t="b">
        <v>0</v>
      </c>
      <c r="J174" s="1">
        <v>11</v>
      </c>
      <c r="K174" s="1">
        <v>0</v>
      </c>
      <c r="L174" s="1">
        <v>0</v>
      </c>
      <c r="M174" s="1">
        <v>38</v>
      </c>
      <c r="N174" s="1">
        <v>9.29095354523227</v>
      </c>
      <c r="O174" s="1" t="s">
        <v>5889</v>
      </c>
      <c r="P174" s="1"/>
      <c r="Q174" s="1"/>
    </row>
    <row r="175" spans="1:17" x14ac:dyDescent="0.3">
      <c r="A175" s="1" t="s">
        <v>75</v>
      </c>
      <c r="B175" s="1" t="s">
        <v>5768</v>
      </c>
      <c r="C175" s="1">
        <v>1</v>
      </c>
      <c r="D175" s="1" t="s">
        <v>5796</v>
      </c>
      <c r="E175" s="1">
        <v>21</v>
      </c>
      <c r="F175" s="1" t="s">
        <v>5890</v>
      </c>
      <c r="G175" s="1" t="s">
        <v>5801</v>
      </c>
      <c r="H175" s="1" t="s">
        <v>5799</v>
      </c>
      <c r="I175" s="1" t="b">
        <v>0</v>
      </c>
      <c r="J175" s="1">
        <v>1</v>
      </c>
      <c r="K175" s="1">
        <v>0</v>
      </c>
      <c r="L175" s="1">
        <v>0</v>
      </c>
      <c r="M175" s="1">
        <v>24</v>
      </c>
      <c r="N175" s="1">
        <v>5.8679706601466899</v>
      </c>
      <c r="O175" s="1" t="s">
        <v>5802</v>
      </c>
      <c r="P175" s="1"/>
      <c r="Q175" s="1"/>
    </row>
    <row r="176" spans="1:17" x14ac:dyDescent="0.3">
      <c r="A176" s="1" t="s">
        <v>75</v>
      </c>
      <c r="B176" s="1" t="s">
        <v>5768</v>
      </c>
      <c r="C176" s="1">
        <v>1</v>
      </c>
      <c r="D176" s="1" t="s">
        <v>5796</v>
      </c>
      <c r="E176" s="1">
        <v>21</v>
      </c>
      <c r="F176" s="1" t="s">
        <v>5890</v>
      </c>
      <c r="G176" s="1" t="s">
        <v>5798</v>
      </c>
      <c r="H176" s="1" t="s">
        <v>5799</v>
      </c>
      <c r="I176" s="1" t="b">
        <v>0</v>
      </c>
      <c r="J176" s="1">
        <v>0</v>
      </c>
      <c r="K176" s="1">
        <v>0</v>
      </c>
      <c r="L176" s="1">
        <v>9</v>
      </c>
      <c r="M176" s="1">
        <v>18</v>
      </c>
      <c r="N176" s="1">
        <v>4.4009779951100203</v>
      </c>
      <c r="O176" s="1" t="s">
        <v>5800</v>
      </c>
      <c r="P176" s="1"/>
      <c r="Q176" s="1"/>
    </row>
    <row r="177" spans="1:17" x14ac:dyDescent="0.3">
      <c r="A177" s="1" t="s">
        <v>75</v>
      </c>
      <c r="B177" s="1" t="s">
        <v>5768</v>
      </c>
      <c r="C177" s="1">
        <v>1</v>
      </c>
      <c r="D177" s="1" t="s">
        <v>5796</v>
      </c>
      <c r="E177" s="1">
        <v>21</v>
      </c>
      <c r="F177" s="1" t="s">
        <v>5890</v>
      </c>
      <c r="G177" s="1" t="s">
        <v>5806</v>
      </c>
      <c r="H177" s="1" t="s">
        <v>5807</v>
      </c>
      <c r="I177" s="1" t="b">
        <v>0</v>
      </c>
      <c r="J177" s="1">
        <v>0</v>
      </c>
      <c r="K177" s="1">
        <v>5</v>
      </c>
      <c r="L177" s="1">
        <v>5</v>
      </c>
      <c r="M177" s="1">
        <v>13</v>
      </c>
      <c r="N177" s="1">
        <v>3.1784841075794601</v>
      </c>
      <c r="O177" s="1" t="s">
        <v>5808</v>
      </c>
      <c r="P177" s="1"/>
      <c r="Q177" s="1"/>
    </row>
    <row r="178" spans="1:17" x14ac:dyDescent="0.3">
      <c r="A178" s="1" t="s">
        <v>75</v>
      </c>
      <c r="B178" s="1" t="s">
        <v>5768</v>
      </c>
      <c r="C178" s="1">
        <v>1</v>
      </c>
      <c r="D178" s="1" t="s">
        <v>5796</v>
      </c>
      <c r="E178" s="1">
        <v>22</v>
      </c>
      <c r="F178" s="1" t="s">
        <v>5891</v>
      </c>
      <c r="G178" s="1" t="s">
        <v>5803</v>
      </c>
      <c r="H178" s="1" t="s">
        <v>5804</v>
      </c>
      <c r="I178" s="1" t="b">
        <v>0</v>
      </c>
      <c r="J178" s="1">
        <v>0</v>
      </c>
      <c r="K178" s="1">
        <v>1</v>
      </c>
      <c r="L178" s="1">
        <v>0</v>
      </c>
      <c r="M178" s="1">
        <v>66</v>
      </c>
      <c r="N178" s="1">
        <v>25.8823529411764</v>
      </c>
      <c r="O178" s="1" t="s">
        <v>5805</v>
      </c>
      <c r="P178" s="1"/>
      <c r="Q178" s="1"/>
    </row>
    <row r="179" spans="1:17" x14ac:dyDescent="0.3">
      <c r="A179" s="1" t="s">
        <v>75</v>
      </c>
      <c r="B179" s="1" t="s">
        <v>5768</v>
      </c>
      <c r="C179" s="1">
        <v>1</v>
      </c>
      <c r="D179" s="1" t="s">
        <v>5796</v>
      </c>
      <c r="E179" s="1">
        <v>22</v>
      </c>
      <c r="F179" s="1" t="s">
        <v>5891</v>
      </c>
      <c r="G179" s="1" t="s">
        <v>5806</v>
      </c>
      <c r="H179" s="1" t="s">
        <v>5807</v>
      </c>
      <c r="I179" s="1" t="b">
        <v>0</v>
      </c>
      <c r="J179" s="1">
        <v>0</v>
      </c>
      <c r="K179" s="1">
        <v>5</v>
      </c>
      <c r="L179" s="1">
        <v>5</v>
      </c>
      <c r="M179" s="1">
        <v>35</v>
      </c>
      <c r="N179" s="1">
        <v>13.7254901960784</v>
      </c>
      <c r="O179" s="1" t="s">
        <v>5808</v>
      </c>
      <c r="P179" s="1"/>
      <c r="Q179" s="1"/>
    </row>
    <row r="180" spans="1:17" x14ac:dyDescent="0.3">
      <c r="A180" s="1" t="s">
        <v>75</v>
      </c>
      <c r="B180" s="1" t="s">
        <v>5768</v>
      </c>
      <c r="C180" s="1">
        <v>1</v>
      </c>
      <c r="D180" s="1" t="s">
        <v>5796</v>
      </c>
      <c r="E180" s="1">
        <v>22</v>
      </c>
      <c r="F180" s="1" t="s">
        <v>5891</v>
      </c>
      <c r="G180" s="1" t="s">
        <v>5798</v>
      </c>
      <c r="H180" s="1" t="s">
        <v>5799</v>
      </c>
      <c r="I180" s="1" t="b">
        <v>0</v>
      </c>
      <c r="J180" s="1">
        <v>0</v>
      </c>
      <c r="K180" s="1">
        <v>0</v>
      </c>
      <c r="L180" s="1">
        <v>9</v>
      </c>
      <c r="M180" s="1">
        <v>14</v>
      </c>
      <c r="N180" s="1">
        <v>5.4901960784313699</v>
      </c>
      <c r="O180" s="1" t="s">
        <v>5800</v>
      </c>
      <c r="P180" s="1"/>
      <c r="Q180" s="1"/>
    </row>
    <row r="181" spans="1:17" x14ac:dyDescent="0.3">
      <c r="A181" s="1" t="s">
        <v>75</v>
      </c>
      <c r="B181" s="1" t="s">
        <v>5768</v>
      </c>
      <c r="C181" s="1">
        <v>1</v>
      </c>
      <c r="D181" s="1" t="s">
        <v>5796</v>
      </c>
      <c r="E181" s="1">
        <v>22</v>
      </c>
      <c r="F181" s="1" t="s">
        <v>5891</v>
      </c>
      <c r="G181" s="1" t="s">
        <v>5803</v>
      </c>
      <c r="H181" s="1" t="s">
        <v>5892</v>
      </c>
      <c r="I181" s="1" t="b">
        <v>0</v>
      </c>
      <c r="J181" s="1">
        <v>0</v>
      </c>
      <c r="K181" s="1">
        <v>1</v>
      </c>
      <c r="L181" s="1">
        <v>11</v>
      </c>
      <c r="M181" s="1">
        <v>11</v>
      </c>
      <c r="N181" s="1">
        <v>4.3137254901960702</v>
      </c>
      <c r="O181" s="1" t="s">
        <v>5893</v>
      </c>
      <c r="P181" s="1"/>
      <c r="Q181" s="1"/>
    </row>
    <row r="182" spans="1:17" x14ac:dyDescent="0.3">
      <c r="A182" s="1" t="s">
        <v>75</v>
      </c>
      <c r="B182" s="1" t="s">
        <v>5768</v>
      </c>
      <c r="C182" s="1">
        <v>1</v>
      </c>
      <c r="D182" s="1" t="s">
        <v>5796</v>
      </c>
      <c r="E182" s="1">
        <v>22</v>
      </c>
      <c r="F182" s="1" t="s">
        <v>5891</v>
      </c>
      <c r="G182" s="1" t="s">
        <v>5801</v>
      </c>
      <c r="H182" s="1" t="s">
        <v>5799</v>
      </c>
      <c r="I182" s="1" t="b">
        <v>0</v>
      </c>
      <c r="J182" s="1">
        <v>1</v>
      </c>
      <c r="K182" s="1">
        <v>0</v>
      </c>
      <c r="L182" s="1">
        <v>1</v>
      </c>
      <c r="M182" s="1">
        <v>10</v>
      </c>
      <c r="N182" s="1">
        <v>3.9215686274509798</v>
      </c>
      <c r="O182" s="1" t="s">
        <v>5894</v>
      </c>
      <c r="P182" s="1"/>
      <c r="Q182" s="1"/>
    </row>
    <row r="183" spans="1:17" x14ac:dyDescent="0.3">
      <c r="A183" s="1" t="s">
        <v>75</v>
      </c>
      <c r="B183" s="1" t="s">
        <v>5768</v>
      </c>
      <c r="C183" s="1">
        <v>1</v>
      </c>
      <c r="D183" s="1" t="s">
        <v>5796</v>
      </c>
      <c r="E183" s="1">
        <v>22</v>
      </c>
      <c r="F183" s="1" t="s">
        <v>5891</v>
      </c>
      <c r="G183" s="1" t="s">
        <v>5819</v>
      </c>
      <c r="H183" s="1" t="s">
        <v>5820</v>
      </c>
      <c r="I183" s="1" t="b">
        <v>0</v>
      </c>
      <c r="J183" s="1">
        <v>0</v>
      </c>
      <c r="K183" s="1">
        <v>3</v>
      </c>
      <c r="L183" s="1">
        <v>7</v>
      </c>
      <c r="M183" s="1">
        <v>9</v>
      </c>
      <c r="N183" s="1">
        <v>3.52941176470588</v>
      </c>
      <c r="O183" s="1" t="s">
        <v>5821</v>
      </c>
      <c r="P183" s="1"/>
      <c r="Q183" s="1"/>
    </row>
    <row r="184" spans="1:17" x14ac:dyDescent="0.3">
      <c r="A184" s="1" t="s">
        <v>75</v>
      </c>
      <c r="B184" s="1" t="s">
        <v>5768</v>
      </c>
      <c r="C184" s="1">
        <v>1</v>
      </c>
      <c r="D184" s="1" t="s">
        <v>5796</v>
      </c>
      <c r="E184" s="1">
        <v>22</v>
      </c>
      <c r="F184" s="1" t="s">
        <v>5891</v>
      </c>
      <c r="G184" s="1" t="s">
        <v>5895</v>
      </c>
      <c r="H184" s="1" t="s">
        <v>5896</v>
      </c>
      <c r="I184" s="1" t="b">
        <v>0</v>
      </c>
      <c r="J184" s="1">
        <v>0</v>
      </c>
      <c r="K184" s="1">
        <v>2</v>
      </c>
      <c r="L184" s="1">
        <v>0</v>
      </c>
      <c r="M184" s="1">
        <v>6</v>
      </c>
      <c r="N184" s="1">
        <v>2.3529411764705799</v>
      </c>
      <c r="O184" s="1" t="s">
        <v>5897</v>
      </c>
      <c r="P184" s="1"/>
      <c r="Q184" s="1"/>
    </row>
    <row r="185" spans="1:17" x14ac:dyDescent="0.3">
      <c r="A185" s="1" t="s">
        <v>75</v>
      </c>
      <c r="B185" s="1" t="s">
        <v>5768</v>
      </c>
      <c r="C185" s="1">
        <v>1</v>
      </c>
      <c r="D185" s="1" t="s">
        <v>5796</v>
      </c>
      <c r="E185" s="1">
        <v>22</v>
      </c>
      <c r="F185" s="1" t="s">
        <v>5891</v>
      </c>
      <c r="G185" s="1" t="s">
        <v>5834</v>
      </c>
      <c r="H185" s="1" t="s">
        <v>5799</v>
      </c>
      <c r="I185" s="1" t="b">
        <v>0</v>
      </c>
      <c r="J185" s="1">
        <v>6</v>
      </c>
      <c r="K185" s="1">
        <v>0</v>
      </c>
      <c r="L185" s="1">
        <v>1</v>
      </c>
      <c r="M185" s="1">
        <v>4</v>
      </c>
      <c r="N185" s="1">
        <v>1.5686274509803899</v>
      </c>
      <c r="O185" s="1" t="s">
        <v>5835</v>
      </c>
      <c r="P185" s="1"/>
      <c r="Q185" s="1"/>
    </row>
    <row r="186" spans="1:17" x14ac:dyDescent="0.3">
      <c r="A186" s="1" t="s">
        <v>75</v>
      </c>
      <c r="B186" s="1" t="s">
        <v>5768</v>
      </c>
      <c r="C186" s="1">
        <v>1</v>
      </c>
      <c r="D186" s="1" t="s">
        <v>5796</v>
      </c>
      <c r="E186" s="1">
        <v>22</v>
      </c>
      <c r="F186" s="1" t="s">
        <v>5891</v>
      </c>
      <c r="G186" s="1" t="s">
        <v>5819</v>
      </c>
      <c r="H186" s="1" t="s">
        <v>5820</v>
      </c>
      <c r="I186" s="1" t="b">
        <v>0</v>
      </c>
      <c r="J186" s="1">
        <v>0</v>
      </c>
      <c r="K186" s="1">
        <v>3</v>
      </c>
      <c r="L186" s="1">
        <v>8</v>
      </c>
      <c r="M186" s="1">
        <v>4</v>
      </c>
      <c r="N186" s="1">
        <v>1.5686274509803899</v>
      </c>
      <c r="O186" s="1" t="s">
        <v>5833</v>
      </c>
      <c r="P186" s="1"/>
      <c r="Q186" s="1"/>
    </row>
    <row r="187" spans="1:17" x14ac:dyDescent="0.3">
      <c r="A187" s="1" t="s">
        <v>75</v>
      </c>
      <c r="B187" s="1" t="s">
        <v>5768</v>
      </c>
      <c r="C187" s="1">
        <v>1</v>
      </c>
      <c r="D187" s="1" t="s">
        <v>5796</v>
      </c>
      <c r="E187" s="1">
        <v>22</v>
      </c>
      <c r="F187" s="1" t="s">
        <v>5891</v>
      </c>
      <c r="G187" s="1" t="s">
        <v>5834</v>
      </c>
      <c r="H187" s="1" t="s">
        <v>5799</v>
      </c>
      <c r="I187" s="1" t="b">
        <v>0</v>
      </c>
      <c r="J187" s="1">
        <v>6</v>
      </c>
      <c r="K187" s="1">
        <v>0</v>
      </c>
      <c r="L187" s="1">
        <v>2</v>
      </c>
      <c r="M187" s="1">
        <v>4</v>
      </c>
      <c r="N187" s="1">
        <v>1.5686274509803899</v>
      </c>
      <c r="O187" s="1" t="s">
        <v>5836</v>
      </c>
      <c r="P187" s="1"/>
      <c r="Q187" s="1"/>
    </row>
    <row r="188" spans="1:17" x14ac:dyDescent="0.3">
      <c r="A188" s="1" t="s">
        <v>75</v>
      </c>
      <c r="B188" s="1" t="s">
        <v>5768</v>
      </c>
      <c r="C188" s="1">
        <v>1</v>
      </c>
      <c r="D188" s="1" t="s">
        <v>5796</v>
      </c>
      <c r="E188" s="1">
        <v>22</v>
      </c>
      <c r="F188" s="1" t="s">
        <v>5891</v>
      </c>
      <c r="G188" s="1" t="s">
        <v>5816</v>
      </c>
      <c r="H188" s="1" t="s">
        <v>5799</v>
      </c>
      <c r="I188" s="1" t="b">
        <v>0</v>
      </c>
      <c r="J188" s="1">
        <v>3</v>
      </c>
      <c r="K188" s="1">
        <v>0</v>
      </c>
      <c r="L188" s="1">
        <v>5</v>
      </c>
      <c r="M188" s="1">
        <v>4</v>
      </c>
      <c r="N188" s="1">
        <v>1.5686274509803899</v>
      </c>
      <c r="O188" s="1" t="s">
        <v>5823</v>
      </c>
      <c r="P188" s="1"/>
      <c r="Q188" s="1"/>
    </row>
    <row r="189" spans="1:17" x14ac:dyDescent="0.3">
      <c r="A189" s="1" t="s">
        <v>75</v>
      </c>
      <c r="B189" s="1" t="s">
        <v>5768</v>
      </c>
      <c r="C189" s="1">
        <v>1</v>
      </c>
      <c r="D189" s="1" t="s">
        <v>5796</v>
      </c>
      <c r="E189" s="1">
        <v>22</v>
      </c>
      <c r="F189" s="1" t="s">
        <v>5891</v>
      </c>
      <c r="G189" s="1" t="s">
        <v>5803</v>
      </c>
      <c r="H189" s="1" t="s">
        <v>5828</v>
      </c>
      <c r="I189" s="1" t="b">
        <v>0</v>
      </c>
      <c r="J189" s="1">
        <v>0</v>
      </c>
      <c r="K189" s="1">
        <v>1</v>
      </c>
      <c r="L189" s="1">
        <v>0</v>
      </c>
      <c r="M189" s="1">
        <v>3</v>
      </c>
      <c r="N189" s="1">
        <v>1.1764705882352899</v>
      </c>
      <c r="O189" s="1" t="s">
        <v>5829</v>
      </c>
      <c r="P189" s="1"/>
      <c r="Q189" s="1"/>
    </row>
    <row r="190" spans="1:17" x14ac:dyDescent="0.3">
      <c r="A190" s="1" t="s">
        <v>75</v>
      </c>
      <c r="B190" s="1" t="s">
        <v>5768</v>
      </c>
      <c r="C190" s="1">
        <v>1</v>
      </c>
      <c r="D190" s="1" t="s">
        <v>5796</v>
      </c>
      <c r="E190" s="1">
        <v>22</v>
      </c>
      <c r="F190" s="1" t="s">
        <v>5891</v>
      </c>
      <c r="G190" s="1" t="s">
        <v>5851</v>
      </c>
      <c r="H190" s="1" t="s">
        <v>5807</v>
      </c>
      <c r="I190" s="1" t="b">
        <v>0</v>
      </c>
      <c r="J190" s="1">
        <v>1</v>
      </c>
      <c r="K190" s="1">
        <v>5</v>
      </c>
      <c r="L190" s="1">
        <v>4</v>
      </c>
      <c r="M190" s="1">
        <v>3</v>
      </c>
      <c r="N190" s="1">
        <v>1.1764705882352899</v>
      </c>
      <c r="O190" s="1" t="s">
        <v>5865</v>
      </c>
      <c r="P190" s="1"/>
      <c r="Q190" s="1"/>
    </row>
    <row r="191" spans="1:17" x14ac:dyDescent="0.3">
      <c r="A191" s="1" t="s">
        <v>75</v>
      </c>
      <c r="B191" s="1" t="s">
        <v>5768</v>
      </c>
      <c r="C191" s="1">
        <v>1</v>
      </c>
      <c r="D191" s="1" t="s">
        <v>5796</v>
      </c>
      <c r="E191" s="1">
        <v>22</v>
      </c>
      <c r="F191" s="1" t="s">
        <v>5891</v>
      </c>
      <c r="G191" s="1" t="s">
        <v>5816</v>
      </c>
      <c r="H191" s="1" t="s">
        <v>5799</v>
      </c>
      <c r="I191" s="1" t="b">
        <v>0</v>
      </c>
      <c r="J191" s="1">
        <v>3</v>
      </c>
      <c r="K191" s="1">
        <v>0</v>
      </c>
      <c r="L191" s="1">
        <v>6</v>
      </c>
      <c r="M191" s="1">
        <v>3</v>
      </c>
      <c r="N191" s="1">
        <v>1.1764705882352899</v>
      </c>
      <c r="O191" s="1" t="s">
        <v>5817</v>
      </c>
      <c r="P191" s="1"/>
      <c r="Q191" s="1"/>
    </row>
    <row r="192" spans="1:17" x14ac:dyDescent="0.3">
      <c r="A192" s="1" t="s">
        <v>75</v>
      </c>
      <c r="B192" s="1" t="s">
        <v>5768</v>
      </c>
      <c r="C192" s="1">
        <v>1</v>
      </c>
      <c r="D192" s="1" t="s">
        <v>5796</v>
      </c>
      <c r="E192" s="1">
        <v>22</v>
      </c>
      <c r="F192" s="1" t="s">
        <v>5891</v>
      </c>
      <c r="G192" s="1" t="s">
        <v>5801</v>
      </c>
      <c r="H192" s="1" t="s">
        <v>5799</v>
      </c>
      <c r="I192" s="1" t="b">
        <v>0</v>
      </c>
      <c r="J192" s="1">
        <v>1</v>
      </c>
      <c r="K192" s="1">
        <v>0</v>
      </c>
      <c r="L192" s="1">
        <v>0</v>
      </c>
      <c r="M192" s="1">
        <v>3</v>
      </c>
      <c r="N192" s="1">
        <v>1.1764705882352899</v>
      </c>
      <c r="O192" s="1" t="s">
        <v>5862</v>
      </c>
      <c r="P192" s="1"/>
      <c r="Q192" s="1"/>
    </row>
    <row r="193" spans="1:17" x14ac:dyDescent="0.3">
      <c r="A193" s="1" t="s">
        <v>75</v>
      </c>
      <c r="B193" s="1" t="s">
        <v>5768</v>
      </c>
      <c r="C193" s="1">
        <v>1</v>
      </c>
      <c r="D193" s="1" t="s">
        <v>5796</v>
      </c>
      <c r="E193" s="1">
        <v>22</v>
      </c>
      <c r="F193" s="1" t="s">
        <v>5891</v>
      </c>
      <c r="G193" s="1" t="s">
        <v>5801</v>
      </c>
      <c r="H193" s="1" t="s">
        <v>5799</v>
      </c>
      <c r="I193" s="1" t="b">
        <v>0</v>
      </c>
      <c r="J193" s="1">
        <v>1</v>
      </c>
      <c r="K193" s="1">
        <v>0</v>
      </c>
      <c r="L193" s="1">
        <v>0</v>
      </c>
      <c r="M193" s="1">
        <v>3</v>
      </c>
      <c r="N193" s="1">
        <v>1.1764705882352899</v>
      </c>
      <c r="O193" s="1" t="s">
        <v>5802</v>
      </c>
      <c r="P193" s="1"/>
      <c r="Q193" s="1"/>
    </row>
    <row r="194" spans="1:17" x14ac:dyDescent="0.3">
      <c r="A194" s="1" t="s">
        <v>75</v>
      </c>
      <c r="B194" s="1" t="s">
        <v>5768</v>
      </c>
      <c r="C194" s="1">
        <v>1</v>
      </c>
      <c r="D194" s="1" t="s">
        <v>5796</v>
      </c>
      <c r="E194" s="1">
        <v>23</v>
      </c>
      <c r="F194" s="1" t="s">
        <v>5898</v>
      </c>
      <c r="G194" s="1" t="s">
        <v>5801</v>
      </c>
      <c r="H194" s="1" t="s">
        <v>5799</v>
      </c>
      <c r="I194" s="1" t="b">
        <v>0</v>
      </c>
      <c r="J194" s="1">
        <v>1</v>
      </c>
      <c r="K194" s="1">
        <v>0</v>
      </c>
      <c r="L194" s="1">
        <v>0</v>
      </c>
      <c r="M194" s="1">
        <v>72</v>
      </c>
      <c r="N194" s="1">
        <v>17.603911980440099</v>
      </c>
      <c r="O194" s="1" t="s">
        <v>5862</v>
      </c>
      <c r="P194" s="1"/>
      <c r="Q194" s="1"/>
    </row>
    <row r="195" spans="1:17" x14ac:dyDescent="0.3">
      <c r="A195" s="1" t="s">
        <v>75</v>
      </c>
      <c r="B195" s="1" t="s">
        <v>5768</v>
      </c>
      <c r="C195" s="1">
        <v>1</v>
      </c>
      <c r="D195" s="1" t="s">
        <v>5796</v>
      </c>
      <c r="E195" s="1">
        <v>23</v>
      </c>
      <c r="F195" s="1" t="s">
        <v>5898</v>
      </c>
      <c r="G195" s="1" t="s">
        <v>5806</v>
      </c>
      <c r="H195" s="1" t="s">
        <v>5807</v>
      </c>
      <c r="I195" s="1" t="b">
        <v>0</v>
      </c>
      <c r="J195" s="1">
        <v>0</v>
      </c>
      <c r="K195" s="1">
        <v>5</v>
      </c>
      <c r="L195" s="1">
        <v>5</v>
      </c>
      <c r="M195" s="1">
        <v>69</v>
      </c>
      <c r="N195" s="1">
        <v>16.8704156479217</v>
      </c>
      <c r="O195" s="1" t="s">
        <v>5808</v>
      </c>
      <c r="P195" s="1"/>
      <c r="Q195" s="1"/>
    </row>
    <row r="196" spans="1:17" x14ac:dyDescent="0.3">
      <c r="A196" s="1" t="s">
        <v>75</v>
      </c>
      <c r="B196" s="1" t="s">
        <v>5768</v>
      </c>
      <c r="C196" s="1">
        <v>1</v>
      </c>
      <c r="D196" s="1" t="s">
        <v>5796</v>
      </c>
      <c r="E196" s="1">
        <v>23</v>
      </c>
      <c r="F196" s="1" t="s">
        <v>5898</v>
      </c>
      <c r="G196" s="1" t="s">
        <v>5834</v>
      </c>
      <c r="H196" s="1" t="s">
        <v>5799</v>
      </c>
      <c r="I196" s="1" t="b">
        <v>0</v>
      </c>
      <c r="J196" s="1">
        <v>18</v>
      </c>
      <c r="K196" s="1">
        <v>0</v>
      </c>
      <c r="L196" s="1">
        <v>0</v>
      </c>
      <c r="M196" s="1">
        <v>37</v>
      </c>
      <c r="N196" s="1">
        <v>9.0464547677261606</v>
      </c>
      <c r="O196" s="1" t="s">
        <v>5871</v>
      </c>
      <c r="P196" s="1"/>
      <c r="Q196" s="1"/>
    </row>
    <row r="197" spans="1:17" x14ac:dyDescent="0.3">
      <c r="A197" s="1" t="s">
        <v>75</v>
      </c>
      <c r="B197" s="1" t="s">
        <v>5768</v>
      </c>
      <c r="C197" s="1">
        <v>1</v>
      </c>
      <c r="D197" s="1" t="s">
        <v>5796</v>
      </c>
      <c r="E197" s="1">
        <v>23</v>
      </c>
      <c r="F197" s="1" t="s">
        <v>5898</v>
      </c>
      <c r="G197" s="1" t="s">
        <v>5803</v>
      </c>
      <c r="H197" s="1" t="s">
        <v>5828</v>
      </c>
      <c r="I197" s="1" t="b">
        <v>0</v>
      </c>
      <c r="J197" s="1">
        <v>0</v>
      </c>
      <c r="K197" s="1">
        <v>1</v>
      </c>
      <c r="L197" s="1">
        <v>0</v>
      </c>
      <c r="M197" s="1">
        <v>35</v>
      </c>
      <c r="N197" s="1">
        <v>8.5574572127139295</v>
      </c>
      <c r="O197" s="1" t="s">
        <v>5829</v>
      </c>
      <c r="P197" s="1"/>
      <c r="Q197" s="1"/>
    </row>
    <row r="198" spans="1:17" x14ac:dyDescent="0.3">
      <c r="A198" s="1" t="s">
        <v>75</v>
      </c>
      <c r="B198" s="1" t="s">
        <v>5768</v>
      </c>
      <c r="C198" s="1">
        <v>1</v>
      </c>
      <c r="D198" s="1" t="s">
        <v>5796</v>
      </c>
      <c r="E198" s="1">
        <v>23</v>
      </c>
      <c r="F198" s="1" t="s">
        <v>5898</v>
      </c>
      <c r="G198" s="1" t="s">
        <v>5798</v>
      </c>
      <c r="H198" s="1" t="s">
        <v>5799</v>
      </c>
      <c r="I198" s="1" t="b">
        <v>0</v>
      </c>
      <c r="J198" s="1">
        <v>0</v>
      </c>
      <c r="K198" s="1">
        <v>0</v>
      </c>
      <c r="L198" s="1">
        <v>8</v>
      </c>
      <c r="M198" s="1">
        <v>35</v>
      </c>
      <c r="N198" s="1">
        <v>8.5574572127139295</v>
      </c>
      <c r="O198" s="1" t="s">
        <v>5818</v>
      </c>
      <c r="P198" s="1"/>
      <c r="Q198" s="1"/>
    </row>
    <row r="199" spans="1:17" x14ac:dyDescent="0.3">
      <c r="A199" s="1" t="s">
        <v>75</v>
      </c>
      <c r="B199" s="1" t="s">
        <v>5768</v>
      </c>
      <c r="C199" s="1">
        <v>1</v>
      </c>
      <c r="D199" s="1" t="s">
        <v>5796</v>
      </c>
      <c r="E199" s="1">
        <v>23</v>
      </c>
      <c r="F199" s="1" t="s">
        <v>5898</v>
      </c>
      <c r="G199" s="1" t="s">
        <v>5801</v>
      </c>
      <c r="H199" s="1" t="s">
        <v>5799</v>
      </c>
      <c r="I199" s="1" t="b">
        <v>0</v>
      </c>
      <c r="J199" s="1">
        <v>1</v>
      </c>
      <c r="K199" s="1">
        <v>0</v>
      </c>
      <c r="L199" s="1">
        <v>0</v>
      </c>
      <c r="M199" s="1">
        <v>25</v>
      </c>
      <c r="N199" s="1">
        <v>6.1124694376528099</v>
      </c>
      <c r="O199" s="1" t="s">
        <v>5802</v>
      </c>
      <c r="P199" s="1"/>
      <c r="Q199" s="1"/>
    </row>
    <row r="200" spans="1:17" x14ac:dyDescent="0.3">
      <c r="A200" s="1" t="s">
        <v>75</v>
      </c>
      <c r="B200" s="1" t="s">
        <v>5768</v>
      </c>
      <c r="C200" s="1">
        <v>1</v>
      </c>
      <c r="D200" s="1" t="s">
        <v>5796</v>
      </c>
      <c r="E200" s="1">
        <v>23</v>
      </c>
      <c r="F200" s="1" t="s">
        <v>5898</v>
      </c>
      <c r="G200" s="1" t="s">
        <v>5851</v>
      </c>
      <c r="H200" s="1" t="s">
        <v>5807</v>
      </c>
      <c r="I200" s="1" t="b">
        <v>0</v>
      </c>
      <c r="J200" s="1">
        <v>3</v>
      </c>
      <c r="K200" s="1">
        <v>5</v>
      </c>
      <c r="L200" s="1">
        <v>5</v>
      </c>
      <c r="M200" s="1">
        <v>16</v>
      </c>
      <c r="N200" s="1">
        <v>3.91198044009779</v>
      </c>
      <c r="O200" s="1" t="s">
        <v>5899</v>
      </c>
      <c r="P200" s="1"/>
      <c r="Q200" s="1"/>
    </row>
    <row r="201" spans="1:17" x14ac:dyDescent="0.3">
      <c r="A201" s="1" t="s">
        <v>75</v>
      </c>
      <c r="B201" s="1" t="s">
        <v>5768</v>
      </c>
      <c r="C201" s="1">
        <v>1</v>
      </c>
      <c r="D201" s="1" t="s">
        <v>5796</v>
      </c>
      <c r="E201" s="1">
        <v>23</v>
      </c>
      <c r="F201" s="1" t="s">
        <v>5898</v>
      </c>
      <c r="G201" s="1" t="s">
        <v>5851</v>
      </c>
      <c r="H201" s="1" t="s">
        <v>5807</v>
      </c>
      <c r="I201" s="1" t="b">
        <v>0</v>
      </c>
      <c r="J201" s="1">
        <v>1</v>
      </c>
      <c r="K201" s="1">
        <v>5</v>
      </c>
      <c r="L201" s="1">
        <v>4</v>
      </c>
      <c r="M201" s="1">
        <v>11</v>
      </c>
      <c r="N201" s="1">
        <v>2.6894865525672298</v>
      </c>
      <c r="O201" s="1" t="s">
        <v>5865</v>
      </c>
      <c r="P201" s="1"/>
      <c r="Q201" s="1"/>
    </row>
    <row r="202" spans="1:17" x14ac:dyDescent="0.3">
      <c r="A202" s="1" t="s">
        <v>75</v>
      </c>
      <c r="B202" s="1" t="s">
        <v>5768</v>
      </c>
      <c r="C202" s="1">
        <v>1</v>
      </c>
      <c r="D202" s="1" t="s">
        <v>5796</v>
      </c>
      <c r="E202" s="1">
        <v>23</v>
      </c>
      <c r="F202" s="1" t="s">
        <v>5898</v>
      </c>
      <c r="G202" s="1" t="s">
        <v>5798</v>
      </c>
      <c r="H202" s="1" t="s">
        <v>5799</v>
      </c>
      <c r="I202" s="1" t="b">
        <v>0</v>
      </c>
      <c r="J202" s="1">
        <v>0</v>
      </c>
      <c r="K202" s="1">
        <v>0</v>
      </c>
      <c r="L202" s="1">
        <v>9</v>
      </c>
      <c r="M202" s="1">
        <v>8</v>
      </c>
      <c r="N202" s="1">
        <v>1.9559902200488899</v>
      </c>
      <c r="O202" s="1" t="s">
        <v>5800</v>
      </c>
      <c r="P202" s="1"/>
      <c r="Q202" s="1"/>
    </row>
    <row r="203" spans="1:17" x14ac:dyDescent="0.3">
      <c r="A203" s="1" t="s">
        <v>75</v>
      </c>
      <c r="B203" s="1" t="s">
        <v>5768</v>
      </c>
      <c r="C203" s="1">
        <v>1</v>
      </c>
      <c r="D203" s="1" t="s">
        <v>5796</v>
      </c>
      <c r="E203" s="1">
        <v>23</v>
      </c>
      <c r="F203" s="1" t="s">
        <v>5898</v>
      </c>
      <c r="G203" s="1" t="s">
        <v>5803</v>
      </c>
      <c r="H203" s="1" t="s">
        <v>5804</v>
      </c>
      <c r="I203" s="1" t="b">
        <v>0</v>
      </c>
      <c r="J203" s="1">
        <v>0</v>
      </c>
      <c r="K203" s="1">
        <v>1</v>
      </c>
      <c r="L203" s="1">
        <v>0</v>
      </c>
      <c r="M203" s="1">
        <v>8</v>
      </c>
      <c r="N203" s="1">
        <v>1.9559902200488899</v>
      </c>
      <c r="O203" s="1" t="s">
        <v>5805</v>
      </c>
      <c r="P203" s="1"/>
      <c r="Q203" s="1"/>
    </row>
    <row r="204" spans="1:17" x14ac:dyDescent="0.3">
      <c r="A204" s="1" t="s">
        <v>75</v>
      </c>
      <c r="B204" s="1" t="s">
        <v>5768</v>
      </c>
      <c r="C204" s="1">
        <v>1</v>
      </c>
      <c r="D204" s="1" t="s">
        <v>5796</v>
      </c>
      <c r="E204" s="1">
        <v>23</v>
      </c>
      <c r="F204" s="1" t="s">
        <v>5898</v>
      </c>
      <c r="G204" s="1" t="s">
        <v>5819</v>
      </c>
      <c r="H204" s="1" t="s">
        <v>5820</v>
      </c>
      <c r="I204" s="1" t="b">
        <v>0</v>
      </c>
      <c r="J204" s="1">
        <v>0</v>
      </c>
      <c r="K204" s="1">
        <v>3</v>
      </c>
      <c r="L204" s="1">
        <v>7</v>
      </c>
      <c r="M204" s="1">
        <v>5</v>
      </c>
      <c r="N204" s="1">
        <v>1.22249388753056</v>
      </c>
      <c r="O204" s="1" t="s">
        <v>5821</v>
      </c>
      <c r="P204" s="1"/>
      <c r="Q204" s="1"/>
    </row>
    <row r="205" spans="1:17" x14ac:dyDescent="0.3">
      <c r="A205" s="1" t="s">
        <v>75</v>
      </c>
      <c r="B205" s="1" t="s">
        <v>5768</v>
      </c>
      <c r="C205" s="1">
        <v>1</v>
      </c>
      <c r="D205" s="1" t="s">
        <v>5796</v>
      </c>
      <c r="E205" s="1">
        <v>23</v>
      </c>
      <c r="F205" s="1" t="s">
        <v>5898</v>
      </c>
      <c r="G205" s="1" t="s">
        <v>5819</v>
      </c>
      <c r="H205" s="1" t="s">
        <v>5820</v>
      </c>
      <c r="I205" s="1" t="b">
        <v>0</v>
      </c>
      <c r="J205" s="1">
        <v>0</v>
      </c>
      <c r="K205" s="1">
        <v>3</v>
      </c>
      <c r="L205" s="1">
        <v>8</v>
      </c>
      <c r="M205" s="1">
        <v>5</v>
      </c>
      <c r="N205" s="1">
        <v>1.22249388753056</v>
      </c>
      <c r="O205" s="1" t="s">
        <v>5833</v>
      </c>
      <c r="P205" s="1"/>
      <c r="Q205" s="1"/>
    </row>
    <row r="206" spans="1:17" x14ac:dyDescent="0.3">
      <c r="A206" s="1" t="s">
        <v>75</v>
      </c>
      <c r="B206" s="1" t="s">
        <v>5768</v>
      </c>
      <c r="C206" s="1">
        <v>1</v>
      </c>
      <c r="D206" s="1" t="s">
        <v>5796</v>
      </c>
      <c r="E206" s="1">
        <v>23</v>
      </c>
      <c r="F206" s="1" t="s">
        <v>5898</v>
      </c>
      <c r="G206" s="1" t="s">
        <v>5840</v>
      </c>
      <c r="H206" s="1" t="s">
        <v>5799</v>
      </c>
      <c r="I206" s="1" t="b">
        <v>0</v>
      </c>
      <c r="J206" s="1">
        <v>5</v>
      </c>
      <c r="K206" s="1">
        <v>0</v>
      </c>
      <c r="L206" s="1">
        <v>2</v>
      </c>
      <c r="M206" s="1">
        <v>5</v>
      </c>
      <c r="N206" s="1">
        <v>1.22249388753056</v>
      </c>
      <c r="O206" s="1" t="s">
        <v>5844</v>
      </c>
      <c r="P206" s="1"/>
      <c r="Q206" s="1"/>
    </row>
    <row r="207" spans="1:17" x14ac:dyDescent="0.3">
      <c r="A207" s="1" t="s">
        <v>75</v>
      </c>
      <c r="B207" s="1" t="s">
        <v>5768</v>
      </c>
      <c r="C207" s="1">
        <v>1</v>
      </c>
      <c r="D207" s="1" t="s">
        <v>5796</v>
      </c>
      <c r="E207" s="1">
        <v>24</v>
      </c>
      <c r="F207" s="1" t="s">
        <v>5900</v>
      </c>
      <c r="G207" s="1" t="s">
        <v>5814</v>
      </c>
      <c r="H207" s="1" t="s">
        <v>5799</v>
      </c>
      <c r="I207" s="1" t="b">
        <v>1</v>
      </c>
      <c r="J207" s="1">
        <v>0</v>
      </c>
      <c r="K207" s="1">
        <v>0</v>
      </c>
      <c r="L207" s="1">
        <v>0</v>
      </c>
      <c r="M207" s="1">
        <v>50</v>
      </c>
      <c r="N207" s="1">
        <v>28.089887640449401</v>
      </c>
      <c r="O207" s="1" t="s">
        <v>5815</v>
      </c>
      <c r="P207" s="1"/>
      <c r="Q207" s="1"/>
    </row>
    <row r="208" spans="1:17" x14ac:dyDescent="0.3">
      <c r="A208" s="1" t="s">
        <v>75</v>
      </c>
      <c r="B208" s="1" t="s">
        <v>5768</v>
      </c>
      <c r="C208" s="1">
        <v>1</v>
      </c>
      <c r="D208" s="1" t="s">
        <v>5796</v>
      </c>
      <c r="E208" s="1">
        <v>24</v>
      </c>
      <c r="F208" s="1" t="s">
        <v>5900</v>
      </c>
      <c r="G208" s="1" t="s">
        <v>5801</v>
      </c>
      <c r="H208" s="1" t="s">
        <v>5799</v>
      </c>
      <c r="I208" s="1" t="b">
        <v>0</v>
      </c>
      <c r="J208" s="1">
        <v>1</v>
      </c>
      <c r="K208" s="1">
        <v>0</v>
      </c>
      <c r="L208" s="1">
        <v>0</v>
      </c>
      <c r="M208" s="1">
        <v>36</v>
      </c>
      <c r="N208" s="1">
        <v>20.2247191011236</v>
      </c>
      <c r="O208" s="1" t="s">
        <v>5802</v>
      </c>
      <c r="P208" s="1"/>
      <c r="Q208" s="1"/>
    </row>
    <row r="209" spans="1:17" x14ac:dyDescent="0.3">
      <c r="A209" s="1" t="s">
        <v>75</v>
      </c>
      <c r="B209" s="1" t="s">
        <v>5768</v>
      </c>
      <c r="C209" s="1">
        <v>1</v>
      </c>
      <c r="D209" s="1" t="s">
        <v>5796</v>
      </c>
      <c r="E209" s="1">
        <v>24</v>
      </c>
      <c r="F209" s="1" t="s">
        <v>5900</v>
      </c>
      <c r="G209" s="1" t="s">
        <v>5798</v>
      </c>
      <c r="H209" s="1" t="s">
        <v>5799</v>
      </c>
      <c r="I209" s="1" t="b">
        <v>0</v>
      </c>
      <c r="J209" s="1">
        <v>0</v>
      </c>
      <c r="K209" s="1">
        <v>0</v>
      </c>
      <c r="L209" s="1">
        <v>9</v>
      </c>
      <c r="M209" s="1">
        <v>21</v>
      </c>
      <c r="N209" s="1">
        <v>11.797752808988699</v>
      </c>
      <c r="O209" s="1" t="s">
        <v>5800</v>
      </c>
      <c r="P209" s="1"/>
      <c r="Q209" s="1"/>
    </row>
    <row r="210" spans="1:17" x14ac:dyDescent="0.3">
      <c r="A210" s="1" t="s">
        <v>75</v>
      </c>
      <c r="B210" s="1" t="s">
        <v>5768</v>
      </c>
      <c r="C210" s="1">
        <v>1</v>
      </c>
      <c r="D210" s="1" t="s">
        <v>5796</v>
      </c>
      <c r="E210" s="1">
        <v>24</v>
      </c>
      <c r="F210" s="1" t="s">
        <v>5900</v>
      </c>
      <c r="G210" s="1" t="s">
        <v>5798</v>
      </c>
      <c r="H210" s="1" t="s">
        <v>5799</v>
      </c>
      <c r="I210" s="1" t="b">
        <v>0</v>
      </c>
      <c r="J210" s="1">
        <v>0</v>
      </c>
      <c r="K210" s="1">
        <v>0</v>
      </c>
      <c r="L210" s="1">
        <v>14</v>
      </c>
      <c r="M210" s="1">
        <v>18</v>
      </c>
      <c r="N210" s="1">
        <v>10.1123595505618</v>
      </c>
      <c r="O210" s="1" t="s">
        <v>5826</v>
      </c>
      <c r="P210" s="1"/>
      <c r="Q210" s="1"/>
    </row>
    <row r="211" spans="1:17" x14ac:dyDescent="0.3">
      <c r="A211" s="1" t="s">
        <v>75</v>
      </c>
      <c r="B211" s="1" t="s">
        <v>5768</v>
      </c>
      <c r="C211" s="1">
        <v>1</v>
      </c>
      <c r="D211" s="1" t="s">
        <v>5796</v>
      </c>
      <c r="E211" s="1">
        <v>24</v>
      </c>
      <c r="F211" s="1" t="s">
        <v>5900</v>
      </c>
      <c r="G211" s="1" t="s">
        <v>5803</v>
      </c>
      <c r="H211" s="1" t="s">
        <v>5804</v>
      </c>
      <c r="I211" s="1" t="b">
        <v>0</v>
      </c>
      <c r="J211" s="1">
        <v>0</v>
      </c>
      <c r="K211" s="1">
        <v>1</v>
      </c>
      <c r="L211" s="1">
        <v>0</v>
      </c>
      <c r="M211" s="1">
        <v>12</v>
      </c>
      <c r="N211" s="1">
        <v>6.7415730337078603</v>
      </c>
      <c r="O211" s="1" t="s">
        <v>5805</v>
      </c>
      <c r="P211" s="1"/>
      <c r="Q211" s="1"/>
    </row>
    <row r="212" spans="1:17" x14ac:dyDescent="0.3">
      <c r="A212" s="1" t="s">
        <v>75</v>
      </c>
      <c r="B212" s="1" t="s">
        <v>5768</v>
      </c>
      <c r="C212" s="1">
        <v>1</v>
      </c>
      <c r="D212" s="1" t="s">
        <v>5796</v>
      </c>
      <c r="E212" s="1">
        <v>24</v>
      </c>
      <c r="F212" s="1" t="s">
        <v>5900</v>
      </c>
      <c r="G212" s="1" t="s">
        <v>5806</v>
      </c>
      <c r="H212" s="1" t="s">
        <v>5807</v>
      </c>
      <c r="I212" s="1" t="b">
        <v>0</v>
      </c>
      <c r="J212" s="1">
        <v>0</v>
      </c>
      <c r="K212" s="1">
        <v>5</v>
      </c>
      <c r="L212" s="1">
        <v>5</v>
      </c>
      <c r="M212" s="1">
        <v>8</v>
      </c>
      <c r="N212" s="1">
        <v>4.4943820224719104</v>
      </c>
      <c r="O212" s="1" t="s">
        <v>5808</v>
      </c>
      <c r="P212" s="1"/>
      <c r="Q212" s="1"/>
    </row>
    <row r="213" spans="1:17" x14ac:dyDescent="0.3">
      <c r="A213" s="1" t="s">
        <v>75</v>
      </c>
      <c r="B213" s="1" t="s">
        <v>5768</v>
      </c>
      <c r="C213" s="1">
        <v>1</v>
      </c>
      <c r="D213" s="1" t="s">
        <v>5796</v>
      </c>
      <c r="E213" s="1">
        <v>24</v>
      </c>
      <c r="F213" s="1" t="s">
        <v>5900</v>
      </c>
      <c r="G213" s="1" t="s">
        <v>5834</v>
      </c>
      <c r="H213" s="1" t="s">
        <v>5799</v>
      </c>
      <c r="I213" s="1" t="b">
        <v>0</v>
      </c>
      <c r="J213" s="1">
        <v>18</v>
      </c>
      <c r="K213" s="1">
        <v>0</v>
      </c>
      <c r="L213" s="1">
        <v>0</v>
      </c>
      <c r="M213" s="1">
        <v>4</v>
      </c>
      <c r="N213" s="1">
        <v>2.2471910112359499</v>
      </c>
      <c r="O213" s="1" t="s">
        <v>5901</v>
      </c>
      <c r="P213" s="1"/>
      <c r="Q213" s="1"/>
    </row>
    <row r="214" spans="1:17" x14ac:dyDescent="0.3">
      <c r="A214" s="1" t="s">
        <v>75</v>
      </c>
      <c r="B214" s="1" t="s">
        <v>5768</v>
      </c>
      <c r="C214" s="1">
        <v>1</v>
      </c>
      <c r="D214" s="1" t="s">
        <v>5796</v>
      </c>
      <c r="E214" s="1">
        <v>24</v>
      </c>
      <c r="F214" s="1" t="s">
        <v>5900</v>
      </c>
      <c r="G214" s="1" t="s">
        <v>5798</v>
      </c>
      <c r="H214" s="1" t="s">
        <v>5799</v>
      </c>
      <c r="I214" s="1" t="b">
        <v>0</v>
      </c>
      <c r="J214" s="1">
        <v>0</v>
      </c>
      <c r="K214" s="1">
        <v>0</v>
      </c>
      <c r="L214" s="1">
        <v>8</v>
      </c>
      <c r="M214" s="1">
        <v>4</v>
      </c>
      <c r="N214" s="1">
        <v>2.2471910112359499</v>
      </c>
      <c r="O214" s="1" t="s">
        <v>5818</v>
      </c>
      <c r="P214" s="1"/>
      <c r="Q214" s="1"/>
    </row>
    <row r="215" spans="1:17" x14ac:dyDescent="0.3">
      <c r="A215" s="1" t="s">
        <v>75</v>
      </c>
      <c r="B215" s="1" t="s">
        <v>5768</v>
      </c>
      <c r="C215" s="1">
        <v>1</v>
      </c>
      <c r="D215" s="1" t="s">
        <v>5796</v>
      </c>
      <c r="E215" s="1">
        <v>24</v>
      </c>
      <c r="F215" s="1" t="s">
        <v>5900</v>
      </c>
      <c r="G215" s="1" t="s">
        <v>5834</v>
      </c>
      <c r="H215" s="1" t="s">
        <v>5799</v>
      </c>
      <c r="I215" s="1" t="b">
        <v>0</v>
      </c>
      <c r="J215" s="1">
        <v>8</v>
      </c>
      <c r="K215" s="1">
        <v>0</v>
      </c>
      <c r="L215" s="1">
        <v>0</v>
      </c>
      <c r="M215" s="1">
        <v>3</v>
      </c>
      <c r="N215" s="1">
        <v>1.68539325842696</v>
      </c>
      <c r="O215" s="1" t="s">
        <v>5902</v>
      </c>
      <c r="P215" s="1"/>
      <c r="Q215" s="1"/>
    </row>
    <row r="216" spans="1:17" x14ac:dyDescent="0.3">
      <c r="A216" s="1" t="s">
        <v>75</v>
      </c>
      <c r="B216" s="1" t="s">
        <v>5768</v>
      </c>
      <c r="C216" s="1">
        <v>1</v>
      </c>
      <c r="D216" s="1" t="s">
        <v>5796</v>
      </c>
      <c r="E216" s="1">
        <v>24</v>
      </c>
      <c r="F216" s="1" t="s">
        <v>5900</v>
      </c>
      <c r="G216" s="1" t="s">
        <v>5798</v>
      </c>
      <c r="H216" s="1" t="s">
        <v>5799</v>
      </c>
      <c r="I216" s="1" t="b">
        <v>0</v>
      </c>
      <c r="J216" s="1">
        <v>0</v>
      </c>
      <c r="K216" s="1">
        <v>0</v>
      </c>
      <c r="L216" s="1">
        <v>9</v>
      </c>
      <c r="M216" s="1">
        <v>2</v>
      </c>
      <c r="N216" s="1">
        <v>1.1235955056179701</v>
      </c>
      <c r="O216" s="1" t="s">
        <v>5813</v>
      </c>
      <c r="P216" s="1"/>
      <c r="Q216" s="1"/>
    </row>
    <row r="217" spans="1:17" x14ac:dyDescent="0.3">
      <c r="A217" s="1" t="s">
        <v>75</v>
      </c>
      <c r="B217" s="1" t="s">
        <v>5768</v>
      </c>
      <c r="C217" s="1">
        <v>1</v>
      </c>
      <c r="D217" s="1" t="s">
        <v>5796</v>
      </c>
      <c r="E217" s="1">
        <v>24</v>
      </c>
      <c r="F217" s="1" t="s">
        <v>5900</v>
      </c>
      <c r="G217" s="1" t="s">
        <v>5801</v>
      </c>
      <c r="H217" s="1" t="s">
        <v>5799</v>
      </c>
      <c r="I217" s="1" t="b">
        <v>0</v>
      </c>
      <c r="J217" s="1">
        <v>1</v>
      </c>
      <c r="K217" s="1">
        <v>0</v>
      </c>
      <c r="L217" s="1">
        <v>1</v>
      </c>
      <c r="M217" s="1">
        <v>2</v>
      </c>
      <c r="N217" s="1">
        <v>1.1235955056179701</v>
      </c>
      <c r="O217" s="1" t="s">
        <v>5903</v>
      </c>
      <c r="P217" s="1"/>
      <c r="Q217" s="1"/>
    </row>
    <row r="218" spans="1:17" x14ac:dyDescent="0.3">
      <c r="A218" s="1" t="s">
        <v>75</v>
      </c>
      <c r="B218" s="1" t="s">
        <v>5768</v>
      </c>
      <c r="C218" s="1">
        <v>1</v>
      </c>
      <c r="D218" s="1" t="s">
        <v>5796</v>
      </c>
      <c r="E218" s="1">
        <v>24</v>
      </c>
      <c r="F218" s="1" t="s">
        <v>5900</v>
      </c>
      <c r="G218" s="1" t="s">
        <v>5834</v>
      </c>
      <c r="H218" s="1" t="s">
        <v>5799</v>
      </c>
      <c r="I218" s="1" t="b">
        <v>0</v>
      </c>
      <c r="J218" s="1">
        <v>6</v>
      </c>
      <c r="K218" s="1">
        <v>0</v>
      </c>
      <c r="L218" s="1">
        <v>0</v>
      </c>
      <c r="M218" s="1">
        <v>2</v>
      </c>
      <c r="N218" s="1">
        <v>1.1235955056179701</v>
      </c>
      <c r="O218" s="1" t="s">
        <v>5875</v>
      </c>
      <c r="P218" s="1"/>
      <c r="Q218" s="1"/>
    </row>
    <row r="219" spans="1:17" x14ac:dyDescent="0.3">
      <c r="A219" s="1" t="s">
        <v>75</v>
      </c>
      <c r="B219" s="1" t="s">
        <v>5768</v>
      </c>
      <c r="C219" s="1">
        <v>1</v>
      </c>
      <c r="D219" s="1" t="s">
        <v>5796</v>
      </c>
      <c r="E219" s="1">
        <v>25</v>
      </c>
      <c r="F219" s="1" t="s">
        <v>5904</v>
      </c>
      <c r="G219" s="1" t="s">
        <v>5798</v>
      </c>
      <c r="H219" s="1" t="s">
        <v>5799</v>
      </c>
      <c r="I219" s="1" t="b">
        <v>0</v>
      </c>
      <c r="J219" s="1">
        <v>0</v>
      </c>
      <c r="K219" s="1">
        <v>0</v>
      </c>
      <c r="L219" s="1">
        <v>8</v>
      </c>
      <c r="M219" s="1">
        <v>108</v>
      </c>
      <c r="N219" s="1">
        <v>25.352112676056301</v>
      </c>
      <c r="O219" s="1" t="s">
        <v>5818</v>
      </c>
      <c r="P219" s="1"/>
      <c r="Q219" s="1"/>
    </row>
    <row r="220" spans="1:17" x14ac:dyDescent="0.3">
      <c r="A220" s="1" t="s">
        <v>75</v>
      </c>
      <c r="B220" s="1" t="s">
        <v>5768</v>
      </c>
      <c r="C220" s="1">
        <v>1</v>
      </c>
      <c r="D220" s="1" t="s">
        <v>5796</v>
      </c>
      <c r="E220" s="1">
        <v>25</v>
      </c>
      <c r="F220" s="1" t="s">
        <v>5904</v>
      </c>
      <c r="G220" s="1" t="s">
        <v>5806</v>
      </c>
      <c r="H220" s="1" t="s">
        <v>5807</v>
      </c>
      <c r="I220" s="1" t="b">
        <v>0</v>
      </c>
      <c r="J220" s="1">
        <v>0</v>
      </c>
      <c r="K220" s="1">
        <v>5</v>
      </c>
      <c r="L220" s="1">
        <v>5</v>
      </c>
      <c r="M220" s="1">
        <v>90</v>
      </c>
      <c r="N220" s="1">
        <v>21.126760563380198</v>
      </c>
      <c r="O220" s="1" t="s">
        <v>5808</v>
      </c>
      <c r="P220" s="1"/>
      <c r="Q220" s="1"/>
    </row>
    <row r="221" spans="1:17" x14ac:dyDescent="0.3">
      <c r="A221" s="1" t="s">
        <v>75</v>
      </c>
      <c r="B221" s="1" t="s">
        <v>5768</v>
      </c>
      <c r="C221" s="1">
        <v>1</v>
      </c>
      <c r="D221" s="1" t="s">
        <v>5796</v>
      </c>
      <c r="E221" s="1">
        <v>25</v>
      </c>
      <c r="F221" s="1" t="s">
        <v>5904</v>
      </c>
      <c r="G221" s="1" t="s">
        <v>5803</v>
      </c>
      <c r="H221" s="1" t="s">
        <v>5828</v>
      </c>
      <c r="I221" s="1" t="b">
        <v>0</v>
      </c>
      <c r="J221" s="1">
        <v>0</v>
      </c>
      <c r="K221" s="1">
        <v>1</v>
      </c>
      <c r="L221" s="1">
        <v>0</v>
      </c>
      <c r="M221" s="1">
        <v>31</v>
      </c>
      <c r="N221" s="1">
        <v>7.2769953051643199</v>
      </c>
      <c r="O221" s="1" t="s">
        <v>5842</v>
      </c>
      <c r="P221" s="1"/>
      <c r="Q221" s="1"/>
    </row>
    <row r="222" spans="1:17" x14ac:dyDescent="0.3">
      <c r="A222" s="1" t="s">
        <v>75</v>
      </c>
      <c r="B222" s="1" t="s">
        <v>5768</v>
      </c>
      <c r="C222" s="1">
        <v>1</v>
      </c>
      <c r="D222" s="1" t="s">
        <v>5796</v>
      </c>
      <c r="E222" s="1">
        <v>25</v>
      </c>
      <c r="F222" s="1" t="s">
        <v>5904</v>
      </c>
      <c r="G222" s="1" t="s">
        <v>5834</v>
      </c>
      <c r="H222" s="1" t="s">
        <v>5799</v>
      </c>
      <c r="I222" s="1" t="b">
        <v>0</v>
      </c>
      <c r="J222" s="1">
        <v>8</v>
      </c>
      <c r="K222" s="1">
        <v>0</v>
      </c>
      <c r="L222" s="1">
        <v>0</v>
      </c>
      <c r="M222" s="1">
        <v>29</v>
      </c>
      <c r="N222" s="1">
        <v>6.8075117370892002</v>
      </c>
      <c r="O222" s="1" t="s">
        <v>5902</v>
      </c>
      <c r="P222" s="1"/>
      <c r="Q222" s="1"/>
    </row>
    <row r="223" spans="1:17" x14ac:dyDescent="0.3">
      <c r="A223" s="1" t="s">
        <v>75</v>
      </c>
      <c r="B223" s="1" t="s">
        <v>5768</v>
      </c>
      <c r="C223" s="1">
        <v>1</v>
      </c>
      <c r="D223" s="1" t="s">
        <v>5796</v>
      </c>
      <c r="E223" s="1">
        <v>25</v>
      </c>
      <c r="F223" s="1" t="s">
        <v>5904</v>
      </c>
      <c r="G223" s="1" t="s">
        <v>5801</v>
      </c>
      <c r="H223" s="1" t="s">
        <v>5799</v>
      </c>
      <c r="I223" s="1" t="b">
        <v>0</v>
      </c>
      <c r="J223" s="1">
        <v>1</v>
      </c>
      <c r="K223" s="1">
        <v>0</v>
      </c>
      <c r="L223" s="1">
        <v>0</v>
      </c>
      <c r="M223" s="1">
        <v>21</v>
      </c>
      <c r="N223" s="1">
        <v>4.9295774647887303</v>
      </c>
      <c r="O223" s="1" t="s">
        <v>5802</v>
      </c>
      <c r="P223" s="1"/>
      <c r="Q223" s="1"/>
    </row>
    <row r="224" spans="1:17" x14ac:dyDescent="0.3">
      <c r="A224" s="1" t="s">
        <v>75</v>
      </c>
      <c r="B224" s="1" t="s">
        <v>5768</v>
      </c>
      <c r="C224" s="1">
        <v>1</v>
      </c>
      <c r="D224" s="1" t="s">
        <v>5796</v>
      </c>
      <c r="E224" s="1">
        <v>25</v>
      </c>
      <c r="F224" s="1" t="s">
        <v>5904</v>
      </c>
      <c r="G224" s="1" t="s">
        <v>5834</v>
      </c>
      <c r="H224" s="1" t="s">
        <v>5799</v>
      </c>
      <c r="I224" s="1" t="b">
        <v>0</v>
      </c>
      <c r="J224" s="1">
        <v>12</v>
      </c>
      <c r="K224" s="1">
        <v>0</v>
      </c>
      <c r="L224" s="1">
        <v>0</v>
      </c>
      <c r="M224" s="1">
        <v>20</v>
      </c>
      <c r="N224" s="1">
        <v>4.6948356807511704</v>
      </c>
      <c r="O224" s="1" t="s">
        <v>5905</v>
      </c>
      <c r="P224" s="1"/>
      <c r="Q224" s="1"/>
    </row>
    <row r="225" spans="1:17" x14ac:dyDescent="0.3">
      <c r="A225" s="1" t="s">
        <v>75</v>
      </c>
      <c r="B225" s="1" t="s">
        <v>5768</v>
      </c>
      <c r="C225" s="1">
        <v>1</v>
      </c>
      <c r="D225" s="1" t="s">
        <v>5796</v>
      </c>
      <c r="E225" s="1">
        <v>25</v>
      </c>
      <c r="F225" s="1" t="s">
        <v>5904</v>
      </c>
      <c r="G225" s="1" t="s">
        <v>5814</v>
      </c>
      <c r="H225" s="1" t="s">
        <v>5799</v>
      </c>
      <c r="I225" s="1" t="b">
        <v>1</v>
      </c>
      <c r="J225" s="1">
        <v>0</v>
      </c>
      <c r="K225" s="1">
        <v>0</v>
      </c>
      <c r="L225" s="1">
        <v>0</v>
      </c>
      <c r="M225" s="1">
        <v>13</v>
      </c>
      <c r="N225" s="1">
        <v>3.0516431924882599</v>
      </c>
      <c r="O225" s="1" t="s">
        <v>5815</v>
      </c>
      <c r="P225" s="1"/>
      <c r="Q225" s="1"/>
    </row>
    <row r="226" spans="1:17" x14ac:dyDescent="0.3">
      <c r="A226" s="1" t="s">
        <v>75</v>
      </c>
      <c r="B226" s="1" t="s">
        <v>5768</v>
      </c>
      <c r="C226" s="1">
        <v>1</v>
      </c>
      <c r="D226" s="1" t="s">
        <v>5796</v>
      </c>
      <c r="E226" s="1">
        <v>25</v>
      </c>
      <c r="F226" s="1" t="s">
        <v>5904</v>
      </c>
      <c r="G226" s="1" t="s">
        <v>5810</v>
      </c>
      <c r="H226" s="1" t="s">
        <v>5799</v>
      </c>
      <c r="I226" s="1" t="b">
        <v>0</v>
      </c>
      <c r="J226" s="1">
        <v>2</v>
      </c>
      <c r="K226" s="1">
        <v>0</v>
      </c>
      <c r="L226" s="1">
        <v>5</v>
      </c>
      <c r="M226" s="1">
        <v>9</v>
      </c>
      <c r="N226" s="1">
        <v>2.11267605633802</v>
      </c>
      <c r="O226" s="1" t="s">
        <v>5869</v>
      </c>
      <c r="P226" s="1"/>
      <c r="Q226" s="1"/>
    </row>
    <row r="227" spans="1:17" x14ac:dyDescent="0.3">
      <c r="A227" s="1" t="s">
        <v>75</v>
      </c>
      <c r="B227" s="1" t="s">
        <v>5768</v>
      </c>
      <c r="C227" s="1">
        <v>1</v>
      </c>
      <c r="D227" s="1" t="s">
        <v>5796</v>
      </c>
      <c r="E227" s="1">
        <v>25</v>
      </c>
      <c r="F227" s="1" t="s">
        <v>5904</v>
      </c>
      <c r="G227" s="1" t="s">
        <v>5798</v>
      </c>
      <c r="H227" s="1" t="s">
        <v>5799</v>
      </c>
      <c r="I227" s="1" t="b">
        <v>0</v>
      </c>
      <c r="J227" s="1">
        <v>0</v>
      </c>
      <c r="K227" s="1">
        <v>0</v>
      </c>
      <c r="L227" s="1">
        <v>7</v>
      </c>
      <c r="M227" s="1">
        <v>8</v>
      </c>
      <c r="N227" s="1">
        <v>1.87793427230046</v>
      </c>
      <c r="O227" s="1" t="s">
        <v>5906</v>
      </c>
      <c r="P227" s="1"/>
      <c r="Q227" s="1"/>
    </row>
    <row r="228" spans="1:17" x14ac:dyDescent="0.3">
      <c r="A228" s="1" t="s">
        <v>75</v>
      </c>
      <c r="B228" s="1" t="s">
        <v>5768</v>
      </c>
      <c r="C228" s="1">
        <v>1</v>
      </c>
      <c r="D228" s="1" t="s">
        <v>5796</v>
      </c>
      <c r="E228" s="1">
        <v>25</v>
      </c>
      <c r="F228" s="1" t="s">
        <v>5904</v>
      </c>
      <c r="G228" s="1" t="s">
        <v>5798</v>
      </c>
      <c r="H228" s="1" t="s">
        <v>5799</v>
      </c>
      <c r="I228" s="1" t="b">
        <v>0</v>
      </c>
      <c r="J228" s="1">
        <v>0</v>
      </c>
      <c r="K228" s="1">
        <v>0</v>
      </c>
      <c r="L228" s="1">
        <v>9</v>
      </c>
      <c r="M228" s="1">
        <v>5</v>
      </c>
      <c r="N228" s="1">
        <v>1.1737089201877899</v>
      </c>
      <c r="O228" s="1" t="s">
        <v>5800</v>
      </c>
      <c r="P228" s="1"/>
      <c r="Q228" s="1"/>
    </row>
    <row r="229" spans="1:17" x14ac:dyDescent="0.3">
      <c r="A229" s="1" t="s">
        <v>75</v>
      </c>
      <c r="B229" s="1" t="s">
        <v>5768</v>
      </c>
      <c r="C229" s="1">
        <v>1</v>
      </c>
      <c r="D229" s="1" t="s">
        <v>5796</v>
      </c>
      <c r="E229" s="1">
        <v>26</v>
      </c>
      <c r="F229" s="1" t="s">
        <v>5907</v>
      </c>
      <c r="G229" s="1" t="s">
        <v>5801</v>
      </c>
      <c r="H229" s="1" t="s">
        <v>5799</v>
      </c>
      <c r="I229" s="1" t="b">
        <v>0</v>
      </c>
      <c r="J229" s="1">
        <v>1</v>
      </c>
      <c r="K229" s="1">
        <v>0</v>
      </c>
      <c r="L229" s="1">
        <v>0</v>
      </c>
      <c r="M229" s="1">
        <v>121</v>
      </c>
      <c r="N229" s="1">
        <v>37.461300309597497</v>
      </c>
      <c r="O229" s="1" t="s">
        <v>5802</v>
      </c>
      <c r="P229" s="1"/>
      <c r="Q229" s="1"/>
    </row>
    <row r="230" spans="1:17" x14ac:dyDescent="0.3">
      <c r="A230" s="1" t="s">
        <v>75</v>
      </c>
      <c r="B230" s="1" t="s">
        <v>5768</v>
      </c>
      <c r="C230" s="1">
        <v>1</v>
      </c>
      <c r="D230" s="1" t="s">
        <v>5796</v>
      </c>
      <c r="E230" s="1">
        <v>26</v>
      </c>
      <c r="F230" s="1" t="s">
        <v>5907</v>
      </c>
      <c r="G230" s="1" t="s">
        <v>5806</v>
      </c>
      <c r="H230" s="1" t="s">
        <v>5807</v>
      </c>
      <c r="I230" s="1" t="b">
        <v>0</v>
      </c>
      <c r="J230" s="1">
        <v>0</v>
      </c>
      <c r="K230" s="1">
        <v>5</v>
      </c>
      <c r="L230" s="1">
        <v>5</v>
      </c>
      <c r="M230" s="1">
        <v>93</v>
      </c>
      <c r="N230" s="1">
        <v>28.792569659442702</v>
      </c>
      <c r="O230" s="1" t="s">
        <v>5808</v>
      </c>
      <c r="P230" s="1"/>
      <c r="Q230" s="1"/>
    </row>
    <row r="231" spans="1:17" x14ac:dyDescent="0.3">
      <c r="A231" s="1" t="s">
        <v>75</v>
      </c>
      <c r="B231" s="1" t="s">
        <v>5768</v>
      </c>
      <c r="C231" s="1">
        <v>1</v>
      </c>
      <c r="D231" s="1" t="s">
        <v>5796</v>
      </c>
      <c r="E231" s="1">
        <v>26</v>
      </c>
      <c r="F231" s="1" t="s">
        <v>5907</v>
      </c>
      <c r="G231" s="1" t="s">
        <v>5803</v>
      </c>
      <c r="H231" s="1" t="s">
        <v>5804</v>
      </c>
      <c r="I231" s="1" t="b">
        <v>0</v>
      </c>
      <c r="J231" s="1">
        <v>0</v>
      </c>
      <c r="K231" s="1">
        <v>1</v>
      </c>
      <c r="L231" s="1">
        <v>0</v>
      </c>
      <c r="M231" s="1">
        <v>31</v>
      </c>
      <c r="N231" s="1">
        <v>9.5975232198142404</v>
      </c>
      <c r="O231" s="1" t="s">
        <v>5805</v>
      </c>
      <c r="P231" s="1"/>
      <c r="Q231" s="1"/>
    </row>
    <row r="232" spans="1:17" x14ac:dyDescent="0.3">
      <c r="A232" s="1" t="s">
        <v>75</v>
      </c>
      <c r="B232" s="1" t="s">
        <v>5768</v>
      </c>
      <c r="C232" s="1">
        <v>1</v>
      </c>
      <c r="D232" s="1" t="s">
        <v>5796</v>
      </c>
      <c r="E232" s="1">
        <v>26</v>
      </c>
      <c r="F232" s="1" t="s">
        <v>5907</v>
      </c>
      <c r="G232" s="1" t="s">
        <v>5814</v>
      </c>
      <c r="H232" s="1" t="s">
        <v>5799</v>
      </c>
      <c r="I232" s="1" t="b">
        <v>1</v>
      </c>
      <c r="J232" s="1">
        <v>0</v>
      </c>
      <c r="K232" s="1">
        <v>0</v>
      </c>
      <c r="L232" s="1">
        <v>0</v>
      </c>
      <c r="M232" s="1">
        <v>12</v>
      </c>
      <c r="N232" s="1">
        <v>3.7151702786377698</v>
      </c>
      <c r="O232" s="1" t="s">
        <v>5815</v>
      </c>
      <c r="P232" s="1"/>
      <c r="Q232" s="1"/>
    </row>
    <row r="233" spans="1:17" x14ac:dyDescent="0.3">
      <c r="A233" s="1" t="s">
        <v>75</v>
      </c>
      <c r="B233" s="1" t="s">
        <v>5768</v>
      </c>
      <c r="C233" s="1">
        <v>1</v>
      </c>
      <c r="D233" s="1" t="s">
        <v>5796</v>
      </c>
      <c r="E233" s="1">
        <v>26</v>
      </c>
      <c r="F233" s="1" t="s">
        <v>5907</v>
      </c>
      <c r="G233" s="1" t="s">
        <v>5908</v>
      </c>
      <c r="H233" s="1" t="s">
        <v>5799</v>
      </c>
      <c r="I233" s="1" t="b">
        <v>0</v>
      </c>
      <c r="J233" s="1">
        <v>0</v>
      </c>
      <c r="K233" s="1">
        <v>0</v>
      </c>
      <c r="L233" s="1">
        <v>1</v>
      </c>
      <c r="M233" s="1">
        <v>6</v>
      </c>
      <c r="N233" s="1">
        <v>1.85758513931888</v>
      </c>
      <c r="O233" s="1" t="s">
        <v>5909</v>
      </c>
      <c r="P233" s="1"/>
      <c r="Q233" s="1"/>
    </row>
    <row r="234" spans="1:17" x14ac:dyDescent="0.3">
      <c r="A234" s="1" t="s">
        <v>75</v>
      </c>
      <c r="B234" s="1" t="s">
        <v>5768</v>
      </c>
      <c r="C234" s="1">
        <v>1</v>
      </c>
      <c r="D234" s="1" t="s">
        <v>5796</v>
      </c>
      <c r="E234" s="1">
        <v>26</v>
      </c>
      <c r="F234" s="1" t="s">
        <v>5907</v>
      </c>
      <c r="G234" s="1" t="s">
        <v>5798</v>
      </c>
      <c r="H234" s="1" t="s">
        <v>5799</v>
      </c>
      <c r="I234" s="1" t="b">
        <v>0</v>
      </c>
      <c r="J234" s="1">
        <v>0</v>
      </c>
      <c r="K234" s="1">
        <v>0</v>
      </c>
      <c r="L234" s="1">
        <v>9</v>
      </c>
      <c r="M234" s="1">
        <v>6</v>
      </c>
      <c r="N234" s="1">
        <v>1.85758513931888</v>
      </c>
      <c r="O234" s="1" t="s">
        <v>5800</v>
      </c>
      <c r="P234" s="1"/>
      <c r="Q234" s="1"/>
    </row>
    <row r="235" spans="1:17" x14ac:dyDescent="0.3">
      <c r="A235" s="1" t="s">
        <v>75</v>
      </c>
      <c r="B235" s="1" t="s">
        <v>5768</v>
      </c>
      <c r="C235" s="1">
        <v>1</v>
      </c>
      <c r="D235" s="1" t="s">
        <v>5796</v>
      </c>
      <c r="E235" s="1">
        <v>26</v>
      </c>
      <c r="F235" s="1" t="s">
        <v>5907</v>
      </c>
      <c r="G235" s="1" t="s">
        <v>5803</v>
      </c>
      <c r="H235" s="1" t="s">
        <v>5828</v>
      </c>
      <c r="I235" s="1" t="b">
        <v>0</v>
      </c>
      <c r="J235" s="1">
        <v>0</v>
      </c>
      <c r="K235" s="1">
        <v>1</v>
      </c>
      <c r="L235" s="1">
        <v>0</v>
      </c>
      <c r="M235" s="1">
        <v>6</v>
      </c>
      <c r="N235" s="1">
        <v>1.85758513931888</v>
      </c>
      <c r="O235" s="1" t="s">
        <v>5829</v>
      </c>
      <c r="P235" s="1"/>
      <c r="Q235" s="1"/>
    </row>
    <row r="236" spans="1:17" x14ac:dyDescent="0.3">
      <c r="A236" s="1" t="s">
        <v>75</v>
      </c>
      <c r="B236" s="1" t="s">
        <v>5768</v>
      </c>
      <c r="C236" s="1">
        <v>1</v>
      </c>
      <c r="D236" s="1" t="s">
        <v>5796</v>
      </c>
      <c r="E236" s="1">
        <v>26</v>
      </c>
      <c r="F236" s="1" t="s">
        <v>5907</v>
      </c>
      <c r="G236" s="1" t="s">
        <v>5801</v>
      </c>
      <c r="H236" s="1" t="s">
        <v>5799</v>
      </c>
      <c r="I236" s="1" t="b">
        <v>0</v>
      </c>
      <c r="J236" s="1">
        <v>1</v>
      </c>
      <c r="K236" s="1">
        <v>0</v>
      </c>
      <c r="L236" s="1">
        <v>1</v>
      </c>
      <c r="M236" s="1">
        <v>4</v>
      </c>
      <c r="N236" s="1">
        <v>1.2383900928792499</v>
      </c>
      <c r="O236" s="1" t="s">
        <v>5910</v>
      </c>
      <c r="P236" s="1"/>
      <c r="Q236" s="1"/>
    </row>
    <row r="237" spans="1:17" x14ac:dyDescent="0.3">
      <c r="A237" s="1" t="s">
        <v>75</v>
      </c>
      <c r="B237" s="1" t="s">
        <v>5768</v>
      </c>
      <c r="C237" s="1">
        <v>1</v>
      </c>
      <c r="D237" s="1" t="s">
        <v>5796</v>
      </c>
      <c r="E237" s="1">
        <v>26</v>
      </c>
      <c r="F237" s="1" t="s">
        <v>5907</v>
      </c>
      <c r="G237" s="1" t="s">
        <v>5819</v>
      </c>
      <c r="H237" s="1" t="s">
        <v>5820</v>
      </c>
      <c r="I237" s="1" t="b">
        <v>0</v>
      </c>
      <c r="J237" s="1">
        <v>0</v>
      </c>
      <c r="K237" s="1">
        <v>3</v>
      </c>
      <c r="L237" s="1">
        <v>7</v>
      </c>
      <c r="M237" s="1">
        <v>4</v>
      </c>
      <c r="N237" s="1">
        <v>1.2383900928792499</v>
      </c>
      <c r="O237" s="1" t="s">
        <v>5821</v>
      </c>
      <c r="P237" s="1"/>
      <c r="Q237" s="1"/>
    </row>
    <row r="238" spans="1:17" x14ac:dyDescent="0.3">
      <c r="A238" s="1" t="s">
        <v>75</v>
      </c>
      <c r="B238" s="1" t="s">
        <v>5768</v>
      </c>
      <c r="C238" s="1">
        <v>1</v>
      </c>
      <c r="D238" s="1" t="s">
        <v>5796</v>
      </c>
      <c r="E238" s="1">
        <v>27</v>
      </c>
      <c r="F238" s="1" t="s">
        <v>5911</v>
      </c>
      <c r="G238" s="1" t="s">
        <v>5803</v>
      </c>
      <c r="H238" s="1" t="s">
        <v>5804</v>
      </c>
      <c r="I238" s="1" t="b">
        <v>0</v>
      </c>
      <c r="J238" s="1">
        <v>0</v>
      </c>
      <c r="K238" s="1">
        <v>1</v>
      </c>
      <c r="L238" s="1">
        <v>0</v>
      </c>
      <c r="M238" s="1">
        <v>96</v>
      </c>
      <c r="N238" s="1">
        <v>27.507163323782201</v>
      </c>
      <c r="O238" s="1" t="s">
        <v>5805</v>
      </c>
      <c r="P238" s="1"/>
      <c r="Q238" s="1"/>
    </row>
    <row r="239" spans="1:17" x14ac:dyDescent="0.3">
      <c r="A239" s="1" t="s">
        <v>75</v>
      </c>
      <c r="B239" s="1" t="s">
        <v>5768</v>
      </c>
      <c r="C239" s="1">
        <v>1</v>
      </c>
      <c r="D239" s="1" t="s">
        <v>5796</v>
      </c>
      <c r="E239" s="1">
        <v>27</v>
      </c>
      <c r="F239" s="1" t="s">
        <v>5911</v>
      </c>
      <c r="G239" s="1" t="s">
        <v>5798</v>
      </c>
      <c r="H239" s="1" t="s">
        <v>5799</v>
      </c>
      <c r="I239" s="1" t="b">
        <v>0</v>
      </c>
      <c r="J239" s="1">
        <v>0</v>
      </c>
      <c r="K239" s="1">
        <v>0</v>
      </c>
      <c r="L239" s="1">
        <v>9</v>
      </c>
      <c r="M239" s="1">
        <v>74</v>
      </c>
      <c r="N239" s="1">
        <v>21.2034383954154</v>
      </c>
      <c r="O239" s="1" t="s">
        <v>5800</v>
      </c>
      <c r="P239" s="1"/>
      <c r="Q239" s="1"/>
    </row>
    <row r="240" spans="1:17" x14ac:dyDescent="0.3">
      <c r="A240" s="1" t="s">
        <v>75</v>
      </c>
      <c r="B240" s="1" t="s">
        <v>5768</v>
      </c>
      <c r="C240" s="1">
        <v>1</v>
      </c>
      <c r="D240" s="1" t="s">
        <v>5796</v>
      </c>
      <c r="E240" s="1">
        <v>27</v>
      </c>
      <c r="F240" s="1" t="s">
        <v>5911</v>
      </c>
      <c r="G240" s="1" t="s">
        <v>5806</v>
      </c>
      <c r="H240" s="1" t="s">
        <v>5807</v>
      </c>
      <c r="I240" s="1" t="b">
        <v>0</v>
      </c>
      <c r="J240" s="1">
        <v>0</v>
      </c>
      <c r="K240" s="1">
        <v>5</v>
      </c>
      <c r="L240" s="1">
        <v>5</v>
      </c>
      <c r="M240" s="1">
        <v>26</v>
      </c>
      <c r="N240" s="1">
        <v>7.4498567335243502</v>
      </c>
      <c r="O240" s="1" t="s">
        <v>5808</v>
      </c>
      <c r="P240" s="1"/>
      <c r="Q240" s="1"/>
    </row>
    <row r="241" spans="1:17" x14ac:dyDescent="0.3">
      <c r="A241" s="1" t="s">
        <v>75</v>
      </c>
      <c r="B241" s="1" t="s">
        <v>5768</v>
      </c>
      <c r="C241" s="1">
        <v>1</v>
      </c>
      <c r="D241" s="1" t="s">
        <v>5796</v>
      </c>
      <c r="E241" s="1">
        <v>27</v>
      </c>
      <c r="F241" s="1" t="s">
        <v>5911</v>
      </c>
      <c r="G241" s="1" t="s">
        <v>5803</v>
      </c>
      <c r="H241" s="1" t="s">
        <v>5828</v>
      </c>
      <c r="I241" s="1" t="b">
        <v>0</v>
      </c>
      <c r="J241" s="1">
        <v>0</v>
      </c>
      <c r="K241" s="1">
        <v>1</v>
      </c>
      <c r="L241" s="1">
        <v>0</v>
      </c>
      <c r="M241" s="1">
        <v>22</v>
      </c>
      <c r="N241" s="1">
        <v>6.3037249283667602</v>
      </c>
      <c r="O241" s="1" t="s">
        <v>5829</v>
      </c>
      <c r="P241" s="1"/>
      <c r="Q241" s="1"/>
    </row>
    <row r="242" spans="1:17" x14ac:dyDescent="0.3">
      <c r="A242" s="1" t="s">
        <v>75</v>
      </c>
      <c r="B242" s="1" t="s">
        <v>5768</v>
      </c>
      <c r="C242" s="1">
        <v>1</v>
      </c>
      <c r="D242" s="1" t="s">
        <v>5796</v>
      </c>
      <c r="E242" s="1">
        <v>27</v>
      </c>
      <c r="F242" s="1" t="s">
        <v>5911</v>
      </c>
      <c r="G242" s="1" t="s">
        <v>5814</v>
      </c>
      <c r="H242" s="1" t="s">
        <v>5799</v>
      </c>
      <c r="I242" s="1" t="b">
        <v>1</v>
      </c>
      <c r="J242" s="1">
        <v>0</v>
      </c>
      <c r="K242" s="1">
        <v>0</v>
      </c>
      <c r="L242" s="1">
        <v>0</v>
      </c>
      <c r="M242" s="1">
        <v>17</v>
      </c>
      <c r="N242" s="1">
        <v>4.8710601719197699</v>
      </c>
      <c r="O242" s="1" t="s">
        <v>5815</v>
      </c>
      <c r="P242" s="1"/>
      <c r="Q242" s="1"/>
    </row>
    <row r="243" spans="1:17" x14ac:dyDescent="0.3">
      <c r="A243" s="1" t="s">
        <v>75</v>
      </c>
      <c r="B243" s="1" t="s">
        <v>5768</v>
      </c>
      <c r="C243" s="1">
        <v>1</v>
      </c>
      <c r="D243" s="1" t="s">
        <v>5796</v>
      </c>
      <c r="E243" s="1">
        <v>27</v>
      </c>
      <c r="F243" s="1" t="s">
        <v>5911</v>
      </c>
      <c r="G243" s="1" t="s">
        <v>5810</v>
      </c>
      <c r="H243" s="1" t="s">
        <v>5799</v>
      </c>
      <c r="I243" s="1" t="b">
        <v>0</v>
      </c>
      <c r="J243" s="1">
        <v>2</v>
      </c>
      <c r="K243" s="1">
        <v>0</v>
      </c>
      <c r="L243" s="1">
        <v>0</v>
      </c>
      <c r="M243" s="1">
        <v>17</v>
      </c>
      <c r="N243" s="1">
        <v>4.8710601719197699</v>
      </c>
      <c r="O243" s="1" t="s">
        <v>5856</v>
      </c>
      <c r="P243" s="1"/>
      <c r="Q243" s="1"/>
    </row>
    <row r="244" spans="1:17" x14ac:dyDescent="0.3">
      <c r="A244" s="1" t="s">
        <v>75</v>
      </c>
      <c r="B244" s="1" t="s">
        <v>5768</v>
      </c>
      <c r="C244" s="1">
        <v>1</v>
      </c>
      <c r="D244" s="1" t="s">
        <v>5796</v>
      </c>
      <c r="E244" s="1">
        <v>27</v>
      </c>
      <c r="F244" s="1" t="s">
        <v>5911</v>
      </c>
      <c r="G244" s="1" t="s">
        <v>5834</v>
      </c>
      <c r="H244" s="1" t="s">
        <v>5799</v>
      </c>
      <c r="I244" s="1" t="b">
        <v>0</v>
      </c>
      <c r="J244" s="1">
        <v>7</v>
      </c>
      <c r="K244" s="1">
        <v>0</v>
      </c>
      <c r="L244" s="1">
        <v>0</v>
      </c>
      <c r="M244" s="1">
        <v>12</v>
      </c>
      <c r="N244" s="1">
        <v>3.43839541547278</v>
      </c>
      <c r="O244" s="1" t="s">
        <v>5912</v>
      </c>
      <c r="P244" s="1"/>
      <c r="Q244" s="1"/>
    </row>
    <row r="245" spans="1:17" x14ac:dyDescent="0.3">
      <c r="A245" s="1" t="s">
        <v>75</v>
      </c>
      <c r="B245" s="1" t="s">
        <v>5768</v>
      </c>
      <c r="C245" s="1">
        <v>1</v>
      </c>
      <c r="D245" s="1" t="s">
        <v>5796</v>
      </c>
      <c r="E245" s="1">
        <v>27</v>
      </c>
      <c r="F245" s="1" t="s">
        <v>5911</v>
      </c>
      <c r="G245" s="1" t="s">
        <v>5801</v>
      </c>
      <c r="H245" s="1" t="s">
        <v>5799</v>
      </c>
      <c r="I245" s="1" t="b">
        <v>0</v>
      </c>
      <c r="J245" s="1">
        <v>1</v>
      </c>
      <c r="K245" s="1">
        <v>0</v>
      </c>
      <c r="L245" s="1">
        <v>0</v>
      </c>
      <c r="M245" s="1">
        <v>11</v>
      </c>
      <c r="N245" s="1">
        <v>3.1518624641833801</v>
      </c>
      <c r="O245" s="1" t="s">
        <v>5802</v>
      </c>
      <c r="P245" s="1"/>
      <c r="Q245" s="1"/>
    </row>
    <row r="246" spans="1:17" x14ac:dyDescent="0.3">
      <c r="A246" s="1" t="s">
        <v>75</v>
      </c>
      <c r="B246" s="1" t="s">
        <v>5768</v>
      </c>
      <c r="C246" s="1">
        <v>1</v>
      </c>
      <c r="D246" s="1" t="s">
        <v>5796</v>
      </c>
      <c r="E246" s="1">
        <v>27</v>
      </c>
      <c r="F246" s="1" t="s">
        <v>5911</v>
      </c>
      <c r="G246" s="1" t="s">
        <v>5819</v>
      </c>
      <c r="H246" s="1" t="s">
        <v>5820</v>
      </c>
      <c r="I246" s="1" t="b">
        <v>0</v>
      </c>
      <c r="J246" s="1">
        <v>0</v>
      </c>
      <c r="K246" s="1">
        <v>3</v>
      </c>
      <c r="L246" s="1">
        <v>7</v>
      </c>
      <c r="M246" s="1">
        <v>9</v>
      </c>
      <c r="N246" s="1">
        <v>2.5787965616045798</v>
      </c>
      <c r="O246" s="1" t="s">
        <v>5821</v>
      </c>
      <c r="P246" s="1"/>
      <c r="Q246" s="1"/>
    </row>
    <row r="247" spans="1:17" x14ac:dyDescent="0.3">
      <c r="A247" s="1" t="s">
        <v>75</v>
      </c>
      <c r="B247" s="1" t="s">
        <v>5768</v>
      </c>
      <c r="C247" s="1">
        <v>1</v>
      </c>
      <c r="D247" s="1" t="s">
        <v>5796</v>
      </c>
      <c r="E247" s="1">
        <v>27</v>
      </c>
      <c r="F247" s="1" t="s">
        <v>5911</v>
      </c>
      <c r="G247" s="1" t="s">
        <v>5819</v>
      </c>
      <c r="H247" s="1" t="s">
        <v>5820</v>
      </c>
      <c r="I247" s="1" t="b">
        <v>0</v>
      </c>
      <c r="J247" s="1">
        <v>0</v>
      </c>
      <c r="K247" s="1">
        <v>3</v>
      </c>
      <c r="L247" s="1">
        <v>8</v>
      </c>
      <c r="M247" s="1">
        <v>7</v>
      </c>
      <c r="N247" s="1">
        <v>2.00573065902578</v>
      </c>
      <c r="O247" s="1" t="s">
        <v>5833</v>
      </c>
      <c r="P247" s="1"/>
      <c r="Q247" s="1"/>
    </row>
    <row r="248" spans="1:17" x14ac:dyDescent="0.3">
      <c r="A248" s="1" t="s">
        <v>75</v>
      </c>
      <c r="B248" s="1" t="s">
        <v>5768</v>
      </c>
      <c r="C248" s="1">
        <v>1</v>
      </c>
      <c r="D248" s="1" t="s">
        <v>5796</v>
      </c>
      <c r="E248" s="1">
        <v>27</v>
      </c>
      <c r="F248" s="1" t="s">
        <v>5911</v>
      </c>
      <c r="G248" s="1" t="s">
        <v>5816</v>
      </c>
      <c r="H248" s="1" t="s">
        <v>5799</v>
      </c>
      <c r="I248" s="1" t="b">
        <v>0</v>
      </c>
      <c r="J248" s="1">
        <v>3</v>
      </c>
      <c r="K248" s="1">
        <v>0</v>
      </c>
      <c r="L248" s="1">
        <v>5</v>
      </c>
      <c r="M248" s="1">
        <v>5</v>
      </c>
      <c r="N248" s="1">
        <v>1.4326647564469901</v>
      </c>
      <c r="O248" s="1" t="s">
        <v>5823</v>
      </c>
      <c r="P248" s="1"/>
      <c r="Q248" s="1"/>
    </row>
    <row r="249" spans="1:17" x14ac:dyDescent="0.3">
      <c r="A249" s="1" t="s">
        <v>75</v>
      </c>
      <c r="B249" s="1" t="s">
        <v>5768</v>
      </c>
      <c r="C249" s="1">
        <v>1</v>
      </c>
      <c r="D249" s="1" t="s">
        <v>5796</v>
      </c>
      <c r="E249" s="1">
        <v>28</v>
      </c>
      <c r="F249" s="1" t="s">
        <v>5913</v>
      </c>
      <c r="G249" s="1" t="s">
        <v>5806</v>
      </c>
      <c r="H249" s="1" t="s">
        <v>5807</v>
      </c>
      <c r="I249" s="1" t="b">
        <v>0</v>
      </c>
      <c r="J249" s="1">
        <v>0</v>
      </c>
      <c r="K249" s="1">
        <v>5</v>
      </c>
      <c r="L249" s="1">
        <v>5</v>
      </c>
      <c r="M249" s="1">
        <v>63</v>
      </c>
      <c r="N249" s="1">
        <v>26.033057851239601</v>
      </c>
      <c r="O249" s="1" t="s">
        <v>5808</v>
      </c>
      <c r="P249" s="1"/>
      <c r="Q249" s="1"/>
    </row>
    <row r="250" spans="1:17" x14ac:dyDescent="0.3">
      <c r="A250" s="1" t="s">
        <v>75</v>
      </c>
      <c r="B250" s="1" t="s">
        <v>5768</v>
      </c>
      <c r="C250" s="1">
        <v>1</v>
      </c>
      <c r="D250" s="1" t="s">
        <v>5796</v>
      </c>
      <c r="E250" s="1">
        <v>28</v>
      </c>
      <c r="F250" s="1" t="s">
        <v>5913</v>
      </c>
      <c r="G250" s="1" t="s">
        <v>5801</v>
      </c>
      <c r="H250" s="1" t="s">
        <v>5799</v>
      </c>
      <c r="I250" s="1" t="b">
        <v>0</v>
      </c>
      <c r="J250" s="1">
        <v>1</v>
      </c>
      <c r="K250" s="1">
        <v>0</v>
      </c>
      <c r="L250" s="1">
        <v>0</v>
      </c>
      <c r="M250" s="1">
        <v>57</v>
      </c>
      <c r="N250" s="1">
        <v>23.553719008264402</v>
      </c>
      <c r="O250" s="1" t="s">
        <v>5802</v>
      </c>
      <c r="P250" s="1"/>
      <c r="Q250" s="1"/>
    </row>
    <row r="251" spans="1:17" x14ac:dyDescent="0.3">
      <c r="A251" s="1" t="s">
        <v>75</v>
      </c>
      <c r="B251" s="1" t="s">
        <v>5768</v>
      </c>
      <c r="C251" s="1">
        <v>1</v>
      </c>
      <c r="D251" s="1" t="s">
        <v>5796</v>
      </c>
      <c r="E251" s="1">
        <v>28</v>
      </c>
      <c r="F251" s="1" t="s">
        <v>5913</v>
      </c>
      <c r="G251" s="1" t="s">
        <v>5810</v>
      </c>
      <c r="H251" s="1" t="s">
        <v>5799</v>
      </c>
      <c r="I251" s="1" t="b">
        <v>0</v>
      </c>
      <c r="J251" s="1">
        <v>2</v>
      </c>
      <c r="K251" s="1">
        <v>0</v>
      </c>
      <c r="L251" s="1">
        <v>0</v>
      </c>
      <c r="M251" s="1">
        <v>29</v>
      </c>
      <c r="N251" s="1">
        <v>11.9834710743801</v>
      </c>
      <c r="O251" s="1" t="s">
        <v>5856</v>
      </c>
      <c r="P251" s="1"/>
      <c r="Q251" s="1"/>
    </row>
    <row r="252" spans="1:17" x14ac:dyDescent="0.3">
      <c r="A252" s="1" t="s">
        <v>75</v>
      </c>
      <c r="B252" s="1" t="s">
        <v>5768</v>
      </c>
      <c r="C252" s="1">
        <v>1</v>
      </c>
      <c r="D252" s="1" t="s">
        <v>5796</v>
      </c>
      <c r="E252" s="1">
        <v>28</v>
      </c>
      <c r="F252" s="1" t="s">
        <v>5913</v>
      </c>
      <c r="G252" s="1" t="s">
        <v>5803</v>
      </c>
      <c r="H252" s="1" t="s">
        <v>5804</v>
      </c>
      <c r="I252" s="1" t="b">
        <v>0</v>
      </c>
      <c r="J252" s="1">
        <v>0</v>
      </c>
      <c r="K252" s="1">
        <v>1</v>
      </c>
      <c r="L252" s="1">
        <v>0</v>
      </c>
      <c r="M252" s="1">
        <v>12</v>
      </c>
      <c r="N252" s="1">
        <v>4.95867768595041</v>
      </c>
      <c r="O252" s="1" t="s">
        <v>5805</v>
      </c>
      <c r="P252" s="1"/>
      <c r="Q252" s="1"/>
    </row>
    <row r="253" spans="1:17" x14ac:dyDescent="0.3">
      <c r="A253" s="1" t="s">
        <v>75</v>
      </c>
      <c r="B253" s="1" t="s">
        <v>5768</v>
      </c>
      <c r="C253" s="1">
        <v>1</v>
      </c>
      <c r="D253" s="1" t="s">
        <v>5796</v>
      </c>
      <c r="E253" s="1">
        <v>28</v>
      </c>
      <c r="F253" s="1" t="s">
        <v>5913</v>
      </c>
      <c r="G253" s="1" t="s">
        <v>5803</v>
      </c>
      <c r="H253" s="1" t="s">
        <v>5828</v>
      </c>
      <c r="I253" s="1" t="b">
        <v>0</v>
      </c>
      <c r="J253" s="1">
        <v>0</v>
      </c>
      <c r="K253" s="1">
        <v>1</v>
      </c>
      <c r="L253" s="1">
        <v>0</v>
      </c>
      <c r="M253" s="1">
        <v>12</v>
      </c>
      <c r="N253" s="1">
        <v>4.95867768595041</v>
      </c>
      <c r="O253" s="1" t="s">
        <v>5829</v>
      </c>
      <c r="P253" s="1"/>
      <c r="Q253" s="1"/>
    </row>
    <row r="254" spans="1:17" x14ac:dyDescent="0.3">
      <c r="A254" s="1" t="s">
        <v>75</v>
      </c>
      <c r="B254" s="1" t="s">
        <v>5768</v>
      </c>
      <c r="C254" s="1">
        <v>1</v>
      </c>
      <c r="D254" s="1" t="s">
        <v>5796</v>
      </c>
      <c r="E254" s="1">
        <v>28</v>
      </c>
      <c r="F254" s="1" t="s">
        <v>5913</v>
      </c>
      <c r="G254" s="1" t="s">
        <v>5798</v>
      </c>
      <c r="H254" s="1" t="s">
        <v>5799</v>
      </c>
      <c r="I254" s="1" t="b">
        <v>0</v>
      </c>
      <c r="J254" s="1">
        <v>0</v>
      </c>
      <c r="K254" s="1">
        <v>0</v>
      </c>
      <c r="L254" s="1">
        <v>8</v>
      </c>
      <c r="M254" s="1">
        <v>11</v>
      </c>
      <c r="N254" s="1">
        <v>4.5454545454545396</v>
      </c>
      <c r="O254" s="1" t="s">
        <v>5818</v>
      </c>
      <c r="P254" s="1"/>
      <c r="Q254" s="1"/>
    </row>
    <row r="255" spans="1:17" x14ac:dyDescent="0.3">
      <c r="A255" s="1" t="s">
        <v>75</v>
      </c>
      <c r="B255" s="1" t="s">
        <v>5768</v>
      </c>
      <c r="C255" s="1">
        <v>1</v>
      </c>
      <c r="D255" s="1" t="s">
        <v>5796</v>
      </c>
      <c r="E255" s="1">
        <v>28</v>
      </c>
      <c r="F255" s="1" t="s">
        <v>5913</v>
      </c>
      <c r="G255" s="1" t="s">
        <v>5876</v>
      </c>
      <c r="H255" s="1" t="s">
        <v>5799</v>
      </c>
      <c r="I255" s="1" t="b">
        <v>0</v>
      </c>
      <c r="J255" s="1">
        <v>4</v>
      </c>
      <c r="K255" s="1">
        <v>0</v>
      </c>
      <c r="L255" s="1">
        <v>0</v>
      </c>
      <c r="M255" s="1">
        <v>11</v>
      </c>
      <c r="N255" s="1">
        <v>4.5454545454545396</v>
      </c>
      <c r="O255" s="1" t="s">
        <v>5914</v>
      </c>
      <c r="P255" s="1"/>
      <c r="Q255" s="1"/>
    </row>
    <row r="256" spans="1:17" x14ac:dyDescent="0.3">
      <c r="A256" s="1" t="s">
        <v>75</v>
      </c>
      <c r="B256" s="1" t="s">
        <v>5768</v>
      </c>
      <c r="C256" s="1">
        <v>1</v>
      </c>
      <c r="D256" s="1" t="s">
        <v>5796</v>
      </c>
      <c r="E256" s="1">
        <v>28</v>
      </c>
      <c r="F256" s="1" t="s">
        <v>5913</v>
      </c>
      <c r="G256" s="1" t="s">
        <v>5814</v>
      </c>
      <c r="H256" s="1" t="s">
        <v>5799</v>
      </c>
      <c r="I256" s="1" t="b">
        <v>1</v>
      </c>
      <c r="J256" s="1">
        <v>0</v>
      </c>
      <c r="K256" s="1">
        <v>0</v>
      </c>
      <c r="L256" s="1">
        <v>0</v>
      </c>
      <c r="M256" s="1">
        <v>10</v>
      </c>
      <c r="N256" s="1">
        <v>4.1322314049586701</v>
      </c>
      <c r="O256" s="1" t="s">
        <v>5815</v>
      </c>
      <c r="P256" s="1"/>
      <c r="Q256" s="1"/>
    </row>
    <row r="257" spans="1:17" x14ac:dyDescent="0.3">
      <c r="A257" s="1" t="s">
        <v>75</v>
      </c>
      <c r="B257" s="1" t="s">
        <v>5768</v>
      </c>
      <c r="C257" s="1">
        <v>1</v>
      </c>
      <c r="D257" s="1" t="s">
        <v>5796</v>
      </c>
      <c r="E257" s="1">
        <v>29</v>
      </c>
      <c r="F257" s="1" t="s">
        <v>5915</v>
      </c>
      <c r="G257" s="1" t="s">
        <v>5876</v>
      </c>
      <c r="H257" s="1" t="s">
        <v>5799</v>
      </c>
      <c r="I257" s="1" t="b">
        <v>0</v>
      </c>
      <c r="J257" s="1">
        <v>4</v>
      </c>
      <c r="K257" s="1">
        <v>0</v>
      </c>
      <c r="L257" s="1">
        <v>0</v>
      </c>
      <c r="M257" s="1">
        <v>176</v>
      </c>
      <c r="N257" s="1">
        <v>84.210526315789394</v>
      </c>
      <c r="O257" s="1" t="s">
        <v>5914</v>
      </c>
      <c r="P257" s="1"/>
      <c r="Q257" s="1"/>
    </row>
    <row r="258" spans="1:17" x14ac:dyDescent="0.3">
      <c r="A258" s="1" t="s">
        <v>75</v>
      </c>
      <c r="B258" s="1" t="s">
        <v>5768</v>
      </c>
      <c r="C258" s="1">
        <v>1</v>
      </c>
      <c r="D258" s="1" t="s">
        <v>5796</v>
      </c>
      <c r="E258" s="1">
        <v>29</v>
      </c>
      <c r="F258" s="1" t="s">
        <v>5915</v>
      </c>
      <c r="G258" s="1" t="s">
        <v>5806</v>
      </c>
      <c r="H258" s="1" t="s">
        <v>5807</v>
      </c>
      <c r="I258" s="1" t="b">
        <v>0</v>
      </c>
      <c r="J258" s="1">
        <v>0</v>
      </c>
      <c r="K258" s="1">
        <v>5</v>
      </c>
      <c r="L258" s="1">
        <v>5</v>
      </c>
      <c r="M258" s="1">
        <v>13</v>
      </c>
      <c r="N258" s="1">
        <v>6.2200956937798999</v>
      </c>
      <c r="O258" s="1" t="s">
        <v>5808</v>
      </c>
      <c r="P258" s="1"/>
      <c r="Q258" s="1"/>
    </row>
    <row r="259" spans="1:17" x14ac:dyDescent="0.3">
      <c r="A259" s="1" t="s">
        <v>75</v>
      </c>
      <c r="B259" s="1" t="s">
        <v>5768</v>
      </c>
      <c r="C259" s="1">
        <v>1</v>
      </c>
      <c r="D259" s="1" t="s">
        <v>5796</v>
      </c>
      <c r="E259" s="1">
        <v>29</v>
      </c>
      <c r="F259" s="1" t="s">
        <v>5915</v>
      </c>
      <c r="G259" s="1" t="s">
        <v>5801</v>
      </c>
      <c r="H259" s="1" t="s">
        <v>5799</v>
      </c>
      <c r="I259" s="1" t="b">
        <v>0</v>
      </c>
      <c r="J259" s="1">
        <v>1</v>
      </c>
      <c r="K259" s="1">
        <v>0</v>
      </c>
      <c r="L259" s="1">
        <v>0</v>
      </c>
      <c r="M259" s="1">
        <v>3</v>
      </c>
      <c r="N259" s="1">
        <v>1.4354066985645899</v>
      </c>
      <c r="O259" s="1" t="s">
        <v>5802</v>
      </c>
      <c r="P259" s="1"/>
      <c r="Q259" s="1"/>
    </row>
    <row r="260" spans="1:17" x14ac:dyDescent="0.3">
      <c r="A260" s="1" t="s">
        <v>75</v>
      </c>
      <c r="B260" s="1" t="s">
        <v>5768</v>
      </c>
      <c r="C260" s="1">
        <v>1</v>
      </c>
      <c r="D260" s="1" t="s">
        <v>5796</v>
      </c>
      <c r="E260" s="1">
        <v>30</v>
      </c>
      <c r="F260" s="1" t="s">
        <v>5916</v>
      </c>
      <c r="G260" s="1" t="s">
        <v>5814</v>
      </c>
      <c r="H260" s="1" t="s">
        <v>5799</v>
      </c>
      <c r="I260" s="1" t="b">
        <v>1</v>
      </c>
      <c r="J260" s="1">
        <v>0</v>
      </c>
      <c r="K260" s="1">
        <v>0</v>
      </c>
      <c r="L260" s="1">
        <v>0</v>
      </c>
      <c r="M260" s="1">
        <v>148</v>
      </c>
      <c r="N260" s="1">
        <v>84.571428571428498</v>
      </c>
      <c r="O260" s="1" t="s">
        <v>5815</v>
      </c>
      <c r="P260" s="1"/>
      <c r="Q260" s="1"/>
    </row>
    <row r="261" spans="1:17" x14ac:dyDescent="0.3">
      <c r="A261" s="1" t="s">
        <v>75</v>
      </c>
      <c r="B261" s="1" t="s">
        <v>5768</v>
      </c>
      <c r="C261" s="1">
        <v>1</v>
      </c>
      <c r="D261" s="1" t="s">
        <v>5796</v>
      </c>
      <c r="E261" s="1">
        <v>30</v>
      </c>
      <c r="F261" s="1" t="s">
        <v>5916</v>
      </c>
      <c r="G261" s="1" t="s">
        <v>5801</v>
      </c>
      <c r="H261" s="1" t="s">
        <v>5799</v>
      </c>
      <c r="I261" s="1" t="b">
        <v>0</v>
      </c>
      <c r="J261" s="1">
        <v>1</v>
      </c>
      <c r="K261" s="1">
        <v>0</v>
      </c>
      <c r="L261" s="1">
        <v>0</v>
      </c>
      <c r="M261" s="1">
        <v>6</v>
      </c>
      <c r="N261" s="1">
        <v>3.4285714285714199</v>
      </c>
      <c r="O261" s="1" t="s">
        <v>5802</v>
      </c>
      <c r="P261" s="1"/>
      <c r="Q261" s="1"/>
    </row>
    <row r="262" spans="1:17" x14ac:dyDescent="0.3">
      <c r="A262" s="1" t="s">
        <v>75</v>
      </c>
      <c r="B262" s="1" t="s">
        <v>5768</v>
      </c>
      <c r="C262" s="1">
        <v>1</v>
      </c>
      <c r="D262" s="1" t="s">
        <v>5796</v>
      </c>
      <c r="E262" s="1">
        <v>30</v>
      </c>
      <c r="F262" s="1" t="s">
        <v>5916</v>
      </c>
      <c r="G262" s="1" t="s">
        <v>5803</v>
      </c>
      <c r="H262" s="1" t="s">
        <v>5828</v>
      </c>
      <c r="I262" s="1" t="b">
        <v>0</v>
      </c>
      <c r="J262" s="1">
        <v>0</v>
      </c>
      <c r="K262" s="1">
        <v>1</v>
      </c>
      <c r="L262" s="1">
        <v>0</v>
      </c>
      <c r="M262" s="1">
        <v>2</v>
      </c>
      <c r="N262" s="1">
        <v>1.1428571428571399</v>
      </c>
      <c r="O262" s="1" t="s">
        <v>5829</v>
      </c>
      <c r="P262" s="1"/>
      <c r="Q262" s="1"/>
    </row>
    <row r="263" spans="1:17" x14ac:dyDescent="0.3">
      <c r="A263" s="1" t="s">
        <v>75</v>
      </c>
      <c r="B263" s="1" t="s">
        <v>5768</v>
      </c>
      <c r="C263" s="1">
        <v>1</v>
      </c>
      <c r="D263" s="1" t="s">
        <v>5796</v>
      </c>
      <c r="E263" s="1">
        <v>30</v>
      </c>
      <c r="F263" s="1" t="s">
        <v>5916</v>
      </c>
      <c r="G263" s="1" t="s">
        <v>5806</v>
      </c>
      <c r="H263" s="1" t="s">
        <v>5807</v>
      </c>
      <c r="I263" s="1" t="b">
        <v>0</v>
      </c>
      <c r="J263" s="1">
        <v>0</v>
      </c>
      <c r="K263" s="1">
        <v>5</v>
      </c>
      <c r="L263" s="1">
        <v>5</v>
      </c>
      <c r="M263" s="1">
        <v>2</v>
      </c>
      <c r="N263" s="1">
        <v>1.1428571428571399</v>
      </c>
      <c r="O263" s="1" t="s">
        <v>5808</v>
      </c>
      <c r="P263" s="1"/>
      <c r="Q263" s="1"/>
    </row>
    <row r="264" spans="1:17" x14ac:dyDescent="0.3">
      <c r="A264" s="1" t="s">
        <v>75</v>
      </c>
      <c r="B264" s="1" t="s">
        <v>5768</v>
      </c>
      <c r="C264" s="1">
        <v>1</v>
      </c>
      <c r="D264" s="1" t="s">
        <v>5796</v>
      </c>
      <c r="E264" s="1">
        <v>30</v>
      </c>
      <c r="F264" s="1" t="s">
        <v>5916</v>
      </c>
      <c r="G264" s="1" t="s">
        <v>5803</v>
      </c>
      <c r="H264" s="1" t="s">
        <v>5804</v>
      </c>
      <c r="I264" s="1" t="b">
        <v>0</v>
      </c>
      <c r="J264" s="1">
        <v>0</v>
      </c>
      <c r="K264" s="1">
        <v>1</v>
      </c>
      <c r="L264" s="1">
        <v>0</v>
      </c>
      <c r="M264" s="1">
        <v>2</v>
      </c>
      <c r="N264" s="1">
        <v>1.1428571428571399</v>
      </c>
      <c r="O264" s="1" t="s">
        <v>5805</v>
      </c>
      <c r="P264" s="1"/>
      <c r="Q264" s="1"/>
    </row>
    <row r="265" spans="1:17" x14ac:dyDescent="0.3">
      <c r="A265" s="1" t="s">
        <v>75</v>
      </c>
      <c r="B265" s="1" t="s">
        <v>5768</v>
      </c>
      <c r="C265" s="1">
        <v>1</v>
      </c>
      <c r="D265" s="1" t="s">
        <v>5796</v>
      </c>
      <c r="E265" s="1">
        <v>31</v>
      </c>
      <c r="F265" s="1" t="s">
        <v>5917</v>
      </c>
      <c r="G265" s="1" t="s">
        <v>5806</v>
      </c>
      <c r="H265" s="1" t="s">
        <v>5807</v>
      </c>
      <c r="I265" s="1" t="b">
        <v>0</v>
      </c>
      <c r="J265" s="1">
        <v>0</v>
      </c>
      <c r="K265" s="1">
        <v>5</v>
      </c>
      <c r="L265" s="1">
        <v>5</v>
      </c>
      <c r="M265" s="1">
        <v>159</v>
      </c>
      <c r="N265" s="1">
        <v>33.3333333333333</v>
      </c>
      <c r="O265" s="1" t="s">
        <v>5808</v>
      </c>
      <c r="P265" s="1"/>
      <c r="Q265" s="1"/>
    </row>
    <row r="266" spans="1:17" x14ac:dyDescent="0.3">
      <c r="A266" s="1" t="s">
        <v>75</v>
      </c>
      <c r="B266" s="1" t="s">
        <v>5768</v>
      </c>
      <c r="C266" s="1">
        <v>1</v>
      </c>
      <c r="D266" s="1" t="s">
        <v>5796</v>
      </c>
      <c r="E266" s="1">
        <v>31</v>
      </c>
      <c r="F266" s="1" t="s">
        <v>5917</v>
      </c>
      <c r="G266" s="1" t="s">
        <v>5801</v>
      </c>
      <c r="H266" s="1" t="s">
        <v>5799</v>
      </c>
      <c r="I266" s="1" t="b">
        <v>0</v>
      </c>
      <c r="J266" s="1">
        <v>1</v>
      </c>
      <c r="K266" s="1">
        <v>0</v>
      </c>
      <c r="L266" s="1">
        <v>0</v>
      </c>
      <c r="M266" s="1">
        <v>152</v>
      </c>
      <c r="N266" s="1">
        <v>31.865828092243099</v>
      </c>
      <c r="O266" s="1" t="s">
        <v>5802</v>
      </c>
      <c r="P266" s="1"/>
      <c r="Q266" s="1"/>
    </row>
    <row r="267" spans="1:17" x14ac:dyDescent="0.3">
      <c r="A267" s="1" t="s">
        <v>75</v>
      </c>
      <c r="B267" s="1" t="s">
        <v>5768</v>
      </c>
      <c r="C267" s="1">
        <v>1</v>
      </c>
      <c r="D267" s="1" t="s">
        <v>5796</v>
      </c>
      <c r="E267" s="1">
        <v>31</v>
      </c>
      <c r="F267" s="1" t="s">
        <v>5917</v>
      </c>
      <c r="G267" s="1" t="s">
        <v>5814</v>
      </c>
      <c r="H267" s="1" t="s">
        <v>5799</v>
      </c>
      <c r="I267" s="1" t="b">
        <v>1</v>
      </c>
      <c r="J267" s="1">
        <v>0</v>
      </c>
      <c r="K267" s="1">
        <v>0</v>
      </c>
      <c r="L267" s="1">
        <v>0</v>
      </c>
      <c r="M267" s="1">
        <v>33</v>
      </c>
      <c r="N267" s="1">
        <v>6.9182389937106903</v>
      </c>
      <c r="O267" s="1" t="s">
        <v>5815</v>
      </c>
      <c r="P267" s="1"/>
      <c r="Q267" s="1"/>
    </row>
    <row r="268" spans="1:17" x14ac:dyDescent="0.3">
      <c r="A268" s="1" t="s">
        <v>75</v>
      </c>
      <c r="B268" s="1" t="s">
        <v>5768</v>
      </c>
      <c r="C268" s="1">
        <v>1</v>
      </c>
      <c r="D268" s="1" t="s">
        <v>5796</v>
      </c>
      <c r="E268" s="1">
        <v>31</v>
      </c>
      <c r="F268" s="1" t="s">
        <v>5917</v>
      </c>
      <c r="G268" s="1" t="s">
        <v>5803</v>
      </c>
      <c r="H268" s="1" t="s">
        <v>5828</v>
      </c>
      <c r="I268" s="1" t="b">
        <v>0</v>
      </c>
      <c r="J268" s="1">
        <v>0</v>
      </c>
      <c r="K268" s="1">
        <v>1</v>
      </c>
      <c r="L268" s="1">
        <v>0</v>
      </c>
      <c r="M268" s="1">
        <v>17</v>
      </c>
      <c r="N268" s="1">
        <v>3.5639412997903501</v>
      </c>
      <c r="O268" s="1" t="s">
        <v>5829</v>
      </c>
      <c r="P268" s="1"/>
      <c r="Q268" s="1"/>
    </row>
    <row r="269" spans="1:17" x14ac:dyDescent="0.3">
      <c r="A269" s="1" t="s">
        <v>75</v>
      </c>
      <c r="B269" s="1" t="s">
        <v>5768</v>
      </c>
      <c r="C269" s="1">
        <v>1</v>
      </c>
      <c r="D269" s="1" t="s">
        <v>5796</v>
      </c>
      <c r="E269" s="1">
        <v>31</v>
      </c>
      <c r="F269" s="1" t="s">
        <v>5917</v>
      </c>
      <c r="G269" s="1" t="s">
        <v>5803</v>
      </c>
      <c r="H269" s="1" t="s">
        <v>5804</v>
      </c>
      <c r="I269" s="1" t="b">
        <v>0</v>
      </c>
      <c r="J269" s="1">
        <v>0</v>
      </c>
      <c r="K269" s="1">
        <v>1</v>
      </c>
      <c r="L269" s="1">
        <v>0</v>
      </c>
      <c r="M269" s="1">
        <v>15</v>
      </c>
      <c r="N269" s="1">
        <v>3.1446540880503102</v>
      </c>
      <c r="O269" s="1" t="s">
        <v>5805</v>
      </c>
      <c r="P269" s="1"/>
      <c r="Q269" s="1"/>
    </row>
    <row r="270" spans="1:17" x14ac:dyDescent="0.3">
      <c r="A270" s="1" t="s">
        <v>75</v>
      </c>
      <c r="B270" s="1" t="s">
        <v>5768</v>
      </c>
      <c r="C270" s="1">
        <v>1</v>
      </c>
      <c r="D270" s="1" t="s">
        <v>5796</v>
      </c>
      <c r="E270" s="1">
        <v>31</v>
      </c>
      <c r="F270" s="1" t="s">
        <v>5917</v>
      </c>
      <c r="G270" s="1" t="s">
        <v>5810</v>
      </c>
      <c r="H270" s="1" t="s">
        <v>5799</v>
      </c>
      <c r="I270" s="1" t="b">
        <v>0</v>
      </c>
      <c r="J270" s="1">
        <v>2</v>
      </c>
      <c r="K270" s="1">
        <v>0</v>
      </c>
      <c r="L270" s="1">
        <v>0</v>
      </c>
      <c r="M270" s="1">
        <v>15</v>
      </c>
      <c r="N270" s="1">
        <v>3.1446540880503102</v>
      </c>
      <c r="O270" s="1" t="s">
        <v>5856</v>
      </c>
      <c r="P270" s="1"/>
      <c r="Q270" s="1"/>
    </row>
    <row r="271" spans="1:17" x14ac:dyDescent="0.3">
      <c r="A271" s="1" t="s">
        <v>75</v>
      </c>
      <c r="B271" s="1" t="s">
        <v>5768</v>
      </c>
      <c r="C271" s="1">
        <v>1</v>
      </c>
      <c r="D271" s="1" t="s">
        <v>5796</v>
      </c>
      <c r="E271" s="1">
        <v>31</v>
      </c>
      <c r="F271" s="1" t="s">
        <v>5917</v>
      </c>
      <c r="G271" s="1" t="s">
        <v>5803</v>
      </c>
      <c r="H271" s="1" t="s">
        <v>5828</v>
      </c>
      <c r="I271" s="1" t="b">
        <v>0</v>
      </c>
      <c r="J271" s="1">
        <v>0</v>
      </c>
      <c r="K271" s="1">
        <v>1</v>
      </c>
      <c r="L271" s="1">
        <v>0</v>
      </c>
      <c r="M271" s="1">
        <v>9</v>
      </c>
      <c r="N271" s="1">
        <v>1.88679245283018</v>
      </c>
      <c r="O271" s="1" t="s">
        <v>5842</v>
      </c>
      <c r="P271" s="1"/>
      <c r="Q271" s="1"/>
    </row>
    <row r="272" spans="1:17" x14ac:dyDescent="0.3">
      <c r="A272" s="1" t="s">
        <v>75</v>
      </c>
      <c r="B272" s="1" t="s">
        <v>5768</v>
      </c>
      <c r="C272" s="1">
        <v>1</v>
      </c>
      <c r="D272" s="1" t="s">
        <v>5796</v>
      </c>
      <c r="E272" s="1">
        <v>31</v>
      </c>
      <c r="F272" s="1" t="s">
        <v>5917</v>
      </c>
      <c r="G272" s="1" t="s">
        <v>5895</v>
      </c>
      <c r="H272" s="1" t="s">
        <v>5918</v>
      </c>
      <c r="I272" s="1" t="b">
        <v>0</v>
      </c>
      <c r="J272" s="1">
        <v>0</v>
      </c>
      <c r="K272" s="1">
        <v>2</v>
      </c>
      <c r="L272" s="1">
        <v>11</v>
      </c>
      <c r="M272" s="1">
        <v>8</v>
      </c>
      <c r="N272" s="1">
        <v>1.6771488469601601</v>
      </c>
      <c r="O272" s="1" t="s">
        <v>5919</v>
      </c>
      <c r="P272" s="1"/>
      <c r="Q272" s="1"/>
    </row>
    <row r="273" spans="1:17" x14ac:dyDescent="0.3">
      <c r="A273" s="1" t="s">
        <v>75</v>
      </c>
      <c r="B273" s="1" t="s">
        <v>5768</v>
      </c>
      <c r="C273" s="1">
        <v>1</v>
      </c>
      <c r="D273" s="1" t="s">
        <v>5796</v>
      </c>
      <c r="E273" s="1">
        <v>31</v>
      </c>
      <c r="F273" s="1" t="s">
        <v>5917</v>
      </c>
      <c r="G273" s="1" t="s">
        <v>5801</v>
      </c>
      <c r="H273" s="1" t="s">
        <v>5799</v>
      </c>
      <c r="I273" s="1" t="b">
        <v>0</v>
      </c>
      <c r="J273" s="1">
        <v>1</v>
      </c>
      <c r="K273" s="1">
        <v>0</v>
      </c>
      <c r="L273" s="1">
        <v>5</v>
      </c>
      <c r="M273" s="1">
        <v>6</v>
      </c>
      <c r="N273" s="1">
        <v>1.25786163522012</v>
      </c>
      <c r="O273" s="1" t="s">
        <v>5822</v>
      </c>
      <c r="P273" s="1"/>
      <c r="Q273" s="1"/>
    </row>
    <row r="274" spans="1:17" x14ac:dyDescent="0.3">
      <c r="A274" s="1" t="s">
        <v>5716</v>
      </c>
      <c r="B274" s="1" t="s">
        <v>5768</v>
      </c>
      <c r="C274" s="1">
        <v>2</v>
      </c>
      <c r="D274" s="1" t="s">
        <v>5920</v>
      </c>
      <c r="E274" s="1">
        <v>0</v>
      </c>
      <c r="F274" s="1" t="s">
        <v>5921</v>
      </c>
      <c r="G274" s="1" t="s">
        <v>5851</v>
      </c>
      <c r="H274" s="1" t="s">
        <v>5807</v>
      </c>
      <c r="I274" s="1" t="b">
        <v>0</v>
      </c>
      <c r="J274" s="1">
        <v>1</v>
      </c>
      <c r="K274" s="1">
        <v>5</v>
      </c>
      <c r="L274" s="1">
        <v>5</v>
      </c>
      <c r="M274" s="1">
        <v>623</v>
      </c>
      <c r="N274" s="1">
        <v>81.651376146788905</v>
      </c>
      <c r="O274" s="1" t="s">
        <v>5852</v>
      </c>
      <c r="P274" s="1"/>
      <c r="Q274" s="1"/>
    </row>
    <row r="275" spans="1:17" x14ac:dyDescent="0.3">
      <c r="A275" s="1" t="s">
        <v>5716</v>
      </c>
      <c r="B275" s="1" t="s">
        <v>5768</v>
      </c>
      <c r="C275" s="1">
        <v>2</v>
      </c>
      <c r="D275" s="1" t="s">
        <v>5920</v>
      </c>
      <c r="E275" s="1">
        <v>0</v>
      </c>
      <c r="F275" s="1" t="s">
        <v>5921</v>
      </c>
      <c r="G275" s="1" t="s">
        <v>5803</v>
      </c>
      <c r="H275" s="1" t="s">
        <v>5804</v>
      </c>
      <c r="I275" s="1" t="b">
        <v>0</v>
      </c>
      <c r="J275" s="1">
        <v>0</v>
      </c>
      <c r="K275" s="1">
        <v>1</v>
      </c>
      <c r="L275" s="1">
        <v>0</v>
      </c>
      <c r="M275" s="1">
        <v>66</v>
      </c>
      <c r="N275" s="1">
        <v>8.6500655307994698</v>
      </c>
      <c r="O275" s="1" t="s">
        <v>5805</v>
      </c>
      <c r="P275" s="1"/>
      <c r="Q275" s="1"/>
    </row>
    <row r="276" spans="1:17" x14ac:dyDescent="0.3">
      <c r="A276" s="1" t="s">
        <v>5716</v>
      </c>
      <c r="B276" s="1" t="s">
        <v>5768</v>
      </c>
      <c r="C276" s="1">
        <v>2</v>
      </c>
      <c r="D276" s="1" t="s">
        <v>5920</v>
      </c>
      <c r="E276" s="1">
        <v>0</v>
      </c>
      <c r="F276" s="1" t="s">
        <v>5921</v>
      </c>
      <c r="G276" s="1" t="s">
        <v>5810</v>
      </c>
      <c r="H276" s="1" t="s">
        <v>5799</v>
      </c>
      <c r="I276" s="1" t="b">
        <v>0</v>
      </c>
      <c r="J276" s="1">
        <v>2</v>
      </c>
      <c r="K276" s="1">
        <v>0</v>
      </c>
      <c r="L276" s="1">
        <v>5</v>
      </c>
      <c r="M276" s="1">
        <v>14</v>
      </c>
      <c r="N276" s="1">
        <v>1.8348623853210999</v>
      </c>
      <c r="O276" s="1" t="s">
        <v>5848</v>
      </c>
      <c r="P276" s="1"/>
      <c r="Q276" s="1"/>
    </row>
    <row r="277" spans="1:17" x14ac:dyDescent="0.3">
      <c r="A277" s="1" t="s">
        <v>5716</v>
      </c>
      <c r="B277" s="1" t="s">
        <v>5768</v>
      </c>
      <c r="C277" s="1">
        <v>2</v>
      </c>
      <c r="D277" s="1" t="s">
        <v>5920</v>
      </c>
      <c r="E277" s="1">
        <v>1</v>
      </c>
      <c r="F277" s="1" t="s">
        <v>5922</v>
      </c>
      <c r="G277" s="1" t="s">
        <v>5803</v>
      </c>
      <c r="H277" s="1" t="s">
        <v>5828</v>
      </c>
      <c r="I277" s="1" t="b">
        <v>0</v>
      </c>
      <c r="J277" s="1">
        <v>0</v>
      </c>
      <c r="K277" s="1">
        <v>1</v>
      </c>
      <c r="L277" s="1">
        <v>0</v>
      </c>
      <c r="M277" s="1">
        <v>272</v>
      </c>
      <c r="N277" s="1">
        <v>22.8956228956228</v>
      </c>
      <c r="O277" s="1" t="s">
        <v>5842</v>
      </c>
      <c r="P277" s="1"/>
      <c r="Q277" s="1"/>
    </row>
    <row r="278" spans="1:17" x14ac:dyDescent="0.3">
      <c r="A278" s="1" t="s">
        <v>5716</v>
      </c>
      <c r="B278" s="1" t="s">
        <v>5768</v>
      </c>
      <c r="C278" s="1">
        <v>2</v>
      </c>
      <c r="D278" s="1" t="s">
        <v>5920</v>
      </c>
      <c r="E278" s="1">
        <v>1</v>
      </c>
      <c r="F278" s="1" t="s">
        <v>5922</v>
      </c>
      <c r="G278" s="1" t="s">
        <v>5806</v>
      </c>
      <c r="H278" s="1" t="s">
        <v>5807</v>
      </c>
      <c r="I278" s="1" t="b">
        <v>0</v>
      </c>
      <c r="J278" s="1">
        <v>0</v>
      </c>
      <c r="K278" s="1">
        <v>5</v>
      </c>
      <c r="L278" s="1">
        <v>5</v>
      </c>
      <c r="M278" s="1">
        <v>269</v>
      </c>
      <c r="N278" s="1">
        <v>22.643097643097601</v>
      </c>
      <c r="O278" s="1" t="s">
        <v>5808</v>
      </c>
      <c r="P278" s="1"/>
      <c r="Q278" s="1"/>
    </row>
    <row r="279" spans="1:17" x14ac:dyDescent="0.3">
      <c r="A279" s="1" t="s">
        <v>5716</v>
      </c>
      <c r="B279" s="1" t="s">
        <v>5768</v>
      </c>
      <c r="C279" s="1">
        <v>2</v>
      </c>
      <c r="D279" s="1" t="s">
        <v>5920</v>
      </c>
      <c r="E279" s="1">
        <v>1</v>
      </c>
      <c r="F279" s="1" t="s">
        <v>5922</v>
      </c>
      <c r="G279" s="1" t="s">
        <v>5801</v>
      </c>
      <c r="H279" s="1" t="s">
        <v>5799</v>
      </c>
      <c r="I279" s="1" t="b">
        <v>0</v>
      </c>
      <c r="J279" s="1">
        <v>1</v>
      </c>
      <c r="K279" s="1">
        <v>0</v>
      </c>
      <c r="L279" s="1">
        <v>0</v>
      </c>
      <c r="M279" s="1">
        <v>184</v>
      </c>
      <c r="N279" s="1">
        <v>15.488215488215401</v>
      </c>
      <c r="O279" s="1" t="s">
        <v>5802</v>
      </c>
      <c r="P279" s="1"/>
      <c r="Q279" s="1"/>
    </row>
    <row r="280" spans="1:17" x14ac:dyDescent="0.3">
      <c r="A280" s="1" t="s">
        <v>5716</v>
      </c>
      <c r="B280" s="1" t="s">
        <v>5768</v>
      </c>
      <c r="C280" s="1">
        <v>2</v>
      </c>
      <c r="D280" s="1" t="s">
        <v>5920</v>
      </c>
      <c r="E280" s="1">
        <v>1</v>
      </c>
      <c r="F280" s="1" t="s">
        <v>5922</v>
      </c>
      <c r="G280" s="1" t="s">
        <v>5803</v>
      </c>
      <c r="H280" s="1" t="s">
        <v>5828</v>
      </c>
      <c r="I280" s="1" t="b">
        <v>0</v>
      </c>
      <c r="J280" s="1">
        <v>0</v>
      </c>
      <c r="K280" s="1">
        <v>1</v>
      </c>
      <c r="L280" s="1">
        <v>0</v>
      </c>
      <c r="M280" s="1">
        <v>135</v>
      </c>
      <c r="N280" s="1">
        <v>11.363636363636299</v>
      </c>
      <c r="O280" s="1" t="s">
        <v>5829</v>
      </c>
      <c r="P280" s="1"/>
      <c r="Q280" s="1"/>
    </row>
    <row r="281" spans="1:17" x14ac:dyDescent="0.3">
      <c r="A281" s="1" t="s">
        <v>5716</v>
      </c>
      <c r="B281" s="1" t="s">
        <v>5768</v>
      </c>
      <c r="C281" s="1">
        <v>2</v>
      </c>
      <c r="D281" s="1" t="s">
        <v>5920</v>
      </c>
      <c r="E281" s="1">
        <v>1</v>
      </c>
      <c r="F281" s="1" t="s">
        <v>5922</v>
      </c>
      <c r="G281" s="1" t="s">
        <v>5803</v>
      </c>
      <c r="H281" s="1" t="s">
        <v>5804</v>
      </c>
      <c r="I281" s="1" t="b">
        <v>0</v>
      </c>
      <c r="J281" s="1">
        <v>0</v>
      </c>
      <c r="K281" s="1">
        <v>1</v>
      </c>
      <c r="L281" s="1">
        <v>0</v>
      </c>
      <c r="M281" s="1">
        <v>53</v>
      </c>
      <c r="N281" s="1">
        <v>4.4612794612794602</v>
      </c>
      <c r="O281" s="1" t="s">
        <v>5805</v>
      </c>
      <c r="P281" s="1"/>
      <c r="Q281" s="1"/>
    </row>
    <row r="282" spans="1:17" x14ac:dyDescent="0.3">
      <c r="A282" s="1" t="s">
        <v>5716</v>
      </c>
      <c r="B282" s="1" t="s">
        <v>5768</v>
      </c>
      <c r="C282" s="1">
        <v>2</v>
      </c>
      <c r="D282" s="1" t="s">
        <v>5920</v>
      </c>
      <c r="E282" s="1">
        <v>1</v>
      </c>
      <c r="F282" s="1" t="s">
        <v>5922</v>
      </c>
      <c r="G282" s="1" t="s">
        <v>5851</v>
      </c>
      <c r="H282" s="1" t="s">
        <v>5807</v>
      </c>
      <c r="I282" s="1" t="b">
        <v>0</v>
      </c>
      <c r="J282" s="1">
        <v>1</v>
      </c>
      <c r="K282" s="1">
        <v>5</v>
      </c>
      <c r="L282" s="1">
        <v>5</v>
      </c>
      <c r="M282" s="1">
        <v>32</v>
      </c>
      <c r="N282" s="1">
        <v>2.6936026936026898</v>
      </c>
      <c r="O282" s="1" t="s">
        <v>5852</v>
      </c>
      <c r="P282" s="1"/>
      <c r="Q282" s="1"/>
    </row>
    <row r="283" spans="1:17" x14ac:dyDescent="0.3">
      <c r="A283" s="1" t="s">
        <v>5716</v>
      </c>
      <c r="B283" s="1" t="s">
        <v>5768</v>
      </c>
      <c r="C283" s="1">
        <v>2</v>
      </c>
      <c r="D283" s="1" t="s">
        <v>5920</v>
      </c>
      <c r="E283" s="1">
        <v>1</v>
      </c>
      <c r="F283" s="1" t="s">
        <v>5922</v>
      </c>
      <c r="G283" s="1" t="s">
        <v>5834</v>
      </c>
      <c r="H283" s="1" t="e">
        <f>------CGCACGGGCCATGGAGCTACGTGGAGGGCGCGGT</f>
        <v>#NAME?</v>
      </c>
      <c r="I283" s="1" t="b">
        <v>0</v>
      </c>
      <c r="J283" s="1">
        <v>2</v>
      </c>
      <c r="K283" s="1">
        <v>19</v>
      </c>
      <c r="L283" s="1">
        <v>12</v>
      </c>
      <c r="M283" s="1">
        <v>30</v>
      </c>
      <c r="N283" s="1">
        <v>2.5252525252525202</v>
      </c>
      <c r="O283" s="1" t="s">
        <v>5923</v>
      </c>
      <c r="P283" s="1"/>
      <c r="Q283" s="1"/>
    </row>
    <row r="284" spans="1:17" x14ac:dyDescent="0.3">
      <c r="A284" s="1" t="s">
        <v>5716</v>
      </c>
      <c r="B284" s="1" t="s">
        <v>5768</v>
      </c>
      <c r="C284" s="1">
        <v>2</v>
      </c>
      <c r="D284" s="1" t="s">
        <v>5920</v>
      </c>
      <c r="E284" s="1">
        <v>1</v>
      </c>
      <c r="F284" s="1" t="s">
        <v>5922</v>
      </c>
      <c r="G284" s="1" t="s">
        <v>5810</v>
      </c>
      <c r="H284" s="1" t="s">
        <v>5799</v>
      </c>
      <c r="I284" s="1" t="b">
        <v>0</v>
      </c>
      <c r="J284" s="1">
        <v>2</v>
      </c>
      <c r="K284" s="1">
        <v>0</v>
      </c>
      <c r="L284" s="1">
        <v>0</v>
      </c>
      <c r="M284" s="1">
        <v>25</v>
      </c>
      <c r="N284" s="1">
        <v>2.1043771043770998</v>
      </c>
      <c r="O284" s="1" t="s">
        <v>5856</v>
      </c>
      <c r="P284" s="1"/>
      <c r="Q284" s="1"/>
    </row>
    <row r="285" spans="1:17" x14ac:dyDescent="0.3">
      <c r="A285" s="1" t="s">
        <v>5716</v>
      </c>
      <c r="B285" s="1" t="s">
        <v>5768</v>
      </c>
      <c r="C285" s="1">
        <v>2</v>
      </c>
      <c r="D285" s="1" t="s">
        <v>5920</v>
      </c>
      <c r="E285" s="1">
        <v>1</v>
      </c>
      <c r="F285" s="1" t="s">
        <v>5922</v>
      </c>
      <c r="G285" s="1" t="s">
        <v>5814</v>
      </c>
      <c r="H285" s="1" t="s">
        <v>5799</v>
      </c>
      <c r="I285" s="1" t="b">
        <v>1</v>
      </c>
      <c r="J285" s="1">
        <v>0</v>
      </c>
      <c r="K285" s="1">
        <v>0</v>
      </c>
      <c r="L285" s="1">
        <v>0</v>
      </c>
      <c r="M285" s="1">
        <v>22</v>
      </c>
      <c r="N285" s="1">
        <v>1.8518518518518501</v>
      </c>
      <c r="O285" s="1" t="s">
        <v>5815</v>
      </c>
      <c r="P285" s="1"/>
      <c r="Q285" s="1"/>
    </row>
    <row r="286" spans="1:17" x14ac:dyDescent="0.3">
      <c r="A286" s="1" t="s">
        <v>5716</v>
      </c>
      <c r="B286" s="1" t="s">
        <v>5768</v>
      </c>
      <c r="C286" s="1">
        <v>2</v>
      </c>
      <c r="D286" s="1" t="s">
        <v>5920</v>
      </c>
      <c r="E286" s="1">
        <v>1</v>
      </c>
      <c r="F286" s="1" t="s">
        <v>5922</v>
      </c>
      <c r="G286" s="1" t="s">
        <v>5801</v>
      </c>
      <c r="H286" s="1" t="s">
        <v>5799</v>
      </c>
      <c r="I286" s="1" t="b">
        <v>0</v>
      </c>
      <c r="J286" s="1">
        <v>1</v>
      </c>
      <c r="K286" s="1">
        <v>0</v>
      </c>
      <c r="L286" s="1">
        <v>0</v>
      </c>
      <c r="M286" s="1">
        <v>12</v>
      </c>
      <c r="N286" s="1">
        <v>1.0101010101010099</v>
      </c>
      <c r="O286" s="1" t="s">
        <v>5862</v>
      </c>
      <c r="P286" s="1"/>
      <c r="Q286" s="1"/>
    </row>
    <row r="287" spans="1:17" x14ac:dyDescent="0.3">
      <c r="A287" s="1" t="s">
        <v>5716</v>
      </c>
      <c r="B287" s="1" t="s">
        <v>5768</v>
      </c>
      <c r="C287" s="1">
        <v>2</v>
      </c>
      <c r="D287" s="1" t="s">
        <v>5920</v>
      </c>
      <c r="E287" s="1">
        <v>2</v>
      </c>
      <c r="F287" s="1" t="s">
        <v>5924</v>
      </c>
      <c r="G287" s="1" t="s">
        <v>5803</v>
      </c>
      <c r="H287" s="1" t="s">
        <v>5804</v>
      </c>
      <c r="I287" s="1" t="b">
        <v>0</v>
      </c>
      <c r="J287" s="1">
        <v>0</v>
      </c>
      <c r="K287" s="1">
        <v>1</v>
      </c>
      <c r="L287" s="1">
        <v>0</v>
      </c>
      <c r="M287" s="1">
        <v>461</v>
      </c>
      <c r="N287" s="1">
        <v>42.062043795620397</v>
      </c>
      <c r="O287" s="1" t="s">
        <v>5805</v>
      </c>
      <c r="P287" s="1"/>
      <c r="Q287" s="1"/>
    </row>
    <row r="288" spans="1:17" x14ac:dyDescent="0.3">
      <c r="A288" s="1" t="s">
        <v>5716</v>
      </c>
      <c r="B288" s="1" t="s">
        <v>5768</v>
      </c>
      <c r="C288" s="1">
        <v>2</v>
      </c>
      <c r="D288" s="1" t="s">
        <v>5920</v>
      </c>
      <c r="E288" s="1">
        <v>2</v>
      </c>
      <c r="F288" s="1" t="s">
        <v>5924</v>
      </c>
      <c r="G288" s="1" t="s">
        <v>5806</v>
      </c>
      <c r="H288" s="1" t="s">
        <v>5807</v>
      </c>
      <c r="I288" s="1" t="b">
        <v>0</v>
      </c>
      <c r="J288" s="1">
        <v>0</v>
      </c>
      <c r="K288" s="1">
        <v>5</v>
      </c>
      <c r="L288" s="1">
        <v>5</v>
      </c>
      <c r="M288" s="1">
        <v>326</v>
      </c>
      <c r="N288" s="1">
        <v>29.7445255474452</v>
      </c>
      <c r="O288" s="1" t="s">
        <v>5808</v>
      </c>
      <c r="P288" s="1"/>
      <c r="Q288" s="1"/>
    </row>
    <row r="289" spans="1:17" x14ac:dyDescent="0.3">
      <c r="A289" s="1" t="s">
        <v>5716</v>
      </c>
      <c r="B289" s="1" t="s">
        <v>5768</v>
      </c>
      <c r="C289" s="1">
        <v>2</v>
      </c>
      <c r="D289" s="1" t="s">
        <v>5920</v>
      </c>
      <c r="E289" s="1">
        <v>2</v>
      </c>
      <c r="F289" s="1" t="s">
        <v>5924</v>
      </c>
      <c r="G289" s="1" t="s">
        <v>5798</v>
      </c>
      <c r="H289" s="1" t="s">
        <v>5799</v>
      </c>
      <c r="I289" s="1" t="b">
        <v>0</v>
      </c>
      <c r="J289" s="1">
        <v>0</v>
      </c>
      <c r="K289" s="1">
        <v>0</v>
      </c>
      <c r="L289" s="1">
        <v>9</v>
      </c>
      <c r="M289" s="1">
        <v>93</v>
      </c>
      <c r="N289" s="1">
        <v>8.4854014598540104</v>
      </c>
      <c r="O289" s="1" t="s">
        <v>5800</v>
      </c>
      <c r="P289" s="1"/>
      <c r="Q289" s="1"/>
    </row>
    <row r="290" spans="1:17" x14ac:dyDescent="0.3">
      <c r="A290" s="1" t="s">
        <v>5716</v>
      </c>
      <c r="B290" s="1" t="s">
        <v>5768</v>
      </c>
      <c r="C290" s="1">
        <v>2</v>
      </c>
      <c r="D290" s="1" t="s">
        <v>5920</v>
      </c>
      <c r="E290" s="1">
        <v>2</v>
      </c>
      <c r="F290" s="1" t="s">
        <v>5924</v>
      </c>
      <c r="G290" s="1" t="s">
        <v>5851</v>
      </c>
      <c r="H290" s="1" t="s">
        <v>5807</v>
      </c>
      <c r="I290" s="1" t="b">
        <v>0</v>
      </c>
      <c r="J290" s="1">
        <v>1</v>
      </c>
      <c r="K290" s="1">
        <v>5</v>
      </c>
      <c r="L290" s="1">
        <v>5</v>
      </c>
      <c r="M290" s="1">
        <v>63</v>
      </c>
      <c r="N290" s="1">
        <v>5.7481751824817504</v>
      </c>
      <c r="O290" s="1" t="s">
        <v>5852</v>
      </c>
      <c r="P290" s="1"/>
      <c r="Q290" s="1"/>
    </row>
    <row r="291" spans="1:17" x14ac:dyDescent="0.3">
      <c r="A291" s="1" t="s">
        <v>5716</v>
      </c>
      <c r="B291" s="1" t="s">
        <v>5768</v>
      </c>
      <c r="C291" s="1">
        <v>2</v>
      </c>
      <c r="D291" s="1" t="s">
        <v>5920</v>
      </c>
      <c r="E291" s="1">
        <v>2</v>
      </c>
      <c r="F291" s="1" t="s">
        <v>5924</v>
      </c>
      <c r="G291" s="1" t="s">
        <v>5798</v>
      </c>
      <c r="H291" s="1" t="s">
        <v>5799</v>
      </c>
      <c r="I291" s="1" t="b">
        <v>0</v>
      </c>
      <c r="J291" s="1">
        <v>0</v>
      </c>
      <c r="K291" s="1">
        <v>0</v>
      </c>
      <c r="L291" s="1">
        <v>9</v>
      </c>
      <c r="M291" s="1">
        <v>29</v>
      </c>
      <c r="N291" s="1">
        <v>2.6459854014598498</v>
      </c>
      <c r="O291" s="1" t="s">
        <v>5813</v>
      </c>
      <c r="P291" s="1"/>
      <c r="Q291" s="1"/>
    </row>
    <row r="292" spans="1:17" x14ac:dyDescent="0.3">
      <c r="A292" s="1" t="s">
        <v>5716</v>
      </c>
      <c r="B292" s="1" t="s">
        <v>5768</v>
      </c>
      <c r="C292" s="1">
        <v>2</v>
      </c>
      <c r="D292" s="1" t="s">
        <v>5920</v>
      </c>
      <c r="E292" s="1">
        <v>2</v>
      </c>
      <c r="F292" s="1" t="s">
        <v>5924</v>
      </c>
      <c r="G292" s="1" t="s">
        <v>5819</v>
      </c>
      <c r="H292" s="1" t="s">
        <v>5820</v>
      </c>
      <c r="I292" s="1" t="b">
        <v>0</v>
      </c>
      <c r="J292" s="1">
        <v>0</v>
      </c>
      <c r="K292" s="1">
        <v>3</v>
      </c>
      <c r="L292" s="1">
        <v>8</v>
      </c>
      <c r="M292" s="1">
        <v>27</v>
      </c>
      <c r="N292" s="1">
        <v>2.46350364963503</v>
      </c>
      <c r="O292" s="1" t="s">
        <v>5833</v>
      </c>
      <c r="P292" s="1"/>
      <c r="Q292" s="1"/>
    </row>
    <row r="293" spans="1:17" x14ac:dyDescent="0.3">
      <c r="A293" s="1" t="s">
        <v>5716</v>
      </c>
      <c r="B293" s="1" t="s">
        <v>5768</v>
      </c>
      <c r="C293" s="1">
        <v>2</v>
      </c>
      <c r="D293" s="1" t="s">
        <v>5920</v>
      </c>
      <c r="E293" s="1">
        <v>2</v>
      </c>
      <c r="F293" s="1" t="s">
        <v>5924</v>
      </c>
      <c r="G293" s="1" t="s">
        <v>5801</v>
      </c>
      <c r="H293" s="1" t="s">
        <v>5799</v>
      </c>
      <c r="I293" s="1" t="b">
        <v>0</v>
      </c>
      <c r="J293" s="1">
        <v>1</v>
      </c>
      <c r="K293" s="1">
        <v>0</v>
      </c>
      <c r="L293" s="1">
        <v>0</v>
      </c>
      <c r="M293" s="1">
        <v>18</v>
      </c>
      <c r="N293" s="1">
        <v>1.64233576642335</v>
      </c>
      <c r="O293" s="1" t="s">
        <v>5862</v>
      </c>
      <c r="P293" s="1"/>
      <c r="Q293" s="1"/>
    </row>
    <row r="294" spans="1:17" x14ac:dyDescent="0.3">
      <c r="A294" s="1" t="s">
        <v>5716</v>
      </c>
      <c r="B294" s="1" t="s">
        <v>5768</v>
      </c>
      <c r="C294" s="1">
        <v>2</v>
      </c>
      <c r="D294" s="1" t="s">
        <v>5920</v>
      </c>
      <c r="E294" s="1">
        <v>2</v>
      </c>
      <c r="F294" s="1" t="s">
        <v>5924</v>
      </c>
      <c r="G294" s="1" t="s">
        <v>5798</v>
      </c>
      <c r="H294" s="1" t="s">
        <v>5799</v>
      </c>
      <c r="I294" s="1" t="b">
        <v>0</v>
      </c>
      <c r="J294" s="1">
        <v>0</v>
      </c>
      <c r="K294" s="1">
        <v>0</v>
      </c>
      <c r="L294" s="1">
        <v>8</v>
      </c>
      <c r="M294" s="1">
        <v>15</v>
      </c>
      <c r="N294" s="1">
        <v>1.36861313868613</v>
      </c>
      <c r="O294" s="1" t="s">
        <v>5818</v>
      </c>
      <c r="P294" s="1"/>
      <c r="Q294" s="1"/>
    </row>
    <row r="295" spans="1:17" x14ac:dyDescent="0.3">
      <c r="A295" s="1" t="s">
        <v>5716</v>
      </c>
      <c r="B295" s="1" t="s">
        <v>5768</v>
      </c>
      <c r="C295" s="1">
        <v>2</v>
      </c>
      <c r="D295" s="1" t="s">
        <v>5920</v>
      </c>
      <c r="E295" s="1">
        <v>3</v>
      </c>
      <c r="F295" s="1" t="s">
        <v>5925</v>
      </c>
      <c r="G295" s="1" t="s">
        <v>5798</v>
      </c>
      <c r="H295" s="1" t="s">
        <v>5799</v>
      </c>
      <c r="I295" s="1" t="b">
        <v>0</v>
      </c>
      <c r="J295" s="1">
        <v>0</v>
      </c>
      <c r="K295" s="1">
        <v>0</v>
      </c>
      <c r="L295" s="1">
        <v>9</v>
      </c>
      <c r="M295" s="1">
        <v>840</v>
      </c>
      <c r="N295" s="1">
        <v>24.4328097731239</v>
      </c>
      <c r="O295" s="1" t="s">
        <v>5813</v>
      </c>
      <c r="P295" s="1"/>
      <c r="Q295" s="1"/>
    </row>
    <row r="296" spans="1:17" x14ac:dyDescent="0.3">
      <c r="A296" s="1" t="s">
        <v>5716</v>
      </c>
      <c r="B296" s="1" t="s">
        <v>5768</v>
      </c>
      <c r="C296" s="1">
        <v>2</v>
      </c>
      <c r="D296" s="1" t="s">
        <v>5920</v>
      </c>
      <c r="E296" s="1">
        <v>3</v>
      </c>
      <c r="F296" s="1" t="s">
        <v>5925</v>
      </c>
      <c r="G296" s="1" t="s">
        <v>5801</v>
      </c>
      <c r="H296" s="1" t="s">
        <v>5799</v>
      </c>
      <c r="I296" s="1" t="b">
        <v>0</v>
      </c>
      <c r="J296" s="1">
        <v>1</v>
      </c>
      <c r="K296" s="1">
        <v>0</v>
      </c>
      <c r="L296" s="1">
        <v>0</v>
      </c>
      <c r="M296" s="1">
        <v>734</v>
      </c>
      <c r="N296" s="1">
        <v>21.349621873181999</v>
      </c>
      <c r="O296" s="1" t="s">
        <v>5862</v>
      </c>
      <c r="P296" s="1"/>
      <c r="Q296" s="1"/>
    </row>
    <row r="297" spans="1:17" x14ac:dyDescent="0.3">
      <c r="A297" s="1" t="s">
        <v>5716</v>
      </c>
      <c r="B297" s="1" t="s">
        <v>5768</v>
      </c>
      <c r="C297" s="1">
        <v>2</v>
      </c>
      <c r="D297" s="1" t="s">
        <v>5920</v>
      </c>
      <c r="E297" s="1">
        <v>3</v>
      </c>
      <c r="F297" s="1" t="s">
        <v>5925</v>
      </c>
      <c r="G297" s="1" t="s">
        <v>5806</v>
      </c>
      <c r="H297" s="1" t="s">
        <v>5807</v>
      </c>
      <c r="I297" s="1" t="b">
        <v>0</v>
      </c>
      <c r="J297" s="1">
        <v>0</v>
      </c>
      <c r="K297" s="1">
        <v>5</v>
      </c>
      <c r="L297" s="1">
        <v>5</v>
      </c>
      <c r="M297" s="1">
        <v>688</v>
      </c>
      <c r="N297" s="1">
        <v>20.0116346713205</v>
      </c>
      <c r="O297" s="1" t="s">
        <v>5808</v>
      </c>
      <c r="P297" s="1"/>
      <c r="Q297" s="1"/>
    </row>
    <row r="298" spans="1:17" x14ac:dyDescent="0.3">
      <c r="A298" s="1" t="s">
        <v>5716</v>
      </c>
      <c r="B298" s="1" t="s">
        <v>5768</v>
      </c>
      <c r="C298" s="1">
        <v>2</v>
      </c>
      <c r="D298" s="1" t="s">
        <v>5920</v>
      </c>
      <c r="E298" s="1">
        <v>3</v>
      </c>
      <c r="F298" s="1" t="s">
        <v>5925</v>
      </c>
      <c r="G298" s="1" t="s">
        <v>5819</v>
      </c>
      <c r="H298" s="1" t="s">
        <v>5820</v>
      </c>
      <c r="I298" s="1" t="b">
        <v>0</v>
      </c>
      <c r="J298" s="1">
        <v>0</v>
      </c>
      <c r="K298" s="1">
        <v>3</v>
      </c>
      <c r="L298" s="1">
        <v>8</v>
      </c>
      <c r="M298" s="1">
        <v>518</v>
      </c>
      <c r="N298" s="1">
        <v>15.066899360093</v>
      </c>
      <c r="O298" s="1" t="s">
        <v>5833</v>
      </c>
      <c r="P298" s="1"/>
      <c r="Q298" s="1"/>
    </row>
    <row r="299" spans="1:17" x14ac:dyDescent="0.3">
      <c r="A299" s="1" t="s">
        <v>5716</v>
      </c>
      <c r="B299" s="1" t="s">
        <v>5768</v>
      </c>
      <c r="C299" s="1">
        <v>2</v>
      </c>
      <c r="D299" s="1" t="s">
        <v>5920</v>
      </c>
      <c r="E299" s="1">
        <v>3</v>
      </c>
      <c r="F299" s="1" t="s">
        <v>5925</v>
      </c>
      <c r="G299" s="1" t="s">
        <v>5851</v>
      </c>
      <c r="H299" s="1" t="s">
        <v>5807</v>
      </c>
      <c r="I299" s="1" t="b">
        <v>0</v>
      </c>
      <c r="J299" s="1">
        <v>1</v>
      </c>
      <c r="K299" s="1">
        <v>5</v>
      </c>
      <c r="L299" s="1">
        <v>5</v>
      </c>
      <c r="M299" s="1">
        <v>123</v>
      </c>
      <c r="N299" s="1">
        <v>3.5776614310645698</v>
      </c>
      <c r="O299" s="1" t="s">
        <v>5852</v>
      </c>
      <c r="P299" s="1"/>
      <c r="Q299" s="1"/>
    </row>
    <row r="300" spans="1:17" x14ac:dyDescent="0.3">
      <c r="A300" s="1" t="s">
        <v>5716</v>
      </c>
      <c r="B300" s="1" t="s">
        <v>5768</v>
      </c>
      <c r="C300" s="1">
        <v>2</v>
      </c>
      <c r="D300" s="1" t="s">
        <v>5920</v>
      </c>
      <c r="E300" s="1">
        <v>3</v>
      </c>
      <c r="F300" s="1" t="s">
        <v>5925</v>
      </c>
      <c r="G300" s="1" t="s">
        <v>5803</v>
      </c>
      <c r="H300" s="1" t="s">
        <v>5804</v>
      </c>
      <c r="I300" s="1" t="b">
        <v>0</v>
      </c>
      <c r="J300" s="1">
        <v>0</v>
      </c>
      <c r="K300" s="1">
        <v>1</v>
      </c>
      <c r="L300" s="1">
        <v>0</v>
      </c>
      <c r="M300" s="1">
        <v>62</v>
      </c>
      <c r="N300" s="1">
        <v>1.80337405468295</v>
      </c>
      <c r="O300" s="1" t="s">
        <v>5805</v>
      </c>
      <c r="P300" s="1"/>
      <c r="Q300" s="1"/>
    </row>
    <row r="301" spans="1:17" x14ac:dyDescent="0.3">
      <c r="A301" s="1" t="s">
        <v>5716</v>
      </c>
      <c r="B301" s="1" t="s">
        <v>5768</v>
      </c>
      <c r="C301" s="1">
        <v>2</v>
      </c>
      <c r="D301" s="1" t="s">
        <v>5920</v>
      </c>
      <c r="E301" s="1">
        <v>3</v>
      </c>
      <c r="F301" s="1" t="s">
        <v>5925</v>
      </c>
      <c r="G301" s="1" t="s">
        <v>5801</v>
      </c>
      <c r="H301" s="1" t="s">
        <v>5799</v>
      </c>
      <c r="I301" s="1" t="b">
        <v>0</v>
      </c>
      <c r="J301" s="1">
        <v>1</v>
      </c>
      <c r="K301" s="1">
        <v>0</v>
      </c>
      <c r="L301" s="1">
        <v>0</v>
      </c>
      <c r="M301" s="1">
        <v>61</v>
      </c>
      <c r="N301" s="1">
        <v>1.77428737638161</v>
      </c>
      <c r="O301" s="1" t="s">
        <v>5802</v>
      </c>
      <c r="P301" s="1"/>
      <c r="Q301" s="1"/>
    </row>
    <row r="302" spans="1:17" x14ac:dyDescent="0.3">
      <c r="A302" s="1" t="s">
        <v>5716</v>
      </c>
      <c r="B302" s="1" t="s">
        <v>5768</v>
      </c>
      <c r="C302" s="1">
        <v>2</v>
      </c>
      <c r="D302" s="1" t="s">
        <v>5920</v>
      </c>
      <c r="E302" s="1">
        <v>3</v>
      </c>
      <c r="F302" s="1" t="s">
        <v>5925</v>
      </c>
      <c r="G302" s="1" t="s">
        <v>5810</v>
      </c>
      <c r="H302" s="1" t="s">
        <v>5799</v>
      </c>
      <c r="I302" s="1" t="b">
        <v>0</v>
      </c>
      <c r="J302" s="1">
        <v>2</v>
      </c>
      <c r="K302" s="1">
        <v>0</v>
      </c>
      <c r="L302" s="1">
        <v>10</v>
      </c>
      <c r="M302" s="1">
        <v>60</v>
      </c>
      <c r="N302" s="1">
        <v>1.7452006980802699</v>
      </c>
      <c r="O302" s="1" t="s">
        <v>5926</v>
      </c>
      <c r="P302" s="1"/>
      <c r="Q302" s="1"/>
    </row>
    <row r="303" spans="1:17" x14ac:dyDescent="0.3">
      <c r="A303" s="1" t="s">
        <v>5716</v>
      </c>
      <c r="B303" s="1" t="s">
        <v>5768</v>
      </c>
      <c r="C303" s="1">
        <v>2</v>
      </c>
      <c r="D303" s="1" t="s">
        <v>5920</v>
      </c>
      <c r="E303" s="1">
        <v>3</v>
      </c>
      <c r="F303" s="1" t="s">
        <v>5925</v>
      </c>
      <c r="G303" s="1" t="s">
        <v>5798</v>
      </c>
      <c r="H303" s="1" t="s">
        <v>5799</v>
      </c>
      <c r="I303" s="1" t="b">
        <v>0</v>
      </c>
      <c r="J303" s="1">
        <v>0</v>
      </c>
      <c r="K303" s="1">
        <v>0</v>
      </c>
      <c r="L303" s="1">
        <v>9</v>
      </c>
      <c r="M303" s="1">
        <v>56</v>
      </c>
      <c r="N303" s="1">
        <v>1.6288539848749199</v>
      </c>
      <c r="O303" s="1" t="s">
        <v>5839</v>
      </c>
      <c r="P303" s="1"/>
      <c r="Q303" s="1"/>
    </row>
    <row r="304" spans="1:17" x14ac:dyDescent="0.3">
      <c r="A304" s="1" t="s">
        <v>5716</v>
      </c>
      <c r="B304" s="1" t="s">
        <v>5768</v>
      </c>
      <c r="C304" s="1">
        <v>2</v>
      </c>
      <c r="D304" s="1" t="s">
        <v>5920</v>
      </c>
      <c r="E304" s="1">
        <v>3</v>
      </c>
      <c r="F304" s="1" t="s">
        <v>5925</v>
      </c>
      <c r="G304" s="1" t="s">
        <v>5798</v>
      </c>
      <c r="H304" s="1" t="s">
        <v>5799</v>
      </c>
      <c r="I304" s="1" t="b">
        <v>0</v>
      </c>
      <c r="J304" s="1">
        <v>0</v>
      </c>
      <c r="K304" s="1">
        <v>0</v>
      </c>
      <c r="L304" s="1">
        <v>9</v>
      </c>
      <c r="M304" s="1">
        <v>47</v>
      </c>
      <c r="N304" s="1">
        <v>1.3670738801628799</v>
      </c>
      <c r="O304" s="1" t="s">
        <v>5800</v>
      </c>
      <c r="P304" s="1"/>
      <c r="Q304" s="1"/>
    </row>
    <row r="305" spans="1:17" x14ac:dyDescent="0.3">
      <c r="A305" s="1" t="s">
        <v>5716</v>
      </c>
      <c r="B305" s="1" t="s">
        <v>5768</v>
      </c>
      <c r="C305" s="1">
        <v>2</v>
      </c>
      <c r="D305" s="1" t="s">
        <v>5920</v>
      </c>
      <c r="E305" s="1">
        <v>4</v>
      </c>
      <c r="F305" s="1" t="s">
        <v>5927</v>
      </c>
      <c r="G305" s="1" t="s">
        <v>5806</v>
      </c>
      <c r="H305" s="1" t="s">
        <v>5807</v>
      </c>
      <c r="I305" s="1" t="b">
        <v>0</v>
      </c>
      <c r="J305" s="1">
        <v>0</v>
      </c>
      <c r="K305" s="1">
        <v>5</v>
      </c>
      <c r="L305" s="1">
        <v>5</v>
      </c>
      <c r="M305" s="1">
        <v>219</v>
      </c>
      <c r="N305" s="1">
        <v>29.9589603283173</v>
      </c>
      <c r="O305" s="1" t="s">
        <v>5808</v>
      </c>
      <c r="P305" s="1"/>
      <c r="Q305" s="1"/>
    </row>
    <row r="306" spans="1:17" x14ac:dyDescent="0.3">
      <c r="A306" s="1" t="s">
        <v>5716</v>
      </c>
      <c r="B306" s="1" t="s">
        <v>5768</v>
      </c>
      <c r="C306" s="1">
        <v>2</v>
      </c>
      <c r="D306" s="1" t="s">
        <v>5920</v>
      </c>
      <c r="E306" s="1">
        <v>4</v>
      </c>
      <c r="F306" s="1" t="s">
        <v>5927</v>
      </c>
      <c r="G306" s="1" t="s">
        <v>5803</v>
      </c>
      <c r="H306" s="1" t="s">
        <v>5804</v>
      </c>
      <c r="I306" s="1" t="b">
        <v>0</v>
      </c>
      <c r="J306" s="1">
        <v>0</v>
      </c>
      <c r="K306" s="1">
        <v>1</v>
      </c>
      <c r="L306" s="1">
        <v>0</v>
      </c>
      <c r="M306" s="1">
        <v>103</v>
      </c>
      <c r="N306" s="1">
        <v>14.0902872777017</v>
      </c>
      <c r="O306" s="1" t="s">
        <v>5805</v>
      </c>
      <c r="P306" s="1"/>
      <c r="Q306" s="1"/>
    </row>
    <row r="307" spans="1:17" x14ac:dyDescent="0.3">
      <c r="A307" s="1" t="s">
        <v>5716</v>
      </c>
      <c r="B307" s="1" t="s">
        <v>5768</v>
      </c>
      <c r="C307" s="1">
        <v>2</v>
      </c>
      <c r="D307" s="1" t="s">
        <v>5920</v>
      </c>
      <c r="E307" s="1">
        <v>4</v>
      </c>
      <c r="F307" s="1" t="s">
        <v>5927</v>
      </c>
      <c r="G307" s="1" t="s">
        <v>5803</v>
      </c>
      <c r="H307" s="1" t="s">
        <v>5828</v>
      </c>
      <c r="I307" s="1" t="b">
        <v>0</v>
      </c>
      <c r="J307" s="1">
        <v>0</v>
      </c>
      <c r="K307" s="1">
        <v>1</v>
      </c>
      <c r="L307" s="1">
        <v>0</v>
      </c>
      <c r="M307" s="1">
        <v>95</v>
      </c>
      <c r="N307" s="1">
        <v>12.9958960328317</v>
      </c>
      <c r="O307" s="1" t="s">
        <v>5829</v>
      </c>
      <c r="P307" s="1"/>
      <c r="Q307" s="1"/>
    </row>
    <row r="308" spans="1:17" x14ac:dyDescent="0.3">
      <c r="A308" s="1" t="s">
        <v>5716</v>
      </c>
      <c r="B308" s="1" t="s">
        <v>5768</v>
      </c>
      <c r="C308" s="1">
        <v>2</v>
      </c>
      <c r="D308" s="1" t="s">
        <v>5920</v>
      </c>
      <c r="E308" s="1">
        <v>4</v>
      </c>
      <c r="F308" s="1" t="s">
        <v>5927</v>
      </c>
      <c r="G308" s="1" t="s">
        <v>5851</v>
      </c>
      <c r="H308" s="1" t="s">
        <v>5807</v>
      </c>
      <c r="I308" s="1" t="b">
        <v>0</v>
      </c>
      <c r="J308" s="1">
        <v>1</v>
      </c>
      <c r="K308" s="1">
        <v>5</v>
      </c>
      <c r="L308" s="1">
        <v>5</v>
      </c>
      <c r="M308" s="1">
        <v>72</v>
      </c>
      <c r="N308" s="1">
        <v>9.8495212038303706</v>
      </c>
      <c r="O308" s="1" t="s">
        <v>5852</v>
      </c>
      <c r="P308" s="1"/>
      <c r="Q308" s="1"/>
    </row>
    <row r="309" spans="1:17" x14ac:dyDescent="0.3">
      <c r="A309" s="1" t="s">
        <v>5716</v>
      </c>
      <c r="B309" s="1" t="s">
        <v>5768</v>
      </c>
      <c r="C309" s="1">
        <v>2</v>
      </c>
      <c r="D309" s="1" t="s">
        <v>5920</v>
      </c>
      <c r="E309" s="1">
        <v>4</v>
      </c>
      <c r="F309" s="1" t="s">
        <v>5927</v>
      </c>
      <c r="G309" s="1" t="s">
        <v>5801</v>
      </c>
      <c r="H309" s="1" t="s">
        <v>5799</v>
      </c>
      <c r="I309" s="1" t="b">
        <v>0</v>
      </c>
      <c r="J309" s="1">
        <v>1</v>
      </c>
      <c r="K309" s="1">
        <v>0</v>
      </c>
      <c r="L309" s="1">
        <v>0</v>
      </c>
      <c r="M309" s="1">
        <v>59</v>
      </c>
      <c r="N309" s="1">
        <v>8.0711354309165504</v>
      </c>
      <c r="O309" s="1" t="s">
        <v>5802</v>
      </c>
      <c r="P309" s="1"/>
      <c r="Q309" s="1"/>
    </row>
    <row r="310" spans="1:17" x14ac:dyDescent="0.3">
      <c r="A310" s="1" t="s">
        <v>5716</v>
      </c>
      <c r="B310" s="1" t="s">
        <v>5768</v>
      </c>
      <c r="C310" s="1">
        <v>2</v>
      </c>
      <c r="D310" s="1" t="s">
        <v>5920</v>
      </c>
      <c r="E310" s="1">
        <v>4</v>
      </c>
      <c r="F310" s="1" t="s">
        <v>5927</v>
      </c>
      <c r="G310" s="1" t="s">
        <v>5851</v>
      </c>
      <c r="H310" s="1" t="s">
        <v>5807</v>
      </c>
      <c r="I310" s="1" t="b">
        <v>0</v>
      </c>
      <c r="J310" s="1">
        <v>3</v>
      </c>
      <c r="K310" s="1">
        <v>5</v>
      </c>
      <c r="L310" s="1">
        <v>5</v>
      </c>
      <c r="M310" s="1">
        <v>23</v>
      </c>
      <c r="N310" s="1">
        <v>3.1463748290013598</v>
      </c>
      <c r="O310" s="1" t="s">
        <v>5899</v>
      </c>
      <c r="P310" s="1"/>
      <c r="Q310" s="1"/>
    </row>
    <row r="311" spans="1:17" x14ac:dyDescent="0.3">
      <c r="A311" s="1" t="s">
        <v>5716</v>
      </c>
      <c r="B311" s="1" t="s">
        <v>5768</v>
      </c>
      <c r="C311" s="1">
        <v>2</v>
      </c>
      <c r="D311" s="1" t="s">
        <v>5920</v>
      </c>
      <c r="E311" s="1">
        <v>4</v>
      </c>
      <c r="F311" s="1" t="s">
        <v>5927</v>
      </c>
      <c r="G311" s="1" t="s">
        <v>5798</v>
      </c>
      <c r="H311" s="1" t="s">
        <v>5799</v>
      </c>
      <c r="I311" s="1" t="b">
        <v>0</v>
      </c>
      <c r="J311" s="1">
        <v>0</v>
      </c>
      <c r="K311" s="1">
        <v>0</v>
      </c>
      <c r="L311" s="1">
        <v>8</v>
      </c>
      <c r="M311" s="1">
        <v>21</v>
      </c>
      <c r="N311" s="1">
        <v>2.8727770177838501</v>
      </c>
      <c r="O311" s="1" t="s">
        <v>5818</v>
      </c>
      <c r="P311" s="1"/>
      <c r="Q311" s="1"/>
    </row>
    <row r="312" spans="1:17" x14ac:dyDescent="0.3">
      <c r="A312" s="1" t="s">
        <v>5716</v>
      </c>
      <c r="B312" s="1" t="s">
        <v>5768</v>
      </c>
      <c r="C312" s="1">
        <v>2</v>
      </c>
      <c r="D312" s="1" t="s">
        <v>5920</v>
      </c>
      <c r="E312" s="1">
        <v>4</v>
      </c>
      <c r="F312" s="1" t="s">
        <v>5927</v>
      </c>
      <c r="G312" s="1" t="s">
        <v>5840</v>
      </c>
      <c r="H312" s="1" t="s">
        <v>5799</v>
      </c>
      <c r="I312" s="1" t="b">
        <v>0</v>
      </c>
      <c r="J312" s="1">
        <v>5</v>
      </c>
      <c r="K312" s="1">
        <v>0</v>
      </c>
      <c r="L312" s="1">
        <v>3</v>
      </c>
      <c r="M312" s="1">
        <v>15</v>
      </c>
      <c r="N312" s="1">
        <v>2.0519835841313201</v>
      </c>
      <c r="O312" s="1" t="s">
        <v>5928</v>
      </c>
      <c r="P312" s="1"/>
      <c r="Q312" s="1"/>
    </row>
    <row r="313" spans="1:17" x14ac:dyDescent="0.3">
      <c r="A313" s="1" t="s">
        <v>5716</v>
      </c>
      <c r="B313" s="1" t="s">
        <v>5768</v>
      </c>
      <c r="C313" s="1">
        <v>2</v>
      </c>
      <c r="D313" s="1" t="s">
        <v>5920</v>
      </c>
      <c r="E313" s="1">
        <v>4</v>
      </c>
      <c r="F313" s="1" t="s">
        <v>5927</v>
      </c>
      <c r="G313" s="1" t="s">
        <v>5819</v>
      </c>
      <c r="H313" s="1" t="s">
        <v>5820</v>
      </c>
      <c r="I313" s="1" t="b">
        <v>0</v>
      </c>
      <c r="J313" s="1">
        <v>0</v>
      </c>
      <c r="K313" s="1">
        <v>3</v>
      </c>
      <c r="L313" s="1">
        <v>8</v>
      </c>
      <c r="M313" s="1">
        <v>8</v>
      </c>
      <c r="N313" s="1">
        <v>1.0943912448700399</v>
      </c>
      <c r="O313" s="1" t="s">
        <v>5833</v>
      </c>
      <c r="P313" s="1"/>
      <c r="Q313" s="1"/>
    </row>
    <row r="314" spans="1:17" x14ac:dyDescent="0.3">
      <c r="A314" s="1" t="s">
        <v>5716</v>
      </c>
      <c r="B314" s="1" t="s">
        <v>5768</v>
      </c>
      <c r="C314" s="1">
        <v>2</v>
      </c>
      <c r="D314" s="1" t="s">
        <v>5920</v>
      </c>
      <c r="E314" s="1">
        <v>5</v>
      </c>
      <c r="F314" s="1" t="s">
        <v>5929</v>
      </c>
      <c r="G314" s="1" t="s">
        <v>5806</v>
      </c>
      <c r="H314" s="1" t="s">
        <v>5807</v>
      </c>
      <c r="I314" s="1" t="b">
        <v>0</v>
      </c>
      <c r="J314" s="1">
        <v>0</v>
      </c>
      <c r="K314" s="1">
        <v>5</v>
      </c>
      <c r="L314" s="1">
        <v>5</v>
      </c>
      <c r="M314" s="1">
        <v>642</v>
      </c>
      <c r="N314" s="1">
        <v>31.149927219796201</v>
      </c>
      <c r="O314" s="1" t="s">
        <v>5808</v>
      </c>
      <c r="P314" s="1"/>
      <c r="Q314" s="1"/>
    </row>
    <row r="315" spans="1:17" x14ac:dyDescent="0.3">
      <c r="A315" s="1" t="s">
        <v>5716</v>
      </c>
      <c r="B315" s="1" t="s">
        <v>5768</v>
      </c>
      <c r="C315" s="1">
        <v>2</v>
      </c>
      <c r="D315" s="1" t="s">
        <v>5920</v>
      </c>
      <c r="E315" s="1">
        <v>5</v>
      </c>
      <c r="F315" s="1" t="s">
        <v>5929</v>
      </c>
      <c r="G315" s="1" t="s">
        <v>5798</v>
      </c>
      <c r="H315" s="1" t="s">
        <v>5799</v>
      </c>
      <c r="I315" s="1" t="b">
        <v>0</v>
      </c>
      <c r="J315" s="1">
        <v>0</v>
      </c>
      <c r="K315" s="1">
        <v>0</v>
      </c>
      <c r="L315" s="1">
        <v>8</v>
      </c>
      <c r="M315" s="1">
        <v>305</v>
      </c>
      <c r="N315" s="1">
        <v>14.798641436196</v>
      </c>
      <c r="O315" s="1" t="s">
        <v>5818</v>
      </c>
      <c r="P315" s="1"/>
      <c r="Q315" s="1"/>
    </row>
    <row r="316" spans="1:17" x14ac:dyDescent="0.3">
      <c r="A316" s="1" t="s">
        <v>5716</v>
      </c>
      <c r="B316" s="1" t="s">
        <v>5768</v>
      </c>
      <c r="C316" s="1">
        <v>2</v>
      </c>
      <c r="D316" s="1" t="s">
        <v>5920</v>
      </c>
      <c r="E316" s="1">
        <v>5</v>
      </c>
      <c r="F316" s="1" t="s">
        <v>5929</v>
      </c>
      <c r="G316" s="1" t="s">
        <v>5803</v>
      </c>
      <c r="H316" s="1" t="s">
        <v>5828</v>
      </c>
      <c r="I316" s="1" t="b">
        <v>0</v>
      </c>
      <c r="J316" s="1">
        <v>0</v>
      </c>
      <c r="K316" s="1">
        <v>1</v>
      </c>
      <c r="L316" s="1">
        <v>0</v>
      </c>
      <c r="M316" s="1">
        <v>250</v>
      </c>
      <c r="N316" s="1">
        <v>12.1300339640951</v>
      </c>
      <c r="O316" s="1" t="s">
        <v>5829</v>
      </c>
      <c r="P316" s="1"/>
      <c r="Q316" s="1"/>
    </row>
    <row r="317" spans="1:17" x14ac:dyDescent="0.3">
      <c r="A317" s="1" t="s">
        <v>5716</v>
      </c>
      <c r="B317" s="1" t="s">
        <v>5768</v>
      </c>
      <c r="C317" s="1">
        <v>2</v>
      </c>
      <c r="D317" s="1" t="s">
        <v>5920</v>
      </c>
      <c r="E317" s="1">
        <v>5</v>
      </c>
      <c r="F317" s="1" t="s">
        <v>5929</v>
      </c>
      <c r="G317" s="1" t="s">
        <v>5801</v>
      </c>
      <c r="H317" s="1" t="s">
        <v>5799</v>
      </c>
      <c r="I317" s="1" t="b">
        <v>0</v>
      </c>
      <c r="J317" s="1">
        <v>1</v>
      </c>
      <c r="K317" s="1">
        <v>0</v>
      </c>
      <c r="L317" s="1">
        <v>0</v>
      </c>
      <c r="M317" s="1">
        <v>202</v>
      </c>
      <c r="N317" s="1">
        <v>9.80106744298884</v>
      </c>
      <c r="O317" s="1" t="s">
        <v>5802</v>
      </c>
      <c r="P317" s="1"/>
      <c r="Q317" s="1"/>
    </row>
    <row r="318" spans="1:17" x14ac:dyDescent="0.3">
      <c r="A318" s="1" t="s">
        <v>5716</v>
      </c>
      <c r="B318" s="1" t="s">
        <v>5768</v>
      </c>
      <c r="C318" s="1">
        <v>2</v>
      </c>
      <c r="D318" s="1" t="s">
        <v>5920</v>
      </c>
      <c r="E318" s="1">
        <v>5</v>
      </c>
      <c r="F318" s="1" t="s">
        <v>5929</v>
      </c>
      <c r="G318" s="1" t="s">
        <v>5798</v>
      </c>
      <c r="H318" s="1" t="s">
        <v>5799</v>
      </c>
      <c r="I318" s="1" t="b">
        <v>0</v>
      </c>
      <c r="J318" s="1">
        <v>0</v>
      </c>
      <c r="K318" s="1">
        <v>0</v>
      </c>
      <c r="L318" s="1">
        <v>13</v>
      </c>
      <c r="M318" s="1">
        <v>97</v>
      </c>
      <c r="N318" s="1">
        <v>4.7064531780688901</v>
      </c>
      <c r="O318" s="1" t="s">
        <v>5930</v>
      </c>
      <c r="P318" s="1"/>
      <c r="Q318" s="1"/>
    </row>
    <row r="319" spans="1:17" x14ac:dyDescent="0.3">
      <c r="A319" s="1" t="s">
        <v>5716</v>
      </c>
      <c r="B319" s="1" t="s">
        <v>5768</v>
      </c>
      <c r="C319" s="1">
        <v>2</v>
      </c>
      <c r="D319" s="1" t="s">
        <v>5920</v>
      </c>
      <c r="E319" s="1">
        <v>5</v>
      </c>
      <c r="F319" s="1" t="s">
        <v>5929</v>
      </c>
      <c r="G319" s="1" t="s">
        <v>5803</v>
      </c>
      <c r="H319" s="1" t="s">
        <v>5804</v>
      </c>
      <c r="I319" s="1" t="b">
        <v>0</v>
      </c>
      <c r="J319" s="1">
        <v>0</v>
      </c>
      <c r="K319" s="1">
        <v>1</v>
      </c>
      <c r="L319" s="1">
        <v>0</v>
      </c>
      <c r="M319" s="1">
        <v>52</v>
      </c>
      <c r="N319" s="1">
        <v>2.52304706453178</v>
      </c>
      <c r="O319" s="1" t="s">
        <v>5805</v>
      </c>
      <c r="P319" s="1"/>
      <c r="Q319" s="1"/>
    </row>
    <row r="320" spans="1:17" x14ac:dyDescent="0.3">
      <c r="A320" s="1" t="s">
        <v>5716</v>
      </c>
      <c r="B320" s="1" t="s">
        <v>5768</v>
      </c>
      <c r="C320" s="1">
        <v>2</v>
      </c>
      <c r="D320" s="1" t="s">
        <v>5920</v>
      </c>
      <c r="E320" s="1">
        <v>5</v>
      </c>
      <c r="F320" s="1" t="s">
        <v>5929</v>
      </c>
      <c r="G320" s="1" t="s">
        <v>5798</v>
      </c>
      <c r="H320" s="1" t="s">
        <v>5799</v>
      </c>
      <c r="I320" s="1" t="b">
        <v>0</v>
      </c>
      <c r="J320" s="1">
        <v>0</v>
      </c>
      <c r="K320" s="1">
        <v>0</v>
      </c>
      <c r="L320" s="1">
        <v>11</v>
      </c>
      <c r="M320" s="1">
        <v>44</v>
      </c>
      <c r="N320" s="1">
        <v>2.1348859776807299</v>
      </c>
      <c r="O320" s="1" t="s">
        <v>5931</v>
      </c>
      <c r="P320" s="1"/>
      <c r="Q320" s="1"/>
    </row>
    <row r="321" spans="1:17" x14ac:dyDescent="0.3">
      <c r="A321" s="1" t="s">
        <v>5716</v>
      </c>
      <c r="B321" s="1" t="s">
        <v>5768</v>
      </c>
      <c r="C321" s="1">
        <v>2</v>
      </c>
      <c r="D321" s="1" t="s">
        <v>5920</v>
      </c>
      <c r="E321" s="1">
        <v>5</v>
      </c>
      <c r="F321" s="1" t="s">
        <v>5929</v>
      </c>
      <c r="G321" s="1" t="s">
        <v>5798</v>
      </c>
      <c r="H321" s="1" t="s">
        <v>5799</v>
      </c>
      <c r="I321" s="1" t="b">
        <v>0</v>
      </c>
      <c r="J321" s="1">
        <v>0</v>
      </c>
      <c r="K321" s="1">
        <v>0</v>
      </c>
      <c r="L321" s="1">
        <v>9</v>
      </c>
      <c r="M321" s="1">
        <v>41</v>
      </c>
      <c r="N321" s="1">
        <v>1.9893255701115899</v>
      </c>
      <c r="O321" s="1" t="s">
        <v>5932</v>
      </c>
      <c r="P321" s="1"/>
      <c r="Q321" s="1"/>
    </row>
    <row r="322" spans="1:17" x14ac:dyDescent="0.3">
      <c r="A322" s="1" t="s">
        <v>5716</v>
      </c>
      <c r="B322" s="1" t="s">
        <v>5768</v>
      </c>
      <c r="C322" s="1">
        <v>2</v>
      </c>
      <c r="D322" s="1" t="s">
        <v>5920</v>
      </c>
      <c r="E322" s="1">
        <v>5</v>
      </c>
      <c r="F322" s="1" t="s">
        <v>5929</v>
      </c>
      <c r="G322" s="1" t="s">
        <v>5851</v>
      </c>
      <c r="H322" s="1" t="s">
        <v>5807</v>
      </c>
      <c r="I322" s="1" t="b">
        <v>0</v>
      </c>
      <c r="J322" s="1">
        <v>1</v>
      </c>
      <c r="K322" s="1">
        <v>5</v>
      </c>
      <c r="L322" s="1">
        <v>5</v>
      </c>
      <c r="M322" s="1">
        <v>40</v>
      </c>
      <c r="N322" s="1">
        <v>1.9408054342552099</v>
      </c>
      <c r="O322" s="1" t="s">
        <v>5852</v>
      </c>
      <c r="P322" s="1"/>
      <c r="Q322" s="1"/>
    </row>
    <row r="323" spans="1:17" x14ac:dyDescent="0.3">
      <c r="A323" s="1" t="s">
        <v>5716</v>
      </c>
      <c r="B323" s="1" t="s">
        <v>5768</v>
      </c>
      <c r="C323" s="1">
        <v>2</v>
      </c>
      <c r="D323" s="1" t="s">
        <v>5920</v>
      </c>
      <c r="E323" s="1">
        <v>5</v>
      </c>
      <c r="F323" s="1" t="s">
        <v>5929</v>
      </c>
      <c r="G323" s="1" t="s">
        <v>5814</v>
      </c>
      <c r="H323" s="1" t="s">
        <v>5799</v>
      </c>
      <c r="I323" s="1" t="b">
        <v>1</v>
      </c>
      <c r="J323" s="1">
        <v>0</v>
      </c>
      <c r="K323" s="1">
        <v>0</v>
      </c>
      <c r="L323" s="1">
        <v>0</v>
      </c>
      <c r="M323" s="1">
        <v>35</v>
      </c>
      <c r="N323" s="1">
        <v>1.6982047549733099</v>
      </c>
      <c r="O323" s="1" t="s">
        <v>5815</v>
      </c>
      <c r="P323" s="1"/>
      <c r="Q323" s="1"/>
    </row>
    <row r="324" spans="1:17" x14ac:dyDescent="0.3">
      <c r="A324" s="1" t="s">
        <v>5716</v>
      </c>
      <c r="B324" s="1" t="s">
        <v>5768</v>
      </c>
      <c r="C324" s="1">
        <v>2</v>
      </c>
      <c r="D324" s="1" t="s">
        <v>5920</v>
      </c>
      <c r="E324" s="1">
        <v>6</v>
      </c>
      <c r="F324" s="1" t="s">
        <v>5933</v>
      </c>
      <c r="G324" s="1" t="s">
        <v>5803</v>
      </c>
      <c r="H324" s="1" t="s">
        <v>5804</v>
      </c>
      <c r="I324" s="1" t="b">
        <v>0</v>
      </c>
      <c r="J324" s="1">
        <v>0</v>
      </c>
      <c r="K324" s="1">
        <v>1</v>
      </c>
      <c r="L324" s="1">
        <v>0</v>
      </c>
      <c r="M324" s="1">
        <v>302</v>
      </c>
      <c r="N324" s="1">
        <v>79.265091863517</v>
      </c>
      <c r="O324" s="1" t="s">
        <v>5805</v>
      </c>
      <c r="P324" s="1"/>
      <c r="Q324" s="1"/>
    </row>
    <row r="325" spans="1:17" x14ac:dyDescent="0.3">
      <c r="A325" s="1" t="s">
        <v>5716</v>
      </c>
      <c r="B325" s="1" t="s">
        <v>5768</v>
      </c>
      <c r="C325" s="1">
        <v>2</v>
      </c>
      <c r="D325" s="1" t="s">
        <v>5920</v>
      </c>
      <c r="E325" s="1">
        <v>6</v>
      </c>
      <c r="F325" s="1" t="s">
        <v>5933</v>
      </c>
      <c r="G325" s="1" t="s">
        <v>5801</v>
      </c>
      <c r="H325" s="1" t="s">
        <v>5799</v>
      </c>
      <c r="I325" s="1" t="b">
        <v>0</v>
      </c>
      <c r="J325" s="1">
        <v>1</v>
      </c>
      <c r="K325" s="1">
        <v>0</v>
      </c>
      <c r="L325" s="1">
        <v>0</v>
      </c>
      <c r="M325" s="1">
        <v>16</v>
      </c>
      <c r="N325" s="1">
        <v>4.1994750656167898</v>
      </c>
      <c r="O325" s="1" t="s">
        <v>5802</v>
      </c>
      <c r="P325" s="1"/>
      <c r="Q325" s="1"/>
    </row>
    <row r="326" spans="1:17" x14ac:dyDescent="0.3">
      <c r="A326" s="1" t="s">
        <v>5716</v>
      </c>
      <c r="B326" s="1" t="s">
        <v>5768</v>
      </c>
      <c r="C326" s="1">
        <v>2</v>
      </c>
      <c r="D326" s="1" t="s">
        <v>5920</v>
      </c>
      <c r="E326" s="1">
        <v>6</v>
      </c>
      <c r="F326" s="1" t="s">
        <v>5933</v>
      </c>
      <c r="G326" s="1" t="s">
        <v>5814</v>
      </c>
      <c r="H326" s="1" t="s">
        <v>5799</v>
      </c>
      <c r="I326" s="1" t="b">
        <v>1</v>
      </c>
      <c r="J326" s="1">
        <v>0</v>
      </c>
      <c r="K326" s="1">
        <v>0</v>
      </c>
      <c r="L326" s="1">
        <v>0</v>
      </c>
      <c r="M326" s="1">
        <v>8</v>
      </c>
      <c r="N326" s="1">
        <v>2.09973753280839</v>
      </c>
      <c r="O326" s="1" t="s">
        <v>5815</v>
      </c>
      <c r="P326" s="1"/>
      <c r="Q326" s="1"/>
    </row>
    <row r="327" spans="1:17" x14ac:dyDescent="0.3">
      <c r="A327" s="1" t="s">
        <v>5716</v>
      </c>
      <c r="B327" s="1" t="s">
        <v>5768</v>
      </c>
      <c r="C327" s="1">
        <v>2</v>
      </c>
      <c r="D327" s="1" t="s">
        <v>5920</v>
      </c>
      <c r="E327" s="1">
        <v>6</v>
      </c>
      <c r="F327" s="1" t="s">
        <v>5933</v>
      </c>
      <c r="G327" s="1" t="s">
        <v>5803</v>
      </c>
      <c r="H327" s="1" t="s">
        <v>5804</v>
      </c>
      <c r="I327" s="1" t="b">
        <v>0</v>
      </c>
      <c r="J327" s="1">
        <v>0</v>
      </c>
      <c r="K327" s="1">
        <v>1</v>
      </c>
      <c r="L327" s="1">
        <v>1</v>
      </c>
      <c r="M327" s="1">
        <v>8</v>
      </c>
      <c r="N327" s="1">
        <v>2.09973753280839</v>
      </c>
      <c r="O327" s="1" t="s">
        <v>5805</v>
      </c>
      <c r="P327" s="1"/>
      <c r="Q327" s="1"/>
    </row>
    <row r="328" spans="1:17" x14ac:dyDescent="0.3">
      <c r="A328" s="1" t="s">
        <v>5716</v>
      </c>
      <c r="B328" s="1" t="s">
        <v>5768</v>
      </c>
      <c r="C328" s="1">
        <v>2</v>
      </c>
      <c r="D328" s="1" t="s">
        <v>5920</v>
      </c>
      <c r="E328" s="1">
        <v>6</v>
      </c>
      <c r="F328" s="1" t="s">
        <v>5933</v>
      </c>
      <c r="G328" s="1" t="s">
        <v>5798</v>
      </c>
      <c r="H328" s="1" t="s">
        <v>5799</v>
      </c>
      <c r="I328" s="1" t="b">
        <v>0</v>
      </c>
      <c r="J328" s="1">
        <v>0</v>
      </c>
      <c r="K328" s="1">
        <v>0</v>
      </c>
      <c r="L328" s="1">
        <v>8</v>
      </c>
      <c r="M328" s="1">
        <v>6</v>
      </c>
      <c r="N328" s="1">
        <v>1.57480314960629</v>
      </c>
      <c r="O328" s="1" t="s">
        <v>5818</v>
      </c>
      <c r="P328" s="1"/>
      <c r="Q328" s="1"/>
    </row>
    <row r="329" spans="1:17" x14ac:dyDescent="0.3">
      <c r="A329" s="1" t="s">
        <v>5716</v>
      </c>
      <c r="B329" s="1" t="s">
        <v>5768</v>
      </c>
      <c r="C329" s="1">
        <v>2</v>
      </c>
      <c r="D329" s="1" t="s">
        <v>5920</v>
      </c>
      <c r="E329" s="1">
        <v>6</v>
      </c>
      <c r="F329" s="1" t="s">
        <v>5933</v>
      </c>
      <c r="G329" s="1" t="s">
        <v>5908</v>
      </c>
      <c r="H329" s="1" t="s">
        <v>5799</v>
      </c>
      <c r="I329" s="1" t="b">
        <v>0</v>
      </c>
      <c r="J329" s="1">
        <v>0</v>
      </c>
      <c r="K329" s="1">
        <v>0</v>
      </c>
      <c r="L329" s="1">
        <v>1</v>
      </c>
      <c r="M329" s="1">
        <v>6</v>
      </c>
      <c r="N329" s="1">
        <v>1.57480314960629</v>
      </c>
      <c r="O329" s="1" t="s">
        <v>5909</v>
      </c>
      <c r="P329" s="1"/>
      <c r="Q329" s="1"/>
    </row>
    <row r="330" spans="1:17" x14ac:dyDescent="0.3">
      <c r="A330" s="1" t="s">
        <v>5716</v>
      </c>
      <c r="B330" s="1" t="s">
        <v>5768</v>
      </c>
      <c r="C330" s="1">
        <v>2</v>
      </c>
      <c r="D330" s="1" t="s">
        <v>5920</v>
      </c>
      <c r="E330" s="1">
        <v>6</v>
      </c>
      <c r="F330" s="1" t="s">
        <v>5933</v>
      </c>
      <c r="G330" s="1" t="s">
        <v>5895</v>
      </c>
      <c r="H330" s="1" t="s">
        <v>5896</v>
      </c>
      <c r="I330" s="1" t="b">
        <v>0</v>
      </c>
      <c r="J330" s="1">
        <v>0</v>
      </c>
      <c r="K330" s="1">
        <v>2</v>
      </c>
      <c r="L330" s="1">
        <v>0</v>
      </c>
      <c r="M330" s="1">
        <v>5</v>
      </c>
      <c r="N330" s="1">
        <v>1.3123359580052401</v>
      </c>
      <c r="O330" s="1" t="s">
        <v>5897</v>
      </c>
      <c r="P330" s="1"/>
      <c r="Q330" s="1"/>
    </row>
    <row r="331" spans="1:17" x14ac:dyDescent="0.3">
      <c r="A331" s="1" t="s">
        <v>5716</v>
      </c>
      <c r="B331" s="1" t="s">
        <v>5768</v>
      </c>
      <c r="C331" s="1">
        <v>2</v>
      </c>
      <c r="D331" s="1" t="s">
        <v>5920</v>
      </c>
      <c r="E331" s="1">
        <v>7</v>
      </c>
      <c r="F331" s="1" t="s">
        <v>5934</v>
      </c>
      <c r="G331" s="1" t="s">
        <v>5798</v>
      </c>
      <c r="H331" s="1" t="s">
        <v>5799</v>
      </c>
      <c r="I331" s="1" t="b">
        <v>0</v>
      </c>
      <c r="J331" s="1">
        <v>0</v>
      </c>
      <c r="K331" s="1">
        <v>0</v>
      </c>
      <c r="L331" s="1">
        <v>8</v>
      </c>
      <c r="M331" s="1">
        <v>246</v>
      </c>
      <c r="N331" s="1">
        <v>26.914660831509799</v>
      </c>
      <c r="O331" s="1" t="s">
        <v>5818</v>
      </c>
      <c r="P331" s="1"/>
      <c r="Q331" s="1"/>
    </row>
    <row r="332" spans="1:17" x14ac:dyDescent="0.3">
      <c r="A332" s="1" t="s">
        <v>5716</v>
      </c>
      <c r="B332" s="1" t="s">
        <v>5768</v>
      </c>
      <c r="C332" s="1">
        <v>2</v>
      </c>
      <c r="D332" s="1" t="s">
        <v>5920</v>
      </c>
      <c r="E332" s="1">
        <v>7</v>
      </c>
      <c r="F332" s="1" t="s">
        <v>5934</v>
      </c>
      <c r="G332" s="1" t="s">
        <v>5806</v>
      </c>
      <c r="H332" s="1" t="s">
        <v>5807</v>
      </c>
      <c r="I332" s="1" t="b">
        <v>0</v>
      </c>
      <c r="J332" s="1">
        <v>0</v>
      </c>
      <c r="K332" s="1">
        <v>5</v>
      </c>
      <c r="L332" s="1">
        <v>5</v>
      </c>
      <c r="M332" s="1">
        <v>135</v>
      </c>
      <c r="N332" s="1">
        <v>14.7702407002188</v>
      </c>
      <c r="O332" s="1" t="s">
        <v>5808</v>
      </c>
      <c r="P332" s="1"/>
      <c r="Q332" s="1"/>
    </row>
    <row r="333" spans="1:17" x14ac:dyDescent="0.3">
      <c r="A333" s="1" t="s">
        <v>5716</v>
      </c>
      <c r="B333" s="1" t="s">
        <v>5768</v>
      </c>
      <c r="C333" s="1">
        <v>2</v>
      </c>
      <c r="D333" s="1" t="s">
        <v>5920</v>
      </c>
      <c r="E333" s="1">
        <v>7</v>
      </c>
      <c r="F333" s="1" t="s">
        <v>5934</v>
      </c>
      <c r="G333" s="1" t="s">
        <v>5803</v>
      </c>
      <c r="H333" s="1" t="s">
        <v>5804</v>
      </c>
      <c r="I333" s="1" t="b">
        <v>0</v>
      </c>
      <c r="J333" s="1">
        <v>0</v>
      </c>
      <c r="K333" s="1">
        <v>1</v>
      </c>
      <c r="L333" s="1">
        <v>0</v>
      </c>
      <c r="M333" s="1">
        <v>115</v>
      </c>
      <c r="N333" s="1">
        <v>12.582056892778899</v>
      </c>
      <c r="O333" s="1" t="s">
        <v>5805</v>
      </c>
      <c r="P333" s="1"/>
      <c r="Q333" s="1"/>
    </row>
    <row r="334" spans="1:17" x14ac:dyDescent="0.3">
      <c r="A334" s="1" t="s">
        <v>5716</v>
      </c>
      <c r="B334" s="1" t="s">
        <v>5768</v>
      </c>
      <c r="C334" s="1">
        <v>2</v>
      </c>
      <c r="D334" s="1" t="s">
        <v>5920</v>
      </c>
      <c r="E334" s="1">
        <v>7</v>
      </c>
      <c r="F334" s="1" t="s">
        <v>5934</v>
      </c>
      <c r="G334" s="1" t="s">
        <v>5801</v>
      </c>
      <c r="H334" s="1" t="s">
        <v>5799</v>
      </c>
      <c r="I334" s="1" t="b">
        <v>0</v>
      </c>
      <c r="J334" s="1">
        <v>1</v>
      </c>
      <c r="K334" s="1">
        <v>0</v>
      </c>
      <c r="L334" s="1">
        <v>0</v>
      </c>
      <c r="M334" s="1">
        <v>69</v>
      </c>
      <c r="N334" s="1">
        <v>7.5492341356673904</v>
      </c>
      <c r="O334" s="1" t="s">
        <v>5802</v>
      </c>
      <c r="P334" s="1"/>
      <c r="Q334" s="1"/>
    </row>
    <row r="335" spans="1:17" x14ac:dyDescent="0.3">
      <c r="A335" s="1" t="s">
        <v>5716</v>
      </c>
      <c r="B335" s="1" t="s">
        <v>5768</v>
      </c>
      <c r="C335" s="1">
        <v>2</v>
      </c>
      <c r="D335" s="1" t="s">
        <v>5920</v>
      </c>
      <c r="E335" s="1">
        <v>7</v>
      </c>
      <c r="F335" s="1" t="s">
        <v>5934</v>
      </c>
      <c r="G335" s="1" t="s">
        <v>5803</v>
      </c>
      <c r="H335" s="1" t="s">
        <v>5828</v>
      </c>
      <c r="I335" s="1" t="b">
        <v>0</v>
      </c>
      <c r="J335" s="1">
        <v>0</v>
      </c>
      <c r="K335" s="1">
        <v>1</v>
      </c>
      <c r="L335" s="1">
        <v>0</v>
      </c>
      <c r="M335" s="1">
        <v>51</v>
      </c>
      <c r="N335" s="1">
        <v>5.5798687089715502</v>
      </c>
      <c r="O335" s="1" t="s">
        <v>5829</v>
      </c>
      <c r="P335" s="1"/>
      <c r="Q335" s="1"/>
    </row>
    <row r="336" spans="1:17" x14ac:dyDescent="0.3">
      <c r="A336" s="1" t="s">
        <v>5716</v>
      </c>
      <c r="B336" s="1" t="s">
        <v>5768</v>
      </c>
      <c r="C336" s="1">
        <v>2</v>
      </c>
      <c r="D336" s="1" t="s">
        <v>5920</v>
      </c>
      <c r="E336" s="1">
        <v>7</v>
      </c>
      <c r="F336" s="1" t="s">
        <v>5934</v>
      </c>
      <c r="G336" s="1" t="s">
        <v>5814</v>
      </c>
      <c r="H336" s="1" t="s">
        <v>5799</v>
      </c>
      <c r="I336" s="1" t="b">
        <v>1</v>
      </c>
      <c r="J336" s="1">
        <v>0</v>
      </c>
      <c r="K336" s="1">
        <v>0</v>
      </c>
      <c r="L336" s="1">
        <v>0</v>
      </c>
      <c r="M336" s="1">
        <v>44</v>
      </c>
      <c r="N336" s="1">
        <v>4.8140043763676097</v>
      </c>
      <c r="O336" s="1" t="s">
        <v>5815</v>
      </c>
      <c r="P336" s="1"/>
      <c r="Q336" s="1"/>
    </row>
    <row r="337" spans="1:17" x14ac:dyDescent="0.3">
      <c r="A337" s="1" t="s">
        <v>5716</v>
      </c>
      <c r="B337" s="1" t="s">
        <v>5768</v>
      </c>
      <c r="C337" s="1">
        <v>2</v>
      </c>
      <c r="D337" s="1" t="s">
        <v>5920</v>
      </c>
      <c r="E337" s="1">
        <v>7</v>
      </c>
      <c r="F337" s="1" t="s">
        <v>5934</v>
      </c>
      <c r="G337" s="1" t="s">
        <v>5801</v>
      </c>
      <c r="H337" s="1" t="s">
        <v>5799</v>
      </c>
      <c r="I337" s="1" t="b">
        <v>0</v>
      </c>
      <c r="J337" s="1">
        <v>1</v>
      </c>
      <c r="K337" s="1">
        <v>0</v>
      </c>
      <c r="L337" s="1">
        <v>0</v>
      </c>
      <c r="M337" s="1">
        <v>35</v>
      </c>
      <c r="N337" s="1">
        <v>3.82932166301969</v>
      </c>
      <c r="O337" s="1" t="s">
        <v>5862</v>
      </c>
      <c r="P337" s="1"/>
      <c r="Q337" s="1"/>
    </row>
    <row r="338" spans="1:17" x14ac:dyDescent="0.3">
      <c r="A338" s="1" t="s">
        <v>5716</v>
      </c>
      <c r="B338" s="1" t="s">
        <v>5768</v>
      </c>
      <c r="C338" s="1">
        <v>2</v>
      </c>
      <c r="D338" s="1" t="s">
        <v>5920</v>
      </c>
      <c r="E338" s="1">
        <v>7</v>
      </c>
      <c r="F338" s="1" t="s">
        <v>5934</v>
      </c>
      <c r="G338" s="1" t="s">
        <v>5803</v>
      </c>
      <c r="H338" s="1" t="s">
        <v>5828</v>
      </c>
      <c r="I338" s="1" t="b">
        <v>0</v>
      </c>
      <c r="J338" s="1">
        <v>0</v>
      </c>
      <c r="K338" s="1">
        <v>1</v>
      </c>
      <c r="L338" s="1">
        <v>0</v>
      </c>
      <c r="M338" s="1">
        <v>15</v>
      </c>
      <c r="N338" s="1">
        <v>1.6411378555798599</v>
      </c>
      <c r="O338" s="1" t="s">
        <v>5867</v>
      </c>
      <c r="P338" s="1"/>
      <c r="Q338" s="1"/>
    </row>
    <row r="339" spans="1:17" x14ac:dyDescent="0.3">
      <c r="A339" s="1" t="s">
        <v>5716</v>
      </c>
      <c r="B339" s="1" t="s">
        <v>5768</v>
      </c>
      <c r="C339" s="1">
        <v>2</v>
      </c>
      <c r="D339" s="1" t="s">
        <v>5920</v>
      </c>
      <c r="E339" s="1">
        <v>7</v>
      </c>
      <c r="F339" s="1" t="s">
        <v>5934</v>
      </c>
      <c r="G339" s="1" t="s">
        <v>5834</v>
      </c>
      <c r="H339" s="1" t="s">
        <v>5799</v>
      </c>
      <c r="I339" s="1" t="b">
        <v>0</v>
      </c>
      <c r="J339" s="1">
        <v>13</v>
      </c>
      <c r="K339" s="1">
        <v>0</v>
      </c>
      <c r="L339" s="1">
        <v>0</v>
      </c>
      <c r="M339" s="1">
        <v>15</v>
      </c>
      <c r="N339" s="1">
        <v>1.6411378555798599</v>
      </c>
      <c r="O339" s="1" t="s">
        <v>5935</v>
      </c>
      <c r="P339" s="1"/>
      <c r="Q339" s="1"/>
    </row>
    <row r="340" spans="1:17" x14ac:dyDescent="0.3">
      <c r="A340" s="1" t="s">
        <v>5716</v>
      </c>
      <c r="B340" s="1" t="s">
        <v>5768</v>
      </c>
      <c r="C340" s="1">
        <v>2</v>
      </c>
      <c r="D340" s="1" t="s">
        <v>5920</v>
      </c>
      <c r="E340" s="1">
        <v>7</v>
      </c>
      <c r="F340" s="1" t="s">
        <v>5934</v>
      </c>
      <c r="G340" s="1" t="s">
        <v>5810</v>
      </c>
      <c r="H340" s="1" t="s">
        <v>5799</v>
      </c>
      <c r="I340" s="1" t="b">
        <v>0</v>
      </c>
      <c r="J340" s="1">
        <v>2</v>
      </c>
      <c r="K340" s="1">
        <v>0</v>
      </c>
      <c r="L340" s="1">
        <v>0</v>
      </c>
      <c r="M340" s="1">
        <v>13</v>
      </c>
      <c r="N340" s="1">
        <v>1.4223194748358801</v>
      </c>
      <c r="O340" s="1" t="s">
        <v>5856</v>
      </c>
      <c r="P340" s="1"/>
      <c r="Q340" s="1"/>
    </row>
    <row r="341" spans="1:17" x14ac:dyDescent="0.3">
      <c r="A341" s="1" t="s">
        <v>5716</v>
      </c>
      <c r="B341" s="1" t="s">
        <v>5768</v>
      </c>
      <c r="C341" s="1">
        <v>2</v>
      </c>
      <c r="D341" s="1" t="s">
        <v>5920</v>
      </c>
      <c r="E341" s="1">
        <v>7</v>
      </c>
      <c r="F341" s="1" t="s">
        <v>5934</v>
      </c>
      <c r="G341" s="1" t="s">
        <v>5803</v>
      </c>
      <c r="H341" s="1" t="s">
        <v>5828</v>
      </c>
      <c r="I341" s="1" t="b">
        <v>0</v>
      </c>
      <c r="J341" s="1">
        <v>0</v>
      </c>
      <c r="K341" s="1">
        <v>1</v>
      </c>
      <c r="L341" s="1">
        <v>0</v>
      </c>
      <c r="M341" s="1">
        <v>13</v>
      </c>
      <c r="N341" s="1">
        <v>1.4223194748358801</v>
      </c>
      <c r="O341" s="1" t="s">
        <v>5842</v>
      </c>
      <c r="P341" s="1"/>
      <c r="Q341" s="1"/>
    </row>
    <row r="342" spans="1:17" x14ac:dyDescent="0.3">
      <c r="A342" s="1" t="s">
        <v>5716</v>
      </c>
      <c r="B342" s="1" t="s">
        <v>5768</v>
      </c>
      <c r="C342" s="1">
        <v>2</v>
      </c>
      <c r="D342" s="1" t="s">
        <v>5920</v>
      </c>
      <c r="E342" s="1">
        <v>7</v>
      </c>
      <c r="F342" s="1" t="s">
        <v>5934</v>
      </c>
      <c r="G342" s="1" t="s">
        <v>5798</v>
      </c>
      <c r="H342" s="1" t="s">
        <v>5799</v>
      </c>
      <c r="I342" s="1" t="b">
        <v>0</v>
      </c>
      <c r="J342" s="1">
        <v>0</v>
      </c>
      <c r="K342" s="1">
        <v>0</v>
      </c>
      <c r="L342" s="1">
        <v>9</v>
      </c>
      <c r="M342" s="1">
        <v>12</v>
      </c>
      <c r="N342" s="1">
        <v>1.31291028446389</v>
      </c>
      <c r="O342" s="1" t="s">
        <v>5813</v>
      </c>
      <c r="P342" s="1"/>
      <c r="Q342" s="1"/>
    </row>
    <row r="343" spans="1:17" x14ac:dyDescent="0.3">
      <c r="A343" s="1" t="s">
        <v>5716</v>
      </c>
      <c r="B343" s="1" t="s">
        <v>5768</v>
      </c>
      <c r="C343" s="1">
        <v>2</v>
      </c>
      <c r="D343" s="1" t="s">
        <v>5920</v>
      </c>
      <c r="E343" s="1">
        <v>7</v>
      </c>
      <c r="F343" s="1" t="s">
        <v>5934</v>
      </c>
      <c r="G343" s="1" t="s">
        <v>5851</v>
      </c>
      <c r="H343" s="1" t="s">
        <v>5807</v>
      </c>
      <c r="I343" s="1" t="b">
        <v>0</v>
      </c>
      <c r="J343" s="1">
        <v>1</v>
      </c>
      <c r="K343" s="1">
        <v>5</v>
      </c>
      <c r="L343" s="1">
        <v>5</v>
      </c>
      <c r="M343" s="1">
        <v>12</v>
      </c>
      <c r="N343" s="1">
        <v>1.31291028446389</v>
      </c>
      <c r="O343" s="1" t="s">
        <v>5852</v>
      </c>
      <c r="P343" s="1"/>
      <c r="Q343" s="1"/>
    </row>
    <row r="344" spans="1:17" x14ac:dyDescent="0.3">
      <c r="A344" s="1" t="s">
        <v>5716</v>
      </c>
      <c r="B344" s="1" t="s">
        <v>5768</v>
      </c>
      <c r="C344" s="1">
        <v>2</v>
      </c>
      <c r="D344" s="1" t="s">
        <v>5920</v>
      </c>
      <c r="E344" s="1">
        <v>7</v>
      </c>
      <c r="F344" s="1" t="s">
        <v>5934</v>
      </c>
      <c r="G344" s="1" t="s">
        <v>5798</v>
      </c>
      <c r="H344" s="1" t="s">
        <v>5799</v>
      </c>
      <c r="I344" s="1" t="b">
        <v>0</v>
      </c>
      <c r="J344" s="1">
        <v>0</v>
      </c>
      <c r="K344" s="1">
        <v>0</v>
      </c>
      <c r="L344" s="1">
        <v>9</v>
      </c>
      <c r="M344" s="1">
        <v>10</v>
      </c>
      <c r="N344" s="1">
        <v>1.0940919037199099</v>
      </c>
      <c r="O344" s="1" t="s">
        <v>5800</v>
      </c>
      <c r="P344" s="1"/>
      <c r="Q344" s="1"/>
    </row>
    <row r="345" spans="1:17" x14ac:dyDescent="0.3">
      <c r="A345" s="1" t="s">
        <v>5716</v>
      </c>
      <c r="B345" s="1" t="s">
        <v>5768</v>
      </c>
      <c r="C345" s="1">
        <v>2</v>
      </c>
      <c r="D345" s="1" t="s">
        <v>5920</v>
      </c>
      <c r="E345" s="1">
        <v>8</v>
      </c>
      <c r="F345" s="1" t="s">
        <v>5936</v>
      </c>
      <c r="G345" s="1" t="s">
        <v>5806</v>
      </c>
      <c r="H345" s="1" t="s">
        <v>5807</v>
      </c>
      <c r="I345" s="1" t="b">
        <v>0</v>
      </c>
      <c r="J345" s="1">
        <v>0</v>
      </c>
      <c r="K345" s="1">
        <v>5</v>
      </c>
      <c r="L345" s="1">
        <v>5</v>
      </c>
      <c r="M345" s="1">
        <v>199</v>
      </c>
      <c r="N345" s="1">
        <v>19.0978886756238</v>
      </c>
      <c r="O345" s="1" t="s">
        <v>5808</v>
      </c>
      <c r="P345" s="1"/>
      <c r="Q345" s="1"/>
    </row>
    <row r="346" spans="1:17" x14ac:dyDescent="0.3">
      <c r="A346" s="1" t="s">
        <v>5716</v>
      </c>
      <c r="B346" s="1" t="s">
        <v>5768</v>
      </c>
      <c r="C346" s="1">
        <v>2</v>
      </c>
      <c r="D346" s="1" t="s">
        <v>5920</v>
      </c>
      <c r="E346" s="1">
        <v>8</v>
      </c>
      <c r="F346" s="1" t="s">
        <v>5936</v>
      </c>
      <c r="G346" s="1" t="s">
        <v>5803</v>
      </c>
      <c r="H346" s="1" t="s">
        <v>5828</v>
      </c>
      <c r="I346" s="1" t="b">
        <v>0</v>
      </c>
      <c r="J346" s="1">
        <v>0</v>
      </c>
      <c r="K346" s="1">
        <v>1</v>
      </c>
      <c r="L346" s="1">
        <v>0</v>
      </c>
      <c r="M346" s="1">
        <v>132</v>
      </c>
      <c r="N346" s="1">
        <v>12.6679462571977</v>
      </c>
      <c r="O346" s="1" t="s">
        <v>5867</v>
      </c>
      <c r="P346" s="1"/>
      <c r="Q346" s="1"/>
    </row>
    <row r="347" spans="1:17" x14ac:dyDescent="0.3">
      <c r="A347" s="1" t="s">
        <v>5716</v>
      </c>
      <c r="B347" s="1" t="s">
        <v>5768</v>
      </c>
      <c r="C347" s="1">
        <v>2</v>
      </c>
      <c r="D347" s="1" t="s">
        <v>5920</v>
      </c>
      <c r="E347" s="1">
        <v>8</v>
      </c>
      <c r="F347" s="1" t="s">
        <v>5936</v>
      </c>
      <c r="G347" s="1" t="s">
        <v>5834</v>
      </c>
      <c r="H347" s="1" t="s">
        <v>5937</v>
      </c>
      <c r="I347" s="1" t="b">
        <v>0</v>
      </c>
      <c r="J347" s="1">
        <v>0</v>
      </c>
      <c r="K347" s="1">
        <v>22</v>
      </c>
      <c r="L347" s="1">
        <v>4</v>
      </c>
      <c r="M347" s="1">
        <v>94</v>
      </c>
      <c r="N347" s="1">
        <v>9.0211132437619899</v>
      </c>
      <c r="O347" s="1" t="s">
        <v>5938</v>
      </c>
      <c r="P347" s="1"/>
      <c r="Q347" s="1"/>
    </row>
    <row r="348" spans="1:17" x14ac:dyDescent="0.3">
      <c r="A348" s="1" t="s">
        <v>5716</v>
      </c>
      <c r="B348" s="1" t="s">
        <v>5768</v>
      </c>
      <c r="C348" s="1">
        <v>2</v>
      </c>
      <c r="D348" s="1" t="s">
        <v>5920</v>
      </c>
      <c r="E348" s="1">
        <v>8</v>
      </c>
      <c r="F348" s="1" t="s">
        <v>5936</v>
      </c>
      <c r="G348" s="1" t="s">
        <v>5801</v>
      </c>
      <c r="H348" s="1" t="s">
        <v>5799</v>
      </c>
      <c r="I348" s="1" t="b">
        <v>0</v>
      </c>
      <c r="J348" s="1">
        <v>1</v>
      </c>
      <c r="K348" s="1">
        <v>0</v>
      </c>
      <c r="L348" s="1">
        <v>0</v>
      </c>
      <c r="M348" s="1">
        <v>93</v>
      </c>
      <c r="N348" s="1">
        <v>8.9251439539347395</v>
      </c>
      <c r="O348" s="1" t="s">
        <v>5802</v>
      </c>
      <c r="P348" s="1"/>
      <c r="Q348" s="1"/>
    </row>
    <row r="349" spans="1:17" x14ac:dyDescent="0.3">
      <c r="A349" s="1" t="s">
        <v>5716</v>
      </c>
      <c r="B349" s="1" t="s">
        <v>5768</v>
      </c>
      <c r="C349" s="1">
        <v>2</v>
      </c>
      <c r="D349" s="1" t="s">
        <v>5920</v>
      </c>
      <c r="E349" s="1">
        <v>8</v>
      </c>
      <c r="F349" s="1" t="s">
        <v>5936</v>
      </c>
      <c r="G349" s="1" t="s">
        <v>5834</v>
      </c>
      <c r="H349" s="1" t="s">
        <v>5937</v>
      </c>
      <c r="I349" s="1" t="b">
        <v>0</v>
      </c>
      <c r="J349" s="1">
        <v>0</v>
      </c>
      <c r="K349" s="1">
        <v>21</v>
      </c>
      <c r="L349" s="1">
        <v>4</v>
      </c>
      <c r="M349" s="1">
        <v>90</v>
      </c>
      <c r="N349" s="1">
        <v>8.6372360844529705</v>
      </c>
      <c r="O349" s="1" t="s">
        <v>5938</v>
      </c>
      <c r="P349" s="1"/>
      <c r="Q349" s="1"/>
    </row>
    <row r="350" spans="1:17" x14ac:dyDescent="0.3">
      <c r="A350" s="1" t="s">
        <v>5716</v>
      </c>
      <c r="B350" s="1" t="s">
        <v>5768</v>
      </c>
      <c r="C350" s="1">
        <v>2</v>
      </c>
      <c r="D350" s="1" t="s">
        <v>5920</v>
      </c>
      <c r="E350" s="1">
        <v>8</v>
      </c>
      <c r="F350" s="1" t="s">
        <v>5936</v>
      </c>
      <c r="G350" s="1" t="s">
        <v>5798</v>
      </c>
      <c r="H350" s="1" t="s">
        <v>5799</v>
      </c>
      <c r="I350" s="1" t="b">
        <v>0</v>
      </c>
      <c r="J350" s="1">
        <v>0</v>
      </c>
      <c r="K350" s="1">
        <v>0</v>
      </c>
      <c r="L350" s="1">
        <v>8</v>
      </c>
      <c r="M350" s="1">
        <v>73</v>
      </c>
      <c r="N350" s="1">
        <v>7.0057581573896304</v>
      </c>
      <c r="O350" s="1" t="s">
        <v>5818</v>
      </c>
      <c r="P350" s="1"/>
      <c r="Q350" s="1"/>
    </row>
    <row r="351" spans="1:17" x14ac:dyDescent="0.3">
      <c r="A351" s="1" t="s">
        <v>5716</v>
      </c>
      <c r="B351" s="1" t="s">
        <v>5768</v>
      </c>
      <c r="C351" s="1">
        <v>2</v>
      </c>
      <c r="D351" s="1" t="s">
        <v>5920</v>
      </c>
      <c r="E351" s="1">
        <v>8</v>
      </c>
      <c r="F351" s="1" t="s">
        <v>5936</v>
      </c>
      <c r="G351" s="1" t="s">
        <v>5798</v>
      </c>
      <c r="H351" s="1" t="s">
        <v>5799</v>
      </c>
      <c r="I351" s="1" t="b">
        <v>0</v>
      </c>
      <c r="J351" s="1">
        <v>0</v>
      </c>
      <c r="K351" s="1">
        <v>0</v>
      </c>
      <c r="L351" s="1">
        <v>9</v>
      </c>
      <c r="M351" s="1">
        <v>64</v>
      </c>
      <c r="N351" s="1">
        <v>6.1420345489443298</v>
      </c>
      <c r="O351" s="1" t="s">
        <v>5939</v>
      </c>
      <c r="P351" s="1"/>
      <c r="Q351" s="1"/>
    </row>
    <row r="352" spans="1:17" x14ac:dyDescent="0.3">
      <c r="A352" s="1" t="s">
        <v>5716</v>
      </c>
      <c r="B352" s="1" t="s">
        <v>5768</v>
      </c>
      <c r="C352" s="1">
        <v>2</v>
      </c>
      <c r="D352" s="1" t="s">
        <v>5920</v>
      </c>
      <c r="E352" s="1">
        <v>8</v>
      </c>
      <c r="F352" s="1" t="s">
        <v>5936</v>
      </c>
      <c r="G352" s="1" t="s">
        <v>5834</v>
      </c>
      <c r="H352" s="1" t="s">
        <v>5940</v>
      </c>
      <c r="I352" s="1" t="b">
        <v>0</v>
      </c>
      <c r="J352" s="1">
        <v>0</v>
      </c>
      <c r="K352" s="1">
        <v>15</v>
      </c>
      <c r="L352" s="1">
        <v>4</v>
      </c>
      <c r="M352" s="1">
        <v>38</v>
      </c>
      <c r="N352" s="1">
        <v>3.6468330134357001</v>
      </c>
      <c r="O352" s="1" t="s">
        <v>5941</v>
      </c>
      <c r="P352" s="1"/>
      <c r="Q352" s="1"/>
    </row>
    <row r="353" spans="1:17" x14ac:dyDescent="0.3">
      <c r="A353" s="1" t="s">
        <v>5716</v>
      </c>
      <c r="B353" s="1" t="s">
        <v>5768</v>
      </c>
      <c r="C353" s="1">
        <v>2</v>
      </c>
      <c r="D353" s="1" t="s">
        <v>5920</v>
      </c>
      <c r="E353" s="1">
        <v>8</v>
      </c>
      <c r="F353" s="1" t="s">
        <v>5936</v>
      </c>
      <c r="G353" s="1" t="s">
        <v>5803</v>
      </c>
      <c r="H353" s="1" t="s">
        <v>5828</v>
      </c>
      <c r="I353" s="1" t="b">
        <v>0</v>
      </c>
      <c r="J353" s="1">
        <v>0</v>
      </c>
      <c r="K353" s="1">
        <v>1</v>
      </c>
      <c r="L353" s="1">
        <v>0</v>
      </c>
      <c r="M353" s="1">
        <v>37</v>
      </c>
      <c r="N353" s="1">
        <v>3.5508637236084399</v>
      </c>
      <c r="O353" s="1" t="s">
        <v>5842</v>
      </c>
      <c r="P353" s="1"/>
      <c r="Q353" s="1"/>
    </row>
    <row r="354" spans="1:17" x14ac:dyDescent="0.3">
      <c r="A354" s="1" t="s">
        <v>5716</v>
      </c>
      <c r="B354" s="1" t="s">
        <v>5768</v>
      </c>
      <c r="C354" s="1">
        <v>2</v>
      </c>
      <c r="D354" s="1" t="s">
        <v>5920</v>
      </c>
      <c r="E354" s="1">
        <v>8</v>
      </c>
      <c r="F354" s="1" t="s">
        <v>5936</v>
      </c>
      <c r="G354" s="1" t="s">
        <v>5803</v>
      </c>
      <c r="H354" s="1" t="s">
        <v>5804</v>
      </c>
      <c r="I354" s="1" t="b">
        <v>0</v>
      </c>
      <c r="J354" s="1">
        <v>0</v>
      </c>
      <c r="K354" s="1">
        <v>1</v>
      </c>
      <c r="L354" s="1">
        <v>0</v>
      </c>
      <c r="M354" s="1">
        <v>27</v>
      </c>
      <c r="N354" s="1">
        <v>2.5911708253358898</v>
      </c>
      <c r="O354" s="1" t="s">
        <v>5805</v>
      </c>
      <c r="P354" s="1"/>
      <c r="Q354" s="1"/>
    </row>
    <row r="355" spans="1:17" x14ac:dyDescent="0.3">
      <c r="A355" s="1" t="s">
        <v>5716</v>
      </c>
      <c r="B355" s="1" t="s">
        <v>5768</v>
      </c>
      <c r="C355" s="1">
        <v>2</v>
      </c>
      <c r="D355" s="1" t="s">
        <v>5920</v>
      </c>
      <c r="E355" s="1">
        <v>8</v>
      </c>
      <c r="F355" s="1" t="s">
        <v>5936</v>
      </c>
      <c r="G355" s="1" t="s">
        <v>5798</v>
      </c>
      <c r="H355" s="1" t="s">
        <v>5799</v>
      </c>
      <c r="I355" s="1" t="b">
        <v>0</v>
      </c>
      <c r="J355" s="1">
        <v>0</v>
      </c>
      <c r="K355" s="1">
        <v>0</v>
      </c>
      <c r="L355" s="1">
        <v>8</v>
      </c>
      <c r="M355" s="1">
        <v>19</v>
      </c>
      <c r="N355" s="1">
        <v>1.82341650671785</v>
      </c>
      <c r="O355" s="1" t="s">
        <v>5942</v>
      </c>
      <c r="P355" s="1"/>
      <c r="Q355" s="1"/>
    </row>
    <row r="356" spans="1:17" x14ac:dyDescent="0.3">
      <c r="A356" s="1" t="s">
        <v>5716</v>
      </c>
      <c r="B356" s="1" t="s">
        <v>5768</v>
      </c>
      <c r="C356" s="1">
        <v>2</v>
      </c>
      <c r="D356" s="1" t="s">
        <v>5920</v>
      </c>
      <c r="E356" s="1">
        <v>8</v>
      </c>
      <c r="F356" s="1" t="s">
        <v>5936</v>
      </c>
      <c r="G356" s="1" t="s">
        <v>5814</v>
      </c>
      <c r="H356" s="1" t="s">
        <v>5799</v>
      </c>
      <c r="I356" s="1" t="b">
        <v>1</v>
      </c>
      <c r="J356" s="1">
        <v>0</v>
      </c>
      <c r="K356" s="1">
        <v>0</v>
      </c>
      <c r="L356" s="1">
        <v>0</v>
      </c>
      <c r="M356" s="1">
        <v>16</v>
      </c>
      <c r="N356" s="1">
        <v>1.53550863723608</v>
      </c>
      <c r="O356" s="1" t="s">
        <v>5815</v>
      </c>
      <c r="P356" s="1"/>
      <c r="Q356" s="1"/>
    </row>
    <row r="357" spans="1:17" x14ac:dyDescent="0.3">
      <c r="A357" s="1" t="s">
        <v>5716</v>
      </c>
      <c r="B357" s="1" t="s">
        <v>5768</v>
      </c>
      <c r="C357" s="1">
        <v>2</v>
      </c>
      <c r="D357" s="1" t="s">
        <v>5920</v>
      </c>
      <c r="E357" s="1">
        <v>8</v>
      </c>
      <c r="F357" s="1" t="s">
        <v>5936</v>
      </c>
      <c r="G357" s="1" t="s">
        <v>5798</v>
      </c>
      <c r="H357" s="1" t="s">
        <v>5799</v>
      </c>
      <c r="I357" s="1" t="b">
        <v>0</v>
      </c>
      <c r="J357" s="1">
        <v>0</v>
      </c>
      <c r="K357" s="1">
        <v>0</v>
      </c>
      <c r="L357" s="1">
        <v>8</v>
      </c>
      <c r="M357" s="1">
        <v>12</v>
      </c>
      <c r="N357" s="1">
        <v>1.15163147792706</v>
      </c>
      <c r="O357" s="1" t="s">
        <v>5943</v>
      </c>
      <c r="P357" s="1"/>
      <c r="Q357" s="1"/>
    </row>
    <row r="358" spans="1:17" x14ac:dyDescent="0.3">
      <c r="A358" s="1" t="s">
        <v>5716</v>
      </c>
      <c r="B358" s="1" t="s">
        <v>5768</v>
      </c>
      <c r="C358" s="1">
        <v>2</v>
      </c>
      <c r="D358" s="1" t="s">
        <v>5920</v>
      </c>
      <c r="E358" s="1">
        <v>8</v>
      </c>
      <c r="F358" s="1" t="s">
        <v>5936</v>
      </c>
      <c r="G358" s="1" t="s">
        <v>5803</v>
      </c>
      <c r="H358" s="1" t="s">
        <v>5828</v>
      </c>
      <c r="I358" s="1" t="b">
        <v>0</v>
      </c>
      <c r="J358" s="1">
        <v>0</v>
      </c>
      <c r="K358" s="1">
        <v>1</v>
      </c>
      <c r="L358" s="1">
        <v>0</v>
      </c>
      <c r="M358" s="1">
        <v>11</v>
      </c>
      <c r="N358" s="1">
        <v>1.0556621880998001</v>
      </c>
      <c r="O358" s="1" t="s">
        <v>5829</v>
      </c>
      <c r="P358" s="1"/>
      <c r="Q358" s="1"/>
    </row>
    <row r="359" spans="1:17" x14ac:dyDescent="0.3">
      <c r="A359" s="1" t="s">
        <v>5716</v>
      </c>
      <c r="B359" s="1" t="s">
        <v>5768</v>
      </c>
      <c r="C359" s="1">
        <v>2</v>
      </c>
      <c r="D359" s="1" t="s">
        <v>5920</v>
      </c>
      <c r="E359" s="1">
        <v>9</v>
      </c>
      <c r="F359" s="1" t="s">
        <v>5944</v>
      </c>
      <c r="G359" s="1" t="s">
        <v>5803</v>
      </c>
      <c r="H359" s="1" t="s">
        <v>5828</v>
      </c>
      <c r="I359" s="1" t="b">
        <v>0</v>
      </c>
      <c r="J359" s="1">
        <v>0</v>
      </c>
      <c r="K359" s="1">
        <v>1</v>
      </c>
      <c r="L359" s="1">
        <v>0</v>
      </c>
      <c r="M359" s="1">
        <v>247</v>
      </c>
      <c r="N359" s="1">
        <v>33.605442176870703</v>
      </c>
      <c r="O359" s="1" t="s">
        <v>5829</v>
      </c>
      <c r="P359" s="1"/>
      <c r="Q359" s="1"/>
    </row>
    <row r="360" spans="1:17" x14ac:dyDescent="0.3">
      <c r="A360" s="1" t="s">
        <v>5716</v>
      </c>
      <c r="B360" s="1" t="s">
        <v>5768</v>
      </c>
      <c r="C360" s="1">
        <v>2</v>
      </c>
      <c r="D360" s="1" t="s">
        <v>5920</v>
      </c>
      <c r="E360" s="1">
        <v>9</v>
      </c>
      <c r="F360" s="1" t="s">
        <v>5944</v>
      </c>
      <c r="G360" s="1" t="s">
        <v>5803</v>
      </c>
      <c r="H360" s="1" t="s">
        <v>5804</v>
      </c>
      <c r="I360" s="1" t="b">
        <v>0</v>
      </c>
      <c r="J360" s="1">
        <v>0</v>
      </c>
      <c r="K360" s="1">
        <v>1</v>
      </c>
      <c r="L360" s="1">
        <v>0</v>
      </c>
      <c r="M360" s="1">
        <v>222</v>
      </c>
      <c r="N360" s="1">
        <v>30.204081632653001</v>
      </c>
      <c r="O360" s="1" t="s">
        <v>5805</v>
      </c>
      <c r="P360" s="1"/>
      <c r="Q360" s="1"/>
    </row>
    <row r="361" spans="1:17" x14ac:dyDescent="0.3">
      <c r="A361" s="1" t="s">
        <v>5716</v>
      </c>
      <c r="B361" s="1" t="s">
        <v>5768</v>
      </c>
      <c r="C361" s="1">
        <v>2</v>
      </c>
      <c r="D361" s="1" t="s">
        <v>5920</v>
      </c>
      <c r="E361" s="1">
        <v>9</v>
      </c>
      <c r="F361" s="1" t="s">
        <v>5944</v>
      </c>
      <c r="G361" s="1" t="s">
        <v>5895</v>
      </c>
      <c r="H361" s="1" t="s">
        <v>5896</v>
      </c>
      <c r="I361" s="1" t="b">
        <v>0</v>
      </c>
      <c r="J361" s="1">
        <v>0</v>
      </c>
      <c r="K361" s="1">
        <v>2</v>
      </c>
      <c r="L361" s="1">
        <v>0</v>
      </c>
      <c r="M361" s="1">
        <v>36</v>
      </c>
      <c r="N361" s="1">
        <v>4.8979591836734597</v>
      </c>
      <c r="O361" s="1" t="s">
        <v>5897</v>
      </c>
      <c r="P361" s="1"/>
      <c r="Q361" s="1"/>
    </row>
    <row r="362" spans="1:17" x14ac:dyDescent="0.3">
      <c r="A362" s="1" t="s">
        <v>5716</v>
      </c>
      <c r="B362" s="1" t="s">
        <v>5768</v>
      </c>
      <c r="C362" s="1">
        <v>2</v>
      </c>
      <c r="D362" s="1" t="s">
        <v>5920</v>
      </c>
      <c r="E362" s="1">
        <v>9</v>
      </c>
      <c r="F362" s="1" t="s">
        <v>5944</v>
      </c>
      <c r="G362" s="1" t="s">
        <v>5814</v>
      </c>
      <c r="H362" s="1" t="s">
        <v>5799</v>
      </c>
      <c r="I362" s="1" t="b">
        <v>1</v>
      </c>
      <c r="J362" s="1">
        <v>0</v>
      </c>
      <c r="K362" s="1">
        <v>0</v>
      </c>
      <c r="L362" s="1">
        <v>0</v>
      </c>
      <c r="M362" s="1">
        <v>34</v>
      </c>
      <c r="N362" s="1">
        <v>4.6258503401360498</v>
      </c>
      <c r="O362" s="1" t="s">
        <v>5815</v>
      </c>
      <c r="P362" s="1"/>
      <c r="Q362" s="1"/>
    </row>
    <row r="363" spans="1:17" x14ac:dyDescent="0.3">
      <c r="A363" s="1" t="s">
        <v>5716</v>
      </c>
      <c r="B363" s="1" t="s">
        <v>5768</v>
      </c>
      <c r="C363" s="1">
        <v>2</v>
      </c>
      <c r="D363" s="1" t="s">
        <v>5920</v>
      </c>
      <c r="E363" s="1">
        <v>9</v>
      </c>
      <c r="F363" s="1" t="s">
        <v>5944</v>
      </c>
      <c r="G363" s="1" t="s">
        <v>5834</v>
      </c>
      <c r="H363" s="1" t="s">
        <v>5799</v>
      </c>
      <c r="I363" s="1" t="b">
        <v>0</v>
      </c>
      <c r="J363" s="1">
        <v>15</v>
      </c>
      <c r="K363" s="1">
        <v>0</v>
      </c>
      <c r="L363" s="1">
        <v>0</v>
      </c>
      <c r="M363" s="1">
        <v>33</v>
      </c>
      <c r="N363" s="1">
        <v>4.4897959183673404</v>
      </c>
      <c r="O363" s="1" t="s">
        <v>5945</v>
      </c>
      <c r="P363" s="1"/>
      <c r="Q363" s="1"/>
    </row>
    <row r="364" spans="1:17" x14ac:dyDescent="0.3">
      <c r="A364" s="1" t="s">
        <v>5716</v>
      </c>
      <c r="B364" s="1" t="s">
        <v>5768</v>
      </c>
      <c r="C364" s="1">
        <v>2</v>
      </c>
      <c r="D364" s="1" t="s">
        <v>5920</v>
      </c>
      <c r="E364" s="1">
        <v>9</v>
      </c>
      <c r="F364" s="1" t="s">
        <v>5944</v>
      </c>
      <c r="G364" s="1" t="s">
        <v>5803</v>
      </c>
      <c r="H364" s="1" t="s">
        <v>5804</v>
      </c>
      <c r="I364" s="1" t="b">
        <v>0</v>
      </c>
      <c r="J364" s="1">
        <v>0</v>
      </c>
      <c r="K364" s="1">
        <v>1</v>
      </c>
      <c r="L364" s="1">
        <v>1</v>
      </c>
      <c r="M364" s="1">
        <v>16</v>
      </c>
      <c r="N364" s="1">
        <v>2.1768707482993102</v>
      </c>
      <c r="O364" s="1" t="s">
        <v>5946</v>
      </c>
      <c r="P364" s="1"/>
      <c r="Q364" s="1"/>
    </row>
    <row r="365" spans="1:17" x14ac:dyDescent="0.3">
      <c r="A365" s="1" t="s">
        <v>5716</v>
      </c>
      <c r="B365" s="1" t="s">
        <v>5768</v>
      </c>
      <c r="C365" s="1">
        <v>2</v>
      </c>
      <c r="D365" s="1" t="s">
        <v>5920</v>
      </c>
      <c r="E365" s="1">
        <v>9</v>
      </c>
      <c r="F365" s="1" t="s">
        <v>5944</v>
      </c>
      <c r="G365" s="1" t="s">
        <v>5806</v>
      </c>
      <c r="H365" s="1" t="s">
        <v>5807</v>
      </c>
      <c r="I365" s="1" t="b">
        <v>0</v>
      </c>
      <c r="J365" s="1">
        <v>0</v>
      </c>
      <c r="K365" s="1">
        <v>5</v>
      </c>
      <c r="L365" s="1">
        <v>5</v>
      </c>
      <c r="M365" s="1">
        <v>13</v>
      </c>
      <c r="N365" s="1">
        <v>1.7687074829931899</v>
      </c>
      <c r="O365" s="1" t="s">
        <v>5808</v>
      </c>
      <c r="P365" s="1"/>
      <c r="Q365" s="1"/>
    </row>
    <row r="366" spans="1:17" x14ac:dyDescent="0.3">
      <c r="A366" s="1" t="s">
        <v>5716</v>
      </c>
      <c r="B366" s="1" t="s">
        <v>5768</v>
      </c>
      <c r="C366" s="1">
        <v>2</v>
      </c>
      <c r="D366" s="1" t="s">
        <v>5920</v>
      </c>
      <c r="E366" s="1">
        <v>9</v>
      </c>
      <c r="F366" s="1" t="s">
        <v>5944</v>
      </c>
      <c r="G366" s="1" t="s">
        <v>5834</v>
      </c>
      <c r="H366" s="1" t="s">
        <v>5799</v>
      </c>
      <c r="I366" s="1" t="b">
        <v>0</v>
      </c>
      <c r="J366" s="1">
        <v>18</v>
      </c>
      <c r="K366" s="1">
        <v>0</v>
      </c>
      <c r="L366" s="1">
        <v>0</v>
      </c>
      <c r="M366" s="1">
        <v>9</v>
      </c>
      <c r="N366" s="1">
        <v>1.22448979591836</v>
      </c>
      <c r="O366" s="1" t="s">
        <v>5871</v>
      </c>
      <c r="P366" s="1"/>
      <c r="Q366" s="1"/>
    </row>
    <row r="367" spans="1:17" x14ac:dyDescent="0.3">
      <c r="A367" s="1" t="s">
        <v>5716</v>
      </c>
      <c r="B367" s="1" t="s">
        <v>5768</v>
      </c>
      <c r="C367" s="1">
        <v>2</v>
      </c>
      <c r="D367" s="1" t="s">
        <v>5920</v>
      </c>
      <c r="E367" s="1">
        <v>10</v>
      </c>
      <c r="F367" s="1" t="s">
        <v>5947</v>
      </c>
      <c r="G367" s="1" t="s">
        <v>5798</v>
      </c>
      <c r="H367" s="1" t="s">
        <v>5799</v>
      </c>
      <c r="I367" s="1" t="b">
        <v>0</v>
      </c>
      <c r="J367" s="1">
        <v>0</v>
      </c>
      <c r="K367" s="1">
        <v>0</v>
      </c>
      <c r="L367" s="1">
        <v>8</v>
      </c>
      <c r="M367" s="1">
        <v>373</v>
      </c>
      <c r="N367" s="1">
        <v>65.323992994746007</v>
      </c>
      <c r="O367" s="1" t="s">
        <v>5818</v>
      </c>
      <c r="P367" s="1"/>
      <c r="Q367" s="1"/>
    </row>
    <row r="368" spans="1:17" x14ac:dyDescent="0.3">
      <c r="A368" s="1" t="s">
        <v>5716</v>
      </c>
      <c r="B368" s="1" t="s">
        <v>5768</v>
      </c>
      <c r="C368" s="1">
        <v>2</v>
      </c>
      <c r="D368" s="1" t="s">
        <v>5920</v>
      </c>
      <c r="E368" s="1">
        <v>10</v>
      </c>
      <c r="F368" s="1" t="s">
        <v>5947</v>
      </c>
      <c r="G368" s="1" t="s">
        <v>5803</v>
      </c>
      <c r="H368" s="1" t="s">
        <v>5804</v>
      </c>
      <c r="I368" s="1" t="b">
        <v>0</v>
      </c>
      <c r="J368" s="1">
        <v>0</v>
      </c>
      <c r="K368" s="1">
        <v>1</v>
      </c>
      <c r="L368" s="1">
        <v>0</v>
      </c>
      <c r="M368" s="1">
        <v>93</v>
      </c>
      <c r="N368" s="1">
        <v>16.287215411558599</v>
      </c>
      <c r="O368" s="1" t="s">
        <v>5805</v>
      </c>
      <c r="P368" s="1"/>
      <c r="Q368" s="1"/>
    </row>
    <row r="369" spans="1:17" x14ac:dyDescent="0.3">
      <c r="A369" s="1" t="s">
        <v>5716</v>
      </c>
      <c r="B369" s="1" t="s">
        <v>5768</v>
      </c>
      <c r="C369" s="1">
        <v>2</v>
      </c>
      <c r="D369" s="1" t="s">
        <v>5920</v>
      </c>
      <c r="E369" s="1">
        <v>10</v>
      </c>
      <c r="F369" s="1" t="s">
        <v>5947</v>
      </c>
      <c r="G369" s="1" t="s">
        <v>5806</v>
      </c>
      <c r="H369" s="1" t="s">
        <v>5807</v>
      </c>
      <c r="I369" s="1" t="b">
        <v>0</v>
      </c>
      <c r="J369" s="1">
        <v>0</v>
      </c>
      <c r="K369" s="1">
        <v>5</v>
      </c>
      <c r="L369" s="1">
        <v>5</v>
      </c>
      <c r="M369" s="1">
        <v>12</v>
      </c>
      <c r="N369" s="1">
        <v>2.1015761821366001</v>
      </c>
      <c r="O369" s="1" t="s">
        <v>5808</v>
      </c>
      <c r="P369" s="1"/>
      <c r="Q369" s="1"/>
    </row>
    <row r="370" spans="1:17" x14ac:dyDescent="0.3">
      <c r="A370" s="1" t="s">
        <v>5716</v>
      </c>
      <c r="B370" s="1" t="s">
        <v>5768</v>
      </c>
      <c r="C370" s="1">
        <v>2</v>
      </c>
      <c r="D370" s="1" t="s">
        <v>5920</v>
      </c>
      <c r="E370" s="1">
        <v>10</v>
      </c>
      <c r="F370" s="1" t="s">
        <v>5947</v>
      </c>
      <c r="G370" s="1" t="s">
        <v>5803</v>
      </c>
      <c r="H370" s="1" t="s">
        <v>5804</v>
      </c>
      <c r="I370" s="1" t="b">
        <v>0</v>
      </c>
      <c r="J370" s="1">
        <v>0</v>
      </c>
      <c r="K370" s="1">
        <v>1</v>
      </c>
      <c r="L370" s="1">
        <v>1</v>
      </c>
      <c r="M370" s="1">
        <v>6</v>
      </c>
      <c r="N370" s="1">
        <v>1.0507880910683001</v>
      </c>
      <c r="O370" s="1" t="s">
        <v>5805</v>
      </c>
      <c r="P370" s="1"/>
      <c r="Q370" s="1"/>
    </row>
    <row r="371" spans="1:17" x14ac:dyDescent="0.3">
      <c r="A371" s="1" t="s">
        <v>5716</v>
      </c>
      <c r="B371" s="1" t="s">
        <v>5768</v>
      </c>
      <c r="C371" s="1">
        <v>2</v>
      </c>
      <c r="D371" s="1" t="s">
        <v>5920</v>
      </c>
      <c r="E371" s="1">
        <v>10</v>
      </c>
      <c r="F371" s="1" t="s">
        <v>5947</v>
      </c>
      <c r="G371" s="1" t="s">
        <v>5834</v>
      </c>
      <c r="H371" s="1" t="s">
        <v>5849</v>
      </c>
      <c r="I371" s="1" t="b">
        <v>0</v>
      </c>
      <c r="J371" s="1">
        <v>0</v>
      </c>
      <c r="K371" s="1">
        <v>6</v>
      </c>
      <c r="L371" s="1">
        <v>6</v>
      </c>
      <c r="M371" s="1">
        <v>6</v>
      </c>
      <c r="N371" s="1">
        <v>1.0507880910683001</v>
      </c>
      <c r="O371" s="1" t="s">
        <v>5948</v>
      </c>
      <c r="P371" s="1"/>
      <c r="Q371" s="1"/>
    </row>
    <row r="372" spans="1:17" x14ac:dyDescent="0.3">
      <c r="A372" s="1" t="s">
        <v>5716</v>
      </c>
      <c r="B372" s="1" t="s">
        <v>5768</v>
      </c>
      <c r="C372" s="1">
        <v>2</v>
      </c>
      <c r="D372" s="1" t="s">
        <v>5920</v>
      </c>
      <c r="E372" s="1">
        <v>11</v>
      </c>
      <c r="F372" s="1" t="s">
        <v>5949</v>
      </c>
      <c r="G372" s="1" t="s">
        <v>5806</v>
      </c>
      <c r="H372" s="1" t="s">
        <v>5807</v>
      </c>
      <c r="I372" s="1" t="b">
        <v>0</v>
      </c>
      <c r="J372" s="1">
        <v>0</v>
      </c>
      <c r="K372" s="1">
        <v>5</v>
      </c>
      <c r="L372" s="1">
        <v>5</v>
      </c>
      <c r="M372" s="1">
        <v>526</v>
      </c>
      <c r="N372" s="1">
        <v>31.235154394299201</v>
      </c>
      <c r="O372" s="1" t="s">
        <v>5808</v>
      </c>
      <c r="P372" s="1"/>
      <c r="Q372" s="1"/>
    </row>
    <row r="373" spans="1:17" x14ac:dyDescent="0.3">
      <c r="A373" s="1" t="s">
        <v>5716</v>
      </c>
      <c r="B373" s="1" t="s">
        <v>5768</v>
      </c>
      <c r="C373" s="1">
        <v>2</v>
      </c>
      <c r="D373" s="1" t="s">
        <v>5920</v>
      </c>
      <c r="E373" s="1">
        <v>11</v>
      </c>
      <c r="F373" s="1" t="s">
        <v>5949</v>
      </c>
      <c r="G373" s="1" t="s">
        <v>5819</v>
      </c>
      <c r="H373" s="1" t="s">
        <v>5820</v>
      </c>
      <c r="I373" s="1" t="b">
        <v>0</v>
      </c>
      <c r="J373" s="1">
        <v>0</v>
      </c>
      <c r="K373" s="1">
        <v>3</v>
      </c>
      <c r="L373" s="1">
        <v>8</v>
      </c>
      <c r="M373" s="1">
        <v>299</v>
      </c>
      <c r="N373" s="1">
        <v>17.7553444180522</v>
      </c>
      <c r="O373" s="1" t="s">
        <v>5833</v>
      </c>
      <c r="P373" s="1"/>
      <c r="Q373" s="1"/>
    </row>
    <row r="374" spans="1:17" x14ac:dyDescent="0.3">
      <c r="A374" s="1" t="s">
        <v>5716</v>
      </c>
      <c r="B374" s="1" t="s">
        <v>5768</v>
      </c>
      <c r="C374" s="1">
        <v>2</v>
      </c>
      <c r="D374" s="1" t="s">
        <v>5920</v>
      </c>
      <c r="E374" s="1">
        <v>11</v>
      </c>
      <c r="F374" s="1" t="s">
        <v>5949</v>
      </c>
      <c r="G374" s="1" t="s">
        <v>5798</v>
      </c>
      <c r="H374" s="1" t="s">
        <v>5799</v>
      </c>
      <c r="I374" s="1" t="b">
        <v>0</v>
      </c>
      <c r="J374" s="1">
        <v>0</v>
      </c>
      <c r="K374" s="1">
        <v>0</v>
      </c>
      <c r="L374" s="1">
        <v>8</v>
      </c>
      <c r="M374" s="1">
        <v>207</v>
      </c>
      <c r="N374" s="1">
        <v>12.29216152019</v>
      </c>
      <c r="O374" s="1" t="s">
        <v>5818</v>
      </c>
      <c r="P374" s="1"/>
      <c r="Q374" s="1"/>
    </row>
    <row r="375" spans="1:17" x14ac:dyDescent="0.3">
      <c r="A375" s="1" t="s">
        <v>5716</v>
      </c>
      <c r="B375" s="1" t="s">
        <v>5768</v>
      </c>
      <c r="C375" s="1">
        <v>2</v>
      </c>
      <c r="D375" s="1" t="s">
        <v>5920</v>
      </c>
      <c r="E375" s="1">
        <v>11</v>
      </c>
      <c r="F375" s="1" t="s">
        <v>5949</v>
      </c>
      <c r="G375" s="1" t="s">
        <v>5834</v>
      </c>
      <c r="H375" s="1" t="s">
        <v>5950</v>
      </c>
      <c r="I375" s="1" t="b">
        <v>0</v>
      </c>
      <c r="J375" s="1">
        <v>0</v>
      </c>
      <c r="K375" s="1">
        <v>10</v>
      </c>
      <c r="L375" s="1">
        <v>4</v>
      </c>
      <c r="M375" s="1">
        <v>169</v>
      </c>
      <c r="N375" s="1">
        <v>10.0356294536817</v>
      </c>
      <c r="O375" s="1" t="s">
        <v>5951</v>
      </c>
      <c r="P375" s="1"/>
      <c r="Q375" s="1"/>
    </row>
    <row r="376" spans="1:17" x14ac:dyDescent="0.3">
      <c r="A376" s="1" t="s">
        <v>5716</v>
      </c>
      <c r="B376" s="1" t="s">
        <v>5768</v>
      </c>
      <c r="C376" s="1">
        <v>2</v>
      </c>
      <c r="D376" s="1" t="s">
        <v>5920</v>
      </c>
      <c r="E376" s="1">
        <v>11</v>
      </c>
      <c r="F376" s="1" t="s">
        <v>5949</v>
      </c>
      <c r="G376" s="1" t="s">
        <v>5798</v>
      </c>
      <c r="H376" s="1" t="s">
        <v>5799</v>
      </c>
      <c r="I376" s="1" t="b">
        <v>0</v>
      </c>
      <c r="J376" s="1">
        <v>0</v>
      </c>
      <c r="K376" s="1">
        <v>0</v>
      </c>
      <c r="L376" s="1">
        <v>9</v>
      </c>
      <c r="M376" s="1">
        <v>44</v>
      </c>
      <c r="N376" s="1">
        <v>2.6128266033254102</v>
      </c>
      <c r="O376" s="1" t="s">
        <v>5800</v>
      </c>
      <c r="P376" s="1"/>
      <c r="Q376" s="1"/>
    </row>
    <row r="377" spans="1:17" x14ac:dyDescent="0.3">
      <c r="A377" s="1" t="s">
        <v>5716</v>
      </c>
      <c r="B377" s="1" t="s">
        <v>5768</v>
      </c>
      <c r="C377" s="1">
        <v>2</v>
      </c>
      <c r="D377" s="1" t="s">
        <v>5920</v>
      </c>
      <c r="E377" s="1">
        <v>11</v>
      </c>
      <c r="F377" s="1" t="s">
        <v>5949</v>
      </c>
      <c r="G377" s="1" t="s">
        <v>5895</v>
      </c>
      <c r="H377" s="1" t="s">
        <v>5952</v>
      </c>
      <c r="I377" s="1" t="b">
        <v>0</v>
      </c>
      <c r="J377" s="1">
        <v>0</v>
      </c>
      <c r="K377" s="1">
        <v>2</v>
      </c>
      <c r="L377" s="1">
        <v>19</v>
      </c>
      <c r="M377" s="1">
        <v>39</v>
      </c>
      <c r="N377" s="1">
        <v>2.3159144893111598</v>
      </c>
      <c r="O377" s="1" t="s">
        <v>5953</v>
      </c>
      <c r="P377" s="1"/>
      <c r="Q377" s="1"/>
    </row>
    <row r="378" spans="1:17" x14ac:dyDescent="0.3">
      <c r="A378" s="1" t="s">
        <v>5716</v>
      </c>
      <c r="B378" s="1" t="s">
        <v>5768</v>
      </c>
      <c r="C378" s="1">
        <v>2</v>
      </c>
      <c r="D378" s="1" t="s">
        <v>5920</v>
      </c>
      <c r="E378" s="1">
        <v>11</v>
      </c>
      <c r="F378" s="1" t="s">
        <v>5949</v>
      </c>
      <c r="G378" s="1" t="s">
        <v>5851</v>
      </c>
      <c r="H378" s="1" t="s">
        <v>5807</v>
      </c>
      <c r="I378" s="1" t="b">
        <v>0</v>
      </c>
      <c r="J378" s="1">
        <v>1</v>
      </c>
      <c r="K378" s="1">
        <v>5</v>
      </c>
      <c r="L378" s="1">
        <v>5</v>
      </c>
      <c r="M378" s="1">
        <v>37</v>
      </c>
      <c r="N378" s="1">
        <v>2.1971496437054601</v>
      </c>
      <c r="O378" s="1" t="s">
        <v>5852</v>
      </c>
      <c r="P378" s="1"/>
      <c r="Q378" s="1"/>
    </row>
    <row r="379" spans="1:17" x14ac:dyDescent="0.3">
      <c r="A379" s="1" t="s">
        <v>5716</v>
      </c>
      <c r="B379" s="1" t="s">
        <v>5768</v>
      </c>
      <c r="C379" s="1">
        <v>2</v>
      </c>
      <c r="D379" s="1" t="s">
        <v>5920</v>
      </c>
      <c r="E379" s="1">
        <v>11</v>
      </c>
      <c r="F379" s="1" t="s">
        <v>5949</v>
      </c>
      <c r="G379" s="1" t="s">
        <v>5798</v>
      </c>
      <c r="H379" s="1" t="s">
        <v>5799</v>
      </c>
      <c r="I379" s="1" t="b">
        <v>0</v>
      </c>
      <c r="J379" s="1">
        <v>0</v>
      </c>
      <c r="K379" s="1">
        <v>0</v>
      </c>
      <c r="L379" s="1">
        <v>9</v>
      </c>
      <c r="M379" s="1">
        <v>30</v>
      </c>
      <c r="N379" s="1">
        <v>1.78147268408551</v>
      </c>
      <c r="O379" s="1" t="s">
        <v>5813</v>
      </c>
      <c r="P379" s="1"/>
      <c r="Q379" s="1"/>
    </row>
    <row r="380" spans="1:17" x14ac:dyDescent="0.3">
      <c r="A380" s="1" t="s">
        <v>5716</v>
      </c>
      <c r="B380" s="1" t="s">
        <v>5768</v>
      </c>
      <c r="C380" s="1">
        <v>2</v>
      </c>
      <c r="D380" s="1" t="s">
        <v>5920</v>
      </c>
      <c r="E380" s="1">
        <v>11</v>
      </c>
      <c r="F380" s="1" t="s">
        <v>5949</v>
      </c>
      <c r="G380" s="1" t="s">
        <v>5801</v>
      </c>
      <c r="H380" s="1" t="s">
        <v>5799</v>
      </c>
      <c r="I380" s="1" t="b">
        <v>0</v>
      </c>
      <c r="J380" s="1">
        <v>1</v>
      </c>
      <c r="K380" s="1">
        <v>0</v>
      </c>
      <c r="L380" s="1">
        <v>5</v>
      </c>
      <c r="M380" s="1">
        <v>21</v>
      </c>
      <c r="N380" s="1">
        <v>1.2470308788598501</v>
      </c>
      <c r="O380" s="1" t="s">
        <v>5822</v>
      </c>
      <c r="P380" s="1"/>
      <c r="Q380" s="1"/>
    </row>
    <row r="381" spans="1:17" x14ac:dyDescent="0.3">
      <c r="A381" s="1" t="s">
        <v>5716</v>
      </c>
      <c r="B381" s="1" t="s">
        <v>5768</v>
      </c>
      <c r="C381" s="1">
        <v>2</v>
      </c>
      <c r="D381" s="1" t="s">
        <v>5920</v>
      </c>
      <c r="E381" s="1">
        <v>12</v>
      </c>
      <c r="F381" s="1" t="s">
        <v>5954</v>
      </c>
      <c r="G381" s="1" t="s">
        <v>5806</v>
      </c>
      <c r="H381" s="1" t="s">
        <v>5807</v>
      </c>
      <c r="I381" s="1" t="b">
        <v>0</v>
      </c>
      <c r="J381" s="1">
        <v>0</v>
      </c>
      <c r="K381" s="1">
        <v>5</v>
      </c>
      <c r="L381" s="1">
        <v>5</v>
      </c>
      <c r="M381" s="1">
        <v>695</v>
      </c>
      <c r="N381" s="1">
        <v>39.5785876993166</v>
      </c>
      <c r="O381" s="1" t="s">
        <v>5808</v>
      </c>
      <c r="P381" s="1"/>
      <c r="Q381" s="1"/>
    </row>
    <row r="382" spans="1:17" x14ac:dyDescent="0.3">
      <c r="A382" s="1" t="s">
        <v>5716</v>
      </c>
      <c r="B382" s="1" t="s">
        <v>5768</v>
      </c>
      <c r="C382" s="1">
        <v>2</v>
      </c>
      <c r="D382" s="1" t="s">
        <v>5920</v>
      </c>
      <c r="E382" s="1">
        <v>12</v>
      </c>
      <c r="F382" s="1" t="s">
        <v>5954</v>
      </c>
      <c r="G382" s="1" t="s">
        <v>5834</v>
      </c>
      <c r="H382" s="1" t="e">
        <f>------CGCACGGGCCATGGAGCTACGTGGAGGGCGCGGT</f>
        <v>#NAME?</v>
      </c>
      <c r="I382" s="1" t="b">
        <v>0</v>
      </c>
      <c r="J382" s="1">
        <v>2</v>
      </c>
      <c r="K382" s="1">
        <v>19</v>
      </c>
      <c r="L382" s="1">
        <v>12</v>
      </c>
      <c r="M382" s="1">
        <v>483</v>
      </c>
      <c r="N382" s="1">
        <v>27.505694760819999</v>
      </c>
      <c r="O382" s="1" t="s">
        <v>5923</v>
      </c>
      <c r="P382" s="1"/>
      <c r="Q382" s="1"/>
    </row>
    <row r="383" spans="1:17" x14ac:dyDescent="0.3">
      <c r="A383" s="1" t="s">
        <v>5716</v>
      </c>
      <c r="B383" s="1" t="s">
        <v>5768</v>
      </c>
      <c r="C383" s="1">
        <v>2</v>
      </c>
      <c r="D383" s="1" t="s">
        <v>5920</v>
      </c>
      <c r="E383" s="1">
        <v>12</v>
      </c>
      <c r="F383" s="1" t="s">
        <v>5954</v>
      </c>
      <c r="G383" s="1" t="s">
        <v>5819</v>
      </c>
      <c r="H383" s="1" t="s">
        <v>5820</v>
      </c>
      <c r="I383" s="1" t="b">
        <v>0</v>
      </c>
      <c r="J383" s="1">
        <v>0</v>
      </c>
      <c r="K383" s="1">
        <v>3</v>
      </c>
      <c r="L383" s="1">
        <v>8</v>
      </c>
      <c r="M383" s="1">
        <v>105</v>
      </c>
      <c r="N383" s="1">
        <v>5.9794988610478299</v>
      </c>
      <c r="O383" s="1" t="s">
        <v>5833</v>
      </c>
      <c r="P383" s="1"/>
      <c r="Q383" s="1"/>
    </row>
    <row r="384" spans="1:17" x14ac:dyDescent="0.3">
      <c r="A384" s="1" t="s">
        <v>5716</v>
      </c>
      <c r="B384" s="1" t="s">
        <v>5768</v>
      </c>
      <c r="C384" s="1">
        <v>2</v>
      </c>
      <c r="D384" s="1" t="s">
        <v>5920</v>
      </c>
      <c r="E384" s="1">
        <v>12</v>
      </c>
      <c r="F384" s="1" t="s">
        <v>5954</v>
      </c>
      <c r="G384" s="1" t="s">
        <v>5798</v>
      </c>
      <c r="H384" s="1" t="s">
        <v>5799</v>
      </c>
      <c r="I384" s="1" t="b">
        <v>0</v>
      </c>
      <c r="J384" s="1">
        <v>0</v>
      </c>
      <c r="K384" s="1">
        <v>0</v>
      </c>
      <c r="L384" s="1">
        <v>9</v>
      </c>
      <c r="M384" s="1">
        <v>94</v>
      </c>
      <c r="N384" s="1">
        <v>5.3530751708428204</v>
      </c>
      <c r="O384" s="1" t="s">
        <v>5813</v>
      </c>
      <c r="P384" s="1"/>
      <c r="Q384" s="1"/>
    </row>
    <row r="385" spans="1:17" x14ac:dyDescent="0.3">
      <c r="A385" s="1" t="s">
        <v>5716</v>
      </c>
      <c r="B385" s="1" t="s">
        <v>5768</v>
      </c>
      <c r="C385" s="1">
        <v>2</v>
      </c>
      <c r="D385" s="1" t="s">
        <v>5920</v>
      </c>
      <c r="E385" s="1">
        <v>12</v>
      </c>
      <c r="F385" s="1" t="s">
        <v>5954</v>
      </c>
      <c r="G385" s="1" t="s">
        <v>5851</v>
      </c>
      <c r="H385" s="1" t="s">
        <v>5807</v>
      </c>
      <c r="I385" s="1" t="b">
        <v>0</v>
      </c>
      <c r="J385" s="1">
        <v>1</v>
      </c>
      <c r="K385" s="1">
        <v>5</v>
      </c>
      <c r="L385" s="1">
        <v>5</v>
      </c>
      <c r="M385" s="1">
        <v>92</v>
      </c>
      <c r="N385" s="1">
        <v>5.2391799544419104</v>
      </c>
      <c r="O385" s="1" t="s">
        <v>5852</v>
      </c>
      <c r="P385" s="1"/>
      <c r="Q385" s="1"/>
    </row>
    <row r="386" spans="1:17" x14ac:dyDescent="0.3">
      <c r="A386" s="1" t="s">
        <v>5716</v>
      </c>
      <c r="B386" s="1" t="s">
        <v>5768</v>
      </c>
      <c r="C386" s="1">
        <v>2</v>
      </c>
      <c r="D386" s="1" t="s">
        <v>5920</v>
      </c>
      <c r="E386" s="1">
        <v>12</v>
      </c>
      <c r="F386" s="1" t="s">
        <v>5954</v>
      </c>
      <c r="G386" s="1" t="s">
        <v>5798</v>
      </c>
      <c r="H386" s="1" t="s">
        <v>5799</v>
      </c>
      <c r="I386" s="1" t="b">
        <v>0</v>
      </c>
      <c r="J386" s="1">
        <v>0</v>
      </c>
      <c r="K386" s="1">
        <v>0</v>
      </c>
      <c r="L386" s="1">
        <v>8</v>
      </c>
      <c r="M386" s="1">
        <v>89</v>
      </c>
      <c r="N386" s="1">
        <v>5.0683371298405397</v>
      </c>
      <c r="O386" s="1" t="s">
        <v>5818</v>
      </c>
      <c r="P386" s="1"/>
      <c r="Q386" s="1"/>
    </row>
    <row r="387" spans="1:17" x14ac:dyDescent="0.3">
      <c r="A387" s="1" t="s">
        <v>5716</v>
      </c>
      <c r="B387" s="1" t="s">
        <v>5768</v>
      </c>
      <c r="C387" s="1">
        <v>2</v>
      </c>
      <c r="D387" s="1" t="s">
        <v>5920</v>
      </c>
      <c r="E387" s="1">
        <v>12</v>
      </c>
      <c r="F387" s="1" t="s">
        <v>5954</v>
      </c>
      <c r="G387" s="1" t="s">
        <v>5801</v>
      </c>
      <c r="H387" s="1" t="s">
        <v>5799</v>
      </c>
      <c r="I387" s="1" t="b">
        <v>0</v>
      </c>
      <c r="J387" s="1">
        <v>1</v>
      </c>
      <c r="K387" s="1">
        <v>0</v>
      </c>
      <c r="L387" s="1">
        <v>5</v>
      </c>
      <c r="M387" s="1">
        <v>19</v>
      </c>
      <c r="N387" s="1">
        <v>1.08200455580865</v>
      </c>
      <c r="O387" s="1" t="s">
        <v>5822</v>
      </c>
      <c r="P387" s="1"/>
      <c r="Q387" s="1"/>
    </row>
    <row r="388" spans="1:17" x14ac:dyDescent="0.3">
      <c r="A388" s="1" t="s">
        <v>5716</v>
      </c>
      <c r="B388" s="1" t="s">
        <v>5768</v>
      </c>
      <c r="C388" s="1">
        <v>2</v>
      </c>
      <c r="D388" s="1" t="s">
        <v>5920</v>
      </c>
      <c r="E388" s="1">
        <v>12</v>
      </c>
      <c r="F388" s="1" t="s">
        <v>5954</v>
      </c>
      <c r="G388" s="1" t="s">
        <v>5798</v>
      </c>
      <c r="H388" s="1" t="s">
        <v>5799</v>
      </c>
      <c r="I388" s="1" t="b">
        <v>0</v>
      </c>
      <c r="J388" s="1">
        <v>0</v>
      </c>
      <c r="K388" s="1">
        <v>0</v>
      </c>
      <c r="L388" s="1">
        <v>9</v>
      </c>
      <c r="M388" s="1">
        <v>18</v>
      </c>
      <c r="N388" s="1">
        <v>1.0250569476082001</v>
      </c>
      <c r="O388" s="1" t="s">
        <v>5800</v>
      </c>
      <c r="P388" s="1"/>
      <c r="Q388" s="1"/>
    </row>
    <row r="389" spans="1:17" x14ac:dyDescent="0.3">
      <c r="A389" s="1" t="s">
        <v>5716</v>
      </c>
      <c r="B389" s="1" t="s">
        <v>5768</v>
      </c>
      <c r="C389" s="1">
        <v>2</v>
      </c>
      <c r="D389" s="1" t="s">
        <v>5920</v>
      </c>
      <c r="E389" s="1">
        <v>13</v>
      </c>
      <c r="F389" s="1" t="s">
        <v>5955</v>
      </c>
      <c r="G389" s="1" t="s">
        <v>5798</v>
      </c>
      <c r="H389" s="1" t="s">
        <v>5799</v>
      </c>
      <c r="I389" s="1" t="b">
        <v>0</v>
      </c>
      <c r="J389" s="1">
        <v>0</v>
      </c>
      <c r="K389" s="1">
        <v>0</v>
      </c>
      <c r="L389" s="1">
        <v>8</v>
      </c>
      <c r="M389" s="1">
        <v>1486</v>
      </c>
      <c r="N389" s="1">
        <v>51.885474860335201</v>
      </c>
      <c r="O389" s="1" t="s">
        <v>5818</v>
      </c>
      <c r="P389" s="1"/>
      <c r="Q389" s="1"/>
    </row>
    <row r="390" spans="1:17" x14ac:dyDescent="0.3">
      <c r="A390" s="1" t="s">
        <v>5716</v>
      </c>
      <c r="B390" s="1" t="s">
        <v>5768</v>
      </c>
      <c r="C390" s="1">
        <v>2</v>
      </c>
      <c r="D390" s="1" t="s">
        <v>5920</v>
      </c>
      <c r="E390" s="1">
        <v>13</v>
      </c>
      <c r="F390" s="1" t="s">
        <v>5955</v>
      </c>
      <c r="G390" s="1" t="s">
        <v>5819</v>
      </c>
      <c r="H390" s="1" t="s">
        <v>5820</v>
      </c>
      <c r="I390" s="1" t="b">
        <v>0</v>
      </c>
      <c r="J390" s="1">
        <v>0</v>
      </c>
      <c r="K390" s="1">
        <v>3</v>
      </c>
      <c r="L390" s="1">
        <v>8</v>
      </c>
      <c r="M390" s="1">
        <v>442</v>
      </c>
      <c r="N390" s="1">
        <v>15.4329608938547</v>
      </c>
      <c r="O390" s="1" t="s">
        <v>5833</v>
      </c>
      <c r="P390" s="1"/>
      <c r="Q390" s="1"/>
    </row>
    <row r="391" spans="1:17" x14ac:dyDescent="0.3">
      <c r="A391" s="1" t="s">
        <v>5716</v>
      </c>
      <c r="B391" s="1" t="s">
        <v>5768</v>
      </c>
      <c r="C391" s="1">
        <v>2</v>
      </c>
      <c r="D391" s="1" t="s">
        <v>5920</v>
      </c>
      <c r="E391" s="1">
        <v>13</v>
      </c>
      <c r="F391" s="1" t="s">
        <v>5955</v>
      </c>
      <c r="G391" s="1" t="s">
        <v>5851</v>
      </c>
      <c r="H391" s="1" t="s">
        <v>5807</v>
      </c>
      <c r="I391" s="1" t="b">
        <v>0</v>
      </c>
      <c r="J391" s="1">
        <v>1</v>
      </c>
      <c r="K391" s="1">
        <v>5</v>
      </c>
      <c r="L391" s="1">
        <v>5</v>
      </c>
      <c r="M391" s="1">
        <v>399</v>
      </c>
      <c r="N391" s="1">
        <v>13.93156424581</v>
      </c>
      <c r="O391" s="1" t="s">
        <v>5852</v>
      </c>
      <c r="P391" s="1"/>
      <c r="Q391" s="1"/>
    </row>
    <row r="392" spans="1:17" x14ac:dyDescent="0.3">
      <c r="A392" s="1" t="s">
        <v>5716</v>
      </c>
      <c r="B392" s="1" t="s">
        <v>5768</v>
      </c>
      <c r="C392" s="1">
        <v>2</v>
      </c>
      <c r="D392" s="1" t="s">
        <v>5920</v>
      </c>
      <c r="E392" s="1">
        <v>13</v>
      </c>
      <c r="F392" s="1" t="s">
        <v>5955</v>
      </c>
      <c r="G392" s="1" t="s">
        <v>5806</v>
      </c>
      <c r="H392" s="1" t="s">
        <v>5807</v>
      </c>
      <c r="I392" s="1" t="b">
        <v>0</v>
      </c>
      <c r="J392" s="1">
        <v>0</v>
      </c>
      <c r="K392" s="1">
        <v>5</v>
      </c>
      <c r="L392" s="1">
        <v>5</v>
      </c>
      <c r="M392" s="1">
        <v>152</v>
      </c>
      <c r="N392" s="1">
        <v>5.3072625698323996</v>
      </c>
      <c r="O392" s="1" t="s">
        <v>5808</v>
      </c>
      <c r="P392" s="1"/>
      <c r="Q392" s="1"/>
    </row>
    <row r="393" spans="1:17" x14ac:dyDescent="0.3">
      <c r="A393" s="1" t="s">
        <v>5716</v>
      </c>
      <c r="B393" s="1" t="s">
        <v>5768</v>
      </c>
      <c r="C393" s="1">
        <v>2</v>
      </c>
      <c r="D393" s="1" t="s">
        <v>5920</v>
      </c>
      <c r="E393" s="1">
        <v>13</v>
      </c>
      <c r="F393" s="1" t="s">
        <v>5955</v>
      </c>
      <c r="G393" s="1" t="s">
        <v>5803</v>
      </c>
      <c r="H393" s="1" t="s">
        <v>5828</v>
      </c>
      <c r="I393" s="1" t="b">
        <v>0</v>
      </c>
      <c r="J393" s="1">
        <v>0</v>
      </c>
      <c r="K393" s="1">
        <v>1</v>
      </c>
      <c r="L393" s="1">
        <v>0</v>
      </c>
      <c r="M393" s="1">
        <v>80</v>
      </c>
      <c r="N393" s="1">
        <v>2.7932960893854699</v>
      </c>
      <c r="O393" s="1" t="s">
        <v>5842</v>
      </c>
      <c r="P393" s="1"/>
      <c r="Q393" s="1"/>
    </row>
    <row r="394" spans="1:17" x14ac:dyDescent="0.3">
      <c r="A394" s="1" t="s">
        <v>5716</v>
      </c>
      <c r="B394" s="1" t="s">
        <v>5768</v>
      </c>
      <c r="C394" s="1">
        <v>2</v>
      </c>
      <c r="D394" s="1" t="s">
        <v>5920</v>
      </c>
      <c r="E394" s="1">
        <v>13</v>
      </c>
      <c r="F394" s="1" t="s">
        <v>5955</v>
      </c>
      <c r="G394" s="1" t="s">
        <v>5834</v>
      </c>
      <c r="H394" s="1" t="s">
        <v>5956</v>
      </c>
      <c r="I394" s="1" t="b">
        <v>0</v>
      </c>
      <c r="J394" s="1">
        <v>0</v>
      </c>
      <c r="K394" s="1">
        <v>13</v>
      </c>
      <c r="L394" s="1">
        <v>4</v>
      </c>
      <c r="M394" s="1">
        <v>56</v>
      </c>
      <c r="N394" s="1">
        <v>1.95530726256983</v>
      </c>
      <c r="O394" s="1" t="s">
        <v>5957</v>
      </c>
      <c r="P394" s="1"/>
      <c r="Q394" s="1"/>
    </row>
    <row r="395" spans="1:17" x14ac:dyDescent="0.3">
      <c r="A395" s="1" t="s">
        <v>5716</v>
      </c>
      <c r="B395" s="1" t="s">
        <v>5768</v>
      </c>
      <c r="C395" s="1">
        <v>2</v>
      </c>
      <c r="D395" s="1" t="s">
        <v>5920</v>
      </c>
      <c r="E395" s="1">
        <v>14</v>
      </c>
      <c r="F395" s="1" t="s">
        <v>5958</v>
      </c>
      <c r="G395" s="1" t="s">
        <v>5806</v>
      </c>
      <c r="H395" s="1" t="s">
        <v>5807</v>
      </c>
      <c r="I395" s="1" t="b">
        <v>0</v>
      </c>
      <c r="J395" s="1">
        <v>0</v>
      </c>
      <c r="K395" s="1">
        <v>5</v>
      </c>
      <c r="L395" s="1">
        <v>5</v>
      </c>
      <c r="M395" s="1">
        <v>50</v>
      </c>
      <c r="N395" s="1">
        <v>23.696682464454899</v>
      </c>
      <c r="O395" s="1" t="s">
        <v>5808</v>
      </c>
      <c r="P395" s="1"/>
      <c r="Q395" s="1"/>
    </row>
    <row r="396" spans="1:17" x14ac:dyDescent="0.3">
      <c r="A396" s="1" t="s">
        <v>5716</v>
      </c>
      <c r="B396" s="1" t="s">
        <v>5768</v>
      </c>
      <c r="C396" s="1">
        <v>2</v>
      </c>
      <c r="D396" s="1" t="s">
        <v>5920</v>
      </c>
      <c r="E396" s="1">
        <v>14</v>
      </c>
      <c r="F396" s="1" t="s">
        <v>5958</v>
      </c>
      <c r="G396" s="1" t="s">
        <v>5803</v>
      </c>
      <c r="H396" s="1" t="s">
        <v>5828</v>
      </c>
      <c r="I396" s="1" t="b">
        <v>0</v>
      </c>
      <c r="J396" s="1">
        <v>0</v>
      </c>
      <c r="K396" s="1">
        <v>1</v>
      </c>
      <c r="L396" s="1">
        <v>0</v>
      </c>
      <c r="M396" s="1">
        <v>43</v>
      </c>
      <c r="N396" s="1">
        <v>20.3791469194312</v>
      </c>
      <c r="O396" s="1" t="s">
        <v>5829</v>
      </c>
      <c r="P396" s="1"/>
      <c r="Q396" s="1"/>
    </row>
    <row r="397" spans="1:17" x14ac:dyDescent="0.3">
      <c r="A397" s="1" t="s">
        <v>5716</v>
      </c>
      <c r="B397" s="1" t="s">
        <v>5768</v>
      </c>
      <c r="C397" s="1">
        <v>2</v>
      </c>
      <c r="D397" s="1" t="s">
        <v>5920</v>
      </c>
      <c r="E397" s="1">
        <v>14</v>
      </c>
      <c r="F397" s="1" t="s">
        <v>5958</v>
      </c>
      <c r="G397" s="1" t="s">
        <v>5798</v>
      </c>
      <c r="H397" s="1" t="s">
        <v>5799</v>
      </c>
      <c r="I397" s="1" t="b">
        <v>0</v>
      </c>
      <c r="J397" s="1">
        <v>0</v>
      </c>
      <c r="K397" s="1">
        <v>0</v>
      </c>
      <c r="L397" s="1">
        <v>9</v>
      </c>
      <c r="M397" s="1">
        <v>42</v>
      </c>
      <c r="N397" s="1">
        <v>19.905213270142099</v>
      </c>
      <c r="O397" s="1" t="s">
        <v>5813</v>
      </c>
      <c r="P397" s="1"/>
      <c r="Q397" s="1"/>
    </row>
    <row r="398" spans="1:17" x14ac:dyDescent="0.3">
      <c r="A398" s="1" t="s">
        <v>5716</v>
      </c>
      <c r="B398" s="1" t="s">
        <v>5768</v>
      </c>
      <c r="C398" s="1">
        <v>2</v>
      </c>
      <c r="D398" s="1" t="s">
        <v>5920</v>
      </c>
      <c r="E398" s="1">
        <v>14</v>
      </c>
      <c r="F398" s="1" t="s">
        <v>5958</v>
      </c>
      <c r="G398" s="1" t="s">
        <v>5819</v>
      </c>
      <c r="H398" s="1" t="s">
        <v>5820</v>
      </c>
      <c r="I398" s="1" t="b">
        <v>0</v>
      </c>
      <c r="J398" s="1">
        <v>0</v>
      </c>
      <c r="K398" s="1">
        <v>3</v>
      </c>
      <c r="L398" s="1">
        <v>8</v>
      </c>
      <c r="M398" s="1">
        <v>18</v>
      </c>
      <c r="N398" s="1">
        <v>8.5308056872037898</v>
      </c>
      <c r="O398" s="1" t="s">
        <v>5833</v>
      </c>
      <c r="P398" s="1"/>
      <c r="Q398" s="1"/>
    </row>
    <row r="399" spans="1:17" x14ac:dyDescent="0.3">
      <c r="A399" s="1" t="s">
        <v>5716</v>
      </c>
      <c r="B399" s="1" t="s">
        <v>5768</v>
      </c>
      <c r="C399" s="1">
        <v>2</v>
      </c>
      <c r="D399" s="1" t="s">
        <v>5920</v>
      </c>
      <c r="E399" s="1">
        <v>14</v>
      </c>
      <c r="F399" s="1" t="s">
        <v>5958</v>
      </c>
      <c r="G399" s="1" t="s">
        <v>5801</v>
      </c>
      <c r="H399" s="1" t="s">
        <v>5799</v>
      </c>
      <c r="I399" s="1" t="b">
        <v>0</v>
      </c>
      <c r="J399" s="1">
        <v>1</v>
      </c>
      <c r="K399" s="1">
        <v>0</v>
      </c>
      <c r="L399" s="1">
        <v>0</v>
      </c>
      <c r="M399" s="1">
        <v>15</v>
      </c>
      <c r="N399" s="1">
        <v>7.1090047393364904</v>
      </c>
      <c r="O399" s="1" t="s">
        <v>5802</v>
      </c>
      <c r="P399" s="1"/>
      <c r="Q399" s="1"/>
    </row>
    <row r="400" spans="1:17" x14ac:dyDescent="0.3">
      <c r="A400" s="1" t="s">
        <v>5716</v>
      </c>
      <c r="B400" s="1" t="s">
        <v>5768</v>
      </c>
      <c r="C400" s="1">
        <v>2</v>
      </c>
      <c r="D400" s="1" t="s">
        <v>5920</v>
      </c>
      <c r="E400" s="1">
        <v>14</v>
      </c>
      <c r="F400" s="1" t="s">
        <v>5958</v>
      </c>
      <c r="G400" s="1" t="s">
        <v>5803</v>
      </c>
      <c r="H400" s="1" t="s">
        <v>5804</v>
      </c>
      <c r="I400" s="1" t="b">
        <v>0</v>
      </c>
      <c r="J400" s="1">
        <v>0</v>
      </c>
      <c r="K400" s="1">
        <v>1</v>
      </c>
      <c r="L400" s="1">
        <v>0</v>
      </c>
      <c r="M400" s="1">
        <v>11</v>
      </c>
      <c r="N400" s="1">
        <v>5.2132701421800904</v>
      </c>
      <c r="O400" s="1" t="s">
        <v>5805</v>
      </c>
      <c r="P400" s="1"/>
      <c r="Q400" s="1"/>
    </row>
    <row r="401" spans="1:17" x14ac:dyDescent="0.3">
      <c r="A401" s="1" t="s">
        <v>5716</v>
      </c>
      <c r="B401" s="1" t="s">
        <v>5768</v>
      </c>
      <c r="C401" s="1">
        <v>2</v>
      </c>
      <c r="D401" s="1" t="s">
        <v>5920</v>
      </c>
      <c r="E401" s="1">
        <v>14</v>
      </c>
      <c r="F401" s="1" t="s">
        <v>5958</v>
      </c>
      <c r="G401" s="1" t="s">
        <v>5810</v>
      </c>
      <c r="H401" s="1" t="s">
        <v>5799</v>
      </c>
      <c r="I401" s="1" t="b">
        <v>0</v>
      </c>
      <c r="J401" s="1">
        <v>2</v>
      </c>
      <c r="K401" s="1">
        <v>0</v>
      </c>
      <c r="L401" s="1">
        <v>0</v>
      </c>
      <c r="M401" s="1">
        <v>9</v>
      </c>
      <c r="N401" s="1">
        <v>4.2654028436018896</v>
      </c>
      <c r="O401" s="1" t="s">
        <v>5856</v>
      </c>
      <c r="P401" s="1"/>
      <c r="Q401" s="1"/>
    </row>
    <row r="402" spans="1:17" x14ac:dyDescent="0.3">
      <c r="A402" s="1" t="s">
        <v>5716</v>
      </c>
      <c r="B402" s="1" t="s">
        <v>5768</v>
      </c>
      <c r="C402" s="1">
        <v>2</v>
      </c>
      <c r="D402" s="1" t="s">
        <v>5920</v>
      </c>
      <c r="E402" s="1">
        <v>14</v>
      </c>
      <c r="F402" s="1" t="s">
        <v>5958</v>
      </c>
      <c r="G402" s="1" t="s">
        <v>5798</v>
      </c>
      <c r="H402" s="1" t="s">
        <v>5799</v>
      </c>
      <c r="I402" s="1" t="b">
        <v>0</v>
      </c>
      <c r="J402" s="1">
        <v>0</v>
      </c>
      <c r="K402" s="1">
        <v>0</v>
      </c>
      <c r="L402" s="1">
        <v>8</v>
      </c>
      <c r="M402" s="1">
        <v>5</v>
      </c>
      <c r="N402" s="1">
        <v>2.3696682464454901</v>
      </c>
      <c r="O402" s="1" t="s">
        <v>5818</v>
      </c>
      <c r="P402" s="1"/>
      <c r="Q402" s="1"/>
    </row>
    <row r="403" spans="1:17" x14ac:dyDescent="0.3">
      <c r="A403" s="1" t="s">
        <v>5716</v>
      </c>
      <c r="B403" s="1" t="s">
        <v>5768</v>
      </c>
      <c r="C403" s="1">
        <v>2</v>
      </c>
      <c r="D403" s="1" t="s">
        <v>5920</v>
      </c>
      <c r="E403" s="1">
        <v>15</v>
      </c>
      <c r="F403" s="1" t="s">
        <v>5959</v>
      </c>
      <c r="G403" s="1" t="s">
        <v>5806</v>
      </c>
      <c r="H403" s="1" t="s">
        <v>5807</v>
      </c>
      <c r="I403" s="1" t="b">
        <v>0</v>
      </c>
      <c r="J403" s="1">
        <v>0</v>
      </c>
      <c r="K403" s="1">
        <v>5</v>
      </c>
      <c r="L403" s="1">
        <v>5</v>
      </c>
      <c r="M403" s="1">
        <v>301</v>
      </c>
      <c r="N403" s="1">
        <v>50.930626057529601</v>
      </c>
      <c r="O403" s="1" t="s">
        <v>5808</v>
      </c>
      <c r="P403" s="1"/>
      <c r="Q403" s="1"/>
    </row>
    <row r="404" spans="1:17" x14ac:dyDescent="0.3">
      <c r="A404" s="1" t="s">
        <v>5716</v>
      </c>
      <c r="B404" s="1" t="s">
        <v>5768</v>
      </c>
      <c r="C404" s="1">
        <v>2</v>
      </c>
      <c r="D404" s="1" t="s">
        <v>5920</v>
      </c>
      <c r="E404" s="1">
        <v>15</v>
      </c>
      <c r="F404" s="1" t="s">
        <v>5959</v>
      </c>
      <c r="G404" s="1" t="s">
        <v>5803</v>
      </c>
      <c r="H404" s="1" t="s">
        <v>5804</v>
      </c>
      <c r="I404" s="1" t="b">
        <v>0</v>
      </c>
      <c r="J404" s="1">
        <v>0</v>
      </c>
      <c r="K404" s="1">
        <v>1</v>
      </c>
      <c r="L404" s="1">
        <v>0</v>
      </c>
      <c r="M404" s="1">
        <v>174</v>
      </c>
      <c r="N404" s="1">
        <v>29.441624365482198</v>
      </c>
      <c r="O404" s="1" t="s">
        <v>5805</v>
      </c>
      <c r="P404" s="1"/>
      <c r="Q404" s="1"/>
    </row>
    <row r="405" spans="1:17" x14ac:dyDescent="0.3">
      <c r="A405" s="1" t="s">
        <v>5716</v>
      </c>
      <c r="B405" s="1" t="s">
        <v>5768</v>
      </c>
      <c r="C405" s="1">
        <v>2</v>
      </c>
      <c r="D405" s="1" t="s">
        <v>5920</v>
      </c>
      <c r="E405" s="1">
        <v>15</v>
      </c>
      <c r="F405" s="1" t="s">
        <v>5959</v>
      </c>
      <c r="G405" s="1" t="s">
        <v>5819</v>
      </c>
      <c r="H405" s="1" t="s">
        <v>5820</v>
      </c>
      <c r="I405" s="1" t="b">
        <v>0</v>
      </c>
      <c r="J405" s="1">
        <v>0</v>
      </c>
      <c r="K405" s="1">
        <v>3</v>
      </c>
      <c r="L405" s="1">
        <v>8</v>
      </c>
      <c r="M405" s="1">
        <v>57</v>
      </c>
      <c r="N405" s="1">
        <v>9.6446700507614196</v>
      </c>
      <c r="O405" s="1" t="s">
        <v>5833</v>
      </c>
      <c r="P405" s="1"/>
      <c r="Q405" s="1"/>
    </row>
    <row r="406" spans="1:17" x14ac:dyDescent="0.3">
      <c r="A406" s="1" t="s">
        <v>5716</v>
      </c>
      <c r="B406" s="1" t="s">
        <v>5768</v>
      </c>
      <c r="C406" s="1">
        <v>2</v>
      </c>
      <c r="D406" s="1" t="s">
        <v>5920</v>
      </c>
      <c r="E406" s="1">
        <v>15</v>
      </c>
      <c r="F406" s="1" t="s">
        <v>5959</v>
      </c>
      <c r="G406" s="1" t="s">
        <v>5801</v>
      </c>
      <c r="H406" s="1" t="s">
        <v>5799</v>
      </c>
      <c r="I406" s="1" t="b">
        <v>0</v>
      </c>
      <c r="J406" s="1">
        <v>1</v>
      </c>
      <c r="K406" s="1">
        <v>0</v>
      </c>
      <c r="L406" s="1">
        <v>5</v>
      </c>
      <c r="M406" s="1">
        <v>6</v>
      </c>
      <c r="N406" s="1">
        <v>1.0152284263959299</v>
      </c>
      <c r="O406" s="1" t="s">
        <v>5822</v>
      </c>
      <c r="P406" s="1"/>
      <c r="Q406" s="1"/>
    </row>
    <row r="407" spans="1:17" x14ac:dyDescent="0.3">
      <c r="A407" s="1" t="s">
        <v>5716</v>
      </c>
      <c r="B407" s="1" t="s">
        <v>5768</v>
      </c>
      <c r="C407" s="1">
        <v>2</v>
      </c>
      <c r="D407" s="1" t="s">
        <v>5920</v>
      </c>
      <c r="E407" s="1">
        <v>15</v>
      </c>
      <c r="F407" s="1" t="s">
        <v>5959</v>
      </c>
      <c r="G407" s="1" t="s">
        <v>5803</v>
      </c>
      <c r="H407" s="1" t="s">
        <v>5828</v>
      </c>
      <c r="I407" s="1" t="b">
        <v>0</v>
      </c>
      <c r="J407" s="1">
        <v>0</v>
      </c>
      <c r="K407" s="1">
        <v>1</v>
      </c>
      <c r="L407" s="1">
        <v>0</v>
      </c>
      <c r="M407" s="1">
        <v>6</v>
      </c>
      <c r="N407" s="1">
        <v>1.0152284263959299</v>
      </c>
      <c r="O407" s="1" t="s">
        <v>5829</v>
      </c>
      <c r="P407" s="1"/>
      <c r="Q407" s="1"/>
    </row>
    <row r="408" spans="1:17" x14ac:dyDescent="0.3">
      <c r="A408" s="1" t="s">
        <v>5716</v>
      </c>
      <c r="B408" s="1" t="s">
        <v>5768</v>
      </c>
      <c r="C408" s="1">
        <v>2</v>
      </c>
      <c r="D408" s="1" t="s">
        <v>5920</v>
      </c>
      <c r="E408" s="1">
        <v>16</v>
      </c>
      <c r="F408" s="1" t="s">
        <v>5960</v>
      </c>
      <c r="G408" s="1" t="s">
        <v>5801</v>
      </c>
      <c r="H408" s="1" t="s">
        <v>5799</v>
      </c>
      <c r="I408" s="1" t="b">
        <v>0</v>
      </c>
      <c r="J408" s="1">
        <v>1</v>
      </c>
      <c r="K408" s="1">
        <v>0</v>
      </c>
      <c r="L408" s="1">
        <v>0</v>
      </c>
      <c r="M408" s="1">
        <v>207</v>
      </c>
      <c r="N408" s="1">
        <v>51.620947630922601</v>
      </c>
      <c r="O408" s="1" t="s">
        <v>5802</v>
      </c>
      <c r="P408" s="1"/>
      <c r="Q408" s="1"/>
    </row>
    <row r="409" spans="1:17" x14ac:dyDescent="0.3">
      <c r="A409" s="1" t="s">
        <v>5716</v>
      </c>
      <c r="B409" s="1" t="s">
        <v>5768</v>
      </c>
      <c r="C409" s="1">
        <v>2</v>
      </c>
      <c r="D409" s="1" t="s">
        <v>5920</v>
      </c>
      <c r="E409" s="1">
        <v>16</v>
      </c>
      <c r="F409" s="1" t="s">
        <v>5960</v>
      </c>
      <c r="G409" s="1" t="s">
        <v>5806</v>
      </c>
      <c r="H409" s="1" t="s">
        <v>5807</v>
      </c>
      <c r="I409" s="1" t="b">
        <v>0</v>
      </c>
      <c r="J409" s="1">
        <v>0</v>
      </c>
      <c r="K409" s="1">
        <v>5</v>
      </c>
      <c r="L409" s="1">
        <v>5</v>
      </c>
      <c r="M409" s="1">
        <v>66</v>
      </c>
      <c r="N409" s="1">
        <v>16.458852867830402</v>
      </c>
      <c r="O409" s="1" t="s">
        <v>5808</v>
      </c>
      <c r="P409" s="1"/>
      <c r="Q409" s="1"/>
    </row>
    <row r="410" spans="1:17" x14ac:dyDescent="0.3">
      <c r="A410" s="1" t="s">
        <v>5716</v>
      </c>
      <c r="B410" s="1" t="s">
        <v>5768</v>
      </c>
      <c r="C410" s="1">
        <v>2</v>
      </c>
      <c r="D410" s="1" t="s">
        <v>5920</v>
      </c>
      <c r="E410" s="1">
        <v>16</v>
      </c>
      <c r="F410" s="1" t="s">
        <v>5960</v>
      </c>
      <c r="G410" s="1" t="s">
        <v>5803</v>
      </c>
      <c r="H410" s="1" t="s">
        <v>5804</v>
      </c>
      <c r="I410" s="1" t="b">
        <v>0</v>
      </c>
      <c r="J410" s="1">
        <v>0</v>
      </c>
      <c r="K410" s="1">
        <v>1</v>
      </c>
      <c r="L410" s="1">
        <v>0</v>
      </c>
      <c r="M410" s="1">
        <v>28</v>
      </c>
      <c r="N410" s="1">
        <v>6.9825436408977497</v>
      </c>
      <c r="O410" s="1" t="s">
        <v>5805</v>
      </c>
      <c r="P410" s="1"/>
      <c r="Q410" s="1"/>
    </row>
    <row r="411" spans="1:17" x14ac:dyDescent="0.3">
      <c r="A411" s="1" t="s">
        <v>5716</v>
      </c>
      <c r="B411" s="1" t="s">
        <v>5768</v>
      </c>
      <c r="C411" s="1">
        <v>2</v>
      </c>
      <c r="D411" s="1" t="s">
        <v>5920</v>
      </c>
      <c r="E411" s="1">
        <v>16</v>
      </c>
      <c r="F411" s="1" t="s">
        <v>5960</v>
      </c>
      <c r="G411" s="1" t="s">
        <v>5798</v>
      </c>
      <c r="H411" s="1" t="s">
        <v>5799</v>
      </c>
      <c r="I411" s="1" t="b">
        <v>0</v>
      </c>
      <c r="J411" s="1">
        <v>0</v>
      </c>
      <c r="K411" s="1">
        <v>0</v>
      </c>
      <c r="L411" s="1">
        <v>8</v>
      </c>
      <c r="M411" s="1">
        <v>19</v>
      </c>
      <c r="N411" s="1">
        <v>4.7381546134663299</v>
      </c>
      <c r="O411" s="1" t="s">
        <v>5818</v>
      </c>
      <c r="P411" s="1"/>
      <c r="Q411" s="1"/>
    </row>
    <row r="412" spans="1:17" x14ac:dyDescent="0.3">
      <c r="A412" s="1" t="s">
        <v>5716</v>
      </c>
      <c r="B412" s="1" t="s">
        <v>5768</v>
      </c>
      <c r="C412" s="1">
        <v>2</v>
      </c>
      <c r="D412" s="1" t="s">
        <v>5920</v>
      </c>
      <c r="E412" s="1">
        <v>16</v>
      </c>
      <c r="F412" s="1" t="s">
        <v>5960</v>
      </c>
      <c r="G412" s="1" t="s">
        <v>5819</v>
      </c>
      <c r="H412" s="1" t="s">
        <v>5820</v>
      </c>
      <c r="I412" s="1" t="b">
        <v>0</v>
      </c>
      <c r="J412" s="1">
        <v>0</v>
      </c>
      <c r="K412" s="1">
        <v>3</v>
      </c>
      <c r="L412" s="1">
        <v>8</v>
      </c>
      <c r="M412" s="1">
        <v>15</v>
      </c>
      <c r="N412" s="1">
        <v>3.7406483790523599</v>
      </c>
      <c r="O412" s="1" t="s">
        <v>5833</v>
      </c>
      <c r="P412" s="1"/>
      <c r="Q412" s="1"/>
    </row>
    <row r="413" spans="1:17" x14ac:dyDescent="0.3">
      <c r="A413" s="1" t="s">
        <v>5716</v>
      </c>
      <c r="B413" s="1" t="s">
        <v>5768</v>
      </c>
      <c r="C413" s="1">
        <v>2</v>
      </c>
      <c r="D413" s="1" t="s">
        <v>5920</v>
      </c>
      <c r="E413" s="1">
        <v>16</v>
      </c>
      <c r="F413" s="1" t="s">
        <v>5960</v>
      </c>
      <c r="G413" s="1" t="s">
        <v>5798</v>
      </c>
      <c r="H413" s="1" t="s">
        <v>5799</v>
      </c>
      <c r="I413" s="1" t="b">
        <v>0</v>
      </c>
      <c r="J413" s="1">
        <v>0</v>
      </c>
      <c r="K413" s="1">
        <v>0</v>
      </c>
      <c r="L413" s="1">
        <v>9</v>
      </c>
      <c r="M413" s="1">
        <v>10</v>
      </c>
      <c r="N413" s="1">
        <v>2.4937655860349102</v>
      </c>
      <c r="O413" s="1" t="s">
        <v>5800</v>
      </c>
      <c r="P413" s="1"/>
      <c r="Q413" s="1"/>
    </row>
    <row r="414" spans="1:17" x14ac:dyDescent="0.3">
      <c r="A414" s="1" t="s">
        <v>5716</v>
      </c>
      <c r="B414" s="1" t="s">
        <v>5768</v>
      </c>
      <c r="C414" s="1">
        <v>2</v>
      </c>
      <c r="D414" s="1" t="s">
        <v>5920</v>
      </c>
      <c r="E414" s="1">
        <v>16</v>
      </c>
      <c r="F414" s="1" t="s">
        <v>5960</v>
      </c>
      <c r="G414" s="1" t="s">
        <v>5803</v>
      </c>
      <c r="H414" s="1" t="s">
        <v>5828</v>
      </c>
      <c r="I414" s="1" t="b">
        <v>0</v>
      </c>
      <c r="J414" s="1">
        <v>0</v>
      </c>
      <c r="K414" s="1">
        <v>1</v>
      </c>
      <c r="L414" s="1">
        <v>0</v>
      </c>
      <c r="M414" s="1">
        <v>9</v>
      </c>
      <c r="N414" s="1">
        <v>2.2443890274314202</v>
      </c>
      <c r="O414" s="1" t="s">
        <v>5829</v>
      </c>
      <c r="P414" s="1"/>
      <c r="Q414" s="1"/>
    </row>
    <row r="415" spans="1:17" x14ac:dyDescent="0.3">
      <c r="A415" s="1" t="s">
        <v>5716</v>
      </c>
      <c r="B415" s="1" t="s">
        <v>5768</v>
      </c>
      <c r="C415" s="1">
        <v>2</v>
      </c>
      <c r="D415" s="1" t="s">
        <v>5920</v>
      </c>
      <c r="E415" s="1">
        <v>16</v>
      </c>
      <c r="F415" s="1" t="s">
        <v>5960</v>
      </c>
      <c r="G415" s="1" t="s">
        <v>5851</v>
      </c>
      <c r="H415" s="1" t="s">
        <v>5807</v>
      </c>
      <c r="I415" s="1" t="b">
        <v>0</v>
      </c>
      <c r="J415" s="1">
        <v>1</v>
      </c>
      <c r="K415" s="1">
        <v>5</v>
      </c>
      <c r="L415" s="1">
        <v>5</v>
      </c>
      <c r="M415" s="1">
        <v>7</v>
      </c>
      <c r="N415" s="1">
        <v>1.7456359102244301</v>
      </c>
      <c r="O415" s="1" t="s">
        <v>5852</v>
      </c>
      <c r="P415" s="1"/>
      <c r="Q415" s="1"/>
    </row>
    <row r="416" spans="1:17" x14ac:dyDescent="0.3">
      <c r="A416" s="1" t="s">
        <v>5716</v>
      </c>
      <c r="B416" s="1" t="s">
        <v>5768</v>
      </c>
      <c r="C416" s="1">
        <v>2</v>
      </c>
      <c r="D416" s="1" t="s">
        <v>5920</v>
      </c>
      <c r="E416" s="1">
        <v>17</v>
      </c>
      <c r="F416" s="1" t="s">
        <v>5961</v>
      </c>
      <c r="G416" s="1" t="s">
        <v>5803</v>
      </c>
      <c r="H416" s="1" t="s">
        <v>5804</v>
      </c>
      <c r="I416" s="1" t="b">
        <v>0</v>
      </c>
      <c r="J416" s="1">
        <v>0</v>
      </c>
      <c r="K416" s="1">
        <v>1</v>
      </c>
      <c r="L416" s="1">
        <v>0</v>
      </c>
      <c r="M416" s="1">
        <v>407</v>
      </c>
      <c r="N416" s="1">
        <v>34.375</v>
      </c>
      <c r="O416" s="1" t="s">
        <v>5805</v>
      </c>
      <c r="P416" s="1"/>
      <c r="Q416" s="1"/>
    </row>
    <row r="417" spans="1:17" x14ac:dyDescent="0.3">
      <c r="A417" s="1" t="s">
        <v>5716</v>
      </c>
      <c r="B417" s="1" t="s">
        <v>5768</v>
      </c>
      <c r="C417" s="1">
        <v>2</v>
      </c>
      <c r="D417" s="1" t="s">
        <v>5920</v>
      </c>
      <c r="E417" s="1">
        <v>17</v>
      </c>
      <c r="F417" s="1" t="s">
        <v>5961</v>
      </c>
      <c r="G417" s="1" t="s">
        <v>5803</v>
      </c>
      <c r="H417" s="1" t="s">
        <v>5828</v>
      </c>
      <c r="I417" s="1" t="b">
        <v>0</v>
      </c>
      <c r="J417" s="1">
        <v>0</v>
      </c>
      <c r="K417" s="1">
        <v>1</v>
      </c>
      <c r="L417" s="1">
        <v>0</v>
      </c>
      <c r="M417" s="1">
        <v>369</v>
      </c>
      <c r="N417" s="1">
        <v>31.165540540540501</v>
      </c>
      <c r="O417" s="1" t="s">
        <v>5829</v>
      </c>
      <c r="P417" s="1"/>
      <c r="Q417" s="1"/>
    </row>
    <row r="418" spans="1:17" x14ac:dyDescent="0.3">
      <c r="A418" s="1" t="s">
        <v>5716</v>
      </c>
      <c r="B418" s="1" t="s">
        <v>5768</v>
      </c>
      <c r="C418" s="1">
        <v>2</v>
      </c>
      <c r="D418" s="1" t="s">
        <v>5920</v>
      </c>
      <c r="E418" s="1">
        <v>17</v>
      </c>
      <c r="F418" s="1" t="s">
        <v>5961</v>
      </c>
      <c r="G418" s="1" t="s">
        <v>5806</v>
      </c>
      <c r="H418" s="1" t="s">
        <v>5807</v>
      </c>
      <c r="I418" s="1" t="b">
        <v>0</v>
      </c>
      <c r="J418" s="1">
        <v>0</v>
      </c>
      <c r="K418" s="1">
        <v>5</v>
      </c>
      <c r="L418" s="1">
        <v>5</v>
      </c>
      <c r="M418" s="1">
        <v>124</v>
      </c>
      <c r="N418" s="1">
        <v>10.472972972972901</v>
      </c>
      <c r="O418" s="1" t="s">
        <v>5808</v>
      </c>
      <c r="P418" s="1"/>
      <c r="Q418" s="1"/>
    </row>
    <row r="419" spans="1:17" x14ac:dyDescent="0.3">
      <c r="A419" s="1" t="s">
        <v>5716</v>
      </c>
      <c r="B419" s="1" t="s">
        <v>5768</v>
      </c>
      <c r="C419" s="1">
        <v>2</v>
      </c>
      <c r="D419" s="1" t="s">
        <v>5920</v>
      </c>
      <c r="E419" s="1">
        <v>17</v>
      </c>
      <c r="F419" s="1" t="s">
        <v>5961</v>
      </c>
      <c r="G419" s="1" t="s">
        <v>5801</v>
      </c>
      <c r="H419" s="1" t="s">
        <v>5799</v>
      </c>
      <c r="I419" s="1" t="b">
        <v>0</v>
      </c>
      <c r="J419" s="1">
        <v>1</v>
      </c>
      <c r="K419" s="1">
        <v>0</v>
      </c>
      <c r="L419" s="1">
        <v>0</v>
      </c>
      <c r="M419" s="1">
        <v>40</v>
      </c>
      <c r="N419" s="1">
        <v>3.3783783783783701</v>
      </c>
      <c r="O419" s="1" t="s">
        <v>5802</v>
      </c>
      <c r="P419" s="1"/>
      <c r="Q419" s="1"/>
    </row>
    <row r="420" spans="1:17" x14ac:dyDescent="0.3">
      <c r="A420" s="1" t="s">
        <v>5716</v>
      </c>
      <c r="B420" s="1" t="s">
        <v>5768</v>
      </c>
      <c r="C420" s="1">
        <v>2</v>
      </c>
      <c r="D420" s="1" t="s">
        <v>5920</v>
      </c>
      <c r="E420" s="1">
        <v>17</v>
      </c>
      <c r="F420" s="1" t="s">
        <v>5961</v>
      </c>
      <c r="G420" s="1" t="s">
        <v>5810</v>
      </c>
      <c r="H420" s="1" t="s">
        <v>5799</v>
      </c>
      <c r="I420" s="1" t="b">
        <v>0</v>
      </c>
      <c r="J420" s="1">
        <v>2</v>
      </c>
      <c r="K420" s="1">
        <v>0</v>
      </c>
      <c r="L420" s="1">
        <v>0</v>
      </c>
      <c r="M420" s="1">
        <v>37</v>
      </c>
      <c r="N420" s="1">
        <v>3.125</v>
      </c>
      <c r="O420" s="1" t="s">
        <v>5811</v>
      </c>
      <c r="P420" s="1"/>
      <c r="Q420" s="1"/>
    </row>
    <row r="421" spans="1:17" x14ac:dyDescent="0.3">
      <c r="A421" s="1" t="s">
        <v>5716</v>
      </c>
      <c r="B421" s="1" t="s">
        <v>5768</v>
      </c>
      <c r="C421" s="1">
        <v>2</v>
      </c>
      <c r="D421" s="1" t="s">
        <v>5920</v>
      </c>
      <c r="E421" s="1">
        <v>17</v>
      </c>
      <c r="F421" s="1" t="s">
        <v>5961</v>
      </c>
      <c r="G421" s="1" t="s">
        <v>5798</v>
      </c>
      <c r="H421" s="1" t="s">
        <v>5799</v>
      </c>
      <c r="I421" s="1" t="b">
        <v>0</v>
      </c>
      <c r="J421" s="1">
        <v>0</v>
      </c>
      <c r="K421" s="1">
        <v>0</v>
      </c>
      <c r="L421" s="1">
        <v>5</v>
      </c>
      <c r="M421" s="1">
        <v>24</v>
      </c>
      <c r="N421" s="1">
        <v>2.0270270270270201</v>
      </c>
      <c r="O421" s="1" t="s">
        <v>5962</v>
      </c>
      <c r="P421" s="1"/>
      <c r="Q421" s="1"/>
    </row>
    <row r="422" spans="1:17" x14ac:dyDescent="0.3">
      <c r="A422" s="1" t="s">
        <v>5716</v>
      </c>
      <c r="B422" s="1" t="s">
        <v>5768</v>
      </c>
      <c r="C422" s="1">
        <v>2</v>
      </c>
      <c r="D422" s="1" t="s">
        <v>5920</v>
      </c>
      <c r="E422" s="1">
        <v>17</v>
      </c>
      <c r="F422" s="1" t="s">
        <v>5961</v>
      </c>
      <c r="G422" s="1" t="s">
        <v>5834</v>
      </c>
      <c r="H422" s="1" t="s">
        <v>5799</v>
      </c>
      <c r="I422" s="1" t="b">
        <v>0</v>
      </c>
      <c r="J422" s="1">
        <v>13</v>
      </c>
      <c r="K422" s="1">
        <v>0</v>
      </c>
      <c r="L422" s="1">
        <v>0</v>
      </c>
      <c r="M422" s="1">
        <v>23</v>
      </c>
      <c r="N422" s="1">
        <v>1.94256756756756</v>
      </c>
      <c r="O422" s="1" t="s">
        <v>5935</v>
      </c>
      <c r="P422" s="1"/>
      <c r="Q422" s="1"/>
    </row>
    <row r="423" spans="1:17" x14ac:dyDescent="0.3">
      <c r="A423" s="1" t="s">
        <v>5716</v>
      </c>
      <c r="B423" s="1" t="s">
        <v>5768</v>
      </c>
      <c r="C423" s="1">
        <v>2</v>
      </c>
      <c r="D423" s="1" t="s">
        <v>5920</v>
      </c>
      <c r="E423" s="1">
        <v>17</v>
      </c>
      <c r="F423" s="1" t="s">
        <v>5961</v>
      </c>
      <c r="G423" s="1" t="s">
        <v>5810</v>
      </c>
      <c r="H423" s="1" t="s">
        <v>5799</v>
      </c>
      <c r="I423" s="1" t="b">
        <v>0</v>
      </c>
      <c r="J423" s="1">
        <v>2</v>
      </c>
      <c r="K423" s="1">
        <v>0</v>
      </c>
      <c r="L423" s="1">
        <v>0</v>
      </c>
      <c r="M423" s="1">
        <v>20</v>
      </c>
      <c r="N423" s="1">
        <v>1.6891891891891799</v>
      </c>
      <c r="O423" s="1" t="s">
        <v>5856</v>
      </c>
      <c r="P423" s="1"/>
      <c r="Q423" s="1"/>
    </row>
    <row r="424" spans="1:17" x14ac:dyDescent="0.3">
      <c r="A424" s="1" t="s">
        <v>5716</v>
      </c>
      <c r="B424" s="1" t="s">
        <v>5768</v>
      </c>
      <c r="C424" s="1">
        <v>2</v>
      </c>
      <c r="D424" s="1" t="s">
        <v>5920</v>
      </c>
      <c r="E424" s="1">
        <v>18</v>
      </c>
      <c r="F424" s="1" t="s">
        <v>5963</v>
      </c>
      <c r="G424" s="1" t="s">
        <v>5803</v>
      </c>
      <c r="H424" s="1" t="s">
        <v>5828</v>
      </c>
      <c r="I424" s="1" t="b">
        <v>0</v>
      </c>
      <c r="J424" s="1">
        <v>0</v>
      </c>
      <c r="K424" s="1">
        <v>1</v>
      </c>
      <c r="L424" s="1">
        <v>0</v>
      </c>
      <c r="M424" s="1">
        <v>302</v>
      </c>
      <c r="N424" s="1">
        <v>38.422391857506298</v>
      </c>
      <c r="O424" s="1" t="s">
        <v>5829</v>
      </c>
      <c r="P424" s="1"/>
      <c r="Q424" s="1"/>
    </row>
    <row r="425" spans="1:17" x14ac:dyDescent="0.3">
      <c r="A425" s="1" t="s">
        <v>5716</v>
      </c>
      <c r="B425" s="1" t="s">
        <v>5768</v>
      </c>
      <c r="C425" s="1">
        <v>2</v>
      </c>
      <c r="D425" s="1" t="s">
        <v>5920</v>
      </c>
      <c r="E425" s="1">
        <v>18</v>
      </c>
      <c r="F425" s="1" t="s">
        <v>5963</v>
      </c>
      <c r="G425" s="1" t="s">
        <v>5801</v>
      </c>
      <c r="H425" s="1" t="s">
        <v>5799</v>
      </c>
      <c r="I425" s="1" t="b">
        <v>0</v>
      </c>
      <c r="J425" s="1">
        <v>1</v>
      </c>
      <c r="K425" s="1">
        <v>0</v>
      </c>
      <c r="L425" s="1">
        <v>0</v>
      </c>
      <c r="M425" s="1">
        <v>84</v>
      </c>
      <c r="N425" s="1">
        <v>10.687022900763299</v>
      </c>
      <c r="O425" s="1" t="s">
        <v>5802</v>
      </c>
      <c r="P425" s="1"/>
      <c r="Q425" s="1"/>
    </row>
    <row r="426" spans="1:17" x14ac:dyDescent="0.3">
      <c r="A426" s="1" t="s">
        <v>5716</v>
      </c>
      <c r="B426" s="1" t="s">
        <v>5768</v>
      </c>
      <c r="C426" s="1">
        <v>2</v>
      </c>
      <c r="D426" s="1" t="s">
        <v>5920</v>
      </c>
      <c r="E426" s="1">
        <v>18</v>
      </c>
      <c r="F426" s="1" t="s">
        <v>5963</v>
      </c>
      <c r="G426" s="1" t="s">
        <v>5806</v>
      </c>
      <c r="H426" s="1" t="s">
        <v>5807</v>
      </c>
      <c r="I426" s="1" t="b">
        <v>0</v>
      </c>
      <c r="J426" s="1">
        <v>0</v>
      </c>
      <c r="K426" s="1">
        <v>5</v>
      </c>
      <c r="L426" s="1">
        <v>5</v>
      </c>
      <c r="M426" s="1">
        <v>75</v>
      </c>
      <c r="N426" s="1">
        <v>9.5419847328244192</v>
      </c>
      <c r="O426" s="1" t="s">
        <v>5808</v>
      </c>
      <c r="P426" s="1"/>
      <c r="Q426" s="1"/>
    </row>
    <row r="427" spans="1:17" x14ac:dyDescent="0.3">
      <c r="A427" s="1" t="s">
        <v>5716</v>
      </c>
      <c r="B427" s="1" t="s">
        <v>5768</v>
      </c>
      <c r="C427" s="1">
        <v>2</v>
      </c>
      <c r="D427" s="1" t="s">
        <v>5920</v>
      </c>
      <c r="E427" s="1">
        <v>18</v>
      </c>
      <c r="F427" s="1" t="s">
        <v>5963</v>
      </c>
      <c r="G427" s="1" t="s">
        <v>5803</v>
      </c>
      <c r="H427" s="1" t="s">
        <v>5804</v>
      </c>
      <c r="I427" s="1" t="b">
        <v>0</v>
      </c>
      <c r="J427" s="1">
        <v>0</v>
      </c>
      <c r="K427" s="1">
        <v>1</v>
      </c>
      <c r="L427" s="1">
        <v>0</v>
      </c>
      <c r="M427" s="1">
        <v>70</v>
      </c>
      <c r="N427" s="1">
        <v>8.9058524173027909</v>
      </c>
      <c r="O427" s="1" t="s">
        <v>5805</v>
      </c>
      <c r="P427" s="1"/>
      <c r="Q427" s="1"/>
    </row>
    <row r="428" spans="1:17" x14ac:dyDescent="0.3">
      <c r="A428" s="1" t="s">
        <v>5716</v>
      </c>
      <c r="B428" s="1" t="s">
        <v>5768</v>
      </c>
      <c r="C428" s="1">
        <v>2</v>
      </c>
      <c r="D428" s="1" t="s">
        <v>5920</v>
      </c>
      <c r="E428" s="1">
        <v>18</v>
      </c>
      <c r="F428" s="1" t="s">
        <v>5963</v>
      </c>
      <c r="G428" s="1" t="s">
        <v>5803</v>
      </c>
      <c r="H428" s="1" t="s">
        <v>5828</v>
      </c>
      <c r="I428" s="1" t="b">
        <v>0</v>
      </c>
      <c r="J428" s="1">
        <v>0</v>
      </c>
      <c r="K428" s="1">
        <v>1</v>
      </c>
      <c r="L428" s="1">
        <v>0</v>
      </c>
      <c r="M428" s="1">
        <v>62</v>
      </c>
      <c r="N428" s="1">
        <v>7.8880407124681904</v>
      </c>
      <c r="O428" s="1" t="s">
        <v>5842</v>
      </c>
      <c r="P428" s="1"/>
      <c r="Q428" s="1"/>
    </row>
    <row r="429" spans="1:17" x14ac:dyDescent="0.3">
      <c r="A429" s="1" t="s">
        <v>5716</v>
      </c>
      <c r="B429" s="1" t="s">
        <v>5768</v>
      </c>
      <c r="C429" s="1">
        <v>2</v>
      </c>
      <c r="D429" s="1" t="s">
        <v>5920</v>
      </c>
      <c r="E429" s="1">
        <v>18</v>
      </c>
      <c r="F429" s="1" t="s">
        <v>5963</v>
      </c>
      <c r="G429" s="1" t="s">
        <v>5814</v>
      </c>
      <c r="H429" s="1" t="s">
        <v>5799</v>
      </c>
      <c r="I429" s="1" t="b">
        <v>1</v>
      </c>
      <c r="J429" s="1">
        <v>0</v>
      </c>
      <c r="K429" s="1">
        <v>0</v>
      </c>
      <c r="L429" s="1">
        <v>0</v>
      </c>
      <c r="M429" s="1">
        <v>62</v>
      </c>
      <c r="N429" s="1">
        <v>7.8880407124681904</v>
      </c>
      <c r="O429" s="1" t="s">
        <v>5815</v>
      </c>
      <c r="P429" s="1"/>
      <c r="Q429" s="1"/>
    </row>
    <row r="430" spans="1:17" x14ac:dyDescent="0.3">
      <c r="A430" s="1" t="s">
        <v>5716</v>
      </c>
      <c r="B430" s="1" t="s">
        <v>5768</v>
      </c>
      <c r="C430" s="1">
        <v>2</v>
      </c>
      <c r="D430" s="1" t="s">
        <v>5920</v>
      </c>
      <c r="E430" s="1">
        <v>18</v>
      </c>
      <c r="F430" s="1" t="s">
        <v>5963</v>
      </c>
      <c r="G430" s="1" t="s">
        <v>5810</v>
      </c>
      <c r="H430" s="1" t="s">
        <v>5799</v>
      </c>
      <c r="I430" s="1" t="b">
        <v>0</v>
      </c>
      <c r="J430" s="1">
        <v>2</v>
      </c>
      <c r="K430" s="1">
        <v>0</v>
      </c>
      <c r="L430" s="1">
        <v>0</v>
      </c>
      <c r="M430" s="1">
        <v>25</v>
      </c>
      <c r="N430" s="1">
        <v>3.1806615776081402</v>
      </c>
      <c r="O430" s="1" t="s">
        <v>5860</v>
      </c>
      <c r="P430" s="1"/>
      <c r="Q430" s="1"/>
    </row>
    <row r="431" spans="1:17" x14ac:dyDescent="0.3">
      <c r="A431" s="1" t="s">
        <v>5716</v>
      </c>
      <c r="B431" s="1" t="s">
        <v>5768</v>
      </c>
      <c r="C431" s="1">
        <v>2</v>
      </c>
      <c r="D431" s="1" t="s">
        <v>5920</v>
      </c>
      <c r="E431" s="1">
        <v>18</v>
      </c>
      <c r="F431" s="1" t="s">
        <v>5963</v>
      </c>
      <c r="G431" s="1" t="s">
        <v>5810</v>
      </c>
      <c r="H431" s="1" t="s">
        <v>5799</v>
      </c>
      <c r="I431" s="1" t="b">
        <v>0</v>
      </c>
      <c r="J431" s="1">
        <v>2</v>
      </c>
      <c r="K431" s="1">
        <v>0</v>
      </c>
      <c r="L431" s="1">
        <v>0</v>
      </c>
      <c r="M431" s="1">
        <v>13</v>
      </c>
      <c r="N431" s="1">
        <v>1.6539440203562299</v>
      </c>
      <c r="O431" s="1" t="s">
        <v>5856</v>
      </c>
      <c r="P431" s="1"/>
      <c r="Q431" s="1"/>
    </row>
    <row r="432" spans="1:17" x14ac:dyDescent="0.3">
      <c r="A432" s="1" t="s">
        <v>5716</v>
      </c>
      <c r="B432" s="1" t="s">
        <v>5768</v>
      </c>
      <c r="C432" s="1">
        <v>2</v>
      </c>
      <c r="D432" s="1" t="s">
        <v>5920</v>
      </c>
      <c r="E432" s="1">
        <v>18</v>
      </c>
      <c r="F432" s="1" t="s">
        <v>5963</v>
      </c>
      <c r="G432" s="1" t="s">
        <v>5840</v>
      </c>
      <c r="H432" s="1" t="s">
        <v>5799</v>
      </c>
      <c r="I432" s="1" t="b">
        <v>0</v>
      </c>
      <c r="J432" s="1">
        <v>5</v>
      </c>
      <c r="K432" s="1">
        <v>0</v>
      </c>
      <c r="L432" s="1">
        <v>0</v>
      </c>
      <c r="M432" s="1">
        <v>8</v>
      </c>
      <c r="N432" s="1">
        <v>1.0178117048346</v>
      </c>
      <c r="O432" s="1" t="s">
        <v>5964</v>
      </c>
      <c r="P432" s="1"/>
      <c r="Q432" s="1"/>
    </row>
    <row r="433" spans="1:17" x14ac:dyDescent="0.3">
      <c r="A433" s="1" t="s">
        <v>5716</v>
      </c>
      <c r="B433" s="1" t="s">
        <v>5768</v>
      </c>
      <c r="C433" s="1">
        <v>2</v>
      </c>
      <c r="D433" s="1" t="s">
        <v>5920</v>
      </c>
      <c r="E433" s="1">
        <v>19</v>
      </c>
      <c r="F433" s="1" t="s">
        <v>5965</v>
      </c>
      <c r="G433" s="1" t="s">
        <v>5851</v>
      </c>
      <c r="H433" s="1" t="s">
        <v>5807</v>
      </c>
      <c r="I433" s="1" t="b">
        <v>0</v>
      </c>
      <c r="J433" s="1">
        <v>1</v>
      </c>
      <c r="K433" s="1">
        <v>5</v>
      </c>
      <c r="L433" s="1">
        <v>5</v>
      </c>
      <c r="M433" s="1">
        <v>142</v>
      </c>
      <c r="N433" s="1">
        <v>16.359447004608299</v>
      </c>
      <c r="O433" s="1" t="s">
        <v>5852</v>
      </c>
      <c r="P433" s="1"/>
      <c r="Q433" s="1"/>
    </row>
    <row r="434" spans="1:17" x14ac:dyDescent="0.3">
      <c r="A434" s="1" t="s">
        <v>5716</v>
      </c>
      <c r="B434" s="1" t="s">
        <v>5768</v>
      </c>
      <c r="C434" s="1">
        <v>2</v>
      </c>
      <c r="D434" s="1" t="s">
        <v>5920</v>
      </c>
      <c r="E434" s="1">
        <v>19</v>
      </c>
      <c r="F434" s="1" t="s">
        <v>5965</v>
      </c>
      <c r="G434" s="1" t="s">
        <v>5834</v>
      </c>
      <c r="H434" s="1" t="s">
        <v>5799</v>
      </c>
      <c r="I434" s="1" t="b">
        <v>0</v>
      </c>
      <c r="J434" s="1">
        <v>10</v>
      </c>
      <c r="K434" s="1">
        <v>0</v>
      </c>
      <c r="L434" s="1">
        <v>0</v>
      </c>
      <c r="M434" s="1">
        <v>140</v>
      </c>
      <c r="N434" s="1">
        <v>16.129032258064498</v>
      </c>
      <c r="O434" s="1" t="s">
        <v>5966</v>
      </c>
      <c r="P434" s="1"/>
      <c r="Q434" s="1"/>
    </row>
    <row r="435" spans="1:17" x14ac:dyDescent="0.3">
      <c r="A435" s="1" t="s">
        <v>5716</v>
      </c>
      <c r="B435" s="1" t="s">
        <v>5768</v>
      </c>
      <c r="C435" s="1">
        <v>2</v>
      </c>
      <c r="D435" s="1" t="s">
        <v>5920</v>
      </c>
      <c r="E435" s="1">
        <v>19</v>
      </c>
      <c r="F435" s="1" t="s">
        <v>5965</v>
      </c>
      <c r="G435" s="1" t="s">
        <v>5798</v>
      </c>
      <c r="H435" s="1" t="s">
        <v>5799</v>
      </c>
      <c r="I435" s="1" t="b">
        <v>0</v>
      </c>
      <c r="J435" s="1">
        <v>0</v>
      </c>
      <c r="K435" s="1">
        <v>0</v>
      </c>
      <c r="L435" s="1">
        <v>8</v>
      </c>
      <c r="M435" s="1">
        <v>113</v>
      </c>
      <c r="N435" s="1">
        <v>13.018433179723401</v>
      </c>
      <c r="O435" s="1" t="s">
        <v>5818</v>
      </c>
      <c r="P435" s="1"/>
      <c r="Q435" s="1"/>
    </row>
    <row r="436" spans="1:17" x14ac:dyDescent="0.3">
      <c r="A436" s="1" t="s">
        <v>5716</v>
      </c>
      <c r="B436" s="1" t="s">
        <v>5768</v>
      </c>
      <c r="C436" s="1">
        <v>2</v>
      </c>
      <c r="D436" s="1" t="s">
        <v>5920</v>
      </c>
      <c r="E436" s="1">
        <v>19</v>
      </c>
      <c r="F436" s="1" t="s">
        <v>5965</v>
      </c>
      <c r="G436" s="1" t="s">
        <v>5851</v>
      </c>
      <c r="H436" s="1" t="s">
        <v>5807</v>
      </c>
      <c r="I436" s="1" t="b">
        <v>0</v>
      </c>
      <c r="J436" s="1">
        <v>1</v>
      </c>
      <c r="K436" s="1">
        <v>5</v>
      </c>
      <c r="L436" s="1">
        <v>4</v>
      </c>
      <c r="M436" s="1">
        <v>84</v>
      </c>
      <c r="N436" s="1">
        <v>9.67741935483871</v>
      </c>
      <c r="O436" s="1" t="s">
        <v>5865</v>
      </c>
      <c r="P436" s="1"/>
      <c r="Q436" s="1"/>
    </row>
    <row r="437" spans="1:17" x14ac:dyDescent="0.3">
      <c r="A437" s="1" t="s">
        <v>5716</v>
      </c>
      <c r="B437" s="1" t="s">
        <v>5768</v>
      </c>
      <c r="C437" s="1">
        <v>2</v>
      </c>
      <c r="D437" s="1" t="s">
        <v>5920</v>
      </c>
      <c r="E437" s="1">
        <v>19</v>
      </c>
      <c r="F437" s="1" t="s">
        <v>5965</v>
      </c>
      <c r="G437" s="1" t="s">
        <v>5819</v>
      </c>
      <c r="H437" s="1" t="s">
        <v>5820</v>
      </c>
      <c r="I437" s="1" t="b">
        <v>0</v>
      </c>
      <c r="J437" s="1">
        <v>0</v>
      </c>
      <c r="K437" s="1">
        <v>3</v>
      </c>
      <c r="L437" s="1">
        <v>8</v>
      </c>
      <c r="M437" s="1">
        <v>79</v>
      </c>
      <c r="N437" s="1">
        <v>9.1013824884792598</v>
      </c>
      <c r="O437" s="1" t="s">
        <v>5833</v>
      </c>
      <c r="P437" s="1"/>
      <c r="Q437" s="1"/>
    </row>
    <row r="438" spans="1:17" x14ac:dyDescent="0.3">
      <c r="A438" s="1" t="s">
        <v>5716</v>
      </c>
      <c r="B438" s="1" t="s">
        <v>5768</v>
      </c>
      <c r="C438" s="1">
        <v>2</v>
      </c>
      <c r="D438" s="1" t="s">
        <v>5920</v>
      </c>
      <c r="E438" s="1">
        <v>19</v>
      </c>
      <c r="F438" s="1" t="s">
        <v>5965</v>
      </c>
      <c r="G438" s="1" t="s">
        <v>5798</v>
      </c>
      <c r="H438" s="1" t="s">
        <v>5799</v>
      </c>
      <c r="I438" s="1" t="b">
        <v>0</v>
      </c>
      <c r="J438" s="1">
        <v>0</v>
      </c>
      <c r="K438" s="1">
        <v>0</v>
      </c>
      <c r="L438" s="1">
        <v>9</v>
      </c>
      <c r="M438" s="1">
        <v>78</v>
      </c>
      <c r="N438" s="1">
        <v>8.9861751152073701</v>
      </c>
      <c r="O438" s="1" t="s">
        <v>5813</v>
      </c>
      <c r="P438" s="1"/>
      <c r="Q438" s="1"/>
    </row>
    <row r="439" spans="1:17" x14ac:dyDescent="0.3">
      <c r="A439" s="1" t="s">
        <v>5716</v>
      </c>
      <c r="B439" s="1" t="s">
        <v>5768</v>
      </c>
      <c r="C439" s="1">
        <v>2</v>
      </c>
      <c r="D439" s="1" t="s">
        <v>5920</v>
      </c>
      <c r="E439" s="1">
        <v>19</v>
      </c>
      <c r="F439" s="1" t="s">
        <v>5965</v>
      </c>
      <c r="G439" s="1" t="s">
        <v>5806</v>
      </c>
      <c r="H439" s="1" t="s">
        <v>5807</v>
      </c>
      <c r="I439" s="1" t="b">
        <v>0</v>
      </c>
      <c r="J439" s="1">
        <v>0</v>
      </c>
      <c r="K439" s="1">
        <v>5</v>
      </c>
      <c r="L439" s="1">
        <v>5</v>
      </c>
      <c r="M439" s="1">
        <v>78</v>
      </c>
      <c r="N439" s="1">
        <v>8.9861751152073701</v>
      </c>
      <c r="O439" s="1" t="s">
        <v>5808</v>
      </c>
      <c r="P439" s="1"/>
      <c r="Q439" s="1"/>
    </row>
    <row r="440" spans="1:17" x14ac:dyDescent="0.3">
      <c r="A440" s="1" t="s">
        <v>5716</v>
      </c>
      <c r="B440" s="1" t="s">
        <v>5768</v>
      </c>
      <c r="C440" s="1">
        <v>2</v>
      </c>
      <c r="D440" s="1" t="s">
        <v>5920</v>
      </c>
      <c r="E440" s="1">
        <v>19</v>
      </c>
      <c r="F440" s="1" t="s">
        <v>5965</v>
      </c>
      <c r="G440" s="1" t="s">
        <v>5798</v>
      </c>
      <c r="H440" s="1" t="s">
        <v>5799</v>
      </c>
      <c r="I440" s="1" t="b">
        <v>0</v>
      </c>
      <c r="J440" s="1">
        <v>0</v>
      </c>
      <c r="K440" s="1">
        <v>0</v>
      </c>
      <c r="L440" s="1">
        <v>9</v>
      </c>
      <c r="M440" s="1">
        <v>36</v>
      </c>
      <c r="N440" s="1">
        <v>4.1474654377880098</v>
      </c>
      <c r="O440" s="1" t="s">
        <v>5800</v>
      </c>
      <c r="P440" s="1"/>
      <c r="Q440" s="1"/>
    </row>
    <row r="441" spans="1:17" x14ac:dyDescent="0.3">
      <c r="A441" s="1" t="s">
        <v>5716</v>
      </c>
      <c r="B441" s="1" t="s">
        <v>5768</v>
      </c>
      <c r="C441" s="1">
        <v>2</v>
      </c>
      <c r="D441" s="1" t="s">
        <v>5920</v>
      </c>
      <c r="E441" s="1">
        <v>19</v>
      </c>
      <c r="F441" s="1" t="s">
        <v>5965</v>
      </c>
      <c r="G441" s="1" t="s">
        <v>5834</v>
      </c>
      <c r="H441" s="1" t="e">
        <f>------CGCACGGGCCATGGAGCTACGTGGAGGGCGCGGT</f>
        <v>#NAME?</v>
      </c>
      <c r="I441" s="1" t="b">
        <v>0</v>
      </c>
      <c r="J441" s="1">
        <v>2</v>
      </c>
      <c r="K441" s="1">
        <v>19</v>
      </c>
      <c r="L441" s="1">
        <v>11</v>
      </c>
      <c r="M441" s="1">
        <v>24</v>
      </c>
      <c r="N441" s="1">
        <v>2.7649769585253399</v>
      </c>
      <c r="O441" s="1" t="s">
        <v>5923</v>
      </c>
      <c r="P441" s="1"/>
      <c r="Q441" s="1"/>
    </row>
    <row r="442" spans="1:17" x14ac:dyDescent="0.3">
      <c r="A442" s="1" t="s">
        <v>5716</v>
      </c>
      <c r="B442" s="1" t="s">
        <v>5768</v>
      </c>
      <c r="C442" s="1">
        <v>2</v>
      </c>
      <c r="D442" s="1" t="s">
        <v>5920</v>
      </c>
      <c r="E442" s="1">
        <v>20</v>
      </c>
      <c r="F442" s="1" t="s">
        <v>5967</v>
      </c>
      <c r="G442" s="1" t="s">
        <v>5806</v>
      </c>
      <c r="H442" s="1" t="s">
        <v>5807</v>
      </c>
      <c r="I442" s="1" t="b">
        <v>0</v>
      </c>
      <c r="J442" s="1">
        <v>0</v>
      </c>
      <c r="K442" s="1">
        <v>5</v>
      </c>
      <c r="L442" s="1">
        <v>5</v>
      </c>
      <c r="M442" s="1">
        <v>305</v>
      </c>
      <c r="N442" s="1">
        <v>38.077403245942499</v>
      </c>
      <c r="O442" s="1" t="s">
        <v>5808</v>
      </c>
      <c r="P442" s="1"/>
      <c r="Q442" s="1"/>
    </row>
    <row r="443" spans="1:17" x14ac:dyDescent="0.3">
      <c r="A443" s="1" t="s">
        <v>5716</v>
      </c>
      <c r="B443" s="1" t="s">
        <v>5768</v>
      </c>
      <c r="C443" s="1">
        <v>2</v>
      </c>
      <c r="D443" s="1" t="s">
        <v>5920</v>
      </c>
      <c r="E443" s="1">
        <v>20</v>
      </c>
      <c r="F443" s="1" t="s">
        <v>5967</v>
      </c>
      <c r="G443" s="1" t="s">
        <v>5798</v>
      </c>
      <c r="H443" s="1" t="s">
        <v>5799</v>
      </c>
      <c r="I443" s="1" t="b">
        <v>0</v>
      </c>
      <c r="J443" s="1">
        <v>0</v>
      </c>
      <c r="K443" s="1">
        <v>0</v>
      </c>
      <c r="L443" s="1">
        <v>8</v>
      </c>
      <c r="M443" s="1">
        <v>145</v>
      </c>
      <c r="N443" s="1">
        <v>18.1023720349563</v>
      </c>
      <c r="O443" s="1" t="s">
        <v>5818</v>
      </c>
      <c r="P443" s="1"/>
      <c r="Q443" s="1"/>
    </row>
    <row r="444" spans="1:17" x14ac:dyDescent="0.3">
      <c r="A444" s="1" t="s">
        <v>5716</v>
      </c>
      <c r="B444" s="1" t="s">
        <v>5768</v>
      </c>
      <c r="C444" s="1">
        <v>2</v>
      </c>
      <c r="D444" s="1" t="s">
        <v>5920</v>
      </c>
      <c r="E444" s="1">
        <v>20</v>
      </c>
      <c r="F444" s="1" t="s">
        <v>5967</v>
      </c>
      <c r="G444" s="1" t="s">
        <v>5851</v>
      </c>
      <c r="H444" s="1" t="s">
        <v>5807</v>
      </c>
      <c r="I444" s="1" t="b">
        <v>0</v>
      </c>
      <c r="J444" s="1">
        <v>1</v>
      </c>
      <c r="K444" s="1">
        <v>5</v>
      </c>
      <c r="L444" s="1">
        <v>5</v>
      </c>
      <c r="M444" s="1">
        <v>96</v>
      </c>
      <c r="N444" s="1">
        <v>11.985018726591701</v>
      </c>
      <c r="O444" s="1" t="s">
        <v>5852</v>
      </c>
      <c r="P444" s="1"/>
      <c r="Q444" s="1"/>
    </row>
    <row r="445" spans="1:17" x14ac:dyDescent="0.3">
      <c r="A445" s="1" t="s">
        <v>5716</v>
      </c>
      <c r="B445" s="1" t="s">
        <v>5768</v>
      </c>
      <c r="C445" s="1">
        <v>2</v>
      </c>
      <c r="D445" s="1" t="s">
        <v>5920</v>
      </c>
      <c r="E445" s="1">
        <v>20</v>
      </c>
      <c r="F445" s="1" t="s">
        <v>5967</v>
      </c>
      <c r="G445" s="1" t="s">
        <v>5819</v>
      </c>
      <c r="H445" s="1" t="s">
        <v>5820</v>
      </c>
      <c r="I445" s="1" t="b">
        <v>0</v>
      </c>
      <c r="J445" s="1">
        <v>0</v>
      </c>
      <c r="K445" s="1">
        <v>3</v>
      </c>
      <c r="L445" s="1">
        <v>8</v>
      </c>
      <c r="M445" s="1">
        <v>79</v>
      </c>
      <c r="N445" s="1">
        <v>9.8626716604244695</v>
      </c>
      <c r="O445" s="1" t="s">
        <v>5833</v>
      </c>
      <c r="P445" s="1"/>
      <c r="Q445" s="1"/>
    </row>
    <row r="446" spans="1:17" x14ac:dyDescent="0.3">
      <c r="A446" s="1" t="s">
        <v>5716</v>
      </c>
      <c r="B446" s="1" t="s">
        <v>5768</v>
      </c>
      <c r="C446" s="1">
        <v>2</v>
      </c>
      <c r="D446" s="1" t="s">
        <v>5920</v>
      </c>
      <c r="E446" s="1">
        <v>20</v>
      </c>
      <c r="F446" s="1" t="s">
        <v>5967</v>
      </c>
      <c r="G446" s="1" t="s">
        <v>5798</v>
      </c>
      <c r="H446" s="1" t="s">
        <v>5799</v>
      </c>
      <c r="I446" s="1" t="b">
        <v>0</v>
      </c>
      <c r="J446" s="1">
        <v>0</v>
      </c>
      <c r="K446" s="1">
        <v>0</v>
      </c>
      <c r="L446" s="1">
        <v>9</v>
      </c>
      <c r="M446" s="1">
        <v>36</v>
      </c>
      <c r="N446" s="1">
        <v>4.4943820224719104</v>
      </c>
      <c r="O446" s="1" t="s">
        <v>5813</v>
      </c>
      <c r="P446" s="1"/>
      <c r="Q446" s="1"/>
    </row>
    <row r="447" spans="1:17" x14ac:dyDescent="0.3">
      <c r="A447" s="1" t="s">
        <v>5716</v>
      </c>
      <c r="B447" s="1" t="s">
        <v>5768</v>
      </c>
      <c r="C447" s="1">
        <v>2</v>
      </c>
      <c r="D447" s="1" t="s">
        <v>5920</v>
      </c>
      <c r="E447" s="1">
        <v>20</v>
      </c>
      <c r="F447" s="1" t="s">
        <v>5967</v>
      </c>
      <c r="G447" s="1" t="s">
        <v>5798</v>
      </c>
      <c r="H447" s="1" t="s">
        <v>5799</v>
      </c>
      <c r="I447" s="1" t="b">
        <v>0</v>
      </c>
      <c r="J447" s="1">
        <v>0</v>
      </c>
      <c r="K447" s="1">
        <v>0</v>
      </c>
      <c r="L447" s="1">
        <v>9</v>
      </c>
      <c r="M447" s="1">
        <v>18</v>
      </c>
      <c r="N447" s="1">
        <v>2.2471910112359499</v>
      </c>
      <c r="O447" s="1" t="s">
        <v>5800</v>
      </c>
      <c r="P447" s="1"/>
      <c r="Q447" s="1"/>
    </row>
    <row r="448" spans="1:17" x14ac:dyDescent="0.3">
      <c r="A448" s="1" t="s">
        <v>5716</v>
      </c>
      <c r="B448" s="1" t="s">
        <v>5768</v>
      </c>
      <c r="C448" s="1">
        <v>2</v>
      </c>
      <c r="D448" s="1" t="s">
        <v>5920</v>
      </c>
      <c r="E448" s="1">
        <v>20</v>
      </c>
      <c r="F448" s="1" t="s">
        <v>5967</v>
      </c>
      <c r="G448" s="1" t="s">
        <v>5803</v>
      </c>
      <c r="H448" s="1" t="s">
        <v>5892</v>
      </c>
      <c r="I448" s="1" t="b">
        <v>0</v>
      </c>
      <c r="J448" s="1">
        <v>0</v>
      </c>
      <c r="K448" s="1">
        <v>1</v>
      </c>
      <c r="L448" s="1">
        <v>11</v>
      </c>
      <c r="M448" s="1">
        <v>15</v>
      </c>
      <c r="N448" s="1">
        <v>1.87265917602996</v>
      </c>
      <c r="O448" s="1" t="s">
        <v>5968</v>
      </c>
      <c r="P448" s="1"/>
      <c r="Q448" s="1"/>
    </row>
    <row r="449" spans="1:17" x14ac:dyDescent="0.3">
      <c r="A449" s="1" t="s">
        <v>5716</v>
      </c>
      <c r="B449" s="1" t="s">
        <v>5768</v>
      </c>
      <c r="C449" s="1">
        <v>2</v>
      </c>
      <c r="D449" s="1" t="s">
        <v>5920</v>
      </c>
      <c r="E449" s="1">
        <v>20</v>
      </c>
      <c r="F449" s="1" t="s">
        <v>5967</v>
      </c>
      <c r="G449" s="1" t="s">
        <v>5798</v>
      </c>
      <c r="H449" s="1" t="s">
        <v>5799</v>
      </c>
      <c r="I449" s="1" t="b">
        <v>0</v>
      </c>
      <c r="J449" s="1">
        <v>0</v>
      </c>
      <c r="K449" s="1">
        <v>0</v>
      </c>
      <c r="L449" s="1">
        <v>9</v>
      </c>
      <c r="M449" s="1">
        <v>14</v>
      </c>
      <c r="N449" s="1">
        <v>1.74781523096129</v>
      </c>
      <c r="O449" s="1" t="s">
        <v>5878</v>
      </c>
      <c r="P449" s="1"/>
      <c r="Q449" s="1"/>
    </row>
    <row r="450" spans="1:17" x14ac:dyDescent="0.3">
      <c r="A450" s="1" t="s">
        <v>5716</v>
      </c>
      <c r="B450" s="1" t="s">
        <v>5768</v>
      </c>
      <c r="C450" s="1">
        <v>2</v>
      </c>
      <c r="D450" s="1" t="s">
        <v>5920</v>
      </c>
      <c r="E450" s="1">
        <v>20</v>
      </c>
      <c r="F450" s="1" t="s">
        <v>5967</v>
      </c>
      <c r="G450" s="1" t="s">
        <v>5801</v>
      </c>
      <c r="H450" s="1" t="s">
        <v>5799</v>
      </c>
      <c r="I450" s="1" t="b">
        <v>0</v>
      </c>
      <c r="J450" s="1">
        <v>1</v>
      </c>
      <c r="K450" s="1">
        <v>0</v>
      </c>
      <c r="L450" s="1">
        <v>5</v>
      </c>
      <c r="M450" s="1">
        <v>11</v>
      </c>
      <c r="N450" s="1">
        <v>1.3732833957552999</v>
      </c>
      <c r="O450" s="1" t="s">
        <v>5822</v>
      </c>
      <c r="P450" s="1"/>
      <c r="Q450" s="1"/>
    </row>
    <row r="451" spans="1:17" x14ac:dyDescent="0.3">
      <c r="A451" s="1" t="s">
        <v>5716</v>
      </c>
      <c r="B451" s="1" t="s">
        <v>5768</v>
      </c>
      <c r="C451" s="1">
        <v>2</v>
      </c>
      <c r="D451" s="1" t="s">
        <v>5920</v>
      </c>
      <c r="E451" s="1">
        <v>21</v>
      </c>
      <c r="F451" s="1" t="s">
        <v>5969</v>
      </c>
      <c r="G451" s="1" t="s">
        <v>5806</v>
      </c>
      <c r="H451" s="1" t="s">
        <v>5807</v>
      </c>
      <c r="I451" s="1" t="b">
        <v>0</v>
      </c>
      <c r="J451" s="1">
        <v>0</v>
      </c>
      <c r="K451" s="1">
        <v>5</v>
      </c>
      <c r="L451" s="1">
        <v>5</v>
      </c>
      <c r="M451" s="1">
        <v>622</v>
      </c>
      <c r="N451" s="1">
        <v>39.846252402306199</v>
      </c>
      <c r="O451" s="1" t="s">
        <v>5808</v>
      </c>
      <c r="P451" s="1"/>
      <c r="Q451" s="1"/>
    </row>
    <row r="452" spans="1:17" x14ac:dyDescent="0.3">
      <c r="A452" s="1" t="s">
        <v>5716</v>
      </c>
      <c r="B452" s="1" t="s">
        <v>5768</v>
      </c>
      <c r="C452" s="1">
        <v>2</v>
      </c>
      <c r="D452" s="1" t="s">
        <v>5920</v>
      </c>
      <c r="E452" s="1">
        <v>21</v>
      </c>
      <c r="F452" s="1" t="s">
        <v>5969</v>
      </c>
      <c r="G452" s="1" t="s">
        <v>5803</v>
      </c>
      <c r="H452" s="1" t="s">
        <v>5804</v>
      </c>
      <c r="I452" s="1" t="b">
        <v>0</v>
      </c>
      <c r="J452" s="1">
        <v>0</v>
      </c>
      <c r="K452" s="1">
        <v>1</v>
      </c>
      <c r="L452" s="1">
        <v>0</v>
      </c>
      <c r="M452" s="1">
        <v>227</v>
      </c>
      <c r="N452" s="1">
        <v>14.541960281870599</v>
      </c>
      <c r="O452" s="1" t="s">
        <v>5805</v>
      </c>
      <c r="P452" s="1"/>
      <c r="Q452" s="1"/>
    </row>
    <row r="453" spans="1:17" x14ac:dyDescent="0.3">
      <c r="A453" s="1" t="s">
        <v>5716</v>
      </c>
      <c r="B453" s="1" t="s">
        <v>5768</v>
      </c>
      <c r="C453" s="1">
        <v>2</v>
      </c>
      <c r="D453" s="1" t="s">
        <v>5920</v>
      </c>
      <c r="E453" s="1">
        <v>21</v>
      </c>
      <c r="F453" s="1" t="s">
        <v>5969</v>
      </c>
      <c r="G453" s="1" t="s">
        <v>5810</v>
      </c>
      <c r="H453" s="1" t="s">
        <v>5799</v>
      </c>
      <c r="I453" s="1" t="b">
        <v>0</v>
      </c>
      <c r="J453" s="1">
        <v>2</v>
      </c>
      <c r="K453" s="1">
        <v>0</v>
      </c>
      <c r="L453" s="1">
        <v>0</v>
      </c>
      <c r="M453" s="1">
        <v>169</v>
      </c>
      <c r="N453" s="1">
        <v>10.826393337604101</v>
      </c>
      <c r="O453" s="1" t="s">
        <v>5856</v>
      </c>
      <c r="P453" s="1"/>
      <c r="Q453" s="1"/>
    </row>
    <row r="454" spans="1:17" x14ac:dyDescent="0.3">
      <c r="A454" s="1" t="s">
        <v>5716</v>
      </c>
      <c r="B454" s="1" t="s">
        <v>5768</v>
      </c>
      <c r="C454" s="1">
        <v>2</v>
      </c>
      <c r="D454" s="1" t="s">
        <v>5920</v>
      </c>
      <c r="E454" s="1">
        <v>21</v>
      </c>
      <c r="F454" s="1" t="s">
        <v>5969</v>
      </c>
      <c r="G454" s="1" t="s">
        <v>5803</v>
      </c>
      <c r="H454" s="1" t="s">
        <v>5828</v>
      </c>
      <c r="I454" s="1" t="b">
        <v>0</v>
      </c>
      <c r="J454" s="1">
        <v>0</v>
      </c>
      <c r="K454" s="1">
        <v>1</v>
      </c>
      <c r="L454" s="1">
        <v>0</v>
      </c>
      <c r="M454" s="1">
        <v>116</v>
      </c>
      <c r="N454" s="1">
        <v>7.4311338885329903</v>
      </c>
      <c r="O454" s="1" t="s">
        <v>5829</v>
      </c>
      <c r="P454" s="1"/>
      <c r="Q454" s="1"/>
    </row>
    <row r="455" spans="1:17" x14ac:dyDescent="0.3">
      <c r="A455" s="1" t="s">
        <v>5716</v>
      </c>
      <c r="B455" s="1" t="s">
        <v>5768</v>
      </c>
      <c r="C455" s="1">
        <v>2</v>
      </c>
      <c r="D455" s="1" t="s">
        <v>5920</v>
      </c>
      <c r="E455" s="1">
        <v>21</v>
      </c>
      <c r="F455" s="1" t="s">
        <v>5969</v>
      </c>
      <c r="G455" s="1" t="s">
        <v>5801</v>
      </c>
      <c r="H455" s="1" t="s">
        <v>5799</v>
      </c>
      <c r="I455" s="1" t="b">
        <v>0</v>
      </c>
      <c r="J455" s="1">
        <v>1</v>
      </c>
      <c r="K455" s="1">
        <v>0</v>
      </c>
      <c r="L455" s="1">
        <v>0</v>
      </c>
      <c r="M455" s="1">
        <v>114</v>
      </c>
      <c r="N455" s="1">
        <v>7.3030108904548303</v>
      </c>
      <c r="O455" s="1" t="s">
        <v>5802</v>
      </c>
      <c r="P455" s="1"/>
      <c r="Q455" s="1"/>
    </row>
    <row r="456" spans="1:17" x14ac:dyDescent="0.3">
      <c r="A456" s="1" t="s">
        <v>5716</v>
      </c>
      <c r="B456" s="1" t="s">
        <v>5768</v>
      </c>
      <c r="C456" s="1">
        <v>2</v>
      </c>
      <c r="D456" s="1" t="s">
        <v>5920</v>
      </c>
      <c r="E456" s="1">
        <v>21</v>
      </c>
      <c r="F456" s="1" t="s">
        <v>5969</v>
      </c>
      <c r="G456" s="1" t="s">
        <v>5840</v>
      </c>
      <c r="H456" s="1" t="s">
        <v>5799</v>
      </c>
      <c r="I456" s="1" t="b">
        <v>0</v>
      </c>
      <c r="J456" s="1">
        <v>5</v>
      </c>
      <c r="K456" s="1">
        <v>0</v>
      </c>
      <c r="L456" s="1">
        <v>0</v>
      </c>
      <c r="M456" s="1">
        <v>87</v>
      </c>
      <c r="N456" s="1">
        <v>5.57335041639974</v>
      </c>
      <c r="O456" s="1" t="s">
        <v>5970</v>
      </c>
      <c r="P456" s="1"/>
      <c r="Q456" s="1"/>
    </row>
    <row r="457" spans="1:17" x14ac:dyDescent="0.3">
      <c r="A457" s="1" t="s">
        <v>5716</v>
      </c>
      <c r="B457" s="1" t="s">
        <v>5768</v>
      </c>
      <c r="C457" s="1">
        <v>2</v>
      </c>
      <c r="D457" s="1" t="s">
        <v>5920</v>
      </c>
      <c r="E457" s="1">
        <v>21</v>
      </c>
      <c r="F457" s="1" t="s">
        <v>5969</v>
      </c>
      <c r="G457" s="1" t="s">
        <v>5908</v>
      </c>
      <c r="H457" s="1" t="s">
        <v>5799</v>
      </c>
      <c r="I457" s="1" t="b">
        <v>0</v>
      </c>
      <c r="J457" s="1">
        <v>0</v>
      </c>
      <c r="K457" s="1">
        <v>0</v>
      </c>
      <c r="L457" s="1">
        <v>1</v>
      </c>
      <c r="M457" s="1">
        <v>51</v>
      </c>
      <c r="N457" s="1">
        <v>3.2671364509929499</v>
      </c>
      <c r="O457" s="1" t="s">
        <v>5909</v>
      </c>
      <c r="P457" s="1"/>
      <c r="Q457" s="1"/>
    </row>
    <row r="458" spans="1:17" x14ac:dyDescent="0.3">
      <c r="A458" s="1" t="s">
        <v>5716</v>
      </c>
      <c r="B458" s="1" t="s">
        <v>5768</v>
      </c>
      <c r="C458" s="1">
        <v>2</v>
      </c>
      <c r="D458" s="1" t="s">
        <v>5920</v>
      </c>
      <c r="E458" s="1">
        <v>22</v>
      </c>
      <c r="F458" s="1" t="s">
        <v>5971</v>
      </c>
      <c r="G458" s="1" t="s">
        <v>5801</v>
      </c>
      <c r="H458" s="1" t="s">
        <v>5799</v>
      </c>
      <c r="I458" s="1" t="b">
        <v>0</v>
      </c>
      <c r="J458" s="1">
        <v>1</v>
      </c>
      <c r="K458" s="1">
        <v>0</v>
      </c>
      <c r="L458" s="1">
        <v>0</v>
      </c>
      <c r="M458" s="1">
        <v>26</v>
      </c>
      <c r="N458" s="1">
        <v>42.622950819672099</v>
      </c>
      <c r="O458" s="1" t="s">
        <v>5802</v>
      </c>
      <c r="P458" s="1"/>
      <c r="Q458" s="1"/>
    </row>
    <row r="459" spans="1:17" x14ac:dyDescent="0.3">
      <c r="A459" s="1" t="s">
        <v>5716</v>
      </c>
      <c r="B459" s="1" t="s">
        <v>5768</v>
      </c>
      <c r="C459" s="1">
        <v>2</v>
      </c>
      <c r="D459" s="1" t="s">
        <v>5920</v>
      </c>
      <c r="E459" s="1">
        <v>22</v>
      </c>
      <c r="F459" s="1" t="s">
        <v>5971</v>
      </c>
      <c r="G459" s="1" t="s">
        <v>5803</v>
      </c>
      <c r="H459" s="1" t="s">
        <v>5804</v>
      </c>
      <c r="I459" s="1" t="b">
        <v>0</v>
      </c>
      <c r="J459" s="1">
        <v>0</v>
      </c>
      <c r="K459" s="1">
        <v>1</v>
      </c>
      <c r="L459" s="1">
        <v>0</v>
      </c>
      <c r="M459" s="1">
        <v>9</v>
      </c>
      <c r="N459" s="1">
        <v>14.7540983606557</v>
      </c>
      <c r="O459" s="1" t="s">
        <v>5805</v>
      </c>
      <c r="P459" s="1"/>
      <c r="Q459" s="1"/>
    </row>
    <row r="460" spans="1:17" x14ac:dyDescent="0.3">
      <c r="A460" s="1" t="s">
        <v>5716</v>
      </c>
      <c r="B460" s="1" t="s">
        <v>5768</v>
      </c>
      <c r="C460" s="1">
        <v>2</v>
      </c>
      <c r="D460" s="1" t="s">
        <v>5920</v>
      </c>
      <c r="E460" s="1">
        <v>22</v>
      </c>
      <c r="F460" s="1" t="s">
        <v>5971</v>
      </c>
      <c r="G460" s="1" t="s">
        <v>5851</v>
      </c>
      <c r="H460" s="1" t="s">
        <v>5807</v>
      </c>
      <c r="I460" s="1" t="b">
        <v>0</v>
      </c>
      <c r="J460" s="1">
        <v>1</v>
      </c>
      <c r="K460" s="1">
        <v>5</v>
      </c>
      <c r="L460" s="1">
        <v>4</v>
      </c>
      <c r="M460" s="1">
        <v>3</v>
      </c>
      <c r="N460" s="1">
        <v>4.9180327868852398</v>
      </c>
      <c r="O460" s="1" t="s">
        <v>5865</v>
      </c>
      <c r="P460" s="1"/>
      <c r="Q460" s="1"/>
    </row>
    <row r="461" spans="1:17" x14ac:dyDescent="0.3">
      <c r="A461" s="1" t="s">
        <v>5716</v>
      </c>
      <c r="B461" s="1" t="s">
        <v>5768</v>
      </c>
      <c r="C461" s="1">
        <v>2</v>
      </c>
      <c r="D461" s="1" t="s">
        <v>5920</v>
      </c>
      <c r="E461" s="1">
        <v>22</v>
      </c>
      <c r="F461" s="1" t="s">
        <v>5971</v>
      </c>
      <c r="G461" s="1" t="s">
        <v>5851</v>
      </c>
      <c r="H461" s="1" t="s">
        <v>5807</v>
      </c>
      <c r="I461" s="1" t="b">
        <v>0</v>
      </c>
      <c r="J461" s="1">
        <v>1</v>
      </c>
      <c r="K461" s="1">
        <v>5</v>
      </c>
      <c r="L461" s="1">
        <v>5</v>
      </c>
      <c r="M461" s="1">
        <v>3</v>
      </c>
      <c r="N461" s="1">
        <v>4.9180327868852398</v>
      </c>
      <c r="O461" s="1" t="s">
        <v>5852</v>
      </c>
      <c r="P461" s="1"/>
      <c r="Q461" s="1"/>
    </row>
    <row r="462" spans="1:17" x14ac:dyDescent="0.3">
      <c r="A462" s="1" t="s">
        <v>5716</v>
      </c>
      <c r="B462" s="1" t="s">
        <v>5768</v>
      </c>
      <c r="C462" s="1">
        <v>2</v>
      </c>
      <c r="D462" s="1" t="s">
        <v>5920</v>
      </c>
      <c r="E462" s="1">
        <v>22</v>
      </c>
      <c r="F462" s="1" t="s">
        <v>5971</v>
      </c>
      <c r="G462" s="1" t="s">
        <v>5803</v>
      </c>
      <c r="H462" s="1" t="s">
        <v>5828</v>
      </c>
      <c r="I462" s="1" t="b">
        <v>0</v>
      </c>
      <c r="J462" s="1">
        <v>0</v>
      </c>
      <c r="K462" s="1">
        <v>1</v>
      </c>
      <c r="L462" s="1">
        <v>0</v>
      </c>
      <c r="M462" s="1">
        <v>2</v>
      </c>
      <c r="N462" s="1">
        <v>3.27868852459016</v>
      </c>
      <c r="O462" s="1" t="s">
        <v>5829</v>
      </c>
      <c r="P462" s="1"/>
      <c r="Q462" s="1"/>
    </row>
    <row r="463" spans="1:17" x14ac:dyDescent="0.3">
      <c r="A463" s="1" t="s">
        <v>5716</v>
      </c>
      <c r="B463" s="1" t="s">
        <v>5768</v>
      </c>
      <c r="C463" s="1">
        <v>2</v>
      </c>
      <c r="D463" s="1" t="s">
        <v>5920</v>
      </c>
      <c r="E463" s="1">
        <v>22</v>
      </c>
      <c r="F463" s="1" t="s">
        <v>5971</v>
      </c>
      <c r="G463" s="1" t="s">
        <v>5806</v>
      </c>
      <c r="H463" s="1" t="s">
        <v>5807</v>
      </c>
      <c r="I463" s="1" t="b">
        <v>0</v>
      </c>
      <c r="J463" s="1">
        <v>0</v>
      </c>
      <c r="K463" s="1">
        <v>5</v>
      </c>
      <c r="L463" s="1">
        <v>5</v>
      </c>
      <c r="M463" s="1">
        <v>2</v>
      </c>
      <c r="N463" s="1">
        <v>3.27868852459016</v>
      </c>
      <c r="O463" s="1" t="s">
        <v>5808</v>
      </c>
      <c r="P463" s="1"/>
      <c r="Q463" s="1"/>
    </row>
    <row r="464" spans="1:17" x14ac:dyDescent="0.3">
      <c r="A464" s="1" t="s">
        <v>5716</v>
      </c>
      <c r="B464" s="1" t="s">
        <v>5768</v>
      </c>
      <c r="C464" s="1">
        <v>2</v>
      </c>
      <c r="D464" s="1" t="s">
        <v>5920</v>
      </c>
      <c r="E464" s="1">
        <v>22</v>
      </c>
      <c r="F464" s="1" t="s">
        <v>5971</v>
      </c>
      <c r="G464" s="1" t="s">
        <v>5895</v>
      </c>
      <c r="H464" s="1" t="s">
        <v>5952</v>
      </c>
      <c r="I464" s="1" t="b">
        <v>0</v>
      </c>
      <c r="J464" s="1">
        <v>0</v>
      </c>
      <c r="K464" s="1">
        <v>2</v>
      </c>
      <c r="L464" s="1">
        <v>20</v>
      </c>
      <c r="M464" s="1">
        <v>2</v>
      </c>
      <c r="N464" s="1">
        <v>3.27868852459016</v>
      </c>
      <c r="O464" s="1" t="s">
        <v>5972</v>
      </c>
      <c r="P464" s="1"/>
      <c r="Q464" s="1"/>
    </row>
    <row r="465" spans="1:17" x14ac:dyDescent="0.3">
      <c r="A465" s="1" t="s">
        <v>5716</v>
      </c>
      <c r="B465" s="1" t="s">
        <v>5768</v>
      </c>
      <c r="C465" s="1">
        <v>2</v>
      </c>
      <c r="D465" s="1" t="s">
        <v>5920</v>
      </c>
      <c r="E465" s="1">
        <v>22</v>
      </c>
      <c r="F465" s="1" t="s">
        <v>5971</v>
      </c>
      <c r="G465" s="1" t="s">
        <v>5814</v>
      </c>
      <c r="H465" s="1" t="s">
        <v>5799</v>
      </c>
      <c r="I465" s="1" t="b">
        <v>1</v>
      </c>
      <c r="J465" s="1">
        <v>0</v>
      </c>
      <c r="K465" s="1">
        <v>0</v>
      </c>
      <c r="L465" s="1">
        <v>0</v>
      </c>
      <c r="M465" s="1">
        <v>2</v>
      </c>
      <c r="N465" s="1">
        <v>3.27868852459016</v>
      </c>
      <c r="O465" s="1" t="s">
        <v>5815</v>
      </c>
      <c r="P465" s="1"/>
      <c r="Q465" s="1"/>
    </row>
    <row r="466" spans="1:17" x14ac:dyDescent="0.3">
      <c r="A466" s="1" t="s">
        <v>5716</v>
      </c>
      <c r="B466" s="1" t="s">
        <v>5768</v>
      </c>
      <c r="C466" s="1">
        <v>2</v>
      </c>
      <c r="D466" s="1" t="s">
        <v>5920</v>
      </c>
      <c r="E466" s="1">
        <v>22</v>
      </c>
      <c r="F466" s="1" t="s">
        <v>5971</v>
      </c>
      <c r="G466" s="1" t="s">
        <v>5819</v>
      </c>
      <c r="H466" s="1" t="s">
        <v>5973</v>
      </c>
      <c r="I466" s="1" t="b">
        <v>0</v>
      </c>
      <c r="J466" s="1">
        <v>0</v>
      </c>
      <c r="K466" s="1">
        <v>3</v>
      </c>
      <c r="L466" s="1">
        <v>10</v>
      </c>
      <c r="M466" s="1">
        <v>2</v>
      </c>
      <c r="N466" s="1">
        <v>3.27868852459016</v>
      </c>
      <c r="O466" s="1" t="s">
        <v>5974</v>
      </c>
      <c r="P466" s="1"/>
      <c r="Q466" s="1"/>
    </row>
    <row r="467" spans="1:17" x14ac:dyDescent="0.3">
      <c r="A467" s="1" t="s">
        <v>5716</v>
      </c>
      <c r="B467" s="1" t="s">
        <v>5768</v>
      </c>
      <c r="C467" s="1">
        <v>2</v>
      </c>
      <c r="D467" s="1" t="s">
        <v>5920</v>
      </c>
      <c r="E467" s="1">
        <v>22</v>
      </c>
      <c r="F467" s="1" t="s">
        <v>5971</v>
      </c>
      <c r="G467" s="1" t="s">
        <v>5840</v>
      </c>
      <c r="H467" s="1" t="s">
        <v>5799</v>
      </c>
      <c r="I467" s="1" t="b">
        <v>0</v>
      </c>
      <c r="J467" s="1">
        <v>5</v>
      </c>
      <c r="K467" s="1">
        <v>0</v>
      </c>
      <c r="L467" s="1">
        <v>0</v>
      </c>
      <c r="M467" s="1">
        <v>1</v>
      </c>
      <c r="N467" s="1">
        <v>1.63934426229508</v>
      </c>
      <c r="O467" s="1" t="s">
        <v>5975</v>
      </c>
      <c r="P467" s="1"/>
      <c r="Q467" s="1"/>
    </row>
    <row r="468" spans="1:17" x14ac:dyDescent="0.3">
      <c r="A468" s="1" t="s">
        <v>5716</v>
      </c>
      <c r="B468" s="1" t="s">
        <v>5768</v>
      </c>
      <c r="C468" s="1">
        <v>2</v>
      </c>
      <c r="D468" s="1" t="s">
        <v>5920</v>
      </c>
      <c r="E468" s="1">
        <v>22</v>
      </c>
      <c r="F468" s="1" t="s">
        <v>5971</v>
      </c>
      <c r="G468" s="1" t="s">
        <v>5895</v>
      </c>
      <c r="H468" s="1" t="s">
        <v>5952</v>
      </c>
      <c r="I468" s="1" t="b">
        <v>0</v>
      </c>
      <c r="J468" s="1">
        <v>0</v>
      </c>
      <c r="K468" s="1">
        <v>2</v>
      </c>
      <c r="L468" s="1">
        <v>20</v>
      </c>
      <c r="M468" s="1">
        <v>1</v>
      </c>
      <c r="N468" s="1">
        <v>1.63934426229508</v>
      </c>
      <c r="O468" s="1" t="s">
        <v>5976</v>
      </c>
      <c r="P468" s="1"/>
      <c r="Q468" s="1"/>
    </row>
    <row r="469" spans="1:17" x14ac:dyDescent="0.3">
      <c r="A469" s="1" t="s">
        <v>5716</v>
      </c>
      <c r="B469" s="1" t="s">
        <v>5768</v>
      </c>
      <c r="C469" s="1">
        <v>2</v>
      </c>
      <c r="D469" s="1" t="s">
        <v>5920</v>
      </c>
      <c r="E469" s="1">
        <v>22</v>
      </c>
      <c r="F469" s="1" t="s">
        <v>5971</v>
      </c>
      <c r="G469" s="1" t="s">
        <v>5895</v>
      </c>
      <c r="H469" s="1" t="s">
        <v>5952</v>
      </c>
      <c r="I469" s="1" t="b">
        <v>0</v>
      </c>
      <c r="J469" s="1">
        <v>0</v>
      </c>
      <c r="K469" s="1">
        <v>2</v>
      </c>
      <c r="L469" s="1">
        <v>20</v>
      </c>
      <c r="M469" s="1">
        <v>1</v>
      </c>
      <c r="N469" s="1">
        <v>1.63934426229508</v>
      </c>
      <c r="O469" s="1" t="s">
        <v>5977</v>
      </c>
      <c r="P469" s="1"/>
      <c r="Q469" s="1"/>
    </row>
    <row r="470" spans="1:17" x14ac:dyDescent="0.3">
      <c r="A470" s="1" t="s">
        <v>5716</v>
      </c>
      <c r="B470" s="1" t="s">
        <v>5768</v>
      </c>
      <c r="C470" s="1">
        <v>2</v>
      </c>
      <c r="D470" s="1" t="s">
        <v>5920</v>
      </c>
      <c r="E470" s="1">
        <v>22</v>
      </c>
      <c r="F470" s="1" t="s">
        <v>5971</v>
      </c>
      <c r="G470" s="1" t="s">
        <v>5851</v>
      </c>
      <c r="H470" s="1" t="s">
        <v>5952</v>
      </c>
      <c r="I470" s="1" t="b">
        <v>0</v>
      </c>
      <c r="J470" s="1">
        <v>4</v>
      </c>
      <c r="K470" s="1">
        <v>2</v>
      </c>
      <c r="L470" s="1">
        <v>14</v>
      </c>
      <c r="M470" s="1">
        <v>1</v>
      </c>
      <c r="N470" s="1">
        <v>1.63934426229508</v>
      </c>
      <c r="O470" s="1" t="s">
        <v>5978</v>
      </c>
      <c r="P470" s="1"/>
      <c r="Q470" s="1"/>
    </row>
    <row r="471" spans="1:17" x14ac:dyDescent="0.3">
      <c r="A471" s="1" t="s">
        <v>5716</v>
      </c>
      <c r="B471" s="1" t="s">
        <v>5768</v>
      </c>
      <c r="C471" s="1">
        <v>2</v>
      </c>
      <c r="D471" s="1" t="s">
        <v>5920</v>
      </c>
      <c r="E471" s="1">
        <v>22</v>
      </c>
      <c r="F471" s="1" t="s">
        <v>5971</v>
      </c>
      <c r="G471" s="1" t="s">
        <v>5803</v>
      </c>
      <c r="H471" s="1" t="s">
        <v>5804</v>
      </c>
      <c r="I471" s="1" t="b">
        <v>0</v>
      </c>
      <c r="J471" s="1">
        <v>0</v>
      </c>
      <c r="K471" s="1">
        <v>1</v>
      </c>
      <c r="L471" s="1">
        <v>1</v>
      </c>
      <c r="M471" s="1">
        <v>1</v>
      </c>
      <c r="N471" s="1">
        <v>1.63934426229508</v>
      </c>
      <c r="O471" s="1" t="s">
        <v>5805</v>
      </c>
      <c r="P471" s="1"/>
      <c r="Q471" s="1"/>
    </row>
    <row r="472" spans="1:17" x14ac:dyDescent="0.3">
      <c r="A472" s="1" t="s">
        <v>5716</v>
      </c>
      <c r="B472" s="1" t="s">
        <v>5768</v>
      </c>
      <c r="C472" s="1">
        <v>2</v>
      </c>
      <c r="D472" s="1" t="s">
        <v>5920</v>
      </c>
      <c r="E472" s="1">
        <v>22</v>
      </c>
      <c r="F472" s="1" t="s">
        <v>5971</v>
      </c>
      <c r="G472" s="1" t="s">
        <v>5803</v>
      </c>
      <c r="H472" s="1" t="s">
        <v>5804</v>
      </c>
      <c r="I472" s="1" t="b">
        <v>0</v>
      </c>
      <c r="J472" s="1">
        <v>0</v>
      </c>
      <c r="K472" s="1">
        <v>1</v>
      </c>
      <c r="L472" s="1">
        <v>1</v>
      </c>
      <c r="M472" s="1">
        <v>1</v>
      </c>
      <c r="N472" s="1">
        <v>1.63934426229508</v>
      </c>
      <c r="O472" s="1" t="s">
        <v>5979</v>
      </c>
      <c r="P472" s="1"/>
      <c r="Q472" s="1"/>
    </row>
    <row r="473" spans="1:17" x14ac:dyDescent="0.3">
      <c r="A473" s="1" t="s">
        <v>5716</v>
      </c>
      <c r="B473" s="1" t="s">
        <v>5768</v>
      </c>
      <c r="C473" s="1">
        <v>2</v>
      </c>
      <c r="D473" s="1" t="s">
        <v>5920</v>
      </c>
      <c r="E473" s="1">
        <v>22</v>
      </c>
      <c r="F473" s="1" t="s">
        <v>5971</v>
      </c>
      <c r="G473" s="1" t="s">
        <v>5834</v>
      </c>
      <c r="H473" s="1" t="s">
        <v>5799</v>
      </c>
      <c r="I473" s="1" t="b">
        <v>0</v>
      </c>
      <c r="J473" s="1">
        <v>17</v>
      </c>
      <c r="K473" s="1">
        <v>0</v>
      </c>
      <c r="L473" s="1">
        <v>1</v>
      </c>
      <c r="M473" s="1">
        <v>1</v>
      </c>
      <c r="N473" s="1">
        <v>1.63934426229508</v>
      </c>
      <c r="O473" s="1" t="s">
        <v>5980</v>
      </c>
      <c r="P473" s="1"/>
      <c r="Q473" s="1"/>
    </row>
    <row r="474" spans="1:17" x14ac:dyDescent="0.3">
      <c r="A474" s="1" t="s">
        <v>5716</v>
      </c>
      <c r="B474" s="1" t="s">
        <v>5768</v>
      </c>
      <c r="C474" s="1">
        <v>2</v>
      </c>
      <c r="D474" s="1" t="s">
        <v>5920</v>
      </c>
      <c r="E474" s="1">
        <v>22</v>
      </c>
      <c r="F474" s="1" t="s">
        <v>5971</v>
      </c>
      <c r="G474" s="1" t="s">
        <v>5816</v>
      </c>
      <c r="H474" s="1" t="s">
        <v>5799</v>
      </c>
      <c r="I474" s="1" t="b">
        <v>0</v>
      </c>
      <c r="J474" s="1">
        <v>3</v>
      </c>
      <c r="K474" s="1">
        <v>0</v>
      </c>
      <c r="L474" s="1">
        <v>0</v>
      </c>
      <c r="M474" s="1">
        <v>1</v>
      </c>
      <c r="N474" s="1">
        <v>1.63934426229508</v>
      </c>
      <c r="O474" s="1" t="s">
        <v>5887</v>
      </c>
      <c r="P474" s="1"/>
      <c r="Q474" s="1"/>
    </row>
    <row r="475" spans="1:17" x14ac:dyDescent="0.3">
      <c r="A475" s="1" t="s">
        <v>5716</v>
      </c>
      <c r="B475" s="1" t="s">
        <v>5768</v>
      </c>
      <c r="C475" s="1">
        <v>2</v>
      </c>
      <c r="D475" s="1" t="s">
        <v>5920</v>
      </c>
      <c r="E475" s="1">
        <v>22</v>
      </c>
      <c r="F475" s="1" t="s">
        <v>5971</v>
      </c>
      <c r="G475" s="1" t="s">
        <v>5819</v>
      </c>
      <c r="H475" s="1" t="s">
        <v>5820</v>
      </c>
      <c r="I475" s="1" t="b">
        <v>0</v>
      </c>
      <c r="J475" s="1">
        <v>0</v>
      </c>
      <c r="K475" s="1">
        <v>3</v>
      </c>
      <c r="L475" s="1">
        <v>8</v>
      </c>
      <c r="M475" s="1">
        <v>1</v>
      </c>
      <c r="N475" s="1">
        <v>1.63934426229508</v>
      </c>
      <c r="O475" s="1" t="s">
        <v>5833</v>
      </c>
      <c r="P475" s="1"/>
      <c r="Q475" s="1"/>
    </row>
    <row r="476" spans="1:17" x14ac:dyDescent="0.3">
      <c r="A476" s="1" t="s">
        <v>5716</v>
      </c>
      <c r="B476" s="1" t="s">
        <v>5768</v>
      </c>
      <c r="C476" s="1">
        <v>2</v>
      </c>
      <c r="D476" s="1" t="s">
        <v>5920</v>
      </c>
      <c r="E476" s="1">
        <v>22</v>
      </c>
      <c r="F476" s="1" t="s">
        <v>5971</v>
      </c>
      <c r="G476" s="1" t="s">
        <v>5895</v>
      </c>
      <c r="H476" s="1" t="s">
        <v>5952</v>
      </c>
      <c r="I476" s="1" t="b">
        <v>0</v>
      </c>
      <c r="J476" s="1">
        <v>0</v>
      </c>
      <c r="K476" s="1">
        <v>2</v>
      </c>
      <c r="L476" s="1">
        <v>19</v>
      </c>
      <c r="M476" s="1">
        <v>1</v>
      </c>
      <c r="N476" s="1">
        <v>1.63934426229508</v>
      </c>
      <c r="O476" s="1" t="s">
        <v>5981</v>
      </c>
      <c r="P476" s="1"/>
      <c r="Q476" s="1"/>
    </row>
    <row r="477" spans="1:17" x14ac:dyDescent="0.3">
      <c r="A477" s="1" t="s">
        <v>5716</v>
      </c>
      <c r="B477" s="1" t="s">
        <v>5768</v>
      </c>
      <c r="C477" s="1">
        <v>2</v>
      </c>
      <c r="D477" s="1" t="s">
        <v>5920</v>
      </c>
      <c r="E477" s="1">
        <v>23</v>
      </c>
      <c r="F477" s="1" t="s">
        <v>5982</v>
      </c>
      <c r="G477" s="1" t="s">
        <v>5801</v>
      </c>
      <c r="H477" s="1" t="s">
        <v>5799</v>
      </c>
      <c r="I477" s="1" t="b">
        <v>0</v>
      </c>
      <c r="J477" s="1">
        <v>1</v>
      </c>
      <c r="K477" s="1">
        <v>0</v>
      </c>
      <c r="L477" s="1">
        <v>0</v>
      </c>
      <c r="M477" s="1">
        <v>601</v>
      </c>
      <c r="N477" s="1">
        <v>54.686078252957202</v>
      </c>
      <c r="O477" s="1" t="s">
        <v>5802</v>
      </c>
      <c r="P477" s="1"/>
      <c r="Q477" s="1"/>
    </row>
    <row r="478" spans="1:17" x14ac:dyDescent="0.3">
      <c r="A478" s="1" t="s">
        <v>5716</v>
      </c>
      <c r="B478" s="1" t="s">
        <v>5768</v>
      </c>
      <c r="C478" s="1">
        <v>2</v>
      </c>
      <c r="D478" s="1" t="s">
        <v>5920</v>
      </c>
      <c r="E478" s="1">
        <v>23</v>
      </c>
      <c r="F478" s="1" t="s">
        <v>5982</v>
      </c>
      <c r="G478" s="1" t="s">
        <v>5803</v>
      </c>
      <c r="H478" s="1" t="s">
        <v>5804</v>
      </c>
      <c r="I478" s="1" t="b">
        <v>0</v>
      </c>
      <c r="J478" s="1">
        <v>0</v>
      </c>
      <c r="K478" s="1">
        <v>1</v>
      </c>
      <c r="L478" s="1">
        <v>0</v>
      </c>
      <c r="M478" s="1">
        <v>364</v>
      </c>
      <c r="N478" s="1">
        <v>33.121019108280201</v>
      </c>
      <c r="O478" s="1" t="s">
        <v>5805</v>
      </c>
      <c r="P478" s="1"/>
      <c r="Q478" s="1"/>
    </row>
    <row r="479" spans="1:17" x14ac:dyDescent="0.3">
      <c r="A479" s="1" t="s">
        <v>5716</v>
      </c>
      <c r="B479" s="1" t="s">
        <v>5768</v>
      </c>
      <c r="C479" s="1">
        <v>2</v>
      </c>
      <c r="D479" s="1" t="s">
        <v>5920</v>
      </c>
      <c r="E479" s="1">
        <v>23</v>
      </c>
      <c r="F479" s="1" t="s">
        <v>5982</v>
      </c>
      <c r="G479" s="1" t="s">
        <v>5895</v>
      </c>
      <c r="H479" s="1" t="s">
        <v>5896</v>
      </c>
      <c r="I479" s="1" t="b">
        <v>0</v>
      </c>
      <c r="J479" s="1">
        <v>0</v>
      </c>
      <c r="K479" s="1">
        <v>2</v>
      </c>
      <c r="L479" s="1">
        <v>0</v>
      </c>
      <c r="M479" s="1">
        <v>65</v>
      </c>
      <c r="N479" s="1">
        <v>5.9144676979071802</v>
      </c>
      <c r="O479" s="1" t="s">
        <v>5897</v>
      </c>
      <c r="P479" s="1"/>
      <c r="Q479" s="1"/>
    </row>
    <row r="480" spans="1:17" x14ac:dyDescent="0.3">
      <c r="A480" s="1" t="s">
        <v>5716</v>
      </c>
      <c r="B480" s="1" t="s">
        <v>5768</v>
      </c>
      <c r="C480" s="1">
        <v>2</v>
      </c>
      <c r="D480" s="1" t="s">
        <v>5920</v>
      </c>
      <c r="E480" s="1">
        <v>23</v>
      </c>
      <c r="F480" s="1" t="s">
        <v>5982</v>
      </c>
      <c r="G480" s="1" t="s">
        <v>5834</v>
      </c>
      <c r="H480" s="1" t="s">
        <v>5799</v>
      </c>
      <c r="I480" s="1" t="b">
        <v>0</v>
      </c>
      <c r="J480" s="1">
        <v>14</v>
      </c>
      <c r="K480" s="1">
        <v>0</v>
      </c>
      <c r="L480" s="1">
        <v>1</v>
      </c>
      <c r="M480" s="1">
        <v>12</v>
      </c>
      <c r="N480" s="1">
        <v>1.0919017288444</v>
      </c>
      <c r="O480" s="1" t="s">
        <v>5983</v>
      </c>
      <c r="P480" s="1"/>
      <c r="Q480" s="1"/>
    </row>
    <row r="481" spans="1:17" x14ac:dyDescent="0.3">
      <c r="A481" s="1" t="s">
        <v>5716</v>
      </c>
      <c r="B481" s="1" t="s">
        <v>5768</v>
      </c>
      <c r="C481" s="1">
        <v>2</v>
      </c>
      <c r="D481" s="1" t="s">
        <v>5920</v>
      </c>
      <c r="E481" s="1">
        <v>24</v>
      </c>
      <c r="F481" s="1" t="s">
        <v>5984</v>
      </c>
      <c r="G481" s="1" t="s">
        <v>5834</v>
      </c>
      <c r="H481" s="1" t="s">
        <v>5799</v>
      </c>
      <c r="I481" s="1" t="b">
        <v>0</v>
      </c>
      <c r="J481" s="1">
        <v>12</v>
      </c>
      <c r="K481" s="1">
        <v>0</v>
      </c>
      <c r="L481" s="1">
        <v>0</v>
      </c>
      <c r="M481" s="1">
        <v>108</v>
      </c>
      <c r="N481" s="1">
        <v>54.822335025380703</v>
      </c>
      <c r="O481" s="1" t="s">
        <v>5985</v>
      </c>
      <c r="P481" s="1"/>
      <c r="Q481" s="1"/>
    </row>
    <row r="482" spans="1:17" x14ac:dyDescent="0.3">
      <c r="A482" s="1" t="s">
        <v>5716</v>
      </c>
      <c r="B482" s="1" t="s">
        <v>5768</v>
      </c>
      <c r="C482" s="1">
        <v>2</v>
      </c>
      <c r="D482" s="1" t="s">
        <v>5920</v>
      </c>
      <c r="E482" s="1">
        <v>24</v>
      </c>
      <c r="F482" s="1" t="s">
        <v>5984</v>
      </c>
      <c r="G482" s="1" t="s">
        <v>5803</v>
      </c>
      <c r="H482" s="1" t="s">
        <v>5804</v>
      </c>
      <c r="I482" s="1" t="b">
        <v>0</v>
      </c>
      <c r="J482" s="1">
        <v>0</v>
      </c>
      <c r="K482" s="1">
        <v>1</v>
      </c>
      <c r="L482" s="1">
        <v>0</v>
      </c>
      <c r="M482" s="1">
        <v>64</v>
      </c>
      <c r="N482" s="1">
        <v>32.487309644669999</v>
      </c>
      <c r="O482" s="1" t="s">
        <v>5805</v>
      </c>
      <c r="P482" s="1"/>
      <c r="Q482" s="1"/>
    </row>
    <row r="483" spans="1:17" x14ac:dyDescent="0.3">
      <c r="A483" s="1" t="s">
        <v>5716</v>
      </c>
      <c r="B483" s="1" t="s">
        <v>5768</v>
      </c>
      <c r="C483" s="1">
        <v>2</v>
      </c>
      <c r="D483" s="1" t="s">
        <v>5920</v>
      </c>
      <c r="E483" s="1">
        <v>24</v>
      </c>
      <c r="F483" s="1" t="s">
        <v>5984</v>
      </c>
      <c r="G483" s="1" t="s">
        <v>5803</v>
      </c>
      <c r="H483" s="1" t="s">
        <v>5828</v>
      </c>
      <c r="I483" s="1" t="b">
        <v>0</v>
      </c>
      <c r="J483" s="1">
        <v>0</v>
      </c>
      <c r="K483" s="1">
        <v>1</v>
      </c>
      <c r="L483" s="1">
        <v>0</v>
      </c>
      <c r="M483" s="1">
        <v>13</v>
      </c>
      <c r="N483" s="1">
        <v>6.5989847715736003</v>
      </c>
      <c r="O483" s="1" t="s">
        <v>5842</v>
      </c>
      <c r="P483" s="1"/>
      <c r="Q483" s="1"/>
    </row>
    <row r="484" spans="1:17" x14ac:dyDescent="0.3">
      <c r="A484" s="1" t="s">
        <v>5716</v>
      </c>
      <c r="B484" s="1" t="s">
        <v>5768</v>
      </c>
      <c r="C484" s="1">
        <v>2</v>
      </c>
      <c r="D484" s="1" t="s">
        <v>5920</v>
      </c>
      <c r="E484" s="1">
        <v>24</v>
      </c>
      <c r="F484" s="1" t="s">
        <v>5984</v>
      </c>
      <c r="G484" s="1" t="s">
        <v>5803</v>
      </c>
      <c r="H484" s="1" t="s">
        <v>5804</v>
      </c>
      <c r="I484" s="1" t="b">
        <v>0</v>
      </c>
      <c r="J484" s="1">
        <v>0</v>
      </c>
      <c r="K484" s="1">
        <v>1</v>
      </c>
      <c r="L484" s="1">
        <v>2</v>
      </c>
      <c r="M484" s="1">
        <v>4</v>
      </c>
      <c r="N484" s="1">
        <v>2.03045685279187</v>
      </c>
      <c r="O484" s="1" t="s">
        <v>5986</v>
      </c>
      <c r="P484" s="1"/>
      <c r="Q484" s="1"/>
    </row>
    <row r="485" spans="1:17" x14ac:dyDescent="0.3">
      <c r="A485" s="1" t="s">
        <v>5716</v>
      </c>
      <c r="B485" s="1" t="s">
        <v>5768</v>
      </c>
      <c r="C485" s="1">
        <v>2</v>
      </c>
      <c r="D485" s="1" t="s">
        <v>5920</v>
      </c>
      <c r="E485" s="1">
        <v>25</v>
      </c>
      <c r="F485" s="1" t="s">
        <v>5987</v>
      </c>
      <c r="G485" s="1" t="s">
        <v>5803</v>
      </c>
      <c r="H485" s="1" t="s">
        <v>5828</v>
      </c>
      <c r="I485" s="1" t="b">
        <v>0</v>
      </c>
      <c r="J485" s="1">
        <v>0</v>
      </c>
      <c r="K485" s="1">
        <v>1</v>
      </c>
      <c r="L485" s="1">
        <v>0</v>
      </c>
      <c r="M485" s="1">
        <v>1150</v>
      </c>
      <c r="N485" s="1">
        <v>86.858006042295997</v>
      </c>
      <c r="O485" s="1" t="s">
        <v>5842</v>
      </c>
      <c r="P485" s="1"/>
      <c r="Q485" s="1"/>
    </row>
    <row r="486" spans="1:17" x14ac:dyDescent="0.3">
      <c r="A486" s="1" t="s">
        <v>5716</v>
      </c>
      <c r="B486" s="1" t="s">
        <v>5768</v>
      </c>
      <c r="C486" s="1">
        <v>2</v>
      </c>
      <c r="D486" s="1" t="s">
        <v>5920</v>
      </c>
      <c r="E486" s="1">
        <v>25</v>
      </c>
      <c r="F486" s="1" t="s">
        <v>5987</v>
      </c>
      <c r="G486" s="1" t="s">
        <v>5803</v>
      </c>
      <c r="H486" s="1" t="s">
        <v>5804</v>
      </c>
      <c r="I486" s="1" t="b">
        <v>0</v>
      </c>
      <c r="J486" s="1">
        <v>0</v>
      </c>
      <c r="K486" s="1">
        <v>1</v>
      </c>
      <c r="L486" s="1">
        <v>0</v>
      </c>
      <c r="M486" s="1">
        <v>28</v>
      </c>
      <c r="N486" s="1">
        <v>2.1148036253776401</v>
      </c>
      <c r="O486" s="1" t="s">
        <v>5805</v>
      </c>
      <c r="P486" s="1"/>
      <c r="Q486" s="1"/>
    </row>
    <row r="487" spans="1:17" x14ac:dyDescent="0.3">
      <c r="A487" s="1" t="s">
        <v>5716</v>
      </c>
      <c r="B487" s="1" t="s">
        <v>5768</v>
      </c>
      <c r="C487" s="1">
        <v>2</v>
      </c>
      <c r="D487" s="1" t="s">
        <v>5920</v>
      </c>
      <c r="E487" s="1">
        <v>25</v>
      </c>
      <c r="F487" s="1" t="s">
        <v>5987</v>
      </c>
      <c r="G487" s="1" t="s">
        <v>5806</v>
      </c>
      <c r="H487" s="1" t="s">
        <v>5807</v>
      </c>
      <c r="I487" s="1" t="b">
        <v>0</v>
      </c>
      <c r="J487" s="1">
        <v>0</v>
      </c>
      <c r="K487" s="1">
        <v>5</v>
      </c>
      <c r="L487" s="1">
        <v>5</v>
      </c>
      <c r="M487" s="1">
        <v>27</v>
      </c>
      <c r="N487" s="1">
        <v>2.03927492447129</v>
      </c>
      <c r="O487" s="1" t="s">
        <v>5808</v>
      </c>
      <c r="P487" s="1"/>
      <c r="Q487" s="1"/>
    </row>
    <row r="488" spans="1:17" x14ac:dyDescent="0.3">
      <c r="A488" s="1" t="s">
        <v>5716</v>
      </c>
      <c r="B488" s="1" t="s">
        <v>5768</v>
      </c>
      <c r="C488" s="1">
        <v>2</v>
      </c>
      <c r="D488" s="1" t="s">
        <v>5920</v>
      </c>
      <c r="E488" s="1">
        <v>25</v>
      </c>
      <c r="F488" s="1" t="s">
        <v>5987</v>
      </c>
      <c r="G488" s="1" t="s">
        <v>5798</v>
      </c>
      <c r="H488" s="1" t="s">
        <v>5799</v>
      </c>
      <c r="I488" s="1" t="b">
        <v>0</v>
      </c>
      <c r="J488" s="1">
        <v>0</v>
      </c>
      <c r="K488" s="1">
        <v>0</v>
      </c>
      <c r="L488" s="1">
        <v>8</v>
      </c>
      <c r="M488" s="1">
        <v>26</v>
      </c>
      <c r="N488" s="1">
        <v>1.9637462235649501</v>
      </c>
      <c r="O488" s="1" t="s">
        <v>5818</v>
      </c>
      <c r="P488" s="1"/>
      <c r="Q488" s="1"/>
    </row>
    <row r="489" spans="1:17" x14ac:dyDescent="0.3">
      <c r="A489" s="1" t="s">
        <v>5716</v>
      </c>
      <c r="B489" s="1" t="s">
        <v>5768</v>
      </c>
      <c r="C489" s="1">
        <v>2</v>
      </c>
      <c r="D489" s="1" t="s">
        <v>5920</v>
      </c>
      <c r="E489" s="1">
        <v>26</v>
      </c>
      <c r="F489" s="1" t="s">
        <v>5988</v>
      </c>
      <c r="G489" s="1" t="s">
        <v>5803</v>
      </c>
      <c r="H489" s="1" t="s">
        <v>5828</v>
      </c>
      <c r="I489" s="1" t="b">
        <v>0</v>
      </c>
      <c r="J489" s="1">
        <v>0</v>
      </c>
      <c r="K489" s="1">
        <v>1</v>
      </c>
      <c r="L489" s="1">
        <v>0</v>
      </c>
      <c r="M489" s="1">
        <v>86</v>
      </c>
      <c r="N489" s="1">
        <v>81.904761904761898</v>
      </c>
      <c r="O489" s="1" t="s">
        <v>5829</v>
      </c>
      <c r="P489" s="1"/>
      <c r="Q489" s="1"/>
    </row>
    <row r="490" spans="1:17" x14ac:dyDescent="0.3">
      <c r="A490" s="1" t="s">
        <v>5716</v>
      </c>
      <c r="B490" s="1" t="s">
        <v>5768</v>
      </c>
      <c r="C490" s="1">
        <v>2</v>
      </c>
      <c r="D490" s="1" t="s">
        <v>5920</v>
      </c>
      <c r="E490" s="1">
        <v>26</v>
      </c>
      <c r="F490" s="1" t="s">
        <v>5988</v>
      </c>
      <c r="G490" s="1" t="s">
        <v>5806</v>
      </c>
      <c r="H490" s="1" t="s">
        <v>5807</v>
      </c>
      <c r="I490" s="1" t="b">
        <v>0</v>
      </c>
      <c r="J490" s="1">
        <v>0</v>
      </c>
      <c r="K490" s="1">
        <v>5</v>
      </c>
      <c r="L490" s="1">
        <v>5</v>
      </c>
      <c r="M490" s="1">
        <v>9</v>
      </c>
      <c r="N490" s="1">
        <v>8.5714285714285694</v>
      </c>
      <c r="O490" s="1" t="s">
        <v>5808</v>
      </c>
      <c r="P490" s="1"/>
      <c r="Q490" s="1"/>
    </row>
    <row r="491" spans="1:17" x14ac:dyDescent="0.3">
      <c r="A491" s="1" t="s">
        <v>5716</v>
      </c>
      <c r="B491" s="1" t="s">
        <v>5768</v>
      </c>
      <c r="C491" s="1">
        <v>2</v>
      </c>
      <c r="D491" s="1" t="s">
        <v>5920</v>
      </c>
      <c r="E491" s="1">
        <v>26</v>
      </c>
      <c r="F491" s="1" t="s">
        <v>5988</v>
      </c>
      <c r="G491" s="1" t="s">
        <v>5851</v>
      </c>
      <c r="H491" s="1" t="s">
        <v>5807</v>
      </c>
      <c r="I491" s="1" t="b">
        <v>0</v>
      </c>
      <c r="J491" s="1">
        <v>1</v>
      </c>
      <c r="K491" s="1">
        <v>5</v>
      </c>
      <c r="L491" s="1">
        <v>5</v>
      </c>
      <c r="M491" s="1">
        <v>2</v>
      </c>
      <c r="N491" s="1">
        <v>1.9047619047619</v>
      </c>
      <c r="O491" s="1" t="s">
        <v>5852</v>
      </c>
      <c r="P491" s="1"/>
      <c r="Q491" s="1"/>
    </row>
    <row r="492" spans="1:17" x14ac:dyDescent="0.3">
      <c r="A492" s="1" t="s">
        <v>5716</v>
      </c>
      <c r="B492" s="1" t="s">
        <v>5768</v>
      </c>
      <c r="C492" s="1">
        <v>2</v>
      </c>
      <c r="D492" s="1" t="s">
        <v>5920</v>
      </c>
      <c r="E492" s="1">
        <v>26</v>
      </c>
      <c r="F492" s="1" t="s">
        <v>5988</v>
      </c>
      <c r="G492" s="1" t="s">
        <v>5803</v>
      </c>
      <c r="H492" s="1" t="s">
        <v>5828</v>
      </c>
      <c r="I492" s="1" t="b">
        <v>0</v>
      </c>
      <c r="J492" s="1">
        <v>0</v>
      </c>
      <c r="K492" s="1">
        <v>1</v>
      </c>
      <c r="L492" s="1">
        <v>1</v>
      </c>
      <c r="M492" s="1">
        <v>2</v>
      </c>
      <c r="N492" s="1">
        <v>1.9047619047619</v>
      </c>
      <c r="O492" s="1" t="s">
        <v>5829</v>
      </c>
      <c r="P492" s="1"/>
      <c r="Q492" s="1"/>
    </row>
    <row r="493" spans="1:17" x14ac:dyDescent="0.3">
      <c r="A493" s="1" t="s">
        <v>5716</v>
      </c>
      <c r="B493" s="1" t="s">
        <v>5768</v>
      </c>
      <c r="C493" s="1">
        <v>2</v>
      </c>
      <c r="D493" s="1" t="s">
        <v>5920</v>
      </c>
      <c r="E493" s="1">
        <v>27</v>
      </c>
      <c r="F493" s="1" t="s">
        <v>5989</v>
      </c>
      <c r="G493" s="1" t="s">
        <v>5803</v>
      </c>
      <c r="H493" s="1" t="s">
        <v>5828</v>
      </c>
      <c r="I493" s="1" t="b">
        <v>0</v>
      </c>
      <c r="J493" s="1">
        <v>0</v>
      </c>
      <c r="K493" s="1">
        <v>1</v>
      </c>
      <c r="L493" s="1">
        <v>0</v>
      </c>
      <c r="M493" s="1">
        <v>496</v>
      </c>
      <c r="N493" s="1">
        <v>27.5555555555555</v>
      </c>
      <c r="O493" s="1" t="s">
        <v>5829</v>
      </c>
      <c r="P493" s="1"/>
      <c r="Q493" s="1"/>
    </row>
    <row r="494" spans="1:17" x14ac:dyDescent="0.3">
      <c r="A494" s="1" t="s">
        <v>5716</v>
      </c>
      <c r="B494" s="1" t="s">
        <v>5768</v>
      </c>
      <c r="C494" s="1">
        <v>2</v>
      </c>
      <c r="D494" s="1" t="s">
        <v>5920</v>
      </c>
      <c r="E494" s="1">
        <v>27</v>
      </c>
      <c r="F494" s="1" t="s">
        <v>5989</v>
      </c>
      <c r="G494" s="1" t="s">
        <v>5806</v>
      </c>
      <c r="H494" s="1" t="s">
        <v>5807</v>
      </c>
      <c r="I494" s="1" t="b">
        <v>0</v>
      </c>
      <c r="J494" s="1">
        <v>0</v>
      </c>
      <c r="K494" s="1">
        <v>5</v>
      </c>
      <c r="L494" s="1">
        <v>5</v>
      </c>
      <c r="M494" s="1">
        <v>476</v>
      </c>
      <c r="N494" s="1">
        <v>26.4444444444444</v>
      </c>
      <c r="O494" s="1" t="s">
        <v>5808</v>
      </c>
      <c r="P494" s="1"/>
      <c r="Q494" s="1"/>
    </row>
    <row r="495" spans="1:17" x14ac:dyDescent="0.3">
      <c r="A495" s="1" t="s">
        <v>5716</v>
      </c>
      <c r="B495" s="1" t="s">
        <v>5768</v>
      </c>
      <c r="C495" s="1">
        <v>2</v>
      </c>
      <c r="D495" s="1" t="s">
        <v>5920</v>
      </c>
      <c r="E495" s="1">
        <v>27</v>
      </c>
      <c r="F495" s="1" t="s">
        <v>5989</v>
      </c>
      <c r="G495" s="1" t="s">
        <v>5798</v>
      </c>
      <c r="H495" s="1" t="s">
        <v>5799</v>
      </c>
      <c r="I495" s="1" t="b">
        <v>0</v>
      </c>
      <c r="J495" s="1">
        <v>0</v>
      </c>
      <c r="K495" s="1">
        <v>0</v>
      </c>
      <c r="L495" s="1">
        <v>9</v>
      </c>
      <c r="M495" s="1">
        <v>392</v>
      </c>
      <c r="N495" s="1">
        <v>21.7777777777777</v>
      </c>
      <c r="O495" s="1" t="s">
        <v>5839</v>
      </c>
      <c r="P495" s="1"/>
      <c r="Q495" s="1"/>
    </row>
    <row r="496" spans="1:17" x14ac:dyDescent="0.3">
      <c r="A496" s="1" t="s">
        <v>5716</v>
      </c>
      <c r="B496" s="1" t="s">
        <v>5768</v>
      </c>
      <c r="C496" s="1">
        <v>2</v>
      </c>
      <c r="D496" s="1" t="s">
        <v>5920</v>
      </c>
      <c r="E496" s="1">
        <v>27</v>
      </c>
      <c r="F496" s="1" t="s">
        <v>5989</v>
      </c>
      <c r="G496" s="1" t="s">
        <v>5851</v>
      </c>
      <c r="H496" s="1" t="s">
        <v>5807</v>
      </c>
      <c r="I496" s="1" t="b">
        <v>0</v>
      </c>
      <c r="J496" s="1">
        <v>1</v>
      </c>
      <c r="K496" s="1">
        <v>5</v>
      </c>
      <c r="L496" s="1">
        <v>5</v>
      </c>
      <c r="M496" s="1">
        <v>285</v>
      </c>
      <c r="N496" s="1">
        <v>15.8333333333333</v>
      </c>
      <c r="O496" s="1" t="s">
        <v>5852</v>
      </c>
      <c r="P496" s="1"/>
      <c r="Q496" s="1"/>
    </row>
    <row r="497" spans="1:17" x14ac:dyDescent="0.3">
      <c r="A497" s="1" t="s">
        <v>5716</v>
      </c>
      <c r="B497" s="1" t="s">
        <v>5768</v>
      </c>
      <c r="C497" s="1">
        <v>2</v>
      </c>
      <c r="D497" s="1" t="s">
        <v>5920</v>
      </c>
      <c r="E497" s="1">
        <v>27</v>
      </c>
      <c r="F497" s="1" t="s">
        <v>5989</v>
      </c>
      <c r="G497" s="1" t="s">
        <v>5801</v>
      </c>
      <c r="H497" s="1" t="s">
        <v>5799</v>
      </c>
      <c r="I497" s="1" t="b">
        <v>0</v>
      </c>
      <c r="J497" s="1">
        <v>1</v>
      </c>
      <c r="K497" s="1">
        <v>0</v>
      </c>
      <c r="L497" s="1">
        <v>0</v>
      </c>
      <c r="M497" s="1">
        <v>29</v>
      </c>
      <c r="N497" s="1">
        <v>1.6111111111111101</v>
      </c>
      <c r="O497" s="1" t="s">
        <v>5802</v>
      </c>
      <c r="P497" s="1"/>
      <c r="Q497" s="1"/>
    </row>
    <row r="498" spans="1:17" x14ac:dyDescent="0.3">
      <c r="A498" s="1" t="s">
        <v>5716</v>
      </c>
      <c r="B498" s="1" t="s">
        <v>5768</v>
      </c>
      <c r="C498" s="1">
        <v>2</v>
      </c>
      <c r="D498" s="1" t="s">
        <v>5920</v>
      </c>
      <c r="E498" s="1">
        <v>28</v>
      </c>
      <c r="F498" s="1" t="s">
        <v>5990</v>
      </c>
      <c r="G498" s="1" t="s">
        <v>5801</v>
      </c>
      <c r="H498" s="1" t="s">
        <v>5799</v>
      </c>
      <c r="I498" s="1" t="b">
        <v>0</v>
      </c>
      <c r="J498" s="1">
        <v>1</v>
      </c>
      <c r="K498" s="1">
        <v>0</v>
      </c>
      <c r="L498" s="1">
        <v>0</v>
      </c>
      <c r="M498" s="1">
        <v>202</v>
      </c>
      <c r="N498" s="1">
        <v>44.7893569844789</v>
      </c>
      <c r="O498" s="1" t="s">
        <v>5802</v>
      </c>
      <c r="P498" s="1"/>
      <c r="Q498" s="1"/>
    </row>
    <row r="499" spans="1:17" x14ac:dyDescent="0.3">
      <c r="A499" s="1" t="s">
        <v>5716</v>
      </c>
      <c r="B499" s="1" t="s">
        <v>5768</v>
      </c>
      <c r="C499" s="1">
        <v>2</v>
      </c>
      <c r="D499" s="1" t="s">
        <v>5920</v>
      </c>
      <c r="E499" s="1">
        <v>28</v>
      </c>
      <c r="F499" s="1" t="s">
        <v>5990</v>
      </c>
      <c r="G499" s="1" t="s">
        <v>5814</v>
      </c>
      <c r="H499" s="1" t="s">
        <v>5799</v>
      </c>
      <c r="I499" s="1" t="b">
        <v>1</v>
      </c>
      <c r="J499" s="1">
        <v>0</v>
      </c>
      <c r="K499" s="1">
        <v>0</v>
      </c>
      <c r="L499" s="1">
        <v>0</v>
      </c>
      <c r="M499" s="1">
        <v>76</v>
      </c>
      <c r="N499" s="1">
        <v>16.851441241685102</v>
      </c>
      <c r="O499" s="1" t="s">
        <v>5815</v>
      </c>
      <c r="P499" s="1"/>
      <c r="Q499" s="1"/>
    </row>
    <row r="500" spans="1:17" x14ac:dyDescent="0.3">
      <c r="A500" s="1" t="s">
        <v>5716</v>
      </c>
      <c r="B500" s="1" t="s">
        <v>5768</v>
      </c>
      <c r="C500" s="1">
        <v>2</v>
      </c>
      <c r="D500" s="1" t="s">
        <v>5920</v>
      </c>
      <c r="E500" s="1">
        <v>28</v>
      </c>
      <c r="F500" s="1" t="s">
        <v>5990</v>
      </c>
      <c r="G500" s="1" t="s">
        <v>5810</v>
      </c>
      <c r="H500" s="1" t="s">
        <v>5799</v>
      </c>
      <c r="I500" s="1" t="b">
        <v>0</v>
      </c>
      <c r="J500" s="1">
        <v>2</v>
      </c>
      <c r="K500" s="1">
        <v>0</v>
      </c>
      <c r="L500" s="1">
        <v>0</v>
      </c>
      <c r="M500" s="1">
        <v>30</v>
      </c>
      <c r="N500" s="1">
        <v>6.65188470066518</v>
      </c>
      <c r="O500" s="1" t="s">
        <v>5856</v>
      </c>
      <c r="P500" s="1"/>
      <c r="Q500" s="1"/>
    </row>
    <row r="501" spans="1:17" x14ac:dyDescent="0.3">
      <c r="A501" s="1" t="s">
        <v>5716</v>
      </c>
      <c r="B501" s="1" t="s">
        <v>5768</v>
      </c>
      <c r="C501" s="1">
        <v>2</v>
      </c>
      <c r="D501" s="1" t="s">
        <v>5920</v>
      </c>
      <c r="E501" s="1">
        <v>28</v>
      </c>
      <c r="F501" s="1" t="s">
        <v>5990</v>
      </c>
      <c r="G501" s="1" t="s">
        <v>5806</v>
      </c>
      <c r="H501" s="1" t="s">
        <v>5807</v>
      </c>
      <c r="I501" s="1" t="b">
        <v>0</v>
      </c>
      <c r="J501" s="1">
        <v>0</v>
      </c>
      <c r="K501" s="1">
        <v>5</v>
      </c>
      <c r="L501" s="1">
        <v>5</v>
      </c>
      <c r="M501" s="1">
        <v>27</v>
      </c>
      <c r="N501" s="1">
        <v>5.9866962305986604</v>
      </c>
      <c r="O501" s="1" t="s">
        <v>5808</v>
      </c>
      <c r="P501" s="1"/>
      <c r="Q501" s="1"/>
    </row>
    <row r="502" spans="1:17" x14ac:dyDescent="0.3">
      <c r="A502" s="1" t="s">
        <v>5716</v>
      </c>
      <c r="B502" s="1" t="s">
        <v>5768</v>
      </c>
      <c r="C502" s="1">
        <v>2</v>
      </c>
      <c r="D502" s="1" t="s">
        <v>5920</v>
      </c>
      <c r="E502" s="1">
        <v>28</v>
      </c>
      <c r="F502" s="1" t="s">
        <v>5990</v>
      </c>
      <c r="G502" s="1" t="s">
        <v>5803</v>
      </c>
      <c r="H502" s="1" t="s">
        <v>5804</v>
      </c>
      <c r="I502" s="1" t="b">
        <v>0</v>
      </c>
      <c r="J502" s="1">
        <v>0</v>
      </c>
      <c r="K502" s="1">
        <v>1</v>
      </c>
      <c r="L502" s="1">
        <v>0</v>
      </c>
      <c r="M502" s="1">
        <v>20</v>
      </c>
      <c r="N502" s="1">
        <v>4.4345898004434501</v>
      </c>
      <c r="O502" s="1" t="s">
        <v>5805</v>
      </c>
      <c r="P502" s="1"/>
      <c r="Q502" s="1"/>
    </row>
    <row r="503" spans="1:17" x14ac:dyDescent="0.3">
      <c r="A503" s="1" t="s">
        <v>5716</v>
      </c>
      <c r="B503" s="1" t="s">
        <v>5768</v>
      </c>
      <c r="C503" s="1">
        <v>2</v>
      </c>
      <c r="D503" s="1" t="s">
        <v>5920</v>
      </c>
      <c r="E503" s="1">
        <v>28</v>
      </c>
      <c r="F503" s="1" t="s">
        <v>5990</v>
      </c>
      <c r="G503" s="1" t="s">
        <v>5801</v>
      </c>
      <c r="H503" s="1" t="s">
        <v>5799</v>
      </c>
      <c r="I503" s="1" t="b">
        <v>0</v>
      </c>
      <c r="J503" s="1">
        <v>1</v>
      </c>
      <c r="K503" s="1">
        <v>0</v>
      </c>
      <c r="L503" s="1">
        <v>0</v>
      </c>
      <c r="M503" s="1">
        <v>16</v>
      </c>
      <c r="N503" s="1">
        <v>3.5476718403547598</v>
      </c>
      <c r="O503" s="1" t="s">
        <v>5862</v>
      </c>
      <c r="P503" s="1"/>
      <c r="Q503" s="1"/>
    </row>
    <row r="504" spans="1:17" x14ac:dyDescent="0.3">
      <c r="A504" s="1" t="s">
        <v>5716</v>
      </c>
      <c r="B504" s="1" t="s">
        <v>5768</v>
      </c>
      <c r="C504" s="1">
        <v>2</v>
      </c>
      <c r="D504" s="1" t="s">
        <v>5920</v>
      </c>
      <c r="E504" s="1">
        <v>28</v>
      </c>
      <c r="F504" s="1" t="s">
        <v>5990</v>
      </c>
      <c r="G504" s="1" t="s">
        <v>5810</v>
      </c>
      <c r="H504" s="1" t="s">
        <v>5799</v>
      </c>
      <c r="I504" s="1" t="b">
        <v>0</v>
      </c>
      <c r="J504" s="1">
        <v>2</v>
      </c>
      <c r="K504" s="1">
        <v>0</v>
      </c>
      <c r="L504" s="1">
        <v>0</v>
      </c>
      <c r="M504" s="1">
        <v>14</v>
      </c>
      <c r="N504" s="1">
        <v>3.1042128603104202</v>
      </c>
      <c r="O504" s="1" t="s">
        <v>5860</v>
      </c>
      <c r="P504" s="1"/>
      <c r="Q504" s="1"/>
    </row>
    <row r="505" spans="1:17" x14ac:dyDescent="0.3">
      <c r="A505" s="1" t="s">
        <v>5716</v>
      </c>
      <c r="B505" s="1" t="s">
        <v>5768</v>
      </c>
      <c r="C505" s="1">
        <v>2</v>
      </c>
      <c r="D505" s="1" t="s">
        <v>5920</v>
      </c>
      <c r="E505" s="1">
        <v>28</v>
      </c>
      <c r="F505" s="1" t="s">
        <v>5990</v>
      </c>
      <c r="G505" s="1" t="s">
        <v>5803</v>
      </c>
      <c r="H505" s="1" t="s">
        <v>5828</v>
      </c>
      <c r="I505" s="1" t="b">
        <v>0</v>
      </c>
      <c r="J505" s="1">
        <v>0</v>
      </c>
      <c r="K505" s="1">
        <v>1</v>
      </c>
      <c r="L505" s="1">
        <v>0</v>
      </c>
      <c r="M505" s="1">
        <v>11</v>
      </c>
      <c r="N505" s="1">
        <v>2.4390243902439002</v>
      </c>
      <c r="O505" s="1" t="s">
        <v>5829</v>
      </c>
      <c r="P505" s="1"/>
      <c r="Q505" s="1"/>
    </row>
    <row r="506" spans="1:17" x14ac:dyDescent="0.3">
      <c r="A506" s="1" t="s">
        <v>5716</v>
      </c>
      <c r="B506" s="1" t="s">
        <v>5768</v>
      </c>
      <c r="C506" s="1">
        <v>2</v>
      </c>
      <c r="D506" s="1" t="s">
        <v>5920</v>
      </c>
      <c r="E506" s="1">
        <v>28</v>
      </c>
      <c r="F506" s="1" t="s">
        <v>5990</v>
      </c>
      <c r="G506" s="1" t="s">
        <v>5840</v>
      </c>
      <c r="H506" s="1" t="s">
        <v>5799</v>
      </c>
      <c r="I506" s="1" t="b">
        <v>0</v>
      </c>
      <c r="J506" s="1">
        <v>5</v>
      </c>
      <c r="K506" s="1">
        <v>0</v>
      </c>
      <c r="L506" s="1">
        <v>0</v>
      </c>
      <c r="M506" s="1">
        <v>10</v>
      </c>
      <c r="N506" s="1">
        <v>2.2172949002217202</v>
      </c>
      <c r="O506" s="1" t="s">
        <v>5975</v>
      </c>
      <c r="P506" s="1"/>
      <c r="Q506" s="1"/>
    </row>
    <row r="507" spans="1:17" x14ac:dyDescent="0.3">
      <c r="A507" s="1" t="s">
        <v>5716</v>
      </c>
      <c r="B507" s="1" t="s">
        <v>5768</v>
      </c>
      <c r="C507" s="1">
        <v>2</v>
      </c>
      <c r="D507" s="1" t="s">
        <v>5920</v>
      </c>
      <c r="E507" s="1">
        <v>28</v>
      </c>
      <c r="F507" s="1" t="s">
        <v>5990</v>
      </c>
      <c r="G507" s="1" t="s">
        <v>5851</v>
      </c>
      <c r="H507" s="1" t="s">
        <v>5807</v>
      </c>
      <c r="I507" s="1" t="b">
        <v>0</v>
      </c>
      <c r="J507" s="1">
        <v>3</v>
      </c>
      <c r="K507" s="1">
        <v>5</v>
      </c>
      <c r="L507" s="1">
        <v>4</v>
      </c>
      <c r="M507" s="1">
        <v>8</v>
      </c>
      <c r="N507" s="1">
        <v>1.7738359201773799</v>
      </c>
      <c r="O507" s="1" t="s">
        <v>5991</v>
      </c>
      <c r="P507" s="1"/>
      <c r="Q507" s="1"/>
    </row>
    <row r="508" spans="1:17" x14ac:dyDescent="0.3">
      <c r="A508" s="1" t="s">
        <v>5716</v>
      </c>
      <c r="B508" s="1" t="s">
        <v>5768</v>
      </c>
      <c r="C508" s="1">
        <v>2</v>
      </c>
      <c r="D508" s="1" t="s">
        <v>5920</v>
      </c>
      <c r="E508" s="1">
        <v>29</v>
      </c>
      <c r="F508" s="1" t="s">
        <v>5992</v>
      </c>
      <c r="G508" s="1" t="s">
        <v>5806</v>
      </c>
      <c r="H508" s="1" t="s">
        <v>5807</v>
      </c>
      <c r="I508" s="1" t="b">
        <v>0</v>
      </c>
      <c r="J508" s="1">
        <v>0</v>
      </c>
      <c r="K508" s="1">
        <v>5</v>
      </c>
      <c r="L508" s="1">
        <v>5</v>
      </c>
      <c r="M508" s="1">
        <v>1550</v>
      </c>
      <c r="N508" s="1">
        <v>74.483421432003794</v>
      </c>
      <c r="O508" s="1" t="s">
        <v>5808</v>
      </c>
      <c r="P508" s="1"/>
      <c r="Q508" s="1"/>
    </row>
    <row r="509" spans="1:17" x14ac:dyDescent="0.3">
      <c r="A509" s="1" t="s">
        <v>5716</v>
      </c>
      <c r="B509" s="1" t="s">
        <v>5768</v>
      </c>
      <c r="C509" s="1">
        <v>2</v>
      </c>
      <c r="D509" s="1" t="s">
        <v>5920</v>
      </c>
      <c r="E509" s="1">
        <v>29</v>
      </c>
      <c r="F509" s="1" t="s">
        <v>5992</v>
      </c>
      <c r="G509" s="1" t="s">
        <v>5814</v>
      </c>
      <c r="H509" s="1" t="s">
        <v>5799</v>
      </c>
      <c r="I509" s="1" t="b">
        <v>1</v>
      </c>
      <c r="J509" s="1">
        <v>0</v>
      </c>
      <c r="K509" s="1">
        <v>0</v>
      </c>
      <c r="L509" s="1">
        <v>0</v>
      </c>
      <c r="M509" s="1">
        <v>173</v>
      </c>
      <c r="N509" s="1">
        <v>8.3133109082172005</v>
      </c>
      <c r="O509" s="1" t="s">
        <v>5815</v>
      </c>
      <c r="P509" s="1"/>
      <c r="Q509" s="1"/>
    </row>
    <row r="510" spans="1:17" x14ac:dyDescent="0.3">
      <c r="A510" s="1" t="s">
        <v>5716</v>
      </c>
      <c r="B510" s="1" t="s">
        <v>5768</v>
      </c>
      <c r="C510" s="1">
        <v>2</v>
      </c>
      <c r="D510" s="1" t="s">
        <v>5920</v>
      </c>
      <c r="E510" s="1">
        <v>29</v>
      </c>
      <c r="F510" s="1" t="s">
        <v>5992</v>
      </c>
      <c r="G510" s="1" t="s">
        <v>5801</v>
      </c>
      <c r="H510" s="1" t="s">
        <v>5799</v>
      </c>
      <c r="I510" s="1" t="b">
        <v>0</v>
      </c>
      <c r="J510" s="1">
        <v>1</v>
      </c>
      <c r="K510" s="1">
        <v>0</v>
      </c>
      <c r="L510" s="1">
        <v>0</v>
      </c>
      <c r="M510" s="1">
        <v>53</v>
      </c>
      <c r="N510" s="1">
        <v>2.54685247477174</v>
      </c>
      <c r="O510" s="1" t="s">
        <v>5802</v>
      </c>
      <c r="P510" s="1"/>
      <c r="Q510" s="1"/>
    </row>
    <row r="511" spans="1:17" x14ac:dyDescent="0.3">
      <c r="A511" s="1" t="s">
        <v>5716</v>
      </c>
      <c r="B511" s="1" t="s">
        <v>5768</v>
      </c>
      <c r="C511" s="1">
        <v>2</v>
      </c>
      <c r="D511" s="1" t="s">
        <v>5920</v>
      </c>
      <c r="E511" s="1">
        <v>29</v>
      </c>
      <c r="F511" s="1" t="s">
        <v>5992</v>
      </c>
      <c r="G511" s="1" t="s">
        <v>5803</v>
      </c>
      <c r="H511" s="1" t="s">
        <v>5993</v>
      </c>
      <c r="I511" s="1" t="b">
        <v>0</v>
      </c>
      <c r="J511" s="1">
        <v>0</v>
      </c>
      <c r="K511" s="1">
        <v>1</v>
      </c>
      <c r="L511" s="1">
        <v>8</v>
      </c>
      <c r="M511" s="1">
        <v>38</v>
      </c>
      <c r="N511" s="1">
        <v>1.8260451705910601</v>
      </c>
      <c r="O511" s="1" t="s">
        <v>5994</v>
      </c>
      <c r="P511" s="1"/>
      <c r="Q511" s="1"/>
    </row>
    <row r="512" spans="1:17" x14ac:dyDescent="0.3">
      <c r="A512" s="1" t="s">
        <v>5716</v>
      </c>
      <c r="B512" s="1" t="s">
        <v>5768</v>
      </c>
      <c r="C512" s="1">
        <v>2</v>
      </c>
      <c r="D512" s="1" t="s">
        <v>5920</v>
      </c>
      <c r="E512" s="1">
        <v>29</v>
      </c>
      <c r="F512" s="1" t="s">
        <v>5992</v>
      </c>
      <c r="G512" s="1" t="s">
        <v>5801</v>
      </c>
      <c r="H512" s="1" t="s">
        <v>5799</v>
      </c>
      <c r="I512" s="1" t="b">
        <v>0</v>
      </c>
      <c r="J512" s="1">
        <v>1</v>
      </c>
      <c r="K512" s="1">
        <v>0</v>
      </c>
      <c r="L512" s="1">
        <v>5</v>
      </c>
      <c r="M512" s="1">
        <v>31</v>
      </c>
      <c r="N512" s="1">
        <v>1.4896684286400701</v>
      </c>
      <c r="O512" s="1" t="s">
        <v>5822</v>
      </c>
      <c r="P512" s="1"/>
      <c r="Q512" s="1"/>
    </row>
    <row r="513" spans="1:17" x14ac:dyDescent="0.3">
      <c r="A513" s="1" t="s">
        <v>5716</v>
      </c>
      <c r="B513" s="1" t="s">
        <v>5768</v>
      </c>
      <c r="C513" s="1">
        <v>2</v>
      </c>
      <c r="D513" s="1" t="s">
        <v>5920</v>
      </c>
      <c r="E513" s="1">
        <v>29</v>
      </c>
      <c r="F513" s="1" t="s">
        <v>5992</v>
      </c>
      <c r="G513" s="1" t="s">
        <v>5803</v>
      </c>
      <c r="H513" s="1" t="s">
        <v>5804</v>
      </c>
      <c r="I513" s="1" t="b">
        <v>0</v>
      </c>
      <c r="J513" s="1">
        <v>0</v>
      </c>
      <c r="K513" s="1">
        <v>1</v>
      </c>
      <c r="L513" s="1">
        <v>0</v>
      </c>
      <c r="M513" s="1">
        <v>27</v>
      </c>
      <c r="N513" s="1">
        <v>1.29745314752522</v>
      </c>
      <c r="O513" s="1" t="s">
        <v>5805</v>
      </c>
      <c r="P513" s="1"/>
      <c r="Q513" s="1"/>
    </row>
    <row r="514" spans="1:17" x14ac:dyDescent="0.3">
      <c r="A514" s="1" t="s">
        <v>5716</v>
      </c>
      <c r="B514" s="1" t="s">
        <v>5768</v>
      </c>
      <c r="C514" s="1">
        <v>2</v>
      </c>
      <c r="D514" s="1" t="s">
        <v>5920</v>
      </c>
      <c r="E514" s="1">
        <v>29</v>
      </c>
      <c r="F514" s="1" t="s">
        <v>5992</v>
      </c>
      <c r="G514" s="1" t="s">
        <v>5851</v>
      </c>
      <c r="H514" s="1" t="s">
        <v>5995</v>
      </c>
      <c r="I514" s="1" t="b">
        <v>0</v>
      </c>
      <c r="J514" s="1">
        <v>3</v>
      </c>
      <c r="K514" s="1">
        <v>1</v>
      </c>
      <c r="L514" s="1">
        <v>5</v>
      </c>
      <c r="M514" s="1">
        <v>25</v>
      </c>
      <c r="N514" s="1">
        <v>1.2013455069678001</v>
      </c>
      <c r="O514" s="1" t="s">
        <v>5996</v>
      </c>
      <c r="P514" s="1"/>
      <c r="Q514" s="1"/>
    </row>
    <row r="515" spans="1:17" x14ac:dyDescent="0.3">
      <c r="A515" s="1" t="s">
        <v>5716</v>
      </c>
      <c r="B515" s="1" t="s">
        <v>5768</v>
      </c>
      <c r="C515" s="1">
        <v>2</v>
      </c>
      <c r="D515" s="1" t="s">
        <v>5920</v>
      </c>
      <c r="E515" s="1">
        <v>29</v>
      </c>
      <c r="F515" s="1" t="s">
        <v>5992</v>
      </c>
      <c r="G515" s="1" t="s">
        <v>5803</v>
      </c>
      <c r="H515" s="1" t="s">
        <v>5828</v>
      </c>
      <c r="I515" s="1" t="b">
        <v>0</v>
      </c>
      <c r="J515" s="1">
        <v>0</v>
      </c>
      <c r="K515" s="1">
        <v>1</v>
      </c>
      <c r="L515" s="1">
        <v>0</v>
      </c>
      <c r="M515" s="1">
        <v>24</v>
      </c>
      <c r="N515" s="1">
        <v>1.1532916866890901</v>
      </c>
      <c r="O515" s="1" t="s">
        <v>5829</v>
      </c>
      <c r="P515" s="1"/>
      <c r="Q515" s="1"/>
    </row>
    <row r="516" spans="1:17" x14ac:dyDescent="0.3">
      <c r="A516" s="1" t="s">
        <v>5716</v>
      </c>
      <c r="B516" s="1" t="s">
        <v>5768</v>
      </c>
      <c r="C516" s="1">
        <v>-1</v>
      </c>
      <c r="D516" s="1" t="s">
        <v>5920</v>
      </c>
      <c r="E516" s="1">
        <v>-1</v>
      </c>
      <c r="F516" s="1" t="s">
        <v>5997</v>
      </c>
      <c r="G516" s="1" t="s">
        <v>5814</v>
      </c>
      <c r="H516" s="1" t="s">
        <v>5799</v>
      </c>
      <c r="I516" s="1" t="b">
        <v>1</v>
      </c>
      <c r="J516" s="1">
        <v>0</v>
      </c>
      <c r="K516" s="1">
        <v>0</v>
      </c>
      <c r="L516" s="1">
        <v>0</v>
      </c>
      <c r="M516" s="1">
        <v>245</v>
      </c>
      <c r="N516" s="1">
        <v>97.609561752988</v>
      </c>
      <c r="O516" s="1" t="s">
        <v>5815</v>
      </c>
      <c r="P516" s="1"/>
      <c r="Q516" s="1"/>
    </row>
    <row r="517" spans="1:17" x14ac:dyDescent="0.3">
      <c r="A517" s="1" t="s">
        <v>5716</v>
      </c>
      <c r="B517" s="1" t="s">
        <v>5768</v>
      </c>
      <c r="C517" s="1">
        <v>-1</v>
      </c>
      <c r="D517" s="1" t="s">
        <v>5920</v>
      </c>
      <c r="E517" s="1">
        <v>-1</v>
      </c>
      <c r="F517" s="1" t="s">
        <v>5998</v>
      </c>
      <c r="G517" s="1" t="s">
        <v>5814</v>
      </c>
      <c r="H517" s="1" t="s">
        <v>5799</v>
      </c>
      <c r="I517" s="1" t="b">
        <v>1</v>
      </c>
      <c r="J517" s="1">
        <v>0</v>
      </c>
      <c r="K517" s="1">
        <v>0</v>
      </c>
      <c r="L517" s="1">
        <v>0</v>
      </c>
      <c r="M517" s="1">
        <v>1392</v>
      </c>
      <c r="N517" s="1">
        <v>95.473251028806501</v>
      </c>
      <c r="O517" s="1" t="s">
        <v>5815</v>
      </c>
      <c r="P517" s="1"/>
      <c r="Q517" s="1"/>
    </row>
    <row r="518" spans="1:17" x14ac:dyDescent="0.3">
      <c r="A518" s="1" t="s">
        <v>5701</v>
      </c>
      <c r="B518" s="1" t="s">
        <v>5768</v>
      </c>
      <c r="C518" s="1">
        <v>3</v>
      </c>
      <c r="D518" s="1" t="s">
        <v>5999</v>
      </c>
      <c r="E518" s="1">
        <v>0</v>
      </c>
      <c r="F518" s="1" t="s">
        <v>6000</v>
      </c>
      <c r="G518" s="1" t="s">
        <v>5806</v>
      </c>
      <c r="H518" s="1" t="s">
        <v>5807</v>
      </c>
      <c r="I518" s="1" t="b">
        <v>0</v>
      </c>
      <c r="J518" s="1">
        <v>0</v>
      </c>
      <c r="K518" s="1">
        <v>5</v>
      </c>
      <c r="L518" s="1">
        <v>5</v>
      </c>
      <c r="M518" s="1">
        <v>157</v>
      </c>
      <c r="N518" s="1">
        <v>68.859649122806999</v>
      </c>
      <c r="O518" s="1" t="s">
        <v>5808</v>
      </c>
      <c r="P518" s="1"/>
      <c r="Q518" s="1"/>
    </row>
    <row r="519" spans="1:17" x14ac:dyDescent="0.3">
      <c r="A519" s="1" t="s">
        <v>5701</v>
      </c>
      <c r="B519" s="1" t="s">
        <v>5768</v>
      </c>
      <c r="C519" s="1">
        <v>3</v>
      </c>
      <c r="D519" s="1" t="s">
        <v>5999</v>
      </c>
      <c r="E519" s="1">
        <v>0</v>
      </c>
      <c r="F519" s="1" t="s">
        <v>6000</v>
      </c>
      <c r="G519" s="1" t="s">
        <v>5819</v>
      </c>
      <c r="H519" s="1" t="s">
        <v>5820</v>
      </c>
      <c r="I519" s="1" t="b">
        <v>0</v>
      </c>
      <c r="J519" s="1">
        <v>0</v>
      </c>
      <c r="K519" s="1">
        <v>3</v>
      </c>
      <c r="L519" s="1">
        <v>8</v>
      </c>
      <c r="M519" s="1">
        <v>20</v>
      </c>
      <c r="N519" s="1">
        <v>8.7719298245614006</v>
      </c>
      <c r="O519" s="1" t="s">
        <v>5833</v>
      </c>
      <c r="P519" s="1"/>
      <c r="Q519" s="1"/>
    </row>
    <row r="520" spans="1:17" x14ac:dyDescent="0.3">
      <c r="A520" s="1" t="s">
        <v>5701</v>
      </c>
      <c r="B520" s="1" t="s">
        <v>5768</v>
      </c>
      <c r="C520" s="1">
        <v>3</v>
      </c>
      <c r="D520" s="1" t="s">
        <v>5999</v>
      </c>
      <c r="E520" s="1">
        <v>0</v>
      </c>
      <c r="F520" s="1" t="s">
        <v>6000</v>
      </c>
      <c r="G520" s="1" t="s">
        <v>5798</v>
      </c>
      <c r="H520" s="1" t="s">
        <v>5799</v>
      </c>
      <c r="I520" s="1" t="b">
        <v>0</v>
      </c>
      <c r="J520" s="1">
        <v>0</v>
      </c>
      <c r="K520" s="1">
        <v>0</v>
      </c>
      <c r="L520" s="1">
        <v>9</v>
      </c>
      <c r="M520" s="1">
        <v>7</v>
      </c>
      <c r="N520" s="1">
        <v>3.0701754385964901</v>
      </c>
      <c r="O520" s="1" t="s">
        <v>5813</v>
      </c>
      <c r="P520" s="1"/>
      <c r="Q520" s="1"/>
    </row>
    <row r="521" spans="1:17" x14ac:dyDescent="0.3">
      <c r="A521" s="1" t="s">
        <v>5701</v>
      </c>
      <c r="B521" s="1" t="s">
        <v>5768</v>
      </c>
      <c r="C521" s="1">
        <v>3</v>
      </c>
      <c r="D521" s="1" t="s">
        <v>5999</v>
      </c>
      <c r="E521" s="1">
        <v>0</v>
      </c>
      <c r="F521" s="1" t="s">
        <v>6000</v>
      </c>
      <c r="G521" s="1" t="s">
        <v>5851</v>
      </c>
      <c r="H521" s="1" t="s">
        <v>5807</v>
      </c>
      <c r="I521" s="1" t="b">
        <v>0</v>
      </c>
      <c r="J521" s="1">
        <v>1</v>
      </c>
      <c r="K521" s="1">
        <v>5</v>
      </c>
      <c r="L521" s="1">
        <v>5</v>
      </c>
      <c r="M521" s="1">
        <v>6</v>
      </c>
      <c r="N521" s="1">
        <v>2.6315789473684199</v>
      </c>
      <c r="O521" s="1" t="s">
        <v>5852</v>
      </c>
      <c r="P521" s="1"/>
      <c r="Q521" s="1"/>
    </row>
    <row r="522" spans="1:17" x14ac:dyDescent="0.3">
      <c r="A522" s="1" t="s">
        <v>5701</v>
      </c>
      <c r="B522" s="1" t="s">
        <v>5768</v>
      </c>
      <c r="C522" s="1">
        <v>3</v>
      </c>
      <c r="D522" s="1" t="s">
        <v>5999</v>
      </c>
      <c r="E522" s="1">
        <v>0</v>
      </c>
      <c r="F522" s="1" t="s">
        <v>6000</v>
      </c>
      <c r="G522" s="1" t="s">
        <v>5798</v>
      </c>
      <c r="H522" s="1" t="s">
        <v>5799</v>
      </c>
      <c r="I522" s="1" t="b">
        <v>0</v>
      </c>
      <c r="J522" s="1">
        <v>0</v>
      </c>
      <c r="K522" s="1">
        <v>0</v>
      </c>
      <c r="L522" s="1">
        <v>8</v>
      </c>
      <c r="M522" s="1">
        <v>5</v>
      </c>
      <c r="N522" s="1">
        <v>2.1929824561403501</v>
      </c>
      <c r="O522" s="1" t="s">
        <v>5818</v>
      </c>
      <c r="P522" s="1"/>
      <c r="Q522" s="1"/>
    </row>
    <row r="523" spans="1:17" x14ac:dyDescent="0.3">
      <c r="A523" s="1" t="s">
        <v>5701</v>
      </c>
      <c r="B523" s="1" t="s">
        <v>5768</v>
      </c>
      <c r="C523" s="1">
        <v>3</v>
      </c>
      <c r="D523" s="1" t="s">
        <v>5999</v>
      </c>
      <c r="E523" s="1">
        <v>0</v>
      </c>
      <c r="F523" s="1" t="s">
        <v>6000</v>
      </c>
      <c r="G523" s="1" t="s">
        <v>5801</v>
      </c>
      <c r="H523" s="1" t="s">
        <v>5799</v>
      </c>
      <c r="I523" s="1" t="b">
        <v>0</v>
      </c>
      <c r="J523" s="1">
        <v>1</v>
      </c>
      <c r="K523" s="1">
        <v>0</v>
      </c>
      <c r="L523" s="1">
        <v>5</v>
      </c>
      <c r="M523" s="1">
        <v>4</v>
      </c>
      <c r="N523" s="1">
        <v>1.7543859649122799</v>
      </c>
      <c r="O523" s="1" t="s">
        <v>5822</v>
      </c>
      <c r="P523" s="1"/>
      <c r="Q523" s="1"/>
    </row>
    <row r="524" spans="1:17" x14ac:dyDescent="0.3">
      <c r="A524" s="1" t="s">
        <v>5701</v>
      </c>
      <c r="B524" s="1" t="s">
        <v>5768</v>
      </c>
      <c r="C524" s="1">
        <v>3</v>
      </c>
      <c r="D524" s="1" t="s">
        <v>5999</v>
      </c>
      <c r="E524" s="1">
        <v>0</v>
      </c>
      <c r="F524" s="1" t="s">
        <v>6000</v>
      </c>
      <c r="G524" s="1" t="s">
        <v>5798</v>
      </c>
      <c r="H524" s="1" t="s">
        <v>5799</v>
      </c>
      <c r="I524" s="1" t="b">
        <v>0</v>
      </c>
      <c r="J524" s="1">
        <v>0</v>
      </c>
      <c r="K524" s="1">
        <v>0</v>
      </c>
      <c r="L524" s="1">
        <v>9</v>
      </c>
      <c r="M524" s="1">
        <v>4</v>
      </c>
      <c r="N524" s="1">
        <v>1.7543859649122799</v>
      </c>
      <c r="O524" s="1" t="s">
        <v>5800</v>
      </c>
      <c r="P524" s="1"/>
      <c r="Q524" s="1"/>
    </row>
    <row r="525" spans="1:17" x14ac:dyDescent="0.3">
      <c r="A525" s="1" t="s">
        <v>5701</v>
      </c>
      <c r="B525" s="1" t="s">
        <v>5768</v>
      </c>
      <c r="C525" s="1">
        <v>3</v>
      </c>
      <c r="D525" s="1" t="s">
        <v>5999</v>
      </c>
      <c r="E525" s="1">
        <v>1</v>
      </c>
      <c r="F525" s="1" t="s">
        <v>6001</v>
      </c>
      <c r="G525" s="1" t="s">
        <v>5806</v>
      </c>
      <c r="H525" s="1" t="s">
        <v>5807</v>
      </c>
      <c r="I525" s="1" t="b">
        <v>0</v>
      </c>
      <c r="J525" s="1">
        <v>0</v>
      </c>
      <c r="K525" s="1">
        <v>5</v>
      </c>
      <c r="L525" s="1">
        <v>5</v>
      </c>
      <c r="M525" s="1">
        <v>523</v>
      </c>
      <c r="N525" s="1">
        <v>74.289772727272705</v>
      </c>
      <c r="O525" s="1" t="s">
        <v>5808</v>
      </c>
      <c r="P525" s="1"/>
      <c r="Q525" s="1"/>
    </row>
    <row r="526" spans="1:17" x14ac:dyDescent="0.3">
      <c r="A526" s="1" t="s">
        <v>5701</v>
      </c>
      <c r="B526" s="1" t="s">
        <v>5768</v>
      </c>
      <c r="C526" s="1">
        <v>3</v>
      </c>
      <c r="D526" s="1" t="s">
        <v>5999</v>
      </c>
      <c r="E526" s="1">
        <v>1</v>
      </c>
      <c r="F526" s="1" t="s">
        <v>6001</v>
      </c>
      <c r="G526" s="1" t="s">
        <v>5834</v>
      </c>
      <c r="H526" s="1" t="s">
        <v>6002</v>
      </c>
      <c r="I526" s="1" t="b">
        <v>0</v>
      </c>
      <c r="J526" s="1">
        <v>0</v>
      </c>
      <c r="K526" s="1">
        <v>16</v>
      </c>
      <c r="L526" s="1">
        <v>4</v>
      </c>
      <c r="M526" s="1">
        <v>78</v>
      </c>
      <c r="N526" s="1">
        <v>11.0795454545454</v>
      </c>
      <c r="O526" s="1" t="s">
        <v>6003</v>
      </c>
      <c r="P526" s="1"/>
      <c r="Q526" s="1"/>
    </row>
    <row r="527" spans="1:17" x14ac:dyDescent="0.3">
      <c r="A527" s="1" t="s">
        <v>5701</v>
      </c>
      <c r="B527" s="1" t="s">
        <v>5768</v>
      </c>
      <c r="C527" s="1">
        <v>3</v>
      </c>
      <c r="D527" s="1" t="s">
        <v>5999</v>
      </c>
      <c r="E527" s="1">
        <v>1</v>
      </c>
      <c r="F527" s="1" t="s">
        <v>6001</v>
      </c>
      <c r="G527" s="1" t="s">
        <v>5798</v>
      </c>
      <c r="H527" s="1" t="s">
        <v>5799</v>
      </c>
      <c r="I527" s="1" t="b">
        <v>0</v>
      </c>
      <c r="J527" s="1">
        <v>0</v>
      </c>
      <c r="K527" s="1">
        <v>0</v>
      </c>
      <c r="L527" s="1">
        <v>9</v>
      </c>
      <c r="M527" s="1">
        <v>12</v>
      </c>
      <c r="N527" s="1">
        <v>1.7045454545454499</v>
      </c>
      <c r="O527" s="1" t="s">
        <v>5813</v>
      </c>
      <c r="P527" s="1"/>
      <c r="Q527" s="1"/>
    </row>
    <row r="528" spans="1:17" x14ac:dyDescent="0.3">
      <c r="A528" s="1" t="s">
        <v>5701</v>
      </c>
      <c r="B528" s="1" t="s">
        <v>5768</v>
      </c>
      <c r="C528" s="1">
        <v>3</v>
      </c>
      <c r="D528" s="1" t="s">
        <v>5999</v>
      </c>
      <c r="E528" s="1">
        <v>1</v>
      </c>
      <c r="F528" s="1" t="s">
        <v>6001</v>
      </c>
      <c r="G528" s="1" t="s">
        <v>5801</v>
      </c>
      <c r="H528" s="1" t="s">
        <v>5799</v>
      </c>
      <c r="I528" s="1" t="b">
        <v>0</v>
      </c>
      <c r="J528" s="1">
        <v>1</v>
      </c>
      <c r="K528" s="1">
        <v>0</v>
      </c>
      <c r="L528" s="1">
        <v>5</v>
      </c>
      <c r="M528" s="1">
        <v>11</v>
      </c>
      <c r="N528" s="1">
        <v>1.5625</v>
      </c>
      <c r="O528" s="1" t="s">
        <v>5822</v>
      </c>
      <c r="P528" s="1"/>
      <c r="Q528" s="1"/>
    </row>
    <row r="529" spans="1:17" x14ac:dyDescent="0.3">
      <c r="A529" s="1" t="s">
        <v>5701</v>
      </c>
      <c r="B529" s="1" t="s">
        <v>5768</v>
      </c>
      <c r="C529" s="1">
        <v>3</v>
      </c>
      <c r="D529" s="1" t="s">
        <v>5999</v>
      </c>
      <c r="E529" s="1">
        <v>2</v>
      </c>
      <c r="F529" s="1" t="s">
        <v>6004</v>
      </c>
      <c r="G529" s="1" t="s">
        <v>5803</v>
      </c>
      <c r="H529" s="1" t="s">
        <v>5804</v>
      </c>
      <c r="I529" s="1" t="b">
        <v>0</v>
      </c>
      <c r="J529" s="1">
        <v>0</v>
      </c>
      <c r="K529" s="1">
        <v>1</v>
      </c>
      <c r="L529" s="1">
        <v>0</v>
      </c>
      <c r="M529" s="1">
        <v>96</v>
      </c>
      <c r="N529" s="1">
        <v>80.672268907562994</v>
      </c>
      <c r="O529" s="1" t="s">
        <v>5805</v>
      </c>
      <c r="P529" s="1"/>
      <c r="Q529" s="1"/>
    </row>
    <row r="530" spans="1:17" x14ac:dyDescent="0.3">
      <c r="A530" s="1" t="s">
        <v>5701</v>
      </c>
      <c r="B530" s="1" t="s">
        <v>5768</v>
      </c>
      <c r="C530" s="1">
        <v>3</v>
      </c>
      <c r="D530" s="1" t="s">
        <v>5999</v>
      </c>
      <c r="E530" s="1">
        <v>2</v>
      </c>
      <c r="F530" s="1" t="s">
        <v>6004</v>
      </c>
      <c r="G530" s="1" t="s">
        <v>5806</v>
      </c>
      <c r="H530" s="1" t="s">
        <v>5807</v>
      </c>
      <c r="I530" s="1" t="b">
        <v>0</v>
      </c>
      <c r="J530" s="1">
        <v>0</v>
      </c>
      <c r="K530" s="1">
        <v>5</v>
      </c>
      <c r="L530" s="1">
        <v>5</v>
      </c>
      <c r="M530" s="1">
        <v>9</v>
      </c>
      <c r="N530" s="1">
        <v>7.5630252100840298</v>
      </c>
      <c r="O530" s="1" t="s">
        <v>5808</v>
      </c>
      <c r="P530" s="1"/>
      <c r="Q530" s="1"/>
    </row>
    <row r="531" spans="1:17" x14ac:dyDescent="0.3">
      <c r="A531" s="1" t="s">
        <v>5701</v>
      </c>
      <c r="B531" s="1" t="s">
        <v>5768</v>
      </c>
      <c r="C531" s="1">
        <v>3</v>
      </c>
      <c r="D531" s="1" t="s">
        <v>5999</v>
      </c>
      <c r="E531" s="1">
        <v>2</v>
      </c>
      <c r="F531" s="1" t="s">
        <v>6004</v>
      </c>
      <c r="G531" s="1" t="s">
        <v>5798</v>
      </c>
      <c r="H531" s="1" t="s">
        <v>5799</v>
      </c>
      <c r="I531" s="1" t="b">
        <v>0</v>
      </c>
      <c r="J531" s="1">
        <v>0</v>
      </c>
      <c r="K531" s="1">
        <v>0</v>
      </c>
      <c r="L531" s="1">
        <v>9</v>
      </c>
      <c r="M531" s="1">
        <v>5</v>
      </c>
      <c r="N531" s="1">
        <v>4.2016806722688997</v>
      </c>
      <c r="O531" s="1" t="s">
        <v>5800</v>
      </c>
      <c r="P531" s="1"/>
      <c r="Q531" s="1"/>
    </row>
    <row r="532" spans="1:17" x14ac:dyDescent="0.3">
      <c r="A532" s="1" t="s">
        <v>5701</v>
      </c>
      <c r="B532" s="1" t="s">
        <v>5768</v>
      </c>
      <c r="C532" s="1">
        <v>3</v>
      </c>
      <c r="D532" s="1" t="s">
        <v>5999</v>
      </c>
      <c r="E532" s="1">
        <v>2</v>
      </c>
      <c r="F532" s="1" t="s">
        <v>6004</v>
      </c>
      <c r="G532" s="1" t="s">
        <v>5801</v>
      </c>
      <c r="H532" s="1" t="s">
        <v>5799</v>
      </c>
      <c r="I532" s="1" t="b">
        <v>0</v>
      </c>
      <c r="J532" s="1">
        <v>1</v>
      </c>
      <c r="K532" s="1">
        <v>0</v>
      </c>
      <c r="L532" s="1">
        <v>0</v>
      </c>
      <c r="M532" s="1">
        <v>2</v>
      </c>
      <c r="N532" s="1">
        <v>1.6806722689075599</v>
      </c>
      <c r="O532" s="1" t="s">
        <v>5802</v>
      </c>
      <c r="P532" s="1"/>
      <c r="Q532" s="1"/>
    </row>
    <row r="533" spans="1:17" x14ac:dyDescent="0.3">
      <c r="A533" s="1" t="s">
        <v>5701</v>
      </c>
      <c r="B533" s="1" t="s">
        <v>5768</v>
      </c>
      <c r="C533" s="1">
        <v>3</v>
      </c>
      <c r="D533" s="1" t="s">
        <v>5999</v>
      </c>
      <c r="E533" s="1">
        <v>3</v>
      </c>
      <c r="F533" s="1" t="s">
        <v>6005</v>
      </c>
      <c r="G533" s="1" t="s">
        <v>5798</v>
      </c>
      <c r="H533" s="1" t="s">
        <v>5799</v>
      </c>
      <c r="I533" s="1" t="b">
        <v>0</v>
      </c>
      <c r="J533" s="1">
        <v>0</v>
      </c>
      <c r="K533" s="1">
        <v>0</v>
      </c>
      <c r="L533" s="1">
        <v>9</v>
      </c>
      <c r="M533" s="1">
        <v>861</v>
      </c>
      <c r="N533" s="1">
        <v>44.086021505376301</v>
      </c>
      <c r="O533" s="1" t="s">
        <v>5800</v>
      </c>
      <c r="P533" s="1"/>
      <c r="Q533" s="1"/>
    </row>
    <row r="534" spans="1:17" x14ac:dyDescent="0.3">
      <c r="A534" s="1" t="s">
        <v>5701</v>
      </c>
      <c r="B534" s="1" t="s">
        <v>5768</v>
      </c>
      <c r="C534" s="1">
        <v>3</v>
      </c>
      <c r="D534" s="1" t="s">
        <v>5999</v>
      </c>
      <c r="E534" s="1">
        <v>3</v>
      </c>
      <c r="F534" s="1" t="s">
        <v>6005</v>
      </c>
      <c r="G534" s="1" t="s">
        <v>5801</v>
      </c>
      <c r="H534" s="1" t="s">
        <v>5799</v>
      </c>
      <c r="I534" s="1" t="b">
        <v>0</v>
      </c>
      <c r="J534" s="1">
        <v>1</v>
      </c>
      <c r="K534" s="1">
        <v>0</v>
      </c>
      <c r="L534" s="1">
        <v>0</v>
      </c>
      <c r="M534" s="1">
        <v>488</v>
      </c>
      <c r="N534" s="1">
        <v>24.987199180747499</v>
      </c>
      <c r="O534" s="1" t="s">
        <v>5802</v>
      </c>
      <c r="P534" s="1"/>
      <c r="Q534" s="1"/>
    </row>
    <row r="535" spans="1:17" x14ac:dyDescent="0.3">
      <c r="A535" s="1" t="s">
        <v>5701</v>
      </c>
      <c r="B535" s="1" t="s">
        <v>5768</v>
      </c>
      <c r="C535" s="1">
        <v>3</v>
      </c>
      <c r="D535" s="1" t="s">
        <v>5999</v>
      </c>
      <c r="E535" s="1">
        <v>3</v>
      </c>
      <c r="F535" s="1" t="s">
        <v>6005</v>
      </c>
      <c r="G535" s="1" t="s">
        <v>5806</v>
      </c>
      <c r="H535" s="1" t="s">
        <v>5807</v>
      </c>
      <c r="I535" s="1" t="b">
        <v>0</v>
      </c>
      <c r="J535" s="1">
        <v>0</v>
      </c>
      <c r="K535" s="1">
        <v>5</v>
      </c>
      <c r="L535" s="1">
        <v>5</v>
      </c>
      <c r="M535" s="1">
        <v>287</v>
      </c>
      <c r="N535" s="1">
        <v>14.695340501792099</v>
      </c>
      <c r="O535" s="1" t="s">
        <v>5808</v>
      </c>
      <c r="P535" s="1"/>
      <c r="Q535" s="1"/>
    </row>
    <row r="536" spans="1:17" x14ac:dyDescent="0.3">
      <c r="A536" s="1" t="s">
        <v>5701</v>
      </c>
      <c r="B536" s="1" t="s">
        <v>5768</v>
      </c>
      <c r="C536" s="1">
        <v>3</v>
      </c>
      <c r="D536" s="1" t="s">
        <v>5999</v>
      </c>
      <c r="E536" s="1">
        <v>3</v>
      </c>
      <c r="F536" s="1" t="s">
        <v>6005</v>
      </c>
      <c r="G536" s="1" t="s">
        <v>5803</v>
      </c>
      <c r="H536" s="1" t="s">
        <v>5892</v>
      </c>
      <c r="I536" s="1" t="b">
        <v>0</v>
      </c>
      <c r="J536" s="1">
        <v>0</v>
      </c>
      <c r="K536" s="1">
        <v>1</v>
      </c>
      <c r="L536" s="1">
        <v>11</v>
      </c>
      <c r="M536" s="1">
        <v>91</v>
      </c>
      <c r="N536" s="1">
        <v>4.6594982078853002</v>
      </c>
      <c r="O536" s="1" t="s">
        <v>6006</v>
      </c>
      <c r="P536" s="1"/>
      <c r="Q536" s="1"/>
    </row>
    <row r="537" spans="1:17" x14ac:dyDescent="0.3">
      <c r="A537" s="1" t="s">
        <v>5701</v>
      </c>
      <c r="B537" s="1" t="s">
        <v>5768</v>
      </c>
      <c r="C537" s="1">
        <v>3</v>
      </c>
      <c r="D537" s="1" t="s">
        <v>5999</v>
      </c>
      <c r="E537" s="1">
        <v>3</v>
      </c>
      <c r="F537" s="1" t="s">
        <v>6005</v>
      </c>
      <c r="G537" s="1" t="s">
        <v>5819</v>
      </c>
      <c r="H537" s="1" t="s">
        <v>5820</v>
      </c>
      <c r="I537" s="1" t="b">
        <v>0</v>
      </c>
      <c r="J537" s="1">
        <v>0</v>
      </c>
      <c r="K537" s="1">
        <v>3</v>
      </c>
      <c r="L537" s="1">
        <v>8</v>
      </c>
      <c r="M537" s="1">
        <v>44</v>
      </c>
      <c r="N537" s="1">
        <v>2.2529441884280499</v>
      </c>
      <c r="O537" s="1" t="s">
        <v>5833</v>
      </c>
      <c r="P537" s="1"/>
      <c r="Q537" s="1"/>
    </row>
    <row r="538" spans="1:17" x14ac:dyDescent="0.3">
      <c r="A538" s="1" t="s">
        <v>5701</v>
      </c>
      <c r="B538" s="1" t="s">
        <v>5768</v>
      </c>
      <c r="C538" s="1">
        <v>3</v>
      </c>
      <c r="D538" s="1" t="s">
        <v>5999</v>
      </c>
      <c r="E538" s="1">
        <v>4</v>
      </c>
      <c r="F538" s="1" t="s">
        <v>6007</v>
      </c>
      <c r="G538" s="1" t="s">
        <v>5801</v>
      </c>
      <c r="H538" s="1" t="s">
        <v>5799</v>
      </c>
      <c r="I538" s="1" t="b">
        <v>0</v>
      </c>
      <c r="J538" s="1">
        <v>1</v>
      </c>
      <c r="K538" s="1">
        <v>0</v>
      </c>
      <c r="L538" s="1">
        <v>0</v>
      </c>
      <c r="M538" s="1">
        <v>66</v>
      </c>
      <c r="N538" s="1">
        <v>59.459459459459403</v>
      </c>
      <c r="O538" s="1" t="s">
        <v>5802</v>
      </c>
      <c r="P538" s="1"/>
      <c r="Q538" s="1"/>
    </row>
    <row r="539" spans="1:17" x14ac:dyDescent="0.3">
      <c r="A539" s="1" t="s">
        <v>5701</v>
      </c>
      <c r="B539" s="1" t="s">
        <v>5768</v>
      </c>
      <c r="C539" s="1">
        <v>3</v>
      </c>
      <c r="D539" s="1" t="s">
        <v>5999</v>
      </c>
      <c r="E539" s="1">
        <v>4</v>
      </c>
      <c r="F539" s="1" t="s">
        <v>6007</v>
      </c>
      <c r="G539" s="1" t="s">
        <v>5803</v>
      </c>
      <c r="H539" s="1" t="s">
        <v>5804</v>
      </c>
      <c r="I539" s="1" t="b">
        <v>0</v>
      </c>
      <c r="J539" s="1">
        <v>0</v>
      </c>
      <c r="K539" s="1">
        <v>1</v>
      </c>
      <c r="L539" s="1">
        <v>0</v>
      </c>
      <c r="M539" s="1">
        <v>5</v>
      </c>
      <c r="N539" s="1">
        <v>4.5045045045045002</v>
      </c>
      <c r="O539" s="1" t="s">
        <v>5805</v>
      </c>
      <c r="P539" s="1"/>
      <c r="Q539" s="1"/>
    </row>
    <row r="540" spans="1:17" x14ac:dyDescent="0.3">
      <c r="A540" s="1" t="s">
        <v>5701</v>
      </c>
      <c r="B540" s="1" t="s">
        <v>5768</v>
      </c>
      <c r="C540" s="1">
        <v>3</v>
      </c>
      <c r="D540" s="1" t="s">
        <v>5999</v>
      </c>
      <c r="E540" s="1">
        <v>4</v>
      </c>
      <c r="F540" s="1" t="s">
        <v>6007</v>
      </c>
      <c r="G540" s="1" t="s">
        <v>5806</v>
      </c>
      <c r="H540" s="1" t="s">
        <v>5807</v>
      </c>
      <c r="I540" s="1" t="b">
        <v>0</v>
      </c>
      <c r="J540" s="1">
        <v>0</v>
      </c>
      <c r="K540" s="1">
        <v>5</v>
      </c>
      <c r="L540" s="1">
        <v>5</v>
      </c>
      <c r="M540" s="1">
        <v>5</v>
      </c>
      <c r="N540" s="1">
        <v>4.5045045045045002</v>
      </c>
      <c r="O540" s="1" t="s">
        <v>5808</v>
      </c>
      <c r="P540" s="1"/>
      <c r="Q540" s="1"/>
    </row>
    <row r="541" spans="1:17" x14ac:dyDescent="0.3">
      <c r="A541" s="1" t="s">
        <v>5701</v>
      </c>
      <c r="B541" s="1" t="s">
        <v>5768</v>
      </c>
      <c r="C541" s="1">
        <v>3</v>
      </c>
      <c r="D541" s="1" t="s">
        <v>5999</v>
      </c>
      <c r="E541" s="1">
        <v>4</v>
      </c>
      <c r="F541" s="1" t="s">
        <v>6007</v>
      </c>
      <c r="G541" s="1" t="s">
        <v>5801</v>
      </c>
      <c r="H541" s="1" t="s">
        <v>5799</v>
      </c>
      <c r="I541" s="1" t="b">
        <v>0</v>
      </c>
      <c r="J541" s="1">
        <v>1</v>
      </c>
      <c r="K541" s="1">
        <v>0</v>
      </c>
      <c r="L541" s="1">
        <v>15</v>
      </c>
      <c r="M541" s="1">
        <v>4</v>
      </c>
      <c r="N541" s="1">
        <v>3.6036036036036001</v>
      </c>
      <c r="O541" s="1" t="s">
        <v>6008</v>
      </c>
      <c r="P541" s="1"/>
      <c r="Q541" s="1"/>
    </row>
    <row r="542" spans="1:17" x14ac:dyDescent="0.3">
      <c r="A542" s="1" t="s">
        <v>5701</v>
      </c>
      <c r="B542" s="1" t="s">
        <v>5768</v>
      </c>
      <c r="C542" s="1">
        <v>3</v>
      </c>
      <c r="D542" s="1" t="s">
        <v>5999</v>
      </c>
      <c r="E542" s="1">
        <v>4</v>
      </c>
      <c r="F542" s="1" t="s">
        <v>6007</v>
      </c>
      <c r="G542" s="1" t="s">
        <v>5814</v>
      </c>
      <c r="H542" s="1" t="s">
        <v>5799</v>
      </c>
      <c r="I542" s="1" t="b">
        <v>1</v>
      </c>
      <c r="J542" s="1">
        <v>0</v>
      </c>
      <c r="K542" s="1">
        <v>0</v>
      </c>
      <c r="L542" s="1">
        <v>0</v>
      </c>
      <c r="M542" s="1">
        <v>4</v>
      </c>
      <c r="N542" s="1">
        <v>3.6036036036036001</v>
      </c>
      <c r="O542" s="1" t="s">
        <v>5815</v>
      </c>
      <c r="P542" s="1"/>
      <c r="Q542" s="1"/>
    </row>
    <row r="543" spans="1:17" x14ac:dyDescent="0.3">
      <c r="A543" s="1" t="s">
        <v>5701</v>
      </c>
      <c r="B543" s="1" t="s">
        <v>5768</v>
      </c>
      <c r="C543" s="1">
        <v>3</v>
      </c>
      <c r="D543" s="1" t="s">
        <v>5999</v>
      </c>
      <c r="E543" s="1">
        <v>4</v>
      </c>
      <c r="F543" s="1" t="s">
        <v>6007</v>
      </c>
      <c r="G543" s="1" t="s">
        <v>5798</v>
      </c>
      <c r="H543" s="1" t="s">
        <v>5799</v>
      </c>
      <c r="I543" s="1" t="b">
        <v>0</v>
      </c>
      <c r="J543" s="1">
        <v>0</v>
      </c>
      <c r="K543" s="1">
        <v>0</v>
      </c>
      <c r="L543" s="1">
        <v>8</v>
      </c>
      <c r="M543" s="1">
        <v>4</v>
      </c>
      <c r="N543" s="1">
        <v>3.6036036036036001</v>
      </c>
      <c r="O543" s="1" t="s">
        <v>5818</v>
      </c>
      <c r="P543" s="1"/>
      <c r="Q543" s="1"/>
    </row>
    <row r="544" spans="1:17" x14ac:dyDescent="0.3">
      <c r="A544" s="1" t="s">
        <v>5701</v>
      </c>
      <c r="B544" s="1" t="s">
        <v>5768</v>
      </c>
      <c r="C544" s="1">
        <v>3</v>
      </c>
      <c r="D544" s="1" t="s">
        <v>5999</v>
      </c>
      <c r="E544" s="1">
        <v>4</v>
      </c>
      <c r="F544" s="1" t="s">
        <v>6007</v>
      </c>
      <c r="G544" s="1" t="s">
        <v>5834</v>
      </c>
      <c r="H544" s="1" t="e">
        <f>------CGCACGGGCCATGGAGCTACGTGGAGGGCGCGGT</f>
        <v>#NAME?</v>
      </c>
      <c r="I544" s="1" t="b">
        <v>0</v>
      </c>
      <c r="J544" s="1">
        <v>2</v>
      </c>
      <c r="K544" s="1">
        <v>19</v>
      </c>
      <c r="L544" s="1">
        <v>12</v>
      </c>
      <c r="M544" s="1">
        <v>2</v>
      </c>
      <c r="N544" s="1">
        <v>1.8018018018018001</v>
      </c>
      <c r="O544" s="1" t="s">
        <v>5923</v>
      </c>
      <c r="P544" s="1"/>
      <c r="Q544" s="1"/>
    </row>
    <row r="545" spans="1:17" x14ac:dyDescent="0.3">
      <c r="A545" s="1" t="s">
        <v>5701</v>
      </c>
      <c r="B545" s="1" t="s">
        <v>5768</v>
      </c>
      <c r="C545" s="1">
        <v>3</v>
      </c>
      <c r="D545" s="1" t="s">
        <v>5999</v>
      </c>
      <c r="E545" s="1">
        <v>4</v>
      </c>
      <c r="F545" s="1" t="s">
        <v>6007</v>
      </c>
      <c r="G545" s="1" t="s">
        <v>5876</v>
      </c>
      <c r="H545" s="1" t="s">
        <v>5799</v>
      </c>
      <c r="I545" s="1" t="b">
        <v>0</v>
      </c>
      <c r="J545" s="1">
        <v>4</v>
      </c>
      <c r="K545" s="1">
        <v>0</v>
      </c>
      <c r="L545" s="1">
        <v>0</v>
      </c>
      <c r="M545" s="1">
        <v>2</v>
      </c>
      <c r="N545" s="1">
        <v>1.8018018018018001</v>
      </c>
      <c r="O545" s="1" t="s">
        <v>5877</v>
      </c>
      <c r="P545" s="1"/>
      <c r="Q545" s="1"/>
    </row>
    <row r="546" spans="1:17" x14ac:dyDescent="0.3">
      <c r="A546" s="1" t="s">
        <v>5701</v>
      </c>
      <c r="B546" s="1" t="s">
        <v>5768</v>
      </c>
      <c r="C546" s="1">
        <v>3</v>
      </c>
      <c r="D546" s="1" t="s">
        <v>5999</v>
      </c>
      <c r="E546" s="1">
        <v>4</v>
      </c>
      <c r="F546" s="1" t="s">
        <v>6007</v>
      </c>
      <c r="G546" s="1" t="s">
        <v>5801</v>
      </c>
      <c r="H546" s="1" t="s">
        <v>5799</v>
      </c>
      <c r="I546" s="1" t="b">
        <v>0</v>
      </c>
      <c r="J546" s="1">
        <v>1</v>
      </c>
      <c r="K546" s="1">
        <v>0</v>
      </c>
      <c r="L546" s="1">
        <v>2</v>
      </c>
      <c r="M546" s="1">
        <v>2</v>
      </c>
      <c r="N546" s="1">
        <v>1.8018018018018001</v>
      </c>
      <c r="O546" s="1" t="s">
        <v>6009</v>
      </c>
      <c r="P546" s="1"/>
      <c r="Q546" s="1"/>
    </row>
    <row r="547" spans="1:17" x14ac:dyDescent="0.3">
      <c r="A547" s="1" t="s">
        <v>5701</v>
      </c>
      <c r="B547" s="1" t="s">
        <v>5768</v>
      </c>
      <c r="C547" s="1">
        <v>3</v>
      </c>
      <c r="D547" s="1" t="s">
        <v>5999</v>
      </c>
      <c r="E547" s="1">
        <v>4</v>
      </c>
      <c r="F547" s="1" t="s">
        <v>6007</v>
      </c>
      <c r="G547" s="1" t="s">
        <v>5803</v>
      </c>
      <c r="H547" s="1" t="s">
        <v>5828</v>
      </c>
      <c r="I547" s="1" t="b">
        <v>0</v>
      </c>
      <c r="J547" s="1">
        <v>0</v>
      </c>
      <c r="K547" s="1">
        <v>1</v>
      </c>
      <c r="L547" s="1">
        <v>0</v>
      </c>
      <c r="M547" s="1">
        <v>2</v>
      </c>
      <c r="N547" s="1">
        <v>1.8018018018018001</v>
      </c>
      <c r="O547" s="1" t="s">
        <v>5829</v>
      </c>
      <c r="P547" s="1"/>
      <c r="Q547" s="1"/>
    </row>
    <row r="548" spans="1:17" x14ac:dyDescent="0.3">
      <c r="A548" s="1" t="s">
        <v>5701</v>
      </c>
      <c r="B548" s="1" t="s">
        <v>5768</v>
      </c>
      <c r="C548" s="1">
        <v>3</v>
      </c>
      <c r="D548" s="1" t="s">
        <v>5999</v>
      </c>
      <c r="E548" s="1">
        <v>5</v>
      </c>
      <c r="F548" s="1" t="s">
        <v>6010</v>
      </c>
      <c r="G548" s="1" t="s">
        <v>5806</v>
      </c>
      <c r="H548" s="1" t="s">
        <v>5807</v>
      </c>
      <c r="I548" s="1" t="b">
        <v>0</v>
      </c>
      <c r="J548" s="1">
        <v>0</v>
      </c>
      <c r="K548" s="1">
        <v>5</v>
      </c>
      <c r="L548" s="1">
        <v>5</v>
      </c>
      <c r="M548" s="1">
        <v>175</v>
      </c>
      <c r="N548" s="1">
        <v>23.056653491435998</v>
      </c>
      <c r="O548" s="1" t="s">
        <v>5808</v>
      </c>
      <c r="P548" s="1"/>
      <c r="Q548" s="1"/>
    </row>
    <row r="549" spans="1:17" x14ac:dyDescent="0.3">
      <c r="A549" s="1" t="s">
        <v>5701</v>
      </c>
      <c r="B549" s="1" t="s">
        <v>5768</v>
      </c>
      <c r="C549" s="1">
        <v>3</v>
      </c>
      <c r="D549" s="1" t="s">
        <v>5999</v>
      </c>
      <c r="E549" s="1">
        <v>5</v>
      </c>
      <c r="F549" s="1" t="s">
        <v>6010</v>
      </c>
      <c r="G549" s="1" t="s">
        <v>5814</v>
      </c>
      <c r="H549" s="1" t="s">
        <v>5799</v>
      </c>
      <c r="I549" s="1" t="b">
        <v>1</v>
      </c>
      <c r="J549" s="1">
        <v>0</v>
      </c>
      <c r="K549" s="1">
        <v>0</v>
      </c>
      <c r="L549" s="1">
        <v>0</v>
      </c>
      <c r="M549" s="1">
        <v>107</v>
      </c>
      <c r="N549" s="1">
        <v>14.097496706192301</v>
      </c>
      <c r="O549" s="1" t="s">
        <v>5815</v>
      </c>
      <c r="P549" s="1"/>
      <c r="Q549" s="1"/>
    </row>
    <row r="550" spans="1:17" x14ac:dyDescent="0.3">
      <c r="A550" s="1" t="s">
        <v>5701</v>
      </c>
      <c r="B550" s="1" t="s">
        <v>5768</v>
      </c>
      <c r="C550" s="1">
        <v>3</v>
      </c>
      <c r="D550" s="1" t="s">
        <v>5999</v>
      </c>
      <c r="E550" s="1">
        <v>5</v>
      </c>
      <c r="F550" s="1" t="s">
        <v>6010</v>
      </c>
      <c r="G550" s="1" t="s">
        <v>5801</v>
      </c>
      <c r="H550" s="1" t="s">
        <v>5799</v>
      </c>
      <c r="I550" s="1" t="b">
        <v>0</v>
      </c>
      <c r="J550" s="1">
        <v>1</v>
      </c>
      <c r="K550" s="1">
        <v>0</v>
      </c>
      <c r="L550" s="1">
        <v>0</v>
      </c>
      <c r="M550" s="1">
        <v>98</v>
      </c>
      <c r="N550" s="1">
        <v>12.911725955204201</v>
      </c>
      <c r="O550" s="1" t="s">
        <v>5802</v>
      </c>
      <c r="P550" s="1"/>
      <c r="Q550" s="1"/>
    </row>
    <row r="551" spans="1:17" x14ac:dyDescent="0.3">
      <c r="A551" s="1" t="s">
        <v>5701</v>
      </c>
      <c r="B551" s="1" t="s">
        <v>5768</v>
      </c>
      <c r="C551" s="1">
        <v>3</v>
      </c>
      <c r="D551" s="1" t="s">
        <v>5999</v>
      </c>
      <c r="E551" s="1">
        <v>5</v>
      </c>
      <c r="F551" s="1" t="s">
        <v>6010</v>
      </c>
      <c r="G551" s="1" t="s">
        <v>5803</v>
      </c>
      <c r="H551" s="1" t="s">
        <v>5804</v>
      </c>
      <c r="I551" s="1" t="b">
        <v>0</v>
      </c>
      <c r="J551" s="1">
        <v>0</v>
      </c>
      <c r="K551" s="1">
        <v>1</v>
      </c>
      <c r="L551" s="1">
        <v>0</v>
      </c>
      <c r="M551" s="1">
        <v>62</v>
      </c>
      <c r="N551" s="1">
        <v>8.1686429512516394</v>
      </c>
      <c r="O551" s="1" t="s">
        <v>5805</v>
      </c>
      <c r="P551" s="1"/>
      <c r="Q551" s="1"/>
    </row>
    <row r="552" spans="1:17" x14ac:dyDescent="0.3">
      <c r="A552" s="1" t="s">
        <v>5701</v>
      </c>
      <c r="B552" s="1" t="s">
        <v>5768</v>
      </c>
      <c r="C552" s="1">
        <v>3</v>
      </c>
      <c r="D552" s="1" t="s">
        <v>5999</v>
      </c>
      <c r="E552" s="1">
        <v>5</v>
      </c>
      <c r="F552" s="1" t="s">
        <v>6010</v>
      </c>
      <c r="G552" s="1" t="s">
        <v>5803</v>
      </c>
      <c r="H552" s="1" t="s">
        <v>5828</v>
      </c>
      <c r="I552" s="1" t="b">
        <v>0</v>
      </c>
      <c r="J552" s="1">
        <v>0</v>
      </c>
      <c r="K552" s="1">
        <v>1</v>
      </c>
      <c r="L552" s="1">
        <v>0</v>
      </c>
      <c r="M552" s="1">
        <v>46</v>
      </c>
      <c r="N552" s="1">
        <v>6.0606060606060597</v>
      </c>
      <c r="O552" s="1" t="s">
        <v>5829</v>
      </c>
      <c r="P552" s="1"/>
      <c r="Q552" s="1"/>
    </row>
    <row r="553" spans="1:17" x14ac:dyDescent="0.3">
      <c r="A553" s="1" t="s">
        <v>5701</v>
      </c>
      <c r="B553" s="1" t="s">
        <v>5768</v>
      </c>
      <c r="C553" s="1">
        <v>3</v>
      </c>
      <c r="D553" s="1" t="s">
        <v>5999</v>
      </c>
      <c r="E553" s="1">
        <v>5</v>
      </c>
      <c r="F553" s="1" t="s">
        <v>6010</v>
      </c>
      <c r="G553" s="1" t="s">
        <v>5819</v>
      </c>
      <c r="H553" s="1" t="s">
        <v>5820</v>
      </c>
      <c r="I553" s="1" t="b">
        <v>0</v>
      </c>
      <c r="J553" s="1">
        <v>0</v>
      </c>
      <c r="K553" s="1">
        <v>3</v>
      </c>
      <c r="L553" s="1">
        <v>8</v>
      </c>
      <c r="M553" s="1">
        <v>22</v>
      </c>
      <c r="N553" s="1">
        <v>2.8985507246376798</v>
      </c>
      <c r="O553" s="1" t="s">
        <v>5833</v>
      </c>
      <c r="P553" s="1"/>
      <c r="Q553" s="1"/>
    </row>
    <row r="554" spans="1:17" x14ac:dyDescent="0.3">
      <c r="A554" s="1" t="s">
        <v>5701</v>
      </c>
      <c r="B554" s="1" t="s">
        <v>5768</v>
      </c>
      <c r="C554" s="1">
        <v>3</v>
      </c>
      <c r="D554" s="1" t="s">
        <v>5999</v>
      </c>
      <c r="E554" s="1">
        <v>5</v>
      </c>
      <c r="F554" s="1" t="s">
        <v>6010</v>
      </c>
      <c r="G554" s="1" t="s">
        <v>5798</v>
      </c>
      <c r="H554" s="1" t="s">
        <v>5799</v>
      </c>
      <c r="I554" s="1" t="b">
        <v>0</v>
      </c>
      <c r="J554" s="1">
        <v>0</v>
      </c>
      <c r="K554" s="1">
        <v>0</v>
      </c>
      <c r="L554" s="1">
        <v>8</v>
      </c>
      <c r="M554" s="1">
        <v>19</v>
      </c>
      <c r="N554" s="1">
        <v>2.5032938076416298</v>
      </c>
      <c r="O554" s="1" t="s">
        <v>5818</v>
      </c>
      <c r="P554" s="1"/>
      <c r="Q554" s="1"/>
    </row>
    <row r="555" spans="1:17" x14ac:dyDescent="0.3">
      <c r="A555" s="1" t="s">
        <v>5701</v>
      </c>
      <c r="B555" s="1" t="s">
        <v>5768</v>
      </c>
      <c r="C555" s="1">
        <v>3</v>
      </c>
      <c r="D555" s="1" t="s">
        <v>5999</v>
      </c>
      <c r="E555" s="1">
        <v>5</v>
      </c>
      <c r="F555" s="1" t="s">
        <v>6010</v>
      </c>
      <c r="G555" s="1" t="s">
        <v>5806</v>
      </c>
      <c r="H555" s="1" t="s">
        <v>5807</v>
      </c>
      <c r="I555" s="1" t="b">
        <v>0</v>
      </c>
      <c r="J555" s="1">
        <v>0</v>
      </c>
      <c r="K555" s="1">
        <v>5</v>
      </c>
      <c r="L555" s="1">
        <v>6</v>
      </c>
      <c r="M555" s="1">
        <v>18</v>
      </c>
      <c r="N555" s="1">
        <v>2.3715415019762802</v>
      </c>
      <c r="O555" s="1" t="s">
        <v>6011</v>
      </c>
      <c r="P555" s="1"/>
      <c r="Q555" s="1"/>
    </row>
    <row r="556" spans="1:17" x14ac:dyDescent="0.3">
      <c r="A556" s="1" t="s">
        <v>5701</v>
      </c>
      <c r="B556" s="1" t="s">
        <v>5768</v>
      </c>
      <c r="C556" s="1">
        <v>3</v>
      </c>
      <c r="D556" s="1" t="s">
        <v>5999</v>
      </c>
      <c r="E556" s="1">
        <v>5</v>
      </c>
      <c r="F556" s="1" t="s">
        <v>6010</v>
      </c>
      <c r="G556" s="1" t="s">
        <v>5801</v>
      </c>
      <c r="H556" s="1" t="s">
        <v>5799</v>
      </c>
      <c r="I556" s="1" t="b">
        <v>0</v>
      </c>
      <c r="J556" s="1">
        <v>1</v>
      </c>
      <c r="K556" s="1">
        <v>0</v>
      </c>
      <c r="L556" s="1">
        <v>0</v>
      </c>
      <c r="M556" s="1">
        <v>12</v>
      </c>
      <c r="N556" s="1">
        <v>1.5810276679841899</v>
      </c>
      <c r="O556" s="1" t="s">
        <v>5862</v>
      </c>
      <c r="P556" s="1"/>
      <c r="Q556" s="1"/>
    </row>
    <row r="557" spans="1:17" x14ac:dyDescent="0.3">
      <c r="A557" s="1" t="s">
        <v>5701</v>
      </c>
      <c r="B557" s="1" t="s">
        <v>5768</v>
      </c>
      <c r="C557" s="1">
        <v>3</v>
      </c>
      <c r="D557" s="1" t="s">
        <v>5999</v>
      </c>
      <c r="E557" s="1">
        <v>5</v>
      </c>
      <c r="F557" s="1" t="s">
        <v>6010</v>
      </c>
      <c r="G557" s="1" t="s">
        <v>5810</v>
      </c>
      <c r="H557" s="1" t="s">
        <v>5799</v>
      </c>
      <c r="I557" s="1" t="b">
        <v>0</v>
      </c>
      <c r="J557" s="1">
        <v>2</v>
      </c>
      <c r="K557" s="1">
        <v>0</v>
      </c>
      <c r="L557" s="1">
        <v>0</v>
      </c>
      <c r="M557" s="1">
        <v>12</v>
      </c>
      <c r="N557" s="1">
        <v>1.5810276679841899</v>
      </c>
      <c r="O557" s="1" t="s">
        <v>5856</v>
      </c>
      <c r="P557" s="1"/>
      <c r="Q557" s="1"/>
    </row>
    <row r="558" spans="1:17" x14ac:dyDescent="0.3">
      <c r="A558" s="1" t="s">
        <v>5701</v>
      </c>
      <c r="B558" s="1" t="s">
        <v>5768</v>
      </c>
      <c r="C558" s="1">
        <v>3</v>
      </c>
      <c r="D558" s="1" t="s">
        <v>5999</v>
      </c>
      <c r="E558" s="1">
        <v>5</v>
      </c>
      <c r="F558" s="1" t="s">
        <v>6010</v>
      </c>
      <c r="G558" s="1" t="s">
        <v>5803</v>
      </c>
      <c r="H558" s="1" t="s">
        <v>5828</v>
      </c>
      <c r="I558" s="1" t="b">
        <v>0</v>
      </c>
      <c r="J558" s="1">
        <v>0</v>
      </c>
      <c r="K558" s="1">
        <v>1</v>
      </c>
      <c r="L558" s="1">
        <v>0</v>
      </c>
      <c r="M558" s="1">
        <v>12</v>
      </c>
      <c r="N558" s="1">
        <v>1.5810276679841899</v>
      </c>
      <c r="O558" s="1" t="s">
        <v>5842</v>
      </c>
      <c r="P558" s="1"/>
      <c r="Q558" s="1"/>
    </row>
    <row r="559" spans="1:17" x14ac:dyDescent="0.3">
      <c r="A559" s="1" t="s">
        <v>5701</v>
      </c>
      <c r="B559" s="1" t="s">
        <v>5768</v>
      </c>
      <c r="C559" s="1">
        <v>3</v>
      </c>
      <c r="D559" s="1" t="s">
        <v>5999</v>
      </c>
      <c r="E559" s="1">
        <v>5</v>
      </c>
      <c r="F559" s="1" t="s">
        <v>6010</v>
      </c>
      <c r="G559" s="1" t="s">
        <v>5798</v>
      </c>
      <c r="H559" s="1" t="s">
        <v>5799</v>
      </c>
      <c r="I559" s="1" t="b">
        <v>0</v>
      </c>
      <c r="J559" s="1">
        <v>0</v>
      </c>
      <c r="K559" s="1">
        <v>0</v>
      </c>
      <c r="L559" s="1">
        <v>9</v>
      </c>
      <c r="M559" s="1">
        <v>11</v>
      </c>
      <c r="N559" s="1">
        <v>1.4492753623188399</v>
      </c>
      <c r="O559" s="1" t="s">
        <v>5813</v>
      </c>
      <c r="P559" s="1"/>
      <c r="Q559" s="1"/>
    </row>
    <row r="560" spans="1:17" x14ac:dyDescent="0.3">
      <c r="A560" s="1" t="s">
        <v>5701</v>
      </c>
      <c r="B560" s="1" t="s">
        <v>5768</v>
      </c>
      <c r="C560" s="1">
        <v>3</v>
      </c>
      <c r="D560" s="1" t="s">
        <v>5999</v>
      </c>
      <c r="E560" s="1">
        <v>5</v>
      </c>
      <c r="F560" s="1" t="s">
        <v>6010</v>
      </c>
      <c r="G560" s="1" t="s">
        <v>5834</v>
      </c>
      <c r="H560" s="1" t="s">
        <v>5799</v>
      </c>
      <c r="I560" s="1" t="b">
        <v>0</v>
      </c>
      <c r="J560" s="1">
        <v>10</v>
      </c>
      <c r="K560" s="1">
        <v>0</v>
      </c>
      <c r="L560" s="1">
        <v>0</v>
      </c>
      <c r="M560" s="1">
        <v>8</v>
      </c>
      <c r="N560" s="1">
        <v>1.0540184453227901</v>
      </c>
      <c r="O560" s="1" t="s">
        <v>5966</v>
      </c>
      <c r="P560" s="1"/>
      <c r="Q560" s="1"/>
    </row>
    <row r="561" spans="1:17" x14ac:dyDescent="0.3">
      <c r="A561" s="1" t="s">
        <v>5701</v>
      </c>
      <c r="B561" s="1" t="s">
        <v>5768</v>
      </c>
      <c r="C561" s="1">
        <v>3</v>
      </c>
      <c r="D561" s="1" t="s">
        <v>5999</v>
      </c>
      <c r="E561" s="1">
        <v>5</v>
      </c>
      <c r="F561" s="1" t="s">
        <v>6010</v>
      </c>
      <c r="G561" s="1" t="s">
        <v>5798</v>
      </c>
      <c r="H561" s="1" t="s">
        <v>5799</v>
      </c>
      <c r="I561" s="1" t="b">
        <v>0</v>
      </c>
      <c r="J561" s="1">
        <v>0</v>
      </c>
      <c r="K561" s="1">
        <v>0</v>
      </c>
      <c r="L561" s="1">
        <v>9</v>
      </c>
      <c r="M561" s="1">
        <v>8</v>
      </c>
      <c r="N561" s="1">
        <v>1.0540184453227901</v>
      </c>
      <c r="O561" s="1" t="s">
        <v>5800</v>
      </c>
      <c r="P561" s="1"/>
      <c r="Q561" s="1"/>
    </row>
    <row r="562" spans="1:17" x14ac:dyDescent="0.3">
      <c r="A562" s="1" t="s">
        <v>5701</v>
      </c>
      <c r="B562" s="1" t="s">
        <v>5768</v>
      </c>
      <c r="C562" s="1">
        <v>3</v>
      </c>
      <c r="D562" s="1" t="s">
        <v>5999</v>
      </c>
      <c r="E562" s="1">
        <v>5</v>
      </c>
      <c r="F562" s="1" t="s">
        <v>6010</v>
      </c>
      <c r="G562" s="1" t="s">
        <v>5840</v>
      </c>
      <c r="H562" s="1" t="s">
        <v>5799</v>
      </c>
      <c r="I562" s="1" t="b">
        <v>0</v>
      </c>
      <c r="J562" s="1">
        <v>5</v>
      </c>
      <c r="K562" s="1">
        <v>0</v>
      </c>
      <c r="L562" s="1">
        <v>0</v>
      </c>
      <c r="M562" s="1">
        <v>8</v>
      </c>
      <c r="N562" s="1">
        <v>1.0540184453227901</v>
      </c>
      <c r="O562" s="1" t="s">
        <v>5964</v>
      </c>
      <c r="P562" s="1"/>
      <c r="Q562" s="1"/>
    </row>
    <row r="563" spans="1:17" x14ac:dyDescent="0.3">
      <c r="A563" s="1" t="s">
        <v>5701</v>
      </c>
      <c r="B563" s="1" t="s">
        <v>5768</v>
      </c>
      <c r="C563" s="1">
        <v>3</v>
      </c>
      <c r="D563" s="1" t="s">
        <v>5999</v>
      </c>
      <c r="E563" s="1">
        <v>6</v>
      </c>
      <c r="F563" s="1" t="s">
        <v>6012</v>
      </c>
      <c r="G563" s="1" t="s">
        <v>5834</v>
      </c>
      <c r="H563" s="1" t="s">
        <v>5799</v>
      </c>
      <c r="I563" s="1" t="b">
        <v>0</v>
      </c>
      <c r="J563" s="1">
        <v>6</v>
      </c>
      <c r="K563" s="1">
        <v>0</v>
      </c>
      <c r="L563" s="1">
        <v>0</v>
      </c>
      <c r="M563" s="1">
        <v>18</v>
      </c>
      <c r="N563" s="1">
        <v>33.962264150943398</v>
      </c>
      <c r="O563" s="1" t="s">
        <v>5857</v>
      </c>
      <c r="P563" s="1"/>
      <c r="Q563" s="1"/>
    </row>
    <row r="564" spans="1:17" x14ac:dyDescent="0.3">
      <c r="A564" s="1" t="s">
        <v>5701</v>
      </c>
      <c r="B564" s="1" t="s">
        <v>5768</v>
      </c>
      <c r="C564" s="1">
        <v>3</v>
      </c>
      <c r="D564" s="1" t="s">
        <v>5999</v>
      </c>
      <c r="E564" s="1">
        <v>6</v>
      </c>
      <c r="F564" s="1" t="s">
        <v>6012</v>
      </c>
      <c r="G564" s="1" t="s">
        <v>5803</v>
      </c>
      <c r="H564" s="1" t="s">
        <v>5828</v>
      </c>
      <c r="I564" s="1" t="b">
        <v>0</v>
      </c>
      <c r="J564" s="1">
        <v>0</v>
      </c>
      <c r="K564" s="1">
        <v>1</v>
      </c>
      <c r="L564" s="1">
        <v>0</v>
      </c>
      <c r="M564" s="1">
        <v>15</v>
      </c>
      <c r="N564" s="1">
        <v>28.301886792452802</v>
      </c>
      <c r="O564" s="1" t="s">
        <v>5829</v>
      </c>
      <c r="P564" s="1"/>
      <c r="Q564" s="1"/>
    </row>
    <row r="565" spans="1:17" x14ac:dyDescent="0.3">
      <c r="A565" s="1" t="s">
        <v>5701</v>
      </c>
      <c r="B565" s="1" t="s">
        <v>5768</v>
      </c>
      <c r="C565" s="1">
        <v>3</v>
      </c>
      <c r="D565" s="1" t="s">
        <v>5999</v>
      </c>
      <c r="E565" s="1">
        <v>6</v>
      </c>
      <c r="F565" s="1" t="s">
        <v>6012</v>
      </c>
      <c r="G565" s="1" t="s">
        <v>5806</v>
      </c>
      <c r="H565" s="1" t="s">
        <v>5807</v>
      </c>
      <c r="I565" s="1" t="b">
        <v>0</v>
      </c>
      <c r="J565" s="1">
        <v>0</v>
      </c>
      <c r="K565" s="1">
        <v>5</v>
      </c>
      <c r="L565" s="1">
        <v>5</v>
      </c>
      <c r="M565" s="1">
        <v>7</v>
      </c>
      <c r="N565" s="1">
        <v>13.207547169811299</v>
      </c>
      <c r="O565" s="1" t="s">
        <v>5808</v>
      </c>
      <c r="P565" s="1"/>
      <c r="Q565" s="1"/>
    </row>
    <row r="566" spans="1:17" x14ac:dyDescent="0.3">
      <c r="A566" s="1" t="s">
        <v>5701</v>
      </c>
      <c r="B566" s="1" t="s">
        <v>5768</v>
      </c>
      <c r="C566" s="1">
        <v>3</v>
      </c>
      <c r="D566" s="1" t="s">
        <v>5999</v>
      </c>
      <c r="E566" s="1">
        <v>6</v>
      </c>
      <c r="F566" s="1" t="s">
        <v>6012</v>
      </c>
      <c r="G566" s="1" t="s">
        <v>5798</v>
      </c>
      <c r="H566" s="1" t="s">
        <v>5799</v>
      </c>
      <c r="I566" s="1" t="b">
        <v>0</v>
      </c>
      <c r="J566" s="1">
        <v>0</v>
      </c>
      <c r="K566" s="1">
        <v>0</v>
      </c>
      <c r="L566" s="1">
        <v>9</v>
      </c>
      <c r="M566" s="1">
        <v>2</v>
      </c>
      <c r="N566" s="1">
        <v>3.7735849056603699</v>
      </c>
      <c r="O566" s="1" t="s">
        <v>5813</v>
      </c>
      <c r="P566" s="1"/>
      <c r="Q566" s="1"/>
    </row>
    <row r="567" spans="1:17" x14ac:dyDescent="0.3">
      <c r="A567" s="1" t="s">
        <v>5701</v>
      </c>
      <c r="B567" s="1" t="s">
        <v>5768</v>
      </c>
      <c r="C567" s="1">
        <v>3</v>
      </c>
      <c r="D567" s="1" t="s">
        <v>5999</v>
      </c>
      <c r="E567" s="1">
        <v>6</v>
      </c>
      <c r="F567" s="1" t="s">
        <v>6012</v>
      </c>
      <c r="G567" s="1" t="s">
        <v>5798</v>
      </c>
      <c r="H567" s="1" t="s">
        <v>5799</v>
      </c>
      <c r="I567" s="1" t="b">
        <v>0</v>
      </c>
      <c r="J567" s="1">
        <v>0</v>
      </c>
      <c r="K567" s="1">
        <v>0</v>
      </c>
      <c r="L567" s="1">
        <v>8</v>
      </c>
      <c r="M567" s="1">
        <v>2</v>
      </c>
      <c r="N567" s="1">
        <v>3.7735849056603699</v>
      </c>
      <c r="O567" s="1" t="s">
        <v>5818</v>
      </c>
      <c r="P567" s="1"/>
      <c r="Q567" s="1"/>
    </row>
    <row r="568" spans="1:17" x14ac:dyDescent="0.3">
      <c r="A568" s="1" t="s">
        <v>5701</v>
      </c>
      <c r="B568" s="1" t="s">
        <v>5768</v>
      </c>
      <c r="C568" s="1">
        <v>3</v>
      </c>
      <c r="D568" s="1" t="s">
        <v>5999</v>
      </c>
      <c r="E568" s="1">
        <v>6</v>
      </c>
      <c r="F568" s="1" t="s">
        <v>6012</v>
      </c>
      <c r="G568" s="1" t="s">
        <v>5806</v>
      </c>
      <c r="H568" s="1" t="s">
        <v>6013</v>
      </c>
      <c r="I568" s="1" t="b">
        <v>0</v>
      </c>
      <c r="J568" s="1">
        <v>0</v>
      </c>
      <c r="K568" s="1">
        <v>5</v>
      </c>
      <c r="L568" s="1">
        <v>6</v>
      </c>
      <c r="M568" s="1">
        <v>1</v>
      </c>
      <c r="N568" s="1">
        <v>1.88679245283018</v>
      </c>
      <c r="O568" s="1" t="s">
        <v>6014</v>
      </c>
      <c r="P568" s="1"/>
      <c r="Q568" s="1"/>
    </row>
    <row r="569" spans="1:17" x14ac:dyDescent="0.3">
      <c r="A569" s="1" t="s">
        <v>5701</v>
      </c>
      <c r="B569" s="1" t="s">
        <v>5768</v>
      </c>
      <c r="C569" s="1">
        <v>3</v>
      </c>
      <c r="D569" s="1" t="s">
        <v>5999</v>
      </c>
      <c r="E569" s="1">
        <v>6</v>
      </c>
      <c r="F569" s="1" t="s">
        <v>6012</v>
      </c>
      <c r="G569" s="1" t="s">
        <v>5851</v>
      </c>
      <c r="H569" s="1" t="s">
        <v>5807</v>
      </c>
      <c r="I569" s="1" t="b">
        <v>0</v>
      </c>
      <c r="J569" s="1">
        <v>4</v>
      </c>
      <c r="K569" s="1">
        <v>5</v>
      </c>
      <c r="L569" s="1">
        <v>5</v>
      </c>
      <c r="M569" s="1">
        <v>1</v>
      </c>
      <c r="N569" s="1">
        <v>1.88679245283018</v>
      </c>
      <c r="O569" s="1" t="s">
        <v>6015</v>
      </c>
      <c r="P569" s="1"/>
      <c r="Q569" s="1"/>
    </row>
    <row r="570" spans="1:17" x14ac:dyDescent="0.3">
      <c r="A570" s="1" t="s">
        <v>5701</v>
      </c>
      <c r="B570" s="1" t="s">
        <v>5768</v>
      </c>
      <c r="C570" s="1">
        <v>3</v>
      </c>
      <c r="D570" s="1" t="s">
        <v>5999</v>
      </c>
      <c r="E570" s="1">
        <v>6</v>
      </c>
      <c r="F570" s="1" t="s">
        <v>6012</v>
      </c>
      <c r="G570" s="1" t="s">
        <v>5801</v>
      </c>
      <c r="H570" s="1" t="s">
        <v>5799</v>
      </c>
      <c r="I570" s="1" t="b">
        <v>0</v>
      </c>
      <c r="J570" s="1">
        <v>1</v>
      </c>
      <c r="K570" s="1">
        <v>0</v>
      </c>
      <c r="L570" s="1">
        <v>0</v>
      </c>
      <c r="M570" s="1">
        <v>1</v>
      </c>
      <c r="N570" s="1">
        <v>1.88679245283018</v>
      </c>
      <c r="O570" s="1" t="s">
        <v>5802</v>
      </c>
      <c r="P570" s="1"/>
      <c r="Q570" s="1"/>
    </row>
    <row r="571" spans="1:17" x14ac:dyDescent="0.3">
      <c r="A571" s="1" t="s">
        <v>5701</v>
      </c>
      <c r="B571" s="1" t="s">
        <v>5768</v>
      </c>
      <c r="C571" s="1">
        <v>3</v>
      </c>
      <c r="D571" s="1" t="s">
        <v>5999</v>
      </c>
      <c r="E571" s="1">
        <v>6</v>
      </c>
      <c r="F571" s="1" t="s">
        <v>6012</v>
      </c>
      <c r="G571" s="1" t="s">
        <v>5851</v>
      </c>
      <c r="H571" s="1" t="s">
        <v>5807</v>
      </c>
      <c r="I571" s="1" t="b">
        <v>0</v>
      </c>
      <c r="J571" s="1">
        <v>1</v>
      </c>
      <c r="K571" s="1">
        <v>5</v>
      </c>
      <c r="L571" s="1">
        <v>5</v>
      </c>
      <c r="M571" s="1">
        <v>1</v>
      </c>
      <c r="N571" s="1">
        <v>1.88679245283018</v>
      </c>
      <c r="O571" s="1" t="s">
        <v>5852</v>
      </c>
      <c r="P571" s="1"/>
      <c r="Q571" s="1"/>
    </row>
    <row r="572" spans="1:17" x14ac:dyDescent="0.3">
      <c r="A572" s="1" t="s">
        <v>5701</v>
      </c>
      <c r="B572" s="1" t="s">
        <v>5768</v>
      </c>
      <c r="C572" s="1">
        <v>3</v>
      </c>
      <c r="D572" s="1" t="s">
        <v>5999</v>
      </c>
      <c r="E572" s="1">
        <v>6</v>
      </c>
      <c r="F572" s="1" t="s">
        <v>6012</v>
      </c>
      <c r="G572" s="1" t="s">
        <v>5803</v>
      </c>
      <c r="H572" s="1" t="s">
        <v>5828</v>
      </c>
      <c r="I572" s="1" t="b">
        <v>0</v>
      </c>
      <c r="J572" s="1">
        <v>0</v>
      </c>
      <c r="K572" s="1">
        <v>1</v>
      </c>
      <c r="L572" s="1">
        <v>2</v>
      </c>
      <c r="M572" s="1">
        <v>1</v>
      </c>
      <c r="N572" s="1">
        <v>1.88679245283018</v>
      </c>
      <c r="O572" s="1" t="s">
        <v>6016</v>
      </c>
      <c r="P572" s="1"/>
      <c r="Q572" s="1"/>
    </row>
    <row r="573" spans="1:17" x14ac:dyDescent="0.3">
      <c r="A573" s="1" t="s">
        <v>5701</v>
      </c>
      <c r="B573" s="1" t="s">
        <v>5768</v>
      </c>
      <c r="C573" s="1">
        <v>3</v>
      </c>
      <c r="D573" s="1" t="s">
        <v>5999</v>
      </c>
      <c r="E573" s="1">
        <v>6</v>
      </c>
      <c r="F573" s="1" t="s">
        <v>6012</v>
      </c>
      <c r="G573" s="1" t="s">
        <v>5798</v>
      </c>
      <c r="H573" s="1" t="s">
        <v>5799</v>
      </c>
      <c r="I573" s="1" t="b">
        <v>0</v>
      </c>
      <c r="J573" s="1">
        <v>0</v>
      </c>
      <c r="K573" s="1">
        <v>0</v>
      </c>
      <c r="L573" s="1">
        <v>9</v>
      </c>
      <c r="M573" s="1">
        <v>1</v>
      </c>
      <c r="N573" s="1">
        <v>1.88679245283018</v>
      </c>
      <c r="O573" s="1" t="s">
        <v>5800</v>
      </c>
      <c r="P573" s="1"/>
      <c r="Q573" s="1"/>
    </row>
    <row r="574" spans="1:17" x14ac:dyDescent="0.3">
      <c r="A574" s="1" t="s">
        <v>5701</v>
      </c>
      <c r="B574" s="1" t="s">
        <v>5768</v>
      </c>
      <c r="C574" s="1">
        <v>3</v>
      </c>
      <c r="D574" s="1" t="s">
        <v>5999</v>
      </c>
      <c r="E574" s="1">
        <v>6</v>
      </c>
      <c r="F574" s="1" t="s">
        <v>6012</v>
      </c>
      <c r="G574" s="1" t="s">
        <v>5819</v>
      </c>
      <c r="H574" s="1" t="s">
        <v>5820</v>
      </c>
      <c r="I574" s="1" t="b">
        <v>0</v>
      </c>
      <c r="J574" s="1">
        <v>0</v>
      </c>
      <c r="K574" s="1">
        <v>3</v>
      </c>
      <c r="L574" s="1">
        <v>8</v>
      </c>
      <c r="M574" s="1">
        <v>1</v>
      </c>
      <c r="N574" s="1">
        <v>1.88679245283018</v>
      </c>
      <c r="O574" s="1" t="s">
        <v>5833</v>
      </c>
      <c r="P574" s="1"/>
      <c r="Q574" s="1"/>
    </row>
    <row r="575" spans="1:17" x14ac:dyDescent="0.3">
      <c r="A575" s="1" t="s">
        <v>5701</v>
      </c>
      <c r="B575" s="1" t="s">
        <v>5768</v>
      </c>
      <c r="C575" s="1">
        <v>3</v>
      </c>
      <c r="D575" s="1" t="s">
        <v>5999</v>
      </c>
      <c r="E575" s="1">
        <v>6</v>
      </c>
      <c r="F575" s="1" t="s">
        <v>6012</v>
      </c>
      <c r="G575" s="1" t="s">
        <v>5803</v>
      </c>
      <c r="H575" s="1" t="s">
        <v>5804</v>
      </c>
      <c r="I575" s="1" t="b">
        <v>0</v>
      </c>
      <c r="J575" s="1">
        <v>0</v>
      </c>
      <c r="K575" s="1">
        <v>1</v>
      </c>
      <c r="L575" s="1">
        <v>0</v>
      </c>
      <c r="M575" s="1">
        <v>1</v>
      </c>
      <c r="N575" s="1">
        <v>1.88679245283018</v>
      </c>
      <c r="O575" s="1" t="s">
        <v>5805</v>
      </c>
      <c r="P575" s="1"/>
      <c r="Q575" s="1"/>
    </row>
    <row r="576" spans="1:17" x14ac:dyDescent="0.3">
      <c r="A576" s="1" t="s">
        <v>5701</v>
      </c>
      <c r="B576" s="1" t="s">
        <v>5768</v>
      </c>
      <c r="C576" s="1">
        <v>3</v>
      </c>
      <c r="D576" s="1" t="s">
        <v>5999</v>
      </c>
      <c r="E576" s="1">
        <v>6</v>
      </c>
      <c r="F576" s="1" t="s">
        <v>6012</v>
      </c>
      <c r="G576" s="1" t="s">
        <v>5803</v>
      </c>
      <c r="H576" s="1" t="s">
        <v>5828</v>
      </c>
      <c r="I576" s="1" t="b">
        <v>0</v>
      </c>
      <c r="J576" s="1">
        <v>0</v>
      </c>
      <c r="K576" s="1">
        <v>1</v>
      </c>
      <c r="L576" s="1">
        <v>1</v>
      </c>
      <c r="M576" s="1">
        <v>1</v>
      </c>
      <c r="N576" s="1">
        <v>1.88679245283018</v>
      </c>
      <c r="O576" s="1" t="s">
        <v>6017</v>
      </c>
      <c r="P576" s="1"/>
      <c r="Q576" s="1"/>
    </row>
    <row r="577" spans="1:17" x14ac:dyDescent="0.3">
      <c r="A577" s="1" t="s">
        <v>5701</v>
      </c>
      <c r="B577" s="1" t="s">
        <v>5768</v>
      </c>
      <c r="C577" s="1">
        <v>3</v>
      </c>
      <c r="D577" s="1" t="s">
        <v>5999</v>
      </c>
      <c r="E577" s="1">
        <v>7</v>
      </c>
      <c r="F577" s="1" t="s">
        <v>6018</v>
      </c>
      <c r="G577" s="1" t="s">
        <v>5806</v>
      </c>
      <c r="H577" s="1" t="s">
        <v>5807</v>
      </c>
      <c r="I577" s="1" t="b">
        <v>0</v>
      </c>
      <c r="J577" s="1">
        <v>0</v>
      </c>
      <c r="K577" s="1">
        <v>5</v>
      </c>
      <c r="L577" s="1">
        <v>5</v>
      </c>
      <c r="M577" s="1">
        <v>684</v>
      </c>
      <c r="N577" s="1">
        <v>33.562315996074503</v>
      </c>
      <c r="O577" s="1" t="s">
        <v>5808</v>
      </c>
      <c r="P577" s="1"/>
      <c r="Q577" s="1"/>
    </row>
    <row r="578" spans="1:17" x14ac:dyDescent="0.3">
      <c r="A578" s="1" t="s">
        <v>5701</v>
      </c>
      <c r="B578" s="1" t="s">
        <v>5768</v>
      </c>
      <c r="C578" s="1">
        <v>3</v>
      </c>
      <c r="D578" s="1" t="s">
        <v>5999</v>
      </c>
      <c r="E578" s="1">
        <v>7</v>
      </c>
      <c r="F578" s="1" t="s">
        <v>6018</v>
      </c>
      <c r="G578" s="1" t="s">
        <v>5803</v>
      </c>
      <c r="H578" s="1" t="s">
        <v>5828</v>
      </c>
      <c r="I578" s="1" t="b">
        <v>0</v>
      </c>
      <c r="J578" s="1">
        <v>0</v>
      </c>
      <c r="K578" s="1">
        <v>1</v>
      </c>
      <c r="L578" s="1">
        <v>0</v>
      </c>
      <c r="M578" s="1">
        <v>575</v>
      </c>
      <c r="N578" s="1">
        <v>28.213935230618201</v>
      </c>
      <c r="O578" s="1" t="s">
        <v>5829</v>
      </c>
      <c r="P578" s="1"/>
      <c r="Q578" s="1"/>
    </row>
    <row r="579" spans="1:17" x14ac:dyDescent="0.3">
      <c r="A579" s="1" t="s">
        <v>5701</v>
      </c>
      <c r="B579" s="1" t="s">
        <v>5768</v>
      </c>
      <c r="C579" s="1">
        <v>3</v>
      </c>
      <c r="D579" s="1" t="s">
        <v>5999</v>
      </c>
      <c r="E579" s="1">
        <v>7</v>
      </c>
      <c r="F579" s="1" t="s">
        <v>6018</v>
      </c>
      <c r="G579" s="1" t="s">
        <v>5798</v>
      </c>
      <c r="H579" s="1" t="s">
        <v>5799</v>
      </c>
      <c r="I579" s="1" t="b">
        <v>0</v>
      </c>
      <c r="J579" s="1">
        <v>0</v>
      </c>
      <c r="K579" s="1">
        <v>0</v>
      </c>
      <c r="L579" s="1">
        <v>9</v>
      </c>
      <c r="M579" s="1">
        <v>168</v>
      </c>
      <c r="N579" s="1">
        <v>8.2433758586849795</v>
      </c>
      <c r="O579" s="1" t="s">
        <v>5813</v>
      </c>
      <c r="P579" s="1"/>
      <c r="Q579" s="1"/>
    </row>
    <row r="580" spans="1:17" x14ac:dyDescent="0.3">
      <c r="A580" s="1" t="s">
        <v>5701</v>
      </c>
      <c r="B580" s="1" t="s">
        <v>5768</v>
      </c>
      <c r="C580" s="1">
        <v>3</v>
      </c>
      <c r="D580" s="1" t="s">
        <v>5999</v>
      </c>
      <c r="E580" s="1">
        <v>7</v>
      </c>
      <c r="F580" s="1" t="s">
        <v>6018</v>
      </c>
      <c r="G580" s="1" t="s">
        <v>5851</v>
      </c>
      <c r="H580" s="1" t="s">
        <v>5807</v>
      </c>
      <c r="I580" s="1" t="b">
        <v>0</v>
      </c>
      <c r="J580" s="1">
        <v>1</v>
      </c>
      <c r="K580" s="1">
        <v>5</v>
      </c>
      <c r="L580" s="1">
        <v>5</v>
      </c>
      <c r="M580" s="1">
        <v>146</v>
      </c>
      <c r="N580" s="1">
        <v>7.1638861629047996</v>
      </c>
      <c r="O580" s="1" t="s">
        <v>5852</v>
      </c>
      <c r="P580" s="1"/>
      <c r="Q580" s="1"/>
    </row>
    <row r="581" spans="1:17" x14ac:dyDescent="0.3">
      <c r="A581" s="1" t="s">
        <v>5701</v>
      </c>
      <c r="B581" s="1" t="s">
        <v>5768</v>
      </c>
      <c r="C581" s="1">
        <v>3</v>
      </c>
      <c r="D581" s="1" t="s">
        <v>5999</v>
      </c>
      <c r="E581" s="1">
        <v>7</v>
      </c>
      <c r="F581" s="1" t="s">
        <v>6018</v>
      </c>
      <c r="G581" s="1" t="s">
        <v>5819</v>
      </c>
      <c r="H581" s="1" t="s">
        <v>5820</v>
      </c>
      <c r="I581" s="1" t="b">
        <v>0</v>
      </c>
      <c r="J581" s="1">
        <v>0</v>
      </c>
      <c r="K581" s="1">
        <v>3</v>
      </c>
      <c r="L581" s="1">
        <v>8</v>
      </c>
      <c r="M581" s="1">
        <v>138</v>
      </c>
      <c r="N581" s="1">
        <v>6.7713444553483697</v>
      </c>
      <c r="O581" s="1" t="s">
        <v>5833</v>
      </c>
      <c r="P581" s="1"/>
      <c r="Q581" s="1"/>
    </row>
    <row r="582" spans="1:17" x14ac:dyDescent="0.3">
      <c r="A582" s="1" t="s">
        <v>5701</v>
      </c>
      <c r="B582" s="1" t="s">
        <v>5768</v>
      </c>
      <c r="C582" s="1">
        <v>3</v>
      </c>
      <c r="D582" s="1" t="s">
        <v>5999</v>
      </c>
      <c r="E582" s="1">
        <v>7</v>
      </c>
      <c r="F582" s="1" t="s">
        <v>6018</v>
      </c>
      <c r="G582" s="1" t="s">
        <v>5798</v>
      </c>
      <c r="H582" s="1" t="s">
        <v>5799</v>
      </c>
      <c r="I582" s="1" t="b">
        <v>0</v>
      </c>
      <c r="J582" s="1">
        <v>0</v>
      </c>
      <c r="K582" s="1">
        <v>0</v>
      </c>
      <c r="L582" s="1">
        <v>8</v>
      </c>
      <c r="M582" s="1">
        <v>63</v>
      </c>
      <c r="N582" s="1">
        <v>3.09126594700686</v>
      </c>
      <c r="O582" s="1" t="s">
        <v>5818</v>
      </c>
      <c r="P582" s="1"/>
      <c r="Q582" s="1"/>
    </row>
    <row r="583" spans="1:17" x14ac:dyDescent="0.3">
      <c r="A583" s="1" t="s">
        <v>5701</v>
      </c>
      <c r="B583" s="1" t="s">
        <v>5768</v>
      </c>
      <c r="C583" s="1">
        <v>3</v>
      </c>
      <c r="D583" s="1" t="s">
        <v>5999</v>
      </c>
      <c r="E583" s="1">
        <v>7</v>
      </c>
      <c r="F583" s="1" t="s">
        <v>6018</v>
      </c>
      <c r="G583" s="1" t="s">
        <v>5798</v>
      </c>
      <c r="H583" s="1" t="s">
        <v>5799</v>
      </c>
      <c r="I583" s="1" t="b">
        <v>0</v>
      </c>
      <c r="J583" s="1">
        <v>0</v>
      </c>
      <c r="K583" s="1">
        <v>0</v>
      </c>
      <c r="L583" s="1">
        <v>9</v>
      </c>
      <c r="M583" s="1">
        <v>33</v>
      </c>
      <c r="N583" s="1">
        <v>1.61923454367026</v>
      </c>
      <c r="O583" s="1" t="s">
        <v>5800</v>
      </c>
      <c r="P583" s="1"/>
      <c r="Q583" s="1"/>
    </row>
    <row r="584" spans="1:17" x14ac:dyDescent="0.3">
      <c r="A584" s="1" t="s">
        <v>5701</v>
      </c>
      <c r="B584" s="1" t="s">
        <v>5768</v>
      </c>
      <c r="C584" s="1">
        <v>3</v>
      </c>
      <c r="D584" s="1" t="s">
        <v>5999</v>
      </c>
      <c r="E584" s="1">
        <v>8</v>
      </c>
      <c r="F584" s="1" t="s">
        <v>6019</v>
      </c>
      <c r="G584" s="1" t="s">
        <v>5834</v>
      </c>
      <c r="H584" s="1" t="s">
        <v>6020</v>
      </c>
      <c r="I584" s="1" t="b">
        <v>0</v>
      </c>
      <c r="J584" s="1">
        <v>0</v>
      </c>
      <c r="K584" s="1">
        <v>11</v>
      </c>
      <c r="L584" s="1">
        <v>14</v>
      </c>
      <c r="M584" s="1">
        <v>88</v>
      </c>
      <c r="N584" s="1">
        <v>46.808510638297797</v>
      </c>
      <c r="O584" s="1" t="s">
        <v>6021</v>
      </c>
      <c r="P584" s="1"/>
      <c r="Q584" s="1"/>
    </row>
    <row r="585" spans="1:17" x14ac:dyDescent="0.3">
      <c r="A585" s="1" t="s">
        <v>5701</v>
      </c>
      <c r="B585" s="1" t="s">
        <v>5768</v>
      </c>
      <c r="C585" s="1">
        <v>3</v>
      </c>
      <c r="D585" s="1" t="s">
        <v>5999</v>
      </c>
      <c r="E585" s="1">
        <v>8</v>
      </c>
      <c r="F585" s="1" t="s">
        <v>6019</v>
      </c>
      <c r="G585" s="1" t="s">
        <v>5851</v>
      </c>
      <c r="H585" s="1" t="s">
        <v>5807</v>
      </c>
      <c r="I585" s="1" t="b">
        <v>0</v>
      </c>
      <c r="J585" s="1">
        <v>1</v>
      </c>
      <c r="K585" s="1">
        <v>5</v>
      </c>
      <c r="L585" s="1">
        <v>4</v>
      </c>
      <c r="M585" s="1">
        <v>50</v>
      </c>
      <c r="N585" s="1">
        <v>26.595744680850999</v>
      </c>
      <c r="O585" s="1" t="s">
        <v>5865</v>
      </c>
      <c r="P585" s="1"/>
      <c r="Q585" s="1"/>
    </row>
    <row r="586" spans="1:17" x14ac:dyDescent="0.3">
      <c r="A586" s="1" t="s">
        <v>5701</v>
      </c>
      <c r="B586" s="1" t="s">
        <v>5768</v>
      </c>
      <c r="C586" s="1">
        <v>3</v>
      </c>
      <c r="D586" s="1" t="s">
        <v>5999</v>
      </c>
      <c r="E586" s="1">
        <v>8</v>
      </c>
      <c r="F586" s="1" t="s">
        <v>6019</v>
      </c>
      <c r="G586" s="1" t="s">
        <v>5806</v>
      </c>
      <c r="H586" s="1" t="s">
        <v>5807</v>
      </c>
      <c r="I586" s="1" t="b">
        <v>0</v>
      </c>
      <c r="J586" s="1">
        <v>0</v>
      </c>
      <c r="K586" s="1">
        <v>5</v>
      </c>
      <c r="L586" s="1">
        <v>5</v>
      </c>
      <c r="M586" s="1">
        <v>11</v>
      </c>
      <c r="N586" s="1">
        <v>5.8510638297872299</v>
      </c>
      <c r="O586" s="1" t="s">
        <v>5808</v>
      </c>
      <c r="P586" s="1"/>
      <c r="Q586" s="1"/>
    </row>
    <row r="587" spans="1:17" x14ac:dyDescent="0.3">
      <c r="A587" s="1" t="s">
        <v>5701</v>
      </c>
      <c r="B587" s="1" t="s">
        <v>5768</v>
      </c>
      <c r="C587" s="1">
        <v>3</v>
      </c>
      <c r="D587" s="1" t="s">
        <v>5999</v>
      </c>
      <c r="E587" s="1">
        <v>8</v>
      </c>
      <c r="F587" s="1" t="s">
        <v>6019</v>
      </c>
      <c r="G587" s="1" t="s">
        <v>5801</v>
      </c>
      <c r="H587" s="1" t="s">
        <v>5799</v>
      </c>
      <c r="I587" s="1" t="b">
        <v>0</v>
      </c>
      <c r="J587" s="1">
        <v>1</v>
      </c>
      <c r="K587" s="1">
        <v>0</v>
      </c>
      <c r="L587" s="1">
        <v>0</v>
      </c>
      <c r="M587" s="1">
        <v>6</v>
      </c>
      <c r="N587" s="1">
        <v>3.1914893617021201</v>
      </c>
      <c r="O587" s="1" t="s">
        <v>5802</v>
      </c>
      <c r="P587" s="1"/>
      <c r="Q587" s="1"/>
    </row>
    <row r="588" spans="1:17" x14ac:dyDescent="0.3">
      <c r="A588" s="1" t="s">
        <v>5701</v>
      </c>
      <c r="B588" s="1" t="s">
        <v>5768</v>
      </c>
      <c r="C588" s="1">
        <v>3</v>
      </c>
      <c r="D588" s="1" t="s">
        <v>5999</v>
      </c>
      <c r="E588" s="1">
        <v>8</v>
      </c>
      <c r="F588" s="1" t="s">
        <v>6019</v>
      </c>
      <c r="G588" s="1" t="s">
        <v>5819</v>
      </c>
      <c r="H588" s="1" t="s">
        <v>5820</v>
      </c>
      <c r="I588" s="1" t="b">
        <v>0</v>
      </c>
      <c r="J588" s="1">
        <v>0</v>
      </c>
      <c r="K588" s="1">
        <v>3</v>
      </c>
      <c r="L588" s="1">
        <v>8</v>
      </c>
      <c r="M588" s="1">
        <v>4</v>
      </c>
      <c r="N588" s="1">
        <v>2.1276595744680802</v>
      </c>
      <c r="O588" s="1" t="s">
        <v>5833</v>
      </c>
      <c r="P588" s="1"/>
      <c r="Q588" s="1"/>
    </row>
    <row r="589" spans="1:17" x14ac:dyDescent="0.3">
      <c r="A589" s="1" t="s">
        <v>5701</v>
      </c>
      <c r="B589" s="1" t="s">
        <v>5768</v>
      </c>
      <c r="C589" s="1">
        <v>3</v>
      </c>
      <c r="D589" s="1" t="s">
        <v>5999</v>
      </c>
      <c r="E589" s="1">
        <v>8</v>
      </c>
      <c r="F589" s="1" t="s">
        <v>6019</v>
      </c>
      <c r="G589" s="1" t="s">
        <v>5834</v>
      </c>
      <c r="H589" s="1" t="s">
        <v>6020</v>
      </c>
      <c r="I589" s="1" t="b">
        <v>0</v>
      </c>
      <c r="J589" s="1">
        <v>4</v>
      </c>
      <c r="K589" s="1">
        <v>6</v>
      </c>
      <c r="L589" s="1">
        <v>14</v>
      </c>
      <c r="M589" s="1">
        <v>4</v>
      </c>
      <c r="N589" s="1">
        <v>2.1276595744680802</v>
      </c>
      <c r="O589" s="1" t="s">
        <v>6021</v>
      </c>
      <c r="P589" s="1"/>
      <c r="Q589" s="1"/>
    </row>
    <row r="590" spans="1:17" x14ac:dyDescent="0.3">
      <c r="A590" s="1" t="s">
        <v>5701</v>
      </c>
      <c r="B590" s="1" t="s">
        <v>5768</v>
      </c>
      <c r="C590" s="1">
        <v>3</v>
      </c>
      <c r="D590" s="1" t="s">
        <v>5999</v>
      </c>
      <c r="E590" s="1">
        <v>8</v>
      </c>
      <c r="F590" s="1" t="s">
        <v>6019</v>
      </c>
      <c r="G590" s="1" t="s">
        <v>5801</v>
      </c>
      <c r="H590" s="1" t="s">
        <v>5799</v>
      </c>
      <c r="I590" s="1" t="b">
        <v>0</v>
      </c>
      <c r="J590" s="1">
        <v>1</v>
      </c>
      <c r="K590" s="1">
        <v>0</v>
      </c>
      <c r="L590" s="1">
        <v>5</v>
      </c>
      <c r="M590" s="1">
        <v>3</v>
      </c>
      <c r="N590" s="1">
        <v>1.59574468085106</v>
      </c>
      <c r="O590" s="1" t="s">
        <v>6022</v>
      </c>
      <c r="P590" s="1"/>
      <c r="Q590" s="1"/>
    </row>
    <row r="591" spans="1:17" x14ac:dyDescent="0.3">
      <c r="A591" s="1" t="s">
        <v>5701</v>
      </c>
      <c r="B591" s="1" t="s">
        <v>5768</v>
      </c>
      <c r="C591" s="1">
        <v>3</v>
      </c>
      <c r="D591" s="1" t="s">
        <v>5999</v>
      </c>
      <c r="E591" s="1">
        <v>8</v>
      </c>
      <c r="F591" s="1" t="s">
        <v>6019</v>
      </c>
      <c r="G591" s="1" t="s">
        <v>5798</v>
      </c>
      <c r="H591" s="1" t="s">
        <v>5799</v>
      </c>
      <c r="I591" s="1" t="b">
        <v>0</v>
      </c>
      <c r="J591" s="1">
        <v>0</v>
      </c>
      <c r="K591" s="1">
        <v>0</v>
      </c>
      <c r="L591" s="1">
        <v>9</v>
      </c>
      <c r="M591" s="1">
        <v>3</v>
      </c>
      <c r="N591" s="1">
        <v>1.59574468085106</v>
      </c>
      <c r="O591" s="1" t="s">
        <v>5813</v>
      </c>
      <c r="P591" s="1"/>
      <c r="Q591" s="1"/>
    </row>
    <row r="592" spans="1:17" x14ac:dyDescent="0.3">
      <c r="A592" s="1" t="s">
        <v>5701</v>
      </c>
      <c r="B592" s="1" t="s">
        <v>5768</v>
      </c>
      <c r="C592" s="1">
        <v>3</v>
      </c>
      <c r="D592" s="1" t="s">
        <v>5999</v>
      </c>
      <c r="E592" s="1">
        <v>8</v>
      </c>
      <c r="F592" s="1" t="s">
        <v>6019</v>
      </c>
      <c r="G592" s="1" t="s">
        <v>5834</v>
      </c>
      <c r="H592" s="1" t="s">
        <v>6023</v>
      </c>
      <c r="I592" s="1" t="b">
        <v>0</v>
      </c>
      <c r="J592" s="1">
        <v>0</v>
      </c>
      <c r="K592" s="1">
        <v>10</v>
      </c>
      <c r="L592" s="1">
        <v>9</v>
      </c>
      <c r="M592" s="1">
        <v>3</v>
      </c>
      <c r="N592" s="1">
        <v>1.59574468085106</v>
      </c>
      <c r="O592" s="1" t="s">
        <v>6024</v>
      </c>
      <c r="P592" s="1"/>
      <c r="Q592" s="1"/>
    </row>
    <row r="593" spans="1:17" x14ac:dyDescent="0.3">
      <c r="A593" s="1" t="s">
        <v>5701</v>
      </c>
      <c r="B593" s="1" t="s">
        <v>5768</v>
      </c>
      <c r="C593" s="1">
        <v>3</v>
      </c>
      <c r="D593" s="1" t="s">
        <v>5999</v>
      </c>
      <c r="E593" s="1">
        <v>8</v>
      </c>
      <c r="F593" s="1" t="s">
        <v>6019</v>
      </c>
      <c r="G593" s="1" t="s">
        <v>5798</v>
      </c>
      <c r="H593" s="1" t="s">
        <v>5799</v>
      </c>
      <c r="I593" s="1" t="b">
        <v>0</v>
      </c>
      <c r="J593" s="1">
        <v>0</v>
      </c>
      <c r="K593" s="1">
        <v>0</v>
      </c>
      <c r="L593" s="1">
        <v>8</v>
      </c>
      <c r="M593" s="1">
        <v>2</v>
      </c>
      <c r="N593" s="1">
        <v>1.0638297872340401</v>
      </c>
      <c r="O593" s="1" t="s">
        <v>5818</v>
      </c>
      <c r="P593" s="1"/>
      <c r="Q593" s="1"/>
    </row>
    <row r="594" spans="1:17" x14ac:dyDescent="0.3">
      <c r="A594" s="1" t="s">
        <v>5701</v>
      </c>
      <c r="B594" s="1" t="s">
        <v>5768</v>
      </c>
      <c r="C594" s="1">
        <v>3</v>
      </c>
      <c r="D594" s="1" t="s">
        <v>5999</v>
      </c>
      <c r="E594" s="1">
        <v>8</v>
      </c>
      <c r="F594" s="1" t="s">
        <v>6019</v>
      </c>
      <c r="G594" s="1" t="s">
        <v>5798</v>
      </c>
      <c r="H594" s="1" t="s">
        <v>5799</v>
      </c>
      <c r="I594" s="1" t="b">
        <v>0</v>
      </c>
      <c r="J594" s="1">
        <v>0</v>
      </c>
      <c r="K594" s="1">
        <v>0</v>
      </c>
      <c r="L594" s="1">
        <v>9</v>
      </c>
      <c r="M594" s="1">
        <v>2</v>
      </c>
      <c r="N594" s="1">
        <v>1.0638297872340401</v>
      </c>
      <c r="O594" s="1" t="s">
        <v>5800</v>
      </c>
      <c r="P594" s="1"/>
      <c r="Q594" s="1"/>
    </row>
    <row r="595" spans="1:17" x14ac:dyDescent="0.3">
      <c r="A595" s="1" t="s">
        <v>5701</v>
      </c>
      <c r="B595" s="1" t="s">
        <v>5768</v>
      </c>
      <c r="C595" s="1">
        <v>3</v>
      </c>
      <c r="D595" s="1" t="s">
        <v>5999</v>
      </c>
      <c r="E595" s="1">
        <v>9</v>
      </c>
      <c r="F595" s="1" t="s">
        <v>6025</v>
      </c>
      <c r="G595" s="1" t="s">
        <v>5803</v>
      </c>
      <c r="H595" s="1" t="s">
        <v>5804</v>
      </c>
      <c r="I595" s="1" t="b">
        <v>0</v>
      </c>
      <c r="J595" s="1">
        <v>0</v>
      </c>
      <c r="K595" s="1">
        <v>1</v>
      </c>
      <c r="L595" s="1">
        <v>0</v>
      </c>
      <c r="M595" s="1">
        <v>155</v>
      </c>
      <c r="N595" s="1">
        <v>69.506726457399097</v>
      </c>
      <c r="O595" s="1" t="s">
        <v>5805</v>
      </c>
      <c r="P595" s="1"/>
      <c r="Q595" s="1"/>
    </row>
    <row r="596" spans="1:17" x14ac:dyDescent="0.3">
      <c r="A596" s="1" t="s">
        <v>5701</v>
      </c>
      <c r="B596" s="1" t="s">
        <v>5768</v>
      </c>
      <c r="C596" s="1">
        <v>3</v>
      </c>
      <c r="D596" s="1" t="s">
        <v>5999</v>
      </c>
      <c r="E596" s="1">
        <v>9</v>
      </c>
      <c r="F596" s="1" t="s">
        <v>6025</v>
      </c>
      <c r="G596" s="1" t="s">
        <v>5806</v>
      </c>
      <c r="H596" s="1" t="s">
        <v>5807</v>
      </c>
      <c r="I596" s="1" t="b">
        <v>0</v>
      </c>
      <c r="J596" s="1">
        <v>0</v>
      </c>
      <c r="K596" s="1">
        <v>5</v>
      </c>
      <c r="L596" s="1">
        <v>5</v>
      </c>
      <c r="M596" s="1">
        <v>24</v>
      </c>
      <c r="N596" s="1">
        <v>10.762331838565</v>
      </c>
      <c r="O596" s="1" t="s">
        <v>5808</v>
      </c>
      <c r="P596" s="1"/>
      <c r="Q596" s="1"/>
    </row>
    <row r="597" spans="1:17" x14ac:dyDescent="0.3">
      <c r="A597" s="1" t="s">
        <v>5701</v>
      </c>
      <c r="B597" s="1" t="s">
        <v>5768</v>
      </c>
      <c r="C597" s="1">
        <v>3</v>
      </c>
      <c r="D597" s="1" t="s">
        <v>5999</v>
      </c>
      <c r="E597" s="1">
        <v>9</v>
      </c>
      <c r="F597" s="1" t="s">
        <v>6025</v>
      </c>
      <c r="G597" s="1" t="s">
        <v>5834</v>
      </c>
      <c r="H597" s="1" t="s">
        <v>6026</v>
      </c>
      <c r="I597" s="1" t="b">
        <v>0</v>
      </c>
      <c r="J597" s="1">
        <v>0</v>
      </c>
      <c r="K597" s="1">
        <v>10</v>
      </c>
      <c r="L597" s="1">
        <v>9</v>
      </c>
      <c r="M597" s="1">
        <v>4</v>
      </c>
      <c r="N597" s="1">
        <v>1.79372197309416</v>
      </c>
      <c r="O597" s="1" t="s">
        <v>6027</v>
      </c>
      <c r="P597" s="1"/>
      <c r="Q597" s="1"/>
    </row>
    <row r="598" spans="1:17" x14ac:dyDescent="0.3">
      <c r="A598" s="1" t="s">
        <v>5701</v>
      </c>
      <c r="B598" s="1" t="s">
        <v>5768</v>
      </c>
      <c r="C598" s="1">
        <v>3</v>
      </c>
      <c r="D598" s="1" t="s">
        <v>5999</v>
      </c>
      <c r="E598" s="1">
        <v>9</v>
      </c>
      <c r="F598" s="1" t="s">
        <v>6025</v>
      </c>
      <c r="G598" s="1" t="s">
        <v>5895</v>
      </c>
      <c r="H598" s="1" t="s">
        <v>5896</v>
      </c>
      <c r="I598" s="1" t="b">
        <v>0</v>
      </c>
      <c r="J598" s="1">
        <v>0</v>
      </c>
      <c r="K598" s="1">
        <v>2</v>
      </c>
      <c r="L598" s="1">
        <v>0</v>
      </c>
      <c r="M598" s="1">
        <v>4</v>
      </c>
      <c r="N598" s="1">
        <v>1.79372197309416</v>
      </c>
      <c r="O598" s="1" t="s">
        <v>5897</v>
      </c>
      <c r="P598" s="1"/>
      <c r="Q598" s="1"/>
    </row>
    <row r="599" spans="1:17" x14ac:dyDescent="0.3">
      <c r="A599" s="1" t="s">
        <v>5701</v>
      </c>
      <c r="B599" s="1" t="s">
        <v>5768</v>
      </c>
      <c r="C599" s="1">
        <v>3</v>
      </c>
      <c r="D599" s="1" t="s">
        <v>5999</v>
      </c>
      <c r="E599" s="1">
        <v>9</v>
      </c>
      <c r="F599" s="1" t="s">
        <v>6025</v>
      </c>
      <c r="G599" s="1" t="s">
        <v>5834</v>
      </c>
      <c r="H599" s="1" t="s">
        <v>6028</v>
      </c>
      <c r="I599" s="1" t="b">
        <v>0</v>
      </c>
      <c r="J599" s="1">
        <v>0</v>
      </c>
      <c r="K599" s="1">
        <v>9</v>
      </c>
      <c r="L599" s="1">
        <v>4</v>
      </c>
      <c r="M599" s="1">
        <v>4</v>
      </c>
      <c r="N599" s="1">
        <v>1.79372197309416</v>
      </c>
      <c r="O599" s="1" t="s">
        <v>6029</v>
      </c>
      <c r="P599" s="1"/>
      <c r="Q599" s="1"/>
    </row>
    <row r="600" spans="1:17" x14ac:dyDescent="0.3">
      <c r="A600" s="1" t="s">
        <v>5701</v>
      </c>
      <c r="B600" s="1" t="s">
        <v>5768</v>
      </c>
      <c r="C600" s="1">
        <v>3</v>
      </c>
      <c r="D600" s="1" t="s">
        <v>5999</v>
      </c>
      <c r="E600" s="1">
        <v>9</v>
      </c>
      <c r="F600" s="1" t="s">
        <v>6025</v>
      </c>
      <c r="G600" s="1" t="s">
        <v>5798</v>
      </c>
      <c r="H600" s="1" t="s">
        <v>5799</v>
      </c>
      <c r="I600" s="1" t="b">
        <v>0</v>
      </c>
      <c r="J600" s="1">
        <v>0</v>
      </c>
      <c r="K600" s="1">
        <v>0</v>
      </c>
      <c r="L600" s="1">
        <v>9</v>
      </c>
      <c r="M600" s="1">
        <v>4</v>
      </c>
      <c r="N600" s="1">
        <v>1.79372197309416</v>
      </c>
      <c r="O600" s="1" t="s">
        <v>5813</v>
      </c>
      <c r="P600" s="1"/>
      <c r="Q600" s="1"/>
    </row>
    <row r="601" spans="1:17" x14ac:dyDescent="0.3">
      <c r="A601" s="1" t="s">
        <v>5701</v>
      </c>
      <c r="B601" s="1" t="s">
        <v>5768</v>
      </c>
      <c r="C601" s="1">
        <v>3</v>
      </c>
      <c r="D601" s="1" t="s">
        <v>5999</v>
      </c>
      <c r="E601" s="1">
        <v>9</v>
      </c>
      <c r="F601" s="1" t="s">
        <v>6025</v>
      </c>
      <c r="G601" s="1" t="s">
        <v>5798</v>
      </c>
      <c r="H601" s="1" t="s">
        <v>5799</v>
      </c>
      <c r="I601" s="1" t="b">
        <v>0</v>
      </c>
      <c r="J601" s="1">
        <v>0</v>
      </c>
      <c r="K601" s="1">
        <v>0</v>
      </c>
      <c r="L601" s="1">
        <v>8</v>
      </c>
      <c r="M601" s="1">
        <v>4</v>
      </c>
      <c r="N601" s="1">
        <v>1.79372197309416</v>
      </c>
      <c r="O601" s="1" t="s">
        <v>5818</v>
      </c>
      <c r="P601" s="1"/>
      <c r="Q601" s="1"/>
    </row>
    <row r="602" spans="1:17" x14ac:dyDescent="0.3">
      <c r="A602" s="1" t="s">
        <v>5701</v>
      </c>
      <c r="B602" s="1" t="s">
        <v>5768</v>
      </c>
      <c r="C602" s="1">
        <v>3</v>
      </c>
      <c r="D602" s="1" t="s">
        <v>5999</v>
      </c>
      <c r="E602" s="1">
        <v>10</v>
      </c>
      <c r="F602" s="1" t="s">
        <v>6030</v>
      </c>
      <c r="G602" s="1" t="s">
        <v>5803</v>
      </c>
      <c r="H602" s="1" t="s">
        <v>5828</v>
      </c>
      <c r="I602" s="1" t="b">
        <v>0</v>
      </c>
      <c r="J602" s="1">
        <v>0</v>
      </c>
      <c r="K602" s="1">
        <v>1</v>
      </c>
      <c r="L602" s="1">
        <v>2</v>
      </c>
      <c r="M602" s="1">
        <v>504</v>
      </c>
      <c r="N602" s="1">
        <v>93.854748603351894</v>
      </c>
      <c r="O602" s="1" t="s">
        <v>6016</v>
      </c>
      <c r="P602" s="1"/>
      <c r="Q602" s="1"/>
    </row>
    <row r="603" spans="1:17" x14ac:dyDescent="0.3">
      <c r="A603" s="1" t="s">
        <v>5701</v>
      </c>
      <c r="B603" s="1" t="s">
        <v>5768</v>
      </c>
      <c r="C603" s="1">
        <v>3</v>
      </c>
      <c r="D603" s="1" t="s">
        <v>5999</v>
      </c>
      <c r="E603" s="1">
        <v>10</v>
      </c>
      <c r="F603" s="1" t="s">
        <v>6030</v>
      </c>
      <c r="G603" s="1" t="s">
        <v>5803</v>
      </c>
      <c r="H603" s="1" t="s">
        <v>5828</v>
      </c>
      <c r="I603" s="1" t="b">
        <v>0</v>
      </c>
      <c r="J603" s="1">
        <v>0</v>
      </c>
      <c r="K603" s="1">
        <v>1</v>
      </c>
      <c r="L603" s="1">
        <v>0</v>
      </c>
      <c r="M603" s="1">
        <v>10</v>
      </c>
      <c r="N603" s="1">
        <v>1.8621973929236499</v>
      </c>
      <c r="O603" s="1" t="s">
        <v>5829</v>
      </c>
      <c r="P603" s="1"/>
      <c r="Q603" s="1"/>
    </row>
    <row r="604" spans="1:17" x14ac:dyDescent="0.3">
      <c r="A604" s="1" t="s">
        <v>5701</v>
      </c>
      <c r="B604" s="1" t="s">
        <v>5768</v>
      </c>
      <c r="C604" s="1">
        <v>3</v>
      </c>
      <c r="D604" s="1" t="s">
        <v>5999</v>
      </c>
      <c r="E604" s="1">
        <v>11</v>
      </c>
      <c r="F604" s="1" t="s">
        <v>6031</v>
      </c>
      <c r="G604" s="1" t="s">
        <v>5814</v>
      </c>
      <c r="H604" s="1" t="s">
        <v>5799</v>
      </c>
      <c r="I604" s="1" t="b">
        <v>1</v>
      </c>
      <c r="J604" s="1">
        <v>0</v>
      </c>
      <c r="K604" s="1">
        <v>0</v>
      </c>
      <c r="L604" s="1">
        <v>0</v>
      </c>
      <c r="M604" s="1">
        <v>12</v>
      </c>
      <c r="N604" s="1">
        <v>37.5</v>
      </c>
      <c r="O604" s="1" t="s">
        <v>5815</v>
      </c>
      <c r="P604" s="1"/>
      <c r="Q604" s="1"/>
    </row>
    <row r="605" spans="1:17" x14ac:dyDescent="0.3">
      <c r="A605" s="1" t="s">
        <v>5701</v>
      </c>
      <c r="B605" s="1" t="s">
        <v>5768</v>
      </c>
      <c r="C605" s="1">
        <v>3</v>
      </c>
      <c r="D605" s="1" t="s">
        <v>5999</v>
      </c>
      <c r="E605" s="1">
        <v>11</v>
      </c>
      <c r="F605" s="1" t="s">
        <v>6031</v>
      </c>
      <c r="G605" s="1" t="s">
        <v>5834</v>
      </c>
      <c r="H605" s="1" t="s">
        <v>5799</v>
      </c>
      <c r="I605" s="1" t="b">
        <v>0</v>
      </c>
      <c r="J605" s="1">
        <v>14</v>
      </c>
      <c r="K605" s="1">
        <v>0</v>
      </c>
      <c r="L605" s="1">
        <v>0</v>
      </c>
      <c r="M605" s="1">
        <v>8</v>
      </c>
      <c r="N605" s="1">
        <v>25</v>
      </c>
      <c r="O605" s="1" t="s">
        <v>5884</v>
      </c>
      <c r="P605" s="1"/>
      <c r="Q605" s="1"/>
    </row>
    <row r="606" spans="1:17" x14ac:dyDescent="0.3">
      <c r="A606" s="1" t="s">
        <v>5701</v>
      </c>
      <c r="B606" s="1" t="s">
        <v>5768</v>
      </c>
      <c r="C606" s="1">
        <v>3</v>
      </c>
      <c r="D606" s="1" t="s">
        <v>5999</v>
      </c>
      <c r="E606" s="1">
        <v>11</v>
      </c>
      <c r="F606" s="1" t="s">
        <v>6031</v>
      </c>
      <c r="G606" s="1" t="s">
        <v>5803</v>
      </c>
      <c r="H606" s="1" t="s">
        <v>5828</v>
      </c>
      <c r="I606" s="1" t="b">
        <v>0</v>
      </c>
      <c r="J606" s="1">
        <v>0</v>
      </c>
      <c r="K606" s="1">
        <v>1</v>
      </c>
      <c r="L606" s="1">
        <v>2</v>
      </c>
      <c r="M606" s="1">
        <v>5</v>
      </c>
      <c r="N606" s="1">
        <v>15.625</v>
      </c>
      <c r="O606" s="1" t="s">
        <v>6016</v>
      </c>
      <c r="P606" s="1"/>
      <c r="Q606" s="1"/>
    </row>
    <row r="607" spans="1:17" x14ac:dyDescent="0.3">
      <c r="A607" s="1" t="s">
        <v>5701</v>
      </c>
      <c r="B607" s="1" t="s">
        <v>5768</v>
      </c>
      <c r="C607" s="1">
        <v>3</v>
      </c>
      <c r="D607" s="1" t="s">
        <v>5999</v>
      </c>
      <c r="E607" s="1">
        <v>11</v>
      </c>
      <c r="F607" s="1" t="s">
        <v>6031</v>
      </c>
      <c r="G607" s="1" t="s">
        <v>5806</v>
      </c>
      <c r="H607" s="1" t="s">
        <v>5807</v>
      </c>
      <c r="I607" s="1" t="b">
        <v>0</v>
      </c>
      <c r="J607" s="1">
        <v>0</v>
      </c>
      <c r="K607" s="1">
        <v>5</v>
      </c>
      <c r="L607" s="1">
        <v>5</v>
      </c>
      <c r="M607" s="1">
        <v>2</v>
      </c>
      <c r="N607" s="1">
        <v>6.25</v>
      </c>
      <c r="O607" s="1" t="s">
        <v>5808</v>
      </c>
      <c r="P607" s="1"/>
      <c r="Q607" s="1"/>
    </row>
    <row r="608" spans="1:17" x14ac:dyDescent="0.3">
      <c r="A608" s="1" t="s">
        <v>5701</v>
      </c>
      <c r="B608" s="1" t="s">
        <v>5768</v>
      </c>
      <c r="C608" s="1">
        <v>3</v>
      </c>
      <c r="D608" s="1" t="s">
        <v>5999</v>
      </c>
      <c r="E608" s="1">
        <v>11</v>
      </c>
      <c r="F608" s="1" t="s">
        <v>6031</v>
      </c>
      <c r="G608" s="1" t="s">
        <v>5908</v>
      </c>
      <c r="H608" s="1" t="s">
        <v>5799</v>
      </c>
      <c r="I608" s="1" t="b">
        <v>0</v>
      </c>
      <c r="J608" s="1">
        <v>0</v>
      </c>
      <c r="K608" s="1">
        <v>0</v>
      </c>
      <c r="L608" s="1">
        <v>1</v>
      </c>
      <c r="M608" s="1">
        <v>1</v>
      </c>
      <c r="N608" s="1">
        <v>3.125</v>
      </c>
      <c r="O608" s="1" t="s">
        <v>6032</v>
      </c>
      <c r="P608" s="1"/>
      <c r="Q608" s="1"/>
    </row>
    <row r="609" spans="1:17" x14ac:dyDescent="0.3">
      <c r="A609" s="1" t="s">
        <v>5701</v>
      </c>
      <c r="B609" s="1" t="s">
        <v>5768</v>
      </c>
      <c r="C609" s="1">
        <v>3</v>
      </c>
      <c r="D609" s="1" t="s">
        <v>5999</v>
      </c>
      <c r="E609" s="1">
        <v>11</v>
      </c>
      <c r="F609" s="1" t="s">
        <v>6031</v>
      </c>
      <c r="G609" s="1" t="s">
        <v>5834</v>
      </c>
      <c r="H609" s="1" t="s">
        <v>5799</v>
      </c>
      <c r="I609" s="1" t="b">
        <v>0</v>
      </c>
      <c r="J609" s="1">
        <v>12</v>
      </c>
      <c r="K609" s="1">
        <v>0</v>
      </c>
      <c r="L609" s="1">
        <v>0</v>
      </c>
      <c r="M609" s="1">
        <v>1</v>
      </c>
      <c r="N609" s="1">
        <v>3.125</v>
      </c>
      <c r="O609" s="1" t="s">
        <v>6033</v>
      </c>
      <c r="P609" s="1"/>
      <c r="Q609" s="1"/>
    </row>
    <row r="610" spans="1:17" x14ac:dyDescent="0.3">
      <c r="A610" s="1" t="s">
        <v>5701</v>
      </c>
      <c r="B610" s="1" t="s">
        <v>5768</v>
      </c>
      <c r="C610" s="1">
        <v>3</v>
      </c>
      <c r="D610" s="1" t="s">
        <v>5999</v>
      </c>
      <c r="E610" s="1">
        <v>11</v>
      </c>
      <c r="F610" s="1" t="s">
        <v>6031</v>
      </c>
      <c r="G610" s="1" t="s">
        <v>5834</v>
      </c>
      <c r="H610" s="1" t="s">
        <v>6034</v>
      </c>
      <c r="I610" s="1" t="b">
        <v>0</v>
      </c>
      <c r="J610" s="1">
        <v>4</v>
      </c>
      <c r="K610" s="1">
        <v>28</v>
      </c>
      <c r="L610" s="1">
        <v>6</v>
      </c>
      <c r="M610" s="1">
        <v>1</v>
      </c>
      <c r="N610" s="1">
        <v>3.125</v>
      </c>
      <c r="O610" s="1" t="s">
        <v>6035</v>
      </c>
      <c r="P610" s="1"/>
      <c r="Q610" s="1"/>
    </row>
    <row r="611" spans="1:17" x14ac:dyDescent="0.3">
      <c r="A611" s="1" t="s">
        <v>5701</v>
      </c>
      <c r="B611" s="1" t="s">
        <v>5768</v>
      </c>
      <c r="C611" s="1">
        <v>3</v>
      </c>
      <c r="D611" s="1" t="s">
        <v>5999</v>
      </c>
      <c r="E611" s="1">
        <v>11</v>
      </c>
      <c r="F611" s="1" t="s">
        <v>6031</v>
      </c>
      <c r="G611" s="1" t="s">
        <v>5798</v>
      </c>
      <c r="H611" s="1" t="s">
        <v>5799</v>
      </c>
      <c r="I611" s="1" t="b">
        <v>0</v>
      </c>
      <c r="J611" s="1">
        <v>0</v>
      </c>
      <c r="K611" s="1">
        <v>0</v>
      </c>
      <c r="L611" s="1">
        <v>9</v>
      </c>
      <c r="M611" s="1">
        <v>1</v>
      </c>
      <c r="N611" s="1">
        <v>3.125</v>
      </c>
      <c r="O611" s="1" t="s">
        <v>6036</v>
      </c>
      <c r="P611" s="1"/>
      <c r="Q611" s="1"/>
    </row>
    <row r="612" spans="1:17" x14ac:dyDescent="0.3">
      <c r="A612" s="1" t="s">
        <v>5701</v>
      </c>
      <c r="B612" s="1" t="s">
        <v>5768</v>
      </c>
      <c r="C612" s="1">
        <v>3</v>
      </c>
      <c r="D612" s="1" t="s">
        <v>5999</v>
      </c>
      <c r="E612" s="1">
        <v>11</v>
      </c>
      <c r="F612" s="1" t="s">
        <v>6031</v>
      </c>
      <c r="G612" s="1" t="s">
        <v>5798</v>
      </c>
      <c r="H612" s="1" t="s">
        <v>5799</v>
      </c>
      <c r="I612" s="1" t="b">
        <v>0</v>
      </c>
      <c r="J612" s="1">
        <v>0</v>
      </c>
      <c r="K612" s="1">
        <v>0</v>
      </c>
      <c r="L612" s="1">
        <v>9</v>
      </c>
      <c r="M612" s="1">
        <v>1</v>
      </c>
      <c r="N612" s="1">
        <v>3.125</v>
      </c>
      <c r="O612" s="1" t="s">
        <v>5800</v>
      </c>
      <c r="P612" s="1"/>
      <c r="Q612" s="1"/>
    </row>
    <row r="613" spans="1:17" x14ac:dyDescent="0.3">
      <c r="A613" s="1" t="s">
        <v>5701</v>
      </c>
      <c r="B613" s="1" t="s">
        <v>5768</v>
      </c>
      <c r="C613" s="1">
        <v>3</v>
      </c>
      <c r="D613" s="1" t="s">
        <v>5999</v>
      </c>
      <c r="E613" s="1">
        <v>12</v>
      </c>
      <c r="F613" s="1" t="s">
        <v>6037</v>
      </c>
      <c r="G613" s="1" t="s">
        <v>5801</v>
      </c>
      <c r="H613" s="1" t="s">
        <v>5799</v>
      </c>
      <c r="I613" s="1" t="b">
        <v>0</v>
      </c>
      <c r="J613" s="1">
        <v>1</v>
      </c>
      <c r="K613" s="1">
        <v>0</v>
      </c>
      <c r="L613" s="1">
        <v>0</v>
      </c>
      <c r="M613" s="1">
        <v>56</v>
      </c>
      <c r="N613" s="1">
        <v>53.3333333333333</v>
      </c>
      <c r="O613" s="1" t="s">
        <v>5862</v>
      </c>
      <c r="P613" s="1"/>
      <c r="Q613" s="1"/>
    </row>
    <row r="614" spans="1:17" x14ac:dyDescent="0.3">
      <c r="A614" s="1" t="s">
        <v>5701</v>
      </c>
      <c r="B614" s="1" t="s">
        <v>5768</v>
      </c>
      <c r="C614" s="1">
        <v>3</v>
      </c>
      <c r="D614" s="1" t="s">
        <v>5999</v>
      </c>
      <c r="E614" s="1">
        <v>12</v>
      </c>
      <c r="F614" s="1" t="s">
        <v>6037</v>
      </c>
      <c r="G614" s="1" t="s">
        <v>5803</v>
      </c>
      <c r="H614" s="1" t="s">
        <v>5828</v>
      </c>
      <c r="I614" s="1" t="b">
        <v>0</v>
      </c>
      <c r="J614" s="1">
        <v>0</v>
      </c>
      <c r="K614" s="1">
        <v>1</v>
      </c>
      <c r="L614" s="1">
        <v>0</v>
      </c>
      <c r="M614" s="1">
        <v>20</v>
      </c>
      <c r="N614" s="1">
        <v>19.047619047619001</v>
      </c>
      <c r="O614" s="1" t="s">
        <v>5829</v>
      </c>
      <c r="P614" s="1"/>
      <c r="Q614" s="1"/>
    </row>
    <row r="615" spans="1:17" x14ac:dyDescent="0.3">
      <c r="A615" s="1" t="s">
        <v>5701</v>
      </c>
      <c r="B615" s="1" t="s">
        <v>5768</v>
      </c>
      <c r="C615" s="1">
        <v>3</v>
      </c>
      <c r="D615" s="1" t="s">
        <v>5999</v>
      </c>
      <c r="E615" s="1">
        <v>12</v>
      </c>
      <c r="F615" s="1" t="s">
        <v>6037</v>
      </c>
      <c r="G615" s="1" t="s">
        <v>5798</v>
      </c>
      <c r="H615" s="1" t="s">
        <v>5799</v>
      </c>
      <c r="I615" s="1" t="b">
        <v>0</v>
      </c>
      <c r="J615" s="1">
        <v>0</v>
      </c>
      <c r="K615" s="1">
        <v>0</v>
      </c>
      <c r="L615" s="1">
        <v>8</v>
      </c>
      <c r="M615" s="1">
        <v>9</v>
      </c>
      <c r="N615" s="1">
        <v>8.5714285714285694</v>
      </c>
      <c r="O615" s="1" t="s">
        <v>5818</v>
      </c>
      <c r="P615" s="1"/>
      <c r="Q615" s="1"/>
    </row>
    <row r="616" spans="1:17" x14ac:dyDescent="0.3">
      <c r="A616" s="1" t="s">
        <v>5701</v>
      </c>
      <c r="B616" s="1" t="s">
        <v>5768</v>
      </c>
      <c r="C616" s="1">
        <v>3</v>
      </c>
      <c r="D616" s="1" t="s">
        <v>5999</v>
      </c>
      <c r="E616" s="1">
        <v>12</v>
      </c>
      <c r="F616" s="1" t="s">
        <v>6037</v>
      </c>
      <c r="G616" s="1" t="s">
        <v>5803</v>
      </c>
      <c r="H616" s="1" t="s">
        <v>5828</v>
      </c>
      <c r="I616" s="1" t="b">
        <v>0</v>
      </c>
      <c r="J616" s="1">
        <v>0</v>
      </c>
      <c r="K616" s="1">
        <v>1</v>
      </c>
      <c r="L616" s="1">
        <v>0</v>
      </c>
      <c r="M616" s="1">
        <v>7</v>
      </c>
      <c r="N616" s="1">
        <v>6.6666666666666599</v>
      </c>
      <c r="O616" s="1" t="s">
        <v>5842</v>
      </c>
      <c r="P616" s="1"/>
      <c r="Q616" s="1"/>
    </row>
    <row r="617" spans="1:17" x14ac:dyDescent="0.3">
      <c r="A617" s="1" t="s">
        <v>5701</v>
      </c>
      <c r="B617" s="1" t="s">
        <v>5768</v>
      </c>
      <c r="C617" s="1">
        <v>3</v>
      </c>
      <c r="D617" s="1" t="s">
        <v>5999</v>
      </c>
      <c r="E617" s="1">
        <v>12</v>
      </c>
      <c r="F617" s="1" t="s">
        <v>6037</v>
      </c>
      <c r="G617" s="1" t="s">
        <v>5834</v>
      </c>
      <c r="H617" s="1" t="s">
        <v>5799</v>
      </c>
      <c r="I617" s="1" t="b">
        <v>0</v>
      </c>
      <c r="J617" s="1">
        <v>20</v>
      </c>
      <c r="K617" s="1">
        <v>0</v>
      </c>
      <c r="L617" s="1">
        <v>0</v>
      </c>
      <c r="M617" s="1">
        <v>3</v>
      </c>
      <c r="N617" s="1">
        <v>2.8571428571428501</v>
      </c>
      <c r="O617" s="1" t="s">
        <v>6038</v>
      </c>
      <c r="P617" s="1"/>
      <c r="Q617" s="1"/>
    </row>
    <row r="618" spans="1:17" x14ac:dyDescent="0.3">
      <c r="A618" s="1" t="s">
        <v>5701</v>
      </c>
      <c r="B618" s="1" t="s">
        <v>5768</v>
      </c>
      <c r="C618" s="1">
        <v>3</v>
      </c>
      <c r="D618" s="1" t="s">
        <v>5999</v>
      </c>
      <c r="E618" s="1">
        <v>13</v>
      </c>
      <c r="F618" s="1" t="s">
        <v>6039</v>
      </c>
      <c r="G618" s="1" t="s">
        <v>5798</v>
      </c>
      <c r="H618" s="1" t="s">
        <v>5799</v>
      </c>
      <c r="I618" s="1" t="b">
        <v>0</v>
      </c>
      <c r="J618" s="1">
        <v>0</v>
      </c>
      <c r="K618" s="1">
        <v>0</v>
      </c>
      <c r="L618" s="1">
        <v>8</v>
      </c>
      <c r="M618" s="1">
        <v>502</v>
      </c>
      <c r="N618" s="1">
        <v>41.694352159468401</v>
      </c>
      <c r="O618" s="1" t="s">
        <v>5818</v>
      </c>
      <c r="P618" s="1"/>
      <c r="Q618" s="1"/>
    </row>
    <row r="619" spans="1:17" x14ac:dyDescent="0.3">
      <c r="A619" s="1" t="s">
        <v>5701</v>
      </c>
      <c r="B619" s="1" t="s">
        <v>5768</v>
      </c>
      <c r="C619" s="1">
        <v>3</v>
      </c>
      <c r="D619" s="1" t="s">
        <v>5999</v>
      </c>
      <c r="E619" s="1">
        <v>13</v>
      </c>
      <c r="F619" s="1" t="s">
        <v>6039</v>
      </c>
      <c r="G619" s="1" t="s">
        <v>5803</v>
      </c>
      <c r="H619" s="1" t="s">
        <v>5828</v>
      </c>
      <c r="I619" s="1" t="b">
        <v>0</v>
      </c>
      <c r="J619" s="1">
        <v>0</v>
      </c>
      <c r="K619" s="1">
        <v>1</v>
      </c>
      <c r="L619" s="1">
        <v>0</v>
      </c>
      <c r="M619" s="1">
        <v>377</v>
      </c>
      <c r="N619" s="1">
        <v>31.312292358803901</v>
      </c>
      <c r="O619" s="1" t="s">
        <v>5842</v>
      </c>
      <c r="P619" s="1"/>
      <c r="Q619" s="1"/>
    </row>
    <row r="620" spans="1:17" x14ac:dyDescent="0.3">
      <c r="A620" s="1" t="s">
        <v>5701</v>
      </c>
      <c r="B620" s="1" t="s">
        <v>5768</v>
      </c>
      <c r="C620" s="1">
        <v>3</v>
      </c>
      <c r="D620" s="1" t="s">
        <v>5999</v>
      </c>
      <c r="E620" s="1">
        <v>13</v>
      </c>
      <c r="F620" s="1" t="s">
        <v>6039</v>
      </c>
      <c r="G620" s="1" t="s">
        <v>5803</v>
      </c>
      <c r="H620" s="1" t="s">
        <v>5828</v>
      </c>
      <c r="I620" s="1" t="b">
        <v>0</v>
      </c>
      <c r="J620" s="1">
        <v>0</v>
      </c>
      <c r="K620" s="1">
        <v>1</v>
      </c>
      <c r="L620" s="1">
        <v>0</v>
      </c>
      <c r="M620" s="1">
        <v>155</v>
      </c>
      <c r="N620" s="1">
        <v>12.873754152823899</v>
      </c>
      <c r="O620" s="1" t="s">
        <v>5829</v>
      </c>
      <c r="P620" s="1"/>
      <c r="Q620" s="1"/>
    </row>
    <row r="621" spans="1:17" x14ac:dyDescent="0.3">
      <c r="A621" s="1" t="s">
        <v>5701</v>
      </c>
      <c r="B621" s="1" t="s">
        <v>5768</v>
      </c>
      <c r="C621" s="1">
        <v>3</v>
      </c>
      <c r="D621" s="1" t="s">
        <v>5999</v>
      </c>
      <c r="E621" s="1">
        <v>13</v>
      </c>
      <c r="F621" s="1" t="s">
        <v>6039</v>
      </c>
      <c r="G621" s="1" t="s">
        <v>5814</v>
      </c>
      <c r="H621" s="1" t="s">
        <v>5799</v>
      </c>
      <c r="I621" s="1" t="b">
        <v>1</v>
      </c>
      <c r="J621" s="1">
        <v>0</v>
      </c>
      <c r="K621" s="1">
        <v>0</v>
      </c>
      <c r="L621" s="1">
        <v>0</v>
      </c>
      <c r="M621" s="1">
        <v>25</v>
      </c>
      <c r="N621" s="1">
        <v>2.0764119601328899</v>
      </c>
      <c r="O621" s="1" t="s">
        <v>5815</v>
      </c>
      <c r="P621" s="1"/>
      <c r="Q621" s="1"/>
    </row>
    <row r="622" spans="1:17" x14ac:dyDescent="0.3">
      <c r="A622" s="1" t="s">
        <v>5701</v>
      </c>
      <c r="B622" s="1" t="s">
        <v>5768</v>
      </c>
      <c r="C622" s="1">
        <v>3</v>
      </c>
      <c r="D622" s="1" t="s">
        <v>5999</v>
      </c>
      <c r="E622" s="1">
        <v>14</v>
      </c>
      <c r="F622" s="1" t="s">
        <v>6040</v>
      </c>
      <c r="G622" s="1" t="s">
        <v>5798</v>
      </c>
      <c r="H622" s="1" t="s">
        <v>5799</v>
      </c>
      <c r="I622" s="1" t="b">
        <v>0</v>
      </c>
      <c r="J622" s="1">
        <v>0</v>
      </c>
      <c r="K622" s="1">
        <v>0</v>
      </c>
      <c r="L622" s="1">
        <v>9</v>
      </c>
      <c r="M622" s="1">
        <v>72</v>
      </c>
      <c r="N622" s="1">
        <v>39.779005524861802</v>
      </c>
      <c r="O622" s="1" t="s">
        <v>5800</v>
      </c>
      <c r="P622" s="1"/>
      <c r="Q622" s="1"/>
    </row>
    <row r="623" spans="1:17" x14ac:dyDescent="0.3">
      <c r="A623" s="1" t="s">
        <v>5701</v>
      </c>
      <c r="B623" s="1" t="s">
        <v>5768</v>
      </c>
      <c r="C623" s="1">
        <v>3</v>
      </c>
      <c r="D623" s="1" t="s">
        <v>5999</v>
      </c>
      <c r="E623" s="1">
        <v>14</v>
      </c>
      <c r="F623" s="1" t="s">
        <v>6040</v>
      </c>
      <c r="G623" s="1" t="s">
        <v>5806</v>
      </c>
      <c r="H623" s="1" t="s">
        <v>5807</v>
      </c>
      <c r="I623" s="1" t="b">
        <v>0</v>
      </c>
      <c r="J623" s="1">
        <v>0</v>
      </c>
      <c r="K623" s="1">
        <v>5</v>
      </c>
      <c r="L623" s="1">
        <v>6</v>
      </c>
      <c r="M623" s="1">
        <v>68</v>
      </c>
      <c r="N623" s="1">
        <v>37.569060773480601</v>
      </c>
      <c r="O623" s="1" t="s">
        <v>6041</v>
      </c>
      <c r="P623" s="1"/>
      <c r="Q623" s="1"/>
    </row>
    <row r="624" spans="1:17" x14ac:dyDescent="0.3">
      <c r="A624" s="1" t="s">
        <v>5701</v>
      </c>
      <c r="B624" s="1" t="s">
        <v>5768</v>
      </c>
      <c r="C624" s="1">
        <v>3</v>
      </c>
      <c r="D624" s="1" t="s">
        <v>5999</v>
      </c>
      <c r="E624" s="1">
        <v>14</v>
      </c>
      <c r="F624" s="1" t="s">
        <v>6040</v>
      </c>
      <c r="G624" s="1" t="s">
        <v>5803</v>
      </c>
      <c r="H624" s="1" t="s">
        <v>5828</v>
      </c>
      <c r="I624" s="1" t="b">
        <v>0</v>
      </c>
      <c r="J624" s="1">
        <v>0</v>
      </c>
      <c r="K624" s="1">
        <v>1</v>
      </c>
      <c r="L624" s="1">
        <v>1</v>
      </c>
      <c r="M624" s="1">
        <v>9</v>
      </c>
      <c r="N624" s="1">
        <v>4.9723756906077297</v>
      </c>
      <c r="O624" s="1" t="s">
        <v>6042</v>
      </c>
      <c r="P624" s="1"/>
      <c r="Q624" s="1"/>
    </row>
    <row r="625" spans="1:17" x14ac:dyDescent="0.3">
      <c r="A625" s="1" t="s">
        <v>5701</v>
      </c>
      <c r="B625" s="1" t="s">
        <v>5768</v>
      </c>
      <c r="C625" s="1">
        <v>3</v>
      </c>
      <c r="D625" s="1" t="s">
        <v>5999</v>
      </c>
      <c r="E625" s="1">
        <v>14</v>
      </c>
      <c r="F625" s="1" t="s">
        <v>6040</v>
      </c>
      <c r="G625" s="1" t="s">
        <v>5806</v>
      </c>
      <c r="H625" s="1" t="s">
        <v>5807</v>
      </c>
      <c r="I625" s="1" t="b">
        <v>0</v>
      </c>
      <c r="J625" s="1">
        <v>0</v>
      </c>
      <c r="K625" s="1">
        <v>5</v>
      </c>
      <c r="L625" s="1">
        <v>5</v>
      </c>
      <c r="M625" s="1">
        <v>6</v>
      </c>
      <c r="N625" s="1">
        <v>3.3149171270718201</v>
      </c>
      <c r="O625" s="1" t="s">
        <v>5808</v>
      </c>
      <c r="P625" s="1"/>
      <c r="Q625" s="1"/>
    </row>
    <row r="626" spans="1:17" x14ac:dyDescent="0.3">
      <c r="A626" s="1" t="s">
        <v>5701</v>
      </c>
      <c r="B626" s="1" t="s">
        <v>5768</v>
      </c>
      <c r="C626" s="1">
        <v>3</v>
      </c>
      <c r="D626" s="1" t="s">
        <v>5999</v>
      </c>
      <c r="E626" s="1">
        <v>14</v>
      </c>
      <c r="F626" s="1" t="s">
        <v>6040</v>
      </c>
      <c r="G626" s="1" t="s">
        <v>5803</v>
      </c>
      <c r="H626" s="1" t="s">
        <v>5804</v>
      </c>
      <c r="I626" s="1" t="b">
        <v>0</v>
      </c>
      <c r="J626" s="1">
        <v>0</v>
      </c>
      <c r="K626" s="1">
        <v>1</v>
      </c>
      <c r="L626" s="1">
        <v>0</v>
      </c>
      <c r="M626" s="1">
        <v>5</v>
      </c>
      <c r="N626" s="1">
        <v>2.7624309392265101</v>
      </c>
      <c r="O626" s="1" t="s">
        <v>5805</v>
      </c>
      <c r="P626" s="1"/>
      <c r="Q626" s="1"/>
    </row>
    <row r="627" spans="1:17" x14ac:dyDescent="0.3">
      <c r="A627" s="1" t="s">
        <v>5701</v>
      </c>
      <c r="B627" s="1" t="s">
        <v>5768</v>
      </c>
      <c r="C627" s="1">
        <v>3</v>
      </c>
      <c r="D627" s="1" t="s">
        <v>5999</v>
      </c>
      <c r="E627" s="1">
        <v>14</v>
      </c>
      <c r="F627" s="1" t="s">
        <v>6040</v>
      </c>
      <c r="G627" s="1" t="s">
        <v>5798</v>
      </c>
      <c r="H627" s="1" t="s">
        <v>5799</v>
      </c>
      <c r="I627" s="1" t="b">
        <v>0</v>
      </c>
      <c r="J627" s="1">
        <v>0</v>
      </c>
      <c r="K627" s="1">
        <v>0</v>
      </c>
      <c r="L627" s="1">
        <v>11</v>
      </c>
      <c r="M627" s="1">
        <v>2</v>
      </c>
      <c r="N627" s="1">
        <v>1.1049723756906</v>
      </c>
      <c r="O627" s="1" t="s">
        <v>6043</v>
      </c>
      <c r="P627" s="1"/>
      <c r="Q627" s="1"/>
    </row>
    <row r="628" spans="1:17" x14ac:dyDescent="0.3">
      <c r="A628" s="1" t="s">
        <v>5701</v>
      </c>
      <c r="B628" s="1" t="s">
        <v>5768</v>
      </c>
      <c r="C628" s="1">
        <v>3</v>
      </c>
      <c r="D628" s="1" t="s">
        <v>5999</v>
      </c>
      <c r="E628" s="1">
        <v>14</v>
      </c>
      <c r="F628" s="1" t="s">
        <v>6040</v>
      </c>
      <c r="G628" s="1" t="s">
        <v>5801</v>
      </c>
      <c r="H628" s="1" t="s">
        <v>5799</v>
      </c>
      <c r="I628" s="1" t="b">
        <v>0</v>
      </c>
      <c r="J628" s="1">
        <v>1</v>
      </c>
      <c r="K628" s="1">
        <v>0</v>
      </c>
      <c r="L628" s="1">
        <v>0</v>
      </c>
      <c r="M628" s="1">
        <v>2</v>
      </c>
      <c r="N628" s="1">
        <v>1.1049723756906</v>
      </c>
      <c r="O628" s="1" t="s">
        <v>5802</v>
      </c>
      <c r="P628" s="1"/>
      <c r="Q628" s="1"/>
    </row>
    <row r="629" spans="1:17" x14ac:dyDescent="0.3">
      <c r="A629" s="1" t="s">
        <v>5701</v>
      </c>
      <c r="B629" s="1" t="s">
        <v>5768</v>
      </c>
      <c r="C629" s="1">
        <v>3</v>
      </c>
      <c r="D629" s="1" t="s">
        <v>5999</v>
      </c>
      <c r="E629" s="1">
        <v>14</v>
      </c>
      <c r="F629" s="1" t="s">
        <v>6040</v>
      </c>
      <c r="G629" s="1" t="s">
        <v>5803</v>
      </c>
      <c r="H629" s="1" t="s">
        <v>5804</v>
      </c>
      <c r="I629" s="1" t="b">
        <v>0</v>
      </c>
      <c r="J629" s="1">
        <v>0</v>
      </c>
      <c r="K629" s="1">
        <v>1</v>
      </c>
      <c r="L629" s="1">
        <v>1</v>
      </c>
      <c r="M629" s="1">
        <v>2</v>
      </c>
      <c r="N629" s="1">
        <v>1.1049723756906</v>
      </c>
      <c r="O629" s="1" t="s">
        <v>6044</v>
      </c>
      <c r="P629" s="1"/>
      <c r="Q629" s="1"/>
    </row>
    <row r="630" spans="1:17" x14ac:dyDescent="0.3">
      <c r="A630" s="1" t="s">
        <v>5701</v>
      </c>
      <c r="B630" s="1" t="s">
        <v>5768</v>
      </c>
      <c r="C630" s="1">
        <v>3</v>
      </c>
      <c r="D630" s="1" t="s">
        <v>5999</v>
      </c>
      <c r="E630" s="1">
        <v>14</v>
      </c>
      <c r="F630" s="1" t="s">
        <v>6040</v>
      </c>
      <c r="G630" s="1" t="s">
        <v>5814</v>
      </c>
      <c r="H630" s="1" t="s">
        <v>5799</v>
      </c>
      <c r="I630" s="1" t="b">
        <v>1</v>
      </c>
      <c r="J630" s="1">
        <v>0</v>
      </c>
      <c r="K630" s="1">
        <v>0</v>
      </c>
      <c r="L630" s="1">
        <v>0</v>
      </c>
      <c r="M630" s="1">
        <v>2</v>
      </c>
      <c r="N630" s="1">
        <v>1.1049723756906</v>
      </c>
      <c r="O630" s="1" t="s">
        <v>5815</v>
      </c>
      <c r="P630" s="1"/>
      <c r="Q630" s="1"/>
    </row>
    <row r="631" spans="1:17" x14ac:dyDescent="0.3">
      <c r="A631" s="1" t="s">
        <v>5701</v>
      </c>
      <c r="B631" s="1" t="s">
        <v>5768</v>
      </c>
      <c r="C631" s="1">
        <v>3</v>
      </c>
      <c r="D631" s="1" t="s">
        <v>5999</v>
      </c>
      <c r="E631" s="1">
        <v>15</v>
      </c>
      <c r="F631" s="1" t="s">
        <v>6045</v>
      </c>
      <c r="G631" s="1" t="s">
        <v>5806</v>
      </c>
      <c r="H631" s="1" t="s">
        <v>5807</v>
      </c>
      <c r="I631" s="1" t="b">
        <v>0</v>
      </c>
      <c r="J631" s="1">
        <v>0</v>
      </c>
      <c r="K631" s="1">
        <v>5</v>
      </c>
      <c r="L631" s="1">
        <v>5</v>
      </c>
      <c r="M631" s="1">
        <v>532</v>
      </c>
      <c r="N631" s="1">
        <v>27.198364008179901</v>
      </c>
      <c r="O631" s="1" t="s">
        <v>5808</v>
      </c>
      <c r="P631" s="1"/>
      <c r="Q631" s="1"/>
    </row>
    <row r="632" spans="1:17" x14ac:dyDescent="0.3">
      <c r="A632" s="1" t="s">
        <v>5701</v>
      </c>
      <c r="B632" s="1" t="s">
        <v>5768</v>
      </c>
      <c r="C632" s="1">
        <v>3</v>
      </c>
      <c r="D632" s="1" t="s">
        <v>5999</v>
      </c>
      <c r="E632" s="1">
        <v>15</v>
      </c>
      <c r="F632" s="1" t="s">
        <v>6045</v>
      </c>
      <c r="G632" s="1" t="s">
        <v>5803</v>
      </c>
      <c r="H632" s="1" t="s">
        <v>5804</v>
      </c>
      <c r="I632" s="1" t="b">
        <v>0</v>
      </c>
      <c r="J632" s="1">
        <v>0</v>
      </c>
      <c r="K632" s="1">
        <v>1</v>
      </c>
      <c r="L632" s="1">
        <v>0</v>
      </c>
      <c r="M632" s="1">
        <v>342</v>
      </c>
      <c r="N632" s="1">
        <v>17.4846625766871</v>
      </c>
      <c r="O632" s="1" t="s">
        <v>5805</v>
      </c>
      <c r="P632" s="1"/>
      <c r="Q632" s="1"/>
    </row>
    <row r="633" spans="1:17" x14ac:dyDescent="0.3">
      <c r="A633" s="1" t="s">
        <v>5701</v>
      </c>
      <c r="B633" s="1" t="s">
        <v>5768</v>
      </c>
      <c r="C633" s="1">
        <v>3</v>
      </c>
      <c r="D633" s="1" t="s">
        <v>5999</v>
      </c>
      <c r="E633" s="1">
        <v>15</v>
      </c>
      <c r="F633" s="1" t="s">
        <v>6045</v>
      </c>
      <c r="G633" s="1" t="s">
        <v>5801</v>
      </c>
      <c r="H633" s="1" t="s">
        <v>5799</v>
      </c>
      <c r="I633" s="1" t="b">
        <v>0</v>
      </c>
      <c r="J633" s="1">
        <v>1</v>
      </c>
      <c r="K633" s="1">
        <v>0</v>
      </c>
      <c r="L633" s="1">
        <v>0</v>
      </c>
      <c r="M633" s="1">
        <v>230</v>
      </c>
      <c r="N633" s="1">
        <v>11.758691206543901</v>
      </c>
      <c r="O633" s="1" t="s">
        <v>5802</v>
      </c>
      <c r="P633" s="1"/>
      <c r="Q633" s="1"/>
    </row>
    <row r="634" spans="1:17" x14ac:dyDescent="0.3">
      <c r="A634" s="1" t="s">
        <v>5701</v>
      </c>
      <c r="B634" s="1" t="s">
        <v>5768</v>
      </c>
      <c r="C634" s="1">
        <v>3</v>
      </c>
      <c r="D634" s="1" t="s">
        <v>5999</v>
      </c>
      <c r="E634" s="1">
        <v>15</v>
      </c>
      <c r="F634" s="1" t="s">
        <v>6045</v>
      </c>
      <c r="G634" s="1" t="s">
        <v>5798</v>
      </c>
      <c r="H634" s="1" t="s">
        <v>5799</v>
      </c>
      <c r="I634" s="1" t="b">
        <v>0</v>
      </c>
      <c r="J634" s="1">
        <v>0</v>
      </c>
      <c r="K634" s="1">
        <v>0</v>
      </c>
      <c r="L634" s="1">
        <v>11</v>
      </c>
      <c r="M634" s="1">
        <v>212</v>
      </c>
      <c r="N634" s="1">
        <v>10.838445807770899</v>
      </c>
      <c r="O634" s="1" t="s">
        <v>6043</v>
      </c>
      <c r="P634" s="1"/>
      <c r="Q634" s="1"/>
    </row>
    <row r="635" spans="1:17" x14ac:dyDescent="0.3">
      <c r="A635" s="1" t="s">
        <v>5701</v>
      </c>
      <c r="B635" s="1" t="s">
        <v>5768</v>
      </c>
      <c r="C635" s="1">
        <v>3</v>
      </c>
      <c r="D635" s="1" t="s">
        <v>5999</v>
      </c>
      <c r="E635" s="1">
        <v>15</v>
      </c>
      <c r="F635" s="1" t="s">
        <v>6045</v>
      </c>
      <c r="G635" s="1" t="s">
        <v>5801</v>
      </c>
      <c r="H635" s="1" t="s">
        <v>5799</v>
      </c>
      <c r="I635" s="1" t="b">
        <v>0</v>
      </c>
      <c r="J635" s="1">
        <v>1</v>
      </c>
      <c r="K635" s="1">
        <v>0</v>
      </c>
      <c r="L635" s="1">
        <v>0</v>
      </c>
      <c r="M635" s="1">
        <v>87</v>
      </c>
      <c r="N635" s="1">
        <v>4.4478527607361897</v>
      </c>
      <c r="O635" s="1" t="s">
        <v>5862</v>
      </c>
      <c r="P635" s="1"/>
      <c r="Q635" s="1"/>
    </row>
    <row r="636" spans="1:17" x14ac:dyDescent="0.3">
      <c r="A636" s="1" t="s">
        <v>5701</v>
      </c>
      <c r="B636" s="1" t="s">
        <v>5768</v>
      </c>
      <c r="C636" s="1">
        <v>3</v>
      </c>
      <c r="D636" s="1" t="s">
        <v>5999</v>
      </c>
      <c r="E636" s="1">
        <v>15</v>
      </c>
      <c r="F636" s="1" t="s">
        <v>6045</v>
      </c>
      <c r="G636" s="1" t="s">
        <v>5810</v>
      </c>
      <c r="H636" s="1" t="s">
        <v>5799</v>
      </c>
      <c r="I636" s="1" t="b">
        <v>0</v>
      </c>
      <c r="J636" s="1">
        <v>2</v>
      </c>
      <c r="K636" s="1">
        <v>0</v>
      </c>
      <c r="L636" s="1">
        <v>0</v>
      </c>
      <c r="M636" s="1">
        <v>80</v>
      </c>
      <c r="N636" s="1">
        <v>4.0899795501022496</v>
      </c>
      <c r="O636" s="1" t="s">
        <v>5856</v>
      </c>
      <c r="P636" s="1"/>
      <c r="Q636" s="1"/>
    </row>
    <row r="637" spans="1:17" x14ac:dyDescent="0.3">
      <c r="A637" s="1" t="s">
        <v>5701</v>
      </c>
      <c r="B637" s="1" t="s">
        <v>5768</v>
      </c>
      <c r="C637" s="1">
        <v>3</v>
      </c>
      <c r="D637" s="1" t="s">
        <v>5999</v>
      </c>
      <c r="E637" s="1">
        <v>15</v>
      </c>
      <c r="F637" s="1" t="s">
        <v>6045</v>
      </c>
      <c r="G637" s="1" t="s">
        <v>5798</v>
      </c>
      <c r="H637" s="1" t="s">
        <v>5799</v>
      </c>
      <c r="I637" s="1" t="b">
        <v>0</v>
      </c>
      <c r="J637" s="1">
        <v>0</v>
      </c>
      <c r="K637" s="1">
        <v>0</v>
      </c>
      <c r="L637" s="1">
        <v>9</v>
      </c>
      <c r="M637" s="1">
        <v>53</v>
      </c>
      <c r="N637" s="1">
        <v>2.7096114519427399</v>
      </c>
      <c r="O637" s="1" t="s">
        <v>5800</v>
      </c>
      <c r="P637" s="1"/>
      <c r="Q637" s="1"/>
    </row>
    <row r="638" spans="1:17" x14ac:dyDescent="0.3">
      <c r="A638" s="1" t="s">
        <v>5701</v>
      </c>
      <c r="B638" s="1" t="s">
        <v>5768</v>
      </c>
      <c r="C638" s="1">
        <v>3</v>
      </c>
      <c r="D638" s="1" t="s">
        <v>5999</v>
      </c>
      <c r="E638" s="1">
        <v>15</v>
      </c>
      <c r="F638" s="1" t="s">
        <v>6045</v>
      </c>
      <c r="G638" s="1" t="s">
        <v>5803</v>
      </c>
      <c r="H638" s="1" t="s">
        <v>5828</v>
      </c>
      <c r="I638" s="1" t="b">
        <v>0</v>
      </c>
      <c r="J638" s="1">
        <v>0</v>
      </c>
      <c r="K638" s="1">
        <v>1</v>
      </c>
      <c r="L638" s="1">
        <v>0</v>
      </c>
      <c r="M638" s="1">
        <v>51</v>
      </c>
      <c r="N638" s="1">
        <v>2.6073619631901801</v>
      </c>
      <c r="O638" s="1" t="s">
        <v>5829</v>
      </c>
      <c r="P638" s="1"/>
      <c r="Q638" s="1"/>
    </row>
    <row r="639" spans="1:17" x14ac:dyDescent="0.3">
      <c r="A639" s="1" t="s">
        <v>5701</v>
      </c>
      <c r="B639" s="1" t="s">
        <v>5768</v>
      </c>
      <c r="C639" s="1">
        <v>3</v>
      </c>
      <c r="D639" s="1" t="s">
        <v>5999</v>
      </c>
      <c r="E639" s="1">
        <v>15</v>
      </c>
      <c r="F639" s="1" t="s">
        <v>6045</v>
      </c>
      <c r="G639" s="1" t="s">
        <v>5819</v>
      </c>
      <c r="H639" s="1" t="s">
        <v>5820</v>
      </c>
      <c r="I639" s="1" t="b">
        <v>0</v>
      </c>
      <c r="J639" s="1">
        <v>0</v>
      </c>
      <c r="K639" s="1">
        <v>3</v>
      </c>
      <c r="L639" s="1">
        <v>8</v>
      </c>
      <c r="M639" s="1">
        <v>51</v>
      </c>
      <c r="N639" s="1">
        <v>2.6073619631901801</v>
      </c>
      <c r="O639" s="1" t="s">
        <v>5833</v>
      </c>
      <c r="P639" s="1"/>
      <c r="Q639" s="1"/>
    </row>
    <row r="640" spans="1:17" x14ac:dyDescent="0.3">
      <c r="A640" s="1" t="s">
        <v>5701</v>
      </c>
      <c r="B640" s="1" t="s">
        <v>5768</v>
      </c>
      <c r="C640" s="1">
        <v>3</v>
      </c>
      <c r="D640" s="1" t="s">
        <v>5999</v>
      </c>
      <c r="E640" s="1">
        <v>15</v>
      </c>
      <c r="F640" s="1" t="s">
        <v>6045</v>
      </c>
      <c r="G640" s="1" t="s">
        <v>5798</v>
      </c>
      <c r="H640" s="1" t="s">
        <v>5799</v>
      </c>
      <c r="I640" s="1" t="b">
        <v>0</v>
      </c>
      <c r="J640" s="1">
        <v>0</v>
      </c>
      <c r="K640" s="1">
        <v>0</v>
      </c>
      <c r="L640" s="1">
        <v>8</v>
      </c>
      <c r="M640" s="1">
        <v>48</v>
      </c>
      <c r="N640" s="1">
        <v>2.4539877300613502</v>
      </c>
      <c r="O640" s="1" t="s">
        <v>5818</v>
      </c>
      <c r="P640" s="1"/>
      <c r="Q640" s="1"/>
    </row>
    <row r="641" spans="1:17" x14ac:dyDescent="0.3">
      <c r="A641" s="1" t="s">
        <v>5701</v>
      </c>
      <c r="B641" s="1" t="s">
        <v>5768</v>
      </c>
      <c r="C641" s="1">
        <v>3</v>
      </c>
      <c r="D641" s="1" t="s">
        <v>5999</v>
      </c>
      <c r="E641" s="1">
        <v>15</v>
      </c>
      <c r="F641" s="1" t="s">
        <v>6045</v>
      </c>
      <c r="G641" s="1" t="s">
        <v>5803</v>
      </c>
      <c r="H641" s="1" t="s">
        <v>5828</v>
      </c>
      <c r="I641" s="1" t="b">
        <v>0</v>
      </c>
      <c r="J641" s="1">
        <v>0</v>
      </c>
      <c r="K641" s="1">
        <v>1</v>
      </c>
      <c r="L641" s="1">
        <v>0</v>
      </c>
      <c r="M641" s="1">
        <v>36</v>
      </c>
      <c r="N641" s="1">
        <v>1.8404907975460101</v>
      </c>
      <c r="O641" s="1" t="s">
        <v>5842</v>
      </c>
      <c r="P641" s="1"/>
      <c r="Q641" s="1"/>
    </row>
    <row r="642" spans="1:17" x14ac:dyDescent="0.3">
      <c r="A642" s="1" t="s">
        <v>5701</v>
      </c>
      <c r="B642" s="1" t="s">
        <v>5768</v>
      </c>
      <c r="C642" s="1">
        <v>3</v>
      </c>
      <c r="D642" s="1" t="s">
        <v>5999</v>
      </c>
      <c r="E642" s="1">
        <v>15</v>
      </c>
      <c r="F642" s="1" t="s">
        <v>6045</v>
      </c>
      <c r="G642" s="1" t="s">
        <v>5834</v>
      </c>
      <c r="H642" s="1" t="s">
        <v>5799</v>
      </c>
      <c r="I642" s="1" t="b">
        <v>0</v>
      </c>
      <c r="J642" s="1">
        <v>6</v>
      </c>
      <c r="K642" s="1">
        <v>0</v>
      </c>
      <c r="L642" s="1">
        <v>0</v>
      </c>
      <c r="M642" s="1">
        <v>34</v>
      </c>
      <c r="N642" s="1">
        <v>1.7382413087934501</v>
      </c>
      <c r="O642" s="1" t="s">
        <v>6046</v>
      </c>
      <c r="P642" s="1"/>
      <c r="Q642" s="1"/>
    </row>
    <row r="643" spans="1:17" x14ac:dyDescent="0.3">
      <c r="A643" s="1" t="s">
        <v>5701</v>
      </c>
      <c r="B643" s="1" t="s">
        <v>5768</v>
      </c>
      <c r="C643" s="1">
        <v>3</v>
      </c>
      <c r="D643" s="1" t="s">
        <v>5999</v>
      </c>
      <c r="E643" s="1">
        <v>15</v>
      </c>
      <c r="F643" s="1" t="s">
        <v>6045</v>
      </c>
      <c r="G643" s="1" t="s">
        <v>5851</v>
      </c>
      <c r="H643" s="1" t="s">
        <v>5807</v>
      </c>
      <c r="I643" s="1" t="b">
        <v>0</v>
      </c>
      <c r="J643" s="1">
        <v>1</v>
      </c>
      <c r="K643" s="1">
        <v>5</v>
      </c>
      <c r="L643" s="1">
        <v>5</v>
      </c>
      <c r="M643" s="1">
        <v>24</v>
      </c>
      <c r="N643" s="1">
        <v>1.22699386503067</v>
      </c>
      <c r="O643" s="1" t="s">
        <v>5852</v>
      </c>
      <c r="P643" s="1"/>
      <c r="Q643" s="1"/>
    </row>
    <row r="644" spans="1:17" x14ac:dyDescent="0.3">
      <c r="A644" s="1" t="s">
        <v>5701</v>
      </c>
      <c r="B644" s="1" t="s">
        <v>5768</v>
      </c>
      <c r="C644" s="1">
        <v>3</v>
      </c>
      <c r="D644" s="1" t="s">
        <v>5999</v>
      </c>
      <c r="E644" s="1">
        <v>16</v>
      </c>
      <c r="F644" s="1" t="s">
        <v>6047</v>
      </c>
      <c r="G644" s="1" t="s">
        <v>5801</v>
      </c>
      <c r="H644" s="1" t="s">
        <v>5799</v>
      </c>
      <c r="I644" s="1" t="b">
        <v>0</v>
      </c>
      <c r="J644" s="1">
        <v>1</v>
      </c>
      <c r="K644" s="1">
        <v>0</v>
      </c>
      <c r="L644" s="1">
        <v>0</v>
      </c>
      <c r="M644" s="1">
        <v>159</v>
      </c>
      <c r="N644" s="1">
        <v>68.831168831168796</v>
      </c>
      <c r="O644" s="1" t="s">
        <v>5802</v>
      </c>
      <c r="P644" s="1"/>
      <c r="Q644" s="1"/>
    </row>
    <row r="645" spans="1:17" x14ac:dyDescent="0.3">
      <c r="A645" s="1" t="s">
        <v>5701</v>
      </c>
      <c r="B645" s="1" t="s">
        <v>5768</v>
      </c>
      <c r="C645" s="1">
        <v>3</v>
      </c>
      <c r="D645" s="1" t="s">
        <v>5999</v>
      </c>
      <c r="E645" s="1">
        <v>16</v>
      </c>
      <c r="F645" s="1" t="s">
        <v>6047</v>
      </c>
      <c r="G645" s="1" t="s">
        <v>5803</v>
      </c>
      <c r="H645" s="1" t="s">
        <v>5804</v>
      </c>
      <c r="I645" s="1" t="b">
        <v>0</v>
      </c>
      <c r="J645" s="1">
        <v>0</v>
      </c>
      <c r="K645" s="1">
        <v>1</v>
      </c>
      <c r="L645" s="1">
        <v>0</v>
      </c>
      <c r="M645" s="1">
        <v>26</v>
      </c>
      <c r="N645" s="1">
        <v>11.2554112554112</v>
      </c>
      <c r="O645" s="1" t="s">
        <v>5805</v>
      </c>
      <c r="P645" s="1"/>
      <c r="Q645" s="1"/>
    </row>
    <row r="646" spans="1:17" x14ac:dyDescent="0.3">
      <c r="A646" s="1" t="s">
        <v>5701</v>
      </c>
      <c r="B646" s="1" t="s">
        <v>5768</v>
      </c>
      <c r="C646" s="1">
        <v>3</v>
      </c>
      <c r="D646" s="1" t="s">
        <v>5999</v>
      </c>
      <c r="E646" s="1">
        <v>16</v>
      </c>
      <c r="F646" s="1" t="s">
        <v>6047</v>
      </c>
      <c r="G646" s="1" t="s">
        <v>5806</v>
      </c>
      <c r="H646" s="1" t="s">
        <v>5807</v>
      </c>
      <c r="I646" s="1" t="b">
        <v>0</v>
      </c>
      <c r="J646" s="1">
        <v>0</v>
      </c>
      <c r="K646" s="1">
        <v>5</v>
      </c>
      <c r="L646" s="1">
        <v>5</v>
      </c>
      <c r="M646" s="1">
        <v>21</v>
      </c>
      <c r="N646" s="1">
        <v>9.0909090909090899</v>
      </c>
      <c r="O646" s="1" t="s">
        <v>5808</v>
      </c>
      <c r="P646" s="1"/>
      <c r="Q646" s="1"/>
    </row>
    <row r="647" spans="1:17" x14ac:dyDescent="0.3">
      <c r="A647" s="1" t="s">
        <v>5701</v>
      </c>
      <c r="B647" s="1" t="s">
        <v>5768</v>
      </c>
      <c r="C647" s="1">
        <v>3</v>
      </c>
      <c r="D647" s="1" t="s">
        <v>5999</v>
      </c>
      <c r="E647" s="1">
        <v>16</v>
      </c>
      <c r="F647" s="1" t="s">
        <v>6047</v>
      </c>
      <c r="G647" s="1" t="s">
        <v>5803</v>
      </c>
      <c r="H647" s="1" t="s">
        <v>5828</v>
      </c>
      <c r="I647" s="1" t="b">
        <v>0</v>
      </c>
      <c r="J647" s="1">
        <v>0</v>
      </c>
      <c r="K647" s="1">
        <v>1</v>
      </c>
      <c r="L647" s="1">
        <v>0</v>
      </c>
      <c r="M647" s="1">
        <v>12</v>
      </c>
      <c r="N647" s="1">
        <v>5.1948051948051903</v>
      </c>
      <c r="O647" s="1" t="s">
        <v>5867</v>
      </c>
      <c r="P647" s="1"/>
      <c r="Q647" s="1"/>
    </row>
    <row r="648" spans="1:17" x14ac:dyDescent="0.3">
      <c r="A648" s="1" t="s">
        <v>5701</v>
      </c>
      <c r="B648" s="1" t="s">
        <v>5768</v>
      </c>
      <c r="C648" s="1">
        <v>3</v>
      </c>
      <c r="D648" s="1" t="s">
        <v>5999</v>
      </c>
      <c r="E648" s="1">
        <v>17</v>
      </c>
      <c r="F648" s="1" t="s">
        <v>6048</v>
      </c>
      <c r="G648" s="1" t="s">
        <v>5803</v>
      </c>
      <c r="H648" s="1" t="s">
        <v>5804</v>
      </c>
      <c r="I648" s="1" t="b">
        <v>0</v>
      </c>
      <c r="J648" s="1">
        <v>0</v>
      </c>
      <c r="K648" s="1">
        <v>1</v>
      </c>
      <c r="L648" s="1">
        <v>0</v>
      </c>
      <c r="M648" s="1">
        <v>381</v>
      </c>
      <c r="N648" s="1">
        <v>36.079545454545404</v>
      </c>
      <c r="O648" s="1" t="s">
        <v>5805</v>
      </c>
      <c r="P648" s="1"/>
      <c r="Q648" s="1"/>
    </row>
    <row r="649" spans="1:17" x14ac:dyDescent="0.3">
      <c r="A649" s="1" t="s">
        <v>5701</v>
      </c>
      <c r="B649" s="1" t="s">
        <v>5768</v>
      </c>
      <c r="C649" s="1">
        <v>3</v>
      </c>
      <c r="D649" s="1" t="s">
        <v>5999</v>
      </c>
      <c r="E649" s="1">
        <v>17</v>
      </c>
      <c r="F649" s="1" t="s">
        <v>6048</v>
      </c>
      <c r="G649" s="1" t="s">
        <v>5806</v>
      </c>
      <c r="H649" s="1" t="s">
        <v>5807</v>
      </c>
      <c r="I649" s="1" t="b">
        <v>0</v>
      </c>
      <c r="J649" s="1">
        <v>0</v>
      </c>
      <c r="K649" s="1">
        <v>5</v>
      </c>
      <c r="L649" s="1">
        <v>5</v>
      </c>
      <c r="M649" s="1">
        <v>326</v>
      </c>
      <c r="N649" s="1">
        <v>30.8712121212121</v>
      </c>
      <c r="O649" s="1" t="s">
        <v>5808</v>
      </c>
      <c r="P649" s="1"/>
      <c r="Q649" s="1"/>
    </row>
    <row r="650" spans="1:17" x14ac:dyDescent="0.3">
      <c r="A650" s="1" t="s">
        <v>5701</v>
      </c>
      <c r="B650" s="1" t="s">
        <v>5768</v>
      </c>
      <c r="C650" s="1">
        <v>3</v>
      </c>
      <c r="D650" s="1" t="s">
        <v>5999</v>
      </c>
      <c r="E650" s="1">
        <v>17</v>
      </c>
      <c r="F650" s="1" t="s">
        <v>6048</v>
      </c>
      <c r="G650" s="1" t="s">
        <v>5801</v>
      </c>
      <c r="H650" s="1" t="s">
        <v>5799</v>
      </c>
      <c r="I650" s="1" t="b">
        <v>0</v>
      </c>
      <c r="J650" s="1">
        <v>1</v>
      </c>
      <c r="K650" s="1">
        <v>0</v>
      </c>
      <c r="L650" s="1">
        <v>0</v>
      </c>
      <c r="M650" s="1">
        <v>83</v>
      </c>
      <c r="N650" s="1">
        <v>7.85984848484848</v>
      </c>
      <c r="O650" s="1" t="s">
        <v>5802</v>
      </c>
      <c r="P650" s="1"/>
      <c r="Q650" s="1"/>
    </row>
    <row r="651" spans="1:17" x14ac:dyDescent="0.3">
      <c r="A651" s="1" t="s">
        <v>5701</v>
      </c>
      <c r="B651" s="1" t="s">
        <v>5768</v>
      </c>
      <c r="C651" s="1">
        <v>3</v>
      </c>
      <c r="D651" s="1" t="s">
        <v>5999</v>
      </c>
      <c r="E651" s="1">
        <v>17</v>
      </c>
      <c r="F651" s="1" t="s">
        <v>6048</v>
      </c>
      <c r="G651" s="1" t="s">
        <v>5803</v>
      </c>
      <c r="H651" s="1" t="s">
        <v>5828</v>
      </c>
      <c r="I651" s="1" t="b">
        <v>0</v>
      </c>
      <c r="J651" s="1">
        <v>0</v>
      </c>
      <c r="K651" s="1">
        <v>1</v>
      </c>
      <c r="L651" s="1">
        <v>0</v>
      </c>
      <c r="M651" s="1">
        <v>31</v>
      </c>
      <c r="N651" s="1">
        <v>2.9356060606060601</v>
      </c>
      <c r="O651" s="1" t="s">
        <v>5829</v>
      </c>
      <c r="P651" s="1"/>
      <c r="Q651" s="1"/>
    </row>
    <row r="652" spans="1:17" x14ac:dyDescent="0.3">
      <c r="A652" s="1" t="s">
        <v>5701</v>
      </c>
      <c r="B652" s="1" t="s">
        <v>5768</v>
      </c>
      <c r="C652" s="1">
        <v>3</v>
      </c>
      <c r="D652" s="1" t="s">
        <v>5999</v>
      </c>
      <c r="E652" s="1">
        <v>17</v>
      </c>
      <c r="F652" s="1" t="s">
        <v>6048</v>
      </c>
      <c r="G652" s="1" t="s">
        <v>5834</v>
      </c>
      <c r="H652" s="1" t="s">
        <v>5799</v>
      </c>
      <c r="I652" s="1" t="b">
        <v>0</v>
      </c>
      <c r="J652" s="1">
        <v>6</v>
      </c>
      <c r="K652" s="1">
        <v>0</v>
      </c>
      <c r="L652" s="1">
        <v>0</v>
      </c>
      <c r="M652" s="1">
        <v>22</v>
      </c>
      <c r="N652" s="1">
        <v>2.0833333333333299</v>
      </c>
      <c r="O652" s="1" t="s">
        <v>6049</v>
      </c>
      <c r="P652" s="1"/>
      <c r="Q652" s="1"/>
    </row>
    <row r="653" spans="1:17" x14ac:dyDescent="0.3">
      <c r="A653" s="1" t="s">
        <v>5701</v>
      </c>
      <c r="B653" s="1" t="s">
        <v>5768</v>
      </c>
      <c r="C653" s="1">
        <v>3</v>
      </c>
      <c r="D653" s="1" t="s">
        <v>5999</v>
      </c>
      <c r="E653" s="1">
        <v>17</v>
      </c>
      <c r="F653" s="1" t="s">
        <v>6048</v>
      </c>
      <c r="G653" s="1" t="s">
        <v>5819</v>
      </c>
      <c r="H653" s="1" t="s">
        <v>5820</v>
      </c>
      <c r="I653" s="1" t="b">
        <v>0</v>
      </c>
      <c r="J653" s="1">
        <v>0</v>
      </c>
      <c r="K653" s="1">
        <v>3</v>
      </c>
      <c r="L653" s="1">
        <v>8</v>
      </c>
      <c r="M653" s="1">
        <v>14</v>
      </c>
      <c r="N653" s="1">
        <v>1.3257575757575699</v>
      </c>
      <c r="O653" s="1" t="s">
        <v>5833</v>
      </c>
      <c r="P653" s="1"/>
      <c r="Q653" s="1"/>
    </row>
    <row r="654" spans="1:17" x14ac:dyDescent="0.3">
      <c r="A654" s="1" t="s">
        <v>5701</v>
      </c>
      <c r="B654" s="1" t="s">
        <v>5768</v>
      </c>
      <c r="C654" s="1">
        <v>3</v>
      </c>
      <c r="D654" s="1" t="s">
        <v>5999</v>
      </c>
      <c r="E654" s="1">
        <v>17</v>
      </c>
      <c r="F654" s="1" t="s">
        <v>6048</v>
      </c>
      <c r="G654" s="1" t="s">
        <v>5851</v>
      </c>
      <c r="H654" s="1" t="s">
        <v>5804</v>
      </c>
      <c r="I654" s="1" t="b">
        <v>0</v>
      </c>
      <c r="J654" s="1">
        <v>1</v>
      </c>
      <c r="K654" s="1">
        <v>1</v>
      </c>
      <c r="L654" s="1">
        <v>0</v>
      </c>
      <c r="M654" s="1">
        <v>14</v>
      </c>
      <c r="N654" s="1">
        <v>1.3257575757575699</v>
      </c>
      <c r="O654" s="1" t="s">
        <v>5805</v>
      </c>
      <c r="P654" s="1"/>
      <c r="Q654" s="1"/>
    </row>
    <row r="655" spans="1:17" x14ac:dyDescent="0.3">
      <c r="A655" s="1" t="s">
        <v>5701</v>
      </c>
      <c r="B655" s="1" t="s">
        <v>5768</v>
      </c>
      <c r="C655" s="1">
        <v>3</v>
      </c>
      <c r="D655" s="1" t="s">
        <v>5999</v>
      </c>
      <c r="E655" s="1">
        <v>17</v>
      </c>
      <c r="F655" s="1" t="s">
        <v>6048</v>
      </c>
      <c r="G655" s="1" t="s">
        <v>5814</v>
      </c>
      <c r="H655" s="1" t="s">
        <v>5799</v>
      </c>
      <c r="I655" s="1" t="b">
        <v>1</v>
      </c>
      <c r="J655" s="1">
        <v>0</v>
      </c>
      <c r="K655" s="1">
        <v>0</v>
      </c>
      <c r="L655" s="1">
        <v>0</v>
      </c>
      <c r="M655" s="1">
        <v>13</v>
      </c>
      <c r="N655" s="1">
        <v>1.2310606060606</v>
      </c>
      <c r="O655" s="1" t="s">
        <v>5815</v>
      </c>
      <c r="P655" s="1"/>
      <c r="Q655" s="1"/>
    </row>
    <row r="656" spans="1:17" x14ac:dyDescent="0.3">
      <c r="A656" s="1" t="s">
        <v>5701</v>
      </c>
      <c r="B656" s="1" t="s">
        <v>5768</v>
      </c>
      <c r="C656" s="1">
        <v>3</v>
      </c>
      <c r="D656" s="1" t="s">
        <v>5999</v>
      </c>
      <c r="E656" s="1">
        <v>17</v>
      </c>
      <c r="F656" s="1" t="s">
        <v>6048</v>
      </c>
      <c r="G656" s="1" t="s">
        <v>5798</v>
      </c>
      <c r="H656" s="1" t="s">
        <v>5799</v>
      </c>
      <c r="I656" s="1" t="b">
        <v>0</v>
      </c>
      <c r="J656" s="1">
        <v>0</v>
      </c>
      <c r="K656" s="1">
        <v>0</v>
      </c>
      <c r="L656" s="1">
        <v>8</v>
      </c>
      <c r="M656" s="1">
        <v>13</v>
      </c>
      <c r="N656" s="1">
        <v>1.2310606060606</v>
      </c>
      <c r="O656" s="1" t="s">
        <v>5818</v>
      </c>
      <c r="P656" s="1"/>
      <c r="Q656" s="1"/>
    </row>
    <row r="657" spans="1:17" x14ac:dyDescent="0.3">
      <c r="A657" s="1" t="s">
        <v>5701</v>
      </c>
      <c r="B657" s="1" t="s">
        <v>5768</v>
      </c>
      <c r="C657" s="1">
        <v>3</v>
      </c>
      <c r="D657" s="1" t="s">
        <v>5999</v>
      </c>
      <c r="E657" s="1">
        <v>18</v>
      </c>
      <c r="F657" s="1" t="s">
        <v>6050</v>
      </c>
      <c r="G657" s="1" t="s">
        <v>5803</v>
      </c>
      <c r="H657" s="1" t="s">
        <v>6051</v>
      </c>
      <c r="I657" s="1" t="b">
        <v>0</v>
      </c>
      <c r="J657" s="1">
        <v>0</v>
      </c>
      <c r="K657" s="1">
        <v>1</v>
      </c>
      <c r="L657" s="1">
        <v>4</v>
      </c>
      <c r="M657" s="1">
        <v>5</v>
      </c>
      <c r="N657" s="1">
        <v>25</v>
      </c>
      <c r="O657" s="1" t="s">
        <v>6052</v>
      </c>
      <c r="P657" s="1"/>
      <c r="Q657" s="1"/>
    </row>
    <row r="658" spans="1:17" x14ac:dyDescent="0.3">
      <c r="A658" s="1" t="s">
        <v>5701</v>
      </c>
      <c r="B658" s="1" t="s">
        <v>5768</v>
      </c>
      <c r="C658" s="1">
        <v>3</v>
      </c>
      <c r="D658" s="1" t="s">
        <v>5999</v>
      </c>
      <c r="E658" s="1">
        <v>18</v>
      </c>
      <c r="F658" s="1" t="s">
        <v>6050</v>
      </c>
      <c r="G658" s="1" t="s">
        <v>5816</v>
      </c>
      <c r="H658" s="1" t="s">
        <v>5799</v>
      </c>
      <c r="I658" s="1" t="b">
        <v>0</v>
      </c>
      <c r="J658" s="1">
        <v>3</v>
      </c>
      <c r="K658" s="1">
        <v>0</v>
      </c>
      <c r="L658" s="1">
        <v>0</v>
      </c>
      <c r="M658" s="1">
        <v>3</v>
      </c>
      <c r="N658" s="1">
        <v>15</v>
      </c>
      <c r="O658" s="1" t="s">
        <v>6053</v>
      </c>
      <c r="P658" s="1"/>
      <c r="Q658" s="1"/>
    </row>
    <row r="659" spans="1:17" x14ac:dyDescent="0.3">
      <c r="A659" s="1" t="s">
        <v>5701</v>
      </c>
      <c r="B659" s="1" t="s">
        <v>5768</v>
      </c>
      <c r="C659" s="1">
        <v>3</v>
      </c>
      <c r="D659" s="1" t="s">
        <v>5999</v>
      </c>
      <c r="E659" s="1">
        <v>18</v>
      </c>
      <c r="F659" s="1" t="s">
        <v>6050</v>
      </c>
      <c r="G659" s="1" t="s">
        <v>5806</v>
      </c>
      <c r="H659" s="1" t="s">
        <v>5807</v>
      </c>
      <c r="I659" s="1" t="b">
        <v>0</v>
      </c>
      <c r="J659" s="1">
        <v>0</v>
      </c>
      <c r="K659" s="1">
        <v>5</v>
      </c>
      <c r="L659" s="1">
        <v>5</v>
      </c>
      <c r="M659" s="1">
        <v>3</v>
      </c>
      <c r="N659" s="1">
        <v>15</v>
      </c>
      <c r="O659" s="1" t="s">
        <v>5808</v>
      </c>
      <c r="P659" s="1"/>
      <c r="Q659" s="1"/>
    </row>
    <row r="660" spans="1:17" x14ac:dyDescent="0.3">
      <c r="A660" s="1" t="s">
        <v>5701</v>
      </c>
      <c r="B660" s="1" t="s">
        <v>5768</v>
      </c>
      <c r="C660" s="1">
        <v>3</v>
      </c>
      <c r="D660" s="1" t="s">
        <v>5999</v>
      </c>
      <c r="E660" s="1">
        <v>18</v>
      </c>
      <c r="F660" s="1" t="s">
        <v>6050</v>
      </c>
      <c r="G660" s="1" t="s">
        <v>5801</v>
      </c>
      <c r="H660" s="1" t="s">
        <v>5799</v>
      </c>
      <c r="I660" s="1" t="b">
        <v>0</v>
      </c>
      <c r="J660" s="1">
        <v>1</v>
      </c>
      <c r="K660" s="1">
        <v>0</v>
      </c>
      <c r="L660" s="1">
        <v>0</v>
      </c>
      <c r="M660" s="1">
        <v>2</v>
      </c>
      <c r="N660" s="1">
        <v>10</v>
      </c>
      <c r="O660" s="1" t="s">
        <v>5802</v>
      </c>
      <c r="P660" s="1"/>
      <c r="Q660" s="1"/>
    </row>
    <row r="661" spans="1:17" x14ac:dyDescent="0.3">
      <c r="A661" s="1" t="s">
        <v>5701</v>
      </c>
      <c r="B661" s="1" t="s">
        <v>5768</v>
      </c>
      <c r="C661" s="1">
        <v>3</v>
      </c>
      <c r="D661" s="1" t="s">
        <v>5999</v>
      </c>
      <c r="E661" s="1">
        <v>18</v>
      </c>
      <c r="F661" s="1" t="s">
        <v>6050</v>
      </c>
      <c r="G661" s="1" t="s">
        <v>5834</v>
      </c>
      <c r="H661" s="1" t="s">
        <v>5799</v>
      </c>
      <c r="I661" s="1" t="b">
        <v>0</v>
      </c>
      <c r="J661" s="1">
        <v>16</v>
      </c>
      <c r="K661" s="1">
        <v>0</v>
      </c>
      <c r="L661" s="1">
        <v>0</v>
      </c>
      <c r="M661" s="1">
        <v>1</v>
      </c>
      <c r="N661" s="1">
        <v>5</v>
      </c>
      <c r="O661" s="1" t="s">
        <v>6054</v>
      </c>
      <c r="P661" s="1"/>
      <c r="Q661" s="1"/>
    </row>
    <row r="662" spans="1:17" x14ac:dyDescent="0.3">
      <c r="A662" s="1" t="s">
        <v>5701</v>
      </c>
      <c r="B662" s="1" t="s">
        <v>5768</v>
      </c>
      <c r="C662" s="1">
        <v>3</v>
      </c>
      <c r="D662" s="1" t="s">
        <v>5999</v>
      </c>
      <c r="E662" s="1">
        <v>18</v>
      </c>
      <c r="F662" s="1" t="s">
        <v>6050</v>
      </c>
      <c r="G662" s="1" t="s">
        <v>5816</v>
      </c>
      <c r="H662" s="1" t="s">
        <v>5799</v>
      </c>
      <c r="I662" s="1" t="b">
        <v>0</v>
      </c>
      <c r="J662" s="1">
        <v>3</v>
      </c>
      <c r="K662" s="1">
        <v>0</v>
      </c>
      <c r="L662" s="1">
        <v>1</v>
      </c>
      <c r="M662" s="1">
        <v>1</v>
      </c>
      <c r="N662" s="1">
        <v>5</v>
      </c>
      <c r="O662" s="1" t="s">
        <v>6055</v>
      </c>
      <c r="P662" s="1"/>
      <c r="Q662" s="1"/>
    </row>
    <row r="663" spans="1:17" x14ac:dyDescent="0.3">
      <c r="A663" s="1" t="s">
        <v>5701</v>
      </c>
      <c r="B663" s="1" t="s">
        <v>5768</v>
      </c>
      <c r="C663" s="1">
        <v>3</v>
      </c>
      <c r="D663" s="1" t="s">
        <v>5999</v>
      </c>
      <c r="E663" s="1">
        <v>18</v>
      </c>
      <c r="F663" s="1" t="s">
        <v>6050</v>
      </c>
      <c r="G663" s="1" t="s">
        <v>5803</v>
      </c>
      <c r="H663" s="1" t="s">
        <v>5828</v>
      </c>
      <c r="I663" s="1" t="b">
        <v>0</v>
      </c>
      <c r="J663" s="1">
        <v>0</v>
      </c>
      <c r="K663" s="1">
        <v>1</v>
      </c>
      <c r="L663" s="1">
        <v>0</v>
      </c>
      <c r="M663" s="1">
        <v>1</v>
      </c>
      <c r="N663" s="1">
        <v>5</v>
      </c>
      <c r="O663" s="1" t="s">
        <v>5829</v>
      </c>
      <c r="P663" s="1"/>
      <c r="Q663" s="1"/>
    </row>
    <row r="664" spans="1:17" x14ac:dyDescent="0.3">
      <c r="A664" s="1" t="s">
        <v>5701</v>
      </c>
      <c r="B664" s="1" t="s">
        <v>5768</v>
      </c>
      <c r="C664" s="1">
        <v>3</v>
      </c>
      <c r="D664" s="1" t="s">
        <v>5999</v>
      </c>
      <c r="E664" s="1">
        <v>18</v>
      </c>
      <c r="F664" s="1" t="s">
        <v>6050</v>
      </c>
      <c r="G664" s="1" t="s">
        <v>5803</v>
      </c>
      <c r="H664" s="1" t="s">
        <v>5828</v>
      </c>
      <c r="I664" s="1" t="b">
        <v>0</v>
      </c>
      <c r="J664" s="1">
        <v>0</v>
      </c>
      <c r="K664" s="1">
        <v>1</v>
      </c>
      <c r="L664" s="1">
        <v>0</v>
      </c>
      <c r="M664" s="1">
        <v>1</v>
      </c>
      <c r="N664" s="1">
        <v>5</v>
      </c>
      <c r="O664" s="1" t="s">
        <v>5842</v>
      </c>
      <c r="P664" s="1"/>
      <c r="Q664" s="1"/>
    </row>
    <row r="665" spans="1:17" x14ac:dyDescent="0.3">
      <c r="A665" s="1" t="s">
        <v>5701</v>
      </c>
      <c r="B665" s="1" t="s">
        <v>5768</v>
      </c>
      <c r="C665" s="1">
        <v>3</v>
      </c>
      <c r="D665" s="1" t="s">
        <v>5999</v>
      </c>
      <c r="E665" s="1">
        <v>18</v>
      </c>
      <c r="F665" s="1" t="s">
        <v>6050</v>
      </c>
      <c r="G665" s="1" t="s">
        <v>5814</v>
      </c>
      <c r="H665" s="1" t="s">
        <v>5799</v>
      </c>
      <c r="I665" s="1" t="b">
        <v>1</v>
      </c>
      <c r="J665" s="1">
        <v>0</v>
      </c>
      <c r="K665" s="1">
        <v>0</v>
      </c>
      <c r="L665" s="1">
        <v>0</v>
      </c>
      <c r="M665" s="1">
        <v>1</v>
      </c>
      <c r="N665" s="1">
        <v>5</v>
      </c>
      <c r="O665" s="1" t="s">
        <v>5815</v>
      </c>
      <c r="P665" s="1"/>
      <c r="Q665" s="1"/>
    </row>
    <row r="666" spans="1:17" x14ac:dyDescent="0.3">
      <c r="A666" s="1" t="s">
        <v>5701</v>
      </c>
      <c r="B666" s="1" t="s">
        <v>5768</v>
      </c>
      <c r="C666" s="1">
        <v>3</v>
      </c>
      <c r="D666" s="1" t="s">
        <v>5999</v>
      </c>
      <c r="E666" s="1">
        <v>18</v>
      </c>
      <c r="F666" s="1" t="s">
        <v>6050</v>
      </c>
      <c r="G666" s="1" t="s">
        <v>5803</v>
      </c>
      <c r="H666" s="1" t="s">
        <v>5804</v>
      </c>
      <c r="I666" s="1" t="b">
        <v>0</v>
      </c>
      <c r="J666" s="1">
        <v>0</v>
      </c>
      <c r="K666" s="1">
        <v>1</v>
      </c>
      <c r="L666" s="1">
        <v>0</v>
      </c>
      <c r="M666" s="1">
        <v>1</v>
      </c>
      <c r="N666" s="1">
        <v>5</v>
      </c>
      <c r="O666" s="1" t="s">
        <v>5805</v>
      </c>
      <c r="P666" s="1"/>
      <c r="Q666" s="1"/>
    </row>
    <row r="667" spans="1:17" x14ac:dyDescent="0.3">
      <c r="A667" s="1" t="s">
        <v>5701</v>
      </c>
      <c r="B667" s="1" t="s">
        <v>5768</v>
      </c>
      <c r="C667" s="1">
        <v>3</v>
      </c>
      <c r="D667" s="1" t="s">
        <v>5999</v>
      </c>
      <c r="E667" s="1">
        <v>18</v>
      </c>
      <c r="F667" s="1" t="s">
        <v>6050</v>
      </c>
      <c r="G667" s="1" t="s">
        <v>5803</v>
      </c>
      <c r="H667" s="1" t="s">
        <v>6051</v>
      </c>
      <c r="I667" s="1" t="b">
        <v>0</v>
      </c>
      <c r="J667" s="1">
        <v>0</v>
      </c>
      <c r="K667" s="1">
        <v>1</v>
      </c>
      <c r="L667" s="1">
        <v>5</v>
      </c>
      <c r="M667" s="1">
        <v>1</v>
      </c>
      <c r="N667" s="1">
        <v>5</v>
      </c>
      <c r="O667" s="1" t="s">
        <v>6056</v>
      </c>
      <c r="P667" s="1"/>
      <c r="Q667" s="1"/>
    </row>
    <row r="668" spans="1:17" x14ac:dyDescent="0.3">
      <c r="A668" s="1" t="s">
        <v>5701</v>
      </c>
      <c r="B668" s="1" t="s">
        <v>5768</v>
      </c>
      <c r="C668" s="1">
        <v>3</v>
      </c>
      <c r="D668" s="1" t="s">
        <v>5999</v>
      </c>
      <c r="E668" s="1">
        <v>19</v>
      </c>
      <c r="F668" s="1" t="s">
        <v>6057</v>
      </c>
      <c r="G668" s="1" t="s">
        <v>5803</v>
      </c>
      <c r="H668" s="1" t="s">
        <v>6051</v>
      </c>
      <c r="I668" s="1" t="b">
        <v>0</v>
      </c>
      <c r="J668" s="1">
        <v>0</v>
      </c>
      <c r="K668" s="1">
        <v>1</v>
      </c>
      <c r="L668" s="1">
        <v>4</v>
      </c>
      <c r="M668" s="1">
        <v>381</v>
      </c>
      <c r="N668" s="1">
        <v>53.586497890295298</v>
      </c>
      <c r="O668" s="1" t="s">
        <v>6052</v>
      </c>
      <c r="P668" s="1"/>
      <c r="Q668" s="1"/>
    </row>
    <row r="669" spans="1:17" x14ac:dyDescent="0.3">
      <c r="A669" s="1" t="s">
        <v>5701</v>
      </c>
      <c r="B669" s="1" t="s">
        <v>5768</v>
      </c>
      <c r="C669" s="1">
        <v>3</v>
      </c>
      <c r="D669" s="1" t="s">
        <v>5999</v>
      </c>
      <c r="E669" s="1">
        <v>19</v>
      </c>
      <c r="F669" s="1" t="s">
        <v>6057</v>
      </c>
      <c r="G669" s="1" t="s">
        <v>5803</v>
      </c>
      <c r="H669" s="1" t="s">
        <v>5804</v>
      </c>
      <c r="I669" s="1" t="b">
        <v>0</v>
      </c>
      <c r="J669" s="1">
        <v>0</v>
      </c>
      <c r="K669" s="1">
        <v>1</v>
      </c>
      <c r="L669" s="1">
        <v>0</v>
      </c>
      <c r="M669" s="1">
        <v>133</v>
      </c>
      <c r="N669" s="1">
        <v>18.706047819971801</v>
      </c>
      <c r="O669" s="1" t="s">
        <v>5805</v>
      </c>
      <c r="P669" s="1"/>
      <c r="Q669" s="1"/>
    </row>
    <row r="670" spans="1:17" x14ac:dyDescent="0.3">
      <c r="A670" s="1" t="s">
        <v>5701</v>
      </c>
      <c r="B670" s="1" t="s">
        <v>5768</v>
      </c>
      <c r="C670" s="1">
        <v>3</v>
      </c>
      <c r="D670" s="1" t="s">
        <v>5999</v>
      </c>
      <c r="E670" s="1">
        <v>19</v>
      </c>
      <c r="F670" s="1" t="s">
        <v>6057</v>
      </c>
      <c r="G670" s="1" t="s">
        <v>5816</v>
      </c>
      <c r="H670" s="1" t="s">
        <v>5799</v>
      </c>
      <c r="I670" s="1" t="b">
        <v>0</v>
      </c>
      <c r="J670" s="1">
        <v>3</v>
      </c>
      <c r="K670" s="1">
        <v>0</v>
      </c>
      <c r="L670" s="1">
        <v>0</v>
      </c>
      <c r="M670" s="1">
        <v>133</v>
      </c>
      <c r="N670" s="1">
        <v>18.706047819971801</v>
      </c>
      <c r="O670" s="1" t="s">
        <v>6053</v>
      </c>
      <c r="P670" s="1"/>
      <c r="Q670" s="1"/>
    </row>
    <row r="671" spans="1:17" x14ac:dyDescent="0.3">
      <c r="A671" s="1" t="s">
        <v>5701</v>
      </c>
      <c r="B671" s="1" t="s">
        <v>5768</v>
      </c>
      <c r="C671" s="1">
        <v>3</v>
      </c>
      <c r="D671" s="1" t="s">
        <v>5999</v>
      </c>
      <c r="E671" s="1">
        <v>20</v>
      </c>
      <c r="F671" s="1" t="s">
        <v>6058</v>
      </c>
      <c r="G671" s="1" t="s">
        <v>5816</v>
      </c>
      <c r="H671" s="1" t="s">
        <v>5799</v>
      </c>
      <c r="I671" s="1" t="b">
        <v>0</v>
      </c>
      <c r="J671" s="1">
        <v>3</v>
      </c>
      <c r="K671" s="1">
        <v>0</v>
      </c>
      <c r="L671" s="1">
        <v>0</v>
      </c>
      <c r="M671" s="1">
        <v>63</v>
      </c>
      <c r="N671" s="1">
        <v>55.752212389380503</v>
      </c>
      <c r="O671" s="1" t="s">
        <v>6059</v>
      </c>
      <c r="P671" s="1"/>
      <c r="Q671" s="1"/>
    </row>
    <row r="672" spans="1:17" x14ac:dyDescent="0.3">
      <c r="A672" s="1" t="s">
        <v>5701</v>
      </c>
      <c r="B672" s="1" t="s">
        <v>5768</v>
      </c>
      <c r="C672" s="1">
        <v>3</v>
      </c>
      <c r="D672" s="1" t="s">
        <v>5999</v>
      </c>
      <c r="E672" s="1">
        <v>20</v>
      </c>
      <c r="F672" s="1" t="s">
        <v>6058</v>
      </c>
      <c r="G672" s="1" t="s">
        <v>5834</v>
      </c>
      <c r="H672" s="1" t="s">
        <v>5799</v>
      </c>
      <c r="I672" s="1" t="b">
        <v>0</v>
      </c>
      <c r="J672" s="1">
        <v>10</v>
      </c>
      <c r="K672" s="1">
        <v>0</v>
      </c>
      <c r="L672" s="1">
        <v>0</v>
      </c>
      <c r="M672" s="1">
        <v>21</v>
      </c>
      <c r="N672" s="1">
        <v>18.5840707964601</v>
      </c>
      <c r="O672" s="1" t="s">
        <v>5966</v>
      </c>
      <c r="P672" s="1"/>
      <c r="Q672" s="1"/>
    </row>
    <row r="673" spans="1:17" x14ac:dyDescent="0.3">
      <c r="A673" s="1" t="s">
        <v>5701</v>
      </c>
      <c r="B673" s="1" t="s">
        <v>5768</v>
      </c>
      <c r="C673" s="1">
        <v>3</v>
      </c>
      <c r="D673" s="1" t="s">
        <v>5999</v>
      </c>
      <c r="E673" s="1">
        <v>20</v>
      </c>
      <c r="F673" s="1" t="s">
        <v>6058</v>
      </c>
      <c r="G673" s="1" t="s">
        <v>5798</v>
      </c>
      <c r="H673" s="1" t="s">
        <v>5799</v>
      </c>
      <c r="I673" s="1" t="b">
        <v>0</v>
      </c>
      <c r="J673" s="1">
        <v>0</v>
      </c>
      <c r="K673" s="1">
        <v>0</v>
      </c>
      <c r="L673" s="1">
        <v>9</v>
      </c>
      <c r="M673" s="1">
        <v>12</v>
      </c>
      <c r="N673" s="1">
        <v>10.6194690265486</v>
      </c>
      <c r="O673" s="1" t="s">
        <v>5800</v>
      </c>
      <c r="P673" s="1"/>
      <c r="Q673" s="1"/>
    </row>
    <row r="674" spans="1:17" x14ac:dyDescent="0.3">
      <c r="A674" s="1" t="s">
        <v>5701</v>
      </c>
      <c r="B674" s="1" t="s">
        <v>5768</v>
      </c>
      <c r="C674" s="1">
        <v>3</v>
      </c>
      <c r="D674" s="1" t="s">
        <v>5999</v>
      </c>
      <c r="E674" s="1">
        <v>20</v>
      </c>
      <c r="F674" s="1" t="s">
        <v>6058</v>
      </c>
      <c r="G674" s="1" t="s">
        <v>5834</v>
      </c>
      <c r="H674" s="1" t="e">
        <f>------CGCACGGGCCATGGAGCTACGTGGAGGGCGCGGT</f>
        <v>#NAME?</v>
      </c>
      <c r="I674" s="1" t="b">
        <v>0</v>
      </c>
      <c r="J674" s="1">
        <v>2</v>
      </c>
      <c r="K674" s="1">
        <v>19</v>
      </c>
      <c r="L674" s="1">
        <v>12</v>
      </c>
      <c r="M674" s="1">
        <v>6</v>
      </c>
      <c r="N674" s="1">
        <v>5.3097345132743303</v>
      </c>
      <c r="O674" s="1" t="s">
        <v>5923</v>
      </c>
      <c r="P674" s="1"/>
      <c r="Q674" s="1"/>
    </row>
    <row r="675" spans="1:17" x14ac:dyDescent="0.3">
      <c r="A675" s="1" t="s">
        <v>5701</v>
      </c>
      <c r="B675" s="1" t="s">
        <v>5768</v>
      </c>
      <c r="C675" s="1">
        <v>3</v>
      </c>
      <c r="D675" s="1" t="s">
        <v>5999</v>
      </c>
      <c r="E675" s="1">
        <v>20</v>
      </c>
      <c r="F675" s="1" t="s">
        <v>6058</v>
      </c>
      <c r="G675" s="1" t="s">
        <v>5803</v>
      </c>
      <c r="H675" s="1" t="s">
        <v>5828</v>
      </c>
      <c r="I675" s="1" t="b">
        <v>0</v>
      </c>
      <c r="J675" s="1">
        <v>0</v>
      </c>
      <c r="K675" s="1">
        <v>1</v>
      </c>
      <c r="L675" s="1">
        <v>0</v>
      </c>
      <c r="M675" s="1">
        <v>3</v>
      </c>
      <c r="N675" s="1">
        <v>2.6548672566371598</v>
      </c>
      <c r="O675" s="1" t="s">
        <v>5829</v>
      </c>
      <c r="P675" s="1"/>
      <c r="Q675" s="1"/>
    </row>
    <row r="676" spans="1:17" x14ac:dyDescent="0.3">
      <c r="A676" s="1" t="s">
        <v>5701</v>
      </c>
      <c r="B676" s="1" t="s">
        <v>5768</v>
      </c>
      <c r="C676" s="1">
        <v>3</v>
      </c>
      <c r="D676" s="1" t="s">
        <v>5999</v>
      </c>
      <c r="E676" s="1">
        <v>20</v>
      </c>
      <c r="F676" s="1" t="s">
        <v>6058</v>
      </c>
      <c r="G676" s="1" t="s">
        <v>5806</v>
      </c>
      <c r="H676" s="1" t="s">
        <v>5807</v>
      </c>
      <c r="I676" s="1" t="b">
        <v>0</v>
      </c>
      <c r="J676" s="1">
        <v>0</v>
      </c>
      <c r="K676" s="1">
        <v>5</v>
      </c>
      <c r="L676" s="1">
        <v>5</v>
      </c>
      <c r="M676" s="1">
        <v>3</v>
      </c>
      <c r="N676" s="1">
        <v>2.6548672566371598</v>
      </c>
      <c r="O676" s="1" t="s">
        <v>5808</v>
      </c>
      <c r="P676" s="1"/>
      <c r="Q676" s="1"/>
    </row>
    <row r="677" spans="1:17" x14ac:dyDescent="0.3">
      <c r="A677" s="1" t="s">
        <v>5701</v>
      </c>
      <c r="B677" s="1" t="s">
        <v>5768</v>
      </c>
      <c r="C677" s="1">
        <v>3</v>
      </c>
      <c r="D677" s="1" t="s">
        <v>5999</v>
      </c>
      <c r="E677" s="1">
        <v>20</v>
      </c>
      <c r="F677" s="1" t="s">
        <v>6058</v>
      </c>
      <c r="G677" s="1" t="s">
        <v>5876</v>
      </c>
      <c r="H677" s="1" t="s">
        <v>5799</v>
      </c>
      <c r="I677" s="1" t="b">
        <v>0</v>
      </c>
      <c r="J677" s="1">
        <v>4</v>
      </c>
      <c r="K677" s="1">
        <v>0</v>
      </c>
      <c r="L677" s="1">
        <v>8</v>
      </c>
      <c r="M677" s="1">
        <v>2</v>
      </c>
      <c r="N677" s="1">
        <v>1.76991150442477</v>
      </c>
      <c r="O677" s="1" t="s">
        <v>6060</v>
      </c>
      <c r="P677" s="1"/>
      <c r="Q677" s="1"/>
    </row>
    <row r="678" spans="1:17" x14ac:dyDescent="0.3">
      <c r="A678" s="1" t="s">
        <v>5701</v>
      </c>
      <c r="B678" s="1" t="s">
        <v>5768</v>
      </c>
      <c r="C678" s="1">
        <v>3</v>
      </c>
      <c r="D678" s="1" t="s">
        <v>5999</v>
      </c>
      <c r="E678" s="1">
        <v>21</v>
      </c>
      <c r="F678" s="1" t="s">
        <v>6061</v>
      </c>
      <c r="G678" s="1" t="s">
        <v>5798</v>
      </c>
      <c r="H678" s="1" t="s">
        <v>5799</v>
      </c>
      <c r="I678" s="1" t="b">
        <v>0</v>
      </c>
      <c r="J678" s="1">
        <v>0</v>
      </c>
      <c r="K678" s="1">
        <v>0</v>
      </c>
      <c r="L678" s="1">
        <v>9</v>
      </c>
      <c r="M678" s="1">
        <v>1695</v>
      </c>
      <c r="N678" s="1">
        <v>60.2988260405549</v>
      </c>
      <c r="O678" s="1" t="s">
        <v>5800</v>
      </c>
      <c r="P678" s="1"/>
      <c r="Q678" s="1"/>
    </row>
    <row r="679" spans="1:17" x14ac:dyDescent="0.3">
      <c r="A679" s="1" t="s">
        <v>5701</v>
      </c>
      <c r="B679" s="1" t="s">
        <v>5768</v>
      </c>
      <c r="C679" s="1">
        <v>3</v>
      </c>
      <c r="D679" s="1" t="s">
        <v>5999</v>
      </c>
      <c r="E679" s="1">
        <v>21</v>
      </c>
      <c r="F679" s="1" t="s">
        <v>6061</v>
      </c>
      <c r="G679" s="1" t="s">
        <v>5834</v>
      </c>
      <c r="H679" s="1" t="e">
        <f>------CGCACGGGCCATGGAGCTACGTGGAGGGCGCGGT</f>
        <v>#NAME?</v>
      </c>
      <c r="I679" s="1" t="b">
        <v>0</v>
      </c>
      <c r="J679" s="1">
        <v>2</v>
      </c>
      <c r="K679" s="1">
        <v>19</v>
      </c>
      <c r="L679" s="1">
        <v>12</v>
      </c>
      <c r="M679" s="1">
        <v>959</v>
      </c>
      <c r="N679" s="1">
        <v>34.115972963358203</v>
      </c>
      <c r="O679" s="1" t="s">
        <v>5923</v>
      </c>
      <c r="P679" s="1"/>
      <c r="Q679" s="1"/>
    </row>
    <row r="680" spans="1:17" x14ac:dyDescent="0.3">
      <c r="A680" s="1" t="s">
        <v>5701</v>
      </c>
      <c r="B680" s="1" t="s">
        <v>5768</v>
      </c>
      <c r="C680" s="1">
        <v>3</v>
      </c>
      <c r="D680" s="1" t="s">
        <v>5999</v>
      </c>
      <c r="E680" s="1">
        <v>22</v>
      </c>
      <c r="F680" s="1" t="s">
        <v>6062</v>
      </c>
      <c r="G680" s="1" t="s">
        <v>5851</v>
      </c>
      <c r="H680" s="1" t="s">
        <v>5807</v>
      </c>
      <c r="I680" s="1" t="b">
        <v>0</v>
      </c>
      <c r="J680" s="1">
        <v>1</v>
      </c>
      <c r="K680" s="1">
        <v>5</v>
      </c>
      <c r="L680" s="1">
        <v>5</v>
      </c>
      <c r="M680" s="1">
        <v>207</v>
      </c>
      <c r="N680" s="1">
        <v>82.8</v>
      </c>
      <c r="O680" s="1" t="s">
        <v>5852</v>
      </c>
      <c r="P680" s="1"/>
      <c r="Q680" s="1"/>
    </row>
    <row r="681" spans="1:17" x14ac:dyDescent="0.3">
      <c r="A681" s="1" t="s">
        <v>5701</v>
      </c>
      <c r="B681" s="1" t="s">
        <v>5768</v>
      </c>
      <c r="C681" s="1">
        <v>3</v>
      </c>
      <c r="D681" s="1" t="s">
        <v>5999</v>
      </c>
      <c r="E681" s="1">
        <v>22</v>
      </c>
      <c r="F681" s="1" t="s">
        <v>6062</v>
      </c>
      <c r="G681" s="1" t="s">
        <v>5801</v>
      </c>
      <c r="H681" s="1" t="s">
        <v>5799</v>
      </c>
      <c r="I681" s="1" t="b">
        <v>0</v>
      </c>
      <c r="J681" s="1">
        <v>1</v>
      </c>
      <c r="K681" s="1">
        <v>0</v>
      </c>
      <c r="L681" s="1">
        <v>0</v>
      </c>
      <c r="M681" s="1">
        <v>10</v>
      </c>
      <c r="N681" s="1">
        <v>4</v>
      </c>
      <c r="O681" s="1" t="s">
        <v>5802</v>
      </c>
      <c r="P681" s="1"/>
      <c r="Q681" s="1"/>
    </row>
    <row r="682" spans="1:17" x14ac:dyDescent="0.3">
      <c r="A682" s="1" t="s">
        <v>5701</v>
      </c>
      <c r="B682" s="1" t="s">
        <v>5768</v>
      </c>
      <c r="C682" s="1">
        <v>3</v>
      </c>
      <c r="D682" s="1" t="s">
        <v>5999</v>
      </c>
      <c r="E682" s="1">
        <v>22</v>
      </c>
      <c r="F682" s="1" t="s">
        <v>6062</v>
      </c>
      <c r="G682" s="1" t="s">
        <v>5810</v>
      </c>
      <c r="H682" s="1" t="s">
        <v>5799</v>
      </c>
      <c r="I682" s="1" t="b">
        <v>0</v>
      </c>
      <c r="J682" s="1">
        <v>2</v>
      </c>
      <c r="K682" s="1">
        <v>0</v>
      </c>
      <c r="L682" s="1">
        <v>5</v>
      </c>
      <c r="M682" s="1">
        <v>8</v>
      </c>
      <c r="N682" s="1">
        <v>3.2</v>
      </c>
      <c r="O682" s="1" t="s">
        <v>5848</v>
      </c>
      <c r="P682" s="1"/>
      <c r="Q682" s="1"/>
    </row>
    <row r="683" spans="1:17" x14ac:dyDescent="0.3">
      <c r="A683" s="1" t="s">
        <v>5701</v>
      </c>
      <c r="B683" s="1" t="s">
        <v>5768</v>
      </c>
      <c r="C683" s="1">
        <v>3</v>
      </c>
      <c r="D683" s="1" t="s">
        <v>5999</v>
      </c>
      <c r="E683" s="1">
        <v>22</v>
      </c>
      <c r="F683" s="1" t="s">
        <v>6062</v>
      </c>
      <c r="G683" s="1" t="s">
        <v>5834</v>
      </c>
      <c r="H683" s="1" t="s">
        <v>5799</v>
      </c>
      <c r="I683" s="1" t="b">
        <v>0</v>
      </c>
      <c r="J683" s="1">
        <v>10</v>
      </c>
      <c r="K683" s="1">
        <v>0</v>
      </c>
      <c r="L683" s="1">
        <v>0</v>
      </c>
      <c r="M683" s="1">
        <v>5</v>
      </c>
      <c r="N683" s="1">
        <v>2</v>
      </c>
      <c r="O683" s="1" t="s">
        <v>5966</v>
      </c>
      <c r="P683" s="1"/>
      <c r="Q683" s="1"/>
    </row>
    <row r="684" spans="1:17" x14ac:dyDescent="0.3">
      <c r="A684" s="1" t="s">
        <v>5701</v>
      </c>
      <c r="B684" s="1" t="s">
        <v>5768</v>
      </c>
      <c r="C684" s="1">
        <v>3</v>
      </c>
      <c r="D684" s="1" t="s">
        <v>5999</v>
      </c>
      <c r="E684" s="1">
        <v>23</v>
      </c>
      <c r="F684" s="1" t="s">
        <v>6063</v>
      </c>
      <c r="G684" s="1" t="s">
        <v>5801</v>
      </c>
      <c r="H684" s="1" t="s">
        <v>5799</v>
      </c>
      <c r="I684" s="1" t="b">
        <v>0</v>
      </c>
      <c r="J684" s="1">
        <v>1</v>
      </c>
      <c r="K684" s="1">
        <v>0</v>
      </c>
      <c r="L684" s="1">
        <v>0</v>
      </c>
      <c r="M684" s="1">
        <v>216</v>
      </c>
      <c r="N684" s="1">
        <v>64.094955489614193</v>
      </c>
      <c r="O684" s="1" t="s">
        <v>5802</v>
      </c>
      <c r="P684" s="1"/>
      <c r="Q684" s="1"/>
    </row>
    <row r="685" spans="1:17" x14ac:dyDescent="0.3">
      <c r="A685" s="1" t="s">
        <v>5701</v>
      </c>
      <c r="B685" s="1" t="s">
        <v>5768</v>
      </c>
      <c r="C685" s="1">
        <v>3</v>
      </c>
      <c r="D685" s="1" t="s">
        <v>5999</v>
      </c>
      <c r="E685" s="1">
        <v>23</v>
      </c>
      <c r="F685" s="1" t="s">
        <v>6063</v>
      </c>
      <c r="G685" s="1" t="s">
        <v>5834</v>
      </c>
      <c r="H685" s="1" t="s">
        <v>5799</v>
      </c>
      <c r="I685" s="1" t="b">
        <v>0</v>
      </c>
      <c r="J685" s="1">
        <v>10</v>
      </c>
      <c r="K685" s="1">
        <v>0</v>
      </c>
      <c r="L685" s="1">
        <v>0</v>
      </c>
      <c r="M685" s="1">
        <v>58</v>
      </c>
      <c r="N685" s="1">
        <v>17.210682492581501</v>
      </c>
      <c r="O685" s="1" t="s">
        <v>5966</v>
      </c>
      <c r="P685" s="1"/>
      <c r="Q685" s="1"/>
    </row>
    <row r="686" spans="1:17" x14ac:dyDescent="0.3">
      <c r="A686" s="1" t="s">
        <v>5701</v>
      </c>
      <c r="B686" s="1" t="s">
        <v>5768</v>
      </c>
      <c r="C686" s="1">
        <v>3</v>
      </c>
      <c r="D686" s="1" t="s">
        <v>5999</v>
      </c>
      <c r="E686" s="1">
        <v>23</v>
      </c>
      <c r="F686" s="1" t="s">
        <v>6063</v>
      </c>
      <c r="G686" s="1" t="s">
        <v>5851</v>
      </c>
      <c r="H686" s="1" t="s">
        <v>5807</v>
      </c>
      <c r="I686" s="1" t="b">
        <v>0</v>
      </c>
      <c r="J686" s="1">
        <v>1</v>
      </c>
      <c r="K686" s="1">
        <v>5</v>
      </c>
      <c r="L686" s="1">
        <v>5</v>
      </c>
      <c r="M686" s="1">
        <v>13</v>
      </c>
      <c r="N686" s="1">
        <v>3.8575667655786301</v>
      </c>
      <c r="O686" s="1" t="s">
        <v>5852</v>
      </c>
      <c r="P686" s="1"/>
      <c r="Q686" s="1"/>
    </row>
    <row r="687" spans="1:17" x14ac:dyDescent="0.3">
      <c r="A687" s="1" t="s">
        <v>5701</v>
      </c>
      <c r="B687" s="1" t="s">
        <v>5768</v>
      </c>
      <c r="C687" s="1">
        <v>3</v>
      </c>
      <c r="D687" s="1" t="s">
        <v>5999</v>
      </c>
      <c r="E687" s="1">
        <v>23</v>
      </c>
      <c r="F687" s="1" t="s">
        <v>6063</v>
      </c>
      <c r="G687" s="1" t="s">
        <v>5834</v>
      </c>
      <c r="H687" s="1" t="e">
        <f>------CGCACGGGCCATGGAGCTACGTGGAGGGCGCGGT</f>
        <v>#NAME?</v>
      </c>
      <c r="I687" s="1" t="b">
        <v>0</v>
      </c>
      <c r="J687" s="1">
        <v>2</v>
      </c>
      <c r="K687" s="1">
        <v>19</v>
      </c>
      <c r="L687" s="1">
        <v>12</v>
      </c>
      <c r="M687" s="1">
        <v>9</v>
      </c>
      <c r="N687" s="1">
        <v>2.6706231454005902</v>
      </c>
      <c r="O687" s="1" t="s">
        <v>5923</v>
      </c>
      <c r="P687" s="1"/>
      <c r="Q687" s="1"/>
    </row>
    <row r="688" spans="1:17" x14ac:dyDescent="0.3">
      <c r="A688" s="1" t="s">
        <v>5701</v>
      </c>
      <c r="B688" s="1" t="s">
        <v>5768</v>
      </c>
      <c r="C688" s="1">
        <v>3</v>
      </c>
      <c r="D688" s="1" t="s">
        <v>5999</v>
      </c>
      <c r="E688" s="1">
        <v>23</v>
      </c>
      <c r="F688" s="1" t="s">
        <v>6063</v>
      </c>
      <c r="G688" s="1" t="s">
        <v>5806</v>
      </c>
      <c r="H688" s="1" t="s">
        <v>5807</v>
      </c>
      <c r="I688" s="1" t="b">
        <v>0</v>
      </c>
      <c r="J688" s="1">
        <v>0</v>
      </c>
      <c r="K688" s="1">
        <v>5</v>
      </c>
      <c r="L688" s="1">
        <v>5</v>
      </c>
      <c r="M688" s="1">
        <v>6</v>
      </c>
      <c r="N688" s="1">
        <v>1.7804154302670601</v>
      </c>
      <c r="O688" s="1" t="s">
        <v>5808</v>
      </c>
      <c r="P688" s="1"/>
      <c r="Q688" s="1"/>
    </row>
    <row r="689" spans="1:17" x14ac:dyDescent="0.3">
      <c r="A689" s="1" t="s">
        <v>5701</v>
      </c>
      <c r="B689" s="1" t="s">
        <v>5768</v>
      </c>
      <c r="C689" s="1">
        <v>3</v>
      </c>
      <c r="D689" s="1" t="s">
        <v>5999</v>
      </c>
      <c r="E689" s="1">
        <v>23</v>
      </c>
      <c r="F689" s="1" t="s">
        <v>6063</v>
      </c>
      <c r="G689" s="1" t="s">
        <v>5798</v>
      </c>
      <c r="H689" s="1" t="s">
        <v>5799</v>
      </c>
      <c r="I689" s="1" t="b">
        <v>0</v>
      </c>
      <c r="J689" s="1">
        <v>0</v>
      </c>
      <c r="K689" s="1">
        <v>0</v>
      </c>
      <c r="L689" s="1">
        <v>9</v>
      </c>
      <c r="M689" s="1">
        <v>6</v>
      </c>
      <c r="N689" s="1">
        <v>1.7804154302670601</v>
      </c>
      <c r="O689" s="1" t="s">
        <v>5800</v>
      </c>
      <c r="P689" s="1"/>
      <c r="Q689" s="1"/>
    </row>
    <row r="690" spans="1:17" x14ac:dyDescent="0.3">
      <c r="A690" s="1" t="s">
        <v>5701</v>
      </c>
      <c r="B690" s="1" t="s">
        <v>5768</v>
      </c>
      <c r="C690" s="1">
        <v>3</v>
      </c>
      <c r="D690" s="1" t="s">
        <v>5999</v>
      </c>
      <c r="E690" s="1">
        <v>23</v>
      </c>
      <c r="F690" s="1" t="s">
        <v>6063</v>
      </c>
      <c r="G690" s="1" t="s">
        <v>5798</v>
      </c>
      <c r="H690" s="1" t="s">
        <v>5799</v>
      </c>
      <c r="I690" s="1" t="b">
        <v>0</v>
      </c>
      <c r="J690" s="1">
        <v>0</v>
      </c>
      <c r="K690" s="1">
        <v>0</v>
      </c>
      <c r="L690" s="1">
        <v>9</v>
      </c>
      <c r="M690" s="1">
        <v>4</v>
      </c>
      <c r="N690" s="1">
        <v>1.1869436201780399</v>
      </c>
      <c r="O690" s="1" t="s">
        <v>5813</v>
      </c>
      <c r="P690" s="1"/>
      <c r="Q690" s="1"/>
    </row>
    <row r="691" spans="1:17" x14ac:dyDescent="0.3">
      <c r="A691" s="1" t="s">
        <v>5701</v>
      </c>
      <c r="B691" s="1" t="s">
        <v>5768</v>
      </c>
      <c r="C691" s="1">
        <v>3</v>
      </c>
      <c r="D691" s="1" t="s">
        <v>5999</v>
      </c>
      <c r="E691" s="1">
        <v>24</v>
      </c>
      <c r="F691" s="1" t="s">
        <v>6064</v>
      </c>
      <c r="G691" s="1" t="s">
        <v>5801</v>
      </c>
      <c r="H691" s="1" t="s">
        <v>5799</v>
      </c>
      <c r="I691" s="1" t="b">
        <v>0</v>
      </c>
      <c r="J691" s="1">
        <v>1</v>
      </c>
      <c r="K691" s="1">
        <v>0</v>
      </c>
      <c r="L691" s="1">
        <v>7</v>
      </c>
      <c r="M691" s="1">
        <v>65</v>
      </c>
      <c r="N691" s="1">
        <v>31.25</v>
      </c>
      <c r="O691" s="1" t="s">
        <v>6065</v>
      </c>
      <c r="P691" s="1"/>
      <c r="Q691" s="1"/>
    </row>
    <row r="692" spans="1:17" x14ac:dyDescent="0.3">
      <c r="A692" s="1" t="s">
        <v>5701</v>
      </c>
      <c r="B692" s="1" t="s">
        <v>5768</v>
      </c>
      <c r="C692" s="1">
        <v>3</v>
      </c>
      <c r="D692" s="1" t="s">
        <v>5999</v>
      </c>
      <c r="E692" s="1">
        <v>24</v>
      </c>
      <c r="F692" s="1" t="s">
        <v>6064</v>
      </c>
      <c r="G692" s="1" t="s">
        <v>5801</v>
      </c>
      <c r="H692" s="1" t="s">
        <v>5799</v>
      </c>
      <c r="I692" s="1" t="b">
        <v>0</v>
      </c>
      <c r="J692" s="1">
        <v>1</v>
      </c>
      <c r="K692" s="1">
        <v>0</v>
      </c>
      <c r="L692" s="1">
        <v>0</v>
      </c>
      <c r="M692" s="1">
        <v>35</v>
      </c>
      <c r="N692" s="1">
        <v>16.826923076922998</v>
      </c>
      <c r="O692" s="1" t="s">
        <v>5802</v>
      </c>
      <c r="P692" s="1"/>
      <c r="Q692" s="1"/>
    </row>
    <row r="693" spans="1:17" x14ac:dyDescent="0.3">
      <c r="A693" s="1" t="s">
        <v>5701</v>
      </c>
      <c r="B693" s="1" t="s">
        <v>5768</v>
      </c>
      <c r="C693" s="1">
        <v>3</v>
      </c>
      <c r="D693" s="1" t="s">
        <v>5999</v>
      </c>
      <c r="E693" s="1">
        <v>24</v>
      </c>
      <c r="F693" s="1" t="s">
        <v>6064</v>
      </c>
      <c r="G693" s="1" t="s">
        <v>5806</v>
      </c>
      <c r="H693" s="1" t="s">
        <v>5807</v>
      </c>
      <c r="I693" s="1" t="b">
        <v>0</v>
      </c>
      <c r="J693" s="1">
        <v>0</v>
      </c>
      <c r="K693" s="1">
        <v>5</v>
      </c>
      <c r="L693" s="1">
        <v>5</v>
      </c>
      <c r="M693" s="1">
        <v>32</v>
      </c>
      <c r="N693" s="1">
        <v>15.3846153846153</v>
      </c>
      <c r="O693" s="1" t="s">
        <v>5808</v>
      </c>
      <c r="P693" s="1"/>
      <c r="Q693" s="1"/>
    </row>
    <row r="694" spans="1:17" x14ac:dyDescent="0.3">
      <c r="A694" s="1" t="s">
        <v>5701</v>
      </c>
      <c r="B694" s="1" t="s">
        <v>5768</v>
      </c>
      <c r="C694" s="1">
        <v>3</v>
      </c>
      <c r="D694" s="1" t="s">
        <v>5999</v>
      </c>
      <c r="E694" s="1">
        <v>24</v>
      </c>
      <c r="F694" s="1" t="s">
        <v>6064</v>
      </c>
      <c r="G694" s="1" t="s">
        <v>5803</v>
      </c>
      <c r="H694" s="1" t="s">
        <v>5828</v>
      </c>
      <c r="I694" s="1" t="b">
        <v>0</v>
      </c>
      <c r="J694" s="1">
        <v>0</v>
      </c>
      <c r="K694" s="1">
        <v>1</v>
      </c>
      <c r="L694" s="1">
        <v>0</v>
      </c>
      <c r="M694" s="1">
        <v>14</v>
      </c>
      <c r="N694" s="1">
        <v>6.7307692307692299</v>
      </c>
      <c r="O694" s="1" t="s">
        <v>5829</v>
      </c>
      <c r="P694" s="1"/>
      <c r="Q694" s="1"/>
    </row>
    <row r="695" spans="1:17" x14ac:dyDescent="0.3">
      <c r="A695" s="1" t="s">
        <v>5701</v>
      </c>
      <c r="B695" s="1" t="s">
        <v>5768</v>
      </c>
      <c r="C695" s="1">
        <v>3</v>
      </c>
      <c r="D695" s="1" t="s">
        <v>5999</v>
      </c>
      <c r="E695" s="1">
        <v>24</v>
      </c>
      <c r="F695" s="1" t="s">
        <v>6064</v>
      </c>
      <c r="G695" s="1" t="s">
        <v>5801</v>
      </c>
      <c r="H695" s="1" t="s">
        <v>5799</v>
      </c>
      <c r="I695" s="1" t="b">
        <v>0</v>
      </c>
      <c r="J695" s="1">
        <v>1</v>
      </c>
      <c r="K695" s="1">
        <v>0</v>
      </c>
      <c r="L695" s="1">
        <v>2</v>
      </c>
      <c r="M695" s="1">
        <v>11</v>
      </c>
      <c r="N695" s="1">
        <v>5.2884615384615303</v>
      </c>
      <c r="O695" s="1" t="s">
        <v>6066</v>
      </c>
      <c r="P695" s="1"/>
      <c r="Q695" s="1"/>
    </row>
    <row r="696" spans="1:17" x14ac:dyDescent="0.3">
      <c r="A696" s="1" t="s">
        <v>5701</v>
      </c>
      <c r="B696" s="1" t="s">
        <v>5768</v>
      </c>
      <c r="C696" s="1">
        <v>3</v>
      </c>
      <c r="D696" s="1" t="s">
        <v>5999</v>
      </c>
      <c r="E696" s="1">
        <v>24</v>
      </c>
      <c r="F696" s="1" t="s">
        <v>6064</v>
      </c>
      <c r="G696" s="1" t="s">
        <v>5803</v>
      </c>
      <c r="H696" s="1" t="s">
        <v>5804</v>
      </c>
      <c r="I696" s="1" t="b">
        <v>0</v>
      </c>
      <c r="J696" s="1">
        <v>0</v>
      </c>
      <c r="K696" s="1">
        <v>1</v>
      </c>
      <c r="L696" s="1">
        <v>0</v>
      </c>
      <c r="M696" s="1">
        <v>6</v>
      </c>
      <c r="N696" s="1">
        <v>2.8846153846153801</v>
      </c>
      <c r="O696" s="1" t="s">
        <v>5805</v>
      </c>
      <c r="P696" s="1"/>
      <c r="Q696" s="1"/>
    </row>
    <row r="697" spans="1:17" x14ac:dyDescent="0.3">
      <c r="A697" s="1" t="s">
        <v>5701</v>
      </c>
      <c r="B697" s="1" t="s">
        <v>5768</v>
      </c>
      <c r="C697" s="1">
        <v>3</v>
      </c>
      <c r="D697" s="1" t="s">
        <v>5999</v>
      </c>
      <c r="E697" s="1">
        <v>24</v>
      </c>
      <c r="F697" s="1" t="s">
        <v>6064</v>
      </c>
      <c r="G697" s="1" t="s">
        <v>5798</v>
      </c>
      <c r="H697" s="1" t="s">
        <v>5799</v>
      </c>
      <c r="I697" s="1" t="b">
        <v>0</v>
      </c>
      <c r="J697" s="1">
        <v>0</v>
      </c>
      <c r="K697" s="1">
        <v>0</v>
      </c>
      <c r="L697" s="1">
        <v>8</v>
      </c>
      <c r="M697" s="1">
        <v>6</v>
      </c>
      <c r="N697" s="1">
        <v>2.8846153846153801</v>
      </c>
      <c r="O697" s="1" t="s">
        <v>5818</v>
      </c>
      <c r="P697" s="1"/>
      <c r="Q697" s="1"/>
    </row>
    <row r="698" spans="1:17" x14ac:dyDescent="0.3">
      <c r="A698" s="1" t="s">
        <v>5701</v>
      </c>
      <c r="B698" s="1" t="s">
        <v>5768</v>
      </c>
      <c r="C698" s="1">
        <v>3</v>
      </c>
      <c r="D698" s="1" t="s">
        <v>5999</v>
      </c>
      <c r="E698" s="1">
        <v>24</v>
      </c>
      <c r="F698" s="1" t="s">
        <v>6064</v>
      </c>
      <c r="G698" s="1" t="s">
        <v>5834</v>
      </c>
      <c r="H698" s="1" t="s">
        <v>6067</v>
      </c>
      <c r="I698" s="1" t="b">
        <v>0</v>
      </c>
      <c r="J698" s="1">
        <v>0</v>
      </c>
      <c r="K698" s="1">
        <v>14</v>
      </c>
      <c r="L698" s="1">
        <v>8</v>
      </c>
      <c r="M698" s="1">
        <v>5</v>
      </c>
      <c r="N698" s="1">
        <v>2.4038461538461502</v>
      </c>
      <c r="O698" s="1" t="s">
        <v>6068</v>
      </c>
      <c r="P698" s="1"/>
      <c r="Q698" s="1"/>
    </row>
    <row r="699" spans="1:17" x14ac:dyDescent="0.3">
      <c r="A699" s="1" t="s">
        <v>5701</v>
      </c>
      <c r="B699" s="1" t="s">
        <v>5768</v>
      </c>
      <c r="C699" s="1">
        <v>3</v>
      </c>
      <c r="D699" s="1" t="s">
        <v>5999</v>
      </c>
      <c r="E699" s="1">
        <v>24</v>
      </c>
      <c r="F699" s="1" t="s">
        <v>6064</v>
      </c>
      <c r="G699" s="1" t="s">
        <v>5840</v>
      </c>
      <c r="H699" s="1" t="s">
        <v>5799</v>
      </c>
      <c r="I699" s="1" t="b">
        <v>0</v>
      </c>
      <c r="J699" s="1">
        <v>5</v>
      </c>
      <c r="K699" s="1">
        <v>0</v>
      </c>
      <c r="L699" s="1">
        <v>0</v>
      </c>
      <c r="M699" s="1">
        <v>4</v>
      </c>
      <c r="N699" s="1">
        <v>1.92307692307692</v>
      </c>
      <c r="O699" s="1" t="s">
        <v>5964</v>
      </c>
      <c r="P699" s="1"/>
      <c r="Q699" s="1"/>
    </row>
    <row r="700" spans="1:17" x14ac:dyDescent="0.3">
      <c r="A700" s="1" t="s">
        <v>5701</v>
      </c>
      <c r="B700" s="1" t="s">
        <v>5768</v>
      </c>
      <c r="C700" s="1">
        <v>3</v>
      </c>
      <c r="D700" s="1" t="s">
        <v>5999</v>
      </c>
      <c r="E700" s="1">
        <v>24</v>
      </c>
      <c r="F700" s="1" t="s">
        <v>6064</v>
      </c>
      <c r="G700" s="1" t="s">
        <v>5834</v>
      </c>
      <c r="H700" s="1" t="s">
        <v>5799</v>
      </c>
      <c r="I700" s="1" t="b">
        <v>0</v>
      </c>
      <c r="J700" s="1">
        <v>6</v>
      </c>
      <c r="K700" s="1">
        <v>0</v>
      </c>
      <c r="L700" s="1">
        <v>0</v>
      </c>
      <c r="M700" s="1">
        <v>3</v>
      </c>
      <c r="N700" s="1">
        <v>1.4423076923076901</v>
      </c>
      <c r="O700" s="1" t="s">
        <v>6046</v>
      </c>
      <c r="P700" s="1"/>
      <c r="Q700" s="1"/>
    </row>
    <row r="701" spans="1:17" x14ac:dyDescent="0.3">
      <c r="A701" s="1" t="s">
        <v>5701</v>
      </c>
      <c r="B701" s="1" t="s">
        <v>5768</v>
      </c>
      <c r="C701" s="1">
        <v>3</v>
      </c>
      <c r="D701" s="1" t="s">
        <v>5999</v>
      </c>
      <c r="E701" s="1">
        <v>24</v>
      </c>
      <c r="F701" s="1" t="s">
        <v>6064</v>
      </c>
      <c r="G701" s="1" t="s">
        <v>5801</v>
      </c>
      <c r="H701" s="1" t="s">
        <v>5799</v>
      </c>
      <c r="I701" s="1" t="b">
        <v>0</v>
      </c>
      <c r="J701" s="1">
        <v>1</v>
      </c>
      <c r="K701" s="1">
        <v>0</v>
      </c>
      <c r="L701" s="1">
        <v>0</v>
      </c>
      <c r="M701" s="1">
        <v>3</v>
      </c>
      <c r="N701" s="1">
        <v>1.4423076923076901</v>
      </c>
      <c r="O701" s="1" t="s">
        <v>5862</v>
      </c>
      <c r="P701" s="1"/>
      <c r="Q701" s="1"/>
    </row>
    <row r="702" spans="1:17" x14ac:dyDescent="0.3">
      <c r="A702" s="1" t="s">
        <v>5701</v>
      </c>
      <c r="B702" s="1" t="s">
        <v>5768</v>
      </c>
      <c r="C702" s="1">
        <v>3</v>
      </c>
      <c r="D702" s="1" t="s">
        <v>5999</v>
      </c>
      <c r="E702" s="1">
        <v>24</v>
      </c>
      <c r="F702" s="1" t="s">
        <v>6064</v>
      </c>
      <c r="G702" s="1" t="s">
        <v>5851</v>
      </c>
      <c r="H702" s="1" t="s">
        <v>5807</v>
      </c>
      <c r="I702" s="1" t="b">
        <v>0</v>
      </c>
      <c r="J702" s="1">
        <v>1</v>
      </c>
      <c r="K702" s="1">
        <v>5</v>
      </c>
      <c r="L702" s="1">
        <v>5</v>
      </c>
      <c r="M702" s="1">
        <v>3</v>
      </c>
      <c r="N702" s="1">
        <v>1.4423076923076901</v>
      </c>
      <c r="O702" s="1" t="s">
        <v>5852</v>
      </c>
      <c r="P702" s="1"/>
      <c r="Q702" s="1"/>
    </row>
    <row r="703" spans="1:17" x14ac:dyDescent="0.3">
      <c r="A703" s="1" t="s">
        <v>5701</v>
      </c>
      <c r="B703" s="1" t="s">
        <v>5768</v>
      </c>
      <c r="C703" s="1">
        <v>3</v>
      </c>
      <c r="D703" s="1" t="s">
        <v>5999</v>
      </c>
      <c r="E703" s="1">
        <v>24</v>
      </c>
      <c r="F703" s="1" t="s">
        <v>6064</v>
      </c>
      <c r="G703" s="1" t="s">
        <v>5834</v>
      </c>
      <c r="H703" s="1" t="s">
        <v>6002</v>
      </c>
      <c r="I703" s="1" t="b">
        <v>0</v>
      </c>
      <c r="J703" s="1">
        <v>0</v>
      </c>
      <c r="K703" s="1">
        <v>19</v>
      </c>
      <c r="L703" s="1">
        <v>6</v>
      </c>
      <c r="M703" s="1">
        <v>3</v>
      </c>
      <c r="N703" s="1">
        <v>1.4423076923076901</v>
      </c>
      <c r="O703" s="1" t="s">
        <v>6069</v>
      </c>
      <c r="P703" s="1"/>
      <c r="Q703" s="1"/>
    </row>
    <row r="704" spans="1:17" x14ac:dyDescent="0.3">
      <c r="A704" s="1" t="s">
        <v>5701</v>
      </c>
      <c r="B704" s="1" t="s">
        <v>5768</v>
      </c>
      <c r="C704" s="1">
        <v>3</v>
      </c>
      <c r="D704" s="1" t="s">
        <v>5999</v>
      </c>
      <c r="E704" s="1">
        <v>24</v>
      </c>
      <c r="F704" s="1" t="s">
        <v>6064</v>
      </c>
      <c r="G704" s="1" t="s">
        <v>5834</v>
      </c>
      <c r="H704" s="1" t="s">
        <v>6070</v>
      </c>
      <c r="I704" s="1" t="b">
        <v>0</v>
      </c>
      <c r="J704" s="1">
        <v>0</v>
      </c>
      <c r="K704" s="1">
        <v>8</v>
      </c>
      <c r="L704" s="1">
        <v>2</v>
      </c>
      <c r="M704" s="1">
        <v>3</v>
      </c>
      <c r="N704" s="1">
        <v>1.4423076923076901</v>
      </c>
      <c r="O704" s="1" t="s">
        <v>6071</v>
      </c>
      <c r="P704" s="1"/>
      <c r="Q704" s="1"/>
    </row>
    <row r="705" spans="1:17" x14ac:dyDescent="0.3">
      <c r="A705" s="1" t="s">
        <v>5701</v>
      </c>
      <c r="B705" s="1" t="s">
        <v>5768</v>
      </c>
      <c r="C705" s="1">
        <v>3</v>
      </c>
      <c r="D705" s="1" t="s">
        <v>5999</v>
      </c>
      <c r="E705" s="1">
        <v>25</v>
      </c>
      <c r="F705" s="1" t="s">
        <v>6072</v>
      </c>
      <c r="G705" s="1" t="s">
        <v>5803</v>
      </c>
      <c r="H705" s="1" t="s">
        <v>5804</v>
      </c>
      <c r="I705" s="1" t="b">
        <v>0</v>
      </c>
      <c r="J705" s="1">
        <v>0</v>
      </c>
      <c r="K705" s="1">
        <v>1</v>
      </c>
      <c r="L705" s="1">
        <v>0</v>
      </c>
      <c r="M705" s="1">
        <v>363</v>
      </c>
      <c r="N705" s="1">
        <v>50.4867872044506</v>
      </c>
      <c r="O705" s="1" t="s">
        <v>5805</v>
      </c>
      <c r="P705" s="1"/>
      <c r="Q705" s="1"/>
    </row>
    <row r="706" spans="1:17" x14ac:dyDescent="0.3">
      <c r="A706" s="1" t="s">
        <v>5701</v>
      </c>
      <c r="B706" s="1" t="s">
        <v>5768</v>
      </c>
      <c r="C706" s="1">
        <v>3</v>
      </c>
      <c r="D706" s="1" t="s">
        <v>5999</v>
      </c>
      <c r="E706" s="1">
        <v>25</v>
      </c>
      <c r="F706" s="1" t="s">
        <v>6072</v>
      </c>
      <c r="G706" s="1" t="s">
        <v>5840</v>
      </c>
      <c r="H706" s="1" t="s">
        <v>5799</v>
      </c>
      <c r="I706" s="1" t="b">
        <v>0</v>
      </c>
      <c r="J706" s="1">
        <v>5</v>
      </c>
      <c r="K706" s="1">
        <v>0</v>
      </c>
      <c r="L706" s="1">
        <v>0</v>
      </c>
      <c r="M706" s="1">
        <v>289</v>
      </c>
      <c r="N706" s="1">
        <v>40.1947148817802</v>
      </c>
      <c r="O706" s="1" t="s">
        <v>5964</v>
      </c>
      <c r="P706" s="1"/>
      <c r="Q706" s="1"/>
    </row>
    <row r="707" spans="1:17" x14ac:dyDescent="0.3">
      <c r="A707" s="1" t="s">
        <v>5701</v>
      </c>
      <c r="B707" s="1" t="s">
        <v>5768</v>
      </c>
      <c r="C707" s="1">
        <v>3</v>
      </c>
      <c r="D707" s="1" t="s">
        <v>5999</v>
      </c>
      <c r="E707" s="1">
        <v>25</v>
      </c>
      <c r="F707" s="1" t="s">
        <v>6072</v>
      </c>
      <c r="G707" s="1" t="s">
        <v>5895</v>
      </c>
      <c r="H707" s="1" t="s">
        <v>5896</v>
      </c>
      <c r="I707" s="1" t="b">
        <v>0</v>
      </c>
      <c r="J707" s="1">
        <v>0</v>
      </c>
      <c r="K707" s="1">
        <v>2</v>
      </c>
      <c r="L707" s="1">
        <v>0</v>
      </c>
      <c r="M707" s="1">
        <v>12</v>
      </c>
      <c r="N707" s="1">
        <v>1.6689847009735701</v>
      </c>
      <c r="O707" s="1" t="s">
        <v>5897</v>
      </c>
      <c r="P707" s="1"/>
      <c r="Q707" s="1"/>
    </row>
    <row r="708" spans="1:17" x14ac:dyDescent="0.3">
      <c r="A708" s="1" t="s">
        <v>5701</v>
      </c>
      <c r="B708" s="1" t="s">
        <v>5768</v>
      </c>
      <c r="C708" s="1">
        <v>3</v>
      </c>
      <c r="D708" s="1" t="s">
        <v>5999</v>
      </c>
      <c r="E708" s="1">
        <v>25</v>
      </c>
      <c r="F708" s="1" t="s">
        <v>6072</v>
      </c>
      <c r="G708" s="1" t="s">
        <v>5803</v>
      </c>
      <c r="H708" s="1" t="s">
        <v>5804</v>
      </c>
      <c r="I708" s="1" t="b">
        <v>0</v>
      </c>
      <c r="J708" s="1">
        <v>0</v>
      </c>
      <c r="K708" s="1">
        <v>1</v>
      </c>
      <c r="L708" s="1">
        <v>1</v>
      </c>
      <c r="M708" s="1">
        <v>10</v>
      </c>
      <c r="N708" s="1">
        <v>1.3908205841446399</v>
      </c>
      <c r="O708" s="1" t="s">
        <v>5805</v>
      </c>
      <c r="P708" s="1"/>
      <c r="Q708" s="1"/>
    </row>
    <row r="709" spans="1:17" x14ac:dyDescent="0.3">
      <c r="A709" s="1" t="s">
        <v>5701</v>
      </c>
      <c r="B709" s="1" t="s">
        <v>5768</v>
      </c>
      <c r="C709" s="1">
        <v>3</v>
      </c>
      <c r="D709" s="1" t="s">
        <v>5999</v>
      </c>
      <c r="E709" s="1">
        <v>26</v>
      </c>
      <c r="F709" s="1" t="s">
        <v>6073</v>
      </c>
      <c r="G709" s="1" t="s">
        <v>5814</v>
      </c>
      <c r="H709" s="1" t="s">
        <v>5799</v>
      </c>
      <c r="I709" s="1" t="b">
        <v>1</v>
      </c>
      <c r="J709" s="1">
        <v>0</v>
      </c>
      <c r="K709" s="1">
        <v>0</v>
      </c>
      <c r="L709" s="1">
        <v>0</v>
      </c>
      <c r="M709" s="1">
        <v>6</v>
      </c>
      <c r="N709" s="1">
        <v>46.153846153846096</v>
      </c>
      <c r="O709" s="1" t="s">
        <v>5815</v>
      </c>
      <c r="P709" s="1"/>
      <c r="Q709" s="1"/>
    </row>
    <row r="710" spans="1:17" x14ac:dyDescent="0.3">
      <c r="A710" s="1" t="s">
        <v>5701</v>
      </c>
      <c r="B710" s="1" t="s">
        <v>5768</v>
      </c>
      <c r="C710" s="1">
        <v>3</v>
      </c>
      <c r="D710" s="1" t="s">
        <v>5999</v>
      </c>
      <c r="E710" s="1">
        <v>26</v>
      </c>
      <c r="F710" s="1" t="s">
        <v>6073</v>
      </c>
      <c r="G710" s="1" t="s">
        <v>5803</v>
      </c>
      <c r="H710" s="1" t="s">
        <v>5828</v>
      </c>
      <c r="I710" s="1" t="b">
        <v>0</v>
      </c>
      <c r="J710" s="1">
        <v>0</v>
      </c>
      <c r="K710" s="1">
        <v>1</v>
      </c>
      <c r="L710" s="1">
        <v>2</v>
      </c>
      <c r="M710" s="1">
        <v>2</v>
      </c>
      <c r="N710" s="1">
        <v>15.3846153846153</v>
      </c>
      <c r="O710" s="1" t="s">
        <v>6016</v>
      </c>
      <c r="P710" s="1"/>
      <c r="Q710" s="1"/>
    </row>
    <row r="711" spans="1:17" x14ac:dyDescent="0.3">
      <c r="A711" s="1" t="s">
        <v>5701</v>
      </c>
      <c r="B711" s="1" t="s">
        <v>5768</v>
      </c>
      <c r="C711" s="1">
        <v>3</v>
      </c>
      <c r="D711" s="1" t="s">
        <v>5999</v>
      </c>
      <c r="E711" s="1">
        <v>26</v>
      </c>
      <c r="F711" s="1" t="s">
        <v>6073</v>
      </c>
      <c r="G711" s="1" t="s">
        <v>5798</v>
      </c>
      <c r="H711" s="1" t="s">
        <v>5799</v>
      </c>
      <c r="I711" s="1" t="b">
        <v>0</v>
      </c>
      <c r="J711" s="1">
        <v>0</v>
      </c>
      <c r="K711" s="1">
        <v>0</v>
      </c>
      <c r="L711" s="1">
        <v>8</v>
      </c>
      <c r="M711" s="1">
        <v>2</v>
      </c>
      <c r="N711" s="1">
        <v>15.3846153846153</v>
      </c>
      <c r="O711" s="1" t="s">
        <v>5818</v>
      </c>
      <c r="P711" s="1"/>
      <c r="Q711" s="1"/>
    </row>
    <row r="712" spans="1:17" x14ac:dyDescent="0.3">
      <c r="A712" s="1" t="s">
        <v>5701</v>
      </c>
      <c r="B712" s="1" t="s">
        <v>5768</v>
      </c>
      <c r="C712" s="1">
        <v>3</v>
      </c>
      <c r="D712" s="1" t="s">
        <v>5999</v>
      </c>
      <c r="E712" s="1">
        <v>26</v>
      </c>
      <c r="F712" s="1" t="s">
        <v>6073</v>
      </c>
      <c r="G712" s="1" t="s">
        <v>5840</v>
      </c>
      <c r="H712" s="1" t="s">
        <v>5799</v>
      </c>
      <c r="I712" s="1" t="b">
        <v>0</v>
      </c>
      <c r="J712" s="1">
        <v>5</v>
      </c>
      <c r="K712" s="1">
        <v>0</v>
      </c>
      <c r="L712" s="1">
        <v>0</v>
      </c>
      <c r="M712" s="1">
        <v>1</v>
      </c>
      <c r="N712" s="1">
        <v>7.6923076923076898</v>
      </c>
      <c r="O712" s="1" t="s">
        <v>5964</v>
      </c>
      <c r="P712" s="1"/>
      <c r="Q712" s="1"/>
    </row>
    <row r="713" spans="1:17" x14ac:dyDescent="0.3">
      <c r="A713" s="1" t="s">
        <v>5701</v>
      </c>
      <c r="B713" s="1" t="s">
        <v>5768</v>
      </c>
      <c r="C713" s="1">
        <v>3</v>
      </c>
      <c r="D713" s="1" t="s">
        <v>5999</v>
      </c>
      <c r="E713" s="1">
        <v>26</v>
      </c>
      <c r="F713" s="1" t="s">
        <v>6073</v>
      </c>
      <c r="G713" s="1" t="s">
        <v>5803</v>
      </c>
      <c r="H713" s="1" t="s">
        <v>5828</v>
      </c>
      <c r="I713" s="1" t="b">
        <v>0</v>
      </c>
      <c r="J713" s="1">
        <v>0</v>
      </c>
      <c r="K713" s="1">
        <v>1</v>
      </c>
      <c r="L713" s="1">
        <v>1</v>
      </c>
      <c r="M713" s="1">
        <v>1</v>
      </c>
      <c r="N713" s="1">
        <v>7.6923076923076898</v>
      </c>
      <c r="O713" s="1" t="s">
        <v>6016</v>
      </c>
      <c r="P713" s="1"/>
      <c r="Q713" s="1"/>
    </row>
    <row r="714" spans="1:17" x14ac:dyDescent="0.3">
      <c r="A714" s="1" t="s">
        <v>5701</v>
      </c>
      <c r="B714" s="1" t="s">
        <v>5768</v>
      </c>
      <c r="C714" s="1">
        <v>3</v>
      </c>
      <c r="D714" s="1" t="s">
        <v>5999</v>
      </c>
      <c r="E714" s="1">
        <v>26</v>
      </c>
      <c r="F714" s="1" t="s">
        <v>6073</v>
      </c>
      <c r="G714" s="1" t="s">
        <v>5908</v>
      </c>
      <c r="H714" s="1" t="s">
        <v>5799</v>
      </c>
      <c r="I714" s="1" t="b">
        <v>0</v>
      </c>
      <c r="J714" s="1">
        <v>0</v>
      </c>
      <c r="K714" s="1">
        <v>0</v>
      </c>
      <c r="L714" s="1">
        <v>1</v>
      </c>
      <c r="M714" s="1">
        <v>1</v>
      </c>
      <c r="N714" s="1">
        <v>7.6923076923076898</v>
      </c>
      <c r="O714" s="1" t="s">
        <v>6074</v>
      </c>
      <c r="P714" s="1"/>
      <c r="Q714" s="1"/>
    </row>
    <row r="715" spans="1:17" x14ac:dyDescent="0.3">
      <c r="A715" s="1" t="s">
        <v>5701</v>
      </c>
      <c r="B715" s="1" t="s">
        <v>5768</v>
      </c>
      <c r="C715" s="1">
        <v>3</v>
      </c>
      <c r="D715" s="1" t="s">
        <v>5999</v>
      </c>
      <c r="E715" s="1">
        <v>27</v>
      </c>
      <c r="F715" s="1" t="s">
        <v>6075</v>
      </c>
      <c r="G715" s="1" t="s">
        <v>5798</v>
      </c>
      <c r="H715" s="1" t="s">
        <v>5799</v>
      </c>
      <c r="I715" s="1" t="b">
        <v>0</v>
      </c>
      <c r="J715" s="1">
        <v>0</v>
      </c>
      <c r="K715" s="1">
        <v>0</v>
      </c>
      <c r="L715" s="1">
        <v>8</v>
      </c>
      <c r="M715" s="1">
        <v>44</v>
      </c>
      <c r="N715" s="1">
        <v>50</v>
      </c>
      <c r="O715" s="1" t="s">
        <v>5818</v>
      </c>
      <c r="P715" s="1"/>
      <c r="Q715" s="1"/>
    </row>
    <row r="716" spans="1:17" x14ac:dyDescent="0.3">
      <c r="A716" s="1" t="s">
        <v>5701</v>
      </c>
      <c r="B716" s="1" t="s">
        <v>5768</v>
      </c>
      <c r="C716" s="1">
        <v>3</v>
      </c>
      <c r="D716" s="1" t="s">
        <v>5999</v>
      </c>
      <c r="E716" s="1">
        <v>27</v>
      </c>
      <c r="F716" s="1" t="s">
        <v>6075</v>
      </c>
      <c r="G716" s="1" t="s">
        <v>5801</v>
      </c>
      <c r="H716" s="1" t="s">
        <v>5799</v>
      </c>
      <c r="I716" s="1" t="b">
        <v>0</v>
      </c>
      <c r="J716" s="1">
        <v>1</v>
      </c>
      <c r="K716" s="1">
        <v>0</v>
      </c>
      <c r="L716" s="1">
        <v>0</v>
      </c>
      <c r="M716" s="1">
        <v>6</v>
      </c>
      <c r="N716" s="1">
        <v>6.8181818181818103</v>
      </c>
      <c r="O716" s="1" t="s">
        <v>5802</v>
      </c>
      <c r="P716" s="1"/>
      <c r="Q716" s="1"/>
    </row>
    <row r="717" spans="1:17" x14ac:dyDescent="0.3">
      <c r="A717" s="1" t="s">
        <v>5701</v>
      </c>
      <c r="B717" s="1" t="s">
        <v>5768</v>
      </c>
      <c r="C717" s="1">
        <v>3</v>
      </c>
      <c r="D717" s="1" t="s">
        <v>5999</v>
      </c>
      <c r="E717" s="1">
        <v>27</v>
      </c>
      <c r="F717" s="1" t="s">
        <v>6075</v>
      </c>
      <c r="G717" s="1" t="s">
        <v>5806</v>
      </c>
      <c r="H717" s="1" t="s">
        <v>5807</v>
      </c>
      <c r="I717" s="1" t="b">
        <v>0</v>
      </c>
      <c r="J717" s="1">
        <v>0</v>
      </c>
      <c r="K717" s="1">
        <v>5</v>
      </c>
      <c r="L717" s="1">
        <v>5</v>
      </c>
      <c r="M717" s="1">
        <v>6</v>
      </c>
      <c r="N717" s="1">
        <v>6.8181818181818103</v>
      </c>
      <c r="O717" s="1" t="s">
        <v>5808</v>
      </c>
      <c r="P717" s="1"/>
      <c r="Q717" s="1"/>
    </row>
    <row r="718" spans="1:17" x14ac:dyDescent="0.3">
      <c r="A718" s="1" t="s">
        <v>5701</v>
      </c>
      <c r="B718" s="1" t="s">
        <v>5768</v>
      </c>
      <c r="C718" s="1">
        <v>3</v>
      </c>
      <c r="D718" s="1" t="s">
        <v>5999</v>
      </c>
      <c r="E718" s="1">
        <v>27</v>
      </c>
      <c r="F718" s="1" t="s">
        <v>6075</v>
      </c>
      <c r="G718" s="1" t="s">
        <v>5840</v>
      </c>
      <c r="H718" s="1" t="s">
        <v>5799</v>
      </c>
      <c r="I718" s="1" t="b">
        <v>0</v>
      </c>
      <c r="J718" s="1">
        <v>5</v>
      </c>
      <c r="K718" s="1">
        <v>0</v>
      </c>
      <c r="L718" s="1">
        <v>0</v>
      </c>
      <c r="M718" s="1">
        <v>4</v>
      </c>
      <c r="N718" s="1">
        <v>4.5454545454545396</v>
      </c>
      <c r="O718" s="1" t="s">
        <v>5964</v>
      </c>
      <c r="P718" s="1"/>
      <c r="Q718" s="1"/>
    </row>
    <row r="719" spans="1:17" x14ac:dyDescent="0.3">
      <c r="A719" s="1" t="s">
        <v>5701</v>
      </c>
      <c r="B719" s="1" t="s">
        <v>5768</v>
      </c>
      <c r="C719" s="1">
        <v>3</v>
      </c>
      <c r="D719" s="1" t="s">
        <v>5999</v>
      </c>
      <c r="E719" s="1">
        <v>27</v>
      </c>
      <c r="F719" s="1" t="s">
        <v>6075</v>
      </c>
      <c r="G719" s="1" t="s">
        <v>5801</v>
      </c>
      <c r="H719" s="1" t="s">
        <v>5799</v>
      </c>
      <c r="I719" s="1" t="b">
        <v>0</v>
      </c>
      <c r="J719" s="1">
        <v>1</v>
      </c>
      <c r="K719" s="1">
        <v>0</v>
      </c>
      <c r="L719" s="1">
        <v>0</v>
      </c>
      <c r="M719" s="1">
        <v>3</v>
      </c>
      <c r="N719" s="1">
        <v>3.4090909090908998</v>
      </c>
      <c r="O719" s="1" t="s">
        <v>5862</v>
      </c>
      <c r="P719" s="1"/>
      <c r="Q719" s="1"/>
    </row>
    <row r="720" spans="1:17" x14ac:dyDescent="0.3">
      <c r="A720" s="1" t="s">
        <v>5701</v>
      </c>
      <c r="B720" s="1" t="s">
        <v>5768</v>
      </c>
      <c r="C720" s="1">
        <v>3</v>
      </c>
      <c r="D720" s="1" t="s">
        <v>5999</v>
      </c>
      <c r="E720" s="1">
        <v>27</v>
      </c>
      <c r="F720" s="1" t="s">
        <v>6075</v>
      </c>
      <c r="G720" s="1" t="s">
        <v>5803</v>
      </c>
      <c r="H720" s="1" t="s">
        <v>5828</v>
      </c>
      <c r="I720" s="1" t="b">
        <v>0</v>
      </c>
      <c r="J720" s="1">
        <v>0</v>
      </c>
      <c r="K720" s="1">
        <v>1</v>
      </c>
      <c r="L720" s="1">
        <v>0</v>
      </c>
      <c r="M720" s="1">
        <v>3</v>
      </c>
      <c r="N720" s="1">
        <v>3.4090909090908998</v>
      </c>
      <c r="O720" s="1" t="s">
        <v>5829</v>
      </c>
      <c r="P720" s="1"/>
      <c r="Q720" s="1"/>
    </row>
    <row r="721" spans="1:17" x14ac:dyDescent="0.3">
      <c r="A721" s="1" t="s">
        <v>5701</v>
      </c>
      <c r="B721" s="1" t="s">
        <v>5768</v>
      </c>
      <c r="C721" s="1">
        <v>3</v>
      </c>
      <c r="D721" s="1" t="s">
        <v>5999</v>
      </c>
      <c r="E721" s="1">
        <v>27</v>
      </c>
      <c r="F721" s="1" t="s">
        <v>6075</v>
      </c>
      <c r="G721" s="1" t="s">
        <v>5803</v>
      </c>
      <c r="H721" s="1" t="s">
        <v>5828</v>
      </c>
      <c r="I721" s="1" t="b">
        <v>0</v>
      </c>
      <c r="J721" s="1">
        <v>0</v>
      </c>
      <c r="K721" s="1">
        <v>1</v>
      </c>
      <c r="L721" s="1">
        <v>2</v>
      </c>
      <c r="M721" s="1">
        <v>3</v>
      </c>
      <c r="N721" s="1">
        <v>3.4090909090908998</v>
      </c>
      <c r="O721" s="1" t="s">
        <v>6016</v>
      </c>
      <c r="P721" s="1"/>
      <c r="Q721" s="1"/>
    </row>
    <row r="722" spans="1:17" x14ac:dyDescent="0.3">
      <c r="A722" s="1" t="s">
        <v>5701</v>
      </c>
      <c r="B722" s="1" t="s">
        <v>5768</v>
      </c>
      <c r="C722" s="1">
        <v>3</v>
      </c>
      <c r="D722" s="1" t="s">
        <v>5999</v>
      </c>
      <c r="E722" s="1">
        <v>27</v>
      </c>
      <c r="F722" s="1" t="s">
        <v>6075</v>
      </c>
      <c r="G722" s="1" t="s">
        <v>5895</v>
      </c>
      <c r="H722" s="1" t="s">
        <v>6076</v>
      </c>
      <c r="I722" s="1" t="b">
        <v>0</v>
      </c>
      <c r="J722" s="1">
        <v>0</v>
      </c>
      <c r="K722" s="1">
        <v>2</v>
      </c>
      <c r="L722" s="1">
        <v>9</v>
      </c>
      <c r="M722" s="1">
        <v>2</v>
      </c>
      <c r="N722" s="1">
        <v>2.2727272727272698</v>
      </c>
      <c r="O722" s="1" t="s">
        <v>6077</v>
      </c>
      <c r="P722" s="1"/>
      <c r="Q722" s="1"/>
    </row>
    <row r="723" spans="1:17" x14ac:dyDescent="0.3">
      <c r="A723" s="1" t="s">
        <v>5701</v>
      </c>
      <c r="B723" s="1" t="s">
        <v>5768</v>
      </c>
      <c r="C723" s="1">
        <v>3</v>
      </c>
      <c r="D723" s="1" t="s">
        <v>5999</v>
      </c>
      <c r="E723" s="1">
        <v>27</v>
      </c>
      <c r="F723" s="1" t="s">
        <v>6075</v>
      </c>
      <c r="G723" s="1" t="s">
        <v>5806</v>
      </c>
      <c r="H723" s="1" t="s">
        <v>5807</v>
      </c>
      <c r="I723" s="1" t="b">
        <v>0</v>
      </c>
      <c r="J723" s="1">
        <v>0</v>
      </c>
      <c r="K723" s="1">
        <v>5</v>
      </c>
      <c r="L723" s="1">
        <v>7</v>
      </c>
      <c r="M723" s="1">
        <v>1</v>
      </c>
      <c r="N723" s="1">
        <v>1.13636363636363</v>
      </c>
      <c r="O723" s="1" t="s">
        <v>6078</v>
      </c>
      <c r="P723" s="1"/>
      <c r="Q723" s="1"/>
    </row>
    <row r="724" spans="1:17" x14ac:dyDescent="0.3">
      <c r="A724" s="1" t="s">
        <v>5701</v>
      </c>
      <c r="B724" s="1" t="s">
        <v>5768</v>
      </c>
      <c r="C724" s="1">
        <v>3</v>
      </c>
      <c r="D724" s="1" t="s">
        <v>5999</v>
      </c>
      <c r="E724" s="1">
        <v>27</v>
      </c>
      <c r="F724" s="1" t="s">
        <v>6075</v>
      </c>
      <c r="G724" s="1" t="s">
        <v>5834</v>
      </c>
      <c r="H724" s="1" t="s">
        <v>5849</v>
      </c>
      <c r="I724" s="1" t="b">
        <v>0</v>
      </c>
      <c r="J724" s="1">
        <v>0</v>
      </c>
      <c r="K724" s="1">
        <v>6</v>
      </c>
      <c r="L724" s="1">
        <v>6</v>
      </c>
      <c r="M724" s="1">
        <v>1</v>
      </c>
      <c r="N724" s="1">
        <v>1.13636363636363</v>
      </c>
      <c r="O724" s="1" t="s">
        <v>5948</v>
      </c>
      <c r="P724" s="1"/>
      <c r="Q724" s="1"/>
    </row>
    <row r="725" spans="1:17" x14ac:dyDescent="0.3">
      <c r="A725" s="1" t="s">
        <v>5701</v>
      </c>
      <c r="B725" s="1" t="s">
        <v>5768</v>
      </c>
      <c r="C725" s="1">
        <v>3</v>
      </c>
      <c r="D725" s="1" t="s">
        <v>5999</v>
      </c>
      <c r="E725" s="1">
        <v>27</v>
      </c>
      <c r="F725" s="1" t="s">
        <v>6075</v>
      </c>
      <c r="G725" s="1" t="s">
        <v>5798</v>
      </c>
      <c r="H725" s="1" t="s">
        <v>5799</v>
      </c>
      <c r="I725" s="1" t="b">
        <v>0</v>
      </c>
      <c r="J725" s="1">
        <v>0</v>
      </c>
      <c r="K725" s="1">
        <v>0</v>
      </c>
      <c r="L725" s="1">
        <v>9</v>
      </c>
      <c r="M725" s="1">
        <v>1</v>
      </c>
      <c r="N725" s="1">
        <v>1.13636363636363</v>
      </c>
      <c r="O725" s="1" t="s">
        <v>6079</v>
      </c>
      <c r="P725" s="1"/>
      <c r="Q725" s="1"/>
    </row>
    <row r="726" spans="1:17" x14ac:dyDescent="0.3">
      <c r="A726" s="1" t="s">
        <v>5701</v>
      </c>
      <c r="B726" s="1" t="s">
        <v>5768</v>
      </c>
      <c r="C726" s="1">
        <v>3</v>
      </c>
      <c r="D726" s="1" t="s">
        <v>5999</v>
      </c>
      <c r="E726" s="1">
        <v>27</v>
      </c>
      <c r="F726" s="1" t="s">
        <v>6075</v>
      </c>
      <c r="G726" s="1" t="s">
        <v>5801</v>
      </c>
      <c r="H726" s="1" t="s">
        <v>5799</v>
      </c>
      <c r="I726" s="1" t="b">
        <v>0</v>
      </c>
      <c r="J726" s="1">
        <v>1</v>
      </c>
      <c r="K726" s="1">
        <v>0</v>
      </c>
      <c r="L726" s="1">
        <v>1</v>
      </c>
      <c r="M726" s="1">
        <v>1</v>
      </c>
      <c r="N726" s="1">
        <v>1.13636363636363</v>
      </c>
      <c r="O726" s="1" t="s">
        <v>6080</v>
      </c>
      <c r="P726" s="1"/>
      <c r="Q726" s="1"/>
    </row>
    <row r="727" spans="1:17" x14ac:dyDescent="0.3">
      <c r="A727" s="1" t="s">
        <v>5701</v>
      </c>
      <c r="B727" s="1" t="s">
        <v>5768</v>
      </c>
      <c r="C727" s="1">
        <v>3</v>
      </c>
      <c r="D727" s="1" t="s">
        <v>5999</v>
      </c>
      <c r="E727" s="1">
        <v>27</v>
      </c>
      <c r="F727" s="1" t="s">
        <v>6075</v>
      </c>
      <c r="G727" s="1" t="s">
        <v>5798</v>
      </c>
      <c r="H727" s="1" t="s">
        <v>5799</v>
      </c>
      <c r="I727" s="1" t="b">
        <v>0</v>
      </c>
      <c r="J727" s="1">
        <v>0</v>
      </c>
      <c r="K727" s="1">
        <v>0</v>
      </c>
      <c r="L727" s="1">
        <v>9</v>
      </c>
      <c r="M727" s="1">
        <v>1</v>
      </c>
      <c r="N727" s="1">
        <v>1.13636363636363</v>
      </c>
      <c r="O727" s="1" t="s">
        <v>6081</v>
      </c>
      <c r="P727" s="1"/>
      <c r="Q727" s="1"/>
    </row>
    <row r="728" spans="1:17" x14ac:dyDescent="0.3">
      <c r="A728" s="1" t="s">
        <v>5701</v>
      </c>
      <c r="B728" s="1" t="s">
        <v>5768</v>
      </c>
      <c r="C728" s="1">
        <v>3</v>
      </c>
      <c r="D728" s="1" t="s">
        <v>5999</v>
      </c>
      <c r="E728" s="1">
        <v>27</v>
      </c>
      <c r="F728" s="1" t="s">
        <v>6075</v>
      </c>
      <c r="G728" s="1" t="s">
        <v>5803</v>
      </c>
      <c r="H728" s="1" t="s">
        <v>5804</v>
      </c>
      <c r="I728" s="1" t="b">
        <v>0</v>
      </c>
      <c r="J728" s="1">
        <v>0</v>
      </c>
      <c r="K728" s="1">
        <v>1</v>
      </c>
      <c r="L728" s="1">
        <v>1</v>
      </c>
      <c r="M728" s="1">
        <v>1</v>
      </c>
      <c r="N728" s="1">
        <v>1.13636363636363</v>
      </c>
      <c r="O728" s="1" t="s">
        <v>6082</v>
      </c>
      <c r="P728" s="1"/>
      <c r="Q728" s="1"/>
    </row>
    <row r="729" spans="1:17" x14ac:dyDescent="0.3">
      <c r="A729" s="1" t="s">
        <v>5701</v>
      </c>
      <c r="B729" s="1" t="s">
        <v>5768</v>
      </c>
      <c r="C729" s="1">
        <v>3</v>
      </c>
      <c r="D729" s="1" t="s">
        <v>5999</v>
      </c>
      <c r="E729" s="1">
        <v>27</v>
      </c>
      <c r="F729" s="1" t="s">
        <v>6075</v>
      </c>
      <c r="G729" s="1" t="s">
        <v>5803</v>
      </c>
      <c r="H729" s="1" t="s">
        <v>5804</v>
      </c>
      <c r="I729" s="1" t="b">
        <v>0</v>
      </c>
      <c r="J729" s="1">
        <v>0</v>
      </c>
      <c r="K729" s="1">
        <v>1</v>
      </c>
      <c r="L729" s="1">
        <v>0</v>
      </c>
      <c r="M729" s="1">
        <v>1</v>
      </c>
      <c r="N729" s="1">
        <v>1.13636363636363</v>
      </c>
      <c r="O729" s="1" t="s">
        <v>5805</v>
      </c>
      <c r="P729" s="1"/>
      <c r="Q729" s="1"/>
    </row>
    <row r="730" spans="1:17" x14ac:dyDescent="0.3">
      <c r="A730" s="1" t="s">
        <v>5701</v>
      </c>
      <c r="B730" s="1" t="s">
        <v>5768</v>
      </c>
      <c r="C730" s="1">
        <v>3</v>
      </c>
      <c r="D730" s="1" t="s">
        <v>5999</v>
      </c>
      <c r="E730" s="1">
        <v>27</v>
      </c>
      <c r="F730" s="1" t="s">
        <v>6075</v>
      </c>
      <c r="G730" s="1" t="s">
        <v>5798</v>
      </c>
      <c r="H730" s="1" t="s">
        <v>5799</v>
      </c>
      <c r="I730" s="1" t="b">
        <v>0</v>
      </c>
      <c r="J730" s="1">
        <v>0</v>
      </c>
      <c r="K730" s="1">
        <v>0</v>
      </c>
      <c r="L730" s="1">
        <v>7</v>
      </c>
      <c r="M730" s="1">
        <v>1</v>
      </c>
      <c r="N730" s="1">
        <v>1.13636363636363</v>
      </c>
      <c r="O730" s="1" t="s">
        <v>6083</v>
      </c>
      <c r="P730" s="1"/>
      <c r="Q730" s="1"/>
    </row>
    <row r="731" spans="1:17" x14ac:dyDescent="0.3">
      <c r="A731" s="1" t="s">
        <v>5701</v>
      </c>
      <c r="B731" s="1" t="s">
        <v>5768</v>
      </c>
      <c r="C731" s="1">
        <v>3</v>
      </c>
      <c r="D731" s="1" t="s">
        <v>5999</v>
      </c>
      <c r="E731" s="1">
        <v>27</v>
      </c>
      <c r="F731" s="1" t="s">
        <v>6075</v>
      </c>
      <c r="G731" s="1" t="s">
        <v>5834</v>
      </c>
      <c r="H731" s="1" t="s">
        <v>5799</v>
      </c>
      <c r="I731" s="1" t="b">
        <v>0</v>
      </c>
      <c r="J731" s="1">
        <v>10</v>
      </c>
      <c r="K731" s="1">
        <v>0</v>
      </c>
      <c r="L731" s="1">
        <v>2</v>
      </c>
      <c r="M731" s="1">
        <v>1</v>
      </c>
      <c r="N731" s="1">
        <v>1.13636363636363</v>
      </c>
      <c r="O731" s="1" t="s">
        <v>6084</v>
      </c>
      <c r="P731" s="1"/>
      <c r="Q731" s="1"/>
    </row>
    <row r="732" spans="1:17" x14ac:dyDescent="0.3">
      <c r="A732" s="1" t="s">
        <v>5701</v>
      </c>
      <c r="B732" s="1" t="s">
        <v>5768</v>
      </c>
      <c r="C732" s="1">
        <v>3</v>
      </c>
      <c r="D732" s="1" t="s">
        <v>5999</v>
      </c>
      <c r="E732" s="1">
        <v>27</v>
      </c>
      <c r="F732" s="1" t="s">
        <v>6075</v>
      </c>
      <c r="G732" s="1" t="s">
        <v>5798</v>
      </c>
      <c r="H732" s="1" t="s">
        <v>5799</v>
      </c>
      <c r="I732" s="1" t="b">
        <v>0</v>
      </c>
      <c r="J732" s="1">
        <v>0</v>
      </c>
      <c r="K732" s="1">
        <v>0</v>
      </c>
      <c r="L732" s="1">
        <v>7</v>
      </c>
      <c r="M732" s="1">
        <v>1</v>
      </c>
      <c r="N732" s="1">
        <v>1.13636363636363</v>
      </c>
      <c r="O732" s="1" t="s">
        <v>6085</v>
      </c>
      <c r="P732" s="1"/>
      <c r="Q732" s="1"/>
    </row>
    <row r="733" spans="1:17" x14ac:dyDescent="0.3">
      <c r="A733" s="1" t="s">
        <v>5701</v>
      </c>
      <c r="B733" s="1" t="s">
        <v>5768</v>
      </c>
      <c r="C733" s="1">
        <v>3</v>
      </c>
      <c r="D733" s="1" t="s">
        <v>5999</v>
      </c>
      <c r="E733" s="1">
        <v>27</v>
      </c>
      <c r="F733" s="1" t="s">
        <v>6075</v>
      </c>
      <c r="G733" s="1" t="s">
        <v>5798</v>
      </c>
      <c r="H733" s="1" t="s">
        <v>5799</v>
      </c>
      <c r="I733" s="1" t="b">
        <v>0</v>
      </c>
      <c r="J733" s="1">
        <v>0</v>
      </c>
      <c r="K733" s="1">
        <v>0</v>
      </c>
      <c r="L733" s="1">
        <v>8</v>
      </c>
      <c r="M733" s="1">
        <v>1</v>
      </c>
      <c r="N733" s="1">
        <v>1.13636363636363</v>
      </c>
      <c r="O733" s="1" t="s">
        <v>6086</v>
      </c>
      <c r="P733" s="1"/>
      <c r="Q733" s="1"/>
    </row>
    <row r="734" spans="1:17" x14ac:dyDescent="0.3">
      <c r="A734" s="1" t="s">
        <v>5701</v>
      </c>
      <c r="B734" s="1" t="s">
        <v>5768</v>
      </c>
      <c r="C734" s="1">
        <v>3</v>
      </c>
      <c r="D734" s="1" t="s">
        <v>5999</v>
      </c>
      <c r="E734" s="1">
        <v>27</v>
      </c>
      <c r="F734" s="1" t="s">
        <v>6075</v>
      </c>
      <c r="G734" s="1" t="s">
        <v>5801</v>
      </c>
      <c r="H734" s="1" t="s">
        <v>5799</v>
      </c>
      <c r="I734" s="1" t="b">
        <v>0</v>
      </c>
      <c r="J734" s="1">
        <v>1</v>
      </c>
      <c r="K734" s="1">
        <v>0</v>
      </c>
      <c r="L734" s="1">
        <v>1</v>
      </c>
      <c r="M734" s="1">
        <v>1</v>
      </c>
      <c r="N734" s="1">
        <v>1.13636363636363</v>
      </c>
      <c r="O734" s="1" t="s">
        <v>5903</v>
      </c>
      <c r="P734" s="1"/>
      <c r="Q734" s="1"/>
    </row>
    <row r="735" spans="1:17" x14ac:dyDescent="0.3">
      <c r="A735" s="1" t="s">
        <v>5701</v>
      </c>
      <c r="B735" s="1" t="s">
        <v>5768</v>
      </c>
      <c r="C735" s="1">
        <v>3</v>
      </c>
      <c r="D735" s="1" t="s">
        <v>5999</v>
      </c>
      <c r="E735" s="1">
        <v>27</v>
      </c>
      <c r="F735" s="1" t="s">
        <v>6075</v>
      </c>
      <c r="G735" s="1" t="s">
        <v>5801</v>
      </c>
      <c r="H735" s="1" t="s">
        <v>5799</v>
      </c>
      <c r="I735" s="1" t="b">
        <v>0</v>
      </c>
      <c r="J735" s="1">
        <v>1</v>
      </c>
      <c r="K735" s="1">
        <v>0</v>
      </c>
      <c r="L735" s="1">
        <v>1</v>
      </c>
      <c r="M735" s="1">
        <v>1</v>
      </c>
      <c r="N735" s="1">
        <v>1.13636363636363</v>
      </c>
      <c r="O735" s="1" t="s">
        <v>6087</v>
      </c>
      <c r="P735" s="1"/>
      <c r="Q735" s="1"/>
    </row>
    <row r="736" spans="1:17" x14ac:dyDescent="0.3">
      <c r="A736" s="1" t="s">
        <v>5701</v>
      </c>
      <c r="B736" s="1" t="s">
        <v>5768</v>
      </c>
      <c r="C736" s="1">
        <v>3</v>
      </c>
      <c r="D736" s="1" t="s">
        <v>5999</v>
      </c>
      <c r="E736" s="1">
        <v>27</v>
      </c>
      <c r="F736" s="1" t="s">
        <v>6075</v>
      </c>
      <c r="G736" s="1" t="s">
        <v>5801</v>
      </c>
      <c r="H736" s="1" t="s">
        <v>5799</v>
      </c>
      <c r="I736" s="1" t="b">
        <v>0</v>
      </c>
      <c r="J736" s="1">
        <v>1</v>
      </c>
      <c r="K736" s="1">
        <v>0</v>
      </c>
      <c r="L736" s="1">
        <v>1</v>
      </c>
      <c r="M736" s="1">
        <v>1</v>
      </c>
      <c r="N736" s="1">
        <v>1.13636363636363</v>
      </c>
      <c r="O736" s="1" t="s">
        <v>6088</v>
      </c>
      <c r="P736" s="1"/>
      <c r="Q736" s="1"/>
    </row>
    <row r="737" spans="1:17" x14ac:dyDescent="0.3">
      <c r="A737" s="1" t="s">
        <v>5701</v>
      </c>
      <c r="B737" s="1" t="s">
        <v>5768</v>
      </c>
      <c r="C737" s="1">
        <v>3</v>
      </c>
      <c r="D737" s="1" t="s">
        <v>5999</v>
      </c>
      <c r="E737" s="1">
        <v>27</v>
      </c>
      <c r="F737" s="1" t="s">
        <v>6075</v>
      </c>
      <c r="G737" s="1" t="s">
        <v>5834</v>
      </c>
      <c r="H737" s="1" t="s">
        <v>5799</v>
      </c>
      <c r="I737" s="1" t="b">
        <v>0</v>
      </c>
      <c r="J737" s="1">
        <v>18</v>
      </c>
      <c r="K737" s="1">
        <v>0</v>
      </c>
      <c r="L737" s="1">
        <v>0</v>
      </c>
      <c r="M737" s="1">
        <v>1</v>
      </c>
      <c r="N737" s="1">
        <v>1.13636363636363</v>
      </c>
      <c r="O737" s="1" t="s">
        <v>6089</v>
      </c>
      <c r="P737" s="1"/>
      <c r="Q737" s="1"/>
    </row>
    <row r="738" spans="1:17" x14ac:dyDescent="0.3">
      <c r="A738" s="1" t="s">
        <v>5701</v>
      </c>
      <c r="B738" s="1" t="s">
        <v>5768</v>
      </c>
      <c r="C738" s="1">
        <v>3</v>
      </c>
      <c r="D738" s="1" t="s">
        <v>5999</v>
      </c>
      <c r="E738" s="1">
        <v>27</v>
      </c>
      <c r="F738" s="1" t="s">
        <v>6075</v>
      </c>
      <c r="G738" s="1" t="s">
        <v>5798</v>
      </c>
      <c r="H738" s="1" t="s">
        <v>5799</v>
      </c>
      <c r="I738" s="1" t="b">
        <v>0</v>
      </c>
      <c r="J738" s="1">
        <v>0</v>
      </c>
      <c r="K738" s="1">
        <v>0</v>
      </c>
      <c r="L738" s="1">
        <v>9</v>
      </c>
      <c r="M738" s="1">
        <v>1</v>
      </c>
      <c r="N738" s="1">
        <v>1.13636363636363</v>
      </c>
      <c r="O738" s="1" t="s">
        <v>6090</v>
      </c>
      <c r="P738" s="1"/>
      <c r="Q738" s="1"/>
    </row>
    <row r="739" spans="1:17" x14ac:dyDescent="0.3">
      <c r="A739" s="1" t="s">
        <v>5701</v>
      </c>
      <c r="B739" s="1" t="s">
        <v>5768</v>
      </c>
      <c r="C739" s="1">
        <v>3</v>
      </c>
      <c r="D739" s="1" t="s">
        <v>5999</v>
      </c>
      <c r="E739" s="1">
        <v>27</v>
      </c>
      <c r="F739" s="1" t="s">
        <v>6075</v>
      </c>
      <c r="G739" s="1" t="s">
        <v>5840</v>
      </c>
      <c r="H739" s="1" t="s">
        <v>5799</v>
      </c>
      <c r="I739" s="1" t="b">
        <v>0</v>
      </c>
      <c r="J739" s="1">
        <v>5</v>
      </c>
      <c r="K739" s="1">
        <v>0</v>
      </c>
      <c r="L739" s="1">
        <v>1</v>
      </c>
      <c r="M739" s="1">
        <v>1</v>
      </c>
      <c r="N739" s="1">
        <v>1.13636363636363</v>
      </c>
      <c r="O739" s="1" t="s">
        <v>6091</v>
      </c>
      <c r="P739" s="1"/>
      <c r="Q739" s="1"/>
    </row>
    <row r="740" spans="1:17" x14ac:dyDescent="0.3">
      <c r="A740" s="1" t="s">
        <v>5701</v>
      </c>
      <c r="B740" s="1" t="s">
        <v>5768</v>
      </c>
      <c r="C740" s="1">
        <v>3</v>
      </c>
      <c r="D740" s="1" t="s">
        <v>5999</v>
      </c>
      <c r="E740" s="1">
        <v>28</v>
      </c>
      <c r="F740" s="1" t="s">
        <v>6092</v>
      </c>
      <c r="G740" s="1" t="s">
        <v>5803</v>
      </c>
      <c r="H740" s="1" t="s">
        <v>5804</v>
      </c>
      <c r="I740" s="1" t="b">
        <v>0</v>
      </c>
      <c r="J740" s="1">
        <v>0</v>
      </c>
      <c r="K740" s="1">
        <v>1</v>
      </c>
      <c r="L740" s="1">
        <v>0</v>
      </c>
      <c r="M740" s="1">
        <v>100</v>
      </c>
      <c r="N740" s="1">
        <v>74.626865671641795</v>
      </c>
      <c r="O740" s="1" t="s">
        <v>5805</v>
      </c>
      <c r="P740" s="1"/>
      <c r="Q740" s="1"/>
    </row>
    <row r="741" spans="1:17" x14ac:dyDescent="0.3">
      <c r="A741" s="1" t="s">
        <v>5701</v>
      </c>
      <c r="B741" s="1" t="s">
        <v>5768</v>
      </c>
      <c r="C741" s="1">
        <v>3</v>
      </c>
      <c r="D741" s="1" t="s">
        <v>5999</v>
      </c>
      <c r="E741" s="1">
        <v>28</v>
      </c>
      <c r="F741" s="1" t="s">
        <v>6092</v>
      </c>
      <c r="G741" s="1" t="s">
        <v>5803</v>
      </c>
      <c r="H741" s="1" t="s">
        <v>5804</v>
      </c>
      <c r="I741" s="1" t="b">
        <v>0</v>
      </c>
      <c r="J741" s="1">
        <v>0</v>
      </c>
      <c r="K741" s="1">
        <v>1</v>
      </c>
      <c r="L741" s="1">
        <v>3</v>
      </c>
      <c r="M741" s="1">
        <v>11</v>
      </c>
      <c r="N741" s="1">
        <v>8.2089552238805901</v>
      </c>
      <c r="O741" s="1" t="s">
        <v>6093</v>
      </c>
      <c r="P741" s="1"/>
      <c r="Q741" s="1"/>
    </row>
    <row r="742" spans="1:17" x14ac:dyDescent="0.3">
      <c r="A742" s="1" t="s">
        <v>5701</v>
      </c>
      <c r="B742" s="1" t="s">
        <v>5768</v>
      </c>
      <c r="C742" s="1">
        <v>3</v>
      </c>
      <c r="D742" s="1" t="s">
        <v>5999</v>
      </c>
      <c r="E742" s="1">
        <v>28</v>
      </c>
      <c r="F742" s="1" t="s">
        <v>6092</v>
      </c>
      <c r="G742" s="1" t="s">
        <v>5801</v>
      </c>
      <c r="H742" s="1" t="s">
        <v>5799</v>
      </c>
      <c r="I742" s="1" t="b">
        <v>0</v>
      </c>
      <c r="J742" s="1">
        <v>1</v>
      </c>
      <c r="K742" s="1">
        <v>0</v>
      </c>
      <c r="L742" s="1">
        <v>0</v>
      </c>
      <c r="M742" s="1">
        <v>6</v>
      </c>
      <c r="N742" s="1">
        <v>4.4776119402985</v>
      </c>
      <c r="O742" s="1" t="s">
        <v>5802</v>
      </c>
      <c r="P742" s="1"/>
      <c r="Q742" s="1"/>
    </row>
    <row r="743" spans="1:17" x14ac:dyDescent="0.3">
      <c r="A743" s="1" t="s">
        <v>5701</v>
      </c>
      <c r="B743" s="1" t="s">
        <v>5768</v>
      </c>
      <c r="C743" s="1">
        <v>3</v>
      </c>
      <c r="D743" s="1" t="s">
        <v>5999</v>
      </c>
      <c r="E743" s="1">
        <v>28</v>
      </c>
      <c r="F743" s="1" t="s">
        <v>6092</v>
      </c>
      <c r="G743" s="1" t="s">
        <v>5806</v>
      </c>
      <c r="H743" s="1" t="s">
        <v>6094</v>
      </c>
      <c r="I743" s="1" t="b">
        <v>0</v>
      </c>
      <c r="J743" s="1">
        <v>0</v>
      </c>
      <c r="K743" s="1">
        <v>5</v>
      </c>
      <c r="L743" s="1">
        <v>4</v>
      </c>
      <c r="M743" s="1">
        <v>2</v>
      </c>
      <c r="N743" s="1">
        <v>1.4925373134328299</v>
      </c>
      <c r="O743" s="1" t="s">
        <v>6095</v>
      </c>
      <c r="P743" s="1"/>
      <c r="Q743" s="1"/>
    </row>
    <row r="744" spans="1:17" x14ac:dyDescent="0.3">
      <c r="A744" s="1" t="s">
        <v>5701</v>
      </c>
      <c r="B744" s="1" t="s">
        <v>5768</v>
      </c>
      <c r="C744" s="1">
        <v>3</v>
      </c>
      <c r="D744" s="1" t="s">
        <v>5999</v>
      </c>
      <c r="E744" s="1">
        <v>28</v>
      </c>
      <c r="F744" s="1" t="s">
        <v>6092</v>
      </c>
      <c r="G744" s="1" t="s">
        <v>5798</v>
      </c>
      <c r="H744" s="1" t="s">
        <v>5799</v>
      </c>
      <c r="I744" s="1" t="b">
        <v>0</v>
      </c>
      <c r="J744" s="1">
        <v>0</v>
      </c>
      <c r="K744" s="1">
        <v>0</v>
      </c>
      <c r="L744" s="1">
        <v>9</v>
      </c>
      <c r="M744" s="1">
        <v>2</v>
      </c>
      <c r="N744" s="1">
        <v>1.4925373134328299</v>
      </c>
      <c r="O744" s="1" t="s">
        <v>5800</v>
      </c>
      <c r="P744" s="1"/>
      <c r="Q744" s="1"/>
    </row>
    <row r="745" spans="1:17" x14ac:dyDescent="0.3">
      <c r="A745" s="1" t="s">
        <v>5701</v>
      </c>
      <c r="B745" s="1" t="s">
        <v>5768</v>
      </c>
      <c r="C745" s="1">
        <v>3</v>
      </c>
      <c r="D745" s="1" t="s">
        <v>5999</v>
      </c>
      <c r="E745" s="1">
        <v>29</v>
      </c>
      <c r="F745" s="1" t="s">
        <v>6096</v>
      </c>
      <c r="G745" s="1" t="s">
        <v>5801</v>
      </c>
      <c r="H745" s="1" t="s">
        <v>5799</v>
      </c>
      <c r="I745" s="1" t="b">
        <v>0</v>
      </c>
      <c r="J745" s="1">
        <v>1</v>
      </c>
      <c r="K745" s="1">
        <v>0</v>
      </c>
      <c r="L745" s="1">
        <v>0</v>
      </c>
      <c r="M745" s="1">
        <v>411</v>
      </c>
      <c r="N745" s="1">
        <v>35.646140503035497</v>
      </c>
      <c r="O745" s="1" t="s">
        <v>5802</v>
      </c>
      <c r="P745" s="1"/>
      <c r="Q745" s="1"/>
    </row>
    <row r="746" spans="1:17" x14ac:dyDescent="0.3">
      <c r="A746" s="1" t="s">
        <v>5701</v>
      </c>
      <c r="B746" s="1" t="s">
        <v>5768</v>
      </c>
      <c r="C746" s="1">
        <v>3</v>
      </c>
      <c r="D746" s="1" t="s">
        <v>5999</v>
      </c>
      <c r="E746" s="1">
        <v>29</v>
      </c>
      <c r="F746" s="1" t="s">
        <v>6096</v>
      </c>
      <c r="G746" s="1" t="s">
        <v>5803</v>
      </c>
      <c r="H746" s="1" t="s">
        <v>5804</v>
      </c>
      <c r="I746" s="1" t="b">
        <v>0</v>
      </c>
      <c r="J746" s="1">
        <v>0</v>
      </c>
      <c r="K746" s="1">
        <v>1</v>
      </c>
      <c r="L746" s="1">
        <v>0</v>
      </c>
      <c r="M746" s="1">
        <v>139</v>
      </c>
      <c r="N746" s="1">
        <v>12.0555073720728</v>
      </c>
      <c r="O746" s="1" t="s">
        <v>5805</v>
      </c>
      <c r="P746" s="1"/>
      <c r="Q746" s="1"/>
    </row>
    <row r="747" spans="1:17" x14ac:dyDescent="0.3">
      <c r="A747" s="1" t="s">
        <v>5701</v>
      </c>
      <c r="B747" s="1" t="s">
        <v>5768</v>
      </c>
      <c r="C747" s="1">
        <v>3</v>
      </c>
      <c r="D747" s="1" t="s">
        <v>5999</v>
      </c>
      <c r="E747" s="1">
        <v>29</v>
      </c>
      <c r="F747" s="1" t="s">
        <v>6096</v>
      </c>
      <c r="G747" s="1" t="s">
        <v>5814</v>
      </c>
      <c r="H747" s="1" t="s">
        <v>5799</v>
      </c>
      <c r="I747" s="1" t="b">
        <v>1</v>
      </c>
      <c r="J747" s="1">
        <v>0</v>
      </c>
      <c r="K747" s="1">
        <v>0</v>
      </c>
      <c r="L747" s="1">
        <v>0</v>
      </c>
      <c r="M747" s="1">
        <v>97</v>
      </c>
      <c r="N747" s="1">
        <v>8.4128360797918393</v>
      </c>
      <c r="O747" s="1" t="s">
        <v>5815</v>
      </c>
      <c r="P747" s="1"/>
      <c r="Q747" s="1"/>
    </row>
    <row r="748" spans="1:17" x14ac:dyDescent="0.3">
      <c r="A748" s="1" t="s">
        <v>5701</v>
      </c>
      <c r="B748" s="1" t="s">
        <v>5768</v>
      </c>
      <c r="C748" s="1">
        <v>3</v>
      </c>
      <c r="D748" s="1" t="s">
        <v>5999</v>
      </c>
      <c r="E748" s="1">
        <v>29</v>
      </c>
      <c r="F748" s="1" t="s">
        <v>6096</v>
      </c>
      <c r="G748" s="1" t="s">
        <v>5803</v>
      </c>
      <c r="H748" s="1" t="s">
        <v>5828</v>
      </c>
      <c r="I748" s="1" t="b">
        <v>0</v>
      </c>
      <c r="J748" s="1">
        <v>0</v>
      </c>
      <c r="K748" s="1">
        <v>1</v>
      </c>
      <c r="L748" s="1">
        <v>0</v>
      </c>
      <c r="M748" s="1">
        <v>73</v>
      </c>
      <c r="N748" s="1">
        <v>6.3313096270598397</v>
      </c>
      <c r="O748" s="1" t="s">
        <v>5829</v>
      </c>
      <c r="P748" s="1"/>
      <c r="Q748" s="1"/>
    </row>
    <row r="749" spans="1:17" x14ac:dyDescent="0.3">
      <c r="A749" s="1" t="s">
        <v>5701</v>
      </c>
      <c r="B749" s="1" t="s">
        <v>5768</v>
      </c>
      <c r="C749" s="1">
        <v>3</v>
      </c>
      <c r="D749" s="1" t="s">
        <v>5999</v>
      </c>
      <c r="E749" s="1">
        <v>29</v>
      </c>
      <c r="F749" s="1" t="s">
        <v>6096</v>
      </c>
      <c r="G749" s="1" t="s">
        <v>5806</v>
      </c>
      <c r="H749" s="1" t="s">
        <v>6094</v>
      </c>
      <c r="I749" s="1" t="b">
        <v>0</v>
      </c>
      <c r="J749" s="1">
        <v>0</v>
      </c>
      <c r="K749" s="1">
        <v>5</v>
      </c>
      <c r="L749" s="1">
        <v>4</v>
      </c>
      <c r="M749" s="1">
        <v>63</v>
      </c>
      <c r="N749" s="1">
        <v>5.4640069384215</v>
      </c>
      <c r="O749" s="1" t="s">
        <v>6095</v>
      </c>
      <c r="P749" s="1"/>
      <c r="Q749" s="1"/>
    </row>
    <row r="750" spans="1:17" x14ac:dyDescent="0.3">
      <c r="A750" s="1" t="s">
        <v>5701</v>
      </c>
      <c r="B750" s="1" t="s">
        <v>5768</v>
      </c>
      <c r="C750" s="1">
        <v>3</v>
      </c>
      <c r="D750" s="1" t="s">
        <v>5999</v>
      </c>
      <c r="E750" s="1">
        <v>29</v>
      </c>
      <c r="F750" s="1" t="s">
        <v>6096</v>
      </c>
      <c r="G750" s="1" t="s">
        <v>5801</v>
      </c>
      <c r="H750" s="1" t="s">
        <v>5799</v>
      </c>
      <c r="I750" s="1" t="b">
        <v>0</v>
      </c>
      <c r="J750" s="1">
        <v>1</v>
      </c>
      <c r="K750" s="1">
        <v>0</v>
      </c>
      <c r="L750" s="1">
        <v>0</v>
      </c>
      <c r="M750" s="1">
        <v>53</v>
      </c>
      <c r="N750" s="1">
        <v>4.59670424978317</v>
      </c>
      <c r="O750" s="1" t="s">
        <v>5862</v>
      </c>
      <c r="P750" s="1"/>
      <c r="Q750" s="1"/>
    </row>
    <row r="751" spans="1:17" x14ac:dyDescent="0.3">
      <c r="A751" s="1" t="s">
        <v>5701</v>
      </c>
      <c r="B751" s="1" t="s">
        <v>5768</v>
      </c>
      <c r="C751" s="1">
        <v>3</v>
      </c>
      <c r="D751" s="1" t="s">
        <v>5999</v>
      </c>
      <c r="E751" s="1">
        <v>29</v>
      </c>
      <c r="F751" s="1" t="s">
        <v>6096</v>
      </c>
      <c r="G751" s="1" t="s">
        <v>5810</v>
      </c>
      <c r="H751" s="1" t="s">
        <v>5799</v>
      </c>
      <c r="I751" s="1" t="b">
        <v>0</v>
      </c>
      <c r="J751" s="1">
        <v>2</v>
      </c>
      <c r="K751" s="1">
        <v>0</v>
      </c>
      <c r="L751" s="1">
        <v>0</v>
      </c>
      <c r="M751" s="1">
        <v>51</v>
      </c>
      <c r="N751" s="1">
        <v>4.4232437120555002</v>
      </c>
      <c r="O751" s="1" t="s">
        <v>5856</v>
      </c>
      <c r="P751" s="1"/>
      <c r="Q751" s="1"/>
    </row>
    <row r="752" spans="1:17" x14ac:dyDescent="0.3">
      <c r="A752" s="1" t="s">
        <v>5701</v>
      </c>
      <c r="B752" s="1" t="s">
        <v>5768</v>
      </c>
      <c r="C752" s="1">
        <v>3</v>
      </c>
      <c r="D752" s="1" t="s">
        <v>5999</v>
      </c>
      <c r="E752" s="1">
        <v>29</v>
      </c>
      <c r="F752" s="1" t="s">
        <v>6096</v>
      </c>
      <c r="G752" s="1" t="s">
        <v>5806</v>
      </c>
      <c r="H752" s="1" t="s">
        <v>5807</v>
      </c>
      <c r="I752" s="1" t="b">
        <v>0</v>
      </c>
      <c r="J752" s="1">
        <v>0</v>
      </c>
      <c r="K752" s="1">
        <v>5</v>
      </c>
      <c r="L752" s="1">
        <v>5</v>
      </c>
      <c r="M752" s="1">
        <v>43</v>
      </c>
      <c r="N752" s="1">
        <v>3.7294015611448299</v>
      </c>
      <c r="O752" s="1" t="s">
        <v>5808</v>
      </c>
      <c r="P752" s="1"/>
      <c r="Q752" s="1"/>
    </row>
    <row r="753" spans="1:17" x14ac:dyDescent="0.3">
      <c r="A753" s="1" t="s">
        <v>5701</v>
      </c>
      <c r="B753" s="1" t="s">
        <v>5768</v>
      </c>
      <c r="C753" s="1">
        <v>3</v>
      </c>
      <c r="D753" s="1" t="s">
        <v>5999</v>
      </c>
      <c r="E753" s="1">
        <v>29</v>
      </c>
      <c r="F753" s="1" t="s">
        <v>6096</v>
      </c>
      <c r="G753" s="1" t="s">
        <v>5798</v>
      </c>
      <c r="H753" s="1" t="s">
        <v>5799</v>
      </c>
      <c r="I753" s="1" t="b">
        <v>0</v>
      </c>
      <c r="J753" s="1">
        <v>0</v>
      </c>
      <c r="K753" s="1">
        <v>0</v>
      </c>
      <c r="L753" s="1">
        <v>8</v>
      </c>
      <c r="M753" s="1">
        <v>23</v>
      </c>
      <c r="N753" s="1">
        <v>1.99479618386816</v>
      </c>
      <c r="O753" s="1" t="s">
        <v>5818</v>
      </c>
      <c r="P753" s="1"/>
      <c r="Q753" s="1"/>
    </row>
    <row r="754" spans="1:17" x14ac:dyDescent="0.3">
      <c r="A754" s="1" t="s">
        <v>5701</v>
      </c>
      <c r="B754" s="1" t="s">
        <v>5768</v>
      </c>
      <c r="C754" s="1">
        <v>3</v>
      </c>
      <c r="D754" s="1" t="s">
        <v>5999</v>
      </c>
      <c r="E754" s="1">
        <v>29</v>
      </c>
      <c r="F754" s="1" t="s">
        <v>6096</v>
      </c>
      <c r="G754" s="1" t="s">
        <v>5895</v>
      </c>
      <c r="H754" s="1" t="s">
        <v>5952</v>
      </c>
      <c r="I754" s="1" t="b">
        <v>0</v>
      </c>
      <c r="J754" s="1">
        <v>0</v>
      </c>
      <c r="K754" s="1">
        <v>2</v>
      </c>
      <c r="L754" s="1">
        <v>20</v>
      </c>
      <c r="M754" s="1">
        <v>19</v>
      </c>
      <c r="N754" s="1">
        <v>1.64787510841283</v>
      </c>
      <c r="O754" s="1" t="s">
        <v>5972</v>
      </c>
      <c r="P754" s="1"/>
      <c r="Q754" s="1"/>
    </row>
    <row r="755" spans="1:17" x14ac:dyDescent="0.3">
      <c r="A755" s="1" t="s">
        <v>5701</v>
      </c>
      <c r="B755" s="1" t="s">
        <v>5768</v>
      </c>
      <c r="C755" s="1">
        <v>3</v>
      </c>
      <c r="D755" s="1" t="s">
        <v>5999</v>
      </c>
      <c r="E755" s="1">
        <v>29</v>
      </c>
      <c r="F755" s="1" t="s">
        <v>6096</v>
      </c>
      <c r="G755" s="1" t="s">
        <v>5834</v>
      </c>
      <c r="H755" s="1" t="s">
        <v>6097</v>
      </c>
      <c r="I755" s="1" t="b">
        <v>0</v>
      </c>
      <c r="J755" s="1">
        <v>0</v>
      </c>
      <c r="K755" s="1">
        <v>8</v>
      </c>
      <c r="L755" s="1">
        <v>15</v>
      </c>
      <c r="M755" s="1">
        <v>12</v>
      </c>
      <c r="N755" s="1">
        <v>1.040763226366</v>
      </c>
      <c r="O755" s="1" t="s">
        <v>6098</v>
      </c>
      <c r="P755" s="1"/>
      <c r="Q755" s="1"/>
    </row>
    <row r="756" spans="1:17" x14ac:dyDescent="0.3">
      <c r="A756" s="1" t="s">
        <v>5701</v>
      </c>
      <c r="B756" s="1" t="s">
        <v>5768</v>
      </c>
      <c r="C756" s="1">
        <v>-1</v>
      </c>
      <c r="D756" s="1" t="s">
        <v>5999</v>
      </c>
      <c r="E756" s="1">
        <v>-1</v>
      </c>
      <c r="F756" s="1" t="s">
        <v>6099</v>
      </c>
      <c r="G756" s="1" t="s">
        <v>5814</v>
      </c>
      <c r="H756" s="1" t="s">
        <v>5799</v>
      </c>
      <c r="I756" s="1" t="b">
        <v>1</v>
      </c>
      <c r="J756" s="1">
        <v>0</v>
      </c>
      <c r="K756" s="1">
        <v>0</v>
      </c>
      <c r="L756" s="1">
        <v>0</v>
      </c>
      <c r="M756" s="1">
        <v>202</v>
      </c>
      <c r="N756" s="1">
        <v>96.190476190476204</v>
      </c>
      <c r="O756" s="1" t="s">
        <v>5815</v>
      </c>
      <c r="P756" s="1"/>
      <c r="Q756" s="1"/>
    </row>
    <row r="757" spans="1:17" x14ac:dyDescent="0.3">
      <c r="A757" s="1" t="s">
        <v>5701</v>
      </c>
      <c r="B757" s="1" t="s">
        <v>5768</v>
      </c>
      <c r="C757" s="1">
        <v>-1</v>
      </c>
      <c r="D757" s="1" t="s">
        <v>5999</v>
      </c>
      <c r="E757" s="1">
        <v>-1</v>
      </c>
      <c r="F757" s="1" t="s">
        <v>6100</v>
      </c>
      <c r="G757" s="1" t="s">
        <v>5814</v>
      </c>
      <c r="H757" s="1" t="s">
        <v>5799</v>
      </c>
      <c r="I757" s="1" t="b">
        <v>1</v>
      </c>
      <c r="J757" s="1">
        <v>0</v>
      </c>
      <c r="K757" s="1">
        <v>0</v>
      </c>
      <c r="L757" s="1">
        <v>0</v>
      </c>
      <c r="M757" s="1">
        <v>1309</v>
      </c>
      <c r="N757" s="1">
        <v>94.308357348703098</v>
      </c>
      <c r="O757" s="1" t="s">
        <v>5815</v>
      </c>
      <c r="P757" s="1"/>
      <c r="Q757" s="1"/>
    </row>
    <row r="758" spans="1:17" x14ac:dyDescent="0.3">
      <c r="A758" s="1" t="s">
        <v>5700</v>
      </c>
      <c r="B758" s="1" t="s">
        <v>5768</v>
      </c>
      <c r="C758" s="1">
        <v>4</v>
      </c>
      <c r="D758" s="1" t="s">
        <v>6101</v>
      </c>
      <c r="E758" s="1">
        <v>0</v>
      </c>
      <c r="F758" s="1" t="s">
        <v>6102</v>
      </c>
      <c r="G758" s="1" t="s">
        <v>5814</v>
      </c>
      <c r="H758" s="1" t="s">
        <v>5799</v>
      </c>
      <c r="I758" s="1" t="b">
        <v>1</v>
      </c>
      <c r="J758" s="1">
        <v>0</v>
      </c>
      <c r="K758" s="1">
        <v>0</v>
      </c>
      <c r="L758" s="1">
        <v>0</v>
      </c>
      <c r="M758" s="1">
        <v>2</v>
      </c>
      <c r="N758" s="1">
        <v>66.6666666666666</v>
      </c>
      <c r="O758" s="1" t="s">
        <v>5815</v>
      </c>
      <c r="P758" s="1"/>
      <c r="Q758" s="1"/>
    </row>
    <row r="759" spans="1:17" x14ac:dyDescent="0.3">
      <c r="A759" s="1" t="s">
        <v>5700</v>
      </c>
      <c r="B759" s="1" t="s">
        <v>5768</v>
      </c>
      <c r="C759" s="1">
        <v>4</v>
      </c>
      <c r="D759" s="1" t="s">
        <v>6101</v>
      </c>
      <c r="E759" s="1">
        <v>0</v>
      </c>
      <c r="F759" s="1" t="s">
        <v>6102</v>
      </c>
      <c r="G759" s="1" t="s">
        <v>5908</v>
      </c>
      <c r="H759" s="1" t="s">
        <v>5799</v>
      </c>
      <c r="I759" s="1" t="b">
        <v>0</v>
      </c>
      <c r="J759" s="1">
        <v>0</v>
      </c>
      <c r="K759" s="1">
        <v>0</v>
      </c>
      <c r="L759" s="1">
        <v>1</v>
      </c>
      <c r="M759" s="1">
        <v>1</v>
      </c>
      <c r="N759" s="1">
        <v>33.3333333333333</v>
      </c>
      <c r="O759" s="1" t="s">
        <v>6103</v>
      </c>
      <c r="P759" s="1"/>
      <c r="Q759" s="1"/>
    </row>
    <row r="760" spans="1:17" x14ac:dyDescent="0.3">
      <c r="A760" s="1" t="s">
        <v>5700</v>
      </c>
      <c r="B760" s="1" t="s">
        <v>5768</v>
      </c>
      <c r="C760" s="1">
        <v>4</v>
      </c>
      <c r="D760" s="1" t="s">
        <v>6101</v>
      </c>
      <c r="E760" s="1">
        <v>1</v>
      </c>
      <c r="F760" s="1" t="s">
        <v>6104</v>
      </c>
      <c r="G760" s="1" t="s">
        <v>5803</v>
      </c>
      <c r="H760" s="1" t="s">
        <v>5828</v>
      </c>
      <c r="I760" s="1" t="b">
        <v>0</v>
      </c>
      <c r="J760" s="1">
        <v>0</v>
      </c>
      <c r="K760" s="1">
        <v>1</v>
      </c>
      <c r="L760" s="1">
        <v>0</v>
      </c>
      <c r="M760" s="1">
        <v>92</v>
      </c>
      <c r="N760" s="1">
        <v>57.861635220125699</v>
      </c>
      <c r="O760" s="1" t="s">
        <v>5829</v>
      </c>
      <c r="P760" s="1"/>
      <c r="Q760" s="1"/>
    </row>
    <row r="761" spans="1:17" x14ac:dyDescent="0.3">
      <c r="A761" s="1" t="s">
        <v>5700</v>
      </c>
      <c r="B761" s="1" t="s">
        <v>5768</v>
      </c>
      <c r="C761" s="1">
        <v>4</v>
      </c>
      <c r="D761" s="1" t="s">
        <v>6101</v>
      </c>
      <c r="E761" s="1">
        <v>1</v>
      </c>
      <c r="F761" s="1" t="s">
        <v>6104</v>
      </c>
      <c r="G761" s="1" t="s">
        <v>5803</v>
      </c>
      <c r="H761" s="1" t="s">
        <v>5804</v>
      </c>
      <c r="I761" s="1" t="b">
        <v>0</v>
      </c>
      <c r="J761" s="1">
        <v>0</v>
      </c>
      <c r="K761" s="1">
        <v>1</v>
      </c>
      <c r="L761" s="1">
        <v>0</v>
      </c>
      <c r="M761" s="1">
        <v>27</v>
      </c>
      <c r="N761" s="1">
        <v>16.981132075471699</v>
      </c>
      <c r="O761" s="1" t="s">
        <v>5805</v>
      </c>
      <c r="P761" s="1"/>
      <c r="Q761" s="1"/>
    </row>
    <row r="762" spans="1:17" x14ac:dyDescent="0.3">
      <c r="A762" s="1" t="s">
        <v>5700</v>
      </c>
      <c r="B762" s="1" t="s">
        <v>5768</v>
      </c>
      <c r="C762" s="1">
        <v>4</v>
      </c>
      <c r="D762" s="1" t="s">
        <v>6101</v>
      </c>
      <c r="E762" s="1">
        <v>1</v>
      </c>
      <c r="F762" s="1" t="s">
        <v>6104</v>
      </c>
      <c r="G762" s="1" t="s">
        <v>5803</v>
      </c>
      <c r="H762" s="1" t="s">
        <v>5828</v>
      </c>
      <c r="I762" s="1" t="b">
        <v>0</v>
      </c>
      <c r="J762" s="1">
        <v>0</v>
      </c>
      <c r="K762" s="1">
        <v>1</v>
      </c>
      <c r="L762" s="1">
        <v>1</v>
      </c>
      <c r="M762" s="1">
        <v>25</v>
      </c>
      <c r="N762" s="1">
        <v>15.7232704402515</v>
      </c>
      <c r="O762" s="1" t="s">
        <v>5829</v>
      </c>
      <c r="P762" s="1"/>
      <c r="Q762" s="1"/>
    </row>
    <row r="763" spans="1:17" x14ac:dyDescent="0.3">
      <c r="A763" s="1" t="s">
        <v>5700</v>
      </c>
      <c r="B763" s="1" t="s">
        <v>5768</v>
      </c>
      <c r="C763" s="1">
        <v>4</v>
      </c>
      <c r="D763" s="1" t="s">
        <v>6101</v>
      </c>
      <c r="E763" s="1">
        <v>1</v>
      </c>
      <c r="F763" s="1" t="s">
        <v>6104</v>
      </c>
      <c r="G763" s="1" t="s">
        <v>5834</v>
      </c>
      <c r="H763" s="1" t="s">
        <v>6070</v>
      </c>
      <c r="I763" s="1" t="b">
        <v>0</v>
      </c>
      <c r="J763" s="1">
        <v>0</v>
      </c>
      <c r="K763" s="1">
        <v>8</v>
      </c>
      <c r="L763" s="1">
        <v>2</v>
      </c>
      <c r="M763" s="1">
        <v>3</v>
      </c>
      <c r="N763" s="1">
        <v>1.88679245283018</v>
      </c>
      <c r="O763" s="1" t="s">
        <v>6071</v>
      </c>
      <c r="P763" s="1"/>
      <c r="Q763" s="1"/>
    </row>
    <row r="764" spans="1:17" x14ac:dyDescent="0.3">
      <c r="A764" s="1" t="s">
        <v>5700</v>
      </c>
      <c r="B764" s="1" t="s">
        <v>5768</v>
      </c>
      <c r="C764" s="1">
        <v>4</v>
      </c>
      <c r="D764" s="1" t="s">
        <v>6101</v>
      </c>
      <c r="E764" s="1">
        <v>2</v>
      </c>
      <c r="F764" s="1" t="s">
        <v>6105</v>
      </c>
      <c r="G764" s="1" t="s">
        <v>5801</v>
      </c>
      <c r="H764" s="1" t="s">
        <v>5799</v>
      </c>
      <c r="I764" s="1" t="b">
        <v>0</v>
      </c>
      <c r="J764" s="1">
        <v>1</v>
      </c>
      <c r="K764" s="1">
        <v>0</v>
      </c>
      <c r="L764" s="1">
        <v>0</v>
      </c>
      <c r="M764" s="1">
        <v>13</v>
      </c>
      <c r="N764" s="1">
        <v>34.210526315789402</v>
      </c>
      <c r="O764" s="1" t="s">
        <v>5802</v>
      </c>
      <c r="P764" s="1"/>
      <c r="Q764" s="1"/>
    </row>
    <row r="765" spans="1:17" x14ac:dyDescent="0.3">
      <c r="A765" s="1" t="s">
        <v>5700</v>
      </c>
      <c r="B765" s="1" t="s">
        <v>5768</v>
      </c>
      <c r="C765" s="1">
        <v>4</v>
      </c>
      <c r="D765" s="1" t="s">
        <v>6101</v>
      </c>
      <c r="E765" s="1">
        <v>2</v>
      </c>
      <c r="F765" s="1" t="s">
        <v>6105</v>
      </c>
      <c r="G765" s="1" t="s">
        <v>5806</v>
      </c>
      <c r="H765" s="1" t="s">
        <v>5807</v>
      </c>
      <c r="I765" s="1" t="b">
        <v>0</v>
      </c>
      <c r="J765" s="1">
        <v>0</v>
      </c>
      <c r="K765" s="1">
        <v>5</v>
      </c>
      <c r="L765" s="1">
        <v>5</v>
      </c>
      <c r="M765" s="1">
        <v>6</v>
      </c>
      <c r="N765" s="1">
        <v>15.789473684210501</v>
      </c>
      <c r="O765" s="1" t="s">
        <v>5808</v>
      </c>
      <c r="P765" s="1"/>
      <c r="Q765" s="1"/>
    </row>
    <row r="766" spans="1:17" x14ac:dyDescent="0.3">
      <c r="A766" s="1" t="s">
        <v>5700</v>
      </c>
      <c r="B766" s="1" t="s">
        <v>5768</v>
      </c>
      <c r="C766" s="1">
        <v>4</v>
      </c>
      <c r="D766" s="1" t="s">
        <v>6101</v>
      </c>
      <c r="E766" s="1">
        <v>2</v>
      </c>
      <c r="F766" s="1" t="s">
        <v>6105</v>
      </c>
      <c r="G766" s="1" t="s">
        <v>5803</v>
      </c>
      <c r="H766" s="1" t="s">
        <v>5804</v>
      </c>
      <c r="I766" s="1" t="b">
        <v>0</v>
      </c>
      <c r="J766" s="1">
        <v>0</v>
      </c>
      <c r="K766" s="1">
        <v>1</v>
      </c>
      <c r="L766" s="1">
        <v>0</v>
      </c>
      <c r="M766" s="1">
        <v>6</v>
      </c>
      <c r="N766" s="1">
        <v>15.789473684210501</v>
      </c>
      <c r="O766" s="1" t="s">
        <v>5805</v>
      </c>
      <c r="P766" s="1"/>
      <c r="Q766" s="1"/>
    </row>
    <row r="767" spans="1:17" x14ac:dyDescent="0.3">
      <c r="A767" s="1" t="s">
        <v>5700</v>
      </c>
      <c r="B767" s="1" t="s">
        <v>5768</v>
      </c>
      <c r="C767" s="1">
        <v>4</v>
      </c>
      <c r="D767" s="1" t="s">
        <v>6101</v>
      </c>
      <c r="E767" s="1">
        <v>2</v>
      </c>
      <c r="F767" s="1" t="s">
        <v>6105</v>
      </c>
      <c r="G767" s="1" t="s">
        <v>5801</v>
      </c>
      <c r="H767" s="1" t="s">
        <v>5799</v>
      </c>
      <c r="I767" s="1" t="b">
        <v>0</v>
      </c>
      <c r="J767" s="1">
        <v>1</v>
      </c>
      <c r="K767" s="1">
        <v>0</v>
      </c>
      <c r="L767" s="1">
        <v>0</v>
      </c>
      <c r="M767" s="1">
        <v>4</v>
      </c>
      <c r="N767" s="1">
        <v>10.5263157894736</v>
      </c>
      <c r="O767" s="1" t="s">
        <v>5862</v>
      </c>
      <c r="P767" s="1"/>
      <c r="Q767" s="1"/>
    </row>
    <row r="768" spans="1:17" x14ac:dyDescent="0.3">
      <c r="A768" s="1" t="s">
        <v>5700</v>
      </c>
      <c r="B768" s="1" t="s">
        <v>5768</v>
      </c>
      <c r="C768" s="1">
        <v>4</v>
      </c>
      <c r="D768" s="1" t="s">
        <v>6101</v>
      </c>
      <c r="E768" s="1">
        <v>2</v>
      </c>
      <c r="F768" s="1" t="s">
        <v>6105</v>
      </c>
      <c r="G768" s="1" t="s">
        <v>5803</v>
      </c>
      <c r="H768" s="1" t="s">
        <v>5828</v>
      </c>
      <c r="I768" s="1" t="b">
        <v>0</v>
      </c>
      <c r="J768" s="1">
        <v>0</v>
      </c>
      <c r="K768" s="1">
        <v>1</v>
      </c>
      <c r="L768" s="1">
        <v>0</v>
      </c>
      <c r="M768" s="1">
        <v>2</v>
      </c>
      <c r="N768" s="1">
        <v>5.2631578947368398</v>
      </c>
      <c r="O768" s="1" t="s">
        <v>5829</v>
      </c>
      <c r="P768" s="1"/>
      <c r="Q768" s="1"/>
    </row>
    <row r="769" spans="1:17" x14ac:dyDescent="0.3">
      <c r="A769" s="1" t="s">
        <v>5700</v>
      </c>
      <c r="B769" s="1" t="s">
        <v>5768</v>
      </c>
      <c r="C769" s="1">
        <v>4</v>
      </c>
      <c r="D769" s="1" t="s">
        <v>6101</v>
      </c>
      <c r="E769" s="1">
        <v>2</v>
      </c>
      <c r="F769" s="1" t="s">
        <v>6105</v>
      </c>
      <c r="G769" s="1" t="s">
        <v>5814</v>
      </c>
      <c r="H769" s="1" t="s">
        <v>5799</v>
      </c>
      <c r="I769" s="1" t="b">
        <v>1</v>
      </c>
      <c r="J769" s="1">
        <v>0</v>
      </c>
      <c r="K769" s="1">
        <v>0</v>
      </c>
      <c r="L769" s="1">
        <v>0</v>
      </c>
      <c r="M769" s="1">
        <v>2</v>
      </c>
      <c r="N769" s="1">
        <v>5.2631578947368398</v>
      </c>
      <c r="O769" s="1" t="s">
        <v>5815</v>
      </c>
      <c r="P769" s="1"/>
      <c r="Q769" s="1"/>
    </row>
    <row r="770" spans="1:17" x14ac:dyDescent="0.3">
      <c r="A770" s="1" t="s">
        <v>5700</v>
      </c>
      <c r="B770" s="1" t="s">
        <v>5768</v>
      </c>
      <c r="C770" s="1">
        <v>4</v>
      </c>
      <c r="D770" s="1" t="s">
        <v>6101</v>
      </c>
      <c r="E770" s="1">
        <v>2</v>
      </c>
      <c r="F770" s="1" t="s">
        <v>6105</v>
      </c>
      <c r="G770" s="1" t="s">
        <v>5834</v>
      </c>
      <c r="H770" s="1" t="s">
        <v>5799</v>
      </c>
      <c r="I770" s="1" t="b">
        <v>0</v>
      </c>
      <c r="J770" s="1">
        <v>7</v>
      </c>
      <c r="K770" s="1">
        <v>0</v>
      </c>
      <c r="L770" s="1">
        <v>7</v>
      </c>
      <c r="M770" s="1">
        <v>2</v>
      </c>
      <c r="N770" s="1">
        <v>5.2631578947368398</v>
      </c>
      <c r="O770" s="1" t="s">
        <v>6106</v>
      </c>
      <c r="P770" s="1"/>
      <c r="Q770" s="1"/>
    </row>
    <row r="771" spans="1:17" x14ac:dyDescent="0.3">
      <c r="A771" s="1" t="s">
        <v>5700</v>
      </c>
      <c r="B771" s="1" t="s">
        <v>5768</v>
      </c>
      <c r="C771" s="1">
        <v>4</v>
      </c>
      <c r="D771" s="1" t="s">
        <v>6101</v>
      </c>
      <c r="E771" s="1">
        <v>2</v>
      </c>
      <c r="F771" s="1" t="s">
        <v>6105</v>
      </c>
      <c r="G771" s="1" t="s">
        <v>5810</v>
      </c>
      <c r="H771" s="1" t="s">
        <v>5799</v>
      </c>
      <c r="I771" s="1" t="b">
        <v>0</v>
      </c>
      <c r="J771" s="1">
        <v>2</v>
      </c>
      <c r="K771" s="1">
        <v>0</v>
      </c>
      <c r="L771" s="1">
        <v>0</v>
      </c>
      <c r="M771" s="1">
        <v>1</v>
      </c>
      <c r="N771" s="1">
        <v>2.6315789473684199</v>
      </c>
      <c r="O771" s="1" t="s">
        <v>5856</v>
      </c>
      <c r="P771" s="1"/>
      <c r="Q771" s="1"/>
    </row>
    <row r="772" spans="1:17" x14ac:dyDescent="0.3">
      <c r="A772" s="1" t="s">
        <v>5700</v>
      </c>
      <c r="B772" s="1" t="s">
        <v>5768</v>
      </c>
      <c r="C772" s="1">
        <v>4</v>
      </c>
      <c r="D772" s="1" t="s">
        <v>6101</v>
      </c>
      <c r="E772" s="1">
        <v>2</v>
      </c>
      <c r="F772" s="1" t="s">
        <v>6105</v>
      </c>
      <c r="G772" s="1" t="s">
        <v>5803</v>
      </c>
      <c r="H772" s="1" t="s">
        <v>5804</v>
      </c>
      <c r="I772" s="1" t="b">
        <v>0</v>
      </c>
      <c r="J772" s="1">
        <v>0</v>
      </c>
      <c r="K772" s="1">
        <v>1</v>
      </c>
      <c r="L772" s="1">
        <v>1</v>
      </c>
      <c r="M772" s="1">
        <v>1</v>
      </c>
      <c r="N772" s="1">
        <v>2.6315789473684199</v>
      </c>
      <c r="O772" s="1" t="s">
        <v>6107</v>
      </c>
      <c r="P772" s="1"/>
      <c r="Q772" s="1"/>
    </row>
    <row r="773" spans="1:17" x14ac:dyDescent="0.3">
      <c r="A773" s="1" t="s">
        <v>5700</v>
      </c>
      <c r="B773" s="1" t="s">
        <v>5768</v>
      </c>
      <c r="C773" s="1">
        <v>4</v>
      </c>
      <c r="D773" s="1" t="s">
        <v>6101</v>
      </c>
      <c r="E773" s="1">
        <v>2</v>
      </c>
      <c r="F773" s="1" t="s">
        <v>6105</v>
      </c>
      <c r="G773" s="1" t="s">
        <v>5803</v>
      </c>
      <c r="H773" s="1" t="s">
        <v>5804</v>
      </c>
      <c r="I773" s="1" t="b">
        <v>0</v>
      </c>
      <c r="J773" s="1">
        <v>0</v>
      </c>
      <c r="K773" s="1">
        <v>1</v>
      </c>
      <c r="L773" s="1">
        <v>1</v>
      </c>
      <c r="M773" s="1">
        <v>1</v>
      </c>
      <c r="N773" s="1">
        <v>2.6315789473684199</v>
      </c>
      <c r="O773" s="1" t="s">
        <v>6108</v>
      </c>
      <c r="P773" s="1"/>
      <c r="Q773" s="1"/>
    </row>
    <row r="774" spans="1:17" x14ac:dyDescent="0.3">
      <c r="A774" s="1" t="s">
        <v>5700</v>
      </c>
      <c r="B774" s="1" t="s">
        <v>5768</v>
      </c>
      <c r="C774" s="1">
        <v>4</v>
      </c>
      <c r="D774" s="1" t="s">
        <v>6101</v>
      </c>
      <c r="E774" s="1">
        <v>3</v>
      </c>
      <c r="F774" s="1" t="s">
        <v>6109</v>
      </c>
      <c r="G774" s="1" t="s">
        <v>5801</v>
      </c>
      <c r="H774" s="1" t="s">
        <v>5799</v>
      </c>
      <c r="I774" s="1" t="b">
        <v>0</v>
      </c>
      <c r="J774" s="1">
        <v>1</v>
      </c>
      <c r="K774" s="1">
        <v>0</v>
      </c>
      <c r="L774" s="1">
        <v>0</v>
      </c>
      <c r="M774" s="1">
        <v>140</v>
      </c>
      <c r="N774" s="1">
        <v>52.631578947368403</v>
      </c>
      <c r="O774" s="1" t="s">
        <v>5802</v>
      </c>
      <c r="P774" s="1"/>
      <c r="Q774" s="1"/>
    </row>
    <row r="775" spans="1:17" x14ac:dyDescent="0.3">
      <c r="A775" s="1" t="s">
        <v>5700</v>
      </c>
      <c r="B775" s="1" t="s">
        <v>5768</v>
      </c>
      <c r="C775" s="1">
        <v>4</v>
      </c>
      <c r="D775" s="1" t="s">
        <v>6101</v>
      </c>
      <c r="E775" s="1">
        <v>3</v>
      </c>
      <c r="F775" s="1" t="s">
        <v>6109</v>
      </c>
      <c r="G775" s="1" t="s">
        <v>5810</v>
      </c>
      <c r="H775" s="1" t="s">
        <v>5799</v>
      </c>
      <c r="I775" s="1" t="b">
        <v>0</v>
      </c>
      <c r="J775" s="1">
        <v>2</v>
      </c>
      <c r="K775" s="1">
        <v>0</v>
      </c>
      <c r="L775" s="1">
        <v>0</v>
      </c>
      <c r="M775" s="1">
        <v>48</v>
      </c>
      <c r="N775" s="1">
        <v>18.045112781954799</v>
      </c>
      <c r="O775" s="1" t="s">
        <v>5856</v>
      </c>
      <c r="P775" s="1"/>
      <c r="Q775" s="1"/>
    </row>
    <row r="776" spans="1:17" x14ac:dyDescent="0.3">
      <c r="A776" s="1" t="s">
        <v>5700</v>
      </c>
      <c r="B776" s="1" t="s">
        <v>5768</v>
      </c>
      <c r="C776" s="1">
        <v>4</v>
      </c>
      <c r="D776" s="1" t="s">
        <v>6101</v>
      </c>
      <c r="E776" s="1">
        <v>3</v>
      </c>
      <c r="F776" s="1" t="s">
        <v>6109</v>
      </c>
      <c r="G776" s="1" t="s">
        <v>5803</v>
      </c>
      <c r="H776" s="1" t="s">
        <v>5828</v>
      </c>
      <c r="I776" s="1" t="b">
        <v>0</v>
      </c>
      <c r="J776" s="1">
        <v>0</v>
      </c>
      <c r="K776" s="1">
        <v>1</v>
      </c>
      <c r="L776" s="1">
        <v>0</v>
      </c>
      <c r="M776" s="1">
        <v>23</v>
      </c>
      <c r="N776" s="1">
        <v>8.6466165413533798</v>
      </c>
      <c r="O776" s="1" t="s">
        <v>5829</v>
      </c>
      <c r="P776" s="1"/>
      <c r="Q776" s="1"/>
    </row>
    <row r="777" spans="1:17" x14ac:dyDescent="0.3">
      <c r="A777" s="1" t="s">
        <v>5700</v>
      </c>
      <c r="B777" s="1" t="s">
        <v>5768</v>
      </c>
      <c r="C777" s="1">
        <v>4</v>
      </c>
      <c r="D777" s="1" t="s">
        <v>6101</v>
      </c>
      <c r="E777" s="1">
        <v>3</v>
      </c>
      <c r="F777" s="1" t="s">
        <v>6109</v>
      </c>
      <c r="G777" s="1" t="s">
        <v>5803</v>
      </c>
      <c r="H777" s="1" t="s">
        <v>5804</v>
      </c>
      <c r="I777" s="1" t="b">
        <v>0</v>
      </c>
      <c r="J777" s="1">
        <v>0</v>
      </c>
      <c r="K777" s="1">
        <v>1</v>
      </c>
      <c r="L777" s="1">
        <v>0</v>
      </c>
      <c r="M777" s="1">
        <v>13</v>
      </c>
      <c r="N777" s="1">
        <v>4.88721804511278</v>
      </c>
      <c r="O777" s="1" t="s">
        <v>5805</v>
      </c>
      <c r="P777" s="1"/>
      <c r="Q777" s="1"/>
    </row>
    <row r="778" spans="1:17" x14ac:dyDescent="0.3">
      <c r="A778" s="1" t="s">
        <v>5700</v>
      </c>
      <c r="B778" s="1" t="s">
        <v>5768</v>
      </c>
      <c r="C778" s="1">
        <v>4</v>
      </c>
      <c r="D778" s="1" t="s">
        <v>6101</v>
      </c>
      <c r="E778" s="1">
        <v>3</v>
      </c>
      <c r="F778" s="1" t="s">
        <v>6109</v>
      </c>
      <c r="G778" s="1" t="s">
        <v>5814</v>
      </c>
      <c r="H778" s="1" t="s">
        <v>5799</v>
      </c>
      <c r="I778" s="1" t="b">
        <v>1</v>
      </c>
      <c r="J778" s="1">
        <v>0</v>
      </c>
      <c r="K778" s="1">
        <v>0</v>
      </c>
      <c r="L778" s="1">
        <v>0</v>
      </c>
      <c r="M778" s="1">
        <v>9</v>
      </c>
      <c r="N778" s="1">
        <v>3.3834586466165399</v>
      </c>
      <c r="O778" s="1" t="s">
        <v>5815</v>
      </c>
      <c r="P778" s="1"/>
      <c r="Q778" s="1"/>
    </row>
    <row r="779" spans="1:17" x14ac:dyDescent="0.3">
      <c r="A779" s="1" t="s">
        <v>5700</v>
      </c>
      <c r="B779" s="1" t="s">
        <v>5768</v>
      </c>
      <c r="C779" s="1">
        <v>4</v>
      </c>
      <c r="D779" s="1" t="s">
        <v>6101</v>
      </c>
      <c r="E779" s="1">
        <v>3</v>
      </c>
      <c r="F779" s="1" t="s">
        <v>6109</v>
      </c>
      <c r="G779" s="1" t="s">
        <v>5806</v>
      </c>
      <c r="H779" s="1" t="s">
        <v>5807</v>
      </c>
      <c r="I779" s="1" t="b">
        <v>0</v>
      </c>
      <c r="J779" s="1">
        <v>0</v>
      </c>
      <c r="K779" s="1">
        <v>5</v>
      </c>
      <c r="L779" s="1">
        <v>5</v>
      </c>
      <c r="M779" s="1">
        <v>6</v>
      </c>
      <c r="N779" s="1">
        <v>2.2556390977443601</v>
      </c>
      <c r="O779" s="1" t="s">
        <v>5808</v>
      </c>
      <c r="P779" s="1"/>
      <c r="Q779" s="1"/>
    </row>
    <row r="780" spans="1:17" x14ac:dyDescent="0.3">
      <c r="A780" s="1" t="s">
        <v>5700</v>
      </c>
      <c r="B780" s="1" t="s">
        <v>5768</v>
      </c>
      <c r="C780" s="1">
        <v>4</v>
      </c>
      <c r="D780" s="1" t="s">
        <v>6101</v>
      </c>
      <c r="E780" s="1">
        <v>3</v>
      </c>
      <c r="F780" s="1" t="s">
        <v>6109</v>
      </c>
      <c r="G780" s="1" t="s">
        <v>5810</v>
      </c>
      <c r="H780" s="1" t="s">
        <v>5799</v>
      </c>
      <c r="I780" s="1" t="b">
        <v>0</v>
      </c>
      <c r="J780" s="1">
        <v>2</v>
      </c>
      <c r="K780" s="1">
        <v>0</v>
      </c>
      <c r="L780" s="1">
        <v>0</v>
      </c>
      <c r="M780" s="1">
        <v>4</v>
      </c>
      <c r="N780" s="1">
        <v>1.5037593984962401</v>
      </c>
      <c r="O780" s="1" t="s">
        <v>5860</v>
      </c>
      <c r="P780" s="1"/>
      <c r="Q780" s="1"/>
    </row>
    <row r="781" spans="1:17" x14ac:dyDescent="0.3">
      <c r="A781" s="1" t="s">
        <v>5700</v>
      </c>
      <c r="B781" s="1" t="s">
        <v>5768</v>
      </c>
      <c r="C781" s="1">
        <v>4</v>
      </c>
      <c r="D781" s="1" t="s">
        <v>6101</v>
      </c>
      <c r="E781" s="1">
        <v>4</v>
      </c>
      <c r="F781" s="1" t="s">
        <v>6110</v>
      </c>
      <c r="G781" s="1" t="s">
        <v>5806</v>
      </c>
      <c r="H781" s="1" t="s">
        <v>5807</v>
      </c>
      <c r="I781" s="1" t="b">
        <v>0</v>
      </c>
      <c r="J781" s="1">
        <v>0</v>
      </c>
      <c r="K781" s="1">
        <v>5</v>
      </c>
      <c r="L781" s="1">
        <v>5</v>
      </c>
      <c r="M781" s="1">
        <v>7</v>
      </c>
      <c r="N781" s="1">
        <v>46.6666666666666</v>
      </c>
      <c r="O781" s="1" t="s">
        <v>5808</v>
      </c>
      <c r="P781" s="1"/>
      <c r="Q781" s="1"/>
    </row>
    <row r="782" spans="1:17" x14ac:dyDescent="0.3">
      <c r="A782" s="1" t="s">
        <v>5700</v>
      </c>
      <c r="B782" s="1" t="s">
        <v>5768</v>
      </c>
      <c r="C782" s="1">
        <v>4</v>
      </c>
      <c r="D782" s="1" t="s">
        <v>6101</v>
      </c>
      <c r="E782" s="1">
        <v>4</v>
      </c>
      <c r="F782" s="1" t="s">
        <v>6110</v>
      </c>
      <c r="G782" s="1" t="s">
        <v>5819</v>
      </c>
      <c r="H782" s="1" t="s">
        <v>5820</v>
      </c>
      <c r="I782" s="1" t="b">
        <v>0</v>
      </c>
      <c r="J782" s="1">
        <v>0</v>
      </c>
      <c r="K782" s="1">
        <v>3</v>
      </c>
      <c r="L782" s="1">
        <v>8</v>
      </c>
      <c r="M782" s="1">
        <v>3</v>
      </c>
      <c r="N782" s="1">
        <v>20</v>
      </c>
      <c r="O782" s="1" t="s">
        <v>5833</v>
      </c>
      <c r="P782" s="1"/>
      <c r="Q782" s="1"/>
    </row>
    <row r="783" spans="1:17" x14ac:dyDescent="0.3">
      <c r="A783" s="1" t="s">
        <v>5700</v>
      </c>
      <c r="B783" s="1" t="s">
        <v>5768</v>
      </c>
      <c r="C783" s="1">
        <v>4</v>
      </c>
      <c r="D783" s="1" t="s">
        <v>6101</v>
      </c>
      <c r="E783" s="1">
        <v>4</v>
      </c>
      <c r="F783" s="1" t="s">
        <v>6110</v>
      </c>
      <c r="G783" s="1" t="s">
        <v>5798</v>
      </c>
      <c r="H783" s="1" t="s">
        <v>5799</v>
      </c>
      <c r="I783" s="1" t="b">
        <v>0</v>
      </c>
      <c r="J783" s="1">
        <v>0</v>
      </c>
      <c r="K783" s="1">
        <v>0</v>
      </c>
      <c r="L783" s="1">
        <v>8</v>
      </c>
      <c r="M783" s="1">
        <v>3</v>
      </c>
      <c r="N783" s="1">
        <v>20</v>
      </c>
      <c r="O783" s="1" t="s">
        <v>5818</v>
      </c>
      <c r="P783" s="1"/>
      <c r="Q783" s="1"/>
    </row>
    <row r="784" spans="1:17" x14ac:dyDescent="0.3">
      <c r="A784" s="1" t="s">
        <v>5700</v>
      </c>
      <c r="B784" s="1" t="s">
        <v>5768</v>
      </c>
      <c r="C784" s="1">
        <v>4</v>
      </c>
      <c r="D784" s="1" t="s">
        <v>6101</v>
      </c>
      <c r="E784" s="1">
        <v>4</v>
      </c>
      <c r="F784" s="1" t="s">
        <v>6110</v>
      </c>
      <c r="G784" s="1" t="s">
        <v>5834</v>
      </c>
      <c r="H784" s="1" t="s">
        <v>6034</v>
      </c>
      <c r="I784" s="1" t="b">
        <v>0</v>
      </c>
      <c r="J784" s="1">
        <v>4</v>
      </c>
      <c r="K784" s="1">
        <v>26</v>
      </c>
      <c r="L784" s="1">
        <v>7</v>
      </c>
      <c r="M784" s="1">
        <v>1</v>
      </c>
      <c r="N784" s="1">
        <v>6.6666666666666599</v>
      </c>
      <c r="O784" s="1" t="s">
        <v>6111</v>
      </c>
      <c r="P784" s="1"/>
      <c r="Q784" s="1"/>
    </row>
    <row r="785" spans="1:17" x14ac:dyDescent="0.3">
      <c r="A785" s="1" t="s">
        <v>5700</v>
      </c>
      <c r="B785" s="1" t="s">
        <v>5768</v>
      </c>
      <c r="C785" s="1">
        <v>4</v>
      </c>
      <c r="D785" s="1" t="s">
        <v>6101</v>
      </c>
      <c r="E785" s="1">
        <v>4</v>
      </c>
      <c r="F785" s="1" t="s">
        <v>6110</v>
      </c>
      <c r="G785" s="1" t="s">
        <v>5810</v>
      </c>
      <c r="H785" s="1" t="s">
        <v>5799</v>
      </c>
      <c r="I785" s="1" t="b">
        <v>0</v>
      </c>
      <c r="J785" s="1">
        <v>2</v>
      </c>
      <c r="K785" s="1">
        <v>0</v>
      </c>
      <c r="L785" s="1">
        <v>0</v>
      </c>
      <c r="M785" s="1">
        <v>1</v>
      </c>
      <c r="N785" s="1">
        <v>6.6666666666666599</v>
      </c>
      <c r="O785" s="1" t="s">
        <v>5860</v>
      </c>
      <c r="P785" s="1"/>
      <c r="Q785" s="1"/>
    </row>
    <row r="786" spans="1:17" x14ac:dyDescent="0.3">
      <c r="A786" s="1" t="s">
        <v>5700</v>
      </c>
      <c r="B786" s="1" t="s">
        <v>5768</v>
      </c>
      <c r="C786" s="1">
        <v>4</v>
      </c>
      <c r="D786" s="1" t="s">
        <v>6101</v>
      </c>
      <c r="E786" s="1">
        <v>5</v>
      </c>
      <c r="F786" s="1" t="s">
        <v>6112</v>
      </c>
      <c r="G786" s="1" t="s">
        <v>5803</v>
      </c>
      <c r="H786" s="1" t="s">
        <v>5828</v>
      </c>
      <c r="I786" s="1" t="b">
        <v>0</v>
      </c>
      <c r="J786" s="1">
        <v>0</v>
      </c>
      <c r="K786" s="1">
        <v>1</v>
      </c>
      <c r="L786" s="1">
        <v>0</v>
      </c>
      <c r="M786" s="1">
        <v>22</v>
      </c>
      <c r="N786" s="1">
        <v>29.3333333333333</v>
      </c>
      <c r="O786" s="1" t="s">
        <v>5829</v>
      </c>
      <c r="P786" s="1"/>
      <c r="Q786" s="1"/>
    </row>
    <row r="787" spans="1:17" x14ac:dyDescent="0.3">
      <c r="A787" s="1" t="s">
        <v>5700</v>
      </c>
      <c r="B787" s="1" t="s">
        <v>5768</v>
      </c>
      <c r="C787" s="1">
        <v>4</v>
      </c>
      <c r="D787" s="1" t="s">
        <v>6101</v>
      </c>
      <c r="E787" s="1">
        <v>5</v>
      </c>
      <c r="F787" s="1" t="s">
        <v>6112</v>
      </c>
      <c r="G787" s="1" t="s">
        <v>5806</v>
      </c>
      <c r="H787" s="1" t="s">
        <v>5807</v>
      </c>
      <c r="I787" s="1" t="b">
        <v>0</v>
      </c>
      <c r="J787" s="1">
        <v>0</v>
      </c>
      <c r="K787" s="1">
        <v>5</v>
      </c>
      <c r="L787" s="1">
        <v>5</v>
      </c>
      <c r="M787" s="1">
        <v>14</v>
      </c>
      <c r="N787" s="1">
        <v>18.6666666666666</v>
      </c>
      <c r="O787" s="1" t="s">
        <v>5808</v>
      </c>
      <c r="P787" s="1"/>
      <c r="Q787" s="1"/>
    </row>
    <row r="788" spans="1:17" x14ac:dyDescent="0.3">
      <c r="A788" s="1" t="s">
        <v>5700</v>
      </c>
      <c r="B788" s="1" t="s">
        <v>5768</v>
      </c>
      <c r="C788" s="1">
        <v>4</v>
      </c>
      <c r="D788" s="1" t="s">
        <v>6101</v>
      </c>
      <c r="E788" s="1">
        <v>5</v>
      </c>
      <c r="F788" s="1" t="s">
        <v>6112</v>
      </c>
      <c r="G788" s="1" t="s">
        <v>5803</v>
      </c>
      <c r="H788" s="1" t="s">
        <v>5804</v>
      </c>
      <c r="I788" s="1" t="b">
        <v>0</v>
      </c>
      <c r="J788" s="1">
        <v>0</v>
      </c>
      <c r="K788" s="1">
        <v>1</v>
      </c>
      <c r="L788" s="1">
        <v>0</v>
      </c>
      <c r="M788" s="1">
        <v>5</v>
      </c>
      <c r="N788" s="1">
        <v>6.6666666666666599</v>
      </c>
      <c r="O788" s="1" t="s">
        <v>5805</v>
      </c>
      <c r="P788" s="1"/>
      <c r="Q788" s="1"/>
    </row>
    <row r="789" spans="1:17" x14ac:dyDescent="0.3">
      <c r="A789" s="1" t="s">
        <v>5700</v>
      </c>
      <c r="B789" s="1" t="s">
        <v>5768</v>
      </c>
      <c r="C789" s="1">
        <v>4</v>
      </c>
      <c r="D789" s="1" t="s">
        <v>6101</v>
      </c>
      <c r="E789" s="1">
        <v>5</v>
      </c>
      <c r="F789" s="1" t="s">
        <v>6112</v>
      </c>
      <c r="G789" s="1" t="s">
        <v>5798</v>
      </c>
      <c r="H789" s="1" t="s">
        <v>5799</v>
      </c>
      <c r="I789" s="1" t="b">
        <v>0</v>
      </c>
      <c r="J789" s="1">
        <v>0</v>
      </c>
      <c r="K789" s="1">
        <v>0</v>
      </c>
      <c r="L789" s="1">
        <v>9</v>
      </c>
      <c r="M789" s="1">
        <v>5</v>
      </c>
      <c r="N789" s="1">
        <v>6.6666666666666599</v>
      </c>
      <c r="O789" s="1" t="s">
        <v>5813</v>
      </c>
      <c r="P789" s="1"/>
      <c r="Q789" s="1"/>
    </row>
    <row r="790" spans="1:17" x14ac:dyDescent="0.3">
      <c r="A790" s="1" t="s">
        <v>5700</v>
      </c>
      <c r="B790" s="1" t="s">
        <v>5768</v>
      </c>
      <c r="C790" s="1">
        <v>4</v>
      </c>
      <c r="D790" s="1" t="s">
        <v>6101</v>
      </c>
      <c r="E790" s="1">
        <v>5</v>
      </c>
      <c r="F790" s="1" t="s">
        <v>6112</v>
      </c>
      <c r="G790" s="1" t="s">
        <v>5819</v>
      </c>
      <c r="H790" s="1" t="s">
        <v>5820</v>
      </c>
      <c r="I790" s="1" t="b">
        <v>0</v>
      </c>
      <c r="J790" s="1">
        <v>0</v>
      </c>
      <c r="K790" s="1">
        <v>3</v>
      </c>
      <c r="L790" s="1">
        <v>8</v>
      </c>
      <c r="M790" s="1">
        <v>4</v>
      </c>
      <c r="N790" s="1">
        <v>5.3333333333333304</v>
      </c>
      <c r="O790" s="1" t="s">
        <v>5833</v>
      </c>
      <c r="P790" s="1"/>
      <c r="Q790" s="1"/>
    </row>
    <row r="791" spans="1:17" x14ac:dyDescent="0.3">
      <c r="A791" s="1" t="s">
        <v>5700</v>
      </c>
      <c r="B791" s="1" t="s">
        <v>5768</v>
      </c>
      <c r="C791" s="1">
        <v>4</v>
      </c>
      <c r="D791" s="1" t="s">
        <v>6101</v>
      </c>
      <c r="E791" s="1">
        <v>5</v>
      </c>
      <c r="F791" s="1" t="s">
        <v>6112</v>
      </c>
      <c r="G791" s="1" t="s">
        <v>5801</v>
      </c>
      <c r="H791" s="1" t="s">
        <v>5799</v>
      </c>
      <c r="I791" s="1" t="b">
        <v>0</v>
      </c>
      <c r="J791" s="1">
        <v>1</v>
      </c>
      <c r="K791" s="1">
        <v>0</v>
      </c>
      <c r="L791" s="1">
        <v>0</v>
      </c>
      <c r="M791" s="1">
        <v>3</v>
      </c>
      <c r="N791" s="1">
        <v>4</v>
      </c>
      <c r="O791" s="1" t="s">
        <v>5802</v>
      </c>
      <c r="P791" s="1"/>
      <c r="Q791" s="1"/>
    </row>
    <row r="792" spans="1:17" x14ac:dyDescent="0.3">
      <c r="A792" s="1" t="s">
        <v>5700</v>
      </c>
      <c r="B792" s="1" t="s">
        <v>5768</v>
      </c>
      <c r="C792" s="1">
        <v>4</v>
      </c>
      <c r="D792" s="1" t="s">
        <v>6101</v>
      </c>
      <c r="E792" s="1">
        <v>5</v>
      </c>
      <c r="F792" s="1" t="s">
        <v>6112</v>
      </c>
      <c r="G792" s="1" t="s">
        <v>5798</v>
      </c>
      <c r="H792" s="1" t="s">
        <v>5799</v>
      </c>
      <c r="I792" s="1" t="b">
        <v>0</v>
      </c>
      <c r="J792" s="1">
        <v>0</v>
      </c>
      <c r="K792" s="1">
        <v>0</v>
      </c>
      <c r="L792" s="1">
        <v>8</v>
      </c>
      <c r="M792" s="1">
        <v>3</v>
      </c>
      <c r="N792" s="1">
        <v>4</v>
      </c>
      <c r="O792" s="1" t="s">
        <v>5818</v>
      </c>
      <c r="P792" s="1"/>
      <c r="Q792" s="1"/>
    </row>
    <row r="793" spans="1:17" x14ac:dyDescent="0.3">
      <c r="A793" s="1" t="s">
        <v>5700</v>
      </c>
      <c r="B793" s="1" t="s">
        <v>5768</v>
      </c>
      <c r="C793" s="1">
        <v>4</v>
      </c>
      <c r="D793" s="1" t="s">
        <v>6101</v>
      </c>
      <c r="E793" s="1">
        <v>5</v>
      </c>
      <c r="F793" s="1" t="s">
        <v>6112</v>
      </c>
      <c r="G793" s="1" t="s">
        <v>5803</v>
      </c>
      <c r="H793" s="1" t="s">
        <v>5828</v>
      </c>
      <c r="I793" s="1" t="b">
        <v>0</v>
      </c>
      <c r="J793" s="1">
        <v>0</v>
      </c>
      <c r="K793" s="1">
        <v>1</v>
      </c>
      <c r="L793" s="1">
        <v>0</v>
      </c>
      <c r="M793" s="1">
        <v>1</v>
      </c>
      <c r="N793" s="1">
        <v>1.3333333333333299</v>
      </c>
      <c r="O793" s="1" t="s">
        <v>5842</v>
      </c>
      <c r="P793" s="1"/>
      <c r="Q793" s="1"/>
    </row>
    <row r="794" spans="1:17" x14ac:dyDescent="0.3">
      <c r="A794" s="1" t="s">
        <v>5700</v>
      </c>
      <c r="B794" s="1" t="s">
        <v>5768</v>
      </c>
      <c r="C794" s="1">
        <v>4</v>
      </c>
      <c r="D794" s="1" t="s">
        <v>6101</v>
      </c>
      <c r="E794" s="1">
        <v>5</v>
      </c>
      <c r="F794" s="1" t="s">
        <v>6112</v>
      </c>
      <c r="G794" s="1" t="s">
        <v>5895</v>
      </c>
      <c r="H794" s="1" t="s">
        <v>5952</v>
      </c>
      <c r="I794" s="1" t="b">
        <v>0</v>
      </c>
      <c r="J794" s="1">
        <v>0</v>
      </c>
      <c r="K794" s="1">
        <v>2</v>
      </c>
      <c r="L794" s="1">
        <v>20</v>
      </c>
      <c r="M794" s="1">
        <v>1</v>
      </c>
      <c r="N794" s="1">
        <v>1.3333333333333299</v>
      </c>
      <c r="O794" s="1" t="s">
        <v>5977</v>
      </c>
      <c r="P794" s="1"/>
      <c r="Q794" s="1"/>
    </row>
    <row r="795" spans="1:17" x14ac:dyDescent="0.3">
      <c r="A795" s="1" t="s">
        <v>5700</v>
      </c>
      <c r="B795" s="1" t="s">
        <v>5768</v>
      </c>
      <c r="C795" s="1">
        <v>4</v>
      </c>
      <c r="D795" s="1" t="s">
        <v>6101</v>
      </c>
      <c r="E795" s="1">
        <v>5</v>
      </c>
      <c r="F795" s="1" t="s">
        <v>6112</v>
      </c>
      <c r="G795" s="1" t="s">
        <v>5834</v>
      </c>
      <c r="H795" s="1" t="s">
        <v>5799</v>
      </c>
      <c r="I795" s="1" t="b">
        <v>0</v>
      </c>
      <c r="J795" s="1">
        <v>7</v>
      </c>
      <c r="K795" s="1">
        <v>0</v>
      </c>
      <c r="L795" s="1">
        <v>6</v>
      </c>
      <c r="M795" s="1">
        <v>1</v>
      </c>
      <c r="N795" s="1">
        <v>1.3333333333333299</v>
      </c>
      <c r="O795" s="1" t="s">
        <v>6113</v>
      </c>
      <c r="P795" s="1"/>
      <c r="Q795" s="1"/>
    </row>
    <row r="796" spans="1:17" x14ac:dyDescent="0.3">
      <c r="A796" s="1" t="s">
        <v>5700</v>
      </c>
      <c r="B796" s="1" t="s">
        <v>5768</v>
      </c>
      <c r="C796" s="1">
        <v>4</v>
      </c>
      <c r="D796" s="1" t="s">
        <v>6101</v>
      </c>
      <c r="E796" s="1">
        <v>5</v>
      </c>
      <c r="F796" s="1" t="s">
        <v>6112</v>
      </c>
      <c r="G796" s="1" t="s">
        <v>5834</v>
      </c>
      <c r="H796" s="1" t="s">
        <v>6034</v>
      </c>
      <c r="I796" s="1" t="b">
        <v>0</v>
      </c>
      <c r="J796" s="1">
        <v>4</v>
      </c>
      <c r="K796" s="1">
        <v>20</v>
      </c>
      <c r="L796" s="1">
        <v>8</v>
      </c>
      <c r="M796" s="1">
        <v>1</v>
      </c>
      <c r="N796" s="1">
        <v>1.3333333333333299</v>
      </c>
      <c r="O796" s="1" t="s">
        <v>6114</v>
      </c>
      <c r="P796" s="1"/>
      <c r="Q796" s="1"/>
    </row>
    <row r="797" spans="1:17" x14ac:dyDescent="0.3">
      <c r="A797" s="1" t="s">
        <v>5700</v>
      </c>
      <c r="B797" s="1" t="s">
        <v>5768</v>
      </c>
      <c r="C797" s="1">
        <v>4</v>
      </c>
      <c r="D797" s="1" t="s">
        <v>6101</v>
      </c>
      <c r="E797" s="1">
        <v>5</v>
      </c>
      <c r="F797" s="1" t="s">
        <v>6112</v>
      </c>
      <c r="G797" s="1" t="s">
        <v>5798</v>
      </c>
      <c r="H797" s="1" t="s">
        <v>5799</v>
      </c>
      <c r="I797" s="1" t="b">
        <v>0</v>
      </c>
      <c r="J797" s="1">
        <v>0</v>
      </c>
      <c r="K797" s="1">
        <v>0</v>
      </c>
      <c r="L797" s="1">
        <v>10</v>
      </c>
      <c r="M797" s="1">
        <v>1</v>
      </c>
      <c r="N797" s="1">
        <v>1.3333333333333299</v>
      </c>
      <c r="O797" s="1" t="s">
        <v>6115</v>
      </c>
      <c r="P797" s="1"/>
      <c r="Q797" s="1"/>
    </row>
    <row r="798" spans="1:17" x14ac:dyDescent="0.3">
      <c r="A798" s="1" t="s">
        <v>5700</v>
      </c>
      <c r="B798" s="1" t="s">
        <v>5768</v>
      </c>
      <c r="C798" s="1">
        <v>4</v>
      </c>
      <c r="D798" s="1" t="s">
        <v>6101</v>
      </c>
      <c r="E798" s="1">
        <v>5</v>
      </c>
      <c r="F798" s="1" t="s">
        <v>6112</v>
      </c>
      <c r="G798" s="1" t="s">
        <v>5834</v>
      </c>
      <c r="H798" s="1" t="s">
        <v>6116</v>
      </c>
      <c r="I798" s="1" t="b">
        <v>0</v>
      </c>
      <c r="J798" s="1">
        <v>1</v>
      </c>
      <c r="K798" s="1">
        <v>8</v>
      </c>
      <c r="L798" s="1">
        <v>4</v>
      </c>
      <c r="M798" s="1">
        <v>1</v>
      </c>
      <c r="N798" s="1">
        <v>1.3333333333333299</v>
      </c>
      <c r="O798" s="1" t="s">
        <v>6117</v>
      </c>
      <c r="P798" s="1"/>
      <c r="Q798" s="1"/>
    </row>
    <row r="799" spans="1:17" x14ac:dyDescent="0.3">
      <c r="A799" s="1" t="s">
        <v>5700</v>
      </c>
      <c r="B799" s="1" t="s">
        <v>5768</v>
      </c>
      <c r="C799" s="1">
        <v>4</v>
      </c>
      <c r="D799" s="1" t="s">
        <v>6101</v>
      </c>
      <c r="E799" s="1">
        <v>5</v>
      </c>
      <c r="F799" s="1" t="s">
        <v>6112</v>
      </c>
      <c r="G799" s="1" t="s">
        <v>5801</v>
      </c>
      <c r="H799" s="1" t="s">
        <v>5799</v>
      </c>
      <c r="I799" s="1" t="b">
        <v>0</v>
      </c>
      <c r="J799" s="1">
        <v>1</v>
      </c>
      <c r="K799" s="1">
        <v>0</v>
      </c>
      <c r="L799" s="1">
        <v>10</v>
      </c>
      <c r="M799" s="1">
        <v>1</v>
      </c>
      <c r="N799" s="1">
        <v>1.3333333333333299</v>
      </c>
      <c r="O799" s="1" t="s">
        <v>6118</v>
      </c>
      <c r="P799" s="1"/>
      <c r="Q799" s="1"/>
    </row>
    <row r="800" spans="1:17" x14ac:dyDescent="0.3">
      <c r="A800" s="1" t="s">
        <v>5700</v>
      </c>
      <c r="B800" s="1" t="s">
        <v>5768</v>
      </c>
      <c r="C800" s="1">
        <v>4</v>
      </c>
      <c r="D800" s="1" t="s">
        <v>6101</v>
      </c>
      <c r="E800" s="1">
        <v>5</v>
      </c>
      <c r="F800" s="1" t="s">
        <v>6112</v>
      </c>
      <c r="G800" s="1" t="s">
        <v>5803</v>
      </c>
      <c r="H800" s="1" t="s">
        <v>5804</v>
      </c>
      <c r="I800" s="1" t="b">
        <v>0</v>
      </c>
      <c r="J800" s="1">
        <v>0</v>
      </c>
      <c r="K800" s="1">
        <v>1</v>
      </c>
      <c r="L800" s="1">
        <v>2</v>
      </c>
      <c r="M800" s="1">
        <v>1</v>
      </c>
      <c r="N800" s="1">
        <v>1.3333333333333299</v>
      </c>
      <c r="O800" s="1" t="s">
        <v>5986</v>
      </c>
      <c r="P800" s="1"/>
      <c r="Q800" s="1"/>
    </row>
    <row r="801" spans="1:17" x14ac:dyDescent="0.3">
      <c r="A801" s="1" t="s">
        <v>5700</v>
      </c>
      <c r="B801" s="1" t="s">
        <v>5768</v>
      </c>
      <c r="C801" s="1">
        <v>4</v>
      </c>
      <c r="D801" s="1" t="s">
        <v>6101</v>
      </c>
      <c r="E801" s="1">
        <v>5</v>
      </c>
      <c r="F801" s="1" t="s">
        <v>6112</v>
      </c>
      <c r="G801" s="1" t="s">
        <v>5806</v>
      </c>
      <c r="H801" s="1" t="s">
        <v>5807</v>
      </c>
      <c r="I801" s="1" t="b">
        <v>0</v>
      </c>
      <c r="J801" s="1">
        <v>0</v>
      </c>
      <c r="K801" s="1">
        <v>5</v>
      </c>
      <c r="L801" s="1">
        <v>6</v>
      </c>
      <c r="M801" s="1">
        <v>1</v>
      </c>
      <c r="N801" s="1">
        <v>1.3333333333333299</v>
      </c>
      <c r="O801" s="1" t="s">
        <v>6119</v>
      </c>
      <c r="P801" s="1"/>
      <c r="Q801" s="1"/>
    </row>
    <row r="802" spans="1:17" x14ac:dyDescent="0.3">
      <c r="A802" s="1" t="s">
        <v>5700</v>
      </c>
      <c r="B802" s="1" t="s">
        <v>5768</v>
      </c>
      <c r="C802" s="1">
        <v>4</v>
      </c>
      <c r="D802" s="1" t="s">
        <v>6101</v>
      </c>
      <c r="E802" s="1">
        <v>5</v>
      </c>
      <c r="F802" s="1" t="s">
        <v>6112</v>
      </c>
      <c r="G802" s="1" t="s">
        <v>5834</v>
      </c>
      <c r="H802" s="1" t="s">
        <v>6120</v>
      </c>
      <c r="I802" s="1" t="b">
        <v>0</v>
      </c>
      <c r="J802" s="1">
        <v>0</v>
      </c>
      <c r="K802" s="1">
        <v>13</v>
      </c>
      <c r="L802" s="1">
        <v>5</v>
      </c>
      <c r="M802" s="1">
        <v>1</v>
      </c>
      <c r="N802" s="1">
        <v>1.3333333333333299</v>
      </c>
      <c r="O802" s="1" t="s">
        <v>6121</v>
      </c>
      <c r="P802" s="1"/>
      <c r="Q802" s="1"/>
    </row>
    <row r="803" spans="1:17" x14ac:dyDescent="0.3">
      <c r="A803" s="1" t="s">
        <v>5700</v>
      </c>
      <c r="B803" s="1" t="s">
        <v>5768</v>
      </c>
      <c r="C803" s="1">
        <v>4</v>
      </c>
      <c r="D803" s="1" t="s">
        <v>6101</v>
      </c>
      <c r="E803" s="1">
        <v>5</v>
      </c>
      <c r="F803" s="1" t="s">
        <v>6112</v>
      </c>
      <c r="G803" s="1" t="s">
        <v>5801</v>
      </c>
      <c r="H803" s="1" t="s">
        <v>5799</v>
      </c>
      <c r="I803" s="1" t="b">
        <v>0</v>
      </c>
      <c r="J803" s="1">
        <v>1</v>
      </c>
      <c r="K803" s="1">
        <v>0</v>
      </c>
      <c r="L803" s="1">
        <v>5</v>
      </c>
      <c r="M803" s="1">
        <v>1</v>
      </c>
      <c r="N803" s="1">
        <v>1.3333333333333299</v>
      </c>
      <c r="O803" s="1" t="s">
        <v>5822</v>
      </c>
      <c r="P803" s="1"/>
      <c r="Q803" s="1"/>
    </row>
    <row r="804" spans="1:17" x14ac:dyDescent="0.3">
      <c r="A804" s="1" t="s">
        <v>5700</v>
      </c>
      <c r="B804" s="1" t="s">
        <v>5768</v>
      </c>
      <c r="C804" s="1">
        <v>4</v>
      </c>
      <c r="D804" s="1" t="s">
        <v>6101</v>
      </c>
      <c r="E804" s="1">
        <v>5</v>
      </c>
      <c r="F804" s="1" t="s">
        <v>6112</v>
      </c>
      <c r="G804" s="1" t="s">
        <v>5834</v>
      </c>
      <c r="H804" s="1" t="s">
        <v>6122</v>
      </c>
      <c r="I804" s="1" t="b">
        <v>0</v>
      </c>
      <c r="J804" s="1">
        <v>0</v>
      </c>
      <c r="K804" s="1">
        <v>8</v>
      </c>
      <c r="L804" s="1">
        <v>2</v>
      </c>
      <c r="M804" s="1">
        <v>1</v>
      </c>
      <c r="N804" s="1">
        <v>1.3333333333333299</v>
      </c>
      <c r="O804" s="1" t="s">
        <v>6123</v>
      </c>
      <c r="P804" s="1"/>
      <c r="Q804" s="1"/>
    </row>
    <row r="805" spans="1:17" x14ac:dyDescent="0.3">
      <c r="A805" s="1" t="s">
        <v>5700</v>
      </c>
      <c r="B805" s="1" t="s">
        <v>5768</v>
      </c>
      <c r="C805" s="1">
        <v>4</v>
      </c>
      <c r="D805" s="1" t="s">
        <v>6101</v>
      </c>
      <c r="E805" s="1">
        <v>5</v>
      </c>
      <c r="F805" s="1" t="s">
        <v>6112</v>
      </c>
      <c r="G805" s="1" t="s">
        <v>5834</v>
      </c>
      <c r="H805" s="1" t="s">
        <v>6070</v>
      </c>
      <c r="I805" s="1" t="b">
        <v>0</v>
      </c>
      <c r="J805" s="1">
        <v>0</v>
      </c>
      <c r="K805" s="1">
        <v>8</v>
      </c>
      <c r="L805" s="1">
        <v>2</v>
      </c>
      <c r="M805" s="1">
        <v>1</v>
      </c>
      <c r="N805" s="1">
        <v>1.3333333333333299</v>
      </c>
      <c r="O805" s="1" t="s">
        <v>6071</v>
      </c>
      <c r="P805" s="1"/>
      <c r="Q805" s="1"/>
    </row>
    <row r="806" spans="1:17" x14ac:dyDescent="0.3">
      <c r="A806" s="1" t="s">
        <v>5700</v>
      </c>
      <c r="B806" s="1" t="s">
        <v>5768</v>
      </c>
      <c r="C806" s="1">
        <v>4</v>
      </c>
      <c r="D806" s="1" t="s">
        <v>6101</v>
      </c>
      <c r="E806" s="1">
        <v>5</v>
      </c>
      <c r="F806" s="1" t="s">
        <v>6112</v>
      </c>
      <c r="G806" s="1" t="s">
        <v>5801</v>
      </c>
      <c r="H806" s="1" t="s">
        <v>5799</v>
      </c>
      <c r="I806" s="1" t="b">
        <v>0</v>
      </c>
      <c r="J806" s="1">
        <v>1</v>
      </c>
      <c r="K806" s="1">
        <v>0</v>
      </c>
      <c r="L806" s="1">
        <v>0</v>
      </c>
      <c r="M806" s="1">
        <v>1</v>
      </c>
      <c r="N806" s="1">
        <v>1.3333333333333299</v>
      </c>
      <c r="O806" s="1" t="s">
        <v>5862</v>
      </c>
      <c r="P806" s="1"/>
      <c r="Q806" s="1"/>
    </row>
    <row r="807" spans="1:17" x14ac:dyDescent="0.3">
      <c r="A807" s="1" t="s">
        <v>5700</v>
      </c>
      <c r="B807" s="1" t="s">
        <v>5768</v>
      </c>
      <c r="C807" s="1">
        <v>4</v>
      </c>
      <c r="D807" s="1" t="s">
        <v>6101</v>
      </c>
      <c r="E807" s="1">
        <v>5</v>
      </c>
      <c r="F807" s="1" t="s">
        <v>6112</v>
      </c>
      <c r="G807" s="1" t="s">
        <v>5834</v>
      </c>
      <c r="H807" s="1" t="s">
        <v>5799</v>
      </c>
      <c r="I807" s="1" t="b">
        <v>0</v>
      </c>
      <c r="J807" s="1">
        <v>11</v>
      </c>
      <c r="K807" s="1">
        <v>0</v>
      </c>
      <c r="L807" s="1">
        <v>0</v>
      </c>
      <c r="M807" s="1">
        <v>1</v>
      </c>
      <c r="N807" s="1">
        <v>1.3333333333333299</v>
      </c>
      <c r="O807" s="1" t="s">
        <v>6124</v>
      </c>
      <c r="P807" s="1"/>
      <c r="Q807" s="1"/>
    </row>
    <row r="808" spans="1:17" x14ac:dyDescent="0.3">
      <c r="A808" s="1" t="s">
        <v>5700</v>
      </c>
      <c r="B808" s="1" t="s">
        <v>5768</v>
      </c>
      <c r="C808" s="1">
        <v>4</v>
      </c>
      <c r="D808" s="1" t="s">
        <v>6101</v>
      </c>
      <c r="E808" s="1">
        <v>5</v>
      </c>
      <c r="F808" s="1" t="s">
        <v>6112</v>
      </c>
      <c r="G808" s="1" t="s">
        <v>5851</v>
      </c>
      <c r="H808" s="1" t="s">
        <v>5807</v>
      </c>
      <c r="I808" s="1" t="b">
        <v>0</v>
      </c>
      <c r="J808" s="1">
        <v>1</v>
      </c>
      <c r="K808" s="1">
        <v>5</v>
      </c>
      <c r="L808" s="1">
        <v>5</v>
      </c>
      <c r="M808" s="1">
        <v>1</v>
      </c>
      <c r="N808" s="1">
        <v>1.3333333333333299</v>
      </c>
      <c r="O808" s="1" t="s">
        <v>5852</v>
      </c>
      <c r="P808" s="1"/>
      <c r="Q808" s="1"/>
    </row>
    <row r="809" spans="1:17" x14ac:dyDescent="0.3">
      <c r="A809" s="1" t="s">
        <v>5700</v>
      </c>
      <c r="B809" s="1" t="s">
        <v>5768</v>
      </c>
      <c r="C809" s="1">
        <v>4</v>
      </c>
      <c r="D809" s="1" t="s">
        <v>6101</v>
      </c>
      <c r="E809" s="1">
        <v>5</v>
      </c>
      <c r="F809" s="1" t="s">
        <v>6112</v>
      </c>
      <c r="G809" s="1" t="s">
        <v>5806</v>
      </c>
      <c r="H809" s="1" t="s">
        <v>5807</v>
      </c>
      <c r="I809" s="1" t="b">
        <v>0</v>
      </c>
      <c r="J809" s="1">
        <v>0</v>
      </c>
      <c r="K809" s="1">
        <v>5</v>
      </c>
      <c r="L809" s="1">
        <v>7</v>
      </c>
      <c r="M809" s="1">
        <v>1</v>
      </c>
      <c r="N809" s="1">
        <v>1.3333333333333299</v>
      </c>
      <c r="O809" s="1" t="s">
        <v>6125</v>
      </c>
      <c r="P809" s="1"/>
      <c r="Q809" s="1"/>
    </row>
    <row r="810" spans="1:17" x14ac:dyDescent="0.3">
      <c r="A810" s="1" t="s">
        <v>5700</v>
      </c>
      <c r="B810" s="1" t="s">
        <v>5768</v>
      </c>
      <c r="C810" s="1">
        <v>4</v>
      </c>
      <c r="D810" s="1" t="s">
        <v>6101</v>
      </c>
      <c r="E810" s="1">
        <v>5</v>
      </c>
      <c r="F810" s="1" t="s">
        <v>6112</v>
      </c>
      <c r="G810" s="1" t="s">
        <v>5876</v>
      </c>
      <c r="H810" s="1" t="s">
        <v>5799</v>
      </c>
      <c r="I810" s="1" t="b">
        <v>0</v>
      </c>
      <c r="J810" s="1">
        <v>4</v>
      </c>
      <c r="K810" s="1">
        <v>0</v>
      </c>
      <c r="L810" s="1">
        <v>0</v>
      </c>
      <c r="M810" s="1">
        <v>1</v>
      </c>
      <c r="N810" s="1">
        <v>1.3333333333333299</v>
      </c>
      <c r="O810" s="1" t="s">
        <v>5877</v>
      </c>
      <c r="P810" s="1"/>
      <c r="Q810" s="1"/>
    </row>
    <row r="811" spans="1:17" x14ac:dyDescent="0.3">
      <c r="A811" s="1" t="s">
        <v>5700</v>
      </c>
      <c r="B811" s="1" t="s">
        <v>5768</v>
      </c>
      <c r="C811" s="1">
        <v>4</v>
      </c>
      <c r="D811" s="1" t="s">
        <v>6101</v>
      </c>
      <c r="E811" s="1">
        <v>5</v>
      </c>
      <c r="F811" s="1" t="s">
        <v>6112</v>
      </c>
      <c r="G811" s="1" t="s">
        <v>5834</v>
      </c>
      <c r="H811" s="1" t="s">
        <v>6020</v>
      </c>
      <c r="I811" s="1" t="b">
        <v>0</v>
      </c>
      <c r="J811" s="1">
        <v>0</v>
      </c>
      <c r="K811" s="1">
        <v>11</v>
      </c>
      <c r="L811" s="1">
        <v>14</v>
      </c>
      <c r="M811" s="1">
        <v>1</v>
      </c>
      <c r="N811" s="1">
        <v>1.3333333333333299</v>
      </c>
      <c r="O811" s="1" t="s">
        <v>6021</v>
      </c>
      <c r="P811" s="1"/>
      <c r="Q811" s="1"/>
    </row>
    <row r="812" spans="1:17" x14ac:dyDescent="0.3">
      <c r="A812" s="1" t="s">
        <v>5700</v>
      </c>
      <c r="B812" s="1" t="s">
        <v>5768</v>
      </c>
      <c r="C812" s="1">
        <v>4</v>
      </c>
      <c r="D812" s="1" t="s">
        <v>6101</v>
      </c>
      <c r="E812" s="1">
        <v>6</v>
      </c>
      <c r="F812" s="1" t="s">
        <v>6126</v>
      </c>
      <c r="G812" s="1" t="s">
        <v>5895</v>
      </c>
      <c r="H812" s="1" t="s">
        <v>6127</v>
      </c>
      <c r="I812" s="1" t="b">
        <v>0</v>
      </c>
      <c r="J812" s="1">
        <v>0</v>
      </c>
      <c r="K812" s="1">
        <v>2</v>
      </c>
      <c r="L812" s="1">
        <v>0</v>
      </c>
      <c r="M812" s="1">
        <v>1</v>
      </c>
      <c r="N812" s="1">
        <v>50</v>
      </c>
      <c r="O812" s="1" t="s">
        <v>6128</v>
      </c>
      <c r="P812" s="1"/>
      <c r="Q812" s="1"/>
    </row>
    <row r="813" spans="1:17" x14ac:dyDescent="0.3">
      <c r="A813" s="1" t="s">
        <v>5700</v>
      </c>
      <c r="B813" s="1" t="s">
        <v>5768</v>
      </c>
      <c r="C813" s="1">
        <v>4</v>
      </c>
      <c r="D813" s="1" t="s">
        <v>6101</v>
      </c>
      <c r="E813" s="1">
        <v>6</v>
      </c>
      <c r="F813" s="1" t="s">
        <v>6126</v>
      </c>
      <c r="G813" s="1" t="s">
        <v>5806</v>
      </c>
      <c r="H813" s="1" t="s">
        <v>5807</v>
      </c>
      <c r="I813" s="1" t="b">
        <v>0</v>
      </c>
      <c r="J813" s="1">
        <v>0</v>
      </c>
      <c r="K813" s="1">
        <v>5</v>
      </c>
      <c r="L813" s="1">
        <v>5</v>
      </c>
      <c r="M813" s="1">
        <v>1</v>
      </c>
      <c r="N813" s="1">
        <v>50</v>
      </c>
      <c r="O813" s="1" t="s">
        <v>5808</v>
      </c>
      <c r="P813" s="1"/>
      <c r="Q813" s="1"/>
    </row>
    <row r="814" spans="1:17" x14ac:dyDescent="0.3">
      <c r="A814" s="1" t="s">
        <v>5700</v>
      </c>
      <c r="B814" s="1" t="s">
        <v>5768</v>
      </c>
      <c r="C814" s="1">
        <v>4</v>
      </c>
      <c r="D814" s="1" t="s">
        <v>6101</v>
      </c>
      <c r="E814" s="1">
        <v>7</v>
      </c>
      <c r="F814" s="1" t="s">
        <v>6129</v>
      </c>
      <c r="G814" s="1" t="s">
        <v>5840</v>
      </c>
      <c r="H814" s="1" t="s">
        <v>5799</v>
      </c>
      <c r="I814" s="1" t="b">
        <v>0</v>
      </c>
      <c r="J814" s="1">
        <v>5</v>
      </c>
      <c r="K814" s="1">
        <v>0</v>
      </c>
      <c r="L814" s="1">
        <v>0</v>
      </c>
      <c r="M814" s="1">
        <v>4</v>
      </c>
      <c r="N814" s="1">
        <v>14.285714285714199</v>
      </c>
      <c r="O814" s="1" t="s">
        <v>5964</v>
      </c>
      <c r="P814" s="1"/>
      <c r="Q814" s="1"/>
    </row>
    <row r="815" spans="1:17" x14ac:dyDescent="0.3">
      <c r="A815" s="1" t="s">
        <v>5700</v>
      </c>
      <c r="B815" s="1" t="s">
        <v>5768</v>
      </c>
      <c r="C815" s="1">
        <v>4</v>
      </c>
      <c r="D815" s="1" t="s">
        <v>6101</v>
      </c>
      <c r="E815" s="1">
        <v>7</v>
      </c>
      <c r="F815" s="1" t="s">
        <v>6129</v>
      </c>
      <c r="G815" s="1" t="s">
        <v>5801</v>
      </c>
      <c r="H815" s="1" t="s">
        <v>5799</v>
      </c>
      <c r="I815" s="1" t="b">
        <v>0</v>
      </c>
      <c r="J815" s="1">
        <v>1</v>
      </c>
      <c r="K815" s="1">
        <v>0</v>
      </c>
      <c r="L815" s="1">
        <v>0</v>
      </c>
      <c r="M815" s="1">
        <v>4</v>
      </c>
      <c r="N815" s="1">
        <v>14.285714285714199</v>
      </c>
      <c r="O815" s="1" t="s">
        <v>5802</v>
      </c>
      <c r="P815" s="1"/>
      <c r="Q815" s="1"/>
    </row>
    <row r="816" spans="1:17" x14ac:dyDescent="0.3">
      <c r="A816" s="1" t="s">
        <v>5700</v>
      </c>
      <c r="B816" s="1" t="s">
        <v>5768</v>
      </c>
      <c r="C816" s="1">
        <v>4</v>
      </c>
      <c r="D816" s="1" t="s">
        <v>6101</v>
      </c>
      <c r="E816" s="1">
        <v>7</v>
      </c>
      <c r="F816" s="1" t="s">
        <v>6129</v>
      </c>
      <c r="G816" s="1" t="s">
        <v>5803</v>
      </c>
      <c r="H816" s="1" t="s">
        <v>5828</v>
      </c>
      <c r="I816" s="1" t="b">
        <v>0</v>
      </c>
      <c r="J816" s="1">
        <v>0</v>
      </c>
      <c r="K816" s="1">
        <v>1</v>
      </c>
      <c r="L816" s="1">
        <v>0</v>
      </c>
      <c r="M816" s="1">
        <v>4</v>
      </c>
      <c r="N816" s="1">
        <v>14.285714285714199</v>
      </c>
      <c r="O816" s="1" t="s">
        <v>5829</v>
      </c>
      <c r="P816" s="1"/>
      <c r="Q816" s="1"/>
    </row>
    <row r="817" spans="1:17" x14ac:dyDescent="0.3">
      <c r="A817" s="1" t="s">
        <v>5700</v>
      </c>
      <c r="B817" s="1" t="s">
        <v>5768</v>
      </c>
      <c r="C817" s="1">
        <v>4</v>
      </c>
      <c r="D817" s="1" t="s">
        <v>6101</v>
      </c>
      <c r="E817" s="1">
        <v>7</v>
      </c>
      <c r="F817" s="1" t="s">
        <v>6129</v>
      </c>
      <c r="G817" s="1" t="s">
        <v>5803</v>
      </c>
      <c r="H817" s="1" t="s">
        <v>5804</v>
      </c>
      <c r="I817" s="1" t="b">
        <v>0</v>
      </c>
      <c r="J817" s="1">
        <v>0</v>
      </c>
      <c r="K817" s="1">
        <v>1</v>
      </c>
      <c r="L817" s="1">
        <v>0</v>
      </c>
      <c r="M817" s="1">
        <v>4</v>
      </c>
      <c r="N817" s="1">
        <v>14.285714285714199</v>
      </c>
      <c r="O817" s="1" t="s">
        <v>5805</v>
      </c>
      <c r="P817" s="1"/>
      <c r="Q817" s="1"/>
    </row>
    <row r="818" spans="1:17" x14ac:dyDescent="0.3">
      <c r="A818" s="1" t="s">
        <v>5700</v>
      </c>
      <c r="B818" s="1" t="s">
        <v>5768</v>
      </c>
      <c r="C818" s="1">
        <v>4</v>
      </c>
      <c r="D818" s="1" t="s">
        <v>6101</v>
      </c>
      <c r="E818" s="1">
        <v>7</v>
      </c>
      <c r="F818" s="1" t="s">
        <v>6129</v>
      </c>
      <c r="G818" s="1" t="s">
        <v>5806</v>
      </c>
      <c r="H818" s="1" t="s">
        <v>5807</v>
      </c>
      <c r="I818" s="1" t="b">
        <v>0</v>
      </c>
      <c r="J818" s="1">
        <v>0</v>
      </c>
      <c r="K818" s="1">
        <v>5</v>
      </c>
      <c r="L818" s="1">
        <v>5</v>
      </c>
      <c r="M818" s="1">
        <v>3</v>
      </c>
      <c r="N818" s="1">
        <v>10.714285714285699</v>
      </c>
      <c r="O818" s="1" t="s">
        <v>5808</v>
      </c>
      <c r="P818" s="1"/>
      <c r="Q818" s="1"/>
    </row>
    <row r="819" spans="1:17" x14ac:dyDescent="0.3">
      <c r="A819" s="1" t="s">
        <v>5700</v>
      </c>
      <c r="B819" s="1" t="s">
        <v>5768</v>
      </c>
      <c r="C819" s="1">
        <v>4</v>
      </c>
      <c r="D819" s="1" t="s">
        <v>6101</v>
      </c>
      <c r="E819" s="1">
        <v>7</v>
      </c>
      <c r="F819" s="1" t="s">
        <v>6129</v>
      </c>
      <c r="G819" s="1" t="s">
        <v>5798</v>
      </c>
      <c r="H819" s="1" t="s">
        <v>5799</v>
      </c>
      <c r="I819" s="1" t="b">
        <v>0</v>
      </c>
      <c r="J819" s="1">
        <v>0</v>
      </c>
      <c r="K819" s="1">
        <v>0</v>
      </c>
      <c r="L819" s="1">
        <v>18</v>
      </c>
      <c r="M819" s="1">
        <v>2</v>
      </c>
      <c r="N819" s="1">
        <v>7.1428571428571397</v>
      </c>
      <c r="O819" s="1" t="s">
        <v>6130</v>
      </c>
      <c r="P819" s="1"/>
      <c r="Q819" s="1"/>
    </row>
    <row r="820" spans="1:17" x14ac:dyDescent="0.3">
      <c r="A820" s="1" t="s">
        <v>5700</v>
      </c>
      <c r="B820" s="1" t="s">
        <v>5768</v>
      </c>
      <c r="C820" s="1">
        <v>4</v>
      </c>
      <c r="D820" s="1" t="s">
        <v>6101</v>
      </c>
      <c r="E820" s="1">
        <v>7</v>
      </c>
      <c r="F820" s="1" t="s">
        <v>6129</v>
      </c>
      <c r="G820" s="1" t="s">
        <v>5798</v>
      </c>
      <c r="H820" s="1" t="s">
        <v>5799</v>
      </c>
      <c r="I820" s="1" t="b">
        <v>0</v>
      </c>
      <c r="J820" s="1">
        <v>0</v>
      </c>
      <c r="K820" s="1">
        <v>0</v>
      </c>
      <c r="L820" s="1">
        <v>8</v>
      </c>
      <c r="M820" s="1">
        <v>2</v>
      </c>
      <c r="N820" s="1">
        <v>7.1428571428571397</v>
      </c>
      <c r="O820" s="1" t="s">
        <v>5818</v>
      </c>
      <c r="P820" s="1"/>
      <c r="Q820" s="1"/>
    </row>
    <row r="821" spans="1:17" x14ac:dyDescent="0.3">
      <c r="A821" s="1" t="s">
        <v>5700</v>
      </c>
      <c r="B821" s="1" t="s">
        <v>5768</v>
      </c>
      <c r="C821" s="1">
        <v>4</v>
      </c>
      <c r="D821" s="1" t="s">
        <v>6101</v>
      </c>
      <c r="E821" s="1">
        <v>7</v>
      </c>
      <c r="F821" s="1" t="s">
        <v>6129</v>
      </c>
      <c r="G821" s="1" t="s">
        <v>5834</v>
      </c>
      <c r="H821" s="1" t="s">
        <v>6131</v>
      </c>
      <c r="I821" s="1" t="b">
        <v>0</v>
      </c>
      <c r="J821" s="1">
        <v>0</v>
      </c>
      <c r="K821" s="1">
        <v>15</v>
      </c>
      <c r="L821" s="1">
        <v>7</v>
      </c>
      <c r="M821" s="1">
        <v>1</v>
      </c>
      <c r="N821" s="1">
        <v>3.5714285714285698</v>
      </c>
      <c r="O821" s="1" t="s">
        <v>6132</v>
      </c>
      <c r="P821" s="1"/>
      <c r="Q821" s="1"/>
    </row>
    <row r="822" spans="1:17" x14ac:dyDescent="0.3">
      <c r="A822" s="1" t="s">
        <v>5700</v>
      </c>
      <c r="B822" s="1" t="s">
        <v>5768</v>
      </c>
      <c r="C822" s="1">
        <v>4</v>
      </c>
      <c r="D822" s="1" t="s">
        <v>6101</v>
      </c>
      <c r="E822" s="1">
        <v>7</v>
      </c>
      <c r="F822" s="1" t="s">
        <v>6129</v>
      </c>
      <c r="G822" s="1" t="s">
        <v>5810</v>
      </c>
      <c r="H822" s="1" t="s">
        <v>5799</v>
      </c>
      <c r="I822" s="1" t="b">
        <v>0</v>
      </c>
      <c r="J822" s="1">
        <v>2</v>
      </c>
      <c r="K822" s="1">
        <v>0</v>
      </c>
      <c r="L822" s="1">
        <v>0</v>
      </c>
      <c r="M822" s="1">
        <v>1</v>
      </c>
      <c r="N822" s="1">
        <v>3.5714285714285698</v>
      </c>
      <c r="O822" s="1" t="s">
        <v>5856</v>
      </c>
      <c r="P822" s="1"/>
      <c r="Q822" s="1"/>
    </row>
    <row r="823" spans="1:17" x14ac:dyDescent="0.3">
      <c r="A823" s="1" t="s">
        <v>5700</v>
      </c>
      <c r="B823" s="1" t="s">
        <v>5768</v>
      </c>
      <c r="C823" s="1">
        <v>4</v>
      </c>
      <c r="D823" s="1" t="s">
        <v>6101</v>
      </c>
      <c r="E823" s="1">
        <v>7</v>
      </c>
      <c r="F823" s="1" t="s">
        <v>6129</v>
      </c>
      <c r="G823" s="1" t="s">
        <v>5801</v>
      </c>
      <c r="H823" s="1" t="s">
        <v>5799</v>
      </c>
      <c r="I823" s="1" t="b">
        <v>0</v>
      </c>
      <c r="J823" s="1">
        <v>1</v>
      </c>
      <c r="K823" s="1">
        <v>0</v>
      </c>
      <c r="L823" s="1">
        <v>0</v>
      </c>
      <c r="M823" s="1">
        <v>1</v>
      </c>
      <c r="N823" s="1">
        <v>3.5714285714285698</v>
      </c>
      <c r="O823" s="1" t="s">
        <v>5862</v>
      </c>
      <c r="P823" s="1"/>
      <c r="Q823" s="1"/>
    </row>
    <row r="824" spans="1:17" x14ac:dyDescent="0.3">
      <c r="A824" s="1" t="s">
        <v>5700</v>
      </c>
      <c r="B824" s="1" t="s">
        <v>5768</v>
      </c>
      <c r="C824" s="1">
        <v>4</v>
      </c>
      <c r="D824" s="1" t="s">
        <v>6101</v>
      </c>
      <c r="E824" s="1">
        <v>7</v>
      </c>
      <c r="F824" s="1" t="s">
        <v>6129</v>
      </c>
      <c r="G824" s="1" t="s">
        <v>5814</v>
      </c>
      <c r="H824" s="1" t="s">
        <v>5799</v>
      </c>
      <c r="I824" s="1" t="b">
        <v>1</v>
      </c>
      <c r="J824" s="1">
        <v>0</v>
      </c>
      <c r="K824" s="1">
        <v>0</v>
      </c>
      <c r="L824" s="1">
        <v>0</v>
      </c>
      <c r="M824" s="1">
        <v>1</v>
      </c>
      <c r="N824" s="1">
        <v>3.5714285714285698</v>
      </c>
      <c r="O824" s="1" t="s">
        <v>5815</v>
      </c>
      <c r="P824" s="1"/>
      <c r="Q824" s="1"/>
    </row>
    <row r="825" spans="1:17" x14ac:dyDescent="0.3">
      <c r="A825" s="1" t="s">
        <v>5700</v>
      </c>
      <c r="B825" s="1" t="s">
        <v>5768</v>
      </c>
      <c r="C825" s="1">
        <v>4</v>
      </c>
      <c r="D825" s="1" t="s">
        <v>6101</v>
      </c>
      <c r="E825" s="1">
        <v>7</v>
      </c>
      <c r="F825" s="1" t="s">
        <v>6129</v>
      </c>
      <c r="G825" s="1" t="s">
        <v>5803</v>
      </c>
      <c r="H825" s="1" t="s">
        <v>5804</v>
      </c>
      <c r="I825" s="1" t="b">
        <v>0</v>
      </c>
      <c r="J825" s="1">
        <v>0</v>
      </c>
      <c r="K825" s="1">
        <v>1</v>
      </c>
      <c r="L825" s="1">
        <v>1</v>
      </c>
      <c r="M825" s="1">
        <v>1</v>
      </c>
      <c r="N825" s="1">
        <v>3.5714285714285698</v>
      </c>
      <c r="O825" s="1" t="s">
        <v>6133</v>
      </c>
      <c r="P825" s="1"/>
      <c r="Q825" s="1"/>
    </row>
    <row r="826" spans="1:17" x14ac:dyDescent="0.3">
      <c r="A826" s="1" t="s">
        <v>5700</v>
      </c>
      <c r="B826" s="1" t="s">
        <v>5768</v>
      </c>
      <c r="C826" s="1">
        <v>4</v>
      </c>
      <c r="D826" s="1" t="s">
        <v>6101</v>
      </c>
      <c r="E826" s="1">
        <v>8</v>
      </c>
      <c r="F826" s="1" t="s">
        <v>6134</v>
      </c>
      <c r="G826" s="1" t="s">
        <v>5803</v>
      </c>
      <c r="H826" s="1" t="s">
        <v>5828</v>
      </c>
      <c r="I826" s="1" t="b">
        <v>0</v>
      </c>
      <c r="J826" s="1">
        <v>0</v>
      </c>
      <c r="K826" s="1">
        <v>1</v>
      </c>
      <c r="L826" s="1">
        <v>0</v>
      </c>
      <c r="M826" s="1">
        <v>2</v>
      </c>
      <c r="N826" s="1">
        <v>40</v>
      </c>
      <c r="O826" s="1" t="s">
        <v>5829</v>
      </c>
      <c r="P826" s="1"/>
      <c r="Q826" s="1"/>
    </row>
    <row r="827" spans="1:17" x14ac:dyDescent="0.3">
      <c r="A827" s="1" t="s">
        <v>5700</v>
      </c>
      <c r="B827" s="1" t="s">
        <v>5768</v>
      </c>
      <c r="C827" s="1">
        <v>4</v>
      </c>
      <c r="D827" s="1" t="s">
        <v>6101</v>
      </c>
      <c r="E827" s="1">
        <v>8</v>
      </c>
      <c r="F827" s="1" t="s">
        <v>6134</v>
      </c>
      <c r="G827" s="1" t="s">
        <v>5834</v>
      </c>
      <c r="H827" s="1" t="s">
        <v>6135</v>
      </c>
      <c r="I827" s="1" t="b">
        <v>0</v>
      </c>
      <c r="J827" s="1">
        <v>0</v>
      </c>
      <c r="K827" s="1">
        <v>15</v>
      </c>
      <c r="L827" s="1">
        <v>6</v>
      </c>
      <c r="M827" s="1">
        <v>1</v>
      </c>
      <c r="N827" s="1">
        <v>20</v>
      </c>
      <c r="O827" s="1" t="s">
        <v>6136</v>
      </c>
      <c r="P827" s="1"/>
      <c r="Q827" s="1"/>
    </row>
    <row r="828" spans="1:17" x14ac:dyDescent="0.3">
      <c r="A828" s="1" t="s">
        <v>5700</v>
      </c>
      <c r="B828" s="1" t="s">
        <v>5768</v>
      </c>
      <c r="C828" s="1">
        <v>4</v>
      </c>
      <c r="D828" s="1" t="s">
        <v>6101</v>
      </c>
      <c r="E828" s="1">
        <v>8</v>
      </c>
      <c r="F828" s="1" t="s">
        <v>6134</v>
      </c>
      <c r="G828" s="1" t="s">
        <v>5806</v>
      </c>
      <c r="H828" s="1" t="s">
        <v>5807</v>
      </c>
      <c r="I828" s="1" t="b">
        <v>0</v>
      </c>
      <c r="J828" s="1">
        <v>0</v>
      </c>
      <c r="K828" s="1">
        <v>5</v>
      </c>
      <c r="L828" s="1">
        <v>5</v>
      </c>
      <c r="M828" s="1">
        <v>1</v>
      </c>
      <c r="N828" s="1">
        <v>20</v>
      </c>
      <c r="O828" s="1" t="s">
        <v>5808</v>
      </c>
      <c r="P828" s="1"/>
      <c r="Q828" s="1"/>
    </row>
    <row r="829" spans="1:17" x14ac:dyDescent="0.3">
      <c r="A829" s="1" t="s">
        <v>5700</v>
      </c>
      <c r="B829" s="1" t="s">
        <v>5768</v>
      </c>
      <c r="C829" s="1">
        <v>4</v>
      </c>
      <c r="D829" s="1" t="s">
        <v>6101</v>
      </c>
      <c r="E829" s="1">
        <v>8</v>
      </c>
      <c r="F829" s="1" t="s">
        <v>6134</v>
      </c>
      <c r="G829" s="1" t="s">
        <v>5834</v>
      </c>
      <c r="H829" s="1" t="s">
        <v>6020</v>
      </c>
      <c r="I829" s="1" t="b">
        <v>0</v>
      </c>
      <c r="J829" s="1">
        <v>0</v>
      </c>
      <c r="K829" s="1">
        <v>11</v>
      </c>
      <c r="L829" s="1">
        <v>14</v>
      </c>
      <c r="M829" s="1">
        <v>1</v>
      </c>
      <c r="N829" s="1">
        <v>20</v>
      </c>
      <c r="O829" s="1" t="s">
        <v>6021</v>
      </c>
      <c r="P829" s="1"/>
      <c r="Q829" s="1"/>
    </row>
    <row r="830" spans="1:17" x14ac:dyDescent="0.3">
      <c r="A830" s="1" t="s">
        <v>5700</v>
      </c>
      <c r="B830" s="1" t="s">
        <v>5768</v>
      </c>
      <c r="C830" s="1">
        <v>4</v>
      </c>
      <c r="D830" s="1" t="s">
        <v>6101</v>
      </c>
      <c r="E830" s="1">
        <v>9</v>
      </c>
      <c r="F830" s="1" t="s">
        <v>6137</v>
      </c>
      <c r="G830" s="1" t="s">
        <v>5834</v>
      </c>
      <c r="H830" s="1" t="s">
        <v>6135</v>
      </c>
      <c r="I830" s="1" t="b">
        <v>0</v>
      </c>
      <c r="J830" s="1">
        <v>0</v>
      </c>
      <c r="K830" s="1">
        <v>15</v>
      </c>
      <c r="L830" s="1">
        <v>6</v>
      </c>
      <c r="M830" s="1">
        <v>29</v>
      </c>
      <c r="N830" s="1">
        <v>64.4444444444444</v>
      </c>
      <c r="O830" s="1" t="s">
        <v>6136</v>
      </c>
      <c r="P830" s="1"/>
      <c r="Q830" s="1"/>
    </row>
    <row r="831" spans="1:17" x14ac:dyDescent="0.3">
      <c r="A831" s="1" t="s">
        <v>5700</v>
      </c>
      <c r="B831" s="1" t="s">
        <v>5768</v>
      </c>
      <c r="C831" s="1">
        <v>4</v>
      </c>
      <c r="D831" s="1" t="s">
        <v>6101</v>
      </c>
      <c r="E831" s="1">
        <v>9</v>
      </c>
      <c r="F831" s="1" t="s">
        <v>6137</v>
      </c>
      <c r="G831" s="1" t="s">
        <v>5803</v>
      </c>
      <c r="H831" s="1" t="s">
        <v>5828</v>
      </c>
      <c r="I831" s="1" t="b">
        <v>0</v>
      </c>
      <c r="J831" s="1">
        <v>0</v>
      </c>
      <c r="K831" s="1">
        <v>1</v>
      </c>
      <c r="L831" s="1">
        <v>0</v>
      </c>
      <c r="M831" s="1">
        <v>7</v>
      </c>
      <c r="N831" s="1">
        <v>15.5555555555555</v>
      </c>
      <c r="O831" s="1" t="s">
        <v>5829</v>
      </c>
      <c r="P831" s="1"/>
      <c r="Q831" s="1"/>
    </row>
    <row r="832" spans="1:17" x14ac:dyDescent="0.3">
      <c r="A832" s="1" t="s">
        <v>5700</v>
      </c>
      <c r="B832" s="1" t="s">
        <v>5768</v>
      </c>
      <c r="C832" s="1">
        <v>4</v>
      </c>
      <c r="D832" s="1" t="s">
        <v>6101</v>
      </c>
      <c r="E832" s="1">
        <v>9</v>
      </c>
      <c r="F832" s="1" t="s">
        <v>6137</v>
      </c>
      <c r="G832" s="1" t="s">
        <v>5801</v>
      </c>
      <c r="H832" s="1" t="s">
        <v>5799</v>
      </c>
      <c r="I832" s="1" t="b">
        <v>0</v>
      </c>
      <c r="J832" s="1">
        <v>1</v>
      </c>
      <c r="K832" s="1">
        <v>0</v>
      </c>
      <c r="L832" s="1">
        <v>0</v>
      </c>
      <c r="M832" s="1">
        <v>6</v>
      </c>
      <c r="N832" s="1">
        <v>13.3333333333333</v>
      </c>
      <c r="O832" s="1" t="s">
        <v>5802</v>
      </c>
      <c r="P832" s="1"/>
      <c r="Q832" s="1"/>
    </row>
    <row r="833" spans="1:17" x14ac:dyDescent="0.3">
      <c r="A833" s="1" t="s">
        <v>5700</v>
      </c>
      <c r="B833" s="1" t="s">
        <v>5768</v>
      </c>
      <c r="C833" s="1">
        <v>4</v>
      </c>
      <c r="D833" s="1" t="s">
        <v>6101</v>
      </c>
      <c r="E833" s="1">
        <v>9</v>
      </c>
      <c r="F833" s="1" t="s">
        <v>6137</v>
      </c>
      <c r="G833" s="1" t="s">
        <v>5834</v>
      </c>
      <c r="H833" s="1" t="s">
        <v>6138</v>
      </c>
      <c r="I833" s="1" t="b">
        <v>0</v>
      </c>
      <c r="J833" s="1">
        <v>0</v>
      </c>
      <c r="K833" s="1">
        <v>9</v>
      </c>
      <c r="L833" s="1">
        <v>8</v>
      </c>
      <c r="M833" s="1">
        <v>1</v>
      </c>
      <c r="N833" s="1">
        <v>2.2222222222222201</v>
      </c>
      <c r="O833" s="1" t="s">
        <v>6139</v>
      </c>
      <c r="P833" s="1"/>
      <c r="Q833" s="1"/>
    </row>
    <row r="834" spans="1:17" x14ac:dyDescent="0.3">
      <c r="A834" s="1" t="s">
        <v>5700</v>
      </c>
      <c r="B834" s="1" t="s">
        <v>5768</v>
      </c>
      <c r="C834" s="1">
        <v>4</v>
      </c>
      <c r="D834" s="1" t="s">
        <v>6101</v>
      </c>
      <c r="E834" s="1">
        <v>9</v>
      </c>
      <c r="F834" s="1" t="s">
        <v>6137</v>
      </c>
      <c r="G834" s="1" t="s">
        <v>5834</v>
      </c>
      <c r="H834" s="1" t="s">
        <v>6013</v>
      </c>
      <c r="I834" s="1" t="b">
        <v>0</v>
      </c>
      <c r="J834" s="1">
        <v>1</v>
      </c>
      <c r="K834" s="1">
        <v>9</v>
      </c>
      <c r="L834" s="1">
        <v>2</v>
      </c>
      <c r="M834" s="1">
        <v>1</v>
      </c>
      <c r="N834" s="1">
        <v>2.2222222222222201</v>
      </c>
      <c r="O834" s="1" t="s">
        <v>6140</v>
      </c>
      <c r="P834" s="1"/>
      <c r="Q834" s="1"/>
    </row>
    <row r="835" spans="1:17" x14ac:dyDescent="0.3">
      <c r="A835" s="1" t="s">
        <v>5700</v>
      </c>
      <c r="B835" s="1" t="s">
        <v>5768</v>
      </c>
      <c r="C835" s="1">
        <v>4</v>
      </c>
      <c r="D835" s="1" t="s">
        <v>6101</v>
      </c>
      <c r="E835" s="1">
        <v>9</v>
      </c>
      <c r="F835" s="1" t="s">
        <v>6137</v>
      </c>
      <c r="G835" s="1" t="s">
        <v>5834</v>
      </c>
      <c r="H835" s="1" t="s">
        <v>6020</v>
      </c>
      <c r="I835" s="1" t="b">
        <v>0</v>
      </c>
      <c r="J835" s="1">
        <v>0</v>
      </c>
      <c r="K835" s="1">
        <v>11</v>
      </c>
      <c r="L835" s="1">
        <v>14</v>
      </c>
      <c r="M835" s="1">
        <v>1</v>
      </c>
      <c r="N835" s="1">
        <v>2.2222222222222201</v>
      </c>
      <c r="O835" s="1" t="s">
        <v>6021</v>
      </c>
      <c r="P835" s="1"/>
      <c r="Q835" s="1"/>
    </row>
    <row r="836" spans="1:17" x14ac:dyDescent="0.3">
      <c r="A836" s="1" t="s">
        <v>5700</v>
      </c>
      <c r="B836" s="1" t="s">
        <v>5768</v>
      </c>
      <c r="C836" s="1">
        <v>4</v>
      </c>
      <c r="D836" s="1" t="s">
        <v>6101</v>
      </c>
      <c r="E836" s="1">
        <v>10</v>
      </c>
      <c r="F836" s="1" t="s">
        <v>6141</v>
      </c>
      <c r="G836" s="1" t="s">
        <v>5803</v>
      </c>
      <c r="H836" s="1" t="s">
        <v>5828</v>
      </c>
      <c r="I836" s="1" t="b">
        <v>0</v>
      </c>
      <c r="J836" s="1">
        <v>0</v>
      </c>
      <c r="K836" s="1">
        <v>1</v>
      </c>
      <c r="L836" s="1">
        <v>2</v>
      </c>
      <c r="M836" s="1">
        <v>1</v>
      </c>
      <c r="N836" s="1">
        <v>100</v>
      </c>
      <c r="O836" s="1" t="s">
        <v>6016</v>
      </c>
      <c r="P836" s="1"/>
      <c r="Q836" s="1"/>
    </row>
    <row r="837" spans="1:17" x14ac:dyDescent="0.3">
      <c r="A837" s="1" t="s">
        <v>5700</v>
      </c>
      <c r="B837" s="1" t="s">
        <v>5768</v>
      </c>
      <c r="C837" s="1">
        <v>4</v>
      </c>
      <c r="D837" s="1" t="s">
        <v>6101</v>
      </c>
      <c r="E837" s="1">
        <v>11</v>
      </c>
      <c r="F837" s="1" t="s">
        <v>6142</v>
      </c>
      <c r="G837" s="1" t="s">
        <v>5834</v>
      </c>
      <c r="H837" s="1" t="s">
        <v>6020</v>
      </c>
      <c r="I837" s="1" t="b">
        <v>0</v>
      </c>
      <c r="J837" s="1">
        <v>0</v>
      </c>
      <c r="K837" s="1">
        <v>11</v>
      </c>
      <c r="L837" s="1">
        <v>12</v>
      </c>
      <c r="M837" s="1">
        <v>4</v>
      </c>
      <c r="N837" s="1">
        <v>26.6666666666666</v>
      </c>
      <c r="O837" s="1" t="s">
        <v>6143</v>
      </c>
      <c r="P837" s="1"/>
      <c r="Q837" s="1"/>
    </row>
    <row r="838" spans="1:17" x14ac:dyDescent="0.3">
      <c r="A838" s="1" t="s">
        <v>5700</v>
      </c>
      <c r="B838" s="1" t="s">
        <v>5768</v>
      </c>
      <c r="C838" s="1">
        <v>4</v>
      </c>
      <c r="D838" s="1" t="s">
        <v>6101</v>
      </c>
      <c r="E838" s="1">
        <v>11</v>
      </c>
      <c r="F838" s="1" t="s">
        <v>6142</v>
      </c>
      <c r="G838" s="1" t="s">
        <v>5834</v>
      </c>
      <c r="H838" s="1" t="s">
        <v>6135</v>
      </c>
      <c r="I838" s="1" t="b">
        <v>0</v>
      </c>
      <c r="J838" s="1">
        <v>0</v>
      </c>
      <c r="K838" s="1">
        <v>15</v>
      </c>
      <c r="L838" s="1">
        <v>6</v>
      </c>
      <c r="M838" s="1">
        <v>3</v>
      </c>
      <c r="N838" s="1">
        <v>20</v>
      </c>
      <c r="O838" s="1" t="s">
        <v>6136</v>
      </c>
      <c r="P838" s="1"/>
      <c r="Q838" s="1"/>
    </row>
    <row r="839" spans="1:17" x14ac:dyDescent="0.3">
      <c r="A839" s="1" t="s">
        <v>5700</v>
      </c>
      <c r="B839" s="1" t="s">
        <v>5768</v>
      </c>
      <c r="C839" s="1">
        <v>4</v>
      </c>
      <c r="D839" s="1" t="s">
        <v>6101</v>
      </c>
      <c r="E839" s="1">
        <v>11</v>
      </c>
      <c r="F839" s="1" t="s">
        <v>6142</v>
      </c>
      <c r="G839" s="1" t="s">
        <v>5806</v>
      </c>
      <c r="H839" s="1" t="s">
        <v>5807</v>
      </c>
      <c r="I839" s="1" t="b">
        <v>0</v>
      </c>
      <c r="J839" s="1">
        <v>0</v>
      </c>
      <c r="K839" s="1">
        <v>5</v>
      </c>
      <c r="L839" s="1">
        <v>5</v>
      </c>
      <c r="M839" s="1">
        <v>2</v>
      </c>
      <c r="N839" s="1">
        <v>13.3333333333333</v>
      </c>
      <c r="O839" s="1" t="s">
        <v>5808</v>
      </c>
      <c r="P839" s="1"/>
      <c r="Q839" s="1"/>
    </row>
    <row r="840" spans="1:17" x14ac:dyDescent="0.3">
      <c r="A840" s="1" t="s">
        <v>5700</v>
      </c>
      <c r="B840" s="1" t="s">
        <v>5768</v>
      </c>
      <c r="C840" s="1">
        <v>4</v>
      </c>
      <c r="D840" s="1" t="s">
        <v>6101</v>
      </c>
      <c r="E840" s="1">
        <v>11</v>
      </c>
      <c r="F840" s="1" t="s">
        <v>6142</v>
      </c>
      <c r="G840" s="1" t="s">
        <v>5819</v>
      </c>
      <c r="H840" s="1" t="s">
        <v>5820</v>
      </c>
      <c r="I840" s="1" t="b">
        <v>0</v>
      </c>
      <c r="J840" s="1">
        <v>0</v>
      </c>
      <c r="K840" s="1">
        <v>3</v>
      </c>
      <c r="L840" s="1">
        <v>8</v>
      </c>
      <c r="M840" s="1">
        <v>2</v>
      </c>
      <c r="N840" s="1">
        <v>13.3333333333333</v>
      </c>
      <c r="O840" s="1" t="s">
        <v>5833</v>
      </c>
      <c r="P840" s="1"/>
      <c r="Q840" s="1"/>
    </row>
    <row r="841" spans="1:17" x14ac:dyDescent="0.3">
      <c r="A841" s="1" t="s">
        <v>5700</v>
      </c>
      <c r="B841" s="1" t="s">
        <v>5768</v>
      </c>
      <c r="C841" s="1">
        <v>4</v>
      </c>
      <c r="D841" s="1" t="s">
        <v>6101</v>
      </c>
      <c r="E841" s="1">
        <v>11</v>
      </c>
      <c r="F841" s="1" t="s">
        <v>6142</v>
      </c>
      <c r="G841" s="1" t="s">
        <v>5908</v>
      </c>
      <c r="H841" s="1" t="s">
        <v>5799</v>
      </c>
      <c r="I841" s="1" t="b">
        <v>0</v>
      </c>
      <c r="J841" s="1">
        <v>0</v>
      </c>
      <c r="K841" s="1">
        <v>0</v>
      </c>
      <c r="L841" s="1">
        <v>2</v>
      </c>
      <c r="M841" s="1">
        <v>1</v>
      </c>
      <c r="N841" s="1">
        <v>6.6666666666666599</v>
      </c>
      <c r="O841" s="1" t="s">
        <v>6144</v>
      </c>
      <c r="P841" s="1"/>
      <c r="Q841" s="1"/>
    </row>
    <row r="842" spans="1:17" x14ac:dyDescent="0.3">
      <c r="A842" s="1" t="s">
        <v>5700</v>
      </c>
      <c r="B842" s="1" t="s">
        <v>5768</v>
      </c>
      <c r="C842" s="1">
        <v>4</v>
      </c>
      <c r="D842" s="1" t="s">
        <v>6101</v>
      </c>
      <c r="E842" s="1">
        <v>11</v>
      </c>
      <c r="F842" s="1" t="s">
        <v>6142</v>
      </c>
      <c r="G842" s="1" t="s">
        <v>5801</v>
      </c>
      <c r="H842" s="1" t="s">
        <v>5799</v>
      </c>
      <c r="I842" s="1" t="b">
        <v>0</v>
      </c>
      <c r="J842" s="1">
        <v>1</v>
      </c>
      <c r="K842" s="1">
        <v>0</v>
      </c>
      <c r="L842" s="1">
        <v>5</v>
      </c>
      <c r="M842" s="1">
        <v>1</v>
      </c>
      <c r="N842" s="1">
        <v>6.6666666666666599</v>
      </c>
      <c r="O842" s="1" t="s">
        <v>5822</v>
      </c>
      <c r="P842" s="1"/>
      <c r="Q842" s="1"/>
    </row>
    <row r="843" spans="1:17" x14ac:dyDescent="0.3">
      <c r="A843" s="1" t="s">
        <v>5700</v>
      </c>
      <c r="B843" s="1" t="s">
        <v>5768</v>
      </c>
      <c r="C843" s="1">
        <v>4</v>
      </c>
      <c r="D843" s="1" t="s">
        <v>6101</v>
      </c>
      <c r="E843" s="1">
        <v>11</v>
      </c>
      <c r="F843" s="1" t="s">
        <v>6142</v>
      </c>
      <c r="G843" s="1" t="s">
        <v>5798</v>
      </c>
      <c r="H843" s="1" t="s">
        <v>5799</v>
      </c>
      <c r="I843" s="1" t="b">
        <v>0</v>
      </c>
      <c r="J843" s="1">
        <v>0</v>
      </c>
      <c r="K843" s="1">
        <v>0</v>
      </c>
      <c r="L843" s="1">
        <v>9</v>
      </c>
      <c r="M843" s="1">
        <v>1</v>
      </c>
      <c r="N843" s="1">
        <v>6.6666666666666599</v>
      </c>
      <c r="O843" s="1" t="s">
        <v>5800</v>
      </c>
      <c r="P843" s="1"/>
      <c r="Q843" s="1"/>
    </row>
    <row r="844" spans="1:17" x14ac:dyDescent="0.3">
      <c r="A844" s="1" t="s">
        <v>5700</v>
      </c>
      <c r="B844" s="1" t="s">
        <v>5768</v>
      </c>
      <c r="C844" s="1">
        <v>4</v>
      </c>
      <c r="D844" s="1" t="s">
        <v>6101</v>
      </c>
      <c r="E844" s="1">
        <v>11</v>
      </c>
      <c r="F844" s="1" t="s">
        <v>6142</v>
      </c>
      <c r="G844" s="1" t="s">
        <v>5819</v>
      </c>
      <c r="H844" s="1" t="s">
        <v>5820</v>
      </c>
      <c r="I844" s="1" t="b">
        <v>0</v>
      </c>
      <c r="J844" s="1">
        <v>0</v>
      </c>
      <c r="K844" s="1">
        <v>3</v>
      </c>
      <c r="L844" s="1">
        <v>9</v>
      </c>
      <c r="M844" s="1">
        <v>1</v>
      </c>
      <c r="N844" s="1">
        <v>6.6666666666666599</v>
      </c>
      <c r="O844" s="1" t="s">
        <v>6145</v>
      </c>
      <c r="P844" s="1"/>
      <c r="Q844" s="1"/>
    </row>
    <row r="845" spans="1:17" x14ac:dyDescent="0.3">
      <c r="A845" s="1" t="s">
        <v>5700</v>
      </c>
      <c r="B845" s="1" t="s">
        <v>5768</v>
      </c>
      <c r="C845" s="1">
        <v>4</v>
      </c>
      <c r="D845" s="1" t="s">
        <v>6101</v>
      </c>
      <c r="E845" s="1">
        <v>12</v>
      </c>
      <c r="F845" s="1" t="s">
        <v>6146</v>
      </c>
      <c r="G845" s="1" t="s">
        <v>5803</v>
      </c>
      <c r="H845" s="1" t="s">
        <v>6051</v>
      </c>
      <c r="I845" s="1" t="b">
        <v>0</v>
      </c>
      <c r="J845" s="1">
        <v>0</v>
      </c>
      <c r="K845" s="1">
        <v>1</v>
      </c>
      <c r="L845" s="1">
        <v>8</v>
      </c>
      <c r="M845" s="1">
        <v>25</v>
      </c>
      <c r="N845" s="1">
        <v>39.0625</v>
      </c>
      <c r="O845" s="1" t="s">
        <v>6147</v>
      </c>
      <c r="P845" s="1"/>
      <c r="Q845" s="1"/>
    </row>
    <row r="846" spans="1:17" x14ac:dyDescent="0.3">
      <c r="A846" s="1" t="s">
        <v>5700</v>
      </c>
      <c r="B846" s="1" t="s">
        <v>5768</v>
      </c>
      <c r="C846" s="1">
        <v>4</v>
      </c>
      <c r="D846" s="1" t="s">
        <v>6101</v>
      </c>
      <c r="E846" s="1">
        <v>12</v>
      </c>
      <c r="F846" s="1" t="s">
        <v>6146</v>
      </c>
      <c r="G846" s="1" t="s">
        <v>5806</v>
      </c>
      <c r="H846" s="1" t="s">
        <v>5807</v>
      </c>
      <c r="I846" s="1" t="b">
        <v>0</v>
      </c>
      <c r="J846" s="1">
        <v>0</v>
      </c>
      <c r="K846" s="1">
        <v>5</v>
      </c>
      <c r="L846" s="1">
        <v>5</v>
      </c>
      <c r="M846" s="1">
        <v>21</v>
      </c>
      <c r="N846" s="1">
        <v>32.8125</v>
      </c>
      <c r="O846" s="1" t="s">
        <v>5808</v>
      </c>
      <c r="P846" s="1"/>
      <c r="Q846" s="1"/>
    </row>
    <row r="847" spans="1:17" x14ac:dyDescent="0.3">
      <c r="A847" s="1" t="s">
        <v>5700</v>
      </c>
      <c r="B847" s="1" t="s">
        <v>5768</v>
      </c>
      <c r="C847" s="1">
        <v>4</v>
      </c>
      <c r="D847" s="1" t="s">
        <v>6101</v>
      </c>
      <c r="E847" s="1">
        <v>12</v>
      </c>
      <c r="F847" s="1" t="s">
        <v>6146</v>
      </c>
      <c r="G847" s="1" t="s">
        <v>5803</v>
      </c>
      <c r="H847" s="1" t="s">
        <v>5828</v>
      </c>
      <c r="I847" s="1" t="b">
        <v>0</v>
      </c>
      <c r="J847" s="1">
        <v>0</v>
      </c>
      <c r="K847" s="1">
        <v>1</v>
      </c>
      <c r="L847" s="1">
        <v>0</v>
      </c>
      <c r="M847" s="1">
        <v>3</v>
      </c>
      <c r="N847" s="1">
        <v>4.6875</v>
      </c>
      <c r="O847" s="1" t="s">
        <v>5842</v>
      </c>
      <c r="P847" s="1"/>
      <c r="Q847" s="1"/>
    </row>
    <row r="848" spans="1:17" x14ac:dyDescent="0.3">
      <c r="A848" s="1" t="s">
        <v>5700</v>
      </c>
      <c r="B848" s="1" t="s">
        <v>5768</v>
      </c>
      <c r="C848" s="1">
        <v>4</v>
      </c>
      <c r="D848" s="1" t="s">
        <v>6101</v>
      </c>
      <c r="E848" s="1">
        <v>12</v>
      </c>
      <c r="F848" s="1" t="s">
        <v>6146</v>
      </c>
      <c r="G848" s="1" t="s">
        <v>5798</v>
      </c>
      <c r="H848" s="1" t="s">
        <v>5799</v>
      </c>
      <c r="I848" s="1" t="b">
        <v>0</v>
      </c>
      <c r="J848" s="1">
        <v>0</v>
      </c>
      <c r="K848" s="1">
        <v>0</v>
      </c>
      <c r="L848" s="1">
        <v>8</v>
      </c>
      <c r="M848" s="1">
        <v>3</v>
      </c>
      <c r="N848" s="1">
        <v>4.6875</v>
      </c>
      <c r="O848" s="1" t="s">
        <v>5818</v>
      </c>
      <c r="P848" s="1"/>
      <c r="Q848" s="1"/>
    </row>
    <row r="849" spans="1:17" x14ac:dyDescent="0.3">
      <c r="A849" s="1" t="s">
        <v>5700</v>
      </c>
      <c r="B849" s="1" t="s">
        <v>5768</v>
      </c>
      <c r="C849" s="1">
        <v>4</v>
      </c>
      <c r="D849" s="1" t="s">
        <v>6101</v>
      </c>
      <c r="E849" s="1">
        <v>12</v>
      </c>
      <c r="F849" s="1" t="s">
        <v>6146</v>
      </c>
      <c r="G849" s="1" t="s">
        <v>5803</v>
      </c>
      <c r="H849" s="1" t="s">
        <v>5828</v>
      </c>
      <c r="I849" s="1" t="b">
        <v>0</v>
      </c>
      <c r="J849" s="1">
        <v>0</v>
      </c>
      <c r="K849" s="1">
        <v>1</v>
      </c>
      <c r="L849" s="1">
        <v>0</v>
      </c>
      <c r="M849" s="1">
        <v>2</v>
      </c>
      <c r="N849" s="1">
        <v>3.125</v>
      </c>
      <c r="O849" s="1" t="s">
        <v>5829</v>
      </c>
      <c r="P849" s="1"/>
      <c r="Q849" s="1"/>
    </row>
    <row r="850" spans="1:17" x14ac:dyDescent="0.3">
      <c r="A850" s="1" t="s">
        <v>5700</v>
      </c>
      <c r="B850" s="1" t="s">
        <v>5768</v>
      </c>
      <c r="C850" s="1">
        <v>4</v>
      </c>
      <c r="D850" s="1" t="s">
        <v>6101</v>
      </c>
      <c r="E850" s="1">
        <v>12</v>
      </c>
      <c r="F850" s="1" t="s">
        <v>6146</v>
      </c>
      <c r="G850" s="1" t="s">
        <v>5814</v>
      </c>
      <c r="H850" s="1" t="s">
        <v>5799</v>
      </c>
      <c r="I850" s="1" t="b">
        <v>1</v>
      </c>
      <c r="J850" s="1">
        <v>0</v>
      </c>
      <c r="K850" s="1">
        <v>0</v>
      </c>
      <c r="L850" s="1">
        <v>0</v>
      </c>
      <c r="M850" s="1">
        <v>2</v>
      </c>
      <c r="N850" s="1">
        <v>3.125</v>
      </c>
      <c r="O850" s="1" t="s">
        <v>5815</v>
      </c>
      <c r="P850" s="1"/>
      <c r="Q850" s="1"/>
    </row>
    <row r="851" spans="1:17" x14ac:dyDescent="0.3">
      <c r="A851" s="1" t="s">
        <v>5700</v>
      </c>
      <c r="B851" s="1" t="s">
        <v>5768</v>
      </c>
      <c r="C851" s="1">
        <v>4</v>
      </c>
      <c r="D851" s="1" t="s">
        <v>6101</v>
      </c>
      <c r="E851" s="1">
        <v>12</v>
      </c>
      <c r="F851" s="1" t="s">
        <v>6146</v>
      </c>
      <c r="G851" s="1" t="s">
        <v>5840</v>
      </c>
      <c r="H851" s="1" t="s">
        <v>5799</v>
      </c>
      <c r="I851" s="1" t="b">
        <v>0</v>
      </c>
      <c r="J851" s="1">
        <v>5</v>
      </c>
      <c r="K851" s="1">
        <v>0</v>
      </c>
      <c r="L851" s="1">
        <v>7</v>
      </c>
      <c r="M851" s="1">
        <v>1</v>
      </c>
      <c r="N851" s="1">
        <v>1.5625</v>
      </c>
      <c r="O851" s="1" t="s">
        <v>6148</v>
      </c>
      <c r="P851" s="1"/>
      <c r="Q851" s="1"/>
    </row>
    <row r="852" spans="1:17" x14ac:dyDescent="0.3">
      <c r="A852" s="1" t="s">
        <v>5700</v>
      </c>
      <c r="B852" s="1" t="s">
        <v>5768</v>
      </c>
      <c r="C852" s="1">
        <v>4</v>
      </c>
      <c r="D852" s="1" t="s">
        <v>6101</v>
      </c>
      <c r="E852" s="1">
        <v>12</v>
      </c>
      <c r="F852" s="1" t="s">
        <v>6146</v>
      </c>
      <c r="G852" s="1" t="s">
        <v>5816</v>
      </c>
      <c r="H852" s="1" t="s">
        <v>5799</v>
      </c>
      <c r="I852" s="1" t="b">
        <v>0</v>
      </c>
      <c r="J852" s="1">
        <v>3</v>
      </c>
      <c r="K852" s="1">
        <v>0</v>
      </c>
      <c r="L852" s="1">
        <v>0</v>
      </c>
      <c r="M852" s="1">
        <v>1</v>
      </c>
      <c r="N852" s="1">
        <v>1.5625</v>
      </c>
      <c r="O852" s="1" t="s">
        <v>6053</v>
      </c>
      <c r="P852" s="1"/>
      <c r="Q852" s="1"/>
    </row>
    <row r="853" spans="1:17" x14ac:dyDescent="0.3">
      <c r="A853" s="1" t="s">
        <v>5700</v>
      </c>
      <c r="B853" s="1" t="s">
        <v>5768</v>
      </c>
      <c r="C853" s="1">
        <v>4</v>
      </c>
      <c r="D853" s="1" t="s">
        <v>6101</v>
      </c>
      <c r="E853" s="1">
        <v>12</v>
      </c>
      <c r="F853" s="1" t="s">
        <v>6146</v>
      </c>
      <c r="G853" s="1" t="s">
        <v>5810</v>
      </c>
      <c r="H853" s="1" t="s">
        <v>5799</v>
      </c>
      <c r="I853" s="1" t="b">
        <v>0</v>
      </c>
      <c r="J853" s="1">
        <v>2</v>
      </c>
      <c r="K853" s="1">
        <v>0</v>
      </c>
      <c r="L853" s="1">
        <v>0</v>
      </c>
      <c r="M853" s="1">
        <v>1</v>
      </c>
      <c r="N853" s="1">
        <v>1.5625</v>
      </c>
      <c r="O853" s="1" t="s">
        <v>5856</v>
      </c>
      <c r="P853" s="1"/>
      <c r="Q853" s="1"/>
    </row>
    <row r="854" spans="1:17" x14ac:dyDescent="0.3">
      <c r="A854" s="1" t="s">
        <v>5700</v>
      </c>
      <c r="B854" s="1" t="s">
        <v>5768</v>
      </c>
      <c r="C854" s="1">
        <v>4</v>
      </c>
      <c r="D854" s="1" t="s">
        <v>6101</v>
      </c>
      <c r="E854" s="1">
        <v>12</v>
      </c>
      <c r="F854" s="1" t="s">
        <v>6146</v>
      </c>
      <c r="G854" s="1" t="s">
        <v>5801</v>
      </c>
      <c r="H854" s="1" t="s">
        <v>5799</v>
      </c>
      <c r="I854" s="1" t="b">
        <v>0</v>
      </c>
      <c r="J854" s="1">
        <v>1</v>
      </c>
      <c r="K854" s="1">
        <v>0</v>
      </c>
      <c r="L854" s="1">
        <v>0</v>
      </c>
      <c r="M854" s="1">
        <v>1</v>
      </c>
      <c r="N854" s="1">
        <v>1.5625</v>
      </c>
      <c r="O854" s="1" t="s">
        <v>5862</v>
      </c>
      <c r="P854" s="1"/>
      <c r="Q854" s="1"/>
    </row>
    <row r="855" spans="1:17" x14ac:dyDescent="0.3">
      <c r="A855" s="1" t="s">
        <v>5700</v>
      </c>
      <c r="B855" s="1" t="s">
        <v>5768</v>
      </c>
      <c r="C855" s="1">
        <v>4</v>
      </c>
      <c r="D855" s="1" t="s">
        <v>6101</v>
      </c>
      <c r="E855" s="1">
        <v>12</v>
      </c>
      <c r="F855" s="1" t="s">
        <v>6146</v>
      </c>
      <c r="G855" s="1" t="s">
        <v>5851</v>
      </c>
      <c r="H855" s="1" t="s">
        <v>5807</v>
      </c>
      <c r="I855" s="1" t="b">
        <v>0</v>
      </c>
      <c r="J855" s="1">
        <v>1</v>
      </c>
      <c r="K855" s="1">
        <v>5</v>
      </c>
      <c r="L855" s="1">
        <v>4</v>
      </c>
      <c r="M855" s="1">
        <v>1</v>
      </c>
      <c r="N855" s="1">
        <v>1.5625</v>
      </c>
      <c r="O855" s="1" t="s">
        <v>5865</v>
      </c>
      <c r="P855" s="1"/>
      <c r="Q855" s="1"/>
    </row>
    <row r="856" spans="1:17" x14ac:dyDescent="0.3">
      <c r="A856" s="1" t="s">
        <v>5700</v>
      </c>
      <c r="B856" s="1" t="s">
        <v>5768</v>
      </c>
      <c r="C856" s="1">
        <v>4</v>
      </c>
      <c r="D856" s="1" t="s">
        <v>6101</v>
      </c>
      <c r="E856" s="1">
        <v>12</v>
      </c>
      <c r="F856" s="1" t="s">
        <v>6146</v>
      </c>
      <c r="G856" s="1" t="s">
        <v>5834</v>
      </c>
      <c r="H856" s="1" t="s">
        <v>6070</v>
      </c>
      <c r="I856" s="1" t="b">
        <v>0</v>
      </c>
      <c r="J856" s="1">
        <v>0</v>
      </c>
      <c r="K856" s="1">
        <v>6</v>
      </c>
      <c r="L856" s="1">
        <v>4</v>
      </c>
      <c r="M856" s="1">
        <v>1</v>
      </c>
      <c r="N856" s="1">
        <v>1.5625</v>
      </c>
      <c r="O856" s="1" t="s">
        <v>6149</v>
      </c>
      <c r="P856" s="1"/>
      <c r="Q856" s="1"/>
    </row>
    <row r="857" spans="1:17" x14ac:dyDescent="0.3">
      <c r="A857" s="1" t="s">
        <v>5700</v>
      </c>
      <c r="B857" s="1" t="s">
        <v>5768</v>
      </c>
      <c r="C857" s="1">
        <v>4</v>
      </c>
      <c r="D857" s="1" t="s">
        <v>6101</v>
      </c>
      <c r="E857" s="1">
        <v>12</v>
      </c>
      <c r="F857" s="1" t="s">
        <v>6146</v>
      </c>
      <c r="G857" s="1" t="s">
        <v>5834</v>
      </c>
      <c r="H857" s="1" t="s">
        <v>6150</v>
      </c>
      <c r="I857" s="1" t="b">
        <v>0</v>
      </c>
      <c r="J857" s="1">
        <v>0</v>
      </c>
      <c r="K857" s="1">
        <v>9</v>
      </c>
      <c r="L857" s="1">
        <v>6</v>
      </c>
      <c r="M857" s="1">
        <v>1</v>
      </c>
      <c r="N857" s="1">
        <v>1.5625</v>
      </c>
      <c r="O857" s="1" t="s">
        <v>6151</v>
      </c>
      <c r="P857" s="1"/>
      <c r="Q857" s="1"/>
    </row>
    <row r="858" spans="1:17" x14ac:dyDescent="0.3">
      <c r="A858" s="1" t="s">
        <v>5700</v>
      </c>
      <c r="B858" s="1" t="s">
        <v>5768</v>
      </c>
      <c r="C858" s="1">
        <v>4</v>
      </c>
      <c r="D858" s="1" t="s">
        <v>6101</v>
      </c>
      <c r="E858" s="1">
        <v>12</v>
      </c>
      <c r="F858" s="1" t="s">
        <v>6146</v>
      </c>
      <c r="G858" s="1" t="s">
        <v>5798</v>
      </c>
      <c r="H858" s="1" t="s">
        <v>5799</v>
      </c>
      <c r="I858" s="1" t="b">
        <v>0</v>
      </c>
      <c r="J858" s="1">
        <v>0</v>
      </c>
      <c r="K858" s="1">
        <v>0</v>
      </c>
      <c r="L858" s="1">
        <v>8</v>
      </c>
      <c r="M858" s="1">
        <v>1</v>
      </c>
      <c r="N858" s="1">
        <v>1.5625</v>
      </c>
      <c r="O858" s="1" t="s">
        <v>6152</v>
      </c>
      <c r="P858" s="1"/>
      <c r="Q858" s="1"/>
    </row>
    <row r="859" spans="1:17" x14ac:dyDescent="0.3">
      <c r="A859" s="1" t="s">
        <v>5700</v>
      </c>
      <c r="B859" s="1" t="s">
        <v>5768</v>
      </c>
      <c r="C859" s="1">
        <v>4</v>
      </c>
      <c r="D859" s="1" t="s">
        <v>6101</v>
      </c>
      <c r="E859" s="1">
        <v>13</v>
      </c>
      <c r="F859" s="1" t="s">
        <v>6153</v>
      </c>
      <c r="G859" s="1" t="s">
        <v>5806</v>
      </c>
      <c r="H859" s="1" t="s">
        <v>5807</v>
      </c>
      <c r="I859" s="1" t="b">
        <v>0</v>
      </c>
      <c r="J859" s="1">
        <v>0</v>
      </c>
      <c r="K859" s="1">
        <v>5</v>
      </c>
      <c r="L859" s="1">
        <v>5</v>
      </c>
      <c r="M859" s="1">
        <v>702</v>
      </c>
      <c r="N859" s="1">
        <v>77.654867256637104</v>
      </c>
      <c r="O859" s="1" t="s">
        <v>5808</v>
      </c>
      <c r="P859" s="1"/>
      <c r="Q859" s="1"/>
    </row>
    <row r="860" spans="1:17" x14ac:dyDescent="0.3">
      <c r="A860" s="1" t="s">
        <v>5700</v>
      </c>
      <c r="B860" s="1" t="s">
        <v>5768</v>
      </c>
      <c r="C860" s="1">
        <v>4</v>
      </c>
      <c r="D860" s="1" t="s">
        <v>6101</v>
      </c>
      <c r="E860" s="1">
        <v>13</v>
      </c>
      <c r="F860" s="1" t="s">
        <v>6153</v>
      </c>
      <c r="G860" s="1" t="s">
        <v>5816</v>
      </c>
      <c r="H860" s="1" t="s">
        <v>5799</v>
      </c>
      <c r="I860" s="1" t="b">
        <v>0</v>
      </c>
      <c r="J860" s="1">
        <v>3</v>
      </c>
      <c r="K860" s="1">
        <v>0</v>
      </c>
      <c r="L860" s="1">
        <v>0</v>
      </c>
      <c r="M860" s="1">
        <v>128</v>
      </c>
      <c r="N860" s="1">
        <v>14.159292035398201</v>
      </c>
      <c r="O860" s="1" t="s">
        <v>6053</v>
      </c>
      <c r="P860" s="1"/>
      <c r="Q860" s="1"/>
    </row>
    <row r="861" spans="1:17" x14ac:dyDescent="0.3">
      <c r="A861" s="1" t="s">
        <v>5700</v>
      </c>
      <c r="B861" s="1" t="s">
        <v>5768</v>
      </c>
      <c r="C861" s="1">
        <v>4</v>
      </c>
      <c r="D861" s="1" t="s">
        <v>6101</v>
      </c>
      <c r="E861" s="1">
        <v>13</v>
      </c>
      <c r="F861" s="1" t="s">
        <v>6153</v>
      </c>
      <c r="G861" s="1" t="s">
        <v>5819</v>
      </c>
      <c r="H861" s="1" t="s">
        <v>5820</v>
      </c>
      <c r="I861" s="1" t="b">
        <v>0</v>
      </c>
      <c r="J861" s="1">
        <v>0</v>
      </c>
      <c r="K861" s="1">
        <v>3</v>
      </c>
      <c r="L861" s="1">
        <v>8</v>
      </c>
      <c r="M861" s="1">
        <v>45</v>
      </c>
      <c r="N861" s="1">
        <v>4.9778761061946897</v>
      </c>
      <c r="O861" s="1" t="s">
        <v>5833</v>
      </c>
      <c r="P861" s="1"/>
      <c r="Q861" s="1"/>
    </row>
    <row r="862" spans="1:17" x14ac:dyDescent="0.3">
      <c r="A862" s="1" t="s">
        <v>5700</v>
      </c>
      <c r="B862" s="1" t="s">
        <v>5768</v>
      </c>
      <c r="C862" s="1">
        <v>4</v>
      </c>
      <c r="D862" s="1" t="s">
        <v>6101</v>
      </c>
      <c r="E862" s="1">
        <v>14</v>
      </c>
      <c r="F862" s="1" t="s">
        <v>6154</v>
      </c>
      <c r="G862" s="1" t="s">
        <v>5803</v>
      </c>
      <c r="H862" s="1" t="s">
        <v>5804</v>
      </c>
      <c r="I862" s="1" t="b">
        <v>0</v>
      </c>
      <c r="J862" s="1">
        <v>0</v>
      </c>
      <c r="K862" s="1">
        <v>1</v>
      </c>
      <c r="L862" s="1">
        <v>0</v>
      </c>
      <c r="M862" s="1">
        <v>27</v>
      </c>
      <c r="N862" s="1">
        <v>35.064935064935</v>
      </c>
      <c r="O862" s="1" t="s">
        <v>5805</v>
      </c>
      <c r="P862" s="1"/>
      <c r="Q862" s="1"/>
    </row>
    <row r="863" spans="1:17" x14ac:dyDescent="0.3">
      <c r="A863" s="1" t="s">
        <v>5700</v>
      </c>
      <c r="B863" s="1" t="s">
        <v>5768</v>
      </c>
      <c r="C863" s="1">
        <v>4</v>
      </c>
      <c r="D863" s="1" t="s">
        <v>6101</v>
      </c>
      <c r="E863" s="1">
        <v>14</v>
      </c>
      <c r="F863" s="1" t="s">
        <v>6154</v>
      </c>
      <c r="G863" s="1" t="s">
        <v>5806</v>
      </c>
      <c r="H863" s="1" t="s">
        <v>5807</v>
      </c>
      <c r="I863" s="1" t="b">
        <v>0</v>
      </c>
      <c r="J863" s="1">
        <v>0</v>
      </c>
      <c r="K863" s="1">
        <v>5</v>
      </c>
      <c r="L863" s="1">
        <v>5</v>
      </c>
      <c r="M863" s="1">
        <v>14</v>
      </c>
      <c r="N863" s="1">
        <v>18.181818181818102</v>
      </c>
      <c r="O863" s="1" t="s">
        <v>5808</v>
      </c>
      <c r="P863" s="1"/>
      <c r="Q863" s="1"/>
    </row>
    <row r="864" spans="1:17" x14ac:dyDescent="0.3">
      <c r="A864" s="1" t="s">
        <v>5700</v>
      </c>
      <c r="B864" s="1" t="s">
        <v>5768</v>
      </c>
      <c r="C864" s="1">
        <v>4</v>
      </c>
      <c r="D864" s="1" t="s">
        <v>6101</v>
      </c>
      <c r="E864" s="1">
        <v>14</v>
      </c>
      <c r="F864" s="1" t="s">
        <v>6154</v>
      </c>
      <c r="G864" s="1" t="s">
        <v>5810</v>
      </c>
      <c r="H864" s="1" t="s">
        <v>5799</v>
      </c>
      <c r="I864" s="1" t="b">
        <v>0</v>
      </c>
      <c r="J864" s="1">
        <v>2</v>
      </c>
      <c r="K864" s="1">
        <v>0</v>
      </c>
      <c r="L864" s="1">
        <v>5</v>
      </c>
      <c r="M864" s="1">
        <v>7</v>
      </c>
      <c r="N864" s="1">
        <v>9.0909090909090899</v>
      </c>
      <c r="O864" s="1" t="s">
        <v>6155</v>
      </c>
      <c r="P864" s="1"/>
      <c r="Q864" s="1"/>
    </row>
    <row r="865" spans="1:17" x14ac:dyDescent="0.3">
      <c r="A865" s="1" t="s">
        <v>5700</v>
      </c>
      <c r="B865" s="1" t="s">
        <v>5768</v>
      </c>
      <c r="C865" s="1">
        <v>4</v>
      </c>
      <c r="D865" s="1" t="s">
        <v>6101</v>
      </c>
      <c r="E865" s="1">
        <v>14</v>
      </c>
      <c r="F865" s="1" t="s">
        <v>6154</v>
      </c>
      <c r="G865" s="1" t="s">
        <v>5803</v>
      </c>
      <c r="H865" s="1" t="s">
        <v>5828</v>
      </c>
      <c r="I865" s="1" t="b">
        <v>0</v>
      </c>
      <c r="J865" s="1">
        <v>0</v>
      </c>
      <c r="K865" s="1">
        <v>1</v>
      </c>
      <c r="L865" s="1">
        <v>0</v>
      </c>
      <c r="M865" s="1">
        <v>6</v>
      </c>
      <c r="N865" s="1">
        <v>7.7922077922077904</v>
      </c>
      <c r="O865" s="1" t="s">
        <v>5829</v>
      </c>
      <c r="P865" s="1"/>
      <c r="Q865" s="1"/>
    </row>
    <row r="866" spans="1:17" x14ac:dyDescent="0.3">
      <c r="A866" s="1" t="s">
        <v>5700</v>
      </c>
      <c r="B866" s="1" t="s">
        <v>5768</v>
      </c>
      <c r="C866" s="1">
        <v>4</v>
      </c>
      <c r="D866" s="1" t="s">
        <v>6101</v>
      </c>
      <c r="E866" s="1">
        <v>14</v>
      </c>
      <c r="F866" s="1" t="s">
        <v>6154</v>
      </c>
      <c r="G866" s="1" t="s">
        <v>5801</v>
      </c>
      <c r="H866" s="1" t="s">
        <v>5799</v>
      </c>
      <c r="I866" s="1" t="b">
        <v>0</v>
      </c>
      <c r="J866" s="1">
        <v>1</v>
      </c>
      <c r="K866" s="1">
        <v>0</v>
      </c>
      <c r="L866" s="1">
        <v>5</v>
      </c>
      <c r="M866" s="1">
        <v>4</v>
      </c>
      <c r="N866" s="1">
        <v>5.1948051948051903</v>
      </c>
      <c r="O866" s="1" t="s">
        <v>5822</v>
      </c>
      <c r="P866" s="1"/>
      <c r="Q866" s="1"/>
    </row>
    <row r="867" spans="1:17" x14ac:dyDescent="0.3">
      <c r="A867" s="1" t="s">
        <v>5700</v>
      </c>
      <c r="B867" s="1" t="s">
        <v>5768</v>
      </c>
      <c r="C867" s="1">
        <v>4</v>
      </c>
      <c r="D867" s="1" t="s">
        <v>6101</v>
      </c>
      <c r="E867" s="1">
        <v>14</v>
      </c>
      <c r="F867" s="1" t="s">
        <v>6154</v>
      </c>
      <c r="G867" s="1" t="s">
        <v>5798</v>
      </c>
      <c r="H867" s="1" t="s">
        <v>5799</v>
      </c>
      <c r="I867" s="1" t="b">
        <v>0</v>
      </c>
      <c r="J867" s="1">
        <v>0</v>
      </c>
      <c r="K867" s="1">
        <v>0</v>
      </c>
      <c r="L867" s="1">
        <v>8</v>
      </c>
      <c r="M867" s="1">
        <v>3</v>
      </c>
      <c r="N867" s="1">
        <v>3.8961038961038899</v>
      </c>
      <c r="O867" s="1" t="s">
        <v>5818</v>
      </c>
      <c r="P867" s="1"/>
      <c r="Q867" s="1"/>
    </row>
    <row r="868" spans="1:17" x14ac:dyDescent="0.3">
      <c r="A868" s="1" t="s">
        <v>5700</v>
      </c>
      <c r="B868" s="1" t="s">
        <v>5768</v>
      </c>
      <c r="C868" s="1">
        <v>4</v>
      </c>
      <c r="D868" s="1" t="s">
        <v>6101</v>
      </c>
      <c r="E868" s="1">
        <v>14</v>
      </c>
      <c r="F868" s="1" t="s">
        <v>6154</v>
      </c>
      <c r="G868" s="1" t="s">
        <v>5810</v>
      </c>
      <c r="H868" s="1" t="s">
        <v>5799</v>
      </c>
      <c r="I868" s="1" t="b">
        <v>0</v>
      </c>
      <c r="J868" s="1">
        <v>2</v>
      </c>
      <c r="K868" s="1">
        <v>0</v>
      </c>
      <c r="L868" s="1">
        <v>0</v>
      </c>
      <c r="M868" s="1">
        <v>3</v>
      </c>
      <c r="N868" s="1">
        <v>3.8961038961038899</v>
      </c>
      <c r="O868" s="1" t="s">
        <v>5856</v>
      </c>
      <c r="P868" s="1"/>
      <c r="Q868" s="1"/>
    </row>
    <row r="869" spans="1:17" x14ac:dyDescent="0.3">
      <c r="A869" s="1" t="s">
        <v>5700</v>
      </c>
      <c r="B869" s="1" t="s">
        <v>5768</v>
      </c>
      <c r="C869" s="1">
        <v>4</v>
      </c>
      <c r="D869" s="1" t="s">
        <v>6101</v>
      </c>
      <c r="E869" s="1">
        <v>14</v>
      </c>
      <c r="F869" s="1" t="s">
        <v>6154</v>
      </c>
      <c r="G869" s="1" t="s">
        <v>5851</v>
      </c>
      <c r="H869" s="1" t="s">
        <v>6156</v>
      </c>
      <c r="I869" s="1" t="b">
        <v>0</v>
      </c>
      <c r="J869" s="1">
        <v>4</v>
      </c>
      <c r="K869" s="1">
        <v>1</v>
      </c>
      <c r="L869" s="1">
        <v>4</v>
      </c>
      <c r="M869" s="1">
        <v>2</v>
      </c>
      <c r="N869" s="1">
        <v>2.5974025974025898</v>
      </c>
      <c r="O869" s="1" t="s">
        <v>6157</v>
      </c>
      <c r="P869" s="1"/>
      <c r="Q869" s="1"/>
    </row>
    <row r="870" spans="1:17" x14ac:dyDescent="0.3">
      <c r="A870" s="1" t="s">
        <v>5700</v>
      </c>
      <c r="B870" s="1" t="s">
        <v>5768</v>
      </c>
      <c r="C870" s="1">
        <v>4</v>
      </c>
      <c r="D870" s="1" t="s">
        <v>6101</v>
      </c>
      <c r="E870" s="1">
        <v>14</v>
      </c>
      <c r="F870" s="1" t="s">
        <v>6154</v>
      </c>
      <c r="G870" s="1" t="s">
        <v>5834</v>
      </c>
      <c r="H870" s="1" t="s">
        <v>5799</v>
      </c>
      <c r="I870" s="1" t="b">
        <v>0</v>
      </c>
      <c r="J870" s="1">
        <v>7</v>
      </c>
      <c r="K870" s="1">
        <v>0</v>
      </c>
      <c r="L870" s="1">
        <v>0</v>
      </c>
      <c r="M870" s="1">
        <v>2</v>
      </c>
      <c r="N870" s="1">
        <v>2.5974025974025898</v>
      </c>
      <c r="O870" s="1" t="s">
        <v>6158</v>
      </c>
      <c r="P870" s="1"/>
      <c r="Q870" s="1"/>
    </row>
    <row r="871" spans="1:17" x14ac:dyDescent="0.3">
      <c r="A871" s="1" t="s">
        <v>5700</v>
      </c>
      <c r="B871" s="1" t="s">
        <v>5768</v>
      </c>
      <c r="C871" s="1">
        <v>4</v>
      </c>
      <c r="D871" s="1" t="s">
        <v>6101</v>
      </c>
      <c r="E871" s="1">
        <v>14</v>
      </c>
      <c r="F871" s="1" t="s">
        <v>6154</v>
      </c>
      <c r="G871" s="1" t="s">
        <v>5851</v>
      </c>
      <c r="H871" s="1" t="s">
        <v>5807</v>
      </c>
      <c r="I871" s="1" t="b">
        <v>0</v>
      </c>
      <c r="J871" s="1">
        <v>3</v>
      </c>
      <c r="K871" s="1">
        <v>5</v>
      </c>
      <c r="L871" s="1">
        <v>6</v>
      </c>
      <c r="M871" s="1">
        <v>1</v>
      </c>
      <c r="N871" s="1">
        <v>1.29870129870129</v>
      </c>
      <c r="O871" s="1" t="s">
        <v>6159</v>
      </c>
      <c r="P871" s="1"/>
      <c r="Q871" s="1"/>
    </row>
    <row r="872" spans="1:17" x14ac:dyDescent="0.3">
      <c r="A872" s="1" t="s">
        <v>5700</v>
      </c>
      <c r="B872" s="1" t="s">
        <v>5768</v>
      </c>
      <c r="C872" s="1">
        <v>4</v>
      </c>
      <c r="D872" s="1" t="s">
        <v>6101</v>
      </c>
      <c r="E872" s="1">
        <v>14</v>
      </c>
      <c r="F872" s="1" t="s">
        <v>6154</v>
      </c>
      <c r="G872" s="1" t="s">
        <v>5803</v>
      </c>
      <c r="H872" s="1" t="s">
        <v>5804</v>
      </c>
      <c r="I872" s="1" t="b">
        <v>0</v>
      </c>
      <c r="J872" s="1">
        <v>0</v>
      </c>
      <c r="K872" s="1">
        <v>1</v>
      </c>
      <c r="L872" s="1">
        <v>1</v>
      </c>
      <c r="M872" s="1">
        <v>1</v>
      </c>
      <c r="N872" s="1">
        <v>1.29870129870129</v>
      </c>
      <c r="O872" s="1" t="s">
        <v>5805</v>
      </c>
      <c r="P872" s="1"/>
      <c r="Q872" s="1"/>
    </row>
    <row r="873" spans="1:17" x14ac:dyDescent="0.3">
      <c r="A873" s="1" t="s">
        <v>5700</v>
      </c>
      <c r="B873" s="1" t="s">
        <v>5768</v>
      </c>
      <c r="C873" s="1">
        <v>4</v>
      </c>
      <c r="D873" s="1" t="s">
        <v>6101</v>
      </c>
      <c r="E873" s="1">
        <v>14</v>
      </c>
      <c r="F873" s="1" t="s">
        <v>6154</v>
      </c>
      <c r="G873" s="1" t="s">
        <v>5814</v>
      </c>
      <c r="H873" s="1" t="s">
        <v>5799</v>
      </c>
      <c r="I873" s="1" t="b">
        <v>1</v>
      </c>
      <c r="J873" s="1">
        <v>0</v>
      </c>
      <c r="K873" s="1">
        <v>0</v>
      </c>
      <c r="L873" s="1">
        <v>0</v>
      </c>
      <c r="M873" s="1">
        <v>1</v>
      </c>
      <c r="N873" s="1">
        <v>1.29870129870129</v>
      </c>
      <c r="O873" s="1" t="s">
        <v>5815</v>
      </c>
      <c r="P873" s="1"/>
      <c r="Q873" s="1"/>
    </row>
    <row r="874" spans="1:17" x14ac:dyDescent="0.3">
      <c r="A874" s="1" t="s">
        <v>5700</v>
      </c>
      <c r="B874" s="1" t="s">
        <v>5768</v>
      </c>
      <c r="C874" s="1">
        <v>4</v>
      </c>
      <c r="D874" s="1" t="s">
        <v>6101</v>
      </c>
      <c r="E874" s="1">
        <v>14</v>
      </c>
      <c r="F874" s="1" t="s">
        <v>6154</v>
      </c>
      <c r="G874" s="1" t="s">
        <v>5810</v>
      </c>
      <c r="H874" s="1" t="s">
        <v>5799</v>
      </c>
      <c r="I874" s="1" t="b">
        <v>0</v>
      </c>
      <c r="J874" s="1">
        <v>2</v>
      </c>
      <c r="K874" s="1">
        <v>0</v>
      </c>
      <c r="L874" s="1">
        <v>6</v>
      </c>
      <c r="M874" s="1">
        <v>1</v>
      </c>
      <c r="N874" s="1">
        <v>1.29870129870129</v>
      </c>
      <c r="O874" s="1" t="s">
        <v>6160</v>
      </c>
      <c r="P874" s="1"/>
      <c r="Q874" s="1"/>
    </row>
    <row r="875" spans="1:17" x14ac:dyDescent="0.3">
      <c r="A875" s="1" t="s">
        <v>5700</v>
      </c>
      <c r="B875" s="1" t="s">
        <v>5768</v>
      </c>
      <c r="C875" s="1">
        <v>4</v>
      </c>
      <c r="D875" s="1" t="s">
        <v>6101</v>
      </c>
      <c r="E875" s="1">
        <v>14</v>
      </c>
      <c r="F875" s="1" t="s">
        <v>6154</v>
      </c>
      <c r="G875" s="1" t="s">
        <v>5834</v>
      </c>
      <c r="H875" s="1" t="s">
        <v>6161</v>
      </c>
      <c r="I875" s="1" t="b">
        <v>0</v>
      </c>
      <c r="J875" s="1">
        <v>0</v>
      </c>
      <c r="K875" s="1">
        <v>9</v>
      </c>
      <c r="L875" s="1">
        <v>3</v>
      </c>
      <c r="M875" s="1">
        <v>1</v>
      </c>
      <c r="N875" s="1">
        <v>1.29870129870129</v>
      </c>
      <c r="O875" s="1" t="s">
        <v>6162</v>
      </c>
      <c r="P875" s="1"/>
      <c r="Q875" s="1"/>
    </row>
    <row r="876" spans="1:17" x14ac:dyDescent="0.3">
      <c r="A876" s="1" t="s">
        <v>5700</v>
      </c>
      <c r="B876" s="1" t="s">
        <v>5768</v>
      </c>
      <c r="C876" s="1">
        <v>4</v>
      </c>
      <c r="D876" s="1" t="s">
        <v>6101</v>
      </c>
      <c r="E876" s="1">
        <v>14</v>
      </c>
      <c r="F876" s="1" t="s">
        <v>6154</v>
      </c>
      <c r="G876" s="1" t="s">
        <v>5851</v>
      </c>
      <c r="H876" s="1" t="s">
        <v>5807</v>
      </c>
      <c r="I876" s="1" t="b">
        <v>0</v>
      </c>
      <c r="J876" s="1">
        <v>1</v>
      </c>
      <c r="K876" s="1">
        <v>5</v>
      </c>
      <c r="L876" s="1">
        <v>5</v>
      </c>
      <c r="M876" s="1">
        <v>1</v>
      </c>
      <c r="N876" s="1">
        <v>1.29870129870129</v>
      </c>
      <c r="O876" s="1" t="s">
        <v>5852</v>
      </c>
      <c r="P876" s="1"/>
      <c r="Q876" s="1"/>
    </row>
    <row r="877" spans="1:17" x14ac:dyDescent="0.3">
      <c r="A877" s="1" t="s">
        <v>5700</v>
      </c>
      <c r="B877" s="1" t="s">
        <v>5768</v>
      </c>
      <c r="C877" s="1">
        <v>4</v>
      </c>
      <c r="D877" s="1" t="s">
        <v>6101</v>
      </c>
      <c r="E877" s="1">
        <v>14</v>
      </c>
      <c r="F877" s="1" t="s">
        <v>6154</v>
      </c>
      <c r="G877" s="1" t="s">
        <v>5801</v>
      </c>
      <c r="H877" s="1" t="s">
        <v>5799</v>
      </c>
      <c r="I877" s="1" t="b">
        <v>0</v>
      </c>
      <c r="J877" s="1">
        <v>1</v>
      </c>
      <c r="K877" s="1">
        <v>0</v>
      </c>
      <c r="L877" s="1">
        <v>0</v>
      </c>
      <c r="M877" s="1">
        <v>1</v>
      </c>
      <c r="N877" s="1">
        <v>1.29870129870129</v>
      </c>
      <c r="O877" s="1" t="s">
        <v>5802</v>
      </c>
      <c r="P877" s="1"/>
      <c r="Q877" s="1"/>
    </row>
    <row r="878" spans="1:17" x14ac:dyDescent="0.3">
      <c r="A878" s="1" t="s">
        <v>5700</v>
      </c>
      <c r="B878" s="1" t="s">
        <v>5768</v>
      </c>
      <c r="C878" s="1">
        <v>4</v>
      </c>
      <c r="D878" s="1" t="s">
        <v>6101</v>
      </c>
      <c r="E878" s="1">
        <v>14</v>
      </c>
      <c r="F878" s="1" t="s">
        <v>6154</v>
      </c>
      <c r="G878" s="1" t="s">
        <v>5876</v>
      </c>
      <c r="H878" s="1" t="s">
        <v>5799</v>
      </c>
      <c r="I878" s="1" t="b">
        <v>0</v>
      </c>
      <c r="J878" s="1">
        <v>4</v>
      </c>
      <c r="K878" s="1">
        <v>0</v>
      </c>
      <c r="L878" s="1">
        <v>0</v>
      </c>
      <c r="M878" s="1">
        <v>1</v>
      </c>
      <c r="N878" s="1">
        <v>1.29870129870129</v>
      </c>
      <c r="O878" s="1" t="s">
        <v>5877</v>
      </c>
      <c r="P878" s="1"/>
      <c r="Q878" s="1"/>
    </row>
    <row r="879" spans="1:17" x14ac:dyDescent="0.3">
      <c r="A879" s="1" t="s">
        <v>5700</v>
      </c>
      <c r="B879" s="1" t="s">
        <v>5768</v>
      </c>
      <c r="C879" s="1">
        <v>4</v>
      </c>
      <c r="D879" s="1" t="s">
        <v>6101</v>
      </c>
      <c r="E879" s="1">
        <v>14</v>
      </c>
      <c r="F879" s="1" t="s">
        <v>6154</v>
      </c>
      <c r="G879" s="1" t="s">
        <v>5810</v>
      </c>
      <c r="H879" s="1" t="s">
        <v>5799</v>
      </c>
      <c r="I879" s="1" t="b">
        <v>0</v>
      </c>
      <c r="J879" s="1">
        <v>2</v>
      </c>
      <c r="K879" s="1">
        <v>0</v>
      </c>
      <c r="L879" s="1">
        <v>6</v>
      </c>
      <c r="M879" s="1">
        <v>1</v>
      </c>
      <c r="N879" s="1">
        <v>1.29870129870129</v>
      </c>
      <c r="O879" s="1" t="s">
        <v>6163</v>
      </c>
      <c r="P879" s="1"/>
      <c r="Q879" s="1"/>
    </row>
    <row r="880" spans="1:17" x14ac:dyDescent="0.3">
      <c r="A880" s="1" t="s">
        <v>5700</v>
      </c>
      <c r="B880" s="1" t="s">
        <v>5768</v>
      </c>
      <c r="C880" s="1">
        <v>4</v>
      </c>
      <c r="D880" s="1" t="s">
        <v>6101</v>
      </c>
      <c r="E880" s="1">
        <v>15</v>
      </c>
      <c r="F880" s="1" t="s">
        <v>6164</v>
      </c>
      <c r="G880" s="1" t="s">
        <v>5806</v>
      </c>
      <c r="H880" s="1" t="s">
        <v>5807</v>
      </c>
      <c r="I880" s="1" t="b">
        <v>0</v>
      </c>
      <c r="J880" s="1">
        <v>0</v>
      </c>
      <c r="K880" s="1">
        <v>5</v>
      </c>
      <c r="L880" s="1">
        <v>5</v>
      </c>
      <c r="M880" s="1">
        <v>56</v>
      </c>
      <c r="N880" s="1">
        <v>23.430962343096201</v>
      </c>
      <c r="O880" s="1" t="s">
        <v>5808</v>
      </c>
      <c r="P880" s="1"/>
      <c r="Q880" s="1"/>
    </row>
    <row r="881" spans="1:17" x14ac:dyDescent="0.3">
      <c r="A881" s="1" t="s">
        <v>5700</v>
      </c>
      <c r="B881" s="1" t="s">
        <v>5768</v>
      </c>
      <c r="C881" s="1">
        <v>4</v>
      </c>
      <c r="D881" s="1" t="s">
        <v>6101</v>
      </c>
      <c r="E881" s="1">
        <v>15</v>
      </c>
      <c r="F881" s="1" t="s">
        <v>6164</v>
      </c>
      <c r="G881" s="1" t="s">
        <v>5803</v>
      </c>
      <c r="H881" s="1" t="s">
        <v>5828</v>
      </c>
      <c r="I881" s="1" t="b">
        <v>0</v>
      </c>
      <c r="J881" s="1">
        <v>0</v>
      </c>
      <c r="K881" s="1">
        <v>1</v>
      </c>
      <c r="L881" s="1">
        <v>0</v>
      </c>
      <c r="M881" s="1">
        <v>38</v>
      </c>
      <c r="N881" s="1">
        <v>15.8995815899581</v>
      </c>
      <c r="O881" s="1" t="s">
        <v>5829</v>
      </c>
      <c r="P881" s="1"/>
      <c r="Q881" s="1"/>
    </row>
    <row r="882" spans="1:17" x14ac:dyDescent="0.3">
      <c r="A882" s="1" t="s">
        <v>5700</v>
      </c>
      <c r="B882" s="1" t="s">
        <v>5768</v>
      </c>
      <c r="C882" s="1">
        <v>4</v>
      </c>
      <c r="D882" s="1" t="s">
        <v>6101</v>
      </c>
      <c r="E882" s="1">
        <v>15</v>
      </c>
      <c r="F882" s="1" t="s">
        <v>6164</v>
      </c>
      <c r="G882" s="1" t="s">
        <v>5895</v>
      </c>
      <c r="H882" s="1" t="s">
        <v>5952</v>
      </c>
      <c r="I882" s="1" t="b">
        <v>0</v>
      </c>
      <c r="J882" s="1">
        <v>0</v>
      </c>
      <c r="K882" s="1">
        <v>2</v>
      </c>
      <c r="L882" s="1">
        <v>20</v>
      </c>
      <c r="M882" s="1">
        <v>24</v>
      </c>
      <c r="N882" s="1">
        <v>10.0418410041841</v>
      </c>
      <c r="O882" s="1" t="s">
        <v>5972</v>
      </c>
      <c r="P882" s="1"/>
      <c r="Q882" s="1"/>
    </row>
    <row r="883" spans="1:17" x14ac:dyDescent="0.3">
      <c r="A883" s="1" t="s">
        <v>5700</v>
      </c>
      <c r="B883" s="1" t="s">
        <v>5768</v>
      </c>
      <c r="C883" s="1">
        <v>4</v>
      </c>
      <c r="D883" s="1" t="s">
        <v>6101</v>
      </c>
      <c r="E883" s="1">
        <v>15</v>
      </c>
      <c r="F883" s="1" t="s">
        <v>6164</v>
      </c>
      <c r="G883" s="1" t="s">
        <v>5803</v>
      </c>
      <c r="H883" s="1" t="s">
        <v>5804</v>
      </c>
      <c r="I883" s="1" t="b">
        <v>0</v>
      </c>
      <c r="J883" s="1">
        <v>0</v>
      </c>
      <c r="K883" s="1">
        <v>1</v>
      </c>
      <c r="L883" s="1">
        <v>0</v>
      </c>
      <c r="M883" s="1">
        <v>23</v>
      </c>
      <c r="N883" s="1">
        <v>9.6234309623430896</v>
      </c>
      <c r="O883" s="1" t="s">
        <v>5805</v>
      </c>
      <c r="P883" s="1"/>
      <c r="Q883" s="1"/>
    </row>
    <row r="884" spans="1:17" x14ac:dyDescent="0.3">
      <c r="A884" s="1" t="s">
        <v>5700</v>
      </c>
      <c r="B884" s="1" t="s">
        <v>5768</v>
      </c>
      <c r="C884" s="1">
        <v>4</v>
      </c>
      <c r="D884" s="1" t="s">
        <v>6101</v>
      </c>
      <c r="E884" s="1">
        <v>15</v>
      </c>
      <c r="F884" s="1" t="s">
        <v>6164</v>
      </c>
      <c r="G884" s="1" t="s">
        <v>5801</v>
      </c>
      <c r="H884" s="1" t="s">
        <v>5799</v>
      </c>
      <c r="I884" s="1" t="b">
        <v>0</v>
      </c>
      <c r="J884" s="1">
        <v>1</v>
      </c>
      <c r="K884" s="1">
        <v>0</v>
      </c>
      <c r="L884" s="1">
        <v>0</v>
      </c>
      <c r="M884" s="1">
        <v>19</v>
      </c>
      <c r="N884" s="1">
        <v>7.9497907949790703</v>
      </c>
      <c r="O884" s="1" t="s">
        <v>5802</v>
      </c>
      <c r="P884" s="1"/>
      <c r="Q884" s="1"/>
    </row>
    <row r="885" spans="1:17" x14ac:dyDescent="0.3">
      <c r="A885" s="1" t="s">
        <v>5700</v>
      </c>
      <c r="B885" s="1" t="s">
        <v>5768</v>
      </c>
      <c r="C885" s="1">
        <v>4</v>
      </c>
      <c r="D885" s="1" t="s">
        <v>6101</v>
      </c>
      <c r="E885" s="1">
        <v>15</v>
      </c>
      <c r="F885" s="1" t="s">
        <v>6164</v>
      </c>
      <c r="G885" s="1" t="s">
        <v>5814</v>
      </c>
      <c r="H885" s="1" t="s">
        <v>5799</v>
      </c>
      <c r="I885" s="1" t="b">
        <v>1</v>
      </c>
      <c r="J885" s="1">
        <v>0</v>
      </c>
      <c r="K885" s="1">
        <v>0</v>
      </c>
      <c r="L885" s="1">
        <v>0</v>
      </c>
      <c r="M885" s="1">
        <v>15</v>
      </c>
      <c r="N885" s="1">
        <v>6.2761506276150598</v>
      </c>
      <c r="O885" s="1" t="s">
        <v>5815</v>
      </c>
      <c r="P885" s="1"/>
      <c r="Q885" s="1"/>
    </row>
    <row r="886" spans="1:17" x14ac:dyDescent="0.3">
      <c r="A886" s="1" t="s">
        <v>5700</v>
      </c>
      <c r="B886" s="1" t="s">
        <v>5768</v>
      </c>
      <c r="C886" s="1">
        <v>4</v>
      </c>
      <c r="D886" s="1" t="s">
        <v>6101</v>
      </c>
      <c r="E886" s="1">
        <v>15</v>
      </c>
      <c r="F886" s="1" t="s">
        <v>6164</v>
      </c>
      <c r="G886" s="1" t="s">
        <v>5810</v>
      </c>
      <c r="H886" s="1" t="s">
        <v>5799</v>
      </c>
      <c r="I886" s="1" t="b">
        <v>0</v>
      </c>
      <c r="J886" s="1">
        <v>2</v>
      </c>
      <c r="K886" s="1">
        <v>0</v>
      </c>
      <c r="L886" s="1">
        <v>0</v>
      </c>
      <c r="M886" s="1">
        <v>5</v>
      </c>
      <c r="N886" s="1">
        <v>2.0920502092050199</v>
      </c>
      <c r="O886" s="1" t="s">
        <v>5856</v>
      </c>
      <c r="P886" s="1"/>
      <c r="Q886" s="1"/>
    </row>
    <row r="887" spans="1:17" x14ac:dyDescent="0.3">
      <c r="A887" s="1" t="s">
        <v>5700</v>
      </c>
      <c r="B887" s="1" t="s">
        <v>5768</v>
      </c>
      <c r="C887" s="1">
        <v>4</v>
      </c>
      <c r="D887" s="1" t="s">
        <v>6101</v>
      </c>
      <c r="E887" s="1">
        <v>15</v>
      </c>
      <c r="F887" s="1" t="s">
        <v>6164</v>
      </c>
      <c r="G887" s="1" t="s">
        <v>5895</v>
      </c>
      <c r="H887" s="1" t="s">
        <v>5952</v>
      </c>
      <c r="I887" s="1" t="b">
        <v>0</v>
      </c>
      <c r="J887" s="1">
        <v>0</v>
      </c>
      <c r="K887" s="1">
        <v>2</v>
      </c>
      <c r="L887" s="1">
        <v>17</v>
      </c>
      <c r="M887" s="1">
        <v>3</v>
      </c>
      <c r="N887" s="1">
        <v>1.2552301255230101</v>
      </c>
      <c r="O887" s="1" t="s">
        <v>6165</v>
      </c>
      <c r="P887" s="1"/>
      <c r="Q887" s="1"/>
    </row>
    <row r="888" spans="1:17" x14ac:dyDescent="0.3">
      <c r="A888" s="1" t="s">
        <v>5700</v>
      </c>
      <c r="B888" s="1" t="s">
        <v>5768</v>
      </c>
      <c r="C888" s="1">
        <v>4</v>
      </c>
      <c r="D888" s="1" t="s">
        <v>6101</v>
      </c>
      <c r="E888" s="1">
        <v>15</v>
      </c>
      <c r="F888" s="1" t="s">
        <v>6164</v>
      </c>
      <c r="G888" s="1" t="s">
        <v>5819</v>
      </c>
      <c r="H888" s="1" t="s">
        <v>5820</v>
      </c>
      <c r="I888" s="1" t="b">
        <v>0</v>
      </c>
      <c r="J888" s="1">
        <v>0</v>
      </c>
      <c r="K888" s="1">
        <v>3</v>
      </c>
      <c r="L888" s="1">
        <v>8</v>
      </c>
      <c r="M888" s="1">
        <v>3</v>
      </c>
      <c r="N888" s="1">
        <v>1.2552301255230101</v>
      </c>
      <c r="O888" s="1" t="s">
        <v>5833</v>
      </c>
      <c r="P888" s="1"/>
      <c r="Q888" s="1"/>
    </row>
    <row r="889" spans="1:17" x14ac:dyDescent="0.3">
      <c r="A889" s="1" t="s">
        <v>5700</v>
      </c>
      <c r="B889" s="1" t="s">
        <v>5768</v>
      </c>
      <c r="C889" s="1">
        <v>4</v>
      </c>
      <c r="D889" s="1" t="s">
        <v>6101</v>
      </c>
      <c r="E889" s="1">
        <v>15</v>
      </c>
      <c r="F889" s="1" t="s">
        <v>6164</v>
      </c>
      <c r="G889" s="1" t="s">
        <v>5819</v>
      </c>
      <c r="H889" s="1" t="s">
        <v>6166</v>
      </c>
      <c r="I889" s="1" t="b">
        <v>0</v>
      </c>
      <c r="J889" s="1">
        <v>0</v>
      </c>
      <c r="K889" s="1">
        <v>3</v>
      </c>
      <c r="L889" s="1">
        <v>14</v>
      </c>
      <c r="M889" s="1">
        <v>3</v>
      </c>
      <c r="N889" s="1">
        <v>1.2552301255230101</v>
      </c>
      <c r="O889" s="1" t="s">
        <v>6167</v>
      </c>
      <c r="P889" s="1"/>
      <c r="Q889" s="1"/>
    </row>
    <row r="890" spans="1:17" x14ac:dyDescent="0.3">
      <c r="A890" s="1" t="s">
        <v>5700</v>
      </c>
      <c r="B890" s="1" t="s">
        <v>5768</v>
      </c>
      <c r="C890" s="1">
        <v>4</v>
      </c>
      <c r="D890" s="1" t="s">
        <v>6101</v>
      </c>
      <c r="E890" s="1">
        <v>16</v>
      </c>
      <c r="F890" s="1" t="s">
        <v>6168</v>
      </c>
      <c r="G890" s="1" t="s">
        <v>5806</v>
      </c>
      <c r="H890" s="1" t="s">
        <v>5807</v>
      </c>
      <c r="I890" s="1" t="b">
        <v>0</v>
      </c>
      <c r="J890" s="1">
        <v>0</v>
      </c>
      <c r="K890" s="1">
        <v>5</v>
      </c>
      <c r="L890" s="1">
        <v>5</v>
      </c>
      <c r="M890" s="1">
        <v>66</v>
      </c>
      <c r="N890" s="1">
        <v>66.6666666666666</v>
      </c>
      <c r="O890" s="1" t="s">
        <v>5808</v>
      </c>
      <c r="P890" s="1"/>
      <c r="Q890" s="1"/>
    </row>
    <row r="891" spans="1:17" x14ac:dyDescent="0.3">
      <c r="A891" s="1" t="s">
        <v>5700</v>
      </c>
      <c r="B891" s="1" t="s">
        <v>5768</v>
      </c>
      <c r="C891" s="1">
        <v>4</v>
      </c>
      <c r="D891" s="1" t="s">
        <v>6101</v>
      </c>
      <c r="E891" s="1">
        <v>16</v>
      </c>
      <c r="F891" s="1" t="s">
        <v>6168</v>
      </c>
      <c r="G891" s="1" t="s">
        <v>5798</v>
      </c>
      <c r="H891" s="1" t="s">
        <v>5799</v>
      </c>
      <c r="I891" s="1" t="b">
        <v>0</v>
      </c>
      <c r="J891" s="1">
        <v>0</v>
      </c>
      <c r="K891" s="1">
        <v>0</v>
      </c>
      <c r="L891" s="1">
        <v>8</v>
      </c>
      <c r="M891" s="1">
        <v>7</v>
      </c>
      <c r="N891" s="1">
        <v>7.0707070707070701</v>
      </c>
      <c r="O891" s="1" t="s">
        <v>5818</v>
      </c>
      <c r="P891" s="1"/>
      <c r="Q891" s="1"/>
    </row>
    <row r="892" spans="1:17" x14ac:dyDescent="0.3">
      <c r="A892" s="1" t="s">
        <v>5700</v>
      </c>
      <c r="B892" s="1" t="s">
        <v>5768</v>
      </c>
      <c r="C892" s="1">
        <v>4</v>
      </c>
      <c r="D892" s="1" t="s">
        <v>6101</v>
      </c>
      <c r="E892" s="1">
        <v>16</v>
      </c>
      <c r="F892" s="1" t="s">
        <v>6168</v>
      </c>
      <c r="G892" s="1" t="s">
        <v>5819</v>
      </c>
      <c r="H892" s="1" t="s">
        <v>5820</v>
      </c>
      <c r="I892" s="1" t="b">
        <v>0</v>
      </c>
      <c r="J892" s="1">
        <v>0</v>
      </c>
      <c r="K892" s="1">
        <v>3</v>
      </c>
      <c r="L892" s="1">
        <v>8</v>
      </c>
      <c r="M892" s="1">
        <v>7</v>
      </c>
      <c r="N892" s="1">
        <v>7.0707070707070701</v>
      </c>
      <c r="O892" s="1" t="s">
        <v>5833</v>
      </c>
      <c r="P892" s="1"/>
      <c r="Q892" s="1"/>
    </row>
    <row r="893" spans="1:17" x14ac:dyDescent="0.3">
      <c r="A893" s="1" t="s">
        <v>5700</v>
      </c>
      <c r="B893" s="1" t="s">
        <v>5768</v>
      </c>
      <c r="C893" s="1">
        <v>4</v>
      </c>
      <c r="D893" s="1" t="s">
        <v>6101</v>
      </c>
      <c r="E893" s="1">
        <v>16</v>
      </c>
      <c r="F893" s="1" t="s">
        <v>6168</v>
      </c>
      <c r="G893" s="1" t="s">
        <v>5798</v>
      </c>
      <c r="H893" s="1" t="s">
        <v>5799</v>
      </c>
      <c r="I893" s="1" t="b">
        <v>0</v>
      </c>
      <c r="J893" s="1">
        <v>0</v>
      </c>
      <c r="K893" s="1">
        <v>0</v>
      </c>
      <c r="L893" s="1">
        <v>9</v>
      </c>
      <c r="M893" s="1">
        <v>5</v>
      </c>
      <c r="N893" s="1">
        <v>5.0505050505050502</v>
      </c>
      <c r="O893" s="1" t="s">
        <v>5800</v>
      </c>
      <c r="P893" s="1"/>
      <c r="Q893" s="1"/>
    </row>
    <row r="894" spans="1:17" x14ac:dyDescent="0.3">
      <c r="A894" s="1" t="s">
        <v>5700</v>
      </c>
      <c r="B894" s="1" t="s">
        <v>5768</v>
      </c>
      <c r="C894" s="1">
        <v>4</v>
      </c>
      <c r="D894" s="1" t="s">
        <v>6101</v>
      </c>
      <c r="E894" s="1">
        <v>16</v>
      </c>
      <c r="F894" s="1" t="s">
        <v>6168</v>
      </c>
      <c r="G894" s="1" t="s">
        <v>5801</v>
      </c>
      <c r="H894" s="1" t="s">
        <v>5799</v>
      </c>
      <c r="I894" s="1" t="b">
        <v>0</v>
      </c>
      <c r="J894" s="1">
        <v>1</v>
      </c>
      <c r="K894" s="1">
        <v>0</v>
      </c>
      <c r="L894" s="1">
        <v>5</v>
      </c>
      <c r="M894" s="1">
        <v>2</v>
      </c>
      <c r="N894" s="1">
        <v>2.0202020202020199</v>
      </c>
      <c r="O894" s="1" t="s">
        <v>5822</v>
      </c>
      <c r="P894" s="1"/>
      <c r="Q894" s="1"/>
    </row>
    <row r="895" spans="1:17" x14ac:dyDescent="0.3">
      <c r="A895" s="1" t="s">
        <v>5700</v>
      </c>
      <c r="B895" s="1" t="s">
        <v>5768</v>
      </c>
      <c r="C895" s="1">
        <v>4</v>
      </c>
      <c r="D895" s="1" t="s">
        <v>6101</v>
      </c>
      <c r="E895" s="1">
        <v>16</v>
      </c>
      <c r="F895" s="1" t="s">
        <v>6168</v>
      </c>
      <c r="G895" s="1" t="s">
        <v>5851</v>
      </c>
      <c r="H895" s="1" t="s">
        <v>5820</v>
      </c>
      <c r="I895" s="1" t="b">
        <v>0</v>
      </c>
      <c r="J895" s="1">
        <v>1</v>
      </c>
      <c r="K895" s="1">
        <v>3</v>
      </c>
      <c r="L895" s="1">
        <v>8</v>
      </c>
      <c r="M895" s="1">
        <v>1</v>
      </c>
      <c r="N895" s="1">
        <v>1.0101010101010099</v>
      </c>
      <c r="O895" s="1" t="s">
        <v>6169</v>
      </c>
      <c r="P895" s="1"/>
      <c r="Q895" s="1"/>
    </row>
    <row r="896" spans="1:17" x14ac:dyDescent="0.3">
      <c r="A896" s="1" t="s">
        <v>5700</v>
      </c>
      <c r="B896" s="1" t="s">
        <v>5768</v>
      </c>
      <c r="C896" s="1">
        <v>4</v>
      </c>
      <c r="D896" s="1" t="s">
        <v>6101</v>
      </c>
      <c r="E896" s="1">
        <v>16</v>
      </c>
      <c r="F896" s="1" t="s">
        <v>6168</v>
      </c>
      <c r="G896" s="1" t="s">
        <v>5814</v>
      </c>
      <c r="H896" s="1" t="s">
        <v>5799</v>
      </c>
      <c r="I896" s="1" t="b">
        <v>1</v>
      </c>
      <c r="J896" s="1">
        <v>0</v>
      </c>
      <c r="K896" s="1">
        <v>0</v>
      </c>
      <c r="L896" s="1">
        <v>0</v>
      </c>
      <c r="M896" s="1">
        <v>1</v>
      </c>
      <c r="N896" s="1">
        <v>1.0101010101010099</v>
      </c>
      <c r="O896" s="1" t="s">
        <v>5815</v>
      </c>
      <c r="P896" s="1"/>
      <c r="Q896" s="1"/>
    </row>
    <row r="897" spans="1:17" x14ac:dyDescent="0.3">
      <c r="A897" s="1" t="s">
        <v>5700</v>
      </c>
      <c r="B897" s="1" t="s">
        <v>5768</v>
      </c>
      <c r="C897" s="1">
        <v>4</v>
      </c>
      <c r="D897" s="1" t="s">
        <v>6101</v>
      </c>
      <c r="E897" s="1">
        <v>16</v>
      </c>
      <c r="F897" s="1" t="s">
        <v>6168</v>
      </c>
      <c r="G897" s="1" t="s">
        <v>5834</v>
      </c>
      <c r="H897" s="1" t="s">
        <v>5849</v>
      </c>
      <c r="I897" s="1" t="b">
        <v>0</v>
      </c>
      <c r="J897" s="1">
        <v>0</v>
      </c>
      <c r="K897" s="1">
        <v>6</v>
      </c>
      <c r="L897" s="1">
        <v>6</v>
      </c>
      <c r="M897" s="1">
        <v>1</v>
      </c>
      <c r="N897" s="1">
        <v>1.0101010101010099</v>
      </c>
      <c r="O897" s="1" t="s">
        <v>5948</v>
      </c>
      <c r="P897" s="1"/>
      <c r="Q897" s="1"/>
    </row>
    <row r="898" spans="1:17" x14ac:dyDescent="0.3">
      <c r="A898" s="1" t="s">
        <v>5700</v>
      </c>
      <c r="B898" s="1" t="s">
        <v>5768</v>
      </c>
      <c r="C898" s="1">
        <v>4</v>
      </c>
      <c r="D898" s="1" t="s">
        <v>6101</v>
      </c>
      <c r="E898" s="1">
        <v>16</v>
      </c>
      <c r="F898" s="1" t="s">
        <v>6168</v>
      </c>
      <c r="G898" s="1" t="s">
        <v>5806</v>
      </c>
      <c r="H898" s="1" t="s">
        <v>5807</v>
      </c>
      <c r="I898" s="1" t="b">
        <v>0</v>
      </c>
      <c r="J898" s="1">
        <v>0</v>
      </c>
      <c r="K898" s="1">
        <v>5</v>
      </c>
      <c r="L898" s="1">
        <v>6</v>
      </c>
      <c r="M898" s="1">
        <v>1</v>
      </c>
      <c r="N898" s="1">
        <v>1.0101010101010099</v>
      </c>
      <c r="O898" s="1" t="s">
        <v>6170</v>
      </c>
      <c r="P898" s="1"/>
      <c r="Q898" s="1"/>
    </row>
    <row r="899" spans="1:17" x14ac:dyDescent="0.3">
      <c r="A899" s="1" t="s">
        <v>5700</v>
      </c>
      <c r="B899" s="1" t="s">
        <v>5768</v>
      </c>
      <c r="C899" s="1">
        <v>4</v>
      </c>
      <c r="D899" s="1" t="s">
        <v>6101</v>
      </c>
      <c r="E899" s="1">
        <v>16</v>
      </c>
      <c r="F899" s="1" t="s">
        <v>6168</v>
      </c>
      <c r="G899" s="1" t="s">
        <v>5798</v>
      </c>
      <c r="H899" s="1" t="s">
        <v>5799</v>
      </c>
      <c r="I899" s="1" t="b">
        <v>0</v>
      </c>
      <c r="J899" s="1">
        <v>0</v>
      </c>
      <c r="K899" s="1">
        <v>0</v>
      </c>
      <c r="L899" s="1">
        <v>9</v>
      </c>
      <c r="M899" s="1">
        <v>1</v>
      </c>
      <c r="N899" s="1">
        <v>1.0101010101010099</v>
      </c>
      <c r="O899" s="1" t="s">
        <v>6090</v>
      </c>
      <c r="P899" s="1"/>
      <c r="Q899" s="1"/>
    </row>
    <row r="900" spans="1:17" x14ac:dyDescent="0.3">
      <c r="A900" s="1" t="s">
        <v>5700</v>
      </c>
      <c r="B900" s="1" t="s">
        <v>5768</v>
      </c>
      <c r="C900" s="1">
        <v>4</v>
      </c>
      <c r="D900" s="1" t="s">
        <v>6101</v>
      </c>
      <c r="E900" s="1">
        <v>16</v>
      </c>
      <c r="F900" s="1" t="s">
        <v>6168</v>
      </c>
      <c r="G900" s="1" t="s">
        <v>5798</v>
      </c>
      <c r="H900" s="1" t="s">
        <v>5799</v>
      </c>
      <c r="I900" s="1" t="b">
        <v>0</v>
      </c>
      <c r="J900" s="1">
        <v>0</v>
      </c>
      <c r="K900" s="1">
        <v>0</v>
      </c>
      <c r="L900" s="1">
        <v>9</v>
      </c>
      <c r="M900" s="1">
        <v>1</v>
      </c>
      <c r="N900" s="1">
        <v>1.0101010101010099</v>
      </c>
      <c r="O900" s="1" t="s">
        <v>5813</v>
      </c>
      <c r="P900" s="1"/>
      <c r="Q900" s="1"/>
    </row>
    <row r="901" spans="1:17" x14ac:dyDescent="0.3">
      <c r="A901" s="1" t="s">
        <v>5700</v>
      </c>
      <c r="B901" s="1" t="s">
        <v>5768</v>
      </c>
      <c r="C901" s="1">
        <v>4</v>
      </c>
      <c r="D901" s="1" t="s">
        <v>6101</v>
      </c>
      <c r="E901" s="1">
        <v>16</v>
      </c>
      <c r="F901" s="1" t="s">
        <v>6168</v>
      </c>
      <c r="G901" s="1" t="s">
        <v>5851</v>
      </c>
      <c r="H901" s="1" t="s">
        <v>5807</v>
      </c>
      <c r="I901" s="1" t="b">
        <v>0</v>
      </c>
      <c r="J901" s="1">
        <v>1</v>
      </c>
      <c r="K901" s="1">
        <v>5</v>
      </c>
      <c r="L901" s="1">
        <v>4</v>
      </c>
      <c r="M901" s="1">
        <v>1</v>
      </c>
      <c r="N901" s="1">
        <v>1.0101010101010099</v>
      </c>
      <c r="O901" s="1" t="s">
        <v>5865</v>
      </c>
      <c r="P901" s="1"/>
      <c r="Q901" s="1"/>
    </row>
    <row r="902" spans="1:17" x14ac:dyDescent="0.3">
      <c r="A902" s="1" t="s">
        <v>5700</v>
      </c>
      <c r="B902" s="1" t="s">
        <v>5768</v>
      </c>
      <c r="C902" s="1">
        <v>4</v>
      </c>
      <c r="D902" s="1" t="s">
        <v>6101</v>
      </c>
      <c r="E902" s="1">
        <v>16</v>
      </c>
      <c r="F902" s="1" t="s">
        <v>6168</v>
      </c>
      <c r="G902" s="1" t="s">
        <v>5851</v>
      </c>
      <c r="H902" s="1" t="s">
        <v>5807</v>
      </c>
      <c r="I902" s="1" t="b">
        <v>0</v>
      </c>
      <c r="J902" s="1">
        <v>1</v>
      </c>
      <c r="K902" s="1">
        <v>5</v>
      </c>
      <c r="L902" s="1">
        <v>5</v>
      </c>
      <c r="M902" s="1">
        <v>1</v>
      </c>
      <c r="N902" s="1">
        <v>1.0101010101010099</v>
      </c>
      <c r="O902" s="1" t="s">
        <v>5852</v>
      </c>
      <c r="P902" s="1"/>
      <c r="Q902" s="1"/>
    </row>
    <row r="903" spans="1:17" x14ac:dyDescent="0.3">
      <c r="A903" s="1" t="s">
        <v>5700</v>
      </c>
      <c r="B903" s="1" t="s">
        <v>5768</v>
      </c>
      <c r="C903" s="1">
        <v>4</v>
      </c>
      <c r="D903" s="1" t="s">
        <v>6101</v>
      </c>
      <c r="E903" s="1">
        <v>16</v>
      </c>
      <c r="F903" s="1" t="s">
        <v>6168</v>
      </c>
      <c r="G903" s="1" t="s">
        <v>5798</v>
      </c>
      <c r="H903" s="1" t="s">
        <v>5799</v>
      </c>
      <c r="I903" s="1" t="b">
        <v>0</v>
      </c>
      <c r="J903" s="1">
        <v>0</v>
      </c>
      <c r="K903" s="1">
        <v>0</v>
      </c>
      <c r="L903" s="1">
        <v>11</v>
      </c>
      <c r="M903" s="1">
        <v>1</v>
      </c>
      <c r="N903" s="1">
        <v>1.0101010101010099</v>
      </c>
      <c r="O903" s="1" t="s">
        <v>6043</v>
      </c>
      <c r="P903" s="1"/>
      <c r="Q903" s="1"/>
    </row>
    <row r="904" spans="1:17" x14ac:dyDescent="0.3">
      <c r="A904" s="1" t="s">
        <v>5700</v>
      </c>
      <c r="B904" s="1" t="s">
        <v>5768</v>
      </c>
      <c r="C904" s="1">
        <v>4</v>
      </c>
      <c r="D904" s="1" t="s">
        <v>6101</v>
      </c>
      <c r="E904" s="1">
        <v>16</v>
      </c>
      <c r="F904" s="1" t="s">
        <v>6168</v>
      </c>
      <c r="G904" s="1" t="s">
        <v>5834</v>
      </c>
      <c r="H904" s="1" t="s">
        <v>6067</v>
      </c>
      <c r="I904" s="1" t="b">
        <v>0</v>
      </c>
      <c r="J904" s="1">
        <v>0</v>
      </c>
      <c r="K904" s="1">
        <v>11</v>
      </c>
      <c r="L904" s="1">
        <v>10</v>
      </c>
      <c r="M904" s="1">
        <v>1</v>
      </c>
      <c r="N904" s="1">
        <v>1.0101010101010099</v>
      </c>
      <c r="O904" s="1" t="s">
        <v>6171</v>
      </c>
      <c r="P904" s="1"/>
      <c r="Q904" s="1"/>
    </row>
    <row r="905" spans="1:17" x14ac:dyDescent="0.3">
      <c r="A905" s="1" t="s">
        <v>5700</v>
      </c>
      <c r="B905" s="1" t="s">
        <v>5768</v>
      </c>
      <c r="C905" s="1">
        <v>4</v>
      </c>
      <c r="D905" s="1" t="s">
        <v>6101</v>
      </c>
      <c r="E905" s="1">
        <v>16</v>
      </c>
      <c r="F905" s="1" t="s">
        <v>6168</v>
      </c>
      <c r="G905" s="1" t="s">
        <v>5806</v>
      </c>
      <c r="H905" s="1" t="s">
        <v>5807</v>
      </c>
      <c r="I905" s="1" t="b">
        <v>0</v>
      </c>
      <c r="J905" s="1">
        <v>0</v>
      </c>
      <c r="K905" s="1">
        <v>5</v>
      </c>
      <c r="L905" s="1">
        <v>6</v>
      </c>
      <c r="M905" s="1">
        <v>1</v>
      </c>
      <c r="N905" s="1">
        <v>1.0101010101010099</v>
      </c>
      <c r="O905" s="1" t="s">
        <v>6172</v>
      </c>
      <c r="P905" s="1"/>
      <c r="Q905" s="1"/>
    </row>
    <row r="906" spans="1:17" x14ac:dyDescent="0.3">
      <c r="A906" s="1" t="s">
        <v>5700</v>
      </c>
      <c r="B906" s="1" t="s">
        <v>5768</v>
      </c>
      <c r="C906" s="1">
        <v>4</v>
      </c>
      <c r="D906" s="1" t="s">
        <v>6101</v>
      </c>
      <c r="E906" s="1">
        <v>16</v>
      </c>
      <c r="F906" s="1" t="s">
        <v>6168</v>
      </c>
      <c r="G906" s="1" t="s">
        <v>5798</v>
      </c>
      <c r="H906" s="1" t="s">
        <v>5799</v>
      </c>
      <c r="I906" s="1" t="b">
        <v>0</v>
      </c>
      <c r="J906" s="1">
        <v>0</v>
      </c>
      <c r="K906" s="1">
        <v>0</v>
      </c>
      <c r="L906" s="1">
        <v>14</v>
      </c>
      <c r="M906" s="1">
        <v>1</v>
      </c>
      <c r="N906" s="1">
        <v>1.0101010101010099</v>
      </c>
      <c r="O906" s="1" t="s">
        <v>5826</v>
      </c>
      <c r="P906" s="1"/>
      <c r="Q906" s="1"/>
    </row>
    <row r="907" spans="1:17" x14ac:dyDescent="0.3">
      <c r="A907" s="1" t="s">
        <v>5700</v>
      </c>
      <c r="B907" s="1" t="s">
        <v>5768</v>
      </c>
      <c r="C907" s="1">
        <v>4</v>
      </c>
      <c r="D907" s="1" t="s">
        <v>6101</v>
      </c>
      <c r="E907" s="1">
        <v>17</v>
      </c>
      <c r="F907" s="1" t="s">
        <v>6173</v>
      </c>
      <c r="G907" s="1" t="s">
        <v>5814</v>
      </c>
      <c r="H907" s="1" t="s">
        <v>5799</v>
      </c>
      <c r="I907" s="1" t="b">
        <v>1</v>
      </c>
      <c r="J907" s="1">
        <v>0</v>
      </c>
      <c r="K907" s="1">
        <v>0</v>
      </c>
      <c r="L907" s="1">
        <v>0</v>
      </c>
      <c r="M907" s="1">
        <v>27</v>
      </c>
      <c r="N907" s="1">
        <v>55.1020408163265</v>
      </c>
      <c r="O907" s="1" t="s">
        <v>5815</v>
      </c>
      <c r="P907" s="1"/>
      <c r="Q907" s="1"/>
    </row>
    <row r="908" spans="1:17" x14ac:dyDescent="0.3">
      <c r="A908" s="1" t="s">
        <v>5700</v>
      </c>
      <c r="B908" s="1" t="s">
        <v>5768</v>
      </c>
      <c r="C908" s="1">
        <v>4</v>
      </c>
      <c r="D908" s="1" t="s">
        <v>6101</v>
      </c>
      <c r="E908" s="1">
        <v>17</v>
      </c>
      <c r="F908" s="1" t="s">
        <v>6173</v>
      </c>
      <c r="G908" s="1" t="s">
        <v>5810</v>
      </c>
      <c r="H908" s="1" t="s">
        <v>5799</v>
      </c>
      <c r="I908" s="1" t="b">
        <v>0</v>
      </c>
      <c r="J908" s="1">
        <v>2</v>
      </c>
      <c r="K908" s="1">
        <v>0</v>
      </c>
      <c r="L908" s="1">
        <v>0</v>
      </c>
      <c r="M908" s="1">
        <v>4</v>
      </c>
      <c r="N908" s="1">
        <v>8.1632653061224492</v>
      </c>
      <c r="O908" s="1" t="s">
        <v>5856</v>
      </c>
      <c r="P908" s="1"/>
      <c r="Q908" s="1"/>
    </row>
    <row r="909" spans="1:17" x14ac:dyDescent="0.3">
      <c r="A909" s="1" t="s">
        <v>5700</v>
      </c>
      <c r="B909" s="1" t="s">
        <v>5768</v>
      </c>
      <c r="C909" s="1">
        <v>4</v>
      </c>
      <c r="D909" s="1" t="s">
        <v>6101</v>
      </c>
      <c r="E909" s="1">
        <v>17</v>
      </c>
      <c r="F909" s="1" t="s">
        <v>6173</v>
      </c>
      <c r="G909" s="1" t="s">
        <v>5801</v>
      </c>
      <c r="H909" s="1" t="s">
        <v>5799</v>
      </c>
      <c r="I909" s="1" t="b">
        <v>0</v>
      </c>
      <c r="J909" s="1">
        <v>1</v>
      </c>
      <c r="K909" s="1">
        <v>0</v>
      </c>
      <c r="L909" s="1">
        <v>0</v>
      </c>
      <c r="M909" s="1">
        <v>3</v>
      </c>
      <c r="N909" s="1">
        <v>6.1224489795918302</v>
      </c>
      <c r="O909" s="1" t="s">
        <v>5802</v>
      </c>
      <c r="P909" s="1"/>
      <c r="Q909" s="1"/>
    </row>
    <row r="910" spans="1:17" x14ac:dyDescent="0.3">
      <c r="A910" s="1" t="s">
        <v>5700</v>
      </c>
      <c r="B910" s="1" t="s">
        <v>5768</v>
      </c>
      <c r="C910" s="1">
        <v>4</v>
      </c>
      <c r="D910" s="1" t="s">
        <v>6101</v>
      </c>
      <c r="E910" s="1">
        <v>17</v>
      </c>
      <c r="F910" s="1" t="s">
        <v>6173</v>
      </c>
      <c r="G910" s="1" t="s">
        <v>5806</v>
      </c>
      <c r="H910" s="1" t="s">
        <v>5807</v>
      </c>
      <c r="I910" s="1" t="b">
        <v>0</v>
      </c>
      <c r="J910" s="1">
        <v>0</v>
      </c>
      <c r="K910" s="1">
        <v>5</v>
      </c>
      <c r="L910" s="1">
        <v>5</v>
      </c>
      <c r="M910" s="1">
        <v>3</v>
      </c>
      <c r="N910" s="1">
        <v>6.1224489795918302</v>
      </c>
      <c r="O910" s="1" t="s">
        <v>5808</v>
      </c>
      <c r="P910" s="1"/>
      <c r="Q910" s="1"/>
    </row>
    <row r="911" spans="1:17" x14ac:dyDescent="0.3">
      <c r="A911" s="1" t="s">
        <v>5700</v>
      </c>
      <c r="B911" s="1" t="s">
        <v>5768</v>
      </c>
      <c r="C911" s="1">
        <v>4</v>
      </c>
      <c r="D911" s="1" t="s">
        <v>6101</v>
      </c>
      <c r="E911" s="1">
        <v>17</v>
      </c>
      <c r="F911" s="1" t="s">
        <v>6173</v>
      </c>
      <c r="G911" s="1" t="s">
        <v>5803</v>
      </c>
      <c r="H911" s="1" t="s">
        <v>5804</v>
      </c>
      <c r="I911" s="1" t="b">
        <v>0</v>
      </c>
      <c r="J911" s="1">
        <v>0</v>
      </c>
      <c r="K911" s="1">
        <v>1</v>
      </c>
      <c r="L911" s="1">
        <v>0</v>
      </c>
      <c r="M911" s="1">
        <v>3</v>
      </c>
      <c r="N911" s="1">
        <v>6.1224489795918302</v>
      </c>
      <c r="O911" s="1" t="s">
        <v>5805</v>
      </c>
      <c r="P911" s="1"/>
      <c r="Q911" s="1"/>
    </row>
    <row r="912" spans="1:17" x14ac:dyDescent="0.3">
      <c r="A912" s="1" t="s">
        <v>5700</v>
      </c>
      <c r="B912" s="1" t="s">
        <v>5768</v>
      </c>
      <c r="C912" s="1">
        <v>4</v>
      </c>
      <c r="D912" s="1" t="s">
        <v>6101</v>
      </c>
      <c r="E912" s="1">
        <v>17</v>
      </c>
      <c r="F912" s="1" t="s">
        <v>6173</v>
      </c>
      <c r="G912" s="1" t="s">
        <v>5803</v>
      </c>
      <c r="H912" s="1" t="s">
        <v>5828</v>
      </c>
      <c r="I912" s="1" t="b">
        <v>0</v>
      </c>
      <c r="J912" s="1">
        <v>0</v>
      </c>
      <c r="K912" s="1">
        <v>1</v>
      </c>
      <c r="L912" s="1">
        <v>0</v>
      </c>
      <c r="M912" s="1">
        <v>2</v>
      </c>
      <c r="N912" s="1">
        <v>4.0816326530612201</v>
      </c>
      <c r="O912" s="1" t="s">
        <v>5829</v>
      </c>
      <c r="P912" s="1"/>
      <c r="Q912" s="1"/>
    </row>
    <row r="913" spans="1:17" x14ac:dyDescent="0.3">
      <c r="A913" s="1" t="s">
        <v>5700</v>
      </c>
      <c r="B913" s="1" t="s">
        <v>5768</v>
      </c>
      <c r="C913" s="1">
        <v>4</v>
      </c>
      <c r="D913" s="1" t="s">
        <v>6101</v>
      </c>
      <c r="E913" s="1">
        <v>17</v>
      </c>
      <c r="F913" s="1" t="s">
        <v>6173</v>
      </c>
      <c r="G913" s="1" t="s">
        <v>5819</v>
      </c>
      <c r="H913" s="1" t="s">
        <v>5820</v>
      </c>
      <c r="I913" s="1" t="b">
        <v>0</v>
      </c>
      <c r="J913" s="1">
        <v>0</v>
      </c>
      <c r="K913" s="1">
        <v>3</v>
      </c>
      <c r="L913" s="1">
        <v>8</v>
      </c>
      <c r="M913" s="1">
        <v>2</v>
      </c>
      <c r="N913" s="1">
        <v>4.0816326530612201</v>
      </c>
      <c r="O913" s="1" t="s">
        <v>5833</v>
      </c>
      <c r="P913" s="1"/>
      <c r="Q913" s="1"/>
    </row>
    <row r="914" spans="1:17" x14ac:dyDescent="0.3">
      <c r="A914" s="1" t="s">
        <v>5700</v>
      </c>
      <c r="B914" s="1" t="s">
        <v>5768</v>
      </c>
      <c r="C914" s="1">
        <v>4</v>
      </c>
      <c r="D914" s="1" t="s">
        <v>6101</v>
      </c>
      <c r="E914" s="1">
        <v>17</v>
      </c>
      <c r="F914" s="1" t="s">
        <v>6173</v>
      </c>
      <c r="G914" s="1" t="s">
        <v>5801</v>
      </c>
      <c r="H914" s="1" t="s">
        <v>5799</v>
      </c>
      <c r="I914" s="1" t="b">
        <v>0</v>
      </c>
      <c r="J914" s="1">
        <v>1</v>
      </c>
      <c r="K914" s="1">
        <v>0</v>
      </c>
      <c r="L914" s="1">
        <v>1</v>
      </c>
      <c r="M914" s="1">
        <v>1</v>
      </c>
      <c r="N914" s="1">
        <v>2.0408163265306101</v>
      </c>
      <c r="O914" s="1" t="s">
        <v>6174</v>
      </c>
      <c r="P914" s="1"/>
      <c r="Q914" s="1"/>
    </row>
    <row r="915" spans="1:17" x14ac:dyDescent="0.3">
      <c r="A915" s="1" t="s">
        <v>5700</v>
      </c>
      <c r="B915" s="1" t="s">
        <v>5768</v>
      </c>
      <c r="C915" s="1">
        <v>4</v>
      </c>
      <c r="D915" s="1" t="s">
        <v>6101</v>
      </c>
      <c r="E915" s="1">
        <v>17</v>
      </c>
      <c r="F915" s="1" t="s">
        <v>6173</v>
      </c>
      <c r="G915" s="1" t="s">
        <v>5798</v>
      </c>
      <c r="H915" s="1" t="s">
        <v>5799</v>
      </c>
      <c r="I915" s="1" t="b">
        <v>0</v>
      </c>
      <c r="J915" s="1">
        <v>0</v>
      </c>
      <c r="K915" s="1">
        <v>0</v>
      </c>
      <c r="L915" s="1">
        <v>3</v>
      </c>
      <c r="M915" s="1">
        <v>1</v>
      </c>
      <c r="N915" s="1">
        <v>2.0408163265306101</v>
      </c>
      <c r="O915" s="1" t="s">
        <v>6175</v>
      </c>
      <c r="P915" s="1"/>
      <c r="Q915" s="1"/>
    </row>
    <row r="916" spans="1:17" x14ac:dyDescent="0.3">
      <c r="A916" s="1" t="s">
        <v>5700</v>
      </c>
      <c r="B916" s="1" t="s">
        <v>5768</v>
      </c>
      <c r="C916" s="1">
        <v>4</v>
      </c>
      <c r="D916" s="1" t="s">
        <v>6101</v>
      </c>
      <c r="E916" s="1">
        <v>17</v>
      </c>
      <c r="F916" s="1" t="s">
        <v>6173</v>
      </c>
      <c r="G916" s="1" t="s">
        <v>5810</v>
      </c>
      <c r="H916" s="1" t="s">
        <v>5799</v>
      </c>
      <c r="I916" s="1" t="b">
        <v>0</v>
      </c>
      <c r="J916" s="1">
        <v>2</v>
      </c>
      <c r="K916" s="1">
        <v>0</v>
      </c>
      <c r="L916" s="1">
        <v>1</v>
      </c>
      <c r="M916" s="1">
        <v>1</v>
      </c>
      <c r="N916" s="1">
        <v>2.0408163265306101</v>
      </c>
      <c r="O916" s="1" t="s">
        <v>6176</v>
      </c>
      <c r="P916" s="1"/>
      <c r="Q916" s="1"/>
    </row>
    <row r="917" spans="1:17" x14ac:dyDescent="0.3">
      <c r="A917" s="1" t="s">
        <v>5700</v>
      </c>
      <c r="B917" s="1" t="s">
        <v>5768</v>
      </c>
      <c r="C917" s="1">
        <v>4</v>
      </c>
      <c r="D917" s="1" t="s">
        <v>6101</v>
      </c>
      <c r="E917" s="1">
        <v>17</v>
      </c>
      <c r="F917" s="1" t="s">
        <v>6173</v>
      </c>
      <c r="G917" s="1" t="s">
        <v>5801</v>
      </c>
      <c r="H917" s="1" t="s">
        <v>5799</v>
      </c>
      <c r="I917" s="1" t="b">
        <v>0</v>
      </c>
      <c r="J917" s="1">
        <v>1</v>
      </c>
      <c r="K917" s="1">
        <v>0</v>
      </c>
      <c r="L917" s="1">
        <v>0</v>
      </c>
      <c r="M917" s="1">
        <v>1</v>
      </c>
      <c r="N917" s="1">
        <v>2.0408163265306101</v>
      </c>
      <c r="O917" s="1" t="s">
        <v>5862</v>
      </c>
      <c r="P917" s="1"/>
      <c r="Q917" s="1"/>
    </row>
    <row r="918" spans="1:17" x14ac:dyDescent="0.3">
      <c r="A918" s="1" t="s">
        <v>5700</v>
      </c>
      <c r="B918" s="1" t="s">
        <v>5768</v>
      </c>
      <c r="C918" s="1">
        <v>4</v>
      </c>
      <c r="D918" s="1" t="s">
        <v>6101</v>
      </c>
      <c r="E918" s="1">
        <v>17</v>
      </c>
      <c r="F918" s="1" t="s">
        <v>6173</v>
      </c>
      <c r="G918" s="1" t="s">
        <v>5908</v>
      </c>
      <c r="H918" s="1" t="s">
        <v>5799</v>
      </c>
      <c r="I918" s="1" t="b">
        <v>0</v>
      </c>
      <c r="J918" s="1">
        <v>0</v>
      </c>
      <c r="K918" s="1">
        <v>0</v>
      </c>
      <c r="L918" s="1">
        <v>1</v>
      </c>
      <c r="M918" s="1">
        <v>1</v>
      </c>
      <c r="N918" s="1">
        <v>2.0408163265306101</v>
      </c>
      <c r="O918" s="1" t="s">
        <v>6177</v>
      </c>
      <c r="P918" s="1"/>
      <c r="Q918" s="1"/>
    </row>
    <row r="919" spans="1:17" x14ac:dyDescent="0.3">
      <c r="A919" s="1" t="s">
        <v>5700</v>
      </c>
      <c r="B919" s="1" t="s">
        <v>5768</v>
      </c>
      <c r="C919" s="1">
        <v>4</v>
      </c>
      <c r="D919" s="1" t="s">
        <v>6101</v>
      </c>
      <c r="E919" s="1">
        <v>18</v>
      </c>
      <c r="F919" s="1" t="s">
        <v>6178</v>
      </c>
      <c r="G919" s="1" t="s">
        <v>5814</v>
      </c>
      <c r="H919" s="1" t="s">
        <v>5799</v>
      </c>
      <c r="I919" s="1" t="b">
        <v>1</v>
      </c>
      <c r="J919" s="1">
        <v>0</v>
      </c>
      <c r="K919" s="1">
        <v>0</v>
      </c>
      <c r="L919" s="1">
        <v>0</v>
      </c>
      <c r="M919" s="1">
        <v>2</v>
      </c>
      <c r="N919" s="1">
        <v>100</v>
      </c>
      <c r="O919" s="1" t="s">
        <v>5815</v>
      </c>
      <c r="P919" s="1"/>
      <c r="Q919" s="1"/>
    </row>
    <row r="920" spans="1:17" x14ac:dyDescent="0.3">
      <c r="A920" s="1" t="s">
        <v>5700</v>
      </c>
      <c r="B920" s="1" t="s">
        <v>5768</v>
      </c>
      <c r="C920" s="1">
        <v>4</v>
      </c>
      <c r="D920" s="1" t="s">
        <v>6101</v>
      </c>
      <c r="E920" s="1">
        <v>19</v>
      </c>
      <c r="F920" s="1" t="s">
        <v>6179</v>
      </c>
      <c r="G920" s="1" t="s">
        <v>5798</v>
      </c>
      <c r="H920" s="1" t="s">
        <v>5799</v>
      </c>
      <c r="I920" s="1" t="b">
        <v>0</v>
      </c>
      <c r="J920" s="1">
        <v>0</v>
      </c>
      <c r="K920" s="1">
        <v>0</v>
      </c>
      <c r="L920" s="1">
        <v>8</v>
      </c>
      <c r="M920" s="1">
        <v>282</v>
      </c>
      <c r="N920" s="1">
        <v>53.714285714285701</v>
      </c>
      <c r="O920" s="1" t="s">
        <v>5818</v>
      </c>
      <c r="P920" s="1"/>
      <c r="Q920" s="1"/>
    </row>
    <row r="921" spans="1:17" x14ac:dyDescent="0.3">
      <c r="A921" s="1" t="s">
        <v>5700</v>
      </c>
      <c r="B921" s="1" t="s">
        <v>5768</v>
      </c>
      <c r="C921" s="1">
        <v>4</v>
      </c>
      <c r="D921" s="1" t="s">
        <v>6101</v>
      </c>
      <c r="E921" s="1">
        <v>19</v>
      </c>
      <c r="F921" s="1" t="s">
        <v>6179</v>
      </c>
      <c r="G921" s="1" t="s">
        <v>5806</v>
      </c>
      <c r="H921" s="1" t="s">
        <v>5807</v>
      </c>
      <c r="I921" s="1" t="b">
        <v>0</v>
      </c>
      <c r="J921" s="1">
        <v>0</v>
      </c>
      <c r="K921" s="1">
        <v>5</v>
      </c>
      <c r="L921" s="1">
        <v>5</v>
      </c>
      <c r="M921" s="1">
        <v>168</v>
      </c>
      <c r="N921" s="1">
        <v>32</v>
      </c>
      <c r="O921" s="1" t="s">
        <v>5808</v>
      </c>
      <c r="P921" s="1"/>
      <c r="Q921" s="1"/>
    </row>
    <row r="922" spans="1:17" x14ac:dyDescent="0.3">
      <c r="A922" s="1" t="s">
        <v>5700</v>
      </c>
      <c r="B922" s="1" t="s">
        <v>5768</v>
      </c>
      <c r="C922" s="1">
        <v>4</v>
      </c>
      <c r="D922" s="1" t="s">
        <v>6101</v>
      </c>
      <c r="E922" s="1">
        <v>19</v>
      </c>
      <c r="F922" s="1" t="s">
        <v>6179</v>
      </c>
      <c r="G922" s="1" t="s">
        <v>5851</v>
      </c>
      <c r="H922" s="1" t="s">
        <v>5807</v>
      </c>
      <c r="I922" s="1" t="b">
        <v>0</v>
      </c>
      <c r="J922" s="1">
        <v>1</v>
      </c>
      <c r="K922" s="1">
        <v>5</v>
      </c>
      <c r="L922" s="1">
        <v>5</v>
      </c>
      <c r="M922" s="1">
        <v>18</v>
      </c>
      <c r="N922" s="1">
        <v>3.4285714285714199</v>
      </c>
      <c r="O922" s="1" t="s">
        <v>5852</v>
      </c>
      <c r="P922" s="1"/>
      <c r="Q922" s="1"/>
    </row>
    <row r="923" spans="1:17" x14ac:dyDescent="0.3">
      <c r="A923" s="1" t="s">
        <v>5700</v>
      </c>
      <c r="B923" s="1" t="s">
        <v>5768</v>
      </c>
      <c r="C923" s="1">
        <v>4</v>
      </c>
      <c r="D923" s="1" t="s">
        <v>6101</v>
      </c>
      <c r="E923" s="1">
        <v>19</v>
      </c>
      <c r="F923" s="1" t="s">
        <v>6179</v>
      </c>
      <c r="G923" s="1" t="s">
        <v>5819</v>
      </c>
      <c r="H923" s="1" t="s">
        <v>5820</v>
      </c>
      <c r="I923" s="1" t="b">
        <v>0</v>
      </c>
      <c r="J923" s="1">
        <v>0</v>
      </c>
      <c r="K923" s="1">
        <v>3</v>
      </c>
      <c r="L923" s="1">
        <v>8</v>
      </c>
      <c r="M923" s="1">
        <v>15</v>
      </c>
      <c r="N923" s="1">
        <v>2.8571428571428501</v>
      </c>
      <c r="O923" s="1" t="s">
        <v>5833</v>
      </c>
      <c r="P923" s="1"/>
      <c r="Q923" s="1"/>
    </row>
    <row r="924" spans="1:17" x14ac:dyDescent="0.3">
      <c r="A924" s="1" t="s">
        <v>5700</v>
      </c>
      <c r="B924" s="1" t="s">
        <v>5768</v>
      </c>
      <c r="C924" s="1">
        <v>4</v>
      </c>
      <c r="D924" s="1" t="s">
        <v>6101</v>
      </c>
      <c r="E924" s="1">
        <v>20</v>
      </c>
      <c r="F924" s="1" t="s">
        <v>6180</v>
      </c>
      <c r="G924" s="1" t="s">
        <v>5851</v>
      </c>
      <c r="H924" s="1" t="s">
        <v>5807</v>
      </c>
      <c r="I924" s="1" t="b">
        <v>0</v>
      </c>
      <c r="J924" s="1">
        <v>1</v>
      </c>
      <c r="K924" s="1">
        <v>5</v>
      </c>
      <c r="L924" s="1">
        <v>5</v>
      </c>
      <c r="M924" s="1">
        <v>20</v>
      </c>
      <c r="N924" s="1">
        <v>51.282051282051199</v>
      </c>
      <c r="O924" s="1" t="s">
        <v>5852</v>
      </c>
      <c r="P924" s="1"/>
      <c r="Q924" s="1"/>
    </row>
    <row r="925" spans="1:17" x14ac:dyDescent="0.3">
      <c r="A925" s="1" t="s">
        <v>5700</v>
      </c>
      <c r="B925" s="1" t="s">
        <v>5768</v>
      </c>
      <c r="C925" s="1">
        <v>4</v>
      </c>
      <c r="D925" s="1" t="s">
        <v>6101</v>
      </c>
      <c r="E925" s="1">
        <v>20</v>
      </c>
      <c r="F925" s="1" t="s">
        <v>6180</v>
      </c>
      <c r="G925" s="1" t="s">
        <v>5798</v>
      </c>
      <c r="H925" s="1" t="s">
        <v>5799</v>
      </c>
      <c r="I925" s="1" t="b">
        <v>0</v>
      </c>
      <c r="J925" s="1">
        <v>0</v>
      </c>
      <c r="K925" s="1">
        <v>0</v>
      </c>
      <c r="L925" s="1">
        <v>9</v>
      </c>
      <c r="M925" s="1">
        <v>14</v>
      </c>
      <c r="N925" s="1">
        <v>35.897435897435898</v>
      </c>
      <c r="O925" s="1" t="s">
        <v>5800</v>
      </c>
      <c r="P925" s="1"/>
      <c r="Q925" s="1"/>
    </row>
    <row r="926" spans="1:17" x14ac:dyDescent="0.3">
      <c r="A926" s="1" t="s">
        <v>5700</v>
      </c>
      <c r="B926" s="1" t="s">
        <v>5768</v>
      </c>
      <c r="C926" s="1">
        <v>4</v>
      </c>
      <c r="D926" s="1" t="s">
        <v>6101</v>
      </c>
      <c r="E926" s="1">
        <v>20</v>
      </c>
      <c r="F926" s="1" t="s">
        <v>6180</v>
      </c>
      <c r="G926" s="1" t="s">
        <v>5798</v>
      </c>
      <c r="H926" s="1" t="s">
        <v>5799</v>
      </c>
      <c r="I926" s="1" t="b">
        <v>0</v>
      </c>
      <c r="J926" s="1">
        <v>0</v>
      </c>
      <c r="K926" s="1">
        <v>0</v>
      </c>
      <c r="L926" s="1">
        <v>8</v>
      </c>
      <c r="M926" s="1">
        <v>4</v>
      </c>
      <c r="N926" s="1">
        <v>10.2564102564102</v>
      </c>
      <c r="O926" s="1" t="s">
        <v>5818</v>
      </c>
      <c r="P926" s="1"/>
      <c r="Q926" s="1"/>
    </row>
    <row r="927" spans="1:17" x14ac:dyDescent="0.3">
      <c r="A927" s="1" t="s">
        <v>5700</v>
      </c>
      <c r="B927" s="1" t="s">
        <v>5768</v>
      </c>
      <c r="C927" s="1">
        <v>4</v>
      </c>
      <c r="D927" s="1" t="s">
        <v>6101</v>
      </c>
      <c r="E927" s="1">
        <v>20</v>
      </c>
      <c r="F927" s="1" t="s">
        <v>6180</v>
      </c>
      <c r="G927" s="1" t="s">
        <v>5834</v>
      </c>
      <c r="H927" s="1" t="s">
        <v>5849</v>
      </c>
      <c r="I927" s="1" t="b">
        <v>0</v>
      </c>
      <c r="J927" s="1">
        <v>0</v>
      </c>
      <c r="K927" s="1">
        <v>6</v>
      </c>
      <c r="L927" s="1">
        <v>7</v>
      </c>
      <c r="M927" s="1">
        <v>1</v>
      </c>
      <c r="N927" s="1">
        <v>2.5641025641025599</v>
      </c>
      <c r="O927" s="1" t="s">
        <v>6181</v>
      </c>
      <c r="P927" s="1"/>
      <c r="Q927" s="1"/>
    </row>
    <row r="928" spans="1:17" x14ac:dyDescent="0.3">
      <c r="A928" s="1" t="s">
        <v>5700</v>
      </c>
      <c r="B928" s="1" t="s">
        <v>5768</v>
      </c>
      <c r="C928" s="1">
        <v>4</v>
      </c>
      <c r="D928" s="1" t="s">
        <v>6101</v>
      </c>
      <c r="E928" s="1">
        <v>21</v>
      </c>
      <c r="F928" s="1" t="s">
        <v>6182</v>
      </c>
      <c r="G928" s="1" t="s">
        <v>5806</v>
      </c>
      <c r="H928" s="1" t="s">
        <v>5807</v>
      </c>
      <c r="I928" s="1" t="b">
        <v>0</v>
      </c>
      <c r="J928" s="1">
        <v>0</v>
      </c>
      <c r="K928" s="1">
        <v>5</v>
      </c>
      <c r="L928" s="1">
        <v>5</v>
      </c>
      <c r="M928" s="1">
        <v>75</v>
      </c>
      <c r="N928" s="1">
        <v>31.512605042016801</v>
      </c>
      <c r="O928" s="1" t="s">
        <v>5808</v>
      </c>
      <c r="P928" s="1"/>
      <c r="Q928" s="1"/>
    </row>
    <row r="929" spans="1:17" x14ac:dyDescent="0.3">
      <c r="A929" s="1" t="s">
        <v>5700</v>
      </c>
      <c r="B929" s="1" t="s">
        <v>5768</v>
      </c>
      <c r="C929" s="1">
        <v>4</v>
      </c>
      <c r="D929" s="1" t="s">
        <v>6101</v>
      </c>
      <c r="E929" s="1">
        <v>21</v>
      </c>
      <c r="F929" s="1" t="s">
        <v>6182</v>
      </c>
      <c r="G929" s="1" t="s">
        <v>5819</v>
      </c>
      <c r="H929" s="1" t="s">
        <v>5820</v>
      </c>
      <c r="I929" s="1" t="b">
        <v>0</v>
      </c>
      <c r="J929" s="1">
        <v>0</v>
      </c>
      <c r="K929" s="1">
        <v>3</v>
      </c>
      <c r="L929" s="1">
        <v>8</v>
      </c>
      <c r="M929" s="1">
        <v>34</v>
      </c>
      <c r="N929" s="1">
        <v>14.285714285714199</v>
      </c>
      <c r="O929" s="1" t="s">
        <v>5833</v>
      </c>
      <c r="P929" s="1"/>
      <c r="Q929" s="1"/>
    </row>
    <row r="930" spans="1:17" x14ac:dyDescent="0.3">
      <c r="A930" s="1" t="s">
        <v>5700</v>
      </c>
      <c r="B930" s="1" t="s">
        <v>5768</v>
      </c>
      <c r="C930" s="1">
        <v>4</v>
      </c>
      <c r="D930" s="1" t="s">
        <v>6101</v>
      </c>
      <c r="E930" s="1">
        <v>21</v>
      </c>
      <c r="F930" s="1" t="s">
        <v>6182</v>
      </c>
      <c r="G930" s="1" t="s">
        <v>5798</v>
      </c>
      <c r="H930" s="1" t="s">
        <v>5799</v>
      </c>
      <c r="I930" s="1" t="b">
        <v>0</v>
      </c>
      <c r="J930" s="1">
        <v>0</v>
      </c>
      <c r="K930" s="1">
        <v>0</v>
      </c>
      <c r="L930" s="1">
        <v>9</v>
      </c>
      <c r="M930" s="1">
        <v>25</v>
      </c>
      <c r="N930" s="1">
        <v>10.5042016806722</v>
      </c>
      <c r="O930" s="1" t="s">
        <v>5813</v>
      </c>
      <c r="P930" s="1"/>
      <c r="Q930" s="1"/>
    </row>
    <row r="931" spans="1:17" x14ac:dyDescent="0.3">
      <c r="A931" s="1" t="s">
        <v>5700</v>
      </c>
      <c r="B931" s="1" t="s">
        <v>5768</v>
      </c>
      <c r="C931" s="1">
        <v>4</v>
      </c>
      <c r="D931" s="1" t="s">
        <v>6101</v>
      </c>
      <c r="E931" s="1">
        <v>21</v>
      </c>
      <c r="F931" s="1" t="s">
        <v>6182</v>
      </c>
      <c r="G931" s="1" t="s">
        <v>5798</v>
      </c>
      <c r="H931" s="1" t="s">
        <v>5799</v>
      </c>
      <c r="I931" s="1" t="b">
        <v>0</v>
      </c>
      <c r="J931" s="1">
        <v>0</v>
      </c>
      <c r="K931" s="1">
        <v>0</v>
      </c>
      <c r="L931" s="1">
        <v>8</v>
      </c>
      <c r="M931" s="1">
        <v>21</v>
      </c>
      <c r="N931" s="1">
        <v>8.8235294117646994</v>
      </c>
      <c r="O931" s="1" t="s">
        <v>5818</v>
      </c>
      <c r="P931" s="1"/>
      <c r="Q931" s="1"/>
    </row>
    <row r="932" spans="1:17" x14ac:dyDescent="0.3">
      <c r="A932" s="1" t="s">
        <v>5700</v>
      </c>
      <c r="B932" s="1" t="s">
        <v>5768</v>
      </c>
      <c r="C932" s="1">
        <v>4</v>
      </c>
      <c r="D932" s="1" t="s">
        <v>6101</v>
      </c>
      <c r="E932" s="1">
        <v>21</v>
      </c>
      <c r="F932" s="1" t="s">
        <v>6182</v>
      </c>
      <c r="G932" s="1" t="s">
        <v>5803</v>
      </c>
      <c r="H932" s="1" t="s">
        <v>5804</v>
      </c>
      <c r="I932" s="1" t="b">
        <v>0</v>
      </c>
      <c r="J932" s="1">
        <v>0</v>
      </c>
      <c r="K932" s="1">
        <v>1</v>
      </c>
      <c r="L932" s="1">
        <v>0</v>
      </c>
      <c r="M932" s="1">
        <v>15</v>
      </c>
      <c r="N932" s="1">
        <v>6.3025210084033603</v>
      </c>
      <c r="O932" s="1" t="s">
        <v>5805</v>
      </c>
      <c r="P932" s="1"/>
      <c r="Q932" s="1"/>
    </row>
    <row r="933" spans="1:17" x14ac:dyDescent="0.3">
      <c r="A933" s="1" t="s">
        <v>5700</v>
      </c>
      <c r="B933" s="1" t="s">
        <v>5768</v>
      </c>
      <c r="C933" s="1">
        <v>4</v>
      </c>
      <c r="D933" s="1" t="s">
        <v>6101</v>
      </c>
      <c r="E933" s="1">
        <v>21</v>
      </c>
      <c r="F933" s="1" t="s">
        <v>6182</v>
      </c>
      <c r="G933" s="1" t="s">
        <v>5851</v>
      </c>
      <c r="H933" s="1" t="s">
        <v>5807</v>
      </c>
      <c r="I933" s="1" t="b">
        <v>0</v>
      </c>
      <c r="J933" s="1">
        <v>1</v>
      </c>
      <c r="K933" s="1">
        <v>5</v>
      </c>
      <c r="L933" s="1">
        <v>5</v>
      </c>
      <c r="M933" s="1">
        <v>10</v>
      </c>
      <c r="N933" s="1">
        <v>4.2016806722688997</v>
      </c>
      <c r="O933" s="1" t="s">
        <v>5852</v>
      </c>
      <c r="P933" s="1"/>
      <c r="Q933" s="1"/>
    </row>
    <row r="934" spans="1:17" x14ac:dyDescent="0.3">
      <c r="A934" s="1" t="s">
        <v>5700</v>
      </c>
      <c r="B934" s="1" t="s">
        <v>5768</v>
      </c>
      <c r="C934" s="1">
        <v>4</v>
      </c>
      <c r="D934" s="1" t="s">
        <v>6101</v>
      </c>
      <c r="E934" s="1">
        <v>21</v>
      </c>
      <c r="F934" s="1" t="s">
        <v>6182</v>
      </c>
      <c r="G934" s="1" t="s">
        <v>5834</v>
      </c>
      <c r="H934" s="1" t="s">
        <v>6183</v>
      </c>
      <c r="I934" s="1" t="b">
        <v>0</v>
      </c>
      <c r="J934" s="1">
        <v>0</v>
      </c>
      <c r="K934" s="1">
        <v>23</v>
      </c>
      <c r="L934" s="1">
        <v>6</v>
      </c>
      <c r="M934" s="1">
        <v>7</v>
      </c>
      <c r="N934" s="1">
        <v>2.9411764705882302</v>
      </c>
      <c r="O934" s="1" t="s">
        <v>6184</v>
      </c>
      <c r="P934" s="1"/>
      <c r="Q934" s="1"/>
    </row>
    <row r="935" spans="1:17" x14ac:dyDescent="0.3">
      <c r="A935" s="1" t="s">
        <v>5700</v>
      </c>
      <c r="B935" s="1" t="s">
        <v>5768</v>
      </c>
      <c r="C935" s="1">
        <v>4</v>
      </c>
      <c r="D935" s="1" t="s">
        <v>6101</v>
      </c>
      <c r="E935" s="1">
        <v>21</v>
      </c>
      <c r="F935" s="1" t="s">
        <v>6182</v>
      </c>
      <c r="G935" s="1" t="s">
        <v>5834</v>
      </c>
      <c r="H935" s="1" t="s">
        <v>6185</v>
      </c>
      <c r="I935" s="1" t="b">
        <v>0</v>
      </c>
      <c r="J935" s="1">
        <v>0</v>
      </c>
      <c r="K935" s="1">
        <v>6</v>
      </c>
      <c r="L935" s="1">
        <v>5</v>
      </c>
      <c r="M935" s="1">
        <v>6</v>
      </c>
      <c r="N935" s="1">
        <v>2.52100840336134</v>
      </c>
      <c r="O935" s="1" t="s">
        <v>6186</v>
      </c>
      <c r="P935" s="1"/>
      <c r="Q935" s="1"/>
    </row>
    <row r="936" spans="1:17" x14ac:dyDescent="0.3">
      <c r="A936" s="1" t="s">
        <v>5700</v>
      </c>
      <c r="B936" s="1" t="s">
        <v>5768</v>
      </c>
      <c r="C936" s="1">
        <v>4</v>
      </c>
      <c r="D936" s="1" t="s">
        <v>6101</v>
      </c>
      <c r="E936" s="1">
        <v>21</v>
      </c>
      <c r="F936" s="1" t="s">
        <v>6182</v>
      </c>
      <c r="G936" s="1" t="s">
        <v>5834</v>
      </c>
      <c r="H936" s="1" t="s">
        <v>6187</v>
      </c>
      <c r="I936" s="1" t="b">
        <v>0</v>
      </c>
      <c r="J936" s="1">
        <v>0</v>
      </c>
      <c r="K936" s="1">
        <v>9</v>
      </c>
      <c r="L936" s="1">
        <v>12</v>
      </c>
      <c r="M936" s="1">
        <v>4</v>
      </c>
      <c r="N936" s="1">
        <v>1.6806722689075599</v>
      </c>
      <c r="O936" s="1" t="s">
        <v>6188</v>
      </c>
      <c r="P936" s="1"/>
      <c r="Q936" s="1"/>
    </row>
    <row r="937" spans="1:17" x14ac:dyDescent="0.3">
      <c r="A937" s="1" t="s">
        <v>5700</v>
      </c>
      <c r="B937" s="1" t="s">
        <v>5768</v>
      </c>
      <c r="C937" s="1">
        <v>4</v>
      </c>
      <c r="D937" s="1" t="s">
        <v>6101</v>
      </c>
      <c r="E937" s="1">
        <v>21</v>
      </c>
      <c r="F937" s="1" t="s">
        <v>6182</v>
      </c>
      <c r="G937" s="1" t="s">
        <v>5801</v>
      </c>
      <c r="H937" s="1" t="s">
        <v>5799</v>
      </c>
      <c r="I937" s="1" t="b">
        <v>0</v>
      </c>
      <c r="J937" s="1">
        <v>1</v>
      </c>
      <c r="K937" s="1">
        <v>0</v>
      </c>
      <c r="L937" s="1">
        <v>5</v>
      </c>
      <c r="M937" s="1">
        <v>3</v>
      </c>
      <c r="N937" s="1">
        <v>1.26050420168067</v>
      </c>
      <c r="O937" s="1" t="s">
        <v>5822</v>
      </c>
      <c r="P937" s="1"/>
      <c r="Q937" s="1"/>
    </row>
    <row r="938" spans="1:17" x14ac:dyDescent="0.3">
      <c r="A938" s="1" t="s">
        <v>5700</v>
      </c>
      <c r="B938" s="1" t="s">
        <v>5768</v>
      </c>
      <c r="C938" s="1">
        <v>4</v>
      </c>
      <c r="D938" s="1" t="s">
        <v>6101</v>
      </c>
      <c r="E938" s="1">
        <v>22</v>
      </c>
      <c r="F938" s="1" t="s">
        <v>6189</v>
      </c>
      <c r="G938" s="1" t="s">
        <v>5803</v>
      </c>
      <c r="H938" s="1" t="s">
        <v>5828</v>
      </c>
      <c r="I938" s="1" t="b">
        <v>0</v>
      </c>
      <c r="J938" s="1">
        <v>0</v>
      </c>
      <c r="K938" s="1">
        <v>1</v>
      </c>
      <c r="L938" s="1">
        <v>0</v>
      </c>
      <c r="M938" s="1">
        <v>12</v>
      </c>
      <c r="N938" s="1">
        <v>24</v>
      </c>
      <c r="O938" s="1" t="s">
        <v>5842</v>
      </c>
      <c r="P938" s="1"/>
      <c r="Q938" s="1"/>
    </row>
    <row r="939" spans="1:17" x14ac:dyDescent="0.3">
      <c r="A939" s="1" t="s">
        <v>5700</v>
      </c>
      <c r="B939" s="1" t="s">
        <v>5768</v>
      </c>
      <c r="C939" s="1">
        <v>4</v>
      </c>
      <c r="D939" s="1" t="s">
        <v>6101</v>
      </c>
      <c r="E939" s="1">
        <v>22</v>
      </c>
      <c r="F939" s="1" t="s">
        <v>6189</v>
      </c>
      <c r="G939" s="1" t="s">
        <v>5806</v>
      </c>
      <c r="H939" s="1" t="s">
        <v>5807</v>
      </c>
      <c r="I939" s="1" t="b">
        <v>0</v>
      </c>
      <c r="J939" s="1">
        <v>0</v>
      </c>
      <c r="K939" s="1">
        <v>5</v>
      </c>
      <c r="L939" s="1">
        <v>5</v>
      </c>
      <c r="M939" s="1">
        <v>11</v>
      </c>
      <c r="N939" s="1">
        <v>22</v>
      </c>
      <c r="O939" s="1" t="s">
        <v>5808</v>
      </c>
      <c r="P939" s="1"/>
      <c r="Q939" s="1"/>
    </row>
    <row r="940" spans="1:17" x14ac:dyDescent="0.3">
      <c r="A940" s="1" t="s">
        <v>5700</v>
      </c>
      <c r="B940" s="1" t="s">
        <v>5768</v>
      </c>
      <c r="C940" s="1">
        <v>4</v>
      </c>
      <c r="D940" s="1" t="s">
        <v>6101</v>
      </c>
      <c r="E940" s="1">
        <v>22</v>
      </c>
      <c r="F940" s="1" t="s">
        <v>6189</v>
      </c>
      <c r="G940" s="1" t="s">
        <v>5801</v>
      </c>
      <c r="H940" s="1" t="s">
        <v>5799</v>
      </c>
      <c r="I940" s="1" t="b">
        <v>0</v>
      </c>
      <c r="J940" s="1">
        <v>1</v>
      </c>
      <c r="K940" s="1">
        <v>0</v>
      </c>
      <c r="L940" s="1">
        <v>0</v>
      </c>
      <c r="M940" s="1">
        <v>8</v>
      </c>
      <c r="N940" s="1">
        <v>16</v>
      </c>
      <c r="O940" s="1" t="s">
        <v>5802</v>
      </c>
      <c r="P940" s="1"/>
      <c r="Q940" s="1"/>
    </row>
    <row r="941" spans="1:17" x14ac:dyDescent="0.3">
      <c r="A941" s="1" t="s">
        <v>5700</v>
      </c>
      <c r="B941" s="1" t="s">
        <v>5768</v>
      </c>
      <c r="C941" s="1">
        <v>4</v>
      </c>
      <c r="D941" s="1" t="s">
        <v>6101</v>
      </c>
      <c r="E941" s="1">
        <v>22</v>
      </c>
      <c r="F941" s="1" t="s">
        <v>6189</v>
      </c>
      <c r="G941" s="1" t="s">
        <v>5803</v>
      </c>
      <c r="H941" s="1" t="s">
        <v>5804</v>
      </c>
      <c r="I941" s="1" t="b">
        <v>0</v>
      </c>
      <c r="J941" s="1">
        <v>0</v>
      </c>
      <c r="K941" s="1">
        <v>1</v>
      </c>
      <c r="L941" s="1">
        <v>0</v>
      </c>
      <c r="M941" s="1">
        <v>8</v>
      </c>
      <c r="N941" s="1">
        <v>16</v>
      </c>
      <c r="O941" s="1" t="s">
        <v>5805</v>
      </c>
      <c r="P941" s="1"/>
      <c r="Q941" s="1"/>
    </row>
    <row r="942" spans="1:17" x14ac:dyDescent="0.3">
      <c r="A942" s="1" t="s">
        <v>5700</v>
      </c>
      <c r="B942" s="1" t="s">
        <v>5768</v>
      </c>
      <c r="C942" s="1">
        <v>4</v>
      </c>
      <c r="D942" s="1" t="s">
        <v>6101</v>
      </c>
      <c r="E942" s="1">
        <v>22</v>
      </c>
      <c r="F942" s="1" t="s">
        <v>6189</v>
      </c>
      <c r="G942" s="1" t="s">
        <v>5876</v>
      </c>
      <c r="H942" s="1" t="s">
        <v>5799</v>
      </c>
      <c r="I942" s="1" t="b">
        <v>0</v>
      </c>
      <c r="J942" s="1">
        <v>4</v>
      </c>
      <c r="K942" s="1">
        <v>0</v>
      </c>
      <c r="L942" s="1">
        <v>0</v>
      </c>
      <c r="M942" s="1">
        <v>2</v>
      </c>
      <c r="N942" s="1">
        <v>4</v>
      </c>
      <c r="O942" s="1" t="s">
        <v>6190</v>
      </c>
      <c r="P942" s="1"/>
      <c r="Q942" s="1"/>
    </row>
    <row r="943" spans="1:17" x14ac:dyDescent="0.3">
      <c r="A943" s="1" t="s">
        <v>5700</v>
      </c>
      <c r="B943" s="1" t="s">
        <v>5768</v>
      </c>
      <c r="C943" s="1">
        <v>4</v>
      </c>
      <c r="D943" s="1" t="s">
        <v>6101</v>
      </c>
      <c r="E943" s="1">
        <v>22</v>
      </c>
      <c r="F943" s="1" t="s">
        <v>6189</v>
      </c>
      <c r="G943" s="1" t="s">
        <v>5803</v>
      </c>
      <c r="H943" s="1" t="s">
        <v>5828</v>
      </c>
      <c r="I943" s="1" t="b">
        <v>0</v>
      </c>
      <c r="J943" s="1">
        <v>0</v>
      </c>
      <c r="K943" s="1">
        <v>1</v>
      </c>
      <c r="L943" s="1">
        <v>0</v>
      </c>
      <c r="M943" s="1">
        <v>2</v>
      </c>
      <c r="N943" s="1">
        <v>4</v>
      </c>
      <c r="O943" s="1" t="s">
        <v>5829</v>
      </c>
      <c r="P943" s="1"/>
      <c r="Q943" s="1"/>
    </row>
    <row r="944" spans="1:17" x14ac:dyDescent="0.3">
      <c r="A944" s="1" t="s">
        <v>5700</v>
      </c>
      <c r="B944" s="1" t="s">
        <v>5768</v>
      </c>
      <c r="C944" s="1">
        <v>4</v>
      </c>
      <c r="D944" s="1" t="s">
        <v>6101</v>
      </c>
      <c r="E944" s="1">
        <v>22</v>
      </c>
      <c r="F944" s="1" t="s">
        <v>6189</v>
      </c>
      <c r="G944" s="1" t="s">
        <v>5819</v>
      </c>
      <c r="H944" s="1" t="s">
        <v>5820</v>
      </c>
      <c r="I944" s="1" t="b">
        <v>0</v>
      </c>
      <c r="J944" s="1">
        <v>0</v>
      </c>
      <c r="K944" s="1">
        <v>3</v>
      </c>
      <c r="L944" s="1">
        <v>8</v>
      </c>
      <c r="M944" s="1">
        <v>2</v>
      </c>
      <c r="N944" s="1">
        <v>4</v>
      </c>
      <c r="O944" s="1" t="s">
        <v>5833</v>
      </c>
      <c r="P944" s="1"/>
      <c r="Q944" s="1"/>
    </row>
    <row r="945" spans="1:17" x14ac:dyDescent="0.3">
      <c r="A945" s="1" t="s">
        <v>5700</v>
      </c>
      <c r="B945" s="1" t="s">
        <v>5768</v>
      </c>
      <c r="C945" s="1">
        <v>4</v>
      </c>
      <c r="D945" s="1" t="s">
        <v>6101</v>
      </c>
      <c r="E945" s="1">
        <v>22</v>
      </c>
      <c r="F945" s="1" t="s">
        <v>6189</v>
      </c>
      <c r="G945" s="1" t="s">
        <v>5803</v>
      </c>
      <c r="H945" s="1" t="s">
        <v>5828</v>
      </c>
      <c r="I945" s="1" t="b">
        <v>0</v>
      </c>
      <c r="J945" s="1">
        <v>0</v>
      </c>
      <c r="K945" s="1">
        <v>1</v>
      </c>
      <c r="L945" s="1">
        <v>1</v>
      </c>
      <c r="M945" s="1">
        <v>1</v>
      </c>
      <c r="N945" s="1">
        <v>2</v>
      </c>
      <c r="O945" s="1" t="s">
        <v>6191</v>
      </c>
      <c r="P945" s="1"/>
      <c r="Q945" s="1"/>
    </row>
    <row r="946" spans="1:17" x14ac:dyDescent="0.3">
      <c r="A946" s="1" t="s">
        <v>5700</v>
      </c>
      <c r="B946" s="1" t="s">
        <v>5768</v>
      </c>
      <c r="C946" s="1">
        <v>4</v>
      </c>
      <c r="D946" s="1" t="s">
        <v>6101</v>
      </c>
      <c r="E946" s="1">
        <v>22</v>
      </c>
      <c r="F946" s="1" t="s">
        <v>6189</v>
      </c>
      <c r="G946" s="1" t="s">
        <v>5834</v>
      </c>
      <c r="H946" s="1" t="s">
        <v>5995</v>
      </c>
      <c r="I946" s="1" t="b">
        <v>0</v>
      </c>
      <c r="J946" s="1">
        <v>11</v>
      </c>
      <c r="K946" s="1">
        <v>1</v>
      </c>
      <c r="L946" s="1">
        <v>0</v>
      </c>
      <c r="M946" s="1">
        <v>1</v>
      </c>
      <c r="N946" s="1">
        <v>2</v>
      </c>
      <c r="O946" s="1" t="s">
        <v>6192</v>
      </c>
      <c r="P946" s="1"/>
      <c r="Q946" s="1"/>
    </row>
    <row r="947" spans="1:17" x14ac:dyDescent="0.3">
      <c r="A947" s="1" t="s">
        <v>5700</v>
      </c>
      <c r="B947" s="1" t="s">
        <v>5768</v>
      </c>
      <c r="C947" s="1">
        <v>4</v>
      </c>
      <c r="D947" s="1" t="s">
        <v>6101</v>
      </c>
      <c r="E947" s="1">
        <v>22</v>
      </c>
      <c r="F947" s="1" t="s">
        <v>6189</v>
      </c>
      <c r="G947" s="1" t="s">
        <v>5798</v>
      </c>
      <c r="H947" s="1" t="s">
        <v>5799</v>
      </c>
      <c r="I947" s="1" t="b">
        <v>0</v>
      </c>
      <c r="J947" s="1">
        <v>0</v>
      </c>
      <c r="K947" s="1">
        <v>0</v>
      </c>
      <c r="L947" s="1">
        <v>9</v>
      </c>
      <c r="M947" s="1">
        <v>1</v>
      </c>
      <c r="N947" s="1">
        <v>2</v>
      </c>
      <c r="O947" s="1" t="s">
        <v>5813</v>
      </c>
      <c r="P947" s="1"/>
      <c r="Q947" s="1"/>
    </row>
    <row r="948" spans="1:17" x14ac:dyDescent="0.3">
      <c r="A948" s="1" t="s">
        <v>5700</v>
      </c>
      <c r="B948" s="1" t="s">
        <v>5768</v>
      </c>
      <c r="C948" s="1">
        <v>4</v>
      </c>
      <c r="D948" s="1" t="s">
        <v>6101</v>
      </c>
      <c r="E948" s="1">
        <v>22</v>
      </c>
      <c r="F948" s="1" t="s">
        <v>6189</v>
      </c>
      <c r="G948" s="1" t="s">
        <v>5803</v>
      </c>
      <c r="H948" s="1" t="s">
        <v>5828</v>
      </c>
      <c r="I948" s="1" t="b">
        <v>0</v>
      </c>
      <c r="J948" s="1">
        <v>0</v>
      </c>
      <c r="K948" s="1">
        <v>1</v>
      </c>
      <c r="L948" s="1">
        <v>2</v>
      </c>
      <c r="M948" s="1">
        <v>1</v>
      </c>
      <c r="N948" s="1">
        <v>2</v>
      </c>
      <c r="O948" s="1" t="s">
        <v>6193</v>
      </c>
      <c r="P948" s="1"/>
      <c r="Q948" s="1"/>
    </row>
    <row r="949" spans="1:17" x14ac:dyDescent="0.3">
      <c r="A949" s="1" t="s">
        <v>5700</v>
      </c>
      <c r="B949" s="1" t="s">
        <v>5768</v>
      </c>
      <c r="C949" s="1">
        <v>4</v>
      </c>
      <c r="D949" s="1" t="s">
        <v>6101</v>
      </c>
      <c r="E949" s="1">
        <v>22</v>
      </c>
      <c r="F949" s="1" t="s">
        <v>6189</v>
      </c>
      <c r="G949" s="1" t="s">
        <v>5895</v>
      </c>
      <c r="H949" s="1" t="s">
        <v>5952</v>
      </c>
      <c r="I949" s="1" t="b">
        <v>0</v>
      </c>
      <c r="J949" s="1">
        <v>0</v>
      </c>
      <c r="K949" s="1">
        <v>2</v>
      </c>
      <c r="L949" s="1">
        <v>20</v>
      </c>
      <c r="M949" s="1">
        <v>1</v>
      </c>
      <c r="N949" s="1">
        <v>2</v>
      </c>
      <c r="O949" s="1" t="s">
        <v>6194</v>
      </c>
      <c r="P949" s="1"/>
      <c r="Q949" s="1"/>
    </row>
    <row r="950" spans="1:17" x14ac:dyDescent="0.3">
      <c r="A950" s="1" t="s">
        <v>5700</v>
      </c>
      <c r="B950" s="1" t="s">
        <v>5768</v>
      </c>
      <c r="C950" s="1">
        <v>4</v>
      </c>
      <c r="D950" s="1" t="s">
        <v>6101</v>
      </c>
      <c r="E950" s="1">
        <v>23</v>
      </c>
      <c r="F950" s="1" t="s">
        <v>6195</v>
      </c>
      <c r="G950" s="1" t="s">
        <v>5803</v>
      </c>
      <c r="H950" s="1" t="s">
        <v>5828</v>
      </c>
      <c r="I950" s="1" t="b">
        <v>0</v>
      </c>
      <c r="J950" s="1">
        <v>0</v>
      </c>
      <c r="K950" s="1">
        <v>1</v>
      </c>
      <c r="L950" s="1">
        <v>0</v>
      </c>
      <c r="M950" s="1">
        <v>260</v>
      </c>
      <c r="N950" s="1">
        <v>68.241469816272897</v>
      </c>
      <c r="O950" s="1" t="s">
        <v>5829</v>
      </c>
      <c r="P950" s="1"/>
      <c r="Q950" s="1"/>
    </row>
    <row r="951" spans="1:17" x14ac:dyDescent="0.3">
      <c r="A951" s="1" t="s">
        <v>5700</v>
      </c>
      <c r="B951" s="1" t="s">
        <v>5768</v>
      </c>
      <c r="C951" s="1">
        <v>4</v>
      </c>
      <c r="D951" s="1" t="s">
        <v>6101</v>
      </c>
      <c r="E951" s="1">
        <v>23</v>
      </c>
      <c r="F951" s="1" t="s">
        <v>6195</v>
      </c>
      <c r="G951" s="1" t="s">
        <v>5803</v>
      </c>
      <c r="H951" s="1" t="s">
        <v>5804</v>
      </c>
      <c r="I951" s="1" t="b">
        <v>0</v>
      </c>
      <c r="J951" s="1">
        <v>0</v>
      </c>
      <c r="K951" s="1">
        <v>1</v>
      </c>
      <c r="L951" s="1">
        <v>0</v>
      </c>
      <c r="M951" s="1">
        <v>74</v>
      </c>
      <c r="N951" s="1">
        <v>19.422572178477601</v>
      </c>
      <c r="O951" s="1" t="s">
        <v>5805</v>
      </c>
      <c r="P951" s="1"/>
      <c r="Q951" s="1"/>
    </row>
    <row r="952" spans="1:17" x14ac:dyDescent="0.3">
      <c r="A952" s="1" t="s">
        <v>5700</v>
      </c>
      <c r="B952" s="1" t="s">
        <v>5768</v>
      </c>
      <c r="C952" s="1">
        <v>4</v>
      </c>
      <c r="D952" s="1" t="s">
        <v>6101</v>
      </c>
      <c r="E952" s="1">
        <v>23</v>
      </c>
      <c r="F952" s="1" t="s">
        <v>6195</v>
      </c>
      <c r="G952" s="1" t="s">
        <v>5801</v>
      </c>
      <c r="H952" s="1" t="s">
        <v>5799</v>
      </c>
      <c r="I952" s="1" t="b">
        <v>0</v>
      </c>
      <c r="J952" s="1">
        <v>1</v>
      </c>
      <c r="K952" s="1">
        <v>0</v>
      </c>
      <c r="L952" s="1">
        <v>0</v>
      </c>
      <c r="M952" s="1">
        <v>14</v>
      </c>
      <c r="N952" s="1">
        <v>3.67454068241469</v>
      </c>
      <c r="O952" s="1" t="s">
        <v>5802</v>
      </c>
      <c r="P952" s="1"/>
      <c r="Q952" s="1"/>
    </row>
    <row r="953" spans="1:17" x14ac:dyDescent="0.3">
      <c r="A953" s="1" t="s">
        <v>5700</v>
      </c>
      <c r="B953" s="1" t="s">
        <v>5768</v>
      </c>
      <c r="C953" s="1">
        <v>4</v>
      </c>
      <c r="D953" s="1" t="s">
        <v>6101</v>
      </c>
      <c r="E953" s="1">
        <v>23</v>
      </c>
      <c r="F953" s="1" t="s">
        <v>6195</v>
      </c>
      <c r="G953" s="1" t="s">
        <v>5851</v>
      </c>
      <c r="H953" s="1" t="s">
        <v>5804</v>
      </c>
      <c r="I953" s="1" t="b">
        <v>0</v>
      </c>
      <c r="J953" s="1">
        <v>1</v>
      </c>
      <c r="K953" s="1">
        <v>1</v>
      </c>
      <c r="L953" s="1">
        <v>0</v>
      </c>
      <c r="M953" s="1">
        <v>4</v>
      </c>
      <c r="N953" s="1">
        <v>1.0498687664041999</v>
      </c>
      <c r="O953" s="1" t="s">
        <v>5805</v>
      </c>
      <c r="P953" s="1"/>
      <c r="Q953" s="1"/>
    </row>
    <row r="954" spans="1:17" x14ac:dyDescent="0.3">
      <c r="A954" s="1" t="s">
        <v>5700</v>
      </c>
      <c r="B954" s="1" t="s">
        <v>5768</v>
      </c>
      <c r="C954" s="1">
        <v>4</v>
      </c>
      <c r="D954" s="1" t="s">
        <v>6101</v>
      </c>
      <c r="E954" s="1">
        <v>24</v>
      </c>
      <c r="F954" s="1" t="s">
        <v>6196</v>
      </c>
      <c r="G954" s="1" t="s">
        <v>5834</v>
      </c>
      <c r="H954" s="1" t="s">
        <v>6067</v>
      </c>
      <c r="I954" s="1" t="b">
        <v>0</v>
      </c>
      <c r="J954" s="1">
        <v>0</v>
      </c>
      <c r="K954" s="1">
        <v>16</v>
      </c>
      <c r="L954" s="1">
        <v>6</v>
      </c>
      <c r="M954" s="1">
        <v>14</v>
      </c>
      <c r="N954" s="1">
        <v>45.161290322580598</v>
      </c>
      <c r="O954" s="1" t="s">
        <v>6197</v>
      </c>
      <c r="P954" s="1"/>
      <c r="Q954" s="1"/>
    </row>
    <row r="955" spans="1:17" x14ac:dyDescent="0.3">
      <c r="A955" s="1" t="s">
        <v>5700</v>
      </c>
      <c r="B955" s="1" t="s">
        <v>5768</v>
      </c>
      <c r="C955" s="1">
        <v>4</v>
      </c>
      <c r="D955" s="1" t="s">
        <v>6101</v>
      </c>
      <c r="E955" s="1">
        <v>24</v>
      </c>
      <c r="F955" s="1" t="s">
        <v>6196</v>
      </c>
      <c r="G955" s="1" t="s">
        <v>5806</v>
      </c>
      <c r="H955" s="1" t="s">
        <v>5807</v>
      </c>
      <c r="I955" s="1" t="b">
        <v>0</v>
      </c>
      <c r="J955" s="1">
        <v>0</v>
      </c>
      <c r="K955" s="1">
        <v>5</v>
      </c>
      <c r="L955" s="1">
        <v>5</v>
      </c>
      <c r="M955" s="1">
        <v>4</v>
      </c>
      <c r="N955" s="1">
        <v>12.9032258064516</v>
      </c>
      <c r="O955" s="1" t="s">
        <v>5808</v>
      </c>
      <c r="P955" s="1"/>
      <c r="Q955" s="1"/>
    </row>
    <row r="956" spans="1:17" x14ac:dyDescent="0.3">
      <c r="A956" s="1" t="s">
        <v>5700</v>
      </c>
      <c r="B956" s="1" t="s">
        <v>5768</v>
      </c>
      <c r="C956" s="1">
        <v>4</v>
      </c>
      <c r="D956" s="1" t="s">
        <v>6101</v>
      </c>
      <c r="E956" s="1">
        <v>24</v>
      </c>
      <c r="F956" s="1" t="s">
        <v>6196</v>
      </c>
      <c r="G956" s="1" t="s">
        <v>5801</v>
      </c>
      <c r="H956" s="1" t="s">
        <v>5799</v>
      </c>
      <c r="I956" s="1" t="b">
        <v>0</v>
      </c>
      <c r="J956" s="1">
        <v>1</v>
      </c>
      <c r="K956" s="1">
        <v>0</v>
      </c>
      <c r="L956" s="1">
        <v>0</v>
      </c>
      <c r="M956" s="1">
        <v>3</v>
      </c>
      <c r="N956" s="1">
        <v>9.6774193548386993</v>
      </c>
      <c r="O956" s="1" t="s">
        <v>5802</v>
      </c>
      <c r="P956" s="1"/>
      <c r="Q956" s="1"/>
    </row>
    <row r="957" spans="1:17" x14ac:dyDescent="0.3">
      <c r="A957" s="1" t="s">
        <v>5700</v>
      </c>
      <c r="B957" s="1" t="s">
        <v>5768</v>
      </c>
      <c r="C957" s="1">
        <v>4</v>
      </c>
      <c r="D957" s="1" t="s">
        <v>6101</v>
      </c>
      <c r="E957" s="1">
        <v>24</v>
      </c>
      <c r="F957" s="1" t="s">
        <v>6196</v>
      </c>
      <c r="G957" s="1" t="s">
        <v>5803</v>
      </c>
      <c r="H957" s="1" t="s">
        <v>5828</v>
      </c>
      <c r="I957" s="1" t="b">
        <v>0</v>
      </c>
      <c r="J957" s="1">
        <v>0</v>
      </c>
      <c r="K957" s="1">
        <v>1</v>
      </c>
      <c r="L957" s="1">
        <v>0</v>
      </c>
      <c r="M957" s="1">
        <v>3</v>
      </c>
      <c r="N957" s="1">
        <v>9.6774193548386993</v>
      </c>
      <c r="O957" s="1" t="s">
        <v>5842</v>
      </c>
      <c r="P957" s="1"/>
      <c r="Q957" s="1"/>
    </row>
    <row r="958" spans="1:17" x14ac:dyDescent="0.3">
      <c r="A958" s="1" t="s">
        <v>5700</v>
      </c>
      <c r="B958" s="1" t="s">
        <v>5768</v>
      </c>
      <c r="C958" s="1">
        <v>4</v>
      </c>
      <c r="D958" s="1" t="s">
        <v>6101</v>
      </c>
      <c r="E958" s="1">
        <v>24</v>
      </c>
      <c r="F958" s="1" t="s">
        <v>6196</v>
      </c>
      <c r="G958" s="1" t="s">
        <v>5834</v>
      </c>
      <c r="H958" s="1" t="s">
        <v>6034</v>
      </c>
      <c r="I958" s="1" t="b">
        <v>0</v>
      </c>
      <c r="J958" s="1">
        <v>0</v>
      </c>
      <c r="K958" s="1">
        <v>21</v>
      </c>
      <c r="L958" s="1">
        <v>6</v>
      </c>
      <c r="M958" s="1">
        <v>1</v>
      </c>
      <c r="N958" s="1">
        <v>3.2258064516128999</v>
      </c>
      <c r="O958" s="1" t="s">
        <v>6198</v>
      </c>
      <c r="P958" s="1"/>
      <c r="Q958" s="1"/>
    </row>
    <row r="959" spans="1:17" x14ac:dyDescent="0.3">
      <c r="A959" s="1" t="s">
        <v>5700</v>
      </c>
      <c r="B959" s="1" t="s">
        <v>5768</v>
      </c>
      <c r="C959" s="1">
        <v>4</v>
      </c>
      <c r="D959" s="1" t="s">
        <v>6101</v>
      </c>
      <c r="E959" s="1">
        <v>24</v>
      </c>
      <c r="F959" s="1" t="s">
        <v>6196</v>
      </c>
      <c r="G959" s="1" t="s">
        <v>5834</v>
      </c>
      <c r="H959" s="1" t="s">
        <v>6067</v>
      </c>
      <c r="I959" s="1" t="b">
        <v>0</v>
      </c>
      <c r="J959" s="1">
        <v>0</v>
      </c>
      <c r="K959" s="1">
        <v>11</v>
      </c>
      <c r="L959" s="1">
        <v>7</v>
      </c>
      <c r="M959" s="1">
        <v>1</v>
      </c>
      <c r="N959" s="1">
        <v>3.2258064516128999</v>
      </c>
      <c r="O959" s="1" t="s">
        <v>6197</v>
      </c>
      <c r="P959" s="1"/>
      <c r="Q959" s="1"/>
    </row>
    <row r="960" spans="1:17" x14ac:dyDescent="0.3">
      <c r="A960" s="1" t="s">
        <v>5700</v>
      </c>
      <c r="B960" s="1" t="s">
        <v>5768</v>
      </c>
      <c r="C960" s="1">
        <v>4</v>
      </c>
      <c r="D960" s="1" t="s">
        <v>6101</v>
      </c>
      <c r="E960" s="1">
        <v>24</v>
      </c>
      <c r="F960" s="1" t="s">
        <v>6196</v>
      </c>
      <c r="G960" s="1" t="s">
        <v>5834</v>
      </c>
      <c r="H960" s="1" t="s">
        <v>6067</v>
      </c>
      <c r="I960" s="1" t="b">
        <v>0</v>
      </c>
      <c r="J960" s="1">
        <v>4</v>
      </c>
      <c r="K960" s="1">
        <v>11</v>
      </c>
      <c r="L960" s="1">
        <v>6</v>
      </c>
      <c r="M960" s="1">
        <v>1</v>
      </c>
      <c r="N960" s="1">
        <v>3.2258064516128999</v>
      </c>
      <c r="O960" s="1" t="s">
        <v>6197</v>
      </c>
      <c r="P960" s="1"/>
      <c r="Q960" s="1"/>
    </row>
    <row r="961" spans="1:17" x14ac:dyDescent="0.3">
      <c r="A961" s="1" t="s">
        <v>5700</v>
      </c>
      <c r="B961" s="1" t="s">
        <v>5768</v>
      </c>
      <c r="C961" s="1">
        <v>4</v>
      </c>
      <c r="D961" s="1" t="s">
        <v>6101</v>
      </c>
      <c r="E961" s="1">
        <v>24</v>
      </c>
      <c r="F961" s="1" t="s">
        <v>6196</v>
      </c>
      <c r="G961" s="1" t="s">
        <v>5810</v>
      </c>
      <c r="H961" s="1" t="s">
        <v>5799</v>
      </c>
      <c r="I961" s="1" t="b">
        <v>0</v>
      </c>
      <c r="J961" s="1">
        <v>2</v>
      </c>
      <c r="K961" s="1">
        <v>0</v>
      </c>
      <c r="L961" s="1">
        <v>5</v>
      </c>
      <c r="M961" s="1">
        <v>1</v>
      </c>
      <c r="N961" s="1">
        <v>3.2258064516128999</v>
      </c>
      <c r="O961" s="1" t="s">
        <v>5848</v>
      </c>
      <c r="P961" s="1"/>
      <c r="Q961" s="1"/>
    </row>
    <row r="962" spans="1:17" x14ac:dyDescent="0.3">
      <c r="A962" s="1" t="s">
        <v>5700</v>
      </c>
      <c r="B962" s="1" t="s">
        <v>5768</v>
      </c>
      <c r="C962" s="1">
        <v>4</v>
      </c>
      <c r="D962" s="1" t="s">
        <v>6101</v>
      </c>
      <c r="E962" s="1">
        <v>24</v>
      </c>
      <c r="F962" s="1" t="s">
        <v>6196</v>
      </c>
      <c r="G962" s="1" t="s">
        <v>5851</v>
      </c>
      <c r="H962" s="1" t="s">
        <v>5807</v>
      </c>
      <c r="I962" s="1" t="b">
        <v>0</v>
      </c>
      <c r="J962" s="1">
        <v>1</v>
      </c>
      <c r="K962" s="1">
        <v>5</v>
      </c>
      <c r="L962" s="1">
        <v>5</v>
      </c>
      <c r="M962" s="1">
        <v>1</v>
      </c>
      <c r="N962" s="1">
        <v>3.2258064516128999</v>
      </c>
      <c r="O962" s="1" t="s">
        <v>5852</v>
      </c>
      <c r="P962" s="1"/>
      <c r="Q962" s="1"/>
    </row>
    <row r="963" spans="1:17" x14ac:dyDescent="0.3">
      <c r="A963" s="1" t="s">
        <v>5700</v>
      </c>
      <c r="B963" s="1" t="s">
        <v>5768</v>
      </c>
      <c r="C963" s="1">
        <v>4</v>
      </c>
      <c r="D963" s="1" t="s">
        <v>6101</v>
      </c>
      <c r="E963" s="1">
        <v>24</v>
      </c>
      <c r="F963" s="1" t="s">
        <v>6196</v>
      </c>
      <c r="G963" s="1" t="s">
        <v>5798</v>
      </c>
      <c r="H963" s="1" t="s">
        <v>5799</v>
      </c>
      <c r="I963" s="1" t="b">
        <v>0</v>
      </c>
      <c r="J963" s="1">
        <v>0</v>
      </c>
      <c r="K963" s="1">
        <v>0</v>
      </c>
      <c r="L963" s="1">
        <v>8</v>
      </c>
      <c r="M963" s="1">
        <v>1</v>
      </c>
      <c r="N963" s="1">
        <v>3.2258064516128999</v>
      </c>
      <c r="O963" s="1" t="s">
        <v>5818</v>
      </c>
      <c r="P963" s="1"/>
      <c r="Q963" s="1"/>
    </row>
    <row r="964" spans="1:17" x14ac:dyDescent="0.3">
      <c r="A964" s="1" t="s">
        <v>5700</v>
      </c>
      <c r="B964" s="1" t="s">
        <v>5768</v>
      </c>
      <c r="C964" s="1">
        <v>4</v>
      </c>
      <c r="D964" s="1" t="s">
        <v>6101</v>
      </c>
      <c r="E964" s="1">
        <v>24</v>
      </c>
      <c r="F964" s="1" t="s">
        <v>6196</v>
      </c>
      <c r="G964" s="1" t="s">
        <v>5801</v>
      </c>
      <c r="H964" s="1" t="s">
        <v>5799</v>
      </c>
      <c r="I964" s="1" t="b">
        <v>0</v>
      </c>
      <c r="J964" s="1">
        <v>1</v>
      </c>
      <c r="K964" s="1">
        <v>0</v>
      </c>
      <c r="L964" s="1">
        <v>1</v>
      </c>
      <c r="M964" s="1">
        <v>1</v>
      </c>
      <c r="N964" s="1">
        <v>3.2258064516128999</v>
      </c>
      <c r="O964" s="1" t="s">
        <v>6199</v>
      </c>
      <c r="P964" s="1"/>
      <c r="Q964" s="1"/>
    </row>
    <row r="965" spans="1:17" x14ac:dyDescent="0.3">
      <c r="A965" s="1" t="s">
        <v>5700</v>
      </c>
      <c r="B965" s="1" t="s">
        <v>5768</v>
      </c>
      <c r="C965" s="1">
        <v>4</v>
      </c>
      <c r="D965" s="1" t="s">
        <v>6101</v>
      </c>
      <c r="E965" s="1">
        <v>25</v>
      </c>
      <c r="F965" s="1" t="s">
        <v>6200</v>
      </c>
      <c r="G965" s="1" t="s">
        <v>5801</v>
      </c>
      <c r="H965" s="1" t="s">
        <v>5799</v>
      </c>
      <c r="I965" s="1" t="b">
        <v>0</v>
      </c>
      <c r="J965" s="1">
        <v>1</v>
      </c>
      <c r="K965" s="1">
        <v>0</v>
      </c>
      <c r="L965" s="1">
        <v>0</v>
      </c>
      <c r="M965" s="1">
        <v>80</v>
      </c>
      <c r="N965" s="1">
        <v>26.315789473684202</v>
      </c>
      <c r="O965" s="1" t="s">
        <v>5862</v>
      </c>
      <c r="P965" s="1"/>
      <c r="Q965" s="1"/>
    </row>
    <row r="966" spans="1:17" x14ac:dyDescent="0.3">
      <c r="A966" s="1" t="s">
        <v>5700</v>
      </c>
      <c r="B966" s="1" t="s">
        <v>5768</v>
      </c>
      <c r="C966" s="1">
        <v>4</v>
      </c>
      <c r="D966" s="1" t="s">
        <v>6101</v>
      </c>
      <c r="E966" s="1">
        <v>25</v>
      </c>
      <c r="F966" s="1" t="s">
        <v>6200</v>
      </c>
      <c r="G966" s="1" t="s">
        <v>5806</v>
      </c>
      <c r="H966" s="1" t="s">
        <v>5807</v>
      </c>
      <c r="I966" s="1" t="b">
        <v>0</v>
      </c>
      <c r="J966" s="1">
        <v>0</v>
      </c>
      <c r="K966" s="1">
        <v>5</v>
      </c>
      <c r="L966" s="1">
        <v>5</v>
      </c>
      <c r="M966" s="1">
        <v>31</v>
      </c>
      <c r="N966" s="1">
        <v>10.1973684210526</v>
      </c>
      <c r="O966" s="1" t="s">
        <v>5808</v>
      </c>
      <c r="P966" s="1"/>
      <c r="Q966" s="1"/>
    </row>
    <row r="967" spans="1:17" x14ac:dyDescent="0.3">
      <c r="A967" s="1" t="s">
        <v>5700</v>
      </c>
      <c r="B967" s="1" t="s">
        <v>5768</v>
      </c>
      <c r="C967" s="1">
        <v>4</v>
      </c>
      <c r="D967" s="1" t="s">
        <v>6101</v>
      </c>
      <c r="E967" s="1">
        <v>25</v>
      </c>
      <c r="F967" s="1" t="s">
        <v>6200</v>
      </c>
      <c r="G967" s="1" t="s">
        <v>5803</v>
      </c>
      <c r="H967" s="1" t="s">
        <v>5804</v>
      </c>
      <c r="I967" s="1" t="b">
        <v>0</v>
      </c>
      <c r="J967" s="1">
        <v>0</v>
      </c>
      <c r="K967" s="1">
        <v>1</v>
      </c>
      <c r="L967" s="1">
        <v>0</v>
      </c>
      <c r="M967" s="1">
        <v>25</v>
      </c>
      <c r="N967" s="1">
        <v>8.2236842105263097</v>
      </c>
      <c r="O967" s="1" t="s">
        <v>5805</v>
      </c>
      <c r="P967" s="1"/>
      <c r="Q967" s="1"/>
    </row>
    <row r="968" spans="1:17" x14ac:dyDescent="0.3">
      <c r="A968" s="1" t="s">
        <v>5700</v>
      </c>
      <c r="B968" s="1" t="s">
        <v>5768</v>
      </c>
      <c r="C968" s="1">
        <v>4</v>
      </c>
      <c r="D968" s="1" t="s">
        <v>6101</v>
      </c>
      <c r="E968" s="1">
        <v>25</v>
      </c>
      <c r="F968" s="1" t="s">
        <v>6200</v>
      </c>
      <c r="G968" s="1" t="s">
        <v>5798</v>
      </c>
      <c r="H968" s="1" t="s">
        <v>5799</v>
      </c>
      <c r="I968" s="1" t="b">
        <v>0</v>
      </c>
      <c r="J968" s="1">
        <v>0</v>
      </c>
      <c r="K968" s="1">
        <v>0</v>
      </c>
      <c r="L968" s="1">
        <v>8</v>
      </c>
      <c r="M968" s="1">
        <v>21</v>
      </c>
      <c r="N968" s="1">
        <v>6.9078947368421</v>
      </c>
      <c r="O968" s="1" t="s">
        <v>5818</v>
      </c>
      <c r="P968" s="1"/>
      <c r="Q968" s="1"/>
    </row>
    <row r="969" spans="1:17" x14ac:dyDescent="0.3">
      <c r="A969" s="1" t="s">
        <v>5700</v>
      </c>
      <c r="B969" s="1" t="s">
        <v>5768</v>
      </c>
      <c r="C969" s="1">
        <v>4</v>
      </c>
      <c r="D969" s="1" t="s">
        <v>6101</v>
      </c>
      <c r="E969" s="1">
        <v>25</v>
      </c>
      <c r="F969" s="1" t="s">
        <v>6200</v>
      </c>
      <c r="G969" s="1" t="s">
        <v>5834</v>
      </c>
      <c r="H969" s="1" t="s">
        <v>6201</v>
      </c>
      <c r="I969" s="1" t="b">
        <v>0</v>
      </c>
      <c r="J969" s="1">
        <v>0</v>
      </c>
      <c r="K969" s="1">
        <v>13</v>
      </c>
      <c r="L969" s="1">
        <v>7</v>
      </c>
      <c r="M969" s="1">
        <v>15</v>
      </c>
      <c r="N969" s="1">
        <v>4.9342105263157796</v>
      </c>
      <c r="O969" s="1" t="s">
        <v>6202</v>
      </c>
      <c r="P969" s="1"/>
      <c r="Q969" s="1"/>
    </row>
    <row r="970" spans="1:17" x14ac:dyDescent="0.3">
      <c r="A970" s="1" t="s">
        <v>5700</v>
      </c>
      <c r="B970" s="1" t="s">
        <v>5768</v>
      </c>
      <c r="C970" s="1">
        <v>4</v>
      </c>
      <c r="D970" s="1" t="s">
        <v>6101</v>
      </c>
      <c r="E970" s="1">
        <v>25</v>
      </c>
      <c r="F970" s="1" t="s">
        <v>6200</v>
      </c>
      <c r="G970" s="1" t="s">
        <v>5851</v>
      </c>
      <c r="H970" s="1" t="s">
        <v>5807</v>
      </c>
      <c r="I970" s="1" t="b">
        <v>0</v>
      </c>
      <c r="J970" s="1">
        <v>1</v>
      </c>
      <c r="K970" s="1">
        <v>5</v>
      </c>
      <c r="L970" s="1">
        <v>6</v>
      </c>
      <c r="M970" s="1">
        <v>14</v>
      </c>
      <c r="N970" s="1">
        <v>4.6052631578947301</v>
      </c>
      <c r="O970" s="1" t="s">
        <v>6203</v>
      </c>
      <c r="P970" s="1"/>
      <c r="Q970" s="1"/>
    </row>
    <row r="971" spans="1:17" x14ac:dyDescent="0.3">
      <c r="A971" s="1" t="s">
        <v>5700</v>
      </c>
      <c r="B971" s="1" t="s">
        <v>5768</v>
      </c>
      <c r="C971" s="1">
        <v>4</v>
      </c>
      <c r="D971" s="1" t="s">
        <v>6101</v>
      </c>
      <c r="E971" s="1">
        <v>25</v>
      </c>
      <c r="F971" s="1" t="s">
        <v>6200</v>
      </c>
      <c r="G971" s="1" t="s">
        <v>5876</v>
      </c>
      <c r="H971" s="1" t="s">
        <v>5799</v>
      </c>
      <c r="I971" s="1" t="b">
        <v>0</v>
      </c>
      <c r="J971" s="1">
        <v>4</v>
      </c>
      <c r="K971" s="1">
        <v>0</v>
      </c>
      <c r="L971" s="1">
        <v>0</v>
      </c>
      <c r="M971" s="1">
        <v>12</v>
      </c>
      <c r="N971" s="1">
        <v>3.9473684210526301</v>
      </c>
      <c r="O971" s="1" t="s">
        <v>5877</v>
      </c>
      <c r="P971" s="1"/>
      <c r="Q971" s="1"/>
    </row>
    <row r="972" spans="1:17" x14ac:dyDescent="0.3">
      <c r="A972" s="1" t="s">
        <v>5700</v>
      </c>
      <c r="B972" s="1" t="s">
        <v>5768</v>
      </c>
      <c r="C972" s="1">
        <v>4</v>
      </c>
      <c r="D972" s="1" t="s">
        <v>6101</v>
      </c>
      <c r="E972" s="1">
        <v>25</v>
      </c>
      <c r="F972" s="1" t="s">
        <v>6200</v>
      </c>
      <c r="G972" s="1" t="s">
        <v>5798</v>
      </c>
      <c r="H972" s="1" t="s">
        <v>5799</v>
      </c>
      <c r="I972" s="1" t="b">
        <v>0</v>
      </c>
      <c r="J972" s="1">
        <v>0</v>
      </c>
      <c r="K972" s="1">
        <v>0</v>
      </c>
      <c r="L972" s="1">
        <v>9</v>
      </c>
      <c r="M972" s="1">
        <v>12</v>
      </c>
      <c r="N972" s="1">
        <v>3.9473684210526301</v>
      </c>
      <c r="O972" s="1" t="s">
        <v>5813</v>
      </c>
      <c r="P972" s="1"/>
      <c r="Q972" s="1"/>
    </row>
    <row r="973" spans="1:17" x14ac:dyDescent="0.3">
      <c r="A973" s="1" t="s">
        <v>5700</v>
      </c>
      <c r="B973" s="1" t="s">
        <v>5768</v>
      </c>
      <c r="C973" s="1">
        <v>4</v>
      </c>
      <c r="D973" s="1" t="s">
        <v>6101</v>
      </c>
      <c r="E973" s="1">
        <v>25</v>
      </c>
      <c r="F973" s="1" t="s">
        <v>6200</v>
      </c>
      <c r="G973" s="1" t="s">
        <v>5801</v>
      </c>
      <c r="H973" s="1" t="s">
        <v>5799</v>
      </c>
      <c r="I973" s="1" t="b">
        <v>0</v>
      </c>
      <c r="J973" s="1">
        <v>1</v>
      </c>
      <c r="K973" s="1">
        <v>0</v>
      </c>
      <c r="L973" s="1">
        <v>0</v>
      </c>
      <c r="M973" s="1">
        <v>12</v>
      </c>
      <c r="N973" s="1">
        <v>3.9473684210526301</v>
      </c>
      <c r="O973" s="1" t="s">
        <v>5802</v>
      </c>
      <c r="P973" s="1"/>
      <c r="Q973" s="1"/>
    </row>
    <row r="974" spans="1:17" x14ac:dyDescent="0.3">
      <c r="A974" s="1" t="s">
        <v>5700</v>
      </c>
      <c r="B974" s="1" t="s">
        <v>5768</v>
      </c>
      <c r="C974" s="1">
        <v>4</v>
      </c>
      <c r="D974" s="1" t="s">
        <v>6101</v>
      </c>
      <c r="E974" s="1">
        <v>25</v>
      </c>
      <c r="F974" s="1" t="s">
        <v>6200</v>
      </c>
      <c r="G974" s="1" t="s">
        <v>5834</v>
      </c>
      <c r="H974" s="1" t="s">
        <v>6204</v>
      </c>
      <c r="I974" s="1" t="b">
        <v>0</v>
      </c>
      <c r="J974" s="1">
        <v>0</v>
      </c>
      <c r="K974" s="1">
        <v>11</v>
      </c>
      <c r="L974" s="1">
        <v>5</v>
      </c>
      <c r="M974" s="1">
        <v>10</v>
      </c>
      <c r="N974" s="1">
        <v>3.2894736842105199</v>
      </c>
      <c r="O974" s="1" t="s">
        <v>6205</v>
      </c>
      <c r="P974" s="1"/>
      <c r="Q974" s="1"/>
    </row>
    <row r="975" spans="1:17" x14ac:dyDescent="0.3">
      <c r="A975" s="1" t="s">
        <v>5700</v>
      </c>
      <c r="B975" s="1" t="s">
        <v>5768</v>
      </c>
      <c r="C975" s="1">
        <v>4</v>
      </c>
      <c r="D975" s="1" t="s">
        <v>6101</v>
      </c>
      <c r="E975" s="1">
        <v>25</v>
      </c>
      <c r="F975" s="1" t="s">
        <v>6200</v>
      </c>
      <c r="G975" s="1" t="s">
        <v>5834</v>
      </c>
      <c r="H975" s="1" t="s">
        <v>6116</v>
      </c>
      <c r="I975" s="1" t="b">
        <v>0</v>
      </c>
      <c r="J975" s="1">
        <v>1</v>
      </c>
      <c r="K975" s="1">
        <v>8</v>
      </c>
      <c r="L975" s="1">
        <v>4</v>
      </c>
      <c r="M975" s="1">
        <v>8</v>
      </c>
      <c r="N975" s="1">
        <v>2.6315789473684199</v>
      </c>
      <c r="O975" s="1" t="s">
        <v>6117</v>
      </c>
      <c r="P975" s="1"/>
      <c r="Q975" s="1"/>
    </row>
    <row r="976" spans="1:17" x14ac:dyDescent="0.3">
      <c r="A976" s="1" t="s">
        <v>5700</v>
      </c>
      <c r="B976" s="1" t="s">
        <v>5768</v>
      </c>
      <c r="C976" s="1">
        <v>4</v>
      </c>
      <c r="D976" s="1" t="s">
        <v>6101</v>
      </c>
      <c r="E976" s="1">
        <v>25</v>
      </c>
      <c r="F976" s="1" t="s">
        <v>6200</v>
      </c>
      <c r="G976" s="1" t="s">
        <v>5834</v>
      </c>
      <c r="H976" s="1" t="e">
        <f>------------GGCCATGGAGCTACGT-GGAGGGCGCGG</f>
        <v>#NAME?</v>
      </c>
      <c r="I976" s="1" t="b">
        <v>0</v>
      </c>
      <c r="J976" s="1">
        <v>0</v>
      </c>
      <c r="K976" s="1">
        <v>23</v>
      </c>
      <c r="L976" s="1">
        <v>4</v>
      </c>
      <c r="M976" s="1">
        <v>6</v>
      </c>
      <c r="N976" s="1">
        <v>1.9736842105263099</v>
      </c>
      <c r="O976" s="1" t="s">
        <v>6206</v>
      </c>
      <c r="P976" s="1"/>
      <c r="Q976" s="1"/>
    </row>
    <row r="977" spans="1:17" x14ac:dyDescent="0.3">
      <c r="A977" s="1" t="s">
        <v>5700</v>
      </c>
      <c r="B977" s="1" t="s">
        <v>5768</v>
      </c>
      <c r="C977" s="1">
        <v>4</v>
      </c>
      <c r="D977" s="1" t="s">
        <v>6101</v>
      </c>
      <c r="E977" s="1">
        <v>25</v>
      </c>
      <c r="F977" s="1" t="s">
        <v>6200</v>
      </c>
      <c r="G977" s="1" t="s">
        <v>5806</v>
      </c>
      <c r="H977" s="1" t="s">
        <v>6207</v>
      </c>
      <c r="I977" s="1" t="b">
        <v>0</v>
      </c>
      <c r="J977" s="1">
        <v>0</v>
      </c>
      <c r="K977" s="1">
        <v>5</v>
      </c>
      <c r="L977" s="1">
        <v>5</v>
      </c>
      <c r="M977" s="1">
        <v>5</v>
      </c>
      <c r="N977" s="1">
        <v>1.6447368421052599</v>
      </c>
      <c r="O977" s="1" t="s">
        <v>6208</v>
      </c>
      <c r="P977" s="1"/>
      <c r="Q977" s="1"/>
    </row>
    <row r="978" spans="1:17" x14ac:dyDescent="0.3">
      <c r="A978" s="1" t="s">
        <v>5700</v>
      </c>
      <c r="B978" s="1" t="s">
        <v>5768</v>
      </c>
      <c r="C978" s="1">
        <v>4</v>
      </c>
      <c r="D978" s="1" t="s">
        <v>6101</v>
      </c>
      <c r="E978" s="1">
        <v>25</v>
      </c>
      <c r="F978" s="1" t="s">
        <v>6200</v>
      </c>
      <c r="G978" s="1" t="s">
        <v>5803</v>
      </c>
      <c r="H978" s="1" t="s">
        <v>5828</v>
      </c>
      <c r="I978" s="1" t="b">
        <v>0</v>
      </c>
      <c r="J978" s="1">
        <v>0</v>
      </c>
      <c r="K978" s="1">
        <v>1</v>
      </c>
      <c r="L978" s="1">
        <v>0</v>
      </c>
      <c r="M978" s="1">
        <v>4</v>
      </c>
      <c r="N978" s="1">
        <v>1.31578947368421</v>
      </c>
      <c r="O978" s="1" t="s">
        <v>5842</v>
      </c>
      <c r="P978" s="1"/>
      <c r="Q978" s="1"/>
    </row>
    <row r="979" spans="1:17" x14ac:dyDescent="0.3">
      <c r="A979" s="1" t="s">
        <v>5700</v>
      </c>
      <c r="B979" s="1" t="s">
        <v>5768</v>
      </c>
      <c r="C979" s="1">
        <v>4</v>
      </c>
      <c r="D979" s="1" t="s">
        <v>6101</v>
      </c>
      <c r="E979" s="1">
        <v>25</v>
      </c>
      <c r="F979" s="1" t="s">
        <v>6200</v>
      </c>
      <c r="G979" s="1" t="s">
        <v>5834</v>
      </c>
      <c r="H979" s="1" t="s">
        <v>6034</v>
      </c>
      <c r="I979" s="1" t="b">
        <v>0</v>
      </c>
      <c r="J979" s="1">
        <v>0</v>
      </c>
      <c r="K979" s="1">
        <v>22</v>
      </c>
      <c r="L979" s="1">
        <v>9</v>
      </c>
      <c r="M979" s="1">
        <v>4</v>
      </c>
      <c r="N979" s="1">
        <v>1.31578947368421</v>
      </c>
      <c r="O979" s="1" t="s">
        <v>6209</v>
      </c>
      <c r="P979" s="1"/>
      <c r="Q979" s="1"/>
    </row>
    <row r="980" spans="1:17" x14ac:dyDescent="0.3">
      <c r="A980" s="1" t="s">
        <v>5700</v>
      </c>
      <c r="B980" s="1" t="s">
        <v>5768</v>
      </c>
      <c r="C980" s="1">
        <v>4</v>
      </c>
      <c r="D980" s="1" t="s">
        <v>6101</v>
      </c>
      <c r="E980" s="1">
        <v>25</v>
      </c>
      <c r="F980" s="1" t="s">
        <v>6200</v>
      </c>
      <c r="G980" s="1" t="s">
        <v>5834</v>
      </c>
      <c r="H980" s="1" t="s">
        <v>6210</v>
      </c>
      <c r="I980" s="1" t="b">
        <v>0</v>
      </c>
      <c r="J980" s="1">
        <v>0</v>
      </c>
      <c r="K980" s="1">
        <v>15</v>
      </c>
      <c r="L980" s="1">
        <v>4</v>
      </c>
      <c r="M980" s="1">
        <v>4</v>
      </c>
      <c r="N980" s="1">
        <v>1.31578947368421</v>
      </c>
      <c r="O980" s="1" t="s">
        <v>6211</v>
      </c>
      <c r="P980" s="1"/>
      <c r="Q980" s="1"/>
    </row>
    <row r="981" spans="1:17" x14ac:dyDescent="0.3">
      <c r="A981" s="1" t="s">
        <v>5700</v>
      </c>
      <c r="B981" s="1" t="s">
        <v>5768</v>
      </c>
      <c r="C981" s="1">
        <v>4</v>
      </c>
      <c r="D981" s="1" t="s">
        <v>6101</v>
      </c>
      <c r="E981" s="1">
        <v>26</v>
      </c>
      <c r="F981" s="1" t="s">
        <v>6212</v>
      </c>
      <c r="G981" s="1" t="s">
        <v>5834</v>
      </c>
      <c r="H981" s="1" t="s">
        <v>6213</v>
      </c>
      <c r="I981" s="1" t="b">
        <v>0</v>
      </c>
      <c r="J981" s="1">
        <v>0</v>
      </c>
      <c r="K981" s="1">
        <v>7</v>
      </c>
      <c r="L981" s="1">
        <v>0</v>
      </c>
      <c r="M981" s="1">
        <v>1</v>
      </c>
      <c r="N981" s="1">
        <v>33.3333333333333</v>
      </c>
      <c r="O981" s="1" t="s">
        <v>6214</v>
      </c>
      <c r="P981" s="1"/>
      <c r="Q981" s="1"/>
    </row>
    <row r="982" spans="1:17" x14ac:dyDescent="0.3">
      <c r="A982" s="1" t="s">
        <v>5700</v>
      </c>
      <c r="B982" s="1" t="s">
        <v>5768</v>
      </c>
      <c r="C982" s="1">
        <v>4</v>
      </c>
      <c r="D982" s="1" t="s">
        <v>6101</v>
      </c>
      <c r="E982" s="1">
        <v>26</v>
      </c>
      <c r="F982" s="1" t="s">
        <v>6212</v>
      </c>
      <c r="G982" s="1" t="s">
        <v>5895</v>
      </c>
      <c r="H982" s="1" t="s">
        <v>6127</v>
      </c>
      <c r="I982" s="1" t="b">
        <v>0</v>
      </c>
      <c r="J982" s="1">
        <v>0</v>
      </c>
      <c r="K982" s="1">
        <v>2</v>
      </c>
      <c r="L982" s="1">
        <v>0</v>
      </c>
      <c r="M982" s="1">
        <v>1</v>
      </c>
      <c r="N982" s="1">
        <v>33.3333333333333</v>
      </c>
      <c r="O982" s="1" t="s">
        <v>6128</v>
      </c>
      <c r="P982" s="1"/>
      <c r="Q982" s="1"/>
    </row>
    <row r="983" spans="1:17" x14ac:dyDescent="0.3">
      <c r="A983" s="1" t="s">
        <v>5700</v>
      </c>
      <c r="B983" s="1" t="s">
        <v>5768</v>
      </c>
      <c r="C983" s="1">
        <v>4</v>
      </c>
      <c r="D983" s="1" t="s">
        <v>6101</v>
      </c>
      <c r="E983" s="1">
        <v>26</v>
      </c>
      <c r="F983" s="1" t="s">
        <v>6212</v>
      </c>
      <c r="G983" s="1" t="s">
        <v>5803</v>
      </c>
      <c r="H983" s="1" t="s">
        <v>5804</v>
      </c>
      <c r="I983" s="1" t="b">
        <v>0</v>
      </c>
      <c r="J983" s="1">
        <v>0</v>
      </c>
      <c r="K983" s="1">
        <v>1</v>
      </c>
      <c r="L983" s="1">
        <v>0</v>
      </c>
      <c r="M983" s="1">
        <v>1</v>
      </c>
      <c r="N983" s="1">
        <v>33.3333333333333</v>
      </c>
      <c r="O983" s="1" t="s">
        <v>5805</v>
      </c>
      <c r="P983" s="1"/>
      <c r="Q983" s="1"/>
    </row>
    <row r="984" spans="1:17" x14ac:dyDescent="0.3">
      <c r="A984" s="1" t="s">
        <v>5700</v>
      </c>
      <c r="B984" s="1" t="s">
        <v>5768</v>
      </c>
      <c r="C984" s="1">
        <v>4</v>
      </c>
      <c r="D984" s="1" t="s">
        <v>6101</v>
      </c>
      <c r="E984" s="1">
        <v>27</v>
      </c>
      <c r="F984" s="1" t="s">
        <v>6215</v>
      </c>
      <c r="G984" s="1" t="s">
        <v>5803</v>
      </c>
      <c r="H984" s="1" t="s">
        <v>5804</v>
      </c>
      <c r="I984" s="1" t="b">
        <v>0</v>
      </c>
      <c r="J984" s="1">
        <v>0</v>
      </c>
      <c r="K984" s="1">
        <v>1</v>
      </c>
      <c r="L984" s="1">
        <v>0</v>
      </c>
      <c r="M984" s="1">
        <v>214</v>
      </c>
      <c r="N984" s="1">
        <v>61.494252873563198</v>
      </c>
      <c r="O984" s="1" t="s">
        <v>5805</v>
      </c>
      <c r="P984" s="1"/>
      <c r="Q984" s="1"/>
    </row>
    <row r="985" spans="1:17" x14ac:dyDescent="0.3">
      <c r="A985" s="1" t="s">
        <v>5700</v>
      </c>
      <c r="B985" s="1" t="s">
        <v>5768</v>
      </c>
      <c r="C985" s="1">
        <v>4</v>
      </c>
      <c r="D985" s="1" t="s">
        <v>6101</v>
      </c>
      <c r="E985" s="1">
        <v>27</v>
      </c>
      <c r="F985" s="1" t="s">
        <v>6215</v>
      </c>
      <c r="G985" s="1" t="s">
        <v>5895</v>
      </c>
      <c r="H985" s="1" t="s">
        <v>5896</v>
      </c>
      <c r="I985" s="1" t="b">
        <v>0</v>
      </c>
      <c r="J985" s="1">
        <v>0</v>
      </c>
      <c r="K985" s="1">
        <v>2</v>
      </c>
      <c r="L985" s="1">
        <v>0</v>
      </c>
      <c r="M985" s="1">
        <v>31</v>
      </c>
      <c r="N985" s="1">
        <v>8.9080459770114899</v>
      </c>
      <c r="O985" s="1" t="s">
        <v>5897</v>
      </c>
      <c r="P985" s="1"/>
      <c r="Q985" s="1"/>
    </row>
    <row r="986" spans="1:17" x14ac:dyDescent="0.3">
      <c r="A986" s="1" t="s">
        <v>5700</v>
      </c>
      <c r="B986" s="1" t="s">
        <v>5768</v>
      </c>
      <c r="C986" s="1">
        <v>4</v>
      </c>
      <c r="D986" s="1" t="s">
        <v>6101</v>
      </c>
      <c r="E986" s="1">
        <v>27</v>
      </c>
      <c r="F986" s="1" t="s">
        <v>6215</v>
      </c>
      <c r="G986" s="1" t="s">
        <v>5895</v>
      </c>
      <c r="H986" s="1" t="s">
        <v>6127</v>
      </c>
      <c r="I986" s="1" t="b">
        <v>0</v>
      </c>
      <c r="J986" s="1">
        <v>0</v>
      </c>
      <c r="K986" s="1">
        <v>2</v>
      </c>
      <c r="L986" s="1">
        <v>0</v>
      </c>
      <c r="M986" s="1">
        <v>24</v>
      </c>
      <c r="N986" s="1">
        <v>6.8965517241379297</v>
      </c>
      <c r="O986" s="1" t="s">
        <v>6128</v>
      </c>
      <c r="P986" s="1"/>
      <c r="Q986" s="1"/>
    </row>
    <row r="987" spans="1:17" x14ac:dyDescent="0.3">
      <c r="A987" s="1" t="s">
        <v>5700</v>
      </c>
      <c r="B987" s="1" t="s">
        <v>5768</v>
      </c>
      <c r="C987" s="1">
        <v>4</v>
      </c>
      <c r="D987" s="1" t="s">
        <v>6101</v>
      </c>
      <c r="E987" s="1">
        <v>27</v>
      </c>
      <c r="F987" s="1" t="s">
        <v>6215</v>
      </c>
      <c r="G987" s="1" t="s">
        <v>5834</v>
      </c>
      <c r="H987" s="1" t="s">
        <v>6150</v>
      </c>
      <c r="I987" s="1" t="b">
        <v>0</v>
      </c>
      <c r="J987" s="1">
        <v>0</v>
      </c>
      <c r="K987" s="1">
        <v>15</v>
      </c>
      <c r="L987" s="1">
        <v>5</v>
      </c>
      <c r="M987" s="1">
        <v>19</v>
      </c>
      <c r="N987" s="1">
        <v>5.4597701149425202</v>
      </c>
      <c r="O987" s="1" t="s">
        <v>6216</v>
      </c>
      <c r="P987" s="1"/>
      <c r="Q987" s="1"/>
    </row>
    <row r="988" spans="1:17" x14ac:dyDescent="0.3">
      <c r="A988" s="1" t="s">
        <v>5700</v>
      </c>
      <c r="B988" s="1" t="s">
        <v>5768</v>
      </c>
      <c r="C988" s="1">
        <v>4</v>
      </c>
      <c r="D988" s="1" t="s">
        <v>6101</v>
      </c>
      <c r="E988" s="1">
        <v>27</v>
      </c>
      <c r="F988" s="1" t="s">
        <v>6215</v>
      </c>
      <c r="G988" s="1" t="s">
        <v>5834</v>
      </c>
      <c r="H988" s="1" t="s">
        <v>6020</v>
      </c>
      <c r="I988" s="1" t="b">
        <v>0</v>
      </c>
      <c r="J988" s="1">
        <v>0</v>
      </c>
      <c r="K988" s="1">
        <v>11</v>
      </c>
      <c r="L988" s="1">
        <v>12</v>
      </c>
      <c r="M988" s="1">
        <v>12</v>
      </c>
      <c r="N988" s="1">
        <v>3.44827586206896</v>
      </c>
      <c r="O988" s="1" t="s">
        <v>6143</v>
      </c>
      <c r="P988" s="1"/>
      <c r="Q988" s="1"/>
    </row>
    <row r="989" spans="1:17" x14ac:dyDescent="0.3">
      <c r="A989" s="1" t="s">
        <v>5700</v>
      </c>
      <c r="B989" s="1" t="s">
        <v>5768</v>
      </c>
      <c r="C989" s="1">
        <v>4</v>
      </c>
      <c r="D989" s="1" t="s">
        <v>6101</v>
      </c>
      <c r="E989" s="1">
        <v>27</v>
      </c>
      <c r="F989" s="1" t="s">
        <v>6215</v>
      </c>
      <c r="G989" s="1" t="s">
        <v>5810</v>
      </c>
      <c r="H989" s="1" t="s">
        <v>5799</v>
      </c>
      <c r="I989" s="1" t="b">
        <v>0</v>
      </c>
      <c r="J989" s="1">
        <v>2</v>
      </c>
      <c r="K989" s="1">
        <v>0</v>
      </c>
      <c r="L989" s="1">
        <v>1</v>
      </c>
      <c r="M989" s="1">
        <v>7</v>
      </c>
      <c r="N989" s="1">
        <v>2.0114942528735602</v>
      </c>
      <c r="O989" s="1" t="s">
        <v>6217</v>
      </c>
      <c r="P989" s="1"/>
      <c r="Q989" s="1"/>
    </row>
    <row r="990" spans="1:17" x14ac:dyDescent="0.3">
      <c r="A990" s="1" t="s">
        <v>5700</v>
      </c>
      <c r="B990" s="1" t="s">
        <v>5768</v>
      </c>
      <c r="C990" s="1">
        <v>4</v>
      </c>
      <c r="D990" s="1" t="s">
        <v>6101</v>
      </c>
      <c r="E990" s="1">
        <v>28</v>
      </c>
      <c r="F990" s="1" t="s">
        <v>6218</v>
      </c>
      <c r="G990" s="1" t="s">
        <v>5834</v>
      </c>
      <c r="H990" s="1" t="s">
        <v>6020</v>
      </c>
      <c r="I990" s="1" t="b">
        <v>0</v>
      </c>
      <c r="J990" s="1">
        <v>0</v>
      </c>
      <c r="K990" s="1">
        <v>11</v>
      </c>
      <c r="L990" s="1">
        <v>14</v>
      </c>
      <c r="M990" s="1">
        <v>21</v>
      </c>
      <c r="N990" s="1">
        <v>21.428571428571399</v>
      </c>
      <c r="O990" s="1" t="s">
        <v>6021</v>
      </c>
      <c r="P990" s="1"/>
      <c r="Q990" s="1"/>
    </row>
    <row r="991" spans="1:17" x14ac:dyDescent="0.3">
      <c r="A991" s="1" t="s">
        <v>5700</v>
      </c>
      <c r="B991" s="1" t="s">
        <v>5768</v>
      </c>
      <c r="C991" s="1">
        <v>4</v>
      </c>
      <c r="D991" s="1" t="s">
        <v>6101</v>
      </c>
      <c r="E991" s="1">
        <v>28</v>
      </c>
      <c r="F991" s="1" t="s">
        <v>6218</v>
      </c>
      <c r="G991" s="1" t="s">
        <v>5806</v>
      </c>
      <c r="H991" s="1" t="s">
        <v>5807</v>
      </c>
      <c r="I991" s="1" t="b">
        <v>0</v>
      </c>
      <c r="J991" s="1">
        <v>0</v>
      </c>
      <c r="K991" s="1">
        <v>5</v>
      </c>
      <c r="L991" s="1">
        <v>5</v>
      </c>
      <c r="M991" s="1">
        <v>16</v>
      </c>
      <c r="N991" s="1">
        <v>16.326530612244898</v>
      </c>
      <c r="O991" s="1" t="s">
        <v>5808</v>
      </c>
      <c r="P991" s="1"/>
      <c r="Q991" s="1"/>
    </row>
    <row r="992" spans="1:17" x14ac:dyDescent="0.3">
      <c r="A992" s="1" t="s">
        <v>5700</v>
      </c>
      <c r="B992" s="1" t="s">
        <v>5768</v>
      </c>
      <c r="C992" s="1">
        <v>4</v>
      </c>
      <c r="D992" s="1" t="s">
        <v>6101</v>
      </c>
      <c r="E992" s="1">
        <v>28</v>
      </c>
      <c r="F992" s="1" t="s">
        <v>6218</v>
      </c>
      <c r="G992" s="1" t="s">
        <v>5798</v>
      </c>
      <c r="H992" s="1" t="s">
        <v>5799</v>
      </c>
      <c r="I992" s="1" t="b">
        <v>0</v>
      </c>
      <c r="J992" s="1">
        <v>0</v>
      </c>
      <c r="K992" s="1">
        <v>0</v>
      </c>
      <c r="L992" s="1">
        <v>8</v>
      </c>
      <c r="M992" s="1">
        <v>12</v>
      </c>
      <c r="N992" s="1">
        <v>12.2448979591836</v>
      </c>
      <c r="O992" s="1" t="s">
        <v>5818</v>
      </c>
      <c r="P992" s="1"/>
      <c r="Q992" s="1"/>
    </row>
    <row r="993" spans="1:17" x14ac:dyDescent="0.3">
      <c r="A993" s="1" t="s">
        <v>5700</v>
      </c>
      <c r="B993" s="1" t="s">
        <v>5768</v>
      </c>
      <c r="C993" s="1">
        <v>4</v>
      </c>
      <c r="D993" s="1" t="s">
        <v>6101</v>
      </c>
      <c r="E993" s="1">
        <v>28</v>
      </c>
      <c r="F993" s="1" t="s">
        <v>6218</v>
      </c>
      <c r="G993" s="1" t="s">
        <v>5801</v>
      </c>
      <c r="H993" s="1" t="s">
        <v>5799</v>
      </c>
      <c r="I993" s="1" t="b">
        <v>0</v>
      </c>
      <c r="J993" s="1">
        <v>1</v>
      </c>
      <c r="K993" s="1">
        <v>0</v>
      </c>
      <c r="L993" s="1">
        <v>0</v>
      </c>
      <c r="M993" s="1">
        <v>10</v>
      </c>
      <c r="N993" s="1">
        <v>10.204081632653001</v>
      </c>
      <c r="O993" s="1" t="s">
        <v>5802</v>
      </c>
      <c r="P993" s="1"/>
      <c r="Q993" s="1"/>
    </row>
    <row r="994" spans="1:17" x14ac:dyDescent="0.3">
      <c r="A994" s="1" t="s">
        <v>5700</v>
      </c>
      <c r="B994" s="1" t="s">
        <v>5768</v>
      </c>
      <c r="C994" s="1">
        <v>4</v>
      </c>
      <c r="D994" s="1" t="s">
        <v>6101</v>
      </c>
      <c r="E994" s="1">
        <v>28</v>
      </c>
      <c r="F994" s="1" t="s">
        <v>6218</v>
      </c>
      <c r="G994" s="1" t="s">
        <v>5803</v>
      </c>
      <c r="H994" s="1" t="s">
        <v>5828</v>
      </c>
      <c r="I994" s="1" t="b">
        <v>0</v>
      </c>
      <c r="J994" s="1">
        <v>0</v>
      </c>
      <c r="K994" s="1">
        <v>1</v>
      </c>
      <c r="L994" s="1">
        <v>0</v>
      </c>
      <c r="M994" s="1">
        <v>10</v>
      </c>
      <c r="N994" s="1">
        <v>10.204081632653001</v>
      </c>
      <c r="O994" s="1" t="s">
        <v>5829</v>
      </c>
      <c r="P994" s="1"/>
      <c r="Q994" s="1"/>
    </row>
    <row r="995" spans="1:17" x14ac:dyDescent="0.3">
      <c r="A995" s="1" t="s">
        <v>5700</v>
      </c>
      <c r="B995" s="1" t="s">
        <v>5768</v>
      </c>
      <c r="C995" s="1">
        <v>4</v>
      </c>
      <c r="D995" s="1" t="s">
        <v>6101</v>
      </c>
      <c r="E995" s="1">
        <v>28</v>
      </c>
      <c r="F995" s="1" t="s">
        <v>6218</v>
      </c>
      <c r="G995" s="1" t="s">
        <v>5798</v>
      </c>
      <c r="H995" s="1" t="s">
        <v>5799</v>
      </c>
      <c r="I995" s="1" t="b">
        <v>0</v>
      </c>
      <c r="J995" s="1">
        <v>0</v>
      </c>
      <c r="K995" s="1">
        <v>0</v>
      </c>
      <c r="L995" s="1">
        <v>9</v>
      </c>
      <c r="M995" s="1">
        <v>8</v>
      </c>
      <c r="N995" s="1">
        <v>8.1632653061224492</v>
      </c>
      <c r="O995" s="1" t="s">
        <v>5813</v>
      </c>
      <c r="P995" s="1"/>
      <c r="Q995" s="1"/>
    </row>
    <row r="996" spans="1:17" x14ac:dyDescent="0.3">
      <c r="A996" s="1" t="s">
        <v>5700</v>
      </c>
      <c r="B996" s="1" t="s">
        <v>5768</v>
      </c>
      <c r="C996" s="1">
        <v>4</v>
      </c>
      <c r="D996" s="1" t="s">
        <v>6101</v>
      </c>
      <c r="E996" s="1">
        <v>28</v>
      </c>
      <c r="F996" s="1" t="s">
        <v>6218</v>
      </c>
      <c r="G996" s="1" t="s">
        <v>5819</v>
      </c>
      <c r="H996" s="1" t="s">
        <v>5820</v>
      </c>
      <c r="I996" s="1" t="b">
        <v>0</v>
      </c>
      <c r="J996" s="1">
        <v>0</v>
      </c>
      <c r="K996" s="1">
        <v>3</v>
      </c>
      <c r="L996" s="1">
        <v>8</v>
      </c>
      <c r="M996" s="1">
        <v>5</v>
      </c>
      <c r="N996" s="1">
        <v>5.1020408163265296</v>
      </c>
      <c r="O996" s="1" t="s">
        <v>5833</v>
      </c>
      <c r="P996" s="1"/>
      <c r="Q996" s="1"/>
    </row>
    <row r="997" spans="1:17" x14ac:dyDescent="0.3">
      <c r="A997" s="1" t="s">
        <v>5700</v>
      </c>
      <c r="B997" s="1" t="s">
        <v>5768</v>
      </c>
      <c r="C997" s="1">
        <v>4</v>
      </c>
      <c r="D997" s="1" t="s">
        <v>6101</v>
      </c>
      <c r="E997" s="1">
        <v>28</v>
      </c>
      <c r="F997" s="1" t="s">
        <v>6218</v>
      </c>
      <c r="G997" s="1" t="s">
        <v>5851</v>
      </c>
      <c r="H997" s="1" t="s">
        <v>6219</v>
      </c>
      <c r="I997" s="1" t="b">
        <v>0</v>
      </c>
      <c r="J997" s="1">
        <v>4</v>
      </c>
      <c r="K997" s="1">
        <v>4</v>
      </c>
      <c r="L997" s="1">
        <v>7</v>
      </c>
      <c r="M997" s="1">
        <v>4</v>
      </c>
      <c r="N997" s="1">
        <v>4.0816326530612201</v>
      </c>
      <c r="O997" s="1" t="s">
        <v>6220</v>
      </c>
      <c r="P997" s="1"/>
      <c r="Q997" s="1"/>
    </row>
    <row r="998" spans="1:17" x14ac:dyDescent="0.3">
      <c r="A998" s="1" t="s">
        <v>5700</v>
      </c>
      <c r="B998" s="1" t="s">
        <v>5768</v>
      </c>
      <c r="C998" s="1">
        <v>4</v>
      </c>
      <c r="D998" s="1" t="s">
        <v>6101</v>
      </c>
      <c r="E998" s="1">
        <v>28</v>
      </c>
      <c r="F998" s="1" t="s">
        <v>6218</v>
      </c>
      <c r="G998" s="1" t="s">
        <v>5851</v>
      </c>
      <c r="H998" s="1" t="s">
        <v>5807</v>
      </c>
      <c r="I998" s="1" t="b">
        <v>0</v>
      </c>
      <c r="J998" s="1">
        <v>1</v>
      </c>
      <c r="K998" s="1">
        <v>5</v>
      </c>
      <c r="L998" s="1">
        <v>5</v>
      </c>
      <c r="M998" s="1">
        <v>3</v>
      </c>
      <c r="N998" s="1">
        <v>3.0612244897959102</v>
      </c>
      <c r="O998" s="1" t="s">
        <v>5852</v>
      </c>
      <c r="P998" s="1"/>
      <c r="Q998" s="1"/>
    </row>
    <row r="999" spans="1:17" x14ac:dyDescent="0.3">
      <c r="A999" s="1" t="s">
        <v>5700</v>
      </c>
      <c r="B999" s="1" t="s">
        <v>5768</v>
      </c>
      <c r="C999" s="1">
        <v>4</v>
      </c>
      <c r="D999" s="1" t="s">
        <v>6101</v>
      </c>
      <c r="E999" s="1">
        <v>28</v>
      </c>
      <c r="F999" s="1" t="s">
        <v>6218</v>
      </c>
      <c r="G999" s="1" t="s">
        <v>5801</v>
      </c>
      <c r="H999" s="1" t="s">
        <v>5799</v>
      </c>
      <c r="I999" s="1" t="b">
        <v>0</v>
      </c>
      <c r="J999" s="1">
        <v>1</v>
      </c>
      <c r="K999" s="1">
        <v>0</v>
      </c>
      <c r="L999" s="1">
        <v>0</v>
      </c>
      <c r="M999" s="1">
        <v>2</v>
      </c>
      <c r="N999" s="1">
        <v>2.0408163265306101</v>
      </c>
      <c r="O999" s="1" t="s">
        <v>5862</v>
      </c>
      <c r="P999" s="1"/>
      <c r="Q999" s="1"/>
    </row>
    <row r="1000" spans="1:17" x14ac:dyDescent="0.3">
      <c r="A1000" s="1" t="s">
        <v>5700</v>
      </c>
      <c r="B1000" s="1" t="s">
        <v>5768</v>
      </c>
      <c r="C1000" s="1">
        <v>4</v>
      </c>
      <c r="D1000" s="1" t="s">
        <v>6101</v>
      </c>
      <c r="E1000" s="1">
        <v>28</v>
      </c>
      <c r="F1000" s="1" t="s">
        <v>6218</v>
      </c>
      <c r="G1000" s="1" t="s">
        <v>5834</v>
      </c>
      <c r="H1000" s="1" t="e">
        <f>------CGCACGGGCCATGGAGCTACGTGGAGGGCGCGGT</f>
        <v>#NAME?</v>
      </c>
      <c r="I1000" s="1" t="b">
        <v>0</v>
      </c>
      <c r="J1000" s="1">
        <v>2</v>
      </c>
      <c r="K1000" s="1">
        <v>19</v>
      </c>
      <c r="L1000" s="1">
        <v>12</v>
      </c>
      <c r="M1000" s="1">
        <v>2</v>
      </c>
      <c r="N1000" s="1">
        <v>2.0408163265306101</v>
      </c>
      <c r="O1000" s="1" t="s">
        <v>5923</v>
      </c>
      <c r="P1000" s="1"/>
      <c r="Q1000" s="1"/>
    </row>
    <row r="1001" spans="1:17" x14ac:dyDescent="0.3">
      <c r="A1001" s="1" t="s">
        <v>5700</v>
      </c>
      <c r="B1001" s="1" t="s">
        <v>5768</v>
      </c>
      <c r="C1001" s="1">
        <v>4</v>
      </c>
      <c r="D1001" s="1" t="s">
        <v>6101</v>
      </c>
      <c r="E1001" s="1">
        <v>28</v>
      </c>
      <c r="F1001" s="1" t="s">
        <v>6218</v>
      </c>
      <c r="G1001" s="1" t="s">
        <v>5816</v>
      </c>
      <c r="H1001" s="1" t="s">
        <v>5799</v>
      </c>
      <c r="I1001" s="1" t="b">
        <v>0</v>
      </c>
      <c r="J1001" s="1">
        <v>3</v>
      </c>
      <c r="K1001" s="1">
        <v>0</v>
      </c>
      <c r="L1001" s="1">
        <v>3</v>
      </c>
      <c r="M1001" s="1">
        <v>1</v>
      </c>
      <c r="N1001" s="1">
        <v>1.0204081632652999</v>
      </c>
      <c r="O1001" s="1" t="s">
        <v>6221</v>
      </c>
      <c r="P1001" s="1"/>
      <c r="Q1001" s="1"/>
    </row>
    <row r="1002" spans="1:17" x14ac:dyDescent="0.3">
      <c r="A1002" s="1" t="s">
        <v>5700</v>
      </c>
      <c r="B1002" s="1" t="s">
        <v>5768</v>
      </c>
      <c r="C1002" s="1">
        <v>4</v>
      </c>
      <c r="D1002" s="1" t="s">
        <v>6101</v>
      </c>
      <c r="E1002" s="1">
        <v>28</v>
      </c>
      <c r="F1002" s="1" t="s">
        <v>6218</v>
      </c>
      <c r="G1002" s="1" t="s">
        <v>5801</v>
      </c>
      <c r="H1002" s="1" t="s">
        <v>5799</v>
      </c>
      <c r="I1002" s="1" t="b">
        <v>0</v>
      </c>
      <c r="J1002" s="1">
        <v>1</v>
      </c>
      <c r="K1002" s="1">
        <v>0</v>
      </c>
      <c r="L1002" s="1">
        <v>5</v>
      </c>
      <c r="M1002" s="1">
        <v>1</v>
      </c>
      <c r="N1002" s="1">
        <v>1.0204081632652999</v>
      </c>
      <c r="O1002" s="1" t="s">
        <v>5822</v>
      </c>
      <c r="P1002" s="1"/>
      <c r="Q1002" s="1"/>
    </row>
    <row r="1003" spans="1:17" x14ac:dyDescent="0.3">
      <c r="A1003" s="1" t="s">
        <v>5700</v>
      </c>
      <c r="B1003" s="1" t="s">
        <v>5768</v>
      </c>
      <c r="C1003" s="1">
        <v>4</v>
      </c>
      <c r="D1003" s="1" t="s">
        <v>6101</v>
      </c>
      <c r="E1003" s="1">
        <v>28</v>
      </c>
      <c r="F1003" s="1" t="s">
        <v>6218</v>
      </c>
      <c r="G1003" s="1" t="s">
        <v>5798</v>
      </c>
      <c r="H1003" s="1" t="s">
        <v>5799</v>
      </c>
      <c r="I1003" s="1" t="b">
        <v>0</v>
      </c>
      <c r="J1003" s="1">
        <v>0</v>
      </c>
      <c r="K1003" s="1">
        <v>0</v>
      </c>
      <c r="L1003" s="1">
        <v>9</v>
      </c>
      <c r="M1003" s="1">
        <v>1</v>
      </c>
      <c r="N1003" s="1">
        <v>1.0204081632652999</v>
      </c>
      <c r="O1003" s="1" t="s">
        <v>6222</v>
      </c>
      <c r="P1003" s="1"/>
      <c r="Q1003" s="1"/>
    </row>
    <row r="1004" spans="1:17" x14ac:dyDescent="0.3">
      <c r="A1004" s="1" t="s">
        <v>5700</v>
      </c>
      <c r="B1004" s="1" t="s">
        <v>5768</v>
      </c>
      <c r="C1004" s="1">
        <v>4</v>
      </c>
      <c r="D1004" s="1" t="s">
        <v>6101</v>
      </c>
      <c r="E1004" s="1">
        <v>28</v>
      </c>
      <c r="F1004" s="1" t="s">
        <v>6218</v>
      </c>
      <c r="G1004" s="1" t="s">
        <v>5803</v>
      </c>
      <c r="H1004" s="1" t="s">
        <v>5804</v>
      </c>
      <c r="I1004" s="1" t="b">
        <v>0</v>
      </c>
      <c r="J1004" s="1">
        <v>0</v>
      </c>
      <c r="K1004" s="1">
        <v>1</v>
      </c>
      <c r="L1004" s="1">
        <v>0</v>
      </c>
      <c r="M1004" s="1">
        <v>1</v>
      </c>
      <c r="N1004" s="1">
        <v>1.0204081632652999</v>
      </c>
      <c r="O1004" s="1" t="s">
        <v>5805</v>
      </c>
      <c r="P1004" s="1"/>
      <c r="Q1004" s="1"/>
    </row>
    <row r="1005" spans="1:17" x14ac:dyDescent="0.3">
      <c r="A1005" s="1" t="s">
        <v>5700</v>
      </c>
      <c r="B1005" s="1" t="s">
        <v>5768</v>
      </c>
      <c r="C1005" s="1">
        <v>4</v>
      </c>
      <c r="D1005" s="1" t="s">
        <v>6101</v>
      </c>
      <c r="E1005" s="1">
        <v>28</v>
      </c>
      <c r="F1005" s="1" t="s">
        <v>6218</v>
      </c>
      <c r="G1005" s="1" t="s">
        <v>5801</v>
      </c>
      <c r="H1005" s="1" t="s">
        <v>5799</v>
      </c>
      <c r="I1005" s="1" t="b">
        <v>0</v>
      </c>
      <c r="J1005" s="1">
        <v>1</v>
      </c>
      <c r="K1005" s="1">
        <v>0</v>
      </c>
      <c r="L1005" s="1">
        <v>1</v>
      </c>
      <c r="M1005" s="1">
        <v>1</v>
      </c>
      <c r="N1005" s="1">
        <v>1.0204081632652999</v>
      </c>
      <c r="O1005" s="1" t="s">
        <v>6223</v>
      </c>
      <c r="P1005" s="1"/>
      <c r="Q1005" s="1"/>
    </row>
    <row r="1006" spans="1:17" x14ac:dyDescent="0.3">
      <c r="A1006" s="1" t="s">
        <v>5700</v>
      </c>
      <c r="B1006" s="1" t="s">
        <v>5768</v>
      </c>
      <c r="C1006" s="1">
        <v>4</v>
      </c>
      <c r="D1006" s="1" t="s">
        <v>6101</v>
      </c>
      <c r="E1006" s="1">
        <v>29</v>
      </c>
      <c r="F1006" s="1" t="s">
        <v>6224</v>
      </c>
      <c r="G1006" s="1" t="s">
        <v>5801</v>
      </c>
      <c r="H1006" s="1" t="s">
        <v>5799</v>
      </c>
      <c r="I1006" s="1" t="b">
        <v>0</v>
      </c>
      <c r="J1006" s="1">
        <v>1</v>
      </c>
      <c r="K1006" s="1">
        <v>0</v>
      </c>
      <c r="L1006" s="1">
        <v>0</v>
      </c>
      <c r="M1006" s="1">
        <v>65</v>
      </c>
      <c r="N1006" s="1">
        <v>44.827586206896498</v>
      </c>
      <c r="O1006" s="1" t="s">
        <v>5802</v>
      </c>
      <c r="P1006" s="1"/>
      <c r="Q1006" s="1"/>
    </row>
    <row r="1007" spans="1:17" x14ac:dyDescent="0.3">
      <c r="A1007" s="1" t="s">
        <v>5700</v>
      </c>
      <c r="B1007" s="1" t="s">
        <v>5768</v>
      </c>
      <c r="C1007" s="1">
        <v>4</v>
      </c>
      <c r="D1007" s="1" t="s">
        <v>6101</v>
      </c>
      <c r="E1007" s="1">
        <v>29</v>
      </c>
      <c r="F1007" s="1" t="s">
        <v>6224</v>
      </c>
      <c r="G1007" s="1" t="s">
        <v>5803</v>
      </c>
      <c r="H1007" s="1" t="s">
        <v>5804</v>
      </c>
      <c r="I1007" s="1" t="b">
        <v>0</v>
      </c>
      <c r="J1007" s="1">
        <v>0</v>
      </c>
      <c r="K1007" s="1">
        <v>1</v>
      </c>
      <c r="L1007" s="1">
        <v>0</v>
      </c>
      <c r="M1007" s="1">
        <v>43</v>
      </c>
      <c r="N1007" s="1">
        <v>29.6551724137931</v>
      </c>
      <c r="O1007" s="1" t="s">
        <v>5805</v>
      </c>
      <c r="P1007" s="1"/>
      <c r="Q1007" s="1"/>
    </row>
    <row r="1008" spans="1:17" x14ac:dyDescent="0.3">
      <c r="A1008" s="1" t="s">
        <v>5700</v>
      </c>
      <c r="B1008" s="1" t="s">
        <v>5768</v>
      </c>
      <c r="C1008" s="1">
        <v>4</v>
      </c>
      <c r="D1008" s="1" t="s">
        <v>6101</v>
      </c>
      <c r="E1008" s="1">
        <v>29</v>
      </c>
      <c r="F1008" s="1" t="s">
        <v>6224</v>
      </c>
      <c r="G1008" s="1" t="s">
        <v>5803</v>
      </c>
      <c r="H1008" s="1" t="s">
        <v>5828</v>
      </c>
      <c r="I1008" s="1" t="b">
        <v>0</v>
      </c>
      <c r="J1008" s="1">
        <v>0</v>
      </c>
      <c r="K1008" s="1">
        <v>1</v>
      </c>
      <c r="L1008" s="1">
        <v>0</v>
      </c>
      <c r="M1008" s="1">
        <v>13</v>
      </c>
      <c r="N1008" s="1">
        <v>8.9655172413793096</v>
      </c>
      <c r="O1008" s="1" t="s">
        <v>5829</v>
      </c>
      <c r="P1008" s="1"/>
      <c r="Q1008" s="1"/>
    </row>
    <row r="1009" spans="1:17" x14ac:dyDescent="0.3">
      <c r="A1009" s="1" t="s">
        <v>5700</v>
      </c>
      <c r="B1009" s="1" t="s">
        <v>5768</v>
      </c>
      <c r="C1009" s="1">
        <v>4</v>
      </c>
      <c r="D1009" s="1" t="s">
        <v>6101</v>
      </c>
      <c r="E1009" s="1">
        <v>29</v>
      </c>
      <c r="F1009" s="1" t="s">
        <v>6224</v>
      </c>
      <c r="G1009" s="1" t="s">
        <v>5806</v>
      </c>
      <c r="H1009" s="1" t="s">
        <v>5807</v>
      </c>
      <c r="I1009" s="1" t="b">
        <v>0</v>
      </c>
      <c r="J1009" s="1">
        <v>0</v>
      </c>
      <c r="K1009" s="1">
        <v>5</v>
      </c>
      <c r="L1009" s="1">
        <v>5</v>
      </c>
      <c r="M1009" s="1">
        <v>6</v>
      </c>
      <c r="N1009" s="1">
        <v>4.13793103448275</v>
      </c>
      <c r="O1009" s="1" t="s">
        <v>5808</v>
      </c>
      <c r="P1009" s="1"/>
      <c r="Q1009" s="1"/>
    </row>
    <row r="1010" spans="1:17" x14ac:dyDescent="0.3">
      <c r="A1010" s="1" t="s">
        <v>5700</v>
      </c>
      <c r="B1010" s="1" t="s">
        <v>5768</v>
      </c>
      <c r="C1010" s="1">
        <v>4</v>
      </c>
      <c r="D1010" s="1" t="s">
        <v>6101</v>
      </c>
      <c r="E1010" s="1">
        <v>29</v>
      </c>
      <c r="F1010" s="1" t="s">
        <v>6224</v>
      </c>
      <c r="G1010" s="1" t="s">
        <v>5895</v>
      </c>
      <c r="H1010" s="1" t="s">
        <v>5896</v>
      </c>
      <c r="I1010" s="1" t="b">
        <v>0</v>
      </c>
      <c r="J1010" s="1">
        <v>0</v>
      </c>
      <c r="K1010" s="1">
        <v>2</v>
      </c>
      <c r="L1010" s="1">
        <v>0</v>
      </c>
      <c r="M1010" s="1">
        <v>4</v>
      </c>
      <c r="N1010" s="1">
        <v>2.7586206896551699</v>
      </c>
      <c r="O1010" s="1" t="s">
        <v>5897</v>
      </c>
      <c r="P1010" s="1"/>
      <c r="Q1010" s="1"/>
    </row>
    <row r="1011" spans="1:17" x14ac:dyDescent="0.3">
      <c r="A1011" s="1" t="s">
        <v>5700</v>
      </c>
      <c r="B1011" s="1" t="s">
        <v>5768</v>
      </c>
      <c r="C1011" s="1">
        <v>4</v>
      </c>
      <c r="D1011" s="1" t="s">
        <v>6101</v>
      </c>
      <c r="E1011" s="1">
        <v>29</v>
      </c>
      <c r="F1011" s="1" t="s">
        <v>6224</v>
      </c>
      <c r="G1011" s="1" t="s">
        <v>5798</v>
      </c>
      <c r="H1011" s="1" t="s">
        <v>5799</v>
      </c>
      <c r="I1011" s="1" t="b">
        <v>0</v>
      </c>
      <c r="J1011" s="1">
        <v>0</v>
      </c>
      <c r="K1011" s="1">
        <v>0</v>
      </c>
      <c r="L1011" s="1">
        <v>8</v>
      </c>
      <c r="M1011" s="1">
        <v>3</v>
      </c>
      <c r="N1011" s="1">
        <v>2.0689655172413701</v>
      </c>
      <c r="O1011" s="1" t="s">
        <v>5818</v>
      </c>
      <c r="P1011" s="1"/>
      <c r="Q1011" s="1"/>
    </row>
    <row r="1012" spans="1:17" x14ac:dyDescent="0.3">
      <c r="A1012" s="1" t="s">
        <v>5700</v>
      </c>
      <c r="B1012" s="1" t="s">
        <v>5768</v>
      </c>
      <c r="C1012" s="1">
        <v>4</v>
      </c>
      <c r="D1012" s="1" t="s">
        <v>6101</v>
      </c>
      <c r="E1012" s="1">
        <v>29</v>
      </c>
      <c r="F1012" s="1" t="s">
        <v>6224</v>
      </c>
      <c r="G1012" s="1" t="s">
        <v>5816</v>
      </c>
      <c r="H1012" s="1" t="s">
        <v>5799</v>
      </c>
      <c r="I1012" s="1" t="b">
        <v>0</v>
      </c>
      <c r="J1012" s="1">
        <v>3</v>
      </c>
      <c r="K1012" s="1">
        <v>0</v>
      </c>
      <c r="L1012" s="1">
        <v>0</v>
      </c>
      <c r="M1012" s="1">
        <v>2</v>
      </c>
      <c r="N1012" s="1">
        <v>1.3793103448275801</v>
      </c>
      <c r="O1012" s="1" t="s">
        <v>6053</v>
      </c>
      <c r="P1012" s="1"/>
      <c r="Q1012" s="1"/>
    </row>
    <row r="1013" spans="1:17" x14ac:dyDescent="0.3">
      <c r="A1013" s="1" t="s">
        <v>75</v>
      </c>
      <c r="B1013" s="1" t="s">
        <v>5769</v>
      </c>
      <c r="C1013" s="1">
        <v>1</v>
      </c>
      <c r="D1013" s="1" t="s">
        <v>5796</v>
      </c>
      <c r="E1013" s="1">
        <v>0</v>
      </c>
      <c r="F1013" s="1" t="s">
        <v>6225</v>
      </c>
      <c r="G1013" s="1" t="s">
        <v>5834</v>
      </c>
      <c r="H1013" s="1" t="s">
        <v>6226</v>
      </c>
      <c r="I1013" s="1" t="b">
        <v>0</v>
      </c>
      <c r="J1013" s="1">
        <v>0</v>
      </c>
      <c r="K1013" s="1">
        <v>31</v>
      </c>
      <c r="L1013" s="1">
        <v>9</v>
      </c>
      <c r="M1013" s="1">
        <v>139</v>
      </c>
      <c r="N1013" s="1">
        <v>60.173160173160099</v>
      </c>
      <c r="O1013" s="1" t="s">
        <v>6227</v>
      </c>
      <c r="P1013" s="1"/>
      <c r="Q1013" s="1"/>
    </row>
    <row r="1014" spans="1:17" x14ac:dyDescent="0.3">
      <c r="A1014" s="1" t="s">
        <v>75</v>
      </c>
      <c r="B1014" s="1" t="s">
        <v>5769</v>
      </c>
      <c r="C1014" s="1">
        <v>1</v>
      </c>
      <c r="D1014" s="1" t="s">
        <v>5796</v>
      </c>
      <c r="E1014" s="1">
        <v>0</v>
      </c>
      <c r="F1014" s="1" t="s">
        <v>6225</v>
      </c>
      <c r="G1014" s="1" t="s">
        <v>5834</v>
      </c>
      <c r="H1014" s="1" t="s">
        <v>6226</v>
      </c>
      <c r="I1014" s="1" t="b">
        <v>0</v>
      </c>
      <c r="J1014" s="1">
        <v>0</v>
      </c>
      <c r="K1014" s="1">
        <v>35</v>
      </c>
      <c r="L1014" s="1">
        <v>12</v>
      </c>
      <c r="M1014" s="1">
        <v>48</v>
      </c>
      <c r="N1014" s="1">
        <v>20.779220779220701</v>
      </c>
      <c r="O1014" s="1" t="s">
        <v>6227</v>
      </c>
      <c r="P1014" s="1"/>
      <c r="Q1014" s="1"/>
    </row>
    <row r="1015" spans="1:17" x14ac:dyDescent="0.3">
      <c r="A1015" s="1" t="s">
        <v>75</v>
      </c>
      <c r="B1015" s="1" t="s">
        <v>5769</v>
      </c>
      <c r="C1015" s="1">
        <v>1</v>
      </c>
      <c r="D1015" s="1" t="s">
        <v>5796</v>
      </c>
      <c r="E1015" s="1">
        <v>0</v>
      </c>
      <c r="F1015" s="1" t="s">
        <v>6225</v>
      </c>
      <c r="G1015" s="1" t="s">
        <v>5834</v>
      </c>
      <c r="H1015" s="1" t="s">
        <v>6226</v>
      </c>
      <c r="I1015" s="1" t="b">
        <v>0</v>
      </c>
      <c r="J1015" s="1">
        <v>0</v>
      </c>
      <c r="K1015" s="1">
        <v>30</v>
      </c>
      <c r="L1015" s="1">
        <v>9</v>
      </c>
      <c r="M1015" s="1">
        <v>13</v>
      </c>
      <c r="N1015" s="1">
        <v>5.6277056277056197</v>
      </c>
      <c r="O1015" s="1" t="s">
        <v>6227</v>
      </c>
      <c r="P1015" s="1"/>
      <c r="Q1015" s="1"/>
    </row>
    <row r="1016" spans="1:17" x14ac:dyDescent="0.3">
      <c r="A1016" s="1" t="s">
        <v>75</v>
      </c>
      <c r="B1016" s="1" t="s">
        <v>5769</v>
      </c>
      <c r="C1016" s="1">
        <v>1</v>
      </c>
      <c r="D1016" s="1" t="s">
        <v>5796</v>
      </c>
      <c r="E1016" s="1">
        <v>0</v>
      </c>
      <c r="F1016" s="1" t="s">
        <v>6225</v>
      </c>
      <c r="G1016" s="1" t="s">
        <v>5834</v>
      </c>
      <c r="H1016" s="1" t="s">
        <v>6226</v>
      </c>
      <c r="I1016" s="1" t="b">
        <v>0</v>
      </c>
      <c r="J1016" s="1">
        <v>0</v>
      </c>
      <c r="K1016" s="1">
        <v>31</v>
      </c>
      <c r="L1016" s="1">
        <v>10</v>
      </c>
      <c r="M1016" s="1">
        <v>10</v>
      </c>
      <c r="N1016" s="1">
        <v>4.3290043290043201</v>
      </c>
      <c r="O1016" s="1" t="s">
        <v>6227</v>
      </c>
      <c r="P1016" s="1"/>
      <c r="Q1016" s="1"/>
    </row>
    <row r="1017" spans="1:17" x14ac:dyDescent="0.3">
      <c r="A1017" s="1" t="s">
        <v>75</v>
      </c>
      <c r="B1017" s="1" t="s">
        <v>5769</v>
      </c>
      <c r="C1017" s="1">
        <v>1</v>
      </c>
      <c r="D1017" s="1" t="s">
        <v>5796</v>
      </c>
      <c r="E1017" s="1">
        <v>0</v>
      </c>
      <c r="F1017" s="1" t="s">
        <v>6225</v>
      </c>
      <c r="G1017" s="1" t="s">
        <v>5834</v>
      </c>
      <c r="H1017" s="1" t="s">
        <v>6226</v>
      </c>
      <c r="I1017" s="1" t="b">
        <v>0</v>
      </c>
      <c r="J1017" s="1">
        <v>0</v>
      </c>
      <c r="K1017" s="1">
        <v>36</v>
      </c>
      <c r="L1017" s="1">
        <v>11</v>
      </c>
      <c r="M1017" s="1">
        <v>7</v>
      </c>
      <c r="N1017" s="1">
        <v>3.0303030303030298</v>
      </c>
      <c r="O1017" s="1" t="s">
        <v>6227</v>
      </c>
      <c r="P1017" s="1"/>
      <c r="Q1017" s="1"/>
    </row>
    <row r="1018" spans="1:17" x14ac:dyDescent="0.3">
      <c r="A1018" s="1" t="s">
        <v>75</v>
      </c>
      <c r="B1018" s="1" t="s">
        <v>5769</v>
      </c>
      <c r="C1018" s="1">
        <v>1</v>
      </c>
      <c r="D1018" s="1" t="s">
        <v>5796</v>
      </c>
      <c r="E1018" s="1">
        <v>0</v>
      </c>
      <c r="F1018" s="1" t="s">
        <v>6225</v>
      </c>
      <c r="G1018" s="1" t="s">
        <v>5834</v>
      </c>
      <c r="H1018" s="1" t="s">
        <v>6226</v>
      </c>
      <c r="I1018" s="1" t="b">
        <v>0</v>
      </c>
      <c r="J1018" s="1">
        <v>0</v>
      </c>
      <c r="K1018" s="1">
        <v>35</v>
      </c>
      <c r="L1018" s="1">
        <v>10</v>
      </c>
      <c r="M1018" s="1">
        <v>4</v>
      </c>
      <c r="N1018" s="1">
        <v>1.73160173160173</v>
      </c>
      <c r="O1018" s="1" t="s">
        <v>6227</v>
      </c>
      <c r="P1018" s="1"/>
      <c r="Q1018" s="1"/>
    </row>
    <row r="1019" spans="1:17" x14ac:dyDescent="0.3">
      <c r="A1019" s="1" t="s">
        <v>75</v>
      </c>
      <c r="B1019" s="1" t="s">
        <v>5769</v>
      </c>
      <c r="C1019" s="1">
        <v>1</v>
      </c>
      <c r="D1019" s="1" t="s">
        <v>5796</v>
      </c>
      <c r="E1019" s="1">
        <v>0</v>
      </c>
      <c r="F1019" s="1" t="s">
        <v>6225</v>
      </c>
      <c r="G1019" s="1" t="s">
        <v>5834</v>
      </c>
      <c r="H1019" s="1" t="s">
        <v>6226</v>
      </c>
      <c r="I1019" s="1" t="b">
        <v>0</v>
      </c>
      <c r="J1019" s="1">
        <v>0</v>
      </c>
      <c r="K1019" s="1">
        <v>30</v>
      </c>
      <c r="L1019" s="1">
        <v>8</v>
      </c>
      <c r="M1019" s="1">
        <v>3</v>
      </c>
      <c r="N1019" s="1">
        <v>1.29870129870129</v>
      </c>
      <c r="O1019" s="1" t="s">
        <v>6227</v>
      </c>
      <c r="P1019" s="1"/>
      <c r="Q1019" s="1"/>
    </row>
    <row r="1020" spans="1:17" x14ac:dyDescent="0.3">
      <c r="A1020" s="1" t="s">
        <v>75</v>
      </c>
      <c r="B1020" s="1" t="s">
        <v>5769</v>
      </c>
      <c r="C1020" s="1">
        <v>1</v>
      </c>
      <c r="D1020" s="1" t="s">
        <v>5796</v>
      </c>
      <c r="E1020" s="1">
        <v>1</v>
      </c>
      <c r="F1020" s="1" t="s">
        <v>6228</v>
      </c>
      <c r="G1020" s="1" t="s">
        <v>5834</v>
      </c>
      <c r="H1020" s="1" t="s">
        <v>6226</v>
      </c>
      <c r="I1020" s="1" t="b">
        <v>0</v>
      </c>
      <c r="J1020" s="1">
        <v>0</v>
      </c>
      <c r="K1020" s="1">
        <v>26</v>
      </c>
      <c r="L1020" s="1">
        <v>8</v>
      </c>
      <c r="M1020" s="1">
        <v>252</v>
      </c>
      <c r="N1020" s="1">
        <v>71.590909090909093</v>
      </c>
      <c r="O1020" s="1" t="s">
        <v>6227</v>
      </c>
      <c r="P1020" s="1"/>
      <c r="Q1020" s="1"/>
    </row>
    <row r="1021" spans="1:17" x14ac:dyDescent="0.3">
      <c r="A1021" s="1" t="s">
        <v>75</v>
      </c>
      <c r="B1021" s="1" t="s">
        <v>5769</v>
      </c>
      <c r="C1021" s="1">
        <v>1</v>
      </c>
      <c r="D1021" s="1" t="s">
        <v>5796</v>
      </c>
      <c r="E1021" s="1">
        <v>1</v>
      </c>
      <c r="F1021" s="1" t="s">
        <v>6228</v>
      </c>
      <c r="G1021" s="1" t="s">
        <v>5834</v>
      </c>
      <c r="H1021" s="1" t="s">
        <v>6226</v>
      </c>
      <c r="I1021" s="1" t="b">
        <v>0</v>
      </c>
      <c r="J1021" s="1">
        <v>0</v>
      </c>
      <c r="K1021" s="1">
        <v>27</v>
      </c>
      <c r="L1021" s="1">
        <v>8</v>
      </c>
      <c r="M1021" s="1">
        <v>33</v>
      </c>
      <c r="N1021" s="1">
        <v>9.375</v>
      </c>
      <c r="O1021" s="1" t="s">
        <v>6227</v>
      </c>
      <c r="P1021" s="1"/>
      <c r="Q1021" s="1"/>
    </row>
    <row r="1022" spans="1:17" x14ac:dyDescent="0.3">
      <c r="A1022" s="1" t="s">
        <v>75</v>
      </c>
      <c r="B1022" s="1" t="s">
        <v>5769</v>
      </c>
      <c r="C1022" s="1">
        <v>1</v>
      </c>
      <c r="D1022" s="1" t="s">
        <v>5796</v>
      </c>
      <c r="E1022" s="1">
        <v>1</v>
      </c>
      <c r="F1022" s="1" t="s">
        <v>6228</v>
      </c>
      <c r="G1022" s="1" t="s">
        <v>5834</v>
      </c>
      <c r="H1022" s="1" t="s">
        <v>6226</v>
      </c>
      <c r="I1022" s="1" t="b">
        <v>0</v>
      </c>
      <c r="J1022" s="1">
        <v>0</v>
      </c>
      <c r="K1022" s="1">
        <v>24</v>
      </c>
      <c r="L1022" s="1">
        <v>9</v>
      </c>
      <c r="M1022" s="1">
        <v>19</v>
      </c>
      <c r="N1022" s="1">
        <v>5.3977272727272698</v>
      </c>
      <c r="O1022" s="1" t="s">
        <v>6227</v>
      </c>
      <c r="P1022" s="1"/>
      <c r="Q1022" s="1"/>
    </row>
    <row r="1023" spans="1:17" x14ac:dyDescent="0.3">
      <c r="A1023" s="1" t="s">
        <v>75</v>
      </c>
      <c r="B1023" s="1" t="s">
        <v>5769</v>
      </c>
      <c r="C1023" s="1">
        <v>1</v>
      </c>
      <c r="D1023" s="1" t="s">
        <v>5796</v>
      </c>
      <c r="E1023" s="1">
        <v>1</v>
      </c>
      <c r="F1023" s="1" t="s">
        <v>6228</v>
      </c>
      <c r="G1023" s="1" t="s">
        <v>5834</v>
      </c>
      <c r="H1023" s="1" t="s">
        <v>6226</v>
      </c>
      <c r="I1023" s="1" t="b">
        <v>0</v>
      </c>
      <c r="J1023" s="1">
        <v>0</v>
      </c>
      <c r="K1023" s="1">
        <v>24</v>
      </c>
      <c r="L1023" s="1">
        <v>8</v>
      </c>
      <c r="M1023" s="1">
        <v>17</v>
      </c>
      <c r="N1023" s="1">
        <v>4.8295454545454497</v>
      </c>
      <c r="O1023" s="1" t="s">
        <v>6227</v>
      </c>
      <c r="P1023" s="1"/>
      <c r="Q1023" s="1"/>
    </row>
    <row r="1024" spans="1:17" x14ac:dyDescent="0.3">
      <c r="A1024" s="1" t="s">
        <v>75</v>
      </c>
      <c r="B1024" s="1" t="s">
        <v>5769</v>
      </c>
      <c r="C1024" s="1">
        <v>1</v>
      </c>
      <c r="D1024" s="1" t="s">
        <v>5796</v>
      </c>
      <c r="E1024" s="1">
        <v>2</v>
      </c>
      <c r="F1024" s="1" t="s">
        <v>6229</v>
      </c>
      <c r="G1024" s="1" t="s">
        <v>5834</v>
      </c>
      <c r="H1024" s="1" t="s">
        <v>6226</v>
      </c>
      <c r="I1024" s="1" t="b">
        <v>0</v>
      </c>
      <c r="J1024" s="1">
        <v>0</v>
      </c>
      <c r="K1024" s="1">
        <v>30</v>
      </c>
      <c r="L1024" s="1">
        <v>9</v>
      </c>
      <c r="M1024" s="1">
        <v>272</v>
      </c>
      <c r="N1024" s="1">
        <v>82.926829268292593</v>
      </c>
      <c r="O1024" s="1" t="s">
        <v>6227</v>
      </c>
      <c r="P1024" s="1"/>
      <c r="Q1024" s="1"/>
    </row>
    <row r="1025" spans="1:17" x14ac:dyDescent="0.3">
      <c r="A1025" s="1" t="s">
        <v>75</v>
      </c>
      <c r="B1025" s="1" t="s">
        <v>5769</v>
      </c>
      <c r="C1025" s="1">
        <v>1</v>
      </c>
      <c r="D1025" s="1" t="s">
        <v>5796</v>
      </c>
      <c r="E1025" s="1">
        <v>2</v>
      </c>
      <c r="F1025" s="1" t="s">
        <v>6229</v>
      </c>
      <c r="G1025" s="1" t="s">
        <v>5834</v>
      </c>
      <c r="H1025" s="1" t="s">
        <v>6226</v>
      </c>
      <c r="I1025" s="1" t="b">
        <v>0</v>
      </c>
      <c r="J1025" s="1">
        <v>0</v>
      </c>
      <c r="K1025" s="1">
        <v>31</v>
      </c>
      <c r="L1025" s="1">
        <v>9</v>
      </c>
      <c r="M1025" s="1">
        <v>14</v>
      </c>
      <c r="N1025" s="1">
        <v>4.2682926829268197</v>
      </c>
      <c r="O1025" s="1" t="s">
        <v>6227</v>
      </c>
      <c r="P1025" s="1"/>
      <c r="Q1025" s="1"/>
    </row>
    <row r="1026" spans="1:17" x14ac:dyDescent="0.3">
      <c r="A1026" s="1" t="s">
        <v>75</v>
      </c>
      <c r="B1026" s="1" t="s">
        <v>5769</v>
      </c>
      <c r="C1026" s="1">
        <v>1</v>
      </c>
      <c r="D1026" s="1" t="s">
        <v>5796</v>
      </c>
      <c r="E1026" s="1">
        <v>2</v>
      </c>
      <c r="F1026" s="1" t="s">
        <v>6229</v>
      </c>
      <c r="G1026" s="1" t="s">
        <v>5834</v>
      </c>
      <c r="H1026" s="1" t="s">
        <v>6226</v>
      </c>
      <c r="I1026" s="1" t="b">
        <v>0</v>
      </c>
      <c r="J1026" s="1">
        <v>0</v>
      </c>
      <c r="K1026" s="1">
        <v>30</v>
      </c>
      <c r="L1026" s="1">
        <v>10</v>
      </c>
      <c r="M1026" s="1">
        <v>9</v>
      </c>
      <c r="N1026" s="1">
        <v>2.74390243902439</v>
      </c>
      <c r="O1026" s="1" t="s">
        <v>6227</v>
      </c>
      <c r="P1026" s="1"/>
      <c r="Q1026" s="1"/>
    </row>
    <row r="1027" spans="1:17" x14ac:dyDescent="0.3">
      <c r="A1027" s="1" t="s">
        <v>75</v>
      </c>
      <c r="B1027" s="1" t="s">
        <v>5769</v>
      </c>
      <c r="C1027" s="1">
        <v>1</v>
      </c>
      <c r="D1027" s="1" t="s">
        <v>5796</v>
      </c>
      <c r="E1027" s="1">
        <v>2</v>
      </c>
      <c r="F1027" s="1" t="s">
        <v>6229</v>
      </c>
      <c r="G1027" s="1" t="s">
        <v>5834</v>
      </c>
      <c r="H1027" s="1" t="s">
        <v>6226</v>
      </c>
      <c r="I1027" s="1" t="b">
        <v>0</v>
      </c>
      <c r="J1027" s="1">
        <v>0</v>
      </c>
      <c r="K1027" s="1">
        <v>29</v>
      </c>
      <c r="L1027" s="1">
        <v>8</v>
      </c>
      <c r="M1027" s="1">
        <v>7</v>
      </c>
      <c r="N1027" s="1">
        <v>2.1341463414634099</v>
      </c>
      <c r="O1027" s="1" t="s">
        <v>6227</v>
      </c>
      <c r="P1027" s="1"/>
      <c r="Q1027" s="1"/>
    </row>
    <row r="1028" spans="1:17" x14ac:dyDescent="0.3">
      <c r="A1028" s="1" t="s">
        <v>75</v>
      </c>
      <c r="B1028" s="1" t="s">
        <v>5769</v>
      </c>
      <c r="C1028" s="1">
        <v>1</v>
      </c>
      <c r="D1028" s="1" t="s">
        <v>5796</v>
      </c>
      <c r="E1028" s="1">
        <v>2</v>
      </c>
      <c r="F1028" s="1" t="s">
        <v>6229</v>
      </c>
      <c r="G1028" s="1" t="s">
        <v>5834</v>
      </c>
      <c r="H1028" s="1" t="s">
        <v>6226</v>
      </c>
      <c r="I1028" s="1" t="b">
        <v>0</v>
      </c>
      <c r="J1028" s="1">
        <v>0</v>
      </c>
      <c r="K1028" s="1">
        <v>26</v>
      </c>
      <c r="L1028" s="1">
        <v>8</v>
      </c>
      <c r="M1028" s="1">
        <v>6</v>
      </c>
      <c r="N1028" s="1">
        <v>1.82926829268292</v>
      </c>
      <c r="O1028" s="1" t="s">
        <v>6227</v>
      </c>
      <c r="P1028" s="1"/>
      <c r="Q1028" s="1"/>
    </row>
    <row r="1029" spans="1:17" x14ac:dyDescent="0.3">
      <c r="A1029" s="1" t="s">
        <v>75</v>
      </c>
      <c r="B1029" s="1" t="s">
        <v>5769</v>
      </c>
      <c r="C1029" s="1">
        <v>1</v>
      </c>
      <c r="D1029" s="1" t="s">
        <v>5796</v>
      </c>
      <c r="E1029" s="1">
        <v>2</v>
      </c>
      <c r="F1029" s="1" t="s">
        <v>6229</v>
      </c>
      <c r="G1029" s="1" t="s">
        <v>5834</v>
      </c>
      <c r="H1029" s="1" t="s">
        <v>6230</v>
      </c>
      <c r="I1029" s="1" t="b">
        <v>0</v>
      </c>
      <c r="J1029" s="1">
        <v>0</v>
      </c>
      <c r="K1029" s="1">
        <v>10</v>
      </c>
      <c r="L1029" s="1">
        <v>12</v>
      </c>
      <c r="M1029" s="1">
        <v>5</v>
      </c>
      <c r="N1029" s="1">
        <v>1.5243902439024299</v>
      </c>
      <c r="O1029" s="1" t="s">
        <v>6231</v>
      </c>
      <c r="P1029" s="1"/>
      <c r="Q1029" s="1"/>
    </row>
    <row r="1030" spans="1:17" x14ac:dyDescent="0.3">
      <c r="A1030" s="1" t="s">
        <v>75</v>
      </c>
      <c r="B1030" s="1" t="s">
        <v>5769</v>
      </c>
      <c r="C1030" s="1">
        <v>1</v>
      </c>
      <c r="D1030" s="1" t="s">
        <v>5796</v>
      </c>
      <c r="E1030" s="1">
        <v>3</v>
      </c>
      <c r="F1030" s="1" t="s">
        <v>6232</v>
      </c>
      <c r="G1030" s="1" t="s">
        <v>5834</v>
      </c>
      <c r="H1030" s="1" t="s">
        <v>6226</v>
      </c>
      <c r="I1030" s="1" t="b">
        <v>0</v>
      </c>
      <c r="J1030" s="1">
        <v>0</v>
      </c>
      <c r="K1030" s="1">
        <v>26</v>
      </c>
      <c r="L1030" s="1">
        <v>8</v>
      </c>
      <c r="M1030" s="1">
        <v>213</v>
      </c>
      <c r="N1030" s="1">
        <v>84.189723320158095</v>
      </c>
      <c r="O1030" s="1" t="s">
        <v>6227</v>
      </c>
      <c r="P1030" s="1"/>
      <c r="Q1030" s="1"/>
    </row>
    <row r="1031" spans="1:17" x14ac:dyDescent="0.3">
      <c r="A1031" s="1" t="s">
        <v>75</v>
      </c>
      <c r="B1031" s="1" t="s">
        <v>5769</v>
      </c>
      <c r="C1031" s="1">
        <v>1</v>
      </c>
      <c r="D1031" s="1" t="s">
        <v>5796</v>
      </c>
      <c r="E1031" s="1">
        <v>3</v>
      </c>
      <c r="F1031" s="1" t="s">
        <v>6232</v>
      </c>
      <c r="G1031" s="1" t="s">
        <v>5834</v>
      </c>
      <c r="H1031" s="1" t="s">
        <v>6226</v>
      </c>
      <c r="I1031" s="1" t="b">
        <v>0</v>
      </c>
      <c r="J1031" s="1">
        <v>0</v>
      </c>
      <c r="K1031" s="1">
        <v>26</v>
      </c>
      <c r="L1031" s="1">
        <v>9</v>
      </c>
      <c r="M1031" s="1">
        <v>8</v>
      </c>
      <c r="N1031" s="1">
        <v>3.1620553359683701</v>
      </c>
      <c r="O1031" s="1" t="s">
        <v>6227</v>
      </c>
      <c r="P1031" s="1"/>
      <c r="Q1031" s="1"/>
    </row>
    <row r="1032" spans="1:17" x14ac:dyDescent="0.3">
      <c r="A1032" s="1" t="s">
        <v>75</v>
      </c>
      <c r="B1032" s="1" t="s">
        <v>5769</v>
      </c>
      <c r="C1032" s="1">
        <v>1</v>
      </c>
      <c r="D1032" s="1" t="s">
        <v>5796</v>
      </c>
      <c r="E1032" s="1">
        <v>3</v>
      </c>
      <c r="F1032" s="1" t="s">
        <v>6232</v>
      </c>
      <c r="G1032" s="1" t="s">
        <v>5834</v>
      </c>
      <c r="H1032" s="1" t="s">
        <v>6226</v>
      </c>
      <c r="I1032" s="1" t="b">
        <v>0</v>
      </c>
      <c r="J1032" s="1">
        <v>0</v>
      </c>
      <c r="K1032" s="1">
        <v>27</v>
      </c>
      <c r="L1032" s="1">
        <v>8</v>
      </c>
      <c r="M1032" s="1">
        <v>4</v>
      </c>
      <c r="N1032" s="1">
        <v>1.5810276679841899</v>
      </c>
      <c r="O1032" s="1" t="s">
        <v>6227</v>
      </c>
      <c r="P1032" s="1"/>
      <c r="Q1032" s="1"/>
    </row>
    <row r="1033" spans="1:17" x14ac:dyDescent="0.3">
      <c r="A1033" s="1" t="s">
        <v>75</v>
      </c>
      <c r="B1033" s="1" t="s">
        <v>5769</v>
      </c>
      <c r="C1033" s="1">
        <v>1</v>
      </c>
      <c r="D1033" s="1" t="s">
        <v>5796</v>
      </c>
      <c r="E1033" s="1">
        <v>3</v>
      </c>
      <c r="F1033" s="1" t="s">
        <v>6232</v>
      </c>
      <c r="G1033" s="1" t="s">
        <v>5834</v>
      </c>
      <c r="H1033" s="1" t="s">
        <v>6233</v>
      </c>
      <c r="I1033" s="1" t="b">
        <v>0</v>
      </c>
      <c r="J1033" s="1">
        <v>1</v>
      </c>
      <c r="K1033" s="1">
        <v>8</v>
      </c>
      <c r="L1033" s="1">
        <v>7</v>
      </c>
      <c r="M1033" s="1">
        <v>3</v>
      </c>
      <c r="N1033" s="1">
        <v>1.1857707509881401</v>
      </c>
      <c r="O1033" s="1" t="s">
        <v>6234</v>
      </c>
      <c r="P1033" s="1"/>
      <c r="Q1033" s="1"/>
    </row>
    <row r="1034" spans="1:17" x14ac:dyDescent="0.3">
      <c r="A1034" s="1" t="s">
        <v>75</v>
      </c>
      <c r="B1034" s="1" t="s">
        <v>5769</v>
      </c>
      <c r="C1034" s="1">
        <v>1</v>
      </c>
      <c r="D1034" s="1" t="s">
        <v>5796</v>
      </c>
      <c r="E1034" s="1">
        <v>3</v>
      </c>
      <c r="F1034" s="1" t="s">
        <v>6232</v>
      </c>
      <c r="G1034" s="1" t="s">
        <v>5801</v>
      </c>
      <c r="H1034" s="1" t="s">
        <v>6235</v>
      </c>
      <c r="I1034" s="1" t="b">
        <v>0</v>
      </c>
      <c r="J1034" s="1">
        <v>1</v>
      </c>
      <c r="K1034" s="1">
        <v>0</v>
      </c>
      <c r="L1034" s="1">
        <v>0</v>
      </c>
      <c r="M1034" s="1">
        <v>3</v>
      </c>
      <c r="N1034" s="1">
        <v>1.1857707509881401</v>
      </c>
      <c r="O1034" s="1" t="s">
        <v>6236</v>
      </c>
      <c r="P1034" s="1"/>
      <c r="Q1034" s="1"/>
    </row>
    <row r="1035" spans="1:17" x14ac:dyDescent="0.3">
      <c r="A1035" s="1" t="s">
        <v>75</v>
      </c>
      <c r="B1035" s="1" t="s">
        <v>5769</v>
      </c>
      <c r="C1035" s="1">
        <v>1</v>
      </c>
      <c r="D1035" s="1" t="s">
        <v>5796</v>
      </c>
      <c r="E1035" s="1">
        <v>4</v>
      </c>
      <c r="F1035" s="1" t="s">
        <v>6237</v>
      </c>
      <c r="G1035" s="1" t="s">
        <v>5834</v>
      </c>
      <c r="H1035" s="1" t="s">
        <v>6226</v>
      </c>
      <c r="I1035" s="1" t="b">
        <v>0</v>
      </c>
      <c r="J1035" s="1">
        <v>0</v>
      </c>
      <c r="K1035" s="1">
        <v>30</v>
      </c>
      <c r="L1035" s="1">
        <v>9</v>
      </c>
      <c r="M1035" s="1">
        <v>112</v>
      </c>
      <c r="N1035" s="1">
        <v>35.5555555555555</v>
      </c>
      <c r="O1035" s="1" t="s">
        <v>6227</v>
      </c>
      <c r="P1035" s="1"/>
      <c r="Q1035" s="1"/>
    </row>
    <row r="1036" spans="1:17" x14ac:dyDescent="0.3">
      <c r="A1036" s="1" t="s">
        <v>75</v>
      </c>
      <c r="B1036" s="1" t="s">
        <v>5769</v>
      </c>
      <c r="C1036" s="1">
        <v>1</v>
      </c>
      <c r="D1036" s="1" t="s">
        <v>5796</v>
      </c>
      <c r="E1036" s="1">
        <v>4</v>
      </c>
      <c r="F1036" s="1" t="s">
        <v>6237</v>
      </c>
      <c r="G1036" s="1" t="s">
        <v>5834</v>
      </c>
      <c r="H1036" s="1" t="s">
        <v>6226</v>
      </c>
      <c r="I1036" s="1" t="b">
        <v>0</v>
      </c>
      <c r="J1036" s="1">
        <v>0</v>
      </c>
      <c r="K1036" s="1">
        <v>31</v>
      </c>
      <c r="L1036" s="1">
        <v>9</v>
      </c>
      <c r="M1036" s="1">
        <v>95</v>
      </c>
      <c r="N1036" s="1">
        <v>30.158730158730101</v>
      </c>
      <c r="O1036" s="1" t="s">
        <v>6227</v>
      </c>
      <c r="P1036" s="1"/>
      <c r="Q1036" s="1"/>
    </row>
    <row r="1037" spans="1:17" x14ac:dyDescent="0.3">
      <c r="A1037" s="1" t="s">
        <v>75</v>
      </c>
      <c r="B1037" s="1" t="s">
        <v>5769</v>
      </c>
      <c r="C1037" s="1">
        <v>1</v>
      </c>
      <c r="D1037" s="1" t="s">
        <v>5796</v>
      </c>
      <c r="E1037" s="1">
        <v>4</v>
      </c>
      <c r="F1037" s="1" t="s">
        <v>6237</v>
      </c>
      <c r="G1037" s="1" t="s">
        <v>5834</v>
      </c>
      <c r="H1037" s="1" t="s">
        <v>6226</v>
      </c>
      <c r="I1037" s="1" t="b">
        <v>0</v>
      </c>
      <c r="J1037" s="1">
        <v>0</v>
      </c>
      <c r="K1037" s="1">
        <v>28</v>
      </c>
      <c r="L1037" s="1">
        <v>10</v>
      </c>
      <c r="M1037" s="1">
        <v>32</v>
      </c>
      <c r="N1037" s="1">
        <v>10.1587301587301</v>
      </c>
      <c r="O1037" s="1" t="s">
        <v>6227</v>
      </c>
      <c r="P1037" s="1"/>
      <c r="Q1037" s="1"/>
    </row>
    <row r="1038" spans="1:17" x14ac:dyDescent="0.3">
      <c r="A1038" s="1" t="s">
        <v>75</v>
      </c>
      <c r="B1038" s="1" t="s">
        <v>5769</v>
      </c>
      <c r="C1038" s="1">
        <v>1</v>
      </c>
      <c r="D1038" s="1" t="s">
        <v>5796</v>
      </c>
      <c r="E1038" s="1">
        <v>4</v>
      </c>
      <c r="F1038" s="1" t="s">
        <v>6237</v>
      </c>
      <c r="G1038" s="1" t="s">
        <v>5834</v>
      </c>
      <c r="H1038" s="1" t="s">
        <v>6226</v>
      </c>
      <c r="I1038" s="1" t="b">
        <v>0</v>
      </c>
      <c r="J1038" s="1">
        <v>0</v>
      </c>
      <c r="K1038" s="1">
        <v>28</v>
      </c>
      <c r="L1038" s="1">
        <v>9</v>
      </c>
      <c r="M1038" s="1">
        <v>21</v>
      </c>
      <c r="N1038" s="1">
        <v>6.6666666666666599</v>
      </c>
      <c r="O1038" s="1" t="s">
        <v>6227</v>
      </c>
      <c r="P1038" s="1"/>
      <c r="Q1038" s="1"/>
    </row>
    <row r="1039" spans="1:17" x14ac:dyDescent="0.3">
      <c r="A1039" s="1" t="s">
        <v>75</v>
      </c>
      <c r="B1039" s="1" t="s">
        <v>5769</v>
      </c>
      <c r="C1039" s="1">
        <v>1</v>
      </c>
      <c r="D1039" s="1" t="s">
        <v>5796</v>
      </c>
      <c r="E1039" s="1">
        <v>4</v>
      </c>
      <c r="F1039" s="1" t="s">
        <v>6237</v>
      </c>
      <c r="G1039" s="1" t="s">
        <v>5834</v>
      </c>
      <c r="H1039" s="1" t="s">
        <v>6226</v>
      </c>
      <c r="I1039" s="1" t="b">
        <v>0</v>
      </c>
      <c r="J1039" s="1">
        <v>0</v>
      </c>
      <c r="K1039" s="1">
        <v>31</v>
      </c>
      <c r="L1039" s="1">
        <v>10</v>
      </c>
      <c r="M1039" s="1">
        <v>7</v>
      </c>
      <c r="N1039" s="1">
        <v>2.2222222222222201</v>
      </c>
      <c r="O1039" s="1" t="s">
        <v>6227</v>
      </c>
      <c r="P1039" s="1"/>
      <c r="Q1039" s="1"/>
    </row>
    <row r="1040" spans="1:17" x14ac:dyDescent="0.3">
      <c r="A1040" s="1" t="s">
        <v>75</v>
      </c>
      <c r="B1040" s="1" t="s">
        <v>5769</v>
      </c>
      <c r="C1040" s="1">
        <v>1</v>
      </c>
      <c r="D1040" s="1" t="s">
        <v>5796</v>
      </c>
      <c r="E1040" s="1">
        <v>4</v>
      </c>
      <c r="F1040" s="1" t="s">
        <v>6237</v>
      </c>
      <c r="G1040" s="1" t="s">
        <v>5834</v>
      </c>
      <c r="H1040" s="1" t="s">
        <v>6226</v>
      </c>
      <c r="I1040" s="1" t="b">
        <v>0</v>
      </c>
      <c r="J1040" s="1">
        <v>0</v>
      </c>
      <c r="K1040" s="1">
        <v>30</v>
      </c>
      <c r="L1040" s="1">
        <v>10</v>
      </c>
      <c r="M1040" s="1">
        <v>6</v>
      </c>
      <c r="N1040" s="1">
        <v>1.9047619047619</v>
      </c>
      <c r="O1040" s="1" t="s">
        <v>6227</v>
      </c>
      <c r="P1040" s="1"/>
      <c r="Q1040" s="1"/>
    </row>
    <row r="1041" spans="1:17" x14ac:dyDescent="0.3">
      <c r="A1041" s="1" t="s">
        <v>75</v>
      </c>
      <c r="B1041" s="1" t="s">
        <v>5769</v>
      </c>
      <c r="C1041" s="1">
        <v>1</v>
      </c>
      <c r="D1041" s="1" t="s">
        <v>5796</v>
      </c>
      <c r="E1041" s="1">
        <v>4</v>
      </c>
      <c r="F1041" s="1" t="s">
        <v>6237</v>
      </c>
      <c r="G1041" s="1" t="s">
        <v>5834</v>
      </c>
      <c r="H1041" s="1" t="s">
        <v>6226</v>
      </c>
      <c r="I1041" s="1" t="b">
        <v>0</v>
      </c>
      <c r="J1041" s="1">
        <v>0</v>
      </c>
      <c r="K1041" s="1">
        <v>29</v>
      </c>
      <c r="L1041" s="1">
        <v>9</v>
      </c>
      <c r="M1041" s="1">
        <v>6</v>
      </c>
      <c r="N1041" s="1">
        <v>1.9047619047619</v>
      </c>
      <c r="O1041" s="1" t="s">
        <v>6227</v>
      </c>
      <c r="P1041" s="1"/>
      <c r="Q1041" s="1"/>
    </row>
    <row r="1042" spans="1:17" x14ac:dyDescent="0.3">
      <c r="A1042" s="1" t="s">
        <v>75</v>
      </c>
      <c r="B1042" s="1" t="s">
        <v>5769</v>
      </c>
      <c r="C1042" s="1">
        <v>1</v>
      </c>
      <c r="D1042" s="1" t="s">
        <v>5796</v>
      </c>
      <c r="E1042" s="1">
        <v>4</v>
      </c>
      <c r="F1042" s="1" t="s">
        <v>6237</v>
      </c>
      <c r="G1042" s="1" t="s">
        <v>5834</v>
      </c>
      <c r="H1042" s="1" t="s">
        <v>6226</v>
      </c>
      <c r="I1042" s="1" t="b">
        <v>0</v>
      </c>
      <c r="J1042" s="1">
        <v>0</v>
      </c>
      <c r="K1042" s="1">
        <v>27</v>
      </c>
      <c r="L1042" s="1">
        <v>8</v>
      </c>
      <c r="M1042" s="1">
        <v>4</v>
      </c>
      <c r="N1042" s="1">
        <v>1.26984126984127</v>
      </c>
      <c r="O1042" s="1" t="s">
        <v>6227</v>
      </c>
      <c r="P1042" s="1"/>
      <c r="Q1042" s="1"/>
    </row>
    <row r="1043" spans="1:17" x14ac:dyDescent="0.3">
      <c r="A1043" s="1" t="s">
        <v>75</v>
      </c>
      <c r="B1043" s="1" t="s">
        <v>5769</v>
      </c>
      <c r="C1043" s="1">
        <v>1</v>
      </c>
      <c r="D1043" s="1" t="s">
        <v>5796</v>
      </c>
      <c r="E1043" s="1">
        <v>4</v>
      </c>
      <c r="F1043" s="1" t="s">
        <v>6237</v>
      </c>
      <c r="G1043" s="1" t="s">
        <v>5834</v>
      </c>
      <c r="H1043" s="1" t="s">
        <v>6226</v>
      </c>
      <c r="I1043" s="1" t="b">
        <v>0</v>
      </c>
      <c r="J1043" s="1">
        <v>0</v>
      </c>
      <c r="K1043" s="1">
        <v>26</v>
      </c>
      <c r="L1043" s="1">
        <v>8</v>
      </c>
      <c r="M1043" s="1">
        <v>4</v>
      </c>
      <c r="N1043" s="1">
        <v>1.26984126984127</v>
      </c>
      <c r="O1043" s="1" t="s">
        <v>6227</v>
      </c>
      <c r="P1043" s="1"/>
      <c r="Q1043" s="1"/>
    </row>
    <row r="1044" spans="1:17" x14ac:dyDescent="0.3">
      <c r="A1044" s="1" t="s">
        <v>75</v>
      </c>
      <c r="B1044" s="1" t="s">
        <v>5769</v>
      </c>
      <c r="C1044" s="1">
        <v>1</v>
      </c>
      <c r="D1044" s="1" t="s">
        <v>5796</v>
      </c>
      <c r="E1044" s="1">
        <v>5</v>
      </c>
      <c r="F1044" s="1" t="s">
        <v>6238</v>
      </c>
      <c r="G1044" s="1" t="s">
        <v>5834</v>
      </c>
      <c r="H1044" s="1" t="s">
        <v>6226</v>
      </c>
      <c r="I1044" s="1" t="b">
        <v>0</v>
      </c>
      <c r="J1044" s="1">
        <v>0</v>
      </c>
      <c r="K1044" s="1">
        <v>26</v>
      </c>
      <c r="L1044" s="1">
        <v>8</v>
      </c>
      <c r="M1044" s="1">
        <v>28</v>
      </c>
      <c r="N1044" s="1">
        <v>50</v>
      </c>
      <c r="O1044" s="1" t="s">
        <v>6227</v>
      </c>
      <c r="P1044" s="1"/>
      <c r="Q1044" s="1"/>
    </row>
    <row r="1045" spans="1:17" x14ac:dyDescent="0.3">
      <c r="A1045" s="1" t="s">
        <v>75</v>
      </c>
      <c r="B1045" s="1" t="s">
        <v>5769</v>
      </c>
      <c r="C1045" s="1">
        <v>1</v>
      </c>
      <c r="D1045" s="1" t="s">
        <v>5796</v>
      </c>
      <c r="E1045" s="1">
        <v>5</v>
      </c>
      <c r="F1045" s="1" t="s">
        <v>6238</v>
      </c>
      <c r="G1045" s="1" t="s">
        <v>5834</v>
      </c>
      <c r="H1045" s="1" t="s">
        <v>6226</v>
      </c>
      <c r="I1045" s="1" t="b">
        <v>0</v>
      </c>
      <c r="J1045" s="1">
        <v>0</v>
      </c>
      <c r="K1045" s="1">
        <v>27</v>
      </c>
      <c r="L1045" s="1">
        <v>8</v>
      </c>
      <c r="M1045" s="1">
        <v>11</v>
      </c>
      <c r="N1045" s="1">
        <v>19.6428571428571</v>
      </c>
      <c r="O1045" s="1" t="s">
        <v>6227</v>
      </c>
      <c r="P1045" s="1"/>
      <c r="Q1045" s="1"/>
    </row>
    <row r="1046" spans="1:17" x14ac:dyDescent="0.3">
      <c r="A1046" s="1" t="s">
        <v>75</v>
      </c>
      <c r="B1046" s="1" t="s">
        <v>5769</v>
      </c>
      <c r="C1046" s="1">
        <v>1</v>
      </c>
      <c r="D1046" s="1" t="s">
        <v>5796</v>
      </c>
      <c r="E1046" s="1">
        <v>5</v>
      </c>
      <c r="F1046" s="1" t="s">
        <v>6238</v>
      </c>
      <c r="G1046" s="1" t="s">
        <v>5834</v>
      </c>
      <c r="H1046" s="1" t="s">
        <v>6226</v>
      </c>
      <c r="I1046" s="1" t="b">
        <v>0</v>
      </c>
      <c r="J1046" s="1">
        <v>3</v>
      </c>
      <c r="K1046" s="1">
        <v>24</v>
      </c>
      <c r="L1046" s="1">
        <v>8</v>
      </c>
      <c r="M1046" s="1">
        <v>3</v>
      </c>
      <c r="N1046" s="1">
        <v>5.3571428571428497</v>
      </c>
      <c r="O1046" s="1" t="s">
        <v>6227</v>
      </c>
      <c r="P1046" s="1"/>
      <c r="Q1046" s="1"/>
    </row>
    <row r="1047" spans="1:17" x14ac:dyDescent="0.3">
      <c r="A1047" s="1" t="s">
        <v>75</v>
      </c>
      <c r="B1047" s="1" t="s">
        <v>5769</v>
      </c>
      <c r="C1047" s="1">
        <v>1</v>
      </c>
      <c r="D1047" s="1" t="s">
        <v>5796</v>
      </c>
      <c r="E1047" s="1">
        <v>5</v>
      </c>
      <c r="F1047" s="1" t="s">
        <v>6238</v>
      </c>
      <c r="G1047" s="1" t="s">
        <v>5834</v>
      </c>
      <c r="H1047" s="1" t="s">
        <v>6226</v>
      </c>
      <c r="I1047" s="1" t="b">
        <v>0</v>
      </c>
      <c r="J1047" s="1">
        <v>0</v>
      </c>
      <c r="K1047" s="1">
        <v>24</v>
      </c>
      <c r="L1047" s="1">
        <v>9</v>
      </c>
      <c r="M1047" s="1">
        <v>2</v>
      </c>
      <c r="N1047" s="1">
        <v>3.5714285714285698</v>
      </c>
      <c r="O1047" s="1" t="s">
        <v>6227</v>
      </c>
      <c r="P1047" s="1"/>
      <c r="Q1047" s="1"/>
    </row>
    <row r="1048" spans="1:17" x14ac:dyDescent="0.3">
      <c r="A1048" s="1" t="s">
        <v>75</v>
      </c>
      <c r="B1048" s="1" t="s">
        <v>5769</v>
      </c>
      <c r="C1048" s="1">
        <v>1</v>
      </c>
      <c r="D1048" s="1" t="s">
        <v>5796</v>
      </c>
      <c r="E1048" s="1">
        <v>5</v>
      </c>
      <c r="F1048" s="1" t="s">
        <v>6238</v>
      </c>
      <c r="G1048" s="1" t="s">
        <v>5834</v>
      </c>
      <c r="H1048" s="1" t="s">
        <v>6226</v>
      </c>
      <c r="I1048" s="1" t="b">
        <v>0</v>
      </c>
      <c r="J1048" s="1">
        <v>0</v>
      </c>
      <c r="K1048" s="1">
        <v>25</v>
      </c>
      <c r="L1048" s="1">
        <v>7</v>
      </c>
      <c r="M1048" s="1">
        <v>2</v>
      </c>
      <c r="N1048" s="1">
        <v>3.5714285714285698</v>
      </c>
      <c r="O1048" s="1" t="s">
        <v>6227</v>
      </c>
      <c r="P1048" s="1"/>
      <c r="Q1048" s="1"/>
    </row>
    <row r="1049" spans="1:17" x14ac:dyDescent="0.3">
      <c r="A1049" s="1" t="s">
        <v>75</v>
      </c>
      <c r="B1049" s="1" t="s">
        <v>5769</v>
      </c>
      <c r="C1049" s="1">
        <v>1</v>
      </c>
      <c r="D1049" s="1" t="s">
        <v>5796</v>
      </c>
      <c r="E1049" s="1">
        <v>5</v>
      </c>
      <c r="F1049" s="1" t="s">
        <v>6238</v>
      </c>
      <c r="G1049" s="1" t="s">
        <v>5834</v>
      </c>
      <c r="H1049" s="1" t="s">
        <v>6233</v>
      </c>
      <c r="I1049" s="1" t="b">
        <v>0</v>
      </c>
      <c r="J1049" s="1">
        <v>1</v>
      </c>
      <c r="K1049" s="1">
        <v>8</v>
      </c>
      <c r="L1049" s="1">
        <v>7</v>
      </c>
      <c r="M1049" s="1">
        <v>1</v>
      </c>
      <c r="N1049" s="1">
        <v>1.78571428571428</v>
      </c>
      <c r="O1049" s="1" t="s">
        <v>6234</v>
      </c>
      <c r="P1049" s="1"/>
      <c r="Q1049" s="1"/>
    </row>
    <row r="1050" spans="1:17" x14ac:dyDescent="0.3">
      <c r="A1050" s="1" t="s">
        <v>75</v>
      </c>
      <c r="B1050" s="1" t="s">
        <v>5769</v>
      </c>
      <c r="C1050" s="1">
        <v>1</v>
      </c>
      <c r="D1050" s="1" t="s">
        <v>5796</v>
      </c>
      <c r="E1050" s="1">
        <v>5</v>
      </c>
      <c r="F1050" s="1" t="s">
        <v>6238</v>
      </c>
      <c r="G1050" s="1" t="s">
        <v>5834</v>
      </c>
      <c r="H1050" s="1" t="s">
        <v>6239</v>
      </c>
      <c r="I1050" s="1" t="b">
        <v>0</v>
      </c>
      <c r="J1050" s="1">
        <v>4</v>
      </c>
      <c r="K1050" s="1">
        <v>6</v>
      </c>
      <c r="L1050" s="1">
        <v>7</v>
      </c>
      <c r="M1050" s="1">
        <v>1</v>
      </c>
      <c r="N1050" s="1">
        <v>1.78571428571428</v>
      </c>
      <c r="O1050" s="1" t="s">
        <v>6240</v>
      </c>
      <c r="P1050" s="1"/>
      <c r="Q1050" s="1"/>
    </row>
    <row r="1051" spans="1:17" x14ac:dyDescent="0.3">
      <c r="A1051" s="1" t="s">
        <v>75</v>
      </c>
      <c r="B1051" s="1" t="s">
        <v>5769</v>
      </c>
      <c r="C1051" s="1">
        <v>1</v>
      </c>
      <c r="D1051" s="1" t="s">
        <v>5796</v>
      </c>
      <c r="E1051" s="1">
        <v>5</v>
      </c>
      <c r="F1051" s="1" t="s">
        <v>6238</v>
      </c>
      <c r="G1051" s="1" t="s">
        <v>5834</v>
      </c>
      <c r="H1051" s="1" t="s">
        <v>6226</v>
      </c>
      <c r="I1051" s="1" t="b">
        <v>0</v>
      </c>
      <c r="J1051" s="1">
        <v>0</v>
      </c>
      <c r="K1051" s="1">
        <v>26</v>
      </c>
      <c r="L1051" s="1">
        <v>8</v>
      </c>
      <c r="M1051" s="1">
        <v>1</v>
      </c>
      <c r="N1051" s="1">
        <v>1.78571428571428</v>
      </c>
      <c r="O1051" s="1" t="s">
        <v>6241</v>
      </c>
      <c r="P1051" s="1"/>
      <c r="Q1051" s="1"/>
    </row>
    <row r="1052" spans="1:17" x14ac:dyDescent="0.3">
      <c r="A1052" s="1" t="s">
        <v>75</v>
      </c>
      <c r="B1052" s="1" t="s">
        <v>5769</v>
      </c>
      <c r="C1052" s="1">
        <v>1</v>
      </c>
      <c r="D1052" s="1" t="s">
        <v>5796</v>
      </c>
      <c r="E1052" s="1">
        <v>5</v>
      </c>
      <c r="F1052" s="1" t="s">
        <v>6238</v>
      </c>
      <c r="G1052" s="1" t="s">
        <v>5834</v>
      </c>
      <c r="H1052" s="1" t="e">
        <f>--GCCTCGCCGTGGCGCTCA-----AGAGCTCCGGCGGGT</f>
        <v>#NAME?</v>
      </c>
      <c r="I1052" s="1" t="b">
        <v>0</v>
      </c>
      <c r="J1052" s="1">
        <v>0</v>
      </c>
      <c r="K1052" s="1">
        <v>8</v>
      </c>
      <c r="L1052" s="1">
        <v>12</v>
      </c>
      <c r="M1052" s="1">
        <v>1</v>
      </c>
      <c r="N1052" s="1">
        <v>1.78571428571428</v>
      </c>
      <c r="O1052" s="1" t="s">
        <v>6242</v>
      </c>
      <c r="P1052" s="1"/>
      <c r="Q1052" s="1"/>
    </row>
    <row r="1053" spans="1:17" x14ac:dyDescent="0.3">
      <c r="A1053" s="1" t="s">
        <v>75</v>
      </c>
      <c r="B1053" s="1" t="s">
        <v>5769</v>
      </c>
      <c r="C1053" s="1">
        <v>1</v>
      </c>
      <c r="D1053" s="1" t="s">
        <v>5796</v>
      </c>
      <c r="E1053" s="1">
        <v>5</v>
      </c>
      <c r="F1053" s="1" t="s">
        <v>6238</v>
      </c>
      <c r="G1053" s="1" t="s">
        <v>5834</v>
      </c>
      <c r="H1053" s="1" t="s">
        <v>6226</v>
      </c>
      <c r="I1053" s="1" t="b">
        <v>0</v>
      </c>
      <c r="J1053" s="1">
        <v>0</v>
      </c>
      <c r="K1053" s="1">
        <v>25</v>
      </c>
      <c r="L1053" s="1">
        <v>8</v>
      </c>
      <c r="M1053" s="1">
        <v>1</v>
      </c>
      <c r="N1053" s="1">
        <v>1.78571428571428</v>
      </c>
      <c r="O1053" s="1" t="s">
        <v>6227</v>
      </c>
      <c r="P1053" s="1"/>
      <c r="Q1053" s="1"/>
    </row>
    <row r="1054" spans="1:17" x14ac:dyDescent="0.3">
      <c r="A1054" s="1" t="s">
        <v>75</v>
      </c>
      <c r="B1054" s="1" t="s">
        <v>5769</v>
      </c>
      <c r="C1054" s="1">
        <v>1</v>
      </c>
      <c r="D1054" s="1" t="s">
        <v>5796</v>
      </c>
      <c r="E1054" s="1">
        <v>5</v>
      </c>
      <c r="F1054" s="1" t="s">
        <v>6238</v>
      </c>
      <c r="G1054" s="1" t="s">
        <v>5834</v>
      </c>
      <c r="H1054" s="1" t="s">
        <v>6226</v>
      </c>
      <c r="I1054" s="1" t="b">
        <v>0</v>
      </c>
      <c r="J1054" s="1">
        <v>0</v>
      </c>
      <c r="K1054" s="1">
        <v>26</v>
      </c>
      <c r="L1054" s="1">
        <v>9</v>
      </c>
      <c r="M1054" s="1">
        <v>1</v>
      </c>
      <c r="N1054" s="1">
        <v>1.78571428571428</v>
      </c>
      <c r="O1054" s="1" t="s">
        <v>6227</v>
      </c>
      <c r="P1054" s="1"/>
      <c r="Q1054" s="1"/>
    </row>
    <row r="1055" spans="1:17" x14ac:dyDescent="0.3">
      <c r="A1055" s="1" t="s">
        <v>75</v>
      </c>
      <c r="B1055" s="1" t="s">
        <v>5769</v>
      </c>
      <c r="C1055" s="1">
        <v>1</v>
      </c>
      <c r="D1055" s="1" t="s">
        <v>5796</v>
      </c>
      <c r="E1055" s="1">
        <v>5</v>
      </c>
      <c r="F1055" s="1" t="s">
        <v>6238</v>
      </c>
      <c r="G1055" s="1" t="s">
        <v>5834</v>
      </c>
      <c r="H1055" s="1" t="s">
        <v>6226</v>
      </c>
      <c r="I1055" s="1" t="b">
        <v>0</v>
      </c>
      <c r="J1055" s="1">
        <v>0</v>
      </c>
      <c r="K1055" s="1">
        <v>27</v>
      </c>
      <c r="L1055" s="1">
        <v>9</v>
      </c>
      <c r="M1055" s="1">
        <v>1</v>
      </c>
      <c r="N1055" s="1">
        <v>1.78571428571428</v>
      </c>
      <c r="O1055" s="1" t="s">
        <v>6227</v>
      </c>
      <c r="P1055" s="1"/>
      <c r="Q1055" s="1"/>
    </row>
    <row r="1056" spans="1:17" x14ac:dyDescent="0.3">
      <c r="A1056" s="1" t="s">
        <v>75</v>
      </c>
      <c r="B1056" s="1" t="s">
        <v>5769</v>
      </c>
      <c r="C1056" s="1">
        <v>1</v>
      </c>
      <c r="D1056" s="1" t="s">
        <v>5796</v>
      </c>
      <c r="E1056" s="1">
        <v>5</v>
      </c>
      <c r="F1056" s="1" t="s">
        <v>6238</v>
      </c>
      <c r="G1056" s="1" t="s">
        <v>5834</v>
      </c>
      <c r="H1056" s="1" t="s">
        <v>6226</v>
      </c>
      <c r="I1056" s="1" t="b">
        <v>0</v>
      </c>
      <c r="J1056" s="1">
        <v>0</v>
      </c>
      <c r="K1056" s="1">
        <v>31</v>
      </c>
      <c r="L1056" s="1">
        <v>8</v>
      </c>
      <c r="M1056" s="1">
        <v>1</v>
      </c>
      <c r="N1056" s="1">
        <v>1.78571428571428</v>
      </c>
      <c r="O1056" s="1" t="s">
        <v>6227</v>
      </c>
      <c r="P1056" s="1"/>
      <c r="Q1056" s="1"/>
    </row>
    <row r="1057" spans="1:17" x14ac:dyDescent="0.3">
      <c r="A1057" s="1" t="s">
        <v>75</v>
      </c>
      <c r="B1057" s="1" t="s">
        <v>5769</v>
      </c>
      <c r="C1057" s="1">
        <v>1</v>
      </c>
      <c r="D1057" s="1" t="s">
        <v>5796</v>
      </c>
      <c r="E1057" s="1">
        <v>5</v>
      </c>
      <c r="F1057" s="1" t="s">
        <v>6238</v>
      </c>
      <c r="G1057" s="1" t="s">
        <v>5834</v>
      </c>
      <c r="H1057" s="1" t="e">
        <f>--GCCTCGCCGTGGCGCTCA------------AGAGCTCC</f>
        <v>#NAME?</v>
      </c>
      <c r="I1057" s="1" t="b">
        <v>0</v>
      </c>
      <c r="J1057" s="1">
        <v>0</v>
      </c>
      <c r="K1057" s="1">
        <v>15</v>
      </c>
      <c r="L1057" s="1">
        <v>11</v>
      </c>
      <c r="M1057" s="1">
        <v>1</v>
      </c>
      <c r="N1057" s="1">
        <v>1.78571428571428</v>
      </c>
      <c r="O1057" s="1" t="s">
        <v>6243</v>
      </c>
      <c r="P1057" s="1"/>
      <c r="Q1057" s="1"/>
    </row>
    <row r="1058" spans="1:17" x14ac:dyDescent="0.3">
      <c r="A1058" s="1" t="s">
        <v>75</v>
      </c>
      <c r="B1058" s="1" t="s">
        <v>5769</v>
      </c>
      <c r="C1058" s="1">
        <v>1</v>
      </c>
      <c r="D1058" s="1" t="s">
        <v>5796</v>
      </c>
      <c r="E1058" s="1">
        <v>5</v>
      </c>
      <c r="F1058" s="1" t="s">
        <v>6238</v>
      </c>
      <c r="G1058" s="1" t="s">
        <v>5834</v>
      </c>
      <c r="H1058" s="1" t="s">
        <v>6226</v>
      </c>
      <c r="I1058" s="1" t="b">
        <v>0</v>
      </c>
      <c r="J1058" s="1">
        <v>0</v>
      </c>
      <c r="K1058" s="1">
        <v>26</v>
      </c>
      <c r="L1058" s="1">
        <v>8</v>
      </c>
      <c r="M1058" s="1">
        <v>1</v>
      </c>
      <c r="N1058" s="1">
        <v>1.78571428571428</v>
      </c>
      <c r="O1058" s="1" t="s">
        <v>6244</v>
      </c>
      <c r="P1058" s="1"/>
      <c r="Q1058" s="1"/>
    </row>
    <row r="1059" spans="1:17" x14ac:dyDescent="0.3">
      <c r="A1059" s="1" t="s">
        <v>75</v>
      </c>
      <c r="B1059" s="1" t="s">
        <v>5769</v>
      </c>
      <c r="C1059" s="1">
        <v>1</v>
      </c>
      <c r="D1059" s="1" t="s">
        <v>5796</v>
      </c>
      <c r="E1059" s="1">
        <v>6</v>
      </c>
      <c r="F1059" s="1" t="s">
        <v>6245</v>
      </c>
      <c r="G1059" s="1" t="s">
        <v>5834</v>
      </c>
      <c r="H1059" s="1" t="s">
        <v>6226</v>
      </c>
      <c r="I1059" s="1" t="b">
        <v>0</v>
      </c>
      <c r="J1059" s="1">
        <v>0</v>
      </c>
      <c r="K1059" s="1">
        <v>30</v>
      </c>
      <c r="L1059" s="1">
        <v>9</v>
      </c>
      <c r="M1059" s="1">
        <v>96</v>
      </c>
      <c r="N1059" s="1">
        <v>44.4444444444444</v>
      </c>
      <c r="O1059" s="1" t="s">
        <v>6227</v>
      </c>
      <c r="P1059" s="1"/>
      <c r="Q1059" s="1"/>
    </row>
    <row r="1060" spans="1:17" x14ac:dyDescent="0.3">
      <c r="A1060" s="1" t="s">
        <v>75</v>
      </c>
      <c r="B1060" s="1" t="s">
        <v>5769</v>
      </c>
      <c r="C1060" s="1">
        <v>1</v>
      </c>
      <c r="D1060" s="1" t="s">
        <v>5796</v>
      </c>
      <c r="E1060" s="1">
        <v>6</v>
      </c>
      <c r="F1060" s="1" t="s">
        <v>6245</v>
      </c>
      <c r="G1060" s="1" t="s">
        <v>5834</v>
      </c>
      <c r="H1060" s="1" t="s">
        <v>6226</v>
      </c>
      <c r="I1060" s="1" t="b">
        <v>0</v>
      </c>
      <c r="J1060" s="1">
        <v>0</v>
      </c>
      <c r="K1060" s="1">
        <v>29</v>
      </c>
      <c r="L1060" s="1">
        <v>9</v>
      </c>
      <c r="M1060" s="1">
        <v>45</v>
      </c>
      <c r="N1060" s="1">
        <v>20.8333333333333</v>
      </c>
      <c r="O1060" s="1" t="s">
        <v>6227</v>
      </c>
      <c r="P1060" s="1"/>
      <c r="Q1060" s="1"/>
    </row>
    <row r="1061" spans="1:17" x14ac:dyDescent="0.3">
      <c r="A1061" s="1" t="s">
        <v>75</v>
      </c>
      <c r="B1061" s="1" t="s">
        <v>5769</v>
      </c>
      <c r="C1061" s="1">
        <v>1</v>
      </c>
      <c r="D1061" s="1" t="s">
        <v>5796</v>
      </c>
      <c r="E1061" s="1">
        <v>6</v>
      </c>
      <c r="F1061" s="1" t="s">
        <v>6245</v>
      </c>
      <c r="G1061" s="1" t="s">
        <v>5834</v>
      </c>
      <c r="H1061" s="1" t="s">
        <v>6226</v>
      </c>
      <c r="I1061" s="1" t="b">
        <v>0</v>
      </c>
      <c r="J1061" s="1">
        <v>0</v>
      </c>
      <c r="K1061" s="1">
        <v>29</v>
      </c>
      <c r="L1061" s="1">
        <v>8</v>
      </c>
      <c r="M1061" s="1">
        <v>20</v>
      </c>
      <c r="N1061" s="1">
        <v>9.2592592592592506</v>
      </c>
      <c r="O1061" s="1" t="s">
        <v>6227</v>
      </c>
      <c r="P1061" s="1"/>
      <c r="Q1061" s="1"/>
    </row>
    <row r="1062" spans="1:17" x14ac:dyDescent="0.3">
      <c r="A1062" s="1" t="s">
        <v>75</v>
      </c>
      <c r="B1062" s="1" t="s">
        <v>5769</v>
      </c>
      <c r="C1062" s="1">
        <v>1</v>
      </c>
      <c r="D1062" s="1" t="s">
        <v>5796</v>
      </c>
      <c r="E1062" s="1">
        <v>6</v>
      </c>
      <c r="F1062" s="1" t="s">
        <v>6245</v>
      </c>
      <c r="G1062" s="1" t="s">
        <v>5834</v>
      </c>
      <c r="H1062" s="1" t="s">
        <v>6226</v>
      </c>
      <c r="I1062" s="1" t="b">
        <v>0</v>
      </c>
      <c r="J1062" s="1">
        <v>0</v>
      </c>
      <c r="K1062" s="1">
        <v>31</v>
      </c>
      <c r="L1062" s="1">
        <v>9</v>
      </c>
      <c r="M1062" s="1">
        <v>19</v>
      </c>
      <c r="N1062" s="1">
        <v>8.7962962962962905</v>
      </c>
      <c r="O1062" s="1" t="s">
        <v>6227</v>
      </c>
      <c r="P1062" s="1"/>
      <c r="Q1062" s="1"/>
    </row>
    <row r="1063" spans="1:17" x14ac:dyDescent="0.3">
      <c r="A1063" s="1" t="s">
        <v>75</v>
      </c>
      <c r="B1063" s="1" t="s">
        <v>5769</v>
      </c>
      <c r="C1063" s="1">
        <v>1</v>
      </c>
      <c r="D1063" s="1" t="s">
        <v>5796</v>
      </c>
      <c r="E1063" s="1">
        <v>6</v>
      </c>
      <c r="F1063" s="1" t="s">
        <v>6245</v>
      </c>
      <c r="G1063" s="1" t="s">
        <v>5834</v>
      </c>
      <c r="H1063" s="1" t="s">
        <v>6226</v>
      </c>
      <c r="I1063" s="1" t="b">
        <v>0</v>
      </c>
      <c r="J1063" s="1">
        <v>0</v>
      </c>
      <c r="K1063" s="1">
        <v>29</v>
      </c>
      <c r="L1063" s="1">
        <v>10</v>
      </c>
      <c r="M1063" s="1">
        <v>8</v>
      </c>
      <c r="N1063" s="1">
        <v>3.7037037037037002</v>
      </c>
      <c r="O1063" s="1" t="s">
        <v>6227</v>
      </c>
      <c r="P1063" s="1"/>
      <c r="Q1063" s="1"/>
    </row>
    <row r="1064" spans="1:17" x14ac:dyDescent="0.3">
      <c r="A1064" s="1" t="s">
        <v>75</v>
      </c>
      <c r="B1064" s="1" t="s">
        <v>5769</v>
      </c>
      <c r="C1064" s="1">
        <v>1</v>
      </c>
      <c r="D1064" s="1" t="s">
        <v>5796</v>
      </c>
      <c r="E1064" s="1">
        <v>6</v>
      </c>
      <c r="F1064" s="1" t="s">
        <v>6245</v>
      </c>
      <c r="G1064" s="1" t="s">
        <v>5834</v>
      </c>
      <c r="H1064" s="1" t="s">
        <v>6226</v>
      </c>
      <c r="I1064" s="1" t="b">
        <v>0</v>
      </c>
      <c r="J1064" s="1">
        <v>0</v>
      </c>
      <c r="K1064" s="1">
        <v>25</v>
      </c>
      <c r="L1064" s="1">
        <v>8</v>
      </c>
      <c r="M1064" s="1">
        <v>5</v>
      </c>
      <c r="N1064" s="1">
        <v>2.31481481481481</v>
      </c>
      <c r="O1064" s="1" t="s">
        <v>6227</v>
      </c>
      <c r="P1064" s="1"/>
      <c r="Q1064" s="1"/>
    </row>
    <row r="1065" spans="1:17" x14ac:dyDescent="0.3">
      <c r="A1065" s="1" t="s">
        <v>75</v>
      </c>
      <c r="B1065" s="1" t="s">
        <v>5769</v>
      </c>
      <c r="C1065" s="1">
        <v>1</v>
      </c>
      <c r="D1065" s="1" t="s">
        <v>5796</v>
      </c>
      <c r="E1065" s="1">
        <v>6</v>
      </c>
      <c r="F1065" s="1" t="s">
        <v>6245</v>
      </c>
      <c r="G1065" s="1" t="s">
        <v>5834</v>
      </c>
      <c r="H1065" s="1" t="s">
        <v>6226</v>
      </c>
      <c r="I1065" s="1" t="b">
        <v>0</v>
      </c>
      <c r="J1065" s="1">
        <v>0</v>
      </c>
      <c r="K1065" s="1">
        <v>31</v>
      </c>
      <c r="L1065" s="1">
        <v>10</v>
      </c>
      <c r="M1065" s="1">
        <v>4</v>
      </c>
      <c r="N1065" s="1">
        <v>1.8518518518518501</v>
      </c>
      <c r="O1065" s="1" t="s">
        <v>6227</v>
      </c>
      <c r="P1065" s="1"/>
      <c r="Q1065" s="1"/>
    </row>
    <row r="1066" spans="1:17" x14ac:dyDescent="0.3">
      <c r="A1066" s="1" t="s">
        <v>75</v>
      </c>
      <c r="B1066" s="1" t="s">
        <v>5769</v>
      </c>
      <c r="C1066" s="1">
        <v>1</v>
      </c>
      <c r="D1066" s="1" t="s">
        <v>5796</v>
      </c>
      <c r="E1066" s="1">
        <v>7</v>
      </c>
      <c r="F1066" s="1" t="s">
        <v>6246</v>
      </c>
      <c r="G1066" s="1" t="s">
        <v>5834</v>
      </c>
      <c r="H1066" s="1" t="s">
        <v>6226</v>
      </c>
      <c r="I1066" s="1" t="b">
        <v>0</v>
      </c>
      <c r="J1066" s="1">
        <v>0</v>
      </c>
      <c r="K1066" s="1">
        <v>26</v>
      </c>
      <c r="L1066" s="1">
        <v>8</v>
      </c>
      <c r="M1066" s="1">
        <v>136</v>
      </c>
      <c r="N1066" s="1">
        <v>64.150943396226396</v>
      </c>
      <c r="O1066" s="1" t="s">
        <v>6227</v>
      </c>
      <c r="P1066" s="1"/>
      <c r="Q1066" s="1"/>
    </row>
    <row r="1067" spans="1:17" x14ac:dyDescent="0.3">
      <c r="A1067" s="1" t="s">
        <v>75</v>
      </c>
      <c r="B1067" s="1" t="s">
        <v>5769</v>
      </c>
      <c r="C1067" s="1">
        <v>1</v>
      </c>
      <c r="D1067" s="1" t="s">
        <v>5796</v>
      </c>
      <c r="E1067" s="1">
        <v>7</v>
      </c>
      <c r="F1067" s="1" t="s">
        <v>6246</v>
      </c>
      <c r="G1067" s="1" t="s">
        <v>5834</v>
      </c>
      <c r="H1067" s="1" t="s">
        <v>6226</v>
      </c>
      <c r="I1067" s="1" t="b">
        <v>0</v>
      </c>
      <c r="J1067" s="1">
        <v>1</v>
      </c>
      <c r="K1067" s="1">
        <v>24</v>
      </c>
      <c r="L1067" s="1">
        <v>9</v>
      </c>
      <c r="M1067" s="1">
        <v>14</v>
      </c>
      <c r="N1067" s="1">
        <v>6.6037735849056602</v>
      </c>
      <c r="O1067" s="1" t="s">
        <v>6227</v>
      </c>
      <c r="P1067" s="1"/>
      <c r="Q1067" s="1"/>
    </row>
    <row r="1068" spans="1:17" x14ac:dyDescent="0.3">
      <c r="A1068" s="1" t="s">
        <v>75</v>
      </c>
      <c r="B1068" s="1" t="s">
        <v>5769</v>
      </c>
      <c r="C1068" s="1">
        <v>1</v>
      </c>
      <c r="D1068" s="1" t="s">
        <v>5796</v>
      </c>
      <c r="E1068" s="1">
        <v>7</v>
      </c>
      <c r="F1068" s="1" t="s">
        <v>6246</v>
      </c>
      <c r="G1068" s="1" t="s">
        <v>5834</v>
      </c>
      <c r="H1068" s="1" t="s">
        <v>6226</v>
      </c>
      <c r="I1068" s="1" t="b">
        <v>0</v>
      </c>
      <c r="J1068" s="1">
        <v>0</v>
      </c>
      <c r="K1068" s="1">
        <v>27</v>
      </c>
      <c r="L1068" s="1">
        <v>8</v>
      </c>
      <c r="M1068" s="1">
        <v>10</v>
      </c>
      <c r="N1068" s="1">
        <v>4.7169811320754702</v>
      </c>
      <c r="O1068" s="1" t="s">
        <v>6227</v>
      </c>
      <c r="P1068" s="1"/>
      <c r="Q1068" s="1"/>
    </row>
    <row r="1069" spans="1:17" x14ac:dyDescent="0.3">
      <c r="A1069" s="1" t="s">
        <v>75</v>
      </c>
      <c r="B1069" s="1" t="s">
        <v>5769</v>
      </c>
      <c r="C1069" s="1">
        <v>1</v>
      </c>
      <c r="D1069" s="1" t="s">
        <v>5796</v>
      </c>
      <c r="E1069" s="1">
        <v>7</v>
      </c>
      <c r="F1069" s="1" t="s">
        <v>6246</v>
      </c>
      <c r="G1069" s="1" t="s">
        <v>5814</v>
      </c>
      <c r="H1069" s="1" t="s">
        <v>6235</v>
      </c>
      <c r="I1069" s="1" t="b">
        <v>1</v>
      </c>
      <c r="J1069" s="1">
        <v>0</v>
      </c>
      <c r="K1069" s="1">
        <v>0</v>
      </c>
      <c r="L1069" s="1">
        <v>0</v>
      </c>
      <c r="M1069" s="1">
        <v>7</v>
      </c>
      <c r="N1069" s="1">
        <v>3.3018867924528301</v>
      </c>
      <c r="O1069" s="1" t="s">
        <v>6247</v>
      </c>
      <c r="P1069" s="1"/>
      <c r="Q1069" s="1"/>
    </row>
    <row r="1070" spans="1:17" x14ac:dyDescent="0.3">
      <c r="A1070" s="1" t="s">
        <v>75</v>
      </c>
      <c r="B1070" s="1" t="s">
        <v>5769</v>
      </c>
      <c r="C1070" s="1">
        <v>1</v>
      </c>
      <c r="D1070" s="1" t="s">
        <v>5796</v>
      </c>
      <c r="E1070" s="1">
        <v>7</v>
      </c>
      <c r="F1070" s="1" t="s">
        <v>6246</v>
      </c>
      <c r="G1070" s="1" t="s">
        <v>5803</v>
      </c>
      <c r="H1070" s="1" t="s">
        <v>6248</v>
      </c>
      <c r="I1070" s="1" t="b">
        <v>0</v>
      </c>
      <c r="J1070" s="1">
        <v>0</v>
      </c>
      <c r="K1070" s="1">
        <v>1</v>
      </c>
      <c r="L1070" s="1">
        <v>1</v>
      </c>
      <c r="M1070" s="1">
        <v>5</v>
      </c>
      <c r="N1070" s="1">
        <v>2.3584905660377302</v>
      </c>
      <c r="O1070" s="1" t="s">
        <v>6249</v>
      </c>
      <c r="P1070" s="1"/>
      <c r="Q1070" s="1"/>
    </row>
    <row r="1071" spans="1:17" x14ac:dyDescent="0.3">
      <c r="A1071" s="1" t="s">
        <v>75</v>
      </c>
      <c r="B1071" s="1" t="s">
        <v>5769</v>
      </c>
      <c r="C1071" s="1">
        <v>1</v>
      </c>
      <c r="D1071" s="1" t="s">
        <v>5796</v>
      </c>
      <c r="E1071" s="1">
        <v>7</v>
      </c>
      <c r="F1071" s="1" t="s">
        <v>6246</v>
      </c>
      <c r="G1071" s="1" t="s">
        <v>5803</v>
      </c>
      <c r="H1071" s="1" t="s">
        <v>6248</v>
      </c>
      <c r="I1071" s="1" t="b">
        <v>0</v>
      </c>
      <c r="J1071" s="1">
        <v>0</v>
      </c>
      <c r="K1071" s="1">
        <v>1</v>
      </c>
      <c r="L1071" s="1">
        <v>0</v>
      </c>
      <c r="M1071" s="1">
        <v>5</v>
      </c>
      <c r="N1071" s="1">
        <v>2.3584905660377302</v>
      </c>
      <c r="O1071" s="1" t="s">
        <v>6250</v>
      </c>
      <c r="P1071" s="1"/>
      <c r="Q1071" s="1"/>
    </row>
    <row r="1072" spans="1:17" x14ac:dyDescent="0.3">
      <c r="A1072" s="1" t="s">
        <v>75</v>
      </c>
      <c r="B1072" s="1" t="s">
        <v>5769</v>
      </c>
      <c r="C1072" s="1">
        <v>1</v>
      </c>
      <c r="D1072" s="1" t="s">
        <v>5796</v>
      </c>
      <c r="E1072" s="1">
        <v>7</v>
      </c>
      <c r="F1072" s="1" t="s">
        <v>6246</v>
      </c>
      <c r="G1072" s="1" t="s">
        <v>5834</v>
      </c>
      <c r="H1072" s="1" t="s">
        <v>6226</v>
      </c>
      <c r="I1072" s="1" t="b">
        <v>0</v>
      </c>
      <c r="J1072" s="1">
        <v>0</v>
      </c>
      <c r="K1072" s="1">
        <v>25</v>
      </c>
      <c r="L1072" s="1">
        <v>8</v>
      </c>
      <c r="M1072" s="1">
        <v>4</v>
      </c>
      <c r="N1072" s="1">
        <v>1.88679245283018</v>
      </c>
      <c r="O1072" s="1" t="s">
        <v>6227</v>
      </c>
    </row>
    <row r="1073" spans="1:15" x14ac:dyDescent="0.3">
      <c r="A1073" s="1" t="s">
        <v>75</v>
      </c>
      <c r="B1073" s="1" t="s">
        <v>5769</v>
      </c>
      <c r="C1073" s="1">
        <v>1</v>
      </c>
      <c r="D1073" s="1" t="s">
        <v>5796</v>
      </c>
      <c r="E1073" s="1">
        <v>7</v>
      </c>
      <c r="F1073" s="1" t="s">
        <v>6246</v>
      </c>
      <c r="G1073" s="1" t="s">
        <v>5834</v>
      </c>
      <c r="H1073" s="1" t="e">
        <f>--GCCTCGCCGTGGCGCTCA------------AGAGCTCC</f>
        <v>#NAME?</v>
      </c>
      <c r="I1073" s="1" t="b">
        <v>0</v>
      </c>
      <c r="J1073" s="1">
        <v>0</v>
      </c>
      <c r="K1073" s="1">
        <v>15</v>
      </c>
      <c r="L1073" s="1">
        <v>12</v>
      </c>
      <c r="M1073" s="1">
        <v>4</v>
      </c>
      <c r="N1073" s="1">
        <v>1.88679245283018</v>
      </c>
      <c r="O1073" s="1" t="s">
        <v>6243</v>
      </c>
    </row>
    <row r="1074" spans="1:15" x14ac:dyDescent="0.3">
      <c r="A1074" s="1" t="s">
        <v>75</v>
      </c>
      <c r="B1074" s="1" t="s">
        <v>5769</v>
      </c>
      <c r="C1074" s="1">
        <v>1</v>
      </c>
      <c r="D1074" s="1" t="s">
        <v>5796</v>
      </c>
      <c r="E1074" s="1">
        <v>7</v>
      </c>
      <c r="F1074" s="1" t="s">
        <v>6246</v>
      </c>
      <c r="G1074" s="1" t="s">
        <v>5834</v>
      </c>
      <c r="H1074" s="1" t="s">
        <v>6226</v>
      </c>
      <c r="I1074" s="1" t="b">
        <v>0</v>
      </c>
      <c r="J1074" s="1">
        <v>0</v>
      </c>
      <c r="K1074" s="1">
        <v>24</v>
      </c>
      <c r="L1074" s="1">
        <v>9</v>
      </c>
      <c r="M1074" s="1">
        <v>4</v>
      </c>
      <c r="N1074" s="1">
        <v>1.88679245283018</v>
      </c>
      <c r="O1074" s="1" t="s">
        <v>6227</v>
      </c>
    </row>
    <row r="1075" spans="1:15" x14ac:dyDescent="0.3">
      <c r="A1075" s="1" t="s">
        <v>75</v>
      </c>
      <c r="B1075" s="1" t="s">
        <v>5769</v>
      </c>
      <c r="C1075" s="1">
        <v>1</v>
      </c>
      <c r="D1075" s="1" t="s">
        <v>5796</v>
      </c>
      <c r="E1075" s="1">
        <v>7</v>
      </c>
      <c r="F1075" s="1" t="s">
        <v>6246</v>
      </c>
      <c r="G1075" s="1" t="s">
        <v>5834</v>
      </c>
      <c r="H1075" s="1" t="s">
        <v>6226</v>
      </c>
      <c r="I1075" s="1" t="b">
        <v>0</v>
      </c>
      <c r="J1075" s="1">
        <v>0</v>
      </c>
      <c r="K1075" s="1">
        <v>26</v>
      </c>
      <c r="L1075" s="1">
        <v>9</v>
      </c>
      <c r="M1075" s="1">
        <v>4</v>
      </c>
      <c r="N1075" s="1">
        <v>1.88679245283018</v>
      </c>
      <c r="O1075" s="1" t="s">
        <v>6227</v>
      </c>
    </row>
    <row r="1076" spans="1:15" x14ac:dyDescent="0.3">
      <c r="A1076" s="1" t="s">
        <v>75</v>
      </c>
      <c r="B1076" s="1" t="s">
        <v>5769</v>
      </c>
      <c r="C1076" s="1">
        <v>1</v>
      </c>
      <c r="D1076" s="1" t="s">
        <v>5796</v>
      </c>
      <c r="E1076" s="1">
        <v>7</v>
      </c>
      <c r="F1076" s="1" t="s">
        <v>6246</v>
      </c>
      <c r="G1076" s="1" t="s">
        <v>5834</v>
      </c>
      <c r="H1076" s="1" t="s">
        <v>6226</v>
      </c>
      <c r="I1076" s="1" t="b">
        <v>0</v>
      </c>
      <c r="J1076" s="1">
        <v>0</v>
      </c>
      <c r="K1076" s="1">
        <v>28</v>
      </c>
      <c r="L1076" s="1">
        <v>8</v>
      </c>
      <c r="M1076" s="1">
        <v>3</v>
      </c>
      <c r="N1076" s="1">
        <v>1.4150943396226401</v>
      </c>
      <c r="O1076" s="1" t="s">
        <v>6227</v>
      </c>
    </row>
    <row r="1077" spans="1:15" x14ac:dyDescent="0.3">
      <c r="A1077" s="1" t="s">
        <v>75</v>
      </c>
      <c r="B1077" s="1" t="s">
        <v>5769</v>
      </c>
      <c r="C1077" s="1">
        <v>1</v>
      </c>
      <c r="D1077" s="1" t="s">
        <v>5796</v>
      </c>
      <c r="E1077" s="1">
        <v>8</v>
      </c>
      <c r="F1077" s="1" t="s">
        <v>6251</v>
      </c>
      <c r="G1077" s="1" t="s">
        <v>5834</v>
      </c>
      <c r="H1077" s="1" t="s">
        <v>6226</v>
      </c>
      <c r="I1077" s="1" t="b">
        <v>0</v>
      </c>
      <c r="J1077" s="1">
        <v>0</v>
      </c>
      <c r="K1077" s="1">
        <v>30</v>
      </c>
      <c r="L1077" s="1">
        <v>9</v>
      </c>
      <c r="M1077" s="1">
        <v>162</v>
      </c>
      <c r="N1077" s="1">
        <v>76.056338028168994</v>
      </c>
      <c r="O1077" s="1" t="s">
        <v>6227</v>
      </c>
    </row>
    <row r="1078" spans="1:15" x14ac:dyDescent="0.3">
      <c r="A1078" s="1" t="s">
        <v>75</v>
      </c>
      <c r="B1078" s="1" t="s">
        <v>5769</v>
      </c>
      <c r="C1078" s="1">
        <v>1</v>
      </c>
      <c r="D1078" s="1" t="s">
        <v>5796</v>
      </c>
      <c r="E1078" s="1">
        <v>8</v>
      </c>
      <c r="F1078" s="1" t="s">
        <v>6251</v>
      </c>
      <c r="G1078" s="1" t="s">
        <v>5834</v>
      </c>
      <c r="H1078" s="1" t="s">
        <v>6226</v>
      </c>
      <c r="I1078" s="1" t="b">
        <v>0</v>
      </c>
      <c r="J1078" s="1">
        <v>0</v>
      </c>
      <c r="K1078" s="1">
        <v>26</v>
      </c>
      <c r="L1078" s="1">
        <v>8</v>
      </c>
      <c r="M1078" s="1">
        <v>8</v>
      </c>
      <c r="N1078" s="1">
        <v>3.7558685446009301</v>
      </c>
      <c r="O1078" s="1" t="s">
        <v>6227</v>
      </c>
    </row>
    <row r="1079" spans="1:15" x14ac:dyDescent="0.3">
      <c r="A1079" s="1" t="s">
        <v>75</v>
      </c>
      <c r="B1079" s="1" t="s">
        <v>5769</v>
      </c>
      <c r="C1079" s="1">
        <v>1</v>
      </c>
      <c r="D1079" s="1" t="s">
        <v>5796</v>
      </c>
      <c r="E1079" s="1">
        <v>8</v>
      </c>
      <c r="F1079" s="1" t="s">
        <v>6251</v>
      </c>
      <c r="G1079" s="1" t="s">
        <v>5834</v>
      </c>
      <c r="H1079" s="1" t="s">
        <v>6226</v>
      </c>
      <c r="I1079" s="1" t="b">
        <v>0</v>
      </c>
      <c r="J1079" s="1">
        <v>0</v>
      </c>
      <c r="K1079" s="1">
        <v>28</v>
      </c>
      <c r="L1079" s="1">
        <v>9</v>
      </c>
      <c r="M1079" s="1">
        <v>8</v>
      </c>
      <c r="N1079" s="1">
        <v>3.7558685446009301</v>
      </c>
      <c r="O1079" s="1" t="s">
        <v>6227</v>
      </c>
    </row>
    <row r="1080" spans="1:15" x14ac:dyDescent="0.3">
      <c r="A1080" s="1" t="s">
        <v>75</v>
      </c>
      <c r="B1080" s="1" t="s">
        <v>5769</v>
      </c>
      <c r="C1080" s="1">
        <v>1</v>
      </c>
      <c r="D1080" s="1" t="s">
        <v>5796</v>
      </c>
      <c r="E1080" s="1">
        <v>8</v>
      </c>
      <c r="F1080" s="1" t="s">
        <v>6251</v>
      </c>
      <c r="G1080" s="1" t="s">
        <v>5834</v>
      </c>
      <c r="H1080" s="1" t="s">
        <v>6226</v>
      </c>
      <c r="I1080" s="1" t="b">
        <v>0</v>
      </c>
      <c r="J1080" s="1">
        <v>0</v>
      </c>
      <c r="K1080" s="1">
        <v>31</v>
      </c>
      <c r="L1080" s="1">
        <v>9</v>
      </c>
      <c r="M1080" s="1">
        <v>7</v>
      </c>
      <c r="N1080" s="1">
        <v>3.2863849765258202</v>
      </c>
      <c r="O1080" s="1" t="s">
        <v>6227</v>
      </c>
    </row>
    <row r="1081" spans="1:15" x14ac:dyDescent="0.3">
      <c r="A1081" s="1" t="s">
        <v>75</v>
      </c>
      <c r="B1081" s="1" t="s">
        <v>5769</v>
      </c>
      <c r="C1081" s="1">
        <v>1</v>
      </c>
      <c r="D1081" s="1" t="s">
        <v>5796</v>
      </c>
      <c r="E1081" s="1">
        <v>8</v>
      </c>
      <c r="F1081" s="1" t="s">
        <v>6251</v>
      </c>
      <c r="G1081" s="1" t="s">
        <v>5834</v>
      </c>
      <c r="H1081" s="1" t="s">
        <v>6226</v>
      </c>
      <c r="I1081" s="1" t="b">
        <v>0</v>
      </c>
      <c r="J1081" s="1">
        <v>0</v>
      </c>
      <c r="K1081" s="1">
        <v>28</v>
      </c>
      <c r="L1081" s="1">
        <v>10</v>
      </c>
      <c r="M1081" s="1">
        <v>6</v>
      </c>
      <c r="N1081" s="1">
        <v>2.8169014084507</v>
      </c>
      <c r="O1081" s="1" t="s">
        <v>6227</v>
      </c>
    </row>
    <row r="1082" spans="1:15" x14ac:dyDescent="0.3">
      <c r="A1082" s="1" t="s">
        <v>75</v>
      </c>
      <c r="B1082" s="1" t="s">
        <v>5769</v>
      </c>
      <c r="C1082" s="1">
        <v>1</v>
      </c>
      <c r="D1082" s="1" t="s">
        <v>5796</v>
      </c>
      <c r="E1082" s="1">
        <v>8</v>
      </c>
      <c r="F1082" s="1" t="s">
        <v>6251</v>
      </c>
      <c r="G1082" s="1" t="s">
        <v>5834</v>
      </c>
      <c r="H1082" s="1" t="s">
        <v>6226</v>
      </c>
      <c r="I1082" s="1" t="b">
        <v>0</v>
      </c>
      <c r="J1082" s="1">
        <v>0</v>
      </c>
      <c r="K1082" s="1">
        <v>30</v>
      </c>
      <c r="L1082" s="1">
        <v>10</v>
      </c>
      <c r="M1082" s="1">
        <v>3</v>
      </c>
      <c r="N1082" s="1">
        <v>1.40845070422535</v>
      </c>
      <c r="O1082" s="1" t="s">
        <v>6227</v>
      </c>
    </row>
    <row r="1083" spans="1:15" x14ac:dyDescent="0.3">
      <c r="A1083" s="1" t="s">
        <v>75</v>
      </c>
      <c r="B1083" s="1" t="s">
        <v>5769</v>
      </c>
      <c r="C1083" s="1">
        <v>1</v>
      </c>
      <c r="D1083" s="1" t="s">
        <v>5796</v>
      </c>
      <c r="E1083" s="1">
        <v>9</v>
      </c>
      <c r="F1083" s="1" t="s">
        <v>6252</v>
      </c>
      <c r="G1083" s="1" t="s">
        <v>5834</v>
      </c>
      <c r="H1083" s="1" t="s">
        <v>6226</v>
      </c>
      <c r="I1083" s="1" t="b">
        <v>0</v>
      </c>
      <c r="J1083" s="1">
        <v>0</v>
      </c>
      <c r="K1083" s="1">
        <v>26</v>
      </c>
      <c r="L1083" s="1">
        <v>8</v>
      </c>
      <c r="M1083" s="1">
        <v>249</v>
      </c>
      <c r="N1083" s="1">
        <v>53.205128205128197</v>
      </c>
      <c r="O1083" s="1" t="s">
        <v>6227</v>
      </c>
    </row>
    <row r="1084" spans="1:15" x14ac:dyDescent="0.3">
      <c r="A1084" s="1" t="s">
        <v>75</v>
      </c>
      <c r="B1084" s="1" t="s">
        <v>5769</v>
      </c>
      <c r="C1084" s="1">
        <v>1</v>
      </c>
      <c r="D1084" s="1" t="s">
        <v>5796</v>
      </c>
      <c r="E1084" s="1">
        <v>9</v>
      </c>
      <c r="F1084" s="1" t="s">
        <v>6252</v>
      </c>
      <c r="G1084" s="1" t="s">
        <v>5834</v>
      </c>
      <c r="H1084" s="1" t="s">
        <v>6226</v>
      </c>
      <c r="I1084" s="1" t="b">
        <v>0</v>
      </c>
      <c r="J1084" s="1">
        <v>0</v>
      </c>
      <c r="K1084" s="1">
        <v>27</v>
      </c>
      <c r="L1084" s="1">
        <v>8</v>
      </c>
      <c r="M1084" s="1">
        <v>71</v>
      </c>
      <c r="N1084" s="1">
        <v>15.170940170940099</v>
      </c>
      <c r="O1084" s="1" t="s">
        <v>6227</v>
      </c>
    </row>
    <row r="1085" spans="1:15" x14ac:dyDescent="0.3">
      <c r="A1085" s="1" t="s">
        <v>75</v>
      </c>
      <c r="B1085" s="1" t="s">
        <v>5769</v>
      </c>
      <c r="C1085" s="1">
        <v>1</v>
      </c>
      <c r="D1085" s="1" t="s">
        <v>5796</v>
      </c>
      <c r="E1085" s="1">
        <v>9</v>
      </c>
      <c r="F1085" s="1" t="s">
        <v>6252</v>
      </c>
      <c r="G1085" s="1" t="s">
        <v>5834</v>
      </c>
      <c r="H1085" s="1" t="s">
        <v>6226</v>
      </c>
      <c r="I1085" s="1" t="b">
        <v>0</v>
      </c>
      <c r="J1085" s="1">
        <v>0</v>
      </c>
      <c r="K1085" s="1">
        <v>24</v>
      </c>
      <c r="L1085" s="1">
        <v>8</v>
      </c>
      <c r="M1085" s="1">
        <v>35</v>
      </c>
      <c r="N1085" s="1">
        <v>7.4786324786324796</v>
      </c>
      <c r="O1085" s="1" t="s">
        <v>6227</v>
      </c>
    </row>
    <row r="1086" spans="1:15" x14ac:dyDescent="0.3">
      <c r="A1086" s="1" t="s">
        <v>75</v>
      </c>
      <c r="B1086" s="1" t="s">
        <v>5769</v>
      </c>
      <c r="C1086" s="1">
        <v>1</v>
      </c>
      <c r="D1086" s="1" t="s">
        <v>5796</v>
      </c>
      <c r="E1086" s="1">
        <v>9</v>
      </c>
      <c r="F1086" s="1" t="s">
        <v>6252</v>
      </c>
      <c r="G1086" s="1" t="s">
        <v>5834</v>
      </c>
      <c r="H1086" s="1" t="s">
        <v>6226</v>
      </c>
      <c r="I1086" s="1" t="b">
        <v>0</v>
      </c>
      <c r="J1086" s="1">
        <v>0</v>
      </c>
      <c r="K1086" s="1">
        <v>24</v>
      </c>
      <c r="L1086" s="1">
        <v>9</v>
      </c>
      <c r="M1086" s="1">
        <v>35</v>
      </c>
      <c r="N1086" s="1">
        <v>7.4786324786324698</v>
      </c>
      <c r="O1086" s="1" t="s">
        <v>6227</v>
      </c>
    </row>
    <row r="1087" spans="1:15" x14ac:dyDescent="0.3">
      <c r="A1087" s="1" t="s">
        <v>75</v>
      </c>
      <c r="B1087" s="1" t="s">
        <v>5769</v>
      </c>
      <c r="C1087" s="1">
        <v>1</v>
      </c>
      <c r="D1087" s="1" t="s">
        <v>5796</v>
      </c>
      <c r="E1087" s="1">
        <v>9</v>
      </c>
      <c r="F1087" s="1" t="s">
        <v>6252</v>
      </c>
      <c r="G1087" s="1" t="s">
        <v>5834</v>
      </c>
      <c r="H1087" s="1" t="s">
        <v>6226</v>
      </c>
      <c r="I1087" s="1" t="b">
        <v>0</v>
      </c>
      <c r="J1087" s="1">
        <v>0</v>
      </c>
      <c r="K1087" s="1">
        <v>25</v>
      </c>
      <c r="L1087" s="1">
        <v>8</v>
      </c>
      <c r="M1087" s="1">
        <v>26</v>
      </c>
      <c r="N1087" s="1">
        <v>5.55555555555555</v>
      </c>
      <c r="O1087" s="1" t="s">
        <v>6227</v>
      </c>
    </row>
    <row r="1088" spans="1:15" x14ac:dyDescent="0.3">
      <c r="A1088" s="1" t="s">
        <v>75</v>
      </c>
      <c r="B1088" s="1" t="s">
        <v>5769</v>
      </c>
      <c r="C1088" s="1">
        <v>1</v>
      </c>
      <c r="D1088" s="1" t="s">
        <v>5796</v>
      </c>
      <c r="E1088" s="1">
        <v>9</v>
      </c>
      <c r="F1088" s="1" t="s">
        <v>6252</v>
      </c>
      <c r="G1088" s="1" t="s">
        <v>5834</v>
      </c>
      <c r="H1088" s="1" t="s">
        <v>6226</v>
      </c>
      <c r="I1088" s="1" t="b">
        <v>0</v>
      </c>
      <c r="J1088" s="1">
        <v>0</v>
      </c>
      <c r="K1088" s="1">
        <v>24</v>
      </c>
      <c r="L1088" s="1">
        <v>10</v>
      </c>
      <c r="M1088" s="1">
        <v>8</v>
      </c>
      <c r="N1088" s="1">
        <v>1.70940170940171</v>
      </c>
      <c r="O1088" s="1" t="s">
        <v>6227</v>
      </c>
    </row>
    <row r="1089" spans="1:15" x14ac:dyDescent="0.3">
      <c r="A1089" s="1" t="s">
        <v>75</v>
      </c>
      <c r="B1089" s="1" t="s">
        <v>5769</v>
      </c>
      <c r="C1089" s="1">
        <v>1</v>
      </c>
      <c r="D1089" s="1" t="s">
        <v>5796</v>
      </c>
      <c r="E1089" s="1">
        <v>9</v>
      </c>
      <c r="F1089" s="1" t="s">
        <v>6252</v>
      </c>
      <c r="G1089" s="1" t="s">
        <v>5834</v>
      </c>
      <c r="H1089" s="1" t="s">
        <v>6226</v>
      </c>
      <c r="I1089" s="1" t="b">
        <v>0</v>
      </c>
      <c r="J1089" s="1">
        <v>0</v>
      </c>
      <c r="K1089" s="1">
        <v>27</v>
      </c>
      <c r="L1089" s="1">
        <v>9</v>
      </c>
      <c r="M1089" s="1">
        <v>7</v>
      </c>
      <c r="N1089" s="1">
        <v>1.49572649572649</v>
      </c>
      <c r="O1089" s="1" t="s">
        <v>6227</v>
      </c>
    </row>
    <row r="1090" spans="1:15" x14ac:dyDescent="0.3">
      <c r="A1090" s="1" t="s">
        <v>75</v>
      </c>
      <c r="B1090" s="1" t="s">
        <v>5769</v>
      </c>
      <c r="C1090" s="1">
        <v>1</v>
      </c>
      <c r="D1090" s="1" t="s">
        <v>5796</v>
      </c>
      <c r="E1090" s="1">
        <v>9</v>
      </c>
      <c r="F1090" s="1" t="s">
        <v>6252</v>
      </c>
      <c r="G1090" s="1" t="s">
        <v>5834</v>
      </c>
      <c r="H1090" s="1" t="s">
        <v>6226</v>
      </c>
      <c r="I1090" s="1" t="b">
        <v>0</v>
      </c>
      <c r="J1090" s="1">
        <v>0</v>
      </c>
      <c r="K1090" s="1">
        <v>26</v>
      </c>
      <c r="L1090" s="1">
        <v>9</v>
      </c>
      <c r="M1090" s="1">
        <v>5</v>
      </c>
      <c r="N1090" s="1">
        <v>1.0683760683760599</v>
      </c>
      <c r="O1090" s="1" t="s">
        <v>6227</v>
      </c>
    </row>
    <row r="1091" spans="1:15" x14ac:dyDescent="0.3">
      <c r="A1091" s="1" t="s">
        <v>75</v>
      </c>
      <c r="B1091" s="1" t="s">
        <v>5769</v>
      </c>
      <c r="C1091" s="1">
        <v>1</v>
      </c>
      <c r="D1091" s="1" t="s">
        <v>5796</v>
      </c>
      <c r="E1091" s="1">
        <v>10</v>
      </c>
      <c r="F1091" s="1" t="s">
        <v>6253</v>
      </c>
      <c r="G1091" s="1" t="s">
        <v>5834</v>
      </c>
      <c r="H1091" s="1" t="s">
        <v>6226</v>
      </c>
      <c r="I1091" s="1" t="b">
        <v>0</v>
      </c>
      <c r="J1091" s="1">
        <v>0</v>
      </c>
      <c r="K1091" s="1">
        <v>30</v>
      </c>
      <c r="L1091" s="1">
        <v>9</v>
      </c>
      <c r="M1091" s="1">
        <v>4</v>
      </c>
      <c r="N1091" s="1">
        <v>40</v>
      </c>
      <c r="O1091" s="1" t="s">
        <v>6227</v>
      </c>
    </row>
    <row r="1092" spans="1:15" x14ac:dyDescent="0.3">
      <c r="A1092" s="1" t="s">
        <v>75</v>
      </c>
      <c r="B1092" s="1" t="s">
        <v>5769</v>
      </c>
      <c r="C1092" s="1">
        <v>1</v>
      </c>
      <c r="D1092" s="1" t="s">
        <v>5796</v>
      </c>
      <c r="E1092" s="1">
        <v>10</v>
      </c>
      <c r="F1092" s="1" t="s">
        <v>6253</v>
      </c>
      <c r="G1092" s="1" t="s">
        <v>5834</v>
      </c>
      <c r="H1092" s="1" t="s">
        <v>6226</v>
      </c>
      <c r="I1092" s="1" t="b">
        <v>0</v>
      </c>
      <c r="J1092" s="1">
        <v>0</v>
      </c>
      <c r="K1092" s="1">
        <v>31</v>
      </c>
      <c r="L1092" s="1">
        <v>9</v>
      </c>
      <c r="M1092" s="1">
        <v>2</v>
      </c>
      <c r="N1092" s="1">
        <v>20</v>
      </c>
      <c r="O1092" s="1" t="s">
        <v>6227</v>
      </c>
    </row>
    <row r="1093" spans="1:15" x14ac:dyDescent="0.3">
      <c r="A1093" s="1" t="s">
        <v>75</v>
      </c>
      <c r="B1093" s="1" t="s">
        <v>5769</v>
      </c>
      <c r="C1093" s="1">
        <v>1</v>
      </c>
      <c r="D1093" s="1" t="s">
        <v>5796</v>
      </c>
      <c r="E1093" s="1">
        <v>10</v>
      </c>
      <c r="F1093" s="1" t="s">
        <v>6253</v>
      </c>
      <c r="G1093" s="1" t="s">
        <v>5834</v>
      </c>
      <c r="H1093" s="1" t="s">
        <v>6226</v>
      </c>
      <c r="I1093" s="1" t="b">
        <v>0</v>
      </c>
      <c r="J1093" s="1">
        <v>0</v>
      </c>
      <c r="K1093" s="1">
        <v>31</v>
      </c>
      <c r="L1093" s="1">
        <v>10</v>
      </c>
      <c r="M1093" s="1">
        <v>2</v>
      </c>
      <c r="N1093" s="1">
        <v>20</v>
      </c>
      <c r="O1093" s="1" t="s">
        <v>6227</v>
      </c>
    </row>
    <row r="1094" spans="1:15" x14ac:dyDescent="0.3">
      <c r="A1094" s="1" t="s">
        <v>75</v>
      </c>
      <c r="B1094" s="1" t="s">
        <v>5769</v>
      </c>
      <c r="C1094" s="1">
        <v>1</v>
      </c>
      <c r="D1094" s="1" t="s">
        <v>5796</v>
      </c>
      <c r="E1094" s="1">
        <v>10</v>
      </c>
      <c r="F1094" s="1" t="s">
        <v>6253</v>
      </c>
      <c r="G1094" s="1" t="s">
        <v>5834</v>
      </c>
      <c r="H1094" s="1" t="s">
        <v>6226</v>
      </c>
      <c r="I1094" s="1" t="b">
        <v>0</v>
      </c>
      <c r="J1094" s="1">
        <v>0</v>
      </c>
      <c r="K1094" s="1">
        <v>28</v>
      </c>
      <c r="L1094" s="1">
        <v>10</v>
      </c>
      <c r="M1094" s="1">
        <v>1</v>
      </c>
      <c r="N1094" s="1">
        <v>10</v>
      </c>
      <c r="O1094" s="1" t="s">
        <v>6227</v>
      </c>
    </row>
    <row r="1095" spans="1:15" x14ac:dyDescent="0.3">
      <c r="A1095" s="1" t="s">
        <v>75</v>
      </c>
      <c r="B1095" s="1" t="s">
        <v>5769</v>
      </c>
      <c r="C1095" s="1">
        <v>1</v>
      </c>
      <c r="D1095" s="1" t="s">
        <v>5796</v>
      </c>
      <c r="E1095" s="1">
        <v>10</v>
      </c>
      <c r="F1095" s="1" t="s">
        <v>6253</v>
      </c>
      <c r="G1095" s="1" t="s">
        <v>5834</v>
      </c>
      <c r="H1095" s="1" t="s">
        <v>6226</v>
      </c>
      <c r="I1095" s="1" t="b">
        <v>0</v>
      </c>
      <c r="J1095" s="1">
        <v>0</v>
      </c>
      <c r="K1095" s="1">
        <v>29</v>
      </c>
      <c r="L1095" s="1">
        <v>8</v>
      </c>
      <c r="M1095" s="1">
        <v>1</v>
      </c>
      <c r="N1095" s="1">
        <v>10</v>
      </c>
      <c r="O1095" s="1" t="s">
        <v>6227</v>
      </c>
    </row>
    <row r="1096" spans="1:15" x14ac:dyDescent="0.3">
      <c r="A1096" s="1" t="s">
        <v>75</v>
      </c>
      <c r="B1096" s="1" t="s">
        <v>5769</v>
      </c>
      <c r="C1096" s="1">
        <v>1</v>
      </c>
      <c r="D1096" s="1" t="s">
        <v>5796</v>
      </c>
      <c r="E1096" s="1">
        <v>11</v>
      </c>
      <c r="F1096" s="1" t="s">
        <v>6254</v>
      </c>
      <c r="G1096" s="1" t="s">
        <v>5834</v>
      </c>
      <c r="H1096" s="1" t="s">
        <v>6226</v>
      </c>
      <c r="I1096" s="1" t="b">
        <v>0</v>
      </c>
      <c r="J1096" s="1">
        <v>0</v>
      </c>
      <c r="K1096" s="1">
        <v>26</v>
      </c>
      <c r="L1096" s="1">
        <v>8</v>
      </c>
      <c r="M1096" s="1">
        <v>134</v>
      </c>
      <c r="N1096" s="1">
        <v>42.0062695924764</v>
      </c>
      <c r="O1096" s="1" t="s">
        <v>6227</v>
      </c>
    </row>
    <row r="1097" spans="1:15" x14ac:dyDescent="0.3">
      <c r="A1097" s="1" t="s">
        <v>75</v>
      </c>
      <c r="B1097" s="1" t="s">
        <v>5769</v>
      </c>
      <c r="C1097" s="1">
        <v>1</v>
      </c>
      <c r="D1097" s="1" t="s">
        <v>5796</v>
      </c>
      <c r="E1097" s="1">
        <v>11</v>
      </c>
      <c r="F1097" s="1" t="s">
        <v>6254</v>
      </c>
      <c r="G1097" s="1" t="s">
        <v>5834</v>
      </c>
      <c r="H1097" s="1" t="s">
        <v>6226</v>
      </c>
      <c r="I1097" s="1" t="b">
        <v>0</v>
      </c>
      <c r="J1097" s="1">
        <v>0</v>
      </c>
      <c r="K1097" s="1">
        <v>27</v>
      </c>
      <c r="L1097" s="1">
        <v>8</v>
      </c>
      <c r="M1097" s="1">
        <v>112</v>
      </c>
      <c r="N1097" s="1">
        <v>35.1097178683385</v>
      </c>
      <c r="O1097" s="1" t="s">
        <v>6227</v>
      </c>
    </row>
    <row r="1098" spans="1:15" x14ac:dyDescent="0.3">
      <c r="A1098" s="1" t="s">
        <v>75</v>
      </c>
      <c r="B1098" s="1" t="s">
        <v>5769</v>
      </c>
      <c r="C1098" s="1">
        <v>1</v>
      </c>
      <c r="D1098" s="1" t="s">
        <v>5796</v>
      </c>
      <c r="E1098" s="1">
        <v>11</v>
      </c>
      <c r="F1098" s="1" t="s">
        <v>6254</v>
      </c>
      <c r="G1098" s="1" t="s">
        <v>5834</v>
      </c>
      <c r="H1098" s="1" t="s">
        <v>6226</v>
      </c>
      <c r="I1098" s="1" t="b">
        <v>0</v>
      </c>
      <c r="J1098" s="1">
        <v>0</v>
      </c>
      <c r="K1098" s="1">
        <v>25</v>
      </c>
      <c r="L1098" s="1">
        <v>8</v>
      </c>
      <c r="M1098" s="1">
        <v>15</v>
      </c>
      <c r="N1098" s="1">
        <v>4.7021943573667704</v>
      </c>
      <c r="O1098" s="1" t="s">
        <v>6227</v>
      </c>
    </row>
    <row r="1099" spans="1:15" x14ac:dyDescent="0.3">
      <c r="A1099" s="1" t="s">
        <v>75</v>
      </c>
      <c r="B1099" s="1" t="s">
        <v>5769</v>
      </c>
      <c r="C1099" s="1">
        <v>1</v>
      </c>
      <c r="D1099" s="1" t="s">
        <v>5796</v>
      </c>
      <c r="E1099" s="1">
        <v>11</v>
      </c>
      <c r="F1099" s="1" t="s">
        <v>6254</v>
      </c>
      <c r="G1099" s="1" t="s">
        <v>5834</v>
      </c>
      <c r="H1099" s="1" t="s">
        <v>6226</v>
      </c>
      <c r="I1099" s="1" t="b">
        <v>0</v>
      </c>
      <c r="J1099" s="1">
        <v>0</v>
      </c>
      <c r="K1099" s="1">
        <v>27</v>
      </c>
      <c r="L1099" s="1">
        <v>9</v>
      </c>
      <c r="M1099" s="1">
        <v>10</v>
      </c>
      <c r="N1099" s="1">
        <v>3.13479623824451</v>
      </c>
      <c r="O1099" s="1" t="s">
        <v>6227</v>
      </c>
    </row>
    <row r="1100" spans="1:15" x14ac:dyDescent="0.3">
      <c r="A1100" s="1" t="s">
        <v>75</v>
      </c>
      <c r="B1100" s="1" t="s">
        <v>5769</v>
      </c>
      <c r="C1100" s="1">
        <v>1</v>
      </c>
      <c r="D1100" s="1" t="s">
        <v>5796</v>
      </c>
      <c r="E1100" s="1">
        <v>12</v>
      </c>
      <c r="F1100" s="1" t="s">
        <v>6255</v>
      </c>
      <c r="G1100" s="1" t="s">
        <v>5834</v>
      </c>
      <c r="H1100" s="1" t="e">
        <f>--GCCTCGCCGTGGCGCTCAAGAGCTC-CGGCGGGTTCTT</f>
        <v>#NAME?</v>
      </c>
      <c r="I1100" s="1" t="b">
        <v>0</v>
      </c>
      <c r="J1100" s="1">
        <v>0</v>
      </c>
      <c r="K1100" s="1">
        <v>8</v>
      </c>
      <c r="L1100" s="1">
        <v>2</v>
      </c>
      <c r="M1100" s="1">
        <v>183</v>
      </c>
      <c r="N1100" s="1">
        <v>59.999999999999901</v>
      </c>
      <c r="O1100" s="1" t="s">
        <v>6256</v>
      </c>
    </row>
    <row r="1101" spans="1:15" x14ac:dyDescent="0.3">
      <c r="A1101" s="1" t="s">
        <v>75</v>
      </c>
      <c r="B1101" s="1" t="s">
        <v>5769</v>
      </c>
      <c r="C1101" s="1">
        <v>1</v>
      </c>
      <c r="D1101" s="1" t="s">
        <v>5796</v>
      </c>
      <c r="E1101" s="1">
        <v>12</v>
      </c>
      <c r="F1101" s="1" t="s">
        <v>6255</v>
      </c>
      <c r="G1101" s="1" t="s">
        <v>5834</v>
      </c>
      <c r="H1101" s="1" t="e">
        <f>--GCCTCGCCGTGGCGCTCAAGAGCTC-CGGCGGGTTCTT</f>
        <v>#NAME?</v>
      </c>
      <c r="I1101" s="1" t="b">
        <v>0</v>
      </c>
      <c r="J1101" s="1">
        <v>0</v>
      </c>
      <c r="K1101" s="1">
        <v>8</v>
      </c>
      <c r="L1101" s="1">
        <v>3</v>
      </c>
      <c r="M1101" s="1">
        <v>50</v>
      </c>
      <c r="N1101" s="1">
        <v>16.393442622950801</v>
      </c>
      <c r="O1101" s="1" t="s">
        <v>6257</v>
      </c>
    </row>
    <row r="1102" spans="1:15" x14ac:dyDescent="0.3">
      <c r="A1102" s="1" t="s">
        <v>75</v>
      </c>
      <c r="B1102" s="1" t="s">
        <v>5769</v>
      </c>
      <c r="C1102" s="1">
        <v>1</v>
      </c>
      <c r="D1102" s="1" t="s">
        <v>5796</v>
      </c>
      <c r="E1102" s="1">
        <v>12</v>
      </c>
      <c r="F1102" s="1" t="s">
        <v>6255</v>
      </c>
      <c r="G1102" s="1" t="s">
        <v>5834</v>
      </c>
      <c r="H1102" s="1" t="s">
        <v>6226</v>
      </c>
      <c r="I1102" s="1" t="b">
        <v>0</v>
      </c>
      <c r="J1102" s="1">
        <v>0</v>
      </c>
      <c r="K1102" s="1">
        <v>30</v>
      </c>
      <c r="L1102" s="1">
        <v>9</v>
      </c>
      <c r="M1102" s="1">
        <v>26</v>
      </c>
      <c r="N1102" s="1">
        <v>8.5245901639344197</v>
      </c>
      <c r="O1102" s="1" t="s">
        <v>6227</v>
      </c>
    </row>
    <row r="1103" spans="1:15" x14ac:dyDescent="0.3">
      <c r="A1103" s="1" t="s">
        <v>75</v>
      </c>
      <c r="B1103" s="1" t="s">
        <v>5769</v>
      </c>
      <c r="C1103" s="1">
        <v>1</v>
      </c>
      <c r="D1103" s="1" t="s">
        <v>5796</v>
      </c>
      <c r="E1103" s="1">
        <v>12</v>
      </c>
      <c r="F1103" s="1" t="s">
        <v>6255</v>
      </c>
      <c r="G1103" s="1" t="s">
        <v>5845</v>
      </c>
      <c r="H1103" s="1" t="e">
        <f t="shared" ref="H1103:H1108" si="0">--GCCTCGCCGTGGCGCTCAAGAGCTC-CGGCGGGTTCTT</f>
        <v>#NAME?</v>
      </c>
      <c r="I1103" s="1" t="b">
        <v>0</v>
      </c>
      <c r="J1103" s="1">
        <v>0</v>
      </c>
      <c r="K1103" s="1">
        <v>4</v>
      </c>
      <c r="L1103" s="1">
        <v>1</v>
      </c>
      <c r="M1103" s="1">
        <v>8</v>
      </c>
      <c r="N1103" s="1">
        <v>2.6229508196721301</v>
      </c>
      <c r="O1103" s="1" t="s">
        <v>6256</v>
      </c>
    </row>
    <row r="1104" spans="1:15" x14ac:dyDescent="0.3">
      <c r="A1104" s="1" t="s">
        <v>75</v>
      </c>
      <c r="B1104" s="1" t="s">
        <v>5769</v>
      </c>
      <c r="C1104" s="1">
        <v>1</v>
      </c>
      <c r="D1104" s="1" t="s">
        <v>5796</v>
      </c>
      <c r="E1104" s="1">
        <v>12</v>
      </c>
      <c r="F1104" s="1" t="s">
        <v>6255</v>
      </c>
      <c r="G1104" s="1" t="s">
        <v>5834</v>
      </c>
      <c r="H1104" s="1" t="e">
        <f t="shared" si="0"/>
        <v>#NAME?</v>
      </c>
      <c r="I1104" s="1" t="b">
        <v>0</v>
      </c>
      <c r="J1104" s="1">
        <v>0</v>
      </c>
      <c r="K1104" s="1">
        <v>8</v>
      </c>
      <c r="L1104" s="1">
        <v>3</v>
      </c>
      <c r="M1104" s="1">
        <v>5</v>
      </c>
      <c r="N1104" s="1">
        <v>1.63934426229508</v>
      </c>
      <c r="O1104" s="1" t="s">
        <v>6258</v>
      </c>
    </row>
    <row r="1105" spans="1:15" x14ac:dyDescent="0.3">
      <c r="A1105" s="1" t="s">
        <v>75</v>
      </c>
      <c r="B1105" s="1" t="s">
        <v>5769</v>
      </c>
      <c r="C1105" s="1">
        <v>1</v>
      </c>
      <c r="D1105" s="1" t="s">
        <v>5796</v>
      </c>
      <c r="E1105" s="1">
        <v>12</v>
      </c>
      <c r="F1105" s="1" t="s">
        <v>6255</v>
      </c>
      <c r="G1105" s="1" t="s">
        <v>5834</v>
      </c>
      <c r="H1105" s="1" t="e">
        <f t="shared" si="0"/>
        <v>#NAME?</v>
      </c>
      <c r="I1105" s="1" t="b">
        <v>0</v>
      </c>
      <c r="J1105" s="1">
        <v>0</v>
      </c>
      <c r="K1105" s="1">
        <v>8</v>
      </c>
      <c r="L1105" s="1">
        <v>3</v>
      </c>
      <c r="M1105" s="1">
        <v>5</v>
      </c>
      <c r="N1105" s="1">
        <v>1.63934426229508</v>
      </c>
      <c r="O1105" s="1" t="s">
        <v>6256</v>
      </c>
    </row>
    <row r="1106" spans="1:15" x14ac:dyDescent="0.3">
      <c r="A1106" s="1" t="s">
        <v>75</v>
      </c>
      <c r="B1106" s="1" t="s">
        <v>5769</v>
      </c>
      <c r="C1106" s="1">
        <v>1</v>
      </c>
      <c r="D1106" s="1" t="s">
        <v>5796</v>
      </c>
      <c r="E1106" s="1">
        <v>12</v>
      </c>
      <c r="F1106" s="1" t="s">
        <v>6255</v>
      </c>
      <c r="G1106" s="1" t="s">
        <v>5834</v>
      </c>
      <c r="H1106" s="1" t="e">
        <f t="shared" si="0"/>
        <v>#NAME?</v>
      </c>
      <c r="I1106" s="1" t="b">
        <v>0</v>
      </c>
      <c r="J1106" s="1">
        <v>0</v>
      </c>
      <c r="K1106" s="1">
        <v>7</v>
      </c>
      <c r="L1106" s="1">
        <v>1</v>
      </c>
      <c r="M1106" s="1">
        <v>4</v>
      </c>
      <c r="N1106" s="1">
        <v>1.3114754098360599</v>
      </c>
      <c r="O1106" s="1" t="s">
        <v>6256</v>
      </c>
    </row>
    <row r="1107" spans="1:15" x14ac:dyDescent="0.3">
      <c r="A1107" s="1" t="s">
        <v>75</v>
      </c>
      <c r="B1107" s="1" t="s">
        <v>5769</v>
      </c>
      <c r="C1107" s="1">
        <v>1</v>
      </c>
      <c r="D1107" s="1" t="s">
        <v>5796</v>
      </c>
      <c r="E1107" s="1">
        <v>13</v>
      </c>
      <c r="F1107" s="1" t="s">
        <v>6259</v>
      </c>
      <c r="G1107" s="1" t="s">
        <v>5845</v>
      </c>
      <c r="H1107" s="1" t="e">
        <f t="shared" si="0"/>
        <v>#NAME?</v>
      </c>
      <c r="I1107" s="1" t="b">
        <v>0</v>
      </c>
      <c r="J1107" s="1">
        <v>0</v>
      </c>
      <c r="K1107" s="1">
        <v>4</v>
      </c>
      <c r="L1107" s="1">
        <v>1</v>
      </c>
      <c r="M1107" s="1">
        <v>11</v>
      </c>
      <c r="N1107" s="1">
        <v>35.4838709677419</v>
      </c>
      <c r="O1107" s="1" t="s">
        <v>6256</v>
      </c>
    </row>
    <row r="1108" spans="1:15" x14ac:dyDescent="0.3">
      <c r="A1108" s="1" t="s">
        <v>75</v>
      </c>
      <c r="B1108" s="1" t="s">
        <v>5769</v>
      </c>
      <c r="C1108" s="1">
        <v>1</v>
      </c>
      <c r="D1108" s="1" t="s">
        <v>5796</v>
      </c>
      <c r="E1108" s="1">
        <v>13</v>
      </c>
      <c r="F1108" s="1" t="s">
        <v>6259</v>
      </c>
      <c r="G1108" s="1" t="s">
        <v>5845</v>
      </c>
      <c r="H1108" s="1" t="e">
        <f t="shared" si="0"/>
        <v>#NAME?</v>
      </c>
      <c r="I1108" s="1" t="b">
        <v>0</v>
      </c>
      <c r="J1108" s="1">
        <v>0</v>
      </c>
      <c r="K1108" s="1">
        <v>4</v>
      </c>
      <c r="L1108" s="1">
        <v>2</v>
      </c>
      <c r="M1108" s="1">
        <v>6</v>
      </c>
      <c r="N1108" s="1">
        <v>19.354838709677399</v>
      </c>
      <c r="O1108" s="1" t="s">
        <v>6257</v>
      </c>
    </row>
    <row r="1109" spans="1:15" x14ac:dyDescent="0.3">
      <c r="A1109" s="1" t="s">
        <v>75</v>
      </c>
      <c r="B1109" s="1" t="s">
        <v>5769</v>
      </c>
      <c r="C1109" s="1">
        <v>1</v>
      </c>
      <c r="D1109" s="1" t="s">
        <v>5796</v>
      </c>
      <c r="E1109" s="1">
        <v>13</v>
      </c>
      <c r="F1109" s="1" t="s">
        <v>6259</v>
      </c>
      <c r="G1109" s="1" t="s">
        <v>5834</v>
      </c>
      <c r="H1109" s="1" t="s">
        <v>6226</v>
      </c>
      <c r="I1109" s="1" t="b">
        <v>0</v>
      </c>
      <c r="J1109" s="1">
        <v>0</v>
      </c>
      <c r="K1109" s="1">
        <v>26</v>
      </c>
      <c r="L1109" s="1">
        <v>8</v>
      </c>
      <c r="M1109" s="1">
        <v>2</v>
      </c>
      <c r="N1109" s="1">
        <v>6.4516129032257998</v>
      </c>
      <c r="O1109" s="1" t="s">
        <v>6227</v>
      </c>
    </row>
    <row r="1110" spans="1:15" x14ac:dyDescent="0.3">
      <c r="A1110" s="1" t="s">
        <v>75</v>
      </c>
      <c r="B1110" s="1" t="s">
        <v>5769</v>
      </c>
      <c r="C1110" s="1">
        <v>1</v>
      </c>
      <c r="D1110" s="1" t="s">
        <v>5796</v>
      </c>
      <c r="E1110" s="1">
        <v>13</v>
      </c>
      <c r="F1110" s="1" t="s">
        <v>6259</v>
      </c>
      <c r="G1110" s="1" t="s">
        <v>5834</v>
      </c>
      <c r="H1110" s="1" t="s">
        <v>6226</v>
      </c>
      <c r="I1110" s="1" t="b">
        <v>0</v>
      </c>
      <c r="J1110" s="1">
        <v>0</v>
      </c>
      <c r="K1110" s="1">
        <v>27</v>
      </c>
      <c r="L1110" s="1">
        <v>8</v>
      </c>
      <c r="M1110" s="1">
        <v>2</v>
      </c>
      <c r="N1110" s="1">
        <v>6.4516129032257998</v>
      </c>
      <c r="O1110" s="1" t="s">
        <v>6227</v>
      </c>
    </row>
    <row r="1111" spans="1:15" x14ac:dyDescent="0.3">
      <c r="A1111" s="1" t="s">
        <v>75</v>
      </c>
      <c r="B1111" s="1" t="s">
        <v>5769</v>
      </c>
      <c r="C1111" s="1">
        <v>1</v>
      </c>
      <c r="D1111" s="1" t="s">
        <v>5796</v>
      </c>
      <c r="E1111" s="1">
        <v>13</v>
      </c>
      <c r="F1111" s="1" t="s">
        <v>6259</v>
      </c>
      <c r="G1111" s="1" t="s">
        <v>5845</v>
      </c>
      <c r="H1111" s="1" t="e">
        <f>--GCCTCGCCGTGGCGCTCAAGAGCTC-CGGCGGGTTCTT</f>
        <v>#NAME?</v>
      </c>
      <c r="I1111" s="1" t="b">
        <v>0</v>
      </c>
      <c r="J1111" s="1">
        <v>0</v>
      </c>
      <c r="K1111" s="1">
        <v>4</v>
      </c>
      <c r="L1111" s="1">
        <v>3</v>
      </c>
      <c r="M1111" s="1">
        <v>2</v>
      </c>
      <c r="N1111" s="1">
        <v>6.4516129032257998</v>
      </c>
      <c r="O1111" s="1" t="s">
        <v>6260</v>
      </c>
    </row>
    <row r="1112" spans="1:15" x14ac:dyDescent="0.3">
      <c r="A1112" s="1" t="s">
        <v>75</v>
      </c>
      <c r="B1112" s="1" t="s">
        <v>5769</v>
      </c>
      <c r="C1112" s="1">
        <v>1</v>
      </c>
      <c r="D1112" s="1" t="s">
        <v>5796</v>
      </c>
      <c r="E1112" s="1">
        <v>13</v>
      </c>
      <c r="F1112" s="1" t="s">
        <v>6259</v>
      </c>
      <c r="G1112" s="1" t="s">
        <v>5845</v>
      </c>
      <c r="H1112" s="1" t="e">
        <f>--GCCTCGCCGTGGCGCTCAAGAGCTC-CGGCGGGTTCTT</f>
        <v>#NAME?</v>
      </c>
      <c r="I1112" s="1" t="b">
        <v>0</v>
      </c>
      <c r="J1112" s="1">
        <v>0</v>
      </c>
      <c r="K1112" s="1">
        <v>4</v>
      </c>
      <c r="L1112" s="1">
        <v>2</v>
      </c>
      <c r="M1112" s="1">
        <v>1</v>
      </c>
      <c r="N1112" s="1">
        <v>3.2258064516128999</v>
      </c>
      <c r="O1112" s="1" t="s">
        <v>6261</v>
      </c>
    </row>
    <row r="1113" spans="1:15" x14ac:dyDescent="0.3">
      <c r="A1113" s="1" t="s">
        <v>75</v>
      </c>
      <c r="B1113" s="1" t="s">
        <v>5769</v>
      </c>
      <c r="C1113" s="1">
        <v>1</v>
      </c>
      <c r="D1113" s="1" t="s">
        <v>5796</v>
      </c>
      <c r="E1113" s="1">
        <v>13</v>
      </c>
      <c r="F1113" s="1" t="s">
        <v>6259</v>
      </c>
      <c r="G1113" s="1" t="s">
        <v>5845</v>
      </c>
      <c r="H1113" s="1" t="e">
        <f>--GCCTCGCCGTGGCGCTCAAGAGCTC-CGGCGGGTTCTT</f>
        <v>#NAME?</v>
      </c>
      <c r="I1113" s="1" t="b">
        <v>0</v>
      </c>
      <c r="J1113" s="1">
        <v>0</v>
      </c>
      <c r="K1113" s="1">
        <v>4</v>
      </c>
      <c r="L1113" s="1">
        <v>2</v>
      </c>
      <c r="M1113" s="1">
        <v>1</v>
      </c>
      <c r="N1113" s="1">
        <v>3.2258064516128999</v>
      </c>
      <c r="O1113" s="1" t="s">
        <v>6262</v>
      </c>
    </row>
    <row r="1114" spans="1:15" x14ac:dyDescent="0.3">
      <c r="A1114" s="1" t="s">
        <v>75</v>
      </c>
      <c r="B1114" s="1" t="s">
        <v>5769</v>
      </c>
      <c r="C1114" s="1">
        <v>1</v>
      </c>
      <c r="D1114" s="1" t="s">
        <v>5796</v>
      </c>
      <c r="E1114" s="1">
        <v>13</v>
      </c>
      <c r="F1114" s="1" t="s">
        <v>6259</v>
      </c>
      <c r="G1114" s="1" t="s">
        <v>5834</v>
      </c>
      <c r="H1114" s="1" t="e">
        <f>---CCTCGCCGTGGCGCTCAAGAGCTC-CGGCGGGTTCTT</f>
        <v>#NAME?</v>
      </c>
      <c r="I1114" s="1" t="b">
        <v>0</v>
      </c>
      <c r="J1114" s="1">
        <v>0</v>
      </c>
      <c r="K1114" s="1">
        <v>11</v>
      </c>
      <c r="L1114" s="1">
        <v>2</v>
      </c>
      <c r="M1114" s="1">
        <v>1</v>
      </c>
      <c r="N1114" s="1">
        <v>3.2258064516128999</v>
      </c>
      <c r="O1114" s="1" t="s">
        <v>6257</v>
      </c>
    </row>
    <row r="1115" spans="1:15" x14ac:dyDescent="0.3">
      <c r="A1115" s="1" t="s">
        <v>75</v>
      </c>
      <c r="B1115" s="1" t="s">
        <v>5769</v>
      </c>
      <c r="C1115" s="1">
        <v>1</v>
      </c>
      <c r="D1115" s="1" t="s">
        <v>5796</v>
      </c>
      <c r="E1115" s="1">
        <v>13</v>
      </c>
      <c r="F1115" s="1" t="s">
        <v>6259</v>
      </c>
      <c r="G1115" s="1" t="s">
        <v>5845</v>
      </c>
      <c r="H1115" s="1" t="e">
        <f>--GCCTCGCCGTGGCGCTCAAGAGCTC-CGGCGGGTTCTT</f>
        <v>#NAME?</v>
      </c>
      <c r="I1115" s="1" t="b">
        <v>0</v>
      </c>
      <c r="J1115" s="1">
        <v>0</v>
      </c>
      <c r="K1115" s="1">
        <v>4</v>
      </c>
      <c r="L1115" s="1">
        <v>3</v>
      </c>
      <c r="M1115" s="1">
        <v>1</v>
      </c>
      <c r="N1115" s="1">
        <v>3.2258064516128999</v>
      </c>
      <c r="O1115" s="1" t="s">
        <v>6257</v>
      </c>
    </row>
    <row r="1116" spans="1:15" x14ac:dyDescent="0.3">
      <c r="A1116" s="1" t="s">
        <v>75</v>
      </c>
      <c r="B1116" s="1" t="s">
        <v>5769</v>
      </c>
      <c r="C1116" s="1">
        <v>1</v>
      </c>
      <c r="D1116" s="1" t="s">
        <v>5796</v>
      </c>
      <c r="E1116" s="1">
        <v>13</v>
      </c>
      <c r="F1116" s="1" t="s">
        <v>6259</v>
      </c>
      <c r="G1116" s="1" t="s">
        <v>5845</v>
      </c>
      <c r="H1116" s="1" t="e">
        <f>--GCCTCGCCGTGGCGCTCAAGAGCTC-CGGCGGGTTCTT</f>
        <v>#NAME?</v>
      </c>
      <c r="I1116" s="1" t="b">
        <v>0</v>
      </c>
      <c r="J1116" s="1">
        <v>0</v>
      </c>
      <c r="K1116" s="1">
        <v>4</v>
      </c>
      <c r="L1116" s="1">
        <v>2</v>
      </c>
      <c r="M1116" s="1">
        <v>1</v>
      </c>
      <c r="N1116" s="1">
        <v>3.2258064516128999</v>
      </c>
      <c r="O1116" s="1" t="s">
        <v>6263</v>
      </c>
    </row>
    <row r="1117" spans="1:15" x14ac:dyDescent="0.3">
      <c r="A1117" s="1" t="s">
        <v>75</v>
      </c>
      <c r="B1117" s="1" t="s">
        <v>5769</v>
      </c>
      <c r="C1117" s="1">
        <v>1</v>
      </c>
      <c r="D1117" s="1" t="s">
        <v>5796</v>
      </c>
      <c r="E1117" s="1">
        <v>13</v>
      </c>
      <c r="F1117" s="1" t="s">
        <v>6259</v>
      </c>
      <c r="G1117" s="1" t="s">
        <v>5845</v>
      </c>
      <c r="H1117" s="1" t="e">
        <f>--GCCTCGCCGTGGCGCTCAAGAGCTC-CGGCGGGTTCTT</f>
        <v>#NAME?</v>
      </c>
      <c r="I1117" s="1" t="b">
        <v>0</v>
      </c>
      <c r="J1117" s="1">
        <v>0</v>
      </c>
      <c r="K1117" s="1">
        <v>4</v>
      </c>
      <c r="L1117" s="1">
        <v>2</v>
      </c>
      <c r="M1117" s="1">
        <v>1</v>
      </c>
      <c r="N1117" s="1">
        <v>3.2258064516128999</v>
      </c>
      <c r="O1117" s="1" t="s">
        <v>6258</v>
      </c>
    </row>
    <row r="1118" spans="1:15" x14ac:dyDescent="0.3">
      <c r="A1118" s="1" t="s">
        <v>75</v>
      </c>
      <c r="B1118" s="1" t="s">
        <v>5769</v>
      </c>
      <c r="C1118" s="1">
        <v>1</v>
      </c>
      <c r="D1118" s="1" t="s">
        <v>5796</v>
      </c>
      <c r="E1118" s="1">
        <v>13</v>
      </c>
      <c r="F1118" s="1" t="s">
        <v>6259</v>
      </c>
      <c r="G1118" s="1" t="s">
        <v>5845</v>
      </c>
      <c r="H1118" s="1" t="e">
        <f>--GCCTCGCCGTGGCGCTCAAGAGCTC-CGGCGGGTTCTT</f>
        <v>#NAME?</v>
      </c>
      <c r="I1118" s="1" t="b">
        <v>0</v>
      </c>
      <c r="J1118" s="1">
        <v>0</v>
      </c>
      <c r="K1118" s="1">
        <v>4</v>
      </c>
      <c r="L1118" s="1">
        <v>2</v>
      </c>
      <c r="M1118" s="1">
        <v>1</v>
      </c>
      <c r="N1118" s="1">
        <v>3.2258064516128999</v>
      </c>
      <c r="O1118" s="1" t="s">
        <v>6264</v>
      </c>
    </row>
    <row r="1119" spans="1:15" x14ac:dyDescent="0.3">
      <c r="A1119" s="1" t="s">
        <v>75</v>
      </c>
      <c r="B1119" s="1" t="s">
        <v>5769</v>
      </c>
      <c r="C1119" s="1">
        <v>1</v>
      </c>
      <c r="D1119" s="1" t="s">
        <v>5796</v>
      </c>
      <c r="E1119" s="1">
        <v>13</v>
      </c>
      <c r="F1119" s="1" t="s">
        <v>6259</v>
      </c>
      <c r="G1119" s="1" t="s">
        <v>5834</v>
      </c>
      <c r="H1119" s="1" t="s">
        <v>6226</v>
      </c>
      <c r="I1119" s="1" t="b">
        <v>0</v>
      </c>
      <c r="J1119" s="1">
        <v>0</v>
      </c>
      <c r="K1119" s="1">
        <v>33</v>
      </c>
      <c r="L1119" s="1">
        <v>8</v>
      </c>
      <c r="M1119" s="1">
        <v>1</v>
      </c>
      <c r="N1119" s="1">
        <v>3.2258064516128999</v>
      </c>
      <c r="O1119" s="1" t="s">
        <v>6227</v>
      </c>
    </row>
    <row r="1120" spans="1:15" x14ac:dyDescent="0.3">
      <c r="A1120" s="1" t="s">
        <v>75</v>
      </c>
      <c r="B1120" s="1" t="s">
        <v>5769</v>
      </c>
      <c r="C1120" s="1">
        <v>1</v>
      </c>
      <c r="D1120" s="1" t="s">
        <v>5796</v>
      </c>
      <c r="E1120" s="1">
        <v>14</v>
      </c>
      <c r="F1120" s="1" t="s">
        <v>6265</v>
      </c>
      <c r="G1120" s="1" t="s">
        <v>5834</v>
      </c>
      <c r="H1120" s="1" t="s">
        <v>6226</v>
      </c>
      <c r="I1120" s="1" t="b">
        <v>0</v>
      </c>
      <c r="J1120" s="1">
        <v>0</v>
      </c>
      <c r="K1120" s="1">
        <v>30</v>
      </c>
      <c r="L1120" s="1">
        <v>9</v>
      </c>
      <c r="M1120" s="1">
        <v>134</v>
      </c>
      <c r="N1120" s="1">
        <v>78.362573099415201</v>
      </c>
      <c r="O1120" s="1" t="s">
        <v>6227</v>
      </c>
    </row>
    <row r="1121" spans="1:15" x14ac:dyDescent="0.3">
      <c r="A1121" s="1" t="s">
        <v>75</v>
      </c>
      <c r="B1121" s="1" t="s">
        <v>5769</v>
      </c>
      <c r="C1121" s="1">
        <v>1</v>
      </c>
      <c r="D1121" s="1" t="s">
        <v>5796</v>
      </c>
      <c r="E1121" s="1">
        <v>14</v>
      </c>
      <c r="F1121" s="1" t="s">
        <v>6265</v>
      </c>
      <c r="G1121" s="1" t="s">
        <v>5834</v>
      </c>
      <c r="H1121" s="1" t="s">
        <v>6226</v>
      </c>
      <c r="I1121" s="1" t="b">
        <v>0</v>
      </c>
      <c r="J1121" s="1">
        <v>0</v>
      </c>
      <c r="K1121" s="1">
        <v>29</v>
      </c>
      <c r="L1121" s="1">
        <v>8</v>
      </c>
      <c r="M1121" s="1">
        <v>7</v>
      </c>
      <c r="N1121" s="1">
        <v>4.0935672514619803</v>
      </c>
      <c r="O1121" s="1" t="s">
        <v>6227</v>
      </c>
    </row>
    <row r="1122" spans="1:15" x14ac:dyDescent="0.3">
      <c r="A1122" s="1" t="s">
        <v>75</v>
      </c>
      <c r="B1122" s="1" t="s">
        <v>5769</v>
      </c>
      <c r="C1122" s="1">
        <v>1</v>
      </c>
      <c r="D1122" s="1" t="s">
        <v>5796</v>
      </c>
      <c r="E1122" s="1">
        <v>14</v>
      </c>
      <c r="F1122" s="1" t="s">
        <v>6265</v>
      </c>
      <c r="G1122" s="1" t="s">
        <v>5834</v>
      </c>
      <c r="H1122" s="1" t="s">
        <v>6226</v>
      </c>
      <c r="I1122" s="1" t="b">
        <v>0</v>
      </c>
      <c r="J1122" s="1">
        <v>0</v>
      </c>
      <c r="K1122" s="1">
        <v>28</v>
      </c>
      <c r="L1122" s="1">
        <v>9</v>
      </c>
      <c r="M1122" s="1">
        <v>3</v>
      </c>
      <c r="N1122" s="1">
        <v>1.7543859649122799</v>
      </c>
      <c r="O1122" s="1" t="s">
        <v>6227</v>
      </c>
    </row>
    <row r="1123" spans="1:15" x14ac:dyDescent="0.3">
      <c r="A1123" s="1" t="s">
        <v>75</v>
      </c>
      <c r="B1123" s="1" t="s">
        <v>5769</v>
      </c>
      <c r="C1123" s="1">
        <v>1</v>
      </c>
      <c r="D1123" s="1" t="s">
        <v>5796</v>
      </c>
      <c r="E1123" s="1">
        <v>14</v>
      </c>
      <c r="F1123" s="1" t="s">
        <v>6265</v>
      </c>
      <c r="G1123" s="1" t="s">
        <v>5834</v>
      </c>
      <c r="H1123" s="1" t="s">
        <v>6226</v>
      </c>
      <c r="I1123" s="1" t="b">
        <v>0</v>
      </c>
      <c r="J1123" s="1">
        <v>0</v>
      </c>
      <c r="K1123" s="1">
        <v>28</v>
      </c>
      <c r="L1123" s="1">
        <v>10</v>
      </c>
      <c r="M1123" s="1">
        <v>3</v>
      </c>
      <c r="N1123" s="1">
        <v>1.7543859649122799</v>
      </c>
      <c r="O1123" s="1" t="s">
        <v>6227</v>
      </c>
    </row>
    <row r="1124" spans="1:15" x14ac:dyDescent="0.3">
      <c r="A1124" s="1" t="s">
        <v>75</v>
      </c>
      <c r="B1124" s="1" t="s">
        <v>5769</v>
      </c>
      <c r="C1124" s="1">
        <v>1</v>
      </c>
      <c r="D1124" s="1" t="s">
        <v>5796</v>
      </c>
      <c r="E1124" s="1">
        <v>14</v>
      </c>
      <c r="F1124" s="1" t="s">
        <v>6265</v>
      </c>
      <c r="G1124" s="1" t="s">
        <v>5834</v>
      </c>
      <c r="H1124" s="1" t="s">
        <v>6226</v>
      </c>
      <c r="I1124" s="1" t="b">
        <v>0</v>
      </c>
      <c r="J1124" s="1">
        <v>0</v>
      </c>
      <c r="K1124" s="1">
        <v>30</v>
      </c>
      <c r="L1124" s="1">
        <v>10</v>
      </c>
      <c r="M1124" s="1">
        <v>3</v>
      </c>
      <c r="N1124" s="1">
        <v>1.7543859649122799</v>
      </c>
      <c r="O1124" s="1" t="s">
        <v>6227</v>
      </c>
    </row>
    <row r="1125" spans="1:15" x14ac:dyDescent="0.3">
      <c r="A1125" s="1" t="s">
        <v>75</v>
      </c>
      <c r="B1125" s="1" t="s">
        <v>5769</v>
      </c>
      <c r="C1125" s="1">
        <v>1</v>
      </c>
      <c r="D1125" s="1" t="s">
        <v>5796</v>
      </c>
      <c r="E1125" s="1">
        <v>14</v>
      </c>
      <c r="F1125" s="1" t="s">
        <v>6265</v>
      </c>
      <c r="G1125" s="1" t="s">
        <v>5834</v>
      </c>
      <c r="H1125" s="1" t="s">
        <v>6226</v>
      </c>
      <c r="I1125" s="1" t="b">
        <v>0</v>
      </c>
      <c r="J1125" s="1">
        <v>0</v>
      </c>
      <c r="K1125" s="1">
        <v>31</v>
      </c>
      <c r="L1125" s="1">
        <v>8</v>
      </c>
      <c r="M1125" s="1">
        <v>3</v>
      </c>
      <c r="N1125" s="1">
        <v>1.7543859649122799</v>
      </c>
      <c r="O1125" s="1" t="s">
        <v>6227</v>
      </c>
    </row>
    <row r="1126" spans="1:15" x14ac:dyDescent="0.3">
      <c r="A1126" s="1" t="s">
        <v>75</v>
      </c>
      <c r="B1126" s="1" t="s">
        <v>5769</v>
      </c>
      <c r="C1126" s="1">
        <v>1</v>
      </c>
      <c r="D1126" s="1" t="s">
        <v>5796</v>
      </c>
      <c r="E1126" s="1">
        <v>14</v>
      </c>
      <c r="F1126" s="1" t="s">
        <v>6265</v>
      </c>
      <c r="G1126" s="1" t="s">
        <v>5834</v>
      </c>
      <c r="H1126" s="1" t="s">
        <v>6226</v>
      </c>
      <c r="I1126" s="1" t="b">
        <v>0</v>
      </c>
      <c r="J1126" s="1">
        <v>0</v>
      </c>
      <c r="K1126" s="1">
        <v>31</v>
      </c>
      <c r="L1126" s="1">
        <v>9</v>
      </c>
      <c r="M1126" s="1">
        <v>3</v>
      </c>
      <c r="N1126" s="1">
        <v>1.7543859649122799</v>
      </c>
      <c r="O1126" s="1" t="s">
        <v>6227</v>
      </c>
    </row>
    <row r="1127" spans="1:15" x14ac:dyDescent="0.3">
      <c r="A1127" s="1" t="s">
        <v>75</v>
      </c>
      <c r="B1127" s="1" t="s">
        <v>5769</v>
      </c>
      <c r="C1127" s="1">
        <v>1</v>
      </c>
      <c r="D1127" s="1" t="s">
        <v>5796</v>
      </c>
      <c r="E1127" s="1">
        <v>14</v>
      </c>
      <c r="F1127" s="1" t="s">
        <v>6265</v>
      </c>
      <c r="G1127" s="1" t="s">
        <v>5834</v>
      </c>
      <c r="H1127" s="1" t="s">
        <v>6226</v>
      </c>
      <c r="I1127" s="1" t="b">
        <v>0</v>
      </c>
      <c r="J1127" s="1">
        <v>0</v>
      </c>
      <c r="K1127" s="1">
        <v>37</v>
      </c>
      <c r="L1127" s="1">
        <v>9</v>
      </c>
      <c r="M1127" s="1">
        <v>3</v>
      </c>
      <c r="N1127" s="1">
        <v>1.7543859649122799</v>
      </c>
      <c r="O1127" s="1" t="s">
        <v>6227</v>
      </c>
    </row>
    <row r="1128" spans="1:15" x14ac:dyDescent="0.3">
      <c r="A1128" s="1" t="s">
        <v>75</v>
      </c>
      <c r="B1128" s="1" t="s">
        <v>5769</v>
      </c>
      <c r="C1128" s="1">
        <v>1</v>
      </c>
      <c r="D1128" s="1" t="s">
        <v>5796</v>
      </c>
      <c r="E1128" s="1">
        <v>14</v>
      </c>
      <c r="F1128" s="1" t="s">
        <v>6265</v>
      </c>
      <c r="G1128" s="1" t="s">
        <v>5834</v>
      </c>
      <c r="H1128" s="1" t="s">
        <v>6226</v>
      </c>
      <c r="I1128" s="1" t="b">
        <v>0</v>
      </c>
      <c r="J1128" s="1">
        <v>0</v>
      </c>
      <c r="K1128" s="1">
        <v>29</v>
      </c>
      <c r="L1128" s="1">
        <v>9</v>
      </c>
      <c r="M1128" s="1">
        <v>2</v>
      </c>
      <c r="N1128" s="1">
        <v>1.16959064327485</v>
      </c>
      <c r="O1128" s="1" t="s">
        <v>6227</v>
      </c>
    </row>
    <row r="1129" spans="1:15" x14ac:dyDescent="0.3">
      <c r="A1129" s="1" t="s">
        <v>75</v>
      </c>
      <c r="B1129" s="1" t="s">
        <v>5769</v>
      </c>
      <c r="C1129" s="1">
        <v>1</v>
      </c>
      <c r="D1129" s="1" t="s">
        <v>5796</v>
      </c>
      <c r="E1129" s="1">
        <v>15</v>
      </c>
      <c r="F1129" s="1" t="s">
        <v>6266</v>
      </c>
      <c r="G1129" s="1" t="s">
        <v>5834</v>
      </c>
      <c r="H1129" s="1" t="s">
        <v>6226</v>
      </c>
      <c r="I1129" s="1" t="b">
        <v>0</v>
      </c>
      <c r="J1129" s="1">
        <v>0</v>
      </c>
      <c r="K1129" s="1">
        <v>26</v>
      </c>
      <c r="L1129" s="1">
        <v>8</v>
      </c>
      <c r="M1129" s="1">
        <v>86</v>
      </c>
      <c r="N1129" s="1">
        <v>34.126984126984098</v>
      </c>
      <c r="O1129" s="1" t="s">
        <v>6227</v>
      </c>
    </row>
    <row r="1130" spans="1:15" x14ac:dyDescent="0.3">
      <c r="A1130" s="1" t="s">
        <v>75</v>
      </c>
      <c r="B1130" s="1" t="s">
        <v>5769</v>
      </c>
      <c r="C1130" s="1">
        <v>1</v>
      </c>
      <c r="D1130" s="1" t="s">
        <v>5796</v>
      </c>
      <c r="E1130" s="1">
        <v>15</v>
      </c>
      <c r="F1130" s="1" t="s">
        <v>6266</v>
      </c>
      <c r="G1130" s="1" t="s">
        <v>5834</v>
      </c>
      <c r="H1130" s="1" t="s">
        <v>6226</v>
      </c>
      <c r="I1130" s="1" t="b">
        <v>0</v>
      </c>
      <c r="J1130" s="1">
        <v>0</v>
      </c>
      <c r="K1130" s="1">
        <v>25</v>
      </c>
      <c r="L1130" s="1">
        <v>8</v>
      </c>
      <c r="M1130" s="1">
        <v>82</v>
      </c>
      <c r="N1130" s="1">
        <v>32.539682539682502</v>
      </c>
      <c r="O1130" s="1" t="s">
        <v>6227</v>
      </c>
    </row>
    <row r="1131" spans="1:15" x14ac:dyDescent="0.3">
      <c r="A1131" s="1" t="s">
        <v>75</v>
      </c>
      <c r="B1131" s="1" t="s">
        <v>5769</v>
      </c>
      <c r="C1131" s="1">
        <v>1</v>
      </c>
      <c r="D1131" s="1" t="s">
        <v>5796</v>
      </c>
      <c r="E1131" s="1">
        <v>15</v>
      </c>
      <c r="F1131" s="1" t="s">
        <v>6266</v>
      </c>
      <c r="G1131" s="1" t="s">
        <v>5834</v>
      </c>
      <c r="H1131" s="1" t="s">
        <v>6226</v>
      </c>
      <c r="I1131" s="1" t="b">
        <v>0</v>
      </c>
      <c r="J1131" s="1">
        <v>0</v>
      </c>
      <c r="K1131" s="1">
        <v>25</v>
      </c>
      <c r="L1131" s="1">
        <v>7</v>
      </c>
      <c r="M1131" s="1">
        <v>34</v>
      </c>
      <c r="N1131" s="1">
        <v>13.4920634920634</v>
      </c>
      <c r="O1131" s="1" t="s">
        <v>6227</v>
      </c>
    </row>
    <row r="1132" spans="1:15" x14ac:dyDescent="0.3">
      <c r="A1132" s="1" t="s">
        <v>75</v>
      </c>
      <c r="B1132" s="1" t="s">
        <v>5769</v>
      </c>
      <c r="C1132" s="1">
        <v>1</v>
      </c>
      <c r="D1132" s="1" t="s">
        <v>5796</v>
      </c>
      <c r="E1132" s="1">
        <v>15</v>
      </c>
      <c r="F1132" s="1" t="s">
        <v>6266</v>
      </c>
      <c r="G1132" s="1" t="s">
        <v>5834</v>
      </c>
      <c r="H1132" s="1" t="s">
        <v>6226</v>
      </c>
      <c r="I1132" s="1" t="b">
        <v>0</v>
      </c>
      <c r="J1132" s="1">
        <v>0</v>
      </c>
      <c r="K1132" s="1">
        <v>27</v>
      </c>
      <c r="L1132" s="1">
        <v>8</v>
      </c>
      <c r="M1132" s="1">
        <v>8</v>
      </c>
      <c r="N1132" s="1">
        <v>3.17460317460317</v>
      </c>
      <c r="O1132" s="1" t="s">
        <v>6227</v>
      </c>
    </row>
    <row r="1133" spans="1:15" x14ac:dyDescent="0.3">
      <c r="A1133" s="1" t="s">
        <v>75</v>
      </c>
      <c r="B1133" s="1" t="s">
        <v>5769</v>
      </c>
      <c r="C1133" s="1">
        <v>1</v>
      </c>
      <c r="D1133" s="1" t="s">
        <v>5796</v>
      </c>
      <c r="E1133" s="1">
        <v>15</v>
      </c>
      <c r="F1133" s="1" t="s">
        <v>6266</v>
      </c>
      <c r="G1133" s="1" t="s">
        <v>5834</v>
      </c>
      <c r="H1133" s="1" t="s">
        <v>6226</v>
      </c>
      <c r="I1133" s="1" t="b">
        <v>0</v>
      </c>
      <c r="J1133" s="1">
        <v>0</v>
      </c>
      <c r="K1133" s="1">
        <v>25</v>
      </c>
      <c r="L1133" s="1">
        <v>9</v>
      </c>
      <c r="M1133" s="1">
        <v>8</v>
      </c>
      <c r="N1133" s="1">
        <v>3.17460317460317</v>
      </c>
      <c r="O1133" s="1" t="s">
        <v>6227</v>
      </c>
    </row>
    <row r="1134" spans="1:15" x14ac:dyDescent="0.3">
      <c r="A1134" s="1" t="s">
        <v>75</v>
      </c>
      <c r="B1134" s="1" t="s">
        <v>5769</v>
      </c>
      <c r="C1134" s="1">
        <v>1</v>
      </c>
      <c r="D1134" s="1" t="s">
        <v>5796</v>
      </c>
      <c r="E1134" s="1">
        <v>15</v>
      </c>
      <c r="F1134" s="1" t="s">
        <v>6266</v>
      </c>
      <c r="G1134" s="1" t="s">
        <v>5834</v>
      </c>
      <c r="H1134" s="1" t="s">
        <v>6226</v>
      </c>
      <c r="I1134" s="1" t="b">
        <v>0</v>
      </c>
      <c r="J1134" s="1">
        <v>0</v>
      </c>
      <c r="K1134" s="1">
        <v>24</v>
      </c>
      <c r="L1134" s="1">
        <v>9</v>
      </c>
      <c r="M1134" s="1">
        <v>3</v>
      </c>
      <c r="N1134" s="1">
        <v>1.19047619047619</v>
      </c>
      <c r="O1134" s="1" t="s">
        <v>6227</v>
      </c>
    </row>
    <row r="1135" spans="1:15" x14ac:dyDescent="0.3">
      <c r="A1135" s="1" t="s">
        <v>75</v>
      </c>
      <c r="B1135" s="1" t="s">
        <v>5769</v>
      </c>
      <c r="C1135" s="1">
        <v>1</v>
      </c>
      <c r="D1135" s="1" t="s">
        <v>5796</v>
      </c>
      <c r="E1135" s="1">
        <v>16</v>
      </c>
      <c r="F1135" s="1" t="s">
        <v>6267</v>
      </c>
      <c r="G1135" s="1" t="s">
        <v>5834</v>
      </c>
      <c r="H1135" s="1" t="s">
        <v>6226</v>
      </c>
      <c r="I1135" s="1" t="b">
        <v>0</v>
      </c>
      <c r="J1135" s="1">
        <v>0</v>
      </c>
      <c r="K1135" s="1">
        <v>30</v>
      </c>
      <c r="L1135" s="1">
        <v>9</v>
      </c>
      <c r="M1135" s="1">
        <v>6</v>
      </c>
      <c r="N1135" s="1">
        <v>85.714285714285694</v>
      </c>
      <c r="O1135" s="1" t="s">
        <v>6227</v>
      </c>
    </row>
    <row r="1136" spans="1:15" x14ac:dyDescent="0.3">
      <c r="A1136" s="1" t="s">
        <v>75</v>
      </c>
      <c r="B1136" s="1" t="s">
        <v>5769</v>
      </c>
      <c r="C1136" s="1">
        <v>1</v>
      </c>
      <c r="D1136" s="1" t="s">
        <v>5796</v>
      </c>
      <c r="E1136" s="1">
        <v>16</v>
      </c>
      <c r="F1136" s="1" t="s">
        <v>6267</v>
      </c>
      <c r="G1136" s="1" t="s">
        <v>5834</v>
      </c>
      <c r="H1136" s="1" t="s">
        <v>6226</v>
      </c>
      <c r="I1136" s="1" t="b">
        <v>0</v>
      </c>
      <c r="J1136" s="1">
        <v>0</v>
      </c>
      <c r="K1136" s="1">
        <v>31</v>
      </c>
      <c r="L1136" s="1">
        <v>9</v>
      </c>
      <c r="M1136" s="1">
        <v>1</v>
      </c>
      <c r="N1136" s="1">
        <v>14.285714285714199</v>
      </c>
      <c r="O1136" s="1" t="s">
        <v>6227</v>
      </c>
    </row>
    <row r="1137" spans="1:15" x14ac:dyDescent="0.3">
      <c r="A1137" s="1" t="s">
        <v>75</v>
      </c>
      <c r="B1137" s="1" t="s">
        <v>5769</v>
      </c>
      <c r="C1137" s="1">
        <v>1</v>
      </c>
      <c r="D1137" s="1" t="s">
        <v>5796</v>
      </c>
      <c r="E1137" s="1">
        <v>17</v>
      </c>
      <c r="F1137" s="1" t="s">
        <v>6268</v>
      </c>
      <c r="G1137" s="1" t="s">
        <v>5834</v>
      </c>
      <c r="H1137" s="1" t="s">
        <v>6226</v>
      </c>
      <c r="I1137" s="1" t="b">
        <v>0</v>
      </c>
      <c r="J1137" s="1">
        <v>0</v>
      </c>
      <c r="K1137" s="1">
        <v>26</v>
      </c>
      <c r="L1137" s="1">
        <v>8</v>
      </c>
      <c r="M1137" s="1">
        <v>19</v>
      </c>
      <c r="N1137" s="1">
        <v>41.304347826086897</v>
      </c>
      <c r="O1137" s="1" t="s">
        <v>6227</v>
      </c>
    </row>
    <row r="1138" spans="1:15" x14ac:dyDescent="0.3">
      <c r="A1138" s="1" t="s">
        <v>75</v>
      </c>
      <c r="B1138" s="1" t="s">
        <v>5769</v>
      </c>
      <c r="C1138" s="1">
        <v>1</v>
      </c>
      <c r="D1138" s="1" t="s">
        <v>5796</v>
      </c>
      <c r="E1138" s="1">
        <v>17</v>
      </c>
      <c r="F1138" s="1" t="s">
        <v>6268</v>
      </c>
      <c r="G1138" s="1" t="s">
        <v>5834</v>
      </c>
      <c r="H1138" s="1" t="s">
        <v>6226</v>
      </c>
      <c r="I1138" s="1" t="b">
        <v>0</v>
      </c>
      <c r="J1138" s="1">
        <v>3</v>
      </c>
      <c r="K1138" s="1">
        <v>24</v>
      </c>
      <c r="L1138" s="1">
        <v>8</v>
      </c>
      <c r="M1138" s="1">
        <v>8</v>
      </c>
      <c r="N1138" s="1">
        <v>17.391304347826001</v>
      </c>
      <c r="O1138" s="1" t="s">
        <v>6227</v>
      </c>
    </row>
    <row r="1139" spans="1:15" x14ac:dyDescent="0.3">
      <c r="A1139" s="1" t="s">
        <v>75</v>
      </c>
      <c r="B1139" s="1" t="s">
        <v>5769</v>
      </c>
      <c r="C1139" s="1">
        <v>1</v>
      </c>
      <c r="D1139" s="1" t="s">
        <v>5796</v>
      </c>
      <c r="E1139" s="1">
        <v>17</v>
      </c>
      <c r="F1139" s="1" t="s">
        <v>6268</v>
      </c>
      <c r="G1139" s="1" t="s">
        <v>5834</v>
      </c>
      <c r="H1139" s="1" t="s">
        <v>6226</v>
      </c>
      <c r="I1139" s="1" t="b">
        <v>0</v>
      </c>
      <c r="J1139" s="1">
        <v>0</v>
      </c>
      <c r="K1139" s="1">
        <v>25</v>
      </c>
      <c r="L1139" s="1">
        <v>8</v>
      </c>
      <c r="M1139" s="1">
        <v>7</v>
      </c>
      <c r="N1139" s="1">
        <v>15.2173913043478</v>
      </c>
      <c r="O1139" s="1" t="s">
        <v>6227</v>
      </c>
    </row>
    <row r="1140" spans="1:15" x14ac:dyDescent="0.3">
      <c r="A1140" s="1" t="s">
        <v>75</v>
      </c>
      <c r="B1140" s="1" t="s">
        <v>5769</v>
      </c>
      <c r="C1140" s="1">
        <v>1</v>
      </c>
      <c r="D1140" s="1" t="s">
        <v>5796</v>
      </c>
      <c r="E1140" s="1">
        <v>17</v>
      </c>
      <c r="F1140" s="1" t="s">
        <v>6268</v>
      </c>
      <c r="G1140" s="1" t="s">
        <v>5834</v>
      </c>
      <c r="H1140" s="1" t="s">
        <v>6226</v>
      </c>
      <c r="I1140" s="1" t="b">
        <v>0</v>
      </c>
      <c r="J1140" s="1">
        <v>0</v>
      </c>
      <c r="K1140" s="1">
        <v>27</v>
      </c>
      <c r="L1140" s="1">
        <v>8</v>
      </c>
      <c r="M1140" s="1">
        <v>4</v>
      </c>
      <c r="N1140" s="1">
        <v>8.6956521739130395</v>
      </c>
      <c r="O1140" s="1" t="s">
        <v>6227</v>
      </c>
    </row>
    <row r="1141" spans="1:15" x14ac:dyDescent="0.3">
      <c r="A1141" s="1" t="s">
        <v>75</v>
      </c>
      <c r="B1141" s="1" t="s">
        <v>5769</v>
      </c>
      <c r="C1141" s="1">
        <v>1</v>
      </c>
      <c r="D1141" s="1" t="s">
        <v>5796</v>
      </c>
      <c r="E1141" s="1">
        <v>17</v>
      </c>
      <c r="F1141" s="1" t="s">
        <v>6268</v>
      </c>
      <c r="G1141" s="1" t="s">
        <v>5834</v>
      </c>
      <c r="H1141" s="1" t="s">
        <v>6226</v>
      </c>
      <c r="I1141" s="1" t="b">
        <v>0</v>
      </c>
      <c r="J1141" s="1">
        <v>3</v>
      </c>
      <c r="K1141" s="1">
        <v>24</v>
      </c>
      <c r="L1141" s="1">
        <v>8</v>
      </c>
      <c r="M1141" s="1">
        <v>2</v>
      </c>
      <c r="N1141" s="1">
        <v>4.3478260869565197</v>
      </c>
      <c r="O1141" s="1" t="s">
        <v>6269</v>
      </c>
    </row>
    <row r="1142" spans="1:15" x14ac:dyDescent="0.3">
      <c r="A1142" s="1" t="s">
        <v>75</v>
      </c>
      <c r="B1142" s="1" t="s">
        <v>5769</v>
      </c>
      <c r="C1142" s="1">
        <v>1</v>
      </c>
      <c r="D1142" s="1" t="s">
        <v>5796</v>
      </c>
      <c r="E1142" s="1">
        <v>17</v>
      </c>
      <c r="F1142" s="1" t="s">
        <v>6268</v>
      </c>
      <c r="G1142" s="1" t="s">
        <v>5834</v>
      </c>
      <c r="H1142" s="1" t="s">
        <v>6233</v>
      </c>
      <c r="I1142" s="1" t="b">
        <v>0</v>
      </c>
      <c r="J1142" s="1">
        <v>1</v>
      </c>
      <c r="K1142" s="1">
        <v>8</v>
      </c>
      <c r="L1142" s="1">
        <v>7</v>
      </c>
      <c r="M1142" s="1">
        <v>1</v>
      </c>
      <c r="N1142" s="1">
        <v>2.1739130434782599</v>
      </c>
      <c r="O1142" s="1" t="s">
        <v>6234</v>
      </c>
    </row>
    <row r="1143" spans="1:15" x14ac:dyDescent="0.3">
      <c r="A1143" s="1" t="s">
        <v>75</v>
      </c>
      <c r="B1143" s="1" t="s">
        <v>5769</v>
      </c>
      <c r="C1143" s="1">
        <v>1</v>
      </c>
      <c r="D1143" s="1" t="s">
        <v>5796</v>
      </c>
      <c r="E1143" s="1">
        <v>17</v>
      </c>
      <c r="F1143" s="1" t="s">
        <v>6268</v>
      </c>
      <c r="G1143" s="1" t="s">
        <v>5803</v>
      </c>
      <c r="H1143" s="1" t="s">
        <v>6248</v>
      </c>
      <c r="I1143" s="1" t="b">
        <v>0</v>
      </c>
      <c r="J1143" s="1">
        <v>0</v>
      </c>
      <c r="K1143" s="1">
        <v>1</v>
      </c>
      <c r="L1143" s="1">
        <v>0</v>
      </c>
      <c r="M1143" s="1">
        <v>1</v>
      </c>
      <c r="N1143" s="1">
        <v>2.1739130434782599</v>
      </c>
      <c r="O1143" s="1" t="s">
        <v>6270</v>
      </c>
    </row>
    <row r="1144" spans="1:15" x14ac:dyDescent="0.3">
      <c r="A1144" s="1" t="s">
        <v>75</v>
      </c>
      <c r="B1144" s="1" t="s">
        <v>5769</v>
      </c>
      <c r="C1144" s="1">
        <v>1</v>
      </c>
      <c r="D1144" s="1" t="s">
        <v>5796</v>
      </c>
      <c r="E1144" s="1">
        <v>17</v>
      </c>
      <c r="F1144" s="1" t="s">
        <v>6268</v>
      </c>
      <c r="G1144" s="1" t="s">
        <v>5834</v>
      </c>
      <c r="H1144" s="1" t="s">
        <v>6226</v>
      </c>
      <c r="I1144" s="1" t="b">
        <v>0</v>
      </c>
      <c r="J1144" s="1">
        <v>0</v>
      </c>
      <c r="K1144" s="1">
        <v>26</v>
      </c>
      <c r="L1144" s="1">
        <v>8</v>
      </c>
      <c r="M1144" s="1">
        <v>1</v>
      </c>
      <c r="N1144" s="1">
        <v>2.1739130434782599</v>
      </c>
      <c r="O1144" s="1" t="s">
        <v>6271</v>
      </c>
    </row>
    <row r="1145" spans="1:15" x14ac:dyDescent="0.3">
      <c r="A1145" s="1" t="s">
        <v>75</v>
      </c>
      <c r="B1145" s="1" t="s">
        <v>5769</v>
      </c>
      <c r="C1145" s="1">
        <v>1</v>
      </c>
      <c r="D1145" s="1" t="s">
        <v>5796</v>
      </c>
      <c r="E1145" s="1">
        <v>17</v>
      </c>
      <c r="F1145" s="1" t="s">
        <v>6268</v>
      </c>
      <c r="G1145" s="1" t="s">
        <v>5834</v>
      </c>
      <c r="H1145" s="1" t="s">
        <v>6226</v>
      </c>
      <c r="I1145" s="1" t="b">
        <v>0</v>
      </c>
      <c r="J1145" s="1">
        <v>0</v>
      </c>
      <c r="K1145" s="1">
        <v>24</v>
      </c>
      <c r="L1145" s="1">
        <v>9</v>
      </c>
      <c r="M1145" s="1">
        <v>1</v>
      </c>
      <c r="N1145" s="1">
        <v>2.1739130434782599</v>
      </c>
      <c r="O1145" s="1" t="s">
        <v>6227</v>
      </c>
    </row>
    <row r="1146" spans="1:15" x14ac:dyDescent="0.3">
      <c r="A1146" s="1" t="s">
        <v>75</v>
      </c>
      <c r="B1146" s="1" t="s">
        <v>5769</v>
      </c>
      <c r="C1146" s="1">
        <v>1</v>
      </c>
      <c r="D1146" s="1" t="s">
        <v>5796</v>
      </c>
      <c r="E1146" s="1">
        <v>17</v>
      </c>
      <c r="F1146" s="1" t="s">
        <v>6268</v>
      </c>
      <c r="G1146" s="1" t="s">
        <v>5834</v>
      </c>
      <c r="H1146" s="1" t="s">
        <v>6226</v>
      </c>
      <c r="I1146" s="1" t="b">
        <v>0</v>
      </c>
      <c r="J1146" s="1">
        <v>0</v>
      </c>
      <c r="K1146" s="1">
        <v>26</v>
      </c>
      <c r="L1146" s="1">
        <v>9</v>
      </c>
      <c r="M1146" s="1">
        <v>1</v>
      </c>
      <c r="N1146" s="1">
        <v>2.1739130434782599</v>
      </c>
      <c r="O1146" s="1" t="s">
        <v>6272</v>
      </c>
    </row>
    <row r="1147" spans="1:15" x14ac:dyDescent="0.3">
      <c r="A1147" s="1" t="s">
        <v>75</v>
      </c>
      <c r="B1147" s="1" t="s">
        <v>5769</v>
      </c>
      <c r="C1147" s="1">
        <v>1</v>
      </c>
      <c r="D1147" s="1" t="s">
        <v>5796</v>
      </c>
      <c r="E1147" s="1">
        <v>17</v>
      </c>
      <c r="F1147" s="1" t="s">
        <v>6268</v>
      </c>
      <c r="G1147" s="1" t="s">
        <v>5834</v>
      </c>
      <c r="H1147" s="1" t="s">
        <v>6273</v>
      </c>
      <c r="I1147" s="1" t="b">
        <v>0</v>
      </c>
      <c r="J1147" s="1">
        <v>0</v>
      </c>
      <c r="K1147" s="1">
        <v>21</v>
      </c>
      <c r="L1147" s="1">
        <v>8</v>
      </c>
      <c r="M1147" s="1">
        <v>1</v>
      </c>
      <c r="N1147" s="1">
        <v>2.1739130434782599</v>
      </c>
      <c r="O1147" s="1" t="s">
        <v>6274</v>
      </c>
    </row>
    <row r="1148" spans="1:15" x14ac:dyDescent="0.3">
      <c r="A1148" s="1" t="s">
        <v>75</v>
      </c>
      <c r="B1148" s="1" t="s">
        <v>5769</v>
      </c>
      <c r="C1148" s="1">
        <v>1</v>
      </c>
      <c r="D1148" s="1" t="s">
        <v>5796</v>
      </c>
      <c r="E1148" s="1">
        <v>18</v>
      </c>
      <c r="F1148" s="1" t="s">
        <v>6275</v>
      </c>
      <c r="G1148" s="1" t="s">
        <v>5834</v>
      </c>
      <c r="H1148" s="1" t="s">
        <v>6226</v>
      </c>
      <c r="I1148" s="1" t="b">
        <v>0</v>
      </c>
      <c r="J1148" s="1">
        <v>0</v>
      </c>
      <c r="K1148" s="1">
        <v>30</v>
      </c>
      <c r="L1148" s="1">
        <v>9</v>
      </c>
      <c r="M1148" s="1">
        <v>62</v>
      </c>
      <c r="N1148" s="1">
        <v>72.941176470588204</v>
      </c>
      <c r="O1148" s="1" t="s">
        <v>6227</v>
      </c>
    </row>
    <row r="1149" spans="1:15" x14ac:dyDescent="0.3">
      <c r="A1149" s="1" t="s">
        <v>75</v>
      </c>
      <c r="B1149" s="1" t="s">
        <v>5769</v>
      </c>
      <c r="C1149" s="1">
        <v>1</v>
      </c>
      <c r="D1149" s="1" t="s">
        <v>5796</v>
      </c>
      <c r="E1149" s="1">
        <v>18</v>
      </c>
      <c r="F1149" s="1" t="s">
        <v>6275</v>
      </c>
      <c r="G1149" s="1" t="s">
        <v>5834</v>
      </c>
      <c r="H1149" s="1" t="s">
        <v>6230</v>
      </c>
      <c r="I1149" s="1" t="b">
        <v>0</v>
      </c>
      <c r="J1149" s="1">
        <v>1</v>
      </c>
      <c r="K1149" s="1">
        <v>10</v>
      </c>
      <c r="L1149" s="1">
        <v>9</v>
      </c>
      <c r="M1149" s="1">
        <v>6</v>
      </c>
      <c r="N1149" s="1">
        <v>7.0588235294117601</v>
      </c>
      <c r="O1149" s="1" t="s">
        <v>6276</v>
      </c>
    </row>
    <row r="1150" spans="1:15" x14ac:dyDescent="0.3">
      <c r="A1150" s="1" t="s">
        <v>75</v>
      </c>
      <c r="B1150" s="1" t="s">
        <v>5769</v>
      </c>
      <c r="C1150" s="1">
        <v>1</v>
      </c>
      <c r="D1150" s="1" t="s">
        <v>5796</v>
      </c>
      <c r="E1150" s="1">
        <v>18</v>
      </c>
      <c r="F1150" s="1" t="s">
        <v>6275</v>
      </c>
      <c r="G1150" s="1" t="s">
        <v>5834</v>
      </c>
      <c r="H1150" s="1" t="s">
        <v>6226</v>
      </c>
      <c r="I1150" s="1" t="b">
        <v>0</v>
      </c>
      <c r="J1150" s="1">
        <v>0</v>
      </c>
      <c r="K1150" s="1">
        <v>26</v>
      </c>
      <c r="L1150" s="1">
        <v>8</v>
      </c>
      <c r="M1150" s="1">
        <v>2</v>
      </c>
      <c r="N1150" s="1">
        <v>2.3529411764705799</v>
      </c>
      <c r="O1150" s="1" t="s">
        <v>6227</v>
      </c>
    </row>
    <row r="1151" spans="1:15" x14ac:dyDescent="0.3">
      <c r="A1151" s="1" t="s">
        <v>75</v>
      </c>
      <c r="B1151" s="1" t="s">
        <v>5769</v>
      </c>
      <c r="C1151" s="1">
        <v>1</v>
      </c>
      <c r="D1151" s="1" t="s">
        <v>5796</v>
      </c>
      <c r="E1151" s="1">
        <v>18</v>
      </c>
      <c r="F1151" s="1" t="s">
        <v>6275</v>
      </c>
      <c r="G1151" s="1" t="s">
        <v>5834</v>
      </c>
      <c r="H1151" s="1" t="s">
        <v>6226</v>
      </c>
      <c r="I1151" s="1" t="b">
        <v>0</v>
      </c>
      <c r="J1151" s="1">
        <v>0</v>
      </c>
      <c r="K1151" s="1">
        <v>30</v>
      </c>
      <c r="L1151" s="1">
        <v>10</v>
      </c>
      <c r="M1151" s="1">
        <v>2</v>
      </c>
      <c r="N1151" s="1">
        <v>2.3529411764705799</v>
      </c>
      <c r="O1151" s="1" t="s">
        <v>6227</v>
      </c>
    </row>
    <row r="1152" spans="1:15" x14ac:dyDescent="0.3">
      <c r="A1152" s="1" t="s">
        <v>75</v>
      </c>
      <c r="B1152" s="1" t="s">
        <v>5769</v>
      </c>
      <c r="C1152" s="1">
        <v>1</v>
      </c>
      <c r="D1152" s="1" t="s">
        <v>5796</v>
      </c>
      <c r="E1152" s="1">
        <v>18</v>
      </c>
      <c r="F1152" s="1" t="s">
        <v>6275</v>
      </c>
      <c r="G1152" s="1" t="s">
        <v>5834</v>
      </c>
      <c r="H1152" s="1" t="s">
        <v>6230</v>
      </c>
      <c r="I1152" s="1" t="b">
        <v>0</v>
      </c>
      <c r="J1152" s="1">
        <v>1</v>
      </c>
      <c r="K1152" s="1">
        <v>10</v>
      </c>
      <c r="L1152" s="1">
        <v>10</v>
      </c>
      <c r="M1152" s="1">
        <v>1</v>
      </c>
      <c r="N1152" s="1">
        <v>1.1764705882352899</v>
      </c>
      <c r="O1152" s="1" t="s">
        <v>6277</v>
      </c>
    </row>
    <row r="1153" spans="1:15" x14ac:dyDescent="0.3">
      <c r="A1153" s="1" t="s">
        <v>75</v>
      </c>
      <c r="B1153" s="1" t="s">
        <v>5769</v>
      </c>
      <c r="C1153" s="1">
        <v>1</v>
      </c>
      <c r="D1153" s="1" t="s">
        <v>5796</v>
      </c>
      <c r="E1153" s="1">
        <v>18</v>
      </c>
      <c r="F1153" s="1" t="s">
        <v>6275</v>
      </c>
      <c r="G1153" s="1" t="s">
        <v>5834</v>
      </c>
      <c r="H1153" s="1" t="s">
        <v>6230</v>
      </c>
      <c r="I1153" s="1" t="b">
        <v>0</v>
      </c>
      <c r="J1153" s="1">
        <v>1</v>
      </c>
      <c r="K1153" s="1">
        <v>6</v>
      </c>
      <c r="L1153" s="1">
        <v>8</v>
      </c>
      <c r="M1153" s="1">
        <v>1</v>
      </c>
      <c r="N1153" s="1">
        <v>1.1764705882352899</v>
      </c>
      <c r="O1153" s="1" t="s">
        <v>6276</v>
      </c>
    </row>
    <row r="1154" spans="1:15" x14ac:dyDescent="0.3">
      <c r="A1154" s="1" t="s">
        <v>75</v>
      </c>
      <c r="B1154" s="1" t="s">
        <v>5769</v>
      </c>
      <c r="C1154" s="1">
        <v>1</v>
      </c>
      <c r="D1154" s="1" t="s">
        <v>5796</v>
      </c>
      <c r="E1154" s="1">
        <v>18</v>
      </c>
      <c r="F1154" s="1" t="s">
        <v>6275</v>
      </c>
      <c r="G1154" s="1" t="s">
        <v>5834</v>
      </c>
      <c r="H1154" s="1" t="s">
        <v>6230</v>
      </c>
      <c r="I1154" s="1" t="b">
        <v>0</v>
      </c>
      <c r="J1154" s="1">
        <v>1</v>
      </c>
      <c r="K1154" s="1">
        <v>10</v>
      </c>
      <c r="L1154" s="1">
        <v>10</v>
      </c>
      <c r="M1154" s="1">
        <v>1</v>
      </c>
      <c r="N1154" s="1">
        <v>1.1764705882352899</v>
      </c>
      <c r="O1154" s="1" t="s">
        <v>6278</v>
      </c>
    </row>
    <row r="1155" spans="1:15" x14ac:dyDescent="0.3">
      <c r="A1155" s="1" t="s">
        <v>75</v>
      </c>
      <c r="B1155" s="1" t="s">
        <v>5769</v>
      </c>
      <c r="C1155" s="1">
        <v>1</v>
      </c>
      <c r="D1155" s="1" t="s">
        <v>5796</v>
      </c>
      <c r="E1155" s="1">
        <v>18</v>
      </c>
      <c r="F1155" s="1" t="s">
        <v>6275</v>
      </c>
      <c r="G1155" s="1" t="s">
        <v>5834</v>
      </c>
      <c r="H1155" s="1" t="s">
        <v>6226</v>
      </c>
      <c r="I1155" s="1" t="b">
        <v>0</v>
      </c>
      <c r="J1155" s="1">
        <v>0</v>
      </c>
      <c r="K1155" s="1">
        <v>28</v>
      </c>
      <c r="L1155" s="1">
        <v>10</v>
      </c>
      <c r="M1155" s="1">
        <v>1</v>
      </c>
      <c r="N1155" s="1">
        <v>1.1764705882352899</v>
      </c>
      <c r="O1155" s="1" t="s">
        <v>6227</v>
      </c>
    </row>
    <row r="1156" spans="1:15" x14ac:dyDescent="0.3">
      <c r="A1156" s="1" t="s">
        <v>75</v>
      </c>
      <c r="B1156" s="1" t="s">
        <v>5769</v>
      </c>
      <c r="C1156" s="1">
        <v>1</v>
      </c>
      <c r="D1156" s="1" t="s">
        <v>5796</v>
      </c>
      <c r="E1156" s="1">
        <v>18</v>
      </c>
      <c r="F1156" s="1" t="s">
        <v>6275</v>
      </c>
      <c r="G1156" s="1" t="s">
        <v>5834</v>
      </c>
      <c r="H1156" s="1" t="s">
        <v>6226</v>
      </c>
      <c r="I1156" s="1" t="b">
        <v>0</v>
      </c>
      <c r="J1156" s="1">
        <v>0</v>
      </c>
      <c r="K1156" s="1">
        <v>31</v>
      </c>
      <c r="L1156" s="1">
        <v>9</v>
      </c>
      <c r="M1156" s="1">
        <v>1</v>
      </c>
      <c r="N1156" s="1">
        <v>1.1764705882352899</v>
      </c>
      <c r="O1156" s="1" t="s">
        <v>6227</v>
      </c>
    </row>
    <row r="1157" spans="1:15" x14ac:dyDescent="0.3">
      <c r="A1157" s="1" t="s">
        <v>75</v>
      </c>
      <c r="B1157" s="1" t="s">
        <v>5769</v>
      </c>
      <c r="C1157" s="1">
        <v>1</v>
      </c>
      <c r="D1157" s="1" t="s">
        <v>5796</v>
      </c>
      <c r="E1157" s="1">
        <v>18</v>
      </c>
      <c r="F1157" s="1" t="s">
        <v>6275</v>
      </c>
      <c r="G1157" s="1" t="s">
        <v>5834</v>
      </c>
      <c r="H1157" s="1" t="s">
        <v>6226</v>
      </c>
      <c r="I1157" s="1" t="b">
        <v>0</v>
      </c>
      <c r="J1157" s="1">
        <v>0</v>
      </c>
      <c r="K1157" s="1">
        <v>30</v>
      </c>
      <c r="L1157" s="1">
        <v>12</v>
      </c>
      <c r="M1157" s="1">
        <v>1</v>
      </c>
      <c r="N1157" s="1">
        <v>1.1764705882352899</v>
      </c>
      <c r="O1157" s="1" t="s">
        <v>6279</v>
      </c>
    </row>
    <row r="1158" spans="1:15" x14ac:dyDescent="0.3">
      <c r="A1158" s="1" t="s">
        <v>75</v>
      </c>
      <c r="B1158" s="1" t="s">
        <v>5769</v>
      </c>
      <c r="C1158" s="1">
        <v>1</v>
      </c>
      <c r="D1158" s="1" t="s">
        <v>5796</v>
      </c>
      <c r="E1158" s="1">
        <v>19</v>
      </c>
      <c r="F1158" s="1" t="s">
        <v>6280</v>
      </c>
      <c r="G1158" s="1" t="s">
        <v>5834</v>
      </c>
      <c r="H1158" s="1" t="s">
        <v>6226</v>
      </c>
      <c r="I1158" s="1" t="b">
        <v>0</v>
      </c>
      <c r="J1158" s="1">
        <v>0</v>
      </c>
      <c r="K1158" s="1">
        <v>26</v>
      </c>
      <c r="L1158" s="1">
        <v>8</v>
      </c>
      <c r="M1158" s="1">
        <v>142</v>
      </c>
      <c r="N1158" s="1">
        <v>65.137614678898998</v>
      </c>
      <c r="O1158" s="1" t="s">
        <v>6227</v>
      </c>
    </row>
    <row r="1159" spans="1:15" x14ac:dyDescent="0.3">
      <c r="A1159" s="1" t="s">
        <v>75</v>
      </c>
      <c r="B1159" s="1" t="s">
        <v>5769</v>
      </c>
      <c r="C1159" s="1">
        <v>1</v>
      </c>
      <c r="D1159" s="1" t="s">
        <v>5796</v>
      </c>
      <c r="E1159" s="1">
        <v>19</v>
      </c>
      <c r="F1159" s="1" t="s">
        <v>6280</v>
      </c>
      <c r="G1159" s="1" t="s">
        <v>5803</v>
      </c>
      <c r="H1159" s="1" t="s">
        <v>6248</v>
      </c>
      <c r="I1159" s="1" t="b">
        <v>0</v>
      </c>
      <c r="J1159" s="1">
        <v>0</v>
      </c>
      <c r="K1159" s="1">
        <v>1</v>
      </c>
      <c r="L1159" s="1">
        <v>0</v>
      </c>
      <c r="M1159" s="1">
        <v>24</v>
      </c>
      <c r="N1159" s="1">
        <v>11.0091743119265</v>
      </c>
      <c r="O1159" s="1" t="s">
        <v>6270</v>
      </c>
    </row>
    <row r="1160" spans="1:15" x14ac:dyDescent="0.3">
      <c r="A1160" s="1" t="s">
        <v>75</v>
      </c>
      <c r="B1160" s="1" t="s">
        <v>5769</v>
      </c>
      <c r="C1160" s="1">
        <v>1</v>
      </c>
      <c r="D1160" s="1" t="s">
        <v>5796</v>
      </c>
      <c r="E1160" s="1">
        <v>19</v>
      </c>
      <c r="F1160" s="1" t="s">
        <v>6280</v>
      </c>
      <c r="G1160" s="1" t="s">
        <v>5834</v>
      </c>
      <c r="H1160" s="1" t="s">
        <v>6226</v>
      </c>
      <c r="I1160" s="1" t="b">
        <v>0</v>
      </c>
      <c r="J1160" s="1">
        <v>0</v>
      </c>
      <c r="K1160" s="1">
        <v>27</v>
      </c>
      <c r="L1160" s="1">
        <v>8</v>
      </c>
      <c r="M1160" s="1">
        <v>13</v>
      </c>
      <c r="N1160" s="1">
        <v>5.9633027522935702</v>
      </c>
      <c r="O1160" s="1" t="s">
        <v>6227</v>
      </c>
    </row>
    <row r="1161" spans="1:15" x14ac:dyDescent="0.3">
      <c r="A1161" s="1" t="s">
        <v>75</v>
      </c>
      <c r="B1161" s="1" t="s">
        <v>5769</v>
      </c>
      <c r="C1161" s="1">
        <v>1</v>
      </c>
      <c r="D1161" s="1" t="s">
        <v>5796</v>
      </c>
      <c r="E1161" s="1">
        <v>19</v>
      </c>
      <c r="F1161" s="1" t="s">
        <v>6280</v>
      </c>
      <c r="G1161" s="1" t="s">
        <v>5834</v>
      </c>
      <c r="H1161" s="1" t="s">
        <v>6226</v>
      </c>
      <c r="I1161" s="1" t="b">
        <v>0</v>
      </c>
      <c r="J1161" s="1">
        <v>0</v>
      </c>
      <c r="K1161" s="1">
        <v>26</v>
      </c>
      <c r="L1161" s="1">
        <v>9</v>
      </c>
      <c r="M1161" s="1">
        <v>8</v>
      </c>
      <c r="N1161" s="1">
        <v>3.6697247706421998</v>
      </c>
      <c r="O1161" s="1" t="s">
        <v>6227</v>
      </c>
    </row>
    <row r="1162" spans="1:15" x14ac:dyDescent="0.3">
      <c r="A1162" s="1" t="s">
        <v>75</v>
      </c>
      <c r="B1162" s="1" t="s">
        <v>5769</v>
      </c>
      <c r="C1162" s="1">
        <v>1</v>
      </c>
      <c r="D1162" s="1" t="s">
        <v>5796</v>
      </c>
      <c r="E1162" s="1">
        <v>19</v>
      </c>
      <c r="F1162" s="1" t="s">
        <v>6280</v>
      </c>
      <c r="G1162" s="1" t="s">
        <v>5803</v>
      </c>
      <c r="H1162" s="1" t="s">
        <v>6248</v>
      </c>
      <c r="I1162" s="1" t="b">
        <v>0</v>
      </c>
      <c r="J1162" s="1">
        <v>0</v>
      </c>
      <c r="K1162" s="1">
        <v>1</v>
      </c>
      <c r="L1162" s="1">
        <v>1</v>
      </c>
      <c r="M1162" s="1">
        <v>6</v>
      </c>
      <c r="N1162" s="1">
        <v>2.75229357798165</v>
      </c>
      <c r="O1162" s="1" t="s">
        <v>6281</v>
      </c>
    </row>
    <row r="1163" spans="1:15" x14ac:dyDescent="0.3">
      <c r="A1163" s="1" t="s">
        <v>75</v>
      </c>
      <c r="B1163" s="1" t="s">
        <v>5769</v>
      </c>
      <c r="C1163" s="1">
        <v>1</v>
      </c>
      <c r="D1163" s="1" t="s">
        <v>5796</v>
      </c>
      <c r="E1163" s="1">
        <v>19</v>
      </c>
      <c r="F1163" s="1" t="s">
        <v>6280</v>
      </c>
      <c r="G1163" s="1" t="s">
        <v>5834</v>
      </c>
      <c r="H1163" s="1" t="s">
        <v>6226</v>
      </c>
      <c r="I1163" s="1" t="b">
        <v>0</v>
      </c>
      <c r="J1163" s="1">
        <v>0</v>
      </c>
      <c r="K1163" s="1">
        <v>27</v>
      </c>
      <c r="L1163" s="1">
        <v>9</v>
      </c>
      <c r="M1163" s="1">
        <v>3</v>
      </c>
      <c r="N1163" s="1">
        <v>1.3761467889908201</v>
      </c>
      <c r="O1163" s="1" t="s">
        <v>6227</v>
      </c>
    </row>
    <row r="1164" spans="1:15" x14ac:dyDescent="0.3">
      <c r="A1164" s="1" t="s">
        <v>75</v>
      </c>
      <c r="B1164" s="1" t="s">
        <v>5769</v>
      </c>
      <c r="C1164" s="1">
        <v>1</v>
      </c>
      <c r="D1164" s="1" t="s">
        <v>5796</v>
      </c>
      <c r="E1164" s="1">
        <v>19</v>
      </c>
      <c r="F1164" s="1" t="s">
        <v>6280</v>
      </c>
      <c r="G1164" s="1" t="s">
        <v>5834</v>
      </c>
      <c r="H1164" s="1" t="s">
        <v>6233</v>
      </c>
      <c r="I1164" s="1" t="b">
        <v>0</v>
      </c>
      <c r="J1164" s="1">
        <v>1</v>
      </c>
      <c r="K1164" s="1">
        <v>8</v>
      </c>
      <c r="L1164" s="1">
        <v>7</v>
      </c>
      <c r="M1164" s="1">
        <v>3</v>
      </c>
      <c r="N1164" s="1">
        <v>1.3761467889908201</v>
      </c>
      <c r="O1164" s="1" t="s">
        <v>6234</v>
      </c>
    </row>
    <row r="1165" spans="1:15" x14ac:dyDescent="0.3">
      <c r="A1165" s="1" t="s">
        <v>75</v>
      </c>
      <c r="B1165" s="1" t="s">
        <v>5769</v>
      </c>
      <c r="C1165" s="1">
        <v>1</v>
      </c>
      <c r="D1165" s="1" t="s">
        <v>5796</v>
      </c>
      <c r="E1165" s="1">
        <v>20</v>
      </c>
      <c r="F1165" s="1" t="s">
        <v>6282</v>
      </c>
      <c r="G1165" s="1" t="s">
        <v>5834</v>
      </c>
      <c r="H1165" s="1" t="s">
        <v>6226</v>
      </c>
      <c r="I1165" s="1" t="b">
        <v>0</v>
      </c>
      <c r="J1165" s="1">
        <v>0</v>
      </c>
      <c r="K1165" s="1">
        <v>30</v>
      </c>
      <c r="L1165" s="1">
        <v>9</v>
      </c>
      <c r="M1165" s="1">
        <v>164</v>
      </c>
      <c r="N1165" s="1">
        <v>68.619246861924694</v>
      </c>
      <c r="O1165" s="1" t="s">
        <v>6227</v>
      </c>
    </row>
    <row r="1166" spans="1:15" x14ac:dyDescent="0.3">
      <c r="A1166" s="1" t="s">
        <v>75</v>
      </c>
      <c r="B1166" s="1" t="s">
        <v>5769</v>
      </c>
      <c r="C1166" s="1">
        <v>1</v>
      </c>
      <c r="D1166" s="1" t="s">
        <v>5796</v>
      </c>
      <c r="E1166" s="1">
        <v>20</v>
      </c>
      <c r="F1166" s="1" t="s">
        <v>6282</v>
      </c>
      <c r="G1166" s="1" t="s">
        <v>5834</v>
      </c>
      <c r="H1166" s="1" t="s">
        <v>6226</v>
      </c>
      <c r="I1166" s="1" t="b">
        <v>0</v>
      </c>
      <c r="J1166" s="1">
        <v>0</v>
      </c>
      <c r="K1166" s="1">
        <v>31</v>
      </c>
      <c r="L1166" s="1">
        <v>9</v>
      </c>
      <c r="M1166" s="1">
        <v>37</v>
      </c>
      <c r="N1166" s="1">
        <v>15.4811715481171</v>
      </c>
      <c r="O1166" s="1" t="s">
        <v>6227</v>
      </c>
    </row>
    <row r="1167" spans="1:15" x14ac:dyDescent="0.3">
      <c r="A1167" s="1" t="s">
        <v>75</v>
      </c>
      <c r="B1167" s="1" t="s">
        <v>5769</v>
      </c>
      <c r="C1167" s="1">
        <v>1</v>
      </c>
      <c r="D1167" s="1" t="s">
        <v>5796</v>
      </c>
      <c r="E1167" s="1">
        <v>20</v>
      </c>
      <c r="F1167" s="1" t="s">
        <v>6282</v>
      </c>
      <c r="G1167" s="1" t="s">
        <v>5834</v>
      </c>
      <c r="H1167" s="1" t="s">
        <v>6226</v>
      </c>
      <c r="I1167" s="1" t="b">
        <v>0</v>
      </c>
      <c r="J1167" s="1">
        <v>0</v>
      </c>
      <c r="K1167" s="1">
        <v>26</v>
      </c>
      <c r="L1167" s="1">
        <v>8</v>
      </c>
      <c r="M1167" s="1">
        <v>8</v>
      </c>
      <c r="N1167" s="1">
        <v>3.3472803347280302</v>
      </c>
      <c r="O1167" s="1" t="s">
        <v>6227</v>
      </c>
    </row>
    <row r="1168" spans="1:15" x14ac:dyDescent="0.3">
      <c r="A1168" s="1" t="s">
        <v>75</v>
      </c>
      <c r="B1168" s="1" t="s">
        <v>5769</v>
      </c>
      <c r="C1168" s="1">
        <v>1</v>
      </c>
      <c r="D1168" s="1" t="s">
        <v>5796</v>
      </c>
      <c r="E1168" s="1">
        <v>20</v>
      </c>
      <c r="F1168" s="1" t="s">
        <v>6282</v>
      </c>
      <c r="G1168" s="1" t="s">
        <v>5834</v>
      </c>
      <c r="H1168" s="1" t="s">
        <v>6226</v>
      </c>
      <c r="I1168" s="1" t="b">
        <v>0</v>
      </c>
      <c r="J1168" s="1">
        <v>0</v>
      </c>
      <c r="K1168" s="1">
        <v>30</v>
      </c>
      <c r="L1168" s="1">
        <v>10</v>
      </c>
      <c r="M1168" s="1">
        <v>6</v>
      </c>
      <c r="N1168" s="1">
        <v>2.5104602510460201</v>
      </c>
      <c r="O1168" s="1" t="s">
        <v>6227</v>
      </c>
    </row>
    <row r="1169" spans="1:15" x14ac:dyDescent="0.3">
      <c r="A1169" s="1" t="s">
        <v>75</v>
      </c>
      <c r="B1169" s="1" t="s">
        <v>5769</v>
      </c>
      <c r="C1169" s="1">
        <v>1</v>
      </c>
      <c r="D1169" s="1" t="s">
        <v>5796</v>
      </c>
      <c r="E1169" s="1">
        <v>20</v>
      </c>
      <c r="F1169" s="1" t="s">
        <v>6282</v>
      </c>
      <c r="G1169" s="1" t="s">
        <v>5834</v>
      </c>
      <c r="H1169" s="1" t="s">
        <v>6226</v>
      </c>
      <c r="I1169" s="1" t="b">
        <v>0</v>
      </c>
      <c r="J1169" s="1">
        <v>0</v>
      </c>
      <c r="K1169" s="1">
        <v>34</v>
      </c>
      <c r="L1169" s="1">
        <v>10</v>
      </c>
      <c r="M1169" s="1">
        <v>3</v>
      </c>
      <c r="N1169" s="1">
        <v>1.2552301255230101</v>
      </c>
      <c r="O1169" s="1" t="s">
        <v>6227</v>
      </c>
    </row>
    <row r="1170" spans="1:15" x14ac:dyDescent="0.3">
      <c r="A1170" s="1" t="s">
        <v>75</v>
      </c>
      <c r="B1170" s="1" t="s">
        <v>5769</v>
      </c>
      <c r="C1170" s="1">
        <v>1</v>
      </c>
      <c r="D1170" s="1" t="s">
        <v>5796</v>
      </c>
      <c r="E1170" s="1">
        <v>20</v>
      </c>
      <c r="F1170" s="1" t="s">
        <v>6282</v>
      </c>
      <c r="G1170" s="1" t="s">
        <v>5834</v>
      </c>
      <c r="H1170" s="1" t="s">
        <v>6226</v>
      </c>
      <c r="I1170" s="1" t="b">
        <v>0</v>
      </c>
      <c r="J1170" s="1">
        <v>0</v>
      </c>
      <c r="K1170" s="1">
        <v>31</v>
      </c>
      <c r="L1170" s="1">
        <v>10</v>
      </c>
      <c r="M1170" s="1">
        <v>3</v>
      </c>
      <c r="N1170" s="1">
        <v>1.2552301255230101</v>
      </c>
      <c r="O1170" s="1" t="s">
        <v>6227</v>
      </c>
    </row>
    <row r="1171" spans="1:15" x14ac:dyDescent="0.3">
      <c r="A1171" s="1" t="s">
        <v>75</v>
      </c>
      <c r="B1171" s="1" t="s">
        <v>5769</v>
      </c>
      <c r="C1171" s="1">
        <v>1</v>
      </c>
      <c r="D1171" s="1" t="s">
        <v>5796</v>
      </c>
      <c r="E1171" s="1">
        <v>21</v>
      </c>
      <c r="F1171" s="1" t="s">
        <v>6283</v>
      </c>
      <c r="G1171" s="1" t="s">
        <v>5834</v>
      </c>
      <c r="H1171" s="1" t="s">
        <v>6226</v>
      </c>
      <c r="I1171" s="1" t="b">
        <v>0</v>
      </c>
      <c r="J1171" s="1">
        <v>0</v>
      </c>
      <c r="K1171" s="1">
        <v>27</v>
      </c>
      <c r="L1171" s="1">
        <v>8</v>
      </c>
      <c r="M1171" s="1">
        <v>20</v>
      </c>
      <c r="N1171" s="1">
        <v>42.553191489361701</v>
      </c>
      <c r="O1171" s="1" t="s">
        <v>6227</v>
      </c>
    </row>
    <row r="1172" spans="1:15" x14ac:dyDescent="0.3">
      <c r="A1172" s="1" t="s">
        <v>75</v>
      </c>
      <c r="B1172" s="1" t="s">
        <v>5769</v>
      </c>
      <c r="C1172" s="1">
        <v>1</v>
      </c>
      <c r="D1172" s="1" t="s">
        <v>5796</v>
      </c>
      <c r="E1172" s="1">
        <v>21</v>
      </c>
      <c r="F1172" s="1" t="s">
        <v>6283</v>
      </c>
      <c r="G1172" s="1" t="s">
        <v>5834</v>
      </c>
      <c r="H1172" s="1" t="s">
        <v>6226</v>
      </c>
      <c r="I1172" s="1" t="b">
        <v>0</v>
      </c>
      <c r="J1172" s="1">
        <v>0</v>
      </c>
      <c r="K1172" s="1">
        <v>26</v>
      </c>
      <c r="L1172" s="1">
        <v>8</v>
      </c>
      <c r="M1172" s="1">
        <v>13</v>
      </c>
      <c r="N1172" s="1">
        <v>27.659574468085101</v>
      </c>
      <c r="O1172" s="1" t="s">
        <v>6227</v>
      </c>
    </row>
    <row r="1173" spans="1:15" x14ac:dyDescent="0.3">
      <c r="A1173" s="1" t="s">
        <v>75</v>
      </c>
      <c r="B1173" s="1" t="s">
        <v>5769</v>
      </c>
      <c r="C1173" s="1">
        <v>1</v>
      </c>
      <c r="D1173" s="1" t="s">
        <v>5796</v>
      </c>
      <c r="E1173" s="1">
        <v>21</v>
      </c>
      <c r="F1173" s="1" t="s">
        <v>6283</v>
      </c>
      <c r="G1173" s="1" t="s">
        <v>5834</v>
      </c>
      <c r="H1173" s="1" t="s">
        <v>6284</v>
      </c>
      <c r="I1173" s="1" t="b">
        <v>0</v>
      </c>
      <c r="J1173" s="1">
        <v>0</v>
      </c>
      <c r="K1173" s="1">
        <v>14</v>
      </c>
      <c r="L1173" s="1">
        <v>2</v>
      </c>
      <c r="M1173" s="1">
        <v>3</v>
      </c>
      <c r="N1173" s="1">
        <v>6.3829787234042499</v>
      </c>
      <c r="O1173" s="1" t="s">
        <v>6285</v>
      </c>
    </row>
    <row r="1174" spans="1:15" x14ac:dyDescent="0.3">
      <c r="A1174" s="1" t="s">
        <v>75</v>
      </c>
      <c r="B1174" s="1" t="s">
        <v>5769</v>
      </c>
      <c r="C1174" s="1">
        <v>1</v>
      </c>
      <c r="D1174" s="1" t="s">
        <v>5796</v>
      </c>
      <c r="E1174" s="1">
        <v>21</v>
      </c>
      <c r="F1174" s="1" t="s">
        <v>6283</v>
      </c>
      <c r="G1174" s="1" t="s">
        <v>5834</v>
      </c>
      <c r="H1174" s="1" t="s">
        <v>6226</v>
      </c>
      <c r="I1174" s="1" t="b">
        <v>0</v>
      </c>
      <c r="J1174" s="1">
        <v>0</v>
      </c>
      <c r="K1174" s="1">
        <v>25</v>
      </c>
      <c r="L1174" s="1">
        <v>8</v>
      </c>
      <c r="M1174" s="1">
        <v>2</v>
      </c>
      <c r="N1174" s="1">
        <v>4.2553191489361701</v>
      </c>
      <c r="O1174" s="1" t="s">
        <v>6227</v>
      </c>
    </row>
    <row r="1175" spans="1:15" x14ac:dyDescent="0.3">
      <c r="A1175" s="1" t="s">
        <v>75</v>
      </c>
      <c r="B1175" s="1" t="s">
        <v>5769</v>
      </c>
      <c r="C1175" s="1">
        <v>1</v>
      </c>
      <c r="D1175" s="1" t="s">
        <v>5796</v>
      </c>
      <c r="E1175" s="1">
        <v>21</v>
      </c>
      <c r="F1175" s="1" t="s">
        <v>6283</v>
      </c>
      <c r="G1175" s="1" t="s">
        <v>5834</v>
      </c>
      <c r="H1175" s="1" t="s">
        <v>6284</v>
      </c>
      <c r="I1175" s="1" t="b">
        <v>0</v>
      </c>
      <c r="J1175" s="1">
        <v>0</v>
      </c>
      <c r="K1175" s="1">
        <v>14</v>
      </c>
      <c r="L1175" s="1">
        <v>3</v>
      </c>
      <c r="M1175" s="1">
        <v>1</v>
      </c>
      <c r="N1175" s="1">
        <v>2.1276595744680802</v>
      </c>
      <c r="O1175" s="1" t="s">
        <v>6286</v>
      </c>
    </row>
    <row r="1176" spans="1:15" x14ac:dyDescent="0.3">
      <c r="A1176" s="1" t="s">
        <v>75</v>
      </c>
      <c r="B1176" s="1" t="s">
        <v>5769</v>
      </c>
      <c r="C1176" s="1">
        <v>1</v>
      </c>
      <c r="D1176" s="1" t="s">
        <v>5796</v>
      </c>
      <c r="E1176" s="1">
        <v>21</v>
      </c>
      <c r="F1176" s="1" t="s">
        <v>6283</v>
      </c>
      <c r="G1176" s="1" t="s">
        <v>5834</v>
      </c>
      <c r="H1176" s="1" t="e">
        <f>-----------TGGCGCTCAAGAGCTC-CGGCGGGTTCTT</f>
        <v>#NAME?</v>
      </c>
      <c r="I1176" s="1" t="b">
        <v>0</v>
      </c>
      <c r="J1176" s="1">
        <v>0</v>
      </c>
      <c r="K1176" s="1">
        <v>33</v>
      </c>
      <c r="L1176" s="1">
        <v>3</v>
      </c>
      <c r="M1176" s="1">
        <v>1</v>
      </c>
      <c r="N1176" s="1">
        <v>2.1276595744680802</v>
      </c>
      <c r="O1176" s="1" t="s">
        <v>6287</v>
      </c>
    </row>
    <row r="1177" spans="1:15" x14ac:dyDescent="0.3">
      <c r="A1177" s="1" t="s">
        <v>75</v>
      </c>
      <c r="B1177" s="1" t="s">
        <v>5769</v>
      </c>
      <c r="C1177" s="1">
        <v>1</v>
      </c>
      <c r="D1177" s="1" t="s">
        <v>5796</v>
      </c>
      <c r="E1177" s="1">
        <v>21</v>
      </c>
      <c r="F1177" s="1" t="s">
        <v>6283</v>
      </c>
      <c r="G1177" s="1" t="s">
        <v>5834</v>
      </c>
      <c r="H1177" s="1" t="s">
        <v>6226</v>
      </c>
      <c r="I1177" s="1" t="b">
        <v>0</v>
      </c>
      <c r="J1177" s="1">
        <v>0</v>
      </c>
      <c r="K1177" s="1">
        <v>27</v>
      </c>
      <c r="L1177" s="1">
        <v>9</v>
      </c>
      <c r="M1177" s="1">
        <v>1</v>
      </c>
      <c r="N1177" s="1">
        <v>2.1276595744680802</v>
      </c>
      <c r="O1177" s="1" t="s">
        <v>6227</v>
      </c>
    </row>
    <row r="1178" spans="1:15" x14ac:dyDescent="0.3">
      <c r="A1178" s="1" t="s">
        <v>75</v>
      </c>
      <c r="B1178" s="1" t="s">
        <v>5769</v>
      </c>
      <c r="C1178" s="1">
        <v>1</v>
      </c>
      <c r="D1178" s="1" t="s">
        <v>5796</v>
      </c>
      <c r="E1178" s="1">
        <v>21</v>
      </c>
      <c r="F1178" s="1" t="s">
        <v>6283</v>
      </c>
      <c r="G1178" s="1" t="s">
        <v>5834</v>
      </c>
      <c r="H1178" s="1" t="s">
        <v>6226</v>
      </c>
      <c r="I1178" s="1" t="b">
        <v>0</v>
      </c>
      <c r="J1178" s="1">
        <v>0</v>
      </c>
      <c r="K1178" s="1">
        <v>31</v>
      </c>
      <c r="L1178" s="1">
        <v>12</v>
      </c>
      <c r="M1178" s="1">
        <v>1</v>
      </c>
      <c r="N1178" s="1">
        <v>2.1276595744680802</v>
      </c>
      <c r="O1178" s="1" t="s">
        <v>6227</v>
      </c>
    </row>
    <row r="1179" spans="1:15" x14ac:dyDescent="0.3">
      <c r="A1179" s="1" t="s">
        <v>75</v>
      </c>
      <c r="B1179" s="1" t="s">
        <v>5769</v>
      </c>
      <c r="C1179" s="1">
        <v>1</v>
      </c>
      <c r="D1179" s="1" t="s">
        <v>5796</v>
      </c>
      <c r="E1179" s="1">
        <v>21</v>
      </c>
      <c r="F1179" s="1" t="s">
        <v>6283</v>
      </c>
      <c r="G1179" s="1" t="s">
        <v>5834</v>
      </c>
      <c r="H1179" s="1" t="s">
        <v>6288</v>
      </c>
      <c r="I1179" s="1" t="b">
        <v>0</v>
      </c>
      <c r="J1179" s="1">
        <v>0</v>
      </c>
      <c r="K1179" s="1">
        <v>25</v>
      </c>
      <c r="L1179" s="1">
        <v>9</v>
      </c>
      <c r="M1179" s="1">
        <v>1</v>
      </c>
      <c r="N1179" s="1">
        <v>2.1276595744680802</v>
      </c>
      <c r="O1179" s="1" t="s">
        <v>6227</v>
      </c>
    </row>
    <row r="1180" spans="1:15" x14ac:dyDescent="0.3">
      <c r="A1180" s="1" t="s">
        <v>75</v>
      </c>
      <c r="B1180" s="1" t="s">
        <v>5769</v>
      </c>
      <c r="C1180" s="1">
        <v>1</v>
      </c>
      <c r="D1180" s="1" t="s">
        <v>5796</v>
      </c>
      <c r="E1180" s="1">
        <v>21</v>
      </c>
      <c r="F1180" s="1" t="s">
        <v>6283</v>
      </c>
      <c r="G1180" s="1" t="s">
        <v>5834</v>
      </c>
      <c r="H1180" s="1" t="s">
        <v>6226</v>
      </c>
      <c r="I1180" s="1" t="b">
        <v>0</v>
      </c>
      <c r="J1180" s="1">
        <v>4</v>
      </c>
      <c r="K1180" s="1">
        <v>23</v>
      </c>
      <c r="L1180" s="1">
        <v>7</v>
      </c>
      <c r="M1180" s="1">
        <v>1</v>
      </c>
      <c r="N1180" s="1">
        <v>2.1276595744680802</v>
      </c>
      <c r="O1180" s="1" t="s">
        <v>6289</v>
      </c>
    </row>
    <row r="1181" spans="1:15" x14ac:dyDescent="0.3">
      <c r="A1181" s="1" t="s">
        <v>75</v>
      </c>
      <c r="B1181" s="1" t="s">
        <v>5769</v>
      </c>
      <c r="C1181" s="1">
        <v>1</v>
      </c>
      <c r="D1181" s="1" t="s">
        <v>5796</v>
      </c>
      <c r="E1181" s="1">
        <v>21</v>
      </c>
      <c r="F1181" s="1" t="s">
        <v>6283</v>
      </c>
      <c r="G1181" s="1" t="s">
        <v>5834</v>
      </c>
      <c r="H1181" s="1" t="s">
        <v>6226</v>
      </c>
      <c r="I1181" s="1" t="b">
        <v>0</v>
      </c>
      <c r="J1181" s="1">
        <v>0</v>
      </c>
      <c r="K1181" s="1">
        <v>28</v>
      </c>
      <c r="L1181" s="1">
        <v>7</v>
      </c>
      <c r="M1181" s="1">
        <v>1</v>
      </c>
      <c r="N1181" s="1">
        <v>2.1276595744680802</v>
      </c>
      <c r="O1181" s="1" t="s">
        <v>6290</v>
      </c>
    </row>
    <row r="1182" spans="1:15" x14ac:dyDescent="0.3">
      <c r="A1182" s="1" t="s">
        <v>75</v>
      </c>
      <c r="B1182" s="1" t="s">
        <v>5769</v>
      </c>
      <c r="C1182" s="1">
        <v>1</v>
      </c>
      <c r="D1182" s="1" t="s">
        <v>5796</v>
      </c>
      <c r="E1182" s="1">
        <v>22</v>
      </c>
      <c r="F1182" s="1" t="s">
        <v>6291</v>
      </c>
      <c r="G1182" s="1" t="s">
        <v>5834</v>
      </c>
      <c r="H1182" s="1" t="s">
        <v>6226</v>
      </c>
      <c r="I1182" s="1" t="b">
        <v>0</v>
      </c>
      <c r="J1182" s="1">
        <v>0</v>
      </c>
      <c r="K1182" s="1">
        <v>30</v>
      </c>
      <c r="L1182" s="1">
        <v>9</v>
      </c>
      <c r="M1182" s="1">
        <v>31</v>
      </c>
      <c r="N1182" s="1">
        <v>23.664122137404501</v>
      </c>
      <c r="O1182" s="1" t="s">
        <v>6227</v>
      </c>
    </row>
    <row r="1183" spans="1:15" x14ac:dyDescent="0.3">
      <c r="A1183" s="1" t="s">
        <v>75</v>
      </c>
      <c r="B1183" s="1" t="s">
        <v>5769</v>
      </c>
      <c r="C1183" s="1">
        <v>1</v>
      </c>
      <c r="D1183" s="1" t="s">
        <v>5796</v>
      </c>
      <c r="E1183" s="1">
        <v>22</v>
      </c>
      <c r="F1183" s="1" t="s">
        <v>6291</v>
      </c>
      <c r="G1183" s="1" t="s">
        <v>5834</v>
      </c>
      <c r="H1183" s="1" t="s">
        <v>6226</v>
      </c>
      <c r="I1183" s="1" t="b">
        <v>0</v>
      </c>
      <c r="J1183" s="1">
        <v>0</v>
      </c>
      <c r="K1183" s="1">
        <v>31</v>
      </c>
      <c r="L1183" s="1">
        <v>9</v>
      </c>
      <c r="M1183" s="1">
        <v>21</v>
      </c>
      <c r="N1183" s="1">
        <v>16.030534351145</v>
      </c>
      <c r="O1183" s="1" t="s">
        <v>6227</v>
      </c>
    </row>
    <row r="1184" spans="1:15" x14ac:dyDescent="0.3">
      <c r="A1184" s="1" t="s">
        <v>75</v>
      </c>
      <c r="B1184" s="1" t="s">
        <v>5769</v>
      </c>
      <c r="C1184" s="1">
        <v>1</v>
      </c>
      <c r="D1184" s="1" t="s">
        <v>5796</v>
      </c>
      <c r="E1184" s="1">
        <v>22</v>
      </c>
      <c r="F1184" s="1" t="s">
        <v>6291</v>
      </c>
      <c r="G1184" s="1" t="s">
        <v>5834</v>
      </c>
      <c r="H1184" s="1" t="s">
        <v>6226</v>
      </c>
      <c r="I1184" s="1" t="b">
        <v>0</v>
      </c>
      <c r="J1184" s="1">
        <v>0</v>
      </c>
      <c r="K1184" s="1">
        <v>28</v>
      </c>
      <c r="L1184" s="1">
        <v>10</v>
      </c>
      <c r="M1184" s="1">
        <v>19</v>
      </c>
      <c r="N1184" s="1">
        <v>14.503816793893099</v>
      </c>
      <c r="O1184" s="1" t="s">
        <v>6227</v>
      </c>
    </row>
    <row r="1185" spans="1:15" x14ac:dyDescent="0.3">
      <c r="A1185" s="1" t="s">
        <v>75</v>
      </c>
      <c r="B1185" s="1" t="s">
        <v>5769</v>
      </c>
      <c r="C1185" s="1">
        <v>1</v>
      </c>
      <c r="D1185" s="1" t="s">
        <v>5796</v>
      </c>
      <c r="E1185" s="1">
        <v>22</v>
      </c>
      <c r="F1185" s="1" t="s">
        <v>6291</v>
      </c>
      <c r="G1185" s="1" t="s">
        <v>5834</v>
      </c>
      <c r="H1185" s="1" t="e">
        <f>--GCCTCGCCGTGGCGCTCA-------------------A</f>
        <v>#NAME?</v>
      </c>
      <c r="I1185" s="1" t="b">
        <v>0</v>
      </c>
      <c r="J1185" s="1">
        <v>0</v>
      </c>
      <c r="K1185" s="1">
        <v>26</v>
      </c>
      <c r="L1185" s="1">
        <v>12</v>
      </c>
      <c r="M1185" s="1">
        <v>11</v>
      </c>
      <c r="N1185" s="1">
        <v>8.3969465648854893</v>
      </c>
      <c r="O1185" s="1" t="s">
        <v>6227</v>
      </c>
    </row>
    <row r="1186" spans="1:15" x14ac:dyDescent="0.3">
      <c r="A1186" s="1" t="s">
        <v>75</v>
      </c>
      <c r="B1186" s="1" t="s">
        <v>5769</v>
      </c>
      <c r="C1186" s="1">
        <v>1</v>
      </c>
      <c r="D1186" s="1" t="s">
        <v>5796</v>
      </c>
      <c r="E1186" s="1">
        <v>22</v>
      </c>
      <c r="F1186" s="1" t="s">
        <v>6291</v>
      </c>
      <c r="G1186" s="1" t="s">
        <v>5834</v>
      </c>
      <c r="H1186" s="1" t="s">
        <v>6226</v>
      </c>
      <c r="I1186" s="1" t="b">
        <v>0</v>
      </c>
      <c r="J1186" s="1">
        <v>0</v>
      </c>
      <c r="K1186" s="1">
        <v>28</v>
      </c>
      <c r="L1186" s="1">
        <v>9</v>
      </c>
      <c r="M1186" s="1">
        <v>11</v>
      </c>
      <c r="N1186" s="1">
        <v>8.3969465648854893</v>
      </c>
      <c r="O1186" s="1" t="s">
        <v>6227</v>
      </c>
    </row>
    <row r="1187" spans="1:15" x14ac:dyDescent="0.3">
      <c r="A1187" s="1" t="s">
        <v>75</v>
      </c>
      <c r="B1187" s="1" t="s">
        <v>5769</v>
      </c>
      <c r="C1187" s="1">
        <v>1</v>
      </c>
      <c r="D1187" s="1" t="s">
        <v>5796</v>
      </c>
      <c r="E1187" s="1">
        <v>22</v>
      </c>
      <c r="F1187" s="1" t="s">
        <v>6291</v>
      </c>
      <c r="G1187" s="1" t="s">
        <v>5834</v>
      </c>
      <c r="H1187" s="1" t="s">
        <v>6226</v>
      </c>
      <c r="I1187" s="1" t="b">
        <v>0</v>
      </c>
      <c r="J1187" s="1">
        <v>0</v>
      </c>
      <c r="K1187" s="1">
        <v>29</v>
      </c>
      <c r="L1187" s="1">
        <v>9</v>
      </c>
      <c r="M1187" s="1">
        <v>7</v>
      </c>
      <c r="N1187" s="1">
        <v>5.3435114503816701</v>
      </c>
      <c r="O1187" s="1" t="s">
        <v>6227</v>
      </c>
    </row>
    <row r="1188" spans="1:15" x14ac:dyDescent="0.3">
      <c r="A1188" s="1" t="s">
        <v>75</v>
      </c>
      <c r="B1188" s="1" t="s">
        <v>5769</v>
      </c>
      <c r="C1188" s="1">
        <v>1</v>
      </c>
      <c r="D1188" s="1" t="s">
        <v>5796</v>
      </c>
      <c r="E1188" s="1">
        <v>22</v>
      </c>
      <c r="F1188" s="1" t="s">
        <v>6291</v>
      </c>
      <c r="G1188" s="1" t="s">
        <v>5834</v>
      </c>
      <c r="H1188" s="1" t="s">
        <v>6226</v>
      </c>
      <c r="I1188" s="1" t="b">
        <v>0</v>
      </c>
      <c r="J1188" s="1">
        <v>0</v>
      </c>
      <c r="K1188" s="1">
        <v>29</v>
      </c>
      <c r="L1188" s="1">
        <v>8</v>
      </c>
      <c r="M1188" s="1">
        <v>4</v>
      </c>
      <c r="N1188" s="1">
        <v>3.0534351145038099</v>
      </c>
      <c r="O1188" s="1" t="s">
        <v>6227</v>
      </c>
    </row>
    <row r="1189" spans="1:15" x14ac:dyDescent="0.3">
      <c r="A1189" s="1" t="s">
        <v>75</v>
      </c>
      <c r="B1189" s="1" t="s">
        <v>5769</v>
      </c>
      <c r="C1189" s="1">
        <v>1</v>
      </c>
      <c r="D1189" s="1" t="s">
        <v>5796</v>
      </c>
      <c r="E1189" s="1">
        <v>22</v>
      </c>
      <c r="F1189" s="1" t="s">
        <v>6291</v>
      </c>
      <c r="G1189" s="1" t="s">
        <v>5834</v>
      </c>
      <c r="H1189" s="1" t="s">
        <v>6226</v>
      </c>
      <c r="I1189" s="1" t="b">
        <v>0</v>
      </c>
      <c r="J1189" s="1">
        <v>0</v>
      </c>
      <c r="K1189" s="1">
        <v>26</v>
      </c>
      <c r="L1189" s="1">
        <v>8</v>
      </c>
      <c r="M1189" s="1">
        <v>3</v>
      </c>
      <c r="N1189" s="1">
        <v>2.2900763358778602</v>
      </c>
      <c r="O1189" s="1" t="s">
        <v>6227</v>
      </c>
    </row>
    <row r="1190" spans="1:15" x14ac:dyDescent="0.3">
      <c r="A1190" s="1" t="s">
        <v>75</v>
      </c>
      <c r="B1190" s="1" t="s">
        <v>5769</v>
      </c>
      <c r="C1190" s="1">
        <v>1</v>
      </c>
      <c r="D1190" s="1" t="s">
        <v>5796</v>
      </c>
      <c r="E1190" s="1">
        <v>22</v>
      </c>
      <c r="F1190" s="1" t="s">
        <v>6291</v>
      </c>
      <c r="G1190" s="1" t="s">
        <v>5834</v>
      </c>
      <c r="H1190" s="1" t="s">
        <v>6226</v>
      </c>
      <c r="I1190" s="1" t="b">
        <v>0</v>
      </c>
      <c r="J1190" s="1">
        <v>0</v>
      </c>
      <c r="K1190" s="1">
        <v>27</v>
      </c>
      <c r="L1190" s="1">
        <v>9</v>
      </c>
      <c r="M1190" s="1">
        <v>2</v>
      </c>
      <c r="N1190" s="1">
        <v>1.5267175572519001</v>
      </c>
      <c r="O1190" s="1" t="s">
        <v>6227</v>
      </c>
    </row>
    <row r="1191" spans="1:15" x14ac:dyDescent="0.3">
      <c r="A1191" s="1" t="s">
        <v>75</v>
      </c>
      <c r="B1191" s="1" t="s">
        <v>5769</v>
      </c>
      <c r="C1191" s="1">
        <v>1</v>
      </c>
      <c r="D1191" s="1" t="s">
        <v>5796</v>
      </c>
      <c r="E1191" s="1">
        <v>22</v>
      </c>
      <c r="F1191" s="1" t="s">
        <v>6291</v>
      </c>
      <c r="G1191" s="1" t="s">
        <v>5834</v>
      </c>
      <c r="H1191" s="1" t="s">
        <v>6226</v>
      </c>
      <c r="I1191" s="1" t="b">
        <v>0</v>
      </c>
      <c r="J1191" s="1">
        <v>0</v>
      </c>
      <c r="K1191" s="1">
        <v>28</v>
      </c>
      <c r="L1191" s="1">
        <v>11</v>
      </c>
      <c r="M1191" s="1">
        <v>2</v>
      </c>
      <c r="N1191" s="1">
        <v>1.5267175572519001</v>
      </c>
      <c r="O1191" s="1" t="s">
        <v>6227</v>
      </c>
    </row>
    <row r="1192" spans="1:15" x14ac:dyDescent="0.3">
      <c r="A1192" s="1" t="s">
        <v>75</v>
      </c>
      <c r="B1192" s="1" t="s">
        <v>5769</v>
      </c>
      <c r="C1192" s="1">
        <v>1</v>
      </c>
      <c r="D1192" s="1" t="s">
        <v>5796</v>
      </c>
      <c r="E1192" s="1">
        <v>22</v>
      </c>
      <c r="F1192" s="1" t="s">
        <v>6291</v>
      </c>
      <c r="G1192" s="1" t="s">
        <v>5834</v>
      </c>
      <c r="H1192" s="1" t="s">
        <v>6226</v>
      </c>
      <c r="I1192" s="1" t="b">
        <v>0</v>
      </c>
      <c r="J1192" s="1">
        <v>0</v>
      </c>
      <c r="K1192" s="1">
        <v>29</v>
      </c>
      <c r="L1192" s="1">
        <v>10</v>
      </c>
      <c r="M1192" s="1">
        <v>2</v>
      </c>
      <c r="N1192" s="1">
        <v>1.5267175572519001</v>
      </c>
      <c r="O1192" s="1" t="s">
        <v>6227</v>
      </c>
    </row>
    <row r="1193" spans="1:15" x14ac:dyDescent="0.3">
      <c r="A1193" s="1" t="s">
        <v>75</v>
      </c>
      <c r="B1193" s="1" t="s">
        <v>5769</v>
      </c>
      <c r="C1193" s="1">
        <v>1</v>
      </c>
      <c r="D1193" s="1" t="s">
        <v>5796</v>
      </c>
      <c r="E1193" s="1">
        <v>23</v>
      </c>
      <c r="F1193" s="1" t="s">
        <v>6292</v>
      </c>
      <c r="G1193" s="1" t="s">
        <v>5834</v>
      </c>
      <c r="H1193" s="1" t="s">
        <v>6226</v>
      </c>
      <c r="I1193" s="1" t="b">
        <v>0</v>
      </c>
      <c r="J1193" s="1">
        <v>0</v>
      </c>
      <c r="K1193" s="1">
        <v>26</v>
      </c>
      <c r="L1193" s="1">
        <v>8</v>
      </c>
      <c r="M1193" s="1">
        <v>68</v>
      </c>
      <c r="N1193" s="1">
        <v>34.871794871794798</v>
      </c>
      <c r="O1193" s="1" t="s">
        <v>6227</v>
      </c>
    </row>
    <row r="1194" spans="1:15" x14ac:dyDescent="0.3">
      <c r="A1194" s="1" t="s">
        <v>75</v>
      </c>
      <c r="B1194" s="1" t="s">
        <v>5769</v>
      </c>
      <c r="C1194" s="1">
        <v>1</v>
      </c>
      <c r="D1194" s="1" t="s">
        <v>5796</v>
      </c>
      <c r="E1194" s="1">
        <v>23</v>
      </c>
      <c r="F1194" s="1" t="s">
        <v>6292</v>
      </c>
      <c r="G1194" s="1" t="s">
        <v>5834</v>
      </c>
      <c r="H1194" s="1" t="s">
        <v>6226</v>
      </c>
      <c r="I1194" s="1" t="b">
        <v>0</v>
      </c>
      <c r="J1194" s="1">
        <v>0</v>
      </c>
      <c r="K1194" s="1">
        <v>27</v>
      </c>
      <c r="L1194" s="1">
        <v>8</v>
      </c>
      <c r="M1194" s="1">
        <v>48</v>
      </c>
      <c r="N1194" s="1">
        <v>24.615384615384599</v>
      </c>
      <c r="O1194" s="1" t="s">
        <v>6227</v>
      </c>
    </row>
    <row r="1195" spans="1:15" x14ac:dyDescent="0.3">
      <c r="A1195" s="1" t="s">
        <v>75</v>
      </c>
      <c r="B1195" s="1" t="s">
        <v>5769</v>
      </c>
      <c r="C1195" s="1">
        <v>1</v>
      </c>
      <c r="D1195" s="1" t="s">
        <v>5796</v>
      </c>
      <c r="E1195" s="1">
        <v>23</v>
      </c>
      <c r="F1195" s="1" t="s">
        <v>6292</v>
      </c>
      <c r="G1195" s="1" t="s">
        <v>5834</v>
      </c>
      <c r="H1195" s="1" t="s">
        <v>6226</v>
      </c>
      <c r="I1195" s="1" t="b">
        <v>0</v>
      </c>
      <c r="J1195" s="1">
        <v>1</v>
      </c>
      <c r="K1195" s="1">
        <v>24</v>
      </c>
      <c r="L1195" s="1">
        <v>7</v>
      </c>
      <c r="M1195" s="1">
        <v>20</v>
      </c>
      <c r="N1195" s="1">
        <v>10.2564102564102</v>
      </c>
      <c r="O1195" s="1" t="s">
        <v>6227</v>
      </c>
    </row>
    <row r="1196" spans="1:15" x14ac:dyDescent="0.3">
      <c r="A1196" s="1" t="s">
        <v>75</v>
      </c>
      <c r="B1196" s="1" t="s">
        <v>5769</v>
      </c>
      <c r="C1196" s="1">
        <v>1</v>
      </c>
      <c r="D1196" s="1" t="s">
        <v>5796</v>
      </c>
      <c r="E1196" s="1">
        <v>23</v>
      </c>
      <c r="F1196" s="1" t="s">
        <v>6292</v>
      </c>
      <c r="G1196" s="1" t="s">
        <v>5834</v>
      </c>
      <c r="H1196" s="1" t="s">
        <v>6226</v>
      </c>
      <c r="I1196" s="1" t="b">
        <v>0</v>
      </c>
      <c r="J1196" s="1">
        <v>0</v>
      </c>
      <c r="K1196" s="1">
        <v>25</v>
      </c>
      <c r="L1196" s="1">
        <v>8</v>
      </c>
      <c r="M1196" s="1">
        <v>16</v>
      </c>
      <c r="N1196" s="1">
        <v>8.2051282051282008</v>
      </c>
      <c r="O1196" s="1" t="s">
        <v>6227</v>
      </c>
    </row>
    <row r="1197" spans="1:15" x14ac:dyDescent="0.3">
      <c r="A1197" s="1" t="s">
        <v>75</v>
      </c>
      <c r="B1197" s="1" t="s">
        <v>5769</v>
      </c>
      <c r="C1197" s="1">
        <v>1</v>
      </c>
      <c r="D1197" s="1" t="s">
        <v>5796</v>
      </c>
      <c r="E1197" s="1">
        <v>23</v>
      </c>
      <c r="F1197" s="1" t="s">
        <v>6292</v>
      </c>
      <c r="G1197" s="1" t="s">
        <v>5834</v>
      </c>
      <c r="H1197" s="1" t="s">
        <v>6226</v>
      </c>
      <c r="I1197" s="1" t="b">
        <v>0</v>
      </c>
      <c r="J1197" s="1">
        <v>0</v>
      </c>
      <c r="K1197" s="1">
        <v>24</v>
      </c>
      <c r="L1197" s="1">
        <v>8</v>
      </c>
      <c r="M1197" s="1">
        <v>7</v>
      </c>
      <c r="N1197" s="1">
        <v>3.5897435897435801</v>
      </c>
      <c r="O1197" s="1" t="s">
        <v>6227</v>
      </c>
    </row>
    <row r="1198" spans="1:15" x14ac:dyDescent="0.3">
      <c r="A1198" s="1" t="s">
        <v>75</v>
      </c>
      <c r="B1198" s="1" t="s">
        <v>5769</v>
      </c>
      <c r="C1198" s="1">
        <v>1</v>
      </c>
      <c r="D1198" s="1" t="s">
        <v>5796</v>
      </c>
      <c r="E1198" s="1">
        <v>23</v>
      </c>
      <c r="F1198" s="1" t="s">
        <v>6292</v>
      </c>
      <c r="G1198" s="1" t="s">
        <v>5834</v>
      </c>
      <c r="H1198" s="1" t="s">
        <v>6226</v>
      </c>
      <c r="I1198" s="1" t="b">
        <v>0</v>
      </c>
      <c r="J1198" s="1">
        <v>0</v>
      </c>
      <c r="K1198" s="1">
        <v>27</v>
      </c>
      <c r="L1198" s="1">
        <v>9</v>
      </c>
      <c r="M1198" s="1">
        <v>6</v>
      </c>
      <c r="N1198" s="1">
        <v>3.07692307692307</v>
      </c>
      <c r="O1198" s="1" t="s">
        <v>6227</v>
      </c>
    </row>
    <row r="1199" spans="1:15" x14ac:dyDescent="0.3">
      <c r="A1199" s="1" t="s">
        <v>75</v>
      </c>
      <c r="B1199" s="1" t="s">
        <v>5769</v>
      </c>
      <c r="C1199" s="1">
        <v>1</v>
      </c>
      <c r="D1199" s="1" t="s">
        <v>5796</v>
      </c>
      <c r="E1199" s="1">
        <v>23</v>
      </c>
      <c r="F1199" s="1" t="s">
        <v>6292</v>
      </c>
      <c r="G1199" s="1" t="s">
        <v>5834</v>
      </c>
      <c r="H1199" s="1" t="s">
        <v>6226</v>
      </c>
      <c r="I1199" s="1" t="b">
        <v>0</v>
      </c>
      <c r="J1199" s="1">
        <v>0</v>
      </c>
      <c r="K1199" s="1">
        <v>24</v>
      </c>
      <c r="L1199" s="1">
        <v>9</v>
      </c>
      <c r="M1199" s="1">
        <v>6</v>
      </c>
      <c r="N1199" s="1">
        <v>3.07692307692307</v>
      </c>
      <c r="O1199" s="1" t="s">
        <v>6227</v>
      </c>
    </row>
    <row r="1200" spans="1:15" x14ac:dyDescent="0.3">
      <c r="A1200" s="1" t="s">
        <v>75</v>
      </c>
      <c r="B1200" s="1" t="s">
        <v>5769</v>
      </c>
      <c r="C1200" s="1">
        <v>1</v>
      </c>
      <c r="D1200" s="1" t="s">
        <v>5796</v>
      </c>
      <c r="E1200" s="1">
        <v>23</v>
      </c>
      <c r="F1200" s="1" t="s">
        <v>6292</v>
      </c>
      <c r="G1200" s="1" t="s">
        <v>5834</v>
      </c>
      <c r="H1200" s="1" t="s">
        <v>6226</v>
      </c>
      <c r="I1200" s="1" t="b">
        <v>0</v>
      </c>
      <c r="J1200" s="1">
        <v>0</v>
      </c>
      <c r="K1200" s="1">
        <v>25</v>
      </c>
      <c r="L1200" s="1">
        <v>7</v>
      </c>
      <c r="M1200" s="1">
        <v>4</v>
      </c>
      <c r="N1200" s="1">
        <v>2.0512820512820502</v>
      </c>
      <c r="O1200" s="1" t="s">
        <v>6227</v>
      </c>
    </row>
    <row r="1201" spans="1:15" x14ac:dyDescent="0.3">
      <c r="A1201" s="1" t="s">
        <v>75</v>
      </c>
      <c r="B1201" s="1" t="s">
        <v>5769</v>
      </c>
      <c r="C1201" s="1">
        <v>1</v>
      </c>
      <c r="D1201" s="1" t="s">
        <v>5796</v>
      </c>
      <c r="E1201" s="1">
        <v>23</v>
      </c>
      <c r="F1201" s="1" t="s">
        <v>6292</v>
      </c>
      <c r="G1201" s="1" t="s">
        <v>5834</v>
      </c>
      <c r="H1201" s="1" t="s">
        <v>6226</v>
      </c>
      <c r="I1201" s="1" t="b">
        <v>0</v>
      </c>
      <c r="J1201" s="1">
        <v>1</v>
      </c>
      <c r="K1201" s="1">
        <v>24</v>
      </c>
      <c r="L1201" s="1">
        <v>8</v>
      </c>
      <c r="M1201" s="1">
        <v>4</v>
      </c>
      <c r="N1201" s="1">
        <v>2.0512820512820502</v>
      </c>
      <c r="O1201" s="1" t="s">
        <v>6227</v>
      </c>
    </row>
    <row r="1202" spans="1:15" x14ac:dyDescent="0.3">
      <c r="A1202" s="1" t="s">
        <v>75</v>
      </c>
      <c r="B1202" s="1" t="s">
        <v>5769</v>
      </c>
      <c r="C1202" s="1">
        <v>1</v>
      </c>
      <c r="D1202" s="1" t="s">
        <v>5796</v>
      </c>
      <c r="E1202" s="1">
        <v>23</v>
      </c>
      <c r="F1202" s="1" t="s">
        <v>6292</v>
      </c>
      <c r="G1202" s="1" t="s">
        <v>5834</v>
      </c>
      <c r="H1202" s="1" t="s">
        <v>6226</v>
      </c>
      <c r="I1202" s="1" t="b">
        <v>0</v>
      </c>
      <c r="J1202" s="1">
        <v>0</v>
      </c>
      <c r="K1202" s="1">
        <v>24</v>
      </c>
      <c r="L1202" s="1">
        <v>10</v>
      </c>
      <c r="M1202" s="1">
        <v>3</v>
      </c>
      <c r="N1202" s="1">
        <v>1.5384615384615301</v>
      </c>
      <c r="O1202" s="1" t="s">
        <v>6227</v>
      </c>
    </row>
    <row r="1203" spans="1:15" x14ac:dyDescent="0.3">
      <c r="A1203" s="1" t="s">
        <v>75</v>
      </c>
      <c r="B1203" s="1" t="s">
        <v>5769</v>
      </c>
      <c r="C1203" s="1">
        <v>1</v>
      </c>
      <c r="D1203" s="1" t="s">
        <v>5796</v>
      </c>
      <c r="E1203" s="1">
        <v>23</v>
      </c>
      <c r="F1203" s="1" t="s">
        <v>6292</v>
      </c>
      <c r="G1203" s="1" t="s">
        <v>5834</v>
      </c>
      <c r="H1203" s="1" t="s">
        <v>6226</v>
      </c>
      <c r="I1203" s="1" t="b">
        <v>0</v>
      </c>
      <c r="J1203" s="1">
        <v>1</v>
      </c>
      <c r="K1203" s="1">
        <v>24</v>
      </c>
      <c r="L1203" s="1">
        <v>9</v>
      </c>
      <c r="M1203" s="1">
        <v>2</v>
      </c>
      <c r="N1203" s="1">
        <v>1.02564102564102</v>
      </c>
      <c r="O1203" s="1" t="s">
        <v>6227</v>
      </c>
    </row>
    <row r="1204" spans="1:15" x14ac:dyDescent="0.3">
      <c r="A1204" s="1" t="s">
        <v>75</v>
      </c>
      <c r="B1204" s="1" t="s">
        <v>5769</v>
      </c>
      <c r="C1204" s="1">
        <v>1</v>
      </c>
      <c r="D1204" s="1" t="s">
        <v>5796</v>
      </c>
      <c r="E1204" s="1">
        <v>23</v>
      </c>
      <c r="F1204" s="1" t="s">
        <v>6292</v>
      </c>
      <c r="G1204" s="1" t="s">
        <v>5834</v>
      </c>
      <c r="H1204" s="1" t="s">
        <v>6226</v>
      </c>
      <c r="I1204" s="1" t="b">
        <v>0</v>
      </c>
      <c r="J1204" s="1">
        <v>0</v>
      </c>
      <c r="K1204" s="1">
        <v>26</v>
      </c>
      <c r="L1204" s="1">
        <v>9</v>
      </c>
      <c r="M1204" s="1">
        <v>2</v>
      </c>
      <c r="N1204" s="1">
        <v>1.02564102564102</v>
      </c>
      <c r="O1204" s="1" t="s">
        <v>6227</v>
      </c>
    </row>
    <row r="1205" spans="1:15" x14ac:dyDescent="0.3">
      <c r="A1205" s="1" t="s">
        <v>75</v>
      </c>
      <c r="B1205" s="1" t="s">
        <v>5769</v>
      </c>
      <c r="C1205" s="1">
        <v>1</v>
      </c>
      <c r="D1205" s="1" t="s">
        <v>5796</v>
      </c>
      <c r="E1205" s="1">
        <v>24</v>
      </c>
      <c r="F1205" s="1" t="s">
        <v>6293</v>
      </c>
      <c r="G1205" s="1" t="s">
        <v>5834</v>
      </c>
      <c r="H1205" s="1" t="s">
        <v>6226</v>
      </c>
      <c r="I1205" s="1" t="b">
        <v>0</v>
      </c>
      <c r="J1205" s="1">
        <v>0</v>
      </c>
      <c r="K1205" s="1">
        <v>31</v>
      </c>
      <c r="L1205" s="1">
        <v>9</v>
      </c>
      <c r="M1205" s="1">
        <v>28</v>
      </c>
      <c r="N1205" s="1">
        <v>43.75</v>
      </c>
      <c r="O1205" s="1" t="s">
        <v>6227</v>
      </c>
    </row>
    <row r="1206" spans="1:15" x14ac:dyDescent="0.3">
      <c r="A1206" s="1" t="s">
        <v>75</v>
      </c>
      <c r="B1206" s="1" t="s">
        <v>5769</v>
      </c>
      <c r="C1206" s="1">
        <v>1</v>
      </c>
      <c r="D1206" s="1" t="s">
        <v>5796</v>
      </c>
      <c r="E1206" s="1">
        <v>24</v>
      </c>
      <c r="F1206" s="1" t="s">
        <v>6293</v>
      </c>
      <c r="G1206" s="1" t="s">
        <v>5834</v>
      </c>
      <c r="H1206" s="1" t="s">
        <v>6230</v>
      </c>
      <c r="I1206" s="1" t="b">
        <v>0</v>
      </c>
      <c r="J1206" s="1">
        <v>0</v>
      </c>
      <c r="K1206" s="1">
        <v>10</v>
      </c>
      <c r="L1206" s="1">
        <v>12</v>
      </c>
      <c r="M1206" s="1">
        <v>17</v>
      </c>
      <c r="N1206" s="1">
        <v>26.5625</v>
      </c>
      <c r="O1206" s="1" t="s">
        <v>6231</v>
      </c>
    </row>
    <row r="1207" spans="1:15" x14ac:dyDescent="0.3">
      <c r="A1207" s="1" t="s">
        <v>75</v>
      </c>
      <c r="B1207" s="1" t="s">
        <v>5769</v>
      </c>
      <c r="C1207" s="1">
        <v>1</v>
      </c>
      <c r="D1207" s="1" t="s">
        <v>5796</v>
      </c>
      <c r="E1207" s="1">
        <v>24</v>
      </c>
      <c r="F1207" s="1" t="s">
        <v>6293</v>
      </c>
      <c r="G1207" s="1" t="s">
        <v>5834</v>
      </c>
      <c r="H1207" s="1" t="s">
        <v>6226</v>
      </c>
      <c r="I1207" s="1" t="b">
        <v>0</v>
      </c>
      <c r="J1207" s="1">
        <v>0</v>
      </c>
      <c r="K1207" s="1">
        <v>30</v>
      </c>
      <c r="L1207" s="1">
        <v>9</v>
      </c>
      <c r="M1207" s="1">
        <v>9</v>
      </c>
      <c r="N1207" s="1">
        <v>14.0625</v>
      </c>
      <c r="O1207" s="1" t="s">
        <v>6227</v>
      </c>
    </row>
    <row r="1208" spans="1:15" x14ac:dyDescent="0.3">
      <c r="A1208" s="1" t="s">
        <v>75</v>
      </c>
      <c r="B1208" s="1" t="s">
        <v>5769</v>
      </c>
      <c r="C1208" s="1">
        <v>1</v>
      </c>
      <c r="D1208" s="1" t="s">
        <v>5796</v>
      </c>
      <c r="E1208" s="1">
        <v>24</v>
      </c>
      <c r="F1208" s="1" t="s">
        <v>6293</v>
      </c>
      <c r="G1208" s="1" t="s">
        <v>5834</v>
      </c>
      <c r="H1208" s="1" t="s">
        <v>6230</v>
      </c>
      <c r="I1208" s="1" t="b">
        <v>0</v>
      </c>
      <c r="J1208" s="1">
        <v>0</v>
      </c>
      <c r="K1208" s="1">
        <v>9</v>
      </c>
      <c r="L1208" s="1">
        <v>11</v>
      </c>
      <c r="M1208" s="1">
        <v>3</v>
      </c>
      <c r="N1208" s="1">
        <v>4.6875</v>
      </c>
      <c r="O1208" s="1" t="s">
        <v>6231</v>
      </c>
    </row>
    <row r="1209" spans="1:15" x14ac:dyDescent="0.3">
      <c r="A1209" s="1" t="s">
        <v>75</v>
      </c>
      <c r="B1209" s="1" t="s">
        <v>5769</v>
      </c>
      <c r="C1209" s="1">
        <v>1</v>
      </c>
      <c r="D1209" s="1" t="s">
        <v>5796</v>
      </c>
      <c r="E1209" s="1">
        <v>24</v>
      </c>
      <c r="F1209" s="1" t="s">
        <v>6293</v>
      </c>
      <c r="G1209" s="1" t="s">
        <v>5834</v>
      </c>
      <c r="H1209" s="1" t="s">
        <v>6226</v>
      </c>
      <c r="I1209" s="1" t="b">
        <v>0</v>
      </c>
      <c r="J1209" s="1">
        <v>0</v>
      </c>
      <c r="K1209" s="1">
        <v>31</v>
      </c>
      <c r="L1209" s="1">
        <v>10</v>
      </c>
      <c r="M1209" s="1">
        <v>3</v>
      </c>
      <c r="N1209" s="1">
        <v>4.6875</v>
      </c>
      <c r="O1209" s="1" t="s">
        <v>6227</v>
      </c>
    </row>
    <row r="1210" spans="1:15" x14ac:dyDescent="0.3">
      <c r="A1210" s="1" t="s">
        <v>75</v>
      </c>
      <c r="B1210" s="1" t="s">
        <v>5769</v>
      </c>
      <c r="C1210" s="1">
        <v>1</v>
      </c>
      <c r="D1210" s="1" t="s">
        <v>5796</v>
      </c>
      <c r="E1210" s="1">
        <v>24</v>
      </c>
      <c r="F1210" s="1" t="s">
        <v>6293</v>
      </c>
      <c r="G1210" s="1" t="s">
        <v>5834</v>
      </c>
      <c r="H1210" s="1" t="s">
        <v>6230</v>
      </c>
      <c r="I1210" s="1" t="b">
        <v>0</v>
      </c>
      <c r="J1210" s="1">
        <v>0</v>
      </c>
      <c r="K1210" s="1">
        <v>6</v>
      </c>
      <c r="L1210" s="1">
        <v>11</v>
      </c>
      <c r="M1210" s="1">
        <v>1</v>
      </c>
      <c r="N1210" s="1">
        <v>1.5625</v>
      </c>
      <c r="O1210" s="1" t="s">
        <v>6231</v>
      </c>
    </row>
    <row r="1211" spans="1:15" x14ac:dyDescent="0.3">
      <c r="A1211" s="1" t="s">
        <v>75</v>
      </c>
      <c r="B1211" s="1" t="s">
        <v>5769</v>
      </c>
      <c r="C1211" s="1">
        <v>1</v>
      </c>
      <c r="D1211" s="1" t="s">
        <v>5796</v>
      </c>
      <c r="E1211" s="1">
        <v>24</v>
      </c>
      <c r="F1211" s="1" t="s">
        <v>6293</v>
      </c>
      <c r="G1211" s="1" t="s">
        <v>5834</v>
      </c>
      <c r="H1211" s="1" t="e">
        <f>--GCCTCGCCGTGGCGCTCAAGAGCTCCGGCGGGTTCTTC</f>
        <v>#NAME?</v>
      </c>
      <c r="I1211" s="1" t="b">
        <v>0</v>
      </c>
      <c r="J1211" s="1">
        <v>6</v>
      </c>
      <c r="K1211" s="1">
        <v>7</v>
      </c>
      <c r="L1211" s="1">
        <v>6</v>
      </c>
      <c r="M1211" s="1">
        <v>1</v>
      </c>
      <c r="N1211" s="1">
        <v>1.5625</v>
      </c>
      <c r="O1211" s="1" t="s">
        <v>6294</v>
      </c>
    </row>
    <row r="1212" spans="1:15" x14ac:dyDescent="0.3">
      <c r="A1212" s="1" t="s">
        <v>75</v>
      </c>
      <c r="B1212" s="1" t="s">
        <v>5769</v>
      </c>
      <c r="C1212" s="1">
        <v>1</v>
      </c>
      <c r="D1212" s="1" t="s">
        <v>5796</v>
      </c>
      <c r="E1212" s="1">
        <v>24</v>
      </c>
      <c r="F1212" s="1" t="s">
        <v>6293</v>
      </c>
      <c r="G1212" s="1" t="s">
        <v>5834</v>
      </c>
      <c r="H1212" s="1" t="s">
        <v>6226</v>
      </c>
      <c r="I1212" s="1" t="b">
        <v>0</v>
      </c>
      <c r="J1212" s="1">
        <v>0</v>
      </c>
      <c r="K1212" s="1">
        <v>28</v>
      </c>
      <c r="L1212" s="1">
        <v>8</v>
      </c>
      <c r="M1212" s="1">
        <v>1</v>
      </c>
      <c r="N1212" s="1">
        <v>1.5625</v>
      </c>
      <c r="O1212" s="1" t="s">
        <v>6227</v>
      </c>
    </row>
    <row r="1213" spans="1:15" x14ac:dyDescent="0.3">
      <c r="A1213" s="1" t="s">
        <v>75</v>
      </c>
      <c r="B1213" s="1" t="s">
        <v>5769</v>
      </c>
      <c r="C1213" s="1">
        <v>1</v>
      </c>
      <c r="D1213" s="1" t="s">
        <v>5796</v>
      </c>
      <c r="E1213" s="1">
        <v>24</v>
      </c>
      <c r="F1213" s="1" t="s">
        <v>6293</v>
      </c>
      <c r="G1213" s="1" t="s">
        <v>5834</v>
      </c>
      <c r="H1213" s="1" t="s">
        <v>6226</v>
      </c>
      <c r="I1213" s="1" t="b">
        <v>0</v>
      </c>
      <c r="J1213" s="1">
        <v>0</v>
      </c>
      <c r="K1213" s="1">
        <v>28</v>
      </c>
      <c r="L1213" s="1">
        <v>10</v>
      </c>
      <c r="M1213" s="1">
        <v>1</v>
      </c>
      <c r="N1213" s="1">
        <v>1.5625</v>
      </c>
      <c r="O1213" s="1" t="s">
        <v>6227</v>
      </c>
    </row>
    <row r="1214" spans="1:15" x14ac:dyDescent="0.3">
      <c r="A1214" s="1" t="s">
        <v>75</v>
      </c>
      <c r="B1214" s="1" t="s">
        <v>5769</v>
      </c>
      <c r="C1214" s="1">
        <v>1</v>
      </c>
      <c r="D1214" s="1" t="s">
        <v>5796</v>
      </c>
      <c r="E1214" s="1">
        <v>25</v>
      </c>
      <c r="F1214" s="1" t="s">
        <v>6295</v>
      </c>
      <c r="G1214" s="1" t="s">
        <v>5834</v>
      </c>
      <c r="H1214" s="1" t="s">
        <v>6226</v>
      </c>
      <c r="I1214" s="1" t="b">
        <v>0</v>
      </c>
      <c r="J1214" s="1">
        <v>0</v>
      </c>
      <c r="K1214" s="1">
        <v>27</v>
      </c>
      <c r="L1214" s="1">
        <v>8</v>
      </c>
      <c r="M1214" s="1">
        <v>124</v>
      </c>
      <c r="N1214" s="1">
        <v>43.661971830985898</v>
      </c>
      <c r="O1214" s="1" t="s">
        <v>6227</v>
      </c>
    </row>
    <row r="1215" spans="1:15" x14ac:dyDescent="0.3">
      <c r="A1215" s="1" t="s">
        <v>75</v>
      </c>
      <c r="B1215" s="1" t="s">
        <v>5769</v>
      </c>
      <c r="C1215" s="1">
        <v>1</v>
      </c>
      <c r="D1215" s="1" t="s">
        <v>5796</v>
      </c>
      <c r="E1215" s="1">
        <v>25</v>
      </c>
      <c r="F1215" s="1" t="s">
        <v>6295</v>
      </c>
      <c r="G1215" s="1" t="s">
        <v>5834</v>
      </c>
      <c r="H1215" s="1" t="s">
        <v>6226</v>
      </c>
      <c r="I1215" s="1" t="b">
        <v>0</v>
      </c>
      <c r="J1215" s="1">
        <v>0</v>
      </c>
      <c r="K1215" s="1">
        <v>26</v>
      </c>
      <c r="L1215" s="1">
        <v>8</v>
      </c>
      <c r="M1215" s="1">
        <v>89</v>
      </c>
      <c r="N1215" s="1">
        <v>31.338028169013999</v>
      </c>
      <c r="O1215" s="1" t="s">
        <v>6227</v>
      </c>
    </row>
    <row r="1216" spans="1:15" x14ac:dyDescent="0.3">
      <c r="A1216" s="1" t="s">
        <v>75</v>
      </c>
      <c r="B1216" s="1" t="s">
        <v>5769</v>
      </c>
      <c r="C1216" s="1">
        <v>1</v>
      </c>
      <c r="D1216" s="1" t="s">
        <v>5796</v>
      </c>
      <c r="E1216" s="1">
        <v>25</v>
      </c>
      <c r="F1216" s="1" t="s">
        <v>6295</v>
      </c>
      <c r="G1216" s="1" t="s">
        <v>5834</v>
      </c>
      <c r="H1216" s="1" t="s">
        <v>6226</v>
      </c>
      <c r="I1216" s="1" t="b">
        <v>0</v>
      </c>
      <c r="J1216" s="1">
        <v>0</v>
      </c>
      <c r="K1216" s="1">
        <v>27</v>
      </c>
      <c r="L1216" s="1">
        <v>9</v>
      </c>
      <c r="M1216" s="1">
        <v>10</v>
      </c>
      <c r="N1216" s="1">
        <v>3.52112676056338</v>
      </c>
      <c r="O1216" s="1" t="s">
        <v>6227</v>
      </c>
    </row>
    <row r="1217" spans="1:15" x14ac:dyDescent="0.3">
      <c r="A1217" s="1" t="s">
        <v>75</v>
      </c>
      <c r="B1217" s="1" t="s">
        <v>5769</v>
      </c>
      <c r="C1217" s="1">
        <v>1</v>
      </c>
      <c r="D1217" s="1" t="s">
        <v>5796</v>
      </c>
      <c r="E1217" s="1">
        <v>25</v>
      </c>
      <c r="F1217" s="1" t="s">
        <v>6295</v>
      </c>
      <c r="G1217" s="1" t="s">
        <v>5834</v>
      </c>
      <c r="H1217" s="1" t="s">
        <v>6226</v>
      </c>
      <c r="I1217" s="1" t="b">
        <v>0</v>
      </c>
      <c r="J1217" s="1">
        <v>0</v>
      </c>
      <c r="K1217" s="1">
        <v>25</v>
      </c>
      <c r="L1217" s="1">
        <v>7</v>
      </c>
      <c r="M1217" s="1">
        <v>5</v>
      </c>
      <c r="N1217" s="1">
        <v>1.76056338028169</v>
      </c>
      <c r="O1217" s="1" t="s">
        <v>6227</v>
      </c>
    </row>
    <row r="1218" spans="1:15" x14ac:dyDescent="0.3">
      <c r="A1218" s="1" t="s">
        <v>75</v>
      </c>
      <c r="B1218" s="1" t="s">
        <v>5769</v>
      </c>
      <c r="C1218" s="1">
        <v>1</v>
      </c>
      <c r="D1218" s="1" t="s">
        <v>5796</v>
      </c>
      <c r="E1218" s="1">
        <v>25</v>
      </c>
      <c r="F1218" s="1" t="s">
        <v>6295</v>
      </c>
      <c r="G1218" s="1" t="s">
        <v>5834</v>
      </c>
      <c r="H1218" s="1" t="s">
        <v>6226</v>
      </c>
      <c r="I1218" s="1" t="b">
        <v>0</v>
      </c>
      <c r="J1218" s="1">
        <v>0</v>
      </c>
      <c r="K1218" s="1">
        <v>25</v>
      </c>
      <c r="L1218" s="1">
        <v>8</v>
      </c>
      <c r="M1218" s="1">
        <v>5</v>
      </c>
      <c r="N1218" s="1">
        <v>1.76056338028169</v>
      </c>
      <c r="O1218" s="1" t="s">
        <v>6227</v>
      </c>
    </row>
    <row r="1219" spans="1:15" x14ac:dyDescent="0.3">
      <c r="A1219" s="1" t="s">
        <v>75</v>
      </c>
      <c r="B1219" s="1" t="s">
        <v>5769</v>
      </c>
      <c r="C1219" s="1">
        <v>1</v>
      </c>
      <c r="D1219" s="1" t="s">
        <v>5796</v>
      </c>
      <c r="E1219" s="1">
        <v>25</v>
      </c>
      <c r="F1219" s="1" t="s">
        <v>6295</v>
      </c>
      <c r="G1219" s="1" t="s">
        <v>5834</v>
      </c>
      <c r="H1219" s="1" t="s">
        <v>6226</v>
      </c>
      <c r="I1219" s="1" t="b">
        <v>0</v>
      </c>
      <c r="J1219" s="1">
        <v>0</v>
      </c>
      <c r="K1219" s="1">
        <v>26</v>
      </c>
      <c r="L1219" s="1">
        <v>9</v>
      </c>
      <c r="M1219" s="1">
        <v>5</v>
      </c>
      <c r="N1219" s="1">
        <v>1.76056338028169</v>
      </c>
      <c r="O1219" s="1" t="s">
        <v>6227</v>
      </c>
    </row>
    <row r="1220" spans="1:15" x14ac:dyDescent="0.3">
      <c r="A1220" s="1" t="s">
        <v>75</v>
      </c>
      <c r="B1220" s="1" t="s">
        <v>5769</v>
      </c>
      <c r="C1220" s="1">
        <v>1</v>
      </c>
      <c r="D1220" s="1" t="s">
        <v>5796</v>
      </c>
      <c r="E1220" s="1">
        <v>25</v>
      </c>
      <c r="F1220" s="1" t="s">
        <v>6295</v>
      </c>
      <c r="G1220" s="1" t="s">
        <v>5834</v>
      </c>
      <c r="H1220" s="1" t="s">
        <v>6230</v>
      </c>
      <c r="I1220" s="1" t="b">
        <v>0</v>
      </c>
      <c r="J1220" s="1">
        <v>0</v>
      </c>
      <c r="K1220" s="1">
        <v>6</v>
      </c>
      <c r="L1220" s="1">
        <v>11</v>
      </c>
      <c r="M1220" s="1">
        <v>4</v>
      </c>
      <c r="N1220" s="1">
        <v>1.40845070422535</v>
      </c>
      <c r="O1220" s="1" t="s">
        <v>6231</v>
      </c>
    </row>
    <row r="1221" spans="1:15" x14ac:dyDescent="0.3">
      <c r="A1221" s="1" t="s">
        <v>75</v>
      </c>
      <c r="B1221" s="1" t="s">
        <v>5769</v>
      </c>
      <c r="C1221" s="1">
        <v>1</v>
      </c>
      <c r="D1221" s="1" t="s">
        <v>5796</v>
      </c>
      <c r="E1221" s="1">
        <v>25</v>
      </c>
      <c r="F1221" s="1" t="s">
        <v>6295</v>
      </c>
      <c r="G1221" s="1" t="s">
        <v>5834</v>
      </c>
      <c r="H1221" s="1" t="s">
        <v>6226</v>
      </c>
      <c r="I1221" s="1" t="b">
        <v>0</v>
      </c>
      <c r="J1221" s="1">
        <v>0</v>
      </c>
      <c r="K1221" s="1">
        <v>24</v>
      </c>
      <c r="L1221" s="1">
        <v>8</v>
      </c>
      <c r="M1221" s="1">
        <v>3</v>
      </c>
      <c r="N1221" s="1">
        <v>1.05633802816901</v>
      </c>
      <c r="O1221" s="1" t="s">
        <v>6227</v>
      </c>
    </row>
    <row r="1222" spans="1:15" x14ac:dyDescent="0.3">
      <c r="A1222" s="1" t="s">
        <v>75</v>
      </c>
      <c r="B1222" s="1" t="s">
        <v>5769</v>
      </c>
      <c r="C1222" s="1">
        <v>1</v>
      </c>
      <c r="D1222" s="1" t="s">
        <v>5796</v>
      </c>
      <c r="E1222" s="1">
        <v>25</v>
      </c>
      <c r="F1222" s="1" t="s">
        <v>6295</v>
      </c>
      <c r="G1222" s="1" t="s">
        <v>5834</v>
      </c>
      <c r="H1222" s="1" t="s">
        <v>6233</v>
      </c>
      <c r="I1222" s="1" t="b">
        <v>0</v>
      </c>
      <c r="J1222" s="1">
        <v>1</v>
      </c>
      <c r="K1222" s="1">
        <v>8</v>
      </c>
      <c r="L1222" s="1">
        <v>7</v>
      </c>
      <c r="M1222" s="1">
        <v>3</v>
      </c>
      <c r="N1222" s="1">
        <v>1.05633802816901</v>
      </c>
      <c r="O1222" s="1" t="s">
        <v>6234</v>
      </c>
    </row>
    <row r="1223" spans="1:15" x14ac:dyDescent="0.3">
      <c r="A1223" s="1" t="s">
        <v>75</v>
      </c>
      <c r="B1223" s="1" t="s">
        <v>5769</v>
      </c>
      <c r="C1223" s="1">
        <v>1</v>
      </c>
      <c r="D1223" s="1" t="s">
        <v>5796</v>
      </c>
      <c r="E1223" s="1">
        <v>25</v>
      </c>
      <c r="F1223" s="1" t="s">
        <v>6295</v>
      </c>
      <c r="G1223" s="1" t="s">
        <v>5834</v>
      </c>
      <c r="H1223" s="1" t="s">
        <v>6226</v>
      </c>
      <c r="I1223" s="1" t="b">
        <v>0</v>
      </c>
      <c r="J1223" s="1">
        <v>0</v>
      </c>
      <c r="K1223" s="1">
        <v>27</v>
      </c>
      <c r="L1223" s="1">
        <v>7</v>
      </c>
      <c r="M1223" s="1">
        <v>3</v>
      </c>
      <c r="N1223" s="1">
        <v>1.05633802816901</v>
      </c>
      <c r="O1223" s="1" t="s">
        <v>6227</v>
      </c>
    </row>
    <row r="1224" spans="1:15" x14ac:dyDescent="0.3">
      <c r="A1224" s="1" t="s">
        <v>75</v>
      </c>
      <c r="B1224" s="1" t="s">
        <v>5769</v>
      </c>
      <c r="C1224" s="1">
        <v>1</v>
      </c>
      <c r="D1224" s="1" t="s">
        <v>5796</v>
      </c>
      <c r="E1224" s="1">
        <v>26</v>
      </c>
      <c r="F1224" s="1" t="s">
        <v>6296</v>
      </c>
      <c r="G1224" s="1" t="s">
        <v>5834</v>
      </c>
      <c r="H1224" s="1" t="s">
        <v>6226</v>
      </c>
      <c r="I1224" s="1" t="b">
        <v>0</v>
      </c>
      <c r="J1224" s="1">
        <v>0</v>
      </c>
      <c r="K1224" s="1">
        <v>30</v>
      </c>
      <c r="L1224" s="1">
        <v>9</v>
      </c>
      <c r="M1224" s="1">
        <v>91</v>
      </c>
      <c r="N1224" s="1">
        <v>73.983739837398304</v>
      </c>
      <c r="O1224" s="1" t="s">
        <v>6227</v>
      </c>
    </row>
    <row r="1225" spans="1:15" x14ac:dyDescent="0.3">
      <c r="A1225" s="1" t="s">
        <v>75</v>
      </c>
      <c r="B1225" s="1" t="s">
        <v>5769</v>
      </c>
      <c r="C1225" s="1">
        <v>1</v>
      </c>
      <c r="D1225" s="1" t="s">
        <v>5796</v>
      </c>
      <c r="E1225" s="1">
        <v>26</v>
      </c>
      <c r="F1225" s="1" t="s">
        <v>6296</v>
      </c>
      <c r="G1225" s="1" t="s">
        <v>5834</v>
      </c>
      <c r="H1225" s="1" t="s">
        <v>6226</v>
      </c>
      <c r="I1225" s="1" t="b">
        <v>0</v>
      </c>
      <c r="J1225" s="1">
        <v>0</v>
      </c>
      <c r="K1225" s="1">
        <v>31</v>
      </c>
      <c r="L1225" s="1">
        <v>9</v>
      </c>
      <c r="M1225" s="1">
        <v>6</v>
      </c>
      <c r="N1225" s="1">
        <v>4.8780487804878003</v>
      </c>
      <c r="O1225" s="1" t="s">
        <v>6227</v>
      </c>
    </row>
    <row r="1226" spans="1:15" x14ac:dyDescent="0.3">
      <c r="A1226" s="1" t="s">
        <v>75</v>
      </c>
      <c r="B1226" s="1" t="s">
        <v>5769</v>
      </c>
      <c r="C1226" s="1">
        <v>1</v>
      </c>
      <c r="D1226" s="1" t="s">
        <v>5796</v>
      </c>
      <c r="E1226" s="1">
        <v>26</v>
      </c>
      <c r="F1226" s="1" t="s">
        <v>6296</v>
      </c>
      <c r="G1226" s="1" t="s">
        <v>5834</v>
      </c>
      <c r="H1226" s="1" t="s">
        <v>6226</v>
      </c>
      <c r="I1226" s="1" t="b">
        <v>0</v>
      </c>
      <c r="J1226" s="1">
        <v>0</v>
      </c>
      <c r="K1226" s="1">
        <v>28</v>
      </c>
      <c r="L1226" s="1">
        <v>10</v>
      </c>
      <c r="M1226" s="1">
        <v>5</v>
      </c>
      <c r="N1226" s="1">
        <v>4.0650406504065</v>
      </c>
      <c r="O1226" s="1" t="s">
        <v>6227</v>
      </c>
    </row>
    <row r="1227" spans="1:15" x14ac:dyDescent="0.3">
      <c r="A1227" s="1" t="s">
        <v>75</v>
      </c>
      <c r="B1227" s="1" t="s">
        <v>5769</v>
      </c>
      <c r="C1227" s="1">
        <v>1</v>
      </c>
      <c r="D1227" s="1" t="s">
        <v>5796</v>
      </c>
      <c r="E1227" s="1">
        <v>26</v>
      </c>
      <c r="F1227" s="1" t="s">
        <v>6296</v>
      </c>
      <c r="G1227" s="1" t="s">
        <v>5834</v>
      </c>
      <c r="H1227" s="1" t="s">
        <v>6226</v>
      </c>
      <c r="I1227" s="1" t="b">
        <v>0</v>
      </c>
      <c r="J1227" s="1">
        <v>0</v>
      </c>
      <c r="K1227" s="1">
        <v>28</v>
      </c>
      <c r="L1227" s="1">
        <v>9</v>
      </c>
      <c r="M1227" s="1">
        <v>4</v>
      </c>
      <c r="N1227" s="1">
        <v>3.2520325203252001</v>
      </c>
      <c r="O1227" s="1" t="s">
        <v>6227</v>
      </c>
    </row>
    <row r="1228" spans="1:15" x14ac:dyDescent="0.3">
      <c r="A1228" s="1" t="s">
        <v>75</v>
      </c>
      <c r="B1228" s="1" t="s">
        <v>5769</v>
      </c>
      <c r="C1228" s="1">
        <v>1</v>
      </c>
      <c r="D1228" s="1" t="s">
        <v>5796</v>
      </c>
      <c r="E1228" s="1">
        <v>26</v>
      </c>
      <c r="F1228" s="1" t="s">
        <v>6296</v>
      </c>
      <c r="G1228" s="1" t="s">
        <v>5834</v>
      </c>
      <c r="H1228" s="1" t="s">
        <v>6226</v>
      </c>
      <c r="I1228" s="1" t="b">
        <v>0</v>
      </c>
      <c r="J1228" s="1">
        <v>0</v>
      </c>
      <c r="K1228" s="1">
        <v>30</v>
      </c>
      <c r="L1228" s="1">
        <v>10</v>
      </c>
      <c r="M1228" s="1">
        <v>3</v>
      </c>
      <c r="N1228" s="1">
        <v>2.4390243902439002</v>
      </c>
      <c r="O1228" s="1" t="s">
        <v>6227</v>
      </c>
    </row>
    <row r="1229" spans="1:15" x14ac:dyDescent="0.3">
      <c r="A1229" s="1" t="s">
        <v>75</v>
      </c>
      <c r="B1229" s="1" t="s">
        <v>5769</v>
      </c>
      <c r="C1229" s="1">
        <v>1</v>
      </c>
      <c r="D1229" s="1" t="s">
        <v>5796</v>
      </c>
      <c r="E1229" s="1">
        <v>26</v>
      </c>
      <c r="F1229" s="1" t="s">
        <v>6296</v>
      </c>
      <c r="G1229" s="1" t="s">
        <v>5834</v>
      </c>
      <c r="H1229" s="1" t="s">
        <v>6226</v>
      </c>
      <c r="I1229" s="1" t="b">
        <v>0</v>
      </c>
      <c r="J1229" s="1">
        <v>0</v>
      </c>
      <c r="K1229" s="1">
        <v>29</v>
      </c>
      <c r="L1229" s="1">
        <v>8</v>
      </c>
      <c r="M1229" s="1">
        <v>2</v>
      </c>
      <c r="N1229" s="1">
        <v>1.6260162601626</v>
      </c>
      <c r="O1229" s="1" t="s">
        <v>6227</v>
      </c>
    </row>
    <row r="1230" spans="1:15" x14ac:dyDescent="0.3">
      <c r="A1230" s="1" t="s">
        <v>75</v>
      </c>
      <c r="B1230" s="1" t="s">
        <v>5769</v>
      </c>
      <c r="C1230" s="1">
        <v>1</v>
      </c>
      <c r="D1230" s="1" t="s">
        <v>5796</v>
      </c>
      <c r="E1230" s="1">
        <v>26</v>
      </c>
      <c r="F1230" s="1" t="s">
        <v>6296</v>
      </c>
      <c r="G1230" s="1" t="s">
        <v>5834</v>
      </c>
      <c r="H1230" s="1" t="s">
        <v>6226</v>
      </c>
      <c r="I1230" s="1" t="b">
        <v>0</v>
      </c>
      <c r="J1230" s="1">
        <v>0</v>
      </c>
      <c r="K1230" s="1">
        <v>31</v>
      </c>
      <c r="L1230" s="1">
        <v>8</v>
      </c>
      <c r="M1230" s="1">
        <v>2</v>
      </c>
      <c r="N1230" s="1">
        <v>1.6260162601626</v>
      </c>
      <c r="O1230" s="1" t="s">
        <v>6227</v>
      </c>
    </row>
    <row r="1231" spans="1:15" x14ac:dyDescent="0.3">
      <c r="A1231" s="1" t="s">
        <v>75</v>
      </c>
      <c r="B1231" s="1" t="s">
        <v>5769</v>
      </c>
      <c r="C1231" s="1">
        <v>1</v>
      </c>
      <c r="D1231" s="1" t="s">
        <v>5796</v>
      </c>
      <c r="E1231" s="1">
        <v>27</v>
      </c>
      <c r="F1231" s="1" t="s">
        <v>6297</v>
      </c>
      <c r="G1231" s="1" t="s">
        <v>5834</v>
      </c>
      <c r="H1231" s="1" t="s">
        <v>6226</v>
      </c>
      <c r="I1231" s="1" t="b">
        <v>0</v>
      </c>
      <c r="J1231" s="1">
        <v>0</v>
      </c>
      <c r="K1231" s="1">
        <v>27</v>
      </c>
      <c r="L1231" s="1">
        <v>8</v>
      </c>
      <c r="M1231" s="1">
        <v>72</v>
      </c>
      <c r="N1231" s="1">
        <v>48</v>
      </c>
      <c r="O1231" s="1" t="s">
        <v>6227</v>
      </c>
    </row>
    <row r="1232" spans="1:15" x14ac:dyDescent="0.3">
      <c r="A1232" s="1" t="s">
        <v>75</v>
      </c>
      <c r="B1232" s="1" t="s">
        <v>5769</v>
      </c>
      <c r="C1232" s="1">
        <v>1</v>
      </c>
      <c r="D1232" s="1" t="s">
        <v>5796</v>
      </c>
      <c r="E1232" s="1">
        <v>27</v>
      </c>
      <c r="F1232" s="1" t="s">
        <v>6297</v>
      </c>
      <c r="G1232" s="1" t="s">
        <v>5834</v>
      </c>
      <c r="H1232" s="1" t="s">
        <v>6226</v>
      </c>
      <c r="I1232" s="1" t="b">
        <v>0</v>
      </c>
      <c r="J1232" s="1">
        <v>0</v>
      </c>
      <c r="K1232" s="1">
        <v>26</v>
      </c>
      <c r="L1232" s="1">
        <v>8</v>
      </c>
      <c r="M1232" s="1">
        <v>26</v>
      </c>
      <c r="N1232" s="1">
        <v>17.3333333333333</v>
      </c>
      <c r="O1232" s="1" t="s">
        <v>6227</v>
      </c>
    </row>
    <row r="1233" spans="1:15" x14ac:dyDescent="0.3">
      <c r="A1233" s="1" t="s">
        <v>75</v>
      </c>
      <c r="B1233" s="1" t="s">
        <v>5769</v>
      </c>
      <c r="C1233" s="1">
        <v>1</v>
      </c>
      <c r="D1233" s="1" t="s">
        <v>5796</v>
      </c>
      <c r="E1233" s="1">
        <v>27</v>
      </c>
      <c r="F1233" s="1" t="s">
        <v>6297</v>
      </c>
      <c r="G1233" s="1" t="s">
        <v>5834</v>
      </c>
      <c r="H1233" s="1" t="s">
        <v>6226</v>
      </c>
      <c r="I1233" s="1" t="b">
        <v>0</v>
      </c>
      <c r="J1233" s="1">
        <v>0</v>
      </c>
      <c r="K1233" s="1">
        <v>24</v>
      </c>
      <c r="L1233" s="1">
        <v>9</v>
      </c>
      <c r="M1233" s="1">
        <v>18</v>
      </c>
      <c r="N1233" s="1">
        <v>12</v>
      </c>
      <c r="O1233" s="1" t="s">
        <v>6227</v>
      </c>
    </row>
    <row r="1234" spans="1:15" x14ac:dyDescent="0.3">
      <c r="A1234" s="1" t="s">
        <v>75</v>
      </c>
      <c r="B1234" s="1" t="s">
        <v>5769</v>
      </c>
      <c r="C1234" s="1">
        <v>1</v>
      </c>
      <c r="D1234" s="1" t="s">
        <v>5796</v>
      </c>
      <c r="E1234" s="1">
        <v>27</v>
      </c>
      <c r="F1234" s="1" t="s">
        <v>6297</v>
      </c>
      <c r="G1234" s="1" t="s">
        <v>5834</v>
      </c>
      <c r="H1234" s="1" t="s">
        <v>6226</v>
      </c>
      <c r="I1234" s="1" t="b">
        <v>0</v>
      </c>
      <c r="J1234" s="1">
        <v>0</v>
      </c>
      <c r="K1234" s="1">
        <v>24</v>
      </c>
      <c r="L1234" s="1">
        <v>8</v>
      </c>
      <c r="M1234" s="1">
        <v>13</v>
      </c>
      <c r="N1234" s="1">
        <v>8.6666666666666607</v>
      </c>
      <c r="O1234" s="1" t="s">
        <v>6227</v>
      </c>
    </row>
    <row r="1235" spans="1:15" x14ac:dyDescent="0.3">
      <c r="A1235" s="1" t="s">
        <v>75</v>
      </c>
      <c r="B1235" s="1" t="s">
        <v>5769</v>
      </c>
      <c r="C1235" s="1">
        <v>1</v>
      </c>
      <c r="D1235" s="1" t="s">
        <v>5796</v>
      </c>
      <c r="E1235" s="1">
        <v>27</v>
      </c>
      <c r="F1235" s="1" t="s">
        <v>6297</v>
      </c>
      <c r="G1235" s="1" t="s">
        <v>5834</v>
      </c>
      <c r="H1235" s="1" t="s">
        <v>6298</v>
      </c>
      <c r="I1235" s="1" t="b">
        <v>0</v>
      </c>
      <c r="J1235" s="1">
        <v>1</v>
      </c>
      <c r="K1235" s="1">
        <v>9</v>
      </c>
      <c r="L1235" s="1">
        <v>7</v>
      </c>
      <c r="M1235" s="1">
        <v>3</v>
      </c>
      <c r="N1235" s="1">
        <v>2</v>
      </c>
      <c r="O1235" s="1" t="s">
        <v>6299</v>
      </c>
    </row>
    <row r="1236" spans="1:15" x14ac:dyDescent="0.3">
      <c r="A1236" s="1" t="s">
        <v>75</v>
      </c>
      <c r="B1236" s="1" t="s">
        <v>5769</v>
      </c>
      <c r="C1236" s="1">
        <v>1</v>
      </c>
      <c r="D1236" s="1" t="s">
        <v>5796</v>
      </c>
      <c r="E1236" s="1">
        <v>27</v>
      </c>
      <c r="F1236" s="1" t="s">
        <v>6297</v>
      </c>
      <c r="G1236" s="1" t="s">
        <v>5834</v>
      </c>
      <c r="H1236" s="1" t="s">
        <v>6226</v>
      </c>
      <c r="I1236" s="1" t="b">
        <v>0</v>
      </c>
      <c r="J1236" s="1">
        <v>0</v>
      </c>
      <c r="K1236" s="1">
        <v>25</v>
      </c>
      <c r="L1236" s="1">
        <v>8</v>
      </c>
      <c r="M1236" s="1">
        <v>3</v>
      </c>
      <c r="N1236" s="1">
        <v>2</v>
      </c>
      <c r="O1236" s="1" t="s">
        <v>6227</v>
      </c>
    </row>
    <row r="1237" spans="1:15" x14ac:dyDescent="0.3">
      <c r="A1237" s="1" t="s">
        <v>75</v>
      </c>
      <c r="B1237" s="1" t="s">
        <v>5769</v>
      </c>
      <c r="C1237" s="1">
        <v>1</v>
      </c>
      <c r="D1237" s="1" t="s">
        <v>5796</v>
      </c>
      <c r="E1237" s="1">
        <v>27</v>
      </c>
      <c r="F1237" s="1" t="s">
        <v>6297</v>
      </c>
      <c r="G1237" s="1" t="s">
        <v>5834</v>
      </c>
      <c r="H1237" s="1" t="s">
        <v>6226</v>
      </c>
      <c r="I1237" s="1" t="b">
        <v>0</v>
      </c>
      <c r="J1237" s="1">
        <v>0</v>
      </c>
      <c r="K1237" s="1">
        <v>27</v>
      </c>
      <c r="L1237" s="1">
        <v>9</v>
      </c>
      <c r="M1237" s="1">
        <v>3</v>
      </c>
      <c r="N1237" s="1">
        <v>2</v>
      </c>
      <c r="O1237" s="1" t="s">
        <v>6227</v>
      </c>
    </row>
    <row r="1238" spans="1:15" x14ac:dyDescent="0.3">
      <c r="A1238" s="1" t="s">
        <v>75</v>
      </c>
      <c r="B1238" s="1" t="s">
        <v>5769</v>
      </c>
      <c r="C1238" s="1">
        <v>1</v>
      </c>
      <c r="D1238" s="1" t="s">
        <v>5796</v>
      </c>
      <c r="E1238" s="1">
        <v>27</v>
      </c>
      <c r="F1238" s="1" t="s">
        <v>6297</v>
      </c>
      <c r="G1238" s="1" t="s">
        <v>5834</v>
      </c>
      <c r="H1238" s="1" t="s">
        <v>6226</v>
      </c>
      <c r="I1238" s="1" t="b">
        <v>0</v>
      </c>
      <c r="J1238" s="1">
        <v>0</v>
      </c>
      <c r="K1238" s="1">
        <v>24</v>
      </c>
      <c r="L1238" s="1">
        <v>10</v>
      </c>
      <c r="M1238" s="1">
        <v>2</v>
      </c>
      <c r="N1238" s="1">
        <v>1.3333333333333299</v>
      </c>
      <c r="O1238" s="1" t="s">
        <v>6227</v>
      </c>
    </row>
    <row r="1239" spans="1:15" x14ac:dyDescent="0.3">
      <c r="A1239" s="1" t="s">
        <v>75</v>
      </c>
      <c r="B1239" s="1" t="s">
        <v>5769</v>
      </c>
      <c r="C1239" s="1">
        <v>1</v>
      </c>
      <c r="D1239" s="1" t="s">
        <v>5796</v>
      </c>
      <c r="E1239" s="1">
        <v>28</v>
      </c>
      <c r="F1239" s="1" t="s">
        <v>6300</v>
      </c>
      <c r="G1239" s="1" t="s">
        <v>5834</v>
      </c>
      <c r="H1239" s="1" t="s">
        <v>6226</v>
      </c>
      <c r="I1239" s="1" t="b">
        <v>0</v>
      </c>
      <c r="J1239" s="1">
        <v>0</v>
      </c>
      <c r="K1239" s="1">
        <v>30</v>
      </c>
      <c r="L1239" s="1">
        <v>9</v>
      </c>
      <c r="M1239" s="1">
        <v>60</v>
      </c>
      <c r="N1239" s="1">
        <v>56.603773584905603</v>
      </c>
      <c r="O1239" s="1" t="s">
        <v>6227</v>
      </c>
    </row>
    <row r="1240" spans="1:15" x14ac:dyDescent="0.3">
      <c r="A1240" s="1" t="s">
        <v>75</v>
      </c>
      <c r="B1240" s="1" t="s">
        <v>5769</v>
      </c>
      <c r="C1240" s="1">
        <v>1</v>
      </c>
      <c r="D1240" s="1" t="s">
        <v>5796</v>
      </c>
      <c r="E1240" s="1">
        <v>28</v>
      </c>
      <c r="F1240" s="1" t="s">
        <v>6300</v>
      </c>
      <c r="G1240" s="1" t="s">
        <v>5834</v>
      </c>
      <c r="H1240" s="1" t="s">
        <v>6226</v>
      </c>
      <c r="I1240" s="1" t="b">
        <v>0</v>
      </c>
      <c r="J1240" s="1">
        <v>0</v>
      </c>
      <c r="K1240" s="1">
        <v>31</v>
      </c>
      <c r="L1240" s="1">
        <v>9</v>
      </c>
      <c r="M1240" s="1">
        <v>10</v>
      </c>
      <c r="N1240" s="1">
        <v>9.4339622641509404</v>
      </c>
      <c r="O1240" s="1" t="s">
        <v>6227</v>
      </c>
    </row>
    <row r="1241" spans="1:15" x14ac:dyDescent="0.3">
      <c r="A1241" s="1" t="s">
        <v>75</v>
      </c>
      <c r="B1241" s="1" t="s">
        <v>5769</v>
      </c>
      <c r="C1241" s="1">
        <v>1</v>
      </c>
      <c r="D1241" s="1" t="s">
        <v>5796</v>
      </c>
      <c r="E1241" s="1">
        <v>28</v>
      </c>
      <c r="F1241" s="1" t="s">
        <v>6300</v>
      </c>
      <c r="G1241" s="1" t="s">
        <v>5803</v>
      </c>
      <c r="H1241" s="1" t="s">
        <v>6248</v>
      </c>
      <c r="I1241" s="1" t="b">
        <v>0</v>
      </c>
      <c r="J1241" s="1">
        <v>0</v>
      </c>
      <c r="K1241" s="1">
        <v>1</v>
      </c>
      <c r="L1241" s="1">
        <v>0</v>
      </c>
      <c r="M1241" s="1">
        <v>10</v>
      </c>
      <c r="N1241" s="1">
        <v>9.4339622641509404</v>
      </c>
      <c r="O1241" s="1" t="s">
        <v>6270</v>
      </c>
    </row>
    <row r="1242" spans="1:15" x14ac:dyDescent="0.3">
      <c r="A1242" s="1" t="s">
        <v>75</v>
      </c>
      <c r="B1242" s="1" t="s">
        <v>5769</v>
      </c>
      <c r="C1242" s="1">
        <v>1</v>
      </c>
      <c r="D1242" s="1" t="s">
        <v>5796</v>
      </c>
      <c r="E1242" s="1">
        <v>28</v>
      </c>
      <c r="F1242" s="1" t="s">
        <v>6300</v>
      </c>
      <c r="G1242" s="1" t="s">
        <v>5803</v>
      </c>
      <c r="H1242" s="1" t="s">
        <v>6248</v>
      </c>
      <c r="I1242" s="1" t="b">
        <v>0</v>
      </c>
      <c r="J1242" s="1">
        <v>0</v>
      </c>
      <c r="K1242" s="1">
        <v>1</v>
      </c>
      <c r="L1242" s="1">
        <v>1</v>
      </c>
      <c r="M1242" s="1">
        <v>3</v>
      </c>
      <c r="N1242" s="1">
        <v>2.8301886792452802</v>
      </c>
      <c r="O1242" s="1" t="s">
        <v>6249</v>
      </c>
    </row>
    <row r="1243" spans="1:15" x14ac:dyDescent="0.3">
      <c r="A1243" s="1" t="s">
        <v>75</v>
      </c>
      <c r="B1243" s="1" t="s">
        <v>5769</v>
      </c>
      <c r="C1243" s="1">
        <v>1</v>
      </c>
      <c r="D1243" s="1" t="s">
        <v>5796</v>
      </c>
      <c r="E1243" s="1">
        <v>28</v>
      </c>
      <c r="F1243" s="1" t="s">
        <v>6300</v>
      </c>
      <c r="G1243" s="1" t="s">
        <v>5834</v>
      </c>
      <c r="H1243" s="1" t="s">
        <v>6226</v>
      </c>
      <c r="I1243" s="1" t="b">
        <v>0</v>
      </c>
      <c r="J1243" s="1">
        <v>0</v>
      </c>
      <c r="K1243" s="1">
        <v>31</v>
      </c>
      <c r="L1243" s="1">
        <v>10</v>
      </c>
      <c r="M1243" s="1">
        <v>3</v>
      </c>
      <c r="N1243" s="1">
        <v>2.8301886792452802</v>
      </c>
      <c r="O1243" s="1" t="s">
        <v>6227</v>
      </c>
    </row>
    <row r="1244" spans="1:15" x14ac:dyDescent="0.3">
      <c r="A1244" s="1" t="s">
        <v>75</v>
      </c>
      <c r="B1244" s="1" t="s">
        <v>5769</v>
      </c>
      <c r="C1244" s="1">
        <v>1</v>
      </c>
      <c r="D1244" s="1" t="s">
        <v>5796</v>
      </c>
      <c r="E1244" s="1">
        <v>28</v>
      </c>
      <c r="F1244" s="1" t="s">
        <v>6300</v>
      </c>
      <c r="G1244" s="1" t="s">
        <v>5834</v>
      </c>
      <c r="H1244" s="1" t="s">
        <v>6226</v>
      </c>
      <c r="I1244" s="1" t="b">
        <v>0</v>
      </c>
      <c r="J1244" s="1">
        <v>0</v>
      </c>
      <c r="K1244" s="1">
        <v>30</v>
      </c>
      <c r="L1244" s="1">
        <v>10</v>
      </c>
      <c r="M1244" s="1">
        <v>3</v>
      </c>
      <c r="N1244" s="1">
        <v>2.8301886792452802</v>
      </c>
      <c r="O1244" s="1" t="s">
        <v>6227</v>
      </c>
    </row>
    <row r="1245" spans="1:15" x14ac:dyDescent="0.3">
      <c r="A1245" s="1" t="s">
        <v>75</v>
      </c>
      <c r="B1245" s="1" t="s">
        <v>5769</v>
      </c>
      <c r="C1245" s="1">
        <v>1</v>
      </c>
      <c r="D1245" s="1" t="s">
        <v>5796</v>
      </c>
      <c r="E1245" s="1">
        <v>28</v>
      </c>
      <c r="F1245" s="1" t="s">
        <v>6300</v>
      </c>
      <c r="G1245" s="1" t="s">
        <v>5834</v>
      </c>
      <c r="H1245" s="1" t="s">
        <v>6226</v>
      </c>
      <c r="I1245" s="1" t="b">
        <v>0</v>
      </c>
      <c r="J1245" s="1">
        <v>0</v>
      </c>
      <c r="K1245" s="1">
        <v>29</v>
      </c>
      <c r="L1245" s="1">
        <v>8</v>
      </c>
      <c r="M1245" s="1">
        <v>2</v>
      </c>
      <c r="N1245" s="1">
        <v>1.88679245283018</v>
      </c>
      <c r="O1245" s="1" t="s">
        <v>6227</v>
      </c>
    </row>
    <row r="1246" spans="1:15" x14ac:dyDescent="0.3">
      <c r="A1246" s="1" t="s">
        <v>75</v>
      </c>
      <c r="B1246" s="1" t="s">
        <v>5769</v>
      </c>
      <c r="C1246" s="1">
        <v>1</v>
      </c>
      <c r="D1246" s="1" t="s">
        <v>5796</v>
      </c>
      <c r="E1246" s="1">
        <v>29</v>
      </c>
      <c r="F1246" s="1" t="s">
        <v>6301</v>
      </c>
      <c r="G1246" s="1" t="s">
        <v>5834</v>
      </c>
      <c r="H1246" s="1" t="s">
        <v>6226</v>
      </c>
      <c r="I1246" s="1" t="b">
        <v>0</v>
      </c>
      <c r="J1246" s="1">
        <v>0</v>
      </c>
      <c r="K1246" s="1">
        <v>26</v>
      </c>
      <c r="L1246" s="1">
        <v>8</v>
      </c>
      <c r="M1246" s="1">
        <v>12</v>
      </c>
      <c r="N1246" s="1">
        <v>66.6666666666666</v>
      </c>
      <c r="O1246" s="1" t="s">
        <v>6227</v>
      </c>
    </row>
    <row r="1247" spans="1:15" x14ac:dyDescent="0.3">
      <c r="A1247" s="1" t="s">
        <v>75</v>
      </c>
      <c r="B1247" s="1" t="s">
        <v>5769</v>
      </c>
      <c r="C1247" s="1">
        <v>1</v>
      </c>
      <c r="D1247" s="1" t="s">
        <v>5796</v>
      </c>
      <c r="E1247" s="1">
        <v>29</v>
      </c>
      <c r="F1247" s="1" t="s">
        <v>6301</v>
      </c>
      <c r="G1247" s="1" t="s">
        <v>5834</v>
      </c>
      <c r="H1247" s="1" t="s">
        <v>6226</v>
      </c>
      <c r="I1247" s="1" t="b">
        <v>0</v>
      </c>
      <c r="J1247" s="1">
        <v>0</v>
      </c>
      <c r="K1247" s="1">
        <v>27</v>
      </c>
      <c r="L1247" s="1">
        <v>8</v>
      </c>
      <c r="M1247" s="1">
        <v>1</v>
      </c>
      <c r="N1247" s="1">
        <v>5.55555555555555</v>
      </c>
      <c r="O1247" s="1" t="s">
        <v>6227</v>
      </c>
    </row>
    <row r="1248" spans="1:15" x14ac:dyDescent="0.3">
      <c r="A1248" s="1" t="s">
        <v>75</v>
      </c>
      <c r="B1248" s="1" t="s">
        <v>5769</v>
      </c>
      <c r="C1248" s="1">
        <v>1</v>
      </c>
      <c r="D1248" s="1" t="s">
        <v>5796</v>
      </c>
      <c r="E1248" s="1">
        <v>29</v>
      </c>
      <c r="F1248" s="1" t="s">
        <v>6301</v>
      </c>
      <c r="G1248" s="1" t="s">
        <v>5834</v>
      </c>
      <c r="H1248" s="1" t="s">
        <v>6288</v>
      </c>
      <c r="I1248" s="1" t="b">
        <v>0</v>
      </c>
      <c r="J1248" s="1">
        <v>0</v>
      </c>
      <c r="K1248" s="1">
        <v>25</v>
      </c>
      <c r="L1248" s="1">
        <v>8</v>
      </c>
      <c r="M1248" s="1">
        <v>1</v>
      </c>
      <c r="N1248" s="1">
        <v>5.55555555555555</v>
      </c>
      <c r="O1248" s="1" t="s">
        <v>6227</v>
      </c>
    </row>
    <row r="1249" spans="1:15" x14ac:dyDescent="0.3">
      <c r="A1249" s="1" t="s">
        <v>75</v>
      </c>
      <c r="B1249" s="1" t="s">
        <v>5769</v>
      </c>
      <c r="C1249" s="1">
        <v>1</v>
      </c>
      <c r="D1249" s="1" t="s">
        <v>5796</v>
      </c>
      <c r="E1249" s="1">
        <v>30</v>
      </c>
      <c r="F1249" s="1" t="s">
        <v>6302</v>
      </c>
      <c r="G1249" s="1" t="s">
        <v>5834</v>
      </c>
      <c r="H1249" s="1" t="s">
        <v>6226</v>
      </c>
      <c r="I1249" s="1" t="b">
        <v>0</v>
      </c>
      <c r="J1249" s="1">
        <v>0</v>
      </c>
      <c r="K1249" s="1">
        <v>30</v>
      </c>
      <c r="L1249" s="1">
        <v>9</v>
      </c>
      <c r="M1249" s="1">
        <v>2</v>
      </c>
      <c r="N1249" s="1">
        <v>33.3333333333333</v>
      </c>
      <c r="O1249" s="1" t="s">
        <v>6227</v>
      </c>
    </row>
    <row r="1250" spans="1:15" x14ac:dyDescent="0.3">
      <c r="A1250" s="1" t="s">
        <v>75</v>
      </c>
      <c r="B1250" s="1" t="s">
        <v>5769</v>
      </c>
      <c r="C1250" s="1">
        <v>1</v>
      </c>
      <c r="D1250" s="1" t="s">
        <v>5796</v>
      </c>
      <c r="E1250" s="1">
        <v>30</v>
      </c>
      <c r="F1250" s="1" t="s">
        <v>6302</v>
      </c>
      <c r="G1250" s="1" t="s">
        <v>5834</v>
      </c>
      <c r="H1250" s="1" t="e">
        <f>--GCCTCGCCGTGGCGCTCAAGAGCTC-CGGCGGGTTCTT</f>
        <v>#NAME?</v>
      </c>
      <c r="I1250" s="1" t="b">
        <v>0</v>
      </c>
      <c r="J1250" s="1">
        <v>0</v>
      </c>
      <c r="K1250" s="1">
        <v>8</v>
      </c>
      <c r="L1250" s="1">
        <v>2</v>
      </c>
      <c r="M1250" s="1">
        <v>1</v>
      </c>
      <c r="N1250" s="1">
        <v>16.6666666666666</v>
      </c>
      <c r="O1250" s="1" t="s">
        <v>6303</v>
      </c>
    </row>
    <row r="1251" spans="1:15" x14ac:dyDescent="0.3">
      <c r="A1251" s="1" t="s">
        <v>75</v>
      </c>
      <c r="B1251" s="1" t="s">
        <v>5769</v>
      </c>
      <c r="C1251" s="1">
        <v>1</v>
      </c>
      <c r="D1251" s="1" t="s">
        <v>5796</v>
      </c>
      <c r="E1251" s="1">
        <v>30</v>
      </c>
      <c r="F1251" s="1" t="s">
        <v>6302</v>
      </c>
      <c r="G1251" s="1" t="s">
        <v>5834</v>
      </c>
      <c r="H1251" s="1" t="e">
        <f>--GCCTCGCCGTGGCGCTCAAGAGCTCCGGCGGGTTCTTC</f>
        <v>#NAME?</v>
      </c>
      <c r="I1251" s="1" t="b">
        <v>0</v>
      </c>
      <c r="J1251" s="1">
        <v>6</v>
      </c>
      <c r="K1251" s="1">
        <v>7</v>
      </c>
      <c r="L1251" s="1">
        <v>6</v>
      </c>
      <c r="M1251" s="1">
        <v>1</v>
      </c>
      <c r="N1251" s="1">
        <v>16.6666666666666</v>
      </c>
      <c r="O1251" s="1" t="s">
        <v>6294</v>
      </c>
    </row>
    <row r="1252" spans="1:15" x14ac:dyDescent="0.3">
      <c r="A1252" s="1" t="s">
        <v>75</v>
      </c>
      <c r="B1252" s="1" t="s">
        <v>5769</v>
      </c>
      <c r="C1252" s="1">
        <v>1</v>
      </c>
      <c r="D1252" s="1" t="s">
        <v>5796</v>
      </c>
      <c r="E1252" s="1">
        <v>30</v>
      </c>
      <c r="F1252" s="1" t="s">
        <v>6302</v>
      </c>
      <c r="G1252" s="1" t="s">
        <v>5834</v>
      </c>
      <c r="H1252" s="1" t="s">
        <v>6226</v>
      </c>
      <c r="I1252" s="1" t="b">
        <v>0</v>
      </c>
      <c r="J1252" s="1">
        <v>0</v>
      </c>
      <c r="K1252" s="1">
        <v>31</v>
      </c>
      <c r="L1252" s="1">
        <v>9</v>
      </c>
      <c r="M1252" s="1">
        <v>1</v>
      </c>
      <c r="N1252" s="1">
        <v>16.6666666666666</v>
      </c>
      <c r="O1252" s="1" t="s">
        <v>6227</v>
      </c>
    </row>
    <row r="1253" spans="1:15" x14ac:dyDescent="0.3">
      <c r="A1253" s="1" t="s">
        <v>75</v>
      </c>
      <c r="B1253" s="1" t="s">
        <v>5769</v>
      </c>
      <c r="C1253" s="1">
        <v>1</v>
      </c>
      <c r="D1253" s="1" t="s">
        <v>5796</v>
      </c>
      <c r="E1253" s="1">
        <v>30</v>
      </c>
      <c r="F1253" s="1" t="s">
        <v>6302</v>
      </c>
      <c r="G1253" s="1" t="s">
        <v>5834</v>
      </c>
      <c r="H1253" s="1" t="e">
        <f>--GCCTCGCCGTGGCGCTCA--------------AGAGCT</f>
        <v>#NAME?</v>
      </c>
      <c r="I1253" s="1" t="b">
        <v>0</v>
      </c>
      <c r="J1253" s="1">
        <v>0</v>
      </c>
      <c r="K1253" s="1">
        <v>20</v>
      </c>
      <c r="L1253" s="1">
        <v>12</v>
      </c>
      <c r="M1253" s="1">
        <v>1</v>
      </c>
      <c r="N1253" s="1">
        <v>16.6666666666666</v>
      </c>
      <c r="O1253" s="1" t="s">
        <v>6304</v>
      </c>
    </row>
    <row r="1254" spans="1:15" x14ac:dyDescent="0.3">
      <c r="A1254" s="1" t="s">
        <v>75</v>
      </c>
      <c r="B1254" s="1" t="s">
        <v>5769</v>
      </c>
      <c r="C1254" s="1">
        <v>1</v>
      </c>
      <c r="D1254" s="1" t="s">
        <v>5796</v>
      </c>
      <c r="E1254" s="1">
        <v>31</v>
      </c>
      <c r="F1254" s="1" t="s">
        <v>6305</v>
      </c>
      <c r="G1254" s="1" t="s">
        <v>5834</v>
      </c>
      <c r="H1254" s="1" t="s">
        <v>6226</v>
      </c>
      <c r="I1254" s="1" t="b">
        <v>0</v>
      </c>
      <c r="J1254" s="1">
        <v>0</v>
      </c>
      <c r="K1254" s="1">
        <v>26</v>
      </c>
      <c r="L1254" s="1">
        <v>8</v>
      </c>
      <c r="M1254" s="1">
        <v>165</v>
      </c>
      <c r="N1254" s="1">
        <v>78.947368421052602</v>
      </c>
      <c r="O1254" s="1" t="s">
        <v>6227</v>
      </c>
    </row>
    <row r="1255" spans="1:15" x14ac:dyDescent="0.3">
      <c r="A1255" s="1" t="s">
        <v>75</v>
      </c>
      <c r="B1255" s="1" t="s">
        <v>5769</v>
      </c>
      <c r="C1255" s="1">
        <v>1</v>
      </c>
      <c r="D1255" s="1" t="s">
        <v>5796</v>
      </c>
      <c r="E1255" s="1">
        <v>31</v>
      </c>
      <c r="F1255" s="1" t="s">
        <v>6305</v>
      </c>
      <c r="G1255" s="1" t="s">
        <v>5834</v>
      </c>
      <c r="H1255" s="1" t="s">
        <v>6226</v>
      </c>
      <c r="I1255" s="1" t="b">
        <v>0</v>
      </c>
      <c r="J1255" s="1">
        <v>0</v>
      </c>
      <c r="K1255" s="1">
        <v>26</v>
      </c>
      <c r="L1255" s="1">
        <v>9</v>
      </c>
      <c r="M1255" s="1">
        <v>6</v>
      </c>
      <c r="N1255" s="1">
        <v>2.8708133971291798</v>
      </c>
      <c r="O1255" s="1" t="s">
        <v>6227</v>
      </c>
    </row>
    <row r="1256" spans="1:15" x14ac:dyDescent="0.3">
      <c r="A1256" s="1" t="s">
        <v>75</v>
      </c>
      <c r="B1256" s="1" t="s">
        <v>5769</v>
      </c>
      <c r="C1256" s="1">
        <v>1</v>
      </c>
      <c r="D1256" s="1" t="s">
        <v>5796</v>
      </c>
      <c r="E1256" s="1">
        <v>31</v>
      </c>
      <c r="F1256" s="1" t="s">
        <v>6305</v>
      </c>
      <c r="G1256" s="1" t="s">
        <v>5834</v>
      </c>
      <c r="H1256" s="1" t="s">
        <v>6230</v>
      </c>
      <c r="I1256" s="1" t="b">
        <v>0</v>
      </c>
      <c r="J1256" s="1">
        <v>0</v>
      </c>
      <c r="K1256" s="1">
        <v>6</v>
      </c>
      <c r="L1256" s="1">
        <v>11</v>
      </c>
      <c r="M1256" s="1">
        <v>4</v>
      </c>
      <c r="N1256" s="1">
        <v>1.91387559808612</v>
      </c>
      <c r="O1256" s="1" t="s">
        <v>6231</v>
      </c>
    </row>
    <row r="1257" spans="1:15" x14ac:dyDescent="0.3">
      <c r="A1257" s="1" t="s">
        <v>75</v>
      </c>
      <c r="B1257" s="1" t="s">
        <v>5769</v>
      </c>
      <c r="C1257" s="1">
        <v>1</v>
      </c>
      <c r="D1257" s="1" t="s">
        <v>5796</v>
      </c>
      <c r="E1257" s="1">
        <v>31</v>
      </c>
      <c r="F1257" s="1" t="s">
        <v>6305</v>
      </c>
      <c r="G1257" s="1" t="s">
        <v>5834</v>
      </c>
      <c r="H1257" s="1" t="s">
        <v>6226</v>
      </c>
      <c r="I1257" s="1" t="b">
        <v>0</v>
      </c>
      <c r="J1257" s="1">
        <v>0</v>
      </c>
      <c r="K1257" s="1">
        <v>27</v>
      </c>
      <c r="L1257" s="1">
        <v>8</v>
      </c>
      <c r="M1257" s="1">
        <v>4</v>
      </c>
      <c r="N1257" s="1">
        <v>1.91387559808612</v>
      </c>
      <c r="O1257" s="1" t="s">
        <v>6227</v>
      </c>
    </row>
    <row r="1258" spans="1:15" x14ac:dyDescent="0.3">
      <c r="A1258" s="1" t="s">
        <v>75</v>
      </c>
      <c r="B1258" s="1" t="s">
        <v>5769</v>
      </c>
      <c r="C1258" s="1">
        <v>1</v>
      </c>
      <c r="D1258" s="1" t="s">
        <v>5796</v>
      </c>
      <c r="E1258" s="1">
        <v>31</v>
      </c>
      <c r="F1258" s="1" t="s">
        <v>6305</v>
      </c>
      <c r="G1258" s="1" t="s">
        <v>5814</v>
      </c>
      <c r="H1258" s="1" t="s">
        <v>6235</v>
      </c>
      <c r="I1258" s="1" t="b">
        <v>1</v>
      </c>
      <c r="J1258" s="1">
        <v>0</v>
      </c>
      <c r="K1258" s="1">
        <v>0</v>
      </c>
      <c r="L1258" s="1">
        <v>0</v>
      </c>
      <c r="M1258" s="1">
        <v>3</v>
      </c>
      <c r="N1258" s="1">
        <v>1.4354066985645899</v>
      </c>
      <c r="O1258" s="1" t="s">
        <v>6247</v>
      </c>
    </row>
    <row r="1259" spans="1:15" x14ac:dyDescent="0.3">
      <c r="A1259" s="1" t="s">
        <v>5716</v>
      </c>
      <c r="B1259" s="1" t="s">
        <v>5769</v>
      </c>
      <c r="C1259" s="1">
        <v>2</v>
      </c>
      <c r="D1259" s="1" t="s">
        <v>5920</v>
      </c>
      <c r="E1259" s="1">
        <v>0</v>
      </c>
      <c r="F1259" s="1" t="s">
        <v>6306</v>
      </c>
      <c r="G1259" s="1" t="s">
        <v>5834</v>
      </c>
      <c r="H1259" s="1" t="s">
        <v>6226</v>
      </c>
      <c r="I1259" s="1" t="b">
        <v>0</v>
      </c>
      <c r="J1259" s="1">
        <v>0</v>
      </c>
      <c r="K1259" s="1">
        <v>29</v>
      </c>
      <c r="L1259" s="1">
        <v>8</v>
      </c>
      <c r="M1259" s="1">
        <v>590</v>
      </c>
      <c r="N1259" s="1">
        <v>87.667161961367</v>
      </c>
      <c r="O1259" s="1" t="s">
        <v>6227</v>
      </c>
    </row>
    <row r="1260" spans="1:15" x14ac:dyDescent="0.3">
      <c r="A1260" s="1" t="s">
        <v>5716</v>
      </c>
      <c r="B1260" s="1" t="s">
        <v>5769</v>
      </c>
      <c r="C1260" s="1">
        <v>2</v>
      </c>
      <c r="D1260" s="1" t="s">
        <v>5920</v>
      </c>
      <c r="E1260" s="1">
        <v>0</v>
      </c>
      <c r="F1260" s="1" t="s">
        <v>6306</v>
      </c>
      <c r="G1260" s="1" t="s">
        <v>5834</v>
      </c>
      <c r="H1260" s="1" t="s">
        <v>6226</v>
      </c>
      <c r="I1260" s="1" t="b">
        <v>0</v>
      </c>
      <c r="J1260" s="1">
        <v>0</v>
      </c>
      <c r="K1260" s="1">
        <v>25</v>
      </c>
      <c r="L1260" s="1">
        <v>7</v>
      </c>
      <c r="M1260" s="1">
        <v>25</v>
      </c>
      <c r="N1260" s="1">
        <v>3.7147102526002902</v>
      </c>
      <c r="O1260" s="1" t="s">
        <v>6227</v>
      </c>
    </row>
    <row r="1261" spans="1:15" x14ac:dyDescent="0.3">
      <c r="A1261" s="1" t="s">
        <v>5716</v>
      </c>
      <c r="B1261" s="1" t="s">
        <v>5769</v>
      </c>
      <c r="C1261" s="1">
        <v>2</v>
      </c>
      <c r="D1261" s="1" t="s">
        <v>5920</v>
      </c>
      <c r="E1261" s="1">
        <v>0</v>
      </c>
      <c r="F1261" s="1" t="s">
        <v>6306</v>
      </c>
      <c r="G1261" s="1" t="s">
        <v>5834</v>
      </c>
      <c r="H1261" s="1" t="s">
        <v>6226</v>
      </c>
      <c r="I1261" s="1" t="b">
        <v>0</v>
      </c>
      <c r="J1261" s="1">
        <v>0</v>
      </c>
      <c r="K1261" s="1">
        <v>29</v>
      </c>
      <c r="L1261" s="1">
        <v>9</v>
      </c>
      <c r="M1261" s="1">
        <v>8</v>
      </c>
      <c r="N1261" s="1">
        <v>1.18870728083209</v>
      </c>
      <c r="O1261" s="1" t="s">
        <v>6227</v>
      </c>
    </row>
    <row r="1262" spans="1:15" x14ac:dyDescent="0.3">
      <c r="A1262" s="1" t="s">
        <v>5716</v>
      </c>
      <c r="B1262" s="1" t="s">
        <v>5769</v>
      </c>
      <c r="C1262" s="1">
        <v>2</v>
      </c>
      <c r="D1262" s="1" t="s">
        <v>5920</v>
      </c>
      <c r="E1262" s="1">
        <v>1</v>
      </c>
      <c r="F1262" s="1" t="s">
        <v>6307</v>
      </c>
      <c r="G1262" s="1" t="s">
        <v>5834</v>
      </c>
      <c r="H1262" s="1" t="s">
        <v>6226</v>
      </c>
      <c r="I1262" s="1" t="b">
        <v>0</v>
      </c>
      <c r="J1262" s="1">
        <v>0</v>
      </c>
      <c r="K1262" s="1">
        <v>26</v>
      </c>
      <c r="L1262" s="1">
        <v>8</v>
      </c>
      <c r="M1262" s="1">
        <v>255</v>
      </c>
      <c r="N1262" s="1">
        <v>64.070351758793905</v>
      </c>
      <c r="O1262" s="1" t="s">
        <v>6227</v>
      </c>
    </row>
    <row r="1263" spans="1:15" x14ac:dyDescent="0.3">
      <c r="A1263" s="1" t="s">
        <v>5716</v>
      </c>
      <c r="B1263" s="1" t="s">
        <v>5769</v>
      </c>
      <c r="C1263" s="1">
        <v>2</v>
      </c>
      <c r="D1263" s="1" t="s">
        <v>5920</v>
      </c>
      <c r="E1263" s="1">
        <v>1</v>
      </c>
      <c r="F1263" s="1" t="s">
        <v>6307</v>
      </c>
      <c r="G1263" s="1" t="s">
        <v>5834</v>
      </c>
      <c r="H1263" s="1" t="s">
        <v>6226</v>
      </c>
      <c r="I1263" s="1" t="b">
        <v>0</v>
      </c>
      <c r="J1263" s="1">
        <v>0</v>
      </c>
      <c r="K1263" s="1">
        <v>25</v>
      </c>
      <c r="L1263" s="1">
        <v>7</v>
      </c>
      <c r="M1263" s="1">
        <v>30</v>
      </c>
      <c r="N1263" s="1">
        <v>7.5376884422110502</v>
      </c>
      <c r="O1263" s="1" t="s">
        <v>6227</v>
      </c>
    </row>
    <row r="1264" spans="1:15" x14ac:dyDescent="0.3">
      <c r="A1264" s="1" t="s">
        <v>5716</v>
      </c>
      <c r="B1264" s="1" t="s">
        <v>5769</v>
      </c>
      <c r="C1264" s="1">
        <v>2</v>
      </c>
      <c r="D1264" s="1" t="s">
        <v>5920</v>
      </c>
      <c r="E1264" s="1">
        <v>1</v>
      </c>
      <c r="F1264" s="1" t="s">
        <v>6307</v>
      </c>
      <c r="G1264" s="1" t="s">
        <v>5834</v>
      </c>
      <c r="H1264" s="1" t="e">
        <f>--GCCTCGCCGTGGCGCTCAAGAGCTCCGGCGGGTTCTTC</f>
        <v>#NAME?</v>
      </c>
      <c r="I1264" s="1" t="b">
        <v>0</v>
      </c>
      <c r="J1264" s="1">
        <v>6</v>
      </c>
      <c r="K1264" s="1">
        <v>3</v>
      </c>
      <c r="L1264" s="1">
        <v>5</v>
      </c>
      <c r="M1264" s="1">
        <v>30</v>
      </c>
      <c r="N1264" s="1">
        <v>7.5376884422110502</v>
      </c>
      <c r="O1264" s="1" t="s">
        <v>6294</v>
      </c>
    </row>
    <row r="1265" spans="1:15" x14ac:dyDescent="0.3">
      <c r="A1265" s="1" t="s">
        <v>5716</v>
      </c>
      <c r="B1265" s="1" t="s">
        <v>5769</v>
      </c>
      <c r="C1265" s="1">
        <v>2</v>
      </c>
      <c r="D1265" s="1" t="s">
        <v>5920</v>
      </c>
      <c r="E1265" s="1">
        <v>1</v>
      </c>
      <c r="F1265" s="1" t="s">
        <v>6307</v>
      </c>
      <c r="G1265" s="1" t="s">
        <v>5834</v>
      </c>
      <c r="H1265" s="1" t="s">
        <v>6226</v>
      </c>
      <c r="I1265" s="1" t="b">
        <v>0</v>
      </c>
      <c r="J1265" s="1">
        <v>0</v>
      </c>
      <c r="K1265" s="1">
        <v>27</v>
      </c>
      <c r="L1265" s="1">
        <v>8</v>
      </c>
      <c r="M1265" s="1">
        <v>20</v>
      </c>
      <c r="N1265" s="1">
        <v>5.0251256281407004</v>
      </c>
      <c r="O1265" s="1" t="s">
        <v>6227</v>
      </c>
    </row>
    <row r="1266" spans="1:15" x14ac:dyDescent="0.3">
      <c r="A1266" s="1" t="s">
        <v>5716</v>
      </c>
      <c r="B1266" s="1" t="s">
        <v>5769</v>
      </c>
      <c r="C1266" s="1">
        <v>2</v>
      </c>
      <c r="D1266" s="1" t="s">
        <v>5920</v>
      </c>
      <c r="E1266" s="1">
        <v>1</v>
      </c>
      <c r="F1266" s="1" t="s">
        <v>6307</v>
      </c>
      <c r="G1266" s="1" t="s">
        <v>5834</v>
      </c>
      <c r="H1266" s="1" t="s">
        <v>6226</v>
      </c>
      <c r="I1266" s="1" t="b">
        <v>0</v>
      </c>
      <c r="J1266" s="1">
        <v>0</v>
      </c>
      <c r="K1266" s="1">
        <v>31</v>
      </c>
      <c r="L1266" s="1">
        <v>13</v>
      </c>
      <c r="M1266" s="1">
        <v>10</v>
      </c>
      <c r="N1266" s="1">
        <v>2.5125628140703502</v>
      </c>
      <c r="O1266" s="1" t="s">
        <v>6227</v>
      </c>
    </row>
    <row r="1267" spans="1:15" x14ac:dyDescent="0.3">
      <c r="A1267" s="1" t="s">
        <v>5716</v>
      </c>
      <c r="B1267" s="1" t="s">
        <v>5769</v>
      </c>
      <c r="C1267" s="1">
        <v>2</v>
      </c>
      <c r="D1267" s="1" t="s">
        <v>5920</v>
      </c>
      <c r="E1267" s="1">
        <v>1</v>
      </c>
      <c r="F1267" s="1" t="s">
        <v>6307</v>
      </c>
      <c r="G1267" s="1" t="s">
        <v>5834</v>
      </c>
      <c r="H1267" s="1" t="s">
        <v>6233</v>
      </c>
      <c r="I1267" s="1" t="b">
        <v>0</v>
      </c>
      <c r="J1267" s="1">
        <v>1</v>
      </c>
      <c r="K1267" s="1">
        <v>8</v>
      </c>
      <c r="L1267" s="1">
        <v>7</v>
      </c>
      <c r="M1267" s="1">
        <v>8</v>
      </c>
      <c r="N1267" s="1">
        <v>2.0100502512562799</v>
      </c>
      <c r="O1267" s="1" t="s">
        <v>6234</v>
      </c>
    </row>
    <row r="1268" spans="1:15" x14ac:dyDescent="0.3">
      <c r="A1268" s="1" t="s">
        <v>5716</v>
      </c>
      <c r="B1268" s="1" t="s">
        <v>5769</v>
      </c>
      <c r="C1268" s="1">
        <v>2</v>
      </c>
      <c r="D1268" s="1" t="s">
        <v>5920</v>
      </c>
      <c r="E1268" s="1">
        <v>2</v>
      </c>
      <c r="F1268" s="1" t="s">
        <v>6308</v>
      </c>
      <c r="G1268" s="1" t="s">
        <v>5834</v>
      </c>
      <c r="H1268" s="1" t="s">
        <v>6226</v>
      </c>
      <c r="I1268" s="1" t="b">
        <v>0</v>
      </c>
      <c r="J1268" s="1">
        <v>0</v>
      </c>
      <c r="K1268" s="1">
        <v>30</v>
      </c>
      <c r="L1268" s="1">
        <v>9</v>
      </c>
      <c r="M1268" s="1">
        <v>310</v>
      </c>
      <c r="N1268" s="1">
        <v>52.8109028960817</v>
      </c>
      <c r="O1268" s="1" t="s">
        <v>6227</v>
      </c>
    </row>
    <row r="1269" spans="1:15" x14ac:dyDescent="0.3">
      <c r="A1269" s="1" t="s">
        <v>5716</v>
      </c>
      <c r="B1269" s="1" t="s">
        <v>5769</v>
      </c>
      <c r="C1269" s="1">
        <v>2</v>
      </c>
      <c r="D1269" s="1" t="s">
        <v>5920</v>
      </c>
      <c r="E1269" s="1">
        <v>2</v>
      </c>
      <c r="F1269" s="1" t="s">
        <v>6308</v>
      </c>
      <c r="G1269" s="1" t="s">
        <v>5834</v>
      </c>
      <c r="H1269" s="1" t="s">
        <v>6226</v>
      </c>
      <c r="I1269" s="1" t="b">
        <v>0</v>
      </c>
      <c r="J1269" s="1">
        <v>0</v>
      </c>
      <c r="K1269" s="1">
        <v>31</v>
      </c>
      <c r="L1269" s="1">
        <v>9</v>
      </c>
      <c r="M1269" s="1">
        <v>133</v>
      </c>
      <c r="N1269" s="1">
        <v>22.657580919931799</v>
      </c>
      <c r="O1269" s="1" t="s">
        <v>6227</v>
      </c>
    </row>
    <row r="1270" spans="1:15" x14ac:dyDescent="0.3">
      <c r="A1270" s="1" t="s">
        <v>5716</v>
      </c>
      <c r="B1270" s="1" t="s">
        <v>5769</v>
      </c>
      <c r="C1270" s="1">
        <v>2</v>
      </c>
      <c r="D1270" s="1" t="s">
        <v>5920</v>
      </c>
      <c r="E1270" s="1">
        <v>2</v>
      </c>
      <c r="F1270" s="1" t="s">
        <v>6308</v>
      </c>
      <c r="G1270" s="1" t="s">
        <v>5834</v>
      </c>
      <c r="H1270" s="1" t="s">
        <v>6226</v>
      </c>
      <c r="I1270" s="1" t="b">
        <v>0</v>
      </c>
      <c r="J1270" s="1">
        <v>0</v>
      </c>
      <c r="K1270" s="1">
        <v>29</v>
      </c>
      <c r="L1270" s="1">
        <v>8</v>
      </c>
      <c r="M1270" s="1">
        <v>67</v>
      </c>
      <c r="N1270" s="1">
        <v>11.413969335604699</v>
      </c>
      <c r="O1270" s="1" t="s">
        <v>6227</v>
      </c>
    </row>
    <row r="1271" spans="1:15" x14ac:dyDescent="0.3">
      <c r="A1271" s="1" t="s">
        <v>5716</v>
      </c>
      <c r="B1271" s="1" t="s">
        <v>5769</v>
      </c>
      <c r="C1271" s="1">
        <v>2</v>
      </c>
      <c r="D1271" s="1" t="s">
        <v>5920</v>
      </c>
      <c r="E1271" s="1">
        <v>2</v>
      </c>
      <c r="F1271" s="1" t="s">
        <v>6308</v>
      </c>
      <c r="G1271" s="1" t="s">
        <v>5834</v>
      </c>
      <c r="H1271" s="1" t="s">
        <v>6226</v>
      </c>
      <c r="I1271" s="1" t="b">
        <v>0</v>
      </c>
      <c r="J1271" s="1">
        <v>0</v>
      </c>
      <c r="K1271" s="1">
        <v>28</v>
      </c>
      <c r="L1271" s="1">
        <v>9</v>
      </c>
      <c r="M1271" s="1">
        <v>27</v>
      </c>
      <c r="N1271" s="1">
        <v>4.5996592844974398</v>
      </c>
      <c r="O1271" s="1" t="s">
        <v>6227</v>
      </c>
    </row>
    <row r="1272" spans="1:15" x14ac:dyDescent="0.3">
      <c r="A1272" s="1" t="s">
        <v>5716</v>
      </c>
      <c r="B1272" s="1" t="s">
        <v>5769</v>
      </c>
      <c r="C1272" s="1">
        <v>2</v>
      </c>
      <c r="D1272" s="1" t="s">
        <v>5920</v>
      </c>
      <c r="E1272" s="1">
        <v>2</v>
      </c>
      <c r="F1272" s="1" t="s">
        <v>6308</v>
      </c>
      <c r="G1272" s="1" t="s">
        <v>5834</v>
      </c>
      <c r="H1272" s="1" t="s">
        <v>6226</v>
      </c>
      <c r="I1272" s="1" t="b">
        <v>0</v>
      </c>
      <c r="J1272" s="1">
        <v>0</v>
      </c>
      <c r="K1272" s="1">
        <v>26</v>
      </c>
      <c r="L1272" s="1">
        <v>8</v>
      </c>
      <c r="M1272" s="1">
        <v>8</v>
      </c>
      <c r="N1272" s="1">
        <v>1.3628620102214599</v>
      </c>
      <c r="O1272" s="1" t="s">
        <v>6227</v>
      </c>
    </row>
    <row r="1273" spans="1:15" x14ac:dyDescent="0.3">
      <c r="A1273" s="1" t="s">
        <v>5716</v>
      </c>
      <c r="B1273" s="1" t="s">
        <v>5769</v>
      </c>
      <c r="C1273" s="1">
        <v>2</v>
      </c>
      <c r="D1273" s="1" t="s">
        <v>5920</v>
      </c>
      <c r="E1273" s="1">
        <v>3</v>
      </c>
      <c r="F1273" s="1" t="s">
        <v>6309</v>
      </c>
      <c r="G1273" s="1" t="s">
        <v>5834</v>
      </c>
      <c r="H1273" s="1" t="s">
        <v>6226</v>
      </c>
      <c r="I1273" s="1" t="b">
        <v>0</v>
      </c>
      <c r="J1273" s="1">
        <v>0</v>
      </c>
      <c r="K1273" s="1">
        <v>27</v>
      </c>
      <c r="L1273" s="1">
        <v>8</v>
      </c>
      <c r="M1273" s="1">
        <v>882</v>
      </c>
      <c r="N1273" s="1">
        <v>35.941320293398498</v>
      </c>
      <c r="O1273" s="1" t="s">
        <v>6227</v>
      </c>
    </row>
    <row r="1274" spans="1:15" x14ac:dyDescent="0.3">
      <c r="A1274" s="1" t="s">
        <v>5716</v>
      </c>
      <c r="B1274" s="1" t="s">
        <v>5769</v>
      </c>
      <c r="C1274" s="1">
        <v>2</v>
      </c>
      <c r="D1274" s="1" t="s">
        <v>5920</v>
      </c>
      <c r="E1274" s="1">
        <v>3</v>
      </c>
      <c r="F1274" s="1" t="s">
        <v>6309</v>
      </c>
      <c r="G1274" s="1" t="s">
        <v>5834</v>
      </c>
      <c r="H1274" s="1" t="s">
        <v>6226</v>
      </c>
      <c r="I1274" s="1" t="b">
        <v>0</v>
      </c>
      <c r="J1274" s="1">
        <v>0</v>
      </c>
      <c r="K1274" s="1">
        <v>26</v>
      </c>
      <c r="L1274" s="1">
        <v>8</v>
      </c>
      <c r="M1274" s="1">
        <v>672</v>
      </c>
      <c r="N1274" s="1">
        <v>27.383863080684499</v>
      </c>
      <c r="O1274" s="1" t="s">
        <v>6227</v>
      </c>
    </row>
    <row r="1275" spans="1:15" x14ac:dyDescent="0.3">
      <c r="A1275" s="1" t="s">
        <v>5716</v>
      </c>
      <c r="B1275" s="1" t="s">
        <v>5769</v>
      </c>
      <c r="C1275" s="1">
        <v>2</v>
      </c>
      <c r="D1275" s="1" t="s">
        <v>5920</v>
      </c>
      <c r="E1275" s="1">
        <v>3</v>
      </c>
      <c r="F1275" s="1" t="s">
        <v>6309</v>
      </c>
      <c r="G1275" s="1" t="s">
        <v>5834</v>
      </c>
      <c r="H1275" s="1" t="s">
        <v>6226</v>
      </c>
      <c r="I1275" s="1" t="b">
        <v>0</v>
      </c>
      <c r="J1275" s="1">
        <v>0</v>
      </c>
      <c r="K1275" s="1">
        <v>24</v>
      </c>
      <c r="L1275" s="1">
        <v>8</v>
      </c>
      <c r="M1275" s="1">
        <v>517</v>
      </c>
      <c r="N1275" s="1">
        <v>21.067644661776601</v>
      </c>
      <c r="O1275" s="1" t="s">
        <v>6227</v>
      </c>
    </row>
    <row r="1276" spans="1:15" x14ac:dyDescent="0.3">
      <c r="A1276" s="1" t="s">
        <v>5716</v>
      </c>
      <c r="B1276" s="1" t="s">
        <v>5769</v>
      </c>
      <c r="C1276" s="1">
        <v>2</v>
      </c>
      <c r="D1276" s="1" t="s">
        <v>5920</v>
      </c>
      <c r="E1276" s="1">
        <v>3</v>
      </c>
      <c r="F1276" s="1" t="s">
        <v>6309</v>
      </c>
      <c r="G1276" s="1" t="s">
        <v>5834</v>
      </c>
      <c r="H1276" s="1" t="s">
        <v>6226</v>
      </c>
      <c r="I1276" s="1" t="b">
        <v>0</v>
      </c>
      <c r="J1276" s="1">
        <v>0</v>
      </c>
      <c r="K1276" s="1">
        <v>25</v>
      </c>
      <c r="L1276" s="1">
        <v>7</v>
      </c>
      <c r="M1276" s="1">
        <v>116</v>
      </c>
      <c r="N1276" s="1">
        <v>4.72697636511817</v>
      </c>
      <c r="O1276" s="1" t="s">
        <v>6227</v>
      </c>
    </row>
    <row r="1277" spans="1:15" x14ac:dyDescent="0.3">
      <c r="A1277" s="1" t="s">
        <v>5716</v>
      </c>
      <c r="B1277" s="1" t="s">
        <v>5769</v>
      </c>
      <c r="C1277" s="1">
        <v>2</v>
      </c>
      <c r="D1277" s="1" t="s">
        <v>5920</v>
      </c>
      <c r="E1277" s="1">
        <v>3</v>
      </c>
      <c r="F1277" s="1" t="s">
        <v>6309</v>
      </c>
      <c r="G1277" s="1" t="s">
        <v>5834</v>
      </c>
      <c r="H1277" s="1" t="s">
        <v>6226</v>
      </c>
      <c r="I1277" s="1" t="b">
        <v>0</v>
      </c>
      <c r="J1277" s="1">
        <v>3</v>
      </c>
      <c r="K1277" s="1">
        <v>24</v>
      </c>
      <c r="L1277" s="1">
        <v>8</v>
      </c>
      <c r="M1277" s="1">
        <v>54</v>
      </c>
      <c r="N1277" s="1">
        <v>2.2004889975550102</v>
      </c>
      <c r="O1277" s="1" t="s">
        <v>6227</v>
      </c>
    </row>
    <row r="1278" spans="1:15" x14ac:dyDescent="0.3">
      <c r="A1278" s="1" t="s">
        <v>5716</v>
      </c>
      <c r="B1278" s="1" t="s">
        <v>5769</v>
      </c>
      <c r="C1278" s="1">
        <v>2</v>
      </c>
      <c r="D1278" s="1" t="s">
        <v>5920</v>
      </c>
      <c r="E1278" s="1">
        <v>4</v>
      </c>
      <c r="F1278" s="1" t="s">
        <v>6310</v>
      </c>
      <c r="G1278" s="1" t="s">
        <v>5834</v>
      </c>
      <c r="H1278" s="1" t="s">
        <v>6226</v>
      </c>
      <c r="I1278" s="1" t="b">
        <v>0</v>
      </c>
      <c r="J1278" s="1">
        <v>0</v>
      </c>
      <c r="K1278" s="1">
        <v>30</v>
      </c>
      <c r="L1278" s="1">
        <v>9</v>
      </c>
      <c r="M1278" s="1">
        <v>207</v>
      </c>
      <c r="N1278" s="1">
        <v>48.705882352941103</v>
      </c>
      <c r="O1278" s="1" t="s">
        <v>6227</v>
      </c>
    </row>
    <row r="1279" spans="1:15" x14ac:dyDescent="0.3">
      <c r="A1279" s="1" t="s">
        <v>5716</v>
      </c>
      <c r="B1279" s="1" t="s">
        <v>5769</v>
      </c>
      <c r="C1279" s="1">
        <v>2</v>
      </c>
      <c r="D1279" s="1" t="s">
        <v>5920</v>
      </c>
      <c r="E1279" s="1">
        <v>4</v>
      </c>
      <c r="F1279" s="1" t="s">
        <v>6310</v>
      </c>
      <c r="G1279" s="1" t="s">
        <v>5834</v>
      </c>
      <c r="H1279" s="1" t="s">
        <v>6226</v>
      </c>
      <c r="I1279" s="1" t="b">
        <v>0</v>
      </c>
      <c r="J1279" s="1">
        <v>0</v>
      </c>
      <c r="K1279" s="1">
        <v>29</v>
      </c>
      <c r="L1279" s="1">
        <v>8</v>
      </c>
      <c r="M1279" s="1">
        <v>78</v>
      </c>
      <c r="N1279" s="1">
        <v>18.352941176470502</v>
      </c>
      <c r="O1279" s="1" t="s">
        <v>6227</v>
      </c>
    </row>
    <row r="1280" spans="1:15" x14ac:dyDescent="0.3">
      <c r="A1280" s="1" t="s">
        <v>5716</v>
      </c>
      <c r="B1280" s="1" t="s">
        <v>5769</v>
      </c>
      <c r="C1280" s="1">
        <v>2</v>
      </c>
      <c r="D1280" s="1" t="s">
        <v>5920</v>
      </c>
      <c r="E1280" s="1">
        <v>4</v>
      </c>
      <c r="F1280" s="1" t="s">
        <v>6310</v>
      </c>
      <c r="G1280" s="1" t="s">
        <v>5834</v>
      </c>
      <c r="H1280" s="1" t="s">
        <v>6226</v>
      </c>
      <c r="I1280" s="1" t="b">
        <v>0</v>
      </c>
      <c r="J1280" s="1">
        <v>1</v>
      </c>
      <c r="K1280" s="1">
        <v>28</v>
      </c>
      <c r="L1280" s="1">
        <v>8</v>
      </c>
      <c r="M1280" s="1">
        <v>25</v>
      </c>
      <c r="N1280" s="1">
        <v>5.8823529411764603</v>
      </c>
      <c r="O1280" s="1" t="s">
        <v>6227</v>
      </c>
    </row>
    <row r="1281" spans="1:15" x14ac:dyDescent="0.3">
      <c r="A1281" s="1" t="s">
        <v>5716</v>
      </c>
      <c r="B1281" s="1" t="s">
        <v>5769</v>
      </c>
      <c r="C1281" s="1">
        <v>2</v>
      </c>
      <c r="D1281" s="1" t="s">
        <v>5920</v>
      </c>
      <c r="E1281" s="1">
        <v>4</v>
      </c>
      <c r="F1281" s="1" t="s">
        <v>6310</v>
      </c>
      <c r="G1281" s="1" t="s">
        <v>5834</v>
      </c>
      <c r="H1281" s="1" t="s">
        <v>6226</v>
      </c>
      <c r="I1281" s="1" t="b">
        <v>0</v>
      </c>
      <c r="J1281" s="1">
        <v>0</v>
      </c>
      <c r="K1281" s="1">
        <v>31</v>
      </c>
      <c r="L1281" s="1">
        <v>9</v>
      </c>
      <c r="M1281" s="1">
        <v>21</v>
      </c>
      <c r="N1281" s="1">
        <v>4.9411764705882302</v>
      </c>
      <c r="O1281" s="1" t="s">
        <v>6227</v>
      </c>
    </row>
    <row r="1282" spans="1:15" x14ac:dyDescent="0.3">
      <c r="A1282" s="1" t="s">
        <v>5716</v>
      </c>
      <c r="B1282" s="1" t="s">
        <v>5769</v>
      </c>
      <c r="C1282" s="1">
        <v>2</v>
      </c>
      <c r="D1282" s="1" t="s">
        <v>5920</v>
      </c>
      <c r="E1282" s="1">
        <v>4</v>
      </c>
      <c r="F1282" s="1" t="s">
        <v>6310</v>
      </c>
      <c r="G1282" s="1" t="s">
        <v>5834</v>
      </c>
      <c r="H1282" s="1" t="s">
        <v>6226</v>
      </c>
      <c r="I1282" s="1" t="b">
        <v>0</v>
      </c>
      <c r="J1282" s="1">
        <v>0</v>
      </c>
      <c r="K1282" s="1">
        <v>29</v>
      </c>
      <c r="L1282" s="1">
        <v>9</v>
      </c>
      <c r="M1282" s="1">
        <v>17</v>
      </c>
      <c r="N1282" s="1">
        <v>4</v>
      </c>
      <c r="O1282" s="1" t="s">
        <v>6227</v>
      </c>
    </row>
    <row r="1283" spans="1:15" x14ac:dyDescent="0.3">
      <c r="A1283" s="1" t="s">
        <v>5716</v>
      </c>
      <c r="B1283" s="1" t="s">
        <v>5769</v>
      </c>
      <c r="C1283" s="1">
        <v>2</v>
      </c>
      <c r="D1283" s="1" t="s">
        <v>5920</v>
      </c>
      <c r="E1283" s="1">
        <v>4</v>
      </c>
      <c r="F1283" s="1" t="s">
        <v>6310</v>
      </c>
      <c r="G1283" s="1" t="s">
        <v>5834</v>
      </c>
      <c r="H1283" s="1" t="s">
        <v>6311</v>
      </c>
      <c r="I1283" s="1" t="b">
        <v>0</v>
      </c>
      <c r="J1283" s="1">
        <v>0</v>
      </c>
      <c r="K1283" s="1">
        <v>20</v>
      </c>
      <c r="L1283" s="1">
        <v>9</v>
      </c>
      <c r="M1283" s="1">
        <v>7</v>
      </c>
      <c r="N1283" s="1">
        <v>1.6470588235294099</v>
      </c>
      <c r="O1283" s="1" t="s">
        <v>6312</v>
      </c>
    </row>
    <row r="1284" spans="1:15" x14ac:dyDescent="0.3">
      <c r="A1284" s="1" t="s">
        <v>5716</v>
      </c>
      <c r="B1284" s="1" t="s">
        <v>5769</v>
      </c>
      <c r="C1284" s="1">
        <v>2</v>
      </c>
      <c r="D1284" s="1" t="s">
        <v>5920</v>
      </c>
      <c r="E1284" s="1">
        <v>4</v>
      </c>
      <c r="F1284" s="1" t="s">
        <v>6310</v>
      </c>
      <c r="G1284" s="1" t="s">
        <v>5834</v>
      </c>
      <c r="H1284" s="1" t="s">
        <v>6226</v>
      </c>
      <c r="I1284" s="1" t="b">
        <v>0</v>
      </c>
      <c r="J1284" s="1">
        <v>0</v>
      </c>
      <c r="K1284" s="1">
        <v>28</v>
      </c>
      <c r="L1284" s="1">
        <v>9</v>
      </c>
      <c r="M1284" s="1">
        <v>7</v>
      </c>
      <c r="N1284" s="1">
        <v>1.6470588235294099</v>
      </c>
      <c r="O1284" s="1" t="s">
        <v>6227</v>
      </c>
    </row>
    <row r="1285" spans="1:15" x14ac:dyDescent="0.3">
      <c r="A1285" s="1" t="s">
        <v>5716</v>
      </c>
      <c r="B1285" s="1" t="s">
        <v>5769</v>
      </c>
      <c r="C1285" s="1">
        <v>2</v>
      </c>
      <c r="D1285" s="1" t="s">
        <v>5920</v>
      </c>
      <c r="E1285" s="1">
        <v>4</v>
      </c>
      <c r="F1285" s="1" t="s">
        <v>6310</v>
      </c>
      <c r="G1285" s="1" t="s">
        <v>5834</v>
      </c>
      <c r="H1285" s="1" t="s">
        <v>6313</v>
      </c>
      <c r="I1285" s="1" t="b">
        <v>0</v>
      </c>
      <c r="J1285" s="1">
        <v>0</v>
      </c>
      <c r="K1285" s="1">
        <v>21</v>
      </c>
      <c r="L1285" s="1">
        <v>10</v>
      </c>
      <c r="M1285" s="1">
        <v>5</v>
      </c>
      <c r="N1285" s="1">
        <v>1.1764705882352899</v>
      </c>
      <c r="O1285" s="1" t="s">
        <v>6314</v>
      </c>
    </row>
    <row r="1286" spans="1:15" x14ac:dyDescent="0.3">
      <c r="A1286" s="1" t="s">
        <v>5716</v>
      </c>
      <c r="B1286" s="1" t="s">
        <v>5769</v>
      </c>
      <c r="C1286" s="1">
        <v>2</v>
      </c>
      <c r="D1286" s="1" t="s">
        <v>5920</v>
      </c>
      <c r="E1286" s="1">
        <v>5</v>
      </c>
      <c r="F1286" s="1" t="s">
        <v>6315</v>
      </c>
      <c r="G1286" s="1" t="s">
        <v>5834</v>
      </c>
      <c r="H1286" s="1" t="s">
        <v>6226</v>
      </c>
      <c r="I1286" s="1" t="b">
        <v>0</v>
      </c>
      <c r="J1286" s="1">
        <v>0</v>
      </c>
      <c r="K1286" s="1">
        <v>26</v>
      </c>
      <c r="L1286" s="1">
        <v>8</v>
      </c>
      <c r="M1286" s="1">
        <v>622</v>
      </c>
      <c r="N1286" s="1">
        <v>39.517153748411602</v>
      </c>
      <c r="O1286" s="1" t="s">
        <v>6227</v>
      </c>
    </row>
    <row r="1287" spans="1:15" x14ac:dyDescent="0.3">
      <c r="A1287" s="1" t="s">
        <v>5716</v>
      </c>
      <c r="B1287" s="1" t="s">
        <v>5769</v>
      </c>
      <c r="C1287" s="1">
        <v>2</v>
      </c>
      <c r="D1287" s="1" t="s">
        <v>5920</v>
      </c>
      <c r="E1287" s="1">
        <v>5</v>
      </c>
      <c r="F1287" s="1" t="s">
        <v>6315</v>
      </c>
      <c r="G1287" s="1" t="s">
        <v>5834</v>
      </c>
      <c r="H1287" s="1" t="s">
        <v>6226</v>
      </c>
      <c r="I1287" s="1" t="b">
        <v>0</v>
      </c>
      <c r="J1287" s="1">
        <v>0</v>
      </c>
      <c r="K1287" s="1">
        <v>27</v>
      </c>
      <c r="L1287" s="1">
        <v>8</v>
      </c>
      <c r="M1287" s="1">
        <v>305</v>
      </c>
      <c r="N1287" s="1">
        <v>19.377382465057099</v>
      </c>
      <c r="O1287" s="1" t="s">
        <v>6227</v>
      </c>
    </row>
    <row r="1288" spans="1:15" x14ac:dyDescent="0.3">
      <c r="A1288" s="1" t="s">
        <v>5716</v>
      </c>
      <c r="B1288" s="1" t="s">
        <v>5769</v>
      </c>
      <c r="C1288" s="1">
        <v>2</v>
      </c>
      <c r="D1288" s="1" t="s">
        <v>5920</v>
      </c>
      <c r="E1288" s="1">
        <v>5</v>
      </c>
      <c r="F1288" s="1" t="s">
        <v>6315</v>
      </c>
      <c r="G1288" s="1" t="s">
        <v>5803</v>
      </c>
      <c r="H1288" s="1" t="s">
        <v>6248</v>
      </c>
      <c r="I1288" s="1" t="b">
        <v>0</v>
      </c>
      <c r="J1288" s="1">
        <v>0</v>
      </c>
      <c r="K1288" s="1">
        <v>1</v>
      </c>
      <c r="L1288" s="1">
        <v>0</v>
      </c>
      <c r="M1288" s="1">
        <v>171</v>
      </c>
      <c r="N1288" s="1">
        <v>10.864040660736899</v>
      </c>
      <c r="O1288" s="1" t="s">
        <v>6270</v>
      </c>
    </row>
    <row r="1289" spans="1:15" x14ac:dyDescent="0.3">
      <c r="A1289" s="1" t="s">
        <v>5716</v>
      </c>
      <c r="B1289" s="1" t="s">
        <v>5769</v>
      </c>
      <c r="C1289" s="1">
        <v>2</v>
      </c>
      <c r="D1289" s="1" t="s">
        <v>5920</v>
      </c>
      <c r="E1289" s="1">
        <v>5</v>
      </c>
      <c r="F1289" s="1" t="s">
        <v>6315</v>
      </c>
      <c r="G1289" s="1" t="s">
        <v>5814</v>
      </c>
      <c r="H1289" s="1" t="s">
        <v>6235</v>
      </c>
      <c r="I1289" s="1" t="b">
        <v>1</v>
      </c>
      <c r="J1289" s="1">
        <v>0</v>
      </c>
      <c r="K1289" s="1">
        <v>0</v>
      </c>
      <c r="L1289" s="1">
        <v>0</v>
      </c>
      <c r="M1289" s="1">
        <v>94</v>
      </c>
      <c r="N1289" s="1">
        <v>5.9720457433290903</v>
      </c>
      <c r="O1289" s="1" t="s">
        <v>6247</v>
      </c>
    </row>
    <row r="1290" spans="1:15" x14ac:dyDescent="0.3">
      <c r="A1290" s="1" t="s">
        <v>5716</v>
      </c>
      <c r="B1290" s="1" t="s">
        <v>5769</v>
      </c>
      <c r="C1290" s="1">
        <v>2</v>
      </c>
      <c r="D1290" s="1" t="s">
        <v>5920</v>
      </c>
      <c r="E1290" s="1">
        <v>5</v>
      </c>
      <c r="F1290" s="1" t="s">
        <v>6315</v>
      </c>
      <c r="G1290" s="1" t="s">
        <v>5834</v>
      </c>
      <c r="H1290" s="1" t="s">
        <v>6226</v>
      </c>
      <c r="I1290" s="1" t="b">
        <v>0</v>
      </c>
      <c r="J1290" s="1">
        <v>0</v>
      </c>
      <c r="K1290" s="1">
        <v>25</v>
      </c>
      <c r="L1290" s="1">
        <v>7</v>
      </c>
      <c r="M1290" s="1">
        <v>38</v>
      </c>
      <c r="N1290" s="1">
        <v>2.4142312579415499</v>
      </c>
      <c r="O1290" s="1" t="s">
        <v>6227</v>
      </c>
    </row>
    <row r="1291" spans="1:15" x14ac:dyDescent="0.3">
      <c r="A1291" s="1" t="s">
        <v>5716</v>
      </c>
      <c r="B1291" s="1" t="s">
        <v>5769</v>
      </c>
      <c r="C1291" s="1">
        <v>2</v>
      </c>
      <c r="D1291" s="1" t="s">
        <v>5920</v>
      </c>
      <c r="E1291" s="1">
        <v>5</v>
      </c>
      <c r="F1291" s="1" t="s">
        <v>6315</v>
      </c>
      <c r="G1291" s="1" t="s">
        <v>5834</v>
      </c>
      <c r="H1291" s="1" t="s">
        <v>6230</v>
      </c>
      <c r="I1291" s="1" t="b">
        <v>0</v>
      </c>
      <c r="J1291" s="1">
        <v>2</v>
      </c>
      <c r="K1291" s="1">
        <v>6</v>
      </c>
      <c r="L1291" s="1">
        <v>8</v>
      </c>
      <c r="M1291" s="1">
        <v>37</v>
      </c>
      <c r="N1291" s="1">
        <v>2.3506988564167699</v>
      </c>
      <c r="O1291" s="1" t="s">
        <v>6316</v>
      </c>
    </row>
    <row r="1292" spans="1:15" x14ac:dyDescent="0.3">
      <c r="A1292" s="1" t="s">
        <v>5716</v>
      </c>
      <c r="B1292" s="1" t="s">
        <v>5769</v>
      </c>
      <c r="C1292" s="1">
        <v>2</v>
      </c>
      <c r="D1292" s="1" t="s">
        <v>5920</v>
      </c>
      <c r="E1292" s="1">
        <v>5</v>
      </c>
      <c r="F1292" s="1" t="s">
        <v>6315</v>
      </c>
      <c r="G1292" s="1" t="s">
        <v>5803</v>
      </c>
      <c r="H1292" s="1" t="s">
        <v>6248</v>
      </c>
      <c r="I1292" s="1" t="b">
        <v>0</v>
      </c>
      <c r="J1292" s="1">
        <v>0</v>
      </c>
      <c r="K1292" s="1">
        <v>1</v>
      </c>
      <c r="L1292" s="1">
        <v>0</v>
      </c>
      <c r="M1292" s="1">
        <v>21</v>
      </c>
      <c r="N1292" s="1">
        <v>1.3341804320203301</v>
      </c>
      <c r="O1292" s="1" t="s">
        <v>6250</v>
      </c>
    </row>
    <row r="1293" spans="1:15" x14ac:dyDescent="0.3">
      <c r="A1293" s="1" t="s">
        <v>5716</v>
      </c>
      <c r="B1293" s="1" t="s">
        <v>5769</v>
      </c>
      <c r="C1293" s="1">
        <v>2</v>
      </c>
      <c r="D1293" s="1" t="s">
        <v>5920</v>
      </c>
      <c r="E1293" s="1">
        <v>5</v>
      </c>
      <c r="F1293" s="1" t="s">
        <v>6315</v>
      </c>
      <c r="G1293" s="1" t="s">
        <v>5803</v>
      </c>
      <c r="H1293" s="1" t="s">
        <v>6248</v>
      </c>
      <c r="I1293" s="1" t="b">
        <v>0</v>
      </c>
      <c r="J1293" s="1">
        <v>0</v>
      </c>
      <c r="K1293" s="1">
        <v>1</v>
      </c>
      <c r="L1293" s="1">
        <v>0</v>
      </c>
      <c r="M1293" s="1">
        <v>21</v>
      </c>
      <c r="N1293" s="1">
        <v>1.3341804320203301</v>
      </c>
      <c r="O1293" s="1" t="s">
        <v>6317</v>
      </c>
    </row>
    <row r="1294" spans="1:15" x14ac:dyDescent="0.3">
      <c r="A1294" s="1" t="s">
        <v>5716</v>
      </c>
      <c r="B1294" s="1" t="s">
        <v>5769</v>
      </c>
      <c r="C1294" s="1">
        <v>2</v>
      </c>
      <c r="D1294" s="1" t="s">
        <v>5920</v>
      </c>
      <c r="E1294" s="1">
        <v>5</v>
      </c>
      <c r="F1294" s="1" t="s">
        <v>6315</v>
      </c>
      <c r="G1294" s="1" t="s">
        <v>5816</v>
      </c>
      <c r="H1294" s="1" t="s">
        <v>6235</v>
      </c>
      <c r="I1294" s="1" t="b">
        <v>0</v>
      </c>
      <c r="J1294" s="1">
        <v>3</v>
      </c>
      <c r="K1294" s="1">
        <v>0</v>
      </c>
      <c r="L1294" s="1">
        <v>0</v>
      </c>
      <c r="M1294" s="1">
        <v>19</v>
      </c>
      <c r="N1294" s="1">
        <v>1.2071156289707701</v>
      </c>
      <c r="O1294" s="1" t="s">
        <v>6318</v>
      </c>
    </row>
    <row r="1295" spans="1:15" x14ac:dyDescent="0.3">
      <c r="A1295" s="1" t="s">
        <v>5716</v>
      </c>
      <c r="B1295" s="1" t="s">
        <v>5769</v>
      </c>
      <c r="C1295" s="1">
        <v>2</v>
      </c>
      <c r="D1295" s="1" t="s">
        <v>5920</v>
      </c>
      <c r="E1295" s="1">
        <v>6</v>
      </c>
      <c r="F1295" s="1" t="s">
        <v>6319</v>
      </c>
      <c r="G1295" s="1" t="s">
        <v>5834</v>
      </c>
      <c r="H1295" s="1" t="s">
        <v>6226</v>
      </c>
      <c r="I1295" s="1" t="b">
        <v>0</v>
      </c>
      <c r="J1295" s="1">
        <v>0</v>
      </c>
      <c r="K1295" s="1">
        <v>31</v>
      </c>
      <c r="L1295" s="1">
        <v>9</v>
      </c>
      <c r="M1295" s="1">
        <v>6</v>
      </c>
      <c r="N1295" s="1">
        <v>60</v>
      </c>
      <c r="O1295" s="1" t="s">
        <v>6227</v>
      </c>
    </row>
    <row r="1296" spans="1:15" x14ac:dyDescent="0.3">
      <c r="A1296" s="1" t="s">
        <v>5716</v>
      </c>
      <c r="B1296" s="1" t="s">
        <v>5769</v>
      </c>
      <c r="C1296" s="1">
        <v>2</v>
      </c>
      <c r="D1296" s="1" t="s">
        <v>5920</v>
      </c>
      <c r="E1296" s="1">
        <v>6</v>
      </c>
      <c r="F1296" s="1" t="s">
        <v>6319</v>
      </c>
      <c r="G1296" s="1" t="s">
        <v>5834</v>
      </c>
      <c r="H1296" s="1" t="s">
        <v>6235</v>
      </c>
      <c r="I1296" s="1" t="b">
        <v>0</v>
      </c>
      <c r="J1296" s="1">
        <v>6</v>
      </c>
      <c r="K1296" s="1">
        <v>0</v>
      </c>
      <c r="L1296" s="1">
        <v>0</v>
      </c>
      <c r="M1296" s="1">
        <v>2</v>
      </c>
      <c r="N1296" s="1">
        <v>20</v>
      </c>
      <c r="O1296" s="1" t="s">
        <v>6320</v>
      </c>
    </row>
    <row r="1297" spans="1:15" x14ac:dyDescent="0.3">
      <c r="A1297" s="1" t="s">
        <v>5716</v>
      </c>
      <c r="B1297" s="1" t="s">
        <v>5769</v>
      </c>
      <c r="C1297" s="1">
        <v>2</v>
      </c>
      <c r="D1297" s="1" t="s">
        <v>5920</v>
      </c>
      <c r="E1297" s="1">
        <v>6</v>
      </c>
      <c r="F1297" s="1" t="s">
        <v>6319</v>
      </c>
      <c r="G1297" s="1" t="s">
        <v>5834</v>
      </c>
      <c r="H1297" s="1" t="s">
        <v>6226</v>
      </c>
      <c r="I1297" s="1" t="b">
        <v>0</v>
      </c>
      <c r="J1297" s="1">
        <v>0</v>
      </c>
      <c r="K1297" s="1">
        <v>30</v>
      </c>
      <c r="L1297" s="1">
        <v>9</v>
      </c>
      <c r="M1297" s="1">
        <v>1</v>
      </c>
      <c r="N1297" s="1">
        <v>10</v>
      </c>
      <c r="O1297" s="1" t="s">
        <v>6227</v>
      </c>
    </row>
    <row r="1298" spans="1:15" x14ac:dyDescent="0.3">
      <c r="A1298" s="1" t="s">
        <v>5716</v>
      </c>
      <c r="B1298" s="1" t="s">
        <v>5769</v>
      </c>
      <c r="C1298" s="1">
        <v>2</v>
      </c>
      <c r="D1298" s="1" t="s">
        <v>5920</v>
      </c>
      <c r="E1298" s="1">
        <v>6</v>
      </c>
      <c r="F1298" s="1" t="s">
        <v>6319</v>
      </c>
      <c r="G1298" s="1" t="s">
        <v>5834</v>
      </c>
      <c r="H1298" s="1" t="e">
        <f>--GCCTCGCCGTGGCGCTCA-------------------A</f>
        <v>#NAME?</v>
      </c>
      <c r="I1298" s="1" t="b">
        <v>0</v>
      </c>
      <c r="J1298" s="1">
        <v>0</v>
      </c>
      <c r="K1298" s="1">
        <v>26</v>
      </c>
      <c r="L1298" s="1">
        <v>11</v>
      </c>
      <c r="M1298" s="1">
        <v>1</v>
      </c>
      <c r="N1298" s="1">
        <v>10</v>
      </c>
      <c r="O1298" s="1" t="s">
        <v>6227</v>
      </c>
    </row>
    <row r="1299" spans="1:15" x14ac:dyDescent="0.3">
      <c r="A1299" s="1" t="s">
        <v>5716</v>
      </c>
      <c r="B1299" s="1" t="s">
        <v>5769</v>
      </c>
      <c r="C1299" s="1">
        <v>2</v>
      </c>
      <c r="D1299" s="1" t="s">
        <v>5920</v>
      </c>
      <c r="E1299" s="1">
        <v>7</v>
      </c>
      <c r="F1299" s="1" t="s">
        <v>6321</v>
      </c>
      <c r="G1299" s="1" t="s">
        <v>5834</v>
      </c>
      <c r="H1299" s="1" t="s">
        <v>6226</v>
      </c>
      <c r="I1299" s="1" t="b">
        <v>0</v>
      </c>
      <c r="J1299" s="1">
        <v>0</v>
      </c>
      <c r="K1299" s="1">
        <v>27</v>
      </c>
      <c r="L1299" s="1">
        <v>8</v>
      </c>
      <c r="M1299" s="1">
        <v>263</v>
      </c>
      <c r="N1299" s="1">
        <v>51.267056530214397</v>
      </c>
      <c r="O1299" s="1" t="s">
        <v>6227</v>
      </c>
    </row>
    <row r="1300" spans="1:15" x14ac:dyDescent="0.3">
      <c r="A1300" s="1" t="s">
        <v>5716</v>
      </c>
      <c r="B1300" s="1" t="s">
        <v>5769</v>
      </c>
      <c r="C1300" s="1">
        <v>2</v>
      </c>
      <c r="D1300" s="1" t="s">
        <v>5920</v>
      </c>
      <c r="E1300" s="1">
        <v>7</v>
      </c>
      <c r="F1300" s="1" t="s">
        <v>6321</v>
      </c>
      <c r="G1300" s="1" t="s">
        <v>5834</v>
      </c>
      <c r="H1300" s="1" t="s">
        <v>6226</v>
      </c>
      <c r="I1300" s="1" t="b">
        <v>0</v>
      </c>
      <c r="J1300" s="1">
        <v>0</v>
      </c>
      <c r="K1300" s="1">
        <v>26</v>
      </c>
      <c r="L1300" s="1">
        <v>8</v>
      </c>
      <c r="M1300" s="1">
        <v>132</v>
      </c>
      <c r="N1300" s="1">
        <v>25.730994152046701</v>
      </c>
      <c r="O1300" s="1" t="s">
        <v>6227</v>
      </c>
    </row>
    <row r="1301" spans="1:15" x14ac:dyDescent="0.3">
      <c r="A1301" s="1" t="s">
        <v>5716</v>
      </c>
      <c r="B1301" s="1" t="s">
        <v>5769</v>
      </c>
      <c r="C1301" s="1">
        <v>2</v>
      </c>
      <c r="D1301" s="1" t="s">
        <v>5920</v>
      </c>
      <c r="E1301" s="1">
        <v>7</v>
      </c>
      <c r="F1301" s="1" t="s">
        <v>6321</v>
      </c>
      <c r="G1301" s="1" t="s">
        <v>5803</v>
      </c>
      <c r="H1301" s="1" t="s">
        <v>6248</v>
      </c>
      <c r="I1301" s="1" t="b">
        <v>0</v>
      </c>
      <c r="J1301" s="1">
        <v>0</v>
      </c>
      <c r="K1301" s="1">
        <v>1</v>
      </c>
      <c r="L1301" s="1">
        <v>0</v>
      </c>
      <c r="M1301" s="1">
        <v>17</v>
      </c>
      <c r="N1301" s="1">
        <v>3.3138401559454098</v>
      </c>
      <c r="O1301" s="1" t="s">
        <v>6270</v>
      </c>
    </row>
    <row r="1302" spans="1:15" x14ac:dyDescent="0.3">
      <c r="A1302" s="1" t="s">
        <v>5716</v>
      </c>
      <c r="B1302" s="1" t="s">
        <v>5769</v>
      </c>
      <c r="C1302" s="1">
        <v>2</v>
      </c>
      <c r="D1302" s="1" t="s">
        <v>5920</v>
      </c>
      <c r="E1302" s="1">
        <v>7</v>
      </c>
      <c r="F1302" s="1" t="s">
        <v>6321</v>
      </c>
      <c r="G1302" s="1" t="s">
        <v>5834</v>
      </c>
      <c r="H1302" s="1" t="s">
        <v>6226</v>
      </c>
      <c r="I1302" s="1" t="b">
        <v>0</v>
      </c>
      <c r="J1302" s="1">
        <v>0</v>
      </c>
      <c r="K1302" s="1">
        <v>25</v>
      </c>
      <c r="L1302" s="1">
        <v>7</v>
      </c>
      <c r="M1302" s="1">
        <v>11</v>
      </c>
      <c r="N1302" s="1">
        <v>2.1442495126705601</v>
      </c>
      <c r="O1302" s="1" t="s">
        <v>6227</v>
      </c>
    </row>
    <row r="1303" spans="1:15" x14ac:dyDescent="0.3">
      <c r="A1303" s="1" t="s">
        <v>5716</v>
      </c>
      <c r="B1303" s="1" t="s">
        <v>5769</v>
      </c>
      <c r="C1303" s="1">
        <v>2</v>
      </c>
      <c r="D1303" s="1" t="s">
        <v>5920</v>
      </c>
      <c r="E1303" s="1">
        <v>7</v>
      </c>
      <c r="F1303" s="1" t="s">
        <v>6321</v>
      </c>
      <c r="G1303" s="1" t="s">
        <v>5814</v>
      </c>
      <c r="H1303" s="1" t="s">
        <v>6235</v>
      </c>
      <c r="I1303" s="1" t="b">
        <v>1</v>
      </c>
      <c r="J1303" s="1">
        <v>0</v>
      </c>
      <c r="K1303" s="1">
        <v>0</v>
      </c>
      <c r="L1303" s="1">
        <v>0</v>
      </c>
      <c r="M1303" s="1">
        <v>8</v>
      </c>
      <c r="N1303" s="1">
        <v>1.5594541910331301</v>
      </c>
      <c r="O1303" s="1" t="s">
        <v>6247</v>
      </c>
    </row>
    <row r="1304" spans="1:15" x14ac:dyDescent="0.3">
      <c r="A1304" s="1" t="s">
        <v>5716</v>
      </c>
      <c r="B1304" s="1" t="s">
        <v>5769</v>
      </c>
      <c r="C1304" s="1">
        <v>2</v>
      </c>
      <c r="D1304" s="1" t="s">
        <v>5920</v>
      </c>
      <c r="E1304" s="1">
        <v>7</v>
      </c>
      <c r="F1304" s="1" t="s">
        <v>6321</v>
      </c>
      <c r="G1304" s="1" t="s">
        <v>5834</v>
      </c>
      <c r="H1304" s="1" t="s">
        <v>6226</v>
      </c>
      <c r="I1304" s="1" t="b">
        <v>0</v>
      </c>
      <c r="J1304" s="1">
        <v>0</v>
      </c>
      <c r="K1304" s="1">
        <v>24</v>
      </c>
      <c r="L1304" s="1">
        <v>8</v>
      </c>
      <c r="M1304" s="1">
        <v>7</v>
      </c>
      <c r="N1304" s="1">
        <v>1.36452241715399</v>
      </c>
      <c r="O1304" s="1" t="s">
        <v>6227</v>
      </c>
    </row>
    <row r="1305" spans="1:15" x14ac:dyDescent="0.3">
      <c r="A1305" s="1" t="s">
        <v>5716</v>
      </c>
      <c r="B1305" s="1" t="s">
        <v>5769</v>
      </c>
      <c r="C1305" s="1">
        <v>2</v>
      </c>
      <c r="D1305" s="1" t="s">
        <v>5920</v>
      </c>
      <c r="E1305" s="1">
        <v>7</v>
      </c>
      <c r="F1305" s="1" t="s">
        <v>6321</v>
      </c>
      <c r="G1305" s="1" t="s">
        <v>5834</v>
      </c>
      <c r="H1305" s="1" t="s">
        <v>6235</v>
      </c>
      <c r="I1305" s="1" t="b">
        <v>0</v>
      </c>
      <c r="J1305" s="1">
        <v>14</v>
      </c>
      <c r="K1305" s="1">
        <v>0</v>
      </c>
      <c r="L1305" s="1">
        <v>0</v>
      </c>
      <c r="M1305" s="1">
        <v>6</v>
      </c>
      <c r="N1305" s="1">
        <v>1.16959064327485</v>
      </c>
      <c r="O1305" s="1" t="s">
        <v>6322</v>
      </c>
    </row>
    <row r="1306" spans="1:15" x14ac:dyDescent="0.3">
      <c r="A1306" s="1" t="s">
        <v>5716</v>
      </c>
      <c r="B1306" s="1" t="s">
        <v>5769</v>
      </c>
      <c r="C1306" s="1">
        <v>2</v>
      </c>
      <c r="D1306" s="1" t="s">
        <v>5920</v>
      </c>
      <c r="E1306" s="1">
        <v>8</v>
      </c>
      <c r="F1306" s="1" t="s">
        <v>6323</v>
      </c>
      <c r="G1306" s="1" t="s">
        <v>5834</v>
      </c>
      <c r="H1306" s="1" t="s">
        <v>6226</v>
      </c>
      <c r="I1306" s="1" t="b">
        <v>0</v>
      </c>
      <c r="J1306" s="1">
        <v>0</v>
      </c>
      <c r="K1306" s="1">
        <v>30</v>
      </c>
      <c r="L1306" s="1">
        <v>9</v>
      </c>
      <c r="M1306" s="1">
        <v>193</v>
      </c>
      <c r="N1306" s="1">
        <v>59.202453987730003</v>
      </c>
      <c r="O1306" s="1" t="s">
        <v>6227</v>
      </c>
    </row>
    <row r="1307" spans="1:15" x14ac:dyDescent="0.3">
      <c r="A1307" s="1" t="s">
        <v>5716</v>
      </c>
      <c r="B1307" s="1" t="s">
        <v>5769</v>
      </c>
      <c r="C1307" s="1">
        <v>2</v>
      </c>
      <c r="D1307" s="1" t="s">
        <v>5920</v>
      </c>
      <c r="E1307" s="1">
        <v>8</v>
      </c>
      <c r="F1307" s="1" t="s">
        <v>6323</v>
      </c>
      <c r="G1307" s="1" t="s">
        <v>5834</v>
      </c>
      <c r="H1307" s="1" t="s">
        <v>6226</v>
      </c>
      <c r="I1307" s="1" t="b">
        <v>0</v>
      </c>
      <c r="J1307" s="1">
        <v>0</v>
      </c>
      <c r="K1307" s="1">
        <v>31</v>
      </c>
      <c r="L1307" s="1">
        <v>9</v>
      </c>
      <c r="M1307" s="1">
        <v>76</v>
      </c>
      <c r="N1307" s="1">
        <v>23.312883435582801</v>
      </c>
      <c r="O1307" s="1" t="s">
        <v>6227</v>
      </c>
    </row>
    <row r="1308" spans="1:15" x14ac:dyDescent="0.3">
      <c r="A1308" s="1" t="s">
        <v>5716</v>
      </c>
      <c r="B1308" s="1" t="s">
        <v>5769</v>
      </c>
      <c r="C1308" s="1">
        <v>2</v>
      </c>
      <c r="D1308" s="1" t="s">
        <v>5920</v>
      </c>
      <c r="E1308" s="1">
        <v>8</v>
      </c>
      <c r="F1308" s="1" t="s">
        <v>6323</v>
      </c>
      <c r="G1308" s="1" t="s">
        <v>5834</v>
      </c>
      <c r="H1308" s="1" t="s">
        <v>6226</v>
      </c>
      <c r="I1308" s="1" t="b">
        <v>0</v>
      </c>
      <c r="J1308" s="1">
        <v>0</v>
      </c>
      <c r="K1308" s="1">
        <v>30</v>
      </c>
      <c r="L1308" s="1">
        <v>10</v>
      </c>
      <c r="M1308" s="1">
        <v>4</v>
      </c>
      <c r="N1308" s="1">
        <v>1.22699386503067</v>
      </c>
      <c r="O1308" s="1" t="s">
        <v>6227</v>
      </c>
    </row>
    <row r="1309" spans="1:15" x14ac:dyDescent="0.3">
      <c r="A1309" s="1" t="s">
        <v>5716</v>
      </c>
      <c r="B1309" s="1" t="s">
        <v>5769</v>
      </c>
      <c r="C1309" s="1">
        <v>2</v>
      </c>
      <c r="D1309" s="1" t="s">
        <v>5920</v>
      </c>
      <c r="E1309" s="1">
        <v>8</v>
      </c>
      <c r="F1309" s="1" t="s">
        <v>6323</v>
      </c>
      <c r="G1309" s="1" t="s">
        <v>5834</v>
      </c>
      <c r="H1309" s="1" t="s">
        <v>6226</v>
      </c>
      <c r="I1309" s="1" t="b">
        <v>0</v>
      </c>
      <c r="J1309" s="1">
        <v>0</v>
      </c>
      <c r="K1309" s="1">
        <v>26</v>
      </c>
      <c r="L1309" s="1">
        <v>8</v>
      </c>
      <c r="M1309" s="1">
        <v>4</v>
      </c>
      <c r="N1309" s="1">
        <v>1.22699386503067</v>
      </c>
      <c r="O1309" s="1" t="s">
        <v>6227</v>
      </c>
    </row>
    <row r="1310" spans="1:15" x14ac:dyDescent="0.3">
      <c r="A1310" s="1" t="s">
        <v>5716</v>
      </c>
      <c r="B1310" s="1" t="s">
        <v>5769</v>
      </c>
      <c r="C1310" s="1">
        <v>2</v>
      </c>
      <c r="D1310" s="1" t="s">
        <v>5920</v>
      </c>
      <c r="E1310" s="1">
        <v>8</v>
      </c>
      <c r="F1310" s="1" t="s">
        <v>6323</v>
      </c>
      <c r="G1310" s="1" t="s">
        <v>5834</v>
      </c>
      <c r="H1310" s="1" t="s">
        <v>6226</v>
      </c>
      <c r="I1310" s="1" t="b">
        <v>0</v>
      </c>
      <c r="J1310" s="1">
        <v>1</v>
      </c>
      <c r="K1310" s="1">
        <v>28</v>
      </c>
      <c r="L1310" s="1">
        <v>8</v>
      </c>
      <c r="M1310" s="1">
        <v>4</v>
      </c>
      <c r="N1310" s="1">
        <v>1.22699386503067</v>
      </c>
      <c r="O1310" s="1" t="s">
        <v>6227</v>
      </c>
    </row>
    <row r="1311" spans="1:15" x14ac:dyDescent="0.3">
      <c r="A1311" s="1" t="s">
        <v>5716</v>
      </c>
      <c r="B1311" s="1" t="s">
        <v>5769</v>
      </c>
      <c r="C1311" s="1">
        <v>2</v>
      </c>
      <c r="D1311" s="1" t="s">
        <v>5920</v>
      </c>
      <c r="E1311" s="1">
        <v>8</v>
      </c>
      <c r="F1311" s="1" t="s">
        <v>6323</v>
      </c>
      <c r="G1311" s="1" t="s">
        <v>5834</v>
      </c>
      <c r="H1311" s="1" t="s">
        <v>6226</v>
      </c>
      <c r="I1311" s="1" t="b">
        <v>0</v>
      </c>
      <c r="J1311" s="1">
        <v>0</v>
      </c>
      <c r="K1311" s="1">
        <v>28</v>
      </c>
      <c r="L1311" s="1">
        <v>9</v>
      </c>
      <c r="M1311" s="1">
        <v>4</v>
      </c>
      <c r="N1311" s="1">
        <v>1.22699386503067</v>
      </c>
      <c r="O1311" s="1" t="s">
        <v>6227</v>
      </c>
    </row>
    <row r="1312" spans="1:15" x14ac:dyDescent="0.3">
      <c r="A1312" s="1" t="s">
        <v>5716</v>
      </c>
      <c r="B1312" s="1" t="s">
        <v>5769</v>
      </c>
      <c r="C1312" s="1">
        <v>2</v>
      </c>
      <c r="D1312" s="1" t="s">
        <v>5920</v>
      </c>
      <c r="E1312" s="1">
        <v>9</v>
      </c>
      <c r="F1312" s="1" t="s">
        <v>6324</v>
      </c>
      <c r="G1312" s="1" t="s">
        <v>5834</v>
      </c>
      <c r="H1312" s="1" t="s">
        <v>6226</v>
      </c>
      <c r="I1312" s="1" t="b">
        <v>0</v>
      </c>
      <c r="J1312" s="1">
        <v>0</v>
      </c>
      <c r="K1312" s="1">
        <v>26</v>
      </c>
      <c r="L1312" s="1">
        <v>8</v>
      </c>
      <c r="M1312" s="1">
        <v>14</v>
      </c>
      <c r="N1312" s="1">
        <v>46.6666666666666</v>
      </c>
      <c r="O1312" s="1" t="s">
        <v>6227</v>
      </c>
    </row>
    <row r="1313" spans="1:15" x14ac:dyDescent="0.3">
      <c r="A1313" s="1" t="s">
        <v>5716</v>
      </c>
      <c r="B1313" s="1" t="s">
        <v>5769</v>
      </c>
      <c r="C1313" s="1">
        <v>2</v>
      </c>
      <c r="D1313" s="1" t="s">
        <v>5920</v>
      </c>
      <c r="E1313" s="1">
        <v>9</v>
      </c>
      <c r="F1313" s="1" t="s">
        <v>6324</v>
      </c>
      <c r="G1313" s="1" t="s">
        <v>5803</v>
      </c>
      <c r="H1313" s="1" t="s">
        <v>6248</v>
      </c>
      <c r="I1313" s="1" t="b">
        <v>0</v>
      </c>
      <c r="J1313" s="1">
        <v>0</v>
      </c>
      <c r="K1313" s="1">
        <v>1</v>
      </c>
      <c r="L1313" s="1">
        <v>0</v>
      </c>
      <c r="M1313" s="1">
        <v>4</v>
      </c>
      <c r="N1313" s="1">
        <v>13.3333333333333</v>
      </c>
      <c r="O1313" s="1" t="s">
        <v>6250</v>
      </c>
    </row>
    <row r="1314" spans="1:15" x14ac:dyDescent="0.3">
      <c r="A1314" s="1" t="s">
        <v>5716</v>
      </c>
      <c r="B1314" s="1" t="s">
        <v>5769</v>
      </c>
      <c r="C1314" s="1">
        <v>2</v>
      </c>
      <c r="D1314" s="1" t="s">
        <v>5920</v>
      </c>
      <c r="E1314" s="1">
        <v>9</v>
      </c>
      <c r="F1314" s="1" t="s">
        <v>6324</v>
      </c>
      <c r="G1314" s="1" t="s">
        <v>5834</v>
      </c>
      <c r="H1314" s="1" t="s">
        <v>6226</v>
      </c>
      <c r="I1314" s="1" t="b">
        <v>0</v>
      </c>
      <c r="J1314" s="1">
        <v>0</v>
      </c>
      <c r="K1314" s="1">
        <v>27</v>
      </c>
      <c r="L1314" s="1">
        <v>8</v>
      </c>
      <c r="M1314" s="1">
        <v>2</v>
      </c>
      <c r="N1314" s="1">
        <v>6.6666666666666599</v>
      </c>
      <c r="O1314" s="1" t="s">
        <v>6227</v>
      </c>
    </row>
    <row r="1315" spans="1:15" x14ac:dyDescent="0.3">
      <c r="A1315" s="1" t="s">
        <v>5716</v>
      </c>
      <c r="B1315" s="1" t="s">
        <v>5769</v>
      </c>
      <c r="C1315" s="1">
        <v>2</v>
      </c>
      <c r="D1315" s="1" t="s">
        <v>5920</v>
      </c>
      <c r="E1315" s="1">
        <v>9</v>
      </c>
      <c r="F1315" s="1" t="s">
        <v>6324</v>
      </c>
      <c r="G1315" s="1" t="s">
        <v>5834</v>
      </c>
      <c r="H1315" s="1" t="s">
        <v>6325</v>
      </c>
      <c r="I1315" s="1" t="b">
        <v>0</v>
      </c>
      <c r="J1315" s="1">
        <v>0</v>
      </c>
      <c r="K1315" s="1">
        <v>9</v>
      </c>
      <c r="L1315" s="1">
        <v>8</v>
      </c>
      <c r="M1315" s="1">
        <v>1</v>
      </c>
      <c r="N1315" s="1">
        <v>3.3333333333333299</v>
      </c>
      <c r="O1315" s="1" t="s">
        <v>6326</v>
      </c>
    </row>
    <row r="1316" spans="1:15" x14ac:dyDescent="0.3">
      <c r="A1316" s="1" t="s">
        <v>5716</v>
      </c>
      <c r="B1316" s="1" t="s">
        <v>5769</v>
      </c>
      <c r="C1316" s="1">
        <v>2</v>
      </c>
      <c r="D1316" s="1" t="s">
        <v>5920</v>
      </c>
      <c r="E1316" s="1">
        <v>9</v>
      </c>
      <c r="F1316" s="1" t="s">
        <v>6324</v>
      </c>
      <c r="G1316" s="1" t="s">
        <v>5803</v>
      </c>
      <c r="H1316" s="1" t="s">
        <v>6248</v>
      </c>
      <c r="I1316" s="1" t="b">
        <v>0</v>
      </c>
      <c r="J1316" s="1">
        <v>0</v>
      </c>
      <c r="K1316" s="1">
        <v>1</v>
      </c>
      <c r="L1316" s="1">
        <v>1</v>
      </c>
      <c r="M1316" s="1">
        <v>1</v>
      </c>
      <c r="N1316" s="1">
        <v>3.3333333333333299</v>
      </c>
      <c r="O1316" s="1" t="s">
        <v>6327</v>
      </c>
    </row>
    <row r="1317" spans="1:15" x14ac:dyDescent="0.3">
      <c r="A1317" s="1" t="s">
        <v>5716</v>
      </c>
      <c r="B1317" s="1" t="s">
        <v>5769</v>
      </c>
      <c r="C1317" s="1">
        <v>2</v>
      </c>
      <c r="D1317" s="1" t="s">
        <v>5920</v>
      </c>
      <c r="E1317" s="1">
        <v>9</v>
      </c>
      <c r="F1317" s="1" t="s">
        <v>6324</v>
      </c>
      <c r="G1317" s="1" t="s">
        <v>5803</v>
      </c>
      <c r="H1317" s="1" t="s">
        <v>6248</v>
      </c>
      <c r="I1317" s="1" t="b">
        <v>0</v>
      </c>
      <c r="J1317" s="1">
        <v>0</v>
      </c>
      <c r="K1317" s="1">
        <v>1</v>
      </c>
      <c r="L1317" s="1">
        <v>0</v>
      </c>
      <c r="M1317" s="1">
        <v>1</v>
      </c>
      <c r="N1317" s="1">
        <v>3.3333333333333299</v>
      </c>
      <c r="O1317" s="1" t="s">
        <v>6328</v>
      </c>
    </row>
    <row r="1318" spans="1:15" x14ac:dyDescent="0.3">
      <c r="A1318" s="1" t="s">
        <v>5716</v>
      </c>
      <c r="B1318" s="1" t="s">
        <v>5769</v>
      </c>
      <c r="C1318" s="1">
        <v>2</v>
      </c>
      <c r="D1318" s="1" t="s">
        <v>5920</v>
      </c>
      <c r="E1318" s="1">
        <v>9</v>
      </c>
      <c r="F1318" s="1" t="s">
        <v>6324</v>
      </c>
      <c r="G1318" s="1" t="s">
        <v>5834</v>
      </c>
      <c r="H1318" s="1" t="s">
        <v>6226</v>
      </c>
      <c r="I1318" s="1" t="b">
        <v>0</v>
      </c>
      <c r="J1318" s="1">
        <v>0</v>
      </c>
      <c r="K1318" s="1">
        <v>26</v>
      </c>
      <c r="L1318" s="1">
        <v>9</v>
      </c>
      <c r="M1318" s="1">
        <v>1</v>
      </c>
      <c r="N1318" s="1">
        <v>3.3333333333333299</v>
      </c>
      <c r="O1318" s="1" t="s">
        <v>6329</v>
      </c>
    </row>
    <row r="1319" spans="1:15" x14ac:dyDescent="0.3">
      <c r="A1319" s="1" t="s">
        <v>5716</v>
      </c>
      <c r="B1319" s="1" t="s">
        <v>5769</v>
      </c>
      <c r="C1319" s="1">
        <v>2</v>
      </c>
      <c r="D1319" s="1" t="s">
        <v>5920</v>
      </c>
      <c r="E1319" s="1">
        <v>9</v>
      </c>
      <c r="F1319" s="1" t="s">
        <v>6324</v>
      </c>
      <c r="G1319" s="1" t="s">
        <v>5834</v>
      </c>
      <c r="H1319" s="1" t="s">
        <v>6226</v>
      </c>
      <c r="I1319" s="1" t="b">
        <v>0</v>
      </c>
      <c r="J1319" s="1">
        <v>0</v>
      </c>
      <c r="K1319" s="1">
        <v>25</v>
      </c>
      <c r="L1319" s="1">
        <v>7</v>
      </c>
      <c r="M1319" s="1">
        <v>1</v>
      </c>
      <c r="N1319" s="1">
        <v>3.3333333333333299</v>
      </c>
      <c r="O1319" s="1" t="s">
        <v>6227</v>
      </c>
    </row>
    <row r="1320" spans="1:15" x14ac:dyDescent="0.3">
      <c r="A1320" s="1" t="s">
        <v>5716</v>
      </c>
      <c r="B1320" s="1" t="s">
        <v>5769</v>
      </c>
      <c r="C1320" s="1">
        <v>2</v>
      </c>
      <c r="D1320" s="1" t="s">
        <v>5920</v>
      </c>
      <c r="E1320" s="1">
        <v>9</v>
      </c>
      <c r="F1320" s="1" t="s">
        <v>6324</v>
      </c>
      <c r="G1320" s="1" t="s">
        <v>5834</v>
      </c>
      <c r="H1320" s="1" t="s">
        <v>6226</v>
      </c>
      <c r="I1320" s="1" t="b">
        <v>0</v>
      </c>
      <c r="J1320" s="1">
        <v>0</v>
      </c>
      <c r="K1320" s="1">
        <v>26</v>
      </c>
      <c r="L1320" s="1">
        <v>9</v>
      </c>
      <c r="M1320" s="1">
        <v>1</v>
      </c>
      <c r="N1320" s="1">
        <v>3.3333333333333299</v>
      </c>
      <c r="O1320" s="1" t="s">
        <v>6227</v>
      </c>
    </row>
    <row r="1321" spans="1:15" x14ac:dyDescent="0.3">
      <c r="A1321" s="1" t="s">
        <v>5716</v>
      </c>
      <c r="B1321" s="1" t="s">
        <v>5769</v>
      </c>
      <c r="C1321" s="1">
        <v>2</v>
      </c>
      <c r="D1321" s="1" t="s">
        <v>5920</v>
      </c>
      <c r="E1321" s="1">
        <v>9</v>
      </c>
      <c r="F1321" s="1" t="s">
        <v>6324</v>
      </c>
      <c r="G1321" s="1" t="s">
        <v>5834</v>
      </c>
      <c r="H1321" s="1" t="s">
        <v>6226</v>
      </c>
      <c r="I1321" s="1" t="b">
        <v>0</v>
      </c>
      <c r="J1321" s="1">
        <v>0</v>
      </c>
      <c r="K1321" s="1">
        <v>31</v>
      </c>
      <c r="L1321" s="1">
        <v>8</v>
      </c>
      <c r="M1321" s="1">
        <v>1</v>
      </c>
      <c r="N1321" s="1">
        <v>3.3333333333333299</v>
      </c>
      <c r="O1321" s="1" t="s">
        <v>6227</v>
      </c>
    </row>
    <row r="1322" spans="1:15" x14ac:dyDescent="0.3">
      <c r="A1322" s="1" t="s">
        <v>5716</v>
      </c>
      <c r="B1322" s="1" t="s">
        <v>5769</v>
      </c>
      <c r="C1322" s="1">
        <v>2</v>
      </c>
      <c r="D1322" s="1" t="s">
        <v>5920</v>
      </c>
      <c r="E1322" s="1">
        <v>9</v>
      </c>
      <c r="F1322" s="1" t="s">
        <v>6324</v>
      </c>
      <c r="G1322" s="1" t="s">
        <v>5834</v>
      </c>
      <c r="H1322" s="1" t="s">
        <v>6226</v>
      </c>
      <c r="I1322" s="1" t="b">
        <v>0</v>
      </c>
      <c r="J1322" s="1">
        <v>0</v>
      </c>
      <c r="K1322" s="1">
        <v>24</v>
      </c>
      <c r="L1322" s="1">
        <v>7</v>
      </c>
      <c r="M1322" s="1">
        <v>1</v>
      </c>
      <c r="N1322" s="1">
        <v>3.3333333333333299</v>
      </c>
      <c r="O1322" s="1" t="s">
        <v>6330</v>
      </c>
    </row>
    <row r="1323" spans="1:15" x14ac:dyDescent="0.3">
      <c r="A1323" s="1" t="s">
        <v>5716</v>
      </c>
      <c r="B1323" s="1" t="s">
        <v>5769</v>
      </c>
      <c r="C1323" s="1">
        <v>2</v>
      </c>
      <c r="D1323" s="1" t="s">
        <v>5920</v>
      </c>
      <c r="E1323" s="1">
        <v>9</v>
      </c>
      <c r="F1323" s="1" t="s">
        <v>6324</v>
      </c>
      <c r="G1323" s="1" t="s">
        <v>5845</v>
      </c>
      <c r="H1323" s="1" t="e">
        <f>--GCCTCGCCGTGGCGCTCAAGAGCTC-CGGCGGGTTCTT</f>
        <v>#NAME?</v>
      </c>
      <c r="I1323" s="1" t="b">
        <v>0</v>
      </c>
      <c r="J1323" s="1">
        <v>0</v>
      </c>
      <c r="K1323" s="1">
        <v>4</v>
      </c>
      <c r="L1323" s="1">
        <v>3</v>
      </c>
      <c r="M1323" s="1">
        <v>1</v>
      </c>
      <c r="N1323" s="1">
        <v>3.3333333333333299</v>
      </c>
      <c r="O1323" s="1" t="s">
        <v>6260</v>
      </c>
    </row>
    <row r="1324" spans="1:15" x14ac:dyDescent="0.3">
      <c r="A1324" s="1" t="s">
        <v>5716</v>
      </c>
      <c r="B1324" s="1" t="s">
        <v>5769</v>
      </c>
      <c r="C1324" s="1">
        <v>2</v>
      </c>
      <c r="D1324" s="1" t="s">
        <v>5920</v>
      </c>
      <c r="E1324" s="1">
        <v>9</v>
      </c>
      <c r="F1324" s="1" t="s">
        <v>6324</v>
      </c>
      <c r="G1324" s="1" t="s">
        <v>5834</v>
      </c>
      <c r="H1324" s="1" t="s">
        <v>6331</v>
      </c>
      <c r="I1324" s="1" t="b">
        <v>0</v>
      </c>
      <c r="J1324" s="1">
        <v>0</v>
      </c>
      <c r="K1324" s="1">
        <v>24</v>
      </c>
      <c r="L1324" s="1">
        <v>9</v>
      </c>
      <c r="M1324" s="1">
        <v>1</v>
      </c>
      <c r="N1324" s="1">
        <v>3.3333333333333299</v>
      </c>
      <c r="O1324" s="1" t="s">
        <v>6332</v>
      </c>
    </row>
    <row r="1325" spans="1:15" x14ac:dyDescent="0.3">
      <c r="A1325" s="1" t="s">
        <v>5716</v>
      </c>
      <c r="B1325" s="1" t="s">
        <v>5769</v>
      </c>
      <c r="C1325" s="1">
        <v>2</v>
      </c>
      <c r="D1325" s="1" t="s">
        <v>5920</v>
      </c>
      <c r="E1325" s="1">
        <v>10</v>
      </c>
      <c r="F1325" s="1" t="s">
        <v>6333</v>
      </c>
      <c r="G1325" s="1" t="s">
        <v>5834</v>
      </c>
      <c r="H1325" s="1" t="s">
        <v>6226</v>
      </c>
      <c r="I1325" s="1" t="b">
        <v>0</v>
      </c>
      <c r="J1325" s="1">
        <v>0</v>
      </c>
      <c r="K1325" s="1">
        <v>31</v>
      </c>
      <c r="L1325" s="1">
        <v>9</v>
      </c>
      <c r="M1325" s="1">
        <v>342</v>
      </c>
      <c r="N1325" s="1">
        <v>75.831485587583103</v>
      </c>
      <c r="O1325" s="1" t="s">
        <v>6227</v>
      </c>
    </row>
    <row r="1326" spans="1:15" x14ac:dyDescent="0.3">
      <c r="A1326" s="1" t="s">
        <v>5716</v>
      </c>
      <c r="B1326" s="1" t="s">
        <v>5769</v>
      </c>
      <c r="C1326" s="1">
        <v>2</v>
      </c>
      <c r="D1326" s="1" t="s">
        <v>5920</v>
      </c>
      <c r="E1326" s="1">
        <v>10</v>
      </c>
      <c r="F1326" s="1" t="s">
        <v>6333</v>
      </c>
      <c r="G1326" s="1" t="s">
        <v>5834</v>
      </c>
      <c r="H1326" s="1" t="s">
        <v>6226</v>
      </c>
      <c r="I1326" s="1" t="b">
        <v>0</v>
      </c>
      <c r="J1326" s="1">
        <v>0</v>
      </c>
      <c r="K1326" s="1">
        <v>30</v>
      </c>
      <c r="L1326" s="1">
        <v>9</v>
      </c>
      <c r="M1326" s="1">
        <v>13</v>
      </c>
      <c r="N1326" s="1">
        <v>2.8824833702882402</v>
      </c>
      <c r="O1326" s="1" t="s">
        <v>6227</v>
      </c>
    </row>
    <row r="1327" spans="1:15" x14ac:dyDescent="0.3">
      <c r="A1327" s="1" t="s">
        <v>5716</v>
      </c>
      <c r="B1327" s="1" t="s">
        <v>5769</v>
      </c>
      <c r="C1327" s="1">
        <v>2</v>
      </c>
      <c r="D1327" s="1" t="s">
        <v>5920</v>
      </c>
      <c r="E1327" s="1">
        <v>10</v>
      </c>
      <c r="F1327" s="1" t="s">
        <v>6333</v>
      </c>
      <c r="G1327" s="1" t="s">
        <v>5834</v>
      </c>
      <c r="H1327" s="1" t="s">
        <v>6226</v>
      </c>
      <c r="I1327" s="1" t="b">
        <v>0</v>
      </c>
      <c r="J1327" s="1">
        <v>0</v>
      </c>
      <c r="K1327" s="1">
        <v>27</v>
      </c>
      <c r="L1327" s="1">
        <v>8</v>
      </c>
      <c r="M1327" s="1">
        <v>12</v>
      </c>
      <c r="N1327" s="1">
        <v>2.66075388026607</v>
      </c>
      <c r="O1327" s="1" t="s">
        <v>6227</v>
      </c>
    </row>
    <row r="1328" spans="1:15" x14ac:dyDescent="0.3">
      <c r="A1328" s="1" t="s">
        <v>5716</v>
      </c>
      <c r="B1328" s="1" t="s">
        <v>5769</v>
      </c>
      <c r="C1328" s="1">
        <v>2</v>
      </c>
      <c r="D1328" s="1" t="s">
        <v>5920</v>
      </c>
      <c r="E1328" s="1">
        <v>10</v>
      </c>
      <c r="F1328" s="1" t="s">
        <v>6333</v>
      </c>
      <c r="G1328" s="1" t="s">
        <v>5834</v>
      </c>
      <c r="H1328" s="1" t="s">
        <v>6226</v>
      </c>
      <c r="I1328" s="1" t="b">
        <v>0</v>
      </c>
      <c r="J1328" s="1">
        <v>0</v>
      </c>
      <c r="K1328" s="1">
        <v>31</v>
      </c>
      <c r="L1328" s="1">
        <v>10</v>
      </c>
      <c r="M1328" s="1">
        <v>12</v>
      </c>
      <c r="N1328" s="1">
        <v>2.66075388026607</v>
      </c>
      <c r="O1328" s="1" t="s">
        <v>6227</v>
      </c>
    </row>
    <row r="1329" spans="1:15" x14ac:dyDescent="0.3">
      <c r="A1329" s="1" t="s">
        <v>5716</v>
      </c>
      <c r="B1329" s="1" t="s">
        <v>5769</v>
      </c>
      <c r="C1329" s="1">
        <v>2</v>
      </c>
      <c r="D1329" s="1" t="s">
        <v>5920</v>
      </c>
      <c r="E1329" s="1">
        <v>10</v>
      </c>
      <c r="F1329" s="1" t="s">
        <v>6333</v>
      </c>
      <c r="G1329" s="1" t="s">
        <v>5834</v>
      </c>
      <c r="H1329" s="1" t="s">
        <v>6331</v>
      </c>
      <c r="I1329" s="1" t="b">
        <v>0</v>
      </c>
      <c r="J1329" s="1">
        <v>0</v>
      </c>
      <c r="K1329" s="1">
        <v>27</v>
      </c>
      <c r="L1329" s="1">
        <v>8</v>
      </c>
      <c r="M1329" s="1">
        <v>7</v>
      </c>
      <c r="N1329" s="1">
        <v>1.5521064301552101</v>
      </c>
      <c r="O1329" s="1" t="s">
        <v>6227</v>
      </c>
    </row>
    <row r="1330" spans="1:15" x14ac:dyDescent="0.3">
      <c r="A1330" s="1" t="s">
        <v>5716</v>
      </c>
      <c r="B1330" s="1" t="s">
        <v>5769</v>
      </c>
      <c r="C1330" s="1">
        <v>2</v>
      </c>
      <c r="D1330" s="1" t="s">
        <v>5920</v>
      </c>
      <c r="E1330" s="1">
        <v>11</v>
      </c>
      <c r="F1330" s="1" t="s">
        <v>6334</v>
      </c>
      <c r="G1330" s="1" t="s">
        <v>5834</v>
      </c>
      <c r="H1330" s="1" t="s">
        <v>6226</v>
      </c>
      <c r="I1330" s="1" t="b">
        <v>0</v>
      </c>
      <c r="J1330" s="1">
        <v>0</v>
      </c>
      <c r="K1330" s="1">
        <v>26</v>
      </c>
      <c r="L1330" s="1">
        <v>8</v>
      </c>
      <c r="M1330" s="1">
        <v>509</v>
      </c>
      <c r="N1330" s="1">
        <v>35.421016005567097</v>
      </c>
      <c r="O1330" s="1" t="s">
        <v>6227</v>
      </c>
    </row>
    <row r="1331" spans="1:15" x14ac:dyDescent="0.3">
      <c r="A1331" s="1" t="s">
        <v>5716</v>
      </c>
      <c r="B1331" s="1" t="s">
        <v>5769</v>
      </c>
      <c r="C1331" s="1">
        <v>2</v>
      </c>
      <c r="D1331" s="1" t="s">
        <v>5920</v>
      </c>
      <c r="E1331" s="1">
        <v>11</v>
      </c>
      <c r="F1331" s="1" t="s">
        <v>6334</v>
      </c>
      <c r="G1331" s="1" t="s">
        <v>5834</v>
      </c>
      <c r="H1331" s="1" t="s">
        <v>6226</v>
      </c>
      <c r="I1331" s="1" t="b">
        <v>0</v>
      </c>
      <c r="J1331" s="1">
        <v>0</v>
      </c>
      <c r="K1331" s="1">
        <v>24</v>
      </c>
      <c r="L1331" s="1">
        <v>8</v>
      </c>
      <c r="M1331" s="1">
        <v>285</v>
      </c>
      <c r="N1331" s="1">
        <v>19.8329853862212</v>
      </c>
      <c r="O1331" s="1" t="s">
        <v>6227</v>
      </c>
    </row>
    <row r="1332" spans="1:15" x14ac:dyDescent="0.3">
      <c r="A1332" s="1" t="s">
        <v>5716</v>
      </c>
      <c r="B1332" s="1" t="s">
        <v>5769</v>
      </c>
      <c r="C1332" s="1">
        <v>2</v>
      </c>
      <c r="D1332" s="1" t="s">
        <v>5920</v>
      </c>
      <c r="E1332" s="1">
        <v>11</v>
      </c>
      <c r="F1332" s="1" t="s">
        <v>6334</v>
      </c>
      <c r="G1332" s="1" t="s">
        <v>5834</v>
      </c>
      <c r="H1332" s="1" t="s">
        <v>6226</v>
      </c>
      <c r="I1332" s="1" t="b">
        <v>0</v>
      </c>
      <c r="J1332" s="1">
        <v>0</v>
      </c>
      <c r="K1332" s="1">
        <v>27</v>
      </c>
      <c r="L1332" s="1">
        <v>8</v>
      </c>
      <c r="M1332" s="1">
        <v>263</v>
      </c>
      <c r="N1332" s="1">
        <v>18.302018093249799</v>
      </c>
      <c r="O1332" s="1" t="s">
        <v>6227</v>
      </c>
    </row>
    <row r="1333" spans="1:15" x14ac:dyDescent="0.3">
      <c r="A1333" s="1" t="s">
        <v>5716</v>
      </c>
      <c r="B1333" s="1" t="s">
        <v>5769</v>
      </c>
      <c r="C1333" s="1">
        <v>2</v>
      </c>
      <c r="D1333" s="1" t="s">
        <v>5920</v>
      </c>
      <c r="E1333" s="1">
        <v>11</v>
      </c>
      <c r="F1333" s="1" t="s">
        <v>6334</v>
      </c>
      <c r="G1333" s="1" t="s">
        <v>5803</v>
      </c>
      <c r="H1333" s="1" t="s">
        <v>6248</v>
      </c>
      <c r="I1333" s="1" t="b">
        <v>0</v>
      </c>
      <c r="J1333" s="1">
        <v>0</v>
      </c>
      <c r="K1333" s="1">
        <v>1</v>
      </c>
      <c r="L1333" s="1">
        <v>0</v>
      </c>
      <c r="M1333" s="1">
        <v>42</v>
      </c>
      <c r="N1333" s="1">
        <v>2.9227557411273399</v>
      </c>
      <c r="O1333" s="1" t="s">
        <v>6317</v>
      </c>
    </row>
    <row r="1334" spans="1:15" x14ac:dyDescent="0.3">
      <c r="A1334" s="1" t="s">
        <v>5716</v>
      </c>
      <c r="B1334" s="1" t="s">
        <v>5769</v>
      </c>
      <c r="C1334" s="1">
        <v>2</v>
      </c>
      <c r="D1334" s="1" t="s">
        <v>5920</v>
      </c>
      <c r="E1334" s="1">
        <v>11</v>
      </c>
      <c r="F1334" s="1" t="s">
        <v>6334</v>
      </c>
      <c r="G1334" s="1" t="s">
        <v>5834</v>
      </c>
      <c r="H1334" s="1" t="s">
        <v>6226</v>
      </c>
      <c r="I1334" s="1" t="b">
        <v>0</v>
      </c>
      <c r="J1334" s="1">
        <v>0</v>
      </c>
      <c r="K1334" s="1">
        <v>25</v>
      </c>
      <c r="L1334" s="1">
        <v>7</v>
      </c>
      <c r="M1334" s="1">
        <v>35</v>
      </c>
      <c r="N1334" s="1">
        <v>2.4356297842727899</v>
      </c>
      <c r="O1334" s="1" t="s">
        <v>6227</v>
      </c>
    </row>
    <row r="1335" spans="1:15" x14ac:dyDescent="0.3">
      <c r="A1335" s="1" t="s">
        <v>5716</v>
      </c>
      <c r="B1335" s="1" t="s">
        <v>5769</v>
      </c>
      <c r="C1335" s="1">
        <v>2</v>
      </c>
      <c r="D1335" s="1" t="s">
        <v>5920</v>
      </c>
      <c r="E1335" s="1">
        <v>11</v>
      </c>
      <c r="F1335" s="1" t="s">
        <v>6334</v>
      </c>
      <c r="G1335" s="1" t="s">
        <v>5834</v>
      </c>
      <c r="H1335" s="1" t="s">
        <v>6226</v>
      </c>
      <c r="I1335" s="1" t="b">
        <v>0</v>
      </c>
      <c r="J1335" s="1">
        <v>0</v>
      </c>
      <c r="K1335" s="1">
        <v>26</v>
      </c>
      <c r="L1335" s="1">
        <v>9</v>
      </c>
      <c r="M1335" s="1">
        <v>19</v>
      </c>
      <c r="N1335" s="1">
        <v>1.32219902574808</v>
      </c>
      <c r="O1335" s="1" t="s">
        <v>6227</v>
      </c>
    </row>
    <row r="1336" spans="1:15" x14ac:dyDescent="0.3">
      <c r="A1336" s="1" t="s">
        <v>5716</v>
      </c>
      <c r="B1336" s="1" t="s">
        <v>5769</v>
      </c>
      <c r="C1336" s="1">
        <v>2</v>
      </c>
      <c r="D1336" s="1" t="s">
        <v>5920</v>
      </c>
      <c r="E1336" s="1">
        <v>12</v>
      </c>
      <c r="F1336" s="1" t="s">
        <v>6335</v>
      </c>
      <c r="G1336" s="1" t="s">
        <v>5834</v>
      </c>
      <c r="H1336" s="1" t="s">
        <v>6226</v>
      </c>
      <c r="I1336" s="1" t="b">
        <v>0</v>
      </c>
      <c r="J1336" s="1">
        <v>0</v>
      </c>
      <c r="K1336" s="1">
        <v>30</v>
      </c>
      <c r="L1336" s="1">
        <v>9</v>
      </c>
      <c r="M1336" s="1">
        <v>672</v>
      </c>
      <c r="N1336" s="1">
        <v>38.843930635838099</v>
      </c>
      <c r="O1336" s="1" t="s">
        <v>6227</v>
      </c>
    </row>
    <row r="1337" spans="1:15" x14ac:dyDescent="0.3">
      <c r="A1337" s="1" t="s">
        <v>5716</v>
      </c>
      <c r="B1337" s="1" t="s">
        <v>5769</v>
      </c>
      <c r="C1337" s="1">
        <v>2</v>
      </c>
      <c r="D1337" s="1" t="s">
        <v>5920</v>
      </c>
      <c r="E1337" s="1">
        <v>12</v>
      </c>
      <c r="F1337" s="1" t="s">
        <v>6335</v>
      </c>
      <c r="G1337" s="1" t="s">
        <v>5834</v>
      </c>
      <c r="H1337" s="1" t="e">
        <f>--GCCTCGCCGTGGCGCTCAAGAGCTCCGGCGGGTTCTTC</f>
        <v>#NAME?</v>
      </c>
      <c r="I1337" s="1" t="b">
        <v>0</v>
      </c>
      <c r="J1337" s="1">
        <v>6</v>
      </c>
      <c r="K1337" s="1">
        <v>7</v>
      </c>
      <c r="L1337" s="1">
        <v>6</v>
      </c>
      <c r="M1337" s="1">
        <v>473</v>
      </c>
      <c r="N1337" s="1">
        <v>27.341040462427699</v>
      </c>
      <c r="O1337" s="1" t="s">
        <v>6294</v>
      </c>
    </row>
    <row r="1338" spans="1:15" x14ac:dyDescent="0.3">
      <c r="A1338" s="1" t="s">
        <v>5716</v>
      </c>
      <c r="B1338" s="1" t="s">
        <v>5769</v>
      </c>
      <c r="C1338" s="1">
        <v>2</v>
      </c>
      <c r="D1338" s="1" t="s">
        <v>5920</v>
      </c>
      <c r="E1338" s="1">
        <v>12</v>
      </c>
      <c r="F1338" s="1" t="s">
        <v>6335</v>
      </c>
      <c r="G1338" s="1" t="s">
        <v>5834</v>
      </c>
      <c r="H1338" s="1" t="s">
        <v>6226</v>
      </c>
      <c r="I1338" s="1" t="b">
        <v>0</v>
      </c>
      <c r="J1338" s="1">
        <v>0</v>
      </c>
      <c r="K1338" s="1">
        <v>31</v>
      </c>
      <c r="L1338" s="1">
        <v>9</v>
      </c>
      <c r="M1338" s="1">
        <v>183</v>
      </c>
      <c r="N1338" s="1">
        <v>10.578034682080901</v>
      </c>
      <c r="O1338" s="1" t="s">
        <v>6227</v>
      </c>
    </row>
    <row r="1339" spans="1:15" x14ac:dyDescent="0.3">
      <c r="A1339" s="1" t="s">
        <v>5716</v>
      </c>
      <c r="B1339" s="1" t="s">
        <v>5769</v>
      </c>
      <c r="C1339" s="1">
        <v>2</v>
      </c>
      <c r="D1339" s="1" t="s">
        <v>5920</v>
      </c>
      <c r="E1339" s="1">
        <v>12</v>
      </c>
      <c r="F1339" s="1" t="s">
        <v>6335</v>
      </c>
      <c r="G1339" s="1" t="s">
        <v>5834</v>
      </c>
      <c r="H1339" s="1" t="s">
        <v>6226</v>
      </c>
      <c r="I1339" s="1" t="b">
        <v>0</v>
      </c>
      <c r="J1339" s="1">
        <v>0</v>
      </c>
      <c r="K1339" s="1">
        <v>28</v>
      </c>
      <c r="L1339" s="1">
        <v>9</v>
      </c>
      <c r="M1339" s="1">
        <v>97</v>
      </c>
      <c r="N1339" s="1">
        <v>5.6069364161849702</v>
      </c>
      <c r="O1339" s="1" t="s">
        <v>6227</v>
      </c>
    </row>
    <row r="1340" spans="1:15" x14ac:dyDescent="0.3">
      <c r="A1340" s="1" t="s">
        <v>5716</v>
      </c>
      <c r="B1340" s="1" t="s">
        <v>5769</v>
      </c>
      <c r="C1340" s="1">
        <v>2</v>
      </c>
      <c r="D1340" s="1" t="s">
        <v>5920</v>
      </c>
      <c r="E1340" s="1">
        <v>12</v>
      </c>
      <c r="F1340" s="1" t="s">
        <v>6335</v>
      </c>
      <c r="G1340" s="1" t="s">
        <v>5834</v>
      </c>
      <c r="H1340" s="1" t="s">
        <v>6226</v>
      </c>
      <c r="I1340" s="1" t="b">
        <v>0</v>
      </c>
      <c r="J1340" s="1">
        <v>0</v>
      </c>
      <c r="K1340" s="1">
        <v>29</v>
      </c>
      <c r="L1340" s="1">
        <v>8</v>
      </c>
      <c r="M1340" s="1">
        <v>91</v>
      </c>
      <c r="N1340" s="1">
        <v>5.2601156069364103</v>
      </c>
      <c r="O1340" s="1" t="s">
        <v>6227</v>
      </c>
    </row>
    <row r="1341" spans="1:15" x14ac:dyDescent="0.3">
      <c r="A1341" s="1" t="s">
        <v>5716</v>
      </c>
      <c r="B1341" s="1" t="s">
        <v>5769</v>
      </c>
      <c r="C1341" s="1">
        <v>2</v>
      </c>
      <c r="D1341" s="1" t="s">
        <v>5920</v>
      </c>
      <c r="E1341" s="1">
        <v>12</v>
      </c>
      <c r="F1341" s="1" t="s">
        <v>6335</v>
      </c>
      <c r="G1341" s="1" t="s">
        <v>5834</v>
      </c>
      <c r="H1341" s="1" t="s">
        <v>6226</v>
      </c>
      <c r="I1341" s="1" t="b">
        <v>0</v>
      </c>
      <c r="J1341" s="1">
        <v>0</v>
      </c>
      <c r="K1341" s="1">
        <v>26</v>
      </c>
      <c r="L1341" s="1">
        <v>8</v>
      </c>
      <c r="M1341" s="1">
        <v>18</v>
      </c>
      <c r="N1341" s="1">
        <v>1.04046242774566</v>
      </c>
      <c r="O1341" s="1" t="s">
        <v>6227</v>
      </c>
    </row>
    <row r="1342" spans="1:15" x14ac:dyDescent="0.3">
      <c r="A1342" s="1" t="s">
        <v>5716</v>
      </c>
      <c r="B1342" s="1" t="s">
        <v>5769</v>
      </c>
      <c r="C1342" s="1">
        <v>2</v>
      </c>
      <c r="D1342" s="1" t="s">
        <v>5920</v>
      </c>
      <c r="E1342" s="1">
        <v>13</v>
      </c>
      <c r="F1342" s="1" t="s">
        <v>6336</v>
      </c>
      <c r="G1342" s="1" t="s">
        <v>5834</v>
      </c>
      <c r="H1342" s="1" t="s">
        <v>6226</v>
      </c>
      <c r="I1342" s="1" t="b">
        <v>0</v>
      </c>
      <c r="J1342" s="1">
        <v>0</v>
      </c>
      <c r="K1342" s="1">
        <v>27</v>
      </c>
      <c r="L1342" s="1">
        <v>8</v>
      </c>
      <c r="M1342" s="1">
        <v>1455</v>
      </c>
      <c r="N1342" s="1">
        <v>54.576144036008998</v>
      </c>
      <c r="O1342" s="1" t="s">
        <v>6227</v>
      </c>
    </row>
    <row r="1343" spans="1:15" x14ac:dyDescent="0.3">
      <c r="A1343" s="1" t="s">
        <v>5716</v>
      </c>
      <c r="B1343" s="1" t="s">
        <v>5769</v>
      </c>
      <c r="C1343" s="1">
        <v>2</v>
      </c>
      <c r="D1343" s="1" t="s">
        <v>5920</v>
      </c>
      <c r="E1343" s="1">
        <v>13</v>
      </c>
      <c r="F1343" s="1" t="s">
        <v>6336</v>
      </c>
      <c r="G1343" s="1" t="s">
        <v>5834</v>
      </c>
      <c r="H1343" s="1" t="s">
        <v>6226</v>
      </c>
      <c r="I1343" s="1" t="b">
        <v>0</v>
      </c>
      <c r="J1343" s="1">
        <v>0</v>
      </c>
      <c r="K1343" s="1">
        <v>24</v>
      </c>
      <c r="L1343" s="1">
        <v>8</v>
      </c>
      <c r="M1343" s="1">
        <v>434</v>
      </c>
      <c r="N1343" s="1">
        <v>16.279069767441801</v>
      </c>
      <c r="O1343" s="1" t="s">
        <v>6227</v>
      </c>
    </row>
    <row r="1344" spans="1:15" x14ac:dyDescent="0.3">
      <c r="A1344" s="1" t="s">
        <v>5716</v>
      </c>
      <c r="B1344" s="1" t="s">
        <v>5769</v>
      </c>
      <c r="C1344" s="1">
        <v>2</v>
      </c>
      <c r="D1344" s="1" t="s">
        <v>5920</v>
      </c>
      <c r="E1344" s="1">
        <v>13</v>
      </c>
      <c r="F1344" s="1" t="s">
        <v>6336</v>
      </c>
      <c r="G1344" s="1" t="s">
        <v>5834</v>
      </c>
      <c r="H1344" s="1" t="s">
        <v>6226</v>
      </c>
      <c r="I1344" s="1" t="b">
        <v>0</v>
      </c>
      <c r="J1344" s="1">
        <v>0</v>
      </c>
      <c r="K1344" s="1">
        <v>25</v>
      </c>
      <c r="L1344" s="1">
        <v>7</v>
      </c>
      <c r="M1344" s="1">
        <v>394</v>
      </c>
      <c r="N1344" s="1">
        <v>14.778694673668401</v>
      </c>
      <c r="O1344" s="1" t="s">
        <v>6227</v>
      </c>
    </row>
    <row r="1345" spans="1:15" x14ac:dyDescent="0.3">
      <c r="A1345" s="1" t="s">
        <v>5716</v>
      </c>
      <c r="B1345" s="1" t="s">
        <v>5769</v>
      </c>
      <c r="C1345" s="1">
        <v>2</v>
      </c>
      <c r="D1345" s="1" t="s">
        <v>5920</v>
      </c>
      <c r="E1345" s="1">
        <v>13</v>
      </c>
      <c r="F1345" s="1" t="s">
        <v>6336</v>
      </c>
      <c r="G1345" s="1" t="s">
        <v>5834</v>
      </c>
      <c r="H1345" s="1" t="s">
        <v>6226</v>
      </c>
      <c r="I1345" s="1" t="b">
        <v>0</v>
      </c>
      <c r="J1345" s="1">
        <v>0</v>
      </c>
      <c r="K1345" s="1">
        <v>26</v>
      </c>
      <c r="L1345" s="1">
        <v>8</v>
      </c>
      <c r="M1345" s="1">
        <v>153</v>
      </c>
      <c r="N1345" s="1">
        <v>5.7389347336834202</v>
      </c>
      <c r="O1345" s="1" t="s">
        <v>6227</v>
      </c>
    </row>
    <row r="1346" spans="1:15" x14ac:dyDescent="0.3">
      <c r="A1346" s="1" t="s">
        <v>5716</v>
      </c>
      <c r="B1346" s="1" t="s">
        <v>5769</v>
      </c>
      <c r="C1346" s="1">
        <v>2</v>
      </c>
      <c r="D1346" s="1" t="s">
        <v>5920</v>
      </c>
      <c r="E1346" s="1">
        <v>14</v>
      </c>
      <c r="F1346" s="1" t="s">
        <v>6337</v>
      </c>
      <c r="G1346" s="1" t="s">
        <v>5834</v>
      </c>
      <c r="H1346" s="1" t="s">
        <v>6226</v>
      </c>
      <c r="I1346" s="1" t="b">
        <v>0</v>
      </c>
      <c r="J1346" s="1">
        <v>0</v>
      </c>
      <c r="K1346" s="1">
        <v>31</v>
      </c>
      <c r="L1346" s="1">
        <v>9</v>
      </c>
      <c r="M1346" s="1">
        <v>48</v>
      </c>
      <c r="N1346" s="1">
        <v>36.363636363636303</v>
      </c>
      <c r="O1346" s="1" t="s">
        <v>6227</v>
      </c>
    </row>
    <row r="1347" spans="1:15" x14ac:dyDescent="0.3">
      <c r="A1347" s="1" t="s">
        <v>5716</v>
      </c>
      <c r="B1347" s="1" t="s">
        <v>5769</v>
      </c>
      <c r="C1347" s="1">
        <v>2</v>
      </c>
      <c r="D1347" s="1" t="s">
        <v>5920</v>
      </c>
      <c r="E1347" s="1">
        <v>14</v>
      </c>
      <c r="F1347" s="1" t="s">
        <v>6337</v>
      </c>
      <c r="G1347" s="1" t="s">
        <v>5834</v>
      </c>
      <c r="H1347" s="1" t="s">
        <v>6226</v>
      </c>
      <c r="I1347" s="1" t="b">
        <v>0</v>
      </c>
      <c r="J1347" s="1">
        <v>0</v>
      </c>
      <c r="K1347" s="1">
        <v>30</v>
      </c>
      <c r="L1347" s="1">
        <v>9</v>
      </c>
      <c r="M1347" s="1">
        <v>45</v>
      </c>
      <c r="N1347" s="1">
        <v>34.090909090909001</v>
      </c>
      <c r="O1347" s="1" t="s">
        <v>6227</v>
      </c>
    </row>
    <row r="1348" spans="1:15" x14ac:dyDescent="0.3">
      <c r="A1348" s="1" t="s">
        <v>5716</v>
      </c>
      <c r="B1348" s="1" t="s">
        <v>5769</v>
      </c>
      <c r="C1348" s="1">
        <v>2</v>
      </c>
      <c r="D1348" s="1" t="s">
        <v>5920</v>
      </c>
      <c r="E1348" s="1">
        <v>14</v>
      </c>
      <c r="F1348" s="1" t="s">
        <v>6337</v>
      </c>
      <c r="G1348" s="1" t="s">
        <v>5834</v>
      </c>
      <c r="H1348" s="1" t="s">
        <v>6226</v>
      </c>
      <c r="I1348" s="1" t="b">
        <v>0</v>
      </c>
      <c r="J1348" s="1">
        <v>0</v>
      </c>
      <c r="K1348" s="1">
        <v>28</v>
      </c>
      <c r="L1348" s="1">
        <v>9</v>
      </c>
      <c r="M1348" s="1">
        <v>16</v>
      </c>
      <c r="N1348" s="1">
        <v>12.1212121212121</v>
      </c>
      <c r="O1348" s="1" t="s">
        <v>6227</v>
      </c>
    </row>
    <row r="1349" spans="1:15" x14ac:dyDescent="0.3">
      <c r="A1349" s="1" t="s">
        <v>5716</v>
      </c>
      <c r="B1349" s="1" t="s">
        <v>5769</v>
      </c>
      <c r="C1349" s="1">
        <v>2</v>
      </c>
      <c r="D1349" s="1" t="s">
        <v>5920</v>
      </c>
      <c r="E1349" s="1">
        <v>14</v>
      </c>
      <c r="F1349" s="1" t="s">
        <v>6337</v>
      </c>
      <c r="G1349" s="1" t="s">
        <v>5834</v>
      </c>
      <c r="H1349" s="1" t="s">
        <v>6226</v>
      </c>
      <c r="I1349" s="1" t="b">
        <v>0</v>
      </c>
      <c r="J1349" s="1">
        <v>0</v>
      </c>
      <c r="K1349" s="1">
        <v>29</v>
      </c>
      <c r="L1349" s="1">
        <v>8</v>
      </c>
      <c r="M1349" s="1">
        <v>4</v>
      </c>
      <c r="N1349" s="1">
        <v>3.0303030303030298</v>
      </c>
      <c r="O1349" s="1" t="s">
        <v>6227</v>
      </c>
    </row>
    <row r="1350" spans="1:15" x14ac:dyDescent="0.3">
      <c r="A1350" s="1" t="s">
        <v>5716</v>
      </c>
      <c r="B1350" s="1" t="s">
        <v>5769</v>
      </c>
      <c r="C1350" s="1">
        <v>2</v>
      </c>
      <c r="D1350" s="1" t="s">
        <v>5920</v>
      </c>
      <c r="E1350" s="1">
        <v>14</v>
      </c>
      <c r="F1350" s="1" t="s">
        <v>6337</v>
      </c>
      <c r="G1350" s="1" t="s">
        <v>5834</v>
      </c>
      <c r="H1350" s="1" t="s">
        <v>6226</v>
      </c>
      <c r="I1350" s="1" t="b">
        <v>0</v>
      </c>
      <c r="J1350" s="1">
        <v>0</v>
      </c>
      <c r="K1350" s="1">
        <v>29</v>
      </c>
      <c r="L1350" s="1">
        <v>9</v>
      </c>
      <c r="M1350" s="1">
        <v>3</v>
      </c>
      <c r="N1350" s="1">
        <v>2.2727272727272698</v>
      </c>
      <c r="O1350" s="1" t="s">
        <v>6227</v>
      </c>
    </row>
    <row r="1351" spans="1:15" x14ac:dyDescent="0.3">
      <c r="A1351" s="1" t="s">
        <v>5716</v>
      </c>
      <c r="B1351" s="1" t="s">
        <v>5769</v>
      </c>
      <c r="C1351" s="1">
        <v>2</v>
      </c>
      <c r="D1351" s="1" t="s">
        <v>5920</v>
      </c>
      <c r="E1351" s="1">
        <v>15</v>
      </c>
      <c r="F1351" s="1" t="s">
        <v>6338</v>
      </c>
      <c r="G1351" s="1" t="s">
        <v>5834</v>
      </c>
      <c r="H1351" s="1" t="s">
        <v>6226</v>
      </c>
      <c r="I1351" s="1" t="b">
        <v>0</v>
      </c>
      <c r="J1351" s="1">
        <v>0</v>
      </c>
      <c r="K1351" s="1">
        <v>26</v>
      </c>
      <c r="L1351" s="1">
        <v>8</v>
      </c>
      <c r="M1351" s="1">
        <v>294</v>
      </c>
      <c r="N1351" s="1">
        <v>75</v>
      </c>
      <c r="O1351" s="1" t="s">
        <v>6227</v>
      </c>
    </row>
    <row r="1352" spans="1:15" x14ac:dyDescent="0.3">
      <c r="A1352" s="1" t="s">
        <v>5716</v>
      </c>
      <c r="B1352" s="1" t="s">
        <v>5769</v>
      </c>
      <c r="C1352" s="1">
        <v>2</v>
      </c>
      <c r="D1352" s="1" t="s">
        <v>5920</v>
      </c>
      <c r="E1352" s="1">
        <v>15</v>
      </c>
      <c r="F1352" s="1" t="s">
        <v>6338</v>
      </c>
      <c r="G1352" s="1" t="s">
        <v>5834</v>
      </c>
      <c r="H1352" s="1" t="s">
        <v>6226</v>
      </c>
      <c r="I1352" s="1" t="b">
        <v>0</v>
      </c>
      <c r="J1352" s="1">
        <v>0</v>
      </c>
      <c r="K1352" s="1">
        <v>24</v>
      </c>
      <c r="L1352" s="1">
        <v>8</v>
      </c>
      <c r="M1352" s="1">
        <v>57</v>
      </c>
      <c r="N1352" s="1">
        <v>14.540816326530599</v>
      </c>
      <c r="O1352" s="1" t="s">
        <v>6227</v>
      </c>
    </row>
    <row r="1353" spans="1:15" x14ac:dyDescent="0.3">
      <c r="A1353" s="1" t="s">
        <v>5716</v>
      </c>
      <c r="B1353" s="1" t="s">
        <v>5769</v>
      </c>
      <c r="C1353" s="1">
        <v>2</v>
      </c>
      <c r="D1353" s="1" t="s">
        <v>5920</v>
      </c>
      <c r="E1353" s="1">
        <v>15</v>
      </c>
      <c r="F1353" s="1" t="s">
        <v>6338</v>
      </c>
      <c r="G1353" s="1" t="s">
        <v>5834</v>
      </c>
      <c r="H1353" s="1" t="s">
        <v>6226</v>
      </c>
      <c r="I1353" s="1" t="b">
        <v>0</v>
      </c>
      <c r="J1353" s="1">
        <v>0</v>
      </c>
      <c r="K1353" s="1">
        <v>27</v>
      </c>
      <c r="L1353" s="1">
        <v>8</v>
      </c>
      <c r="M1353" s="1">
        <v>9</v>
      </c>
      <c r="N1353" s="1">
        <v>2.2959183673469301</v>
      </c>
      <c r="O1353" s="1" t="s">
        <v>6227</v>
      </c>
    </row>
    <row r="1354" spans="1:15" x14ac:dyDescent="0.3">
      <c r="A1354" s="1" t="s">
        <v>5716</v>
      </c>
      <c r="B1354" s="1" t="s">
        <v>5769</v>
      </c>
      <c r="C1354" s="1">
        <v>2</v>
      </c>
      <c r="D1354" s="1" t="s">
        <v>5920</v>
      </c>
      <c r="E1354" s="1">
        <v>15</v>
      </c>
      <c r="F1354" s="1" t="s">
        <v>6338</v>
      </c>
      <c r="G1354" s="1" t="s">
        <v>5834</v>
      </c>
      <c r="H1354" s="1" t="s">
        <v>6233</v>
      </c>
      <c r="I1354" s="1" t="b">
        <v>0</v>
      </c>
      <c r="J1354" s="1">
        <v>1</v>
      </c>
      <c r="K1354" s="1">
        <v>8</v>
      </c>
      <c r="L1354" s="1">
        <v>7</v>
      </c>
      <c r="M1354" s="1">
        <v>4</v>
      </c>
      <c r="N1354" s="1">
        <v>1.0204081632652999</v>
      </c>
      <c r="O1354" s="1" t="s">
        <v>6234</v>
      </c>
    </row>
    <row r="1355" spans="1:15" x14ac:dyDescent="0.3">
      <c r="A1355" s="1" t="s">
        <v>5716</v>
      </c>
      <c r="B1355" s="1" t="s">
        <v>5769</v>
      </c>
      <c r="C1355" s="1">
        <v>2</v>
      </c>
      <c r="D1355" s="1" t="s">
        <v>5920</v>
      </c>
      <c r="E1355" s="1">
        <v>16</v>
      </c>
      <c r="F1355" s="1" t="s">
        <v>6339</v>
      </c>
      <c r="G1355" s="1" t="s">
        <v>5834</v>
      </c>
      <c r="H1355" s="1" t="s">
        <v>6226</v>
      </c>
      <c r="I1355" s="1" t="b">
        <v>0</v>
      </c>
      <c r="J1355" s="1">
        <v>0</v>
      </c>
      <c r="K1355" s="1">
        <v>30</v>
      </c>
      <c r="L1355" s="1">
        <v>9</v>
      </c>
      <c r="M1355" s="1">
        <v>64</v>
      </c>
      <c r="N1355" s="1">
        <v>46.376811594202898</v>
      </c>
      <c r="O1355" s="1" t="s">
        <v>6227</v>
      </c>
    </row>
    <row r="1356" spans="1:15" x14ac:dyDescent="0.3">
      <c r="A1356" s="1" t="s">
        <v>5716</v>
      </c>
      <c r="B1356" s="1" t="s">
        <v>5769</v>
      </c>
      <c r="C1356" s="1">
        <v>2</v>
      </c>
      <c r="D1356" s="1" t="s">
        <v>5920</v>
      </c>
      <c r="E1356" s="1">
        <v>16</v>
      </c>
      <c r="F1356" s="1" t="s">
        <v>6339</v>
      </c>
      <c r="G1356" s="1" t="s">
        <v>5834</v>
      </c>
      <c r="H1356" s="1" t="s">
        <v>6226</v>
      </c>
      <c r="I1356" s="1" t="b">
        <v>0</v>
      </c>
      <c r="J1356" s="1">
        <v>0</v>
      </c>
      <c r="K1356" s="1">
        <v>31</v>
      </c>
      <c r="L1356" s="1">
        <v>9</v>
      </c>
      <c r="M1356" s="1">
        <v>31</v>
      </c>
      <c r="N1356" s="1">
        <v>22.463768115941999</v>
      </c>
      <c r="O1356" s="1" t="s">
        <v>6227</v>
      </c>
    </row>
    <row r="1357" spans="1:15" x14ac:dyDescent="0.3">
      <c r="A1357" s="1" t="s">
        <v>5716</v>
      </c>
      <c r="B1357" s="1" t="s">
        <v>5769</v>
      </c>
      <c r="C1357" s="1">
        <v>2</v>
      </c>
      <c r="D1357" s="1" t="s">
        <v>5920</v>
      </c>
      <c r="E1357" s="1">
        <v>16</v>
      </c>
      <c r="F1357" s="1" t="s">
        <v>6339</v>
      </c>
      <c r="G1357" s="1" t="s">
        <v>5834</v>
      </c>
      <c r="H1357" s="1" t="s">
        <v>6226</v>
      </c>
      <c r="I1357" s="1" t="b">
        <v>0</v>
      </c>
      <c r="J1357" s="1">
        <v>0</v>
      </c>
      <c r="K1357" s="1">
        <v>28</v>
      </c>
      <c r="L1357" s="1">
        <v>9</v>
      </c>
      <c r="M1357" s="1">
        <v>13</v>
      </c>
      <c r="N1357" s="1">
        <v>9.4202898550724594</v>
      </c>
      <c r="O1357" s="1" t="s">
        <v>6227</v>
      </c>
    </row>
    <row r="1358" spans="1:15" x14ac:dyDescent="0.3">
      <c r="A1358" s="1" t="s">
        <v>5716</v>
      </c>
      <c r="B1358" s="1" t="s">
        <v>5769</v>
      </c>
      <c r="C1358" s="1">
        <v>2</v>
      </c>
      <c r="D1358" s="1" t="s">
        <v>5920</v>
      </c>
      <c r="E1358" s="1">
        <v>16</v>
      </c>
      <c r="F1358" s="1" t="s">
        <v>6339</v>
      </c>
      <c r="G1358" s="1" t="s">
        <v>5834</v>
      </c>
      <c r="H1358" s="1" t="s">
        <v>6226</v>
      </c>
      <c r="I1358" s="1" t="b">
        <v>0</v>
      </c>
      <c r="J1358" s="1">
        <v>0</v>
      </c>
      <c r="K1358" s="1">
        <v>29</v>
      </c>
      <c r="L1358" s="1">
        <v>8</v>
      </c>
      <c r="M1358" s="1">
        <v>7</v>
      </c>
      <c r="N1358" s="1">
        <v>5.0724637681159397</v>
      </c>
      <c r="O1358" s="1" t="s">
        <v>6227</v>
      </c>
    </row>
    <row r="1359" spans="1:15" x14ac:dyDescent="0.3">
      <c r="A1359" s="1" t="s">
        <v>5716</v>
      </c>
      <c r="B1359" s="1" t="s">
        <v>5769</v>
      </c>
      <c r="C1359" s="1">
        <v>2</v>
      </c>
      <c r="D1359" s="1" t="s">
        <v>5920</v>
      </c>
      <c r="E1359" s="1">
        <v>16</v>
      </c>
      <c r="F1359" s="1" t="s">
        <v>6339</v>
      </c>
      <c r="G1359" s="1" t="s">
        <v>5834</v>
      </c>
      <c r="H1359" s="1" t="s">
        <v>6226</v>
      </c>
      <c r="I1359" s="1" t="b">
        <v>0</v>
      </c>
      <c r="J1359" s="1">
        <v>0</v>
      </c>
      <c r="K1359" s="1">
        <v>29</v>
      </c>
      <c r="L1359" s="1">
        <v>9</v>
      </c>
      <c r="M1359" s="1">
        <v>5</v>
      </c>
      <c r="N1359" s="1">
        <v>3.6231884057971002</v>
      </c>
      <c r="O1359" s="1" t="s">
        <v>6227</v>
      </c>
    </row>
    <row r="1360" spans="1:15" x14ac:dyDescent="0.3">
      <c r="A1360" s="1" t="s">
        <v>5716</v>
      </c>
      <c r="B1360" s="1" t="s">
        <v>5769</v>
      </c>
      <c r="C1360" s="1">
        <v>2</v>
      </c>
      <c r="D1360" s="1" t="s">
        <v>5920</v>
      </c>
      <c r="E1360" s="1">
        <v>16</v>
      </c>
      <c r="F1360" s="1" t="s">
        <v>6339</v>
      </c>
      <c r="G1360" s="1" t="s">
        <v>5834</v>
      </c>
      <c r="H1360" s="1" t="s">
        <v>6226</v>
      </c>
      <c r="I1360" s="1" t="b">
        <v>0</v>
      </c>
      <c r="J1360" s="1">
        <v>0</v>
      </c>
      <c r="K1360" s="1">
        <v>30</v>
      </c>
      <c r="L1360" s="1">
        <v>10</v>
      </c>
      <c r="M1360" s="1">
        <v>3</v>
      </c>
      <c r="N1360" s="1">
        <v>2.1739130434782599</v>
      </c>
      <c r="O1360" s="1" t="s">
        <v>6227</v>
      </c>
    </row>
    <row r="1361" spans="1:15" x14ac:dyDescent="0.3">
      <c r="A1361" s="1" t="s">
        <v>5716</v>
      </c>
      <c r="B1361" s="1" t="s">
        <v>5769</v>
      </c>
      <c r="C1361" s="1">
        <v>2</v>
      </c>
      <c r="D1361" s="1" t="s">
        <v>5920</v>
      </c>
      <c r="E1361" s="1">
        <v>16</v>
      </c>
      <c r="F1361" s="1" t="s">
        <v>6339</v>
      </c>
      <c r="G1361" s="1" t="s">
        <v>5834</v>
      </c>
      <c r="H1361" s="1" t="s">
        <v>6311</v>
      </c>
      <c r="I1361" s="1" t="b">
        <v>0</v>
      </c>
      <c r="J1361" s="1">
        <v>0</v>
      </c>
      <c r="K1361" s="1">
        <v>20</v>
      </c>
      <c r="L1361" s="1">
        <v>10</v>
      </c>
      <c r="M1361" s="1">
        <v>2</v>
      </c>
      <c r="N1361" s="1">
        <v>1.4492753623188399</v>
      </c>
      <c r="O1361" s="1" t="s">
        <v>6340</v>
      </c>
    </row>
    <row r="1362" spans="1:15" x14ac:dyDescent="0.3">
      <c r="A1362" s="1" t="s">
        <v>5716</v>
      </c>
      <c r="B1362" s="1" t="s">
        <v>5769</v>
      </c>
      <c r="C1362" s="1">
        <v>2</v>
      </c>
      <c r="D1362" s="1" t="s">
        <v>5920</v>
      </c>
      <c r="E1362" s="1">
        <v>16</v>
      </c>
      <c r="F1362" s="1" t="s">
        <v>6339</v>
      </c>
      <c r="G1362" s="1" t="s">
        <v>5834</v>
      </c>
      <c r="H1362" s="1" t="s">
        <v>6226</v>
      </c>
      <c r="I1362" s="1" t="b">
        <v>0</v>
      </c>
      <c r="J1362" s="1">
        <v>0</v>
      </c>
      <c r="K1362" s="1">
        <v>26</v>
      </c>
      <c r="L1362" s="1">
        <v>8</v>
      </c>
      <c r="M1362" s="1">
        <v>2</v>
      </c>
      <c r="N1362" s="1">
        <v>1.4492753623188399</v>
      </c>
      <c r="O1362" s="1" t="s">
        <v>6227</v>
      </c>
    </row>
    <row r="1363" spans="1:15" x14ac:dyDescent="0.3">
      <c r="A1363" s="1" t="s">
        <v>5716</v>
      </c>
      <c r="B1363" s="1" t="s">
        <v>5769</v>
      </c>
      <c r="C1363" s="1">
        <v>2</v>
      </c>
      <c r="D1363" s="1" t="s">
        <v>5920</v>
      </c>
      <c r="E1363" s="1">
        <v>16</v>
      </c>
      <c r="F1363" s="1" t="s">
        <v>6339</v>
      </c>
      <c r="G1363" s="1" t="s">
        <v>5834</v>
      </c>
      <c r="H1363" s="1" t="s">
        <v>6226</v>
      </c>
      <c r="I1363" s="1" t="b">
        <v>0</v>
      </c>
      <c r="J1363" s="1">
        <v>0</v>
      </c>
      <c r="K1363" s="1">
        <v>24</v>
      </c>
      <c r="L1363" s="1">
        <v>8</v>
      </c>
      <c r="M1363" s="1">
        <v>2</v>
      </c>
      <c r="N1363" s="1">
        <v>1.4492753623188399</v>
      </c>
      <c r="O1363" s="1" t="s">
        <v>6227</v>
      </c>
    </row>
    <row r="1364" spans="1:15" x14ac:dyDescent="0.3">
      <c r="A1364" s="1" t="s">
        <v>5716</v>
      </c>
      <c r="B1364" s="1" t="s">
        <v>5769</v>
      </c>
      <c r="C1364" s="1">
        <v>2</v>
      </c>
      <c r="D1364" s="1" t="s">
        <v>5920</v>
      </c>
      <c r="E1364" s="1">
        <v>17</v>
      </c>
      <c r="F1364" s="1" t="s">
        <v>6341</v>
      </c>
      <c r="G1364" s="1" t="s">
        <v>5834</v>
      </c>
      <c r="H1364" s="1" t="s">
        <v>6226</v>
      </c>
      <c r="I1364" s="1" t="b">
        <v>0</v>
      </c>
      <c r="J1364" s="1">
        <v>0</v>
      </c>
      <c r="K1364" s="1">
        <v>26</v>
      </c>
      <c r="L1364" s="1">
        <v>8</v>
      </c>
      <c r="M1364" s="1">
        <v>121</v>
      </c>
      <c r="N1364" s="1">
        <v>56.018518518518498</v>
      </c>
      <c r="O1364" s="1" t="s">
        <v>6227</v>
      </c>
    </row>
    <row r="1365" spans="1:15" x14ac:dyDescent="0.3">
      <c r="A1365" s="1" t="s">
        <v>5716</v>
      </c>
      <c r="B1365" s="1" t="s">
        <v>5769</v>
      </c>
      <c r="C1365" s="1">
        <v>2</v>
      </c>
      <c r="D1365" s="1" t="s">
        <v>5920</v>
      </c>
      <c r="E1365" s="1">
        <v>17</v>
      </c>
      <c r="F1365" s="1" t="s">
        <v>6341</v>
      </c>
      <c r="G1365" s="1" t="s">
        <v>5834</v>
      </c>
      <c r="H1365" s="1" t="s">
        <v>6226</v>
      </c>
      <c r="I1365" s="1" t="b">
        <v>0</v>
      </c>
      <c r="J1365" s="1">
        <v>0</v>
      </c>
      <c r="K1365" s="1">
        <v>31</v>
      </c>
      <c r="L1365" s="1">
        <v>9</v>
      </c>
      <c r="M1365" s="1">
        <v>35</v>
      </c>
      <c r="N1365" s="1">
        <v>16.203703703703699</v>
      </c>
      <c r="O1365" s="1" t="s">
        <v>6227</v>
      </c>
    </row>
    <row r="1366" spans="1:15" x14ac:dyDescent="0.3">
      <c r="A1366" s="1" t="s">
        <v>5716</v>
      </c>
      <c r="B1366" s="1" t="s">
        <v>5769</v>
      </c>
      <c r="C1366" s="1">
        <v>2</v>
      </c>
      <c r="D1366" s="1" t="s">
        <v>5920</v>
      </c>
      <c r="E1366" s="1">
        <v>17</v>
      </c>
      <c r="F1366" s="1" t="s">
        <v>6341</v>
      </c>
      <c r="G1366" s="1" t="s">
        <v>5834</v>
      </c>
      <c r="H1366" s="1" t="s">
        <v>6226</v>
      </c>
      <c r="I1366" s="1" t="b">
        <v>0</v>
      </c>
      <c r="J1366" s="1">
        <v>0</v>
      </c>
      <c r="K1366" s="1">
        <v>27</v>
      </c>
      <c r="L1366" s="1">
        <v>8</v>
      </c>
      <c r="M1366" s="1">
        <v>16</v>
      </c>
      <c r="N1366" s="1">
        <v>7.4074074074074003</v>
      </c>
      <c r="O1366" s="1" t="s">
        <v>6227</v>
      </c>
    </row>
    <row r="1367" spans="1:15" x14ac:dyDescent="0.3">
      <c r="A1367" s="1" t="s">
        <v>5716</v>
      </c>
      <c r="B1367" s="1" t="s">
        <v>5769</v>
      </c>
      <c r="C1367" s="1">
        <v>2</v>
      </c>
      <c r="D1367" s="1" t="s">
        <v>5920</v>
      </c>
      <c r="E1367" s="1">
        <v>17</v>
      </c>
      <c r="F1367" s="1" t="s">
        <v>6341</v>
      </c>
      <c r="G1367" s="1" t="s">
        <v>5834</v>
      </c>
      <c r="H1367" s="1" t="s">
        <v>6226</v>
      </c>
      <c r="I1367" s="1" t="b">
        <v>0</v>
      </c>
      <c r="J1367" s="1">
        <v>0</v>
      </c>
      <c r="K1367" s="1">
        <v>25</v>
      </c>
      <c r="L1367" s="1">
        <v>7</v>
      </c>
      <c r="M1367" s="1">
        <v>11</v>
      </c>
      <c r="N1367" s="1">
        <v>5.0925925925925899</v>
      </c>
      <c r="O1367" s="1" t="s">
        <v>6227</v>
      </c>
    </row>
    <row r="1368" spans="1:15" x14ac:dyDescent="0.3">
      <c r="A1368" s="1" t="s">
        <v>5716</v>
      </c>
      <c r="B1368" s="1" t="s">
        <v>5769</v>
      </c>
      <c r="C1368" s="1">
        <v>2</v>
      </c>
      <c r="D1368" s="1" t="s">
        <v>5920</v>
      </c>
      <c r="E1368" s="1">
        <v>17</v>
      </c>
      <c r="F1368" s="1" t="s">
        <v>6341</v>
      </c>
      <c r="G1368" s="1" t="s">
        <v>5801</v>
      </c>
      <c r="H1368" s="1" t="s">
        <v>6235</v>
      </c>
      <c r="I1368" s="1" t="b">
        <v>0</v>
      </c>
      <c r="J1368" s="1">
        <v>1</v>
      </c>
      <c r="K1368" s="1">
        <v>0</v>
      </c>
      <c r="L1368" s="1">
        <v>0</v>
      </c>
      <c r="M1368" s="1">
        <v>4</v>
      </c>
      <c r="N1368" s="1">
        <v>1.8518518518518501</v>
      </c>
      <c r="O1368" s="1" t="s">
        <v>6236</v>
      </c>
    </row>
    <row r="1369" spans="1:15" x14ac:dyDescent="0.3">
      <c r="A1369" s="1" t="s">
        <v>5716</v>
      </c>
      <c r="B1369" s="1" t="s">
        <v>5769</v>
      </c>
      <c r="C1369" s="1">
        <v>2</v>
      </c>
      <c r="D1369" s="1" t="s">
        <v>5920</v>
      </c>
      <c r="E1369" s="1">
        <v>17</v>
      </c>
      <c r="F1369" s="1" t="s">
        <v>6341</v>
      </c>
      <c r="G1369" s="1" t="s">
        <v>5834</v>
      </c>
      <c r="H1369" s="1" t="s">
        <v>6226</v>
      </c>
      <c r="I1369" s="1" t="b">
        <v>0</v>
      </c>
      <c r="J1369" s="1">
        <v>0</v>
      </c>
      <c r="K1369" s="1">
        <v>33</v>
      </c>
      <c r="L1369" s="1">
        <v>8</v>
      </c>
      <c r="M1369" s="1">
        <v>3</v>
      </c>
      <c r="N1369" s="1">
        <v>1.38888888888888</v>
      </c>
      <c r="O1369" s="1" t="s">
        <v>6227</v>
      </c>
    </row>
    <row r="1370" spans="1:15" x14ac:dyDescent="0.3">
      <c r="A1370" s="1" t="s">
        <v>5716</v>
      </c>
      <c r="B1370" s="1" t="s">
        <v>5769</v>
      </c>
      <c r="C1370" s="1">
        <v>2</v>
      </c>
      <c r="D1370" s="1" t="s">
        <v>5920</v>
      </c>
      <c r="E1370" s="1">
        <v>18</v>
      </c>
      <c r="F1370" s="1" t="s">
        <v>6342</v>
      </c>
      <c r="G1370" s="1" t="s">
        <v>5834</v>
      </c>
      <c r="H1370" s="1" t="s">
        <v>6226</v>
      </c>
      <c r="I1370" s="1" t="b">
        <v>0</v>
      </c>
      <c r="J1370" s="1">
        <v>0</v>
      </c>
      <c r="K1370" s="1">
        <v>30</v>
      </c>
      <c r="L1370" s="1">
        <v>9</v>
      </c>
      <c r="M1370" s="1">
        <v>67</v>
      </c>
      <c r="N1370" s="1">
        <v>63.207547169811299</v>
      </c>
      <c r="O1370" s="1" t="s">
        <v>6227</v>
      </c>
    </row>
    <row r="1371" spans="1:15" x14ac:dyDescent="0.3">
      <c r="A1371" s="1" t="s">
        <v>5716</v>
      </c>
      <c r="B1371" s="1" t="s">
        <v>5769</v>
      </c>
      <c r="C1371" s="1">
        <v>2</v>
      </c>
      <c r="D1371" s="1" t="s">
        <v>5920</v>
      </c>
      <c r="E1371" s="1">
        <v>18</v>
      </c>
      <c r="F1371" s="1" t="s">
        <v>6342</v>
      </c>
      <c r="G1371" s="1" t="s">
        <v>5834</v>
      </c>
      <c r="H1371" s="1" t="e">
        <f>--GCCTCGCCGTGGCGCTCA-------------------A</f>
        <v>#NAME?</v>
      </c>
      <c r="I1371" s="1" t="b">
        <v>0</v>
      </c>
      <c r="J1371" s="1">
        <v>0</v>
      </c>
      <c r="K1371" s="1">
        <v>26</v>
      </c>
      <c r="L1371" s="1">
        <v>11</v>
      </c>
      <c r="M1371" s="1">
        <v>7</v>
      </c>
      <c r="N1371" s="1">
        <v>6.6037735849056602</v>
      </c>
      <c r="O1371" s="1" t="s">
        <v>6343</v>
      </c>
    </row>
    <row r="1372" spans="1:15" x14ac:dyDescent="0.3">
      <c r="A1372" s="1" t="s">
        <v>5716</v>
      </c>
      <c r="B1372" s="1" t="s">
        <v>5769</v>
      </c>
      <c r="C1372" s="1">
        <v>2</v>
      </c>
      <c r="D1372" s="1" t="s">
        <v>5920</v>
      </c>
      <c r="E1372" s="1">
        <v>18</v>
      </c>
      <c r="F1372" s="1" t="s">
        <v>6342</v>
      </c>
      <c r="G1372" s="1" t="s">
        <v>5834</v>
      </c>
      <c r="H1372" s="1" t="s">
        <v>6226</v>
      </c>
      <c r="I1372" s="1" t="b">
        <v>0</v>
      </c>
      <c r="J1372" s="1">
        <v>0</v>
      </c>
      <c r="K1372" s="1">
        <v>29</v>
      </c>
      <c r="L1372" s="1">
        <v>8</v>
      </c>
      <c r="M1372" s="1">
        <v>7</v>
      </c>
      <c r="N1372" s="1">
        <v>6.6037735849056602</v>
      </c>
      <c r="O1372" s="1" t="s">
        <v>6227</v>
      </c>
    </row>
    <row r="1373" spans="1:15" x14ac:dyDescent="0.3">
      <c r="A1373" s="1" t="s">
        <v>5716</v>
      </c>
      <c r="B1373" s="1" t="s">
        <v>5769</v>
      </c>
      <c r="C1373" s="1">
        <v>2</v>
      </c>
      <c r="D1373" s="1" t="s">
        <v>5920</v>
      </c>
      <c r="E1373" s="1">
        <v>18</v>
      </c>
      <c r="F1373" s="1" t="s">
        <v>6342</v>
      </c>
      <c r="G1373" s="1" t="s">
        <v>5834</v>
      </c>
      <c r="H1373" s="1" t="s">
        <v>6226</v>
      </c>
      <c r="I1373" s="1" t="b">
        <v>0</v>
      </c>
      <c r="J1373" s="1">
        <v>0</v>
      </c>
      <c r="K1373" s="1">
        <v>28</v>
      </c>
      <c r="L1373" s="1">
        <v>9</v>
      </c>
      <c r="M1373" s="1">
        <v>5</v>
      </c>
      <c r="N1373" s="1">
        <v>4.7169811320754702</v>
      </c>
      <c r="O1373" s="1" t="s">
        <v>6227</v>
      </c>
    </row>
    <row r="1374" spans="1:15" x14ac:dyDescent="0.3">
      <c r="A1374" s="1" t="s">
        <v>5716</v>
      </c>
      <c r="B1374" s="1" t="s">
        <v>5769</v>
      </c>
      <c r="C1374" s="1">
        <v>2</v>
      </c>
      <c r="D1374" s="1" t="s">
        <v>5920</v>
      </c>
      <c r="E1374" s="1">
        <v>18</v>
      </c>
      <c r="F1374" s="1" t="s">
        <v>6342</v>
      </c>
      <c r="G1374" s="1" t="s">
        <v>5834</v>
      </c>
      <c r="H1374" s="1" t="s">
        <v>6226</v>
      </c>
      <c r="I1374" s="1" t="b">
        <v>0</v>
      </c>
      <c r="J1374" s="1">
        <v>0</v>
      </c>
      <c r="K1374" s="1">
        <v>26</v>
      </c>
      <c r="L1374" s="1">
        <v>8</v>
      </c>
      <c r="M1374" s="1">
        <v>3</v>
      </c>
      <c r="N1374" s="1">
        <v>2.8301886792452802</v>
      </c>
      <c r="O1374" s="1" t="s">
        <v>6227</v>
      </c>
    </row>
    <row r="1375" spans="1:15" x14ac:dyDescent="0.3">
      <c r="A1375" s="1" t="s">
        <v>5716</v>
      </c>
      <c r="B1375" s="1" t="s">
        <v>5769</v>
      </c>
      <c r="C1375" s="1">
        <v>2</v>
      </c>
      <c r="D1375" s="1" t="s">
        <v>5920</v>
      </c>
      <c r="E1375" s="1">
        <v>18</v>
      </c>
      <c r="F1375" s="1" t="s">
        <v>6342</v>
      </c>
      <c r="G1375" s="1" t="s">
        <v>5834</v>
      </c>
      <c r="H1375" s="1" t="s">
        <v>6226</v>
      </c>
      <c r="I1375" s="1" t="b">
        <v>0</v>
      </c>
      <c r="J1375" s="1">
        <v>0</v>
      </c>
      <c r="K1375" s="1">
        <v>31</v>
      </c>
      <c r="L1375" s="1">
        <v>9</v>
      </c>
      <c r="M1375" s="1">
        <v>2</v>
      </c>
      <c r="N1375" s="1">
        <v>1.88679245283018</v>
      </c>
      <c r="O1375" s="1" t="s">
        <v>6227</v>
      </c>
    </row>
    <row r="1376" spans="1:15" x14ac:dyDescent="0.3">
      <c r="A1376" s="1" t="s">
        <v>5716</v>
      </c>
      <c r="B1376" s="1" t="s">
        <v>5769</v>
      </c>
      <c r="C1376" s="1">
        <v>2</v>
      </c>
      <c r="D1376" s="1" t="s">
        <v>5920</v>
      </c>
      <c r="E1376" s="1">
        <v>19</v>
      </c>
      <c r="F1376" s="1" t="s">
        <v>6344</v>
      </c>
      <c r="G1376" s="1" t="s">
        <v>5834</v>
      </c>
      <c r="H1376" s="1" t="s">
        <v>6226</v>
      </c>
      <c r="I1376" s="1" t="b">
        <v>0</v>
      </c>
      <c r="J1376" s="1">
        <v>0</v>
      </c>
      <c r="K1376" s="1">
        <v>27</v>
      </c>
      <c r="L1376" s="1">
        <v>8</v>
      </c>
      <c r="M1376" s="1">
        <v>226</v>
      </c>
      <c r="N1376" s="1">
        <v>32.331902718168799</v>
      </c>
      <c r="O1376" s="1" t="s">
        <v>6227</v>
      </c>
    </row>
    <row r="1377" spans="1:15" x14ac:dyDescent="0.3">
      <c r="A1377" s="1" t="s">
        <v>5716</v>
      </c>
      <c r="B1377" s="1" t="s">
        <v>5769</v>
      </c>
      <c r="C1377" s="1">
        <v>2</v>
      </c>
      <c r="D1377" s="1" t="s">
        <v>5920</v>
      </c>
      <c r="E1377" s="1">
        <v>19</v>
      </c>
      <c r="F1377" s="1" t="s">
        <v>6344</v>
      </c>
      <c r="G1377" s="1" t="s">
        <v>5834</v>
      </c>
      <c r="H1377" s="1" t="s">
        <v>6226</v>
      </c>
      <c r="I1377" s="1" t="b">
        <v>0</v>
      </c>
      <c r="J1377" s="1">
        <v>0</v>
      </c>
      <c r="K1377" s="1">
        <v>25</v>
      </c>
      <c r="L1377" s="1">
        <v>7</v>
      </c>
      <c r="M1377" s="1">
        <v>134</v>
      </c>
      <c r="N1377" s="1">
        <v>19.170243204577901</v>
      </c>
      <c r="O1377" s="1" t="s">
        <v>6227</v>
      </c>
    </row>
    <row r="1378" spans="1:15" x14ac:dyDescent="0.3">
      <c r="A1378" s="1" t="s">
        <v>5716</v>
      </c>
      <c r="B1378" s="1" t="s">
        <v>5769</v>
      </c>
      <c r="C1378" s="1">
        <v>2</v>
      </c>
      <c r="D1378" s="1" t="s">
        <v>5920</v>
      </c>
      <c r="E1378" s="1">
        <v>19</v>
      </c>
      <c r="F1378" s="1" t="s">
        <v>6344</v>
      </c>
      <c r="G1378" s="1" t="s">
        <v>5834</v>
      </c>
      <c r="H1378" s="1" t="s">
        <v>6226</v>
      </c>
      <c r="I1378" s="1" t="b">
        <v>0</v>
      </c>
      <c r="J1378" s="1">
        <v>0</v>
      </c>
      <c r="K1378" s="1">
        <v>25</v>
      </c>
      <c r="L1378" s="1">
        <v>8</v>
      </c>
      <c r="M1378" s="1">
        <v>84</v>
      </c>
      <c r="N1378" s="1">
        <v>12.0171673819742</v>
      </c>
      <c r="O1378" s="1" t="s">
        <v>6227</v>
      </c>
    </row>
    <row r="1379" spans="1:15" x14ac:dyDescent="0.3">
      <c r="A1379" s="1" t="s">
        <v>5716</v>
      </c>
      <c r="B1379" s="1" t="s">
        <v>5769</v>
      </c>
      <c r="C1379" s="1">
        <v>2</v>
      </c>
      <c r="D1379" s="1" t="s">
        <v>5920</v>
      </c>
      <c r="E1379" s="1">
        <v>19</v>
      </c>
      <c r="F1379" s="1" t="s">
        <v>6344</v>
      </c>
      <c r="G1379" s="1" t="s">
        <v>5834</v>
      </c>
      <c r="H1379" s="1" t="s">
        <v>6226</v>
      </c>
      <c r="I1379" s="1" t="b">
        <v>0</v>
      </c>
      <c r="J1379" s="1">
        <v>0</v>
      </c>
      <c r="K1379" s="1">
        <v>24</v>
      </c>
      <c r="L1379" s="1">
        <v>8</v>
      </c>
      <c r="M1379" s="1">
        <v>79</v>
      </c>
      <c r="N1379" s="1">
        <v>11.3018597997138</v>
      </c>
      <c r="O1379" s="1" t="s">
        <v>6227</v>
      </c>
    </row>
    <row r="1380" spans="1:15" x14ac:dyDescent="0.3">
      <c r="A1380" s="1" t="s">
        <v>5716</v>
      </c>
      <c r="B1380" s="1" t="s">
        <v>5769</v>
      </c>
      <c r="C1380" s="1">
        <v>2</v>
      </c>
      <c r="D1380" s="1" t="s">
        <v>5920</v>
      </c>
      <c r="E1380" s="1">
        <v>19</v>
      </c>
      <c r="F1380" s="1" t="s">
        <v>6344</v>
      </c>
      <c r="G1380" s="1" t="s">
        <v>5834</v>
      </c>
      <c r="H1380" s="1" t="s">
        <v>6226</v>
      </c>
      <c r="I1380" s="1" t="b">
        <v>0</v>
      </c>
      <c r="J1380" s="1">
        <v>0</v>
      </c>
      <c r="K1380" s="1">
        <v>26</v>
      </c>
      <c r="L1380" s="1">
        <v>8</v>
      </c>
      <c r="M1380" s="1">
        <v>76</v>
      </c>
      <c r="N1380" s="1">
        <v>10.872675250357601</v>
      </c>
      <c r="O1380" s="1" t="s">
        <v>6227</v>
      </c>
    </row>
    <row r="1381" spans="1:15" x14ac:dyDescent="0.3">
      <c r="A1381" s="1" t="s">
        <v>5716</v>
      </c>
      <c r="B1381" s="1" t="s">
        <v>5769</v>
      </c>
      <c r="C1381" s="1">
        <v>2</v>
      </c>
      <c r="D1381" s="1" t="s">
        <v>5920</v>
      </c>
      <c r="E1381" s="1">
        <v>19</v>
      </c>
      <c r="F1381" s="1" t="s">
        <v>6344</v>
      </c>
      <c r="G1381" s="1" t="s">
        <v>5834</v>
      </c>
      <c r="H1381" s="1" t="e">
        <f>--GCCTCGCCGTGGCGCTCAAGAGCTCCGGCGGGTTCTTC</f>
        <v>#NAME?</v>
      </c>
      <c r="I1381" s="1" t="b">
        <v>0</v>
      </c>
      <c r="J1381" s="1">
        <v>6</v>
      </c>
      <c r="K1381" s="1">
        <v>3</v>
      </c>
      <c r="L1381" s="1">
        <v>6</v>
      </c>
      <c r="M1381" s="1">
        <v>25</v>
      </c>
      <c r="N1381" s="1">
        <v>3.5765379113018598</v>
      </c>
      <c r="O1381" s="1" t="s">
        <v>6345</v>
      </c>
    </row>
    <row r="1382" spans="1:15" x14ac:dyDescent="0.3">
      <c r="A1382" s="1" t="s">
        <v>5716</v>
      </c>
      <c r="B1382" s="1" t="s">
        <v>5769</v>
      </c>
      <c r="C1382" s="1">
        <v>2</v>
      </c>
      <c r="D1382" s="1" t="s">
        <v>5920</v>
      </c>
      <c r="E1382" s="1">
        <v>19</v>
      </c>
      <c r="F1382" s="1" t="s">
        <v>6344</v>
      </c>
      <c r="G1382" s="1" t="s">
        <v>5834</v>
      </c>
      <c r="H1382" s="1" t="e">
        <f>--GCCTCGCCGTGGCGCTCA--------------AGAGCT</f>
        <v>#NAME?</v>
      </c>
      <c r="I1382" s="1" t="b">
        <v>0</v>
      </c>
      <c r="J1382" s="1">
        <v>0</v>
      </c>
      <c r="K1382" s="1">
        <v>17</v>
      </c>
      <c r="L1382" s="1">
        <v>11</v>
      </c>
      <c r="M1382" s="1">
        <v>7</v>
      </c>
      <c r="N1382" s="1">
        <v>1.00143061516452</v>
      </c>
      <c r="O1382" s="1" t="s">
        <v>6304</v>
      </c>
    </row>
    <row r="1383" spans="1:15" x14ac:dyDescent="0.3">
      <c r="A1383" s="1" t="s">
        <v>5716</v>
      </c>
      <c r="B1383" s="1" t="s">
        <v>5769</v>
      </c>
      <c r="C1383" s="1">
        <v>2</v>
      </c>
      <c r="D1383" s="1" t="s">
        <v>5920</v>
      </c>
      <c r="E1383" s="1">
        <v>20</v>
      </c>
      <c r="F1383" s="1" t="s">
        <v>6346</v>
      </c>
      <c r="G1383" s="1" t="s">
        <v>5834</v>
      </c>
      <c r="H1383" s="1" t="s">
        <v>6226</v>
      </c>
      <c r="I1383" s="1" t="b">
        <v>0</v>
      </c>
      <c r="J1383" s="1">
        <v>0</v>
      </c>
      <c r="K1383" s="1">
        <v>30</v>
      </c>
      <c r="L1383" s="1">
        <v>9</v>
      </c>
      <c r="M1383" s="1">
        <v>302</v>
      </c>
      <c r="N1383" s="1">
        <v>38.717948717948701</v>
      </c>
      <c r="O1383" s="1" t="s">
        <v>6227</v>
      </c>
    </row>
    <row r="1384" spans="1:15" x14ac:dyDescent="0.3">
      <c r="A1384" s="1" t="s">
        <v>5716</v>
      </c>
      <c r="B1384" s="1" t="s">
        <v>5769</v>
      </c>
      <c r="C1384" s="1">
        <v>2</v>
      </c>
      <c r="D1384" s="1" t="s">
        <v>5920</v>
      </c>
      <c r="E1384" s="1">
        <v>20</v>
      </c>
      <c r="F1384" s="1" t="s">
        <v>6346</v>
      </c>
      <c r="G1384" s="1" t="s">
        <v>5834</v>
      </c>
      <c r="H1384" s="1" t="s">
        <v>6226</v>
      </c>
      <c r="I1384" s="1" t="b">
        <v>0</v>
      </c>
      <c r="J1384" s="1">
        <v>0</v>
      </c>
      <c r="K1384" s="1">
        <v>31</v>
      </c>
      <c r="L1384" s="1">
        <v>9</v>
      </c>
      <c r="M1384" s="1">
        <v>186</v>
      </c>
      <c r="N1384" s="1">
        <v>23.846153846153801</v>
      </c>
      <c r="O1384" s="1" t="s">
        <v>6227</v>
      </c>
    </row>
    <row r="1385" spans="1:15" x14ac:dyDescent="0.3">
      <c r="A1385" s="1" t="s">
        <v>5716</v>
      </c>
      <c r="B1385" s="1" t="s">
        <v>5769</v>
      </c>
      <c r="C1385" s="1">
        <v>2</v>
      </c>
      <c r="D1385" s="1" t="s">
        <v>5920</v>
      </c>
      <c r="E1385" s="1">
        <v>20</v>
      </c>
      <c r="F1385" s="1" t="s">
        <v>6346</v>
      </c>
      <c r="G1385" s="1" t="s">
        <v>5834</v>
      </c>
      <c r="H1385" s="1" t="s">
        <v>6226</v>
      </c>
      <c r="I1385" s="1" t="b">
        <v>0</v>
      </c>
      <c r="J1385" s="1">
        <v>0</v>
      </c>
      <c r="K1385" s="1">
        <v>29</v>
      </c>
      <c r="L1385" s="1">
        <v>8</v>
      </c>
      <c r="M1385" s="1">
        <v>93</v>
      </c>
      <c r="N1385" s="1">
        <v>11.9230769230769</v>
      </c>
      <c r="O1385" s="1" t="s">
        <v>6227</v>
      </c>
    </row>
    <row r="1386" spans="1:15" x14ac:dyDescent="0.3">
      <c r="A1386" s="1" t="s">
        <v>5716</v>
      </c>
      <c r="B1386" s="1" t="s">
        <v>5769</v>
      </c>
      <c r="C1386" s="1">
        <v>2</v>
      </c>
      <c r="D1386" s="1" t="s">
        <v>5920</v>
      </c>
      <c r="E1386" s="1">
        <v>20</v>
      </c>
      <c r="F1386" s="1" t="s">
        <v>6346</v>
      </c>
      <c r="G1386" s="1" t="s">
        <v>5834</v>
      </c>
      <c r="H1386" s="1" t="s">
        <v>6226</v>
      </c>
      <c r="I1386" s="1" t="b">
        <v>0</v>
      </c>
      <c r="J1386" s="1">
        <v>0</v>
      </c>
      <c r="K1386" s="1">
        <v>28</v>
      </c>
      <c r="L1386" s="1">
        <v>9</v>
      </c>
      <c r="M1386" s="1">
        <v>74</v>
      </c>
      <c r="N1386" s="1">
        <v>9.4871794871794801</v>
      </c>
      <c r="O1386" s="1" t="s">
        <v>6227</v>
      </c>
    </row>
    <row r="1387" spans="1:15" x14ac:dyDescent="0.3">
      <c r="A1387" s="1" t="s">
        <v>5716</v>
      </c>
      <c r="B1387" s="1" t="s">
        <v>5769</v>
      </c>
      <c r="C1387" s="1">
        <v>2</v>
      </c>
      <c r="D1387" s="1" t="s">
        <v>5920</v>
      </c>
      <c r="E1387" s="1">
        <v>20</v>
      </c>
      <c r="F1387" s="1" t="s">
        <v>6346</v>
      </c>
      <c r="G1387" s="1" t="s">
        <v>5834</v>
      </c>
      <c r="H1387" s="1" t="s">
        <v>6226</v>
      </c>
      <c r="I1387" s="1" t="b">
        <v>0</v>
      </c>
      <c r="J1387" s="1">
        <v>0</v>
      </c>
      <c r="K1387" s="1">
        <v>31</v>
      </c>
      <c r="L1387" s="1">
        <v>8</v>
      </c>
      <c r="M1387" s="1">
        <v>15</v>
      </c>
      <c r="N1387" s="1">
        <v>1.92307692307692</v>
      </c>
      <c r="O1387" s="1" t="s">
        <v>6227</v>
      </c>
    </row>
    <row r="1388" spans="1:15" x14ac:dyDescent="0.3">
      <c r="A1388" s="1" t="s">
        <v>5716</v>
      </c>
      <c r="B1388" s="1" t="s">
        <v>5769</v>
      </c>
      <c r="C1388" s="1">
        <v>2</v>
      </c>
      <c r="D1388" s="1" t="s">
        <v>5920</v>
      </c>
      <c r="E1388" s="1">
        <v>20</v>
      </c>
      <c r="F1388" s="1" t="s">
        <v>6346</v>
      </c>
      <c r="G1388" s="1" t="s">
        <v>5834</v>
      </c>
      <c r="H1388" s="1" t="e">
        <f>--GCCTCGCCGTGGCGCTCA-------------------A</f>
        <v>#NAME?</v>
      </c>
      <c r="I1388" s="1" t="b">
        <v>0</v>
      </c>
      <c r="J1388" s="1">
        <v>0</v>
      </c>
      <c r="K1388" s="1">
        <v>26</v>
      </c>
      <c r="L1388" s="1">
        <v>12</v>
      </c>
      <c r="M1388" s="1">
        <v>13</v>
      </c>
      <c r="N1388" s="1">
        <v>1.6666666666666601</v>
      </c>
      <c r="O1388" s="1" t="s">
        <v>6227</v>
      </c>
    </row>
    <row r="1389" spans="1:15" x14ac:dyDescent="0.3">
      <c r="A1389" s="1" t="s">
        <v>5716</v>
      </c>
      <c r="B1389" s="1" t="s">
        <v>5769</v>
      </c>
      <c r="C1389" s="1">
        <v>2</v>
      </c>
      <c r="D1389" s="1" t="s">
        <v>5920</v>
      </c>
      <c r="E1389" s="1">
        <v>20</v>
      </c>
      <c r="F1389" s="1" t="s">
        <v>6346</v>
      </c>
      <c r="G1389" s="1" t="s">
        <v>5834</v>
      </c>
      <c r="H1389" s="1" t="s">
        <v>6226</v>
      </c>
      <c r="I1389" s="1" t="b">
        <v>0</v>
      </c>
      <c r="J1389" s="1">
        <v>0</v>
      </c>
      <c r="K1389" s="1">
        <v>27</v>
      </c>
      <c r="L1389" s="1">
        <v>8</v>
      </c>
      <c r="M1389" s="1">
        <v>9</v>
      </c>
      <c r="N1389" s="1">
        <v>1.15384615384615</v>
      </c>
      <c r="O1389" s="1" t="s">
        <v>6227</v>
      </c>
    </row>
    <row r="1390" spans="1:15" x14ac:dyDescent="0.3">
      <c r="A1390" s="1" t="s">
        <v>5716</v>
      </c>
      <c r="B1390" s="1" t="s">
        <v>5769</v>
      </c>
      <c r="C1390" s="1">
        <v>2</v>
      </c>
      <c r="D1390" s="1" t="s">
        <v>5920</v>
      </c>
      <c r="E1390" s="1">
        <v>21</v>
      </c>
      <c r="F1390" s="1" t="s">
        <v>6347</v>
      </c>
      <c r="G1390" s="1" t="s">
        <v>5834</v>
      </c>
      <c r="H1390" s="1" t="s">
        <v>6226</v>
      </c>
      <c r="I1390" s="1" t="b">
        <v>0</v>
      </c>
      <c r="J1390" s="1">
        <v>0</v>
      </c>
      <c r="K1390" s="1">
        <v>26</v>
      </c>
      <c r="L1390" s="1">
        <v>8</v>
      </c>
      <c r="M1390" s="1">
        <v>613</v>
      </c>
      <c r="N1390" s="1">
        <v>85.614525139664707</v>
      </c>
      <c r="O1390" s="1" t="s">
        <v>6227</v>
      </c>
    </row>
    <row r="1391" spans="1:15" x14ac:dyDescent="0.3">
      <c r="A1391" s="1" t="s">
        <v>5716</v>
      </c>
      <c r="B1391" s="1" t="s">
        <v>5769</v>
      </c>
      <c r="C1391" s="1">
        <v>2</v>
      </c>
      <c r="D1391" s="1" t="s">
        <v>5920</v>
      </c>
      <c r="E1391" s="1">
        <v>21</v>
      </c>
      <c r="F1391" s="1" t="s">
        <v>6347</v>
      </c>
      <c r="G1391" s="1" t="s">
        <v>5834</v>
      </c>
      <c r="H1391" s="1" t="s">
        <v>6226</v>
      </c>
      <c r="I1391" s="1" t="b">
        <v>0</v>
      </c>
      <c r="J1391" s="1">
        <v>0</v>
      </c>
      <c r="K1391" s="1">
        <v>27</v>
      </c>
      <c r="L1391" s="1">
        <v>8</v>
      </c>
      <c r="M1391" s="1">
        <v>17</v>
      </c>
      <c r="N1391" s="1">
        <v>2.3743016759776499</v>
      </c>
      <c r="O1391" s="1" t="s">
        <v>6227</v>
      </c>
    </row>
    <row r="1392" spans="1:15" x14ac:dyDescent="0.3">
      <c r="A1392" s="1" t="s">
        <v>5716</v>
      </c>
      <c r="B1392" s="1" t="s">
        <v>5769</v>
      </c>
      <c r="C1392" s="1">
        <v>2</v>
      </c>
      <c r="D1392" s="1" t="s">
        <v>5920</v>
      </c>
      <c r="E1392" s="1">
        <v>21</v>
      </c>
      <c r="F1392" s="1" t="s">
        <v>6347</v>
      </c>
      <c r="G1392" s="1" t="s">
        <v>5834</v>
      </c>
      <c r="H1392" s="1" t="s">
        <v>6226</v>
      </c>
      <c r="I1392" s="1" t="b">
        <v>0</v>
      </c>
      <c r="J1392" s="1">
        <v>0</v>
      </c>
      <c r="K1392" s="1">
        <v>24</v>
      </c>
      <c r="L1392" s="1">
        <v>8</v>
      </c>
      <c r="M1392" s="1">
        <v>14</v>
      </c>
      <c r="N1392" s="1">
        <v>1.95530726256983</v>
      </c>
      <c r="O1392" s="1" t="s">
        <v>6227</v>
      </c>
    </row>
    <row r="1393" spans="1:15" x14ac:dyDescent="0.3">
      <c r="A1393" s="1" t="s">
        <v>5716</v>
      </c>
      <c r="B1393" s="1" t="s">
        <v>5769</v>
      </c>
      <c r="C1393" s="1">
        <v>2</v>
      </c>
      <c r="D1393" s="1" t="s">
        <v>5920</v>
      </c>
      <c r="E1393" s="1">
        <v>21</v>
      </c>
      <c r="F1393" s="1" t="s">
        <v>6347</v>
      </c>
      <c r="G1393" s="1" t="s">
        <v>5834</v>
      </c>
      <c r="H1393" s="1" t="s">
        <v>6331</v>
      </c>
      <c r="I1393" s="1" t="b">
        <v>0</v>
      </c>
      <c r="J1393" s="1">
        <v>0</v>
      </c>
      <c r="K1393" s="1">
        <v>26</v>
      </c>
      <c r="L1393" s="1">
        <v>8</v>
      </c>
      <c r="M1393" s="1">
        <v>9</v>
      </c>
      <c r="N1393" s="1">
        <v>1.25698324022346</v>
      </c>
      <c r="O1393" s="1" t="s">
        <v>6227</v>
      </c>
    </row>
    <row r="1394" spans="1:15" x14ac:dyDescent="0.3">
      <c r="A1394" s="1" t="s">
        <v>5716</v>
      </c>
      <c r="B1394" s="1" t="s">
        <v>5769</v>
      </c>
      <c r="C1394" s="1">
        <v>2</v>
      </c>
      <c r="D1394" s="1" t="s">
        <v>5920</v>
      </c>
      <c r="E1394" s="1">
        <v>22</v>
      </c>
      <c r="F1394" s="1" t="s">
        <v>6348</v>
      </c>
      <c r="G1394" s="1" t="s">
        <v>5810</v>
      </c>
      <c r="H1394" s="1" t="s">
        <v>6235</v>
      </c>
      <c r="I1394" s="1" t="b">
        <v>0</v>
      </c>
      <c r="J1394" s="1">
        <v>2</v>
      </c>
      <c r="K1394" s="1">
        <v>0</v>
      </c>
      <c r="L1394" s="1">
        <v>0</v>
      </c>
      <c r="M1394" s="1">
        <v>7</v>
      </c>
      <c r="N1394" s="1">
        <v>25.925925925925899</v>
      </c>
      <c r="O1394" s="1" t="s">
        <v>6349</v>
      </c>
    </row>
    <row r="1395" spans="1:15" x14ac:dyDescent="0.3">
      <c r="A1395" s="1" t="s">
        <v>5716</v>
      </c>
      <c r="B1395" s="1" t="s">
        <v>5769</v>
      </c>
      <c r="C1395" s="1">
        <v>2</v>
      </c>
      <c r="D1395" s="1" t="s">
        <v>5920</v>
      </c>
      <c r="E1395" s="1">
        <v>22</v>
      </c>
      <c r="F1395" s="1" t="s">
        <v>6348</v>
      </c>
      <c r="G1395" s="1" t="s">
        <v>5834</v>
      </c>
      <c r="H1395" s="1" t="s">
        <v>6235</v>
      </c>
      <c r="I1395" s="1" t="b">
        <v>0</v>
      </c>
      <c r="J1395" s="1">
        <v>11</v>
      </c>
      <c r="K1395" s="1">
        <v>0</v>
      </c>
      <c r="L1395" s="1">
        <v>0</v>
      </c>
      <c r="M1395" s="1">
        <v>3</v>
      </c>
      <c r="N1395" s="1">
        <v>11.1111111111111</v>
      </c>
      <c r="O1395" s="1" t="s">
        <v>6350</v>
      </c>
    </row>
    <row r="1396" spans="1:15" x14ac:dyDescent="0.3">
      <c r="A1396" s="1" t="s">
        <v>5716</v>
      </c>
      <c r="B1396" s="1" t="s">
        <v>5769</v>
      </c>
      <c r="C1396" s="1">
        <v>2</v>
      </c>
      <c r="D1396" s="1" t="s">
        <v>5920</v>
      </c>
      <c r="E1396" s="1">
        <v>22</v>
      </c>
      <c r="F1396" s="1" t="s">
        <v>6348</v>
      </c>
      <c r="G1396" s="1" t="s">
        <v>5803</v>
      </c>
      <c r="H1396" s="1" t="s">
        <v>6248</v>
      </c>
      <c r="I1396" s="1" t="b">
        <v>0</v>
      </c>
      <c r="J1396" s="1">
        <v>0</v>
      </c>
      <c r="K1396" s="1">
        <v>1</v>
      </c>
      <c r="L1396" s="1">
        <v>0</v>
      </c>
      <c r="M1396" s="1">
        <v>2</v>
      </c>
      <c r="N1396" s="1">
        <v>7.4074074074074003</v>
      </c>
      <c r="O1396" s="1" t="s">
        <v>6270</v>
      </c>
    </row>
    <row r="1397" spans="1:15" x14ac:dyDescent="0.3">
      <c r="A1397" s="1" t="s">
        <v>5716</v>
      </c>
      <c r="B1397" s="1" t="s">
        <v>5769</v>
      </c>
      <c r="C1397" s="1">
        <v>2</v>
      </c>
      <c r="D1397" s="1" t="s">
        <v>5920</v>
      </c>
      <c r="E1397" s="1">
        <v>22</v>
      </c>
      <c r="F1397" s="1" t="s">
        <v>6348</v>
      </c>
      <c r="G1397" s="1" t="s">
        <v>5834</v>
      </c>
      <c r="H1397" s="1" t="s">
        <v>6226</v>
      </c>
      <c r="I1397" s="1" t="b">
        <v>0</v>
      </c>
      <c r="J1397" s="1">
        <v>0</v>
      </c>
      <c r="K1397" s="1">
        <v>29</v>
      </c>
      <c r="L1397" s="1">
        <v>8</v>
      </c>
      <c r="M1397" s="1">
        <v>2</v>
      </c>
      <c r="N1397" s="1">
        <v>7.4074074074074003</v>
      </c>
      <c r="O1397" s="1" t="s">
        <v>6227</v>
      </c>
    </row>
    <row r="1398" spans="1:15" x14ac:dyDescent="0.3">
      <c r="A1398" s="1" t="s">
        <v>5716</v>
      </c>
      <c r="B1398" s="1" t="s">
        <v>5769</v>
      </c>
      <c r="C1398" s="1">
        <v>2</v>
      </c>
      <c r="D1398" s="1" t="s">
        <v>5920</v>
      </c>
      <c r="E1398" s="1">
        <v>22</v>
      </c>
      <c r="F1398" s="1" t="s">
        <v>6348</v>
      </c>
      <c r="G1398" s="1" t="s">
        <v>5834</v>
      </c>
      <c r="H1398" s="1" t="s">
        <v>6226</v>
      </c>
      <c r="I1398" s="1" t="b">
        <v>0</v>
      </c>
      <c r="J1398" s="1">
        <v>0</v>
      </c>
      <c r="K1398" s="1">
        <v>29</v>
      </c>
      <c r="L1398" s="1">
        <v>9</v>
      </c>
      <c r="M1398" s="1">
        <v>2</v>
      </c>
      <c r="N1398" s="1">
        <v>7.4074074074074003</v>
      </c>
      <c r="O1398" s="1" t="s">
        <v>6227</v>
      </c>
    </row>
    <row r="1399" spans="1:15" x14ac:dyDescent="0.3">
      <c r="A1399" s="1" t="s">
        <v>5716</v>
      </c>
      <c r="B1399" s="1" t="s">
        <v>5769</v>
      </c>
      <c r="C1399" s="1">
        <v>2</v>
      </c>
      <c r="D1399" s="1" t="s">
        <v>5920</v>
      </c>
      <c r="E1399" s="1">
        <v>22</v>
      </c>
      <c r="F1399" s="1" t="s">
        <v>6348</v>
      </c>
      <c r="G1399" s="1" t="s">
        <v>5834</v>
      </c>
      <c r="H1399" s="1" t="s">
        <v>6226</v>
      </c>
      <c r="I1399" s="1" t="b">
        <v>0</v>
      </c>
      <c r="J1399" s="1">
        <v>0</v>
      </c>
      <c r="K1399" s="1">
        <v>30</v>
      </c>
      <c r="L1399" s="1">
        <v>9</v>
      </c>
      <c r="M1399" s="1">
        <v>2</v>
      </c>
      <c r="N1399" s="1">
        <v>7.4074074074074003</v>
      </c>
      <c r="O1399" s="1" t="s">
        <v>6227</v>
      </c>
    </row>
    <row r="1400" spans="1:15" x14ac:dyDescent="0.3">
      <c r="A1400" s="1" t="s">
        <v>5716</v>
      </c>
      <c r="B1400" s="1" t="s">
        <v>5769</v>
      </c>
      <c r="C1400" s="1">
        <v>2</v>
      </c>
      <c r="D1400" s="1" t="s">
        <v>5920</v>
      </c>
      <c r="E1400" s="1">
        <v>22</v>
      </c>
      <c r="F1400" s="1" t="s">
        <v>6348</v>
      </c>
      <c r="G1400" s="1" t="s">
        <v>5803</v>
      </c>
      <c r="H1400" s="1" t="s">
        <v>6248</v>
      </c>
      <c r="I1400" s="1" t="b">
        <v>0</v>
      </c>
      <c r="J1400" s="1">
        <v>0</v>
      </c>
      <c r="K1400" s="1">
        <v>1</v>
      </c>
      <c r="L1400" s="1">
        <v>1</v>
      </c>
      <c r="M1400" s="1">
        <v>1</v>
      </c>
      <c r="N1400" s="1">
        <v>3.7037037037037002</v>
      </c>
      <c r="O1400" s="1" t="s">
        <v>6351</v>
      </c>
    </row>
    <row r="1401" spans="1:15" x14ac:dyDescent="0.3">
      <c r="A1401" s="1" t="s">
        <v>5716</v>
      </c>
      <c r="B1401" s="1" t="s">
        <v>5769</v>
      </c>
      <c r="C1401" s="1">
        <v>2</v>
      </c>
      <c r="D1401" s="1" t="s">
        <v>5920</v>
      </c>
      <c r="E1401" s="1">
        <v>22</v>
      </c>
      <c r="F1401" s="1" t="s">
        <v>6348</v>
      </c>
      <c r="G1401" s="1" t="s">
        <v>5810</v>
      </c>
      <c r="H1401" s="1" t="s">
        <v>6235</v>
      </c>
      <c r="I1401" s="1" t="b">
        <v>0</v>
      </c>
      <c r="J1401" s="1">
        <v>2</v>
      </c>
      <c r="K1401" s="1">
        <v>0</v>
      </c>
      <c r="L1401" s="1">
        <v>1</v>
      </c>
      <c r="M1401" s="1">
        <v>1</v>
      </c>
      <c r="N1401" s="1">
        <v>3.7037037037037002</v>
      </c>
      <c r="O1401" s="1" t="s">
        <v>6352</v>
      </c>
    </row>
    <row r="1402" spans="1:15" x14ac:dyDescent="0.3">
      <c r="A1402" s="1" t="s">
        <v>5716</v>
      </c>
      <c r="B1402" s="1" t="s">
        <v>5769</v>
      </c>
      <c r="C1402" s="1">
        <v>2</v>
      </c>
      <c r="D1402" s="1" t="s">
        <v>5920</v>
      </c>
      <c r="E1402" s="1">
        <v>22</v>
      </c>
      <c r="F1402" s="1" t="s">
        <v>6348</v>
      </c>
      <c r="G1402" s="1" t="s">
        <v>5816</v>
      </c>
      <c r="H1402" s="1" t="s">
        <v>6235</v>
      </c>
      <c r="I1402" s="1" t="b">
        <v>0</v>
      </c>
      <c r="J1402" s="1">
        <v>3</v>
      </c>
      <c r="K1402" s="1">
        <v>0</v>
      </c>
      <c r="L1402" s="1">
        <v>0</v>
      </c>
      <c r="M1402" s="1">
        <v>1</v>
      </c>
      <c r="N1402" s="1">
        <v>3.7037037037037002</v>
      </c>
      <c r="O1402" s="1" t="s">
        <v>6318</v>
      </c>
    </row>
    <row r="1403" spans="1:15" x14ac:dyDescent="0.3">
      <c r="A1403" s="1" t="s">
        <v>5716</v>
      </c>
      <c r="B1403" s="1" t="s">
        <v>5769</v>
      </c>
      <c r="C1403" s="1">
        <v>2</v>
      </c>
      <c r="D1403" s="1" t="s">
        <v>5920</v>
      </c>
      <c r="E1403" s="1">
        <v>22</v>
      </c>
      <c r="F1403" s="1" t="s">
        <v>6348</v>
      </c>
      <c r="G1403" s="1" t="s">
        <v>5803</v>
      </c>
      <c r="H1403" s="1" t="s">
        <v>6248</v>
      </c>
      <c r="I1403" s="1" t="b">
        <v>0</v>
      </c>
      <c r="J1403" s="1">
        <v>0</v>
      </c>
      <c r="K1403" s="1">
        <v>1</v>
      </c>
      <c r="L1403" s="1">
        <v>0</v>
      </c>
      <c r="M1403" s="1">
        <v>1</v>
      </c>
      <c r="N1403" s="1">
        <v>3.7037037037037002</v>
      </c>
      <c r="O1403" s="1" t="s">
        <v>6250</v>
      </c>
    </row>
    <row r="1404" spans="1:15" x14ac:dyDescent="0.3">
      <c r="A1404" s="1" t="s">
        <v>5716</v>
      </c>
      <c r="B1404" s="1" t="s">
        <v>5769</v>
      </c>
      <c r="C1404" s="1">
        <v>2</v>
      </c>
      <c r="D1404" s="1" t="s">
        <v>5920</v>
      </c>
      <c r="E1404" s="1">
        <v>22</v>
      </c>
      <c r="F1404" s="1" t="s">
        <v>6348</v>
      </c>
      <c r="G1404" s="1" t="s">
        <v>5803</v>
      </c>
      <c r="H1404" s="1" t="s">
        <v>6248</v>
      </c>
      <c r="I1404" s="1" t="b">
        <v>0</v>
      </c>
      <c r="J1404" s="1">
        <v>0</v>
      </c>
      <c r="K1404" s="1">
        <v>1</v>
      </c>
      <c r="L1404" s="1">
        <v>0</v>
      </c>
      <c r="M1404" s="1">
        <v>1</v>
      </c>
      <c r="N1404" s="1">
        <v>3.7037037037037002</v>
      </c>
      <c r="O1404" s="1" t="s">
        <v>6328</v>
      </c>
    </row>
    <row r="1405" spans="1:15" x14ac:dyDescent="0.3">
      <c r="A1405" s="1" t="s">
        <v>5716</v>
      </c>
      <c r="B1405" s="1" t="s">
        <v>5769</v>
      </c>
      <c r="C1405" s="1">
        <v>2</v>
      </c>
      <c r="D1405" s="1" t="s">
        <v>5920</v>
      </c>
      <c r="E1405" s="1">
        <v>22</v>
      </c>
      <c r="F1405" s="1" t="s">
        <v>6348</v>
      </c>
      <c r="G1405" s="1" t="s">
        <v>5803</v>
      </c>
      <c r="H1405" s="1" t="s">
        <v>6248</v>
      </c>
      <c r="I1405" s="1" t="b">
        <v>0</v>
      </c>
      <c r="J1405" s="1">
        <v>0</v>
      </c>
      <c r="K1405" s="1">
        <v>1</v>
      </c>
      <c r="L1405" s="1">
        <v>2</v>
      </c>
      <c r="M1405" s="1">
        <v>1</v>
      </c>
      <c r="N1405" s="1">
        <v>3.7037037037037002</v>
      </c>
      <c r="O1405" s="1" t="s">
        <v>6353</v>
      </c>
    </row>
    <row r="1406" spans="1:15" x14ac:dyDescent="0.3">
      <c r="A1406" s="1" t="s">
        <v>5716</v>
      </c>
      <c r="B1406" s="1" t="s">
        <v>5769</v>
      </c>
      <c r="C1406" s="1">
        <v>2</v>
      </c>
      <c r="D1406" s="1" t="s">
        <v>5920</v>
      </c>
      <c r="E1406" s="1">
        <v>22</v>
      </c>
      <c r="F1406" s="1" t="s">
        <v>6348</v>
      </c>
      <c r="G1406" s="1" t="s">
        <v>5834</v>
      </c>
      <c r="H1406" s="1" t="s">
        <v>6226</v>
      </c>
      <c r="I1406" s="1" t="b">
        <v>0</v>
      </c>
      <c r="J1406" s="1">
        <v>0</v>
      </c>
      <c r="K1406" s="1">
        <v>25</v>
      </c>
      <c r="L1406" s="1">
        <v>7</v>
      </c>
      <c r="M1406" s="1">
        <v>1</v>
      </c>
      <c r="N1406" s="1">
        <v>3.7037037037037002</v>
      </c>
      <c r="O1406" s="1" t="s">
        <v>6227</v>
      </c>
    </row>
    <row r="1407" spans="1:15" x14ac:dyDescent="0.3">
      <c r="A1407" s="1" t="s">
        <v>5716</v>
      </c>
      <c r="B1407" s="1" t="s">
        <v>5769</v>
      </c>
      <c r="C1407" s="1">
        <v>2</v>
      </c>
      <c r="D1407" s="1" t="s">
        <v>5920</v>
      </c>
      <c r="E1407" s="1">
        <v>22</v>
      </c>
      <c r="F1407" s="1" t="s">
        <v>6348</v>
      </c>
      <c r="G1407" s="1" t="s">
        <v>5834</v>
      </c>
      <c r="H1407" s="1" t="s">
        <v>6226</v>
      </c>
      <c r="I1407" s="1" t="b">
        <v>0</v>
      </c>
      <c r="J1407" s="1">
        <v>0</v>
      </c>
      <c r="K1407" s="1">
        <v>25</v>
      </c>
      <c r="L1407" s="1">
        <v>8</v>
      </c>
      <c r="M1407" s="1">
        <v>1</v>
      </c>
      <c r="N1407" s="1">
        <v>3.7037037037037002</v>
      </c>
      <c r="O1407" s="1" t="s">
        <v>6227</v>
      </c>
    </row>
    <row r="1408" spans="1:15" x14ac:dyDescent="0.3">
      <c r="A1408" s="1" t="s">
        <v>5716</v>
      </c>
      <c r="B1408" s="1" t="s">
        <v>5769</v>
      </c>
      <c r="C1408" s="1">
        <v>2</v>
      </c>
      <c r="D1408" s="1" t="s">
        <v>5920</v>
      </c>
      <c r="E1408" s="1">
        <v>22</v>
      </c>
      <c r="F1408" s="1" t="s">
        <v>6348</v>
      </c>
      <c r="G1408" s="1" t="s">
        <v>5834</v>
      </c>
      <c r="H1408" s="1" t="s">
        <v>6226</v>
      </c>
      <c r="I1408" s="1" t="b">
        <v>0</v>
      </c>
      <c r="J1408" s="1">
        <v>0</v>
      </c>
      <c r="K1408" s="1">
        <v>28</v>
      </c>
      <c r="L1408" s="1">
        <v>9</v>
      </c>
      <c r="M1408" s="1">
        <v>1</v>
      </c>
      <c r="N1408" s="1">
        <v>3.7037037037037002</v>
      </c>
      <c r="O1408" s="1" t="s">
        <v>6227</v>
      </c>
    </row>
    <row r="1409" spans="1:15" x14ac:dyDescent="0.3">
      <c r="A1409" s="1" t="s">
        <v>5716</v>
      </c>
      <c r="B1409" s="1" t="s">
        <v>5769</v>
      </c>
      <c r="C1409" s="1">
        <v>2</v>
      </c>
      <c r="D1409" s="1" t="s">
        <v>5920</v>
      </c>
      <c r="E1409" s="1">
        <v>23</v>
      </c>
      <c r="F1409" s="1" t="s">
        <v>6354</v>
      </c>
      <c r="G1409" s="1" t="s">
        <v>5803</v>
      </c>
      <c r="H1409" s="1" t="s">
        <v>6248</v>
      </c>
      <c r="I1409" s="1" t="b">
        <v>0</v>
      </c>
      <c r="J1409" s="1">
        <v>0</v>
      </c>
      <c r="K1409" s="1">
        <v>1</v>
      </c>
      <c r="L1409" s="1">
        <v>0</v>
      </c>
      <c r="M1409" s="1">
        <v>2</v>
      </c>
      <c r="N1409" s="1">
        <v>66.6666666666666</v>
      </c>
      <c r="O1409" s="1" t="s">
        <v>6250</v>
      </c>
    </row>
    <row r="1410" spans="1:15" x14ac:dyDescent="0.3">
      <c r="A1410" s="1" t="s">
        <v>5716</v>
      </c>
      <c r="B1410" s="1" t="s">
        <v>5769</v>
      </c>
      <c r="C1410" s="1">
        <v>2</v>
      </c>
      <c r="D1410" s="1" t="s">
        <v>5920</v>
      </c>
      <c r="E1410" s="1">
        <v>23</v>
      </c>
      <c r="F1410" s="1" t="s">
        <v>6354</v>
      </c>
      <c r="G1410" s="1" t="s">
        <v>5834</v>
      </c>
      <c r="H1410" s="1" t="s">
        <v>6226</v>
      </c>
      <c r="I1410" s="1" t="b">
        <v>0</v>
      </c>
      <c r="J1410" s="1">
        <v>0</v>
      </c>
      <c r="K1410" s="1">
        <v>27</v>
      </c>
      <c r="L1410" s="1">
        <v>8</v>
      </c>
      <c r="M1410" s="1">
        <v>1</v>
      </c>
      <c r="N1410" s="1">
        <v>33.3333333333333</v>
      </c>
      <c r="O1410" s="1" t="s">
        <v>6227</v>
      </c>
    </row>
    <row r="1411" spans="1:15" x14ac:dyDescent="0.3">
      <c r="A1411" s="1" t="s">
        <v>5716</v>
      </c>
      <c r="B1411" s="1" t="s">
        <v>5769</v>
      </c>
      <c r="C1411" s="1">
        <v>2</v>
      </c>
      <c r="D1411" s="1" t="s">
        <v>5920</v>
      </c>
      <c r="E1411" s="1">
        <v>24</v>
      </c>
      <c r="F1411" s="1" t="s">
        <v>6355</v>
      </c>
      <c r="G1411" s="1" t="s">
        <v>5834</v>
      </c>
      <c r="H1411" s="1" t="s">
        <v>6226</v>
      </c>
      <c r="I1411" s="1" t="b">
        <v>0</v>
      </c>
      <c r="J1411" s="1">
        <v>0</v>
      </c>
      <c r="K1411" s="1">
        <v>35</v>
      </c>
      <c r="L1411" s="1">
        <v>9</v>
      </c>
      <c r="M1411" s="1">
        <v>3</v>
      </c>
      <c r="N1411" s="1">
        <v>75</v>
      </c>
      <c r="O1411" s="1" t="s">
        <v>6227</v>
      </c>
    </row>
    <row r="1412" spans="1:15" x14ac:dyDescent="0.3">
      <c r="A1412" s="1" t="s">
        <v>5716</v>
      </c>
      <c r="B1412" s="1" t="s">
        <v>5769</v>
      </c>
      <c r="C1412" s="1">
        <v>2</v>
      </c>
      <c r="D1412" s="1" t="s">
        <v>5920</v>
      </c>
      <c r="E1412" s="1">
        <v>24</v>
      </c>
      <c r="F1412" s="1" t="s">
        <v>6355</v>
      </c>
      <c r="G1412" s="1" t="s">
        <v>5834</v>
      </c>
      <c r="H1412" s="1" t="s">
        <v>6226</v>
      </c>
      <c r="I1412" s="1" t="b">
        <v>0</v>
      </c>
      <c r="J1412" s="1">
        <v>0</v>
      </c>
      <c r="K1412" s="1">
        <v>35</v>
      </c>
      <c r="L1412" s="1">
        <v>10</v>
      </c>
      <c r="M1412" s="1">
        <v>1</v>
      </c>
      <c r="N1412" s="1">
        <v>25</v>
      </c>
      <c r="O1412" s="1" t="s">
        <v>6356</v>
      </c>
    </row>
    <row r="1413" spans="1:15" x14ac:dyDescent="0.3">
      <c r="A1413" s="1" t="s">
        <v>5716</v>
      </c>
      <c r="B1413" s="1" t="s">
        <v>5769</v>
      </c>
      <c r="C1413" s="1">
        <v>2</v>
      </c>
      <c r="D1413" s="1" t="s">
        <v>5920</v>
      </c>
      <c r="E1413" s="1">
        <v>25</v>
      </c>
      <c r="F1413" s="1" t="s">
        <v>6357</v>
      </c>
      <c r="G1413" s="1" t="s">
        <v>5834</v>
      </c>
      <c r="H1413" s="1" t="s">
        <v>6226</v>
      </c>
      <c r="I1413" s="1" t="b">
        <v>0</v>
      </c>
      <c r="J1413" s="1">
        <v>0</v>
      </c>
      <c r="K1413" s="1">
        <v>26</v>
      </c>
      <c r="L1413" s="1">
        <v>8</v>
      </c>
      <c r="M1413" s="1">
        <v>25</v>
      </c>
      <c r="N1413" s="1">
        <v>40.322580645161203</v>
      </c>
      <c r="O1413" s="1" t="s">
        <v>6227</v>
      </c>
    </row>
    <row r="1414" spans="1:15" x14ac:dyDescent="0.3">
      <c r="A1414" s="1" t="s">
        <v>5716</v>
      </c>
      <c r="B1414" s="1" t="s">
        <v>5769</v>
      </c>
      <c r="C1414" s="1">
        <v>2</v>
      </c>
      <c r="D1414" s="1" t="s">
        <v>5920</v>
      </c>
      <c r="E1414" s="1">
        <v>25</v>
      </c>
      <c r="F1414" s="1" t="s">
        <v>6357</v>
      </c>
      <c r="G1414" s="1" t="s">
        <v>5834</v>
      </c>
      <c r="H1414" s="1" t="s">
        <v>6226</v>
      </c>
      <c r="I1414" s="1" t="b">
        <v>0</v>
      </c>
      <c r="J1414" s="1">
        <v>0</v>
      </c>
      <c r="K1414" s="1">
        <v>27</v>
      </c>
      <c r="L1414" s="1">
        <v>8</v>
      </c>
      <c r="M1414" s="1">
        <v>24</v>
      </c>
      <c r="N1414" s="1">
        <v>38.709677419354797</v>
      </c>
      <c r="O1414" s="1" t="s">
        <v>6227</v>
      </c>
    </row>
    <row r="1415" spans="1:15" x14ac:dyDescent="0.3">
      <c r="A1415" s="1" t="s">
        <v>5716</v>
      </c>
      <c r="B1415" s="1" t="s">
        <v>5769</v>
      </c>
      <c r="C1415" s="1">
        <v>2</v>
      </c>
      <c r="D1415" s="1" t="s">
        <v>5920</v>
      </c>
      <c r="E1415" s="1">
        <v>25</v>
      </c>
      <c r="F1415" s="1" t="s">
        <v>6357</v>
      </c>
      <c r="G1415" s="1" t="s">
        <v>5834</v>
      </c>
      <c r="H1415" s="1" t="s">
        <v>6226</v>
      </c>
      <c r="I1415" s="1" t="b">
        <v>0</v>
      </c>
      <c r="J1415" s="1">
        <v>0</v>
      </c>
      <c r="K1415" s="1">
        <v>31</v>
      </c>
      <c r="L1415" s="1">
        <v>8</v>
      </c>
      <c r="M1415" s="1">
        <v>3</v>
      </c>
      <c r="N1415" s="1">
        <v>4.8387096774193497</v>
      </c>
      <c r="O1415" s="1" t="s">
        <v>6227</v>
      </c>
    </row>
    <row r="1416" spans="1:15" x14ac:dyDescent="0.3">
      <c r="A1416" s="1" t="s">
        <v>5716</v>
      </c>
      <c r="B1416" s="1" t="s">
        <v>5769</v>
      </c>
      <c r="C1416" s="1">
        <v>2</v>
      </c>
      <c r="D1416" s="1" t="s">
        <v>5920</v>
      </c>
      <c r="E1416" s="1">
        <v>25</v>
      </c>
      <c r="F1416" s="1" t="s">
        <v>6357</v>
      </c>
      <c r="G1416" s="1" t="s">
        <v>5834</v>
      </c>
      <c r="H1416" s="1" t="s">
        <v>6233</v>
      </c>
      <c r="I1416" s="1" t="b">
        <v>0</v>
      </c>
      <c r="J1416" s="1">
        <v>1</v>
      </c>
      <c r="K1416" s="1">
        <v>8</v>
      </c>
      <c r="L1416" s="1">
        <v>7</v>
      </c>
      <c r="M1416" s="1">
        <v>2</v>
      </c>
      <c r="N1416" s="1">
        <v>3.2258064516128999</v>
      </c>
      <c r="O1416" s="1" t="s">
        <v>6234</v>
      </c>
    </row>
    <row r="1417" spans="1:15" x14ac:dyDescent="0.3">
      <c r="A1417" s="1" t="s">
        <v>5716</v>
      </c>
      <c r="B1417" s="1" t="s">
        <v>5769</v>
      </c>
      <c r="C1417" s="1">
        <v>2</v>
      </c>
      <c r="D1417" s="1" t="s">
        <v>5920</v>
      </c>
      <c r="E1417" s="1">
        <v>25</v>
      </c>
      <c r="F1417" s="1" t="s">
        <v>6357</v>
      </c>
      <c r="G1417" s="1" t="s">
        <v>5834</v>
      </c>
      <c r="H1417" s="1" t="s">
        <v>6331</v>
      </c>
      <c r="I1417" s="1" t="b">
        <v>0</v>
      </c>
      <c r="J1417" s="1">
        <v>0</v>
      </c>
      <c r="K1417" s="1">
        <v>27</v>
      </c>
      <c r="L1417" s="1">
        <v>8</v>
      </c>
      <c r="M1417" s="1">
        <v>1</v>
      </c>
      <c r="N1417" s="1">
        <v>1.61290322580645</v>
      </c>
      <c r="O1417" s="1" t="s">
        <v>6358</v>
      </c>
    </row>
    <row r="1418" spans="1:15" x14ac:dyDescent="0.3">
      <c r="A1418" s="1" t="s">
        <v>5716</v>
      </c>
      <c r="B1418" s="1" t="s">
        <v>5769</v>
      </c>
      <c r="C1418" s="1">
        <v>2</v>
      </c>
      <c r="D1418" s="1" t="s">
        <v>5920</v>
      </c>
      <c r="E1418" s="1">
        <v>25</v>
      </c>
      <c r="F1418" s="1" t="s">
        <v>6357</v>
      </c>
      <c r="G1418" s="1" t="s">
        <v>5834</v>
      </c>
      <c r="H1418" s="1" t="s">
        <v>6331</v>
      </c>
      <c r="I1418" s="1" t="b">
        <v>0</v>
      </c>
      <c r="J1418" s="1">
        <v>0</v>
      </c>
      <c r="K1418" s="1">
        <v>27</v>
      </c>
      <c r="L1418" s="1">
        <v>8</v>
      </c>
      <c r="M1418" s="1">
        <v>1</v>
      </c>
      <c r="N1418" s="1">
        <v>1.61290322580645</v>
      </c>
      <c r="O1418" s="1" t="s">
        <v>6227</v>
      </c>
    </row>
    <row r="1419" spans="1:15" x14ac:dyDescent="0.3">
      <c r="A1419" s="1" t="s">
        <v>5716</v>
      </c>
      <c r="B1419" s="1" t="s">
        <v>5769</v>
      </c>
      <c r="C1419" s="1">
        <v>2</v>
      </c>
      <c r="D1419" s="1" t="s">
        <v>5920</v>
      </c>
      <c r="E1419" s="1">
        <v>25</v>
      </c>
      <c r="F1419" s="1" t="s">
        <v>6357</v>
      </c>
      <c r="G1419" s="1" t="s">
        <v>5834</v>
      </c>
      <c r="H1419" s="1" t="s">
        <v>6226</v>
      </c>
      <c r="I1419" s="1" t="b">
        <v>0</v>
      </c>
      <c r="J1419" s="1">
        <v>0</v>
      </c>
      <c r="K1419" s="1">
        <v>27</v>
      </c>
      <c r="L1419" s="1">
        <v>9</v>
      </c>
      <c r="M1419" s="1">
        <v>1</v>
      </c>
      <c r="N1419" s="1">
        <v>1.61290322580645</v>
      </c>
      <c r="O1419" s="1" t="s">
        <v>6227</v>
      </c>
    </row>
    <row r="1420" spans="1:15" x14ac:dyDescent="0.3">
      <c r="A1420" s="1" t="s">
        <v>5716</v>
      </c>
      <c r="B1420" s="1" t="s">
        <v>5769</v>
      </c>
      <c r="C1420" s="1">
        <v>2</v>
      </c>
      <c r="D1420" s="1" t="s">
        <v>5920</v>
      </c>
      <c r="E1420" s="1">
        <v>25</v>
      </c>
      <c r="F1420" s="1" t="s">
        <v>6357</v>
      </c>
      <c r="G1420" s="1" t="s">
        <v>5834</v>
      </c>
      <c r="H1420" s="1" t="s">
        <v>6226</v>
      </c>
      <c r="I1420" s="1" t="b">
        <v>0</v>
      </c>
      <c r="J1420" s="1">
        <v>0</v>
      </c>
      <c r="K1420" s="1">
        <v>29</v>
      </c>
      <c r="L1420" s="1">
        <v>8</v>
      </c>
      <c r="M1420" s="1">
        <v>1</v>
      </c>
      <c r="N1420" s="1">
        <v>1.61290322580645</v>
      </c>
      <c r="O1420" s="1" t="s">
        <v>6227</v>
      </c>
    </row>
    <row r="1421" spans="1:15" x14ac:dyDescent="0.3">
      <c r="A1421" s="1" t="s">
        <v>5716</v>
      </c>
      <c r="B1421" s="1" t="s">
        <v>5769</v>
      </c>
      <c r="C1421" s="1">
        <v>2</v>
      </c>
      <c r="D1421" s="1" t="s">
        <v>5920</v>
      </c>
      <c r="E1421" s="1">
        <v>25</v>
      </c>
      <c r="F1421" s="1" t="s">
        <v>6357</v>
      </c>
      <c r="G1421" s="1" t="s">
        <v>5834</v>
      </c>
      <c r="H1421" s="1" t="s">
        <v>6226</v>
      </c>
      <c r="I1421" s="1" t="b">
        <v>0</v>
      </c>
      <c r="J1421" s="1">
        <v>0</v>
      </c>
      <c r="K1421" s="1">
        <v>32</v>
      </c>
      <c r="L1421" s="1">
        <v>8</v>
      </c>
      <c r="M1421" s="1">
        <v>1</v>
      </c>
      <c r="N1421" s="1">
        <v>1.61290322580645</v>
      </c>
      <c r="O1421" s="1" t="s">
        <v>6227</v>
      </c>
    </row>
    <row r="1422" spans="1:15" x14ac:dyDescent="0.3">
      <c r="A1422" s="1" t="s">
        <v>5716</v>
      </c>
      <c r="B1422" s="1" t="s">
        <v>5769</v>
      </c>
      <c r="C1422" s="1">
        <v>2</v>
      </c>
      <c r="D1422" s="1" t="s">
        <v>5920</v>
      </c>
      <c r="E1422" s="1">
        <v>25</v>
      </c>
      <c r="F1422" s="1" t="s">
        <v>6357</v>
      </c>
      <c r="G1422" s="1" t="s">
        <v>5834</v>
      </c>
      <c r="H1422" s="1" t="s">
        <v>6226</v>
      </c>
      <c r="I1422" s="1" t="b">
        <v>0</v>
      </c>
      <c r="J1422" s="1">
        <v>0</v>
      </c>
      <c r="K1422" s="1">
        <v>26</v>
      </c>
      <c r="L1422" s="1">
        <v>9</v>
      </c>
      <c r="M1422" s="1">
        <v>1</v>
      </c>
      <c r="N1422" s="1">
        <v>1.61290322580645</v>
      </c>
      <c r="O1422" s="1" t="s">
        <v>6359</v>
      </c>
    </row>
    <row r="1423" spans="1:15" x14ac:dyDescent="0.3">
      <c r="A1423" s="1" t="s">
        <v>5716</v>
      </c>
      <c r="B1423" s="1" t="s">
        <v>5769</v>
      </c>
      <c r="C1423" s="1">
        <v>2</v>
      </c>
      <c r="D1423" s="1" t="s">
        <v>5920</v>
      </c>
      <c r="E1423" s="1">
        <v>25</v>
      </c>
      <c r="F1423" s="1" t="s">
        <v>6357</v>
      </c>
      <c r="G1423" s="1" t="s">
        <v>5834</v>
      </c>
      <c r="H1423" s="1" t="s">
        <v>6226</v>
      </c>
      <c r="I1423" s="1" t="b">
        <v>0</v>
      </c>
      <c r="J1423" s="1">
        <v>0</v>
      </c>
      <c r="K1423" s="1">
        <v>27</v>
      </c>
      <c r="L1423" s="1">
        <v>9</v>
      </c>
      <c r="M1423" s="1">
        <v>1</v>
      </c>
      <c r="N1423" s="1">
        <v>1.61290322580645</v>
      </c>
      <c r="O1423" s="1" t="s">
        <v>6360</v>
      </c>
    </row>
    <row r="1424" spans="1:15" x14ac:dyDescent="0.3">
      <c r="A1424" s="1" t="s">
        <v>5716</v>
      </c>
      <c r="B1424" s="1" t="s">
        <v>5769</v>
      </c>
      <c r="C1424" s="1">
        <v>2</v>
      </c>
      <c r="D1424" s="1" t="s">
        <v>5920</v>
      </c>
      <c r="E1424" s="1">
        <v>25</v>
      </c>
      <c r="F1424" s="1" t="s">
        <v>6357</v>
      </c>
      <c r="G1424" s="1" t="s">
        <v>5834</v>
      </c>
      <c r="H1424" s="1" t="s">
        <v>6361</v>
      </c>
      <c r="I1424" s="1" t="b">
        <v>0</v>
      </c>
      <c r="J1424" s="1">
        <v>0</v>
      </c>
      <c r="K1424" s="1">
        <v>27</v>
      </c>
      <c r="L1424" s="1">
        <v>11</v>
      </c>
      <c r="M1424" s="1">
        <v>1</v>
      </c>
      <c r="N1424" s="1">
        <v>1.61290322580645</v>
      </c>
      <c r="O1424" s="1" t="s">
        <v>6362</v>
      </c>
    </row>
    <row r="1425" spans="1:15" x14ac:dyDescent="0.3">
      <c r="A1425" s="1" t="s">
        <v>5716</v>
      </c>
      <c r="B1425" s="1" t="s">
        <v>5769</v>
      </c>
      <c r="C1425" s="1">
        <v>2</v>
      </c>
      <c r="D1425" s="1" t="s">
        <v>5920</v>
      </c>
      <c r="E1425" s="1">
        <v>26</v>
      </c>
      <c r="F1425" s="1" t="s">
        <v>6363</v>
      </c>
      <c r="G1425" s="1" t="s">
        <v>5834</v>
      </c>
      <c r="H1425" s="1" t="s">
        <v>6226</v>
      </c>
      <c r="I1425" s="1" t="b">
        <v>0</v>
      </c>
      <c r="J1425" s="1">
        <v>0</v>
      </c>
      <c r="K1425" s="1">
        <v>30</v>
      </c>
      <c r="L1425" s="1">
        <v>9</v>
      </c>
      <c r="M1425" s="1">
        <v>9</v>
      </c>
      <c r="N1425" s="1">
        <v>64.285714285714207</v>
      </c>
      <c r="O1425" s="1" t="s">
        <v>6227</v>
      </c>
    </row>
    <row r="1426" spans="1:15" x14ac:dyDescent="0.3">
      <c r="A1426" s="1" t="s">
        <v>5716</v>
      </c>
      <c r="B1426" s="1" t="s">
        <v>5769</v>
      </c>
      <c r="C1426" s="1">
        <v>2</v>
      </c>
      <c r="D1426" s="1" t="s">
        <v>5920</v>
      </c>
      <c r="E1426" s="1">
        <v>26</v>
      </c>
      <c r="F1426" s="1" t="s">
        <v>6363</v>
      </c>
      <c r="G1426" s="1" t="s">
        <v>5834</v>
      </c>
      <c r="H1426" s="1" t="s">
        <v>6226</v>
      </c>
      <c r="I1426" s="1" t="b">
        <v>0</v>
      </c>
      <c r="J1426" s="1">
        <v>3</v>
      </c>
      <c r="K1426" s="1">
        <v>28</v>
      </c>
      <c r="L1426" s="1">
        <v>9</v>
      </c>
      <c r="M1426" s="1">
        <v>2</v>
      </c>
      <c r="N1426" s="1">
        <v>14.285714285714199</v>
      </c>
      <c r="O1426" s="1" t="s">
        <v>6227</v>
      </c>
    </row>
    <row r="1427" spans="1:15" x14ac:dyDescent="0.3">
      <c r="A1427" s="1" t="s">
        <v>5716</v>
      </c>
      <c r="B1427" s="1" t="s">
        <v>5769</v>
      </c>
      <c r="C1427" s="1">
        <v>2</v>
      </c>
      <c r="D1427" s="1" t="s">
        <v>5920</v>
      </c>
      <c r="E1427" s="1">
        <v>26</v>
      </c>
      <c r="F1427" s="1" t="s">
        <v>6363</v>
      </c>
      <c r="G1427" s="1" t="s">
        <v>5834</v>
      </c>
      <c r="H1427" s="1" t="s">
        <v>6226</v>
      </c>
      <c r="I1427" s="1" t="b">
        <v>0</v>
      </c>
      <c r="J1427" s="1">
        <v>0</v>
      </c>
      <c r="K1427" s="1">
        <v>30</v>
      </c>
      <c r="L1427" s="1">
        <v>9</v>
      </c>
      <c r="M1427" s="1">
        <v>1</v>
      </c>
      <c r="N1427" s="1">
        <v>7.1428571428571397</v>
      </c>
      <c r="O1427" s="1" t="s">
        <v>6364</v>
      </c>
    </row>
    <row r="1428" spans="1:15" x14ac:dyDescent="0.3">
      <c r="A1428" s="1" t="s">
        <v>5716</v>
      </c>
      <c r="B1428" s="1" t="s">
        <v>5769</v>
      </c>
      <c r="C1428" s="1">
        <v>2</v>
      </c>
      <c r="D1428" s="1" t="s">
        <v>5920</v>
      </c>
      <c r="E1428" s="1">
        <v>26</v>
      </c>
      <c r="F1428" s="1" t="s">
        <v>6363</v>
      </c>
      <c r="G1428" s="1" t="s">
        <v>5834</v>
      </c>
      <c r="H1428" s="1" t="s">
        <v>6226</v>
      </c>
      <c r="I1428" s="1" t="b">
        <v>0</v>
      </c>
      <c r="J1428" s="1">
        <v>0</v>
      </c>
      <c r="K1428" s="1">
        <v>25</v>
      </c>
      <c r="L1428" s="1">
        <v>7</v>
      </c>
      <c r="M1428" s="1">
        <v>1</v>
      </c>
      <c r="N1428" s="1">
        <v>7.1428571428571397</v>
      </c>
      <c r="O1428" s="1" t="s">
        <v>6227</v>
      </c>
    </row>
    <row r="1429" spans="1:15" x14ac:dyDescent="0.3">
      <c r="A1429" s="1" t="s">
        <v>5716</v>
      </c>
      <c r="B1429" s="1" t="s">
        <v>5769</v>
      </c>
      <c r="C1429" s="1">
        <v>2</v>
      </c>
      <c r="D1429" s="1" t="s">
        <v>5920</v>
      </c>
      <c r="E1429" s="1">
        <v>26</v>
      </c>
      <c r="F1429" s="1" t="s">
        <v>6363</v>
      </c>
      <c r="G1429" s="1" t="s">
        <v>5834</v>
      </c>
      <c r="H1429" s="1" t="s">
        <v>6226</v>
      </c>
      <c r="I1429" s="1" t="b">
        <v>0</v>
      </c>
      <c r="J1429" s="1">
        <v>0</v>
      </c>
      <c r="K1429" s="1">
        <v>29</v>
      </c>
      <c r="L1429" s="1">
        <v>8</v>
      </c>
      <c r="M1429" s="1">
        <v>1</v>
      </c>
      <c r="N1429" s="1">
        <v>7.1428571428571397</v>
      </c>
      <c r="O1429" s="1" t="s">
        <v>6227</v>
      </c>
    </row>
    <row r="1430" spans="1:15" x14ac:dyDescent="0.3">
      <c r="A1430" s="1" t="s">
        <v>5716</v>
      </c>
      <c r="B1430" s="1" t="s">
        <v>5769</v>
      </c>
      <c r="C1430" s="1">
        <v>2</v>
      </c>
      <c r="D1430" s="1" t="s">
        <v>5920</v>
      </c>
      <c r="E1430" s="1">
        <v>27</v>
      </c>
      <c r="F1430" s="1" t="s">
        <v>6365</v>
      </c>
      <c r="G1430" s="1" t="s">
        <v>5834</v>
      </c>
      <c r="H1430" s="1" t="s">
        <v>6226</v>
      </c>
      <c r="I1430" s="1" t="b">
        <v>0</v>
      </c>
      <c r="J1430" s="1">
        <v>0</v>
      </c>
      <c r="K1430" s="1">
        <v>26</v>
      </c>
      <c r="L1430" s="1">
        <v>8</v>
      </c>
      <c r="M1430" s="1">
        <v>465</v>
      </c>
      <c r="N1430" s="1">
        <v>38.052373158756097</v>
      </c>
      <c r="O1430" s="1" t="s">
        <v>6227</v>
      </c>
    </row>
    <row r="1431" spans="1:15" x14ac:dyDescent="0.3">
      <c r="A1431" s="1" t="s">
        <v>5716</v>
      </c>
      <c r="B1431" s="1" t="s">
        <v>5769</v>
      </c>
      <c r="C1431" s="1">
        <v>2</v>
      </c>
      <c r="D1431" s="1" t="s">
        <v>5920</v>
      </c>
      <c r="E1431" s="1">
        <v>27</v>
      </c>
      <c r="F1431" s="1" t="s">
        <v>6365</v>
      </c>
      <c r="G1431" s="1" t="s">
        <v>5834</v>
      </c>
      <c r="H1431" s="1" t="s">
        <v>6226</v>
      </c>
      <c r="I1431" s="1" t="b">
        <v>0</v>
      </c>
      <c r="J1431" s="1">
        <v>3</v>
      </c>
      <c r="K1431" s="1">
        <v>24</v>
      </c>
      <c r="L1431" s="1">
        <v>8</v>
      </c>
      <c r="M1431" s="1">
        <v>369</v>
      </c>
      <c r="N1431" s="1">
        <v>30.1963993453355</v>
      </c>
      <c r="O1431" s="1" t="s">
        <v>6227</v>
      </c>
    </row>
    <row r="1432" spans="1:15" x14ac:dyDescent="0.3">
      <c r="A1432" s="1" t="s">
        <v>5716</v>
      </c>
      <c r="B1432" s="1" t="s">
        <v>5769</v>
      </c>
      <c r="C1432" s="1">
        <v>2</v>
      </c>
      <c r="D1432" s="1" t="s">
        <v>5920</v>
      </c>
      <c r="E1432" s="1">
        <v>27</v>
      </c>
      <c r="F1432" s="1" t="s">
        <v>6365</v>
      </c>
      <c r="G1432" s="1" t="s">
        <v>5834</v>
      </c>
      <c r="H1432" s="1" t="s">
        <v>6226</v>
      </c>
      <c r="I1432" s="1" t="b">
        <v>0</v>
      </c>
      <c r="J1432" s="1">
        <v>0</v>
      </c>
      <c r="K1432" s="1">
        <v>25</v>
      </c>
      <c r="L1432" s="1">
        <v>7</v>
      </c>
      <c r="M1432" s="1">
        <v>278</v>
      </c>
      <c r="N1432" s="1">
        <v>22.749590834697202</v>
      </c>
      <c r="O1432" s="1" t="s">
        <v>6227</v>
      </c>
    </row>
    <row r="1433" spans="1:15" x14ac:dyDescent="0.3">
      <c r="A1433" s="1" t="s">
        <v>5716</v>
      </c>
      <c r="B1433" s="1" t="s">
        <v>5769</v>
      </c>
      <c r="C1433" s="1">
        <v>2</v>
      </c>
      <c r="D1433" s="1" t="s">
        <v>5920</v>
      </c>
      <c r="E1433" s="1">
        <v>28</v>
      </c>
      <c r="F1433" s="1" t="s">
        <v>6366</v>
      </c>
      <c r="G1433" s="1" t="s">
        <v>5834</v>
      </c>
      <c r="H1433" s="1" t="s">
        <v>6226</v>
      </c>
      <c r="I1433" s="1" t="b">
        <v>0</v>
      </c>
      <c r="J1433" s="1">
        <v>0</v>
      </c>
      <c r="K1433" s="1">
        <v>30</v>
      </c>
      <c r="L1433" s="1">
        <v>9</v>
      </c>
      <c r="M1433" s="1">
        <v>29</v>
      </c>
      <c r="N1433" s="1">
        <v>61.702127659574401</v>
      </c>
      <c r="O1433" s="1" t="s">
        <v>6227</v>
      </c>
    </row>
    <row r="1434" spans="1:15" x14ac:dyDescent="0.3">
      <c r="A1434" s="1" t="s">
        <v>5716</v>
      </c>
      <c r="B1434" s="1" t="s">
        <v>5769</v>
      </c>
      <c r="C1434" s="1">
        <v>2</v>
      </c>
      <c r="D1434" s="1" t="s">
        <v>5920</v>
      </c>
      <c r="E1434" s="1">
        <v>28</v>
      </c>
      <c r="F1434" s="1" t="s">
        <v>6366</v>
      </c>
      <c r="G1434" s="1" t="s">
        <v>5834</v>
      </c>
      <c r="H1434" s="1" t="s">
        <v>6226</v>
      </c>
      <c r="I1434" s="1" t="b">
        <v>0</v>
      </c>
      <c r="J1434" s="1">
        <v>1</v>
      </c>
      <c r="K1434" s="1">
        <v>28</v>
      </c>
      <c r="L1434" s="1">
        <v>9</v>
      </c>
      <c r="M1434" s="1">
        <v>7</v>
      </c>
      <c r="N1434" s="1">
        <v>14.893617021276601</v>
      </c>
      <c r="O1434" s="1" t="s">
        <v>6227</v>
      </c>
    </row>
    <row r="1435" spans="1:15" x14ac:dyDescent="0.3">
      <c r="A1435" s="1" t="s">
        <v>5716</v>
      </c>
      <c r="B1435" s="1" t="s">
        <v>5769</v>
      </c>
      <c r="C1435" s="1">
        <v>2</v>
      </c>
      <c r="D1435" s="1" t="s">
        <v>5920</v>
      </c>
      <c r="E1435" s="1">
        <v>28</v>
      </c>
      <c r="F1435" s="1" t="s">
        <v>6366</v>
      </c>
      <c r="G1435" s="1" t="s">
        <v>5834</v>
      </c>
      <c r="H1435" s="1" t="s">
        <v>6226</v>
      </c>
      <c r="I1435" s="1" t="b">
        <v>0</v>
      </c>
      <c r="J1435" s="1">
        <v>0</v>
      </c>
      <c r="K1435" s="1">
        <v>28</v>
      </c>
      <c r="L1435" s="1">
        <v>9</v>
      </c>
      <c r="M1435" s="1">
        <v>3</v>
      </c>
      <c r="N1435" s="1">
        <v>6.3829787234042499</v>
      </c>
      <c r="O1435" s="1" t="s">
        <v>6227</v>
      </c>
    </row>
    <row r="1436" spans="1:15" x14ac:dyDescent="0.3">
      <c r="A1436" s="1" t="s">
        <v>5716</v>
      </c>
      <c r="B1436" s="1" t="s">
        <v>5769</v>
      </c>
      <c r="C1436" s="1">
        <v>2</v>
      </c>
      <c r="D1436" s="1" t="s">
        <v>5920</v>
      </c>
      <c r="E1436" s="1">
        <v>28</v>
      </c>
      <c r="F1436" s="1" t="s">
        <v>6366</v>
      </c>
      <c r="G1436" s="1" t="s">
        <v>5814</v>
      </c>
      <c r="H1436" s="1" t="s">
        <v>6235</v>
      </c>
      <c r="I1436" s="1" t="b">
        <v>1</v>
      </c>
      <c r="J1436" s="1">
        <v>0</v>
      </c>
      <c r="K1436" s="1">
        <v>0</v>
      </c>
      <c r="L1436" s="1">
        <v>0</v>
      </c>
      <c r="M1436" s="1">
        <v>2</v>
      </c>
      <c r="N1436" s="1">
        <v>4.2553191489361701</v>
      </c>
      <c r="O1436" s="1" t="s">
        <v>6247</v>
      </c>
    </row>
    <row r="1437" spans="1:15" x14ac:dyDescent="0.3">
      <c r="A1437" s="1" t="s">
        <v>5716</v>
      </c>
      <c r="B1437" s="1" t="s">
        <v>5769</v>
      </c>
      <c r="C1437" s="1">
        <v>2</v>
      </c>
      <c r="D1437" s="1" t="s">
        <v>5920</v>
      </c>
      <c r="E1437" s="1">
        <v>28</v>
      </c>
      <c r="F1437" s="1" t="s">
        <v>6366</v>
      </c>
      <c r="G1437" s="1" t="s">
        <v>5834</v>
      </c>
      <c r="H1437" s="1" t="s">
        <v>6367</v>
      </c>
      <c r="I1437" s="1" t="b">
        <v>0</v>
      </c>
      <c r="J1437" s="1">
        <v>0</v>
      </c>
      <c r="K1437" s="1">
        <v>13</v>
      </c>
      <c r="L1437" s="1">
        <v>11</v>
      </c>
      <c r="M1437" s="1">
        <v>1</v>
      </c>
      <c r="N1437" s="1">
        <v>2.1276595744680802</v>
      </c>
      <c r="O1437" s="1" t="s">
        <v>6368</v>
      </c>
    </row>
    <row r="1438" spans="1:15" x14ac:dyDescent="0.3">
      <c r="A1438" s="1" t="s">
        <v>5716</v>
      </c>
      <c r="B1438" s="1" t="s">
        <v>5769</v>
      </c>
      <c r="C1438" s="1">
        <v>2</v>
      </c>
      <c r="D1438" s="1" t="s">
        <v>5920</v>
      </c>
      <c r="E1438" s="1">
        <v>28</v>
      </c>
      <c r="F1438" s="1" t="s">
        <v>6366</v>
      </c>
      <c r="G1438" s="1" t="s">
        <v>5834</v>
      </c>
      <c r="H1438" s="1" t="s">
        <v>6367</v>
      </c>
      <c r="I1438" s="1" t="b">
        <v>0</v>
      </c>
      <c r="J1438" s="1">
        <v>0</v>
      </c>
      <c r="K1438" s="1">
        <v>17</v>
      </c>
      <c r="L1438" s="1">
        <v>12</v>
      </c>
      <c r="M1438" s="1">
        <v>1</v>
      </c>
      <c r="N1438" s="1">
        <v>2.1276595744680802</v>
      </c>
      <c r="O1438" s="1" t="s">
        <v>6368</v>
      </c>
    </row>
    <row r="1439" spans="1:15" x14ac:dyDescent="0.3">
      <c r="A1439" s="1" t="s">
        <v>5716</v>
      </c>
      <c r="B1439" s="1" t="s">
        <v>5769</v>
      </c>
      <c r="C1439" s="1">
        <v>2</v>
      </c>
      <c r="D1439" s="1" t="s">
        <v>5920</v>
      </c>
      <c r="E1439" s="1">
        <v>28</v>
      </c>
      <c r="F1439" s="1" t="s">
        <v>6366</v>
      </c>
      <c r="G1439" s="1" t="s">
        <v>5834</v>
      </c>
      <c r="H1439" s="1" t="s">
        <v>6226</v>
      </c>
      <c r="I1439" s="1" t="b">
        <v>0</v>
      </c>
      <c r="J1439" s="1">
        <v>0</v>
      </c>
      <c r="K1439" s="1">
        <v>30</v>
      </c>
      <c r="L1439" s="1">
        <v>10</v>
      </c>
      <c r="M1439" s="1">
        <v>1</v>
      </c>
      <c r="N1439" s="1">
        <v>2.1276595744680802</v>
      </c>
      <c r="O1439" s="1" t="s">
        <v>6227</v>
      </c>
    </row>
    <row r="1440" spans="1:15" x14ac:dyDescent="0.3">
      <c r="A1440" s="1" t="s">
        <v>5716</v>
      </c>
      <c r="B1440" s="1" t="s">
        <v>5769</v>
      </c>
      <c r="C1440" s="1">
        <v>2</v>
      </c>
      <c r="D1440" s="1" t="s">
        <v>5920</v>
      </c>
      <c r="E1440" s="1">
        <v>28</v>
      </c>
      <c r="F1440" s="1" t="s">
        <v>6366</v>
      </c>
      <c r="G1440" s="1" t="s">
        <v>5834</v>
      </c>
      <c r="H1440" s="1" t="s">
        <v>6226</v>
      </c>
      <c r="I1440" s="1" t="b">
        <v>0</v>
      </c>
      <c r="J1440" s="1">
        <v>0</v>
      </c>
      <c r="K1440" s="1">
        <v>31</v>
      </c>
      <c r="L1440" s="1">
        <v>9</v>
      </c>
      <c r="M1440" s="1">
        <v>1</v>
      </c>
      <c r="N1440" s="1">
        <v>2.1276595744680802</v>
      </c>
      <c r="O1440" s="1" t="s">
        <v>6227</v>
      </c>
    </row>
    <row r="1441" spans="1:15" x14ac:dyDescent="0.3">
      <c r="A1441" s="1" t="s">
        <v>5716</v>
      </c>
      <c r="B1441" s="1" t="s">
        <v>5769</v>
      </c>
      <c r="C1441" s="1">
        <v>2</v>
      </c>
      <c r="D1441" s="1" t="s">
        <v>5920</v>
      </c>
      <c r="E1441" s="1">
        <v>28</v>
      </c>
      <c r="F1441" s="1" t="s">
        <v>6366</v>
      </c>
      <c r="G1441" s="1" t="s">
        <v>5834</v>
      </c>
      <c r="H1441" s="1" t="s">
        <v>6226</v>
      </c>
      <c r="I1441" s="1" t="b">
        <v>0</v>
      </c>
      <c r="J1441" s="1">
        <v>1</v>
      </c>
      <c r="K1441" s="1">
        <v>24</v>
      </c>
      <c r="L1441" s="1">
        <v>8</v>
      </c>
      <c r="M1441" s="1">
        <v>1</v>
      </c>
      <c r="N1441" s="1">
        <v>2.1276595744680802</v>
      </c>
      <c r="O1441" s="1" t="s">
        <v>6227</v>
      </c>
    </row>
    <row r="1442" spans="1:15" x14ac:dyDescent="0.3">
      <c r="A1442" s="1" t="s">
        <v>5716</v>
      </c>
      <c r="B1442" s="1" t="s">
        <v>5769</v>
      </c>
      <c r="C1442" s="1">
        <v>2</v>
      </c>
      <c r="D1442" s="1" t="s">
        <v>5920</v>
      </c>
      <c r="E1442" s="1">
        <v>28</v>
      </c>
      <c r="F1442" s="1" t="s">
        <v>6366</v>
      </c>
      <c r="G1442" s="1" t="s">
        <v>5834</v>
      </c>
      <c r="H1442" s="1" t="e">
        <f>--GCCTCGCCGTGGCGCTCAAGAGCT--CCGGC---GGGT</f>
        <v>#NAME?</v>
      </c>
      <c r="I1442" s="1" t="b">
        <v>0</v>
      </c>
      <c r="J1442" s="1">
        <v>0</v>
      </c>
      <c r="K1442" s="1">
        <v>12</v>
      </c>
      <c r="L1442" s="1">
        <v>10</v>
      </c>
      <c r="M1442" s="1">
        <v>1</v>
      </c>
      <c r="N1442" s="1">
        <v>2.1276595744680802</v>
      </c>
      <c r="O1442" s="1" t="s">
        <v>6369</v>
      </c>
    </row>
    <row r="1443" spans="1:15" x14ac:dyDescent="0.3">
      <c r="A1443" s="1" t="s">
        <v>5716</v>
      </c>
      <c r="B1443" s="1" t="s">
        <v>5769</v>
      </c>
      <c r="C1443" s="1">
        <v>2</v>
      </c>
      <c r="D1443" s="1" t="s">
        <v>5920</v>
      </c>
      <c r="E1443" s="1">
        <v>29</v>
      </c>
      <c r="F1443" s="1" t="s">
        <v>6370</v>
      </c>
      <c r="G1443" s="1" t="s">
        <v>5834</v>
      </c>
      <c r="H1443" s="1" t="s">
        <v>6226</v>
      </c>
      <c r="I1443" s="1" t="b">
        <v>0</v>
      </c>
      <c r="J1443" s="1">
        <v>0</v>
      </c>
      <c r="K1443" s="1">
        <v>26</v>
      </c>
      <c r="L1443" s="1">
        <v>8</v>
      </c>
      <c r="M1443" s="1">
        <v>1508</v>
      </c>
      <c r="N1443" s="1">
        <v>89.283599763173399</v>
      </c>
      <c r="O1443" s="1" t="s">
        <v>6227</v>
      </c>
    </row>
    <row r="1444" spans="1:15" x14ac:dyDescent="0.3">
      <c r="A1444" s="1" t="s">
        <v>5716</v>
      </c>
      <c r="B1444" s="1" t="s">
        <v>5769</v>
      </c>
      <c r="C1444" s="1">
        <v>2</v>
      </c>
      <c r="D1444" s="1" t="s">
        <v>5920</v>
      </c>
      <c r="E1444" s="1">
        <v>29</v>
      </c>
      <c r="F1444" s="1" t="s">
        <v>6370</v>
      </c>
      <c r="G1444" s="1" t="s">
        <v>5834</v>
      </c>
      <c r="H1444" s="1" t="s">
        <v>6233</v>
      </c>
      <c r="I1444" s="1" t="b">
        <v>0</v>
      </c>
      <c r="J1444" s="1">
        <v>1</v>
      </c>
      <c r="K1444" s="1">
        <v>8</v>
      </c>
      <c r="L1444" s="1">
        <v>7</v>
      </c>
      <c r="M1444" s="1">
        <v>23</v>
      </c>
      <c r="N1444" s="1">
        <v>1.36175251628182</v>
      </c>
      <c r="O1444" s="1" t="s">
        <v>6234</v>
      </c>
    </row>
    <row r="1445" spans="1:15" x14ac:dyDescent="0.3">
      <c r="A1445" s="1" t="s">
        <v>5716</v>
      </c>
      <c r="B1445" s="1" t="s">
        <v>5769</v>
      </c>
      <c r="C1445" s="1">
        <v>2</v>
      </c>
      <c r="D1445" s="1" t="s">
        <v>5920</v>
      </c>
      <c r="E1445" s="1">
        <v>29</v>
      </c>
      <c r="F1445" s="1" t="s">
        <v>6370</v>
      </c>
      <c r="G1445" s="1" t="s">
        <v>5801</v>
      </c>
      <c r="H1445" s="1" t="s">
        <v>6235</v>
      </c>
      <c r="I1445" s="1" t="b">
        <v>0</v>
      </c>
      <c r="J1445" s="1">
        <v>1</v>
      </c>
      <c r="K1445" s="1">
        <v>0</v>
      </c>
      <c r="L1445" s="1">
        <v>0</v>
      </c>
      <c r="M1445" s="1">
        <v>17</v>
      </c>
      <c r="N1445" s="1">
        <v>1.0065127294256899</v>
      </c>
      <c r="O1445" s="1" t="s">
        <v>6236</v>
      </c>
    </row>
    <row r="1446" spans="1:15" x14ac:dyDescent="0.3">
      <c r="A1446" s="1" t="s">
        <v>5716</v>
      </c>
      <c r="B1446" s="1" t="s">
        <v>5769</v>
      </c>
      <c r="C1446" s="1">
        <v>-1</v>
      </c>
      <c r="D1446" s="1" t="s">
        <v>5920</v>
      </c>
      <c r="E1446" s="1">
        <v>-1</v>
      </c>
      <c r="F1446" s="1" t="s">
        <v>6371</v>
      </c>
      <c r="G1446" s="1" t="s">
        <v>5834</v>
      </c>
      <c r="H1446" s="1" t="s">
        <v>6331</v>
      </c>
      <c r="I1446" s="1" t="b">
        <v>0</v>
      </c>
      <c r="J1446" s="1">
        <v>0</v>
      </c>
      <c r="K1446" s="1">
        <v>27</v>
      </c>
      <c r="L1446" s="1">
        <v>8</v>
      </c>
      <c r="M1446" s="1">
        <v>1</v>
      </c>
      <c r="N1446" s="1">
        <v>50</v>
      </c>
      <c r="O1446" s="1" t="s">
        <v>6227</v>
      </c>
    </row>
    <row r="1447" spans="1:15" x14ac:dyDescent="0.3">
      <c r="A1447" s="1" t="s">
        <v>5716</v>
      </c>
      <c r="B1447" s="1" t="s">
        <v>5769</v>
      </c>
      <c r="C1447" s="1">
        <v>-1</v>
      </c>
      <c r="D1447" s="1" t="s">
        <v>5920</v>
      </c>
      <c r="E1447" s="1">
        <v>-1</v>
      </c>
      <c r="F1447" s="1" t="s">
        <v>6371</v>
      </c>
      <c r="G1447" s="1" t="s">
        <v>5834</v>
      </c>
      <c r="H1447" s="1" t="s">
        <v>6226</v>
      </c>
      <c r="I1447" s="1" t="b">
        <v>0</v>
      </c>
      <c r="J1447" s="1">
        <v>0</v>
      </c>
      <c r="K1447" s="1">
        <v>24</v>
      </c>
      <c r="L1447" s="1">
        <v>8</v>
      </c>
      <c r="M1447" s="1">
        <v>1</v>
      </c>
      <c r="N1447" s="1">
        <v>50</v>
      </c>
      <c r="O1447" s="1" t="s">
        <v>6227</v>
      </c>
    </row>
    <row r="1448" spans="1:15" x14ac:dyDescent="0.3">
      <c r="A1448" s="1" t="s">
        <v>5701</v>
      </c>
      <c r="B1448" s="1" t="s">
        <v>5769</v>
      </c>
      <c r="C1448" s="1">
        <v>3</v>
      </c>
      <c r="D1448" s="1" t="s">
        <v>5999</v>
      </c>
      <c r="E1448" s="1">
        <v>0</v>
      </c>
      <c r="F1448" s="1" t="s">
        <v>6372</v>
      </c>
      <c r="G1448" s="1" t="s">
        <v>5834</v>
      </c>
      <c r="H1448" s="1" t="s">
        <v>6226</v>
      </c>
      <c r="I1448" s="1" t="b">
        <v>0</v>
      </c>
      <c r="J1448" s="1">
        <v>0</v>
      </c>
      <c r="K1448" s="1">
        <v>30</v>
      </c>
      <c r="L1448" s="1">
        <v>9</v>
      </c>
      <c r="M1448" s="1">
        <v>146</v>
      </c>
      <c r="N1448" s="1">
        <v>66.6666666666666</v>
      </c>
      <c r="O1448" s="1" t="s">
        <v>6227</v>
      </c>
    </row>
    <row r="1449" spans="1:15" x14ac:dyDescent="0.3">
      <c r="A1449" s="1" t="s">
        <v>5701</v>
      </c>
      <c r="B1449" s="1" t="s">
        <v>5769</v>
      </c>
      <c r="C1449" s="1">
        <v>3</v>
      </c>
      <c r="D1449" s="1" t="s">
        <v>5999</v>
      </c>
      <c r="E1449" s="1">
        <v>0</v>
      </c>
      <c r="F1449" s="1" t="s">
        <v>6372</v>
      </c>
      <c r="G1449" s="1" t="s">
        <v>5834</v>
      </c>
      <c r="H1449" s="1" t="s">
        <v>6226</v>
      </c>
      <c r="I1449" s="1" t="b">
        <v>0</v>
      </c>
      <c r="J1449" s="1">
        <v>0</v>
      </c>
      <c r="K1449" s="1">
        <v>28</v>
      </c>
      <c r="L1449" s="1">
        <v>9</v>
      </c>
      <c r="M1449" s="1">
        <v>18</v>
      </c>
      <c r="N1449" s="1">
        <v>8.2191780821917799</v>
      </c>
      <c r="O1449" s="1" t="s">
        <v>6227</v>
      </c>
    </row>
    <row r="1450" spans="1:15" x14ac:dyDescent="0.3">
      <c r="A1450" s="1" t="s">
        <v>5701</v>
      </c>
      <c r="B1450" s="1" t="s">
        <v>5769</v>
      </c>
      <c r="C1450" s="1">
        <v>3</v>
      </c>
      <c r="D1450" s="1" t="s">
        <v>5999</v>
      </c>
      <c r="E1450" s="1">
        <v>0</v>
      </c>
      <c r="F1450" s="1" t="s">
        <v>6372</v>
      </c>
      <c r="G1450" s="1" t="s">
        <v>5834</v>
      </c>
      <c r="H1450" s="1" t="s">
        <v>6226</v>
      </c>
      <c r="I1450" s="1" t="b">
        <v>0</v>
      </c>
      <c r="J1450" s="1">
        <v>0</v>
      </c>
      <c r="K1450" s="1">
        <v>31</v>
      </c>
      <c r="L1450" s="1">
        <v>9</v>
      </c>
      <c r="M1450" s="1">
        <v>16</v>
      </c>
      <c r="N1450" s="1">
        <v>7.3059360730593497</v>
      </c>
      <c r="O1450" s="1" t="s">
        <v>6227</v>
      </c>
    </row>
    <row r="1451" spans="1:15" x14ac:dyDescent="0.3">
      <c r="A1451" s="1" t="s">
        <v>5701</v>
      </c>
      <c r="B1451" s="1" t="s">
        <v>5769</v>
      </c>
      <c r="C1451" s="1">
        <v>3</v>
      </c>
      <c r="D1451" s="1" t="s">
        <v>5999</v>
      </c>
      <c r="E1451" s="1">
        <v>0</v>
      </c>
      <c r="F1451" s="1" t="s">
        <v>6372</v>
      </c>
      <c r="G1451" s="1" t="s">
        <v>5834</v>
      </c>
      <c r="H1451" s="1" t="s">
        <v>6226</v>
      </c>
      <c r="I1451" s="1" t="b">
        <v>0</v>
      </c>
      <c r="J1451" s="1">
        <v>0</v>
      </c>
      <c r="K1451" s="1">
        <v>29</v>
      </c>
      <c r="L1451" s="1">
        <v>8</v>
      </c>
      <c r="M1451" s="1">
        <v>13</v>
      </c>
      <c r="N1451" s="1">
        <v>5.93607305936073</v>
      </c>
      <c r="O1451" s="1" t="s">
        <v>6227</v>
      </c>
    </row>
    <row r="1452" spans="1:15" x14ac:dyDescent="0.3">
      <c r="A1452" s="1" t="s">
        <v>5701</v>
      </c>
      <c r="B1452" s="1" t="s">
        <v>5769</v>
      </c>
      <c r="C1452" s="1">
        <v>3</v>
      </c>
      <c r="D1452" s="1" t="s">
        <v>5999</v>
      </c>
      <c r="E1452" s="1">
        <v>1</v>
      </c>
      <c r="F1452" s="1" t="s">
        <v>6373</v>
      </c>
      <c r="G1452" s="1" t="s">
        <v>5834</v>
      </c>
      <c r="H1452" s="1" t="s">
        <v>6226</v>
      </c>
      <c r="I1452" s="1" t="b">
        <v>0</v>
      </c>
      <c r="J1452" s="1">
        <v>0</v>
      </c>
      <c r="K1452" s="1">
        <v>26</v>
      </c>
      <c r="L1452" s="1">
        <v>8</v>
      </c>
      <c r="M1452" s="1">
        <v>505</v>
      </c>
      <c r="N1452" s="1">
        <v>84.589614740368503</v>
      </c>
      <c r="O1452" s="1" t="s">
        <v>6227</v>
      </c>
    </row>
    <row r="1453" spans="1:15" x14ac:dyDescent="0.3">
      <c r="A1453" s="1" t="s">
        <v>5701</v>
      </c>
      <c r="B1453" s="1" t="s">
        <v>5769</v>
      </c>
      <c r="C1453" s="1">
        <v>3</v>
      </c>
      <c r="D1453" s="1" t="s">
        <v>5999</v>
      </c>
      <c r="E1453" s="1">
        <v>1</v>
      </c>
      <c r="F1453" s="1" t="s">
        <v>6373</v>
      </c>
      <c r="G1453" s="1" t="s">
        <v>5834</v>
      </c>
      <c r="H1453" s="1" t="s">
        <v>6226</v>
      </c>
      <c r="I1453" s="1" t="b">
        <v>0</v>
      </c>
      <c r="J1453" s="1">
        <v>0</v>
      </c>
      <c r="K1453" s="1">
        <v>27</v>
      </c>
      <c r="L1453" s="1">
        <v>8</v>
      </c>
      <c r="M1453" s="1">
        <v>23</v>
      </c>
      <c r="N1453" s="1">
        <v>3.8525963149078701</v>
      </c>
      <c r="O1453" s="1" t="s">
        <v>6227</v>
      </c>
    </row>
    <row r="1454" spans="1:15" x14ac:dyDescent="0.3">
      <c r="A1454" s="1" t="s">
        <v>5701</v>
      </c>
      <c r="B1454" s="1" t="s">
        <v>5769</v>
      </c>
      <c r="C1454" s="1">
        <v>3</v>
      </c>
      <c r="D1454" s="1" t="s">
        <v>5999</v>
      </c>
      <c r="E1454" s="1">
        <v>1</v>
      </c>
      <c r="F1454" s="1" t="s">
        <v>6373</v>
      </c>
      <c r="G1454" s="1" t="s">
        <v>5834</v>
      </c>
      <c r="H1454" s="1" t="s">
        <v>6226</v>
      </c>
      <c r="I1454" s="1" t="b">
        <v>0</v>
      </c>
      <c r="J1454" s="1">
        <v>0</v>
      </c>
      <c r="K1454" s="1">
        <v>26</v>
      </c>
      <c r="L1454" s="1">
        <v>9</v>
      </c>
      <c r="M1454" s="1">
        <v>10</v>
      </c>
      <c r="N1454" s="1">
        <v>1.6750418760468999</v>
      </c>
      <c r="O1454" s="1" t="s">
        <v>6227</v>
      </c>
    </row>
    <row r="1455" spans="1:15" x14ac:dyDescent="0.3">
      <c r="A1455" s="1" t="s">
        <v>5701</v>
      </c>
      <c r="B1455" s="1" t="s">
        <v>5769</v>
      </c>
      <c r="C1455" s="1">
        <v>3</v>
      </c>
      <c r="D1455" s="1" t="s">
        <v>5999</v>
      </c>
      <c r="E1455" s="1">
        <v>1</v>
      </c>
      <c r="F1455" s="1" t="s">
        <v>6373</v>
      </c>
      <c r="G1455" s="1" t="s">
        <v>5834</v>
      </c>
      <c r="H1455" s="1" t="s">
        <v>6331</v>
      </c>
      <c r="I1455" s="1" t="b">
        <v>0</v>
      </c>
      <c r="J1455" s="1">
        <v>0</v>
      </c>
      <c r="K1455" s="1">
        <v>26</v>
      </c>
      <c r="L1455" s="1">
        <v>8</v>
      </c>
      <c r="M1455" s="1">
        <v>8</v>
      </c>
      <c r="N1455" s="1">
        <v>1.3400335008375199</v>
      </c>
      <c r="O1455" s="1" t="s">
        <v>6227</v>
      </c>
    </row>
    <row r="1456" spans="1:15" x14ac:dyDescent="0.3">
      <c r="A1456" s="1" t="s">
        <v>5701</v>
      </c>
      <c r="B1456" s="1" t="s">
        <v>5769</v>
      </c>
      <c r="C1456" s="1">
        <v>3</v>
      </c>
      <c r="D1456" s="1" t="s">
        <v>5999</v>
      </c>
      <c r="E1456" s="1">
        <v>1</v>
      </c>
      <c r="F1456" s="1" t="s">
        <v>6373</v>
      </c>
      <c r="G1456" s="1" t="s">
        <v>5834</v>
      </c>
      <c r="H1456" s="1" t="s">
        <v>6233</v>
      </c>
      <c r="I1456" s="1" t="b">
        <v>0</v>
      </c>
      <c r="J1456" s="1">
        <v>1</v>
      </c>
      <c r="K1456" s="1">
        <v>8</v>
      </c>
      <c r="L1456" s="1">
        <v>7</v>
      </c>
      <c r="M1456" s="1">
        <v>6</v>
      </c>
      <c r="N1456" s="1">
        <v>1.0050251256281399</v>
      </c>
      <c r="O1456" s="1" t="s">
        <v>6234</v>
      </c>
    </row>
    <row r="1457" spans="1:15" x14ac:dyDescent="0.3">
      <c r="A1457" s="1" t="s">
        <v>5701</v>
      </c>
      <c r="B1457" s="1" t="s">
        <v>5769</v>
      </c>
      <c r="C1457" s="1">
        <v>3</v>
      </c>
      <c r="D1457" s="1" t="s">
        <v>5999</v>
      </c>
      <c r="E1457" s="1">
        <v>2</v>
      </c>
      <c r="F1457" s="1" t="s">
        <v>6374</v>
      </c>
      <c r="G1457" s="1" t="s">
        <v>5834</v>
      </c>
      <c r="H1457" s="1" t="s">
        <v>6226</v>
      </c>
      <c r="I1457" s="1" t="b">
        <v>0</v>
      </c>
      <c r="J1457" s="1">
        <v>0</v>
      </c>
      <c r="K1457" s="1">
        <v>30</v>
      </c>
      <c r="L1457" s="1">
        <v>9</v>
      </c>
      <c r="M1457" s="1">
        <v>6</v>
      </c>
      <c r="N1457" s="1">
        <v>37.5</v>
      </c>
      <c r="O1457" s="1" t="s">
        <v>6227</v>
      </c>
    </row>
    <row r="1458" spans="1:15" x14ac:dyDescent="0.3">
      <c r="A1458" s="1" t="s">
        <v>5701</v>
      </c>
      <c r="B1458" s="1" t="s">
        <v>5769</v>
      </c>
      <c r="C1458" s="1">
        <v>3</v>
      </c>
      <c r="D1458" s="1" t="s">
        <v>5999</v>
      </c>
      <c r="E1458" s="1">
        <v>2</v>
      </c>
      <c r="F1458" s="1" t="s">
        <v>6374</v>
      </c>
      <c r="G1458" s="1" t="s">
        <v>5834</v>
      </c>
      <c r="H1458" s="1" t="s">
        <v>6226</v>
      </c>
      <c r="I1458" s="1" t="b">
        <v>0</v>
      </c>
      <c r="J1458" s="1">
        <v>0</v>
      </c>
      <c r="K1458" s="1">
        <v>31</v>
      </c>
      <c r="L1458" s="1">
        <v>9</v>
      </c>
      <c r="M1458" s="1">
        <v>6</v>
      </c>
      <c r="N1458" s="1">
        <v>37.5</v>
      </c>
      <c r="O1458" s="1" t="s">
        <v>6227</v>
      </c>
    </row>
    <row r="1459" spans="1:15" x14ac:dyDescent="0.3">
      <c r="A1459" s="1" t="s">
        <v>5701</v>
      </c>
      <c r="B1459" s="1" t="s">
        <v>5769</v>
      </c>
      <c r="C1459" s="1">
        <v>3</v>
      </c>
      <c r="D1459" s="1" t="s">
        <v>5999</v>
      </c>
      <c r="E1459" s="1">
        <v>2</v>
      </c>
      <c r="F1459" s="1" t="s">
        <v>6374</v>
      </c>
      <c r="G1459" s="1" t="s">
        <v>5834</v>
      </c>
      <c r="H1459" s="1" t="s">
        <v>6226</v>
      </c>
      <c r="I1459" s="1" t="b">
        <v>0</v>
      </c>
      <c r="J1459" s="1">
        <v>0</v>
      </c>
      <c r="K1459" s="1">
        <v>29</v>
      </c>
      <c r="L1459" s="1">
        <v>8</v>
      </c>
      <c r="M1459" s="1">
        <v>2</v>
      </c>
      <c r="N1459" s="1">
        <v>12.5</v>
      </c>
      <c r="O1459" s="1" t="s">
        <v>6227</v>
      </c>
    </row>
    <row r="1460" spans="1:15" x14ac:dyDescent="0.3">
      <c r="A1460" s="1" t="s">
        <v>5701</v>
      </c>
      <c r="B1460" s="1" t="s">
        <v>5769</v>
      </c>
      <c r="C1460" s="1">
        <v>3</v>
      </c>
      <c r="D1460" s="1" t="s">
        <v>5999</v>
      </c>
      <c r="E1460" s="1">
        <v>2</v>
      </c>
      <c r="F1460" s="1" t="s">
        <v>6374</v>
      </c>
      <c r="G1460" s="1" t="s">
        <v>5834</v>
      </c>
      <c r="H1460" s="1" t="s">
        <v>6226</v>
      </c>
      <c r="I1460" s="1" t="b">
        <v>0</v>
      </c>
      <c r="J1460" s="1">
        <v>0</v>
      </c>
      <c r="K1460" s="1">
        <v>30</v>
      </c>
      <c r="L1460" s="1">
        <v>9</v>
      </c>
      <c r="M1460" s="1">
        <v>1</v>
      </c>
      <c r="N1460" s="1">
        <v>6.25</v>
      </c>
      <c r="O1460" s="1" t="s">
        <v>6329</v>
      </c>
    </row>
    <row r="1461" spans="1:15" x14ac:dyDescent="0.3">
      <c r="A1461" s="1" t="s">
        <v>5701</v>
      </c>
      <c r="B1461" s="1" t="s">
        <v>5769</v>
      </c>
      <c r="C1461" s="1">
        <v>3</v>
      </c>
      <c r="D1461" s="1" t="s">
        <v>5999</v>
      </c>
      <c r="E1461" s="1">
        <v>2</v>
      </c>
      <c r="F1461" s="1" t="s">
        <v>6374</v>
      </c>
      <c r="G1461" s="1" t="s">
        <v>5834</v>
      </c>
      <c r="H1461" s="1" t="s">
        <v>6226</v>
      </c>
      <c r="I1461" s="1" t="b">
        <v>0</v>
      </c>
      <c r="J1461" s="1">
        <v>0</v>
      </c>
      <c r="K1461" s="1">
        <v>28</v>
      </c>
      <c r="L1461" s="1">
        <v>9</v>
      </c>
      <c r="M1461" s="1">
        <v>1</v>
      </c>
      <c r="N1461" s="1">
        <v>6.25</v>
      </c>
      <c r="O1461" s="1" t="s">
        <v>6227</v>
      </c>
    </row>
    <row r="1462" spans="1:15" x14ac:dyDescent="0.3">
      <c r="A1462" s="1" t="s">
        <v>5701</v>
      </c>
      <c r="B1462" s="1" t="s">
        <v>5769</v>
      </c>
      <c r="C1462" s="1">
        <v>3</v>
      </c>
      <c r="D1462" s="1" t="s">
        <v>5999</v>
      </c>
      <c r="E1462" s="1">
        <v>3</v>
      </c>
      <c r="F1462" s="1" t="s">
        <v>6375</v>
      </c>
      <c r="G1462" s="1" t="s">
        <v>5834</v>
      </c>
      <c r="H1462" s="1" t="s">
        <v>6226</v>
      </c>
      <c r="I1462" s="1" t="b">
        <v>0</v>
      </c>
      <c r="J1462" s="1">
        <v>0</v>
      </c>
      <c r="K1462" s="1">
        <v>27</v>
      </c>
      <c r="L1462" s="1">
        <v>8</v>
      </c>
      <c r="M1462" s="1">
        <v>876</v>
      </c>
      <c r="N1462" s="1">
        <v>66.565349544072902</v>
      </c>
      <c r="O1462" s="1" t="s">
        <v>6227</v>
      </c>
    </row>
    <row r="1463" spans="1:15" x14ac:dyDescent="0.3">
      <c r="A1463" s="1" t="s">
        <v>5701</v>
      </c>
      <c r="B1463" s="1" t="s">
        <v>5769</v>
      </c>
      <c r="C1463" s="1">
        <v>3</v>
      </c>
      <c r="D1463" s="1" t="s">
        <v>5999</v>
      </c>
      <c r="E1463" s="1">
        <v>3</v>
      </c>
      <c r="F1463" s="1" t="s">
        <v>6375</v>
      </c>
      <c r="G1463" s="1" t="s">
        <v>5834</v>
      </c>
      <c r="H1463" s="1" t="s">
        <v>6226</v>
      </c>
      <c r="I1463" s="1" t="b">
        <v>0</v>
      </c>
      <c r="J1463" s="1">
        <v>0</v>
      </c>
      <c r="K1463" s="1">
        <v>26</v>
      </c>
      <c r="L1463" s="1">
        <v>8</v>
      </c>
      <c r="M1463" s="1">
        <v>288</v>
      </c>
      <c r="N1463" s="1">
        <v>21.884498480243099</v>
      </c>
      <c r="O1463" s="1" t="s">
        <v>6227</v>
      </c>
    </row>
    <row r="1464" spans="1:15" x14ac:dyDescent="0.3">
      <c r="A1464" s="1" t="s">
        <v>5701</v>
      </c>
      <c r="B1464" s="1" t="s">
        <v>5769</v>
      </c>
      <c r="C1464" s="1">
        <v>3</v>
      </c>
      <c r="D1464" s="1" t="s">
        <v>5999</v>
      </c>
      <c r="E1464" s="1">
        <v>3</v>
      </c>
      <c r="F1464" s="1" t="s">
        <v>6375</v>
      </c>
      <c r="G1464" s="1" t="s">
        <v>5834</v>
      </c>
      <c r="H1464" s="1" t="s">
        <v>6226</v>
      </c>
      <c r="I1464" s="1" t="b">
        <v>0</v>
      </c>
      <c r="J1464" s="1">
        <v>0</v>
      </c>
      <c r="K1464" s="1">
        <v>24</v>
      </c>
      <c r="L1464" s="1">
        <v>8</v>
      </c>
      <c r="M1464" s="1">
        <v>46</v>
      </c>
      <c r="N1464" s="1">
        <v>3.4954407294832799</v>
      </c>
      <c r="O1464" s="1" t="s">
        <v>6227</v>
      </c>
    </row>
    <row r="1465" spans="1:15" x14ac:dyDescent="0.3">
      <c r="A1465" s="1" t="s">
        <v>5701</v>
      </c>
      <c r="B1465" s="1" t="s">
        <v>5769</v>
      </c>
      <c r="C1465" s="1">
        <v>3</v>
      </c>
      <c r="D1465" s="1" t="s">
        <v>5999</v>
      </c>
      <c r="E1465" s="1">
        <v>3</v>
      </c>
      <c r="F1465" s="1" t="s">
        <v>6375</v>
      </c>
      <c r="G1465" s="1" t="s">
        <v>5834</v>
      </c>
      <c r="H1465" s="1" t="s">
        <v>6226</v>
      </c>
      <c r="I1465" s="1" t="b">
        <v>0</v>
      </c>
      <c r="J1465" s="1">
        <v>0</v>
      </c>
      <c r="K1465" s="1">
        <v>25</v>
      </c>
      <c r="L1465" s="1">
        <v>7</v>
      </c>
      <c r="M1465" s="1">
        <v>14</v>
      </c>
      <c r="N1465" s="1">
        <v>1.0638297872340401</v>
      </c>
      <c r="O1465" s="1" t="s">
        <v>6227</v>
      </c>
    </row>
    <row r="1466" spans="1:15" x14ac:dyDescent="0.3">
      <c r="A1466" s="1" t="s">
        <v>5701</v>
      </c>
      <c r="B1466" s="1" t="s">
        <v>5769</v>
      </c>
      <c r="C1466" s="1">
        <v>3</v>
      </c>
      <c r="D1466" s="1" t="s">
        <v>5999</v>
      </c>
      <c r="E1466" s="1">
        <v>4</v>
      </c>
      <c r="F1466" s="1" t="s">
        <v>6376</v>
      </c>
      <c r="G1466" s="1" t="s">
        <v>5834</v>
      </c>
      <c r="H1466" s="1" t="s">
        <v>6226</v>
      </c>
      <c r="I1466" s="1" t="b">
        <v>0</v>
      </c>
      <c r="J1466" s="1">
        <v>0</v>
      </c>
      <c r="K1466" s="1">
        <v>30</v>
      </c>
      <c r="L1466" s="1">
        <v>9</v>
      </c>
      <c r="M1466" s="1">
        <v>6</v>
      </c>
      <c r="N1466" s="1">
        <v>24</v>
      </c>
      <c r="O1466" s="1" t="s">
        <v>6227</v>
      </c>
    </row>
    <row r="1467" spans="1:15" x14ac:dyDescent="0.3">
      <c r="A1467" s="1" t="s">
        <v>5701</v>
      </c>
      <c r="B1467" s="1" t="s">
        <v>5769</v>
      </c>
      <c r="C1467" s="1">
        <v>3</v>
      </c>
      <c r="D1467" s="1" t="s">
        <v>5999</v>
      </c>
      <c r="E1467" s="1">
        <v>4</v>
      </c>
      <c r="F1467" s="1" t="s">
        <v>6376</v>
      </c>
      <c r="G1467" s="1" t="s">
        <v>5834</v>
      </c>
      <c r="H1467" s="1" t="s">
        <v>6226</v>
      </c>
      <c r="I1467" s="1" t="b">
        <v>0</v>
      </c>
      <c r="J1467" s="1">
        <v>0</v>
      </c>
      <c r="K1467" s="1">
        <v>31</v>
      </c>
      <c r="L1467" s="1">
        <v>9</v>
      </c>
      <c r="M1467" s="1">
        <v>6</v>
      </c>
      <c r="N1467" s="1">
        <v>24</v>
      </c>
      <c r="O1467" s="1" t="s">
        <v>6227</v>
      </c>
    </row>
    <row r="1468" spans="1:15" x14ac:dyDescent="0.3">
      <c r="A1468" s="1" t="s">
        <v>5701</v>
      </c>
      <c r="B1468" s="1" t="s">
        <v>5769</v>
      </c>
      <c r="C1468" s="1">
        <v>3</v>
      </c>
      <c r="D1468" s="1" t="s">
        <v>5999</v>
      </c>
      <c r="E1468" s="1">
        <v>4</v>
      </c>
      <c r="F1468" s="1" t="s">
        <v>6376</v>
      </c>
      <c r="G1468" s="1" t="s">
        <v>5834</v>
      </c>
      <c r="H1468" s="1" t="e">
        <f>--GCCTCGCCGTGGCGCTCA-----AGAGCTCCGGCGGGT</f>
        <v>#NAME?</v>
      </c>
      <c r="I1468" s="1" t="b">
        <v>0</v>
      </c>
      <c r="J1468" s="1">
        <v>0</v>
      </c>
      <c r="K1468" s="1">
        <v>12</v>
      </c>
      <c r="L1468" s="1">
        <v>13</v>
      </c>
      <c r="M1468" s="1">
        <v>5</v>
      </c>
      <c r="N1468" s="1">
        <v>20</v>
      </c>
      <c r="O1468" s="1" t="s">
        <v>6242</v>
      </c>
    </row>
    <row r="1469" spans="1:15" x14ac:dyDescent="0.3">
      <c r="A1469" s="1" t="s">
        <v>5701</v>
      </c>
      <c r="B1469" s="1" t="s">
        <v>5769</v>
      </c>
      <c r="C1469" s="1">
        <v>3</v>
      </c>
      <c r="D1469" s="1" t="s">
        <v>5999</v>
      </c>
      <c r="E1469" s="1">
        <v>4</v>
      </c>
      <c r="F1469" s="1" t="s">
        <v>6376</v>
      </c>
      <c r="G1469" s="1" t="s">
        <v>5834</v>
      </c>
      <c r="H1469" s="1" t="e">
        <f>--GCCTCGCCGTGGCGCTCAAGAGCTCCGGCGGGTTCTTC</f>
        <v>#NAME?</v>
      </c>
      <c r="I1469" s="1" t="b">
        <v>0</v>
      </c>
      <c r="J1469" s="1">
        <v>6</v>
      </c>
      <c r="K1469" s="1">
        <v>7</v>
      </c>
      <c r="L1469" s="1">
        <v>6</v>
      </c>
      <c r="M1469" s="1">
        <v>2</v>
      </c>
      <c r="N1469" s="1">
        <v>8</v>
      </c>
      <c r="O1469" s="1" t="s">
        <v>6294</v>
      </c>
    </row>
    <row r="1470" spans="1:15" x14ac:dyDescent="0.3">
      <c r="A1470" s="1" t="s">
        <v>5701</v>
      </c>
      <c r="B1470" s="1" t="s">
        <v>5769</v>
      </c>
      <c r="C1470" s="1">
        <v>3</v>
      </c>
      <c r="D1470" s="1" t="s">
        <v>5999</v>
      </c>
      <c r="E1470" s="1">
        <v>4</v>
      </c>
      <c r="F1470" s="1" t="s">
        <v>6376</v>
      </c>
      <c r="G1470" s="1" t="s">
        <v>5834</v>
      </c>
      <c r="H1470" s="1" t="s">
        <v>6226</v>
      </c>
      <c r="I1470" s="1" t="b">
        <v>0</v>
      </c>
      <c r="J1470" s="1">
        <v>0</v>
      </c>
      <c r="K1470" s="1">
        <v>29</v>
      </c>
      <c r="L1470" s="1">
        <v>10</v>
      </c>
      <c r="M1470" s="1">
        <v>1</v>
      </c>
      <c r="N1470" s="1">
        <v>4</v>
      </c>
      <c r="O1470" s="1" t="s">
        <v>6377</v>
      </c>
    </row>
    <row r="1471" spans="1:15" x14ac:dyDescent="0.3">
      <c r="A1471" s="1" t="s">
        <v>5701</v>
      </c>
      <c r="B1471" s="1" t="s">
        <v>5769</v>
      </c>
      <c r="C1471" s="1">
        <v>3</v>
      </c>
      <c r="D1471" s="1" t="s">
        <v>5999</v>
      </c>
      <c r="E1471" s="1">
        <v>4</v>
      </c>
      <c r="F1471" s="1" t="s">
        <v>6376</v>
      </c>
      <c r="G1471" s="1" t="s">
        <v>5834</v>
      </c>
      <c r="H1471" s="1" t="s">
        <v>6331</v>
      </c>
      <c r="I1471" s="1" t="b">
        <v>0</v>
      </c>
      <c r="J1471" s="1">
        <v>0</v>
      </c>
      <c r="K1471" s="1">
        <v>26</v>
      </c>
      <c r="L1471" s="1">
        <v>8</v>
      </c>
      <c r="M1471" s="1">
        <v>1</v>
      </c>
      <c r="N1471" s="1">
        <v>4</v>
      </c>
      <c r="O1471" s="1" t="s">
        <v>6227</v>
      </c>
    </row>
    <row r="1472" spans="1:15" x14ac:dyDescent="0.3">
      <c r="A1472" s="1" t="s">
        <v>5701</v>
      </c>
      <c r="B1472" s="1" t="s">
        <v>5769</v>
      </c>
      <c r="C1472" s="1">
        <v>3</v>
      </c>
      <c r="D1472" s="1" t="s">
        <v>5999</v>
      </c>
      <c r="E1472" s="1">
        <v>4</v>
      </c>
      <c r="F1472" s="1" t="s">
        <v>6376</v>
      </c>
      <c r="G1472" s="1" t="s">
        <v>5834</v>
      </c>
      <c r="H1472" s="1" t="s">
        <v>6226</v>
      </c>
      <c r="I1472" s="1" t="b">
        <v>0</v>
      </c>
      <c r="J1472" s="1">
        <v>0</v>
      </c>
      <c r="K1472" s="1">
        <v>27</v>
      </c>
      <c r="L1472" s="1">
        <v>8</v>
      </c>
      <c r="M1472" s="1">
        <v>1</v>
      </c>
      <c r="N1472" s="1">
        <v>4</v>
      </c>
      <c r="O1472" s="1" t="s">
        <v>6227</v>
      </c>
    </row>
    <row r="1473" spans="1:15" x14ac:dyDescent="0.3">
      <c r="A1473" s="1" t="s">
        <v>5701</v>
      </c>
      <c r="B1473" s="1" t="s">
        <v>5769</v>
      </c>
      <c r="C1473" s="1">
        <v>3</v>
      </c>
      <c r="D1473" s="1" t="s">
        <v>5999</v>
      </c>
      <c r="E1473" s="1">
        <v>4</v>
      </c>
      <c r="F1473" s="1" t="s">
        <v>6376</v>
      </c>
      <c r="G1473" s="1" t="s">
        <v>5834</v>
      </c>
      <c r="H1473" s="1" t="s">
        <v>6226</v>
      </c>
      <c r="I1473" s="1" t="b">
        <v>0</v>
      </c>
      <c r="J1473" s="1">
        <v>0</v>
      </c>
      <c r="K1473" s="1">
        <v>29</v>
      </c>
      <c r="L1473" s="1">
        <v>8</v>
      </c>
      <c r="M1473" s="1">
        <v>1</v>
      </c>
      <c r="N1473" s="1">
        <v>4</v>
      </c>
      <c r="O1473" s="1" t="s">
        <v>6227</v>
      </c>
    </row>
    <row r="1474" spans="1:15" x14ac:dyDescent="0.3">
      <c r="A1474" s="1" t="s">
        <v>5701</v>
      </c>
      <c r="B1474" s="1" t="s">
        <v>5769</v>
      </c>
      <c r="C1474" s="1">
        <v>3</v>
      </c>
      <c r="D1474" s="1" t="s">
        <v>5999</v>
      </c>
      <c r="E1474" s="1">
        <v>5</v>
      </c>
      <c r="F1474" s="1" t="s">
        <v>6378</v>
      </c>
      <c r="G1474" s="1" t="s">
        <v>5834</v>
      </c>
      <c r="H1474" s="1" t="s">
        <v>6226</v>
      </c>
      <c r="I1474" s="1" t="b">
        <v>0</v>
      </c>
      <c r="J1474" s="1">
        <v>0</v>
      </c>
      <c r="K1474" s="1">
        <v>26</v>
      </c>
      <c r="L1474" s="1">
        <v>8</v>
      </c>
      <c r="M1474" s="1">
        <v>186</v>
      </c>
      <c r="N1474" s="1">
        <v>51.098901098901003</v>
      </c>
      <c r="O1474" s="1" t="s">
        <v>6227</v>
      </c>
    </row>
    <row r="1475" spans="1:15" x14ac:dyDescent="0.3">
      <c r="A1475" s="1" t="s">
        <v>5701</v>
      </c>
      <c r="B1475" s="1" t="s">
        <v>5769</v>
      </c>
      <c r="C1475" s="1">
        <v>3</v>
      </c>
      <c r="D1475" s="1" t="s">
        <v>5999</v>
      </c>
      <c r="E1475" s="1">
        <v>5</v>
      </c>
      <c r="F1475" s="1" t="s">
        <v>6378</v>
      </c>
      <c r="G1475" s="1" t="s">
        <v>5834</v>
      </c>
      <c r="H1475" s="1" t="s">
        <v>6226</v>
      </c>
      <c r="I1475" s="1" t="b">
        <v>0</v>
      </c>
      <c r="J1475" s="1">
        <v>0</v>
      </c>
      <c r="K1475" s="1">
        <v>27</v>
      </c>
      <c r="L1475" s="1">
        <v>8</v>
      </c>
      <c r="M1475" s="1">
        <v>34</v>
      </c>
      <c r="N1475" s="1">
        <v>9.3406593406593394</v>
      </c>
      <c r="O1475" s="1" t="s">
        <v>6227</v>
      </c>
    </row>
    <row r="1476" spans="1:15" x14ac:dyDescent="0.3">
      <c r="A1476" s="1" t="s">
        <v>5701</v>
      </c>
      <c r="B1476" s="1" t="s">
        <v>5769</v>
      </c>
      <c r="C1476" s="1">
        <v>3</v>
      </c>
      <c r="D1476" s="1" t="s">
        <v>5999</v>
      </c>
      <c r="E1476" s="1">
        <v>5</v>
      </c>
      <c r="F1476" s="1" t="s">
        <v>6378</v>
      </c>
      <c r="G1476" s="1" t="s">
        <v>5834</v>
      </c>
      <c r="H1476" s="1" t="s">
        <v>6226</v>
      </c>
      <c r="I1476" s="1" t="b">
        <v>0</v>
      </c>
      <c r="J1476" s="1">
        <v>0</v>
      </c>
      <c r="K1476" s="1">
        <v>24</v>
      </c>
      <c r="L1476" s="1">
        <v>8</v>
      </c>
      <c r="M1476" s="1">
        <v>22</v>
      </c>
      <c r="N1476" s="1">
        <v>6.0439560439560402</v>
      </c>
      <c r="O1476" s="1" t="s">
        <v>6227</v>
      </c>
    </row>
    <row r="1477" spans="1:15" x14ac:dyDescent="0.3">
      <c r="A1477" s="1" t="s">
        <v>5701</v>
      </c>
      <c r="B1477" s="1" t="s">
        <v>5769</v>
      </c>
      <c r="C1477" s="1">
        <v>3</v>
      </c>
      <c r="D1477" s="1" t="s">
        <v>5999</v>
      </c>
      <c r="E1477" s="1">
        <v>5</v>
      </c>
      <c r="F1477" s="1" t="s">
        <v>6378</v>
      </c>
      <c r="G1477" s="1" t="s">
        <v>5814</v>
      </c>
      <c r="H1477" s="1" t="s">
        <v>6235</v>
      </c>
      <c r="I1477" s="1" t="b">
        <v>1</v>
      </c>
      <c r="J1477" s="1">
        <v>0</v>
      </c>
      <c r="K1477" s="1">
        <v>0</v>
      </c>
      <c r="L1477" s="1">
        <v>0</v>
      </c>
      <c r="M1477" s="1">
        <v>20</v>
      </c>
      <c r="N1477" s="1">
        <v>5.4945054945054901</v>
      </c>
      <c r="O1477" s="1" t="s">
        <v>6247</v>
      </c>
    </row>
    <row r="1478" spans="1:15" x14ac:dyDescent="0.3">
      <c r="A1478" s="1" t="s">
        <v>5701</v>
      </c>
      <c r="B1478" s="1" t="s">
        <v>5769</v>
      </c>
      <c r="C1478" s="1">
        <v>3</v>
      </c>
      <c r="D1478" s="1" t="s">
        <v>5999</v>
      </c>
      <c r="E1478" s="1">
        <v>5</v>
      </c>
      <c r="F1478" s="1" t="s">
        <v>6378</v>
      </c>
      <c r="G1478" s="1" t="s">
        <v>5834</v>
      </c>
      <c r="H1478" s="1" t="e">
        <f>-----------TGGCGCTCAAGAGCTCCGGCGGGTTCTTC</f>
        <v>#NAME?</v>
      </c>
      <c r="I1478" s="1" t="b">
        <v>0</v>
      </c>
      <c r="J1478" s="1">
        <v>1</v>
      </c>
      <c r="K1478" s="1">
        <v>19</v>
      </c>
      <c r="L1478" s="1">
        <v>2</v>
      </c>
      <c r="M1478" s="1">
        <v>8</v>
      </c>
      <c r="N1478" s="1">
        <v>2.19780219780219</v>
      </c>
      <c r="O1478" s="1" t="s">
        <v>6379</v>
      </c>
    </row>
    <row r="1479" spans="1:15" x14ac:dyDescent="0.3">
      <c r="A1479" s="1" t="s">
        <v>5701</v>
      </c>
      <c r="B1479" s="1" t="s">
        <v>5769</v>
      </c>
      <c r="C1479" s="1">
        <v>3</v>
      </c>
      <c r="D1479" s="1" t="s">
        <v>5999</v>
      </c>
      <c r="E1479" s="1">
        <v>5</v>
      </c>
      <c r="F1479" s="1" t="s">
        <v>6378</v>
      </c>
      <c r="G1479" s="1" t="s">
        <v>5851</v>
      </c>
      <c r="H1479" s="1" t="s">
        <v>6248</v>
      </c>
      <c r="I1479" s="1" t="b">
        <v>0</v>
      </c>
      <c r="J1479" s="1">
        <v>2</v>
      </c>
      <c r="K1479" s="1">
        <v>1</v>
      </c>
      <c r="L1479" s="1">
        <v>1</v>
      </c>
      <c r="M1479" s="1">
        <v>5</v>
      </c>
      <c r="N1479" s="1">
        <v>1.3736263736263701</v>
      </c>
      <c r="O1479" s="1" t="s">
        <v>6380</v>
      </c>
    </row>
    <row r="1480" spans="1:15" x14ac:dyDescent="0.3">
      <c r="A1480" s="1" t="s">
        <v>5701</v>
      </c>
      <c r="B1480" s="1" t="s">
        <v>5769</v>
      </c>
      <c r="C1480" s="1">
        <v>3</v>
      </c>
      <c r="D1480" s="1" t="s">
        <v>5999</v>
      </c>
      <c r="E1480" s="1">
        <v>5</v>
      </c>
      <c r="F1480" s="1" t="s">
        <v>6378</v>
      </c>
      <c r="G1480" s="1" t="s">
        <v>5803</v>
      </c>
      <c r="H1480" s="1" t="s">
        <v>6248</v>
      </c>
      <c r="I1480" s="1" t="b">
        <v>0</v>
      </c>
      <c r="J1480" s="1">
        <v>0</v>
      </c>
      <c r="K1480" s="1">
        <v>1</v>
      </c>
      <c r="L1480" s="1">
        <v>0</v>
      </c>
      <c r="M1480" s="1">
        <v>5</v>
      </c>
      <c r="N1480" s="1">
        <v>1.3736263736263701</v>
      </c>
      <c r="O1480" s="1" t="s">
        <v>6270</v>
      </c>
    </row>
    <row r="1481" spans="1:15" x14ac:dyDescent="0.3">
      <c r="A1481" s="1" t="s">
        <v>5701</v>
      </c>
      <c r="B1481" s="1" t="s">
        <v>5769</v>
      </c>
      <c r="C1481" s="1">
        <v>3</v>
      </c>
      <c r="D1481" s="1" t="s">
        <v>5999</v>
      </c>
      <c r="E1481" s="1">
        <v>5</v>
      </c>
      <c r="F1481" s="1" t="s">
        <v>6378</v>
      </c>
      <c r="G1481" s="1" t="s">
        <v>5834</v>
      </c>
      <c r="H1481" s="1" t="s">
        <v>6226</v>
      </c>
      <c r="I1481" s="1" t="b">
        <v>0</v>
      </c>
      <c r="J1481" s="1">
        <v>0</v>
      </c>
      <c r="K1481" s="1">
        <v>25</v>
      </c>
      <c r="L1481" s="1">
        <v>8</v>
      </c>
      <c r="M1481" s="1">
        <v>4</v>
      </c>
      <c r="N1481" s="1">
        <v>1.0989010989010899</v>
      </c>
      <c r="O1481" s="1" t="s">
        <v>6227</v>
      </c>
    </row>
    <row r="1482" spans="1:15" x14ac:dyDescent="0.3">
      <c r="A1482" s="1" t="s">
        <v>5701</v>
      </c>
      <c r="B1482" s="1" t="s">
        <v>5769</v>
      </c>
      <c r="C1482" s="1">
        <v>3</v>
      </c>
      <c r="D1482" s="1" t="s">
        <v>5999</v>
      </c>
      <c r="E1482" s="1">
        <v>5</v>
      </c>
      <c r="F1482" s="1" t="s">
        <v>6378</v>
      </c>
      <c r="G1482" s="1" t="s">
        <v>5834</v>
      </c>
      <c r="H1482" s="1" t="s">
        <v>6226</v>
      </c>
      <c r="I1482" s="1" t="b">
        <v>0</v>
      </c>
      <c r="J1482" s="1">
        <v>0</v>
      </c>
      <c r="K1482" s="1">
        <v>25</v>
      </c>
      <c r="L1482" s="1">
        <v>7</v>
      </c>
      <c r="M1482" s="1">
        <v>4</v>
      </c>
      <c r="N1482" s="1">
        <v>1.0989010989010899</v>
      </c>
      <c r="O1482" s="1" t="s">
        <v>6227</v>
      </c>
    </row>
    <row r="1483" spans="1:15" x14ac:dyDescent="0.3">
      <c r="A1483" s="1" t="s">
        <v>5701</v>
      </c>
      <c r="B1483" s="1" t="s">
        <v>5769</v>
      </c>
      <c r="C1483" s="1">
        <v>3</v>
      </c>
      <c r="D1483" s="1" t="s">
        <v>5999</v>
      </c>
      <c r="E1483" s="1">
        <v>5</v>
      </c>
      <c r="F1483" s="1" t="s">
        <v>6378</v>
      </c>
      <c r="G1483" s="1" t="s">
        <v>5819</v>
      </c>
      <c r="H1483" s="1" t="e">
        <f>--GCCTCGCCGTGGCGCTCAAGAGCTCCGGCGGGTTCTTC</f>
        <v>#NAME?</v>
      </c>
      <c r="I1483" s="1" t="b">
        <v>0</v>
      </c>
      <c r="J1483" s="1">
        <v>0</v>
      </c>
      <c r="K1483" s="1">
        <v>3</v>
      </c>
      <c r="L1483" s="1">
        <v>1</v>
      </c>
      <c r="M1483" s="1">
        <v>4</v>
      </c>
      <c r="N1483" s="1">
        <v>1.0989010989010899</v>
      </c>
      <c r="O1483" s="1" t="s">
        <v>6381</v>
      </c>
    </row>
    <row r="1484" spans="1:15" x14ac:dyDescent="0.3">
      <c r="A1484" s="1" t="s">
        <v>5701</v>
      </c>
      <c r="B1484" s="1" t="s">
        <v>5769</v>
      </c>
      <c r="C1484" s="1">
        <v>3</v>
      </c>
      <c r="D1484" s="1" t="s">
        <v>5999</v>
      </c>
      <c r="E1484" s="1">
        <v>5</v>
      </c>
      <c r="F1484" s="1" t="s">
        <v>6378</v>
      </c>
      <c r="G1484" s="1" t="s">
        <v>5801</v>
      </c>
      <c r="H1484" s="1" t="s">
        <v>6235</v>
      </c>
      <c r="I1484" s="1" t="b">
        <v>0</v>
      </c>
      <c r="J1484" s="1">
        <v>1</v>
      </c>
      <c r="K1484" s="1">
        <v>0</v>
      </c>
      <c r="L1484" s="1">
        <v>0</v>
      </c>
      <c r="M1484" s="1">
        <v>4</v>
      </c>
      <c r="N1484" s="1">
        <v>1.0989010989010899</v>
      </c>
      <c r="O1484" s="1" t="s">
        <v>6236</v>
      </c>
    </row>
    <row r="1485" spans="1:15" x14ac:dyDescent="0.3">
      <c r="A1485" s="1" t="s">
        <v>5701</v>
      </c>
      <c r="B1485" s="1" t="s">
        <v>5769</v>
      </c>
      <c r="C1485" s="1">
        <v>3</v>
      </c>
      <c r="D1485" s="1" t="s">
        <v>5999</v>
      </c>
      <c r="E1485" s="1">
        <v>6</v>
      </c>
      <c r="F1485" s="1" t="s">
        <v>6382</v>
      </c>
      <c r="G1485" s="1" t="s">
        <v>5834</v>
      </c>
      <c r="H1485" s="1" t="s">
        <v>6226</v>
      </c>
      <c r="I1485" s="1" t="b">
        <v>0</v>
      </c>
      <c r="J1485" s="1">
        <v>0</v>
      </c>
      <c r="K1485" s="1">
        <v>30</v>
      </c>
      <c r="L1485" s="1">
        <v>9</v>
      </c>
      <c r="M1485" s="1">
        <v>7</v>
      </c>
      <c r="N1485" s="1">
        <v>46.6666666666666</v>
      </c>
      <c r="O1485" s="1" t="s">
        <v>6227</v>
      </c>
    </row>
    <row r="1486" spans="1:15" x14ac:dyDescent="0.3">
      <c r="A1486" s="1" t="s">
        <v>5701</v>
      </c>
      <c r="B1486" s="1" t="s">
        <v>5769</v>
      </c>
      <c r="C1486" s="1">
        <v>3</v>
      </c>
      <c r="D1486" s="1" t="s">
        <v>5999</v>
      </c>
      <c r="E1486" s="1">
        <v>6</v>
      </c>
      <c r="F1486" s="1" t="s">
        <v>6382</v>
      </c>
      <c r="G1486" s="1" t="s">
        <v>5834</v>
      </c>
      <c r="H1486" s="1" t="s">
        <v>6226</v>
      </c>
      <c r="I1486" s="1" t="b">
        <v>0</v>
      </c>
      <c r="J1486" s="1">
        <v>0</v>
      </c>
      <c r="K1486" s="1">
        <v>31</v>
      </c>
      <c r="L1486" s="1">
        <v>9</v>
      </c>
      <c r="M1486" s="1">
        <v>5</v>
      </c>
      <c r="N1486" s="1">
        <v>33.3333333333333</v>
      </c>
      <c r="O1486" s="1" t="s">
        <v>6227</v>
      </c>
    </row>
    <row r="1487" spans="1:15" x14ac:dyDescent="0.3">
      <c r="A1487" s="1" t="s">
        <v>5701</v>
      </c>
      <c r="B1487" s="1" t="s">
        <v>5769</v>
      </c>
      <c r="C1487" s="1">
        <v>3</v>
      </c>
      <c r="D1487" s="1" t="s">
        <v>5999</v>
      </c>
      <c r="E1487" s="1">
        <v>6</v>
      </c>
      <c r="F1487" s="1" t="s">
        <v>6382</v>
      </c>
      <c r="G1487" s="1" t="s">
        <v>5834</v>
      </c>
      <c r="H1487" s="1" t="s">
        <v>6226</v>
      </c>
      <c r="I1487" s="1" t="b">
        <v>0</v>
      </c>
      <c r="J1487" s="1">
        <v>0</v>
      </c>
      <c r="K1487" s="1">
        <v>28</v>
      </c>
      <c r="L1487" s="1">
        <v>9</v>
      </c>
      <c r="M1487" s="1">
        <v>1</v>
      </c>
      <c r="N1487" s="1">
        <v>6.6666666666666599</v>
      </c>
      <c r="O1487" s="1" t="s">
        <v>6227</v>
      </c>
    </row>
    <row r="1488" spans="1:15" x14ac:dyDescent="0.3">
      <c r="A1488" s="1" t="s">
        <v>5701</v>
      </c>
      <c r="B1488" s="1" t="s">
        <v>5769</v>
      </c>
      <c r="C1488" s="1">
        <v>3</v>
      </c>
      <c r="D1488" s="1" t="s">
        <v>5999</v>
      </c>
      <c r="E1488" s="1">
        <v>6</v>
      </c>
      <c r="F1488" s="1" t="s">
        <v>6382</v>
      </c>
      <c r="G1488" s="1" t="s">
        <v>5834</v>
      </c>
      <c r="H1488" s="1" t="s">
        <v>6226</v>
      </c>
      <c r="I1488" s="1" t="b">
        <v>0</v>
      </c>
      <c r="J1488" s="1">
        <v>0</v>
      </c>
      <c r="K1488" s="1">
        <v>29</v>
      </c>
      <c r="L1488" s="1">
        <v>8</v>
      </c>
      <c r="M1488" s="1">
        <v>1</v>
      </c>
      <c r="N1488" s="1">
        <v>6.6666666666666599</v>
      </c>
      <c r="O1488" s="1" t="s">
        <v>6227</v>
      </c>
    </row>
    <row r="1489" spans="1:15" x14ac:dyDescent="0.3">
      <c r="A1489" s="1" t="s">
        <v>5701</v>
      </c>
      <c r="B1489" s="1" t="s">
        <v>5769</v>
      </c>
      <c r="C1489" s="1">
        <v>3</v>
      </c>
      <c r="D1489" s="1" t="s">
        <v>5999</v>
      </c>
      <c r="E1489" s="1">
        <v>6</v>
      </c>
      <c r="F1489" s="1" t="s">
        <v>6382</v>
      </c>
      <c r="G1489" s="1" t="s">
        <v>5834</v>
      </c>
      <c r="H1489" s="1" t="e">
        <f>--GCCTCGCCGTGGCGCTCA-------------------A</f>
        <v>#NAME?</v>
      </c>
      <c r="I1489" s="1" t="b">
        <v>0</v>
      </c>
      <c r="J1489" s="1">
        <v>0</v>
      </c>
      <c r="K1489" s="1">
        <v>26</v>
      </c>
      <c r="L1489" s="1">
        <v>11</v>
      </c>
      <c r="M1489" s="1">
        <v>1</v>
      </c>
      <c r="N1489" s="1">
        <v>6.6666666666666599</v>
      </c>
      <c r="O1489" s="1" t="s">
        <v>6227</v>
      </c>
    </row>
    <row r="1490" spans="1:15" x14ac:dyDescent="0.3">
      <c r="A1490" s="1" t="s">
        <v>5701</v>
      </c>
      <c r="B1490" s="1" t="s">
        <v>5769</v>
      </c>
      <c r="C1490" s="1">
        <v>3</v>
      </c>
      <c r="D1490" s="1" t="s">
        <v>5999</v>
      </c>
      <c r="E1490" s="1">
        <v>7</v>
      </c>
      <c r="F1490" s="1" t="s">
        <v>6383</v>
      </c>
      <c r="G1490" s="1" t="s">
        <v>5834</v>
      </c>
      <c r="H1490" s="1" t="s">
        <v>6226</v>
      </c>
      <c r="I1490" s="1" t="b">
        <v>0</v>
      </c>
      <c r="J1490" s="1">
        <v>0</v>
      </c>
      <c r="K1490" s="1">
        <v>26</v>
      </c>
      <c r="L1490" s="1">
        <v>8</v>
      </c>
      <c r="M1490" s="1">
        <v>676</v>
      </c>
      <c r="N1490" s="1">
        <v>49.815770081061103</v>
      </c>
      <c r="O1490" s="1" t="s">
        <v>6227</v>
      </c>
    </row>
    <row r="1491" spans="1:15" x14ac:dyDescent="0.3">
      <c r="A1491" s="1" t="s">
        <v>5701</v>
      </c>
      <c r="B1491" s="1" t="s">
        <v>5769</v>
      </c>
      <c r="C1491" s="1">
        <v>3</v>
      </c>
      <c r="D1491" s="1" t="s">
        <v>5999</v>
      </c>
      <c r="E1491" s="1">
        <v>7</v>
      </c>
      <c r="F1491" s="1" t="s">
        <v>6383</v>
      </c>
      <c r="G1491" s="1" t="s">
        <v>5834</v>
      </c>
      <c r="H1491" s="1" t="s">
        <v>6226</v>
      </c>
      <c r="I1491" s="1" t="b">
        <v>0</v>
      </c>
      <c r="J1491" s="1">
        <v>0</v>
      </c>
      <c r="K1491" s="1">
        <v>27</v>
      </c>
      <c r="L1491" s="1">
        <v>8</v>
      </c>
      <c r="M1491" s="1">
        <v>258</v>
      </c>
      <c r="N1491" s="1">
        <v>19.0125276344878</v>
      </c>
      <c r="O1491" s="1" t="s">
        <v>6227</v>
      </c>
    </row>
    <row r="1492" spans="1:15" x14ac:dyDescent="0.3">
      <c r="A1492" s="1" t="s">
        <v>5701</v>
      </c>
      <c r="B1492" s="1" t="s">
        <v>5769</v>
      </c>
      <c r="C1492" s="1">
        <v>3</v>
      </c>
      <c r="D1492" s="1" t="s">
        <v>5999</v>
      </c>
      <c r="E1492" s="1">
        <v>7</v>
      </c>
      <c r="F1492" s="1" t="s">
        <v>6383</v>
      </c>
      <c r="G1492" s="1" t="s">
        <v>5834</v>
      </c>
      <c r="H1492" s="1" t="s">
        <v>6226</v>
      </c>
      <c r="I1492" s="1" t="b">
        <v>0</v>
      </c>
      <c r="J1492" s="1">
        <v>0</v>
      </c>
      <c r="K1492" s="1">
        <v>25</v>
      </c>
      <c r="L1492" s="1">
        <v>7</v>
      </c>
      <c r="M1492" s="1">
        <v>143</v>
      </c>
      <c r="N1492" s="1">
        <v>10.537951363301399</v>
      </c>
      <c r="O1492" s="1" t="s">
        <v>6227</v>
      </c>
    </row>
    <row r="1493" spans="1:15" x14ac:dyDescent="0.3">
      <c r="A1493" s="1" t="s">
        <v>5701</v>
      </c>
      <c r="B1493" s="1" t="s">
        <v>5769</v>
      </c>
      <c r="C1493" s="1">
        <v>3</v>
      </c>
      <c r="D1493" s="1" t="s">
        <v>5999</v>
      </c>
      <c r="E1493" s="1">
        <v>7</v>
      </c>
      <c r="F1493" s="1" t="s">
        <v>6383</v>
      </c>
      <c r="G1493" s="1" t="s">
        <v>5834</v>
      </c>
      <c r="H1493" s="1" t="s">
        <v>6226</v>
      </c>
      <c r="I1493" s="1" t="b">
        <v>0</v>
      </c>
      <c r="J1493" s="1">
        <v>0</v>
      </c>
      <c r="K1493" s="1">
        <v>24</v>
      </c>
      <c r="L1493" s="1">
        <v>8</v>
      </c>
      <c r="M1493" s="1">
        <v>135</v>
      </c>
      <c r="N1493" s="1">
        <v>9.9484156226971194</v>
      </c>
      <c r="O1493" s="1" t="s">
        <v>6227</v>
      </c>
    </row>
    <row r="1494" spans="1:15" x14ac:dyDescent="0.3">
      <c r="A1494" s="1" t="s">
        <v>5701</v>
      </c>
      <c r="B1494" s="1" t="s">
        <v>5769</v>
      </c>
      <c r="C1494" s="1">
        <v>3</v>
      </c>
      <c r="D1494" s="1" t="s">
        <v>5999</v>
      </c>
      <c r="E1494" s="1">
        <v>8</v>
      </c>
      <c r="F1494" s="1" t="s">
        <v>6384</v>
      </c>
      <c r="G1494" s="1" t="s">
        <v>5834</v>
      </c>
      <c r="H1494" s="1" t="s">
        <v>6226</v>
      </c>
      <c r="I1494" s="1" t="b">
        <v>0</v>
      </c>
      <c r="J1494" s="1">
        <v>0</v>
      </c>
      <c r="K1494" s="1">
        <v>29</v>
      </c>
      <c r="L1494" s="1">
        <v>9</v>
      </c>
      <c r="M1494" s="1">
        <v>48</v>
      </c>
      <c r="N1494" s="1">
        <v>59.259259259259203</v>
      </c>
      <c r="O1494" s="1" t="s">
        <v>6227</v>
      </c>
    </row>
    <row r="1495" spans="1:15" x14ac:dyDescent="0.3">
      <c r="A1495" s="1" t="s">
        <v>5701</v>
      </c>
      <c r="B1495" s="1" t="s">
        <v>5769</v>
      </c>
      <c r="C1495" s="1">
        <v>3</v>
      </c>
      <c r="D1495" s="1" t="s">
        <v>5999</v>
      </c>
      <c r="E1495" s="1">
        <v>8</v>
      </c>
      <c r="F1495" s="1" t="s">
        <v>6384</v>
      </c>
      <c r="G1495" s="1" t="s">
        <v>5834</v>
      </c>
      <c r="H1495" s="1" t="s">
        <v>6226</v>
      </c>
      <c r="I1495" s="1" t="b">
        <v>0</v>
      </c>
      <c r="J1495" s="1">
        <v>0</v>
      </c>
      <c r="K1495" s="1">
        <v>30</v>
      </c>
      <c r="L1495" s="1">
        <v>9</v>
      </c>
      <c r="M1495" s="1">
        <v>12</v>
      </c>
      <c r="N1495" s="1">
        <v>14.814814814814801</v>
      </c>
      <c r="O1495" s="1" t="s">
        <v>6227</v>
      </c>
    </row>
    <row r="1496" spans="1:15" x14ac:dyDescent="0.3">
      <c r="A1496" s="1" t="s">
        <v>5701</v>
      </c>
      <c r="B1496" s="1" t="s">
        <v>5769</v>
      </c>
      <c r="C1496" s="1">
        <v>3</v>
      </c>
      <c r="D1496" s="1" t="s">
        <v>5999</v>
      </c>
      <c r="E1496" s="1">
        <v>8</v>
      </c>
      <c r="F1496" s="1" t="s">
        <v>6384</v>
      </c>
      <c r="G1496" s="1" t="s">
        <v>5834</v>
      </c>
      <c r="H1496" s="1" t="s">
        <v>6226</v>
      </c>
      <c r="I1496" s="1" t="b">
        <v>0</v>
      </c>
      <c r="J1496" s="1">
        <v>0</v>
      </c>
      <c r="K1496" s="1">
        <v>31</v>
      </c>
      <c r="L1496" s="1">
        <v>9</v>
      </c>
      <c r="M1496" s="1">
        <v>7</v>
      </c>
      <c r="N1496" s="1">
        <v>8.6419753086419693</v>
      </c>
      <c r="O1496" s="1" t="s">
        <v>6227</v>
      </c>
    </row>
    <row r="1497" spans="1:15" x14ac:dyDescent="0.3">
      <c r="A1497" s="1" t="s">
        <v>5701</v>
      </c>
      <c r="B1497" s="1" t="s">
        <v>5769</v>
      </c>
      <c r="C1497" s="1">
        <v>3</v>
      </c>
      <c r="D1497" s="1" t="s">
        <v>5999</v>
      </c>
      <c r="E1497" s="1">
        <v>8</v>
      </c>
      <c r="F1497" s="1" t="s">
        <v>6384</v>
      </c>
      <c r="G1497" s="1" t="s">
        <v>5834</v>
      </c>
      <c r="H1497" s="1" t="s">
        <v>6226</v>
      </c>
      <c r="I1497" s="1" t="b">
        <v>0</v>
      </c>
      <c r="J1497" s="1">
        <v>0</v>
      </c>
      <c r="K1497" s="1">
        <v>28</v>
      </c>
      <c r="L1497" s="1">
        <v>9</v>
      </c>
      <c r="M1497" s="1">
        <v>4</v>
      </c>
      <c r="N1497" s="1">
        <v>4.9382716049382704</v>
      </c>
      <c r="O1497" s="1" t="s">
        <v>6227</v>
      </c>
    </row>
    <row r="1498" spans="1:15" x14ac:dyDescent="0.3">
      <c r="A1498" s="1" t="s">
        <v>5701</v>
      </c>
      <c r="B1498" s="1" t="s">
        <v>5769</v>
      </c>
      <c r="C1498" s="1">
        <v>3</v>
      </c>
      <c r="D1498" s="1" t="s">
        <v>5999</v>
      </c>
      <c r="E1498" s="1">
        <v>8</v>
      </c>
      <c r="F1498" s="1" t="s">
        <v>6384</v>
      </c>
      <c r="G1498" s="1" t="s">
        <v>5834</v>
      </c>
      <c r="H1498" s="1" t="s">
        <v>6226</v>
      </c>
      <c r="I1498" s="1" t="b">
        <v>0</v>
      </c>
      <c r="J1498" s="1">
        <v>0</v>
      </c>
      <c r="K1498" s="1">
        <v>28</v>
      </c>
      <c r="L1498" s="1">
        <v>8</v>
      </c>
      <c r="M1498" s="1">
        <v>2</v>
      </c>
      <c r="N1498" s="1">
        <v>2.4691358024691299</v>
      </c>
      <c r="O1498" s="1" t="s">
        <v>6227</v>
      </c>
    </row>
    <row r="1499" spans="1:15" x14ac:dyDescent="0.3">
      <c r="A1499" s="1" t="s">
        <v>5701</v>
      </c>
      <c r="B1499" s="1" t="s">
        <v>5769</v>
      </c>
      <c r="C1499" s="1">
        <v>3</v>
      </c>
      <c r="D1499" s="1" t="s">
        <v>5999</v>
      </c>
      <c r="E1499" s="1">
        <v>8</v>
      </c>
      <c r="F1499" s="1" t="s">
        <v>6384</v>
      </c>
      <c r="G1499" s="1" t="s">
        <v>5834</v>
      </c>
      <c r="H1499" s="1" t="s">
        <v>6361</v>
      </c>
      <c r="I1499" s="1" t="b">
        <v>0</v>
      </c>
      <c r="J1499" s="1">
        <v>1</v>
      </c>
      <c r="K1499" s="1">
        <v>23</v>
      </c>
      <c r="L1499" s="1">
        <v>7</v>
      </c>
      <c r="M1499" s="1">
        <v>1</v>
      </c>
      <c r="N1499" s="1">
        <v>1.2345679012345601</v>
      </c>
      <c r="O1499" s="1" t="s">
        <v>6385</v>
      </c>
    </row>
    <row r="1500" spans="1:15" x14ac:dyDescent="0.3">
      <c r="A1500" s="1" t="s">
        <v>5701</v>
      </c>
      <c r="B1500" s="1" t="s">
        <v>5769</v>
      </c>
      <c r="C1500" s="1">
        <v>3</v>
      </c>
      <c r="D1500" s="1" t="s">
        <v>5999</v>
      </c>
      <c r="E1500" s="1">
        <v>8</v>
      </c>
      <c r="F1500" s="1" t="s">
        <v>6384</v>
      </c>
      <c r="G1500" s="1" t="s">
        <v>5834</v>
      </c>
      <c r="H1500" s="1" t="s">
        <v>6331</v>
      </c>
      <c r="I1500" s="1" t="b">
        <v>0</v>
      </c>
      <c r="J1500" s="1">
        <v>0</v>
      </c>
      <c r="K1500" s="1">
        <v>25</v>
      </c>
      <c r="L1500" s="1">
        <v>8</v>
      </c>
      <c r="M1500" s="1">
        <v>1</v>
      </c>
      <c r="N1500" s="1">
        <v>1.2345679012345601</v>
      </c>
      <c r="O1500" s="1" t="s">
        <v>6227</v>
      </c>
    </row>
    <row r="1501" spans="1:15" x14ac:dyDescent="0.3">
      <c r="A1501" s="1" t="s">
        <v>5701</v>
      </c>
      <c r="B1501" s="1" t="s">
        <v>5769</v>
      </c>
      <c r="C1501" s="1">
        <v>3</v>
      </c>
      <c r="D1501" s="1" t="s">
        <v>5999</v>
      </c>
      <c r="E1501" s="1">
        <v>8</v>
      </c>
      <c r="F1501" s="1" t="s">
        <v>6384</v>
      </c>
      <c r="G1501" s="1" t="s">
        <v>5834</v>
      </c>
      <c r="H1501" s="1" t="s">
        <v>6288</v>
      </c>
      <c r="I1501" s="1" t="b">
        <v>0</v>
      </c>
      <c r="J1501" s="1">
        <v>0</v>
      </c>
      <c r="K1501" s="1">
        <v>24</v>
      </c>
      <c r="L1501" s="1">
        <v>9</v>
      </c>
      <c r="M1501" s="1">
        <v>1</v>
      </c>
      <c r="N1501" s="1">
        <v>1.2345679012345601</v>
      </c>
      <c r="O1501" s="1" t="s">
        <v>6227</v>
      </c>
    </row>
    <row r="1502" spans="1:15" x14ac:dyDescent="0.3">
      <c r="A1502" s="1" t="s">
        <v>5701</v>
      </c>
      <c r="B1502" s="1" t="s">
        <v>5769</v>
      </c>
      <c r="C1502" s="1">
        <v>3</v>
      </c>
      <c r="D1502" s="1" t="s">
        <v>5999</v>
      </c>
      <c r="E1502" s="1">
        <v>8</v>
      </c>
      <c r="F1502" s="1" t="s">
        <v>6384</v>
      </c>
      <c r="G1502" s="1" t="s">
        <v>5834</v>
      </c>
      <c r="H1502" s="1" t="s">
        <v>6386</v>
      </c>
      <c r="I1502" s="1" t="b">
        <v>0</v>
      </c>
      <c r="J1502" s="1">
        <v>0</v>
      </c>
      <c r="K1502" s="1">
        <v>23</v>
      </c>
      <c r="L1502" s="1">
        <v>10</v>
      </c>
      <c r="M1502" s="1">
        <v>1</v>
      </c>
      <c r="N1502" s="1">
        <v>1.2345679012345601</v>
      </c>
      <c r="O1502" s="1" t="s">
        <v>6387</v>
      </c>
    </row>
    <row r="1503" spans="1:15" x14ac:dyDescent="0.3">
      <c r="A1503" s="1" t="s">
        <v>5701</v>
      </c>
      <c r="B1503" s="1" t="s">
        <v>5769</v>
      </c>
      <c r="C1503" s="1">
        <v>3</v>
      </c>
      <c r="D1503" s="1" t="s">
        <v>5999</v>
      </c>
      <c r="E1503" s="1">
        <v>9</v>
      </c>
      <c r="F1503" s="1" t="s">
        <v>6388</v>
      </c>
      <c r="G1503" s="1" t="s">
        <v>5834</v>
      </c>
      <c r="H1503" s="1" t="s">
        <v>6226</v>
      </c>
      <c r="I1503" s="1" t="b">
        <v>0</v>
      </c>
      <c r="J1503" s="1">
        <v>0</v>
      </c>
      <c r="K1503" s="1">
        <v>26</v>
      </c>
      <c r="L1503" s="1">
        <v>8</v>
      </c>
      <c r="M1503" s="1">
        <v>23</v>
      </c>
      <c r="N1503" s="1">
        <v>57.5</v>
      </c>
      <c r="O1503" s="1" t="s">
        <v>6227</v>
      </c>
    </row>
    <row r="1504" spans="1:15" x14ac:dyDescent="0.3">
      <c r="A1504" s="1" t="s">
        <v>5701</v>
      </c>
      <c r="B1504" s="1" t="s">
        <v>5769</v>
      </c>
      <c r="C1504" s="1">
        <v>3</v>
      </c>
      <c r="D1504" s="1" t="s">
        <v>5999</v>
      </c>
      <c r="E1504" s="1">
        <v>9</v>
      </c>
      <c r="F1504" s="1" t="s">
        <v>6388</v>
      </c>
      <c r="G1504" s="1" t="s">
        <v>5834</v>
      </c>
      <c r="H1504" s="1" t="s">
        <v>6226</v>
      </c>
      <c r="I1504" s="1" t="b">
        <v>0</v>
      </c>
      <c r="J1504" s="1">
        <v>0</v>
      </c>
      <c r="K1504" s="1">
        <v>27</v>
      </c>
      <c r="L1504" s="1">
        <v>8</v>
      </c>
      <c r="M1504" s="1">
        <v>7</v>
      </c>
      <c r="N1504" s="1">
        <v>17.5</v>
      </c>
      <c r="O1504" s="1" t="s">
        <v>6227</v>
      </c>
    </row>
    <row r="1505" spans="1:15" x14ac:dyDescent="0.3">
      <c r="A1505" s="1" t="s">
        <v>5701</v>
      </c>
      <c r="B1505" s="1" t="s">
        <v>5769</v>
      </c>
      <c r="C1505" s="1">
        <v>3</v>
      </c>
      <c r="D1505" s="1" t="s">
        <v>5999</v>
      </c>
      <c r="E1505" s="1">
        <v>9</v>
      </c>
      <c r="F1505" s="1" t="s">
        <v>6388</v>
      </c>
      <c r="G1505" s="1" t="s">
        <v>5845</v>
      </c>
      <c r="H1505" s="1" t="e">
        <f>--GCCTCGCCGTGGCGCTCAAGAGCTC-CGGCGGGTTCTT</f>
        <v>#NAME?</v>
      </c>
      <c r="I1505" s="1" t="b">
        <v>0</v>
      </c>
      <c r="J1505" s="1">
        <v>0</v>
      </c>
      <c r="K1505" s="1">
        <v>4</v>
      </c>
      <c r="L1505" s="1">
        <v>1</v>
      </c>
      <c r="M1505" s="1">
        <v>2</v>
      </c>
      <c r="N1505" s="1">
        <v>5</v>
      </c>
      <c r="O1505" s="1" t="s">
        <v>6256</v>
      </c>
    </row>
    <row r="1506" spans="1:15" x14ac:dyDescent="0.3">
      <c r="A1506" s="1" t="s">
        <v>5701</v>
      </c>
      <c r="B1506" s="1" t="s">
        <v>5769</v>
      </c>
      <c r="C1506" s="1">
        <v>3</v>
      </c>
      <c r="D1506" s="1" t="s">
        <v>5999</v>
      </c>
      <c r="E1506" s="1">
        <v>9</v>
      </c>
      <c r="F1506" s="1" t="s">
        <v>6388</v>
      </c>
      <c r="G1506" s="1" t="s">
        <v>5834</v>
      </c>
      <c r="H1506" s="1" t="s">
        <v>6233</v>
      </c>
      <c r="I1506" s="1" t="b">
        <v>0</v>
      </c>
      <c r="J1506" s="1">
        <v>1</v>
      </c>
      <c r="K1506" s="1">
        <v>8</v>
      </c>
      <c r="L1506" s="1">
        <v>7</v>
      </c>
      <c r="M1506" s="1">
        <v>1</v>
      </c>
      <c r="N1506" s="1">
        <v>2.5</v>
      </c>
      <c r="O1506" s="1" t="s">
        <v>6234</v>
      </c>
    </row>
    <row r="1507" spans="1:15" x14ac:dyDescent="0.3">
      <c r="A1507" s="1" t="s">
        <v>5701</v>
      </c>
      <c r="B1507" s="1" t="s">
        <v>5769</v>
      </c>
      <c r="C1507" s="1">
        <v>3</v>
      </c>
      <c r="D1507" s="1" t="s">
        <v>5999</v>
      </c>
      <c r="E1507" s="1">
        <v>9</v>
      </c>
      <c r="F1507" s="1" t="s">
        <v>6388</v>
      </c>
      <c r="G1507" s="1" t="s">
        <v>5803</v>
      </c>
      <c r="H1507" s="1" t="s">
        <v>6248</v>
      </c>
      <c r="I1507" s="1" t="b">
        <v>0</v>
      </c>
      <c r="J1507" s="1">
        <v>0</v>
      </c>
      <c r="K1507" s="1">
        <v>1</v>
      </c>
      <c r="L1507" s="1">
        <v>0</v>
      </c>
      <c r="M1507" s="1">
        <v>1</v>
      </c>
      <c r="N1507" s="1">
        <v>2.5</v>
      </c>
      <c r="O1507" s="1" t="s">
        <v>6270</v>
      </c>
    </row>
    <row r="1508" spans="1:15" x14ac:dyDescent="0.3">
      <c r="A1508" s="1" t="s">
        <v>5701</v>
      </c>
      <c r="B1508" s="1" t="s">
        <v>5769</v>
      </c>
      <c r="C1508" s="1">
        <v>3</v>
      </c>
      <c r="D1508" s="1" t="s">
        <v>5999</v>
      </c>
      <c r="E1508" s="1">
        <v>9</v>
      </c>
      <c r="F1508" s="1" t="s">
        <v>6388</v>
      </c>
      <c r="G1508" s="1" t="s">
        <v>5834</v>
      </c>
      <c r="H1508" s="1" t="s">
        <v>6226</v>
      </c>
      <c r="I1508" s="1" t="b">
        <v>0</v>
      </c>
      <c r="J1508" s="1">
        <v>0</v>
      </c>
      <c r="K1508" s="1">
        <v>27</v>
      </c>
      <c r="L1508" s="1">
        <v>9</v>
      </c>
      <c r="M1508" s="1">
        <v>1</v>
      </c>
      <c r="N1508" s="1">
        <v>2.5</v>
      </c>
      <c r="O1508" s="1" t="s">
        <v>6389</v>
      </c>
    </row>
    <row r="1509" spans="1:15" x14ac:dyDescent="0.3">
      <c r="A1509" s="1" t="s">
        <v>5701</v>
      </c>
      <c r="B1509" s="1" t="s">
        <v>5769</v>
      </c>
      <c r="C1509" s="1">
        <v>3</v>
      </c>
      <c r="D1509" s="1" t="s">
        <v>5999</v>
      </c>
      <c r="E1509" s="1">
        <v>9</v>
      </c>
      <c r="F1509" s="1" t="s">
        <v>6388</v>
      </c>
      <c r="G1509" s="1" t="s">
        <v>5834</v>
      </c>
      <c r="H1509" s="1" t="s">
        <v>6226</v>
      </c>
      <c r="I1509" s="1" t="b">
        <v>0</v>
      </c>
      <c r="J1509" s="1">
        <v>0</v>
      </c>
      <c r="K1509" s="1">
        <v>24</v>
      </c>
      <c r="L1509" s="1">
        <v>8</v>
      </c>
      <c r="M1509" s="1">
        <v>1</v>
      </c>
      <c r="N1509" s="1">
        <v>2.5</v>
      </c>
      <c r="O1509" s="1" t="s">
        <v>6227</v>
      </c>
    </row>
    <row r="1510" spans="1:15" x14ac:dyDescent="0.3">
      <c r="A1510" s="1" t="s">
        <v>5701</v>
      </c>
      <c r="B1510" s="1" t="s">
        <v>5769</v>
      </c>
      <c r="C1510" s="1">
        <v>3</v>
      </c>
      <c r="D1510" s="1" t="s">
        <v>5999</v>
      </c>
      <c r="E1510" s="1">
        <v>9</v>
      </c>
      <c r="F1510" s="1" t="s">
        <v>6388</v>
      </c>
      <c r="G1510" s="1" t="s">
        <v>5834</v>
      </c>
      <c r="H1510" s="1" t="s">
        <v>6226</v>
      </c>
      <c r="I1510" s="1" t="b">
        <v>0</v>
      </c>
      <c r="J1510" s="1">
        <v>0</v>
      </c>
      <c r="K1510" s="1">
        <v>25</v>
      </c>
      <c r="L1510" s="1">
        <v>7</v>
      </c>
      <c r="M1510" s="1">
        <v>1</v>
      </c>
      <c r="N1510" s="1">
        <v>2.5</v>
      </c>
      <c r="O1510" s="1" t="s">
        <v>6227</v>
      </c>
    </row>
    <row r="1511" spans="1:15" x14ac:dyDescent="0.3">
      <c r="A1511" s="1" t="s">
        <v>5701</v>
      </c>
      <c r="B1511" s="1" t="s">
        <v>5769</v>
      </c>
      <c r="C1511" s="1">
        <v>3</v>
      </c>
      <c r="D1511" s="1" t="s">
        <v>5999</v>
      </c>
      <c r="E1511" s="1">
        <v>9</v>
      </c>
      <c r="F1511" s="1" t="s">
        <v>6388</v>
      </c>
      <c r="G1511" s="1" t="s">
        <v>5834</v>
      </c>
      <c r="H1511" s="1" t="s">
        <v>6226</v>
      </c>
      <c r="I1511" s="1" t="b">
        <v>0</v>
      </c>
      <c r="J1511" s="1">
        <v>0</v>
      </c>
      <c r="K1511" s="1">
        <v>26</v>
      </c>
      <c r="L1511" s="1">
        <v>9</v>
      </c>
      <c r="M1511" s="1">
        <v>1</v>
      </c>
      <c r="N1511" s="1">
        <v>2.5</v>
      </c>
      <c r="O1511" s="1" t="s">
        <v>6227</v>
      </c>
    </row>
    <row r="1512" spans="1:15" x14ac:dyDescent="0.3">
      <c r="A1512" s="1" t="s">
        <v>5701</v>
      </c>
      <c r="B1512" s="1" t="s">
        <v>5769</v>
      </c>
      <c r="C1512" s="1">
        <v>3</v>
      </c>
      <c r="D1512" s="1" t="s">
        <v>5999</v>
      </c>
      <c r="E1512" s="1">
        <v>9</v>
      </c>
      <c r="F1512" s="1" t="s">
        <v>6388</v>
      </c>
      <c r="G1512" s="1" t="s">
        <v>5834</v>
      </c>
      <c r="H1512" s="1" t="s">
        <v>6226</v>
      </c>
      <c r="I1512" s="1" t="b">
        <v>0</v>
      </c>
      <c r="J1512" s="1">
        <v>3</v>
      </c>
      <c r="K1512" s="1">
        <v>24</v>
      </c>
      <c r="L1512" s="1">
        <v>7</v>
      </c>
      <c r="M1512" s="1">
        <v>1</v>
      </c>
      <c r="N1512" s="1">
        <v>2.5</v>
      </c>
      <c r="O1512" s="1" t="s">
        <v>6227</v>
      </c>
    </row>
    <row r="1513" spans="1:15" x14ac:dyDescent="0.3">
      <c r="A1513" s="1" t="s">
        <v>5701</v>
      </c>
      <c r="B1513" s="1" t="s">
        <v>5769</v>
      </c>
      <c r="C1513" s="1">
        <v>3</v>
      </c>
      <c r="D1513" s="1" t="s">
        <v>5999</v>
      </c>
      <c r="E1513" s="1">
        <v>9</v>
      </c>
      <c r="F1513" s="1" t="s">
        <v>6388</v>
      </c>
      <c r="G1513" s="1" t="s">
        <v>5834</v>
      </c>
      <c r="H1513" s="1" t="s">
        <v>6226</v>
      </c>
      <c r="I1513" s="1" t="b">
        <v>0</v>
      </c>
      <c r="J1513" s="1">
        <v>0</v>
      </c>
      <c r="K1513" s="1">
        <v>26</v>
      </c>
      <c r="L1513" s="1">
        <v>8</v>
      </c>
      <c r="M1513" s="1">
        <v>1</v>
      </c>
      <c r="N1513" s="1">
        <v>2.5</v>
      </c>
      <c r="O1513" s="1" t="s">
        <v>6390</v>
      </c>
    </row>
    <row r="1514" spans="1:15" x14ac:dyDescent="0.3">
      <c r="A1514" s="1" t="s">
        <v>5701</v>
      </c>
      <c r="B1514" s="1" t="s">
        <v>5769</v>
      </c>
      <c r="C1514" s="1">
        <v>3</v>
      </c>
      <c r="D1514" s="1" t="s">
        <v>5999</v>
      </c>
      <c r="E1514" s="1">
        <v>10</v>
      </c>
      <c r="F1514" s="1" t="s">
        <v>6391</v>
      </c>
      <c r="G1514" s="1" t="s">
        <v>5834</v>
      </c>
      <c r="H1514" s="1" t="e">
        <f>--GCCTCGCCGTGGCGCTCAAGAGCTCCGGCGGGTTCTTC</f>
        <v>#NAME?</v>
      </c>
      <c r="I1514" s="1" t="b">
        <v>0</v>
      </c>
      <c r="J1514" s="1">
        <v>6</v>
      </c>
      <c r="K1514" s="1">
        <v>7</v>
      </c>
      <c r="L1514" s="1">
        <v>6</v>
      </c>
      <c r="M1514" s="1">
        <v>1</v>
      </c>
      <c r="N1514" s="1">
        <v>100</v>
      </c>
      <c r="O1514" s="1" t="s">
        <v>6294</v>
      </c>
    </row>
    <row r="1515" spans="1:15" x14ac:dyDescent="0.3">
      <c r="A1515" s="1" t="s">
        <v>5701</v>
      </c>
      <c r="B1515" s="1" t="s">
        <v>5769</v>
      </c>
      <c r="C1515" s="1">
        <v>3</v>
      </c>
      <c r="D1515" s="1" t="s">
        <v>5999</v>
      </c>
      <c r="E1515" s="1">
        <v>11</v>
      </c>
      <c r="F1515" s="1" t="s">
        <v>6392</v>
      </c>
      <c r="G1515" s="1" t="s">
        <v>5834</v>
      </c>
      <c r="H1515" s="1" t="s">
        <v>6226</v>
      </c>
      <c r="I1515" s="1" t="b">
        <v>0</v>
      </c>
      <c r="J1515" s="1">
        <v>0</v>
      </c>
      <c r="K1515" s="1">
        <v>26</v>
      </c>
      <c r="L1515" s="1">
        <v>8</v>
      </c>
      <c r="M1515" s="1">
        <v>1</v>
      </c>
      <c r="N1515" s="1">
        <v>33.3333333333333</v>
      </c>
      <c r="O1515" s="1" t="s">
        <v>6393</v>
      </c>
    </row>
    <row r="1516" spans="1:15" x14ac:dyDescent="0.3">
      <c r="A1516" s="1" t="s">
        <v>5701</v>
      </c>
      <c r="B1516" s="1" t="s">
        <v>5769</v>
      </c>
      <c r="C1516" s="1">
        <v>3</v>
      </c>
      <c r="D1516" s="1" t="s">
        <v>5999</v>
      </c>
      <c r="E1516" s="1">
        <v>11</v>
      </c>
      <c r="F1516" s="1" t="s">
        <v>6392</v>
      </c>
      <c r="G1516" s="1" t="s">
        <v>5834</v>
      </c>
      <c r="H1516" s="1" t="s">
        <v>6226</v>
      </c>
      <c r="I1516" s="1" t="b">
        <v>0</v>
      </c>
      <c r="J1516" s="1">
        <v>0</v>
      </c>
      <c r="K1516" s="1">
        <v>26</v>
      </c>
      <c r="L1516" s="1">
        <v>8</v>
      </c>
      <c r="M1516" s="1">
        <v>1</v>
      </c>
      <c r="N1516" s="1">
        <v>33.3333333333333</v>
      </c>
      <c r="O1516" s="1" t="s">
        <v>6227</v>
      </c>
    </row>
    <row r="1517" spans="1:15" x14ac:dyDescent="0.3">
      <c r="A1517" s="1" t="s">
        <v>5701</v>
      </c>
      <c r="B1517" s="1" t="s">
        <v>5769</v>
      </c>
      <c r="C1517" s="1">
        <v>3</v>
      </c>
      <c r="D1517" s="1" t="s">
        <v>5999</v>
      </c>
      <c r="E1517" s="1">
        <v>11</v>
      </c>
      <c r="F1517" s="1" t="s">
        <v>6392</v>
      </c>
      <c r="G1517" s="1" t="s">
        <v>5834</v>
      </c>
      <c r="H1517" s="1" t="s">
        <v>6226</v>
      </c>
      <c r="I1517" s="1" t="b">
        <v>0</v>
      </c>
      <c r="J1517" s="1">
        <v>0</v>
      </c>
      <c r="K1517" s="1">
        <v>27</v>
      </c>
      <c r="L1517" s="1">
        <v>8</v>
      </c>
      <c r="M1517" s="1">
        <v>1</v>
      </c>
      <c r="N1517" s="1">
        <v>33.3333333333333</v>
      </c>
      <c r="O1517" s="1" t="s">
        <v>6227</v>
      </c>
    </row>
    <row r="1518" spans="1:15" x14ac:dyDescent="0.3">
      <c r="A1518" s="1" t="s">
        <v>5701</v>
      </c>
      <c r="B1518" s="1" t="s">
        <v>5769</v>
      </c>
      <c r="C1518" s="1">
        <v>3</v>
      </c>
      <c r="D1518" s="1" t="s">
        <v>5999</v>
      </c>
      <c r="E1518" s="1">
        <v>12</v>
      </c>
      <c r="F1518" s="1" t="s">
        <v>6394</v>
      </c>
      <c r="G1518" s="1" t="s">
        <v>5834</v>
      </c>
      <c r="H1518" s="1" t="s">
        <v>6226</v>
      </c>
      <c r="I1518" s="1" t="b">
        <v>0</v>
      </c>
      <c r="J1518" s="1">
        <v>0</v>
      </c>
      <c r="K1518" s="1">
        <v>31</v>
      </c>
      <c r="L1518" s="1">
        <v>9</v>
      </c>
      <c r="M1518" s="1">
        <v>10</v>
      </c>
      <c r="N1518" s="1">
        <v>90.909090909090907</v>
      </c>
      <c r="O1518" s="1" t="s">
        <v>6227</v>
      </c>
    </row>
    <row r="1519" spans="1:15" x14ac:dyDescent="0.3">
      <c r="A1519" s="1" t="s">
        <v>5701</v>
      </c>
      <c r="B1519" s="1" t="s">
        <v>5769</v>
      </c>
      <c r="C1519" s="1">
        <v>3</v>
      </c>
      <c r="D1519" s="1" t="s">
        <v>5999</v>
      </c>
      <c r="E1519" s="1">
        <v>12</v>
      </c>
      <c r="F1519" s="1" t="s">
        <v>6394</v>
      </c>
      <c r="G1519" s="1" t="s">
        <v>5834</v>
      </c>
      <c r="H1519" s="1" t="s">
        <v>6226</v>
      </c>
      <c r="I1519" s="1" t="b">
        <v>0</v>
      </c>
      <c r="J1519" s="1">
        <v>0</v>
      </c>
      <c r="K1519" s="1">
        <v>29</v>
      </c>
      <c r="L1519" s="1">
        <v>8</v>
      </c>
      <c r="M1519" s="1">
        <v>1</v>
      </c>
      <c r="N1519" s="1">
        <v>9.0909090909090899</v>
      </c>
      <c r="O1519" s="1" t="s">
        <v>6227</v>
      </c>
    </row>
    <row r="1520" spans="1:15" x14ac:dyDescent="0.3">
      <c r="A1520" s="1" t="s">
        <v>5701</v>
      </c>
      <c r="B1520" s="1" t="s">
        <v>5769</v>
      </c>
      <c r="C1520" s="1">
        <v>3</v>
      </c>
      <c r="D1520" s="1" t="s">
        <v>5999</v>
      </c>
      <c r="E1520" s="1">
        <v>13</v>
      </c>
      <c r="F1520" s="1" t="s">
        <v>6395</v>
      </c>
      <c r="G1520" s="1" t="s">
        <v>5834</v>
      </c>
      <c r="H1520" s="1" t="s">
        <v>6226</v>
      </c>
      <c r="I1520" s="1" t="b">
        <v>0</v>
      </c>
      <c r="J1520" s="1">
        <v>0</v>
      </c>
      <c r="K1520" s="1">
        <v>27</v>
      </c>
      <c r="L1520" s="1">
        <v>8</v>
      </c>
      <c r="M1520" s="1">
        <v>470</v>
      </c>
      <c r="N1520" s="1">
        <v>83.778966131907296</v>
      </c>
      <c r="O1520" s="1" t="s">
        <v>6227</v>
      </c>
    </row>
    <row r="1521" spans="1:15" x14ac:dyDescent="0.3">
      <c r="A1521" s="1" t="s">
        <v>5701</v>
      </c>
      <c r="B1521" s="1" t="s">
        <v>5769</v>
      </c>
      <c r="C1521" s="1">
        <v>3</v>
      </c>
      <c r="D1521" s="1" t="s">
        <v>5999</v>
      </c>
      <c r="E1521" s="1">
        <v>13</v>
      </c>
      <c r="F1521" s="1" t="s">
        <v>6395</v>
      </c>
      <c r="G1521" s="1" t="s">
        <v>5834</v>
      </c>
      <c r="H1521" s="1" t="s">
        <v>6226</v>
      </c>
      <c r="I1521" s="1" t="b">
        <v>0</v>
      </c>
      <c r="J1521" s="1">
        <v>0</v>
      </c>
      <c r="K1521" s="1">
        <v>27</v>
      </c>
      <c r="L1521" s="1">
        <v>9</v>
      </c>
      <c r="M1521" s="1">
        <v>14</v>
      </c>
      <c r="N1521" s="1">
        <v>2.4955436720142599</v>
      </c>
      <c r="O1521" s="1" t="s">
        <v>6227</v>
      </c>
    </row>
    <row r="1522" spans="1:15" x14ac:dyDescent="0.3">
      <c r="A1522" s="1" t="s">
        <v>5701</v>
      </c>
      <c r="B1522" s="1" t="s">
        <v>5769</v>
      </c>
      <c r="C1522" s="1">
        <v>3</v>
      </c>
      <c r="D1522" s="1" t="s">
        <v>5999</v>
      </c>
      <c r="E1522" s="1">
        <v>13</v>
      </c>
      <c r="F1522" s="1" t="s">
        <v>6395</v>
      </c>
      <c r="G1522" s="1" t="s">
        <v>5834</v>
      </c>
      <c r="H1522" s="1" t="s">
        <v>6396</v>
      </c>
      <c r="I1522" s="1" t="b">
        <v>0</v>
      </c>
      <c r="J1522" s="1">
        <v>1</v>
      </c>
      <c r="K1522" s="1">
        <v>9</v>
      </c>
      <c r="L1522" s="1">
        <v>7</v>
      </c>
      <c r="M1522" s="1">
        <v>9</v>
      </c>
      <c r="N1522" s="1">
        <v>1.6042780748663099</v>
      </c>
      <c r="O1522" s="1" t="s">
        <v>6397</v>
      </c>
    </row>
    <row r="1523" spans="1:15" x14ac:dyDescent="0.3">
      <c r="A1523" s="1" t="s">
        <v>5701</v>
      </c>
      <c r="B1523" s="1" t="s">
        <v>5769</v>
      </c>
      <c r="C1523" s="1">
        <v>3</v>
      </c>
      <c r="D1523" s="1" t="s">
        <v>5999</v>
      </c>
      <c r="E1523" s="1">
        <v>14</v>
      </c>
      <c r="F1523" s="1" t="s">
        <v>6398</v>
      </c>
      <c r="G1523" s="1" t="s">
        <v>5834</v>
      </c>
      <c r="H1523" s="1" t="s">
        <v>6226</v>
      </c>
      <c r="I1523" s="1" t="b">
        <v>0</v>
      </c>
      <c r="J1523" s="1">
        <v>0</v>
      </c>
      <c r="K1523" s="1">
        <v>31</v>
      </c>
      <c r="L1523" s="1">
        <v>9</v>
      </c>
      <c r="M1523" s="1">
        <v>72</v>
      </c>
      <c r="N1523" s="1">
        <v>45.569620253164501</v>
      </c>
      <c r="O1523" s="1" t="s">
        <v>6227</v>
      </c>
    </row>
    <row r="1524" spans="1:15" x14ac:dyDescent="0.3">
      <c r="A1524" s="1" t="s">
        <v>5701</v>
      </c>
      <c r="B1524" s="1" t="s">
        <v>5769</v>
      </c>
      <c r="C1524" s="1">
        <v>3</v>
      </c>
      <c r="D1524" s="1" t="s">
        <v>5999</v>
      </c>
      <c r="E1524" s="1">
        <v>14</v>
      </c>
      <c r="F1524" s="1" t="s">
        <v>6398</v>
      </c>
      <c r="G1524" s="1" t="s">
        <v>5834</v>
      </c>
      <c r="H1524" s="1" t="s">
        <v>6226</v>
      </c>
      <c r="I1524" s="1" t="b">
        <v>0</v>
      </c>
      <c r="J1524" s="1">
        <v>0</v>
      </c>
      <c r="K1524" s="1">
        <v>30</v>
      </c>
      <c r="L1524" s="1">
        <v>8</v>
      </c>
      <c r="M1524" s="1">
        <v>63</v>
      </c>
      <c r="N1524" s="1">
        <v>39.873417721518898</v>
      </c>
      <c r="O1524" s="1" t="s">
        <v>6227</v>
      </c>
    </row>
    <row r="1525" spans="1:15" x14ac:dyDescent="0.3">
      <c r="A1525" s="1" t="s">
        <v>5701</v>
      </c>
      <c r="B1525" s="1" t="s">
        <v>5769</v>
      </c>
      <c r="C1525" s="1">
        <v>3</v>
      </c>
      <c r="D1525" s="1" t="s">
        <v>5999</v>
      </c>
      <c r="E1525" s="1">
        <v>14</v>
      </c>
      <c r="F1525" s="1" t="s">
        <v>6398</v>
      </c>
      <c r="G1525" s="1" t="s">
        <v>5834</v>
      </c>
      <c r="H1525" s="1" t="s">
        <v>6226</v>
      </c>
      <c r="I1525" s="1" t="b">
        <v>0</v>
      </c>
      <c r="J1525" s="1">
        <v>0</v>
      </c>
      <c r="K1525" s="1">
        <v>30</v>
      </c>
      <c r="L1525" s="1">
        <v>9</v>
      </c>
      <c r="M1525" s="1">
        <v>7</v>
      </c>
      <c r="N1525" s="1">
        <v>4.43037974683544</v>
      </c>
      <c r="O1525" s="1" t="s">
        <v>6227</v>
      </c>
    </row>
    <row r="1526" spans="1:15" x14ac:dyDescent="0.3">
      <c r="A1526" s="1" t="s">
        <v>5701</v>
      </c>
      <c r="B1526" s="1" t="s">
        <v>5769</v>
      </c>
      <c r="C1526" s="1">
        <v>3</v>
      </c>
      <c r="D1526" s="1" t="s">
        <v>5999</v>
      </c>
      <c r="E1526" s="1">
        <v>14</v>
      </c>
      <c r="F1526" s="1" t="s">
        <v>6398</v>
      </c>
      <c r="G1526" s="1" t="s">
        <v>5834</v>
      </c>
      <c r="H1526" s="1" t="s">
        <v>6226</v>
      </c>
      <c r="I1526" s="1" t="b">
        <v>0</v>
      </c>
      <c r="J1526" s="1">
        <v>0</v>
      </c>
      <c r="K1526" s="1">
        <v>29</v>
      </c>
      <c r="L1526" s="1">
        <v>7</v>
      </c>
      <c r="M1526" s="1">
        <v>2</v>
      </c>
      <c r="N1526" s="1">
        <v>1.26582278481012</v>
      </c>
      <c r="O1526" s="1" t="s">
        <v>6227</v>
      </c>
    </row>
    <row r="1527" spans="1:15" x14ac:dyDescent="0.3">
      <c r="A1527" s="1" t="s">
        <v>5701</v>
      </c>
      <c r="B1527" s="1" t="s">
        <v>5769</v>
      </c>
      <c r="C1527" s="1">
        <v>3</v>
      </c>
      <c r="D1527" s="1" t="s">
        <v>5999</v>
      </c>
      <c r="E1527" s="1">
        <v>14</v>
      </c>
      <c r="F1527" s="1" t="s">
        <v>6398</v>
      </c>
      <c r="G1527" s="1" t="s">
        <v>5834</v>
      </c>
      <c r="H1527" s="1" t="s">
        <v>6226</v>
      </c>
      <c r="I1527" s="1" t="b">
        <v>0</v>
      </c>
      <c r="J1527" s="1">
        <v>3</v>
      </c>
      <c r="K1527" s="1">
        <v>28</v>
      </c>
      <c r="L1527" s="1">
        <v>8</v>
      </c>
      <c r="M1527" s="1">
        <v>2</v>
      </c>
      <c r="N1527" s="1">
        <v>1.26582278481012</v>
      </c>
      <c r="O1527" s="1" t="s">
        <v>6227</v>
      </c>
    </row>
    <row r="1528" spans="1:15" x14ac:dyDescent="0.3">
      <c r="A1528" s="1" t="s">
        <v>5701</v>
      </c>
      <c r="B1528" s="1" t="s">
        <v>5769</v>
      </c>
      <c r="C1528" s="1">
        <v>3</v>
      </c>
      <c r="D1528" s="1" t="s">
        <v>5999</v>
      </c>
      <c r="E1528" s="1">
        <v>15</v>
      </c>
      <c r="F1528" s="1" t="s">
        <v>6399</v>
      </c>
      <c r="G1528" s="1" t="s">
        <v>5834</v>
      </c>
      <c r="H1528" s="1" t="s">
        <v>6226</v>
      </c>
      <c r="I1528" s="1" t="b">
        <v>0</v>
      </c>
      <c r="J1528" s="1">
        <v>0</v>
      </c>
      <c r="K1528" s="1">
        <v>26</v>
      </c>
      <c r="L1528" s="1">
        <v>8</v>
      </c>
      <c r="M1528" s="1">
        <v>514</v>
      </c>
      <c r="N1528" s="1">
        <v>51.348651348651302</v>
      </c>
      <c r="O1528" s="1" t="s">
        <v>6227</v>
      </c>
    </row>
    <row r="1529" spans="1:15" x14ac:dyDescent="0.3">
      <c r="A1529" s="1" t="s">
        <v>5701</v>
      </c>
      <c r="B1529" s="1" t="s">
        <v>5769</v>
      </c>
      <c r="C1529" s="1">
        <v>3</v>
      </c>
      <c r="D1529" s="1" t="s">
        <v>5999</v>
      </c>
      <c r="E1529" s="1">
        <v>15</v>
      </c>
      <c r="F1529" s="1" t="s">
        <v>6399</v>
      </c>
      <c r="G1529" s="1" t="s">
        <v>5834</v>
      </c>
      <c r="H1529" s="1" t="s">
        <v>6226</v>
      </c>
      <c r="I1529" s="1" t="b">
        <v>0</v>
      </c>
      <c r="J1529" s="1">
        <v>3</v>
      </c>
      <c r="K1529" s="1">
        <v>24</v>
      </c>
      <c r="L1529" s="1">
        <v>7</v>
      </c>
      <c r="M1529" s="1">
        <v>206</v>
      </c>
      <c r="N1529" s="1">
        <v>20.5794205794205</v>
      </c>
      <c r="O1529" s="1" t="s">
        <v>6227</v>
      </c>
    </row>
    <row r="1530" spans="1:15" x14ac:dyDescent="0.3">
      <c r="A1530" s="1" t="s">
        <v>5701</v>
      </c>
      <c r="B1530" s="1" t="s">
        <v>5769</v>
      </c>
      <c r="C1530" s="1">
        <v>3</v>
      </c>
      <c r="D1530" s="1" t="s">
        <v>5999</v>
      </c>
      <c r="E1530" s="1">
        <v>15</v>
      </c>
      <c r="F1530" s="1" t="s">
        <v>6399</v>
      </c>
      <c r="G1530" s="1" t="s">
        <v>5834</v>
      </c>
      <c r="H1530" s="1" t="s">
        <v>6226</v>
      </c>
      <c r="I1530" s="1" t="b">
        <v>0</v>
      </c>
      <c r="J1530" s="1">
        <v>0</v>
      </c>
      <c r="K1530" s="1">
        <v>27</v>
      </c>
      <c r="L1530" s="1">
        <v>8</v>
      </c>
      <c r="M1530" s="1">
        <v>109</v>
      </c>
      <c r="N1530" s="1">
        <v>10.8891108891108</v>
      </c>
      <c r="O1530" s="1" t="s">
        <v>6227</v>
      </c>
    </row>
    <row r="1531" spans="1:15" x14ac:dyDescent="0.3">
      <c r="A1531" s="1" t="s">
        <v>5701</v>
      </c>
      <c r="B1531" s="1" t="s">
        <v>5769</v>
      </c>
      <c r="C1531" s="1">
        <v>3</v>
      </c>
      <c r="D1531" s="1" t="s">
        <v>5999</v>
      </c>
      <c r="E1531" s="1">
        <v>15</v>
      </c>
      <c r="F1531" s="1" t="s">
        <v>6399</v>
      </c>
      <c r="G1531" s="1" t="s">
        <v>5834</v>
      </c>
      <c r="H1531" s="1" t="s">
        <v>6226</v>
      </c>
      <c r="I1531" s="1" t="b">
        <v>0</v>
      </c>
      <c r="J1531" s="1">
        <v>0</v>
      </c>
      <c r="K1531" s="1">
        <v>24</v>
      </c>
      <c r="L1531" s="1">
        <v>8</v>
      </c>
      <c r="M1531" s="1">
        <v>50</v>
      </c>
      <c r="N1531" s="1">
        <v>4.9950049950049902</v>
      </c>
      <c r="O1531" s="1" t="s">
        <v>6227</v>
      </c>
    </row>
    <row r="1532" spans="1:15" x14ac:dyDescent="0.3">
      <c r="A1532" s="1" t="s">
        <v>5701</v>
      </c>
      <c r="B1532" s="1" t="s">
        <v>5769</v>
      </c>
      <c r="C1532" s="1">
        <v>3</v>
      </c>
      <c r="D1532" s="1" t="s">
        <v>5999</v>
      </c>
      <c r="E1532" s="1">
        <v>15</v>
      </c>
      <c r="F1532" s="1" t="s">
        <v>6399</v>
      </c>
      <c r="G1532" s="1" t="s">
        <v>5834</v>
      </c>
      <c r="H1532" s="1" t="s">
        <v>6226</v>
      </c>
      <c r="I1532" s="1" t="b">
        <v>0</v>
      </c>
      <c r="J1532" s="1">
        <v>0</v>
      </c>
      <c r="K1532" s="1">
        <v>25</v>
      </c>
      <c r="L1532" s="1">
        <v>7</v>
      </c>
      <c r="M1532" s="1">
        <v>25</v>
      </c>
      <c r="N1532" s="1">
        <v>2.4975024975024902</v>
      </c>
      <c r="O1532" s="1" t="s">
        <v>6227</v>
      </c>
    </row>
    <row r="1533" spans="1:15" x14ac:dyDescent="0.3">
      <c r="A1533" s="1" t="s">
        <v>5701</v>
      </c>
      <c r="B1533" s="1" t="s">
        <v>5769</v>
      </c>
      <c r="C1533" s="1">
        <v>3</v>
      </c>
      <c r="D1533" s="1" t="s">
        <v>5999</v>
      </c>
      <c r="E1533" s="1">
        <v>15</v>
      </c>
      <c r="F1533" s="1" t="s">
        <v>6399</v>
      </c>
      <c r="G1533" s="1" t="s">
        <v>5834</v>
      </c>
      <c r="H1533" s="1" t="s">
        <v>6233</v>
      </c>
      <c r="I1533" s="1" t="b">
        <v>0</v>
      </c>
      <c r="J1533" s="1">
        <v>1</v>
      </c>
      <c r="K1533" s="1">
        <v>8</v>
      </c>
      <c r="L1533" s="1">
        <v>7</v>
      </c>
      <c r="M1533" s="1">
        <v>13</v>
      </c>
      <c r="N1533" s="1">
        <v>1.29870129870129</v>
      </c>
      <c r="O1533" s="1" t="s">
        <v>6234</v>
      </c>
    </row>
    <row r="1534" spans="1:15" x14ac:dyDescent="0.3">
      <c r="A1534" s="1" t="s">
        <v>5701</v>
      </c>
      <c r="B1534" s="1" t="s">
        <v>5769</v>
      </c>
      <c r="C1534" s="1">
        <v>3</v>
      </c>
      <c r="D1534" s="1" t="s">
        <v>5999</v>
      </c>
      <c r="E1534" s="1">
        <v>16</v>
      </c>
      <c r="F1534" s="1" t="s">
        <v>6400</v>
      </c>
      <c r="G1534" s="1" t="s">
        <v>5834</v>
      </c>
      <c r="H1534" s="1" t="s">
        <v>6226</v>
      </c>
      <c r="I1534" s="1" t="b">
        <v>0</v>
      </c>
      <c r="J1534" s="1">
        <v>0</v>
      </c>
      <c r="K1534" s="1">
        <v>30</v>
      </c>
      <c r="L1534" s="1">
        <v>9</v>
      </c>
      <c r="M1534" s="1">
        <v>20</v>
      </c>
      <c r="N1534" s="1">
        <v>86.956521739130395</v>
      </c>
      <c r="O1534" s="1" t="s">
        <v>6227</v>
      </c>
    </row>
    <row r="1535" spans="1:15" x14ac:dyDescent="0.3">
      <c r="A1535" s="1" t="s">
        <v>5701</v>
      </c>
      <c r="B1535" s="1" t="s">
        <v>5769</v>
      </c>
      <c r="C1535" s="1">
        <v>3</v>
      </c>
      <c r="D1535" s="1" t="s">
        <v>5999</v>
      </c>
      <c r="E1535" s="1">
        <v>16</v>
      </c>
      <c r="F1535" s="1" t="s">
        <v>6400</v>
      </c>
      <c r="G1535" s="1" t="s">
        <v>5834</v>
      </c>
      <c r="H1535" s="1" t="s">
        <v>6401</v>
      </c>
      <c r="I1535" s="1" t="b">
        <v>0</v>
      </c>
      <c r="J1535" s="1">
        <v>0</v>
      </c>
      <c r="K1535" s="1">
        <v>13</v>
      </c>
      <c r="L1535" s="1">
        <v>0</v>
      </c>
      <c r="M1535" s="1">
        <v>1</v>
      </c>
      <c r="N1535" s="1">
        <v>4.3478260869565197</v>
      </c>
      <c r="O1535" s="1" t="s">
        <v>6402</v>
      </c>
    </row>
    <row r="1536" spans="1:15" x14ac:dyDescent="0.3">
      <c r="A1536" s="1" t="s">
        <v>5701</v>
      </c>
      <c r="B1536" s="1" t="s">
        <v>5769</v>
      </c>
      <c r="C1536" s="1">
        <v>3</v>
      </c>
      <c r="D1536" s="1" t="s">
        <v>5999</v>
      </c>
      <c r="E1536" s="1">
        <v>16</v>
      </c>
      <c r="F1536" s="1" t="s">
        <v>6400</v>
      </c>
      <c r="G1536" s="1" t="s">
        <v>5834</v>
      </c>
      <c r="H1536" s="1" t="s">
        <v>6226</v>
      </c>
      <c r="I1536" s="1" t="b">
        <v>0</v>
      </c>
      <c r="J1536" s="1">
        <v>0</v>
      </c>
      <c r="K1536" s="1">
        <v>26</v>
      </c>
      <c r="L1536" s="1">
        <v>8</v>
      </c>
      <c r="M1536" s="1">
        <v>1</v>
      </c>
      <c r="N1536" s="1">
        <v>4.3478260869565197</v>
      </c>
      <c r="O1536" s="1" t="s">
        <v>6227</v>
      </c>
    </row>
    <row r="1537" spans="1:15" x14ac:dyDescent="0.3">
      <c r="A1537" s="1" t="s">
        <v>5701</v>
      </c>
      <c r="B1537" s="1" t="s">
        <v>5769</v>
      </c>
      <c r="C1537" s="1">
        <v>3</v>
      </c>
      <c r="D1537" s="1" t="s">
        <v>5999</v>
      </c>
      <c r="E1537" s="1">
        <v>16</v>
      </c>
      <c r="F1537" s="1" t="s">
        <v>6400</v>
      </c>
      <c r="G1537" s="1" t="s">
        <v>5834</v>
      </c>
      <c r="H1537" s="1" t="s">
        <v>6226</v>
      </c>
      <c r="I1537" s="1" t="b">
        <v>0</v>
      </c>
      <c r="J1537" s="1">
        <v>0</v>
      </c>
      <c r="K1537" s="1">
        <v>31</v>
      </c>
      <c r="L1537" s="1">
        <v>9</v>
      </c>
      <c r="M1537" s="1">
        <v>1</v>
      </c>
      <c r="N1537" s="1">
        <v>4.3478260869565197</v>
      </c>
      <c r="O1537" s="1" t="s">
        <v>6227</v>
      </c>
    </row>
    <row r="1538" spans="1:15" x14ac:dyDescent="0.3">
      <c r="A1538" s="1" t="s">
        <v>5701</v>
      </c>
      <c r="B1538" s="1" t="s">
        <v>5769</v>
      </c>
      <c r="C1538" s="1">
        <v>3</v>
      </c>
      <c r="D1538" s="1" t="s">
        <v>5999</v>
      </c>
      <c r="E1538" s="1">
        <v>17</v>
      </c>
      <c r="F1538" s="1" t="s">
        <v>6403</v>
      </c>
      <c r="G1538" s="1" t="s">
        <v>5834</v>
      </c>
      <c r="H1538" s="1" t="s">
        <v>6226</v>
      </c>
      <c r="I1538" s="1" t="b">
        <v>0</v>
      </c>
      <c r="J1538" s="1">
        <v>0</v>
      </c>
      <c r="K1538" s="1">
        <v>26</v>
      </c>
      <c r="L1538" s="1">
        <v>8</v>
      </c>
      <c r="M1538" s="1">
        <v>316</v>
      </c>
      <c r="N1538" s="1">
        <v>71.011235955056193</v>
      </c>
      <c r="O1538" s="1" t="s">
        <v>6227</v>
      </c>
    </row>
    <row r="1539" spans="1:15" x14ac:dyDescent="0.3">
      <c r="A1539" s="1" t="s">
        <v>5701</v>
      </c>
      <c r="B1539" s="1" t="s">
        <v>5769</v>
      </c>
      <c r="C1539" s="1">
        <v>3</v>
      </c>
      <c r="D1539" s="1" t="s">
        <v>5999</v>
      </c>
      <c r="E1539" s="1">
        <v>17</v>
      </c>
      <c r="F1539" s="1" t="s">
        <v>6403</v>
      </c>
      <c r="G1539" s="1" t="s">
        <v>5834</v>
      </c>
      <c r="H1539" s="1" t="s">
        <v>6226</v>
      </c>
      <c r="I1539" s="1" t="b">
        <v>0</v>
      </c>
      <c r="J1539" s="1">
        <v>0</v>
      </c>
      <c r="K1539" s="1">
        <v>27</v>
      </c>
      <c r="L1539" s="1">
        <v>8</v>
      </c>
      <c r="M1539" s="1">
        <v>18</v>
      </c>
      <c r="N1539" s="1">
        <v>4.0449438202247103</v>
      </c>
      <c r="O1539" s="1" t="s">
        <v>6227</v>
      </c>
    </row>
    <row r="1540" spans="1:15" x14ac:dyDescent="0.3">
      <c r="A1540" s="1" t="s">
        <v>5701</v>
      </c>
      <c r="B1540" s="1" t="s">
        <v>5769</v>
      </c>
      <c r="C1540" s="1">
        <v>3</v>
      </c>
      <c r="D1540" s="1" t="s">
        <v>5999</v>
      </c>
      <c r="E1540" s="1">
        <v>17</v>
      </c>
      <c r="F1540" s="1" t="s">
        <v>6403</v>
      </c>
      <c r="G1540" s="1" t="s">
        <v>5834</v>
      </c>
      <c r="H1540" s="1" t="s">
        <v>6226</v>
      </c>
      <c r="I1540" s="1" t="b">
        <v>0</v>
      </c>
      <c r="J1540" s="1">
        <v>0</v>
      </c>
      <c r="K1540" s="1">
        <v>33</v>
      </c>
      <c r="L1540" s="1">
        <v>8</v>
      </c>
      <c r="M1540" s="1">
        <v>14</v>
      </c>
      <c r="N1540" s="1">
        <v>3.1460674157303301</v>
      </c>
      <c r="O1540" s="1" t="s">
        <v>6227</v>
      </c>
    </row>
    <row r="1541" spans="1:15" x14ac:dyDescent="0.3">
      <c r="A1541" s="1" t="s">
        <v>5701</v>
      </c>
      <c r="B1541" s="1" t="s">
        <v>5769</v>
      </c>
      <c r="C1541" s="1">
        <v>3</v>
      </c>
      <c r="D1541" s="1" t="s">
        <v>5999</v>
      </c>
      <c r="E1541" s="1">
        <v>17</v>
      </c>
      <c r="F1541" s="1" t="s">
        <v>6403</v>
      </c>
      <c r="G1541" s="1" t="s">
        <v>5834</v>
      </c>
      <c r="H1541" s="1" t="s">
        <v>6226</v>
      </c>
      <c r="I1541" s="1" t="b">
        <v>0</v>
      </c>
      <c r="J1541" s="1">
        <v>0</v>
      </c>
      <c r="K1541" s="1">
        <v>24</v>
      </c>
      <c r="L1541" s="1">
        <v>8</v>
      </c>
      <c r="M1541" s="1">
        <v>14</v>
      </c>
      <c r="N1541" s="1">
        <v>3.1460674157303301</v>
      </c>
      <c r="O1541" s="1" t="s">
        <v>6227</v>
      </c>
    </row>
    <row r="1542" spans="1:15" x14ac:dyDescent="0.3">
      <c r="A1542" s="1" t="s">
        <v>5701</v>
      </c>
      <c r="B1542" s="1" t="s">
        <v>5769</v>
      </c>
      <c r="C1542" s="1">
        <v>3</v>
      </c>
      <c r="D1542" s="1" t="s">
        <v>5999</v>
      </c>
      <c r="E1542" s="1">
        <v>17</v>
      </c>
      <c r="F1542" s="1" t="s">
        <v>6403</v>
      </c>
      <c r="G1542" s="1" t="s">
        <v>5834</v>
      </c>
      <c r="H1542" s="1" t="s">
        <v>6226</v>
      </c>
      <c r="I1542" s="1" t="b">
        <v>0</v>
      </c>
      <c r="J1542" s="1">
        <v>0</v>
      </c>
      <c r="K1542" s="1">
        <v>26</v>
      </c>
      <c r="L1542" s="1">
        <v>9</v>
      </c>
      <c r="M1542" s="1">
        <v>6</v>
      </c>
      <c r="N1542" s="1">
        <v>1.3483146067415701</v>
      </c>
      <c r="O1542" s="1" t="s">
        <v>6227</v>
      </c>
    </row>
    <row r="1543" spans="1:15" x14ac:dyDescent="0.3">
      <c r="A1543" s="1" t="s">
        <v>5701</v>
      </c>
      <c r="B1543" s="1" t="s">
        <v>5769</v>
      </c>
      <c r="C1543" s="1">
        <v>3</v>
      </c>
      <c r="D1543" s="1" t="s">
        <v>5999</v>
      </c>
      <c r="E1543" s="1">
        <v>17</v>
      </c>
      <c r="F1543" s="1" t="s">
        <v>6403</v>
      </c>
      <c r="G1543" s="1" t="s">
        <v>5834</v>
      </c>
      <c r="H1543" s="1" t="s">
        <v>6233</v>
      </c>
      <c r="I1543" s="1" t="b">
        <v>0</v>
      </c>
      <c r="J1543" s="1">
        <v>1</v>
      </c>
      <c r="K1543" s="1">
        <v>8</v>
      </c>
      <c r="L1543" s="1">
        <v>7</v>
      </c>
      <c r="M1543" s="1">
        <v>5</v>
      </c>
      <c r="N1543" s="1">
        <v>1.1235955056179701</v>
      </c>
      <c r="O1543" s="1" t="s">
        <v>6234</v>
      </c>
    </row>
    <row r="1544" spans="1:15" x14ac:dyDescent="0.3">
      <c r="A1544" s="1" t="s">
        <v>5701</v>
      </c>
      <c r="B1544" s="1" t="s">
        <v>5769</v>
      </c>
      <c r="C1544" s="1">
        <v>3</v>
      </c>
      <c r="D1544" s="1" t="s">
        <v>5999</v>
      </c>
      <c r="E1544" s="1">
        <v>18</v>
      </c>
      <c r="F1544" s="1" t="s">
        <v>6404</v>
      </c>
      <c r="G1544" s="1" t="s">
        <v>5803</v>
      </c>
      <c r="H1544" s="1" t="s">
        <v>6248</v>
      </c>
      <c r="I1544" s="1" t="b">
        <v>0</v>
      </c>
      <c r="J1544" s="1">
        <v>0</v>
      </c>
      <c r="K1544" s="1">
        <v>1</v>
      </c>
      <c r="L1544" s="1">
        <v>0</v>
      </c>
      <c r="M1544" s="1">
        <v>63</v>
      </c>
      <c r="N1544" s="1">
        <v>80.769230769230703</v>
      </c>
      <c r="O1544" s="1" t="s">
        <v>6270</v>
      </c>
    </row>
    <row r="1545" spans="1:15" x14ac:dyDescent="0.3">
      <c r="A1545" s="1" t="s">
        <v>5701</v>
      </c>
      <c r="B1545" s="1" t="s">
        <v>5769</v>
      </c>
      <c r="C1545" s="1">
        <v>3</v>
      </c>
      <c r="D1545" s="1" t="s">
        <v>5999</v>
      </c>
      <c r="E1545" s="1">
        <v>18</v>
      </c>
      <c r="F1545" s="1" t="s">
        <v>6404</v>
      </c>
      <c r="G1545" s="1" t="s">
        <v>5834</v>
      </c>
      <c r="H1545" s="1" t="s">
        <v>6226</v>
      </c>
      <c r="I1545" s="1" t="b">
        <v>0</v>
      </c>
      <c r="J1545" s="1">
        <v>0</v>
      </c>
      <c r="K1545" s="1">
        <v>35</v>
      </c>
      <c r="L1545" s="1">
        <v>9</v>
      </c>
      <c r="M1545" s="1">
        <v>5</v>
      </c>
      <c r="N1545" s="1">
        <v>6.4102564102564097</v>
      </c>
      <c r="O1545" s="1" t="s">
        <v>6227</v>
      </c>
    </row>
    <row r="1546" spans="1:15" x14ac:dyDescent="0.3">
      <c r="A1546" s="1" t="s">
        <v>5701</v>
      </c>
      <c r="B1546" s="1" t="s">
        <v>5769</v>
      </c>
      <c r="C1546" s="1">
        <v>3</v>
      </c>
      <c r="D1546" s="1" t="s">
        <v>5999</v>
      </c>
      <c r="E1546" s="1">
        <v>18</v>
      </c>
      <c r="F1546" s="1" t="s">
        <v>6404</v>
      </c>
      <c r="G1546" s="1" t="s">
        <v>5834</v>
      </c>
      <c r="H1546" s="1" t="s">
        <v>6226</v>
      </c>
      <c r="I1546" s="1" t="b">
        <v>0</v>
      </c>
      <c r="J1546" s="1">
        <v>0</v>
      </c>
      <c r="K1546" s="1">
        <v>30</v>
      </c>
      <c r="L1546" s="1">
        <v>9</v>
      </c>
      <c r="M1546" s="1">
        <v>3</v>
      </c>
      <c r="N1546" s="1">
        <v>3.84615384615384</v>
      </c>
      <c r="O1546" s="1" t="s">
        <v>6227</v>
      </c>
    </row>
    <row r="1547" spans="1:15" x14ac:dyDescent="0.3">
      <c r="A1547" s="1" t="s">
        <v>5701</v>
      </c>
      <c r="B1547" s="1" t="s">
        <v>5769</v>
      </c>
      <c r="C1547" s="1">
        <v>3</v>
      </c>
      <c r="D1547" s="1" t="s">
        <v>5999</v>
      </c>
      <c r="E1547" s="1">
        <v>18</v>
      </c>
      <c r="F1547" s="1" t="s">
        <v>6404</v>
      </c>
      <c r="G1547" s="1" t="s">
        <v>5803</v>
      </c>
      <c r="H1547" s="1" t="s">
        <v>6248</v>
      </c>
      <c r="I1547" s="1" t="b">
        <v>0</v>
      </c>
      <c r="J1547" s="1">
        <v>0</v>
      </c>
      <c r="K1547" s="1">
        <v>1</v>
      </c>
      <c r="L1547" s="1">
        <v>4</v>
      </c>
      <c r="M1547" s="1">
        <v>1</v>
      </c>
      <c r="N1547" s="1">
        <v>1.2820512820512799</v>
      </c>
      <c r="O1547" s="1" t="s">
        <v>6405</v>
      </c>
    </row>
    <row r="1548" spans="1:15" x14ac:dyDescent="0.3">
      <c r="A1548" s="1" t="s">
        <v>5701</v>
      </c>
      <c r="B1548" s="1" t="s">
        <v>5769</v>
      </c>
      <c r="C1548" s="1">
        <v>3</v>
      </c>
      <c r="D1548" s="1" t="s">
        <v>5999</v>
      </c>
      <c r="E1548" s="1">
        <v>18</v>
      </c>
      <c r="F1548" s="1" t="s">
        <v>6404</v>
      </c>
      <c r="G1548" s="1" t="s">
        <v>5803</v>
      </c>
      <c r="H1548" s="1" t="s">
        <v>6248</v>
      </c>
      <c r="I1548" s="1" t="b">
        <v>0</v>
      </c>
      <c r="J1548" s="1">
        <v>0</v>
      </c>
      <c r="K1548" s="1">
        <v>1</v>
      </c>
      <c r="L1548" s="1">
        <v>0</v>
      </c>
      <c r="M1548" s="1">
        <v>1</v>
      </c>
      <c r="N1548" s="1">
        <v>1.2820512820512799</v>
      </c>
      <c r="O1548" s="1" t="s">
        <v>6406</v>
      </c>
    </row>
    <row r="1549" spans="1:15" x14ac:dyDescent="0.3">
      <c r="A1549" s="1" t="s">
        <v>5701</v>
      </c>
      <c r="B1549" s="1" t="s">
        <v>5769</v>
      </c>
      <c r="C1549" s="1">
        <v>3</v>
      </c>
      <c r="D1549" s="1" t="s">
        <v>5999</v>
      </c>
      <c r="E1549" s="1">
        <v>18</v>
      </c>
      <c r="F1549" s="1" t="s">
        <v>6404</v>
      </c>
      <c r="G1549" s="1" t="s">
        <v>5803</v>
      </c>
      <c r="H1549" s="1" t="s">
        <v>6248</v>
      </c>
      <c r="I1549" s="1" t="b">
        <v>0</v>
      </c>
      <c r="J1549" s="1">
        <v>0</v>
      </c>
      <c r="K1549" s="1">
        <v>1</v>
      </c>
      <c r="L1549" s="1">
        <v>1</v>
      </c>
      <c r="M1549" s="1">
        <v>1</v>
      </c>
      <c r="N1549" s="1">
        <v>1.2820512820512799</v>
      </c>
      <c r="O1549" s="1" t="s">
        <v>6407</v>
      </c>
    </row>
    <row r="1550" spans="1:15" x14ac:dyDescent="0.3">
      <c r="A1550" s="1" t="s">
        <v>5701</v>
      </c>
      <c r="B1550" s="1" t="s">
        <v>5769</v>
      </c>
      <c r="C1550" s="1">
        <v>3</v>
      </c>
      <c r="D1550" s="1" t="s">
        <v>5999</v>
      </c>
      <c r="E1550" s="1">
        <v>18</v>
      </c>
      <c r="F1550" s="1" t="s">
        <v>6404</v>
      </c>
      <c r="G1550" s="1" t="s">
        <v>5801</v>
      </c>
      <c r="H1550" s="1" t="s">
        <v>6235</v>
      </c>
      <c r="I1550" s="1" t="b">
        <v>0</v>
      </c>
      <c r="J1550" s="1">
        <v>1</v>
      </c>
      <c r="K1550" s="1">
        <v>0</v>
      </c>
      <c r="L1550" s="1">
        <v>0</v>
      </c>
      <c r="M1550" s="1">
        <v>1</v>
      </c>
      <c r="N1550" s="1">
        <v>1.2820512820512799</v>
      </c>
      <c r="O1550" s="1" t="s">
        <v>6236</v>
      </c>
    </row>
    <row r="1551" spans="1:15" x14ac:dyDescent="0.3">
      <c r="A1551" s="1" t="s">
        <v>5701</v>
      </c>
      <c r="B1551" s="1" t="s">
        <v>5769</v>
      </c>
      <c r="C1551" s="1">
        <v>3</v>
      </c>
      <c r="D1551" s="1" t="s">
        <v>5999</v>
      </c>
      <c r="E1551" s="1">
        <v>18</v>
      </c>
      <c r="F1551" s="1" t="s">
        <v>6404</v>
      </c>
      <c r="G1551" s="1" t="s">
        <v>5814</v>
      </c>
      <c r="H1551" s="1" t="s">
        <v>6235</v>
      </c>
      <c r="I1551" s="1" t="b">
        <v>1</v>
      </c>
      <c r="J1551" s="1">
        <v>0</v>
      </c>
      <c r="K1551" s="1">
        <v>0</v>
      </c>
      <c r="L1551" s="1">
        <v>0</v>
      </c>
      <c r="M1551" s="1">
        <v>1</v>
      </c>
      <c r="N1551" s="1">
        <v>1.2820512820512799</v>
      </c>
      <c r="O1551" s="1" t="s">
        <v>6247</v>
      </c>
    </row>
    <row r="1552" spans="1:15" x14ac:dyDescent="0.3">
      <c r="A1552" s="1" t="s">
        <v>5701</v>
      </c>
      <c r="B1552" s="1" t="s">
        <v>5769</v>
      </c>
      <c r="C1552" s="1">
        <v>3</v>
      </c>
      <c r="D1552" s="1" t="s">
        <v>5999</v>
      </c>
      <c r="E1552" s="1">
        <v>18</v>
      </c>
      <c r="F1552" s="1" t="s">
        <v>6404</v>
      </c>
      <c r="G1552" s="1" t="s">
        <v>5803</v>
      </c>
      <c r="H1552" s="1" t="s">
        <v>6248</v>
      </c>
      <c r="I1552" s="1" t="b">
        <v>0</v>
      </c>
      <c r="J1552" s="1">
        <v>0</v>
      </c>
      <c r="K1552" s="1">
        <v>1</v>
      </c>
      <c r="L1552" s="1">
        <v>1</v>
      </c>
      <c r="M1552" s="1">
        <v>1</v>
      </c>
      <c r="N1552" s="1">
        <v>1.2820512820512799</v>
      </c>
      <c r="O1552" s="1" t="s">
        <v>6408</v>
      </c>
    </row>
    <row r="1553" spans="1:15" x14ac:dyDescent="0.3">
      <c r="A1553" s="1" t="s">
        <v>5701</v>
      </c>
      <c r="B1553" s="1" t="s">
        <v>5769</v>
      </c>
      <c r="C1553" s="1">
        <v>3</v>
      </c>
      <c r="D1553" s="1" t="s">
        <v>5999</v>
      </c>
      <c r="E1553" s="1">
        <v>18</v>
      </c>
      <c r="F1553" s="1" t="s">
        <v>6404</v>
      </c>
      <c r="G1553" s="1" t="s">
        <v>5834</v>
      </c>
      <c r="H1553" s="1" t="s">
        <v>6226</v>
      </c>
      <c r="I1553" s="1" t="b">
        <v>0</v>
      </c>
      <c r="J1553" s="1">
        <v>0</v>
      </c>
      <c r="K1553" s="1">
        <v>35</v>
      </c>
      <c r="L1553" s="1">
        <v>10</v>
      </c>
      <c r="M1553" s="1">
        <v>1</v>
      </c>
      <c r="N1553" s="1">
        <v>1.2820512820512799</v>
      </c>
      <c r="O1553" s="1" t="s">
        <v>6409</v>
      </c>
    </row>
    <row r="1554" spans="1:15" x14ac:dyDescent="0.3">
      <c r="A1554" s="1" t="s">
        <v>5701</v>
      </c>
      <c r="B1554" s="1" t="s">
        <v>5769</v>
      </c>
      <c r="C1554" s="1">
        <v>3</v>
      </c>
      <c r="D1554" s="1" t="s">
        <v>5999</v>
      </c>
      <c r="E1554" s="1">
        <v>19</v>
      </c>
      <c r="F1554" s="1" t="s">
        <v>6410</v>
      </c>
      <c r="G1554" s="1" t="s">
        <v>5834</v>
      </c>
      <c r="H1554" s="1" t="s">
        <v>6226</v>
      </c>
      <c r="I1554" s="1" t="b">
        <v>0</v>
      </c>
      <c r="J1554" s="1">
        <v>0</v>
      </c>
      <c r="K1554" s="1">
        <v>31</v>
      </c>
      <c r="L1554" s="1">
        <v>8</v>
      </c>
      <c r="M1554" s="1">
        <v>356</v>
      </c>
      <c r="N1554" s="1">
        <v>85.371702637889697</v>
      </c>
      <c r="O1554" s="1" t="s">
        <v>6227</v>
      </c>
    </row>
    <row r="1555" spans="1:15" x14ac:dyDescent="0.3">
      <c r="A1555" s="1" t="s">
        <v>5701</v>
      </c>
      <c r="B1555" s="1" t="s">
        <v>5769</v>
      </c>
      <c r="C1555" s="1">
        <v>3</v>
      </c>
      <c r="D1555" s="1" t="s">
        <v>5999</v>
      </c>
      <c r="E1555" s="1">
        <v>19</v>
      </c>
      <c r="F1555" s="1" t="s">
        <v>6410</v>
      </c>
      <c r="G1555" s="1" t="s">
        <v>5834</v>
      </c>
      <c r="H1555" s="1" t="s">
        <v>6226</v>
      </c>
      <c r="I1555" s="1" t="b">
        <v>0</v>
      </c>
      <c r="J1555" s="1">
        <v>0</v>
      </c>
      <c r="K1555" s="1">
        <v>31</v>
      </c>
      <c r="L1555" s="1">
        <v>9</v>
      </c>
      <c r="M1555" s="1">
        <v>11</v>
      </c>
      <c r="N1555" s="1">
        <v>2.6378896882494001</v>
      </c>
      <c r="O1555" s="1" t="s">
        <v>6227</v>
      </c>
    </row>
    <row r="1556" spans="1:15" x14ac:dyDescent="0.3">
      <c r="A1556" s="1" t="s">
        <v>5701</v>
      </c>
      <c r="B1556" s="1" t="s">
        <v>5769</v>
      </c>
      <c r="C1556" s="1">
        <v>3</v>
      </c>
      <c r="D1556" s="1" t="s">
        <v>5999</v>
      </c>
      <c r="E1556" s="1">
        <v>19</v>
      </c>
      <c r="F1556" s="1" t="s">
        <v>6410</v>
      </c>
      <c r="G1556" s="1" t="s">
        <v>5834</v>
      </c>
      <c r="H1556" s="1" t="s">
        <v>6411</v>
      </c>
      <c r="I1556" s="1" t="b">
        <v>0</v>
      </c>
      <c r="J1556" s="1">
        <v>1</v>
      </c>
      <c r="K1556" s="1">
        <v>13</v>
      </c>
      <c r="L1556" s="1">
        <v>7</v>
      </c>
      <c r="M1556" s="1">
        <v>9</v>
      </c>
      <c r="N1556" s="1">
        <v>2.1582733812949599</v>
      </c>
      <c r="O1556" s="1" t="s">
        <v>6412</v>
      </c>
    </row>
    <row r="1557" spans="1:15" x14ac:dyDescent="0.3">
      <c r="A1557" s="1" t="s">
        <v>5701</v>
      </c>
      <c r="B1557" s="1" t="s">
        <v>5769</v>
      </c>
      <c r="C1557" s="1">
        <v>3</v>
      </c>
      <c r="D1557" s="1" t="s">
        <v>5999</v>
      </c>
      <c r="E1557" s="1">
        <v>19</v>
      </c>
      <c r="F1557" s="1" t="s">
        <v>6410</v>
      </c>
      <c r="G1557" s="1" t="s">
        <v>5834</v>
      </c>
      <c r="H1557" s="1" t="s">
        <v>6331</v>
      </c>
      <c r="I1557" s="1" t="b">
        <v>0</v>
      </c>
      <c r="J1557" s="1">
        <v>0</v>
      </c>
      <c r="K1557" s="1">
        <v>31</v>
      </c>
      <c r="L1557" s="1">
        <v>8</v>
      </c>
      <c r="M1557" s="1">
        <v>6</v>
      </c>
      <c r="N1557" s="1">
        <v>1.4388489208633</v>
      </c>
      <c r="O1557" s="1" t="s">
        <v>6227</v>
      </c>
    </row>
    <row r="1558" spans="1:15" x14ac:dyDescent="0.3">
      <c r="A1558" s="1" t="s">
        <v>5701</v>
      </c>
      <c r="B1558" s="1" t="s">
        <v>5769</v>
      </c>
      <c r="C1558" s="1">
        <v>3</v>
      </c>
      <c r="D1558" s="1" t="s">
        <v>5999</v>
      </c>
      <c r="E1558" s="1">
        <v>20</v>
      </c>
      <c r="F1558" s="1" t="s">
        <v>6413</v>
      </c>
      <c r="G1558" s="1" t="s">
        <v>5834</v>
      </c>
      <c r="H1558" s="1" t="s">
        <v>6226</v>
      </c>
      <c r="I1558" s="1" t="b">
        <v>0</v>
      </c>
      <c r="J1558" s="1">
        <v>0</v>
      </c>
      <c r="K1558" s="1">
        <v>31</v>
      </c>
      <c r="L1558" s="1">
        <v>9</v>
      </c>
      <c r="M1558" s="1">
        <v>12</v>
      </c>
      <c r="N1558" s="1">
        <v>54.545454545454497</v>
      </c>
      <c r="O1558" s="1" t="s">
        <v>6227</v>
      </c>
    </row>
    <row r="1559" spans="1:15" x14ac:dyDescent="0.3">
      <c r="A1559" s="1" t="s">
        <v>5701</v>
      </c>
      <c r="B1559" s="1" t="s">
        <v>5769</v>
      </c>
      <c r="C1559" s="1">
        <v>3</v>
      </c>
      <c r="D1559" s="1" t="s">
        <v>5999</v>
      </c>
      <c r="E1559" s="1">
        <v>20</v>
      </c>
      <c r="F1559" s="1" t="s">
        <v>6413</v>
      </c>
      <c r="G1559" s="1" t="s">
        <v>5834</v>
      </c>
      <c r="H1559" s="1" t="e">
        <f>--GCCTCGCCGTGGCGCTCAAGAGCTCCGGCGGGTTCTTC</f>
        <v>#NAME?</v>
      </c>
      <c r="I1559" s="1" t="b">
        <v>0</v>
      </c>
      <c r="J1559" s="1">
        <v>6</v>
      </c>
      <c r="K1559" s="1">
        <v>7</v>
      </c>
      <c r="L1559" s="1">
        <v>6</v>
      </c>
      <c r="M1559" s="1">
        <v>6</v>
      </c>
      <c r="N1559" s="1">
        <v>27.272727272727199</v>
      </c>
      <c r="O1559" s="1" t="s">
        <v>6294</v>
      </c>
    </row>
    <row r="1560" spans="1:15" x14ac:dyDescent="0.3">
      <c r="A1560" s="1" t="s">
        <v>5701</v>
      </c>
      <c r="B1560" s="1" t="s">
        <v>5769</v>
      </c>
      <c r="C1560" s="1">
        <v>3</v>
      </c>
      <c r="D1560" s="1" t="s">
        <v>5999</v>
      </c>
      <c r="E1560" s="1">
        <v>20</v>
      </c>
      <c r="F1560" s="1" t="s">
        <v>6413</v>
      </c>
      <c r="G1560" s="1" t="s">
        <v>5834</v>
      </c>
      <c r="H1560" s="1" t="s">
        <v>6226</v>
      </c>
      <c r="I1560" s="1" t="b">
        <v>0</v>
      </c>
      <c r="J1560" s="1">
        <v>0</v>
      </c>
      <c r="K1560" s="1">
        <v>30</v>
      </c>
      <c r="L1560" s="1">
        <v>9</v>
      </c>
      <c r="M1560" s="1">
        <v>3</v>
      </c>
      <c r="N1560" s="1">
        <v>13.636363636363599</v>
      </c>
      <c r="O1560" s="1" t="s">
        <v>6227</v>
      </c>
    </row>
    <row r="1561" spans="1:15" x14ac:dyDescent="0.3">
      <c r="A1561" s="1" t="s">
        <v>5701</v>
      </c>
      <c r="B1561" s="1" t="s">
        <v>5769</v>
      </c>
      <c r="C1561" s="1">
        <v>3</v>
      </c>
      <c r="D1561" s="1" t="s">
        <v>5999</v>
      </c>
      <c r="E1561" s="1">
        <v>20</v>
      </c>
      <c r="F1561" s="1" t="s">
        <v>6413</v>
      </c>
      <c r="G1561" s="1" t="s">
        <v>5834</v>
      </c>
      <c r="H1561" s="1" t="s">
        <v>6226</v>
      </c>
      <c r="I1561" s="1" t="b">
        <v>0</v>
      </c>
      <c r="J1561" s="1">
        <v>0</v>
      </c>
      <c r="K1561" s="1">
        <v>27</v>
      </c>
      <c r="L1561" s="1">
        <v>10</v>
      </c>
      <c r="M1561" s="1">
        <v>1</v>
      </c>
      <c r="N1561" s="1">
        <v>4.5454545454545396</v>
      </c>
      <c r="O1561" s="1" t="s">
        <v>6414</v>
      </c>
    </row>
    <row r="1562" spans="1:15" x14ac:dyDescent="0.3">
      <c r="A1562" s="1" t="s">
        <v>5701</v>
      </c>
      <c r="B1562" s="1" t="s">
        <v>5769</v>
      </c>
      <c r="C1562" s="1">
        <v>3</v>
      </c>
      <c r="D1562" s="1" t="s">
        <v>5999</v>
      </c>
      <c r="E1562" s="1">
        <v>21</v>
      </c>
      <c r="F1562" s="1" t="s">
        <v>6415</v>
      </c>
      <c r="G1562" s="1" t="s">
        <v>5834</v>
      </c>
      <c r="H1562" s="1" t="s">
        <v>6226</v>
      </c>
      <c r="I1562" s="1" t="b">
        <v>0</v>
      </c>
      <c r="J1562" s="1">
        <v>0</v>
      </c>
      <c r="K1562" s="1">
        <v>27</v>
      </c>
      <c r="L1562" s="1">
        <v>8</v>
      </c>
      <c r="M1562" s="1">
        <v>1660</v>
      </c>
      <c r="N1562" s="1">
        <v>58.719490626105397</v>
      </c>
      <c r="O1562" s="1" t="s">
        <v>6227</v>
      </c>
    </row>
    <row r="1563" spans="1:15" x14ac:dyDescent="0.3">
      <c r="A1563" s="1" t="s">
        <v>5701</v>
      </c>
      <c r="B1563" s="1" t="s">
        <v>5769</v>
      </c>
      <c r="C1563" s="1">
        <v>3</v>
      </c>
      <c r="D1563" s="1" t="s">
        <v>5999</v>
      </c>
      <c r="E1563" s="1">
        <v>21</v>
      </c>
      <c r="F1563" s="1" t="s">
        <v>6415</v>
      </c>
      <c r="G1563" s="1" t="s">
        <v>5834</v>
      </c>
      <c r="H1563" s="1" t="e">
        <f>--GCCTCGCCGTGGCGCTCAAGAGCTCCGGCGGGTTCTTC</f>
        <v>#NAME?</v>
      </c>
      <c r="I1563" s="1" t="b">
        <v>0</v>
      </c>
      <c r="J1563" s="1">
        <v>6</v>
      </c>
      <c r="K1563" s="1">
        <v>3</v>
      </c>
      <c r="L1563" s="1">
        <v>5</v>
      </c>
      <c r="M1563" s="1">
        <v>970</v>
      </c>
      <c r="N1563" s="1">
        <v>34.311991510435</v>
      </c>
      <c r="O1563" s="1" t="s">
        <v>6294</v>
      </c>
    </row>
    <row r="1564" spans="1:15" x14ac:dyDescent="0.3">
      <c r="A1564" s="1" t="s">
        <v>5701</v>
      </c>
      <c r="B1564" s="1" t="s">
        <v>5769</v>
      </c>
      <c r="C1564" s="1">
        <v>3</v>
      </c>
      <c r="D1564" s="1" t="s">
        <v>5999</v>
      </c>
      <c r="E1564" s="1">
        <v>22</v>
      </c>
      <c r="F1564" s="1" t="s">
        <v>6416</v>
      </c>
      <c r="G1564" s="1" t="s">
        <v>5834</v>
      </c>
      <c r="H1564" s="1" t="s">
        <v>6226</v>
      </c>
      <c r="I1564" s="1" t="b">
        <v>0</v>
      </c>
      <c r="J1564" s="1">
        <v>0</v>
      </c>
      <c r="K1564" s="1">
        <v>29</v>
      </c>
      <c r="L1564" s="1">
        <v>8</v>
      </c>
      <c r="M1564" s="1">
        <v>198</v>
      </c>
      <c r="N1564" s="1">
        <v>84.255319148936096</v>
      </c>
      <c r="O1564" s="1" t="s">
        <v>6227</v>
      </c>
    </row>
    <row r="1565" spans="1:15" x14ac:dyDescent="0.3">
      <c r="A1565" s="1" t="s">
        <v>5701</v>
      </c>
      <c r="B1565" s="1" t="s">
        <v>5769</v>
      </c>
      <c r="C1565" s="1">
        <v>3</v>
      </c>
      <c r="D1565" s="1" t="s">
        <v>5999</v>
      </c>
      <c r="E1565" s="1">
        <v>22</v>
      </c>
      <c r="F1565" s="1" t="s">
        <v>6416</v>
      </c>
      <c r="G1565" s="1" t="s">
        <v>5834</v>
      </c>
      <c r="H1565" s="1" t="s">
        <v>6226</v>
      </c>
      <c r="I1565" s="1" t="b">
        <v>0</v>
      </c>
      <c r="J1565" s="1">
        <v>0</v>
      </c>
      <c r="K1565" s="1">
        <v>25</v>
      </c>
      <c r="L1565" s="1">
        <v>7</v>
      </c>
      <c r="M1565" s="1">
        <v>10</v>
      </c>
      <c r="N1565" s="1">
        <v>4.2553191489361701</v>
      </c>
      <c r="O1565" s="1" t="s">
        <v>6227</v>
      </c>
    </row>
    <row r="1566" spans="1:15" x14ac:dyDescent="0.3">
      <c r="A1566" s="1" t="s">
        <v>5701</v>
      </c>
      <c r="B1566" s="1" t="s">
        <v>5769</v>
      </c>
      <c r="C1566" s="1">
        <v>3</v>
      </c>
      <c r="D1566" s="1" t="s">
        <v>5999</v>
      </c>
      <c r="E1566" s="1">
        <v>22</v>
      </c>
      <c r="F1566" s="1" t="s">
        <v>6416</v>
      </c>
      <c r="G1566" s="1" t="s">
        <v>5834</v>
      </c>
      <c r="H1566" s="1" t="s">
        <v>6226</v>
      </c>
      <c r="I1566" s="1" t="b">
        <v>0</v>
      </c>
      <c r="J1566" s="1">
        <v>0</v>
      </c>
      <c r="K1566" s="1">
        <v>29</v>
      </c>
      <c r="L1566" s="1">
        <v>9</v>
      </c>
      <c r="M1566" s="1">
        <v>7</v>
      </c>
      <c r="N1566" s="1">
        <v>2.9787234042553101</v>
      </c>
      <c r="O1566" s="1" t="s">
        <v>6227</v>
      </c>
    </row>
    <row r="1567" spans="1:15" x14ac:dyDescent="0.3">
      <c r="A1567" s="1" t="s">
        <v>5701</v>
      </c>
      <c r="B1567" s="1" t="s">
        <v>5769</v>
      </c>
      <c r="C1567" s="1">
        <v>3</v>
      </c>
      <c r="D1567" s="1" t="s">
        <v>5999</v>
      </c>
      <c r="E1567" s="1">
        <v>22</v>
      </c>
      <c r="F1567" s="1" t="s">
        <v>6416</v>
      </c>
      <c r="G1567" s="1" t="s">
        <v>5834</v>
      </c>
      <c r="H1567" s="1" t="s">
        <v>6331</v>
      </c>
      <c r="I1567" s="1" t="b">
        <v>0</v>
      </c>
      <c r="J1567" s="1">
        <v>0</v>
      </c>
      <c r="K1567" s="1">
        <v>25</v>
      </c>
      <c r="L1567" s="1">
        <v>7</v>
      </c>
      <c r="M1567" s="1">
        <v>3</v>
      </c>
      <c r="N1567" s="1">
        <v>1.27659574468085</v>
      </c>
      <c r="O1567" s="1" t="s">
        <v>6227</v>
      </c>
    </row>
    <row r="1568" spans="1:15" x14ac:dyDescent="0.3">
      <c r="A1568" s="1" t="s">
        <v>5701</v>
      </c>
      <c r="B1568" s="1" t="s">
        <v>5769</v>
      </c>
      <c r="C1568" s="1">
        <v>3</v>
      </c>
      <c r="D1568" s="1" t="s">
        <v>5999</v>
      </c>
      <c r="E1568" s="1">
        <v>23</v>
      </c>
      <c r="F1568" s="1" t="s">
        <v>6417</v>
      </c>
      <c r="G1568" s="1" t="s">
        <v>5834</v>
      </c>
      <c r="H1568" s="1" t="s">
        <v>6226</v>
      </c>
      <c r="I1568" s="1" t="b">
        <v>0</v>
      </c>
      <c r="J1568" s="1">
        <v>0</v>
      </c>
      <c r="K1568" s="1">
        <v>25</v>
      </c>
      <c r="L1568" s="1">
        <v>7</v>
      </c>
      <c r="M1568" s="1">
        <v>13</v>
      </c>
      <c r="N1568" s="1">
        <v>28.8888888888888</v>
      </c>
      <c r="O1568" s="1" t="s">
        <v>6227</v>
      </c>
    </row>
    <row r="1569" spans="1:15" x14ac:dyDescent="0.3">
      <c r="A1569" s="1" t="s">
        <v>5701</v>
      </c>
      <c r="B1569" s="1" t="s">
        <v>5769</v>
      </c>
      <c r="C1569" s="1">
        <v>3</v>
      </c>
      <c r="D1569" s="1" t="s">
        <v>5999</v>
      </c>
      <c r="E1569" s="1">
        <v>23</v>
      </c>
      <c r="F1569" s="1" t="s">
        <v>6417</v>
      </c>
      <c r="G1569" s="1" t="s">
        <v>5834</v>
      </c>
      <c r="H1569" s="1" t="s">
        <v>6226</v>
      </c>
      <c r="I1569" s="1" t="b">
        <v>0</v>
      </c>
      <c r="J1569" s="1">
        <v>0</v>
      </c>
      <c r="K1569" s="1">
        <v>27</v>
      </c>
      <c r="L1569" s="1">
        <v>8</v>
      </c>
      <c r="M1569" s="1">
        <v>11</v>
      </c>
      <c r="N1569" s="1">
        <v>24.4444444444444</v>
      </c>
      <c r="O1569" s="1" t="s">
        <v>6227</v>
      </c>
    </row>
    <row r="1570" spans="1:15" x14ac:dyDescent="0.3">
      <c r="A1570" s="1" t="s">
        <v>5701</v>
      </c>
      <c r="B1570" s="1" t="s">
        <v>5769</v>
      </c>
      <c r="C1570" s="1">
        <v>3</v>
      </c>
      <c r="D1570" s="1" t="s">
        <v>5999</v>
      </c>
      <c r="E1570" s="1">
        <v>23</v>
      </c>
      <c r="F1570" s="1" t="s">
        <v>6417</v>
      </c>
      <c r="G1570" s="1" t="s">
        <v>5834</v>
      </c>
      <c r="H1570" s="1" t="e">
        <f>--GCCTCGCCGTGGCGCTCAAGAGCTCCGGCGGGTTCTTC</f>
        <v>#NAME?</v>
      </c>
      <c r="I1570" s="1" t="b">
        <v>0</v>
      </c>
      <c r="J1570" s="1">
        <v>6</v>
      </c>
      <c r="K1570" s="1">
        <v>3</v>
      </c>
      <c r="L1570" s="1">
        <v>5</v>
      </c>
      <c r="M1570" s="1">
        <v>9</v>
      </c>
      <c r="N1570" s="1">
        <v>20</v>
      </c>
      <c r="O1570" s="1" t="s">
        <v>6294</v>
      </c>
    </row>
    <row r="1571" spans="1:15" x14ac:dyDescent="0.3">
      <c r="A1571" s="1" t="s">
        <v>5701</v>
      </c>
      <c r="B1571" s="1" t="s">
        <v>5769</v>
      </c>
      <c r="C1571" s="1">
        <v>3</v>
      </c>
      <c r="D1571" s="1" t="s">
        <v>5999</v>
      </c>
      <c r="E1571" s="1">
        <v>23</v>
      </c>
      <c r="F1571" s="1" t="s">
        <v>6417</v>
      </c>
      <c r="G1571" s="1" t="s">
        <v>5834</v>
      </c>
      <c r="H1571" s="1" t="s">
        <v>6226</v>
      </c>
      <c r="I1571" s="1" t="b">
        <v>0</v>
      </c>
      <c r="J1571" s="1">
        <v>0</v>
      </c>
      <c r="K1571" s="1">
        <v>26</v>
      </c>
      <c r="L1571" s="1">
        <v>8</v>
      </c>
      <c r="M1571" s="1">
        <v>5</v>
      </c>
      <c r="N1571" s="1">
        <v>11.1111111111111</v>
      </c>
      <c r="O1571" s="1" t="s">
        <v>6227</v>
      </c>
    </row>
    <row r="1572" spans="1:15" x14ac:dyDescent="0.3">
      <c r="A1572" s="1" t="s">
        <v>5701</v>
      </c>
      <c r="B1572" s="1" t="s">
        <v>5769</v>
      </c>
      <c r="C1572" s="1">
        <v>3</v>
      </c>
      <c r="D1572" s="1" t="s">
        <v>5999</v>
      </c>
      <c r="E1572" s="1">
        <v>23</v>
      </c>
      <c r="F1572" s="1" t="s">
        <v>6417</v>
      </c>
      <c r="G1572" s="1" t="s">
        <v>5834</v>
      </c>
      <c r="H1572" s="1" t="s">
        <v>6226</v>
      </c>
      <c r="I1572" s="1" t="b">
        <v>0</v>
      </c>
      <c r="J1572" s="1">
        <v>0</v>
      </c>
      <c r="K1572" s="1">
        <v>25</v>
      </c>
      <c r="L1572" s="1">
        <v>7</v>
      </c>
      <c r="M1572" s="1">
        <v>2</v>
      </c>
      <c r="N1572" s="1">
        <v>4.4444444444444402</v>
      </c>
      <c r="O1572" s="1" t="s">
        <v>6390</v>
      </c>
    </row>
    <row r="1573" spans="1:15" x14ac:dyDescent="0.3">
      <c r="A1573" s="1" t="s">
        <v>5701</v>
      </c>
      <c r="B1573" s="1" t="s">
        <v>5769</v>
      </c>
      <c r="C1573" s="1">
        <v>3</v>
      </c>
      <c r="D1573" s="1" t="s">
        <v>5999</v>
      </c>
      <c r="E1573" s="1">
        <v>23</v>
      </c>
      <c r="F1573" s="1" t="s">
        <v>6417</v>
      </c>
      <c r="G1573" s="1" t="s">
        <v>5834</v>
      </c>
      <c r="H1573" s="1" t="s">
        <v>6226</v>
      </c>
      <c r="I1573" s="1" t="b">
        <v>0</v>
      </c>
      <c r="J1573" s="1">
        <v>0</v>
      </c>
      <c r="K1573" s="1">
        <v>25</v>
      </c>
      <c r="L1573" s="1">
        <v>7</v>
      </c>
      <c r="M1573" s="1">
        <v>1</v>
      </c>
      <c r="N1573" s="1">
        <v>2.2222222222222201</v>
      </c>
      <c r="O1573" s="1" t="s">
        <v>6418</v>
      </c>
    </row>
    <row r="1574" spans="1:15" x14ac:dyDescent="0.3">
      <c r="A1574" s="1" t="s">
        <v>5701</v>
      </c>
      <c r="B1574" s="1" t="s">
        <v>5769</v>
      </c>
      <c r="C1574" s="1">
        <v>3</v>
      </c>
      <c r="D1574" s="1" t="s">
        <v>5999</v>
      </c>
      <c r="E1574" s="1">
        <v>23</v>
      </c>
      <c r="F1574" s="1" t="s">
        <v>6417</v>
      </c>
      <c r="G1574" s="1" t="s">
        <v>5834</v>
      </c>
      <c r="H1574" s="1" t="s">
        <v>6331</v>
      </c>
      <c r="I1574" s="1" t="b">
        <v>0</v>
      </c>
      <c r="J1574" s="1">
        <v>0</v>
      </c>
      <c r="K1574" s="1">
        <v>26</v>
      </c>
      <c r="L1574" s="1">
        <v>8</v>
      </c>
      <c r="M1574" s="1">
        <v>1</v>
      </c>
      <c r="N1574" s="1">
        <v>2.2222222222222201</v>
      </c>
      <c r="O1574" s="1" t="s">
        <v>6227</v>
      </c>
    </row>
    <row r="1575" spans="1:15" x14ac:dyDescent="0.3">
      <c r="A1575" s="1" t="s">
        <v>5701</v>
      </c>
      <c r="B1575" s="1" t="s">
        <v>5769</v>
      </c>
      <c r="C1575" s="1">
        <v>3</v>
      </c>
      <c r="D1575" s="1" t="s">
        <v>5999</v>
      </c>
      <c r="E1575" s="1">
        <v>23</v>
      </c>
      <c r="F1575" s="1" t="s">
        <v>6417</v>
      </c>
      <c r="G1575" s="1" t="s">
        <v>5834</v>
      </c>
      <c r="H1575" s="1" t="s">
        <v>6331</v>
      </c>
      <c r="I1575" s="1" t="b">
        <v>0</v>
      </c>
      <c r="J1575" s="1">
        <v>0</v>
      </c>
      <c r="K1575" s="1">
        <v>27</v>
      </c>
      <c r="L1575" s="1">
        <v>8</v>
      </c>
      <c r="M1575" s="1">
        <v>1</v>
      </c>
      <c r="N1575" s="1">
        <v>2.2222222222222201</v>
      </c>
      <c r="O1575" s="1" t="s">
        <v>6227</v>
      </c>
    </row>
    <row r="1576" spans="1:15" x14ac:dyDescent="0.3">
      <c r="A1576" s="1" t="s">
        <v>5701</v>
      </c>
      <c r="B1576" s="1" t="s">
        <v>5769</v>
      </c>
      <c r="C1576" s="1">
        <v>3</v>
      </c>
      <c r="D1576" s="1" t="s">
        <v>5999</v>
      </c>
      <c r="E1576" s="1">
        <v>23</v>
      </c>
      <c r="F1576" s="1" t="s">
        <v>6417</v>
      </c>
      <c r="G1576" s="1" t="s">
        <v>5834</v>
      </c>
      <c r="H1576" s="1" t="s">
        <v>6226</v>
      </c>
      <c r="I1576" s="1" t="b">
        <v>0</v>
      </c>
      <c r="J1576" s="1">
        <v>0</v>
      </c>
      <c r="K1576" s="1">
        <v>25</v>
      </c>
      <c r="L1576" s="1">
        <v>8</v>
      </c>
      <c r="M1576" s="1">
        <v>1</v>
      </c>
      <c r="N1576" s="1">
        <v>2.2222222222222201</v>
      </c>
      <c r="O1576" s="1" t="s">
        <v>6227</v>
      </c>
    </row>
    <row r="1577" spans="1:15" x14ac:dyDescent="0.3">
      <c r="A1577" s="1" t="s">
        <v>5701</v>
      </c>
      <c r="B1577" s="1" t="s">
        <v>5769</v>
      </c>
      <c r="C1577" s="1">
        <v>3</v>
      </c>
      <c r="D1577" s="1" t="s">
        <v>5999</v>
      </c>
      <c r="E1577" s="1">
        <v>23</v>
      </c>
      <c r="F1577" s="1" t="s">
        <v>6417</v>
      </c>
      <c r="G1577" s="1" t="s">
        <v>5834</v>
      </c>
      <c r="H1577" s="1" t="s">
        <v>6226</v>
      </c>
      <c r="I1577" s="1" t="b">
        <v>0</v>
      </c>
      <c r="J1577" s="1">
        <v>1</v>
      </c>
      <c r="K1577" s="1">
        <v>24</v>
      </c>
      <c r="L1577" s="1">
        <v>7</v>
      </c>
      <c r="M1577" s="1">
        <v>1</v>
      </c>
      <c r="N1577" s="1">
        <v>2.2222222222222201</v>
      </c>
      <c r="O1577" s="1" t="s">
        <v>6227</v>
      </c>
    </row>
    <row r="1578" spans="1:15" x14ac:dyDescent="0.3">
      <c r="A1578" s="1" t="s">
        <v>5701</v>
      </c>
      <c r="B1578" s="1" t="s">
        <v>5769</v>
      </c>
      <c r="C1578" s="1">
        <v>3</v>
      </c>
      <c r="D1578" s="1" t="s">
        <v>5999</v>
      </c>
      <c r="E1578" s="1">
        <v>24</v>
      </c>
      <c r="F1578" s="1" t="s">
        <v>6419</v>
      </c>
      <c r="G1578" s="1" t="s">
        <v>5834</v>
      </c>
      <c r="H1578" s="1" t="s">
        <v>6226</v>
      </c>
      <c r="I1578" s="1" t="b">
        <v>0</v>
      </c>
      <c r="J1578" s="1">
        <v>0</v>
      </c>
      <c r="K1578" s="1">
        <v>30</v>
      </c>
      <c r="L1578" s="1">
        <v>9</v>
      </c>
      <c r="M1578" s="1">
        <v>30</v>
      </c>
      <c r="N1578" s="1">
        <v>60</v>
      </c>
      <c r="O1578" s="1" t="s">
        <v>6227</v>
      </c>
    </row>
    <row r="1579" spans="1:15" x14ac:dyDescent="0.3">
      <c r="A1579" s="1" t="s">
        <v>5701</v>
      </c>
      <c r="B1579" s="1" t="s">
        <v>5769</v>
      </c>
      <c r="C1579" s="1">
        <v>3</v>
      </c>
      <c r="D1579" s="1" t="s">
        <v>5999</v>
      </c>
      <c r="E1579" s="1">
        <v>24</v>
      </c>
      <c r="F1579" s="1" t="s">
        <v>6419</v>
      </c>
      <c r="G1579" s="1" t="s">
        <v>5834</v>
      </c>
      <c r="H1579" s="1" t="s">
        <v>6226</v>
      </c>
      <c r="I1579" s="1" t="b">
        <v>0</v>
      </c>
      <c r="J1579" s="1">
        <v>0</v>
      </c>
      <c r="K1579" s="1">
        <v>31</v>
      </c>
      <c r="L1579" s="1">
        <v>9</v>
      </c>
      <c r="M1579" s="1">
        <v>6</v>
      </c>
      <c r="N1579" s="1">
        <v>12</v>
      </c>
      <c r="O1579" s="1" t="s">
        <v>6227</v>
      </c>
    </row>
    <row r="1580" spans="1:15" x14ac:dyDescent="0.3">
      <c r="A1580" s="1" t="s">
        <v>5701</v>
      </c>
      <c r="B1580" s="1" t="s">
        <v>5769</v>
      </c>
      <c r="C1580" s="1">
        <v>3</v>
      </c>
      <c r="D1580" s="1" t="s">
        <v>5999</v>
      </c>
      <c r="E1580" s="1">
        <v>24</v>
      </c>
      <c r="F1580" s="1" t="s">
        <v>6419</v>
      </c>
      <c r="G1580" s="1" t="s">
        <v>5810</v>
      </c>
      <c r="H1580" s="1" t="s">
        <v>6235</v>
      </c>
      <c r="I1580" s="1" t="b">
        <v>0</v>
      </c>
      <c r="J1580" s="1">
        <v>2</v>
      </c>
      <c r="K1580" s="1">
        <v>0</v>
      </c>
      <c r="L1580" s="1">
        <v>0</v>
      </c>
      <c r="M1580" s="1">
        <v>3</v>
      </c>
      <c r="N1580" s="1">
        <v>6</v>
      </c>
      <c r="O1580" s="1" t="s">
        <v>6349</v>
      </c>
    </row>
    <row r="1581" spans="1:15" x14ac:dyDescent="0.3">
      <c r="A1581" s="1" t="s">
        <v>5701</v>
      </c>
      <c r="B1581" s="1" t="s">
        <v>5769</v>
      </c>
      <c r="C1581" s="1">
        <v>3</v>
      </c>
      <c r="D1581" s="1" t="s">
        <v>5999</v>
      </c>
      <c r="E1581" s="1">
        <v>24</v>
      </c>
      <c r="F1581" s="1" t="s">
        <v>6419</v>
      </c>
      <c r="G1581" s="1" t="s">
        <v>5834</v>
      </c>
      <c r="H1581" s="1" t="s">
        <v>6226</v>
      </c>
      <c r="I1581" s="1" t="b">
        <v>0</v>
      </c>
      <c r="J1581" s="1">
        <v>0</v>
      </c>
      <c r="K1581" s="1">
        <v>29</v>
      </c>
      <c r="L1581" s="1">
        <v>8</v>
      </c>
      <c r="M1581" s="1">
        <v>3</v>
      </c>
      <c r="N1581" s="1">
        <v>6</v>
      </c>
      <c r="O1581" s="1" t="s">
        <v>6227</v>
      </c>
    </row>
    <row r="1582" spans="1:15" x14ac:dyDescent="0.3">
      <c r="A1582" s="1" t="s">
        <v>5701</v>
      </c>
      <c r="B1582" s="1" t="s">
        <v>5769</v>
      </c>
      <c r="C1582" s="1">
        <v>3</v>
      </c>
      <c r="D1582" s="1" t="s">
        <v>5999</v>
      </c>
      <c r="E1582" s="1">
        <v>24</v>
      </c>
      <c r="F1582" s="1" t="s">
        <v>6419</v>
      </c>
      <c r="G1582" s="1" t="s">
        <v>5803</v>
      </c>
      <c r="H1582" s="1" t="s">
        <v>6248</v>
      </c>
      <c r="I1582" s="1" t="b">
        <v>0</v>
      </c>
      <c r="J1582" s="1">
        <v>0</v>
      </c>
      <c r="K1582" s="1">
        <v>1</v>
      </c>
      <c r="L1582" s="1">
        <v>0</v>
      </c>
      <c r="M1582" s="1">
        <v>1</v>
      </c>
      <c r="N1582" s="1">
        <v>2</v>
      </c>
      <c r="O1582" s="1" t="s">
        <v>6270</v>
      </c>
    </row>
    <row r="1583" spans="1:15" x14ac:dyDescent="0.3">
      <c r="A1583" s="1" t="s">
        <v>5701</v>
      </c>
      <c r="B1583" s="1" t="s">
        <v>5769</v>
      </c>
      <c r="C1583" s="1">
        <v>3</v>
      </c>
      <c r="D1583" s="1" t="s">
        <v>5999</v>
      </c>
      <c r="E1583" s="1">
        <v>24</v>
      </c>
      <c r="F1583" s="1" t="s">
        <v>6419</v>
      </c>
      <c r="G1583" s="1" t="s">
        <v>5834</v>
      </c>
      <c r="H1583" s="1" t="s">
        <v>6226</v>
      </c>
      <c r="I1583" s="1" t="b">
        <v>0</v>
      </c>
      <c r="J1583" s="1">
        <v>0</v>
      </c>
      <c r="K1583" s="1">
        <v>25</v>
      </c>
      <c r="L1583" s="1">
        <v>7</v>
      </c>
      <c r="M1583" s="1">
        <v>1</v>
      </c>
      <c r="N1583" s="1">
        <v>2</v>
      </c>
      <c r="O1583" s="1" t="s">
        <v>6227</v>
      </c>
    </row>
    <row r="1584" spans="1:15" x14ac:dyDescent="0.3">
      <c r="A1584" s="1" t="s">
        <v>5701</v>
      </c>
      <c r="B1584" s="1" t="s">
        <v>5769</v>
      </c>
      <c r="C1584" s="1">
        <v>3</v>
      </c>
      <c r="D1584" s="1" t="s">
        <v>5999</v>
      </c>
      <c r="E1584" s="1">
        <v>24</v>
      </c>
      <c r="F1584" s="1" t="s">
        <v>6419</v>
      </c>
      <c r="G1584" s="1" t="s">
        <v>5834</v>
      </c>
      <c r="H1584" s="1" t="s">
        <v>6226</v>
      </c>
      <c r="I1584" s="1" t="b">
        <v>0</v>
      </c>
      <c r="J1584" s="1">
        <v>0</v>
      </c>
      <c r="K1584" s="1">
        <v>26</v>
      </c>
      <c r="L1584" s="1">
        <v>8</v>
      </c>
      <c r="M1584" s="1">
        <v>1</v>
      </c>
      <c r="N1584" s="1">
        <v>2</v>
      </c>
      <c r="O1584" s="1" t="s">
        <v>6227</v>
      </c>
    </row>
    <row r="1585" spans="1:15" x14ac:dyDescent="0.3">
      <c r="A1585" s="1" t="s">
        <v>5701</v>
      </c>
      <c r="B1585" s="1" t="s">
        <v>5769</v>
      </c>
      <c r="C1585" s="1">
        <v>3</v>
      </c>
      <c r="D1585" s="1" t="s">
        <v>5999</v>
      </c>
      <c r="E1585" s="1">
        <v>24</v>
      </c>
      <c r="F1585" s="1" t="s">
        <v>6419</v>
      </c>
      <c r="G1585" s="1" t="s">
        <v>5834</v>
      </c>
      <c r="H1585" s="1" t="s">
        <v>6226</v>
      </c>
      <c r="I1585" s="1" t="b">
        <v>0</v>
      </c>
      <c r="J1585" s="1">
        <v>0</v>
      </c>
      <c r="K1585" s="1">
        <v>27</v>
      </c>
      <c r="L1585" s="1">
        <v>8</v>
      </c>
      <c r="M1585" s="1">
        <v>1</v>
      </c>
      <c r="N1585" s="1">
        <v>2</v>
      </c>
      <c r="O1585" s="1" t="s">
        <v>6227</v>
      </c>
    </row>
    <row r="1586" spans="1:15" x14ac:dyDescent="0.3">
      <c r="A1586" s="1" t="s">
        <v>5701</v>
      </c>
      <c r="B1586" s="1" t="s">
        <v>5769</v>
      </c>
      <c r="C1586" s="1">
        <v>3</v>
      </c>
      <c r="D1586" s="1" t="s">
        <v>5999</v>
      </c>
      <c r="E1586" s="1">
        <v>24</v>
      </c>
      <c r="F1586" s="1" t="s">
        <v>6419</v>
      </c>
      <c r="G1586" s="1" t="s">
        <v>5834</v>
      </c>
      <c r="H1586" s="1" t="s">
        <v>6226</v>
      </c>
      <c r="I1586" s="1" t="b">
        <v>0</v>
      </c>
      <c r="J1586" s="1">
        <v>0</v>
      </c>
      <c r="K1586" s="1">
        <v>30</v>
      </c>
      <c r="L1586" s="1">
        <v>10</v>
      </c>
      <c r="M1586" s="1">
        <v>1</v>
      </c>
      <c r="N1586" s="1">
        <v>2</v>
      </c>
      <c r="O1586" s="1" t="s">
        <v>6227</v>
      </c>
    </row>
    <row r="1587" spans="1:15" x14ac:dyDescent="0.3">
      <c r="A1587" s="1" t="s">
        <v>5701</v>
      </c>
      <c r="B1587" s="1" t="s">
        <v>5769</v>
      </c>
      <c r="C1587" s="1">
        <v>3</v>
      </c>
      <c r="D1587" s="1" t="s">
        <v>5999</v>
      </c>
      <c r="E1587" s="1">
        <v>24</v>
      </c>
      <c r="F1587" s="1" t="s">
        <v>6419</v>
      </c>
      <c r="G1587" s="1" t="s">
        <v>5834</v>
      </c>
      <c r="H1587" s="1" t="s">
        <v>6226</v>
      </c>
      <c r="I1587" s="1" t="b">
        <v>0</v>
      </c>
      <c r="J1587" s="1">
        <v>0</v>
      </c>
      <c r="K1587" s="1">
        <v>35</v>
      </c>
      <c r="L1587" s="1">
        <v>12</v>
      </c>
      <c r="M1587" s="1">
        <v>1</v>
      </c>
      <c r="N1587" s="1">
        <v>2</v>
      </c>
      <c r="O1587" s="1" t="s">
        <v>6227</v>
      </c>
    </row>
    <row r="1588" spans="1:15" x14ac:dyDescent="0.3">
      <c r="A1588" s="1" t="s">
        <v>5701</v>
      </c>
      <c r="B1588" s="1" t="s">
        <v>5769</v>
      </c>
      <c r="C1588" s="1">
        <v>3</v>
      </c>
      <c r="D1588" s="1" t="s">
        <v>5999</v>
      </c>
      <c r="E1588" s="1">
        <v>24</v>
      </c>
      <c r="F1588" s="1" t="s">
        <v>6419</v>
      </c>
      <c r="G1588" s="1" t="s">
        <v>5834</v>
      </c>
      <c r="H1588" s="1" t="s">
        <v>6311</v>
      </c>
      <c r="I1588" s="1" t="b">
        <v>0</v>
      </c>
      <c r="J1588" s="1">
        <v>0</v>
      </c>
      <c r="K1588" s="1">
        <v>16</v>
      </c>
      <c r="L1588" s="1">
        <v>9</v>
      </c>
      <c r="M1588" s="1">
        <v>1</v>
      </c>
      <c r="N1588" s="1">
        <v>2</v>
      </c>
      <c r="O1588" s="1" t="s">
        <v>6340</v>
      </c>
    </row>
    <row r="1589" spans="1:15" x14ac:dyDescent="0.3">
      <c r="A1589" s="1" t="s">
        <v>5701</v>
      </c>
      <c r="B1589" s="1" t="s">
        <v>5769</v>
      </c>
      <c r="C1589" s="1">
        <v>3</v>
      </c>
      <c r="D1589" s="1" t="s">
        <v>5999</v>
      </c>
      <c r="E1589" s="1">
        <v>25</v>
      </c>
      <c r="F1589" s="1" t="s">
        <v>6420</v>
      </c>
      <c r="G1589" s="1" t="s">
        <v>5834</v>
      </c>
      <c r="H1589" s="1" t="s">
        <v>6226</v>
      </c>
      <c r="I1589" s="1" t="b">
        <v>0</v>
      </c>
      <c r="J1589" s="1">
        <v>0</v>
      </c>
      <c r="K1589" s="1">
        <v>25</v>
      </c>
      <c r="L1589" s="1">
        <v>8</v>
      </c>
      <c r="M1589" s="1">
        <v>3</v>
      </c>
      <c r="N1589" s="1">
        <v>60</v>
      </c>
      <c r="O1589" s="1" t="s">
        <v>6227</v>
      </c>
    </row>
    <row r="1590" spans="1:15" x14ac:dyDescent="0.3">
      <c r="A1590" s="1" t="s">
        <v>5701</v>
      </c>
      <c r="B1590" s="1" t="s">
        <v>5769</v>
      </c>
      <c r="C1590" s="1">
        <v>3</v>
      </c>
      <c r="D1590" s="1" t="s">
        <v>5999</v>
      </c>
      <c r="E1590" s="1">
        <v>25</v>
      </c>
      <c r="F1590" s="1" t="s">
        <v>6420</v>
      </c>
      <c r="G1590" s="1" t="s">
        <v>5803</v>
      </c>
      <c r="H1590" s="1" t="s">
        <v>6248</v>
      </c>
      <c r="I1590" s="1" t="b">
        <v>0</v>
      </c>
      <c r="J1590" s="1">
        <v>0</v>
      </c>
      <c r="K1590" s="1">
        <v>1</v>
      </c>
      <c r="L1590" s="1">
        <v>0</v>
      </c>
      <c r="M1590" s="1">
        <v>1</v>
      </c>
      <c r="N1590" s="1">
        <v>20</v>
      </c>
      <c r="O1590" s="1" t="s">
        <v>6270</v>
      </c>
    </row>
    <row r="1591" spans="1:15" x14ac:dyDescent="0.3">
      <c r="A1591" s="1" t="s">
        <v>5701</v>
      </c>
      <c r="B1591" s="1" t="s">
        <v>5769</v>
      </c>
      <c r="C1591" s="1">
        <v>3</v>
      </c>
      <c r="D1591" s="1" t="s">
        <v>5999</v>
      </c>
      <c r="E1591" s="1">
        <v>25</v>
      </c>
      <c r="F1591" s="1" t="s">
        <v>6420</v>
      </c>
      <c r="G1591" s="1" t="s">
        <v>5834</v>
      </c>
      <c r="H1591" s="1" t="s">
        <v>6226</v>
      </c>
      <c r="I1591" s="1" t="b">
        <v>0</v>
      </c>
      <c r="J1591" s="1">
        <v>0</v>
      </c>
      <c r="K1591" s="1">
        <v>26</v>
      </c>
      <c r="L1591" s="1">
        <v>8</v>
      </c>
      <c r="M1591" s="1">
        <v>1</v>
      </c>
      <c r="N1591" s="1">
        <v>20</v>
      </c>
      <c r="O1591" s="1" t="s">
        <v>6227</v>
      </c>
    </row>
    <row r="1592" spans="1:15" x14ac:dyDescent="0.3">
      <c r="A1592" s="1" t="s">
        <v>5701</v>
      </c>
      <c r="B1592" s="1" t="s">
        <v>5769</v>
      </c>
      <c r="C1592" s="1">
        <v>3</v>
      </c>
      <c r="D1592" s="1" t="s">
        <v>5999</v>
      </c>
      <c r="E1592" s="1">
        <v>26</v>
      </c>
      <c r="F1592" s="1" t="s">
        <v>6421</v>
      </c>
      <c r="G1592" s="1" t="s">
        <v>5834</v>
      </c>
      <c r="H1592" s="1" t="s">
        <v>6226</v>
      </c>
      <c r="I1592" s="1" t="b">
        <v>0</v>
      </c>
      <c r="J1592" s="1">
        <v>0</v>
      </c>
      <c r="K1592" s="1">
        <v>31</v>
      </c>
      <c r="L1592" s="1">
        <v>9</v>
      </c>
      <c r="M1592" s="1">
        <v>2</v>
      </c>
      <c r="N1592" s="1">
        <v>100</v>
      </c>
      <c r="O1592" s="1" t="s">
        <v>6227</v>
      </c>
    </row>
    <row r="1593" spans="1:15" x14ac:dyDescent="0.3">
      <c r="A1593" s="1" t="s">
        <v>5701</v>
      </c>
      <c r="B1593" s="1" t="s">
        <v>5769</v>
      </c>
      <c r="C1593" s="1">
        <v>3</v>
      </c>
      <c r="D1593" s="1" t="s">
        <v>5999</v>
      </c>
      <c r="E1593" s="1">
        <v>27</v>
      </c>
      <c r="F1593" s="1" t="s">
        <v>6422</v>
      </c>
      <c r="G1593" s="1" t="s">
        <v>5834</v>
      </c>
      <c r="H1593" s="1" t="s">
        <v>6226</v>
      </c>
      <c r="I1593" s="1" t="b">
        <v>0</v>
      </c>
      <c r="J1593" s="1">
        <v>0</v>
      </c>
      <c r="K1593" s="1">
        <v>27</v>
      </c>
      <c r="L1593" s="1">
        <v>8</v>
      </c>
      <c r="M1593" s="1">
        <v>37</v>
      </c>
      <c r="N1593" s="1">
        <v>57.8125</v>
      </c>
      <c r="O1593" s="1" t="s">
        <v>6227</v>
      </c>
    </row>
    <row r="1594" spans="1:15" x14ac:dyDescent="0.3">
      <c r="A1594" s="1" t="s">
        <v>5701</v>
      </c>
      <c r="B1594" s="1" t="s">
        <v>5769</v>
      </c>
      <c r="C1594" s="1">
        <v>3</v>
      </c>
      <c r="D1594" s="1" t="s">
        <v>5999</v>
      </c>
      <c r="E1594" s="1">
        <v>27</v>
      </c>
      <c r="F1594" s="1" t="s">
        <v>6422</v>
      </c>
      <c r="G1594" s="1" t="s">
        <v>5834</v>
      </c>
      <c r="H1594" s="1" t="s">
        <v>6226</v>
      </c>
      <c r="I1594" s="1" t="b">
        <v>0</v>
      </c>
      <c r="J1594" s="1">
        <v>0</v>
      </c>
      <c r="K1594" s="1">
        <v>26</v>
      </c>
      <c r="L1594" s="1">
        <v>8</v>
      </c>
      <c r="M1594" s="1">
        <v>5</v>
      </c>
      <c r="N1594" s="1">
        <v>7.8125</v>
      </c>
      <c r="O1594" s="1" t="s">
        <v>6227</v>
      </c>
    </row>
    <row r="1595" spans="1:15" x14ac:dyDescent="0.3">
      <c r="A1595" s="1" t="s">
        <v>5701</v>
      </c>
      <c r="B1595" s="1" t="s">
        <v>5769</v>
      </c>
      <c r="C1595" s="1">
        <v>3</v>
      </c>
      <c r="D1595" s="1" t="s">
        <v>5999</v>
      </c>
      <c r="E1595" s="1">
        <v>27</v>
      </c>
      <c r="F1595" s="1" t="s">
        <v>6422</v>
      </c>
      <c r="G1595" s="1" t="s">
        <v>5834</v>
      </c>
      <c r="H1595" s="1" t="s">
        <v>6226</v>
      </c>
      <c r="I1595" s="1" t="b">
        <v>0</v>
      </c>
      <c r="J1595" s="1">
        <v>1</v>
      </c>
      <c r="K1595" s="1">
        <v>24</v>
      </c>
      <c r="L1595" s="1">
        <v>9</v>
      </c>
      <c r="M1595" s="1">
        <v>3</v>
      </c>
      <c r="N1595" s="1">
        <v>4.6875</v>
      </c>
      <c r="O1595" s="1" t="s">
        <v>6227</v>
      </c>
    </row>
    <row r="1596" spans="1:15" x14ac:dyDescent="0.3">
      <c r="A1596" s="1" t="s">
        <v>5701</v>
      </c>
      <c r="B1596" s="1" t="s">
        <v>5769</v>
      </c>
      <c r="C1596" s="1">
        <v>3</v>
      </c>
      <c r="D1596" s="1" t="s">
        <v>5999</v>
      </c>
      <c r="E1596" s="1">
        <v>27</v>
      </c>
      <c r="F1596" s="1" t="s">
        <v>6422</v>
      </c>
      <c r="G1596" s="1" t="s">
        <v>5834</v>
      </c>
      <c r="H1596" s="1" t="s">
        <v>6226</v>
      </c>
      <c r="I1596" s="1" t="b">
        <v>0</v>
      </c>
      <c r="J1596" s="1">
        <v>0</v>
      </c>
      <c r="K1596" s="1">
        <v>27</v>
      </c>
      <c r="L1596" s="1">
        <v>9</v>
      </c>
      <c r="M1596" s="1">
        <v>2</v>
      </c>
      <c r="N1596" s="1">
        <v>3.125</v>
      </c>
      <c r="O1596" s="1" t="s">
        <v>6356</v>
      </c>
    </row>
    <row r="1597" spans="1:15" x14ac:dyDescent="0.3">
      <c r="A1597" s="1" t="s">
        <v>5701</v>
      </c>
      <c r="B1597" s="1" t="s">
        <v>5769</v>
      </c>
      <c r="C1597" s="1">
        <v>3</v>
      </c>
      <c r="D1597" s="1" t="s">
        <v>5999</v>
      </c>
      <c r="E1597" s="1">
        <v>27</v>
      </c>
      <c r="F1597" s="1" t="s">
        <v>6422</v>
      </c>
      <c r="G1597" s="1" t="s">
        <v>5876</v>
      </c>
      <c r="H1597" s="1" t="s">
        <v>6235</v>
      </c>
      <c r="I1597" s="1" t="b">
        <v>0</v>
      </c>
      <c r="J1597" s="1">
        <v>4</v>
      </c>
      <c r="K1597" s="1">
        <v>0</v>
      </c>
      <c r="L1597" s="1">
        <v>0</v>
      </c>
      <c r="M1597" s="1">
        <v>2</v>
      </c>
      <c r="N1597" s="1">
        <v>3.125</v>
      </c>
      <c r="O1597" s="1" t="s">
        <v>6423</v>
      </c>
    </row>
    <row r="1598" spans="1:15" x14ac:dyDescent="0.3">
      <c r="A1598" s="1" t="s">
        <v>5701</v>
      </c>
      <c r="B1598" s="1" t="s">
        <v>5769</v>
      </c>
      <c r="C1598" s="1">
        <v>3</v>
      </c>
      <c r="D1598" s="1" t="s">
        <v>5999</v>
      </c>
      <c r="E1598" s="1">
        <v>27</v>
      </c>
      <c r="F1598" s="1" t="s">
        <v>6422</v>
      </c>
      <c r="G1598" s="1" t="s">
        <v>5834</v>
      </c>
      <c r="H1598" s="1" t="s">
        <v>6226</v>
      </c>
      <c r="I1598" s="1" t="b">
        <v>0</v>
      </c>
      <c r="J1598" s="1">
        <v>0</v>
      </c>
      <c r="K1598" s="1">
        <v>26</v>
      </c>
      <c r="L1598" s="1">
        <v>9</v>
      </c>
      <c r="M1598" s="1">
        <v>1</v>
      </c>
      <c r="N1598" s="1">
        <v>1.5625</v>
      </c>
      <c r="O1598" s="1" t="s">
        <v>6424</v>
      </c>
    </row>
    <row r="1599" spans="1:15" x14ac:dyDescent="0.3">
      <c r="A1599" s="1" t="s">
        <v>5701</v>
      </c>
      <c r="B1599" s="1" t="s">
        <v>5769</v>
      </c>
      <c r="C1599" s="1">
        <v>3</v>
      </c>
      <c r="D1599" s="1" t="s">
        <v>5999</v>
      </c>
      <c r="E1599" s="1">
        <v>27</v>
      </c>
      <c r="F1599" s="1" t="s">
        <v>6422</v>
      </c>
      <c r="G1599" s="1" t="s">
        <v>5834</v>
      </c>
      <c r="H1599" s="1" t="s">
        <v>6226</v>
      </c>
      <c r="I1599" s="1" t="b">
        <v>0</v>
      </c>
      <c r="J1599" s="1">
        <v>0</v>
      </c>
      <c r="K1599" s="1">
        <v>27</v>
      </c>
      <c r="L1599" s="1">
        <v>9</v>
      </c>
      <c r="M1599" s="1">
        <v>1</v>
      </c>
      <c r="N1599" s="1">
        <v>1.5625</v>
      </c>
      <c r="O1599" s="1" t="s">
        <v>6272</v>
      </c>
    </row>
    <row r="1600" spans="1:15" x14ac:dyDescent="0.3">
      <c r="A1600" s="1" t="s">
        <v>5701</v>
      </c>
      <c r="B1600" s="1" t="s">
        <v>5769</v>
      </c>
      <c r="C1600" s="1">
        <v>3</v>
      </c>
      <c r="D1600" s="1" t="s">
        <v>5999</v>
      </c>
      <c r="E1600" s="1">
        <v>27</v>
      </c>
      <c r="F1600" s="1" t="s">
        <v>6422</v>
      </c>
      <c r="G1600" s="1" t="s">
        <v>5851</v>
      </c>
      <c r="H1600" s="1" t="e">
        <f>--GCCTCGCCGTGGCGCTCAAGAGCTCCGGCGGGTTCTTC</f>
        <v>#NAME?</v>
      </c>
      <c r="I1600" s="1" t="b">
        <v>0</v>
      </c>
      <c r="J1600" s="1">
        <v>1</v>
      </c>
      <c r="K1600" s="1">
        <v>3</v>
      </c>
      <c r="L1600" s="1">
        <v>3</v>
      </c>
      <c r="M1600" s="1">
        <v>1</v>
      </c>
      <c r="N1600" s="1">
        <v>1.5625</v>
      </c>
      <c r="O1600" s="1" t="s">
        <v>6425</v>
      </c>
    </row>
    <row r="1601" spans="1:15" x14ac:dyDescent="0.3">
      <c r="A1601" s="1" t="s">
        <v>5701</v>
      </c>
      <c r="B1601" s="1" t="s">
        <v>5769</v>
      </c>
      <c r="C1601" s="1">
        <v>3</v>
      </c>
      <c r="D1601" s="1" t="s">
        <v>5999</v>
      </c>
      <c r="E1601" s="1">
        <v>27</v>
      </c>
      <c r="F1601" s="1" t="s">
        <v>6422</v>
      </c>
      <c r="G1601" s="1" t="s">
        <v>5834</v>
      </c>
      <c r="H1601" s="1" t="s">
        <v>6226</v>
      </c>
      <c r="I1601" s="1" t="b">
        <v>0</v>
      </c>
      <c r="J1601" s="1">
        <v>0</v>
      </c>
      <c r="K1601" s="1">
        <v>27</v>
      </c>
      <c r="L1601" s="1">
        <v>8</v>
      </c>
      <c r="M1601" s="1">
        <v>1</v>
      </c>
      <c r="N1601" s="1">
        <v>1.5625</v>
      </c>
      <c r="O1601" s="1" t="s">
        <v>6426</v>
      </c>
    </row>
    <row r="1602" spans="1:15" x14ac:dyDescent="0.3">
      <c r="A1602" s="1" t="s">
        <v>5701</v>
      </c>
      <c r="B1602" s="1" t="s">
        <v>5769</v>
      </c>
      <c r="C1602" s="1">
        <v>3</v>
      </c>
      <c r="D1602" s="1" t="s">
        <v>5999</v>
      </c>
      <c r="E1602" s="1">
        <v>27</v>
      </c>
      <c r="F1602" s="1" t="s">
        <v>6422</v>
      </c>
      <c r="G1602" s="1" t="s">
        <v>5834</v>
      </c>
      <c r="H1602" s="1" t="s">
        <v>6226</v>
      </c>
      <c r="I1602" s="1" t="b">
        <v>0</v>
      </c>
      <c r="J1602" s="1">
        <v>0</v>
      </c>
      <c r="K1602" s="1">
        <v>27</v>
      </c>
      <c r="L1602" s="1">
        <v>9</v>
      </c>
      <c r="M1602" s="1">
        <v>1</v>
      </c>
      <c r="N1602" s="1">
        <v>1.5625</v>
      </c>
      <c r="O1602" s="1" t="s">
        <v>6227</v>
      </c>
    </row>
    <row r="1603" spans="1:15" x14ac:dyDescent="0.3">
      <c r="A1603" s="1" t="s">
        <v>5701</v>
      </c>
      <c r="B1603" s="1" t="s">
        <v>5769</v>
      </c>
      <c r="C1603" s="1">
        <v>3</v>
      </c>
      <c r="D1603" s="1" t="s">
        <v>5999</v>
      </c>
      <c r="E1603" s="1">
        <v>27</v>
      </c>
      <c r="F1603" s="1" t="s">
        <v>6422</v>
      </c>
      <c r="G1603" s="1" t="s">
        <v>5834</v>
      </c>
      <c r="H1603" s="1" t="s">
        <v>6427</v>
      </c>
      <c r="I1603" s="1" t="b">
        <v>0</v>
      </c>
      <c r="J1603" s="1">
        <v>0</v>
      </c>
      <c r="K1603" s="1">
        <v>27</v>
      </c>
      <c r="L1603" s="1">
        <v>9</v>
      </c>
      <c r="M1603" s="1">
        <v>1</v>
      </c>
      <c r="N1603" s="1">
        <v>1.5625</v>
      </c>
      <c r="O1603" s="1" t="s">
        <v>6428</v>
      </c>
    </row>
    <row r="1604" spans="1:15" x14ac:dyDescent="0.3">
      <c r="A1604" s="1" t="s">
        <v>5701</v>
      </c>
      <c r="B1604" s="1" t="s">
        <v>5769</v>
      </c>
      <c r="C1604" s="1">
        <v>3</v>
      </c>
      <c r="D1604" s="1" t="s">
        <v>5999</v>
      </c>
      <c r="E1604" s="1">
        <v>27</v>
      </c>
      <c r="F1604" s="1" t="s">
        <v>6422</v>
      </c>
      <c r="G1604" s="1" t="s">
        <v>5834</v>
      </c>
      <c r="H1604" s="1" t="s">
        <v>6361</v>
      </c>
      <c r="I1604" s="1" t="b">
        <v>0</v>
      </c>
      <c r="J1604" s="1">
        <v>1</v>
      </c>
      <c r="K1604" s="1">
        <v>24</v>
      </c>
      <c r="L1604" s="1">
        <v>7</v>
      </c>
      <c r="M1604" s="1">
        <v>1</v>
      </c>
      <c r="N1604" s="1">
        <v>1.5625</v>
      </c>
      <c r="O1604" s="1" t="s">
        <v>6385</v>
      </c>
    </row>
    <row r="1605" spans="1:15" x14ac:dyDescent="0.3">
      <c r="A1605" s="1" t="s">
        <v>5701</v>
      </c>
      <c r="B1605" s="1" t="s">
        <v>5769</v>
      </c>
      <c r="C1605" s="1">
        <v>3</v>
      </c>
      <c r="D1605" s="1" t="s">
        <v>5999</v>
      </c>
      <c r="E1605" s="1">
        <v>27</v>
      </c>
      <c r="F1605" s="1" t="s">
        <v>6422</v>
      </c>
      <c r="G1605" s="1" t="s">
        <v>5834</v>
      </c>
      <c r="H1605" s="1" t="s">
        <v>6331</v>
      </c>
      <c r="I1605" s="1" t="b">
        <v>0</v>
      </c>
      <c r="J1605" s="1">
        <v>0</v>
      </c>
      <c r="K1605" s="1">
        <v>27</v>
      </c>
      <c r="L1605" s="1">
        <v>8</v>
      </c>
      <c r="M1605" s="1">
        <v>1</v>
      </c>
      <c r="N1605" s="1">
        <v>1.5625</v>
      </c>
      <c r="O1605" s="1" t="s">
        <v>6227</v>
      </c>
    </row>
    <row r="1606" spans="1:15" x14ac:dyDescent="0.3">
      <c r="A1606" s="1" t="s">
        <v>5701</v>
      </c>
      <c r="B1606" s="1" t="s">
        <v>5769</v>
      </c>
      <c r="C1606" s="1">
        <v>3</v>
      </c>
      <c r="D1606" s="1" t="s">
        <v>5999</v>
      </c>
      <c r="E1606" s="1">
        <v>27</v>
      </c>
      <c r="F1606" s="1" t="s">
        <v>6422</v>
      </c>
      <c r="G1606" s="1" t="s">
        <v>5834</v>
      </c>
      <c r="H1606" s="1" t="s">
        <v>6331</v>
      </c>
      <c r="I1606" s="1" t="b">
        <v>0</v>
      </c>
      <c r="J1606" s="1">
        <v>0</v>
      </c>
      <c r="K1606" s="1">
        <v>26</v>
      </c>
      <c r="L1606" s="1">
        <v>8</v>
      </c>
      <c r="M1606" s="1">
        <v>1</v>
      </c>
      <c r="N1606" s="1">
        <v>1.5625</v>
      </c>
      <c r="O1606" s="1" t="s">
        <v>6227</v>
      </c>
    </row>
    <row r="1607" spans="1:15" x14ac:dyDescent="0.3">
      <c r="A1607" s="1" t="s">
        <v>5701</v>
      </c>
      <c r="B1607" s="1" t="s">
        <v>5769</v>
      </c>
      <c r="C1607" s="1">
        <v>3</v>
      </c>
      <c r="D1607" s="1" t="s">
        <v>5999</v>
      </c>
      <c r="E1607" s="1">
        <v>27</v>
      </c>
      <c r="F1607" s="1" t="s">
        <v>6422</v>
      </c>
      <c r="G1607" s="1" t="s">
        <v>5834</v>
      </c>
      <c r="H1607" s="1" t="s">
        <v>6226</v>
      </c>
      <c r="I1607" s="1" t="b">
        <v>0</v>
      </c>
      <c r="J1607" s="1">
        <v>0</v>
      </c>
      <c r="K1607" s="1">
        <v>27</v>
      </c>
      <c r="L1607" s="1">
        <v>8</v>
      </c>
      <c r="M1607" s="1">
        <v>1</v>
      </c>
      <c r="N1607" s="1">
        <v>1.5625</v>
      </c>
      <c r="O1607" s="1" t="s">
        <v>6241</v>
      </c>
    </row>
    <row r="1608" spans="1:15" x14ac:dyDescent="0.3">
      <c r="A1608" s="1" t="s">
        <v>5701</v>
      </c>
      <c r="B1608" s="1" t="s">
        <v>5769</v>
      </c>
      <c r="C1608" s="1">
        <v>3</v>
      </c>
      <c r="D1608" s="1" t="s">
        <v>5999</v>
      </c>
      <c r="E1608" s="1">
        <v>27</v>
      </c>
      <c r="F1608" s="1" t="s">
        <v>6422</v>
      </c>
      <c r="G1608" s="1" t="s">
        <v>5834</v>
      </c>
      <c r="H1608" s="1" t="s">
        <v>6226</v>
      </c>
      <c r="I1608" s="1" t="b">
        <v>0</v>
      </c>
      <c r="J1608" s="1">
        <v>0</v>
      </c>
      <c r="K1608" s="1">
        <v>31</v>
      </c>
      <c r="L1608" s="1">
        <v>10</v>
      </c>
      <c r="M1608" s="1">
        <v>1</v>
      </c>
      <c r="N1608" s="1">
        <v>1.5625</v>
      </c>
      <c r="O1608" s="1" t="s">
        <v>6429</v>
      </c>
    </row>
    <row r="1609" spans="1:15" x14ac:dyDescent="0.3">
      <c r="A1609" s="1" t="s">
        <v>5701</v>
      </c>
      <c r="B1609" s="1" t="s">
        <v>5769</v>
      </c>
      <c r="C1609" s="1">
        <v>3</v>
      </c>
      <c r="D1609" s="1" t="s">
        <v>5999</v>
      </c>
      <c r="E1609" s="1">
        <v>27</v>
      </c>
      <c r="F1609" s="1" t="s">
        <v>6422</v>
      </c>
      <c r="G1609" s="1" t="s">
        <v>5834</v>
      </c>
      <c r="H1609" s="1" t="s">
        <v>6226</v>
      </c>
      <c r="I1609" s="1" t="b">
        <v>0</v>
      </c>
      <c r="J1609" s="1">
        <v>0</v>
      </c>
      <c r="K1609" s="1">
        <v>27</v>
      </c>
      <c r="L1609" s="1">
        <v>8</v>
      </c>
      <c r="M1609" s="1">
        <v>1</v>
      </c>
      <c r="N1609" s="1">
        <v>1.5625</v>
      </c>
      <c r="O1609" s="1" t="s">
        <v>6414</v>
      </c>
    </row>
    <row r="1610" spans="1:15" x14ac:dyDescent="0.3">
      <c r="A1610" s="1" t="s">
        <v>5701</v>
      </c>
      <c r="B1610" s="1" t="s">
        <v>5769</v>
      </c>
      <c r="C1610" s="1">
        <v>3</v>
      </c>
      <c r="D1610" s="1" t="s">
        <v>5999</v>
      </c>
      <c r="E1610" s="1">
        <v>27</v>
      </c>
      <c r="F1610" s="1" t="s">
        <v>6422</v>
      </c>
      <c r="G1610" s="1" t="s">
        <v>5834</v>
      </c>
      <c r="H1610" s="1" t="s">
        <v>6396</v>
      </c>
      <c r="I1610" s="1" t="b">
        <v>0</v>
      </c>
      <c r="J1610" s="1">
        <v>1</v>
      </c>
      <c r="K1610" s="1">
        <v>9</v>
      </c>
      <c r="L1610" s="1">
        <v>7</v>
      </c>
      <c r="M1610" s="1">
        <v>1</v>
      </c>
      <c r="N1610" s="1">
        <v>1.5625</v>
      </c>
      <c r="O1610" s="1" t="s">
        <v>6397</v>
      </c>
    </row>
    <row r="1611" spans="1:15" x14ac:dyDescent="0.3">
      <c r="A1611" s="1" t="s">
        <v>5701</v>
      </c>
      <c r="B1611" s="1" t="s">
        <v>5769</v>
      </c>
      <c r="C1611" s="1">
        <v>3</v>
      </c>
      <c r="D1611" s="1" t="s">
        <v>5999</v>
      </c>
      <c r="E1611" s="1">
        <v>27</v>
      </c>
      <c r="F1611" s="1" t="s">
        <v>6422</v>
      </c>
      <c r="G1611" s="1" t="s">
        <v>5834</v>
      </c>
      <c r="H1611" s="1" t="s">
        <v>6361</v>
      </c>
      <c r="I1611" s="1" t="b">
        <v>0</v>
      </c>
      <c r="J1611" s="1">
        <v>1</v>
      </c>
      <c r="K1611" s="1">
        <v>24</v>
      </c>
      <c r="L1611" s="1">
        <v>8</v>
      </c>
      <c r="M1611" s="1">
        <v>1</v>
      </c>
      <c r="N1611" s="1">
        <v>1.5625</v>
      </c>
      <c r="O1611" s="1" t="s">
        <v>6385</v>
      </c>
    </row>
    <row r="1612" spans="1:15" x14ac:dyDescent="0.3">
      <c r="A1612" s="1" t="s">
        <v>5701</v>
      </c>
      <c r="B1612" s="1" t="s">
        <v>5769</v>
      </c>
      <c r="C1612" s="1">
        <v>3</v>
      </c>
      <c r="D1612" s="1" t="s">
        <v>5999</v>
      </c>
      <c r="E1612" s="1">
        <v>27</v>
      </c>
      <c r="F1612" s="1" t="s">
        <v>6422</v>
      </c>
      <c r="G1612" s="1" t="s">
        <v>5834</v>
      </c>
      <c r="H1612" s="1" t="s">
        <v>6226</v>
      </c>
      <c r="I1612" s="1" t="b">
        <v>0</v>
      </c>
      <c r="J1612" s="1">
        <v>0</v>
      </c>
      <c r="K1612" s="1">
        <v>27</v>
      </c>
      <c r="L1612" s="1">
        <v>10</v>
      </c>
      <c r="M1612" s="1">
        <v>1</v>
      </c>
      <c r="N1612" s="1">
        <v>1.5625</v>
      </c>
      <c r="O1612" s="1" t="s">
        <v>6360</v>
      </c>
    </row>
    <row r="1613" spans="1:15" x14ac:dyDescent="0.3">
      <c r="A1613" s="1" t="s">
        <v>5701</v>
      </c>
      <c r="B1613" s="1" t="s">
        <v>5769</v>
      </c>
      <c r="C1613" s="1">
        <v>3</v>
      </c>
      <c r="D1613" s="1" t="s">
        <v>5999</v>
      </c>
      <c r="E1613" s="1">
        <v>28</v>
      </c>
      <c r="F1613" s="1" t="s">
        <v>6430</v>
      </c>
      <c r="G1613" s="1" t="s">
        <v>5803</v>
      </c>
      <c r="H1613" s="1" t="s">
        <v>6248</v>
      </c>
      <c r="I1613" s="1" t="b">
        <v>0</v>
      </c>
      <c r="J1613" s="1">
        <v>0</v>
      </c>
      <c r="K1613" s="1">
        <v>1</v>
      </c>
      <c r="L1613" s="1">
        <v>0</v>
      </c>
      <c r="M1613" s="1">
        <v>2</v>
      </c>
      <c r="N1613" s="1">
        <v>28.571428571428498</v>
      </c>
      <c r="O1613" s="1" t="s">
        <v>6270</v>
      </c>
    </row>
    <row r="1614" spans="1:15" x14ac:dyDescent="0.3">
      <c r="A1614" s="1" t="s">
        <v>5701</v>
      </c>
      <c r="B1614" s="1" t="s">
        <v>5769</v>
      </c>
      <c r="C1614" s="1">
        <v>3</v>
      </c>
      <c r="D1614" s="1" t="s">
        <v>5999</v>
      </c>
      <c r="E1614" s="1">
        <v>28</v>
      </c>
      <c r="F1614" s="1" t="s">
        <v>6430</v>
      </c>
      <c r="G1614" s="1" t="s">
        <v>5834</v>
      </c>
      <c r="H1614" s="1" t="s">
        <v>6226</v>
      </c>
      <c r="I1614" s="1" t="b">
        <v>0</v>
      </c>
      <c r="J1614" s="1">
        <v>0</v>
      </c>
      <c r="K1614" s="1">
        <v>31</v>
      </c>
      <c r="L1614" s="1">
        <v>9</v>
      </c>
      <c r="M1614" s="1">
        <v>2</v>
      </c>
      <c r="N1614" s="1">
        <v>28.571428571428498</v>
      </c>
      <c r="O1614" s="1" t="s">
        <v>6227</v>
      </c>
    </row>
    <row r="1615" spans="1:15" x14ac:dyDescent="0.3">
      <c r="A1615" s="1" t="s">
        <v>5701</v>
      </c>
      <c r="B1615" s="1" t="s">
        <v>5769</v>
      </c>
      <c r="C1615" s="1">
        <v>3</v>
      </c>
      <c r="D1615" s="1" t="s">
        <v>5999</v>
      </c>
      <c r="E1615" s="1">
        <v>28</v>
      </c>
      <c r="F1615" s="1" t="s">
        <v>6430</v>
      </c>
      <c r="G1615" s="1" t="s">
        <v>5834</v>
      </c>
      <c r="H1615" s="1" t="s">
        <v>6226</v>
      </c>
      <c r="I1615" s="1" t="b">
        <v>0</v>
      </c>
      <c r="J1615" s="1">
        <v>0</v>
      </c>
      <c r="K1615" s="1">
        <v>39</v>
      </c>
      <c r="L1615" s="1">
        <v>7</v>
      </c>
      <c r="M1615" s="1">
        <v>2</v>
      </c>
      <c r="N1615" s="1">
        <v>28.571428571428498</v>
      </c>
      <c r="O1615" s="1" t="s">
        <v>6227</v>
      </c>
    </row>
    <row r="1616" spans="1:15" x14ac:dyDescent="0.3">
      <c r="A1616" s="1" t="s">
        <v>5701</v>
      </c>
      <c r="B1616" s="1" t="s">
        <v>5769</v>
      </c>
      <c r="C1616" s="1">
        <v>3</v>
      </c>
      <c r="D1616" s="1" t="s">
        <v>5999</v>
      </c>
      <c r="E1616" s="1">
        <v>28</v>
      </c>
      <c r="F1616" s="1" t="s">
        <v>6430</v>
      </c>
      <c r="G1616" s="1" t="s">
        <v>5834</v>
      </c>
      <c r="H1616" s="1" t="s">
        <v>6226</v>
      </c>
      <c r="I1616" s="1" t="b">
        <v>0</v>
      </c>
      <c r="J1616" s="1">
        <v>0</v>
      </c>
      <c r="K1616" s="1">
        <v>30</v>
      </c>
      <c r="L1616" s="1">
        <v>9</v>
      </c>
      <c r="M1616" s="1">
        <v>1</v>
      </c>
      <c r="N1616" s="1">
        <v>14.285714285714199</v>
      </c>
      <c r="O1616" s="1" t="s">
        <v>6227</v>
      </c>
    </row>
    <row r="1617" spans="1:15" x14ac:dyDescent="0.3">
      <c r="A1617" s="1" t="s">
        <v>5701</v>
      </c>
      <c r="B1617" s="1" t="s">
        <v>5769</v>
      </c>
      <c r="C1617" s="1">
        <v>3</v>
      </c>
      <c r="D1617" s="1" t="s">
        <v>5999</v>
      </c>
      <c r="E1617" s="1">
        <v>29</v>
      </c>
      <c r="F1617" s="1" t="s">
        <v>6431</v>
      </c>
      <c r="G1617" s="1" t="s">
        <v>5803</v>
      </c>
      <c r="H1617" s="1" t="s">
        <v>6248</v>
      </c>
      <c r="I1617" s="1" t="b">
        <v>0</v>
      </c>
      <c r="J1617" s="1">
        <v>0</v>
      </c>
      <c r="K1617" s="1">
        <v>1</v>
      </c>
      <c r="L1617" s="1">
        <v>0</v>
      </c>
      <c r="M1617" s="1">
        <v>62</v>
      </c>
      <c r="N1617" s="1">
        <v>23.134328358208901</v>
      </c>
      <c r="O1617" s="1" t="s">
        <v>6270</v>
      </c>
    </row>
    <row r="1618" spans="1:15" x14ac:dyDescent="0.3">
      <c r="A1618" s="1" t="s">
        <v>5701</v>
      </c>
      <c r="B1618" s="1" t="s">
        <v>5769</v>
      </c>
      <c r="C1618" s="1">
        <v>3</v>
      </c>
      <c r="D1618" s="1" t="s">
        <v>5999</v>
      </c>
      <c r="E1618" s="1">
        <v>29</v>
      </c>
      <c r="F1618" s="1" t="s">
        <v>6431</v>
      </c>
      <c r="G1618" s="1" t="s">
        <v>5834</v>
      </c>
      <c r="H1618" s="1" t="s">
        <v>6226</v>
      </c>
      <c r="I1618" s="1" t="b">
        <v>0</v>
      </c>
      <c r="J1618" s="1">
        <v>0</v>
      </c>
      <c r="K1618" s="1">
        <v>35</v>
      </c>
      <c r="L1618" s="1">
        <v>6</v>
      </c>
      <c r="M1618" s="1">
        <v>59</v>
      </c>
      <c r="N1618" s="1">
        <v>22.0149253731343</v>
      </c>
      <c r="O1618" s="1" t="s">
        <v>6227</v>
      </c>
    </row>
    <row r="1619" spans="1:15" x14ac:dyDescent="0.3">
      <c r="A1619" s="1" t="s">
        <v>5701</v>
      </c>
      <c r="B1619" s="1" t="s">
        <v>5769</v>
      </c>
      <c r="C1619" s="1">
        <v>3</v>
      </c>
      <c r="D1619" s="1" t="s">
        <v>5999</v>
      </c>
      <c r="E1619" s="1">
        <v>29</v>
      </c>
      <c r="F1619" s="1" t="s">
        <v>6431</v>
      </c>
      <c r="G1619" s="1" t="s">
        <v>5834</v>
      </c>
      <c r="H1619" s="1" t="s">
        <v>6226</v>
      </c>
      <c r="I1619" s="1" t="b">
        <v>0</v>
      </c>
      <c r="J1619" s="1">
        <v>0</v>
      </c>
      <c r="K1619" s="1">
        <v>26</v>
      </c>
      <c r="L1619" s="1">
        <v>8</v>
      </c>
      <c r="M1619" s="1">
        <v>39</v>
      </c>
      <c r="N1619" s="1">
        <v>14.5522388059701</v>
      </c>
      <c r="O1619" s="1" t="s">
        <v>6227</v>
      </c>
    </row>
    <row r="1620" spans="1:15" x14ac:dyDescent="0.3">
      <c r="A1620" s="1" t="s">
        <v>5701</v>
      </c>
      <c r="B1620" s="1" t="s">
        <v>5769</v>
      </c>
      <c r="C1620" s="1">
        <v>3</v>
      </c>
      <c r="D1620" s="1" t="s">
        <v>5999</v>
      </c>
      <c r="E1620" s="1">
        <v>29</v>
      </c>
      <c r="F1620" s="1" t="s">
        <v>6431</v>
      </c>
      <c r="G1620" s="1" t="s">
        <v>5834</v>
      </c>
      <c r="H1620" s="1" t="s">
        <v>6226</v>
      </c>
      <c r="I1620" s="1" t="b">
        <v>0</v>
      </c>
      <c r="J1620" s="1">
        <v>0</v>
      </c>
      <c r="K1620" s="1">
        <v>27</v>
      </c>
      <c r="L1620" s="1">
        <v>8</v>
      </c>
      <c r="M1620" s="1">
        <v>33</v>
      </c>
      <c r="N1620" s="1">
        <v>12.313432835820899</v>
      </c>
      <c r="O1620" s="1" t="s">
        <v>6227</v>
      </c>
    </row>
    <row r="1621" spans="1:15" x14ac:dyDescent="0.3">
      <c r="A1621" s="1" t="s">
        <v>5701</v>
      </c>
      <c r="B1621" s="1" t="s">
        <v>5769</v>
      </c>
      <c r="C1621" s="1">
        <v>3</v>
      </c>
      <c r="D1621" s="1" t="s">
        <v>5999</v>
      </c>
      <c r="E1621" s="1">
        <v>29</v>
      </c>
      <c r="F1621" s="1" t="s">
        <v>6431</v>
      </c>
      <c r="G1621" s="1" t="s">
        <v>5801</v>
      </c>
      <c r="H1621" s="1" t="s">
        <v>6235</v>
      </c>
      <c r="I1621" s="1" t="b">
        <v>0</v>
      </c>
      <c r="J1621" s="1">
        <v>1</v>
      </c>
      <c r="K1621" s="1">
        <v>0</v>
      </c>
      <c r="L1621" s="1">
        <v>5</v>
      </c>
      <c r="M1621" s="1">
        <v>14</v>
      </c>
      <c r="N1621" s="1">
        <v>5.2238805970149196</v>
      </c>
      <c r="O1621" s="1" t="s">
        <v>6432</v>
      </c>
    </row>
    <row r="1622" spans="1:15" x14ac:dyDescent="0.3">
      <c r="A1622" s="1" t="s">
        <v>5701</v>
      </c>
      <c r="B1622" s="1" t="s">
        <v>5769</v>
      </c>
      <c r="C1622" s="1">
        <v>3</v>
      </c>
      <c r="D1622" s="1" t="s">
        <v>5999</v>
      </c>
      <c r="E1622" s="1">
        <v>29</v>
      </c>
      <c r="F1622" s="1" t="s">
        <v>6431</v>
      </c>
      <c r="G1622" s="1" t="s">
        <v>5834</v>
      </c>
      <c r="H1622" s="1" t="e">
        <f>--GCCTCGCCGTGGCGCTCA--------------AGAGCT</f>
        <v>#NAME?</v>
      </c>
      <c r="I1622" s="1" t="b">
        <v>0</v>
      </c>
      <c r="J1622" s="1">
        <v>0</v>
      </c>
      <c r="K1622" s="1">
        <v>17</v>
      </c>
      <c r="L1622" s="1">
        <v>9</v>
      </c>
      <c r="M1622" s="1">
        <v>11</v>
      </c>
      <c r="N1622" s="1">
        <v>4.1044776119402897</v>
      </c>
      <c r="O1622" s="1" t="s">
        <v>6433</v>
      </c>
    </row>
    <row r="1623" spans="1:15" x14ac:dyDescent="0.3">
      <c r="A1623" s="1" t="s">
        <v>5701</v>
      </c>
      <c r="B1623" s="1" t="s">
        <v>5769</v>
      </c>
      <c r="C1623" s="1">
        <v>3</v>
      </c>
      <c r="D1623" s="1" t="s">
        <v>5999</v>
      </c>
      <c r="E1623" s="1">
        <v>29</v>
      </c>
      <c r="F1623" s="1" t="s">
        <v>6431</v>
      </c>
      <c r="G1623" s="1" t="s">
        <v>5801</v>
      </c>
      <c r="H1623" s="1" t="s">
        <v>6235</v>
      </c>
      <c r="I1623" s="1" t="b">
        <v>0</v>
      </c>
      <c r="J1623" s="1">
        <v>1</v>
      </c>
      <c r="K1623" s="1">
        <v>0</v>
      </c>
      <c r="L1623" s="1">
        <v>0</v>
      </c>
      <c r="M1623" s="1">
        <v>7</v>
      </c>
      <c r="N1623" s="1">
        <v>2.6119402985074598</v>
      </c>
      <c r="O1623" s="1" t="s">
        <v>6236</v>
      </c>
    </row>
    <row r="1624" spans="1:15" x14ac:dyDescent="0.3">
      <c r="A1624" s="1" t="s">
        <v>5701</v>
      </c>
      <c r="B1624" s="1" t="s">
        <v>5769</v>
      </c>
      <c r="C1624" s="1">
        <v>-1</v>
      </c>
      <c r="D1624" s="1" t="s">
        <v>5999</v>
      </c>
      <c r="E1624" s="1">
        <v>-1</v>
      </c>
      <c r="F1624" s="1" t="s">
        <v>6434</v>
      </c>
      <c r="G1624" s="1" t="s">
        <v>5834</v>
      </c>
      <c r="H1624" s="1" t="s">
        <v>6226</v>
      </c>
      <c r="I1624" s="1" t="b">
        <v>0</v>
      </c>
      <c r="J1624" s="1">
        <v>0</v>
      </c>
      <c r="K1624" s="1">
        <v>26</v>
      </c>
      <c r="L1624" s="1">
        <v>8</v>
      </c>
      <c r="M1624" s="1">
        <v>5</v>
      </c>
      <c r="N1624" s="1">
        <v>83.3333333333333</v>
      </c>
      <c r="O1624" s="1" t="s">
        <v>6227</v>
      </c>
    </row>
    <row r="1625" spans="1:15" x14ac:dyDescent="0.3">
      <c r="A1625" s="1" t="s">
        <v>5701</v>
      </c>
      <c r="B1625" s="1" t="s">
        <v>5769</v>
      </c>
      <c r="C1625" s="1">
        <v>-1</v>
      </c>
      <c r="D1625" s="1" t="s">
        <v>5999</v>
      </c>
      <c r="E1625" s="1">
        <v>-1</v>
      </c>
      <c r="F1625" s="1" t="s">
        <v>6434</v>
      </c>
      <c r="G1625" s="1" t="s">
        <v>5834</v>
      </c>
      <c r="H1625" s="1" t="s">
        <v>6226</v>
      </c>
      <c r="I1625" s="1" t="b">
        <v>0</v>
      </c>
      <c r="J1625" s="1">
        <v>0</v>
      </c>
      <c r="K1625" s="1">
        <v>26</v>
      </c>
      <c r="L1625" s="1">
        <v>10</v>
      </c>
      <c r="M1625" s="1">
        <v>1</v>
      </c>
      <c r="N1625" s="1">
        <v>16.6666666666666</v>
      </c>
      <c r="O1625" s="1" t="s">
        <v>6359</v>
      </c>
    </row>
    <row r="1626" spans="1:15" x14ac:dyDescent="0.3">
      <c r="A1626" s="1" t="s">
        <v>5700</v>
      </c>
      <c r="B1626" s="1" t="s">
        <v>5769</v>
      </c>
      <c r="C1626" s="1">
        <v>4</v>
      </c>
      <c r="D1626" s="1" t="s">
        <v>6101</v>
      </c>
      <c r="E1626" s="1">
        <v>0</v>
      </c>
      <c r="F1626" s="1" t="s">
        <v>6435</v>
      </c>
      <c r="G1626" s="1" t="s">
        <v>5834</v>
      </c>
      <c r="H1626" s="1" t="s">
        <v>6226</v>
      </c>
      <c r="I1626" s="1" t="b">
        <v>0</v>
      </c>
      <c r="J1626" s="1">
        <v>0</v>
      </c>
      <c r="K1626" s="1">
        <v>30</v>
      </c>
      <c r="L1626" s="1">
        <v>9</v>
      </c>
      <c r="M1626" s="1">
        <v>4</v>
      </c>
      <c r="N1626" s="1">
        <v>40</v>
      </c>
      <c r="O1626" s="1" t="s">
        <v>6227</v>
      </c>
    </row>
    <row r="1627" spans="1:15" x14ac:dyDescent="0.3">
      <c r="A1627" s="1" t="s">
        <v>5700</v>
      </c>
      <c r="B1627" s="1" t="s">
        <v>5769</v>
      </c>
      <c r="C1627" s="1">
        <v>4</v>
      </c>
      <c r="D1627" s="1" t="s">
        <v>6101</v>
      </c>
      <c r="E1627" s="1">
        <v>0</v>
      </c>
      <c r="F1627" s="1" t="s">
        <v>6435</v>
      </c>
      <c r="G1627" s="1" t="s">
        <v>5834</v>
      </c>
      <c r="H1627" s="1" t="s">
        <v>6226</v>
      </c>
      <c r="I1627" s="1" t="b">
        <v>0</v>
      </c>
      <c r="J1627" s="1">
        <v>0</v>
      </c>
      <c r="K1627" s="1">
        <v>34</v>
      </c>
      <c r="L1627" s="1">
        <v>14</v>
      </c>
      <c r="M1627" s="1">
        <v>2</v>
      </c>
      <c r="N1627" s="1">
        <v>20</v>
      </c>
      <c r="O1627" s="1" t="s">
        <v>6436</v>
      </c>
    </row>
    <row r="1628" spans="1:15" x14ac:dyDescent="0.3">
      <c r="A1628" s="1" t="s">
        <v>5700</v>
      </c>
      <c r="B1628" s="1" t="s">
        <v>5769</v>
      </c>
      <c r="C1628" s="1">
        <v>4</v>
      </c>
      <c r="D1628" s="1" t="s">
        <v>6101</v>
      </c>
      <c r="E1628" s="1">
        <v>0</v>
      </c>
      <c r="F1628" s="1" t="s">
        <v>6435</v>
      </c>
      <c r="G1628" s="1" t="s">
        <v>5803</v>
      </c>
      <c r="H1628" s="1" t="s">
        <v>6248</v>
      </c>
      <c r="I1628" s="1" t="b">
        <v>0</v>
      </c>
      <c r="J1628" s="1">
        <v>0</v>
      </c>
      <c r="K1628" s="1">
        <v>1</v>
      </c>
      <c r="L1628" s="1">
        <v>0</v>
      </c>
      <c r="M1628" s="1">
        <v>1</v>
      </c>
      <c r="N1628" s="1">
        <v>10</v>
      </c>
      <c r="O1628" s="1" t="s">
        <v>6250</v>
      </c>
    </row>
    <row r="1629" spans="1:15" x14ac:dyDescent="0.3">
      <c r="A1629" s="1" t="s">
        <v>5700</v>
      </c>
      <c r="B1629" s="1" t="s">
        <v>5769</v>
      </c>
      <c r="C1629" s="1">
        <v>4</v>
      </c>
      <c r="D1629" s="1" t="s">
        <v>6101</v>
      </c>
      <c r="E1629" s="1">
        <v>0</v>
      </c>
      <c r="F1629" s="1" t="s">
        <v>6435</v>
      </c>
      <c r="G1629" s="1" t="s">
        <v>5803</v>
      </c>
      <c r="H1629" s="1" t="s">
        <v>6248</v>
      </c>
      <c r="I1629" s="1" t="b">
        <v>0</v>
      </c>
      <c r="J1629" s="1">
        <v>0</v>
      </c>
      <c r="K1629" s="1">
        <v>1</v>
      </c>
      <c r="L1629" s="1">
        <v>0</v>
      </c>
      <c r="M1629" s="1">
        <v>1</v>
      </c>
      <c r="N1629" s="1">
        <v>10</v>
      </c>
      <c r="O1629" s="1" t="s">
        <v>6328</v>
      </c>
    </row>
    <row r="1630" spans="1:15" x14ac:dyDescent="0.3">
      <c r="A1630" s="1" t="s">
        <v>5700</v>
      </c>
      <c r="B1630" s="1" t="s">
        <v>5769</v>
      </c>
      <c r="C1630" s="1">
        <v>4</v>
      </c>
      <c r="D1630" s="1" t="s">
        <v>6101</v>
      </c>
      <c r="E1630" s="1">
        <v>0</v>
      </c>
      <c r="F1630" s="1" t="s">
        <v>6435</v>
      </c>
      <c r="G1630" s="1" t="s">
        <v>5834</v>
      </c>
      <c r="H1630" s="1" t="s">
        <v>6226</v>
      </c>
      <c r="I1630" s="1" t="b">
        <v>0</v>
      </c>
      <c r="J1630" s="1">
        <v>0</v>
      </c>
      <c r="K1630" s="1">
        <v>29</v>
      </c>
      <c r="L1630" s="1">
        <v>8</v>
      </c>
      <c r="M1630" s="1">
        <v>1</v>
      </c>
      <c r="N1630" s="1">
        <v>10</v>
      </c>
      <c r="O1630" s="1" t="s">
        <v>6227</v>
      </c>
    </row>
    <row r="1631" spans="1:15" x14ac:dyDescent="0.3">
      <c r="A1631" s="1" t="s">
        <v>5700</v>
      </c>
      <c r="B1631" s="1" t="s">
        <v>5769</v>
      </c>
      <c r="C1631" s="1">
        <v>4</v>
      </c>
      <c r="D1631" s="1" t="s">
        <v>6101</v>
      </c>
      <c r="E1631" s="1">
        <v>0</v>
      </c>
      <c r="F1631" s="1" t="s">
        <v>6435</v>
      </c>
      <c r="G1631" s="1" t="s">
        <v>5834</v>
      </c>
      <c r="H1631" s="1" t="s">
        <v>6226</v>
      </c>
      <c r="I1631" s="1" t="b">
        <v>0</v>
      </c>
      <c r="J1631" s="1">
        <v>0</v>
      </c>
      <c r="K1631" s="1">
        <v>30</v>
      </c>
      <c r="L1631" s="1">
        <v>10</v>
      </c>
      <c r="M1631" s="1">
        <v>1</v>
      </c>
      <c r="N1631" s="1">
        <v>10</v>
      </c>
      <c r="O1631" s="1" t="s">
        <v>6360</v>
      </c>
    </row>
    <row r="1632" spans="1:15" x14ac:dyDescent="0.3">
      <c r="A1632" s="1" t="s">
        <v>5700</v>
      </c>
      <c r="B1632" s="1" t="s">
        <v>5769</v>
      </c>
      <c r="C1632" s="1">
        <v>4</v>
      </c>
      <c r="D1632" s="1" t="s">
        <v>6101</v>
      </c>
      <c r="E1632" s="1">
        <v>1</v>
      </c>
      <c r="F1632" s="1" t="s">
        <v>6437</v>
      </c>
      <c r="G1632" s="1" t="s">
        <v>5834</v>
      </c>
      <c r="H1632" s="1" t="s">
        <v>6226</v>
      </c>
      <c r="I1632" s="1" t="b">
        <v>0</v>
      </c>
      <c r="J1632" s="1">
        <v>0</v>
      </c>
      <c r="K1632" s="1">
        <v>26</v>
      </c>
      <c r="L1632" s="1">
        <v>8</v>
      </c>
      <c r="M1632" s="1">
        <v>5</v>
      </c>
      <c r="N1632" s="1">
        <v>41.6666666666666</v>
      </c>
      <c r="O1632" s="1" t="s">
        <v>6227</v>
      </c>
    </row>
    <row r="1633" spans="1:15" x14ac:dyDescent="0.3">
      <c r="A1633" s="1" t="s">
        <v>5700</v>
      </c>
      <c r="B1633" s="1" t="s">
        <v>5769</v>
      </c>
      <c r="C1633" s="1">
        <v>4</v>
      </c>
      <c r="D1633" s="1" t="s">
        <v>6101</v>
      </c>
      <c r="E1633" s="1">
        <v>1</v>
      </c>
      <c r="F1633" s="1" t="s">
        <v>6437</v>
      </c>
      <c r="G1633" s="1" t="s">
        <v>5803</v>
      </c>
      <c r="H1633" s="1" t="s">
        <v>6438</v>
      </c>
      <c r="I1633" s="1" t="b">
        <v>0</v>
      </c>
      <c r="J1633" s="1">
        <v>0</v>
      </c>
      <c r="K1633" s="1">
        <v>1</v>
      </c>
      <c r="L1633" s="1">
        <v>0</v>
      </c>
      <c r="M1633" s="1">
        <v>2</v>
      </c>
      <c r="N1633" s="1">
        <v>16.6666666666666</v>
      </c>
      <c r="O1633" s="1" t="s">
        <v>6439</v>
      </c>
    </row>
    <row r="1634" spans="1:15" x14ac:dyDescent="0.3">
      <c r="A1634" s="1" t="s">
        <v>5700</v>
      </c>
      <c r="B1634" s="1" t="s">
        <v>5769</v>
      </c>
      <c r="C1634" s="1">
        <v>4</v>
      </c>
      <c r="D1634" s="1" t="s">
        <v>6101</v>
      </c>
      <c r="E1634" s="1">
        <v>1</v>
      </c>
      <c r="F1634" s="1" t="s">
        <v>6437</v>
      </c>
      <c r="G1634" s="1" t="s">
        <v>5803</v>
      </c>
      <c r="H1634" s="1" t="s">
        <v>6248</v>
      </c>
      <c r="I1634" s="1" t="b">
        <v>0</v>
      </c>
      <c r="J1634" s="1">
        <v>0</v>
      </c>
      <c r="K1634" s="1">
        <v>1</v>
      </c>
      <c r="L1634" s="1">
        <v>0</v>
      </c>
      <c r="M1634" s="1">
        <v>1</v>
      </c>
      <c r="N1634" s="1">
        <v>8.3333333333333304</v>
      </c>
      <c r="O1634" s="1" t="s">
        <v>6270</v>
      </c>
    </row>
    <row r="1635" spans="1:15" x14ac:dyDescent="0.3">
      <c r="A1635" s="1" t="s">
        <v>5700</v>
      </c>
      <c r="B1635" s="1" t="s">
        <v>5769</v>
      </c>
      <c r="C1635" s="1">
        <v>4</v>
      </c>
      <c r="D1635" s="1" t="s">
        <v>6101</v>
      </c>
      <c r="E1635" s="1">
        <v>1</v>
      </c>
      <c r="F1635" s="1" t="s">
        <v>6437</v>
      </c>
      <c r="G1635" s="1" t="s">
        <v>5845</v>
      </c>
      <c r="H1635" s="1" t="e">
        <f>--GCCTCGCCGTGGCGCTCAAGAGCTCC-GGCGGGTTCTT</f>
        <v>#NAME?</v>
      </c>
      <c r="I1635" s="1" t="b">
        <v>0</v>
      </c>
      <c r="J1635" s="1">
        <v>0</v>
      </c>
      <c r="K1635" s="1">
        <v>4</v>
      </c>
      <c r="L1635" s="1">
        <v>4</v>
      </c>
      <c r="M1635" s="1">
        <v>1</v>
      </c>
      <c r="N1635" s="1">
        <v>8.3333333333333304</v>
      </c>
      <c r="O1635" s="1" t="s">
        <v>6440</v>
      </c>
    </row>
    <row r="1636" spans="1:15" x14ac:dyDescent="0.3">
      <c r="A1636" s="1" t="s">
        <v>5700</v>
      </c>
      <c r="B1636" s="1" t="s">
        <v>5769</v>
      </c>
      <c r="C1636" s="1">
        <v>4</v>
      </c>
      <c r="D1636" s="1" t="s">
        <v>6101</v>
      </c>
      <c r="E1636" s="1">
        <v>1</v>
      </c>
      <c r="F1636" s="1" t="s">
        <v>6437</v>
      </c>
      <c r="G1636" s="1" t="s">
        <v>5834</v>
      </c>
      <c r="H1636" s="1" t="s">
        <v>6226</v>
      </c>
      <c r="I1636" s="1" t="b">
        <v>0</v>
      </c>
      <c r="J1636" s="1">
        <v>0</v>
      </c>
      <c r="K1636" s="1">
        <v>27</v>
      </c>
      <c r="L1636" s="1">
        <v>9</v>
      </c>
      <c r="M1636" s="1">
        <v>1</v>
      </c>
      <c r="N1636" s="1">
        <v>8.3333333333333304</v>
      </c>
      <c r="O1636" s="1" t="s">
        <v>6227</v>
      </c>
    </row>
    <row r="1637" spans="1:15" x14ac:dyDescent="0.3">
      <c r="A1637" s="1" t="s">
        <v>5700</v>
      </c>
      <c r="B1637" s="1" t="s">
        <v>5769</v>
      </c>
      <c r="C1637" s="1">
        <v>4</v>
      </c>
      <c r="D1637" s="1" t="s">
        <v>6101</v>
      </c>
      <c r="E1637" s="1">
        <v>1</v>
      </c>
      <c r="F1637" s="1" t="s">
        <v>6437</v>
      </c>
      <c r="G1637" s="1" t="s">
        <v>5834</v>
      </c>
      <c r="H1637" s="1" t="s">
        <v>6226</v>
      </c>
      <c r="I1637" s="1" t="b">
        <v>0</v>
      </c>
      <c r="J1637" s="1">
        <v>0</v>
      </c>
      <c r="K1637" s="1">
        <v>27</v>
      </c>
      <c r="L1637" s="1">
        <v>9</v>
      </c>
      <c r="M1637" s="1">
        <v>1</v>
      </c>
      <c r="N1637" s="1">
        <v>8.3333333333333304</v>
      </c>
      <c r="O1637" s="1" t="s">
        <v>6441</v>
      </c>
    </row>
    <row r="1638" spans="1:15" x14ac:dyDescent="0.3">
      <c r="A1638" s="1" t="s">
        <v>5700</v>
      </c>
      <c r="B1638" s="1" t="s">
        <v>5769</v>
      </c>
      <c r="C1638" s="1">
        <v>4</v>
      </c>
      <c r="D1638" s="1" t="s">
        <v>6101</v>
      </c>
      <c r="E1638" s="1">
        <v>1</v>
      </c>
      <c r="F1638" s="1" t="s">
        <v>6437</v>
      </c>
      <c r="G1638" s="1" t="s">
        <v>5834</v>
      </c>
      <c r="H1638" s="1" t="s">
        <v>6226</v>
      </c>
      <c r="I1638" s="1" t="b">
        <v>0</v>
      </c>
      <c r="J1638" s="1">
        <v>0</v>
      </c>
      <c r="K1638" s="1">
        <v>26</v>
      </c>
      <c r="L1638" s="1">
        <v>8</v>
      </c>
      <c r="M1638" s="1">
        <v>1</v>
      </c>
      <c r="N1638" s="1">
        <v>8.3333333333333304</v>
      </c>
      <c r="O1638" s="1" t="s">
        <v>6390</v>
      </c>
    </row>
    <row r="1639" spans="1:15" x14ac:dyDescent="0.3">
      <c r="A1639" s="1" t="s">
        <v>5700</v>
      </c>
      <c r="B1639" s="1" t="s">
        <v>5769</v>
      </c>
      <c r="C1639" s="1">
        <v>4</v>
      </c>
      <c r="D1639" s="1" t="s">
        <v>6101</v>
      </c>
      <c r="E1639" s="1">
        <v>2</v>
      </c>
      <c r="F1639" s="1" t="s">
        <v>6442</v>
      </c>
      <c r="G1639" s="1" t="s">
        <v>5834</v>
      </c>
      <c r="H1639" s="1" t="s">
        <v>6226</v>
      </c>
      <c r="I1639" s="1" t="b">
        <v>0</v>
      </c>
      <c r="J1639" s="1">
        <v>0</v>
      </c>
      <c r="K1639" s="1">
        <v>30</v>
      </c>
      <c r="L1639" s="1">
        <v>9</v>
      </c>
      <c r="M1639" s="1">
        <v>16</v>
      </c>
      <c r="N1639" s="1">
        <v>57.142857142857103</v>
      </c>
      <c r="O1639" s="1" t="s">
        <v>6227</v>
      </c>
    </row>
    <row r="1640" spans="1:15" x14ac:dyDescent="0.3">
      <c r="A1640" s="1" t="s">
        <v>5700</v>
      </c>
      <c r="B1640" s="1" t="s">
        <v>5769</v>
      </c>
      <c r="C1640" s="1">
        <v>4</v>
      </c>
      <c r="D1640" s="1" t="s">
        <v>6101</v>
      </c>
      <c r="E1640" s="1">
        <v>2</v>
      </c>
      <c r="F1640" s="1" t="s">
        <v>6442</v>
      </c>
      <c r="G1640" s="1" t="s">
        <v>5803</v>
      </c>
      <c r="H1640" s="1" t="s">
        <v>6248</v>
      </c>
      <c r="I1640" s="1" t="b">
        <v>0</v>
      </c>
      <c r="J1640" s="1">
        <v>0</v>
      </c>
      <c r="K1640" s="1">
        <v>1</v>
      </c>
      <c r="L1640" s="1">
        <v>0</v>
      </c>
      <c r="M1640" s="1">
        <v>4</v>
      </c>
      <c r="N1640" s="1">
        <v>14.285714285714199</v>
      </c>
      <c r="O1640" s="1" t="s">
        <v>6270</v>
      </c>
    </row>
    <row r="1641" spans="1:15" x14ac:dyDescent="0.3">
      <c r="A1641" s="1" t="s">
        <v>5700</v>
      </c>
      <c r="B1641" s="1" t="s">
        <v>5769</v>
      </c>
      <c r="C1641" s="1">
        <v>4</v>
      </c>
      <c r="D1641" s="1" t="s">
        <v>6101</v>
      </c>
      <c r="E1641" s="1">
        <v>2</v>
      </c>
      <c r="F1641" s="1" t="s">
        <v>6442</v>
      </c>
      <c r="G1641" s="1" t="s">
        <v>5834</v>
      </c>
      <c r="H1641" s="1" t="s">
        <v>6226</v>
      </c>
      <c r="I1641" s="1" t="b">
        <v>0</v>
      </c>
      <c r="J1641" s="1">
        <v>0</v>
      </c>
      <c r="K1641" s="1">
        <v>31</v>
      </c>
      <c r="L1641" s="1">
        <v>9</v>
      </c>
      <c r="M1641" s="1">
        <v>2</v>
      </c>
      <c r="N1641" s="1">
        <v>7.1428571428571397</v>
      </c>
      <c r="O1641" s="1" t="s">
        <v>6227</v>
      </c>
    </row>
    <row r="1642" spans="1:15" x14ac:dyDescent="0.3">
      <c r="A1642" s="1" t="s">
        <v>5700</v>
      </c>
      <c r="B1642" s="1" t="s">
        <v>5769</v>
      </c>
      <c r="C1642" s="1">
        <v>4</v>
      </c>
      <c r="D1642" s="1" t="s">
        <v>6101</v>
      </c>
      <c r="E1642" s="1">
        <v>2</v>
      </c>
      <c r="F1642" s="1" t="s">
        <v>6442</v>
      </c>
      <c r="G1642" s="1" t="s">
        <v>5814</v>
      </c>
      <c r="H1642" s="1" t="s">
        <v>6235</v>
      </c>
      <c r="I1642" s="1" t="b">
        <v>1</v>
      </c>
      <c r="J1642" s="1">
        <v>0</v>
      </c>
      <c r="K1642" s="1">
        <v>0</v>
      </c>
      <c r="L1642" s="1">
        <v>0</v>
      </c>
      <c r="M1642" s="1">
        <v>1</v>
      </c>
      <c r="N1642" s="1">
        <v>3.5714285714285698</v>
      </c>
      <c r="O1642" s="1" t="s">
        <v>6247</v>
      </c>
    </row>
    <row r="1643" spans="1:15" x14ac:dyDescent="0.3">
      <c r="A1643" s="1" t="s">
        <v>5700</v>
      </c>
      <c r="B1643" s="1" t="s">
        <v>5769</v>
      </c>
      <c r="C1643" s="1">
        <v>4</v>
      </c>
      <c r="D1643" s="1" t="s">
        <v>6101</v>
      </c>
      <c r="E1643" s="1">
        <v>2</v>
      </c>
      <c r="F1643" s="1" t="s">
        <v>6442</v>
      </c>
      <c r="G1643" s="1" t="s">
        <v>5803</v>
      </c>
      <c r="H1643" s="1" t="s">
        <v>6248</v>
      </c>
      <c r="I1643" s="1" t="b">
        <v>0</v>
      </c>
      <c r="J1643" s="1">
        <v>0</v>
      </c>
      <c r="K1643" s="1">
        <v>1</v>
      </c>
      <c r="L1643" s="1">
        <v>0</v>
      </c>
      <c r="M1643" s="1">
        <v>1</v>
      </c>
      <c r="N1643" s="1">
        <v>3.5714285714285698</v>
      </c>
      <c r="O1643" s="1" t="s">
        <v>6443</v>
      </c>
    </row>
    <row r="1644" spans="1:15" x14ac:dyDescent="0.3">
      <c r="A1644" s="1" t="s">
        <v>5700</v>
      </c>
      <c r="B1644" s="1" t="s">
        <v>5769</v>
      </c>
      <c r="C1644" s="1">
        <v>4</v>
      </c>
      <c r="D1644" s="1" t="s">
        <v>6101</v>
      </c>
      <c r="E1644" s="1">
        <v>2</v>
      </c>
      <c r="F1644" s="1" t="s">
        <v>6442</v>
      </c>
      <c r="G1644" s="1" t="s">
        <v>5834</v>
      </c>
      <c r="H1644" s="1" t="s">
        <v>6226</v>
      </c>
      <c r="I1644" s="1" t="b">
        <v>0</v>
      </c>
      <c r="J1644" s="1">
        <v>0</v>
      </c>
      <c r="K1644" s="1">
        <v>26</v>
      </c>
      <c r="L1644" s="1">
        <v>8</v>
      </c>
      <c r="M1644" s="1">
        <v>1</v>
      </c>
      <c r="N1644" s="1">
        <v>3.5714285714285698</v>
      </c>
      <c r="O1644" s="1" t="s">
        <v>6227</v>
      </c>
    </row>
    <row r="1645" spans="1:15" x14ac:dyDescent="0.3">
      <c r="A1645" s="1" t="s">
        <v>5700</v>
      </c>
      <c r="B1645" s="1" t="s">
        <v>5769</v>
      </c>
      <c r="C1645" s="1">
        <v>4</v>
      </c>
      <c r="D1645" s="1" t="s">
        <v>6101</v>
      </c>
      <c r="E1645" s="1">
        <v>2</v>
      </c>
      <c r="F1645" s="1" t="s">
        <v>6442</v>
      </c>
      <c r="G1645" s="1" t="s">
        <v>5834</v>
      </c>
      <c r="H1645" s="1" t="s">
        <v>6226</v>
      </c>
      <c r="I1645" s="1" t="b">
        <v>0</v>
      </c>
      <c r="J1645" s="1">
        <v>0</v>
      </c>
      <c r="K1645" s="1">
        <v>29</v>
      </c>
      <c r="L1645" s="1">
        <v>8</v>
      </c>
      <c r="M1645" s="1">
        <v>1</v>
      </c>
      <c r="N1645" s="1">
        <v>3.5714285714285698</v>
      </c>
      <c r="O1645" s="1" t="s">
        <v>6227</v>
      </c>
    </row>
    <row r="1646" spans="1:15" x14ac:dyDescent="0.3">
      <c r="A1646" s="1" t="s">
        <v>5700</v>
      </c>
      <c r="B1646" s="1" t="s">
        <v>5769</v>
      </c>
      <c r="C1646" s="1">
        <v>4</v>
      </c>
      <c r="D1646" s="1" t="s">
        <v>6101</v>
      </c>
      <c r="E1646" s="1">
        <v>2</v>
      </c>
      <c r="F1646" s="1" t="s">
        <v>6442</v>
      </c>
      <c r="G1646" s="1" t="s">
        <v>5834</v>
      </c>
      <c r="H1646" s="1" t="s">
        <v>6226</v>
      </c>
      <c r="I1646" s="1" t="b">
        <v>0</v>
      </c>
      <c r="J1646" s="1">
        <v>1</v>
      </c>
      <c r="K1646" s="1">
        <v>28</v>
      </c>
      <c r="L1646" s="1">
        <v>9</v>
      </c>
      <c r="M1646" s="1">
        <v>1</v>
      </c>
      <c r="N1646" s="1">
        <v>3.5714285714285698</v>
      </c>
      <c r="O1646" s="1" t="s">
        <v>6227</v>
      </c>
    </row>
    <row r="1647" spans="1:15" x14ac:dyDescent="0.3">
      <c r="A1647" s="1" t="s">
        <v>5700</v>
      </c>
      <c r="B1647" s="1" t="s">
        <v>5769</v>
      </c>
      <c r="C1647" s="1">
        <v>4</v>
      </c>
      <c r="D1647" s="1" t="s">
        <v>6101</v>
      </c>
      <c r="E1647" s="1">
        <v>2</v>
      </c>
      <c r="F1647" s="1" t="s">
        <v>6442</v>
      </c>
      <c r="G1647" s="1" t="s">
        <v>5834</v>
      </c>
      <c r="H1647" s="1" t="s">
        <v>6226</v>
      </c>
      <c r="I1647" s="1" t="b">
        <v>0</v>
      </c>
      <c r="J1647" s="1">
        <v>0</v>
      </c>
      <c r="K1647" s="1">
        <v>31</v>
      </c>
      <c r="L1647" s="1">
        <v>10</v>
      </c>
      <c r="M1647" s="1">
        <v>1</v>
      </c>
      <c r="N1647" s="1">
        <v>3.5714285714285698</v>
      </c>
      <c r="O1647" s="1" t="s">
        <v>6359</v>
      </c>
    </row>
    <row r="1648" spans="1:15" x14ac:dyDescent="0.3">
      <c r="A1648" s="1" t="s">
        <v>5700</v>
      </c>
      <c r="B1648" s="1" t="s">
        <v>5769</v>
      </c>
      <c r="C1648" s="1">
        <v>4</v>
      </c>
      <c r="D1648" s="1" t="s">
        <v>6101</v>
      </c>
      <c r="E1648" s="1">
        <v>3</v>
      </c>
      <c r="F1648" s="1" t="s">
        <v>6444</v>
      </c>
      <c r="G1648" s="1" t="s">
        <v>5834</v>
      </c>
      <c r="H1648" s="1" t="s">
        <v>6226</v>
      </c>
      <c r="I1648" s="1" t="b">
        <v>0</v>
      </c>
      <c r="J1648" s="1">
        <v>0</v>
      </c>
      <c r="K1648" s="1">
        <v>26</v>
      </c>
      <c r="L1648" s="1">
        <v>8</v>
      </c>
      <c r="M1648" s="1">
        <v>57</v>
      </c>
      <c r="N1648" s="1">
        <v>37.499999999999901</v>
      </c>
      <c r="O1648" s="1" t="s">
        <v>6227</v>
      </c>
    </row>
    <row r="1649" spans="1:15" x14ac:dyDescent="0.3">
      <c r="A1649" s="1" t="s">
        <v>5700</v>
      </c>
      <c r="B1649" s="1" t="s">
        <v>5769</v>
      </c>
      <c r="C1649" s="1">
        <v>4</v>
      </c>
      <c r="D1649" s="1" t="s">
        <v>6101</v>
      </c>
      <c r="E1649" s="1">
        <v>3</v>
      </c>
      <c r="F1649" s="1" t="s">
        <v>6444</v>
      </c>
      <c r="G1649" s="1" t="s">
        <v>5803</v>
      </c>
      <c r="H1649" s="1" t="s">
        <v>6248</v>
      </c>
      <c r="I1649" s="1" t="b">
        <v>0</v>
      </c>
      <c r="J1649" s="1">
        <v>0</v>
      </c>
      <c r="K1649" s="1">
        <v>1</v>
      </c>
      <c r="L1649" s="1">
        <v>0</v>
      </c>
      <c r="M1649" s="1">
        <v>35</v>
      </c>
      <c r="N1649" s="1">
        <v>23.0263157894736</v>
      </c>
      <c r="O1649" s="1" t="s">
        <v>6270</v>
      </c>
    </row>
    <row r="1650" spans="1:15" x14ac:dyDescent="0.3">
      <c r="A1650" s="1" t="s">
        <v>5700</v>
      </c>
      <c r="B1650" s="1" t="s">
        <v>5769</v>
      </c>
      <c r="C1650" s="1">
        <v>4</v>
      </c>
      <c r="D1650" s="1" t="s">
        <v>6101</v>
      </c>
      <c r="E1650" s="1">
        <v>3</v>
      </c>
      <c r="F1650" s="1" t="s">
        <v>6444</v>
      </c>
      <c r="G1650" s="1" t="s">
        <v>5803</v>
      </c>
      <c r="H1650" s="1" t="s">
        <v>6248</v>
      </c>
      <c r="I1650" s="1" t="b">
        <v>0</v>
      </c>
      <c r="J1650" s="1">
        <v>0</v>
      </c>
      <c r="K1650" s="1">
        <v>1</v>
      </c>
      <c r="L1650" s="1">
        <v>0</v>
      </c>
      <c r="M1650" s="1">
        <v>9</v>
      </c>
      <c r="N1650" s="1">
        <v>5.9210526315789398</v>
      </c>
      <c r="O1650" s="1" t="s">
        <v>6250</v>
      </c>
    </row>
    <row r="1651" spans="1:15" x14ac:dyDescent="0.3">
      <c r="A1651" s="1" t="s">
        <v>5700</v>
      </c>
      <c r="B1651" s="1" t="s">
        <v>5769</v>
      </c>
      <c r="C1651" s="1">
        <v>4</v>
      </c>
      <c r="D1651" s="1" t="s">
        <v>6101</v>
      </c>
      <c r="E1651" s="1">
        <v>3</v>
      </c>
      <c r="F1651" s="1" t="s">
        <v>6444</v>
      </c>
      <c r="G1651" s="1" t="s">
        <v>5803</v>
      </c>
      <c r="H1651" s="1" t="s">
        <v>6248</v>
      </c>
      <c r="I1651" s="1" t="b">
        <v>0</v>
      </c>
      <c r="J1651" s="1">
        <v>0</v>
      </c>
      <c r="K1651" s="1">
        <v>1</v>
      </c>
      <c r="L1651" s="1">
        <v>1</v>
      </c>
      <c r="M1651" s="1">
        <v>4</v>
      </c>
      <c r="N1651" s="1">
        <v>2.6315789473684199</v>
      </c>
      <c r="O1651" s="1" t="s">
        <v>6327</v>
      </c>
    </row>
    <row r="1652" spans="1:15" x14ac:dyDescent="0.3">
      <c r="A1652" s="1" t="s">
        <v>5700</v>
      </c>
      <c r="B1652" s="1" t="s">
        <v>5769</v>
      </c>
      <c r="C1652" s="1">
        <v>4</v>
      </c>
      <c r="D1652" s="1" t="s">
        <v>6101</v>
      </c>
      <c r="E1652" s="1">
        <v>3</v>
      </c>
      <c r="F1652" s="1" t="s">
        <v>6444</v>
      </c>
      <c r="G1652" s="1" t="s">
        <v>5810</v>
      </c>
      <c r="H1652" s="1" t="s">
        <v>6235</v>
      </c>
      <c r="I1652" s="1" t="b">
        <v>0</v>
      </c>
      <c r="J1652" s="1">
        <v>2</v>
      </c>
      <c r="K1652" s="1">
        <v>0</v>
      </c>
      <c r="L1652" s="1">
        <v>0</v>
      </c>
      <c r="M1652" s="1">
        <v>3</v>
      </c>
      <c r="N1652" s="1">
        <v>1.9736842105263099</v>
      </c>
      <c r="O1652" s="1" t="s">
        <v>6349</v>
      </c>
    </row>
    <row r="1653" spans="1:15" x14ac:dyDescent="0.3">
      <c r="A1653" s="1" t="s">
        <v>5700</v>
      </c>
      <c r="B1653" s="1" t="s">
        <v>5769</v>
      </c>
      <c r="C1653" s="1">
        <v>4</v>
      </c>
      <c r="D1653" s="1" t="s">
        <v>6101</v>
      </c>
      <c r="E1653" s="1">
        <v>3</v>
      </c>
      <c r="F1653" s="1" t="s">
        <v>6444</v>
      </c>
      <c r="G1653" s="1" t="s">
        <v>5834</v>
      </c>
      <c r="H1653" s="1" t="s">
        <v>6226</v>
      </c>
      <c r="I1653" s="1" t="b">
        <v>0</v>
      </c>
      <c r="J1653" s="1">
        <v>0</v>
      </c>
      <c r="K1653" s="1">
        <v>24</v>
      </c>
      <c r="L1653" s="1">
        <v>8</v>
      </c>
      <c r="M1653" s="1">
        <v>3</v>
      </c>
      <c r="N1653" s="1">
        <v>1.9736842105263099</v>
      </c>
      <c r="O1653" s="1" t="s">
        <v>6227</v>
      </c>
    </row>
    <row r="1654" spans="1:15" x14ac:dyDescent="0.3">
      <c r="A1654" s="1" t="s">
        <v>5700</v>
      </c>
      <c r="B1654" s="1" t="s">
        <v>5769</v>
      </c>
      <c r="C1654" s="1">
        <v>4</v>
      </c>
      <c r="D1654" s="1" t="s">
        <v>6101</v>
      </c>
      <c r="E1654" s="1">
        <v>3</v>
      </c>
      <c r="F1654" s="1" t="s">
        <v>6444</v>
      </c>
      <c r="G1654" s="1" t="s">
        <v>5834</v>
      </c>
      <c r="H1654" s="1" t="s">
        <v>6226</v>
      </c>
      <c r="I1654" s="1" t="b">
        <v>0</v>
      </c>
      <c r="J1654" s="1">
        <v>0</v>
      </c>
      <c r="K1654" s="1">
        <v>27</v>
      </c>
      <c r="L1654" s="1">
        <v>8</v>
      </c>
      <c r="M1654" s="1">
        <v>3</v>
      </c>
      <c r="N1654" s="1">
        <v>1.9736842105263099</v>
      </c>
      <c r="O1654" s="1" t="s">
        <v>6227</v>
      </c>
    </row>
    <row r="1655" spans="1:15" x14ac:dyDescent="0.3">
      <c r="A1655" s="1" t="s">
        <v>5700</v>
      </c>
      <c r="B1655" s="1" t="s">
        <v>5769</v>
      </c>
      <c r="C1655" s="1">
        <v>4</v>
      </c>
      <c r="D1655" s="1" t="s">
        <v>6101</v>
      </c>
      <c r="E1655" s="1">
        <v>3</v>
      </c>
      <c r="F1655" s="1" t="s">
        <v>6444</v>
      </c>
      <c r="G1655" s="1" t="s">
        <v>5801</v>
      </c>
      <c r="H1655" s="1" t="s">
        <v>6235</v>
      </c>
      <c r="I1655" s="1" t="b">
        <v>0</v>
      </c>
      <c r="J1655" s="1">
        <v>1</v>
      </c>
      <c r="K1655" s="1">
        <v>0</v>
      </c>
      <c r="L1655" s="1">
        <v>1</v>
      </c>
      <c r="M1655" s="1">
        <v>3</v>
      </c>
      <c r="N1655" s="1">
        <v>1.9736842105263099</v>
      </c>
      <c r="O1655" s="1" t="s">
        <v>6445</v>
      </c>
    </row>
    <row r="1656" spans="1:15" x14ac:dyDescent="0.3">
      <c r="A1656" s="1" t="s">
        <v>5700</v>
      </c>
      <c r="B1656" s="1" t="s">
        <v>5769</v>
      </c>
      <c r="C1656" s="1">
        <v>4</v>
      </c>
      <c r="D1656" s="1" t="s">
        <v>6101</v>
      </c>
      <c r="E1656" s="1">
        <v>3</v>
      </c>
      <c r="F1656" s="1" t="s">
        <v>6444</v>
      </c>
      <c r="G1656" s="1" t="s">
        <v>5814</v>
      </c>
      <c r="H1656" s="1" t="s">
        <v>6235</v>
      </c>
      <c r="I1656" s="1" t="b">
        <v>1</v>
      </c>
      <c r="J1656" s="1">
        <v>0</v>
      </c>
      <c r="K1656" s="1">
        <v>0</v>
      </c>
      <c r="L1656" s="1">
        <v>0</v>
      </c>
      <c r="M1656" s="1">
        <v>3</v>
      </c>
      <c r="N1656" s="1">
        <v>1.9736842105263099</v>
      </c>
      <c r="O1656" s="1" t="s">
        <v>6247</v>
      </c>
    </row>
    <row r="1657" spans="1:15" x14ac:dyDescent="0.3">
      <c r="A1657" s="1" t="s">
        <v>5700</v>
      </c>
      <c r="B1657" s="1" t="s">
        <v>5769</v>
      </c>
      <c r="C1657" s="1">
        <v>4</v>
      </c>
      <c r="D1657" s="1" t="s">
        <v>6101</v>
      </c>
      <c r="E1657" s="1">
        <v>3</v>
      </c>
      <c r="F1657" s="1" t="s">
        <v>6444</v>
      </c>
      <c r="G1657" s="1" t="s">
        <v>5834</v>
      </c>
      <c r="H1657" s="1" t="s">
        <v>6226</v>
      </c>
      <c r="I1657" s="1" t="b">
        <v>0</v>
      </c>
      <c r="J1657" s="1">
        <v>0</v>
      </c>
      <c r="K1657" s="1">
        <v>26</v>
      </c>
      <c r="L1657" s="1">
        <v>9</v>
      </c>
      <c r="M1657" s="1">
        <v>3</v>
      </c>
      <c r="N1657" s="1">
        <v>1.9736842105263099</v>
      </c>
      <c r="O1657" s="1" t="s">
        <v>6227</v>
      </c>
    </row>
    <row r="1658" spans="1:15" x14ac:dyDescent="0.3">
      <c r="A1658" s="1" t="s">
        <v>5700</v>
      </c>
      <c r="B1658" s="1" t="s">
        <v>5769</v>
      </c>
      <c r="C1658" s="1">
        <v>4</v>
      </c>
      <c r="D1658" s="1" t="s">
        <v>6101</v>
      </c>
      <c r="E1658" s="1">
        <v>3</v>
      </c>
      <c r="F1658" s="1" t="s">
        <v>6444</v>
      </c>
      <c r="G1658" s="1" t="s">
        <v>5803</v>
      </c>
      <c r="H1658" s="1" t="s">
        <v>6248</v>
      </c>
      <c r="I1658" s="1" t="b">
        <v>0</v>
      </c>
      <c r="J1658" s="1">
        <v>0</v>
      </c>
      <c r="K1658" s="1">
        <v>1</v>
      </c>
      <c r="L1658" s="1">
        <v>1</v>
      </c>
      <c r="M1658" s="1">
        <v>3</v>
      </c>
      <c r="N1658" s="1">
        <v>1.9736842105263099</v>
      </c>
      <c r="O1658" s="1" t="s">
        <v>6446</v>
      </c>
    </row>
    <row r="1659" spans="1:15" x14ac:dyDescent="0.3">
      <c r="A1659" s="1" t="s">
        <v>5700</v>
      </c>
      <c r="B1659" s="1" t="s">
        <v>5769</v>
      </c>
      <c r="C1659" s="1">
        <v>4</v>
      </c>
      <c r="D1659" s="1" t="s">
        <v>6101</v>
      </c>
      <c r="E1659" s="1">
        <v>3</v>
      </c>
      <c r="F1659" s="1" t="s">
        <v>6444</v>
      </c>
      <c r="G1659" s="1" t="s">
        <v>5834</v>
      </c>
      <c r="H1659" s="1" t="s">
        <v>6233</v>
      </c>
      <c r="I1659" s="1" t="b">
        <v>0</v>
      </c>
      <c r="J1659" s="1">
        <v>1</v>
      </c>
      <c r="K1659" s="1">
        <v>8</v>
      </c>
      <c r="L1659" s="1">
        <v>7</v>
      </c>
      <c r="M1659" s="1">
        <v>2</v>
      </c>
      <c r="N1659" s="1">
        <v>1.31578947368421</v>
      </c>
      <c r="O1659" s="1" t="s">
        <v>6234</v>
      </c>
    </row>
    <row r="1660" spans="1:15" x14ac:dyDescent="0.3">
      <c r="A1660" s="1" t="s">
        <v>5700</v>
      </c>
      <c r="B1660" s="1" t="s">
        <v>5769</v>
      </c>
      <c r="C1660" s="1">
        <v>4</v>
      </c>
      <c r="D1660" s="1" t="s">
        <v>6101</v>
      </c>
      <c r="E1660" s="1">
        <v>3</v>
      </c>
      <c r="F1660" s="1" t="s">
        <v>6444</v>
      </c>
      <c r="G1660" s="1" t="s">
        <v>5819</v>
      </c>
      <c r="H1660" s="1" t="e">
        <f>--GCCTCGCCGTGGCGCTCAAGAGCTCCGGCGGGTTCTTC</f>
        <v>#NAME?</v>
      </c>
      <c r="I1660" s="1" t="b">
        <v>0</v>
      </c>
      <c r="J1660" s="1">
        <v>0</v>
      </c>
      <c r="K1660" s="1">
        <v>3</v>
      </c>
      <c r="L1660" s="1">
        <v>2</v>
      </c>
      <c r="M1660" s="1">
        <v>2</v>
      </c>
      <c r="N1660" s="1">
        <v>1.31578947368421</v>
      </c>
      <c r="O1660" s="1" t="s">
        <v>6447</v>
      </c>
    </row>
    <row r="1661" spans="1:15" x14ac:dyDescent="0.3">
      <c r="A1661" s="1" t="s">
        <v>5700</v>
      </c>
      <c r="B1661" s="1" t="s">
        <v>5769</v>
      </c>
      <c r="C1661" s="1">
        <v>4</v>
      </c>
      <c r="D1661" s="1" t="s">
        <v>6101</v>
      </c>
      <c r="E1661" s="1">
        <v>3</v>
      </c>
      <c r="F1661" s="1" t="s">
        <v>6444</v>
      </c>
      <c r="G1661" s="1" t="s">
        <v>5834</v>
      </c>
      <c r="H1661" s="1" t="e">
        <f>--GCCTCGCCGTGGCGCTCAAGAGCTCCGGCGGGTTCTTC</f>
        <v>#NAME?</v>
      </c>
      <c r="I1661" s="1" t="b">
        <v>0</v>
      </c>
      <c r="J1661" s="1">
        <v>6</v>
      </c>
      <c r="K1661" s="1">
        <v>3</v>
      </c>
      <c r="L1661" s="1">
        <v>5</v>
      </c>
      <c r="M1661" s="1">
        <v>2</v>
      </c>
      <c r="N1661" s="1">
        <v>1.31578947368421</v>
      </c>
      <c r="O1661" s="1" t="s">
        <v>6294</v>
      </c>
    </row>
    <row r="1662" spans="1:15" x14ac:dyDescent="0.3">
      <c r="A1662" s="1" t="s">
        <v>5700</v>
      </c>
      <c r="B1662" s="1" t="s">
        <v>5769</v>
      </c>
      <c r="C1662" s="1">
        <v>4</v>
      </c>
      <c r="D1662" s="1" t="s">
        <v>6101</v>
      </c>
      <c r="E1662" s="1">
        <v>4</v>
      </c>
      <c r="F1662" s="1" t="s">
        <v>6448</v>
      </c>
      <c r="G1662" s="1" t="s">
        <v>5834</v>
      </c>
      <c r="H1662" s="1" t="s">
        <v>6226</v>
      </c>
      <c r="I1662" s="1" t="b">
        <v>0</v>
      </c>
      <c r="J1662" s="1">
        <v>0</v>
      </c>
      <c r="K1662" s="1">
        <v>30</v>
      </c>
      <c r="L1662" s="1">
        <v>9</v>
      </c>
      <c r="M1662" s="1">
        <v>66</v>
      </c>
      <c r="N1662" s="1">
        <v>66.6666666666666</v>
      </c>
      <c r="O1662" s="1" t="s">
        <v>6227</v>
      </c>
    </row>
    <row r="1663" spans="1:15" x14ac:dyDescent="0.3">
      <c r="A1663" s="1" t="s">
        <v>5700</v>
      </c>
      <c r="B1663" s="1" t="s">
        <v>5769</v>
      </c>
      <c r="C1663" s="1">
        <v>4</v>
      </c>
      <c r="D1663" s="1" t="s">
        <v>6101</v>
      </c>
      <c r="E1663" s="1">
        <v>4</v>
      </c>
      <c r="F1663" s="1" t="s">
        <v>6448</v>
      </c>
      <c r="G1663" s="1" t="s">
        <v>5834</v>
      </c>
      <c r="H1663" s="1" t="s">
        <v>6226</v>
      </c>
      <c r="I1663" s="1" t="b">
        <v>0</v>
      </c>
      <c r="J1663" s="1">
        <v>0</v>
      </c>
      <c r="K1663" s="1">
        <v>31</v>
      </c>
      <c r="L1663" s="1">
        <v>9</v>
      </c>
      <c r="M1663" s="1">
        <v>12</v>
      </c>
      <c r="N1663" s="1">
        <v>12.1212121212121</v>
      </c>
      <c r="O1663" s="1" t="s">
        <v>6227</v>
      </c>
    </row>
    <row r="1664" spans="1:15" x14ac:dyDescent="0.3">
      <c r="A1664" s="1" t="s">
        <v>5700</v>
      </c>
      <c r="B1664" s="1" t="s">
        <v>5769</v>
      </c>
      <c r="C1664" s="1">
        <v>4</v>
      </c>
      <c r="D1664" s="1" t="s">
        <v>6101</v>
      </c>
      <c r="E1664" s="1">
        <v>4</v>
      </c>
      <c r="F1664" s="1" t="s">
        <v>6448</v>
      </c>
      <c r="G1664" s="1" t="s">
        <v>5834</v>
      </c>
      <c r="H1664" s="1" t="s">
        <v>6226</v>
      </c>
      <c r="I1664" s="1" t="b">
        <v>0</v>
      </c>
      <c r="J1664" s="1">
        <v>0</v>
      </c>
      <c r="K1664" s="1">
        <v>28</v>
      </c>
      <c r="L1664" s="1">
        <v>9</v>
      </c>
      <c r="M1664" s="1">
        <v>6</v>
      </c>
      <c r="N1664" s="1">
        <v>6.0606060606060597</v>
      </c>
      <c r="O1664" s="1" t="s">
        <v>6227</v>
      </c>
    </row>
    <row r="1665" spans="1:15" x14ac:dyDescent="0.3">
      <c r="A1665" s="1" t="s">
        <v>5700</v>
      </c>
      <c r="B1665" s="1" t="s">
        <v>5769</v>
      </c>
      <c r="C1665" s="1">
        <v>4</v>
      </c>
      <c r="D1665" s="1" t="s">
        <v>6101</v>
      </c>
      <c r="E1665" s="1">
        <v>4</v>
      </c>
      <c r="F1665" s="1" t="s">
        <v>6448</v>
      </c>
      <c r="G1665" s="1" t="s">
        <v>5834</v>
      </c>
      <c r="H1665" s="1" t="s">
        <v>6226</v>
      </c>
      <c r="I1665" s="1" t="b">
        <v>0</v>
      </c>
      <c r="J1665" s="1">
        <v>0</v>
      </c>
      <c r="K1665" s="1">
        <v>30</v>
      </c>
      <c r="L1665" s="1">
        <v>10</v>
      </c>
      <c r="M1665" s="1">
        <v>2</v>
      </c>
      <c r="N1665" s="1">
        <v>2.0202020202020199</v>
      </c>
      <c r="O1665" s="1" t="s">
        <v>6227</v>
      </c>
    </row>
    <row r="1666" spans="1:15" x14ac:dyDescent="0.3">
      <c r="A1666" s="1" t="s">
        <v>5700</v>
      </c>
      <c r="B1666" s="1" t="s">
        <v>5769</v>
      </c>
      <c r="C1666" s="1">
        <v>4</v>
      </c>
      <c r="D1666" s="1" t="s">
        <v>6101</v>
      </c>
      <c r="E1666" s="1">
        <v>4</v>
      </c>
      <c r="F1666" s="1" t="s">
        <v>6448</v>
      </c>
      <c r="G1666" s="1" t="s">
        <v>5834</v>
      </c>
      <c r="H1666" s="1" t="s">
        <v>6226</v>
      </c>
      <c r="I1666" s="1" t="b">
        <v>0</v>
      </c>
      <c r="J1666" s="1">
        <v>0</v>
      </c>
      <c r="K1666" s="1">
        <v>29</v>
      </c>
      <c r="L1666" s="1">
        <v>8</v>
      </c>
      <c r="M1666" s="1">
        <v>1</v>
      </c>
      <c r="N1666" s="1">
        <v>1.0101010101010099</v>
      </c>
      <c r="O1666" s="1" t="s">
        <v>6227</v>
      </c>
    </row>
    <row r="1667" spans="1:15" x14ac:dyDescent="0.3">
      <c r="A1667" s="1" t="s">
        <v>5700</v>
      </c>
      <c r="B1667" s="1" t="s">
        <v>5769</v>
      </c>
      <c r="C1667" s="1">
        <v>4</v>
      </c>
      <c r="D1667" s="1" t="s">
        <v>6101</v>
      </c>
      <c r="E1667" s="1">
        <v>4</v>
      </c>
      <c r="F1667" s="1" t="s">
        <v>6448</v>
      </c>
      <c r="G1667" s="1" t="s">
        <v>5834</v>
      </c>
      <c r="H1667" s="1" t="s">
        <v>6226</v>
      </c>
      <c r="I1667" s="1" t="b">
        <v>0</v>
      </c>
      <c r="J1667" s="1">
        <v>0</v>
      </c>
      <c r="K1667" s="1">
        <v>27</v>
      </c>
      <c r="L1667" s="1">
        <v>9</v>
      </c>
      <c r="M1667" s="1">
        <v>1</v>
      </c>
      <c r="N1667" s="1">
        <v>1.0101010101010099</v>
      </c>
      <c r="O1667" s="1" t="s">
        <v>6449</v>
      </c>
    </row>
    <row r="1668" spans="1:15" x14ac:dyDescent="0.3">
      <c r="A1668" s="1" t="s">
        <v>5700</v>
      </c>
      <c r="B1668" s="1" t="s">
        <v>5769</v>
      </c>
      <c r="C1668" s="1">
        <v>4</v>
      </c>
      <c r="D1668" s="1" t="s">
        <v>6101</v>
      </c>
      <c r="E1668" s="1">
        <v>4</v>
      </c>
      <c r="F1668" s="1" t="s">
        <v>6448</v>
      </c>
      <c r="G1668" s="1" t="s">
        <v>5834</v>
      </c>
      <c r="H1668" s="1" t="s">
        <v>6226</v>
      </c>
      <c r="I1668" s="1" t="b">
        <v>0</v>
      </c>
      <c r="J1668" s="1">
        <v>3</v>
      </c>
      <c r="K1668" s="1">
        <v>28</v>
      </c>
      <c r="L1668" s="1">
        <v>8</v>
      </c>
      <c r="M1668" s="1">
        <v>1</v>
      </c>
      <c r="N1668" s="1">
        <v>1.0101010101010099</v>
      </c>
      <c r="O1668" s="1" t="s">
        <v>6227</v>
      </c>
    </row>
    <row r="1669" spans="1:15" x14ac:dyDescent="0.3">
      <c r="A1669" s="1" t="s">
        <v>5700</v>
      </c>
      <c r="B1669" s="1" t="s">
        <v>5769</v>
      </c>
      <c r="C1669" s="1">
        <v>4</v>
      </c>
      <c r="D1669" s="1" t="s">
        <v>6101</v>
      </c>
      <c r="E1669" s="1">
        <v>4</v>
      </c>
      <c r="F1669" s="1" t="s">
        <v>6448</v>
      </c>
      <c r="G1669" s="1" t="s">
        <v>5834</v>
      </c>
      <c r="H1669" s="1" t="s">
        <v>6226</v>
      </c>
      <c r="I1669" s="1" t="b">
        <v>0</v>
      </c>
      <c r="J1669" s="1">
        <v>0</v>
      </c>
      <c r="K1669" s="1">
        <v>29</v>
      </c>
      <c r="L1669" s="1">
        <v>9</v>
      </c>
      <c r="M1669" s="1">
        <v>1</v>
      </c>
      <c r="N1669" s="1">
        <v>1.0101010101010099</v>
      </c>
      <c r="O1669" s="1" t="s">
        <v>6227</v>
      </c>
    </row>
    <row r="1670" spans="1:15" x14ac:dyDescent="0.3">
      <c r="A1670" s="1" t="s">
        <v>5700</v>
      </c>
      <c r="B1670" s="1" t="s">
        <v>5769</v>
      </c>
      <c r="C1670" s="1">
        <v>4</v>
      </c>
      <c r="D1670" s="1" t="s">
        <v>6101</v>
      </c>
      <c r="E1670" s="1">
        <v>4</v>
      </c>
      <c r="F1670" s="1" t="s">
        <v>6448</v>
      </c>
      <c r="G1670" s="1" t="s">
        <v>5834</v>
      </c>
      <c r="H1670" s="1" t="s">
        <v>6450</v>
      </c>
      <c r="I1670" s="1" t="b">
        <v>0</v>
      </c>
      <c r="J1670" s="1">
        <v>0</v>
      </c>
      <c r="K1670" s="1">
        <v>23</v>
      </c>
      <c r="L1670" s="1">
        <v>8</v>
      </c>
      <c r="M1670" s="1">
        <v>1</v>
      </c>
      <c r="N1670" s="1">
        <v>1.0101010101010099</v>
      </c>
      <c r="O1670" s="1" t="s">
        <v>6451</v>
      </c>
    </row>
    <row r="1671" spans="1:15" x14ac:dyDescent="0.3">
      <c r="A1671" s="1" t="s">
        <v>5700</v>
      </c>
      <c r="B1671" s="1" t="s">
        <v>5769</v>
      </c>
      <c r="C1671" s="1">
        <v>4</v>
      </c>
      <c r="D1671" s="1" t="s">
        <v>6101</v>
      </c>
      <c r="E1671" s="1">
        <v>4</v>
      </c>
      <c r="F1671" s="1" t="s">
        <v>6448</v>
      </c>
      <c r="G1671" s="1" t="s">
        <v>5834</v>
      </c>
      <c r="H1671" s="1" t="s">
        <v>6230</v>
      </c>
      <c r="I1671" s="1" t="b">
        <v>0</v>
      </c>
      <c r="J1671" s="1">
        <v>0</v>
      </c>
      <c r="K1671" s="1">
        <v>10</v>
      </c>
      <c r="L1671" s="1">
        <v>12</v>
      </c>
      <c r="M1671" s="1">
        <v>1</v>
      </c>
      <c r="N1671" s="1">
        <v>1.0101010101010099</v>
      </c>
      <c r="O1671" s="1" t="s">
        <v>6231</v>
      </c>
    </row>
    <row r="1672" spans="1:15" x14ac:dyDescent="0.3">
      <c r="A1672" s="1" t="s">
        <v>5700</v>
      </c>
      <c r="B1672" s="1" t="s">
        <v>5769</v>
      </c>
      <c r="C1672" s="1">
        <v>4</v>
      </c>
      <c r="D1672" s="1" t="s">
        <v>6101</v>
      </c>
      <c r="E1672" s="1">
        <v>4</v>
      </c>
      <c r="F1672" s="1" t="s">
        <v>6448</v>
      </c>
      <c r="G1672" s="1" t="s">
        <v>5834</v>
      </c>
      <c r="H1672" s="1" t="s">
        <v>6226</v>
      </c>
      <c r="I1672" s="1" t="b">
        <v>0</v>
      </c>
      <c r="J1672" s="1">
        <v>0</v>
      </c>
      <c r="K1672" s="1">
        <v>27</v>
      </c>
      <c r="L1672" s="1">
        <v>8</v>
      </c>
      <c r="M1672" s="1">
        <v>1</v>
      </c>
      <c r="N1672" s="1">
        <v>1.0101010101010099</v>
      </c>
      <c r="O1672" s="1" t="s">
        <v>6227</v>
      </c>
    </row>
    <row r="1673" spans="1:15" x14ac:dyDescent="0.3">
      <c r="A1673" s="1" t="s">
        <v>5700</v>
      </c>
      <c r="B1673" s="1" t="s">
        <v>5769</v>
      </c>
      <c r="C1673" s="1">
        <v>4</v>
      </c>
      <c r="D1673" s="1" t="s">
        <v>6101</v>
      </c>
      <c r="E1673" s="1">
        <v>4</v>
      </c>
      <c r="F1673" s="1" t="s">
        <v>6448</v>
      </c>
      <c r="G1673" s="1" t="s">
        <v>5834</v>
      </c>
      <c r="H1673" s="1" t="s">
        <v>6226</v>
      </c>
      <c r="I1673" s="1" t="b">
        <v>0</v>
      </c>
      <c r="J1673" s="1">
        <v>0</v>
      </c>
      <c r="K1673" s="1">
        <v>24</v>
      </c>
      <c r="L1673" s="1">
        <v>8</v>
      </c>
      <c r="M1673" s="1">
        <v>1</v>
      </c>
      <c r="N1673" s="1">
        <v>1.0101010101010099</v>
      </c>
      <c r="O1673" s="1" t="s">
        <v>6227</v>
      </c>
    </row>
    <row r="1674" spans="1:15" x14ac:dyDescent="0.3">
      <c r="A1674" s="1" t="s">
        <v>5700</v>
      </c>
      <c r="B1674" s="1" t="s">
        <v>5769</v>
      </c>
      <c r="C1674" s="1">
        <v>4</v>
      </c>
      <c r="D1674" s="1" t="s">
        <v>6101</v>
      </c>
      <c r="E1674" s="1">
        <v>4</v>
      </c>
      <c r="F1674" s="1" t="s">
        <v>6448</v>
      </c>
      <c r="G1674" s="1" t="s">
        <v>5834</v>
      </c>
      <c r="H1674" s="1" t="s">
        <v>6331</v>
      </c>
      <c r="I1674" s="1" t="b">
        <v>0</v>
      </c>
      <c r="J1674" s="1">
        <v>0</v>
      </c>
      <c r="K1674" s="1">
        <v>26</v>
      </c>
      <c r="L1674" s="1">
        <v>8</v>
      </c>
      <c r="M1674" s="1">
        <v>1</v>
      </c>
      <c r="N1674" s="1">
        <v>1.0101010101010099</v>
      </c>
      <c r="O1674" s="1" t="s">
        <v>6227</v>
      </c>
    </row>
    <row r="1675" spans="1:15" x14ac:dyDescent="0.3">
      <c r="A1675" s="1" t="s">
        <v>5700</v>
      </c>
      <c r="B1675" s="1" t="s">
        <v>5769</v>
      </c>
      <c r="C1675" s="1">
        <v>4</v>
      </c>
      <c r="D1675" s="1" t="s">
        <v>6101</v>
      </c>
      <c r="E1675" s="1">
        <v>4</v>
      </c>
      <c r="F1675" s="1" t="s">
        <v>6448</v>
      </c>
      <c r="G1675" s="1" t="s">
        <v>5834</v>
      </c>
      <c r="H1675" s="1" t="s">
        <v>6226</v>
      </c>
      <c r="I1675" s="1" t="b">
        <v>0</v>
      </c>
      <c r="J1675" s="1">
        <v>0</v>
      </c>
      <c r="K1675" s="1">
        <v>31</v>
      </c>
      <c r="L1675" s="1">
        <v>9</v>
      </c>
      <c r="M1675" s="1">
        <v>1</v>
      </c>
      <c r="N1675" s="1">
        <v>1.0101010101010099</v>
      </c>
      <c r="O1675" s="1" t="s">
        <v>6241</v>
      </c>
    </row>
    <row r="1676" spans="1:15" x14ac:dyDescent="0.3">
      <c r="A1676" s="1" t="s">
        <v>5700</v>
      </c>
      <c r="B1676" s="1" t="s">
        <v>5769</v>
      </c>
      <c r="C1676" s="1">
        <v>4</v>
      </c>
      <c r="D1676" s="1" t="s">
        <v>6101</v>
      </c>
      <c r="E1676" s="1">
        <v>4</v>
      </c>
      <c r="F1676" s="1" t="s">
        <v>6448</v>
      </c>
      <c r="G1676" s="1" t="s">
        <v>5834</v>
      </c>
      <c r="H1676" s="1" t="s">
        <v>6226</v>
      </c>
      <c r="I1676" s="1" t="b">
        <v>0</v>
      </c>
      <c r="J1676" s="1">
        <v>0</v>
      </c>
      <c r="K1676" s="1">
        <v>30</v>
      </c>
      <c r="L1676" s="1">
        <v>9</v>
      </c>
      <c r="M1676" s="1">
        <v>1</v>
      </c>
      <c r="N1676" s="1">
        <v>1.0101010101010099</v>
      </c>
      <c r="O1676" s="1" t="s">
        <v>6452</v>
      </c>
    </row>
    <row r="1677" spans="1:15" x14ac:dyDescent="0.3">
      <c r="A1677" s="1" t="s">
        <v>5700</v>
      </c>
      <c r="B1677" s="1" t="s">
        <v>5769</v>
      </c>
      <c r="C1677" s="1">
        <v>4</v>
      </c>
      <c r="D1677" s="1" t="s">
        <v>6101</v>
      </c>
      <c r="E1677" s="1">
        <v>4</v>
      </c>
      <c r="F1677" s="1" t="s">
        <v>6448</v>
      </c>
      <c r="G1677" s="1" t="s">
        <v>5834</v>
      </c>
      <c r="H1677" s="1" t="s">
        <v>6361</v>
      </c>
      <c r="I1677" s="1" t="b">
        <v>0</v>
      </c>
      <c r="J1677" s="1">
        <v>1</v>
      </c>
      <c r="K1677" s="1">
        <v>24</v>
      </c>
      <c r="L1677" s="1">
        <v>7</v>
      </c>
      <c r="M1677" s="1">
        <v>1</v>
      </c>
      <c r="N1677" s="1">
        <v>1.0101010101010099</v>
      </c>
      <c r="O1677" s="1" t="s">
        <v>6385</v>
      </c>
    </row>
    <row r="1678" spans="1:15" x14ac:dyDescent="0.3">
      <c r="A1678" s="1" t="s">
        <v>5700</v>
      </c>
      <c r="B1678" s="1" t="s">
        <v>5769</v>
      </c>
      <c r="C1678" s="1">
        <v>4</v>
      </c>
      <c r="D1678" s="1" t="s">
        <v>6101</v>
      </c>
      <c r="E1678" s="1">
        <v>4</v>
      </c>
      <c r="F1678" s="1" t="s">
        <v>6448</v>
      </c>
      <c r="G1678" s="1" t="s">
        <v>5834</v>
      </c>
      <c r="H1678" s="1" t="e">
        <f>--GCCTCGCCGTGGCGCTCAAGAGCTC--------CGGCG</f>
        <v>#NAME?</v>
      </c>
      <c r="I1678" s="1" t="b">
        <v>0</v>
      </c>
      <c r="J1678" s="1">
        <v>0</v>
      </c>
      <c r="K1678" s="1">
        <v>15</v>
      </c>
      <c r="L1678" s="1">
        <v>11</v>
      </c>
      <c r="M1678" s="1">
        <v>1</v>
      </c>
      <c r="N1678" s="1">
        <v>1.0101010101010099</v>
      </c>
      <c r="O1678" s="1" t="s">
        <v>6453</v>
      </c>
    </row>
    <row r="1679" spans="1:15" x14ac:dyDescent="0.3">
      <c r="A1679" s="1" t="s">
        <v>5700</v>
      </c>
      <c r="B1679" s="1" t="s">
        <v>5769</v>
      </c>
      <c r="C1679" s="1">
        <v>4</v>
      </c>
      <c r="D1679" s="1" t="s">
        <v>6101</v>
      </c>
      <c r="E1679" s="1">
        <v>5</v>
      </c>
      <c r="F1679" s="1" t="s">
        <v>6454</v>
      </c>
      <c r="G1679" s="1" t="s">
        <v>5834</v>
      </c>
      <c r="H1679" s="1" t="s">
        <v>6226</v>
      </c>
      <c r="I1679" s="1" t="b">
        <v>0</v>
      </c>
      <c r="J1679" s="1">
        <v>0</v>
      </c>
      <c r="K1679" s="1">
        <v>26</v>
      </c>
      <c r="L1679" s="1">
        <v>8</v>
      </c>
      <c r="M1679" s="1">
        <v>3</v>
      </c>
      <c r="N1679" s="1">
        <v>60</v>
      </c>
      <c r="O1679" s="1" t="s">
        <v>6227</v>
      </c>
    </row>
    <row r="1680" spans="1:15" x14ac:dyDescent="0.3">
      <c r="A1680" s="1" t="s">
        <v>5700</v>
      </c>
      <c r="B1680" s="1" t="s">
        <v>5769</v>
      </c>
      <c r="C1680" s="1">
        <v>4</v>
      </c>
      <c r="D1680" s="1" t="s">
        <v>6101</v>
      </c>
      <c r="E1680" s="1">
        <v>5</v>
      </c>
      <c r="F1680" s="1" t="s">
        <v>6454</v>
      </c>
      <c r="G1680" s="1" t="s">
        <v>5834</v>
      </c>
      <c r="H1680" s="1" t="s">
        <v>6239</v>
      </c>
      <c r="I1680" s="1" t="b">
        <v>0</v>
      </c>
      <c r="J1680" s="1">
        <v>1</v>
      </c>
      <c r="K1680" s="1">
        <v>6</v>
      </c>
      <c r="L1680" s="1">
        <v>7</v>
      </c>
      <c r="M1680" s="1">
        <v>1</v>
      </c>
      <c r="N1680" s="1">
        <v>20</v>
      </c>
      <c r="O1680" s="1" t="s">
        <v>6455</v>
      </c>
    </row>
    <row r="1681" spans="1:15" x14ac:dyDescent="0.3">
      <c r="A1681" s="1" t="s">
        <v>5700</v>
      </c>
      <c r="B1681" s="1" t="s">
        <v>5769</v>
      </c>
      <c r="C1681" s="1">
        <v>4</v>
      </c>
      <c r="D1681" s="1" t="s">
        <v>6101</v>
      </c>
      <c r="E1681" s="1">
        <v>5</v>
      </c>
      <c r="F1681" s="1" t="s">
        <v>6454</v>
      </c>
      <c r="G1681" s="1" t="s">
        <v>5834</v>
      </c>
      <c r="H1681" s="1" t="s">
        <v>6226</v>
      </c>
      <c r="I1681" s="1" t="b">
        <v>0</v>
      </c>
      <c r="J1681" s="1">
        <v>0</v>
      </c>
      <c r="K1681" s="1">
        <v>24</v>
      </c>
      <c r="L1681" s="1">
        <v>8</v>
      </c>
      <c r="M1681" s="1">
        <v>1</v>
      </c>
      <c r="N1681" s="1">
        <v>20</v>
      </c>
      <c r="O1681" s="1" t="s">
        <v>6227</v>
      </c>
    </row>
    <row r="1682" spans="1:15" x14ac:dyDescent="0.3">
      <c r="A1682" s="1" t="s">
        <v>5700</v>
      </c>
      <c r="B1682" s="1" t="s">
        <v>5769</v>
      </c>
      <c r="C1682" s="1">
        <v>4</v>
      </c>
      <c r="D1682" s="1" t="s">
        <v>6101</v>
      </c>
      <c r="E1682" s="1">
        <v>6</v>
      </c>
      <c r="F1682" s="1" t="s">
        <v>6456</v>
      </c>
      <c r="G1682" s="1" t="s">
        <v>5834</v>
      </c>
      <c r="H1682" s="1" t="s">
        <v>6226</v>
      </c>
      <c r="I1682" s="1" t="b">
        <v>0</v>
      </c>
      <c r="J1682" s="1">
        <v>0</v>
      </c>
      <c r="K1682" s="1">
        <v>27</v>
      </c>
      <c r="L1682" s="1">
        <v>8</v>
      </c>
      <c r="M1682" s="1">
        <v>288</v>
      </c>
      <c r="N1682" s="1">
        <v>54.961832061068698</v>
      </c>
      <c r="O1682" s="1" t="s">
        <v>6227</v>
      </c>
    </row>
    <row r="1683" spans="1:15" x14ac:dyDescent="0.3">
      <c r="A1683" s="1" t="s">
        <v>5700</v>
      </c>
      <c r="B1683" s="1" t="s">
        <v>5769</v>
      </c>
      <c r="C1683" s="1">
        <v>4</v>
      </c>
      <c r="D1683" s="1" t="s">
        <v>6101</v>
      </c>
      <c r="E1683" s="1">
        <v>6</v>
      </c>
      <c r="F1683" s="1" t="s">
        <v>6456</v>
      </c>
      <c r="G1683" s="1" t="s">
        <v>5834</v>
      </c>
      <c r="H1683" s="1" t="s">
        <v>6226</v>
      </c>
      <c r="I1683" s="1" t="b">
        <v>0</v>
      </c>
      <c r="J1683" s="1">
        <v>0</v>
      </c>
      <c r="K1683" s="1">
        <v>26</v>
      </c>
      <c r="L1683" s="1">
        <v>8</v>
      </c>
      <c r="M1683" s="1">
        <v>161</v>
      </c>
      <c r="N1683" s="1">
        <v>30.725190839694601</v>
      </c>
      <c r="O1683" s="1" t="s">
        <v>6227</v>
      </c>
    </row>
    <row r="1684" spans="1:15" x14ac:dyDescent="0.3">
      <c r="A1684" s="1" t="s">
        <v>5700</v>
      </c>
      <c r="B1684" s="1" t="s">
        <v>5769</v>
      </c>
      <c r="C1684" s="1">
        <v>4</v>
      </c>
      <c r="D1684" s="1" t="s">
        <v>6101</v>
      </c>
      <c r="E1684" s="1">
        <v>6</v>
      </c>
      <c r="F1684" s="1" t="s">
        <v>6456</v>
      </c>
      <c r="G1684" s="1" t="s">
        <v>5834</v>
      </c>
      <c r="H1684" s="1" t="s">
        <v>6226</v>
      </c>
      <c r="I1684" s="1" t="b">
        <v>0</v>
      </c>
      <c r="J1684" s="1">
        <v>0</v>
      </c>
      <c r="K1684" s="1">
        <v>25</v>
      </c>
      <c r="L1684" s="1">
        <v>7</v>
      </c>
      <c r="M1684" s="1">
        <v>18</v>
      </c>
      <c r="N1684" s="1">
        <v>3.4351145038167901</v>
      </c>
      <c r="O1684" s="1" t="s">
        <v>6227</v>
      </c>
    </row>
    <row r="1685" spans="1:15" x14ac:dyDescent="0.3">
      <c r="A1685" s="1" t="s">
        <v>5700</v>
      </c>
      <c r="B1685" s="1" t="s">
        <v>5769</v>
      </c>
      <c r="C1685" s="1">
        <v>4</v>
      </c>
      <c r="D1685" s="1" t="s">
        <v>6101</v>
      </c>
      <c r="E1685" s="1">
        <v>6</v>
      </c>
      <c r="F1685" s="1" t="s">
        <v>6456</v>
      </c>
      <c r="G1685" s="1" t="s">
        <v>5834</v>
      </c>
      <c r="H1685" s="1" t="s">
        <v>6226</v>
      </c>
      <c r="I1685" s="1" t="b">
        <v>0</v>
      </c>
      <c r="J1685" s="1">
        <v>0</v>
      </c>
      <c r="K1685" s="1">
        <v>24</v>
      </c>
      <c r="L1685" s="1">
        <v>8</v>
      </c>
      <c r="M1685" s="1">
        <v>15</v>
      </c>
      <c r="N1685" s="1">
        <v>2.8625954198473198</v>
      </c>
      <c r="O1685" s="1" t="s">
        <v>6227</v>
      </c>
    </row>
    <row r="1686" spans="1:15" x14ac:dyDescent="0.3">
      <c r="A1686" s="1" t="s">
        <v>5700</v>
      </c>
      <c r="B1686" s="1" t="s">
        <v>5769</v>
      </c>
      <c r="C1686" s="1">
        <v>4</v>
      </c>
      <c r="D1686" s="1" t="s">
        <v>6101</v>
      </c>
      <c r="E1686" s="1">
        <v>7</v>
      </c>
      <c r="F1686" s="1" t="s">
        <v>6457</v>
      </c>
      <c r="G1686" s="1" t="s">
        <v>5834</v>
      </c>
      <c r="H1686" s="1" t="s">
        <v>6226</v>
      </c>
      <c r="I1686" s="1" t="b">
        <v>0</v>
      </c>
      <c r="J1686" s="1">
        <v>0</v>
      </c>
      <c r="K1686" s="1">
        <v>31</v>
      </c>
      <c r="L1686" s="1">
        <v>9</v>
      </c>
      <c r="M1686" s="1">
        <v>19</v>
      </c>
      <c r="N1686" s="1">
        <v>48.717948717948701</v>
      </c>
      <c r="O1686" s="1" t="s">
        <v>6227</v>
      </c>
    </row>
    <row r="1687" spans="1:15" x14ac:dyDescent="0.3">
      <c r="A1687" s="1" t="s">
        <v>5700</v>
      </c>
      <c r="B1687" s="1" t="s">
        <v>5769</v>
      </c>
      <c r="C1687" s="1">
        <v>4</v>
      </c>
      <c r="D1687" s="1" t="s">
        <v>6101</v>
      </c>
      <c r="E1687" s="1">
        <v>7</v>
      </c>
      <c r="F1687" s="1" t="s">
        <v>6457</v>
      </c>
      <c r="G1687" s="1" t="s">
        <v>5834</v>
      </c>
      <c r="H1687" s="1" t="s">
        <v>6226</v>
      </c>
      <c r="I1687" s="1" t="b">
        <v>0</v>
      </c>
      <c r="J1687" s="1">
        <v>0</v>
      </c>
      <c r="K1687" s="1">
        <v>29</v>
      </c>
      <c r="L1687" s="1">
        <v>8</v>
      </c>
      <c r="M1687" s="1">
        <v>17</v>
      </c>
      <c r="N1687" s="1">
        <v>43.589743589743499</v>
      </c>
      <c r="O1687" s="1" t="s">
        <v>6227</v>
      </c>
    </row>
    <row r="1688" spans="1:15" x14ac:dyDescent="0.3">
      <c r="A1688" s="1" t="s">
        <v>5700</v>
      </c>
      <c r="B1688" s="1" t="s">
        <v>5769</v>
      </c>
      <c r="C1688" s="1">
        <v>4</v>
      </c>
      <c r="D1688" s="1" t="s">
        <v>6101</v>
      </c>
      <c r="E1688" s="1">
        <v>7</v>
      </c>
      <c r="F1688" s="1" t="s">
        <v>6457</v>
      </c>
      <c r="G1688" s="1" t="s">
        <v>5834</v>
      </c>
      <c r="H1688" s="1" t="s">
        <v>6361</v>
      </c>
      <c r="I1688" s="1" t="b">
        <v>0</v>
      </c>
      <c r="J1688" s="1">
        <v>1</v>
      </c>
      <c r="K1688" s="1">
        <v>22</v>
      </c>
      <c r="L1688" s="1">
        <v>6</v>
      </c>
      <c r="M1688" s="1">
        <v>1</v>
      </c>
      <c r="N1688" s="1">
        <v>2.5641025641025599</v>
      </c>
      <c r="O1688" s="1" t="s">
        <v>6458</v>
      </c>
    </row>
    <row r="1689" spans="1:15" x14ac:dyDescent="0.3">
      <c r="A1689" s="1" t="s">
        <v>5700</v>
      </c>
      <c r="B1689" s="1" t="s">
        <v>5769</v>
      </c>
      <c r="C1689" s="1">
        <v>4</v>
      </c>
      <c r="D1689" s="1" t="s">
        <v>6101</v>
      </c>
      <c r="E1689" s="1">
        <v>7</v>
      </c>
      <c r="F1689" s="1" t="s">
        <v>6457</v>
      </c>
      <c r="G1689" s="1" t="s">
        <v>5834</v>
      </c>
      <c r="H1689" s="1" t="s">
        <v>6226</v>
      </c>
      <c r="I1689" s="1" t="b">
        <v>0</v>
      </c>
      <c r="J1689" s="1">
        <v>0</v>
      </c>
      <c r="K1689" s="1">
        <v>29</v>
      </c>
      <c r="L1689" s="1">
        <v>7</v>
      </c>
      <c r="M1689" s="1">
        <v>1</v>
      </c>
      <c r="N1689" s="1">
        <v>2.5641025641025599</v>
      </c>
      <c r="O1689" s="1" t="s">
        <v>6459</v>
      </c>
    </row>
    <row r="1690" spans="1:15" x14ac:dyDescent="0.3">
      <c r="A1690" s="1" t="s">
        <v>5700</v>
      </c>
      <c r="B1690" s="1" t="s">
        <v>5769</v>
      </c>
      <c r="C1690" s="1">
        <v>4</v>
      </c>
      <c r="D1690" s="1" t="s">
        <v>6101</v>
      </c>
      <c r="E1690" s="1">
        <v>7</v>
      </c>
      <c r="F1690" s="1" t="s">
        <v>6457</v>
      </c>
      <c r="G1690" s="1" t="s">
        <v>5834</v>
      </c>
      <c r="H1690" s="1" t="s">
        <v>6226</v>
      </c>
      <c r="I1690" s="1" t="b">
        <v>0</v>
      </c>
      <c r="J1690" s="1">
        <v>0</v>
      </c>
      <c r="K1690" s="1">
        <v>25</v>
      </c>
      <c r="L1690" s="1">
        <v>7</v>
      </c>
      <c r="M1690" s="1">
        <v>1</v>
      </c>
      <c r="N1690" s="1">
        <v>2.5641025641025599</v>
      </c>
      <c r="O1690" s="1" t="s">
        <v>6227</v>
      </c>
    </row>
    <row r="1691" spans="1:15" x14ac:dyDescent="0.3">
      <c r="A1691" s="1" t="s">
        <v>5700</v>
      </c>
      <c r="B1691" s="1" t="s">
        <v>5769</v>
      </c>
      <c r="C1691" s="1">
        <v>4</v>
      </c>
      <c r="D1691" s="1" t="s">
        <v>6101</v>
      </c>
      <c r="E1691" s="1">
        <v>8</v>
      </c>
      <c r="F1691" s="1" t="s">
        <v>6460</v>
      </c>
      <c r="G1691" s="1" t="s">
        <v>5834</v>
      </c>
      <c r="H1691" s="1" t="s">
        <v>6226</v>
      </c>
      <c r="I1691" s="1" t="b">
        <v>0</v>
      </c>
      <c r="J1691" s="1">
        <v>0</v>
      </c>
      <c r="K1691" s="1">
        <v>26</v>
      </c>
      <c r="L1691" s="1">
        <v>8</v>
      </c>
      <c r="M1691" s="1">
        <v>75</v>
      </c>
      <c r="N1691" s="1">
        <v>39.682539682539598</v>
      </c>
      <c r="O1691" s="1" t="s">
        <v>6227</v>
      </c>
    </row>
    <row r="1692" spans="1:15" x14ac:dyDescent="0.3">
      <c r="A1692" s="1" t="s">
        <v>5700</v>
      </c>
      <c r="B1692" s="1" t="s">
        <v>5769</v>
      </c>
      <c r="C1692" s="1">
        <v>4</v>
      </c>
      <c r="D1692" s="1" t="s">
        <v>6101</v>
      </c>
      <c r="E1692" s="1">
        <v>8</v>
      </c>
      <c r="F1692" s="1" t="s">
        <v>6460</v>
      </c>
      <c r="G1692" s="1" t="s">
        <v>5834</v>
      </c>
      <c r="H1692" s="1" t="s">
        <v>6226</v>
      </c>
      <c r="I1692" s="1" t="b">
        <v>0</v>
      </c>
      <c r="J1692" s="1">
        <v>0</v>
      </c>
      <c r="K1692" s="1">
        <v>27</v>
      </c>
      <c r="L1692" s="1">
        <v>8</v>
      </c>
      <c r="M1692" s="1">
        <v>48</v>
      </c>
      <c r="N1692" s="1">
        <v>25.396825396825399</v>
      </c>
      <c r="O1692" s="1" t="s">
        <v>6227</v>
      </c>
    </row>
    <row r="1693" spans="1:15" x14ac:dyDescent="0.3">
      <c r="A1693" s="1" t="s">
        <v>5700</v>
      </c>
      <c r="B1693" s="1" t="s">
        <v>5769</v>
      </c>
      <c r="C1693" s="1">
        <v>4</v>
      </c>
      <c r="D1693" s="1" t="s">
        <v>6101</v>
      </c>
      <c r="E1693" s="1">
        <v>8</v>
      </c>
      <c r="F1693" s="1" t="s">
        <v>6460</v>
      </c>
      <c r="G1693" s="1" t="s">
        <v>5834</v>
      </c>
      <c r="H1693" s="1" t="s">
        <v>6226</v>
      </c>
      <c r="I1693" s="1" t="b">
        <v>0</v>
      </c>
      <c r="J1693" s="1">
        <v>0</v>
      </c>
      <c r="K1693" s="1">
        <v>24</v>
      </c>
      <c r="L1693" s="1">
        <v>8</v>
      </c>
      <c r="M1693" s="1">
        <v>36</v>
      </c>
      <c r="N1693" s="1">
        <v>19.047619047619001</v>
      </c>
      <c r="O1693" s="1" t="s">
        <v>6227</v>
      </c>
    </row>
    <row r="1694" spans="1:15" x14ac:dyDescent="0.3">
      <c r="A1694" s="1" t="s">
        <v>5700</v>
      </c>
      <c r="B1694" s="1" t="s">
        <v>5769</v>
      </c>
      <c r="C1694" s="1">
        <v>4</v>
      </c>
      <c r="D1694" s="1" t="s">
        <v>6101</v>
      </c>
      <c r="E1694" s="1">
        <v>8</v>
      </c>
      <c r="F1694" s="1" t="s">
        <v>6460</v>
      </c>
      <c r="G1694" s="1" t="s">
        <v>5834</v>
      </c>
      <c r="H1694" s="1" t="s">
        <v>6226</v>
      </c>
      <c r="I1694" s="1" t="b">
        <v>0</v>
      </c>
      <c r="J1694" s="1">
        <v>0</v>
      </c>
      <c r="K1694" s="1">
        <v>25</v>
      </c>
      <c r="L1694" s="1">
        <v>7</v>
      </c>
      <c r="M1694" s="1">
        <v>10</v>
      </c>
      <c r="N1694" s="1">
        <v>5.2910052910052903</v>
      </c>
      <c r="O1694" s="1" t="s">
        <v>6227</v>
      </c>
    </row>
    <row r="1695" spans="1:15" x14ac:dyDescent="0.3">
      <c r="A1695" s="1" t="s">
        <v>5700</v>
      </c>
      <c r="B1695" s="1" t="s">
        <v>5769</v>
      </c>
      <c r="C1695" s="1">
        <v>4</v>
      </c>
      <c r="D1695" s="1" t="s">
        <v>6101</v>
      </c>
      <c r="E1695" s="1">
        <v>8</v>
      </c>
      <c r="F1695" s="1" t="s">
        <v>6460</v>
      </c>
      <c r="G1695" s="1" t="s">
        <v>5834</v>
      </c>
      <c r="H1695" s="1" t="s">
        <v>6233</v>
      </c>
      <c r="I1695" s="1" t="b">
        <v>0</v>
      </c>
      <c r="J1695" s="1">
        <v>1</v>
      </c>
      <c r="K1695" s="1">
        <v>8</v>
      </c>
      <c r="L1695" s="1">
        <v>7</v>
      </c>
      <c r="M1695" s="1">
        <v>3</v>
      </c>
      <c r="N1695" s="1">
        <v>1.5873015873015801</v>
      </c>
      <c r="O1695" s="1" t="s">
        <v>6234</v>
      </c>
    </row>
    <row r="1696" spans="1:15" x14ac:dyDescent="0.3">
      <c r="A1696" s="1" t="s">
        <v>5700</v>
      </c>
      <c r="B1696" s="1" t="s">
        <v>5769</v>
      </c>
      <c r="C1696" s="1">
        <v>4</v>
      </c>
      <c r="D1696" s="1" t="s">
        <v>6101</v>
      </c>
      <c r="E1696" s="1">
        <v>8</v>
      </c>
      <c r="F1696" s="1" t="s">
        <v>6460</v>
      </c>
      <c r="G1696" s="1" t="s">
        <v>5834</v>
      </c>
      <c r="H1696" s="1" t="s">
        <v>6226</v>
      </c>
      <c r="I1696" s="1" t="b">
        <v>0</v>
      </c>
      <c r="J1696" s="1">
        <v>0</v>
      </c>
      <c r="K1696" s="1">
        <v>26</v>
      </c>
      <c r="L1696" s="1">
        <v>9</v>
      </c>
      <c r="M1696" s="1">
        <v>3</v>
      </c>
      <c r="N1696" s="1">
        <v>1.5873015873015801</v>
      </c>
      <c r="O1696" s="1" t="s">
        <v>6227</v>
      </c>
    </row>
    <row r="1697" spans="1:15" x14ac:dyDescent="0.3">
      <c r="A1697" s="1" t="s">
        <v>5700</v>
      </c>
      <c r="B1697" s="1" t="s">
        <v>5769</v>
      </c>
      <c r="C1697" s="1">
        <v>4</v>
      </c>
      <c r="D1697" s="1" t="s">
        <v>6101</v>
      </c>
      <c r="E1697" s="1">
        <v>9</v>
      </c>
      <c r="F1697" s="1" t="s">
        <v>6461</v>
      </c>
      <c r="G1697" s="1" t="s">
        <v>5834</v>
      </c>
      <c r="H1697" s="1" t="s">
        <v>6226</v>
      </c>
      <c r="I1697" s="1" t="b">
        <v>0</v>
      </c>
      <c r="J1697" s="1">
        <v>0</v>
      </c>
      <c r="K1697" s="1">
        <v>30</v>
      </c>
      <c r="L1697" s="1">
        <v>9</v>
      </c>
      <c r="M1697" s="1">
        <v>9</v>
      </c>
      <c r="N1697" s="1">
        <v>50</v>
      </c>
      <c r="O1697" s="1" t="s">
        <v>6227</v>
      </c>
    </row>
    <row r="1698" spans="1:15" x14ac:dyDescent="0.3">
      <c r="A1698" s="1" t="s">
        <v>5700</v>
      </c>
      <c r="B1698" s="1" t="s">
        <v>5769</v>
      </c>
      <c r="C1698" s="1">
        <v>4</v>
      </c>
      <c r="D1698" s="1" t="s">
        <v>6101</v>
      </c>
      <c r="E1698" s="1">
        <v>9</v>
      </c>
      <c r="F1698" s="1" t="s">
        <v>6461</v>
      </c>
      <c r="G1698" s="1" t="s">
        <v>5834</v>
      </c>
      <c r="H1698" s="1" t="s">
        <v>6226</v>
      </c>
      <c r="I1698" s="1" t="b">
        <v>0</v>
      </c>
      <c r="J1698" s="1">
        <v>0</v>
      </c>
      <c r="K1698" s="1">
        <v>28</v>
      </c>
      <c r="L1698" s="1">
        <v>9</v>
      </c>
      <c r="M1698" s="1">
        <v>2</v>
      </c>
      <c r="N1698" s="1">
        <v>11.1111111111111</v>
      </c>
      <c r="O1698" s="1" t="s">
        <v>6227</v>
      </c>
    </row>
    <row r="1699" spans="1:15" x14ac:dyDescent="0.3">
      <c r="A1699" s="1" t="s">
        <v>5700</v>
      </c>
      <c r="B1699" s="1" t="s">
        <v>5769</v>
      </c>
      <c r="C1699" s="1">
        <v>4</v>
      </c>
      <c r="D1699" s="1" t="s">
        <v>6101</v>
      </c>
      <c r="E1699" s="1">
        <v>9</v>
      </c>
      <c r="F1699" s="1" t="s">
        <v>6461</v>
      </c>
      <c r="G1699" s="1" t="s">
        <v>5834</v>
      </c>
      <c r="H1699" s="1" t="s">
        <v>6233</v>
      </c>
      <c r="I1699" s="1" t="b">
        <v>0</v>
      </c>
      <c r="J1699" s="1">
        <v>1</v>
      </c>
      <c r="K1699" s="1">
        <v>8</v>
      </c>
      <c r="L1699" s="1">
        <v>7</v>
      </c>
      <c r="M1699" s="1">
        <v>1</v>
      </c>
      <c r="N1699" s="1">
        <v>5.55555555555555</v>
      </c>
      <c r="O1699" s="1" t="s">
        <v>6234</v>
      </c>
    </row>
    <row r="1700" spans="1:15" x14ac:dyDescent="0.3">
      <c r="A1700" s="1" t="s">
        <v>5700</v>
      </c>
      <c r="B1700" s="1" t="s">
        <v>5769</v>
      </c>
      <c r="C1700" s="1">
        <v>4</v>
      </c>
      <c r="D1700" s="1" t="s">
        <v>6101</v>
      </c>
      <c r="E1700" s="1">
        <v>9</v>
      </c>
      <c r="F1700" s="1" t="s">
        <v>6461</v>
      </c>
      <c r="G1700" s="1" t="s">
        <v>5816</v>
      </c>
      <c r="H1700" s="1" t="s">
        <v>6235</v>
      </c>
      <c r="I1700" s="1" t="b">
        <v>0</v>
      </c>
      <c r="J1700" s="1">
        <v>3</v>
      </c>
      <c r="K1700" s="1">
        <v>0</v>
      </c>
      <c r="L1700" s="1">
        <v>0</v>
      </c>
      <c r="M1700" s="1">
        <v>1</v>
      </c>
      <c r="N1700" s="1">
        <v>5.55555555555555</v>
      </c>
      <c r="O1700" s="1" t="s">
        <v>6318</v>
      </c>
    </row>
    <row r="1701" spans="1:15" x14ac:dyDescent="0.3">
      <c r="A1701" s="1" t="s">
        <v>5700</v>
      </c>
      <c r="B1701" s="1" t="s">
        <v>5769</v>
      </c>
      <c r="C1701" s="1">
        <v>4</v>
      </c>
      <c r="D1701" s="1" t="s">
        <v>6101</v>
      </c>
      <c r="E1701" s="1">
        <v>9</v>
      </c>
      <c r="F1701" s="1" t="s">
        <v>6461</v>
      </c>
      <c r="G1701" s="1" t="s">
        <v>5803</v>
      </c>
      <c r="H1701" s="1" t="s">
        <v>6438</v>
      </c>
      <c r="I1701" s="1" t="b">
        <v>0</v>
      </c>
      <c r="J1701" s="1">
        <v>0</v>
      </c>
      <c r="K1701" s="1">
        <v>1</v>
      </c>
      <c r="L1701" s="1">
        <v>0</v>
      </c>
      <c r="M1701" s="1">
        <v>1</v>
      </c>
      <c r="N1701" s="1">
        <v>5.55555555555555</v>
      </c>
      <c r="O1701" s="1" t="s">
        <v>6439</v>
      </c>
    </row>
    <row r="1702" spans="1:15" x14ac:dyDescent="0.3">
      <c r="A1702" s="1" t="s">
        <v>5700</v>
      </c>
      <c r="B1702" s="1" t="s">
        <v>5769</v>
      </c>
      <c r="C1702" s="1">
        <v>4</v>
      </c>
      <c r="D1702" s="1" t="s">
        <v>6101</v>
      </c>
      <c r="E1702" s="1">
        <v>9</v>
      </c>
      <c r="F1702" s="1" t="s">
        <v>6461</v>
      </c>
      <c r="G1702" s="1" t="s">
        <v>5803</v>
      </c>
      <c r="H1702" s="1" t="s">
        <v>6248</v>
      </c>
      <c r="I1702" s="1" t="b">
        <v>0</v>
      </c>
      <c r="J1702" s="1">
        <v>0</v>
      </c>
      <c r="K1702" s="1">
        <v>1</v>
      </c>
      <c r="L1702" s="1">
        <v>0</v>
      </c>
      <c r="M1702" s="1">
        <v>1</v>
      </c>
      <c r="N1702" s="1">
        <v>5.55555555555555</v>
      </c>
      <c r="O1702" s="1" t="s">
        <v>6270</v>
      </c>
    </row>
    <row r="1703" spans="1:15" x14ac:dyDescent="0.3">
      <c r="A1703" s="1" t="s">
        <v>5700</v>
      </c>
      <c r="B1703" s="1" t="s">
        <v>5769</v>
      </c>
      <c r="C1703" s="1">
        <v>4</v>
      </c>
      <c r="D1703" s="1" t="s">
        <v>6101</v>
      </c>
      <c r="E1703" s="1">
        <v>9</v>
      </c>
      <c r="F1703" s="1" t="s">
        <v>6461</v>
      </c>
      <c r="G1703" s="1" t="s">
        <v>5834</v>
      </c>
      <c r="H1703" s="1" t="s">
        <v>6226</v>
      </c>
      <c r="I1703" s="1" t="b">
        <v>0</v>
      </c>
      <c r="J1703" s="1">
        <v>0</v>
      </c>
      <c r="K1703" s="1">
        <v>29</v>
      </c>
      <c r="L1703" s="1">
        <v>8</v>
      </c>
      <c r="M1703" s="1">
        <v>1</v>
      </c>
      <c r="N1703" s="1">
        <v>5.55555555555555</v>
      </c>
      <c r="O1703" s="1" t="s">
        <v>6227</v>
      </c>
    </row>
    <row r="1704" spans="1:15" x14ac:dyDescent="0.3">
      <c r="A1704" s="1" t="s">
        <v>5700</v>
      </c>
      <c r="B1704" s="1" t="s">
        <v>5769</v>
      </c>
      <c r="C1704" s="1">
        <v>4</v>
      </c>
      <c r="D1704" s="1" t="s">
        <v>6101</v>
      </c>
      <c r="E1704" s="1">
        <v>9</v>
      </c>
      <c r="F1704" s="1" t="s">
        <v>6461</v>
      </c>
      <c r="G1704" s="1" t="s">
        <v>5834</v>
      </c>
      <c r="H1704" s="1" t="s">
        <v>6226</v>
      </c>
      <c r="I1704" s="1" t="b">
        <v>0</v>
      </c>
      <c r="J1704" s="1">
        <v>0</v>
      </c>
      <c r="K1704" s="1">
        <v>31</v>
      </c>
      <c r="L1704" s="1">
        <v>9</v>
      </c>
      <c r="M1704" s="1">
        <v>1</v>
      </c>
      <c r="N1704" s="1">
        <v>5.55555555555555</v>
      </c>
      <c r="O1704" s="1" t="s">
        <v>6227</v>
      </c>
    </row>
    <row r="1705" spans="1:15" x14ac:dyDescent="0.3">
      <c r="A1705" s="1" t="s">
        <v>5700</v>
      </c>
      <c r="B1705" s="1" t="s">
        <v>5769</v>
      </c>
      <c r="C1705" s="1">
        <v>4</v>
      </c>
      <c r="D1705" s="1" t="s">
        <v>6101</v>
      </c>
      <c r="E1705" s="1">
        <v>9</v>
      </c>
      <c r="F1705" s="1" t="s">
        <v>6461</v>
      </c>
      <c r="G1705" s="1" t="s">
        <v>5834</v>
      </c>
      <c r="H1705" s="1" t="s">
        <v>6226</v>
      </c>
      <c r="I1705" s="1" t="b">
        <v>0</v>
      </c>
      <c r="J1705" s="1">
        <v>0</v>
      </c>
      <c r="K1705" s="1">
        <v>35</v>
      </c>
      <c r="L1705" s="1">
        <v>9</v>
      </c>
      <c r="M1705" s="1">
        <v>1</v>
      </c>
      <c r="N1705" s="1">
        <v>5.55555555555555</v>
      </c>
      <c r="O1705" s="1" t="s">
        <v>6227</v>
      </c>
    </row>
    <row r="1706" spans="1:15" x14ac:dyDescent="0.3">
      <c r="A1706" s="1" t="s">
        <v>5700</v>
      </c>
      <c r="B1706" s="1" t="s">
        <v>5769</v>
      </c>
      <c r="C1706" s="1">
        <v>4</v>
      </c>
      <c r="D1706" s="1" t="s">
        <v>6101</v>
      </c>
      <c r="E1706" s="1">
        <v>10</v>
      </c>
      <c r="F1706" s="1" t="s">
        <v>6462</v>
      </c>
      <c r="G1706" s="1" t="s">
        <v>5834</v>
      </c>
      <c r="H1706" s="1" t="s">
        <v>6226</v>
      </c>
      <c r="I1706" s="1" t="b">
        <v>0</v>
      </c>
      <c r="J1706" s="1">
        <v>0</v>
      </c>
      <c r="K1706" s="1">
        <v>33</v>
      </c>
      <c r="L1706" s="1">
        <v>8</v>
      </c>
      <c r="M1706" s="1">
        <v>3</v>
      </c>
      <c r="N1706" s="1">
        <v>30</v>
      </c>
      <c r="O1706" s="1" t="s">
        <v>6227</v>
      </c>
    </row>
    <row r="1707" spans="1:15" x14ac:dyDescent="0.3">
      <c r="A1707" s="1" t="s">
        <v>5700</v>
      </c>
      <c r="B1707" s="1" t="s">
        <v>5769</v>
      </c>
      <c r="C1707" s="1">
        <v>4</v>
      </c>
      <c r="D1707" s="1" t="s">
        <v>6101</v>
      </c>
      <c r="E1707" s="1">
        <v>10</v>
      </c>
      <c r="F1707" s="1" t="s">
        <v>6462</v>
      </c>
      <c r="G1707" s="1" t="s">
        <v>5834</v>
      </c>
      <c r="H1707" s="1" t="s">
        <v>6226</v>
      </c>
      <c r="I1707" s="1" t="b">
        <v>0</v>
      </c>
      <c r="J1707" s="1">
        <v>0</v>
      </c>
      <c r="K1707" s="1">
        <v>26</v>
      </c>
      <c r="L1707" s="1">
        <v>8</v>
      </c>
      <c r="M1707" s="1">
        <v>2</v>
      </c>
      <c r="N1707" s="1">
        <v>20</v>
      </c>
      <c r="O1707" s="1" t="s">
        <v>6227</v>
      </c>
    </row>
    <row r="1708" spans="1:15" x14ac:dyDescent="0.3">
      <c r="A1708" s="1" t="s">
        <v>5700</v>
      </c>
      <c r="B1708" s="1" t="s">
        <v>5769</v>
      </c>
      <c r="C1708" s="1">
        <v>4</v>
      </c>
      <c r="D1708" s="1" t="s">
        <v>6101</v>
      </c>
      <c r="E1708" s="1">
        <v>10</v>
      </c>
      <c r="F1708" s="1" t="s">
        <v>6462</v>
      </c>
      <c r="G1708" s="1" t="s">
        <v>5834</v>
      </c>
      <c r="H1708" s="1" t="s">
        <v>6226</v>
      </c>
      <c r="I1708" s="1" t="b">
        <v>0</v>
      </c>
      <c r="J1708" s="1">
        <v>0</v>
      </c>
      <c r="K1708" s="1">
        <v>27</v>
      </c>
      <c r="L1708" s="1">
        <v>8</v>
      </c>
      <c r="M1708" s="1">
        <v>2</v>
      </c>
      <c r="N1708" s="1">
        <v>20</v>
      </c>
      <c r="O1708" s="1" t="s">
        <v>6227</v>
      </c>
    </row>
    <row r="1709" spans="1:15" x14ac:dyDescent="0.3">
      <c r="A1709" s="1" t="s">
        <v>5700</v>
      </c>
      <c r="B1709" s="1" t="s">
        <v>5769</v>
      </c>
      <c r="C1709" s="1">
        <v>4</v>
      </c>
      <c r="D1709" s="1" t="s">
        <v>6101</v>
      </c>
      <c r="E1709" s="1">
        <v>10</v>
      </c>
      <c r="F1709" s="1" t="s">
        <v>6462</v>
      </c>
      <c r="G1709" s="1" t="s">
        <v>5851</v>
      </c>
      <c r="H1709" s="1" t="s">
        <v>6438</v>
      </c>
      <c r="I1709" s="1" t="b">
        <v>0</v>
      </c>
      <c r="J1709" s="1">
        <v>1</v>
      </c>
      <c r="K1709" s="1">
        <v>1</v>
      </c>
      <c r="L1709" s="1">
        <v>3</v>
      </c>
      <c r="M1709" s="1">
        <v>1</v>
      </c>
      <c r="N1709" s="1">
        <v>10</v>
      </c>
      <c r="O1709" s="1" t="s">
        <v>6463</v>
      </c>
    </row>
    <row r="1710" spans="1:15" x14ac:dyDescent="0.3">
      <c r="A1710" s="1" t="s">
        <v>5700</v>
      </c>
      <c r="B1710" s="1" t="s">
        <v>5769</v>
      </c>
      <c r="C1710" s="1">
        <v>4</v>
      </c>
      <c r="D1710" s="1" t="s">
        <v>6101</v>
      </c>
      <c r="E1710" s="1">
        <v>10</v>
      </c>
      <c r="F1710" s="1" t="s">
        <v>6462</v>
      </c>
      <c r="G1710" s="1" t="s">
        <v>5834</v>
      </c>
      <c r="H1710" s="1" t="s">
        <v>6226</v>
      </c>
      <c r="I1710" s="1" t="b">
        <v>0</v>
      </c>
      <c r="J1710" s="1">
        <v>0</v>
      </c>
      <c r="K1710" s="1">
        <v>33</v>
      </c>
      <c r="L1710" s="1">
        <v>8</v>
      </c>
      <c r="M1710" s="1">
        <v>1</v>
      </c>
      <c r="N1710" s="1">
        <v>10</v>
      </c>
      <c r="O1710" s="1" t="s">
        <v>6377</v>
      </c>
    </row>
    <row r="1711" spans="1:15" x14ac:dyDescent="0.3">
      <c r="A1711" s="1" t="s">
        <v>5700</v>
      </c>
      <c r="B1711" s="1" t="s">
        <v>5769</v>
      </c>
      <c r="C1711" s="1">
        <v>4</v>
      </c>
      <c r="D1711" s="1" t="s">
        <v>6101</v>
      </c>
      <c r="E1711" s="1">
        <v>10</v>
      </c>
      <c r="F1711" s="1" t="s">
        <v>6462</v>
      </c>
      <c r="G1711" s="1" t="s">
        <v>5834</v>
      </c>
      <c r="H1711" s="1" t="s">
        <v>6331</v>
      </c>
      <c r="I1711" s="1" t="b">
        <v>0</v>
      </c>
      <c r="J1711" s="1">
        <v>0</v>
      </c>
      <c r="K1711" s="1">
        <v>33</v>
      </c>
      <c r="L1711" s="1">
        <v>8</v>
      </c>
      <c r="M1711" s="1">
        <v>1</v>
      </c>
      <c r="N1711" s="1">
        <v>10</v>
      </c>
      <c r="O1711" s="1" t="s">
        <v>6464</v>
      </c>
    </row>
    <row r="1712" spans="1:15" x14ac:dyDescent="0.3">
      <c r="A1712" s="1" t="s">
        <v>5700</v>
      </c>
      <c r="B1712" s="1" t="s">
        <v>5769</v>
      </c>
      <c r="C1712" s="1">
        <v>4</v>
      </c>
      <c r="D1712" s="1" t="s">
        <v>6101</v>
      </c>
      <c r="E1712" s="1">
        <v>11</v>
      </c>
      <c r="F1712" s="1" t="s">
        <v>6465</v>
      </c>
      <c r="G1712" s="1" t="s">
        <v>5834</v>
      </c>
      <c r="H1712" s="1" t="s">
        <v>6226</v>
      </c>
      <c r="I1712" s="1" t="b">
        <v>0</v>
      </c>
      <c r="J1712" s="1">
        <v>0</v>
      </c>
      <c r="K1712" s="1">
        <v>26</v>
      </c>
      <c r="L1712" s="1">
        <v>8</v>
      </c>
      <c r="M1712" s="1">
        <v>5</v>
      </c>
      <c r="N1712" s="1">
        <v>83.3333333333333</v>
      </c>
      <c r="O1712" s="1" t="s">
        <v>6227</v>
      </c>
    </row>
    <row r="1713" spans="1:15" x14ac:dyDescent="0.3">
      <c r="A1713" s="1" t="s">
        <v>5700</v>
      </c>
      <c r="B1713" s="1" t="s">
        <v>5769</v>
      </c>
      <c r="C1713" s="1">
        <v>4</v>
      </c>
      <c r="D1713" s="1" t="s">
        <v>6101</v>
      </c>
      <c r="E1713" s="1">
        <v>11</v>
      </c>
      <c r="F1713" s="1" t="s">
        <v>6465</v>
      </c>
      <c r="G1713" s="1" t="s">
        <v>5834</v>
      </c>
      <c r="H1713" s="1" t="s">
        <v>6226</v>
      </c>
      <c r="I1713" s="1" t="b">
        <v>0</v>
      </c>
      <c r="J1713" s="1">
        <v>0</v>
      </c>
      <c r="K1713" s="1">
        <v>27</v>
      </c>
      <c r="L1713" s="1">
        <v>8</v>
      </c>
      <c r="M1713" s="1">
        <v>1</v>
      </c>
      <c r="N1713" s="1">
        <v>16.6666666666666</v>
      </c>
      <c r="O1713" s="1" t="s">
        <v>6227</v>
      </c>
    </row>
    <row r="1714" spans="1:15" x14ac:dyDescent="0.3">
      <c r="A1714" s="1" t="s">
        <v>5700</v>
      </c>
      <c r="B1714" s="1" t="s">
        <v>5769</v>
      </c>
      <c r="C1714" s="1">
        <v>4</v>
      </c>
      <c r="D1714" s="1" t="s">
        <v>6101</v>
      </c>
      <c r="E1714" s="1">
        <v>12</v>
      </c>
      <c r="F1714" s="1" t="s">
        <v>6466</v>
      </c>
      <c r="G1714" s="1" t="s">
        <v>5834</v>
      </c>
      <c r="H1714" s="1" t="s">
        <v>6226</v>
      </c>
      <c r="I1714" s="1" t="b">
        <v>0</v>
      </c>
      <c r="J1714" s="1">
        <v>0</v>
      </c>
      <c r="K1714" s="1">
        <v>30</v>
      </c>
      <c r="L1714" s="1">
        <v>9</v>
      </c>
      <c r="M1714" s="1">
        <v>84</v>
      </c>
      <c r="N1714" s="1">
        <v>56.756756756756701</v>
      </c>
      <c r="O1714" s="1" t="s">
        <v>6227</v>
      </c>
    </row>
    <row r="1715" spans="1:15" x14ac:dyDescent="0.3">
      <c r="A1715" s="1" t="s">
        <v>5700</v>
      </c>
      <c r="B1715" s="1" t="s">
        <v>5769</v>
      </c>
      <c r="C1715" s="1">
        <v>4</v>
      </c>
      <c r="D1715" s="1" t="s">
        <v>6101</v>
      </c>
      <c r="E1715" s="1">
        <v>12</v>
      </c>
      <c r="F1715" s="1" t="s">
        <v>6466</v>
      </c>
      <c r="G1715" s="1" t="s">
        <v>5834</v>
      </c>
      <c r="H1715" s="1" t="s">
        <v>6226</v>
      </c>
      <c r="I1715" s="1" t="b">
        <v>0</v>
      </c>
      <c r="J1715" s="1">
        <v>0</v>
      </c>
      <c r="K1715" s="1">
        <v>31</v>
      </c>
      <c r="L1715" s="1">
        <v>9</v>
      </c>
      <c r="M1715" s="1">
        <v>17</v>
      </c>
      <c r="N1715" s="1">
        <v>11.486486486486401</v>
      </c>
      <c r="O1715" s="1" t="s">
        <v>6227</v>
      </c>
    </row>
    <row r="1716" spans="1:15" x14ac:dyDescent="0.3">
      <c r="A1716" s="1" t="s">
        <v>5700</v>
      </c>
      <c r="B1716" s="1" t="s">
        <v>5769</v>
      </c>
      <c r="C1716" s="1">
        <v>4</v>
      </c>
      <c r="D1716" s="1" t="s">
        <v>6101</v>
      </c>
      <c r="E1716" s="1">
        <v>12</v>
      </c>
      <c r="F1716" s="1" t="s">
        <v>6466</v>
      </c>
      <c r="G1716" s="1" t="s">
        <v>5834</v>
      </c>
      <c r="H1716" s="1" t="s">
        <v>6226</v>
      </c>
      <c r="I1716" s="1" t="b">
        <v>0</v>
      </c>
      <c r="J1716" s="1">
        <v>0</v>
      </c>
      <c r="K1716" s="1">
        <v>28</v>
      </c>
      <c r="L1716" s="1">
        <v>9</v>
      </c>
      <c r="M1716" s="1">
        <v>9</v>
      </c>
      <c r="N1716" s="1">
        <v>6.0810810810810798</v>
      </c>
      <c r="O1716" s="1" t="s">
        <v>6227</v>
      </c>
    </row>
    <row r="1717" spans="1:15" x14ac:dyDescent="0.3">
      <c r="A1717" s="1" t="s">
        <v>5700</v>
      </c>
      <c r="B1717" s="1" t="s">
        <v>5769</v>
      </c>
      <c r="C1717" s="1">
        <v>4</v>
      </c>
      <c r="D1717" s="1" t="s">
        <v>6101</v>
      </c>
      <c r="E1717" s="1">
        <v>12</v>
      </c>
      <c r="F1717" s="1" t="s">
        <v>6466</v>
      </c>
      <c r="G1717" s="1" t="s">
        <v>5834</v>
      </c>
      <c r="H1717" s="1" t="e">
        <f>--GCCTCGCCGTGGCGCTCA--------------AGAGCT</f>
        <v>#NAME?</v>
      </c>
      <c r="I1717" s="1" t="b">
        <v>0</v>
      </c>
      <c r="J1717" s="1">
        <v>0</v>
      </c>
      <c r="K1717" s="1">
        <v>21</v>
      </c>
      <c r="L1717" s="1">
        <v>13</v>
      </c>
      <c r="M1717" s="1">
        <v>6</v>
      </c>
      <c r="N1717" s="1">
        <v>4.0540540540540499</v>
      </c>
      <c r="O1717" s="1" t="s">
        <v>6304</v>
      </c>
    </row>
    <row r="1718" spans="1:15" x14ac:dyDescent="0.3">
      <c r="A1718" s="1" t="s">
        <v>5700</v>
      </c>
      <c r="B1718" s="1" t="s">
        <v>5769</v>
      </c>
      <c r="C1718" s="1">
        <v>4</v>
      </c>
      <c r="D1718" s="1" t="s">
        <v>6101</v>
      </c>
      <c r="E1718" s="1">
        <v>12</v>
      </c>
      <c r="F1718" s="1" t="s">
        <v>6466</v>
      </c>
      <c r="G1718" s="1" t="s">
        <v>5834</v>
      </c>
      <c r="H1718" s="1" t="s">
        <v>6226</v>
      </c>
      <c r="I1718" s="1" t="b">
        <v>0</v>
      </c>
      <c r="J1718" s="1">
        <v>0</v>
      </c>
      <c r="K1718" s="1">
        <v>29</v>
      </c>
      <c r="L1718" s="1">
        <v>8</v>
      </c>
      <c r="M1718" s="1">
        <v>6</v>
      </c>
      <c r="N1718" s="1">
        <v>4.0540540540540499</v>
      </c>
      <c r="O1718" s="1" t="s">
        <v>6227</v>
      </c>
    </row>
    <row r="1719" spans="1:15" x14ac:dyDescent="0.3">
      <c r="A1719" s="1" t="s">
        <v>5700</v>
      </c>
      <c r="B1719" s="1" t="s">
        <v>5769</v>
      </c>
      <c r="C1719" s="1">
        <v>4</v>
      </c>
      <c r="D1719" s="1" t="s">
        <v>6101</v>
      </c>
      <c r="E1719" s="1">
        <v>12</v>
      </c>
      <c r="F1719" s="1" t="s">
        <v>6466</v>
      </c>
      <c r="G1719" s="1" t="s">
        <v>5834</v>
      </c>
      <c r="H1719" s="1" t="s">
        <v>6226</v>
      </c>
      <c r="I1719" s="1" t="b">
        <v>0</v>
      </c>
      <c r="J1719" s="1">
        <v>0</v>
      </c>
      <c r="K1719" s="1">
        <v>30</v>
      </c>
      <c r="L1719" s="1">
        <v>9</v>
      </c>
      <c r="M1719" s="1">
        <v>2</v>
      </c>
      <c r="N1719" s="1">
        <v>1.35135135135135</v>
      </c>
      <c r="O1719" s="1" t="s">
        <v>6467</v>
      </c>
    </row>
    <row r="1720" spans="1:15" x14ac:dyDescent="0.3">
      <c r="A1720" s="1" t="s">
        <v>5700</v>
      </c>
      <c r="B1720" s="1" t="s">
        <v>5769</v>
      </c>
      <c r="C1720" s="1">
        <v>4</v>
      </c>
      <c r="D1720" s="1" t="s">
        <v>6101</v>
      </c>
      <c r="E1720" s="1">
        <v>12</v>
      </c>
      <c r="F1720" s="1" t="s">
        <v>6466</v>
      </c>
      <c r="G1720" s="1" t="s">
        <v>5834</v>
      </c>
      <c r="H1720" s="1" t="s">
        <v>6331</v>
      </c>
      <c r="I1720" s="1" t="b">
        <v>0</v>
      </c>
      <c r="J1720" s="1">
        <v>0</v>
      </c>
      <c r="K1720" s="1">
        <v>26</v>
      </c>
      <c r="L1720" s="1">
        <v>8</v>
      </c>
      <c r="M1720" s="1">
        <v>2</v>
      </c>
      <c r="N1720" s="1">
        <v>1.35135135135135</v>
      </c>
      <c r="O1720" s="1" t="s">
        <v>6227</v>
      </c>
    </row>
    <row r="1721" spans="1:15" x14ac:dyDescent="0.3">
      <c r="A1721" s="1" t="s">
        <v>5700</v>
      </c>
      <c r="B1721" s="1" t="s">
        <v>5769</v>
      </c>
      <c r="C1721" s="1">
        <v>4</v>
      </c>
      <c r="D1721" s="1" t="s">
        <v>6101</v>
      </c>
      <c r="E1721" s="1">
        <v>13</v>
      </c>
      <c r="F1721" s="1" t="s">
        <v>6468</v>
      </c>
      <c r="G1721" s="1" t="s">
        <v>5834</v>
      </c>
      <c r="H1721" s="1" t="s">
        <v>6226</v>
      </c>
      <c r="I1721" s="1" t="b">
        <v>0</v>
      </c>
      <c r="J1721" s="1">
        <v>0</v>
      </c>
      <c r="K1721" s="1">
        <v>26</v>
      </c>
      <c r="L1721" s="1">
        <v>8</v>
      </c>
      <c r="M1721" s="1">
        <v>246</v>
      </c>
      <c r="N1721" s="1">
        <v>44.484629294755798</v>
      </c>
      <c r="O1721" s="1" t="s">
        <v>6227</v>
      </c>
    </row>
    <row r="1722" spans="1:15" x14ac:dyDescent="0.3">
      <c r="A1722" s="1" t="s">
        <v>5700</v>
      </c>
      <c r="B1722" s="1" t="s">
        <v>5769</v>
      </c>
      <c r="C1722" s="1">
        <v>4</v>
      </c>
      <c r="D1722" s="1" t="s">
        <v>6101</v>
      </c>
      <c r="E1722" s="1">
        <v>13</v>
      </c>
      <c r="F1722" s="1" t="s">
        <v>6468</v>
      </c>
      <c r="G1722" s="1" t="s">
        <v>5834</v>
      </c>
      <c r="H1722" s="1" t="e">
        <f>--GCCTCGCCGTGGCGCTCA------------AGAGCTCC</f>
        <v>#NAME?</v>
      </c>
      <c r="I1722" s="1" t="b">
        <v>0</v>
      </c>
      <c r="J1722" s="1">
        <v>0</v>
      </c>
      <c r="K1722" s="1">
        <v>15</v>
      </c>
      <c r="L1722" s="1">
        <v>9</v>
      </c>
      <c r="M1722" s="1">
        <v>58</v>
      </c>
      <c r="N1722" s="1">
        <v>10.488245931283901</v>
      </c>
      <c r="O1722" s="1" t="s">
        <v>6469</v>
      </c>
    </row>
    <row r="1723" spans="1:15" x14ac:dyDescent="0.3">
      <c r="A1723" s="1" t="s">
        <v>5700</v>
      </c>
      <c r="B1723" s="1" t="s">
        <v>5769</v>
      </c>
      <c r="C1723" s="1">
        <v>4</v>
      </c>
      <c r="D1723" s="1" t="s">
        <v>6101</v>
      </c>
      <c r="E1723" s="1">
        <v>13</v>
      </c>
      <c r="F1723" s="1" t="s">
        <v>6468</v>
      </c>
      <c r="G1723" s="1" t="s">
        <v>5834</v>
      </c>
      <c r="H1723" s="1" t="s">
        <v>6226</v>
      </c>
      <c r="I1723" s="1" t="b">
        <v>0</v>
      </c>
      <c r="J1723" s="1">
        <v>0</v>
      </c>
      <c r="K1723" s="1">
        <v>27</v>
      </c>
      <c r="L1723" s="1">
        <v>8</v>
      </c>
      <c r="M1723" s="1">
        <v>58</v>
      </c>
      <c r="N1723" s="1">
        <v>10.488245931283901</v>
      </c>
      <c r="O1723" s="1" t="s">
        <v>6227</v>
      </c>
    </row>
    <row r="1724" spans="1:15" x14ac:dyDescent="0.3">
      <c r="A1724" s="1" t="s">
        <v>5700</v>
      </c>
      <c r="B1724" s="1" t="s">
        <v>5769</v>
      </c>
      <c r="C1724" s="1">
        <v>4</v>
      </c>
      <c r="D1724" s="1" t="s">
        <v>6101</v>
      </c>
      <c r="E1724" s="1">
        <v>13</v>
      </c>
      <c r="F1724" s="1" t="s">
        <v>6468</v>
      </c>
      <c r="G1724" s="1" t="s">
        <v>5834</v>
      </c>
      <c r="H1724" s="1" t="s">
        <v>6226</v>
      </c>
      <c r="I1724" s="1" t="b">
        <v>0</v>
      </c>
      <c r="J1724" s="1">
        <v>0</v>
      </c>
      <c r="K1724" s="1">
        <v>24</v>
      </c>
      <c r="L1724" s="1">
        <v>8</v>
      </c>
      <c r="M1724" s="1">
        <v>39</v>
      </c>
      <c r="N1724" s="1">
        <v>7.0524412296564103</v>
      </c>
      <c r="O1724" s="1" t="s">
        <v>6227</v>
      </c>
    </row>
    <row r="1725" spans="1:15" x14ac:dyDescent="0.3">
      <c r="A1725" s="1" t="s">
        <v>5700</v>
      </c>
      <c r="B1725" s="1" t="s">
        <v>5769</v>
      </c>
      <c r="C1725" s="1">
        <v>4</v>
      </c>
      <c r="D1725" s="1" t="s">
        <v>6101</v>
      </c>
      <c r="E1725" s="1">
        <v>13</v>
      </c>
      <c r="F1725" s="1" t="s">
        <v>6468</v>
      </c>
      <c r="G1725" s="1" t="s">
        <v>5834</v>
      </c>
      <c r="H1725" s="1" t="s">
        <v>6226</v>
      </c>
      <c r="I1725" s="1" t="b">
        <v>0</v>
      </c>
      <c r="J1725" s="1">
        <v>0</v>
      </c>
      <c r="K1725" s="1">
        <v>25</v>
      </c>
      <c r="L1725" s="1">
        <v>7</v>
      </c>
      <c r="M1725" s="1">
        <v>9</v>
      </c>
      <c r="N1725" s="1">
        <v>1.62748643761302</v>
      </c>
      <c r="O1725" s="1" t="s">
        <v>6227</v>
      </c>
    </row>
    <row r="1726" spans="1:15" x14ac:dyDescent="0.3">
      <c r="A1726" s="1" t="s">
        <v>5700</v>
      </c>
      <c r="B1726" s="1" t="s">
        <v>5769</v>
      </c>
      <c r="C1726" s="1">
        <v>4</v>
      </c>
      <c r="D1726" s="1" t="s">
        <v>6101</v>
      </c>
      <c r="E1726" s="1">
        <v>13</v>
      </c>
      <c r="F1726" s="1" t="s">
        <v>6468</v>
      </c>
      <c r="G1726" s="1" t="s">
        <v>5834</v>
      </c>
      <c r="H1726" s="1" t="s">
        <v>6233</v>
      </c>
      <c r="I1726" s="1" t="b">
        <v>0</v>
      </c>
      <c r="J1726" s="1">
        <v>1</v>
      </c>
      <c r="K1726" s="1">
        <v>8</v>
      </c>
      <c r="L1726" s="1">
        <v>7</v>
      </c>
      <c r="M1726" s="1">
        <v>9</v>
      </c>
      <c r="N1726" s="1">
        <v>1.62748643761302</v>
      </c>
      <c r="O1726" s="1" t="s">
        <v>6234</v>
      </c>
    </row>
    <row r="1727" spans="1:15" x14ac:dyDescent="0.3">
      <c r="A1727" s="1" t="s">
        <v>5700</v>
      </c>
      <c r="B1727" s="1" t="s">
        <v>5769</v>
      </c>
      <c r="C1727" s="1">
        <v>4</v>
      </c>
      <c r="D1727" s="1" t="s">
        <v>6101</v>
      </c>
      <c r="E1727" s="1">
        <v>13</v>
      </c>
      <c r="F1727" s="1" t="s">
        <v>6468</v>
      </c>
      <c r="G1727" s="1" t="s">
        <v>5834</v>
      </c>
      <c r="H1727" s="1" t="s">
        <v>6331</v>
      </c>
      <c r="I1727" s="1" t="b">
        <v>0</v>
      </c>
      <c r="J1727" s="1">
        <v>0</v>
      </c>
      <c r="K1727" s="1">
        <v>26</v>
      </c>
      <c r="L1727" s="1">
        <v>8</v>
      </c>
      <c r="M1727" s="1">
        <v>8</v>
      </c>
      <c r="N1727" s="1">
        <v>1.4466546112115699</v>
      </c>
      <c r="O1727" s="1" t="s">
        <v>6227</v>
      </c>
    </row>
    <row r="1728" spans="1:15" x14ac:dyDescent="0.3">
      <c r="A1728" s="1" t="s">
        <v>5700</v>
      </c>
      <c r="B1728" s="1" t="s">
        <v>5769</v>
      </c>
      <c r="C1728" s="1">
        <v>4</v>
      </c>
      <c r="D1728" s="1" t="s">
        <v>6101</v>
      </c>
      <c r="E1728" s="1">
        <v>13</v>
      </c>
      <c r="F1728" s="1" t="s">
        <v>6468</v>
      </c>
      <c r="G1728" s="1" t="s">
        <v>5803</v>
      </c>
      <c r="H1728" s="1" t="s">
        <v>6248</v>
      </c>
      <c r="I1728" s="1" t="b">
        <v>0</v>
      </c>
      <c r="J1728" s="1">
        <v>0</v>
      </c>
      <c r="K1728" s="1">
        <v>1</v>
      </c>
      <c r="L1728" s="1">
        <v>0</v>
      </c>
      <c r="M1728" s="1">
        <v>6</v>
      </c>
      <c r="N1728" s="1">
        <v>1.0849909584086801</v>
      </c>
      <c r="O1728" s="1" t="s">
        <v>6270</v>
      </c>
    </row>
    <row r="1729" spans="1:15" x14ac:dyDescent="0.3">
      <c r="A1729" s="1" t="s">
        <v>5700</v>
      </c>
      <c r="B1729" s="1" t="s">
        <v>5769</v>
      </c>
      <c r="C1729" s="1">
        <v>4</v>
      </c>
      <c r="D1729" s="1" t="s">
        <v>6101</v>
      </c>
      <c r="E1729" s="1">
        <v>14</v>
      </c>
      <c r="F1729" s="1" t="s">
        <v>6470</v>
      </c>
      <c r="G1729" s="1" t="s">
        <v>5834</v>
      </c>
      <c r="H1729" s="1" t="s">
        <v>6226</v>
      </c>
      <c r="I1729" s="1" t="b">
        <v>0</v>
      </c>
      <c r="J1729" s="1">
        <v>0</v>
      </c>
      <c r="K1729" s="1">
        <v>30</v>
      </c>
      <c r="L1729" s="1">
        <v>9</v>
      </c>
      <c r="M1729" s="1">
        <v>22</v>
      </c>
      <c r="N1729" s="1">
        <v>44</v>
      </c>
      <c r="O1729" s="1" t="s">
        <v>6227</v>
      </c>
    </row>
    <row r="1730" spans="1:15" x14ac:dyDescent="0.3">
      <c r="A1730" s="1" t="s">
        <v>5700</v>
      </c>
      <c r="B1730" s="1" t="s">
        <v>5769</v>
      </c>
      <c r="C1730" s="1">
        <v>4</v>
      </c>
      <c r="D1730" s="1" t="s">
        <v>6101</v>
      </c>
      <c r="E1730" s="1">
        <v>14</v>
      </c>
      <c r="F1730" s="1" t="s">
        <v>6470</v>
      </c>
      <c r="G1730" s="1" t="s">
        <v>5834</v>
      </c>
      <c r="H1730" s="1" t="s">
        <v>6226</v>
      </c>
      <c r="I1730" s="1" t="b">
        <v>0</v>
      </c>
      <c r="J1730" s="1">
        <v>0</v>
      </c>
      <c r="K1730" s="1">
        <v>31</v>
      </c>
      <c r="L1730" s="1">
        <v>9</v>
      </c>
      <c r="M1730" s="1">
        <v>6</v>
      </c>
      <c r="N1730" s="1">
        <v>12</v>
      </c>
      <c r="O1730" s="1" t="s">
        <v>6227</v>
      </c>
    </row>
    <row r="1731" spans="1:15" x14ac:dyDescent="0.3">
      <c r="A1731" s="1" t="s">
        <v>5700</v>
      </c>
      <c r="B1731" s="1" t="s">
        <v>5769</v>
      </c>
      <c r="C1731" s="1">
        <v>4</v>
      </c>
      <c r="D1731" s="1" t="s">
        <v>6101</v>
      </c>
      <c r="E1731" s="1">
        <v>14</v>
      </c>
      <c r="F1731" s="1" t="s">
        <v>6470</v>
      </c>
      <c r="G1731" s="1" t="s">
        <v>5834</v>
      </c>
      <c r="H1731" s="1" t="s">
        <v>6311</v>
      </c>
      <c r="I1731" s="1" t="b">
        <v>0</v>
      </c>
      <c r="J1731" s="1">
        <v>0</v>
      </c>
      <c r="K1731" s="1">
        <v>20</v>
      </c>
      <c r="L1731" s="1">
        <v>10</v>
      </c>
      <c r="M1731" s="1">
        <v>4</v>
      </c>
      <c r="N1731" s="1">
        <v>8</v>
      </c>
      <c r="O1731" s="1" t="s">
        <v>6340</v>
      </c>
    </row>
    <row r="1732" spans="1:15" x14ac:dyDescent="0.3">
      <c r="A1732" s="1" t="s">
        <v>5700</v>
      </c>
      <c r="B1732" s="1" t="s">
        <v>5769</v>
      </c>
      <c r="C1732" s="1">
        <v>4</v>
      </c>
      <c r="D1732" s="1" t="s">
        <v>6101</v>
      </c>
      <c r="E1732" s="1">
        <v>14</v>
      </c>
      <c r="F1732" s="1" t="s">
        <v>6470</v>
      </c>
      <c r="G1732" s="1" t="s">
        <v>5834</v>
      </c>
      <c r="H1732" s="1" t="s">
        <v>6226</v>
      </c>
      <c r="I1732" s="1" t="b">
        <v>0</v>
      </c>
      <c r="J1732" s="1">
        <v>0</v>
      </c>
      <c r="K1732" s="1">
        <v>28</v>
      </c>
      <c r="L1732" s="1">
        <v>9</v>
      </c>
      <c r="M1732" s="1">
        <v>3</v>
      </c>
      <c r="N1732" s="1">
        <v>6</v>
      </c>
      <c r="O1732" s="1" t="s">
        <v>6227</v>
      </c>
    </row>
    <row r="1733" spans="1:15" x14ac:dyDescent="0.3">
      <c r="A1733" s="1" t="s">
        <v>5700</v>
      </c>
      <c r="B1733" s="1" t="s">
        <v>5769</v>
      </c>
      <c r="C1733" s="1">
        <v>4</v>
      </c>
      <c r="D1733" s="1" t="s">
        <v>6101</v>
      </c>
      <c r="E1733" s="1">
        <v>14</v>
      </c>
      <c r="F1733" s="1" t="s">
        <v>6470</v>
      </c>
      <c r="G1733" s="1" t="s">
        <v>5834</v>
      </c>
      <c r="H1733" s="1" t="s">
        <v>6226</v>
      </c>
      <c r="I1733" s="1" t="b">
        <v>0</v>
      </c>
      <c r="J1733" s="1">
        <v>0</v>
      </c>
      <c r="K1733" s="1">
        <v>30</v>
      </c>
      <c r="L1733" s="1">
        <v>10</v>
      </c>
      <c r="M1733" s="1">
        <v>2</v>
      </c>
      <c r="N1733" s="1">
        <v>4</v>
      </c>
      <c r="O1733" s="1" t="s">
        <v>6227</v>
      </c>
    </row>
    <row r="1734" spans="1:15" x14ac:dyDescent="0.3">
      <c r="A1734" s="1" t="s">
        <v>5700</v>
      </c>
      <c r="B1734" s="1" t="s">
        <v>5769</v>
      </c>
      <c r="C1734" s="1">
        <v>4</v>
      </c>
      <c r="D1734" s="1" t="s">
        <v>6101</v>
      </c>
      <c r="E1734" s="1">
        <v>14</v>
      </c>
      <c r="F1734" s="1" t="s">
        <v>6470</v>
      </c>
      <c r="G1734" s="1" t="s">
        <v>5834</v>
      </c>
      <c r="H1734" s="1" t="s">
        <v>6226</v>
      </c>
      <c r="I1734" s="1" t="b">
        <v>0</v>
      </c>
      <c r="J1734" s="1">
        <v>0</v>
      </c>
      <c r="K1734" s="1">
        <v>30</v>
      </c>
      <c r="L1734" s="1">
        <v>9</v>
      </c>
      <c r="M1734" s="1">
        <v>1</v>
      </c>
      <c r="N1734" s="1">
        <v>2</v>
      </c>
      <c r="O1734" s="1" t="s">
        <v>6471</v>
      </c>
    </row>
    <row r="1735" spans="1:15" x14ac:dyDescent="0.3">
      <c r="A1735" s="1" t="s">
        <v>5700</v>
      </c>
      <c r="B1735" s="1" t="s">
        <v>5769</v>
      </c>
      <c r="C1735" s="1">
        <v>4</v>
      </c>
      <c r="D1735" s="1" t="s">
        <v>6101</v>
      </c>
      <c r="E1735" s="1">
        <v>14</v>
      </c>
      <c r="F1735" s="1" t="s">
        <v>6470</v>
      </c>
      <c r="G1735" s="1" t="s">
        <v>5834</v>
      </c>
      <c r="H1735" s="1" t="s">
        <v>6311</v>
      </c>
      <c r="I1735" s="1" t="b">
        <v>0</v>
      </c>
      <c r="J1735" s="1">
        <v>0</v>
      </c>
      <c r="K1735" s="1">
        <v>16</v>
      </c>
      <c r="L1735" s="1">
        <v>9</v>
      </c>
      <c r="M1735" s="1">
        <v>1</v>
      </c>
      <c r="N1735" s="1">
        <v>2</v>
      </c>
      <c r="O1735" s="1" t="s">
        <v>6340</v>
      </c>
    </row>
    <row r="1736" spans="1:15" x14ac:dyDescent="0.3">
      <c r="A1736" s="1" t="s">
        <v>5700</v>
      </c>
      <c r="B1736" s="1" t="s">
        <v>5769</v>
      </c>
      <c r="C1736" s="1">
        <v>4</v>
      </c>
      <c r="D1736" s="1" t="s">
        <v>6101</v>
      </c>
      <c r="E1736" s="1">
        <v>14</v>
      </c>
      <c r="F1736" s="1" t="s">
        <v>6470</v>
      </c>
      <c r="G1736" s="1" t="s">
        <v>5834</v>
      </c>
      <c r="H1736" s="1" t="s">
        <v>6311</v>
      </c>
      <c r="I1736" s="1" t="b">
        <v>0</v>
      </c>
      <c r="J1736" s="1">
        <v>0</v>
      </c>
      <c r="K1736" s="1">
        <v>20</v>
      </c>
      <c r="L1736" s="1">
        <v>10</v>
      </c>
      <c r="M1736" s="1">
        <v>1</v>
      </c>
      <c r="N1736" s="1">
        <v>2</v>
      </c>
      <c r="O1736" s="1" t="s">
        <v>6472</v>
      </c>
    </row>
    <row r="1737" spans="1:15" x14ac:dyDescent="0.3">
      <c r="A1737" s="1" t="s">
        <v>5700</v>
      </c>
      <c r="B1737" s="1" t="s">
        <v>5769</v>
      </c>
      <c r="C1737" s="1">
        <v>4</v>
      </c>
      <c r="D1737" s="1" t="s">
        <v>6101</v>
      </c>
      <c r="E1737" s="1">
        <v>14</v>
      </c>
      <c r="F1737" s="1" t="s">
        <v>6470</v>
      </c>
      <c r="G1737" s="1" t="s">
        <v>5834</v>
      </c>
      <c r="H1737" s="1" t="s">
        <v>6226</v>
      </c>
      <c r="I1737" s="1" t="b">
        <v>0</v>
      </c>
      <c r="J1737" s="1">
        <v>0</v>
      </c>
      <c r="K1737" s="1">
        <v>36</v>
      </c>
      <c r="L1737" s="1">
        <v>11</v>
      </c>
      <c r="M1737" s="1">
        <v>1</v>
      </c>
      <c r="N1737" s="1">
        <v>2</v>
      </c>
      <c r="O1737" s="1" t="s">
        <v>6227</v>
      </c>
    </row>
    <row r="1738" spans="1:15" x14ac:dyDescent="0.3">
      <c r="A1738" s="1" t="s">
        <v>5700</v>
      </c>
      <c r="B1738" s="1" t="s">
        <v>5769</v>
      </c>
      <c r="C1738" s="1">
        <v>4</v>
      </c>
      <c r="D1738" s="1" t="s">
        <v>6101</v>
      </c>
      <c r="E1738" s="1">
        <v>14</v>
      </c>
      <c r="F1738" s="1" t="s">
        <v>6470</v>
      </c>
      <c r="G1738" s="1" t="s">
        <v>5834</v>
      </c>
      <c r="H1738" s="1" t="s">
        <v>6226</v>
      </c>
      <c r="I1738" s="1" t="b">
        <v>0</v>
      </c>
      <c r="J1738" s="1">
        <v>0</v>
      </c>
      <c r="K1738" s="1">
        <v>31</v>
      </c>
      <c r="L1738" s="1">
        <v>10</v>
      </c>
      <c r="M1738" s="1">
        <v>1</v>
      </c>
      <c r="N1738" s="1">
        <v>2</v>
      </c>
      <c r="O1738" s="1" t="s">
        <v>6227</v>
      </c>
    </row>
    <row r="1739" spans="1:15" x14ac:dyDescent="0.3">
      <c r="A1739" s="1" t="s">
        <v>5700</v>
      </c>
      <c r="B1739" s="1" t="s">
        <v>5769</v>
      </c>
      <c r="C1739" s="1">
        <v>4</v>
      </c>
      <c r="D1739" s="1" t="s">
        <v>6101</v>
      </c>
      <c r="E1739" s="1">
        <v>14</v>
      </c>
      <c r="F1739" s="1" t="s">
        <v>6470</v>
      </c>
      <c r="G1739" s="1" t="s">
        <v>5801</v>
      </c>
      <c r="H1739" s="1" t="s">
        <v>6235</v>
      </c>
      <c r="I1739" s="1" t="b">
        <v>0</v>
      </c>
      <c r="J1739" s="1">
        <v>1</v>
      </c>
      <c r="K1739" s="1">
        <v>0</v>
      </c>
      <c r="L1739" s="1">
        <v>0</v>
      </c>
      <c r="M1739" s="1">
        <v>1</v>
      </c>
      <c r="N1739" s="1">
        <v>2</v>
      </c>
      <c r="O1739" s="1" t="s">
        <v>6236</v>
      </c>
    </row>
    <row r="1740" spans="1:15" x14ac:dyDescent="0.3">
      <c r="A1740" s="1" t="s">
        <v>5700</v>
      </c>
      <c r="B1740" s="1" t="s">
        <v>5769</v>
      </c>
      <c r="C1740" s="1">
        <v>4</v>
      </c>
      <c r="D1740" s="1" t="s">
        <v>6101</v>
      </c>
      <c r="E1740" s="1">
        <v>14</v>
      </c>
      <c r="F1740" s="1" t="s">
        <v>6470</v>
      </c>
      <c r="G1740" s="1" t="s">
        <v>5803</v>
      </c>
      <c r="H1740" s="1" t="s">
        <v>6248</v>
      </c>
      <c r="I1740" s="1" t="b">
        <v>0</v>
      </c>
      <c r="J1740" s="1">
        <v>0</v>
      </c>
      <c r="K1740" s="1">
        <v>1</v>
      </c>
      <c r="L1740" s="1">
        <v>0</v>
      </c>
      <c r="M1740" s="1">
        <v>1</v>
      </c>
      <c r="N1740" s="1">
        <v>2</v>
      </c>
      <c r="O1740" s="1" t="s">
        <v>6270</v>
      </c>
    </row>
    <row r="1741" spans="1:15" x14ac:dyDescent="0.3">
      <c r="A1741" s="1" t="s">
        <v>5700</v>
      </c>
      <c r="B1741" s="1" t="s">
        <v>5769</v>
      </c>
      <c r="C1741" s="1">
        <v>4</v>
      </c>
      <c r="D1741" s="1" t="s">
        <v>6101</v>
      </c>
      <c r="E1741" s="1">
        <v>14</v>
      </c>
      <c r="F1741" s="1" t="s">
        <v>6470</v>
      </c>
      <c r="G1741" s="1" t="s">
        <v>5834</v>
      </c>
      <c r="H1741" s="1" t="s">
        <v>6226</v>
      </c>
      <c r="I1741" s="1" t="b">
        <v>0</v>
      </c>
      <c r="J1741" s="1">
        <v>0</v>
      </c>
      <c r="K1741" s="1">
        <v>29</v>
      </c>
      <c r="L1741" s="1">
        <v>8</v>
      </c>
      <c r="M1741" s="1">
        <v>1</v>
      </c>
      <c r="N1741" s="1">
        <v>2</v>
      </c>
      <c r="O1741" s="1" t="s">
        <v>6227</v>
      </c>
    </row>
    <row r="1742" spans="1:15" x14ac:dyDescent="0.3">
      <c r="A1742" s="1" t="s">
        <v>5700</v>
      </c>
      <c r="B1742" s="1" t="s">
        <v>5769</v>
      </c>
      <c r="C1742" s="1">
        <v>4</v>
      </c>
      <c r="D1742" s="1" t="s">
        <v>6101</v>
      </c>
      <c r="E1742" s="1">
        <v>14</v>
      </c>
      <c r="F1742" s="1" t="s">
        <v>6470</v>
      </c>
      <c r="G1742" s="1" t="s">
        <v>5834</v>
      </c>
      <c r="H1742" s="1" t="s">
        <v>6226</v>
      </c>
      <c r="I1742" s="1" t="b">
        <v>0</v>
      </c>
      <c r="J1742" s="1">
        <v>0</v>
      </c>
      <c r="K1742" s="1">
        <v>27</v>
      </c>
      <c r="L1742" s="1">
        <v>8</v>
      </c>
      <c r="M1742" s="1">
        <v>1</v>
      </c>
      <c r="N1742" s="1">
        <v>2</v>
      </c>
      <c r="O1742" s="1" t="s">
        <v>6227</v>
      </c>
    </row>
    <row r="1743" spans="1:15" x14ac:dyDescent="0.3">
      <c r="A1743" s="1" t="s">
        <v>5700</v>
      </c>
      <c r="B1743" s="1" t="s">
        <v>5769</v>
      </c>
      <c r="C1743" s="1">
        <v>4</v>
      </c>
      <c r="D1743" s="1" t="s">
        <v>6101</v>
      </c>
      <c r="E1743" s="1">
        <v>14</v>
      </c>
      <c r="F1743" s="1" t="s">
        <v>6470</v>
      </c>
      <c r="G1743" s="1" t="s">
        <v>5834</v>
      </c>
      <c r="H1743" s="1" t="s">
        <v>6331</v>
      </c>
      <c r="I1743" s="1" t="b">
        <v>0</v>
      </c>
      <c r="J1743" s="1">
        <v>0</v>
      </c>
      <c r="K1743" s="1">
        <v>26</v>
      </c>
      <c r="L1743" s="1">
        <v>8</v>
      </c>
      <c r="M1743" s="1">
        <v>1</v>
      </c>
      <c r="N1743" s="1">
        <v>2</v>
      </c>
      <c r="O1743" s="1" t="s">
        <v>6227</v>
      </c>
    </row>
    <row r="1744" spans="1:15" x14ac:dyDescent="0.3">
      <c r="A1744" s="1" t="s">
        <v>5700</v>
      </c>
      <c r="B1744" s="1" t="s">
        <v>5769</v>
      </c>
      <c r="C1744" s="1">
        <v>4</v>
      </c>
      <c r="D1744" s="1" t="s">
        <v>6101</v>
      </c>
      <c r="E1744" s="1">
        <v>14</v>
      </c>
      <c r="F1744" s="1" t="s">
        <v>6470</v>
      </c>
      <c r="G1744" s="1" t="s">
        <v>5834</v>
      </c>
      <c r="H1744" s="1" t="s">
        <v>6226</v>
      </c>
      <c r="I1744" s="1" t="b">
        <v>0</v>
      </c>
      <c r="J1744" s="1">
        <v>0</v>
      </c>
      <c r="K1744" s="1">
        <v>30</v>
      </c>
      <c r="L1744" s="1">
        <v>10</v>
      </c>
      <c r="M1744" s="1">
        <v>1</v>
      </c>
      <c r="N1744" s="1">
        <v>2</v>
      </c>
      <c r="O1744" s="1" t="s">
        <v>6414</v>
      </c>
    </row>
    <row r="1745" spans="1:15" x14ac:dyDescent="0.3">
      <c r="A1745" s="1" t="s">
        <v>5700</v>
      </c>
      <c r="B1745" s="1" t="s">
        <v>5769</v>
      </c>
      <c r="C1745" s="1">
        <v>4</v>
      </c>
      <c r="D1745" s="1" t="s">
        <v>6101</v>
      </c>
      <c r="E1745" s="1">
        <v>14</v>
      </c>
      <c r="F1745" s="1" t="s">
        <v>6470</v>
      </c>
      <c r="G1745" s="1" t="s">
        <v>5834</v>
      </c>
      <c r="H1745" s="1" t="s">
        <v>6226</v>
      </c>
      <c r="I1745" s="1" t="b">
        <v>0</v>
      </c>
      <c r="J1745" s="1">
        <v>0</v>
      </c>
      <c r="K1745" s="1">
        <v>29</v>
      </c>
      <c r="L1745" s="1">
        <v>11</v>
      </c>
      <c r="M1745" s="1">
        <v>1</v>
      </c>
      <c r="N1745" s="1">
        <v>2</v>
      </c>
      <c r="O1745" s="1" t="s">
        <v>6473</v>
      </c>
    </row>
    <row r="1746" spans="1:15" x14ac:dyDescent="0.3">
      <c r="A1746" s="1" t="s">
        <v>5700</v>
      </c>
      <c r="B1746" s="1" t="s">
        <v>5769</v>
      </c>
      <c r="C1746" s="1">
        <v>4</v>
      </c>
      <c r="D1746" s="1" t="s">
        <v>6101</v>
      </c>
      <c r="E1746" s="1">
        <v>14</v>
      </c>
      <c r="F1746" s="1" t="s">
        <v>6470</v>
      </c>
      <c r="G1746" s="1" t="s">
        <v>5834</v>
      </c>
      <c r="H1746" s="1" t="s">
        <v>6474</v>
      </c>
      <c r="I1746" s="1" t="b">
        <v>0</v>
      </c>
      <c r="J1746" s="1">
        <v>2</v>
      </c>
      <c r="K1746" s="1">
        <v>8</v>
      </c>
      <c r="L1746" s="1">
        <v>7</v>
      </c>
      <c r="M1746" s="1">
        <v>1</v>
      </c>
      <c r="N1746" s="1">
        <v>2</v>
      </c>
      <c r="O1746" s="1" t="s">
        <v>6475</v>
      </c>
    </row>
    <row r="1747" spans="1:15" x14ac:dyDescent="0.3">
      <c r="A1747" s="1" t="s">
        <v>5700</v>
      </c>
      <c r="B1747" s="1" t="s">
        <v>5769</v>
      </c>
      <c r="C1747" s="1">
        <v>4</v>
      </c>
      <c r="D1747" s="1" t="s">
        <v>6101</v>
      </c>
      <c r="E1747" s="1">
        <v>15</v>
      </c>
      <c r="F1747" s="1" t="s">
        <v>6476</v>
      </c>
      <c r="G1747" s="1" t="s">
        <v>5834</v>
      </c>
      <c r="H1747" s="1" t="s">
        <v>6226</v>
      </c>
      <c r="I1747" s="1" t="b">
        <v>0</v>
      </c>
      <c r="J1747" s="1">
        <v>0</v>
      </c>
      <c r="K1747" s="1">
        <v>26</v>
      </c>
      <c r="L1747" s="1">
        <v>8</v>
      </c>
      <c r="M1747" s="1">
        <v>226</v>
      </c>
      <c r="N1747" s="1">
        <v>54.589371980676297</v>
      </c>
      <c r="O1747" s="1" t="s">
        <v>6227</v>
      </c>
    </row>
    <row r="1748" spans="1:15" x14ac:dyDescent="0.3">
      <c r="A1748" s="1" t="s">
        <v>5700</v>
      </c>
      <c r="B1748" s="1" t="s">
        <v>5769</v>
      </c>
      <c r="C1748" s="1">
        <v>4</v>
      </c>
      <c r="D1748" s="1" t="s">
        <v>6101</v>
      </c>
      <c r="E1748" s="1">
        <v>15</v>
      </c>
      <c r="F1748" s="1" t="s">
        <v>6476</v>
      </c>
      <c r="G1748" s="1" t="s">
        <v>5834</v>
      </c>
      <c r="H1748" s="1" t="s">
        <v>6226</v>
      </c>
      <c r="I1748" s="1" t="b">
        <v>0</v>
      </c>
      <c r="J1748" s="1">
        <v>0</v>
      </c>
      <c r="K1748" s="1">
        <v>27</v>
      </c>
      <c r="L1748" s="1">
        <v>8</v>
      </c>
      <c r="M1748" s="1">
        <v>73</v>
      </c>
      <c r="N1748" s="1">
        <v>17.632850241545899</v>
      </c>
      <c r="O1748" s="1" t="s">
        <v>6227</v>
      </c>
    </row>
    <row r="1749" spans="1:15" x14ac:dyDescent="0.3">
      <c r="A1749" s="1" t="s">
        <v>5700</v>
      </c>
      <c r="B1749" s="1" t="s">
        <v>5769</v>
      </c>
      <c r="C1749" s="1">
        <v>4</v>
      </c>
      <c r="D1749" s="1" t="s">
        <v>6101</v>
      </c>
      <c r="E1749" s="1">
        <v>15</v>
      </c>
      <c r="F1749" s="1" t="s">
        <v>6476</v>
      </c>
      <c r="G1749" s="1" t="s">
        <v>5834</v>
      </c>
      <c r="H1749" s="1" t="s">
        <v>6226</v>
      </c>
      <c r="I1749" s="1" t="b">
        <v>0</v>
      </c>
      <c r="J1749" s="1">
        <v>0</v>
      </c>
      <c r="K1749" s="1">
        <v>24</v>
      </c>
      <c r="L1749" s="1">
        <v>8</v>
      </c>
      <c r="M1749" s="1">
        <v>18</v>
      </c>
      <c r="N1749" s="1">
        <v>4.3478260869565197</v>
      </c>
      <c r="O1749" s="1" t="s">
        <v>6227</v>
      </c>
    </row>
    <row r="1750" spans="1:15" x14ac:dyDescent="0.3">
      <c r="A1750" s="1" t="s">
        <v>5700</v>
      </c>
      <c r="B1750" s="1" t="s">
        <v>5769</v>
      </c>
      <c r="C1750" s="1">
        <v>4</v>
      </c>
      <c r="D1750" s="1" t="s">
        <v>6101</v>
      </c>
      <c r="E1750" s="1">
        <v>15</v>
      </c>
      <c r="F1750" s="1" t="s">
        <v>6476</v>
      </c>
      <c r="G1750" s="1" t="s">
        <v>5834</v>
      </c>
      <c r="H1750" s="1" t="s">
        <v>6477</v>
      </c>
      <c r="I1750" s="1" t="b">
        <v>0</v>
      </c>
      <c r="J1750" s="1">
        <v>0</v>
      </c>
      <c r="K1750" s="1">
        <v>9</v>
      </c>
      <c r="L1750" s="1">
        <v>9</v>
      </c>
      <c r="M1750" s="1">
        <v>13</v>
      </c>
      <c r="N1750" s="1">
        <v>3.1400966183574801</v>
      </c>
      <c r="O1750" s="1" t="s">
        <v>6478</v>
      </c>
    </row>
    <row r="1751" spans="1:15" x14ac:dyDescent="0.3">
      <c r="A1751" s="1" t="s">
        <v>5700</v>
      </c>
      <c r="B1751" s="1" t="s">
        <v>5769</v>
      </c>
      <c r="C1751" s="1">
        <v>4</v>
      </c>
      <c r="D1751" s="1" t="s">
        <v>6101</v>
      </c>
      <c r="E1751" s="1">
        <v>15</v>
      </c>
      <c r="F1751" s="1" t="s">
        <v>6476</v>
      </c>
      <c r="G1751" s="1" t="s">
        <v>5803</v>
      </c>
      <c r="H1751" s="1" t="s">
        <v>6248</v>
      </c>
      <c r="I1751" s="1" t="b">
        <v>0</v>
      </c>
      <c r="J1751" s="1">
        <v>0</v>
      </c>
      <c r="K1751" s="1">
        <v>1</v>
      </c>
      <c r="L1751" s="1">
        <v>0</v>
      </c>
      <c r="M1751" s="1">
        <v>9</v>
      </c>
      <c r="N1751" s="1">
        <v>2.1739130434782599</v>
      </c>
      <c r="O1751" s="1" t="s">
        <v>6270</v>
      </c>
    </row>
    <row r="1752" spans="1:15" x14ac:dyDescent="0.3">
      <c r="A1752" s="1" t="s">
        <v>5700</v>
      </c>
      <c r="B1752" s="1" t="s">
        <v>5769</v>
      </c>
      <c r="C1752" s="1">
        <v>4</v>
      </c>
      <c r="D1752" s="1" t="s">
        <v>6101</v>
      </c>
      <c r="E1752" s="1">
        <v>15</v>
      </c>
      <c r="F1752" s="1" t="s">
        <v>6476</v>
      </c>
      <c r="G1752" s="1" t="s">
        <v>5803</v>
      </c>
      <c r="H1752" s="1" t="s">
        <v>6248</v>
      </c>
      <c r="I1752" s="1" t="b">
        <v>0</v>
      </c>
      <c r="J1752" s="1">
        <v>0</v>
      </c>
      <c r="K1752" s="1">
        <v>1</v>
      </c>
      <c r="L1752" s="1">
        <v>0</v>
      </c>
      <c r="M1752" s="1">
        <v>9</v>
      </c>
      <c r="N1752" s="1">
        <v>2.1739130434782599</v>
      </c>
      <c r="O1752" s="1" t="s">
        <v>6250</v>
      </c>
    </row>
    <row r="1753" spans="1:15" x14ac:dyDescent="0.3">
      <c r="A1753" s="1" t="s">
        <v>5700</v>
      </c>
      <c r="B1753" s="1" t="s">
        <v>5769</v>
      </c>
      <c r="C1753" s="1">
        <v>4</v>
      </c>
      <c r="D1753" s="1" t="s">
        <v>6101</v>
      </c>
      <c r="E1753" s="1">
        <v>15</v>
      </c>
      <c r="F1753" s="1" t="s">
        <v>6476</v>
      </c>
      <c r="G1753" s="1" t="s">
        <v>5834</v>
      </c>
      <c r="H1753" s="1" t="s">
        <v>6226</v>
      </c>
      <c r="I1753" s="1" t="b">
        <v>0</v>
      </c>
      <c r="J1753" s="1">
        <v>0</v>
      </c>
      <c r="K1753" s="1">
        <v>25</v>
      </c>
      <c r="L1753" s="1">
        <v>7</v>
      </c>
      <c r="M1753" s="1">
        <v>7</v>
      </c>
      <c r="N1753" s="1">
        <v>1.69082125603864</v>
      </c>
      <c r="O1753" s="1" t="s">
        <v>6227</v>
      </c>
    </row>
    <row r="1754" spans="1:15" x14ac:dyDescent="0.3">
      <c r="A1754" s="1" t="s">
        <v>5700</v>
      </c>
      <c r="B1754" s="1" t="s">
        <v>5769</v>
      </c>
      <c r="C1754" s="1">
        <v>4</v>
      </c>
      <c r="D1754" s="1" t="s">
        <v>6101</v>
      </c>
      <c r="E1754" s="1">
        <v>15</v>
      </c>
      <c r="F1754" s="1" t="s">
        <v>6476</v>
      </c>
      <c r="G1754" s="1" t="s">
        <v>5834</v>
      </c>
      <c r="H1754" s="1" t="s">
        <v>6226</v>
      </c>
      <c r="I1754" s="1" t="b">
        <v>0</v>
      </c>
      <c r="J1754" s="1">
        <v>0</v>
      </c>
      <c r="K1754" s="1">
        <v>26</v>
      </c>
      <c r="L1754" s="1">
        <v>9</v>
      </c>
      <c r="M1754" s="1">
        <v>5</v>
      </c>
      <c r="N1754" s="1">
        <v>1.2077294685990301</v>
      </c>
      <c r="O1754" s="1" t="s">
        <v>6227</v>
      </c>
    </row>
    <row r="1755" spans="1:15" x14ac:dyDescent="0.3">
      <c r="A1755" s="1" t="s">
        <v>5700</v>
      </c>
      <c r="B1755" s="1" t="s">
        <v>5769</v>
      </c>
      <c r="C1755" s="1">
        <v>4</v>
      </c>
      <c r="D1755" s="1" t="s">
        <v>6101</v>
      </c>
      <c r="E1755" s="1">
        <v>16</v>
      </c>
      <c r="F1755" s="1" t="s">
        <v>6479</v>
      </c>
      <c r="G1755" s="1" t="s">
        <v>5834</v>
      </c>
      <c r="H1755" s="1" t="s">
        <v>6226</v>
      </c>
      <c r="I1755" s="1" t="b">
        <v>0</v>
      </c>
      <c r="J1755" s="1">
        <v>0</v>
      </c>
      <c r="K1755" s="1">
        <v>30</v>
      </c>
      <c r="L1755" s="1">
        <v>9</v>
      </c>
      <c r="M1755" s="1">
        <v>32</v>
      </c>
      <c r="N1755" s="1">
        <v>64</v>
      </c>
      <c r="O1755" s="1" t="s">
        <v>6227</v>
      </c>
    </row>
    <row r="1756" spans="1:15" x14ac:dyDescent="0.3">
      <c r="A1756" s="1" t="s">
        <v>5700</v>
      </c>
      <c r="B1756" s="1" t="s">
        <v>5769</v>
      </c>
      <c r="C1756" s="1">
        <v>4</v>
      </c>
      <c r="D1756" s="1" t="s">
        <v>6101</v>
      </c>
      <c r="E1756" s="1">
        <v>16</v>
      </c>
      <c r="F1756" s="1" t="s">
        <v>6479</v>
      </c>
      <c r="G1756" s="1" t="s">
        <v>5834</v>
      </c>
      <c r="H1756" s="1" t="s">
        <v>6226</v>
      </c>
      <c r="I1756" s="1" t="b">
        <v>0</v>
      </c>
      <c r="J1756" s="1">
        <v>0</v>
      </c>
      <c r="K1756" s="1">
        <v>30</v>
      </c>
      <c r="L1756" s="1">
        <v>10</v>
      </c>
      <c r="M1756" s="1">
        <v>2</v>
      </c>
      <c r="N1756" s="1">
        <v>4</v>
      </c>
      <c r="O1756" s="1" t="s">
        <v>6227</v>
      </c>
    </row>
    <row r="1757" spans="1:15" x14ac:dyDescent="0.3">
      <c r="A1757" s="1" t="s">
        <v>5700</v>
      </c>
      <c r="B1757" s="1" t="s">
        <v>5769</v>
      </c>
      <c r="C1757" s="1">
        <v>4</v>
      </c>
      <c r="D1757" s="1" t="s">
        <v>6101</v>
      </c>
      <c r="E1757" s="1">
        <v>16</v>
      </c>
      <c r="F1757" s="1" t="s">
        <v>6479</v>
      </c>
      <c r="G1757" s="1" t="s">
        <v>5834</v>
      </c>
      <c r="H1757" s="1" t="s">
        <v>6226</v>
      </c>
      <c r="I1757" s="1" t="b">
        <v>0</v>
      </c>
      <c r="J1757" s="1">
        <v>0</v>
      </c>
      <c r="K1757" s="1">
        <v>31</v>
      </c>
      <c r="L1757" s="1">
        <v>9</v>
      </c>
      <c r="M1757" s="1">
        <v>1</v>
      </c>
      <c r="N1757" s="1">
        <v>2</v>
      </c>
      <c r="O1757" s="1" t="s">
        <v>6227</v>
      </c>
    </row>
    <row r="1758" spans="1:15" x14ac:dyDescent="0.3">
      <c r="A1758" s="1" t="s">
        <v>5700</v>
      </c>
      <c r="B1758" s="1" t="s">
        <v>5769</v>
      </c>
      <c r="C1758" s="1">
        <v>4</v>
      </c>
      <c r="D1758" s="1" t="s">
        <v>6101</v>
      </c>
      <c r="E1758" s="1">
        <v>16</v>
      </c>
      <c r="F1758" s="1" t="s">
        <v>6479</v>
      </c>
      <c r="G1758" s="1" t="s">
        <v>5834</v>
      </c>
      <c r="H1758" s="1" t="s">
        <v>6226</v>
      </c>
      <c r="I1758" s="1" t="b">
        <v>0</v>
      </c>
      <c r="J1758" s="1">
        <v>0</v>
      </c>
      <c r="K1758" s="1">
        <v>31</v>
      </c>
      <c r="L1758" s="1">
        <v>12</v>
      </c>
      <c r="M1758" s="1">
        <v>1</v>
      </c>
      <c r="N1758" s="1">
        <v>2</v>
      </c>
      <c r="O1758" s="1" t="s">
        <v>6480</v>
      </c>
    </row>
    <row r="1759" spans="1:15" x14ac:dyDescent="0.3">
      <c r="A1759" s="1" t="s">
        <v>5700</v>
      </c>
      <c r="B1759" s="1" t="s">
        <v>5769</v>
      </c>
      <c r="C1759" s="1">
        <v>4</v>
      </c>
      <c r="D1759" s="1" t="s">
        <v>6101</v>
      </c>
      <c r="E1759" s="1">
        <v>16</v>
      </c>
      <c r="F1759" s="1" t="s">
        <v>6479</v>
      </c>
      <c r="G1759" s="1" t="s">
        <v>5834</v>
      </c>
      <c r="H1759" s="1" t="s">
        <v>6226</v>
      </c>
      <c r="I1759" s="1" t="b">
        <v>0</v>
      </c>
      <c r="J1759" s="1">
        <v>0</v>
      </c>
      <c r="K1759" s="1">
        <v>30</v>
      </c>
      <c r="L1759" s="1">
        <v>9</v>
      </c>
      <c r="M1759" s="1">
        <v>1</v>
      </c>
      <c r="N1759" s="1">
        <v>2</v>
      </c>
      <c r="O1759" s="1" t="s">
        <v>6390</v>
      </c>
    </row>
    <row r="1760" spans="1:15" x14ac:dyDescent="0.3">
      <c r="A1760" s="1" t="s">
        <v>5700</v>
      </c>
      <c r="B1760" s="1" t="s">
        <v>5769</v>
      </c>
      <c r="C1760" s="1">
        <v>4</v>
      </c>
      <c r="D1760" s="1" t="s">
        <v>6101</v>
      </c>
      <c r="E1760" s="1">
        <v>16</v>
      </c>
      <c r="F1760" s="1" t="s">
        <v>6479</v>
      </c>
      <c r="G1760" s="1" t="s">
        <v>5834</v>
      </c>
      <c r="H1760" s="1" t="s">
        <v>6226</v>
      </c>
      <c r="I1760" s="1" t="b">
        <v>0</v>
      </c>
      <c r="J1760" s="1">
        <v>0</v>
      </c>
      <c r="K1760" s="1">
        <v>26</v>
      </c>
      <c r="L1760" s="1">
        <v>9</v>
      </c>
      <c r="M1760" s="1">
        <v>1</v>
      </c>
      <c r="N1760" s="1">
        <v>2</v>
      </c>
      <c r="O1760" s="1" t="s">
        <v>6359</v>
      </c>
    </row>
    <row r="1761" spans="1:15" x14ac:dyDescent="0.3">
      <c r="A1761" s="1" t="s">
        <v>5700</v>
      </c>
      <c r="B1761" s="1" t="s">
        <v>5769</v>
      </c>
      <c r="C1761" s="1">
        <v>4</v>
      </c>
      <c r="D1761" s="1" t="s">
        <v>6101</v>
      </c>
      <c r="E1761" s="1">
        <v>16</v>
      </c>
      <c r="F1761" s="1" t="s">
        <v>6479</v>
      </c>
      <c r="G1761" s="1" t="s">
        <v>5834</v>
      </c>
      <c r="H1761" s="1" t="s">
        <v>6226</v>
      </c>
      <c r="I1761" s="1" t="b">
        <v>0</v>
      </c>
      <c r="J1761" s="1">
        <v>0</v>
      </c>
      <c r="K1761" s="1">
        <v>30</v>
      </c>
      <c r="L1761" s="1">
        <v>12</v>
      </c>
      <c r="M1761" s="1">
        <v>1</v>
      </c>
      <c r="N1761" s="1">
        <v>2</v>
      </c>
      <c r="O1761" s="1" t="s">
        <v>6481</v>
      </c>
    </row>
    <row r="1762" spans="1:15" x14ac:dyDescent="0.3">
      <c r="A1762" s="1" t="s">
        <v>5700</v>
      </c>
      <c r="B1762" s="1" t="s">
        <v>5769</v>
      </c>
      <c r="C1762" s="1">
        <v>4</v>
      </c>
      <c r="D1762" s="1" t="s">
        <v>6101</v>
      </c>
      <c r="E1762" s="1">
        <v>16</v>
      </c>
      <c r="F1762" s="1" t="s">
        <v>6479</v>
      </c>
      <c r="G1762" s="1" t="s">
        <v>5834</v>
      </c>
      <c r="H1762" s="1" t="s">
        <v>6226</v>
      </c>
      <c r="I1762" s="1" t="b">
        <v>0</v>
      </c>
      <c r="J1762" s="1">
        <v>0</v>
      </c>
      <c r="K1762" s="1">
        <v>30</v>
      </c>
      <c r="L1762" s="1">
        <v>9</v>
      </c>
      <c r="M1762" s="1">
        <v>1</v>
      </c>
      <c r="N1762" s="1">
        <v>2</v>
      </c>
      <c r="O1762" s="1" t="s">
        <v>6426</v>
      </c>
    </row>
    <row r="1763" spans="1:15" x14ac:dyDescent="0.3">
      <c r="A1763" s="1" t="s">
        <v>5700</v>
      </c>
      <c r="B1763" s="1" t="s">
        <v>5769</v>
      </c>
      <c r="C1763" s="1">
        <v>4</v>
      </c>
      <c r="D1763" s="1" t="s">
        <v>6101</v>
      </c>
      <c r="E1763" s="1">
        <v>16</v>
      </c>
      <c r="F1763" s="1" t="s">
        <v>6479</v>
      </c>
      <c r="G1763" s="1" t="s">
        <v>5834</v>
      </c>
      <c r="H1763" s="1" t="s">
        <v>6226</v>
      </c>
      <c r="I1763" s="1" t="b">
        <v>0</v>
      </c>
      <c r="J1763" s="1">
        <v>0</v>
      </c>
      <c r="K1763" s="1">
        <v>31</v>
      </c>
      <c r="L1763" s="1">
        <v>10</v>
      </c>
      <c r="M1763" s="1">
        <v>1</v>
      </c>
      <c r="N1763" s="1">
        <v>2</v>
      </c>
      <c r="O1763" s="1" t="s">
        <v>6227</v>
      </c>
    </row>
    <row r="1764" spans="1:15" x14ac:dyDescent="0.3">
      <c r="A1764" s="1" t="s">
        <v>5700</v>
      </c>
      <c r="B1764" s="1" t="s">
        <v>5769</v>
      </c>
      <c r="C1764" s="1">
        <v>4</v>
      </c>
      <c r="D1764" s="1" t="s">
        <v>6101</v>
      </c>
      <c r="E1764" s="1">
        <v>16</v>
      </c>
      <c r="F1764" s="1" t="s">
        <v>6479</v>
      </c>
      <c r="G1764" s="1" t="s">
        <v>5834</v>
      </c>
      <c r="H1764" s="1" t="s">
        <v>6325</v>
      </c>
      <c r="I1764" s="1" t="b">
        <v>0</v>
      </c>
      <c r="J1764" s="1">
        <v>0</v>
      </c>
      <c r="K1764" s="1">
        <v>13</v>
      </c>
      <c r="L1764" s="1">
        <v>9</v>
      </c>
      <c r="M1764" s="1">
        <v>1</v>
      </c>
      <c r="N1764" s="1">
        <v>2</v>
      </c>
      <c r="O1764" s="1" t="s">
        <v>6482</v>
      </c>
    </row>
    <row r="1765" spans="1:15" x14ac:dyDescent="0.3">
      <c r="A1765" s="1" t="s">
        <v>5700</v>
      </c>
      <c r="B1765" s="1" t="s">
        <v>5769</v>
      </c>
      <c r="C1765" s="1">
        <v>4</v>
      </c>
      <c r="D1765" s="1" t="s">
        <v>6101</v>
      </c>
      <c r="E1765" s="1">
        <v>16</v>
      </c>
      <c r="F1765" s="1" t="s">
        <v>6479</v>
      </c>
      <c r="G1765" s="1" t="s">
        <v>5834</v>
      </c>
      <c r="H1765" s="1" t="s">
        <v>6331</v>
      </c>
      <c r="I1765" s="1" t="b">
        <v>0</v>
      </c>
      <c r="J1765" s="1">
        <v>0</v>
      </c>
      <c r="K1765" s="1">
        <v>30</v>
      </c>
      <c r="L1765" s="1">
        <v>10</v>
      </c>
      <c r="M1765" s="1">
        <v>1</v>
      </c>
      <c r="N1765" s="1">
        <v>2</v>
      </c>
      <c r="O1765" s="1" t="s">
        <v>6483</v>
      </c>
    </row>
    <row r="1766" spans="1:15" x14ac:dyDescent="0.3">
      <c r="A1766" s="1" t="s">
        <v>5700</v>
      </c>
      <c r="B1766" s="1" t="s">
        <v>5769</v>
      </c>
      <c r="C1766" s="1">
        <v>4</v>
      </c>
      <c r="D1766" s="1" t="s">
        <v>6101</v>
      </c>
      <c r="E1766" s="1">
        <v>16</v>
      </c>
      <c r="F1766" s="1" t="s">
        <v>6479</v>
      </c>
      <c r="G1766" s="1" t="s">
        <v>5834</v>
      </c>
      <c r="H1766" s="1" t="s">
        <v>6226</v>
      </c>
      <c r="I1766" s="1" t="b">
        <v>0</v>
      </c>
      <c r="J1766" s="1">
        <v>0</v>
      </c>
      <c r="K1766" s="1">
        <v>29</v>
      </c>
      <c r="L1766" s="1">
        <v>9</v>
      </c>
      <c r="M1766" s="1">
        <v>1</v>
      </c>
      <c r="N1766" s="1">
        <v>2</v>
      </c>
      <c r="O1766" s="1" t="s">
        <v>6227</v>
      </c>
    </row>
    <row r="1767" spans="1:15" x14ac:dyDescent="0.3">
      <c r="A1767" s="1" t="s">
        <v>5700</v>
      </c>
      <c r="B1767" s="1" t="s">
        <v>5769</v>
      </c>
      <c r="C1767" s="1">
        <v>4</v>
      </c>
      <c r="D1767" s="1" t="s">
        <v>6101</v>
      </c>
      <c r="E1767" s="1">
        <v>16</v>
      </c>
      <c r="F1767" s="1" t="s">
        <v>6479</v>
      </c>
      <c r="G1767" s="1" t="s">
        <v>5834</v>
      </c>
      <c r="H1767" s="1" t="s">
        <v>6226</v>
      </c>
      <c r="I1767" s="1" t="b">
        <v>0</v>
      </c>
      <c r="J1767" s="1">
        <v>0</v>
      </c>
      <c r="K1767" s="1">
        <v>29</v>
      </c>
      <c r="L1767" s="1">
        <v>8</v>
      </c>
      <c r="M1767" s="1">
        <v>1</v>
      </c>
      <c r="N1767" s="1">
        <v>2</v>
      </c>
      <c r="O1767" s="1" t="s">
        <v>6227</v>
      </c>
    </row>
    <row r="1768" spans="1:15" x14ac:dyDescent="0.3">
      <c r="A1768" s="1" t="s">
        <v>5700</v>
      </c>
      <c r="B1768" s="1" t="s">
        <v>5769</v>
      </c>
      <c r="C1768" s="1">
        <v>4</v>
      </c>
      <c r="D1768" s="1" t="s">
        <v>6101</v>
      </c>
      <c r="E1768" s="1">
        <v>16</v>
      </c>
      <c r="F1768" s="1" t="s">
        <v>6479</v>
      </c>
      <c r="G1768" s="1" t="s">
        <v>5834</v>
      </c>
      <c r="H1768" s="1" t="s">
        <v>6226</v>
      </c>
      <c r="I1768" s="1" t="b">
        <v>0</v>
      </c>
      <c r="J1768" s="1">
        <v>0</v>
      </c>
      <c r="K1768" s="1">
        <v>28</v>
      </c>
      <c r="L1768" s="1">
        <v>9</v>
      </c>
      <c r="M1768" s="1">
        <v>1</v>
      </c>
      <c r="N1768" s="1">
        <v>2</v>
      </c>
      <c r="O1768" s="1" t="s">
        <v>6227</v>
      </c>
    </row>
    <row r="1769" spans="1:15" x14ac:dyDescent="0.3">
      <c r="A1769" s="1" t="s">
        <v>5700</v>
      </c>
      <c r="B1769" s="1" t="s">
        <v>5769</v>
      </c>
      <c r="C1769" s="1">
        <v>4</v>
      </c>
      <c r="D1769" s="1" t="s">
        <v>6101</v>
      </c>
      <c r="E1769" s="1">
        <v>16</v>
      </c>
      <c r="F1769" s="1" t="s">
        <v>6479</v>
      </c>
      <c r="G1769" s="1" t="s">
        <v>5834</v>
      </c>
      <c r="H1769" s="1" t="s">
        <v>6226</v>
      </c>
      <c r="I1769" s="1" t="b">
        <v>0</v>
      </c>
      <c r="J1769" s="1">
        <v>0</v>
      </c>
      <c r="K1769" s="1">
        <v>30</v>
      </c>
      <c r="L1769" s="1">
        <v>11</v>
      </c>
      <c r="M1769" s="1">
        <v>1</v>
      </c>
      <c r="N1769" s="1">
        <v>2</v>
      </c>
      <c r="O1769" s="1" t="s">
        <v>6271</v>
      </c>
    </row>
    <row r="1770" spans="1:15" x14ac:dyDescent="0.3">
      <c r="A1770" s="1" t="s">
        <v>5700</v>
      </c>
      <c r="B1770" s="1" t="s">
        <v>5769</v>
      </c>
      <c r="C1770" s="1">
        <v>4</v>
      </c>
      <c r="D1770" s="1" t="s">
        <v>6101</v>
      </c>
      <c r="E1770" s="1">
        <v>16</v>
      </c>
      <c r="F1770" s="1" t="s">
        <v>6479</v>
      </c>
      <c r="G1770" s="1" t="s">
        <v>5834</v>
      </c>
      <c r="H1770" s="1" t="s">
        <v>6226</v>
      </c>
      <c r="I1770" s="1" t="b">
        <v>0</v>
      </c>
      <c r="J1770" s="1">
        <v>0</v>
      </c>
      <c r="K1770" s="1">
        <v>30</v>
      </c>
      <c r="L1770" s="1">
        <v>9</v>
      </c>
      <c r="M1770" s="1">
        <v>1</v>
      </c>
      <c r="N1770" s="1">
        <v>2</v>
      </c>
      <c r="O1770" s="1" t="s">
        <v>6484</v>
      </c>
    </row>
    <row r="1771" spans="1:15" x14ac:dyDescent="0.3">
      <c r="A1771" s="1" t="s">
        <v>5700</v>
      </c>
      <c r="B1771" s="1" t="s">
        <v>5769</v>
      </c>
      <c r="C1771" s="1">
        <v>4</v>
      </c>
      <c r="D1771" s="1" t="s">
        <v>6101</v>
      </c>
      <c r="E1771" s="1">
        <v>16</v>
      </c>
      <c r="F1771" s="1" t="s">
        <v>6479</v>
      </c>
      <c r="G1771" s="1" t="s">
        <v>5834</v>
      </c>
      <c r="H1771" s="1" t="s">
        <v>6226</v>
      </c>
      <c r="I1771" s="1" t="b">
        <v>0</v>
      </c>
      <c r="J1771" s="1">
        <v>0</v>
      </c>
      <c r="K1771" s="1">
        <v>30</v>
      </c>
      <c r="L1771" s="1">
        <v>9</v>
      </c>
      <c r="M1771" s="1">
        <v>1</v>
      </c>
      <c r="N1771" s="1">
        <v>2</v>
      </c>
      <c r="O1771" s="1" t="s">
        <v>6485</v>
      </c>
    </row>
    <row r="1772" spans="1:15" x14ac:dyDescent="0.3">
      <c r="A1772" s="1" t="s">
        <v>5700</v>
      </c>
      <c r="B1772" s="1" t="s">
        <v>5769</v>
      </c>
      <c r="C1772" s="1">
        <v>4</v>
      </c>
      <c r="D1772" s="1" t="s">
        <v>6101</v>
      </c>
      <c r="E1772" s="1">
        <v>16</v>
      </c>
      <c r="F1772" s="1" t="s">
        <v>6479</v>
      </c>
      <c r="G1772" s="1" t="s">
        <v>5834</v>
      </c>
      <c r="H1772" s="1" t="s">
        <v>6427</v>
      </c>
      <c r="I1772" s="1" t="b">
        <v>0</v>
      </c>
      <c r="J1772" s="1">
        <v>0</v>
      </c>
      <c r="K1772" s="1">
        <v>26</v>
      </c>
      <c r="L1772" s="1">
        <v>9</v>
      </c>
      <c r="M1772" s="1">
        <v>1</v>
      </c>
      <c r="N1772" s="1">
        <v>2</v>
      </c>
      <c r="O1772" s="1" t="s">
        <v>6486</v>
      </c>
    </row>
    <row r="1773" spans="1:15" x14ac:dyDescent="0.3">
      <c r="A1773" s="1" t="s">
        <v>5700</v>
      </c>
      <c r="B1773" s="1" t="s">
        <v>5769</v>
      </c>
      <c r="C1773" s="1">
        <v>4</v>
      </c>
      <c r="D1773" s="1" t="s">
        <v>6101</v>
      </c>
      <c r="E1773" s="1">
        <v>17</v>
      </c>
      <c r="F1773" s="1" t="s">
        <v>6487</v>
      </c>
      <c r="G1773" s="1" t="s">
        <v>5834</v>
      </c>
      <c r="H1773" s="1" t="s">
        <v>6226</v>
      </c>
      <c r="I1773" s="1" t="b">
        <v>0</v>
      </c>
      <c r="J1773" s="1">
        <v>0</v>
      </c>
      <c r="K1773" s="1">
        <v>26</v>
      </c>
      <c r="L1773" s="1">
        <v>8</v>
      </c>
      <c r="M1773" s="1">
        <v>93</v>
      </c>
      <c r="N1773" s="1">
        <v>48.437499999999901</v>
      </c>
      <c r="O1773" s="1" t="s">
        <v>6227</v>
      </c>
    </row>
    <row r="1774" spans="1:15" x14ac:dyDescent="0.3">
      <c r="A1774" s="1" t="s">
        <v>5700</v>
      </c>
      <c r="B1774" s="1" t="s">
        <v>5769</v>
      </c>
      <c r="C1774" s="1">
        <v>4</v>
      </c>
      <c r="D1774" s="1" t="s">
        <v>6101</v>
      </c>
      <c r="E1774" s="1">
        <v>17</v>
      </c>
      <c r="F1774" s="1" t="s">
        <v>6487</v>
      </c>
      <c r="G1774" s="1" t="s">
        <v>5834</v>
      </c>
      <c r="H1774" s="1" t="s">
        <v>6226</v>
      </c>
      <c r="I1774" s="1" t="b">
        <v>0</v>
      </c>
      <c r="J1774" s="1">
        <v>0</v>
      </c>
      <c r="K1774" s="1">
        <v>27</v>
      </c>
      <c r="L1774" s="1">
        <v>8</v>
      </c>
      <c r="M1774" s="1">
        <v>10</v>
      </c>
      <c r="N1774" s="1">
        <v>5.2083333333333304</v>
      </c>
      <c r="O1774" s="1" t="s">
        <v>6227</v>
      </c>
    </row>
    <row r="1775" spans="1:15" x14ac:dyDescent="0.3">
      <c r="A1775" s="1" t="s">
        <v>5700</v>
      </c>
      <c r="B1775" s="1" t="s">
        <v>5769</v>
      </c>
      <c r="C1775" s="1">
        <v>4</v>
      </c>
      <c r="D1775" s="1" t="s">
        <v>6101</v>
      </c>
      <c r="E1775" s="1">
        <v>17</v>
      </c>
      <c r="F1775" s="1" t="s">
        <v>6487</v>
      </c>
      <c r="G1775" s="1" t="s">
        <v>5834</v>
      </c>
      <c r="H1775" s="1" t="s">
        <v>6226</v>
      </c>
      <c r="I1775" s="1" t="b">
        <v>0</v>
      </c>
      <c r="J1775" s="1">
        <v>0</v>
      </c>
      <c r="K1775" s="1">
        <v>26</v>
      </c>
      <c r="L1775" s="1">
        <v>9</v>
      </c>
      <c r="M1775" s="1">
        <v>6</v>
      </c>
      <c r="N1775" s="1">
        <v>3.125</v>
      </c>
      <c r="O1775" s="1" t="s">
        <v>6227</v>
      </c>
    </row>
    <row r="1776" spans="1:15" x14ac:dyDescent="0.3">
      <c r="A1776" s="1" t="s">
        <v>5700</v>
      </c>
      <c r="B1776" s="1" t="s">
        <v>5769</v>
      </c>
      <c r="C1776" s="1">
        <v>4</v>
      </c>
      <c r="D1776" s="1" t="s">
        <v>6101</v>
      </c>
      <c r="E1776" s="1">
        <v>17</v>
      </c>
      <c r="F1776" s="1" t="s">
        <v>6487</v>
      </c>
      <c r="G1776" s="1" t="s">
        <v>5834</v>
      </c>
      <c r="H1776" s="1" t="s">
        <v>6226</v>
      </c>
      <c r="I1776" s="1" t="b">
        <v>0</v>
      </c>
      <c r="J1776" s="1">
        <v>0</v>
      </c>
      <c r="K1776" s="1">
        <v>24</v>
      </c>
      <c r="L1776" s="1">
        <v>8</v>
      </c>
      <c r="M1776" s="1">
        <v>5</v>
      </c>
      <c r="N1776" s="1">
        <v>2.6041666666666599</v>
      </c>
      <c r="O1776" s="1" t="s">
        <v>6227</v>
      </c>
    </row>
    <row r="1777" spans="1:15" x14ac:dyDescent="0.3">
      <c r="A1777" s="1" t="s">
        <v>5700</v>
      </c>
      <c r="B1777" s="1" t="s">
        <v>5769</v>
      </c>
      <c r="C1777" s="1">
        <v>4</v>
      </c>
      <c r="D1777" s="1" t="s">
        <v>6101</v>
      </c>
      <c r="E1777" s="1">
        <v>17</v>
      </c>
      <c r="F1777" s="1" t="s">
        <v>6487</v>
      </c>
      <c r="G1777" s="1" t="s">
        <v>5834</v>
      </c>
      <c r="H1777" s="1" t="s">
        <v>6226</v>
      </c>
      <c r="I1777" s="1" t="b">
        <v>0</v>
      </c>
      <c r="J1777" s="1">
        <v>0</v>
      </c>
      <c r="K1777" s="1">
        <v>28</v>
      </c>
      <c r="L1777" s="1">
        <v>7</v>
      </c>
      <c r="M1777" s="1">
        <v>5</v>
      </c>
      <c r="N1777" s="1">
        <v>2.6041666666666599</v>
      </c>
      <c r="O1777" s="1" t="s">
        <v>6227</v>
      </c>
    </row>
    <row r="1778" spans="1:15" x14ac:dyDescent="0.3">
      <c r="A1778" s="1" t="s">
        <v>5700</v>
      </c>
      <c r="B1778" s="1" t="s">
        <v>5769</v>
      </c>
      <c r="C1778" s="1">
        <v>4</v>
      </c>
      <c r="D1778" s="1" t="s">
        <v>6101</v>
      </c>
      <c r="E1778" s="1">
        <v>17</v>
      </c>
      <c r="F1778" s="1" t="s">
        <v>6487</v>
      </c>
      <c r="G1778" s="1" t="s">
        <v>5834</v>
      </c>
      <c r="H1778" s="1" t="e">
        <f>--GCCTCGCCGTGGCGCTCAAGAGCTCCGGCGGGTTCTTC</f>
        <v>#NAME?</v>
      </c>
      <c r="I1778" s="1" t="b">
        <v>0</v>
      </c>
      <c r="J1778" s="1">
        <v>6</v>
      </c>
      <c r="K1778" s="1">
        <v>3</v>
      </c>
      <c r="L1778" s="1">
        <v>6</v>
      </c>
      <c r="M1778" s="1">
        <v>4</v>
      </c>
      <c r="N1778" s="1">
        <v>2.0833333333333299</v>
      </c>
      <c r="O1778" s="1" t="s">
        <v>6345</v>
      </c>
    </row>
    <row r="1779" spans="1:15" x14ac:dyDescent="0.3">
      <c r="A1779" s="1" t="s">
        <v>5700</v>
      </c>
      <c r="B1779" s="1" t="s">
        <v>5769</v>
      </c>
      <c r="C1779" s="1">
        <v>4</v>
      </c>
      <c r="D1779" s="1" t="s">
        <v>6101</v>
      </c>
      <c r="E1779" s="1">
        <v>17</v>
      </c>
      <c r="F1779" s="1" t="s">
        <v>6487</v>
      </c>
      <c r="G1779" s="1" t="s">
        <v>5834</v>
      </c>
      <c r="H1779" s="1" t="s">
        <v>6226</v>
      </c>
      <c r="I1779" s="1" t="b">
        <v>0</v>
      </c>
      <c r="J1779" s="1">
        <v>0</v>
      </c>
      <c r="K1779" s="1">
        <v>32</v>
      </c>
      <c r="L1779" s="1">
        <v>7</v>
      </c>
      <c r="M1779" s="1">
        <v>3</v>
      </c>
      <c r="N1779" s="1">
        <v>1.5625</v>
      </c>
      <c r="O1779" s="1" t="s">
        <v>6227</v>
      </c>
    </row>
    <row r="1780" spans="1:15" x14ac:dyDescent="0.3">
      <c r="A1780" s="1" t="s">
        <v>5700</v>
      </c>
      <c r="B1780" s="1" t="s">
        <v>5769</v>
      </c>
      <c r="C1780" s="1">
        <v>4</v>
      </c>
      <c r="D1780" s="1" t="s">
        <v>6101</v>
      </c>
      <c r="E1780" s="1">
        <v>17</v>
      </c>
      <c r="F1780" s="1" t="s">
        <v>6487</v>
      </c>
      <c r="G1780" s="1" t="s">
        <v>5801</v>
      </c>
      <c r="H1780" s="1" t="s">
        <v>6235</v>
      </c>
      <c r="I1780" s="1" t="b">
        <v>0</v>
      </c>
      <c r="J1780" s="1">
        <v>1</v>
      </c>
      <c r="K1780" s="1">
        <v>0</v>
      </c>
      <c r="L1780" s="1">
        <v>0</v>
      </c>
      <c r="M1780" s="1">
        <v>3</v>
      </c>
      <c r="N1780" s="1">
        <v>1.5625</v>
      </c>
      <c r="O1780" s="1" t="s">
        <v>6236</v>
      </c>
    </row>
    <row r="1781" spans="1:15" x14ac:dyDescent="0.3">
      <c r="A1781" s="1" t="s">
        <v>5700</v>
      </c>
      <c r="B1781" s="1" t="s">
        <v>5769</v>
      </c>
      <c r="C1781" s="1">
        <v>4</v>
      </c>
      <c r="D1781" s="1" t="s">
        <v>6101</v>
      </c>
      <c r="E1781" s="1">
        <v>17</v>
      </c>
      <c r="F1781" s="1" t="s">
        <v>6487</v>
      </c>
      <c r="G1781" s="1" t="s">
        <v>5834</v>
      </c>
      <c r="H1781" s="1" t="s">
        <v>6226</v>
      </c>
      <c r="I1781" s="1" t="b">
        <v>0</v>
      </c>
      <c r="J1781" s="1">
        <v>0</v>
      </c>
      <c r="K1781" s="1">
        <v>26</v>
      </c>
      <c r="L1781" s="1">
        <v>9</v>
      </c>
      <c r="M1781" s="1">
        <v>3</v>
      </c>
      <c r="N1781" s="1">
        <v>1.5625</v>
      </c>
      <c r="O1781" s="1" t="s">
        <v>6359</v>
      </c>
    </row>
    <row r="1782" spans="1:15" x14ac:dyDescent="0.3">
      <c r="A1782" s="1" t="s">
        <v>5700</v>
      </c>
      <c r="B1782" s="1" t="s">
        <v>5769</v>
      </c>
      <c r="C1782" s="1">
        <v>4</v>
      </c>
      <c r="D1782" s="1" t="s">
        <v>6101</v>
      </c>
      <c r="E1782" s="1">
        <v>17</v>
      </c>
      <c r="F1782" s="1" t="s">
        <v>6487</v>
      </c>
      <c r="G1782" s="1" t="s">
        <v>5834</v>
      </c>
      <c r="H1782" s="1" t="s">
        <v>6226</v>
      </c>
      <c r="I1782" s="1" t="b">
        <v>0</v>
      </c>
      <c r="J1782" s="1">
        <v>0</v>
      </c>
      <c r="K1782" s="1">
        <v>25</v>
      </c>
      <c r="L1782" s="1">
        <v>7</v>
      </c>
      <c r="M1782" s="1">
        <v>2</v>
      </c>
      <c r="N1782" s="1">
        <v>1.0416666666666601</v>
      </c>
      <c r="O1782" s="1" t="s">
        <v>6227</v>
      </c>
    </row>
    <row r="1783" spans="1:15" x14ac:dyDescent="0.3">
      <c r="A1783" s="1" t="s">
        <v>5700</v>
      </c>
      <c r="B1783" s="1" t="s">
        <v>5769</v>
      </c>
      <c r="C1783" s="1">
        <v>4</v>
      </c>
      <c r="D1783" s="1" t="s">
        <v>6101</v>
      </c>
      <c r="E1783" s="1">
        <v>17</v>
      </c>
      <c r="F1783" s="1" t="s">
        <v>6487</v>
      </c>
      <c r="G1783" s="1" t="s">
        <v>5834</v>
      </c>
      <c r="H1783" s="1" t="s">
        <v>6230</v>
      </c>
      <c r="I1783" s="1" t="b">
        <v>0</v>
      </c>
      <c r="J1783" s="1">
        <v>0</v>
      </c>
      <c r="K1783" s="1">
        <v>6</v>
      </c>
      <c r="L1783" s="1">
        <v>11</v>
      </c>
      <c r="M1783" s="1">
        <v>2</v>
      </c>
      <c r="N1783" s="1">
        <v>1.0416666666666601</v>
      </c>
      <c r="O1783" s="1" t="s">
        <v>6231</v>
      </c>
    </row>
    <row r="1784" spans="1:15" x14ac:dyDescent="0.3">
      <c r="A1784" s="1" t="s">
        <v>5700</v>
      </c>
      <c r="B1784" s="1" t="s">
        <v>5769</v>
      </c>
      <c r="C1784" s="1">
        <v>4</v>
      </c>
      <c r="D1784" s="1" t="s">
        <v>6101</v>
      </c>
      <c r="E1784" s="1">
        <v>17</v>
      </c>
      <c r="F1784" s="1" t="s">
        <v>6487</v>
      </c>
      <c r="G1784" s="1" t="s">
        <v>5834</v>
      </c>
      <c r="H1784" s="1" t="s">
        <v>6226</v>
      </c>
      <c r="I1784" s="1" t="b">
        <v>0</v>
      </c>
      <c r="J1784" s="1">
        <v>0</v>
      </c>
      <c r="K1784" s="1">
        <v>26</v>
      </c>
      <c r="L1784" s="1">
        <v>8</v>
      </c>
      <c r="M1784" s="1">
        <v>2</v>
      </c>
      <c r="N1784" s="1">
        <v>1.0416666666666601</v>
      </c>
      <c r="O1784" s="1" t="s">
        <v>6390</v>
      </c>
    </row>
    <row r="1785" spans="1:15" x14ac:dyDescent="0.3">
      <c r="A1785" s="1" t="s">
        <v>5700</v>
      </c>
      <c r="B1785" s="1" t="s">
        <v>5769</v>
      </c>
      <c r="C1785" s="1">
        <v>4</v>
      </c>
      <c r="D1785" s="1" t="s">
        <v>6101</v>
      </c>
      <c r="E1785" s="1">
        <v>17</v>
      </c>
      <c r="F1785" s="1" t="s">
        <v>6487</v>
      </c>
      <c r="G1785" s="1" t="s">
        <v>5834</v>
      </c>
      <c r="H1785" s="1" t="s">
        <v>6226</v>
      </c>
      <c r="I1785" s="1" t="b">
        <v>0</v>
      </c>
      <c r="J1785" s="1">
        <v>0</v>
      </c>
      <c r="K1785" s="1">
        <v>26</v>
      </c>
      <c r="L1785" s="1">
        <v>11</v>
      </c>
      <c r="M1785" s="1">
        <v>2</v>
      </c>
      <c r="N1785" s="1">
        <v>1.0416666666666601</v>
      </c>
      <c r="O1785" s="1" t="s">
        <v>6227</v>
      </c>
    </row>
    <row r="1786" spans="1:15" x14ac:dyDescent="0.3">
      <c r="A1786" s="1" t="s">
        <v>5700</v>
      </c>
      <c r="B1786" s="1" t="s">
        <v>5769</v>
      </c>
      <c r="C1786" s="1">
        <v>4</v>
      </c>
      <c r="D1786" s="1" t="s">
        <v>6101</v>
      </c>
      <c r="E1786" s="1">
        <v>18</v>
      </c>
      <c r="F1786" s="1" t="s">
        <v>6488</v>
      </c>
      <c r="G1786" s="1" t="s">
        <v>5834</v>
      </c>
      <c r="H1786" s="1" t="s">
        <v>6226</v>
      </c>
      <c r="I1786" s="1" t="b">
        <v>0</v>
      </c>
      <c r="J1786" s="1">
        <v>0</v>
      </c>
      <c r="K1786" s="1">
        <v>30</v>
      </c>
      <c r="L1786" s="1">
        <v>9</v>
      </c>
      <c r="M1786" s="1">
        <v>13</v>
      </c>
      <c r="N1786" s="1">
        <v>72.2222222222222</v>
      </c>
      <c r="O1786" s="1" t="s">
        <v>6227</v>
      </c>
    </row>
    <row r="1787" spans="1:15" x14ac:dyDescent="0.3">
      <c r="A1787" s="1" t="s">
        <v>5700</v>
      </c>
      <c r="B1787" s="1" t="s">
        <v>5769</v>
      </c>
      <c r="C1787" s="1">
        <v>4</v>
      </c>
      <c r="D1787" s="1" t="s">
        <v>6101</v>
      </c>
      <c r="E1787" s="1">
        <v>18</v>
      </c>
      <c r="F1787" s="1" t="s">
        <v>6488</v>
      </c>
      <c r="G1787" s="1" t="s">
        <v>5834</v>
      </c>
      <c r="H1787" s="1" t="s">
        <v>6226</v>
      </c>
      <c r="I1787" s="1" t="b">
        <v>0</v>
      </c>
      <c r="J1787" s="1">
        <v>0</v>
      </c>
      <c r="K1787" s="1">
        <v>31</v>
      </c>
      <c r="L1787" s="1">
        <v>9</v>
      </c>
      <c r="M1787" s="1">
        <v>3</v>
      </c>
      <c r="N1787" s="1">
        <v>16.6666666666666</v>
      </c>
      <c r="O1787" s="1" t="s">
        <v>6227</v>
      </c>
    </row>
    <row r="1788" spans="1:15" x14ac:dyDescent="0.3">
      <c r="A1788" s="1" t="s">
        <v>5700</v>
      </c>
      <c r="B1788" s="1" t="s">
        <v>5769</v>
      </c>
      <c r="C1788" s="1">
        <v>4</v>
      </c>
      <c r="D1788" s="1" t="s">
        <v>6101</v>
      </c>
      <c r="E1788" s="1">
        <v>18</v>
      </c>
      <c r="F1788" s="1" t="s">
        <v>6488</v>
      </c>
      <c r="G1788" s="1" t="s">
        <v>5834</v>
      </c>
      <c r="H1788" s="1" t="s">
        <v>6361</v>
      </c>
      <c r="I1788" s="1" t="b">
        <v>0</v>
      </c>
      <c r="J1788" s="1">
        <v>0</v>
      </c>
      <c r="K1788" s="1">
        <v>23</v>
      </c>
      <c r="L1788" s="1">
        <v>9</v>
      </c>
      <c r="M1788" s="1">
        <v>1</v>
      </c>
      <c r="N1788" s="1">
        <v>5.55555555555555</v>
      </c>
      <c r="O1788" s="1" t="s">
        <v>6489</v>
      </c>
    </row>
    <row r="1789" spans="1:15" x14ac:dyDescent="0.3">
      <c r="A1789" s="1" t="s">
        <v>5700</v>
      </c>
      <c r="B1789" s="1" t="s">
        <v>5769</v>
      </c>
      <c r="C1789" s="1">
        <v>4</v>
      </c>
      <c r="D1789" s="1" t="s">
        <v>6101</v>
      </c>
      <c r="E1789" s="1">
        <v>18</v>
      </c>
      <c r="F1789" s="1" t="s">
        <v>6488</v>
      </c>
      <c r="G1789" s="1" t="s">
        <v>5834</v>
      </c>
      <c r="H1789" s="1" t="s">
        <v>6226</v>
      </c>
      <c r="I1789" s="1" t="b">
        <v>0</v>
      </c>
      <c r="J1789" s="1">
        <v>0</v>
      </c>
      <c r="K1789" s="1">
        <v>28</v>
      </c>
      <c r="L1789" s="1">
        <v>9</v>
      </c>
      <c r="M1789" s="1">
        <v>1</v>
      </c>
      <c r="N1789" s="1">
        <v>5.55555555555555</v>
      </c>
      <c r="O1789" s="1" t="s">
        <v>6227</v>
      </c>
    </row>
    <row r="1790" spans="1:15" x14ac:dyDescent="0.3">
      <c r="A1790" s="1" t="s">
        <v>5700</v>
      </c>
      <c r="B1790" s="1" t="s">
        <v>5769</v>
      </c>
      <c r="C1790" s="1">
        <v>4</v>
      </c>
      <c r="D1790" s="1" t="s">
        <v>6101</v>
      </c>
      <c r="E1790" s="1">
        <v>19</v>
      </c>
      <c r="F1790" s="1" t="s">
        <v>6490</v>
      </c>
      <c r="G1790" s="1" t="s">
        <v>5834</v>
      </c>
      <c r="H1790" s="1" t="s">
        <v>6226</v>
      </c>
      <c r="I1790" s="1" t="b">
        <v>0</v>
      </c>
      <c r="J1790" s="1">
        <v>0</v>
      </c>
      <c r="K1790" s="1">
        <v>26</v>
      </c>
      <c r="L1790" s="1">
        <v>8</v>
      </c>
      <c r="M1790" s="1">
        <v>442</v>
      </c>
      <c r="N1790" s="1">
        <v>49.2753623188405</v>
      </c>
      <c r="O1790" s="1" t="s">
        <v>6227</v>
      </c>
    </row>
    <row r="1791" spans="1:15" x14ac:dyDescent="0.3">
      <c r="A1791" s="1" t="s">
        <v>5700</v>
      </c>
      <c r="B1791" s="1" t="s">
        <v>5769</v>
      </c>
      <c r="C1791" s="1">
        <v>4</v>
      </c>
      <c r="D1791" s="1" t="s">
        <v>6101</v>
      </c>
      <c r="E1791" s="1">
        <v>19</v>
      </c>
      <c r="F1791" s="1" t="s">
        <v>6490</v>
      </c>
      <c r="G1791" s="1" t="s">
        <v>5834</v>
      </c>
      <c r="H1791" s="1" t="s">
        <v>6226</v>
      </c>
      <c r="I1791" s="1" t="b">
        <v>0</v>
      </c>
      <c r="J1791" s="1">
        <v>0</v>
      </c>
      <c r="K1791" s="1">
        <v>27</v>
      </c>
      <c r="L1791" s="1">
        <v>8</v>
      </c>
      <c r="M1791" s="1">
        <v>192</v>
      </c>
      <c r="N1791" s="1">
        <v>21.404682274247399</v>
      </c>
      <c r="O1791" s="1" t="s">
        <v>6227</v>
      </c>
    </row>
    <row r="1792" spans="1:15" x14ac:dyDescent="0.3">
      <c r="A1792" s="1" t="s">
        <v>5700</v>
      </c>
      <c r="B1792" s="1" t="s">
        <v>5769</v>
      </c>
      <c r="C1792" s="1">
        <v>4</v>
      </c>
      <c r="D1792" s="1" t="s">
        <v>6101</v>
      </c>
      <c r="E1792" s="1">
        <v>19</v>
      </c>
      <c r="F1792" s="1" t="s">
        <v>6490</v>
      </c>
      <c r="G1792" s="1" t="s">
        <v>5834</v>
      </c>
      <c r="H1792" s="1" t="s">
        <v>6226</v>
      </c>
      <c r="I1792" s="1" t="b">
        <v>0</v>
      </c>
      <c r="J1792" s="1">
        <v>0</v>
      </c>
      <c r="K1792" s="1">
        <v>24</v>
      </c>
      <c r="L1792" s="1">
        <v>8</v>
      </c>
      <c r="M1792" s="1">
        <v>62</v>
      </c>
      <c r="N1792" s="1">
        <v>6.9119286510590801</v>
      </c>
      <c r="O1792" s="1" t="s">
        <v>6227</v>
      </c>
    </row>
    <row r="1793" spans="1:15" x14ac:dyDescent="0.3">
      <c r="A1793" s="1" t="s">
        <v>5700</v>
      </c>
      <c r="B1793" s="1" t="s">
        <v>5769</v>
      </c>
      <c r="C1793" s="1">
        <v>4</v>
      </c>
      <c r="D1793" s="1" t="s">
        <v>6101</v>
      </c>
      <c r="E1793" s="1">
        <v>19</v>
      </c>
      <c r="F1793" s="1" t="s">
        <v>6490</v>
      </c>
      <c r="G1793" s="1" t="s">
        <v>5834</v>
      </c>
      <c r="H1793" s="1" t="s">
        <v>6226</v>
      </c>
      <c r="I1793" s="1" t="b">
        <v>0</v>
      </c>
      <c r="J1793" s="1">
        <v>0</v>
      </c>
      <c r="K1793" s="1">
        <v>25</v>
      </c>
      <c r="L1793" s="1">
        <v>7</v>
      </c>
      <c r="M1793" s="1">
        <v>37</v>
      </c>
      <c r="N1793" s="1">
        <v>4.1248606465997701</v>
      </c>
      <c r="O1793" s="1" t="s">
        <v>6227</v>
      </c>
    </row>
    <row r="1794" spans="1:15" x14ac:dyDescent="0.3">
      <c r="A1794" s="1" t="s">
        <v>5700</v>
      </c>
      <c r="B1794" s="1" t="s">
        <v>5769</v>
      </c>
      <c r="C1794" s="1">
        <v>4</v>
      </c>
      <c r="D1794" s="1" t="s">
        <v>6101</v>
      </c>
      <c r="E1794" s="1">
        <v>19</v>
      </c>
      <c r="F1794" s="1" t="s">
        <v>6490</v>
      </c>
      <c r="G1794" s="1" t="s">
        <v>5834</v>
      </c>
      <c r="H1794" s="1" t="e">
        <f>--GCCTCGCCGTGGCGCTCAAGAGCTCCGGCGGGTTCTTC</f>
        <v>#NAME?</v>
      </c>
      <c r="I1794" s="1" t="b">
        <v>0</v>
      </c>
      <c r="J1794" s="1">
        <v>6</v>
      </c>
      <c r="K1794" s="1">
        <v>3</v>
      </c>
      <c r="L1794" s="1">
        <v>6</v>
      </c>
      <c r="M1794" s="1">
        <v>25</v>
      </c>
      <c r="N1794" s="1">
        <v>2.7870680044593001</v>
      </c>
      <c r="O1794" s="1" t="s">
        <v>6491</v>
      </c>
    </row>
    <row r="1795" spans="1:15" x14ac:dyDescent="0.3">
      <c r="A1795" s="1" t="s">
        <v>5700</v>
      </c>
      <c r="B1795" s="1" t="s">
        <v>5769</v>
      </c>
      <c r="C1795" s="1">
        <v>4</v>
      </c>
      <c r="D1795" s="1" t="s">
        <v>6101</v>
      </c>
      <c r="E1795" s="1">
        <v>19</v>
      </c>
      <c r="F1795" s="1" t="s">
        <v>6490</v>
      </c>
      <c r="G1795" s="1" t="s">
        <v>5834</v>
      </c>
      <c r="H1795" s="1" t="s">
        <v>6331</v>
      </c>
      <c r="I1795" s="1" t="b">
        <v>0</v>
      </c>
      <c r="J1795" s="1">
        <v>0</v>
      </c>
      <c r="K1795" s="1">
        <v>26</v>
      </c>
      <c r="L1795" s="1">
        <v>8</v>
      </c>
      <c r="M1795" s="1">
        <v>14</v>
      </c>
      <c r="N1795" s="1">
        <v>1.56075808249721</v>
      </c>
      <c r="O1795" s="1" t="s">
        <v>6227</v>
      </c>
    </row>
    <row r="1796" spans="1:15" x14ac:dyDescent="0.3">
      <c r="A1796" s="1" t="s">
        <v>5700</v>
      </c>
      <c r="B1796" s="1" t="s">
        <v>5769</v>
      </c>
      <c r="C1796" s="1">
        <v>4</v>
      </c>
      <c r="D1796" s="1" t="s">
        <v>6101</v>
      </c>
      <c r="E1796" s="1">
        <v>19</v>
      </c>
      <c r="F1796" s="1" t="s">
        <v>6490</v>
      </c>
      <c r="G1796" s="1" t="s">
        <v>5834</v>
      </c>
      <c r="H1796" s="1" t="s">
        <v>6226</v>
      </c>
      <c r="I1796" s="1" t="b">
        <v>0</v>
      </c>
      <c r="J1796" s="1">
        <v>0</v>
      </c>
      <c r="K1796" s="1">
        <v>26</v>
      </c>
      <c r="L1796" s="1">
        <v>9</v>
      </c>
      <c r="M1796" s="1">
        <v>9</v>
      </c>
      <c r="N1796" s="1">
        <v>1.0033444816053501</v>
      </c>
      <c r="O1796" s="1" t="s">
        <v>6227</v>
      </c>
    </row>
    <row r="1797" spans="1:15" x14ac:dyDescent="0.3">
      <c r="A1797" s="1" t="s">
        <v>5700</v>
      </c>
      <c r="B1797" s="1" t="s">
        <v>5769</v>
      </c>
      <c r="C1797" s="1">
        <v>4</v>
      </c>
      <c r="D1797" s="1" t="s">
        <v>6101</v>
      </c>
      <c r="E1797" s="1">
        <v>20</v>
      </c>
      <c r="F1797" s="1" t="s">
        <v>6492</v>
      </c>
      <c r="G1797" s="1" t="s">
        <v>5834</v>
      </c>
      <c r="H1797" s="1" t="s">
        <v>6226</v>
      </c>
      <c r="I1797" s="1" t="b">
        <v>0</v>
      </c>
      <c r="J1797" s="1">
        <v>0</v>
      </c>
      <c r="K1797" s="1">
        <v>30</v>
      </c>
      <c r="L1797" s="1">
        <v>9</v>
      </c>
      <c r="M1797" s="1">
        <v>38</v>
      </c>
      <c r="N1797" s="1">
        <v>41.304347826086897</v>
      </c>
      <c r="O1797" s="1" t="s">
        <v>6227</v>
      </c>
    </row>
    <row r="1798" spans="1:15" x14ac:dyDescent="0.3">
      <c r="A1798" s="1" t="s">
        <v>5700</v>
      </c>
      <c r="B1798" s="1" t="s">
        <v>5769</v>
      </c>
      <c r="C1798" s="1">
        <v>4</v>
      </c>
      <c r="D1798" s="1" t="s">
        <v>6101</v>
      </c>
      <c r="E1798" s="1">
        <v>20</v>
      </c>
      <c r="F1798" s="1" t="s">
        <v>6492</v>
      </c>
      <c r="G1798" s="1" t="s">
        <v>5834</v>
      </c>
      <c r="H1798" s="1" t="s">
        <v>6226</v>
      </c>
      <c r="I1798" s="1" t="b">
        <v>0</v>
      </c>
      <c r="J1798" s="1">
        <v>0</v>
      </c>
      <c r="K1798" s="1">
        <v>35</v>
      </c>
      <c r="L1798" s="1">
        <v>9</v>
      </c>
      <c r="M1798" s="1">
        <v>28</v>
      </c>
      <c r="N1798" s="1">
        <v>30.434782608695599</v>
      </c>
      <c r="O1798" s="1" t="s">
        <v>6227</v>
      </c>
    </row>
    <row r="1799" spans="1:15" x14ac:dyDescent="0.3">
      <c r="A1799" s="1" t="s">
        <v>5700</v>
      </c>
      <c r="B1799" s="1" t="s">
        <v>5769</v>
      </c>
      <c r="C1799" s="1">
        <v>4</v>
      </c>
      <c r="D1799" s="1" t="s">
        <v>6101</v>
      </c>
      <c r="E1799" s="1">
        <v>20</v>
      </c>
      <c r="F1799" s="1" t="s">
        <v>6492</v>
      </c>
      <c r="G1799" s="1" t="s">
        <v>5834</v>
      </c>
      <c r="H1799" s="1" t="s">
        <v>6226</v>
      </c>
      <c r="I1799" s="1" t="b">
        <v>0</v>
      </c>
      <c r="J1799" s="1">
        <v>0</v>
      </c>
      <c r="K1799" s="1">
        <v>31</v>
      </c>
      <c r="L1799" s="1">
        <v>9</v>
      </c>
      <c r="M1799" s="1">
        <v>7</v>
      </c>
      <c r="N1799" s="1">
        <v>7.6086956521739104</v>
      </c>
      <c r="O1799" s="1" t="s">
        <v>6227</v>
      </c>
    </row>
    <row r="1800" spans="1:15" x14ac:dyDescent="0.3">
      <c r="A1800" s="1" t="s">
        <v>5700</v>
      </c>
      <c r="B1800" s="1" t="s">
        <v>5769</v>
      </c>
      <c r="C1800" s="1">
        <v>4</v>
      </c>
      <c r="D1800" s="1" t="s">
        <v>6101</v>
      </c>
      <c r="E1800" s="1">
        <v>20</v>
      </c>
      <c r="F1800" s="1" t="s">
        <v>6492</v>
      </c>
      <c r="G1800" s="1" t="s">
        <v>5834</v>
      </c>
      <c r="H1800" s="1" t="s">
        <v>6226</v>
      </c>
      <c r="I1800" s="1" t="b">
        <v>0</v>
      </c>
      <c r="J1800" s="1">
        <v>0</v>
      </c>
      <c r="K1800" s="1">
        <v>28</v>
      </c>
      <c r="L1800" s="1">
        <v>9</v>
      </c>
      <c r="M1800" s="1">
        <v>4</v>
      </c>
      <c r="N1800" s="1">
        <v>4.3478260869565197</v>
      </c>
      <c r="O1800" s="1" t="s">
        <v>6227</v>
      </c>
    </row>
    <row r="1801" spans="1:15" x14ac:dyDescent="0.3">
      <c r="A1801" s="1" t="s">
        <v>5700</v>
      </c>
      <c r="B1801" s="1" t="s">
        <v>5769</v>
      </c>
      <c r="C1801" s="1">
        <v>4</v>
      </c>
      <c r="D1801" s="1" t="s">
        <v>6101</v>
      </c>
      <c r="E1801" s="1">
        <v>20</v>
      </c>
      <c r="F1801" s="1" t="s">
        <v>6492</v>
      </c>
      <c r="G1801" s="1" t="s">
        <v>5834</v>
      </c>
      <c r="H1801" s="1" t="s">
        <v>6493</v>
      </c>
      <c r="I1801" s="1" t="b">
        <v>0</v>
      </c>
      <c r="J1801" s="1">
        <v>0</v>
      </c>
      <c r="K1801" s="1">
        <v>19</v>
      </c>
      <c r="L1801" s="1">
        <v>11</v>
      </c>
      <c r="M1801" s="1">
        <v>4</v>
      </c>
      <c r="N1801" s="1">
        <v>4.3478260869565197</v>
      </c>
      <c r="O1801" s="1" t="s">
        <v>6494</v>
      </c>
    </row>
    <row r="1802" spans="1:15" x14ac:dyDescent="0.3">
      <c r="A1802" s="1" t="s">
        <v>5700</v>
      </c>
      <c r="B1802" s="1" t="s">
        <v>5769</v>
      </c>
      <c r="C1802" s="1">
        <v>4</v>
      </c>
      <c r="D1802" s="1" t="s">
        <v>6101</v>
      </c>
      <c r="E1802" s="1">
        <v>20</v>
      </c>
      <c r="F1802" s="1" t="s">
        <v>6492</v>
      </c>
      <c r="G1802" s="1" t="s">
        <v>5834</v>
      </c>
      <c r="H1802" s="1" t="s">
        <v>6226</v>
      </c>
      <c r="I1802" s="1" t="b">
        <v>0</v>
      </c>
      <c r="J1802" s="1">
        <v>0</v>
      </c>
      <c r="K1802" s="1">
        <v>29</v>
      </c>
      <c r="L1802" s="1">
        <v>9</v>
      </c>
      <c r="M1802" s="1">
        <v>2</v>
      </c>
      <c r="N1802" s="1">
        <v>2.1739130434782599</v>
      </c>
      <c r="O1802" s="1" t="s">
        <v>6227</v>
      </c>
    </row>
    <row r="1803" spans="1:15" x14ac:dyDescent="0.3">
      <c r="A1803" s="1" t="s">
        <v>5700</v>
      </c>
      <c r="B1803" s="1" t="s">
        <v>5769</v>
      </c>
      <c r="C1803" s="1">
        <v>4</v>
      </c>
      <c r="D1803" s="1" t="s">
        <v>6101</v>
      </c>
      <c r="E1803" s="1">
        <v>20</v>
      </c>
      <c r="F1803" s="1" t="s">
        <v>6492</v>
      </c>
      <c r="G1803" s="1" t="s">
        <v>5803</v>
      </c>
      <c r="H1803" s="1" t="s">
        <v>6248</v>
      </c>
      <c r="I1803" s="1" t="b">
        <v>0</v>
      </c>
      <c r="J1803" s="1">
        <v>0</v>
      </c>
      <c r="K1803" s="1">
        <v>1</v>
      </c>
      <c r="L1803" s="1">
        <v>0</v>
      </c>
      <c r="M1803" s="1">
        <v>1</v>
      </c>
      <c r="N1803" s="1">
        <v>1.0869565217391299</v>
      </c>
      <c r="O1803" s="1" t="s">
        <v>6270</v>
      </c>
    </row>
    <row r="1804" spans="1:15" x14ac:dyDescent="0.3">
      <c r="A1804" s="1" t="s">
        <v>5700</v>
      </c>
      <c r="B1804" s="1" t="s">
        <v>5769</v>
      </c>
      <c r="C1804" s="1">
        <v>4</v>
      </c>
      <c r="D1804" s="1" t="s">
        <v>6101</v>
      </c>
      <c r="E1804" s="1">
        <v>20</v>
      </c>
      <c r="F1804" s="1" t="s">
        <v>6492</v>
      </c>
      <c r="G1804" s="1" t="s">
        <v>5834</v>
      </c>
      <c r="H1804" s="1" t="s">
        <v>6226</v>
      </c>
      <c r="I1804" s="1" t="b">
        <v>0</v>
      </c>
      <c r="J1804" s="1">
        <v>0</v>
      </c>
      <c r="K1804" s="1">
        <v>35</v>
      </c>
      <c r="L1804" s="1">
        <v>10</v>
      </c>
      <c r="M1804" s="1">
        <v>1</v>
      </c>
      <c r="N1804" s="1">
        <v>1.0869565217391299</v>
      </c>
      <c r="O1804" s="1" t="s">
        <v>6473</v>
      </c>
    </row>
    <row r="1805" spans="1:15" x14ac:dyDescent="0.3">
      <c r="A1805" s="1" t="s">
        <v>5700</v>
      </c>
      <c r="B1805" s="1" t="s">
        <v>5769</v>
      </c>
      <c r="C1805" s="1">
        <v>4</v>
      </c>
      <c r="D1805" s="1" t="s">
        <v>6101</v>
      </c>
      <c r="E1805" s="1">
        <v>20</v>
      </c>
      <c r="F1805" s="1" t="s">
        <v>6492</v>
      </c>
      <c r="G1805" s="1" t="s">
        <v>5834</v>
      </c>
      <c r="H1805" s="1" t="s">
        <v>6331</v>
      </c>
      <c r="I1805" s="1" t="b">
        <v>0</v>
      </c>
      <c r="J1805" s="1">
        <v>0</v>
      </c>
      <c r="K1805" s="1">
        <v>26</v>
      </c>
      <c r="L1805" s="1">
        <v>8</v>
      </c>
      <c r="M1805" s="1">
        <v>1</v>
      </c>
      <c r="N1805" s="1">
        <v>1.0869565217391299</v>
      </c>
      <c r="O1805" s="1" t="s">
        <v>6459</v>
      </c>
    </row>
    <row r="1806" spans="1:15" x14ac:dyDescent="0.3">
      <c r="A1806" s="1" t="s">
        <v>5700</v>
      </c>
      <c r="B1806" s="1" t="s">
        <v>5769</v>
      </c>
      <c r="C1806" s="1">
        <v>4</v>
      </c>
      <c r="D1806" s="1" t="s">
        <v>6101</v>
      </c>
      <c r="E1806" s="1">
        <v>20</v>
      </c>
      <c r="F1806" s="1" t="s">
        <v>6492</v>
      </c>
      <c r="G1806" s="1" t="s">
        <v>5834</v>
      </c>
      <c r="H1806" s="1" t="s">
        <v>6226</v>
      </c>
      <c r="I1806" s="1" t="b">
        <v>0</v>
      </c>
      <c r="J1806" s="1">
        <v>0</v>
      </c>
      <c r="K1806" s="1">
        <v>29</v>
      </c>
      <c r="L1806" s="1">
        <v>8</v>
      </c>
      <c r="M1806" s="1">
        <v>1</v>
      </c>
      <c r="N1806" s="1">
        <v>1.0869565217391299</v>
      </c>
      <c r="O1806" s="1" t="s">
        <v>6227</v>
      </c>
    </row>
    <row r="1807" spans="1:15" x14ac:dyDescent="0.3">
      <c r="A1807" s="1" t="s">
        <v>5700</v>
      </c>
      <c r="B1807" s="1" t="s">
        <v>5769</v>
      </c>
      <c r="C1807" s="1">
        <v>4</v>
      </c>
      <c r="D1807" s="1" t="s">
        <v>6101</v>
      </c>
      <c r="E1807" s="1">
        <v>20</v>
      </c>
      <c r="F1807" s="1" t="s">
        <v>6492</v>
      </c>
      <c r="G1807" s="1" t="s">
        <v>5834</v>
      </c>
      <c r="H1807" s="1" t="s">
        <v>6226</v>
      </c>
      <c r="I1807" s="1" t="b">
        <v>0</v>
      </c>
      <c r="J1807" s="1">
        <v>0</v>
      </c>
      <c r="K1807" s="1">
        <v>30</v>
      </c>
      <c r="L1807" s="1">
        <v>8</v>
      </c>
      <c r="M1807" s="1">
        <v>1</v>
      </c>
      <c r="N1807" s="1">
        <v>1.0869565217391299</v>
      </c>
      <c r="O1807" s="1" t="s">
        <v>6227</v>
      </c>
    </row>
    <row r="1808" spans="1:15" x14ac:dyDescent="0.3">
      <c r="A1808" s="1" t="s">
        <v>5700</v>
      </c>
      <c r="B1808" s="1" t="s">
        <v>5769</v>
      </c>
      <c r="C1808" s="1">
        <v>4</v>
      </c>
      <c r="D1808" s="1" t="s">
        <v>6101</v>
      </c>
      <c r="E1808" s="1">
        <v>20</v>
      </c>
      <c r="F1808" s="1" t="s">
        <v>6492</v>
      </c>
      <c r="G1808" s="1" t="s">
        <v>5834</v>
      </c>
      <c r="H1808" s="1" t="s">
        <v>6226</v>
      </c>
      <c r="I1808" s="1" t="b">
        <v>0</v>
      </c>
      <c r="J1808" s="1">
        <v>0</v>
      </c>
      <c r="K1808" s="1">
        <v>34</v>
      </c>
      <c r="L1808" s="1">
        <v>8</v>
      </c>
      <c r="M1808" s="1">
        <v>1</v>
      </c>
      <c r="N1808" s="1">
        <v>1.0869565217391299</v>
      </c>
      <c r="O1808" s="1" t="s">
        <v>6227</v>
      </c>
    </row>
    <row r="1809" spans="1:15" x14ac:dyDescent="0.3">
      <c r="A1809" s="1" t="s">
        <v>5700</v>
      </c>
      <c r="B1809" s="1" t="s">
        <v>5769</v>
      </c>
      <c r="C1809" s="1">
        <v>4</v>
      </c>
      <c r="D1809" s="1" t="s">
        <v>6101</v>
      </c>
      <c r="E1809" s="1">
        <v>20</v>
      </c>
      <c r="F1809" s="1" t="s">
        <v>6492</v>
      </c>
      <c r="G1809" s="1" t="s">
        <v>5834</v>
      </c>
      <c r="H1809" s="1" t="s">
        <v>6226</v>
      </c>
      <c r="I1809" s="1" t="b">
        <v>0</v>
      </c>
      <c r="J1809" s="1">
        <v>0</v>
      </c>
      <c r="K1809" s="1">
        <v>35</v>
      </c>
      <c r="L1809" s="1">
        <v>8</v>
      </c>
      <c r="M1809" s="1">
        <v>1</v>
      </c>
      <c r="N1809" s="1">
        <v>1.0869565217391299</v>
      </c>
      <c r="O1809" s="1" t="s">
        <v>6227</v>
      </c>
    </row>
    <row r="1810" spans="1:15" x14ac:dyDescent="0.3">
      <c r="A1810" s="1" t="s">
        <v>5700</v>
      </c>
      <c r="B1810" s="1" t="s">
        <v>5769</v>
      </c>
      <c r="C1810" s="1">
        <v>4</v>
      </c>
      <c r="D1810" s="1" t="s">
        <v>6101</v>
      </c>
      <c r="E1810" s="1">
        <v>20</v>
      </c>
      <c r="F1810" s="1" t="s">
        <v>6492</v>
      </c>
      <c r="G1810" s="1" t="s">
        <v>5834</v>
      </c>
      <c r="H1810" s="1" t="s">
        <v>6226</v>
      </c>
      <c r="I1810" s="1" t="b">
        <v>0</v>
      </c>
      <c r="J1810" s="1">
        <v>0</v>
      </c>
      <c r="K1810" s="1">
        <v>35</v>
      </c>
      <c r="L1810" s="1">
        <v>10</v>
      </c>
      <c r="M1810" s="1">
        <v>1</v>
      </c>
      <c r="N1810" s="1">
        <v>1.0869565217391299</v>
      </c>
      <c r="O1810" s="1" t="s">
        <v>6227</v>
      </c>
    </row>
    <row r="1811" spans="1:15" x14ac:dyDescent="0.3">
      <c r="A1811" s="1" t="s">
        <v>5700</v>
      </c>
      <c r="B1811" s="1" t="s">
        <v>5769</v>
      </c>
      <c r="C1811" s="1">
        <v>4</v>
      </c>
      <c r="D1811" s="1" t="s">
        <v>6101</v>
      </c>
      <c r="E1811" s="1">
        <v>20</v>
      </c>
      <c r="F1811" s="1" t="s">
        <v>6492</v>
      </c>
      <c r="G1811" s="1" t="s">
        <v>5834</v>
      </c>
      <c r="H1811" s="1" t="s">
        <v>6226</v>
      </c>
      <c r="I1811" s="1" t="b">
        <v>0</v>
      </c>
      <c r="J1811" s="1">
        <v>0</v>
      </c>
      <c r="K1811" s="1">
        <v>35</v>
      </c>
      <c r="L1811" s="1">
        <v>9</v>
      </c>
      <c r="M1811" s="1">
        <v>1</v>
      </c>
      <c r="N1811" s="1">
        <v>1.0869565217391299</v>
      </c>
      <c r="O1811" s="1" t="s">
        <v>6467</v>
      </c>
    </row>
    <row r="1812" spans="1:15" x14ac:dyDescent="0.3">
      <c r="A1812" s="1" t="s">
        <v>5700</v>
      </c>
      <c r="B1812" s="1" t="s">
        <v>5769</v>
      </c>
      <c r="C1812" s="1">
        <v>4</v>
      </c>
      <c r="D1812" s="1" t="s">
        <v>6101</v>
      </c>
      <c r="E1812" s="1">
        <v>21</v>
      </c>
      <c r="F1812" s="1" t="s">
        <v>6495</v>
      </c>
      <c r="G1812" s="1" t="s">
        <v>5834</v>
      </c>
      <c r="H1812" s="1" t="s">
        <v>6226</v>
      </c>
      <c r="I1812" s="1" t="b">
        <v>0</v>
      </c>
      <c r="J1812" s="1">
        <v>0</v>
      </c>
      <c r="K1812" s="1">
        <v>26</v>
      </c>
      <c r="L1812" s="1">
        <v>8</v>
      </c>
      <c r="M1812" s="1">
        <v>1145</v>
      </c>
      <c r="N1812" s="1">
        <v>84.005869405722606</v>
      </c>
      <c r="O1812" s="1" t="s">
        <v>6227</v>
      </c>
    </row>
    <row r="1813" spans="1:15" x14ac:dyDescent="0.3">
      <c r="A1813" s="1" t="s">
        <v>5700</v>
      </c>
      <c r="B1813" s="1" t="s">
        <v>5769</v>
      </c>
      <c r="C1813" s="1">
        <v>4</v>
      </c>
      <c r="D1813" s="1" t="s">
        <v>6101</v>
      </c>
      <c r="E1813" s="1">
        <v>21</v>
      </c>
      <c r="F1813" s="1" t="s">
        <v>6495</v>
      </c>
      <c r="G1813" s="1" t="s">
        <v>5834</v>
      </c>
      <c r="H1813" s="1" t="s">
        <v>6226</v>
      </c>
      <c r="I1813" s="1" t="b">
        <v>0</v>
      </c>
      <c r="J1813" s="1">
        <v>0</v>
      </c>
      <c r="K1813" s="1">
        <v>24</v>
      </c>
      <c r="L1813" s="1">
        <v>8</v>
      </c>
      <c r="M1813" s="1">
        <v>79</v>
      </c>
      <c r="N1813" s="1">
        <v>5.7960381511371901</v>
      </c>
      <c r="O1813" s="1" t="s">
        <v>6227</v>
      </c>
    </row>
    <row r="1814" spans="1:15" x14ac:dyDescent="0.3">
      <c r="A1814" s="1" t="s">
        <v>5700</v>
      </c>
      <c r="B1814" s="1" t="s">
        <v>5769</v>
      </c>
      <c r="C1814" s="1">
        <v>4</v>
      </c>
      <c r="D1814" s="1" t="s">
        <v>6101</v>
      </c>
      <c r="E1814" s="1">
        <v>21</v>
      </c>
      <c r="F1814" s="1" t="s">
        <v>6495</v>
      </c>
      <c r="G1814" s="1" t="s">
        <v>5834</v>
      </c>
      <c r="H1814" s="1" t="s">
        <v>6226</v>
      </c>
      <c r="I1814" s="1" t="b">
        <v>0</v>
      </c>
      <c r="J1814" s="1">
        <v>0</v>
      </c>
      <c r="K1814" s="1">
        <v>26</v>
      </c>
      <c r="L1814" s="1">
        <v>9</v>
      </c>
      <c r="M1814" s="1">
        <v>18</v>
      </c>
      <c r="N1814" s="1">
        <v>1.32061628760087</v>
      </c>
      <c r="O1814" s="1" t="s">
        <v>6227</v>
      </c>
    </row>
    <row r="1815" spans="1:15" x14ac:dyDescent="0.3">
      <c r="A1815" s="1" t="s">
        <v>5700</v>
      </c>
      <c r="B1815" s="1" t="s">
        <v>5769</v>
      </c>
      <c r="C1815" s="1">
        <v>4</v>
      </c>
      <c r="D1815" s="1" t="s">
        <v>6101</v>
      </c>
      <c r="E1815" s="1">
        <v>21</v>
      </c>
      <c r="F1815" s="1" t="s">
        <v>6495</v>
      </c>
      <c r="G1815" s="1" t="s">
        <v>5834</v>
      </c>
      <c r="H1815" s="1" t="s">
        <v>6233</v>
      </c>
      <c r="I1815" s="1" t="b">
        <v>0</v>
      </c>
      <c r="J1815" s="1">
        <v>1</v>
      </c>
      <c r="K1815" s="1">
        <v>8</v>
      </c>
      <c r="L1815" s="1">
        <v>7</v>
      </c>
      <c r="M1815" s="1">
        <v>16</v>
      </c>
      <c r="N1815" s="1">
        <v>1.17388114453411</v>
      </c>
      <c r="O1815" s="1" t="s">
        <v>6234</v>
      </c>
    </row>
    <row r="1816" spans="1:15" x14ac:dyDescent="0.3">
      <c r="A1816" s="1" t="s">
        <v>5700</v>
      </c>
      <c r="B1816" s="1" t="s">
        <v>5769</v>
      </c>
      <c r="C1816" s="1">
        <v>4</v>
      </c>
      <c r="D1816" s="1" t="s">
        <v>6101</v>
      </c>
      <c r="E1816" s="1">
        <v>21</v>
      </c>
      <c r="F1816" s="1" t="s">
        <v>6495</v>
      </c>
      <c r="G1816" s="1" t="s">
        <v>5834</v>
      </c>
      <c r="H1816" s="1" t="s">
        <v>6331</v>
      </c>
      <c r="I1816" s="1" t="b">
        <v>0</v>
      </c>
      <c r="J1816" s="1">
        <v>0</v>
      </c>
      <c r="K1816" s="1">
        <v>26</v>
      </c>
      <c r="L1816" s="1">
        <v>8</v>
      </c>
      <c r="M1816" s="1">
        <v>16</v>
      </c>
      <c r="N1816" s="1">
        <v>1.17388114453411</v>
      </c>
      <c r="O1816" s="1" t="s">
        <v>6227</v>
      </c>
    </row>
    <row r="1817" spans="1:15" x14ac:dyDescent="0.3">
      <c r="A1817" s="1" t="s">
        <v>5700</v>
      </c>
      <c r="B1817" s="1" t="s">
        <v>5769</v>
      </c>
      <c r="C1817" s="1">
        <v>4</v>
      </c>
      <c r="D1817" s="1" t="s">
        <v>6101</v>
      </c>
      <c r="E1817" s="1">
        <v>22</v>
      </c>
      <c r="F1817" s="1" t="s">
        <v>6496</v>
      </c>
      <c r="G1817" s="1" t="s">
        <v>5834</v>
      </c>
      <c r="H1817" s="1" t="s">
        <v>6226</v>
      </c>
      <c r="I1817" s="1" t="b">
        <v>0</v>
      </c>
      <c r="J1817" s="1">
        <v>0</v>
      </c>
      <c r="K1817" s="1">
        <v>30</v>
      </c>
      <c r="L1817" s="1">
        <v>9</v>
      </c>
      <c r="M1817" s="1">
        <v>35</v>
      </c>
      <c r="N1817" s="1">
        <v>39.325842696629202</v>
      </c>
      <c r="O1817" s="1" t="s">
        <v>6227</v>
      </c>
    </row>
    <row r="1818" spans="1:15" x14ac:dyDescent="0.3">
      <c r="A1818" s="1" t="s">
        <v>5700</v>
      </c>
      <c r="B1818" s="1" t="s">
        <v>5769</v>
      </c>
      <c r="C1818" s="1">
        <v>4</v>
      </c>
      <c r="D1818" s="1" t="s">
        <v>6101</v>
      </c>
      <c r="E1818" s="1">
        <v>22</v>
      </c>
      <c r="F1818" s="1" t="s">
        <v>6496</v>
      </c>
      <c r="G1818" s="1" t="s">
        <v>5834</v>
      </c>
      <c r="H1818" s="1" t="s">
        <v>6226</v>
      </c>
      <c r="I1818" s="1" t="b">
        <v>0</v>
      </c>
      <c r="J1818" s="1">
        <v>0</v>
      </c>
      <c r="K1818" s="1">
        <v>29</v>
      </c>
      <c r="L1818" s="1">
        <v>8</v>
      </c>
      <c r="M1818" s="1">
        <v>24</v>
      </c>
      <c r="N1818" s="1">
        <v>26.966292134831399</v>
      </c>
      <c r="O1818" s="1" t="s">
        <v>6227</v>
      </c>
    </row>
    <row r="1819" spans="1:15" x14ac:dyDescent="0.3">
      <c r="A1819" s="1" t="s">
        <v>5700</v>
      </c>
      <c r="B1819" s="1" t="s">
        <v>5769</v>
      </c>
      <c r="C1819" s="1">
        <v>4</v>
      </c>
      <c r="D1819" s="1" t="s">
        <v>6101</v>
      </c>
      <c r="E1819" s="1">
        <v>22</v>
      </c>
      <c r="F1819" s="1" t="s">
        <v>6496</v>
      </c>
      <c r="G1819" s="1" t="s">
        <v>5834</v>
      </c>
      <c r="H1819" s="1" t="s">
        <v>6226</v>
      </c>
      <c r="I1819" s="1" t="b">
        <v>0</v>
      </c>
      <c r="J1819" s="1">
        <v>0</v>
      </c>
      <c r="K1819" s="1">
        <v>31</v>
      </c>
      <c r="L1819" s="1">
        <v>9</v>
      </c>
      <c r="M1819" s="1">
        <v>7</v>
      </c>
      <c r="N1819" s="1">
        <v>7.8651685393258397</v>
      </c>
      <c r="O1819" s="1" t="s">
        <v>6227</v>
      </c>
    </row>
    <row r="1820" spans="1:15" x14ac:dyDescent="0.3">
      <c r="A1820" s="1" t="s">
        <v>5700</v>
      </c>
      <c r="B1820" s="1" t="s">
        <v>5769</v>
      </c>
      <c r="C1820" s="1">
        <v>4</v>
      </c>
      <c r="D1820" s="1" t="s">
        <v>6101</v>
      </c>
      <c r="E1820" s="1">
        <v>22</v>
      </c>
      <c r="F1820" s="1" t="s">
        <v>6496</v>
      </c>
      <c r="G1820" s="1" t="s">
        <v>5834</v>
      </c>
      <c r="H1820" s="1" t="s">
        <v>6226</v>
      </c>
      <c r="I1820" s="1" t="b">
        <v>0</v>
      </c>
      <c r="J1820" s="1">
        <v>0</v>
      </c>
      <c r="K1820" s="1">
        <v>28</v>
      </c>
      <c r="L1820" s="1">
        <v>9</v>
      </c>
      <c r="M1820" s="1">
        <v>4</v>
      </c>
      <c r="N1820" s="1">
        <v>4.4943820224719104</v>
      </c>
      <c r="O1820" s="1" t="s">
        <v>6227</v>
      </c>
    </row>
    <row r="1821" spans="1:15" x14ac:dyDescent="0.3">
      <c r="A1821" s="1" t="s">
        <v>5700</v>
      </c>
      <c r="B1821" s="1" t="s">
        <v>5769</v>
      </c>
      <c r="C1821" s="1">
        <v>4</v>
      </c>
      <c r="D1821" s="1" t="s">
        <v>6101</v>
      </c>
      <c r="E1821" s="1">
        <v>22</v>
      </c>
      <c r="F1821" s="1" t="s">
        <v>6496</v>
      </c>
      <c r="G1821" s="1" t="s">
        <v>5803</v>
      </c>
      <c r="H1821" s="1" t="s">
        <v>6248</v>
      </c>
      <c r="I1821" s="1" t="b">
        <v>0</v>
      </c>
      <c r="J1821" s="1">
        <v>0</v>
      </c>
      <c r="K1821" s="1">
        <v>1</v>
      </c>
      <c r="L1821" s="1">
        <v>0</v>
      </c>
      <c r="M1821" s="1">
        <v>2</v>
      </c>
      <c r="N1821" s="1">
        <v>2.2471910112359499</v>
      </c>
      <c r="O1821" s="1" t="s">
        <v>6270</v>
      </c>
    </row>
    <row r="1822" spans="1:15" x14ac:dyDescent="0.3">
      <c r="A1822" s="1" t="s">
        <v>5700</v>
      </c>
      <c r="B1822" s="1" t="s">
        <v>5769</v>
      </c>
      <c r="C1822" s="1">
        <v>4</v>
      </c>
      <c r="D1822" s="1" t="s">
        <v>6101</v>
      </c>
      <c r="E1822" s="1">
        <v>22</v>
      </c>
      <c r="F1822" s="1" t="s">
        <v>6496</v>
      </c>
      <c r="G1822" s="1" t="s">
        <v>5834</v>
      </c>
      <c r="H1822" s="1" t="s">
        <v>6226</v>
      </c>
      <c r="I1822" s="1" t="b">
        <v>0</v>
      </c>
      <c r="J1822" s="1">
        <v>0</v>
      </c>
      <c r="K1822" s="1">
        <v>30</v>
      </c>
      <c r="L1822" s="1">
        <v>10</v>
      </c>
      <c r="M1822" s="1">
        <v>2</v>
      </c>
      <c r="N1822" s="1">
        <v>2.2471910112359499</v>
      </c>
      <c r="O1822" s="1" t="s">
        <v>6227</v>
      </c>
    </row>
    <row r="1823" spans="1:15" x14ac:dyDescent="0.3">
      <c r="A1823" s="1" t="s">
        <v>5700</v>
      </c>
      <c r="B1823" s="1" t="s">
        <v>5769</v>
      </c>
      <c r="C1823" s="1">
        <v>4</v>
      </c>
      <c r="D1823" s="1" t="s">
        <v>6101</v>
      </c>
      <c r="E1823" s="1">
        <v>22</v>
      </c>
      <c r="F1823" s="1" t="s">
        <v>6496</v>
      </c>
      <c r="G1823" s="1" t="s">
        <v>5834</v>
      </c>
      <c r="H1823" s="1" t="s">
        <v>6226</v>
      </c>
      <c r="I1823" s="1" t="b">
        <v>0</v>
      </c>
      <c r="J1823" s="1">
        <v>0</v>
      </c>
      <c r="K1823" s="1">
        <v>29</v>
      </c>
      <c r="L1823" s="1">
        <v>9</v>
      </c>
      <c r="M1823" s="1">
        <v>1</v>
      </c>
      <c r="N1823" s="1">
        <v>1.1235955056179701</v>
      </c>
      <c r="O1823" s="1" t="s">
        <v>6497</v>
      </c>
    </row>
    <row r="1824" spans="1:15" x14ac:dyDescent="0.3">
      <c r="A1824" s="1" t="s">
        <v>5700</v>
      </c>
      <c r="B1824" s="1" t="s">
        <v>5769</v>
      </c>
      <c r="C1824" s="1">
        <v>4</v>
      </c>
      <c r="D1824" s="1" t="s">
        <v>6101</v>
      </c>
      <c r="E1824" s="1">
        <v>22</v>
      </c>
      <c r="F1824" s="1" t="s">
        <v>6496</v>
      </c>
      <c r="G1824" s="1" t="s">
        <v>5834</v>
      </c>
      <c r="H1824" s="1" t="s">
        <v>6226</v>
      </c>
      <c r="I1824" s="1" t="b">
        <v>0</v>
      </c>
      <c r="J1824" s="1">
        <v>0</v>
      </c>
      <c r="K1824" s="1">
        <v>31</v>
      </c>
      <c r="L1824" s="1">
        <v>9</v>
      </c>
      <c r="M1824" s="1">
        <v>1</v>
      </c>
      <c r="N1824" s="1">
        <v>1.1235955056179701</v>
      </c>
      <c r="O1824" s="1" t="s">
        <v>6498</v>
      </c>
    </row>
    <row r="1825" spans="1:15" x14ac:dyDescent="0.3">
      <c r="A1825" s="1" t="s">
        <v>5700</v>
      </c>
      <c r="B1825" s="1" t="s">
        <v>5769</v>
      </c>
      <c r="C1825" s="1">
        <v>4</v>
      </c>
      <c r="D1825" s="1" t="s">
        <v>6101</v>
      </c>
      <c r="E1825" s="1">
        <v>22</v>
      </c>
      <c r="F1825" s="1" t="s">
        <v>6496</v>
      </c>
      <c r="G1825" s="1" t="s">
        <v>5834</v>
      </c>
      <c r="H1825" s="1" t="s">
        <v>6226</v>
      </c>
      <c r="I1825" s="1" t="b">
        <v>0</v>
      </c>
      <c r="J1825" s="1">
        <v>0</v>
      </c>
      <c r="K1825" s="1">
        <v>29</v>
      </c>
      <c r="L1825" s="1">
        <v>8</v>
      </c>
      <c r="M1825" s="1">
        <v>1</v>
      </c>
      <c r="N1825" s="1">
        <v>1.1235955056179701</v>
      </c>
      <c r="O1825" s="1" t="s">
        <v>6467</v>
      </c>
    </row>
    <row r="1826" spans="1:15" x14ac:dyDescent="0.3">
      <c r="A1826" s="1" t="s">
        <v>5700</v>
      </c>
      <c r="B1826" s="1" t="s">
        <v>5769</v>
      </c>
      <c r="C1826" s="1">
        <v>4</v>
      </c>
      <c r="D1826" s="1" t="s">
        <v>6101</v>
      </c>
      <c r="E1826" s="1">
        <v>22</v>
      </c>
      <c r="F1826" s="1" t="s">
        <v>6496</v>
      </c>
      <c r="G1826" s="1" t="s">
        <v>5834</v>
      </c>
      <c r="H1826" s="1" t="s">
        <v>6226</v>
      </c>
      <c r="I1826" s="1" t="b">
        <v>0</v>
      </c>
      <c r="J1826" s="1">
        <v>0</v>
      </c>
      <c r="K1826" s="1">
        <v>29</v>
      </c>
      <c r="L1826" s="1">
        <v>8</v>
      </c>
      <c r="M1826" s="1">
        <v>1</v>
      </c>
      <c r="N1826" s="1">
        <v>1.1235955056179701</v>
      </c>
      <c r="O1826" s="1" t="s">
        <v>6499</v>
      </c>
    </row>
    <row r="1827" spans="1:15" x14ac:dyDescent="0.3">
      <c r="A1827" s="1" t="s">
        <v>5700</v>
      </c>
      <c r="B1827" s="1" t="s">
        <v>5769</v>
      </c>
      <c r="C1827" s="1">
        <v>4</v>
      </c>
      <c r="D1827" s="1" t="s">
        <v>6101</v>
      </c>
      <c r="E1827" s="1">
        <v>22</v>
      </c>
      <c r="F1827" s="1" t="s">
        <v>6496</v>
      </c>
      <c r="G1827" s="1" t="s">
        <v>5834</v>
      </c>
      <c r="H1827" s="1" t="s">
        <v>6226</v>
      </c>
      <c r="I1827" s="1" t="b">
        <v>0</v>
      </c>
      <c r="J1827" s="1">
        <v>0</v>
      </c>
      <c r="K1827" s="1">
        <v>30</v>
      </c>
      <c r="L1827" s="1">
        <v>9</v>
      </c>
      <c r="M1827" s="1">
        <v>1</v>
      </c>
      <c r="N1827" s="1">
        <v>1.1235955056179701</v>
      </c>
      <c r="O1827" s="1" t="s">
        <v>6500</v>
      </c>
    </row>
    <row r="1828" spans="1:15" x14ac:dyDescent="0.3">
      <c r="A1828" s="1" t="s">
        <v>5700</v>
      </c>
      <c r="B1828" s="1" t="s">
        <v>5769</v>
      </c>
      <c r="C1828" s="1">
        <v>4</v>
      </c>
      <c r="D1828" s="1" t="s">
        <v>6101</v>
      </c>
      <c r="E1828" s="1">
        <v>22</v>
      </c>
      <c r="F1828" s="1" t="s">
        <v>6496</v>
      </c>
      <c r="G1828" s="1" t="s">
        <v>5834</v>
      </c>
      <c r="H1828" s="1" t="s">
        <v>6226</v>
      </c>
      <c r="I1828" s="1" t="b">
        <v>0</v>
      </c>
      <c r="J1828" s="1">
        <v>0</v>
      </c>
      <c r="K1828" s="1">
        <v>31</v>
      </c>
      <c r="L1828" s="1">
        <v>10</v>
      </c>
      <c r="M1828" s="1">
        <v>1</v>
      </c>
      <c r="N1828" s="1">
        <v>1.1235955056179701</v>
      </c>
      <c r="O1828" s="1" t="s">
        <v>6227</v>
      </c>
    </row>
    <row r="1829" spans="1:15" x14ac:dyDescent="0.3">
      <c r="A1829" s="1" t="s">
        <v>5700</v>
      </c>
      <c r="B1829" s="1" t="s">
        <v>5769</v>
      </c>
      <c r="C1829" s="1">
        <v>4</v>
      </c>
      <c r="D1829" s="1" t="s">
        <v>6101</v>
      </c>
      <c r="E1829" s="1">
        <v>22</v>
      </c>
      <c r="F1829" s="1" t="s">
        <v>6496</v>
      </c>
      <c r="G1829" s="1" t="s">
        <v>5834</v>
      </c>
      <c r="H1829" s="1" t="s">
        <v>6284</v>
      </c>
      <c r="I1829" s="1" t="b">
        <v>0</v>
      </c>
      <c r="J1829" s="1">
        <v>0</v>
      </c>
      <c r="K1829" s="1">
        <v>14</v>
      </c>
      <c r="L1829" s="1">
        <v>1</v>
      </c>
      <c r="M1829" s="1">
        <v>1</v>
      </c>
      <c r="N1829" s="1">
        <v>1.1235955056179701</v>
      </c>
      <c r="O1829" s="1" t="s">
        <v>6501</v>
      </c>
    </row>
    <row r="1830" spans="1:15" x14ac:dyDescent="0.3">
      <c r="A1830" s="1" t="s">
        <v>5700</v>
      </c>
      <c r="B1830" s="1" t="s">
        <v>5769</v>
      </c>
      <c r="C1830" s="1">
        <v>4</v>
      </c>
      <c r="D1830" s="1" t="s">
        <v>6101</v>
      </c>
      <c r="E1830" s="1">
        <v>22</v>
      </c>
      <c r="F1830" s="1" t="s">
        <v>6496</v>
      </c>
      <c r="G1830" s="1" t="s">
        <v>5834</v>
      </c>
      <c r="H1830" s="1" t="s">
        <v>6226</v>
      </c>
      <c r="I1830" s="1" t="b">
        <v>0</v>
      </c>
      <c r="J1830" s="1">
        <v>0</v>
      </c>
      <c r="K1830" s="1">
        <v>29</v>
      </c>
      <c r="L1830" s="1">
        <v>9</v>
      </c>
      <c r="M1830" s="1">
        <v>1</v>
      </c>
      <c r="N1830" s="1">
        <v>1.1235955056179701</v>
      </c>
      <c r="O1830" s="1" t="s">
        <v>6227</v>
      </c>
    </row>
    <row r="1831" spans="1:15" x14ac:dyDescent="0.3">
      <c r="A1831" s="1" t="s">
        <v>5700</v>
      </c>
      <c r="B1831" s="1" t="s">
        <v>5769</v>
      </c>
      <c r="C1831" s="1">
        <v>4</v>
      </c>
      <c r="D1831" s="1" t="s">
        <v>6101</v>
      </c>
      <c r="E1831" s="1">
        <v>22</v>
      </c>
      <c r="F1831" s="1" t="s">
        <v>6496</v>
      </c>
      <c r="G1831" s="1" t="s">
        <v>5834</v>
      </c>
      <c r="H1831" s="1" t="s">
        <v>6226</v>
      </c>
      <c r="I1831" s="1" t="b">
        <v>0</v>
      </c>
      <c r="J1831" s="1">
        <v>0</v>
      </c>
      <c r="K1831" s="1">
        <v>28</v>
      </c>
      <c r="L1831" s="1">
        <v>7</v>
      </c>
      <c r="M1831" s="1">
        <v>1</v>
      </c>
      <c r="N1831" s="1">
        <v>1.1235955056179701</v>
      </c>
      <c r="O1831" s="1" t="s">
        <v>6227</v>
      </c>
    </row>
    <row r="1832" spans="1:15" x14ac:dyDescent="0.3">
      <c r="A1832" s="1" t="s">
        <v>5700</v>
      </c>
      <c r="B1832" s="1" t="s">
        <v>5769</v>
      </c>
      <c r="C1832" s="1">
        <v>4</v>
      </c>
      <c r="D1832" s="1" t="s">
        <v>6101</v>
      </c>
      <c r="E1832" s="1">
        <v>22</v>
      </c>
      <c r="F1832" s="1" t="s">
        <v>6496</v>
      </c>
      <c r="G1832" s="1" t="s">
        <v>5834</v>
      </c>
      <c r="H1832" s="1" t="s">
        <v>6226</v>
      </c>
      <c r="I1832" s="1" t="b">
        <v>0</v>
      </c>
      <c r="J1832" s="1">
        <v>0</v>
      </c>
      <c r="K1832" s="1">
        <v>26</v>
      </c>
      <c r="L1832" s="1">
        <v>8</v>
      </c>
      <c r="M1832" s="1">
        <v>1</v>
      </c>
      <c r="N1832" s="1">
        <v>1.1235955056179701</v>
      </c>
      <c r="O1832" s="1" t="s">
        <v>6227</v>
      </c>
    </row>
    <row r="1833" spans="1:15" x14ac:dyDescent="0.3">
      <c r="A1833" s="1" t="s">
        <v>5700</v>
      </c>
      <c r="B1833" s="1" t="s">
        <v>5769</v>
      </c>
      <c r="C1833" s="1">
        <v>4</v>
      </c>
      <c r="D1833" s="1" t="s">
        <v>6101</v>
      </c>
      <c r="E1833" s="1">
        <v>22</v>
      </c>
      <c r="F1833" s="1" t="s">
        <v>6496</v>
      </c>
      <c r="G1833" s="1" t="s">
        <v>5834</v>
      </c>
      <c r="H1833" s="1" t="s">
        <v>6226</v>
      </c>
      <c r="I1833" s="1" t="b">
        <v>0</v>
      </c>
      <c r="J1833" s="1">
        <v>0</v>
      </c>
      <c r="K1833" s="1">
        <v>25</v>
      </c>
      <c r="L1833" s="1">
        <v>7</v>
      </c>
      <c r="M1833" s="1">
        <v>1</v>
      </c>
      <c r="N1833" s="1">
        <v>1.1235955056179701</v>
      </c>
      <c r="O1833" s="1" t="s">
        <v>6227</v>
      </c>
    </row>
    <row r="1834" spans="1:15" x14ac:dyDescent="0.3">
      <c r="A1834" s="1" t="s">
        <v>5700</v>
      </c>
      <c r="B1834" s="1" t="s">
        <v>5769</v>
      </c>
      <c r="C1834" s="1">
        <v>4</v>
      </c>
      <c r="D1834" s="1" t="s">
        <v>6101</v>
      </c>
      <c r="E1834" s="1">
        <v>22</v>
      </c>
      <c r="F1834" s="1" t="s">
        <v>6496</v>
      </c>
      <c r="G1834" s="1" t="s">
        <v>5834</v>
      </c>
      <c r="H1834" s="1" t="s">
        <v>6226</v>
      </c>
      <c r="I1834" s="1" t="b">
        <v>0</v>
      </c>
      <c r="J1834" s="1">
        <v>0</v>
      </c>
      <c r="K1834" s="1">
        <v>30</v>
      </c>
      <c r="L1834" s="1">
        <v>9</v>
      </c>
      <c r="M1834" s="1">
        <v>1</v>
      </c>
      <c r="N1834" s="1">
        <v>1.1235955056179701</v>
      </c>
      <c r="O1834" s="1" t="s">
        <v>6414</v>
      </c>
    </row>
    <row r="1835" spans="1:15" x14ac:dyDescent="0.3">
      <c r="A1835" s="1" t="s">
        <v>5700</v>
      </c>
      <c r="B1835" s="1" t="s">
        <v>5769</v>
      </c>
      <c r="C1835" s="1">
        <v>4</v>
      </c>
      <c r="D1835" s="1" t="s">
        <v>6101</v>
      </c>
      <c r="E1835" s="1">
        <v>22</v>
      </c>
      <c r="F1835" s="1" t="s">
        <v>6496</v>
      </c>
      <c r="G1835" s="1" t="s">
        <v>5803</v>
      </c>
      <c r="H1835" s="1" t="s">
        <v>6248</v>
      </c>
      <c r="I1835" s="1" t="b">
        <v>0</v>
      </c>
      <c r="J1835" s="1">
        <v>0</v>
      </c>
      <c r="K1835" s="1">
        <v>1</v>
      </c>
      <c r="L1835" s="1">
        <v>1</v>
      </c>
      <c r="M1835" s="1">
        <v>1</v>
      </c>
      <c r="N1835" s="1">
        <v>1.1235955056179701</v>
      </c>
      <c r="O1835" s="1" t="s">
        <v>6502</v>
      </c>
    </row>
    <row r="1836" spans="1:15" x14ac:dyDescent="0.3">
      <c r="A1836" s="1" t="s">
        <v>5700</v>
      </c>
      <c r="B1836" s="1" t="s">
        <v>5769</v>
      </c>
      <c r="C1836" s="1">
        <v>4</v>
      </c>
      <c r="D1836" s="1" t="s">
        <v>6101</v>
      </c>
      <c r="E1836" s="1">
        <v>22</v>
      </c>
      <c r="F1836" s="1" t="s">
        <v>6496</v>
      </c>
      <c r="G1836" s="1" t="s">
        <v>5834</v>
      </c>
      <c r="H1836" s="1" t="s">
        <v>6226</v>
      </c>
      <c r="I1836" s="1" t="b">
        <v>0</v>
      </c>
      <c r="J1836" s="1">
        <v>0</v>
      </c>
      <c r="K1836" s="1">
        <v>29</v>
      </c>
      <c r="L1836" s="1">
        <v>11</v>
      </c>
      <c r="M1836" s="1">
        <v>1</v>
      </c>
      <c r="N1836" s="1">
        <v>1.1235955056179701</v>
      </c>
      <c r="O1836" s="1" t="s">
        <v>6503</v>
      </c>
    </row>
    <row r="1837" spans="1:15" x14ac:dyDescent="0.3">
      <c r="A1837" s="1" t="s">
        <v>5700</v>
      </c>
      <c r="B1837" s="1" t="s">
        <v>5769</v>
      </c>
      <c r="C1837" s="1">
        <v>4</v>
      </c>
      <c r="D1837" s="1" t="s">
        <v>6101</v>
      </c>
      <c r="E1837" s="1">
        <v>23</v>
      </c>
      <c r="F1837" s="1" t="s">
        <v>6504</v>
      </c>
      <c r="G1837" s="1" t="s">
        <v>5834</v>
      </c>
      <c r="H1837" s="1" t="s">
        <v>6226</v>
      </c>
      <c r="I1837" s="1" t="b">
        <v>0</v>
      </c>
      <c r="J1837" s="1">
        <v>0</v>
      </c>
      <c r="K1837" s="1">
        <v>26</v>
      </c>
      <c r="L1837" s="1">
        <v>8</v>
      </c>
      <c r="M1837" s="1">
        <v>242</v>
      </c>
      <c r="N1837" s="1">
        <v>47.450980392156801</v>
      </c>
      <c r="O1837" s="1" t="s">
        <v>6227</v>
      </c>
    </row>
    <row r="1838" spans="1:15" x14ac:dyDescent="0.3">
      <c r="A1838" s="1" t="s">
        <v>5700</v>
      </c>
      <c r="B1838" s="1" t="s">
        <v>5769</v>
      </c>
      <c r="C1838" s="1">
        <v>4</v>
      </c>
      <c r="D1838" s="1" t="s">
        <v>6101</v>
      </c>
      <c r="E1838" s="1">
        <v>23</v>
      </c>
      <c r="F1838" s="1" t="s">
        <v>6504</v>
      </c>
      <c r="G1838" s="1" t="s">
        <v>5834</v>
      </c>
      <c r="H1838" s="1" t="s">
        <v>6226</v>
      </c>
      <c r="I1838" s="1" t="b">
        <v>0</v>
      </c>
      <c r="J1838" s="1">
        <v>0</v>
      </c>
      <c r="K1838" s="1">
        <v>27</v>
      </c>
      <c r="L1838" s="1">
        <v>8</v>
      </c>
      <c r="M1838" s="1">
        <v>106</v>
      </c>
      <c r="N1838" s="1">
        <v>20.784313725490101</v>
      </c>
      <c r="O1838" s="1" t="s">
        <v>6227</v>
      </c>
    </row>
    <row r="1839" spans="1:15" x14ac:dyDescent="0.3">
      <c r="A1839" s="1" t="s">
        <v>5700</v>
      </c>
      <c r="B1839" s="1" t="s">
        <v>5769</v>
      </c>
      <c r="C1839" s="1">
        <v>4</v>
      </c>
      <c r="D1839" s="1" t="s">
        <v>6101</v>
      </c>
      <c r="E1839" s="1">
        <v>23</v>
      </c>
      <c r="F1839" s="1" t="s">
        <v>6504</v>
      </c>
      <c r="G1839" s="1" t="s">
        <v>5834</v>
      </c>
      <c r="H1839" s="1" t="s">
        <v>6226</v>
      </c>
      <c r="I1839" s="1" t="b">
        <v>0</v>
      </c>
      <c r="J1839" s="1">
        <v>0</v>
      </c>
      <c r="K1839" s="1">
        <v>25</v>
      </c>
      <c r="L1839" s="1">
        <v>8</v>
      </c>
      <c r="M1839" s="1">
        <v>35</v>
      </c>
      <c r="N1839" s="1">
        <v>6.86274509803921</v>
      </c>
      <c r="O1839" s="1" t="s">
        <v>6227</v>
      </c>
    </row>
    <row r="1840" spans="1:15" x14ac:dyDescent="0.3">
      <c r="A1840" s="1" t="s">
        <v>5700</v>
      </c>
      <c r="B1840" s="1" t="s">
        <v>5769</v>
      </c>
      <c r="C1840" s="1">
        <v>4</v>
      </c>
      <c r="D1840" s="1" t="s">
        <v>6101</v>
      </c>
      <c r="E1840" s="1">
        <v>23</v>
      </c>
      <c r="F1840" s="1" t="s">
        <v>6504</v>
      </c>
      <c r="G1840" s="1" t="s">
        <v>5834</v>
      </c>
      <c r="H1840" s="1" t="s">
        <v>6226</v>
      </c>
      <c r="I1840" s="1" t="b">
        <v>0</v>
      </c>
      <c r="J1840" s="1">
        <v>0</v>
      </c>
      <c r="K1840" s="1">
        <v>25</v>
      </c>
      <c r="L1840" s="1">
        <v>7</v>
      </c>
      <c r="M1840" s="1">
        <v>9</v>
      </c>
      <c r="N1840" s="1">
        <v>1.76470588235294</v>
      </c>
      <c r="O1840" s="1" t="s">
        <v>6227</v>
      </c>
    </row>
    <row r="1841" spans="1:15" x14ac:dyDescent="0.3">
      <c r="A1841" s="1" t="s">
        <v>5700</v>
      </c>
      <c r="B1841" s="1" t="s">
        <v>5769</v>
      </c>
      <c r="C1841" s="1">
        <v>4</v>
      </c>
      <c r="D1841" s="1" t="s">
        <v>6101</v>
      </c>
      <c r="E1841" s="1">
        <v>23</v>
      </c>
      <c r="F1841" s="1" t="s">
        <v>6504</v>
      </c>
      <c r="G1841" s="1" t="s">
        <v>5834</v>
      </c>
      <c r="H1841" s="1" t="s">
        <v>6331</v>
      </c>
      <c r="I1841" s="1" t="b">
        <v>0</v>
      </c>
      <c r="J1841" s="1">
        <v>0</v>
      </c>
      <c r="K1841" s="1">
        <v>26</v>
      </c>
      <c r="L1841" s="1">
        <v>8</v>
      </c>
      <c r="M1841" s="1">
        <v>8</v>
      </c>
      <c r="N1841" s="1">
        <v>1.5686274509803899</v>
      </c>
      <c r="O1841" s="1" t="s">
        <v>6227</v>
      </c>
    </row>
    <row r="1842" spans="1:15" x14ac:dyDescent="0.3">
      <c r="A1842" s="1" t="s">
        <v>5700</v>
      </c>
      <c r="B1842" s="1" t="s">
        <v>5769</v>
      </c>
      <c r="C1842" s="1">
        <v>4</v>
      </c>
      <c r="D1842" s="1" t="s">
        <v>6101</v>
      </c>
      <c r="E1842" s="1">
        <v>23</v>
      </c>
      <c r="F1842" s="1" t="s">
        <v>6504</v>
      </c>
      <c r="G1842" s="1" t="s">
        <v>5834</v>
      </c>
      <c r="H1842" s="1" t="s">
        <v>6226</v>
      </c>
      <c r="I1842" s="1" t="b">
        <v>0</v>
      </c>
      <c r="J1842" s="1">
        <v>0</v>
      </c>
      <c r="K1842" s="1">
        <v>24</v>
      </c>
      <c r="L1842" s="1">
        <v>8</v>
      </c>
      <c r="M1842" s="1">
        <v>6</v>
      </c>
      <c r="N1842" s="1">
        <v>1.1764705882352899</v>
      </c>
      <c r="O1842" s="1" t="s">
        <v>6227</v>
      </c>
    </row>
    <row r="1843" spans="1:15" x14ac:dyDescent="0.3">
      <c r="A1843" s="1" t="s">
        <v>5700</v>
      </c>
      <c r="B1843" s="1" t="s">
        <v>5769</v>
      </c>
      <c r="C1843" s="1">
        <v>4</v>
      </c>
      <c r="D1843" s="1" t="s">
        <v>6101</v>
      </c>
      <c r="E1843" s="1">
        <v>23</v>
      </c>
      <c r="F1843" s="1" t="s">
        <v>6504</v>
      </c>
      <c r="G1843" s="1" t="s">
        <v>5834</v>
      </c>
      <c r="H1843" s="1" t="s">
        <v>6226</v>
      </c>
      <c r="I1843" s="1" t="b">
        <v>0</v>
      </c>
      <c r="J1843" s="1">
        <v>0</v>
      </c>
      <c r="K1843" s="1">
        <v>26</v>
      </c>
      <c r="L1843" s="1">
        <v>9</v>
      </c>
      <c r="M1843" s="1">
        <v>6</v>
      </c>
      <c r="N1843" s="1">
        <v>1.1764705882352899</v>
      </c>
      <c r="O1843" s="1" t="s">
        <v>6227</v>
      </c>
    </row>
    <row r="1844" spans="1:15" x14ac:dyDescent="0.3">
      <c r="A1844" s="1" t="s">
        <v>5700</v>
      </c>
      <c r="B1844" s="1" t="s">
        <v>5769</v>
      </c>
      <c r="C1844" s="1">
        <v>4</v>
      </c>
      <c r="D1844" s="1" t="s">
        <v>6101</v>
      </c>
      <c r="E1844" s="1">
        <v>24</v>
      </c>
      <c r="F1844" s="1" t="s">
        <v>6505</v>
      </c>
      <c r="G1844" s="1" t="s">
        <v>5834</v>
      </c>
      <c r="H1844" s="1" t="s">
        <v>6226</v>
      </c>
      <c r="I1844" s="1" t="b">
        <v>0</v>
      </c>
      <c r="J1844" s="1">
        <v>0</v>
      </c>
      <c r="K1844" s="1">
        <v>31</v>
      </c>
      <c r="L1844" s="1">
        <v>9</v>
      </c>
      <c r="M1844" s="1">
        <v>14</v>
      </c>
      <c r="N1844" s="1">
        <v>66.6666666666666</v>
      </c>
      <c r="O1844" s="1" t="s">
        <v>6227</v>
      </c>
    </row>
    <row r="1845" spans="1:15" x14ac:dyDescent="0.3">
      <c r="A1845" s="1" t="s">
        <v>5700</v>
      </c>
      <c r="B1845" s="1" t="s">
        <v>5769</v>
      </c>
      <c r="C1845" s="1">
        <v>4</v>
      </c>
      <c r="D1845" s="1" t="s">
        <v>6101</v>
      </c>
      <c r="E1845" s="1">
        <v>24</v>
      </c>
      <c r="F1845" s="1" t="s">
        <v>6505</v>
      </c>
      <c r="G1845" s="1" t="s">
        <v>5834</v>
      </c>
      <c r="H1845" s="1" t="s">
        <v>6230</v>
      </c>
      <c r="I1845" s="1" t="b">
        <v>0</v>
      </c>
      <c r="J1845" s="1">
        <v>2</v>
      </c>
      <c r="K1845" s="1">
        <v>10</v>
      </c>
      <c r="L1845" s="1">
        <v>9</v>
      </c>
      <c r="M1845" s="1">
        <v>1</v>
      </c>
      <c r="N1845" s="1">
        <v>4.7619047619047601</v>
      </c>
      <c r="O1845" s="1" t="s">
        <v>6316</v>
      </c>
    </row>
    <row r="1846" spans="1:15" x14ac:dyDescent="0.3">
      <c r="A1846" s="1" t="s">
        <v>5700</v>
      </c>
      <c r="B1846" s="1" t="s">
        <v>5769</v>
      </c>
      <c r="C1846" s="1">
        <v>4</v>
      </c>
      <c r="D1846" s="1" t="s">
        <v>6101</v>
      </c>
      <c r="E1846" s="1">
        <v>24</v>
      </c>
      <c r="F1846" s="1" t="s">
        <v>6505</v>
      </c>
      <c r="G1846" s="1" t="s">
        <v>5834</v>
      </c>
      <c r="H1846" s="1" t="s">
        <v>6331</v>
      </c>
      <c r="I1846" s="1" t="b">
        <v>0</v>
      </c>
      <c r="J1846" s="1">
        <v>0</v>
      </c>
      <c r="K1846" s="1">
        <v>31</v>
      </c>
      <c r="L1846" s="1">
        <v>10</v>
      </c>
      <c r="M1846" s="1">
        <v>1</v>
      </c>
      <c r="N1846" s="1">
        <v>4.7619047619047601</v>
      </c>
      <c r="O1846" s="1" t="s">
        <v>6483</v>
      </c>
    </row>
    <row r="1847" spans="1:15" x14ac:dyDescent="0.3">
      <c r="A1847" s="1" t="s">
        <v>5700</v>
      </c>
      <c r="B1847" s="1" t="s">
        <v>5769</v>
      </c>
      <c r="C1847" s="1">
        <v>4</v>
      </c>
      <c r="D1847" s="1" t="s">
        <v>6101</v>
      </c>
      <c r="E1847" s="1">
        <v>24</v>
      </c>
      <c r="F1847" s="1" t="s">
        <v>6505</v>
      </c>
      <c r="G1847" s="1" t="s">
        <v>5834</v>
      </c>
      <c r="H1847" s="1" t="s">
        <v>6331</v>
      </c>
      <c r="I1847" s="1" t="b">
        <v>0</v>
      </c>
      <c r="J1847" s="1">
        <v>0</v>
      </c>
      <c r="K1847" s="1">
        <v>27</v>
      </c>
      <c r="L1847" s="1">
        <v>8</v>
      </c>
      <c r="M1847" s="1">
        <v>1</v>
      </c>
      <c r="N1847" s="1">
        <v>4.7619047619047601</v>
      </c>
      <c r="O1847" s="1" t="s">
        <v>6227</v>
      </c>
    </row>
    <row r="1848" spans="1:15" x14ac:dyDescent="0.3">
      <c r="A1848" s="1" t="s">
        <v>5700</v>
      </c>
      <c r="B1848" s="1" t="s">
        <v>5769</v>
      </c>
      <c r="C1848" s="1">
        <v>4</v>
      </c>
      <c r="D1848" s="1" t="s">
        <v>6101</v>
      </c>
      <c r="E1848" s="1">
        <v>24</v>
      </c>
      <c r="F1848" s="1" t="s">
        <v>6505</v>
      </c>
      <c r="G1848" s="1" t="s">
        <v>5834</v>
      </c>
      <c r="H1848" s="1" t="s">
        <v>6226</v>
      </c>
      <c r="I1848" s="1" t="b">
        <v>0</v>
      </c>
      <c r="J1848" s="1">
        <v>0</v>
      </c>
      <c r="K1848" s="1">
        <v>27</v>
      </c>
      <c r="L1848" s="1">
        <v>8</v>
      </c>
      <c r="M1848" s="1">
        <v>1</v>
      </c>
      <c r="N1848" s="1">
        <v>4.7619047619047601</v>
      </c>
      <c r="O1848" s="1" t="s">
        <v>6227</v>
      </c>
    </row>
    <row r="1849" spans="1:15" x14ac:dyDescent="0.3">
      <c r="A1849" s="1" t="s">
        <v>5700</v>
      </c>
      <c r="B1849" s="1" t="s">
        <v>5769</v>
      </c>
      <c r="C1849" s="1">
        <v>4</v>
      </c>
      <c r="D1849" s="1" t="s">
        <v>6101</v>
      </c>
      <c r="E1849" s="1">
        <v>24</v>
      </c>
      <c r="F1849" s="1" t="s">
        <v>6505</v>
      </c>
      <c r="G1849" s="1" t="s">
        <v>5834</v>
      </c>
      <c r="H1849" s="1" t="s">
        <v>6226</v>
      </c>
      <c r="I1849" s="1" t="b">
        <v>0</v>
      </c>
      <c r="J1849" s="1">
        <v>0</v>
      </c>
      <c r="K1849" s="1">
        <v>31</v>
      </c>
      <c r="L1849" s="1">
        <v>10</v>
      </c>
      <c r="M1849" s="1">
        <v>1</v>
      </c>
      <c r="N1849" s="1">
        <v>4.7619047619047601</v>
      </c>
      <c r="O1849" s="1" t="s">
        <v>6227</v>
      </c>
    </row>
    <row r="1850" spans="1:15" x14ac:dyDescent="0.3">
      <c r="A1850" s="1" t="s">
        <v>5700</v>
      </c>
      <c r="B1850" s="1" t="s">
        <v>5769</v>
      </c>
      <c r="C1850" s="1">
        <v>4</v>
      </c>
      <c r="D1850" s="1" t="s">
        <v>6101</v>
      </c>
      <c r="E1850" s="1">
        <v>24</v>
      </c>
      <c r="F1850" s="1" t="s">
        <v>6505</v>
      </c>
      <c r="G1850" s="1" t="s">
        <v>5834</v>
      </c>
      <c r="H1850" s="1" t="s">
        <v>6226</v>
      </c>
      <c r="I1850" s="1" t="b">
        <v>0</v>
      </c>
      <c r="J1850" s="1">
        <v>0</v>
      </c>
      <c r="K1850" s="1">
        <v>31</v>
      </c>
      <c r="L1850" s="1">
        <v>11</v>
      </c>
      <c r="M1850" s="1">
        <v>1</v>
      </c>
      <c r="N1850" s="1">
        <v>4.7619047619047601</v>
      </c>
      <c r="O1850" s="1" t="s">
        <v>6227</v>
      </c>
    </row>
    <row r="1851" spans="1:15" x14ac:dyDescent="0.3">
      <c r="A1851" s="1" t="s">
        <v>5700</v>
      </c>
      <c r="B1851" s="1" t="s">
        <v>5769</v>
      </c>
      <c r="C1851" s="1">
        <v>4</v>
      </c>
      <c r="D1851" s="1" t="s">
        <v>6101</v>
      </c>
      <c r="E1851" s="1">
        <v>24</v>
      </c>
      <c r="F1851" s="1" t="s">
        <v>6505</v>
      </c>
      <c r="G1851" s="1" t="s">
        <v>5834</v>
      </c>
      <c r="H1851" s="1" t="s">
        <v>6226</v>
      </c>
      <c r="I1851" s="1" t="b">
        <v>0</v>
      </c>
      <c r="J1851" s="1">
        <v>0</v>
      </c>
      <c r="K1851" s="1">
        <v>31</v>
      </c>
      <c r="L1851" s="1">
        <v>9</v>
      </c>
      <c r="M1851" s="1">
        <v>1</v>
      </c>
      <c r="N1851" s="1">
        <v>4.7619047619047601</v>
      </c>
      <c r="O1851" s="1" t="s">
        <v>6506</v>
      </c>
    </row>
    <row r="1852" spans="1:15" x14ac:dyDescent="0.3">
      <c r="A1852" s="1" t="s">
        <v>5700</v>
      </c>
      <c r="B1852" s="1" t="s">
        <v>5769</v>
      </c>
      <c r="C1852" s="1">
        <v>4</v>
      </c>
      <c r="D1852" s="1" t="s">
        <v>6101</v>
      </c>
      <c r="E1852" s="1">
        <v>25</v>
      </c>
      <c r="F1852" s="1" t="s">
        <v>6507</v>
      </c>
      <c r="G1852" s="1" t="s">
        <v>5834</v>
      </c>
      <c r="H1852" s="1" t="s">
        <v>6226</v>
      </c>
      <c r="I1852" s="1" t="b">
        <v>0</v>
      </c>
      <c r="J1852" s="1">
        <v>0</v>
      </c>
      <c r="K1852" s="1">
        <v>27</v>
      </c>
      <c r="L1852" s="1">
        <v>8</v>
      </c>
      <c r="M1852" s="1">
        <v>154</v>
      </c>
      <c r="N1852" s="1">
        <v>47.530864197530803</v>
      </c>
      <c r="O1852" s="1" t="s">
        <v>6227</v>
      </c>
    </row>
    <row r="1853" spans="1:15" x14ac:dyDescent="0.3">
      <c r="A1853" s="1" t="s">
        <v>5700</v>
      </c>
      <c r="B1853" s="1" t="s">
        <v>5769</v>
      </c>
      <c r="C1853" s="1">
        <v>4</v>
      </c>
      <c r="D1853" s="1" t="s">
        <v>6101</v>
      </c>
      <c r="E1853" s="1">
        <v>25</v>
      </c>
      <c r="F1853" s="1" t="s">
        <v>6507</v>
      </c>
      <c r="G1853" s="1" t="s">
        <v>5834</v>
      </c>
      <c r="H1853" s="1" t="s">
        <v>6226</v>
      </c>
      <c r="I1853" s="1" t="b">
        <v>0</v>
      </c>
      <c r="J1853" s="1">
        <v>0</v>
      </c>
      <c r="K1853" s="1">
        <v>24</v>
      </c>
      <c r="L1853" s="1">
        <v>8</v>
      </c>
      <c r="M1853" s="1">
        <v>76</v>
      </c>
      <c r="N1853" s="1">
        <v>23.456790123456699</v>
      </c>
      <c r="O1853" s="1" t="s">
        <v>6227</v>
      </c>
    </row>
    <row r="1854" spans="1:15" x14ac:dyDescent="0.3">
      <c r="A1854" s="1" t="s">
        <v>5700</v>
      </c>
      <c r="B1854" s="1" t="s">
        <v>5769</v>
      </c>
      <c r="C1854" s="1">
        <v>4</v>
      </c>
      <c r="D1854" s="1" t="s">
        <v>6101</v>
      </c>
      <c r="E1854" s="1">
        <v>25</v>
      </c>
      <c r="F1854" s="1" t="s">
        <v>6507</v>
      </c>
      <c r="G1854" s="1" t="s">
        <v>5834</v>
      </c>
      <c r="H1854" s="1" t="s">
        <v>6226</v>
      </c>
      <c r="I1854" s="1" t="b">
        <v>0</v>
      </c>
      <c r="J1854" s="1">
        <v>0</v>
      </c>
      <c r="K1854" s="1">
        <v>25</v>
      </c>
      <c r="L1854" s="1">
        <v>7</v>
      </c>
      <c r="M1854" s="1">
        <v>19</v>
      </c>
      <c r="N1854" s="1">
        <v>5.8641975308641898</v>
      </c>
      <c r="O1854" s="1" t="s">
        <v>6227</v>
      </c>
    </row>
    <row r="1855" spans="1:15" x14ac:dyDescent="0.3">
      <c r="A1855" s="1" t="s">
        <v>5700</v>
      </c>
      <c r="B1855" s="1" t="s">
        <v>5769</v>
      </c>
      <c r="C1855" s="1">
        <v>4</v>
      </c>
      <c r="D1855" s="1" t="s">
        <v>6101</v>
      </c>
      <c r="E1855" s="1">
        <v>25</v>
      </c>
      <c r="F1855" s="1" t="s">
        <v>6507</v>
      </c>
      <c r="G1855" s="1" t="s">
        <v>5834</v>
      </c>
      <c r="H1855" s="1" t="s">
        <v>6226</v>
      </c>
      <c r="I1855" s="1" t="b">
        <v>0</v>
      </c>
      <c r="J1855" s="1">
        <v>0</v>
      </c>
      <c r="K1855" s="1">
        <v>26</v>
      </c>
      <c r="L1855" s="1">
        <v>8</v>
      </c>
      <c r="M1855" s="1">
        <v>15</v>
      </c>
      <c r="N1855" s="1">
        <v>4.6296296296296298</v>
      </c>
      <c r="O1855" s="1" t="s">
        <v>6227</v>
      </c>
    </row>
    <row r="1856" spans="1:15" x14ac:dyDescent="0.3">
      <c r="A1856" s="1" t="s">
        <v>5700</v>
      </c>
      <c r="B1856" s="1" t="s">
        <v>5769</v>
      </c>
      <c r="C1856" s="1">
        <v>4</v>
      </c>
      <c r="D1856" s="1" t="s">
        <v>6101</v>
      </c>
      <c r="E1856" s="1">
        <v>25</v>
      </c>
      <c r="F1856" s="1" t="s">
        <v>6507</v>
      </c>
      <c r="G1856" s="1" t="s">
        <v>5834</v>
      </c>
      <c r="H1856" s="1" t="s">
        <v>6230</v>
      </c>
      <c r="I1856" s="1" t="b">
        <v>0</v>
      </c>
      <c r="J1856" s="1">
        <v>2</v>
      </c>
      <c r="K1856" s="1">
        <v>6</v>
      </c>
      <c r="L1856" s="1">
        <v>8</v>
      </c>
      <c r="M1856" s="1">
        <v>10</v>
      </c>
      <c r="N1856" s="1">
        <v>3.0864197530864099</v>
      </c>
      <c r="O1856" s="1" t="s">
        <v>6316</v>
      </c>
    </row>
    <row r="1857" spans="1:15" x14ac:dyDescent="0.3">
      <c r="A1857" s="1" t="s">
        <v>5700</v>
      </c>
      <c r="B1857" s="1" t="s">
        <v>5769</v>
      </c>
      <c r="C1857" s="1">
        <v>4</v>
      </c>
      <c r="D1857" s="1" t="s">
        <v>6101</v>
      </c>
      <c r="E1857" s="1">
        <v>25</v>
      </c>
      <c r="F1857" s="1" t="s">
        <v>6507</v>
      </c>
      <c r="G1857" s="1" t="s">
        <v>5834</v>
      </c>
      <c r="H1857" s="1" t="s">
        <v>6226</v>
      </c>
      <c r="I1857" s="1" t="b">
        <v>0</v>
      </c>
      <c r="J1857" s="1">
        <v>0</v>
      </c>
      <c r="K1857" s="1">
        <v>27</v>
      </c>
      <c r="L1857" s="1">
        <v>9</v>
      </c>
      <c r="M1857" s="1">
        <v>6</v>
      </c>
      <c r="N1857" s="1">
        <v>1.8518518518518501</v>
      </c>
      <c r="O1857" s="1" t="s">
        <v>6227</v>
      </c>
    </row>
    <row r="1858" spans="1:15" x14ac:dyDescent="0.3">
      <c r="A1858" s="1" t="s">
        <v>5700</v>
      </c>
      <c r="B1858" s="1" t="s">
        <v>5769</v>
      </c>
      <c r="C1858" s="1">
        <v>4</v>
      </c>
      <c r="D1858" s="1" t="s">
        <v>6101</v>
      </c>
      <c r="E1858" s="1">
        <v>26</v>
      </c>
      <c r="F1858" s="1" t="s">
        <v>6508</v>
      </c>
      <c r="G1858" s="1" t="s">
        <v>5834</v>
      </c>
      <c r="H1858" s="1" t="s">
        <v>6226</v>
      </c>
      <c r="I1858" s="1" t="b">
        <v>0</v>
      </c>
      <c r="J1858" s="1">
        <v>0</v>
      </c>
      <c r="K1858" s="1">
        <v>30</v>
      </c>
      <c r="L1858" s="1">
        <v>9</v>
      </c>
      <c r="M1858" s="1">
        <v>34</v>
      </c>
      <c r="N1858" s="1">
        <v>33.009708737864003</v>
      </c>
      <c r="O1858" s="1" t="s">
        <v>6227</v>
      </c>
    </row>
    <row r="1859" spans="1:15" x14ac:dyDescent="0.3">
      <c r="A1859" s="1" t="s">
        <v>5700</v>
      </c>
      <c r="B1859" s="1" t="s">
        <v>5769</v>
      </c>
      <c r="C1859" s="1">
        <v>4</v>
      </c>
      <c r="D1859" s="1" t="s">
        <v>6101</v>
      </c>
      <c r="E1859" s="1">
        <v>26</v>
      </c>
      <c r="F1859" s="1" t="s">
        <v>6508</v>
      </c>
      <c r="G1859" s="1" t="s">
        <v>5834</v>
      </c>
      <c r="H1859" s="1" t="s">
        <v>6226</v>
      </c>
      <c r="I1859" s="1" t="b">
        <v>0</v>
      </c>
      <c r="J1859" s="1">
        <v>0</v>
      </c>
      <c r="K1859" s="1">
        <v>31</v>
      </c>
      <c r="L1859" s="1">
        <v>9</v>
      </c>
      <c r="M1859" s="1">
        <v>27</v>
      </c>
      <c r="N1859" s="1">
        <v>26.213592233009699</v>
      </c>
      <c r="O1859" s="1" t="s">
        <v>6227</v>
      </c>
    </row>
    <row r="1860" spans="1:15" x14ac:dyDescent="0.3">
      <c r="A1860" s="1" t="s">
        <v>5700</v>
      </c>
      <c r="B1860" s="1" t="s">
        <v>5769</v>
      </c>
      <c r="C1860" s="1">
        <v>4</v>
      </c>
      <c r="D1860" s="1" t="s">
        <v>6101</v>
      </c>
      <c r="E1860" s="1">
        <v>26</v>
      </c>
      <c r="F1860" s="1" t="s">
        <v>6508</v>
      </c>
      <c r="G1860" s="1" t="s">
        <v>5834</v>
      </c>
      <c r="H1860" s="1" t="e">
        <f>--GCCTCGCCGTGGCGCTCAAGAGCTCCGGCGGGTTCTTC</f>
        <v>#NAME?</v>
      </c>
      <c r="I1860" s="1" t="b">
        <v>0</v>
      </c>
      <c r="J1860" s="1">
        <v>6</v>
      </c>
      <c r="K1860" s="1">
        <v>7</v>
      </c>
      <c r="L1860" s="1">
        <v>7</v>
      </c>
      <c r="M1860" s="1">
        <v>5</v>
      </c>
      <c r="N1860" s="1">
        <v>4.8543689320388301</v>
      </c>
      <c r="O1860" s="1" t="s">
        <v>6509</v>
      </c>
    </row>
    <row r="1861" spans="1:15" x14ac:dyDescent="0.3">
      <c r="A1861" s="1" t="s">
        <v>5700</v>
      </c>
      <c r="B1861" s="1" t="s">
        <v>5769</v>
      </c>
      <c r="C1861" s="1">
        <v>4</v>
      </c>
      <c r="D1861" s="1" t="s">
        <v>6101</v>
      </c>
      <c r="E1861" s="1">
        <v>26</v>
      </c>
      <c r="F1861" s="1" t="s">
        <v>6508</v>
      </c>
      <c r="G1861" s="1" t="s">
        <v>5803</v>
      </c>
      <c r="H1861" s="1" t="s">
        <v>6248</v>
      </c>
      <c r="I1861" s="1" t="b">
        <v>0</v>
      </c>
      <c r="J1861" s="1">
        <v>0</v>
      </c>
      <c r="K1861" s="1">
        <v>1</v>
      </c>
      <c r="L1861" s="1">
        <v>0</v>
      </c>
      <c r="M1861" s="1">
        <v>4</v>
      </c>
      <c r="N1861" s="1">
        <v>3.88349514563106</v>
      </c>
      <c r="O1861" s="1" t="s">
        <v>6270</v>
      </c>
    </row>
    <row r="1862" spans="1:15" x14ac:dyDescent="0.3">
      <c r="A1862" s="1" t="s">
        <v>5700</v>
      </c>
      <c r="B1862" s="1" t="s">
        <v>5769</v>
      </c>
      <c r="C1862" s="1">
        <v>4</v>
      </c>
      <c r="D1862" s="1" t="s">
        <v>6101</v>
      </c>
      <c r="E1862" s="1">
        <v>26</v>
      </c>
      <c r="F1862" s="1" t="s">
        <v>6508</v>
      </c>
      <c r="G1862" s="1" t="s">
        <v>5834</v>
      </c>
      <c r="H1862" s="1" t="s">
        <v>6226</v>
      </c>
      <c r="I1862" s="1" t="b">
        <v>0</v>
      </c>
      <c r="J1862" s="1">
        <v>0</v>
      </c>
      <c r="K1862" s="1">
        <v>29</v>
      </c>
      <c r="L1862" s="1">
        <v>8</v>
      </c>
      <c r="M1862" s="1">
        <v>4</v>
      </c>
      <c r="N1862" s="1">
        <v>3.88349514563106</v>
      </c>
      <c r="O1862" s="1" t="s">
        <v>6227</v>
      </c>
    </row>
    <row r="1863" spans="1:15" x14ac:dyDescent="0.3">
      <c r="A1863" s="1" t="s">
        <v>5700</v>
      </c>
      <c r="B1863" s="1" t="s">
        <v>5769</v>
      </c>
      <c r="C1863" s="1">
        <v>4</v>
      </c>
      <c r="D1863" s="1" t="s">
        <v>6101</v>
      </c>
      <c r="E1863" s="1">
        <v>26</v>
      </c>
      <c r="F1863" s="1" t="s">
        <v>6508</v>
      </c>
      <c r="G1863" s="1" t="s">
        <v>5834</v>
      </c>
      <c r="H1863" s="1" t="s">
        <v>6226</v>
      </c>
      <c r="I1863" s="1" t="b">
        <v>0</v>
      </c>
      <c r="J1863" s="1">
        <v>0</v>
      </c>
      <c r="K1863" s="1">
        <v>28</v>
      </c>
      <c r="L1863" s="1">
        <v>9</v>
      </c>
      <c r="M1863" s="1">
        <v>3</v>
      </c>
      <c r="N1863" s="1">
        <v>2.9126213592233001</v>
      </c>
      <c r="O1863" s="1" t="s">
        <v>6227</v>
      </c>
    </row>
    <row r="1864" spans="1:15" x14ac:dyDescent="0.3">
      <c r="A1864" s="1" t="s">
        <v>5700</v>
      </c>
      <c r="B1864" s="1" t="s">
        <v>5769</v>
      </c>
      <c r="C1864" s="1">
        <v>4</v>
      </c>
      <c r="D1864" s="1" t="s">
        <v>6101</v>
      </c>
      <c r="E1864" s="1">
        <v>26</v>
      </c>
      <c r="F1864" s="1" t="s">
        <v>6508</v>
      </c>
      <c r="G1864" s="1" t="s">
        <v>5834</v>
      </c>
      <c r="H1864" s="1" t="s">
        <v>6331</v>
      </c>
      <c r="I1864" s="1" t="b">
        <v>0</v>
      </c>
      <c r="J1864" s="1">
        <v>0</v>
      </c>
      <c r="K1864" s="1">
        <v>27</v>
      </c>
      <c r="L1864" s="1">
        <v>8</v>
      </c>
      <c r="M1864" s="1">
        <v>3</v>
      </c>
      <c r="N1864" s="1">
        <v>2.9126213592233001</v>
      </c>
      <c r="O1864" s="1" t="s">
        <v>6227</v>
      </c>
    </row>
    <row r="1865" spans="1:15" x14ac:dyDescent="0.3">
      <c r="A1865" s="1" t="s">
        <v>5700</v>
      </c>
      <c r="B1865" s="1" t="s">
        <v>5769</v>
      </c>
      <c r="C1865" s="1">
        <v>4</v>
      </c>
      <c r="D1865" s="1" t="s">
        <v>6101</v>
      </c>
      <c r="E1865" s="1">
        <v>26</v>
      </c>
      <c r="F1865" s="1" t="s">
        <v>6508</v>
      </c>
      <c r="G1865" s="1" t="s">
        <v>5834</v>
      </c>
      <c r="H1865" s="1" t="s">
        <v>6226</v>
      </c>
      <c r="I1865" s="1" t="b">
        <v>0</v>
      </c>
      <c r="J1865" s="1">
        <v>0</v>
      </c>
      <c r="K1865" s="1">
        <v>26</v>
      </c>
      <c r="L1865" s="1">
        <v>8</v>
      </c>
      <c r="M1865" s="1">
        <v>2</v>
      </c>
      <c r="N1865" s="1">
        <v>1.94174757281553</v>
      </c>
      <c r="O1865" s="1" t="s">
        <v>6227</v>
      </c>
    </row>
    <row r="1866" spans="1:15" x14ac:dyDescent="0.3">
      <c r="A1866" s="1" t="s">
        <v>5700</v>
      </c>
      <c r="B1866" s="1" t="s">
        <v>5769</v>
      </c>
      <c r="C1866" s="1">
        <v>4</v>
      </c>
      <c r="D1866" s="1" t="s">
        <v>6101</v>
      </c>
      <c r="E1866" s="1">
        <v>27</v>
      </c>
      <c r="F1866" s="1" t="s">
        <v>6510</v>
      </c>
      <c r="G1866" s="1" t="s">
        <v>5834</v>
      </c>
      <c r="H1866" s="1" t="s">
        <v>6226</v>
      </c>
      <c r="I1866" s="1" t="b">
        <v>0</v>
      </c>
      <c r="J1866" s="1">
        <v>0</v>
      </c>
      <c r="K1866" s="1">
        <v>26</v>
      </c>
      <c r="L1866" s="1">
        <v>8</v>
      </c>
      <c r="M1866" s="1">
        <v>14</v>
      </c>
      <c r="N1866" s="1">
        <v>66.6666666666666</v>
      </c>
      <c r="O1866" s="1" t="s">
        <v>6227</v>
      </c>
    </row>
    <row r="1867" spans="1:15" x14ac:dyDescent="0.3">
      <c r="A1867" s="1" t="s">
        <v>5700</v>
      </c>
      <c r="B1867" s="1" t="s">
        <v>5769</v>
      </c>
      <c r="C1867" s="1">
        <v>4</v>
      </c>
      <c r="D1867" s="1" t="s">
        <v>6101</v>
      </c>
      <c r="E1867" s="1">
        <v>27</v>
      </c>
      <c r="F1867" s="1" t="s">
        <v>6510</v>
      </c>
      <c r="G1867" s="1" t="s">
        <v>5834</v>
      </c>
      <c r="H1867" s="1" t="s">
        <v>6226</v>
      </c>
      <c r="I1867" s="1" t="b">
        <v>0</v>
      </c>
      <c r="J1867" s="1">
        <v>0</v>
      </c>
      <c r="K1867" s="1">
        <v>25</v>
      </c>
      <c r="L1867" s="1">
        <v>7</v>
      </c>
      <c r="M1867" s="1">
        <v>2</v>
      </c>
      <c r="N1867" s="1">
        <v>9.5238095238095202</v>
      </c>
      <c r="O1867" s="1" t="s">
        <v>6227</v>
      </c>
    </row>
    <row r="1868" spans="1:15" x14ac:dyDescent="0.3">
      <c r="A1868" s="1" t="s">
        <v>5700</v>
      </c>
      <c r="B1868" s="1" t="s">
        <v>5769</v>
      </c>
      <c r="C1868" s="1">
        <v>4</v>
      </c>
      <c r="D1868" s="1" t="s">
        <v>6101</v>
      </c>
      <c r="E1868" s="1">
        <v>27</v>
      </c>
      <c r="F1868" s="1" t="s">
        <v>6510</v>
      </c>
      <c r="G1868" s="1" t="s">
        <v>5834</v>
      </c>
      <c r="H1868" s="1" t="s">
        <v>6226</v>
      </c>
      <c r="I1868" s="1" t="b">
        <v>0</v>
      </c>
      <c r="J1868" s="1">
        <v>0</v>
      </c>
      <c r="K1868" s="1">
        <v>26</v>
      </c>
      <c r="L1868" s="1">
        <v>9</v>
      </c>
      <c r="M1868" s="1">
        <v>1</v>
      </c>
      <c r="N1868" s="1">
        <v>4.7619047619047601</v>
      </c>
      <c r="O1868" s="1" t="s">
        <v>6511</v>
      </c>
    </row>
    <row r="1869" spans="1:15" x14ac:dyDescent="0.3">
      <c r="A1869" s="1" t="s">
        <v>5700</v>
      </c>
      <c r="B1869" s="1" t="s">
        <v>5769</v>
      </c>
      <c r="C1869" s="1">
        <v>4</v>
      </c>
      <c r="D1869" s="1" t="s">
        <v>6101</v>
      </c>
      <c r="E1869" s="1">
        <v>27</v>
      </c>
      <c r="F1869" s="1" t="s">
        <v>6510</v>
      </c>
      <c r="G1869" s="1" t="s">
        <v>5834</v>
      </c>
      <c r="H1869" s="1" t="s">
        <v>6331</v>
      </c>
      <c r="I1869" s="1" t="b">
        <v>0</v>
      </c>
      <c r="J1869" s="1">
        <v>0</v>
      </c>
      <c r="K1869" s="1">
        <v>26</v>
      </c>
      <c r="L1869" s="1">
        <v>8</v>
      </c>
      <c r="M1869" s="1">
        <v>1</v>
      </c>
      <c r="N1869" s="1">
        <v>4.7619047619047601</v>
      </c>
      <c r="O1869" s="1" t="s">
        <v>6227</v>
      </c>
    </row>
    <row r="1870" spans="1:15" x14ac:dyDescent="0.3">
      <c r="A1870" s="1" t="s">
        <v>5700</v>
      </c>
      <c r="B1870" s="1" t="s">
        <v>5769</v>
      </c>
      <c r="C1870" s="1">
        <v>4</v>
      </c>
      <c r="D1870" s="1" t="s">
        <v>6101</v>
      </c>
      <c r="E1870" s="1">
        <v>27</v>
      </c>
      <c r="F1870" s="1" t="s">
        <v>6510</v>
      </c>
      <c r="G1870" s="1" t="s">
        <v>5834</v>
      </c>
      <c r="H1870" s="1" t="s">
        <v>6331</v>
      </c>
      <c r="I1870" s="1" t="b">
        <v>0</v>
      </c>
      <c r="J1870" s="1">
        <v>0</v>
      </c>
      <c r="K1870" s="1">
        <v>26</v>
      </c>
      <c r="L1870" s="1">
        <v>9</v>
      </c>
      <c r="M1870" s="1">
        <v>1</v>
      </c>
      <c r="N1870" s="1">
        <v>4.7619047619047601</v>
      </c>
      <c r="O1870" s="1" t="s">
        <v>6227</v>
      </c>
    </row>
    <row r="1871" spans="1:15" x14ac:dyDescent="0.3">
      <c r="A1871" s="1" t="s">
        <v>5700</v>
      </c>
      <c r="B1871" s="1" t="s">
        <v>5769</v>
      </c>
      <c r="C1871" s="1">
        <v>4</v>
      </c>
      <c r="D1871" s="1" t="s">
        <v>6101</v>
      </c>
      <c r="E1871" s="1">
        <v>27</v>
      </c>
      <c r="F1871" s="1" t="s">
        <v>6510</v>
      </c>
      <c r="G1871" s="1" t="s">
        <v>5834</v>
      </c>
      <c r="H1871" s="1" t="s">
        <v>6226</v>
      </c>
      <c r="I1871" s="1" t="b">
        <v>0</v>
      </c>
      <c r="J1871" s="1">
        <v>0</v>
      </c>
      <c r="K1871" s="1">
        <v>26</v>
      </c>
      <c r="L1871" s="1">
        <v>9</v>
      </c>
      <c r="M1871" s="1">
        <v>1</v>
      </c>
      <c r="N1871" s="1">
        <v>4.7619047619047601</v>
      </c>
      <c r="O1871" s="1" t="s">
        <v>6227</v>
      </c>
    </row>
    <row r="1872" spans="1:15" x14ac:dyDescent="0.3">
      <c r="A1872" s="1" t="s">
        <v>5700</v>
      </c>
      <c r="B1872" s="1" t="s">
        <v>5769</v>
      </c>
      <c r="C1872" s="1">
        <v>4</v>
      </c>
      <c r="D1872" s="1" t="s">
        <v>6101</v>
      </c>
      <c r="E1872" s="1">
        <v>27</v>
      </c>
      <c r="F1872" s="1" t="s">
        <v>6510</v>
      </c>
      <c r="G1872" s="1" t="s">
        <v>5834</v>
      </c>
      <c r="H1872" s="1" t="e">
        <f>--GCCTCGCCGTGGCGCTCAAGAGCTCCGGCGGGTTCTTC</f>
        <v>#NAME?</v>
      </c>
      <c r="I1872" s="1" t="b">
        <v>0</v>
      </c>
      <c r="J1872" s="1">
        <v>6</v>
      </c>
      <c r="K1872" s="1">
        <v>3</v>
      </c>
      <c r="L1872" s="1">
        <v>6</v>
      </c>
      <c r="M1872" s="1">
        <v>1</v>
      </c>
      <c r="N1872" s="1">
        <v>4.7619047619047601</v>
      </c>
      <c r="O1872" s="1" t="s">
        <v>6509</v>
      </c>
    </row>
    <row r="1873" spans="1:15" x14ac:dyDescent="0.3">
      <c r="A1873" s="1" t="s">
        <v>75</v>
      </c>
      <c r="B1873" s="1" t="s">
        <v>5770</v>
      </c>
      <c r="C1873" s="1">
        <v>1</v>
      </c>
      <c r="D1873" s="1" t="s">
        <v>6512</v>
      </c>
      <c r="E1873" s="1">
        <v>0</v>
      </c>
      <c r="F1873" s="1" t="s">
        <v>6513</v>
      </c>
      <c r="G1873" s="1" t="s">
        <v>5845</v>
      </c>
      <c r="H1873" s="1" t="s">
        <v>6514</v>
      </c>
      <c r="I1873" s="1" t="b">
        <v>0</v>
      </c>
      <c r="J1873" s="1">
        <v>0</v>
      </c>
      <c r="K1873" s="1">
        <v>4</v>
      </c>
      <c r="L1873" s="1">
        <v>5</v>
      </c>
      <c r="M1873" s="1">
        <v>6</v>
      </c>
      <c r="N1873" s="1">
        <v>46.153846153846096</v>
      </c>
      <c r="O1873" s="1" t="s">
        <v>6515</v>
      </c>
    </row>
    <row r="1874" spans="1:15" x14ac:dyDescent="0.3">
      <c r="A1874" s="1" t="s">
        <v>75</v>
      </c>
      <c r="B1874" s="1" t="s">
        <v>5770</v>
      </c>
      <c r="C1874" s="1">
        <v>1</v>
      </c>
      <c r="D1874" s="1" t="s">
        <v>6512</v>
      </c>
      <c r="E1874" s="1">
        <v>0</v>
      </c>
      <c r="F1874" s="1" t="s">
        <v>6513</v>
      </c>
      <c r="G1874" s="1" t="s">
        <v>5810</v>
      </c>
      <c r="H1874" s="1" t="s">
        <v>6516</v>
      </c>
      <c r="I1874" s="1" t="b">
        <v>0</v>
      </c>
      <c r="J1874" s="1">
        <v>2</v>
      </c>
      <c r="K1874" s="1">
        <v>0</v>
      </c>
      <c r="L1874" s="1">
        <v>0</v>
      </c>
      <c r="M1874" s="1">
        <v>2</v>
      </c>
      <c r="N1874" s="1">
        <v>15.3846153846153</v>
      </c>
      <c r="O1874" s="1" t="s">
        <v>6517</v>
      </c>
    </row>
    <row r="1875" spans="1:15" x14ac:dyDescent="0.3">
      <c r="A1875" s="1" t="s">
        <v>75</v>
      </c>
      <c r="B1875" s="1" t="s">
        <v>5770</v>
      </c>
      <c r="C1875" s="1">
        <v>1</v>
      </c>
      <c r="D1875" s="1" t="s">
        <v>6512</v>
      </c>
      <c r="E1875" s="1">
        <v>0</v>
      </c>
      <c r="F1875" s="1" t="s">
        <v>6513</v>
      </c>
      <c r="G1875" s="1" t="s">
        <v>5814</v>
      </c>
      <c r="H1875" s="1" t="s">
        <v>6516</v>
      </c>
      <c r="I1875" s="1" t="b">
        <v>1</v>
      </c>
      <c r="J1875" s="1">
        <v>0</v>
      </c>
      <c r="K1875" s="1">
        <v>0</v>
      </c>
      <c r="L1875" s="1">
        <v>0</v>
      </c>
      <c r="M1875" s="1">
        <v>2</v>
      </c>
      <c r="N1875" s="1">
        <v>15.3846153846153</v>
      </c>
      <c r="O1875" s="1" t="s">
        <v>6518</v>
      </c>
    </row>
    <row r="1876" spans="1:15" x14ac:dyDescent="0.3">
      <c r="A1876" s="1" t="s">
        <v>75</v>
      </c>
      <c r="B1876" s="1" t="s">
        <v>5770</v>
      </c>
      <c r="C1876" s="1">
        <v>1</v>
      </c>
      <c r="D1876" s="1" t="s">
        <v>6512</v>
      </c>
      <c r="E1876" s="1">
        <v>0</v>
      </c>
      <c r="F1876" s="1" t="s">
        <v>6513</v>
      </c>
      <c r="G1876" s="1" t="s">
        <v>5845</v>
      </c>
      <c r="H1876" s="1" t="s">
        <v>6514</v>
      </c>
      <c r="I1876" s="1" t="b">
        <v>0</v>
      </c>
      <c r="J1876" s="1">
        <v>0</v>
      </c>
      <c r="K1876" s="1">
        <v>4</v>
      </c>
      <c r="L1876" s="1">
        <v>6</v>
      </c>
      <c r="M1876" s="1">
        <v>1</v>
      </c>
      <c r="N1876" s="1">
        <v>7.6923076923076898</v>
      </c>
      <c r="O1876" s="1" t="s">
        <v>6519</v>
      </c>
    </row>
    <row r="1877" spans="1:15" x14ac:dyDescent="0.3">
      <c r="A1877" s="1" t="s">
        <v>75</v>
      </c>
      <c r="B1877" s="1" t="s">
        <v>5770</v>
      </c>
      <c r="C1877" s="1">
        <v>1</v>
      </c>
      <c r="D1877" s="1" t="s">
        <v>6512</v>
      </c>
      <c r="E1877" s="1">
        <v>0</v>
      </c>
      <c r="F1877" s="1" t="s">
        <v>6513</v>
      </c>
      <c r="G1877" s="1" t="s">
        <v>5816</v>
      </c>
      <c r="H1877" s="1" t="s">
        <v>6516</v>
      </c>
      <c r="I1877" s="1" t="b">
        <v>0</v>
      </c>
      <c r="J1877" s="1">
        <v>3</v>
      </c>
      <c r="K1877" s="1">
        <v>0</v>
      </c>
      <c r="L1877" s="1">
        <v>0</v>
      </c>
      <c r="M1877" s="1">
        <v>1</v>
      </c>
      <c r="N1877" s="1">
        <v>7.6923076923076898</v>
      </c>
      <c r="O1877" s="1" t="s">
        <v>6520</v>
      </c>
    </row>
    <row r="1878" spans="1:15" x14ac:dyDescent="0.3">
      <c r="A1878" s="1" t="s">
        <v>75</v>
      </c>
      <c r="B1878" s="1" t="s">
        <v>5770</v>
      </c>
      <c r="C1878" s="1">
        <v>1</v>
      </c>
      <c r="D1878" s="1" t="s">
        <v>6512</v>
      </c>
      <c r="E1878" s="1">
        <v>0</v>
      </c>
      <c r="F1878" s="1" t="s">
        <v>6513</v>
      </c>
      <c r="G1878" s="1" t="s">
        <v>5810</v>
      </c>
      <c r="H1878" s="1" t="s">
        <v>6516</v>
      </c>
      <c r="I1878" s="1" t="b">
        <v>0</v>
      </c>
      <c r="J1878" s="1">
        <v>2</v>
      </c>
      <c r="K1878" s="1">
        <v>0</v>
      </c>
      <c r="L1878" s="1">
        <v>2</v>
      </c>
      <c r="M1878" s="1">
        <v>1</v>
      </c>
      <c r="N1878" s="1">
        <v>7.6923076923076898</v>
      </c>
      <c r="O1878" s="1" t="s">
        <v>6521</v>
      </c>
    </row>
    <row r="1879" spans="1:15" x14ac:dyDescent="0.3">
      <c r="A1879" s="1" t="s">
        <v>75</v>
      </c>
      <c r="B1879" s="1" t="s">
        <v>5770</v>
      </c>
      <c r="C1879" s="1">
        <v>1</v>
      </c>
      <c r="D1879" s="1" t="s">
        <v>6512</v>
      </c>
      <c r="E1879" s="1">
        <v>1</v>
      </c>
      <c r="F1879" s="1" t="s">
        <v>6522</v>
      </c>
      <c r="G1879" s="1" t="s">
        <v>5845</v>
      </c>
      <c r="H1879" s="1" t="s">
        <v>6514</v>
      </c>
      <c r="I1879" s="1" t="b">
        <v>0</v>
      </c>
      <c r="J1879" s="1">
        <v>0</v>
      </c>
      <c r="K1879" s="1">
        <v>4</v>
      </c>
      <c r="L1879" s="1">
        <v>5</v>
      </c>
      <c r="M1879" s="1">
        <v>88</v>
      </c>
      <c r="N1879" s="1">
        <v>23.342175066313001</v>
      </c>
      <c r="O1879" s="1" t="s">
        <v>6515</v>
      </c>
    </row>
    <row r="1880" spans="1:15" x14ac:dyDescent="0.3">
      <c r="A1880" s="1" t="s">
        <v>75</v>
      </c>
      <c r="B1880" s="1" t="s">
        <v>5770</v>
      </c>
      <c r="C1880" s="1">
        <v>1</v>
      </c>
      <c r="D1880" s="1" t="s">
        <v>6512</v>
      </c>
      <c r="E1880" s="1">
        <v>1</v>
      </c>
      <c r="F1880" s="1" t="s">
        <v>6522</v>
      </c>
      <c r="G1880" s="1" t="s">
        <v>5803</v>
      </c>
      <c r="H1880" s="1" t="s">
        <v>6523</v>
      </c>
      <c r="I1880" s="1" t="b">
        <v>0</v>
      </c>
      <c r="J1880" s="1">
        <v>0</v>
      </c>
      <c r="K1880" s="1">
        <v>1</v>
      </c>
      <c r="L1880" s="1">
        <v>0</v>
      </c>
      <c r="M1880" s="1">
        <v>67</v>
      </c>
      <c r="N1880" s="1">
        <v>17.771883289124599</v>
      </c>
      <c r="O1880" s="1" t="s">
        <v>6524</v>
      </c>
    </row>
    <row r="1881" spans="1:15" x14ac:dyDescent="0.3">
      <c r="A1881" s="1" t="s">
        <v>75</v>
      </c>
      <c r="B1881" s="1" t="s">
        <v>5770</v>
      </c>
      <c r="C1881" s="1">
        <v>1</v>
      </c>
      <c r="D1881" s="1" t="s">
        <v>6512</v>
      </c>
      <c r="E1881" s="1">
        <v>1</v>
      </c>
      <c r="F1881" s="1" t="s">
        <v>6522</v>
      </c>
      <c r="G1881" s="1" t="s">
        <v>5814</v>
      </c>
      <c r="H1881" s="1" t="s">
        <v>6516</v>
      </c>
      <c r="I1881" s="1" t="b">
        <v>1</v>
      </c>
      <c r="J1881" s="1">
        <v>0</v>
      </c>
      <c r="K1881" s="1">
        <v>0</v>
      </c>
      <c r="L1881" s="1">
        <v>0</v>
      </c>
      <c r="M1881" s="1">
        <v>42</v>
      </c>
      <c r="N1881" s="1">
        <v>11.140583554376599</v>
      </c>
      <c r="O1881" s="1" t="s">
        <v>6518</v>
      </c>
    </row>
    <row r="1882" spans="1:15" x14ac:dyDescent="0.3">
      <c r="A1882" s="1" t="s">
        <v>75</v>
      </c>
      <c r="B1882" s="1" t="s">
        <v>5770</v>
      </c>
      <c r="C1882" s="1">
        <v>1</v>
      </c>
      <c r="D1882" s="1" t="s">
        <v>6512</v>
      </c>
      <c r="E1882" s="1">
        <v>1</v>
      </c>
      <c r="F1882" s="1" t="s">
        <v>6522</v>
      </c>
      <c r="G1882" s="1" t="s">
        <v>5834</v>
      </c>
      <c r="H1882" s="1" t="s">
        <v>6516</v>
      </c>
      <c r="I1882" s="1" t="b">
        <v>0</v>
      </c>
      <c r="J1882" s="1">
        <v>18</v>
      </c>
      <c r="K1882" s="1">
        <v>0</v>
      </c>
      <c r="L1882" s="1">
        <v>0</v>
      </c>
      <c r="M1882" s="1">
        <v>35</v>
      </c>
      <c r="N1882" s="1">
        <v>9.2838196286472101</v>
      </c>
      <c r="O1882" s="1" t="s">
        <v>6525</v>
      </c>
    </row>
    <row r="1883" spans="1:15" x14ac:dyDescent="0.3">
      <c r="A1883" s="1" t="s">
        <v>75</v>
      </c>
      <c r="B1883" s="1" t="s">
        <v>5770</v>
      </c>
      <c r="C1883" s="1">
        <v>1</v>
      </c>
      <c r="D1883" s="1" t="s">
        <v>6512</v>
      </c>
      <c r="E1883" s="1">
        <v>1</v>
      </c>
      <c r="F1883" s="1" t="s">
        <v>6522</v>
      </c>
      <c r="G1883" s="1" t="s">
        <v>5803</v>
      </c>
      <c r="H1883" s="1" t="s">
        <v>6526</v>
      </c>
      <c r="I1883" s="1" t="b">
        <v>0</v>
      </c>
      <c r="J1883" s="1">
        <v>0</v>
      </c>
      <c r="K1883" s="1">
        <v>1</v>
      </c>
      <c r="L1883" s="1">
        <v>0</v>
      </c>
      <c r="M1883" s="1">
        <v>26</v>
      </c>
      <c r="N1883" s="1">
        <v>6.8965517241379297</v>
      </c>
      <c r="O1883" s="1" t="s">
        <v>6527</v>
      </c>
    </row>
    <row r="1884" spans="1:15" x14ac:dyDescent="0.3">
      <c r="A1884" s="1" t="s">
        <v>75</v>
      </c>
      <c r="B1884" s="1" t="s">
        <v>5770</v>
      </c>
      <c r="C1884" s="1">
        <v>1</v>
      </c>
      <c r="D1884" s="1" t="s">
        <v>6512</v>
      </c>
      <c r="E1884" s="1">
        <v>1</v>
      </c>
      <c r="F1884" s="1" t="s">
        <v>6522</v>
      </c>
      <c r="G1884" s="1" t="s">
        <v>5834</v>
      </c>
      <c r="H1884" s="1" t="s">
        <v>6516</v>
      </c>
      <c r="I1884" s="1" t="b">
        <v>0</v>
      </c>
      <c r="J1884" s="1">
        <v>7</v>
      </c>
      <c r="K1884" s="1">
        <v>0</v>
      </c>
      <c r="L1884" s="1">
        <v>0</v>
      </c>
      <c r="M1884" s="1">
        <v>21</v>
      </c>
      <c r="N1884" s="1">
        <v>5.5702917771883298</v>
      </c>
      <c r="O1884" s="1" t="s">
        <v>6528</v>
      </c>
    </row>
    <row r="1885" spans="1:15" x14ac:dyDescent="0.3">
      <c r="A1885" s="1" t="s">
        <v>75</v>
      </c>
      <c r="B1885" s="1" t="s">
        <v>5770</v>
      </c>
      <c r="C1885" s="1">
        <v>1</v>
      </c>
      <c r="D1885" s="1" t="s">
        <v>6512</v>
      </c>
      <c r="E1885" s="1">
        <v>1</v>
      </c>
      <c r="F1885" s="1" t="s">
        <v>6522</v>
      </c>
      <c r="G1885" s="1" t="s">
        <v>5834</v>
      </c>
      <c r="H1885" s="1" t="s">
        <v>6516</v>
      </c>
      <c r="I1885" s="1" t="b">
        <v>0</v>
      </c>
      <c r="J1885" s="1">
        <v>13</v>
      </c>
      <c r="K1885" s="1">
        <v>0</v>
      </c>
      <c r="L1885" s="1">
        <v>0</v>
      </c>
      <c r="M1885" s="1">
        <v>17</v>
      </c>
      <c r="N1885" s="1">
        <v>4.5092838196286404</v>
      </c>
      <c r="O1885" s="1" t="s">
        <v>6529</v>
      </c>
    </row>
    <row r="1886" spans="1:15" x14ac:dyDescent="0.3">
      <c r="A1886" s="1" t="s">
        <v>75</v>
      </c>
      <c r="B1886" s="1" t="s">
        <v>5770</v>
      </c>
      <c r="C1886" s="1">
        <v>1</v>
      </c>
      <c r="D1886" s="1" t="s">
        <v>6512</v>
      </c>
      <c r="E1886" s="1">
        <v>1</v>
      </c>
      <c r="F1886" s="1" t="s">
        <v>6522</v>
      </c>
      <c r="G1886" s="1" t="s">
        <v>5816</v>
      </c>
      <c r="H1886" s="1" t="s">
        <v>6516</v>
      </c>
      <c r="I1886" s="1" t="b">
        <v>0</v>
      </c>
      <c r="J1886" s="1">
        <v>3</v>
      </c>
      <c r="K1886" s="1">
        <v>0</v>
      </c>
      <c r="L1886" s="1">
        <v>0</v>
      </c>
      <c r="M1886" s="1">
        <v>14</v>
      </c>
      <c r="N1886" s="1">
        <v>3.7135278514588799</v>
      </c>
      <c r="O1886" s="1" t="s">
        <v>6520</v>
      </c>
    </row>
    <row r="1887" spans="1:15" x14ac:dyDescent="0.3">
      <c r="A1887" s="1" t="s">
        <v>75</v>
      </c>
      <c r="B1887" s="1" t="s">
        <v>5770</v>
      </c>
      <c r="C1887" s="1">
        <v>1</v>
      </c>
      <c r="D1887" s="1" t="s">
        <v>6512</v>
      </c>
      <c r="E1887" s="1">
        <v>1</v>
      </c>
      <c r="F1887" s="1" t="s">
        <v>6522</v>
      </c>
      <c r="G1887" s="1" t="s">
        <v>5834</v>
      </c>
      <c r="H1887" s="1" t="s">
        <v>6516</v>
      </c>
      <c r="I1887" s="1" t="b">
        <v>0</v>
      </c>
      <c r="J1887" s="1">
        <v>8</v>
      </c>
      <c r="K1887" s="1">
        <v>0</v>
      </c>
      <c r="L1887" s="1">
        <v>0</v>
      </c>
      <c r="M1887" s="1">
        <v>8</v>
      </c>
      <c r="N1887" s="1">
        <v>2.1220159151193601</v>
      </c>
      <c r="O1887" s="1" t="s">
        <v>6530</v>
      </c>
    </row>
    <row r="1888" spans="1:15" x14ac:dyDescent="0.3">
      <c r="A1888" s="1" t="s">
        <v>75</v>
      </c>
      <c r="B1888" s="1" t="s">
        <v>5770</v>
      </c>
      <c r="C1888" s="1">
        <v>1</v>
      </c>
      <c r="D1888" s="1" t="s">
        <v>6512</v>
      </c>
      <c r="E1888" s="1">
        <v>1</v>
      </c>
      <c r="F1888" s="1" t="s">
        <v>6522</v>
      </c>
      <c r="G1888" s="1" t="s">
        <v>5801</v>
      </c>
      <c r="H1888" s="1" t="s">
        <v>6516</v>
      </c>
      <c r="I1888" s="1" t="b">
        <v>0</v>
      </c>
      <c r="J1888" s="1">
        <v>1</v>
      </c>
      <c r="K1888" s="1">
        <v>0</v>
      </c>
      <c r="L1888" s="1">
        <v>0</v>
      </c>
      <c r="M1888" s="1">
        <v>6</v>
      </c>
      <c r="N1888" s="1">
        <v>1.59151193633952</v>
      </c>
      <c r="O1888" s="1" t="s">
        <v>6531</v>
      </c>
    </row>
    <row r="1889" spans="1:15" x14ac:dyDescent="0.3">
      <c r="A1889" s="1" t="s">
        <v>75</v>
      </c>
      <c r="B1889" s="1" t="s">
        <v>5770</v>
      </c>
      <c r="C1889" s="1">
        <v>1</v>
      </c>
      <c r="D1889" s="1" t="s">
        <v>6512</v>
      </c>
      <c r="E1889" s="1">
        <v>1</v>
      </c>
      <c r="F1889" s="1" t="s">
        <v>6522</v>
      </c>
      <c r="G1889" s="1" t="s">
        <v>5834</v>
      </c>
      <c r="H1889" s="1" t="s">
        <v>6516</v>
      </c>
      <c r="I1889" s="1" t="b">
        <v>0</v>
      </c>
      <c r="J1889" s="1">
        <v>6</v>
      </c>
      <c r="K1889" s="1">
        <v>0</v>
      </c>
      <c r="L1889" s="1">
        <v>0</v>
      </c>
      <c r="M1889" s="1">
        <v>5</v>
      </c>
      <c r="N1889" s="1">
        <v>1.3262599469495999</v>
      </c>
      <c r="O1889" s="1" t="s">
        <v>6532</v>
      </c>
    </row>
    <row r="1890" spans="1:15" x14ac:dyDescent="0.3">
      <c r="A1890" s="1" t="s">
        <v>75</v>
      </c>
      <c r="B1890" s="1" t="s">
        <v>5770</v>
      </c>
      <c r="C1890" s="1">
        <v>1</v>
      </c>
      <c r="D1890" s="1" t="s">
        <v>6512</v>
      </c>
      <c r="E1890" s="1">
        <v>2</v>
      </c>
      <c r="F1890" s="1" t="s">
        <v>6533</v>
      </c>
      <c r="G1890" s="1" t="s">
        <v>5834</v>
      </c>
      <c r="H1890" s="1" t="s">
        <v>6534</v>
      </c>
      <c r="I1890" s="1" t="b">
        <v>0</v>
      </c>
      <c r="J1890" s="1">
        <v>0</v>
      </c>
      <c r="K1890" s="1">
        <v>6</v>
      </c>
      <c r="L1890" s="1">
        <v>8</v>
      </c>
      <c r="M1890" s="1">
        <v>1</v>
      </c>
      <c r="N1890" s="1">
        <v>1.1235955056179701</v>
      </c>
      <c r="O1890" s="1" t="s">
        <v>6535</v>
      </c>
    </row>
    <row r="1891" spans="1:15" x14ac:dyDescent="0.3">
      <c r="A1891" s="1" t="s">
        <v>75</v>
      </c>
      <c r="B1891" s="1" t="s">
        <v>5770</v>
      </c>
      <c r="C1891" s="1">
        <v>1</v>
      </c>
      <c r="D1891" s="1" t="s">
        <v>6512</v>
      </c>
      <c r="E1891" s="1">
        <v>2</v>
      </c>
      <c r="F1891" s="1" t="s">
        <v>6533</v>
      </c>
      <c r="G1891" s="1" t="s">
        <v>5834</v>
      </c>
      <c r="H1891" s="1" t="s">
        <v>6516</v>
      </c>
      <c r="I1891" s="1" t="b">
        <v>0</v>
      </c>
      <c r="J1891" s="1">
        <v>18</v>
      </c>
      <c r="K1891" s="1">
        <v>0</v>
      </c>
      <c r="L1891" s="1">
        <v>0</v>
      </c>
      <c r="M1891" s="1">
        <v>41</v>
      </c>
      <c r="N1891" s="1">
        <v>46.067415730336997</v>
      </c>
      <c r="O1891" s="1" t="s">
        <v>6525</v>
      </c>
    </row>
    <row r="1892" spans="1:15" x14ac:dyDescent="0.3">
      <c r="A1892" s="1" t="s">
        <v>75</v>
      </c>
      <c r="B1892" s="1" t="s">
        <v>5770</v>
      </c>
      <c r="C1892" s="1">
        <v>1</v>
      </c>
      <c r="D1892" s="1" t="s">
        <v>6512</v>
      </c>
      <c r="E1892" s="1">
        <v>2</v>
      </c>
      <c r="F1892" s="1" t="s">
        <v>6533</v>
      </c>
      <c r="G1892" s="1" t="s">
        <v>5845</v>
      </c>
      <c r="H1892" s="1" t="s">
        <v>6514</v>
      </c>
      <c r="I1892" s="1" t="b">
        <v>0</v>
      </c>
      <c r="J1892" s="1">
        <v>0</v>
      </c>
      <c r="K1892" s="1">
        <v>4</v>
      </c>
      <c r="L1892" s="1">
        <v>5</v>
      </c>
      <c r="M1892" s="1">
        <v>37</v>
      </c>
      <c r="N1892" s="1">
        <v>41.5730337078651</v>
      </c>
      <c r="O1892" s="1" t="s">
        <v>6515</v>
      </c>
    </row>
    <row r="1893" spans="1:15" x14ac:dyDescent="0.3">
      <c r="A1893" s="1" t="s">
        <v>75</v>
      </c>
      <c r="B1893" s="1" t="s">
        <v>5770</v>
      </c>
      <c r="C1893" s="1">
        <v>1</v>
      </c>
      <c r="D1893" s="1" t="s">
        <v>6512</v>
      </c>
      <c r="E1893" s="1">
        <v>2</v>
      </c>
      <c r="F1893" s="1" t="s">
        <v>6533</v>
      </c>
      <c r="G1893" s="1" t="s">
        <v>5803</v>
      </c>
      <c r="H1893" s="1" t="s">
        <v>6523</v>
      </c>
      <c r="I1893" s="1" t="b">
        <v>0</v>
      </c>
      <c r="J1893" s="1">
        <v>0</v>
      </c>
      <c r="K1893" s="1">
        <v>1</v>
      </c>
      <c r="L1893" s="1">
        <v>0</v>
      </c>
      <c r="M1893" s="1">
        <v>7</v>
      </c>
      <c r="N1893" s="1">
        <v>7.8651685393258397</v>
      </c>
      <c r="O1893" s="1" t="s">
        <v>6524</v>
      </c>
    </row>
    <row r="1894" spans="1:15" x14ac:dyDescent="0.3">
      <c r="A1894" s="1" t="s">
        <v>75</v>
      </c>
      <c r="B1894" s="1" t="s">
        <v>5770</v>
      </c>
      <c r="C1894" s="1">
        <v>1</v>
      </c>
      <c r="D1894" s="1" t="s">
        <v>6512</v>
      </c>
      <c r="E1894" s="1">
        <v>2</v>
      </c>
      <c r="F1894" s="1" t="s">
        <v>6533</v>
      </c>
      <c r="G1894" s="1" t="s">
        <v>5845</v>
      </c>
      <c r="H1894" s="1" t="s">
        <v>6514</v>
      </c>
      <c r="I1894" s="1" t="b">
        <v>0</v>
      </c>
      <c r="J1894" s="1">
        <v>0</v>
      </c>
      <c r="K1894" s="1">
        <v>4</v>
      </c>
      <c r="L1894" s="1">
        <v>6</v>
      </c>
      <c r="M1894" s="1">
        <v>1</v>
      </c>
      <c r="N1894" s="1">
        <v>1.1235955056179701</v>
      </c>
      <c r="O1894" s="1" t="s">
        <v>6536</v>
      </c>
    </row>
    <row r="1895" spans="1:15" x14ac:dyDescent="0.3">
      <c r="A1895" s="1" t="s">
        <v>75</v>
      </c>
      <c r="B1895" s="1" t="s">
        <v>5770</v>
      </c>
      <c r="C1895" s="1">
        <v>1</v>
      </c>
      <c r="D1895" s="1" t="s">
        <v>6512</v>
      </c>
      <c r="E1895" s="1">
        <v>2</v>
      </c>
      <c r="F1895" s="1" t="s">
        <v>6533</v>
      </c>
      <c r="G1895" s="1" t="s">
        <v>5834</v>
      </c>
      <c r="H1895" s="1" t="s">
        <v>6516</v>
      </c>
      <c r="I1895" s="1" t="b">
        <v>0</v>
      </c>
      <c r="J1895" s="1">
        <v>18</v>
      </c>
      <c r="K1895" s="1">
        <v>0</v>
      </c>
      <c r="L1895" s="1">
        <v>1</v>
      </c>
      <c r="M1895" s="1">
        <v>1</v>
      </c>
      <c r="N1895" s="1">
        <v>1.1235955056179701</v>
      </c>
      <c r="O1895" s="1" t="s">
        <v>6537</v>
      </c>
    </row>
    <row r="1896" spans="1:15" x14ac:dyDescent="0.3">
      <c r="A1896" s="1" t="s">
        <v>75</v>
      </c>
      <c r="B1896" s="1" t="s">
        <v>5770</v>
      </c>
      <c r="C1896" s="1">
        <v>1</v>
      </c>
      <c r="D1896" s="1" t="s">
        <v>6512</v>
      </c>
      <c r="E1896" s="1">
        <v>2</v>
      </c>
      <c r="F1896" s="1" t="s">
        <v>6533</v>
      </c>
      <c r="G1896" s="1" t="s">
        <v>5845</v>
      </c>
      <c r="H1896" s="1" t="s">
        <v>6514</v>
      </c>
      <c r="I1896" s="1" t="b">
        <v>0</v>
      </c>
      <c r="J1896" s="1">
        <v>0</v>
      </c>
      <c r="K1896" s="1">
        <v>4</v>
      </c>
      <c r="L1896" s="1">
        <v>6</v>
      </c>
      <c r="M1896" s="1">
        <v>1</v>
      </c>
      <c r="N1896" s="1">
        <v>1.1235955056179701</v>
      </c>
      <c r="O1896" s="1" t="s">
        <v>6538</v>
      </c>
    </row>
    <row r="1897" spans="1:15" x14ac:dyDescent="0.3">
      <c r="A1897" s="1" t="s">
        <v>75</v>
      </c>
      <c r="B1897" s="1" t="s">
        <v>5770</v>
      </c>
      <c r="C1897" s="1">
        <v>1</v>
      </c>
      <c r="D1897" s="1" t="s">
        <v>6512</v>
      </c>
      <c r="E1897" s="1">
        <v>3</v>
      </c>
      <c r="F1897" s="1" t="s">
        <v>6539</v>
      </c>
      <c r="G1897" s="1" t="s">
        <v>5845</v>
      </c>
      <c r="H1897" s="1" t="s">
        <v>6514</v>
      </c>
      <c r="I1897" s="1" t="b">
        <v>0</v>
      </c>
      <c r="J1897" s="1">
        <v>0</v>
      </c>
      <c r="K1897" s="1">
        <v>4</v>
      </c>
      <c r="L1897" s="1">
        <v>5</v>
      </c>
      <c r="M1897" s="1">
        <v>66</v>
      </c>
      <c r="N1897" s="1">
        <v>53.658536585365802</v>
      </c>
      <c r="O1897" s="1" t="s">
        <v>6515</v>
      </c>
    </row>
    <row r="1898" spans="1:15" x14ac:dyDescent="0.3">
      <c r="A1898" s="1" t="s">
        <v>75</v>
      </c>
      <c r="B1898" s="1" t="s">
        <v>5770</v>
      </c>
      <c r="C1898" s="1">
        <v>1</v>
      </c>
      <c r="D1898" s="1" t="s">
        <v>6512</v>
      </c>
      <c r="E1898" s="1">
        <v>3</v>
      </c>
      <c r="F1898" s="1" t="s">
        <v>6539</v>
      </c>
      <c r="G1898" s="1" t="s">
        <v>5803</v>
      </c>
      <c r="H1898" s="1" t="s">
        <v>6523</v>
      </c>
      <c r="I1898" s="1" t="b">
        <v>0</v>
      </c>
      <c r="J1898" s="1">
        <v>0</v>
      </c>
      <c r="K1898" s="1">
        <v>1</v>
      </c>
      <c r="L1898" s="1">
        <v>0</v>
      </c>
      <c r="M1898" s="1">
        <v>29</v>
      </c>
      <c r="N1898" s="1">
        <v>23.5772357723577</v>
      </c>
      <c r="O1898" s="1" t="s">
        <v>6524</v>
      </c>
    </row>
    <row r="1899" spans="1:15" x14ac:dyDescent="0.3">
      <c r="A1899" s="1" t="s">
        <v>75</v>
      </c>
      <c r="B1899" s="1" t="s">
        <v>5770</v>
      </c>
      <c r="C1899" s="1">
        <v>1</v>
      </c>
      <c r="D1899" s="1" t="s">
        <v>6512</v>
      </c>
      <c r="E1899" s="1">
        <v>3</v>
      </c>
      <c r="F1899" s="1" t="s">
        <v>6539</v>
      </c>
      <c r="G1899" s="1" t="s">
        <v>5876</v>
      </c>
      <c r="H1899" s="1" t="s">
        <v>6516</v>
      </c>
      <c r="I1899" s="1" t="b">
        <v>0</v>
      </c>
      <c r="J1899" s="1">
        <v>4</v>
      </c>
      <c r="K1899" s="1">
        <v>0</v>
      </c>
      <c r="L1899" s="1">
        <v>0</v>
      </c>
      <c r="M1899" s="1">
        <v>16</v>
      </c>
      <c r="N1899" s="1">
        <v>13.0081300813008</v>
      </c>
      <c r="O1899" s="1" t="s">
        <v>6540</v>
      </c>
    </row>
    <row r="1900" spans="1:15" x14ac:dyDescent="0.3">
      <c r="A1900" s="1" t="s">
        <v>75</v>
      </c>
      <c r="B1900" s="1" t="s">
        <v>5770</v>
      </c>
      <c r="C1900" s="1">
        <v>1</v>
      </c>
      <c r="D1900" s="1" t="s">
        <v>6512</v>
      </c>
      <c r="E1900" s="1">
        <v>3</v>
      </c>
      <c r="F1900" s="1" t="s">
        <v>6539</v>
      </c>
      <c r="G1900" s="1" t="s">
        <v>5834</v>
      </c>
      <c r="H1900" s="1" t="s">
        <v>6516</v>
      </c>
      <c r="I1900" s="1" t="b">
        <v>0</v>
      </c>
      <c r="J1900" s="1">
        <v>18</v>
      </c>
      <c r="K1900" s="1">
        <v>0</v>
      </c>
      <c r="L1900" s="1">
        <v>0</v>
      </c>
      <c r="M1900" s="1">
        <v>7</v>
      </c>
      <c r="N1900" s="1">
        <v>5.6910569105690998</v>
      </c>
      <c r="O1900" s="1" t="s">
        <v>6525</v>
      </c>
    </row>
    <row r="1901" spans="1:15" x14ac:dyDescent="0.3">
      <c r="A1901" s="1" t="s">
        <v>75</v>
      </c>
      <c r="B1901" s="1" t="s">
        <v>5770</v>
      </c>
      <c r="C1901" s="1">
        <v>1</v>
      </c>
      <c r="D1901" s="1" t="s">
        <v>6512</v>
      </c>
      <c r="E1901" s="1">
        <v>4</v>
      </c>
      <c r="F1901" s="1" t="s">
        <v>6541</v>
      </c>
      <c r="G1901" s="1" t="s">
        <v>5834</v>
      </c>
      <c r="H1901" s="1" t="s">
        <v>6542</v>
      </c>
      <c r="I1901" s="1" t="b">
        <v>0</v>
      </c>
      <c r="J1901" s="1">
        <v>0</v>
      </c>
      <c r="K1901" s="1">
        <v>7</v>
      </c>
      <c r="L1901" s="1">
        <v>12</v>
      </c>
      <c r="M1901" s="1">
        <v>2</v>
      </c>
      <c r="N1901" s="1">
        <v>6.4516129032257998</v>
      </c>
      <c r="O1901" s="1" t="s">
        <v>6543</v>
      </c>
    </row>
    <row r="1902" spans="1:15" x14ac:dyDescent="0.3">
      <c r="A1902" s="1" t="s">
        <v>75</v>
      </c>
      <c r="B1902" s="1" t="s">
        <v>5770</v>
      </c>
      <c r="C1902" s="1">
        <v>1</v>
      </c>
      <c r="D1902" s="1" t="s">
        <v>6512</v>
      </c>
      <c r="E1902" s="1">
        <v>4</v>
      </c>
      <c r="F1902" s="1" t="s">
        <v>6541</v>
      </c>
      <c r="G1902" s="1" t="s">
        <v>5834</v>
      </c>
      <c r="H1902" s="1" t="s">
        <v>6544</v>
      </c>
      <c r="I1902" s="1" t="b">
        <v>0</v>
      </c>
      <c r="J1902" s="1">
        <v>0</v>
      </c>
      <c r="K1902" s="1">
        <v>11</v>
      </c>
      <c r="L1902" s="1">
        <v>0</v>
      </c>
      <c r="M1902" s="1">
        <v>1</v>
      </c>
      <c r="N1902" s="1">
        <v>3.2258064516128999</v>
      </c>
      <c r="O1902" s="1" t="s">
        <v>6545</v>
      </c>
    </row>
    <row r="1903" spans="1:15" x14ac:dyDescent="0.3">
      <c r="A1903" s="1" t="s">
        <v>75</v>
      </c>
      <c r="B1903" s="1" t="s">
        <v>5770</v>
      </c>
      <c r="C1903" s="1">
        <v>1</v>
      </c>
      <c r="D1903" s="1" t="s">
        <v>6512</v>
      </c>
      <c r="E1903" s="1">
        <v>4</v>
      </c>
      <c r="F1903" s="1" t="s">
        <v>6541</v>
      </c>
      <c r="G1903" s="1" t="s">
        <v>5845</v>
      </c>
      <c r="H1903" s="1" t="s">
        <v>6514</v>
      </c>
      <c r="I1903" s="1" t="b">
        <v>0</v>
      </c>
      <c r="J1903" s="1">
        <v>0</v>
      </c>
      <c r="K1903" s="1">
        <v>4</v>
      </c>
      <c r="L1903" s="1">
        <v>5</v>
      </c>
      <c r="M1903" s="1">
        <v>15</v>
      </c>
      <c r="N1903" s="1">
        <v>48.387096774193502</v>
      </c>
      <c r="O1903" s="1" t="s">
        <v>6515</v>
      </c>
    </row>
    <row r="1904" spans="1:15" x14ac:dyDescent="0.3">
      <c r="A1904" s="1" t="s">
        <v>75</v>
      </c>
      <c r="B1904" s="1" t="s">
        <v>5770</v>
      </c>
      <c r="C1904" s="1">
        <v>1</v>
      </c>
      <c r="D1904" s="1" t="s">
        <v>6512</v>
      </c>
      <c r="E1904" s="1">
        <v>4</v>
      </c>
      <c r="F1904" s="1" t="s">
        <v>6541</v>
      </c>
      <c r="G1904" s="1" t="s">
        <v>5803</v>
      </c>
      <c r="H1904" s="1" t="s">
        <v>6523</v>
      </c>
      <c r="I1904" s="1" t="b">
        <v>0</v>
      </c>
      <c r="J1904" s="1">
        <v>0</v>
      </c>
      <c r="K1904" s="1">
        <v>1</v>
      </c>
      <c r="L1904" s="1">
        <v>0</v>
      </c>
      <c r="M1904" s="1">
        <v>5</v>
      </c>
      <c r="N1904" s="1">
        <v>16.129032258064498</v>
      </c>
      <c r="O1904" s="1" t="s">
        <v>6524</v>
      </c>
    </row>
    <row r="1905" spans="1:15" x14ac:dyDescent="0.3">
      <c r="A1905" s="1" t="s">
        <v>75</v>
      </c>
      <c r="B1905" s="1" t="s">
        <v>5770</v>
      </c>
      <c r="C1905" s="1">
        <v>1</v>
      </c>
      <c r="D1905" s="1" t="s">
        <v>6512</v>
      </c>
      <c r="E1905" s="1">
        <v>4</v>
      </c>
      <c r="F1905" s="1" t="s">
        <v>6541</v>
      </c>
      <c r="G1905" s="1" t="s">
        <v>5814</v>
      </c>
      <c r="H1905" s="1" t="s">
        <v>6516</v>
      </c>
      <c r="I1905" s="1" t="b">
        <v>1</v>
      </c>
      <c r="J1905" s="1">
        <v>0</v>
      </c>
      <c r="K1905" s="1">
        <v>0</v>
      </c>
      <c r="L1905" s="1">
        <v>0</v>
      </c>
      <c r="M1905" s="1">
        <v>4</v>
      </c>
      <c r="N1905" s="1">
        <v>12.9032258064516</v>
      </c>
      <c r="O1905" s="1" t="s">
        <v>6518</v>
      </c>
    </row>
    <row r="1906" spans="1:15" x14ac:dyDescent="0.3">
      <c r="A1906" s="1" t="s">
        <v>75</v>
      </c>
      <c r="B1906" s="1" t="s">
        <v>5770</v>
      </c>
      <c r="C1906" s="1">
        <v>1</v>
      </c>
      <c r="D1906" s="1" t="s">
        <v>6512</v>
      </c>
      <c r="E1906" s="1">
        <v>4</v>
      </c>
      <c r="F1906" s="1" t="s">
        <v>6541</v>
      </c>
      <c r="G1906" s="1" t="s">
        <v>5803</v>
      </c>
      <c r="H1906" s="1" t="s">
        <v>6523</v>
      </c>
      <c r="I1906" s="1" t="b">
        <v>0</v>
      </c>
      <c r="J1906" s="1">
        <v>0</v>
      </c>
      <c r="K1906" s="1">
        <v>1</v>
      </c>
      <c r="L1906" s="1">
        <v>3</v>
      </c>
      <c r="M1906" s="1">
        <v>1</v>
      </c>
      <c r="N1906" s="1">
        <v>3.2258064516128999</v>
      </c>
      <c r="O1906" s="1" t="s">
        <v>6546</v>
      </c>
    </row>
    <row r="1907" spans="1:15" x14ac:dyDescent="0.3">
      <c r="A1907" s="1" t="s">
        <v>75</v>
      </c>
      <c r="B1907" s="1" t="s">
        <v>5770</v>
      </c>
      <c r="C1907" s="1">
        <v>1</v>
      </c>
      <c r="D1907" s="1" t="s">
        <v>6512</v>
      </c>
      <c r="E1907" s="1">
        <v>4</v>
      </c>
      <c r="F1907" s="1" t="s">
        <v>6541</v>
      </c>
      <c r="G1907" s="1" t="s">
        <v>5908</v>
      </c>
      <c r="H1907" s="1" t="s">
        <v>6516</v>
      </c>
      <c r="I1907" s="1" t="b">
        <v>0</v>
      </c>
      <c r="J1907" s="1">
        <v>0</v>
      </c>
      <c r="K1907" s="1">
        <v>0</v>
      </c>
      <c r="L1907" s="1">
        <v>1</v>
      </c>
      <c r="M1907" s="1">
        <v>1</v>
      </c>
      <c r="N1907" s="1">
        <v>3.2258064516128999</v>
      </c>
      <c r="O1907" s="1" t="s">
        <v>6547</v>
      </c>
    </row>
    <row r="1908" spans="1:15" x14ac:dyDescent="0.3">
      <c r="A1908" s="1" t="s">
        <v>75</v>
      </c>
      <c r="B1908" s="1" t="s">
        <v>5770</v>
      </c>
      <c r="C1908" s="1">
        <v>1</v>
      </c>
      <c r="D1908" s="1" t="s">
        <v>6512</v>
      </c>
      <c r="E1908" s="1">
        <v>4</v>
      </c>
      <c r="F1908" s="1" t="s">
        <v>6541</v>
      </c>
      <c r="G1908" s="1" t="s">
        <v>5810</v>
      </c>
      <c r="H1908" s="1" t="s">
        <v>6516</v>
      </c>
      <c r="I1908" s="1" t="b">
        <v>0</v>
      </c>
      <c r="J1908" s="1">
        <v>2</v>
      </c>
      <c r="K1908" s="1">
        <v>0</v>
      </c>
      <c r="L1908" s="1">
        <v>0</v>
      </c>
      <c r="M1908" s="1">
        <v>1</v>
      </c>
      <c r="N1908" s="1">
        <v>3.2258064516128999</v>
      </c>
      <c r="O1908" s="1" t="s">
        <v>6548</v>
      </c>
    </row>
    <row r="1909" spans="1:15" x14ac:dyDescent="0.3">
      <c r="A1909" s="1" t="s">
        <v>75</v>
      </c>
      <c r="B1909" s="1" t="s">
        <v>5770</v>
      </c>
      <c r="C1909" s="1">
        <v>1</v>
      </c>
      <c r="D1909" s="1" t="s">
        <v>6512</v>
      </c>
      <c r="E1909" s="1">
        <v>4</v>
      </c>
      <c r="F1909" s="1" t="s">
        <v>6541</v>
      </c>
      <c r="G1909" s="1" t="s">
        <v>5803</v>
      </c>
      <c r="H1909" s="1" t="s">
        <v>6526</v>
      </c>
      <c r="I1909" s="1" t="b">
        <v>0</v>
      </c>
      <c r="J1909" s="1">
        <v>0</v>
      </c>
      <c r="K1909" s="1">
        <v>1</v>
      </c>
      <c r="L1909" s="1">
        <v>0</v>
      </c>
      <c r="M1909" s="1">
        <v>1</v>
      </c>
      <c r="N1909" s="1">
        <v>3.2258064516128999</v>
      </c>
      <c r="O1909" s="1" t="s">
        <v>6527</v>
      </c>
    </row>
    <row r="1910" spans="1:15" x14ac:dyDescent="0.3">
      <c r="A1910" s="1" t="s">
        <v>75</v>
      </c>
      <c r="B1910" s="1" t="s">
        <v>5770</v>
      </c>
      <c r="C1910" s="1">
        <v>1</v>
      </c>
      <c r="D1910" s="1" t="s">
        <v>6512</v>
      </c>
      <c r="E1910" s="1">
        <v>5</v>
      </c>
      <c r="F1910" s="1" t="s">
        <v>6549</v>
      </c>
      <c r="G1910" s="1" t="s">
        <v>5834</v>
      </c>
      <c r="H1910" s="1" t="s">
        <v>6542</v>
      </c>
      <c r="I1910" s="1" t="b">
        <v>0</v>
      </c>
      <c r="J1910" s="1">
        <v>0</v>
      </c>
      <c r="K1910" s="1">
        <v>7</v>
      </c>
      <c r="L1910" s="1">
        <v>12</v>
      </c>
      <c r="M1910" s="1">
        <v>14</v>
      </c>
      <c r="N1910" s="1">
        <v>3.84615384615384</v>
      </c>
      <c r="O1910" s="1" t="s">
        <v>6543</v>
      </c>
    </row>
    <row r="1911" spans="1:15" x14ac:dyDescent="0.3">
      <c r="A1911" s="1" t="s">
        <v>75</v>
      </c>
      <c r="B1911" s="1" t="s">
        <v>5770</v>
      </c>
      <c r="C1911" s="1">
        <v>1</v>
      </c>
      <c r="D1911" s="1" t="s">
        <v>6512</v>
      </c>
      <c r="E1911" s="1">
        <v>5</v>
      </c>
      <c r="F1911" s="1" t="s">
        <v>6549</v>
      </c>
      <c r="G1911" s="1" t="s">
        <v>5814</v>
      </c>
      <c r="H1911" s="1" t="s">
        <v>6516</v>
      </c>
      <c r="I1911" s="1" t="b">
        <v>1</v>
      </c>
      <c r="J1911" s="1">
        <v>0</v>
      </c>
      <c r="K1911" s="1">
        <v>0</v>
      </c>
      <c r="L1911" s="1">
        <v>0</v>
      </c>
      <c r="M1911" s="1">
        <v>91</v>
      </c>
      <c r="N1911" s="1">
        <v>25</v>
      </c>
      <c r="O1911" s="1" t="s">
        <v>6518</v>
      </c>
    </row>
    <row r="1912" spans="1:15" x14ac:dyDescent="0.3">
      <c r="A1912" s="1" t="s">
        <v>75</v>
      </c>
      <c r="B1912" s="1" t="s">
        <v>5770</v>
      </c>
      <c r="C1912" s="1">
        <v>1</v>
      </c>
      <c r="D1912" s="1" t="s">
        <v>6512</v>
      </c>
      <c r="E1912" s="1">
        <v>5</v>
      </c>
      <c r="F1912" s="1" t="s">
        <v>6549</v>
      </c>
      <c r="G1912" s="1" t="s">
        <v>5803</v>
      </c>
      <c r="H1912" s="1" t="s">
        <v>6523</v>
      </c>
      <c r="I1912" s="1" t="b">
        <v>0</v>
      </c>
      <c r="J1912" s="1">
        <v>0</v>
      </c>
      <c r="K1912" s="1">
        <v>1</v>
      </c>
      <c r="L1912" s="1">
        <v>0</v>
      </c>
      <c r="M1912" s="1">
        <v>91</v>
      </c>
      <c r="N1912" s="1">
        <v>25</v>
      </c>
      <c r="O1912" s="1" t="s">
        <v>6524</v>
      </c>
    </row>
    <row r="1913" spans="1:15" x14ac:dyDescent="0.3">
      <c r="A1913" s="1" t="s">
        <v>75</v>
      </c>
      <c r="B1913" s="1" t="s">
        <v>5770</v>
      </c>
      <c r="C1913" s="1">
        <v>1</v>
      </c>
      <c r="D1913" s="1" t="s">
        <v>6512</v>
      </c>
      <c r="E1913" s="1">
        <v>5</v>
      </c>
      <c r="F1913" s="1" t="s">
        <v>6549</v>
      </c>
      <c r="G1913" s="1" t="s">
        <v>5803</v>
      </c>
      <c r="H1913" s="1" t="s">
        <v>6526</v>
      </c>
      <c r="I1913" s="1" t="b">
        <v>0</v>
      </c>
      <c r="J1913" s="1">
        <v>0</v>
      </c>
      <c r="K1913" s="1">
        <v>1</v>
      </c>
      <c r="L1913" s="1">
        <v>0</v>
      </c>
      <c r="M1913" s="1">
        <v>48</v>
      </c>
      <c r="N1913" s="1">
        <v>13.186813186813101</v>
      </c>
      <c r="O1913" s="1" t="s">
        <v>6527</v>
      </c>
    </row>
    <row r="1914" spans="1:15" x14ac:dyDescent="0.3">
      <c r="A1914" s="1" t="s">
        <v>75</v>
      </c>
      <c r="B1914" s="1" t="s">
        <v>5770</v>
      </c>
      <c r="C1914" s="1">
        <v>1</v>
      </c>
      <c r="D1914" s="1" t="s">
        <v>6512</v>
      </c>
      <c r="E1914" s="1">
        <v>5</v>
      </c>
      <c r="F1914" s="1" t="s">
        <v>6549</v>
      </c>
      <c r="G1914" s="1" t="s">
        <v>5816</v>
      </c>
      <c r="H1914" s="1" t="s">
        <v>6516</v>
      </c>
      <c r="I1914" s="1" t="b">
        <v>0</v>
      </c>
      <c r="J1914" s="1">
        <v>3</v>
      </c>
      <c r="K1914" s="1">
        <v>0</v>
      </c>
      <c r="L1914" s="1">
        <v>0</v>
      </c>
      <c r="M1914" s="1">
        <v>24</v>
      </c>
      <c r="N1914" s="1">
        <v>6.5934065934065904</v>
      </c>
      <c r="O1914" s="1" t="s">
        <v>6520</v>
      </c>
    </row>
    <row r="1915" spans="1:15" x14ac:dyDescent="0.3">
      <c r="A1915" s="1" t="s">
        <v>75</v>
      </c>
      <c r="B1915" s="1" t="s">
        <v>5770</v>
      </c>
      <c r="C1915" s="1">
        <v>1</v>
      </c>
      <c r="D1915" s="1" t="s">
        <v>6512</v>
      </c>
      <c r="E1915" s="1">
        <v>5</v>
      </c>
      <c r="F1915" s="1" t="s">
        <v>6549</v>
      </c>
      <c r="G1915" s="1" t="s">
        <v>5801</v>
      </c>
      <c r="H1915" s="1" t="s">
        <v>6516</v>
      </c>
      <c r="I1915" s="1" t="b">
        <v>0</v>
      </c>
      <c r="J1915" s="1">
        <v>1</v>
      </c>
      <c r="K1915" s="1">
        <v>0</v>
      </c>
      <c r="L1915" s="1">
        <v>0</v>
      </c>
      <c r="M1915" s="1">
        <v>22</v>
      </c>
      <c r="N1915" s="1">
        <v>6.0439560439560402</v>
      </c>
      <c r="O1915" s="1" t="s">
        <v>6531</v>
      </c>
    </row>
    <row r="1916" spans="1:15" x14ac:dyDescent="0.3">
      <c r="A1916" s="1" t="s">
        <v>75</v>
      </c>
      <c r="B1916" s="1" t="s">
        <v>5770</v>
      </c>
      <c r="C1916" s="1">
        <v>1</v>
      </c>
      <c r="D1916" s="1" t="s">
        <v>6512</v>
      </c>
      <c r="E1916" s="1">
        <v>5</v>
      </c>
      <c r="F1916" s="1" t="s">
        <v>6549</v>
      </c>
      <c r="G1916" s="1" t="s">
        <v>5834</v>
      </c>
      <c r="H1916" s="1" t="s">
        <v>6516</v>
      </c>
      <c r="I1916" s="1" t="b">
        <v>0</v>
      </c>
      <c r="J1916" s="1">
        <v>6</v>
      </c>
      <c r="K1916" s="1">
        <v>0</v>
      </c>
      <c r="L1916" s="1">
        <v>6</v>
      </c>
      <c r="M1916" s="1">
        <v>7</v>
      </c>
      <c r="N1916" s="1">
        <v>1.92307692307692</v>
      </c>
      <c r="O1916" s="1" t="s">
        <v>6550</v>
      </c>
    </row>
    <row r="1917" spans="1:15" x14ac:dyDescent="0.3">
      <c r="A1917" s="1" t="s">
        <v>75</v>
      </c>
      <c r="B1917" s="1" t="s">
        <v>5770</v>
      </c>
      <c r="C1917" s="1">
        <v>1</v>
      </c>
      <c r="D1917" s="1" t="s">
        <v>6512</v>
      </c>
      <c r="E1917" s="1">
        <v>5</v>
      </c>
      <c r="F1917" s="1" t="s">
        <v>6549</v>
      </c>
      <c r="G1917" s="1" t="s">
        <v>5803</v>
      </c>
      <c r="H1917" s="1" t="s">
        <v>6526</v>
      </c>
      <c r="I1917" s="1" t="b">
        <v>0</v>
      </c>
      <c r="J1917" s="1">
        <v>0</v>
      </c>
      <c r="K1917" s="1">
        <v>1</v>
      </c>
      <c r="L1917" s="1">
        <v>0</v>
      </c>
      <c r="M1917" s="1">
        <v>5</v>
      </c>
      <c r="N1917" s="1">
        <v>1.3736263736263701</v>
      </c>
      <c r="O1917" s="1" t="s">
        <v>6551</v>
      </c>
    </row>
    <row r="1918" spans="1:15" x14ac:dyDescent="0.3">
      <c r="A1918" s="1" t="s">
        <v>75</v>
      </c>
      <c r="B1918" s="1" t="s">
        <v>5770</v>
      </c>
      <c r="C1918" s="1">
        <v>1</v>
      </c>
      <c r="D1918" s="1" t="s">
        <v>6512</v>
      </c>
      <c r="E1918" s="1">
        <v>5</v>
      </c>
      <c r="F1918" s="1" t="s">
        <v>6549</v>
      </c>
      <c r="G1918" s="1" t="s">
        <v>5834</v>
      </c>
      <c r="H1918" s="1" t="s">
        <v>6516</v>
      </c>
      <c r="I1918" s="1" t="b">
        <v>0</v>
      </c>
      <c r="J1918" s="1">
        <v>7</v>
      </c>
      <c r="K1918" s="1">
        <v>0</v>
      </c>
      <c r="L1918" s="1">
        <v>0</v>
      </c>
      <c r="M1918" s="1">
        <v>5</v>
      </c>
      <c r="N1918" s="1">
        <v>1.3736263736263701</v>
      </c>
      <c r="O1918" s="1" t="s">
        <v>6528</v>
      </c>
    </row>
    <row r="1919" spans="1:15" x14ac:dyDescent="0.3">
      <c r="A1919" s="1" t="s">
        <v>75</v>
      </c>
      <c r="B1919" s="1" t="s">
        <v>5770</v>
      </c>
      <c r="C1919" s="1">
        <v>1</v>
      </c>
      <c r="D1919" s="1" t="s">
        <v>6512</v>
      </c>
      <c r="E1919" s="1">
        <v>5</v>
      </c>
      <c r="F1919" s="1" t="s">
        <v>6549</v>
      </c>
      <c r="G1919" s="1" t="s">
        <v>5810</v>
      </c>
      <c r="H1919" s="1" t="s">
        <v>6516</v>
      </c>
      <c r="I1919" s="1" t="b">
        <v>0</v>
      </c>
      <c r="J1919" s="1">
        <v>2</v>
      </c>
      <c r="K1919" s="1">
        <v>0</v>
      </c>
      <c r="L1919" s="1">
        <v>0</v>
      </c>
      <c r="M1919" s="1">
        <v>5</v>
      </c>
      <c r="N1919" s="1">
        <v>1.3736263736263701</v>
      </c>
      <c r="O1919" s="1" t="s">
        <v>6517</v>
      </c>
    </row>
    <row r="1920" spans="1:15" x14ac:dyDescent="0.3">
      <c r="A1920" s="1" t="s">
        <v>75</v>
      </c>
      <c r="B1920" s="1" t="s">
        <v>5770</v>
      </c>
      <c r="C1920" s="1">
        <v>1</v>
      </c>
      <c r="D1920" s="1" t="s">
        <v>6512</v>
      </c>
      <c r="E1920" s="1">
        <v>5</v>
      </c>
      <c r="F1920" s="1" t="s">
        <v>6549</v>
      </c>
      <c r="G1920" s="1" t="s">
        <v>5845</v>
      </c>
      <c r="H1920" s="1" t="s">
        <v>6514</v>
      </c>
      <c r="I1920" s="1" t="b">
        <v>0</v>
      </c>
      <c r="J1920" s="1">
        <v>0</v>
      </c>
      <c r="K1920" s="1">
        <v>4</v>
      </c>
      <c r="L1920" s="1">
        <v>5</v>
      </c>
      <c r="M1920" s="1">
        <v>4</v>
      </c>
      <c r="N1920" s="1">
        <v>1.0989010989010899</v>
      </c>
      <c r="O1920" s="1" t="s">
        <v>6515</v>
      </c>
    </row>
    <row r="1921" spans="1:17" x14ac:dyDescent="0.3">
      <c r="A1921" s="1" t="s">
        <v>75</v>
      </c>
      <c r="B1921" s="1" t="s">
        <v>5770</v>
      </c>
      <c r="C1921" s="1">
        <v>1</v>
      </c>
      <c r="D1921" s="1" t="s">
        <v>6512</v>
      </c>
      <c r="E1921" s="1">
        <v>6</v>
      </c>
      <c r="F1921" s="1" t="s">
        <v>6552</v>
      </c>
      <c r="G1921" s="1" t="s">
        <v>5814</v>
      </c>
      <c r="H1921" s="1" t="s">
        <v>6553</v>
      </c>
      <c r="I1921" s="1" t="b">
        <v>1</v>
      </c>
      <c r="J1921" s="1">
        <v>0</v>
      </c>
      <c r="K1921" s="1">
        <v>0</v>
      </c>
      <c r="L1921" s="1">
        <v>0</v>
      </c>
      <c r="M1921" s="1">
        <v>1</v>
      </c>
      <c r="N1921" s="1">
        <v>2.38095238095238</v>
      </c>
      <c r="O1921" s="1" t="s">
        <v>6554</v>
      </c>
    </row>
    <row r="1922" spans="1:17" x14ac:dyDescent="0.3">
      <c r="A1922" s="1" t="s">
        <v>75</v>
      </c>
      <c r="B1922" s="1" t="s">
        <v>5770</v>
      </c>
      <c r="C1922" s="1">
        <v>1</v>
      </c>
      <c r="D1922" s="1" t="s">
        <v>6512</v>
      </c>
      <c r="E1922" s="1">
        <v>6</v>
      </c>
      <c r="F1922" s="1" t="s">
        <v>6552</v>
      </c>
      <c r="G1922" s="1" t="s">
        <v>5814</v>
      </c>
      <c r="H1922" s="1" t="s">
        <v>6516</v>
      </c>
      <c r="I1922" s="1" t="b">
        <v>1</v>
      </c>
      <c r="J1922" s="1">
        <v>0</v>
      </c>
      <c r="K1922" s="1">
        <v>0</v>
      </c>
      <c r="L1922" s="1">
        <v>0</v>
      </c>
      <c r="M1922" s="1">
        <v>20</v>
      </c>
      <c r="N1922" s="1">
        <v>47.619047619047599</v>
      </c>
      <c r="O1922" s="1" t="s">
        <v>6518</v>
      </c>
    </row>
    <row r="1923" spans="1:17" x14ac:dyDescent="0.3">
      <c r="A1923" s="1" t="s">
        <v>75</v>
      </c>
      <c r="B1923" s="1" t="s">
        <v>5770</v>
      </c>
      <c r="C1923" s="1">
        <v>1</v>
      </c>
      <c r="D1923" s="1" t="s">
        <v>6512</v>
      </c>
      <c r="E1923" s="1">
        <v>6</v>
      </c>
      <c r="F1923" s="1" t="s">
        <v>6552</v>
      </c>
      <c r="G1923" s="1" t="s">
        <v>5803</v>
      </c>
      <c r="H1923" s="1" t="s">
        <v>6523</v>
      </c>
      <c r="I1923" s="1" t="b">
        <v>0</v>
      </c>
      <c r="J1923" s="1">
        <v>0</v>
      </c>
      <c r="K1923" s="1">
        <v>1</v>
      </c>
      <c r="L1923" s="1">
        <v>0</v>
      </c>
      <c r="M1923" s="1">
        <v>11</v>
      </c>
      <c r="N1923" s="1">
        <v>26.190476190476101</v>
      </c>
      <c r="O1923" s="1" t="s">
        <v>6524</v>
      </c>
    </row>
    <row r="1924" spans="1:17" x14ac:dyDescent="0.3">
      <c r="A1924" s="1" t="s">
        <v>75</v>
      </c>
      <c r="B1924" s="1" t="s">
        <v>5770</v>
      </c>
      <c r="C1924" s="1">
        <v>1</v>
      </c>
      <c r="D1924" s="1" t="s">
        <v>6512</v>
      </c>
      <c r="E1924" s="1">
        <v>6</v>
      </c>
      <c r="F1924" s="1" t="s">
        <v>6552</v>
      </c>
      <c r="G1924" s="1" t="s">
        <v>5845</v>
      </c>
      <c r="H1924" s="1" t="s">
        <v>6514</v>
      </c>
      <c r="I1924" s="1" t="b">
        <v>0</v>
      </c>
      <c r="J1924" s="1">
        <v>0</v>
      </c>
      <c r="K1924" s="1">
        <v>4</v>
      </c>
      <c r="L1924" s="1">
        <v>5</v>
      </c>
      <c r="M1924" s="1">
        <v>4</v>
      </c>
      <c r="N1924" s="1">
        <v>9.5238095238095202</v>
      </c>
      <c r="O1924" s="1" t="s">
        <v>6515</v>
      </c>
    </row>
    <row r="1925" spans="1:17" x14ac:dyDescent="0.3">
      <c r="A1925" s="1" t="s">
        <v>75</v>
      </c>
      <c r="B1925" s="1" t="s">
        <v>5770</v>
      </c>
      <c r="C1925" s="1">
        <v>1</v>
      </c>
      <c r="D1925" s="1" t="s">
        <v>6512</v>
      </c>
      <c r="E1925" s="1">
        <v>6</v>
      </c>
      <c r="F1925" s="1" t="s">
        <v>6552</v>
      </c>
      <c r="G1925" s="1" t="s">
        <v>5803</v>
      </c>
      <c r="H1925" s="1" t="s">
        <v>6526</v>
      </c>
      <c r="I1925" s="1" t="b">
        <v>0</v>
      </c>
      <c r="J1925" s="1">
        <v>0</v>
      </c>
      <c r="K1925" s="1">
        <v>1</v>
      </c>
      <c r="L1925" s="1">
        <v>0</v>
      </c>
      <c r="M1925" s="1">
        <v>3</v>
      </c>
      <c r="N1925" s="1">
        <v>7.1428571428571397</v>
      </c>
      <c r="O1925" s="1" t="s">
        <v>6527</v>
      </c>
    </row>
    <row r="1926" spans="1:17" x14ac:dyDescent="0.3">
      <c r="A1926" s="1" t="s">
        <v>75</v>
      </c>
      <c r="B1926" s="1" t="s">
        <v>5770</v>
      </c>
      <c r="C1926" s="1">
        <v>1</v>
      </c>
      <c r="D1926" s="1" t="s">
        <v>6512</v>
      </c>
      <c r="E1926" s="1">
        <v>6</v>
      </c>
      <c r="F1926" s="1" t="s">
        <v>6552</v>
      </c>
      <c r="G1926" s="1" t="s">
        <v>5803</v>
      </c>
      <c r="H1926" s="1" t="s">
        <v>6526</v>
      </c>
      <c r="I1926" s="1" t="b">
        <v>0</v>
      </c>
      <c r="J1926" s="1">
        <v>0</v>
      </c>
      <c r="K1926" s="1">
        <v>1</v>
      </c>
      <c r="L1926" s="1">
        <v>9</v>
      </c>
      <c r="M1926" s="1">
        <v>1</v>
      </c>
      <c r="N1926" s="1">
        <v>2.38095238095238</v>
      </c>
      <c r="O1926" s="1" t="s">
        <v>6555</v>
      </c>
    </row>
    <row r="1927" spans="1:17" x14ac:dyDescent="0.3">
      <c r="A1927" s="1" t="s">
        <v>75</v>
      </c>
      <c r="B1927" s="1" t="s">
        <v>5770</v>
      </c>
      <c r="C1927" s="1">
        <v>1</v>
      </c>
      <c r="D1927" s="1" t="s">
        <v>6512</v>
      </c>
      <c r="E1927" s="1">
        <v>6</v>
      </c>
      <c r="F1927" s="1" t="s">
        <v>6552</v>
      </c>
      <c r="G1927" s="1" t="s">
        <v>5834</v>
      </c>
      <c r="H1927" s="1" t="s">
        <v>6516</v>
      </c>
      <c r="I1927" s="1" t="b">
        <v>0</v>
      </c>
      <c r="J1927" s="1">
        <v>24</v>
      </c>
      <c r="K1927" s="1">
        <v>0</v>
      </c>
      <c r="L1927" s="1">
        <v>0</v>
      </c>
      <c r="M1927" s="1">
        <v>1</v>
      </c>
      <c r="N1927" s="1">
        <v>2.38095238095238</v>
      </c>
      <c r="O1927" s="1" t="s">
        <v>6556</v>
      </c>
    </row>
    <row r="1928" spans="1:17" x14ac:dyDescent="0.3">
      <c r="A1928" s="1" t="s">
        <v>75</v>
      </c>
      <c r="B1928" s="1" t="s">
        <v>5770</v>
      </c>
      <c r="C1928" s="1">
        <v>1</v>
      </c>
      <c r="D1928" s="1" t="s">
        <v>6512</v>
      </c>
      <c r="E1928" s="1">
        <v>6</v>
      </c>
      <c r="F1928" s="1" t="s">
        <v>6552</v>
      </c>
      <c r="G1928" s="1" t="s">
        <v>5908</v>
      </c>
      <c r="H1928" s="1" t="s">
        <v>6516</v>
      </c>
      <c r="I1928" s="1" t="b">
        <v>0</v>
      </c>
      <c r="J1928" s="1">
        <v>0</v>
      </c>
      <c r="K1928" s="1">
        <v>0</v>
      </c>
      <c r="L1928" s="1">
        <v>1</v>
      </c>
      <c r="M1928" s="1">
        <v>1</v>
      </c>
      <c r="N1928" s="1">
        <v>2.38095238095238</v>
      </c>
      <c r="O1928" s="1" t="s">
        <v>6557</v>
      </c>
    </row>
    <row r="1929" spans="1:17" x14ac:dyDescent="0.3">
      <c r="A1929" s="1" t="s">
        <v>75</v>
      </c>
      <c r="B1929" s="1" t="s">
        <v>5770</v>
      </c>
      <c r="C1929" s="1">
        <v>1</v>
      </c>
      <c r="D1929" s="1" t="s">
        <v>6512</v>
      </c>
      <c r="E1929" s="1">
        <v>7</v>
      </c>
      <c r="F1929" s="1" t="s">
        <v>6558</v>
      </c>
      <c r="G1929" s="1" t="s">
        <v>5845</v>
      </c>
      <c r="H1929" s="1" t="s">
        <v>6514</v>
      </c>
      <c r="I1929" s="1" t="b">
        <v>0</v>
      </c>
      <c r="J1929" s="1">
        <v>0</v>
      </c>
      <c r="K1929" s="1">
        <v>4</v>
      </c>
      <c r="L1929" s="1">
        <v>5</v>
      </c>
      <c r="M1929" s="1">
        <v>162</v>
      </c>
      <c r="N1929" s="1">
        <v>53.820598006644502</v>
      </c>
      <c r="O1929" s="1" t="s">
        <v>6515</v>
      </c>
    </row>
    <row r="1930" spans="1:17" x14ac:dyDescent="0.3">
      <c r="A1930" s="1" t="s">
        <v>75</v>
      </c>
      <c r="B1930" s="1" t="s">
        <v>5770</v>
      </c>
      <c r="C1930" s="1">
        <v>1</v>
      </c>
      <c r="D1930" s="1" t="s">
        <v>6512</v>
      </c>
      <c r="E1930" s="1">
        <v>7</v>
      </c>
      <c r="F1930" s="1" t="s">
        <v>6558</v>
      </c>
      <c r="G1930" s="1" t="s">
        <v>5803</v>
      </c>
      <c r="H1930" s="1" t="s">
        <v>6526</v>
      </c>
      <c r="I1930" s="1" t="b">
        <v>0</v>
      </c>
      <c r="J1930" s="1">
        <v>0</v>
      </c>
      <c r="K1930" s="1">
        <v>1</v>
      </c>
      <c r="L1930" s="1">
        <v>0</v>
      </c>
      <c r="M1930" s="1">
        <v>118</v>
      </c>
      <c r="N1930" s="1">
        <v>39.202657807308903</v>
      </c>
      <c r="O1930" s="1" t="s">
        <v>6527</v>
      </c>
    </row>
    <row r="1931" spans="1:17" x14ac:dyDescent="0.3">
      <c r="A1931" s="1" t="s">
        <v>75</v>
      </c>
      <c r="B1931" s="1" t="s">
        <v>5770</v>
      </c>
      <c r="C1931" s="1">
        <v>1</v>
      </c>
      <c r="D1931" s="1" t="s">
        <v>6512</v>
      </c>
      <c r="E1931" s="1">
        <v>7</v>
      </c>
      <c r="F1931" s="1" t="s">
        <v>6558</v>
      </c>
      <c r="G1931" s="1" t="s">
        <v>5814</v>
      </c>
      <c r="H1931" s="1" t="s">
        <v>6516</v>
      </c>
      <c r="I1931" s="1" t="b">
        <v>1</v>
      </c>
      <c r="J1931" s="1">
        <v>0</v>
      </c>
      <c r="K1931" s="1">
        <v>0</v>
      </c>
      <c r="L1931" s="1">
        <v>0</v>
      </c>
      <c r="M1931" s="1">
        <v>7</v>
      </c>
      <c r="N1931" s="1">
        <v>2.3255813953488298</v>
      </c>
      <c r="O1931" s="1" t="s">
        <v>6518</v>
      </c>
    </row>
    <row r="1932" spans="1:17" x14ac:dyDescent="0.3">
      <c r="A1932" s="1" t="s">
        <v>75</v>
      </c>
      <c r="B1932" s="1" t="s">
        <v>5770</v>
      </c>
      <c r="C1932" s="1">
        <v>1</v>
      </c>
      <c r="D1932" s="1" t="s">
        <v>6512</v>
      </c>
      <c r="E1932" s="1">
        <v>8</v>
      </c>
      <c r="F1932" s="1" t="s">
        <v>6559</v>
      </c>
      <c r="G1932" s="1" t="s">
        <v>5803</v>
      </c>
      <c r="H1932" s="1" t="s">
        <v>6526</v>
      </c>
      <c r="I1932" s="1" t="b">
        <v>0</v>
      </c>
      <c r="J1932" s="1">
        <v>0</v>
      </c>
      <c r="K1932" s="1">
        <v>1</v>
      </c>
      <c r="L1932" s="1">
        <v>0</v>
      </c>
      <c r="M1932" s="1">
        <v>10</v>
      </c>
      <c r="N1932" s="1">
        <v>41.6666666666666</v>
      </c>
      <c r="O1932" s="1" t="s">
        <v>6527</v>
      </c>
      <c r="P1932" s="1"/>
      <c r="Q1932" s="1"/>
    </row>
    <row r="1933" spans="1:17" x14ac:dyDescent="0.3">
      <c r="A1933" s="1" t="s">
        <v>75</v>
      </c>
      <c r="B1933" s="1" t="s">
        <v>5770</v>
      </c>
      <c r="C1933" s="1">
        <v>1</v>
      </c>
      <c r="D1933" s="1" t="s">
        <v>6512</v>
      </c>
      <c r="E1933" s="1">
        <v>8</v>
      </c>
      <c r="F1933" s="1" t="s">
        <v>6559</v>
      </c>
      <c r="G1933" s="1" t="s">
        <v>5816</v>
      </c>
      <c r="H1933" s="1" t="s">
        <v>6516</v>
      </c>
      <c r="I1933" s="1" t="b">
        <v>0</v>
      </c>
      <c r="J1933" s="1">
        <v>3</v>
      </c>
      <c r="K1933" s="1">
        <v>0</v>
      </c>
      <c r="L1933" s="1">
        <v>0</v>
      </c>
      <c r="M1933" s="1">
        <v>7</v>
      </c>
      <c r="N1933" s="1">
        <v>29.1666666666666</v>
      </c>
      <c r="O1933" s="1" t="s">
        <v>6520</v>
      </c>
      <c r="P1933" s="1"/>
      <c r="Q1933" s="1"/>
    </row>
    <row r="1934" spans="1:17" x14ac:dyDescent="0.3">
      <c r="A1934" s="1" t="s">
        <v>75</v>
      </c>
      <c r="B1934" s="1" t="s">
        <v>5770</v>
      </c>
      <c r="C1934" s="1">
        <v>1</v>
      </c>
      <c r="D1934" s="1" t="s">
        <v>6512</v>
      </c>
      <c r="E1934" s="1">
        <v>8</v>
      </c>
      <c r="F1934" s="1" t="s">
        <v>6559</v>
      </c>
      <c r="G1934" s="1" t="s">
        <v>5814</v>
      </c>
      <c r="H1934" s="1" t="s">
        <v>6516</v>
      </c>
      <c r="I1934" s="1" t="b">
        <v>1</v>
      </c>
      <c r="J1934" s="1">
        <v>0</v>
      </c>
      <c r="K1934" s="1">
        <v>0</v>
      </c>
      <c r="L1934" s="1">
        <v>0</v>
      </c>
      <c r="M1934" s="1">
        <v>3</v>
      </c>
      <c r="N1934" s="1">
        <v>12.5</v>
      </c>
      <c r="O1934" s="1" t="s">
        <v>6518</v>
      </c>
      <c r="P1934" s="1"/>
      <c r="Q1934" s="1"/>
    </row>
    <row r="1935" spans="1:17" x14ac:dyDescent="0.3">
      <c r="A1935" s="1" t="s">
        <v>75</v>
      </c>
      <c r="B1935" s="1" t="s">
        <v>5770</v>
      </c>
      <c r="C1935" s="1">
        <v>1</v>
      </c>
      <c r="D1935" s="1" t="s">
        <v>6512</v>
      </c>
      <c r="E1935" s="1">
        <v>8</v>
      </c>
      <c r="F1935" s="1" t="s">
        <v>6559</v>
      </c>
      <c r="G1935" s="1" t="s">
        <v>5810</v>
      </c>
      <c r="H1935" s="1" t="s">
        <v>6516</v>
      </c>
      <c r="I1935" s="1" t="b">
        <v>0</v>
      </c>
      <c r="J1935" s="1">
        <v>2</v>
      </c>
      <c r="K1935" s="1">
        <v>0</v>
      </c>
      <c r="L1935" s="1">
        <v>0</v>
      </c>
      <c r="M1935" s="1">
        <v>1</v>
      </c>
      <c r="N1935" s="1">
        <v>4.1666666666666599</v>
      </c>
      <c r="O1935" s="1" t="s">
        <v>6517</v>
      </c>
      <c r="P1935" s="1"/>
      <c r="Q1935" s="1"/>
    </row>
    <row r="1936" spans="1:17" x14ac:dyDescent="0.3">
      <c r="A1936" s="1" t="s">
        <v>75</v>
      </c>
      <c r="B1936" s="1" t="s">
        <v>5770</v>
      </c>
      <c r="C1936" s="1">
        <v>1</v>
      </c>
      <c r="D1936" s="1" t="s">
        <v>6512</v>
      </c>
      <c r="E1936" s="1">
        <v>8</v>
      </c>
      <c r="F1936" s="1" t="s">
        <v>6559</v>
      </c>
      <c r="G1936" s="1" t="s">
        <v>5803</v>
      </c>
      <c r="H1936" s="1" t="s">
        <v>6523</v>
      </c>
      <c r="I1936" s="1" t="b">
        <v>0</v>
      </c>
      <c r="J1936" s="1">
        <v>0</v>
      </c>
      <c r="K1936" s="1">
        <v>1</v>
      </c>
      <c r="L1936" s="1">
        <v>0</v>
      </c>
      <c r="M1936" s="1">
        <v>1</v>
      </c>
      <c r="N1936" s="1">
        <v>4.1666666666666599</v>
      </c>
      <c r="O1936" s="1" t="s">
        <v>6524</v>
      </c>
      <c r="P1936" s="1"/>
      <c r="Q1936" s="1"/>
    </row>
    <row r="1937" spans="1:17" x14ac:dyDescent="0.3">
      <c r="A1937" s="1" t="s">
        <v>75</v>
      </c>
      <c r="B1937" s="1" t="s">
        <v>5770</v>
      </c>
      <c r="C1937" s="1">
        <v>1</v>
      </c>
      <c r="D1937" s="1" t="s">
        <v>6512</v>
      </c>
      <c r="E1937" s="1">
        <v>8</v>
      </c>
      <c r="F1937" s="1" t="s">
        <v>6559</v>
      </c>
      <c r="G1937" s="1" t="s">
        <v>5845</v>
      </c>
      <c r="H1937" s="1" t="s">
        <v>6514</v>
      </c>
      <c r="I1937" s="1" t="b">
        <v>0</v>
      </c>
      <c r="J1937" s="1">
        <v>0</v>
      </c>
      <c r="K1937" s="1">
        <v>4</v>
      </c>
      <c r="L1937" s="1">
        <v>5</v>
      </c>
      <c r="M1937" s="1">
        <v>1</v>
      </c>
      <c r="N1937" s="1">
        <v>4.1666666666666599</v>
      </c>
      <c r="O1937" s="1" t="s">
        <v>6515</v>
      </c>
      <c r="P1937" s="1"/>
      <c r="Q1937" s="1"/>
    </row>
    <row r="1938" spans="1:17" x14ac:dyDescent="0.3">
      <c r="A1938" s="1" t="s">
        <v>75</v>
      </c>
      <c r="B1938" s="1" t="s">
        <v>5770</v>
      </c>
      <c r="C1938" s="1">
        <v>1</v>
      </c>
      <c r="D1938" s="1" t="s">
        <v>6512</v>
      </c>
      <c r="E1938" s="1">
        <v>8</v>
      </c>
      <c r="F1938" s="1" t="s">
        <v>6559</v>
      </c>
      <c r="G1938" s="1" t="s">
        <v>5803</v>
      </c>
      <c r="H1938" s="1" t="s">
        <v>6526</v>
      </c>
      <c r="I1938" s="1" t="b">
        <v>0</v>
      </c>
      <c r="J1938" s="1">
        <v>0</v>
      </c>
      <c r="K1938" s="1">
        <v>1</v>
      </c>
      <c r="L1938" s="1">
        <v>0</v>
      </c>
      <c r="M1938" s="1">
        <v>1</v>
      </c>
      <c r="N1938" s="1">
        <v>4.1666666666666599</v>
      </c>
      <c r="O1938" s="1" t="s">
        <v>6560</v>
      </c>
      <c r="P1938" s="1"/>
      <c r="Q1938" s="1"/>
    </row>
    <row r="1939" spans="1:17" x14ac:dyDescent="0.3">
      <c r="A1939" s="1" t="s">
        <v>75</v>
      </c>
      <c r="B1939" s="1" t="s">
        <v>5770</v>
      </c>
      <c r="C1939" s="1">
        <v>1</v>
      </c>
      <c r="D1939" s="1" t="s">
        <v>6512</v>
      </c>
      <c r="E1939" s="1">
        <v>9</v>
      </c>
      <c r="F1939" s="1" t="s">
        <v>6561</v>
      </c>
      <c r="G1939" s="1" t="s">
        <v>5814</v>
      </c>
      <c r="H1939" s="1" t="s">
        <v>6516</v>
      </c>
      <c r="I1939" s="1" t="b">
        <v>1</v>
      </c>
      <c r="J1939" s="1">
        <v>0</v>
      </c>
      <c r="K1939" s="1">
        <v>0</v>
      </c>
      <c r="L1939" s="1">
        <v>0</v>
      </c>
      <c r="M1939" s="1">
        <v>508</v>
      </c>
      <c r="N1939" s="1">
        <v>95.488721804511201</v>
      </c>
      <c r="O1939" s="1" t="s">
        <v>6518</v>
      </c>
      <c r="P1939" s="1"/>
      <c r="Q1939" s="1"/>
    </row>
    <row r="1940" spans="1:17" x14ac:dyDescent="0.3">
      <c r="A1940" s="1" t="s">
        <v>75</v>
      </c>
      <c r="B1940" s="1" t="s">
        <v>5770</v>
      </c>
      <c r="C1940" s="1">
        <v>1</v>
      </c>
      <c r="D1940" s="1" t="s">
        <v>6512</v>
      </c>
      <c r="E1940" s="1">
        <v>10</v>
      </c>
      <c r="F1940" s="1" t="s">
        <v>6562</v>
      </c>
      <c r="G1940" s="1" t="s">
        <v>5908</v>
      </c>
      <c r="H1940" s="1" t="s">
        <v>6563</v>
      </c>
      <c r="I1940" s="1" t="b">
        <v>0</v>
      </c>
      <c r="J1940" s="1">
        <v>0</v>
      </c>
      <c r="K1940" s="1">
        <v>0</v>
      </c>
      <c r="L1940" s="1">
        <v>2</v>
      </c>
      <c r="M1940" s="1">
        <v>1</v>
      </c>
      <c r="N1940" s="1">
        <v>1.47058823529411</v>
      </c>
      <c r="O1940" s="1" t="s">
        <v>6564</v>
      </c>
      <c r="P1940" s="1"/>
      <c r="Q1940" s="1"/>
    </row>
    <row r="1941" spans="1:17" x14ac:dyDescent="0.3">
      <c r="A1941" s="1" t="s">
        <v>75</v>
      </c>
      <c r="B1941" s="1" t="s">
        <v>5770</v>
      </c>
      <c r="C1941" s="1">
        <v>1</v>
      </c>
      <c r="D1941" s="1" t="s">
        <v>6512</v>
      </c>
      <c r="E1941" s="1">
        <v>10</v>
      </c>
      <c r="F1941" s="1" t="s">
        <v>6562</v>
      </c>
      <c r="G1941" s="1" t="s">
        <v>5834</v>
      </c>
      <c r="H1941" s="1" t="s">
        <v>6542</v>
      </c>
      <c r="I1941" s="1" t="b">
        <v>0</v>
      </c>
      <c r="J1941" s="1">
        <v>0</v>
      </c>
      <c r="K1941" s="1">
        <v>7</v>
      </c>
      <c r="L1941" s="1">
        <v>12</v>
      </c>
      <c r="M1941" s="1">
        <v>1</v>
      </c>
      <c r="N1941" s="1">
        <v>1.47058823529411</v>
      </c>
      <c r="O1941" s="1" t="s">
        <v>6565</v>
      </c>
      <c r="P1941" s="1"/>
      <c r="Q1941" s="1"/>
    </row>
    <row r="1942" spans="1:17" x14ac:dyDescent="0.3">
      <c r="A1942" s="1" t="s">
        <v>75</v>
      </c>
      <c r="B1942" s="1" t="s">
        <v>5770</v>
      </c>
      <c r="C1942" s="1">
        <v>1</v>
      </c>
      <c r="D1942" s="1" t="s">
        <v>6512</v>
      </c>
      <c r="E1942" s="1">
        <v>10</v>
      </c>
      <c r="F1942" s="1" t="s">
        <v>6562</v>
      </c>
      <c r="G1942" s="1" t="s">
        <v>5806</v>
      </c>
      <c r="H1942" s="1" t="s">
        <v>6566</v>
      </c>
      <c r="I1942" s="1" t="b">
        <v>0</v>
      </c>
      <c r="J1942" s="1">
        <v>0</v>
      </c>
      <c r="K1942" s="1">
        <v>5</v>
      </c>
      <c r="L1942" s="1">
        <v>11</v>
      </c>
      <c r="M1942" s="1">
        <v>1</v>
      </c>
      <c r="N1942" s="1">
        <v>1.47058823529411</v>
      </c>
      <c r="O1942" s="1" t="s">
        <v>6543</v>
      </c>
      <c r="P1942" s="1"/>
      <c r="Q1942" s="1"/>
    </row>
    <row r="1943" spans="1:17" x14ac:dyDescent="0.3">
      <c r="A1943" s="1" t="s">
        <v>75</v>
      </c>
      <c r="B1943" s="1" t="s">
        <v>5770</v>
      </c>
      <c r="C1943" s="1">
        <v>1</v>
      </c>
      <c r="D1943" s="1" t="s">
        <v>6512</v>
      </c>
      <c r="E1943" s="1">
        <v>10</v>
      </c>
      <c r="F1943" s="1" t="s">
        <v>6562</v>
      </c>
      <c r="G1943" s="1" t="s">
        <v>5845</v>
      </c>
      <c r="H1943" s="1" t="s">
        <v>6514</v>
      </c>
      <c r="I1943" s="1" t="b">
        <v>0</v>
      </c>
      <c r="J1943" s="1">
        <v>0</v>
      </c>
      <c r="K1943" s="1">
        <v>4</v>
      </c>
      <c r="L1943" s="1">
        <v>5</v>
      </c>
      <c r="M1943" s="1">
        <v>12</v>
      </c>
      <c r="N1943" s="1">
        <v>17.647058823529399</v>
      </c>
      <c r="O1943" s="1" t="s">
        <v>6515</v>
      </c>
      <c r="P1943" s="1"/>
      <c r="Q1943" s="1"/>
    </row>
    <row r="1944" spans="1:17" x14ac:dyDescent="0.3">
      <c r="A1944" s="1" t="s">
        <v>75</v>
      </c>
      <c r="B1944" s="1" t="s">
        <v>5770</v>
      </c>
      <c r="C1944" s="1">
        <v>1</v>
      </c>
      <c r="D1944" s="1" t="s">
        <v>6512</v>
      </c>
      <c r="E1944" s="1">
        <v>10</v>
      </c>
      <c r="F1944" s="1" t="s">
        <v>6562</v>
      </c>
      <c r="G1944" s="1" t="s">
        <v>5834</v>
      </c>
      <c r="H1944" s="1" t="s">
        <v>6516</v>
      </c>
      <c r="I1944" s="1" t="b">
        <v>0</v>
      </c>
      <c r="J1944" s="1">
        <v>6</v>
      </c>
      <c r="K1944" s="1">
        <v>0</v>
      </c>
      <c r="L1944" s="1">
        <v>0</v>
      </c>
      <c r="M1944" s="1">
        <v>11</v>
      </c>
      <c r="N1944" s="1">
        <v>16.176470588235201</v>
      </c>
      <c r="O1944" s="1" t="s">
        <v>6532</v>
      </c>
      <c r="P1944" s="1"/>
      <c r="Q1944" s="1"/>
    </row>
    <row r="1945" spans="1:17" x14ac:dyDescent="0.3">
      <c r="A1945" s="1" t="s">
        <v>75</v>
      </c>
      <c r="B1945" s="1" t="s">
        <v>5770</v>
      </c>
      <c r="C1945" s="1">
        <v>1</v>
      </c>
      <c r="D1945" s="1" t="s">
        <v>6512</v>
      </c>
      <c r="E1945" s="1">
        <v>10</v>
      </c>
      <c r="F1945" s="1" t="s">
        <v>6562</v>
      </c>
      <c r="G1945" s="1" t="s">
        <v>5803</v>
      </c>
      <c r="H1945" s="1" t="s">
        <v>6523</v>
      </c>
      <c r="I1945" s="1" t="b">
        <v>0</v>
      </c>
      <c r="J1945" s="1">
        <v>0</v>
      </c>
      <c r="K1945" s="1">
        <v>1</v>
      </c>
      <c r="L1945" s="1">
        <v>0</v>
      </c>
      <c r="M1945" s="1">
        <v>10</v>
      </c>
      <c r="N1945" s="1">
        <v>14.705882352941099</v>
      </c>
      <c r="O1945" s="1" t="s">
        <v>6524</v>
      </c>
      <c r="P1945" s="1"/>
      <c r="Q1945" s="1"/>
    </row>
    <row r="1946" spans="1:17" x14ac:dyDescent="0.3">
      <c r="A1946" s="1" t="s">
        <v>75</v>
      </c>
      <c r="B1946" s="1" t="s">
        <v>5770</v>
      </c>
      <c r="C1946" s="1">
        <v>1</v>
      </c>
      <c r="D1946" s="1" t="s">
        <v>6512</v>
      </c>
      <c r="E1946" s="1">
        <v>10</v>
      </c>
      <c r="F1946" s="1" t="s">
        <v>6562</v>
      </c>
      <c r="G1946" s="1" t="s">
        <v>5803</v>
      </c>
      <c r="H1946" s="1" t="s">
        <v>6526</v>
      </c>
      <c r="I1946" s="1" t="b">
        <v>0</v>
      </c>
      <c r="J1946" s="1">
        <v>0</v>
      </c>
      <c r="K1946" s="1">
        <v>1</v>
      </c>
      <c r="L1946" s="1">
        <v>0</v>
      </c>
      <c r="M1946" s="1">
        <v>8</v>
      </c>
      <c r="N1946" s="1">
        <v>11.764705882352899</v>
      </c>
      <c r="O1946" s="1" t="s">
        <v>6527</v>
      </c>
      <c r="P1946" s="1"/>
      <c r="Q1946" s="1"/>
    </row>
    <row r="1947" spans="1:17" x14ac:dyDescent="0.3">
      <c r="A1947" s="1" t="s">
        <v>75</v>
      </c>
      <c r="B1947" s="1" t="s">
        <v>5770</v>
      </c>
      <c r="C1947" s="1">
        <v>1</v>
      </c>
      <c r="D1947" s="1" t="s">
        <v>6512</v>
      </c>
      <c r="E1947" s="1">
        <v>10</v>
      </c>
      <c r="F1947" s="1" t="s">
        <v>6562</v>
      </c>
      <c r="G1947" s="1" t="s">
        <v>5801</v>
      </c>
      <c r="H1947" s="1" t="s">
        <v>6516</v>
      </c>
      <c r="I1947" s="1" t="b">
        <v>0</v>
      </c>
      <c r="J1947" s="1">
        <v>1</v>
      </c>
      <c r="K1947" s="1">
        <v>0</v>
      </c>
      <c r="L1947" s="1">
        <v>0</v>
      </c>
      <c r="M1947" s="1">
        <v>3</v>
      </c>
      <c r="N1947" s="1">
        <v>4.4117647058823497</v>
      </c>
      <c r="O1947" s="1" t="s">
        <v>6531</v>
      </c>
      <c r="P1947" s="1"/>
      <c r="Q1947" s="1"/>
    </row>
    <row r="1948" spans="1:17" x14ac:dyDescent="0.3">
      <c r="A1948" s="1" t="s">
        <v>75</v>
      </c>
      <c r="B1948" s="1" t="s">
        <v>5770</v>
      </c>
      <c r="C1948" s="1">
        <v>1</v>
      </c>
      <c r="D1948" s="1" t="s">
        <v>6512</v>
      </c>
      <c r="E1948" s="1">
        <v>10</v>
      </c>
      <c r="F1948" s="1" t="s">
        <v>6562</v>
      </c>
      <c r="G1948" s="1" t="s">
        <v>5814</v>
      </c>
      <c r="H1948" s="1" t="s">
        <v>6516</v>
      </c>
      <c r="I1948" s="1" t="b">
        <v>1</v>
      </c>
      <c r="J1948" s="1">
        <v>0</v>
      </c>
      <c r="K1948" s="1">
        <v>0</v>
      </c>
      <c r="L1948" s="1">
        <v>0</v>
      </c>
      <c r="M1948" s="1">
        <v>3</v>
      </c>
      <c r="N1948" s="1">
        <v>4.4117647058823497</v>
      </c>
      <c r="O1948" s="1" t="s">
        <v>6518</v>
      </c>
      <c r="P1948" s="1"/>
      <c r="Q1948" s="1"/>
    </row>
    <row r="1949" spans="1:17" x14ac:dyDescent="0.3">
      <c r="A1949" s="1" t="s">
        <v>75</v>
      </c>
      <c r="B1949" s="1" t="s">
        <v>5770</v>
      </c>
      <c r="C1949" s="1">
        <v>1</v>
      </c>
      <c r="D1949" s="1" t="s">
        <v>6512</v>
      </c>
      <c r="E1949" s="1">
        <v>10</v>
      </c>
      <c r="F1949" s="1" t="s">
        <v>6562</v>
      </c>
      <c r="G1949" s="1" t="s">
        <v>5816</v>
      </c>
      <c r="H1949" s="1" t="s">
        <v>6516</v>
      </c>
      <c r="I1949" s="1" t="b">
        <v>0</v>
      </c>
      <c r="J1949" s="1">
        <v>3</v>
      </c>
      <c r="K1949" s="1">
        <v>0</v>
      </c>
      <c r="L1949" s="1">
        <v>0</v>
      </c>
      <c r="M1949" s="1">
        <v>2</v>
      </c>
      <c r="N1949" s="1">
        <v>2.9411764705882302</v>
      </c>
      <c r="O1949" s="1" t="s">
        <v>6520</v>
      </c>
      <c r="P1949" s="1"/>
      <c r="Q1949" s="1"/>
    </row>
    <row r="1950" spans="1:17" x14ac:dyDescent="0.3">
      <c r="A1950" s="1" t="s">
        <v>75</v>
      </c>
      <c r="B1950" s="1" t="s">
        <v>5770</v>
      </c>
      <c r="C1950" s="1">
        <v>1</v>
      </c>
      <c r="D1950" s="1" t="s">
        <v>6512</v>
      </c>
      <c r="E1950" s="1">
        <v>10</v>
      </c>
      <c r="F1950" s="1" t="s">
        <v>6562</v>
      </c>
      <c r="G1950" s="1" t="s">
        <v>5810</v>
      </c>
      <c r="H1950" s="1" t="s">
        <v>6516</v>
      </c>
      <c r="I1950" s="1" t="b">
        <v>0</v>
      </c>
      <c r="J1950" s="1">
        <v>2</v>
      </c>
      <c r="K1950" s="1">
        <v>0</v>
      </c>
      <c r="L1950" s="1">
        <v>15</v>
      </c>
      <c r="M1950" s="1">
        <v>2</v>
      </c>
      <c r="N1950" s="1">
        <v>2.9411764705882302</v>
      </c>
      <c r="O1950" s="1" t="s">
        <v>6567</v>
      </c>
      <c r="P1950" s="1"/>
      <c r="Q1950" s="1"/>
    </row>
    <row r="1951" spans="1:17" x14ac:dyDescent="0.3">
      <c r="A1951" s="1" t="s">
        <v>75</v>
      </c>
      <c r="B1951" s="1" t="s">
        <v>5770</v>
      </c>
      <c r="C1951" s="1">
        <v>1</v>
      </c>
      <c r="D1951" s="1" t="s">
        <v>6512</v>
      </c>
      <c r="E1951" s="1">
        <v>10</v>
      </c>
      <c r="F1951" s="1" t="s">
        <v>6562</v>
      </c>
      <c r="G1951" s="1" t="s">
        <v>5840</v>
      </c>
      <c r="H1951" s="1" t="s">
        <v>6516</v>
      </c>
      <c r="I1951" s="1" t="b">
        <v>0</v>
      </c>
      <c r="J1951" s="1">
        <v>5</v>
      </c>
      <c r="K1951" s="1">
        <v>0</v>
      </c>
      <c r="L1951" s="1">
        <v>0</v>
      </c>
      <c r="M1951" s="1">
        <v>2</v>
      </c>
      <c r="N1951" s="1">
        <v>2.9411764705882302</v>
      </c>
      <c r="O1951" s="1" t="s">
        <v>6568</v>
      </c>
      <c r="P1951" s="1"/>
      <c r="Q1951" s="1"/>
    </row>
    <row r="1952" spans="1:17" x14ac:dyDescent="0.3">
      <c r="A1952" s="1" t="s">
        <v>75</v>
      </c>
      <c r="B1952" s="1" t="s">
        <v>5770</v>
      </c>
      <c r="C1952" s="1">
        <v>1</v>
      </c>
      <c r="D1952" s="1" t="s">
        <v>6512</v>
      </c>
      <c r="E1952" s="1">
        <v>10</v>
      </c>
      <c r="F1952" s="1" t="s">
        <v>6562</v>
      </c>
      <c r="G1952" s="1" t="s">
        <v>5834</v>
      </c>
      <c r="H1952" s="1" t="s">
        <v>6569</v>
      </c>
      <c r="I1952" s="1" t="b">
        <v>0</v>
      </c>
      <c r="J1952" s="1">
        <v>0</v>
      </c>
      <c r="K1952" s="1">
        <v>12</v>
      </c>
      <c r="L1952" s="1">
        <v>8</v>
      </c>
      <c r="M1952" s="1">
        <v>2</v>
      </c>
      <c r="N1952" s="1">
        <v>2.9411764705882302</v>
      </c>
      <c r="O1952" s="1" t="s">
        <v>6570</v>
      </c>
      <c r="P1952" s="1"/>
      <c r="Q1952" s="1"/>
    </row>
    <row r="1953" spans="1:17" x14ac:dyDescent="0.3">
      <c r="A1953" s="1" t="s">
        <v>75</v>
      </c>
      <c r="B1953" s="1" t="s">
        <v>5770</v>
      </c>
      <c r="C1953" s="1">
        <v>1</v>
      </c>
      <c r="D1953" s="1" t="s">
        <v>6512</v>
      </c>
      <c r="E1953" s="1">
        <v>10</v>
      </c>
      <c r="F1953" s="1" t="s">
        <v>6562</v>
      </c>
      <c r="G1953" s="1" t="s">
        <v>5810</v>
      </c>
      <c r="H1953" s="1" t="s">
        <v>6516</v>
      </c>
      <c r="I1953" s="1" t="b">
        <v>0</v>
      </c>
      <c r="J1953" s="1">
        <v>2</v>
      </c>
      <c r="K1953" s="1">
        <v>0</v>
      </c>
      <c r="L1953" s="1">
        <v>0</v>
      </c>
      <c r="M1953" s="1">
        <v>1</v>
      </c>
      <c r="N1953" s="1">
        <v>1.47058823529411</v>
      </c>
      <c r="O1953" s="1" t="s">
        <v>6571</v>
      </c>
      <c r="P1953" s="1"/>
      <c r="Q1953" s="1"/>
    </row>
    <row r="1954" spans="1:17" x14ac:dyDescent="0.3">
      <c r="A1954" s="1" t="s">
        <v>75</v>
      </c>
      <c r="B1954" s="1" t="s">
        <v>5770</v>
      </c>
      <c r="C1954" s="1">
        <v>1</v>
      </c>
      <c r="D1954" s="1" t="s">
        <v>6512</v>
      </c>
      <c r="E1954" s="1">
        <v>10</v>
      </c>
      <c r="F1954" s="1" t="s">
        <v>6562</v>
      </c>
      <c r="G1954" s="1" t="s">
        <v>5834</v>
      </c>
      <c r="H1954" s="1" t="s">
        <v>6516</v>
      </c>
      <c r="I1954" s="1" t="b">
        <v>0</v>
      </c>
      <c r="J1954" s="1">
        <v>18</v>
      </c>
      <c r="K1954" s="1">
        <v>0</v>
      </c>
      <c r="L1954" s="1">
        <v>0</v>
      </c>
      <c r="M1954" s="1">
        <v>1</v>
      </c>
      <c r="N1954" s="1">
        <v>1.47058823529411</v>
      </c>
      <c r="O1954" s="1" t="s">
        <v>6525</v>
      </c>
      <c r="P1954" s="1"/>
      <c r="Q1954" s="1"/>
    </row>
    <row r="1955" spans="1:17" x14ac:dyDescent="0.3">
      <c r="A1955" s="1" t="s">
        <v>75</v>
      </c>
      <c r="B1955" s="1" t="s">
        <v>5770</v>
      </c>
      <c r="C1955" s="1">
        <v>1</v>
      </c>
      <c r="D1955" s="1" t="s">
        <v>6512</v>
      </c>
      <c r="E1955" s="1">
        <v>10</v>
      </c>
      <c r="F1955" s="1" t="s">
        <v>6562</v>
      </c>
      <c r="G1955" s="1" t="s">
        <v>5834</v>
      </c>
      <c r="H1955" s="1" t="s">
        <v>6516</v>
      </c>
      <c r="I1955" s="1" t="b">
        <v>0</v>
      </c>
      <c r="J1955" s="1">
        <v>14</v>
      </c>
      <c r="K1955" s="1">
        <v>0</v>
      </c>
      <c r="L1955" s="1">
        <v>0</v>
      </c>
      <c r="M1955" s="1">
        <v>1</v>
      </c>
      <c r="N1955" s="1">
        <v>1.47058823529411</v>
      </c>
      <c r="O1955" s="1" t="s">
        <v>6572</v>
      </c>
      <c r="P1955" s="1"/>
      <c r="Q1955" s="1"/>
    </row>
    <row r="1956" spans="1:17" x14ac:dyDescent="0.3">
      <c r="A1956" s="1" t="s">
        <v>75</v>
      </c>
      <c r="B1956" s="1" t="s">
        <v>5770</v>
      </c>
      <c r="C1956" s="1">
        <v>1</v>
      </c>
      <c r="D1956" s="1" t="s">
        <v>6512</v>
      </c>
      <c r="E1956" s="1">
        <v>10</v>
      </c>
      <c r="F1956" s="1" t="s">
        <v>6562</v>
      </c>
      <c r="G1956" s="1" t="s">
        <v>5834</v>
      </c>
      <c r="H1956" s="1" t="s">
        <v>6516</v>
      </c>
      <c r="I1956" s="1" t="b">
        <v>0</v>
      </c>
      <c r="J1956" s="1">
        <v>10</v>
      </c>
      <c r="K1956" s="1">
        <v>0</v>
      </c>
      <c r="L1956" s="1">
        <v>2</v>
      </c>
      <c r="M1956" s="1">
        <v>1</v>
      </c>
      <c r="N1956" s="1">
        <v>1.47058823529411</v>
      </c>
      <c r="O1956" s="1" t="s">
        <v>6573</v>
      </c>
      <c r="P1956" s="1"/>
      <c r="Q1956" s="1"/>
    </row>
    <row r="1957" spans="1:17" x14ac:dyDescent="0.3">
      <c r="A1957" s="1" t="s">
        <v>75</v>
      </c>
      <c r="B1957" s="1" t="s">
        <v>5770</v>
      </c>
      <c r="C1957" s="1">
        <v>1</v>
      </c>
      <c r="D1957" s="1" t="s">
        <v>6512</v>
      </c>
      <c r="E1957" s="1">
        <v>10</v>
      </c>
      <c r="F1957" s="1" t="s">
        <v>6562</v>
      </c>
      <c r="G1957" s="1" t="s">
        <v>5845</v>
      </c>
      <c r="H1957" s="1" t="s">
        <v>6514</v>
      </c>
      <c r="I1957" s="1" t="b">
        <v>0</v>
      </c>
      <c r="J1957" s="1">
        <v>0</v>
      </c>
      <c r="K1957" s="1">
        <v>4</v>
      </c>
      <c r="L1957" s="1">
        <v>6</v>
      </c>
      <c r="M1957" s="1">
        <v>1</v>
      </c>
      <c r="N1957" s="1">
        <v>1.47058823529411</v>
      </c>
      <c r="O1957" s="1" t="s">
        <v>6574</v>
      </c>
      <c r="P1957" s="1"/>
      <c r="Q1957" s="1"/>
    </row>
    <row r="1958" spans="1:17" x14ac:dyDescent="0.3">
      <c r="A1958" s="1" t="s">
        <v>75</v>
      </c>
      <c r="B1958" s="1" t="s">
        <v>5770</v>
      </c>
      <c r="C1958" s="1">
        <v>1</v>
      </c>
      <c r="D1958" s="1" t="s">
        <v>6512</v>
      </c>
      <c r="E1958" s="1">
        <v>10</v>
      </c>
      <c r="F1958" s="1" t="s">
        <v>6562</v>
      </c>
      <c r="G1958" s="1" t="s">
        <v>5834</v>
      </c>
      <c r="H1958" s="1" t="s">
        <v>6516</v>
      </c>
      <c r="I1958" s="1" t="b">
        <v>0</v>
      </c>
      <c r="J1958" s="1">
        <v>13</v>
      </c>
      <c r="K1958" s="1">
        <v>0</v>
      </c>
      <c r="L1958" s="1">
        <v>0</v>
      </c>
      <c r="M1958" s="1">
        <v>1</v>
      </c>
      <c r="N1958" s="1">
        <v>1.47058823529411</v>
      </c>
      <c r="O1958" s="1" t="s">
        <v>6529</v>
      </c>
      <c r="P1958" s="1"/>
      <c r="Q1958" s="1"/>
    </row>
    <row r="1959" spans="1:17" x14ac:dyDescent="0.3">
      <c r="A1959" s="1" t="s">
        <v>75</v>
      </c>
      <c r="B1959" s="1" t="s">
        <v>5770</v>
      </c>
      <c r="C1959" s="1">
        <v>1</v>
      </c>
      <c r="D1959" s="1" t="s">
        <v>6512</v>
      </c>
      <c r="E1959" s="1">
        <v>10</v>
      </c>
      <c r="F1959" s="1" t="s">
        <v>6562</v>
      </c>
      <c r="G1959" s="1" t="s">
        <v>5803</v>
      </c>
      <c r="H1959" s="1" t="s">
        <v>6526</v>
      </c>
      <c r="I1959" s="1" t="b">
        <v>0</v>
      </c>
      <c r="J1959" s="1">
        <v>0</v>
      </c>
      <c r="K1959" s="1">
        <v>1</v>
      </c>
      <c r="L1959" s="1">
        <v>1</v>
      </c>
      <c r="M1959" s="1">
        <v>1</v>
      </c>
      <c r="N1959" s="1">
        <v>1.47058823529411</v>
      </c>
      <c r="O1959" s="1" t="s">
        <v>6575</v>
      </c>
      <c r="P1959" s="1"/>
      <c r="Q1959" s="1"/>
    </row>
    <row r="1960" spans="1:17" x14ac:dyDescent="0.3">
      <c r="A1960" s="1" t="s">
        <v>75</v>
      </c>
      <c r="B1960" s="1" t="s">
        <v>5770</v>
      </c>
      <c r="C1960" s="1">
        <v>1</v>
      </c>
      <c r="D1960" s="1" t="s">
        <v>6512</v>
      </c>
      <c r="E1960" s="1">
        <v>10</v>
      </c>
      <c r="F1960" s="1" t="s">
        <v>6562</v>
      </c>
      <c r="G1960" s="1" t="s">
        <v>5845</v>
      </c>
      <c r="H1960" s="1" t="s">
        <v>6514</v>
      </c>
      <c r="I1960" s="1" t="b">
        <v>0</v>
      </c>
      <c r="J1960" s="1">
        <v>0</v>
      </c>
      <c r="K1960" s="1">
        <v>4</v>
      </c>
      <c r="L1960" s="1">
        <v>8</v>
      </c>
      <c r="M1960" s="1">
        <v>1</v>
      </c>
      <c r="N1960" s="1">
        <v>1.47058823529411</v>
      </c>
      <c r="O1960" s="1" t="s">
        <v>6576</v>
      </c>
      <c r="P1960" s="1"/>
      <c r="Q1960" s="1"/>
    </row>
    <row r="1961" spans="1:17" x14ac:dyDescent="0.3">
      <c r="A1961" s="1" t="s">
        <v>75</v>
      </c>
      <c r="B1961" s="1" t="s">
        <v>5770</v>
      </c>
      <c r="C1961" s="1">
        <v>1</v>
      </c>
      <c r="D1961" s="1" t="s">
        <v>6512</v>
      </c>
      <c r="E1961" s="1">
        <v>10</v>
      </c>
      <c r="F1961" s="1" t="s">
        <v>6562</v>
      </c>
      <c r="G1961" s="1" t="s">
        <v>5798</v>
      </c>
      <c r="H1961" s="1" t="s">
        <v>6516</v>
      </c>
      <c r="I1961" s="1" t="b">
        <v>0</v>
      </c>
      <c r="J1961" s="1">
        <v>0</v>
      </c>
      <c r="K1961" s="1">
        <v>0</v>
      </c>
      <c r="L1961" s="1">
        <v>10</v>
      </c>
      <c r="M1961" s="1">
        <v>1</v>
      </c>
      <c r="N1961" s="1">
        <v>1.47058823529411</v>
      </c>
      <c r="O1961" s="1" t="s">
        <v>6577</v>
      </c>
      <c r="P1961" s="1"/>
      <c r="Q1961" s="1"/>
    </row>
    <row r="1962" spans="1:17" x14ac:dyDescent="0.3">
      <c r="A1962" s="1" t="s">
        <v>75</v>
      </c>
      <c r="B1962" s="1" t="s">
        <v>5770</v>
      </c>
      <c r="C1962" s="1">
        <v>1</v>
      </c>
      <c r="D1962" s="1" t="s">
        <v>6512</v>
      </c>
      <c r="E1962" s="1">
        <v>10</v>
      </c>
      <c r="F1962" s="1" t="s">
        <v>6562</v>
      </c>
      <c r="G1962" s="1" t="s">
        <v>5834</v>
      </c>
      <c r="H1962" s="1" t="s">
        <v>6578</v>
      </c>
      <c r="I1962" s="1" t="b">
        <v>0</v>
      </c>
      <c r="J1962" s="1">
        <v>0</v>
      </c>
      <c r="K1962" s="1">
        <v>9</v>
      </c>
      <c r="L1962" s="1">
        <v>5</v>
      </c>
      <c r="M1962" s="1">
        <v>1</v>
      </c>
      <c r="N1962" s="1">
        <v>1.47058823529411</v>
      </c>
      <c r="O1962" s="1" t="s">
        <v>6579</v>
      </c>
      <c r="P1962" s="1"/>
      <c r="Q1962" s="1"/>
    </row>
    <row r="1963" spans="1:17" x14ac:dyDescent="0.3">
      <c r="A1963" s="1" t="s">
        <v>75</v>
      </c>
      <c r="B1963" s="1" t="s">
        <v>5770</v>
      </c>
      <c r="C1963" s="1">
        <v>1</v>
      </c>
      <c r="D1963" s="1" t="s">
        <v>6512</v>
      </c>
      <c r="E1963" s="1">
        <v>11</v>
      </c>
      <c r="F1963" s="1" t="s">
        <v>6580</v>
      </c>
      <c r="G1963" s="1" t="s">
        <v>5803</v>
      </c>
      <c r="H1963" s="1" t="s">
        <v>6523</v>
      </c>
      <c r="I1963" s="1" t="b">
        <v>0</v>
      </c>
      <c r="J1963" s="1">
        <v>0</v>
      </c>
      <c r="K1963" s="1">
        <v>1</v>
      </c>
      <c r="L1963" s="1">
        <v>0</v>
      </c>
      <c r="M1963" s="1">
        <v>62</v>
      </c>
      <c r="N1963" s="1">
        <v>44.285714285714199</v>
      </c>
      <c r="O1963" s="1" t="s">
        <v>6524</v>
      </c>
      <c r="P1963" s="1"/>
      <c r="Q1963" s="1"/>
    </row>
    <row r="1964" spans="1:17" x14ac:dyDescent="0.3">
      <c r="A1964" s="1" t="s">
        <v>75</v>
      </c>
      <c r="B1964" s="1" t="s">
        <v>5770</v>
      </c>
      <c r="C1964" s="1">
        <v>1</v>
      </c>
      <c r="D1964" s="1" t="s">
        <v>6512</v>
      </c>
      <c r="E1964" s="1">
        <v>11</v>
      </c>
      <c r="F1964" s="1" t="s">
        <v>6580</v>
      </c>
      <c r="G1964" s="1" t="s">
        <v>5803</v>
      </c>
      <c r="H1964" s="1" t="s">
        <v>6526</v>
      </c>
      <c r="I1964" s="1" t="b">
        <v>0</v>
      </c>
      <c r="J1964" s="1">
        <v>0</v>
      </c>
      <c r="K1964" s="1">
        <v>1</v>
      </c>
      <c r="L1964" s="1">
        <v>0</v>
      </c>
      <c r="M1964" s="1">
        <v>15</v>
      </c>
      <c r="N1964" s="1">
        <v>10.714285714285699</v>
      </c>
      <c r="O1964" s="1" t="s">
        <v>6527</v>
      </c>
      <c r="P1964" s="1"/>
      <c r="Q1964" s="1"/>
    </row>
    <row r="1965" spans="1:17" x14ac:dyDescent="0.3">
      <c r="A1965" s="1" t="s">
        <v>75</v>
      </c>
      <c r="B1965" s="1" t="s">
        <v>5770</v>
      </c>
      <c r="C1965" s="1">
        <v>1</v>
      </c>
      <c r="D1965" s="1" t="s">
        <v>6512</v>
      </c>
      <c r="E1965" s="1">
        <v>11</v>
      </c>
      <c r="F1965" s="1" t="s">
        <v>6580</v>
      </c>
      <c r="G1965" s="1" t="s">
        <v>5816</v>
      </c>
      <c r="H1965" s="1" t="s">
        <v>6516</v>
      </c>
      <c r="I1965" s="1" t="b">
        <v>0</v>
      </c>
      <c r="J1965" s="1">
        <v>3</v>
      </c>
      <c r="K1965" s="1">
        <v>0</v>
      </c>
      <c r="L1965" s="1">
        <v>0</v>
      </c>
      <c r="M1965" s="1">
        <v>11</v>
      </c>
      <c r="N1965" s="1">
        <v>7.8571428571428497</v>
      </c>
      <c r="O1965" s="1" t="s">
        <v>6520</v>
      </c>
      <c r="P1965" s="1"/>
      <c r="Q1965" s="1"/>
    </row>
    <row r="1966" spans="1:17" x14ac:dyDescent="0.3">
      <c r="A1966" s="1" t="s">
        <v>75</v>
      </c>
      <c r="B1966" s="1" t="s">
        <v>5770</v>
      </c>
      <c r="C1966" s="1">
        <v>1</v>
      </c>
      <c r="D1966" s="1" t="s">
        <v>6512</v>
      </c>
      <c r="E1966" s="1">
        <v>11</v>
      </c>
      <c r="F1966" s="1" t="s">
        <v>6580</v>
      </c>
      <c r="G1966" s="1" t="s">
        <v>5801</v>
      </c>
      <c r="H1966" s="1" t="s">
        <v>6516</v>
      </c>
      <c r="I1966" s="1" t="b">
        <v>0</v>
      </c>
      <c r="J1966" s="1">
        <v>1</v>
      </c>
      <c r="K1966" s="1">
        <v>0</v>
      </c>
      <c r="L1966" s="1">
        <v>0</v>
      </c>
      <c r="M1966" s="1">
        <v>9</v>
      </c>
      <c r="N1966" s="1">
        <v>6.4285714285714199</v>
      </c>
      <c r="O1966" s="1" t="s">
        <v>6531</v>
      </c>
      <c r="P1966" s="1"/>
      <c r="Q1966" s="1"/>
    </row>
    <row r="1967" spans="1:17" x14ac:dyDescent="0.3">
      <c r="A1967" s="1" t="s">
        <v>75</v>
      </c>
      <c r="B1967" s="1" t="s">
        <v>5770</v>
      </c>
      <c r="C1967" s="1">
        <v>1</v>
      </c>
      <c r="D1967" s="1" t="s">
        <v>6512</v>
      </c>
      <c r="E1967" s="1">
        <v>11</v>
      </c>
      <c r="F1967" s="1" t="s">
        <v>6580</v>
      </c>
      <c r="G1967" s="1" t="s">
        <v>5834</v>
      </c>
      <c r="H1967" s="1" t="s">
        <v>6516</v>
      </c>
      <c r="I1967" s="1" t="b">
        <v>0</v>
      </c>
      <c r="J1967" s="1">
        <v>6</v>
      </c>
      <c r="K1967" s="1">
        <v>0</v>
      </c>
      <c r="L1967" s="1">
        <v>0</v>
      </c>
      <c r="M1967" s="1">
        <v>8</v>
      </c>
      <c r="N1967" s="1">
        <v>5.71428571428571</v>
      </c>
      <c r="O1967" s="1" t="s">
        <v>6532</v>
      </c>
      <c r="P1967" s="1"/>
      <c r="Q1967" s="1"/>
    </row>
    <row r="1968" spans="1:17" x14ac:dyDescent="0.3">
      <c r="A1968" s="1" t="s">
        <v>75</v>
      </c>
      <c r="B1968" s="1" t="s">
        <v>5770</v>
      </c>
      <c r="C1968" s="1">
        <v>1</v>
      </c>
      <c r="D1968" s="1" t="s">
        <v>6512</v>
      </c>
      <c r="E1968" s="1">
        <v>11</v>
      </c>
      <c r="F1968" s="1" t="s">
        <v>6580</v>
      </c>
      <c r="G1968" s="1" t="s">
        <v>5803</v>
      </c>
      <c r="H1968" s="1" t="s">
        <v>6526</v>
      </c>
      <c r="I1968" s="1" t="b">
        <v>0</v>
      </c>
      <c r="J1968" s="1">
        <v>0</v>
      </c>
      <c r="K1968" s="1">
        <v>1</v>
      </c>
      <c r="L1968" s="1">
        <v>0</v>
      </c>
      <c r="M1968" s="1">
        <v>5</v>
      </c>
      <c r="N1968" s="1">
        <v>3.5714285714285698</v>
      </c>
      <c r="O1968" s="1" t="s">
        <v>6560</v>
      </c>
      <c r="P1968" s="1"/>
      <c r="Q1968" s="1"/>
    </row>
    <row r="1969" spans="1:17" x14ac:dyDescent="0.3">
      <c r="A1969" s="1" t="s">
        <v>75</v>
      </c>
      <c r="B1969" s="1" t="s">
        <v>5770</v>
      </c>
      <c r="C1969" s="1">
        <v>1</v>
      </c>
      <c r="D1969" s="1" t="s">
        <v>6512</v>
      </c>
      <c r="E1969" s="1">
        <v>11</v>
      </c>
      <c r="F1969" s="1" t="s">
        <v>6580</v>
      </c>
      <c r="G1969" s="1" t="s">
        <v>5814</v>
      </c>
      <c r="H1969" s="1" t="s">
        <v>6516</v>
      </c>
      <c r="I1969" s="1" t="b">
        <v>1</v>
      </c>
      <c r="J1969" s="1">
        <v>0</v>
      </c>
      <c r="K1969" s="1">
        <v>0</v>
      </c>
      <c r="L1969" s="1">
        <v>0</v>
      </c>
      <c r="M1969" s="1">
        <v>5</v>
      </c>
      <c r="N1969" s="1">
        <v>3.5714285714285698</v>
      </c>
      <c r="O1969" s="1" t="s">
        <v>6518</v>
      </c>
      <c r="P1969" s="1"/>
      <c r="Q1969" s="1"/>
    </row>
    <row r="1970" spans="1:17" x14ac:dyDescent="0.3">
      <c r="A1970" s="1" t="s">
        <v>75</v>
      </c>
      <c r="B1970" s="1" t="s">
        <v>5770</v>
      </c>
      <c r="C1970" s="1">
        <v>1</v>
      </c>
      <c r="D1970" s="1" t="s">
        <v>6512</v>
      </c>
      <c r="E1970" s="1">
        <v>11</v>
      </c>
      <c r="F1970" s="1" t="s">
        <v>6580</v>
      </c>
      <c r="G1970" s="1" t="s">
        <v>5876</v>
      </c>
      <c r="H1970" s="1" t="s">
        <v>6516</v>
      </c>
      <c r="I1970" s="1" t="b">
        <v>0</v>
      </c>
      <c r="J1970" s="1">
        <v>4</v>
      </c>
      <c r="K1970" s="1">
        <v>0</v>
      </c>
      <c r="L1970" s="1">
        <v>0</v>
      </c>
      <c r="M1970" s="1">
        <v>3</v>
      </c>
      <c r="N1970" s="1">
        <v>2.1428571428571401</v>
      </c>
      <c r="O1970" s="1" t="s">
        <v>6581</v>
      </c>
      <c r="P1970" s="1"/>
      <c r="Q1970" s="1"/>
    </row>
    <row r="1971" spans="1:17" x14ac:dyDescent="0.3">
      <c r="A1971" s="1" t="s">
        <v>75</v>
      </c>
      <c r="B1971" s="1" t="s">
        <v>5770</v>
      </c>
      <c r="C1971" s="1">
        <v>1</v>
      </c>
      <c r="D1971" s="1" t="s">
        <v>6512</v>
      </c>
      <c r="E1971" s="1">
        <v>11</v>
      </c>
      <c r="F1971" s="1" t="s">
        <v>6580</v>
      </c>
      <c r="G1971" s="1" t="s">
        <v>5803</v>
      </c>
      <c r="H1971" s="1" t="s">
        <v>6526</v>
      </c>
      <c r="I1971" s="1" t="b">
        <v>0</v>
      </c>
      <c r="J1971" s="1">
        <v>0</v>
      </c>
      <c r="K1971" s="1">
        <v>1</v>
      </c>
      <c r="L1971" s="1">
        <v>0</v>
      </c>
      <c r="M1971" s="1">
        <v>2</v>
      </c>
      <c r="N1971" s="1">
        <v>1.4285714285714199</v>
      </c>
      <c r="O1971" s="1" t="s">
        <v>6551</v>
      </c>
      <c r="P1971" s="1"/>
      <c r="Q1971" s="1"/>
    </row>
    <row r="1972" spans="1:17" x14ac:dyDescent="0.3">
      <c r="A1972" s="1" t="s">
        <v>75</v>
      </c>
      <c r="B1972" s="1" t="s">
        <v>5770</v>
      </c>
      <c r="C1972" s="1">
        <v>1</v>
      </c>
      <c r="D1972" s="1" t="s">
        <v>6512</v>
      </c>
      <c r="E1972" s="1">
        <v>12</v>
      </c>
      <c r="F1972" s="1" t="s">
        <v>6582</v>
      </c>
      <c r="G1972" s="1" t="s">
        <v>5834</v>
      </c>
      <c r="H1972" s="1" t="s">
        <v>6544</v>
      </c>
      <c r="I1972" s="1" t="b">
        <v>0</v>
      </c>
      <c r="J1972" s="1">
        <v>0</v>
      </c>
      <c r="K1972" s="1">
        <v>11</v>
      </c>
      <c r="L1972" s="1">
        <v>0</v>
      </c>
      <c r="M1972" s="1">
        <v>1</v>
      </c>
      <c r="N1972" s="1">
        <v>3.3333333333333299</v>
      </c>
      <c r="O1972" s="1" t="s">
        <v>6583</v>
      </c>
      <c r="P1972" s="1"/>
      <c r="Q1972" s="1"/>
    </row>
    <row r="1973" spans="1:17" x14ac:dyDescent="0.3">
      <c r="A1973" s="1" t="s">
        <v>75</v>
      </c>
      <c r="B1973" s="1" t="s">
        <v>5770</v>
      </c>
      <c r="C1973" s="1">
        <v>1</v>
      </c>
      <c r="D1973" s="1" t="s">
        <v>6512</v>
      </c>
      <c r="E1973" s="1">
        <v>12</v>
      </c>
      <c r="F1973" s="1" t="s">
        <v>6582</v>
      </c>
      <c r="G1973" s="1" t="s">
        <v>5834</v>
      </c>
      <c r="H1973" s="1" t="s">
        <v>6584</v>
      </c>
      <c r="I1973" s="1" t="b">
        <v>0</v>
      </c>
      <c r="J1973" s="1">
        <v>0</v>
      </c>
      <c r="K1973" s="1">
        <v>7</v>
      </c>
      <c r="L1973" s="1">
        <v>10</v>
      </c>
      <c r="M1973" s="1">
        <v>1</v>
      </c>
      <c r="N1973" s="1">
        <v>3.3333333333333299</v>
      </c>
      <c r="O1973" s="1" t="s">
        <v>6585</v>
      </c>
      <c r="P1973" s="1"/>
      <c r="Q1973" s="1"/>
    </row>
    <row r="1974" spans="1:17" x14ac:dyDescent="0.3">
      <c r="A1974" s="1" t="s">
        <v>75</v>
      </c>
      <c r="B1974" s="1" t="s">
        <v>5770</v>
      </c>
      <c r="C1974" s="1">
        <v>1</v>
      </c>
      <c r="D1974" s="1" t="s">
        <v>6512</v>
      </c>
      <c r="E1974" s="1">
        <v>12</v>
      </c>
      <c r="F1974" s="1" t="s">
        <v>6582</v>
      </c>
      <c r="G1974" s="1" t="s">
        <v>5814</v>
      </c>
      <c r="H1974" s="1" t="s">
        <v>6516</v>
      </c>
      <c r="I1974" s="1" t="b">
        <v>1</v>
      </c>
      <c r="J1974" s="1">
        <v>0</v>
      </c>
      <c r="K1974" s="1">
        <v>0</v>
      </c>
      <c r="L1974" s="1">
        <v>0</v>
      </c>
      <c r="M1974" s="1">
        <v>9</v>
      </c>
      <c r="N1974" s="1">
        <v>30</v>
      </c>
      <c r="O1974" s="1" t="s">
        <v>6518</v>
      </c>
      <c r="P1974" s="1"/>
      <c r="Q1974" s="1"/>
    </row>
    <row r="1975" spans="1:17" x14ac:dyDescent="0.3">
      <c r="A1975" s="1" t="s">
        <v>75</v>
      </c>
      <c r="B1975" s="1" t="s">
        <v>5770</v>
      </c>
      <c r="C1975" s="1">
        <v>1</v>
      </c>
      <c r="D1975" s="1" t="s">
        <v>6512</v>
      </c>
      <c r="E1975" s="1">
        <v>12</v>
      </c>
      <c r="F1975" s="1" t="s">
        <v>6582</v>
      </c>
      <c r="G1975" s="1" t="s">
        <v>5803</v>
      </c>
      <c r="H1975" s="1" t="s">
        <v>6523</v>
      </c>
      <c r="I1975" s="1" t="b">
        <v>0</v>
      </c>
      <c r="J1975" s="1">
        <v>0</v>
      </c>
      <c r="K1975" s="1">
        <v>1</v>
      </c>
      <c r="L1975" s="1">
        <v>0</v>
      </c>
      <c r="M1975" s="1">
        <v>4</v>
      </c>
      <c r="N1975" s="1">
        <v>13.3333333333333</v>
      </c>
      <c r="O1975" s="1" t="s">
        <v>6524</v>
      </c>
      <c r="P1975" s="1"/>
      <c r="Q1975" s="1"/>
    </row>
    <row r="1976" spans="1:17" x14ac:dyDescent="0.3">
      <c r="A1976" s="1" t="s">
        <v>75</v>
      </c>
      <c r="B1976" s="1" t="s">
        <v>5770</v>
      </c>
      <c r="C1976" s="1">
        <v>1</v>
      </c>
      <c r="D1976" s="1" t="s">
        <v>6512</v>
      </c>
      <c r="E1976" s="1">
        <v>12</v>
      </c>
      <c r="F1976" s="1" t="s">
        <v>6582</v>
      </c>
      <c r="G1976" s="1" t="s">
        <v>5803</v>
      </c>
      <c r="H1976" s="1" t="s">
        <v>6526</v>
      </c>
      <c r="I1976" s="1" t="b">
        <v>0</v>
      </c>
      <c r="J1976" s="1">
        <v>0</v>
      </c>
      <c r="K1976" s="1">
        <v>1</v>
      </c>
      <c r="L1976" s="1">
        <v>0</v>
      </c>
      <c r="M1976" s="1">
        <v>4</v>
      </c>
      <c r="N1976" s="1">
        <v>13.3333333333333</v>
      </c>
      <c r="O1976" s="1" t="s">
        <v>6560</v>
      </c>
      <c r="P1976" s="1"/>
      <c r="Q1976" s="1"/>
    </row>
    <row r="1977" spans="1:17" x14ac:dyDescent="0.3">
      <c r="A1977" s="1" t="s">
        <v>75</v>
      </c>
      <c r="B1977" s="1" t="s">
        <v>5770</v>
      </c>
      <c r="C1977" s="1">
        <v>1</v>
      </c>
      <c r="D1977" s="1" t="s">
        <v>6512</v>
      </c>
      <c r="E1977" s="1">
        <v>12</v>
      </c>
      <c r="F1977" s="1" t="s">
        <v>6582</v>
      </c>
      <c r="G1977" s="1" t="s">
        <v>5801</v>
      </c>
      <c r="H1977" s="1" t="s">
        <v>6516</v>
      </c>
      <c r="I1977" s="1" t="b">
        <v>0</v>
      </c>
      <c r="J1977" s="1">
        <v>1</v>
      </c>
      <c r="K1977" s="1">
        <v>0</v>
      </c>
      <c r="L1977" s="1">
        <v>0</v>
      </c>
      <c r="M1977" s="1">
        <v>3</v>
      </c>
      <c r="N1977" s="1">
        <v>10</v>
      </c>
      <c r="O1977" s="1" t="s">
        <v>6531</v>
      </c>
      <c r="P1977" s="1"/>
      <c r="Q1977" s="1"/>
    </row>
    <row r="1978" spans="1:17" x14ac:dyDescent="0.3">
      <c r="A1978" s="1" t="s">
        <v>75</v>
      </c>
      <c r="B1978" s="1" t="s">
        <v>5770</v>
      </c>
      <c r="C1978" s="1">
        <v>1</v>
      </c>
      <c r="D1978" s="1" t="s">
        <v>6512</v>
      </c>
      <c r="E1978" s="1">
        <v>12</v>
      </c>
      <c r="F1978" s="1" t="s">
        <v>6582</v>
      </c>
      <c r="G1978" s="1" t="s">
        <v>5834</v>
      </c>
      <c r="H1978" s="1" t="s">
        <v>6516</v>
      </c>
      <c r="I1978" s="1" t="b">
        <v>0</v>
      </c>
      <c r="J1978" s="1">
        <v>11</v>
      </c>
      <c r="K1978" s="1">
        <v>0</v>
      </c>
      <c r="L1978" s="1">
        <v>0</v>
      </c>
      <c r="M1978" s="1">
        <v>1</v>
      </c>
      <c r="N1978" s="1">
        <v>3.3333333333333299</v>
      </c>
      <c r="O1978" s="1" t="s">
        <v>6586</v>
      </c>
      <c r="P1978" s="1"/>
      <c r="Q1978" s="1"/>
    </row>
    <row r="1979" spans="1:17" x14ac:dyDescent="0.3">
      <c r="A1979" s="1" t="s">
        <v>75</v>
      </c>
      <c r="B1979" s="1" t="s">
        <v>5770</v>
      </c>
      <c r="C1979" s="1">
        <v>1</v>
      </c>
      <c r="D1979" s="1" t="s">
        <v>6512</v>
      </c>
      <c r="E1979" s="1">
        <v>12</v>
      </c>
      <c r="F1979" s="1" t="s">
        <v>6582</v>
      </c>
      <c r="G1979" s="1" t="s">
        <v>5834</v>
      </c>
      <c r="H1979" s="1" t="s">
        <v>6516</v>
      </c>
      <c r="I1979" s="1" t="b">
        <v>0</v>
      </c>
      <c r="J1979" s="1">
        <v>8</v>
      </c>
      <c r="K1979" s="1">
        <v>0</v>
      </c>
      <c r="L1979" s="1">
        <v>1</v>
      </c>
      <c r="M1979" s="1">
        <v>1</v>
      </c>
      <c r="N1979" s="1">
        <v>3.3333333333333299</v>
      </c>
      <c r="O1979" s="1" t="s">
        <v>6587</v>
      </c>
      <c r="P1979" s="1"/>
      <c r="Q1979" s="1"/>
    </row>
    <row r="1980" spans="1:17" x14ac:dyDescent="0.3">
      <c r="A1980" s="1" t="s">
        <v>75</v>
      </c>
      <c r="B1980" s="1" t="s">
        <v>5770</v>
      </c>
      <c r="C1980" s="1">
        <v>1</v>
      </c>
      <c r="D1980" s="1" t="s">
        <v>6512</v>
      </c>
      <c r="E1980" s="1">
        <v>12</v>
      </c>
      <c r="F1980" s="1" t="s">
        <v>6582</v>
      </c>
      <c r="G1980" s="1" t="s">
        <v>5816</v>
      </c>
      <c r="H1980" s="1" t="s">
        <v>6516</v>
      </c>
      <c r="I1980" s="1" t="b">
        <v>0</v>
      </c>
      <c r="J1980" s="1">
        <v>3</v>
      </c>
      <c r="K1980" s="1">
        <v>0</v>
      </c>
      <c r="L1980" s="1">
        <v>0</v>
      </c>
      <c r="M1980" s="1">
        <v>1</v>
      </c>
      <c r="N1980" s="1">
        <v>3.3333333333333299</v>
      </c>
      <c r="O1980" s="1" t="s">
        <v>6520</v>
      </c>
      <c r="P1980" s="1"/>
      <c r="Q1980" s="1"/>
    </row>
    <row r="1981" spans="1:17" x14ac:dyDescent="0.3">
      <c r="A1981" s="1" t="s">
        <v>75</v>
      </c>
      <c r="B1981" s="1" t="s">
        <v>5770</v>
      </c>
      <c r="C1981" s="1">
        <v>1</v>
      </c>
      <c r="D1981" s="1" t="s">
        <v>6512</v>
      </c>
      <c r="E1981" s="1">
        <v>12</v>
      </c>
      <c r="F1981" s="1" t="s">
        <v>6582</v>
      </c>
      <c r="G1981" s="1" t="s">
        <v>5819</v>
      </c>
      <c r="H1981" s="1" t="s">
        <v>6588</v>
      </c>
      <c r="I1981" s="1" t="b">
        <v>0</v>
      </c>
      <c r="J1981" s="1">
        <v>0</v>
      </c>
      <c r="K1981" s="1">
        <v>3</v>
      </c>
      <c r="L1981" s="1">
        <v>6</v>
      </c>
      <c r="M1981" s="1">
        <v>1</v>
      </c>
      <c r="N1981" s="1">
        <v>3.3333333333333299</v>
      </c>
      <c r="O1981" s="1" t="s">
        <v>6589</v>
      </c>
      <c r="P1981" s="1"/>
      <c r="Q1981" s="1"/>
    </row>
    <row r="1982" spans="1:17" x14ac:dyDescent="0.3">
      <c r="A1982" s="1" t="s">
        <v>75</v>
      </c>
      <c r="B1982" s="1" t="s">
        <v>5770</v>
      </c>
      <c r="C1982" s="1">
        <v>1</v>
      </c>
      <c r="D1982" s="1" t="s">
        <v>6512</v>
      </c>
      <c r="E1982" s="1">
        <v>12</v>
      </c>
      <c r="F1982" s="1" t="s">
        <v>6582</v>
      </c>
      <c r="G1982" s="1" t="s">
        <v>5803</v>
      </c>
      <c r="H1982" s="1" t="s">
        <v>6526</v>
      </c>
      <c r="I1982" s="1" t="b">
        <v>0</v>
      </c>
      <c r="J1982" s="1">
        <v>0</v>
      </c>
      <c r="K1982" s="1">
        <v>1</v>
      </c>
      <c r="L1982" s="1">
        <v>0</v>
      </c>
      <c r="M1982" s="1">
        <v>1</v>
      </c>
      <c r="N1982" s="1">
        <v>3.3333333333333299</v>
      </c>
      <c r="O1982" s="1" t="s">
        <v>6527</v>
      </c>
      <c r="P1982" s="1"/>
      <c r="Q1982" s="1"/>
    </row>
    <row r="1983" spans="1:17" x14ac:dyDescent="0.3">
      <c r="A1983" s="1" t="s">
        <v>75</v>
      </c>
      <c r="B1983" s="1" t="s">
        <v>5770</v>
      </c>
      <c r="C1983" s="1">
        <v>1</v>
      </c>
      <c r="D1983" s="1" t="s">
        <v>6512</v>
      </c>
      <c r="E1983" s="1">
        <v>12</v>
      </c>
      <c r="F1983" s="1" t="s">
        <v>6582</v>
      </c>
      <c r="G1983" s="1" t="s">
        <v>5876</v>
      </c>
      <c r="H1983" s="1" t="s">
        <v>6516</v>
      </c>
      <c r="I1983" s="1" t="b">
        <v>0</v>
      </c>
      <c r="J1983" s="1">
        <v>4</v>
      </c>
      <c r="K1983" s="1">
        <v>0</v>
      </c>
      <c r="L1983" s="1">
        <v>1</v>
      </c>
      <c r="M1983" s="1">
        <v>1</v>
      </c>
      <c r="N1983" s="1">
        <v>3.3333333333333299</v>
      </c>
      <c r="O1983" s="1" t="s">
        <v>6590</v>
      </c>
      <c r="P1983" s="1"/>
      <c r="Q1983" s="1"/>
    </row>
    <row r="1984" spans="1:17" x14ac:dyDescent="0.3">
      <c r="A1984" s="1" t="s">
        <v>75</v>
      </c>
      <c r="B1984" s="1" t="s">
        <v>5770</v>
      </c>
      <c r="C1984" s="1">
        <v>1</v>
      </c>
      <c r="D1984" s="1" t="s">
        <v>6512</v>
      </c>
      <c r="E1984" s="1">
        <v>12</v>
      </c>
      <c r="F1984" s="1" t="s">
        <v>6582</v>
      </c>
      <c r="G1984" s="1" t="s">
        <v>5803</v>
      </c>
      <c r="H1984" s="1" t="s">
        <v>6526</v>
      </c>
      <c r="I1984" s="1" t="b">
        <v>0</v>
      </c>
      <c r="J1984" s="1">
        <v>0</v>
      </c>
      <c r="K1984" s="1">
        <v>1</v>
      </c>
      <c r="L1984" s="1">
        <v>3</v>
      </c>
      <c r="M1984" s="1">
        <v>1</v>
      </c>
      <c r="N1984" s="1">
        <v>3.3333333333333299</v>
      </c>
      <c r="O1984" s="1" t="s">
        <v>6591</v>
      </c>
      <c r="P1984" s="1"/>
      <c r="Q1984" s="1"/>
    </row>
    <row r="1985" spans="1:17" x14ac:dyDescent="0.3">
      <c r="A1985" s="1" t="s">
        <v>75</v>
      </c>
      <c r="B1985" s="1" t="s">
        <v>5770</v>
      </c>
      <c r="C1985" s="1">
        <v>1</v>
      </c>
      <c r="D1985" s="1" t="s">
        <v>6512</v>
      </c>
      <c r="E1985" s="1">
        <v>12</v>
      </c>
      <c r="F1985" s="1" t="s">
        <v>6582</v>
      </c>
      <c r="G1985" s="1" t="s">
        <v>5801</v>
      </c>
      <c r="H1985" s="1" t="s">
        <v>6516</v>
      </c>
      <c r="I1985" s="1" t="b">
        <v>0</v>
      </c>
      <c r="J1985" s="1">
        <v>1</v>
      </c>
      <c r="K1985" s="1">
        <v>0</v>
      </c>
      <c r="L1985" s="1">
        <v>1</v>
      </c>
      <c r="M1985" s="1">
        <v>1</v>
      </c>
      <c r="N1985" s="1">
        <v>3.3333333333333299</v>
      </c>
      <c r="O1985" s="1" t="s">
        <v>6592</v>
      </c>
      <c r="P1985" s="1"/>
      <c r="Q1985" s="1"/>
    </row>
    <row r="1986" spans="1:17" x14ac:dyDescent="0.3">
      <c r="A1986" s="1" t="s">
        <v>75</v>
      </c>
      <c r="B1986" s="1" t="s">
        <v>5770</v>
      </c>
      <c r="C1986" s="1">
        <v>1</v>
      </c>
      <c r="D1986" s="1" t="s">
        <v>6512</v>
      </c>
      <c r="E1986" s="1">
        <v>13</v>
      </c>
      <c r="F1986" s="1" t="s">
        <v>6593</v>
      </c>
      <c r="G1986" s="1" t="s">
        <v>5803</v>
      </c>
      <c r="H1986" s="1" t="s">
        <v>6526</v>
      </c>
      <c r="I1986" s="1" t="b">
        <v>0</v>
      </c>
      <c r="J1986" s="1">
        <v>0</v>
      </c>
      <c r="K1986" s="1">
        <v>1</v>
      </c>
      <c r="L1986" s="1">
        <v>0</v>
      </c>
      <c r="M1986" s="1">
        <v>41</v>
      </c>
      <c r="N1986" s="1">
        <v>32.799999999999997</v>
      </c>
      <c r="O1986" s="1" t="s">
        <v>6560</v>
      </c>
      <c r="P1986" s="1"/>
      <c r="Q1986" s="1"/>
    </row>
    <row r="1987" spans="1:17" x14ac:dyDescent="0.3">
      <c r="A1987" s="1" t="s">
        <v>75</v>
      </c>
      <c r="B1987" s="1" t="s">
        <v>5770</v>
      </c>
      <c r="C1987" s="1">
        <v>1</v>
      </c>
      <c r="D1987" s="1" t="s">
        <v>6512</v>
      </c>
      <c r="E1987" s="1">
        <v>13</v>
      </c>
      <c r="F1987" s="1" t="s">
        <v>6593</v>
      </c>
      <c r="G1987" s="1" t="s">
        <v>5819</v>
      </c>
      <c r="H1987" s="1" t="s">
        <v>6588</v>
      </c>
      <c r="I1987" s="1" t="b">
        <v>0</v>
      </c>
      <c r="J1987" s="1">
        <v>0</v>
      </c>
      <c r="K1987" s="1">
        <v>3</v>
      </c>
      <c r="L1987" s="1">
        <v>6</v>
      </c>
      <c r="M1987" s="1">
        <v>38</v>
      </c>
      <c r="N1987" s="1">
        <v>30.4</v>
      </c>
      <c r="O1987" s="1" t="s">
        <v>6589</v>
      </c>
      <c r="P1987" s="1"/>
      <c r="Q1987" s="1"/>
    </row>
    <row r="1988" spans="1:17" x14ac:dyDescent="0.3">
      <c r="A1988" s="1" t="s">
        <v>75</v>
      </c>
      <c r="B1988" s="1" t="s">
        <v>5770</v>
      </c>
      <c r="C1988" s="1">
        <v>1</v>
      </c>
      <c r="D1988" s="1" t="s">
        <v>6512</v>
      </c>
      <c r="E1988" s="1">
        <v>13</v>
      </c>
      <c r="F1988" s="1" t="s">
        <v>6593</v>
      </c>
      <c r="G1988" s="1" t="s">
        <v>5814</v>
      </c>
      <c r="H1988" s="1" t="s">
        <v>6516</v>
      </c>
      <c r="I1988" s="1" t="b">
        <v>1</v>
      </c>
      <c r="J1988" s="1">
        <v>0</v>
      </c>
      <c r="K1988" s="1">
        <v>0</v>
      </c>
      <c r="L1988" s="1">
        <v>0</v>
      </c>
      <c r="M1988" s="1">
        <v>25</v>
      </c>
      <c r="N1988" s="1">
        <v>20</v>
      </c>
      <c r="O1988" s="1" t="s">
        <v>6518</v>
      </c>
      <c r="P1988" s="1"/>
      <c r="Q1988" s="1"/>
    </row>
    <row r="1989" spans="1:17" x14ac:dyDescent="0.3">
      <c r="A1989" s="1" t="s">
        <v>75</v>
      </c>
      <c r="B1989" s="1" t="s">
        <v>5770</v>
      </c>
      <c r="C1989" s="1">
        <v>1</v>
      </c>
      <c r="D1989" s="1" t="s">
        <v>6512</v>
      </c>
      <c r="E1989" s="1">
        <v>13</v>
      </c>
      <c r="F1989" s="1" t="s">
        <v>6593</v>
      </c>
      <c r="G1989" s="1" t="s">
        <v>5803</v>
      </c>
      <c r="H1989" s="1" t="s">
        <v>6523</v>
      </c>
      <c r="I1989" s="1" t="b">
        <v>0</v>
      </c>
      <c r="J1989" s="1">
        <v>0</v>
      </c>
      <c r="K1989" s="1">
        <v>1</v>
      </c>
      <c r="L1989" s="1">
        <v>0</v>
      </c>
      <c r="M1989" s="1">
        <v>6</v>
      </c>
      <c r="N1989" s="1">
        <v>4.8</v>
      </c>
      <c r="O1989" s="1" t="s">
        <v>6524</v>
      </c>
      <c r="P1989" s="1"/>
      <c r="Q1989" s="1"/>
    </row>
    <row r="1990" spans="1:17" x14ac:dyDescent="0.3">
      <c r="A1990" s="1" t="s">
        <v>75</v>
      </c>
      <c r="B1990" s="1" t="s">
        <v>5770</v>
      </c>
      <c r="C1990" s="1">
        <v>1</v>
      </c>
      <c r="D1990" s="1" t="s">
        <v>6512</v>
      </c>
      <c r="E1990" s="1">
        <v>13</v>
      </c>
      <c r="F1990" s="1" t="s">
        <v>6593</v>
      </c>
      <c r="G1990" s="1" t="s">
        <v>5801</v>
      </c>
      <c r="H1990" s="1" t="s">
        <v>6516</v>
      </c>
      <c r="I1990" s="1" t="b">
        <v>0</v>
      </c>
      <c r="J1990" s="1">
        <v>1</v>
      </c>
      <c r="K1990" s="1">
        <v>0</v>
      </c>
      <c r="L1990" s="1">
        <v>0</v>
      </c>
      <c r="M1990" s="1">
        <v>4</v>
      </c>
      <c r="N1990" s="1">
        <v>3.2</v>
      </c>
      <c r="O1990" s="1" t="s">
        <v>6531</v>
      </c>
      <c r="P1990" s="1"/>
      <c r="Q1990" s="1"/>
    </row>
    <row r="1991" spans="1:17" x14ac:dyDescent="0.3">
      <c r="A1991" s="1" t="s">
        <v>75</v>
      </c>
      <c r="B1991" s="1" t="s">
        <v>5770</v>
      </c>
      <c r="C1991" s="1">
        <v>1</v>
      </c>
      <c r="D1991" s="1" t="s">
        <v>6512</v>
      </c>
      <c r="E1991" s="1">
        <v>13</v>
      </c>
      <c r="F1991" s="1" t="s">
        <v>6593</v>
      </c>
      <c r="G1991" s="1" t="s">
        <v>5834</v>
      </c>
      <c r="H1991" s="1" t="s">
        <v>6516</v>
      </c>
      <c r="I1991" s="1" t="b">
        <v>0</v>
      </c>
      <c r="J1991" s="1">
        <v>12</v>
      </c>
      <c r="K1991" s="1">
        <v>0</v>
      </c>
      <c r="L1991" s="1">
        <v>0</v>
      </c>
      <c r="M1991" s="1">
        <v>2</v>
      </c>
      <c r="N1991" s="1">
        <v>1.6</v>
      </c>
      <c r="O1991" s="1" t="s">
        <v>6594</v>
      </c>
      <c r="P1991" s="1"/>
      <c r="Q1991" s="1"/>
    </row>
    <row r="1992" spans="1:17" x14ac:dyDescent="0.3">
      <c r="A1992" s="1" t="s">
        <v>75</v>
      </c>
      <c r="B1992" s="1" t="s">
        <v>5770</v>
      </c>
      <c r="C1992" s="1">
        <v>1</v>
      </c>
      <c r="D1992" s="1" t="s">
        <v>6512</v>
      </c>
      <c r="E1992" s="1">
        <v>13</v>
      </c>
      <c r="F1992" s="1" t="s">
        <v>6593</v>
      </c>
      <c r="G1992" s="1" t="s">
        <v>5803</v>
      </c>
      <c r="H1992" s="1" t="s">
        <v>6526</v>
      </c>
      <c r="I1992" s="1" t="b">
        <v>0</v>
      </c>
      <c r="J1992" s="1">
        <v>0</v>
      </c>
      <c r="K1992" s="1">
        <v>1</v>
      </c>
      <c r="L1992" s="1">
        <v>0</v>
      </c>
      <c r="M1992" s="1">
        <v>2</v>
      </c>
      <c r="N1992" s="1">
        <v>1.6</v>
      </c>
      <c r="O1992" s="1" t="s">
        <v>6527</v>
      </c>
      <c r="P1992" s="1"/>
      <c r="Q1992" s="1"/>
    </row>
    <row r="1993" spans="1:17" x14ac:dyDescent="0.3">
      <c r="A1993" s="1" t="s">
        <v>75</v>
      </c>
      <c r="B1993" s="1" t="s">
        <v>5770</v>
      </c>
      <c r="C1993" s="1">
        <v>1</v>
      </c>
      <c r="D1993" s="1" t="s">
        <v>6512</v>
      </c>
      <c r="E1993" s="1">
        <v>14</v>
      </c>
      <c r="F1993" s="1" t="s">
        <v>6595</v>
      </c>
      <c r="G1993" s="1" t="s">
        <v>5834</v>
      </c>
      <c r="H1993" s="1" t="s">
        <v>6596</v>
      </c>
      <c r="I1993" s="1" t="b">
        <v>0</v>
      </c>
      <c r="J1993" s="1">
        <v>0</v>
      </c>
      <c r="K1993" s="1">
        <v>8</v>
      </c>
      <c r="L1993" s="1">
        <v>1</v>
      </c>
      <c r="M1993" s="1">
        <v>1</v>
      </c>
      <c r="N1993" s="1">
        <v>6.25</v>
      </c>
      <c r="O1993" s="1" t="s">
        <v>6597</v>
      </c>
      <c r="P1993" s="1"/>
      <c r="Q1993" s="1"/>
    </row>
    <row r="1994" spans="1:17" x14ac:dyDescent="0.3">
      <c r="A1994" s="1" t="s">
        <v>75</v>
      </c>
      <c r="B1994" s="1" t="s">
        <v>5770</v>
      </c>
      <c r="C1994" s="1">
        <v>1</v>
      </c>
      <c r="D1994" s="1" t="s">
        <v>6512</v>
      </c>
      <c r="E1994" s="1">
        <v>14</v>
      </c>
      <c r="F1994" s="1" t="s">
        <v>6595</v>
      </c>
      <c r="G1994" s="1" t="s">
        <v>5834</v>
      </c>
      <c r="H1994" s="1" t="s">
        <v>6598</v>
      </c>
      <c r="I1994" s="1" t="b">
        <v>0</v>
      </c>
      <c r="J1994" s="1">
        <v>0</v>
      </c>
      <c r="K1994" s="1">
        <v>7</v>
      </c>
      <c r="L1994" s="1">
        <v>12</v>
      </c>
      <c r="M1994" s="1">
        <v>1</v>
      </c>
      <c r="N1994" s="1">
        <v>6.25</v>
      </c>
      <c r="O1994" s="1" t="s">
        <v>6599</v>
      </c>
      <c r="P1994" s="1"/>
      <c r="Q1994" s="1"/>
    </row>
    <row r="1995" spans="1:17" x14ac:dyDescent="0.3">
      <c r="A1995" s="1" t="s">
        <v>75</v>
      </c>
      <c r="B1995" s="1" t="s">
        <v>5770</v>
      </c>
      <c r="C1995" s="1">
        <v>1</v>
      </c>
      <c r="D1995" s="1" t="s">
        <v>6512</v>
      </c>
      <c r="E1995" s="1">
        <v>14</v>
      </c>
      <c r="F1995" s="1" t="s">
        <v>6595</v>
      </c>
      <c r="G1995" s="1" t="s">
        <v>5814</v>
      </c>
      <c r="H1995" s="1" t="s">
        <v>6516</v>
      </c>
      <c r="I1995" s="1" t="b">
        <v>1</v>
      </c>
      <c r="J1995" s="1">
        <v>0</v>
      </c>
      <c r="K1995" s="1">
        <v>0</v>
      </c>
      <c r="L1995" s="1">
        <v>0</v>
      </c>
      <c r="M1995" s="1">
        <v>5</v>
      </c>
      <c r="N1995" s="1">
        <v>31.25</v>
      </c>
      <c r="O1995" s="1" t="s">
        <v>6518</v>
      </c>
      <c r="P1995" s="1"/>
      <c r="Q1995" s="1"/>
    </row>
    <row r="1996" spans="1:17" x14ac:dyDescent="0.3">
      <c r="A1996" s="1" t="s">
        <v>75</v>
      </c>
      <c r="B1996" s="1" t="s">
        <v>5770</v>
      </c>
      <c r="C1996" s="1">
        <v>1</v>
      </c>
      <c r="D1996" s="1" t="s">
        <v>6512</v>
      </c>
      <c r="E1996" s="1">
        <v>14</v>
      </c>
      <c r="F1996" s="1" t="s">
        <v>6595</v>
      </c>
      <c r="G1996" s="1" t="s">
        <v>5816</v>
      </c>
      <c r="H1996" s="1" t="s">
        <v>6516</v>
      </c>
      <c r="I1996" s="1" t="b">
        <v>0</v>
      </c>
      <c r="J1996" s="1">
        <v>3</v>
      </c>
      <c r="K1996" s="1">
        <v>0</v>
      </c>
      <c r="L1996" s="1">
        <v>4</v>
      </c>
      <c r="M1996" s="1">
        <v>1</v>
      </c>
      <c r="N1996" s="1">
        <v>6.25</v>
      </c>
      <c r="O1996" s="1" t="s">
        <v>6600</v>
      </c>
      <c r="P1996" s="1"/>
      <c r="Q1996" s="1"/>
    </row>
    <row r="1997" spans="1:17" x14ac:dyDescent="0.3">
      <c r="A1997" s="1" t="s">
        <v>75</v>
      </c>
      <c r="B1997" s="1" t="s">
        <v>5770</v>
      </c>
      <c r="C1997" s="1">
        <v>1</v>
      </c>
      <c r="D1997" s="1" t="s">
        <v>6512</v>
      </c>
      <c r="E1997" s="1">
        <v>14</v>
      </c>
      <c r="F1997" s="1" t="s">
        <v>6595</v>
      </c>
      <c r="G1997" s="1" t="s">
        <v>5834</v>
      </c>
      <c r="H1997" s="1" t="s">
        <v>6516</v>
      </c>
      <c r="I1997" s="1" t="b">
        <v>0</v>
      </c>
      <c r="J1997" s="1">
        <v>12</v>
      </c>
      <c r="K1997" s="1">
        <v>0</v>
      </c>
      <c r="L1997" s="1">
        <v>0</v>
      </c>
      <c r="M1997" s="1">
        <v>1</v>
      </c>
      <c r="N1997" s="1">
        <v>6.25</v>
      </c>
      <c r="O1997" s="1" t="s">
        <v>6594</v>
      </c>
      <c r="P1997" s="1"/>
      <c r="Q1997" s="1"/>
    </row>
    <row r="1998" spans="1:17" x14ac:dyDescent="0.3">
      <c r="A1998" s="1" t="s">
        <v>75</v>
      </c>
      <c r="B1998" s="1" t="s">
        <v>5770</v>
      </c>
      <c r="C1998" s="1">
        <v>1</v>
      </c>
      <c r="D1998" s="1" t="s">
        <v>6512</v>
      </c>
      <c r="E1998" s="1">
        <v>14</v>
      </c>
      <c r="F1998" s="1" t="s">
        <v>6595</v>
      </c>
      <c r="G1998" s="1" t="s">
        <v>5834</v>
      </c>
      <c r="H1998" s="1" t="s">
        <v>6516</v>
      </c>
      <c r="I1998" s="1" t="b">
        <v>0</v>
      </c>
      <c r="J1998" s="1">
        <v>7</v>
      </c>
      <c r="K1998" s="1">
        <v>0</v>
      </c>
      <c r="L1998" s="1">
        <v>0</v>
      </c>
      <c r="M1998" s="1">
        <v>1</v>
      </c>
      <c r="N1998" s="1">
        <v>6.25</v>
      </c>
      <c r="O1998" s="1" t="s">
        <v>6601</v>
      </c>
      <c r="P1998" s="1"/>
      <c r="Q1998" s="1"/>
    </row>
    <row r="1999" spans="1:17" x14ac:dyDescent="0.3">
      <c r="A1999" s="1" t="s">
        <v>75</v>
      </c>
      <c r="B1999" s="1" t="s">
        <v>5770</v>
      </c>
      <c r="C1999" s="1">
        <v>1</v>
      </c>
      <c r="D1999" s="1" t="s">
        <v>6512</v>
      </c>
      <c r="E1999" s="1">
        <v>14</v>
      </c>
      <c r="F1999" s="1" t="s">
        <v>6595</v>
      </c>
      <c r="G1999" s="1" t="s">
        <v>5816</v>
      </c>
      <c r="H1999" s="1" t="s">
        <v>6516</v>
      </c>
      <c r="I1999" s="1" t="b">
        <v>0</v>
      </c>
      <c r="J1999" s="1">
        <v>3</v>
      </c>
      <c r="K1999" s="1">
        <v>0</v>
      </c>
      <c r="L1999" s="1">
        <v>0</v>
      </c>
      <c r="M1999" s="1">
        <v>1</v>
      </c>
      <c r="N1999" s="1">
        <v>6.25</v>
      </c>
      <c r="O1999" s="1" t="s">
        <v>6520</v>
      </c>
      <c r="P1999" s="1"/>
      <c r="Q1999" s="1"/>
    </row>
    <row r="2000" spans="1:17" x14ac:dyDescent="0.3">
      <c r="A2000" s="1" t="s">
        <v>75</v>
      </c>
      <c r="B2000" s="1" t="s">
        <v>5770</v>
      </c>
      <c r="C2000" s="1">
        <v>1</v>
      </c>
      <c r="D2000" s="1" t="s">
        <v>6512</v>
      </c>
      <c r="E2000" s="1">
        <v>14</v>
      </c>
      <c r="F2000" s="1" t="s">
        <v>6595</v>
      </c>
      <c r="G2000" s="1" t="s">
        <v>5801</v>
      </c>
      <c r="H2000" s="1" t="s">
        <v>6516</v>
      </c>
      <c r="I2000" s="1" t="b">
        <v>0</v>
      </c>
      <c r="J2000" s="1">
        <v>1</v>
      </c>
      <c r="K2000" s="1">
        <v>0</v>
      </c>
      <c r="L2000" s="1">
        <v>0</v>
      </c>
      <c r="M2000" s="1">
        <v>1</v>
      </c>
      <c r="N2000" s="1">
        <v>6.25</v>
      </c>
      <c r="O2000" s="1" t="s">
        <v>6531</v>
      </c>
      <c r="P2000" s="1"/>
      <c r="Q2000" s="1"/>
    </row>
    <row r="2001" spans="1:17" x14ac:dyDescent="0.3">
      <c r="A2001" s="1" t="s">
        <v>75</v>
      </c>
      <c r="B2001" s="1" t="s">
        <v>5770</v>
      </c>
      <c r="C2001" s="1">
        <v>1</v>
      </c>
      <c r="D2001" s="1" t="s">
        <v>6512</v>
      </c>
      <c r="E2001" s="1">
        <v>14</v>
      </c>
      <c r="F2001" s="1" t="s">
        <v>6595</v>
      </c>
      <c r="G2001" s="1" t="s">
        <v>5803</v>
      </c>
      <c r="H2001" s="1" t="s">
        <v>6523</v>
      </c>
      <c r="I2001" s="1" t="b">
        <v>0</v>
      </c>
      <c r="J2001" s="1">
        <v>0</v>
      </c>
      <c r="K2001" s="1">
        <v>1</v>
      </c>
      <c r="L2001" s="1">
        <v>0</v>
      </c>
      <c r="M2001" s="1">
        <v>1</v>
      </c>
      <c r="N2001" s="1">
        <v>6.25</v>
      </c>
      <c r="O2001" s="1" t="s">
        <v>6524</v>
      </c>
      <c r="P2001" s="1"/>
      <c r="Q2001" s="1"/>
    </row>
    <row r="2002" spans="1:17" x14ac:dyDescent="0.3">
      <c r="A2002" s="1" t="s">
        <v>75</v>
      </c>
      <c r="B2002" s="1" t="s">
        <v>5770</v>
      </c>
      <c r="C2002" s="1">
        <v>1</v>
      </c>
      <c r="D2002" s="1" t="s">
        <v>6512</v>
      </c>
      <c r="E2002" s="1">
        <v>14</v>
      </c>
      <c r="F2002" s="1" t="s">
        <v>6595</v>
      </c>
      <c r="G2002" s="1" t="s">
        <v>5803</v>
      </c>
      <c r="H2002" s="1" t="s">
        <v>6526</v>
      </c>
      <c r="I2002" s="1" t="b">
        <v>0</v>
      </c>
      <c r="J2002" s="1">
        <v>0</v>
      </c>
      <c r="K2002" s="1">
        <v>1</v>
      </c>
      <c r="L2002" s="1">
        <v>0</v>
      </c>
      <c r="M2002" s="1">
        <v>1</v>
      </c>
      <c r="N2002" s="1">
        <v>6.25</v>
      </c>
      <c r="O2002" s="1" t="s">
        <v>6560</v>
      </c>
      <c r="P2002" s="1"/>
      <c r="Q2002" s="1"/>
    </row>
    <row r="2003" spans="1:17" x14ac:dyDescent="0.3">
      <c r="A2003" s="1" t="s">
        <v>75</v>
      </c>
      <c r="B2003" s="1" t="s">
        <v>5770</v>
      </c>
      <c r="C2003" s="1">
        <v>1</v>
      </c>
      <c r="D2003" s="1" t="s">
        <v>6512</v>
      </c>
      <c r="E2003" s="1">
        <v>14</v>
      </c>
      <c r="F2003" s="1" t="s">
        <v>6595</v>
      </c>
      <c r="G2003" s="1" t="s">
        <v>5803</v>
      </c>
      <c r="H2003" s="1" t="s">
        <v>6526</v>
      </c>
      <c r="I2003" s="1" t="b">
        <v>0</v>
      </c>
      <c r="J2003" s="1">
        <v>0</v>
      </c>
      <c r="K2003" s="1">
        <v>1</v>
      </c>
      <c r="L2003" s="1">
        <v>0</v>
      </c>
      <c r="M2003" s="1">
        <v>1</v>
      </c>
      <c r="N2003" s="1">
        <v>6.25</v>
      </c>
      <c r="O2003" s="1" t="s">
        <v>6527</v>
      </c>
      <c r="P2003" s="1"/>
      <c r="Q2003" s="1"/>
    </row>
    <row r="2004" spans="1:17" x14ac:dyDescent="0.3">
      <c r="A2004" s="1" t="s">
        <v>75</v>
      </c>
      <c r="B2004" s="1" t="s">
        <v>5770</v>
      </c>
      <c r="C2004" s="1">
        <v>1</v>
      </c>
      <c r="D2004" s="1" t="s">
        <v>6512</v>
      </c>
      <c r="E2004" s="1">
        <v>14</v>
      </c>
      <c r="F2004" s="1" t="s">
        <v>6595</v>
      </c>
      <c r="G2004" s="1" t="s">
        <v>5834</v>
      </c>
      <c r="H2004" s="1" t="e">
        <f>--------AACCGGTACATCCTGCAGAACGAGGGGAGGCT</f>
        <v>#NAME?</v>
      </c>
      <c r="I2004" s="1" t="b">
        <v>0</v>
      </c>
      <c r="J2004" s="1">
        <v>0</v>
      </c>
      <c r="K2004" s="1">
        <v>13</v>
      </c>
      <c r="L2004" s="1">
        <v>15</v>
      </c>
      <c r="M2004" s="1">
        <v>1</v>
      </c>
      <c r="N2004" s="1">
        <v>6.25</v>
      </c>
      <c r="O2004" s="1" t="s">
        <v>6602</v>
      </c>
      <c r="P2004" s="1"/>
      <c r="Q2004" s="1"/>
    </row>
    <row r="2005" spans="1:17" x14ac:dyDescent="0.3">
      <c r="A2005" s="1" t="s">
        <v>75</v>
      </c>
      <c r="B2005" s="1" t="s">
        <v>5770</v>
      </c>
      <c r="C2005" s="1">
        <v>1</v>
      </c>
      <c r="D2005" s="1" t="s">
        <v>6512</v>
      </c>
      <c r="E2005" s="1">
        <v>15</v>
      </c>
      <c r="F2005" s="1" t="s">
        <v>6603</v>
      </c>
      <c r="G2005" s="1" t="s">
        <v>5801</v>
      </c>
      <c r="H2005" s="1" t="s">
        <v>6516</v>
      </c>
      <c r="I2005" s="1" t="b">
        <v>0</v>
      </c>
      <c r="J2005" s="1">
        <v>1</v>
      </c>
      <c r="K2005" s="1">
        <v>0</v>
      </c>
      <c r="L2005" s="1">
        <v>0</v>
      </c>
      <c r="M2005" s="1">
        <v>60</v>
      </c>
      <c r="N2005" s="1">
        <v>18.348623853210999</v>
      </c>
      <c r="O2005" s="1" t="s">
        <v>6531</v>
      </c>
      <c r="P2005" s="1"/>
      <c r="Q2005" s="1"/>
    </row>
    <row r="2006" spans="1:17" x14ac:dyDescent="0.3">
      <c r="A2006" s="1" t="s">
        <v>75</v>
      </c>
      <c r="B2006" s="1" t="s">
        <v>5770</v>
      </c>
      <c r="C2006" s="1">
        <v>1</v>
      </c>
      <c r="D2006" s="1" t="s">
        <v>6512</v>
      </c>
      <c r="E2006" s="1">
        <v>15</v>
      </c>
      <c r="F2006" s="1" t="s">
        <v>6603</v>
      </c>
      <c r="G2006" s="1" t="s">
        <v>5816</v>
      </c>
      <c r="H2006" s="1" t="s">
        <v>6516</v>
      </c>
      <c r="I2006" s="1" t="b">
        <v>0</v>
      </c>
      <c r="J2006" s="1">
        <v>3</v>
      </c>
      <c r="K2006" s="1">
        <v>0</v>
      </c>
      <c r="L2006" s="1">
        <v>0</v>
      </c>
      <c r="M2006" s="1">
        <v>60</v>
      </c>
      <c r="N2006" s="1">
        <v>18.348623853210999</v>
      </c>
      <c r="O2006" s="1" t="s">
        <v>6520</v>
      </c>
      <c r="P2006" s="1"/>
      <c r="Q2006" s="1"/>
    </row>
    <row r="2007" spans="1:17" x14ac:dyDescent="0.3">
      <c r="A2007" s="1" t="s">
        <v>75</v>
      </c>
      <c r="B2007" s="1" t="s">
        <v>5770</v>
      </c>
      <c r="C2007" s="1">
        <v>1</v>
      </c>
      <c r="D2007" s="1" t="s">
        <v>6512</v>
      </c>
      <c r="E2007" s="1">
        <v>15</v>
      </c>
      <c r="F2007" s="1" t="s">
        <v>6603</v>
      </c>
      <c r="G2007" s="1" t="s">
        <v>5803</v>
      </c>
      <c r="H2007" s="1" t="s">
        <v>6523</v>
      </c>
      <c r="I2007" s="1" t="b">
        <v>0</v>
      </c>
      <c r="J2007" s="1">
        <v>0</v>
      </c>
      <c r="K2007" s="1">
        <v>1</v>
      </c>
      <c r="L2007" s="1">
        <v>0</v>
      </c>
      <c r="M2007" s="1">
        <v>59</v>
      </c>
      <c r="N2007" s="1">
        <v>18.042813455657399</v>
      </c>
      <c r="O2007" s="1" t="s">
        <v>6524</v>
      </c>
      <c r="P2007" s="1"/>
      <c r="Q2007" s="1"/>
    </row>
    <row r="2008" spans="1:17" x14ac:dyDescent="0.3">
      <c r="A2008" s="1" t="s">
        <v>75</v>
      </c>
      <c r="B2008" s="1" t="s">
        <v>5770</v>
      </c>
      <c r="C2008" s="1">
        <v>1</v>
      </c>
      <c r="D2008" s="1" t="s">
        <v>6512</v>
      </c>
      <c r="E2008" s="1">
        <v>15</v>
      </c>
      <c r="F2008" s="1" t="s">
        <v>6603</v>
      </c>
      <c r="G2008" s="1" t="s">
        <v>5803</v>
      </c>
      <c r="H2008" s="1" t="s">
        <v>6526</v>
      </c>
      <c r="I2008" s="1" t="b">
        <v>0</v>
      </c>
      <c r="J2008" s="1">
        <v>0</v>
      </c>
      <c r="K2008" s="1">
        <v>1</v>
      </c>
      <c r="L2008" s="1">
        <v>0</v>
      </c>
      <c r="M2008" s="1">
        <v>55</v>
      </c>
      <c r="N2008" s="1">
        <v>16.8195718654434</v>
      </c>
      <c r="O2008" s="1" t="s">
        <v>6527</v>
      </c>
      <c r="P2008" s="1"/>
      <c r="Q2008" s="1"/>
    </row>
    <row r="2009" spans="1:17" x14ac:dyDescent="0.3">
      <c r="A2009" s="1" t="s">
        <v>75</v>
      </c>
      <c r="B2009" s="1" t="s">
        <v>5770</v>
      </c>
      <c r="C2009" s="1">
        <v>1</v>
      </c>
      <c r="D2009" s="1" t="s">
        <v>6512</v>
      </c>
      <c r="E2009" s="1">
        <v>15</v>
      </c>
      <c r="F2009" s="1" t="s">
        <v>6603</v>
      </c>
      <c r="G2009" s="1" t="s">
        <v>5834</v>
      </c>
      <c r="H2009" s="1" t="s">
        <v>6516</v>
      </c>
      <c r="I2009" s="1" t="b">
        <v>0</v>
      </c>
      <c r="J2009" s="1">
        <v>10</v>
      </c>
      <c r="K2009" s="1">
        <v>0</v>
      </c>
      <c r="L2009" s="1">
        <v>0</v>
      </c>
      <c r="M2009" s="1">
        <v>34</v>
      </c>
      <c r="N2009" s="1">
        <v>10.397553516819499</v>
      </c>
      <c r="O2009" s="1" t="s">
        <v>6604</v>
      </c>
      <c r="P2009" s="1"/>
      <c r="Q2009" s="1"/>
    </row>
    <row r="2010" spans="1:17" x14ac:dyDescent="0.3">
      <c r="A2010" s="1" t="s">
        <v>75</v>
      </c>
      <c r="B2010" s="1" t="s">
        <v>5770</v>
      </c>
      <c r="C2010" s="1">
        <v>1</v>
      </c>
      <c r="D2010" s="1" t="s">
        <v>6512</v>
      </c>
      <c r="E2010" s="1">
        <v>15</v>
      </c>
      <c r="F2010" s="1" t="s">
        <v>6603</v>
      </c>
      <c r="G2010" s="1" t="s">
        <v>5814</v>
      </c>
      <c r="H2010" s="1" t="s">
        <v>6516</v>
      </c>
      <c r="I2010" s="1" t="b">
        <v>1</v>
      </c>
      <c r="J2010" s="1">
        <v>0</v>
      </c>
      <c r="K2010" s="1">
        <v>0</v>
      </c>
      <c r="L2010" s="1">
        <v>0</v>
      </c>
      <c r="M2010" s="1">
        <v>8</v>
      </c>
      <c r="N2010" s="1">
        <v>2.44648318042813</v>
      </c>
      <c r="O2010" s="1" t="s">
        <v>6518</v>
      </c>
      <c r="P2010" s="1"/>
      <c r="Q2010" s="1"/>
    </row>
    <row r="2011" spans="1:17" x14ac:dyDescent="0.3">
      <c r="A2011" s="1" t="s">
        <v>75</v>
      </c>
      <c r="B2011" s="1" t="s">
        <v>5770</v>
      </c>
      <c r="C2011" s="1">
        <v>1</v>
      </c>
      <c r="D2011" s="1" t="s">
        <v>6512</v>
      </c>
      <c r="E2011" s="1">
        <v>15</v>
      </c>
      <c r="F2011" s="1" t="s">
        <v>6603</v>
      </c>
      <c r="G2011" s="1" t="s">
        <v>5834</v>
      </c>
      <c r="H2011" s="1" t="e">
        <f>--------AACCGGTACATCCTGCAGAACGAGGGGAGGCT</f>
        <v>#NAME?</v>
      </c>
      <c r="I2011" s="1" t="b">
        <v>0</v>
      </c>
      <c r="J2011" s="1">
        <v>0</v>
      </c>
      <c r="K2011" s="1">
        <v>13</v>
      </c>
      <c r="L2011" s="1">
        <v>15</v>
      </c>
      <c r="M2011" s="1">
        <v>7</v>
      </c>
      <c r="N2011" s="1">
        <v>2.1406727828746099</v>
      </c>
      <c r="O2011" s="1" t="s">
        <v>6602</v>
      </c>
      <c r="P2011" s="1"/>
      <c r="Q2011" s="1"/>
    </row>
    <row r="2012" spans="1:17" x14ac:dyDescent="0.3">
      <c r="A2012" s="1" t="s">
        <v>75</v>
      </c>
      <c r="B2012" s="1" t="s">
        <v>5770</v>
      </c>
      <c r="C2012" s="1">
        <v>1</v>
      </c>
      <c r="D2012" s="1" t="s">
        <v>6512</v>
      </c>
      <c r="E2012" s="1">
        <v>15</v>
      </c>
      <c r="F2012" s="1" t="s">
        <v>6603</v>
      </c>
      <c r="G2012" s="1" t="s">
        <v>5810</v>
      </c>
      <c r="H2012" s="1" t="s">
        <v>6516</v>
      </c>
      <c r="I2012" s="1" t="b">
        <v>0</v>
      </c>
      <c r="J2012" s="1">
        <v>2</v>
      </c>
      <c r="K2012" s="1">
        <v>0</v>
      </c>
      <c r="L2012" s="1">
        <v>0</v>
      </c>
      <c r="M2012" s="1">
        <v>7</v>
      </c>
      <c r="N2012" s="1">
        <v>2.1406727828746099</v>
      </c>
      <c r="O2012" s="1" t="s">
        <v>6517</v>
      </c>
      <c r="P2012" s="1"/>
      <c r="Q2012" s="1"/>
    </row>
    <row r="2013" spans="1:17" x14ac:dyDescent="0.3">
      <c r="A2013" s="1" t="s">
        <v>75</v>
      </c>
      <c r="B2013" s="1" t="s">
        <v>5770</v>
      </c>
      <c r="C2013" s="1">
        <v>1</v>
      </c>
      <c r="D2013" s="1" t="s">
        <v>6512</v>
      </c>
      <c r="E2013" s="1">
        <v>15</v>
      </c>
      <c r="F2013" s="1" t="s">
        <v>6603</v>
      </c>
      <c r="G2013" s="1" t="s">
        <v>5834</v>
      </c>
      <c r="H2013" s="1" t="s">
        <v>6516</v>
      </c>
      <c r="I2013" s="1" t="b">
        <v>0</v>
      </c>
      <c r="J2013" s="1">
        <v>12</v>
      </c>
      <c r="K2013" s="1">
        <v>0</v>
      </c>
      <c r="L2013" s="1">
        <v>0</v>
      </c>
      <c r="M2013" s="1">
        <v>4</v>
      </c>
      <c r="N2013" s="1">
        <v>1.2232415902140601</v>
      </c>
      <c r="O2013" s="1" t="s">
        <v>6594</v>
      </c>
      <c r="P2013" s="1"/>
      <c r="Q2013" s="1"/>
    </row>
    <row r="2014" spans="1:17" x14ac:dyDescent="0.3">
      <c r="A2014" s="1" t="s">
        <v>75</v>
      </c>
      <c r="B2014" s="1" t="s">
        <v>5770</v>
      </c>
      <c r="C2014" s="1">
        <v>1</v>
      </c>
      <c r="D2014" s="1" t="s">
        <v>6512</v>
      </c>
      <c r="E2014" s="1">
        <v>16</v>
      </c>
      <c r="F2014" s="1" t="s">
        <v>6605</v>
      </c>
      <c r="G2014" s="1" t="s">
        <v>5814</v>
      </c>
      <c r="H2014" s="1" t="s">
        <v>6516</v>
      </c>
      <c r="I2014" s="1" t="b">
        <v>1</v>
      </c>
      <c r="J2014" s="1">
        <v>0</v>
      </c>
      <c r="K2014" s="1">
        <v>0</v>
      </c>
      <c r="L2014" s="1">
        <v>0</v>
      </c>
      <c r="M2014" s="1">
        <v>9</v>
      </c>
      <c r="N2014" s="1">
        <v>90</v>
      </c>
      <c r="O2014" s="1" t="s">
        <v>6518</v>
      </c>
      <c r="P2014" s="1"/>
      <c r="Q2014" s="1"/>
    </row>
    <row r="2015" spans="1:17" x14ac:dyDescent="0.3">
      <c r="A2015" s="1" t="s">
        <v>75</v>
      </c>
      <c r="B2015" s="1" t="s">
        <v>5770</v>
      </c>
      <c r="C2015" s="1">
        <v>1</v>
      </c>
      <c r="D2015" s="1" t="s">
        <v>6512</v>
      </c>
      <c r="E2015" s="1">
        <v>16</v>
      </c>
      <c r="F2015" s="1" t="s">
        <v>6605</v>
      </c>
      <c r="G2015" s="1" t="s">
        <v>5908</v>
      </c>
      <c r="H2015" s="1" t="s">
        <v>6516</v>
      </c>
      <c r="I2015" s="1" t="b">
        <v>0</v>
      </c>
      <c r="J2015" s="1">
        <v>0</v>
      </c>
      <c r="K2015" s="1">
        <v>0</v>
      </c>
      <c r="L2015" s="1">
        <v>1</v>
      </c>
      <c r="M2015" s="1">
        <v>1</v>
      </c>
      <c r="N2015" s="1">
        <v>10</v>
      </c>
      <c r="O2015" s="1" t="s">
        <v>6606</v>
      </c>
      <c r="P2015" s="1"/>
      <c r="Q2015" s="1"/>
    </row>
    <row r="2016" spans="1:17" x14ac:dyDescent="0.3">
      <c r="A2016" s="1" t="s">
        <v>75</v>
      </c>
      <c r="B2016" s="1" t="s">
        <v>5770</v>
      </c>
      <c r="C2016" s="1">
        <v>1</v>
      </c>
      <c r="D2016" s="1" t="s">
        <v>6512</v>
      </c>
      <c r="E2016" s="1">
        <v>17</v>
      </c>
      <c r="F2016" s="1" t="s">
        <v>6607</v>
      </c>
      <c r="G2016" s="1" t="s">
        <v>5814</v>
      </c>
      <c r="H2016" s="1" t="s">
        <v>6516</v>
      </c>
      <c r="I2016" s="1" t="b">
        <v>1</v>
      </c>
      <c r="J2016" s="1">
        <v>0</v>
      </c>
      <c r="K2016" s="1">
        <v>0</v>
      </c>
      <c r="L2016" s="1">
        <v>0</v>
      </c>
      <c r="M2016" s="1">
        <v>368</v>
      </c>
      <c r="N2016" s="1">
        <v>96.842105263157805</v>
      </c>
      <c r="O2016" s="1" t="s">
        <v>6518</v>
      </c>
      <c r="P2016" s="1"/>
      <c r="Q2016" s="1"/>
    </row>
    <row r="2017" spans="1:17" x14ac:dyDescent="0.3">
      <c r="A2017" s="1" t="s">
        <v>75</v>
      </c>
      <c r="B2017" s="1" t="s">
        <v>5770</v>
      </c>
      <c r="C2017" s="1">
        <v>1</v>
      </c>
      <c r="D2017" s="1" t="s">
        <v>6512</v>
      </c>
      <c r="E2017" s="1">
        <v>18</v>
      </c>
      <c r="F2017" s="1" t="s">
        <v>6608</v>
      </c>
      <c r="G2017" s="1" t="s">
        <v>5845</v>
      </c>
      <c r="H2017" s="1" t="s">
        <v>6609</v>
      </c>
      <c r="I2017" s="1" t="b">
        <v>0</v>
      </c>
      <c r="J2017" s="1">
        <v>0</v>
      </c>
      <c r="K2017" s="1">
        <v>4</v>
      </c>
      <c r="L2017" s="1">
        <v>11</v>
      </c>
      <c r="M2017" s="1">
        <v>1</v>
      </c>
      <c r="N2017" s="1">
        <v>6.6666666666666599</v>
      </c>
      <c r="O2017" s="1" t="s">
        <v>6610</v>
      </c>
      <c r="P2017" s="1"/>
      <c r="Q2017" s="1"/>
    </row>
    <row r="2018" spans="1:17" x14ac:dyDescent="0.3">
      <c r="A2018" s="1" t="s">
        <v>75</v>
      </c>
      <c r="B2018" s="1" t="s">
        <v>5770</v>
      </c>
      <c r="C2018" s="1">
        <v>1</v>
      </c>
      <c r="D2018" s="1" t="s">
        <v>6512</v>
      </c>
      <c r="E2018" s="1">
        <v>18</v>
      </c>
      <c r="F2018" s="1" t="s">
        <v>6608</v>
      </c>
      <c r="G2018" s="1" t="s">
        <v>5814</v>
      </c>
      <c r="H2018" s="1" t="s">
        <v>6516</v>
      </c>
      <c r="I2018" s="1" t="b">
        <v>1</v>
      </c>
      <c r="J2018" s="1">
        <v>0</v>
      </c>
      <c r="K2018" s="1">
        <v>0</v>
      </c>
      <c r="L2018" s="1">
        <v>0</v>
      </c>
      <c r="M2018" s="1">
        <v>3</v>
      </c>
      <c r="N2018" s="1">
        <v>20</v>
      </c>
      <c r="O2018" s="1" t="s">
        <v>6518</v>
      </c>
      <c r="P2018" s="1"/>
      <c r="Q2018" s="1"/>
    </row>
    <row r="2019" spans="1:17" x14ac:dyDescent="0.3">
      <c r="A2019" s="1" t="s">
        <v>75</v>
      </c>
      <c r="B2019" s="1" t="s">
        <v>5770</v>
      </c>
      <c r="C2019" s="1">
        <v>1</v>
      </c>
      <c r="D2019" s="1" t="s">
        <v>6512</v>
      </c>
      <c r="E2019" s="1">
        <v>18</v>
      </c>
      <c r="F2019" s="1" t="s">
        <v>6608</v>
      </c>
      <c r="G2019" s="1" t="s">
        <v>5819</v>
      </c>
      <c r="H2019" s="1" t="s">
        <v>6588</v>
      </c>
      <c r="I2019" s="1" t="b">
        <v>0</v>
      </c>
      <c r="J2019" s="1">
        <v>0</v>
      </c>
      <c r="K2019" s="1">
        <v>3</v>
      </c>
      <c r="L2019" s="1">
        <v>6</v>
      </c>
      <c r="M2019" s="1">
        <v>3</v>
      </c>
      <c r="N2019" s="1">
        <v>20</v>
      </c>
      <c r="O2019" s="1" t="s">
        <v>6589</v>
      </c>
      <c r="P2019" s="1"/>
      <c r="Q2019" s="1"/>
    </row>
    <row r="2020" spans="1:17" x14ac:dyDescent="0.3">
      <c r="A2020" s="1" t="s">
        <v>75</v>
      </c>
      <c r="B2020" s="1" t="s">
        <v>5770</v>
      </c>
      <c r="C2020" s="1">
        <v>1</v>
      </c>
      <c r="D2020" s="1" t="s">
        <v>6512</v>
      </c>
      <c r="E2020" s="1">
        <v>18</v>
      </c>
      <c r="F2020" s="1" t="s">
        <v>6608</v>
      </c>
      <c r="G2020" s="1" t="s">
        <v>5803</v>
      </c>
      <c r="H2020" s="1" t="s">
        <v>6523</v>
      </c>
      <c r="I2020" s="1" t="b">
        <v>0</v>
      </c>
      <c r="J2020" s="1">
        <v>0</v>
      </c>
      <c r="K2020" s="1">
        <v>1</v>
      </c>
      <c r="L2020" s="1">
        <v>0</v>
      </c>
      <c r="M2020" s="1">
        <v>2</v>
      </c>
      <c r="N2020" s="1">
        <v>13.3333333333333</v>
      </c>
      <c r="O2020" s="1" t="s">
        <v>6524</v>
      </c>
      <c r="P2020" s="1"/>
      <c r="Q2020" s="1"/>
    </row>
    <row r="2021" spans="1:17" x14ac:dyDescent="0.3">
      <c r="A2021" s="1" t="s">
        <v>75</v>
      </c>
      <c r="B2021" s="1" t="s">
        <v>5770</v>
      </c>
      <c r="C2021" s="1">
        <v>1</v>
      </c>
      <c r="D2021" s="1" t="s">
        <v>6512</v>
      </c>
      <c r="E2021" s="1">
        <v>18</v>
      </c>
      <c r="F2021" s="1" t="s">
        <v>6608</v>
      </c>
      <c r="G2021" s="1" t="s">
        <v>5803</v>
      </c>
      <c r="H2021" s="1" t="s">
        <v>6526</v>
      </c>
      <c r="I2021" s="1" t="b">
        <v>0</v>
      </c>
      <c r="J2021" s="1">
        <v>0</v>
      </c>
      <c r="K2021" s="1">
        <v>1</v>
      </c>
      <c r="L2021" s="1">
        <v>0</v>
      </c>
      <c r="M2021" s="1">
        <v>2</v>
      </c>
      <c r="N2021" s="1">
        <v>13.3333333333333</v>
      </c>
      <c r="O2021" s="1" t="s">
        <v>6560</v>
      </c>
      <c r="P2021" s="1"/>
      <c r="Q2021" s="1"/>
    </row>
    <row r="2022" spans="1:17" x14ac:dyDescent="0.3">
      <c r="A2022" s="1" t="s">
        <v>75</v>
      </c>
      <c r="B2022" s="1" t="s">
        <v>5770</v>
      </c>
      <c r="C2022" s="1">
        <v>1</v>
      </c>
      <c r="D2022" s="1" t="s">
        <v>6512</v>
      </c>
      <c r="E2022" s="1">
        <v>18</v>
      </c>
      <c r="F2022" s="1" t="s">
        <v>6608</v>
      </c>
      <c r="G2022" s="1" t="s">
        <v>5803</v>
      </c>
      <c r="H2022" s="1" t="s">
        <v>6523</v>
      </c>
      <c r="I2022" s="1" t="b">
        <v>0</v>
      </c>
      <c r="J2022" s="1">
        <v>0</v>
      </c>
      <c r="K2022" s="1">
        <v>1</v>
      </c>
      <c r="L2022" s="1">
        <v>1</v>
      </c>
      <c r="M2022" s="1">
        <v>1</v>
      </c>
      <c r="N2022" s="1">
        <v>6.6666666666666599</v>
      </c>
      <c r="O2022" s="1" t="s">
        <v>6611</v>
      </c>
      <c r="P2022" s="1"/>
      <c r="Q2022" s="1"/>
    </row>
    <row r="2023" spans="1:17" x14ac:dyDescent="0.3">
      <c r="A2023" s="1" t="s">
        <v>75</v>
      </c>
      <c r="B2023" s="1" t="s">
        <v>5770</v>
      </c>
      <c r="C2023" s="1">
        <v>1</v>
      </c>
      <c r="D2023" s="1" t="s">
        <v>6512</v>
      </c>
      <c r="E2023" s="1">
        <v>18</v>
      </c>
      <c r="F2023" s="1" t="s">
        <v>6608</v>
      </c>
      <c r="G2023" s="1" t="s">
        <v>5834</v>
      </c>
      <c r="H2023" s="1" t="s">
        <v>6516</v>
      </c>
      <c r="I2023" s="1" t="b">
        <v>0</v>
      </c>
      <c r="J2023" s="1">
        <v>19</v>
      </c>
      <c r="K2023" s="1">
        <v>0</v>
      </c>
      <c r="L2023" s="1">
        <v>1</v>
      </c>
      <c r="M2023" s="1">
        <v>1</v>
      </c>
      <c r="N2023" s="1">
        <v>6.6666666666666599</v>
      </c>
      <c r="O2023" s="1" t="s">
        <v>6612</v>
      </c>
      <c r="P2023" s="1"/>
      <c r="Q2023" s="1"/>
    </row>
    <row r="2024" spans="1:17" x14ac:dyDescent="0.3">
      <c r="A2024" s="1" t="s">
        <v>75</v>
      </c>
      <c r="B2024" s="1" t="s">
        <v>5770</v>
      </c>
      <c r="C2024" s="1">
        <v>1</v>
      </c>
      <c r="D2024" s="1" t="s">
        <v>6512</v>
      </c>
      <c r="E2024" s="1">
        <v>18</v>
      </c>
      <c r="F2024" s="1" t="s">
        <v>6608</v>
      </c>
      <c r="G2024" s="1" t="s">
        <v>5801</v>
      </c>
      <c r="H2024" s="1" t="s">
        <v>6516</v>
      </c>
      <c r="I2024" s="1" t="b">
        <v>0</v>
      </c>
      <c r="J2024" s="1">
        <v>1</v>
      </c>
      <c r="K2024" s="1">
        <v>0</v>
      </c>
      <c r="L2024" s="1">
        <v>0</v>
      </c>
      <c r="M2024" s="1">
        <v>1</v>
      </c>
      <c r="N2024" s="1">
        <v>6.6666666666666599</v>
      </c>
      <c r="O2024" s="1" t="s">
        <v>6531</v>
      </c>
      <c r="P2024" s="1"/>
      <c r="Q2024" s="1"/>
    </row>
    <row r="2025" spans="1:17" x14ac:dyDescent="0.3">
      <c r="A2025" s="1" t="s">
        <v>75</v>
      </c>
      <c r="B2025" s="1" t="s">
        <v>5770</v>
      </c>
      <c r="C2025" s="1">
        <v>1</v>
      </c>
      <c r="D2025" s="1" t="s">
        <v>6512</v>
      </c>
      <c r="E2025" s="1">
        <v>18</v>
      </c>
      <c r="F2025" s="1" t="s">
        <v>6608</v>
      </c>
      <c r="G2025" s="1" t="s">
        <v>5845</v>
      </c>
      <c r="H2025" s="1" t="s">
        <v>6514</v>
      </c>
      <c r="I2025" s="1" t="b">
        <v>0</v>
      </c>
      <c r="J2025" s="1">
        <v>0</v>
      </c>
      <c r="K2025" s="1">
        <v>4</v>
      </c>
      <c r="L2025" s="1">
        <v>5</v>
      </c>
      <c r="M2025" s="1">
        <v>1</v>
      </c>
      <c r="N2025" s="1">
        <v>6.6666666666666599</v>
      </c>
      <c r="O2025" s="1" t="s">
        <v>6515</v>
      </c>
      <c r="P2025" s="1"/>
      <c r="Q2025" s="1"/>
    </row>
    <row r="2026" spans="1:17" x14ac:dyDescent="0.3">
      <c r="A2026" s="1" t="s">
        <v>75</v>
      </c>
      <c r="B2026" s="1" t="s">
        <v>5770</v>
      </c>
      <c r="C2026" s="1">
        <v>1</v>
      </c>
      <c r="D2026" s="1" t="s">
        <v>6512</v>
      </c>
      <c r="E2026" s="1">
        <v>19</v>
      </c>
      <c r="F2026" s="1" t="s">
        <v>6613</v>
      </c>
      <c r="G2026" s="1" t="s">
        <v>5819</v>
      </c>
      <c r="H2026" s="1" t="s">
        <v>6588</v>
      </c>
      <c r="I2026" s="1" t="b">
        <v>0</v>
      </c>
      <c r="J2026" s="1">
        <v>0</v>
      </c>
      <c r="K2026" s="1">
        <v>3</v>
      </c>
      <c r="L2026" s="1">
        <v>6</v>
      </c>
      <c r="M2026" s="1">
        <v>18</v>
      </c>
      <c r="N2026" s="1">
        <v>35.294117647058798</v>
      </c>
      <c r="O2026" s="1" t="s">
        <v>6589</v>
      </c>
      <c r="P2026" s="1"/>
      <c r="Q2026" s="1"/>
    </row>
    <row r="2027" spans="1:17" x14ac:dyDescent="0.3">
      <c r="A2027" s="1" t="s">
        <v>75</v>
      </c>
      <c r="B2027" s="1" t="s">
        <v>5770</v>
      </c>
      <c r="C2027" s="1">
        <v>1</v>
      </c>
      <c r="D2027" s="1" t="s">
        <v>6512</v>
      </c>
      <c r="E2027" s="1">
        <v>19</v>
      </c>
      <c r="F2027" s="1" t="s">
        <v>6613</v>
      </c>
      <c r="G2027" s="1" t="s">
        <v>5803</v>
      </c>
      <c r="H2027" s="1" t="s">
        <v>6523</v>
      </c>
      <c r="I2027" s="1" t="b">
        <v>0</v>
      </c>
      <c r="J2027" s="1">
        <v>0</v>
      </c>
      <c r="K2027" s="1">
        <v>1</v>
      </c>
      <c r="L2027" s="1">
        <v>0</v>
      </c>
      <c r="M2027" s="1">
        <v>8</v>
      </c>
      <c r="N2027" s="1">
        <v>15.6862745098039</v>
      </c>
      <c r="O2027" s="1" t="s">
        <v>6524</v>
      </c>
      <c r="P2027" s="1"/>
      <c r="Q2027" s="1"/>
    </row>
    <row r="2028" spans="1:17" x14ac:dyDescent="0.3">
      <c r="A2028" s="1" t="s">
        <v>75</v>
      </c>
      <c r="B2028" s="1" t="s">
        <v>5770</v>
      </c>
      <c r="C2028" s="1">
        <v>1</v>
      </c>
      <c r="D2028" s="1" t="s">
        <v>6512</v>
      </c>
      <c r="E2028" s="1">
        <v>19</v>
      </c>
      <c r="F2028" s="1" t="s">
        <v>6613</v>
      </c>
      <c r="G2028" s="1" t="s">
        <v>5803</v>
      </c>
      <c r="H2028" s="1" t="s">
        <v>6526</v>
      </c>
      <c r="I2028" s="1" t="b">
        <v>0</v>
      </c>
      <c r="J2028" s="1">
        <v>0</v>
      </c>
      <c r="K2028" s="1">
        <v>1</v>
      </c>
      <c r="L2028" s="1">
        <v>0</v>
      </c>
      <c r="M2028" s="1">
        <v>6</v>
      </c>
      <c r="N2028" s="1">
        <v>11.764705882352899</v>
      </c>
      <c r="O2028" s="1" t="s">
        <v>6551</v>
      </c>
      <c r="P2028" s="1"/>
      <c r="Q2028" s="1"/>
    </row>
    <row r="2029" spans="1:17" x14ac:dyDescent="0.3">
      <c r="A2029" s="1" t="s">
        <v>75</v>
      </c>
      <c r="B2029" s="1" t="s">
        <v>5770</v>
      </c>
      <c r="C2029" s="1">
        <v>1</v>
      </c>
      <c r="D2029" s="1" t="s">
        <v>6512</v>
      </c>
      <c r="E2029" s="1">
        <v>19</v>
      </c>
      <c r="F2029" s="1" t="s">
        <v>6613</v>
      </c>
      <c r="G2029" s="1" t="s">
        <v>5834</v>
      </c>
      <c r="H2029" s="1" t="s">
        <v>6614</v>
      </c>
      <c r="I2029" s="1" t="b">
        <v>0</v>
      </c>
      <c r="J2029" s="1">
        <v>0</v>
      </c>
      <c r="K2029" s="1">
        <v>30</v>
      </c>
      <c r="L2029" s="1">
        <v>0</v>
      </c>
      <c r="M2029" s="1">
        <v>5</v>
      </c>
      <c r="N2029" s="1">
        <v>9.8039215686274499</v>
      </c>
      <c r="O2029" s="1" t="s">
        <v>6615</v>
      </c>
      <c r="P2029" s="1"/>
      <c r="Q2029" s="1"/>
    </row>
    <row r="2030" spans="1:17" x14ac:dyDescent="0.3">
      <c r="A2030" s="1" t="s">
        <v>75</v>
      </c>
      <c r="B2030" s="1" t="s">
        <v>5770</v>
      </c>
      <c r="C2030" s="1">
        <v>1</v>
      </c>
      <c r="D2030" s="1" t="s">
        <v>6512</v>
      </c>
      <c r="E2030" s="1">
        <v>19</v>
      </c>
      <c r="F2030" s="1" t="s">
        <v>6613</v>
      </c>
      <c r="G2030" s="1" t="s">
        <v>5801</v>
      </c>
      <c r="H2030" s="1" t="s">
        <v>6516</v>
      </c>
      <c r="I2030" s="1" t="b">
        <v>0</v>
      </c>
      <c r="J2030" s="1">
        <v>1</v>
      </c>
      <c r="K2030" s="1">
        <v>0</v>
      </c>
      <c r="L2030" s="1">
        <v>0</v>
      </c>
      <c r="M2030" s="1">
        <v>4</v>
      </c>
      <c r="N2030" s="1">
        <v>7.8431372549019596</v>
      </c>
      <c r="O2030" s="1" t="s">
        <v>6531</v>
      </c>
      <c r="P2030" s="1"/>
      <c r="Q2030" s="1"/>
    </row>
    <row r="2031" spans="1:17" x14ac:dyDescent="0.3">
      <c r="A2031" s="1" t="s">
        <v>75</v>
      </c>
      <c r="B2031" s="1" t="s">
        <v>5770</v>
      </c>
      <c r="C2031" s="1">
        <v>1</v>
      </c>
      <c r="D2031" s="1" t="s">
        <v>6512</v>
      </c>
      <c r="E2031" s="1">
        <v>19</v>
      </c>
      <c r="F2031" s="1" t="s">
        <v>6613</v>
      </c>
      <c r="G2031" s="1" t="s">
        <v>5816</v>
      </c>
      <c r="H2031" s="1" t="s">
        <v>6516</v>
      </c>
      <c r="I2031" s="1" t="b">
        <v>0</v>
      </c>
      <c r="J2031" s="1">
        <v>3</v>
      </c>
      <c r="K2031" s="1">
        <v>0</v>
      </c>
      <c r="L2031" s="1">
        <v>0</v>
      </c>
      <c r="M2031" s="1">
        <v>2</v>
      </c>
      <c r="N2031" s="1">
        <v>3.9215686274509798</v>
      </c>
      <c r="O2031" s="1" t="s">
        <v>6520</v>
      </c>
      <c r="P2031" s="1"/>
      <c r="Q2031" s="1"/>
    </row>
    <row r="2032" spans="1:17" x14ac:dyDescent="0.3">
      <c r="A2032" s="1" t="s">
        <v>75</v>
      </c>
      <c r="B2032" s="1" t="s">
        <v>5770</v>
      </c>
      <c r="C2032" s="1">
        <v>1</v>
      </c>
      <c r="D2032" s="1" t="s">
        <v>6512</v>
      </c>
      <c r="E2032" s="1">
        <v>19</v>
      </c>
      <c r="F2032" s="1" t="s">
        <v>6613</v>
      </c>
      <c r="G2032" s="1" t="s">
        <v>5803</v>
      </c>
      <c r="H2032" s="1" t="s">
        <v>6526</v>
      </c>
      <c r="I2032" s="1" t="b">
        <v>0</v>
      </c>
      <c r="J2032" s="1">
        <v>0</v>
      </c>
      <c r="K2032" s="1">
        <v>1</v>
      </c>
      <c r="L2032" s="1">
        <v>0</v>
      </c>
      <c r="M2032" s="1">
        <v>2</v>
      </c>
      <c r="N2032" s="1">
        <v>3.9215686274509798</v>
      </c>
      <c r="O2032" s="1" t="s">
        <v>6527</v>
      </c>
      <c r="P2032" s="1"/>
      <c r="Q2032" s="1"/>
    </row>
    <row r="2033" spans="1:17" x14ac:dyDescent="0.3">
      <c r="A2033" s="1" t="s">
        <v>75</v>
      </c>
      <c r="B2033" s="1" t="s">
        <v>5770</v>
      </c>
      <c r="C2033" s="1">
        <v>1</v>
      </c>
      <c r="D2033" s="1" t="s">
        <v>6512</v>
      </c>
      <c r="E2033" s="1">
        <v>19</v>
      </c>
      <c r="F2033" s="1" t="s">
        <v>6613</v>
      </c>
      <c r="G2033" s="1" t="s">
        <v>5851</v>
      </c>
      <c r="H2033" s="1" t="s">
        <v>6526</v>
      </c>
      <c r="I2033" s="1" t="b">
        <v>0</v>
      </c>
      <c r="J2033" s="1">
        <v>1</v>
      </c>
      <c r="K2033" s="1">
        <v>1</v>
      </c>
      <c r="L2033" s="1">
        <v>0</v>
      </c>
      <c r="M2033" s="1">
        <v>1</v>
      </c>
      <c r="N2033" s="1">
        <v>1.9607843137254899</v>
      </c>
      <c r="O2033" s="1" t="s">
        <v>6616</v>
      </c>
      <c r="P2033" s="1"/>
      <c r="Q2033" s="1"/>
    </row>
    <row r="2034" spans="1:17" x14ac:dyDescent="0.3">
      <c r="A2034" s="1" t="s">
        <v>75</v>
      </c>
      <c r="B2034" s="1" t="s">
        <v>5770</v>
      </c>
      <c r="C2034" s="1">
        <v>1</v>
      </c>
      <c r="D2034" s="1" t="s">
        <v>6512</v>
      </c>
      <c r="E2034" s="1">
        <v>19</v>
      </c>
      <c r="F2034" s="1" t="s">
        <v>6613</v>
      </c>
      <c r="G2034" s="1" t="s">
        <v>5834</v>
      </c>
      <c r="H2034" s="1" t="s">
        <v>6516</v>
      </c>
      <c r="I2034" s="1" t="b">
        <v>0</v>
      </c>
      <c r="J2034" s="1">
        <v>13</v>
      </c>
      <c r="K2034" s="1">
        <v>0</v>
      </c>
      <c r="L2034" s="1">
        <v>0</v>
      </c>
      <c r="M2034" s="1">
        <v>1</v>
      </c>
      <c r="N2034" s="1">
        <v>1.9607843137254899</v>
      </c>
      <c r="O2034" s="1" t="s">
        <v>6529</v>
      </c>
      <c r="P2034" s="1"/>
      <c r="Q2034" s="1"/>
    </row>
    <row r="2035" spans="1:17" x14ac:dyDescent="0.3">
      <c r="A2035" s="1" t="s">
        <v>75</v>
      </c>
      <c r="B2035" s="1" t="s">
        <v>5770</v>
      </c>
      <c r="C2035" s="1">
        <v>1</v>
      </c>
      <c r="D2035" s="1" t="s">
        <v>6512</v>
      </c>
      <c r="E2035" s="1">
        <v>19</v>
      </c>
      <c r="F2035" s="1" t="s">
        <v>6613</v>
      </c>
      <c r="G2035" s="1" t="s">
        <v>5834</v>
      </c>
      <c r="H2035" s="1" t="s">
        <v>6516</v>
      </c>
      <c r="I2035" s="1" t="b">
        <v>0</v>
      </c>
      <c r="J2035" s="1">
        <v>11</v>
      </c>
      <c r="K2035" s="1">
        <v>0</v>
      </c>
      <c r="L2035" s="1">
        <v>0</v>
      </c>
      <c r="M2035" s="1">
        <v>1</v>
      </c>
      <c r="N2035" s="1">
        <v>1.9607843137254899</v>
      </c>
      <c r="O2035" s="1" t="s">
        <v>6617</v>
      </c>
      <c r="P2035" s="1"/>
      <c r="Q2035" s="1"/>
    </row>
    <row r="2036" spans="1:17" x14ac:dyDescent="0.3">
      <c r="A2036" s="1" t="s">
        <v>75</v>
      </c>
      <c r="B2036" s="1" t="s">
        <v>5770</v>
      </c>
      <c r="C2036" s="1">
        <v>1</v>
      </c>
      <c r="D2036" s="1" t="s">
        <v>6512</v>
      </c>
      <c r="E2036" s="1">
        <v>19</v>
      </c>
      <c r="F2036" s="1" t="s">
        <v>6613</v>
      </c>
      <c r="G2036" s="1" t="s">
        <v>5803</v>
      </c>
      <c r="H2036" s="1" t="s">
        <v>6523</v>
      </c>
      <c r="I2036" s="1" t="b">
        <v>0</v>
      </c>
      <c r="J2036" s="1">
        <v>0</v>
      </c>
      <c r="K2036" s="1">
        <v>1</v>
      </c>
      <c r="L2036" s="1">
        <v>1</v>
      </c>
      <c r="M2036" s="1">
        <v>1</v>
      </c>
      <c r="N2036" s="1">
        <v>1.9607843137254899</v>
      </c>
      <c r="O2036" s="1" t="s">
        <v>6618</v>
      </c>
      <c r="P2036" s="1"/>
      <c r="Q2036" s="1"/>
    </row>
    <row r="2037" spans="1:17" x14ac:dyDescent="0.3">
      <c r="A2037" s="1" t="s">
        <v>75</v>
      </c>
      <c r="B2037" s="1" t="s">
        <v>5770</v>
      </c>
      <c r="C2037" s="1">
        <v>1</v>
      </c>
      <c r="D2037" s="1" t="s">
        <v>6512</v>
      </c>
      <c r="E2037" s="1">
        <v>19</v>
      </c>
      <c r="F2037" s="1" t="s">
        <v>6613</v>
      </c>
      <c r="G2037" s="1" t="s">
        <v>5814</v>
      </c>
      <c r="H2037" s="1" t="s">
        <v>6516</v>
      </c>
      <c r="I2037" s="1" t="b">
        <v>1</v>
      </c>
      <c r="J2037" s="1">
        <v>0</v>
      </c>
      <c r="K2037" s="1">
        <v>0</v>
      </c>
      <c r="L2037" s="1">
        <v>0</v>
      </c>
      <c r="M2037" s="1">
        <v>1</v>
      </c>
      <c r="N2037" s="1">
        <v>1.9607843137254899</v>
      </c>
      <c r="O2037" s="1" t="s">
        <v>6518</v>
      </c>
      <c r="P2037" s="1"/>
      <c r="Q2037" s="1"/>
    </row>
    <row r="2038" spans="1:17" x14ac:dyDescent="0.3">
      <c r="A2038" s="1" t="s">
        <v>75</v>
      </c>
      <c r="B2038" s="1" t="s">
        <v>5770</v>
      </c>
      <c r="C2038" s="1">
        <v>1</v>
      </c>
      <c r="D2038" s="1" t="s">
        <v>6512</v>
      </c>
      <c r="E2038" s="1">
        <v>19</v>
      </c>
      <c r="F2038" s="1" t="s">
        <v>6613</v>
      </c>
      <c r="G2038" s="1" t="s">
        <v>5845</v>
      </c>
      <c r="H2038" s="1" t="s">
        <v>6514</v>
      </c>
      <c r="I2038" s="1" t="b">
        <v>0</v>
      </c>
      <c r="J2038" s="1">
        <v>0</v>
      </c>
      <c r="K2038" s="1">
        <v>4</v>
      </c>
      <c r="L2038" s="1">
        <v>5</v>
      </c>
      <c r="M2038" s="1">
        <v>1</v>
      </c>
      <c r="N2038" s="1">
        <v>1.9607843137254899</v>
      </c>
      <c r="O2038" s="1" t="s">
        <v>6515</v>
      </c>
      <c r="P2038" s="1"/>
      <c r="Q2038" s="1"/>
    </row>
    <row r="2039" spans="1:17" x14ac:dyDescent="0.3">
      <c r="A2039" s="1" t="s">
        <v>75</v>
      </c>
      <c r="B2039" s="1" t="s">
        <v>5770</v>
      </c>
      <c r="C2039" s="1">
        <v>1</v>
      </c>
      <c r="D2039" s="1" t="s">
        <v>6512</v>
      </c>
      <c r="E2039" s="1">
        <v>20</v>
      </c>
      <c r="F2039" s="1" t="s">
        <v>6619</v>
      </c>
      <c r="G2039" s="1" t="s">
        <v>5845</v>
      </c>
      <c r="H2039" s="1" t="s">
        <v>6514</v>
      </c>
      <c r="I2039" s="1" t="b">
        <v>0</v>
      </c>
      <c r="J2039" s="1">
        <v>0</v>
      </c>
      <c r="K2039" s="1">
        <v>4</v>
      </c>
      <c r="L2039" s="1">
        <v>5</v>
      </c>
      <c r="M2039" s="1">
        <v>6</v>
      </c>
      <c r="N2039" s="1">
        <v>20.689655172413801</v>
      </c>
      <c r="O2039" s="1" t="s">
        <v>6515</v>
      </c>
      <c r="P2039" s="1"/>
      <c r="Q2039" s="1"/>
    </row>
    <row r="2040" spans="1:17" x14ac:dyDescent="0.3">
      <c r="A2040" s="1" t="s">
        <v>75</v>
      </c>
      <c r="B2040" s="1" t="s">
        <v>5770</v>
      </c>
      <c r="C2040" s="1">
        <v>1</v>
      </c>
      <c r="D2040" s="1" t="s">
        <v>6512</v>
      </c>
      <c r="E2040" s="1">
        <v>20</v>
      </c>
      <c r="F2040" s="1" t="s">
        <v>6619</v>
      </c>
      <c r="G2040" s="1" t="s">
        <v>5816</v>
      </c>
      <c r="H2040" s="1" t="s">
        <v>6516</v>
      </c>
      <c r="I2040" s="1" t="b">
        <v>0</v>
      </c>
      <c r="J2040" s="1">
        <v>3</v>
      </c>
      <c r="K2040" s="1">
        <v>0</v>
      </c>
      <c r="L2040" s="1">
        <v>0</v>
      </c>
      <c r="M2040" s="1">
        <v>4</v>
      </c>
      <c r="N2040" s="1">
        <v>13.793103448275801</v>
      </c>
      <c r="O2040" s="1" t="s">
        <v>6520</v>
      </c>
      <c r="P2040" s="1"/>
      <c r="Q2040" s="1"/>
    </row>
    <row r="2041" spans="1:17" x14ac:dyDescent="0.3">
      <c r="A2041" s="1" t="s">
        <v>75</v>
      </c>
      <c r="B2041" s="1" t="s">
        <v>5770</v>
      </c>
      <c r="C2041" s="1">
        <v>1</v>
      </c>
      <c r="D2041" s="1" t="s">
        <v>6512</v>
      </c>
      <c r="E2041" s="1">
        <v>20</v>
      </c>
      <c r="F2041" s="1" t="s">
        <v>6619</v>
      </c>
      <c r="G2041" s="1" t="s">
        <v>5801</v>
      </c>
      <c r="H2041" s="1" t="s">
        <v>6516</v>
      </c>
      <c r="I2041" s="1" t="b">
        <v>0</v>
      </c>
      <c r="J2041" s="1">
        <v>1</v>
      </c>
      <c r="K2041" s="1">
        <v>0</v>
      </c>
      <c r="L2041" s="1">
        <v>0</v>
      </c>
      <c r="M2041" s="1">
        <v>3</v>
      </c>
      <c r="N2041" s="1">
        <v>10.3448275862069</v>
      </c>
      <c r="O2041" s="1" t="s">
        <v>6531</v>
      </c>
      <c r="P2041" s="1"/>
      <c r="Q2041" s="1"/>
    </row>
    <row r="2042" spans="1:17" x14ac:dyDescent="0.3">
      <c r="A2042" s="1" t="s">
        <v>75</v>
      </c>
      <c r="B2042" s="1" t="s">
        <v>5770</v>
      </c>
      <c r="C2042" s="1">
        <v>1</v>
      </c>
      <c r="D2042" s="1" t="s">
        <v>6512</v>
      </c>
      <c r="E2042" s="1">
        <v>20</v>
      </c>
      <c r="F2042" s="1" t="s">
        <v>6619</v>
      </c>
      <c r="G2042" s="1" t="s">
        <v>5803</v>
      </c>
      <c r="H2042" s="1" t="s">
        <v>6523</v>
      </c>
      <c r="I2042" s="1" t="b">
        <v>0</v>
      </c>
      <c r="J2042" s="1">
        <v>0</v>
      </c>
      <c r="K2042" s="1">
        <v>1</v>
      </c>
      <c r="L2042" s="1">
        <v>0</v>
      </c>
      <c r="M2042" s="1">
        <v>3</v>
      </c>
      <c r="N2042" s="1">
        <v>10.3448275862069</v>
      </c>
      <c r="O2042" s="1" t="s">
        <v>6524</v>
      </c>
      <c r="P2042" s="1"/>
      <c r="Q2042" s="1"/>
    </row>
    <row r="2043" spans="1:17" x14ac:dyDescent="0.3">
      <c r="A2043" s="1" t="s">
        <v>75</v>
      </c>
      <c r="B2043" s="1" t="s">
        <v>5770</v>
      </c>
      <c r="C2043" s="1">
        <v>1</v>
      </c>
      <c r="D2043" s="1" t="s">
        <v>6512</v>
      </c>
      <c r="E2043" s="1">
        <v>20</v>
      </c>
      <c r="F2043" s="1" t="s">
        <v>6619</v>
      </c>
      <c r="G2043" s="1" t="s">
        <v>5803</v>
      </c>
      <c r="H2043" s="1" t="s">
        <v>6526</v>
      </c>
      <c r="I2043" s="1" t="b">
        <v>0</v>
      </c>
      <c r="J2043" s="1">
        <v>0</v>
      </c>
      <c r="K2043" s="1">
        <v>1</v>
      </c>
      <c r="L2043" s="1">
        <v>0</v>
      </c>
      <c r="M2043" s="1">
        <v>3</v>
      </c>
      <c r="N2043" s="1">
        <v>10.3448275862069</v>
      </c>
      <c r="O2043" s="1" t="s">
        <v>6527</v>
      </c>
      <c r="P2043" s="1"/>
      <c r="Q2043" s="1"/>
    </row>
    <row r="2044" spans="1:17" x14ac:dyDescent="0.3">
      <c r="A2044" s="1" t="s">
        <v>75</v>
      </c>
      <c r="B2044" s="1" t="s">
        <v>5770</v>
      </c>
      <c r="C2044" s="1">
        <v>1</v>
      </c>
      <c r="D2044" s="1" t="s">
        <v>6512</v>
      </c>
      <c r="E2044" s="1">
        <v>20</v>
      </c>
      <c r="F2044" s="1" t="s">
        <v>6619</v>
      </c>
      <c r="G2044" s="1" t="s">
        <v>5803</v>
      </c>
      <c r="H2044" s="1" t="s">
        <v>6526</v>
      </c>
      <c r="I2044" s="1" t="b">
        <v>0</v>
      </c>
      <c r="J2044" s="1">
        <v>0</v>
      </c>
      <c r="K2044" s="1">
        <v>1</v>
      </c>
      <c r="L2044" s="1">
        <v>0</v>
      </c>
      <c r="M2044" s="1">
        <v>2</v>
      </c>
      <c r="N2044" s="1">
        <v>6.8965517241379297</v>
      </c>
      <c r="O2044" s="1" t="s">
        <v>6551</v>
      </c>
      <c r="P2044" s="1"/>
      <c r="Q2044" s="1"/>
    </row>
    <row r="2045" spans="1:17" x14ac:dyDescent="0.3">
      <c r="A2045" s="1" t="s">
        <v>75</v>
      </c>
      <c r="B2045" s="1" t="s">
        <v>5770</v>
      </c>
      <c r="C2045" s="1">
        <v>1</v>
      </c>
      <c r="D2045" s="1" t="s">
        <v>6512</v>
      </c>
      <c r="E2045" s="1">
        <v>20</v>
      </c>
      <c r="F2045" s="1" t="s">
        <v>6619</v>
      </c>
      <c r="G2045" s="1" t="s">
        <v>5851</v>
      </c>
      <c r="H2045" s="1" t="s">
        <v>6620</v>
      </c>
      <c r="I2045" s="1" t="b">
        <v>0</v>
      </c>
      <c r="J2045" s="1">
        <v>1</v>
      </c>
      <c r="K2045" s="1">
        <v>2</v>
      </c>
      <c r="L2045" s="1">
        <v>14</v>
      </c>
      <c r="M2045" s="1">
        <v>1</v>
      </c>
      <c r="N2045" s="1">
        <v>3.44827586206896</v>
      </c>
      <c r="O2045" s="1" t="s">
        <v>6621</v>
      </c>
      <c r="P2045" s="1"/>
      <c r="Q2045" s="1"/>
    </row>
    <row r="2046" spans="1:17" x14ac:dyDescent="0.3">
      <c r="A2046" s="1" t="s">
        <v>75</v>
      </c>
      <c r="B2046" s="1" t="s">
        <v>5770</v>
      </c>
      <c r="C2046" s="1">
        <v>1</v>
      </c>
      <c r="D2046" s="1" t="s">
        <v>6512</v>
      </c>
      <c r="E2046" s="1">
        <v>20</v>
      </c>
      <c r="F2046" s="1" t="s">
        <v>6619</v>
      </c>
      <c r="G2046" s="1" t="s">
        <v>5803</v>
      </c>
      <c r="H2046" s="1" t="s">
        <v>6523</v>
      </c>
      <c r="I2046" s="1" t="b">
        <v>0</v>
      </c>
      <c r="J2046" s="1">
        <v>0</v>
      </c>
      <c r="K2046" s="1">
        <v>1</v>
      </c>
      <c r="L2046" s="1">
        <v>1</v>
      </c>
      <c r="M2046" s="1">
        <v>1</v>
      </c>
      <c r="N2046" s="1">
        <v>3.44827586206896</v>
      </c>
      <c r="O2046" s="1" t="s">
        <v>6622</v>
      </c>
      <c r="P2046" s="1"/>
      <c r="Q2046" s="1"/>
    </row>
    <row r="2047" spans="1:17" x14ac:dyDescent="0.3">
      <c r="A2047" s="1" t="s">
        <v>75</v>
      </c>
      <c r="B2047" s="1" t="s">
        <v>5770</v>
      </c>
      <c r="C2047" s="1">
        <v>1</v>
      </c>
      <c r="D2047" s="1" t="s">
        <v>6512</v>
      </c>
      <c r="E2047" s="1">
        <v>20</v>
      </c>
      <c r="F2047" s="1" t="s">
        <v>6619</v>
      </c>
      <c r="G2047" s="1" t="s">
        <v>5834</v>
      </c>
      <c r="H2047" s="1" t="s">
        <v>6516</v>
      </c>
      <c r="I2047" s="1" t="b">
        <v>0</v>
      </c>
      <c r="J2047" s="1">
        <v>6</v>
      </c>
      <c r="K2047" s="1">
        <v>0</v>
      </c>
      <c r="L2047" s="1">
        <v>1</v>
      </c>
      <c r="M2047" s="1">
        <v>1</v>
      </c>
      <c r="N2047" s="1">
        <v>3.44827586206896</v>
      </c>
      <c r="O2047" s="1" t="s">
        <v>6623</v>
      </c>
      <c r="P2047" s="1"/>
      <c r="Q2047" s="1"/>
    </row>
    <row r="2048" spans="1:17" x14ac:dyDescent="0.3">
      <c r="A2048" s="1" t="s">
        <v>75</v>
      </c>
      <c r="B2048" s="1" t="s">
        <v>5770</v>
      </c>
      <c r="C2048" s="1">
        <v>1</v>
      </c>
      <c r="D2048" s="1" t="s">
        <v>6512</v>
      </c>
      <c r="E2048" s="1">
        <v>20</v>
      </c>
      <c r="F2048" s="1" t="s">
        <v>6619</v>
      </c>
      <c r="G2048" s="1" t="s">
        <v>5834</v>
      </c>
      <c r="H2048" s="1" t="s">
        <v>6516</v>
      </c>
      <c r="I2048" s="1" t="b">
        <v>0</v>
      </c>
      <c r="J2048" s="1">
        <v>7</v>
      </c>
      <c r="K2048" s="1">
        <v>0</v>
      </c>
      <c r="L2048" s="1">
        <v>0</v>
      </c>
      <c r="M2048" s="1">
        <v>1</v>
      </c>
      <c r="N2048" s="1">
        <v>3.44827586206896</v>
      </c>
      <c r="O2048" s="1" t="s">
        <v>6624</v>
      </c>
      <c r="P2048" s="1"/>
      <c r="Q2048" s="1"/>
    </row>
    <row r="2049" spans="1:17" x14ac:dyDescent="0.3">
      <c r="A2049" s="1" t="s">
        <v>75</v>
      </c>
      <c r="B2049" s="1" t="s">
        <v>5770</v>
      </c>
      <c r="C2049" s="1">
        <v>1</v>
      </c>
      <c r="D2049" s="1" t="s">
        <v>6512</v>
      </c>
      <c r="E2049" s="1">
        <v>20</v>
      </c>
      <c r="F2049" s="1" t="s">
        <v>6619</v>
      </c>
      <c r="G2049" s="1" t="s">
        <v>5803</v>
      </c>
      <c r="H2049" s="1" t="s">
        <v>6523</v>
      </c>
      <c r="I2049" s="1" t="b">
        <v>0</v>
      </c>
      <c r="J2049" s="1">
        <v>0</v>
      </c>
      <c r="K2049" s="1">
        <v>1</v>
      </c>
      <c r="L2049" s="1">
        <v>1</v>
      </c>
      <c r="M2049" s="1">
        <v>1</v>
      </c>
      <c r="N2049" s="1">
        <v>3.44827586206896</v>
      </c>
      <c r="O2049" s="1" t="s">
        <v>6618</v>
      </c>
      <c r="P2049" s="1"/>
      <c r="Q2049" s="1"/>
    </row>
    <row r="2050" spans="1:17" x14ac:dyDescent="0.3">
      <c r="A2050" s="1" t="s">
        <v>75</v>
      </c>
      <c r="B2050" s="1" t="s">
        <v>5770</v>
      </c>
      <c r="C2050" s="1">
        <v>1</v>
      </c>
      <c r="D2050" s="1" t="s">
        <v>6512</v>
      </c>
      <c r="E2050" s="1">
        <v>20</v>
      </c>
      <c r="F2050" s="1" t="s">
        <v>6619</v>
      </c>
      <c r="G2050" s="1" t="s">
        <v>5814</v>
      </c>
      <c r="H2050" s="1" t="s">
        <v>6516</v>
      </c>
      <c r="I2050" s="1" t="b">
        <v>1</v>
      </c>
      <c r="J2050" s="1">
        <v>0</v>
      </c>
      <c r="K2050" s="1">
        <v>0</v>
      </c>
      <c r="L2050" s="1">
        <v>0</v>
      </c>
      <c r="M2050" s="1">
        <v>1</v>
      </c>
      <c r="N2050" s="1">
        <v>3.44827586206896</v>
      </c>
      <c r="O2050" s="1" t="s">
        <v>6518</v>
      </c>
      <c r="P2050" s="1"/>
      <c r="Q2050" s="1"/>
    </row>
    <row r="2051" spans="1:17" x14ac:dyDescent="0.3">
      <c r="A2051" s="1" t="s">
        <v>75</v>
      </c>
      <c r="B2051" s="1" t="s">
        <v>5770</v>
      </c>
      <c r="C2051" s="1">
        <v>1</v>
      </c>
      <c r="D2051" s="1" t="s">
        <v>6512</v>
      </c>
      <c r="E2051" s="1">
        <v>20</v>
      </c>
      <c r="F2051" s="1" t="s">
        <v>6619</v>
      </c>
      <c r="G2051" s="1" t="s">
        <v>5876</v>
      </c>
      <c r="H2051" s="1" t="s">
        <v>6516</v>
      </c>
      <c r="I2051" s="1" t="b">
        <v>0</v>
      </c>
      <c r="J2051" s="1">
        <v>4</v>
      </c>
      <c r="K2051" s="1">
        <v>0</v>
      </c>
      <c r="L2051" s="1">
        <v>5</v>
      </c>
      <c r="M2051" s="1">
        <v>1</v>
      </c>
      <c r="N2051" s="1">
        <v>3.44827586206896</v>
      </c>
      <c r="O2051" s="1" t="s">
        <v>6625</v>
      </c>
      <c r="P2051" s="1"/>
      <c r="Q2051" s="1"/>
    </row>
    <row r="2052" spans="1:17" x14ac:dyDescent="0.3">
      <c r="A2052" s="1" t="s">
        <v>75</v>
      </c>
      <c r="B2052" s="1" t="s">
        <v>5770</v>
      </c>
      <c r="C2052" s="1">
        <v>1</v>
      </c>
      <c r="D2052" s="1" t="s">
        <v>6512</v>
      </c>
      <c r="E2052" s="1">
        <v>20</v>
      </c>
      <c r="F2052" s="1" t="s">
        <v>6619</v>
      </c>
      <c r="G2052" s="1" t="s">
        <v>5834</v>
      </c>
      <c r="H2052" s="1" t="s">
        <v>6626</v>
      </c>
      <c r="I2052" s="1" t="b">
        <v>0</v>
      </c>
      <c r="J2052" s="1">
        <v>0</v>
      </c>
      <c r="K2052" s="1">
        <v>13</v>
      </c>
      <c r="L2052" s="1">
        <v>13</v>
      </c>
      <c r="M2052" s="1">
        <v>1</v>
      </c>
      <c r="N2052" s="1">
        <v>3.44827586206896</v>
      </c>
      <c r="O2052" s="1" t="s">
        <v>6627</v>
      </c>
      <c r="P2052" s="1"/>
      <c r="Q2052" s="1"/>
    </row>
    <row r="2053" spans="1:17" x14ac:dyDescent="0.3">
      <c r="A2053" s="1" t="s">
        <v>75</v>
      </c>
      <c r="B2053" s="1" t="s">
        <v>5770</v>
      </c>
      <c r="C2053" s="1">
        <v>1</v>
      </c>
      <c r="D2053" s="1" t="s">
        <v>6512</v>
      </c>
      <c r="E2053" s="1">
        <v>21</v>
      </c>
      <c r="F2053" s="1" t="s">
        <v>6628</v>
      </c>
      <c r="G2053" s="1" t="s">
        <v>5814</v>
      </c>
      <c r="H2053" s="1" t="s">
        <v>6629</v>
      </c>
      <c r="I2053" s="1" t="b">
        <v>1</v>
      </c>
      <c r="J2053" s="1">
        <v>0</v>
      </c>
      <c r="K2053" s="1">
        <v>0</v>
      </c>
      <c r="L2053" s="1">
        <v>0</v>
      </c>
      <c r="M2053" s="1">
        <v>1</v>
      </c>
      <c r="N2053" s="1">
        <v>3.125</v>
      </c>
      <c r="O2053" s="1" t="s">
        <v>6630</v>
      </c>
      <c r="P2053" s="1"/>
      <c r="Q2053" s="1"/>
    </row>
    <row r="2054" spans="1:17" x14ac:dyDescent="0.3">
      <c r="A2054" s="1" t="s">
        <v>75</v>
      </c>
      <c r="B2054" s="1" t="s">
        <v>5770</v>
      </c>
      <c r="C2054" s="1">
        <v>1</v>
      </c>
      <c r="D2054" s="1" t="s">
        <v>6512</v>
      </c>
      <c r="E2054" s="1">
        <v>21</v>
      </c>
      <c r="F2054" s="1" t="s">
        <v>6628</v>
      </c>
      <c r="G2054" s="1" t="s">
        <v>5845</v>
      </c>
      <c r="H2054" s="1" t="s">
        <v>6514</v>
      </c>
      <c r="I2054" s="1" t="b">
        <v>0</v>
      </c>
      <c r="J2054" s="1">
        <v>0</v>
      </c>
      <c r="K2054" s="1">
        <v>4</v>
      </c>
      <c r="L2054" s="1">
        <v>5</v>
      </c>
      <c r="M2054" s="1">
        <v>27</v>
      </c>
      <c r="N2054" s="1">
        <v>84.375</v>
      </c>
      <c r="O2054" s="1" t="s">
        <v>6515</v>
      </c>
      <c r="P2054" s="1"/>
      <c r="Q2054" s="1"/>
    </row>
    <row r="2055" spans="1:17" x14ac:dyDescent="0.3">
      <c r="A2055" s="1" t="s">
        <v>75</v>
      </c>
      <c r="B2055" s="1" t="s">
        <v>5770</v>
      </c>
      <c r="C2055" s="1">
        <v>1</v>
      </c>
      <c r="D2055" s="1" t="s">
        <v>6512</v>
      </c>
      <c r="E2055" s="1">
        <v>21</v>
      </c>
      <c r="F2055" s="1" t="s">
        <v>6628</v>
      </c>
      <c r="G2055" s="1" t="s">
        <v>5845</v>
      </c>
      <c r="H2055" s="1" t="s">
        <v>6514</v>
      </c>
      <c r="I2055" s="1" t="b">
        <v>0</v>
      </c>
      <c r="J2055" s="1">
        <v>0</v>
      </c>
      <c r="K2055" s="1">
        <v>4</v>
      </c>
      <c r="L2055" s="1">
        <v>6</v>
      </c>
      <c r="M2055" s="1">
        <v>1</v>
      </c>
      <c r="N2055" s="1">
        <v>3.125</v>
      </c>
      <c r="O2055" s="1" t="s">
        <v>6519</v>
      </c>
      <c r="P2055" s="1"/>
      <c r="Q2055" s="1"/>
    </row>
    <row r="2056" spans="1:17" x14ac:dyDescent="0.3">
      <c r="A2056" s="1" t="s">
        <v>75</v>
      </c>
      <c r="B2056" s="1" t="s">
        <v>5770</v>
      </c>
      <c r="C2056" s="1">
        <v>1</v>
      </c>
      <c r="D2056" s="1" t="s">
        <v>6512</v>
      </c>
      <c r="E2056" s="1">
        <v>21</v>
      </c>
      <c r="F2056" s="1" t="s">
        <v>6628</v>
      </c>
      <c r="G2056" s="1" t="s">
        <v>5814</v>
      </c>
      <c r="H2056" s="1" t="s">
        <v>6516</v>
      </c>
      <c r="I2056" s="1" t="b">
        <v>1</v>
      </c>
      <c r="J2056" s="1">
        <v>0</v>
      </c>
      <c r="K2056" s="1">
        <v>0</v>
      </c>
      <c r="L2056" s="1">
        <v>0</v>
      </c>
      <c r="M2056" s="1">
        <v>1</v>
      </c>
      <c r="N2056" s="1">
        <v>3.125</v>
      </c>
      <c r="O2056" s="1" t="s">
        <v>6518</v>
      </c>
      <c r="P2056" s="1"/>
      <c r="Q2056" s="1"/>
    </row>
    <row r="2057" spans="1:17" x14ac:dyDescent="0.3">
      <c r="A2057" s="1" t="s">
        <v>75</v>
      </c>
      <c r="B2057" s="1" t="s">
        <v>5770</v>
      </c>
      <c r="C2057" s="1">
        <v>1</v>
      </c>
      <c r="D2057" s="1" t="s">
        <v>6512</v>
      </c>
      <c r="E2057" s="1">
        <v>21</v>
      </c>
      <c r="F2057" s="1" t="s">
        <v>6628</v>
      </c>
      <c r="G2057" s="1" t="s">
        <v>5845</v>
      </c>
      <c r="H2057" s="1" t="s">
        <v>6631</v>
      </c>
      <c r="I2057" s="1" t="b">
        <v>0</v>
      </c>
      <c r="J2057" s="1">
        <v>0</v>
      </c>
      <c r="K2057" s="1">
        <v>4</v>
      </c>
      <c r="L2057" s="1">
        <v>5</v>
      </c>
      <c r="M2057" s="1">
        <v>1</v>
      </c>
      <c r="N2057" s="1">
        <v>3.125</v>
      </c>
      <c r="O2057" s="1" t="s">
        <v>6632</v>
      </c>
      <c r="P2057" s="1"/>
      <c r="Q2057" s="1"/>
    </row>
    <row r="2058" spans="1:17" x14ac:dyDescent="0.3">
      <c r="A2058" s="1" t="s">
        <v>75</v>
      </c>
      <c r="B2058" s="1" t="s">
        <v>5770</v>
      </c>
      <c r="C2058" s="1">
        <v>1</v>
      </c>
      <c r="D2058" s="1" t="s">
        <v>6512</v>
      </c>
      <c r="E2058" s="1">
        <v>21</v>
      </c>
      <c r="F2058" s="1" t="s">
        <v>6628</v>
      </c>
      <c r="G2058" s="1" t="s">
        <v>5834</v>
      </c>
      <c r="H2058" s="1" t="s">
        <v>6626</v>
      </c>
      <c r="I2058" s="1" t="b">
        <v>0</v>
      </c>
      <c r="J2058" s="1">
        <v>0</v>
      </c>
      <c r="K2058" s="1">
        <v>13</v>
      </c>
      <c r="L2058" s="1">
        <v>13</v>
      </c>
      <c r="M2058" s="1">
        <v>1</v>
      </c>
      <c r="N2058" s="1">
        <v>3.125</v>
      </c>
      <c r="O2058" s="1" t="s">
        <v>6627</v>
      </c>
      <c r="P2058" s="1"/>
      <c r="Q2058" s="1"/>
    </row>
    <row r="2059" spans="1:17" x14ac:dyDescent="0.3">
      <c r="A2059" s="1" t="s">
        <v>75</v>
      </c>
      <c r="B2059" s="1" t="s">
        <v>5770</v>
      </c>
      <c r="C2059" s="1">
        <v>1</v>
      </c>
      <c r="D2059" s="1" t="s">
        <v>6512</v>
      </c>
      <c r="E2059" s="1">
        <v>22</v>
      </c>
      <c r="F2059" s="1" t="s">
        <v>6633</v>
      </c>
      <c r="G2059" s="1" t="s">
        <v>5834</v>
      </c>
      <c r="H2059" s="1" t="s">
        <v>6542</v>
      </c>
      <c r="I2059" s="1" t="b">
        <v>0</v>
      </c>
      <c r="J2059" s="1">
        <v>0</v>
      </c>
      <c r="K2059" s="1">
        <v>7</v>
      </c>
      <c r="L2059" s="1">
        <v>12</v>
      </c>
      <c r="M2059" s="1">
        <v>13</v>
      </c>
      <c r="N2059" s="1">
        <v>5.078125</v>
      </c>
      <c r="O2059" s="1" t="s">
        <v>6565</v>
      </c>
      <c r="P2059" s="1"/>
      <c r="Q2059" s="1"/>
    </row>
    <row r="2060" spans="1:17" x14ac:dyDescent="0.3">
      <c r="A2060" s="1" t="s">
        <v>75</v>
      </c>
      <c r="B2060" s="1" t="s">
        <v>5770</v>
      </c>
      <c r="C2060" s="1">
        <v>1</v>
      </c>
      <c r="D2060" s="1" t="s">
        <v>6512</v>
      </c>
      <c r="E2060" s="1">
        <v>22</v>
      </c>
      <c r="F2060" s="1" t="s">
        <v>6633</v>
      </c>
      <c r="G2060" s="1" t="s">
        <v>5803</v>
      </c>
      <c r="H2060" s="1" t="s">
        <v>6523</v>
      </c>
      <c r="I2060" s="1" t="b">
        <v>0</v>
      </c>
      <c r="J2060" s="1">
        <v>0</v>
      </c>
      <c r="K2060" s="1">
        <v>1</v>
      </c>
      <c r="L2060" s="1">
        <v>0</v>
      </c>
      <c r="M2060" s="1">
        <v>51</v>
      </c>
      <c r="N2060" s="1">
        <v>19.921875</v>
      </c>
      <c r="O2060" s="1" t="s">
        <v>6524</v>
      </c>
      <c r="P2060" s="1"/>
      <c r="Q2060" s="1"/>
    </row>
    <row r="2061" spans="1:17" x14ac:dyDescent="0.3">
      <c r="A2061" s="1" t="s">
        <v>75</v>
      </c>
      <c r="B2061" s="1" t="s">
        <v>5770</v>
      </c>
      <c r="C2061" s="1">
        <v>1</v>
      </c>
      <c r="D2061" s="1" t="s">
        <v>6512</v>
      </c>
      <c r="E2061" s="1">
        <v>22</v>
      </c>
      <c r="F2061" s="1" t="s">
        <v>6633</v>
      </c>
      <c r="G2061" s="1" t="s">
        <v>5814</v>
      </c>
      <c r="H2061" s="1" t="s">
        <v>6516</v>
      </c>
      <c r="I2061" s="1" t="b">
        <v>1</v>
      </c>
      <c r="J2061" s="1">
        <v>0</v>
      </c>
      <c r="K2061" s="1">
        <v>0</v>
      </c>
      <c r="L2061" s="1">
        <v>0</v>
      </c>
      <c r="M2061" s="1">
        <v>48</v>
      </c>
      <c r="N2061" s="1">
        <v>18.75</v>
      </c>
      <c r="O2061" s="1" t="s">
        <v>6518</v>
      </c>
      <c r="P2061" s="1"/>
      <c r="Q2061" s="1"/>
    </row>
    <row r="2062" spans="1:17" x14ac:dyDescent="0.3">
      <c r="A2062" s="1" t="s">
        <v>75</v>
      </c>
      <c r="B2062" s="1" t="s">
        <v>5770</v>
      </c>
      <c r="C2062" s="1">
        <v>1</v>
      </c>
      <c r="D2062" s="1" t="s">
        <v>6512</v>
      </c>
      <c r="E2062" s="1">
        <v>22</v>
      </c>
      <c r="F2062" s="1" t="s">
        <v>6633</v>
      </c>
      <c r="G2062" s="1" t="s">
        <v>5803</v>
      </c>
      <c r="H2062" s="1" t="s">
        <v>6526</v>
      </c>
      <c r="I2062" s="1" t="b">
        <v>0</v>
      </c>
      <c r="J2062" s="1">
        <v>0</v>
      </c>
      <c r="K2062" s="1">
        <v>1</v>
      </c>
      <c r="L2062" s="1">
        <v>0</v>
      </c>
      <c r="M2062" s="1">
        <v>37</v>
      </c>
      <c r="N2062" s="1">
        <v>14.453125</v>
      </c>
      <c r="O2062" s="1" t="s">
        <v>6527</v>
      </c>
      <c r="P2062" s="1"/>
      <c r="Q2062" s="1"/>
    </row>
    <row r="2063" spans="1:17" x14ac:dyDescent="0.3">
      <c r="A2063" s="1" t="s">
        <v>75</v>
      </c>
      <c r="B2063" s="1" t="s">
        <v>5770</v>
      </c>
      <c r="C2063" s="1">
        <v>1</v>
      </c>
      <c r="D2063" s="1" t="s">
        <v>6512</v>
      </c>
      <c r="E2063" s="1">
        <v>22</v>
      </c>
      <c r="F2063" s="1" t="s">
        <v>6633</v>
      </c>
      <c r="G2063" s="1" t="s">
        <v>5834</v>
      </c>
      <c r="H2063" s="1" t="s">
        <v>6516</v>
      </c>
      <c r="I2063" s="1" t="b">
        <v>0</v>
      </c>
      <c r="J2063" s="1">
        <v>9</v>
      </c>
      <c r="K2063" s="1">
        <v>0</v>
      </c>
      <c r="L2063" s="1">
        <v>0</v>
      </c>
      <c r="M2063" s="1">
        <v>16</v>
      </c>
      <c r="N2063" s="1">
        <v>6.25</v>
      </c>
      <c r="O2063" s="1" t="s">
        <v>6634</v>
      </c>
      <c r="P2063" s="1"/>
      <c r="Q2063" s="1"/>
    </row>
    <row r="2064" spans="1:17" x14ac:dyDescent="0.3">
      <c r="A2064" s="1" t="s">
        <v>75</v>
      </c>
      <c r="B2064" s="1" t="s">
        <v>5770</v>
      </c>
      <c r="C2064" s="1">
        <v>1</v>
      </c>
      <c r="D2064" s="1" t="s">
        <v>6512</v>
      </c>
      <c r="E2064" s="1">
        <v>22</v>
      </c>
      <c r="F2064" s="1" t="s">
        <v>6633</v>
      </c>
      <c r="G2064" s="1" t="s">
        <v>5816</v>
      </c>
      <c r="H2064" s="1" t="s">
        <v>6516</v>
      </c>
      <c r="I2064" s="1" t="b">
        <v>0</v>
      </c>
      <c r="J2064" s="1">
        <v>3</v>
      </c>
      <c r="K2064" s="1">
        <v>0</v>
      </c>
      <c r="L2064" s="1">
        <v>0</v>
      </c>
      <c r="M2064" s="1">
        <v>12</v>
      </c>
      <c r="N2064" s="1">
        <v>4.6875</v>
      </c>
      <c r="O2064" s="1" t="s">
        <v>6520</v>
      </c>
      <c r="P2064" s="1"/>
      <c r="Q2064" s="1"/>
    </row>
    <row r="2065" spans="1:17" x14ac:dyDescent="0.3">
      <c r="A2065" s="1" t="s">
        <v>75</v>
      </c>
      <c r="B2065" s="1" t="s">
        <v>5770</v>
      </c>
      <c r="C2065" s="1">
        <v>1</v>
      </c>
      <c r="D2065" s="1" t="s">
        <v>6512</v>
      </c>
      <c r="E2065" s="1">
        <v>22</v>
      </c>
      <c r="F2065" s="1" t="s">
        <v>6633</v>
      </c>
      <c r="G2065" s="1" t="s">
        <v>5798</v>
      </c>
      <c r="H2065" s="1" t="s">
        <v>6516</v>
      </c>
      <c r="I2065" s="1" t="b">
        <v>0</v>
      </c>
      <c r="J2065" s="1">
        <v>0</v>
      </c>
      <c r="K2065" s="1">
        <v>0</v>
      </c>
      <c r="L2065" s="1">
        <v>10</v>
      </c>
      <c r="M2065" s="1">
        <v>11</v>
      </c>
      <c r="N2065" s="1">
        <v>4.296875</v>
      </c>
      <c r="O2065" s="1" t="s">
        <v>6577</v>
      </c>
      <c r="P2065" s="1"/>
      <c r="Q2065" s="1"/>
    </row>
    <row r="2066" spans="1:17" x14ac:dyDescent="0.3">
      <c r="A2066" s="1" t="s">
        <v>75</v>
      </c>
      <c r="B2066" s="1" t="s">
        <v>5770</v>
      </c>
      <c r="C2066" s="1">
        <v>1</v>
      </c>
      <c r="D2066" s="1" t="s">
        <v>6512</v>
      </c>
      <c r="E2066" s="1">
        <v>22</v>
      </c>
      <c r="F2066" s="1" t="s">
        <v>6633</v>
      </c>
      <c r="G2066" s="1" t="s">
        <v>5810</v>
      </c>
      <c r="H2066" s="1" t="s">
        <v>6516</v>
      </c>
      <c r="I2066" s="1" t="b">
        <v>0</v>
      </c>
      <c r="J2066" s="1">
        <v>2</v>
      </c>
      <c r="K2066" s="1">
        <v>0</v>
      </c>
      <c r="L2066" s="1">
        <v>0</v>
      </c>
      <c r="M2066" s="1">
        <v>9</v>
      </c>
      <c r="N2066" s="1">
        <v>3.515625</v>
      </c>
      <c r="O2066" s="1" t="s">
        <v>6517</v>
      </c>
      <c r="P2066" s="1"/>
      <c r="Q2066" s="1"/>
    </row>
    <row r="2067" spans="1:17" x14ac:dyDescent="0.3">
      <c r="A2067" s="1" t="s">
        <v>75</v>
      </c>
      <c r="B2067" s="1" t="s">
        <v>5770</v>
      </c>
      <c r="C2067" s="1">
        <v>1</v>
      </c>
      <c r="D2067" s="1" t="s">
        <v>6512</v>
      </c>
      <c r="E2067" s="1">
        <v>22</v>
      </c>
      <c r="F2067" s="1" t="s">
        <v>6633</v>
      </c>
      <c r="G2067" s="1" t="s">
        <v>5801</v>
      </c>
      <c r="H2067" s="1" t="s">
        <v>6516</v>
      </c>
      <c r="I2067" s="1" t="b">
        <v>0</v>
      </c>
      <c r="J2067" s="1">
        <v>1</v>
      </c>
      <c r="K2067" s="1">
        <v>0</v>
      </c>
      <c r="L2067" s="1">
        <v>0</v>
      </c>
      <c r="M2067" s="1">
        <v>6</v>
      </c>
      <c r="N2067" s="1">
        <v>2.34375</v>
      </c>
      <c r="O2067" s="1" t="s">
        <v>6531</v>
      </c>
      <c r="P2067" s="1"/>
      <c r="Q2067" s="1"/>
    </row>
    <row r="2068" spans="1:17" x14ac:dyDescent="0.3">
      <c r="A2068" s="1" t="s">
        <v>75</v>
      </c>
      <c r="B2068" s="1" t="s">
        <v>5770</v>
      </c>
      <c r="C2068" s="1">
        <v>1</v>
      </c>
      <c r="D2068" s="1" t="s">
        <v>6512</v>
      </c>
      <c r="E2068" s="1">
        <v>22</v>
      </c>
      <c r="F2068" s="1" t="s">
        <v>6633</v>
      </c>
      <c r="G2068" s="1" t="s">
        <v>5834</v>
      </c>
      <c r="H2068" s="1" t="s">
        <v>6516</v>
      </c>
      <c r="I2068" s="1" t="b">
        <v>0</v>
      </c>
      <c r="J2068" s="1">
        <v>13</v>
      </c>
      <c r="K2068" s="1">
        <v>0</v>
      </c>
      <c r="L2068" s="1">
        <v>0</v>
      </c>
      <c r="M2068" s="1">
        <v>5</v>
      </c>
      <c r="N2068" s="1">
        <v>1.953125</v>
      </c>
      <c r="O2068" s="1" t="s">
        <v>6529</v>
      </c>
      <c r="P2068" s="1"/>
      <c r="Q2068" s="1"/>
    </row>
    <row r="2069" spans="1:17" x14ac:dyDescent="0.3">
      <c r="A2069" s="1" t="s">
        <v>75</v>
      </c>
      <c r="B2069" s="1" t="s">
        <v>5770</v>
      </c>
      <c r="C2069" s="1">
        <v>1</v>
      </c>
      <c r="D2069" s="1" t="s">
        <v>6512</v>
      </c>
      <c r="E2069" s="1">
        <v>22</v>
      </c>
      <c r="F2069" s="1" t="s">
        <v>6633</v>
      </c>
      <c r="G2069" s="1" t="s">
        <v>5876</v>
      </c>
      <c r="H2069" s="1" t="s">
        <v>6516</v>
      </c>
      <c r="I2069" s="1" t="b">
        <v>0</v>
      </c>
      <c r="J2069" s="1">
        <v>4</v>
      </c>
      <c r="K2069" s="1">
        <v>0</v>
      </c>
      <c r="L2069" s="1">
        <v>0</v>
      </c>
      <c r="M2069" s="1">
        <v>4</v>
      </c>
      <c r="N2069" s="1">
        <v>1.5625</v>
      </c>
      <c r="O2069" s="1" t="s">
        <v>6635</v>
      </c>
      <c r="P2069" s="1"/>
      <c r="Q2069" s="1"/>
    </row>
    <row r="2070" spans="1:17" x14ac:dyDescent="0.3">
      <c r="A2070" s="1" t="s">
        <v>75</v>
      </c>
      <c r="B2070" s="1" t="s">
        <v>5770</v>
      </c>
      <c r="C2070" s="1">
        <v>1</v>
      </c>
      <c r="D2070" s="1" t="s">
        <v>6512</v>
      </c>
      <c r="E2070" s="1">
        <v>22</v>
      </c>
      <c r="F2070" s="1" t="s">
        <v>6633</v>
      </c>
      <c r="G2070" s="1" t="s">
        <v>5840</v>
      </c>
      <c r="H2070" s="1" t="s">
        <v>6516</v>
      </c>
      <c r="I2070" s="1" t="b">
        <v>0</v>
      </c>
      <c r="J2070" s="1">
        <v>5</v>
      </c>
      <c r="K2070" s="1">
        <v>0</v>
      </c>
      <c r="L2070" s="1">
        <v>0</v>
      </c>
      <c r="M2070" s="1">
        <v>4</v>
      </c>
      <c r="N2070" s="1">
        <v>1.5625</v>
      </c>
      <c r="O2070" s="1" t="s">
        <v>6568</v>
      </c>
      <c r="P2070" s="1"/>
      <c r="Q2070" s="1"/>
    </row>
    <row r="2071" spans="1:17" x14ac:dyDescent="0.3">
      <c r="A2071" s="1" t="s">
        <v>75</v>
      </c>
      <c r="B2071" s="1" t="s">
        <v>5770</v>
      </c>
      <c r="C2071" s="1">
        <v>1</v>
      </c>
      <c r="D2071" s="1" t="s">
        <v>6512</v>
      </c>
      <c r="E2071" s="1">
        <v>22</v>
      </c>
      <c r="F2071" s="1" t="s">
        <v>6633</v>
      </c>
      <c r="G2071" s="1" t="s">
        <v>5834</v>
      </c>
      <c r="H2071" s="1" t="s">
        <v>6516</v>
      </c>
      <c r="I2071" s="1" t="b">
        <v>0</v>
      </c>
      <c r="J2071" s="1">
        <v>6</v>
      </c>
      <c r="K2071" s="1">
        <v>0</v>
      </c>
      <c r="L2071" s="1">
        <v>0</v>
      </c>
      <c r="M2071" s="1">
        <v>4</v>
      </c>
      <c r="N2071" s="1">
        <v>1.5625</v>
      </c>
      <c r="O2071" s="1" t="s">
        <v>6532</v>
      </c>
      <c r="P2071" s="1"/>
      <c r="Q2071" s="1"/>
    </row>
    <row r="2072" spans="1:17" x14ac:dyDescent="0.3">
      <c r="A2072" s="1" t="s">
        <v>75</v>
      </c>
      <c r="B2072" s="1" t="s">
        <v>5770</v>
      </c>
      <c r="C2072" s="1">
        <v>1</v>
      </c>
      <c r="D2072" s="1" t="s">
        <v>6512</v>
      </c>
      <c r="E2072" s="1">
        <v>22</v>
      </c>
      <c r="F2072" s="1" t="s">
        <v>6633</v>
      </c>
      <c r="G2072" s="1" t="s">
        <v>5803</v>
      </c>
      <c r="H2072" s="1" t="s">
        <v>6636</v>
      </c>
      <c r="I2072" s="1" t="b">
        <v>0</v>
      </c>
      <c r="J2072" s="1">
        <v>0</v>
      </c>
      <c r="K2072" s="1">
        <v>1</v>
      </c>
      <c r="L2072" s="1">
        <v>0</v>
      </c>
      <c r="M2072" s="1">
        <v>3</v>
      </c>
      <c r="N2072" s="1">
        <v>1.171875</v>
      </c>
      <c r="O2072" s="1" t="s">
        <v>6637</v>
      </c>
      <c r="P2072" s="1"/>
      <c r="Q2072" s="1"/>
    </row>
    <row r="2073" spans="1:17" x14ac:dyDescent="0.3">
      <c r="A2073" s="1" t="s">
        <v>75</v>
      </c>
      <c r="B2073" s="1" t="s">
        <v>5770</v>
      </c>
      <c r="C2073" s="1">
        <v>1</v>
      </c>
      <c r="D2073" s="1" t="s">
        <v>6512</v>
      </c>
      <c r="E2073" s="1">
        <v>23</v>
      </c>
      <c r="F2073" s="1" t="s">
        <v>6638</v>
      </c>
      <c r="G2073" s="1" t="s">
        <v>5814</v>
      </c>
      <c r="H2073" s="1" t="s">
        <v>6516</v>
      </c>
      <c r="I2073" s="1" t="b">
        <v>1</v>
      </c>
      <c r="J2073" s="1">
        <v>0</v>
      </c>
      <c r="K2073" s="1">
        <v>0</v>
      </c>
      <c r="L2073" s="1">
        <v>0</v>
      </c>
      <c r="M2073" s="1">
        <v>81</v>
      </c>
      <c r="N2073" s="1">
        <v>39.512195121951201</v>
      </c>
      <c r="O2073" s="1" t="s">
        <v>6518</v>
      </c>
      <c r="P2073" s="1"/>
      <c r="Q2073" s="1"/>
    </row>
    <row r="2074" spans="1:17" x14ac:dyDescent="0.3">
      <c r="A2074" s="1" t="s">
        <v>75</v>
      </c>
      <c r="B2074" s="1" t="s">
        <v>5770</v>
      </c>
      <c r="C2074" s="1">
        <v>1</v>
      </c>
      <c r="D2074" s="1" t="s">
        <v>6512</v>
      </c>
      <c r="E2074" s="1">
        <v>23</v>
      </c>
      <c r="F2074" s="1" t="s">
        <v>6638</v>
      </c>
      <c r="G2074" s="1" t="s">
        <v>5801</v>
      </c>
      <c r="H2074" s="1" t="s">
        <v>6516</v>
      </c>
      <c r="I2074" s="1" t="b">
        <v>0</v>
      </c>
      <c r="J2074" s="1">
        <v>1</v>
      </c>
      <c r="K2074" s="1">
        <v>0</v>
      </c>
      <c r="L2074" s="1">
        <v>0</v>
      </c>
      <c r="M2074" s="1">
        <v>23</v>
      </c>
      <c r="N2074" s="1">
        <v>11.219512195121901</v>
      </c>
      <c r="O2074" s="1" t="s">
        <v>6531</v>
      </c>
      <c r="P2074" s="1"/>
      <c r="Q2074" s="1"/>
    </row>
    <row r="2075" spans="1:17" x14ac:dyDescent="0.3">
      <c r="A2075" s="1" t="s">
        <v>75</v>
      </c>
      <c r="B2075" s="1" t="s">
        <v>5770</v>
      </c>
      <c r="C2075" s="1">
        <v>1</v>
      </c>
      <c r="D2075" s="1" t="s">
        <v>6512</v>
      </c>
      <c r="E2075" s="1">
        <v>23</v>
      </c>
      <c r="F2075" s="1" t="s">
        <v>6638</v>
      </c>
      <c r="G2075" s="1" t="s">
        <v>5803</v>
      </c>
      <c r="H2075" s="1" t="s">
        <v>6526</v>
      </c>
      <c r="I2075" s="1" t="b">
        <v>0</v>
      </c>
      <c r="J2075" s="1">
        <v>0</v>
      </c>
      <c r="K2075" s="1">
        <v>1</v>
      </c>
      <c r="L2075" s="1">
        <v>0</v>
      </c>
      <c r="M2075" s="1">
        <v>18</v>
      </c>
      <c r="N2075" s="1">
        <v>8.7804878048780495</v>
      </c>
      <c r="O2075" s="1" t="s">
        <v>6527</v>
      </c>
      <c r="P2075" s="1"/>
      <c r="Q2075" s="1"/>
    </row>
    <row r="2076" spans="1:17" x14ac:dyDescent="0.3">
      <c r="A2076" s="1" t="s">
        <v>75</v>
      </c>
      <c r="B2076" s="1" t="s">
        <v>5770</v>
      </c>
      <c r="C2076" s="1">
        <v>1</v>
      </c>
      <c r="D2076" s="1" t="s">
        <v>6512</v>
      </c>
      <c r="E2076" s="1">
        <v>23</v>
      </c>
      <c r="F2076" s="1" t="s">
        <v>6638</v>
      </c>
      <c r="G2076" s="1" t="s">
        <v>5834</v>
      </c>
      <c r="H2076" s="1" t="s">
        <v>6516</v>
      </c>
      <c r="I2076" s="1" t="b">
        <v>0</v>
      </c>
      <c r="J2076" s="1">
        <v>7</v>
      </c>
      <c r="K2076" s="1">
        <v>0</v>
      </c>
      <c r="L2076" s="1">
        <v>0</v>
      </c>
      <c r="M2076" s="1">
        <v>18</v>
      </c>
      <c r="N2076" s="1">
        <v>8.7804878048780406</v>
      </c>
      <c r="O2076" s="1" t="s">
        <v>6601</v>
      </c>
      <c r="P2076" s="1"/>
      <c r="Q2076" s="1"/>
    </row>
    <row r="2077" spans="1:17" x14ac:dyDescent="0.3">
      <c r="A2077" s="1" t="s">
        <v>75</v>
      </c>
      <c r="B2077" s="1" t="s">
        <v>5770</v>
      </c>
      <c r="C2077" s="1">
        <v>1</v>
      </c>
      <c r="D2077" s="1" t="s">
        <v>6512</v>
      </c>
      <c r="E2077" s="1">
        <v>23</v>
      </c>
      <c r="F2077" s="1" t="s">
        <v>6638</v>
      </c>
      <c r="G2077" s="1" t="s">
        <v>5816</v>
      </c>
      <c r="H2077" s="1" t="s">
        <v>6516</v>
      </c>
      <c r="I2077" s="1" t="b">
        <v>0</v>
      </c>
      <c r="J2077" s="1">
        <v>3</v>
      </c>
      <c r="K2077" s="1">
        <v>0</v>
      </c>
      <c r="L2077" s="1">
        <v>0</v>
      </c>
      <c r="M2077" s="1">
        <v>17</v>
      </c>
      <c r="N2077" s="1">
        <v>8.2926829268292597</v>
      </c>
      <c r="O2077" s="1" t="s">
        <v>6520</v>
      </c>
      <c r="P2077" s="1"/>
      <c r="Q2077" s="1"/>
    </row>
    <row r="2078" spans="1:17" x14ac:dyDescent="0.3">
      <c r="A2078" s="1" t="s">
        <v>75</v>
      </c>
      <c r="B2078" s="1" t="s">
        <v>5770</v>
      </c>
      <c r="C2078" s="1">
        <v>1</v>
      </c>
      <c r="D2078" s="1" t="s">
        <v>6512</v>
      </c>
      <c r="E2078" s="1">
        <v>23</v>
      </c>
      <c r="F2078" s="1" t="s">
        <v>6638</v>
      </c>
      <c r="G2078" s="1" t="s">
        <v>5803</v>
      </c>
      <c r="H2078" s="1" t="s">
        <v>6523</v>
      </c>
      <c r="I2078" s="1" t="b">
        <v>0</v>
      </c>
      <c r="J2078" s="1">
        <v>0</v>
      </c>
      <c r="K2078" s="1">
        <v>1</v>
      </c>
      <c r="L2078" s="1">
        <v>0</v>
      </c>
      <c r="M2078" s="1">
        <v>11</v>
      </c>
      <c r="N2078" s="1">
        <v>5.3658536585365804</v>
      </c>
      <c r="O2078" s="1" t="s">
        <v>6524</v>
      </c>
      <c r="P2078" s="1"/>
      <c r="Q2078" s="1"/>
    </row>
    <row r="2079" spans="1:17" x14ac:dyDescent="0.3">
      <c r="A2079" s="1" t="s">
        <v>75</v>
      </c>
      <c r="B2079" s="1" t="s">
        <v>5770</v>
      </c>
      <c r="C2079" s="1">
        <v>1</v>
      </c>
      <c r="D2079" s="1" t="s">
        <v>6512</v>
      </c>
      <c r="E2079" s="1">
        <v>23</v>
      </c>
      <c r="F2079" s="1" t="s">
        <v>6638</v>
      </c>
      <c r="G2079" s="1" t="s">
        <v>5845</v>
      </c>
      <c r="H2079" s="1" t="s">
        <v>6514</v>
      </c>
      <c r="I2079" s="1" t="b">
        <v>0</v>
      </c>
      <c r="J2079" s="1">
        <v>0</v>
      </c>
      <c r="K2079" s="1">
        <v>4</v>
      </c>
      <c r="L2079" s="1">
        <v>5</v>
      </c>
      <c r="M2079" s="1">
        <v>8</v>
      </c>
      <c r="N2079" s="1">
        <v>3.9024390243902398</v>
      </c>
      <c r="O2079" s="1" t="s">
        <v>6515</v>
      </c>
      <c r="P2079" s="1"/>
      <c r="Q2079" s="1"/>
    </row>
    <row r="2080" spans="1:17" x14ac:dyDescent="0.3">
      <c r="A2080" s="1" t="s">
        <v>75</v>
      </c>
      <c r="B2080" s="1" t="s">
        <v>5770</v>
      </c>
      <c r="C2080" s="1">
        <v>1</v>
      </c>
      <c r="D2080" s="1" t="s">
        <v>6512</v>
      </c>
      <c r="E2080" s="1">
        <v>23</v>
      </c>
      <c r="F2080" s="1" t="s">
        <v>6638</v>
      </c>
      <c r="G2080" s="1" t="s">
        <v>5819</v>
      </c>
      <c r="H2080" s="1" t="s">
        <v>6588</v>
      </c>
      <c r="I2080" s="1" t="b">
        <v>0</v>
      </c>
      <c r="J2080" s="1">
        <v>0</v>
      </c>
      <c r="K2080" s="1">
        <v>3</v>
      </c>
      <c r="L2080" s="1">
        <v>6</v>
      </c>
      <c r="M2080" s="1">
        <v>5</v>
      </c>
      <c r="N2080" s="1">
        <v>2.4390243902439002</v>
      </c>
      <c r="O2080" s="1" t="s">
        <v>6589</v>
      </c>
      <c r="P2080" s="1"/>
      <c r="Q2080" s="1"/>
    </row>
    <row r="2081" spans="1:17" x14ac:dyDescent="0.3">
      <c r="A2081" s="1" t="s">
        <v>75</v>
      </c>
      <c r="B2081" s="1" t="s">
        <v>5770</v>
      </c>
      <c r="C2081" s="1">
        <v>1</v>
      </c>
      <c r="D2081" s="1" t="s">
        <v>6512</v>
      </c>
      <c r="E2081" s="1">
        <v>23</v>
      </c>
      <c r="F2081" s="1" t="s">
        <v>6638</v>
      </c>
      <c r="G2081" s="1" t="s">
        <v>5810</v>
      </c>
      <c r="H2081" s="1" t="s">
        <v>6516</v>
      </c>
      <c r="I2081" s="1" t="b">
        <v>0</v>
      </c>
      <c r="J2081" s="1">
        <v>2</v>
      </c>
      <c r="K2081" s="1">
        <v>0</v>
      </c>
      <c r="L2081" s="1">
        <v>0</v>
      </c>
      <c r="M2081" s="1">
        <v>4</v>
      </c>
      <c r="N2081" s="1">
        <v>1.9512195121951199</v>
      </c>
      <c r="O2081" s="1" t="s">
        <v>6517</v>
      </c>
      <c r="P2081" s="1"/>
      <c r="Q2081" s="1"/>
    </row>
    <row r="2082" spans="1:17" x14ac:dyDescent="0.3">
      <c r="A2082" s="1" t="s">
        <v>75</v>
      </c>
      <c r="B2082" s="1" t="s">
        <v>5770</v>
      </c>
      <c r="C2082" s="1">
        <v>1</v>
      </c>
      <c r="D2082" s="1" t="s">
        <v>6512</v>
      </c>
      <c r="E2082" s="1">
        <v>24</v>
      </c>
      <c r="F2082" s="1" t="s">
        <v>6639</v>
      </c>
      <c r="G2082" s="1" t="s">
        <v>5845</v>
      </c>
      <c r="H2082" s="1" t="s">
        <v>6609</v>
      </c>
      <c r="I2082" s="1" t="b">
        <v>0</v>
      </c>
      <c r="J2082" s="1">
        <v>0</v>
      </c>
      <c r="K2082" s="1">
        <v>4</v>
      </c>
      <c r="L2082" s="1">
        <v>12</v>
      </c>
      <c r="M2082" s="1">
        <v>1</v>
      </c>
      <c r="N2082" s="1">
        <v>2.3255813953488298</v>
      </c>
      <c r="O2082" s="1" t="s">
        <v>6640</v>
      </c>
      <c r="P2082" s="1"/>
      <c r="Q2082" s="1"/>
    </row>
    <row r="2083" spans="1:17" x14ac:dyDescent="0.3">
      <c r="A2083" s="1" t="s">
        <v>75</v>
      </c>
      <c r="B2083" s="1" t="s">
        <v>5770</v>
      </c>
      <c r="C2083" s="1">
        <v>1</v>
      </c>
      <c r="D2083" s="1" t="s">
        <v>6512</v>
      </c>
      <c r="E2083" s="1">
        <v>24</v>
      </c>
      <c r="F2083" s="1" t="s">
        <v>6639</v>
      </c>
      <c r="G2083" s="1" t="s">
        <v>5834</v>
      </c>
      <c r="H2083" s="1" t="s">
        <v>6544</v>
      </c>
      <c r="I2083" s="1" t="b">
        <v>0</v>
      </c>
      <c r="J2083" s="1">
        <v>2</v>
      </c>
      <c r="K2083" s="1">
        <v>11</v>
      </c>
      <c r="L2083" s="1">
        <v>7</v>
      </c>
      <c r="M2083" s="1">
        <v>1</v>
      </c>
      <c r="N2083" s="1">
        <v>2.3255813953488298</v>
      </c>
      <c r="O2083" s="1" t="s">
        <v>6641</v>
      </c>
      <c r="P2083" s="1"/>
      <c r="Q2083" s="1"/>
    </row>
    <row r="2084" spans="1:17" x14ac:dyDescent="0.3">
      <c r="A2084" s="1" t="s">
        <v>75</v>
      </c>
      <c r="B2084" s="1" t="s">
        <v>5770</v>
      </c>
      <c r="C2084" s="1">
        <v>1</v>
      </c>
      <c r="D2084" s="1" t="s">
        <v>6512</v>
      </c>
      <c r="E2084" s="1">
        <v>24</v>
      </c>
      <c r="F2084" s="1" t="s">
        <v>6639</v>
      </c>
      <c r="G2084" s="1" t="s">
        <v>5834</v>
      </c>
      <c r="H2084" s="1" t="s">
        <v>6544</v>
      </c>
      <c r="I2084" s="1" t="b">
        <v>0</v>
      </c>
      <c r="J2084" s="1">
        <v>0</v>
      </c>
      <c r="K2084" s="1">
        <v>11</v>
      </c>
      <c r="L2084" s="1">
        <v>0</v>
      </c>
      <c r="M2084" s="1">
        <v>1</v>
      </c>
      <c r="N2084" s="1">
        <v>2.3255813953488298</v>
      </c>
      <c r="O2084" s="1" t="s">
        <v>6545</v>
      </c>
      <c r="P2084" s="1"/>
      <c r="Q2084" s="1"/>
    </row>
    <row r="2085" spans="1:17" x14ac:dyDescent="0.3">
      <c r="A2085" s="1" t="s">
        <v>75</v>
      </c>
      <c r="B2085" s="1" t="s">
        <v>5770</v>
      </c>
      <c r="C2085" s="1">
        <v>1</v>
      </c>
      <c r="D2085" s="1" t="s">
        <v>6512</v>
      </c>
      <c r="E2085" s="1">
        <v>24</v>
      </c>
      <c r="F2085" s="1" t="s">
        <v>6639</v>
      </c>
      <c r="G2085" s="1" t="s">
        <v>5834</v>
      </c>
      <c r="H2085" s="1" t="s">
        <v>6542</v>
      </c>
      <c r="I2085" s="1" t="b">
        <v>0</v>
      </c>
      <c r="J2085" s="1">
        <v>0</v>
      </c>
      <c r="K2085" s="1">
        <v>7</v>
      </c>
      <c r="L2085" s="1">
        <v>12</v>
      </c>
      <c r="M2085" s="1">
        <v>1</v>
      </c>
      <c r="N2085" s="1">
        <v>2.3255813953488298</v>
      </c>
      <c r="O2085" s="1" t="s">
        <v>6543</v>
      </c>
      <c r="P2085" s="1"/>
      <c r="Q2085" s="1"/>
    </row>
    <row r="2086" spans="1:17" x14ac:dyDescent="0.3">
      <c r="A2086" s="1" t="s">
        <v>75</v>
      </c>
      <c r="B2086" s="1" t="s">
        <v>5770</v>
      </c>
      <c r="C2086" s="1">
        <v>1</v>
      </c>
      <c r="D2086" s="1" t="s">
        <v>6512</v>
      </c>
      <c r="E2086" s="1">
        <v>24</v>
      </c>
      <c r="F2086" s="1" t="s">
        <v>6639</v>
      </c>
      <c r="G2086" s="1" t="s">
        <v>5803</v>
      </c>
      <c r="H2086" s="1" t="s">
        <v>6523</v>
      </c>
      <c r="I2086" s="1" t="b">
        <v>0</v>
      </c>
      <c r="J2086" s="1">
        <v>0</v>
      </c>
      <c r="K2086" s="1">
        <v>1</v>
      </c>
      <c r="L2086" s="1">
        <v>0</v>
      </c>
      <c r="M2086" s="1">
        <v>9</v>
      </c>
      <c r="N2086" s="1">
        <v>20.930232558139501</v>
      </c>
      <c r="O2086" s="1" t="s">
        <v>6524</v>
      </c>
      <c r="P2086" s="1"/>
      <c r="Q2086" s="1"/>
    </row>
    <row r="2087" spans="1:17" x14ac:dyDescent="0.3">
      <c r="A2087" s="1" t="s">
        <v>75</v>
      </c>
      <c r="B2087" s="1" t="s">
        <v>5770</v>
      </c>
      <c r="C2087" s="1">
        <v>1</v>
      </c>
      <c r="D2087" s="1" t="s">
        <v>6512</v>
      </c>
      <c r="E2087" s="1">
        <v>24</v>
      </c>
      <c r="F2087" s="1" t="s">
        <v>6639</v>
      </c>
      <c r="G2087" s="1" t="s">
        <v>5816</v>
      </c>
      <c r="H2087" s="1" t="s">
        <v>6516</v>
      </c>
      <c r="I2087" s="1" t="b">
        <v>0</v>
      </c>
      <c r="J2087" s="1">
        <v>3</v>
      </c>
      <c r="K2087" s="1">
        <v>0</v>
      </c>
      <c r="L2087" s="1">
        <v>0</v>
      </c>
      <c r="M2087" s="1">
        <v>7</v>
      </c>
      <c r="N2087" s="1">
        <v>16.279069767441801</v>
      </c>
      <c r="O2087" s="1" t="s">
        <v>6520</v>
      </c>
      <c r="P2087" s="1"/>
      <c r="Q2087" s="1"/>
    </row>
    <row r="2088" spans="1:17" x14ac:dyDescent="0.3">
      <c r="A2088" s="1" t="s">
        <v>75</v>
      </c>
      <c r="B2088" s="1" t="s">
        <v>5770</v>
      </c>
      <c r="C2088" s="1">
        <v>1</v>
      </c>
      <c r="D2088" s="1" t="s">
        <v>6512</v>
      </c>
      <c r="E2088" s="1">
        <v>24</v>
      </c>
      <c r="F2088" s="1" t="s">
        <v>6639</v>
      </c>
      <c r="G2088" s="1" t="s">
        <v>5810</v>
      </c>
      <c r="H2088" s="1" t="s">
        <v>6516</v>
      </c>
      <c r="I2088" s="1" t="b">
        <v>0</v>
      </c>
      <c r="J2088" s="1">
        <v>2</v>
      </c>
      <c r="K2088" s="1">
        <v>0</v>
      </c>
      <c r="L2088" s="1">
        <v>0</v>
      </c>
      <c r="M2088" s="1">
        <v>7</v>
      </c>
      <c r="N2088" s="1">
        <v>16.279069767441801</v>
      </c>
      <c r="O2088" s="1" t="s">
        <v>6517</v>
      </c>
      <c r="P2088" s="1"/>
      <c r="Q2088" s="1"/>
    </row>
    <row r="2089" spans="1:17" x14ac:dyDescent="0.3">
      <c r="A2089" s="1" t="s">
        <v>75</v>
      </c>
      <c r="B2089" s="1" t="s">
        <v>5770</v>
      </c>
      <c r="C2089" s="1">
        <v>1</v>
      </c>
      <c r="D2089" s="1" t="s">
        <v>6512</v>
      </c>
      <c r="E2089" s="1">
        <v>24</v>
      </c>
      <c r="F2089" s="1" t="s">
        <v>6639</v>
      </c>
      <c r="G2089" s="1" t="s">
        <v>5814</v>
      </c>
      <c r="H2089" s="1" t="s">
        <v>6516</v>
      </c>
      <c r="I2089" s="1" t="b">
        <v>1</v>
      </c>
      <c r="J2089" s="1">
        <v>0</v>
      </c>
      <c r="K2089" s="1">
        <v>0</v>
      </c>
      <c r="L2089" s="1">
        <v>0</v>
      </c>
      <c r="M2089" s="1">
        <v>5</v>
      </c>
      <c r="N2089" s="1">
        <v>11.6279069767441</v>
      </c>
      <c r="O2089" s="1" t="s">
        <v>6518</v>
      </c>
      <c r="P2089" s="1"/>
      <c r="Q2089" s="1"/>
    </row>
    <row r="2090" spans="1:17" x14ac:dyDescent="0.3">
      <c r="A2090" s="1" t="s">
        <v>75</v>
      </c>
      <c r="B2090" s="1" t="s">
        <v>5770</v>
      </c>
      <c r="C2090" s="1">
        <v>1</v>
      </c>
      <c r="D2090" s="1" t="s">
        <v>6512</v>
      </c>
      <c r="E2090" s="1">
        <v>24</v>
      </c>
      <c r="F2090" s="1" t="s">
        <v>6639</v>
      </c>
      <c r="G2090" s="1" t="s">
        <v>5834</v>
      </c>
      <c r="H2090" s="1" t="s">
        <v>6516</v>
      </c>
      <c r="I2090" s="1" t="b">
        <v>0</v>
      </c>
      <c r="J2090" s="1">
        <v>6</v>
      </c>
      <c r="K2090" s="1">
        <v>0</v>
      </c>
      <c r="L2090" s="1">
        <v>0</v>
      </c>
      <c r="M2090" s="1">
        <v>3</v>
      </c>
      <c r="N2090" s="1">
        <v>6.9767441860465098</v>
      </c>
      <c r="O2090" s="1" t="s">
        <v>6532</v>
      </c>
      <c r="P2090" s="1"/>
      <c r="Q2090" s="1"/>
    </row>
    <row r="2091" spans="1:17" x14ac:dyDescent="0.3">
      <c r="A2091" s="1" t="s">
        <v>75</v>
      </c>
      <c r="B2091" s="1" t="s">
        <v>5770</v>
      </c>
      <c r="C2091" s="1">
        <v>1</v>
      </c>
      <c r="D2091" s="1" t="s">
        <v>6512</v>
      </c>
      <c r="E2091" s="1">
        <v>24</v>
      </c>
      <c r="F2091" s="1" t="s">
        <v>6639</v>
      </c>
      <c r="G2091" s="1" t="s">
        <v>5801</v>
      </c>
      <c r="H2091" s="1" t="s">
        <v>6516</v>
      </c>
      <c r="I2091" s="1" t="b">
        <v>0</v>
      </c>
      <c r="J2091" s="1">
        <v>1</v>
      </c>
      <c r="K2091" s="1">
        <v>0</v>
      </c>
      <c r="L2091" s="1">
        <v>0</v>
      </c>
      <c r="M2091" s="1">
        <v>2</v>
      </c>
      <c r="N2091" s="1">
        <v>4.6511627906976702</v>
      </c>
      <c r="O2091" s="1" t="s">
        <v>6531</v>
      </c>
      <c r="P2091" s="1"/>
      <c r="Q2091" s="1"/>
    </row>
    <row r="2092" spans="1:17" x14ac:dyDescent="0.3">
      <c r="A2092" s="1" t="s">
        <v>75</v>
      </c>
      <c r="B2092" s="1" t="s">
        <v>5770</v>
      </c>
      <c r="C2092" s="1">
        <v>1</v>
      </c>
      <c r="D2092" s="1" t="s">
        <v>6512</v>
      </c>
      <c r="E2092" s="1">
        <v>24</v>
      </c>
      <c r="F2092" s="1" t="s">
        <v>6639</v>
      </c>
      <c r="G2092" s="1" t="s">
        <v>5803</v>
      </c>
      <c r="H2092" s="1" t="s">
        <v>6526</v>
      </c>
      <c r="I2092" s="1" t="b">
        <v>0</v>
      </c>
      <c r="J2092" s="1">
        <v>0</v>
      </c>
      <c r="K2092" s="1">
        <v>1</v>
      </c>
      <c r="L2092" s="1">
        <v>0</v>
      </c>
      <c r="M2092" s="1">
        <v>2</v>
      </c>
      <c r="N2092" s="1">
        <v>4.6511627906976702</v>
      </c>
      <c r="O2092" s="1" t="s">
        <v>6527</v>
      </c>
      <c r="P2092" s="1"/>
      <c r="Q2092" s="1"/>
    </row>
    <row r="2093" spans="1:17" x14ac:dyDescent="0.3">
      <c r="A2093" s="1" t="s">
        <v>75</v>
      </c>
      <c r="B2093" s="1" t="s">
        <v>5770</v>
      </c>
      <c r="C2093" s="1">
        <v>1</v>
      </c>
      <c r="D2093" s="1" t="s">
        <v>6512</v>
      </c>
      <c r="E2093" s="1">
        <v>24</v>
      </c>
      <c r="F2093" s="1" t="s">
        <v>6639</v>
      </c>
      <c r="G2093" s="1" t="s">
        <v>5834</v>
      </c>
      <c r="H2093" s="1" t="s">
        <v>6516</v>
      </c>
      <c r="I2093" s="1" t="b">
        <v>0</v>
      </c>
      <c r="J2093" s="1">
        <v>18</v>
      </c>
      <c r="K2093" s="1">
        <v>0</v>
      </c>
      <c r="L2093" s="1">
        <v>0</v>
      </c>
      <c r="M2093" s="1">
        <v>1</v>
      </c>
      <c r="N2093" s="1">
        <v>2.3255813953488298</v>
      </c>
      <c r="O2093" s="1" t="s">
        <v>6525</v>
      </c>
      <c r="P2093" s="1"/>
      <c r="Q2093" s="1"/>
    </row>
    <row r="2094" spans="1:17" x14ac:dyDescent="0.3">
      <c r="A2094" s="1" t="s">
        <v>75</v>
      </c>
      <c r="B2094" s="1" t="s">
        <v>5770</v>
      </c>
      <c r="C2094" s="1">
        <v>1</v>
      </c>
      <c r="D2094" s="1" t="s">
        <v>6512</v>
      </c>
      <c r="E2094" s="1">
        <v>24</v>
      </c>
      <c r="F2094" s="1" t="s">
        <v>6639</v>
      </c>
      <c r="G2094" s="1" t="s">
        <v>5834</v>
      </c>
      <c r="H2094" s="1" t="s">
        <v>6516</v>
      </c>
      <c r="I2094" s="1" t="b">
        <v>0</v>
      </c>
      <c r="J2094" s="1">
        <v>13</v>
      </c>
      <c r="K2094" s="1">
        <v>0</v>
      </c>
      <c r="L2094" s="1">
        <v>0</v>
      </c>
      <c r="M2094" s="1">
        <v>1</v>
      </c>
      <c r="N2094" s="1">
        <v>2.3255813953488298</v>
      </c>
      <c r="O2094" s="1" t="s">
        <v>6529</v>
      </c>
      <c r="P2094" s="1"/>
      <c r="Q2094" s="1"/>
    </row>
    <row r="2095" spans="1:17" x14ac:dyDescent="0.3">
      <c r="A2095" s="1" t="s">
        <v>75</v>
      </c>
      <c r="B2095" s="1" t="s">
        <v>5770</v>
      </c>
      <c r="C2095" s="1">
        <v>1</v>
      </c>
      <c r="D2095" s="1" t="s">
        <v>6512</v>
      </c>
      <c r="E2095" s="1">
        <v>24</v>
      </c>
      <c r="F2095" s="1" t="s">
        <v>6639</v>
      </c>
      <c r="G2095" s="1" t="s">
        <v>5840</v>
      </c>
      <c r="H2095" s="1" t="s">
        <v>6516</v>
      </c>
      <c r="I2095" s="1" t="b">
        <v>0</v>
      </c>
      <c r="J2095" s="1">
        <v>5</v>
      </c>
      <c r="K2095" s="1">
        <v>0</v>
      </c>
      <c r="L2095" s="1">
        <v>0</v>
      </c>
      <c r="M2095" s="1">
        <v>1</v>
      </c>
      <c r="N2095" s="1">
        <v>2.3255813953488298</v>
      </c>
      <c r="O2095" s="1" t="s">
        <v>6568</v>
      </c>
      <c r="P2095" s="1"/>
      <c r="Q2095" s="1"/>
    </row>
    <row r="2096" spans="1:17" x14ac:dyDescent="0.3">
      <c r="A2096" s="1" t="s">
        <v>75</v>
      </c>
      <c r="B2096" s="1" t="s">
        <v>5770</v>
      </c>
      <c r="C2096" s="1">
        <v>1</v>
      </c>
      <c r="D2096" s="1" t="s">
        <v>6512</v>
      </c>
      <c r="E2096" s="1">
        <v>24</v>
      </c>
      <c r="F2096" s="1" t="s">
        <v>6639</v>
      </c>
      <c r="G2096" s="1" t="s">
        <v>5816</v>
      </c>
      <c r="H2096" s="1" t="s">
        <v>6516</v>
      </c>
      <c r="I2096" s="1" t="b">
        <v>0</v>
      </c>
      <c r="J2096" s="1">
        <v>3</v>
      </c>
      <c r="K2096" s="1">
        <v>0</v>
      </c>
      <c r="L2096" s="1">
        <v>4</v>
      </c>
      <c r="M2096" s="1">
        <v>1</v>
      </c>
      <c r="N2096" s="1">
        <v>2.3255813953488298</v>
      </c>
      <c r="O2096" s="1" t="s">
        <v>6642</v>
      </c>
      <c r="P2096" s="1"/>
      <c r="Q2096" s="1"/>
    </row>
    <row r="2097" spans="1:17" x14ac:dyDescent="0.3">
      <c r="A2097" s="1" t="s">
        <v>75</v>
      </c>
      <c r="B2097" s="1" t="s">
        <v>5770</v>
      </c>
      <c r="C2097" s="1">
        <v>1</v>
      </c>
      <c r="D2097" s="1" t="s">
        <v>6512</v>
      </c>
      <c r="E2097" s="1">
        <v>25</v>
      </c>
      <c r="F2097" s="1" t="s">
        <v>6643</v>
      </c>
      <c r="G2097" s="1" t="s">
        <v>5908</v>
      </c>
      <c r="H2097" s="1" t="s">
        <v>6644</v>
      </c>
      <c r="I2097" s="1" t="b">
        <v>0</v>
      </c>
      <c r="J2097" s="1">
        <v>0</v>
      </c>
      <c r="K2097" s="1">
        <v>0</v>
      </c>
      <c r="L2097" s="1">
        <v>1</v>
      </c>
      <c r="M2097" s="1">
        <v>8</v>
      </c>
      <c r="N2097" s="1">
        <v>6.7796610169491496</v>
      </c>
      <c r="O2097" s="1" t="s">
        <v>6645</v>
      </c>
      <c r="P2097" s="1"/>
      <c r="Q2097" s="1"/>
    </row>
    <row r="2098" spans="1:17" x14ac:dyDescent="0.3">
      <c r="A2098" s="1" t="s">
        <v>75</v>
      </c>
      <c r="B2098" s="1" t="s">
        <v>5770</v>
      </c>
      <c r="C2098" s="1">
        <v>1</v>
      </c>
      <c r="D2098" s="1" t="s">
        <v>6512</v>
      </c>
      <c r="E2098" s="1">
        <v>25</v>
      </c>
      <c r="F2098" s="1" t="s">
        <v>6643</v>
      </c>
      <c r="G2098" s="1" t="s">
        <v>5834</v>
      </c>
      <c r="H2098" s="1" t="s">
        <v>6542</v>
      </c>
      <c r="I2098" s="1" t="b">
        <v>0</v>
      </c>
      <c r="J2098" s="1">
        <v>0</v>
      </c>
      <c r="K2098" s="1">
        <v>7</v>
      </c>
      <c r="L2098" s="1">
        <v>12</v>
      </c>
      <c r="M2098" s="1">
        <v>2</v>
      </c>
      <c r="N2098" s="1">
        <v>1.6949152542372801</v>
      </c>
      <c r="O2098" s="1" t="s">
        <v>6543</v>
      </c>
      <c r="P2098" s="1"/>
      <c r="Q2098" s="1"/>
    </row>
    <row r="2099" spans="1:17" x14ac:dyDescent="0.3">
      <c r="A2099" s="1" t="s">
        <v>75</v>
      </c>
      <c r="B2099" s="1" t="s">
        <v>5770</v>
      </c>
      <c r="C2099" s="1">
        <v>1</v>
      </c>
      <c r="D2099" s="1" t="s">
        <v>6512</v>
      </c>
      <c r="E2099" s="1">
        <v>25</v>
      </c>
      <c r="F2099" s="1" t="s">
        <v>6643</v>
      </c>
      <c r="G2099" s="1" t="s">
        <v>5814</v>
      </c>
      <c r="H2099" s="1" t="s">
        <v>6516</v>
      </c>
      <c r="I2099" s="1" t="b">
        <v>1</v>
      </c>
      <c r="J2099" s="1">
        <v>0</v>
      </c>
      <c r="K2099" s="1">
        <v>0</v>
      </c>
      <c r="L2099" s="1">
        <v>0</v>
      </c>
      <c r="M2099" s="1">
        <v>60</v>
      </c>
      <c r="N2099" s="1">
        <v>50.847457627118601</v>
      </c>
      <c r="O2099" s="1" t="s">
        <v>6518</v>
      </c>
      <c r="P2099" s="1"/>
      <c r="Q2099" s="1"/>
    </row>
    <row r="2100" spans="1:17" x14ac:dyDescent="0.3">
      <c r="A2100" s="1" t="s">
        <v>75</v>
      </c>
      <c r="B2100" s="1" t="s">
        <v>5770</v>
      </c>
      <c r="C2100" s="1">
        <v>1</v>
      </c>
      <c r="D2100" s="1" t="s">
        <v>6512</v>
      </c>
      <c r="E2100" s="1">
        <v>25</v>
      </c>
      <c r="F2100" s="1" t="s">
        <v>6643</v>
      </c>
      <c r="G2100" s="1" t="s">
        <v>5845</v>
      </c>
      <c r="H2100" s="1" t="s">
        <v>6514</v>
      </c>
      <c r="I2100" s="1" t="b">
        <v>0</v>
      </c>
      <c r="J2100" s="1">
        <v>0</v>
      </c>
      <c r="K2100" s="1">
        <v>4</v>
      </c>
      <c r="L2100" s="1">
        <v>5</v>
      </c>
      <c r="M2100" s="1">
        <v>13</v>
      </c>
      <c r="N2100" s="1">
        <v>11.016949152542299</v>
      </c>
      <c r="O2100" s="1" t="s">
        <v>6515</v>
      </c>
      <c r="P2100" s="1"/>
      <c r="Q2100" s="1"/>
    </row>
    <row r="2101" spans="1:17" x14ac:dyDescent="0.3">
      <c r="A2101" s="1" t="s">
        <v>75</v>
      </c>
      <c r="B2101" s="1" t="s">
        <v>5770</v>
      </c>
      <c r="C2101" s="1">
        <v>1</v>
      </c>
      <c r="D2101" s="1" t="s">
        <v>6512</v>
      </c>
      <c r="E2101" s="1">
        <v>25</v>
      </c>
      <c r="F2101" s="1" t="s">
        <v>6643</v>
      </c>
      <c r="G2101" s="1" t="s">
        <v>5803</v>
      </c>
      <c r="H2101" s="1" t="s">
        <v>6523</v>
      </c>
      <c r="I2101" s="1" t="b">
        <v>0</v>
      </c>
      <c r="J2101" s="1">
        <v>0</v>
      </c>
      <c r="K2101" s="1">
        <v>1</v>
      </c>
      <c r="L2101" s="1">
        <v>0</v>
      </c>
      <c r="M2101" s="1">
        <v>9</v>
      </c>
      <c r="N2101" s="1">
        <v>7.6271186440677896</v>
      </c>
      <c r="O2101" s="1" t="s">
        <v>6524</v>
      </c>
      <c r="P2101" s="1"/>
      <c r="Q2101" s="1"/>
    </row>
    <row r="2102" spans="1:17" x14ac:dyDescent="0.3">
      <c r="A2102" s="1" t="s">
        <v>75</v>
      </c>
      <c r="B2102" s="1" t="s">
        <v>5770</v>
      </c>
      <c r="C2102" s="1">
        <v>1</v>
      </c>
      <c r="D2102" s="1" t="s">
        <v>6512</v>
      </c>
      <c r="E2102" s="1">
        <v>25</v>
      </c>
      <c r="F2102" s="1" t="s">
        <v>6643</v>
      </c>
      <c r="G2102" s="1" t="s">
        <v>5803</v>
      </c>
      <c r="H2102" s="1" t="s">
        <v>6526</v>
      </c>
      <c r="I2102" s="1" t="b">
        <v>0</v>
      </c>
      <c r="J2102" s="1">
        <v>0</v>
      </c>
      <c r="K2102" s="1">
        <v>1</v>
      </c>
      <c r="L2102" s="1">
        <v>0</v>
      </c>
      <c r="M2102" s="1">
        <v>6</v>
      </c>
      <c r="N2102" s="1">
        <v>5.0847457627118597</v>
      </c>
      <c r="O2102" s="1" t="s">
        <v>6527</v>
      </c>
      <c r="P2102" s="1"/>
      <c r="Q2102" s="1"/>
    </row>
    <row r="2103" spans="1:17" x14ac:dyDescent="0.3">
      <c r="A2103" s="1" t="s">
        <v>75</v>
      </c>
      <c r="B2103" s="1" t="s">
        <v>5770</v>
      </c>
      <c r="C2103" s="1">
        <v>1</v>
      </c>
      <c r="D2103" s="1" t="s">
        <v>6512</v>
      </c>
      <c r="E2103" s="1">
        <v>25</v>
      </c>
      <c r="F2103" s="1" t="s">
        <v>6643</v>
      </c>
      <c r="G2103" s="1" t="s">
        <v>5803</v>
      </c>
      <c r="H2103" s="1" t="s">
        <v>6526</v>
      </c>
      <c r="I2103" s="1" t="b">
        <v>0</v>
      </c>
      <c r="J2103" s="1">
        <v>0</v>
      </c>
      <c r="K2103" s="1">
        <v>1</v>
      </c>
      <c r="L2103" s="1">
        <v>0</v>
      </c>
      <c r="M2103" s="1">
        <v>5</v>
      </c>
      <c r="N2103" s="1">
        <v>4.2372881355932197</v>
      </c>
      <c r="O2103" s="1" t="s">
        <v>6551</v>
      </c>
      <c r="P2103" s="1"/>
      <c r="Q2103" s="1"/>
    </row>
    <row r="2104" spans="1:17" x14ac:dyDescent="0.3">
      <c r="A2104" s="1" t="s">
        <v>75</v>
      </c>
      <c r="B2104" s="1" t="s">
        <v>5770</v>
      </c>
      <c r="C2104" s="1">
        <v>1</v>
      </c>
      <c r="D2104" s="1" t="s">
        <v>6512</v>
      </c>
      <c r="E2104" s="1">
        <v>25</v>
      </c>
      <c r="F2104" s="1" t="s">
        <v>6643</v>
      </c>
      <c r="G2104" s="1" t="s">
        <v>5834</v>
      </c>
      <c r="H2104" s="1" t="s">
        <v>6516</v>
      </c>
      <c r="I2104" s="1" t="b">
        <v>0</v>
      </c>
      <c r="J2104" s="1">
        <v>6</v>
      </c>
      <c r="K2104" s="1">
        <v>0</v>
      </c>
      <c r="L2104" s="1">
        <v>0</v>
      </c>
      <c r="M2104" s="1">
        <v>4</v>
      </c>
      <c r="N2104" s="1">
        <v>3.3898305084745699</v>
      </c>
      <c r="O2104" s="1" t="s">
        <v>6532</v>
      </c>
      <c r="P2104" s="1"/>
      <c r="Q2104" s="1"/>
    </row>
    <row r="2105" spans="1:17" x14ac:dyDescent="0.3">
      <c r="A2105" s="1" t="s">
        <v>75</v>
      </c>
      <c r="B2105" s="1" t="s">
        <v>5770</v>
      </c>
      <c r="C2105" s="1">
        <v>1</v>
      </c>
      <c r="D2105" s="1" t="s">
        <v>6512</v>
      </c>
      <c r="E2105" s="1">
        <v>25</v>
      </c>
      <c r="F2105" s="1" t="s">
        <v>6643</v>
      </c>
      <c r="G2105" s="1" t="s">
        <v>5801</v>
      </c>
      <c r="H2105" s="1" t="s">
        <v>6516</v>
      </c>
      <c r="I2105" s="1" t="b">
        <v>0</v>
      </c>
      <c r="J2105" s="1">
        <v>1</v>
      </c>
      <c r="K2105" s="1">
        <v>0</v>
      </c>
      <c r="L2105" s="1">
        <v>0</v>
      </c>
      <c r="M2105" s="1">
        <v>2</v>
      </c>
      <c r="N2105" s="1">
        <v>1.6949152542372801</v>
      </c>
      <c r="O2105" s="1" t="s">
        <v>6531</v>
      </c>
      <c r="P2105" s="1"/>
      <c r="Q2105" s="1"/>
    </row>
    <row r="2106" spans="1:17" x14ac:dyDescent="0.3">
      <c r="A2106" s="1" t="s">
        <v>75</v>
      </c>
      <c r="B2106" s="1" t="s">
        <v>5770</v>
      </c>
      <c r="C2106" s="1">
        <v>1</v>
      </c>
      <c r="D2106" s="1" t="s">
        <v>6512</v>
      </c>
      <c r="E2106" s="1">
        <v>26</v>
      </c>
      <c r="F2106" s="1" t="s">
        <v>6646</v>
      </c>
      <c r="G2106" s="1" t="s">
        <v>5803</v>
      </c>
      <c r="H2106" s="1" t="s">
        <v>6523</v>
      </c>
      <c r="I2106" s="1" t="b">
        <v>0</v>
      </c>
      <c r="J2106" s="1">
        <v>0</v>
      </c>
      <c r="K2106" s="1">
        <v>1</v>
      </c>
      <c r="L2106" s="1">
        <v>0</v>
      </c>
      <c r="M2106" s="1">
        <v>6</v>
      </c>
      <c r="N2106" s="1">
        <v>28.571428571428498</v>
      </c>
      <c r="O2106" s="1" t="s">
        <v>6524</v>
      </c>
      <c r="P2106" s="1"/>
      <c r="Q2106" s="1"/>
    </row>
    <row r="2107" spans="1:17" x14ac:dyDescent="0.3">
      <c r="A2107" s="1" t="s">
        <v>75</v>
      </c>
      <c r="B2107" s="1" t="s">
        <v>5770</v>
      </c>
      <c r="C2107" s="1">
        <v>1</v>
      </c>
      <c r="D2107" s="1" t="s">
        <v>6512</v>
      </c>
      <c r="E2107" s="1">
        <v>26</v>
      </c>
      <c r="F2107" s="1" t="s">
        <v>6646</v>
      </c>
      <c r="G2107" s="1" t="s">
        <v>5816</v>
      </c>
      <c r="H2107" s="1" t="s">
        <v>6516</v>
      </c>
      <c r="I2107" s="1" t="b">
        <v>0</v>
      </c>
      <c r="J2107" s="1">
        <v>3</v>
      </c>
      <c r="K2107" s="1">
        <v>0</v>
      </c>
      <c r="L2107" s="1">
        <v>0</v>
      </c>
      <c r="M2107" s="1">
        <v>5</v>
      </c>
      <c r="N2107" s="1">
        <v>23.8095238095238</v>
      </c>
      <c r="O2107" s="1" t="s">
        <v>6520</v>
      </c>
      <c r="P2107" s="1"/>
      <c r="Q2107" s="1"/>
    </row>
    <row r="2108" spans="1:17" x14ac:dyDescent="0.3">
      <c r="A2108" s="1" t="s">
        <v>75</v>
      </c>
      <c r="B2108" s="1" t="s">
        <v>5770</v>
      </c>
      <c r="C2108" s="1">
        <v>1</v>
      </c>
      <c r="D2108" s="1" t="s">
        <v>6512</v>
      </c>
      <c r="E2108" s="1">
        <v>26</v>
      </c>
      <c r="F2108" s="1" t="s">
        <v>6646</v>
      </c>
      <c r="G2108" s="1" t="s">
        <v>5834</v>
      </c>
      <c r="H2108" s="1" t="s">
        <v>6516</v>
      </c>
      <c r="I2108" s="1" t="b">
        <v>0</v>
      </c>
      <c r="J2108" s="1">
        <v>13</v>
      </c>
      <c r="K2108" s="1">
        <v>0</v>
      </c>
      <c r="L2108" s="1">
        <v>0</v>
      </c>
      <c r="M2108" s="1">
        <v>4</v>
      </c>
      <c r="N2108" s="1">
        <v>19.047619047619001</v>
      </c>
      <c r="O2108" s="1" t="s">
        <v>6529</v>
      </c>
      <c r="P2108" s="1"/>
      <c r="Q2108" s="1"/>
    </row>
    <row r="2109" spans="1:17" x14ac:dyDescent="0.3">
      <c r="A2109" s="1" t="s">
        <v>75</v>
      </c>
      <c r="B2109" s="1" t="s">
        <v>5770</v>
      </c>
      <c r="C2109" s="1">
        <v>1</v>
      </c>
      <c r="D2109" s="1" t="s">
        <v>6512</v>
      </c>
      <c r="E2109" s="1">
        <v>26</v>
      </c>
      <c r="F2109" s="1" t="s">
        <v>6646</v>
      </c>
      <c r="G2109" s="1" t="s">
        <v>5814</v>
      </c>
      <c r="H2109" s="1" t="s">
        <v>6516</v>
      </c>
      <c r="I2109" s="1" t="b">
        <v>1</v>
      </c>
      <c r="J2109" s="1">
        <v>0</v>
      </c>
      <c r="K2109" s="1">
        <v>0</v>
      </c>
      <c r="L2109" s="1">
        <v>0</v>
      </c>
      <c r="M2109" s="1">
        <v>2</v>
      </c>
      <c r="N2109" s="1">
        <v>9.5238095238095202</v>
      </c>
      <c r="O2109" s="1" t="s">
        <v>6518</v>
      </c>
      <c r="P2109" s="1"/>
      <c r="Q2109" s="1"/>
    </row>
    <row r="2110" spans="1:17" x14ac:dyDescent="0.3">
      <c r="A2110" s="1" t="s">
        <v>75</v>
      </c>
      <c r="B2110" s="1" t="s">
        <v>5770</v>
      </c>
      <c r="C2110" s="1">
        <v>1</v>
      </c>
      <c r="D2110" s="1" t="s">
        <v>6512</v>
      </c>
      <c r="E2110" s="1">
        <v>26</v>
      </c>
      <c r="F2110" s="1" t="s">
        <v>6646</v>
      </c>
      <c r="G2110" s="1" t="s">
        <v>5816</v>
      </c>
      <c r="H2110" s="1" t="s">
        <v>6516</v>
      </c>
      <c r="I2110" s="1" t="b">
        <v>0</v>
      </c>
      <c r="J2110" s="1">
        <v>3</v>
      </c>
      <c r="K2110" s="1">
        <v>0</v>
      </c>
      <c r="L2110" s="1">
        <v>1</v>
      </c>
      <c r="M2110" s="1">
        <v>1</v>
      </c>
      <c r="N2110" s="1">
        <v>4.7619047619047601</v>
      </c>
      <c r="O2110" s="1" t="s">
        <v>6647</v>
      </c>
      <c r="P2110" s="1"/>
      <c r="Q2110" s="1"/>
    </row>
    <row r="2111" spans="1:17" x14ac:dyDescent="0.3">
      <c r="A2111" s="1" t="s">
        <v>75</v>
      </c>
      <c r="B2111" s="1" t="s">
        <v>5770</v>
      </c>
      <c r="C2111" s="1">
        <v>1</v>
      </c>
      <c r="D2111" s="1" t="s">
        <v>6512</v>
      </c>
      <c r="E2111" s="1">
        <v>26</v>
      </c>
      <c r="F2111" s="1" t="s">
        <v>6646</v>
      </c>
      <c r="G2111" s="1" t="s">
        <v>5801</v>
      </c>
      <c r="H2111" s="1" t="s">
        <v>6516</v>
      </c>
      <c r="I2111" s="1" t="b">
        <v>0</v>
      </c>
      <c r="J2111" s="1">
        <v>1</v>
      </c>
      <c r="K2111" s="1">
        <v>0</v>
      </c>
      <c r="L2111" s="1">
        <v>0</v>
      </c>
      <c r="M2111" s="1">
        <v>1</v>
      </c>
      <c r="N2111" s="1">
        <v>4.7619047619047601</v>
      </c>
      <c r="O2111" s="1" t="s">
        <v>6531</v>
      </c>
      <c r="P2111" s="1"/>
      <c r="Q2111" s="1"/>
    </row>
    <row r="2112" spans="1:17" x14ac:dyDescent="0.3">
      <c r="A2112" s="1" t="s">
        <v>75</v>
      </c>
      <c r="B2112" s="1" t="s">
        <v>5770</v>
      </c>
      <c r="C2112" s="1">
        <v>1</v>
      </c>
      <c r="D2112" s="1" t="s">
        <v>6512</v>
      </c>
      <c r="E2112" s="1">
        <v>26</v>
      </c>
      <c r="F2112" s="1" t="s">
        <v>6646</v>
      </c>
      <c r="G2112" s="1" t="s">
        <v>5845</v>
      </c>
      <c r="H2112" s="1" t="s">
        <v>6514</v>
      </c>
      <c r="I2112" s="1" t="b">
        <v>0</v>
      </c>
      <c r="J2112" s="1">
        <v>0</v>
      </c>
      <c r="K2112" s="1">
        <v>4</v>
      </c>
      <c r="L2112" s="1">
        <v>5</v>
      </c>
      <c r="M2112" s="1">
        <v>1</v>
      </c>
      <c r="N2112" s="1">
        <v>4.7619047619047601</v>
      </c>
      <c r="O2112" s="1" t="s">
        <v>6515</v>
      </c>
      <c r="P2112" s="1"/>
      <c r="Q2112" s="1"/>
    </row>
    <row r="2113" spans="1:17" x14ac:dyDescent="0.3">
      <c r="A2113" s="1" t="s">
        <v>75</v>
      </c>
      <c r="B2113" s="1" t="s">
        <v>5770</v>
      </c>
      <c r="C2113" s="1">
        <v>1</v>
      </c>
      <c r="D2113" s="1" t="s">
        <v>6512</v>
      </c>
      <c r="E2113" s="1">
        <v>26</v>
      </c>
      <c r="F2113" s="1" t="s">
        <v>6646</v>
      </c>
      <c r="G2113" s="1" t="s">
        <v>5845</v>
      </c>
      <c r="H2113" s="1" t="s">
        <v>6514</v>
      </c>
      <c r="I2113" s="1" t="b">
        <v>0</v>
      </c>
      <c r="J2113" s="1">
        <v>0</v>
      </c>
      <c r="K2113" s="1">
        <v>4</v>
      </c>
      <c r="L2113" s="1">
        <v>6</v>
      </c>
      <c r="M2113" s="1">
        <v>1</v>
      </c>
      <c r="N2113" s="1">
        <v>4.7619047619047601</v>
      </c>
      <c r="O2113" s="1" t="s">
        <v>6648</v>
      </c>
      <c r="P2113" s="1"/>
      <c r="Q2113" s="1"/>
    </row>
    <row r="2114" spans="1:17" x14ac:dyDescent="0.3">
      <c r="A2114" s="1" t="s">
        <v>75</v>
      </c>
      <c r="B2114" s="1" t="s">
        <v>5770</v>
      </c>
      <c r="C2114" s="1">
        <v>1</v>
      </c>
      <c r="D2114" s="1" t="s">
        <v>6512</v>
      </c>
      <c r="E2114" s="1">
        <v>27</v>
      </c>
      <c r="F2114" s="1" t="s">
        <v>6649</v>
      </c>
      <c r="G2114" s="1" t="s">
        <v>5814</v>
      </c>
      <c r="H2114" s="1" t="s">
        <v>6650</v>
      </c>
      <c r="I2114" s="1" t="b">
        <v>1</v>
      </c>
      <c r="J2114" s="1">
        <v>0</v>
      </c>
      <c r="K2114" s="1">
        <v>0</v>
      </c>
      <c r="L2114" s="1">
        <v>0</v>
      </c>
      <c r="M2114" s="1">
        <v>2</v>
      </c>
      <c r="N2114" s="1">
        <v>2.4096385542168601</v>
      </c>
      <c r="O2114" s="1" t="s">
        <v>6651</v>
      </c>
      <c r="P2114" s="1"/>
      <c r="Q2114" s="1"/>
    </row>
    <row r="2115" spans="1:17" x14ac:dyDescent="0.3">
      <c r="A2115" s="1" t="s">
        <v>75</v>
      </c>
      <c r="B2115" s="1" t="s">
        <v>5770</v>
      </c>
      <c r="C2115" s="1">
        <v>1</v>
      </c>
      <c r="D2115" s="1" t="s">
        <v>6512</v>
      </c>
      <c r="E2115" s="1">
        <v>27</v>
      </c>
      <c r="F2115" s="1" t="s">
        <v>6649</v>
      </c>
      <c r="G2115" s="1" t="s">
        <v>5798</v>
      </c>
      <c r="H2115" s="1" t="s">
        <v>6652</v>
      </c>
      <c r="I2115" s="1" t="b">
        <v>0</v>
      </c>
      <c r="J2115" s="1">
        <v>0</v>
      </c>
      <c r="K2115" s="1">
        <v>0</v>
      </c>
      <c r="L2115" s="1">
        <v>13</v>
      </c>
      <c r="M2115" s="1">
        <v>1</v>
      </c>
      <c r="N2115" s="1">
        <v>1.2048192771084301</v>
      </c>
      <c r="O2115" s="1" t="s">
        <v>6653</v>
      </c>
      <c r="P2115" s="1"/>
      <c r="Q2115" s="1"/>
    </row>
    <row r="2116" spans="1:17" x14ac:dyDescent="0.3">
      <c r="A2116" s="1" t="s">
        <v>75</v>
      </c>
      <c r="B2116" s="1" t="s">
        <v>5770</v>
      </c>
      <c r="C2116" s="1">
        <v>1</v>
      </c>
      <c r="D2116" s="1" t="s">
        <v>6512</v>
      </c>
      <c r="E2116" s="1">
        <v>27</v>
      </c>
      <c r="F2116" s="1" t="s">
        <v>6649</v>
      </c>
      <c r="G2116" s="1" t="s">
        <v>5798</v>
      </c>
      <c r="H2116" s="1" t="s">
        <v>6652</v>
      </c>
      <c r="I2116" s="1" t="b">
        <v>0</v>
      </c>
      <c r="J2116" s="1">
        <v>0</v>
      </c>
      <c r="K2116" s="1">
        <v>0</v>
      </c>
      <c r="L2116" s="1">
        <v>12</v>
      </c>
      <c r="M2116" s="1">
        <v>1</v>
      </c>
      <c r="N2116" s="1">
        <v>1.2048192771084301</v>
      </c>
      <c r="O2116" s="1" t="s">
        <v>6654</v>
      </c>
      <c r="P2116" s="1"/>
      <c r="Q2116" s="1"/>
    </row>
    <row r="2117" spans="1:17" x14ac:dyDescent="0.3">
      <c r="A2117" s="1" t="s">
        <v>75</v>
      </c>
      <c r="B2117" s="1" t="s">
        <v>5770</v>
      </c>
      <c r="C2117" s="1">
        <v>1</v>
      </c>
      <c r="D2117" s="1" t="s">
        <v>6512</v>
      </c>
      <c r="E2117" s="1">
        <v>27</v>
      </c>
      <c r="F2117" s="1" t="s">
        <v>6649</v>
      </c>
      <c r="G2117" s="1" t="s">
        <v>5834</v>
      </c>
      <c r="H2117" s="1" t="s">
        <v>6542</v>
      </c>
      <c r="I2117" s="1" t="b">
        <v>0</v>
      </c>
      <c r="J2117" s="1">
        <v>0</v>
      </c>
      <c r="K2117" s="1">
        <v>7</v>
      </c>
      <c r="L2117" s="1">
        <v>12</v>
      </c>
      <c r="M2117" s="1">
        <v>1</v>
      </c>
      <c r="N2117" s="1">
        <v>1.2048192771084301</v>
      </c>
      <c r="O2117" s="1" t="s">
        <v>6543</v>
      </c>
      <c r="P2117" s="1"/>
      <c r="Q2117" s="1"/>
    </row>
    <row r="2118" spans="1:17" x14ac:dyDescent="0.3">
      <c r="A2118" s="1" t="s">
        <v>75</v>
      </c>
      <c r="B2118" s="1" t="s">
        <v>5770</v>
      </c>
      <c r="C2118" s="1">
        <v>1</v>
      </c>
      <c r="D2118" s="1" t="s">
        <v>6512</v>
      </c>
      <c r="E2118" s="1">
        <v>27</v>
      </c>
      <c r="F2118" s="1" t="s">
        <v>6649</v>
      </c>
      <c r="G2118" s="1" t="s">
        <v>5814</v>
      </c>
      <c r="H2118" s="1" t="s">
        <v>6516</v>
      </c>
      <c r="I2118" s="1" t="b">
        <v>1</v>
      </c>
      <c r="J2118" s="1">
        <v>0</v>
      </c>
      <c r="K2118" s="1">
        <v>0</v>
      </c>
      <c r="L2118" s="1">
        <v>0</v>
      </c>
      <c r="M2118" s="1">
        <v>26</v>
      </c>
      <c r="N2118" s="1">
        <v>31.325301204819201</v>
      </c>
      <c r="O2118" s="1" t="s">
        <v>6518</v>
      </c>
      <c r="P2118" s="1"/>
      <c r="Q2118" s="1"/>
    </row>
    <row r="2119" spans="1:17" x14ac:dyDescent="0.3">
      <c r="A2119" s="1" t="s">
        <v>75</v>
      </c>
      <c r="B2119" s="1" t="s">
        <v>5770</v>
      </c>
      <c r="C2119" s="1">
        <v>1</v>
      </c>
      <c r="D2119" s="1" t="s">
        <v>6512</v>
      </c>
      <c r="E2119" s="1">
        <v>27</v>
      </c>
      <c r="F2119" s="1" t="s">
        <v>6649</v>
      </c>
      <c r="G2119" s="1" t="s">
        <v>5803</v>
      </c>
      <c r="H2119" s="1" t="s">
        <v>6523</v>
      </c>
      <c r="I2119" s="1" t="b">
        <v>0</v>
      </c>
      <c r="J2119" s="1">
        <v>0</v>
      </c>
      <c r="K2119" s="1">
        <v>1</v>
      </c>
      <c r="L2119" s="1">
        <v>0</v>
      </c>
      <c r="M2119" s="1">
        <v>12</v>
      </c>
      <c r="N2119" s="1">
        <v>14.4578313253011</v>
      </c>
      <c r="O2119" s="1" t="s">
        <v>6524</v>
      </c>
      <c r="P2119" s="1"/>
      <c r="Q2119" s="1"/>
    </row>
    <row r="2120" spans="1:17" x14ac:dyDescent="0.3">
      <c r="A2120" s="1" t="s">
        <v>75</v>
      </c>
      <c r="B2120" s="1" t="s">
        <v>5770</v>
      </c>
      <c r="C2120" s="1">
        <v>1</v>
      </c>
      <c r="D2120" s="1" t="s">
        <v>6512</v>
      </c>
      <c r="E2120" s="1">
        <v>27</v>
      </c>
      <c r="F2120" s="1" t="s">
        <v>6649</v>
      </c>
      <c r="G2120" s="1" t="s">
        <v>5803</v>
      </c>
      <c r="H2120" s="1" t="s">
        <v>6526</v>
      </c>
      <c r="I2120" s="1" t="b">
        <v>0</v>
      </c>
      <c r="J2120" s="1">
        <v>0</v>
      </c>
      <c r="K2120" s="1">
        <v>1</v>
      </c>
      <c r="L2120" s="1">
        <v>0</v>
      </c>
      <c r="M2120" s="1">
        <v>11</v>
      </c>
      <c r="N2120" s="1">
        <v>13.2530120481927</v>
      </c>
      <c r="O2120" s="1" t="s">
        <v>6527</v>
      </c>
      <c r="P2120" s="1"/>
      <c r="Q2120" s="1"/>
    </row>
    <row r="2121" spans="1:17" x14ac:dyDescent="0.3">
      <c r="A2121" s="1" t="s">
        <v>75</v>
      </c>
      <c r="B2121" s="1" t="s">
        <v>5770</v>
      </c>
      <c r="C2121" s="1">
        <v>1</v>
      </c>
      <c r="D2121" s="1" t="s">
        <v>6512</v>
      </c>
      <c r="E2121" s="1">
        <v>27</v>
      </c>
      <c r="F2121" s="1" t="s">
        <v>6649</v>
      </c>
      <c r="G2121" s="1" t="s">
        <v>5816</v>
      </c>
      <c r="H2121" s="1" t="s">
        <v>6516</v>
      </c>
      <c r="I2121" s="1" t="b">
        <v>0</v>
      </c>
      <c r="J2121" s="1">
        <v>3</v>
      </c>
      <c r="K2121" s="1">
        <v>0</v>
      </c>
      <c r="L2121" s="1">
        <v>0</v>
      </c>
      <c r="M2121" s="1">
        <v>6</v>
      </c>
      <c r="N2121" s="1">
        <v>7.2289156626505999</v>
      </c>
      <c r="O2121" s="1" t="s">
        <v>6520</v>
      </c>
      <c r="P2121" s="1"/>
      <c r="Q2121" s="1"/>
    </row>
    <row r="2122" spans="1:17" x14ac:dyDescent="0.3">
      <c r="A2122" s="1" t="s">
        <v>75</v>
      </c>
      <c r="B2122" s="1" t="s">
        <v>5770</v>
      </c>
      <c r="C2122" s="1">
        <v>1</v>
      </c>
      <c r="D2122" s="1" t="s">
        <v>6512</v>
      </c>
      <c r="E2122" s="1">
        <v>27</v>
      </c>
      <c r="F2122" s="1" t="s">
        <v>6649</v>
      </c>
      <c r="G2122" s="1" t="s">
        <v>5801</v>
      </c>
      <c r="H2122" s="1" t="s">
        <v>6516</v>
      </c>
      <c r="I2122" s="1" t="b">
        <v>0</v>
      </c>
      <c r="J2122" s="1">
        <v>1</v>
      </c>
      <c r="K2122" s="1">
        <v>0</v>
      </c>
      <c r="L2122" s="1">
        <v>0</v>
      </c>
      <c r="M2122" s="1">
        <v>3</v>
      </c>
      <c r="N2122" s="1">
        <v>3.6144578313253</v>
      </c>
      <c r="O2122" s="1" t="s">
        <v>6531</v>
      </c>
      <c r="P2122" s="1"/>
      <c r="Q2122" s="1"/>
    </row>
    <row r="2123" spans="1:17" x14ac:dyDescent="0.3">
      <c r="A2123" s="1" t="s">
        <v>75</v>
      </c>
      <c r="B2123" s="1" t="s">
        <v>5770</v>
      </c>
      <c r="C2123" s="1">
        <v>1</v>
      </c>
      <c r="D2123" s="1" t="s">
        <v>6512</v>
      </c>
      <c r="E2123" s="1">
        <v>27</v>
      </c>
      <c r="F2123" s="1" t="s">
        <v>6649</v>
      </c>
      <c r="G2123" s="1" t="s">
        <v>5876</v>
      </c>
      <c r="H2123" s="1" t="s">
        <v>6516</v>
      </c>
      <c r="I2123" s="1" t="b">
        <v>0</v>
      </c>
      <c r="J2123" s="1">
        <v>4</v>
      </c>
      <c r="K2123" s="1">
        <v>0</v>
      </c>
      <c r="L2123" s="1">
        <v>0</v>
      </c>
      <c r="M2123" s="1">
        <v>3</v>
      </c>
      <c r="N2123" s="1">
        <v>3.6144578313253</v>
      </c>
      <c r="O2123" s="1" t="s">
        <v>6540</v>
      </c>
      <c r="P2123" s="1"/>
      <c r="Q2123" s="1"/>
    </row>
    <row r="2124" spans="1:17" x14ac:dyDescent="0.3">
      <c r="A2124" s="1" t="s">
        <v>75</v>
      </c>
      <c r="B2124" s="1" t="s">
        <v>5770</v>
      </c>
      <c r="C2124" s="1">
        <v>1</v>
      </c>
      <c r="D2124" s="1" t="s">
        <v>6512</v>
      </c>
      <c r="E2124" s="1">
        <v>27</v>
      </c>
      <c r="F2124" s="1" t="s">
        <v>6649</v>
      </c>
      <c r="G2124" s="1" t="s">
        <v>5834</v>
      </c>
      <c r="H2124" s="1" t="s">
        <v>6516</v>
      </c>
      <c r="I2124" s="1" t="b">
        <v>0</v>
      </c>
      <c r="J2124" s="1">
        <v>13</v>
      </c>
      <c r="K2124" s="1">
        <v>0</v>
      </c>
      <c r="L2124" s="1">
        <v>0</v>
      </c>
      <c r="M2124" s="1">
        <v>2</v>
      </c>
      <c r="N2124" s="1">
        <v>2.4096385542168601</v>
      </c>
      <c r="O2124" s="1" t="s">
        <v>6655</v>
      </c>
      <c r="P2124" s="1"/>
      <c r="Q2124" s="1"/>
    </row>
    <row r="2125" spans="1:17" x14ac:dyDescent="0.3">
      <c r="A2125" s="1" t="s">
        <v>75</v>
      </c>
      <c r="B2125" s="1" t="s">
        <v>5770</v>
      </c>
      <c r="C2125" s="1">
        <v>1</v>
      </c>
      <c r="D2125" s="1" t="s">
        <v>6512</v>
      </c>
      <c r="E2125" s="1">
        <v>27</v>
      </c>
      <c r="F2125" s="1" t="s">
        <v>6649</v>
      </c>
      <c r="G2125" s="1" t="s">
        <v>5803</v>
      </c>
      <c r="H2125" s="1" t="s">
        <v>6526</v>
      </c>
      <c r="I2125" s="1" t="b">
        <v>0</v>
      </c>
      <c r="J2125" s="1">
        <v>0</v>
      </c>
      <c r="K2125" s="1">
        <v>1</v>
      </c>
      <c r="L2125" s="1">
        <v>0</v>
      </c>
      <c r="M2125" s="1">
        <v>2</v>
      </c>
      <c r="N2125" s="1">
        <v>2.4096385542168601</v>
      </c>
      <c r="O2125" s="1" t="s">
        <v>6551</v>
      </c>
      <c r="P2125" s="1"/>
      <c r="Q2125" s="1"/>
    </row>
    <row r="2126" spans="1:17" x14ac:dyDescent="0.3">
      <c r="A2126" s="1" t="s">
        <v>75</v>
      </c>
      <c r="B2126" s="1" t="s">
        <v>5770</v>
      </c>
      <c r="C2126" s="1">
        <v>1</v>
      </c>
      <c r="D2126" s="1" t="s">
        <v>6512</v>
      </c>
      <c r="E2126" s="1">
        <v>27</v>
      </c>
      <c r="F2126" s="1" t="s">
        <v>6649</v>
      </c>
      <c r="G2126" s="1" t="s">
        <v>5803</v>
      </c>
      <c r="H2126" s="1" t="s">
        <v>6523</v>
      </c>
      <c r="I2126" s="1" t="b">
        <v>0</v>
      </c>
      <c r="J2126" s="1">
        <v>0</v>
      </c>
      <c r="K2126" s="1">
        <v>1</v>
      </c>
      <c r="L2126" s="1">
        <v>1</v>
      </c>
      <c r="M2126" s="1">
        <v>1</v>
      </c>
      <c r="N2126" s="1">
        <v>1.2048192771084301</v>
      </c>
      <c r="O2126" s="1" t="s">
        <v>6656</v>
      </c>
      <c r="P2126" s="1"/>
      <c r="Q2126" s="1"/>
    </row>
    <row r="2127" spans="1:17" x14ac:dyDescent="0.3">
      <c r="A2127" s="1" t="s">
        <v>75</v>
      </c>
      <c r="B2127" s="1" t="s">
        <v>5770</v>
      </c>
      <c r="C2127" s="1">
        <v>1</v>
      </c>
      <c r="D2127" s="1" t="s">
        <v>6512</v>
      </c>
      <c r="E2127" s="1">
        <v>27</v>
      </c>
      <c r="F2127" s="1" t="s">
        <v>6649</v>
      </c>
      <c r="G2127" s="1" t="s">
        <v>5798</v>
      </c>
      <c r="H2127" s="1" t="s">
        <v>6516</v>
      </c>
      <c r="I2127" s="1" t="b">
        <v>0</v>
      </c>
      <c r="J2127" s="1">
        <v>0</v>
      </c>
      <c r="K2127" s="1">
        <v>0</v>
      </c>
      <c r="L2127" s="1">
        <v>10</v>
      </c>
      <c r="M2127" s="1">
        <v>1</v>
      </c>
      <c r="N2127" s="1">
        <v>1.2048192771084301</v>
      </c>
      <c r="O2127" s="1" t="s">
        <v>6577</v>
      </c>
      <c r="P2127" s="1"/>
      <c r="Q2127" s="1"/>
    </row>
    <row r="2128" spans="1:17" x14ac:dyDescent="0.3">
      <c r="A2128" s="1" t="s">
        <v>75</v>
      </c>
      <c r="B2128" s="1" t="s">
        <v>5770</v>
      </c>
      <c r="C2128" s="1">
        <v>1</v>
      </c>
      <c r="D2128" s="1" t="s">
        <v>6512</v>
      </c>
      <c r="E2128" s="1">
        <v>27</v>
      </c>
      <c r="F2128" s="1" t="s">
        <v>6649</v>
      </c>
      <c r="G2128" s="1" t="s">
        <v>5798</v>
      </c>
      <c r="H2128" s="1" t="s">
        <v>6516</v>
      </c>
      <c r="I2128" s="1" t="b">
        <v>0</v>
      </c>
      <c r="J2128" s="1">
        <v>0</v>
      </c>
      <c r="K2128" s="1">
        <v>0</v>
      </c>
      <c r="L2128" s="1">
        <v>9</v>
      </c>
      <c r="M2128" s="1">
        <v>1</v>
      </c>
      <c r="N2128" s="1">
        <v>1.2048192771084301</v>
      </c>
      <c r="O2128" s="1" t="s">
        <v>6657</v>
      </c>
      <c r="P2128" s="1"/>
      <c r="Q2128" s="1"/>
    </row>
    <row r="2129" spans="1:17" x14ac:dyDescent="0.3">
      <c r="A2129" s="1" t="s">
        <v>75</v>
      </c>
      <c r="B2129" s="1" t="s">
        <v>5770</v>
      </c>
      <c r="C2129" s="1">
        <v>1</v>
      </c>
      <c r="D2129" s="1" t="s">
        <v>6512</v>
      </c>
      <c r="E2129" s="1">
        <v>27</v>
      </c>
      <c r="F2129" s="1" t="s">
        <v>6649</v>
      </c>
      <c r="G2129" s="1" t="s">
        <v>5908</v>
      </c>
      <c r="H2129" s="1" t="s">
        <v>6516</v>
      </c>
      <c r="I2129" s="1" t="b">
        <v>0</v>
      </c>
      <c r="J2129" s="1">
        <v>0</v>
      </c>
      <c r="K2129" s="1">
        <v>0</v>
      </c>
      <c r="L2129" s="1">
        <v>1</v>
      </c>
      <c r="M2129" s="1">
        <v>1</v>
      </c>
      <c r="N2129" s="1">
        <v>1.2048192771084301</v>
      </c>
      <c r="O2129" s="1" t="s">
        <v>6658</v>
      </c>
      <c r="P2129" s="1"/>
      <c r="Q2129" s="1"/>
    </row>
    <row r="2130" spans="1:17" x14ac:dyDescent="0.3">
      <c r="A2130" s="1" t="s">
        <v>75</v>
      </c>
      <c r="B2130" s="1" t="s">
        <v>5770</v>
      </c>
      <c r="C2130" s="1">
        <v>1</v>
      </c>
      <c r="D2130" s="1" t="s">
        <v>6512</v>
      </c>
      <c r="E2130" s="1">
        <v>27</v>
      </c>
      <c r="F2130" s="1" t="s">
        <v>6649</v>
      </c>
      <c r="G2130" s="1" t="s">
        <v>5840</v>
      </c>
      <c r="H2130" s="1" t="s">
        <v>6516</v>
      </c>
      <c r="I2130" s="1" t="b">
        <v>0</v>
      </c>
      <c r="J2130" s="1">
        <v>5</v>
      </c>
      <c r="K2130" s="1">
        <v>0</v>
      </c>
      <c r="L2130" s="1">
        <v>1</v>
      </c>
      <c r="M2130" s="1">
        <v>1</v>
      </c>
      <c r="N2130" s="1">
        <v>1.2048192771084301</v>
      </c>
      <c r="O2130" s="1" t="s">
        <v>6659</v>
      </c>
      <c r="P2130" s="1"/>
      <c r="Q2130" s="1"/>
    </row>
    <row r="2131" spans="1:17" x14ac:dyDescent="0.3">
      <c r="A2131" s="1" t="s">
        <v>75</v>
      </c>
      <c r="B2131" s="1" t="s">
        <v>5770</v>
      </c>
      <c r="C2131" s="1">
        <v>1</v>
      </c>
      <c r="D2131" s="1" t="s">
        <v>6512</v>
      </c>
      <c r="E2131" s="1">
        <v>27</v>
      </c>
      <c r="F2131" s="1" t="s">
        <v>6649</v>
      </c>
      <c r="G2131" s="1" t="s">
        <v>5803</v>
      </c>
      <c r="H2131" s="1" t="s">
        <v>6523</v>
      </c>
      <c r="I2131" s="1" t="b">
        <v>0</v>
      </c>
      <c r="J2131" s="1">
        <v>0</v>
      </c>
      <c r="K2131" s="1">
        <v>1</v>
      </c>
      <c r="L2131" s="1">
        <v>1</v>
      </c>
      <c r="M2131" s="1">
        <v>1</v>
      </c>
      <c r="N2131" s="1">
        <v>1.2048192771084301</v>
      </c>
      <c r="O2131" s="1" t="s">
        <v>6660</v>
      </c>
      <c r="P2131" s="1"/>
      <c r="Q2131" s="1"/>
    </row>
    <row r="2132" spans="1:17" x14ac:dyDescent="0.3">
      <c r="A2132" s="1" t="s">
        <v>75</v>
      </c>
      <c r="B2132" s="1" t="s">
        <v>5770</v>
      </c>
      <c r="C2132" s="1">
        <v>1</v>
      </c>
      <c r="D2132" s="1" t="s">
        <v>6512</v>
      </c>
      <c r="E2132" s="1">
        <v>27</v>
      </c>
      <c r="F2132" s="1" t="s">
        <v>6649</v>
      </c>
      <c r="G2132" s="1" t="s">
        <v>5851</v>
      </c>
      <c r="H2132" s="1" t="s">
        <v>6661</v>
      </c>
      <c r="I2132" s="1" t="b">
        <v>0</v>
      </c>
      <c r="J2132" s="1">
        <v>2</v>
      </c>
      <c r="K2132" s="1">
        <v>1</v>
      </c>
      <c r="L2132" s="1">
        <v>13</v>
      </c>
      <c r="M2132" s="1">
        <v>1</v>
      </c>
      <c r="N2132" s="1">
        <v>1.2048192771084301</v>
      </c>
      <c r="O2132" s="1" t="s">
        <v>6662</v>
      </c>
      <c r="P2132" s="1"/>
      <c r="Q2132" s="1"/>
    </row>
    <row r="2133" spans="1:17" x14ac:dyDescent="0.3">
      <c r="A2133" s="1" t="s">
        <v>75</v>
      </c>
      <c r="B2133" s="1" t="s">
        <v>5770</v>
      </c>
      <c r="C2133" s="1">
        <v>1</v>
      </c>
      <c r="D2133" s="1" t="s">
        <v>6512</v>
      </c>
      <c r="E2133" s="1">
        <v>27</v>
      </c>
      <c r="F2133" s="1" t="s">
        <v>6649</v>
      </c>
      <c r="G2133" s="1" t="s">
        <v>5810</v>
      </c>
      <c r="H2133" s="1" t="s">
        <v>6516</v>
      </c>
      <c r="I2133" s="1" t="b">
        <v>0</v>
      </c>
      <c r="J2133" s="1">
        <v>2</v>
      </c>
      <c r="K2133" s="1">
        <v>0</v>
      </c>
      <c r="L2133" s="1">
        <v>0</v>
      </c>
      <c r="M2133" s="1">
        <v>1</v>
      </c>
      <c r="N2133" s="1">
        <v>1.2048192771084301</v>
      </c>
      <c r="O2133" s="1" t="s">
        <v>6517</v>
      </c>
      <c r="P2133" s="1"/>
      <c r="Q2133" s="1"/>
    </row>
    <row r="2134" spans="1:17" x14ac:dyDescent="0.3">
      <c r="A2134" s="1" t="s">
        <v>75</v>
      </c>
      <c r="B2134" s="1" t="s">
        <v>5770</v>
      </c>
      <c r="C2134" s="1">
        <v>1</v>
      </c>
      <c r="D2134" s="1" t="s">
        <v>6512</v>
      </c>
      <c r="E2134" s="1">
        <v>27</v>
      </c>
      <c r="F2134" s="1" t="s">
        <v>6649</v>
      </c>
      <c r="G2134" s="1" t="s">
        <v>5834</v>
      </c>
      <c r="H2134" s="1" t="s">
        <v>6516</v>
      </c>
      <c r="I2134" s="1" t="b">
        <v>0</v>
      </c>
      <c r="J2134" s="1">
        <v>6</v>
      </c>
      <c r="K2134" s="1">
        <v>0</v>
      </c>
      <c r="L2134" s="1">
        <v>0</v>
      </c>
      <c r="M2134" s="1">
        <v>1</v>
      </c>
      <c r="N2134" s="1">
        <v>1.2048192771084301</v>
      </c>
      <c r="O2134" s="1" t="s">
        <v>6532</v>
      </c>
      <c r="P2134" s="1"/>
      <c r="Q2134" s="1"/>
    </row>
    <row r="2135" spans="1:17" x14ac:dyDescent="0.3">
      <c r="A2135" s="1" t="s">
        <v>75</v>
      </c>
      <c r="B2135" s="1" t="s">
        <v>5770</v>
      </c>
      <c r="C2135" s="1">
        <v>1</v>
      </c>
      <c r="D2135" s="1" t="s">
        <v>6512</v>
      </c>
      <c r="E2135" s="1">
        <v>27</v>
      </c>
      <c r="F2135" s="1" t="s">
        <v>6649</v>
      </c>
      <c r="G2135" s="1" t="s">
        <v>5834</v>
      </c>
      <c r="H2135" s="1" t="s">
        <v>6516</v>
      </c>
      <c r="I2135" s="1" t="b">
        <v>0</v>
      </c>
      <c r="J2135" s="1">
        <v>11</v>
      </c>
      <c r="K2135" s="1">
        <v>0</v>
      </c>
      <c r="L2135" s="1">
        <v>0</v>
      </c>
      <c r="M2135" s="1">
        <v>1</v>
      </c>
      <c r="N2135" s="1">
        <v>1.2048192771084301</v>
      </c>
      <c r="O2135" s="1" t="s">
        <v>6663</v>
      </c>
      <c r="P2135" s="1"/>
      <c r="Q2135" s="1"/>
    </row>
    <row r="2136" spans="1:17" x14ac:dyDescent="0.3">
      <c r="A2136" s="1" t="s">
        <v>75</v>
      </c>
      <c r="B2136" s="1" t="s">
        <v>5770</v>
      </c>
      <c r="C2136" s="1">
        <v>1</v>
      </c>
      <c r="D2136" s="1" t="s">
        <v>6512</v>
      </c>
      <c r="E2136" s="1">
        <v>27</v>
      </c>
      <c r="F2136" s="1" t="s">
        <v>6649</v>
      </c>
      <c r="G2136" s="1" t="s">
        <v>5803</v>
      </c>
      <c r="H2136" s="1" t="s">
        <v>6523</v>
      </c>
      <c r="I2136" s="1" t="b">
        <v>0</v>
      </c>
      <c r="J2136" s="1">
        <v>0</v>
      </c>
      <c r="K2136" s="1">
        <v>1</v>
      </c>
      <c r="L2136" s="1">
        <v>1</v>
      </c>
      <c r="M2136" s="1">
        <v>1</v>
      </c>
      <c r="N2136" s="1">
        <v>1.2048192771084301</v>
      </c>
      <c r="O2136" s="1" t="s">
        <v>6664</v>
      </c>
      <c r="P2136" s="1"/>
      <c r="Q2136" s="1"/>
    </row>
    <row r="2137" spans="1:17" x14ac:dyDescent="0.3">
      <c r="A2137" s="1" t="s">
        <v>75</v>
      </c>
      <c r="B2137" s="1" t="s">
        <v>5770</v>
      </c>
      <c r="C2137" s="1">
        <v>1</v>
      </c>
      <c r="D2137" s="1" t="s">
        <v>6512</v>
      </c>
      <c r="E2137" s="1">
        <v>27</v>
      </c>
      <c r="F2137" s="1" t="s">
        <v>6649</v>
      </c>
      <c r="G2137" s="1" t="s">
        <v>5834</v>
      </c>
      <c r="H2137" s="1" t="s">
        <v>6516</v>
      </c>
      <c r="I2137" s="1" t="b">
        <v>0</v>
      </c>
      <c r="J2137" s="1">
        <v>18</v>
      </c>
      <c r="K2137" s="1">
        <v>0</v>
      </c>
      <c r="L2137" s="1">
        <v>0</v>
      </c>
      <c r="M2137" s="1">
        <v>1</v>
      </c>
      <c r="N2137" s="1">
        <v>1.2048192771084301</v>
      </c>
      <c r="O2137" s="1" t="s">
        <v>6525</v>
      </c>
      <c r="P2137" s="1"/>
      <c r="Q2137" s="1"/>
    </row>
    <row r="2138" spans="1:17" x14ac:dyDescent="0.3">
      <c r="A2138" s="1" t="s">
        <v>75</v>
      </c>
      <c r="B2138" s="1" t="s">
        <v>5770</v>
      </c>
      <c r="C2138" s="1">
        <v>1</v>
      </c>
      <c r="D2138" s="1" t="s">
        <v>6512</v>
      </c>
      <c r="E2138" s="1">
        <v>27</v>
      </c>
      <c r="F2138" s="1" t="s">
        <v>6649</v>
      </c>
      <c r="G2138" s="1" t="s">
        <v>5908</v>
      </c>
      <c r="H2138" s="1" t="s">
        <v>6516</v>
      </c>
      <c r="I2138" s="1" t="b">
        <v>0</v>
      </c>
      <c r="J2138" s="1">
        <v>0</v>
      </c>
      <c r="K2138" s="1">
        <v>0</v>
      </c>
      <c r="L2138" s="1">
        <v>1</v>
      </c>
      <c r="M2138" s="1">
        <v>1</v>
      </c>
      <c r="N2138" s="1">
        <v>1.2048192771084301</v>
      </c>
      <c r="O2138" s="1" t="s">
        <v>6665</v>
      </c>
      <c r="P2138" s="1"/>
      <c r="Q2138" s="1"/>
    </row>
    <row r="2139" spans="1:17" x14ac:dyDescent="0.3">
      <c r="A2139" s="1" t="s">
        <v>75</v>
      </c>
      <c r="B2139" s="1" t="s">
        <v>5770</v>
      </c>
      <c r="C2139" s="1">
        <v>1</v>
      </c>
      <c r="D2139" s="1" t="s">
        <v>6512</v>
      </c>
      <c r="E2139" s="1">
        <v>28</v>
      </c>
      <c r="F2139" s="1" t="s">
        <v>6666</v>
      </c>
      <c r="G2139" s="1" t="s">
        <v>5814</v>
      </c>
      <c r="H2139" s="1" t="s">
        <v>6516</v>
      </c>
      <c r="I2139" s="1" t="b">
        <v>1</v>
      </c>
      <c r="J2139" s="1">
        <v>0</v>
      </c>
      <c r="K2139" s="1">
        <v>0</v>
      </c>
      <c r="L2139" s="1">
        <v>0</v>
      </c>
      <c r="M2139" s="1">
        <v>17</v>
      </c>
      <c r="N2139" s="1">
        <v>65.384615384615302</v>
      </c>
      <c r="O2139" s="1" t="s">
        <v>6518</v>
      </c>
      <c r="P2139" s="1"/>
      <c r="Q2139" s="1"/>
    </row>
    <row r="2140" spans="1:17" x14ac:dyDescent="0.3">
      <c r="A2140" s="1" t="s">
        <v>75</v>
      </c>
      <c r="B2140" s="1" t="s">
        <v>5770</v>
      </c>
      <c r="C2140" s="1">
        <v>1</v>
      </c>
      <c r="D2140" s="1" t="s">
        <v>6512</v>
      </c>
      <c r="E2140" s="1">
        <v>28</v>
      </c>
      <c r="F2140" s="1" t="s">
        <v>6666</v>
      </c>
      <c r="G2140" s="1" t="s">
        <v>5803</v>
      </c>
      <c r="H2140" s="1" t="s">
        <v>6523</v>
      </c>
      <c r="I2140" s="1" t="b">
        <v>0</v>
      </c>
      <c r="J2140" s="1">
        <v>0</v>
      </c>
      <c r="K2140" s="1">
        <v>1</v>
      </c>
      <c r="L2140" s="1">
        <v>0</v>
      </c>
      <c r="M2140" s="1">
        <v>5</v>
      </c>
      <c r="N2140" s="1">
        <v>19.230769230769202</v>
      </c>
      <c r="O2140" s="1" t="s">
        <v>6524</v>
      </c>
      <c r="P2140" s="1"/>
      <c r="Q2140" s="1"/>
    </row>
    <row r="2141" spans="1:17" x14ac:dyDescent="0.3">
      <c r="A2141" s="1" t="s">
        <v>75</v>
      </c>
      <c r="B2141" s="1" t="s">
        <v>5770</v>
      </c>
      <c r="C2141" s="1">
        <v>1</v>
      </c>
      <c r="D2141" s="1" t="s">
        <v>6512</v>
      </c>
      <c r="E2141" s="1">
        <v>28</v>
      </c>
      <c r="F2141" s="1" t="s">
        <v>6666</v>
      </c>
      <c r="G2141" s="1" t="s">
        <v>5819</v>
      </c>
      <c r="H2141" s="1" t="s">
        <v>6588</v>
      </c>
      <c r="I2141" s="1" t="b">
        <v>0</v>
      </c>
      <c r="J2141" s="1">
        <v>0</v>
      </c>
      <c r="K2141" s="1">
        <v>3</v>
      </c>
      <c r="L2141" s="1">
        <v>6</v>
      </c>
      <c r="M2141" s="1">
        <v>2</v>
      </c>
      <c r="N2141" s="1">
        <v>7.6923076923076898</v>
      </c>
      <c r="O2141" s="1" t="s">
        <v>6589</v>
      </c>
      <c r="P2141" s="1"/>
      <c r="Q2141" s="1"/>
    </row>
    <row r="2142" spans="1:17" x14ac:dyDescent="0.3">
      <c r="A2142" s="1" t="s">
        <v>75</v>
      </c>
      <c r="B2142" s="1" t="s">
        <v>5770</v>
      </c>
      <c r="C2142" s="1">
        <v>1</v>
      </c>
      <c r="D2142" s="1" t="s">
        <v>6512</v>
      </c>
      <c r="E2142" s="1">
        <v>28</v>
      </c>
      <c r="F2142" s="1" t="s">
        <v>6666</v>
      </c>
      <c r="G2142" s="1" t="s">
        <v>5798</v>
      </c>
      <c r="H2142" s="1" t="s">
        <v>6516</v>
      </c>
      <c r="I2142" s="1" t="b">
        <v>0</v>
      </c>
      <c r="J2142" s="1">
        <v>0</v>
      </c>
      <c r="K2142" s="1">
        <v>0</v>
      </c>
      <c r="L2142" s="1">
        <v>6</v>
      </c>
      <c r="M2142" s="1">
        <v>1</v>
      </c>
      <c r="N2142" s="1">
        <v>3.84615384615384</v>
      </c>
      <c r="O2142" s="1" t="s">
        <v>6667</v>
      </c>
      <c r="P2142" s="1"/>
      <c r="Q2142" s="1"/>
    </row>
    <row r="2143" spans="1:17" x14ac:dyDescent="0.3">
      <c r="A2143" s="1" t="s">
        <v>75</v>
      </c>
      <c r="B2143" s="1" t="s">
        <v>5770</v>
      </c>
      <c r="C2143" s="1">
        <v>1</v>
      </c>
      <c r="D2143" s="1" t="s">
        <v>6512</v>
      </c>
      <c r="E2143" s="1">
        <v>28</v>
      </c>
      <c r="F2143" s="1" t="s">
        <v>6666</v>
      </c>
      <c r="G2143" s="1" t="s">
        <v>5845</v>
      </c>
      <c r="H2143" s="1" t="s">
        <v>6514</v>
      </c>
      <c r="I2143" s="1" t="b">
        <v>0</v>
      </c>
      <c r="J2143" s="1">
        <v>0</v>
      </c>
      <c r="K2143" s="1">
        <v>4</v>
      </c>
      <c r="L2143" s="1">
        <v>5</v>
      </c>
      <c r="M2143" s="1">
        <v>1</v>
      </c>
      <c r="N2143" s="1">
        <v>3.84615384615384</v>
      </c>
      <c r="O2143" s="1" t="s">
        <v>6515</v>
      </c>
      <c r="P2143" s="1"/>
      <c r="Q2143" s="1"/>
    </row>
    <row r="2144" spans="1:17" x14ac:dyDescent="0.3">
      <c r="A2144" s="1" t="s">
        <v>75</v>
      </c>
      <c r="B2144" s="1" t="s">
        <v>5770</v>
      </c>
      <c r="C2144" s="1">
        <v>1</v>
      </c>
      <c r="D2144" s="1" t="s">
        <v>6512</v>
      </c>
      <c r="E2144" s="1">
        <v>29</v>
      </c>
      <c r="F2144" s="1" t="s">
        <v>6668</v>
      </c>
      <c r="G2144" s="1" t="s">
        <v>5814</v>
      </c>
      <c r="H2144" s="1" t="s">
        <v>6516</v>
      </c>
      <c r="I2144" s="1" t="b">
        <v>1</v>
      </c>
      <c r="J2144" s="1">
        <v>0</v>
      </c>
      <c r="K2144" s="1">
        <v>0</v>
      </c>
      <c r="L2144" s="1">
        <v>0</v>
      </c>
      <c r="M2144" s="1">
        <v>51</v>
      </c>
      <c r="N2144" s="1">
        <v>48.571428571428498</v>
      </c>
      <c r="O2144" s="1" t="s">
        <v>6518</v>
      </c>
      <c r="P2144" s="1"/>
      <c r="Q2144" s="1"/>
    </row>
    <row r="2145" spans="1:17" x14ac:dyDescent="0.3">
      <c r="A2145" s="1" t="s">
        <v>75</v>
      </c>
      <c r="B2145" s="1" t="s">
        <v>5770</v>
      </c>
      <c r="C2145" s="1">
        <v>1</v>
      </c>
      <c r="D2145" s="1" t="s">
        <v>6512</v>
      </c>
      <c r="E2145" s="1">
        <v>29</v>
      </c>
      <c r="F2145" s="1" t="s">
        <v>6668</v>
      </c>
      <c r="G2145" s="1" t="s">
        <v>5803</v>
      </c>
      <c r="H2145" s="1" t="s">
        <v>6523</v>
      </c>
      <c r="I2145" s="1" t="b">
        <v>0</v>
      </c>
      <c r="J2145" s="1">
        <v>0</v>
      </c>
      <c r="K2145" s="1">
        <v>1</v>
      </c>
      <c r="L2145" s="1">
        <v>0</v>
      </c>
      <c r="M2145" s="1">
        <v>25</v>
      </c>
      <c r="N2145" s="1">
        <v>23.8095238095238</v>
      </c>
      <c r="O2145" s="1" t="s">
        <v>6524</v>
      </c>
      <c r="P2145" s="1"/>
      <c r="Q2145" s="1"/>
    </row>
    <row r="2146" spans="1:17" x14ac:dyDescent="0.3">
      <c r="A2146" s="1" t="s">
        <v>75</v>
      </c>
      <c r="B2146" s="1" t="s">
        <v>5770</v>
      </c>
      <c r="C2146" s="1">
        <v>1</v>
      </c>
      <c r="D2146" s="1" t="s">
        <v>6512</v>
      </c>
      <c r="E2146" s="1">
        <v>29</v>
      </c>
      <c r="F2146" s="1" t="s">
        <v>6668</v>
      </c>
      <c r="G2146" s="1" t="s">
        <v>5816</v>
      </c>
      <c r="H2146" s="1" t="s">
        <v>6516</v>
      </c>
      <c r="I2146" s="1" t="b">
        <v>0</v>
      </c>
      <c r="J2146" s="1">
        <v>3</v>
      </c>
      <c r="K2146" s="1">
        <v>0</v>
      </c>
      <c r="L2146" s="1">
        <v>0</v>
      </c>
      <c r="M2146" s="1">
        <v>5</v>
      </c>
      <c r="N2146" s="1">
        <v>4.7619047619047601</v>
      </c>
      <c r="O2146" s="1" t="s">
        <v>6520</v>
      </c>
      <c r="P2146" s="1"/>
      <c r="Q2146" s="1"/>
    </row>
    <row r="2147" spans="1:17" x14ac:dyDescent="0.3">
      <c r="A2147" s="1" t="s">
        <v>75</v>
      </c>
      <c r="B2147" s="1" t="s">
        <v>5770</v>
      </c>
      <c r="C2147" s="1">
        <v>1</v>
      </c>
      <c r="D2147" s="1" t="s">
        <v>6512</v>
      </c>
      <c r="E2147" s="1">
        <v>29</v>
      </c>
      <c r="F2147" s="1" t="s">
        <v>6668</v>
      </c>
      <c r="G2147" s="1" t="s">
        <v>5803</v>
      </c>
      <c r="H2147" s="1" t="s">
        <v>6526</v>
      </c>
      <c r="I2147" s="1" t="b">
        <v>0</v>
      </c>
      <c r="J2147" s="1">
        <v>0</v>
      </c>
      <c r="K2147" s="1">
        <v>1</v>
      </c>
      <c r="L2147" s="1">
        <v>0</v>
      </c>
      <c r="M2147" s="1">
        <v>5</v>
      </c>
      <c r="N2147" s="1">
        <v>4.7619047619047601</v>
      </c>
      <c r="O2147" s="1" t="s">
        <v>6527</v>
      </c>
      <c r="P2147" s="1"/>
      <c r="Q2147" s="1"/>
    </row>
    <row r="2148" spans="1:17" x14ac:dyDescent="0.3">
      <c r="A2148" s="1" t="s">
        <v>75</v>
      </c>
      <c r="B2148" s="1" t="s">
        <v>5770</v>
      </c>
      <c r="C2148" s="1">
        <v>1</v>
      </c>
      <c r="D2148" s="1" t="s">
        <v>6512</v>
      </c>
      <c r="E2148" s="1">
        <v>29</v>
      </c>
      <c r="F2148" s="1" t="s">
        <v>6668</v>
      </c>
      <c r="G2148" s="1" t="s">
        <v>5819</v>
      </c>
      <c r="H2148" s="1" t="s">
        <v>6588</v>
      </c>
      <c r="I2148" s="1" t="b">
        <v>0</v>
      </c>
      <c r="J2148" s="1">
        <v>0</v>
      </c>
      <c r="K2148" s="1">
        <v>3</v>
      </c>
      <c r="L2148" s="1">
        <v>6</v>
      </c>
      <c r="M2148" s="1">
        <v>4</v>
      </c>
      <c r="N2148" s="1">
        <v>3.8095238095238102</v>
      </c>
      <c r="O2148" s="1" t="s">
        <v>6589</v>
      </c>
      <c r="P2148" s="1"/>
      <c r="Q2148" s="1"/>
    </row>
    <row r="2149" spans="1:17" x14ac:dyDescent="0.3">
      <c r="A2149" s="1" t="s">
        <v>75</v>
      </c>
      <c r="B2149" s="1" t="s">
        <v>5770</v>
      </c>
      <c r="C2149" s="1">
        <v>1</v>
      </c>
      <c r="D2149" s="1" t="s">
        <v>6512</v>
      </c>
      <c r="E2149" s="1">
        <v>29</v>
      </c>
      <c r="F2149" s="1" t="s">
        <v>6668</v>
      </c>
      <c r="G2149" s="1" t="s">
        <v>5801</v>
      </c>
      <c r="H2149" s="1" t="s">
        <v>6516</v>
      </c>
      <c r="I2149" s="1" t="b">
        <v>0</v>
      </c>
      <c r="J2149" s="1">
        <v>1</v>
      </c>
      <c r="K2149" s="1">
        <v>0</v>
      </c>
      <c r="L2149" s="1">
        <v>0</v>
      </c>
      <c r="M2149" s="1">
        <v>3</v>
      </c>
      <c r="N2149" s="1">
        <v>2.8571428571428501</v>
      </c>
      <c r="O2149" s="1" t="s">
        <v>6531</v>
      </c>
      <c r="P2149" s="1"/>
      <c r="Q2149" s="1"/>
    </row>
    <row r="2150" spans="1:17" x14ac:dyDescent="0.3">
      <c r="A2150" s="1" t="s">
        <v>75</v>
      </c>
      <c r="B2150" s="1" t="s">
        <v>5770</v>
      </c>
      <c r="C2150" s="1">
        <v>1</v>
      </c>
      <c r="D2150" s="1" t="s">
        <v>6512</v>
      </c>
      <c r="E2150" s="1">
        <v>29</v>
      </c>
      <c r="F2150" s="1" t="s">
        <v>6668</v>
      </c>
      <c r="G2150" s="1" t="s">
        <v>5845</v>
      </c>
      <c r="H2150" s="1" t="s">
        <v>6514</v>
      </c>
      <c r="I2150" s="1" t="b">
        <v>0</v>
      </c>
      <c r="J2150" s="1">
        <v>0</v>
      </c>
      <c r="K2150" s="1">
        <v>4</v>
      </c>
      <c r="L2150" s="1">
        <v>5</v>
      </c>
      <c r="M2150" s="1">
        <v>3</v>
      </c>
      <c r="N2150" s="1">
        <v>2.8571428571428501</v>
      </c>
      <c r="O2150" s="1" t="s">
        <v>6515</v>
      </c>
      <c r="P2150" s="1"/>
      <c r="Q2150" s="1"/>
    </row>
    <row r="2151" spans="1:17" x14ac:dyDescent="0.3">
      <c r="A2151" s="1" t="s">
        <v>75</v>
      </c>
      <c r="B2151" s="1" t="s">
        <v>5770</v>
      </c>
      <c r="C2151" s="1">
        <v>-1</v>
      </c>
      <c r="D2151" s="1" t="s">
        <v>6512</v>
      </c>
      <c r="E2151" s="1">
        <v>-1</v>
      </c>
      <c r="F2151" s="1" t="s">
        <v>6669</v>
      </c>
      <c r="G2151" s="1" t="s">
        <v>5814</v>
      </c>
      <c r="H2151" s="1" t="s">
        <v>6516</v>
      </c>
      <c r="I2151" s="1" t="b">
        <v>1</v>
      </c>
      <c r="J2151" s="1">
        <v>0</v>
      </c>
      <c r="K2151" s="1">
        <v>0</v>
      </c>
      <c r="L2151" s="1">
        <v>0</v>
      </c>
      <c r="M2151" s="1">
        <v>122</v>
      </c>
      <c r="N2151" s="1">
        <v>91.729323308270594</v>
      </c>
      <c r="O2151" s="1" t="s">
        <v>6518</v>
      </c>
      <c r="P2151" s="1"/>
      <c r="Q2151" s="1"/>
    </row>
    <row r="2152" spans="1:17" x14ac:dyDescent="0.3">
      <c r="A2152" s="1" t="s">
        <v>75</v>
      </c>
      <c r="B2152" s="1" t="s">
        <v>5770</v>
      </c>
      <c r="C2152" s="1">
        <v>-1</v>
      </c>
      <c r="D2152" s="1" t="s">
        <v>6512</v>
      </c>
      <c r="E2152" s="1">
        <v>-1</v>
      </c>
      <c r="F2152" s="1" t="s">
        <v>6669</v>
      </c>
      <c r="G2152" s="1" t="s">
        <v>5908</v>
      </c>
      <c r="H2152" s="1" t="s">
        <v>6516</v>
      </c>
      <c r="I2152" s="1" t="b">
        <v>0</v>
      </c>
      <c r="J2152" s="1">
        <v>0</v>
      </c>
      <c r="K2152" s="1">
        <v>0</v>
      </c>
      <c r="L2152" s="1">
        <v>1</v>
      </c>
      <c r="M2152" s="1">
        <v>3</v>
      </c>
      <c r="N2152" s="1">
        <v>2.2556390977443601</v>
      </c>
      <c r="O2152" s="1" t="s">
        <v>6547</v>
      </c>
      <c r="P2152" s="1"/>
      <c r="Q2152" s="1"/>
    </row>
    <row r="2153" spans="1:17" x14ac:dyDescent="0.3">
      <c r="A2153" s="1" t="s">
        <v>75</v>
      </c>
      <c r="B2153" s="1" t="s">
        <v>5770</v>
      </c>
      <c r="C2153" s="1">
        <v>-1</v>
      </c>
      <c r="D2153" s="1" t="s">
        <v>6512</v>
      </c>
      <c r="E2153" s="1">
        <v>-1</v>
      </c>
      <c r="F2153" s="1" t="s">
        <v>6670</v>
      </c>
      <c r="G2153" s="1" t="s">
        <v>5814</v>
      </c>
      <c r="H2153" s="1" t="s">
        <v>6516</v>
      </c>
      <c r="I2153" s="1" t="b">
        <v>1</v>
      </c>
      <c r="J2153" s="1">
        <v>0</v>
      </c>
      <c r="K2153" s="1">
        <v>0</v>
      </c>
      <c r="L2153" s="1">
        <v>0</v>
      </c>
      <c r="M2153" s="1">
        <v>181</v>
      </c>
      <c r="N2153" s="1">
        <v>95.263157894736807</v>
      </c>
      <c r="O2153" s="1" t="s">
        <v>6518</v>
      </c>
      <c r="P2153" s="1"/>
      <c r="Q2153" s="1"/>
    </row>
    <row r="2154" spans="1:17" x14ac:dyDescent="0.3">
      <c r="A2154" s="1" t="s">
        <v>5716</v>
      </c>
      <c r="B2154" s="1" t="s">
        <v>5770</v>
      </c>
      <c r="C2154" s="1">
        <v>2</v>
      </c>
      <c r="D2154" s="1" t="s">
        <v>6671</v>
      </c>
      <c r="E2154" s="1">
        <v>0</v>
      </c>
      <c r="F2154" s="1" t="s">
        <v>6672</v>
      </c>
      <c r="G2154" s="1" t="s">
        <v>5845</v>
      </c>
      <c r="H2154" s="1" t="s">
        <v>6514</v>
      </c>
      <c r="I2154" s="1" t="b">
        <v>0</v>
      </c>
      <c r="J2154" s="1">
        <v>0</v>
      </c>
      <c r="K2154" s="1">
        <v>4</v>
      </c>
      <c r="L2154" s="1">
        <v>5</v>
      </c>
      <c r="M2154" s="1">
        <v>85</v>
      </c>
      <c r="N2154" s="1">
        <v>34.136546184738897</v>
      </c>
      <c r="O2154" s="1" t="s">
        <v>6515</v>
      </c>
      <c r="P2154" s="1"/>
      <c r="Q2154" s="1"/>
    </row>
    <row r="2155" spans="1:17" x14ac:dyDescent="0.3">
      <c r="A2155" s="1" t="s">
        <v>5716</v>
      </c>
      <c r="B2155" s="1" t="s">
        <v>5770</v>
      </c>
      <c r="C2155" s="1">
        <v>2</v>
      </c>
      <c r="D2155" s="1" t="s">
        <v>6671</v>
      </c>
      <c r="E2155" s="1">
        <v>0</v>
      </c>
      <c r="F2155" s="1" t="s">
        <v>6672</v>
      </c>
      <c r="G2155" s="1" t="s">
        <v>5814</v>
      </c>
      <c r="H2155" s="1" t="s">
        <v>6516</v>
      </c>
      <c r="I2155" s="1" t="b">
        <v>1</v>
      </c>
      <c r="J2155" s="1">
        <v>0</v>
      </c>
      <c r="K2155" s="1">
        <v>0</v>
      </c>
      <c r="L2155" s="1">
        <v>0</v>
      </c>
      <c r="M2155" s="1">
        <v>78</v>
      </c>
      <c r="N2155" s="1">
        <v>31.325301204819201</v>
      </c>
      <c r="O2155" s="1" t="s">
        <v>6518</v>
      </c>
      <c r="P2155" s="1"/>
      <c r="Q2155" s="1"/>
    </row>
    <row r="2156" spans="1:17" x14ac:dyDescent="0.3">
      <c r="A2156" s="1" t="s">
        <v>5716</v>
      </c>
      <c r="B2156" s="1" t="s">
        <v>5770</v>
      </c>
      <c r="C2156" s="1">
        <v>2</v>
      </c>
      <c r="D2156" s="1" t="s">
        <v>6671</v>
      </c>
      <c r="E2156" s="1">
        <v>0</v>
      </c>
      <c r="F2156" s="1" t="s">
        <v>6672</v>
      </c>
      <c r="G2156" s="1" t="s">
        <v>5803</v>
      </c>
      <c r="H2156" s="1" t="s">
        <v>6526</v>
      </c>
      <c r="I2156" s="1" t="b">
        <v>0</v>
      </c>
      <c r="J2156" s="1">
        <v>0</v>
      </c>
      <c r="K2156" s="1">
        <v>1</v>
      </c>
      <c r="L2156" s="1">
        <v>0</v>
      </c>
      <c r="M2156" s="1">
        <v>19</v>
      </c>
      <c r="N2156" s="1">
        <v>7.6305220883534099</v>
      </c>
      <c r="O2156" s="1" t="s">
        <v>6560</v>
      </c>
      <c r="P2156" s="1"/>
      <c r="Q2156" s="1"/>
    </row>
    <row r="2157" spans="1:17" x14ac:dyDescent="0.3">
      <c r="A2157" s="1" t="s">
        <v>5716</v>
      </c>
      <c r="B2157" s="1" t="s">
        <v>5770</v>
      </c>
      <c r="C2157" s="1">
        <v>2</v>
      </c>
      <c r="D2157" s="1" t="s">
        <v>6671</v>
      </c>
      <c r="E2157" s="1">
        <v>0</v>
      </c>
      <c r="F2157" s="1" t="s">
        <v>6672</v>
      </c>
      <c r="G2157" s="1" t="s">
        <v>5803</v>
      </c>
      <c r="H2157" s="1" t="s">
        <v>6523</v>
      </c>
      <c r="I2157" s="1" t="b">
        <v>0</v>
      </c>
      <c r="J2157" s="1">
        <v>0</v>
      </c>
      <c r="K2157" s="1">
        <v>1</v>
      </c>
      <c r="L2157" s="1">
        <v>0</v>
      </c>
      <c r="M2157" s="1">
        <v>16</v>
      </c>
      <c r="N2157" s="1">
        <v>6.4257028112449799</v>
      </c>
      <c r="O2157" s="1" t="s">
        <v>6524</v>
      </c>
      <c r="P2157" s="1"/>
      <c r="Q2157" s="1"/>
    </row>
    <row r="2158" spans="1:17" x14ac:dyDescent="0.3">
      <c r="A2158" s="1" t="s">
        <v>5716</v>
      </c>
      <c r="B2158" s="1" t="s">
        <v>5770</v>
      </c>
      <c r="C2158" s="1">
        <v>2</v>
      </c>
      <c r="D2158" s="1" t="s">
        <v>6671</v>
      </c>
      <c r="E2158" s="1">
        <v>0</v>
      </c>
      <c r="F2158" s="1" t="s">
        <v>6672</v>
      </c>
      <c r="G2158" s="1" t="s">
        <v>5803</v>
      </c>
      <c r="H2158" s="1" t="s">
        <v>6526</v>
      </c>
      <c r="I2158" s="1" t="b">
        <v>0</v>
      </c>
      <c r="J2158" s="1">
        <v>0</v>
      </c>
      <c r="K2158" s="1">
        <v>1</v>
      </c>
      <c r="L2158" s="1">
        <v>0</v>
      </c>
      <c r="M2158" s="1">
        <v>12</v>
      </c>
      <c r="N2158" s="1">
        <v>4.81927710843373</v>
      </c>
      <c r="O2158" s="1" t="s">
        <v>6527</v>
      </c>
      <c r="P2158" s="1"/>
      <c r="Q2158" s="1"/>
    </row>
    <row r="2159" spans="1:17" x14ac:dyDescent="0.3">
      <c r="A2159" s="1" t="s">
        <v>5716</v>
      </c>
      <c r="B2159" s="1" t="s">
        <v>5770</v>
      </c>
      <c r="C2159" s="1">
        <v>2</v>
      </c>
      <c r="D2159" s="1" t="s">
        <v>6671</v>
      </c>
      <c r="E2159" s="1">
        <v>0</v>
      </c>
      <c r="F2159" s="1" t="s">
        <v>6672</v>
      </c>
      <c r="G2159" s="1" t="s">
        <v>5801</v>
      </c>
      <c r="H2159" s="1" t="s">
        <v>6516</v>
      </c>
      <c r="I2159" s="1" t="b">
        <v>0</v>
      </c>
      <c r="J2159" s="1">
        <v>1</v>
      </c>
      <c r="K2159" s="1">
        <v>0</v>
      </c>
      <c r="L2159" s="1">
        <v>0</v>
      </c>
      <c r="M2159" s="1">
        <v>7</v>
      </c>
      <c r="N2159" s="1">
        <v>2.8112449799196702</v>
      </c>
      <c r="O2159" s="1" t="s">
        <v>6531</v>
      </c>
      <c r="P2159" s="1"/>
      <c r="Q2159" s="1"/>
    </row>
    <row r="2160" spans="1:17" x14ac:dyDescent="0.3">
      <c r="A2160" s="1" t="s">
        <v>5716</v>
      </c>
      <c r="B2160" s="1" t="s">
        <v>5770</v>
      </c>
      <c r="C2160" s="1">
        <v>2</v>
      </c>
      <c r="D2160" s="1" t="s">
        <v>6671</v>
      </c>
      <c r="E2160" s="1">
        <v>0</v>
      </c>
      <c r="F2160" s="1" t="s">
        <v>6672</v>
      </c>
      <c r="G2160" s="1" t="s">
        <v>5908</v>
      </c>
      <c r="H2160" s="1" t="s">
        <v>6516</v>
      </c>
      <c r="I2160" s="1" t="b">
        <v>0</v>
      </c>
      <c r="J2160" s="1">
        <v>0</v>
      </c>
      <c r="K2160" s="1">
        <v>0</v>
      </c>
      <c r="L2160" s="1">
        <v>1</v>
      </c>
      <c r="M2160" s="1">
        <v>4</v>
      </c>
      <c r="N2160" s="1">
        <v>1.6064257028112401</v>
      </c>
      <c r="O2160" s="1" t="s">
        <v>6673</v>
      </c>
      <c r="P2160" s="1"/>
      <c r="Q2160" s="1"/>
    </row>
    <row r="2161" spans="1:17" x14ac:dyDescent="0.3">
      <c r="A2161" s="1" t="s">
        <v>5716</v>
      </c>
      <c r="B2161" s="1" t="s">
        <v>5770</v>
      </c>
      <c r="C2161" s="1">
        <v>2</v>
      </c>
      <c r="D2161" s="1" t="s">
        <v>6671</v>
      </c>
      <c r="E2161" s="1">
        <v>0</v>
      </c>
      <c r="F2161" s="1" t="s">
        <v>6672</v>
      </c>
      <c r="G2161" s="1" t="s">
        <v>5816</v>
      </c>
      <c r="H2161" s="1" t="s">
        <v>6516</v>
      </c>
      <c r="I2161" s="1" t="b">
        <v>0</v>
      </c>
      <c r="J2161" s="1">
        <v>3</v>
      </c>
      <c r="K2161" s="1">
        <v>0</v>
      </c>
      <c r="L2161" s="1">
        <v>0</v>
      </c>
      <c r="M2161" s="1">
        <v>4</v>
      </c>
      <c r="N2161" s="1">
        <v>1.6064257028112401</v>
      </c>
      <c r="O2161" s="1" t="s">
        <v>6520</v>
      </c>
      <c r="P2161" s="1"/>
      <c r="Q2161" s="1"/>
    </row>
    <row r="2162" spans="1:17" x14ac:dyDescent="0.3">
      <c r="A2162" s="1" t="s">
        <v>5716</v>
      </c>
      <c r="B2162" s="1" t="s">
        <v>5770</v>
      </c>
      <c r="C2162" s="1">
        <v>2</v>
      </c>
      <c r="D2162" s="1" t="s">
        <v>6671</v>
      </c>
      <c r="E2162" s="1">
        <v>0</v>
      </c>
      <c r="F2162" s="1" t="s">
        <v>6672</v>
      </c>
      <c r="G2162" s="1" t="s">
        <v>5834</v>
      </c>
      <c r="H2162" s="1" t="s">
        <v>6516</v>
      </c>
      <c r="I2162" s="1" t="b">
        <v>0</v>
      </c>
      <c r="J2162" s="1">
        <v>6</v>
      </c>
      <c r="K2162" s="1">
        <v>0</v>
      </c>
      <c r="L2162" s="1">
        <v>0</v>
      </c>
      <c r="M2162" s="1">
        <v>3</v>
      </c>
      <c r="N2162" s="1">
        <v>1.2048192771084301</v>
      </c>
      <c r="O2162" s="1" t="s">
        <v>6532</v>
      </c>
      <c r="P2162" s="1"/>
      <c r="Q2162" s="1"/>
    </row>
    <row r="2163" spans="1:17" x14ac:dyDescent="0.3">
      <c r="A2163" s="1" t="s">
        <v>5716</v>
      </c>
      <c r="B2163" s="1" t="s">
        <v>5770</v>
      </c>
      <c r="C2163" s="1">
        <v>2</v>
      </c>
      <c r="D2163" s="1" t="s">
        <v>6671</v>
      </c>
      <c r="E2163" s="1">
        <v>0</v>
      </c>
      <c r="F2163" s="1" t="s">
        <v>6672</v>
      </c>
      <c r="G2163" s="1" t="s">
        <v>5810</v>
      </c>
      <c r="H2163" s="1" t="s">
        <v>6516</v>
      </c>
      <c r="I2163" s="1" t="b">
        <v>0</v>
      </c>
      <c r="J2163" s="1">
        <v>2</v>
      </c>
      <c r="K2163" s="1">
        <v>0</v>
      </c>
      <c r="L2163" s="1">
        <v>0</v>
      </c>
      <c r="M2163" s="1">
        <v>3</v>
      </c>
      <c r="N2163" s="1">
        <v>1.2048192771084301</v>
      </c>
      <c r="O2163" s="1" t="s">
        <v>6517</v>
      </c>
      <c r="P2163" s="1"/>
      <c r="Q2163" s="1"/>
    </row>
    <row r="2164" spans="1:17" x14ac:dyDescent="0.3">
      <c r="A2164" s="1" t="s">
        <v>5716</v>
      </c>
      <c r="B2164" s="1" t="s">
        <v>5770</v>
      </c>
      <c r="C2164" s="1">
        <v>2</v>
      </c>
      <c r="D2164" s="1" t="s">
        <v>6671</v>
      </c>
      <c r="E2164" s="1">
        <v>1</v>
      </c>
      <c r="F2164" s="1" t="s">
        <v>6674</v>
      </c>
      <c r="G2164" s="1" t="s">
        <v>5814</v>
      </c>
      <c r="H2164" s="1" t="s">
        <v>6516</v>
      </c>
      <c r="I2164" s="1" t="b">
        <v>1</v>
      </c>
      <c r="J2164" s="1">
        <v>0</v>
      </c>
      <c r="K2164" s="1">
        <v>0</v>
      </c>
      <c r="L2164" s="1">
        <v>0</v>
      </c>
      <c r="M2164" s="1">
        <v>149</v>
      </c>
      <c r="N2164" s="1">
        <v>37.343358395989902</v>
      </c>
      <c r="O2164" s="1" t="s">
        <v>6518</v>
      </c>
      <c r="P2164" s="1"/>
      <c r="Q2164" s="1"/>
    </row>
    <row r="2165" spans="1:17" x14ac:dyDescent="0.3">
      <c r="A2165" s="1" t="s">
        <v>5716</v>
      </c>
      <c r="B2165" s="1" t="s">
        <v>5770</v>
      </c>
      <c r="C2165" s="1">
        <v>2</v>
      </c>
      <c r="D2165" s="1" t="s">
        <v>6671</v>
      </c>
      <c r="E2165" s="1">
        <v>1</v>
      </c>
      <c r="F2165" s="1" t="s">
        <v>6674</v>
      </c>
      <c r="G2165" s="1" t="s">
        <v>5803</v>
      </c>
      <c r="H2165" s="1" t="s">
        <v>6523</v>
      </c>
      <c r="I2165" s="1" t="b">
        <v>0</v>
      </c>
      <c r="J2165" s="1">
        <v>0</v>
      </c>
      <c r="K2165" s="1">
        <v>1</v>
      </c>
      <c r="L2165" s="1">
        <v>0</v>
      </c>
      <c r="M2165" s="1">
        <v>127</v>
      </c>
      <c r="N2165" s="1">
        <v>31.829573934837001</v>
      </c>
      <c r="O2165" s="1" t="s">
        <v>6524</v>
      </c>
      <c r="P2165" s="1"/>
      <c r="Q2165" s="1"/>
    </row>
    <row r="2166" spans="1:17" x14ac:dyDescent="0.3">
      <c r="A2166" s="1" t="s">
        <v>5716</v>
      </c>
      <c r="B2166" s="1" t="s">
        <v>5770</v>
      </c>
      <c r="C2166" s="1">
        <v>2</v>
      </c>
      <c r="D2166" s="1" t="s">
        <v>6671</v>
      </c>
      <c r="E2166" s="1">
        <v>1</v>
      </c>
      <c r="F2166" s="1" t="s">
        <v>6674</v>
      </c>
      <c r="G2166" s="1" t="s">
        <v>5816</v>
      </c>
      <c r="H2166" s="1" t="s">
        <v>6516</v>
      </c>
      <c r="I2166" s="1" t="b">
        <v>0</v>
      </c>
      <c r="J2166" s="1">
        <v>3</v>
      </c>
      <c r="K2166" s="1">
        <v>0</v>
      </c>
      <c r="L2166" s="1">
        <v>0</v>
      </c>
      <c r="M2166" s="1">
        <v>37</v>
      </c>
      <c r="N2166" s="1">
        <v>9.2731829573934803</v>
      </c>
      <c r="O2166" s="1" t="s">
        <v>6520</v>
      </c>
      <c r="P2166" s="1"/>
      <c r="Q2166" s="1"/>
    </row>
    <row r="2167" spans="1:17" x14ac:dyDescent="0.3">
      <c r="A2167" s="1" t="s">
        <v>5716</v>
      </c>
      <c r="B2167" s="1" t="s">
        <v>5770</v>
      </c>
      <c r="C2167" s="1">
        <v>2</v>
      </c>
      <c r="D2167" s="1" t="s">
        <v>6671</v>
      </c>
      <c r="E2167" s="1">
        <v>1</v>
      </c>
      <c r="F2167" s="1" t="s">
        <v>6674</v>
      </c>
      <c r="G2167" s="1" t="s">
        <v>5803</v>
      </c>
      <c r="H2167" s="1" t="s">
        <v>6526</v>
      </c>
      <c r="I2167" s="1" t="b">
        <v>0</v>
      </c>
      <c r="J2167" s="1">
        <v>0</v>
      </c>
      <c r="K2167" s="1">
        <v>1</v>
      </c>
      <c r="L2167" s="1">
        <v>0</v>
      </c>
      <c r="M2167" s="1">
        <v>10</v>
      </c>
      <c r="N2167" s="1">
        <v>2.5062656641604</v>
      </c>
      <c r="O2167" s="1" t="s">
        <v>6527</v>
      </c>
      <c r="P2167" s="1"/>
      <c r="Q2167" s="1"/>
    </row>
    <row r="2168" spans="1:17" x14ac:dyDescent="0.3">
      <c r="A2168" s="1" t="s">
        <v>5716</v>
      </c>
      <c r="B2168" s="1" t="s">
        <v>5770</v>
      </c>
      <c r="C2168" s="1">
        <v>2</v>
      </c>
      <c r="D2168" s="1" t="s">
        <v>6671</v>
      </c>
      <c r="E2168" s="1">
        <v>1</v>
      </c>
      <c r="F2168" s="1" t="s">
        <v>6674</v>
      </c>
      <c r="G2168" s="1" t="s">
        <v>5801</v>
      </c>
      <c r="H2168" s="1" t="s">
        <v>6516</v>
      </c>
      <c r="I2168" s="1" t="b">
        <v>0</v>
      </c>
      <c r="J2168" s="1">
        <v>1</v>
      </c>
      <c r="K2168" s="1">
        <v>0</v>
      </c>
      <c r="L2168" s="1">
        <v>0</v>
      </c>
      <c r="M2168" s="1">
        <v>9</v>
      </c>
      <c r="N2168" s="1">
        <v>2.2556390977443601</v>
      </c>
      <c r="O2168" s="1" t="s">
        <v>6531</v>
      </c>
      <c r="P2168" s="1"/>
      <c r="Q2168" s="1"/>
    </row>
    <row r="2169" spans="1:17" x14ac:dyDescent="0.3">
      <c r="A2169" s="1" t="s">
        <v>5716</v>
      </c>
      <c r="B2169" s="1" t="s">
        <v>5770</v>
      </c>
      <c r="C2169" s="1">
        <v>2</v>
      </c>
      <c r="D2169" s="1" t="s">
        <v>6671</v>
      </c>
      <c r="E2169" s="1">
        <v>1</v>
      </c>
      <c r="F2169" s="1" t="s">
        <v>6674</v>
      </c>
      <c r="G2169" s="1" t="s">
        <v>5845</v>
      </c>
      <c r="H2169" s="1" t="s">
        <v>6514</v>
      </c>
      <c r="I2169" s="1" t="b">
        <v>0</v>
      </c>
      <c r="J2169" s="1">
        <v>0</v>
      </c>
      <c r="K2169" s="1">
        <v>4</v>
      </c>
      <c r="L2169" s="1">
        <v>5</v>
      </c>
      <c r="M2169" s="1">
        <v>7</v>
      </c>
      <c r="N2169" s="1">
        <v>1.7543859649122799</v>
      </c>
      <c r="O2169" s="1" t="s">
        <v>6515</v>
      </c>
      <c r="P2169" s="1"/>
      <c r="Q2169" s="1"/>
    </row>
    <row r="2170" spans="1:17" x14ac:dyDescent="0.3">
      <c r="A2170" s="1" t="s">
        <v>5716</v>
      </c>
      <c r="B2170" s="1" t="s">
        <v>5770</v>
      </c>
      <c r="C2170" s="1">
        <v>2</v>
      </c>
      <c r="D2170" s="1" t="s">
        <v>6671</v>
      </c>
      <c r="E2170" s="1">
        <v>1</v>
      </c>
      <c r="F2170" s="1" t="s">
        <v>6674</v>
      </c>
      <c r="G2170" s="1" t="s">
        <v>5840</v>
      </c>
      <c r="H2170" s="1" t="s">
        <v>6516</v>
      </c>
      <c r="I2170" s="1" t="b">
        <v>0</v>
      </c>
      <c r="J2170" s="1">
        <v>5</v>
      </c>
      <c r="K2170" s="1">
        <v>0</v>
      </c>
      <c r="L2170" s="1">
        <v>0</v>
      </c>
      <c r="M2170" s="1">
        <v>5</v>
      </c>
      <c r="N2170" s="1">
        <v>1.2531328320802</v>
      </c>
      <c r="O2170" s="1" t="s">
        <v>6568</v>
      </c>
      <c r="P2170" s="1"/>
      <c r="Q2170" s="1"/>
    </row>
    <row r="2171" spans="1:17" x14ac:dyDescent="0.3">
      <c r="A2171" s="1" t="s">
        <v>5716</v>
      </c>
      <c r="B2171" s="1" t="s">
        <v>5770</v>
      </c>
      <c r="C2171" s="1">
        <v>2</v>
      </c>
      <c r="D2171" s="1" t="s">
        <v>6671</v>
      </c>
      <c r="E2171" s="1">
        <v>1</v>
      </c>
      <c r="F2171" s="1" t="s">
        <v>6674</v>
      </c>
      <c r="G2171" s="1" t="s">
        <v>5803</v>
      </c>
      <c r="H2171" s="1" t="s">
        <v>6526</v>
      </c>
      <c r="I2171" s="1" t="b">
        <v>0</v>
      </c>
      <c r="J2171" s="1">
        <v>0</v>
      </c>
      <c r="K2171" s="1">
        <v>1</v>
      </c>
      <c r="L2171" s="1">
        <v>0</v>
      </c>
      <c r="M2171" s="1">
        <v>4</v>
      </c>
      <c r="N2171" s="1">
        <v>1.0025062656641599</v>
      </c>
      <c r="O2171" s="1" t="s">
        <v>6551</v>
      </c>
      <c r="P2171" s="1"/>
      <c r="Q2171" s="1"/>
    </row>
    <row r="2172" spans="1:17" x14ac:dyDescent="0.3">
      <c r="A2172" s="1" t="s">
        <v>5716</v>
      </c>
      <c r="B2172" s="1" t="s">
        <v>5770</v>
      </c>
      <c r="C2172" s="1">
        <v>2</v>
      </c>
      <c r="D2172" s="1" t="s">
        <v>6671</v>
      </c>
      <c r="E2172" s="1">
        <v>1</v>
      </c>
      <c r="F2172" s="1" t="s">
        <v>6674</v>
      </c>
      <c r="G2172" s="1" t="s">
        <v>5810</v>
      </c>
      <c r="H2172" s="1" t="s">
        <v>6516</v>
      </c>
      <c r="I2172" s="1" t="b">
        <v>0</v>
      </c>
      <c r="J2172" s="1">
        <v>2</v>
      </c>
      <c r="K2172" s="1">
        <v>0</v>
      </c>
      <c r="L2172" s="1">
        <v>0</v>
      </c>
      <c r="M2172" s="1">
        <v>4</v>
      </c>
      <c r="N2172" s="1">
        <v>1.0025062656641599</v>
      </c>
      <c r="O2172" s="1" t="s">
        <v>6517</v>
      </c>
      <c r="P2172" s="1"/>
      <c r="Q2172" s="1"/>
    </row>
    <row r="2173" spans="1:17" x14ac:dyDescent="0.3">
      <c r="A2173" s="1" t="s">
        <v>5716</v>
      </c>
      <c r="B2173" s="1" t="s">
        <v>5770</v>
      </c>
      <c r="C2173" s="1">
        <v>2</v>
      </c>
      <c r="D2173" s="1" t="s">
        <v>6671</v>
      </c>
      <c r="E2173" s="1">
        <v>2</v>
      </c>
      <c r="F2173" s="1" t="s">
        <v>6675</v>
      </c>
      <c r="G2173" s="1" t="s">
        <v>5803</v>
      </c>
      <c r="H2173" s="1" t="s">
        <v>6523</v>
      </c>
      <c r="I2173" s="1" t="b">
        <v>0</v>
      </c>
      <c r="J2173" s="1">
        <v>0</v>
      </c>
      <c r="K2173" s="1">
        <v>1</v>
      </c>
      <c r="L2173" s="1">
        <v>0</v>
      </c>
      <c r="M2173" s="1">
        <v>27</v>
      </c>
      <c r="N2173" s="1">
        <v>24.107142857142801</v>
      </c>
      <c r="O2173" s="1" t="s">
        <v>6524</v>
      </c>
      <c r="P2173" s="1"/>
      <c r="Q2173" s="1"/>
    </row>
    <row r="2174" spans="1:17" x14ac:dyDescent="0.3">
      <c r="A2174" s="1" t="s">
        <v>5716</v>
      </c>
      <c r="B2174" s="1" t="s">
        <v>5770</v>
      </c>
      <c r="C2174" s="1">
        <v>2</v>
      </c>
      <c r="D2174" s="1" t="s">
        <v>6671</v>
      </c>
      <c r="E2174" s="1">
        <v>2</v>
      </c>
      <c r="F2174" s="1" t="s">
        <v>6675</v>
      </c>
      <c r="G2174" s="1" t="s">
        <v>5814</v>
      </c>
      <c r="H2174" s="1" t="s">
        <v>6516</v>
      </c>
      <c r="I2174" s="1" t="b">
        <v>1</v>
      </c>
      <c r="J2174" s="1">
        <v>0</v>
      </c>
      <c r="K2174" s="1">
        <v>0</v>
      </c>
      <c r="L2174" s="1">
        <v>0</v>
      </c>
      <c r="M2174" s="1">
        <v>26</v>
      </c>
      <c r="N2174" s="1">
        <v>23.214285714285701</v>
      </c>
      <c r="O2174" s="1" t="s">
        <v>6518</v>
      </c>
      <c r="P2174" s="1"/>
      <c r="Q2174" s="1"/>
    </row>
    <row r="2175" spans="1:17" x14ac:dyDescent="0.3">
      <c r="A2175" s="1" t="s">
        <v>5716</v>
      </c>
      <c r="B2175" s="1" t="s">
        <v>5770</v>
      </c>
      <c r="C2175" s="1">
        <v>2</v>
      </c>
      <c r="D2175" s="1" t="s">
        <v>6671</v>
      </c>
      <c r="E2175" s="1">
        <v>2</v>
      </c>
      <c r="F2175" s="1" t="s">
        <v>6675</v>
      </c>
      <c r="G2175" s="1" t="s">
        <v>5816</v>
      </c>
      <c r="H2175" s="1" t="s">
        <v>6516</v>
      </c>
      <c r="I2175" s="1" t="b">
        <v>0</v>
      </c>
      <c r="J2175" s="1">
        <v>3</v>
      </c>
      <c r="K2175" s="1">
        <v>0</v>
      </c>
      <c r="L2175" s="1">
        <v>0</v>
      </c>
      <c r="M2175" s="1">
        <v>19</v>
      </c>
      <c r="N2175" s="1">
        <v>16.964285714285701</v>
      </c>
      <c r="O2175" s="1" t="s">
        <v>6520</v>
      </c>
      <c r="P2175" s="1"/>
      <c r="Q2175" s="1"/>
    </row>
    <row r="2176" spans="1:17" x14ac:dyDescent="0.3">
      <c r="A2176" s="1" t="s">
        <v>5716</v>
      </c>
      <c r="B2176" s="1" t="s">
        <v>5770</v>
      </c>
      <c r="C2176" s="1">
        <v>2</v>
      </c>
      <c r="D2176" s="1" t="s">
        <v>6671</v>
      </c>
      <c r="E2176" s="1">
        <v>2</v>
      </c>
      <c r="F2176" s="1" t="s">
        <v>6675</v>
      </c>
      <c r="G2176" s="1" t="s">
        <v>5801</v>
      </c>
      <c r="H2176" s="1" t="s">
        <v>6516</v>
      </c>
      <c r="I2176" s="1" t="b">
        <v>0</v>
      </c>
      <c r="J2176" s="1">
        <v>1</v>
      </c>
      <c r="K2176" s="1">
        <v>0</v>
      </c>
      <c r="L2176" s="1">
        <v>0</v>
      </c>
      <c r="M2176" s="1">
        <v>8</v>
      </c>
      <c r="N2176" s="1">
        <v>7.1428571428571397</v>
      </c>
      <c r="O2176" s="1" t="s">
        <v>6531</v>
      </c>
      <c r="P2176" s="1"/>
      <c r="Q2176" s="1"/>
    </row>
    <row r="2177" spans="1:17" x14ac:dyDescent="0.3">
      <c r="A2177" s="1" t="s">
        <v>5716</v>
      </c>
      <c r="B2177" s="1" t="s">
        <v>5770</v>
      </c>
      <c r="C2177" s="1">
        <v>2</v>
      </c>
      <c r="D2177" s="1" t="s">
        <v>6671</v>
      </c>
      <c r="E2177" s="1">
        <v>2</v>
      </c>
      <c r="F2177" s="1" t="s">
        <v>6675</v>
      </c>
      <c r="G2177" s="1" t="s">
        <v>5803</v>
      </c>
      <c r="H2177" s="1" t="s">
        <v>6526</v>
      </c>
      <c r="I2177" s="1" t="b">
        <v>0</v>
      </c>
      <c r="J2177" s="1">
        <v>0</v>
      </c>
      <c r="K2177" s="1">
        <v>1</v>
      </c>
      <c r="L2177" s="1">
        <v>0</v>
      </c>
      <c r="M2177" s="1">
        <v>7</v>
      </c>
      <c r="N2177" s="1">
        <v>6.25</v>
      </c>
      <c r="O2177" s="1" t="s">
        <v>6527</v>
      </c>
      <c r="P2177" s="1"/>
      <c r="Q2177" s="1"/>
    </row>
    <row r="2178" spans="1:17" x14ac:dyDescent="0.3">
      <c r="A2178" s="1" t="s">
        <v>5716</v>
      </c>
      <c r="B2178" s="1" t="s">
        <v>5770</v>
      </c>
      <c r="C2178" s="1">
        <v>2</v>
      </c>
      <c r="D2178" s="1" t="s">
        <v>6671</v>
      </c>
      <c r="E2178" s="1">
        <v>2</v>
      </c>
      <c r="F2178" s="1" t="s">
        <v>6675</v>
      </c>
      <c r="G2178" s="1" t="s">
        <v>5834</v>
      </c>
      <c r="H2178" s="1" t="s">
        <v>6516</v>
      </c>
      <c r="I2178" s="1" t="b">
        <v>0</v>
      </c>
      <c r="J2178" s="1">
        <v>6</v>
      </c>
      <c r="K2178" s="1">
        <v>0</v>
      </c>
      <c r="L2178" s="1">
        <v>0</v>
      </c>
      <c r="M2178" s="1">
        <v>4</v>
      </c>
      <c r="N2178" s="1">
        <v>3.5714285714285698</v>
      </c>
      <c r="O2178" s="1" t="s">
        <v>6532</v>
      </c>
      <c r="P2178" s="1"/>
      <c r="Q2178" s="1"/>
    </row>
    <row r="2179" spans="1:17" x14ac:dyDescent="0.3">
      <c r="A2179" s="1" t="s">
        <v>5716</v>
      </c>
      <c r="B2179" s="1" t="s">
        <v>5770</v>
      </c>
      <c r="C2179" s="1">
        <v>2</v>
      </c>
      <c r="D2179" s="1" t="s">
        <v>6671</v>
      </c>
      <c r="E2179" s="1">
        <v>2</v>
      </c>
      <c r="F2179" s="1" t="s">
        <v>6675</v>
      </c>
      <c r="G2179" s="1" t="s">
        <v>5845</v>
      </c>
      <c r="H2179" s="1" t="s">
        <v>6514</v>
      </c>
      <c r="I2179" s="1" t="b">
        <v>0</v>
      </c>
      <c r="J2179" s="1">
        <v>0</v>
      </c>
      <c r="K2179" s="1">
        <v>4</v>
      </c>
      <c r="L2179" s="1">
        <v>5</v>
      </c>
      <c r="M2179" s="1">
        <v>2</v>
      </c>
      <c r="N2179" s="1">
        <v>1.78571428571428</v>
      </c>
      <c r="O2179" s="1" t="s">
        <v>6515</v>
      </c>
      <c r="P2179" s="1"/>
      <c r="Q2179" s="1"/>
    </row>
    <row r="2180" spans="1:17" x14ac:dyDescent="0.3">
      <c r="A2180" s="1" t="s">
        <v>5716</v>
      </c>
      <c r="B2180" s="1" t="s">
        <v>5770</v>
      </c>
      <c r="C2180" s="1">
        <v>2</v>
      </c>
      <c r="D2180" s="1" t="s">
        <v>6671</v>
      </c>
      <c r="E2180" s="1">
        <v>2</v>
      </c>
      <c r="F2180" s="1" t="s">
        <v>6675</v>
      </c>
      <c r="G2180" s="1" t="s">
        <v>5834</v>
      </c>
      <c r="H2180" s="1" t="s">
        <v>6516</v>
      </c>
      <c r="I2180" s="1" t="b">
        <v>0</v>
      </c>
      <c r="J2180" s="1">
        <v>18</v>
      </c>
      <c r="K2180" s="1">
        <v>0</v>
      </c>
      <c r="L2180" s="1">
        <v>0</v>
      </c>
      <c r="M2180" s="1">
        <v>2</v>
      </c>
      <c r="N2180" s="1">
        <v>1.78571428571428</v>
      </c>
      <c r="O2180" s="1" t="s">
        <v>6525</v>
      </c>
      <c r="P2180" s="1"/>
      <c r="Q2180" s="1"/>
    </row>
    <row r="2181" spans="1:17" x14ac:dyDescent="0.3">
      <c r="A2181" s="1" t="s">
        <v>5716</v>
      </c>
      <c r="B2181" s="1" t="s">
        <v>5770</v>
      </c>
      <c r="C2181" s="1">
        <v>2</v>
      </c>
      <c r="D2181" s="1" t="s">
        <v>6671</v>
      </c>
      <c r="E2181" s="1">
        <v>2</v>
      </c>
      <c r="F2181" s="1" t="s">
        <v>6675</v>
      </c>
      <c r="G2181" s="1" t="s">
        <v>5798</v>
      </c>
      <c r="H2181" s="1" t="s">
        <v>6516</v>
      </c>
      <c r="I2181" s="1" t="b">
        <v>0</v>
      </c>
      <c r="J2181" s="1">
        <v>0</v>
      </c>
      <c r="K2181" s="1">
        <v>0</v>
      </c>
      <c r="L2181" s="1">
        <v>9</v>
      </c>
      <c r="M2181" s="1">
        <v>2</v>
      </c>
      <c r="N2181" s="1">
        <v>1.78571428571428</v>
      </c>
      <c r="O2181" s="1" t="s">
        <v>6676</v>
      </c>
      <c r="P2181" s="1"/>
      <c r="Q2181" s="1"/>
    </row>
    <row r="2182" spans="1:17" x14ac:dyDescent="0.3">
      <c r="A2182" s="1" t="s">
        <v>5716</v>
      </c>
      <c r="B2182" s="1" t="s">
        <v>5770</v>
      </c>
      <c r="C2182" s="1">
        <v>2</v>
      </c>
      <c r="D2182" s="1" t="s">
        <v>6671</v>
      </c>
      <c r="E2182" s="1">
        <v>3</v>
      </c>
      <c r="F2182" s="1" t="s">
        <v>6677</v>
      </c>
      <c r="G2182" s="1" t="s">
        <v>5803</v>
      </c>
      <c r="H2182" s="1" t="s">
        <v>6523</v>
      </c>
      <c r="I2182" s="1" t="b">
        <v>0</v>
      </c>
      <c r="J2182" s="1">
        <v>0</v>
      </c>
      <c r="K2182" s="1">
        <v>1</v>
      </c>
      <c r="L2182" s="1">
        <v>0</v>
      </c>
      <c r="M2182" s="1">
        <v>197</v>
      </c>
      <c r="N2182" s="1">
        <v>42.3655913978494</v>
      </c>
      <c r="O2182" s="1" t="s">
        <v>6524</v>
      </c>
      <c r="P2182" s="1"/>
      <c r="Q2182" s="1"/>
    </row>
    <row r="2183" spans="1:17" x14ac:dyDescent="0.3">
      <c r="A2183" s="1" t="s">
        <v>5716</v>
      </c>
      <c r="B2183" s="1" t="s">
        <v>5770</v>
      </c>
      <c r="C2183" s="1">
        <v>2</v>
      </c>
      <c r="D2183" s="1" t="s">
        <v>6671</v>
      </c>
      <c r="E2183" s="1">
        <v>3</v>
      </c>
      <c r="F2183" s="1" t="s">
        <v>6677</v>
      </c>
      <c r="G2183" s="1" t="s">
        <v>5814</v>
      </c>
      <c r="H2183" s="1" t="s">
        <v>6516</v>
      </c>
      <c r="I2183" s="1" t="b">
        <v>1</v>
      </c>
      <c r="J2183" s="1">
        <v>0</v>
      </c>
      <c r="K2183" s="1">
        <v>0</v>
      </c>
      <c r="L2183" s="1">
        <v>0</v>
      </c>
      <c r="M2183" s="1">
        <v>84</v>
      </c>
      <c r="N2183" s="1">
        <v>18.064516129032199</v>
      </c>
      <c r="O2183" s="1" t="s">
        <v>6518</v>
      </c>
      <c r="P2183" s="1"/>
      <c r="Q2183" s="1"/>
    </row>
    <row r="2184" spans="1:17" x14ac:dyDescent="0.3">
      <c r="A2184" s="1" t="s">
        <v>5716</v>
      </c>
      <c r="B2184" s="1" t="s">
        <v>5770</v>
      </c>
      <c r="C2184" s="1">
        <v>2</v>
      </c>
      <c r="D2184" s="1" t="s">
        <v>6671</v>
      </c>
      <c r="E2184" s="1">
        <v>3</v>
      </c>
      <c r="F2184" s="1" t="s">
        <v>6677</v>
      </c>
      <c r="G2184" s="1" t="s">
        <v>5845</v>
      </c>
      <c r="H2184" s="1" t="s">
        <v>6514</v>
      </c>
      <c r="I2184" s="1" t="b">
        <v>0</v>
      </c>
      <c r="J2184" s="1">
        <v>0</v>
      </c>
      <c r="K2184" s="1">
        <v>4</v>
      </c>
      <c r="L2184" s="1">
        <v>5</v>
      </c>
      <c r="M2184" s="1">
        <v>82</v>
      </c>
      <c r="N2184" s="1">
        <v>17.634408602150501</v>
      </c>
      <c r="O2184" s="1" t="s">
        <v>6515</v>
      </c>
      <c r="P2184" s="1"/>
      <c r="Q2184" s="1"/>
    </row>
    <row r="2185" spans="1:17" x14ac:dyDescent="0.3">
      <c r="A2185" s="1" t="s">
        <v>5716</v>
      </c>
      <c r="B2185" s="1" t="s">
        <v>5770</v>
      </c>
      <c r="C2185" s="1">
        <v>2</v>
      </c>
      <c r="D2185" s="1" t="s">
        <v>6671</v>
      </c>
      <c r="E2185" s="1">
        <v>3</v>
      </c>
      <c r="F2185" s="1" t="s">
        <v>6677</v>
      </c>
      <c r="G2185" s="1" t="s">
        <v>5801</v>
      </c>
      <c r="H2185" s="1" t="s">
        <v>6516</v>
      </c>
      <c r="I2185" s="1" t="b">
        <v>0</v>
      </c>
      <c r="J2185" s="1">
        <v>1</v>
      </c>
      <c r="K2185" s="1">
        <v>0</v>
      </c>
      <c r="L2185" s="1">
        <v>0</v>
      </c>
      <c r="M2185" s="1">
        <v>26</v>
      </c>
      <c r="N2185" s="1">
        <v>5.5913978494623597</v>
      </c>
      <c r="O2185" s="1" t="s">
        <v>6531</v>
      </c>
      <c r="P2185" s="1"/>
      <c r="Q2185" s="1"/>
    </row>
    <row r="2186" spans="1:17" x14ac:dyDescent="0.3">
      <c r="A2186" s="1" t="s">
        <v>5716</v>
      </c>
      <c r="B2186" s="1" t="s">
        <v>5770</v>
      </c>
      <c r="C2186" s="1">
        <v>2</v>
      </c>
      <c r="D2186" s="1" t="s">
        <v>6671</v>
      </c>
      <c r="E2186" s="1">
        <v>3</v>
      </c>
      <c r="F2186" s="1" t="s">
        <v>6677</v>
      </c>
      <c r="G2186" s="1" t="s">
        <v>5816</v>
      </c>
      <c r="H2186" s="1" t="s">
        <v>6516</v>
      </c>
      <c r="I2186" s="1" t="b">
        <v>0</v>
      </c>
      <c r="J2186" s="1">
        <v>3</v>
      </c>
      <c r="K2186" s="1">
        <v>0</v>
      </c>
      <c r="L2186" s="1">
        <v>0</v>
      </c>
      <c r="M2186" s="1">
        <v>9</v>
      </c>
      <c r="N2186" s="1">
        <v>1.93548387096774</v>
      </c>
      <c r="O2186" s="1" t="s">
        <v>6520</v>
      </c>
      <c r="P2186" s="1"/>
      <c r="Q2186" s="1"/>
    </row>
    <row r="2187" spans="1:17" x14ac:dyDescent="0.3">
      <c r="A2187" s="1" t="s">
        <v>5716</v>
      </c>
      <c r="B2187" s="1" t="s">
        <v>5770</v>
      </c>
      <c r="C2187" s="1">
        <v>2</v>
      </c>
      <c r="D2187" s="1" t="s">
        <v>6671</v>
      </c>
      <c r="E2187" s="1">
        <v>3</v>
      </c>
      <c r="F2187" s="1" t="s">
        <v>6677</v>
      </c>
      <c r="G2187" s="1" t="s">
        <v>5803</v>
      </c>
      <c r="H2187" s="1" t="s">
        <v>6526</v>
      </c>
      <c r="I2187" s="1" t="b">
        <v>0</v>
      </c>
      <c r="J2187" s="1">
        <v>0</v>
      </c>
      <c r="K2187" s="1">
        <v>1</v>
      </c>
      <c r="L2187" s="1">
        <v>0</v>
      </c>
      <c r="M2187" s="1">
        <v>8</v>
      </c>
      <c r="N2187" s="1">
        <v>1.72043010752688</v>
      </c>
      <c r="O2187" s="1" t="s">
        <v>6527</v>
      </c>
      <c r="P2187" s="1"/>
      <c r="Q2187" s="1"/>
    </row>
    <row r="2188" spans="1:17" x14ac:dyDescent="0.3">
      <c r="A2188" s="1" t="s">
        <v>5716</v>
      </c>
      <c r="B2188" s="1" t="s">
        <v>5770</v>
      </c>
      <c r="C2188" s="1">
        <v>2</v>
      </c>
      <c r="D2188" s="1" t="s">
        <v>6671</v>
      </c>
      <c r="E2188" s="1">
        <v>3</v>
      </c>
      <c r="F2188" s="1" t="s">
        <v>6677</v>
      </c>
      <c r="G2188" s="1" t="s">
        <v>5798</v>
      </c>
      <c r="H2188" s="1" t="s">
        <v>6516</v>
      </c>
      <c r="I2188" s="1" t="b">
        <v>0</v>
      </c>
      <c r="J2188" s="1">
        <v>0</v>
      </c>
      <c r="K2188" s="1">
        <v>0</v>
      </c>
      <c r="L2188" s="1">
        <v>9</v>
      </c>
      <c r="M2188" s="1">
        <v>6</v>
      </c>
      <c r="N2188" s="1">
        <v>1.2903225806451599</v>
      </c>
      <c r="O2188" s="1" t="s">
        <v>6676</v>
      </c>
      <c r="P2188" s="1"/>
      <c r="Q2188" s="1"/>
    </row>
    <row r="2189" spans="1:17" x14ac:dyDescent="0.3">
      <c r="A2189" s="1" t="s">
        <v>5716</v>
      </c>
      <c r="B2189" s="1" t="s">
        <v>5770</v>
      </c>
      <c r="C2189" s="1">
        <v>2</v>
      </c>
      <c r="D2189" s="1" t="s">
        <v>6671</v>
      </c>
      <c r="E2189" s="1">
        <v>4</v>
      </c>
      <c r="F2189" s="1" t="s">
        <v>6678</v>
      </c>
      <c r="G2189" s="1" t="s">
        <v>5851</v>
      </c>
      <c r="H2189" s="1" t="s">
        <v>6679</v>
      </c>
      <c r="I2189" s="1" t="b">
        <v>0</v>
      </c>
      <c r="J2189" s="1">
        <v>1</v>
      </c>
      <c r="K2189" s="1">
        <v>3</v>
      </c>
      <c r="L2189" s="1">
        <v>9</v>
      </c>
      <c r="M2189" s="1">
        <v>10</v>
      </c>
      <c r="N2189" s="1">
        <v>5.5865921787709496</v>
      </c>
      <c r="O2189" s="1" t="s">
        <v>6680</v>
      </c>
      <c r="P2189" s="1"/>
      <c r="Q2189" s="1"/>
    </row>
    <row r="2190" spans="1:17" x14ac:dyDescent="0.3">
      <c r="A2190" s="1" t="s">
        <v>5716</v>
      </c>
      <c r="B2190" s="1" t="s">
        <v>5770</v>
      </c>
      <c r="C2190" s="1">
        <v>2</v>
      </c>
      <c r="D2190" s="1" t="s">
        <v>6671</v>
      </c>
      <c r="E2190" s="1">
        <v>4</v>
      </c>
      <c r="F2190" s="1" t="s">
        <v>6678</v>
      </c>
      <c r="G2190" s="1" t="s">
        <v>5819</v>
      </c>
      <c r="H2190" s="1" t="s">
        <v>6588</v>
      </c>
      <c r="I2190" s="1" t="b">
        <v>0</v>
      </c>
      <c r="J2190" s="1">
        <v>0</v>
      </c>
      <c r="K2190" s="1">
        <v>3</v>
      </c>
      <c r="L2190" s="1">
        <v>6</v>
      </c>
      <c r="M2190" s="1">
        <v>81</v>
      </c>
      <c r="N2190" s="1">
        <v>45.251396648044697</v>
      </c>
      <c r="O2190" s="1" t="s">
        <v>6589</v>
      </c>
      <c r="P2190" s="1"/>
      <c r="Q2190" s="1"/>
    </row>
    <row r="2191" spans="1:17" x14ac:dyDescent="0.3">
      <c r="A2191" s="1" t="s">
        <v>5716</v>
      </c>
      <c r="B2191" s="1" t="s">
        <v>5770</v>
      </c>
      <c r="C2191" s="1">
        <v>2</v>
      </c>
      <c r="D2191" s="1" t="s">
        <v>6671</v>
      </c>
      <c r="E2191" s="1">
        <v>4</v>
      </c>
      <c r="F2191" s="1" t="s">
        <v>6678</v>
      </c>
      <c r="G2191" s="1" t="s">
        <v>5803</v>
      </c>
      <c r="H2191" s="1" t="s">
        <v>6523</v>
      </c>
      <c r="I2191" s="1" t="b">
        <v>0</v>
      </c>
      <c r="J2191" s="1">
        <v>0</v>
      </c>
      <c r="K2191" s="1">
        <v>1</v>
      </c>
      <c r="L2191" s="1">
        <v>0</v>
      </c>
      <c r="M2191" s="1">
        <v>35</v>
      </c>
      <c r="N2191" s="1">
        <v>19.553072625698299</v>
      </c>
      <c r="O2191" s="1" t="s">
        <v>6524</v>
      </c>
      <c r="P2191" s="1"/>
      <c r="Q2191" s="1"/>
    </row>
    <row r="2192" spans="1:17" x14ac:dyDescent="0.3">
      <c r="A2192" s="1" t="s">
        <v>5716</v>
      </c>
      <c r="B2192" s="1" t="s">
        <v>5770</v>
      </c>
      <c r="C2192" s="1">
        <v>2</v>
      </c>
      <c r="D2192" s="1" t="s">
        <v>6671</v>
      </c>
      <c r="E2192" s="1">
        <v>4</v>
      </c>
      <c r="F2192" s="1" t="s">
        <v>6678</v>
      </c>
      <c r="G2192" s="1" t="s">
        <v>5845</v>
      </c>
      <c r="H2192" s="1" t="s">
        <v>6514</v>
      </c>
      <c r="I2192" s="1" t="b">
        <v>0</v>
      </c>
      <c r="J2192" s="1">
        <v>0</v>
      </c>
      <c r="K2192" s="1">
        <v>4</v>
      </c>
      <c r="L2192" s="1">
        <v>5</v>
      </c>
      <c r="M2192" s="1">
        <v>16</v>
      </c>
      <c r="N2192" s="1">
        <v>8.9385474860335101</v>
      </c>
      <c r="O2192" s="1" t="s">
        <v>6515</v>
      </c>
      <c r="P2192" s="1"/>
      <c r="Q2192" s="1"/>
    </row>
    <row r="2193" spans="1:17" x14ac:dyDescent="0.3">
      <c r="A2193" s="1" t="s">
        <v>5716</v>
      </c>
      <c r="B2193" s="1" t="s">
        <v>5770</v>
      </c>
      <c r="C2193" s="1">
        <v>2</v>
      </c>
      <c r="D2193" s="1" t="s">
        <v>6671</v>
      </c>
      <c r="E2193" s="1">
        <v>4</v>
      </c>
      <c r="F2193" s="1" t="s">
        <v>6678</v>
      </c>
      <c r="G2193" s="1" t="s">
        <v>5810</v>
      </c>
      <c r="H2193" s="1" t="s">
        <v>6516</v>
      </c>
      <c r="I2193" s="1" t="b">
        <v>0</v>
      </c>
      <c r="J2193" s="1">
        <v>2</v>
      </c>
      <c r="K2193" s="1">
        <v>0</v>
      </c>
      <c r="L2193" s="1">
        <v>0</v>
      </c>
      <c r="M2193" s="1">
        <v>8</v>
      </c>
      <c r="N2193" s="1">
        <v>4.4692737430167497</v>
      </c>
      <c r="O2193" s="1" t="s">
        <v>6517</v>
      </c>
      <c r="P2193" s="1"/>
      <c r="Q2193" s="1"/>
    </row>
    <row r="2194" spans="1:17" x14ac:dyDescent="0.3">
      <c r="A2194" s="1" t="s">
        <v>5716</v>
      </c>
      <c r="B2194" s="1" t="s">
        <v>5770</v>
      </c>
      <c r="C2194" s="1">
        <v>2</v>
      </c>
      <c r="D2194" s="1" t="s">
        <v>6671</v>
      </c>
      <c r="E2194" s="1">
        <v>4</v>
      </c>
      <c r="F2194" s="1" t="s">
        <v>6678</v>
      </c>
      <c r="G2194" s="1" t="s">
        <v>5803</v>
      </c>
      <c r="H2194" s="1" t="s">
        <v>6526</v>
      </c>
      <c r="I2194" s="1" t="b">
        <v>0</v>
      </c>
      <c r="J2194" s="1">
        <v>0</v>
      </c>
      <c r="K2194" s="1">
        <v>1</v>
      </c>
      <c r="L2194" s="1">
        <v>0</v>
      </c>
      <c r="M2194" s="1">
        <v>3</v>
      </c>
      <c r="N2194" s="1">
        <v>1.67597765363128</v>
      </c>
      <c r="O2194" s="1" t="s">
        <v>6527</v>
      </c>
      <c r="P2194" s="1"/>
      <c r="Q2194" s="1"/>
    </row>
    <row r="2195" spans="1:17" x14ac:dyDescent="0.3">
      <c r="A2195" s="1" t="s">
        <v>5716</v>
      </c>
      <c r="B2195" s="1" t="s">
        <v>5770</v>
      </c>
      <c r="C2195" s="1">
        <v>2</v>
      </c>
      <c r="D2195" s="1" t="s">
        <v>6671</v>
      </c>
      <c r="E2195" s="1">
        <v>4</v>
      </c>
      <c r="F2195" s="1" t="s">
        <v>6678</v>
      </c>
      <c r="G2195" s="1" t="s">
        <v>5834</v>
      </c>
      <c r="H2195" s="1" t="s">
        <v>6516</v>
      </c>
      <c r="I2195" s="1" t="b">
        <v>0</v>
      </c>
      <c r="J2195" s="1">
        <v>12</v>
      </c>
      <c r="K2195" s="1">
        <v>0</v>
      </c>
      <c r="L2195" s="1">
        <v>1</v>
      </c>
      <c r="M2195" s="1">
        <v>3</v>
      </c>
      <c r="N2195" s="1">
        <v>1.67597765363128</v>
      </c>
      <c r="O2195" s="1" t="s">
        <v>6681</v>
      </c>
      <c r="P2195" s="1"/>
      <c r="Q2195" s="1"/>
    </row>
    <row r="2196" spans="1:17" x14ac:dyDescent="0.3">
      <c r="A2196" s="1" t="s">
        <v>5716</v>
      </c>
      <c r="B2196" s="1" t="s">
        <v>5770</v>
      </c>
      <c r="C2196" s="1">
        <v>2</v>
      </c>
      <c r="D2196" s="1" t="s">
        <v>6671</v>
      </c>
      <c r="E2196" s="1">
        <v>4</v>
      </c>
      <c r="F2196" s="1" t="s">
        <v>6678</v>
      </c>
      <c r="G2196" s="1" t="s">
        <v>5834</v>
      </c>
      <c r="H2196" s="1" t="s">
        <v>6516</v>
      </c>
      <c r="I2196" s="1" t="b">
        <v>0</v>
      </c>
      <c r="J2196" s="1">
        <v>6</v>
      </c>
      <c r="K2196" s="1">
        <v>0</v>
      </c>
      <c r="L2196" s="1">
        <v>0</v>
      </c>
      <c r="M2196" s="1">
        <v>2</v>
      </c>
      <c r="N2196" s="1">
        <v>1.1173184357541801</v>
      </c>
      <c r="O2196" s="1" t="s">
        <v>6532</v>
      </c>
      <c r="P2196" s="1"/>
      <c r="Q2196" s="1"/>
    </row>
    <row r="2197" spans="1:17" x14ac:dyDescent="0.3">
      <c r="A2197" s="1" t="s">
        <v>5716</v>
      </c>
      <c r="B2197" s="1" t="s">
        <v>5770</v>
      </c>
      <c r="C2197" s="1">
        <v>2</v>
      </c>
      <c r="D2197" s="1" t="s">
        <v>6671</v>
      </c>
      <c r="E2197" s="1">
        <v>4</v>
      </c>
      <c r="F2197" s="1" t="s">
        <v>6678</v>
      </c>
      <c r="G2197" s="1" t="s">
        <v>5816</v>
      </c>
      <c r="H2197" s="1" t="s">
        <v>6516</v>
      </c>
      <c r="I2197" s="1" t="b">
        <v>0</v>
      </c>
      <c r="J2197" s="1">
        <v>3</v>
      </c>
      <c r="K2197" s="1">
        <v>0</v>
      </c>
      <c r="L2197" s="1">
        <v>0</v>
      </c>
      <c r="M2197" s="1">
        <v>2</v>
      </c>
      <c r="N2197" s="1">
        <v>1.1173184357541801</v>
      </c>
      <c r="O2197" s="1" t="s">
        <v>6520</v>
      </c>
      <c r="P2197" s="1"/>
      <c r="Q2197" s="1"/>
    </row>
    <row r="2198" spans="1:17" x14ac:dyDescent="0.3">
      <c r="A2198" s="1" t="s">
        <v>5716</v>
      </c>
      <c r="B2198" s="1" t="s">
        <v>5770</v>
      </c>
      <c r="C2198" s="1">
        <v>2</v>
      </c>
      <c r="D2198" s="1" t="s">
        <v>6671</v>
      </c>
      <c r="E2198" s="1">
        <v>4</v>
      </c>
      <c r="F2198" s="1" t="s">
        <v>6678</v>
      </c>
      <c r="G2198" s="1" t="s">
        <v>5814</v>
      </c>
      <c r="H2198" s="1" t="s">
        <v>6516</v>
      </c>
      <c r="I2198" s="1" t="b">
        <v>1</v>
      </c>
      <c r="J2198" s="1">
        <v>0</v>
      </c>
      <c r="K2198" s="1">
        <v>0</v>
      </c>
      <c r="L2198" s="1">
        <v>0</v>
      </c>
      <c r="M2198" s="1">
        <v>2</v>
      </c>
      <c r="N2198" s="1">
        <v>1.1173184357541801</v>
      </c>
      <c r="O2198" s="1" t="s">
        <v>6518</v>
      </c>
      <c r="P2198" s="1"/>
      <c r="Q2198" s="1"/>
    </row>
    <row r="2199" spans="1:17" x14ac:dyDescent="0.3">
      <c r="A2199" s="1" t="s">
        <v>5716</v>
      </c>
      <c r="B2199" s="1" t="s">
        <v>5770</v>
      </c>
      <c r="C2199" s="1">
        <v>2</v>
      </c>
      <c r="D2199" s="1" t="s">
        <v>6671</v>
      </c>
      <c r="E2199" s="1">
        <v>5</v>
      </c>
      <c r="F2199" s="1" t="s">
        <v>6682</v>
      </c>
      <c r="G2199" s="1" t="s">
        <v>5851</v>
      </c>
      <c r="H2199" s="1" t="s">
        <v>6679</v>
      </c>
      <c r="I2199" s="1" t="b">
        <v>0</v>
      </c>
      <c r="J2199" s="1">
        <v>1</v>
      </c>
      <c r="K2199" s="1">
        <v>3</v>
      </c>
      <c r="L2199" s="1">
        <v>9</v>
      </c>
      <c r="M2199" s="1">
        <v>92</v>
      </c>
      <c r="N2199" s="1">
        <v>16</v>
      </c>
      <c r="O2199" s="1" t="s">
        <v>6680</v>
      </c>
      <c r="P2199" s="1"/>
      <c r="Q2199" s="1"/>
    </row>
    <row r="2200" spans="1:17" x14ac:dyDescent="0.3">
      <c r="A2200" s="1" t="s">
        <v>5716</v>
      </c>
      <c r="B2200" s="1" t="s">
        <v>5770</v>
      </c>
      <c r="C2200" s="1">
        <v>2</v>
      </c>
      <c r="D2200" s="1" t="s">
        <v>6671</v>
      </c>
      <c r="E2200" s="1">
        <v>5</v>
      </c>
      <c r="F2200" s="1" t="s">
        <v>6682</v>
      </c>
      <c r="G2200" s="1" t="s">
        <v>5845</v>
      </c>
      <c r="H2200" s="1" t="s">
        <v>6514</v>
      </c>
      <c r="I2200" s="1" t="b">
        <v>0</v>
      </c>
      <c r="J2200" s="1">
        <v>0</v>
      </c>
      <c r="K2200" s="1">
        <v>4</v>
      </c>
      <c r="L2200" s="1">
        <v>5</v>
      </c>
      <c r="M2200" s="1">
        <v>181</v>
      </c>
      <c r="N2200" s="1">
        <v>31.478260869565201</v>
      </c>
      <c r="O2200" s="1" t="s">
        <v>6515</v>
      </c>
      <c r="P2200" s="1"/>
      <c r="Q2200" s="1"/>
    </row>
    <row r="2201" spans="1:17" x14ac:dyDescent="0.3">
      <c r="A2201" s="1" t="s">
        <v>5716</v>
      </c>
      <c r="B2201" s="1" t="s">
        <v>5770</v>
      </c>
      <c r="C2201" s="1">
        <v>2</v>
      </c>
      <c r="D2201" s="1" t="s">
        <v>6671</v>
      </c>
      <c r="E2201" s="1">
        <v>5</v>
      </c>
      <c r="F2201" s="1" t="s">
        <v>6682</v>
      </c>
      <c r="G2201" s="1" t="s">
        <v>5819</v>
      </c>
      <c r="H2201" s="1" t="s">
        <v>6588</v>
      </c>
      <c r="I2201" s="1" t="b">
        <v>0</v>
      </c>
      <c r="J2201" s="1">
        <v>0</v>
      </c>
      <c r="K2201" s="1">
        <v>3</v>
      </c>
      <c r="L2201" s="1">
        <v>6</v>
      </c>
      <c r="M2201" s="1">
        <v>98</v>
      </c>
      <c r="N2201" s="1">
        <v>17.043478260869499</v>
      </c>
      <c r="O2201" s="1" t="s">
        <v>6589</v>
      </c>
      <c r="P2201" s="1"/>
      <c r="Q2201" s="1"/>
    </row>
    <row r="2202" spans="1:17" x14ac:dyDescent="0.3">
      <c r="A2202" s="1" t="s">
        <v>5716</v>
      </c>
      <c r="B2202" s="1" t="s">
        <v>5770</v>
      </c>
      <c r="C2202" s="1">
        <v>2</v>
      </c>
      <c r="D2202" s="1" t="s">
        <v>6671</v>
      </c>
      <c r="E2202" s="1">
        <v>5</v>
      </c>
      <c r="F2202" s="1" t="s">
        <v>6682</v>
      </c>
      <c r="G2202" s="1" t="s">
        <v>5803</v>
      </c>
      <c r="H2202" s="1" t="s">
        <v>6523</v>
      </c>
      <c r="I2202" s="1" t="b">
        <v>0</v>
      </c>
      <c r="J2202" s="1">
        <v>0</v>
      </c>
      <c r="K2202" s="1">
        <v>1</v>
      </c>
      <c r="L2202" s="1">
        <v>0</v>
      </c>
      <c r="M2202" s="1">
        <v>48</v>
      </c>
      <c r="N2202" s="1">
        <v>8.3478260869565197</v>
      </c>
      <c r="O2202" s="1" t="s">
        <v>6524</v>
      </c>
      <c r="P2202" s="1"/>
      <c r="Q2202" s="1"/>
    </row>
    <row r="2203" spans="1:17" x14ac:dyDescent="0.3">
      <c r="A2203" s="1" t="s">
        <v>5716</v>
      </c>
      <c r="B2203" s="1" t="s">
        <v>5770</v>
      </c>
      <c r="C2203" s="1">
        <v>2</v>
      </c>
      <c r="D2203" s="1" t="s">
        <v>6671</v>
      </c>
      <c r="E2203" s="1">
        <v>5</v>
      </c>
      <c r="F2203" s="1" t="s">
        <v>6682</v>
      </c>
      <c r="G2203" s="1" t="s">
        <v>5834</v>
      </c>
      <c r="H2203" s="1" t="s">
        <v>6516</v>
      </c>
      <c r="I2203" s="1" t="b">
        <v>0</v>
      </c>
      <c r="J2203" s="1">
        <v>6</v>
      </c>
      <c r="K2203" s="1">
        <v>0</v>
      </c>
      <c r="L2203" s="1">
        <v>0</v>
      </c>
      <c r="M2203" s="1">
        <v>26</v>
      </c>
      <c r="N2203" s="1">
        <v>4.5217391304347796</v>
      </c>
      <c r="O2203" s="1" t="s">
        <v>6532</v>
      </c>
      <c r="P2203" s="1"/>
      <c r="Q2203" s="1"/>
    </row>
    <row r="2204" spans="1:17" x14ac:dyDescent="0.3">
      <c r="A2204" s="1" t="s">
        <v>5716</v>
      </c>
      <c r="B2204" s="1" t="s">
        <v>5770</v>
      </c>
      <c r="C2204" s="1">
        <v>2</v>
      </c>
      <c r="D2204" s="1" t="s">
        <v>6671</v>
      </c>
      <c r="E2204" s="1">
        <v>5</v>
      </c>
      <c r="F2204" s="1" t="s">
        <v>6682</v>
      </c>
      <c r="G2204" s="1" t="s">
        <v>5803</v>
      </c>
      <c r="H2204" s="1" t="s">
        <v>6526</v>
      </c>
      <c r="I2204" s="1" t="b">
        <v>0</v>
      </c>
      <c r="J2204" s="1">
        <v>0</v>
      </c>
      <c r="K2204" s="1">
        <v>1</v>
      </c>
      <c r="L2204" s="1">
        <v>0</v>
      </c>
      <c r="M2204" s="1">
        <v>15</v>
      </c>
      <c r="N2204" s="1">
        <v>2.60869565217391</v>
      </c>
      <c r="O2204" s="1" t="s">
        <v>6527</v>
      </c>
      <c r="P2204" s="1"/>
      <c r="Q2204" s="1"/>
    </row>
    <row r="2205" spans="1:17" x14ac:dyDescent="0.3">
      <c r="A2205" s="1" t="s">
        <v>5716</v>
      </c>
      <c r="B2205" s="1" t="s">
        <v>5770</v>
      </c>
      <c r="C2205" s="1">
        <v>2</v>
      </c>
      <c r="D2205" s="1" t="s">
        <v>6671</v>
      </c>
      <c r="E2205" s="1">
        <v>5</v>
      </c>
      <c r="F2205" s="1" t="s">
        <v>6682</v>
      </c>
      <c r="G2205" s="1" t="s">
        <v>5801</v>
      </c>
      <c r="H2205" s="1" t="s">
        <v>6516</v>
      </c>
      <c r="I2205" s="1" t="b">
        <v>0</v>
      </c>
      <c r="J2205" s="1">
        <v>1</v>
      </c>
      <c r="K2205" s="1">
        <v>0</v>
      </c>
      <c r="L2205" s="1">
        <v>0</v>
      </c>
      <c r="M2205" s="1">
        <v>14</v>
      </c>
      <c r="N2205" s="1">
        <v>2.4347826086956501</v>
      </c>
      <c r="O2205" s="1" t="s">
        <v>6531</v>
      </c>
      <c r="P2205" s="1"/>
      <c r="Q2205" s="1"/>
    </row>
    <row r="2206" spans="1:17" x14ac:dyDescent="0.3">
      <c r="A2206" s="1" t="s">
        <v>5716</v>
      </c>
      <c r="B2206" s="1" t="s">
        <v>5770</v>
      </c>
      <c r="C2206" s="1">
        <v>2</v>
      </c>
      <c r="D2206" s="1" t="s">
        <v>6671</v>
      </c>
      <c r="E2206" s="1">
        <v>5</v>
      </c>
      <c r="F2206" s="1" t="s">
        <v>6682</v>
      </c>
      <c r="G2206" s="1" t="s">
        <v>5816</v>
      </c>
      <c r="H2206" s="1" t="s">
        <v>6516</v>
      </c>
      <c r="I2206" s="1" t="b">
        <v>0</v>
      </c>
      <c r="J2206" s="1">
        <v>3</v>
      </c>
      <c r="K2206" s="1">
        <v>0</v>
      </c>
      <c r="L2206" s="1">
        <v>0</v>
      </c>
      <c r="M2206" s="1">
        <v>12</v>
      </c>
      <c r="N2206" s="1">
        <v>2.0869565217391299</v>
      </c>
      <c r="O2206" s="1" t="s">
        <v>6520</v>
      </c>
      <c r="P2206" s="1"/>
      <c r="Q2206" s="1"/>
    </row>
    <row r="2207" spans="1:17" x14ac:dyDescent="0.3">
      <c r="A2207" s="1" t="s">
        <v>5716</v>
      </c>
      <c r="B2207" s="1" t="s">
        <v>5770</v>
      </c>
      <c r="C2207" s="1">
        <v>2</v>
      </c>
      <c r="D2207" s="1" t="s">
        <v>6671</v>
      </c>
      <c r="E2207" s="1">
        <v>5</v>
      </c>
      <c r="F2207" s="1" t="s">
        <v>6682</v>
      </c>
      <c r="G2207" s="1" t="s">
        <v>5814</v>
      </c>
      <c r="H2207" s="1" t="s">
        <v>6516</v>
      </c>
      <c r="I2207" s="1" t="b">
        <v>1</v>
      </c>
      <c r="J2207" s="1">
        <v>0</v>
      </c>
      <c r="K2207" s="1">
        <v>0</v>
      </c>
      <c r="L2207" s="1">
        <v>0</v>
      </c>
      <c r="M2207" s="1">
        <v>9</v>
      </c>
      <c r="N2207" s="1">
        <v>1.5652173913043399</v>
      </c>
      <c r="O2207" s="1" t="s">
        <v>6518</v>
      </c>
      <c r="P2207" s="1"/>
      <c r="Q2207" s="1"/>
    </row>
    <row r="2208" spans="1:17" x14ac:dyDescent="0.3">
      <c r="A2208" s="1" t="s">
        <v>5716</v>
      </c>
      <c r="B2208" s="1" t="s">
        <v>5770</v>
      </c>
      <c r="C2208" s="1">
        <v>2</v>
      </c>
      <c r="D2208" s="1" t="s">
        <v>6671</v>
      </c>
      <c r="E2208" s="1">
        <v>5</v>
      </c>
      <c r="F2208" s="1" t="s">
        <v>6682</v>
      </c>
      <c r="G2208" s="1" t="s">
        <v>5810</v>
      </c>
      <c r="H2208" s="1" t="s">
        <v>6516</v>
      </c>
      <c r="I2208" s="1" t="b">
        <v>0</v>
      </c>
      <c r="J2208" s="1">
        <v>2</v>
      </c>
      <c r="K2208" s="1">
        <v>0</v>
      </c>
      <c r="L2208" s="1">
        <v>0</v>
      </c>
      <c r="M2208" s="1">
        <v>7</v>
      </c>
      <c r="N2208" s="1">
        <v>1.2173913043478199</v>
      </c>
      <c r="O2208" s="1" t="s">
        <v>6517</v>
      </c>
      <c r="P2208" s="1"/>
      <c r="Q2208" s="1"/>
    </row>
    <row r="2209" spans="1:17" x14ac:dyDescent="0.3">
      <c r="A2209" s="1" t="s">
        <v>5716</v>
      </c>
      <c r="B2209" s="1" t="s">
        <v>5770</v>
      </c>
      <c r="C2209" s="1">
        <v>2</v>
      </c>
      <c r="D2209" s="1" t="s">
        <v>6671</v>
      </c>
      <c r="E2209" s="1">
        <v>5</v>
      </c>
      <c r="F2209" s="1" t="s">
        <v>6682</v>
      </c>
      <c r="G2209" s="1" t="s">
        <v>5834</v>
      </c>
      <c r="H2209" s="1" t="s">
        <v>6516</v>
      </c>
      <c r="I2209" s="1" t="b">
        <v>0</v>
      </c>
      <c r="J2209" s="1">
        <v>9</v>
      </c>
      <c r="K2209" s="1">
        <v>0</v>
      </c>
      <c r="L2209" s="1">
        <v>0</v>
      </c>
      <c r="M2209" s="1">
        <v>6</v>
      </c>
      <c r="N2209" s="1">
        <v>1.0434782608695601</v>
      </c>
      <c r="O2209" s="1" t="s">
        <v>6683</v>
      </c>
      <c r="P2209" s="1"/>
      <c r="Q2209" s="1"/>
    </row>
    <row r="2210" spans="1:17" x14ac:dyDescent="0.3">
      <c r="A2210" s="1" t="s">
        <v>5716</v>
      </c>
      <c r="B2210" s="1" t="s">
        <v>5770</v>
      </c>
      <c r="C2210" s="1">
        <v>2</v>
      </c>
      <c r="D2210" s="1" t="s">
        <v>6671</v>
      </c>
      <c r="E2210" s="1">
        <v>6</v>
      </c>
      <c r="F2210" s="1" t="s">
        <v>6684</v>
      </c>
      <c r="G2210" s="1" t="s">
        <v>5834</v>
      </c>
      <c r="H2210" s="1" t="s">
        <v>6542</v>
      </c>
      <c r="I2210" s="1" t="b">
        <v>0</v>
      </c>
      <c r="J2210" s="1">
        <v>0</v>
      </c>
      <c r="K2210" s="1">
        <v>7</v>
      </c>
      <c r="L2210" s="1">
        <v>12</v>
      </c>
      <c r="M2210" s="1">
        <v>10</v>
      </c>
      <c r="N2210" s="1">
        <v>1.35135135135135</v>
      </c>
      <c r="O2210" s="1" t="s">
        <v>6543</v>
      </c>
      <c r="P2210" s="1"/>
      <c r="Q2210" s="1"/>
    </row>
    <row r="2211" spans="1:17" x14ac:dyDescent="0.3">
      <c r="A2211" s="1" t="s">
        <v>5716</v>
      </c>
      <c r="B2211" s="1" t="s">
        <v>5770</v>
      </c>
      <c r="C2211" s="1">
        <v>2</v>
      </c>
      <c r="D2211" s="1" t="s">
        <v>6671</v>
      </c>
      <c r="E2211" s="1">
        <v>6</v>
      </c>
      <c r="F2211" s="1" t="s">
        <v>6684</v>
      </c>
      <c r="G2211" s="1" t="s">
        <v>5834</v>
      </c>
      <c r="H2211" s="1" t="s">
        <v>6544</v>
      </c>
      <c r="I2211" s="1" t="b">
        <v>0</v>
      </c>
      <c r="J2211" s="1">
        <v>0</v>
      </c>
      <c r="K2211" s="1">
        <v>11</v>
      </c>
      <c r="L2211" s="1">
        <v>0</v>
      </c>
      <c r="M2211" s="1">
        <v>8</v>
      </c>
      <c r="N2211" s="1">
        <v>1.08108108108108</v>
      </c>
      <c r="O2211" s="1" t="s">
        <v>6545</v>
      </c>
      <c r="P2211" s="1"/>
      <c r="Q2211" s="1"/>
    </row>
    <row r="2212" spans="1:17" x14ac:dyDescent="0.3">
      <c r="A2212" s="1" t="s">
        <v>5716</v>
      </c>
      <c r="B2212" s="1" t="s">
        <v>5770</v>
      </c>
      <c r="C2212" s="1">
        <v>2</v>
      </c>
      <c r="D2212" s="1" t="s">
        <v>6671</v>
      </c>
      <c r="E2212" s="1">
        <v>6</v>
      </c>
      <c r="F2212" s="1" t="s">
        <v>6684</v>
      </c>
      <c r="G2212" s="1" t="s">
        <v>5803</v>
      </c>
      <c r="H2212" s="1" t="s">
        <v>6523</v>
      </c>
      <c r="I2212" s="1" t="b">
        <v>0</v>
      </c>
      <c r="J2212" s="1">
        <v>0</v>
      </c>
      <c r="K2212" s="1">
        <v>1</v>
      </c>
      <c r="L2212" s="1">
        <v>0</v>
      </c>
      <c r="M2212" s="1">
        <v>209</v>
      </c>
      <c r="N2212" s="1">
        <v>28.243243243243199</v>
      </c>
      <c r="O2212" s="1" t="s">
        <v>6524</v>
      </c>
      <c r="P2212" s="1"/>
      <c r="Q2212" s="1"/>
    </row>
    <row r="2213" spans="1:17" x14ac:dyDescent="0.3">
      <c r="A2213" s="1" t="s">
        <v>5716</v>
      </c>
      <c r="B2213" s="1" t="s">
        <v>5770</v>
      </c>
      <c r="C2213" s="1">
        <v>2</v>
      </c>
      <c r="D2213" s="1" t="s">
        <v>6671</v>
      </c>
      <c r="E2213" s="1">
        <v>6</v>
      </c>
      <c r="F2213" s="1" t="s">
        <v>6684</v>
      </c>
      <c r="G2213" s="1" t="s">
        <v>5803</v>
      </c>
      <c r="H2213" s="1" t="s">
        <v>6526</v>
      </c>
      <c r="I2213" s="1" t="b">
        <v>0</v>
      </c>
      <c r="J2213" s="1">
        <v>0</v>
      </c>
      <c r="K2213" s="1">
        <v>1</v>
      </c>
      <c r="L2213" s="1">
        <v>0</v>
      </c>
      <c r="M2213" s="1">
        <v>112</v>
      </c>
      <c r="N2213" s="1">
        <v>15.1351351351351</v>
      </c>
      <c r="O2213" s="1" t="s">
        <v>6527</v>
      </c>
      <c r="P2213" s="1"/>
      <c r="Q2213" s="1"/>
    </row>
    <row r="2214" spans="1:17" x14ac:dyDescent="0.3">
      <c r="A2214" s="1" t="s">
        <v>5716</v>
      </c>
      <c r="B2214" s="1" t="s">
        <v>5770</v>
      </c>
      <c r="C2214" s="1">
        <v>2</v>
      </c>
      <c r="D2214" s="1" t="s">
        <v>6671</v>
      </c>
      <c r="E2214" s="1">
        <v>6</v>
      </c>
      <c r="F2214" s="1" t="s">
        <v>6684</v>
      </c>
      <c r="G2214" s="1" t="s">
        <v>5801</v>
      </c>
      <c r="H2214" s="1" t="s">
        <v>6516</v>
      </c>
      <c r="I2214" s="1" t="b">
        <v>0</v>
      </c>
      <c r="J2214" s="1">
        <v>1</v>
      </c>
      <c r="K2214" s="1">
        <v>0</v>
      </c>
      <c r="L2214" s="1">
        <v>0</v>
      </c>
      <c r="M2214" s="1">
        <v>101</v>
      </c>
      <c r="N2214" s="1">
        <v>13.648648648648599</v>
      </c>
      <c r="O2214" s="1" t="s">
        <v>6531</v>
      </c>
      <c r="P2214" s="1"/>
      <c r="Q2214" s="1"/>
    </row>
    <row r="2215" spans="1:17" x14ac:dyDescent="0.3">
      <c r="A2215" s="1" t="s">
        <v>5716</v>
      </c>
      <c r="B2215" s="1" t="s">
        <v>5770</v>
      </c>
      <c r="C2215" s="1">
        <v>2</v>
      </c>
      <c r="D2215" s="1" t="s">
        <v>6671</v>
      </c>
      <c r="E2215" s="1">
        <v>6</v>
      </c>
      <c r="F2215" s="1" t="s">
        <v>6684</v>
      </c>
      <c r="G2215" s="1" t="s">
        <v>5814</v>
      </c>
      <c r="H2215" s="1" t="s">
        <v>6516</v>
      </c>
      <c r="I2215" s="1" t="b">
        <v>1</v>
      </c>
      <c r="J2215" s="1">
        <v>0</v>
      </c>
      <c r="K2215" s="1">
        <v>0</v>
      </c>
      <c r="L2215" s="1">
        <v>0</v>
      </c>
      <c r="M2215" s="1">
        <v>94</v>
      </c>
      <c r="N2215" s="1">
        <v>12.7027027027026</v>
      </c>
      <c r="O2215" s="1" t="s">
        <v>6518</v>
      </c>
      <c r="P2215" s="1"/>
      <c r="Q2215" s="1"/>
    </row>
    <row r="2216" spans="1:17" x14ac:dyDescent="0.3">
      <c r="A2216" s="1" t="s">
        <v>5716</v>
      </c>
      <c r="B2216" s="1" t="s">
        <v>5770</v>
      </c>
      <c r="C2216" s="1">
        <v>2</v>
      </c>
      <c r="D2216" s="1" t="s">
        <v>6671</v>
      </c>
      <c r="E2216" s="1">
        <v>6</v>
      </c>
      <c r="F2216" s="1" t="s">
        <v>6684</v>
      </c>
      <c r="G2216" s="1" t="s">
        <v>5816</v>
      </c>
      <c r="H2216" s="1" t="s">
        <v>6516</v>
      </c>
      <c r="I2216" s="1" t="b">
        <v>0</v>
      </c>
      <c r="J2216" s="1">
        <v>3</v>
      </c>
      <c r="K2216" s="1">
        <v>0</v>
      </c>
      <c r="L2216" s="1">
        <v>0</v>
      </c>
      <c r="M2216" s="1">
        <v>50</v>
      </c>
      <c r="N2216" s="1">
        <v>6.7567567567567499</v>
      </c>
      <c r="O2216" s="1" t="s">
        <v>6520</v>
      </c>
      <c r="P2216" s="1"/>
      <c r="Q2216" s="1"/>
    </row>
    <row r="2217" spans="1:17" x14ac:dyDescent="0.3">
      <c r="A2217" s="1" t="s">
        <v>5716</v>
      </c>
      <c r="B2217" s="1" t="s">
        <v>5770</v>
      </c>
      <c r="C2217" s="1">
        <v>2</v>
      </c>
      <c r="D2217" s="1" t="s">
        <v>6671</v>
      </c>
      <c r="E2217" s="1">
        <v>6</v>
      </c>
      <c r="F2217" s="1" t="s">
        <v>6684</v>
      </c>
      <c r="G2217" s="1" t="s">
        <v>5810</v>
      </c>
      <c r="H2217" s="1" t="s">
        <v>6516</v>
      </c>
      <c r="I2217" s="1" t="b">
        <v>0</v>
      </c>
      <c r="J2217" s="1">
        <v>2</v>
      </c>
      <c r="K2217" s="1">
        <v>0</v>
      </c>
      <c r="L2217" s="1">
        <v>0</v>
      </c>
      <c r="M2217" s="1">
        <v>10</v>
      </c>
      <c r="N2217" s="1">
        <v>1.35135135135135</v>
      </c>
      <c r="O2217" s="1" t="s">
        <v>6517</v>
      </c>
      <c r="P2217" s="1"/>
      <c r="Q2217" s="1"/>
    </row>
    <row r="2218" spans="1:17" x14ac:dyDescent="0.3">
      <c r="A2218" s="1" t="s">
        <v>5716</v>
      </c>
      <c r="B2218" s="1" t="s">
        <v>5770</v>
      </c>
      <c r="C2218" s="1">
        <v>2</v>
      </c>
      <c r="D2218" s="1" t="s">
        <v>6671</v>
      </c>
      <c r="E2218" s="1">
        <v>6</v>
      </c>
      <c r="F2218" s="1" t="s">
        <v>6684</v>
      </c>
      <c r="G2218" s="1" t="s">
        <v>5834</v>
      </c>
      <c r="H2218" s="1" t="s">
        <v>6516</v>
      </c>
      <c r="I2218" s="1" t="b">
        <v>0</v>
      </c>
      <c r="J2218" s="1">
        <v>13</v>
      </c>
      <c r="K2218" s="1">
        <v>0</v>
      </c>
      <c r="L2218" s="1">
        <v>0</v>
      </c>
      <c r="M2218" s="1">
        <v>10</v>
      </c>
      <c r="N2218" s="1">
        <v>1.35135135135135</v>
      </c>
      <c r="O2218" s="1" t="s">
        <v>6529</v>
      </c>
      <c r="P2218" s="1"/>
      <c r="Q2218" s="1"/>
    </row>
    <row r="2219" spans="1:17" x14ac:dyDescent="0.3">
      <c r="A2219" s="1" t="s">
        <v>5716</v>
      </c>
      <c r="B2219" s="1" t="s">
        <v>5770</v>
      </c>
      <c r="C2219" s="1">
        <v>2</v>
      </c>
      <c r="D2219" s="1" t="s">
        <v>6671</v>
      </c>
      <c r="E2219" s="1">
        <v>6</v>
      </c>
      <c r="F2219" s="1" t="s">
        <v>6684</v>
      </c>
      <c r="G2219" s="1" t="s">
        <v>5810</v>
      </c>
      <c r="H2219" s="1" t="s">
        <v>6516</v>
      </c>
      <c r="I2219" s="1" t="b">
        <v>0</v>
      </c>
      <c r="J2219" s="1">
        <v>2</v>
      </c>
      <c r="K2219" s="1">
        <v>0</v>
      </c>
      <c r="L2219" s="1">
        <v>1</v>
      </c>
      <c r="M2219" s="1">
        <v>10</v>
      </c>
      <c r="N2219" s="1">
        <v>1.35135135135135</v>
      </c>
      <c r="O2219" s="1" t="s">
        <v>6685</v>
      </c>
      <c r="P2219" s="1"/>
      <c r="Q2219" s="1"/>
    </row>
    <row r="2220" spans="1:17" x14ac:dyDescent="0.3">
      <c r="A2220" s="1" t="s">
        <v>5716</v>
      </c>
      <c r="B2220" s="1" t="s">
        <v>5770</v>
      </c>
      <c r="C2220" s="1">
        <v>2</v>
      </c>
      <c r="D2220" s="1" t="s">
        <v>6671</v>
      </c>
      <c r="E2220" s="1">
        <v>6</v>
      </c>
      <c r="F2220" s="1" t="s">
        <v>6684</v>
      </c>
      <c r="G2220" s="1" t="s">
        <v>5834</v>
      </c>
      <c r="H2220" s="1" t="s">
        <v>6516</v>
      </c>
      <c r="I2220" s="1" t="b">
        <v>0</v>
      </c>
      <c r="J2220" s="1">
        <v>6</v>
      </c>
      <c r="K2220" s="1">
        <v>0</v>
      </c>
      <c r="L2220" s="1">
        <v>0</v>
      </c>
      <c r="M2220" s="1">
        <v>8</v>
      </c>
      <c r="N2220" s="1">
        <v>1.08108108108108</v>
      </c>
      <c r="O2220" s="1" t="s">
        <v>6532</v>
      </c>
      <c r="P2220" s="1"/>
      <c r="Q2220" s="1"/>
    </row>
    <row r="2221" spans="1:17" x14ac:dyDescent="0.3">
      <c r="A2221" s="1" t="s">
        <v>5716</v>
      </c>
      <c r="B2221" s="1" t="s">
        <v>5770</v>
      </c>
      <c r="C2221" s="1">
        <v>2</v>
      </c>
      <c r="D2221" s="1" t="s">
        <v>6671</v>
      </c>
      <c r="E2221" s="1">
        <v>7</v>
      </c>
      <c r="F2221" s="1" t="s">
        <v>6686</v>
      </c>
      <c r="G2221" s="1" t="s">
        <v>5803</v>
      </c>
      <c r="H2221" s="1" t="s">
        <v>6523</v>
      </c>
      <c r="I2221" s="1" t="b">
        <v>0</v>
      </c>
      <c r="J2221" s="1">
        <v>0</v>
      </c>
      <c r="K2221" s="1">
        <v>1</v>
      </c>
      <c r="L2221" s="1">
        <v>0</v>
      </c>
      <c r="M2221" s="1">
        <v>679</v>
      </c>
      <c r="N2221" s="1">
        <v>90.654205607476598</v>
      </c>
      <c r="O2221" s="1" t="s">
        <v>6524</v>
      </c>
      <c r="P2221" s="1"/>
      <c r="Q2221" s="1"/>
    </row>
    <row r="2222" spans="1:17" x14ac:dyDescent="0.3">
      <c r="A2222" s="1" t="s">
        <v>5716</v>
      </c>
      <c r="B2222" s="1" t="s">
        <v>5770</v>
      </c>
      <c r="C2222" s="1">
        <v>2</v>
      </c>
      <c r="D2222" s="1" t="s">
        <v>6671</v>
      </c>
      <c r="E2222" s="1">
        <v>7</v>
      </c>
      <c r="F2222" s="1" t="s">
        <v>6686</v>
      </c>
      <c r="G2222" s="1" t="s">
        <v>5814</v>
      </c>
      <c r="H2222" s="1" t="s">
        <v>6516</v>
      </c>
      <c r="I2222" s="1" t="b">
        <v>1</v>
      </c>
      <c r="J2222" s="1">
        <v>0</v>
      </c>
      <c r="K2222" s="1">
        <v>0</v>
      </c>
      <c r="L2222" s="1">
        <v>0</v>
      </c>
      <c r="M2222" s="1">
        <v>21</v>
      </c>
      <c r="N2222" s="1">
        <v>2.8037383177569999</v>
      </c>
      <c r="O2222" s="1" t="s">
        <v>6518</v>
      </c>
      <c r="P2222" s="1"/>
      <c r="Q2222" s="1"/>
    </row>
    <row r="2223" spans="1:17" x14ac:dyDescent="0.3">
      <c r="A2223" s="1" t="s">
        <v>5716</v>
      </c>
      <c r="B2223" s="1" t="s">
        <v>5770</v>
      </c>
      <c r="C2223" s="1">
        <v>2</v>
      </c>
      <c r="D2223" s="1" t="s">
        <v>6671</v>
      </c>
      <c r="E2223" s="1">
        <v>8</v>
      </c>
      <c r="F2223" s="1" t="s">
        <v>6687</v>
      </c>
      <c r="G2223" s="1" t="s">
        <v>5814</v>
      </c>
      <c r="H2223" s="1" t="s">
        <v>6516</v>
      </c>
      <c r="I2223" s="1" t="b">
        <v>1</v>
      </c>
      <c r="J2223" s="1">
        <v>0</v>
      </c>
      <c r="K2223" s="1">
        <v>0</v>
      </c>
      <c r="L2223" s="1">
        <v>0</v>
      </c>
      <c r="M2223" s="1">
        <v>15</v>
      </c>
      <c r="N2223" s="1">
        <v>55.5555555555555</v>
      </c>
      <c r="O2223" s="1" t="s">
        <v>6518</v>
      </c>
      <c r="P2223" s="1"/>
      <c r="Q2223" s="1"/>
    </row>
    <row r="2224" spans="1:17" x14ac:dyDescent="0.3">
      <c r="A2224" s="1" t="s">
        <v>5716</v>
      </c>
      <c r="B2224" s="1" t="s">
        <v>5770</v>
      </c>
      <c r="C2224" s="1">
        <v>2</v>
      </c>
      <c r="D2224" s="1" t="s">
        <v>6671</v>
      </c>
      <c r="E2224" s="1">
        <v>8</v>
      </c>
      <c r="F2224" s="1" t="s">
        <v>6687</v>
      </c>
      <c r="G2224" s="1" t="s">
        <v>5834</v>
      </c>
      <c r="H2224" s="1" t="s">
        <v>6516</v>
      </c>
      <c r="I2224" s="1" t="b">
        <v>0</v>
      </c>
      <c r="J2224" s="1">
        <v>6</v>
      </c>
      <c r="K2224" s="1">
        <v>0</v>
      </c>
      <c r="L2224" s="1">
        <v>0</v>
      </c>
      <c r="M2224" s="1">
        <v>6</v>
      </c>
      <c r="N2224" s="1">
        <v>22.2222222222222</v>
      </c>
      <c r="O2224" s="1" t="s">
        <v>6532</v>
      </c>
      <c r="P2224" s="1"/>
      <c r="Q2224" s="1"/>
    </row>
    <row r="2225" spans="1:17" x14ac:dyDescent="0.3">
      <c r="A2225" s="1" t="s">
        <v>5716</v>
      </c>
      <c r="B2225" s="1" t="s">
        <v>5770</v>
      </c>
      <c r="C2225" s="1">
        <v>2</v>
      </c>
      <c r="D2225" s="1" t="s">
        <v>6671</v>
      </c>
      <c r="E2225" s="1">
        <v>8</v>
      </c>
      <c r="F2225" s="1" t="s">
        <v>6687</v>
      </c>
      <c r="G2225" s="1" t="s">
        <v>5803</v>
      </c>
      <c r="H2225" s="1" t="s">
        <v>6523</v>
      </c>
      <c r="I2225" s="1" t="b">
        <v>0</v>
      </c>
      <c r="J2225" s="1">
        <v>0</v>
      </c>
      <c r="K2225" s="1">
        <v>1</v>
      </c>
      <c r="L2225" s="1">
        <v>0</v>
      </c>
      <c r="M2225" s="1">
        <v>2</v>
      </c>
      <c r="N2225" s="1">
        <v>7.4074074074074003</v>
      </c>
      <c r="O2225" s="1" t="s">
        <v>6524</v>
      </c>
      <c r="P2225" s="1"/>
      <c r="Q2225" s="1"/>
    </row>
    <row r="2226" spans="1:17" x14ac:dyDescent="0.3">
      <c r="A2226" s="1" t="s">
        <v>5716</v>
      </c>
      <c r="B2226" s="1" t="s">
        <v>5770</v>
      </c>
      <c r="C2226" s="1">
        <v>2</v>
      </c>
      <c r="D2226" s="1" t="s">
        <v>6671</v>
      </c>
      <c r="E2226" s="1">
        <v>8</v>
      </c>
      <c r="F2226" s="1" t="s">
        <v>6687</v>
      </c>
      <c r="G2226" s="1" t="s">
        <v>5845</v>
      </c>
      <c r="H2226" s="1" t="s">
        <v>6514</v>
      </c>
      <c r="I2226" s="1" t="b">
        <v>0</v>
      </c>
      <c r="J2226" s="1">
        <v>0</v>
      </c>
      <c r="K2226" s="1">
        <v>4</v>
      </c>
      <c r="L2226" s="1">
        <v>5</v>
      </c>
      <c r="M2226" s="1">
        <v>2</v>
      </c>
      <c r="N2226" s="1">
        <v>7.4074074074074003</v>
      </c>
      <c r="O2226" s="1" t="s">
        <v>6515</v>
      </c>
      <c r="P2226" s="1"/>
      <c r="Q2226" s="1"/>
    </row>
    <row r="2227" spans="1:17" x14ac:dyDescent="0.3">
      <c r="A2227" s="1" t="s">
        <v>5716</v>
      </c>
      <c r="B2227" s="1" t="s">
        <v>5770</v>
      </c>
      <c r="C2227" s="1">
        <v>2</v>
      </c>
      <c r="D2227" s="1" t="s">
        <v>6671</v>
      </c>
      <c r="E2227" s="1">
        <v>8</v>
      </c>
      <c r="F2227" s="1" t="s">
        <v>6687</v>
      </c>
      <c r="G2227" s="1" t="s">
        <v>5834</v>
      </c>
      <c r="H2227" s="1" t="s">
        <v>6516</v>
      </c>
      <c r="I2227" s="1" t="b">
        <v>0</v>
      </c>
      <c r="J2227" s="1">
        <v>7</v>
      </c>
      <c r="K2227" s="1">
        <v>0</v>
      </c>
      <c r="L2227" s="1">
        <v>0</v>
      </c>
      <c r="M2227" s="1">
        <v>1</v>
      </c>
      <c r="N2227" s="1">
        <v>3.7037037037037002</v>
      </c>
      <c r="O2227" s="1" t="s">
        <v>6688</v>
      </c>
      <c r="P2227" s="1"/>
      <c r="Q2227" s="1"/>
    </row>
    <row r="2228" spans="1:17" x14ac:dyDescent="0.3">
      <c r="A2228" s="1" t="s">
        <v>5716</v>
      </c>
      <c r="B2228" s="1" t="s">
        <v>5770</v>
      </c>
      <c r="C2228" s="1">
        <v>2</v>
      </c>
      <c r="D2228" s="1" t="s">
        <v>6671</v>
      </c>
      <c r="E2228" s="1">
        <v>8</v>
      </c>
      <c r="F2228" s="1" t="s">
        <v>6687</v>
      </c>
      <c r="G2228" s="1" t="s">
        <v>5908</v>
      </c>
      <c r="H2228" s="1" t="s">
        <v>6516</v>
      </c>
      <c r="I2228" s="1" t="b">
        <v>0</v>
      </c>
      <c r="J2228" s="1">
        <v>0</v>
      </c>
      <c r="K2228" s="1">
        <v>0</v>
      </c>
      <c r="L2228" s="1">
        <v>1</v>
      </c>
      <c r="M2228" s="1">
        <v>1</v>
      </c>
      <c r="N2228" s="1">
        <v>3.7037037037037002</v>
      </c>
      <c r="O2228" s="1" t="s">
        <v>6689</v>
      </c>
      <c r="P2228" s="1"/>
      <c r="Q2228" s="1"/>
    </row>
    <row r="2229" spans="1:17" x14ac:dyDescent="0.3">
      <c r="A2229" s="1" t="s">
        <v>5716</v>
      </c>
      <c r="B2229" s="1" t="s">
        <v>5770</v>
      </c>
      <c r="C2229" s="1">
        <v>2</v>
      </c>
      <c r="D2229" s="1" t="s">
        <v>6671</v>
      </c>
      <c r="E2229" s="1">
        <v>9</v>
      </c>
      <c r="F2229" s="1" t="s">
        <v>6690</v>
      </c>
      <c r="G2229" s="1" t="s">
        <v>5814</v>
      </c>
      <c r="H2229" s="1" t="s">
        <v>6516</v>
      </c>
      <c r="I2229" s="1" t="b">
        <v>1</v>
      </c>
      <c r="J2229" s="1">
        <v>0</v>
      </c>
      <c r="K2229" s="1">
        <v>0</v>
      </c>
      <c r="L2229" s="1">
        <v>0</v>
      </c>
      <c r="M2229" s="1">
        <v>636</v>
      </c>
      <c r="N2229" s="1">
        <v>94.362017804154306</v>
      </c>
      <c r="O2229" s="1" t="s">
        <v>6518</v>
      </c>
      <c r="P2229" s="1"/>
      <c r="Q2229" s="1"/>
    </row>
    <row r="2230" spans="1:17" x14ac:dyDescent="0.3">
      <c r="A2230" s="1" t="s">
        <v>5716</v>
      </c>
      <c r="B2230" s="1" t="s">
        <v>5770</v>
      </c>
      <c r="C2230" s="1">
        <v>2</v>
      </c>
      <c r="D2230" s="1" t="s">
        <v>6671</v>
      </c>
      <c r="E2230" s="1">
        <v>10</v>
      </c>
      <c r="F2230" s="1" t="s">
        <v>6691</v>
      </c>
      <c r="G2230" s="1" t="s">
        <v>5845</v>
      </c>
      <c r="H2230" s="1" t="s">
        <v>6514</v>
      </c>
      <c r="I2230" s="1" t="b">
        <v>0</v>
      </c>
      <c r="J2230" s="1">
        <v>0</v>
      </c>
      <c r="K2230" s="1">
        <v>4</v>
      </c>
      <c r="L2230" s="1">
        <v>5</v>
      </c>
      <c r="M2230" s="1">
        <v>81</v>
      </c>
      <c r="N2230" s="1">
        <v>63.779527559055097</v>
      </c>
      <c r="O2230" s="1" t="s">
        <v>6515</v>
      </c>
      <c r="P2230" s="1"/>
      <c r="Q2230" s="1"/>
    </row>
    <row r="2231" spans="1:17" x14ac:dyDescent="0.3">
      <c r="A2231" s="1" t="s">
        <v>5716</v>
      </c>
      <c r="B2231" s="1" t="s">
        <v>5770</v>
      </c>
      <c r="C2231" s="1">
        <v>2</v>
      </c>
      <c r="D2231" s="1" t="s">
        <v>6671</v>
      </c>
      <c r="E2231" s="1">
        <v>10</v>
      </c>
      <c r="F2231" s="1" t="s">
        <v>6691</v>
      </c>
      <c r="G2231" s="1" t="s">
        <v>5803</v>
      </c>
      <c r="H2231" s="1" t="s">
        <v>6523</v>
      </c>
      <c r="I2231" s="1" t="b">
        <v>0</v>
      </c>
      <c r="J2231" s="1">
        <v>0</v>
      </c>
      <c r="K2231" s="1">
        <v>1</v>
      </c>
      <c r="L2231" s="1">
        <v>0</v>
      </c>
      <c r="M2231" s="1">
        <v>16</v>
      </c>
      <c r="N2231" s="1">
        <v>12.5984251968503</v>
      </c>
      <c r="O2231" s="1" t="s">
        <v>6524</v>
      </c>
      <c r="P2231" s="1"/>
      <c r="Q2231" s="1"/>
    </row>
    <row r="2232" spans="1:17" x14ac:dyDescent="0.3">
      <c r="A2232" s="1" t="s">
        <v>5716</v>
      </c>
      <c r="B2232" s="1" t="s">
        <v>5770</v>
      </c>
      <c r="C2232" s="1">
        <v>2</v>
      </c>
      <c r="D2232" s="1" t="s">
        <v>6671</v>
      </c>
      <c r="E2232" s="1">
        <v>10</v>
      </c>
      <c r="F2232" s="1" t="s">
        <v>6691</v>
      </c>
      <c r="G2232" s="1" t="s">
        <v>5814</v>
      </c>
      <c r="H2232" s="1" t="s">
        <v>6516</v>
      </c>
      <c r="I2232" s="1" t="b">
        <v>1</v>
      </c>
      <c r="J2232" s="1">
        <v>0</v>
      </c>
      <c r="K2232" s="1">
        <v>0</v>
      </c>
      <c r="L2232" s="1">
        <v>0</v>
      </c>
      <c r="M2232" s="1">
        <v>6</v>
      </c>
      <c r="N2232" s="1">
        <v>4.7244094488188901</v>
      </c>
      <c r="O2232" s="1" t="s">
        <v>6518</v>
      </c>
      <c r="P2232" s="1"/>
      <c r="Q2232" s="1"/>
    </row>
    <row r="2233" spans="1:17" x14ac:dyDescent="0.3">
      <c r="A2233" s="1" t="s">
        <v>5716</v>
      </c>
      <c r="B2233" s="1" t="s">
        <v>5770</v>
      </c>
      <c r="C2233" s="1">
        <v>2</v>
      </c>
      <c r="D2233" s="1" t="s">
        <v>6671</v>
      </c>
      <c r="E2233" s="1">
        <v>10</v>
      </c>
      <c r="F2233" s="1" t="s">
        <v>6691</v>
      </c>
      <c r="G2233" s="1" t="s">
        <v>5801</v>
      </c>
      <c r="H2233" s="1" t="s">
        <v>6516</v>
      </c>
      <c r="I2233" s="1" t="b">
        <v>0</v>
      </c>
      <c r="J2233" s="1">
        <v>1</v>
      </c>
      <c r="K2233" s="1">
        <v>0</v>
      </c>
      <c r="L2233" s="1">
        <v>0</v>
      </c>
      <c r="M2233" s="1">
        <v>5</v>
      </c>
      <c r="N2233" s="1">
        <v>3.9370078740157401</v>
      </c>
      <c r="O2233" s="1" t="s">
        <v>6531</v>
      </c>
      <c r="P2233" s="1"/>
      <c r="Q2233" s="1"/>
    </row>
    <row r="2234" spans="1:17" x14ac:dyDescent="0.3">
      <c r="A2234" s="1" t="s">
        <v>5716</v>
      </c>
      <c r="B2234" s="1" t="s">
        <v>5770</v>
      </c>
      <c r="C2234" s="1">
        <v>2</v>
      </c>
      <c r="D2234" s="1" t="s">
        <v>6671</v>
      </c>
      <c r="E2234" s="1">
        <v>10</v>
      </c>
      <c r="F2234" s="1" t="s">
        <v>6691</v>
      </c>
      <c r="G2234" s="1" t="s">
        <v>5834</v>
      </c>
      <c r="H2234" s="1" t="s">
        <v>6516</v>
      </c>
      <c r="I2234" s="1" t="b">
        <v>0</v>
      </c>
      <c r="J2234" s="1">
        <v>12</v>
      </c>
      <c r="K2234" s="1">
        <v>0</v>
      </c>
      <c r="L2234" s="1">
        <v>4</v>
      </c>
      <c r="M2234" s="1">
        <v>4</v>
      </c>
      <c r="N2234" s="1">
        <v>3.1496062992125902</v>
      </c>
      <c r="O2234" s="1" t="s">
        <v>6692</v>
      </c>
      <c r="P2234" s="1"/>
      <c r="Q2234" s="1"/>
    </row>
    <row r="2235" spans="1:17" x14ac:dyDescent="0.3">
      <c r="A2235" s="1" t="s">
        <v>5716</v>
      </c>
      <c r="B2235" s="1" t="s">
        <v>5770</v>
      </c>
      <c r="C2235" s="1">
        <v>2</v>
      </c>
      <c r="D2235" s="1" t="s">
        <v>6671</v>
      </c>
      <c r="E2235" s="1">
        <v>10</v>
      </c>
      <c r="F2235" s="1" t="s">
        <v>6691</v>
      </c>
      <c r="G2235" s="1" t="s">
        <v>5803</v>
      </c>
      <c r="H2235" s="1" t="s">
        <v>6526</v>
      </c>
      <c r="I2235" s="1" t="b">
        <v>0</v>
      </c>
      <c r="J2235" s="1">
        <v>0</v>
      </c>
      <c r="K2235" s="1">
        <v>1</v>
      </c>
      <c r="L2235" s="1">
        <v>0</v>
      </c>
      <c r="M2235" s="1">
        <v>2</v>
      </c>
      <c r="N2235" s="1">
        <v>1.57480314960629</v>
      </c>
      <c r="O2235" s="1" t="s">
        <v>6527</v>
      </c>
      <c r="P2235" s="1"/>
      <c r="Q2235" s="1"/>
    </row>
    <row r="2236" spans="1:17" x14ac:dyDescent="0.3">
      <c r="A2236" s="1" t="s">
        <v>5716</v>
      </c>
      <c r="B2236" s="1" t="s">
        <v>5770</v>
      </c>
      <c r="C2236" s="1">
        <v>2</v>
      </c>
      <c r="D2236" s="1" t="s">
        <v>6671</v>
      </c>
      <c r="E2236" s="1">
        <v>10</v>
      </c>
      <c r="F2236" s="1" t="s">
        <v>6691</v>
      </c>
      <c r="G2236" s="1" t="s">
        <v>5798</v>
      </c>
      <c r="H2236" s="1" t="s">
        <v>6516</v>
      </c>
      <c r="I2236" s="1" t="b">
        <v>0</v>
      </c>
      <c r="J2236" s="1">
        <v>0</v>
      </c>
      <c r="K2236" s="1">
        <v>0</v>
      </c>
      <c r="L2236" s="1">
        <v>10</v>
      </c>
      <c r="M2236" s="1">
        <v>2</v>
      </c>
      <c r="N2236" s="1">
        <v>1.57480314960629</v>
      </c>
      <c r="O2236" s="1" t="s">
        <v>6577</v>
      </c>
      <c r="P2236" s="1"/>
      <c r="Q2236" s="1"/>
    </row>
    <row r="2237" spans="1:17" x14ac:dyDescent="0.3">
      <c r="A2237" s="1" t="s">
        <v>5716</v>
      </c>
      <c r="B2237" s="1" t="s">
        <v>5770</v>
      </c>
      <c r="C2237" s="1">
        <v>2</v>
      </c>
      <c r="D2237" s="1" t="s">
        <v>6671</v>
      </c>
      <c r="E2237" s="1">
        <v>11</v>
      </c>
      <c r="F2237" s="1" t="s">
        <v>6693</v>
      </c>
      <c r="G2237" s="1" t="s">
        <v>5845</v>
      </c>
      <c r="H2237" s="1" t="s">
        <v>6514</v>
      </c>
      <c r="I2237" s="1" t="b">
        <v>0</v>
      </c>
      <c r="J2237" s="1">
        <v>0</v>
      </c>
      <c r="K2237" s="1">
        <v>4</v>
      </c>
      <c r="L2237" s="1">
        <v>5</v>
      </c>
      <c r="M2237" s="1">
        <v>223</v>
      </c>
      <c r="N2237" s="1">
        <v>52.594339622641499</v>
      </c>
      <c r="O2237" s="1" t="s">
        <v>6515</v>
      </c>
      <c r="P2237" s="1"/>
      <c r="Q2237" s="1"/>
    </row>
    <row r="2238" spans="1:17" x14ac:dyDescent="0.3">
      <c r="A2238" s="1" t="s">
        <v>5716</v>
      </c>
      <c r="B2238" s="1" t="s">
        <v>5770</v>
      </c>
      <c r="C2238" s="1">
        <v>2</v>
      </c>
      <c r="D2238" s="1" t="s">
        <v>6671</v>
      </c>
      <c r="E2238" s="1">
        <v>11</v>
      </c>
      <c r="F2238" s="1" t="s">
        <v>6693</v>
      </c>
      <c r="G2238" s="1" t="s">
        <v>5803</v>
      </c>
      <c r="H2238" s="1" t="s">
        <v>6523</v>
      </c>
      <c r="I2238" s="1" t="b">
        <v>0</v>
      </c>
      <c r="J2238" s="1">
        <v>0</v>
      </c>
      <c r="K2238" s="1">
        <v>1</v>
      </c>
      <c r="L2238" s="1">
        <v>0</v>
      </c>
      <c r="M2238" s="1">
        <v>145</v>
      </c>
      <c r="N2238" s="1">
        <v>34.198113207547102</v>
      </c>
      <c r="O2238" s="1" t="s">
        <v>6524</v>
      </c>
      <c r="P2238" s="1"/>
      <c r="Q2238" s="1"/>
    </row>
    <row r="2239" spans="1:17" x14ac:dyDescent="0.3">
      <c r="A2239" s="1" t="s">
        <v>5716</v>
      </c>
      <c r="B2239" s="1" t="s">
        <v>5770</v>
      </c>
      <c r="C2239" s="1">
        <v>2</v>
      </c>
      <c r="D2239" s="1" t="s">
        <v>6671</v>
      </c>
      <c r="E2239" s="1">
        <v>11</v>
      </c>
      <c r="F2239" s="1" t="s">
        <v>6693</v>
      </c>
      <c r="G2239" s="1" t="s">
        <v>5803</v>
      </c>
      <c r="H2239" s="1" t="s">
        <v>6526</v>
      </c>
      <c r="I2239" s="1" t="b">
        <v>0</v>
      </c>
      <c r="J2239" s="1">
        <v>0</v>
      </c>
      <c r="K2239" s="1">
        <v>1</v>
      </c>
      <c r="L2239" s="1">
        <v>0</v>
      </c>
      <c r="M2239" s="1">
        <v>34</v>
      </c>
      <c r="N2239" s="1">
        <v>8.0188679245282994</v>
      </c>
      <c r="O2239" s="1" t="s">
        <v>6527</v>
      </c>
      <c r="P2239" s="1"/>
      <c r="Q2239" s="1"/>
    </row>
    <row r="2240" spans="1:17" x14ac:dyDescent="0.3">
      <c r="A2240" s="1" t="s">
        <v>5716</v>
      </c>
      <c r="B2240" s="1" t="s">
        <v>5770</v>
      </c>
      <c r="C2240" s="1">
        <v>2</v>
      </c>
      <c r="D2240" s="1" t="s">
        <v>6671</v>
      </c>
      <c r="E2240" s="1">
        <v>11</v>
      </c>
      <c r="F2240" s="1" t="s">
        <v>6693</v>
      </c>
      <c r="G2240" s="1" t="s">
        <v>5814</v>
      </c>
      <c r="H2240" s="1" t="s">
        <v>6516</v>
      </c>
      <c r="I2240" s="1" t="b">
        <v>1</v>
      </c>
      <c r="J2240" s="1">
        <v>0</v>
      </c>
      <c r="K2240" s="1">
        <v>0</v>
      </c>
      <c r="L2240" s="1">
        <v>0</v>
      </c>
      <c r="M2240" s="1">
        <v>5</v>
      </c>
      <c r="N2240" s="1">
        <v>1.17924528301886</v>
      </c>
      <c r="O2240" s="1" t="s">
        <v>6518</v>
      </c>
      <c r="P2240" s="1"/>
      <c r="Q2240" s="1"/>
    </row>
    <row r="2241" spans="1:17" x14ac:dyDescent="0.3">
      <c r="A2241" s="1" t="s">
        <v>5716</v>
      </c>
      <c r="B2241" s="1" t="s">
        <v>5770</v>
      </c>
      <c r="C2241" s="1">
        <v>2</v>
      </c>
      <c r="D2241" s="1" t="s">
        <v>6671</v>
      </c>
      <c r="E2241" s="1">
        <v>12</v>
      </c>
      <c r="F2241" s="1" t="s">
        <v>6694</v>
      </c>
      <c r="G2241" s="1" t="s">
        <v>5834</v>
      </c>
      <c r="H2241" s="1" t="s">
        <v>6544</v>
      </c>
      <c r="I2241" s="1" t="b">
        <v>0</v>
      </c>
      <c r="J2241" s="1">
        <v>0</v>
      </c>
      <c r="K2241" s="1">
        <v>11</v>
      </c>
      <c r="L2241" s="1">
        <v>0</v>
      </c>
      <c r="M2241" s="1">
        <v>1</v>
      </c>
      <c r="N2241" s="1">
        <v>1.2048192771084301</v>
      </c>
      <c r="O2241" s="1" t="s">
        <v>6583</v>
      </c>
      <c r="P2241" s="1"/>
      <c r="Q2241" s="1"/>
    </row>
    <row r="2242" spans="1:17" x14ac:dyDescent="0.3">
      <c r="A2242" s="1" t="s">
        <v>5716</v>
      </c>
      <c r="B2242" s="1" t="s">
        <v>5770</v>
      </c>
      <c r="C2242" s="1">
        <v>2</v>
      </c>
      <c r="D2242" s="1" t="s">
        <v>6671</v>
      </c>
      <c r="E2242" s="1">
        <v>12</v>
      </c>
      <c r="F2242" s="1" t="s">
        <v>6694</v>
      </c>
      <c r="G2242" s="1" t="s">
        <v>5834</v>
      </c>
      <c r="H2242" s="1" t="s">
        <v>6695</v>
      </c>
      <c r="I2242" s="1" t="b">
        <v>0</v>
      </c>
      <c r="J2242" s="1">
        <v>0</v>
      </c>
      <c r="K2242" s="1">
        <v>8</v>
      </c>
      <c r="L2242" s="1">
        <v>2</v>
      </c>
      <c r="M2242" s="1">
        <v>1</v>
      </c>
      <c r="N2242" s="1">
        <v>1.2048192771084301</v>
      </c>
      <c r="O2242" s="1" t="s">
        <v>6696</v>
      </c>
      <c r="P2242" s="1"/>
      <c r="Q2242" s="1"/>
    </row>
    <row r="2243" spans="1:17" x14ac:dyDescent="0.3">
      <c r="A2243" s="1" t="s">
        <v>5716</v>
      </c>
      <c r="B2243" s="1" t="s">
        <v>5770</v>
      </c>
      <c r="C2243" s="1">
        <v>2</v>
      </c>
      <c r="D2243" s="1" t="s">
        <v>6671</v>
      </c>
      <c r="E2243" s="1">
        <v>12</v>
      </c>
      <c r="F2243" s="1" t="s">
        <v>6694</v>
      </c>
      <c r="G2243" s="1" t="s">
        <v>5834</v>
      </c>
      <c r="H2243" s="1" t="s">
        <v>6542</v>
      </c>
      <c r="I2243" s="1" t="b">
        <v>0</v>
      </c>
      <c r="J2243" s="1">
        <v>0</v>
      </c>
      <c r="K2243" s="1">
        <v>7</v>
      </c>
      <c r="L2243" s="1">
        <v>12</v>
      </c>
      <c r="M2243" s="1">
        <v>1</v>
      </c>
      <c r="N2243" s="1">
        <v>1.2048192771084301</v>
      </c>
      <c r="O2243" s="1" t="s">
        <v>6565</v>
      </c>
      <c r="P2243" s="1"/>
      <c r="Q2243" s="1"/>
    </row>
    <row r="2244" spans="1:17" x14ac:dyDescent="0.3">
      <c r="A2244" s="1" t="s">
        <v>5716</v>
      </c>
      <c r="B2244" s="1" t="s">
        <v>5770</v>
      </c>
      <c r="C2244" s="1">
        <v>2</v>
      </c>
      <c r="D2244" s="1" t="s">
        <v>6671</v>
      </c>
      <c r="E2244" s="1">
        <v>12</v>
      </c>
      <c r="F2244" s="1" t="s">
        <v>6694</v>
      </c>
      <c r="G2244" s="1" t="s">
        <v>5814</v>
      </c>
      <c r="H2244" s="1" t="s">
        <v>6516</v>
      </c>
      <c r="I2244" s="1" t="b">
        <v>1</v>
      </c>
      <c r="J2244" s="1">
        <v>0</v>
      </c>
      <c r="K2244" s="1">
        <v>0</v>
      </c>
      <c r="L2244" s="1">
        <v>0</v>
      </c>
      <c r="M2244" s="1">
        <v>25</v>
      </c>
      <c r="N2244" s="1">
        <v>30.120481927710799</v>
      </c>
      <c r="O2244" s="1" t="s">
        <v>6518</v>
      </c>
      <c r="P2244" s="1"/>
      <c r="Q2244" s="1"/>
    </row>
    <row r="2245" spans="1:17" x14ac:dyDescent="0.3">
      <c r="A2245" s="1" t="s">
        <v>5716</v>
      </c>
      <c r="B2245" s="1" t="s">
        <v>5770</v>
      </c>
      <c r="C2245" s="1">
        <v>2</v>
      </c>
      <c r="D2245" s="1" t="s">
        <v>6671</v>
      </c>
      <c r="E2245" s="1">
        <v>12</v>
      </c>
      <c r="F2245" s="1" t="s">
        <v>6694</v>
      </c>
      <c r="G2245" s="1" t="s">
        <v>5803</v>
      </c>
      <c r="H2245" s="1" t="s">
        <v>6523</v>
      </c>
      <c r="I2245" s="1" t="b">
        <v>0</v>
      </c>
      <c r="J2245" s="1">
        <v>0</v>
      </c>
      <c r="K2245" s="1">
        <v>1</v>
      </c>
      <c r="L2245" s="1">
        <v>0</v>
      </c>
      <c r="M2245" s="1">
        <v>19</v>
      </c>
      <c r="N2245" s="1">
        <v>22.891566265060199</v>
      </c>
      <c r="O2245" s="1" t="s">
        <v>6524</v>
      </c>
      <c r="P2245" s="1"/>
      <c r="Q2245" s="1"/>
    </row>
    <row r="2246" spans="1:17" x14ac:dyDescent="0.3">
      <c r="A2246" s="1" t="s">
        <v>5716</v>
      </c>
      <c r="B2246" s="1" t="s">
        <v>5770</v>
      </c>
      <c r="C2246" s="1">
        <v>2</v>
      </c>
      <c r="D2246" s="1" t="s">
        <v>6671</v>
      </c>
      <c r="E2246" s="1">
        <v>12</v>
      </c>
      <c r="F2246" s="1" t="s">
        <v>6694</v>
      </c>
      <c r="G2246" s="1" t="s">
        <v>5803</v>
      </c>
      <c r="H2246" s="1" t="s">
        <v>6526</v>
      </c>
      <c r="I2246" s="1" t="b">
        <v>0</v>
      </c>
      <c r="J2246" s="1">
        <v>0</v>
      </c>
      <c r="K2246" s="1">
        <v>1</v>
      </c>
      <c r="L2246" s="1">
        <v>0</v>
      </c>
      <c r="M2246" s="1">
        <v>5</v>
      </c>
      <c r="N2246" s="1">
        <v>6.0240963855421601</v>
      </c>
      <c r="O2246" s="1" t="s">
        <v>6527</v>
      </c>
      <c r="P2246" s="1"/>
      <c r="Q2246" s="1"/>
    </row>
    <row r="2247" spans="1:17" x14ac:dyDescent="0.3">
      <c r="A2247" s="1" t="s">
        <v>5716</v>
      </c>
      <c r="B2247" s="1" t="s">
        <v>5770</v>
      </c>
      <c r="C2247" s="1">
        <v>2</v>
      </c>
      <c r="D2247" s="1" t="s">
        <v>6671</v>
      </c>
      <c r="E2247" s="1">
        <v>12</v>
      </c>
      <c r="F2247" s="1" t="s">
        <v>6694</v>
      </c>
      <c r="G2247" s="1" t="s">
        <v>5803</v>
      </c>
      <c r="H2247" s="1" t="s">
        <v>6526</v>
      </c>
      <c r="I2247" s="1" t="b">
        <v>0</v>
      </c>
      <c r="J2247" s="1">
        <v>0</v>
      </c>
      <c r="K2247" s="1">
        <v>1</v>
      </c>
      <c r="L2247" s="1">
        <v>0</v>
      </c>
      <c r="M2247" s="1">
        <v>5</v>
      </c>
      <c r="N2247" s="1">
        <v>6.0240963855421601</v>
      </c>
      <c r="O2247" s="1" t="s">
        <v>6551</v>
      </c>
      <c r="P2247" s="1"/>
      <c r="Q2247" s="1"/>
    </row>
    <row r="2248" spans="1:17" x14ac:dyDescent="0.3">
      <c r="A2248" s="1" t="s">
        <v>5716</v>
      </c>
      <c r="B2248" s="1" t="s">
        <v>5770</v>
      </c>
      <c r="C2248" s="1">
        <v>2</v>
      </c>
      <c r="D2248" s="1" t="s">
        <v>6671</v>
      </c>
      <c r="E2248" s="1">
        <v>12</v>
      </c>
      <c r="F2248" s="1" t="s">
        <v>6694</v>
      </c>
      <c r="G2248" s="1" t="s">
        <v>5895</v>
      </c>
      <c r="H2248" s="1" t="s">
        <v>6620</v>
      </c>
      <c r="I2248" s="1" t="b">
        <v>0</v>
      </c>
      <c r="J2248" s="1">
        <v>0</v>
      </c>
      <c r="K2248" s="1">
        <v>2</v>
      </c>
      <c r="L2248" s="1">
        <v>0</v>
      </c>
      <c r="M2248" s="1">
        <v>5</v>
      </c>
      <c r="N2248" s="1">
        <v>6.0240963855421601</v>
      </c>
      <c r="O2248" s="1" t="s">
        <v>6697</v>
      </c>
      <c r="P2248" s="1"/>
      <c r="Q2248" s="1"/>
    </row>
    <row r="2249" spans="1:17" x14ac:dyDescent="0.3">
      <c r="A2249" s="1" t="s">
        <v>5716</v>
      </c>
      <c r="B2249" s="1" t="s">
        <v>5770</v>
      </c>
      <c r="C2249" s="1">
        <v>2</v>
      </c>
      <c r="D2249" s="1" t="s">
        <v>6671</v>
      </c>
      <c r="E2249" s="1">
        <v>12</v>
      </c>
      <c r="F2249" s="1" t="s">
        <v>6694</v>
      </c>
      <c r="G2249" s="1" t="s">
        <v>5801</v>
      </c>
      <c r="H2249" s="1" t="s">
        <v>6516</v>
      </c>
      <c r="I2249" s="1" t="b">
        <v>0</v>
      </c>
      <c r="J2249" s="1">
        <v>1</v>
      </c>
      <c r="K2249" s="1">
        <v>0</v>
      </c>
      <c r="L2249" s="1">
        <v>0</v>
      </c>
      <c r="M2249" s="1">
        <v>4</v>
      </c>
      <c r="N2249" s="1">
        <v>4.81927710843373</v>
      </c>
      <c r="O2249" s="1" t="s">
        <v>6531</v>
      </c>
      <c r="P2249" s="1"/>
      <c r="Q2249" s="1"/>
    </row>
    <row r="2250" spans="1:17" x14ac:dyDescent="0.3">
      <c r="A2250" s="1" t="s">
        <v>5716</v>
      </c>
      <c r="B2250" s="1" t="s">
        <v>5770</v>
      </c>
      <c r="C2250" s="1">
        <v>2</v>
      </c>
      <c r="D2250" s="1" t="s">
        <v>6671</v>
      </c>
      <c r="E2250" s="1">
        <v>12</v>
      </c>
      <c r="F2250" s="1" t="s">
        <v>6694</v>
      </c>
      <c r="G2250" s="1" t="s">
        <v>5816</v>
      </c>
      <c r="H2250" s="1" t="s">
        <v>6516</v>
      </c>
      <c r="I2250" s="1" t="b">
        <v>0</v>
      </c>
      <c r="J2250" s="1">
        <v>3</v>
      </c>
      <c r="K2250" s="1">
        <v>0</v>
      </c>
      <c r="L2250" s="1">
        <v>0</v>
      </c>
      <c r="M2250" s="1">
        <v>3</v>
      </c>
      <c r="N2250" s="1">
        <v>3.6144578313253</v>
      </c>
      <c r="O2250" s="1" t="s">
        <v>6520</v>
      </c>
      <c r="P2250" s="1"/>
      <c r="Q2250" s="1"/>
    </row>
    <row r="2251" spans="1:17" x14ac:dyDescent="0.3">
      <c r="A2251" s="1" t="s">
        <v>5716</v>
      </c>
      <c r="B2251" s="1" t="s">
        <v>5770</v>
      </c>
      <c r="C2251" s="1">
        <v>2</v>
      </c>
      <c r="D2251" s="1" t="s">
        <v>6671</v>
      </c>
      <c r="E2251" s="1">
        <v>12</v>
      </c>
      <c r="F2251" s="1" t="s">
        <v>6694</v>
      </c>
      <c r="G2251" s="1" t="s">
        <v>5834</v>
      </c>
      <c r="H2251" s="1" t="s">
        <v>6516</v>
      </c>
      <c r="I2251" s="1" t="b">
        <v>0</v>
      </c>
      <c r="J2251" s="1">
        <v>10</v>
      </c>
      <c r="K2251" s="1">
        <v>0</v>
      </c>
      <c r="L2251" s="1">
        <v>12</v>
      </c>
      <c r="M2251" s="1">
        <v>1</v>
      </c>
      <c r="N2251" s="1">
        <v>1.2048192771084301</v>
      </c>
      <c r="O2251" s="1" t="s">
        <v>6698</v>
      </c>
      <c r="P2251" s="1"/>
      <c r="Q2251" s="1"/>
    </row>
    <row r="2252" spans="1:17" x14ac:dyDescent="0.3">
      <c r="A2252" s="1" t="s">
        <v>5716</v>
      </c>
      <c r="B2252" s="1" t="s">
        <v>5770</v>
      </c>
      <c r="C2252" s="1">
        <v>2</v>
      </c>
      <c r="D2252" s="1" t="s">
        <v>6671</v>
      </c>
      <c r="E2252" s="1">
        <v>12</v>
      </c>
      <c r="F2252" s="1" t="s">
        <v>6694</v>
      </c>
      <c r="G2252" s="1" t="s">
        <v>5834</v>
      </c>
      <c r="H2252" s="1" t="s">
        <v>6699</v>
      </c>
      <c r="I2252" s="1" t="b">
        <v>0</v>
      </c>
      <c r="J2252" s="1">
        <v>0</v>
      </c>
      <c r="K2252" s="1">
        <v>10</v>
      </c>
      <c r="L2252" s="1">
        <v>6</v>
      </c>
      <c r="M2252" s="1">
        <v>1</v>
      </c>
      <c r="N2252" s="1">
        <v>1.2048192771084301</v>
      </c>
      <c r="O2252" s="1" t="s">
        <v>6700</v>
      </c>
      <c r="P2252" s="1"/>
      <c r="Q2252" s="1"/>
    </row>
    <row r="2253" spans="1:17" x14ac:dyDescent="0.3">
      <c r="A2253" s="1" t="s">
        <v>5716</v>
      </c>
      <c r="B2253" s="1" t="s">
        <v>5770</v>
      </c>
      <c r="C2253" s="1">
        <v>2</v>
      </c>
      <c r="D2253" s="1" t="s">
        <v>6671</v>
      </c>
      <c r="E2253" s="1">
        <v>12</v>
      </c>
      <c r="F2253" s="1" t="s">
        <v>6694</v>
      </c>
      <c r="G2253" s="1" t="s">
        <v>5908</v>
      </c>
      <c r="H2253" s="1" t="s">
        <v>6516</v>
      </c>
      <c r="I2253" s="1" t="b">
        <v>0</v>
      </c>
      <c r="J2253" s="1">
        <v>0</v>
      </c>
      <c r="K2253" s="1">
        <v>0</v>
      </c>
      <c r="L2253" s="1">
        <v>1</v>
      </c>
      <c r="M2253" s="1">
        <v>1</v>
      </c>
      <c r="N2253" s="1">
        <v>1.2048192771084301</v>
      </c>
      <c r="O2253" s="1" t="s">
        <v>6701</v>
      </c>
      <c r="P2253" s="1"/>
      <c r="Q2253" s="1"/>
    </row>
    <row r="2254" spans="1:17" x14ac:dyDescent="0.3">
      <c r="A2254" s="1" t="s">
        <v>5716</v>
      </c>
      <c r="B2254" s="1" t="s">
        <v>5770</v>
      </c>
      <c r="C2254" s="1">
        <v>2</v>
      </c>
      <c r="D2254" s="1" t="s">
        <v>6671</v>
      </c>
      <c r="E2254" s="1">
        <v>12</v>
      </c>
      <c r="F2254" s="1" t="s">
        <v>6694</v>
      </c>
      <c r="G2254" s="1" t="s">
        <v>5908</v>
      </c>
      <c r="H2254" s="1" t="s">
        <v>6516</v>
      </c>
      <c r="I2254" s="1" t="b">
        <v>0</v>
      </c>
      <c r="J2254" s="1">
        <v>0</v>
      </c>
      <c r="K2254" s="1">
        <v>0</v>
      </c>
      <c r="L2254" s="1">
        <v>2</v>
      </c>
      <c r="M2254" s="1">
        <v>1</v>
      </c>
      <c r="N2254" s="1">
        <v>1.2048192771084301</v>
      </c>
      <c r="O2254" s="1" t="s">
        <v>6702</v>
      </c>
      <c r="P2254" s="1"/>
      <c r="Q2254" s="1"/>
    </row>
    <row r="2255" spans="1:17" x14ac:dyDescent="0.3">
      <c r="A2255" s="1" t="s">
        <v>5716</v>
      </c>
      <c r="B2255" s="1" t="s">
        <v>5770</v>
      </c>
      <c r="C2255" s="1">
        <v>2</v>
      </c>
      <c r="D2255" s="1" t="s">
        <v>6671</v>
      </c>
      <c r="E2255" s="1">
        <v>12</v>
      </c>
      <c r="F2255" s="1" t="s">
        <v>6694</v>
      </c>
      <c r="G2255" s="1" t="s">
        <v>5834</v>
      </c>
      <c r="H2255" s="1" t="s">
        <v>6516</v>
      </c>
      <c r="I2255" s="1" t="b">
        <v>0</v>
      </c>
      <c r="J2255" s="1">
        <v>11</v>
      </c>
      <c r="K2255" s="1">
        <v>0</v>
      </c>
      <c r="L2255" s="1">
        <v>0</v>
      </c>
      <c r="M2255" s="1">
        <v>1</v>
      </c>
      <c r="N2255" s="1">
        <v>1.2048192771084301</v>
      </c>
      <c r="O2255" s="1" t="s">
        <v>6617</v>
      </c>
      <c r="P2255" s="1"/>
      <c r="Q2255" s="1"/>
    </row>
    <row r="2256" spans="1:17" x14ac:dyDescent="0.3">
      <c r="A2256" s="1" t="s">
        <v>5716</v>
      </c>
      <c r="B2256" s="1" t="s">
        <v>5770</v>
      </c>
      <c r="C2256" s="1">
        <v>2</v>
      </c>
      <c r="D2256" s="1" t="s">
        <v>6671</v>
      </c>
      <c r="E2256" s="1">
        <v>12</v>
      </c>
      <c r="F2256" s="1" t="s">
        <v>6694</v>
      </c>
      <c r="G2256" s="1" t="s">
        <v>5834</v>
      </c>
      <c r="H2256" s="1" t="s">
        <v>6516</v>
      </c>
      <c r="I2256" s="1" t="b">
        <v>0</v>
      </c>
      <c r="J2256" s="1">
        <v>16</v>
      </c>
      <c r="K2256" s="1">
        <v>0</v>
      </c>
      <c r="L2256" s="1">
        <v>0</v>
      </c>
      <c r="M2256" s="1">
        <v>1</v>
      </c>
      <c r="N2256" s="1">
        <v>1.2048192771084301</v>
      </c>
      <c r="O2256" s="1" t="s">
        <v>6703</v>
      </c>
      <c r="P2256" s="1"/>
      <c r="Q2256" s="1"/>
    </row>
    <row r="2257" spans="1:17" x14ac:dyDescent="0.3">
      <c r="A2257" s="1" t="s">
        <v>5716</v>
      </c>
      <c r="B2257" s="1" t="s">
        <v>5770</v>
      </c>
      <c r="C2257" s="1">
        <v>2</v>
      </c>
      <c r="D2257" s="1" t="s">
        <v>6671</v>
      </c>
      <c r="E2257" s="1">
        <v>12</v>
      </c>
      <c r="F2257" s="1" t="s">
        <v>6694</v>
      </c>
      <c r="G2257" s="1" t="s">
        <v>5810</v>
      </c>
      <c r="H2257" s="1" t="s">
        <v>6516</v>
      </c>
      <c r="I2257" s="1" t="b">
        <v>0</v>
      </c>
      <c r="J2257" s="1">
        <v>2</v>
      </c>
      <c r="K2257" s="1">
        <v>0</v>
      </c>
      <c r="L2257" s="1">
        <v>0</v>
      </c>
      <c r="M2257" s="1">
        <v>1</v>
      </c>
      <c r="N2257" s="1">
        <v>1.2048192771084301</v>
      </c>
      <c r="O2257" s="1" t="s">
        <v>6517</v>
      </c>
      <c r="P2257" s="1"/>
      <c r="Q2257" s="1"/>
    </row>
    <row r="2258" spans="1:17" x14ac:dyDescent="0.3">
      <c r="A2258" s="1" t="s">
        <v>5716</v>
      </c>
      <c r="B2258" s="1" t="s">
        <v>5770</v>
      </c>
      <c r="C2258" s="1">
        <v>2</v>
      </c>
      <c r="D2258" s="1" t="s">
        <v>6671</v>
      </c>
      <c r="E2258" s="1">
        <v>12</v>
      </c>
      <c r="F2258" s="1" t="s">
        <v>6694</v>
      </c>
      <c r="G2258" s="1" t="s">
        <v>5810</v>
      </c>
      <c r="H2258" s="1" t="s">
        <v>6516</v>
      </c>
      <c r="I2258" s="1" t="b">
        <v>0</v>
      </c>
      <c r="J2258" s="1">
        <v>2</v>
      </c>
      <c r="K2258" s="1">
        <v>0</v>
      </c>
      <c r="L2258" s="1">
        <v>6</v>
      </c>
      <c r="M2258" s="1">
        <v>1</v>
      </c>
      <c r="N2258" s="1">
        <v>1.2048192771084301</v>
      </c>
      <c r="O2258" s="1" t="s">
        <v>6704</v>
      </c>
      <c r="P2258" s="1"/>
      <c r="Q2258" s="1"/>
    </row>
    <row r="2259" spans="1:17" x14ac:dyDescent="0.3">
      <c r="A2259" s="1" t="s">
        <v>5716</v>
      </c>
      <c r="B2259" s="1" t="s">
        <v>5770</v>
      </c>
      <c r="C2259" s="1">
        <v>2</v>
      </c>
      <c r="D2259" s="1" t="s">
        <v>6671</v>
      </c>
      <c r="E2259" s="1">
        <v>12</v>
      </c>
      <c r="F2259" s="1" t="s">
        <v>6694</v>
      </c>
      <c r="G2259" s="1" t="s">
        <v>5834</v>
      </c>
      <c r="H2259" s="1" t="s">
        <v>6516</v>
      </c>
      <c r="I2259" s="1" t="b">
        <v>0</v>
      </c>
      <c r="J2259" s="1">
        <v>7</v>
      </c>
      <c r="K2259" s="1">
        <v>0</v>
      </c>
      <c r="L2259" s="1">
        <v>0</v>
      </c>
      <c r="M2259" s="1">
        <v>1</v>
      </c>
      <c r="N2259" s="1">
        <v>1.2048192771084301</v>
      </c>
      <c r="O2259" s="1" t="s">
        <v>6528</v>
      </c>
      <c r="P2259" s="1"/>
      <c r="Q2259" s="1"/>
    </row>
    <row r="2260" spans="1:17" x14ac:dyDescent="0.3">
      <c r="A2260" s="1" t="s">
        <v>5716</v>
      </c>
      <c r="B2260" s="1" t="s">
        <v>5770</v>
      </c>
      <c r="C2260" s="1">
        <v>2</v>
      </c>
      <c r="D2260" s="1" t="s">
        <v>6671</v>
      </c>
      <c r="E2260" s="1">
        <v>12</v>
      </c>
      <c r="F2260" s="1" t="s">
        <v>6694</v>
      </c>
      <c r="G2260" s="1" t="s">
        <v>5834</v>
      </c>
      <c r="H2260" s="1" t="s">
        <v>6516</v>
      </c>
      <c r="I2260" s="1" t="b">
        <v>0</v>
      </c>
      <c r="J2260" s="1">
        <v>9</v>
      </c>
      <c r="K2260" s="1">
        <v>0</v>
      </c>
      <c r="L2260" s="1">
        <v>0</v>
      </c>
      <c r="M2260" s="1">
        <v>1</v>
      </c>
      <c r="N2260" s="1">
        <v>1.2048192771084301</v>
      </c>
      <c r="O2260" s="1" t="s">
        <v>6705</v>
      </c>
      <c r="P2260" s="1"/>
      <c r="Q2260" s="1"/>
    </row>
    <row r="2261" spans="1:17" x14ac:dyDescent="0.3">
      <c r="A2261" s="1" t="s">
        <v>5716</v>
      </c>
      <c r="B2261" s="1" t="s">
        <v>5770</v>
      </c>
      <c r="C2261" s="1">
        <v>2</v>
      </c>
      <c r="D2261" s="1" t="s">
        <v>6671</v>
      </c>
      <c r="E2261" s="1">
        <v>12</v>
      </c>
      <c r="F2261" s="1" t="s">
        <v>6694</v>
      </c>
      <c r="G2261" s="1" t="s">
        <v>5834</v>
      </c>
      <c r="H2261" s="1" t="s">
        <v>6516</v>
      </c>
      <c r="I2261" s="1" t="b">
        <v>0</v>
      </c>
      <c r="J2261" s="1">
        <v>12</v>
      </c>
      <c r="K2261" s="1">
        <v>0</v>
      </c>
      <c r="L2261" s="1">
        <v>0</v>
      </c>
      <c r="M2261" s="1">
        <v>1</v>
      </c>
      <c r="N2261" s="1">
        <v>1.2048192771084301</v>
      </c>
      <c r="O2261" s="1" t="s">
        <v>6594</v>
      </c>
      <c r="P2261" s="1"/>
      <c r="Q2261" s="1"/>
    </row>
    <row r="2262" spans="1:17" x14ac:dyDescent="0.3">
      <c r="A2262" s="1" t="s">
        <v>5716</v>
      </c>
      <c r="B2262" s="1" t="s">
        <v>5770</v>
      </c>
      <c r="C2262" s="1">
        <v>2</v>
      </c>
      <c r="D2262" s="1" t="s">
        <v>6671</v>
      </c>
      <c r="E2262" s="1">
        <v>12</v>
      </c>
      <c r="F2262" s="1" t="s">
        <v>6694</v>
      </c>
      <c r="G2262" s="1" t="s">
        <v>5834</v>
      </c>
      <c r="H2262" s="1" t="s">
        <v>6516</v>
      </c>
      <c r="I2262" s="1" t="b">
        <v>0</v>
      </c>
      <c r="J2262" s="1">
        <v>12</v>
      </c>
      <c r="K2262" s="1">
        <v>0</v>
      </c>
      <c r="L2262" s="1">
        <v>1</v>
      </c>
      <c r="M2262" s="1">
        <v>1</v>
      </c>
      <c r="N2262" s="1">
        <v>1.2048192771084301</v>
      </c>
      <c r="O2262" s="1" t="s">
        <v>6706</v>
      </c>
      <c r="P2262" s="1"/>
      <c r="Q2262" s="1"/>
    </row>
    <row r="2263" spans="1:17" x14ac:dyDescent="0.3">
      <c r="A2263" s="1" t="s">
        <v>5716</v>
      </c>
      <c r="B2263" s="1" t="s">
        <v>5770</v>
      </c>
      <c r="C2263" s="1">
        <v>2</v>
      </c>
      <c r="D2263" s="1" t="s">
        <v>6671</v>
      </c>
      <c r="E2263" s="1">
        <v>12</v>
      </c>
      <c r="F2263" s="1" t="s">
        <v>6694</v>
      </c>
      <c r="G2263" s="1" t="s">
        <v>5834</v>
      </c>
      <c r="H2263" s="1" t="s">
        <v>6516</v>
      </c>
      <c r="I2263" s="1" t="b">
        <v>0</v>
      </c>
      <c r="J2263" s="1">
        <v>18</v>
      </c>
      <c r="K2263" s="1">
        <v>0</v>
      </c>
      <c r="L2263" s="1">
        <v>0</v>
      </c>
      <c r="M2263" s="1">
        <v>1</v>
      </c>
      <c r="N2263" s="1">
        <v>1.2048192771084301</v>
      </c>
      <c r="O2263" s="1" t="s">
        <v>6525</v>
      </c>
      <c r="P2263" s="1"/>
      <c r="Q2263" s="1"/>
    </row>
    <row r="2264" spans="1:17" x14ac:dyDescent="0.3">
      <c r="A2264" s="1" t="s">
        <v>5716</v>
      </c>
      <c r="B2264" s="1" t="s">
        <v>5770</v>
      </c>
      <c r="C2264" s="1">
        <v>2</v>
      </c>
      <c r="D2264" s="1" t="s">
        <v>6671</v>
      </c>
      <c r="E2264" s="1">
        <v>12</v>
      </c>
      <c r="F2264" s="1" t="s">
        <v>6694</v>
      </c>
      <c r="G2264" s="1" t="s">
        <v>5803</v>
      </c>
      <c r="H2264" s="1" t="s">
        <v>6707</v>
      </c>
      <c r="I2264" s="1" t="b">
        <v>0</v>
      </c>
      <c r="J2264" s="1">
        <v>0</v>
      </c>
      <c r="K2264" s="1">
        <v>1</v>
      </c>
      <c r="L2264" s="1">
        <v>17</v>
      </c>
      <c r="M2264" s="1">
        <v>1</v>
      </c>
      <c r="N2264" s="1">
        <v>1.2048192771084301</v>
      </c>
      <c r="O2264" s="1" t="s">
        <v>6708</v>
      </c>
      <c r="P2264" s="1"/>
      <c r="Q2264" s="1"/>
    </row>
    <row r="2265" spans="1:17" x14ac:dyDescent="0.3">
      <c r="A2265" s="1" t="s">
        <v>5716</v>
      </c>
      <c r="B2265" s="1" t="s">
        <v>5770</v>
      </c>
      <c r="C2265" s="1">
        <v>2</v>
      </c>
      <c r="D2265" s="1" t="s">
        <v>6671</v>
      </c>
      <c r="E2265" s="1">
        <v>13</v>
      </c>
      <c r="F2265" s="1" t="s">
        <v>6709</v>
      </c>
      <c r="G2265" s="1" t="s">
        <v>5814</v>
      </c>
      <c r="H2265" s="1" t="s">
        <v>6516</v>
      </c>
      <c r="I2265" s="1" t="b">
        <v>1</v>
      </c>
      <c r="J2265" s="1">
        <v>0</v>
      </c>
      <c r="K2265" s="1">
        <v>0</v>
      </c>
      <c r="L2265" s="1">
        <v>0</v>
      </c>
      <c r="M2265" s="1">
        <v>200</v>
      </c>
      <c r="N2265" s="1">
        <v>90.909090909090907</v>
      </c>
      <c r="O2265" s="1" t="s">
        <v>6518</v>
      </c>
      <c r="P2265" s="1"/>
      <c r="Q2265" s="1"/>
    </row>
    <row r="2266" spans="1:17" x14ac:dyDescent="0.3">
      <c r="A2266" s="1" t="s">
        <v>5716</v>
      </c>
      <c r="B2266" s="1" t="s">
        <v>5770</v>
      </c>
      <c r="C2266" s="1">
        <v>2</v>
      </c>
      <c r="D2266" s="1" t="s">
        <v>6671</v>
      </c>
      <c r="E2266" s="1">
        <v>13</v>
      </c>
      <c r="F2266" s="1" t="s">
        <v>6709</v>
      </c>
      <c r="G2266" s="1" t="s">
        <v>5803</v>
      </c>
      <c r="H2266" s="1" t="s">
        <v>6523</v>
      </c>
      <c r="I2266" s="1" t="b">
        <v>0</v>
      </c>
      <c r="J2266" s="1">
        <v>0</v>
      </c>
      <c r="K2266" s="1">
        <v>1</v>
      </c>
      <c r="L2266" s="1">
        <v>0</v>
      </c>
      <c r="M2266" s="1">
        <v>6</v>
      </c>
      <c r="N2266" s="1">
        <v>2.72727272727272</v>
      </c>
      <c r="O2266" s="1" t="s">
        <v>6524</v>
      </c>
      <c r="P2266" s="1"/>
      <c r="Q2266" s="1"/>
    </row>
    <row r="2267" spans="1:17" x14ac:dyDescent="0.3">
      <c r="A2267" s="1" t="s">
        <v>5716</v>
      </c>
      <c r="B2267" s="1" t="s">
        <v>5770</v>
      </c>
      <c r="C2267" s="1">
        <v>2</v>
      </c>
      <c r="D2267" s="1" t="s">
        <v>6671</v>
      </c>
      <c r="E2267" s="1">
        <v>14</v>
      </c>
      <c r="F2267" s="1" t="s">
        <v>6710</v>
      </c>
      <c r="G2267" s="1" t="s">
        <v>5845</v>
      </c>
      <c r="H2267" s="1" t="s">
        <v>6514</v>
      </c>
      <c r="I2267" s="1" t="b">
        <v>0</v>
      </c>
      <c r="J2267" s="1">
        <v>0</v>
      </c>
      <c r="K2267" s="1">
        <v>4</v>
      </c>
      <c r="L2267" s="1">
        <v>5</v>
      </c>
      <c r="M2267" s="1">
        <v>114</v>
      </c>
      <c r="N2267" s="1">
        <v>27.1428571428571</v>
      </c>
      <c r="O2267" s="1" t="s">
        <v>6515</v>
      </c>
      <c r="P2267" s="1"/>
      <c r="Q2267" s="1"/>
    </row>
    <row r="2268" spans="1:17" x14ac:dyDescent="0.3">
      <c r="A2268" s="1" t="s">
        <v>5716</v>
      </c>
      <c r="B2268" s="1" t="s">
        <v>5770</v>
      </c>
      <c r="C2268" s="1">
        <v>2</v>
      </c>
      <c r="D2268" s="1" t="s">
        <v>6671</v>
      </c>
      <c r="E2268" s="1">
        <v>14</v>
      </c>
      <c r="F2268" s="1" t="s">
        <v>6710</v>
      </c>
      <c r="G2268" s="1" t="s">
        <v>5801</v>
      </c>
      <c r="H2268" s="1" t="s">
        <v>6516</v>
      </c>
      <c r="I2268" s="1" t="b">
        <v>0</v>
      </c>
      <c r="J2268" s="1">
        <v>1</v>
      </c>
      <c r="K2268" s="1">
        <v>0</v>
      </c>
      <c r="L2268" s="1">
        <v>0</v>
      </c>
      <c r="M2268" s="1">
        <v>98</v>
      </c>
      <c r="N2268" s="1">
        <v>23.3333333333333</v>
      </c>
      <c r="O2268" s="1" t="s">
        <v>6531</v>
      </c>
      <c r="P2268" s="1"/>
      <c r="Q2268" s="1"/>
    </row>
    <row r="2269" spans="1:17" x14ac:dyDescent="0.3">
      <c r="A2269" s="1" t="s">
        <v>5716</v>
      </c>
      <c r="B2269" s="1" t="s">
        <v>5770</v>
      </c>
      <c r="C2269" s="1">
        <v>2</v>
      </c>
      <c r="D2269" s="1" t="s">
        <v>6671</v>
      </c>
      <c r="E2269" s="1">
        <v>14</v>
      </c>
      <c r="F2269" s="1" t="s">
        <v>6710</v>
      </c>
      <c r="G2269" s="1" t="s">
        <v>5803</v>
      </c>
      <c r="H2269" s="1" t="s">
        <v>6526</v>
      </c>
      <c r="I2269" s="1" t="b">
        <v>0</v>
      </c>
      <c r="J2269" s="1">
        <v>0</v>
      </c>
      <c r="K2269" s="1">
        <v>1</v>
      </c>
      <c r="L2269" s="1">
        <v>0</v>
      </c>
      <c r="M2269" s="1">
        <v>91</v>
      </c>
      <c r="N2269" s="1">
        <v>21.6666666666666</v>
      </c>
      <c r="O2269" s="1" t="s">
        <v>6527</v>
      </c>
      <c r="P2269" s="1"/>
      <c r="Q2269" s="1"/>
    </row>
    <row r="2270" spans="1:17" x14ac:dyDescent="0.3">
      <c r="A2270" s="1" t="s">
        <v>5716</v>
      </c>
      <c r="B2270" s="1" t="s">
        <v>5770</v>
      </c>
      <c r="C2270" s="1">
        <v>2</v>
      </c>
      <c r="D2270" s="1" t="s">
        <v>6671</v>
      </c>
      <c r="E2270" s="1">
        <v>14</v>
      </c>
      <c r="F2270" s="1" t="s">
        <v>6710</v>
      </c>
      <c r="G2270" s="1" t="s">
        <v>5803</v>
      </c>
      <c r="H2270" s="1" t="s">
        <v>6523</v>
      </c>
      <c r="I2270" s="1" t="b">
        <v>0</v>
      </c>
      <c r="J2270" s="1">
        <v>0</v>
      </c>
      <c r="K2270" s="1">
        <v>1</v>
      </c>
      <c r="L2270" s="1">
        <v>0</v>
      </c>
      <c r="M2270" s="1">
        <v>45</v>
      </c>
      <c r="N2270" s="1">
        <v>10.714285714285699</v>
      </c>
      <c r="O2270" s="1" t="s">
        <v>6524</v>
      </c>
      <c r="P2270" s="1"/>
      <c r="Q2270" s="1"/>
    </row>
    <row r="2271" spans="1:17" x14ac:dyDescent="0.3">
      <c r="A2271" s="1" t="s">
        <v>5716</v>
      </c>
      <c r="B2271" s="1" t="s">
        <v>5770</v>
      </c>
      <c r="C2271" s="1">
        <v>2</v>
      </c>
      <c r="D2271" s="1" t="s">
        <v>6671</v>
      </c>
      <c r="E2271" s="1">
        <v>14</v>
      </c>
      <c r="F2271" s="1" t="s">
        <v>6710</v>
      </c>
      <c r="G2271" s="1" t="s">
        <v>5814</v>
      </c>
      <c r="H2271" s="1" t="s">
        <v>6516</v>
      </c>
      <c r="I2271" s="1" t="b">
        <v>1</v>
      </c>
      <c r="J2271" s="1">
        <v>0</v>
      </c>
      <c r="K2271" s="1">
        <v>0</v>
      </c>
      <c r="L2271" s="1">
        <v>0</v>
      </c>
      <c r="M2271" s="1">
        <v>28</v>
      </c>
      <c r="N2271" s="1">
        <v>6.6666666666666599</v>
      </c>
      <c r="O2271" s="1" t="s">
        <v>6518</v>
      </c>
      <c r="P2271" s="1"/>
      <c r="Q2271" s="1"/>
    </row>
    <row r="2272" spans="1:17" x14ac:dyDescent="0.3">
      <c r="A2272" s="1" t="s">
        <v>5716</v>
      </c>
      <c r="B2272" s="1" t="s">
        <v>5770</v>
      </c>
      <c r="C2272" s="1">
        <v>2</v>
      </c>
      <c r="D2272" s="1" t="s">
        <v>6671</v>
      </c>
      <c r="E2272" s="1">
        <v>14</v>
      </c>
      <c r="F2272" s="1" t="s">
        <v>6710</v>
      </c>
      <c r="G2272" s="1" t="s">
        <v>5876</v>
      </c>
      <c r="H2272" s="1" t="s">
        <v>6516</v>
      </c>
      <c r="I2272" s="1" t="b">
        <v>0</v>
      </c>
      <c r="J2272" s="1">
        <v>4</v>
      </c>
      <c r="K2272" s="1">
        <v>0</v>
      </c>
      <c r="L2272" s="1">
        <v>0</v>
      </c>
      <c r="M2272" s="1">
        <v>8</v>
      </c>
      <c r="N2272" s="1">
        <v>1.9047619047619</v>
      </c>
      <c r="O2272" s="1" t="s">
        <v>6581</v>
      </c>
      <c r="P2272" s="1"/>
      <c r="Q2272" s="1"/>
    </row>
    <row r="2273" spans="1:17" x14ac:dyDescent="0.3">
      <c r="A2273" s="1" t="s">
        <v>5716</v>
      </c>
      <c r="B2273" s="1" t="s">
        <v>5770</v>
      </c>
      <c r="C2273" s="1">
        <v>2</v>
      </c>
      <c r="D2273" s="1" t="s">
        <v>6671</v>
      </c>
      <c r="E2273" s="1">
        <v>15</v>
      </c>
      <c r="F2273" s="1" t="s">
        <v>6711</v>
      </c>
      <c r="G2273" s="1" t="s">
        <v>5814</v>
      </c>
      <c r="H2273" s="1" t="s">
        <v>6516</v>
      </c>
      <c r="I2273" s="1" t="b">
        <v>1</v>
      </c>
      <c r="J2273" s="1">
        <v>0</v>
      </c>
      <c r="K2273" s="1">
        <v>0</v>
      </c>
      <c r="L2273" s="1">
        <v>0</v>
      </c>
      <c r="M2273" s="1">
        <v>84</v>
      </c>
      <c r="N2273" s="1">
        <v>72.413793103448199</v>
      </c>
      <c r="O2273" s="1" t="s">
        <v>6518</v>
      </c>
      <c r="P2273" s="1"/>
      <c r="Q2273" s="1"/>
    </row>
    <row r="2274" spans="1:17" x14ac:dyDescent="0.3">
      <c r="A2274" s="1" t="s">
        <v>5716</v>
      </c>
      <c r="B2274" s="1" t="s">
        <v>5770</v>
      </c>
      <c r="C2274" s="1">
        <v>2</v>
      </c>
      <c r="D2274" s="1" t="s">
        <v>6671</v>
      </c>
      <c r="E2274" s="1">
        <v>15</v>
      </c>
      <c r="F2274" s="1" t="s">
        <v>6711</v>
      </c>
      <c r="G2274" s="1" t="s">
        <v>5845</v>
      </c>
      <c r="H2274" s="1" t="s">
        <v>6514</v>
      </c>
      <c r="I2274" s="1" t="b">
        <v>0</v>
      </c>
      <c r="J2274" s="1">
        <v>0</v>
      </c>
      <c r="K2274" s="1">
        <v>4</v>
      </c>
      <c r="L2274" s="1">
        <v>5</v>
      </c>
      <c r="M2274" s="1">
        <v>11</v>
      </c>
      <c r="N2274" s="1">
        <v>9.4827586206896495</v>
      </c>
      <c r="O2274" s="1" t="s">
        <v>6515</v>
      </c>
      <c r="P2274" s="1"/>
      <c r="Q2274" s="1"/>
    </row>
    <row r="2275" spans="1:17" x14ac:dyDescent="0.3">
      <c r="A2275" s="1" t="s">
        <v>5716</v>
      </c>
      <c r="B2275" s="1" t="s">
        <v>5770</v>
      </c>
      <c r="C2275" s="1">
        <v>2</v>
      </c>
      <c r="D2275" s="1" t="s">
        <v>6671</v>
      </c>
      <c r="E2275" s="1">
        <v>15</v>
      </c>
      <c r="F2275" s="1" t="s">
        <v>6711</v>
      </c>
      <c r="G2275" s="1" t="s">
        <v>5803</v>
      </c>
      <c r="H2275" s="1" t="s">
        <v>6526</v>
      </c>
      <c r="I2275" s="1" t="b">
        <v>0</v>
      </c>
      <c r="J2275" s="1">
        <v>0</v>
      </c>
      <c r="K2275" s="1">
        <v>1</v>
      </c>
      <c r="L2275" s="1">
        <v>0</v>
      </c>
      <c r="M2275" s="1">
        <v>5</v>
      </c>
      <c r="N2275" s="1">
        <v>4.3103448275862002</v>
      </c>
      <c r="O2275" s="1" t="s">
        <v>6527</v>
      </c>
      <c r="P2275" s="1"/>
      <c r="Q2275" s="1"/>
    </row>
    <row r="2276" spans="1:17" x14ac:dyDescent="0.3">
      <c r="A2276" s="1" t="s">
        <v>5716</v>
      </c>
      <c r="B2276" s="1" t="s">
        <v>5770</v>
      </c>
      <c r="C2276" s="1">
        <v>2</v>
      </c>
      <c r="D2276" s="1" t="s">
        <v>6671</v>
      </c>
      <c r="E2276" s="1">
        <v>15</v>
      </c>
      <c r="F2276" s="1" t="s">
        <v>6711</v>
      </c>
      <c r="G2276" s="1" t="s">
        <v>5801</v>
      </c>
      <c r="H2276" s="1" t="s">
        <v>6516</v>
      </c>
      <c r="I2276" s="1" t="b">
        <v>0</v>
      </c>
      <c r="J2276" s="1">
        <v>1</v>
      </c>
      <c r="K2276" s="1">
        <v>0</v>
      </c>
      <c r="L2276" s="1">
        <v>0</v>
      </c>
      <c r="M2276" s="1">
        <v>4</v>
      </c>
      <c r="N2276" s="1">
        <v>3.44827586206896</v>
      </c>
      <c r="O2276" s="1" t="s">
        <v>6531</v>
      </c>
      <c r="P2276" s="1"/>
      <c r="Q2276" s="1"/>
    </row>
    <row r="2277" spans="1:17" x14ac:dyDescent="0.3">
      <c r="A2277" s="1" t="s">
        <v>5716</v>
      </c>
      <c r="B2277" s="1" t="s">
        <v>5770</v>
      </c>
      <c r="C2277" s="1">
        <v>2</v>
      </c>
      <c r="D2277" s="1" t="s">
        <v>6671</v>
      </c>
      <c r="E2277" s="1">
        <v>15</v>
      </c>
      <c r="F2277" s="1" t="s">
        <v>6711</v>
      </c>
      <c r="G2277" s="1" t="s">
        <v>5803</v>
      </c>
      <c r="H2277" s="1" t="s">
        <v>6523</v>
      </c>
      <c r="I2277" s="1" t="b">
        <v>0</v>
      </c>
      <c r="J2277" s="1">
        <v>0</v>
      </c>
      <c r="K2277" s="1">
        <v>1</v>
      </c>
      <c r="L2277" s="1">
        <v>0</v>
      </c>
      <c r="M2277" s="1">
        <v>3</v>
      </c>
      <c r="N2277" s="1">
        <v>2.5862068965517202</v>
      </c>
      <c r="O2277" s="1" t="s">
        <v>6524</v>
      </c>
      <c r="P2277" s="1"/>
      <c r="Q2277" s="1"/>
    </row>
    <row r="2278" spans="1:17" x14ac:dyDescent="0.3">
      <c r="A2278" s="1" t="s">
        <v>5716</v>
      </c>
      <c r="B2278" s="1" t="s">
        <v>5770</v>
      </c>
      <c r="C2278" s="1">
        <v>2</v>
      </c>
      <c r="D2278" s="1" t="s">
        <v>6671</v>
      </c>
      <c r="E2278" s="1">
        <v>15</v>
      </c>
      <c r="F2278" s="1" t="s">
        <v>6711</v>
      </c>
      <c r="G2278" s="1" t="s">
        <v>5834</v>
      </c>
      <c r="H2278" s="1" t="s">
        <v>6516</v>
      </c>
      <c r="I2278" s="1" t="b">
        <v>0</v>
      </c>
      <c r="J2278" s="1">
        <v>13</v>
      </c>
      <c r="K2278" s="1">
        <v>0</v>
      </c>
      <c r="L2278" s="1">
        <v>0</v>
      </c>
      <c r="M2278" s="1">
        <v>2</v>
      </c>
      <c r="N2278" s="1">
        <v>1.72413793103448</v>
      </c>
      <c r="O2278" s="1" t="s">
        <v>6712</v>
      </c>
      <c r="P2278" s="1"/>
      <c r="Q2278" s="1"/>
    </row>
    <row r="2279" spans="1:17" x14ac:dyDescent="0.3">
      <c r="A2279" s="1" t="s">
        <v>5716</v>
      </c>
      <c r="B2279" s="1" t="s">
        <v>5770</v>
      </c>
      <c r="C2279" s="1">
        <v>2</v>
      </c>
      <c r="D2279" s="1" t="s">
        <v>6671</v>
      </c>
      <c r="E2279" s="1">
        <v>16</v>
      </c>
      <c r="F2279" s="1" t="s">
        <v>6713</v>
      </c>
      <c r="G2279" s="1" t="s">
        <v>5834</v>
      </c>
      <c r="H2279" s="1" t="s">
        <v>6542</v>
      </c>
      <c r="I2279" s="1" t="b">
        <v>0</v>
      </c>
      <c r="J2279" s="1">
        <v>0</v>
      </c>
      <c r="K2279" s="1">
        <v>7</v>
      </c>
      <c r="L2279" s="1">
        <v>12</v>
      </c>
      <c r="M2279" s="1">
        <v>5</v>
      </c>
      <c r="N2279" s="1">
        <v>7.5757575757575699</v>
      </c>
      <c r="O2279" s="1" t="s">
        <v>6565</v>
      </c>
      <c r="P2279" s="1"/>
      <c r="Q2279" s="1"/>
    </row>
    <row r="2280" spans="1:17" x14ac:dyDescent="0.3">
      <c r="A2280" s="1" t="s">
        <v>5716</v>
      </c>
      <c r="B2280" s="1" t="s">
        <v>5770</v>
      </c>
      <c r="C2280" s="1">
        <v>2</v>
      </c>
      <c r="D2280" s="1" t="s">
        <v>6671</v>
      </c>
      <c r="E2280" s="1">
        <v>16</v>
      </c>
      <c r="F2280" s="1" t="s">
        <v>6713</v>
      </c>
      <c r="G2280" s="1" t="s">
        <v>5814</v>
      </c>
      <c r="H2280" s="1" t="s">
        <v>6714</v>
      </c>
      <c r="I2280" s="1" t="b">
        <v>1</v>
      </c>
      <c r="J2280" s="1">
        <v>0</v>
      </c>
      <c r="K2280" s="1">
        <v>0</v>
      </c>
      <c r="L2280" s="1">
        <v>0</v>
      </c>
      <c r="M2280" s="1">
        <v>1</v>
      </c>
      <c r="N2280" s="1">
        <v>1.51515151515151</v>
      </c>
      <c r="O2280" s="1" t="s">
        <v>6715</v>
      </c>
      <c r="P2280" s="1"/>
      <c r="Q2280" s="1"/>
    </row>
    <row r="2281" spans="1:17" x14ac:dyDescent="0.3">
      <c r="A2281" s="1" t="s">
        <v>5716</v>
      </c>
      <c r="B2281" s="1" t="s">
        <v>5770</v>
      </c>
      <c r="C2281" s="1">
        <v>2</v>
      </c>
      <c r="D2281" s="1" t="s">
        <v>6671</v>
      </c>
      <c r="E2281" s="1">
        <v>16</v>
      </c>
      <c r="F2281" s="1" t="s">
        <v>6713</v>
      </c>
      <c r="G2281" s="1" t="s">
        <v>5814</v>
      </c>
      <c r="H2281" s="1" t="s">
        <v>6714</v>
      </c>
      <c r="I2281" s="1" t="b">
        <v>1</v>
      </c>
      <c r="J2281" s="1">
        <v>0</v>
      </c>
      <c r="K2281" s="1">
        <v>0</v>
      </c>
      <c r="L2281" s="1">
        <v>0</v>
      </c>
      <c r="M2281" s="1">
        <v>1</v>
      </c>
      <c r="N2281" s="1">
        <v>1.51515151515151</v>
      </c>
      <c r="O2281" s="1" t="s">
        <v>6716</v>
      </c>
      <c r="P2281" s="1"/>
      <c r="Q2281" s="1"/>
    </row>
    <row r="2282" spans="1:17" x14ac:dyDescent="0.3">
      <c r="A2282" s="1" t="s">
        <v>5716</v>
      </c>
      <c r="B2282" s="1" t="s">
        <v>5770</v>
      </c>
      <c r="C2282" s="1">
        <v>2</v>
      </c>
      <c r="D2282" s="1" t="s">
        <v>6671</v>
      </c>
      <c r="E2282" s="1">
        <v>16</v>
      </c>
      <c r="F2282" s="1" t="s">
        <v>6713</v>
      </c>
      <c r="G2282" s="1" t="s">
        <v>5803</v>
      </c>
      <c r="H2282" s="1" t="s">
        <v>6523</v>
      </c>
      <c r="I2282" s="1" t="b">
        <v>0</v>
      </c>
      <c r="J2282" s="1">
        <v>0</v>
      </c>
      <c r="K2282" s="1">
        <v>1</v>
      </c>
      <c r="L2282" s="1">
        <v>0</v>
      </c>
      <c r="M2282" s="1">
        <v>26</v>
      </c>
      <c r="N2282" s="1">
        <v>39.393939393939299</v>
      </c>
      <c r="O2282" s="1" t="s">
        <v>6524</v>
      </c>
      <c r="P2282" s="1"/>
      <c r="Q2282" s="1"/>
    </row>
    <row r="2283" spans="1:17" x14ac:dyDescent="0.3">
      <c r="A2283" s="1" t="s">
        <v>5716</v>
      </c>
      <c r="B2283" s="1" t="s">
        <v>5770</v>
      </c>
      <c r="C2283" s="1">
        <v>2</v>
      </c>
      <c r="D2283" s="1" t="s">
        <v>6671</v>
      </c>
      <c r="E2283" s="1">
        <v>16</v>
      </c>
      <c r="F2283" s="1" t="s">
        <v>6713</v>
      </c>
      <c r="G2283" s="1" t="s">
        <v>5834</v>
      </c>
      <c r="H2283" s="1" t="s">
        <v>6516</v>
      </c>
      <c r="I2283" s="1" t="b">
        <v>0</v>
      </c>
      <c r="J2283" s="1">
        <v>18</v>
      </c>
      <c r="K2283" s="1">
        <v>0</v>
      </c>
      <c r="L2283" s="1">
        <v>0</v>
      </c>
      <c r="M2283" s="1">
        <v>14</v>
      </c>
      <c r="N2283" s="1">
        <v>21.2121212121212</v>
      </c>
      <c r="O2283" s="1" t="s">
        <v>6525</v>
      </c>
      <c r="P2283" s="1"/>
      <c r="Q2283" s="1"/>
    </row>
    <row r="2284" spans="1:17" x14ac:dyDescent="0.3">
      <c r="A2284" s="1" t="s">
        <v>5716</v>
      </c>
      <c r="B2284" s="1" t="s">
        <v>5770</v>
      </c>
      <c r="C2284" s="1">
        <v>2</v>
      </c>
      <c r="D2284" s="1" t="s">
        <v>6671</v>
      </c>
      <c r="E2284" s="1">
        <v>16</v>
      </c>
      <c r="F2284" s="1" t="s">
        <v>6713</v>
      </c>
      <c r="G2284" s="1" t="s">
        <v>5801</v>
      </c>
      <c r="H2284" s="1" t="s">
        <v>6516</v>
      </c>
      <c r="I2284" s="1" t="b">
        <v>0</v>
      </c>
      <c r="J2284" s="1">
        <v>1</v>
      </c>
      <c r="K2284" s="1">
        <v>0</v>
      </c>
      <c r="L2284" s="1">
        <v>0</v>
      </c>
      <c r="M2284" s="1">
        <v>4</v>
      </c>
      <c r="N2284" s="1">
        <v>6.0606060606060597</v>
      </c>
      <c r="O2284" s="1" t="s">
        <v>6531</v>
      </c>
      <c r="P2284" s="1"/>
      <c r="Q2284" s="1"/>
    </row>
    <row r="2285" spans="1:17" x14ac:dyDescent="0.3">
      <c r="A2285" s="1" t="s">
        <v>5716</v>
      </c>
      <c r="B2285" s="1" t="s">
        <v>5770</v>
      </c>
      <c r="C2285" s="1">
        <v>2</v>
      </c>
      <c r="D2285" s="1" t="s">
        <v>6671</v>
      </c>
      <c r="E2285" s="1">
        <v>16</v>
      </c>
      <c r="F2285" s="1" t="s">
        <v>6713</v>
      </c>
      <c r="G2285" s="1" t="s">
        <v>5816</v>
      </c>
      <c r="H2285" s="1" t="s">
        <v>6516</v>
      </c>
      <c r="I2285" s="1" t="b">
        <v>0</v>
      </c>
      <c r="J2285" s="1">
        <v>3</v>
      </c>
      <c r="K2285" s="1">
        <v>0</v>
      </c>
      <c r="L2285" s="1">
        <v>0</v>
      </c>
      <c r="M2285" s="1">
        <v>3</v>
      </c>
      <c r="N2285" s="1">
        <v>4.5454545454545396</v>
      </c>
      <c r="O2285" s="1" t="s">
        <v>6520</v>
      </c>
      <c r="P2285" s="1"/>
      <c r="Q2285" s="1"/>
    </row>
    <row r="2286" spans="1:17" x14ac:dyDescent="0.3">
      <c r="A2286" s="1" t="s">
        <v>5716</v>
      </c>
      <c r="B2286" s="1" t="s">
        <v>5770</v>
      </c>
      <c r="C2286" s="1">
        <v>2</v>
      </c>
      <c r="D2286" s="1" t="s">
        <v>6671</v>
      </c>
      <c r="E2286" s="1">
        <v>16</v>
      </c>
      <c r="F2286" s="1" t="s">
        <v>6713</v>
      </c>
      <c r="G2286" s="1" t="s">
        <v>5814</v>
      </c>
      <c r="H2286" s="1" t="s">
        <v>6516</v>
      </c>
      <c r="I2286" s="1" t="b">
        <v>1</v>
      </c>
      <c r="J2286" s="1">
        <v>0</v>
      </c>
      <c r="K2286" s="1">
        <v>0</v>
      </c>
      <c r="L2286" s="1">
        <v>0</v>
      </c>
      <c r="M2286" s="1">
        <v>3</v>
      </c>
      <c r="N2286" s="1">
        <v>4.5454545454545396</v>
      </c>
      <c r="O2286" s="1" t="s">
        <v>6518</v>
      </c>
      <c r="P2286" s="1"/>
      <c r="Q2286" s="1"/>
    </row>
    <row r="2287" spans="1:17" x14ac:dyDescent="0.3">
      <c r="A2287" s="1" t="s">
        <v>5716</v>
      </c>
      <c r="B2287" s="1" t="s">
        <v>5770</v>
      </c>
      <c r="C2287" s="1">
        <v>2</v>
      </c>
      <c r="D2287" s="1" t="s">
        <v>6671</v>
      </c>
      <c r="E2287" s="1">
        <v>16</v>
      </c>
      <c r="F2287" s="1" t="s">
        <v>6713</v>
      </c>
      <c r="G2287" s="1" t="s">
        <v>5803</v>
      </c>
      <c r="H2287" s="1" t="s">
        <v>6526</v>
      </c>
      <c r="I2287" s="1" t="b">
        <v>0</v>
      </c>
      <c r="J2287" s="1">
        <v>0</v>
      </c>
      <c r="K2287" s="1">
        <v>1</v>
      </c>
      <c r="L2287" s="1">
        <v>0</v>
      </c>
      <c r="M2287" s="1">
        <v>3</v>
      </c>
      <c r="N2287" s="1">
        <v>4.5454545454545396</v>
      </c>
      <c r="O2287" s="1" t="s">
        <v>6527</v>
      </c>
      <c r="P2287" s="1"/>
      <c r="Q2287" s="1"/>
    </row>
    <row r="2288" spans="1:17" x14ac:dyDescent="0.3">
      <c r="A2288" s="1" t="s">
        <v>5716</v>
      </c>
      <c r="B2288" s="1" t="s">
        <v>5770</v>
      </c>
      <c r="C2288" s="1">
        <v>2</v>
      </c>
      <c r="D2288" s="1" t="s">
        <v>6671</v>
      </c>
      <c r="E2288" s="1">
        <v>16</v>
      </c>
      <c r="F2288" s="1" t="s">
        <v>6713</v>
      </c>
      <c r="G2288" s="1" t="s">
        <v>5803</v>
      </c>
      <c r="H2288" s="1" t="s">
        <v>6523</v>
      </c>
      <c r="I2288" s="1" t="b">
        <v>0</v>
      </c>
      <c r="J2288" s="1">
        <v>0</v>
      </c>
      <c r="K2288" s="1">
        <v>1</v>
      </c>
      <c r="L2288" s="1">
        <v>1</v>
      </c>
      <c r="M2288" s="1">
        <v>1</v>
      </c>
      <c r="N2288" s="1">
        <v>1.51515151515151</v>
      </c>
      <c r="O2288" s="1" t="s">
        <v>6611</v>
      </c>
      <c r="P2288" s="1"/>
      <c r="Q2288" s="1"/>
    </row>
    <row r="2289" spans="1:17" x14ac:dyDescent="0.3">
      <c r="A2289" s="1" t="s">
        <v>5716</v>
      </c>
      <c r="B2289" s="1" t="s">
        <v>5770</v>
      </c>
      <c r="C2289" s="1">
        <v>2</v>
      </c>
      <c r="D2289" s="1" t="s">
        <v>6671</v>
      </c>
      <c r="E2289" s="1">
        <v>16</v>
      </c>
      <c r="F2289" s="1" t="s">
        <v>6713</v>
      </c>
      <c r="G2289" s="1" t="s">
        <v>5801</v>
      </c>
      <c r="H2289" s="1" t="s">
        <v>6516</v>
      </c>
      <c r="I2289" s="1" t="b">
        <v>0</v>
      </c>
      <c r="J2289" s="1">
        <v>1</v>
      </c>
      <c r="K2289" s="1">
        <v>0</v>
      </c>
      <c r="L2289" s="1">
        <v>1</v>
      </c>
      <c r="M2289" s="1">
        <v>1</v>
      </c>
      <c r="N2289" s="1">
        <v>1.51515151515151</v>
      </c>
      <c r="O2289" s="1" t="s">
        <v>6717</v>
      </c>
      <c r="P2289" s="1"/>
      <c r="Q2289" s="1"/>
    </row>
    <row r="2290" spans="1:17" x14ac:dyDescent="0.3">
      <c r="A2290" s="1" t="s">
        <v>5716</v>
      </c>
      <c r="B2290" s="1" t="s">
        <v>5770</v>
      </c>
      <c r="C2290" s="1">
        <v>2</v>
      </c>
      <c r="D2290" s="1" t="s">
        <v>6671</v>
      </c>
      <c r="E2290" s="1">
        <v>16</v>
      </c>
      <c r="F2290" s="1" t="s">
        <v>6713</v>
      </c>
      <c r="G2290" s="1" t="s">
        <v>5840</v>
      </c>
      <c r="H2290" s="1" t="s">
        <v>6516</v>
      </c>
      <c r="I2290" s="1" t="b">
        <v>0</v>
      </c>
      <c r="J2290" s="1">
        <v>5</v>
      </c>
      <c r="K2290" s="1">
        <v>0</v>
      </c>
      <c r="L2290" s="1">
        <v>0</v>
      </c>
      <c r="M2290" s="1">
        <v>1</v>
      </c>
      <c r="N2290" s="1">
        <v>1.51515151515151</v>
      </c>
      <c r="O2290" s="1" t="s">
        <v>6568</v>
      </c>
      <c r="P2290" s="1"/>
      <c r="Q2290" s="1"/>
    </row>
    <row r="2291" spans="1:17" x14ac:dyDescent="0.3">
      <c r="A2291" s="1" t="s">
        <v>5716</v>
      </c>
      <c r="B2291" s="1" t="s">
        <v>5770</v>
      </c>
      <c r="C2291" s="1">
        <v>2</v>
      </c>
      <c r="D2291" s="1" t="s">
        <v>6671</v>
      </c>
      <c r="E2291" s="1">
        <v>16</v>
      </c>
      <c r="F2291" s="1" t="s">
        <v>6713</v>
      </c>
      <c r="G2291" s="1" t="s">
        <v>5845</v>
      </c>
      <c r="H2291" s="1" t="s">
        <v>6514</v>
      </c>
      <c r="I2291" s="1" t="b">
        <v>0</v>
      </c>
      <c r="J2291" s="1">
        <v>0</v>
      </c>
      <c r="K2291" s="1">
        <v>4</v>
      </c>
      <c r="L2291" s="1">
        <v>5</v>
      </c>
      <c r="M2291" s="1">
        <v>1</v>
      </c>
      <c r="N2291" s="1">
        <v>1.51515151515151</v>
      </c>
      <c r="O2291" s="1" t="s">
        <v>6515</v>
      </c>
      <c r="P2291" s="1"/>
      <c r="Q2291" s="1"/>
    </row>
    <row r="2292" spans="1:17" x14ac:dyDescent="0.3">
      <c r="A2292" s="1" t="s">
        <v>5716</v>
      </c>
      <c r="B2292" s="1" t="s">
        <v>5770</v>
      </c>
      <c r="C2292" s="1">
        <v>2</v>
      </c>
      <c r="D2292" s="1" t="s">
        <v>6671</v>
      </c>
      <c r="E2292" s="1">
        <v>16</v>
      </c>
      <c r="F2292" s="1" t="s">
        <v>6713</v>
      </c>
      <c r="G2292" s="1" t="s">
        <v>5803</v>
      </c>
      <c r="H2292" s="1" t="s">
        <v>6526</v>
      </c>
      <c r="I2292" s="1" t="b">
        <v>0</v>
      </c>
      <c r="J2292" s="1">
        <v>0</v>
      </c>
      <c r="K2292" s="1">
        <v>1</v>
      </c>
      <c r="L2292" s="1">
        <v>0</v>
      </c>
      <c r="M2292" s="1">
        <v>1</v>
      </c>
      <c r="N2292" s="1">
        <v>1.51515151515151</v>
      </c>
      <c r="O2292" s="1" t="s">
        <v>6551</v>
      </c>
      <c r="P2292" s="1"/>
      <c r="Q2292" s="1"/>
    </row>
    <row r="2293" spans="1:17" x14ac:dyDescent="0.3">
      <c r="A2293" s="1" t="s">
        <v>5716</v>
      </c>
      <c r="B2293" s="1" t="s">
        <v>5770</v>
      </c>
      <c r="C2293" s="1">
        <v>2</v>
      </c>
      <c r="D2293" s="1" t="s">
        <v>6671</v>
      </c>
      <c r="E2293" s="1">
        <v>16</v>
      </c>
      <c r="F2293" s="1" t="s">
        <v>6713</v>
      </c>
      <c r="G2293" s="1" t="s">
        <v>5819</v>
      </c>
      <c r="H2293" s="1" t="s">
        <v>6718</v>
      </c>
      <c r="I2293" s="1" t="b">
        <v>0</v>
      </c>
      <c r="J2293" s="1">
        <v>0</v>
      </c>
      <c r="K2293" s="1">
        <v>3</v>
      </c>
      <c r="L2293" s="1">
        <v>7</v>
      </c>
      <c r="M2293" s="1">
        <v>1</v>
      </c>
      <c r="N2293" s="1">
        <v>1.51515151515151</v>
      </c>
      <c r="O2293" s="1" t="s">
        <v>6719</v>
      </c>
      <c r="P2293" s="1"/>
      <c r="Q2293" s="1"/>
    </row>
    <row r="2294" spans="1:17" x14ac:dyDescent="0.3">
      <c r="A2294" s="1" t="s">
        <v>5716</v>
      </c>
      <c r="B2294" s="1" t="s">
        <v>5770</v>
      </c>
      <c r="C2294" s="1">
        <v>2</v>
      </c>
      <c r="D2294" s="1" t="s">
        <v>6671</v>
      </c>
      <c r="E2294" s="1">
        <v>17</v>
      </c>
      <c r="F2294" s="1" t="s">
        <v>6720</v>
      </c>
      <c r="G2294" s="1" t="s">
        <v>5834</v>
      </c>
      <c r="H2294" s="1" t="s">
        <v>6721</v>
      </c>
      <c r="I2294" s="1" t="b">
        <v>0</v>
      </c>
      <c r="J2294" s="1">
        <v>1</v>
      </c>
      <c r="K2294" s="1">
        <v>6</v>
      </c>
      <c r="L2294" s="1">
        <v>10</v>
      </c>
      <c r="M2294" s="1">
        <v>5</v>
      </c>
      <c r="N2294" s="1">
        <v>1.50602409638554</v>
      </c>
      <c r="O2294" s="1" t="s">
        <v>6722</v>
      </c>
      <c r="P2294" s="1"/>
      <c r="Q2294" s="1"/>
    </row>
    <row r="2295" spans="1:17" x14ac:dyDescent="0.3">
      <c r="A2295" s="1" t="s">
        <v>5716</v>
      </c>
      <c r="B2295" s="1" t="s">
        <v>5770</v>
      </c>
      <c r="C2295" s="1">
        <v>2</v>
      </c>
      <c r="D2295" s="1" t="s">
        <v>6671</v>
      </c>
      <c r="E2295" s="1">
        <v>17</v>
      </c>
      <c r="F2295" s="1" t="s">
        <v>6720</v>
      </c>
      <c r="G2295" s="1" t="s">
        <v>5814</v>
      </c>
      <c r="H2295" s="1" t="s">
        <v>6516</v>
      </c>
      <c r="I2295" s="1" t="b">
        <v>1</v>
      </c>
      <c r="J2295" s="1">
        <v>0</v>
      </c>
      <c r="K2295" s="1">
        <v>0</v>
      </c>
      <c r="L2295" s="1">
        <v>0</v>
      </c>
      <c r="M2295" s="1">
        <v>133</v>
      </c>
      <c r="N2295" s="1">
        <v>40.060240963855399</v>
      </c>
      <c r="O2295" s="1" t="s">
        <v>6518</v>
      </c>
      <c r="P2295" s="1"/>
      <c r="Q2295" s="1"/>
    </row>
    <row r="2296" spans="1:17" x14ac:dyDescent="0.3">
      <c r="A2296" s="1" t="s">
        <v>5716</v>
      </c>
      <c r="B2296" s="1" t="s">
        <v>5770</v>
      </c>
      <c r="C2296" s="1">
        <v>2</v>
      </c>
      <c r="D2296" s="1" t="s">
        <v>6671</v>
      </c>
      <c r="E2296" s="1">
        <v>17</v>
      </c>
      <c r="F2296" s="1" t="s">
        <v>6720</v>
      </c>
      <c r="G2296" s="1" t="s">
        <v>5845</v>
      </c>
      <c r="H2296" s="1" t="s">
        <v>6514</v>
      </c>
      <c r="I2296" s="1" t="b">
        <v>0</v>
      </c>
      <c r="J2296" s="1">
        <v>0</v>
      </c>
      <c r="K2296" s="1">
        <v>4</v>
      </c>
      <c r="L2296" s="1">
        <v>5</v>
      </c>
      <c r="M2296" s="1">
        <v>81</v>
      </c>
      <c r="N2296" s="1">
        <v>24.397590361445701</v>
      </c>
      <c r="O2296" s="1" t="s">
        <v>6515</v>
      </c>
      <c r="P2296" s="1"/>
      <c r="Q2296" s="1"/>
    </row>
    <row r="2297" spans="1:17" x14ac:dyDescent="0.3">
      <c r="A2297" s="1" t="s">
        <v>5716</v>
      </c>
      <c r="B2297" s="1" t="s">
        <v>5770</v>
      </c>
      <c r="C2297" s="1">
        <v>2</v>
      </c>
      <c r="D2297" s="1" t="s">
        <v>6671</v>
      </c>
      <c r="E2297" s="1">
        <v>17</v>
      </c>
      <c r="F2297" s="1" t="s">
        <v>6720</v>
      </c>
      <c r="G2297" s="1" t="s">
        <v>5803</v>
      </c>
      <c r="H2297" s="1" t="s">
        <v>6523</v>
      </c>
      <c r="I2297" s="1" t="b">
        <v>0</v>
      </c>
      <c r="J2297" s="1">
        <v>0</v>
      </c>
      <c r="K2297" s="1">
        <v>1</v>
      </c>
      <c r="L2297" s="1">
        <v>0</v>
      </c>
      <c r="M2297" s="1">
        <v>44</v>
      </c>
      <c r="N2297" s="1">
        <v>13.2530120481927</v>
      </c>
      <c r="O2297" s="1" t="s">
        <v>6524</v>
      </c>
      <c r="P2297" s="1"/>
      <c r="Q2297" s="1"/>
    </row>
    <row r="2298" spans="1:17" x14ac:dyDescent="0.3">
      <c r="A2298" s="1" t="s">
        <v>5716</v>
      </c>
      <c r="B2298" s="1" t="s">
        <v>5770</v>
      </c>
      <c r="C2298" s="1">
        <v>2</v>
      </c>
      <c r="D2298" s="1" t="s">
        <v>6671</v>
      </c>
      <c r="E2298" s="1">
        <v>17</v>
      </c>
      <c r="F2298" s="1" t="s">
        <v>6720</v>
      </c>
      <c r="G2298" s="1" t="s">
        <v>5801</v>
      </c>
      <c r="H2298" s="1" t="s">
        <v>6516</v>
      </c>
      <c r="I2298" s="1" t="b">
        <v>0</v>
      </c>
      <c r="J2298" s="1">
        <v>1</v>
      </c>
      <c r="K2298" s="1">
        <v>0</v>
      </c>
      <c r="L2298" s="1">
        <v>0</v>
      </c>
      <c r="M2298" s="1">
        <v>9</v>
      </c>
      <c r="N2298" s="1">
        <v>2.7108433734939701</v>
      </c>
      <c r="O2298" s="1" t="s">
        <v>6531</v>
      </c>
      <c r="P2298" s="1"/>
      <c r="Q2298" s="1"/>
    </row>
    <row r="2299" spans="1:17" x14ac:dyDescent="0.3">
      <c r="A2299" s="1" t="s">
        <v>5716</v>
      </c>
      <c r="B2299" s="1" t="s">
        <v>5770</v>
      </c>
      <c r="C2299" s="1">
        <v>2</v>
      </c>
      <c r="D2299" s="1" t="s">
        <v>6671</v>
      </c>
      <c r="E2299" s="1">
        <v>17</v>
      </c>
      <c r="F2299" s="1" t="s">
        <v>6720</v>
      </c>
      <c r="G2299" s="1" t="s">
        <v>5803</v>
      </c>
      <c r="H2299" s="1" t="s">
        <v>6526</v>
      </c>
      <c r="I2299" s="1" t="b">
        <v>0</v>
      </c>
      <c r="J2299" s="1">
        <v>0</v>
      </c>
      <c r="K2299" s="1">
        <v>1</v>
      </c>
      <c r="L2299" s="1">
        <v>0</v>
      </c>
      <c r="M2299" s="1">
        <v>9</v>
      </c>
      <c r="N2299" s="1">
        <v>2.7108433734939701</v>
      </c>
      <c r="O2299" s="1" t="s">
        <v>6527</v>
      </c>
      <c r="P2299" s="1"/>
      <c r="Q2299" s="1"/>
    </row>
    <row r="2300" spans="1:17" x14ac:dyDescent="0.3">
      <c r="A2300" s="1" t="s">
        <v>5716</v>
      </c>
      <c r="B2300" s="1" t="s">
        <v>5770</v>
      </c>
      <c r="C2300" s="1">
        <v>2</v>
      </c>
      <c r="D2300" s="1" t="s">
        <v>6671</v>
      </c>
      <c r="E2300" s="1">
        <v>17</v>
      </c>
      <c r="F2300" s="1" t="s">
        <v>6720</v>
      </c>
      <c r="G2300" s="1" t="s">
        <v>5810</v>
      </c>
      <c r="H2300" s="1" t="s">
        <v>6516</v>
      </c>
      <c r="I2300" s="1" t="b">
        <v>0</v>
      </c>
      <c r="J2300" s="1">
        <v>2</v>
      </c>
      <c r="K2300" s="1">
        <v>0</v>
      </c>
      <c r="L2300" s="1">
        <v>0</v>
      </c>
      <c r="M2300" s="1">
        <v>6</v>
      </c>
      <c r="N2300" s="1">
        <v>1.80722891566265</v>
      </c>
      <c r="O2300" s="1" t="s">
        <v>6517</v>
      </c>
      <c r="P2300" s="1"/>
      <c r="Q2300" s="1"/>
    </row>
    <row r="2301" spans="1:17" x14ac:dyDescent="0.3">
      <c r="A2301" s="1" t="s">
        <v>5716</v>
      </c>
      <c r="B2301" s="1" t="s">
        <v>5770</v>
      </c>
      <c r="C2301" s="1">
        <v>2</v>
      </c>
      <c r="D2301" s="1" t="s">
        <v>6671</v>
      </c>
      <c r="E2301" s="1">
        <v>17</v>
      </c>
      <c r="F2301" s="1" t="s">
        <v>6720</v>
      </c>
      <c r="G2301" s="1" t="s">
        <v>5816</v>
      </c>
      <c r="H2301" s="1" t="s">
        <v>6516</v>
      </c>
      <c r="I2301" s="1" t="b">
        <v>0</v>
      </c>
      <c r="J2301" s="1">
        <v>3</v>
      </c>
      <c r="K2301" s="1">
        <v>0</v>
      </c>
      <c r="L2301" s="1">
        <v>0</v>
      </c>
      <c r="M2301" s="1">
        <v>6</v>
      </c>
      <c r="N2301" s="1">
        <v>1.80722891566264</v>
      </c>
      <c r="O2301" s="1" t="s">
        <v>6520</v>
      </c>
      <c r="P2301" s="1"/>
      <c r="Q2301" s="1"/>
    </row>
    <row r="2302" spans="1:17" x14ac:dyDescent="0.3">
      <c r="A2302" s="1" t="s">
        <v>5716</v>
      </c>
      <c r="B2302" s="1" t="s">
        <v>5770</v>
      </c>
      <c r="C2302" s="1">
        <v>2</v>
      </c>
      <c r="D2302" s="1" t="s">
        <v>6671</v>
      </c>
      <c r="E2302" s="1">
        <v>17</v>
      </c>
      <c r="F2302" s="1" t="s">
        <v>6720</v>
      </c>
      <c r="G2302" s="1" t="s">
        <v>5834</v>
      </c>
      <c r="H2302" s="1" t="s">
        <v>6516</v>
      </c>
      <c r="I2302" s="1" t="b">
        <v>0</v>
      </c>
      <c r="J2302" s="1">
        <v>18</v>
      </c>
      <c r="K2302" s="1">
        <v>0</v>
      </c>
      <c r="L2302" s="1">
        <v>0</v>
      </c>
      <c r="M2302" s="1">
        <v>4</v>
      </c>
      <c r="N2302" s="1">
        <v>1.2048192771084301</v>
      </c>
      <c r="O2302" s="1" t="s">
        <v>6525</v>
      </c>
      <c r="P2302" s="1"/>
      <c r="Q2302" s="1"/>
    </row>
    <row r="2303" spans="1:17" x14ac:dyDescent="0.3">
      <c r="A2303" s="1" t="s">
        <v>5716</v>
      </c>
      <c r="B2303" s="1" t="s">
        <v>5770</v>
      </c>
      <c r="C2303" s="1">
        <v>2</v>
      </c>
      <c r="D2303" s="1" t="s">
        <v>6671</v>
      </c>
      <c r="E2303" s="1">
        <v>18</v>
      </c>
      <c r="F2303" s="1" t="s">
        <v>6723</v>
      </c>
      <c r="G2303" s="1" t="s">
        <v>5814</v>
      </c>
      <c r="H2303" s="1" t="s">
        <v>6516</v>
      </c>
      <c r="I2303" s="1" t="b">
        <v>1</v>
      </c>
      <c r="J2303" s="1">
        <v>0</v>
      </c>
      <c r="K2303" s="1">
        <v>0</v>
      </c>
      <c r="L2303" s="1">
        <v>0</v>
      </c>
      <c r="M2303" s="1">
        <v>10</v>
      </c>
      <c r="N2303" s="1">
        <v>40</v>
      </c>
      <c r="O2303" s="1" t="s">
        <v>6518</v>
      </c>
      <c r="P2303" s="1"/>
      <c r="Q2303" s="1"/>
    </row>
    <row r="2304" spans="1:17" x14ac:dyDescent="0.3">
      <c r="A2304" s="1" t="s">
        <v>5716</v>
      </c>
      <c r="B2304" s="1" t="s">
        <v>5770</v>
      </c>
      <c r="C2304" s="1">
        <v>2</v>
      </c>
      <c r="D2304" s="1" t="s">
        <v>6671</v>
      </c>
      <c r="E2304" s="1">
        <v>18</v>
      </c>
      <c r="F2304" s="1" t="s">
        <v>6723</v>
      </c>
      <c r="G2304" s="1" t="s">
        <v>5816</v>
      </c>
      <c r="H2304" s="1" t="s">
        <v>6516</v>
      </c>
      <c r="I2304" s="1" t="b">
        <v>0</v>
      </c>
      <c r="J2304" s="1">
        <v>3</v>
      </c>
      <c r="K2304" s="1">
        <v>0</v>
      </c>
      <c r="L2304" s="1">
        <v>0</v>
      </c>
      <c r="M2304" s="1">
        <v>8</v>
      </c>
      <c r="N2304" s="1">
        <v>32</v>
      </c>
      <c r="O2304" s="1" t="s">
        <v>6520</v>
      </c>
      <c r="P2304" s="1"/>
      <c r="Q2304" s="1"/>
    </row>
    <row r="2305" spans="1:17" x14ac:dyDescent="0.3">
      <c r="A2305" s="1" t="s">
        <v>5716</v>
      </c>
      <c r="B2305" s="1" t="s">
        <v>5770</v>
      </c>
      <c r="C2305" s="1">
        <v>2</v>
      </c>
      <c r="D2305" s="1" t="s">
        <v>6671</v>
      </c>
      <c r="E2305" s="1">
        <v>18</v>
      </c>
      <c r="F2305" s="1" t="s">
        <v>6723</v>
      </c>
      <c r="G2305" s="1" t="s">
        <v>5803</v>
      </c>
      <c r="H2305" s="1" t="s">
        <v>6523</v>
      </c>
      <c r="I2305" s="1" t="b">
        <v>0</v>
      </c>
      <c r="J2305" s="1">
        <v>0</v>
      </c>
      <c r="K2305" s="1">
        <v>1</v>
      </c>
      <c r="L2305" s="1">
        <v>0</v>
      </c>
      <c r="M2305" s="1">
        <v>7</v>
      </c>
      <c r="N2305" s="1">
        <v>28</v>
      </c>
      <c r="O2305" s="1" t="s">
        <v>6524</v>
      </c>
      <c r="P2305" s="1"/>
      <c r="Q2305" s="1"/>
    </row>
    <row r="2306" spans="1:17" x14ac:dyDescent="0.3">
      <c r="A2306" s="1" t="s">
        <v>5716</v>
      </c>
      <c r="B2306" s="1" t="s">
        <v>5770</v>
      </c>
      <c r="C2306" s="1">
        <v>2</v>
      </c>
      <c r="D2306" s="1" t="s">
        <v>6671</v>
      </c>
      <c r="E2306" s="1">
        <v>19</v>
      </c>
      <c r="F2306" s="1" t="s">
        <v>6724</v>
      </c>
      <c r="G2306" s="1" t="s">
        <v>5814</v>
      </c>
      <c r="H2306" s="1" t="s">
        <v>6516</v>
      </c>
      <c r="I2306" s="1" t="b">
        <v>1</v>
      </c>
      <c r="J2306" s="1">
        <v>0</v>
      </c>
      <c r="K2306" s="1">
        <v>0</v>
      </c>
      <c r="L2306" s="1">
        <v>0</v>
      </c>
      <c r="M2306" s="1">
        <v>180</v>
      </c>
      <c r="N2306" s="1">
        <v>57.324840764331199</v>
      </c>
      <c r="O2306" s="1" t="s">
        <v>6518</v>
      </c>
      <c r="P2306" s="1"/>
      <c r="Q2306" s="1"/>
    </row>
    <row r="2307" spans="1:17" x14ac:dyDescent="0.3">
      <c r="A2307" s="1" t="s">
        <v>5716</v>
      </c>
      <c r="B2307" s="1" t="s">
        <v>5770</v>
      </c>
      <c r="C2307" s="1">
        <v>2</v>
      </c>
      <c r="D2307" s="1" t="s">
        <v>6671</v>
      </c>
      <c r="E2307" s="1">
        <v>19</v>
      </c>
      <c r="F2307" s="1" t="s">
        <v>6724</v>
      </c>
      <c r="G2307" s="1" t="s">
        <v>5803</v>
      </c>
      <c r="H2307" s="1" t="s">
        <v>6523</v>
      </c>
      <c r="I2307" s="1" t="b">
        <v>0</v>
      </c>
      <c r="J2307" s="1">
        <v>0</v>
      </c>
      <c r="K2307" s="1">
        <v>1</v>
      </c>
      <c r="L2307" s="1">
        <v>0</v>
      </c>
      <c r="M2307" s="1">
        <v>44</v>
      </c>
      <c r="N2307" s="1">
        <v>14.0127388535031</v>
      </c>
      <c r="O2307" s="1" t="s">
        <v>6524</v>
      </c>
      <c r="P2307" s="1"/>
      <c r="Q2307" s="1"/>
    </row>
    <row r="2308" spans="1:17" x14ac:dyDescent="0.3">
      <c r="A2308" s="1" t="s">
        <v>5716</v>
      </c>
      <c r="B2308" s="1" t="s">
        <v>5770</v>
      </c>
      <c r="C2308" s="1">
        <v>2</v>
      </c>
      <c r="D2308" s="1" t="s">
        <v>6671</v>
      </c>
      <c r="E2308" s="1">
        <v>19</v>
      </c>
      <c r="F2308" s="1" t="s">
        <v>6724</v>
      </c>
      <c r="G2308" s="1" t="s">
        <v>5801</v>
      </c>
      <c r="H2308" s="1" t="s">
        <v>6516</v>
      </c>
      <c r="I2308" s="1" t="b">
        <v>0</v>
      </c>
      <c r="J2308" s="1">
        <v>1</v>
      </c>
      <c r="K2308" s="1">
        <v>0</v>
      </c>
      <c r="L2308" s="1">
        <v>0</v>
      </c>
      <c r="M2308" s="1">
        <v>19</v>
      </c>
      <c r="N2308" s="1">
        <v>6.05095541401273</v>
      </c>
      <c r="O2308" s="1" t="s">
        <v>6531</v>
      </c>
      <c r="P2308" s="1"/>
      <c r="Q2308" s="1"/>
    </row>
    <row r="2309" spans="1:17" x14ac:dyDescent="0.3">
      <c r="A2309" s="1" t="s">
        <v>5716</v>
      </c>
      <c r="B2309" s="1" t="s">
        <v>5770</v>
      </c>
      <c r="C2309" s="1">
        <v>2</v>
      </c>
      <c r="D2309" s="1" t="s">
        <v>6671</v>
      </c>
      <c r="E2309" s="1">
        <v>19</v>
      </c>
      <c r="F2309" s="1" t="s">
        <v>6724</v>
      </c>
      <c r="G2309" s="1" t="s">
        <v>5834</v>
      </c>
      <c r="H2309" s="1" t="e">
        <f>------TCAACCGGTACATCCTGCAGAACGAGGGGAGGCT</f>
        <v>#NAME?</v>
      </c>
      <c r="I2309" s="1" t="b">
        <v>0</v>
      </c>
      <c r="J2309" s="1">
        <v>0</v>
      </c>
      <c r="K2309" s="1">
        <v>6</v>
      </c>
      <c r="L2309" s="1">
        <v>17</v>
      </c>
      <c r="M2309" s="1">
        <v>15</v>
      </c>
      <c r="N2309" s="1">
        <v>4.7770700636942598</v>
      </c>
      <c r="O2309" s="1" t="s">
        <v>6725</v>
      </c>
      <c r="P2309" s="1"/>
      <c r="Q2309" s="1"/>
    </row>
    <row r="2310" spans="1:17" x14ac:dyDescent="0.3">
      <c r="A2310" s="1" t="s">
        <v>5716</v>
      </c>
      <c r="B2310" s="1" t="s">
        <v>5770</v>
      </c>
      <c r="C2310" s="1">
        <v>2</v>
      </c>
      <c r="D2310" s="1" t="s">
        <v>6671</v>
      </c>
      <c r="E2310" s="1">
        <v>19</v>
      </c>
      <c r="F2310" s="1" t="s">
        <v>6724</v>
      </c>
      <c r="G2310" s="1" t="s">
        <v>5803</v>
      </c>
      <c r="H2310" s="1" t="s">
        <v>6526</v>
      </c>
      <c r="I2310" s="1" t="b">
        <v>0</v>
      </c>
      <c r="J2310" s="1">
        <v>0</v>
      </c>
      <c r="K2310" s="1">
        <v>1</v>
      </c>
      <c r="L2310" s="1">
        <v>0</v>
      </c>
      <c r="M2310" s="1">
        <v>12</v>
      </c>
      <c r="N2310" s="1">
        <v>3.8216560509554101</v>
      </c>
      <c r="O2310" s="1" t="s">
        <v>6527</v>
      </c>
      <c r="P2310" s="1"/>
      <c r="Q2310" s="1"/>
    </row>
    <row r="2311" spans="1:17" x14ac:dyDescent="0.3">
      <c r="A2311" s="1" t="s">
        <v>5716</v>
      </c>
      <c r="B2311" s="1" t="s">
        <v>5770</v>
      </c>
      <c r="C2311" s="1">
        <v>2</v>
      </c>
      <c r="D2311" s="1" t="s">
        <v>6671</v>
      </c>
      <c r="E2311" s="1">
        <v>19</v>
      </c>
      <c r="F2311" s="1" t="s">
        <v>6724</v>
      </c>
      <c r="G2311" s="1" t="s">
        <v>5816</v>
      </c>
      <c r="H2311" s="1" t="s">
        <v>6516</v>
      </c>
      <c r="I2311" s="1" t="b">
        <v>0</v>
      </c>
      <c r="J2311" s="1">
        <v>3</v>
      </c>
      <c r="K2311" s="1">
        <v>0</v>
      </c>
      <c r="L2311" s="1">
        <v>0</v>
      </c>
      <c r="M2311" s="1">
        <v>8</v>
      </c>
      <c r="N2311" s="1">
        <v>2.5477707006369399</v>
      </c>
      <c r="O2311" s="1" t="s">
        <v>6520</v>
      </c>
      <c r="P2311" s="1"/>
      <c r="Q2311" s="1"/>
    </row>
    <row r="2312" spans="1:17" x14ac:dyDescent="0.3">
      <c r="A2312" s="1" t="s">
        <v>5716</v>
      </c>
      <c r="B2312" s="1" t="s">
        <v>5770</v>
      </c>
      <c r="C2312" s="1">
        <v>2</v>
      </c>
      <c r="D2312" s="1" t="s">
        <v>6671</v>
      </c>
      <c r="E2312" s="1">
        <v>19</v>
      </c>
      <c r="F2312" s="1" t="s">
        <v>6724</v>
      </c>
      <c r="G2312" s="1" t="s">
        <v>5834</v>
      </c>
      <c r="H2312" s="1" t="e">
        <f>------TCAACCGGTACATCCTGCAGAACGAGGGGAGGCT</f>
        <v>#NAME?</v>
      </c>
      <c r="I2312" s="1" t="b">
        <v>0</v>
      </c>
      <c r="J2312" s="1">
        <v>0</v>
      </c>
      <c r="K2312" s="1">
        <v>6</v>
      </c>
      <c r="L2312" s="1">
        <v>17</v>
      </c>
      <c r="M2312" s="1">
        <v>5</v>
      </c>
      <c r="N2312" s="1">
        <v>1.5923566878980799</v>
      </c>
      <c r="O2312" s="1" t="s">
        <v>6726</v>
      </c>
      <c r="P2312" s="1"/>
      <c r="Q2312" s="1"/>
    </row>
    <row r="2313" spans="1:17" x14ac:dyDescent="0.3">
      <c r="A2313" s="1" t="s">
        <v>5716</v>
      </c>
      <c r="B2313" s="1" t="s">
        <v>5770</v>
      </c>
      <c r="C2313" s="1">
        <v>2</v>
      </c>
      <c r="D2313" s="1" t="s">
        <v>6671</v>
      </c>
      <c r="E2313" s="1">
        <v>20</v>
      </c>
      <c r="F2313" s="1" t="s">
        <v>6727</v>
      </c>
      <c r="G2313" s="1" t="s">
        <v>5803</v>
      </c>
      <c r="H2313" s="1" t="s">
        <v>6526</v>
      </c>
      <c r="I2313" s="1" t="b">
        <v>0</v>
      </c>
      <c r="J2313" s="1">
        <v>0</v>
      </c>
      <c r="K2313" s="1">
        <v>1</v>
      </c>
      <c r="L2313" s="1">
        <v>0</v>
      </c>
      <c r="M2313" s="1">
        <v>26</v>
      </c>
      <c r="N2313" s="1">
        <v>57.7777777777777</v>
      </c>
      <c r="O2313" s="1" t="s">
        <v>6527</v>
      </c>
      <c r="P2313" s="1"/>
      <c r="Q2313" s="1"/>
    </row>
    <row r="2314" spans="1:17" x14ac:dyDescent="0.3">
      <c r="A2314" s="1" t="s">
        <v>5716</v>
      </c>
      <c r="B2314" s="1" t="s">
        <v>5770</v>
      </c>
      <c r="C2314" s="1">
        <v>2</v>
      </c>
      <c r="D2314" s="1" t="s">
        <v>6671</v>
      </c>
      <c r="E2314" s="1">
        <v>20</v>
      </c>
      <c r="F2314" s="1" t="s">
        <v>6727</v>
      </c>
      <c r="G2314" s="1" t="s">
        <v>5814</v>
      </c>
      <c r="H2314" s="1" t="s">
        <v>6516</v>
      </c>
      <c r="I2314" s="1" t="b">
        <v>1</v>
      </c>
      <c r="J2314" s="1">
        <v>0</v>
      </c>
      <c r="K2314" s="1">
        <v>0</v>
      </c>
      <c r="L2314" s="1">
        <v>0</v>
      </c>
      <c r="M2314" s="1">
        <v>5</v>
      </c>
      <c r="N2314" s="1">
        <v>11.1111111111111</v>
      </c>
      <c r="O2314" s="1" t="s">
        <v>6518</v>
      </c>
      <c r="P2314" s="1"/>
      <c r="Q2314" s="1"/>
    </row>
    <row r="2315" spans="1:17" x14ac:dyDescent="0.3">
      <c r="A2315" s="1" t="s">
        <v>5716</v>
      </c>
      <c r="B2315" s="1" t="s">
        <v>5770</v>
      </c>
      <c r="C2315" s="1">
        <v>2</v>
      </c>
      <c r="D2315" s="1" t="s">
        <v>6671</v>
      </c>
      <c r="E2315" s="1">
        <v>20</v>
      </c>
      <c r="F2315" s="1" t="s">
        <v>6727</v>
      </c>
      <c r="G2315" s="1" t="s">
        <v>5803</v>
      </c>
      <c r="H2315" s="1" t="s">
        <v>6523</v>
      </c>
      <c r="I2315" s="1" t="b">
        <v>0</v>
      </c>
      <c r="J2315" s="1">
        <v>0</v>
      </c>
      <c r="K2315" s="1">
        <v>1</v>
      </c>
      <c r="L2315" s="1">
        <v>0</v>
      </c>
      <c r="M2315" s="1">
        <v>4</v>
      </c>
      <c r="N2315" s="1">
        <v>8.8888888888888893</v>
      </c>
      <c r="O2315" s="1" t="s">
        <v>6524</v>
      </c>
      <c r="P2315" s="1"/>
      <c r="Q2315" s="1"/>
    </row>
    <row r="2316" spans="1:17" x14ac:dyDescent="0.3">
      <c r="A2316" s="1" t="s">
        <v>5716</v>
      </c>
      <c r="B2316" s="1" t="s">
        <v>5770</v>
      </c>
      <c r="C2316" s="1">
        <v>2</v>
      </c>
      <c r="D2316" s="1" t="s">
        <v>6671</v>
      </c>
      <c r="E2316" s="1">
        <v>20</v>
      </c>
      <c r="F2316" s="1" t="s">
        <v>6727</v>
      </c>
      <c r="G2316" s="1" t="s">
        <v>5803</v>
      </c>
      <c r="H2316" s="1" t="s">
        <v>6526</v>
      </c>
      <c r="I2316" s="1" t="b">
        <v>0</v>
      </c>
      <c r="J2316" s="1">
        <v>0</v>
      </c>
      <c r="K2316" s="1">
        <v>1</v>
      </c>
      <c r="L2316" s="1">
        <v>0</v>
      </c>
      <c r="M2316" s="1">
        <v>3</v>
      </c>
      <c r="N2316" s="1">
        <v>6.6666666666666599</v>
      </c>
      <c r="O2316" s="1" t="s">
        <v>6560</v>
      </c>
      <c r="P2316" s="1"/>
      <c r="Q2316" s="1"/>
    </row>
    <row r="2317" spans="1:17" x14ac:dyDescent="0.3">
      <c r="A2317" s="1" t="s">
        <v>5716</v>
      </c>
      <c r="B2317" s="1" t="s">
        <v>5770</v>
      </c>
      <c r="C2317" s="1">
        <v>2</v>
      </c>
      <c r="D2317" s="1" t="s">
        <v>6671</v>
      </c>
      <c r="E2317" s="1">
        <v>20</v>
      </c>
      <c r="F2317" s="1" t="s">
        <v>6727</v>
      </c>
      <c r="G2317" s="1" t="s">
        <v>5908</v>
      </c>
      <c r="H2317" s="1" t="s">
        <v>6516</v>
      </c>
      <c r="I2317" s="1" t="b">
        <v>0</v>
      </c>
      <c r="J2317" s="1">
        <v>0</v>
      </c>
      <c r="K2317" s="1">
        <v>0</v>
      </c>
      <c r="L2317" s="1">
        <v>1</v>
      </c>
      <c r="M2317" s="1">
        <v>1</v>
      </c>
      <c r="N2317" s="1">
        <v>2.2222222222222201</v>
      </c>
      <c r="O2317" s="1" t="s">
        <v>6728</v>
      </c>
      <c r="P2317" s="1"/>
      <c r="Q2317" s="1"/>
    </row>
    <row r="2318" spans="1:17" x14ac:dyDescent="0.3">
      <c r="A2318" s="1" t="s">
        <v>5716</v>
      </c>
      <c r="B2318" s="1" t="s">
        <v>5770</v>
      </c>
      <c r="C2318" s="1">
        <v>2</v>
      </c>
      <c r="D2318" s="1" t="s">
        <v>6671</v>
      </c>
      <c r="E2318" s="1">
        <v>20</v>
      </c>
      <c r="F2318" s="1" t="s">
        <v>6727</v>
      </c>
      <c r="G2318" s="1" t="s">
        <v>5834</v>
      </c>
      <c r="H2318" s="1" t="s">
        <v>6516</v>
      </c>
      <c r="I2318" s="1" t="b">
        <v>0</v>
      </c>
      <c r="J2318" s="1">
        <v>15</v>
      </c>
      <c r="K2318" s="1">
        <v>0</v>
      </c>
      <c r="L2318" s="1">
        <v>0</v>
      </c>
      <c r="M2318" s="1">
        <v>1</v>
      </c>
      <c r="N2318" s="1">
        <v>2.2222222222222201</v>
      </c>
      <c r="O2318" s="1" t="s">
        <v>6729</v>
      </c>
      <c r="P2318" s="1"/>
      <c r="Q2318" s="1"/>
    </row>
    <row r="2319" spans="1:17" x14ac:dyDescent="0.3">
      <c r="A2319" s="1" t="s">
        <v>5716</v>
      </c>
      <c r="B2319" s="1" t="s">
        <v>5770</v>
      </c>
      <c r="C2319" s="1">
        <v>2</v>
      </c>
      <c r="D2319" s="1" t="s">
        <v>6671</v>
      </c>
      <c r="E2319" s="1">
        <v>20</v>
      </c>
      <c r="F2319" s="1" t="s">
        <v>6727</v>
      </c>
      <c r="G2319" s="1" t="s">
        <v>5801</v>
      </c>
      <c r="H2319" s="1" t="s">
        <v>6516</v>
      </c>
      <c r="I2319" s="1" t="b">
        <v>0</v>
      </c>
      <c r="J2319" s="1">
        <v>1</v>
      </c>
      <c r="K2319" s="1">
        <v>0</v>
      </c>
      <c r="L2319" s="1">
        <v>0</v>
      </c>
      <c r="M2319" s="1">
        <v>1</v>
      </c>
      <c r="N2319" s="1">
        <v>2.2222222222222201</v>
      </c>
      <c r="O2319" s="1" t="s">
        <v>6531</v>
      </c>
      <c r="P2319" s="1"/>
      <c r="Q2319" s="1"/>
    </row>
    <row r="2320" spans="1:17" x14ac:dyDescent="0.3">
      <c r="A2320" s="1" t="s">
        <v>5716</v>
      </c>
      <c r="B2320" s="1" t="s">
        <v>5770</v>
      </c>
      <c r="C2320" s="1">
        <v>2</v>
      </c>
      <c r="D2320" s="1" t="s">
        <v>6671</v>
      </c>
      <c r="E2320" s="1">
        <v>20</v>
      </c>
      <c r="F2320" s="1" t="s">
        <v>6727</v>
      </c>
      <c r="G2320" s="1" t="s">
        <v>5876</v>
      </c>
      <c r="H2320" s="1" t="s">
        <v>6516</v>
      </c>
      <c r="I2320" s="1" t="b">
        <v>0</v>
      </c>
      <c r="J2320" s="1">
        <v>4</v>
      </c>
      <c r="K2320" s="1">
        <v>0</v>
      </c>
      <c r="L2320" s="1">
        <v>0</v>
      </c>
      <c r="M2320" s="1">
        <v>1</v>
      </c>
      <c r="N2320" s="1">
        <v>2.2222222222222201</v>
      </c>
      <c r="O2320" s="1" t="s">
        <v>6730</v>
      </c>
      <c r="P2320" s="1"/>
      <c r="Q2320" s="1"/>
    </row>
    <row r="2321" spans="1:17" x14ac:dyDescent="0.3">
      <c r="A2321" s="1" t="s">
        <v>5716</v>
      </c>
      <c r="B2321" s="1" t="s">
        <v>5770</v>
      </c>
      <c r="C2321" s="1">
        <v>2</v>
      </c>
      <c r="D2321" s="1" t="s">
        <v>6671</v>
      </c>
      <c r="E2321" s="1">
        <v>20</v>
      </c>
      <c r="F2321" s="1" t="s">
        <v>6727</v>
      </c>
      <c r="G2321" s="1" t="s">
        <v>5845</v>
      </c>
      <c r="H2321" s="1" t="s">
        <v>6631</v>
      </c>
      <c r="I2321" s="1" t="b">
        <v>0</v>
      </c>
      <c r="J2321" s="1">
        <v>0</v>
      </c>
      <c r="K2321" s="1">
        <v>4</v>
      </c>
      <c r="L2321" s="1">
        <v>0</v>
      </c>
      <c r="M2321" s="1">
        <v>1</v>
      </c>
      <c r="N2321" s="1">
        <v>2.2222222222222201</v>
      </c>
      <c r="O2321" s="1" t="s">
        <v>6731</v>
      </c>
      <c r="P2321" s="1"/>
      <c r="Q2321" s="1"/>
    </row>
    <row r="2322" spans="1:17" x14ac:dyDescent="0.3">
      <c r="A2322" s="1" t="s">
        <v>5716</v>
      </c>
      <c r="B2322" s="1" t="s">
        <v>5770</v>
      </c>
      <c r="C2322" s="1">
        <v>2</v>
      </c>
      <c r="D2322" s="1" t="s">
        <v>6671</v>
      </c>
      <c r="E2322" s="1">
        <v>20</v>
      </c>
      <c r="F2322" s="1" t="s">
        <v>6727</v>
      </c>
      <c r="G2322" s="1" t="s">
        <v>5845</v>
      </c>
      <c r="H2322" s="1" t="s">
        <v>6514</v>
      </c>
      <c r="I2322" s="1" t="b">
        <v>0</v>
      </c>
      <c r="J2322" s="1">
        <v>0</v>
      </c>
      <c r="K2322" s="1">
        <v>4</v>
      </c>
      <c r="L2322" s="1">
        <v>5</v>
      </c>
      <c r="M2322" s="1">
        <v>1</v>
      </c>
      <c r="N2322" s="1">
        <v>2.2222222222222201</v>
      </c>
      <c r="O2322" s="1" t="s">
        <v>6515</v>
      </c>
      <c r="P2322" s="1"/>
      <c r="Q2322" s="1"/>
    </row>
    <row r="2323" spans="1:17" x14ac:dyDescent="0.3">
      <c r="A2323" s="1" t="s">
        <v>5716</v>
      </c>
      <c r="B2323" s="1" t="s">
        <v>5770</v>
      </c>
      <c r="C2323" s="1">
        <v>2</v>
      </c>
      <c r="D2323" s="1" t="s">
        <v>6671</v>
      </c>
      <c r="E2323" s="1">
        <v>20</v>
      </c>
      <c r="F2323" s="1" t="s">
        <v>6727</v>
      </c>
      <c r="G2323" s="1" t="s">
        <v>5810</v>
      </c>
      <c r="H2323" s="1" t="s">
        <v>6516</v>
      </c>
      <c r="I2323" s="1" t="b">
        <v>0</v>
      </c>
      <c r="J2323" s="1">
        <v>2</v>
      </c>
      <c r="K2323" s="1">
        <v>0</v>
      </c>
      <c r="L2323" s="1">
        <v>6</v>
      </c>
      <c r="M2323" s="1">
        <v>1</v>
      </c>
      <c r="N2323" s="1">
        <v>2.2222222222222201</v>
      </c>
      <c r="O2323" s="1" t="s">
        <v>6732</v>
      </c>
      <c r="P2323" s="1"/>
      <c r="Q2323" s="1"/>
    </row>
    <row r="2324" spans="1:17" x14ac:dyDescent="0.3">
      <c r="A2324" s="1" t="s">
        <v>5716</v>
      </c>
      <c r="B2324" s="1" t="s">
        <v>5770</v>
      </c>
      <c r="C2324" s="1">
        <v>2</v>
      </c>
      <c r="D2324" s="1" t="s">
        <v>6671</v>
      </c>
      <c r="E2324" s="1">
        <v>21</v>
      </c>
      <c r="F2324" s="1" t="s">
        <v>6733</v>
      </c>
      <c r="G2324" s="1" t="s">
        <v>5819</v>
      </c>
      <c r="H2324" s="1" t="s">
        <v>6734</v>
      </c>
      <c r="I2324" s="1" t="b">
        <v>0</v>
      </c>
      <c r="J2324" s="1">
        <v>0</v>
      </c>
      <c r="K2324" s="1">
        <v>3</v>
      </c>
      <c r="L2324" s="1">
        <v>3</v>
      </c>
      <c r="M2324" s="1">
        <v>1</v>
      </c>
      <c r="N2324" s="1">
        <v>1.13636363636363</v>
      </c>
      <c r="O2324" s="1" t="s">
        <v>6735</v>
      </c>
      <c r="P2324" s="1"/>
      <c r="Q2324" s="1"/>
    </row>
    <row r="2325" spans="1:17" x14ac:dyDescent="0.3">
      <c r="A2325" s="1" t="s">
        <v>5716</v>
      </c>
      <c r="B2325" s="1" t="s">
        <v>5770</v>
      </c>
      <c r="C2325" s="1">
        <v>2</v>
      </c>
      <c r="D2325" s="1" t="s">
        <v>6671</v>
      </c>
      <c r="E2325" s="1">
        <v>21</v>
      </c>
      <c r="F2325" s="1" t="s">
        <v>6733</v>
      </c>
      <c r="G2325" s="1" t="s">
        <v>5814</v>
      </c>
      <c r="H2325" s="1" t="s">
        <v>6516</v>
      </c>
      <c r="I2325" s="1" t="b">
        <v>1</v>
      </c>
      <c r="J2325" s="1">
        <v>0</v>
      </c>
      <c r="K2325" s="1">
        <v>0</v>
      </c>
      <c r="L2325" s="1">
        <v>0</v>
      </c>
      <c r="M2325" s="1">
        <v>41</v>
      </c>
      <c r="N2325" s="1">
        <v>46.590909090909001</v>
      </c>
      <c r="O2325" s="1" t="s">
        <v>6518</v>
      </c>
      <c r="P2325" s="1"/>
      <c r="Q2325" s="1"/>
    </row>
    <row r="2326" spans="1:17" x14ac:dyDescent="0.3">
      <c r="A2326" s="1" t="s">
        <v>5716</v>
      </c>
      <c r="B2326" s="1" t="s">
        <v>5770</v>
      </c>
      <c r="C2326" s="1">
        <v>2</v>
      </c>
      <c r="D2326" s="1" t="s">
        <v>6671</v>
      </c>
      <c r="E2326" s="1">
        <v>21</v>
      </c>
      <c r="F2326" s="1" t="s">
        <v>6733</v>
      </c>
      <c r="G2326" s="1" t="s">
        <v>5803</v>
      </c>
      <c r="H2326" s="1" t="s">
        <v>6526</v>
      </c>
      <c r="I2326" s="1" t="b">
        <v>0</v>
      </c>
      <c r="J2326" s="1">
        <v>0</v>
      </c>
      <c r="K2326" s="1">
        <v>1</v>
      </c>
      <c r="L2326" s="1">
        <v>0</v>
      </c>
      <c r="M2326" s="1">
        <v>21</v>
      </c>
      <c r="N2326" s="1">
        <v>23.863636363636299</v>
      </c>
      <c r="O2326" s="1" t="s">
        <v>6527</v>
      </c>
      <c r="P2326" s="1"/>
      <c r="Q2326" s="1"/>
    </row>
    <row r="2327" spans="1:17" x14ac:dyDescent="0.3">
      <c r="A2327" s="1" t="s">
        <v>5716</v>
      </c>
      <c r="B2327" s="1" t="s">
        <v>5770</v>
      </c>
      <c r="C2327" s="1">
        <v>2</v>
      </c>
      <c r="D2327" s="1" t="s">
        <v>6671</v>
      </c>
      <c r="E2327" s="1">
        <v>21</v>
      </c>
      <c r="F2327" s="1" t="s">
        <v>6733</v>
      </c>
      <c r="G2327" s="1" t="s">
        <v>5803</v>
      </c>
      <c r="H2327" s="1" t="s">
        <v>6523</v>
      </c>
      <c r="I2327" s="1" t="b">
        <v>0</v>
      </c>
      <c r="J2327" s="1">
        <v>0</v>
      </c>
      <c r="K2327" s="1">
        <v>1</v>
      </c>
      <c r="L2327" s="1">
        <v>0</v>
      </c>
      <c r="M2327" s="1">
        <v>8</v>
      </c>
      <c r="N2327" s="1">
        <v>9.0909090909090899</v>
      </c>
      <c r="O2327" s="1" t="s">
        <v>6524</v>
      </c>
      <c r="P2327" s="1"/>
      <c r="Q2327" s="1"/>
    </row>
    <row r="2328" spans="1:17" x14ac:dyDescent="0.3">
      <c r="A2328" s="1" t="s">
        <v>5716</v>
      </c>
      <c r="B2328" s="1" t="s">
        <v>5770</v>
      </c>
      <c r="C2328" s="1">
        <v>2</v>
      </c>
      <c r="D2328" s="1" t="s">
        <v>6671</v>
      </c>
      <c r="E2328" s="1">
        <v>21</v>
      </c>
      <c r="F2328" s="1" t="s">
        <v>6733</v>
      </c>
      <c r="G2328" s="1" t="s">
        <v>5803</v>
      </c>
      <c r="H2328" s="1" t="s">
        <v>6526</v>
      </c>
      <c r="I2328" s="1" t="b">
        <v>0</v>
      </c>
      <c r="J2328" s="1">
        <v>0</v>
      </c>
      <c r="K2328" s="1">
        <v>1</v>
      </c>
      <c r="L2328" s="1">
        <v>0</v>
      </c>
      <c r="M2328" s="1">
        <v>2</v>
      </c>
      <c r="N2328" s="1">
        <v>2.2727272727272698</v>
      </c>
      <c r="O2328" s="1" t="s">
        <v>6551</v>
      </c>
      <c r="P2328" s="1"/>
      <c r="Q2328" s="1"/>
    </row>
    <row r="2329" spans="1:17" x14ac:dyDescent="0.3">
      <c r="A2329" s="1" t="s">
        <v>5716</v>
      </c>
      <c r="B2329" s="1" t="s">
        <v>5770</v>
      </c>
      <c r="C2329" s="1">
        <v>2</v>
      </c>
      <c r="D2329" s="1" t="s">
        <v>6671</v>
      </c>
      <c r="E2329" s="1">
        <v>21</v>
      </c>
      <c r="F2329" s="1" t="s">
        <v>6733</v>
      </c>
      <c r="G2329" s="1" t="s">
        <v>5801</v>
      </c>
      <c r="H2329" s="1" t="s">
        <v>6516</v>
      </c>
      <c r="I2329" s="1" t="b">
        <v>0</v>
      </c>
      <c r="J2329" s="1">
        <v>1</v>
      </c>
      <c r="K2329" s="1">
        <v>0</v>
      </c>
      <c r="L2329" s="1">
        <v>0</v>
      </c>
      <c r="M2329" s="1">
        <v>2</v>
      </c>
      <c r="N2329" s="1">
        <v>2.2727272727272698</v>
      </c>
      <c r="O2329" s="1" t="s">
        <v>6531</v>
      </c>
      <c r="P2329" s="1"/>
      <c r="Q2329" s="1"/>
    </row>
    <row r="2330" spans="1:17" x14ac:dyDescent="0.3">
      <c r="A2330" s="1" t="s">
        <v>5716</v>
      </c>
      <c r="B2330" s="1" t="s">
        <v>5770</v>
      </c>
      <c r="C2330" s="1">
        <v>2</v>
      </c>
      <c r="D2330" s="1" t="s">
        <v>6671</v>
      </c>
      <c r="E2330" s="1">
        <v>21</v>
      </c>
      <c r="F2330" s="1" t="s">
        <v>6733</v>
      </c>
      <c r="G2330" s="1" t="s">
        <v>5798</v>
      </c>
      <c r="H2330" s="1" t="s">
        <v>6516</v>
      </c>
      <c r="I2330" s="1" t="b">
        <v>0</v>
      </c>
      <c r="J2330" s="1">
        <v>0</v>
      </c>
      <c r="K2330" s="1">
        <v>0</v>
      </c>
      <c r="L2330" s="1">
        <v>4</v>
      </c>
      <c r="M2330" s="1">
        <v>1</v>
      </c>
      <c r="N2330" s="1">
        <v>1.13636363636363</v>
      </c>
      <c r="O2330" s="1" t="s">
        <v>6736</v>
      </c>
      <c r="P2330" s="1"/>
      <c r="Q2330" s="1"/>
    </row>
    <row r="2331" spans="1:17" x14ac:dyDescent="0.3">
      <c r="A2331" s="1" t="s">
        <v>5716</v>
      </c>
      <c r="B2331" s="1" t="s">
        <v>5770</v>
      </c>
      <c r="C2331" s="1">
        <v>2</v>
      </c>
      <c r="D2331" s="1" t="s">
        <v>6671</v>
      </c>
      <c r="E2331" s="1">
        <v>21</v>
      </c>
      <c r="F2331" s="1" t="s">
        <v>6733</v>
      </c>
      <c r="G2331" s="1" t="s">
        <v>5834</v>
      </c>
      <c r="H2331" s="1" t="s">
        <v>6516</v>
      </c>
      <c r="I2331" s="1" t="b">
        <v>0</v>
      </c>
      <c r="J2331" s="1">
        <v>18</v>
      </c>
      <c r="K2331" s="1">
        <v>0</v>
      </c>
      <c r="L2331" s="1">
        <v>1</v>
      </c>
      <c r="M2331" s="1">
        <v>1</v>
      </c>
      <c r="N2331" s="1">
        <v>1.13636363636363</v>
      </c>
      <c r="O2331" s="1" t="s">
        <v>6737</v>
      </c>
      <c r="P2331" s="1"/>
      <c r="Q2331" s="1"/>
    </row>
    <row r="2332" spans="1:17" x14ac:dyDescent="0.3">
      <c r="A2332" s="1" t="s">
        <v>5716</v>
      </c>
      <c r="B2332" s="1" t="s">
        <v>5770</v>
      </c>
      <c r="C2332" s="1">
        <v>2</v>
      </c>
      <c r="D2332" s="1" t="s">
        <v>6671</v>
      </c>
      <c r="E2332" s="1">
        <v>21</v>
      </c>
      <c r="F2332" s="1" t="s">
        <v>6733</v>
      </c>
      <c r="G2332" s="1" t="s">
        <v>5834</v>
      </c>
      <c r="H2332" s="1" t="s">
        <v>6738</v>
      </c>
      <c r="I2332" s="1" t="b">
        <v>0</v>
      </c>
      <c r="J2332" s="1">
        <v>0</v>
      </c>
      <c r="K2332" s="1">
        <v>9</v>
      </c>
      <c r="L2332" s="1">
        <v>10</v>
      </c>
      <c r="M2332" s="1">
        <v>1</v>
      </c>
      <c r="N2332" s="1">
        <v>1.13636363636363</v>
      </c>
      <c r="O2332" s="1" t="s">
        <v>6739</v>
      </c>
      <c r="P2332" s="1"/>
      <c r="Q2332" s="1"/>
    </row>
    <row r="2333" spans="1:17" x14ac:dyDescent="0.3">
      <c r="A2333" s="1" t="s">
        <v>5716</v>
      </c>
      <c r="B2333" s="1" t="s">
        <v>5770</v>
      </c>
      <c r="C2333" s="1">
        <v>2</v>
      </c>
      <c r="D2333" s="1" t="s">
        <v>6671</v>
      </c>
      <c r="E2333" s="1">
        <v>21</v>
      </c>
      <c r="F2333" s="1" t="s">
        <v>6733</v>
      </c>
      <c r="G2333" s="1" t="s">
        <v>5803</v>
      </c>
      <c r="H2333" s="1" t="s">
        <v>6526</v>
      </c>
      <c r="I2333" s="1" t="b">
        <v>0</v>
      </c>
      <c r="J2333" s="1">
        <v>0</v>
      </c>
      <c r="K2333" s="1">
        <v>1</v>
      </c>
      <c r="L2333" s="1">
        <v>1</v>
      </c>
      <c r="M2333" s="1">
        <v>1</v>
      </c>
      <c r="N2333" s="1">
        <v>1.13636363636363</v>
      </c>
      <c r="O2333" s="1" t="s">
        <v>6740</v>
      </c>
      <c r="P2333" s="1"/>
      <c r="Q2333" s="1"/>
    </row>
    <row r="2334" spans="1:17" x14ac:dyDescent="0.3">
      <c r="A2334" s="1" t="s">
        <v>5716</v>
      </c>
      <c r="B2334" s="1" t="s">
        <v>5770</v>
      </c>
      <c r="C2334" s="1">
        <v>2</v>
      </c>
      <c r="D2334" s="1" t="s">
        <v>6671</v>
      </c>
      <c r="E2334" s="1">
        <v>21</v>
      </c>
      <c r="F2334" s="1" t="s">
        <v>6733</v>
      </c>
      <c r="G2334" s="1" t="s">
        <v>5806</v>
      </c>
      <c r="H2334" s="1" t="s">
        <v>6526</v>
      </c>
      <c r="I2334" s="1" t="b">
        <v>0</v>
      </c>
      <c r="J2334" s="1">
        <v>0</v>
      </c>
      <c r="K2334" s="1">
        <v>5</v>
      </c>
      <c r="L2334" s="1">
        <v>1</v>
      </c>
      <c r="M2334" s="1">
        <v>1</v>
      </c>
      <c r="N2334" s="1">
        <v>1.13636363636363</v>
      </c>
      <c r="O2334" s="1" t="s">
        <v>6741</v>
      </c>
      <c r="P2334" s="1"/>
      <c r="Q2334" s="1"/>
    </row>
    <row r="2335" spans="1:17" x14ac:dyDescent="0.3">
      <c r="A2335" s="1" t="s">
        <v>5716</v>
      </c>
      <c r="B2335" s="1" t="s">
        <v>5770</v>
      </c>
      <c r="C2335" s="1">
        <v>2</v>
      </c>
      <c r="D2335" s="1" t="s">
        <v>6671</v>
      </c>
      <c r="E2335" s="1">
        <v>21</v>
      </c>
      <c r="F2335" s="1" t="s">
        <v>6733</v>
      </c>
      <c r="G2335" s="1" t="s">
        <v>5803</v>
      </c>
      <c r="H2335" s="1" t="s">
        <v>6526</v>
      </c>
      <c r="I2335" s="1" t="b">
        <v>0</v>
      </c>
      <c r="J2335" s="1">
        <v>0</v>
      </c>
      <c r="K2335" s="1">
        <v>1</v>
      </c>
      <c r="L2335" s="1">
        <v>0</v>
      </c>
      <c r="M2335" s="1">
        <v>1</v>
      </c>
      <c r="N2335" s="1">
        <v>1.13636363636363</v>
      </c>
      <c r="O2335" s="1" t="s">
        <v>6560</v>
      </c>
      <c r="P2335" s="1"/>
      <c r="Q2335" s="1"/>
    </row>
    <row r="2336" spans="1:17" x14ac:dyDescent="0.3">
      <c r="A2336" s="1" t="s">
        <v>5716</v>
      </c>
      <c r="B2336" s="1" t="s">
        <v>5770</v>
      </c>
      <c r="C2336" s="1">
        <v>2</v>
      </c>
      <c r="D2336" s="1" t="s">
        <v>6671</v>
      </c>
      <c r="E2336" s="1">
        <v>21</v>
      </c>
      <c r="F2336" s="1" t="s">
        <v>6733</v>
      </c>
      <c r="G2336" s="1" t="s">
        <v>5816</v>
      </c>
      <c r="H2336" s="1" t="s">
        <v>6516</v>
      </c>
      <c r="I2336" s="1" t="b">
        <v>0</v>
      </c>
      <c r="J2336" s="1">
        <v>3</v>
      </c>
      <c r="K2336" s="1">
        <v>0</v>
      </c>
      <c r="L2336" s="1">
        <v>5</v>
      </c>
      <c r="M2336" s="1">
        <v>1</v>
      </c>
      <c r="N2336" s="1">
        <v>1.13636363636363</v>
      </c>
      <c r="O2336" s="1" t="s">
        <v>6742</v>
      </c>
      <c r="P2336" s="1"/>
      <c r="Q2336" s="1"/>
    </row>
    <row r="2337" spans="1:17" x14ac:dyDescent="0.3">
      <c r="A2337" s="1" t="s">
        <v>5716</v>
      </c>
      <c r="B2337" s="1" t="s">
        <v>5770</v>
      </c>
      <c r="C2337" s="1">
        <v>2</v>
      </c>
      <c r="D2337" s="1" t="s">
        <v>6671</v>
      </c>
      <c r="E2337" s="1">
        <v>21</v>
      </c>
      <c r="F2337" s="1" t="s">
        <v>6733</v>
      </c>
      <c r="G2337" s="1" t="s">
        <v>5834</v>
      </c>
      <c r="H2337" s="1" t="s">
        <v>6516</v>
      </c>
      <c r="I2337" s="1" t="b">
        <v>0</v>
      </c>
      <c r="J2337" s="1">
        <v>11</v>
      </c>
      <c r="K2337" s="1">
        <v>0</v>
      </c>
      <c r="L2337" s="1">
        <v>0</v>
      </c>
      <c r="M2337" s="1">
        <v>1</v>
      </c>
      <c r="N2337" s="1">
        <v>1.13636363636363</v>
      </c>
      <c r="O2337" s="1" t="s">
        <v>6663</v>
      </c>
      <c r="P2337" s="1"/>
      <c r="Q2337" s="1"/>
    </row>
    <row r="2338" spans="1:17" x14ac:dyDescent="0.3">
      <c r="A2338" s="1" t="s">
        <v>5716</v>
      </c>
      <c r="B2338" s="1" t="s">
        <v>5770</v>
      </c>
      <c r="C2338" s="1">
        <v>2</v>
      </c>
      <c r="D2338" s="1" t="s">
        <v>6671</v>
      </c>
      <c r="E2338" s="1">
        <v>21</v>
      </c>
      <c r="F2338" s="1" t="s">
        <v>6733</v>
      </c>
      <c r="G2338" s="1" t="s">
        <v>5845</v>
      </c>
      <c r="H2338" s="1" t="s">
        <v>6514</v>
      </c>
      <c r="I2338" s="1" t="b">
        <v>0</v>
      </c>
      <c r="J2338" s="1">
        <v>0</v>
      </c>
      <c r="K2338" s="1">
        <v>4</v>
      </c>
      <c r="L2338" s="1">
        <v>5</v>
      </c>
      <c r="M2338" s="1">
        <v>1</v>
      </c>
      <c r="N2338" s="1">
        <v>1.13636363636363</v>
      </c>
      <c r="O2338" s="1" t="s">
        <v>6515</v>
      </c>
      <c r="P2338" s="1"/>
      <c r="Q2338" s="1"/>
    </row>
    <row r="2339" spans="1:17" x14ac:dyDescent="0.3">
      <c r="A2339" s="1" t="s">
        <v>5716</v>
      </c>
      <c r="B2339" s="1" t="s">
        <v>5770</v>
      </c>
      <c r="C2339" s="1">
        <v>2</v>
      </c>
      <c r="D2339" s="1" t="s">
        <v>6671</v>
      </c>
      <c r="E2339" s="1">
        <v>21</v>
      </c>
      <c r="F2339" s="1" t="s">
        <v>6733</v>
      </c>
      <c r="G2339" s="1" t="s">
        <v>5845</v>
      </c>
      <c r="H2339" s="1" t="s">
        <v>6514</v>
      </c>
      <c r="I2339" s="1" t="b">
        <v>0</v>
      </c>
      <c r="J2339" s="1">
        <v>0</v>
      </c>
      <c r="K2339" s="1">
        <v>4</v>
      </c>
      <c r="L2339" s="1">
        <v>1</v>
      </c>
      <c r="M2339" s="1">
        <v>1</v>
      </c>
      <c r="N2339" s="1">
        <v>1.13636363636363</v>
      </c>
      <c r="O2339" s="1" t="s">
        <v>6743</v>
      </c>
      <c r="P2339" s="1"/>
      <c r="Q2339" s="1"/>
    </row>
    <row r="2340" spans="1:17" x14ac:dyDescent="0.3">
      <c r="A2340" s="1" t="s">
        <v>5716</v>
      </c>
      <c r="B2340" s="1" t="s">
        <v>5770</v>
      </c>
      <c r="C2340" s="1">
        <v>2</v>
      </c>
      <c r="D2340" s="1" t="s">
        <v>6671</v>
      </c>
      <c r="E2340" s="1">
        <v>21</v>
      </c>
      <c r="F2340" s="1" t="s">
        <v>6733</v>
      </c>
      <c r="G2340" s="1" t="s">
        <v>5834</v>
      </c>
      <c r="H2340" s="1" t="s">
        <v>6516</v>
      </c>
      <c r="I2340" s="1" t="b">
        <v>0</v>
      </c>
      <c r="J2340" s="1">
        <v>7</v>
      </c>
      <c r="K2340" s="1">
        <v>0</v>
      </c>
      <c r="L2340" s="1">
        <v>0</v>
      </c>
      <c r="M2340" s="1">
        <v>1</v>
      </c>
      <c r="N2340" s="1">
        <v>1.13636363636363</v>
      </c>
      <c r="O2340" s="1" t="s">
        <v>6601</v>
      </c>
      <c r="P2340" s="1"/>
      <c r="Q2340" s="1"/>
    </row>
    <row r="2341" spans="1:17" x14ac:dyDescent="0.3">
      <c r="A2341" s="1" t="s">
        <v>5716</v>
      </c>
      <c r="B2341" s="1" t="s">
        <v>5770</v>
      </c>
      <c r="C2341" s="1">
        <v>2</v>
      </c>
      <c r="D2341" s="1" t="s">
        <v>6671</v>
      </c>
      <c r="E2341" s="1">
        <v>21</v>
      </c>
      <c r="F2341" s="1" t="s">
        <v>6733</v>
      </c>
      <c r="G2341" s="1" t="s">
        <v>5834</v>
      </c>
      <c r="H2341" s="1" t="s">
        <v>6516</v>
      </c>
      <c r="I2341" s="1" t="b">
        <v>0</v>
      </c>
      <c r="J2341" s="1">
        <v>6</v>
      </c>
      <c r="K2341" s="1">
        <v>0</v>
      </c>
      <c r="L2341" s="1">
        <v>0</v>
      </c>
      <c r="M2341" s="1">
        <v>1</v>
      </c>
      <c r="N2341" s="1">
        <v>1.13636363636363</v>
      </c>
      <c r="O2341" s="1" t="s">
        <v>6532</v>
      </c>
      <c r="P2341" s="1"/>
      <c r="Q2341" s="1"/>
    </row>
    <row r="2342" spans="1:17" x14ac:dyDescent="0.3">
      <c r="A2342" s="1" t="s">
        <v>5716</v>
      </c>
      <c r="B2342" s="1" t="s">
        <v>5770</v>
      </c>
      <c r="C2342" s="1">
        <v>2</v>
      </c>
      <c r="D2342" s="1" t="s">
        <v>6671</v>
      </c>
      <c r="E2342" s="1">
        <v>21</v>
      </c>
      <c r="F2342" s="1" t="s">
        <v>6733</v>
      </c>
      <c r="G2342" s="1" t="s">
        <v>5851</v>
      </c>
      <c r="H2342" s="1" t="s">
        <v>6744</v>
      </c>
      <c r="I2342" s="1" t="b">
        <v>0</v>
      </c>
      <c r="J2342" s="1">
        <v>3</v>
      </c>
      <c r="K2342" s="1">
        <v>1</v>
      </c>
      <c r="L2342" s="1">
        <v>9</v>
      </c>
      <c r="M2342" s="1">
        <v>1</v>
      </c>
      <c r="N2342" s="1">
        <v>1.13636363636363</v>
      </c>
      <c r="O2342" s="1" t="s">
        <v>6745</v>
      </c>
      <c r="P2342" s="1"/>
      <c r="Q2342" s="1"/>
    </row>
    <row r="2343" spans="1:17" x14ac:dyDescent="0.3">
      <c r="A2343" s="1" t="s">
        <v>5716</v>
      </c>
      <c r="B2343" s="1" t="s">
        <v>5770</v>
      </c>
      <c r="C2343" s="1">
        <v>2</v>
      </c>
      <c r="D2343" s="1" t="s">
        <v>6671</v>
      </c>
      <c r="E2343" s="1">
        <v>22</v>
      </c>
      <c r="F2343" s="1" t="s">
        <v>6746</v>
      </c>
      <c r="G2343" s="1" t="s">
        <v>5845</v>
      </c>
      <c r="H2343" s="1" t="s">
        <v>6514</v>
      </c>
      <c r="I2343" s="1" t="b">
        <v>0</v>
      </c>
      <c r="J2343" s="1">
        <v>0</v>
      </c>
      <c r="K2343" s="1">
        <v>4</v>
      </c>
      <c r="L2343" s="1">
        <v>5</v>
      </c>
      <c r="M2343" s="1">
        <v>82</v>
      </c>
      <c r="N2343" s="1">
        <v>46.067415730336997</v>
      </c>
      <c r="O2343" s="1" t="s">
        <v>6515</v>
      </c>
      <c r="P2343" s="1"/>
      <c r="Q2343" s="1"/>
    </row>
    <row r="2344" spans="1:17" x14ac:dyDescent="0.3">
      <c r="A2344" s="1" t="s">
        <v>5716</v>
      </c>
      <c r="B2344" s="1" t="s">
        <v>5770</v>
      </c>
      <c r="C2344" s="1">
        <v>2</v>
      </c>
      <c r="D2344" s="1" t="s">
        <v>6671</v>
      </c>
      <c r="E2344" s="1">
        <v>22</v>
      </c>
      <c r="F2344" s="1" t="s">
        <v>6746</v>
      </c>
      <c r="G2344" s="1" t="s">
        <v>5819</v>
      </c>
      <c r="H2344" s="1" t="s">
        <v>6588</v>
      </c>
      <c r="I2344" s="1" t="b">
        <v>0</v>
      </c>
      <c r="J2344" s="1">
        <v>0</v>
      </c>
      <c r="K2344" s="1">
        <v>3</v>
      </c>
      <c r="L2344" s="1">
        <v>6</v>
      </c>
      <c r="M2344" s="1">
        <v>47</v>
      </c>
      <c r="N2344" s="1">
        <v>26.404494382022399</v>
      </c>
      <c r="O2344" s="1" t="s">
        <v>6589</v>
      </c>
      <c r="P2344" s="1"/>
      <c r="Q2344" s="1"/>
    </row>
    <row r="2345" spans="1:17" x14ac:dyDescent="0.3">
      <c r="A2345" s="1" t="s">
        <v>5716</v>
      </c>
      <c r="B2345" s="1" t="s">
        <v>5770</v>
      </c>
      <c r="C2345" s="1">
        <v>2</v>
      </c>
      <c r="D2345" s="1" t="s">
        <v>6671</v>
      </c>
      <c r="E2345" s="1">
        <v>22</v>
      </c>
      <c r="F2345" s="1" t="s">
        <v>6746</v>
      </c>
      <c r="G2345" s="1" t="s">
        <v>5803</v>
      </c>
      <c r="H2345" s="1" t="s">
        <v>6523</v>
      </c>
      <c r="I2345" s="1" t="b">
        <v>0</v>
      </c>
      <c r="J2345" s="1">
        <v>0</v>
      </c>
      <c r="K2345" s="1">
        <v>1</v>
      </c>
      <c r="L2345" s="1">
        <v>0</v>
      </c>
      <c r="M2345" s="1">
        <v>15</v>
      </c>
      <c r="N2345" s="1">
        <v>8.4269662921348303</v>
      </c>
      <c r="O2345" s="1" t="s">
        <v>6524</v>
      </c>
      <c r="P2345" s="1"/>
      <c r="Q2345" s="1"/>
    </row>
    <row r="2346" spans="1:17" x14ac:dyDescent="0.3">
      <c r="A2346" s="1" t="s">
        <v>5716</v>
      </c>
      <c r="B2346" s="1" t="s">
        <v>5770</v>
      </c>
      <c r="C2346" s="1">
        <v>2</v>
      </c>
      <c r="D2346" s="1" t="s">
        <v>6671</v>
      </c>
      <c r="E2346" s="1">
        <v>22</v>
      </c>
      <c r="F2346" s="1" t="s">
        <v>6746</v>
      </c>
      <c r="G2346" s="1" t="s">
        <v>5814</v>
      </c>
      <c r="H2346" s="1" t="s">
        <v>6516</v>
      </c>
      <c r="I2346" s="1" t="b">
        <v>1</v>
      </c>
      <c r="J2346" s="1">
        <v>0</v>
      </c>
      <c r="K2346" s="1">
        <v>0</v>
      </c>
      <c r="L2346" s="1">
        <v>0</v>
      </c>
      <c r="M2346" s="1">
        <v>6</v>
      </c>
      <c r="N2346" s="1">
        <v>3.3707865168539302</v>
      </c>
      <c r="O2346" s="1" t="s">
        <v>6518</v>
      </c>
      <c r="P2346" s="1"/>
      <c r="Q2346" s="1"/>
    </row>
    <row r="2347" spans="1:17" x14ac:dyDescent="0.3">
      <c r="A2347" s="1" t="s">
        <v>5716</v>
      </c>
      <c r="B2347" s="1" t="s">
        <v>5770</v>
      </c>
      <c r="C2347" s="1">
        <v>2</v>
      </c>
      <c r="D2347" s="1" t="s">
        <v>6671</v>
      </c>
      <c r="E2347" s="1">
        <v>22</v>
      </c>
      <c r="F2347" s="1" t="s">
        <v>6746</v>
      </c>
      <c r="G2347" s="1" t="s">
        <v>5803</v>
      </c>
      <c r="H2347" s="1" t="s">
        <v>6526</v>
      </c>
      <c r="I2347" s="1" t="b">
        <v>0</v>
      </c>
      <c r="J2347" s="1">
        <v>0</v>
      </c>
      <c r="K2347" s="1">
        <v>1</v>
      </c>
      <c r="L2347" s="1">
        <v>0</v>
      </c>
      <c r="M2347" s="1">
        <v>6</v>
      </c>
      <c r="N2347" s="1">
        <v>3.3707865168539302</v>
      </c>
      <c r="O2347" s="1" t="s">
        <v>6527</v>
      </c>
      <c r="P2347" s="1"/>
      <c r="Q2347" s="1"/>
    </row>
    <row r="2348" spans="1:17" x14ac:dyDescent="0.3">
      <c r="A2348" s="1" t="s">
        <v>5716</v>
      </c>
      <c r="B2348" s="1" t="s">
        <v>5770</v>
      </c>
      <c r="C2348" s="1">
        <v>2</v>
      </c>
      <c r="D2348" s="1" t="s">
        <v>6671</v>
      </c>
      <c r="E2348" s="1">
        <v>22</v>
      </c>
      <c r="F2348" s="1" t="s">
        <v>6746</v>
      </c>
      <c r="G2348" s="1" t="s">
        <v>5816</v>
      </c>
      <c r="H2348" s="1" t="s">
        <v>6516</v>
      </c>
      <c r="I2348" s="1" t="b">
        <v>0</v>
      </c>
      <c r="J2348" s="1">
        <v>3</v>
      </c>
      <c r="K2348" s="1">
        <v>0</v>
      </c>
      <c r="L2348" s="1">
        <v>0</v>
      </c>
      <c r="M2348" s="1">
        <v>2</v>
      </c>
      <c r="N2348" s="1">
        <v>1.1235955056179701</v>
      </c>
      <c r="O2348" s="1" t="s">
        <v>6520</v>
      </c>
      <c r="P2348" s="1"/>
      <c r="Q2348" s="1"/>
    </row>
    <row r="2349" spans="1:17" x14ac:dyDescent="0.3">
      <c r="A2349" s="1" t="s">
        <v>5716</v>
      </c>
      <c r="B2349" s="1" t="s">
        <v>5770</v>
      </c>
      <c r="C2349" s="1">
        <v>2</v>
      </c>
      <c r="D2349" s="1" t="s">
        <v>6671</v>
      </c>
      <c r="E2349" s="1">
        <v>22</v>
      </c>
      <c r="F2349" s="1" t="s">
        <v>6746</v>
      </c>
      <c r="G2349" s="1" t="s">
        <v>5803</v>
      </c>
      <c r="H2349" s="1" t="s">
        <v>6526</v>
      </c>
      <c r="I2349" s="1" t="b">
        <v>0</v>
      </c>
      <c r="J2349" s="1">
        <v>0</v>
      </c>
      <c r="K2349" s="1">
        <v>1</v>
      </c>
      <c r="L2349" s="1">
        <v>0</v>
      </c>
      <c r="M2349" s="1">
        <v>2</v>
      </c>
      <c r="N2349" s="1">
        <v>1.1235955056179701</v>
      </c>
      <c r="O2349" s="1" t="s">
        <v>6551</v>
      </c>
      <c r="P2349" s="1"/>
      <c r="Q2349" s="1"/>
    </row>
    <row r="2350" spans="1:17" x14ac:dyDescent="0.3">
      <c r="A2350" s="1" t="s">
        <v>5716</v>
      </c>
      <c r="B2350" s="1" t="s">
        <v>5770</v>
      </c>
      <c r="C2350" s="1">
        <v>2</v>
      </c>
      <c r="D2350" s="1" t="s">
        <v>6671</v>
      </c>
      <c r="E2350" s="1">
        <v>23</v>
      </c>
      <c r="F2350" s="1" t="s">
        <v>6747</v>
      </c>
      <c r="G2350" s="1" t="s">
        <v>5814</v>
      </c>
      <c r="H2350" s="1" t="s">
        <v>6714</v>
      </c>
      <c r="I2350" s="1" t="b">
        <v>1</v>
      </c>
      <c r="J2350" s="1">
        <v>0</v>
      </c>
      <c r="K2350" s="1">
        <v>0</v>
      </c>
      <c r="L2350" s="1">
        <v>0</v>
      </c>
      <c r="M2350" s="1">
        <v>2</v>
      </c>
      <c r="N2350" s="1">
        <v>1.0638297872340401</v>
      </c>
      <c r="O2350" s="1" t="s">
        <v>6748</v>
      </c>
      <c r="P2350" s="1"/>
      <c r="Q2350" s="1"/>
    </row>
    <row r="2351" spans="1:17" x14ac:dyDescent="0.3">
      <c r="A2351" s="1" t="s">
        <v>5716</v>
      </c>
      <c r="B2351" s="1" t="s">
        <v>5770</v>
      </c>
      <c r="C2351" s="1">
        <v>2</v>
      </c>
      <c r="D2351" s="1" t="s">
        <v>6671</v>
      </c>
      <c r="E2351" s="1">
        <v>23</v>
      </c>
      <c r="F2351" s="1" t="s">
        <v>6747</v>
      </c>
      <c r="G2351" s="1" t="s">
        <v>5814</v>
      </c>
      <c r="H2351" s="1" t="s">
        <v>6714</v>
      </c>
      <c r="I2351" s="1" t="b">
        <v>1</v>
      </c>
      <c r="J2351" s="1">
        <v>0</v>
      </c>
      <c r="K2351" s="1">
        <v>0</v>
      </c>
      <c r="L2351" s="1">
        <v>0</v>
      </c>
      <c r="M2351" s="1">
        <v>2</v>
      </c>
      <c r="N2351" s="1">
        <v>1.0638297872340401</v>
      </c>
      <c r="O2351" s="1" t="s">
        <v>6716</v>
      </c>
      <c r="P2351" s="1"/>
      <c r="Q2351" s="1"/>
    </row>
    <row r="2352" spans="1:17" x14ac:dyDescent="0.3">
      <c r="A2352" s="1" t="s">
        <v>5716</v>
      </c>
      <c r="B2352" s="1" t="s">
        <v>5770</v>
      </c>
      <c r="C2352" s="1">
        <v>2</v>
      </c>
      <c r="D2352" s="1" t="s">
        <v>6671</v>
      </c>
      <c r="E2352" s="1">
        <v>23</v>
      </c>
      <c r="F2352" s="1" t="s">
        <v>6747</v>
      </c>
      <c r="G2352" s="1" t="s">
        <v>5803</v>
      </c>
      <c r="H2352" s="1" t="s">
        <v>6523</v>
      </c>
      <c r="I2352" s="1" t="b">
        <v>0</v>
      </c>
      <c r="J2352" s="1">
        <v>0</v>
      </c>
      <c r="K2352" s="1">
        <v>1</v>
      </c>
      <c r="L2352" s="1">
        <v>0</v>
      </c>
      <c r="M2352" s="1">
        <v>40</v>
      </c>
      <c r="N2352" s="1">
        <v>21.276595744680801</v>
      </c>
      <c r="O2352" s="1" t="s">
        <v>6524</v>
      </c>
      <c r="P2352" s="1"/>
      <c r="Q2352" s="1"/>
    </row>
    <row r="2353" spans="1:17" x14ac:dyDescent="0.3">
      <c r="A2353" s="1" t="s">
        <v>5716</v>
      </c>
      <c r="B2353" s="1" t="s">
        <v>5770</v>
      </c>
      <c r="C2353" s="1">
        <v>2</v>
      </c>
      <c r="D2353" s="1" t="s">
        <v>6671</v>
      </c>
      <c r="E2353" s="1">
        <v>23</v>
      </c>
      <c r="F2353" s="1" t="s">
        <v>6747</v>
      </c>
      <c r="G2353" s="1" t="s">
        <v>5814</v>
      </c>
      <c r="H2353" s="1" t="s">
        <v>6516</v>
      </c>
      <c r="I2353" s="1" t="b">
        <v>1</v>
      </c>
      <c r="J2353" s="1">
        <v>0</v>
      </c>
      <c r="K2353" s="1">
        <v>0</v>
      </c>
      <c r="L2353" s="1">
        <v>0</v>
      </c>
      <c r="M2353" s="1">
        <v>38</v>
      </c>
      <c r="N2353" s="1">
        <v>20.212765957446798</v>
      </c>
      <c r="O2353" s="1" t="s">
        <v>6518</v>
      </c>
      <c r="P2353" s="1"/>
      <c r="Q2353" s="1"/>
    </row>
    <row r="2354" spans="1:17" x14ac:dyDescent="0.3">
      <c r="A2354" s="1" t="s">
        <v>5716</v>
      </c>
      <c r="B2354" s="1" t="s">
        <v>5770</v>
      </c>
      <c r="C2354" s="1">
        <v>2</v>
      </c>
      <c r="D2354" s="1" t="s">
        <v>6671</v>
      </c>
      <c r="E2354" s="1">
        <v>23</v>
      </c>
      <c r="F2354" s="1" t="s">
        <v>6747</v>
      </c>
      <c r="G2354" s="1" t="s">
        <v>5845</v>
      </c>
      <c r="H2354" s="1" t="s">
        <v>6514</v>
      </c>
      <c r="I2354" s="1" t="b">
        <v>0</v>
      </c>
      <c r="J2354" s="1">
        <v>0</v>
      </c>
      <c r="K2354" s="1">
        <v>4</v>
      </c>
      <c r="L2354" s="1">
        <v>5</v>
      </c>
      <c r="M2354" s="1">
        <v>28</v>
      </c>
      <c r="N2354" s="1">
        <v>14.893617021276601</v>
      </c>
      <c r="O2354" s="1" t="s">
        <v>6515</v>
      </c>
      <c r="P2354" s="1"/>
      <c r="Q2354" s="1"/>
    </row>
    <row r="2355" spans="1:17" x14ac:dyDescent="0.3">
      <c r="A2355" s="1" t="s">
        <v>5716</v>
      </c>
      <c r="B2355" s="1" t="s">
        <v>5770</v>
      </c>
      <c r="C2355" s="1">
        <v>2</v>
      </c>
      <c r="D2355" s="1" t="s">
        <v>6671</v>
      </c>
      <c r="E2355" s="1">
        <v>23</v>
      </c>
      <c r="F2355" s="1" t="s">
        <v>6747</v>
      </c>
      <c r="G2355" s="1" t="s">
        <v>5803</v>
      </c>
      <c r="H2355" s="1" t="s">
        <v>6526</v>
      </c>
      <c r="I2355" s="1" t="b">
        <v>0</v>
      </c>
      <c r="J2355" s="1">
        <v>0</v>
      </c>
      <c r="K2355" s="1">
        <v>1</v>
      </c>
      <c r="L2355" s="1">
        <v>0</v>
      </c>
      <c r="M2355" s="1">
        <v>20</v>
      </c>
      <c r="N2355" s="1">
        <v>10.6382978723404</v>
      </c>
      <c r="O2355" s="1" t="s">
        <v>6527</v>
      </c>
      <c r="P2355" s="1"/>
      <c r="Q2355" s="1"/>
    </row>
    <row r="2356" spans="1:17" x14ac:dyDescent="0.3">
      <c r="A2356" s="1" t="s">
        <v>5716</v>
      </c>
      <c r="B2356" s="1" t="s">
        <v>5770</v>
      </c>
      <c r="C2356" s="1">
        <v>2</v>
      </c>
      <c r="D2356" s="1" t="s">
        <v>6671</v>
      </c>
      <c r="E2356" s="1">
        <v>23</v>
      </c>
      <c r="F2356" s="1" t="s">
        <v>6747</v>
      </c>
      <c r="G2356" s="1" t="s">
        <v>5834</v>
      </c>
      <c r="H2356" s="1" t="s">
        <v>6516</v>
      </c>
      <c r="I2356" s="1" t="b">
        <v>0</v>
      </c>
      <c r="J2356" s="1">
        <v>11</v>
      </c>
      <c r="K2356" s="1">
        <v>0</v>
      </c>
      <c r="L2356" s="1">
        <v>0</v>
      </c>
      <c r="M2356" s="1">
        <v>8</v>
      </c>
      <c r="N2356" s="1">
        <v>4.2553191489361701</v>
      </c>
      <c r="O2356" s="1" t="s">
        <v>6617</v>
      </c>
      <c r="P2356" s="1"/>
      <c r="Q2356" s="1"/>
    </row>
    <row r="2357" spans="1:17" x14ac:dyDescent="0.3">
      <c r="A2357" s="1" t="s">
        <v>5716</v>
      </c>
      <c r="B2357" s="1" t="s">
        <v>5770</v>
      </c>
      <c r="C2357" s="1">
        <v>2</v>
      </c>
      <c r="D2357" s="1" t="s">
        <v>6671</v>
      </c>
      <c r="E2357" s="1">
        <v>23</v>
      </c>
      <c r="F2357" s="1" t="s">
        <v>6747</v>
      </c>
      <c r="G2357" s="1" t="s">
        <v>5819</v>
      </c>
      <c r="H2357" s="1" t="s">
        <v>6588</v>
      </c>
      <c r="I2357" s="1" t="b">
        <v>0</v>
      </c>
      <c r="J2357" s="1">
        <v>0</v>
      </c>
      <c r="K2357" s="1">
        <v>3</v>
      </c>
      <c r="L2357" s="1">
        <v>6</v>
      </c>
      <c r="M2357" s="1">
        <v>6</v>
      </c>
      <c r="N2357" s="1">
        <v>3.1914893617021201</v>
      </c>
      <c r="O2357" s="1" t="s">
        <v>6589</v>
      </c>
      <c r="P2357" s="1"/>
      <c r="Q2357" s="1"/>
    </row>
    <row r="2358" spans="1:17" x14ac:dyDescent="0.3">
      <c r="A2358" s="1" t="s">
        <v>5716</v>
      </c>
      <c r="B2358" s="1" t="s">
        <v>5770</v>
      </c>
      <c r="C2358" s="1">
        <v>2</v>
      </c>
      <c r="D2358" s="1" t="s">
        <v>6671</v>
      </c>
      <c r="E2358" s="1">
        <v>23</v>
      </c>
      <c r="F2358" s="1" t="s">
        <v>6747</v>
      </c>
      <c r="G2358" s="1" t="s">
        <v>5816</v>
      </c>
      <c r="H2358" s="1" t="s">
        <v>6516</v>
      </c>
      <c r="I2358" s="1" t="b">
        <v>0</v>
      </c>
      <c r="J2358" s="1">
        <v>3</v>
      </c>
      <c r="K2358" s="1">
        <v>0</v>
      </c>
      <c r="L2358" s="1">
        <v>0</v>
      </c>
      <c r="M2358" s="1">
        <v>4</v>
      </c>
      <c r="N2358" s="1">
        <v>2.1276595744680802</v>
      </c>
      <c r="O2358" s="1" t="s">
        <v>6520</v>
      </c>
      <c r="P2358" s="1"/>
      <c r="Q2358" s="1"/>
    </row>
    <row r="2359" spans="1:17" x14ac:dyDescent="0.3">
      <c r="A2359" s="1" t="s">
        <v>5716</v>
      </c>
      <c r="B2359" s="1" t="s">
        <v>5770</v>
      </c>
      <c r="C2359" s="1">
        <v>2</v>
      </c>
      <c r="D2359" s="1" t="s">
        <v>6671</v>
      </c>
      <c r="E2359" s="1">
        <v>23</v>
      </c>
      <c r="F2359" s="1" t="s">
        <v>6747</v>
      </c>
      <c r="G2359" s="1" t="s">
        <v>5801</v>
      </c>
      <c r="H2359" s="1" t="s">
        <v>6516</v>
      </c>
      <c r="I2359" s="1" t="b">
        <v>0</v>
      </c>
      <c r="J2359" s="1">
        <v>1</v>
      </c>
      <c r="K2359" s="1">
        <v>0</v>
      </c>
      <c r="L2359" s="1">
        <v>0</v>
      </c>
      <c r="M2359" s="1">
        <v>4</v>
      </c>
      <c r="N2359" s="1">
        <v>2.1276595744680802</v>
      </c>
      <c r="O2359" s="1" t="s">
        <v>6531</v>
      </c>
      <c r="P2359" s="1"/>
      <c r="Q2359" s="1"/>
    </row>
    <row r="2360" spans="1:17" x14ac:dyDescent="0.3">
      <c r="A2360" s="1" t="s">
        <v>5716</v>
      </c>
      <c r="B2360" s="1" t="s">
        <v>5770</v>
      </c>
      <c r="C2360" s="1">
        <v>2</v>
      </c>
      <c r="D2360" s="1" t="s">
        <v>6671</v>
      </c>
      <c r="E2360" s="1">
        <v>23</v>
      </c>
      <c r="F2360" s="1" t="s">
        <v>6747</v>
      </c>
      <c r="G2360" s="1" t="s">
        <v>5819</v>
      </c>
      <c r="H2360" s="1" t="s">
        <v>6588</v>
      </c>
      <c r="I2360" s="1" t="b">
        <v>0</v>
      </c>
      <c r="J2360" s="1">
        <v>0</v>
      </c>
      <c r="K2360" s="1">
        <v>3</v>
      </c>
      <c r="L2360" s="1">
        <v>7</v>
      </c>
      <c r="M2360" s="1">
        <v>2</v>
      </c>
      <c r="N2360" s="1">
        <v>1.0638297872340401</v>
      </c>
      <c r="O2360" s="1" t="s">
        <v>6749</v>
      </c>
      <c r="P2360" s="1"/>
      <c r="Q2360" s="1"/>
    </row>
    <row r="2361" spans="1:17" x14ac:dyDescent="0.3">
      <c r="A2361" s="1" t="s">
        <v>5716</v>
      </c>
      <c r="B2361" s="1" t="s">
        <v>5770</v>
      </c>
      <c r="C2361" s="1">
        <v>2</v>
      </c>
      <c r="D2361" s="1" t="s">
        <v>6671</v>
      </c>
      <c r="E2361" s="1">
        <v>23</v>
      </c>
      <c r="F2361" s="1" t="s">
        <v>6747</v>
      </c>
      <c r="G2361" s="1" t="s">
        <v>5803</v>
      </c>
      <c r="H2361" s="1" t="s">
        <v>6526</v>
      </c>
      <c r="I2361" s="1" t="b">
        <v>0</v>
      </c>
      <c r="J2361" s="1">
        <v>0</v>
      </c>
      <c r="K2361" s="1">
        <v>1</v>
      </c>
      <c r="L2361" s="1">
        <v>0</v>
      </c>
      <c r="M2361" s="1">
        <v>2</v>
      </c>
      <c r="N2361" s="1">
        <v>1.0638297872340401</v>
      </c>
      <c r="O2361" s="1" t="s">
        <v>6560</v>
      </c>
      <c r="P2361" s="1"/>
      <c r="Q2361" s="1"/>
    </row>
    <row r="2362" spans="1:17" x14ac:dyDescent="0.3">
      <c r="A2362" s="1" t="s">
        <v>5716</v>
      </c>
      <c r="B2362" s="1" t="s">
        <v>5770</v>
      </c>
      <c r="C2362" s="1">
        <v>2</v>
      </c>
      <c r="D2362" s="1" t="s">
        <v>6671</v>
      </c>
      <c r="E2362" s="1">
        <v>23</v>
      </c>
      <c r="F2362" s="1" t="s">
        <v>6747</v>
      </c>
      <c r="G2362" s="1" t="s">
        <v>5834</v>
      </c>
      <c r="H2362" s="1" t="s">
        <v>6516</v>
      </c>
      <c r="I2362" s="1" t="b">
        <v>0</v>
      </c>
      <c r="J2362" s="1">
        <v>11</v>
      </c>
      <c r="K2362" s="1">
        <v>0</v>
      </c>
      <c r="L2362" s="1">
        <v>1</v>
      </c>
      <c r="M2362" s="1">
        <v>2</v>
      </c>
      <c r="N2362" s="1">
        <v>1.0638297872340401</v>
      </c>
      <c r="O2362" s="1" t="s">
        <v>6750</v>
      </c>
      <c r="P2362" s="1"/>
      <c r="Q2362" s="1"/>
    </row>
    <row r="2363" spans="1:17" x14ac:dyDescent="0.3">
      <c r="A2363" s="1" t="s">
        <v>5716</v>
      </c>
      <c r="B2363" s="1" t="s">
        <v>5770</v>
      </c>
      <c r="C2363" s="1">
        <v>2</v>
      </c>
      <c r="D2363" s="1" t="s">
        <v>6671</v>
      </c>
      <c r="E2363" s="1">
        <v>23</v>
      </c>
      <c r="F2363" s="1" t="s">
        <v>6747</v>
      </c>
      <c r="G2363" s="1" t="s">
        <v>5834</v>
      </c>
      <c r="H2363" s="1" t="s">
        <v>6516</v>
      </c>
      <c r="I2363" s="1" t="b">
        <v>0</v>
      </c>
      <c r="J2363" s="1">
        <v>7</v>
      </c>
      <c r="K2363" s="1">
        <v>0</v>
      </c>
      <c r="L2363" s="1">
        <v>0</v>
      </c>
      <c r="M2363" s="1">
        <v>2</v>
      </c>
      <c r="N2363" s="1">
        <v>1.0638297872340401</v>
      </c>
      <c r="O2363" s="1" t="s">
        <v>6601</v>
      </c>
      <c r="P2363" s="1"/>
      <c r="Q2363" s="1"/>
    </row>
    <row r="2364" spans="1:17" x14ac:dyDescent="0.3">
      <c r="A2364" s="1" t="s">
        <v>5716</v>
      </c>
      <c r="B2364" s="1" t="s">
        <v>5770</v>
      </c>
      <c r="C2364" s="1">
        <v>2</v>
      </c>
      <c r="D2364" s="1" t="s">
        <v>6671</v>
      </c>
      <c r="E2364" s="1">
        <v>24</v>
      </c>
      <c r="F2364" s="1" t="s">
        <v>6751</v>
      </c>
      <c r="G2364" s="1" t="s">
        <v>5908</v>
      </c>
      <c r="H2364" s="1" t="s">
        <v>6752</v>
      </c>
      <c r="I2364" s="1" t="b">
        <v>0</v>
      </c>
      <c r="J2364" s="1">
        <v>0</v>
      </c>
      <c r="K2364" s="1">
        <v>0</v>
      </c>
      <c r="L2364" s="1">
        <v>1</v>
      </c>
      <c r="M2364" s="1">
        <v>6</v>
      </c>
      <c r="N2364" s="1">
        <v>3.8961038961038899</v>
      </c>
      <c r="O2364" s="1" t="s">
        <v>6753</v>
      </c>
      <c r="P2364" s="1"/>
      <c r="Q2364" s="1"/>
    </row>
    <row r="2365" spans="1:17" x14ac:dyDescent="0.3">
      <c r="A2365" s="1" t="s">
        <v>5716</v>
      </c>
      <c r="B2365" s="1" t="s">
        <v>5770</v>
      </c>
      <c r="C2365" s="1">
        <v>2</v>
      </c>
      <c r="D2365" s="1" t="s">
        <v>6671</v>
      </c>
      <c r="E2365" s="1">
        <v>24</v>
      </c>
      <c r="F2365" s="1" t="s">
        <v>6751</v>
      </c>
      <c r="G2365" s="1" t="s">
        <v>5845</v>
      </c>
      <c r="H2365" s="1" t="s">
        <v>6609</v>
      </c>
      <c r="I2365" s="1" t="b">
        <v>0</v>
      </c>
      <c r="J2365" s="1">
        <v>0</v>
      </c>
      <c r="K2365" s="1">
        <v>4</v>
      </c>
      <c r="L2365" s="1">
        <v>11</v>
      </c>
      <c r="M2365" s="1">
        <v>2</v>
      </c>
      <c r="N2365" s="1">
        <v>1.29870129870129</v>
      </c>
      <c r="O2365" s="1" t="s">
        <v>6610</v>
      </c>
      <c r="P2365" s="1"/>
      <c r="Q2365" s="1"/>
    </row>
    <row r="2366" spans="1:17" x14ac:dyDescent="0.3">
      <c r="A2366" s="1" t="s">
        <v>5716</v>
      </c>
      <c r="B2366" s="1" t="s">
        <v>5770</v>
      </c>
      <c r="C2366" s="1">
        <v>2</v>
      </c>
      <c r="D2366" s="1" t="s">
        <v>6671</v>
      </c>
      <c r="E2366" s="1">
        <v>24</v>
      </c>
      <c r="F2366" s="1" t="s">
        <v>6751</v>
      </c>
      <c r="G2366" s="1" t="s">
        <v>5803</v>
      </c>
      <c r="H2366" s="1" t="s">
        <v>6523</v>
      </c>
      <c r="I2366" s="1" t="b">
        <v>0</v>
      </c>
      <c r="J2366" s="1">
        <v>0</v>
      </c>
      <c r="K2366" s="1">
        <v>1</v>
      </c>
      <c r="L2366" s="1">
        <v>0</v>
      </c>
      <c r="M2366" s="1">
        <v>32</v>
      </c>
      <c r="N2366" s="1">
        <v>20.779220779220701</v>
      </c>
      <c r="O2366" s="1" t="s">
        <v>6524</v>
      </c>
      <c r="P2366" s="1"/>
      <c r="Q2366" s="1"/>
    </row>
    <row r="2367" spans="1:17" x14ac:dyDescent="0.3">
      <c r="A2367" s="1" t="s">
        <v>5716</v>
      </c>
      <c r="B2367" s="1" t="s">
        <v>5770</v>
      </c>
      <c r="C2367" s="1">
        <v>2</v>
      </c>
      <c r="D2367" s="1" t="s">
        <v>6671</v>
      </c>
      <c r="E2367" s="1">
        <v>24</v>
      </c>
      <c r="F2367" s="1" t="s">
        <v>6751</v>
      </c>
      <c r="G2367" s="1" t="s">
        <v>5814</v>
      </c>
      <c r="H2367" s="1" t="s">
        <v>6516</v>
      </c>
      <c r="I2367" s="1" t="b">
        <v>1</v>
      </c>
      <c r="J2367" s="1">
        <v>0</v>
      </c>
      <c r="K2367" s="1">
        <v>0</v>
      </c>
      <c r="L2367" s="1">
        <v>0</v>
      </c>
      <c r="M2367" s="1">
        <v>29</v>
      </c>
      <c r="N2367" s="1">
        <v>18.831168831168799</v>
      </c>
      <c r="O2367" s="1" t="s">
        <v>6518</v>
      </c>
      <c r="P2367" s="1"/>
      <c r="Q2367" s="1"/>
    </row>
    <row r="2368" spans="1:17" x14ac:dyDescent="0.3">
      <c r="A2368" s="1" t="s">
        <v>5716</v>
      </c>
      <c r="B2368" s="1" t="s">
        <v>5770</v>
      </c>
      <c r="C2368" s="1">
        <v>2</v>
      </c>
      <c r="D2368" s="1" t="s">
        <v>6671</v>
      </c>
      <c r="E2368" s="1">
        <v>24</v>
      </c>
      <c r="F2368" s="1" t="s">
        <v>6751</v>
      </c>
      <c r="G2368" s="1" t="s">
        <v>5845</v>
      </c>
      <c r="H2368" s="1" t="s">
        <v>6514</v>
      </c>
      <c r="I2368" s="1" t="b">
        <v>0</v>
      </c>
      <c r="J2368" s="1">
        <v>0</v>
      </c>
      <c r="K2368" s="1">
        <v>4</v>
      </c>
      <c r="L2368" s="1">
        <v>5</v>
      </c>
      <c r="M2368" s="1">
        <v>28</v>
      </c>
      <c r="N2368" s="1">
        <v>18.181818181818102</v>
      </c>
      <c r="O2368" s="1" t="s">
        <v>6515</v>
      </c>
      <c r="P2368" s="1"/>
      <c r="Q2368" s="1"/>
    </row>
    <row r="2369" spans="1:17" x14ac:dyDescent="0.3">
      <c r="A2369" s="1" t="s">
        <v>5716</v>
      </c>
      <c r="B2369" s="1" t="s">
        <v>5770</v>
      </c>
      <c r="C2369" s="1">
        <v>2</v>
      </c>
      <c r="D2369" s="1" t="s">
        <v>6671</v>
      </c>
      <c r="E2369" s="1">
        <v>24</v>
      </c>
      <c r="F2369" s="1" t="s">
        <v>6751</v>
      </c>
      <c r="G2369" s="1" t="s">
        <v>5816</v>
      </c>
      <c r="H2369" s="1" t="s">
        <v>6516</v>
      </c>
      <c r="I2369" s="1" t="b">
        <v>0</v>
      </c>
      <c r="J2369" s="1">
        <v>3</v>
      </c>
      <c r="K2369" s="1">
        <v>0</v>
      </c>
      <c r="L2369" s="1">
        <v>0</v>
      </c>
      <c r="M2369" s="1">
        <v>11</v>
      </c>
      <c r="N2369" s="1">
        <v>7.1428571428571397</v>
      </c>
      <c r="O2369" s="1" t="s">
        <v>6520</v>
      </c>
      <c r="P2369" s="1"/>
      <c r="Q2369" s="1"/>
    </row>
    <row r="2370" spans="1:17" x14ac:dyDescent="0.3">
      <c r="A2370" s="1" t="s">
        <v>5716</v>
      </c>
      <c r="B2370" s="1" t="s">
        <v>5770</v>
      </c>
      <c r="C2370" s="1">
        <v>2</v>
      </c>
      <c r="D2370" s="1" t="s">
        <v>6671</v>
      </c>
      <c r="E2370" s="1">
        <v>24</v>
      </c>
      <c r="F2370" s="1" t="s">
        <v>6751</v>
      </c>
      <c r="G2370" s="1" t="s">
        <v>5810</v>
      </c>
      <c r="H2370" s="1" t="s">
        <v>6516</v>
      </c>
      <c r="I2370" s="1" t="b">
        <v>0</v>
      </c>
      <c r="J2370" s="1">
        <v>2</v>
      </c>
      <c r="K2370" s="1">
        <v>0</v>
      </c>
      <c r="L2370" s="1">
        <v>1</v>
      </c>
      <c r="M2370" s="1">
        <v>8</v>
      </c>
      <c r="N2370" s="1">
        <v>5.1948051948051903</v>
      </c>
      <c r="O2370" s="1" t="s">
        <v>6754</v>
      </c>
      <c r="P2370" s="1"/>
      <c r="Q2370" s="1"/>
    </row>
    <row r="2371" spans="1:17" x14ac:dyDescent="0.3">
      <c r="A2371" s="1" t="s">
        <v>5716</v>
      </c>
      <c r="B2371" s="1" t="s">
        <v>5770</v>
      </c>
      <c r="C2371" s="1">
        <v>2</v>
      </c>
      <c r="D2371" s="1" t="s">
        <v>6671</v>
      </c>
      <c r="E2371" s="1">
        <v>24</v>
      </c>
      <c r="F2371" s="1" t="s">
        <v>6751</v>
      </c>
      <c r="G2371" s="1" t="s">
        <v>5803</v>
      </c>
      <c r="H2371" s="1" t="s">
        <v>6526</v>
      </c>
      <c r="I2371" s="1" t="b">
        <v>0</v>
      </c>
      <c r="J2371" s="1">
        <v>0</v>
      </c>
      <c r="K2371" s="1">
        <v>1</v>
      </c>
      <c r="L2371" s="1">
        <v>0</v>
      </c>
      <c r="M2371" s="1">
        <v>6</v>
      </c>
      <c r="N2371" s="1">
        <v>3.8961038961038899</v>
      </c>
      <c r="O2371" s="1" t="s">
        <v>6527</v>
      </c>
      <c r="P2371" s="1"/>
      <c r="Q2371" s="1"/>
    </row>
    <row r="2372" spans="1:17" x14ac:dyDescent="0.3">
      <c r="A2372" s="1" t="s">
        <v>5716</v>
      </c>
      <c r="B2372" s="1" t="s">
        <v>5770</v>
      </c>
      <c r="C2372" s="1">
        <v>2</v>
      </c>
      <c r="D2372" s="1" t="s">
        <v>6671</v>
      </c>
      <c r="E2372" s="1">
        <v>24</v>
      </c>
      <c r="F2372" s="1" t="s">
        <v>6751</v>
      </c>
      <c r="G2372" s="1" t="s">
        <v>5801</v>
      </c>
      <c r="H2372" s="1" t="s">
        <v>6516</v>
      </c>
      <c r="I2372" s="1" t="b">
        <v>0</v>
      </c>
      <c r="J2372" s="1">
        <v>1</v>
      </c>
      <c r="K2372" s="1">
        <v>0</v>
      </c>
      <c r="L2372" s="1">
        <v>0</v>
      </c>
      <c r="M2372" s="1">
        <v>4</v>
      </c>
      <c r="N2372" s="1">
        <v>2.5974025974025898</v>
      </c>
      <c r="O2372" s="1" t="s">
        <v>6531</v>
      </c>
      <c r="P2372" s="1"/>
      <c r="Q2372" s="1"/>
    </row>
    <row r="2373" spans="1:17" x14ac:dyDescent="0.3">
      <c r="A2373" s="1" t="s">
        <v>5716</v>
      </c>
      <c r="B2373" s="1" t="s">
        <v>5770</v>
      </c>
      <c r="C2373" s="1">
        <v>2</v>
      </c>
      <c r="D2373" s="1" t="s">
        <v>6671</v>
      </c>
      <c r="E2373" s="1">
        <v>24</v>
      </c>
      <c r="F2373" s="1" t="s">
        <v>6751</v>
      </c>
      <c r="G2373" s="1" t="s">
        <v>5834</v>
      </c>
      <c r="H2373" s="1" t="s">
        <v>6516</v>
      </c>
      <c r="I2373" s="1" t="b">
        <v>0</v>
      </c>
      <c r="J2373" s="1">
        <v>13</v>
      </c>
      <c r="K2373" s="1">
        <v>0</v>
      </c>
      <c r="L2373" s="1">
        <v>11</v>
      </c>
      <c r="M2373" s="1">
        <v>3</v>
      </c>
      <c r="N2373" s="1">
        <v>1.94805194805194</v>
      </c>
      <c r="O2373" s="1" t="e">
        <f>----gAtcTacGggAaGatA------TacCGgTCgaggct</f>
        <v>#NAME?</v>
      </c>
      <c r="P2373" s="1"/>
      <c r="Q2373" s="1"/>
    </row>
    <row r="2374" spans="1:17" x14ac:dyDescent="0.3">
      <c r="A2374" s="1" t="s">
        <v>5716</v>
      </c>
      <c r="B2374" s="1" t="s">
        <v>5770</v>
      </c>
      <c r="C2374" s="1">
        <v>2</v>
      </c>
      <c r="D2374" s="1" t="s">
        <v>6671</v>
      </c>
      <c r="E2374" s="1">
        <v>24</v>
      </c>
      <c r="F2374" s="1" t="s">
        <v>6751</v>
      </c>
      <c r="G2374" s="1" t="s">
        <v>5834</v>
      </c>
      <c r="H2374" s="1" t="s">
        <v>6516</v>
      </c>
      <c r="I2374" s="1" t="b">
        <v>0</v>
      </c>
      <c r="J2374" s="1">
        <v>6</v>
      </c>
      <c r="K2374" s="1">
        <v>0</v>
      </c>
      <c r="L2374" s="1">
        <v>0</v>
      </c>
      <c r="M2374" s="1">
        <v>2</v>
      </c>
      <c r="N2374" s="1">
        <v>1.29870129870129</v>
      </c>
      <c r="O2374" s="1" t="s">
        <v>6532</v>
      </c>
      <c r="P2374" s="1"/>
      <c r="Q2374" s="1"/>
    </row>
    <row r="2375" spans="1:17" x14ac:dyDescent="0.3">
      <c r="A2375" s="1" t="s">
        <v>5716</v>
      </c>
      <c r="B2375" s="1" t="s">
        <v>5770</v>
      </c>
      <c r="C2375" s="1">
        <v>2</v>
      </c>
      <c r="D2375" s="1" t="s">
        <v>6671</v>
      </c>
      <c r="E2375" s="1">
        <v>24</v>
      </c>
      <c r="F2375" s="1" t="s">
        <v>6751</v>
      </c>
      <c r="G2375" s="1" t="s">
        <v>5803</v>
      </c>
      <c r="H2375" s="1" t="s">
        <v>6526</v>
      </c>
      <c r="I2375" s="1" t="b">
        <v>0</v>
      </c>
      <c r="J2375" s="1">
        <v>0</v>
      </c>
      <c r="K2375" s="1">
        <v>1</v>
      </c>
      <c r="L2375" s="1">
        <v>0</v>
      </c>
      <c r="M2375" s="1">
        <v>2</v>
      </c>
      <c r="N2375" s="1">
        <v>1.29870129870129</v>
      </c>
      <c r="O2375" s="1" t="s">
        <v>6560</v>
      </c>
      <c r="P2375" s="1"/>
      <c r="Q2375" s="1"/>
    </row>
    <row r="2376" spans="1:17" x14ac:dyDescent="0.3">
      <c r="A2376" s="1" t="s">
        <v>5716</v>
      </c>
      <c r="B2376" s="1" t="s">
        <v>5770</v>
      </c>
      <c r="C2376" s="1">
        <v>2</v>
      </c>
      <c r="D2376" s="1" t="s">
        <v>6671</v>
      </c>
      <c r="E2376" s="1">
        <v>25</v>
      </c>
      <c r="F2376" s="1" t="s">
        <v>6755</v>
      </c>
      <c r="G2376" s="1" t="s">
        <v>5814</v>
      </c>
      <c r="H2376" s="1" t="s">
        <v>6516</v>
      </c>
      <c r="I2376" s="1" t="b">
        <v>1</v>
      </c>
      <c r="J2376" s="1">
        <v>0</v>
      </c>
      <c r="K2376" s="1">
        <v>0</v>
      </c>
      <c r="L2376" s="1">
        <v>0</v>
      </c>
      <c r="M2376" s="1">
        <v>855</v>
      </c>
      <c r="N2376" s="1">
        <v>95.317725752508295</v>
      </c>
      <c r="O2376" s="1" t="s">
        <v>6518</v>
      </c>
      <c r="P2376" s="1"/>
      <c r="Q2376" s="1"/>
    </row>
    <row r="2377" spans="1:17" x14ac:dyDescent="0.3">
      <c r="A2377" s="1" t="s">
        <v>5716</v>
      </c>
      <c r="B2377" s="1" t="s">
        <v>5770</v>
      </c>
      <c r="C2377" s="1">
        <v>2</v>
      </c>
      <c r="D2377" s="1" t="s">
        <v>6671</v>
      </c>
      <c r="E2377" s="1">
        <v>26</v>
      </c>
      <c r="F2377" s="1" t="s">
        <v>6756</v>
      </c>
      <c r="G2377" s="1" t="s">
        <v>5845</v>
      </c>
      <c r="H2377" s="1" t="s">
        <v>6609</v>
      </c>
      <c r="I2377" s="1" t="b">
        <v>0</v>
      </c>
      <c r="J2377" s="1">
        <v>0</v>
      </c>
      <c r="K2377" s="1">
        <v>4</v>
      </c>
      <c r="L2377" s="1">
        <v>12</v>
      </c>
      <c r="M2377" s="1">
        <v>3</v>
      </c>
      <c r="N2377" s="1">
        <v>5.1724137931034404</v>
      </c>
      <c r="O2377" s="1" t="s">
        <v>6757</v>
      </c>
      <c r="P2377" s="1"/>
      <c r="Q2377" s="1"/>
    </row>
    <row r="2378" spans="1:17" x14ac:dyDescent="0.3">
      <c r="A2378" s="1" t="s">
        <v>5716</v>
      </c>
      <c r="B2378" s="1" t="s">
        <v>5770</v>
      </c>
      <c r="C2378" s="1">
        <v>2</v>
      </c>
      <c r="D2378" s="1" t="s">
        <v>6671</v>
      </c>
      <c r="E2378" s="1">
        <v>26</v>
      </c>
      <c r="F2378" s="1" t="s">
        <v>6756</v>
      </c>
      <c r="G2378" s="1" t="s">
        <v>5834</v>
      </c>
      <c r="H2378" s="1" t="s">
        <v>6721</v>
      </c>
      <c r="I2378" s="1" t="b">
        <v>0</v>
      </c>
      <c r="J2378" s="1">
        <v>1</v>
      </c>
      <c r="K2378" s="1">
        <v>6</v>
      </c>
      <c r="L2378" s="1">
        <v>10</v>
      </c>
      <c r="M2378" s="1">
        <v>1</v>
      </c>
      <c r="N2378" s="1">
        <v>1.72413793103448</v>
      </c>
      <c r="O2378" s="1" t="s">
        <v>6722</v>
      </c>
      <c r="P2378" s="1"/>
      <c r="Q2378" s="1"/>
    </row>
    <row r="2379" spans="1:17" x14ac:dyDescent="0.3">
      <c r="A2379" s="1" t="s">
        <v>5716</v>
      </c>
      <c r="B2379" s="1" t="s">
        <v>5770</v>
      </c>
      <c r="C2379" s="1">
        <v>2</v>
      </c>
      <c r="D2379" s="1" t="s">
        <v>6671</v>
      </c>
      <c r="E2379" s="1">
        <v>26</v>
      </c>
      <c r="F2379" s="1" t="s">
        <v>6756</v>
      </c>
      <c r="G2379" s="1" t="s">
        <v>5845</v>
      </c>
      <c r="H2379" s="1" t="s">
        <v>6514</v>
      </c>
      <c r="I2379" s="1" t="b">
        <v>0</v>
      </c>
      <c r="J2379" s="1">
        <v>0</v>
      </c>
      <c r="K2379" s="1">
        <v>4</v>
      </c>
      <c r="L2379" s="1">
        <v>5</v>
      </c>
      <c r="M2379" s="1">
        <v>21</v>
      </c>
      <c r="N2379" s="1">
        <v>36.2068965517241</v>
      </c>
      <c r="O2379" s="1" t="s">
        <v>6515</v>
      </c>
      <c r="P2379" s="1"/>
      <c r="Q2379" s="1"/>
    </row>
    <row r="2380" spans="1:17" x14ac:dyDescent="0.3">
      <c r="A2380" s="1" t="s">
        <v>5716</v>
      </c>
      <c r="B2380" s="1" t="s">
        <v>5770</v>
      </c>
      <c r="C2380" s="1">
        <v>2</v>
      </c>
      <c r="D2380" s="1" t="s">
        <v>6671</v>
      </c>
      <c r="E2380" s="1">
        <v>26</v>
      </c>
      <c r="F2380" s="1" t="s">
        <v>6756</v>
      </c>
      <c r="G2380" s="1" t="s">
        <v>5814</v>
      </c>
      <c r="H2380" s="1" t="s">
        <v>6516</v>
      </c>
      <c r="I2380" s="1" t="b">
        <v>1</v>
      </c>
      <c r="J2380" s="1">
        <v>0</v>
      </c>
      <c r="K2380" s="1">
        <v>0</v>
      </c>
      <c r="L2380" s="1">
        <v>0</v>
      </c>
      <c r="M2380" s="1">
        <v>7</v>
      </c>
      <c r="N2380" s="1">
        <v>12.068965517241301</v>
      </c>
      <c r="O2380" s="1" t="s">
        <v>6518</v>
      </c>
      <c r="P2380" s="1"/>
      <c r="Q2380" s="1"/>
    </row>
    <row r="2381" spans="1:17" x14ac:dyDescent="0.3">
      <c r="A2381" s="1" t="s">
        <v>5716</v>
      </c>
      <c r="B2381" s="1" t="s">
        <v>5770</v>
      </c>
      <c r="C2381" s="1">
        <v>2</v>
      </c>
      <c r="D2381" s="1" t="s">
        <v>6671</v>
      </c>
      <c r="E2381" s="1">
        <v>26</v>
      </c>
      <c r="F2381" s="1" t="s">
        <v>6756</v>
      </c>
      <c r="G2381" s="1" t="s">
        <v>5819</v>
      </c>
      <c r="H2381" s="1" t="s">
        <v>6588</v>
      </c>
      <c r="I2381" s="1" t="b">
        <v>0</v>
      </c>
      <c r="J2381" s="1">
        <v>0</v>
      </c>
      <c r="K2381" s="1">
        <v>3</v>
      </c>
      <c r="L2381" s="1">
        <v>6</v>
      </c>
      <c r="M2381" s="1">
        <v>6</v>
      </c>
      <c r="N2381" s="1">
        <v>10.3448275862069</v>
      </c>
      <c r="O2381" s="1" t="s">
        <v>6589</v>
      </c>
      <c r="P2381" s="1"/>
      <c r="Q2381" s="1"/>
    </row>
    <row r="2382" spans="1:17" x14ac:dyDescent="0.3">
      <c r="A2382" s="1" t="s">
        <v>5716</v>
      </c>
      <c r="B2382" s="1" t="s">
        <v>5770</v>
      </c>
      <c r="C2382" s="1">
        <v>2</v>
      </c>
      <c r="D2382" s="1" t="s">
        <v>6671</v>
      </c>
      <c r="E2382" s="1">
        <v>26</v>
      </c>
      <c r="F2382" s="1" t="s">
        <v>6756</v>
      </c>
      <c r="G2382" s="1" t="s">
        <v>5803</v>
      </c>
      <c r="H2382" s="1" t="s">
        <v>6523</v>
      </c>
      <c r="I2382" s="1" t="b">
        <v>0</v>
      </c>
      <c r="J2382" s="1">
        <v>0</v>
      </c>
      <c r="K2382" s="1">
        <v>1</v>
      </c>
      <c r="L2382" s="1">
        <v>0</v>
      </c>
      <c r="M2382" s="1">
        <v>4</v>
      </c>
      <c r="N2382" s="1">
        <v>6.8965517241379297</v>
      </c>
      <c r="O2382" s="1" t="s">
        <v>6524</v>
      </c>
      <c r="P2382" s="1"/>
      <c r="Q2382" s="1"/>
    </row>
    <row r="2383" spans="1:17" x14ac:dyDescent="0.3">
      <c r="A2383" s="1" t="s">
        <v>5716</v>
      </c>
      <c r="B2383" s="1" t="s">
        <v>5770</v>
      </c>
      <c r="C2383" s="1">
        <v>2</v>
      </c>
      <c r="D2383" s="1" t="s">
        <v>6671</v>
      </c>
      <c r="E2383" s="1">
        <v>26</v>
      </c>
      <c r="F2383" s="1" t="s">
        <v>6756</v>
      </c>
      <c r="G2383" s="1" t="s">
        <v>5810</v>
      </c>
      <c r="H2383" s="1" t="s">
        <v>6516</v>
      </c>
      <c r="I2383" s="1" t="b">
        <v>0</v>
      </c>
      <c r="J2383" s="1">
        <v>2</v>
      </c>
      <c r="K2383" s="1">
        <v>0</v>
      </c>
      <c r="L2383" s="1">
        <v>0</v>
      </c>
      <c r="M2383" s="1">
        <v>3</v>
      </c>
      <c r="N2383" s="1">
        <v>5.1724137931034404</v>
      </c>
      <c r="O2383" s="1" t="s">
        <v>6517</v>
      </c>
      <c r="P2383" s="1"/>
      <c r="Q2383" s="1"/>
    </row>
    <row r="2384" spans="1:17" x14ac:dyDescent="0.3">
      <c r="A2384" s="1" t="s">
        <v>5716</v>
      </c>
      <c r="B2384" s="1" t="s">
        <v>5770</v>
      </c>
      <c r="C2384" s="1">
        <v>2</v>
      </c>
      <c r="D2384" s="1" t="s">
        <v>6671</v>
      </c>
      <c r="E2384" s="1">
        <v>26</v>
      </c>
      <c r="F2384" s="1" t="s">
        <v>6756</v>
      </c>
      <c r="G2384" s="1" t="s">
        <v>5803</v>
      </c>
      <c r="H2384" s="1" t="s">
        <v>6526</v>
      </c>
      <c r="I2384" s="1" t="b">
        <v>0</v>
      </c>
      <c r="J2384" s="1">
        <v>0</v>
      </c>
      <c r="K2384" s="1">
        <v>1</v>
      </c>
      <c r="L2384" s="1">
        <v>0</v>
      </c>
      <c r="M2384" s="1">
        <v>3</v>
      </c>
      <c r="N2384" s="1">
        <v>5.1724137931034404</v>
      </c>
      <c r="O2384" s="1" t="s">
        <v>6527</v>
      </c>
      <c r="P2384" s="1"/>
      <c r="Q2384" s="1"/>
    </row>
    <row r="2385" spans="1:17" x14ac:dyDescent="0.3">
      <c r="A2385" s="1" t="s">
        <v>5716</v>
      </c>
      <c r="B2385" s="1" t="s">
        <v>5770</v>
      </c>
      <c r="C2385" s="1">
        <v>2</v>
      </c>
      <c r="D2385" s="1" t="s">
        <v>6671</v>
      </c>
      <c r="E2385" s="1">
        <v>26</v>
      </c>
      <c r="F2385" s="1" t="s">
        <v>6756</v>
      </c>
      <c r="G2385" s="1" t="s">
        <v>5816</v>
      </c>
      <c r="H2385" s="1" t="s">
        <v>6516</v>
      </c>
      <c r="I2385" s="1" t="b">
        <v>0</v>
      </c>
      <c r="J2385" s="1">
        <v>3</v>
      </c>
      <c r="K2385" s="1">
        <v>0</v>
      </c>
      <c r="L2385" s="1">
        <v>0</v>
      </c>
      <c r="M2385" s="1">
        <v>2</v>
      </c>
      <c r="N2385" s="1">
        <v>3.44827586206896</v>
      </c>
      <c r="O2385" s="1" t="s">
        <v>6520</v>
      </c>
      <c r="P2385" s="1"/>
      <c r="Q2385" s="1"/>
    </row>
    <row r="2386" spans="1:17" x14ac:dyDescent="0.3">
      <c r="A2386" s="1" t="s">
        <v>5716</v>
      </c>
      <c r="B2386" s="1" t="s">
        <v>5770</v>
      </c>
      <c r="C2386" s="1">
        <v>2</v>
      </c>
      <c r="D2386" s="1" t="s">
        <v>6671</v>
      </c>
      <c r="E2386" s="1">
        <v>26</v>
      </c>
      <c r="F2386" s="1" t="s">
        <v>6756</v>
      </c>
      <c r="G2386" s="1" t="s">
        <v>5834</v>
      </c>
      <c r="H2386" s="1" t="s">
        <v>6738</v>
      </c>
      <c r="I2386" s="1" t="b">
        <v>0</v>
      </c>
      <c r="J2386" s="1">
        <v>0</v>
      </c>
      <c r="K2386" s="1">
        <v>9</v>
      </c>
      <c r="L2386" s="1">
        <v>13</v>
      </c>
      <c r="M2386" s="1">
        <v>1</v>
      </c>
      <c r="N2386" s="1">
        <v>1.72413793103448</v>
      </c>
      <c r="O2386" s="1" t="s">
        <v>6758</v>
      </c>
      <c r="P2386" s="1"/>
      <c r="Q2386" s="1"/>
    </row>
    <row r="2387" spans="1:17" x14ac:dyDescent="0.3">
      <c r="A2387" s="1" t="s">
        <v>5716</v>
      </c>
      <c r="B2387" s="1" t="s">
        <v>5770</v>
      </c>
      <c r="C2387" s="1">
        <v>2</v>
      </c>
      <c r="D2387" s="1" t="s">
        <v>6671</v>
      </c>
      <c r="E2387" s="1">
        <v>26</v>
      </c>
      <c r="F2387" s="1" t="s">
        <v>6756</v>
      </c>
      <c r="G2387" s="1" t="s">
        <v>5845</v>
      </c>
      <c r="H2387" s="1" t="s">
        <v>6514</v>
      </c>
      <c r="I2387" s="1" t="b">
        <v>0</v>
      </c>
      <c r="J2387" s="1">
        <v>0</v>
      </c>
      <c r="K2387" s="1">
        <v>4</v>
      </c>
      <c r="L2387" s="1">
        <v>6</v>
      </c>
      <c r="M2387" s="1">
        <v>1</v>
      </c>
      <c r="N2387" s="1">
        <v>1.72413793103448</v>
      </c>
      <c r="O2387" s="1" t="s">
        <v>6759</v>
      </c>
      <c r="P2387" s="1"/>
      <c r="Q2387" s="1"/>
    </row>
    <row r="2388" spans="1:17" x14ac:dyDescent="0.3">
      <c r="A2388" s="1" t="s">
        <v>5716</v>
      </c>
      <c r="B2388" s="1" t="s">
        <v>5770</v>
      </c>
      <c r="C2388" s="1">
        <v>2</v>
      </c>
      <c r="D2388" s="1" t="s">
        <v>6671</v>
      </c>
      <c r="E2388" s="1">
        <v>26</v>
      </c>
      <c r="F2388" s="1" t="s">
        <v>6756</v>
      </c>
      <c r="G2388" s="1" t="s">
        <v>5803</v>
      </c>
      <c r="H2388" s="1" t="s">
        <v>6523</v>
      </c>
      <c r="I2388" s="1" t="b">
        <v>0</v>
      </c>
      <c r="J2388" s="1">
        <v>0</v>
      </c>
      <c r="K2388" s="1">
        <v>1</v>
      </c>
      <c r="L2388" s="1">
        <v>1</v>
      </c>
      <c r="M2388" s="1">
        <v>1</v>
      </c>
      <c r="N2388" s="1">
        <v>1.72413793103448</v>
      </c>
      <c r="O2388" s="1" t="s">
        <v>6760</v>
      </c>
      <c r="P2388" s="1"/>
      <c r="Q2388" s="1"/>
    </row>
    <row r="2389" spans="1:17" x14ac:dyDescent="0.3">
      <c r="A2389" s="1" t="s">
        <v>5716</v>
      </c>
      <c r="B2389" s="1" t="s">
        <v>5770</v>
      </c>
      <c r="C2389" s="1">
        <v>2</v>
      </c>
      <c r="D2389" s="1" t="s">
        <v>6671</v>
      </c>
      <c r="E2389" s="1">
        <v>26</v>
      </c>
      <c r="F2389" s="1" t="s">
        <v>6756</v>
      </c>
      <c r="G2389" s="1" t="s">
        <v>5845</v>
      </c>
      <c r="H2389" s="1" t="s">
        <v>6514</v>
      </c>
      <c r="I2389" s="1" t="b">
        <v>0</v>
      </c>
      <c r="J2389" s="1">
        <v>0</v>
      </c>
      <c r="K2389" s="1">
        <v>4</v>
      </c>
      <c r="L2389" s="1">
        <v>6</v>
      </c>
      <c r="M2389" s="1">
        <v>1</v>
      </c>
      <c r="N2389" s="1">
        <v>1.72413793103448</v>
      </c>
      <c r="O2389" s="1" t="s">
        <v>6761</v>
      </c>
      <c r="P2389" s="1"/>
      <c r="Q2389" s="1"/>
    </row>
    <row r="2390" spans="1:17" x14ac:dyDescent="0.3">
      <c r="A2390" s="1" t="s">
        <v>5716</v>
      </c>
      <c r="B2390" s="1" t="s">
        <v>5770</v>
      </c>
      <c r="C2390" s="1">
        <v>2</v>
      </c>
      <c r="D2390" s="1" t="s">
        <v>6671</v>
      </c>
      <c r="E2390" s="1">
        <v>26</v>
      </c>
      <c r="F2390" s="1" t="s">
        <v>6756</v>
      </c>
      <c r="G2390" s="1" t="s">
        <v>5845</v>
      </c>
      <c r="H2390" s="1" t="s">
        <v>6514</v>
      </c>
      <c r="I2390" s="1" t="b">
        <v>0</v>
      </c>
      <c r="J2390" s="1">
        <v>0</v>
      </c>
      <c r="K2390" s="1">
        <v>4</v>
      </c>
      <c r="L2390" s="1">
        <v>5</v>
      </c>
      <c r="M2390" s="1">
        <v>1</v>
      </c>
      <c r="N2390" s="1">
        <v>1.72413793103448</v>
      </c>
      <c r="O2390" s="1" t="s">
        <v>6762</v>
      </c>
      <c r="P2390" s="1"/>
      <c r="Q2390" s="1"/>
    </row>
    <row r="2391" spans="1:17" x14ac:dyDescent="0.3">
      <c r="A2391" s="1" t="s">
        <v>5716</v>
      </c>
      <c r="B2391" s="1" t="s">
        <v>5770</v>
      </c>
      <c r="C2391" s="1">
        <v>2</v>
      </c>
      <c r="D2391" s="1" t="s">
        <v>6671</v>
      </c>
      <c r="E2391" s="1">
        <v>26</v>
      </c>
      <c r="F2391" s="1" t="s">
        <v>6756</v>
      </c>
      <c r="G2391" s="1" t="s">
        <v>5803</v>
      </c>
      <c r="H2391" s="1" t="s">
        <v>6526</v>
      </c>
      <c r="I2391" s="1" t="b">
        <v>0</v>
      </c>
      <c r="J2391" s="1">
        <v>0</v>
      </c>
      <c r="K2391" s="1">
        <v>1</v>
      </c>
      <c r="L2391" s="1">
        <v>0</v>
      </c>
      <c r="M2391" s="1">
        <v>1</v>
      </c>
      <c r="N2391" s="1">
        <v>1.72413793103448</v>
      </c>
      <c r="O2391" s="1" t="s">
        <v>6560</v>
      </c>
      <c r="P2391" s="1"/>
      <c r="Q2391" s="1"/>
    </row>
    <row r="2392" spans="1:17" x14ac:dyDescent="0.3">
      <c r="A2392" s="1" t="s">
        <v>5716</v>
      </c>
      <c r="B2392" s="1" t="s">
        <v>5770</v>
      </c>
      <c r="C2392" s="1">
        <v>2</v>
      </c>
      <c r="D2392" s="1" t="s">
        <v>6671</v>
      </c>
      <c r="E2392" s="1">
        <v>26</v>
      </c>
      <c r="F2392" s="1" t="s">
        <v>6756</v>
      </c>
      <c r="G2392" s="1" t="s">
        <v>5834</v>
      </c>
      <c r="H2392" s="1" t="s">
        <v>6738</v>
      </c>
      <c r="I2392" s="1" t="b">
        <v>0</v>
      </c>
      <c r="J2392" s="1">
        <v>0</v>
      </c>
      <c r="K2392" s="1">
        <v>9</v>
      </c>
      <c r="L2392" s="1">
        <v>11</v>
      </c>
      <c r="M2392" s="1">
        <v>1</v>
      </c>
      <c r="N2392" s="1">
        <v>1.72413793103448</v>
      </c>
      <c r="O2392" s="1" t="s">
        <v>6763</v>
      </c>
      <c r="P2392" s="1"/>
      <c r="Q2392" s="1"/>
    </row>
    <row r="2393" spans="1:17" x14ac:dyDescent="0.3">
      <c r="A2393" s="1" t="s">
        <v>5716</v>
      </c>
      <c r="B2393" s="1" t="s">
        <v>5770</v>
      </c>
      <c r="C2393" s="1">
        <v>2</v>
      </c>
      <c r="D2393" s="1" t="s">
        <v>6671</v>
      </c>
      <c r="E2393" s="1">
        <v>26</v>
      </c>
      <c r="F2393" s="1" t="s">
        <v>6756</v>
      </c>
      <c r="G2393" s="1" t="s">
        <v>5798</v>
      </c>
      <c r="H2393" s="1" t="s">
        <v>6516</v>
      </c>
      <c r="I2393" s="1" t="b">
        <v>0</v>
      </c>
      <c r="J2393" s="1">
        <v>0</v>
      </c>
      <c r="K2393" s="1">
        <v>0</v>
      </c>
      <c r="L2393" s="1">
        <v>3</v>
      </c>
      <c r="M2393" s="1">
        <v>1</v>
      </c>
      <c r="N2393" s="1">
        <v>1.72413793103448</v>
      </c>
      <c r="O2393" s="1" t="s">
        <v>6764</v>
      </c>
      <c r="P2393" s="1"/>
      <c r="Q2393" s="1"/>
    </row>
    <row r="2394" spans="1:17" x14ac:dyDescent="0.3">
      <c r="A2394" s="1" t="s">
        <v>5716</v>
      </c>
      <c r="B2394" s="1" t="s">
        <v>5770</v>
      </c>
      <c r="C2394" s="1">
        <v>2</v>
      </c>
      <c r="D2394" s="1" t="s">
        <v>6671</v>
      </c>
      <c r="E2394" s="1">
        <v>27</v>
      </c>
      <c r="F2394" s="1" t="s">
        <v>6765</v>
      </c>
      <c r="G2394" s="1" t="s">
        <v>5845</v>
      </c>
      <c r="H2394" s="1" t="s">
        <v>6609</v>
      </c>
      <c r="I2394" s="1" t="b">
        <v>0</v>
      </c>
      <c r="J2394" s="1">
        <v>0</v>
      </c>
      <c r="K2394" s="1">
        <v>4</v>
      </c>
      <c r="L2394" s="1">
        <v>12</v>
      </c>
      <c r="M2394" s="1">
        <v>101</v>
      </c>
      <c r="N2394" s="1">
        <v>37.269372693726901</v>
      </c>
      <c r="O2394" s="1" t="s">
        <v>6757</v>
      </c>
      <c r="P2394" s="1"/>
      <c r="Q2394" s="1"/>
    </row>
    <row r="2395" spans="1:17" x14ac:dyDescent="0.3">
      <c r="A2395" s="1" t="s">
        <v>5716</v>
      </c>
      <c r="B2395" s="1" t="s">
        <v>5770</v>
      </c>
      <c r="C2395" s="1">
        <v>2</v>
      </c>
      <c r="D2395" s="1" t="s">
        <v>6671</v>
      </c>
      <c r="E2395" s="1">
        <v>27</v>
      </c>
      <c r="F2395" s="1" t="s">
        <v>6765</v>
      </c>
      <c r="G2395" s="1" t="s">
        <v>5814</v>
      </c>
      <c r="H2395" s="1" t="s">
        <v>6516</v>
      </c>
      <c r="I2395" s="1" t="b">
        <v>1</v>
      </c>
      <c r="J2395" s="1">
        <v>0</v>
      </c>
      <c r="K2395" s="1">
        <v>0</v>
      </c>
      <c r="L2395" s="1">
        <v>0</v>
      </c>
      <c r="M2395" s="1">
        <v>154</v>
      </c>
      <c r="N2395" s="1">
        <v>56.826568265682603</v>
      </c>
      <c r="O2395" s="1" t="s">
        <v>6518</v>
      </c>
      <c r="P2395" s="1"/>
      <c r="Q2395" s="1"/>
    </row>
    <row r="2396" spans="1:17" x14ac:dyDescent="0.3">
      <c r="A2396" s="1" t="s">
        <v>5716</v>
      </c>
      <c r="B2396" s="1" t="s">
        <v>5770</v>
      </c>
      <c r="C2396" s="1">
        <v>2</v>
      </c>
      <c r="D2396" s="1" t="s">
        <v>6671</v>
      </c>
      <c r="E2396" s="1">
        <v>27</v>
      </c>
      <c r="F2396" s="1" t="s">
        <v>6765</v>
      </c>
      <c r="G2396" s="1" t="s">
        <v>5845</v>
      </c>
      <c r="H2396" s="1" t="s">
        <v>6514</v>
      </c>
      <c r="I2396" s="1" t="b">
        <v>0</v>
      </c>
      <c r="J2396" s="1">
        <v>0</v>
      </c>
      <c r="K2396" s="1">
        <v>4</v>
      </c>
      <c r="L2396" s="1">
        <v>5</v>
      </c>
      <c r="M2396" s="1">
        <v>3</v>
      </c>
      <c r="N2396" s="1">
        <v>1.1070110701107001</v>
      </c>
      <c r="O2396" s="1" t="s">
        <v>6515</v>
      </c>
      <c r="P2396" s="1"/>
      <c r="Q2396" s="1"/>
    </row>
    <row r="2397" spans="1:17" x14ac:dyDescent="0.3">
      <c r="A2397" s="1" t="s">
        <v>5716</v>
      </c>
      <c r="B2397" s="1" t="s">
        <v>5770</v>
      </c>
      <c r="C2397" s="1">
        <v>2</v>
      </c>
      <c r="D2397" s="1" t="s">
        <v>6671</v>
      </c>
      <c r="E2397" s="1">
        <v>28</v>
      </c>
      <c r="F2397" s="1" t="s">
        <v>6766</v>
      </c>
      <c r="G2397" s="1" t="s">
        <v>5819</v>
      </c>
      <c r="H2397" s="1" t="s">
        <v>6588</v>
      </c>
      <c r="I2397" s="1" t="b">
        <v>0</v>
      </c>
      <c r="J2397" s="1">
        <v>0</v>
      </c>
      <c r="K2397" s="1">
        <v>3</v>
      </c>
      <c r="L2397" s="1">
        <v>6</v>
      </c>
      <c r="M2397" s="1">
        <v>37</v>
      </c>
      <c r="N2397" s="1">
        <v>46.835443037974599</v>
      </c>
      <c r="O2397" s="1" t="s">
        <v>6589</v>
      </c>
      <c r="P2397" s="1"/>
      <c r="Q2397" s="1"/>
    </row>
    <row r="2398" spans="1:17" x14ac:dyDescent="0.3">
      <c r="A2398" s="1" t="s">
        <v>5716</v>
      </c>
      <c r="B2398" s="1" t="s">
        <v>5770</v>
      </c>
      <c r="C2398" s="1">
        <v>2</v>
      </c>
      <c r="D2398" s="1" t="s">
        <v>6671</v>
      </c>
      <c r="E2398" s="1">
        <v>28</v>
      </c>
      <c r="F2398" s="1" t="s">
        <v>6766</v>
      </c>
      <c r="G2398" s="1" t="s">
        <v>5814</v>
      </c>
      <c r="H2398" s="1" t="s">
        <v>6516</v>
      </c>
      <c r="I2398" s="1" t="b">
        <v>1</v>
      </c>
      <c r="J2398" s="1">
        <v>0</v>
      </c>
      <c r="K2398" s="1">
        <v>0</v>
      </c>
      <c r="L2398" s="1">
        <v>0</v>
      </c>
      <c r="M2398" s="1">
        <v>25</v>
      </c>
      <c r="N2398" s="1">
        <v>31.645569620253099</v>
      </c>
      <c r="O2398" s="1" t="s">
        <v>6518</v>
      </c>
      <c r="P2398" s="1"/>
      <c r="Q2398" s="1"/>
    </row>
    <row r="2399" spans="1:17" x14ac:dyDescent="0.3">
      <c r="A2399" s="1" t="s">
        <v>5716</v>
      </c>
      <c r="B2399" s="1" t="s">
        <v>5770</v>
      </c>
      <c r="C2399" s="1">
        <v>2</v>
      </c>
      <c r="D2399" s="1" t="s">
        <v>6671</v>
      </c>
      <c r="E2399" s="1">
        <v>28</v>
      </c>
      <c r="F2399" s="1" t="s">
        <v>6766</v>
      </c>
      <c r="G2399" s="1" t="s">
        <v>5803</v>
      </c>
      <c r="H2399" s="1" t="s">
        <v>6523</v>
      </c>
      <c r="I2399" s="1" t="b">
        <v>0</v>
      </c>
      <c r="J2399" s="1">
        <v>0</v>
      </c>
      <c r="K2399" s="1">
        <v>1</v>
      </c>
      <c r="L2399" s="1">
        <v>0</v>
      </c>
      <c r="M2399" s="1">
        <v>3</v>
      </c>
      <c r="N2399" s="1">
        <v>3.79746835443038</v>
      </c>
      <c r="O2399" s="1" t="s">
        <v>6524</v>
      </c>
      <c r="P2399" s="1"/>
      <c r="Q2399" s="1"/>
    </row>
    <row r="2400" spans="1:17" x14ac:dyDescent="0.3">
      <c r="A2400" s="1" t="s">
        <v>5716</v>
      </c>
      <c r="B2400" s="1" t="s">
        <v>5770</v>
      </c>
      <c r="C2400" s="1">
        <v>2</v>
      </c>
      <c r="D2400" s="1" t="s">
        <v>6671</v>
      </c>
      <c r="E2400" s="1">
        <v>28</v>
      </c>
      <c r="F2400" s="1" t="s">
        <v>6766</v>
      </c>
      <c r="G2400" s="1" t="s">
        <v>5845</v>
      </c>
      <c r="H2400" s="1" t="s">
        <v>6514</v>
      </c>
      <c r="I2400" s="1" t="b">
        <v>0</v>
      </c>
      <c r="J2400" s="1">
        <v>0</v>
      </c>
      <c r="K2400" s="1">
        <v>4</v>
      </c>
      <c r="L2400" s="1">
        <v>5</v>
      </c>
      <c r="M2400" s="1">
        <v>3</v>
      </c>
      <c r="N2400" s="1">
        <v>3.79746835443038</v>
      </c>
      <c r="O2400" s="1" t="s">
        <v>6515</v>
      </c>
      <c r="P2400" s="1"/>
      <c r="Q2400" s="1"/>
    </row>
    <row r="2401" spans="1:17" x14ac:dyDescent="0.3">
      <c r="A2401" s="1" t="s">
        <v>5716</v>
      </c>
      <c r="B2401" s="1" t="s">
        <v>5770</v>
      </c>
      <c r="C2401" s="1">
        <v>2</v>
      </c>
      <c r="D2401" s="1" t="s">
        <v>6671</v>
      </c>
      <c r="E2401" s="1">
        <v>28</v>
      </c>
      <c r="F2401" s="1" t="s">
        <v>6766</v>
      </c>
      <c r="G2401" s="1" t="s">
        <v>5834</v>
      </c>
      <c r="H2401" s="1" t="s">
        <v>6516</v>
      </c>
      <c r="I2401" s="1" t="b">
        <v>0</v>
      </c>
      <c r="J2401" s="1">
        <v>21</v>
      </c>
      <c r="K2401" s="1">
        <v>0</v>
      </c>
      <c r="L2401" s="1">
        <v>0</v>
      </c>
      <c r="M2401" s="1">
        <v>2</v>
      </c>
      <c r="N2401" s="1">
        <v>2.5316455696202498</v>
      </c>
      <c r="O2401" s="1" t="s">
        <v>6767</v>
      </c>
      <c r="P2401" s="1"/>
      <c r="Q2401" s="1"/>
    </row>
    <row r="2402" spans="1:17" x14ac:dyDescent="0.3">
      <c r="A2402" s="1" t="s">
        <v>5716</v>
      </c>
      <c r="B2402" s="1" t="s">
        <v>5770</v>
      </c>
      <c r="C2402" s="1">
        <v>2</v>
      </c>
      <c r="D2402" s="1" t="s">
        <v>6671</v>
      </c>
      <c r="E2402" s="1">
        <v>28</v>
      </c>
      <c r="F2402" s="1" t="s">
        <v>6766</v>
      </c>
      <c r="G2402" s="1" t="s">
        <v>5834</v>
      </c>
      <c r="H2402" s="1" t="s">
        <v>6516</v>
      </c>
      <c r="I2402" s="1" t="b">
        <v>0</v>
      </c>
      <c r="J2402" s="1">
        <v>21</v>
      </c>
      <c r="K2402" s="1">
        <v>0</v>
      </c>
      <c r="L2402" s="1">
        <v>1</v>
      </c>
      <c r="M2402" s="1">
        <v>1</v>
      </c>
      <c r="N2402" s="1">
        <v>1.26582278481012</v>
      </c>
      <c r="O2402" s="1" t="s">
        <v>6768</v>
      </c>
      <c r="P2402" s="1"/>
      <c r="Q2402" s="1"/>
    </row>
    <row r="2403" spans="1:17" x14ac:dyDescent="0.3">
      <c r="A2403" s="1" t="s">
        <v>5716</v>
      </c>
      <c r="B2403" s="1" t="s">
        <v>5770</v>
      </c>
      <c r="C2403" s="1">
        <v>2</v>
      </c>
      <c r="D2403" s="1" t="s">
        <v>6671</v>
      </c>
      <c r="E2403" s="1">
        <v>28</v>
      </c>
      <c r="F2403" s="1" t="s">
        <v>6766</v>
      </c>
      <c r="G2403" s="1" t="s">
        <v>5845</v>
      </c>
      <c r="H2403" s="1" t="s">
        <v>6514</v>
      </c>
      <c r="I2403" s="1" t="b">
        <v>0</v>
      </c>
      <c r="J2403" s="1">
        <v>0</v>
      </c>
      <c r="K2403" s="1">
        <v>4</v>
      </c>
      <c r="L2403" s="1">
        <v>6</v>
      </c>
      <c r="M2403" s="1">
        <v>1</v>
      </c>
      <c r="N2403" s="1">
        <v>1.26582278481012</v>
      </c>
      <c r="O2403" s="1" t="s">
        <v>6536</v>
      </c>
      <c r="P2403" s="1"/>
      <c r="Q2403" s="1"/>
    </row>
    <row r="2404" spans="1:17" x14ac:dyDescent="0.3">
      <c r="A2404" s="1" t="s">
        <v>5716</v>
      </c>
      <c r="B2404" s="1" t="s">
        <v>5770</v>
      </c>
      <c r="C2404" s="1">
        <v>2</v>
      </c>
      <c r="D2404" s="1" t="s">
        <v>6671</v>
      </c>
      <c r="E2404" s="1">
        <v>28</v>
      </c>
      <c r="F2404" s="1" t="s">
        <v>6766</v>
      </c>
      <c r="G2404" s="1" t="s">
        <v>5803</v>
      </c>
      <c r="H2404" s="1" t="s">
        <v>6523</v>
      </c>
      <c r="I2404" s="1" t="b">
        <v>0</v>
      </c>
      <c r="J2404" s="1">
        <v>0</v>
      </c>
      <c r="K2404" s="1">
        <v>1</v>
      </c>
      <c r="L2404" s="1">
        <v>1</v>
      </c>
      <c r="M2404" s="1">
        <v>1</v>
      </c>
      <c r="N2404" s="1">
        <v>1.26582278481012</v>
      </c>
      <c r="O2404" s="1" t="s">
        <v>6664</v>
      </c>
      <c r="P2404" s="1"/>
      <c r="Q2404" s="1"/>
    </row>
    <row r="2405" spans="1:17" x14ac:dyDescent="0.3">
      <c r="A2405" s="1" t="s">
        <v>5716</v>
      </c>
      <c r="B2405" s="1" t="s">
        <v>5770</v>
      </c>
      <c r="C2405" s="1">
        <v>2</v>
      </c>
      <c r="D2405" s="1" t="s">
        <v>6671</v>
      </c>
      <c r="E2405" s="1">
        <v>28</v>
      </c>
      <c r="F2405" s="1" t="s">
        <v>6766</v>
      </c>
      <c r="G2405" s="1" t="s">
        <v>5840</v>
      </c>
      <c r="H2405" s="1" t="s">
        <v>6516</v>
      </c>
      <c r="I2405" s="1" t="b">
        <v>0</v>
      </c>
      <c r="J2405" s="1">
        <v>5</v>
      </c>
      <c r="K2405" s="1">
        <v>0</v>
      </c>
      <c r="L2405" s="1">
        <v>0</v>
      </c>
      <c r="M2405" s="1">
        <v>1</v>
      </c>
      <c r="N2405" s="1">
        <v>1.26582278481012</v>
      </c>
      <c r="O2405" s="1" t="s">
        <v>6568</v>
      </c>
      <c r="P2405" s="1"/>
      <c r="Q2405" s="1"/>
    </row>
    <row r="2406" spans="1:17" x14ac:dyDescent="0.3">
      <c r="A2406" s="1" t="s">
        <v>5716</v>
      </c>
      <c r="B2406" s="1" t="s">
        <v>5770</v>
      </c>
      <c r="C2406" s="1">
        <v>2</v>
      </c>
      <c r="D2406" s="1" t="s">
        <v>6671</v>
      </c>
      <c r="E2406" s="1">
        <v>28</v>
      </c>
      <c r="F2406" s="1" t="s">
        <v>6766</v>
      </c>
      <c r="G2406" s="1" t="s">
        <v>5810</v>
      </c>
      <c r="H2406" s="1" t="s">
        <v>6516</v>
      </c>
      <c r="I2406" s="1" t="b">
        <v>0</v>
      </c>
      <c r="J2406" s="1">
        <v>2</v>
      </c>
      <c r="K2406" s="1">
        <v>0</v>
      </c>
      <c r="L2406" s="1">
        <v>0</v>
      </c>
      <c r="M2406" s="1">
        <v>1</v>
      </c>
      <c r="N2406" s="1">
        <v>1.26582278481012</v>
      </c>
      <c r="O2406" s="1" t="s">
        <v>6517</v>
      </c>
      <c r="P2406" s="1"/>
      <c r="Q2406" s="1"/>
    </row>
    <row r="2407" spans="1:17" x14ac:dyDescent="0.3">
      <c r="A2407" s="1" t="s">
        <v>5716</v>
      </c>
      <c r="B2407" s="1" t="s">
        <v>5770</v>
      </c>
      <c r="C2407" s="1">
        <v>2</v>
      </c>
      <c r="D2407" s="1" t="s">
        <v>6671</v>
      </c>
      <c r="E2407" s="1">
        <v>28</v>
      </c>
      <c r="F2407" s="1" t="s">
        <v>6766</v>
      </c>
      <c r="G2407" s="1" t="s">
        <v>5876</v>
      </c>
      <c r="H2407" s="1" t="s">
        <v>6516</v>
      </c>
      <c r="I2407" s="1" t="b">
        <v>0</v>
      </c>
      <c r="J2407" s="1">
        <v>4</v>
      </c>
      <c r="K2407" s="1">
        <v>0</v>
      </c>
      <c r="L2407" s="1">
        <v>0</v>
      </c>
      <c r="M2407" s="1">
        <v>1</v>
      </c>
      <c r="N2407" s="1">
        <v>1.26582278481012</v>
      </c>
      <c r="O2407" s="1" t="s">
        <v>6581</v>
      </c>
      <c r="P2407" s="1"/>
      <c r="Q2407" s="1"/>
    </row>
    <row r="2408" spans="1:17" x14ac:dyDescent="0.3">
      <c r="A2408" s="1" t="s">
        <v>5716</v>
      </c>
      <c r="B2408" s="1" t="s">
        <v>5770</v>
      </c>
      <c r="C2408" s="1">
        <v>2</v>
      </c>
      <c r="D2408" s="1" t="s">
        <v>6671</v>
      </c>
      <c r="E2408" s="1">
        <v>28</v>
      </c>
      <c r="F2408" s="1" t="s">
        <v>6766</v>
      </c>
      <c r="G2408" s="1" t="s">
        <v>5803</v>
      </c>
      <c r="H2408" s="1" t="s">
        <v>6526</v>
      </c>
      <c r="I2408" s="1" t="b">
        <v>0</v>
      </c>
      <c r="J2408" s="1">
        <v>0</v>
      </c>
      <c r="K2408" s="1">
        <v>1</v>
      </c>
      <c r="L2408" s="1">
        <v>0</v>
      </c>
      <c r="M2408" s="1">
        <v>1</v>
      </c>
      <c r="N2408" s="1">
        <v>1.26582278481012</v>
      </c>
      <c r="O2408" s="1" t="s">
        <v>6527</v>
      </c>
      <c r="P2408" s="1"/>
      <c r="Q2408" s="1"/>
    </row>
    <row r="2409" spans="1:17" x14ac:dyDescent="0.3">
      <c r="A2409" s="1" t="s">
        <v>5716</v>
      </c>
      <c r="B2409" s="1" t="s">
        <v>5770</v>
      </c>
      <c r="C2409" s="1">
        <v>2</v>
      </c>
      <c r="D2409" s="1" t="s">
        <v>6671</v>
      </c>
      <c r="E2409" s="1">
        <v>28</v>
      </c>
      <c r="F2409" s="1" t="s">
        <v>6766</v>
      </c>
      <c r="G2409" s="1" t="s">
        <v>5798</v>
      </c>
      <c r="H2409" s="1" t="s">
        <v>6516</v>
      </c>
      <c r="I2409" s="1" t="b">
        <v>0</v>
      </c>
      <c r="J2409" s="1">
        <v>0</v>
      </c>
      <c r="K2409" s="1">
        <v>0</v>
      </c>
      <c r="L2409" s="1">
        <v>10</v>
      </c>
      <c r="M2409" s="1">
        <v>1</v>
      </c>
      <c r="N2409" s="1">
        <v>1.26582278481012</v>
      </c>
      <c r="O2409" s="1" t="s">
        <v>6577</v>
      </c>
      <c r="P2409" s="1"/>
      <c r="Q2409" s="1"/>
    </row>
    <row r="2410" spans="1:17" x14ac:dyDescent="0.3">
      <c r="A2410" s="1" t="s">
        <v>5716</v>
      </c>
      <c r="B2410" s="1" t="s">
        <v>5770</v>
      </c>
      <c r="C2410" s="1">
        <v>2</v>
      </c>
      <c r="D2410" s="1" t="s">
        <v>6671</v>
      </c>
      <c r="E2410" s="1">
        <v>28</v>
      </c>
      <c r="F2410" s="1" t="s">
        <v>6766</v>
      </c>
      <c r="G2410" s="1" t="s">
        <v>5908</v>
      </c>
      <c r="H2410" s="1" t="s">
        <v>6516</v>
      </c>
      <c r="I2410" s="1" t="b">
        <v>0</v>
      </c>
      <c r="J2410" s="1">
        <v>0</v>
      </c>
      <c r="K2410" s="1">
        <v>0</v>
      </c>
      <c r="L2410" s="1">
        <v>1</v>
      </c>
      <c r="M2410" s="1">
        <v>1</v>
      </c>
      <c r="N2410" s="1">
        <v>1.26582278481012</v>
      </c>
      <c r="O2410" s="1" t="s">
        <v>6769</v>
      </c>
      <c r="P2410" s="1"/>
      <c r="Q2410" s="1"/>
    </row>
    <row r="2411" spans="1:17" x14ac:dyDescent="0.3">
      <c r="A2411" s="1" t="s">
        <v>5716</v>
      </c>
      <c r="B2411" s="1" t="s">
        <v>5770</v>
      </c>
      <c r="C2411" s="1">
        <v>2</v>
      </c>
      <c r="D2411" s="1" t="s">
        <v>6671</v>
      </c>
      <c r="E2411" s="1">
        <v>29</v>
      </c>
      <c r="F2411" s="1" t="s">
        <v>6770</v>
      </c>
      <c r="G2411" s="1" t="s">
        <v>5803</v>
      </c>
      <c r="H2411" s="1" t="s">
        <v>6523</v>
      </c>
      <c r="I2411" s="1" t="b">
        <v>0</v>
      </c>
      <c r="J2411" s="1">
        <v>0</v>
      </c>
      <c r="K2411" s="1">
        <v>1</v>
      </c>
      <c r="L2411" s="1">
        <v>0</v>
      </c>
      <c r="M2411" s="1">
        <v>174</v>
      </c>
      <c r="N2411" s="1">
        <v>46.774193548386997</v>
      </c>
      <c r="O2411" s="1" t="s">
        <v>6524</v>
      </c>
      <c r="P2411" s="1"/>
      <c r="Q2411" s="1"/>
    </row>
    <row r="2412" spans="1:17" x14ac:dyDescent="0.3">
      <c r="A2412" s="1" t="s">
        <v>5716</v>
      </c>
      <c r="B2412" s="1" t="s">
        <v>5770</v>
      </c>
      <c r="C2412" s="1">
        <v>2</v>
      </c>
      <c r="D2412" s="1" t="s">
        <v>6671</v>
      </c>
      <c r="E2412" s="1">
        <v>29</v>
      </c>
      <c r="F2412" s="1" t="s">
        <v>6770</v>
      </c>
      <c r="G2412" s="1" t="s">
        <v>5814</v>
      </c>
      <c r="H2412" s="1" t="s">
        <v>6516</v>
      </c>
      <c r="I2412" s="1" t="b">
        <v>1</v>
      </c>
      <c r="J2412" s="1">
        <v>0</v>
      </c>
      <c r="K2412" s="1">
        <v>0</v>
      </c>
      <c r="L2412" s="1">
        <v>0</v>
      </c>
      <c r="M2412" s="1">
        <v>113</v>
      </c>
      <c r="N2412" s="1">
        <v>30.376344086021501</v>
      </c>
      <c r="O2412" s="1" t="s">
        <v>6518</v>
      </c>
      <c r="P2412" s="1"/>
      <c r="Q2412" s="1"/>
    </row>
    <row r="2413" spans="1:17" x14ac:dyDescent="0.3">
      <c r="A2413" s="1" t="s">
        <v>5716</v>
      </c>
      <c r="B2413" s="1" t="s">
        <v>5770</v>
      </c>
      <c r="C2413" s="1">
        <v>2</v>
      </c>
      <c r="D2413" s="1" t="s">
        <v>6671</v>
      </c>
      <c r="E2413" s="1">
        <v>29</v>
      </c>
      <c r="F2413" s="1" t="s">
        <v>6770</v>
      </c>
      <c r="G2413" s="1" t="s">
        <v>5803</v>
      </c>
      <c r="H2413" s="1" t="s">
        <v>6526</v>
      </c>
      <c r="I2413" s="1" t="b">
        <v>0</v>
      </c>
      <c r="J2413" s="1">
        <v>0</v>
      </c>
      <c r="K2413" s="1">
        <v>1</v>
      </c>
      <c r="L2413" s="1">
        <v>0</v>
      </c>
      <c r="M2413" s="1">
        <v>13</v>
      </c>
      <c r="N2413" s="1">
        <v>3.4946236559139701</v>
      </c>
      <c r="O2413" s="1" t="s">
        <v>6551</v>
      </c>
      <c r="P2413" s="1"/>
      <c r="Q2413" s="1"/>
    </row>
    <row r="2414" spans="1:17" x14ac:dyDescent="0.3">
      <c r="A2414" s="1" t="s">
        <v>5716</v>
      </c>
      <c r="B2414" s="1" t="s">
        <v>5770</v>
      </c>
      <c r="C2414" s="1">
        <v>2</v>
      </c>
      <c r="D2414" s="1" t="s">
        <v>6671</v>
      </c>
      <c r="E2414" s="1">
        <v>29</v>
      </c>
      <c r="F2414" s="1" t="s">
        <v>6770</v>
      </c>
      <c r="G2414" s="1" t="s">
        <v>5801</v>
      </c>
      <c r="H2414" s="1" t="s">
        <v>6516</v>
      </c>
      <c r="I2414" s="1" t="b">
        <v>0</v>
      </c>
      <c r="J2414" s="1">
        <v>1</v>
      </c>
      <c r="K2414" s="1">
        <v>0</v>
      </c>
      <c r="L2414" s="1">
        <v>0</v>
      </c>
      <c r="M2414" s="1">
        <v>13</v>
      </c>
      <c r="N2414" s="1">
        <v>3.4946236559139701</v>
      </c>
      <c r="O2414" s="1" t="s">
        <v>6531</v>
      </c>
      <c r="P2414" s="1"/>
      <c r="Q2414" s="1"/>
    </row>
    <row r="2415" spans="1:17" x14ac:dyDescent="0.3">
      <c r="A2415" s="1" t="s">
        <v>5716</v>
      </c>
      <c r="B2415" s="1" t="s">
        <v>5770</v>
      </c>
      <c r="C2415" s="1">
        <v>2</v>
      </c>
      <c r="D2415" s="1" t="s">
        <v>6671</v>
      </c>
      <c r="E2415" s="1">
        <v>29</v>
      </c>
      <c r="F2415" s="1" t="s">
        <v>6770</v>
      </c>
      <c r="G2415" s="1" t="s">
        <v>5876</v>
      </c>
      <c r="H2415" s="1" t="s">
        <v>6516</v>
      </c>
      <c r="I2415" s="1" t="b">
        <v>0</v>
      </c>
      <c r="J2415" s="1">
        <v>4</v>
      </c>
      <c r="K2415" s="1">
        <v>0</v>
      </c>
      <c r="L2415" s="1">
        <v>0</v>
      </c>
      <c r="M2415" s="1">
        <v>11</v>
      </c>
      <c r="N2415" s="1">
        <v>2.95698924731182</v>
      </c>
      <c r="O2415" s="1" t="s">
        <v>6581</v>
      </c>
      <c r="P2415" s="1"/>
      <c r="Q2415" s="1"/>
    </row>
    <row r="2416" spans="1:17" x14ac:dyDescent="0.3">
      <c r="A2416" s="1" t="s">
        <v>5716</v>
      </c>
      <c r="B2416" s="1" t="s">
        <v>5770</v>
      </c>
      <c r="C2416" s="1">
        <v>2</v>
      </c>
      <c r="D2416" s="1" t="s">
        <v>6671</v>
      </c>
      <c r="E2416" s="1">
        <v>29</v>
      </c>
      <c r="F2416" s="1" t="s">
        <v>6770</v>
      </c>
      <c r="G2416" s="1" t="s">
        <v>5803</v>
      </c>
      <c r="H2416" s="1" t="s">
        <v>6526</v>
      </c>
      <c r="I2416" s="1" t="b">
        <v>0</v>
      </c>
      <c r="J2416" s="1">
        <v>0</v>
      </c>
      <c r="K2416" s="1">
        <v>1</v>
      </c>
      <c r="L2416" s="1">
        <v>0</v>
      </c>
      <c r="M2416" s="1">
        <v>8</v>
      </c>
      <c r="N2416" s="1">
        <v>2.1505376344085998</v>
      </c>
      <c r="O2416" s="1" t="s">
        <v>6527</v>
      </c>
      <c r="P2416" s="1"/>
      <c r="Q2416" s="1"/>
    </row>
    <row r="2417" spans="1:17" x14ac:dyDescent="0.3">
      <c r="A2417" s="1" t="s">
        <v>5716</v>
      </c>
      <c r="B2417" s="1" t="s">
        <v>5770</v>
      </c>
      <c r="C2417" s="1">
        <v>2</v>
      </c>
      <c r="D2417" s="1" t="s">
        <v>6671</v>
      </c>
      <c r="E2417" s="1">
        <v>29</v>
      </c>
      <c r="F2417" s="1" t="s">
        <v>6770</v>
      </c>
      <c r="G2417" s="1" t="s">
        <v>5816</v>
      </c>
      <c r="H2417" s="1" t="s">
        <v>6516</v>
      </c>
      <c r="I2417" s="1" t="b">
        <v>0</v>
      </c>
      <c r="J2417" s="1">
        <v>3</v>
      </c>
      <c r="K2417" s="1">
        <v>0</v>
      </c>
      <c r="L2417" s="1">
        <v>0</v>
      </c>
      <c r="M2417" s="1">
        <v>5</v>
      </c>
      <c r="N2417" s="1">
        <v>1.34408602150537</v>
      </c>
      <c r="O2417" s="1" t="s">
        <v>6520</v>
      </c>
      <c r="P2417" s="1"/>
      <c r="Q2417" s="1"/>
    </row>
    <row r="2418" spans="1:17" x14ac:dyDescent="0.3">
      <c r="A2418" s="1" t="s">
        <v>5716</v>
      </c>
      <c r="B2418" s="1" t="s">
        <v>5770</v>
      </c>
      <c r="C2418" s="1">
        <v>2</v>
      </c>
      <c r="D2418" s="1" t="s">
        <v>6671</v>
      </c>
      <c r="E2418" s="1">
        <v>29</v>
      </c>
      <c r="F2418" s="1" t="s">
        <v>6770</v>
      </c>
      <c r="G2418" s="1" t="s">
        <v>5819</v>
      </c>
      <c r="H2418" s="1" t="s">
        <v>6588</v>
      </c>
      <c r="I2418" s="1" t="b">
        <v>0</v>
      </c>
      <c r="J2418" s="1">
        <v>0</v>
      </c>
      <c r="K2418" s="1">
        <v>3</v>
      </c>
      <c r="L2418" s="1">
        <v>6</v>
      </c>
      <c r="M2418" s="1">
        <v>4</v>
      </c>
      <c r="N2418" s="1">
        <v>1.0752688172042999</v>
      </c>
      <c r="O2418" s="1" t="s">
        <v>6589</v>
      </c>
      <c r="P2418" s="1"/>
      <c r="Q2418" s="1"/>
    </row>
    <row r="2419" spans="1:17" x14ac:dyDescent="0.3">
      <c r="A2419" s="1" t="s">
        <v>5716</v>
      </c>
      <c r="B2419" s="1" t="s">
        <v>5770</v>
      </c>
      <c r="C2419" s="1">
        <v>-1</v>
      </c>
      <c r="D2419" s="1" t="s">
        <v>6671</v>
      </c>
      <c r="E2419" s="1">
        <v>-1</v>
      </c>
      <c r="F2419" s="1" t="s">
        <v>6771</v>
      </c>
      <c r="G2419" s="1" t="s">
        <v>5814</v>
      </c>
      <c r="H2419" s="1" t="s">
        <v>6516</v>
      </c>
      <c r="I2419" s="1" t="b">
        <v>1</v>
      </c>
      <c r="J2419" s="1">
        <v>0</v>
      </c>
      <c r="K2419" s="1">
        <v>0</v>
      </c>
      <c r="L2419" s="1">
        <v>0</v>
      </c>
      <c r="M2419" s="1">
        <v>176</v>
      </c>
      <c r="N2419" s="1">
        <v>94.117647058823493</v>
      </c>
      <c r="O2419" s="1" t="s">
        <v>6518</v>
      </c>
      <c r="P2419" s="1"/>
      <c r="Q2419" s="1"/>
    </row>
    <row r="2420" spans="1:17" x14ac:dyDescent="0.3">
      <c r="A2420" s="1" t="s">
        <v>5716</v>
      </c>
      <c r="B2420" s="1" t="s">
        <v>5770</v>
      </c>
      <c r="C2420" s="1">
        <v>-1</v>
      </c>
      <c r="D2420" s="1" t="s">
        <v>6671</v>
      </c>
      <c r="E2420" s="1">
        <v>-1</v>
      </c>
      <c r="F2420" s="1" t="s">
        <v>6771</v>
      </c>
      <c r="G2420" s="1" t="s">
        <v>5908</v>
      </c>
      <c r="H2420" s="1" t="s">
        <v>6516</v>
      </c>
      <c r="I2420" s="1" t="b">
        <v>0</v>
      </c>
      <c r="J2420" s="1">
        <v>0</v>
      </c>
      <c r="K2420" s="1">
        <v>0</v>
      </c>
      <c r="L2420" s="1">
        <v>1</v>
      </c>
      <c r="M2420" s="1">
        <v>2</v>
      </c>
      <c r="N2420" s="1">
        <v>1.0695187165775399</v>
      </c>
      <c r="O2420" s="1" t="s">
        <v>6557</v>
      </c>
      <c r="P2420" s="1"/>
      <c r="Q2420" s="1"/>
    </row>
    <row r="2421" spans="1:17" x14ac:dyDescent="0.3">
      <c r="A2421" s="1" t="s">
        <v>5716</v>
      </c>
      <c r="B2421" s="1" t="s">
        <v>5770</v>
      </c>
      <c r="C2421" s="1">
        <v>-1</v>
      </c>
      <c r="D2421" s="1" t="s">
        <v>6671</v>
      </c>
      <c r="E2421" s="1">
        <v>-1</v>
      </c>
      <c r="F2421" s="1" t="s">
        <v>6772</v>
      </c>
      <c r="G2421" s="1" t="s">
        <v>5814</v>
      </c>
      <c r="H2421" s="1" t="s">
        <v>6516</v>
      </c>
      <c r="I2421" s="1" t="b">
        <v>1</v>
      </c>
      <c r="J2421" s="1">
        <v>0</v>
      </c>
      <c r="K2421" s="1">
        <v>0</v>
      </c>
      <c r="L2421" s="1">
        <v>0</v>
      </c>
      <c r="M2421" s="1">
        <v>359</v>
      </c>
      <c r="N2421" s="1">
        <v>93.733681462140893</v>
      </c>
      <c r="O2421" s="1" t="s">
        <v>6518</v>
      </c>
      <c r="P2421" s="1"/>
      <c r="Q2421" s="1"/>
    </row>
    <row r="2422" spans="1:17" x14ac:dyDescent="0.3">
      <c r="A2422" s="1" t="s">
        <v>5701</v>
      </c>
      <c r="B2422" s="1" t="s">
        <v>5770</v>
      </c>
      <c r="C2422" s="1">
        <v>3</v>
      </c>
      <c r="D2422" s="1" t="s">
        <v>6773</v>
      </c>
      <c r="E2422" s="1">
        <v>0</v>
      </c>
      <c r="F2422" s="1" t="s">
        <v>6774</v>
      </c>
      <c r="G2422" s="1" t="s">
        <v>5814</v>
      </c>
      <c r="H2422" s="1" t="s">
        <v>6516</v>
      </c>
      <c r="I2422" s="1" t="b">
        <v>1</v>
      </c>
      <c r="J2422" s="1">
        <v>0</v>
      </c>
      <c r="K2422" s="1">
        <v>0</v>
      </c>
      <c r="L2422" s="1">
        <v>0</v>
      </c>
      <c r="M2422" s="1">
        <v>1</v>
      </c>
      <c r="N2422" s="1">
        <v>100</v>
      </c>
      <c r="O2422" s="1" t="s">
        <v>6518</v>
      </c>
      <c r="P2422" s="1"/>
      <c r="Q2422" s="1"/>
    </row>
    <row r="2423" spans="1:17" x14ac:dyDescent="0.3">
      <c r="A2423" s="1" t="s">
        <v>5701</v>
      </c>
      <c r="B2423" s="1" t="s">
        <v>5770</v>
      </c>
      <c r="C2423" s="1">
        <v>3</v>
      </c>
      <c r="D2423" s="1" t="s">
        <v>6773</v>
      </c>
      <c r="E2423" s="1">
        <v>1</v>
      </c>
      <c r="F2423" s="1" t="s">
        <v>6775</v>
      </c>
      <c r="G2423" s="1" t="s">
        <v>5834</v>
      </c>
      <c r="H2423" s="1" t="s">
        <v>6544</v>
      </c>
      <c r="I2423" s="1" t="b">
        <v>0</v>
      </c>
      <c r="J2423" s="1">
        <v>0</v>
      </c>
      <c r="K2423" s="1">
        <v>11</v>
      </c>
      <c r="L2423" s="1">
        <v>0</v>
      </c>
      <c r="M2423" s="1">
        <v>14</v>
      </c>
      <c r="N2423" s="1">
        <v>1.4799154334038001</v>
      </c>
      <c r="O2423" s="1" t="s">
        <v>6545</v>
      </c>
      <c r="P2423" s="1"/>
      <c r="Q2423" s="1"/>
    </row>
    <row r="2424" spans="1:17" x14ac:dyDescent="0.3">
      <c r="A2424" s="1" t="s">
        <v>5701</v>
      </c>
      <c r="B2424" s="1" t="s">
        <v>5770</v>
      </c>
      <c r="C2424" s="1">
        <v>3</v>
      </c>
      <c r="D2424" s="1" t="s">
        <v>6773</v>
      </c>
      <c r="E2424" s="1">
        <v>1</v>
      </c>
      <c r="F2424" s="1" t="s">
        <v>6775</v>
      </c>
      <c r="G2424" s="1" t="s">
        <v>5803</v>
      </c>
      <c r="H2424" s="1" t="s">
        <v>6523</v>
      </c>
      <c r="I2424" s="1" t="b">
        <v>0</v>
      </c>
      <c r="J2424" s="1">
        <v>0</v>
      </c>
      <c r="K2424" s="1">
        <v>1</v>
      </c>
      <c r="L2424" s="1">
        <v>0</v>
      </c>
      <c r="M2424" s="1">
        <v>339</v>
      </c>
      <c r="N2424" s="1">
        <v>35.835095137420701</v>
      </c>
      <c r="O2424" s="1" t="s">
        <v>6524</v>
      </c>
      <c r="P2424" s="1"/>
      <c r="Q2424" s="1"/>
    </row>
    <row r="2425" spans="1:17" x14ac:dyDescent="0.3">
      <c r="A2425" s="1" t="s">
        <v>5701</v>
      </c>
      <c r="B2425" s="1" t="s">
        <v>5770</v>
      </c>
      <c r="C2425" s="1">
        <v>3</v>
      </c>
      <c r="D2425" s="1" t="s">
        <v>6773</v>
      </c>
      <c r="E2425" s="1">
        <v>1</v>
      </c>
      <c r="F2425" s="1" t="s">
        <v>6775</v>
      </c>
      <c r="G2425" s="1" t="s">
        <v>5845</v>
      </c>
      <c r="H2425" s="1" t="s">
        <v>6514</v>
      </c>
      <c r="I2425" s="1" t="b">
        <v>0</v>
      </c>
      <c r="J2425" s="1">
        <v>0</v>
      </c>
      <c r="K2425" s="1">
        <v>4</v>
      </c>
      <c r="L2425" s="1">
        <v>5</v>
      </c>
      <c r="M2425" s="1">
        <v>211</v>
      </c>
      <c r="N2425" s="1">
        <v>22.304439746300201</v>
      </c>
      <c r="O2425" s="1" t="s">
        <v>6515</v>
      </c>
      <c r="P2425" s="1"/>
      <c r="Q2425" s="1"/>
    </row>
    <row r="2426" spans="1:17" x14ac:dyDescent="0.3">
      <c r="A2426" s="1" t="s">
        <v>5701</v>
      </c>
      <c r="B2426" s="1" t="s">
        <v>5770</v>
      </c>
      <c r="C2426" s="1">
        <v>3</v>
      </c>
      <c r="D2426" s="1" t="s">
        <v>6773</v>
      </c>
      <c r="E2426" s="1">
        <v>1</v>
      </c>
      <c r="F2426" s="1" t="s">
        <v>6775</v>
      </c>
      <c r="G2426" s="1" t="s">
        <v>5834</v>
      </c>
      <c r="H2426" s="1" t="s">
        <v>6516</v>
      </c>
      <c r="I2426" s="1" t="b">
        <v>0</v>
      </c>
      <c r="J2426" s="1">
        <v>6</v>
      </c>
      <c r="K2426" s="1">
        <v>0</v>
      </c>
      <c r="L2426" s="1">
        <v>0</v>
      </c>
      <c r="M2426" s="1">
        <v>79</v>
      </c>
      <c r="N2426" s="1">
        <v>8.3509513742071793</v>
      </c>
      <c r="O2426" s="1" t="s">
        <v>6532</v>
      </c>
      <c r="P2426" s="1"/>
      <c r="Q2426" s="1"/>
    </row>
    <row r="2427" spans="1:17" x14ac:dyDescent="0.3">
      <c r="A2427" s="1" t="s">
        <v>5701</v>
      </c>
      <c r="B2427" s="1" t="s">
        <v>5770</v>
      </c>
      <c r="C2427" s="1">
        <v>3</v>
      </c>
      <c r="D2427" s="1" t="s">
        <v>6773</v>
      </c>
      <c r="E2427" s="1">
        <v>1</v>
      </c>
      <c r="F2427" s="1" t="s">
        <v>6775</v>
      </c>
      <c r="G2427" s="1" t="s">
        <v>5803</v>
      </c>
      <c r="H2427" s="1" t="s">
        <v>6526</v>
      </c>
      <c r="I2427" s="1" t="b">
        <v>0</v>
      </c>
      <c r="J2427" s="1">
        <v>0</v>
      </c>
      <c r="K2427" s="1">
        <v>1</v>
      </c>
      <c r="L2427" s="1">
        <v>0</v>
      </c>
      <c r="M2427" s="1">
        <v>60</v>
      </c>
      <c r="N2427" s="1">
        <v>6.3424947145877297</v>
      </c>
      <c r="O2427" s="1" t="s">
        <v>6527</v>
      </c>
      <c r="P2427" s="1"/>
      <c r="Q2427" s="1"/>
    </row>
    <row r="2428" spans="1:17" x14ac:dyDescent="0.3">
      <c r="A2428" s="1" t="s">
        <v>5701</v>
      </c>
      <c r="B2428" s="1" t="s">
        <v>5770</v>
      </c>
      <c r="C2428" s="1">
        <v>3</v>
      </c>
      <c r="D2428" s="1" t="s">
        <v>6773</v>
      </c>
      <c r="E2428" s="1">
        <v>1</v>
      </c>
      <c r="F2428" s="1" t="s">
        <v>6775</v>
      </c>
      <c r="G2428" s="1" t="s">
        <v>5801</v>
      </c>
      <c r="H2428" s="1" t="s">
        <v>6516</v>
      </c>
      <c r="I2428" s="1" t="b">
        <v>0</v>
      </c>
      <c r="J2428" s="1">
        <v>1</v>
      </c>
      <c r="K2428" s="1">
        <v>0</v>
      </c>
      <c r="L2428" s="1">
        <v>0</v>
      </c>
      <c r="M2428" s="1">
        <v>31</v>
      </c>
      <c r="N2428" s="1">
        <v>3.2769556025369901</v>
      </c>
      <c r="O2428" s="1" t="s">
        <v>6531</v>
      </c>
      <c r="P2428" s="1"/>
      <c r="Q2428" s="1"/>
    </row>
    <row r="2429" spans="1:17" x14ac:dyDescent="0.3">
      <c r="A2429" s="1" t="s">
        <v>5701</v>
      </c>
      <c r="B2429" s="1" t="s">
        <v>5770</v>
      </c>
      <c r="C2429" s="1">
        <v>3</v>
      </c>
      <c r="D2429" s="1" t="s">
        <v>6773</v>
      </c>
      <c r="E2429" s="1">
        <v>1</v>
      </c>
      <c r="F2429" s="1" t="s">
        <v>6775</v>
      </c>
      <c r="G2429" s="1" t="s">
        <v>5814</v>
      </c>
      <c r="H2429" s="1" t="s">
        <v>6516</v>
      </c>
      <c r="I2429" s="1" t="b">
        <v>1</v>
      </c>
      <c r="J2429" s="1">
        <v>0</v>
      </c>
      <c r="K2429" s="1">
        <v>0</v>
      </c>
      <c r="L2429" s="1">
        <v>0</v>
      </c>
      <c r="M2429" s="1">
        <v>30</v>
      </c>
      <c r="N2429" s="1">
        <v>3.17124735729386</v>
      </c>
      <c r="O2429" s="1" t="s">
        <v>6518</v>
      </c>
      <c r="P2429" s="1"/>
      <c r="Q2429" s="1"/>
    </row>
    <row r="2430" spans="1:17" x14ac:dyDescent="0.3">
      <c r="A2430" s="1" t="s">
        <v>5701</v>
      </c>
      <c r="B2430" s="1" t="s">
        <v>5770</v>
      </c>
      <c r="C2430" s="1">
        <v>3</v>
      </c>
      <c r="D2430" s="1" t="s">
        <v>6773</v>
      </c>
      <c r="E2430" s="1">
        <v>1</v>
      </c>
      <c r="F2430" s="1" t="s">
        <v>6775</v>
      </c>
      <c r="G2430" s="1" t="s">
        <v>5816</v>
      </c>
      <c r="H2430" s="1" t="s">
        <v>6516</v>
      </c>
      <c r="I2430" s="1" t="b">
        <v>0</v>
      </c>
      <c r="J2430" s="1">
        <v>3</v>
      </c>
      <c r="K2430" s="1">
        <v>0</v>
      </c>
      <c r="L2430" s="1">
        <v>0</v>
      </c>
      <c r="M2430" s="1">
        <v>24</v>
      </c>
      <c r="N2430" s="1">
        <v>2.5369978858350901</v>
      </c>
      <c r="O2430" s="1" t="s">
        <v>6520</v>
      </c>
      <c r="P2430" s="1"/>
      <c r="Q2430" s="1"/>
    </row>
    <row r="2431" spans="1:17" x14ac:dyDescent="0.3">
      <c r="A2431" s="1" t="s">
        <v>5701</v>
      </c>
      <c r="B2431" s="1" t="s">
        <v>5770</v>
      </c>
      <c r="C2431" s="1">
        <v>3</v>
      </c>
      <c r="D2431" s="1" t="s">
        <v>6773</v>
      </c>
      <c r="E2431" s="1">
        <v>1</v>
      </c>
      <c r="F2431" s="1" t="s">
        <v>6775</v>
      </c>
      <c r="G2431" s="1" t="s">
        <v>5810</v>
      </c>
      <c r="H2431" s="1" t="s">
        <v>6516</v>
      </c>
      <c r="I2431" s="1" t="b">
        <v>0</v>
      </c>
      <c r="J2431" s="1">
        <v>2</v>
      </c>
      <c r="K2431" s="1">
        <v>0</v>
      </c>
      <c r="L2431" s="1">
        <v>0</v>
      </c>
      <c r="M2431" s="1">
        <v>19</v>
      </c>
      <c r="N2431" s="1">
        <v>2.00845665961945</v>
      </c>
      <c r="O2431" s="1" t="s">
        <v>6517</v>
      </c>
      <c r="P2431" s="1"/>
      <c r="Q2431" s="1"/>
    </row>
    <row r="2432" spans="1:17" x14ac:dyDescent="0.3">
      <c r="A2432" s="1" t="s">
        <v>5701</v>
      </c>
      <c r="B2432" s="1" t="s">
        <v>5770</v>
      </c>
      <c r="C2432" s="1">
        <v>3</v>
      </c>
      <c r="D2432" s="1" t="s">
        <v>6773</v>
      </c>
      <c r="E2432" s="1">
        <v>2</v>
      </c>
      <c r="F2432" s="1" t="s">
        <v>6776</v>
      </c>
      <c r="G2432" s="1" t="s">
        <v>5803</v>
      </c>
      <c r="H2432" s="1" t="s">
        <v>6523</v>
      </c>
      <c r="I2432" s="1" t="b">
        <v>0</v>
      </c>
      <c r="J2432" s="1">
        <v>0</v>
      </c>
      <c r="K2432" s="1">
        <v>1</v>
      </c>
      <c r="L2432" s="1">
        <v>0</v>
      </c>
      <c r="M2432" s="1">
        <v>518</v>
      </c>
      <c r="N2432" s="1">
        <v>46.374216651745698</v>
      </c>
      <c r="O2432" s="1" t="s">
        <v>6524</v>
      </c>
      <c r="P2432" s="1"/>
      <c r="Q2432" s="1"/>
    </row>
    <row r="2433" spans="1:17" x14ac:dyDescent="0.3">
      <c r="A2433" s="1" t="s">
        <v>5701</v>
      </c>
      <c r="B2433" s="1" t="s">
        <v>5770</v>
      </c>
      <c r="C2433" s="1">
        <v>3</v>
      </c>
      <c r="D2433" s="1" t="s">
        <v>6773</v>
      </c>
      <c r="E2433" s="1">
        <v>2</v>
      </c>
      <c r="F2433" s="1" t="s">
        <v>6776</v>
      </c>
      <c r="G2433" s="1" t="s">
        <v>5814</v>
      </c>
      <c r="H2433" s="1" t="s">
        <v>6516</v>
      </c>
      <c r="I2433" s="1" t="b">
        <v>1</v>
      </c>
      <c r="J2433" s="1">
        <v>0</v>
      </c>
      <c r="K2433" s="1">
        <v>0</v>
      </c>
      <c r="L2433" s="1">
        <v>0</v>
      </c>
      <c r="M2433" s="1">
        <v>255</v>
      </c>
      <c r="N2433" s="1">
        <v>22.829006266785999</v>
      </c>
      <c r="O2433" s="1" t="s">
        <v>6518</v>
      </c>
      <c r="P2433" s="1"/>
      <c r="Q2433" s="1"/>
    </row>
    <row r="2434" spans="1:17" x14ac:dyDescent="0.3">
      <c r="A2434" s="1" t="s">
        <v>5701</v>
      </c>
      <c r="B2434" s="1" t="s">
        <v>5770</v>
      </c>
      <c r="C2434" s="1">
        <v>3</v>
      </c>
      <c r="D2434" s="1" t="s">
        <v>6773</v>
      </c>
      <c r="E2434" s="1">
        <v>2</v>
      </c>
      <c r="F2434" s="1" t="s">
        <v>6776</v>
      </c>
      <c r="G2434" s="1" t="s">
        <v>5819</v>
      </c>
      <c r="H2434" s="1" t="s">
        <v>6588</v>
      </c>
      <c r="I2434" s="1" t="b">
        <v>0</v>
      </c>
      <c r="J2434" s="1">
        <v>0</v>
      </c>
      <c r="K2434" s="1">
        <v>3</v>
      </c>
      <c r="L2434" s="1">
        <v>6</v>
      </c>
      <c r="M2434" s="1">
        <v>54</v>
      </c>
      <c r="N2434" s="1">
        <v>4.8343777976723299</v>
      </c>
      <c r="O2434" s="1" t="s">
        <v>6589</v>
      </c>
      <c r="P2434" s="1"/>
      <c r="Q2434" s="1"/>
    </row>
    <row r="2435" spans="1:17" x14ac:dyDescent="0.3">
      <c r="A2435" s="1" t="s">
        <v>5701</v>
      </c>
      <c r="B2435" s="1" t="s">
        <v>5770</v>
      </c>
      <c r="C2435" s="1">
        <v>3</v>
      </c>
      <c r="D2435" s="1" t="s">
        <v>6773</v>
      </c>
      <c r="E2435" s="1">
        <v>2</v>
      </c>
      <c r="F2435" s="1" t="s">
        <v>6776</v>
      </c>
      <c r="G2435" s="1" t="s">
        <v>5845</v>
      </c>
      <c r="H2435" s="1" t="s">
        <v>6514</v>
      </c>
      <c r="I2435" s="1" t="b">
        <v>0</v>
      </c>
      <c r="J2435" s="1">
        <v>0</v>
      </c>
      <c r="K2435" s="1">
        <v>4</v>
      </c>
      <c r="L2435" s="1">
        <v>5</v>
      </c>
      <c r="M2435" s="1">
        <v>34</v>
      </c>
      <c r="N2435" s="1">
        <v>3.0438675022381299</v>
      </c>
      <c r="O2435" s="1" t="s">
        <v>6515</v>
      </c>
      <c r="P2435" s="1"/>
      <c r="Q2435" s="1"/>
    </row>
    <row r="2436" spans="1:17" x14ac:dyDescent="0.3">
      <c r="A2436" s="1" t="s">
        <v>5701</v>
      </c>
      <c r="B2436" s="1" t="s">
        <v>5770</v>
      </c>
      <c r="C2436" s="1">
        <v>3</v>
      </c>
      <c r="D2436" s="1" t="s">
        <v>6773</v>
      </c>
      <c r="E2436" s="1">
        <v>2</v>
      </c>
      <c r="F2436" s="1" t="s">
        <v>6776</v>
      </c>
      <c r="G2436" s="1" t="s">
        <v>5803</v>
      </c>
      <c r="H2436" s="1" t="s">
        <v>6526</v>
      </c>
      <c r="I2436" s="1" t="b">
        <v>0</v>
      </c>
      <c r="J2436" s="1">
        <v>0</v>
      </c>
      <c r="K2436" s="1">
        <v>1</v>
      </c>
      <c r="L2436" s="1">
        <v>0</v>
      </c>
      <c r="M2436" s="1">
        <v>28</v>
      </c>
      <c r="N2436" s="1">
        <v>2.5067144136078698</v>
      </c>
      <c r="O2436" s="1" t="s">
        <v>6527</v>
      </c>
      <c r="P2436" s="1"/>
      <c r="Q2436" s="1"/>
    </row>
    <row r="2437" spans="1:17" x14ac:dyDescent="0.3">
      <c r="A2437" s="1" t="s">
        <v>5701</v>
      </c>
      <c r="B2437" s="1" t="s">
        <v>5770</v>
      </c>
      <c r="C2437" s="1">
        <v>3</v>
      </c>
      <c r="D2437" s="1" t="s">
        <v>6773</v>
      </c>
      <c r="E2437" s="1">
        <v>2</v>
      </c>
      <c r="F2437" s="1" t="s">
        <v>6776</v>
      </c>
      <c r="G2437" s="1" t="s">
        <v>5834</v>
      </c>
      <c r="H2437" s="1" t="s">
        <v>6516</v>
      </c>
      <c r="I2437" s="1" t="b">
        <v>0</v>
      </c>
      <c r="J2437" s="1">
        <v>12</v>
      </c>
      <c r="K2437" s="1">
        <v>0</v>
      </c>
      <c r="L2437" s="1">
        <v>0</v>
      </c>
      <c r="M2437" s="1">
        <v>22</v>
      </c>
      <c r="N2437" s="1">
        <v>1.9695613249776101</v>
      </c>
      <c r="O2437" s="1" t="s">
        <v>6594</v>
      </c>
      <c r="P2437" s="1"/>
      <c r="Q2437" s="1"/>
    </row>
    <row r="2438" spans="1:17" x14ac:dyDescent="0.3">
      <c r="A2438" s="1" t="s">
        <v>5701</v>
      </c>
      <c r="B2438" s="1" t="s">
        <v>5770</v>
      </c>
      <c r="C2438" s="1">
        <v>3</v>
      </c>
      <c r="D2438" s="1" t="s">
        <v>6773</v>
      </c>
      <c r="E2438" s="1">
        <v>2</v>
      </c>
      <c r="F2438" s="1" t="s">
        <v>6776</v>
      </c>
      <c r="G2438" s="1" t="s">
        <v>5834</v>
      </c>
      <c r="H2438" s="1" t="s">
        <v>6516</v>
      </c>
      <c r="I2438" s="1" t="b">
        <v>0</v>
      </c>
      <c r="J2438" s="1">
        <v>6</v>
      </c>
      <c r="K2438" s="1">
        <v>0</v>
      </c>
      <c r="L2438" s="1">
        <v>0</v>
      </c>
      <c r="M2438" s="1">
        <v>19</v>
      </c>
      <c r="N2438" s="1">
        <v>1.70098478066248</v>
      </c>
      <c r="O2438" s="1" t="s">
        <v>6532</v>
      </c>
      <c r="P2438" s="1"/>
      <c r="Q2438" s="1"/>
    </row>
    <row r="2439" spans="1:17" x14ac:dyDescent="0.3">
      <c r="A2439" s="1" t="s">
        <v>5701</v>
      </c>
      <c r="B2439" s="1" t="s">
        <v>5770</v>
      </c>
      <c r="C2439" s="1">
        <v>3</v>
      </c>
      <c r="D2439" s="1" t="s">
        <v>6773</v>
      </c>
      <c r="E2439" s="1">
        <v>2</v>
      </c>
      <c r="F2439" s="1" t="s">
        <v>6776</v>
      </c>
      <c r="G2439" s="1" t="s">
        <v>5801</v>
      </c>
      <c r="H2439" s="1" t="s">
        <v>6516</v>
      </c>
      <c r="I2439" s="1" t="b">
        <v>0</v>
      </c>
      <c r="J2439" s="1">
        <v>1</v>
      </c>
      <c r="K2439" s="1">
        <v>0</v>
      </c>
      <c r="L2439" s="1">
        <v>0</v>
      </c>
      <c r="M2439" s="1">
        <v>13</v>
      </c>
      <c r="N2439" s="1">
        <v>1.16383169203222</v>
      </c>
      <c r="O2439" s="1" t="s">
        <v>6531</v>
      </c>
      <c r="P2439" s="1"/>
      <c r="Q2439" s="1"/>
    </row>
    <row r="2440" spans="1:17" x14ac:dyDescent="0.3">
      <c r="A2440" s="1" t="s">
        <v>5701</v>
      </c>
      <c r="B2440" s="1" t="s">
        <v>5770</v>
      </c>
      <c r="C2440" s="1">
        <v>3</v>
      </c>
      <c r="D2440" s="1" t="s">
        <v>6773</v>
      </c>
      <c r="E2440" s="1">
        <v>3</v>
      </c>
      <c r="F2440" s="1" t="s">
        <v>6777</v>
      </c>
      <c r="G2440" s="1" t="s">
        <v>5834</v>
      </c>
      <c r="H2440" s="1" t="s">
        <v>6778</v>
      </c>
      <c r="I2440" s="1" t="b">
        <v>0</v>
      </c>
      <c r="J2440" s="1">
        <v>1</v>
      </c>
      <c r="K2440" s="1">
        <v>6</v>
      </c>
      <c r="L2440" s="1">
        <v>10</v>
      </c>
      <c r="M2440" s="1">
        <v>237</v>
      </c>
      <c r="N2440" s="1">
        <v>18.501170960187299</v>
      </c>
      <c r="O2440" s="1" t="s">
        <v>6779</v>
      </c>
      <c r="P2440" s="1"/>
      <c r="Q2440" s="1"/>
    </row>
    <row r="2441" spans="1:17" x14ac:dyDescent="0.3">
      <c r="A2441" s="1" t="s">
        <v>5701</v>
      </c>
      <c r="B2441" s="1" t="s">
        <v>5770</v>
      </c>
      <c r="C2441" s="1">
        <v>3</v>
      </c>
      <c r="D2441" s="1" t="s">
        <v>6773</v>
      </c>
      <c r="E2441" s="1">
        <v>3</v>
      </c>
      <c r="F2441" s="1" t="s">
        <v>6777</v>
      </c>
      <c r="G2441" s="1" t="s">
        <v>5834</v>
      </c>
      <c r="H2441" s="1" t="s">
        <v>6516</v>
      </c>
      <c r="I2441" s="1" t="b">
        <v>0</v>
      </c>
      <c r="J2441" s="1">
        <v>6</v>
      </c>
      <c r="K2441" s="1">
        <v>0</v>
      </c>
      <c r="L2441" s="1">
        <v>0</v>
      </c>
      <c r="M2441" s="1">
        <v>508</v>
      </c>
      <c r="N2441" s="1">
        <v>39.656518345042898</v>
      </c>
      <c r="O2441" s="1" t="s">
        <v>6532</v>
      </c>
      <c r="P2441" s="1"/>
      <c r="Q2441" s="1"/>
    </row>
    <row r="2442" spans="1:17" x14ac:dyDescent="0.3">
      <c r="A2442" s="1" t="s">
        <v>5701</v>
      </c>
      <c r="B2442" s="1" t="s">
        <v>5770</v>
      </c>
      <c r="C2442" s="1">
        <v>3</v>
      </c>
      <c r="D2442" s="1" t="s">
        <v>6773</v>
      </c>
      <c r="E2442" s="1">
        <v>3</v>
      </c>
      <c r="F2442" s="1" t="s">
        <v>6777</v>
      </c>
      <c r="G2442" s="1" t="s">
        <v>5803</v>
      </c>
      <c r="H2442" s="1" t="s">
        <v>6523</v>
      </c>
      <c r="I2442" s="1" t="b">
        <v>0</v>
      </c>
      <c r="J2442" s="1">
        <v>0</v>
      </c>
      <c r="K2442" s="1">
        <v>1</v>
      </c>
      <c r="L2442" s="1">
        <v>0</v>
      </c>
      <c r="M2442" s="1">
        <v>86</v>
      </c>
      <c r="N2442" s="1">
        <v>6.7135050741608104</v>
      </c>
      <c r="O2442" s="1" t="s">
        <v>6524</v>
      </c>
      <c r="P2442" s="1"/>
      <c r="Q2442" s="1"/>
    </row>
    <row r="2443" spans="1:17" x14ac:dyDescent="0.3">
      <c r="A2443" s="1" t="s">
        <v>5701</v>
      </c>
      <c r="B2443" s="1" t="s">
        <v>5770</v>
      </c>
      <c r="C2443" s="1">
        <v>3</v>
      </c>
      <c r="D2443" s="1" t="s">
        <v>6773</v>
      </c>
      <c r="E2443" s="1">
        <v>3</v>
      </c>
      <c r="F2443" s="1" t="s">
        <v>6777</v>
      </c>
      <c r="G2443" s="1" t="s">
        <v>5834</v>
      </c>
      <c r="H2443" s="1" t="s">
        <v>6516</v>
      </c>
      <c r="I2443" s="1" t="b">
        <v>0</v>
      </c>
      <c r="J2443" s="1">
        <v>18</v>
      </c>
      <c r="K2443" s="1">
        <v>0</v>
      </c>
      <c r="L2443" s="1">
        <v>0</v>
      </c>
      <c r="M2443" s="1">
        <v>80</v>
      </c>
      <c r="N2443" s="1">
        <v>6.2451209992193597</v>
      </c>
      <c r="O2443" s="1" t="s">
        <v>6780</v>
      </c>
      <c r="P2443" s="1"/>
      <c r="Q2443" s="1"/>
    </row>
    <row r="2444" spans="1:17" x14ac:dyDescent="0.3">
      <c r="A2444" s="1" t="s">
        <v>5701</v>
      </c>
      <c r="B2444" s="1" t="s">
        <v>5770</v>
      </c>
      <c r="C2444" s="1">
        <v>3</v>
      </c>
      <c r="D2444" s="1" t="s">
        <v>6773</v>
      </c>
      <c r="E2444" s="1">
        <v>3</v>
      </c>
      <c r="F2444" s="1" t="s">
        <v>6777</v>
      </c>
      <c r="G2444" s="1" t="s">
        <v>5814</v>
      </c>
      <c r="H2444" s="1" t="s">
        <v>6516</v>
      </c>
      <c r="I2444" s="1" t="b">
        <v>1</v>
      </c>
      <c r="J2444" s="1">
        <v>0</v>
      </c>
      <c r="K2444" s="1">
        <v>0</v>
      </c>
      <c r="L2444" s="1">
        <v>0</v>
      </c>
      <c r="M2444" s="1">
        <v>67</v>
      </c>
      <c r="N2444" s="1">
        <v>5.2302888368462099</v>
      </c>
      <c r="O2444" s="1" t="s">
        <v>6518</v>
      </c>
      <c r="P2444" s="1"/>
      <c r="Q2444" s="1"/>
    </row>
    <row r="2445" spans="1:17" x14ac:dyDescent="0.3">
      <c r="A2445" s="1" t="s">
        <v>5701</v>
      </c>
      <c r="B2445" s="1" t="s">
        <v>5770</v>
      </c>
      <c r="C2445" s="1">
        <v>3</v>
      </c>
      <c r="D2445" s="1" t="s">
        <v>6773</v>
      </c>
      <c r="E2445" s="1">
        <v>3</v>
      </c>
      <c r="F2445" s="1" t="s">
        <v>6777</v>
      </c>
      <c r="G2445" s="1" t="s">
        <v>5819</v>
      </c>
      <c r="H2445" s="1" t="s">
        <v>6588</v>
      </c>
      <c r="I2445" s="1" t="b">
        <v>0</v>
      </c>
      <c r="J2445" s="1">
        <v>0</v>
      </c>
      <c r="K2445" s="1">
        <v>3</v>
      </c>
      <c r="L2445" s="1">
        <v>6</v>
      </c>
      <c r="M2445" s="1">
        <v>48</v>
      </c>
      <c r="N2445" s="1">
        <v>3.7470725995316099</v>
      </c>
      <c r="O2445" s="1" t="s">
        <v>6589</v>
      </c>
      <c r="P2445" s="1"/>
      <c r="Q2445" s="1"/>
    </row>
    <row r="2446" spans="1:17" x14ac:dyDescent="0.3">
      <c r="A2446" s="1" t="s">
        <v>5701</v>
      </c>
      <c r="B2446" s="1" t="s">
        <v>5770</v>
      </c>
      <c r="C2446" s="1">
        <v>3</v>
      </c>
      <c r="D2446" s="1" t="s">
        <v>6773</v>
      </c>
      <c r="E2446" s="1">
        <v>3</v>
      </c>
      <c r="F2446" s="1" t="s">
        <v>6777</v>
      </c>
      <c r="G2446" s="1" t="s">
        <v>5803</v>
      </c>
      <c r="H2446" s="1" t="s">
        <v>6526</v>
      </c>
      <c r="I2446" s="1" t="b">
        <v>0</v>
      </c>
      <c r="J2446" s="1">
        <v>0</v>
      </c>
      <c r="K2446" s="1">
        <v>1</v>
      </c>
      <c r="L2446" s="1">
        <v>0</v>
      </c>
      <c r="M2446" s="1">
        <v>25</v>
      </c>
      <c r="N2446" s="1">
        <v>1.9516003122560499</v>
      </c>
      <c r="O2446" s="1" t="s">
        <v>6527</v>
      </c>
      <c r="P2446" s="1"/>
      <c r="Q2446" s="1"/>
    </row>
    <row r="2447" spans="1:17" x14ac:dyDescent="0.3">
      <c r="A2447" s="1" t="s">
        <v>5701</v>
      </c>
      <c r="B2447" s="1" t="s">
        <v>5770</v>
      </c>
      <c r="C2447" s="1">
        <v>3</v>
      </c>
      <c r="D2447" s="1" t="s">
        <v>6773</v>
      </c>
      <c r="E2447" s="1">
        <v>3</v>
      </c>
      <c r="F2447" s="1" t="s">
        <v>6777</v>
      </c>
      <c r="G2447" s="1" t="s">
        <v>5803</v>
      </c>
      <c r="H2447" s="1" t="s">
        <v>6526</v>
      </c>
      <c r="I2447" s="1" t="b">
        <v>0</v>
      </c>
      <c r="J2447" s="1">
        <v>0</v>
      </c>
      <c r="K2447" s="1">
        <v>1</v>
      </c>
      <c r="L2447" s="1">
        <v>0</v>
      </c>
      <c r="M2447" s="1">
        <v>24</v>
      </c>
      <c r="N2447" s="1">
        <v>1.8735362997658001</v>
      </c>
      <c r="O2447" s="1" t="s">
        <v>6560</v>
      </c>
      <c r="P2447" s="1"/>
      <c r="Q2447" s="1"/>
    </row>
    <row r="2448" spans="1:17" x14ac:dyDescent="0.3">
      <c r="A2448" s="1" t="s">
        <v>5701</v>
      </c>
      <c r="B2448" s="1" t="s">
        <v>5770</v>
      </c>
      <c r="C2448" s="1">
        <v>3</v>
      </c>
      <c r="D2448" s="1" t="s">
        <v>6773</v>
      </c>
      <c r="E2448" s="1">
        <v>3</v>
      </c>
      <c r="F2448" s="1" t="s">
        <v>6777</v>
      </c>
      <c r="G2448" s="1" t="s">
        <v>5801</v>
      </c>
      <c r="H2448" s="1" t="s">
        <v>6516</v>
      </c>
      <c r="I2448" s="1" t="b">
        <v>0</v>
      </c>
      <c r="J2448" s="1">
        <v>1</v>
      </c>
      <c r="K2448" s="1">
        <v>0</v>
      </c>
      <c r="L2448" s="1">
        <v>0</v>
      </c>
      <c r="M2448" s="1">
        <v>22</v>
      </c>
      <c r="N2448" s="1">
        <v>1.7174082747853201</v>
      </c>
      <c r="O2448" s="1" t="s">
        <v>6531</v>
      </c>
      <c r="P2448" s="1"/>
      <c r="Q2448" s="1"/>
    </row>
    <row r="2449" spans="1:17" x14ac:dyDescent="0.3">
      <c r="A2449" s="1" t="s">
        <v>5701</v>
      </c>
      <c r="B2449" s="1" t="s">
        <v>5770</v>
      </c>
      <c r="C2449" s="1">
        <v>3</v>
      </c>
      <c r="D2449" s="1" t="s">
        <v>6773</v>
      </c>
      <c r="E2449" s="1">
        <v>3</v>
      </c>
      <c r="F2449" s="1" t="s">
        <v>6777</v>
      </c>
      <c r="G2449" s="1" t="s">
        <v>5840</v>
      </c>
      <c r="H2449" s="1" t="s">
        <v>6516</v>
      </c>
      <c r="I2449" s="1" t="b">
        <v>0</v>
      </c>
      <c r="J2449" s="1">
        <v>5</v>
      </c>
      <c r="K2449" s="1">
        <v>0</v>
      </c>
      <c r="L2449" s="1">
        <v>0</v>
      </c>
      <c r="M2449" s="1">
        <v>19</v>
      </c>
      <c r="N2449" s="1">
        <v>1.4832162373145901</v>
      </c>
      <c r="O2449" s="1" t="s">
        <v>6568</v>
      </c>
      <c r="P2449" s="1"/>
      <c r="Q2449" s="1"/>
    </row>
    <row r="2450" spans="1:17" x14ac:dyDescent="0.3">
      <c r="A2450" s="1" t="s">
        <v>5701</v>
      </c>
      <c r="B2450" s="1" t="s">
        <v>5770</v>
      </c>
      <c r="C2450" s="1">
        <v>3</v>
      </c>
      <c r="D2450" s="1" t="s">
        <v>6773</v>
      </c>
      <c r="E2450" s="1">
        <v>3</v>
      </c>
      <c r="F2450" s="1" t="s">
        <v>6777</v>
      </c>
      <c r="G2450" s="1" t="s">
        <v>5816</v>
      </c>
      <c r="H2450" s="1" t="s">
        <v>6516</v>
      </c>
      <c r="I2450" s="1" t="b">
        <v>0</v>
      </c>
      <c r="J2450" s="1">
        <v>3</v>
      </c>
      <c r="K2450" s="1">
        <v>0</v>
      </c>
      <c r="L2450" s="1">
        <v>0</v>
      </c>
      <c r="M2450" s="1">
        <v>19</v>
      </c>
      <c r="N2450" s="1">
        <v>1.4832162373145901</v>
      </c>
      <c r="O2450" s="1" t="s">
        <v>6520</v>
      </c>
      <c r="P2450" s="1"/>
      <c r="Q2450" s="1"/>
    </row>
    <row r="2451" spans="1:17" x14ac:dyDescent="0.3">
      <c r="A2451" s="1" t="s">
        <v>5701</v>
      </c>
      <c r="B2451" s="1" t="s">
        <v>5770</v>
      </c>
      <c r="C2451" s="1">
        <v>3</v>
      </c>
      <c r="D2451" s="1" t="s">
        <v>6773</v>
      </c>
      <c r="E2451" s="1">
        <v>4</v>
      </c>
      <c r="F2451" s="1" t="s">
        <v>6781</v>
      </c>
      <c r="G2451" s="1" t="s">
        <v>5834</v>
      </c>
      <c r="H2451" s="1" t="s">
        <v>6778</v>
      </c>
      <c r="I2451" s="1" t="b">
        <v>0</v>
      </c>
      <c r="J2451" s="1">
        <v>1</v>
      </c>
      <c r="K2451" s="1">
        <v>6</v>
      </c>
      <c r="L2451" s="1">
        <v>10</v>
      </c>
      <c r="M2451" s="1">
        <v>16</v>
      </c>
      <c r="N2451" s="1">
        <v>2.6143790849673199</v>
      </c>
      <c r="O2451" s="1" t="s">
        <v>6779</v>
      </c>
      <c r="P2451" s="1"/>
      <c r="Q2451" s="1"/>
    </row>
    <row r="2452" spans="1:17" x14ac:dyDescent="0.3">
      <c r="A2452" s="1" t="s">
        <v>5701</v>
      </c>
      <c r="B2452" s="1" t="s">
        <v>5770</v>
      </c>
      <c r="C2452" s="1">
        <v>3</v>
      </c>
      <c r="D2452" s="1" t="s">
        <v>6773</v>
      </c>
      <c r="E2452" s="1">
        <v>4</v>
      </c>
      <c r="F2452" s="1" t="s">
        <v>6781</v>
      </c>
      <c r="G2452" s="1" t="s">
        <v>5819</v>
      </c>
      <c r="H2452" s="1" t="s">
        <v>6588</v>
      </c>
      <c r="I2452" s="1" t="b">
        <v>0</v>
      </c>
      <c r="J2452" s="1">
        <v>0</v>
      </c>
      <c r="K2452" s="1">
        <v>3</v>
      </c>
      <c r="L2452" s="1">
        <v>6</v>
      </c>
      <c r="M2452" s="1">
        <v>315</v>
      </c>
      <c r="N2452" s="1">
        <v>51.470588235294102</v>
      </c>
      <c r="O2452" s="1" t="s">
        <v>6589</v>
      </c>
      <c r="P2452" s="1"/>
      <c r="Q2452" s="1"/>
    </row>
    <row r="2453" spans="1:17" x14ac:dyDescent="0.3">
      <c r="A2453" s="1" t="s">
        <v>5701</v>
      </c>
      <c r="B2453" s="1" t="s">
        <v>5770</v>
      </c>
      <c r="C2453" s="1">
        <v>3</v>
      </c>
      <c r="D2453" s="1" t="s">
        <v>6773</v>
      </c>
      <c r="E2453" s="1">
        <v>4</v>
      </c>
      <c r="F2453" s="1" t="s">
        <v>6781</v>
      </c>
      <c r="G2453" s="1" t="s">
        <v>5803</v>
      </c>
      <c r="H2453" s="1" t="s">
        <v>6526</v>
      </c>
      <c r="I2453" s="1" t="b">
        <v>0</v>
      </c>
      <c r="J2453" s="1">
        <v>0</v>
      </c>
      <c r="K2453" s="1">
        <v>1</v>
      </c>
      <c r="L2453" s="1">
        <v>0</v>
      </c>
      <c r="M2453" s="1">
        <v>164</v>
      </c>
      <c r="N2453" s="1">
        <v>26.797385620915001</v>
      </c>
      <c r="O2453" s="1" t="s">
        <v>6560</v>
      </c>
      <c r="P2453" s="1"/>
      <c r="Q2453" s="1"/>
    </row>
    <row r="2454" spans="1:17" x14ac:dyDescent="0.3">
      <c r="A2454" s="1" t="s">
        <v>5701</v>
      </c>
      <c r="B2454" s="1" t="s">
        <v>5770</v>
      </c>
      <c r="C2454" s="1">
        <v>3</v>
      </c>
      <c r="D2454" s="1" t="s">
        <v>6773</v>
      </c>
      <c r="E2454" s="1">
        <v>4</v>
      </c>
      <c r="F2454" s="1" t="s">
        <v>6781</v>
      </c>
      <c r="G2454" s="1" t="s">
        <v>5834</v>
      </c>
      <c r="H2454" s="1" t="s">
        <v>6516</v>
      </c>
      <c r="I2454" s="1" t="b">
        <v>0</v>
      </c>
      <c r="J2454" s="1">
        <v>6</v>
      </c>
      <c r="K2454" s="1">
        <v>0</v>
      </c>
      <c r="L2454" s="1">
        <v>0</v>
      </c>
      <c r="M2454" s="1">
        <v>23</v>
      </c>
      <c r="N2454" s="1">
        <v>3.7581699346405202</v>
      </c>
      <c r="O2454" s="1" t="s">
        <v>6532</v>
      </c>
      <c r="P2454" s="1"/>
      <c r="Q2454" s="1"/>
    </row>
    <row r="2455" spans="1:17" x14ac:dyDescent="0.3">
      <c r="A2455" s="1" t="s">
        <v>5701</v>
      </c>
      <c r="B2455" s="1" t="s">
        <v>5770</v>
      </c>
      <c r="C2455" s="1">
        <v>3</v>
      </c>
      <c r="D2455" s="1" t="s">
        <v>6773</v>
      </c>
      <c r="E2455" s="1">
        <v>4</v>
      </c>
      <c r="F2455" s="1" t="s">
        <v>6781</v>
      </c>
      <c r="G2455" s="1" t="s">
        <v>5834</v>
      </c>
      <c r="H2455" s="1" t="s">
        <v>6516</v>
      </c>
      <c r="I2455" s="1" t="b">
        <v>0</v>
      </c>
      <c r="J2455" s="1">
        <v>18</v>
      </c>
      <c r="K2455" s="1">
        <v>0</v>
      </c>
      <c r="L2455" s="1">
        <v>0</v>
      </c>
      <c r="M2455" s="1">
        <v>8</v>
      </c>
      <c r="N2455" s="1">
        <v>1.3071895424836599</v>
      </c>
      <c r="O2455" s="1" t="s">
        <v>6780</v>
      </c>
      <c r="P2455" s="1"/>
      <c r="Q2455" s="1"/>
    </row>
    <row r="2456" spans="1:17" x14ac:dyDescent="0.3">
      <c r="A2456" s="1" t="s">
        <v>5701</v>
      </c>
      <c r="B2456" s="1" t="s">
        <v>5770</v>
      </c>
      <c r="C2456" s="1">
        <v>3</v>
      </c>
      <c r="D2456" s="1" t="s">
        <v>6773</v>
      </c>
      <c r="E2456" s="1">
        <v>4</v>
      </c>
      <c r="F2456" s="1" t="s">
        <v>6781</v>
      </c>
      <c r="G2456" s="1" t="s">
        <v>5814</v>
      </c>
      <c r="H2456" s="1" t="s">
        <v>6516</v>
      </c>
      <c r="I2456" s="1" t="b">
        <v>1</v>
      </c>
      <c r="J2456" s="1">
        <v>0</v>
      </c>
      <c r="K2456" s="1">
        <v>0</v>
      </c>
      <c r="L2456" s="1">
        <v>0</v>
      </c>
      <c r="M2456" s="1">
        <v>7</v>
      </c>
      <c r="N2456" s="1">
        <v>1.1437908496732001</v>
      </c>
      <c r="O2456" s="1" t="s">
        <v>6518</v>
      </c>
      <c r="P2456" s="1"/>
      <c r="Q2456" s="1"/>
    </row>
    <row r="2457" spans="1:17" x14ac:dyDescent="0.3">
      <c r="A2457" s="1" t="s">
        <v>5701</v>
      </c>
      <c r="B2457" s="1" t="s">
        <v>5770</v>
      </c>
      <c r="C2457" s="1">
        <v>3</v>
      </c>
      <c r="D2457" s="1" t="s">
        <v>6773</v>
      </c>
      <c r="E2457" s="1">
        <v>5</v>
      </c>
      <c r="F2457" s="1" t="s">
        <v>6782</v>
      </c>
      <c r="G2457" s="1" t="s">
        <v>5803</v>
      </c>
      <c r="H2457" s="1" t="s">
        <v>6523</v>
      </c>
      <c r="I2457" s="1" t="b">
        <v>0</v>
      </c>
      <c r="J2457" s="1">
        <v>0</v>
      </c>
      <c r="K2457" s="1">
        <v>1</v>
      </c>
      <c r="L2457" s="1">
        <v>0</v>
      </c>
      <c r="M2457" s="1">
        <v>1</v>
      </c>
      <c r="N2457" s="1">
        <v>100</v>
      </c>
      <c r="O2457" s="1" t="s">
        <v>6524</v>
      </c>
      <c r="P2457" s="1"/>
      <c r="Q2457" s="1"/>
    </row>
    <row r="2458" spans="1:17" x14ac:dyDescent="0.3">
      <c r="A2458" s="1" t="s">
        <v>5701</v>
      </c>
      <c r="B2458" s="1" t="s">
        <v>5770</v>
      </c>
      <c r="C2458" s="1">
        <v>3</v>
      </c>
      <c r="D2458" s="1" t="s">
        <v>6773</v>
      </c>
      <c r="E2458" s="1">
        <v>6</v>
      </c>
      <c r="F2458" s="1" t="s">
        <v>6783</v>
      </c>
      <c r="G2458" s="1" t="s">
        <v>5803</v>
      </c>
      <c r="H2458" s="1" t="s">
        <v>6523</v>
      </c>
      <c r="I2458" s="1" t="b">
        <v>0</v>
      </c>
      <c r="J2458" s="1">
        <v>0</v>
      </c>
      <c r="K2458" s="1">
        <v>1</v>
      </c>
      <c r="L2458" s="1">
        <v>0</v>
      </c>
      <c r="M2458" s="1">
        <v>302</v>
      </c>
      <c r="N2458" s="1">
        <v>22.386953298739801</v>
      </c>
      <c r="O2458" s="1" t="s">
        <v>6524</v>
      </c>
      <c r="P2458" s="1"/>
      <c r="Q2458" s="1"/>
    </row>
    <row r="2459" spans="1:17" x14ac:dyDescent="0.3">
      <c r="A2459" s="1" t="s">
        <v>5701</v>
      </c>
      <c r="B2459" s="1" t="s">
        <v>5770</v>
      </c>
      <c r="C2459" s="1">
        <v>3</v>
      </c>
      <c r="D2459" s="1" t="s">
        <v>6773</v>
      </c>
      <c r="E2459" s="1">
        <v>6</v>
      </c>
      <c r="F2459" s="1" t="s">
        <v>6783</v>
      </c>
      <c r="G2459" s="1" t="s">
        <v>5819</v>
      </c>
      <c r="H2459" s="1" t="s">
        <v>6588</v>
      </c>
      <c r="I2459" s="1" t="b">
        <v>0</v>
      </c>
      <c r="J2459" s="1">
        <v>0</v>
      </c>
      <c r="K2459" s="1">
        <v>3</v>
      </c>
      <c r="L2459" s="1">
        <v>6</v>
      </c>
      <c r="M2459" s="1">
        <v>222</v>
      </c>
      <c r="N2459" s="1">
        <v>16.456634544106699</v>
      </c>
      <c r="O2459" s="1" t="s">
        <v>6589</v>
      </c>
      <c r="P2459" s="1"/>
      <c r="Q2459" s="1"/>
    </row>
    <row r="2460" spans="1:17" x14ac:dyDescent="0.3">
      <c r="A2460" s="1" t="s">
        <v>5701</v>
      </c>
      <c r="B2460" s="1" t="s">
        <v>5770</v>
      </c>
      <c r="C2460" s="1">
        <v>3</v>
      </c>
      <c r="D2460" s="1" t="s">
        <v>6773</v>
      </c>
      <c r="E2460" s="1">
        <v>6</v>
      </c>
      <c r="F2460" s="1" t="s">
        <v>6783</v>
      </c>
      <c r="G2460" s="1" t="s">
        <v>5814</v>
      </c>
      <c r="H2460" s="1" t="s">
        <v>6516</v>
      </c>
      <c r="I2460" s="1" t="b">
        <v>1</v>
      </c>
      <c r="J2460" s="1">
        <v>0</v>
      </c>
      <c r="K2460" s="1">
        <v>0</v>
      </c>
      <c r="L2460" s="1">
        <v>0</v>
      </c>
      <c r="M2460" s="1">
        <v>192</v>
      </c>
      <c r="N2460" s="1">
        <v>14.2327650111193</v>
      </c>
      <c r="O2460" s="1" t="s">
        <v>6518</v>
      </c>
      <c r="P2460" s="1"/>
      <c r="Q2460" s="1"/>
    </row>
    <row r="2461" spans="1:17" x14ac:dyDescent="0.3">
      <c r="A2461" s="1" t="s">
        <v>5701</v>
      </c>
      <c r="B2461" s="1" t="s">
        <v>5770</v>
      </c>
      <c r="C2461" s="1">
        <v>3</v>
      </c>
      <c r="D2461" s="1" t="s">
        <v>6773</v>
      </c>
      <c r="E2461" s="1">
        <v>6</v>
      </c>
      <c r="F2461" s="1" t="s">
        <v>6783</v>
      </c>
      <c r="G2461" s="1" t="s">
        <v>5845</v>
      </c>
      <c r="H2461" s="1" t="s">
        <v>6514</v>
      </c>
      <c r="I2461" s="1" t="b">
        <v>0</v>
      </c>
      <c r="J2461" s="1">
        <v>0</v>
      </c>
      <c r="K2461" s="1">
        <v>4</v>
      </c>
      <c r="L2461" s="1">
        <v>5</v>
      </c>
      <c r="M2461" s="1">
        <v>131</v>
      </c>
      <c r="N2461" s="1">
        <v>9.7108969607116293</v>
      </c>
      <c r="O2461" s="1" t="s">
        <v>6515</v>
      </c>
      <c r="P2461" s="1"/>
      <c r="Q2461" s="1"/>
    </row>
    <row r="2462" spans="1:17" x14ac:dyDescent="0.3">
      <c r="A2462" s="1" t="s">
        <v>5701</v>
      </c>
      <c r="B2462" s="1" t="s">
        <v>5770</v>
      </c>
      <c r="C2462" s="1">
        <v>3</v>
      </c>
      <c r="D2462" s="1" t="s">
        <v>6773</v>
      </c>
      <c r="E2462" s="1">
        <v>6</v>
      </c>
      <c r="F2462" s="1" t="s">
        <v>6783</v>
      </c>
      <c r="G2462" s="1" t="s">
        <v>5803</v>
      </c>
      <c r="H2462" s="1" t="s">
        <v>6526</v>
      </c>
      <c r="I2462" s="1" t="b">
        <v>0</v>
      </c>
      <c r="J2462" s="1">
        <v>0</v>
      </c>
      <c r="K2462" s="1">
        <v>1</v>
      </c>
      <c r="L2462" s="1">
        <v>0</v>
      </c>
      <c r="M2462" s="1">
        <v>78</v>
      </c>
      <c r="N2462" s="1">
        <v>5.7820607857672304</v>
      </c>
      <c r="O2462" s="1" t="s">
        <v>6527</v>
      </c>
      <c r="P2462" s="1"/>
      <c r="Q2462" s="1"/>
    </row>
    <row r="2463" spans="1:17" x14ac:dyDescent="0.3">
      <c r="A2463" s="1" t="s">
        <v>5701</v>
      </c>
      <c r="B2463" s="1" t="s">
        <v>5770</v>
      </c>
      <c r="C2463" s="1">
        <v>3</v>
      </c>
      <c r="D2463" s="1" t="s">
        <v>6773</v>
      </c>
      <c r="E2463" s="1">
        <v>6</v>
      </c>
      <c r="F2463" s="1" t="s">
        <v>6783</v>
      </c>
      <c r="G2463" s="1" t="s">
        <v>5798</v>
      </c>
      <c r="H2463" s="1" t="s">
        <v>6516</v>
      </c>
      <c r="I2463" s="1" t="b">
        <v>0</v>
      </c>
      <c r="J2463" s="1">
        <v>0</v>
      </c>
      <c r="K2463" s="1">
        <v>0</v>
      </c>
      <c r="L2463" s="1">
        <v>10</v>
      </c>
      <c r="M2463" s="1">
        <v>51</v>
      </c>
      <c r="N2463" s="1">
        <v>3.78057820607857</v>
      </c>
      <c r="O2463" s="1" t="s">
        <v>6577</v>
      </c>
      <c r="P2463" s="1"/>
      <c r="Q2463" s="1"/>
    </row>
    <row r="2464" spans="1:17" x14ac:dyDescent="0.3">
      <c r="A2464" s="1" t="s">
        <v>5701</v>
      </c>
      <c r="B2464" s="1" t="s">
        <v>5770</v>
      </c>
      <c r="C2464" s="1">
        <v>3</v>
      </c>
      <c r="D2464" s="1" t="s">
        <v>6773</v>
      </c>
      <c r="E2464" s="1">
        <v>6</v>
      </c>
      <c r="F2464" s="1" t="s">
        <v>6783</v>
      </c>
      <c r="G2464" s="1" t="s">
        <v>5816</v>
      </c>
      <c r="H2464" s="1" t="s">
        <v>6516</v>
      </c>
      <c r="I2464" s="1" t="b">
        <v>0</v>
      </c>
      <c r="J2464" s="1">
        <v>3</v>
      </c>
      <c r="K2464" s="1">
        <v>0</v>
      </c>
      <c r="L2464" s="1">
        <v>0</v>
      </c>
      <c r="M2464" s="1">
        <v>48</v>
      </c>
      <c r="N2464" s="1">
        <v>3.5581912527798298</v>
      </c>
      <c r="O2464" s="1" t="s">
        <v>6520</v>
      </c>
      <c r="P2464" s="1"/>
      <c r="Q2464" s="1"/>
    </row>
    <row r="2465" spans="1:17" x14ac:dyDescent="0.3">
      <c r="A2465" s="1" t="s">
        <v>5701</v>
      </c>
      <c r="B2465" s="1" t="s">
        <v>5770</v>
      </c>
      <c r="C2465" s="1">
        <v>3</v>
      </c>
      <c r="D2465" s="1" t="s">
        <v>6773</v>
      </c>
      <c r="E2465" s="1">
        <v>6</v>
      </c>
      <c r="F2465" s="1" t="s">
        <v>6783</v>
      </c>
      <c r="G2465" s="1" t="s">
        <v>5801</v>
      </c>
      <c r="H2465" s="1" t="s">
        <v>6516</v>
      </c>
      <c r="I2465" s="1" t="b">
        <v>0</v>
      </c>
      <c r="J2465" s="1">
        <v>1</v>
      </c>
      <c r="K2465" s="1">
        <v>0</v>
      </c>
      <c r="L2465" s="1">
        <v>0</v>
      </c>
      <c r="M2465" s="1">
        <v>41</v>
      </c>
      <c r="N2465" s="1">
        <v>3.0392883617494402</v>
      </c>
      <c r="O2465" s="1" t="s">
        <v>6531</v>
      </c>
      <c r="P2465" s="1"/>
      <c r="Q2465" s="1"/>
    </row>
    <row r="2466" spans="1:17" x14ac:dyDescent="0.3">
      <c r="A2466" s="1" t="s">
        <v>5701</v>
      </c>
      <c r="B2466" s="1" t="s">
        <v>5770</v>
      </c>
      <c r="C2466" s="1">
        <v>3</v>
      </c>
      <c r="D2466" s="1" t="s">
        <v>6773</v>
      </c>
      <c r="E2466" s="1">
        <v>6</v>
      </c>
      <c r="F2466" s="1" t="s">
        <v>6783</v>
      </c>
      <c r="G2466" s="1" t="s">
        <v>5834</v>
      </c>
      <c r="H2466" s="1" t="s">
        <v>6516</v>
      </c>
      <c r="I2466" s="1" t="b">
        <v>0</v>
      </c>
      <c r="J2466" s="1">
        <v>12</v>
      </c>
      <c r="K2466" s="1">
        <v>0</v>
      </c>
      <c r="L2466" s="1">
        <v>0</v>
      </c>
      <c r="M2466" s="1">
        <v>28</v>
      </c>
      <c r="N2466" s="1">
        <v>2.0756115641215702</v>
      </c>
      <c r="O2466" s="1" t="s">
        <v>6594</v>
      </c>
      <c r="P2466" s="1"/>
      <c r="Q2466" s="1"/>
    </row>
    <row r="2467" spans="1:17" x14ac:dyDescent="0.3">
      <c r="A2467" s="1" t="s">
        <v>5701</v>
      </c>
      <c r="B2467" s="1" t="s">
        <v>5770</v>
      </c>
      <c r="C2467" s="1">
        <v>3</v>
      </c>
      <c r="D2467" s="1" t="s">
        <v>6773</v>
      </c>
      <c r="E2467" s="1">
        <v>7</v>
      </c>
      <c r="F2467" s="1" t="s">
        <v>6784</v>
      </c>
      <c r="G2467" s="1" t="s">
        <v>5814</v>
      </c>
      <c r="H2467" s="1" t="s">
        <v>6516</v>
      </c>
      <c r="I2467" s="1" t="b">
        <v>1</v>
      </c>
      <c r="J2467" s="1">
        <v>0</v>
      </c>
      <c r="K2467" s="1">
        <v>0</v>
      </c>
      <c r="L2467" s="1">
        <v>0</v>
      </c>
      <c r="M2467" s="1">
        <v>743</v>
      </c>
      <c r="N2467" s="1">
        <v>28.3804430863254</v>
      </c>
      <c r="O2467" s="1" t="s">
        <v>6518</v>
      </c>
      <c r="P2467" s="1"/>
      <c r="Q2467" s="1"/>
    </row>
    <row r="2468" spans="1:17" x14ac:dyDescent="0.3">
      <c r="A2468" s="1" t="s">
        <v>5701</v>
      </c>
      <c r="B2468" s="1" t="s">
        <v>5770</v>
      </c>
      <c r="C2468" s="1">
        <v>3</v>
      </c>
      <c r="D2468" s="1" t="s">
        <v>6773</v>
      </c>
      <c r="E2468" s="1">
        <v>7</v>
      </c>
      <c r="F2468" s="1" t="s">
        <v>6784</v>
      </c>
      <c r="G2468" s="1" t="s">
        <v>5803</v>
      </c>
      <c r="H2468" s="1" t="s">
        <v>6523</v>
      </c>
      <c r="I2468" s="1" t="b">
        <v>0</v>
      </c>
      <c r="J2468" s="1">
        <v>0</v>
      </c>
      <c r="K2468" s="1">
        <v>1</v>
      </c>
      <c r="L2468" s="1">
        <v>0</v>
      </c>
      <c r="M2468" s="1">
        <v>662</v>
      </c>
      <c r="N2468" s="1">
        <v>25.286478227654701</v>
      </c>
      <c r="O2468" s="1" t="s">
        <v>6524</v>
      </c>
      <c r="P2468" s="1"/>
      <c r="Q2468" s="1"/>
    </row>
    <row r="2469" spans="1:17" x14ac:dyDescent="0.3">
      <c r="A2469" s="1" t="s">
        <v>5701</v>
      </c>
      <c r="B2469" s="1" t="s">
        <v>5770</v>
      </c>
      <c r="C2469" s="1">
        <v>3</v>
      </c>
      <c r="D2469" s="1" t="s">
        <v>6773</v>
      </c>
      <c r="E2469" s="1">
        <v>7</v>
      </c>
      <c r="F2469" s="1" t="s">
        <v>6784</v>
      </c>
      <c r="G2469" s="1" t="s">
        <v>5801</v>
      </c>
      <c r="H2469" s="1" t="s">
        <v>6516</v>
      </c>
      <c r="I2469" s="1" t="b">
        <v>0</v>
      </c>
      <c r="J2469" s="1">
        <v>1</v>
      </c>
      <c r="K2469" s="1">
        <v>0</v>
      </c>
      <c r="L2469" s="1">
        <v>0</v>
      </c>
      <c r="M2469" s="1">
        <v>296</v>
      </c>
      <c r="N2469" s="1">
        <v>11.3063407181054</v>
      </c>
      <c r="O2469" s="1" t="s">
        <v>6531</v>
      </c>
      <c r="P2469" s="1"/>
      <c r="Q2469" s="1"/>
    </row>
    <row r="2470" spans="1:17" x14ac:dyDescent="0.3">
      <c r="A2470" s="1" t="s">
        <v>5701</v>
      </c>
      <c r="B2470" s="1" t="s">
        <v>5770</v>
      </c>
      <c r="C2470" s="1">
        <v>3</v>
      </c>
      <c r="D2470" s="1" t="s">
        <v>6773</v>
      </c>
      <c r="E2470" s="1">
        <v>7</v>
      </c>
      <c r="F2470" s="1" t="s">
        <v>6784</v>
      </c>
      <c r="G2470" s="1" t="s">
        <v>5803</v>
      </c>
      <c r="H2470" s="1" t="s">
        <v>6526</v>
      </c>
      <c r="I2470" s="1" t="b">
        <v>0</v>
      </c>
      <c r="J2470" s="1">
        <v>0</v>
      </c>
      <c r="K2470" s="1">
        <v>1</v>
      </c>
      <c r="L2470" s="1">
        <v>0</v>
      </c>
      <c r="M2470" s="1">
        <v>151</v>
      </c>
      <c r="N2470" s="1">
        <v>5.7677616501145899</v>
      </c>
      <c r="O2470" s="1" t="s">
        <v>6527</v>
      </c>
      <c r="P2470" s="1"/>
      <c r="Q2470" s="1"/>
    </row>
    <row r="2471" spans="1:17" x14ac:dyDescent="0.3">
      <c r="A2471" s="1" t="s">
        <v>5701</v>
      </c>
      <c r="B2471" s="1" t="s">
        <v>5770</v>
      </c>
      <c r="C2471" s="1">
        <v>3</v>
      </c>
      <c r="D2471" s="1" t="s">
        <v>6773</v>
      </c>
      <c r="E2471" s="1">
        <v>7</v>
      </c>
      <c r="F2471" s="1" t="s">
        <v>6784</v>
      </c>
      <c r="G2471" s="1" t="s">
        <v>5816</v>
      </c>
      <c r="H2471" s="1" t="s">
        <v>6516</v>
      </c>
      <c r="I2471" s="1" t="b">
        <v>0</v>
      </c>
      <c r="J2471" s="1">
        <v>3</v>
      </c>
      <c r="K2471" s="1">
        <v>0</v>
      </c>
      <c r="L2471" s="1">
        <v>0</v>
      </c>
      <c r="M2471" s="1">
        <v>118</v>
      </c>
      <c r="N2471" s="1">
        <v>4.5072574484339096</v>
      </c>
      <c r="O2471" s="1" t="s">
        <v>6520</v>
      </c>
      <c r="P2471" s="1"/>
      <c r="Q2471" s="1"/>
    </row>
    <row r="2472" spans="1:17" x14ac:dyDescent="0.3">
      <c r="A2472" s="1" t="s">
        <v>5701</v>
      </c>
      <c r="B2472" s="1" t="s">
        <v>5770</v>
      </c>
      <c r="C2472" s="1">
        <v>3</v>
      </c>
      <c r="D2472" s="1" t="s">
        <v>6773</v>
      </c>
      <c r="E2472" s="1">
        <v>7</v>
      </c>
      <c r="F2472" s="1" t="s">
        <v>6784</v>
      </c>
      <c r="G2472" s="1" t="s">
        <v>5803</v>
      </c>
      <c r="H2472" s="1" t="s">
        <v>6526</v>
      </c>
      <c r="I2472" s="1" t="b">
        <v>0</v>
      </c>
      <c r="J2472" s="1">
        <v>0</v>
      </c>
      <c r="K2472" s="1">
        <v>1</v>
      </c>
      <c r="L2472" s="1">
        <v>0</v>
      </c>
      <c r="M2472" s="1">
        <v>46</v>
      </c>
      <c r="N2472" s="1">
        <v>1.75706646294881</v>
      </c>
      <c r="O2472" s="1" t="s">
        <v>6551</v>
      </c>
      <c r="P2472" s="1"/>
      <c r="Q2472" s="1"/>
    </row>
    <row r="2473" spans="1:17" x14ac:dyDescent="0.3">
      <c r="A2473" s="1" t="s">
        <v>5701</v>
      </c>
      <c r="B2473" s="1" t="s">
        <v>5770</v>
      </c>
      <c r="C2473" s="1">
        <v>3</v>
      </c>
      <c r="D2473" s="1" t="s">
        <v>6773</v>
      </c>
      <c r="E2473" s="1">
        <v>7</v>
      </c>
      <c r="F2473" s="1" t="s">
        <v>6784</v>
      </c>
      <c r="G2473" s="1" t="s">
        <v>5819</v>
      </c>
      <c r="H2473" s="1" t="s">
        <v>6588</v>
      </c>
      <c r="I2473" s="1" t="b">
        <v>0</v>
      </c>
      <c r="J2473" s="1">
        <v>0</v>
      </c>
      <c r="K2473" s="1">
        <v>3</v>
      </c>
      <c r="L2473" s="1">
        <v>6</v>
      </c>
      <c r="M2473" s="1">
        <v>32</v>
      </c>
      <c r="N2473" s="1">
        <v>1.22230710466004</v>
      </c>
      <c r="O2473" s="1" t="s">
        <v>6589</v>
      </c>
      <c r="P2473" s="1"/>
      <c r="Q2473" s="1"/>
    </row>
    <row r="2474" spans="1:17" x14ac:dyDescent="0.3">
      <c r="A2474" s="1" t="s">
        <v>5701</v>
      </c>
      <c r="B2474" s="1" t="s">
        <v>5770</v>
      </c>
      <c r="C2474" s="1">
        <v>3</v>
      </c>
      <c r="D2474" s="1" t="s">
        <v>6773</v>
      </c>
      <c r="E2474" s="1">
        <v>7</v>
      </c>
      <c r="F2474" s="1" t="s">
        <v>6784</v>
      </c>
      <c r="G2474" s="1" t="s">
        <v>5810</v>
      </c>
      <c r="H2474" s="1" t="s">
        <v>6516</v>
      </c>
      <c r="I2474" s="1" t="b">
        <v>0</v>
      </c>
      <c r="J2474" s="1">
        <v>2</v>
      </c>
      <c r="K2474" s="1">
        <v>0</v>
      </c>
      <c r="L2474" s="1">
        <v>0</v>
      </c>
      <c r="M2474" s="1">
        <v>29</v>
      </c>
      <c r="N2474" s="1">
        <v>1.10771581359816</v>
      </c>
      <c r="O2474" s="1" t="s">
        <v>6517</v>
      </c>
      <c r="P2474" s="1"/>
      <c r="Q2474" s="1"/>
    </row>
    <row r="2475" spans="1:17" x14ac:dyDescent="0.3">
      <c r="A2475" s="1" t="s">
        <v>5701</v>
      </c>
      <c r="B2475" s="1" t="s">
        <v>5770</v>
      </c>
      <c r="C2475" s="1">
        <v>3</v>
      </c>
      <c r="D2475" s="1" t="s">
        <v>6773</v>
      </c>
      <c r="E2475" s="1">
        <v>8</v>
      </c>
      <c r="F2475" s="1" t="s">
        <v>6785</v>
      </c>
      <c r="G2475" s="1" t="s">
        <v>5895</v>
      </c>
      <c r="H2475" s="1" t="s">
        <v>6620</v>
      </c>
      <c r="I2475" s="1" t="b">
        <v>0</v>
      </c>
      <c r="J2475" s="1">
        <v>0</v>
      </c>
      <c r="K2475" s="1">
        <v>2</v>
      </c>
      <c r="L2475" s="1">
        <v>6</v>
      </c>
      <c r="M2475" s="1">
        <v>1</v>
      </c>
      <c r="N2475" s="1">
        <v>100</v>
      </c>
      <c r="O2475" s="1" t="s">
        <v>6786</v>
      </c>
      <c r="P2475" s="1"/>
      <c r="Q2475" s="1"/>
    </row>
    <row r="2476" spans="1:17" x14ac:dyDescent="0.3">
      <c r="A2476" s="1" t="s">
        <v>5701</v>
      </c>
      <c r="B2476" s="1" t="s">
        <v>5770</v>
      </c>
      <c r="C2476" s="1">
        <v>3</v>
      </c>
      <c r="D2476" s="1" t="s">
        <v>6773</v>
      </c>
      <c r="E2476" s="1">
        <v>9</v>
      </c>
      <c r="F2476" s="1" t="s">
        <v>6787</v>
      </c>
      <c r="G2476" s="1" t="s">
        <v>5814</v>
      </c>
      <c r="H2476" s="1" t="s">
        <v>6516</v>
      </c>
      <c r="I2476" s="1" t="b">
        <v>1</v>
      </c>
      <c r="J2476" s="1">
        <v>0</v>
      </c>
      <c r="K2476" s="1">
        <v>0</v>
      </c>
      <c r="L2476" s="1">
        <v>0</v>
      </c>
      <c r="M2476" s="1">
        <v>1328</v>
      </c>
      <c r="N2476" s="1">
        <v>52.971679297965601</v>
      </c>
      <c r="O2476" s="1" t="s">
        <v>6518</v>
      </c>
      <c r="P2476" s="1"/>
      <c r="Q2476" s="1"/>
    </row>
    <row r="2477" spans="1:17" x14ac:dyDescent="0.3">
      <c r="A2477" s="1" t="s">
        <v>5701</v>
      </c>
      <c r="B2477" s="1" t="s">
        <v>5770</v>
      </c>
      <c r="C2477" s="1">
        <v>3</v>
      </c>
      <c r="D2477" s="1" t="s">
        <v>6773</v>
      </c>
      <c r="E2477" s="1">
        <v>9</v>
      </c>
      <c r="F2477" s="1" t="s">
        <v>6787</v>
      </c>
      <c r="G2477" s="1" t="s">
        <v>5845</v>
      </c>
      <c r="H2477" s="1" t="s">
        <v>6514</v>
      </c>
      <c r="I2477" s="1" t="b">
        <v>0</v>
      </c>
      <c r="J2477" s="1">
        <v>0</v>
      </c>
      <c r="K2477" s="1">
        <v>4</v>
      </c>
      <c r="L2477" s="1">
        <v>5</v>
      </c>
      <c r="M2477" s="1">
        <v>335</v>
      </c>
      <c r="N2477" s="1">
        <v>13.3625847626645</v>
      </c>
      <c r="O2477" s="1" t="s">
        <v>6515</v>
      </c>
      <c r="P2477" s="1"/>
      <c r="Q2477" s="1"/>
    </row>
    <row r="2478" spans="1:17" x14ac:dyDescent="0.3">
      <c r="A2478" s="1" t="s">
        <v>5701</v>
      </c>
      <c r="B2478" s="1" t="s">
        <v>5770</v>
      </c>
      <c r="C2478" s="1">
        <v>3</v>
      </c>
      <c r="D2478" s="1" t="s">
        <v>6773</v>
      </c>
      <c r="E2478" s="1">
        <v>9</v>
      </c>
      <c r="F2478" s="1" t="s">
        <v>6787</v>
      </c>
      <c r="G2478" s="1" t="s">
        <v>5803</v>
      </c>
      <c r="H2478" s="1" t="s">
        <v>6523</v>
      </c>
      <c r="I2478" s="1" t="b">
        <v>0</v>
      </c>
      <c r="J2478" s="1">
        <v>0</v>
      </c>
      <c r="K2478" s="1">
        <v>1</v>
      </c>
      <c r="L2478" s="1">
        <v>0</v>
      </c>
      <c r="M2478" s="1">
        <v>204</v>
      </c>
      <c r="N2478" s="1">
        <v>8.1372157957718301</v>
      </c>
      <c r="O2478" s="1" t="s">
        <v>6524</v>
      </c>
      <c r="P2478" s="1"/>
      <c r="Q2478" s="1"/>
    </row>
    <row r="2479" spans="1:17" x14ac:dyDescent="0.3">
      <c r="A2479" s="1" t="s">
        <v>5701</v>
      </c>
      <c r="B2479" s="1" t="s">
        <v>5770</v>
      </c>
      <c r="C2479" s="1">
        <v>3</v>
      </c>
      <c r="D2479" s="1" t="s">
        <v>6773</v>
      </c>
      <c r="E2479" s="1">
        <v>9</v>
      </c>
      <c r="F2479" s="1" t="s">
        <v>6787</v>
      </c>
      <c r="G2479" s="1" t="s">
        <v>5801</v>
      </c>
      <c r="H2479" s="1" t="s">
        <v>6516</v>
      </c>
      <c r="I2479" s="1" t="b">
        <v>0</v>
      </c>
      <c r="J2479" s="1">
        <v>1</v>
      </c>
      <c r="K2479" s="1">
        <v>0</v>
      </c>
      <c r="L2479" s="1">
        <v>0</v>
      </c>
      <c r="M2479" s="1">
        <v>126</v>
      </c>
      <c r="N2479" s="1">
        <v>5.0259274032708401</v>
      </c>
      <c r="O2479" s="1" t="s">
        <v>6531</v>
      </c>
      <c r="P2479" s="1"/>
      <c r="Q2479" s="1"/>
    </row>
    <row r="2480" spans="1:17" x14ac:dyDescent="0.3">
      <c r="A2480" s="1" t="s">
        <v>5701</v>
      </c>
      <c r="B2480" s="1" t="s">
        <v>5770</v>
      </c>
      <c r="C2480" s="1">
        <v>3</v>
      </c>
      <c r="D2480" s="1" t="s">
        <v>6773</v>
      </c>
      <c r="E2480" s="1">
        <v>9</v>
      </c>
      <c r="F2480" s="1" t="s">
        <v>6787</v>
      </c>
      <c r="G2480" s="1" t="s">
        <v>5803</v>
      </c>
      <c r="H2480" s="1" t="s">
        <v>6526</v>
      </c>
      <c r="I2480" s="1" t="b">
        <v>0</v>
      </c>
      <c r="J2480" s="1">
        <v>0</v>
      </c>
      <c r="K2480" s="1">
        <v>1</v>
      </c>
      <c r="L2480" s="1">
        <v>0</v>
      </c>
      <c r="M2480" s="1">
        <v>72</v>
      </c>
      <c r="N2480" s="1">
        <v>2.8719585161547601</v>
      </c>
      <c r="O2480" s="1" t="s">
        <v>6551</v>
      </c>
      <c r="P2480" s="1"/>
      <c r="Q2480" s="1"/>
    </row>
    <row r="2481" spans="1:17" x14ac:dyDescent="0.3">
      <c r="A2481" s="1" t="s">
        <v>5701</v>
      </c>
      <c r="B2481" s="1" t="s">
        <v>5770</v>
      </c>
      <c r="C2481" s="1">
        <v>3</v>
      </c>
      <c r="D2481" s="1" t="s">
        <v>6773</v>
      </c>
      <c r="E2481" s="1">
        <v>9</v>
      </c>
      <c r="F2481" s="1" t="s">
        <v>6787</v>
      </c>
      <c r="G2481" s="1" t="s">
        <v>5895</v>
      </c>
      <c r="H2481" s="1" t="s">
        <v>6620</v>
      </c>
      <c r="I2481" s="1" t="b">
        <v>0</v>
      </c>
      <c r="J2481" s="1">
        <v>0</v>
      </c>
      <c r="K2481" s="1">
        <v>2</v>
      </c>
      <c r="L2481" s="1">
        <v>6</v>
      </c>
      <c r="M2481" s="1">
        <v>40</v>
      </c>
      <c r="N2481" s="1">
        <v>1.59553250897487</v>
      </c>
      <c r="O2481" s="1" t="s">
        <v>6786</v>
      </c>
      <c r="P2481" s="1"/>
      <c r="Q2481" s="1"/>
    </row>
    <row r="2482" spans="1:17" x14ac:dyDescent="0.3">
      <c r="A2482" s="1" t="s">
        <v>5701</v>
      </c>
      <c r="B2482" s="1" t="s">
        <v>5770</v>
      </c>
      <c r="C2482" s="1">
        <v>3</v>
      </c>
      <c r="D2482" s="1" t="s">
        <v>6773</v>
      </c>
      <c r="E2482" s="1">
        <v>9</v>
      </c>
      <c r="F2482" s="1" t="s">
        <v>6787</v>
      </c>
      <c r="G2482" s="1" t="s">
        <v>5803</v>
      </c>
      <c r="H2482" s="1" t="s">
        <v>6526</v>
      </c>
      <c r="I2482" s="1" t="b">
        <v>0</v>
      </c>
      <c r="J2482" s="1">
        <v>0</v>
      </c>
      <c r="K2482" s="1">
        <v>1</v>
      </c>
      <c r="L2482" s="1">
        <v>0</v>
      </c>
      <c r="M2482" s="1">
        <v>37</v>
      </c>
      <c r="N2482" s="1">
        <v>1.4758675708017499</v>
      </c>
      <c r="O2482" s="1" t="s">
        <v>6527</v>
      </c>
      <c r="P2482" s="1"/>
      <c r="Q2482" s="1"/>
    </row>
    <row r="2483" spans="1:17" x14ac:dyDescent="0.3">
      <c r="A2483" s="1" t="s">
        <v>5701</v>
      </c>
      <c r="B2483" s="1" t="s">
        <v>5770</v>
      </c>
      <c r="C2483" s="1">
        <v>3</v>
      </c>
      <c r="D2483" s="1" t="s">
        <v>6773</v>
      </c>
      <c r="E2483" s="1">
        <v>10</v>
      </c>
      <c r="F2483" s="1" t="s">
        <v>6788</v>
      </c>
      <c r="G2483" s="1" t="s">
        <v>5895</v>
      </c>
      <c r="H2483" s="1" t="s">
        <v>6620</v>
      </c>
      <c r="I2483" s="1" t="b">
        <v>0</v>
      </c>
      <c r="J2483" s="1">
        <v>0</v>
      </c>
      <c r="K2483" s="1">
        <v>2</v>
      </c>
      <c r="L2483" s="1">
        <v>6</v>
      </c>
      <c r="M2483" s="1">
        <v>382</v>
      </c>
      <c r="N2483" s="1">
        <v>31.082180634662301</v>
      </c>
      <c r="O2483" s="1" t="s">
        <v>6786</v>
      </c>
      <c r="P2483" s="1"/>
      <c r="Q2483" s="1"/>
    </row>
    <row r="2484" spans="1:17" x14ac:dyDescent="0.3">
      <c r="A2484" s="1" t="s">
        <v>5701</v>
      </c>
      <c r="B2484" s="1" t="s">
        <v>5770</v>
      </c>
      <c r="C2484" s="1">
        <v>3</v>
      </c>
      <c r="D2484" s="1" t="s">
        <v>6773</v>
      </c>
      <c r="E2484" s="1">
        <v>10</v>
      </c>
      <c r="F2484" s="1" t="s">
        <v>6788</v>
      </c>
      <c r="G2484" s="1" t="s">
        <v>5801</v>
      </c>
      <c r="H2484" s="1" t="s">
        <v>6516</v>
      </c>
      <c r="I2484" s="1" t="b">
        <v>0</v>
      </c>
      <c r="J2484" s="1">
        <v>1</v>
      </c>
      <c r="K2484" s="1">
        <v>0</v>
      </c>
      <c r="L2484" s="1">
        <v>0</v>
      </c>
      <c r="M2484" s="1">
        <v>228</v>
      </c>
      <c r="N2484" s="1">
        <v>18.5516680227827</v>
      </c>
      <c r="O2484" s="1" t="s">
        <v>6531</v>
      </c>
      <c r="P2484" s="1"/>
      <c r="Q2484" s="1"/>
    </row>
    <row r="2485" spans="1:17" x14ac:dyDescent="0.3">
      <c r="A2485" s="1" t="s">
        <v>5701</v>
      </c>
      <c r="B2485" s="1" t="s">
        <v>5770</v>
      </c>
      <c r="C2485" s="1">
        <v>3</v>
      </c>
      <c r="D2485" s="1" t="s">
        <v>6773</v>
      </c>
      <c r="E2485" s="1">
        <v>10</v>
      </c>
      <c r="F2485" s="1" t="s">
        <v>6788</v>
      </c>
      <c r="G2485" s="1" t="s">
        <v>5819</v>
      </c>
      <c r="H2485" s="1" t="s">
        <v>6588</v>
      </c>
      <c r="I2485" s="1" t="b">
        <v>0</v>
      </c>
      <c r="J2485" s="1">
        <v>0</v>
      </c>
      <c r="K2485" s="1">
        <v>3</v>
      </c>
      <c r="L2485" s="1">
        <v>6</v>
      </c>
      <c r="M2485" s="1">
        <v>178</v>
      </c>
      <c r="N2485" s="1">
        <v>14.4833197721725</v>
      </c>
      <c r="O2485" s="1" t="s">
        <v>6589</v>
      </c>
      <c r="P2485" s="1"/>
      <c r="Q2485" s="1"/>
    </row>
    <row r="2486" spans="1:17" x14ac:dyDescent="0.3">
      <c r="A2486" s="1" t="s">
        <v>5701</v>
      </c>
      <c r="B2486" s="1" t="s">
        <v>5770</v>
      </c>
      <c r="C2486" s="1">
        <v>3</v>
      </c>
      <c r="D2486" s="1" t="s">
        <v>6773</v>
      </c>
      <c r="E2486" s="1">
        <v>10</v>
      </c>
      <c r="F2486" s="1" t="s">
        <v>6788</v>
      </c>
      <c r="G2486" s="1" t="s">
        <v>5803</v>
      </c>
      <c r="H2486" s="1" t="s">
        <v>6523</v>
      </c>
      <c r="I2486" s="1" t="b">
        <v>0</v>
      </c>
      <c r="J2486" s="1">
        <v>0</v>
      </c>
      <c r="K2486" s="1">
        <v>1</v>
      </c>
      <c r="L2486" s="1">
        <v>0</v>
      </c>
      <c r="M2486" s="1">
        <v>104</v>
      </c>
      <c r="N2486" s="1">
        <v>8.4621643612693198</v>
      </c>
      <c r="O2486" s="1" t="s">
        <v>6524</v>
      </c>
      <c r="P2486" s="1"/>
      <c r="Q2486" s="1"/>
    </row>
    <row r="2487" spans="1:17" x14ac:dyDescent="0.3">
      <c r="A2487" s="1" t="s">
        <v>5701</v>
      </c>
      <c r="B2487" s="1" t="s">
        <v>5770</v>
      </c>
      <c r="C2487" s="1">
        <v>3</v>
      </c>
      <c r="D2487" s="1" t="s">
        <v>6773</v>
      </c>
      <c r="E2487" s="1">
        <v>10</v>
      </c>
      <c r="F2487" s="1" t="s">
        <v>6788</v>
      </c>
      <c r="G2487" s="1" t="s">
        <v>5814</v>
      </c>
      <c r="H2487" s="1" t="s">
        <v>6516</v>
      </c>
      <c r="I2487" s="1" t="b">
        <v>1</v>
      </c>
      <c r="J2487" s="1">
        <v>0</v>
      </c>
      <c r="K2487" s="1">
        <v>0</v>
      </c>
      <c r="L2487" s="1">
        <v>0</v>
      </c>
      <c r="M2487" s="1">
        <v>87</v>
      </c>
      <c r="N2487" s="1">
        <v>7.0789259560618296</v>
      </c>
      <c r="O2487" s="1" t="s">
        <v>6518</v>
      </c>
      <c r="P2487" s="1"/>
      <c r="Q2487" s="1"/>
    </row>
    <row r="2488" spans="1:17" x14ac:dyDescent="0.3">
      <c r="A2488" s="1" t="s">
        <v>5701</v>
      </c>
      <c r="B2488" s="1" t="s">
        <v>5770</v>
      </c>
      <c r="C2488" s="1">
        <v>3</v>
      </c>
      <c r="D2488" s="1" t="s">
        <v>6773</v>
      </c>
      <c r="E2488" s="1">
        <v>10</v>
      </c>
      <c r="F2488" s="1" t="s">
        <v>6788</v>
      </c>
      <c r="G2488" s="1" t="s">
        <v>5803</v>
      </c>
      <c r="H2488" s="1" t="s">
        <v>6526</v>
      </c>
      <c r="I2488" s="1" t="b">
        <v>0</v>
      </c>
      <c r="J2488" s="1">
        <v>0</v>
      </c>
      <c r="K2488" s="1">
        <v>1</v>
      </c>
      <c r="L2488" s="1">
        <v>0</v>
      </c>
      <c r="M2488" s="1">
        <v>67</v>
      </c>
      <c r="N2488" s="1">
        <v>5.4515866558177297</v>
      </c>
      <c r="O2488" s="1" t="s">
        <v>6527</v>
      </c>
      <c r="P2488" s="1"/>
      <c r="Q2488" s="1"/>
    </row>
    <row r="2489" spans="1:17" x14ac:dyDescent="0.3">
      <c r="A2489" s="1" t="s">
        <v>5701</v>
      </c>
      <c r="B2489" s="1" t="s">
        <v>5770</v>
      </c>
      <c r="C2489" s="1">
        <v>3</v>
      </c>
      <c r="D2489" s="1" t="s">
        <v>6773</v>
      </c>
      <c r="E2489" s="1">
        <v>10</v>
      </c>
      <c r="F2489" s="1" t="s">
        <v>6788</v>
      </c>
      <c r="G2489" s="1" t="s">
        <v>5803</v>
      </c>
      <c r="H2489" s="1" t="s">
        <v>6526</v>
      </c>
      <c r="I2489" s="1" t="b">
        <v>0</v>
      </c>
      <c r="J2489" s="1">
        <v>0</v>
      </c>
      <c r="K2489" s="1">
        <v>1</v>
      </c>
      <c r="L2489" s="1">
        <v>0</v>
      </c>
      <c r="M2489" s="1">
        <v>27</v>
      </c>
      <c r="N2489" s="1">
        <v>2.1969080553295299</v>
      </c>
      <c r="O2489" s="1" t="s">
        <v>6551</v>
      </c>
      <c r="P2489" s="1"/>
      <c r="Q2489" s="1"/>
    </row>
    <row r="2490" spans="1:17" x14ac:dyDescent="0.3">
      <c r="A2490" s="1" t="s">
        <v>5701</v>
      </c>
      <c r="B2490" s="1" t="s">
        <v>5770</v>
      </c>
      <c r="C2490" s="1">
        <v>3</v>
      </c>
      <c r="D2490" s="1" t="s">
        <v>6773</v>
      </c>
      <c r="E2490" s="1">
        <v>10</v>
      </c>
      <c r="F2490" s="1" t="s">
        <v>6788</v>
      </c>
      <c r="G2490" s="1" t="s">
        <v>5845</v>
      </c>
      <c r="H2490" s="1" t="s">
        <v>6514</v>
      </c>
      <c r="I2490" s="1" t="b">
        <v>0</v>
      </c>
      <c r="J2490" s="1">
        <v>0</v>
      </c>
      <c r="K2490" s="1">
        <v>4</v>
      </c>
      <c r="L2490" s="1">
        <v>5</v>
      </c>
      <c r="M2490" s="1">
        <v>27</v>
      </c>
      <c r="N2490" s="1">
        <v>2.1969080553295299</v>
      </c>
      <c r="O2490" s="1" t="s">
        <v>6515</v>
      </c>
      <c r="P2490" s="1"/>
      <c r="Q2490" s="1"/>
    </row>
    <row r="2491" spans="1:17" x14ac:dyDescent="0.3">
      <c r="A2491" s="1" t="s">
        <v>5701</v>
      </c>
      <c r="B2491" s="1" t="s">
        <v>5770</v>
      </c>
      <c r="C2491" s="1">
        <v>3</v>
      </c>
      <c r="D2491" s="1" t="s">
        <v>6773</v>
      </c>
      <c r="E2491" s="1">
        <v>11</v>
      </c>
      <c r="F2491" s="1" t="s">
        <v>6789</v>
      </c>
      <c r="G2491" s="1" t="s">
        <v>5845</v>
      </c>
      <c r="H2491" s="1" t="s">
        <v>6514</v>
      </c>
      <c r="I2491" s="1" t="b">
        <v>0</v>
      </c>
      <c r="J2491" s="1">
        <v>0</v>
      </c>
      <c r="K2491" s="1">
        <v>4</v>
      </c>
      <c r="L2491" s="1">
        <v>5</v>
      </c>
      <c r="M2491" s="1">
        <v>1</v>
      </c>
      <c r="N2491" s="1">
        <v>100</v>
      </c>
      <c r="O2491" s="1" t="s">
        <v>6515</v>
      </c>
      <c r="P2491" s="1"/>
      <c r="Q2491" s="1"/>
    </row>
    <row r="2492" spans="1:17" x14ac:dyDescent="0.3">
      <c r="A2492" s="1" t="s">
        <v>5701</v>
      </c>
      <c r="B2492" s="1" t="s">
        <v>5770</v>
      </c>
      <c r="C2492" s="1">
        <v>3</v>
      </c>
      <c r="D2492" s="1" t="s">
        <v>6773</v>
      </c>
      <c r="E2492" s="1">
        <v>12</v>
      </c>
      <c r="F2492" s="1" t="s">
        <v>6790</v>
      </c>
      <c r="G2492" s="1" t="s">
        <v>5814</v>
      </c>
      <c r="H2492" s="1" t="s">
        <v>6629</v>
      </c>
      <c r="I2492" s="1" t="b">
        <v>1</v>
      </c>
      <c r="J2492" s="1">
        <v>0</v>
      </c>
      <c r="K2492" s="1">
        <v>0</v>
      </c>
      <c r="L2492" s="1">
        <v>0</v>
      </c>
      <c r="M2492" s="1">
        <v>18</v>
      </c>
      <c r="N2492" s="1">
        <v>3.6885245901639299</v>
      </c>
      <c r="O2492" s="1" t="s">
        <v>6630</v>
      </c>
      <c r="P2492" s="1"/>
      <c r="Q2492" s="1"/>
    </row>
    <row r="2493" spans="1:17" x14ac:dyDescent="0.3">
      <c r="A2493" s="1" t="s">
        <v>5701</v>
      </c>
      <c r="B2493" s="1" t="s">
        <v>5770</v>
      </c>
      <c r="C2493" s="1">
        <v>3</v>
      </c>
      <c r="D2493" s="1" t="s">
        <v>6773</v>
      </c>
      <c r="E2493" s="1">
        <v>12</v>
      </c>
      <c r="F2493" s="1" t="s">
        <v>6790</v>
      </c>
      <c r="G2493" s="1" t="s">
        <v>5814</v>
      </c>
      <c r="H2493" s="1" t="s">
        <v>6644</v>
      </c>
      <c r="I2493" s="1" t="b">
        <v>1</v>
      </c>
      <c r="J2493" s="1">
        <v>0</v>
      </c>
      <c r="K2493" s="1">
        <v>0</v>
      </c>
      <c r="L2493" s="1">
        <v>0</v>
      </c>
      <c r="M2493" s="1">
        <v>6</v>
      </c>
      <c r="N2493" s="1">
        <v>1.22950819672131</v>
      </c>
      <c r="O2493" s="1" t="s">
        <v>6791</v>
      </c>
      <c r="P2493" s="1"/>
      <c r="Q2493" s="1"/>
    </row>
    <row r="2494" spans="1:17" x14ac:dyDescent="0.3">
      <c r="A2494" s="1" t="s">
        <v>5701</v>
      </c>
      <c r="B2494" s="1" t="s">
        <v>5770</v>
      </c>
      <c r="C2494" s="1">
        <v>3</v>
      </c>
      <c r="D2494" s="1" t="s">
        <v>6773</v>
      </c>
      <c r="E2494" s="1">
        <v>12</v>
      </c>
      <c r="F2494" s="1" t="s">
        <v>6790</v>
      </c>
      <c r="G2494" s="1" t="s">
        <v>5814</v>
      </c>
      <c r="H2494" s="1" t="s">
        <v>6516</v>
      </c>
      <c r="I2494" s="1" t="b">
        <v>1</v>
      </c>
      <c r="J2494" s="1">
        <v>0</v>
      </c>
      <c r="K2494" s="1">
        <v>0</v>
      </c>
      <c r="L2494" s="1">
        <v>0</v>
      </c>
      <c r="M2494" s="1">
        <v>229</v>
      </c>
      <c r="N2494" s="1">
        <v>46.926229508196698</v>
      </c>
      <c r="O2494" s="1" t="s">
        <v>6518</v>
      </c>
      <c r="P2494" s="1"/>
      <c r="Q2494" s="1"/>
    </row>
    <row r="2495" spans="1:17" x14ac:dyDescent="0.3">
      <c r="A2495" s="1" t="s">
        <v>5701</v>
      </c>
      <c r="B2495" s="1" t="s">
        <v>5770</v>
      </c>
      <c r="C2495" s="1">
        <v>3</v>
      </c>
      <c r="D2495" s="1" t="s">
        <v>6773</v>
      </c>
      <c r="E2495" s="1">
        <v>12</v>
      </c>
      <c r="F2495" s="1" t="s">
        <v>6790</v>
      </c>
      <c r="G2495" s="1" t="s">
        <v>5803</v>
      </c>
      <c r="H2495" s="1" t="s">
        <v>6523</v>
      </c>
      <c r="I2495" s="1" t="b">
        <v>0</v>
      </c>
      <c r="J2495" s="1">
        <v>0</v>
      </c>
      <c r="K2495" s="1">
        <v>1</v>
      </c>
      <c r="L2495" s="1">
        <v>0</v>
      </c>
      <c r="M2495" s="1">
        <v>71</v>
      </c>
      <c r="N2495" s="1">
        <v>14.5491803278688</v>
      </c>
      <c r="O2495" s="1" t="s">
        <v>6524</v>
      </c>
      <c r="P2495" s="1"/>
      <c r="Q2495" s="1"/>
    </row>
    <row r="2496" spans="1:17" x14ac:dyDescent="0.3">
      <c r="A2496" s="1" t="s">
        <v>5701</v>
      </c>
      <c r="B2496" s="1" t="s">
        <v>5770</v>
      </c>
      <c r="C2496" s="1">
        <v>3</v>
      </c>
      <c r="D2496" s="1" t="s">
        <v>6773</v>
      </c>
      <c r="E2496" s="1">
        <v>12</v>
      </c>
      <c r="F2496" s="1" t="s">
        <v>6790</v>
      </c>
      <c r="G2496" s="1" t="s">
        <v>5845</v>
      </c>
      <c r="H2496" s="1" t="s">
        <v>6514</v>
      </c>
      <c r="I2496" s="1" t="b">
        <v>0</v>
      </c>
      <c r="J2496" s="1">
        <v>0</v>
      </c>
      <c r="K2496" s="1">
        <v>4</v>
      </c>
      <c r="L2496" s="1">
        <v>5</v>
      </c>
      <c r="M2496" s="1">
        <v>41</v>
      </c>
      <c r="N2496" s="1">
        <v>8.4016393442622892</v>
      </c>
      <c r="O2496" s="1" t="s">
        <v>6515</v>
      </c>
      <c r="P2496" s="1"/>
      <c r="Q2496" s="1"/>
    </row>
    <row r="2497" spans="1:17" x14ac:dyDescent="0.3">
      <c r="A2497" s="1" t="s">
        <v>5701</v>
      </c>
      <c r="B2497" s="1" t="s">
        <v>5770</v>
      </c>
      <c r="C2497" s="1">
        <v>3</v>
      </c>
      <c r="D2497" s="1" t="s">
        <v>6773</v>
      </c>
      <c r="E2497" s="1">
        <v>12</v>
      </c>
      <c r="F2497" s="1" t="s">
        <v>6790</v>
      </c>
      <c r="G2497" s="1" t="s">
        <v>5801</v>
      </c>
      <c r="H2497" s="1" t="s">
        <v>6516</v>
      </c>
      <c r="I2497" s="1" t="b">
        <v>0</v>
      </c>
      <c r="J2497" s="1">
        <v>1</v>
      </c>
      <c r="K2497" s="1">
        <v>0</v>
      </c>
      <c r="L2497" s="1">
        <v>0</v>
      </c>
      <c r="M2497" s="1">
        <v>16</v>
      </c>
      <c r="N2497" s="1">
        <v>3.27868852459016</v>
      </c>
      <c r="O2497" s="1" t="s">
        <v>6531</v>
      </c>
      <c r="P2497" s="1"/>
      <c r="Q2497" s="1"/>
    </row>
    <row r="2498" spans="1:17" x14ac:dyDescent="0.3">
      <c r="A2498" s="1" t="s">
        <v>5701</v>
      </c>
      <c r="B2498" s="1" t="s">
        <v>5770</v>
      </c>
      <c r="C2498" s="1">
        <v>3</v>
      </c>
      <c r="D2498" s="1" t="s">
        <v>6773</v>
      </c>
      <c r="E2498" s="1">
        <v>12</v>
      </c>
      <c r="F2498" s="1" t="s">
        <v>6790</v>
      </c>
      <c r="G2498" s="1" t="s">
        <v>5803</v>
      </c>
      <c r="H2498" s="1" t="s">
        <v>6526</v>
      </c>
      <c r="I2498" s="1" t="b">
        <v>0</v>
      </c>
      <c r="J2498" s="1">
        <v>0</v>
      </c>
      <c r="K2498" s="1">
        <v>1</v>
      </c>
      <c r="L2498" s="1">
        <v>0</v>
      </c>
      <c r="M2498" s="1">
        <v>10</v>
      </c>
      <c r="N2498" s="1">
        <v>2.0491803278688501</v>
      </c>
      <c r="O2498" s="1" t="s">
        <v>6527</v>
      </c>
      <c r="P2498" s="1"/>
      <c r="Q2498" s="1"/>
    </row>
    <row r="2499" spans="1:17" x14ac:dyDescent="0.3">
      <c r="A2499" s="1" t="s">
        <v>5701</v>
      </c>
      <c r="B2499" s="1" t="s">
        <v>5770</v>
      </c>
      <c r="C2499" s="1">
        <v>3</v>
      </c>
      <c r="D2499" s="1" t="s">
        <v>6773</v>
      </c>
      <c r="E2499" s="1">
        <v>12</v>
      </c>
      <c r="F2499" s="1" t="s">
        <v>6790</v>
      </c>
      <c r="G2499" s="1" t="s">
        <v>5816</v>
      </c>
      <c r="H2499" s="1" t="s">
        <v>6516</v>
      </c>
      <c r="I2499" s="1" t="b">
        <v>0</v>
      </c>
      <c r="J2499" s="1">
        <v>3</v>
      </c>
      <c r="K2499" s="1">
        <v>0</v>
      </c>
      <c r="L2499" s="1">
        <v>0</v>
      </c>
      <c r="M2499" s="1">
        <v>7</v>
      </c>
      <c r="N2499" s="1">
        <v>1.43442622950819</v>
      </c>
      <c r="O2499" s="1" t="s">
        <v>6520</v>
      </c>
      <c r="P2499" s="1"/>
      <c r="Q2499" s="1"/>
    </row>
    <row r="2500" spans="1:17" x14ac:dyDescent="0.3">
      <c r="A2500" s="1" t="s">
        <v>5701</v>
      </c>
      <c r="B2500" s="1" t="s">
        <v>5770</v>
      </c>
      <c r="C2500" s="1">
        <v>3</v>
      </c>
      <c r="D2500" s="1" t="s">
        <v>6773</v>
      </c>
      <c r="E2500" s="1">
        <v>13</v>
      </c>
      <c r="F2500" s="1" t="s">
        <v>6792</v>
      </c>
      <c r="G2500" s="1" t="s">
        <v>5814</v>
      </c>
      <c r="H2500" s="1" t="s">
        <v>6629</v>
      </c>
      <c r="I2500" s="1" t="b">
        <v>1</v>
      </c>
      <c r="J2500" s="1">
        <v>0</v>
      </c>
      <c r="K2500" s="1">
        <v>0</v>
      </c>
      <c r="L2500" s="1">
        <v>0</v>
      </c>
      <c r="M2500" s="1">
        <v>218</v>
      </c>
      <c r="N2500" s="1">
        <v>24.3847874720358</v>
      </c>
      <c r="O2500" s="1" t="s">
        <v>6630</v>
      </c>
      <c r="P2500" s="1"/>
      <c r="Q2500" s="1"/>
    </row>
    <row r="2501" spans="1:17" x14ac:dyDescent="0.3">
      <c r="A2501" s="1" t="s">
        <v>5701</v>
      </c>
      <c r="B2501" s="1" t="s">
        <v>5770</v>
      </c>
      <c r="C2501" s="1">
        <v>3</v>
      </c>
      <c r="D2501" s="1" t="s">
        <v>6773</v>
      </c>
      <c r="E2501" s="1">
        <v>13</v>
      </c>
      <c r="F2501" s="1" t="s">
        <v>6792</v>
      </c>
      <c r="G2501" s="1" t="s">
        <v>5814</v>
      </c>
      <c r="H2501" s="1" t="s">
        <v>6644</v>
      </c>
      <c r="I2501" s="1" t="b">
        <v>1</v>
      </c>
      <c r="J2501" s="1">
        <v>0</v>
      </c>
      <c r="K2501" s="1">
        <v>0</v>
      </c>
      <c r="L2501" s="1">
        <v>0</v>
      </c>
      <c r="M2501" s="1">
        <v>33</v>
      </c>
      <c r="N2501" s="1">
        <v>3.6912751677852298</v>
      </c>
      <c r="O2501" s="1" t="s">
        <v>6791</v>
      </c>
      <c r="P2501" s="1"/>
      <c r="Q2501" s="1"/>
    </row>
    <row r="2502" spans="1:17" x14ac:dyDescent="0.3">
      <c r="A2502" s="1" t="s">
        <v>5701</v>
      </c>
      <c r="B2502" s="1" t="s">
        <v>5770</v>
      </c>
      <c r="C2502" s="1">
        <v>3</v>
      </c>
      <c r="D2502" s="1" t="s">
        <v>6773</v>
      </c>
      <c r="E2502" s="1">
        <v>13</v>
      </c>
      <c r="F2502" s="1" t="s">
        <v>6792</v>
      </c>
      <c r="G2502" s="1" t="s">
        <v>5814</v>
      </c>
      <c r="H2502" s="1" t="s">
        <v>6644</v>
      </c>
      <c r="I2502" s="1" t="b">
        <v>1</v>
      </c>
      <c r="J2502" s="1">
        <v>0</v>
      </c>
      <c r="K2502" s="1">
        <v>0</v>
      </c>
      <c r="L2502" s="1">
        <v>0</v>
      </c>
      <c r="M2502" s="1">
        <v>23</v>
      </c>
      <c r="N2502" s="1">
        <v>2.5727069351230401</v>
      </c>
      <c r="O2502" s="1" t="s">
        <v>6793</v>
      </c>
      <c r="P2502" s="1"/>
      <c r="Q2502" s="1"/>
    </row>
    <row r="2503" spans="1:17" x14ac:dyDescent="0.3">
      <c r="A2503" s="1" t="s">
        <v>5701</v>
      </c>
      <c r="B2503" s="1" t="s">
        <v>5770</v>
      </c>
      <c r="C2503" s="1">
        <v>3</v>
      </c>
      <c r="D2503" s="1" t="s">
        <v>6773</v>
      </c>
      <c r="E2503" s="1">
        <v>13</v>
      </c>
      <c r="F2503" s="1" t="s">
        <v>6792</v>
      </c>
      <c r="G2503" s="1" t="s">
        <v>5814</v>
      </c>
      <c r="H2503" s="1" t="s">
        <v>6714</v>
      </c>
      <c r="I2503" s="1" t="b">
        <v>1</v>
      </c>
      <c r="J2503" s="1">
        <v>0</v>
      </c>
      <c r="K2503" s="1">
        <v>0</v>
      </c>
      <c r="L2503" s="1">
        <v>0</v>
      </c>
      <c r="M2503" s="1">
        <v>10</v>
      </c>
      <c r="N2503" s="1">
        <v>1.11856823266219</v>
      </c>
      <c r="O2503" s="1" t="s">
        <v>6748</v>
      </c>
      <c r="P2503" s="1"/>
      <c r="Q2503" s="1"/>
    </row>
    <row r="2504" spans="1:17" x14ac:dyDescent="0.3">
      <c r="A2504" s="1" t="s">
        <v>5701</v>
      </c>
      <c r="B2504" s="1" t="s">
        <v>5770</v>
      </c>
      <c r="C2504" s="1">
        <v>3</v>
      </c>
      <c r="D2504" s="1" t="s">
        <v>6773</v>
      </c>
      <c r="E2504" s="1">
        <v>13</v>
      </c>
      <c r="F2504" s="1" t="s">
        <v>6792</v>
      </c>
      <c r="G2504" s="1" t="s">
        <v>5814</v>
      </c>
      <c r="H2504" s="1" t="s">
        <v>6794</v>
      </c>
      <c r="I2504" s="1" t="b">
        <v>1</v>
      </c>
      <c r="J2504" s="1">
        <v>0</v>
      </c>
      <c r="K2504" s="1">
        <v>0</v>
      </c>
      <c r="L2504" s="1">
        <v>0</v>
      </c>
      <c r="M2504" s="1">
        <v>9</v>
      </c>
      <c r="N2504" s="1">
        <v>1.0067114093959699</v>
      </c>
      <c r="O2504" s="1" t="s">
        <v>6795</v>
      </c>
      <c r="P2504" s="1"/>
      <c r="Q2504" s="1"/>
    </row>
    <row r="2505" spans="1:17" x14ac:dyDescent="0.3">
      <c r="A2505" s="1" t="s">
        <v>5701</v>
      </c>
      <c r="B2505" s="1" t="s">
        <v>5770</v>
      </c>
      <c r="C2505" s="1">
        <v>3</v>
      </c>
      <c r="D2505" s="1" t="s">
        <v>6773</v>
      </c>
      <c r="E2505" s="1">
        <v>13</v>
      </c>
      <c r="F2505" s="1" t="s">
        <v>6792</v>
      </c>
      <c r="G2505" s="1" t="s">
        <v>5845</v>
      </c>
      <c r="H2505" s="1" t="s">
        <v>6514</v>
      </c>
      <c r="I2505" s="1" t="b">
        <v>0</v>
      </c>
      <c r="J2505" s="1">
        <v>0</v>
      </c>
      <c r="K2505" s="1">
        <v>4</v>
      </c>
      <c r="L2505" s="1">
        <v>5</v>
      </c>
      <c r="M2505" s="1">
        <v>425</v>
      </c>
      <c r="N2505" s="1">
        <v>47.5391498881431</v>
      </c>
      <c r="O2505" s="1" t="s">
        <v>6515</v>
      </c>
      <c r="P2505" s="1"/>
      <c r="Q2505" s="1"/>
    </row>
    <row r="2506" spans="1:17" x14ac:dyDescent="0.3">
      <c r="A2506" s="1" t="s">
        <v>5701</v>
      </c>
      <c r="B2506" s="1" t="s">
        <v>5770</v>
      </c>
      <c r="C2506" s="1">
        <v>3</v>
      </c>
      <c r="D2506" s="1" t="s">
        <v>6773</v>
      </c>
      <c r="E2506" s="1">
        <v>13</v>
      </c>
      <c r="F2506" s="1" t="s">
        <v>6792</v>
      </c>
      <c r="G2506" s="1" t="s">
        <v>5814</v>
      </c>
      <c r="H2506" s="1" t="s">
        <v>6516</v>
      </c>
      <c r="I2506" s="1" t="b">
        <v>1</v>
      </c>
      <c r="J2506" s="1">
        <v>0</v>
      </c>
      <c r="K2506" s="1">
        <v>0</v>
      </c>
      <c r="L2506" s="1">
        <v>0</v>
      </c>
      <c r="M2506" s="1">
        <v>38</v>
      </c>
      <c r="N2506" s="1">
        <v>4.2505592841163304</v>
      </c>
      <c r="O2506" s="1" t="s">
        <v>6518</v>
      </c>
      <c r="P2506" s="1"/>
      <c r="Q2506" s="1"/>
    </row>
    <row r="2507" spans="1:17" x14ac:dyDescent="0.3">
      <c r="A2507" s="1" t="s">
        <v>5701</v>
      </c>
      <c r="B2507" s="1" t="s">
        <v>5770</v>
      </c>
      <c r="C2507" s="1">
        <v>3</v>
      </c>
      <c r="D2507" s="1" t="s">
        <v>6773</v>
      </c>
      <c r="E2507" s="1">
        <v>14</v>
      </c>
      <c r="F2507" s="1" t="s">
        <v>6796</v>
      </c>
      <c r="G2507" s="1" t="s">
        <v>5814</v>
      </c>
      <c r="H2507" s="1" t="s">
        <v>6516</v>
      </c>
      <c r="I2507" s="1" t="b">
        <v>1</v>
      </c>
      <c r="J2507" s="1">
        <v>0</v>
      </c>
      <c r="K2507" s="1">
        <v>0</v>
      </c>
      <c r="L2507" s="1">
        <v>0</v>
      </c>
      <c r="M2507" s="1">
        <v>1</v>
      </c>
      <c r="N2507" s="1">
        <v>100</v>
      </c>
      <c r="O2507" s="1" t="s">
        <v>6518</v>
      </c>
      <c r="P2507" s="1"/>
      <c r="Q2507" s="1"/>
    </row>
    <row r="2508" spans="1:17" x14ac:dyDescent="0.3">
      <c r="A2508" s="1" t="s">
        <v>5701</v>
      </c>
      <c r="B2508" s="1" t="s">
        <v>5770</v>
      </c>
      <c r="C2508" s="1">
        <v>3</v>
      </c>
      <c r="D2508" s="1" t="s">
        <v>6773</v>
      </c>
      <c r="E2508" s="1">
        <v>15</v>
      </c>
      <c r="F2508" s="1" t="s">
        <v>6797</v>
      </c>
      <c r="G2508" s="1" t="s">
        <v>5834</v>
      </c>
      <c r="H2508" s="1" t="s">
        <v>6544</v>
      </c>
      <c r="I2508" s="1" t="b">
        <v>0</v>
      </c>
      <c r="J2508" s="1">
        <v>1</v>
      </c>
      <c r="K2508" s="1">
        <v>11</v>
      </c>
      <c r="L2508" s="1">
        <v>4</v>
      </c>
      <c r="M2508" s="1">
        <v>11</v>
      </c>
      <c r="N2508" s="1">
        <v>2.1526418786692698</v>
      </c>
      <c r="O2508" s="1" t="s">
        <v>6798</v>
      </c>
      <c r="P2508" s="1"/>
      <c r="Q2508" s="1"/>
    </row>
    <row r="2509" spans="1:17" x14ac:dyDescent="0.3">
      <c r="A2509" s="1" t="s">
        <v>5701</v>
      </c>
      <c r="B2509" s="1" t="s">
        <v>5770</v>
      </c>
      <c r="C2509" s="1">
        <v>3</v>
      </c>
      <c r="D2509" s="1" t="s">
        <v>6773</v>
      </c>
      <c r="E2509" s="1">
        <v>15</v>
      </c>
      <c r="F2509" s="1" t="s">
        <v>6797</v>
      </c>
      <c r="G2509" s="1" t="s">
        <v>5814</v>
      </c>
      <c r="H2509" s="1" t="s">
        <v>6516</v>
      </c>
      <c r="I2509" s="1" t="b">
        <v>1</v>
      </c>
      <c r="J2509" s="1">
        <v>0</v>
      </c>
      <c r="K2509" s="1">
        <v>0</v>
      </c>
      <c r="L2509" s="1">
        <v>0</v>
      </c>
      <c r="M2509" s="1">
        <v>233</v>
      </c>
      <c r="N2509" s="1">
        <v>45.5968688845401</v>
      </c>
      <c r="O2509" s="1" t="s">
        <v>6518</v>
      </c>
      <c r="P2509" s="1"/>
      <c r="Q2509" s="1"/>
    </row>
    <row r="2510" spans="1:17" x14ac:dyDescent="0.3">
      <c r="A2510" s="1" t="s">
        <v>5701</v>
      </c>
      <c r="B2510" s="1" t="s">
        <v>5770</v>
      </c>
      <c r="C2510" s="1">
        <v>3</v>
      </c>
      <c r="D2510" s="1" t="s">
        <v>6773</v>
      </c>
      <c r="E2510" s="1">
        <v>15</v>
      </c>
      <c r="F2510" s="1" t="s">
        <v>6797</v>
      </c>
      <c r="G2510" s="1" t="s">
        <v>5845</v>
      </c>
      <c r="H2510" s="1" t="s">
        <v>6514</v>
      </c>
      <c r="I2510" s="1" t="b">
        <v>0</v>
      </c>
      <c r="J2510" s="1">
        <v>0</v>
      </c>
      <c r="K2510" s="1">
        <v>4</v>
      </c>
      <c r="L2510" s="1">
        <v>5</v>
      </c>
      <c r="M2510" s="1">
        <v>52</v>
      </c>
      <c r="N2510" s="1">
        <v>10.176125244618399</v>
      </c>
      <c r="O2510" s="1" t="s">
        <v>6515</v>
      </c>
      <c r="P2510" s="1"/>
      <c r="Q2510" s="1"/>
    </row>
    <row r="2511" spans="1:17" x14ac:dyDescent="0.3">
      <c r="A2511" s="1" t="s">
        <v>5701</v>
      </c>
      <c r="B2511" s="1" t="s">
        <v>5770</v>
      </c>
      <c r="C2511" s="1">
        <v>3</v>
      </c>
      <c r="D2511" s="1" t="s">
        <v>6773</v>
      </c>
      <c r="E2511" s="1">
        <v>15</v>
      </c>
      <c r="F2511" s="1" t="s">
        <v>6797</v>
      </c>
      <c r="G2511" s="1" t="s">
        <v>5803</v>
      </c>
      <c r="H2511" s="1" t="s">
        <v>6523</v>
      </c>
      <c r="I2511" s="1" t="b">
        <v>0</v>
      </c>
      <c r="J2511" s="1">
        <v>0</v>
      </c>
      <c r="K2511" s="1">
        <v>1</v>
      </c>
      <c r="L2511" s="1">
        <v>0</v>
      </c>
      <c r="M2511" s="1">
        <v>41</v>
      </c>
      <c r="N2511" s="1">
        <v>8.0234833659491098</v>
      </c>
      <c r="O2511" s="1" t="s">
        <v>6524</v>
      </c>
      <c r="P2511" s="1"/>
      <c r="Q2511" s="1"/>
    </row>
    <row r="2512" spans="1:17" x14ac:dyDescent="0.3">
      <c r="A2512" s="1" t="s">
        <v>5701</v>
      </c>
      <c r="B2512" s="1" t="s">
        <v>5770</v>
      </c>
      <c r="C2512" s="1">
        <v>3</v>
      </c>
      <c r="D2512" s="1" t="s">
        <v>6773</v>
      </c>
      <c r="E2512" s="1">
        <v>15</v>
      </c>
      <c r="F2512" s="1" t="s">
        <v>6797</v>
      </c>
      <c r="G2512" s="1" t="s">
        <v>5803</v>
      </c>
      <c r="H2512" s="1" t="s">
        <v>6526</v>
      </c>
      <c r="I2512" s="1" t="b">
        <v>0</v>
      </c>
      <c r="J2512" s="1">
        <v>0</v>
      </c>
      <c r="K2512" s="1">
        <v>1</v>
      </c>
      <c r="L2512" s="1">
        <v>0</v>
      </c>
      <c r="M2512" s="1">
        <v>38</v>
      </c>
      <c r="N2512" s="1">
        <v>7.4363992172211297</v>
      </c>
      <c r="O2512" s="1" t="s">
        <v>6527</v>
      </c>
      <c r="P2512" s="1"/>
      <c r="Q2512" s="1"/>
    </row>
    <row r="2513" spans="1:17" x14ac:dyDescent="0.3">
      <c r="A2513" s="1" t="s">
        <v>5701</v>
      </c>
      <c r="B2513" s="1" t="s">
        <v>5770</v>
      </c>
      <c r="C2513" s="1">
        <v>3</v>
      </c>
      <c r="D2513" s="1" t="s">
        <v>6773</v>
      </c>
      <c r="E2513" s="1">
        <v>15</v>
      </c>
      <c r="F2513" s="1" t="s">
        <v>6797</v>
      </c>
      <c r="G2513" s="1" t="s">
        <v>5816</v>
      </c>
      <c r="H2513" s="1" t="s">
        <v>6516</v>
      </c>
      <c r="I2513" s="1" t="b">
        <v>0</v>
      </c>
      <c r="J2513" s="1">
        <v>3</v>
      </c>
      <c r="K2513" s="1">
        <v>0</v>
      </c>
      <c r="L2513" s="1">
        <v>0</v>
      </c>
      <c r="M2513" s="1">
        <v>20</v>
      </c>
      <c r="N2513" s="1">
        <v>3.9138943248532199</v>
      </c>
      <c r="O2513" s="1" t="s">
        <v>6520</v>
      </c>
      <c r="P2513" s="1"/>
      <c r="Q2513" s="1"/>
    </row>
    <row r="2514" spans="1:17" x14ac:dyDescent="0.3">
      <c r="A2514" s="1" t="s">
        <v>5701</v>
      </c>
      <c r="B2514" s="1" t="s">
        <v>5770</v>
      </c>
      <c r="C2514" s="1">
        <v>3</v>
      </c>
      <c r="D2514" s="1" t="s">
        <v>6773</v>
      </c>
      <c r="E2514" s="1">
        <v>15</v>
      </c>
      <c r="F2514" s="1" t="s">
        <v>6797</v>
      </c>
      <c r="G2514" s="1" t="s">
        <v>5801</v>
      </c>
      <c r="H2514" s="1" t="s">
        <v>6516</v>
      </c>
      <c r="I2514" s="1" t="b">
        <v>0</v>
      </c>
      <c r="J2514" s="1">
        <v>1</v>
      </c>
      <c r="K2514" s="1">
        <v>0</v>
      </c>
      <c r="L2514" s="1">
        <v>0</v>
      </c>
      <c r="M2514" s="1">
        <v>17</v>
      </c>
      <c r="N2514" s="1">
        <v>3.3268101761252402</v>
      </c>
      <c r="O2514" s="1" t="s">
        <v>6531</v>
      </c>
      <c r="P2514" s="1"/>
      <c r="Q2514" s="1"/>
    </row>
    <row r="2515" spans="1:17" x14ac:dyDescent="0.3">
      <c r="A2515" s="1" t="s">
        <v>5701</v>
      </c>
      <c r="B2515" s="1" t="s">
        <v>5770</v>
      </c>
      <c r="C2515" s="1">
        <v>3</v>
      </c>
      <c r="D2515" s="1" t="s">
        <v>6773</v>
      </c>
      <c r="E2515" s="1">
        <v>15</v>
      </c>
      <c r="F2515" s="1" t="s">
        <v>6797</v>
      </c>
      <c r="G2515" s="1" t="s">
        <v>5803</v>
      </c>
      <c r="H2515" s="1" t="s">
        <v>6526</v>
      </c>
      <c r="I2515" s="1" t="b">
        <v>0</v>
      </c>
      <c r="J2515" s="1">
        <v>0</v>
      </c>
      <c r="K2515" s="1">
        <v>1</v>
      </c>
      <c r="L2515" s="1">
        <v>0</v>
      </c>
      <c r="M2515" s="1">
        <v>6</v>
      </c>
      <c r="N2515" s="1">
        <v>1.17416829745596</v>
      </c>
      <c r="O2515" s="1" t="s">
        <v>6551</v>
      </c>
      <c r="P2515" s="1"/>
      <c r="Q2515" s="1"/>
    </row>
    <row r="2516" spans="1:17" x14ac:dyDescent="0.3">
      <c r="A2516" s="1" t="s">
        <v>5701</v>
      </c>
      <c r="B2516" s="1" t="s">
        <v>5770</v>
      </c>
      <c r="C2516" s="1">
        <v>3</v>
      </c>
      <c r="D2516" s="1" t="s">
        <v>6773</v>
      </c>
      <c r="E2516" s="1">
        <v>16</v>
      </c>
      <c r="F2516" s="1" t="s">
        <v>6799</v>
      </c>
      <c r="G2516" s="1" t="s">
        <v>5845</v>
      </c>
      <c r="H2516" s="1" t="s">
        <v>6514</v>
      </c>
      <c r="I2516" s="1" t="b">
        <v>0</v>
      </c>
      <c r="J2516" s="1">
        <v>0</v>
      </c>
      <c r="K2516" s="1">
        <v>4</v>
      </c>
      <c r="L2516" s="1">
        <v>5</v>
      </c>
      <c r="M2516" s="1">
        <v>1173</v>
      </c>
      <c r="N2516" s="1">
        <v>53.149071137290399</v>
      </c>
      <c r="O2516" s="1" t="s">
        <v>6515</v>
      </c>
      <c r="P2516" s="1"/>
      <c r="Q2516" s="1"/>
    </row>
    <row r="2517" spans="1:17" x14ac:dyDescent="0.3">
      <c r="A2517" s="1" t="s">
        <v>5701</v>
      </c>
      <c r="B2517" s="1" t="s">
        <v>5770</v>
      </c>
      <c r="C2517" s="1">
        <v>3</v>
      </c>
      <c r="D2517" s="1" t="s">
        <v>6773</v>
      </c>
      <c r="E2517" s="1">
        <v>16</v>
      </c>
      <c r="F2517" s="1" t="s">
        <v>6799</v>
      </c>
      <c r="G2517" s="1" t="s">
        <v>5814</v>
      </c>
      <c r="H2517" s="1" t="s">
        <v>6516</v>
      </c>
      <c r="I2517" s="1" t="b">
        <v>1</v>
      </c>
      <c r="J2517" s="1">
        <v>0</v>
      </c>
      <c r="K2517" s="1">
        <v>0</v>
      </c>
      <c r="L2517" s="1">
        <v>0</v>
      </c>
      <c r="M2517" s="1">
        <v>409</v>
      </c>
      <c r="N2517" s="1">
        <v>18.531943815133602</v>
      </c>
      <c r="O2517" s="1" t="s">
        <v>6518</v>
      </c>
      <c r="P2517" s="1"/>
      <c r="Q2517" s="1"/>
    </row>
    <row r="2518" spans="1:17" x14ac:dyDescent="0.3">
      <c r="A2518" s="1" t="s">
        <v>5701</v>
      </c>
      <c r="B2518" s="1" t="s">
        <v>5770</v>
      </c>
      <c r="C2518" s="1">
        <v>3</v>
      </c>
      <c r="D2518" s="1" t="s">
        <v>6773</v>
      </c>
      <c r="E2518" s="1">
        <v>16</v>
      </c>
      <c r="F2518" s="1" t="s">
        <v>6799</v>
      </c>
      <c r="G2518" s="1" t="s">
        <v>5803</v>
      </c>
      <c r="H2518" s="1" t="s">
        <v>6523</v>
      </c>
      <c r="I2518" s="1" t="b">
        <v>0</v>
      </c>
      <c r="J2518" s="1">
        <v>0</v>
      </c>
      <c r="K2518" s="1">
        <v>1</v>
      </c>
      <c r="L2518" s="1">
        <v>0</v>
      </c>
      <c r="M2518" s="1">
        <v>137</v>
      </c>
      <c r="N2518" s="1">
        <v>6.20752152242863</v>
      </c>
      <c r="O2518" s="1" t="s">
        <v>6524</v>
      </c>
      <c r="P2518" s="1"/>
      <c r="Q2518" s="1"/>
    </row>
    <row r="2519" spans="1:17" x14ac:dyDescent="0.3">
      <c r="A2519" s="1" t="s">
        <v>5701</v>
      </c>
      <c r="B2519" s="1" t="s">
        <v>5770</v>
      </c>
      <c r="C2519" s="1">
        <v>3</v>
      </c>
      <c r="D2519" s="1" t="s">
        <v>6773</v>
      </c>
      <c r="E2519" s="1">
        <v>16</v>
      </c>
      <c r="F2519" s="1" t="s">
        <v>6799</v>
      </c>
      <c r="G2519" s="1" t="s">
        <v>5803</v>
      </c>
      <c r="H2519" s="1" t="s">
        <v>6526</v>
      </c>
      <c r="I2519" s="1" t="b">
        <v>0</v>
      </c>
      <c r="J2519" s="1">
        <v>0</v>
      </c>
      <c r="K2519" s="1">
        <v>1</v>
      </c>
      <c r="L2519" s="1">
        <v>0</v>
      </c>
      <c r="M2519" s="1">
        <v>61</v>
      </c>
      <c r="N2519" s="1">
        <v>2.7639329406434001</v>
      </c>
      <c r="O2519" s="1" t="s">
        <v>6527</v>
      </c>
      <c r="P2519" s="1"/>
      <c r="Q2519" s="1"/>
    </row>
    <row r="2520" spans="1:17" x14ac:dyDescent="0.3">
      <c r="A2520" s="1" t="s">
        <v>5701</v>
      </c>
      <c r="B2520" s="1" t="s">
        <v>5770</v>
      </c>
      <c r="C2520" s="1">
        <v>3</v>
      </c>
      <c r="D2520" s="1" t="s">
        <v>6773</v>
      </c>
      <c r="E2520" s="1">
        <v>16</v>
      </c>
      <c r="F2520" s="1" t="s">
        <v>6799</v>
      </c>
      <c r="G2520" s="1" t="s">
        <v>5816</v>
      </c>
      <c r="H2520" s="1" t="s">
        <v>6516</v>
      </c>
      <c r="I2520" s="1" t="b">
        <v>0</v>
      </c>
      <c r="J2520" s="1">
        <v>3</v>
      </c>
      <c r="K2520" s="1">
        <v>0</v>
      </c>
      <c r="L2520" s="1">
        <v>0</v>
      </c>
      <c r="M2520" s="1">
        <v>35</v>
      </c>
      <c r="N2520" s="1">
        <v>1.5858631626642501</v>
      </c>
      <c r="O2520" s="1" t="s">
        <v>6520</v>
      </c>
      <c r="P2520" s="1"/>
      <c r="Q2520" s="1"/>
    </row>
    <row r="2521" spans="1:17" x14ac:dyDescent="0.3">
      <c r="A2521" s="1" t="s">
        <v>5701</v>
      </c>
      <c r="B2521" s="1" t="s">
        <v>5770</v>
      </c>
      <c r="C2521" s="1">
        <v>3</v>
      </c>
      <c r="D2521" s="1" t="s">
        <v>6773</v>
      </c>
      <c r="E2521" s="1">
        <v>16</v>
      </c>
      <c r="F2521" s="1" t="s">
        <v>6799</v>
      </c>
      <c r="G2521" s="1" t="s">
        <v>5801</v>
      </c>
      <c r="H2521" s="1" t="s">
        <v>6516</v>
      </c>
      <c r="I2521" s="1" t="b">
        <v>0</v>
      </c>
      <c r="J2521" s="1">
        <v>1</v>
      </c>
      <c r="K2521" s="1">
        <v>0</v>
      </c>
      <c r="L2521" s="1">
        <v>0</v>
      </c>
      <c r="M2521" s="1">
        <v>28</v>
      </c>
      <c r="N2521" s="1">
        <v>1.2686905301314</v>
      </c>
      <c r="O2521" s="1" t="s">
        <v>6531</v>
      </c>
      <c r="P2521" s="1"/>
      <c r="Q2521" s="1"/>
    </row>
    <row r="2522" spans="1:17" x14ac:dyDescent="0.3">
      <c r="A2522" s="1" t="s">
        <v>5701</v>
      </c>
      <c r="B2522" s="1" t="s">
        <v>5770</v>
      </c>
      <c r="C2522" s="1">
        <v>3</v>
      </c>
      <c r="D2522" s="1" t="s">
        <v>6773</v>
      </c>
      <c r="E2522" s="1">
        <v>17</v>
      </c>
      <c r="F2522" s="1" t="s">
        <v>6800</v>
      </c>
      <c r="G2522" s="1" t="s">
        <v>5814</v>
      </c>
      <c r="H2522" s="1" t="s">
        <v>6516</v>
      </c>
      <c r="I2522" s="1" t="b">
        <v>1</v>
      </c>
      <c r="J2522" s="1">
        <v>0</v>
      </c>
      <c r="K2522" s="1">
        <v>0</v>
      </c>
      <c r="L2522" s="1">
        <v>0</v>
      </c>
      <c r="M2522" s="1">
        <v>1277</v>
      </c>
      <c r="N2522" s="1">
        <v>90.889679715302506</v>
      </c>
      <c r="O2522" s="1" t="s">
        <v>6518</v>
      </c>
      <c r="P2522" s="1"/>
      <c r="Q2522" s="1"/>
    </row>
    <row r="2523" spans="1:17" x14ac:dyDescent="0.3">
      <c r="A2523" s="1" t="s">
        <v>5701</v>
      </c>
      <c r="B2523" s="1" t="s">
        <v>5770</v>
      </c>
      <c r="C2523" s="1">
        <v>3</v>
      </c>
      <c r="D2523" s="1" t="s">
        <v>6773</v>
      </c>
      <c r="E2523" s="1">
        <v>18</v>
      </c>
      <c r="F2523" s="1" t="s">
        <v>6801</v>
      </c>
      <c r="G2523" s="1" t="s">
        <v>5814</v>
      </c>
      <c r="H2523" s="1" t="s">
        <v>6516</v>
      </c>
      <c r="I2523" s="1" t="b">
        <v>1</v>
      </c>
      <c r="J2523" s="1">
        <v>0</v>
      </c>
      <c r="K2523" s="1">
        <v>0</v>
      </c>
      <c r="L2523" s="1">
        <v>0</v>
      </c>
      <c r="M2523" s="1">
        <v>1044</v>
      </c>
      <c r="N2523" s="1">
        <v>90</v>
      </c>
      <c r="O2523" s="1" t="s">
        <v>6518</v>
      </c>
      <c r="P2523" s="1"/>
      <c r="Q2523" s="1"/>
    </row>
    <row r="2524" spans="1:17" x14ac:dyDescent="0.3">
      <c r="A2524" s="1" t="s">
        <v>5701</v>
      </c>
      <c r="B2524" s="1" t="s">
        <v>5770</v>
      </c>
      <c r="C2524" s="1">
        <v>3</v>
      </c>
      <c r="D2524" s="1" t="s">
        <v>6773</v>
      </c>
      <c r="E2524" s="1">
        <v>19</v>
      </c>
      <c r="F2524" s="1" t="s">
        <v>6802</v>
      </c>
      <c r="G2524" s="1" t="s">
        <v>5845</v>
      </c>
      <c r="H2524" s="1" t="s">
        <v>6514</v>
      </c>
      <c r="I2524" s="1" t="b">
        <v>0</v>
      </c>
      <c r="J2524" s="1">
        <v>0</v>
      </c>
      <c r="K2524" s="1">
        <v>4</v>
      </c>
      <c r="L2524" s="1">
        <v>5</v>
      </c>
      <c r="M2524" s="1">
        <v>703</v>
      </c>
      <c r="N2524" s="1">
        <v>57.0616883116883</v>
      </c>
      <c r="O2524" s="1" t="s">
        <v>6515</v>
      </c>
      <c r="P2524" s="1"/>
      <c r="Q2524" s="1"/>
    </row>
    <row r="2525" spans="1:17" x14ac:dyDescent="0.3">
      <c r="A2525" s="1" t="s">
        <v>5701</v>
      </c>
      <c r="B2525" s="1" t="s">
        <v>5770</v>
      </c>
      <c r="C2525" s="1">
        <v>3</v>
      </c>
      <c r="D2525" s="1" t="s">
        <v>6773</v>
      </c>
      <c r="E2525" s="1">
        <v>19</v>
      </c>
      <c r="F2525" s="1" t="s">
        <v>6802</v>
      </c>
      <c r="G2525" s="1" t="s">
        <v>5814</v>
      </c>
      <c r="H2525" s="1" t="s">
        <v>6516</v>
      </c>
      <c r="I2525" s="1" t="b">
        <v>1</v>
      </c>
      <c r="J2525" s="1">
        <v>0</v>
      </c>
      <c r="K2525" s="1">
        <v>0</v>
      </c>
      <c r="L2525" s="1">
        <v>0</v>
      </c>
      <c r="M2525" s="1">
        <v>110</v>
      </c>
      <c r="N2525" s="1">
        <v>8.9285714285714199</v>
      </c>
      <c r="O2525" s="1" t="s">
        <v>6518</v>
      </c>
      <c r="P2525" s="1"/>
      <c r="Q2525" s="1"/>
    </row>
    <row r="2526" spans="1:17" x14ac:dyDescent="0.3">
      <c r="A2526" s="1" t="s">
        <v>5701</v>
      </c>
      <c r="B2526" s="1" t="s">
        <v>5770</v>
      </c>
      <c r="C2526" s="1">
        <v>3</v>
      </c>
      <c r="D2526" s="1" t="s">
        <v>6773</v>
      </c>
      <c r="E2526" s="1">
        <v>19</v>
      </c>
      <c r="F2526" s="1" t="s">
        <v>6802</v>
      </c>
      <c r="G2526" s="1" t="s">
        <v>5810</v>
      </c>
      <c r="H2526" s="1" t="s">
        <v>6516</v>
      </c>
      <c r="I2526" s="1" t="b">
        <v>0</v>
      </c>
      <c r="J2526" s="1">
        <v>2</v>
      </c>
      <c r="K2526" s="1">
        <v>0</v>
      </c>
      <c r="L2526" s="1">
        <v>1</v>
      </c>
      <c r="M2526" s="1">
        <v>76</v>
      </c>
      <c r="N2526" s="1">
        <v>6.1688311688311597</v>
      </c>
      <c r="O2526" s="1" t="s">
        <v>6754</v>
      </c>
      <c r="P2526" s="1"/>
      <c r="Q2526" s="1"/>
    </row>
    <row r="2527" spans="1:17" x14ac:dyDescent="0.3">
      <c r="A2527" s="1" t="s">
        <v>5701</v>
      </c>
      <c r="B2527" s="1" t="s">
        <v>5770</v>
      </c>
      <c r="C2527" s="1">
        <v>3</v>
      </c>
      <c r="D2527" s="1" t="s">
        <v>6773</v>
      </c>
      <c r="E2527" s="1">
        <v>19</v>
      </c>
      <c r="F2527" s="1" t="s">
        <v>6802</v>
      </c>
      <c r="G2527" s="1" t="s">
        <v>5819</v>
      </c>
      <c r="H2527" s="1" t="s">
        <v>6588</v>
      </c>
      <c r="I2527" s="1" t="b">
        <v>0</v>
      </c>
      <c r="J2527" s="1">
        <v>0</v>
      </c>
      <c r="K2527" s="1">
        <v>3</v>
      </c>
      <c r="L2527" s="1">
        <v>6</v>
      </c>
      <c r="M2527" s="1">
        <v>68</v>
      </c>
      <c r="N2527" s="1">
        <v>5.5194805194805197</v>
      </c>
      <c r="O2527" s="1" t="s">
        <v>6589</v>
      </c>
      <c r="P2527" s="1"/>
      <c r="Q2527" s="1"/>
    </row>
    <row r="2528" spans="1:17" x14ac:dyDescent="0.3">
      <c r="A2528" s="1" t="s">
        <v>5701</v>
      </c>
      <c r="B2528" s="1" t="s">
        <v>5770</v>
      </c>
      <c r="C2528" s="1">
        <v>3</v>
      </c>
      <c r="D2528" s="1" t="s">
        <v>6773</v>
      </c>
      <c r="E2528" s="1">
        <v>19</v>
      </c>
      <c r="F2528" s="1" t="s">
        <v>6802</v>
      </c>
      <c r="G2528" s="1" t="s">
        <v>5803</v>
      </c>
      <c r="H2528" s="1" t="s">
        <v>6526</v>
      </c>
      <c r="I2528" s="1" t="b">
        <v>0</v>
      </c>
      <c r="J2528" s="1">
        <v>0</v>
      </c>
      <c r="K2528" s="1">
        <v>1</v>
      </c>
      <c r="L2528" s="1">
        <v>0</v>
      </c>
      <c r="M2528" s="1">
        <v>60</v>
      </c>
      <c r="N2528" s="1">
        <v>4.8701298701298699</v>
      </c>
      <c r="O2528" s="1" t="s">
        <v>6527</v>
      </c>
      <c r="P2528" s="1"/>
      <c r="Q2528" s="1"/>
    </row>
    <row r="2529" spans="1:17" x14ac:dyDescent="0.3">
      <c r="A2529" s="1" t="s">
        <v>5701</v>
      </c>
      <c r="B2529" s="1" t="s">
        <v>5770</v>
      </c>
      <c r="C2529" s="1">
        <v>3</v>
      </c>
      <c r="D2529" s="1" t="s">
        <v>6773</v>
      </c>
      <c r="E2529" s="1">
        <v>19</v>
      </c>
      <c r="F2529" s="1" t="s">
        <v>6802</v>
      </c>
      <c r="G2529" s="1" t="s">
        <v>5801</v>
      </c>
      <c r="H2529" s="1" t="s">
        <v>6516</v>
      </c>
      <c r="I2529" s="1" t="b">
        <v>0</v>
      </c>
      <c r="J2529" s="1">
        <v>1</v>
      </c>
      <c r="K2529" s="1">
        <v>0</v>
      </c>
      <c r="L2529" s="1">
        <v>0</v>
      </c>
      <c r="M2529" s="1">
        <v>58</v>
      </c>
      <c r="N2529" s="1">
        <v>4.7077922077921999</v>
      </c>
      <c r="O2529" s="1" t="s">
        <v>6531</v>
      </c>
      <c r="P2529" s="1"/>
      <c r="Q2529" s="1"/>
    </row>
    <row r="2530" spans="1:17" x14ac:dyDescent="0.3">
      <c r="A2530" s="1" t="s">
        <v>5701</v>
      </c>
      <c r="B2530" s="1" t="s">
        <v>5770</v>
      </c>
      <c r="C2530" s="1">
        <v>3</v>
      </c>
      <c r="D2530" s="1" t="s">
        <v>6773</v>
      </c>
      <c r="E2530" s="1">
        <v>19</v>
      </c>
      <c r="F2530" s="1" t="s">
        <v>6802</v>
      </c>
      <c r="G2530" s="1" t="s">
        <v>5803</v>
      </c>
      <c r="H2530" s="1" t="s">
        <v>6523</v>
      </c>
      <c r="I2530" s="1" t="b">
        <v>0</v>
      </c>
      <c r="J2530" s="1">
        <v>0</v>
      </c>
      <c r="K2530" s="1">
        <v>1</v>
      </c>
      <c r="L2530" s="1">
        <v>0</v>
      </c>
      <c r="M2530" s="1">
        <v>24</v>
      </c>
      <c r="N2530" s="1">
        <v>1.94805194805194</v>
      </c>
      <c r="O2530" s="1" t="s">
        <v>6524</v>
      </c>
      <c r="P2530" s="1"/>
      <c r="Q2530" s="1"/>
    </row>
    <row r="2531" spans="1:17" x14ac:dyDescent="0.3">
      <c r="A2531" s="1" t="s">
        <v>5701</v>
      </c>
      <c r="B2531" s="1" t="s">
        <v>5770</v>
      </c>
      <c r="C2531" s="1">
        <v>3</v>
      </c>
      <c r="D2531" s="1" t="s">
        <v>6773</v>
      </c>
      <c r="E2531" s="1">
        <v>20</v>
      </c>
      <c r="F2531" s="1" t="s">
        <v>6803</v>
      </c>
      <c r="G2531" s="1" t="s">
        <v>5819</v>
      </c>
      <c r="H2531" s="1" t="s">
        <v>6588</v>
      </c>
      <c r="I2531" s="1" t="b">
        <v>0</v>
      </c>
      <c r="J2531" s="1">
        <v>0</v>
      </c>
      <c r="K2531" s="1">
        <v>3</v>
      </c>
      <c r="L2531" s="1">
        <v>6</v>
      </c>
      <c r="M2531" s="1">
        <v>577</v>
      </c>
      <c r="N2531" s="1">
        <v>54.026217228464397</v>
      </c>
      <c r="O2531" s="1" t="s">
        <v>6589</v>
      </c>
      <c r="P2531" s="1"/>
      <c r="Q2531" s="1"/>
    </row>
    <row r="2532" spans="1:17" x14ac:dyDescent="0.3">
      <c r="A2532" s="1" t="s">
        <v>5701</v>
      </c>
      <c r="B2532" s="1" t="s">
        <v>5770</v>
      </c>
      <c r="C2532" s="1">
        <v>3</v>
      </c>
      <c r="D2532" s="1" t="s">
        <v>6773</v>
      </c>
      <c r="E2532" s="1">
        <v>20</v>
      </c>
      <c r="F2532" s="1" t="s">
        <v>6803</v>
      </c>
      <c r="G2532" s="1" t="s">
        <v>5801</v>
      </c>
      <c r="H2532" s="1" t="s">
        <v>6516</v>
      </c>
      <c r="I2532" s="1" t="b">
        <v>0</v>
      </c>
      <c r="J2532" s="1">
        <v>1</v>
      </c>
      <c r="K2532" s="1">
        <v>0</v>
      </c>
      <c r="L2532" s="1">
        <v>0</v>
      </c>
      <c r="M2532" s="1">
        <v>201</v>
      </c>
      <c r="N2532" s="1">
        <v>18.820224719101098</v>
      </c>
      <c r="O2532" s="1" t="s">
        <v>6531</v>
      </c>
      <c r="P2532" s="1"/>
      <c r="Q2532" s="1"/>
    </row>
    <row r="2533" spans="1:17" x14ac:dyDescent="0.3">
      <c r="A2533" s="1" t="s">
        <v>5701</v>
      </c>
      <c r="B2533" s="1" t="s">
        <v>5770</v>
      </c>
      <c r="C2533" s="1">
        <v>3</v>
      </c>
      <c r="D2533" s="1" t="s">
        <v>6773</v>
      </c>
      <c r="E2533" s="1">
        <v>20</v>
      </c>
      <c r="F2533" s="1" t="s">
        <v>6803</v>
      </c>
      <c r="G2533" s="1" t="s">
        <v>5845</v>
      </c>
      <c r="H2533" s="1" t="s">
        <v>6514</v>
      </c>
      <c r="I2533" s="1" t="b">
        <v>0</v>
      </c>
      <c r="J2533" s="1">
        <v>0</v>
      </c>
      <c r="K2533" s="1">
        <v>4</v>
      </c>
      <c r="L2533" s="1">
        <v>5</v>
      </c>
      <c r="M2533" s="1">
        <v>66</v>
      </c>
      <c r="N2533" s="1">
        <v>6.1797752808988697</v>
      </c>
      <c r="O2533" s="1" t="s">
        <v>6515</v>
      </c>
      <c r="P2533" s="1"/>
      <c r="Q2533" s="1"/>
    </row>
    <row r="2534" spans="1:17" x14ac:dyDescent="0.3">
      <c r="A2534" s="1" t="s">
        <v>5701</v>
      </c>
      <c r="B2534" s="1" t="s">
        <v>5770</v>
      </c>
      <c r="C2534" s="1">
        <v>3</v>
      </c>
      <c r="D2534" s="1" t="s">
        <v>6773</v>
      </c>
      <c r="E2534" s="1">
        <v>20</v>
      </c>
      <c r="F2534" s="1" t="s">
        <v>6803</v>
      </c>
      <c r="G2534" s="1" t="s">
        <v>5814</v>
      </c>
      <c r="H2534" s="1" t="s">
        <v>6516</v>
      </c>
      <c r="I2534" s="1" t="b">
        <v>1</v>
      </c>
      <c r="J2534" s="1">
        <v>0</v>
      </c>
      <c r="K2534" s="1">
        <v>0</v>
      </c>
      <c r="L2534" s="1">
        <v>0</v>
      </c>
      <c r="M2534" s="1">
        <v>64</v>
      </c>
      <c r="N2534" s="1">
        <v>5.9925093632958797</v>
      </c>
      <c r="O2534" s="1" t="s">
        <v>6518</v>
      </c>
      <c r="P2534" s="1"/>
      <c r="Q2534" s="1"/>
    </row>
    <row r="2535" spans="1:17" x14ac:dyDescent="0.3">
      <c r="A2535" s="1" t="s">
        <v>5701</v>
      </c>
      <c r="B2535" s="1" t="s">
        <v>5770</v>
      </c>
      <c r="C2535" s="1">
        <v>3</v>
      </c>
      <c r="D2535" s="1" t="s">
        <v>6773</v>
      </c>
      <c r="E2535" s="1">
        <v>20</v>
      </c>
      <c r="F2535" s="1" t="s">
        <v>6803</v>
      </c>
      <c r="G2535" s="1" t="s">
        <v>5803</v>
      </c>
      <c r="H2535" s="1" t="s">
        <v>6523</v>
      </c>
      <c r="I2535" s="1" t="b">
        <v>0</v>
      </c>
      <c r="J2535" s="1">
        <v>0</v>
      </c>
      <c r="K2535" s="1">
        <v>1</v>
      </c>
      <c r="L2535" s="1">
        <v>0</v>
      </c>
      <c r="M2535" s="1">
        <v>28</v>
      </c>
      <c r="N2535" s="1">
        <v>2.6217228464419402</v>
      </c>
      <c r="O2535" s="1" t="s">
        <v>6524</v>
      </c>
      <c r="P2535" s="1"/>
      <c r="Q2535" s="1"/>
    </row>
    <row r="2536" spans="1:17" x14ac:dyDescent="0.3">
      <c r="A2536" s="1" t="s">
        <v>5701</v>
      </c>
      <c r="B2536" s="1" t="s">
        <v>5770</v>
      </c>
      <c r="C2536" s="1">
        <v>3</v>
      </c>
      <c r="D2536" s="1" t="s">
        <v>6773</v>
      </c>
      <c r="E2536" s="1">
        <v>20</v>
      </c>
      <c r="F2536" s="1" t="s">
        <v>6803</v>
      </c>
      <c r="G2536" s="1" t="s">
        <v>5803</v>
      </c>
      <c r="H2536" s="1" t="s">
        <v>6526</v>
      </c>
      <c r="I2536" s="1" t="b">
        <v>0</v>
      </c>
      <c r="J2536" s="1">
        <v>0</v>
      </c>
      <c r="K2536" s="1">
        <v>1</v>
      </c>
      <c r="L2536" s="1">
        <v>0</v>
      </c>
      <c r="M2536" s="1">
        <v>16</v>
      </c>
      <c r="N2536" s="1">
        <v>1.4981273408239699</v>
      </c>
      <c r="O2536" s="1" t="s">
        <v>6527</v>
      </c>
      <c r="P2536" s="1"/>
      <c r="Q2536" s="1"/>
    </row>
    <row r="2537" spans="1:17" x14ac:dyDescent="0.3">
      <c r="A2537" s="1" t="s">
        <v>5701</v>
      </c>
      <c r="B2537" s="1" t="s">
        <v>5770</v>
      </c>
      <c r="C2537" s="1">
        <v>3</v>
      </c>
      <c r="D2537" s="1" t="s">
        <v>6773</v>
      </c>
      <c r="E2537" s="1">
        <v>21</v>
      </c>
      <c r="F2537" s="1" t="s">
        <v>6804</v>
      </c>
      <c r="G2537" s="1" t="s">
        <v>5845</v>
      </c>
      <c r="H2537" s="1" t="s">
        <v>6514</v>
      </c>
      <c r="I2537" s="1" t="b">
        <v>0</v>
      </c>
      <c r="J2537" s="1">
        <v>0</v>
      </c>
      <c r="K2537" s="1">
        <v>4</v>
      </c>
      <c r="L2537" s="1">
        <v>5</v>
      </c>
      <c r="M2537" s="1">
        <v>632</v>
      </c>
      <c r="N2537" s="1">
        <v>31.903079252902501</v>
      </c>
      <c r="O2537" s="1" t="s">
        <v>6515</v>
      </c>
      <c r="P2537" s="1"/>
      <c r="Q2537" s="1"/>
    </row>
    <row r="2538" spans="1:17" x14ac:dyDescent="0.3">
      <c r="A2538" s="1" t="s">
        <v>5701</v>
      </c>
      <c r="B2538" s="1" t="s">
        <v>5770</v>
      </c>
      <c r="C2538" s="1">
        <v>3</v>
      </c>
      <c r="D2538" s="1" t="s">
        <v>6773</v>
      </c>
      <c r="E2538" s="1">
        <v>21</v>
      </c>
      <c r="F2538" s="1" t="s">
        <v>6804</v>
      </c>
      <c r="G2538" s="1" t="s">
        <v>5801</v>
      </c>
      <c r="H2538" s="1" t="s">
        <v>6516</v>
      </c>
      <c r="I2538" s="1" t="b">
        <v>0</v>
      </c>
      <c r="J2538" s="1">
        <v>1</v>
      </c>
      <c r="K2538" s="1">
        <v>0</v>
      </c>
      <c r="L2538" s="1">
        <v>0</v>
      </c>
      <c r="M2538" s="1">
        <v>438</v>
      </c>
      <c r="N2538" s="1">
        <v>22.110045431600199</v>
      </c>
      <c r="O2538" s="1" t="s">
        <v>6531</v>
      </c>
      <c r="P2538" s="1"/>
      <c r="Q2538" s="1"/>
    </row>
    <row r="2539" spans="1:17" x14ac:dyDescent="0.3">
      <c r="A2539" s="1" t="s">
        <v>5701</v>
      </c>
      <c r="B2539" s="1" t="s">
        <v>5770</v>
      </c>
      <c r="C2539" s="1">
        <v>3</v>
      </c>
      <c r="D2539" s="1" t="s">
        <v>6773</v>
      </c>
      <c r="E2539" s="1">
        <v>21</v>
      </c>
      <c r="F2539" s="1" t="s">
        <v>6804</v>
      </c>
      <c r="G2539" s="1" t="s">
        <v>5814</v>
      </c>
      <c r="H2539" s="1" t="s">
        <v>6516</v>
      </c>
      <c r="I2539" s="1" t="b">
        <v>1</v>
      </c>
      <c r="J2539" s="1">
        <v>0</v>
      </c>
      <c r="K2539" s="1">
        <v>0</v>
      </c>
      <c r="L2539" s="1">
        <v>0</v>
      </c>
      <c r="M2539" s="1">
        <v>254</v>
      </c>
      <c r="N2539" s="1">
        <v>12.8218071680969</v>
      </c>
      <c r="O2539" s="1" t="s">
        <v>6518</v>
      </c>
      <c r="P2539" s="1"/>
      <c r="Q2539" s="1"/>
    </row>
    <row r="2540" spans="1:17" x14ac:dyDescent="0.3">
      <c r="A2540" s="1" t="s">
        <v>5701</v>
      </c>
      <c r="B2540" s="1" t="s">
        <v>5770</v>
      </c>
      <c r="C2540" s="1">
        <v>3</v>
      </c>
      <c r="D2540" s="1" t="s">
        <v>6773</v>
      </c>
      <c r="E2540" s="1">
        <v>21</v>
      </c>
      <c r="F2540" s="1" t="s">
        <v>6804</v>
      </c>
      <c r="G2540" s="1" t="s">
        <v>5803</v>
      </c>
      <c r="H2540" s="1" t="s">
        <v>6523</v>
      </c>
      <c r="I2540" s="1" t="b">
        <v>0</v>
      </c>
      <c r="J2540" s="1">
        <v>0</v>
      </c>
      <c r="K2540" s="1">
        <v>1</v>
      </c>
      <c r="L2540" s="1">
        <v>0</v>
      </c>
      <c r="M2540" s="1">
        <v>234</v>
      </c>
      <c r="N2540" s="1">
        <v>11.8122160524987</v>
      </c>
      <c r="O2540" s="1" t="s">
        <v>6524</v>
      </c>
      <c r="P2540" s="1"/>
      <c r="Q2540" s="1"/>
    </row>
    <row r="2541" spans="1:17" x14ac:dyDescent="0.3">
      <c r="A2541" s="1" t="s">
        <v>5701</v>
      </c>
      <c r="B2541" s="1" t="s">
        <v>5770</v>
      </c>
      <c r="C2541" s="1">
        <v>3</v>
      </c>
      <c r="D2541" s="1" t="s">
        <v>6773</v>
      </c>
      <c r="E2541" s="1">
        <v>21</v>
      </c>
      <c r="F2541" s="1" t="s">
        <v>6804</v>
      </c>
      <c r="G2541" s="1" t="s">
        <v>5851</v>
      </c>
      <c r="H2541" s="1" t="s">
        <v>6661</v>
      </c>
      <c r="I2541" s="1" t="b">
        <v>0</v>
      </c>
      <c r="J2541" s="1">
        <v>2</v>
      </c>
      <c r="K2541" s="1">
        <v>1</v>
      </c>
      <c r="L2541" s="1">
        <v>14</v>
      </c>
      <c r="M2541" s="1">
        <v>95</v>
      </c>
      <c r="N2541" s="1">
        <v>4.7955577990913598</v>
      </c>
      <c r="O2541" s="1" t="s">
        <v>6805</v>
      </c>
      <c r="P2541" s="1"/>
      <c r="Q2541" s="1"/>
    </row>
    <row r="2542" spans="1:17" x14ac:dyDescent="0.3">
      <c r="A2542" s="1" t="s">
        <v>5701</v>
      </c>
      <c r="B2542" s="1" t="s">
        <v>5770</v>
      </c>
      <c r="C2542" s="1">
        <v>3</v>
      </c>
      <c r="D2542" s="1" t="s">
        <v>6773</v>
      </c>
      <c r="E2542" s="1">
        <v>21</v>
      </c>
      <c r="F2542" s="1" t="s">
        <v>6804</v>
      </c>
      <c r="G2542" s="1" t="s">
        <v>5803</v>
      </c>
      <c r="H2542" s="1" t="s">
        <v>6526</v>
      </c>
      <c r="I2542" s="1" t="b">
        <v>0</v>
      </c>
      <c r="J2542" s="1">
        <v>0</v>
      </c>
      <c r="K2542" s="1">
        <v>1</v>
      </c>
      <c r="L2542" s="1">
        <v>0</v>
      </c>
      <c r="M2542" s="1">
        <v>24</v>
      </c>
      <c r="N2542" s="1">
        <v>1.21150933871781</v>
      </c>
      <c r="O2542" s="1" t="s">
        <v>6527</v>
      </c>
      <c r="P2542" s="1"/>
      <c r="Q2542" s="1"/>
    </row>
    <row r="2543" spans="1:17" x14ac:dyDescent="0.3">
      <c r="A2543" s="1" t="s">
        <v>5701</v>
      </c>
      <c r="B2543" s="1" t="s">
        <v>5770</v>
      </c>
      <c r="C2543" s="1">
        <v>3</v>
      </c>
      <c r="D2543" s="1" t="s">
        <v>6773</v>
      </c>
      <c r="E2543" s="1">
        <v>22</v>
      </c>
      <c r="F2543" s="1" t="s">
        <v>6806</v>
      </c>
      <c r="G2543" s="1" t="s">
        <v>5819</v>
      </c>
      <c r="H2543" s="1" t="s">
        <v>6807</v>
      </c>
      <c r="I2543" s="1" t="b">
        <v>0</v>
      </c>
      <c r="J2543" s="1">
        <v>0</v>
      </c>
      <c r="K2543" s="1">
        <v>3</v>
      </c>
      <c r="L2543" s="1">
        <v>2</v>
      </c>
      <c r="M2543" s="1">
        <v>19</v>
      </c>
      <c r="N2543" s="1">
        <v>1.03204780010863</v>
      </c>
      <c r="O2543" s="1" t="s">
        <v>6808</v>
      </c>
      <c r="P2543" s="1"/>
      <c r="Q2543" s="1"/>
    </row>
    <row r="2544" spans="1:17" x14ac:dyDescent="0.3">
      <c r="A2544" s="1" t="s">
        <v>5701</v>
      </c>
      <c r="B2544" s="1" t="s">
        <v>5770</v>
      </c>
      <c r="C2544" s="1">
        <v>3</v>
      </c>
      <c r="D2544" s="1" t="s">
        <v>6773</v>
      </c>
      <c r="E2544" s="1">
        <v>22</v>
      </c>
      <c r="F2544" s="1" t="s">
        <v>6806</v>
      </c>
      <c r="G2544" s="1" t="s">
        <v>5814</v>
      </c>
      <c r="H2544" s="1" t="s">
        <v>6516</v>
      </c>
      <c r="I2544" s="1" t="b">
        <v>1</v>
      </c>
      <c r="J2544" s="1">
        <v>0</v>
      </c>
      <c r="K2544" s="1">
        <v>0</v>
      </c>
      <c r="L2544" s="1">
        <v>0</v>
      </c>
      <c r="M2544" s="1">
        <v>693</v>
      </c>
      <c r="N2544" s="1">
        <v>37.642585551330797</v>
      </c>
      <c r="O2544" s="1" t="s">
        <v>6518</v>
      </c>
      <c r="P2544" s="1"/>
      <c r="Q2544" s="1"/>
    </row>
    <row r="2545" spans="1:17" x14ac:dyDescent="0.3">
      <c r="A2545" s="1" t="s">
        <v>5701</v>
      </c>
      <c r="B2545" s="1" t="s">
        <v>5770</v>
      </c>
      <c r="C2545" s="1">
        <v>3</v>
      </c>
      <c r="D2545" s="1" t="s">
        <v>6773</v>
      </c>
      <c r="E2545" s="1">
        <v>22</v>
      </c>
      <c r="F2545" s="1" t="s">
        <v>6806</v>
      </c>
      <c r="G2545" s="1" t="s">
        <v>5845</v>
      </c>
      <c r="H2545" s="1" t="s">
        <v>6514</v>
      </c>
      <c r="I2545" s="1" t="b">
        <v>0</v>
      </c>
      <c r="J2545" s="1">
        <v>0</v>
      </c>
      <c r="K2545" s="1">
        <v>4</v>
      </c>
      <c r="L2545" s="1">
        <v>5</v>
      </c>
      <c r="M2545" s="1">
        <v>182</v>
      </c>
      <c r="N2545" s="1">
        <v>9.8859315589353596</v>
      </c>
      <c r="O2545" s="1" t="s">
        <v>6515</v>
      </c>
      <c r="P2545" s="1"/>
      <c r="Q2545" s="1"/>
    </row>
    <row r="2546" spans="1:17" x14ac:dyDescent="0.3">
      <c r="A2546" s="1" t="s">
        <v>5701</v>
      </c>
      <c r="B2546" s="1" t="s">
        <v>5770</v>
      </c>
      <c r="C2546" s="1">
        <v>3</v>
      </c>
      <c r="D2546" s="1" t="s">
        <v>6773</v>
      </c>
      <c r="E2546" s="1">
        <v>22</v>
      </c>
      <c r="F2546" s="1" t="s">
        <v>6806</v>
      </c>
      <c r="G2546" s="1" t="s">
        <v>5801</v>
      </c>
      <c r="H2546" s="1" t="s">
        <v>6516</v>
      </c>
      <c r="I2546" s="1" t="b">
        <v>0</v>
      </c>
      <c r="J2546" s="1">
        <v>1</v>
      </c>
      <c r="K2546" s="1">
        <v>0</v>
      </c>
      <c r="L2546" s="1">
        <v>0</v>
      </c>
      <c r="M2546" s="1">
        <v>175</v>
      </c>
      <c r="N2546" s="1">
        <v>9.5057034220532302</v>
      </c>
      <c r="O2546" s="1" t="s">
        <v>6531</v>
      </c>
      <c r="P2546" s="1"/>
      <c r="Q2546" s="1"/>
    </row>
    <row r="2547" spans="1:17" x14ac:dyDescent="0.3">
      <c r="A2547" s="1" t="s">
        <v>5701</v>
      </c>
      <c r="B2547" s="1" t="s">
        <v>5770</v>
      </c>
      <c r="C2547" s="1">
        <v>3</v>
      </c>
      <c r="D2547" s="1" t="s">
        <v>6773</v>
      </c>
      <c r="E2547" s="1">
        <v>22</v>
      </c>
      <c r="F2547" s="1" t="s">
        <v>6806</v>
      </c>
      <c r="G2547" s="1" t="s">
        <v>5803</v>
      </c>
      <c r="H2547" s="1" t="s">
        <v>6523</v>
      </c>
      <c r="I2547" s="1" t="b">
        <v>0</v>
      </c>
      <c r="J2547" s="1">
        <v>0</v>
      </c>
      <c r="K2547" s="1">
        <v>1</v>
      </c>
      <c r="L2547" s="1">
        <v>0</v>
      </c>
      <c r="M2547" s="1">
        <v>114</v>
      </c>
      <c r="N2547" s="1">
        <v>6.1922868006518197</v>
      </c>
      <c r="O2547" s="1" t="s">
        <v>6524</v>
      </c>
      <c r="P2547" s="1"/>
      <c r="Q2547" s="1"/>
    </row>
    <row r="2548" spans="1:17" x14ac:dyDescent="0.3">
      <c r="A2548" s="1" t="s">
        <v>5701</v>
      </c>
      <c r="B2548" s="1" t="s">
        <v>5770</v>
      </c>
      <c r="C2548" s="1">
        <v>3</v>
      </c>
      <c r="D2548" s="1" t="s">
        <v>6773</v>
      </c>
      <c r="E2548" s="1">
        <v>22</v>
      </c>
      <c r="F2548" s="1" t="s">
        <v>6806</v>
      </c>
      <c r="G2548" s="1" t="s">
        <v>5816</v>
      </c>
      <c r="H2548" s="1" t="s">
        <v>6516</v>
      </c>
      <c r="I2548" s="1" t="b">
        <v>0</v>
      </c>
      <c r="J2548" s="1">
        <v>3</v>
      </c>
      <c r="K2548" s="1">
        <v>0</v>
      </c>
      <c r="L2548" s="1">
        <v>0</v>
      </c>
      <c r="M2548" s="1">
        <v>80</v>
      </c>
      <c r="N2548" s="1">
        <v>4.34546442151004</v>
      </c>
      <c r="O2548" s="1" t="s">
        <v>6520</v>
      </c>
      <c r="P2548" s="1"/>
      <c r="Q2548" s="1"/>
    </row>
    <row r="2549" spans="1:17" x14ac:dyDescent="0.3">
      <c r="A2549" s="1" t="s">
        <v>5701</v>
      </c>
      <c r="B2549" s="1" t="s">
        <v>5770</v>
      </c>
      <c r="C2549" s="1">
        <v>3</v>
      </c>
      <c r="D2549" s="1" t="s">
        <v>6773</v>
      </c>
      <c r="E2549" s="1">
        <v>22</v>
      </c>
      <c r="F2549" s="1" t="s">
        <v>6806</v>
      </c>
      <c r="G2549" s="1" t="s">
        <v>5803</v>
      </c>
      <c r="H2549" s="1" t="s">
        <v>6523</v>
      </c>
      <c r="I2549" s="1" t="b">
        <v>0</v>
      </c>
      <c r="J2549" s="1">
        <v>0</v>
      </c>
      <c r="K2549" s="1">
        <v>1</v>
      </c>
      <c r="L2549" s="1">
        <v>6</v>
      </c>
      <c r="M2549" s="1">
        <v>72</v>
      </c>
      <c r="N2549" s="1">
        <v>3.9109179793590401</v>
      </c>
      <c r="O2549" s="1" t="s">
        <v>6809</v>
      </c>
      <c r="P2549" s="1"/>
      <c r="Q2549" s="1"/>
    </row>
    <row r="2550" spans="1:17" x14ac:dyDescent="0.3">
      <c r="A2550" s="1" t="s">
        <v>5701</v>
      </c>
      <c r="B2550" s="1" t="s">
        <v>5770</v>
      </c>
      <c r="C2550" s="1">
        <v>3</v>
      </c>
      <c r="D2550" s="1" t="s">
        <v>6773</v>
      </c>
      <c r="E2550" s="1">
        <v>22</v>
      </c>
      <c r="F2550" s="1" t="s">
        <v>6806</v>
      </c>
      <c r="G2550" s="1" t="s">
        <v>5803</v>
      </c>
      <c r="H2550" s="1" t="s">
        <v>6526</v>
      </c>
      <c r="I2550" s="1" t="b">
        <v>0</v>
      </c>
      <c r="J2550" s="1">
        <v>0</v>
      </c>
      <c r="K2550" s="1">
        <v>1</v>
      </c>
      <c r="L2550" s="1">
        <v>0</v>
      </c>
      <c r="M2550" s="1">
        <v>70</v>
      </c>
      <c r="N2550" s="1">
        <v>3.8022813688212902</v>
      </c>
      <c r="O2550" s="1" t="s">
        <v>6527</v>
      </c>
      <c r="P2550" s="1"/>
      <c r="Q2550" s="1"/>
    </row>
    <row r="2551" spans="1:17" x14ac:dyDescent="0.3">
      <c r="A2551" s="1" t="s">
        <v>5701</v>
      </c>
      <c r="B2551" s="1" t="s">
        <v>5770</v>
      </c>
      <c r="C2551" s="1">
        <v>3</v>
      </c>
      <c r="D2551" s="1" t="s">
        <v>6773</v>
      </c>
      <c r="E2551" s="1">
        <v>22</v>
      </c>
      <c r="F2551" s="1" t="s">
        <v>6806</v>
      </c>
      <c r="G2551" s="1" t="s">
        <v>5801</v>
      </c>
      <c r="H2551" s="1" t="s">
        <v>6516</v>
      </c>
      <c r="I2551" s="1" t="b">
        <v>0</v>
      </c>
      <c r="J2551" s="1">
        <v>1</v>
      </c>
      <c r="K2551" s="1">
        <v>0</v>
      </c>
      <c r="L2551" s="1">
        <v>0</v>
      </c>
      <c r="M2551" s="1">
        <v>49</v>
      </c>
      <c r="N2551" s="1">
        <v>2.6615969581749002</v>
      </c>
      <c r="O2551" s="1" t="s">
        <v>6810</v>
      </c>
      <c r="P2551" s="1"/>
      <c r="Q2551" s="1"/>
    </row>
    <row r="2552" spans="1:17" x14ac:dyDescent="0.3">
      <c r="A2552" s="1" t="s">
        <v>5701</v>
      </c>
      <c r="B2552" s="1" t="s">
        <v>5770</v>
      </c>
      <c r="C2552" s="1">
        <v>3</v>
      </c>
      <c r="D2552" s="1" t="s">
        <v>6773</v>
      </c>
      <c r="E2552" s="1">
        <v>22</v>
      </c>
      <c r="F2552" s="1" t="s">
        <v>6806</v>
      </c>
      <c r="G2552" s="1" t="s">
        <v>5819</v>
      </c>
      <c r="H2552" s="1" t="s">
        <v>6588</v>
      </c>
      <c r="I2552" s="1" t="b">
        <v>0</v>
      </c>
      <c r="J2552" s="1">
        <v>0</v>
      </c>
      <c r="K2552" s="1">
        <v>3</v>
      </c>
      <c r="L2552" s="1">
        <v>6</v>
      </c>
      <c r="M2552" s="1">
        <v>42</v>
      </c>
      <c r="N2552" s="1">
        <v>2.2813688212927699</v>
      </c>
      <c r="O2552" s="1" t="s">
        <v>6589</v>
      </c>
      <c r="P2552" s="1"/>
      <c r="Q2552" s="1"/>
    </row>
    <row r="2553" spans="1:17" x14ac:dyDescent="0.3">
      <c r="A2553" s="1" t="s">
        <v>5701</v>
      </c>
      <c r="B2553" s="1" t="s">
        <v>5770</v>
      </c>
      <c r="C2553" s="1">
        <v>3</v>
      </c>
      <c r="D2553" s="1" t="s">
        <v>6773</v>
      </c>
      <c r="E2553" s="1">
        <v>22</v>
      </c>
      <c r="F2553" s="1" t="s">
        <v>6806</v>
      </c>
      <c r="G2553" s="1" t="s">
        <v>5801</v>
      </c>
      <c r="H2553" s="1" t="s">
        <v>6516</v>
      </c>
      <c r="I2553" s="1" t="b">
        <v>0</v>
      </c>
      <c r="J2553" s="1">
        <v>1</v>
      </c>
      <c r="K2553" s="1">
        <v>0</v>
      </c>
      <c r="L2553" s="1">
        <v>0</v>
      </c>
      <c r="M2553" s="1">
        <v>26</v>
      </c>
      <c r="N2553" s="1">
        <v>1.41227593699076</v>
      </c>
      <c r="O2553" s="1" t="s">
        <v>6811</v>
      </c>
      <c r="P2553" s="1"/>
      <c r="Q2553" s="1"/>
    </row>
    <row r="2554" spans="1:17" x14ac:dyDescent="0.3">
      <c r="A2554" s="1" t="s">
        <v>5701</v>
      </c>
      <c r="B2554" s="1" t="s">
        <v>5770</v>
      </c>
      <c r="C2554" s="1">
        <v>3</v>
      </c>
      <c r="D2554" s="1" t="s">
        <v>6773</v>
      </c>
      <c r="E2554" s="1">
        <v>23</v>
      </c>
      <c r="F2554" s="1" t="s">
        <v>6812</v>
      </c>
      <c r="G2554" s="1" t="s">
        <v>5803</v>
      </c>
      <c r="H2554" s="1" t="s">
        <v>6523</v>
      </c>
      <c r="I2554" s="1" t="b">
        <v>0</v>
      </c>
      <c r="J2554" s="1">
        <v>0</v>
      </c>
      <c r="K2554" s="1">
        <v>1</v>
      </c>
      <c r="L2554" s="1">
        <v>0</v>
      </c>
      <c r="M2554" s="1">
        <v>996</v>
      </c>
      <c r="N2554" s="1">
        <v>49.675810473815403</v>
      </c>
      <c r="O2554" s="1" t="s">
        <v>6524</v>
      </c>
      <c r="P2554" s="1"/>
      <c r="Q2554" s="1"/>
    </row>
    <row r="2555" spans="1:17" x14ac:dyDescent="0.3">
      <c r="A2555" s="1" t="s">
        <v>5701</v>
      </c>
      <c r="B2555" s="1" t="s">
        <v>5770</v>
      </c>
      <c r="C2555" s="1">
        <v>3</v>
      </c>
      <c r="D2555" s="1" t="s">
        <v>6773</v>
      </c>
      <c r="E2555" s="1">
        <v>23</v>
      </c>
      <c r="F2555" s="1" t="s">
        <v>6812</v>
      </c>
      <c r="G2555" s="1" t="s">
        <v>5834</v>
      </c>
      <c r="H2555" s="1" t="s">
        <v>6516</v>
      </c>
      <c r="I2555" s="1" t="b">
        <v>0</v>
      </c>
      <c r="J2555" s="1">
        <v>9</v>
      </c>
      <c r="K2555" s="1">
        <v>0</v>
      </c>
      <c r="L2555" s="1">
        <v>2</v>
      </c>
      <c r="M2555" s="1">
        <v>222</v>
      </c>
      <c r="N2555" s="1">
        <v>11.072319201995001</v>
      </c>
      <c r="O2555" s="1" t="s">
        <v>6813</v>
      </c>
      <c r="P2555" s="1"/>
      <c r="Q2555" s="1"/>
    </row>
    <row r="2556" spans="1:17" x14ac:dyDescent="0.3">
      <c r="A2556" s="1" t="s">
        <v>5701</v>
      </c>
      <c r="B2556" s="1" t="s">
        <v>5770</v>
      </c>
      <c r="C2556" s="1">
        <v>3</v>
      </c>
      <c r="D2556" s="1" t="s">
        <v>6773</v>
      </c>
      <c r="E2556" s="1">
        <v>23</v>
      </c>
      <c r="F2556" s="1" t="s">
        <v>6812</v>
      </c>
      <c r="G2556" s="1" t="s">
        <v>5801</v>
      </c>
      <c r="H2556" s="1" t="s">
        <v>6516</v>
      </c>
      <c r="I2556" s="1" t="b">
        <v>0</v>
      </c>
      <c r="J2556" s="1">
        <v>1</v>
      </c>
      <c r="K2556" s="1">
        <v>0</v>
      </c>
      <c r="L2556" s="1">
        <v>0</v>
      </c>
      <c r="M2556" s="1">
        <v>128</v>
      </c>
      <c r="N2556" s="1">
        <v>6.3840399002493697</v>
      </c>
      <c r="O2556" s="1" t="s">
        <v>6531</v>
      </c>
      <c r="P2556" s="1"/>
      <c r="Q2556" s="1"/>
    </row>
    <row r="2557" spans="1:17" x14ac:dyDescent="0.3">
      <c r="A2557" s="1" t="s">
        <v>5701</v>
      </c>
      <c r="B2557" s="1" t="s">
        <v>5770</v>
      </c>
      <c r="C2557" s="1">
        <v>3</v>
      </c>
      <c r="D2557" s="1" t="s">
        <v>6773</v>
      </c>
      <c r="E2557" s="1">
        <v>23</v>
      </c>
      <c r="F2557" s="1" t="s">
        <v>6812</v>
      </c>
      <c r="G2557" s="1" t="s">
        <v>5834</v>
      </c>
      <c r="H2557" s="1" t="s">
        <v>6516</v>
      </c>
      <c r="I2557" s="1" t="b">
        <v>0</v>
      </c>
      <c r="J2557" s="1">
        <v>21</v>
      </c>
      <c r="K2557" s="1">
        <v>0</v>
      </c>
      <c r="L2557" s="1">
        <v>0</v>
      </c>
      <c r="M2557" s="1">
        <v>113</v>
      </c>
      <c r="N2557" s="1">
        <v>5.6359102244389003</v>
      </c>
      <c r="O2557" s="1" t="s">
        <v>6767</v>
      </c>
      <c r="P2557" s="1"/>
      <c r="Q2557" s="1"/>
    </row>
    <row r="2558" spans="1:17" x14ac:dyDescent="0.3">
      <c r="A2558" s="1" t="s">
        <v>5701</v>
      </c>
      <c r="B2558" s="1" t="s">
        <v>5770</v>
      </c>
      <c r="C2558" s="1">
        <v>3</v>
      </c>
      <c r="D2558" s="1" t="s">
        <v>6773</v>
      </c>
      <c r="E2558" s="1">
        <v>23</v>
      </c>
      <c r="F2558" s="1" t="s">
        <v>6812</v>
      </c>
      <c r="G2558" s="1" t="s">
        <v>5803</v>
      </c>
      <c r="H2558" s="1" t="s">
        <v>6526</v>
      </c>
      <c r="I2558" s="1" t="b">
        <v>0</v>
      </c>
      <c r="J2558" s="1">
        <v>0</v>
      </c>
      <c r="K2558" s="1">
        <v>1</v>
      </c>
      <c r="L2558" s="1">
        <v>0</v>
      </c>
      <c r="M2558" s="1">
        <v>101</v>
      </c>
      <c r="N2558" s="1">
        <v>5.0374064837905204</v>
      </c>
      <c r="O2558" s="1" t="s">
        <v>6551</v>
      </c>
      <c r="P2558" s="1"/>
      <c r="Q2558" s="1"/>
    </row>
    <row r="2559" spans="1:17" x14ac:dyDescent="0.3">
      <c r="A2559" s="1" t="s">
        <v>5701</v>
      </c>
      <c r="B2559" s="1" t="s">
        <v>5770</v>
      </c>
      <c r="C2559" s="1">
        <v>3</v>
      </c>
      <c r="D2559" s="1" t="s">
        <v>6773</v>
      </c>
      <c r="E2559" s="1">
        <v>23</v>
      </c>
      <c r="F2559" s="1" t="s">
        <v>6812</v>
      </c>
      <c r="G2559" s="1" t="s">
        <v>5814</v>
      </c>
      <c r="H2559" s="1" t="s">
        <v>6516</v>
      </c>
      <c r="I2559" s="1" t="b">
        <v>1</v>
      </c>
      <c r="J2559" s="1">
        <v>0</v>
      </c>
      <c r="K2559" s="1">
        <v>0</v>
      </c>
      <c r="L2559" s="1">
        <v>0</v>
      </c>
      <c r="M2559" s="1">
        <v>83</v>
      </c>
      <c r="N2559" s="1">
        <v>4.13965087281795</v>
      </c>
      <c r="O2559" s="1" t="s">
        <v>6518</v>
      </c>
      <c r="P2559" s="1"/>
      <c r="Q2559" s="1"/>
    </row>
    <row r="2560" spans="1:17" x14ac:dyDescent="0.3">
      <c r="A2560" s="1" t="s">
        <v>5701</v>
      </c>
      <c r="B2560" s="1" t="s">
        <v>5770</v>
      </c>
      <c r="C2560" s="1">
        <v>3</v>
      </c>
      <c r="D2560" s="1" t="s">
        <v>6773</v>
      </c>
      <c r="E2560" s="1">
        <v>23</v>
      </c>
      <c r="F2560" s="1" t="s">
        <v>6812</v>
      </c>
      <c r="G2560" s="1" t="s">
        <v>5834</v>
      </c>
      <c r="H2560" s="1" t="s">
        <v>6516</v>
      </c>
      <c r="I2560" s="1" t="b">
        <v>0</v>
      </c>
      <c r="J2560" s="1">
        <v>6</v>
      </c>
      <c r="K2560" s="1">
        <v>0</v>
      </c>
      <c r="L2560" s="1">
        <v>0</v>
      </c>
      <c r="M2560" s="1">
        <v>56</v>
      </c>
      <c r="N2560" s="1">
        <v>2.7930174563591001</v>
      </c>
      <c r="O2560" s="1" t="s">
        <v>6532</v>
      </c>
      <c r="P2560" s="1"/>
      <c r="Q2560" s="1"/>
    </row>
    <row r="2561" spans="1:17" x14ac:dyDescent="0.3">
      <c r="A2561" s="1" t="s">
        <v>5701</v>
      </c>
      <c r="B2561" s="1" t="s">
        <v>5770</v>
      </c>
      <c r="C2561" s="1">
        <v>3</v>
      </c>
      <c r="D2561" s="1" t="s">
        <v>6773</v>
      </c>
      <c r="E2561" s="1">
        <v>23</v>
      </c>
      <c r="F2561" s="1" t="s">
        <v>6812</v>
      </c>
      <c r="G2561" s="1" t="s">
        <v>5845</v>
      </c>
      <c r="H2561" s="1" t="s">
        <v>6514</v>
      </c>
      <c r="I2561" s="1" t="b">
        <v>0</v>
      </c>
      <c r="J2561" s="1">
        <v>0</v>
      </c>
      <c r="K2561" s="1">
        <v>4</v>
      </c>
      <c r="L2561" s="1">
        <v>5</v>
      </c>
      <c r="M2561" s="1">
        <v>42</v>
      </c>
      <c r="N2561" s="1">
        <v>2.0947630922693201</v>
      </c>
      <c r="O2561" s="1" t="s">
        <v>6515</v>
      </c>
      <c r="P2561" s="1"/>
      <c r="Q2561" s="1"/>
    </row>
    <row r="2562" spans="1:17" x14ac:dyDescent="0.3">
      <c r="A2562" s="1" t="s">
        <v>5701</v>
      </c>
      <c r="B2562" s="1" t="s">
        <v>5770</v>
      </c>
      <c r="C2562" s="1">
        <v>3</v>
      </c>
      <c r="D2562" s="1" t="s">
        <v>6773</v>
      </c>
      <c r="E2562" s="1">
        <v>23</v>
      </c>
      <c r="F2562" s="1" t="s">
        <v>6812</v>
      </c>
      <c r="G2562" s="1" t="s">
        <v>5816</v>
      </c>
      <c r="H2562" s="1" t="s">
        <v>6516</v>
      </c>
      <c r="I2562" s="1" t="b">
        <v>0</v>
      </c>
      <c r="J2562" s="1">
        <v>3</v>
      </c>
      <c r="K2562" s="1">
        <v>0</v>
      </c>
      <c r="L2562" s="1">
        <v>0</v>
      </c>
      <c r="M2562" s="1">
        <v>22</v>
      </c>
      <c r="N2562" s="1">
        <v>1.0972568578553601</v>
      </c>
      <c r="O2562" s="1" t="s">
        <v>6520</v>
      </c>
      <c r="P2562" s="1"/>
      <c r="Q2562" s="1"/>
    </row>
    <row r="2563" spans="1:17" x14ac:dyDescent="0.3">
      <c r="A2563" s="1" t="s">
        <v>5701</v>
      </c>
      <c r="B2563" s="1" t="s">
        <v>5770</v>
      </c>
      <c r="C2563" s="1">
        <v>3</v>
      </c>
      <c r="D2563" s="1" t="s">
        <v>6773</v>
      </c>
      <c r="E2563" s="1">
        <v>24</v>
      </c>
      <c r="F2563" s="1" t="s">
        <v>6814</v>
      </c>
      <c r="G2563" s="1" t="s">
        <v>5801</v>
      </c>
      <c r="H2563" s="1" t="s">
        <v>6516</v>
      </c>
      <c r="I2563" s="1" t="b">
        <v>0</v>
      </c>
      <c r="J2563" s="1">
        <v>1</v>
      </c>
      <c r="K2563" s="1">
        <v>0</v>
      </c>
      <c r="L2563" s="1">
        <v>0</v>
      </c>
      <c r="M2563" s="1">
        <v>758</v>
      </c>
      <c r="N2563" s="1">
        <v>75.8</v>
      </c>
      <c r="O2563" s="1" t="s">
        <v>6531</v>
      </c>
      <c r="P2563" s="1"/>
      <c r="Q2563" s="1"/>
    </row>
    <row r="2564" spans="1:17" x14ac:dyDescent="0.3">
      <c r="A2564" s="1" t="s">
        <v>5701</v>
      </c>
      <c r="B2564" s="1" t="s">
        <v>5770</v>
      </c>
      <c r="C2564" s="1">
        <v>3</v>
      </c>
      <c r="D2564" s="1" t="s">
        <v>6773</v>
      </c>
      <c r="E2564" s="1">
        <v>24</v>
      </c>
      <c r="F2564" s="1" t="s">
        <v>6814</v>
      </c>
      <c r="G2564" s="1" t="s">
        <v>5803</v>
      </c>
      <c r="H2564" s="1" t="s">
        <v>6523</v>
      </c>
      <c r="I2564" s="1" t="b">
        <v>0</v>
      </c>
      <c r="J2564" s="1">
        <v>0</v>
      </c>
      <c r="K2564" s="1">
        <v>1</v>
      </c>
      <c r="L2564" s="1">
        <v>0</v>
      </c>
      <c r="M2564" s="1">
        <v>71</v>
      </c>
      <c r="N2564" s="1">
        <v>7.1</v>
      </c>
      <c r="O2564" s="1" t="s">
        <v>6524</v>
      </c>
      <c r="P2564" s="1"/>
      <c r="Q2564" s="1"/>
    </row>
    <row r="2565" spans="1:17" x14ac:dyDescent="0.3">
      <c r="A2565" s="1" t="s">
        <v>5701</v>
      </c>
      <c r="B2565" s="1" t="s">
        <v>5770</v>
      </c>
      <c r="C2565" s="1">
        <v>3</v>
      </c>
      <c r="D2565" s="1" t="s">
        <v>6773</v>
      </c>
      <c r="E2565" s="1">
        <v>24</v>
      </c>
      <c r="F2565" s="1" t="s">
        <v>6814</v>
      </c>
      <c r="G2565" s="1" t="s">
        <v>5845</v>
      </c>
      <c r="H2565" s="1" t="s">
        <v>6514</v>
      </c>
      <c r="I2565" s="1" t="b">
        <v>0</v>
      </c>
      <c r="J2565" s="1">
        <v>0</v>
      </c>
      <c r="K2565" s="1">
        <v>4</v>
      </c>
      <c r="L2565" s="1">
        <v>5</v>
      </c>
      <c r="M2565" s="1">
        <v>19</v>
      </c>
      <c r="N2565" s="1">
        <v>1.9</v>
      </c>
      <c r="O2565" s="1" t="s">
        <v>6515</v>
      </c>
      <c r="P2565" s="1"/>
      <c r="Q2565" s="1"/>
    </row>
    <row r="2566" spans="1:17" x14ac:dyDescent="0.3">
      <c r="A2566" s="1" t="s">
        <v>5701</v>
      </c>
      <c r="B2566" s="1" t="s">
        <v>5770</v>
      </c>
      <c r="C2566" s="1">
        <v>3</v>
      </c>
      <c r="D2566" s="1" t="s">
        <v>6773</v>
      </c>
      <c r="E2566" s="1">
        <v>24</v>
      </c>
      <c r="F2566" s="1" t="s">
        <v>6814</v>
      </c>
      <c r="G2566" s="1" t="s">
        <v>5814</v>
      </c>
      <c r="H2566" s="1" t="s">
        <v>6516</v>
      </c>
      <c r="I2566" s="1" t="b">
        <v>1</v>
      </c>
      <c r="J2566" s="1">
        <v>0</v>
      </c>
      <c r="K2566" s="1">
        <v>0</v>
      </c>
      <c r="L2566" s="1">
        <v>0</v>
      </c>
      <c r="M2566" s="1">
        <v>18</v>
      </c>
      <c r="N2566" s="1">
        <v>1.8</v>
      </c>
      <c r="O2566" s="1" t="s">
        <v>6518</v>
      </c>
      <c r="P2566" s="1"/>
      <c r="Q2566" s="1"/>
    </row>
    <row r="2567" spans="1:17" x14ac:dyDescent="0.3">
      <c r="A2567" s="1" t="s">
        <v>5701</v>
      </c>
      <c r="B2567" s="1" t="s">
        <v>5770</v>
      </c>
      <c r="C2567" s="1">
        <v>3</v>
      </c>
      <c r="D2567" s="1" t="s">
        <v>6773</v>
      </c>
      <c r="E2567" s="1">
        <v>25</v>
      </c>
      <c r="F2567" s="1" t="s">
        <v>6815</v>
      </c>
      <c r="G2567" s="1" t="s">
        <v>5803</v>
      </c>
      <c r="H2567" s="1" t="s">
        <v>6523</v>
      </c>
      <c r="I2567" s="1" t="b">
        <v>0</v>
      </c>
      <c r="J2567" s="1">
        <v>0</v>
      </c>
      <c r="K2567" s="1">
        <v>1</v>
      </c>
      <c r="L2567" s="1">
        <v>0</v>
      </c>
      <c r="M2567" s="1">
        <v>573</v>
      </c>
      <c r="N2567" s="1">
        <v>27.207977207977201</v>
      </c>
      <c r="O2567" s="1" t="s">
        <v>6524</v>
      </c>
      <c r="P2567" s="1"/>
      <c r="Q2567" s="1"/>
    </row>
    <row r="2568" spans="1:17" x14ac:dyDescent="0.3">
      <c r="A2568" s="1" t="s">
        <v>5701</v>
      </c>
      <c r="B2568" s="1" t="s">
        <v>5770</v>
      </c>
      <c r="C2568" s="1">
        <v>3</v>
      </c>
      <c r="D2568" s="1" t="s">
        <v>6773</v>
      </c>
      <c r="E2568" s="1">
        <v>25</v>
      </c>
      <c r="F2568" s="1" t="s">
        <v>6815</v>
      </c>
      <c r="G2568" s="1" t="s">
        <v>5803</v>
      </c>
      <c r="H2568" s="1" t="s">
        <v>6526</v>
      </c>
      <c r="I2568" s="1" t="b">
        <v>0</v>
      </c>
      <c r="J2568" s="1">
        <v>0</v>
      </c>
      <c r="K2568" s="1">
        <v>1</v>
      </c>
      <c r="L2568" s="1">
        <v>0</v>
      </c>
      <c r="M2568" s="1">
        <v>305</v>
      </c>
      <c r="N2568" s="1">
        <v>14.482431149097801</v>
      </c>
      <c r="O2568" s="1" t="s">
        <v>6527</v>
      </c>
      <c r="P2568" s="1"/>
      <c r="Q2568" s="1"/>
    </row>
    <row r="2569" spans="1:17" x14ac:dyDescent="0.3">
      <c r="A2569" s="1" t="s">
        <v>5701</v>
      </c>
      <c r="B2569" s="1" t="s">
        <v>5770</v>
      </c>
      <c r="C2569" s="1">
        <v>3</v>
      </c>
      <c r="D2569" s="1" t="s">
        <v>6773</v>
      </c>
      <c r="E2569" s="1">
        <v>25</v>
      </c>
      <c r="F2569" s="1" t="s">
        <v>6815</v>
      </c>
      <c r="G2569" s="1" t="s">
        <v>5834</v>
      </c>
      <c r="H2569" s="1" t="s">
        <v>6516</v>
      </c>
      <c r="I2569" s="1" t="b">
        <v>0</v>
      </c>
      <c r="J2569" s="1">
        <v>9</v>
      </c>
      <c r="K2569" s="1">
        <v>0</v>
      </c>
      <c r="L2569" s="1">
        <v>0</v>
      </c>
      <c r="M2569" s="1">
        <v>263</v>
      </c>
      <c r="N2569" s="1">
        <v>12.4881291547958</v>
      </c>
      <c r="O2569" s="1" t="s">
        <v>6634</v>
      </c>
      <c r="P2569" s="1"/>
      <c r="Q2569" s="1"/>
    </row>
    <row r="2570" spans="1:17" x14ac:dyDescent="0.3">
      <c r="A2570" s="1" t="s">
        <v>5701</v>
      </c>
      <c r="B2570" s="1" t="s">
        <v>5770</v>
      </c>
      <c r="C2570" s="1">
        <v>3</v>
      </c>
      <c r="D2570" s="1" t="s">
        <v>6773</v>
      </c>
      <c r="E2570" s="1">
        <v>25</v>
      </c>
      <c r="F2570" s="1" t="s">
        <v>6815</v>
      </c>
      <c r="G2570" s="1" t="s">
        <v>5801</v>
      </c>
      <c r="H2570" s="1" t="s">
        <v>6516</v>
      </c>
      <c r="I2570" s="1" t="b">
        <v>0</v>
      </c>
      <c r="J2570" s="1">
        <v>1</v>
      </c>
      <c r="K2570" s="1">
        <v>0</v>
      </c>
      <c r="L2570" s="1">
        <v>0</v>
      </c>
      <c r="M2570" s="1">
        <v>190</v>
      </c>
      <c r="N2570" s="1">
        <v>9.0218423551756803</v>
      </c>
      <c r="O2570" s="1" t="s">
        <v>6531</v>
      </c>
      <c r="P2570" s="1"/>
      <c r="Q2570" s="1"/>
    </row>
    <row r="2571" spans="1:17" x14ac:dyDescent="0.3">
      <c r="A2571" s="1" t="s">
        <v>5701</v>
      </c>
      <c r="B2571" s="1" t="s">
        <v>5770</v>
      </c>
      <c r="C2571" s="1">
        <v>3</v>
      </c>
      <c r="D2571" s="1" t="s">
        <v>6773</v>
      </c>
      <c r="E2571" s="1">
        <v>25</v>
      </c>
      <c r="F2571" s="1" t="s">
        <v>6815</v>
      </c>
      <c r="G2571" s="1" t="s">
        <v>5816</v>
      </c>
      <c r="H2571" s="1" t="s">
        <v>6516</v>
      </c>
      <c r="I2571" s="1" t="b">
        <v>0</v>
      </c>
      <c r="J2571" s="1">
        <v>3</v>
      </c>
      <c r="K2571" s="1">
        <v>0</v>
      </c>
      <c r="L2571" s="1">
        <v>0</v>
      </c>
      <c r="M2571" s="1">
        <v>105</v>
      </c>
      <c r="N2571" s="1">
        <v>4.9857549857549799</v>
      </c>
      <c r="O2571" s="1" t="s">
        <v>6520</v>
      </c>
      <c r="P2571" s="1"/>
      <c r="Q2571" s="1"/>
    </row>
    <row r="2572" spans="1:17" x14ac:dyDescent="0.3">
      <c r="A2572" s="1" t="s">
        <v>5701</v>
      </c>
      <c r="B2572" s="1" t="s">
        <v>5770</v>
      </c>
      <c r="C2572" s="1">
        <v>3</v>
      </c>
      <c r="D2572" s="1" t="s">
        <v>6773</v>
      </c>
      <c r="E2572" s="1">
        <v>25</v>
      </c>
      <c r="F2572" s="1" t="s">
        <v>6815</v>
      </c>
      <c r="G2572" s="1" t="s">
        <v>5810</v>
      </c>
      <c r="H2572" s="1" t="s">
        <v>6516</v>
      </c>
      <c r="I2572" s="1" t="b">
        <v>0</v>
      </c>
      <c r="J2572" s="1">
        <v>2</v>
      </c>
      <c r="K2572" s="1">
        <v>0</v>
      </c>
      <c r="L2572" s="1">
        <v>6</v>
      </c>
      <c r="M2572" s="1">
        <v>96</v>
      </c>
      <c r="N2572" s="1">
        <v>4.5584045584045496</v>
      </c>
      <c r="O2572" s="1" t="s">
        <v>6732</v>
      </c>
      <c r="P2572" s="1"/>
      <c r="Q2572" s="1"/>
    </row>
    <row r="2573" spans="1:17" x14ac:dyDescent="0.3">
      <c r="A2573" s="1" t="s">
        <v>5701</v>
      </c>
      <c r="B2573" s="1" t="s">
        <v>5770</v>
      </c>
      <c r="C2573" s="1">
        <v>3</v>
      </c>
      <c r="D2573" s="1" t="s">
        <v>6773</v>
      </c>
      <c r="E2573" s="1">
        <v>25</v>
      </c>
      <c r="F2573" s="1" t="s">
        <v>6815</v>
      </c>
      <c r="G2573" s="1" t="s">
        <v>5834</v>
      </c>
      <c r="H2573" s="1" t="s">
        <v>6516</v>
      </c>
      <c r="I2573" s="1" t="b">
        <v>0</v>
      </c>
      <c r="J2573" s="1">
        <v>6</v>
      </c>
      <c r="K2573" s="1">
        <v>0</v>
      </c>
      <c r="L2573" s="1">
        <v>0</v>
      </c>
      <c r="M2573" s="1">
        <v>85</v>
      </c>
      <c r="N2573" s="1">
        <v>4.0360873694206996</v>
      </c>
      <c r="O2573" s="1" t="s">
        <v>6532</v>
      </c>
      <c r="P2573" s="1"/>
      <c r="Q2573" s="1"/>
    </row>
    <row r="2574" spans="1:17" x14ac:dyDescent="0.3">
      <c r="A2574" s="1" t="s">
        <v>5701</v>
      </c>
      <c r="B2574" s="1" t="s">
        <v>5770</v>
      </c>
      <c r="C2574" s="1">
        <v>3</v>
      </c>
      <c r="D2574" s="1" t="s">
        <v>6773</v>
      </c>
      <c r="E2574" s="1">
        <v>25</v>
      </c>
      <c r="F2574" s="1" t="s">
        <v>6815</v>
      </c>
      <c r="G2574" s="1" t="s">
        <v>5819</v>
      </c>
      <c r="H2574" s="1" t="s">
        <v>6588</v>
      </c>
      <c r="I2574" s="1" t="b">
        <v>0</v>
      </c>
      <c r="J2574" s="1">
        <v>0</v>
      </c>
      <c r="K2574" s="1">
        <v>3</v>
      </c>
      <c r="L2574" s="1">
        <v>6</v>
      </c>
      <c r="M2574" s="1">
        <v>60</v>
      </c>
      <c r="N2574" s="1">
        <v>2.8490028490028401</v>
      </c>
      <c r="O2574" s="1" t="s">
        <v>6589</v>
      </c>
      <c r="P2574" s="1"/>
      <c r="Q2574" s="1"/>
    </row>
    <row r="2575" spans="1:17" x14ac:dyDescent="0.3">
      <c r="A2575" s="1" t="s">
        <v>5701</v>
      </c>
      <c r="B2575" s="1" t="s">
        <v>5770</v>
      </c>
      <c r="C2575" s="1">
        <v>3</v>
      </c>
      <c r="D2575" s="1" t="s">
        <v>6773</v>
      </c>
      <c r="E2575" s="1">
        <v>25</v>
      </c>
      <c r="F2575" s="1" t="s">
        <v>6815</v>
      </c>
      <c r="G2575" s="1" t="s">
        <v>5845</v>
      </c>
      <c r="H2575" s="1" t="s">
        <v>6514</v>
      </c>
      <c r="I2575" s="1" t="b">
        <v>0</v>
      </c>
      <c r="J2575" s="1">
        <v>0</v>
      </c>
      <c r="K2575" s="1">
        <v>4</v>
      </c>
      <c r="L2575" s="1">
        <v>5</v>
      </c>
      <c r="M2575" s="1">
        <v>49</v>
      </c>
      <c r="N2575" s="1">
        <v>2.32668566001899</v>
      </c>
      <c r="O2575" s="1" t="s">
        <v>6515</v>
      </c>
      <c r="P2575" s="1"/>
      <c r="Q2575" s="1"/>
    </row>
    <row r="2576" spans="1:17" x14ac:dyDescent="0.3">
      <c r="A2576" s="1" t="s">
        <v>5701</v>
      </c>
      <c r="B2576" s="1" t="s">
        <v>5770</v>
      </c>
      <c r="C2576" s="1">
        <v>3</v>
      </c>
      <c r="D2576" s="1" t="s">
        <v>6773</v>
      </c>
      <c r="E2576" s="1">
        <v>25</v>
      </c>
      <c r="F2576" s="1" t="s">
        <v>6815</v>
      </c>
      <c r="G2576" s="1" t="s">
        <v>5834</v>
      </c>
      <c r="H2576" s="1" t="s">
        <v>6516</v>
      </c>
      <c r="I2576" s="1" t="b">
        <v>0</v>
      </c>
      <c r="J2576" s="1">
        <v>22</v>
      </c>
      <c r="K2576" s="1">
        <v>0</v>
      </c>
      <c r="L2576" s="1">
        <v>0</v>
      </c>
      <c r="M2576" s="1">
        <v>37</v>
      </c>
      <c r="N2576" s="1">
        <v>1.7568850902184201</v>
      </c>
      <c r="O2576" s="1" t="s">
        <v>6816</v>
      </c>
      <c r="P2576" s="1"/>
      <c r="Q2576" s="1"/>
    </row>
    <row r="2577" spans="1:17" x14ac:dyDescent="0.3">
      <c r="A2577" s="1" t="s">
        <v>5701</v>
      </c>
      <c r="B2577" s="1" t="s">
        <v>5770</v>
      </c>
      <c r="C2577" s="1">
        <v>3</v>
      </c>
      <c r="D2577" s="1" t="s">
        <v>6773</v>
      </c>
      <c r="E2577" s="1">
        <v>25</v>
      </c>
      <c r="F2577" s="1" t="s">
        <v>6815</v>
      </c>
      <c r="G2577" s="1" t="s">
        <v>5814</v>
      </c>
      <c r="H2577" s="1" t="s">
        <v>6516</v>
      </c>
      <c r="I2577" s="1" t="b">
        <v>1</v>
      </c>
      <c r="J2577" s="1">
        <v>0</v>
      </c>
      <c r="K2577" s="1">
        <v>0</v>
      </c>
      <c r="L2577" s="1">
        <v>0</v>
      </c>
      <c r="M2577" s="1">
        <v>36</v>
      </c>
      <c r="N2577" s="1">
        <v>1.7094017094017</v>
      </c>
      <c r="O2577" s="1" t="s">
        <v>6518</v>
      </c>
      <c r="P2577" s="1"/>
      <c r="Q2577" s="1"/>
    </row>
    <row r="2578" spans="1:17" x14ac:dyDescent="0.3">
      <c r="A2578" s="1" t="s">
        <v>5701</v>
      </c>
      <c r="B2578" s="1" t="s">
        <v>5770</v>
      </c>
      <c r="C2578" s="1">
        <v>3</v>
      </c>
      <c r="D2578" s="1" t="s">
        <v>6773</v>
      </c>
      <c r="E2578" s="1">
        <v>25</v>
      </c>
      <c r="F2578" s="1" t="s">
        <v>6815</v>
      </c>
      <c r="G2578" s="1" t="s">
        <v>5810</v>
      </c>
      <c r="H2578" s="1" t="s">
        <v>6516</v>
      </c>
      <c r="I2578" s="1" t="b">
        <v>0</v>
      </c>
      <c r="J2578" s="1">
        <v>2</v>
      </c>
      <c r="K2578" s="1">
        <v>0</v>
      </c>
      <c r="L2578" s="1">
        <v>0</v>
      </c>
      <c r="M2578" s="1">
        <v>23</v>
      </c>
      <c r="N2578" s="1">
        <v>1.09211775878442</v>
      </c>
      <c r="O2578" s="1" t="s">
        <v>6517</v>
      </c>
      <c r="P2578" s="1"/>
      <c r="Q2578" s="1"/>
    </row>
    <row r="2579" spans="1:17" x14ac:dyDescent="0.3">
      <c r="A2579" s="1" t="s">
        <v>5701</v>
      </c>
      <c r="B2579" s="1" t="s">
        <v>5770</v>
      </c>
      <c r="C2579" s="1">
        <v>3</v>
      </c>
      <c r="D2579" s="1" t="s">
        <v>6773</v>
      </c>
      <c r="E2579" s="1">
        <v>26</v>
      </c>
      <c r="F2579" s="1" t="s">
        <v>6817</v>
      </c>
      <c r="G2579" s="1" t="s">
        <v>5819</v>
      </c>
      <c r="H2579" s="1" t="s">
        <v>6588</v>
      </c>
      <c r="I2579" s="1" t="b">
        <v>0</v>
      </c>
      <c r="J2579" s="1">
        <v>0</v>
      </c>
      <c r="K2579" s="1">
        <v>3</v>
      </c>
      <c r="L2579" s="1">
        <v>6</v>
      </c>
      <c r="M2579" s="1">
        <v>393</v>
      </c>
      <c r="N2579" s="1">
        <v>55.744680851063798</v>
      </c>
      <c r="O2579" s="1" t="s">
        <v>6589</v>
      </c>
      <c r="P2579" s="1"/>
      <c r="Q2579" s="1"/>
    </row>
    <row r="2580" spans="1:17" x14ac:dyDescent="0.3">
      <c r="A2580" s="1" t="s">
        <v>5701</v>
      </c>
      <c r="B2580" s="1" t="s">
        <v>5770</v>
      </c>
      <c r="C2580" s="1">
        <v>3</v>
      </c>
      <c r="D2580" s="1" t="s">
        <v>6773</v>
      </c>
      <c r="E2580" s="1">
        <v>26</v>
      </c>
      <c r="F2580" s="1" t="s">
        <v>6817</v>
      </c>
      <c r="G2580" s="1" t="s">
        <v>5803</v>
      </c>
      <c r="H2580" s="1" t="s">
        <v>6526</v>
      </c>
      <c r="I2580" s="1" t="b">
        <v>0</v>
      </c>
      <c r="J2580" s="1">
        <v>0</v>
      </c>
      <c r="K2580" s="1">
        <v>1</v>
      </c>
      <c r="L2580" s="1">
        <v>1</v>
      </c>
      <c r="M2580" s="1">
        <v>59</v>
      </c>
      <c r="N2580" s="1">
        <v>8.3687943262411295</v>
      </c>
      <c r="O2580" s="1" t="s">
        <v>6818</v>
      </c>
      <c r="P2580" s="1"/>
      <c r="Q2580" s="1"/>
    </row>
    <row r="2581" spans="1:17" x14ac:dyDescent="0.3">
      <c r="A2581" s="1" t="s">
        <v>5701</v>
      </c>
      <c r="B2581" s="1" t="s">
        <v>5770</v>
      </c>
      <c r="C2581" s="1">
        <v>3</v>
      </c>
      <c r="D2581" s="1" t="s">
        <v>6773</v>
      </c>
      <c r="E2581" s="1">
        <v>26</v>
      </c>
      <c r="F2581" s="1" t="s">
        <v>6817</v>
      </c>
      <c r="G2581" s="1" t="s">
        <v>5814</v>
      </c>
      <c r="H2581" s="1" t="s">
        <v>6516</v>
      </c>
      <c r="I2581" s="1" t="b">
        <v>1</v>
      </c>
      <c r="J2581" s="1">
        <v>0</v>
      </c>
      <c r="K2581" s="1">
        <v>0</v>
      </c>
      <c r="L2581" s="1">
        <v>0</v>
      </c>
      <c r="M2581" s="1">
        <v>45</v>
      </c>
      <c r="N2581" s="1">
        <v>6.3829787234042499</v>
      </c>
      <c r="O2581" s="1" t="s">
        <v>6518</v>
      </c>
      <c r="P2581" s="1"/>
      <c r="Q2581" s="1"/>
    </row>
    <row r="2582" spans="1:17" x14ac:dyDescent="0.3">
      <c r="A2582" s="1" t="s">
        <v>5701</v>
      </c>
      <c r="B2582" s="1" t="s">
        <v>5770</v>
      </c>
      <c r="C2582" s="1">
        <v>3</v>
      </c>
      <c r="D2582" s="1" t="s">
        <v>6773</v>
      </c>
      <c r="E2582" s="1">
        <v>26</v>
      </c>
      <c r="F2582" s="1" t="s">
        <v>6817</v>
      </c>
      <c r="G2582" s="1" t="s">
        <v>5803</v>
      </c>
      <c r="H2582" s="1" t="s">
        <v>6523</v>
      </c>
      <c r="I2582" s="1" t="b">
        <v>0</v>
      </c>
      <c r="J2582" s="1">
        <v>0</v>
      </c>
      <c r="K2582" s="1">
        <v>1</v>
      </c>
      <c r="L2582" s="1">
        <v>0</v>
      </c>
      <c r="M2582" s="1">
        <v>34</v>
      </c>
      <c r="N2582" s="1">
        <v>4.8226950354609901</v>
      </c>
      <c r="O2582" s="1" t="s">
        <v>6524</v>
      </c>
      <c r="P2582" s="1"/>
      <c r="Q2582" s="1"/>
    </row>
    <row r="2583" spans="1:17" x14ac:dyDescent="0.3">
      <c r="A2583" s="1" t="s">
        <v>5701</v>
      </c>
      <c r="B2583" s="1" t="s">
        <v>5770</v>
      </c>
      <c r="C2583" s="1">
        <v>3</v>
      </c>
      <c r="D2583" s="1" t="s">
        <v>6773</v>
      </c>
      <c r="E2583" s="1">
        <v>26</v>
      </c>
      <c r="F2583" s="1" t="s">
        <v>6817</v>
      </c>
      <c r="G2583" s="1" t="s">
        <v>5801</v>
      </c>
      <c r="H2583" s="1" t="s">
        <v>6516</v>
      </c>
      <c r="I2583" s="1" t="b">
        <v>0</v>
      </c>
      <c r="J2583" s="1">
        <v>1</v>
      </c>
      <c r="K2583" s="1">
        <v>0</v>
      </c>
      <c r="L2583" s="1">
        <v>0</v>
      </c>
      <c r="M2583" s="1">
        <v>17</v>
      </c>
      <c r="N2583" s="1">
        <v>2.4113475177304902</v>
      </c>
      <c r="O2583" s="1" t="s">
        <v>6531</v>
      </c>
      <c r="P2583" s="1"/>
      <c r="Q2583" s="1"/>
    </row>
    <row r="2584" spans="1:17" x14ac:dyDescent="0.3">
      <c r="A2584" s="1" t="s">
        <v>5701</v>
      </c>
      <c r="B2584" s="1" t="s">
        <v>5770</v>
      </c>
      <c r="C2584" s="1">
        <v>3</v>
      </c>
      <c r="D2584" s="1" t="s">
        <v>6773</v>
      </c>
      <c r="E2584" s="1">
        <v>26</v>
      </c>
      <c r="F2584" s="1" t="s">
        <v>6817</v>
      </c>
      <c r="G2584" s="1" t="s">
        <v>5801</v>
      </c>
      <c r="H2584" s="1" t="s">
        <v>6516</v>
      </c>
      <c r="I2584" s="1" t="b">
        <v>0</v>
      </c>
      <c r="J2584" s="1">
        <v>1</v>
      </c>
      <c r="K2584" s="1">
        <v>0</v>
      </c>
      <c r="L2584" s="1">
        <v>3</v>
      </c>
      <c r="M2584" s="1">
        <v>15</v>
      </c>
      <c r="N2584" s="1">
        <v>2.1276595744680802</v>
      </c>
      <c r="O2584" s="1" t="s">
        <v>6819</v>
      </c>
      <c r="P2584" s="1"/>
      <c r="Q2584" s="1"/>
    </row>
    <row r="2585" spans="1:17" x14ac:dyDescent="0.3">
      <c r="A2585" s="1" t="s">
        <v>5701</v>
      </c>
      <c r="B2585" s="1" t="s">
        <v>5770</v>
      </c>
      <c r="C2585" s="1">
        <v>3</v>
      </c>
      <c r="D2585" s="1" t="s">
        <v>6773</v>
      </c>
      <c r="E2585" s="1">
        <v>26</v>
      </c>
      <c r="F2585" s="1" t="s">
        <v>6817</v>
      </c>
      <c r="G2585" s="1" t="s">
        <v>5803</v>
      </c>
      <c r="H2585" s="1" t="s">
        <v>6526</v>
      </c>
      <c r="I2585" s="1" t="b">
        <v>0</v>
      </c>
      <c r="J2585" s="1">
        <v>0</v>
      </c>
      <c r="K2585" s="1">
        <v>1</v>
      </c>
      <c r="L2585" s="1">
        <v>0</v>
      </c>
      <c r="M2585" s="1">
        <v>12</v>
      </c>
      <c r="N2585" s="1">
        <v>1.7021276595744601</v>
      </c>
      <c r="O2585" s="1" t="s">
        <v>6527</v>
      </c>
      <c r="P2585" s="1"/>
      <c r="Q2585" s="1"/>
    </row>
    <row r="2586" spans="1:17" x14ac:dyDescent="0.3">
      <c r="A2586" s="1" t="s">
        <v>5701</v>
      </c>
      <c r="B2586" s="1" t="s">
        <v>5770</v>
      </c>
      <c r="C2586" s="1">
        <v>3</v>
      </c>
      <c r="D2586" s="1" t="s">
        <v>6773</v>
      </c>
      <c r="E2586" s="1">
        <v>26</v>
      </c>
      <c r="F2586" s="1" t="s">
        <v>6817</v>
      </c>
      <c r="G2586" s="1" t="s">
        <v>5834</v>
      </c>
      <c r="H2586" s="1" t="s">
        <v>6516</v>
      </c>
      <c r="I2586" s="1" t="b">
        <v>0</v>
      </c>
      <c r="J2586" s="1">
        <v>9</v>
      </c>
      <c r="K2586" s="1">
        <v>0</v>
      </c>
      <c r="L2586" s="1">
        <v>0</v>
      </c>
      <c r="M2586" s="1">
        <v>10</v>
      </c>
      <c r="N2586" s="1">
        <v>1.4184397163120499</v>
      </c>
      <c r="O2586" s="1" t="s">
        <v>6634</v>
      </c>
      <c r="P2586" s="1"/>
      <c r="Q2586" s="1"/>
    </row>
    <row r="2587" spans="1:17" x14ac:dyDescent="0.3">
      <c r="A2587" s="1" t="s">
        <v>5701</v>
      </c>
      <c r="B2587" s="1" t="s">
        <v>5770</v>
      </c>
      <c r="C2587" s="1">
        <v>3</v>
      </c>
      <c r="D2587" s="1" t="s">
        <v>6773</v>
      </c>
      <c r="E2587" s="1">
        <v>26</v>
      </c>
      <c r="F2587" s="1" t="s">
        <v>6817</v>
      </c>
      <c r="G2587" s="1" t="s">
        <v>5834</v>
      </c>
      <c r="H2587" s="1" t="s">
        <v>6516</v>
      </c>
      <c r="I2587" s="1" t="b">
        <v>0</v>
      </c>
      <c r="J2587" s="1">
        <v>9</v>
      </c>
      <c r="K2587" s="1">
        <v>0</v>
      </c>
      <c r="L2587" s="1">
        <v>4</v>
      </c>
      <c r="M2587" s="1">
        <v>10</v>
      </c>
      <c r="N2587" s="1">
        <v>1.4184397163120499</v>
      </c>
      <c r="O2587" s="1" t="s">
        <v>6820</v>
      </c>
      <c r="P2587" s="1"/>
      <c r="Q2587" s="1"/>
    </row>
    <row r="2588" spans="1:17" x14ac:dyDescent="0.3">
      <c r="A2588" s="1" t="s">
        <v>5701</v>
      </c>
      <c r="B2588" s="1" t="s">
        <v>5770</v>
      </c>
      <c r="C2588" s="1">
        <v>3</v>
      </c>
      <c r="D2588" s="1" t="s">
        <v>6773</v>
      </c>
      <c r="E2588" s="1">
        <v>27</v>
      </c>
      <c r="F2588" s="1" t="s">
        <v>6821</v>
      </c>
      <c r="G2588" s="1" t="s">
        <v>5845</v>
      </c>
      <c r="H2588" s="1" t="s">
        <v>6514</v>
      </c>
      <c r="I2588" s="1" t="b">
        <v>0</v>
      </c>
      <c r="J2588" s="1">
        <v>0</v>
      </c>
      <c r="K2588" s="1">
        <v>4</v>
      </c>
      <c r="L2588" s="1">
        <v>5</v>
      </c>
      <c r="M2588" s="1">
        <v>1</v>
      </c>
      <c r="N2588" s="1">
        <v>100</v>
      </c>
      <c r="O2588" s="1" t="s">
        <v>6515</v>
      </c>
      <c r="P2588" s="1"/>
      <c r="Q2588" s="1"/>
    </row>
    <row r="2589" spans="1:17" x14ac:dyDescent="0.3">
      <c r="A2589" s="1" t="s">
        <v>5701</v>
      </c>
      <c r="B2589" s="1" t="s">
        <v>5770</v>
      </c>
      <c r="C2589" s="1">
        <v>3</v>
      </c>
      <c r="D2589" s="1" t="s">
        <v>6773</v>
      </c>
      <c r="E2589" s="1">
        <v>28</v>
      </c>
      <c r="F2589" s="1" t="s">
        <v>6822</v>
      </c>
      <c r="G2589" s="1" t="s">
        <v>5834</v>
      </c>
      <c r="H2589" s="1" t="s">
        <v>6721</v>
      </c>
      <c r="I2589" s="1" t="b">
        <v>0</v>
      </c>
      <c r="J2589" s="1">
        <v>1</v>
      </c>
      <c r="K2589" s="1">
        <v>6</v>
      </c>
      <c r="L2589" s="1">
        <v>10</v>
      </c>
      <c r="M2589" s="1">
        <v>23</v>
      </c>
      <c r="N2589" s="1">
        <v>1.28276631344115</v>
      </c>
      <c r="O2589" s="1" t="s">
        <v>6722</v>
      </c>
      <c r="P2589" s="1"/>
      <c r="Q2589" s="1"/>
    </row>
    <row r="2590" spans="1:17" x14ac:dyDescent="0.3">
      <c r="A2590" s="1" t="s">
        <v>5701</v>
      </c>
      <c r="B2590" s="1" t="s">
        <v>5770</v>
      </c>
      <c r="C2590" s="1">
        <v>3</v>
      </c>
      <c r="D2590" s="1" t="s">
        <v>6773</v>
      </c>
      <c r="E2590" s="1">
        <v>28</v>
      </c>
      <c r="F2590" s="1" t="s">
        <v>6822</v>
      </c>
      <c r="G2590" s="1" t="s">
        <v>5845</v>
      </c>
      <c r="H2590" s="1" t="s">
        <v>6514</v>
      </c>
      <c r="I2590" s="1" t="b">
        <v>0</v>
      </c>
      <c r="J2590" s="1">
        <v>0</v>
      </c>
      <c r="K2590" s="1">
        <v>4</v>
      </c>
      <c r="L2590" s="1">
        <v>5</v>
      </c>
      <c r="M2590" s="1">
        <v>1131</v>
      </c>
      <c r="N2590" s="1">
        <v>63.078639152258702</v>
      </c>
      <c r="O2590" s="1" t="s">
        <v>6515</v>
      </c>
      <c r="P2590" s="1"/>
      <c r="Q2590" s="1"/>
    </row>
    <row r="2591" spans="1:17" x14ac:dyDescent="0.3">
      <c r="A2591" s="1" t="s">
        <v>5701</v>
      </c>
      <c r="B2591" s="1" t="s">
        <v>5770</v>
      </c>
      <c r="C2591" s="1">
        <v>3</v>
      </c>
      <c r="D2591" s="1" t="s">
        <v>6773</v>
      </c>
      <c r="E2591" s="1">
        <v>28</v>
      </c>
      <c r="F2591" s="1" t="s">
        <v>6822</v>
      </c>
      <c r="G2591" s="1" t="s">
        <v>5803</v>
      </c>
      <c r="H2591" s="1" t="s">
        <v>6523</v>
      </c>
      <c r="I2591" s="1" t="b">
        <v>0</v>
      </c>
      <c r="J2591" s="1">
        <v>0</v>
      </c>
      <c r="K2591" s="1">
        <v>1</v>
      </c>
      <c r="L2591" s="1">
        <v>0</v>
      </c>
      <c r="M2591" s="1">
        <v>116</v>
      </c>
      <c r="N2591" s="1">
        <v>6.4696040156162802</v>
      </c>
      <c r="O2591" s="1" t="s">
        <v>6524</v>
      </c>
      <c r="P2591" s="1"/>
      <c r="Q2591" s="1"/>
    </row>
    <row r="2592" spans="1:17" x14ac:dyDescent="0.3">
      <c r="A2592" s="1" t="s">
        <v>5701</v>
      </c>
      <c r="B2592" s="1" t="s">
        <v>5770</v>
      </c>
      <c r="C2592" s="1">
        <v>3</v>
      </c>
      <c r="D2592" s="1" t="s">
        <v>6773</v>
      </c>
      <c r="E2592" s="1">
        <v>28</v>
      </c>
      <c r="F2592" s="1" t="s">
        <v>6822</v>
      </c>
      <c r="G2592" s="1" t="s">
        <v>5803</v>
      </c>
      <c r="H2592" s="1" t="s">
        <v>6526</v>
      </c>
      <c r="I2592" s="1" t="b">
        <v>0</v>
      </c>
      <c r="J2592" s="1">
        <v>0</v>
      </c>
      <c r="K2592" s="1">
        <v>1</v>
      </c>
      <c r="L2592" s="1">
        <v>0</v>
      </c>
      <c r="M2592" s="1">
        <v>92</v>
      </c>
      <c r="N2592" s="1">
        <v>5.13106525376464</v>
      </c>
      <c r="O2592" s="1" t="s">
        <v>6527</v>
      </c>
      <c r="P2592" s="1"/>
      <c r="Q2592" s="1"/>
    </row>
    <row r="2593" spans="1:17" x14ac:dyDescent="0.3">
      <c r="A2593" s="1" t="s">
        <v>5701</v>
      </c>
      <c r="B2593" s="1" t="s">
        <v>5770</v>
      </c>
      <c r="C2593" s="1">
        <v>3</v>
      </c>
      <c r="D2593" s="1" t="s">
        <v>6773</v>
      </c>
      <c r="E2593" s="1">
        <v>28</v>
      </c>
      <c r="F2593" s="1" t="s">
        <v>6822</v>
      </c>
      <c r="G2593" s="1" t="s">
        <v>5814</v>
      </c>
      <c r="H2593" s="1" t="s">
        <v>6516</v>
      </c>
      <c r="I2593" s="1" t="b">
        <v>1</v>
      </c>
      <c r="J2593" s="1">
        <v>0</v>
      </c>
      <c r="K2593" s="1">
        <v>0</v>
      </c>
      <c r="L2593" s="1">
        <v>0</v>
      </c>
      <c r="M2593" s="1">
        <v>83</v>
      </c>
      <c r="N2593" s="1">
        <v>4.6291132180702697</v>
      </c>
      <c r="O2593" s="1" t="s">
        <v>6518</v>
      </c>
      <c r="P2593" s="1"/>
      <c r="Q2593" s="1"/>
    </row>
    <row r="2594" spans="1:17" x14ac:dyDescent="0.3">
      <c r="A2594" s="1" t="s">
        <v>5701</v>
      </c>
      <c r="B2594" s="1" t="s">
        <v>5770</v>
      </c>
      <c r="C2594" s="1">
        <v>3</v>
      </c>
      <c r="D2594" s="1" t="s">
        <v>6773</v>
      </c>
      <c r="E2594" s="1">
        <v>28</v>
      </c>
      <c r="F2594" s="1" t="s">
        <v>6822</v>
      </c>
      <c r="G2594" s="1" t="s">
        <v>5816</v>
      </c>
      <c r="H2594" s="1" t="s">
        <v>6516</v>
      </c>
      <c r="I2594" s="1" t="b">
        <v>0</v>
      </c>
      <c r="J2594" s="1">
        <v>3</v>
      </c>
      <c r="K2594" s="1">
        <v>0</v>
      </c>
      <c r="L2594" s="1">
        <v>0</v>
      </c>
      <c r="M2594" s="1">
        <v>59</v>
      </c>
      <c r="N2594" s="1">
        <v>3.2905744562186201</v>
      </c>
      <c r="O2594" s="1" t="s">
        <v>6520</v>
      </c>
      <c r="P2594" s="1"/>
      <c r="Q2594" s="1"/>
    </row>
    <row r="2595" spans="1:17" x14ac:dyDescent="0.3">
      <c r="A2595" s="1" t="s">
        <v>5701</v>
      </c>
      <c r="B2595" s="1" t="s">
        <v>5770</v>
      </c>
      <c r="C2595" s="1">
        <v>3</v>
      </c>
      <c r="D2595" s="1" t="s">
        <v>6773</v>
      </c>
      <c r="E2595" s="1">
        <v>28</v>
      </c>
      <c r="F2595" s="1" t="s">
        <v>6822</v>
      </c>
      <c r="G2595" s="1" t="s">
        <v>5801</v>
      </c>
      <c r="H2595" s="1" t="s">
        <v>6516</v>
      </c>
      <c r="I2595" s="1" t="b">
        <v>0</v>
      </c>
      <c r="J2595" s="1">
        <v>1</v>
      </c>
      <c r="K2595" s="1">
        <v>0</v>
      </c>
      <c r="L2595" s="1">
        <v>0</v>
      </c>
      <c r="M2595" s="1">
        <v>53</v>
      </c>
      <c r="N2595" s="1">
        <v>2.9559397657557098</v>
      </c>
      <c r="O2595" s="1" t="s">
        <v>6531</v>
      </c>
      <c r="P2595" s="1"/>
      <c r="Q2595" s="1"/>
    </row>
    <row r="2596" spans="1:17" x14ac:dyDescent="0.3">
      <c r="A2596" s="1" t="s">
        <v>5701</v>
      </c>
      <c r="B2596" s="1" t="s">
        <v>5770</v>
      </c>
      <c r="C2596" s="1">
        <v>3</v>
      </c>
      <c r="D2596" s="1" t="s">
        <v>6773</v>
      </c>
      <c r="E2596" s="1">
        <v>29</v>
      </c>
      <c r="F2596" s="1" t="s">
        <v>6823</v>
      </c>
      <c r="G2596" s="1" t="s">
        <v>5845</v>
      </c>
      <c r="H2596" s="1" t="s">
        <v>6514</v>
      </c>
      <c r="I2596" s="1" t="b">
        <v>0</v>
      </c>
      <c r="J2596" s="1">
        <v>0</v>
      </c>
      <c r="K2596" s="1">
        <v>4</v>
      </c>
      <c r="L2596" s="1">
        <v>5</v>
      </c>
      <c r="M2596" s="1">
        <v>1268</v>
      </c>
      <c r="N2596" s="1">
        <v>55.589653660675097</v>
      </c>
      <c r="O2596" s="1" t="s">
        <v>6515</v>
      </c>
      <c r="P2596" s="1"/>
      <c r="Q2596" s="1"/>
    </row>
    <row r="2597" spans="1:17" x14ac:dyDescent="0.3">
      <c r="A2597" s="1" t="s">
        <v>5701</v>
      </c>
      <c r="B2597" s="1" t="s">
        <v>5770</v>
      </c>
      <c r="C2597" s="1">
        <v>3</v>
      </c>
      <c r="D2597" s="1" t="s">
        <v>6773</v>
      </c>
      <c r="E2597" s="1">
        <v>29</v>
      </c>
      <c r="F2597" s="1" t="s">
        <v>6823</v>
      </c>
      <c r="G2597" s="1" t="s">
        <v>5803</v>
      </c>
      <c r="H2597" s="1" t="s">
        <v>6523</v>
      </c>
      <c r="I2597" s="1" t="b">
        <v>0</v>
      </c>
      <c r="J2597" s="1">
        <v>0</v>
      </c>
      <c r="K2597" s="1">
        <v>1</v>
      </c>
      <c r="L2597" s="1">
        <v>0</v>
      </c>
      <c r="M2597" s="1">
        <v>303</v>
      </c>
      <c r="N2597" s="1">
        <v>13.283647523016199</v>
      </c>
      <c r="O2597" s="1" t="s">
        <v>6524</v>
      </c>
      <c r="P2597" s="1"/>
      <c r="Q2597" s="1"/>
    </row>
    <row r="2598" spans="1:17" x14ac:dyDescent="0.3">
      <c r="A2598" s="1" t="s">
        <v>5701</v>
      </c>
      <c r="B2598" s="1" t="s">
        <v>5770</v>
      </c>
      <c r="C2598" s="1">
        <v>3</v>
      </c>
      <c r="D2598" s="1" t="s">
        <v>6773</v>
      </c>
      <c r="E2598" s="1">
        <v>29</v>
      </c>
      <c r="F2598" s="1" t="s">
        <v>6823</v>
      </c>
      <c r="G2598" s="1" t="s">
        <v>5816</v>
      </c>
      <c r="H2598" s="1" t="s">
        <v>6516</v>
      </c>
      <c r="I2598" s="1" t="b">
        <v>0</v>
      </c>
      <c r="J2598" s="1">
        <v>3</v>
      </c>
      <c r="K2598" s="1">
        <v>0</v>
      </c>
      <c r="L2598" s="1">
        <v>0</v>
      </c>
      <c r="M2598" s="1">
        <v>258</v>
      </c>
      <c r="N2598" s="1">
        <v>11.3108285839544</v>
      </c>
      <c r="O2598" s="1" t="s">
        <v>6520</v>
      </c>
      <c r="P2598" s="1"/>
      <c r="Q2598" s="1"/>
    </row>
    <row r="2599" spans="1:17" x14ac:dyDescent="0.3">
      <c r="A2599" s="1" t="s">
        <v>5701</v>
      </c>
      <c r="B2599" s="1" t="s">
        <v>5770</v>
      </c>
      <c r="C2599" s="1">
        <v>3</v>
      </c>
      <c r="D2599" s="1" t="s">
        <v>6773</v>
      </c>
      <c r="E2599" s="1">
        <v>29</v>
      </c>
      <c r="F2599" s="1" t="s">
        <v>6823</v>
      </c>
      <c r="G2599" s="1" t="s">
        <v>5803</v>
      </c>
      <c r="H2599" s="1" t="s">
        <v>6526</v>
      </c>
      <c r="I2599" s="1" t="b">
        <v>0</v>
      </c>
      <c r="J2599" s="1">
        <v>0</v>
      </c>
      <c r="K2599" s="1">
        <v>1</v>
      </c>
      <c r="L2599" s="1">
        <v>0</v>
      </c>
      <c r="M2599" s="1">
        <v>57</v>
      </c>
      <c r="N2599" s="1">
        <v>2.4989039894782898</v>
      </c>
      <c r="O2599" s="1" t="s">
        <v>6527</v>
      </c>
      <c r="P2599" s="1"/>
      <c r="Q2599" s="1"/>
    </row>
    <row r="2600" spans="1:17" x14ac:dyDescent="0.3">
      <c r="A2600" s="1" t="s">
        <v>5701</v>
      </c>
      <c r="B2600" s="1" t="s">
        <v>5770</v>
      </c>
      <c r="C2600" s="1">
        <v>3</v>
      </c>
      <c r="D2600" s="1" t="s">
        <v>6773</v>
      </c>
      <c r="E2600" s="1">
        <v>29</v>
      </c>
      <c r="F2600" s="1" t="s">
        <v>6823</v>
      </c>
      <c r="G2600" s="1" t="s">
        <v>5834</v>
      </c>
      <c r="H2600" s="1" t="s">
        <v>6516</v>
      </c>
      <c r="I2600" s="1" t="b">
        <v>0</v>
      </c>
      <c r="J2600" s="1">
        <v>20</v>
      </c>
      <c r="K2600" s="1">
        <v>0</v>
      </c>
      <c r="L2600" s="1">
        <v>0</v>
      </c>
      <c r="M2600" s="1">
        <v>37</v>
      </c>
      <c r="N2600" s="1">
        <v>1.6220955721174899</v>
      </c>
      <c r="O2600" s="1" t="s">
        <v>6824</v>
      </c>
      <c r="P2600" s="1"/>
      <c r="Q2600" s="1"/>
    </row>
    <row r="2601" spans="1:17" x14ac:dyDescent="0.3">
      <c r="A2601" s="1" t="s">
        <v>5701</v>
      </c>
      <c r="B2601" s="1" t="s">
        <v>5770</v>
      </c>
      <c r="C2601" s="1">
        <v>3</v>
      </c>
      <c r="D2601" s="1" t="s">
        <v>6773</v>
      </c>
      <c r="E2601" s="1">
        <v>29</v>
      </c>
      <c r="F2601" s="1" t="s">
        <v>6823</v>
      </c>
      <c r="G2601" s="1" t="s">
        <v>5834</v>
      </c>
      <c r="H2601" s="1" t="s">
        <v>6516</v>
      </c>
      <c r="I2601" s="1" t="b">
        <v>0</v>
      </c>
      <c r="J2601" s="1">
        <v>11</v>
      </c>
      <c r="K2601" s="1">
        <v>0</v>
      </c>
      <c r="L2601" s="1">
        <v>0</v>
      </c>
      <c r="M2601" s="1">
        <v>28</v>
      </c>
      <c r="N2601" s="1">
        <v>1.2275317843051201</v>
      </c>
      <c r="O2601" s="1" t="s">
        <v>6663</v>
      </c>
      <c r="P2601" s="1"/>
      <c r="Q2601" s="1"/>
    </row>
    <row r="2602" spans="1:17" x14ac:dyDescent="0.3">
      <c r="A2602" s="1" t="s">
        <v>5701</v>
      </c>
      <c r="B2602" s="1" t="s">
        <v>5770</v>
      </c>
      <c r="C2602" s="1">
        <v>3</v>
      </c>
      <c r="D2602" s="1" t="s">
        <v>6773</v>
      </c>
      <c r="E2602" s="1">
        <v>30</v>
      </c>
      <c r="F2602" s="1" t="s">
        <v>6825</v>
      </c>
      <c r="G2602" s="1" t="s">
        <v>5814</v>
      </c>
      <c r="H2602" s="1" t="s">
        <v>6516</v>
      </c>
      <c r="I2602" s="1" t="b">
        <v>1</v>
      </c>
      <c r="J2602" s="1">
        <v>0</v>
      </c>
      <c r="K2602" s="1">
        <v>0</v>
      </c>
      <c r="L2602" s="1">
        <v>0</v>
      </c>
      <c r="M2602" s="1">
        <v>731</v>
      </c>
      <c r="N2602" s="1">
        <v>35.658536585365802</v>
      </c>
      <c r="O2602" s="1" t="s">
        <v>6518</v>
      </c>
      <c r="P2602" s="1"/>
      <c r="Q2602" s="1"/>
    </row>
    <row r="2603" spans="1:17" x14ac:dyDescent="0.3">
      <c r="A2603" s="1" t="s">
        <v>5701</v>
      </c>
      <c r="B2603" s="1" t="s">
        <v>5770</v>
      </c>
      <c r="C2603" s="1">
        <v>3</v>
      </c>
      <c r="D2603" s="1" t="s">
        <v>6773</v>
      </c>
      <c r="E2603" s="1">
        <v>30</v>
      </c>
      <c r="F2603" s="1" t="s">
        <v>6825</v>
      </c>
      <c r="G2603" s="1" t="s">
        <v>5845</v>
      </c>
      <c r="H2603" s="1" t="s">
        <v>6514</v>
      </c>
      <c r="I2603" s="1" t="b">
        <v>0</v>
      </c>
      <c r="J2603" s="1">
        <v>0</v>
      </c>
      <c r="K2603" s="1">
        <v>4</v>
      </c>
      <c r="L2603" s="1">
        <v>5</v>
      </c>
      <c r="M2603" s="1">
        <v>356</v>
      </c>
      <c r="N2603" s="1">
        <v>17.365853658536501</v>
      </c>
      <c r="O2603" s="1" t="s">
        <v>6515</v>
      </c>
      <c r="P2603" s="1"/>
      <c r="Q2603" s="1"/>
    </row>
    <row r="2604" spans="1:17" x14ac:dyDescent="0.3">
      <c r="A2604" s="1" t="s">
        <v>5701</v>
      </c>
      <c r="B2604" s="1" t="s">
        <v>5770</v>
      </c>
      <c r="C2604" s="1">
        <v>3</v>
      </c>
      <c r="D2604" s="1" t="s">
        <v>6773</v>
      </c>
      <c r="E2604" s="1">
        <v>30</v>
      </c>
      <c r="F2604" s="1" t="s">
        <v>6825</v>
      </c>
      <c r="G2604" s="1" t="s">
        <v>5803</v>
      </c>
      <c r="H2604" s="1" t="s">
        <v>6523</v>
      </c>
      <c r="I2604" s="1" t="b">
        <v>0</v>
      </c>
      <c r="J2604" s="1">
        <v>0</v>
      </c>
      <c r="K2604" s="1">
        <v>1</v>
      </c>
      <c r="L2604" s="1">
        <v>0</v>
      </c>
      <c r="M2604" s="1">
        <v>194</v>
      </c>
      <c r="N2604" s="1">
        <v>9.4634146341463392</v>
      </c>
      <c r="O2604" s="1" t="s">
        <v>6524</v>
      </c>
      <c r="P2604" s="1"/>
      <c r="Q2604" s="1"/>
    </row>
    <row r="2605" spans="1:17" x14ac:dyDescent="0.3">
      <c r="A2605" s="1" t="s">
        <v>5701</v>
      </c>
      <c r="B2605" s="1" t="s">
        <v>5770</v>
      </c>
      <c r="C2605" s="1">
        <v>3</v>
      </c>
      <c r="D2605" s="1" t="s">
        <v>6773</v>
      </c>
      <c r="E2605" s="1">
        <v>30</v>
      </c>
      <c r="F2605" s="1" t="s">
        <v>6825</v>
      </c>
      <c r="G2605" s="1" t="s">
        <v>5819</v>
      </c>
      <c r="H2605" s="1" t="s">
        <v>6588</v>
      </c>
      <c r="I2605" s="1" t="b">
        <v>0</v>
      </c>
      <c r="J2605" s="1">
        <v>0</v>
      </c>
      <c r="K2605" s="1">
        <v>3</v>
      </c>
      <c r="L2605" s="1">
        <v>6</v>
      </c>
      <c r="M2605" s="1">
        <v>141</v>
      </c>
      <c r="N2605" s="1">
        <v>6.8780487804878003</v>
      </c>
      <c r="O2605" s="1" t="s">
        <v>6589</v>
      </c>
      <c r="P2605" s="1"/>
      <c r="Q2605" s="1"/>
    </row>
    <row r="2606" spans="1:17" x14ac:dyDescent="0.3">
      <c r="A2606" s="1" t="s">
        <v>5701</v>
      </c>
      <c r="B2606" s="1" t="s">
        <v>5770</v>
      </c>
      <c r="C2606" s="1">
        <v>3</v>
      </c>
      <c r="D2606" s="1" t="s">
        <v>6773</v>
      </c>
      <c r="E2606" s="1">
        <v>30</v>
      </c>
      <c r="F2606" s="1" t="s">
        <v>6825</v>
      </c>
      <c r="G2606" s="1" t="s">
        <v>5816</v>
      </c>
      <c r="H2606" s="1" t="s">
        <v>6516</v>
      </c>
      <c r="I2606" s="1" t="b">
        <v>0</v>
      </c>
      <c r="J2606" s="1">
        <v>3</v>
      </c>
      <c r="K2606" s="1">
        <v>0</v>
      </c>
      <c r="L2606" s="1">
        <v>0</v>
      </c>
      <c r="M2606" s="1">
        <v>132</v>
      </c>
      <c r="N2606" s="1">
        <v>6.4390243902439002</v>
      </c>
      <c r="O2606" s="1" t="s">
        <v>6520</v>
      </c>
      <c r="P2606" s="1"/>
      <c r="Q2606" s="1"/>
    </row>
    <row r="2607" spans="1:17" x14ac:dyDescent="0.3">
      <c r="A2607" s="1" t="s">
        <v>5701</v>
      </c>
      <c r="B2607" s="1" t="s">
        <v>5770</v>
      </c>
      <c r="C2607" s="1">
        <v>3</v>
      </c>
      <c r="D2607" s="1" t="s">
        <v>6773</v>
      </c>
      <c r="E2607" s="1">
        <v>30</v>
      </c>
      <c r="F2607" s="1" t="s">
        <v>6825</v>
      </c>
      <c r="G2607" s="1" t="s">
        <v>5801</v>
      </c>
      <c r="H2607" s="1" t="s">
        <v>6516</v>
      </c>
      <c r="I2607" s="1" t="b">
        <v>0</v>
      </c>
      <c r="J2607" s="1">
        <v>1</v>
      </c>
      <c r="K2607" s="1">
        <v>0</v>
      </c>
      <c r="L2607" s="1">
        <v>0</v>
      </c>
      <c r="M2607" s="1">
        <v>75</v>
      </c>
      <c r="N2607" s="1">
        <v>3.6585365853658498</v>
      </c>
      <c r="O2607" s="1" t="s">
        <v>6531</v>
      </c>
      <c r="P2607" s="1"/>
      <c r="Q2607" s="1"/>
    </row>
    <row r="2608" spans="1:17" x14ac:dyDescent="0.3">
      <c r="A2608" s="1" t="s">
        <v>5701</v>
      </c>
      <c r="B2608" s="1" t="s">
        <v>5770</v>
      </c>
      <c r="C2608" s="1">
        <v>3</v>
      </c>
      <c r="D2608" s="1" t="s">
        <v>6773</v>
      </c>
      <c r="E2608" s="1">
        <v>30</v>
      </c>
      <c r="F2608" s="1" t="s">
        <v>6825</v>
      </c>
      <c r="G2608" s="1" t="s">
        <v>5803</v>
      </c>
      <c r="H2608" s="1" t="s">
        <v>6526</v>
      </c>
      <c r="I2608" s="1" t="b">
        <v>0</v>
      </c>
      <c r="J2608" s="1">
        <v>0</v>
      </c>
      <c r="K2608" s="1">
        <v>1</v>
      </c>
      <c r="L2608" s="1">
        <v>0</v>
      </c>
      <c r="M2608" s="1">
        <v>55</v>
      </c>
      <c r="N2608" s="1">
        <v>2.6829268292682902</v>
      </c>
      <c r="O2608" s="1" t="s">
        <v>6551</v>
      </c>
      <c r="P2608" s="1"/>
      <c r="Q2608" s="1"/>
    </row>
    <row r="2609" spans="1:17" x14ac:dyDescent="0.3">
      <c r="A2609" s="1" t="s">
        <v>5701</v>
      </c>
      <c r="B2609" s="1" t="s">
        <v>5770</v>
      </c>
      <c r="C2609" s="1">
        <v>3</v>
      </c>
      <c r="D2609" s="1" t="s">
        <v>6773</v>
      </c>
      <c r="E2609" s="1">
        <v>30</v>
      </c>
      <c r="F2609" s="1" t="s">
        <v>6825</v>
      </c>
      <c r="G2609" s="1" t="s">
        <v>5834</v>
      </c>
      <c r="H2609" s="1" t="s">
        <v>6738</v>
      </c>
      <c r="I2609" s="1" t="b">
        <v>0</v>
      </c>
      <c r="J2609" s="1">
        <v>0</v>
      </c>
      <c r="K2609" s="1">
        <v>9</v>
      </c>
      <c r="L2609" s="1">
        <v>10</v>
      </c>
      <c r="M2609" s="1">
        <v>38</v>
      </c>
      <c r="N2609" s="1">
        <v>1.85365853658536</v>
      </c>
      <c r="O2609" s="1" t="s">
        <v>6739</v>
      </c>
      <c r="P2609" s="1"/>
      <c r="Q2609" s="1"/>
    </row>
    <row r="2610" spans="1:17" x14ac:dyDescent="0.3">
      <c r="A2610" s="1" t="s">
        <v>5701</v>
      </c>
      <c r="B2610" s="1" t="s">
        <v>5770</v>
      </c>
      <c r="C2610" s="1">
        <v>3</v>
      </c>
      <c r="D2610" s="1" t="s">
        <v>6773</v>
      </c>
      <c r="E2610" s="1">
        <v>30</v>
      </c>
      <c r="F2610" s="1" t="s">
        <v>6825</v>
      </c>
      <c r="G2610" s="1" t="s">
        <v>5803</v>
      </c>
      <c r="H2610" s="1" t="s">
        <v>6526</v>
      </c>
      <c r="I2610" s="1" t="b">
        <v>0</v>
      </c>
      <c r="J2610" s="1">
        <v>0</v>
      </c>
      <c r="K2610" s="1">
        <v>1</v>
      </c>
      <c r="L2610" s="1">
        <v>0</v>
      </c>
      <c r="M2610" s="1">
        <v>36</v>
      </c>
      <c r="N2610" s="1">
        <v>1.75609756097561</v>
      </c>
      <c r="O2610" s="1" t="s">
        <v>6527</v>
      </c>
      <c r="P2610" s="1"/>
      <c r="Q2610" s="1"/>
    </row>
    <row r="2611" spans="1:17" x14ac:dyDescent="0.3">
      <c r="A2611" s="1" t="s">
        <v>5701</v>
      </c>
      <c r="B2611" s="1" t="s">
        <v>5770</v>
      </c>
      <c r="C2611" s="1">
        <v>3</v>
      </c>
      <c r="D2611" s="1" t="s">
        <v>6773</v>
      </c>
      <c r="E2611" s="1">
        <v>31</v>
      </c>
      <c r="F2611" s="1" t="s">
        <v>6826</v>
      </c>
      <c r="G2611" s="1" t="s">
        <v>5814</v>
      </c>
      <c r="H2611" s="1" t="s">
        <v>6516</v>
      </c>
      <c r="I2611" s="1" t="b">
        <v>1</v>
      </c>
      <c r="J2611" s="1">
        <v>0</v>
      </c>
      <c r="K2611" s="1">
        <v>0</v>
      </c>
      <c r="L2611" s="1">
        <v>0</v>
      </c>
      <c r="M2611" s="1">
        <v>2517</v>
      </c>
      <c r="N2611" s="1">
        <v>83.872042652449096</v>
      </c>
      <c r="O2611" s="1" t="s">
        <v>6518</v>
      </c>
      <c r="P2611" s="1"/>
      <c r="Q2611" s="1"/>
    </row>
    <row r="2612" spans="1:17" x14ac:dyDescent="0.3">
      <c r="A2612" s="1" t="s">
        <v>5701</v>
      </c>
      <c r="B2612" s="1" t="s">
        <v>5770</v>
      </c>
      <c r="C2612" s="1">
        <v>3</v>
      </c>
      <c r="D2612" s="1" t="s">
        <v>6773</v>
      </c>
      <c r="E2612" s="1">
        <v>31</v>
      </c>
      <c r="F2612" s="1" t="s">
        <v>6826</v>
      </c>
      <c r="G2612" s="1" t="s">
        <v>5845</v>
      </c>
      <c r="H2612" s="1" t="s">
        <v>6514</v>
      </c>
      <c r="I2612" s="1" t="b">
        <v>0</v>
      </c>
      <c r="J2612" s="1">
        <v>0</v>
      </c>
      <c r="K2612" s="1">
        <v>4</v>
      </c>
      <c r="L2612" s="1">
        <v>5</v>
      </c>
      <c r="M2612" s="1">
        <v>50</v>
      </c>
      <c r="N2612" s="1">
        <v>1.6661112962345801</v>
      </c>
      <c r="O2612" s="1" t="s">
        <v>6515</v>
      </c>
      <c r="P2612" s="1"/>
      <c r="Q2612" s="1"/>
    </row>
    <row r="2613" spans="1:17" x14ac:dyDescent="0.3">
      <c r="A2613" s="1" t="s">
        <v>5701</v>
      </c>
      <c r="B2613" s="1" t="s">
        <v>5770</v>
      </c>
      <c r="C2613" s="1">
        <v>3</v>
      </c>
      <c r="D2613" s="1" t="s">
        <v>6773</v>
      </c>
      <c r="E2613" s="1">
        <v>31</v>
      </c>
      <c r="F2613" s="1" t="s">
        <v>6826</v>
      </c>
      <c r="G2613" s="1" t="s">
        <v>5803</v>
      </c>
      <c r="H2613" s="1" t="s">
        <v>6523</v>
      </c>
      <c r="I2613" s="1" t="b">
        <v>0</v>
      </c>
      <c r="J2613" s="1">
        <v>0</v>
      </c>
      <c r="K2613" s="1">
        <v>1</v>
      </c>
      <c r="L2613" s="1">
        <v>0</v>
      </c>
      <c r="M2613" s="1">
        <v>33</v>
      </c>
      <c r="N2613" s="1">
        <v>1.0996334555148199</v>
      </c>
      <c r="O2613" s="1" t="s">
        <v>6524</v>
      </c>
      <c r="P2613" s="1"/>
      <c r="Q2613" s="1"/>
    </row>
    <row r="2614" spans="1:17" x14ac:dyDescent="0.3">
      <c r="A2614" s="1" t="s">
        <v>5700</v>
      </c>
      <c r="B2614" s="1" t="s">
        <v>5770</v>
      </c>
      <c r="C2614" s="1">
        <v>4</v>
      </c>
      <c r="D2614" s="1" t="s">
        <v>6827</v>
      </c>
      <c r="E2614" s="1">
        <v>0</v>
      </c>
      <c r="F2614" s="1" t="s">
        <v>6828</v>
      </c>
      <c r="G2614" s="1" t="s">
        <v>5814</v>
      </c>
      <c r="H2614" s="1" t="s">
        <v>6516</v>
      </c>
      <c r="I2614" s="1" t="b">
        <v>1</v>
      </c>
      <c r="J2614" s="1">
        <v>0</v>
      </c>
      <c r="K2614" s="1">
        <v>0</v>
      </c>
      <c r="L2614" s="1">
        <v>0</v>
      </c>
      <c r="M2614" s="1">
        <v>1</v>
      </c>
      <c r="N2614" s="1">
        <v>100</v>
      </c>
      <c r="O2614" s="1" t="s">
        <v>6518</v>
      </c>
      <c r="P2614" s="1"/>
      <c r="Q2614" s="1"/>
    </row>
    <row r="2615" spans="1:17" x14ac:dyDescent="0.3">
      <c r="A2615" s="1" t="s">
        <v>5700</v>
      </c>
      <c r="B2615" s="1" t="s">
        <v>5770</v>
      </c>
      <c r="C2615" s="1">
        <v>4</v>
      </c>
      <c r="D2615" s="1" t="s">
        <v>6827</v>
      </c>
      <c r="E2615" s="1">
        <v>1</v>
      </c>
      <c r="F2615" s="1" t="s">
        <v>6829</v>
      </c>
      <c r="G2615" s="1" t="s">
        <v>5845</v>
      </c>
      <c r="H2615" s="1" t="s">
        <v>6514</v>
      </c>
      <c r="I2615" s="1" t="b">
        <v>0</v>
      </c>
      <c r="J2615" s="1">
        <v>0</v>
      </c>
      <c r="K2615" s="1">
        <v>4</v>
      </c>
      <c r="L2615" s="1">
        <v>5</v>
      </c>
      <c r="M2615" s="1">
        <v>2506</v>
      </c>
      <c r="N2615" s="1">
        <v>86.832986832986805</v>
      </c>
      <c r="O2615" s="1" t="s">
        <v>6515</v>
      </c>
      <c r="P2615" s="1"/>
      <c r="Q2615" s="1"/>
    </row>
    <row r="2616" spans="1:17" x14ac:dyDescent="0.3">
      <c r="A2616" s="1" t="s">
        <v>5700</v>
      </c>
      <c r="B2616" s="1" t="s">
        <v>5770</v>
      </c>
      <c r="C2616" s="1">
        <v>4</v>
      </c>
      <c r="D2616" s="1" t="s">
        <v>6827</v>
      </c>
      <c r="E2616" s="1">
        <v>1</v>
      </c>
      <c r="F2616" s="1" t="s">
        <v>6829</v>
      </c>
      <c r="G2616" s="1" t="s">
        <v>5814</v>
      </c>
      <c r="H2616" s="1" t="s">
        <v>6516</v>
      </c>
      <c r="I2616" s="1" t="b">
        <v>1</v>
      </c>
      <c r="J2616" s="1">
        <v>0</v>
      </c>
      <c r="K2616" s="1">
        <v>0</v>
      </c>
      <c r="L2616" s="1">
        <v>0</v>
      </c>
      <c r="M2616" s="1">
        <v>83</v>
      </c>
      <c r="N2616" s="1">
        <v>2.8759528759528701</v>
      </c>
      <c r="O2616" s="1" t="s">
        <v>6518</v>
      </c>
      <c r="P2616" s="1"/>
      <c r="Q2616" s="1"/>
    </row>
    <row r="2617" spans="1:17" x14ac:dyDescent="0.3">
      <c r="A2617" s="1" t="s">
        <v>5700</v>
      </c>
      <c r="B2617" s="1" t="s">
        <v>5770</v>
      </c>
      <c r="C2617" s="1">
        <v>4</v>
      </c>
      <c r="D2617" s="1" t="s">
        <v>6827</v>
      </c>
      <c r="E2617" s="1">
        <v>1</v>
      </c>
      <c r="F2617" s="1" t="s">
        <v>6829</v>
      </c>
      <c r="G2617" s="1" t="s">
        <v>5845</v>
      </c>
      <c r="H2617" s="1" t="s">
        <v>6631</v>
      </c>
      <c r="I2617" s="1" t="b">
        <v>0</v>
      </c>
      <c r="J2617" s="1">
        <v>0</v>
      </c>
      <c r="K2617" s="1">
        <v>4</v>
      </c>
      <c r="L2617" s="1">
        <v>4</v>
      </c>
      <c r="M2617" s="1">
        <v>30</v>
      </c>
      <c r="N2617" s="1">
        <v>1.03950103950104</v>
      </c>
      <c r="O2617" s="1" t="s">
        <v>6830</v>
      </c>
      <c r="P2617" s="1"/>
      <c r="Q2617" s="1"/>
    </row>
    <row r="2618" spans="1:17" x14ac:dyDescent="0.3">
      <c r="A2618" s="1" t="s">
        <v>5700</v>
      </c>
      <c r="B2618" s="1" t="s">
        <v>5770</v>
      </c>
      <c r="C2618" s="1">
        <v>4</v>
      </c>
      <c r="D2618" s="1" t="s">
        <v>6827</v>
      </c>
      <c r="E2618" s="1">
        <v>2</v>
      </c>
      <c r="F2618" s="1" t="s">
        <v>6831</v>
      </c>
      <c r="G2618" s="1" t="s">
        <v>5814</v>
      </c>
      <c r="H2618" s="1" t="s">
        <v>6516</v>
      </c>
      <c r="I2618" s="1" t="b">
        <v>1</v>
      </c>
      <c r="J2618" s="1">
        <v>0</v>
      </c>
      <c r="K2618" s="1">
        <v>0</v>
      </c>
      <c r="L2618" s="1">
        <v>0</v>
      </c>
      <c r="M2618" s="1">
        <v>545</v>
      </c>
      <c r="N2618" s="1">
        <v>67.701863354037201</v>
      </c>
      <c r="O2618" s="1" t="s">
        <v>6518</v>
      </c>
      <c r="P2618" s="1"/>
      <c r="Q2618" s="1"/>
    </row>
    <row r="2619" spans="1:17" x14ac:dyDescent="0.3">
      <c r="A2619" s="1" t="s">
        <v>5700</v>
      </c>
      <c r="B2619" s="1" t="s">
        <v>5770</v>
      </c>
      <c r="C2619" s="1">
        <v>4</v>
      </c>
      <c r="D2619" s="1" t="s">
        <v>6827</v>
      </c>
      <c r="E2619" s="1">
        <v>2</v>
      </c>
      <c r="F2619" s="1" t="s">
        <v>6831</v>
      </c>
      <c r="G2619" s="1" t="s">
        <v>5845</v>
      </c>
      <c r="H2619" s="1" t="s">
        <v>6514</v>
      </c>
      <c r="I2619" s="1" t="b">
        <v>0</v>
      </c>
      <c r="J2619" s="1">
        <v>0</v>
      </c>
      <c r="K2619" s="1">
        <v>4</v>
      </c>
      <c r="L2619" s="1">
        <v>5</v>
      </c>
      <c r="M2619" s="1">
        <v>163</v>
      </c>
      <c r="N2619" s="1">
        <v>20.248447204968901</v>
      </c>
      <c r="O2619" s="1" t="s">
        <v>6515</v>
      </c>
      <c r="P2619" s="1"/>
      <c r="Q2619" s="1"/>
    </row>
    <row r="2620" spans="1:17" x14ac:dyDescent="0.3">
      <c r="A2620" s="1" t="s">
        <v>5700</v>
      </c>
      <c r="B2620" s="1" t="s">
        <v>5770</v>
      </c>
      <c r="C2620" s="1">
        <v>4</v>
      </c>
      <c r="D2620" s="1" t="s">
        <v>6827</v>
      </c>
      <c r="E2620" s="1">
        <v>3</v>
      </c>
      <c r="F2620" s="1" t="s">
        <v>6832</v>
      </c>
      <c r="G2620" s="1" t="s">
        <v>5834</v>
      </c>
      <c r="H2620" s="1" t="s">
        <v>6833</v>
      </c>
      <c r="I2620" s="1" t="b">
        <v>0</v>
      </c>
      <c r="J2620" s="1">
        <v>0</v>
      </c>
      <c r="K2620" s="1">
        <v>13</v>
      </c>
      <c r="L2620" s="1">
        <v>0</v>
      </c>
      <c r="M2620" s="1">
        <v>21</v>
      </c>
      <c r="N2620" s="1">
        <v>4.2</v>
      </c>
      <c r="O2620" s="1" t="s">
        <v>6834</v>
      </c>
      <c r="P2620" s="1"/>
      <c r="Q2620" s="1"/>
    </row>
    <row r="2621" spans="1:17" x14ac:dyDescent="0.3">
      <c r="A2621" s="1" t="s">
        <v>5700</v>
      </c>
      <c r="B2621" s="1" t="s">
        <v>5770</v>
      </c>
      <c r="C2621" s="1">
        <v>4</v>
      </c>
      <c r="D2621" s="1" t="s">
        <v>6827</v>
      </c>
      <c r="E2621" s="1">
        <v>3</v>
      </c>
      <c r="F2621" s="1" t="s">
        <v>6832</v>
      </c>
      <c r="G2621" s="1" t="s">
        <v>5834</v>
      </c>
      <c r="H2621" s="1" t="s">
        <v>6833</v>
      </c>
      <c r="I2621" s="1" t="b">
        <v>0</v>
      </c>
      <c r="J2621" s="1">
        <v>0</v>
      </c>
      <c r="K2621" s="1">
        <v>13</v>
      </c>
      <c r="L2621" s="1">
        <v>0</v>
      </c>
      <c r="M2621" s="1">
        <v>9</v>
      </c>
      <c r="N2621" s="1">
        <v>1.8</v>
      </c>
      <c r="O2621" s="1" t="s">
        <v>6835</v>
      </c>
      <c r="P2621" s="1"/>
      <c r="Q2621" s="1"/>
    </row>
    <row r="2622" spans="1:17" x14ac:dyDescent="0.3">
      <c r="A2622" s="1" t="s">
        <v>5700</v>
      </c>
      <c r="B2622" s="1" t="s">
        <v>5770</v>
      </c>
      <c r="C2622" s="1">
        <v>4</v>
      </c>
      <c r="D2622" s="1" t="s">
        <v>6827</v>
      </c>
      <c r="E2622" s="1">
        <v>3</v>
      </c>
      <c r="F2622" s="1" t="s">
        <v>6832</v>
      </c>
      <c r="G2622" s="1" t="s">
        <v>5834</v>
      </c>
      <c r="H2622" s="1" t="s">
        <v>6542</v>
      </c>
      <c r="I2622" s="1" t="b">
        <v>0</v>
      </c>
      <c r="J2622" s="1">
        <v>0</v>
      </c>
      <c r="K2622" s="1">
        <v>7</v>
      </c>
      <c r="L2622" s="1">
        <v>12</v>
      </c>
      <c r="M2622" s="1">
        <v>7</v>
      </c>
      <c r="N2622" s="1">
        <v>1.4</v>
      </c>
      <c r="O2622" s="1" t="s">
        <v>6565</v>
      </c>
      <c r="P2622" s="1"/>
      <c r="Q2622" s="1"/>
    </row>
    <row r="2623" spans="1:17" x14ac:dyDescent="0.3">
      <c r="A2623" s="1" t="s">
        <v>5700</v>
      </c>
      <c r="B2623" s="1" t="s">
        <v>5770</v>
      </c>
      <c r="C2623" s="1">
        <v>4</v>
      </c>
      <c r="D2623" s="1" t="s">
        <v>6827</v>
      </c>
      <c r="E2623" s="1">
        <v>3</v>
      </c>
      <c r="F2623" s="1" t="s">
        <v>6832</v>
      </c>
      <c r="G2623" s="1" t="s">
        <v>5803</v>
      </c>
      <c r="H2623" s="1" t="s">
        <v>6523</v>
      </c>
      <c r="I2623" s="1" t="b">
        <v>0</v>
      </c>
      <c r="J2623" s="1">
        <v>0</v>
      </c>
      <c r="K2623" s="1">
        <v>1</v>
      </c>
      <c r="L2623" s="1">
        <v>0</v>
      </c>
      <c r="M2623" s="1">
        <v>188</v>
      </c>
      <c r="N2623" s="1">
        <v>37.6</v>
      </c>
      <c r="O2623" s="1" t="s">
        <v>6524</v>
      </c>
      <c r="P2623" s="1"/>
      <c r="Q2623" s="1"/>
    </row>
    <row r="2624" spans="1:17" x14ac:dyDescent="0.3">
      <c r="A2624" s="1" t="s">
        <v>5700</v>
      </c>
      <c r="B2624" s="1" t="s">
        <v>5770</v>
      </c>
      <c r="C2624" s="1">
        <v>4</v>
      </c>
      <c r="D2624" s="1" t="s">
        <v>6827</v>
      </c>
      <c r="E2624" s="1">
        <v>3</v>
      </c>
      <c r="F2624" s="1" t="s">
        <v>6832</v>
      </c>
      <c r="G2624" s="1" t="s">
        <v>5801</v>
      </c>
      <c r="H2624" s="1" t="s">
        <v>6516</v>
      </c>
      <c r="I2624" s="1" t="b">
        <v>0</v>
      </c>
      <c r="J2624" s="1">
        <v>1</v>
      </c>
      <c r="K2624" s="1">
        <v>0</v>
      </c>
      <c r="L2624" s="1">
        <v>0</v>
      </c>
      <c r="M2624" s="1">
        <v>39</v>
      </c>
      <c r="N2624" s="1">
        <v>7.8</v>
      </c>
      <c r="O2624" s="1" t="s">
        <v>6531</v>
      </c>
      <c r="P2624" s="1"/>
      <c r="Q2624" s="1"/>
    </row>
    <row r="2625" spans="1:17" x14ac:dyDescent="0.3">
      <c r="A2625" s="1" t="s">
        <v>5700</v>
      </c>
      <c r="B2625" s="1" t="s">
        <v>5770</v>
      </c>
      <c r="C2625" s="1">
        <v>4</v>
      </c>
      <c r="D2625" s="1" t="s">
        <v>6827</v>
      </c>
      <c r="E2625" s="1">
        <v>3</v>
      </c>
      <c r="F2625" s="1" t="s">
        <v>6832</v>
      </c>
      <c r="G2625" s="1" t="s">
        <v>5834</v>
      </c>
      <c r="H2625" s="1" t="s">
        <v>6836</v>
      </c>
      <c r="I2625" s="1" t="b">
        <v>0</v>
      </c>
      <c r="J2625" s="1">
        <v>0</v>
      </c>
      <c r="K2625" s="1">
        <v>8</v>
      </c>
      <c r="L2625" s="1">
        <v>1</v>
      </c>
      <c r="M2625" s="1">
        <v>30</v>
      </c>
      <c r="N2625" s="1">
        <v>6</v>
      </c>
      <c r="O2625" s="1" t="s">
        <v>6837</v>
      </c>
      <c r="P2625" s="1"/>
      <c r="Q2625" s="1"/>
    </row>
    <row r="2626" spans="1:17" x14ac:dyDescent="0.3">
      <c r="A2626" s="1" t="s">
        <v>5700</v>
      </c>
      <c r="B2626" s="1" t="s">
        <v>5770</v>
      </c>
      <c r="C2626" s="1">
        <v>4</v>
      </c>
      <c r="D2626" s="1" t="s">
        <v>6827</v>
      </c>
      <c r="E2626" s="1">
        <v>3</v>
      </c>
      <c r="F2626" s="1" t="s">
        <v>6832</v>
      </c>
      <c r="G2626" s="1" t="s">
        <v>5803</v>
      </c>
      <c r="H2626" s="1" t="s">
        <v>6526</v>
      </c>
      <c r="I2626" s="1" t="b">
        <v>0</v>
      </c>
      <c r="J2626" s="1">
        <v>0</v>
      </c>
      <c r="K2626" s="1">
        <v>1</v>
      </c>
      <c r="L2626" s="1">
        <v>0</v>
      </c>
      <c r="M2626" s="1">
        <v>30</v>
      </c>
      <c r="N2626" s="1">
        <v>6</v>
      </c>
      <c r="O2626" s="1" t="s">
        <v>6527</v>
      </c>
      <c r="P2626" s="1"/>
      <c r="Q2626" s="1"/>
    </row>
    <row r="2627" spans="1:17" x14ac:dyDescent="0.3">
      <c r="A2627" s="1" t="s">
        <v>5700</v>
      </c>
      <c r="B2627" s="1" t="s">
        <v>5770</v>
      </c>
      <c r="C2627" s="1">
        <v>4</v>
      </c>
      <c r="D2627" s="1" t="s">
        <v>6827</v>
      </c>
      <c r="E2627" s="1">
        <v>3</v>
      </c>
      <c r="F2627" s="1" t="s">
        <v>6832</v>
      </c>
      <c r="G2627" s="1" t="s">
        <v>5814</v>
      </c>
      <c r="H2627" s="1" t="s">
        <v>6516</v>
      </c>
      <c r="I2627" s="1" t="b">
        <v>1</v>
      </c>
      <c r="J2627" s="1">
        <v>0</v>
      </c>
      <c r="K2627" s="1">
        <v>0</v>
      </c>
      <c r="L2627" s="1">
        <v>0</v>
      </c>
      <c r="M2627" s="1">
        <v>23</v>
      </c>
      <c r="N2627" s="1">
        <v>4.5999999999999996</v>
      </c>
      <c r="O2627" s="1" t="s">
        <v>6518</v>
      </c>
      <c r="P2627" s="1"/>
      <c r="Q2627" s="1"/>
    </row>
    <row r="2628" spans="1:17" x14ac:dyDescent="0.3">
      <c r="A2628" s="1" t="s">
        <v>5700</v>
      </c>
      <c r="B2628" s="1" t="s">
        <v>5770</v>
      </c>
      <c r="C2628" s="1">
        <v>4</v>
      </c>
      <c r="D2628" s="1" t="s">
        <v>6827</v>
      </c>
      <c r="E2628" s="1">
        <v>3</v>
      </c>
      <c r="F2628" s="1" t="s">
        <v>6832</v>
      </c>
      <c r="G2628" s="1" t="s">
        <v>5845</v>
      </c>
      <c r="H2628" s="1" t="s">
        <v>6514</v>
      </c>
      <c r="I2628" s="1" t="b">
        <v>0</v>
      </c>
      <c r="J2628" s="1">
        <v>0</v>
      </c>
      <c r="K2628" s="1">
        <v>4</v>
      </c>
      <c r="L2628" s="1">
        <v>5</v>
      </c>
      <c r="M2628" s="1">
        <v>20</v>
      </c>
      <c r="N2628" s="1">
        <v>4</v>
      </c>
      <c r="O2628" s="1" t="s">
        <v>6515</v>
      </c>
      <c r="P2628" s="1"/>
      <c r="Q2628" s="1"/>
    </row>
    <row r="2629" spans="1:17" x14ac:dyDescent="0.3">
      <c r="A2629" s="1" t="s">
        <v>5700</v>
      </c>
      <c r="B2629" s="1" t="s">
        <v>5770</v>
      </c>
      <c r="C2629" s="1">
        <v>4</v>
      </c>
      <c r="D2629" s="1" t="s">
        <v>6827</v>
      </c>
      <c r="E2629" s="1">
        <v>3</v>
      </c>
      <c r="F2629" s="1" t="s">
        <v>6832</v>
      </c>
      <c r="G2629" s="1" t="s">
        <v>5816</v>
      </c>
      <c r="H2629" s="1" t="s">
        <v>6516</v>
      </c>
      <c r="I2629" s="1" t="b">
        <v>0</v>
      </c>
      <c r="J2629" s="1">
        <v>3</v>
      </c>
      <c r="K2629" s="1">
        <v>0</v>
      </c>
      <c r="L2629" s="1">
        <v>0</v>
      </c>
      <c r="M2629" s="1">
        <v>19</v>
      </c>
      <c r="N2629" s="1">
        <v>3.8</v>
      </c>
      <c r="O2629" s="1" t="s">
        <v>6520</v>
      </c>
      <c r="P2629" s="1"/>
      <c r="Q2629" s="1"/>
    </row>
    <row r="2630" spans="1:17" x14ac:dyDescent="0.3">
      <c r="A2630" s="1" t="s">
        <v>5700</v>
      </c>
      <c r="B2630" s="1" t="s">
        <v>5770</v>
      </c>
      <c r="C2630" s="1">
        <v>4</v>
      </c>
      <c r="D2630" s="1" t="s">
        <v>6827</v>
      </c>
      <c r="E2630" s="1">
        <v>3</v>
      </c>
      <c r="F2630" s="1" t="s">
        <v>6832</v>
      </c>
      <c r="G2630" s="1" t="s">
        <v>5834</v>
      </c>
      <c r="H2630" s="1" t="s">
        <v>6516</v>
      </c>
      <c r="I2630" s="1" t="b">
        <v>0</v>
      </c>
      <c r="J2630" s="1">
        <v>7</v>
      </c>
      <c r="K2630" s="1">
        <v>0</v>
      </c>
      <c r="L2630" s="1">
        <v>0</v>
      </c>
      <c r="M2630" s="1">
        <v>16</v>
      </c>
      <c r="N2630" s="1">
        <v>3.2</v>
      </c>
      <c r="O2630" s="1" t="s">
        <v>6528</v>
      </c>
      <c r="P2630" s="1"/>
      <c r="Q2630" s="1"/>
    </row>
    <row r="2631" spans="1:17" x14ac:dyDescent="0.3">
      <c r="A2631" s="1" t="s">
        <v>5700</v>
      </c>
      <c r="B2631" s="1" t="s">
        <v>5770</v>
      </c>
      <c r="C2631" s="1">
        <v>4</v>
      </c>
      <c r="D2631" s="1" t="s">
        <v>6827</v>
      </c>
      <c r="E2631" s="1">
        <v>3</v>
      </c>
      <c r="F2631" s="1" t="s">
        <v>6832</v>
      </c>
      <c r="G2631" s="1" t="s">
        <v>5834</v>
      </c>
      <c r="H2631" s="1" t="s">
        <v>6516</v>
      </c>
      <c r="I2631" s="1" t="b">
        <v>0</v>
      </c>
      <c r="J2631" s="1">
        <v>6</v>
      </c>
      <c r="K2631" s="1">
        <v>0</v>
      </c>
      <c r="L2631" s="1">
        <v>0</v>
      </c>
      <c r="M2631" s="1">
        <v>13</v>
      </c>
      <c r="N2631" s="1">
        <v>2.6</v>
      </c>
      <c r="O2631" s="1" t="s">
        <v>6532</v>
      </c>
      <c r="P2631" s="1"/>
      <c r="Q2631" s="1"/>
    </row>
    <row r="2632" spans="1:17" x14ac:dyDescent="0.3">
      <c r="A2632" s="1" t="s">
        <v>5700</v>
      </c>
      <c r="B2632" s="1" t="s">
        <v>5770</v>
      </c>
      <c r="C2632" s="1">
        <v>4</v>
      </c>
      <c r="D2632" s="1" t="s">
        <v>6827</v>
      </c>
      <c r="E2632" s="1">
        <v>3</v>
      </c>
      <c r="F2632" s="1" t="s">
        <v>6832</v>
      </c>
      <c r="G2632" s="1" t="s">
        <v>5876</v>
      </c>
      <c r="H2632" s="1" t="s">
        <v>6516</v>
      </c>
      <c r="I2632" s="1" t="b">
        <v>0</v>
      </c>
      <c r="J2632" s="1">
        <v>4</v>
      </c>
      <c r="K2632" s="1">
        <v>0</v>
      </c>
      <c r="L2632" s="1">
        <v>0</v>
      </c>
      <c r="M2632" s="1">
        <v>10</v>
      </c>
      <c r="N2632" s="1">
        <v>2</v>
      </c>
      <c r="O2632" s="1" t="s">
        <v>6581</v>
      </c>
      <c r="P2632" s="1"/>
      <c r="Q2632" s="1"/>
    </row>
    <row r="2633" spans="1:17" x14ac:dyDescent="0.3">
      <c r="A2633" s="1" t="s">
        <v>5700</v>
      </c>
      <c r="B2633" s="1" t="s">
        <v>5770</v>
      </c>
      <c r="C2633" s="1">
        <v>4</v>
      </c>
      <c r="D2633" s="1" t="s">
        <v>6827</v>
      </c>
      <c r="E2633" s="1">
        <v>3</v>
      </c>
      <c r="F2633" s="1" t="s">
        <v>6832</v>
      </c>
      <c r="G2633" s="1" t="s">
        <v>5803</v>
      </c>
      <c r="H2633" s="1" t="s">
        <v>6526</v>
      </c>
      <c r="I2633" s="1" t="b">
        <v>0</v>
      </c>
      <c r="J2633" s="1">
        <v>0</v>
      </c>
      <c r="K2633" s="1">
        <v>1</v>
      </c>
      <c r="L2633" s="1">
        <v>0</v>
      </c>
      <c r="M2633" s="1">
        <v>5</v>
      </c>
      <c r="N2633" s="1">
        <v>1</v>
      </c>
      <c r="O2633" s="1" t="s">
        <v>6551</v>
      </c>
      <c r="P2633" s="1"/>
      <c r="Q2633" s="1"/>
    </row>
    <row r="2634" spans="1:17" x14ac:dyDescent="0.3">
      <c r="A2634" s="1" t="s">
        <v>5700</v>
      </c>
      <c r="B2634" s="1" t="s">
        <v>5770</v>
      </c>
      <c r="C2634" s="1">
        <v>4</v>
      </c>
      <c r="D2634" s="1" t="s">
        <v>6827</v>
      </c>
      <c r="E2634" s="1">
        <v>4</v>
      </c>
      <c r="F2634" s="1" t="s">
        <v>6838</v>
      </c>
      <c r="G2634" s="1" t="s">
        <v>5801</v>
      </c>
      <c r="H2634" s="1" t="s">
        <v>6839</v>
      </c>
      <c r="I2634" s="1" t="b">
        <v>0</v>
      </c>
      <c r="J2634" s="1">
        <v>1</v>
      </c>
      <c r="K2634" s="1">
        <v>0</v>
      </c>
      <c r="L2634" s="1">
        <v>12</v>
      </c>
      <c r="M2634" s="1">
        <v>17</v>
      </c>
      <c r="N2634" s="1">
        <v>1.91441441441441</v>
      </c>
      <c r="O2634" s="1" t="s">
        <v>6840</v>
      </c>
      <c r="P2634" s="1"/>
      <c r="Q2634" s="1"/>
    </row>
    <row r="2635" spans="1:17" x14ac:dyDescent="0.3">
      <c r="A2635" s="1" t="s">
        <v>5700</v>
      </c>
      <c r="B2635" s="1" t="s">
        <v>5770</v>
      </c>
      <c r="C2635" s="1">
        <v>4</v>
      </c>
      <c r="D2635" s="1" t="s">
        <v>6827</v>
      </c>
      <c r="E2635" s="1">
        <v>4</v>
      </c>
      <c r="F2635" s="1" t="s">
        <v>6838</v>
      </c>
      <c r="G2635" s="1" t="s">
        <v>5834</v>
      </c>
      <c r="H2635" s="1" t="s">
        <v>6544</v>
      </c>
      <c r="I2635" s="1" t="b">
        <v>0</v>
      </c>
      <c r="J2635" s="1">
        <v>0</v>
      </c>
      <c r="K2635" s="1">
        <v>11</v>
      </c>
      <c r="L2635" s="1">
        <v>0</v>
      </c>
      <c r="M2635" s="1">
        <v>9</v>
      </c>
      <c r="N2635" s="1">
        <v>1.01351351351351</v>
      </c>
      <c r="O2635" s="1" t="s">
        <v>6583</v>
      </c>
      <c r="P2635" s="1"/>
      <c r="Q2635" s="1"/>
    </row>
    <row r="2636" spans="1:17" x14ac:dyDescent="0.3">
      <c r="A2636" s="1" t="s">
        <v>5700</v>
      </c>
      <c r="B2636" s="1" t="s">
        <v>5770</v>
      </c>
      <c r="C2636" s="1">
        <v>4</v>
      </c>
      <c r="D2636" s="1" t="s">
        <v>6827</v>
      </c>
      <c r="E2636" s="1">
        <v>4</v>
      </c>
      <c r="F2636" s="1" t="s">
        <v>6838</v>
      </c>
      <c r="G2636" s="1" t="s">
        <v>5834</v>
      </c>
      <c r="H2636" s="1" t="s">
        <v>6516</v>
      </c>
      <c r="I2636" s="1" t="b">
        <v>0</v>
      </c>
      <c r="J2636" s="1">
        <v>7</v>
      </c>
      <c r="K2636" s="1">
        <v>0</v>
      </c>
      <c r="L2636" s="1">
        <v>0</v>
      </c>
      <c r="M2636" s="1">
        <v>288</v>
      </c>
      <c r="N2636" s="1">
        <v>32.4324324324324</v>
      </c>
      <c r="O2636" s="1" t="s">
        <v>6528</v>
      </c>
      <c r="P2636" s="1"/>
      <c r="Q2636" s="1"/>
    </row>
    <row r="2637" spans="1:17" x14ac:dyDescent="0.3">
      <c r="A2637" s="1" t="s">
        <v>5700</v>
      </c>
      <c r="B2637" s="1" t="s">
        <v>5770</v>
      </c>
      <c r="C2637" s="1">
        <v>4</v>
      </c>
      <c r="D2637" s="1" t="s">
        <v>6827</v>
      </c>
      <c r="E2637" s="1">
        <v>4</v>
      </c>
      <c r="F2637" s="1" t="s">
        <v>6838</v>
      </c>
      <c r="G2637" s="1" t="s">
        <v>5876</v>
      </c>
      <c r="H2637" s="1" t="s">
        <v>6516</v>
      </c>
      <c r="I2637" s="1" t="b">
        <v>0</v>
      </c>
      <c r="J2637" s="1">
        <v>4</v>
      </c>
      <c r="K2637" s="1">
        <v>0</v>
      </c>
      <c r="L2637" s="1">
        <v>0</v>
      </c>
      <c r="M2637" s="1">
        <v>170</v>
      </c>
      <c r="N2637" s="1">
        <v>19.1441441441441</v>
      </c>
      <c r="O2637" s="1" t="s">
        <v>6581</v>
      </c>
      <c r="P2637" s="1"/>
      <c r="Q2637" s="1"/>
    </row>
    <row r="2638" spans="1:17" x14ac:dyDescent="0.3">
      <c r="A2638" s="1" t="s">
        <v>5700</v>
      </c>
      <c r="B2638" s="1" t="s">
        <v>5770</v>
      </c>
      <c r="C2638" s="1">
        <v>4</v>
      </c>
      <c r="D2638" s="1" t="s">
        <v>6827</v>
      </c>
      <c r="E2638" s="1">
        <v>4</v>
      </c>
      <c r="F2638" s="1" t="s">
        <v>6838</v>
      </c>
      <c r="G2638" s="1" t="s">
        <v>5803</v>
      </c>
      <c r="H2638" s="1" t="s">
        <v>6523</v>
      </c>
      <c r="I2638" s="1" t="b">
        <v>0</v>
      </c>
      <c r="J2638" s="1">
        <v>0</v>
      </c>
      <c r="K2638" s="1">
        <v>1</v>
      </c>
      <c r="L2638" s="1">
        <v>0</v>
      </c>
      <c r="M2638" s="1">
        <v>130</v>
      </c>
      <c r="N2638" s="1">
        <v>14.639639639639601</v>
      </c>
      <c r="O2638" s="1" t="s">
        <v>6524</v>
      </c>
      <c r="P2638" s="1"/>
      <c r="Q2638" s="1"/>
    </row>
    <row r="2639" spans="1:17" x14ac:dyDescent="0.3">
      <c r="A2639" s="1" t="s">
        <v>5700</v>
      </c>
      <c r="B2639" s="1" t="s">
        <v>5770</v>
      </c>
      <c r="C2639" s="1">
        <v>4</v>
      </c>
      <c r="D2639" s="1" t="s">
        <v>6827</v>
      </c>
      <c r="E2639" s="1">
        <v>4</v>
      </c>
      <c r="F2639" s="1" t="s">
        <v>6838</v>
      </c>
      <c r="G2639" s="1" t="s">
        <v>5801</v>
      </c>
      <c r="H2639" s="1" t="s">
        <v>6516</v>
      </c>
      <c r="I2639" s="1" t="b">
        <v>0</v>
      </c>
      <c r="J2639" s="1">
        <v>1</v>
      </c>
      <c r="K2639" s="1">
        <v>0</v>
      </c>
      <c r="L2639" s="1">
        <v>0</v>
      </c>
      <c r="M2639" s="1">
        <v>125</v>
      </c>
      <c r="N2639" s="1">
        <v>14.0765765765765</v>
      </c>
      <c r="O2639" s="1" t="s">
        <v>6531</v>
      </c>
      <c r="P2639" s="1"/>
      <c r="Q2639" s="1"/>
    </row>
    <row r="2640" spans="1:17" x14ac:dyDescent="0.3">
      <c r="A2640" s="1" t="s">
        <v>5700</v>
      </c>
      <c r="B2640" s="1" t="s">
        <v>5770</v>
      </c>
      <c r="C2640" s="1">
        <v>4</v>
      </c>
      <c r="D2640" s="1" t="s">
        <v>6827</v>
      </c>
      <c r="E2640" s="1">
        <v>4</v>
      </c>
      <c r="F2640" s="1" t="s">
        <v>6838</v>
      </c>
      <c r="G2640" s="1" t="s">
        <v>5834</v>
      </c>
      <c r="H2640" s="1" t="s">
        <v>6699</v>
      </c>
      <c r="I2640" s="1" t="b">
        <v>0</v>
      </c>
      <c r="J2640" s="1">
        <v>0</v>
      </c>
      <c r="K2640" s="1">
        <v>10</v>
      </c>
      <c r="L2640" s="1">
        <v>7</v>
      </c>
      <c r="M2640" s="1">
        <v>32</v>
      </c>
      <c r="N2640" s="1">
        <v>3.6036036036036001</v>
      </c>
      <c r="O2640" s="1" t="s">
        <v>6841</v>
      </c>
      <c r="P2640" s="1"/>
      <c r="Q2640" s="1"/>
    </row>
    <row r="2641" spans="1:17" x14ac:dyDescent="0.3">
      <c r="A2641" s="1" t="s">
        <v>5700</v>
      </c>
      <c r="B2641" s="1" t="s">
        <v>5770</v>
      </c>
      <c r="C2641" s="1">
        <v>4</v>
      </c>
      <c r="D2641" s="1" t="s">
        <v>6827</v>
      </c>
      <c r="E2641" s="1">
        <v>4</v>
      </c>
      <c r="F2641" s="1" t="s">
        <v>6838</v>
      </c>
      <c r="G2641" s="1" t="s">
        <v>5803</v>
      </c>
      <c r="H2641" s="1" t="s">
        <v>6526</v>
      </c>
      <c r="I2641" s="1" t="b">
        <v>0</v>
      </c>
      <c r="J2641" s="1">
        <v>0</v>
      </c>
      <c r="K2641" s="1">
        <v>1</v>
      </c>
      <c r="L2641" s="1">
        <v>0</v>
      </c>
      <c r="M2641" s="1">
        <v>26</v>
      </c>
      <c r="N2641" s="1">
        <v>2.9279279279279198</v>
      </c>
      <c r="O2641" s="1" t="s">
        <v>6527</v>
      </c>
      <c r="P2641" s="1"/>
      <c r="Q2641" s="1"/>
    </row>
    <row r="2642" spans="1:17" x14ac:dyDescent="0.3">
      <c r="A2642" s="1" t="s">
        <v>5700</v>
      </c>
      <c r="B2642" s="1" t="s">
        <v>5770</v>
      </c>
      <c r="C2642" s="1">
        <v>4</v>
      </c>
      <c r="D2642" s="1" t="s">
        <v>6827</v>
      </c>
      <c r="E2642" s="1">
        <v>4</v>
      </c>
      <c r="F2642" s="1" t="s">
        <v>6838</v>
      </c>
      <c r="G2642" s="1" t="s">
        <v>5845</v>
      </c>
      <c r="H2642" s="1" t="s">
        <v>6514</v>
      </c>
      <c r="I2642" s="1" t="b">
        <v>0</v>
      </c>
      <c r="J2642" s="1">
        <v>0</v>
      </c>
      <c r="K2642" s="1">
        <v>4</v>
      </c>
      <c r="L2642" s="1">
        <v>5</v>
      </c>
      <c r="M2642" s="1">
        <v>15</v>
      </c>
      <c r="N2642" s="1">
        <v>1.6891891891891799</v>
      </c>
      <c r="O2642" s="1" t="s">
        <v>6515</v>
      </c>
      <c r="P2642" s="1"/>
      <c r="Q2642" s="1"/>
    </row>
    <row r="2643" spans="1:17" x14ac:dyDescent="0.3">
      <c r="A2643" s="1" t="s">
        <v>5700</v>
      </c>
      <c r="B2643" s="1" t="s">
        <v>5770</v>
      </c>
      <c r="C2643" s="1">
        <v>4</v>
      </c>
      <c r="D2643" s="1" t="s">
        <v>6827</v>
      </c>
      <c r="E2643" s="1">
        <v>5</v>
      </c>
      <c r="F2643" s="1" t="s">
        <v>6842</v>
      </c>
      <c r="G2643" s="1" t="s">
        <v>5803</v>
      </c>
      <c r="H2643" s="1" t="s">
        <v>6526</v>
      </c>
      <c r="I2643" s="1" t="b">
        <v>0</v>
      </c>
      <c r="J2643" s="1">
        <v>0</v>
      </c>
      <c r="K2643" s="1">
        <v>1</v>
      </c>
      <c r="L2643" s="1">
        <v>0</v>
      </c>
      <c r="M2643" s="1">
        <v>1</v>
      </c>
      <c r="N2643" s="1">
        <v>100</v>
      </c>
      <c r="O2643" s="1" t="s">
        <v>6527</v>
      </c>
      <c r="P2643" s="1"/>
      <c r="Q2643" s="1"/>
    </row>
    <row r="2644" spans="1:17" x14ac:dyDescent="0.3">
      <c r="A2644" s="1" t="s">
        <v>5700</v>
      </c>
      <c r="B2644" s="1" t="s">
        <v>5770</v>
      </c>
      <c r="C2644" s="1">
        <v>4</v>
      </c>
      <c r="D2644" s="1" t="s">
        <v>6827</v>
      </c>
      <c r="E2644" s="1">
        <v>6</v>
      </c>
      <c r="F2644" s="1" t="s">
        <v>6843</v>
      </c>
      <c r="G2644" s="1" t="s">
        <v>5803</v>
      </c>
      <c r="H2644" s="1" t="s">
        <v>6526</v>
      </c>
      <c r="I2644" s="1" t="b">
        <v>0</v>
      </c>
      <c r="J2644" s="1">
        <v>0</v>
      </c>
      <c r="K2644" s="1">
        <v>1</v>
      </c>
      <c r="L2644" s="1">
        <v>0</v>
      </c>
      <c r="M2644" s="1">
        <v>297</v>
      </c>
      <c r="N2644" s="1">
        <v>45.412844036697201</v>
      </c>
      <c r="O2644" s="1" t="s">
        <v>6527</v>
      </c>
      <c r="P2644" s="1"/>
      <c r="Q2644" s="1"/>
    </row>
    <row r="2645" spans="1:17" x14ac:dyDescent="0.3">
      <c r="A2645" s="1" t="s">
        <v>5700</v>
      </c>
      <c r="B2645" s="1" t="s">
        <v>5770</v>
      </c>
      <c r="C2645" s="1">
        <v>4</v>
      </c>
      <c r="D2645" s="1" t="s">
        <v>6827</v>
      </c>
      <c r="E2645" s="1">
        <v>6</v>
      </c>
      <c r="F2645" s="1" t="s">
        <v>6843</v>
      </c>
      <c r="G2645" s="1" t="s">
        <v>5803</v>
      </c>
      <c r="H2645" s="1" t="s">
        <v>6523</v>
      </c>
      <c r="I2645" s="1" t="b">
        <v>0</v>
      </c>
      <c r="J2645" s="1">
        <v>0</v>
      </c>
      <c r="K2645" s="1">
        <v>1</v>
      </c>
      <c r="L2645" s="1">
        <v>0</v>
      </c>
      <c r="M2645" s="1">
        <v>116</v>
      </c>
      <c r="N2645" s="1">
        <v>17.737003058103902</v>
      </c>
      <c r="O2645" s="1" t="s">
        <v>6524</v>
      </c>
      <c r="P2645" s="1"/>
      <c r="Q2645" s="1"/>
    </row>
    <row r="2646" spans="1:17" x14ac:dyDescent="0.3">
      <c r="A2646" s="1" t="s">
        <v>5700</v>
      </c>
      <c r="B2646" s="1" t="s">
        <v>5770</v>
      </c>
      <c r="C2646" s="1">
        <v>4</v>
      </c>
      <c r="D2646" s="1" t="s">
        <v>6827</v>
      </c>
      <c r="E2646" s="1">
        <v>6</v>
      </c>
      <c r="F2646" s="1" t="s">
        <v>6843</v>
      </c>
      <c r="G2646" s="1" t="s">
        <v>5816</v>
      </c>
      <c r="H2646" s="1" t="s">
        <v>6516</v>
      </c>
      <c r="I2646" s="1" t="b">
        <v>0</v>
      </c>
      <c r="J2646" s="1">
        <v>3</v>
      </c>
      <c r="K2646" s="1">
        <v>0</v>
      </c>
      <c r="L2646" s="1">
        <v>0</v>
      </c>
      <c r="M2646" s="1">
        <v>45</v>
      </c>
      <c r="N2646" s="1">
        <v>6.8807339449541196</v>
      </c>
      <c r="O2646" s="1" t="s">
        <v>6520</v>
      </c>
      <c r="P2646" s="1"/>
      <c r="Q2646" s="1"/>
    </row>
    <row r="2647" spans="1:17" x14ac:dyDescent="0.3">
      <c r="A2647" s="1" t="s">
        <v>5700</v>
      </c>
      <c r="B2647" s="1" t="s">
        <v>5770</v>
      </c>
      <c r="C2647" s="1">
        <v>4</v>
      </c>
      <c r="D2647" s="1" t="s">
        <v>6827</v>
      </c>
      <c r="E2647" s="1">
        <v>6</v>
      </c>
      <c r="F2647" s="1" t="s">
        <v>6843</v>
      </c>
      <c r="G2647" s="1" t="s">
        <v>5834</v>
      </c>
      <c r="H2647" s="1" t="s">
        <v>6516</v>
      </c>
      <c r="I2647" s="1" t="b">
        <v>0</v>
      </c>
      <c r="J2647" s="1">
        <v>18</v>
      </c>
      <c r="K2647" s="1">
        <v>0</v>
      </c>
      <c r="L2647" s="1">
        <v>0</v>
      </c>
      <c r="M2647" s="1">
        <v>40</v>
      </c>
      <c r="N2647" s="1">
        <v>6.1162079510703302</v>
      </c>
      <c r="O2647" s="1" t="s">
        <v>6525</v>
      </c>
      <c r="P2647" s="1"/>
      <c r="Q2647" s="1"/>
    </row>
    <row r="2648" spans="1:17" x14ac:dyDescent="0.3">
      <c r="A2648" s="1" t="s">
        <v>5700</v>
      </c>
      <c r="B2648" s="1" t="s">
        <v>5770</v>
      </c>
      <c r="C2648" s="1">
        <v>4</v>
      </c>
      <c r="D2648" s="1" t="s">
        <v>6827</v>
      </c>
      <c r="E2648" s="1">
        <v>6</v>
      </c>
      <c r="F2648" s="1" t="s">
        <v>6843</v>
      </c>
      <c r="G2648" s="1" t="s">
        <v>5840</v>
      </c>
      <c r="H2648" s="1" t="s">
        <v>6516</v>
      </c>
      <c r="I2648" s="1" t="b">
        <v>0</v>
      </c>
      <c r="J2648" s="1">
        <v>5</v>
      </c>
      <c r="K2648" s="1">
        <v>0</v>
      </c>
      <c r="L2648" s="1">
        <v>0</v>
      </c>
      <c r="M2648" s="1">
        <v>22</v>
      </c>
      <c r="N2648" s="1">
        <v>3.3639143730886798</v>
      </c>
      <c r="O2648" s="1" t="s">
        <v>6568</v>
      </c>
      <c r="P2648" s="1"/>
      <c r="Q2648" s="1"/>
    </row>
    <row r="2649" spans="1:17" x14ac:dyDescent="0.3">
      <c r="A2649" s="1" t="s">
        <v>5700</v>
      </c>
      <c r="B2649" s="1" t="s">
        <v>5770</v>
      </c>
      <c r="C2649" s="1">
        <v>4</v>
      </c>
      <c r="D2649" s="1" t="s">
        <v>6827</v>
      </c>
      <c r="E2649" s="1">
        <v>6</v>
      </c>
      <c r="F2649" s="1" t="s">
        <v>6843</v>
      </c>
      <c r="G2649" s="1" t="s">
        <v>5801</v>
      </c>
      <c r="H2649" s="1" t="s">
        <v>6516</v>
      </c>
      <c r="I2649" s="1" t="b">
        <v>0</v>
      </c>
      <c r="J2649" s="1">
        <v>1</v>
      </c>
      <c r="K2649" s="1">
        <v>0</v>
      </c>
      <c r="L2649" s="1">
        <v>0</v>
      </c>
      <c r="M2649" s="1">
        <v>14</v>
      </c>
      <c r="N2649" s="1">
        <v>2.1406727828746099</v>
      </c>
      <c r="O2649" s="1" t="s">
        <v>6531</v>
      </c>
      <c r="P2649" s="1"/>
      <c r="Q2649" s="1"/>
    </row>
    <row r="2650" spans="1:17" x14ac:dyDescent="0.3">
      <c r="A2650" s="1" t="s">
        <v>5700</v>
      </c>
      <c r="B2650" s="1" t="s">
        <v>5770</v>
      </c>
      <c r="C2650" s="1">
        <v>4</v>
      </c>
      <c r="D2650" s="1" t="s">
        <v>6827</v>
      </c>
      <c r="E2650" s="1">
        <v>6</v>
      </c>
      <c r="F2650" s="1" t="s">
        <v>6843</v>
      </c>
      <c r="G2650" s="1" t="s">
        <v>5814</v>
      </c>
      <c r="H2650" s="1" t="s">
        <v>6516</v>
      </c>
      <c r="I2650" s="1" t="b">
        <v>1</v>
      </c>
      <c r="J2650" s="1">
        <v>0</v>
      </c>
      <c r="K2650" s="1">
        <v>0</v>
      </c>
      <c r="L2650" s="1">
        <v>0</v>
      </c>
      <c r="M2650" s="1">
        <v>13</v>
      </c>
      <c r="N2650" s="1">
        <v>1.9877675840978599</v>
      </c>
      <c r="O2650" s="1" t="s">
        <v>6518</v>
      </c>
      <c r="P2650" s="1"/>
      <c r="Q2650" s="1"/>
    </row>
    <row r="2651" spans="1:17" x14ac:dyDescent="0.3">
      <c r="A2651" s="1" t="s">
        <v>5700</v>
      </c>
      <c r="B2651" s="1" t="s">
        <v>5770</v>
      </c>
      <c r="C2651" s="1">
        <v>4</v>
      </c>
      <c r="D2651" s="1" t="s">
        <v>6827</v>
      </c>
      <c r="E2651" s="1">
        <v>6</v>
      </c>
      <c r="F2651" s="1" t="s">
        <v>6843</v>
      </c>
      <c r="G2651" s="1" t="s">
        <v>5834</v>
      </c>
      <c r="H2651" s="1" t="s">
        <v>6516</v>
      </c>
      <c r="I2651" s="1" t="b">
        <v>0</v>
      </c>
      <c r="J2651" s="1">
        <v>6</v>
      </c>
      <c r="K2651" s="1">
        <v>0</v>
      </c>
      <c r="L2651" s="1">
        <v>0</v>
      </c>
      <c r="M2651" s="1">
        <v>7</v>
      </c>
      <c r="N2651" s="1">
        <v>1.0703363914373001</v>
      </c>
      <c r="O2651" s="1" t="s">
        <v>6532</v>
      </c>
      <c r="P2651" s="1"/>
      <c r="Q2651" s="1"/>
    </row>
    <row r="2652" spans="1:17" x14ac:dyDescent="0.3">
      <c r="A2652" s="1" t="s">
        <v>5700</v>
      </c>
      <c r="B2652" s="1" t="s">
        <v>5770</v>
      </c>
      <c r="C2652" s="1">
        <v>4</v>
      </c>
      <c r="D2652" s="1" t="s">
        <v>6827</v>
      </c>
      <c r="E2652" s="1">
        <v>7</v>
      </c>
      <c r="F2652" s="1" t="s">
        <v>6844</v>
      </c>
      <c r="G2652" s="1" t="s">
        <v>5803</v>
      </c>
      <c r="H2652" s="1" t="s">
        <v>6526</v>
      </c>
      <c r="I2652" s="1" t="b">
        <v>0</v>
      </c>
      <c r="J2652" s="1">
        <v>0</v>
      </c>
      <c r="K2652" s="1">
        <v>1</v>
      </c>
      <c r="L2652" s="1">
        <v>0</v>
      </c>
      <c r="M2652" s="1">
        <v>532</v>
      </c>
      <c r="N2652" s="1">
        <v>31.761194029850699</v>
      </c>
      <c r="O2652" s="1" t="s">
        <v>6527</v>
      </c>
      <c r="P2652" s="1"/>
      <c r="Q2652" s="1"/>
    </row>
    <row r="2653" spans="1:17" x14ac:dyDescent="0.3">
      <c r="A2653" s="1" t="s">
        <v>5700</v>
      </c>
      <c r="B2653" s="1" t="s">
        <v>5770</v>
      </c>
      <c r="C2653" s="1">
        <v>4</v>
      </c>
      <c r="D2653" s="1" t="s">
        <v>6827</v>
      </c>
      <c r="E2653" s="1">
        <v>7</v>
      </c>
      <c r="F2653" s="1" t="s">
        <v>6844</v>
      </c>
      <c r="G2653" s="1" t="s">
        <v>5803</v>
      </c>
      <c r="H2653" s="1" t="s">
        <v>6523</v>
      </c>
      <c r="I2653" s="1" t="b">
        <v>0</v>
      </c>
      <c r="J2653" s="1">
        <v>0</v>
      </c>
      <c r="K2653" s="1">
        <v>1</v>
      </c>
      <c r="L2653" s="1">
        <v>0</v>
      </c>
      <c r="M2653" s="1">
        <v>397</v>
      </c>
      <c r="N2653" s="1">
        <v>23.701492537313399</v>
      </c>
      <c r="O2653" s="1" t="s">
        <v>6524</v>
      </c>
      <c r="P2653" s="1"/>
      <c r="Q2653" s="1"/>
    </row>
    <row r="2654" spans="1:17" x14ac:dyDescent="0.3">
      <c r="A2654" s="1" t="s">
        <v>5700</v>
      </c>
      <c r="B2654" s="1" t="s">
        <v>5770</v>
      </c>
      <c r="C2654" s="1">
        <v>4</v>
      </c>
      <c r="D2654" s="1" t="s">
        <v>6827</v>
      </c>
      <c r="E2654" s="1">
        <v>7</v>
      </c>
      <c r="F2654" s="1" t="s">
        <v>6844</v>
      </c>
      <c r="G2654" s="1" t="s">
        <v>5814</v>
      </c>
      <c r="H2654" s="1" t="s">
        <v>6516</v>
      </c>
      <c r="I2654" s="1" t="b">
        <v>1</v>
      </c>
      <c r="J2654" s="1">
        <v>0</v>
      </c>
      <c r="K2654" s="1">
        <v>0</v>
      </c>
      <c r="L2654" s="1">
        <v>0</v>
      </c>
      <c r="M2654" s="1">
        <v>149</v>
      </c>
      <c r="N2654" s="1">
        <v>8.8955223880596996</v>
      </c>
      <c r="O2654" s="1" t="s">
        <v>6518</v>
      </c>
      <c r="P2654" s="1"/>
      <c r="Q2654" s="1"/>
    </row>
    <row r="2655" spans="1:17" x14ac:dyDescent="0.3">
      <c r="A2655" s="1" t="s">
        <v>5700</v>
      </c>
      <c r="B2655" s="1" t="s">
        <v>5770</v>
      </c>
      <c r="C2655" s="1">
        <v>4</v>
      </c>
      <c r="D2655" s="1" t="s">
        <v>6827</v>
      </c>
      <c r="E2655" s="1">
        <v>7</v>
      </c>
      <c r="F2655" s="1" t="s">
        <v>6844</v>
      </c>
      <c r="G2655" s="1" t="s">
        <v>5816</v>
      </c>
      <c r="H2655" s="1" t="s">
        <v>6516</v>
      </c>
      <c r="I2655" s="1" t="b">
        <v>0</v>
      </c>
      <c r="J2655" s="1">
        <v>3</v>
      </c>
      <c r="K2655" s="1">
        <v>0</v>
      </c>
      <c r="L2655" s="1">
        <v>0</v>
      </c>
      <c r="M2655" s="1">
        <v>99</v>
      </c>
      <c r="N2655" s="1">
        <v>5.91044776119403</v>
      </c>
      <c r="O2655" s="1" t="s">
        <v>6520</v>
      </c>
      <c r="P2655" s="1"/>
      <c r="Q2655" s="1"/>
    </row>
    <row r="2656" spans="1:17" x14ac:dyDescent="0.3">
      <c r="A2656" s="1" t="s">
        <v>5700</v>
      </c>
      <c r="B2656" s="1" t="s">
        <v>5770</v>
      </c>
      <c r="C2656" s="1">
        <v>4</v>
      </c>
      <c r="D2656" s="1" t="s">
        <v>6827</v>
      </c>
      <c r="E2656" s="1">
        <v>7</v>
      </c>
      <c r="F2656" s="1" t="s">
        <v>6844</v>
      </c>
      <c r="G2656" s="1" t="s">
        <v>5834</v>
      </c>
      <c r="H2656" s="1" t="s">
        <v>6516</v>
      </c>
      <c r="I2656" s="1" t="b">
        <v>0</v>
      </c>
      <c r="J2656" s="1">
        <v>6</v>
      </c>
      <c r="K2656" s="1">
        <v>0</v>
      </c>
      <c r="L2656" s="1">
        <v>0</v>
      </c>
      <c r="M2656" s="1">
        <v>62</v>
      </c>
      <c r="N2656" s="1">
        <v>3.7014925373134302</v>
      </c>
      <c r="O2656" s="1" t="s">
        <v>6532</v>
      </c>
      <c r="P2656" s="1"/>
      <c r="Q2656" s="1"/>
    </row>
    <row r="2657" spans="1:17" x14ac:dyDescent="0.3">
      <c r="A2657" s="1" t="s">
        <v>5700</v>
      </c>
      <c r="B2657" s="1" t="s">
        <v>5770</v>
      </c>
      <c r="C2657" s="1">
        <v>4</v>
      </c>
      <c r="D2657" s="1" t="s">
        <v>6827</v>
      </c>
      <c r="E2657" s="1">
        <v>7</v>
      </c>
      <c r="F2657" s="1" t="s">
        <v>6844</v>
      </c>
      <c r="G2657" s="1" t="s">
        <v>5834</v>
      </c>
      <c r="H2657" s="1" t="s">
        <v>6516</v>
      </c>
      <c r="I2657" s="1" t="b">
        <v>0</v>
      </c>
      <c r="J2657" s="1">
        <v>19</v>
      </c>
      <c r="K2657" s="1">
        <v>0</v>
      </c>
      <c r="L2657" s="1">
        <v>0</v>
      </c>
      <c r="M2657" s="1">
        <v>43</v>
      </c>
      <c r="N2657" s="1">
        <v>2.5671641791044699</v>
      </c>
      <c r="O2657" s="1" t="s">
        <v>6845</v>
      </c>
      <c r="P2657" s="1"/>
      <c r="Q2657" s="1"/>
    </row>
    <row r="2658" spans="1:17" x14ac:dyDescent="0.3">
      <c r="A2658" s="1" t="s">
        <v>5700</v>
      </c>
      <c r="B2658" s="1" t="s">
        <v>5770</v>
      </c>
      <c r="C2658" s="1">
        <v>4</v>
      </c>
      <c r="D2658" s="1" t="s">
        <v>6827</v>
      </c>
      <c r="E2658" s="1">
        <v>7</v>
      </c>
      <c r="F2658" s="1" t="s">
        <v>6844</v>
      </c>
      <c r="G2658" s="1" t="s">
        <v>5801</v>
      </c>
      <c r="H2658" s="1" t="s">
        <v>6516</v>
      </c>
      <c r="I2658" s="1" t="b">
        <v>0</v>
      </c>
      <c r="J2658" s="1">
        <v>1</v>
      </c>
      <c r="K2658" s="1">
        <v>0</v>
      </c>
      <c r="L2658" s="1">
        <v>0</v>
      </c>
      <c r="M2658" s="1">
        <v>28</v>
      </c>
      <c r="N2658" s="1">
        <v>1.6716417910447701</v>
      </c>
      <c r="O2658" s="1" t="s">
        <v>6531</v>
      </c>
      <c r="P2658" s="1"/>
      <c r="Q2658" s="1"/>
    </row>
    <row r="2659" spans="1:17" x14ac:dyDescent="0.3">
      <c r="A2659" s="1" t="s">
        <v>5700</v>
      </c>
      <c r="B2659" s="1" t="s">
        <v>5770</v>
      </c>
      <c r="C2659" s="1">
        <v>4</v>
      </c>
      <c r="D2659" s="1" t="s">
        <v>6827</v>
      </c>
      <c r="E2659" s="1">
        <v>7</v>
      </c>
      <c r="F2659" s="1" t="s">
        <v>6844</v>
      </c>
      <c r="G2659" s="1" t="s">
        <v>5908</v>
      </c>
      <c r="H2659" s="1" t="s">
        <v>6516</v>
      </c>
      <c r="I2659" s="1" t="b">
        <v>0</v>
      </c>
      <c r="J2659" s="1">
        <v>0</v>
      </c>
      <c r="K2659" s="1">
        <v>0</v>
      </c>
      <c r="L2659" s="1">
        <v>1</v>
      </c>
      <c r="M2659" s="1">
        <v>25</v>
      </c>
      <c r="N2659" s="1">
        <v>1.4925373134328299</v>
      </c>
      <c r="O2659" s="1" t="s">
        <v>6846</v>
      </c>
      <c r="P2659" s="1"/>
      <c r="Q2659" s="1"/>
    </row>
    <row r="2660" spans="1:17" x14ac:dyDescent="0.3">
      <c r="A2660" s="1" t="s">
        <v>5700</v>
      </c>
      <c r="B2660" s="1" t="s">
        <v>5770</v>
      </c>
      <c r="C2660" s="1">
        <v>4</v>
      </c>
      <c r="D2660" s="1" t="s">
        <v>6827</v>
      </c>
      <c r="E2660" s="1">
        <v>7</v>
      </c>
      <c r="F2660" s="1" t="s">
        <v>6844</v>
      </c>
      <c r="G2660" s="1" t="s">
        <v>5834</v>
      </c>
      <c r="H2660" s="1" t="e">
        <f>-------CAACCGGTACATCCTGCAGAACGAGGGGAGGCT</f>
        <v>#NAME?</v>
      </c>
      <c r="I2660" s="1" t="b">
        <v>0</v>
      </c>
      <c r="J2660" s="1">
        <v>0</v>
      </c>
      <c r="K2660" s="1">
        <v>7</v>
      </c>
      <c r="L2660" s="1">
        <v>15</v>
      </c>
      <c r="M2660" s="1">
        <v>20</v>
      </c>
      <c r="N2660" s="1">
        <v>1.1940298507462599</v>
      </c>
      <c r="O2660" s="1" t="s">
        <v>6847</v>
      </c>
      <c r="P2660" s="1"/>
      <c r="Q2660" s="1"/>
    </row>
    <row r="2661" spans="1:17" x14ac:dyDescent="0.3">
      <c r="A2661" s="1" t="s">
        <v>5700</v>
      </c>
      <c r="B2661" s="1" t="s">
        <v>5770</v>
      </c>
      <c r="C2661" s="1">
        <v>4</v>
      </c>
      <c r="D2661" s="1" t="s">
        <v>6827</v>
      </c>
      <c r="E2661" s="1">
        <v>7</v>
      </c>
      <c r="F2661" s="1" t="s">
        <v>6844</v>
      </c>
      <c r="G2661" s="1" t="s">
        <v>5803</v>
      </c>
      <c r="H2661" s="1" t="s">
        <v>6526</v>
      </c>
      <c r="I2661" s="1" t="b">
        <v>0</v>
      </c>
      <c r="J2661" s="1">
        <v>0</v>
      </c>
      <c r="K2661" s="1">
        <v>1</v>
      </c>
      <c r="L2661" s="1">
        <v>0</v>
      </c>
      <c r="M2661" s="1">
        <v>18</v>
      </c>
      <c r="N2661" s="1">
        <v>1.07462686567164</v>
      </c>
      <c r="O2661" s="1" t="s">
        <v>6551</v>
      </c>
      <c r="P2661" s="1"/>
      <c r="Q2661" s="1"/>
    </row>
    <row r="2662" spans="1:17" x14ac:dyDescent="0.3">
      <c r="A2662" s="1" t="s">
        <v>5700</v>
      </c>
      <c r="B2662" s="1" t="s">
        <v>5770</v>
      </c>
      <c r="C2662" s="1">
        <v>4</v>
      </c>
      <c r="D2662" s="1" t="s">
        <v>6827</v>
      </c>
      <c r="E2662" s="1">
        <v>7</v>
      </c>
      <c r="F2662" s="1" t="s">
        <v>6844</v>
      </c>
      <c r="G2662" s="1" t="s">
        <v>5834</v>
      </c>
      <c r="H2662" s="1" t="s">
        <v>6516</v>
      </c>
      <c r="I2662" s="1" t="b">
        <v>0</v>
      </c>
      <c r="J2662" s="1">
        <v>18</v>
      </c>
      <c r="K2662" s="1">
        <v>0</v>
      </c>
      <c r="L2662" s="1">
        <v>0</v>
      </c>
      <c r="M2662" s="1">
        <v>17</v>
      </c>
      <c r="N2662" s="1">
        <v>1.01492537313432</v>
      </c>
      <c r="O2662" s="1" t="s">
        <v>6525</v>
      </c>
      <c r="P2662" s="1"/>
      <c r="Q2662" s="1"/>
    </row>
    <row r="2663" spans="1:17" x14ac:dyDescent="0.3">
      <c r="A2663" s="1" t="s">
        <v>5700</v>
      </c>
      <c r="B2663" s="1" t="s">
        <v>5770</v>
      </c>
      <c r="C2663" s="1">
        <v>4</v>
      </c>
      <c r="D2663" s="1" t="s">
        <v>6827</v>
      </c>
      <c r="E2663" s="1">
        <v>8</v>
      </c>
      <c r="F2663" s="1" t="s">
        <v>6848</v>
      </c>
      <c r="G2663" s="1" t="s">
        <v>5845</v>
      </c>
      <c r="H2663" s="1" t="s">
        <v>6514</v>
      </c>
      <c r="I2663" s="1" t="b">
        <v>0</v>
      </c>
      <c r="J2663" s="1">
        <v>0</v>
      </c>
      <c r="K2663" s="1">
        <v>4</v>
      </c>
      <c r="L2663" s="1">
        <v>5</v>
      </c>
      <c r="M2663" s="1">
        <v>2297</v>
      </c>
      <c r="N2663" s="1">
        <v>54.225684608120801</v>
      </c>
      <c r="O2663" s="1" t="s">
        <v>6515</v>
      </c>
      <c r="P2663" s="1"/>
      <c r="Q2663" s="1"/>
    </row>
    <row r="2664" spans="1:17" x14ac:dyDescent="0.3">
      <c r="A2664" s="1" t="s">
        <v>5700</v>
      </c>
      <c r="B2664" s="1" t="s">
        <v>5770</v>
      </c>
      <c r="C2664" s="1">
        <v>4</v>
      </c>
      <c r="D2664" s="1" t="s">
        <v>6827</v>
      </c>
      <c r="E2664" s="1">
        <v>8</v>
      </c>
      <c r="F2664" s="1" t="s">
        <v>6848</v>
      </c>
      <c r="G2664" s="1" t="s">
        <v>5814</v>
      </c>
      <c r="H2664" s="1" t="s">
        <v>6516</v>
      </c>
      <c r="I2664" s="1" t="b">
        <v>1</v>
      </c>
      <c r="J2664" s="1">
        <v>0</v>
      </c>
      <c r="K2664" s="1">
        <v>0</v>
      </c>
      <c r="L2664" s="1">
        <v>0</v>
      </c>
      <c r="M2664" s="1">
        <v>871</v>
      </c>
      <c r="N2664" s="1">
        <v>20.561850802643999</v>
      </c>
      <c r="O2664" s="1" t="s">
        <v>6518</v>
      </c>
      <c r="P2664" s="1"/>
      <c r="Q2664" s="1"/>
    </row>
    <row r="2665" spans="1:17" x14ac:dyDescent="0.3">
      <c r="A2665" s="1" t="s">
        <v>5700</v>
      </c>
      <c r="B2665" s="1" t="s">
        <v>5770</v>
      </c>
      <c r="C2665" s="1">
        <v>4</v>
      </c>
      <c r="D2665" s="1" t="s">
        <v>6827</v>
      </c>
      <c r="E2665" s="1">
        <v>8</v>
      </c>
      <c r="F2665" s="1" t="s">
        <v>6848</v>
      </c>
      <c r="G2665" s="1" t="s">
        <v>5803</v>
      </c>
      <c r="H2665" s="1" t="s">
        <v>6523</v>
      </c>
      <c r="I2665" s="1" t="b">
        <v>0</v>
      </c>
      <c r="J2665" s="1">
        <v>0</v>
      </c>
      <c r="K2665" s="1">
        <v>1</v>
      </c>
      <c r="L2665" s="1">
        <v>0</v>
      </c>
      <c r="M2665" s="1">
        <v>170</v>
      </c>
      <c r="N2665" s="1">
        <v>4.0132200188857396</v>
      </c>
      <c r="O2665" s="1" t="s">
        <v>6524</v>
      </c>
      <c r="P2665" s="1"/>
      <c r="Q2665" s="1"/>
    </row>
    <row r="2666" spans="1:17" x14ac:dyDescent="0.3">
      <c r="A2666" s="1" t="s">
        <v>5700</v>
      </c>
      <c r="B2666" s="1" t="s">
        <v>5770</v>
      </c>
      <c r="C2666" s="1">
        <v>4</v>
      </c>
      <c r="D2666" s="1" t="s">
        <v>6827</v>
      </c>
      <c r="E2666" s="1">
        <v>8</v>
      </c>
      <c r="F2666" s="1" t="s">
        <v>6848</v>
      </c>
      <c r="G2666" s="1" t="s">
        <v>5845</v>
      </c>
      <c r="H2666" s="1" t="s">
        <v>6514</v>
      </c>
      <c r="I2666" s="1" t="b">
        <v>0</v>
      </c>
      <c r="J2666" s="1">
        <v>0</v>
      </c>
      <c r="K2666" s="1">
        <v>4</v>
      </c>
      <c r="L2666" s="1">
        <v>6</v>
      </c>
      <c r="M2666" s="1">
        <v>72</v>
      </c>
      <c r="N2666" s="1">
        <v>1.6997167138810101</v>
      </c>
      <c r="O2666" s="1" t="s">
        <v>6574</v>
      </c>
      <c r="P2666" s="1"/>
      <c r="Q2666" s="1"/>
    </row>
    <row r="2667" spans="1:17" x14ac:dyDescent="0.3">
      <c r="A2667" s="1" t="s">
        <v>5700</v>
      </c>
      <c r="B2667" s="1" t="s">
        <v>5770</v>
      </c>
      <c r="C2667" s="1">
        <v>4</v>
      </c>
      <c r="D2667" s="1" t="s">
        <v>6827</v>
      </c>
      <c r="E2667" s="1">
        <v>8</v>
      </c>
      <c r="F2667" s="1" t="s">
        <v>6848</v>
      </c>
      <c r="G2667" s="1" t="s">
        <v>5803</v>
      </c>
      <c r="H2667" s="1" t="s">
        <v>6526</v>
      </c>
      <c r="I2667" s="1" t="b">
        <v>0</v>
      </c>
      <c r="J2667" s="1">
        <v>0</v>
      </c>
      <c r="K2667" s="1">
        <v>1</v>
      </c>
      <c r="L2667" s="1">
        <v>0</v>
      </c>
      <c r="M2667" s="1">
        <v>59</v>
      </c>
      <c r="N2667" s="1">
        <v>1.3928234183191599</v>
      </c>
      <c r="O2667" s="1" t="s">
        <v>6527</v>
      </c>
      <c r="P2667" s="1"/>
      <c r="Q2667" s="1"/>
    </row>
    <row r="2668" spans="1:17" x14ac:dyDescent="0.3">
      <c r="A2668" s="1" t="s">
        <v>5700</v>
      </c>
      <c r="B2668" s="1" t="s">
        <v>5770</v>
      </c>
      <c r="C2668" s="1">
        <v>4</v>
      </c>
      <c r="D2668" s="1" t="s">
        <v>6827</v>
      </c>
      <c r="E2668" s="1">
        <v>9</v>
      </c>
      <c r="F2668" s="1" t="s">
        <v>6849</v>
      </c>
      <c r="G2668" s="1" t="s">
        <v>5814</v>
      </c>
      <c r="H2668" s="1" t="s">
        <v>6850</v>
      </c>
      <c r="I2668" s="1" t="b">
        <v>1</v>
      </c>
      <c r="J2668" s="1">
        <v>0</v>
      </c>
      <c r="K2668" s="1">
        <v>0</v>
      </c>
      <c r="L2668" s="1">
        <v>0</v>
      </c>
      <c r="M2668" s="1">
        <v>132</v>
      </c>
      <c r="N2668" s="1">
        <v>5.9432687978388099</v>
      </c>
      <c r="O2668" s="1" t="s">
        <v>6851</v>
      </c>
      <c r="P2668" s="1"/>
      <c r="Q2668" s="1"/>
    </row>
    <row r="2669" spans="1:17" x14ac:dyDescent="0.3">
      <c r="A2669" s="1" t="s">
        <v>5700</v>
      </c>
      <c r="B2669" s="1" t="s">
        <v>5770</v>
      </c>
      <c r="C2669" s="1">
        <v>4</v>
      </c>
      <c r="D2669" s="1" t="s">
        <v>6827</v>
      </c>
      <c r="E2669" s="1">
        <v>9</v>
      </c>
      <c r="F2669" s="1" t="s">
        <v>6849</v>
      </c>
      <c r="G2669" s="1" t="s">
        <v>5845</v>
      </c>
      <c r="H2669" s="1" t="s">
        <v>6514</v>
      </c>
      <c r="I2669" s="1" t="b">
        <v>0</v>
      </c>
      <c r="J2669" s="1">
        <v>0</v>
      </c>
      <c r="K2669" s="1">
        <v>4</v>
      </c>
      <c r="L2669" s="1">
        <v>5</v>
      </c>
      <c r="M2669" s="1">
        <v>537</v>
      </c>
      <c r="N2669" s="1">
        <v>24.178298063935099</v>
      </c>
      <c r="O2669" s="1" t="s">
        <v>6515</v>
      </c>
      <c r="P2669" s="1"/>
      <c r="Q2669" s="1"/>
    </row>
    <row r="2670" spans="1:17" x14ac:dyDescent="0.3">
      <c r="A2670" s="1" t="s">
        <v>5700</v>
      </c>
      <c r="B2670" s="1" t="s">
        <v>5770</v>
      </c>
      <c r="C2670" s="1">
        <v>4</v>
      </c>
      <c r="D2670" s="1" t="s">
        <v>6827</v>
      </c>
      <c r="E2670" s="1">
        <v>9</v>
      </c>
      <c r="F2670" s="1" t="s">
        <v>6849</v>
      </c>
      <c r="G2670" s="1" t="s">
        <v>5803</v>
      </c>
      <c r="H2670" s="1" t="s">
        <v>6523</v>
      </c>
      <c r="I2670" s="1" t="b">
        <v>0</v>
      </c>
      <c r="J2670" s="1">
        <v>0</v>
      </c>
      <c r="K2670" s="1">
        <v>1</v>
      </c>
      <c r="L2670" s="1">
        <v>0</v>
      </c>
      <c r="M2670" s="1">
        <v>500</v>
      </c>
      <c r="N2670" s="1">
        <v>22.5123818099955</v>
      </c>
      <c r="O2670" s="1" t="s">
        <v>6524</v>
      </c>
      <c r="P2670" s="1"/>
      <c r="Q2670" s="1"/>
    </row>
    <row r="2671" spans="1:17" x14ac:dyDescent="0.3">
      <c r="A2671" s="1" t="s">
        <v>5700</v>
      </c>
      <c r="B2671" s="1" t="s">
        <v>5770</v>
      </c>
      <c r="C2671" s="1">
        <v>4</v>
      </c>
      <c r="D2671" s="1" t="s">
        <v>6827</v>
      </c>
      <c r="E2671" s="1">
        <v>9</v>
      </c>
      <c r="F2671" s="1" t="s">
        <v>6849</v>
      </c>
      <c r="G2671" s="1" t="s">
        <v>5814</v>
      </c>
      <c r="H2671" s="1" t="s">
        <v>6516</v>
      </c>
      <c r="I2671" s="1" t="b">
        <v>1</v>
      </c>
      <c r="J2671" s="1">
        <v>0</v>
      </c>
      <c r="K2671" s="1">
        <v>0</v>
      </c>
      <c r="L2671" s="1">
        <v>0</v>
      </c>
      <c r="M2671" s="1">
        <v>330</v>
      </c>
      <c r="N2671" s="1">
        <v>14.858171994597001</v>
      </c>
      <c r="O2671" s="1" t="s">
        <v>6518</v>
      </c>
      <c r="P2671" s="1"/>
      <c r="Q2671" s="1"/>
    </row>
    <row r="2672" spans="1:17" x14ac:dyDescent="0.3">
      <c r="A2672" s="1" t="s">
        <v>5700</v>
      </c>
      <c r="B2672" s="1" t="s">
        <v>5770</v>
      </c>
      <c r="C2672" s="1">
        <v>4</v>
      </c>
      <c r="D2672" s="1" t="s">
        <v>6827</v>
      </c>
      <c r="E2672" s="1">
        <v>9</v>
      </c>
      <c r="F2672" s="1" t="s">
        <v>6849</v>
      </c>
      <c r="G2672" s="1" t="s">
        <v>5834</v>
      </c>
      <c r="H2672" s="1" t="s">
        <v>6516</v>
      </c>
      <c r="I2672" s="1" t="b">
        <v>0</v>
      </c>
      <c r="J2672" s="1">
        <v>6</v>
      </c>
      <c r="K2672" s="1">
        <v>0</v>
      </c>
      <c r="L2672" s="1">
        <v>0</v>
      </c>
      <c r="M2672" s="1">
        <v>76</v>
      </c>
      <c r="N2672" s="1">
        <v>3.4218820351193102</v>
      </c>
      <c r="O2672" s="1" t="s">
        <v>6532</v>
      </c>
      <c r="P2672" s="1"/>
      <c r="Q2672" s="1"/>
    </row>
    <row r="2673" spans="1:17" x14ac:dyDescent="0.3">
      <c r="A2673" s="1" t="s">
        <v>5700</v>
      </c>
      <c r="B2673" s="1" t="s">
        <v>5770</v>
      </c>
      <c r="C2673" s="1">
        <v>4</v>
      </c>
      <c r="D2673" s="1" t="s">
        <v>6827</v>
      </c>
      <c r="E2673" s="1">
        <v>9</v>
      </c>
      <c r="F2673" s="1" t="s">
        <v>6849</v>
      </c>
      <c r="G2673" s="1" t="s">
        <v>5803</v>
      </c>
      <c r="H2673" s="1" t="s">
        <v>6526</v>
      </c>
      <c r="I2673" s="1" t="b">
        <v>0</v>
      </c>
      <c r="J2673" s="1">
        <v>0</v>
      </c>
      <c r="K2673" s="1">
        <v>1</v>
      </c>
      <c r="L2673" s="1">
        <v>0</v>
      </c>
      <c r="M2673" s="1">
        <v>68</v>
      </c>
      <c r="N2673" s="1">
        <v>3.0616839261593798</v>
      </c>
      <c r="O2673" s="1" t="s">
        <v>6527</v>
      </c>
      <c r="P2673" s="1"/>
      <c r="Q2673" s="1"/>
    </row>
    <row r="2674" spans="1:17" x14ac:dyDescent="0.3">
      <c r="A2674" s="1" t="s">
        <v>5700</v>
      </c>
      <c r="B2674" s="1" t="s">
        <v>5770</v>
      </c>
      <c r="C2674" s="1">
        <v>4</v>
      </c>
      <c r="D2674" s="1" t="s">
        <v>6827</v>
      </c>
      <c r="E2674" s="1">
        <v>9</v>
      </c>
      <c r="F2674" s="1" t="s">
        <v>6849</v>
      </c>
      <c r="G2674" s="1" t="s">
        <v>5834</v>
      </c>
      <c r="H2674" s="1" t="s">
        <v>6516</v>
      </c>
      <c r="I2674" s="1" t="b">
        <v>0</v>
      </c>
      <c r="J2674" s="1">
        <v>7</v>
      </c>
      <c r="K2674" s="1">
        <v>0</v>
      </c>
      <c r="L2674" s="1">
        <v>0</v>
      </c>
      <c r="M2674" s="1">
        <v>60</v>
      </c>
      <c r="N2674" s="1">
        <v>2.7014858171994498</v>
      </c>
      <c r="O2674" s="1" t="s">
        <v>6528</v>
      </c>
      <c r="P2674" s="1"/>
      <c r="Q2674" s="1"/>
    </row>
    <row r="2675" spans="1:17" x14ac:dyDescent="0.3">
      <c r="A2675" s="1" t="s">
        <v>5700</v>
      </c>
      <c r="B2675" s="1" t="s">
        <v>5770</v>
      </c>
      <c r="C2675" s="1">
        <v>4</v>
      </c>
      <c r="D2675" s="1" t="s">
        <v>6827</v>
      </c>
      <c r="E2675" s="1">
        <v>9</v>
      </c>
      <c r="F2675" s="1" t="s">
        <v>6849</v>
      </c>
      <c r="G2675" s="1" t="s">
        <v>5801</v>
      </c>
      <c r="H2675" s="1" t="s">
        <v>6516</v>
      </c>
      <c r="I2675" s="1" t="b">
        <v>0</v>
      </c>
      <c r="J2675" s="1">
        <v>1</v>
      </c>
      <c r="K2675" s="1">
        <v>0</v>
      </c>
      <c r="L2675" s="1">
        <v>0</v>
      </c>
      <c r="M2675" s="1">
        <v>34</v>
      </c>
      <c r="N2675" s="1">
        <v>1.5308419630796899</v>
      </c>
      <c r="O2675" s="1" t="s">
        <v>6531</v>
      </c>
      <c r="P2675" s="1"/>
      <c r="Q2675" s="1"/>
    </row>
    <row r="2676" spans="1:17" x14ac:dyDescent="0.3">
      <c r="A2676" s="1" t="s">
        <v>5700</v>
      </c>
      <c r="B2676" s="1" t="s">
        <v>5770</v>
      </c>
      <c r="C2676" s="1">
        <v>4</v>
      </c>
      <c r="D2676" s="1" t="s">
        <v>6827</v>
      </c>
      <c r="E2676" s="1">
        <v>9</v>
      </c>
      <c r="F2676" s="1" t="s">
        <v>6849</v>
      </c>
      <c r="G2676" s="1" t="s">
        <v>5816</v>
      </c>
      <c r="H2676" s="1" t="s">
        <v>6516</v>
      </c>
      <c r="I2676" s="1" t="b">
        <v>0</v>
      </c>
      <c r="J2676" s="1">
        <v>3</v>
      </c>
      <c r="K2676" s="1">
        <v>0</v>
      </c>
      <c r="L2676" s="1">
        <v>0</v>
      </c>
      <c r="M2676" s="1">
        <v>33</v>
      </c>
      <c r="N2676" s="1">
        <v>1.4858171994597</v>
      </c>
      <c r="O2676" s="1" t="s">
        <v>6520</v>
      </c>
      <c r="P2676" s="1"/>
      <c r="Q2676" s="1"/>
    </row>
    <row r="2677" spans="1:17" x14ac:dyDescent="0.3">
      <c r="A2677" s="1" t="s">
        <v>5700</v>
      </c>
      <c r="B2677" s="1" t="s">
        <v>5770</v>
      </c>
      <c r="C2677" s="1">
        <v>4</v>
      </c>
      <c r="D2677" s="1" t="s">
        <v>6827</v>
      </c>
      <c r="E2677" s="1">
        <v>9</v>
      </c>
      <c r="F2677" s="1" t="s">
        <v>6849</v>
      </c>
      <c r="G2677" s="1" t="s">
        <v>5819</v>
      </c>
      <c r="H2677" s="1" t="s">
        <v>6588</v>
      </c>
      <c r="I2677" s="1" t="b">
        <v>0</v>
      </c>
      <c r="J2677" s="1">
        <v>0</v>
      </c>
      <c r="K2677" s="1">
        <v>3</v>
      </c>
      <c r="L2677" s="1">
        <v>6</v>
      </c>
      <c r="M2677" s="1">
        <v>32</v>
      </c>
      <c r="N2677" s="1">
        <v>1.44079243583971</v>
      </c>
      <c r="O2677" s="1" t="s">
        <v>6589</v>
      </c>
      <c r="P2677" s="1"/>
      <c r="Q2677" s="1"/>
    </row>
    <row r="2678" spans="1:17" x14ac:dyDescent="0.3">
      <c r="A2678" s="1" t="s">
        <v>5700</v>
      </c>
      <c r="B2678" s="1" t="s">
        <v>5770</v>
      </c>
      <c r="C2678" s="1">
        <v>4</v>
      </c>
      <c r="D2678" s="1" t="s">
        <v>6827</v>
      </c>
      <c r="E2678" s="1">
        <v>10</v>
      </c>
      <c r="F2678" s="1" t="s">
        <v>6852</v>
      </c>
      <c r="G2678" s="1" t="s">
        <v>5845</v>
      </c>
      <c r="H2678" s="1" t="s">
        <v>6609</v>
      </c>
      <c r="I2678" s="1" t="b">
        <v>0</v>
      </c>
      <c r="J2678" s="1">
        <v>0</v>
      </c>
      <c r="K2678" s="1">
        <v>4</v>
      </c>
      <c r="L2678" s="1">
        <v>12</v>
      </c>
      <c r="M2678" s="1">
        <v>13</v>
      </c>
      <c r="N2678" s="1">
        <v>1.50462962962962</v>
      </c>
      <c r="O2678" s="1" t="s">
        <v>6757</v>
      </c>
      <c r="P2678" s="1"/>
      <c r="Q2678" s="1"/>
    </row>
    <row r="2679" spans="1:17" x14ac:dyDescent="0.3">
      <c r="A2679" s="1" t="s">
        <v>5700</v>
      </c>
      <c r="B2679" s="1" t="s">
        <v>5770</v>
      </c>
      <c r="C2679" s="1">
        <v>4</v>
      </c>
      <c r="D2679" s="1" t="s">
        <v>6827</v>
      </c>
      <c r="E2679" s="1">
        <v>10</v>
      </c>
      <c r="F2679" s="1" t="s">
        <v>6852</v>
      </c>
      <c r="G2679" s="1" t="s">
        <v>5803</v>
      </c>
      <c r="H2679" s="1" t="s">
        <v>6523</v>
      </c>
      <c r="I2679" s="1" t="b">
        <v>0</v>
      </c>
      <c r="J2679" s="1">
        <v>0</v>
      </c>
      <c r="K2679" s="1">
        <v>1</v>
      </c>
      <c r="L2679" s="1">
        <v>0</v>
      </c>
      <c r="M2679" s="1">
        <v>218</v>
      </c>
      <c r="N2679" s="1">
        <v>25.231481481481399</v>
      </c>
      <c r="O2679" s="1" t="s">
        <v>6524</v>
      </c>
      <c r="P2679" s="1"/>
      <c r="Q2679" s="1"/>
    </row>
    <row r="2680" spans="1:17" x14ac:dyDescent="0.3">
      <c r="A2680" s="1" t="s">
        <v>5700</v>
      </c>
      <c r="B2680" s="1" t="s">
        <v>5770</v>
      </c>
      <c r="C2680" s="1">
        <v>4</v>
      </c>
      <c r="D2680" s="1" t="s">
        <v>6827</v>
      </c>
      <c r="E2680" s="1">
        <v>10</v>
      </c>
      <c r="F2680" s="1" t="s">
        <v>6852</v>
      </c>
      <c r="G2680" s="1" t="s">
        <v>5834</v>
      </c>
      <c r="H2680" s="1" t="s">
        <v>6516</v>
      </c>
      <c r="I2680" s="1" t="b">
        <v>0</v>
      </c>
      <c r="J2680" s="1">
        <v>13</v>
      </c>
      <c r="K2680" s="1">
        <v>0</v>
      </c>
      <c r="L2680" s="1">
        <v>0</v>
      </c>
      <c r="M2680" s="1">
        <v>139</v>
      </c>
      <c r="N2680" s="1">
        <v>16.087962962962902</v>
      </c>
      <c r="O2680" s="1" t="s">
        <v>6529</v>
      </c>
      <c r="P2680" s="1"/>
      <c r="Q2680" s="1"/>
    </row>
    <row r="2681" spans="1:17" x14ac:dyDescent="0.3">
      <c r="A2681" s="1" t="s">
        <v>5700</v>
      </c>
      <c r="B2681" s="1" t="s">
        <v>5770</v>
      </c>
      <c r="C2681" s="1">
        <v>4</v>
      </c>
      <c r="D2681" s="1" t="s">
        <v>6827</v>
      </c>
      <c r="E2681" s="1">
        <v>10</v>
      </c>
      <c r="F2681" s="1" t="s">
        <v>6852</v>
      </c>
      <c r="G2681" s="1" t="s">
        <v>5816</v>
      </c>
      <c r="H2681" s="1" t="s">
        <v>6516</v>
      </c>
      <c r="I2681" s="1" t="b">
        <v>0</v>
      </c>
      <c r="J2681" s="1">
        <v>3</v>
      </c>
      <c r="K2681" s="1">
        <v>0</v>
      </c>
      <c r="L2681" s="1">
        <v>0</v>
      </c>
      <c r="M2681" s="1">
        <v>87</v>
      </c>
      <c r="N2681" s="1">
        <v>10.0694444444444</v>
      </c>
      <c r="O2681" s="1" t="s">
        <v>6520</v>
      </c>
      <c r="P2681" s="1"/>
      <c r="Q2681" s="1"/>
    </row>
    <row r="2682" spans="1:17" x14ac:dyDescent="0.3">
      <c r="A2682" s="1" t="s">
        <v>5700</v>
      </c>
      <c r="B2682" s="1" t="s">
        <v>5770</v>
      </c>
      <c r="C2682" s="1">
        <v>4</v>
      </c>
      <c r="D2682" s="1" t="s">
        <v>6827</v>
      </c>
      <c r="E2682" s="1">
        <v>10</v>
      </c>
      <c r="F2682" s="1" t="s">
        <v>6852</v>
      </c>
      <c r="G2682" s="1" t="s">
        <v>5845</v>
      </c>
      <c r="H2682" s="1" t="s">
        <v>6514</v>
      </c>
      <c r="I2682" s="1" t="b">
        <v>0</v>
      </c>
      <c r="J2682" s="1">
        <v>0</v>
      </c>
      <c r="K2682" s="1">
        <v>4</v>
      </c>
      <c r="L2682" s="1">
        <v>5</v>
      </c>
      <c r="M2682" s="1">
        <v>74</v>
      </c>
      <c r="N2682" s="1">
        <v>8.5648148148148096</v>
      </c>
      <c r="O2682" s="1" t="s">
        <v>6515</v>
      </c>
      <c r="P2682" s="1"/>
      <c r="Q2682" s="1"/>
    </row>
    <row r="2683" spans="1:17" x14ac:dyDescent="0.3">
      <c r="A2683" s="1" t="s">
        <v>5700</v>
      </c>
      <c r="B2683" s="1" t="s">
        <v>5770</v>
      </c>
      <c r="C2683" s="1">
        <v>4</v>
      </c>
      <c r="D2683" s="1" t="s">
        <v>6827</v>
      </c>
      <c r="E2683" s="1">
        <v>10</v>
      </c>
      <c r="F2683" s="1" t="s">
        <v>6852</v>
      </c>
      <c r="G2683" s="1" t="s">
        <v>5803</v>
      </c>
      <c r="H2683" s="1" t="s">
        <v>6526</v>
      </c>
      <c r="I2683" s="1" t="b">
        <v>0</v>
      </c>
      <c r="J2683" s="1">
        <v>0</v>
      </c>
      <c r="K2683" s="1">
        <v>1</v>
      </c>
      <c r="L2683" s="1">
        <v>0</v>
      </c>
      <c r="M2683" s="1">
        <v>41</v>
      </c>
      <c r="N2683" s="1">
        <v>4.7453703703703702</v>
      </c>
      <c r="O2683" s="1" t="s">
        <v>6527</v>
      </c>
      <c r="P2683" s="1"/>
      <c r="Q2683" s="1"/>
    </row>
    <row r="2684" spans="1:17" x14ac:dyDescent="0.3">
      <c r="A2684" s="1" t="s">
        <v>5700</v>
      </c>
      <c r="B2684" s="1" t="s">
        <v>5770</v>
      </c>
      <c r="C2684" s="1">
        <v>4</v>
      </c>
      <c r="D2684" s="1" t="s">
        <v>6827</v>
      </c>
      <c r="E2684" s="1">
        <v>10</v>
      </c>
      <c r="F2684" s="1" t="s">
        <v>6852</v>
      </c>
      <c r="G2684" s="1" t="s">
        <v>5834</v>
      </c>
      <c r="H2684" s="1" t="s">
        <v>6516</v>
      </c>
      <c r="I2684" s="1" t="b">
        <v>0</v>
      </c>
      <c r="J2684" s="1">
        <v>18</v>
      </c>
      <c r="K2684" s="1">
        <v>0</v>
      </c>
      <c r="L2684" s="1">
        <v>1</v>
      </c>
      <c r="M2684" s="1">
        <v>40</v>
      </c>
      <c r="N2684" s="1">
        <v>4.6296296296296298</v>
      </c>
      <c r="O2684" s="1" t="s">
        <v>6737</v>
      </c>
      <c r="P2684" s="1"/>
      <c r="Q2684" s="1"/>
    </row>
    <row r="2685" spans="1:17" x14ac:dyDescent="0.3">
      <c r="A2685" s="1" t="s">
        <v>5700</v>
      </c>
      <c r="B2685" s="1" t="s">
        <v>5770</v>
      </c>
      <c r="C2685" s="1">
        <v>4</v>
      </c>
      <c r="D2685" s="1" t="s">
        <v>6827</v>
      </c>
      <c r="E2685" s="1">
        <v>10</v>
      </c>
      <c r="F2685" s="1" t="s">
        <v>6852</v>
      </c>
      <c r="G2685" s="1" t="s">
        <v>5834</v>
      </c>
      <c r="H2685" s="1" t="s">
        <v>6516</v>
      </c>
      <c r="I2685" s="1" t="b">
        <v>0</v>
      </c>
      <c r="J2685" s="1">
        <v>6</v>
      </c>
      <c r="K2685" s="1">
        <v>0</v>
      </c>
      <c r="L2685" s="1">
        <v>0</v>
      </c>
      <c r="M2685" s="1">
        <v>34</v>
      </c>
      <c r="N2685" s="1">
        <v>3.9351851851851798</v>
      </c>
      <c r="O2685" s="1" t="s">
        <v>6853</v>
      </c>
      <c r="P2685" s="1"/>
      <c r="Q2685" s="1"/>
    </row>
    <row r="2686" spans="1:17" x14ac:dyDescent="0.3">
      <c r="A2686" s="1" t="s">
        <v>5700</v>
      </c>
      <c r="B2686" s="1" t="s">
        <v>5770</v>
      </c>
      <c r="C2686" s="1">
        <v>4</v>
      </c>
      <c r="D2686" s="1" t="s">
        <v>6827</v>
      </c>
      <c r="E2686" s="1">
        <v>10</v>
      </c>
      <c r="F2686" s="1" t="s">
        <v>6852</v>
      </c>
      <c r="G2686" s="1" t="s">
        <v>5801</v>
      </c>
      <c r="H2686" s="1" t="s">
        <v>6516</v>
      </c>
      <c r="I2686" s="1" t="b">
        <v>0</v>
      </c>
      <c r="J2686" s="1">
        <v>1</v>
      </c>
      <c r="K2686" s="1">
        <v>0</v>
      </c>
      <c r="L2686" s="1">
        <v>0</v>
      </c>
      <c r="M2686" s="1">
        <v>32</v>
      </c>
      <c r="N2686" s="1">
        <v>3.7037037037037002</v>
      </c>
      <c r="O2686" s="1" t="s">
        <v>6531</v>
      </c>
      <c r="P2686" s="1"/>
      <c r="Q2686" s="1"/>
    </row>
    <row r="2687" spans="1:17" x14ac:dyDescent="0.3">
      <c r="A2687" s="1" t="s">
        <v>5700</v>
      </c>
      <c r="B2687" s="1" t="s">
        <v>5770</v>
      </c>
      <c r="C2687" s="1">
        <v>4</v>
      </c>
      <c r="D2687" s="1" t="s">
        <v>6827</v>
      </c>
      <c r="E2687" s="1">
        <v>10</v>
      </c>
      <c r="F2687" s="1" t="s">
        <v>6852</v>
      </c>
      <c r="G2687" s="1" t="s">
        <v>5814</v>
      </c>
      <c r="H2687" s="1" t="s">
        <v>6516</v>
      </c>
      <c r="I2687" s="1" t="b">
        <v>1</v>
      </c>
      <c r="J2687" s="1">
        <v>0</v>
      </c>
      <c r="K2687" s="1">
        <v>0</v>
      </c>
      <c r="L2687" s="1">
        <v>0</v>
      </c>
      <c r="M2687" s="1">
        <v>17</v>
      </c>
      <c r="N2687" s="1">
        <v>1.9675925925925899</v>
      </c>
      <c r="O2687" s="1" t="s">
        <v>6518</v>
      </c>
      <c r="P2687" s="1"/>
      <c r="Q2687" s="1"/>
    </row>
    <row r="2688" spans="1:17" x14ac:dyDescent="0.3">
      <c r="A2688" s="1" t="s">
        <v>5700</v>
      </c>
      <c r="B2688" s="1" t="s">
        <v>5770</v>
      </c>
      <c r="C2688" s="1">
        <v>4</v>
      </c>
      <c r="D2688" s="1" t="s">
        <v>6827</v>
      </c>
      <c r="E2688" s="1">
        <v>10</v>
      </c>
      <c r="F2688" s="1" t="s">
        <v>6852</v>
      </c>
      <c r="G2688" s="1" t="s">
        <v>5810</v>
      </c>
      <c r="H2688" s="1" t="s">
        <v>6516</v>
      </c>
      <c r="I2688" s="1" t="b">
        <v>0</v>
      </c>
      <c r="J2688" s="1">
        <v>2</v>
      </c>
      <c r="K2688" s="1">
        <v>0</v>
      </c>
      <c r="L2688" s="1">
        <v>0</v>
      </c>
      <c r="M2688" s="1">
        <v>12</v>
      </c>
      <c r="N2688" s="1">
        <v>1.38888888888888</v>
      </c>
      <c r="O2688" s="1" t="s">
        <v>6517</v>
      </c>
      <c r="P2688" s="1"/>
      <c r="Q2688" s="1"/>
    </row>
    <row r="2689" spans="1:17" x14ac:dyDescent="0.3">
      <c r="A2689" s="1" t="s">
        <v>5700</v>
      </c>
      <c r="B2689" s="1" t="s">
        <v>5770</v>
      </c>
      <c r="C2689" s="1">
        <v>4</v>
      </c>
      <c r="D2689" s="1" t="s">
        <v>6827</v>
      </c>
      <c r="E2689" s="1">
        <v>10</v>
      </c>
      <c r="F2689" s="1" t="s">
        <v>6852</v>
      </c>
      <c r="G2689" s="1" t="s">
        <v>5803</v>
      </c>
      <c r="H2689" s="1" t="s">
        <v>6526</v>
      </c>
      <c r="I2689" s="1" t="b">
        <v>0</v>
      </c>
      <c r="J2689" s="1">
        <v>0</v>
      </c>
      <c r="K2689" s="1">
        <v>1</v>
      </c>
      <c r="L2689" s="1">
        <v>0</v>
      </c>
      <c r="M2689" s="1">
        <v>9</v>
      </c>
      <c r="N2689" s="1">
        <v>1.0416666666666601</v>
      </c>
      <c r="O2689" s="1" t="s">
        <v>6551</v>
      </c>
      <c r="P2689" s="1"/>
      <c r="Q2689" s="1"/>
    </row>
    <row r="2690" spans="1:17" x14ac:dyDescent="0.3">
      <c r="A2690" s="1" t="s">
        <v>5700</v>
      </c>
      <c r="B2690" s="1" t="s">
        <v>5770</v>
      </c>
      <c r="C2690" s="1">
        <v>4</v>
      </c>
      <c r="D2690" s="1" t="s">
        <v>6827</v>
      </c>
      <c r="E2690" s="1">
        <v>11</v>
      </c>
      <c r="F2690" s="1" t="s">
        <v>6854</v>
      </c>
      <c r="G2690" s="1" t="s">
        <v>5845</v>
      </c>
      <c r="H2690" s="1" t="s">
        <v>6514</v>
      </c>
      <c r="I2690" s="1" t="b">
        <v>0</v>
      </c>
      <c r="J2690" s="1">
        <v>0</v>
      </c>
      <c r="K2690" s="1">
        <v>4</v>
      </c>
      <c r="L2690" s="1">
        <v>5</v>
      </c>
      <c r="M2690" s="1">
        <v>966</v>
      </c>
      <c r="N2690" s="1">
        <v>86.173059768064206</v>
      </c>
      <c r="O2690" s="1" t="s">
        <v>6515</v>
      </c>
      <c r="P2690" s="1"/>
      <c r="Q2690" s="1"/>
    </row>
    <row r="2691" spans="1:17" x14ac:dyDescent="0.3">
      <c r="A2691" s="1" t="s">
        <v>5700</v>
      </c>
      <c r="B2691" s="1" t="s">
        <v>5770</v>
      </c>
      <c r="C2691" s="1">
        <v>4</v>
      </c>
      <c r="D2691" s="1" t="s">
        <v>6827</v>
      </c>
      <c r="E2691" s="1">
        <v>11</v>
      </c>
      <c r="F2691" s="1" t="s">
        <v>6854</v>
      </c>
      <c r="G2691" s="1" t="s">
        <v>5803</v>
      </c>
      <c r="H2691" s="1" t="s">
        <v>6523</v>
      </c>
      <c r="I2691" s="1" t="b">
        <v>0</v>
      </c>
      <c r="J2691" s="1">
        <v>0</v>
      </c>
      <c r="K2691" s="1">
        <v>1</v>
      </c>
      <c r="L2691" s="1">
        <v>0</v>
      </c>
      <c r="M2691" s="1">
        <v>23</v>
      </c>
      <c r="N2691" s="1">
        <v>2.0517395182872402</v>
      </c>
      <c r="O2691" s="1" t="s">
        <v>6524</v>
      </c>
      <c r="P2691" s="1"/>
      <c r="Q2691" s="1"/>
    </row>
    <row r="2692" spans="1:17" x14ac:dyDescent="0.3">
      <c r="A2692" s="1" t="s">
        <v>5700</v>
      </c>
      <c r="B2692" s="1" t="s">
        <v>5770</v>
      </c>
      <c r="C2692" s="1">
        <v>4</v>
      </c>
      <c r="D2692" s="1" t="s">
        <v>6827</v>
      </c>
      <c r="E2692" s="1">
        <v>11</v>
      </c>
      <c r="F2692" s="1" t="s">
        <v>6854</v>
      </c>
      <c r="G2692" s="1" t="s">
        <v>5845</v>
      </c>
      <c r="H2692" s="1" t="s">
        <v>6631</v>
      </c>
      <c r="I2692" s="1" t="b">
        <v>0</v>
      </c>
      <c r="J2692" s="1">
        <v>0</v>
      </c>
      <c r="K2692" s="1">
        <v>4</v>
      </c>
      <c r="L2692" s="1">
        <v>4</v>
      </c>
      <c r="M2692" s="1">
        <v>15</v>
      </c>
      <c r="N2692" s="1">
        <v>1.3380909901873299</v>
      </c>
      <c r="O2692" s="1" t="s">
        <v>6830</v>
      </c>
      <c r="P2692" s="1"/>
      <c r="Q2692" s="1"/>
    </row>
    <row r="2693" spans="1:17" x14ac:dyDescent="0.3">
      <c r="A2693" s="1" t="s">
        <v>5700</v>
      </c>
      <c r="B2693" s="1" t="s">
        <v>5770</v>
      </c>
      <c r="C2693" s="1">
        <v>4</v>
      </c>
      <c r="D2693" s="1" t="s">
        <v>6827</v>
      </c>
      <c r="E2693" s="1">
        <v>11</v>
      </c>
      <c r="F2693" s="1" t="s">
        <v>6854</v>
      </c>
      <c r="G2693" s="1" t="s">
        <v>5834</v>
      </c>
      <c r="H2693" s="1" t="s">
        <v>6516</v>
      </c>
      <c r="I2693" s="1" t="b">
        <v>0</v>
      </c>
      <c r="J2693" s="1">
        <v>13</v>
      </c>
      <c r="K2693" s="1">
        <v>0</v>
      </c>
      <c r="L2693" s="1">
        <v>0</v>
      </c>
      <c r="M2693" s="1">
        <v>13</v>
      </c>
      <c r="N2693" s="1">
        <v>1.1596788581623501</v>
      </c>
      <c r="O2693" s="1" t="s">
        <v>6529</v>
      </c>
      <c r="P2693" s="1"/>
      <c r="Q2693" s="1"/>
    </row>
    <row r="2694" spans="1:17" x14ac:dyDescent="0.3">
      <c r="A2694" s="1" t="s">
        <v>5700</v>
      </c>
      <c r="B2694" s="1" t="s">
        <v>5770</v>
      </c>
      <c r="C2694" s="1">
        <v>4</v>
      </c>
      <c r="D2694" s="1" t="s">
        <v>6827</v>
      </c>
      <c r="E2694" s="1">
        <v>12</v>
      </c>
      <c r="F2694" s="1" t="s">
        <v>6855</v>
      </c>
      <c r="G2694" s="1" t="s">
        <v>5801</v>
      </c>
      <c r="H2694" s="1" t="s">
        <v>6516</v>
      </c>
      <c r="I2694" s="1" t="b">
        <v>0</v>
      </c>
      <c r="J2694" s="1">
        <v>1</v>
      </c>
      <c r="K2694" s="1">
        <v>0</v>
      </c>
      <c r="L2694" s="1">
        <v>0</v>
      </c>
      <c r="M2694" s="1">
        <v>266</v>
      </c>
      <c r="N2694" s="1">
        <v>41.304347826086897</v>
      </c>
      <c r="O2694" s="1" t="s">
        <v>6531</v>
      </c>
      <c r="P2694" s="1"/>
      <c r="Q2694" s="1"/>
    </row>
    <row r="2695" spans="1:17" x14ac:dyDescent="0.3">
      <c r="A2695" s="1" t="s">
        <v>5700</v>
      </c>
      <c r="B2695" s="1" t="s">
        <v>5770</v>
      </c>
      <c r="C2695" s="1">
        <v>4</v>
      </c>
      <c r="D2695" s="1" t="s">
        <v>6827</v>
      </c>
      <c r="E2695" s="1">
        <v>12</v>
      </c>
      <c r="F2695" s="1" t="s">
        <v>6855</v>
      </c>
      <c r="G2695" s="1" t="s">
        <v>5803</v>
      </c>
      <c r="H2695" s="1" t="s">
        <v>6523</v>
      </c>
      <c r="I2695" s="1" t="b">
        <v>0</v>
      </c>
      <c r="J2695" s="1">
        <v>0</v>
      </c>
      <c r="K2695" s="1">
        <v>1</v>
      </c>
      <c r="L2695" s="1">
        <v>0</v>
      </c>
      <c r="M2695" s="1">
        <v>133</v>
      </c>
      <c r="N2695" s="1">
        <v>20.652173913043399</v>
      </c>
      <c r="O2695" s="1" t="s">
        <v>6524</v>
      </c>
      <c r="P2695" s="1"/>
      <c r="Q2695" s="1"/>
    </row>
    <row r="2696" spans="1:17" x14ac:dyDescent="0.3">
      <c r="A2696" s="1" t="s">
        <v>5700</v>
      </c>
      <c r="B2696" s="1" t="s">
        <v>5770</v>
      </c>
      <c r="C2696" s="1">
        <v>4</v>
      </c>
      <c r="D2696" s="1" t="s">
        <v>6827</v>
      </c>
      <c r="E2696" s="1">
        <v>12</v>
      </c>
      <c r="F2696" s="1" t="s">
        <v>6855</v>
      </c>
      <c r="G2696" s="1" t="s">
        <v>5845</v>
      </c>
      <c r="H2696" s="1" t="s">
        <v>6514</v>
      </c>
      <c r="I2696" s="1" t="b">
        <v>0</v>
      </c>
      <c r="J2696" s="1">
        <v>0</v>
      </c>
      <c r="K2696" s="1">
        <v>4</v>
      </c>
      <c r="L2696" s="1">
        <v>5</v>
      </c>
      <c r="M2696" s="1">
        <v>59</v>
      </c>
      <c r="N2696" s="1">
        <v>9.1614906832298093</v>
      </c>
      <c r="O2696" s="1" t="s">
        <v>6515</v>
      </c>
      <c r="P2696" s="1"/>
      <c r="Q2696" s="1"/>
    </row>
    <row r="2697" spans="1:17" x14ac:dyDescent="0.3">
      <c r="A2697" s="1" t="s">
        <v>5700</v>
      </c>
      <c r="B2697" s="1" t="s">
        <v>5770</v>
      </c>
      <c r="C2697" s="1">
        <v>4</v>
      </c>
      <c r="D2697" s="1" t="s">
        <v>6827</v>
      </c>
      <c r="E2697" s="1">
        <v>12</v>
      </c>
      <c r="F2697" s="1" t="s">
        <v>6855</v>
      </c>
      <c r="G2697" s="1" t="s">
        <v>5803</v>
      </c>
      <c r="H2697" s="1" t="s">
        <v>6526</v>
      </c>
      <c r="I2697" s="1" t="b">
        <v>0</v>
      </c>
      <c r="J2697" s="1">
        <v>0</v>
      </c>
      <c r="K2697" s="1">
        <v>1</v>
      </c>
      <c r="L2697" s="1">
        <v>0</v>
      </c>
      <c r="M2697" s="1">
        <v>23</v>
      </c>
      <c r="N2697" s="1">
        <v>3.5714285714285698</v>
      </c>
      <c r="O2697" s="1" t="s">
        <v>6527</v>
      </c>
      <c r="P2697" s="1"/>
      <c r="Q2697" s="1"/>
    </row>
    <row r="2698" spans="1:17" x14ac:dyDescent="0.3">
      <c r="A2698" s="1" t="s">
        <v>5700</v>
      </c>
      <c r="B2698" s="1" t="s">
        <v>5770</v>
      </c>
      <c r="C2698" s="1">
        <v>4</v>
      </c>
      <c r="D2698" s="1" t="s">
        <v>6827</v>
      </c>
      <c r="E2698" s="1">
        <v>12</v>
      </c>
      <c r="F2698" s="1" t="s">
        <v>6855</v>
      </c>
      <c r="G2698" s="1" t="s">
        <v>5816</v>
      </c>
      <c r="H2698" s="1" t="s">
        <v>6516</v>
      </c>
      <c r="I2698" s="1" t="b">
        <v>0</v>
      </c>
      <c r="J2698" s="1">
        <v>3</v>
      </c>
      <c r="K2698" s="1">
        <v>0</v>
      </c>
      <c r="L2698" s="1">
        <v>0</v>
      </c>
      <c r="M2698" s="1">
        <v>13</v>
      </c>
      <c r="N2698" s="1">
        <v>2.0186335403726701</v>
      </c>
      <c r="O2698" s="1" t="s">
        <v>6520</v>
      </c>
      <c r="P2698" s="1"/>
      <c r="Q2698" s="1"/>
    </row>
    <row r="2699" spans="1:17" x14ac:dyDescent="0.3">
      <c r="A2699" s="1" t="s">
        <v>5700</v>
      </c>
      <c r="B2699" s="1" t="s">
        <v>5770</v>
      </c>
      <c r="C2699" s="1">
        <v>4</v>
      </c>
      <c r="D2699" s="1" t="s">
        <v>6827</v>
      </c>
      <c r="E2699" s="1">
        <v>12</v>
      </c>
      <c r="F2699" s="1" t="s">
        <v>6855</v>
      </c>
      <c r="G2699" s="1" t="s">
        <v>5810</v>
      </c>
      <c r="H2699" s="1" t="s">
        <v>6516</v>
      </c>
      <c r="I2699" s="1" t="b">
        <v>0</v>
      </c>
      <c r="J2699" s="1">
        <v>2</v>
      </c>
      <c r="K2699" s="1">
        <v>0</v>
      </c>
      <c r="L2699" s="1">
        <v>0</v>
      </c>
      <c r="M2699" s="1">
        <v>10</v>
      </c>
      <c r="N2699" s="1">
        <v>1.5527950310559</v>
      </c>
      <c r="O2699" s="1" t="s">
        <v>6517</v>
      </c>
      <c r="P2699" s="1"/>
      <c r="Q2699" s="1"/>
    </row>
    <row r="2700" spans="1:17" x14ac:dyDescent="0.3">
      <c r="A2700" s="1" t="s">
        <v>5700</v>
      </c>
      <c r="B2700" s="1" t="s">
        <v>5770</v>
      </c>
      <c r="C2700" s="1">
        <v>4</v>
      </c>
      <c r="D2700" s="1" t="s">
        <v>6827</v>
      </c>
      <c r="E2700" s="1">
        <v>12</v>
      </c>
      <c r="F2700" s="1" t="s">
        <v>6855</v>
      </c>
      <c r="G2700" s="1" t="s">
        <v>5814</v>
      </c>
      <c r="H2700" s="1" t="s">
        <v>6516</v>
      </c>
      <c r="I2700" s="1" t="b">
        <v>1</v>
      </c>
      <c r="J2700" s="1">
        <v>0</v>
      </c>
      <c r="K2700" s="1">
        <v>0</v>
      </c>
      <c r="L2700" s="1">
        <v>0</v>
      </c>
      <c r="M2700" s="1">
        <v>10</v>
      </c>
      <c r="N2700" s="1">
        <v>1.55279503105589</v>
      </c>
      <c r="O2700" s="1" t="s">
        <v>6518</v>
      </c>
      <c r="P2700" s="1"/>
      <c r="Q2700" s="1"/>
    </row>
    <row r="2701" spans="1:17" x14ac:dyDescent="0.3">
      <c r="A2701" s="1" t="s">
        <v>5700</v>
      </c>
      <c r="B2701" s="1" t="s">
        <v>5770</v>
      </c>
      <c r="C2701" s="1">
        <v>4</v>
      </c>
      <c r="D2701" s="1" t="s">
        <v>6827</v>
      </c>
      <c r="E2701" s="1">
        <v>13</v>
      </c>
      <c r="F2701" s="1" t="s">
        <v>6856</v>
      </c>
      <c r="G2701" s="1" t="s">
        <v>5845</v>
      </c>
      <c r="H2701" s="1" t="s">
        <v>6514</v>
      </c>
      <c r="I2701" s="1" t="b">
        <v>0</v>
      </c>
      <c r="J2701" s="1">
        <v>0</v>
      </c>
      <c r="K2701" s="1">
        <v>4</v>
      </c>
      <c r="L2701" s="1">
        <v>5</v>
      </c>
      <c r="M2701" s="1">
        <v>1054</v>
      </c>
      <c r="N2701" s="1">
        <v>52.805611222444803</v>
      </c>
      <c r="O2701" s="1" t="s">
        <v>6515</v>
      </c>
      <c r="P2701" s="1"/>
      <c r="Q2701" s="1"/>
    </row>
    <row r="2702" spans="1:17" x14ac:dyDescent="0.3">
      <c r="A2702" s="1" t="s">
        <v>5700</v>
      </c>
      <c r="B2702" s="1" t="s">
        <v>5770</v>
      </c>
      <c r="C2702" s="1">
        <v>4</v>
      </c>
      <c r="D2702" s="1" t="s">
        <v>6827</v>
      </c>
      <c r="E2702" s="1">
        <v>13</v>
      </c>
      <c r="F2702" s="1" t="s">
        <v>6856</v>
      </c>
      <c r="G2702" s="1" t="s">
        <v>5803</v>
      </c>
      <c r="H2702" s="1" t="s">
        <v>6523</v>
      </c>
      <c r="I2702" s="1" t="b">
        <v>0</v>
      </c>
      <c r="J2702" s="1">
        <v>0</v>
      </c>
      <c r="K2702" s="1">
        <v>1</v>
      </c>
      <c r="L2702" s="1">
        <v>0</v>
      </c>
      <c r="M2702" s="1">
        <v>570</v>
      </c>
      <c r="N2702" s="1">
        <v>28.5571142284569</v>
      </c>
      <c r="O2702" s="1" t="s">
        <v>6524</v>
      </c>
      <c r="P2702" s="1"/>
      <c r="Q2702" s="1"/>
    </row>
    <row r="2703" spans="1:17" x14ac:dyDescent="0.3">
      <c r="A2703" s="1" t="s">
        <v>5700</v>
      </c>
      <c r="B2703" s="1" t="s">
        <v>5770</v>
      </c>
      <c r="C2703" s="1">
        <v>4</v>
      </c>
      <c r="D2703" s="1" t="s">
        <v>6827</v>
      </c>
      <c r="E2703" s="1">
        <v>13</v>
      </c>
      <c r="F2703" s="1" t="s">
        <v>6856</v>
      </c>
      <c r="G2703" s="1" t="s">
        <v>5801</v>
      </c>
      <c r="H2703" s="1" t="s">
        <v>6516</v>
      </c>
      <c r="I2703" s="1" t="b">
        <v>0</v>
      </c>
      <c r="J2703" s="1">
        <v>1</v>
      </c>
      <c r="K2703" s="1">
        <v>0</v>
      </c>
      <c r="L2703" s="1">
        <v>0</v>
      </c>
      <c r="M2703" s="1">
        <v>38</v>
      </c>
      <c r="N2703" s="1">
        <v>1.9038076152304599</v>
      </c>
      <c r="O2703" s="1" t="s">
        <v>6531</v>
      </c>
      <c r="P2703" s="1"/>
      <c r="Q2703" s="1"/>
    </row>
    <row r="2704" spans="1:17" x14ac:dyDescent="0.3">
      <c r="A2704" s="1" t="s">
        <v>5700</v>
      </c>
      <c r="B2704" s="1" t="s">
        <v>5770</v>
      </c>
      <c r="C2704" s="1">
        <v>4</v>
      </c>
      <c r="D2704" s="1" t="s">
        <v>6827</v>
      </c>
      <c r="E2704" s="1">
        <v>13</v>
      </c>
      <c r="F2704" s="1" t="s">
        <v>6856</v>
      </c>
      <c r="G2704" s="1" t="s">
        <v>5803</v>
      </c>
      <c r="H2704" s="1" t="s">
        <v>6526</v>
      </c>
      <c r="I2704" s="1" t="b">
        <v>0</v>
      </c>
      <c r="J2704" s="1">
        <v>0</v>
      </c>
      <c r="K2704" s="1">
        <v>1</v>
      </c>
      <c r="L2704" s="1">
        <v>0</v>
      </c>
      <c r="M2704" s="1">
        <v>36</v>
      </c>
      <c r="N2704" s="1">
        <v>1.80360721442885</v>
      </c>
      <c r="O2704" s="1" t="s">
        <v>6527</v>
      </c>
      <c r="P2704" s="1"/>
      <c r="Q2704" s="1"/>
    </row>
    <row r="2705" spans="1:17" x14ac:dyDescent="0.3">
      <c r="A2705" s="1" t="s">
        <v>5700</v>
      </c>
      <c r="B2705" s="1" t="s">
        <v>5770</v>
      </c>
      <c r="C2705" s="1">
        <v>4</v>
      </c>
      <c r="D2705" s="1" t="s">
        <v>6827</v>
      </c>
      <c r="E2705" s="1">
        <v>13</v>
      </c>
      <c r="F2705" s="1" t="s">
        <v>6856</v>
      </c>
      <c r="G2705" s="1" t="s">
        <v>5814</v>
      </c>
      <c r="H2705" s="1" t="s">
        <v>6516</v>
      </c>
      <c r="I2705" s="1" t="b">
        <v>1</v>
      </c>
      <c r="J2705" s="1">
        <v>0</v>
      </c>
      <c r="K2705" s="1">
        <v>0</v>
      </c>
      <c r="L2705" s="1">
        <v>0</v>
      </c>
      <c r="M2705" s="1">
        <v>36</v>
      </c>
      <c r="N2705" s="1">
        <v>1.80360721442885</v>
      </c>
      <c r="O2705" s="1" t="s">
        <v>6518</v>
      </c>
      <c r="P2705" s="1"/>
      <c r="Q2705" s="1"/>
    </row>
    <row r="2706" spans="1:17" x14ac:dyDescent="0.3">
      <c r="A2706" s="1" t="s">
        <v>5700</v>
      </c>
      <c r="B2706" s="1" t="s">
        <v>5770</v>
      </c>
      <c r="C2706" s="1">
        <v>4</v>
      </c>
      <c r="D2706" s="1" t="s">
        <v>6827</v>
      </c>
      <c r="E2706" s="1">
        <v>14</v>
      </c>
      <c r="F2706" s="1" t="s">
        <v>6857</v>
      </c>
      <c r="G2706" s="1" t="s">
        <v>5803</v>
      </c>
      <c r="H2706" s="1" t="s">
        <v>6523</v>
      </c>
      <c r="I2706" s="1" t="b">
        <v>0</v>
      </c>
      <c r="J2706" s="1">
        <v>0</v>
      </c>
      <c r="K2706" s="1">
        <v>1</v>
      </c>
      <c r="L2706" s="1">
        <v>0</v>
      </c>
      <c r="M2706" s="1">
        <v>279</v>
      </c>
      <c r="N2706" s="1">
        <v>39.130434782608702</v>
      </c>
      <c r="O2706" s="1" t="s">
        <v>6524</v>
      </c>
      <c r="P2706" s="1"/>
      <c r="Q2706" s="1"/>
    </row>
    <row r="2707" spans="1:17" x14ac:dyDescent="0.3">
      <c r="A2707" s="1" t="s">
        <v>5700</v>
      </c>
      <c r="B2707" s="1" t="s">
        <v>5770</v>
      </c>
      <c r="C2707" s="1">
        <v>4</v>
      </c>
      <c r="D2707" s="1" t="s">
        <v>6827</v>
      </c>
      <c r="E2707" s="1">
        <v>14</v>
      </c>
      <c r="F2707" s="1" t="s">
        <v>6857</v>
      </c>
      <c r="G2707" s="1" t="s">
        <v>5803</v>
      </c>
      <c r="H2707" s="1" t="s">
        <v>6526</v>
      </c>
      <c r="I2707" s="1" t="b">
        <v>0</v>
      </c>
      <c r="J2707" s="1">
        <v>0</v>
      </c>
      <c r="K2707" s="1">
        <v>1</v>
      </c>
      <c r="L2707" s="1">
        <v>0</v>
      </c>
      <c r="M2707" s="1">
        <v>150</v>
      </c>
      <c r="N2707" s="1">
        <v>21.037868162692799</v>
      </c>
      <c r="O2707" s="1" t="s">
        <v>6527</v>
      </c>
      <c r="P2707" s="1"/>
      <c r="Q2707" s="1"/>
    </row>
    <row r="2708" spans="1:17" x14ac:dyDescent="0.3">
      <c r="A2708" s="1" t="s">
        <v>5700</v>
      </c>
      <c r="B2708" s="1" t="s">
        <v>5770</v>
      </c>
      <c r="C2708" s="1">
        <v>4</v>
      </c>
      <c r="D2708" s="1" t="s">
        <v>6827</v>
      </c>
      <c r="E2708" s="1">
        <v>14</v>
      </c>
      <c r="F2708" s="1" t="s">
        <v>6857</v>
      </c>
      <c r="G2708" s="1" t="s">
        <v>5801</v>
      </c>
      <c r="H2708" s="1" t="s">
        <v>6516</v>
      </c>
      <c r="I2708" s="1" t="b">
        <v>0</v>
      </c>
      <c r="J2708" s="1">
        <v>1</v>
      </c>
      <c r="K2708" s="1">
        <v>0</v>
      </c>
      <c r="L2708" s="1">
        <v>0</v>
      </c>
      <c r="M2708" s="1">
        <v>107</v>
      </c>
      <c r="N2708" s="1">
        <v>15.0070126227209</v>
      </c>
      <c r="O2708" s="1" t="s">
        <v>6531</v>
      </c>
      <c r="P2708" s="1"/>
      <c r="Q2708" s="1"/>
    </row>
    <row r="2709" spans="1:17" x14ac:dyDescent="0.3">
      <c r="A2709" s="1" t="s">
        <v>5700</v>
      </c>
      <c r="B2709" s="1" t="s">
        <v>5770</v>
      </c>
      <c r="C2709" s="1">
        <v>4</v>
      </c>
      <c r="D2709" s="1" t="s">
        <v>6827</v>
      </c>
      <c r="E2709" s="1">
        <v>14</v>
      </c>
      <c r="F2709" s="1" t="s">
        <v>6857</v>
      </c>
      <c r="G2709" s="1" t="s">
        <v>5845</v>
      </c>
      <c r="H2709" s="1" t="s">
        <v>6514</v>
      </c>
      <c r="I2709" s="1" t="b">
        <v>0</v>
      </c>
      <c r="J2709" s="1">
        <v>0</v>
      </c>
      <c r="K2709" s="1">
        <v>4</v>
      </c>
      <c r="L2709" s="1">
        <v>5</v>
      </c>
      <c r="M2709" s="1">
        <v>40</v>
      </c>
      <c r="N2709" s="1">
        <v>5.6100981767180897</v>
      </c>
      <c r="O2709" s="1" t="s">
        <v>6515</v>
      </c>
      <c r="P2709" s="1"/>
      <c r="Q2709" s="1"/>
    </row>
    <row r="2710" spans="1:17" x14ac:dyDescent="0.3">
      <c r="A2710" s="1" t="s">
        <v>5700</v>
      </c>
      <c r="B2710" s="1" t="s">
        <v>5770</v>
      </c>
      <c r="C2710" s="1">
        <v>4</v>
      </c>
      <c r="D2710" s="1" t="s">
        <v>6827</v>
      </c>
      <c r="E2710" s="1">
        <v>14</v>
      </c>
      <c r="F2710" s="1" t="s">
        <v>6857</v>
      </c>
      <c r="G2710" s="1" t="s">
        <v>5819</v>
      </c>
      <c r="H2710" s="1" t="s">
        <v>6588</v>
      </c>
      <c r="I2710" s="1" t="b">
        <v>0</v>
      </c>
      <c r="J2710" s="1">
        <v>0</v>
      </c>
      <c r="K2710" s="1">
        <v>3</v>
      </c>
      <c r="L2710" s="1">
        <v>6</v>
      </c>
      <c r="M2710" s="1">
        <v>38</v>
      </c>
      <c r="N2710" s="1">
        <v>5.3295932678821796</v>
      </c>
      <c r="O2710" s="1" t="s">
        <v>6589</v>
      </c>
      <c r="P2710" s="1"/>
      <c r="Q2710" s="1"/>
    </row>
    <row r="2711" spans="1:17" x14ac:dyDescent="0.3">
      <c r="A2711" s="1" t="s">
        <v>5700</v>
      </c>
      <c r="B2711" s="1" t="s">
        <v>5770</v>
      </c>
      <c r="C2711" s="1">
        <v>4</v>
      </c>
      <c r="D2711" s="1" t="s">
        <v>6827</v>
      </c>
      <c r="E2711" s="1">
        <v>14</v>
      </c>
      <c r="F2711" s="1" t="s">
        <v>6857</v>
      </c>
      <c r="G2711" s="1" t="s">
        <v>5834</v>
      </c>
      <c r="H2711" s="1" t="s">
        <v>6516</v>
      </c>
      <c r="I2711" s="1" t="b">
        <v>0</v>
      </c>
      <c r="J2711" s="1">
        <v>11</v>
      </c>
      <c r="K2711" s="1">
        <v>0</v>
      </c>
      <c r="L2711" s="1">
        <v>0</v>
      </c>
      <c r="M2711" s="1">
        <v>21</v>
      </c>
      <c r="N2711" s="1">
        <v>2.9453015427769902</v>
      </c>
      <c r="O2711" s="1" t="s">
        <v>6663</v>
      </c>
      <c r="P2711" s="1"/>
      <c r="Q2711" s="1"/>
    </row>
    <row r="2712" spans="1:17" x14ac:dyDescent="0.3">
      <c r="A2712" s="1" t="s">
        <v>5700</v>
      </c>
      <c r="B2712" s="1" t="s">
        <v>5770</v>
      </c>
      <c r="C2712" s="1">
        <v>4</v>
      </c>
      <c r="D2712" s="1" t="s">
        <v>6827</v>
      </c>
      <c r="E2712" s="1">
        <v>15</v>
      </c>
      <c r="F2712" s="1" t="s">
        <v>6858</v>
      </c>
      <c r="G2712" s="1" t="s">
        <v>5845</v>
      </c>
      <c r="H2712" s="1" t="s">
        <v>6514</v>
      </c>
      <c r="I2712" s="1" t="b">
        <v>0</v>
      </c>
      <c r="J2712" s="1">
        <v>0</v>
      </c>
      <c r="K2712" s="1">
        <v>4</v>
      </c>
      <c r="L2712" s="1">
        <v>5</v>
      </c>
      <c r="M2712" s="1">
        <v>477</v>
      </c>
      <c r="N2712" s="1">
        <v>42.972972972972897</v>
      </c>
      <c r="O2712" s="1" t="s">
        <v>6515</v>
      </c>
      <c r="P2712" s="1"/>
      <c r="Q2712" s="1"/>
    </row>
    <row r="2713" spans="1:17" x14ac:dyDescent="0.3">
      <c r="A2713" s="1" t="s">
        <v>5700</v>
      </c>
      <c r="B2713" s="1" t="s">
        <v>5770</v>
      </c>
      <c r="C2713" s="1">
        <v>4</v>
      </c>
      <c r="D2713" s="1" t="s">
        <v>6827</v>
      </c>
      <c r="E2713" s="1">
        <v>15</v>
      </c>
      <c r="F2713" s="1" t="s">
        <v>6858</v>
      </c>
      <c r="G2713" s="1" t="s">
        <v>5819</v>
      </c>
      <c r="H2713" s="1" t="s">
        <v>6588</v>
      </c>
      <c r="I2713" s="1" t="b">
        <v>0</v>
      </c>
      <c r="J2713" s="1">
        <v>0</v>
      </c>
      <c r="K2713" s="1">
        <v>3</v>
      </c>
      <c r="L2713" s="1">
        <v>6</v>
      </c>
      <c r="M2713" s="1">
        <v>476</v>
      </c>
      <c r="N2713" s="1">
        <v>42.882882882882797</v>
      </c>
      <c r="O2713" s="1" t="s">
        <v>6589</v>
      </c>
      <c r="P2713" s="1"/>
      <c r="Q2713" s="1"/>
    </row>
    <row r="2714" spans="1:17" x14ac:dyDescent="0.3">
      <c r="A2714" s="1" t="s">
        <v>5700</v>
      </c>
      <c r="B2714" s="1" t="s">
        <v>5770</v>
      </c>
      <c r="C2714" s="1">
        <v>4</v>
      </c>
      <c r="D2714" s="1" t="s">
        <v>6827</v>
      </c>
      <c r="E2714" s="1">
        <v>15</v>
      </c>
      <c r="F2714" s="1" t="s">
        <v>6858</v>
      </c>
      <c r="G2714" s="1" t="s">
        <v>5803</v>
      </c>
      <c r="H2714" s="1" t="s">
        <v>6523</v>
      </c>
      <c r="I2714" s="1" t="b">
        <v>0</v>
      </c>
      <c r="J2714" s="1">
        <v>0</v>
      </c>
      <c r="K2714" s="1">
        <v>1</v>
      </c>
      <c r="L2714" s="1">
        <v>0</v>
      </c>
      <c r="M2714" s="1">
        <v>32</v>
      </c>
      <c r="N2714" s="1">
        <v>2.8828828828828801</v>
      </c>
      <c r="O2714" s="1" t="s">
        <v>6524</v>
      </c>
      <c r="P2714" s="1"/>
      <c r="Q2714" s="1"/>
    </row>
    <row r="2715" spans="1:17" x14ac:dyDescent="0.3">
      <c r="A2715" s="1" t="s">
        <v>5700</v>
      </c>
      <c r="B2715" s="1" t="s">
        <v>5770</v>
      </c>
      <c r="C2715" s="1">
        <v>4</v>
      </c>
      <c r="D2715" s="1" t="s">
        <v>6827</v>
      </c>
      <c r="E2715" s="1">
        <v>15</v>
      </c>
      <c r="F2715" s="1" t="s">
        <v>6858</v>
      </c>
      <c r="G2715" s="1" t="s">
        <v>5801</v>
      </c>
      <c r="H2715" s="1" t="s">
        <v>6516</v>
      </c>
      <c r="I2715" s="1" t="b">
        <v>0</v>
      </c>
      <c r="J2715" s="1">
        <v>1</v>
      </c>
      <c r="K2715" s="1">
        <v>0</v>
      </c>
      <c r="L2715" s="1">
        <v>0</v>
      </c>
      <c r="M2715" s="1">
        <v>17</v>
      </c>
      <c r="N2715" s="1">
        <v>1.5315315315315301</v>
      </c>
      <c r="O2715" s="1" t="s">
        <v>6531</v>
      </c>
      <c r="P2715" s="1"/>
      <c r="Q2715" s="1"/>
    </row>
    <row r="2716" spans="1:17" x14ac:dyDescent="0.3">
      <c r="A2716" s="1" t="s">
        <v>5700</v>
      </c>
      <c r="B2716" s="1" t="s">
        <v>5770</v>
      </c>
      <c r="C2716" s="1">
        <v>4</v>
      </c>
      <c r="D2716" s="1" t="s">
        <v>6827</v>
      </c>
      <c r="E2716" s="1">
        <v>15</v>
      </c>
      <c r="F2716" s="1" t="s">
        <v>6858</v>
      </c>
      <c r="G2716" s="1" t="s">
        <v>5803</v>
      </c>
      <c r="H2716" s="1" t="s">
        <v>6526</v>
      </c>
      <c r="I2716" s="1" t="b">
        <v>0</v>
      </c>
      <c r="J2716" s="1">
        <v>0</v>
      </c>
      <c r="K2716" s="1">
        <v>1</v>
      </c>
      <c r="L2716" s="1">
        <v>0</v>
      </c>
      <c r="M2716" s="1">
        <v>16</v>
      </c>
      <c r="N2716" s="1">
        <v>1.44144144144144</v>
      </c>
      <c r="O2716" s="1" t="s">
        <v>6527</v>
      </c>
      <c r="P2716" s="1"/>
      <c r="Q2716" s="1"/>
    </row>
    <row r="2717" spans="1:17" x14ac:dyDescent="0.3">
      <c r="A2717" s="1" t="s">
        <v>5700</v>
      </c>
      <c r="B2717" s="1" t="s">
        <v>5770</v>
      </c>
      <c r="C2717" s="1">
        <v>4</v>
      </c>
      <c r="D2717" s="1" t="s">
        <v>6827</v>
      </c>
      <c r="E2717" s="1">
        <v>16</v>
      </c>
      <c r="F2717" s="1" t="s">
        <v>6859</v>
      </c>
      <c r="G2717" s="1" t="s">
        <v>5834</v>
      </c>
      <c r="H2717" s="1" t="s">
        <v>6598</v>
      </c>
      <c r="I2717" s="1" t="b">
        <v>0</v>
      </c>
      <c r="J2717" s="1">
        <v>0</v>
      </c>
      <c r="K2717" s="1">
        <v>7</v>
      </c>
      <c r="L2717" s="1">
        <v>12</v>
      </c>
      <c r="M2717" s="1">
        <v>77</v>
      </c>
      <c r="N2717" s="1">
        <v>2.1055509980858602</v>
      </c>
      <c r="O2717" s="1" t="s">
        <v>6599</v>
      </c>
      <c r="P2717" s="1"/>
      <c r="Q2717" s="1"/>
    </row>
    <row r="2718" spans="1:17" x14ac:dyDescent="0.3">
      <c r="A2718" s="1" t="s">
        <v>5700</v>
      </c>
      <c r="B2718" s="1" t="s">
        <v>5770</v>
      </c>
      <c r="C2718" s="1">
        <v>4</v>
      </c>
      <c r="D2718" s="1" t="s">
        <v>6827</v>
      </c>
      <c r="E2718" s="1">
        <v>16</v>
      </c>
      <c r="F2718" s="1" t="s">
        <v>6859</v>
      </c>
      <c r="G2718" s="1" t="s">
        <v>5834</v>
      </c>
      <c r="H2718" s="1" t="s">
        <v>6598</v>
      </c>
      <c r="I2718" s="1" t="b">
        <v>0</v>
      </c>
      <c r="J2718" s="1">
        <v>0</v>
      </c>
      <c r="K2718" s="1">
        <v>7</v>
      </c>
      <c r="L2718" s="1">
        <v>11</v>
      </c>
      <c r="M2718" s="1">
        <v>40</v>
      </c>
      <c r="N2718" s="1">
        <v>1.09379272627837</v>
      </c>
      <c r="O2718" s="1" t="s">
        <v>6599</v>
      </c>
      <c r="P2718" s="1"/>
      <c r="Q2718" s="1"/>
    </row>
    <row r="2719" spans="1:17" x14ac:dyDescent="0.3">
      <c r="A2719" s="1" t="s">
        <v>5700</v>
      </c>
      <c r="B2719" s="1" t="s">
        <v>5770</v>
      </c>
      <c r="C2719" s="1">
        <v>4</v>
      </c>
      <c r="D2719" s="1" t="s">
        <v>6827</v>
      </c>
      <c r="E2719" s="1">
        <v>16</v>
      </c>
      <c r="F2719" s="1" t="s">
        <v>6859</v>
      </c>
      <c r="G2719" s="1" t="s">
        <v>5845</v>
      </c>
      <c r="H2719" s="1" t="s">
        <v>6514</v>
      </c>
      <c r="I2719" s="1" t="b">
        <v>0</v>
      </c>
      <c r="J2719" s="1">
        <v>0</v>
      </c>
      <c r="K2719" s="1">
        <v>4</v>
      </c>
      <c r="L2719" s="1">
        <v>5</v>
      </c>
      <c r="M2719" s="1">
        <v>2075</v>
      </c>
      <c r="N2719" s="1">
        <v>56.740497675690399</v>
      </c>
      <c r="O2719" s="1" t="s">
        <v>6515</v>
      </c>
      <c r="P2719" s="1"/>
      <c r="Q2719" s="1"/>
    </row>
    <row r="2720" spans="1:17" x14ac:dyDescent="0.3">
      <c r="A2720" s="1" t="s">
        <v>5700</v>
      </c>
      <c r="B2720" s="1" t="s">
        <v>5770</v>
      </c>
      <c r="C2720" s="1">
        <v>4</v>
      </c>
      <c r="D2720" s="1" t="s">
        <v>6827</v>
      </c>
      <c r="E2720" s="1">
        <v>16</v>
      </c>
      <c r="F2720" s="1" t="s">
        <v>6859</v>
      </c>
      <c r="G2720" s="1" t="s">
        <v>5819</v>
      </c>
      <c r="H2720" s="1" t="s">
        <v>6588</v>
      </c>
      <c r="I2720" s="1" t="b">
        <v>0</v>
      </c>
      <c r="J2720" s="1">
        <v>0</v>
      </c>
      <c r="K2720" s="1">
        <v>3</v>
      </c>
      <c r="L2720" s="1">
        <v>6</v>
      </c>
      <c r="M2720" s="1">
        <v>277</v>
      </c>
      <c r="N2720" s="1">
        <v>7.5745146294777097</v>
      </c>
      <c r="O2720" s="1" t="s">
        <v>6589</v>
      </c>
      <c r="P2720" s="1"/>
      <c r="Q2720" s="1"/>
    </row>
    <row r="2721" spans="1:17" x14ac:dyDescent="0.3">
      <c r="A2721" s="1" t="s">
        <v>5700</v>
      </c>
      <c r="B2721" s="1" t="s">
        <v>5770</v>
      </c>
      <c r="C2721" s="1">
        <v>4</v>
      </c>
      <c r="D2721" s="1" t="s">
        <v>6827</v>
      </c>
      <c r="E2721" s="1">
        <v>16</v>
      </c>
      <c r="F2721" s="1" t="s">
        <v>6859</v>
      </c>
      <c r="G2721" s="1" t="s">
        <v>5801</v>
      </c>
      <c r="H2721" s="1" t="s">
        <v>6516</v>
      </c>
      <c r="I2721" s="1" t="b">
        <v>0</v>
      </c>
      <c r="J2721" s="1">
        <v>1</v>
      </c>
      <c r="K2721" s="1">
        <v>0</v>
      </c>
      <c r="L2721" s="1">
        <v>0</v>
      </c>
      <c r="M2721" s="1">
        <v>221</v>
      </c>
      <c r="N2721" s="1">
        <v>6.04320481268799</v>
      </c>
      <c r="O2721" s="1" t="s">
        <v>6531</v>
      </c>
      <c r="P2721" s="1"/>
      <c r="Q2721" s="1"/>
    </row>
    <row r="2722" spans="1:17" x14ac:dyDescent="0.3">
      <c r="A2722" s="1" t="s">
        <v>5700</v>
      </c>
      <c r="B2722" s="1" t="s">
        <v>5770</v>
      </c>
      <c r="C2722" s="1">
        <v>4</v>
      </c>
      <c r="D2722" s="1" t="s">
        <v>6827</v>
      </c>
      <c r="E2722" s="1">
        <v>16</v>
      </c>
      <c r="F2722" s="1" t="s">
        <v>6859</v>
      </c>
      <c r="G2722" s="1" t="s">
        <v>5803</v>
      </c>
      <c r="H2722" s="1" t="s">
        <v>6523</v>
      </c>
      <c r="I2722" s="1" t="b">
        <v>0</v>
      </c>
      <c r="J2722" s="1">
        <v>0</v>
      </c>
      <c r="K2722" s="1">
        <v>1</v>
      </c>
      <c r="L2722" s="1">
        <v>0</v>
      </c>
      <c r="M2722" s="1">
        <v>118</v>
      </c>
      <c r="N2722" s="1">
        <v>3.22668854252119</v>
      </c>
      <c r="O2722" s="1" t="s">
        <v>6524</v>
      </c>
      <c r="P2722" s="1"/>
      <c r="Q2722" s="1"/>
    </row>
    <row r="2723" spans="1:17" x14ac:dyDescent="0.3">
      <c r="A2723" s="1" t="s">
        <v>5700</v>
      </c>
      <c r="B2723" s="1" t="s">
        <v>5770</v>
      </c>
      <c r="C2723" s="1">
        <v>4</v>
      </c>
      <c r="D2723" s="1" t="s">
        <v>6827</v>
      </c>
      <c r="E2723" s="1">
        <v>16</v>
      </c>
      <c r="F2723" s="1" t="s">
        <v>6859</v>
      </c>
      <c r="G2723" s="1" t="s">
        <v>5834</v>
      </c>
      <c r="H2723" s="1" t="s">
        <v>6516</v>
      </c>
      <c r="I2723" s="1" t="b">
        <v>0</v>
      </c>
      <c r="J2723" s="1">
        <v>18</v>
      </c>
      <c r="K2723" s="1">
        <v>0</v>
      </c>
      <c r="L2723" s="1">
        <v>0</v>
      </c>
      <c r="M2723" s="1">
        <v>96</v>
      </c>
      <c r="N2723" s="1">
        <v>2.6251025430680799</v>
      </c>
      <c r="O2723" s="1" t="s">
        <v>6860</v>
      </c>
      <c r="P2723" s="1"/>
      <c r="Q2723" s="1"/>
    </row>
    <row r="2724" spans="1:17" x14ac:dyDescent="0.3">
      <c r="A2724" s="1" t="s">
        <v>5700</v>
      </c>
      <c r="B2724" s="1" t="s">
        <v>5770</v>
      </c>
      <c r="C2724" s="1">
        <v>4</v>
      </c>
      <c r="D2724" s="1" t="s">
        <v>6827</v>
      </c>
      <c r="E2724" s="1">
        <v>16</v>
      </c>
      <c r="F2724" s="1" t="s">
        <v>6859</v>
      </c>
      <c r="G2724" s="1" t="s">
        <v>5834</v>
      </c>
      <c r="H2724" s="1" t="s">
        <v>6516</v>
      </c>
      <c r="I2724" s="1" t="b">
        <v>0</v>
      </c>
      <c r="J2724" s="1">
        <v>7</v>
      </c>
      <c r="K2724" s="1">
        <v>0</v>
      </c>
      <c r="L2724" s="1">
        <v>0</v>
      </c>
      <c r="M2724" s="1">
        <v>68</v>
      </c>
      <c r="N2724" s="1">
        <v>1.8594476346732201</v>
      </c>
      <c r="O2724" s="1" t="s">
        <v>6528</v>
      </c>
      <c r="P2724" s="1"/>
      <c r="Q2724" s="1"/>
    </row>
    <row r="2725" spans="1:17" x14ac:dyDescent="0.3">
      <c r="A2725" s="1" t="s">
        <v>5700</v>
      </c>
      <c r="B2725" s="1" t="s">
        <v>5770</v>
      </c>
      <c r="C2725" s="1">
        <v>4</v>
      </c>
      <c r="D2725" s="1" t="s">
        <v>6827</v>
      </c>
      <c r="E2725" s="1">
        <v>16</v>
      </c>
      <c r="F2725" s="1" t="s">
        <v>6859</v>
      </c>
      <c r="G2725" s="1" t="s">
        <v>5816</v>
      </c>
      <c r="H2725" s="1" t="s">
        <v>6516</v>
      </c>
      <c r="I2725" s="1" t="b">
        <v>0</v>
      </c>
      <c r="J2725" s="1">
        <v>3</v>
      </c>
      <c r="K2725" s="1">
        <v>0</v>
      </c>
      <c r="L2725" s="1">
        <v>0</v>
      </c>
      <c r="M2725" s="1">
        <v>46</v>
      </c>
      <c r="N2725" s="1">
        <v>1.25786163522012</v>
      </c>
      <c r="O2725" s="1" t="s">
        <v>6520</v>
      </c>
      <c r="P2725" s="1"/>
      <c r="Q2725" s="1"/>
    </row>
    <row r="2726" spans="1:17" x14ac:dyDescent="0.3">
      <c r="A2726" s="1" t="s">
        <v>5700</v>
      </c>
      <c r="B2726" s="1" t="s">
        <v>5770</v>
      </c>
      <c r="C2726" s="1">
        <v>4</v>
      </c>
      <c r="D2726" s="1" t="s">
        <v>6827</v>
      </c>
      <c r="E2726" s="1">
        <v>17</v>
      </c>
      <c r="F2726" s="1" t="s">
        <v>6861</v>
      </c>
      <c r="G2726" s="1" t="s">
        <v>5834</v>
      </c>
      <c r="H2726" s="1" t="s">
        <v>6542</v>
      </c>
      <c r="I2726" s="1" t="b">
        <v>0</v>
      </c>
      <c r="J2726" s="1">
        <v>0</v>
      </c>
      <c r="K2726" s="1">
        <v>7</v>
      </c>
      <c r="L2726" s="1">
        <v>12</v>
      </c>
      <c r="M2726" s="1">
        <v>256</v>
      </c>
      <c r="N2726" s="1">
        <v>5.9645852749300996</v>
      </c>
      <c r="O2726" s="1" t="s">
        <v>6565</v>
      </c>
      <c r="P2726" s="1"/>
      <c r="Q2726" s="1"/>
    </row>
    <row r="2727" spans="1:17" x14ac:dyDescent="0.3">
      <c r="A2727" s="1" t="s">
        <v>5700</v>
      </c>
      <c r="B2727" s="1" t="s">
        <v>5770</v>
      </c>
      <c r="C2727" s="1">
        <v>4</v>
      </c>
      <c r="D2727" s="1" t="s">
        <v>6827</v>
      </c>
      <c r="E2727" s="1">
        <v>17</v>
      </c>
      <c r="F2727" s="1" t="s">
        <v>6861</v>
      </c>
      <c r="G2727" s="1" t="s">
        <v>5845</v>
      </c>
      <c r="H2727" s="1" t="s">
        <v>6514</v>
      </c>
      <c r="I2727" s="1" t="b">
        <v>0</v>
      </c>
      <c r="J2727" s="1">
        <v>0</v>
      </c>
      <c r="K2727" s="1">
        <v>4</v>
      </c>
      <c r="L2727" s="1">
        <v>5</v>
      </c>
      <c r="M2727" s="1">
        <v>2453</v>
      </c>
      <c r="N2727" s="1">
        <v>57.152842497670001</v>
      </c>
      <c r="O2727" s="1" t="s">
        <v>6515</v>
      </c>
      <c r="P2727" s="1"/>
      <c r="Q2727" s="1"/>
    </row>
    <row r="2728" spans="1:17" x14ac:dyDescent="0.3">
      <c r="A2728" s="1" t="s">
        <v>5700</v>
      </c>
      <c r="B2728" s="1" t="s">
        <v>5770</v>
      </c>
      <c r="C2728" s="1">
        <v>4</v>
      </c>
      <c r="D2728" s="1" t="s">
        <v>6827</v>
      </c>
      <c r="E2728" s="1">
        <v>17</v>
      </c>
      <c r="F2728" s="1" t="s">
        <v>6861</v>
      </c>
      <c r="G2728" s="1" t="s">
        <v>5803</v>
      </c>
      <c r="H2728" s="1" t="s">
        <v>6523</v>
      </c>
      <c r="I2728" s="1" t="b">
        <v>0</v>
      </c>
      <c r="J2728" s="1">
        <v>0</v>
      </c>
      <c r="K2728" s="1">
        <v>1</v>
      </c>
      <c r="L2728" s="1">
        <v>0</v>
      </c>
      <c r="M2728" s="1">
        <v>541</v>
      </c>
      <c r="N2728" s="1">
        <v>12.6048462255358</v>
      </c>
      <c r="O2728" s="1" t="s">
        <v>6524</v>
      </c>
      <c r="P2728" s="1"/>
      <c r="Q2728" s="1"/>
    </row>
    <row r="2729" spans="1:17" x14ac:dyDescent="0.3">
      <c r="A2729" s="1" t="s">
        <v>5700</v>
      </c>
      <c r="B2729" s="1" t="s">
        <v>5770</v>
      </c>
      <c r="C2729" s="1">
        <v>4</v>
      </c>
      <c r="D2729" s="1" t="s">
        <v>6827</v>
      </c>
      <c r="E2729" s="1">
        <v>17</v>
      </c>
      <c r="F2729" s="1" t="s">
        <v>6861</v>
      </c>
      <c r="G2729" s="1" t="s">
        <v>5801</v>
      </c>
      <c r="H2729" s="1" t="s">
        <v>6516</v>
      </c>
      <c r="I2729" s="1" t="b">
        <v>0</v>
      </c>
      <c r="J2729" s="1">
        <v>1</v>
      </c>
      <c r="K2729" s="1">
        <v>0</v>
      </c>
      <c r="L2729" s="1">
        <v>0</v>
      </c>
      <c r="M2729" s="1">
        <v>195</v>
      </c>
      <c r="N2729" s="1">
        <v>4.5433364398881597</v>
      </c>
      <c r="O2729" s="1" t="s">
        <v>6531</v>
      </c>
      <c r="P2729" s="1"/>
      <c r="Q2729" s="1"/>
    </row>
    <row r="2730" spans="1:17" x14ac:dyDescent="0.3">
      <c r="A2730" s="1" t="s">
        <v>5700</v>
      </c>
      <c r="B2730" s="1" t="s">
        <v>5770</v>
      </c>
      <c r="C2730" s="1">
        <v>4</v>
      </c>
      <c r="D2730" s="1" t="s">
        <v>6827</v>
      </c>
      <c r="E2730" s="1">
        <v>17</v>
      </c>
      <c r="F2730" s="1" t="s">
        <v>6861</v>
      </c>
      <c r="G2730" s="1" t="s">
        <v>5810</v>
      </c>
      <c r="H2730" s="1" t="s">
        <v>6516</v>
      </c>
      <c r="I2730" s="1" t="b">
        <v>0</v>
      </c>
      <c r="J2730" s="1">
        <v>2</v>
      </c>
      <c r="K2730" s="1">
        <v>0</v>
      </c>
      <c r="L2730" s="1">
        <v>0</v>
      </c>
      <c r="M2730" s="1">
        <v>183</v>
      </c>
      <c r="N2730" s="1">
        <v>4.2637465051258099</v>
      </c>
      <c r="O2730" s="1" t="s">
        <v>6517</v>
      </c>
      <c r="P2730" s="1"/>
      <c r="Q2730" s="1"/>
    </row>
    <row r="2731" spans="1:17" x14ac:dyDescent="0.3">
      <c r="A2731" s="1" t="s">
        <v>5700</v>
      </c>
      <c r="B2731" s="1" t="s">
        <v>5770</v>
      </c>
      <c r="C2731" s="1">
        <v>4</v>
      </c>
      <c r="D2731" s="1" t="s">
        <v>6827</v>
      </c>
      <c r="E2731" s="1">
        <v>17</v>
      </c>
      <c r="F2731" s="1" t="s">
        <v>6861</v>
      </c>
      <c r="G2731" s="1" t="s">
        <v>5834</v>
      </c>
      <c r="H2731" s="1" t="s">
        <v>6516</v>
      </c>
      <c r="I2731" s="1" t="b">
        <v>0</v>
      </c>
      <c r="J2731" s="1">
        <v>15</v>
      </c>
      <c r="K2731" s="1">
        <v>0</v>
      </c>
      <c r="L2731" s="1">
        <v>0</v>
      </c>
      <c r="M2731" s="1">
        <v>90</v>
      </c>
      <c r="N2731" s="1">
        <v>2.09692451071761</v>
      </c>
      <c r="O2731" s="1" t="s">
        <v>6862</v>
      </c>
      <c r="P2731" s="1"/>
      <c r="Q2731" s="1"/>
    </row>
    <row r="2732" spans="1:17" x14ac:dyDescent="0.3">
      <c r="A2732" s="1" t="s">
        <v>5700</v>
      </c>
      <c r="B2732" s="1" t="s">
        <v>5770</v>
      </c>
      <c r="C2732" s="1">
        <v>4</v>
      </c>
      <c r="D2732" s="1" t="s">
        <v>6827</v>
      </c>
      <c r="E2732" s="1">
        <v>18</v>
      </c>
      <c r="F2732" s="1" t="s">
        <v>6863</v>
      </c>
      <c r="G2732" s="1" t="s">
        <v>5845</v>
      </c>
      <c r="H2732" s="1" t="s">
        <v>6514</v>
      </c>
      <c r="I2732" s="1" t="b">
        <v>0</v>
      </c>
      <c r="J2732" s="1">
        <v>0</v>
      </c>
      <c r="K2732" s="1">
        <v>4</v>
      </c>
      <c r="L2732" s="1">
        <v>5</v>
      </c>
      <c r="M2732" s="1">
        <v>364</v>
      </c>
      <c r="N2732" s="1">
        <v>45.843828715365198</v>
      </c>
      <c r="O2732" s="1" t="s">
        <v>6515</v>
      </c>
      <c r="P2732" s="1"/>
      <c r="Q2732" s="1"/>
    </row>
    <row r="2733" spans="1:17" x14ac:dyDescent="0.3">
      <c r="A2733" s="1" t="s">
        <v>5700</v>
      </c>
      <c r="B2733" s="1" t="s">
        <v>5770</v>
      </c>
      <c r="C2733" s="1">
        <v>4</v>
      </c>
      <c r="D2733" s="1" t="s">
        <v>6827</v>
      </c>
      <c r="E2733" s="1">
        <v>18</v>
      </c>
      <c r="F2733" s="1" t="s">
        <v>6863</v>
      </c>
      <c r="G2733" s="1" t="s">
        <v>5834</v>
      </c>
      <c r="H2733" s="1" t="s">
        <v>6516</v>
      </c>
      <c r="I2733" s="1" t="b">
        <v>0</v>
      </c>
      <c r="J2733" s="1">
        <v>6</v>
      </c>
      <c r="K2733" s="1">
        <v>0</v>
      </c>
      <c r="L2733" s="1">
        <v>0</v>
      </c>
      <c r="M2733" s="1">
        <v>239</v>
      </c>
      <c r="N2733" s="1">
        <v>30.100755667506299</v>
      </c>
      <c r="O2733" s="1" t="s">
        <v>6532</v>
      </c>
      <c r="P2733" s="1"/>
      <c r="Q2733" s="1"/>
    </row>
    <row r="2734" spans="1:17" x14ac:dyDescent="0.3">
      <c r="A2734" s="1" t="s">
        <v>5700</v>
      </c>
      <c r="B2734" s="1" t="s">
        <v>5770</v>
      </c>
      <c r="C2734" s="1">
        <v>4</v>
      </c>
      <c r="D2734" s="1" t="s">
        <v>6827</v>
      </c>
      <c r="E2734" s="1">
        <v>18</v>
      </c>
      <c r="F2734" s="1" t="s">
        <v>6863</v>
      </c>
      <c r="G2734" s="1" t="s">
        <v>5819</v>
      </c>
      <c r="H2734" s="1" t="s">
        <v>6588</v>
      </c>
      <c r="I2734" s="1" t="b">
        <v>0</v>
      </c>
      <c r="J2734" s="1">
        <v>0</v>
      </c>
      <c r="K2734" s="1">
        <v>3</v>
      </c>
      <c r="L2734" s="1">
        <v>6</v>
      </c>
      <c r="M2734" s="1">
        <v>52</v>
      </c>
      <c r="N2734" s="1">
        <v>6.5491183879093198</v>
      </c>
      <c r="O2734" s="1" t="s">
        <v>6589</v>
      </c>
      <c r="P2734" s="1"/>
      <c r="Q2734" s="1"/>
    </row>
    <row r="2735" spans="1:17" x14ac:dyDescent="0.3">
      <c r="A2735" s="1" t="s">
        <v>5700</v>
      </c>
      <c r="B2735" s="1" t="s">
        <v>5770</v>
      </c>
      <c r="C2735" s="1">
        <v>4</v>
      </c>
      <c r="D2735" s="1" t="s">
        <v>6827</v>
      </c>
      <c r="E2735" s="1">
        <v>18</v>
      </c>
      <c r="F2735" s="1" t="s">
        <v>6863</v>
      </c>
      <c r="G2735" s="1" t="s">
        <v>5803</v>
      </c>
      <c r="H2735" s="1" t="s">
        <v>6523</v>
      </c>
      <c r="I2735" s="1" t="b">
        <v>0</v>
      </c>
      <c r="J2735" s="1">
        <v>0</v>
      </c>
      <c r="K2735" s="1">
        <v>1</v>
      </c>
      <c r="L2735" s="1">
        <v>0</v>
      </c>
      <c r="M2735" s="1">
        <v>21</v>
      </c>
      <c r="N2735" s="1">
        <v>2.6448362720402998</v>
      </c>
      <c r="O2735" s="1" t="s">
        <v>6524</v>
      </c>
      <c r="P2735" s="1"/>
      <c r="Q2735" s="1"/>
    </row>
    <row r="2736" spans="1:17" x14ac:dyDescent="0.3">
      <c r="A2736" s="1" t="s">
        <v>5700</v>
      </c>
      <c r="B2736" s="1" t="s">
        <v>5770</v>
      </c>
      <c r="C2736" s="1">
        <v>4</v>
      </c>
      <c r="D2736" s="1" t="s">
        <v>6827</v>
      </c>
      <c r="E2736" s="1">
        <v>18</v>
      </c>
      <c r="F2736" s="1" t="s">
        <v>6863</v>
      </c>
      <c r="G2736" s="1" t="s">
        <v>5814</v>
      </c>
      <c r="H2736" s="1" t="s">
        <v>6516</v>
      </c>
      <c r="I2736" s="1" t="b">
        <v>1</v>
      </c>
      <c r="J2736" s="1">
        <v>0</v>
      </c>
      <c r="K2736" s="1">
        <v>0</v>
      </c>
      <c r="L2736" s="1">
        <v>0</v>
      </c>
      <c r="M2736" s="1">
        <v>16</v>
      </c>
      <c r="N2736" s="1">
        <v>2.0151133501259402</v>
      </c>
      <c r="O2736" s="1" t="s">
        <v>6518</v>
      </c>
      <c r="P2736" s="1"/>
      <c r="Q2736" s="1"/>
    </row>
    <row r="2737" spans="1:17" x14ac:dyDescent="0.3">
      <c r="A2737" s="1" t="s">
        <v>5700</v>
      </c>
      <c r="B2737" s="1" t="s">
        <v>5770</v>
      </c>
      <c r="C2737" s="1">
        <v>4</v>
      </c>
      <c r="D2737" s="1" t="s">
        <v>6827</v>
      </c>
      <c r="E2737" s="1">
        <v>18</v>
      </c>
      <c r="F2737" s="1" t="s">
        <v>6863</v>
      </c>
      <c r="G2737" s="1" t="s">
        <v>5801</v>
      </c>
      <c r="H2737" s="1" t="s">
        <v>6516</v>
      </c>
      <c r="I2737" s="1" t="b">
        <v>0</v>
      </c>
      <c r="J2737" s="1">
        <v>1</v>
      </c>
      <c r="K2737" s="1">
        <v>0</v>
      </c>
      <c r="L2737" s="1">
        <v>3</v>
      </c>
      <c r="M2737" s="1">
        <v>14</v>
      </c>
      <c r="N2737" s="1">
        <v>1.7632241813602001</v>
      </c>
      <c r="O2737" s="1" t="s">
        <v>6819</v>
      </c>
      <c r="P2737" s="1"/>
      <c r="Q2737" s="1"/>
    </row>
    <row r="2738" spans="1:17" x14ac:dyDescent="0.3">
      <c r="A2738" s="1" t="s">
        <v>5700</v>
      </c>
      <c r="B2738" s="1" t="s">
        <v>5770</v>
      </c>
      <c r="C2738" s="1">
        <v>4</v>
      </c>
      <c r="D2738" s="1" t="s">
        <v>6827</v>
      </c>
      <c r="E2738" s="1">
        <v>19</v>
      </c>
      <c r="F2738" s="1" t="s">
        <v>6864</v>
      </c>
      <c r="G2738" s="1" t="s">
        <v>5819</v>
      </c>
      <c r="H2738" s="1" t="s">
        <v>6588</v>
      </c>
      <c r="I2738" s="1" t="b">
        <v>0</v>
      </c>
      <c r="J2738" s="1">
        <v>0</v>
      </c>
      <c r="K2738" s="1">
        <v>3</v>
      </c>
      <c r="L2738" s="1">
        <v>6</v>
      </c>
      <c r="M2738" s="1">
        <v>857</v>
      </c>
      <c r="N2738" s="1">
        <v>56.642432253800401</v>
      </c>
      <c r="O2738" s="1" t="s">
        <v>6589</v>
      </c>
      <c r="P2738" s="1"/>
      <c r="Q2738" s="1"/>
    </row>
    <row r="2739" spans="1:17" x14ac:dyDescent="0.3">
      <c r="A2739" s="1" t="s">
        <v>5700</v>
      </c>
      <c r="B2739" s="1" t="s">
        <v>5770</v>
      </c>
      <c r="C2739" s="1">
        <v>4</v>
      </c>
      <c r="D2739" s="1" t="s">
        <v>6827</v>
      </c>
      <c r="E2739" s="1">
        <v>19</v>
      </c>
      <c r="F2739" s="1" t="s">
        <v>6864</v>
      </c>
      <c r="G2739" s="1" t="s">
        <v>5801</v>
      </c>
      <c r="H2739" s="1" t="s">
        <v>6516</v>
      </c>
      <c r="I2739" s="1" t="b">
        <v>0</v>
      </c>
      <c r="J2739" s="1">
        <v>1</v>
      </c>
      <c r="K2739" s="1">
        <v>0</v>
      </c>
      <c r="L2739" s="1">
        <v>3</v>
      </c>
      <c r="M2739" s="1">
        <v>276</v>
      </c>
      <c r="N2739" s="1">
        <v>18.2419035029742</v>
      </c>
      <c r="O2739" s="1" t="s">
        <v>6819</v>
      </c>
      <c r="P2739" s="1"/>
      <c r="Q2739" s="1"/>
    </row>
    <row r="2740" spans="1:17" x14ac:dyDescent="0.3">
      <c r="A2740" s="1" t="s">
        <v>5700</v>
      </c>
      <c r="B2740" s="1" t="s">
        <v>5770</v>
      </c>
      <c r="C2740" s="1">
        <v>4</v>
      </c>
      <c r="D2740" s="1" t="s">
        <v>6827</v>
      </c>
      <c r="E2740" s="1">
        <v>19</v>
      </c>
      <c r="F2740" s="1" t="s">
        <v>6864</v>
      </c>
      <c r="G2740" s="1" t="s">
        <v>5810</v>
      </c>
      <c r="H2740" s="1" t="s">
        <v>6516</v>
      </c>
      <c r="I2740" s="1" t="b">
        <v>0</v>
      </c>
      <c r="J2740" s="1">
        <v>2</v>
      </c>
      <c r="K2740" s="1">
        <v>0</v>
      </c>
      <c r="L2740" s="1">
        <v>3</v>
      </c>
      <c r="M2740" s="1">
        <v>87</v>
      </c>
      <c r="N2740" s="1">
        <v>5.7501652346331698</v>
      </c>
      <c r="O2740" s="1" t="s">
        <v>6865</v>
      </c>
      <c r="P2740" s="1"/>
      <c r="Q2740" s="1"/>
    </row>
    <row r="2741" spans="1:17" x14ac:dyDescent="0.3">
      <c r="A2741" s="1" t="s">
        <v>5700</v>
      </c>
      <c r="B2741" s="1" t="s">
        <v>5770</v>
      </c>
      <c r="C2741" s="1">
        <v>4</v>
      </c>
      <c r="D2741" s="1" t="s">
        <v>6827</v>
      </c>
      <c r="E2741" s="1">
        <v>19</v>
      </c>
      <c r="F2741" s="1" t="s">
        <v>6864</v>
      </c>
      <c r="G2741" s="1" t="s">
        <v>5845</v>
      </c>
      <c r="H2741" s="1" t="s">
        <v>6514</v>
      </c>
      <c r="I2741" s="1" t="b">
        <v>0</v>
      </c>
      <c r="J2741" s="1">
        <v>0</v>
      </c>
      <c r="K2741" s="1">
        <v>4</v>
      </c>
      <c r="L2741" s="1">
        <v>5</v>
      </c>
      <c r="M2741" s="1">
        <v>37</v>
      </c>
      <c r="N2741" s="1">
        <v>2.4454725710508902</v>
      </c>
      <c r="O2741" s="1" t="s">
        <v>6515</v>
      </c>
      <c r="P2741" s="1"/>
      <c r="Q2741" s="1"/>
    </row>
    <row r="2742" spans="1:17" x14ac:dyDescent="0.3">
      <c r="A2742" s="1" t="s">
        <v>5700</v>
      </c>
      <c r="B2742" s="1" t="s">
        <v>5770</v>
      </c>
      <c r="C2742" s="1">
        <v>4</v>
      </c>
      <c r="D2742" s="1" t="s">
        <v>6827</v>
      </c>
      <c r="E2742" s="1">
        <v>19</v>
      </c>
      <c r="F2742" s="1" t="s">
        <v>6864</v>
      </c>
      <c r="G2742" s="1" t="s">
        <v>5816</v>
      </c>
      <c r="H2742" s="1" t="s">
        <v>6516</v>
      </c>
      <c r="I2742" s="1" t="b">
        <v>0</v>
      </c>
      <c r="J2742" s="1">
        <v>3</v>
      </c>
      <c r="K2742" s="1">
        <v>0</v>
      </c>
      <c r="L2742" s="1">
        <v>2</v>
      </c>
      <c r="M2742" s="1">
        <v>19</v>
      </c>
      <c r="N2742" s="1">
        <v>1.25578321216126</v>
      </c>
      <c r="O2742" s="1" t="s">
        <v>6866</v>
      </c>
      <c r="P2742" s="1"/>
      <c r="Q2742" s="1"/>
    </row>
    <row r="2743" spans="1:17" x14ac:dyDescent="0.3">
      <c r="A2743" s="1" t="s">
        <v>5700</v>
      </c>
      <c r="B2743" s="1" t="s">
        <v>5770</v>
      </c>
      <c r="C2743" s="1">
        <v>4</v>
      </c>
      <c r="D2743" s="1" t="s">
        <v>6827</v>
      </c>
      <c r="E2743" s="1">
        <v>19</v>
      </c>
      <c r="F2743" s="1" t="s">
        <v>6864</v>
      </c>
      <c r="G2743" s="1" t="s">
        <v>5834</v>
      </c>
      <c r="H2743" s="1" t="s">
        <v>6516</v>
      </c>
      <c r="I2743" s="1" t="b">
        <v>0</v>
      </c>
      <c r="J2743" s="1">
        <v>6</v>
      </c>
      <c r="K2743" s="1">
        <v>0</v>
      </c>
      <c r="L2743" s="1">
        <v>0</v>
      </c>
      <c r="M2743" s="1">
        <v>16</v>
      </c>
      <c r="N2743" s="1">
        <v>1.0575016523463301</v>
      </c>
      <c r="O2743" s="1" t="s">
        <v>6532</v>
      </c>
      <c r="P2743" s="1"/>
      <c r="Q2743" s="1"/>
    </row>
    <row r="2744" spans="1:17" x14ac:dyDescent="0.3">
      <c r="A2744" s="1" t="s">
        <v>5700</v>
      </c>
      <c r="B2744" s="1" t="s">
        <v>5770</v>
      </c>
      <c r="C2744" s="1">
        <v>4</v>
      </c>
      <c r="D2744" s="1" t="s">
        <v>6827</v>
      </c>
      <c r="E2744" s="1">
        <v>20</v>
      </c>
      <c r="F2744" s="1" t="s">
        <v>6867</v>
      </c>
      <c r="G2744" s="1" t="s">
        <v>5845</v>
      </c>
      <c r="H2744" s="1" t="s">
        <v>6514</v>
      </c>
      <c r="I2744" s="1" t="b">
        <v>0</v>
      </c>
      <c r="J2744" s="1">
        <v>0</v>
      </c>
      <c r="K2744" s="1">
        <v>4</v>
      </c>
      <c r="L2744" s="1">
        <v>5</v>
      </c>
      <c r="M2744" s="1">
        <v>1</v>
      </c>
      <c r="N2744" s="1">
        <v>50</v>
      </c>
      <c r="O2744" s="1" t="s">
        <v>6515</v>
      </c>
      <c r="P2744" s="1"/>
      <c r="Q2744" s="1"/>
    </row>
    <row r="2745" spans="1:17" x14ac:dyDescent="0.3">
      <c r="A2745" s="1" t="s">
        <v>5700</v>
      </c>
      <c r="B2745" s="1" t="s">
        <v>5770</v>
      </c>
      <c r="C2745" s="1">
        <v>4</v>
      </c>
      <c r="D2745" s="1" t="s">
        <v>6827</v>
      </c>
      <c r="E2745" s="1">
        <v>20</v>
      </c>
      <c r="F2745" s="1" t="s">
        <v>6867</v>
      </c>
      <c r="G2745" s="1" t="s">
        <v>5834</v>
      </c>
      <c r="H2745" s="1" t="s">
        <v>6738</v>
      </c>
      <c r="I2745" s="1" t="b">
        <v>0</v>
      </c>
      <c r="J2745" s="1">
        <v>0</v>
      </c>
      <c r="K2745" s="1">
        <v>9</v>
      </c>
      <c r="L2745" s="1">
        <v>10</v>
      </c>
      <c r="M2745" s="1">
        <v>1</v>
      </c>
      <c r="N2745" s="1">
        <v>50</v>
      </c>
      <c r="O2745" s="1" t="s">
        <v>6739</v>
      </c>
      <c r="P2745" s="1"/>
      <c r="Q2745" s="1"/>
    </row>
    <row r="2746" spans="1:17" x14ac:dyDescent="0.3">
      <c r="A2746" s="1" t="s">
        <v>5700</v>
      </c>
      <c r="B2746" s="1" t="s">
        <v>5770</v>
      </c>
      <c r="C2746" s="1">
        <v>4</v>
      </c>
      <c r="D2746" s="1" t="s">
        <v>6827</v>
      </c>
      <c r="E2746" s="1">
        <v>21</v>
      </c>
      <c r="F2746" s="1" t="s">
        <v>6868</v>
      </c>
      <c r="G2746" s="1" t="s">
        <v>5816</v>
      </c>
      <c r="H2746" s="1" t="s">
        <v>6516</v>
      </c>
      <c r="I2746" s="1" t="b">
        <v>0</v>
      </c>
      <c r="J2746" s="1">
        <v>3</v>
      </c>
      <c r="K2746" s="1">
        <v>0</v>
      </c>
      <c r="L2746" s="1">
        <v>0</v>
      </c>
      <c r="M2746" s="1">
        <v>294</v>
      </c>
      <c r="N2746" s="1">
        <v>35.209580838323298</v>
      </c>
      <c r="O2746" s="1" t="s">
        <v>6520</v>
      </c>
      <c r="P2746" s="1"/>
      <c r="Q2746" s="1"/>
    </row>
    <row r="2747" spans="1:17" x14ac:dyDescent="0.3">
      <c r="A2747" s="1" t="s">
        <v>5700</v>
      </c>
      <c r="B2747" s="1" t="s">
        <v>5770</v>
      </c>
      <c r="C2747" s="1">
        <v>4</v>
      </c>
      <c r="D2747" s="1" t="s">
        <v>6827</v>
      </c>
      <c r="E2747" s="1">
        <v>21</v>
      </c>
      <c r="F2747" s="1" t="s">
        <v>6868</v>
      </c>
      <c r="G2747" s="1" t="s">
        <v>5803</v>
      </c>
      <c r="H2747" s="1" t="s">
        <v>6526</v>
      </c>
      <c r="I2747" s="1" t="b">
        <v>0</v>
      </c>
      <c r="J2747" s="1">
        <v>0</v>
      </c>
      <c r="K2747" s="1">
        <v>1</v>
      </c>
      <c r="L2747" s="1">
        <v>0</v>
      </c>
      <c r="M2747" s="1">
        <v>153</v>
      </c>
      <c r="N2747" s="1">
        <v>18.323353293413099</v>
      </c>
      <c r="O2747" s="1" t="s">
        <v>6527</v>
      </c>
      <c r="P2747" s="1"/>
      <c r="Q2747" s="1"/>
    </row>
    <row r="2748" spans="1:17" x14ac:dyDescent="0.3">
      <c r="A2748" s="1" t="s">
        <v>5700</v>
      </c>
      <c r="B2748" s="1" t="s">
        <v>5770</v>
      </c>
      <c r="C2748" s="1">
        <v>4</v>
      </c>
      <c r="D2748" s="1" t="s">
        <v>6827</v>
      </c>
      <c r="E2748" s="1">
        <v>21</v>
      </c>
      <c r="F2748" s="1" t="s">
        <v>6868</v>
      </c>
      <c r="G2748" s="1" t="s">
        <v>5834</v>
      </c>
      <c r="H2748" s="1" t="s">
        <v>6516</v>
      </c>
      <c r="I2748" s="1" t="b">
        <v>0</v>
      </c>
      <c r="J2748" s="1">
        <v>7</v>
      </c>
      <c r="K2748" s="1">
        <v>0</v>
      </c>
      <c r="L2748" s="1">
        <v>0</v>
      </c>
      <c r="M2748" s="1">
        <v>118</v>
      </c>
      <c r="N2748" s="1">
        <v>14.131736526946099</v>
      </c>
      <c r="O2748" s="1" t="s">
        <v>6528</v>
      </c>
      <c r="P2748" s="1"/>
      <c r="Q2748" s="1"/>
    </row>
    <row r="2749" spans="1:17" x14ac:dyDescent="0.3">
      <c r="A2749" s="1" t="s">
        <v>5700</v>
      </c>
      <c r="B2749" s="1" t="s">
        <v>5770</v>
      </c>
      <c r="C2749" s="1">
        <v>4</v>
      </c>
      <c r="D2749" s="1" t="s">
        <v>6827</v>
      </c>
      <c r="E2749" s="1">
        <v>21</v>
      </c>
      <c r="F2749" s="1" t="s">
        <v>6868</v>
      </c>
      <c r="G2749" s="1" t="s">
        <v>5845</v>
      </c>
      <c r="H2749" s="1" t="s">
        <v>6514</v>
      </c>
      <c r="I2749" s="1" t="b">
        <v>0</v>
      </c>
      <c r="J2749" s="1">
        <v>0</v>
      </c>
      <c r="K2749" s="1">
        <v>4</v>
      </c>
      <c r="L2749" s="1">
        <v>5</v>
      </c>
      <c r="M2749" s="1">
        <v>68</v>
      </c>
      <c r="N2749" s="1">
        <v>8.1437125748502996</v>
      </c>
      <c r="O2749" s="1" t="s">
        <v>6515</v>
      </c>
      <c r="P2749" s="1"/>
      <c r="Q2749" s="1"/>
    </row>
    <row r="2750" spans="1:17" x14ac:dyDescent="0.3">
      <c r="A2750" s="1" t="s">
        <v>5700</v>
      </c>
      <c r="B2750" s="1" t="s">
        <v>5770</v>
      </c>
      <c r="C2750" s="1">
        <v>4</v>
      </c>
      <c r="D2750" s="1" t="s">
        <v>6827</v>
      </c>
      <c r="E2750" s="1">
        <v>21</v>
      </c>
      <c r="F2750" s="1" t="s">
        <v>6868</v>
      </c>
      <c r="G2750" s="1" t="s">
        <v>5803</v>
      </c>
      <c r="H2750" s="1" t="s">
        <v>6523</v>
      </c>
      <c r="I2750" s="1" t="b">
        <v>0</v>
      </c>
      <c r="J2750" s="1">
        <v>0</v>
      </c>
      <c r="K2750" s="1">
        <v>1</v>
      </c>
      <c r="L2750" s="1">
        <v>0</v>
      </c>
      <c r="M2750" s="1">
        <v>46</v>
      </c>
      <c r="N2750" s="1">
        <v>5.5089820359281401</v>
      </c>
      <c r="O2750" s="1" t="s">
        <v>6524</v>
      </c>
      <c r="P2750" s="1"/>
      <c r="Q2750" s="1"/>
    </row>
    <row r="2751" spans="1:17" x14ac:dyDescent="0.3">
      <c r="A2751" s="1" t="s">
        <v>5700</v>
      </c>
      <c r="B2751" s="1" t="s">
        <v>5770</v>
      </c>
      <c r="C2751" s="1">
        <v>4</v>
      </c>
      <c r="D2751" s="1" t="s">
        <v>6827</v>
      </c>
      <c r="E2751" s="1">
        <v>21</v>
      </c>
      <c r="F2751" s="1" t="s">
        <v>6868</v>
      </c>
      <c r="G2751" s="1" t="s">
        <v>5834</v>
      </c>
      <c r="H2751" s="1" t="s">
        <v>6738</v>
      </c>
      <c r="I2751" s="1" t="b">
        <v>0</v>
      </c>
      <c r="J2751" s="1">
        <v>0</v>
      </c>
      <c r="K2751" s="1">
        <v>9</v>
      </c>
      <c r="L2751" s="1">
        <v>10</v>
      </c>
      <c r="M2751" s="1">
        <v>27</v>
      </c>
      <c r="N2751" s="1">
        <v>3.23353293413173</v>
      </c>
      <c r="O2751" s="1" t="s">
        <v>6739</v>
      </c>
      <c r="P2751" s="1"/>
      <c r="Q2751" s="1"/>
    </row>
    <row r="2752" spans="1:17" x14ac:dyDescent="0.3">
      <c r="A2752" s="1" t="s">
        <v>5700</v>
      </c>
      <c r="B2752" s="1" t="s">
        <v>5770</v>
      </c>
      <c r="C2752" s="1">
        <v>4</v>
      </c>
      <c r="D2752" s="1" t="s">
        <v>6827</v>
      </c>
      <c r="E2752" s="1">
        <v>21</v>
      </c>
      <c r="F2752" s="1" t="s">
        <v>6868</v>
      </c>
      <c r="G2752" s="1" t="s">
        <v>5814</v>
      </c>
      <c r="H2752" s="1" t="s">
        <v>6516</v>
      </c>
      <c r="I2752" s="1" t="b">
        <v>1</v>
      </c>
      <c r="J2752" s="1">
        <v>0</v>
      </c>
      <c r="K2752" s="1">
        <v>0</v>
      </c>
      <c r="L2752" s="1">
        <v>0</v>
      </c>
      <c r="M2752" s="1">
        <v>17</v>
      </c>
      <c r="N2752" s="1">
        <v>2.03592814371257</v>
      </c>
      <c r="O2752" s="1" t="s">
        <v>6518</v>
      </c>
      <c r="P2752" s="1"/>
      <c r="Q2752" s="1"/>
    </row>
    <row r="2753" spans="1:17" x14ac:dyDescent="0.3">
      <c r="A2753" s="1" t="s">
        <v>5700</v>
      </c>
      <c r="B2753" s="1" t="s">
        <v>5770</v>
      </c>
      <c r="C2753" s="1">
        <v>4</v>
      </c>
      <c r="D2753" s="1" t="s">
        <v>6827</v>
      </c>
      <c r="E2753" s="1">
        <v>21</v>
      </c>
      <c r="F2753" s="1" t="s">
        <v>6868</v>
      </c>
      <c r="G2753" s="1" t="s">
        <v>5801</v>
      </c>
      <c r="H2753" s="1" t="s">
        <v>6516</v>
      </c>
      <c r="I2753" s="1" t="b">
        <v>0</v>
      </c>
      <c r="J2753" s="1">
        <v>1</v>
      </c>
      <c r="K2753" s="1">
        <v>0</v>
      </c>
      <c r="L2753" s="1">
        <v>0</v>
      </c>
      <c r="M2753" s="1">
        <v>15</v>
      </c>
      <c r="N2753" s="1">
        <v>1.79640718562874</v>
      </c>
      <c r="O2753" s="1" t="s">
        <v>6531</v>
      </c>
      <c r="P2753" s="1"/>
      <c r="Q2753" s="1"/>
    </row>
    <row r="2754" spans="1:17" x14ac:dyDescent="0.3">
      <c r="A2754" s="1" t="s">
        <v>5700</v>
      </c>
      <c r="B2754" s="1" t="s">
        <v>5770</v>
      </c>
      <c r="C2754" s="1">
        <v>4</v>
      </c>
      <c r="D2754" s="1" t="s">
        <v>6827</v>
      </c>
      <c r="E2754" s="1">
        <v>21</v>
      </c>
      <c r="F2754" s="1" t="s">
        <v>6868</v>
      </c>
      <c r="G2754" s="1" t="s">
        <v>5834</v>
      </c>
      <c r="H2754" s="1" t="s">
        <v>6516</v>
      </c>
      <c r="I2754" s="1" t="b">
        <v>0</v>
      </c>
      <c r="J2754" s="1">
        <v>7</v>
      </c>
      <c r="K2754" s="1">
        <v>0</v>
      </c>
      <c r="L2754" s="1">
        <v>1</v>
      </c>
      <c r="M2754" s="1">
        <v>14</v>
      </c>
      <c r="N2754" s="1">
        <v>1.67664670658682</v>
      </c>
      <c r="O2754" s="1" t="s">
        <v>6869</v>
      </c>
      <c r="P2754" s="1"/>
      <c r="Q2754" s="1"/>
    </row>
    <row r="2755" spans="1:17" x14ac:dyDescent="0.3">
      <c r="A2755" s="1" t="s">
        <v>5700</v>
      </c>
      <c r="B2755" s="1" t="s">
        <v>5770</v>
      </c>
      <c r="C2755" s="1">
        <v>4</v>
      </c>
      <c r="D2755" s="1" t="s">
        <v>6827</v>
      </c>
      <c r="E2755" s="1">
        <v>22</v>
      </c>
      <c r="F2755" s="1" t="s">
        <v>6870</v>
      </c>
      <c r="G2755" s="1" t="s">
        <v>5845</v>
      </c>
      <c r="H2755" s="1" t="s">
        <v>6514</v>
      </c>
      <c r="I2755" s="1" t="b">
        <v>0</v>
      </c>
      <c r="J2755" s="1">
        <v>0</v>
      </c>
      <c r="K2755" s="1">
        <v>4</v>
      </c>
      <c r="L2755" s="1">
        <v>5</v>
      </c>
      <c r="M2755" s="1">
        <v>1184</v>
      </c>
      <c r="N2755" s="1">
        <v>53.117990130103102</v>
      </c>
      <c r="O2755" s="1" t="s">
        <v>6515</v>
      </c>
      <c r="P2755" s="1"/>
      <c r="Q2755" s="1"/>
    </row>
    <row r="2756" spans="1:17" x14ac:dyDescent="0.3">
      <c r="A2756" s="1" t="s">
        <v>5700</v>
      </c>
      <c r="B2756" s="1" t="s">
        <v>5770</v>
      </c>
      <c r="C2756" s="1">
        <v>4</v>
      </c>
      <c r="D2756" s="1" t="s">
        <v>6827</v>
      </c>
      <c r="E2756" s="1">
        <v>22</v>
      </c>
      <c r="F2756" s="1" t="s">
        <v>6870</v>
      </c>
      <c r="G2756" s="1" t="s">
        <v>5834</v>
      </c>
      <c r="H2756" s="1" t="s">
        <v>6738</v>
      </c>
      <c r="I2756" s="1" t="b">
        <v>0</v>
      </c>
      <c r="J2756" s="1">
        <v>0</v>
      </c>
      <c r="K2756" s="1">
        <v>9</v>
      </c>
      <c r="L2756" s="1">
        <v>10</v>
      </c>
      <c r="M2756" s="1">
        <v>635</v>
      </c>
      <c r="N2756" s="1">
        <v>28.4881112606549</v>
      </c>
      <c r="O2756" s="1" t="s">
        <v>6739</v>
      </c>
      <c r="P2756" s="1"/>
      <c r="Q2756" s="1"/>
    </row>
    <row r="2757" spans="1:17" x14ac:dyDescent="0.3">
      <c r="A2757" s="1" t="s">
        <v>5700</v>
      </c>
      <c r="B2757" s="1" t="s">
        <v>5770</v>
      </c>
      <c r="C2757" s="1">
        <v>4</v>
      </c>
      <c r="D2757" s="1" t="s">
        <v>6827</v>
      </c>
      <c r="E2757" s="1">
        <v>22</v>
      </c>
      <c r="F2757" s="1" t="s">
        <v>6870</v>
      </c>
      <c r="G2757" s="1" t="s">
        <v>5810</v>
      </c>
      <c r="H2757" s="1" t="s">
        <v>6516</v>
      </c>
      <c r="I2757" s="1" t="b">
        <v>0</v>
      </c>
      <c r="J2757" s="1">
        <v>2</v>
      </c>
      <c r="K2757" s="1">
        <v>0</v>
      </c>
      <c r="L2757" s="1">
        <v>0</v>
      </c>
      <c r="M2757" s="1">
        <v>75</v>
      </c>
      <c r="N2757" s="1">
        <v>3.3647375504710602</v>
      </c>
      <c r="O2757" s="1" t="s">
        <v>6517</v>
      </c>
      <c r="P2757" s="1"/>
      <c r="Q2757" s="1"/>
    </row>
    <row r="2758" spans="1:17" x14ac:dyDescent="0.3">
      <c r="A2758" s="1" t="s">
        <v>5700</v>
      </c>
      <c r="B2758" s="1" t="s">
        <v>5770</v>
      </c>
      <c r="C2758" s="1">
        <v>4</v>
      </c>
      <c r="D2758" s="1" t="s">
        <v>6827</v>
      </c>
      <c r="E2758" s="1">
        <v>22</v>
      </c>
      <c r="F2758" s="1" t="s">
        <v>6870</v>
      </c>
      <c r="G2758" s="1" t="s">
        <v>5803</v>
      </c>
      <c r="H2758" s="1" t="s">
        <v>6523</v>
      </c>
      <c r="I2758" s="1" t="b">
        <v>0</v>
      </c>
      <c r="J2758" s="1">
        <v>0</v>
      </c>
      <c r="K2758" s="1">
        <v>1</v>
      </c>
      <c r="L2758" s="1">
        <v>0</v>
      </c>
      <c r="M2758" s="1">
        <v>44</v>
      </c>
      <c r="N2758" s="1">
        <v>1.97397936294302</v>
      </c>
      <c r="O2758" s="1" t="s">
        <v>6524</v>
      </c>
      <c r="P2758" s="1"/>
      <c r="Q2758" s="1"/>
    </row>
    <row r="2759" spans="1:17" x14ac:dyDescent="0.3">
      <c r="A2759" s="1" t="s">
        <v>5700</v>
      </c>
      <c r="B2759" s="1" t="s">
        <v>5770</v>
      </c>
      <c r="C2759" s="1">
        <v>4</v>
      </c>
      <c r="D2759" s="1" t="s">
        <v>6827</v>
      </c>
      <c r="E2759" s="1">
        <v>22</v>
      </c>
      <c r="F2759" s="1" t="s">
        <v>6870</v>
      </c>
      <c r="G2759" s="1" t="s">
        <v>5816</v>
      </c>
      <c r="H2759" s="1" t="s">
        <v>6516</v>
      </c>
      <c r="I2759" s="1" t="b">
        <v>0</v>
      </c>
      <c r="J2759" s="1">
        <v>3</v>
      </c>
      <c r="K2759" s="1">
        <v>0</v>
      </c>
      <c r="L2759" s="1">
        <v>0</v>
      </c>
      <c r="M2759" s="1">
        <v>24</v>
      </c>
      <c r="N2759" s="1">
        <v>1.0767160161507301</v>
      </c>
      <c r="O2759" s="1" t="s">
        <v>6520</v>
      </c>
      <c r="P2759" s="1"/>
      <c r="Q2759" s="1"/>
    </row>
    <row r="2760" spans="1:17" x14ac:dyDescent="0.3">
      <c r="A2760" s="1" t="s">
        <v>5700</v>
      </c>
      <c r="B2760" s="1" t="s">
        <v>5770</v>
      </c>
      <c r="C2760" s="1">
        <v>4</v>
      </c>
      <c r="D2760" s="1" t="s">
        <v>6827</v>
      </c>
      <c r="E2760" s="1">
        <v>23</v>
      </c>
      <c r="F2760" s="1" t="s">
        <v>6871</v>
      </c>
      <c r="G2760" s="1" t="s">
        <v>5814</v>
      </c>
      <c r="H2760" s="1" t="s">
        <v>6516</v>
      </c>
      <c r="I2760" s="1" t="b">
        <v>1</v>
      </c>
      <c r="J2760" s="1">
        <v>0</v>
      </c>
      <c r="K2760" s="1">
        <v>0</v>
      </c>
      <c r="L2760" s="1">
        <v>0</v>
      </c>
      <c r="M2760" s="1">
        <v>1</v>
      </c>
      <c r="N2760" s="1">
        <v>100</v>
      </c>
      <c r="O2760" s="1" t="s">
        <v>6518</v>
      </c>
      <c r="P2760" s="1"/>
      <c r="Q2760" s="1"/>
    </row>
    <row r="2761" spans="1:17" x14ac:dyDescent="0.3">
      <c r="A2761" s="1" t="s">
        <v>5700</v>
      </c>
      <c r="B2761" s="1" t="s">
        <v>5770</v>
      </c>
      <c r="C2761" s="1">
        <v>4</v>
      </c>
      <c r="D2761" s="1" t="s">
        <v>6827</v>
      </c>
      <c r="E2761" s="1">
        <v>24</v>
      </c>
      <c r="F2761" s="1" t="s">
        <v>6872</v>
      </c>
      <c r="G2761" s="1" t="s">
        <v>5814</v>
      </c>
      <c r="H2761" s="1" t="s">
        <v>6516</v>
      </c>
      <c r="I2761" s="1" t="b">
        <v>1</v>
      </c>
      <c r="J2761" s="1">
        <v>0</v>
      </c>
      <c r="K2761" s="1">
        <v>0</v>
      </c>
      <c r="L2761" s="1">
        <v>0</v>
      </c>
      <c r="M2761" s="1">
        <v>403</v>
      </c>
      <c r="N2761" s="1">
        <v>91.176470588235205</v>
      </c>
      <c r="O2761" s="1" t="s">
        <v>6518</v>
      </c>
      <c r="P2761" s="1"/>
      <c r="Q2761" s="1"/>
    </row>
    <row r="2762" spans="1:17" x14ac:dyDescent="0.3">
      <c r="A2762" s="1" t="s">
        <v>5700</v>
      </c>
      <c r="B2762" s="1" t="s">
        <v>5770</v>
      </c>
      <c r="C2762" s="1">
        <v>4</v>
      </c>
      <c r="D2762" s="1" t="s">
        <v>6827</v>
      </c>
      <c r="E2762" s="1">
        <v>25</v>
      </c>
      <c r="F2762" s="1" t="s">
        <v>6873</v>
      </c>
      <c r="G2762" s="1" t="s">
        <v>5814</v>
      </c>
      <c r="H2762" s="1" t="s">
        <v>6516</v>
      </c>
      <c r="I2762" s="1" t="b">
        <v>1</v>
      </c>
      <c r="J2762" s="1">
        <v>0</v>
      </c>
      <c r="K2762" s="1">
        <v>0</v>
      </c>
      <c r="L2762" s="1">
        <v>0</v>
      </c>
      <c r="M2762" s="1">
        <v>1051</v>
      </c>
      <c r="N2762" s="1">
        <v>90.916955017301007</v>
      </c>
      <c r="O2762" s="1" t="s">
        <v>6518</v>
      </c>
      <c r="P2762" s="1"/>
      <c r="Q2762" s="1"/>
    </row>
    <row r="2763" spans="1:17" x14ac:dyDescent="0.3">
      <c r="A2763" s="1" t="s">
        <v>5700</v>
      </c>
      <c r="B2763" s="1" t="s">
        <v>5770</v>
      </c>
      <c r="C2763" s="1">
        <v>4</v>
      </c>
      <c r="D2763" s="1" t="s">
        <v>6827</v>
      </c>
      <c r="E2763" s="1">
        <v>26</v>
      </c>
      <c r="F2763" s="1" t="s">
        <v>6874</v>
      </c>
      <c r="G2763" s="1" t="s">
        <v>5803</v>
      </c>
      <c r="H2763" s="1" t="s">
        <v>6523</v>
      </c>
      <c r="I2763" s="1" t="b">
        <v>0</v>
      </c>
      <c r="J2763" s="1">
        <v>0</v>
      </c>
      <c r="K2763" s="1">
        <v>1</v>
      </c>
      <c r="L2763" s="1">
        <v>0</v>
      </c>
      <c r="M2763" s="1">
        <v>1696</v>
      </c>
      <c r="N2763" s="1">
        <v>82.933985330073298</v>
      </c>
      <c r="O2763" s="1" t="s">
        <v>6524</v>
      </c>
      <c r="P2763" s="1"/>
      <c r="Q2763" s="1"/>
    </row>
    <row r="2764" spans="1:17" x14ac:dyDescent="0.3">
      <c r="A2764" s="1" t="s">
        <v>5700</v>
      </c>
      <c r="B2764" s="1" t="s">
        <v>5770</v>
      </c>
      <c r="C2764" s="1">
        <v>4</v>
      </c>
      <c r="D2764" s="1" t="s">
        <v>6827</v>
      </c>
      <c r="E2764" s="1">
        <v>26</v>
      </c>
      <c r="F2764" s="1" t="s">
        <v>6874</v>
      </c>
      <c r="G2764" s="1" t="s">
        <v>5814</v>
      </c>
      <c r="H2764" s="1" t="s">
        <v>6516</v>
      </c>
      <c r="I2764" s="1" t="b">
        <v>1</v>
      </c>
      <c r="J2764" s="1">
        <v>0</v>
      </c>
      <c r="K2764" s="1">
        <v>0</v>
      </c>
      <c r="L2764" s="1">
        <v>0</v>
      </c>
      <c r="M2764" s="1">
        <v>95</v>
      </c>
      <c r="N2764" s="1">
        <v>4.6454767726161297</v>
      </c>
      <c r="O2764" s="1" t="s">
        <v>6518</v>
      </c>
      <c r="P2764" s="1"/>
      <c r="Q2764" s="1"/>
    </row>
    <row r="2765" spans="1:17" x14ac:dyDescent="0.3">
      <c r="A2765" s="1" t="s">
        <v>5700</v>
      </c>
      <c r="B2765" s="1" t="s">
        <v>5770</v>
      </c>
      <c r="C2765" s="1">
        <v>4</v>
      </c>
      <c r="D2765" s="1" t="s">
        <v>6827</v>
      </c>
      <c r="E2765" s="1">
        <v>26</v>
      </c>
      <c r="F2765" s="1" t="s">
        <v>6874</v>
      </c>
      <c r="G2765" s="1" t="s">
        <v>5803</v>
      </c>
      <c r="H2765" s="1" t="s">
        <v>6526</v>
      </c>
      <c r="I2765" s="1" t="b">
        <v>0</v>
      </c>
      <c r="J2765" s="1">
        <v>0</v>
      </c>
      <c r="K2765" s="1">
        <v>1</v>
      </c>
      <c r="L2765" s="1">
        <v>0</v>
      </c>
      <c r="M2765" s="1">
        <v>22</v>
      </c>
      <c r="N2765" s="1">
        <v>1.0757946210268901</v>
      </c>
      <c r="O2765" s="1" t="s">
        <v>6551</v>
      </c>
      <c r="P2765" s="1"/>
      <c r="Q2765" s="1"/>
    </row>
    <row r="2766" spans="1:17" x14ac:dyDescent="0.3">
      <c r="A2766" s="1" t="s">
        <v>5700</v>
      </c>
      <c r="B2766" s="1" t="s">
        <v>5770</v>
      </c>
      <c r="C2766" s="1">
        <v>4</v>
      </c>
      <c r="D2766" s="1" t="s">
        <v>6827</v>
      </c>
      <c r="E2766" s="1">
        <v>27</v>
      </c>
      <c r="F2766" s="1" t="s">
        <v>6875</v>
      </c>
      <c r="G2766" s="1" t="s">
        <v>5814</v>
      </c>
      <c r="H2766" s="1" t="s">
        <v>6516</v>
      </c>
      <c r="I2766" s="1" t="b">
        <v>1</v>
      </c>
      <c r="J2766" s="1">
        <v>0</v>
      </c>
      <c r="K2766" s="1">
        <v>0</v>
      </c>
      <c r="L2766" s="1">
        <v>0</v>
      </c>
      <c r="M2766" s="1">
        <v>990</v>
      </c>
      <c r="N2766" s="1">
        <v>77.102803738317704</v>
      </c>
      <c r="O2766" s="1" t="s">
        <v>6518</v>
      </c>
      <c r="P2766" s="1"/>
      <c r="Q2766" s="1"/>
    </row>
    <row r="2767" spans="1:17" x14ac:dyDescent="0.3">
      <c r="A2767" s="1" t="s">
        <v>5700</v>
      </c>
      <c r="B2767" s="1" t="s">
        <v>5770</v>
      </c>
      <c r="C2767" s="1">
        <v>4</v>
      </c>
      <c r="D2767" s="1" t="s">
        <v>6827</v>
      </c>
      <c r="E2767" s="1">
        <v>27</v>
      </c>
      <c r="F2767" s="1" t="s">
        <v>6875</v>
      </c>
      <c r="G2767" s="1" t="s">
        <v>5803</v>
      </c>
      <c r="H2767" s="1" t="s">
        <v>6523</v>
      </c>
      <c r="I2767" s="1" t="b">
        <v>0</v>
      </c>
      <c r="J2767" s="1">
        <v>0</v>
      </c>
      <c r="K2767" s="1">
        <v>1</v>
      </c>
      <c r="L2767" s="1">
        <v>0</v>
      </c>
      <c r="M2767" s="1">
        <v>152</v>
      </c>
      <c r="N2767" s="1">
        <v>11.8380062305295</v>
      </c>
      <c r="O2767" s="1" t="s">
        <v>6524</v>
      </c>
      <c r="P2767" s="1"/>
      <c r="Q2767" s="1"/>
    </row>
    <row r="2768" spans="1:17" x14ac:dyDescent="0.3">
      <c r="A2768" s="1" t="s">
        <v>75</v>
      </c>
      <c r="B2768" s="1" t="s">
        <v>5771</v>
      </c>
      <c r="C2768" s="1">
        <v>1</v>
      </c>
      <c r="D2768" s="1" t="s">
        <v>6512</v>
      </c>
      <c r="E2768" s="1">
        <v>0</v>
      </c>
      <c r="F2768" s="1" t="s">
        <v>6876</v>
      </c>
      <c r="G2768" s="1" t="s">
        <v>5803</v>
      </c>
      <c r="H2768" s="1" t="s">
        <v>6877</v>
      </c>
      <c r="I2768" s="1" t="b">
        <v>0</v>
      </c>
      <c r="J2768" s="1">
        <v>0</v>
      </c>
      <c r="K2768" s="1">
        <v>1</v>
      </c>
      <c r="L2768" s="1">
        <v>0</v>
      </c>
      <c r="M2768" s="1">
        <v>6</v>
      </c>
      <c r="N2768" s="1">
        <v>46.153846153846096</v>
      </c>
      <c r="O2768" s="1" t="s">
        <v>6878</v>
      </c>
      <c r="P2768" s="1"/>
      <c r="Q2768" s="1"/>
    </row>
    <row r="2769" spans="1:17" x14ac:dyDescent="0.3">
      <c r="A2769" s="1" t="s">
        <v>75</v>
      </c>
      <c r="B2769" s="1" t="s">
        <v>5771</v>
      </c>
      <c r="C2769" s="1">
        <v>1</v>
      </c>
      <c r="D2769" s="1" t="s">
        <v>6512</v>
      </c>
      <c r="E2769" s="1">
        <v>0</v>
      </c>
      <c r="F2769" s="1" t="s">
        <v>6876</v>
      </c>
      <c r="G2769" s="1" t="s">
        <v>5803</v>
      </c>
      <c r="H2769" s="1" t="s">
        <v>6877</v>
      </c>
      <c r="I2769" s="1" t="b">
        <v>0</v>
      </c>
      <c r="J2769" s="1">
        <v>0</v>
      </c>
      <c r="K2769" s="1">
        <v>1</v>
      </c>
      <c r="L2769" s="1">
        <v>0</v>
      </c>
      <c r="M2769" s="1">
        <v>1</v>
      </c>
      <c r="N2769" s="1">
        <v>7.6923076923076898</v>
      </c>
      <c r="O2769" s="1" t="s">
        <v>6879</v>
      </c>
      <c r="P2769" s="1"/>
      <c r="Q2769" s="1"/>
    </row>
    <row r="2770" spans="1:17" x14ac:dyDescent="0.3">
      <c r="A2770" s="1" t="s">
        <v>75</v>
      </c>
      <c r="B2770" s="1" t="s">
        <v>5771</v>
      </c>
      <c r="C2770" s="1">
        <v>1</v>
      </c>
      <c r="D2770" s="1" t="s">
        <v>6512</v>
      </c>
      <c r="E2770" s="1">
        <v>0</v>
      </c>
      <c r="F2770" s="1" t="s">
        <v>6876</v>
      </c>
      <c r="G2770" s="1" t="s">
        <v>5801</v>
      </c>
      <c r="H2770" s="1" t="s">
        <v>6880</v>
      </c>
      <c r="I2770" s="1" t="b">
        <v>0</v>
      </c>
      <c r="J2770" s="1">
        <v>1</v>
      </c>
      <c r="K2770" s="1">
        <v>0</v>
      </c>
      <c r="L2770" s="1">
        <v>0</v>
      </c>
      <c r="M2770" s="1">
        <v>4</v>
      </c>
      <c r="N2770" s="1">
        <v>30.769230769230699</v>
      </c>
      <c r="O2770" s="1" t="s">
        <v>6881</v>
      </c>
      <c r="P2770" s="1"/>
      <c r="Q2770" s="1"/>
    </row>
    <row r="2771" spans="1:17" x14ac:dyDescent="0.3">
      <c r="A2771" s="1" t="s">
        <v>75</v>
      </c>
      <c r="B2771" s="1" t="s">
        <v>5771</v>
      </c>
      <c r="C2771" s="1">
        <v>1</v>
      </c>
      <c r="D2771" s="1" t="s">
        <v>6512</v>
      </c>
      <c r="E2771" s="1">
        <v>0</v>
      </c>
      <c r="F2771" s="1" t="s">
        <v>6876</v>
      </c>
      <c r="G2771" s="1" t="s">
        <v>5803</v>
      </c>
      <c r="H2771" s="1" t="s">
        <v>6882</v>
      </c>
      <c r="I2771" s="1" t="b">
        <v>0</v>
      </c>
      <c r="J2771" s="1">
        <v>0</v>
      </c>
      <c r="K2771" s="1">
        <v>1</v>
      </c>
      <c r="L2771" s="1">
        <v>0</v>
      </c>
      <c r="M2771" s="1">
        <v>2</v>
      </c>
      <c r="N2771" s="1">
        <v>15.3846153846153</v>
      </c>
      <c r="O2771" s="1" t="s">
        <v>6883</v>
      </c>
      <c r="P2771" s="1"/>
      <c r="Q2771" s="1"/>
    </row>
    <row r="2772" spans="1:17" x14ac:dyDescent="0.3">
      <c r="A2772" s="1" t="s">
        <v>75</v>
      </c>
      <c r="B2772" s="1" t="s">
        <v>5771</v>
      </c>
      <c r="C2772" s="1">
        <v>1</v>
      </c>
      <c r="D2772" s="1" t="s">
        <v>6512</v>
      </c>
      <c r="E2772" s="1">
        <v>1</v>
      </c>
      <c r="F2772" s="1" t="s">
        <v>6884</v>
      </c>
      <c r="G2772" s="1" t="s">
        <v>5803</v>
      </c>
      <c r="H2772" s="1" t="s">
        <v>6877</v>
      </c>
      <c r="I2772" s="1" t="b">
        <v>0</v>
      </c>
      <c r="J2772" s="1">
        <v>0</v>
      </c>
      <c r="K2772" s="1">
        <v>1</v>
      </c>
      <c r="L2772" s="1">
        <v>0</v>
      </c>
      <c r="M2772" s="1">
        <v>86</v>
      </c>
      <c r="N2772" s="1">
        <v>22.872340425531899</v>
      </c>
      <c r="O2772" s="1" t="s">
        <v>6878</v>
      </c>
      <c r="P2772" s="1"/>
      <c r="Q2772" s="1"/>
    </row>
    <row r="2773" spans="1:17" x14ac:dyDescent="0.3">
      <c r="A2773" s="1" t="s">
        <v>75</v>
      </c>
      <c r="B2773" s="1" t="s">
        <v>5771</v>
      </c>
      <c r="C2773" s="1">
        <v>1</v>
      </c>
      <c r="D2773" s="1" t="s">
        <v>6512</v>
      </c>
      <c r="E2773" s="1">
        <v>1</v>
      </c>
      <c r="F2773" s="1" t="s">
        <v>6884</v>
      </c>
      <c r="G2773" s="1" t="s">
        <v>5803</v>
      </c>
      <c r="H2773" s="1" t="s">
        <v>6882</v>
      </c>
      <c r="I2773" s="1" t="b">
        <v>0</v>
      </c>
      <c r="J2773" s="1">
        <v>0</v>
      </c>
      <c r="K2773" s="1">
        <v>1</v>
      </c>
      <c r="L2773" s="1">
        <v>0</v>
      </c>
      <c r="M2773" s="1">
        <v>190</v>
      </c>
      <c r="N2773" s="1">
        <v>50.531914893617</v>
      </c>
      <c r="O2773" s="1" t="s">
        <v>6883</v>
      </c>
      <c r="P2773" s="1"/>
      <c r="Q2773" s="1"/>
    </row>
    <row r="2774" spans="1:17" x14ac:dyDescent="0.3">
      <c r="A2774" s="1" t="s">
        <v>75</v>
      </c>
      <c r="B2774" s="1" t="s">
        <v>5771</v>
      </c>
      <c r="C2774" s="1">
        <v>1</v>
      </c>
      <c r="D2774" s="1" t="s">
        <v>6512</v>
      </c>
      <c r="E2774" s="1">
        <v>1</v>
      </c>
      <c r="F2774" s="1" t="s">
        <v>6884</v>
      </c>
      <c r="G2774" s="1" t="s">
        <v>5801</v>
      </c>
      <c r="H2774" s="1" t="s">
        <v>6880</v>
      </c>
      <c r="I2774" s="1" t="b">
        <v>0</v>
      </c>
      <c r="J2774" s="1">
        <v>1</v>
      </c>
      <c r="K2774" s="1">
        <v>0</v>
      </c>
      <c r="L2774" s="1">
        <v>0</v>
      </c>
      <c r="M2774" s="1">
        <v>58</v>
      </c>
      <c r="N2774" s="1">
        <v>15.4255319148936</v>
      </c>
      <c r="O2774" s="1" t="s">
        <v>6881</v>
      </c>
      <c r="P2774" s="1"/>
      <c r="Q2774" s="1"/>
    </row>
    <row r="2775" spans="1:17" x14ac:dyDescent="0.3">
      <c r="A2775" s="1" t="s">
        <v>75</v>
      </c>
      <c r="B2775" s="1" t="s">
        <v>5771</v>
      </c>
      <c r="C2775" s="1">
        <v>1</v>
      </c>
      <c r="D2775" s="1" t="s">
        <v>6512</v>
      </c>
      <c r="E2775" s="1">
        <v>1</v>
      </c>
      <c r="F2775" s="1" t="s">
        <v>6884</v>
      </c>
      <c r="G2775" s="1" t="s">
        <v>5816</v>
      </c>
      <c r="H2775" s="1" t="s">
        <v>6880</v>
      </c>
      <c r="I2775" s="1" t="b">
        <v>0</v>
      </c>
      <c r="J2775" s="1">
        <v>3</v>
      </c>
      <c r="K2775" s="1">
        <v>0</v>
      </c>
      <c r="L2775" s="1">
        <v>0</v>
      </c>
      <c r="M2775" s="1">
        <v>10</v>
      </c>
      <c r="N2775" s="1">
        <v>2.6595744680851001</v>
      </c>
      <c r="O2775" s="1" t="s">
        <v>6885</v>
      </c>
      <c r="P2775" s="1"/>
      <c r="Q2775" s="1"/>
    </row>
    <row r="2776" spans="1:17" x14ac:dyDescent="0.3">
      <c r="A2776" s="1" t="s">
        <v>75</v>
      </c>
      <c r="B2776" s="1" t="s">
        <v>5771</v>
      </c>
      <c r="C2776" s="1">
        <v>1</v>
      </c>
      <c r="D2776" s="1" t="s">
        <v>6512</v>
      </c>
      <c r="E2776" s="1">
        <v>1</v>
      </c>
      <c r="F2776" s="1" t="s">
        <v>6884</v>
      </c>
      <c r="G2776" s="1" t="s">
        <v>5814</v>
      </c>
      <c r="H2776" s="1" t="s">
        <v>6880</v>
      </c>
      <c r="I2776" s="1" t="b">
        <v>1</v>
      </c>
      <c r="J2776" s="1">
        <v>0</v>
      </c>
      <c r="K2776" s="1">
        <v>0</v>
      </c>
      <c r="L2776" s="1">
        <v>0</v>
      </c>
      <c r="M2776" s="1">
        <v>4</v>
      </c>
      <c r="N2776" s="1">
        <v>1.0638297872340401</v>
      </c>
      <c r="O2776" s="1" t="s">
        <v>6886</v>
      </c>
      <c r="P2776" s="1"/>
      <c r="Q2776" s="1"/>
    </row>
    <row r="2777" spans="1:17" x14ac:dyDescent="0.3">
      <c r="A2777" s="1" t="s">
        <v>75</v>
      </c>
      <c r="B2777" s="1" t="s">
        <v>5771</v>
      </c>
      <c r="C2777" s="1">
        <v>1</v>
      </c>
      <c r="D2777" s="1" t="s">
        <v>6512</v>
      </c>
      <c r="E2777" s="1">
        <v>2</v>
      </c>
      <c r="F2777" s="1" t="s">
        <v>6887</v>
      </c>
      <c r="G2777" s="1" t="s">
        <v>5803</v>
      </c>
      <c r="H2777" s="1" t="s">
        <v>6877</v>
      </c>
      <c r="I2777" s="1" t="b">
        <v>0</v>
      </c>
      <c r="J2777" s="1">
        <v>0</v>
      </c>
      <c r="K2777" s="1">
        <v>1</v>
      </c>
      <c r="L2777" s="1">
        <v>0</v>
      </c>
      <c r="M2777" s="1">
        <v>37</v>
      </c>
      <c r="N2777" s="1">
        <v>41.5730337078651</v>
      </c>
      <c r="O2777" s="1" t="s">
        <v>6878</v>
      </c>
      <c r="P2777" s="1"/>
      <c r="Q2777" s="1"/>
    </row>
    <row r="2778" spans="1:17" x14ac:dyDescent="0.3">
      <c r="A2778" s="1" t="s">
        <v>75</v>
      </c>
      <c r="B2778" s="1" t="s">
        <v>5771</v>
      </c>
      <c r="C2778" s="1">
        <v>1</v>
      </c>
      <c r="D2778" s="1" t="s">
        <v>6512</v>
      </c>
      <c r="E2778" s="1">
        <v>2</v>
      </c>
      <c r="F2778" s="1" t="s">
        <v>6887</v>
      </c>
      <c r="G2778" s="1" t="s">
        <v>5895</v>
      </c>
      <c r="H2778" s="1" t="e">
        <f>--ATCCTGCAGAGCA--TCGGCGGCATCCTGGGCAAGTGG</f>
        <v>#NAME?</v>
      </c>
      <c r="I2778" s="1" t="b">
        <v>0</v>
      </c>
      <c r="J2778" s="1">
        <v>0</v>
      </c>
      <c r="K2778" s="1">
        <v>2</v>
      </c>
      <c r="L2778" s="1">
        <v>1</v>
      </c>
      <c r="M2778" s="1">
        <v>1</v>
      </c>
      <c r="N2778" s="1">
        <v>1.1235955056179701</v>
      </c>
      <c r="O2778" s="1" t="s">
        <v>6888</v>
      </c>
      <c r="P2778" s="1"/>
      <c r="Q2778" s="1"/>
    </row>
    <row r="2779" spans="1:17" x14ac:dyDescent="0.3">
      <c r="A2779" s="1" t="s">
        <v>75</v>
      </c>
      <c r="B2779" s="1" t="s">
        <v>5771</v>
      </c>
      <c r="C2779" s="1">
        <v>1</v>
      </c>
      <c r="D2779" s="1" t="s">
        <v>6512</v>
      </c>
      <c r="E2779" s="1">
        <v>2</v>
      </c>
      <c r="F2779" s="1" t="s">
        <v>6887</v>
      </c>
      <c r="G2779" s="1" t="s">
        <v>5803</v>
      </c>
      <c r="H2779" s="1" t="s">
        <v>6877</v>
      </c>
      <c r="I2779" s="1" t="b">
        <v>0</v>
      </c>
      <c r="J2779" s="1">
        <v>0</v>
      </c>
      <c r="K2779" s="1">
        <v>1</v>
      </c>
      <c r="L2779" s="1">
        <v>1</v>
      </c>
      <c r="M2779" s="1">
        <v>1</v>
      </c>
      <c r="N2779" s="1">
        <v>1.1235955056179701</v>
      </c>
      <c r="O2779" s="1" t="s">
        <v>6889</v>
      </c>
      <c r="P2779" s="1"/>
      <c r="Q2779" s="1"/>
    </row>
    <row r="2780" spans="1:17" x14ac:dyDescent="0.3">
      <c r="A2780" s="1" t="s">
        <v>75</v>
      </c>
      <c r="B2780" s="1" t="s">
        <v>5771</v>
      </c>
      <c r="C2780" s="1">
        <v>1</v>
      </c>
      <c r="D2780" s="1" t="s">
        <v>6512</v>
      </c>
      <c r="E2780" s="1">
        <v>2</v>
      </c>
      <c r="F2780" s="1" t="s">
        <v>6887</v>
      </c>
      <c r="G2780" s="1" t="s">
        <v>5803</v>
      </c>
      <c r="H2780" s="1" t="s">
        <v>6877</v>
      </c>
      <c r="I2780" s="1" t="b">
        <v>0</v>
      </c>
      <c r="J2780" s="1">
        <v>0</v>
      </c>
      <c r="K2780" s="1">
        <v>1</v>
      </c>
      <c r="L2780" s="1">
        <v>0</v>
      </c>
      <c r="M2780" s="1">
        <v>1</v>
      </c>
      <c r="N2780" s="1">
        <v>1.1235955056179701</v>
      </c>
      <c r="O2780" s="1" t="s">
        <v>6890</v>
      </c>
      <c r="P2780" s="1"/>
      <c r="Q2780" s="1"/>
    </row>
    <row r="2781" spans="1:17" x14ac:dyDescent="0.3">
      <c r="A2781" s="1" t="s">
        <v>75</v>
      </c>
      <c r="B2781" s="1" t="s">
        <v>5771</v>
      </c>
      <c r="C2781" s="1">
        <v>1</v>
      </c>
      <c r="D2781" s="1" t="s">
        <v>6512</v>
      </c>
      <c r="E2781" s="1">
        <v>2</v>
      </c>
      <c r="F2781" s="1" t="s">
        <v>6887</v>
      </c>
      <c r="G2781" s="1" t="s">
        <v>5803</v>
      </c>
      <c r="H2781" s="1" t="s">
        <v>6882</v>
      </c>
      <c r="I2781" s="1" t="b">
        <v>0</v>
      </c>
      <c r="J2781" s="1">
        <v>0</v>
      </c>
      <c r="K2781" s="1">
        <v>1</v>
      </c>
      <c r="L2781" s="1">
        <v>0</v>
      </c>
      <c r="M2781" s="1">
        <v>40</v>
      </c>
      <c r="N2781" s="1">
        <v>44.943820224719097</v>
      </c>
      <c r="O2781" s="1" t="s">
        <v>6883</v>
      </c>
      <c r="P2781" s="1"/>
      <c r="Q2781" s="1"/>
    </row>
    <row r="2782" spans="1:17" x14ac:dyDescent="0.3">
      <c r="A2782" s="1" t="s">
        <v>75</v>
      </c>
      <c r="B2782" s="1" t="s">
        <v>5771</v>
      </c>
      <c r="C2782" s="1">
        <v>1</v>
      </c>
      <c r="D2782" s="1" t="s">
        <v>6512</v>
      </c>
      <c r="E2782" s="1">
        <v>2</v>
      </c>
      <c r="F2782" s="1" t="s">
        <v>6887</v>
      </c>
      <c r="G2782" s="1" t="s">
        <v>5801</v>
      </c>
      <c r="H2782" s="1" t="s">
        <v>6880</v>
      </c>
      <c r="I2782" s="1" t="b">
        <v>0</v>
      </c>
      <c r="J2782" s="1">
        <v>1</v>
      </c>
      <c r="K2782" s="1">
        <v>0</v>
      </c>
      <c r="L2782" s="1">
        <v>0</v>
      </c>
      <c r="M2782" s="1">
        <v>8</v>
      </c>
      <c r="N2782" s="1">
        <v>8.9887640449438209</v>
      </c>
      <c r="O2782" s="1" t="s">
        <v>6891</v>
      </c>
      <c r="P2782" s="1"/>
      <c r="Q2782" s="1"/>
    </row>
    <row r="2783" spans="1:17" x14ac:dyDescent="0.3">
      <c r="A2783" s="1" t="s">
        <v>75</v>
      </c>
      <c r="B2783" s="1" t="s">
        <v>5771</v>
      </c>
      <c r="C2783" s="1">
        <v>1</v>
      </c>
      <c r="D2783" s="1" t="s">
        <v>6512</v>
      </c>
      <c r="E2783" s="1">
        <v>2</v>
      </c>
      <c r="F2783" s="1" t="s">
        <v>6887</v>
      </c>
      <c r="G2783" s="1" t="s">
        <v>5803</v>
      </c>
      <c r="H2783" s="1" t="s">
        <v>6882</v>
      </c>
      <c r="I2783" s="1" t="b">
        <v>0</v>
      </c>
      <c r="J2783" s="1">
        <v>0</v>
      </c>
      <c r="K2783" s="1">
        <v>1</v>
      </c>
      <c r="L2783" s="1">
        <v>1</v>
      </c>
      <c r="M2783" s="1">
        <v>1</v>
      </c>
      <c r="N2783" s="1">
        <v>1.1235955056179701</v>
      </c>
      <c r="O2783" s="1" t="s">
        <v>6892</v>
      </c>
      <c r="P2783" s="1"/>
      <c r="Q2783" s="1"/>
    </row>
    <row r="2784" spans="1:17" x14ac:dyDescent="0.3">
      <c r="A2784" s="1" t="s">
        <v>75</v>
      </c>
      <c r="B2784" s="1" t="s">
        <v>5771</v>
      </c>
      <c r="C2784" s="1">
        <v>1</v>
      </c>
      <c r="D2784" s="1" t="s">
        <v>6512</v>
      </c>
      <c r="E2784" s="1">
        <v>3</v>
      </c>
      <c r="F2784" s="1" t="s">
        <v>6893</v>
      </c>
      <c r="G2784" s="1" t="s">
        <v>5803</v>
      </c>
      <c r="H2784" s="1" t="s">
        <v>6877</v>
      </c>
      <c r="I2784" s="1" t="b">
        <v>0</v>
      </c>
      <c r="J2784" s="1">
        <v>0</v>
      </c>
      <c r="K2784" s="1">
        <v>1</v>
      </c>
      <c r="L2784" s="1">
        <v>0</v>
      </c>
      <c r="M2784" s="1">
        <v>66</v>
      </c>
      <c r="N2784" s="1">
        <v>53.658536585365802</v>
      </c>
      <c r="O2784" s="1" t="s">
        <v>6878</v>
      </c>
      <c r="P2784" s="1"/>
      <c r="Q2784" s="1"/>
    </row>
    <row r="2785" spans="1:17" x14ac:dyDescent="0.3">
      <c r="A2785" s="1" t="s">
        <v>75</v>
      </c>
      <c r="B2785" s="1" t="s">
        <v>5771</v>
      </c>
      <c r="C2785" s="1">
        <v>1</v>
      </c>
      <c r="D2785" s="1" t="s">
        <v>6512</v>
      </c>
      <c r="E2785" s="1">
        <v>3</v>
      </c>
      <c r="F2785" s="1" t="s">
        <v>6893</v>
      </c>
      <c r="G2785" s="1" t="s">
        <v>5801</v>
      </c>
      <c r="H2785" s="1" t="s">
        <v>6880</v>
      </c>
      <c r="I2785" s="1" t="b">
        <v>0</v>
      </c>
      <c r="J2785" s="1">
        <v>1</v>
      </c>
      <c r="K2785" s="1">
        <v>0</v>
      </c>
      <c r="L2785" s="1">
        <v>0</v>
      </c>
      <c r="M2785" s="1">
        <v>47</v>
      </c>
      <c r="N2785" s="1">
        <v>38.211382113821102</v>
      </c>
      <c r="O2785" s="1" t="s">
        <v>6891</v>
      </c>
      <c r="P2785" s="1"/>
      <c r="Q2785" s="1"/>
    </row>
    <row r="2786" spans="1:17" x14ac:dyDescent="0.3">
      <c r="A2786" s="1" t="s">
        <v>75</v>
      </c>
      <c r="B2786" s="1" t="s">
        <v>5771</v>
      </c>
      <c r="C2786" s="1">
        <v>1</v>
      </c>
      <c r="D2786" s="1" t="s">
        <v>6512</v>
      </c>
      <c r="E2786" s="1">
        <v>3</v>
      </c>
      <c r="F2786" s="1" t="s">
        <v>6893</v>
      </c>
      <c r="G2786" s="1" t="s">
        <v>5803</v>
      </c>
      <c r="H2786" s="1" t="s">
        <v>6882</v>
      </c>
      <c r="I2786" s="1" t="b">
        <v>0</v>
      </c>
      <c r="J2786" s="1">
        <v>0</v>
      </c>
      <c r="K2786" s="1">
        <v>1</v>
      </c>
      <c r="L2786" s="1">
        <v>0</v>
      </c>
      <c r="M2786" s="1">
        <v>7</v>
      </c>
      <c r="N2786" s="1">
        <v>5.6910569105690998</v>
      </c>
      <c r="O2786" s="1" t="s">
        <v>6883</v>
      </c>
      <c r="P2786" s="1"/>
      <c r="Q2786" s="1"/>
    </row>
    <row r="2787" spans="1:17" x14ac:dyDescent="0.3">
      <c r="A2787" s="1" t="s">
        <v>75</v>
      </c>
      <c r="B2787" s="1" t="s">
        <v>5771</v>
      </c>
      <c r="C2787" s="1">
        <v>1</v>
      </c>
      <c r="D2787" s="1" t="s">
        <v>6512</v>
      </c>
      <c r="E2787" s="1">
        <v>4</v>
      </c>
      <c r="F2787" s="1" t="s">
        <v>6894</v>
      </c>
      <c r="G2787" s="1" t="s">
        <v>5803</v>
      </c>
      <c r="H2787" s="1" t="s">
        <v>6877</v>
      </c>
      <c r="I2787" s="1" t="b">
        <v>0</v>
      </c>
      <c r="J2787" s="1">
        <v>0</v>
      </c>
      <c r="K2787" s="1">
        <v>1</v>
      </c>
      <c r="L2787" s="1">
        <v>0</v>
      </c>
      <c r="M2787" s="1">
        <v>15</v>
      </c>
      <c r="N2787" s="1">
        <v>48.387096774193502</v>
      </c>
      <c r="O2787" s="1" t="s">
        <v>6878</v>
      </c>
      <c r="P2787" s="1"/>
      <c r="Q2787" s="1"/>
    </row>
    <row r="2788" spans="1:17" x14ac:dyDescent="0.3">
      <c r="A2788" s="1" t="s">
        <v>75</v>
      </c>
      <c r="B2788" s="1" t="s">
        <v>5771</v>
      </c>
      <c r="C2788" s="1">
        <v>1</v>
      </c>
      <c r="D2788" s="1" t="s">
        <v>6512</v>
      </c>
      <c r="E2788" s="1">
        <v>4</v>
      </c>
      <c r="F2788" s="1" t="s">
        <v>6894</v>
      </c>
      <c r="G2788" s="1" t="s">
        <v>5814</v>
      </c>
      <c r="H2788" s="1" t="s">
        <v>6895</v>
      </c>
      <c r="I2788" s="1" t="b">
        <v>1</v>
      </c>
      <c r="J2788" s="1">
        <v>0</v>
      </c>
      <c r="K2788" s="1">
        <v>0</v>
      </c>
      <c r="L2788" s="1">
        <v>0</v>
      </c>
      <c r="M2788" s="1">
        <v>2</v>
      </c>
      <c r="N2788" s="1">
        <v>6.4516129032257998</v>
      </c>
      <c r="O2788" s="1" t="s">
        <v>6896</v>
      </c>
      <c r="P2788" s="1"/>
      <c r="Q2788" s="1"/>
    </row>
    <row r="2789" spans="1:17" x14ac:dyDescent="0.3">
      <c r="A2789" s="1" t="s">
        <v>75</v>
      </c>
      <c r="B2789" s="1" t="s">
        <v>5771</v>
      </c>
      <c r="C2789" s="1">
        <v>1</v>
      </c>
      <c r="D2789" s="1" t="s">
        <v>6512</v>
      </c>
      <c r="E2789" s="1">
        <v>4</v>
      </c>
      <c r="F2789" s="1" t="s">
        <v>6894</v>
      </c>
      <c r="G2789" s="1" t="s">
        <v>5814</v>
      </c>
      <c r="H2789" s="1" t="s">
        <v>6897</v>
      </c>
      <c r="I2789" s="1" t="b">
        <v>1</v>
      </c>
      <c r="J2789" s="1">
        <v>0</v>
      </c>
      <c r="K2789" s="1">
        <v>0</v>
      </c>
      <c r="L2789" s="1">
        <v>0</v>
      </c>
      <c r="M2789" s="1">
        <v>1</v>
      </c>
      <c r="N2789" s="1">
        <v>3.2258064516128999</v>
      </c>
      <c r="O2789" s="1" t="s">
        <v>6883</v>
      </c>
      <c r="P2789" s="1"/>
      <c r="Q2789" s="1"/>
    </row>
    <row r="2790" spans="1:17" x14ac:dyDescent="0.3">
      <c r="A2790" s="1" t="s">
        <v>75</v>
      </c>
      <c r="B2790" s="1" t="s">
        <v>5771</v>
      </c>
      <c r="C2790" s="1">
        <v>1</v>
      </c>
      <c r="D2790" s="1" t="s">
        <v>6512</v>
      </c>
      <c r="E2790" s="1">
        <v>4</v>
      </c>
      <c r="F2790" s="1" t="s">
        <v>6894</v>
      </c>
      <c r="G2790" s="1" t="s">
        <v>5803</v>
      </c>
      <c r="H2790" s="1" t="s">
        <v>6882</v>
      </c>
      <c r="I2790" s="1" t="b">
        <v>0</v>
      </c>
      <c r="J2790" s="1">
        <v>0</v>
      </c>
      <c r="K2790" s="1">
        <v>1</v>
      </c>
      <c r="L2790" s="1">
        <v>0</v>
      </c>
      <c r="M2790" s="1">
        <v>11</v>
      </c>
      <c r="N2790" s="1">
        <v>35.4838709677419</v>
      </c>
      <c r="O2790" s="1" t="s">
        <v>6883</v>
      </c>
      <c r="P2790" s="1"/>
      <c r="Q2790" s="1"/>
    </row>
    <row r="2791" spans="1:17" x14ac:dyDescent="0.3">
      <c r="A2791" s="1" t="s">
        <v>75</v>
      </c>
      <c r="B2791" s="1" t="s">
        <v>5771</v>
      </c>
      <c r="C2791" s="1">
        <v>1</v>
      </c>
      <c r="D2791" s="1" t="s">
        <v>6512</v>
      </c>
      <c r="E2791" s="1">
        <v>4</v>
      </c>
      <c r="F2791" s="1" t="s">
        <v>6894</v>
      </c>
      <c r="G2791" s="1" t="s">
        <v>5834</v>
      </c>
      <c r="H2791" s="1" t="s">
        <v>6880</v>
      </c>
      <c r="I2791" s="1" t="b">
        <v>0</v>
      </c>
      <c r="J2791" s="1">
        <v>20</v>
      </c>
      <c r="K2791" s="1">
        <v>0</v>
      </c>
      <c r="L2791" s="1">
        <v>0</v>
      </c>
      <c r="M2791" s="1">
        <v>1</v>
      </c>
      <c r="N2791" s="1">
        <v>3.2258064516128999</v>
      </c>
      <c r="O2791" s="1" t="s">
        <v>6898</v>
      </c>
      <c r="P2791" s="1"/>
      <c r="Q2791" s="1"/>
    </row>
    <row r="2792" spans="1:17" x14ac:dyDescent="0.3">
      <c r="A2792" s="1" t="s">
        <v>75</v>
      </c>
      <c r="B2792" s="1" t="s">
        <v>5771</v>
      </c>
      <c r="C2792" s="1">
        <v>1</v>
      </c>
      <c r="D2792" s="1" t="s">
        <v>6512</v>
      </c>
      <c r="E2792" s="1">
        <v>4</v>
      </c>
      <c r="F2792" s="1" t="s">
        <v>6894</v>
      </c>
      <c r="G2792" s="1" t="s">
        <v>5814</v>
      </c>
      <c r="H2792" s="1" t="s">
        <v>6880</v>
      </c>
      <c r="I2792" s="1" t="b">
        <v>1</v>
      </c>
      <c r="J2792" s="1">
        <v>0</v>
      </c>
      <c r="K2792" s="1">
        <v>0</v>
      </c>
      <c r="L2792" s="1">
        <v>0</v>
      </c>
      <c r="M2792" s="1">
        <v>1</v>
      </c>
      <c r="N2792" s="1">
        <v>3.2258064516128999</v>
      </c>
      <c r="O2792" s="1" t="s">
        <v>6886</v>
      </c>
      <c r="P2792" s="1"/>
      <c r="Q2792" s="1"/>
    </row>
    <row r="2793" spans="1:17" x14ac:dyDescent="0.3">
      <c r="A2793" s="1" t="s">
        <v>75</v>
      </c>
      <c r="B2793" s="1" t="s">
        <v>5771</v>
      </c>
      <c r="C2793" s="1">
        <v>1</v>
      </c>
      <c r="D2793" s="1" t="s">
        <v>6512</v>
      </c>
      <c r="E2793" s="1">
        <v>5</v>
      </c>
      <c r="F2793" s="1" t="s">
        <v>6899</v>
      </c>
      <c r="G2793" s="1" t="s">
        <v>5814</v>
      </c>
      <c r="H2793" s="1" t="s">
        <v>6895</v>
      </c>
      <c r="I2793" s="1" t="b">
        <v>1</v>
      </c>
      <c r="J2793" s="1">
        <v>0</v>
      </c>
      <c r="K2793" s="1">
        <v>0</v>
      </c>
      <c r="L2793" s="1">
        <v>0</v>
      </c>
      <c r="M2793" s="1">
        <v>16</v>
      </c>
      <c r="N2793" s="1">
        <v>4.4077134986225897</v>
      </c>
      <c r="O2793" s="1" t="s">
        <v>6896</v>
      </c>
      <c r="P2793" s="1"/>
      <c r="Q2793" s="1"/>
    </row>
    <row r="2794" spans="1:17" x14ac:dyDescent="0.3">
      <c r="A2794" s="1" t="s">
        <v>75</v>
      </c>
      <c r="B2794" s="1" t="s">
        <v>5771</v>
      </c>
      <c r="C2794" s="1">
        <v>1</v>
      </c>
      <c r="D2794" s="1" t="s">
        <v>6512</v>
      </c>
      <c r="E2794" s="1">
        <v>5</v>
      </c>
      <c r="F2794" s="1" t="s">
        <v>6899</v>
      </c>
      <c r="G2794" s="1" t="s">
        <v>5803</v>
      </c>
      <c r="H2794" s="1" t="s">
        <v>6877</v>
      </c>
      <c r="I2794" s="1" t="b">
        <v>0</v>
      </c>
      <c r="J2794" s="1">
        <v>0</v>
      </c>
      <c r="K2794" s="1">
        <v>1</v>
      </c>
      <c r="L2794" s="1">
        <v>0</v>
      </c>
      <c r="M2794" s="1">
        <v>4</v>
      </c>
      <c r="N2794" s="1">
        <v>1.1019283746556401</v>
      </c>
      <c r="O2794" s="1" t="s">
        <v>6878</v>
      </c>
      <c r="P2794" s="1"/>
      <c r="Q2794" s="1"/>
    </row>
    <row r="2795" spans="1:17" x14ac:dyDescent="0.3">
      <c r="A2795" s="1" t="s">
        <v>75</v>
      </c>
      <c r="B2795" s="1" t="s">
        <v>5771</v>
      </c>
      <c r="C2795" s="1">
        <v>1</v>
      </c>
      <c r="D2795" s="1" t="s">
        <v>6512</v>
      </c>
      <c r="E2795" s="1">
        <v>5</v>
      </c>
      <c r="F2795" s="1" t="s">
        <v>6899</v>
      </c>
      <c r="G2795" s="1" t="s">
        <v>5803</v>
      </c>
      <c r="H2795" s="1" t="s">
        <v>6882</v>
      </c>
      <c r="I2795" s="1" t="b">
        <v>0</v>
      </c>
      <c r="J2795" s="1">
        <v>0</v>
      </c>
      <c r="K2795" s="1">
        <v>1</v>
      </c>
      <c r="L2795" s="1">
        <v>0</v>
      </c>
      <c r="M2795" s="1">
        <v>321</v>
      </c>
      <c r="N2795" s="1">
        <v>88.429752066115697</v>
      </c>
      <c r="O2795" s="1" t="s">
        <v>6883</v>
      </c>
      <c r="P2795" s="1"/>
      <c r="Q2795" s="1"/>
    </row>
    <row r="2796" spans="1:17" x14ac:dyDescent="0.3">
      <c r="A2796" s="1" t="s">
        <v>75</v>
      </c>
      <c r="B2796" s="1" t="s">
        <v>5771</v>
      </c>
      <c r="C2796" s="1">
        <v>1</v>
      </c>
      <c r="D2796" s="1" t="s">
        <v>6512</v>
      </c>
      <c r="E2796" s="1">
        <v>6</v>
      </c>
      <c r="F2796" s="1" t="s">
        <v>6900</v>
      </c>
      <c r="G2796" s="1" t="s">
        <v>5803</v>
      </c>
      <c r="H2796" s="1" t="s">
        <v>6877</v>
      </c>
      <c r="I2796" s="1" t="b">
        <v>0</v>
      </c>
      <c r="J2796" s="1">
        <v>0</v>
      </c>
      <c r="K2796" s="1">
        <v>1</v>
      </c>
      <c r="L2796" s="1">
        <v>0</v>
      </c>
      <c r="M2796" s="1">
        <v>4</v>
      </c>
      <c r="N2796" s="1">
        <v>9.5238095238095202</v>
      </c>
      <c r="O2796" s="1" t="s">
        <v>6878</v>
      </c>
      <c r="P2796" s="1"/>
      <c r="Q2796" s="1"/>
    </row>
    <row r="2797" spans="1:17" x14ac:dyDescent="0.3">
      <c r="A2797" s="1" t="s">
        <v>75</v>
      </c>
      <c r="B2797" s="1" t="s">
        <v>5771</v>
      </c>
      <c r="C2797" s="1">
        <v>1</v>
      </c>
      <c r="D2797" s="1" t="s">
        <v>6512</v>
      </c>
      <c r="E2797" s="1">
        <v>6</v>
      </c>
      <c r="F2797" s="1" t="s">
        <v>6900</v>
      </c>
      <c r="G2797" s="1" t="s">
        <v>5834</v>
      </c>
      <c r="H2797" s="1" t="s">
        <v>6901</v>
      </c>
      <c r="I2797" s="1" t="b">
        <v>0</v>
      </c>
      <c r="J2797" s="1">
        <v>0</v>
      </c>
      <c r="K2797" s="1">
        <v>8</v>
      </c>
      <c r="L2797" s="1">
        <v>5</v>
      </c>
      <c r="M2797" s="1">
        <v>1</v>
      </c>
      <c r="N2797" s="1">
        <v>2.38095238095238</v>
      </c>
      <c r="O2797" s="1" t="s">
        <v>6902</v>
      </c>
      <c r="P2797" s="1"/>
      <c r="Q2797" s="1"/>
    </row>
    <row r="2798" spans="1:17" x14ac:dyDescent="0.3">
      <c r="A2798" s="1" t="s">
        <v>75</v>
      </c>
      <c r="B2798" s="1" t="s">
        <v>5771</v>
      </c>
      <c r="C2798" s="1">
        <v>1</v>
      </c>
      <c r="D2798" s="1" t="s">
        <v>6512</v>
      </c>
      <c r="E2798" s="1">
        <v>6</v>
      </c>
      <c r="F2798" s="1" t="s">
        <v>6900</v>
      </c>
      <c r="G2798" s="1" t="s">
        <v>5816</v>
      </c>
      <c r="H2798" s="1" t="s">
        <v>6880</v>
      </c>
      <c r="I2798" s="1" t="b">
        <v>0</v>
      </c>
      <c r="J2798" s="1">
        <v>3</v>
      </c>
      <c r="K2798" s="1">
        <v>0</v>
      </c>
      <c r="L2798" s="1">
        <v>0</v>
      </c>
      <c r="M2798" s="1">
        <v>15</v>
      </c>
      <c r="N2798" s="1">
        <v>35.714285714285701</v>
      </c>
      <c r="O2798" s="1" t="s">
        <v>6885</v>
      </c>
      <c r="P2798" s="1"/>
      <c r="Q2798" s="1"/>
    </row>
    <row r="2799" spans="1:17" x14ac:dyDescent="0.3">
      <c r="A2799" s="1" t="s">
        <v>75</v>
      </c>
      <c r="B2799" s="1" t="s">
        <v>5771</v>
      </c>
      <c r="C2799" s="1">
        <v>1</v>
      </c>
      <c r="D2799" s="1" t="s">
        <v>6512</v>
      </c>
      <c r="E2799" s="1">
        <v>6</v>
      </c>
      <c r="F2799" s="1" t="s">
        <v>6900</v>
      </c>
      <c r="G2799" s="1" t="s">
        <v>5803</v>
      </c>
      <c r="H2799" s="1" t="s">
        <v>6903</v>
      </c>
      <c r="I2799" s="1" t="b">
        <v>0</v>
      </c>
      <c r="J2799" s="1">
        <v>0</v>
      </c>
      <c r="K2799" s="1">
        <v>1</v>
      </c>
      <c r="L2799" s="1">
        <v>0</v>
      </c>
      <c r="M2799" s="1">
        <v>15</v>
      </c>
      <c r="N2799" s="1">
        <v>35.714285714285701</v>
      </c>
      <c r="O2799" s="1" t="s">
        <v>6904</v>
      </c>
      <c r="P2799" s="1"/>
      <c r="Q2799" s="1"/>
    </row>
    <row r="2800" spans="1:17" x14ac:dyDescent="0.3">
      <c r="A2800" s="1" t="s">
        <v>75</v>
      </c>
      <c r="B2800" s="1" t="s">
        <v>5771</v>
      </c>
      <c r="C2800" s="1">
        <v>1</v>
      </c>
      <c r="D2800" s="1" t="s">
        <v>6512</v>
      </c>
      <c r="E2800" s="1">
        <v>6</v>
      </c>
      <c r="F2800" s="1" t="s">
        <v>6900</v>
      </c>
      <c r="G2800" s="1" t="s">
        <v>5834</v>
      </c>
      <c r="H2800" s="1" t="s">
        <v>6880</v>
      </c>
      <c r="I2800" s="1" t="b">
        <v>0</v>
      </c>
      <c r="J2800" s="1">
        <v>24</v>
      </c>
      <c r="K2800" s="1">
        <v>0</v>
      </c>
      <c r="L2800" s="1">
        <v>0</v>
      </c>
      <c r="M2800" s="1">
        <v>2</v>
      </c>
      <c r="N2800" s="1">
        <v>4.7619047619047601</v>
      </c>
      <c r="O2800" s="1" t="s">
        <v>6905</v>
      </c>
      <c r="P2800" s="1"/>
      <c r="Q2800" s="1"/>
    </row>
    <row r="2801" spans="1:17" x14ac:dyDescent="0.3">
      <c r="A2801" s="1" t="s">
        <v>75</v>
      </c>
      <c r="B2801" s="1" t="s">
        <v>5771</v>
      </c>
      <c r="C2801" s="1">
        <v>1</v>
      </c>
      <c r="D2801" s="1" t="s">
        <v>6512</v>
      </c>
      <c r="E2801" s="1">
        <v>6</v>
      </c>
      <c r="F2801" s="1" t="s">
        <v>6900</v>
      </c>
      <c r="G2801" s="1" t="s">
        <v>5814</v>
      </c>
      <c r="H2801" s="1" t="s">
        <v>6880</v>
      </c>
      <c r="I2801" s="1" t="b">
        <v>1</v>
      </c>
      <c r="J2801" s="1">
        <v>0</v>
      </c>
      <c r="K2801" s="1">
        <v>0</v>
      </c>
      <c r="L2801" s="1">
        <v>0</v>
      </c>
      <c r="M2801" s="1">
        <v>2</v>
      </c>
      <c r="N2801" s="1">
        <v>4.7619047619047601</v>
      </c>
      <c r="O2801" s="1" t="s">
        <v>6886</v>
      </c>
      <c r="P2801" s="1"/>
      <c r="Q2801" s="1"/>
    </row>
    <row r="2802" spans="1:17" x14ac:dyDescent="0.3">
      <c r="A2802" s="1" t="s">
        <v>75</v>
      </c>
      <c r="B2802" s="1" t="s">
        <v>5771</v>
      </c>
      <c r="C2802" s="1">
        <v>1</v>
      </c>
      <c r="D2802" s="1" t="s">
        <v>6512</v>
      </c>
      <c r="E2802" s="1">
        <v>6</v>
      </c>
      <c r="F2802" s="1" t="s">
        <v>6900</v>
      </c>
      <c r="G2802" s="1" t="s">
        <v>5803</v>
      </c>
      <c r="H2802" s="1" t="s">
        <v>6903</v>
      </c>
      <c r="I2802" s="1" t="b">
        <v>0</v>
      </c>
      <c r="J2802" s="1">
        <v>0</v>
      </c>
      <c r="K2802" s="1">
        <v>1</v>
      </c>
      <c r="L2802" s="1">
        <v>1</v>
      </c>
      <c r="M2802" s="1">
        <v>1</v>
      </c>
      <c r="N2802" s="1">
        <v>2.38095238095238</v>
      </c>
      <c r="O2802" s="1" t="s">
        <v>6906</v>
      </c>
      <c r="P2802" s="1"/>
      <c r="Q2802" s="1"/>
    </row>
    <row r="2803" spans="1:17" x14ac:dyDescent="0.3">
      <c r="A2803" s="1" t="s">
        <v>75</v>
      </c>
      <c r="B2803" s="1" t="s">
        <v>5771</v>
      </c>
      <c r="C2803" s="1">
        <v>1</v>
      </c>
      <c r="D2803" s="1" t="s">
        <v>6512</v>
      </c>
      <c r="E2803" s="1">
        <v>6</v>
      </c>
      <c r="F2803" s="1" t="s">
        <v>6900</v>
      </c>
      <c r="G2803" s="1" t="s">
        <v>5803</v>
      </c>
      <c r="H2803" s="1" t="s">
        <v>6903</v>
      </c>
      <c r="I2803" s="1" t="b">
        <v>0</v>
      </c>
      <c r="J2803" s="1">
        <v>0</v>
      </c>
      <c r="K2803" s="1">
        <v>1</v>
      </c>
      <c r="L2803" s="1">
        <v>1</v>
      </c>
      <c r="M2803" s="1">
        <v>1</v>
      </c>
      <c r="N2803" s="1">
        <v>2.38095238095238</v>
      </c>
      <c r="O2803" s="1" t="s">
        <v>6907</v>
      </c>
      <c r="P2803" s="1"/>
      <c r="Q2803" s="1"/>
    </row>
    <row r="2804" spans="1:17" x14ac:dyDescent="0.3">
      <c r="A2804" s="1" t="s">
        <v>75</v>
      </c>
      <c r="B2804" s="1" t="s">
        <v>5771</v>
      </c>
      <c r="C2804" s="1">
        <v>1</v>
      </c>
      <c r="D2804" s="1" t="s">
        <v>6512</v>
      </c>
      <c r="E2804" s="1">
        <v>6</v>
      </c>
      <c r="F2804" s="1" t="s">
        <v>6900</v>
      </c>
      <c r="G2804" s="1" t="s">
        <v>5801</v>
      </c>
      <c r="H2804" s="1" t="s">
        <v>6880</v>
      </c>
      <c r="I2804" s="1" t="b">
        <v>0</v>
      </c>
      <c r="J2804" s="1">
        <v>1</v>
      </c>
      <c r="K2804" s="1">
        <v>0</v>
      </c>
      <c r="L2804" s="1">
        <v>0</v>
      </c>
      <c r="M2804" s="1">
        <v>1</v>
      </c>
      <c r="N2804" s="1">
        <v>2.38095238095238</v>
      </c>
      <c r="O2804" s="1" t="s">
        <v>6881</v>
      </c>
      <c r="P2804" s="1"/>
      <c r="Q2804" s="1"/>
    </row>
    <row r="2805" spans="1:17" x14ac:dyDescent="0.3">
      <c r="A2805" s="1" t="s">
        <v>75</v>
      </c>
      <c r="B2805" s="1" t="s">
        <v>5771</v>
      </c>
      <c r="C2805" s="1">
        <v>1</v>
      </c>
      <c r="D2805" s="1" t="s">
        <v>6512</v>
      </c>
      <c r="E2805" s="1">
        <v>7</v>
      </c>
      <c r="F2805" s="1" t="s">
        <v>6908</v>
      </c>
      <c r="G2805" s="1" t="s">
        <v>5803</v>
      </c>
      <c r="H2805" s="1" t="s">
        <v>6877</v>
      </c>
      <c r="I2805" s="1" t="b">
        <v>0</v>
      </c>
      <c r="J2805" s="1">
        <v>0</v>
      </c>
      <c r="K2805" s="1">
        <v>1</v>
      </c>
      <c r="L2805" s="1">
        <v>0</v>
      </c>
      <c r="M2805" s="1">
        <v>164</v>
      </c>
      <c r="N2805" s="1">
        <v>54.485049833886997</v>
      </c>
      <c r="O2805" s="1" t="s">
        <v>6878</v>
      </c>
      <c r="P2805" s="1"/>
      <c r="Q2805" s="1"/>
    </row>
    <row r="2806" spans="1:17" x14ac:dyDescent="0.3">
      <c r="A2806" s="1" t="s">
        <v>75</v>
      </c>
      <c r="B2806" s="1" t="s">
        <v>5771</v>
      </c>
      <c r="C2806" s="1">
        <v>1</v>
      </c>
      <c r="D2806" s="1" t="s">
        <v>6512</v>
      </c>
      <c r="E2806" s="1">
        <v>7</v>
      </c>
      <c r="F2806" s="1" t="s">
        <v>6908</v>
      </c>
      <c r="G2806" s="1" t="s">
        <v>5803</v>
      </c>
      <c r="H2806" s="1" t="s">
        <v>6903</v>
      </c>
      <c r="I2806" s="1" t="b">
        <v>0</v>
      </c>
      <c r="J2806" s="1">
        <v>0</v>
      </c>
      <c r="K2806" s="1">
        <v>1</v>
      </c>
      <c r="L2806" s="1">
        <v>0</v>
      </c>
      <c r="M2806" s="1">
        <v>114</v>
      </c>
      <c r="N2806" s="1">
        <v>37.873754152823899</v>
      </c>
      <c r="O2806" s="1" t="s">
        <v>6904</v>
      </c>
      <c r="P2806" s="1"/>
      <c r="Q2806" s="1"/>
    </row>
    <row r="2807" spans="1:17" x14ac:dyDescent="0.3">
      <c r="A2807" s="1" t="s">
        <v>75</v>
      </c>
      <c r="B2807" s="1" t="s">
        <v>5771</v>
      </c>
      <c r="C2807" s="1">
        <v>1</v>
      </c>
      <c r="D2807" s="1" t="s">
        <v>6512</v>
      </c>
      <c r="E2807" s="1">
        <v>7</v>
      </c>
      <c r="F2807" s="1" t="s">
        <v>6908</v>
      </c>
      <c r="G2807" s="1" t="s">
        <v>5816</v>
      </c>
      <c r="H2807" s="1" t="s">
        <v>6880</v>
      </c>
      <c r="I2807" s="1" t="b">
        <v>0</v>
      </c>
      <c r="J2807" s="1">
        <v>3</v>
      </c>
      <c r="K2807" s="1">
        <v>0</v>
      </c>
      <c r="L2807" s="1">
        <v>0</v>
      </c>
      <c r="M2807" s="1">
        <v>4</v>
      </c>
      <c r="N2807" s="1">
        <v>1.3289036544850501</v>
      </c>
      <c r="O2807" s="1" t="s">
        <v>6885</v>
      </c>
      <c r="P2807" s="1"/>
      <c r="Q2807" s="1"/>
    </row>
    <row r="2808" spans="1:17" x14ac:dyDescent="0.3">
      <c r="A2808" s="1" t="s">
        <v>75</v>
      </c>
      <c r="B2808" s="1" t="s">
        <v>5771</v>
      </c>
      <c r="C2808" s="1">
        <v>1</v>
      </c>
      <c r="D2808" s="1" t="s">
        <v>6512</v>
      </c>
      <c r="E2808" s="1">
        <v>8</v>
      </c>
      <c r="F2808" s="1" t="s">
        <v>6909</v>
      </c>
      <c r="G2808" s="1" t="s">
        <v>5803</v>
      </c>
      <c r="H2808" s="1" t="s">
        <v>6877</v>
      </c>
      <c r="I2808" s="1" t="b">
        <v>0</v>
      </c>
      <c r="J2808" s="1">
        <v>0</v>
      </c>
      <c r="K2808" s="1">
        <v>1</v>
      </c>
      <c r="L2808" s="1">
        <v>0</v>
      </c>
      <c r="M2808" s="1">
        <v>1</v>
      </c>
      <c r="N2808" s="1">
        <v>4.1666666666666599</v>
      </c>
      <c r="O2808" s="1" t="s">
        <v>6878</v>
      </c>
      <c r="P2808" s="1"/>
      <c r="Q2808" s="1"/>
    </row>
    <row r="2809" spans="1:17" x14ac:dyDescent="0.3">
      <c r="A2809" s="1" t="s">
        <v>75</v>
      </c>
      <c r="B2809" s="1" t="s">
        <v>5771</v>
      </c>
      <c r="C2809" s="1">
        <v>1</v>
      </c>
      <c r="D2809" s="1" t="s">
        <v>6512</v>
      </c>
      <c r="E2809" s="1">
        <v>8</v>
      </c>
      <c r="F2809" s="1" t="s">
        <v>6909</v>
      </c>
      <c r="G2809" s="1" t="s">
        <v>5803</v>
      </c>
      <c r="H2809" s="1" t="s">
        <v>6903</v>
      </c>
      <c r="I2809" s="1" t="b">
        <v>0</v>
      </c>
      <c r="J2809" s="1">
        <v>0</v>
      </c>
      <c r="K2809" s="1">
        <v>1</v>
      </c>
      <c r="L2809" s="1">
        <v>0</v>
      </c>
      <c r="M2809" s="1">
        <v>20</v>
      </c>
      <c r="N2809" s="1">
        <v>83.3333333333333</v>
      </c>
      <c r="O2809" s="1" t="s">
        <v>6904</v>
      </c>
      <c r="P2809" s="1"/>
      <c r="Q2809" s="1"/>
    </row>
    <row r="2810" spans="1:17" x14ac:dyDescent="0.3">
      <c r="A2810" s="1" t="s">
        <v>75</v>
      </c>
      <c r="B2810" s="1" t="s">
        <v>5771</v>
      </c>
      <c r="C2810" s="1">
        <v>1</v>
      </c>
      <c r="D2810" s="1" t="s">
        <v>6512</v>
      </c>
      <c r="E2810" s="1">
        <v>8</v>
      </c>
      <c r="F2810" s="1" t="s">
        <v>6909</v>
      </c>
      <c r="G2810" s="1" t="s">
        <v>5814</v>
      </c>
      <c r="H2810" s="1" t="s">
        <v>6880</v>
      </c>
      <c r="I2810" s="1" t="b">
        <v>1</v>
      </c>
      <c r="J2810" s="1">
        <v>0</v>
      </c>
      <c r="K2810" s="1">
        <v>0</v>
      </c>
      <c r="L2810" s="1">
        <v>0</v>
      </c>
      <c r="M2810" s="1">
        <v>3</v>
      </c>
      <c r="N2810" s="1">
        <v>12.5</v>
      </c>
      <c r="O2810" s="1" t="s">
        <v>6886</v>
      </c>
      <c r="P2810" s="1"/>
      <c r="Q2810" s="1"/>
    </row>
    <row r="2811" spans="1:17" x14ac:dyDescent="0.3">
      <c r="A2811" s="1" t="s">
        <v>75</v>
      </c>
      <c r="B2811" s="1" t="s">
        <v>5771</v>
      </c>
      <c r="C2811" s="1">
        <v>1</v>
      </c>
      <c r="D2811" s="1" t="s">
        <v>6512</v>
      </c>
      <c r="E2811" s="1">
        <v>9</v>
      </c>
      <c r="F2811" s="1" t="s">
        <v>6910</v>
      </c>
      <c r="G2811" s="1" t="s">
        <v>5814</v>
      </c>
      <c r="H2811" s="1" t="s">
        <v>6880</v>
      </c>
      <c r="I2811" s="1" t="b">
        <v>1</v>
      </c>
      <c r="J2811" s="1">
        <v>0</v>
      </c>
      <c r="K2811" s="1">
        <v>0</v>
      </c>
      <c r="L2811" s="1">
        <v>0</v>
      </c>
      <c r="M2811" s="1">
        <v>501</v>
      </c>
      <c r="N2811" s="1">
        <v>94.172932330826995</v>
      </c>
      <c r="O2811" s="1" t="s">
        <v>6886</v>
      </c>
      <c r="P2811" s="1"/>
      <c r="Q2811" s="1"/>
    </row>
    <row r="2812" spans="1:17" x14ac:dyDescent="0.3">
      <c r="A2812" s="1" t="s">
        <v>75</v>
      </c>
      <c r="B2812" s="1" t="s">
        <v>5771</v>
      </c>
      <c r="C2812" s="1">
        <v>1</v>
      </c>
      <c r="D2812" s="1" t="s">
        <v>6512</v>
      </c>
      <c r="E2812" s="1">
        <v>9</v>
      </c>
      <c r="F2812" s="1" t="s">
        <v>6910</v>
      </c>
      <c r="G2812" s="1" t="s">
        <v>5803</v>
      </c>
      <c r="H2812" s="1" t="s">
        <v>6903</v>
      </c>
      <c r="I2812" s="1" t="b">
        <v>0</v>
      </c>
      <c r="J2812" s="1">
        <v>0</v>
      </c>
      <c r="K2812" s="1">
        <v>1</v>
      </c>
      <c r="L2812" s="1">
        <v>0</v>
      </c>
      <c r="M2812" s="1">
        <v>9</v>
      </c>
      <c r="N2812" s="1">
        <v>1.69172932330827</v>
      </c>
      <c r="O2812" s="1" t="s">
        <v>6904</v>
      </c>
      <c r="P2812" s="1"/>
      <c r="Q2812" s="1"/>
    </row>
    <row r="2813" spans="1:17" x14ac:dyDescent="0.3">
      <c r="A2813" s="1" t="s">
        <v>75</v>
      </c>
      <c r="B2813" s="1" t="s">
        <v>5771</v>
      </c>
      <c r="C2813" s="1">
        <v>1</v>
      </c>
      <c r="D2813" s="1" t="s">
        <v>6512</v>
      </c>
      <c r="E2813" s="1">
        <v>10</v>
      </c>
      <c r="F2813" s="1" t="s">
        <v>6911</v>
      </c>
      <c r="G2813" s="1" t="s">
        <v>5803</v>
      </c>
      <c r="H2813" s="1" t="s">
        <v>6877</v>
      </c>
      <c r="I2813" s="1" t="b">
        <v>0</v>
      </c>
      <c r="J2813" s="1">
        <v>0</v>
      </c>
      <c r="K2813" s="1">
        <v>1</v>
      </c>
      <c r="L2813" s="1">
        <v>0</v>
      </c>
      <c r="M2813" s="1">
        <v>11</v>
      </c>
      <c r="N2813" s="1">
        <v>17.1875</v>
      </c>
      <c r="O2813" s="1" t="s">
        <v>6878</v>
      </c>
      <c r="P2813" s="1"/>
      <c r="Q2813" s="1"/>
    </row>
    <row r="2814" spans="1:17" x14ac:dyDescent="0.3">
      <c r="A2814" s="1" t="s">
        <v>75</v>
      </c>
      <c r="B2814" s="1" t="s">
        <v>5771</v>
      </c>
      <c r="C2814" s="1">
        <v>1</v>
      </c>
      <c r="D2814" s="1" t="s">
        <v>6512</v>
      </c>
      <c r="E2814" s="1">
        <v>10</v>
      </c>
      <c r="F2814" s="1" t="s">
        <v>6911</v>
      </c>
      <c r="G2814" s="1" t="s">
        <v>5814</v>
      </c>
      <c r="H2814" s="1" t="s">
        <v>6895</v>
      </c>
      <c r="I2814" s="1" t="b">
        <v>1</v>
      </c>
      <c r="J2814" s="1">
        <v>0</v>
      </c>
      <c r="K2814" s="1">
        <v>0</v>
      </c>
      <c r="L2814" s="1">
        <v>0</v>
      </c>
      <c r="M2814" s="1">
        <v>1</v>
      </c>
      <c r="N2814" s="1">
        <v>1.5625</v>
      </c>
      <c r="O2814" s="1" t="s">
        <v>6912</v>
      </c>
      <c r="P2814" s="1"/>
      <c r="Q2814" s="1"/>
    </row>
    <row r="2815" spans="1:17" x14ac:dyDescent="0.3">
      <c r="A2815" s="1" t="s">
        <v>75</v>
      </c>
      <c r="B2815" s="1" t="s">
        <v>5771</v>
      </c>
      <c r="C2815" s="1">
        <v>1</v>
      </c>
      <c r="D2815" s="1" t="s">
        <v>6512</v>
      </c>
      <c r="E2815" s="1">
        <v>10</v>
      </c>
      <c r="F2815" s="1" t="s">
        <v>6911</v>
      </c>
      <c r="G2815" s="1" t="s">
        <v>5814</v>
      </c>
      <c r="H2815" s="1" t="s">
        <v>6895</v>
      </c>
      <c r="I2815" s="1" t="b">
        <v>1</v>
      </c>
      <c r="J2815" s="1">
        <v>0</v>
      </c>
      <c r="K2815" s="1">
        <v>0</v>
      </c>
      <c r="L2815" s="1">
        <v>0</v>
      </c>
      <c r="M2815" s="1">
        <v>1</v>
      </c>
      <c r="N2815" s="1">
        <v>1.5625</v>
      </c>
      <c r="O2815" s="1" t="s">
        <v>6896</v>
      </c>
      <c r="P2815" s="1"/>
      <c r="Q2815" s="1"/>
    </row>
    <row r="2816" spans="1:17" x14ac:dyDescent="0.3">
      <c r="A2816" s="1" t="s">
        <v>75</v>
      </c>
      <c r="B2816" s="1" t="s">
        <v>5771</v>
      </c>
      <c r="C2816" s="1">
        <v>1</v>
      </c>
      <c r="D2816" s="1" t="s">
        <v>6512</v>
      </c>
      <c r="E2816" s="1">
        <v>10</v>
      </c>
      <c r="F2816" s="1" t="s">
        <v>6911</v>
      </c>
      <c r="G2816" s="1" t="s">
        <v>5834</v>
      </c>
      <c r="H2816" s="1" t="e">
        <f>--------------GCATCGGCGGCATCCTGGGCAAGTGG</f>
        <v>#NAME?</v>
      </c>
      <c r="I2816" s="1" t="b">
        <v>0</v>
      </c>
      <c r="J2816" s="1">
        <v>0</v>
      </c>
      <c r="K2816" s="1">
        <v>19</v>
      </c>
      <c r="L2816" s="1">
        <v>1</v>
      </c>
      <c r="M2816" s="1">
        <v>1</v>
      </c>
      <c r="N2816" s="1">
        <v>1.5625</v>
      </c>
      <c r="O2816" s="1" t="s">
        <v>6913</v>
      </c>
      <c r="P2816" s="1"/>
      <c r="Q2816" s="1"/>
    </row>
    <row r="2817" spans="1:17" x14ac:dyDescent="0.3">
      <c r="A2817" s="1" t="s">
        <v>75</v>
      </c>
      <c r="B2817" s="1" t="s">
        <v>5771</v>
      </c>
      <c r="C2817" s="1">
        <v>1</v>
      </c>
      <c r="D2817" s="1" t="s">
        <v>6512</v>
      </c>
      <c r="E2817" s="1">
        <v>10</v>
      </c>
      <c r="F2817" s="1" t="s">
        <v>6911</v>
      </c>
      <c r="G2817" s="1" t="s">
        <v>5803</v>
      </c>
      <c r="H2817" s="1" t="s">
        <v>6877</v>
      </c>
      <c r="I2817" s="1" t="b">
        <v>0</v>
      </c>
      <c r="J2817" s="1">
        <v>0</v>
      </c>
      <c r="K2817" s="1">
        <v>1</v>
      </c>
      <c r="L2817" s="1">
        <v>1</v>
      </c>
      <c r="M2817" s="1">
        <v>1</v>
      </c>
      <c r="N2817" s="1">
        <v>1.5625</v>
      </c>
      <c r="O2817" s="1" t="s">
        <v>6914</v>
      </c>
      <c r="P2817" s="1"/>
      <c r="Q2817" s="1"/>
    </row>
    <row r="2818" spans="1:17" x14ac:dyDescent="0.3">
      <c r="A2818" s="1" t="s">
        <v>75</v>
      </c>
      <c r="B2818" s="1" t="s">
        <v>5771</v>
      </c>
      <c r="C2818" s="1">
        <v>1</v>
      </c>
      <c r="D2818" s="1" t="s">
        <v>6512</v>
      </c>
      <c r="E2818" s="1">
        <v>10</v>
      </c>
      <c r="F2818" s="1" t="s">
        <v>6911</v>
      </c>
      <c r="G2818" s="1" t="s">
        <v>5803</v>
      </c>
      <c r="H2818" s="1" t="s">
        <v>6915</v>
      </c>
      <c r="I2818" s="1" t="b">
        <v>0</v>
      </c>
      <c r="J2818" s="1">
        <v>0</v>
      </c>
      <c r="K2818" s="1">
        <v>1</v>
      </c>
      <c r="L2818" s="1">
        <v>0</v>
      </c>
      <c r="M2818" s="1">
        <v>1</v>
      </c>
      <c r="N2818" s="1">
        <v>1.5625</v>
      </c>
      <c r="O2818" s="1" t="s">
        <v>6916</v>
      </c>
      <c r="P2818" s="1"/>
      <c r="Q2818" s="1"/>
    </row>
    <row r="2819" spans="1:17" x14ac:dyDescent="0.3">
      <c r="A2819" s="1" t="s">
        <v>75</v>
      </c>
      <c r="B2819" s="1" t="s">
        <v>5771</v>
      </c>
      <c r="C2819" s="1">
        <v>1</v>
      </c>
      <c r="D2819" s="1" t="s">
        <v>6512</v>
      </c>
      <c r="E2819" s="1">
        <v>10</v>
      </c>
      <c r="F2819" s="1" t="s">
        <v>6911</v>
      </c>
      <c r="G2819" s="1" t="s">
        <v>5814</v>
      </c>
      <c r="H2819" s="1" t="s">
        <v>6917</v>
      </c>
      <c r="I2819" s="1" t="b">
        <v>1</v>
      </c>
      <c r="J2819" s="1">
        <v>0</v>
      </c>
      <c r="K2819" s="1">
        <v>0</v>
      </c>
      <c r="L2819" s="1">
        <v>0</v>
      </c>
      <c r="M2819" s="1">
        <v>1</v>
      </c>
      <c r="N2819" s="1">
        <v>1.5625</v>
      </c>
      <c r="O2819" s="1" t="s">
        <v>6918</v>
      </c>
      <c r="P2819" s="1"/>
      <c r="Q2819" s="1"/>
    </row>
    <row r="2820" spans="1:17" x14ac:dyDescent="0.3">
      <c r="A2820" s="1" t="s">
        <v>75</v>
      </c>
      <c r="B2820" s="1" t="s">
        <v>5771</v>
      </c>
      <c r="C2820" s="1">
        <v>1</v>
      </c>
      <c r="D2820" s="1" t="s">
        <v>6512</v>
      </c>
      <c r="E2820" s="1">
        <v>10</v>
      </c>
      <c r="F2820" s="1" t="s">
        <v>6911</v>
      </c>
      <c r="G2820" s="1" t="s">
        <v>5803</v>
      </c>
      <c r="H2820" s="1" t="s">
        <v>6903</v>
      </c>
      <c r="I2820" s="1" t="b">
        <v>0</v>
      </c>
      <c r="J2820" s="1">
        <v>0</v>
      </c>
      <c r="K2820" s="1">
        <v>1</v>
      </c>
      <c r="L2820" s="1">
        <v>0</v>
      </c>
      <c r="M2820" s="1">
        <v>14</v>
      </c>
      <c r="N2820" s="1">
        <v>21.875</v>
      </c>
      <c r="O2820" s="1" t="s">
        <v>6904</v>
      </c>
      <c r="P2820" s="1"/>
      <c r="Q2820" s="1"/>
    </row>
    <row r="2821" spans="1:17" x14ac:dyDescent="0.3">
      <c r="A2821" s="1" t="s">
        <v>75</v>
      </c>
      <c r="B2821" s="1" t="s">
        <v>5771</v>
      </c>
      <c r="C2821" s="1">
        <v>1</v>
      </c>
      <c r="D2821" s="1" t="s">
        <v>6512</v>
      </c>
      <c r="E2821" s="1">
        <v>10</v>
      </c>
      <c r="F2821" s="1" t="s">
        <v>6911</v>
      </c>
      <c r="G2821" s="1" t="s">
        <v>5834</v>
      </c>
      <c r="H2821" s="1" t="s">
        <v>6880</v>
      </c>
      <c r="I2821" s="1" t="b">
        <v>0</v>
      </c>
      <c r="J2821" s="1">
        <v>9</v>
      </c>
      <c r="K2821" s="1">
        <v>0</v>
      </c>
      <c r="L2821" s="1">
        <v>0</v>
      </c>
      <c r="M2821" s="1">
        <v>9</v>
      </c>
      <c r="N2821" s="1">
        <v>14.0625</v>
      </c>
      <c r="O2821" s="1" t="s">
        <v>6919</v>
      </c>
      <c r="P2821" s="1"/>
      <c r="Q2821" s="1"/>
    </row>
    <row r="2822" spans="1:17" x14ac:dyDescent="0.3">
      <c r="A2822" s="1" t="s">
        <v>75</v>
      </c>
      <c r="B2822" s="1" t="s">
        <v>5771</v>
      </c>
      <c r="C2822" s="1">
        <v>1</v>
      </c>
      <c r="D2822" s="1" t="s">
        <v>6512</v>
      </c>
      <c r="E2822" s="1">
        <v>10</v>
      </c>
      <c r="F2822" s="1" t="s">
        <v>6911</v>
      </c>
      <c r="G2822" s="1" t="s">
        <v>5803</v>
      </c>
      <c r="H2822" s="1" t="s">
        <v>6882</v>
      </c>
      <c r="I2822" s="1" t="b">
        <v>0</v>
      </c>
      <c r="J2822" s="1">
        <v>0</v>
      </c>
      <c r="K2822" s="1">
        <v>1</v>
      </c>
      <c r="L2822" s="1">
        <v>0</v>
      </c>
      <c r="M2822" s="1">
        <v>8</v>
      </c>
      <c r="N2822" s="1">
        <v>12.5</v>
      </c>
      <c r="O2822" s="1" t="s">
        <v>6883</v>
      </c>
      <c r="P2822" s="1"/>
      <c r="Q2822" s="1"/>
    </row>
    <row r="2823" spans="1:17" x14ac:dyDescent="0.3">
      <c r="A2823" s="1" t="s">
        <v>75</v>
      </c>
      <c r="B2823" s="1" t="s">
        <v>5771</v>
      </c>
      <c r="C2823" s="1">
        <v>1</v>
      </c>
      <c r="D2823" s="1" t="s">
        <v>6512</v>
      </c>
      <c r="E2823" s="1">
        <v>10</v>
      </c>
      <c r="F2823" s="1" t="s">
        <v>6911</v>
      </c>
      <c r="G2823" s="1" t="s">
        <v>5834</v>
      </c>
      <c r="H2823" s="1" t="s">
        <v>6880</v>
      </c>
      <c r="I2823" s="1" t="b">
        <v>0</v>
      </c>
      <c r="J2823" s="1">
        <v>21</v>
      </c>
      <c r="K2823" s="1">
        <v>0</v>
      </c>
      <c r="L2823" s="1">
        <v>0</v>
      </c>
      <c r="M2823" s="1">
        <v>7</v>
      </c>
      <c r="N2823" s="1">
        <v>10.9375</v>
      </c>
      <c r="O2823" s="1" t="s">
        <v>6920</v>
      </c>
      <c r="P2823" s="1"/>
      <c r="Q2823" s="1"/>
    </row>
    <row r="2824" spans="1:17" x14ac:dyDescent="0.3">
      <c r="A2824" s="1" t="s">
        <v>75</v>
      </c>
      <c r="B2824" s="1" t="s">
        <v>5771</v>
      </c>
      <c r="C2824" s="1">
        <v>1</v>
      </c>
      <c r="D2824" s="1" t="s">
        <v>6512</v>
      </c>
      <c r="E2824" s="1">
        <v>10</v>
      </c>
      <c r="F2824" s="1" t="s">
        <v>6911</v>
      </c>
      <c r="G2824" s="1" t="s">
        <v>5803</v>
      </c>
      <c r="H2824" s="1" t="s">
        <v>6903</v>
      </c>
      <c r="I2824" s="1" t="b">
        <v>0</v>
      </c>
      <c r="J2824" s="1">
        <v>0</v>
      </c>
      <c r="K2824" s="1">
        <v>1</v>
      </c>
      <c r="L2824" s="1">
        <v>1</v>
      </c>
      <c r="M2824" s="1">
        <v>2</v>
      </c>
      <c r="N2824" s="1">
        <v>3.125</v>
      </c>
      <c r="O2824" s="1" t="s">
        <v>6921</v>
      </c>
      <c r="P2824" s="1"/>
      <c r="Q2824" s="1"/>
    </row>
    <row r="2825" spans="1:17" x14ac:dyDescent="0.3">
      <c r="A2825" s="1" t="s">
        <v>75</v>
      </c>
      <c r="B2825" s="1" t="s">
        <v>5771</v>
      </c>
      <c r="C2825" s="1">
        <v>1</v>
      </c>
      <c r="D2825" s="1" t="s">
        <v>6512</v>
      </c>
      <c r="E2825" s="1">
        <v>10</v>
      </c>
      <c r="F2825" s="1" t="s">
        <v>6911</v>
      </c>
      <c r="G2825" s="1" t="s">
        <v>5803</v>
      </c>
      <c r="H2825" s="1" t="s">
        <v>6903</v>
      </c>
      <c r="I2825" s="1" t="b">
        <v>0</v>
      </c>
      <c r="J2825" s="1">
        <v>0</v>
      </c>
      <c r="K2825" s="1">
        <v>1</v>
      </c>
      <c r="L2825" s="1">
        <v>1</v>
      </c>
      <c r="M2825" s="1">
        <v>1</v>
      </c>
      <c r="N2825" s="1">
        <v>1.5625</v>
      </c>
      <c r="O2825" s="1" t="s">
        <v>6922</v>
      </c>
      <c r="P2825" s="1"/>
      <c r="Q2825" s="1"/>
    </row>
    <row r="2826" spans="1:17" x14ac:dyDescent="0.3">
      <c r="A2826" s="1" t="s">
        <v>75</v>
      </c>
      <c r="B2826" s="1" t="s">
        <v>5771</v>
      </c>
      <c r="C2826" s="1">
        <v>1</v>
      </c>
      <c r="D2826" s="1" t="s">
        <v>6512</v>
      </c>
      <c r="E2826" s="1">
        <v>10</v>
      </c>
      <c r="F2826" s="1" t="s">
        <v>6911</v>
      </c>
      <c r="G2826" s="1" t="s">
        <v>5803</v>
      </c>
      <c r="H2826" s="1" t="s">
        <v>6882</v>
      </c>
      <c r="I2826" s="1" t="b">
        <v>0</v>
      </c>
      <c r="J2826" s="1">
        <v>0</v>
      </c>
      <c r="K2826" s="1">
        <v>1</v>
      </c>
      <c r="L2826" s="1">
        <v>0</v>
      </c>
      <c r="M2826" s="1">
        <v>1</v>
      </c>
      <c r="N2826" s="1">
        <v>1.5625</v>
      </c>
      <c r="O2826" s="1" t="s">
        <v>6923</v>
      </c>
      <c r="P2826" s="1"/>
      <c r="Q2826" s="1"/>
    </row>
    <row r="2827" spans="1:17" x14ac:dyDescent="0.3">
      <c r="A2827" s="1" t="s">
        <v>75</v>
      </c>
      <c r="B2827" s="1" t="s">
        <v>5771</v>
      </c>
      <c r="C2827" s="1">
        <v>1</v>
      </c>
      <c r="D2827" s="1" t="s">
        <v>6512</v>
      </c>
      <c r="E2827" s="1">
        <v>10</v>
      </c>
      <c r="F2827" s="1" t="s">
        <v>6911</v>
      </c>
      <c r="G2827" s="1" t="s">
        <v>5803</v>
      </c>
      <c r="H2827" s="1" t="s">
        <v>6903</v>
      </c>
      <c r="I2827" s="1" t="b">
        <v>0</v>
      </c>
      <c r="J2827" s="1">
        <v>0</v>
      </c>
      <c r="K2827" s="1">
        <v>1</v>
      </c>
      <c r="L2827" s="1">
        <v>1</v>
      </c>
      <c r="M2827" s="1">
        <v>1</v>
      </c>
      <c r="N2827" s="1">
        <v>1.5625</v>
      </c>
      <c r="O2827" s="1" t="s">
        <v>6924</v>
      </c>
      <c r="P2827" s="1"/>
      <c r="Q2827" s="1"/>
    </row>
    <row r="2828" spans="1:17" x14ac:dyDescent="0.3">
      <c r="A2828" s="1" t="s">
        <v>75</v>
      </c>
      <c r="B2828" s="1" t="s">
        <v>5771</v>
      </c>
      <c r="C2828" s="1">
        <v>1</v>
      </c>
      <c r="D2828" s="1" t="s">
        <v>6512</v>
      </c>
      <c r="E2828" s="1">
        <v>10</v>
      </c>
      <c r="F2828" s="1" t="s">
        <v>6911</v>
      </c>
      <c r="G2828" s="1" t="s">
        <v>5840</v>
      </c>
      <c r="H2828" s="1" t="s">
        <v>6880</v>
      </c>
      <c r="I2828" s="1" t="b">
        <v>0</v>
      </c>
      <c r="J2828" s="1">
        <v>5</v>
      </c>
      <c r="K2828" s="1">
        <v>0</v>
      </c>
      <c r="L2828" s="1">
        <v>0</v>
      </c>
      <c r="M2828" s="1">
        <v>1</v>
      </c>
      <c r="N2828" s="1">
        <v>1.5625</v>
      </c>
      <c r="O2828" s="1" t="s">
        <v>6925</v>
      </c>
      <c r="P2828" s="1"/>
      <c r="Q2828" s="1"/>
    </row>
    <row r="2829" spans="1:17" x14ac:dyDescent="0.3">
      <c r="A2829" s="1" t="s">
        <v>75</v>
      </c>
      <c r="B2829" s="1" t="s">
        <v>5771</v>
      </c>
      <c r="C2829" s="1">
        <v>1</v>
      </c>
      <c r="D2829" s="1" t="s">
        <v>6512</v>
      </c>
      <c r="E2829" s="1">
        <v>10</v>
      </c>
      <c r="F2829" s="1" t="s">
        <v>6911</v>
      </c>
      <c r="G2829" s="1" t="s">
        <v>5801</v>
      </c>
      <c r="H2829" s="1" t="s">
        <v>6880</v>
      </c>
      <c r="I2829" s="1" t="b">
        <v>0</v>
      </c>
      <c r="J2829" s="1">
        <v>1</v>
      </c>
      <c r="K2829" s="1">
        <v>0</v>
      </c>
      <c r="L2829" s="1">
        <v>0</v>
      </c>
      <c r="M2829" s="1">
        <v>1</v>
      </c>
      <c r="N2829" s="1">
        <v>1.5625</v>
      </c>
      <c r="O2829" s="1" t="s">
        <v>6926</v>
      </c>
      <c r="P2829" s="1"/>
      <c r="Q2829" s="1"/>
    </row>
    <row r="2830" spans="1:17" x14ac:dyDescent="0.3">
      <c r="A2830" s="1" t="s">
        <v>75</v>
      </c>
      <c r="B2830" s="1" t="s">
        <v>5771</v>
      </c>
      <c r="C2830" s="1">
        <v>1</v>
      </c>
      <c r="D2830" s="1" t="s">
        <v>6512</v>
      </c>
      <c r="E2830" s="1">
        <v>10</v>
      </c>
      <c r="F2830" s="1" t="s">
        <v>6911</v>
      </c>
      <c r="G2830" s="1" t="s">
        <v>5814</v>
      </c>
      <c r="H2830" s="1" t="s">
        <v>6880</v>
      </c>
      <c r="I2830" s="1" t="b">
        <v>1</v>
      </c>
      <c r="J2830" s="1">
        <v>0</v>
      </c>
      <c r="K2830" s="1">
        <v>0</v>
      </c>
      <c r="L2830" s="1">
        <v>0</v>
      </c>
      <c r="M2830" s="1">
        <v>1</v>
      </c>
      <c r="N2830" s="1">
        <v>1.5625</v>
      </c>
      <c r="O2830" s="1" t="s">
        <v>6886</v>
      </c>
      <c r="P2830" s="1"/>
      <c r="Q2830" s="1"/>
    </row>
    <row r="2831" spans="1:17" x14ac:dyDescent="0.3">
      <c r="A2831" s="1" t="s">
        <v>75</v>
      </c>
      <c r="B2831" s="1" t="s">
        <v>5771</v>
      </c>
      <c r="C2831" s="1">
        <v>1</v>
      </c>
      <c r="D2831" s="1" t="s">
        <v>6512</v>
      </c>
      <c r="E2831" s="1">
        <v>10</v>
      </c>
      <c r="F2831" s="1" t="s">
        <v>6911</v>
      </c>
      <c r="G2831" s="1" t="s">
        <v>5851</v>
      </c>
      <c r="H2831" s="1" t="s">
        <v>6927</v>
      </c>
      <c r="I2831" s="1" t="b">
        <v>0</v>
      </c>
      <c r="J2831" s="1">
        <v>2</v>
      </c>
      <c r="K2831" s="1">
        <v>3</v>
      </c>
      <c r="L2831" s="1">
        <v>14</v>
      </c>
      <c r="M2831" s="1">
        <v>1</v>
      </c>
      <c r="N2831" s="1">
        <v>1.5625</v>
      </c>
      <c r="O2831" s="1" t="s">
        <v>6928</v>
      </c>
      <c r="P2831" s="1"/>
      <c r="Q2831" s="1"/>
    </row>
    <row r="2832" spans="1:17" x14ac:dyDescent="0.3">
      <c r="A2832" s="1" t="s">
        <v>75</v>
      </c>
      <c r="B2832" s="1" t="s">
        <v>5771</v>
      </c>
      <c r="C2832" s="1">
        <v>1</v>
      </c>
      <c r="D2832" s="1" t="s">
        <v>6512</v>
      </c>
      <c r="E2832" s="1">
        <v>11</v>
      </c>
      <c r="F2832" s="1" t="s">
        <v>6929</v>
      </c>
      <c r="G2832" s="1" t="s">
        <v>5834</v>
      </c>
      <c r="H2832" s="1" t="s">
        <v>6880</v>
      </c>
      <c r="I2832" s="1" t="b">
        <v>0</v>
      </c>
      <c r="J2832" s="1">
        <v>9</v>
      </c>
      <c r="K2832" s="1">
        <v>0</v>
      </c>
      <c r="L2832" s="1">
        <v>0</v>
      </c>
      <c r="M2832" s="1">
        <v>121</v>
      </c>
      <c r="N2832" s="1">
        <v>86.428571428571402</v>
      </c>
      <c r="O2832" s="1" t="s">
        <v>6919</v>
      </c>
      <c r="P2832" s="1"/>
      <c r="Q2832" s="1"/>
    </row>
    <row r="2833" spans="1:17" x14ac:dyDescent="0.3">
      <c r="A2833" s="1" t="s">
        <v>75</v>
      </c>
      <c r="B2833" s="1" t="s">
        <v>5771</v>
      </c>
      <c r="C2833" s="1">
        <v>1</v>
      </c>
      <c r="D2833" s="1" t="s">
        <v>6512</v>
      </c>
      <c r="E2833" s="1">
        <v>11</v>
      </c>
      <c r="F2833" s="1" t="s">
        <v>6929</v>
      </c>
      <c r="G2833" s="1" t="s">
        <v>5803</v>
      </c>
      <c r="H2833" s="1" t="s">
        <v>6882</v>
      </c>
      <c r="I2833" s="1" t="b">
        <v>0</v>
      </c>
      <c r="J2833" s="1">
        <v>0</v>
      </c>
      <c r="K2833" s="1">
        <v>1</v>
      </c>
      <c r="L2833" s="1">
        <v>0</v>
      </c>
      <c r="M2833" s="1">
        <v>4</v>
      </c>
      <c r="N2833" s="1">
        <v>2.8571428571428501</v>
      </c>
      <c r="O2833" s="1" t="s">
        <v>6883</v>
      </c>
      <c r="P2833" s="1"/>
      <c r="Q2833" s="1"/>
    </row>
    <row r="2834" spans="1:17" x14ac:dyDescent="0.3">
      <c r="A2834" s="1" t="s">
        <v>75</v>
      </c>
      <c r="B2834" s="1" t="s">
        <v>5771</v>
      </c>
      <c r="C2834" s="1">
        <v>1</v>
      </c>
      <c r="D2834" s="1" t="s">
        <v>6512</v>
      </c>
      <c r="E2834" s="1">
        <v>11</v>
      </c>
      <c r="F2834" s="1" t="s">
        <v>6929</v>
      </c>
      <c r="G2834" s="1" t="s">
        <v>5814</v>
      </c>
      <c r="H2834" s="1" t="s">
        <v>6880</v>
      </c>
      <c r="I2834" s="1" t="b">
        <v>1</v>
      </c>
      <c r="J2834" s="1">
        <v>0</v>
      </c>
      <c r="K2834" s="1">
        <v>0</v>
      </c>
      <c r="L2834" s="1">
        <v>0</v>
      </c>
      <c r="M2834" s="1">
        <v>3</v>
      </c>
      <c r="N2834" s="1">
        <v>2.1428571428571401</v>
      </c>
      <c r="O2834" s="1" t="s">
        <v>6886</v>
      </c>
      <c r="P2834" s="1"/>
      <c r="Q2834" s="1"/>
    </row>
    <row r="2835" spans="1:17" x14ac:dyDescent="0.3">
      <c r="A2835" s="1" t="s">
        <v>75</v>
      </c>
      <c r="B2835" s="1" t="s">
        <v>5771</v>
      </c>
      <c r="C2835" s="1">
        <v>1</v>
      </c>
      <c r="D2835" s="1" t="s">
        <v>6512</v>
      </c>
      <c r="E2835" s="1">
        <v>11</v>
      </c>
      <c r="F2835" s="1" t="s">
        <v>6929</v>
      </c>
      <c r="G2835" s="1" t="s">
        <v>5803</v>
      </c>
      <c r="H2835" s="1" t="s">
        <v>6903</v>
      </c>
      <c r="I2835" s="1" t="b">
        <v>0</v>
      </c>
      <c r="J2835" s="1">
        <v>0</v>
      </c>
      <c r="K2835" s="1">
        <v>1</v>
      </c>
      <c r="L2835" s="1">
        <v>0</v>
      </c>
      <c r="M2835" s="1">
        <v>2</v>
      </c>
      <c r="N2835" s="1">
        <v>1.4285714285714199</v>
      </c>
      <c r="O2835" s="1" t="s">
        <v>6904</v>
      </c>
      <c r="P2835" s="1"/>
      <c r="Q2835" s="1"/>
    </row>
    <row r="2836" spans="1:17" x14ac:dyDescent="0.3">
      <c r="A2836" s="1" t="s">
        <v>75</v>
      </c>
      <c r="B2836" s="1" t="s">
        <v>5771</v>
      </c>
      <c r="C2836" s="1">
        <v>1</v>
      </c>
      <c r="D2836" s="1" t="s">
        <v>6512</v>
      </c>
      <c r="E2836" s="1">
        <v>11</v>
      </c>
      <c r="F2836" s="1" t="s">
        <v>6929</v>
      </c>
      <c r="G2836" s="1" t="s">
        <v>5834</v>
      </c>
      <c r="H2836" s="1" t="s">
        <v>6880</v>
      </c>
      <c r="I2836" s="1" t="b">
        <v>0</v>
      </c>
      <c r="J2836" s="1">
        <v>21</v>
      </c>
      <c r="K2836" s="1">
        <v>0</v>
      </c>
      <c r="L2836" s="1">
        <v>0</v>
      </c>
      <c r="M2836" s="1">
        <v>2</v>
      </c>
      <c r="N2836" s="1">
        <v>1.4285714285714199</v>
      </c>
      <c r="O2836" s="1" t="s">
        <v>6920</v>
      </c>
      <c r="P2836" s="1"/>
      <c r="Q2836" s="1"/>
    </row>
    <row r="2837" spans="1:17" x14ac:dyDescent="0.3">
      <c r="A2837" s="1" t="s">
        <v>75</v>
      </c>
      <c r="B2837" s="1" t="s">
        <v>5771</v>
      </c>
      <c r="C2837" s="1">
        <v>1</v>
      </c>
      <c r="D2837" s="1" t="s">
        <v>6512</v>
      </c>
      <c r="E2837" s="1">
        <v>11</v>
      </c>
      <c r="F2837" s="1" t="s">
        <v>6929</v>
      </c>
      <c r="G2837" s="1" t="s">
        <v>5908</v>
      </c>
      <c r="H2837" s="1" t="s">
        <v>6880</v>
      </c>
      <c r="I2837" s="1" t="b">
        <v>0</v>
      </c>
      <c r="J2837" s="1">
        <v>0</v>
      </c>
      <c r="K2837" s="1">
        <v>0</v>
      </c>
      <c r="L2837" s="1">
        <v>1</v>
      </c>
      <c r="M2837" s="1">
        <v>2</v>
      </c>
      <c r="N2837" s="1">
        <v>1.4285714285714199</v>
      </c>
      <c r="O2837" s="1" t="s">
        <v>6930</v>
      </c>
      <c r="P2837" s="1"/>
      <c r="Q2837" s="1"/>
    </row>
    <row r="2838" spans="1:17" x14ac:dyDescent="0.3">
      <c r="A2838" s="1" t="s">
        <v>75</v>
      </c>
      <c r="B2838" s="1" t="s">
        <v>5771</v>
      </c>
      <c r="C2838" s="1">
        <v>1</v>
      </c>
      <c r="D2838" s="1" t="s">
        <v>6512</v>
      </c>
      <c r="E2838" s="1">
        <v>11</v>
      </c>
      <c r="F2838" s="1" t="s">
        <v>6929</v>
      </c>
      <c r="G2838" s="1" t="s">
        <v>5834</v>
      </c>
      <c r="H2838" s="1" t="s">
        <v>6880</v>
      </c>
      <c r="I2838" s="1" t="b">
        <v>0</v>
      </c>
      <c r="J2838" s="1">
        <v>9</v>
      </c>
      <c r="K2838" s="1">
        <v>0</v>
      </c>
      <c r="L2838" s="1">
        <v>1</v>
      </c>
      <c r="M2838" s="1">
        <v>2</v>
      </c>
      <c r="N2838" s="1">
        <v>1.4285714285714199</v>
      </c>
      <c r="O2838" s="1" t="s">
        <v>6931</v>
      </c>
      <c r="P2838" s="1"/>
      <c r="Q2838" s="1"/>
    </row>
    <row r="2839" spans="1:17" x14ac:dyDescent="0.3">
      <c r="A2839" s="1" t="s">
        <v>75</v>
      </c>
      <c r="B2839" s="1" t="s">
        <v>5771</v>
      </c>
      <c r="C2839" s="1">
        <v>1</v>
      </c>
      <c r="D2839" s="1" t="s">
        <v>6512</v>
      </c>
      <c r="E2839" s="1">
        <v>12</v>
      </c>
      <c r="F2839" s="1" t="s">
        <v>6932</v>
      </c>
      <c r="G2839" s="1" t="s">
        <v>5814</v>
      </c>
      <c r="H2839" s="1" t="s">
        <v>6897</v>
      </c>
      <c r="I2839" s="1" t="b">
        <v>1</v>
      </c>
      <c r="J2839" s="1">
        <v>0</v>
      </c>
      <c r="K2839" s="1">
        <v>0</v>
      </c>
      <c r="L2839" s="1">
        <v>0</v>
      </c>
      <c r="M2839" s="1">
        <v>1</v>
      </c>
      <c r="N2839" s="1">
        <v>3.3333333333333299</v>
      </c>
      <c r="O2839" s="1" t="s">
        <v>6904</v>
      </c>
      <c r="P2839" s="1"/>
      <c r="Q2839" s="1"/>
    </row>
    <row r="2840" spans="1:17" x14ac:dyDescent="0.3">
      <c r="A2840" s="1" t="s">
        <v>75</v>
      </c>
      <c r="B2840" s="1" t="s">
        <v>5771</v>
      </c>
      <c r="C2840" s="1">
        <v>1</v>
      </c>
      <c r="D2840" s="1" t="s">
        <v>6512</v>
      </c>
      <c r="E2840" s="1">
        <v>12</v>
      </c>
      <c r="F2840" s="1" t="s">
        <v>6932</v>
      </c>
      <c r="G2840" s="1" t="s">
        <v>5814</v>
      </c>
      <c r="H2840" s="1" t="s">
        <v>6895</v>
      </c>
      <c r="I2840" s="1" t="b">
        <v>1</v>
      </c>
      <c r="J2840" s="1">
        <v>0</v>
      </c>
      <c r="K2840" s="1">
        <v>0</v>
      </c>
      <c r="L2840" s="1">
        <v>0</v>
      </c>
      <c r="M2840" s="1">
        <v>1</v>
      </c>
      <c r="N2840" s="1">
        <v>3.3333333333333299</v>
      </c>
      <c r="O2840" s="1" t="s">
        <v>6912</v>
      </c>
      <c r="P2840" s="1"/>
      <c r="Q2840" s="1"/>
    </row>
    <row r="2841" spans="1:17" x14ac:dyDescent="0.3">
      <c r="A2841" s="1" t="s">
        <v>75</v>
      </c>
      <c r="B2841" s="1" t="s">
        <v>5771</v>
      </c>
      <c r="C2841" s="1">
        <v>1</v>
      </c>
      <c r="D2841" s="1" t="s">
        <v>6512</v>
      </c>
      <c r="E2841" s="1">
        <v>12</v>
      </c>
      <c r="F2841" s="1" t="s">
        <v>6932</v>
      </c>
      <c r="G2841" s="1" t="s">
        <v>5814</v>
      </c>
      <c r="H2841" s="1" t="s">
        <v>6933</v>
      </c>
      <c r="I2841" s="1" t="b">
        <v>1</v>
      </c>
      <c r="J2841" s="1">
        <v>0</v>
      </c>
      <c r="K2841" s="1">
        <v>0</v>
      </c>
      <c r="L2841" s="1">
        <v>0</v>
      </c>
      <c r="M2841" s="1">
        <v>1</v>
      </c>
      <c r="N2841" s="1">
        <v>3.3333333333333299</v>
      </c>
      <c r="O2841" s="1" t="s">
        <v>6934</v>
      </c>
      <c r="P2841" s="1"/>
      <c r="Q2841" s="1"/>
    </row>
    <row r="2842" spans="1:17" x14ac:dyDescent="0.3">
      <c r="A2842" s="1" t="s">
        <v>75</v>
      </c>
      <c r="B2842" s="1" t="s">
        <v>5771</v>
      </c>
      <c r="C2842" s="1">
        <v>1</v>
      </c>
      <c r="D2842" s="1" t="s">
        <v>6512</v>
      </c>
      <c r="E2842" s="1">
        <v>12</v>
      </c>
      <c r="F2842" s="1" t="s">
        <v>6932</v>
      </c>
      <c r="G2842" s="1" t="s">
        <v>5803</v>
      </c>
      <c r="H2842" s="1" t="s">
        <v>6882</v>
      </c>
      <c r="I2842" s="1" t="b">
        <v>0</v>
      </c>
      <c r="J2842" s="1">
        <v>0</v>
      </c>
      <c r="K2842" s="1">
        <v>1</v>
      </c>
      <c r="L2842" s="1">
        <v>0</v>
      </c>
      <c r="M2842" s="1">
        <v>12</v>
      </c>
      <c r="N2842" s="1">
        <v>40</v>
      </c>
      <c r="O2842" s="1" t="s">
        <v>6883</v>
      </c>
      <c r="P2842" s="1"/>
      <c r="Q2842" s="1"/>
    </row>
    <row r="2843" spans="1:17" x14ac:dyDescent="0.3">
      <c r="A2843" s="1" t="s">
        <v>75</v>
      </c>
      <c r="B2843" s="1" t="s">
        <v>5771</v>
      </c>
      <c r="C2843" s="1">
        <v>1</v>
      </c>
      <c r="D2843" s="1" t="s">
        <v>6512</v>
      </c>
      <c r="E2843" s="1">
        <v>12</v>
      </c>
      <c r="F2843" s="1" t="s">
        <v>6932</v>
      </c>
      <c r="G2843" s="1" t="s">
        <v>5803</v>
      </c>
      <c r="H2843" s="1" t="s">
        <v>6903</v>
      </c>
      <c r="I2843" s="1" t="b">
        <v>0</v>
      </c>
      <c r="J2843" s="1">
        <v>0</v>
      </c>
      <c r="K2843" s="1">
        <v>1</v>
      </c>
      <c r="L2843" s="1">
        <v>0</v>
      </c>
      <c r="M2843" s="1">
        <v>10</v>
      </c>
      <c r="N2843" s="1">
        <v>33.3333333333333</v>
      </c>
      <c r="O2843" s="1" t="s">
        <v>6904</v>
      </c>
      <c r="P2843" s="1"/>
      <c r="Q2843" s="1"/>
    </row>
    <row r="2844" spans="1:17" x14ac:dyDescent="0.3">
      <c r="A2844" s="1" t="s">
        <v>75</v>
      </c>
      <c r="B2844" s="1" t="s">
        <v>5771</v>
      </c>
      <c r="C2844" s="1">
        <v>1</v>
      </c>
      <c r="D2844" s="1" t="s">
        <v>6512</v>
      </c>
      <c r="E2844" s="1">
        <v>12</v>
      </c>
      <c r="F2844" s="1" t="s">
        <v>6932</v>
      </c>
      <c r="G2844" s="1" t="s">
        <v>5801</v>
      </c>
      <c r="H2844" s="1" t="s">
        <v>6880</v>
      </c>
      <c r="I2844" s="1" t="b">
        <v>0</v>
      </c>
      <c r="J2844" s="1">
        <v>1</v>
      </c>
      <c r="K2844" s="1">
        <v>0</v>
      </c>
      <c r="L2844" s="1">
        <v>0</v>
      </c>
      <c r="M2844" s="1">
        <v>4</v>
      </c>
      <c r="N2844" s="1">
        <v>13.3333333333333</v>
      </c>
      <c r="O2844" s="1" t="s">
        <v>6881</v>
      </c>
      <c r="P2844" s="1"/>
      <c r="Q2844" s="1"/>
    </row>
    <row r="2845" spans="1:17" x14ac:dyDescent="0.3">
      <c r="A2845" s="1" t="s">
        <v>75</v>
      </c>
      <c r="B2845" s="1" t="s">
        <v>5771</v>
      </c>
      <c r="C2845" s="1">
        <v>1</v>
      </c>
      <c r="D2845" s="1" t="s">
        <v>6512</v>
      </c>
      <c r="E2845" s="1">
        <v>12</v>
      </c>
      <c r="F2845" s="1" t="s">
        <v>6932</v>
      </c>
      <c r="G2845" s="1" t="s">
        <v>5814</v>
      </c>
      <c r="H2845" s="1" t="s">
        <v>6880</v>
      </c>
      <c r="I2845" s="1" t="b">
        <v>1</v>
      </c>
      <c r="J2845" s="1">
        <v>0</v>
      </c>
      <c r="K2845" s="1">
        <v>0</v>
      </c>
      <c r="L2845" s="1">
        <v>0</v>
      </c>
      <c r="M2845" s="1">
        <v>1</v>
      </c>
      <c r="N2845" s="1">
        <v>3.3333333333333299</v>
      </c>
      <c r="O2845" s="1" t="s">
        <v>6886</v>
      </c>
      <c r="P2845" s="1"/>
      <c r="Q2845" s="1"/>
    </row>
    <row r="2846" spans="1:17" x14ac:dyDescent="0.3">
      <c r="A2846" s="1" t="s">
        <v>75</v>
      </c>
      <c r="B2846" s="1" t="s">
        <v>5771</v>
      </c>
      <c r="C2846" s="1">
        <v>1</v>
      </c>
      <c r="D2846" s="1" t="s">
        <v>6512</v>
      </c>
      <c r="E2846" s="1">
        <v>13</v>
      </c>
      <c r="F2846" s="1" t="s">
        <v>6935</v>
      </c>
      <c r="G2846" s="1" t="s">
        <v>5814</v>
      </c>
      <c r="H2846" s="1" t="s">
        <v>6933</v>
      </c>
      <c r="I2846" s="1" t="b">
        <v>1</v>
      </c>
      <c r="J2846" s="1">
        <v>0</v>
      </c>
      <c r="K2846" s="1">
        <v>0</v>
      </c>
      <c r="L2846" s="1">
        <v>0</v>
      </c>
      <c r="M2846" s="1">
        <v>38</v>
      </c>
      <c r="N2846" s="1">
        <v>30.4</v>
      </c>
      <c r="O2846" s="1" t="s">
        <v>6934</v>
      </c>
      <c r="P2846" s="1"/>
      <c r="Q2846" s="1"/>
    </row>
    <row r="2847" spans="1:17" x14ac:dyDescent="0.3">
      <c r="A2847" s="1" t="s">
        <v>75</v>
      </c>
      <c r="B2847" s="1" t="s">
        <v>5771</v>
      </c>
      <c r="C2847" s="1">
        <v>1</v>
      </c>
      <c r="D2847" s="1" t="s">
        <v>6512</v>
      </c>
      <c r="E2847" s="1">
        <v>13</v>
      </c>
      <c r="F2847" s="1" t="s">
        <v>6935</v>
      </c>
      <c r="G2847" s="1" t="s">
        <v>5801</v>
      </c>
      <c r="H2847" s="1" t="s">
        <v>6880</v>
      </c>
      <c r="I2847" s="1" t="b">
        <v>0</v>
      </c>
      <c r="J2847" s="1">
        <v>1</v>
      </c>
      <c r="K2847" s="1">
        <v>0</v>
      </c>
      <c r="L2847" s="1">
        <v>0</v>
      </c>
      <c r="M2847" s="1">
        <v>57</v>
      </c>
      <c r="N2847" s="1">
        <v>45.6</v>
      </c>
      <c r="O2847" s="1" t="s">
        <v>6881</v>
      </c>
      <c r="P2847" s="1"/>
      <c r="Q2847" s="1"/>
    </row>
    <row r="2848" spans="1:17" x14ac:dyDescent="0.3">
      <c r="A2848" s="1" t="s">
        <v>75</v>
      </c>
      <c r="B2848" s="1" t="s">
        <v>5771</v>
      </c>
      <c r="C2848" s="1">
        <v>1</v>
      </c>
      <c r="D2848" s="1" t="s">
        <v>6512</v>
      </c>
      <c r="E2848" s="1">
        <v>13</v>
      </c>
      <c r="F2848" s="1" t="s">
        <v>6935</v>
      </c>
      <c r="G2848" s="1" t="s">
        <v>5803</v>
      </c>
      <c r="H2848" s="1" t="s">
        <v>6903</v>
      </c>
      <c r="I2848" s="1" t="b">
        <v>0</v>
      </c>
      <c r="J2848" s="1">
        <v>0</v>
      </c>
      <c r="K2848" s="1">
        <v>1</v>
      </c>
      <c r="L2848" s="1">
        <v>0</v>
      </c>
      <c r="M2848" s="1">
        <v>18</v>
      </c>
      <c r="N2848" s="1">
        <v>14.4</v>
      </c>
      <c r="O2848" s="1" t="s">
        <v>6904</v>
      </c>
      <c r="P2848" s="1"/>
      <c r="Q2848" s="1"/>
    </row>
    <row r="2849" spans="1:17" x14ac:dyDescent="0.3">
      <c r="A2849" s="1" t="s">
        <v>75</v>
      </c>
      <c r="B2849" s="1" t="s">
        <v>5771</v>
      </c>
      <c r="C2849" s="1">
        <v>1</v>
      </c>
      <c r="D2849" s="1" t="s">
        <v>6512</v>
      </c>
      <c r="E2849" s="1">
        <v>13</v>
      </c>
      <c r="F2849" s="1" t="s">
        <v>6935</v>
      </c>
      <c r="G2849" s="1" t="s">
        <v>5803</v>
      </c>
      <c r="H2849" s="1" t="s">
        <v>6882</v>
      </c>
      <c r="I2849" s="1" t="b">
        <v>0</v>
      </c>
      <c r="J2849" s="1">
        <v>0</v>
      </c>
      <c r="K2849" s="1">
        <v>1</v>
      </c>
      <c r="L2849" s="1">
        <v>0</v>
      </c>
      <c r="M2849" s="1">
        <v>5</v>
      </c>
      <c r="N2849" s="1">
        <v>4</v>
      </c>
      <c r="O2849" s="1" t="s">
        <v>6883</v>
      </c>
      <c r="P2849" s="1"/>
      <c r="Q2849" s="1"/>
    </row>
    <row r="2850" spans="1:17" x14ac:dyDescent="0.3">
      <c r="A2850" s="1" t="s">
        <v>75</v>
      </c>
      <c r="B2850" s="1" t="s">
        <v>5771</v>
      </c>
      <c r="C2850" s="1">
        <v>1</v>
      </c>
      <c r="D2850" s="1" t="s">
        <v>6512</v>
      </c>
      <c r="E2850" s="1">
        <v>14</v>
      </c>
      <c r="F2850" s="1" t="s">
        <v>6936</v>
      </c>
      <c r="G2850" s="1" t="s">
        <v>5814</v>
      </c>
      <c r="H2850" s="1" t="s">
        <v>6895</v>
      </c>
      <c r="I2850" s="1" t="b">
        <v>1</v>
      </c>
      <c r="J2850" s="1">
        <v>0</v>
      </c>
      <c r="K2850" s="1">
        <v>0</v>
      </c>
      <c r="L2850" s="1">
        <v>0</v>
      </c>
      <c r="M2850" s="1">
        <v>1</v>
      </c>
      <c r="N2850" s="1">
        <v>6.6666666666666599</v>
      </c>
      <c r="O2850" s="1" t="s">
        <v>6937</v>
      </c>
      <c r="P2850" s="1"/>
      <c r="Q2850" s="1"/>
    </row>
    <row r="2851" spans="1:17" x14ac:dyDescent="0.3">
      <c r="A2851" s="1" t="s">
        <v>75</v>
      </c>
      <c r="B2851" s="1" t="s">
        <v>5771</v>
      </c>
      <c r="C2851" s="1">
        <v>1</v>
      </c>
      <c r="D2851" s="1" t="s">
        <v>6512</v>
      </c>
      <c r="E2851" s="1">
        <v>14</v>
      </c>
      <c r="F2851" s="1" t="s">
        <v>6936</v>
      </c>
      <c r="G2851" s="1" t="s">
        <v>5814</v>
      </c>
      <c r="H2851" s="1" t="s">
        <v>6938</v>
      </c>
      <c r="I2851" s="1" t="b">
        <v>1</v>
      </c>
      <c r="J2851" s="1">
        <v>0</v>
      </c>
      <c r="K2851" s="1">
        <v>0</v>
      </c>
      <c r="L2851" s="1">
        <v>0</v>
      </c>
      <c r="M2851" s="1">
        <v>1</v>
      </c>
      <c r="N2851" s="1">
        <v>6.6666666666666599</v>
      </c>
      <c r="O2851" s="1" t="s">
        <v>6939</v>
      </c>
      <c r="P2851" s="1"/>
      <c r="Q2851" s="1"/>
    </row>
    <row r="2852" spans="1:17" x14ac:dyDescent="0.3">
      <c r="A2852" s="1" t="s">
        <v>75</v>
      </c>
      <c r="B2852" s="1" t="s">
        <v>5771</v>
      </c>
      <c r="C2852" s="1">
        <v>1</v>
      </c>
      <c r="D2852" s="1" t="s">
        <v>6512</v>
      </c>
      <c r="E2852" s="1">
        <v>14</v>
      </c>
      <c r="F2852" s="1" t="s">
        <v>6936</v>
      </c>
      <c r="G2852" s="1" t="s">
        <v>5803</v>
      </c>
      <c r="H2852" s="1" t="s">
        <v>6882</v>
      </c>
      <c r="I2852" s="1" t="b">
        <v>0</v>
      </c>
      <c r="J2852" s="1">
        <v>0</v>
      </c>
      <c r="K2852" s="1">
        <v>1</v>
      </c>
      <c r="L2852" s="1">
        <v>0</v>
      </c>
      <c r="M2852" s="1">
        <v>6</v>
      </c>
      <c r="N2852" s="1">
        <v>40</v>
      </c>
      <c r="O2852" s="1" t="s">
        <v>6940</v>
      </c>
      <c r="P2852" s="1"/>
      <c r="Q2852" s="1"/>
    </row>
    <row r="2853" spans="1:17" x14ac:dyDescent="0.3">
      <c r="A2853" s="1" t="s">
        <v>75</v>
      </c>
      <c r="B2853" s="1" t="s">
        <v>5771</v>
      </c>
      <c r="C2853" s="1">
        <v>1</v>
      </c>
      <c r="D2853" s="1" t="s">
        <v>6512</v>
      </c>
      <c r="E2853" s="1">
        <v>14</v>
      </c>
      <c r="F2853" s="1" t="s">
        <v>6936</v>
      </c>
      <c r="G2853" s="1" t="s">
        <v>5803</v>
      </c>
      <c r="H2853" s="1" t="s">
        <v>6903</v>
      </c>
      <c r="I2853" s="1" t="b">
        <v>0</v>
      </c>
      <c r="J2853" s="1">
        <v>0</v>
      </c>
      <c r="K2853" s="1">
        <v>1</v>
      </c>
      <c r="L2853" s="1">
        <v>0</v>
      </c>
      <c r="M2853" s="1">
        <v>5</v>
      </c>
      <c r="N2853" s="1">
        <v>33.3333333333333</v>
      </c>
      <c r="O2853" s="1" t="s">
        <v>6904</v>
      </c>
      <c r="P2853" s="1"/>
      <c r="Q2853" s="1"/>
    </row>
    <row r="2854" spans="1:17" x14ac:dyDescent="0.3">
      <c r="A2854" s="1" t="s">
        <v>75</v>
      </c>
      <c r="B2854" s="1" t="s">
        <v>5771</v>
      </c>
      <c r="C2854" s="1">
        <v>1</v>
      </c>
      <c r="D2854" s="1" t="s">
        <v>6512</v>
      </c>
      <c r="E2854" s="1">
        <v>14</v>
      </c>
      <c r="F2854" s="1" t="s">
        <v>6936</v>
      </c>
      <c r="G2854" s="1" t="s">
        <v>5834</v>
      </c>
      <c r="H2854" s="1" t="s">
        <v>6880</v>
      </c>
      <c r="I2854" s="1" t="b">
        <v>0</v>
      </c>
      <c r="J2854" s="1">
        <v>11</v>
      </c>
      <c r="K2854" s="1">
        <v>0</v>
      </c>
      <c r="L2854" s="1">
        <v>0</v>
      </c>
      <c r="M2854" s="1">
        <v>2</v>
      </c>
      <c r="N2854" s="1">
        <v>13.3333333333333</v>
      </c>
      <c r="O2854" s="1" t="s">
        <v>6941</v>
      </c>
      <c r="P2854" s="1"/>
      <c r="Q2854" s="1"/>
    </row>
    <row r="2855" spans="1:17" x14ac:dyDescent="0.3">
      <c r="A2855" s="1" t="s">
        <v>75</v>
      </c>
      <c r="B2855" s="1" t="s">
        <v>5771</v>
      </c>
      <c r="C2855" s="1">
        <v>1</v>
      </c>
      <c r="D2855" s="1" t="s">
        <v>6512</v>
      </c>
      <c r="E2855" s="1">
        <v>15</v>
      </c>
      <c r="F2855" s="1" t="s">
        <v>6942</v>
      </c>
      <c r="G2855" s="1" t="s">
        <v>5834</v>
      </c>
      <c r="H2855" s="1" t="s">
        <v>6880</v>
      </c>
      <c r="I2855" s="1" t="b">
        <v>0</v>
      </c>
      <c r="J2855" s="1">
        <v>11</v>
      </c>
      <c r="K2855" s="1">
        <v>0</v>
      </c>
      <c r="L2855" s="1">
        <v>0</v>
      </c>
      <c r="M2855" s="1">
        <v>161</v>
      </c>
      <c r="N2855" s="1">
        <v>50.788643533123</v>
      </c>
      <c r="O2855" s="1" t="s">
        <v>6941</v>
      </c>
      <c r="P2855" s="1"/>
      <c r="Q2855" s="1"/>
    </row>
    <row r="2856" spans="1:17" x14ac:dyDescent="0.3">
      <c r="A2856" s="1" t="s">
        <v>75</v>
      </c>
      <c r="B2856" s="1" t="s">
        <v>5771</v>
      </c>
      <c r="C2856" s="1">
        <v>1</v>
      </c>
      <c r="D2856" s="1" t="s">
        <v>6512</v>
      </c>
      <c r="E2856" s="1">
        <v>15</v>
      </c>
      <c r="F2856" s="1" t="s">
        <v>6942</v>
      </c>
      <c r="G2856" s="1" t="s">
        <v>5803</v>
      </c>
      <c r="H2856" s="1" t="s">
        <v>6903</v>
      </c>
      <c r="I2856" s="1" t="b">
        <v>0</v>
      </c>
      <c r="J2856" s="1">
        <v>0</v>
      </c>
      <c r="K2856" s="1">
        <v>1</v>
      </c>
      <c r="L2856" s="1">
        <v>0</v>
      </c>
      <c r="M2856" s="1">
        <v>135</v>
      </c>
      <c r="N2856" s="1">
        <v>42.586750788643499</v>
      </c>
      <c r="O2856" s="1" t="s">
        <v>6904</v>
      </c>
      <c r="P2856" s="1"/>
      <c r="Q2856" s="1"/>
    </row>
    <row r="2857" spans="1:17" x14ac:dyDescent="0.3">
      <c r="A2857" s="1" t="s">
        <v>75</v>
      </c>
      <c r="B2857" s="1" t="s">
        <v>5771</v>
      </c>
      <c r="C2857" s="1">
        <v>1</v>
      </c>
      <c r="D2857" s="1" t="s">
        <v>6512</v>
      </c>
      <c r="E2857" s="1">
        <v>15</v>
      </c>
      <c r="F2857" s="1" t="s">
        <v>6942</v>
      </c>
      <c r="G2857" s="1" t="s">
        <v>5803</v>
      </c>
      <c r="H2857" s="1" t="s">
        <v>6882</v>
      </c>
      <c r="I2857" s="1" t="b">
        <v>0</v>
      </c>
      <c r="J2857" s="1">
        <v>0</v>
      </c>
      <c r="K2857" s="1">
        <v>1</v>
      </c>
      <c r="L2857" s="1">
        <v>0</v>
      </c>
      <c r="M2857" s="1">
        <v>4</v>
      </c>
      <c r="N2857" s="1">
        <v>1.26182965299684</v>
      </c>
      <c r="O2857" s="1" t="s">
        <v>6940</v>
      </c>
      <c r="P2857" s="1"/>
      <c r="Q2857" s="1"/>
    </row>
    <row r="2858" spans="1:17" x14ac:dyDescent="0.3">
      <c r="A2858" s="1" t="s">
        <v>75</v>
      </c>
      <c r="B2858" s="1" t="s">
        <v>5771</v>
      </c>
      <c r="C2858" s="1">
        <v>1</v>
      </c>
      <c r="D2858" s="1" t="s">
        <v>6512</v>
      </c>
      <c r="E2858" s="1">
        <v>16</v>
      </c>
      <c r="F2858" s="1" t="s">
        <v>6943</v>
      </c>
      <c r="G2858" s="1" t="s">
        <v>5814</v>
      </c>
      <c r="H2858" s="1" t="s">
        <v>6880</v>
      </c>
      <c r="I2858" s="1" t="b">
        <v>1</v>
      </c>
      <c r="J2858" s="1">
        <v>0</v>
      </c>
      <c r="K2858" s="1">
        <v>0</v>
      </c>
      <c r="L2858" s="1">
        <v>0</v>
      </c>
      <c r="M2858" s="1">
        <v>6</v>
      </c>
      <c r="N2858" s="1">
        <v>60</v>
      </c>
      <c r="O2858" s="1" t="s">
        <v>6886</v>
      </c>
      <c r="P2858" s="1"/>
      <c r="Q2858" s="1"/>
    </row>
    <row r="2859" spans="1:17" x14ac:dyDescent="0.3">
      <c r="A2859" s="1" t="s">
        <v>75</v>
      </c>
      <c r="B2859" s="1" t="s">
        <v>5771</v>
      </c>
      <c r="C2859" s="1">
        <v>1</v>
      </c>
      <c r="D2859" s="1" t="s">
        <v>6512</v>
      </c>
      <c r="E2859" s="1">
        <v>16</v>
      </c>
      <c r="F2859" s="1" t="s">
        <v>6943</v>
      </c>
      <c r="G2859" s="1" t="s">
        <v>5803</v>
      </c>
      <c r="H2859" s="1" t="s">
        <v>6882</v>
      </c>
      <c r="I2859" s="1" t="b">
        <v>0</v>
      </c>
      <c r="J2859" s="1">
        <v>0</v>
      </c>
      <c r="K2859" s="1">
        <v>1</v>
      </c>
      <c r="L2859" s="1">
        <v>0</v>
      </c>
      <c r="M2859" s="1">
        <v>1</v>
      </c>
      <c r="N2859" s="1">
        <v>10</v>
      </c>
      <c r="O2859" s="1" t="s">
        <v>6883</v>
      </c>
      <c r="P2859" s="1"/>
      <c r="Q2859" s="1"/>
    </row>
    <row r="2860" spans="1:17" x14ac:dyDescent="0.3">
      <c r="A2860" s="1" t="s">
        <v>75</v>
      </c>
      <c r="B2860" s="1" t="s">
        <v>5771</v>
      </c>
      <c r="C2860" s="1">
        <v>1</v>
      </c>
      <c r="D2860" s="1" t="s">
        <v>6512</v>
      </c>
      <c r="E2860" s="1">
        <v>16</v>
      </c>
      <c r="F2860" s="1" t="s">
        <v>6943</v>
      </c>
      <c r="G2860" s="1" t="s">
        <v>5816</v>
      </c>
      <c r="H2860" s="1" t="s">
        <v>6880</v>
      </c>
      <c r="I2860" s="1" t="b">
        <v>0</v>
      </c>
      <c r="J2860" s="1">
        <v>3</v>
      </c>
      <c r="K2860" s="1">
        <v>0</v>
      </c>
      <c r="L2860" s="1">
        <v>1</v>
      </c>
      <c r="M2860" s="1">
        <v>1</v>
      </c>
      <c r="N2860" s="1">
        <v>10</v>
      </c>
      <c r="O2860" s="1" t="s">
        <v>6944</v>
      </c>
      <c r="P2860" s="1"/>
      <c r="Q2860" s="1"/>
    </row>
    <row r="2861" spans="1:17" x14ac:dyDescent="0.3">
      <c r="A2861" s="1" t="s">
        <v>75</v>
      </c>
      <c r="B2861" s="1" t="s">
        <v>5771</v>
      </c>
      <c r="C2861" s="1">
        <v>1</v>
      </c>
      <c r="D2861" s="1" t="s">
        <v>6512</v>
      </c>
      <c r="E2861" s="1">
        <v>16</v>
      </c>
      <c r="F2861" s="1" t="s">
        <v>6943</v>
      </c>
      <c r="G2861" s="1" t="s">
        <v>5816</v>
      </c>
      <c r="H2861" s="1" t="s">
        <v>6880</v>
      </c>
      <c r="I2861" s="1" t="b">
        <v>0</v>
      </c>
      <c r="J2861" s="1">
        <v>3</v>
      </c>
      <c r="K2861" s="1">
        <v>0</v>
      </c>
      <c r="L2861" s="1">
        <v>0</v>
      </c>
      <c r="M2861" s="1">
        <v>1</v>
      </c>
      <c r="N2861" s="1">
        <v>10</v>
      </c>
      <c r="O2861" s="1" t="s">
        <v>6885</v>
      </c>
      <c r="P2861" s="1"/>
      <c r="Q2861" s="1"/>
    </row>
    <row r="2862" spans="1:17" x14ac:dyDescent="0.3">
      <c r="A2862" s="1" t="s">
        <v>75</v>
      </c>
      <c r="B2862" s="1" t="s">
        <v>5771</v>
      </c>
      <c r="C2862" s="1">
        <v>1</v>
      </c>
      <c r="D2862" s="1" t="s">
        <v>6512</v>
      </c>
      <c r="E2862" s="1">
        <v>16</v>
      </c>
      <c r="F2862" s="1" t="s">
        <v>6943</v>
      </c>
      <c r="G2862" s="1" t="s">
        <v>5908</v>
      </c>
      <c r="H2862" s="1" t="s">
        <v>6880</v>
      </c>
      <c r="I2862" s="1" t="b">
        <v>0</v>
      </c>
      <c r="J2862" s="1">
        <v>0</v>
      </c>
      <c r="K2862" s="1">
        <v>0</v>
      </c>
      <c r="L2862" s="1">
        <v>1</v>
      </c>
      <c r="M2862" s="1">
        <v>1</v>
      </c>
      <c r="N2862" s="1">
        <v>10</v>
      </c>
      <c r="O2862" s="1" t="s">
        <v>6945</v>
      </c>
      <c r="P2862" s="1"/>
      <c r="Q2862" s="1"/>
    </row>
    <row r="2863" spans="1:17" x14ac:dyDescent="0.3">
      <c r="A2863" s="1" t="s">
        <v>75</v>
      </c>
      <c r="B2863" s="1" t="s">
        <v>5771</v>
      </c>
      <c r="C2863" s="1">
        <v>1</v>
      </c>
      <c r="D2863" s="1" t="s">
        <v>6512</v>
      </c>
      <c r="E2863" s="1">
        <v>17</v>
      </c>
      <c r="F2863" s="1" t="s">
        <v>6946</v>
      </c>
      <c r="G2863" s="1" t="s">
        <v>5814</v>
      </c>
      <c r="H2863" s="1" t="s">
        <v>6880</v>
      </c>
      <c r="I2863" s="1" t="b">
        <v>1</v>
      </c>
      <c r="J2863" s="1">
        <v>0</v>
      </c>
      <c r="K2863" s="1">
        <v>0</v>
      </c>
      <c r="L2863" s="1">
        <v>0</v>
      </c>
      <c r="M2863" s="1">
        <v>101</v>
      </c>
      <c r="N2863" s="1">
        <v>26.578947368421002</v>
      </c>
      <c r="O2863" s="1" t="s">
        <v>6886</v>
      </c>
      <c r="P2863" s="1"/>
      <c r="Q2863" s="1"/>
    </row>
    <row r="2864" spans="1:17" x14ac:dyDescent="0.3">
      <c r="A2864" s="1" t="s">
        <v>75</v>
      </c>
      <c r="B2864" s="1" t="s">
        <v>5771</v>
      </c>
      <c r="C2864" s="1">
        <v>1</v>
      </c>
      <c r="D2864" s="1" t="s">
        <v>6512</v>
      </c>
      <c r="E2864" s="1">
        <v>17</v>
      </c>
      <c r="F2864" s="1" t="s">
        <v>6946</v>
      </c>
      <c r="G2864" s="1" t="s">
        <v>5803</v>
      </c>
      <c r="H2864" s="1" t="s">
        <v>6882</v>
      </c>
      <c r="I2864" s="1" t="b">
        <v>0</v>
      </c>
      <c r="J2864" s="1">
        <v>0</v>
      </c>
      <c r="K2864" s="1">
        <v>1</v>
      </c>
      <c r="L2864" s="1">
        <v>0</v>
      </c>
      <c r="M2864" s="1">
        <v>93</v>
      </c>
      <c r="N2864" s="1">
        <v>24.473684210526301</v>
      </c>
      <c r="O2864" s="1" t="s">
        <v>6883</v>
      </c>
      <c r="P2864" s="1"/>
      <c r="Q2864" s="1"/>
    </row>
    <row r="2865" spans="1:17" x14ac:dyDescent="0.3">
      <c r="A2865" s="1" t="s">
        <v>75</v>
      </c>
      <c r="B2865" s="1" t="s">
        <v>5771</v>
      </c>
      <c r="C2865" s="1">
        <v>1</v>
      </c>
      <c r="D2865" s="1" t="s">
        <v>6512</v>
      </c>
      <c r="E2865" s="1">
        <v>17</v>
      </c>
      <c r="F2865" s="1" t="s">
        <v>6946</v>
      </c>
      <c r="G2865" s="1" t="s">
        <v>5801</v>
      </c>
      <c r="H2865" s="1" t="s">
        <v>6880</v>
      </c>
      <c r="I2865" s="1" t="b">
        <v>0</v>
      </c>
      <c r="J2865" s="1">
        <v>1</v>
      </c>
      <c r="K2865" s="1">
        <v>0</v>
      </c>
      <c r="L2865" s="1">
        <v>0</v>
      </c>
      <c r="M2865" s="1">
        <v>90</v>
      </c>
      <c r="N2865" s="1">
        <v>23.684210526315699</v>
      </c>
      <c r="O2865" s="1" t="s">
        <v>6881</v>
      </c>
      <c r="P2865" s="1"/>
      <c r="Q2865" s="1"/>
    </row>
    <row r="2866" spans="1:17" x14ac:dyDescent="0.3">
      <c r="A2866" s="1" t="s">
        <v>75</v>
      </c>
      <c r="B2866" s="1" t="s">
        <v>5771</v>
      </c>
      <c r="C2866" s="1">
        <v>1</v>
      </c>
      <c r="D2866" s="1" t="s">
        <v>6512</v>
      </c>
      <c r="E2866" s="1">
        <v>17</v>
      </c>
      <c r="F2866" s="1" t="s">
        <v>6946</v>
      </c>
      <c r="G2866" s="1" t="s">
        <v>5816</v>
      </c>
      <c r="H2866" s="1" t="s">
        <v>6880</v>
      </c>
      <c r="I2866" s="1" t="b">
        <v>0</v>
      </c>
      <c r="J2866" s="1">
        <v>3</v>
      </c>
      <c r="K2866" s="1">
        <v>0</v>
      </c>
      <c r="L2866" s="1">
        <v>0</v>
      </c>
      <c r="M2866" s="1">
        <v>77</v>
      </c>
      <c r="N2866" s="1">
        <v>20.2631578947368</v>
      </c>
      <c r="O2866" s="1" t="s">
        <v>6885</v>
      </c>
      <c r="P2866" s="1"/>
      <c r="Q2866" s="1"/>
    </row>
    <row r="2867" spans="1:17" x14ac:dyDescent="0.3">
      <c r="A2867" s="1" t="s">
        <v>75</v>
      </c>
      <c r="B2867" s="1" t="s">
        <v>5771</v>
      </c>
      <c r="C2867" s="1">
        <v>1</v>
      </c>
      <c r="D2867" s="1" t="s">
        <v>6512</v>
      </c>
      <c r="E2867" s="1">
        <v>18</v>
      </c>
      <c r="F2867" s="1" t="s">
        <v>6947</v>
      </c>
      <c r="G2867" s="1" t="s">
        <v>5814</v>
      </c>
      <c r="H2867" s="1" t="s">
        <v>6933</v>
      </c>
      <c r="I2867" s="1" t="b">
        <v>1</v>
      </c>
      <c r="J2867" s="1">
        <v>0</v>
      </c>
      <c r="K2867" s="1">
        <v>0</v>
      </c>
      <c r="L2867" s="1">
        <v>0</v>
      </c>
      <c r="M2867" s="1">
        <v>3</v>
      </c>
      <c r="N2867" s="1">
        <v>20</v>
      </c>
      <c r="O2867" s="1" t="s">
        <v>6934</v>
      </c>
      <c r="P2867" s="1"/>
      <c r="Q2867" s="1"/>
    </row>
    <row r="2868" spans="1:17" x14ac:dyDescent="0.3">
      <c r="A2868" s="1" t="s">
        <v>75</v>
      </c>
      <c r="B2868" s="1" t="s">
        <v>5771</v>
      </c>
      <c r="C2868" s="1">
        <v>1</v>
      </c>
      <c r="D2868" s="1" t="s">
        <v>6512</v>
      </c>
      <c r="E2868" s="1">
        <v>18</v>
      </c>
      <c r="F2868" s="1" t="s">
        <v>6947</v>
      </c>
      <c r="G2868" s="1" t="s">
        <v>5814</v>
      </c>
      <c r="H2868" s="1" t="s">
        <v>6895</v>
      </c>
      <c r="I2868" s="1" t="b">
        <v>1</v>
      </c>
      <c r="J2868" s="1">
        <v>0</v>
      </c>
      <c r="K2868" s="1">
        <v>0</v>
      </c>
      <c r="L2868" s="1">
        <v>0</v>
      </c>
      <c r="M2868" s="1">
        <v>1</v>
      </c>
      <c r="N2868" s="1">
        <v>6.6666666666666599</v>
      </c>
      <c r="O2868" s="1" t="s">
        <v>6896</v>
      </c>
      <c r="P2868" s="1"/>
      <c r="Q2868" s="1"/>
    </row>
    <row r="2869" spans="1:17" x14ac:dyDescent="0.3">
      <c r="A2869" s="1" t="s">
        <v>75</v>
      </c>
      <c r="B2869" s="1" t="s">
        <v>5771</v>
      </c>
      <c r="C2869" s="1">
        <v>1</v>
      </c>
      <c r="D2869" s="1" t="s">
        <v>6512</v>
      </c>
      <c r="E2869" s="1">
        <v>18</v>
      </c>
      <c r="F2869" s="1" t="s">
        <v>6947</v>
      </c>
      <c r="G2869" s="1" t="s">
        <v>5803</v>
      </c>
      <c r="H2869" s="1" t="s">
        <v>6877</v>
      </c>
      <c r="I2869" s="1" t="b">
        <v>0</v>
      </c>
      <c r="J2869" s="1">
        <v>0</v>
      </c>
      <c r="K2869" s="1">
        <v>1</v>
      </c>
      <c r="L2869" s="1">
        <v>0</v>
      </c>
      <c r="M2869" s="1">
        <v>1</v>
      </c>
      <c r="N2869" s="1">
        <v>6.6666666666666599</v>
      </c>
      <c r="O2869" s="1" t="s">
        <v>6878</v>
      </c>
      <c r="P2869" s="1"/>
      <c r="Q2869" s="1"/>
    </row>
    <row r="2870" spans="1:17" x14ac:dyDescent="0.3">
      <c r="A2870" s="1" t="s">
        <v>75</v>
      </c>
      <c r="B2870" s="1" t="s">
        <v>5771</v>
      </c>
      <c r="C2870" s="1">
        <v>1</v>
      </c>
      <c r="D2870" s="1" t="s">
        <v>6512</v>
      </c>
      <c r="E2870" s="1">
        <v>18</v>
      </c>
      <c r="F2870" s="1" t="s">
        <v>6947</v>
      </c>
      <c r="G2870" s="1" t="s">
        <v>5803</v>
      </c>
      <c r="H2870" s="1" t="s">
        <v>6882</v>
      </c>
      <c r="I2870" s="1" t="b">
        <v>0</v>
      </c>
      <c r="J2870" s="1">
        <v>0</v>
      </c>
      <c r="K2870" s="1">
        <v>1</v>
      </c>
      <c r="L2870" s="1">
        <v>0</v>
      </c>
      <c r="M2870" s="1">
        <v>7</v>
      </c>
      <c r="N2870" s="1">
        <v>46.6666666666666</v>
      </c>
      <c r="O2870" s="1" t="s">
        <v>6883</v>
      </c>
      <c r="P2870" s="1"/>
      <c r="Q2870" s="1"/>
    </row>
    <row r="2871" spans="1:17" x14ac:dyDescent="0.3">
      <c r="A2871" s="1" t="s">
        <v>75</v>
      </c>
      <c r="B2871" s="1" t="s">
        <v>5771</v>
      </c>
      <c r="C2871" s="1">
        <v>1</v>
      </c>
      <c r="D2871" s="1" t="s">
        <v>6512</v>
      </c>
      <c r="E2871" s="1">
        <v>18</v>
      </c>
      <c r="F2871" s="1" t="s">
        <v>6947</v>
      </c>
      <c r="G2871" s="1" t="s">
        <v>5810</v>
      </c>
      <c r="H2871" s="1" t="s">
        <v>6880</v>
      </c>
      <c r="I2871" s="1" t="b">
        <v>0</v>
      </c>
      <c r="J2871" s="1">
        <v>2</v>
      </c>
      <c r="K2871" s="1">
        <v>0</v>
      </c>
      <c r="L2871" s="1">
        <v>0</v>
      </c>
      <c r="M2871" s="1">
        <v>3</v>
      </c>
      <c r="N2871" s="1">
        <v>20</v>
      </c>
      <c r="O2871" s="1" t="s">
        <v>6948</v>
      </c>
      <c r="P2871" s="1"/>
      <c r="Q2871" s="1"/>
    </row>
    <row r="2872" spans="1:17" x14ac:dyDescent="0.3">
      <c r="A2872" s="1" t="s">
        <v>75</v>
      </c>
      <c r="B2872" s="1" t="s">
        <v>5771</v>
      </c>
      <c r="C2872" s="1">
        <v>1</v>
      </c>
      <c r="D2872" s="1" t="s">
        <v>6512</v>
      </c>
      <c r="E2872" s="1">
        <v>19</v>
      </c>
      <c r="F2872" s="1" t="s">
        <v>6949</v>
      </c>
      <c r="G2872" s="1" t="s">
        <v>5814</v>
      </c>
      <c r="H2872" s="1" t="s">
        <v>6933</v>
      </c>
      <c r="I2872" s="1" t="b">
        <v>1</v>
      </c>
      <c r="J2872" s="1">
        <v>0</v>
      </c>
      <c r="K2872" s="1">
        <v>0</v>
      </c>
      <c r="L2872" s="1">
        <v>0</v>
      </c>
      <c r="M2872" s="1">
        <v>18</v>
      </c>
      <c r="N2872" s="1">
        <v>39.130434782608702</v>
      </c>
      <c r="O2872" s="1" t="s">
        <v>6934</v>
      </c>
      <c r="P2872" s="1"/>
      <c r="Q2872" s="1"/>
    </row>
    <row r="2873" spans="1:17" x14ac:dyDescent="0.3">
      <c r="A2873" s="1" t="s">
        <v>75</v>
      </c>
      <c r="B2873" s="1" t="s">
        <v>5771</v>
      </c>
      <c r="C2873" s="1">
        <v>1</v>
      </c>
      <c r="D2873" s="1" t="s">
        <v>6512</v>
      </c>
      <c r="E2873" s="1">
        <v>19</v>
      </c>
      <c r="F2873" s="1" t="s">
        <v>6949</v>
      </c>
      <c r="G2873" s="1" t="s">
        <v>5803</v>
      </c>
      <c r="H2873" s="1" t="s">
        <v>6877</v>
      </c>
      <c r="I2873" s="1" t="b">
        <v>0</v>
      </c>
      <c r="J2873" s="1">
        <v>0</v>
      </c>
      <c r="K2873" s="1">
        <v>1</v>
      </c>
      <c r="L2873" s="1">
        <v>0</v>
      </c>
      <c r="M2873" s="1">
        <v>1</v>
      </c>
      <c r="N2873" s="1">
        <v>2.1739130434782599</v>
      </c>
      <c r="O2873" s="1" t="s">
        <v>6878</v>
      </c>
      <c r="P2873" s="1"/>
      <c r="Q2873" s="1"/>
    </row>
    <row r="2874" spans="1:17" x14ac:dyDescent="0.3">
      <c r="A2874" s="1" t="s">
        <v>75</v>
      </c>
      <c r="B2874" s="1" t="s">
        <v>5771</v>
      </c>
      <c r="C2874" s="1">
        <v>1</v>
      </c>
      <c r="D2874" s="1" t="s">
        <v>6512</v>
      </c>
      <c r="E2874" s="1">
        <v>19</v>
      </c>
      <c r="F2874" s="1" t="s">
        <v>6949</v>
      </c>
      <c r="G2874" s="1" t="s">
        <v>5803</v>
      </c>
      <c r="H2874" s="1" t="s">
        <v>6903</v>
      </c>
      <c r="I2874" s="1" t="b">
        <v>0</v>
      </c>
      <c r="J2874" s="1">
        <v>0</v>
      </c>
      <c r="K2874" s="1">
        <v>1</v>
      </c>
      <c r="L2874" s="1">
        <v>0</v>
      </c>
      <c r="M2874" s="1">
        <v>15</v>
      </c>
      <c r="N2874" s="1">
        <v>32.6086956521739</v>
      </c>
      <c r="O2874" s="1" t="s">
        <v>6904</v>
      </c>
      <c r="P2874" s="1"/>
      <c r="Q2874" s="1"/>
    </row>
    <row r="2875" spans="1:17" x14ac:dyDescent="0.3">
      <c r="A2875" s="1" t="s">
        <v>75</v>
      </c>
      <c r="B2875" s="1" t="s">
        <v>5771</v>
      </c>
      <c r="C2875" s="1">
        <v>1</v>
      </c>
      <c r="D2875" s="1" t="s">
        <v>6512</v>
      </c>
      <c r="E2875" s="1">
        <v>19</v>
      </c>
      <c r="F2875" s="1" t="s">
        <v>6949</v>
      </c>
      <c r="G2875" s="1" t="s">
        <v>5803</v>
      </c>
      <c r="H2875" s="1" t="s">
        <v>6882</v>
      </c>
      <c r="I2875" s="1" t="b">
        <v>0</v>
      </c>
      <c r="J2875" s="1">
        <v>0</v>
      </c>
      <c r="K2875" s="1">
        <v>1</v>
      </c>
      <c r="L2875" s="1">
        <v>0</v>
      </c>
      <c r="M2875" s="1">
        <v>8</v>
      </c>
      <c r="N2875" s="1">
        <v>17.391304347826001</v>
      </c>
      <c r="O2875" s="1" t="s">
        <v>6883</v>
      </c>
      <c r="P2875" s="1"/>
      <c r="Q2875" s="1"/>
    </row>
    <row r="2876" spans="1:17" x14ac:dyDescent="0.3">
      <c r="A2876" s="1" t="s">
        <v>75</v>
      </c>
      <c r="B2876" s="1" t="s">
        <v>5771</v>
      </c>
      <c r="C2876" s="1">
        <v>1</v>
      </c>
      <c r="D2876" s="1" t="s">
        <v>6512</v>
      </c>
      <c r="E2876" s="1">
        <v>19</v>
      </c>
      <c r="F2876" s="1" t="s">
        <v>6949</v>
      </c>
      <c r="G2876" s="1" t="s">
        <v>5803</v>
      </c>
      <c r="H2876" s="1" t="s">
        <v>6903</v>
      </c>
      <c r="I2876" s="1" t="b">
        <v>0</v>
      </c>
      <c r="J2876" s="1">
        <v>0</v>
      </c>
      <c r="K2876" s="1">
        <v>1</v>
      </c>
      <c r="L2876" s="1">
        <v>1</v>
      </c>
      <c r="M2876" s="1">
        <v>1</v>
      </c>
      <c r="N2876" s="1">
        <v>2.1739130434782599</v>
      </c>
      <c r="O2876" s="1" t="s">
        <v>6950</v>
      </c>
      <c r="P2876" s="1"/>
      <c r="Q2876" s="1"/>
    </row>
    <row r="2877" spans="1:17" x14ac:dyDescent="0.3">
      <c r="A2877" s="1" t="s">
        <v>75</v>
      </c>
      <c r="B2877" s="1" t="s">
        <v>5771</v>
      </c>
      <c r="C2877" s="1">
        <v>1</v>
      </c>
      <c r="D2877" s="1" t="s">
        <v>6512</v>
      </c>
      <c r="E2877" s="1">
        <v>19</v>
      </c>
      <c r="F2877" s="1" t="s">
        <v>6949</v>
      </c>
      <c r="G2877" s="1" t="s">
        <v>5803</v>
      </c>
      <c r="H2877" s="1" t="s">
        <v>6882</v>
      </c>
      <c r="I2877" s="1" t="b">
        <v>0</v>
      </c>
      <c r="J2877" s="1">
        <v>0</v>
      </c>
      <c r="K2877" s="1">
        <v>1</v>
      </c>
      <c r="L2877" s="1">
        <v>1</v>
      </c>
      <c r="M2877" s="1">
        <v>1</v>
      </c>
      <c r="N2877" s="1">
        <v>2.1739130434782599</v>
      </c>
      <c r="O2877" s="1" t="s">
        <v>6951</v>
      </c>
      <c r="P2877" s="1"/>
      <c r="Q2877" s="1"/>
    </row>
    <row r="2878" spans="1:17" x14ac:dyDescent="0.3">
      <c r="A2878" s="1" t="s">
        <v>75</v>
      </c>
      <c r="B2878" s="1" t="s">
        <v>5771</v>
      </c>
      <c r="C2878" s="1">
        <v>1</v>
      </c>
      <c r="D2878" s="1" t="s">
        <v>6512</v>
      </c>
      <c r="E2878" s="1">
        <v>19</v>
      </c>
      <c r="F2878" s="1" t="s">
        <v>6949</v>
      </c>
      <c r="G2878" s="1" t="s">
        <v>5814</v>
      </c>
      <c r="H2878" s="1" t="s">
        <v>6880</v>
      </c>
      <c r="I2878" s="1" t="b">
        <v>1</v>
      </c>
      <c r="J2878" s="1">
        <v>0</v>
      </c>
      <c r="K2878" s="1">
        <v>0</v>
      </c>
      <c r="L2878" s="1">
        <v>0</v>
      </c>
      <c r="M2878" s="1">
        <v>1</v>
      </c>
      <c r="N2878" s="1">
        <v>2.1739130434782599</v>
      </c>
      <c r="O2878" s="1" t="s">
        <v>6886</v>
      </c>
      <c r="P2878" s="1"/>
      <c r="Q2878" s="1"/>
    </row>
    <row r="2879" spans="1:17" x14ac:dyDescent="0.3">
      <c r="A2879" s="1" t="s">
        <v>75</v>
      </c>
      <c r="B2879" s="1" t="s">
        <v>5771</v>
      </c>
      <c r="C2879" s="1">
        <v>1</v>
      </c>
      <c r="D2879" s="1" t="s">
        <v>6512</v>
      </c>
      <c r="E2879" s="1">
        <v>19</v>
      </c>
      <c r="F2879" s="1" t="s">
        <v>6949</v>
      </c>
      <c r="G2879" s="1" t="s">
        <v>5803</v>
      </c>
      <c r="H2879" s="1" t="s">
        <v>6952</v>
      </c>
      <c r="I2879" s="1" t="b">
        <v>0</v>
      </c>
      <c r="J2879" s="1">
        <v>0</v>
      </c>
      <c r="K2879" s="1">
        <v>1</v>
      </c>
      <c r="L2879" s="1">
        <v>7</v>
      </c>
      <c r="M2879" s="1">
        <v>1</v>
      </c>
      <c r="N2879" s="1">
        <v>2.1739130434782599</v>
      </c>
      <c r="O2879" s="1" t="s">
        <v>6953</v>
      </c>
      <c r="P2879" s="1"/>
      <c r="Q2879" s="1"/>
    </row>
    <row r="2880" spans="1:17" x14ac:dyDescent="0.3">
      <c r="A2880" s="1" t="s">
        <v>75</v>
      </c>
      <c r="B2880" s="1" t="s">
        <v>5771</v>
      </c>
      <c r="C2880" s="1">
        <v>1</v>
      </c>
      <c r="D2880" s="1" t="s">
        <v>6512</v>
      </c>
      <c r="E2880" s="1">
        <v>20</v>
      </c>
      <c r="F2880" s="1" t="s">
        <v>6954</v>
      </c>
      <c r="G2880" s="1" t="s">
        <v>5803</v>
      </c>
      <c r="H2880" s="1" t="s">
        <v>6877</v>
      </c>
      <c r="I2880" s="1" t="b">
        <v>0</v>
      </c>
      <c r="J2880" s="1">
        <v>0</v>
      </c>
      <c r="K2880" s="1">
        <v>1</v>
      </c>
      <c r="L2880" s="1">
        <v>0</v>
      </c>
      <c r="M2880" s="1">
        <v>6</v>
      </c>
      <c r="N2880" s="1">
        <v>21.428571428571399</v>
      </c>
      <c r="O2880" s="1" t="s">
        <v>6878</v>
      </c>
      <c r="P2880" s="1"/>
      <c r="Q2880" s="1"/>
    </row>
    <row r="2881" spans="1:17" x14ac:dyDescent="0.3">
      <c r="A2881" s="1" t="s">
        <v>75</v>
      </c>
      <c r="B2881" s="1" t="s">
        <v>5771</v>
      </c>
      <c r="C2881" s="1">
        <v>1</v>
      </c>
      <c r="D2881" s="1" t="s">
        <v>6512</v>
      </c>
      <c r="E2881" s="1">
        <v>20</v>
      </c>
      <c r="F2881" s="1" t="s">
        <v>6954</v>
      </c>
      <c r="G2881" s="1" t="s">
        <v>5834</v>
      </c>
      <c r="H2881" s="1" t="s">
        <v>6933</v>
      </c>
      <c r="I2881" s="1" t="b">
        <v>0</v>
      </c>
      <c r="J2881" s="1">
        <v>7</v>
      </c>
      <c r="K2881" s="1">
        <v>0</v>
      </c>
      <c r="L2881" s="1">
        <v>0</v>
      </c>
      <c r="M2881" s="1">
        <v>1</v>
      </c>
      <c r="N2881" s="1">
        <v>3.5714285714285698</v>
      </c>
      <c r="O2881" s="1" t="s">
        <v>6955</v>
      </c>
      <c r="P2881" s="1"/>
      <c r="Q2881" s="1"/>
    </row>
    <row r="2882" spans="1:17" x14ac:dyDescent="0.3">
      <c r="A2882" s="1" t="s">
        <v>75</v>
      </c>
      <c r="B2882" s="1" t="s">
        <v>5771</v>
      </c>
      <c r="C2882" s="1">
        <v>1</v>
      </c>
      <c r="D2882" s="1" t="s">
        <v>6512</v>
      </c>
      <c r="E2882" s="1">
        <v>20</v>
      </c>
      <c r="F2882" s="1" t="s">
        <v>6954</v>
      </c>
      <c r="G2882" s="1" t="s">
        <v>5803</v>
      </c>
      <c r="H2882" s="1" t="s">
        <v>6903</v>
      </c>
      <c r="I2882" s="1" t="b">
        <v>0</v>
      </c>
      <c r="J2882" s="1">
        <v>0</v>
      </c>
      <c r="K2882" s="1">
        <v>1</v>
      </c>
      <c r="L2882" s="1">
        <v>0</v>
      </c>
      <c r="M2882" s="1">
        <v>13</v>
      </c>
      <c r="N2882" s="1">
        <v>46.428571428571402</v>
      </c>
      <c r="O2882" s="1" t="s">
        <v>6904</v>
      </c>
      <c r="P2882" s="1"/>
      <c r="Q2882" s="1"/>
    </row>
    <row r="2883" spans="1:17" x14ac:dyDescent="0.3">
      <c r="A2883" s="1" t="s">
        <v>75</v>
      </c>
      <c r="B2883" s="1" t="s">
        <v>5771</v>
      </c>
      <c r="C2883" s="1">
        <v>1</v>
      </c>
      <c r="D2883" s="1" t="s">
        <v>6512</v>
      </c>
      <c r="E2883" s="1">
        <v>20</v>
      </c>
      <c r="F2883" s="1" t="s">
        <v>6954</v>
      </c>
      <c r="G2883" s="1" t="s">
        <v>5834</v>
      </c>
      <c r="H2883" s="1" t="s">
        <v>6880</v>
      </c>
      <c r="I2883" s="1" t="b">
        <v>0</v>
      </c>
      <c r="J2883" s="1">
        <v>11</v>
      </c>
      <c r="K2883" s="1">
        <v>0</v>
      </c>
      <c r="L2883" s="1">
        <v>0</v>
      </c>
      <c r="M2883" s="1">
        <v>4</v>
      </c>
      <c r="N2883" s="1">
        <v>14.285714285714199</v>
      </c>
      <c r="O2883" s="1" t="s">
        <v>6941</v>
      </c>
      <c r="P2883" s="1"/>
      <c r="Q2883" s="1"/>
    </row>
    <row r="2884" spans="1:17" x14ac:dyDescent="0.3">
      <c r="A2884" s="1" t="s">
        <v>75</v>
      </c>
      <c r="B2884" s="1" t="s">
        <v>5771</v>
      </c>
      <c r="C2884" s="1">
        <v>1</v>
      </c>
      <c r="D2884" s="1" t="s">
        <v>6512</v>
      </c>
      <c r="E2884" s="1">
        <v>20</v>
      </c>
      <c r="F2884" s="1" t="s">
        <v>6954</v>
      </c>
      <c r="G2884" s="1" t="s">
        <v>5803</v>
      </c>
      <c r="H2884" s="1" t="s">
        <v>6903</v>
      </c>
      <c r="I2884" s="1" t="b">
        <v>0</v>
      </c>
      <c r="J2884" s="1">
        <v>0</v>
      </c>
      <c r="K2884" s="1">
        <v>1</v>
      </c>
      <c r="L2884" s="1">
        <v>1</v>
      </c>
      <c r="M2884" s="1">
        <v>1</v>
      </c>
      <c r="N2884" s="1">
        <v>3.5714285714285698</v>
      </c>
      <c r="O2884" s="1" t="s">
        <v>6956</v>
      </c>
      <c r="P2884" s="1"/>
      <c r="Q2884" s="1"/>
    </row>
    <row r="2885" spans="1:17" x14ac:dyDescent="0.3">
      <c r="A2885" s="1" t="s">
        <v>75</v>
      </c>
      <c r="B2885" s="1" t="s">
        <v>5771</v>
      </c>
      <c r="C2885" s="1">
        <v>1</v>
      </c>
      <c r="D2885" s="1" t="s">
        <v>6512</v>
      </c>
      <c r="E2885" s="1">
        <v>20</v>
      </c>
      <c r="F2885" s="1" t="s">
        <v>6954</v>
      </c>
      <c r="G2885" s="1" t="s">
        <v>5801</v>
      </c>
      <c r="H2885" s="1" t="s">
        <v>6880</v>
      </c>
      <c r="I2885" s="1" t="b">
        <v>0</v>
      </c>
      <c r="J2885" s="1">
        <v>1</v>
      </c>
      <c r="K2885" s="1">
        <v>0</v>
      </c>
      <c r="L2885" s="1">
        <v>0</v>
      </c>
      <c r="M2885" s="1">
        <v>1</v>
      </c>
      <c r="N2885" s="1">
        <v>3.5714285714285698</v>
      </c>
      <c r="O2885" s="1" t="s">
        <v>6881</v>
      </c>
      <c r="P2885" s="1"/>
      <c r="Q2885" s="1"/>
    </row>
    <row r="2886" spans="1:17" x14ac:dyDescent="0.3">
      <c r="A2886" s="1" t="s">
        <v>75</v>
      </c>
      <c r="B2886" s="1" t="s">
        <v>5771</v>
      </c>
      <c r="C2886" s="1">
        <v>1</v>
      </c>
      <c r="D2886" s="1" t="s">
        <v>6512</v>
      </c>
      <c r="E2886" s="1">
        <v>20</v>
      </c>
      <c r="F2886" s="1" t="s">
        <v>6954</v>
      </c>
      <c r="G2886" s="1" t="s">
        <v>5814</v>
      </c>
      <c r="H2886" s="1" t="s">
        <v>6880</v>
      </c>
      <c r="I2886" s="1" t="b">
        <v>1</v>
      </c>
      <c r="J2886" s="1">
        <v>0</v>
      </c>
      <c r="K2886" s="1">
        <v>0</v>
      </c>
      <c r="L2886" s="1">
        <v>0</v>
      </c>
      <c r="M2886" s="1">
        <v>1</v>
      </c>
      <c r="N2886" s="1">
        <v>3.5714285714285698</v>
      </c>
      <c r="O2886" s="1" t="s">
        <v>6886</v>
      </c>
      <c r="P2886" s="1"/>
      <c r="Q2886" s="1"/>
    </row>
    <row r="2887" spans="1:17" x14ac:dyDescent="0.3">
      <c r="A2887" s="1" t="s">
        <v>75</v>
      </c>
      <c r="B2887" s="1" t="s">
        <v>5771</v>
      </c>
      <c r="C2887" s="1">
        <v>1</v>
      </c>
      <c r="D2887" s="1" t="s">
        <v>6512</v>
      </c>
      <c r="E2887" s="1">
        <v>20</v>
      </c>
      <c r="F2887" s="1" t="s">
        <v>6954</v>
      </c>
      <c r="G2887" s="1" t="s">
        <v>5819</v>
      </c>
      <c r="H2887" s="1" t="s">
        <v>6927</v>
      </c>
      <c r="I2887" s="1" t="b">
        <v>0</v>
      </c>
      <c r="J2887" s="1">
        <v>0</v>
      </c>
      <c r="K2887" s="1">
        <v>3</v>
      </c>
      <c r="L2887" s="1">
        <v>13</v>
      </c>
      <c r="M2887" s="1">
        <v>1</v>
      </c>
      <c r="N2887" s="1">
        <v>3.5714285714285698</v>
      </c>
      <c r="O2887" s="1" t="s">
        <v>6957</v>
      </c>
      <c r="P2887" s="1"/>
      <c r="Q2887" s="1"/>
    </row>
    <row r="2888" spans="1:17" x14ac:dyDescent="0.3">
      <c r="A2888" s="1" t="s">
        <v>75</v>
      </c>
      <c r="B2888" s="1" t="s">
        <v>5771</v>
      </c>
      <c r="C2888" s="1">
        <v>1</v>
      </c>
      <c r="D2888" s="1" t="s">
        <v>6512</v>
      </c>
      <c r="E2888" s="1">
        <v>21</v>
      </c>
      <c r="F2888" s="1" t="s">
        <v>6958</v>
      </c>
      <c r="G2888" s="1" t="s">
        <v>5803</v>
      </c>
      <c r="H2888" s="1" t="s">
        <v>6877</v>
      </c>
      <c r="I2888" s="1" t="b">
        <v>0</v>
      </c>
      <c r="J2888" s="1">
        <v>0</v>
      </c>
      <c r="K2888" s="1">
        <v>1</v>
      </c>
      <c r="L2888" s="1">
        <v>0</v>
      </c>
      <c r="M2888" s="1">
        <v>27</v>
      </c>
      <c r="N2888" s="1">
        <v>87.096774193548299</v>
      </c>
      <c r="O2888" s="1" t="s">
        <v>6878</v>
      </c>
      <c r="P2888" s="1"/>
      <c r="Q2888" s="1"/>
    </row>
    <row r="2889" spans="1:17" x14ac:dyDescent="0.3">
      <c r="A2889" s="1" t="s">
        <v>75</v>
      </c>
      <c r="B2889" s="1" t="s">
        <v>5771</v>
      </c>
      <c r="C2889" s="1">
        <v>1</v>
      </c>
      <c r="D2889" s="1" t="s">
        <v>6512</v>
      </c>
      <c r="E2889" s="1">
        <v>21</v>
      </c>
      <c r="F2889" s="1" t="s">
        <v>6958</v>
      </c>
      <c r="G2889" s="1" t="s">
        <v>5834</v>
      </c>
      <c r="H2889" s="1" t="s">
        <v>6959</v>
      </c>
      <c r="I2889" s="1" t="b">
        <v>0</v>
      </c>
      <c r="J2889" s="1">
        <v>0</v>
      </c>
      <c r="K2889" s="1">
        <v>12</v>
      </c>
      <c r="L2889" s="1">
        <v>1</v>
      </c>
      <c r="M2889" s="1">
        <v>1</v>
      </c>
      <c r="N2889" s="1">
        <v>3.2258064516128999</v>
      </c>
      <c r="O2889" s="1" t="s">
        <v>6960</v>
      </c>
      <c r="P2889" s="1"/>
      <c r="Q2889" s="1"/>
    </row>
    <row r="2890" spans="1:17" x14ac:dyDescent="0.3">
      <c r="A2890" s="1" t="s">
        <v>75</v>
      </c>
      <c r="B2890" s="1" t="s">
        <v>5771</v>
      </c>
      <c r="C2890" s="1">
        <v>1</v>
      </c>
      <c r="D2890" s="1" t="s">
        <v>6512</v>
      </c>
      <c r="E2890" s="1">
        <v>21</v>
      </c>
      <c r="F2890" s="1" t="s">
        <v>6958</v>
      </c>
      <c r="G2890" s="1" t="s">
        <v>5803</v>
      </c>
      <c r="H2890" s="1" t="s">
        <v>6877</v>
      </c>
      <c r="I2890" s="1" t="b">
        <v>0</v>
      </c>
      <c r="J2890" s="1">
        <v>0</v>
      </c>
      <c r="K2890" s="1">
        <v>1</v>
      </c>
      <c r="L2890" s="1">
        <v>0</v>
      </c>
      <c r="M2890" s="1">
        <v>1</v>
      </c>
      <c r="N2890" s="1">
        <v>3.2258064516128999</v>
      </c>
      <c r="O2890" s="1" t="s">
        <v>6879</v>
      </c>
      <c r="P2890" s="1"/>
      <c r="Q2890" s="1"/>
    </row>
    <row r="2891" spans="1:17" x14ac:dyDescent="0.3">
      <c r="A2891" s="1" t="s">
        <v>75</v>
      </c>
      <c r="B2891" s="1" t="s">
        <v>5771</v>
      </c>
      <c r="C2891" s="1">
        <v>1</v>
      </c>
      <c r="D2891" s="1" t="s">
        <v>6512</v>
      </c>
      <c r="E2891" s="1">
        <v>21</v>
      </c>
      <c r="F2891" s="1" t="s">
        <v>6958</v>
      </c>
      <c r="G2891" s="1" t="s">
        <v>5803</v>
      </c>
      <c r="H2891" s="1" t="s">
        <v>6877</v>
      </c>
      <c r="I2891" s="1" t="b">
        <v>0</v>
      </c>
      <c r="J2891" s="1">
        <v>0</v>
      </c>
      <c r="K2891" s="1">
        <v>1</v>
      </c>
      <c r="L2891" s="1">
        <v>1</v>
      </c>
      <c r="M2891" s="1">
        <v>1</v>
      </c>
      <c r="N2891" s="1">
        <v>3.2258064516128999</v>
      </c>
      <c r="O2891" s="1" t="s">
        <v>6961</v>
      </c>
      <c r="P2891" s="1"/>
      <c r="Q2891" s="1"/>
    </row>
    <row r="2892" spans="1:17" x14ac:dyDescent="0.3">
      <c r="A2892" s="1" t="s">
        <v>75</v>
      </c>
      <c r="B2892" s="1" t="s">
        <v>5771</v>
      </c>
      <c r="C2892" s="1">
        <v>1</v>
      </c>
      <c r="D2892" s="1" t="s">
        <v>6512</v>
      </c>
      <c r="E2892" s="1">
        <v>21</v>
      </c>
      <c r="F2892" s="1" t="s">
        <v>6958</v>
      </c>
      <c r="G2892" s="1" t="s">
        <v>5803</v>
      </c>
      <c r="H2892" s="1" t="s">
        <v>6882</v>
      </c>
      <c r="I2892" s="1" t="b">
        <v>0</v>
      </c>
      <c r="J2892" s="1">
        <v>0</v>
      </c>
      <c r="K2892" s="1">
        <v>1</v>
      </c>
      <c r="L2892" s="1">
        <v>0</v>
      </c>
      <c r="M2892" s="1">
        <v>1</v>
      </c>
      <c r="N2892" s="1">
        <v>3.2258064516128999</v>
      </c>
      <c r="O2892" s="1" t="s">
        <v>6940</v>
      </c>
      <c r="P2892" s="1"/>
      <c r="Q2892" s="1"/>
    </row>
    <row r="2893" spans="1:17" x14ac:dyDescent="0.3">
      <c r="A2893" s="1" t="s">
        <v>75</v>
      </c>
      <c r="B2893" s="1" t="s">
        <v>5771</v>
      </c>
      <c r="C2893" s="1">
        <v>1</v>
      </c>
      <c r="D2893" s="1" t="s">
        <v>6512</v>
      </c>
      <c r="E2893" s="1">
        <v>22</v>
      </c>
      <c r="F2893" s="1" t="s">
        <v>6962</v>
      </c>
      <c r="G2893" s="1" t="s">
        <v>5814</v>
      </c>
      <c r="H2893" s="1" t="s">
        <v>6895</v>
      </c>
      <c r="I2893" s="1" t="b">
        <v>1</v>
      </c>
      <c r="J2893" s="1">
        <v>0</v>
      </c>
      <c r="K2893" s="1">
        <v>0</v>
      </c>
      <c r="L2893" s="1">
        <v>0</v>
      </c>
      <c r="M2893" s="1">
        <v>21</v>
      </c>
      <c r="N2893" s="1">
        <v>8.0769230769230695</v>
      </c>
      <c r="O2893" s="1" t="s">
        <v>6912</v>
      </c>
      <c r="P2893" s="1"/>
      <c r="Q2893" s="1"/>
    </row>
    <row r="2894" spans="1:17" x14ac:dyDescent="0.3">
      <c r="A2894" s="1" t="s">
        <v>75</v>
      </c>
      <c r="B2894" s="1" t="s">
        <v>5771</v>
      </c>
      <c r="C2894" s="1">
        <v>1</v>
      </c>
      <c r="D2894" s="1" t="s">
        <v>6512</v>
      </c>
      <c r="E2894" s="1">
        <v>22</v>
      </c>
      <c r="F2894" s="1" t="s">
        <v>6962</v>
      </c>
      <c r="G2894" s="1" t="s">
        <v>5803</v>
      </c>
      <c r="H2894" s="1" t="s">
        <v>6903</v>
      </c>
      <c r="I2894" s="1" t="b">
        <v>0</v>
      </c>
      <c r="J2894" s="1">
        <v>0</v>
      </c>
      <c r="K2894" s="1">
        <v>1</v>
      </c>
      <c r="L2894" s="1">
        <v>0</v>
      </c>
      <c r="M2894" s="1">
        <v>189</v>
      </c>
      <c r="N2894" s="1">
        <v>72.692307692307693</v>
      </c>
      <c r="O2894" s="1" t="s">
        <v>6904</v>
      </c>
    </row>
    <row r="2895" spans="1:17" x14ac:dyDescent="0.3">
      <c r="A2895" s="1" t="s">
        <v>75</v>
      </c>
      <c r="B2895" s="1" t="s">
        <v>5771</v>
      </c>
      <c r="C2895" s="1">
        <v>1</v>
      </c>
      <c r="D2895" s="1" t="s">
        <v>6512</v>
      </c>
      <c r="E2895" s="1">
        <v>22</v>
      </c>
      <c r="F2895" s="1" t="s">
        <v>6962</v>
      </c>
      <c r="G2895" s="1" t="s">
        <v>5851</v>
      </c>
      <c r="H2895" s="1" t="s">
        <v>6927</v>
      </c>
      <c r="I2895" s="1" t="b">
        <v>0</v>
      </c>
      <c r="J2895" s="1">
        <v>2</v>
      </c>
      <c r="K2895" s="1">
        <v>3</v>
      </c>
      <c r="L2895" s="1">
        <v>14</v>
      </c>
      <c r="M2895" s="1">
        <v>12</v>
      </c>
      <c r="N2895" s="1">
        <v>4.6153846153846096</v>
      </c>
      <c r="O2895" s="1" t="s">
        <v>6928</v>
      </c>
    </row>
    <row r="2896" spans="1:17" x14ac:dyDescent="0.3">
      <c r="A2896" s="1" t="s">
        <v>75</v>
      </c>
      <c r="B2896" s="1" t="s">
        <v>5771</v>
      </c>
      <c r="C2896" s="1">
        <v>1</v>
      </c>
      <c r="D2896" s="1" t="s">
        <v>6512</v>
      </c>
      <c r="E2896" s="1">
        <v>22</v>
      </c>
      <c r="F2896" s="1" t="s">
        <v>6962</v>
      </c>
      <c r="G2896" s="1" t="s">
        <v>5834</v>
      </c>
      <c r="H2896" s="1" t="s">
        <v>6880</v>
      </c>
      <c r="I2896" s="1" t="b">
        <v>0</v>
      </c>
      <c r="J2896" s="1">
        <v>17</v>
      </c>
      <c r="K2896" s="1">
        <v>0</v>
      </c>
      <c r="L2896" s="1">
        <v>0</v>
      </c>
      <c r="M2896" s="1">
        <v>7</v>
      </c>
      <c r="N2896" s="1">
        <v>2.6923076923076898</v>
      </c>
      <c r="O2896" s="1" t="s">
        <v>6963</v>
      </c>
    </row>
    <row r="2897" spans="1:15" x14ac:dyDescent="0.3">
      <c r="A2897" s="1" t="s">
        <v>75</v>
      </c>
      <c r="B2897" s="1" t="s">
        <v>5771</v>
      </c>
      <c r="C2897" s="1">
        <v>1</v>
      </c>
      <c r="D2897" s="1" t="s">
        <v>6512</v>
      </c>
      <c r="E2897" s="1">
        <v>22</v>
      </c>
      <c r="F2897" s="1" t="s">
        <v>6962</v>
      </c>
      <c r="G2897" s="1" t="s">
        <v>5814</v>
      </c>
      <c r="H2897" s="1" t="s">
        <v>6880</v>
      </c>
      <c r="I2897" s="1" t="b">
        <v>1</v>
      </c>
      <c r="J2897" s="1">
        <v>0</v>
      </c>
      <c r="K2897" s="1">
        <v>0</v>
      </c>
      <c r="L2897" s="1">
        <v>0</v>
      </c>
      <c r="M2897" s="1">
        <v>3</v>
      </c>
      <c r="N2897" s="1">
        <v>1.15384615384615</v>
      </c>
      <c r="O2897" s="1" t="s">
        <v>6886</v>
      </c>
    </row>
    <row r="2898" spans="1:15" x14ac:dyDescent="0.3">
      <c r="A2898" s="1" t="s">
        <v>75</v>
      </c>
      <c r="B2898" s="1" t="s">
        <v>5771</v>
      </c>
      <c r="C2898" s="1">
        <v>1</v>
      </c>
      <c r="D2898" s="1" t="s">
        <v>6512</v>
      </c>
      <c r="E2898" s="1">
        <v>22</v>
      </c>
      <c r="F2898" s="1" t="s">
        <v>6962</v>
      </c>
      <c r="G2898" s="1" t="s">
        <v>5803</v>
      </c>
      <c r="H2898" s="1" t="s">
        <v>6882</v>
      </c>
      <c r="I2898" s="1" t="b">
        <v>0</v>
      </c>
      <c r="J2898" s="1">
        <v>0</v>
      </c>
      <c r="K2898" s="1">
        <v>1</v>
      </c>
      <c r="L2898" s="1">
        <v>0</v>
      </c>
      <c r="M2898" s="1">
        <v>3</v>
      </c>
      <c r="N2898" s="1">
        <v>1.15384615384615</v>
      </c>
      <c r="O2898" s="1" t="s">
        <v>6883</v>
      </c>
    </row>
    <row r="2899" spans="1:15" x14ac:dyDescent="0.3">
      <c r="A2899" s="1" t="s">
        <v>75</v>
      </c>
      <c r="B2899" s="1" t="s">
        <v>5771</v>
      </c>
      <c r="C2899" s="1">
        <v>1</v>
      </c>
      <c r="D2899" s="1" t="s">
        <v>6512</v>
      </c>
      <c r="E2899" s="1">
        <v>23</v>
      </c>
      <c r="F2899" s="1" t="s">
        <v>6964</v>
      </c>
      <c r="G2899" s="1" t="s">
        <v>5803</v>
      </c>
      <c r="H2899" s="1" t="s">
        <v>6877</v>
      </c>
      <c r="I2899" s="1" t="b">
        <v>0</v>
      </c>
      <c r="J2899" s="1">
        <v>0</v>
      </c>
      <c r="K2899" s="1">
        <v>1</v>
      </c>
      <c r="L2899" s="1">
        <v>0</v>
      </c>
      <c r="M2899" s="1">
        <v>8</v>
      </c>
      <c r="N2899" s="1">
        <v>3.9408866995073799</v>
      </c>
      <c r="O2899" s="1" t="s">
        <v>6878</v>
      </c>
    </row>
    <row r="2900" spans="1:15" x14ac:dyDescent="0.3">
      <c r="A2900" s="1" t="s">
        <v>75</v>
      </c>
      <c r="B2900" s="1" t="s">
        <v>5771</v>
      </c>
      <c r="C2900" s="1">
        <v>1</v>
      </c>
      <c r="D2900" s="1" t="s">
        <v>6512</v>
      </c>
      <c r="E2900" s="1">
        <v>23</v>
      </c>
      <c r="F2900" s="1" t="s">
        <v>6964</v>
      </c>
      <c r="G2900" s="1" t="s">
        <v>5814</v>
      </c>
      <c r="H2900" s="1" t="s">
        <v>6933</v>
      </c>
      <c r="I2900" s="1" t="b">
        <v>1</v>
      </c>
      <c r="J2900" s="1">
        <v>0</v>
      </c>
      <c r="K2900" s="1">
        <v>0</v>
      </c>
      <c r="L2900" s="1">
        <v>0</v>
      </c>
      <c r="M2900" s="1">
        <v>6</v>
      </c>
      <c r="N2900" s="1">
        <v>2.95566502463054</v>
      </c>
      <c r="O2900" s="1" t="s">
        <v>6934</v>
      </c>
    </row>
    <row r="2901" spans="1:15" x14ac:dyDescent="0.3">
      <c r="A2901" s="1" t="s">
        <v>75</v>
      </c>
      <c r="B2901" s="1" t="s">
        <v>5771</v>
      </c>
      <c r="C2901" s="1">
        <v>1</v>
      </c>
      <c r="D2901" s="1" t="s">
        <v>6512</v>
      </c>
      <c r="E2901" s="1">
        <v>23</v>
      </c>
      <c r="F2901" s="1" t="s">
        <v>6964</v>
      </c>
      <c r="G2901" s="1" t="s">
        <v>5834</v>
      </c>
      <c r="H2901" s="1" t="s">
        <v>6880</v>
      </c>
      <c r="I2901" s="1" t="b">
        <v>0</v>
      </c>
      <c r="J2901" s="1">
        <v>17</v>
      </c>
      <c r="K2901" s="1">
        <v>0</v>
      </c>
      <c r="L2901" s="1">
        <v>0</v>
      </c>
      <c r="M2901" s="1">
        <v>91</v>
      </c>
      <c r="N2901" s="1">
        <v>44.827586206896498</v>
      </c>
      <c r="O2901" s="1" t="s">
        <v>6963</v>
      </c>
    </row>
    <row r="2902" spans="1:15" x14ac:dyDescent="0.3">
      <c r="A2902" s="1" t="s">
        <v>75</v>
      </c>
      <c r="B2902" s="1" t="s">
        <v>5771</v>
      </c>
      <c r="C2902" s="1">
        <v>1</v>
      </c>
      <c r="D2902" s="1" t="s">
        <v>6512</v>
      </c>
      <c r="E2902" s="1">
        <v>23</v>
      </c>
      <c r="F2902" s="1" t="s">
        <v>6964</v>
      </c>
      <c r="G2902" s="1" t="s">
        <v>5803</v>
      </c>
      <c r="H2902" s="1" t="s">
        <v>6882</v>
      </c>
      <c r="I2902" s="1" t="b">
        <v>0</v>
      </c>
      <c r="J2902" s="1">
        <v>0</v>
      </c>
      <c r="K2902" s="1">
        <v>1</v>
      </c>
      <c r="L2902" s="1">
        <v>0</v>
      </c>
      <c r="M2902" s="1">
        <v>78</v>
      </c>
      <c r="N2902" s="1">
        <v>38.423645320196997</v>
      </c>
      <c r="O2902" s="1" t="s">
        <v>6883</v>
      </c>
    </row>
    <row r="2903" spans="1:15" x14ac:dyDescent="0.3">
      <c r="A2903" s="1" t="s">
        <v>75</v>
      </c>
      <c r="B2903" s="1" t="s">
        <v>5771</v>
      </c>
      <c r="C2903" s="1">
        <v>1</v>
      </c>
      <c r="D2903" s="1" t="s">
        <v>6512</v>
      </c>
      <c r="E2903" s="1">
        <v>23</v>
      </c>
      <c r="F2903" s="1" t="s">
        <v>6964</v>
      </c>
      <c r="G2903" s="1" t="s">
        <v>5803</v>
      </c>
      <c r="H2903" s="1" t="s">
        <v>6903</v>
      </c>
      <c r="I2903" s="1" t="b">
        <v>0</v>
      </c>
      <c r="J2903" s="1">
        <v>0</v>
      </c>
      <c r="K2903" s="1">
        <v>1</v>
      </c>
      <c r="L2903" s="1">
        <v>0</v>
      </c>
      <c r="M2903" s="1">
        <v>10</v>
      </c>
      <c r="N2903" s="1">
        <v>4.9261083743842304</v>
      </c>
      <c r="O2903" s="1" t="s">
        <v>6904</v>
      </c>
    </row>
    <row r="2904" spans="1:15" x14ac:dyDescent="0.3">
      <c r="A2904" s="1" t="s">
        <v>75</v>
      </c>
      <c r="B2904" s="1" t="s">
        <v>5771</v>
      </c>
      <c r="C2904" s="1">
        <v>1</v>
      </c>
      <c r="D2904" s="1" t="s">
        <v>6512</v>
      </c>
      <c r="E2904" s="1">
        <v>23</v>
      </c>
      <c r="F2904" s="1" t="s">
        <v>6964</v>
      </c>
      <c r="G2904" s="1" t="s">
        <v>5814</v>
      </c>
      <c r="H2904" s="1" t="s">
        <v>6880</v>
      </c>
      <c r="I2904" s="1" t="b">
        <v>1</v>
      </c>
      <c r="J2904" s="1">
        <v>0</v>
      </c>
      <c r="K2904" s="1">
        <v>0</v>
      </c>
      <c r="L2904" s="1">
        <v>0</v>
      </c>
      <c r="M2904" s="1">
        <v>4</v>
      </c>
      <c r="N2904" s="1">
        <v>1.97044334975369</v>
      </c>
      <c r="O2904" s="1" t="s">
        <v>6886</v>
      </c>
    </row>
    <row r="2905" spans="1:15" x14ac:dyDescent="0.3">
      <c r="A2905" s="1" t="s">
        <v>75</v>
      </c>
      <c r="B2905" s="1" t="s">
        <v>5771</v>
      </c>
      <c r="C2905" s="1">
        <v>1</v>
      </c>
      <c r="D2905" s="1" t="s">
        <v>6512</v>
      </c>
      <c r="E2905" s="1">
        <v>24</v>
      </c>
      <c r="F2905" s="1" t="s">
        <v>6965</v>
      </c>
      <c r="G2905" s="1" t="s">
        <v>5814</v>
      </c>
      <c r="H2905" s="1" t="s">
        <v>6895</v>
      </c>
      <c r="I2905" s="1" t="b">
        <v>1</v>
      </c>
      <c r="J2905" s="1">
        <v>0</v>
      </c>
      <c r="K2905" s="1">
        <v>0</v>
      </c>
      <c r="L2905" s="1">
        <v>0</v>
      </c>
      <c r="M2905" s="1">
        <v>1</v>
      </c>
      <c r="N2905" s="1">
        <v>2.3255813953488298</v>
      </c>
      <c r="O2905" s="1" t="s">
        <v>6966</v>
      </c>
    </row>
    <row r="2906" spans="1:15" x14ac:dyDescent="0.3">
      <c r="A2906" s="1" t="s">
        <v>75</v>
      </c>
      <c r="B2906" s="1" t="s">
        <v>5771</v>
      </c>
      <c r="C2906" s="1">
        <v>1</v>
      </c>
      <c r="D2906" s="1" t="s">
        <v>6512</v>
      </c>
      <c r="E2906" s="1">
        <v>24</v>
      </c>
      <c r="F2906" s="1" t="s">
        <v>6965</v>
      </c>
      <c r="G2906" s="1" t="s">
        <v>5814</v>
      </c>
      <c r="H2906" s="1" t="s">
        <v>6897</v>
      </c>
      <c r="I2906" s="1" t="b">
        <v>1</v>
      </c>
      <c r="J2906" s="1">
        <v>0</v>
      </c>
      <c r="K2906" s="1">
        <v>0</v>
      </c>
      <c r="L2906" s="1">
        <v>0</v>
      </c>
      <c r="M2906" s="1">
        <v>1</v>
      </c>
      <c r="N2906" s="1">
        <v>2.3255813953488298</v>
      </c>
      <c r="O2906" s="1" t="s">
        <v>6883</v>
      </c>
    </row>
    <row r="2907" spans="1:15" x14ac:dyDescent="0.3">
      <c r="A2907" s="1" t="s">
        <v>75</v>
      </c>
      <c r="B2907" s="1" t="s">
        <v>5771</v>
      </c>
      <c r="C2907" s="1">
        <v>1</v>
      </c>
      <c r="D2907" s="1" t="s">
        <v>6512</v>
      </c>
      <c r="E2907" s="1">
        <v>24</v>
      </c>
      <c r="F2907" s="1" t="s">
        <v>6965</v>
      </c>
      <c r="G2907" s="1" t="s">
        <v>5814</v>
      </c>
      <c r="H2907" s="1" t="s">
        <v>6895</v>
      </c>
      <c r="I2907" s="1" t="b">
        <v>1</v>
      </c>
      <c r="J2907" s="1">
        <v>0</v>
      </c>
      <c r="K2907" s="1">
        <v>0</v>
      </c>
      <c r="L2907" s="1">
        <v>0</v>
      </c>
      <c r="M2907" s="1">
        <v>1</v>
      </c>
      <c r="N2907" s="1">
        <v>2.3255813953488298</v>
      </c>
      <c r="O2907" s="1" t="s">
        <v>6896</v>
      </c>
    </row>
    <row r="2908" spans="1:15" x14ac:dyDescent="0.3">
      <c r="A2908" s="1" t="s">
        <v>75</v>
      </c>
      <c r="B2908" s="1" t="s">
        <v>5771</v>
      </c>
      <c r="C2908" s="1">
        <v>1</v>
      </c>
      <c r="D2908" s="1" t="s">
        <v>6512</v>
      </c>
      <c r="E2908" s="1">
        <v>24</v>
      </c>
      <c r="F2908" s="1" t="s">
        <v>6965</v>
      </c>
      <c r="G2908" s="1" t="s">
        <v>5803</v>
      </c>
      <c r="H2908" s="1" t="s">
        <v>6882</v>
      </c>
      <c r="I2908" s="1" t="b">
        <v>0</v>
      </c>
      <c r="J2908" s="1">
        <v>0</v>
      </c>
      <c r="K2908" s="1">
        <v>1</v>
      </c>
      <c r="L2908" s="1">
        <v>0</v>
      </c>
      <c r="M2908" s="1">
        <v>17</v>
      </c>
      <c r="N2908" s="1">
        <v>39.534883720930203</v>
      </c>
      <c r="O2908" s="1" t="s">
        <v>6923</v>
      </c>
    </row>
    <row r="2909" spans="1:15" x14ac:dyDescent="0.3">
      <c r="A2909" s="1" t="s">
        <v>75</v>
      </c>
      <c r="B2909" s="1" t="s">
        <v>5771</v>
      </c>
      <c r="C2909" s="1">
        <v>1</v>
      </c>
      <c r="D2909" s="1" t="s">
        <v>6512</v>
      </c>
      <c r="E2909" s="1">
        <v>24</v>
      </c>
      <c r="F2909" s="1" t="s">
        <v>6965</v>
      </c>
      <c r="G2909" s="1" t="s">
        <v>5803</v>
      </c>
      <c r="H2909" s="1" t="s">
        <v>6882</v>
      </c>
      <c r="I2909" s="1" t="b">
        <v>0</v>
      </c>
      <c r="J2909" s="1">
        <v>0</v>
      </c>
      <c r="K2909" s="1">
        <v>1</v>
      </c>
      <c r="L2909" s="1">
        <v>0</v>
      </c>
      <c r="M2909" s="1">
        <v>16</v>
      </c>
      <c r="N2909" s="1">
        <v>37.209302325581397</v>
      </c>
      <c r="O2909" s="1" t="s">
        <v>6883</v>
      </c>
    </row>
    <row r="2910" spans="1:15" x14ac:dyDescent="0.3">
      <c r="A2910" s="1" t="s">
        <v>75</v>
      </c>
      <c r="B2910" s="1" t="s">
        <v>5771</v>
      </c>
      <c r="C2910" s="1">
        <v>1</v>
      </c>
      <c r="D2910" s="1" t="s">
        <v>6512</v>
      </c>
      <c r="E2910" s="1">
        <v>24</v>
      </c>
      <c r="F2910" s="1" t="s">
        <v>6965</v>
      </c>
      <c r="G2910" s="1" t="s">
        <v>5834</v>
      </c>
      <c r="H2910" s="1" t="s">
        <v>6880</v>
      </c>
      <c r="I2910" s="1" t="b">
        <v>0</v>
      </c>
      <c r="J2910" s="1">
        <v>15</v>
      </c>
      <c r="K2910" s="1">
        <v>0</v>
      </c>
      <c r="L2910" s="1">
        <v>0</v>
      </c>
      <c r="M2910" s="1">
        <v>4</v>
      </c>
      <c r="N2910" s="1">
        <v>9.3023255813953494</v>
      </c>
      <c r="O2910" s="1" t="s">
        <v>6967</v>
      </c>
    </row>
    <row r="2911" spans="1:15" x14ac:dyDescent="0.3">
      <c r="A2911" s="1" t="s">
        <v>75</v>
      </c>
      <c r="B2911" s="1" t="s">
        <v>5771</v>
      </c>
      <c r="C2911" s="1">
        <v>1</v>
      </c>
      <c r="D2911" s="1" t="s">
        <v>6512</v>
      </c>
      <c r="E2911" s="1">
        <v>24</v>
      </c>
      <c r="F2911" s="1" t="s">
        <v>6965</v>
      </c>
      <c r="G2911" s="1" t="s">
        <v>5803</v>
      </c>
      <c r="H2911" s="1" t="s">
        <v>6882</v>
      </c>
      <c r="I2911" s="1" t="b">
        <v>0</v>
      </c>
      <c r="J2911" s="1">
        <v>0</v>
      </c>
      <c r="K2911" s="1">
        <v>1</v>
      </c>
      <c r="L2911" s="1">
        <v>1</v>
      </c>
      <c r="M2911" s="1">
        <v>1</v>
      </c>
      <c r="N2911" s="1">
        <v>2.3255813953488298</v>
      </c>
      <c r="O2911" s="1" t="s">
        <v>6968</v>
      </c>
    </row>
    <row r="2912" spans="1:15" x14ac:dyDescent="0.3">
      <c r="A2912" s="1" t="s">
        <v>75</v>
      </c>
      <c r="B2912" s="1" t="s">
        <v>5771</v>
      </c>
      <c r="C2912" s="1">
        <v>1</v>
      </c>
      <c r="D2912" s="1" t="s">
        <v>6512</v>
      </c>
      <c r="E2912" s="1">
        <v>24</v>
      </c>
      <c r="F2912" s="1" t="s">
        <v>6965</v>
      </c>
      <c r="G2912" s="1" t="s">
        <v>5810</v>
      </c>
      <c r="H2912" s="1" t="s">
        <v>6880</v>
      </c>
      <c r="I2912" s="1" t="b">
        <v>0</v>
      </c>
      <c r="J2912" s="1">
        <v>2</v>
      </c>
      <c r="K2912" s="1">
        <v>0</v>
      </c>
      <c r="L2912" s="1">
        <v>0</v>
      </c>
      <c r="M2912" s="1">
        <v>1</v>
      </c>
      <c r="N2912" s="1">
        <v>2.3255813953488298</v>
      </c>
      <c r="O2912" s="1" t="s">
        <v>6948</v>
      </c>
    </row>
    <row r="2913" spans="1:15" x14ac:dyDescent="0.3">
      <c r="A2913" s="1" t="s">
        <v>75</v>
      </c>
      <c r="B2913" s="1" t="s">
        <v>5771</v>
      </c>
      <c r="C2913" s="1">
        <v>1</v>
      </c>
      <c r="D2913" s="1" t="s">
        <v>6512</v>
      </c>
      <c r="E2913" s="1">
        <v>24</v>
      </c>
      <c r="F2913" s="1" t="s">
        <v>6965</v>
      </c>
      <c r="G2913" s="1" t="s">
        <v>5814</v>
      </c>
      <c r="H2913" s="1" t="s">
        <v>6880</v>
      </c>
      <c r="I2913" s="1" t="b">
        <v>1</v>
      </c>
      <c r="J2913" s="1">
        <v>0</v>
      </c>
      <c r="K2913" s="1">
        <v>0</v>
      </c>
      <c r="L2913" s="1">
        <v>0</v>
      </c>
      <c r="M2913" s="1">
        <v>1</v>
      </c>
      <c r="N2913" s="1">
        <v>2.3255813953488298</v>
      </c>
      <c r="O2913" s="1" t="s">
        <v>6886</v>
      </c>
    </row>
    <row r="2914" spans="1:15" x14ac:dyDescent="0.3">
      <c r="A2914" s="1" t="s">
        <v>75</v>
      </c>
      <c r="B2914" s="1" t="s">
        <v>5771</v>
      </c>
      <c r="C2914" s="1">
        <v>1</v>
      </c>
      <c r="D2914" s="1" t="s">
        <v>6512</v>
      </c>
      <c r="E2914" s="1">
        <v>25</v>
      </c>
      <c r="F2914" s="1" t="s">
        <v>6969</v>
      </c>
      <c r="G2914" s="1" t="s">
        <v>5803</v>
      </c>
      <c r="H2914" s="1" t="s">
        <v>6877</v>
      </c>
      <c r="I2914" s="1" t="b">
        <v>0</v>
      </c>
      <c r="J2914" s="1">
        <v>0</v>
      </c>
      <c r="K2914" s="1">
        <v>1</v>
      </c>
      <c r="L2914" s="1">
        <v>0</v>
      </c>
      <c r="M2914" s="1">
        <v>14</v>
      </c>
      <c r="N2914" s="1">
        <v>11.864406779661</v>
      </c>
      <c r="O2914" s="1" t="s">
        <v>6878</v>
      </c>
    </row>
    <row r="2915" spans="1:15" x14ac:dyDescent="0.3">
      <c r="A2915" s="1" t="s">
        <v>75</v>
      </c>
      <c r="B2915" s="1" t="s">
        <v>5771</v>
      </c>
      <c r="C2915" s="1">
        <v>1</v>
      </c>
      <c r="D2915" s="1" t="s">
        <v>6512</v>
      </c>
      <c r="E2915" s="1">
        <v>25</v>
      </c>
      <c r="F2915" s="1" t="s">
        <v>6969</v>
      </c>
      <c r="G2915" s="1" t="s">
        <v>5834</v>
      </c>
      <c r="H2915" s="1" t="s">
        <v>6970</v>
      </c>
      <c r="I2915" s="1" t="b">
        <v>0</v>
      </c>
      <c r="J2915" s="1">
        <v>0</v>
      </c>
      <c r="K2915" s="1">
        <v>14</v>
      </c>
      <c r="L2915" s="1">
        <v>1</v>
      </c>
      <c r="M2915" s="1">
        <v>8</v>
      </c>
      <c r="N2915" s="1">
        <v>6.7796610169491496</v>
      </c>
      <c r="O2915" s="1" t="s">
        <v>6971</v>
      </c>
    </row>
    <row r="2916" spans="1:15" x14ac:dyDescent="0.3">
      <c r="A2916" s="1" t="s">
        <v>75</v>
      </c>
      <c r="B2916" s="1" t="s">
        <v>5771</v>
      </c>
      <c r="C2916" s="1">
        <v>1</v>
      </c>
      <c r="D2916" s="1" t="s">
        <v>6512</v>
      </c>
      <c r="E2916" s="1">
        <v>25</v>
      </c>
      <c r="F2916" s="1" t="s">
        <v>6969</v>
      </c>
      <c r="G2916" s="1" t="s">
        <v>5814</v>
      </c>
      <c r="H2916" s="1" t="s">
        <v>6895</v>
      </c>
      <c r="I2916" s="1" t="b">
        <v>1</v>
      </c>
      <c r="J2916" s="1">
        <v>0</v>
      </c>
      <c r="K2916" s="1">
        <v>0</v>
      </c>
      <c r="L2916" s="1">
        <v>0</v>
      </c>
      <c r="M2916" s="1">
        <v>2</v>
      </c>
      <c r="N2916" s="1">
        <v>1.6949152542372801</v>
      </c>
      <c r="O2916" s="1" t="s">
        <v>6896</v>
      </c>
    </row>
    <row r="2917" spans="1:15" x14ac:dyDescent="0.3">
      <c r="A2917" s="1" t="s">
        <v>75</v>
      </c>
      <c r="B2917" s="1" t="s">
        <v>5771</v>
      </c>
      <c r="C2917" s="1">
        <v>1</v>
      </c>
      <c r="D2917" s="1" t="s">
        <v>6512</v>
      </c>
      <c r="E2917" s="1">
        <v>25</v>
      </c>
      <c r="F2917" s="1" t="s">
        <v>6969</v>
      </c>
      <c r="G2917" s="1" t="s">
        <v>5834</v>
      </c>
      <c r="H2917" s="1" t="s">
        <v>6880</v>
      </c>
      <c r="I2917" s="1" t="b">
        <v>0</v>
      </c>
      <c r="J2917" s="1">
        <v>15</v>
      </c>
      <c r="K2917" s="1">
        <v>0</v>
      </c>
      <c r="L2917" s="1">
        <v>0</v>
      </c>
      <c r="M2917" s="1">
        <v>43</v>
      </c>
      <c r="N2917" s="1">
        <v>36.440677966101703</v>
      </c>
      <c r="O2917" s="1" t="s">
        <v>6967</v>
      </c>
    </row>
    <row r="2918" spans="1:15" x14ac:dyDescent="0.3">
      <c r="A2918" s="1" t="s">
        <v>75</v>
      </c>
      <c r="B2918" s="1" t="s">
        <v>5771</v>
      </c>
      <c r="C2918" s="1">
        <v>1</v>
      </c>
      <c r="D2918" s="1" t="s">
        <v>6512</v>
      </c>
      <c r="E2918" s="1">
        <v>25</v>
      </c>
      <c r="F2918" s="1" t="s">
        <v>6969</v>
      </c>
      <c r="G2918" s="1" t="s">
        <v>5803</v>
      </c>
      <c r="H2918" s="1" t="s">
        <v>6882</v>
      </c>
      <c r="I2918" s="1" t="b">
        <v>0</v>
      </c>
      <c r="J2918" s="1">
        <v>0</v>
      </c>
      <c r="K2918" s="1">
        <v>1</v>
      </c>
      <c r="L2918" s="1">
        <v>0</v>
      </c>
      <c r="M2918" s="1">
        <v>37</v>
      </c>
      <c r="N2918" s="1">
        <v>31.355932203389798</v>
      </c>
      <c r="O2918" s="1" t="s">
        <v>6883</v>
      </c>
    </row>
    <row r="2919" spans="1:15" x14ac:dyDescent="0.3">
      <c r="A2919" s="1" t="s">
        <v>75</v>
      </c>
      <c r="B2919" s="1" t="s">
        <v>5771</v>
      </c>
      <c r="C2919" s="1">
        <v>1</v>
      </c>
      <c r="D2919" s="1" t="s">
        <v>6512</v>
      </c>
      <c r="E2919" s="1">
        <v>25</v>
      </c>
      <c r="F2919" s="1" t="s">
        <v>6969</v>
      </c>
      <c r="G2919" s="1" t="s">
        <v>5803</v>
      </c>
      <c r="H2919" s="1" t="s">
        <v>6882</v>
      </c>
      <c r="I2919" s="1" t="b">
        <v>0</v>
      </c>
      <c r="J2919" s="1">
        <v>0</v>
      </c>
      <c r="K2919" s="1">
        <v>1</v>
      </c>
      <c r="L2919" s="1">
        <v>0</v>
      </c>
      <c r="M2919" s="1">
        <v>3</v>
      </c>
      <c r="N2919" s="1">
        <v>2.5423728813559299</v>
      </c>
      <c r="O2919" s="1" t="s">
        <v>6923</v>
      </c>
    </row>
    <row r="2920" spans="1:15" x14ac:dyDescent="0.3">
      <c r="A2920" s="1" t="s">
        <v>75</v>
      </c>
      <c r="B2920" s="1" t="s">
        <v>5771</v>
      </c>
      <c r="C2920" s="1">
        <v>1</v>
      </c>
      <c r="D2920" s="1" t="s">
        <v>6512</v>
      </c>
      <c r="E2920" s="1">
        <v>26</v>
      </c>
      <c r="F2920" s="1" t="s">
        <v>6972</v>
      </c>
      <c r="G2920" s="1" t="s">
        <v>5803</v>
      </c>
      <c r="H2920" s="1" t="s">
        <v>6877</v>
      </c>
      <c r="I2920" s="1" t="b">
        <v>0</v>
      </c>
      <c r="J2920" s="1">
        <v>0</v>
      </c>
      <c r="K2920" s="1">
        <v>1</v>
      </c>
      <c r="L2920" s="1">
        <v>0</v>
      </c>
      <c r="M2920" s="1">
        <v>2</v>
      </c>
      <c r="N2920" s="1">
        <v>10</v>
      </c>
      <c r="O2920" s="1" t="s">
        <v>6878</v>
      </c>
    </row>
    <row r="2921" spans="1:15" x14ac:dyDescent="0.3">
      <c r="A2921" s="1" t="s">
        <v>75</v>
      </c>
      <c r="B2921" s="1" t="s">
        <v>5771</v>
      </c>
      <c r="C2921" s="1">
        <v>1</v>
      </c>
      <c r="D2921" s="1" t="s">
        <v>6512</v>
      </c>
      <c r="E2921" s="1">
        <v>26</v>
      </c>
      <c r="F2921" s="1" t="s">
        <v>6972</v>
      </c>
      <c r="G2921" s="1" t="s">
        <v>5801</v>
      </c>
      <c r="H2921" s="1" t="s">
        <v>6880</v>
      </c>
      <c r="I2921" s="1" t="b">
        <v>0</v>
      </c>
      <c r="J2921" s="1">
        <v>1</v>
      </c>
      <c r="K2921" s="1">
        <v>0</v>
      </c>
      <c r="L2921" s="1">
        <v>0</v>
      </c>
      <c r="M2921" s="1">
        <v>5</v>
      </c>
      <c r="N2921" s="1">
        <v>25</v>
      </c>
      <c r="O2921" s="1" t="s">
        <v>6881</v>
      </c>
    </row>
    <row r="2922" spans="1:15" x14ac:dyDescent="0.3">
      <c r="A2922" s="1" t="s">
        <v>75</v>
      </c>
      <c r="B2922" s="1" t="s">
        <v>5771</v>
      </c>
      <c r="C2922" s="1">
        <v>1</v>
      </c>
      <c r="D2922" s="1" t="s">
        <v>6512</v>
      </c>
      <c r="E2922" s="1">
        <v>26</v>
      </c>
      <c r="F2922" s="1" t="s">
        <v>6972</v>
      </c>
      <c r="G2922" s="1" t="s">
        <v>5803</v>
      </c>
      <c r="H2922" s="1" t="s">
        <v>6882</v>
      </c>
      <c r="I2922" s="1" t="b">
        <v>0</v>
      </c>
      <c r="J2922" s="1">
        <v>0</v>
      </c>
      <c r="K2922" s="1">
        <v>1</v>
      </c>
      <c r="L2922" s="1">
        <v>0</v>
      </c>
      <c r="M2922" s="1">
        <v>4</v>
      </c>
      <c r="N2922" s="1">
        <v>20</v>
      </c>
      <c r="O2922" s="1" t="s">
        <v>6883</v>
      </c>
    </row>
    <row r="2923" spans="1:15" x14ac:dyDescent="0.3">
      <c r="A2923" s="1" t="s">
        <v>75</v>
      </c>
      <c r="B2923" s="1" t="s">
        <v>5771</v>
      </c>
      <c r="C2923" s="1">
        <v>1</v>
      </c>
      <c r="D2923" s="1" t="s">
        <v>6512</v>
      </c>
      <c r="E2923" s="1">
        <v>26</v>
      </c>
      <c r="F2923" s="1" t="s">
        <v>6972</v>
      </c>
      <c r="G2923" s="1" t="s">
        <v>5810</v>
      </c>
      <c r="H2923" s="1" t="s">
        <v>6880</v>
      </c>
      <c r="I2923" s="1" t="b">
        <v>0</v>
      </c>
      <c r="J2923" s="1">
        <v>2</v>
      </c>
      <c r="K2923" s="1">
        <v>0</v>
      </c>
      <c r="L2923" s="1">
        <v>0</v>
      </c>
      <c r="M2923" s="1">
        <v>4</v>
      </c>
      <c r="N2923" s="1">
        <v>20</v>
      </c>
      <c r="O2923" s="1" t="s">
        <v>6948</v>
      </c>
    </row>
    <row r="2924" spans="1:15" x14ac:dyDescent="0.3">
      <c r="A2924" s="1" t="s">
        <v>75</v>
      </c>
      <c r="B2924" s="1" t="s">
        <v>5771</v>
      </c>
      <c r="C2924" s="1">
        <v>1</v>
      </c>
      <c r="D2924" s="1" t="s">
        <v>6512</v>
      </c>
      <c r="E2924" s="1">
        <v>26</v>
      </c>
      <c r="F2924" s="1" t="s">
        <v>6972</v>
      </c>
      <c r="G2924" s="1" t="s">
        <v>5803</v>
      </c>
      <c r="H2924" s="1" t="s">
        <v>6903</v>
      </c>
      <c r="I2924" s="1" t="b">
        <v>0</v>
      </c>
      <c r="J2924" s="1">
        <v>0</v>
      </c>
      <c r="K2924" s="1">
        <v>1</v>
      </c>
      <c r="L2924" s="1">
        <v>0</v>
      </c>
      <c r="M2924" s="1">
        <v>2</v>
      </c>
      <c r="N2924" s="1">
        <v>10</v>
      </c>
      <c r="O2924" s="1" t="s">
        <v>6904</v>
      </c>
    </row>
    <row r="2925" spans="1:15" x14ac:dyDescent="0.3">
      <c r="A2925" s="1" t="s">
        <v>75</v>
      </c>
      <c r="B2925" s="1" t="s">
        <v>5771</v>
      </c>
      <c r="C2925" s="1">
        <v>1</v>
      </c>
      <c r="D2925" s="1" t="s">
        <v>6512</v>
      </c>
      <c r="E2925" s="1">
        <v>26</v>
      </c>
      <c r="F2925" s="1" t="s">
        <v>6972</v>
      </c>
      <c r="G2925" s="1" t="s">
        <v>5816</v>
      </c>
      <c r="H2925" s="1" t="s">
        <v>6880</v>
      </c>
      <c r="I2925" s="1" t="b">
        <v>0</v>
      </c>
      <c r="J2925" s="1">
        <v>3</v>
      </c>
      <c r="K2925" s="1">
        <v>0</v>
      </c>
      <c r="L2925" s="1">
        <v>0</v>
      </c>
      <c r="M2925" s="1">
        <v>2</v>
      </c>
      <c r="N2925" s="1">
        <v>10</v>
      </c>
      <c r="O2925" s="1" t="s">
        <v>6885</v>
      </c>
    </row>
    <row r="2926" spans="1:15" x14ac:dyDescent="0.3">
      <c r="A2926" s="1" t="s">
        <v>75</v>
      </c>
      <c r="B2926" s="1" t="s">
        <v>5771</v>
      </c>
      <c r="C2926" s="1">
        <v>1</v>
      </c>
      <c r="D2926" s="1" t="s">
        <v>6512</v>
      </c>
      <c r="E2926" s="1">
        <v>26</v>
      </c>
      <c r="F2926" s="1" t="s">
        <v>6972</v>
      </c>
      <c r="G2926" s="1" t="s">
        <v>5834</v>
      </c>
      <c r="H2926" s="1" t="s">
        <v>6880</v>
      </c>
      <c r="I2926" s="1" t="b">
        <v>0</v>
      </c>
      <c r="J2926" s="1">
        <v>17</v>
      </c>
      <c r="K2926" s="1">
        <v>0</v>
      </c>
      <c r="L2926" s="1">
        <v>0</v>
      </c>
      <c r="M2926" s="1">
        <v>1</v>
      </c>
      <c r="N2926" s="1">
        <v>5</v>
      </c>
      <c r="O2926" s="1" t="s">
        <v>6963</v>
      </c>
    </row>
    <row r="2927" spans="1:15" x14ac:dyDescent="0.3">
      <c r="A2927" s="1" t="s">
        <v>75</v>
      </c>
      <c r="B2927" s="1" t="s">
        <v>5771</v>
      </c>
      <c r="C2927" s="1">
        <v>1</v>
      </c>
      <c r="D2927" s="1" t="s">
        <v>6512</v>
      </c>
      <c r="E2927" s="1">
        <v>27</v>
      </c>
      <c r="F2927" s="1" t="s">
        <v>6973</v>
      </c>
      <c r="G2927" s="1" t="s">
        <v>5834</v>
      </c>
      <c r="H2927" s="1" t="s">
        <v>6974</v>
      </c>
      <c r="I2927" s="1" t="b">
        <v>0</v>
      </c>
      <c r="J2927" s="1">
        <v>0</v>
      </c>
      <c r="K2927" s="1">
        <v>7</v>
      </c>
      <c r="L2927" s="1">
        <v>0</v>
      </c>
      <c r="M2927" s="1">
        <v>2</v>
      </c>
      <c r="N2927" s="1">
        <v>2.4390243902439002</v>
      </c>
      <c r="O2927" s="1" t="s">
        <v>6975</v>
      </c>
    </row>
    <row r="2928" spans="1:15" x14ac:dyDescent="0.3">
      <c r="A2928" s="1" t="s">
        <v>75</v>
      </c>
      <c r="B2928" s="1" t="s">
        <v>5771</v>
      </c>
      <c r="C2928" s="1">
        <v>1</v>
      </c>
      <c r="D2928" s="1" t="s">
        <v>6512</v>
      </c>
      <c r="E2928" s="1">
        <v>27</v>
      </c>
      <c r="F2928" s="1" t="s">
        <v>6973</v>
      </c>
      <c r="G2928" s="1" t="s">
        <v>5908</v>
      </c>
      <c r="H2928" s="1" t="s">
        <v>6933</v>
      </c>
      <c r="I2928" s="1" t="b">
        <v>0</v>
      </c>
      <c r="J2928" s="1">
        <v>0</v>
      </c>
      <c r="K2928" s="1">
        <v>0</v>
      </c>
      <c r="L2928" s="1">
        <v>1</v>
      </c>
      <c r="M2928" s="1">
        <v>2</v>
      </c>
      <c r="N2928" s="1">
        <v>2.4390243902439002</v>
      </c>
      <c r="O2928" s="1" t="s">
        <v>6976</v>
      </c>
    </row>
    <row r="2929" spans="1:15" x14ac:dyDescent="0.3">
      <c r="A2929" s="1" t="s">
        <v>75</v>
      </c>
      <c r="B2929" s="1" t="s">
        <v>5771</v>
      </c>
      <c r="C2929" s="1">
        <v>1</v>
      </c>
      <c r="D2929" s="1" t="s">
        <v>6512</v>
      </c>
      <c r="E2929" s="1">
        <v>27</v>
      </c>
      <c r="F2929" s="1" t="s">
        <v>6973</v>
      </c>
      <c r="G2929" s="1" t="s">
        <v>5814</v>
      </c>
      <c r="H2929" s="1" t="s">
        <v>6895</v>
      </c>
      <c r="I2929" s="1" t="b">
        <v>1</v>
      </c>
      <c r="J2929" s="1">
        <v>0</v>
      </c>
      <c r="K2929" s="1">
        <v>0</v>
      </c>
      <c r="L2929" s="1">
        <v>0</v>
      </c>
      <c r="M2929" s="1">
        <v>1</v>
      </c>
      <c r="N2929" s="1">
        <v>1.2195121951219501</v>
      </c>
      <c r="O2929" s="1" t="s">
        <v>6896</v>
      </c>
    </row>
    <row r="2930" spans="1:15" x14ac:dyDescent="0.3">
      <c r="A2930" s="1" t="s">
        <v>75</v>
      </c>
      <c r="B2930" s="1" t="s">
        <v>5771</v>
      </c>
      <c r="C2930" s="1">
        <v>1</v>
      </c>
      <c r="D2930" s="1" t="s">
        <v>6512</v>
      </c>
      <c r="E2930" s="1">
        <v>27</v>
      </c>
      <c r="F2930" s="1" t="s">
        <v>6973</v>
      </c>
      <c r="G2930" s="1" t="s">
        <v>5816</v>
      </c>
      <c r="H2930" s="1" t="s">
        <v>6880</v>
      </c>
      <c r="I2930" s="1" t="b">
        <v>0</v>
      </c>
      <c r="J2930" s="1">
        <v>3</v>
      </c>
      <c r="K2930" s="1">
        <v>0</v>
      </c>
      <c r="L2930" s="1">
        <v>0</v>
      </c>
      <c r="M2930" s="1">
        <v>35</v>
      </c>
      <c r="N2930" s="1">
        <v>42.682926829268197</v>
      </c>
      <c r="O2930" s="1" t="s">
        <v>6885</v>
      </c>
    </row>
    <row r="2931" spans="1:15" x14ac:dyDescent="0.3">
      <c r="A2931" s="1" t="s">
        <v>75</v>
      </c>
      <c r="B2931" s="1" t="s">
        <v>5771</v>
      </c>
      <c r="C2931" s="1">
        <v>1</v>
      </c>
      <c r="D2931" s="1" t="s">
        <v>6512</v>
      </c>
      <c r="E2931" s="1">
        <v>27</v>
      </c>
      <c r="F2931" s="1" t="s">
        <v>6973</v>
      </c>
      <c r="G2931" s="1" t="s">
        <v>5803</v>
      </c>
      <c r="H2931" s="1" t="s">
        <v>6882</v>
      </c>
      <c r="I2931" s="1" t="b">
        <v>0</v>
      </c>
      <c r="J2931" s="1">
        <v>0</v>
      </c>
      <c r="K2931" s="1">
        <v>1</v>
      </c>
      <c r="L2931" s="1">
        <v>0</v>
      </c>
      <c r="M2931" s="1">
        <v>19</v>
      </c>
      <c r="N2931" s="1">
        <v>23.170731707317</v>
      </c>
      <c r="O2931" s="1" t="s">
        <v>6883</v>
      </c>
    </row>
    <row r="2932" spans="1:15" x14ac:dyDescent="0.3">
      <c r="A2932" s="1" t="s">
        <v>75</v>
      </c>
      <c r="B2932" s="1" t="s">
        <v>5771</v>
      </c>
      <c r="C2932" s="1">
        <v>1</v>
      </c>
      <c r="D2932" s="1" t="s">
        <v>6512</v>
      </c>
      <c r="E2932" s="1">
        <v>27</v>
      </c>
      <c r="F2932" s="1" t="s">
        <v>6973</v>
      </c>
      <c r="G2932" s="1" t="s">
        <v>5845</v>
      </c>
      <c r="H2932" s="1" t="s">
        <v>6977</v>
      </c>
      <c r="I2932" s="1" t="b">
        <v>0</v>
      </c>
      <c r="J2932" s="1">
        <v>0</v>
      </c>
      <c r="K2932" s="1">
        <v>4</v>
      </c>
      <c r="L2932" s="1">
        <v>7</v>
      </c>
      <c r="M2932" s="1">
        <v>5</v>
      </c>
      <c r="N2932" s="1">
        <v>6.09756097560975</v>
      </c>
      <c r="O2932" s="1" t="s">
        <v>6978</v>
      </c>
    </row>
    <row r="2933" spans="1:15" x14ac:dyDescent="0.3">
      <c r="A2933" s="1" t="s">
        <v>75</v>
      </c>
      <c r="B2933" s="1" t="s">
        <v>5771</v>
      </c>
      <c r="C2933" s="1">
        <v>1</v>
      </c>
      <c r="D2933" s="1" t="s">
        <v>6512</v>
      </c>
      <c r="E2933" s="1">
        <v>27</v>
      </c>
      <c r="F2933" s="1" t="s">
        <v>6973</v>
      </c>
      <c r="G2933" s="1" t="s">
        <v>5801</v>
      </c>
      <c r="H2933" s="1" t="s">
        <v>6880</v>
      </c>
      <c r="I2933" s="1" t="b">
        <v>0</v>
      </c>
      <c r="J2933" s="1">
        <v>1</v>
      </c>
      <c r="K2933" s="1">
        <v>0</v>
      </c>
      <c r="L2933" s="1">
        <v>0</v>
      </c>
      <c r="M2933" s="1">
        <v>3</v>
      </c>
      <c r="N2933" s="1">
        <v>3.6585365853658498</v>
      </c>
      <c r="O2933" s="1" t="s">
        <v>6926</v>
      </c>
    </row>
    <row r="2934" spans="1:15" x14ac:dyDescent="0.3">
      <c r="A2934" s="1" t="s">
        <v>75</v>
      </c>
      <c r="B2934" s="1" t="s">
        <v>5771</v>
      </c>
      <c r="C2934" s="1">
        <v>1</v>
      </c>
      <c r="D2934" s="1" t="s">
        <v>6512</v>
      </c>
      <c r="E2934" s="1">
        <v>27</v>
      </c>
      <c r="F2934" s="1" t="s">
        <v>6973</v>
      </c>
      <c r="G2934" s="1" t="s">
        <v>5801</v>
      </c>
      <c r="H2934" s="1" t="s">
        <v>6880</v>
      </c>
      <c r="I2934" s="1" t="b">
        <v>0</v>
      </c>
      <c r="J2934" s="1">
        <v>1</v>
      </c>
      <c r="K2934" s="1">
        <v>0</v>
      </c>
      <c r="L2934" s="1">
        <v>0</v>
      </c>
      <c r="M2934" s="1">
        <v>3</v>
      </c>
      <c r="N2934" s="1">
        <v>3.6585365853658498</v>
      </c>
      <c r="O2934" s="1" t="s">
        <v>6881</v>
      </c>
    </row>
    <row r="2935" spans="1:15" x14ac:dyDescent="0.3">
      <c r="A2935" s="1" t="s">
        <v>75</v>
      </c>
      <c r="B2935" s="1" t="s">
        <v>5771</v>
      </c>
      <c r="C2935" s="1">
        <v>1</v>
      </c>
      <c r="D2935" s="1" t="s">
        <v>6512</v>
      </c>
      <c r="E2935" s="1">
        <v>27</v>
      </c>
      <c r="F2935" s="1" t="s">
        <v>6973</v>
      </c>
      <c r="G2935" s="1" t="s">
        <v>5803</v>
      </c>
      <c r="H2935" s="1" t="s">
        <v>6903</v>
      </c>
      <c r="I2935" s="1" t="b">
        <v>0</v>
      </c>
      <c r="J2935" s="1">
        <v>0</v>
      </c>
      <c r="K2935" s="1">
        <v>1</v>
      </c>
      <c r="L2935" s="1">
        <v>0</v>
      </c>
      <c r="M2935" s="1">
        <v>2</v>
      </c>
      <c r="N2935" s="1">
        <v>2.4390243902439002</v>
      </c>
      <c r="O2935" s="1" t="s">
        <v>6904</v>
      </c>
    </row>
    <row r="2936" spans="1:15" x14ac:dyDescent="0.3">
      <c r="A2936" s="1" t="s">
        <v>75</v>
      </c>
      <c r="B2936" s="1" t="s">
        <v>5771</v>
      </c>
      <c r="C2936" s="1">
        <v>1</v>
      </c>
      <c r="D2936" s="1" t="s">
        <v>6512</v>
      </c>
      <c r="E2936" s="1">
        <v>27</v>
      </c>
      <c r="F2936" s="1" t="s">
        <v>6973</v>
      </c>
      <c r="G2936" s="1" t="s">
        <v>5851</v>
      </c>
      <c r="H2936" s="1" t="s">
        <v>6927</v>
      </c>
      <c r="I2936" s="1" t="b">
        <v>0</v>
      </c>
      <c r="J2936" s="1">
        <v>2</v>
      </c>
      <c r="K2936" s="1">
        <v>3</v>
      </c>
      <c r="L2936" s="1">
        <v>14</v>
      </c>
      <c r="M2936" s="1">
        <v>2</v>
      </c>
      <c r="N2936" s="1">
        <v>2.4390243902439002</v>
      </c>
      <c r="O2936" s="1" t="s">
        <v>6928</v>
      </c>
    </row>
    <row r="2937" spans="1:15" x14ac:dyDescent="0.3">
      <c r="A2937" s="1" t="s">
        <v>75</v>
      </c>
      <c r="B2937" s="1" t="s">
        <v>5771</v>
      </c>
      <c r="C2937" s="1">
        <v>1</v>
      </c>
      <c r="D2937" s="1" t="s">
        <v>6512</v>
      </c>
      <c r="E2937" s="1">
        <v>27</v>
      </c>
      <c r="F2937" s="1" t="s">
        <v>6973</v>
      </c>
      <c r="G2937" s="1" t="s">
        <v>5803</v>
      </c>
      <c r="H2937" s="1" t="s">
        <v>6882</v>
      </c>
      <c r="I2937" s="1" t="b">
        <v>0</v>
      </c>
      <c r="J2937" s="1">
        <v>0</v>
      </c>
      <c r="K2937" s="1">
        <v>1</v>
      </c>
      <c r="L2937" s="1">
        <v>0</v>
      </c>
      <c r="M2937" s="1">
        <v>1</v>
      </c>
      <c r="N2937" s="1">
        <v>1.2195121951219501</v>
      </c>
      <c r="O2937" s="1" t="s">
        <v>6940</v>
      </c>
    </row>
    <row r="2938" spans="1:15" x14ac:dyDescent="0.3">
      <c r="A2938" s="1" t="s">
        <v>75</v>
      </c>
      <c r="B2938" s="1" t="s">
        <v>5771</v>
      </c>
      <c r="C2938" s="1">
        <v>1</v>
      </c>
      <c r="D2938" s="1" t="s">
        <v>6512</v>
      </c>
      <c r="E2938" s="1">
        <v>27</v>
      </c>
      <c r="F2938" s="1" t="s">
        <v>6973</v>
      </c>
      <c r="G2938" s="1" t="s">
        <v>5810</v>
      </c>
      <c r="H2938" s="1" t="s">
        <v>6880</v>
      </c>
      <c r="I2938" s="1" t="b">
        <v>0</v>
      </c>
      <c r="J2938" s="1">
        <v>2</v>
      </c>
      <c r="K2938" s="1">
        <v>0</v>
      </c>
      <c r="L2938" s="1">
        <v>0</v>
      </c>
      <c r="M2938" s="1">
        <v>1</v>
      </c>
      <c r="N2938" s="1">
        <v>1.2195121951219501</v>
      </c>
      <c r="O2938" s="1" t="s">
        <v>6948</v>
      </c>
    </row>
    <row r="2939" spans="1:15" x14ac:dyDescent="0.3">
      <c r="A2939" s="1" t="s">
        <v>75</v>
      </c>
      <c r="B2939" s="1" t="s">
        <v>5771</v>
      </c>
      <c r="C2939" s="1">
        <v>1</v>
      </c>
      <c r="D2939" s="1" t="s">
        <v>6512</v>
      </c>
      <c r="E2939" s="1">
        <v>27</v>
      </c>
      <c r="F2939" s="1" t="s">
        <v>6973</v>
      </c>
      <c r="G2939" s="1" t="s">
        <v>5834</v>
      </c>
      <c r="H2939" s="1" t="s">
        <v>6880</v>
      </c>
      <c r="I2939" s="1" t="b">
        <v>0</v>
      </c>
      <c r="J2939" s="1">
        <v>14</v>
      </c>
      <c r="K2939" s="1">
        <v>0</v>
      </c>
      <c r="L2939" s="1">
        <v>1</v>
      </c>
      <c r="M2939" s="1">
        <v>1</v>
      </c>
      <c r="N2939" s="1">
        <v>1.2195121951219501</v>
      </c>
      <c r="O2939" s="1" t="s">
        <v>6979</v>
      </c>
    </row>
    <row r="2940" spans="1:15" x14ac:dyDescent="0.3">
      <c r="A2940" s="1" t="s">
        <v>75</v>
      </c>
      <c r="B2940" s="1" t="s">
        <v>5771</v>
      </c>
      <c r="C2940" s="1">
        <v>1</v>
      </c>
      <c r="D2940" s="1" t="s">
        <v>6512</v>
      </c>
      <c r="E2940" s="1">
        <v>27</v>
      </c>
      <c r="F2940" s="1" t="s">
        <v>6973</v>
      </c>
      <c r="G2940" s="1" t="s">
        <v>5816</v>
      </c>
      <c r="H2940" s="1" t="s">
        <v>6880</v>
      </c>
      <c r="I2940" s="1" t="b">
        <v>0</v>
      </c>
      <c r="J2940" s="1">
        <v>3</v>
      </c>
      <c r="K2940" s="1">
        <v>0</v>
      </c>
      <c r="L2940" s="1">
        <v>1</v>
      </c>
      <c r="M2940" s="1">
        <v>1</v>
      </c>
      <c r="N2940" s="1">
        <v>1.2195121951219501</v>
      </c>
      <c r="O2940" s="1" t="s">
        <v>6980</v>
      </c>
    </row>
    <row r="2941" spans="1:15" x14ac:dyDescent="0.3">
      <c r="A2941" s="1" t="s">
        <v>75</v>
      </c>
      <c r="B2941" s="1" t="s">
        <v>5771</v>
      </c>
      <c r="C2941" s="1">
        <v>1</v>
      </c>
      <c r="D2941" s="1" t="s">
        <v>6512</v>
      </c>
      <c r="E2941" s="1">
        <v>27</v>
      </c>
      <c r="F2941" s="1" t="s">
        <v>6973</v>
      </c>
      <c r="G2941" s="1" t="s">
        <v>5816</v>
      </c>
      <c r="H2941" s="1" t="s">
        <v>6880</v>
      </c>
      <c r="I2941" s="1" t="b">
        <v>0</v>
      </c>
      <c r="J2941" s="1">
        <v>3</v>
      </c>
      <c r="K2941" s="1">
        <v>0</v>
      </c>
      <c r="L2941" s="1">
        <v>2</v>
      </c>
      <c r="M2941" s="1">
        <v>1</v>
      </c>
      <c r="N2941" s="1">
        <v>1.2195121951219501</v>
      </c>
      <c r="O2941" s="1" t="s">
        <v>6981</v>
      </c>
    </row>
    <row r="2942" spans="1:15" x14ac:dyDescent="0.3">
      <c r="A2942" s="1" t="s">
        <v>75</v>
      </c>
      <c r="B2942" s="1" t="s">
        <v>5771</v>
      </c>
      <c r="C2942" s="1">
        <v>1</v>
      </c>
      <c r="D2942" s="1" t="s">
        <v>6512</v>
      </c>
      <c r="E2942" s="1">
        <v>27</v>
      </c>
      <c r="F2942" s="1" t="s">
        <v>6973</v>
      </c>
      <c r="G2942" s="1" t="s">
        <v>5816</v>
      </c>
      <c r="H2942" s="1" t="s">
        <v>6880</v>
      </c>
      <c r="I2942" s="1" t="b">
        <v>0</v>
      </c>
      <c r="J2942" s="1">
        <v>3</v>
      </c>
      <c r="K2942" s="1">
        <v>0</v>
      </c>
      <c r="L2942" s="1">
        <v>1</v>
      </c>
      <c r="M2942" s="1">
        <v>1</v>
      </c>
      <c r="N2942" s="1">
        <v>1.2195121951219501</v>
      </c>
      <c r="O2942" s="1" t="s">
        <v>6982</v>
      </c>
    </row>
    <row r="2943" spans="1:15" x14ac:dyDescent="0.3">
      <c r="A2943" s="1" t="s">
        <v>75</v>
      </c>
      <c r="B2943" s="1" t="s">
        <v>5771</v>
      </c>
      <c r="C2943" s="1">
        <v>1</v>
      </c>
      <c r="D2943" s="1" t="s">
        <v>6512</v>
      </c>
      <c r="E2943" s="1">
        <v>27</v>
      </c>
      <c r="F2943" s="1" t="s">
        <v>6973</v>
      </c>
      <c r="G2943" s="1" t="s">
        <v>5816</v>
      </c>
      <c r="H2943" s="1" t="s">
        <v>6880</v>
      </c>
      <c r="I2943" s="1" t="b">
        <v>0</v>
      </c>
      <c r="J2943" s="1">
        <v>3</v>
      </c>
      <c r="K2943" s="1">
        <v>0</v>
      </c>
      <c r="L2943" s="1">
        <v>1</v>
      </c>
      <c r="M2943" s="1">
        <v>1</v>
      </c>
      <c r="N2943" s="1">
        <v>1.2195121951219501</v>
      </c>
      <c r="O2943" s="1" t="s">
        <v>6983</v>
      </c>
    </row>
    <row r="2944" spans="1:15" x14ac:dyDescent="0.3">
      <c r="A2944" s="1" t="s">
        <v>75</v>
      </c>
      <c r="B2944" s="1" t="s">
        <v>5771</v>
      </c>
      <c r="C2944" s="1">
        <v>1</v>
      </c>
      <c r="D2944" s="1" t="s">
        <v>6512</v>
      </c>
      <c r="E2944" s="1">
        <v>27</v>
      </c>
      <c r="F2944" s="1" t="s">
        <v>6973</v>
      </c>
      <c r="G2944" s="1" t="s">
        <v>5845</v>
      </c>
      <c r="H2944" s="1" t="s">
        <v>6977</v>
      </c>
      <c r="I2944" s="1" t="b">
        <v>0</v>
      </c>
      <c r="J2944" s="1">
        <v>0</v>
      </c>
      <c r="K2944" s="1">
        <v>4</v>
      </c>
      <c r="L2944" s="1">
        <v>7</v>
      </c>
      <c r="M2944" s="1">
        <v>1</v>
      </c>
      <c r="N2944" s="1">
        <v>1.2195121951219501</v>
      </c>
      <c r="O2944" s="1" t="s">
        <v>6984</v>
      </c>
    </row>
    <row r="2945" spans="1:15" x14ac:dyDescent="0.3">
      <c r="A2945" s="1" t="s">
        <v>75</v>
      </c>
      <c r="B2945" s="1" t="s">
        <v>5771</v>
      </c>
      <c r="C2945" s="1">
        <v>1</v>
      </c>
      <c r="D2945" s="1" t="s">
        <v>6512</v>
      </c>
      <c r="E2945" s="1">
        <v>28</v>
      </c>
      <c r="F2945" s="1" t="s">
        <v>6985</v>
      </c>
      <c r="G2945" s="1" t="s">
        <v>5814</v>
      </c>
      <c r="H2945" s="1" t="s">
        <v>6933</v>
      </c>
      <c r="I2945" s="1" t="b">
        <v>1</v>
      </c>
      <c r="J2945" s="1">
        <v>0</v>
      </c>
      <c r="K2945" s="1">
        <v>0</v>
      </c>
      <c r="L2945" s="1">
        <v>0</v>
      </c>
      <c r="M2945" s="1">
        <v>2</v>
      </c>
      <c r="N2945" s="1">
        <v>7.6923076923076898</v>
      </c>
      <c r="O2945" s="1" t="s">
        <v>6934</v>
      </c>
    </row>
    <row r="2946" spans="1:15" x14ac:dyDescent="0.3">
      <c r="A2946" s="1" t="s">
        <v>75</v>
      </c>
      <c r="B2946" s="1" t="s">
        <v>5771</v>
      </c>
      <c r="C2946" s="1">
        <v>1</v>
      </c>
      <c r="D2946" s="1" t="s">
        <v>6512</v>
      </c>
      <c r="E2946" s="1">
        <v>28</v>
      </c>
      <c r="F2946" s="1" t="s">
        <v>6985</v>
      </c>
      <c r="G2946" s="1" t="s">
        <v>5803</v>
      </c>
      <c r="H2946" s="1" t="s">
        <v>6877</v>
      </c>
      <c r="I2946" s="1" t="b">
        <v>0</v>
      </c>
      <c r="J2946" s="1">
        <v>0</v>
      </c>
      <c r="K2946" s="1">
        <v>1</v>
      </c>
      <c r="L2946" s="1">
        <v>0</v>
      </c>
      <c r="M2946" s="1">
        <v>1</v>
      </c>
      <c r="N2946" s="1">
        <v>3.84615384615384</v>
      </c>
      <c r="O2946" s="1" t="s">
        <v>6878</v>
      </c>
    </row>
    <row r="2947" spans="1:15" x14ac:dyDescent="0.3">
      <c r="A2947" s="1" t="s">
        <v>75</v>
      </c>
      <c r="B2947" s="1" t="s">
        <v>5771</v>
      </c>
      <c r="C2947" s="1">
        <v>1</v>
      </c>
      <c r="D2947" s="1" t="s">
        <v>6512</v>
      </c>
      <c r="E2947" s="1">
        <v>28</v>
      </c>
      <c r="F2947" s="1" t="s">
        <v>6985</v>
      </c>
      <c r="G2947" s="1" t="s">
        <v>5803</v>
      </c>
      <c r="H2947" s="1" t="s">
        <v>6882</v>
      </c>
      <c r="I2947" s="1" t="b">
        <v>0</v>
      </c>
      <c r="J2947" s="1">
        <v>0</v>
      </c>
      <c r="K2947" s="1">
        <v>1</v>
      </c>
      <c r="L2947" s="1">
        <v>0</v>
      </c>
      <c r="M2947" s="1">
        <v>10</v>
      </c>
      <c r="N2947" s="1">
        <v>38.461538461538403</v>
      </c>
      <c r="O2947" s="1" t="s">
        <v>6883</v>
      </c>
    </row>
    <row r="2948" spans="1:15" x14ac:dyDescent="0.3">
      <c r="A2948" s="1" t="s">
        <v>75</v>
      </c>
      <c r="B2948" s="1" t="s">
        <v>5771</v>
      </c>
      <c r="C2948" s="1">
        <v>1</v>
      </c>
      <c r="D2948" s="1" t="s">
        <v>6512</v>
      </c>
      <c r="E2948" s="1">
        <v>28</v>
      </c>
      <c r="F2948" s="1" t="s">
        <v>6985</v>
      </c>
      <c r="G2948" s="1" t="s">
        <v>5801</v>
      </c>
      <c r="H2948" s="1" t="s">
        <v>6880</v>
      </c>
      <c r="I2948" s="1" t="b">
        <v>0</v>
      </c>
      <c r="J2948" s="1">
        <v>1</v>
      </c>
      <c r="K2948" s="1">
        <v>0</v>
      </c>
      <c r="L2948" s="1">
        <v>0</v>
      </c>
      <c r="M2948" s="1">
        <v>10</v>
      </c>
      <c r="N2948" s="1">
        <v>38.461538461538403</v>
      </c>
      <c r="O2948" s="1" t="s">
        <v>6881</v>
      </c>
    </row>
    <row r="2949" spans="1:15" x14ac:dyDescent="0.3">
      <c r="A2949" s="1" t="s">
        <v>75</v>
      </c>
      <c r="B2949" s="1" t="s">
        <v>5771</v>
      </c>
      <c r="C2949" s="1">
        <v>1</v>
      </c>
      <c r="D2949" s="1" t="s">
        <v>6512</v>
      </c>
      <c r="E2949" s="1">
        <v>28</v>
      </c>
      <c r="F2949" s="1" t="s">
        <v>6985</v>
      </c>
      <c r="G2949" s="1" t="s">
        <v>5814</v>
      </c>
      <c r="H2949" s="1" t="s">
        <v>6880</v>
      </c>
      <c r="I2949" s="1" t="b">
        <v>1</v>
      </c>
      <c r="J2949" s="1">
        <v>0</v>
      </c>
      <c r="K2949" s="1">
        <v>0</v>
      </c>
      <c r="L2949" s="1">
        <v>0</v>
      </c>
      <c r="M2949" s="1">
        <v>2</v>
      </c>
      <c r="N2949" s="1">
        <v>7.6923076923076898</v>
      </c>
      <c r="O2949" s="1" t="s">
        <v>6886</v>
      </c>
    </row>
    <row r="2950" spans="1:15" x14ac:dyDescent="0.3">
      <c r="A2950" s="1" t="s">
        <v>75</v>
      </c>
      <c r="B2950" s="1" t="s">
        <v>5771</v>
      </c>
      <c r="C2950" s="1">
        <v>1</v>
      </c>
      <c r="D2950" s="1" t="s">
        <v>6512</v>
      </c>
      <c r="E2950" s="1">
        <v>28</v>
      </c>
      <c r="F2950" s="1" t="s">
        <v>6985</v>
      </c>
      <c r="G2950" s="1" t="s">
        <v>5801</v>
      </c>
      <c r="H2950" s="1" t="s">
        <v>6880</v>
      </c>
      <c r="I2950" s="1" t="b">
        <v>0</v>
      </c>
      <c r="J2950" s="1">
        <v>1</v>
      </c>
      <c r="K2950" s="1">
        <v>0</v>
      </c>
      <c r="L2950" s="1">
        <v>1</v>
      </c>
      <c r="M2950" s="1">
        <v>1</v>
      </c>
      <c r="N2950" s="1">
        <v>3.84615384615384</v>
      </c>
      <c r="O2950" s="1" t="s">
        <v>6986</v>
      </c>
    </row>
    <row r="2951" spans="1:15" x14ac:dyDescent="0.3">
      <c r="A2951" s="1" t="s">
        <v>75</v>
      </c>
      <c r="B2951" s="1" t="s">
        <v>5771</v>
      </c>
      <c r="C2951" s="1">
        <v>1</v>
      </c>
      <c r="D2951" s="1" t="s">
        <v>6512</v>
      </c>
      <c r="E2951" s="1">
        <v>29</v>
      </c>
      <c r="F2951" s="1" t="s">
        <v>6987</v>
      </c>
      <c r="G2951" s="1" t="s">
        <v>5814</v>
      </c>
      <c r="H2951" s="1" t="s">
        <v>6933</v>
      </c>
      <c r="I2951" s="1" t="b">
        <v>1</v>
      </c>
      <c r="J2951" s="1">
        <v>0</v>
      </c>
      <c r="K2951" s="1">
        <v>0</v>
      </c>
      <c r="L2951" s="1">
        <v>0</v>
      </c>
      <c r="M2951" s="1">
        <v>4</v>
      </c>
      <c r="N2951" s="1">
        <v>3.8095238095238102</v>
      </c>
      <c r="O2951" s="1" t="s">
        <v>6934</v>
      </c>
    </row>
    <row r="2952" spans="1:15" x14ac:dyDescent="0.3">
      <c r="A2952" s="1" t="s">
        <v>75</v>
      </c>
      <c r="B2952" s="1" t="s">
        <v>5771</v>
      </c>
      <c r="C2952" s="1">
        <v>1</v>
      </c>
      <c r="D2952" s="1" t="s">
        <v>6512</v>
      </c>
      <c r="E2952" s="1">
        <v>29</v>
      </c>
      <c r="F2952" s="1" t="s">
        <v>6987</v>
      </c>
      <c r="G2952" s="1" t="s">
        <v>5803</v>
      </c>
      <c r="H2952" s="1" t="s">
        <v>6877</v>
      </c>
      <c r="I2952" s="1" t="b">
        <v>0</v>
      </c>
      <c r="J2952" s="1">
        <v>0</v>
      </c>
      <c r="K2952" s="1">
        <v>1</v>
      </c>
      <c r="L2952" s="1">
        <v>0</v>
      </c>
      <c r="M2952" s="1">
        <v>3</v>
      </c>
      <c r="N2952" s="1">
        <v>2.8571428571428501</v>
      </c>
      <c r="O2952" s="1" t="s">
        <v>6878</v>
      </c>
    </row>
    <row r="2953" spans="1:15" x14ac:dyDescent="0.3">
      <c r="A2953" s="1" t="s">
        <v>75</v>
      </c>
      <c r="B2953" s="1" t="s">
        <v>5771</v>
      </c>
      <c r="C2953" s="1">
        <v>1</v>
      </c>
      <c r="D2953" s="1" t="s">
        <v>6512</v>
      </c>
      <c r="E2953" s="1">
        <v>29</v>
      </c>
      <c r="F2953" s="1" t="s">
        <v>6987</v>
      </c>
      <c r="G2953" s="1" t="s">
        <v>5801</v>
      </c>
      <c r="H2953" s="1" t="s">
        <v>6880</v>
      </c>
      <c r="I2953" s="1" t="b">
        <v>0</v>
      </c>
      <c r="J2953" s="1">
        <v>1</v>
      </c>
      <c r="K2953" s="1">
        <v>0</v>
      </c>
      <c r="L2953" s="1">
        <v>0</v>
      </c>
      <c r="M2953" s="1">
        <v>65</v>
      </c>
      <c r="N2953" s="1">
        <v>61.904761904761898</v>
      </c>
      <c r="O2953" s="1" t="s">
        <v>6881</v>
      </c>
    </row>
    <row r="2954" spans="1:15" x14ac:dyDescent="0.3">
      <c r="A2954" s="1" t="s">
        <v>75</v>
      </c>
      <c r="B2954" s="1" t="s">
        <v>5771</v>
      </c>
      <c r="C2954" s="1">
        <v>1</v>
      </c>
      <c r="D2954" s="1" t="s">
        <v>6512</v>
      </c>
      <c r="E2954" s="1">
        <v>29</v>
      </c>
      <c r="F2954" s="1" t="s">
        <v>6987</v>
      </c>
      <c r="G2954" s="1" t="s">
        <v>5803</v>
      </c>
      <c r="H2954" s="1" t="s">
        <v>6882</v>
      </c>
      <c r="I2954" s="1" t="b">
        <v>0</v>
      </c>
      <c r="J2954" s="1">
        <v>0</v>
      </c>
      <c r="K2954" s="1">
        <v>1</v>
      </c>
      <c r="L2954" s="1">
        <v>0</v>
      </c>
      <c r="M2954" s="1">
        <v>10</v>
      </c>
      <c r="N2954" s="1">
        <v>9.5238095238095202</v>
      </c>
      <c r="O2954" s="1" t="s">
        <v>6883</v>
      </c>
    </row>
    <row r="2955" spans="1:15" x14ac:dyDescent="0.3">
      <c r="A2955" s="1" t="s">
        <v>75</v>
      </c>
      <c r="B2955" s="1" t="s">
        <v>5771</v>
      </c>
      <c r="C2955" s="1">
        <v>1</v>
      </c>
      <c r="D2955" s="1" t="s">
        <v>6512</v>
      </c>
      <c r="E2955" s="1">
        <v>29</v>
      </c>
      <c r="F2955" s="1" t="s">
        <v>6987</v>
      </c>
      <c r="G2955" s="1" t="s">
        <v>5908</v>
      </c>
      <c r="H2955" s="1" t="s">
        <v>6880</v>
      </c>
      <c r="I2955" s="1" t="b">
        <v>0</v>
      </c>
      <c r="J2955" s="1">
        <v>0</v>
      </c>
      <c r="K2955" s="1">
        <v>0</v>
      </c>
      <c r="L2955" s="1">
        <v>1</v>
      </c>
      <c r="M2955" s="1">
        <v>10</v>
      </c>
      <c r="N2955" s="1">
        <v>9.5238095238095202</v>
      </c>
      <c r="O2955" s="1" t="s">
        <v>6988</v>
      </c>
    </row>
    <row r="2956" spans="1:15" x14ac:dyDescent="0.3">
      <c r="A2956" s="1" t="s">
        <v>75</v>
      </c>
      <c r="B2956" s="1" t="s">
        <v>5771</v>
      </c>
      <c r="C2956" s="1">
        <v>-1</v>
      </c>
      <c r="D2956" s="1" t="s">
        <v>6512</v>
      </c>
      <c r="E2956" s="1">
        <v>-1</v>
      </c>
      <c r="F2956" s="1" t="s">
        <v>6989</v>
      </c>
      <c r="G2956" s="1" t="s">
        <v>5814</v>
      </c>
      <c r="H2956" s="1" t="s">
        <v>6880</v>
      </c>
      <c r="I2956" s="1" t="b">
        <v>1</v>
      </c>
      <c r="J2956" s="1">
        <v>0</v>
      </c>
      <c r="K2956" s="1">
        <v>0</v>
      </c>
      <c r="L2956" s="1">
        <v>0</v>
      </c>
      <c r="M2956" s="1">
        <v>122</v>
      </c>
      <c r="N2956" s="1">
        <v>91.729323308270594</v>
      </c>
      <c r="O2956" s="1" t="s">
        <v>6886</v>
      </c>
    </row>
    <row r="2957" spans="1:15" x14ac:dyDescent="0.3">
      <c r="A2957" s="1" t="s">
        <v>75</v>
      </c>
      <c r="B2957" s="1" t="s">
        <v>5771</v>
      </c>
      <c r="C2957" s="1">
        <v>-1</v>
      </c>
      <c r="D2957" s="1" t="s">
        <v>6512</v>
      </c>
      <c r="E2957" s="1">
        <v>-1</v>
      </c>
      <c r="F2957" s="1" t="s">
        <v>6989</v>
      </c>
      <c r="G2957" s="1" t="s">
        <v>5908</v>
      </c>
      <c r="H2957" s="1" t="s">
        <v>6880</v>
      </c>
      <c r="I2957" s="1" t="b">
        <v>0</v>
      </c>
      <c r="J2957" s="1">
        <v>0</v>
      </c>
      <c r="K2957" s="1">
        <v>0</v>
      </c>
      <c r="L2957" s="1">
        <v>1</v>
      </c>
      <c r="M2957" s="1">
        <v>2</v>
      </c>
      <c r="N2957" s="1">
        <v>1.5037593984962401</v>
      </c>
      <c r="O2957" s="1" t="s">
        <v>6990</v>
      </c>
    </row>
    <row r="2958" spans="1:15" x14ac:dyDescent="0.3">
      <c r="A2958" s="1" t="s">
        <v>75</v>
      </c>
      <c r="B2958" s="1" t="s">
        <v>5771</v>
      </c>
      <c r="C2958" s="1">
        <v>-1</v>
      </c>
      <c r="D2958" s="1" t="s">
        <v>6512</v>
      </c>
      <c r="E2958" s="1">
        <v>-1</v>
      </c>
      <c r="F2958" s="1" t="s">
        <v>6991</v>
      </c>
      <c r="G2958" s="1" t="s">
        <v>5814</v>
      </c>
      <c r="H2958" s="1" t="s">
        <v>6880</v>
      </c>
      <c r="I2958" s="1" t="b">
        <v>1</v>
      </c>
      <c r="J2958" s="1">
        <v>0</v>
      </c>
      <c r="K2958" s="1">
        <v>0</v>
      </c>
      <c r="L2958" s="1">
        <v>0</v>
      </c>
      <c r="M2958" s="1">
        <v>181</v>
      </c>
      <c r="N2958" s="1">
        <v>95.263157894736807</v>
      </c>
      <c r="O2958" s="1" t="s">
        <v>6886</v>
      </c>
    </row>
    <row r="2959" spans="1:15" x14ac:dyDescent="0.3">
      <c r="A2959" s="1" t="s">
        <v>5716</v>
      </c>
      <c r="B2959" s="1" t="s">
        <v>5771</v>
      </c>
      <c r="C2959" s="1">
        <v>2</v>
      </c>
      <c r="D2959" s="1" t="s">
        <v>6671</v>
      </c>
      <c r="E2959" s="1">
        <v>0</v>
      </c>
      <c r="F2959" s="1" t="s">
        <v>6992</v>
      </c>
      <c r="G2959" s="1" t="s">
        <v>5803</v>
      </c>
      <c r="H2959" s="1" t="s">
        <v>6877</v>
      </c>
      <c r="I2959" s="1" t="b">
        <v>0</v>
      </c>
      <c r="J2959" s="1">
        <v>0</v>
      </c>
      <c r="K2959" s="1">
        <v>1</v>
      </c>
      <c r="L2959" s="1">
        <v>0</v>
      </c>
      <c r="M2959" s="1">
        <v>84</v>
      </c>
      <c r="N2959" s="1">
        <v>33.734939759036102</v>
      </c>
      <c r="O2959" s="1" t="s">
        <v>6878</v>
      </c>
    </row>
    <row r="2960" spans="1:15" x14ac:dyDescent="0.3">
      <c r="A2960" s="1" t="s">
        <v>5716</v>
      </c>
      <c r="B2960" s="1" t="s">
        <v>5771</v>
      </c>
      <c r="C2960" s="1">
        <v>2</v>
      </c>
      <c r="D2960" s="1" t="s">
        <v>6671</v>
      </c>
      <c r="E2960" s="1">
        <v>0</v>
      </c>
      <c r="F2960" s="1" t="s">
        <v>6992</v>
      </c>
      <c r="G2960" s="1" t="s">
        <v>5803</v>
      </c>
      <c r="H2960" s="1" t="s">
        <v>6882</v>
      </c>
      <c r="I2960" s="1" t="b">
        <v>0</v>
      </c>
      <c r="J2960" s="1">
        <v>0</v>
      </c>
      <c r="K2960" s="1">
        <v>1</v>
      </c>
      <c r="L2960" s="1">
        <v>0</v>
      </c>
      <c r="M2960" s="1">
        <v>64</v>
      </c>
      <c r="N2960" s="1">
        <v>25.702811244979902</v>
      </c>
      <c r="O2960" s="1" t="s">
        <v>6883</v>
      </c>
    </row>
    <row r="2961" spans="1:15" x14ac:dyDescent="0.3">
      <c r="A2961" s="1" t="s">
        <v>5716</v>
      </c>
      <c r="B2961" s="1" t="s">
        <v>5771</v>
      </c>
      <c r="C2961" s="1">
        <v>2</v>
      </c>
      <c r="D2961" s="1" t="s">
        <v>6671</v>
      </c>
      <c r="E2961" s="1">
        <v>0</v>
      </c>
      <c r="F2961" s="1" t="s">
        <v>6992</v>
      </c>
      <c r="G2961" s="1" t="s">
        <v>5803</v>
      </c>
      <c r="H2961" s="1" t="s">
        <v>6903</v>
      </c>
      <c r="I2961" s="1" t="b">
        <v>0</v>
      </c>
      <c r="J2961" s="1">
        <v>0</v>
      </c>
      <c r="K2961" s="1">
        <v>1</v>
      </c>
      <c r="L2961" s="1">
        <v>0</v>
      </c>
      <c r="M2961" s="1">
        <v>47</v>
      </c>
      <c r="N2961" s="1">
        <v>18.8755020080321</v>
      </c>
      <c r="O2961" s="1" t="s">
        <v>6904</v>
      </c>
    </row>
    <row r="2962" spans="1:15" x14ac:dyDescent="0.3">
      <c r="A2962" s="1" t="s">
        <v>5716</v>
      </c>
      <c r="B2962" s="1" t="s">
        <v>5771</v>
      </c>
      <c r="C2962" s="1">
        <v>2</v>
      </c>
      <c r="D2962" s="1" t="s">
        <v>6671</v>
      </c>
      <c r="E2962" s="1">
        <v>0</v>
      </c>
      <c r="F2962" s="1" t="s">
        <v>6992</v>
      </c>
      <c r="G2962" s="1" t="s">
        <v>5810</v>
      </c>
      <c r="H2962" s="1" t="s">
        <v>6880</v>
      </c>
      <c r="I2962" s="1" t="b">
        <v>0</v>
      </c>
      <c r="J2962" s="1">
        <v>2</v>
      </c>
      <c r="K2962" s="1">
        <v>0</v>
      </c>
      <c r="L2962" s="1">
        <v>0</v>
      </c>
      <c r="M2962" s="1">
        <v>27</v>
      </c>
      <c r="N2962" s="1">
        <v>10.8433734939759</v>
      </c>
      <c r="O2962" s="1" t="s">
        <v>6993</v>
      </c>
    </row>
    <row r="2963" spans="1:15" x14ac:dyDescent="0.3">
      <c r="A2963" s="1" t="s">
        <v>5716</v>
      </c>
      <c r="B2963" s="1" t="s">
        <v>5771</v>
      </c>
      <c r="C2963" s="1">
        <v>2</v>
      </c>
      <c r="D2963" s="1" t="s">
        <v>6671</v>
      </c>
      <c r="E2963" s="1">
        <v>0</v>
      </c>
      <c r="F2963" s="1" t="s">
        <v>6992</v>
      </c>
      <c r="G2963" s="1" t="s">
        <v>5840</v>
      </c>
      <c r="H2963" s="1" t="s">
        <v>6880</v>
      </c>
      <c r="I2963" s="1" t="b">
        <v>0</v>
      </c>
      <c r="J2963" s="1">
        <v>5</v>
      </c>
      <c r="K2963" s="1">
        <v>0</v>
      </c>
      <c r="L2963" s="1">
        <v>0</v>
      </c>
      <c r="M2963" s="1">
        <v>5</v>
      </c>
      <c r="N2963" s="1">
        <v>2.0080321285140501</v>
      </c>
      <c r="O2963" s="1" t="s">
        <v>6994</v>
      </c>
    </row>
    <row r="2964" spans="1:15" x14ac:dyDescent="0.3">
      <c r="A2964" s="1" t="s">
        <v>5716</v>
      </c>
      <c r="B2964" s="1" t="s">
        <v>5771</v>
      </c>
      <c r="C2964" s="1">
        <v>2</v>
      </c>
      <c r="D2964" s="1" t="s">
        <v>6671</v>
      </c>
      <c r="E2964" s="1">
        <v>0</v>
      </c>
      <c r="F2964" s="1" t="s">
        <v>6992</v>
      </c>
      <c r="G2964" s="1" t="s">
        <v>5908</v>
      </c>
      <c r="H2964" s="1" t="s">
        <v>6880</v>
      </c>
      <c r="I2964" s="1" t="b">
        <v>0</v>
      </c>
      <c r="J2964" s="1">
        <v>0</v>
      </c>
      <c r="K2964" s="1">
        <v>0</v>
      </c>
      <c r="L2964" s="1">
        <v>1</v>
      </c>
      <c r="M2964" s="1">
        <v>4</v>
      </c>
      <c r="N2964" s="1">
        <v>1.6064257028112401</v>
      </c>
      <c r="O2964" s="1" t="s">
        <v>6930</v>
      </c>
    </row>
    <row r="2965" spans="1:15" x14ac:dyDescent="0.3">
      <c r="A2965" s="1" t="s">
        <v>5716</v>
      </c>
      <c r="B2965" s="1" t="s">
        <v>5771</v>
      </c>
      <c r="C2965" s="1">
        <v>2</v>
      </c>
      <c r="D2965" s="1" t="s">
        <v>6671</v>
      </c>
      <c r="E2965" s="1">
        <v>0</v>
      </c>
      <c r="F2965" s="1" t="s">
        <v>6992</v>
      </c>
      <c r="G2965" s="1" t="s">
        <v>5801</v>
      </c>
      <c r="H2965" s="1" t="s">
        <v>6880</v>
      </c>
      <c r="I2965" s="1" t="b">
        <v>0</v>
      </c>
      <c r="J2965" s="1">
        <v>1</v>
      </c>
      <c r="K2965" s="1">
        <v>0</v>
      </c>
      <c r="L2965" s="1">
        <v>0</v>
      </c>
      <c r="M2965" s="1">
        <v>4</v>
      </c>
      <c r="N2965" s="1">
        <v>1.6064257028112401</v>
      </c>
      <c r="O2965" s="1" t="s">
        <v>6881</v>
      </c>
    </row>
    <row r="2966" spans="1:15" x14ac:dyDescent="0.3">
      <c r="A2966" s="1" t="s">
        <v>5716</v>
      </c>
      <c r="B2966" s="1" t="s">
        <v>5771</v>
      </c>
      <c r="C2966" s="1">
        <v>2</v>
      </c>
      <c r="D2966" s="1" t="s">
        <v>6671</v>
      </c>
      <c r="E2966" s="1">
        <v>1</v>
      </c>
      <c r="F2966" s="1" t="s">
        <v>6995</v>
      </c>
      <c r="G2966" s="1" t="s">
        <v>5803</v>
      </c>
      <c r="H2966" s="1" t="s">
        <v>6877</v>
      </c>
      <c r="I2966" s="1" t="b">
        <v>0</v>
      </c>
      <c r="J2966" s="1">
        <v>0</v>
      </c>
      <c r="K2966" s="1">
        <v>1</v>
      </c>
      <c r="L2966" s="1">
        <v>0</v>
      </c>
      <c r="M2966" s="1">
        <v>7</v>
      </c>
      <c r="N2966" s="1">
        <v>1.76767676767676</v>
      </c>
      <c r="O2966" s="1" t="s">
        <v>6878</v>
      </c>
    </row>
    <row r="2967" spans="1:15" x14ac:dyDescent="0.3">
      <c r="A2967" s="1" t="s">
        <v>5716</v>
      </c>
      <c r="B2967" s="1" t="s">
        <v>5771</v>
      </c>
      <c r="C2967" s="1">
        <v>2</v>
      </c>
      <c r="D2967" s="1" t="s">
        <v>6671</v>
      </c>
      <c r="E2967" s="1">
        <v>1</v>
      </c>
      <c r="F2967" s="1" t="s">
        <v>6995</v>
      </c>
      <c r="G2967" s="1" t="s">
        <v>5801</v>
      </c>
      <c r="H2967" s="1" t="s">
        <v>6880</v>
      </c>
      <c r="I2967" s="1" t="b">
        <v>0</v>
      </c>
      <c r="J2967" s="1">
        <v>1</v>
      </c>
      <c r="K2967" s="1">
        <v>0</v>
      </c>
      <c r="L2967" s="1">
        <v>0</v>
      </c>
      <c r="M2967" s="1">
        <v>179</v>
      </c>
      <c r="N2967" s="1">
        <v>45.202020202020201</v>
      </c>
      <c r="O2967" s="1" t="s">
        <v>6881</v>
      </c>
    </row>
    <row r="2968" spans="1:15" x14ac:dyDescent="0.3">
      <c r="A2968" s="1" t="s">
        <v>5716</v>
      </c>
      <c r="B2968" s="1" t="s">
        <v>5771</v>
      </c>
      <c r="C2968" s="1">
        <v>2</v>
      </c>
      <c r="D2968" s="1" t="s">
        <v>6671</v>
      </c>
      <c r="E2968" s="1">
        <v>1</v>
      </c>
      <c r="F2968" s="1" t="s">
        <v>6995</v>
      </c>
      <c r="G2968" s="1" t="s">
        <v>5840</v>
      </c>
      <c r="H2968" s="1" t="s">
        <v>6880</v>
      </c>
      <c r="I2968" s="1" t="b">
        <v>0</v>
      </c>
      <c r="J2968" s="1">
        <v>5</v>
      </c>
      <c r="K2968" s="1">
        <v>0</v>
      </c>
      <c r="L2968" s="1">
        <v>0</v>
      </c>
      <c r="M2968" s="1">
        <v>160</v>
      </c>
      <c r="N2968" s="1">
        <v>40.404040404040401</v>
      </c>
      <c r="O2968" s="1" t="s">
        <v>6994</v>
      </c>
    </row>
    <row r="2969" spans="1:15" x14ac:dyDescent="0.3">
      <c r="A2969" s="1" t="s">
        <v>5716</v>
      </c>
      <c r="B2969" s="1" t="s">
        <v>5771</v>
      </c>
      <c r="C2969" s="1">
        <v>2</v>
      </c>
      <c r="D2969" s="1" t="s">
        <v>6671</v>
      </c>
      <c r="E2969" s="1">
        <v>1</v>
      </c>
      <c r="F2969" s="1" t="s">
        <v>6995</v>
      </c>
      <c r="G2969" s="1" t="s">
        <v>5803</v>
      </c>
      <c r="H2969" s="1" t="s">
        <v>6882</v>
      </c>
      <c r="I2969" s="1" t="b">
        <v>0</v>
      </c>
      <c r="J2969" s="1">
        <v>0</v>
      </c>
      <c r="K2969" s="1">
        <v>1</v>
      </c>
      <c r="L2969" s="1">
        <v>0</v>
      </c>
      <c r="M2969" s="1">
        <v>9</v>
      </c>
      <c r="N2969" s="1">
        <v>2.2727272727272698</v>
      </c>
      <c r="O2969" s="1" t="s">
        <v>6883</v>
      </c>
    </row>
    <row r="2970" spans="1:15" x14ac:dyDescent="0.3">
      <c r="A2970" s="1" t="s">
        <v>5716</v>
      </c>
      <c r="B2970" s="1" t="s">
        <v>5771</v>
      </c>
      <c r="C2970" s="1">
        <v>2</v>
      </c>
      <c r="D2970" s="1" t="s">
        <v>6671</v>
      </c>
      <c r="E2970" s="1">
        <v>1</v>
      </c>
      <c r="F2970" s="1" t="s">
        <v>6995</v>
      </c>
      <c r="G2970" s="1" t="s">
        <v>5814</v>
      </c>
      <c r="H2970" s="1" t="s">
        <v>6880</v>
      </c>
      <c r="I2970" s="1" t="b">
        <v>1</v>
      </c>
      <c r="J2970" s="1">
        <v>0</v>
      </c>
      <c r="K2970" s="1">
        <v>0</v>
      </c>
      <c r="L2970" s="1">
        <v>0</v>
      </c>
      <c r="M2970" s="1">
        <v>8</v>
      </c>
      <c r="N2970" s="1">
        <v>2.0202020202020199</v>
      </c>
      <c r="O2970" s="1" t="s">
        <v>6886</v>
      </c>
    </row>
    <row r="2971" spans="1:15" x14ac:dyDescent="0.3">
      <c r="A2971" s="1" t="s">
        <v>5716</v>
      </c>
      <c r="B2971" s="1" t="s">
        <v>5771</v>
      </c>
      <c r="C2971" s="1">
        <v>2</v>
      </c>
      <c r="D2971" s="1" t="s">
        <v>6671</v>
      </c>
      <c r="E2971" s="1">
        <v>1</v>
      </c>
      <c r="F2971" s="1" t="s">
        <v>6995</v>
      </c>
      <c r="G2971" s="1" t="s">
        <v>5803</v>
      </c>
      <c r="H2971" s="1" t="s">
        <v>6903</v>
      </c>
      <c r="I2971" s="1" t="b">
        <v>0</v>
      </c>
      <c r="J2971" s="1">
        <v>0</v>
      </c>
      <c r="K2971" s="1">
        <v>1</v>
      </c>
      <c r="L2971" s="1">
        <v>0</v>
      </c>
      <c r="M2971" s="1">
        <v>5</v>
      </c>
      <c r="N2971" s="1">
        <v>1.2626262626262601</v>
      </c>
      <c r="O2971" s="1" t="s">
        <v>6904</v>
      </c>
    </row>
    <row r="2972" spans="1:15" x14ac:dyDescent="0.3">
      <c r="A2972" s="1" t="s">
        <v>5716</v>
      </c>
      <c r="B2972" s="1" t="s">
        <v>5771</v>
      </c>
      <c r="C2972" s="1">
        <v>2</v>
      </c>
      <c r="D2972" s="1" t="s">
        <v>6671</v>
      </c>
      <c r="E2972" s="1">
        <v>2</v>
      </c>
      <c r="F2972" s="1" t="s">
        <v>6996</v>
      </c>
      <c r="G2972" s="1" t="s">
        <v>5834</v>
      </c>
      <c r="H2972" s="1" t="s">
        <v>6997</v>
      </c>
      <c r="I2972" s="1" t="b">
        <v>0</v>
      </c>
      <c r="J2972" s="1">
        <v>0</v>
      </c>
      <c r="K2972" s="1">
        <v>8</v>
      </c>
      <c r="L2972" s="1">
        <v>6</v>
      </c>
      <c r="M2972" s="1">
        <v>2</v>
      </c>
      <c r="N2972" s="1">
        <v>1.8181818181818099</v>
      </c>
      <c r="O2972" s="1" t="s">
        <v>6998</v>
      </c>
    </row>
    <row r="2973" spans="1:15" x14ac:dyDescent="0.3">
      <c r="A2973" s="1" t="s">
        <v>5716</v>
      </c>
      <c r="B2973" s="1" t="s">
        <v>5771</v>
      </c>
      <c r="C2973" s="1">
        <v>2</v>
      </c>
      <c r="D2973" s="1" t="s">
        <v>6671</v>
      </c>
      <c r="E2973" s="1">
        <v>2</v>
      </c>
      <c r="F2973" s="1" t="s">
        <v>6996</v>
      </c>
      <c r="G2973" s="1" t="s">
        <v>5803</v>
      </c>
      <c r="H2973" s="1" t="s">
        <v>6877</v>
      </c>
      <c r="I2973" s="1" t="b">
        <v>0</v>
      </c>
      <c r="J2973" s="1">
        <v>0</v>
      </c>
      <c r="K2973" s="1">
        <v>1</v>
      </c>
      <c r="L2973" s="1">
        <v>0</v>
      </c>
      <c r="M2973" s="1">
        <v>2</v>
      </c>
      <c r="N2973" s="1">
        <v>1.8181818181818099</v>
      </c>
      <c r="O2973" s="1" t="s">
        <v>6878</v>
      </c>
    </row>
    <row r="2974" spans="1:15" x14ac:dyDescent="0.3">
      <c r="A2974" s="1" t="s">
        <v>5716</v>
      </c>
      <c r="B2974" s="1" t="s">
        <v>5771</v>
      </c>
      <c r="C2974" s="1">
        <v>2</v>
      </c>
      <c r="D2974" s="1" t="s">
        <v>6671</v>
      </c>
      <c r="E2974" s="1">
        <v>2</v>
      </c>
      <c r="F2974" s="1" t="s">
        <v>6996</v>
      </c>
      <c r="G2974" s="1" t="s">
        <v>5834</v>
      </c>
      <c r="H2974" s="1" t="s">
        <v>6880</v>
      </c>
      <c r="I2974" s="1" t="b">
        <v>0</v>
      </c>
      <c r="J2974" s="1">
        <v>24</v>
      </c>
      <c r="K2974" s="1">
        <v>0</v>
      </c>
      <c r="L2974" s="1">
        <v>0</v>
      </c>
      <c r="M2974" s="1">
        <v>37</v>
      </c>
      <c r="N2974" s="1">
        <v>33.636363636363598</v>
      </c>
      <c r="O2974" s="1" t="s">
        <v>6999</v>
      </c>
    </row>
    <row r="2975" spans="1:15" x14ac:dyDescent="0.3">
      <c r="A2975" s="1" t="s">
        <v>5716</v>
      </c>
      <c r="B2975" s="1" t="s">
        <v>5771</v>
      </c>
      <c r="C2975" s="1">
        <v>2</v>
      </c>
      <c r="D2975" s="1" t="s">
        <v>6671</v>
      </c>
      <c r="E2975" s="1">
        <v>2</v>
      </c>
      <c r="F2975" s="1" t="s">
        <v>6996</v>
      </c>
      <c r="G2975" s="1" t="s">
        <v>5803</v>
      </c>
      <c r="H2975" s="1" t="s">
        <v>6903</v>
      </c>
      <c r="I2975" s="1" t="b">
        <v>0</v>
      </c>
      <c r="J2975" s="1">
        <v>0</v>
      </c>
      <c r="K2975" s="1">
        <v>1</v>
      </c>
      <c r="L2975" s="1">
        <v>0</v>
      </c>
      <c r="M2975" s="1">
        <v>34</v>
      </c>
      <c r="N2975" s="1">
        <v>30.909090909090899</v>
      </c>
      <c r="O2975" s="1" t="s">
        <v>6904</v>
      </c>
    </row>
    <row r="2976" spans="1:15" x14ac:dyDescent="0.3">
      <c r="A2976" s="1" t="s">
        <v>5716</v>
      </c>
      <c r="B2976" s="1" t="s">
        <v>5771</v>
      </c>
      <c r="C2976" s="1">
        <v>2</v>
      </c>
      <c r="D2976" s="1" t="s">
        <v>6671</v>
      </c>
      <c r="E2976" s="1">
        <v>2</v>
      </c>
      <c r="F2976" s="1" t="s">
        <v>6996</v>
      </c>
      <c r="G2976" s="1" t="s">
        <v>5834</v>
      </c>
      <c r="H2976" s="1" t="s">
        <v>6880</v>
      </c>
      <c r="I2976" s="1" t="b">
        <v>0</v>
      </c>
      <c r="J2976" s="1">
        <v>8</v>
      </c>
      <c r="K2976" s="1">
        <v>0</v>
      </c>
      <c r="L2976" s="1">
        <v>0</v>
      </c>
      <c r="M2976" s="1">
        <v>6</v>
      </c>
      <c r="N2976" s="1">
        <v>5.4545454545454497</v>
      </c>
      <c r="O2976" s="1" t="s">
        <v>7000</v>
      </c>
    </row>
    <row r="2977" spans="1:15" x14ac:dyDescent="0.3">
      <c r="A2977" s="1" t="s">
        <v>5716</v>
      </c>
      <c r="B2977" s="1" t="s">
        <v>5771</v>
      </c>
      <c r="C2977" s="1">
        <v>2</v>
      </c>
      <c r="D2977" s="1" t="s">
        <v>6671</v>
      </c>
      <c r="E2977" s="1">
        <v>2</v>
      </c>
      <c r="F2977" s="1" t="s">
        <v>6996</v>
      </c>
      <c r="G2977" s="1" t="s">
        <v>5810</v>
      </c>
      <c r="H2977" s="1" t="s">
        <v>6880</v>
      </c>
      <c r="I2977" s="1" t="b">
        <v>0</v>
      </c>
      <c r="J2977" s="1">
        <v>2</v>
      </c>
      <c r="K2977" s="1">
        <v>0</v>
      </c>
      <c r="L2977" s="1">
        <v>0</v>
      </c>
      <c r="M2977" s="1">
        <v>6</v>
      </c>
      <c r="N2977" s="1">
        <v>5.4545454545454497</v>
      </c>
      <c r="O2977" s="1" t="s">
        <v>7001</v>
      </c>
    </row>
    <row r="2978" spans="1:15" x14ac:dyDescent="0.3">
      <c r="A2978" s="1" t="s">
        <v>5716</v>
      </c>
      <c r="B2978" s="1" t="s">
        <v>5771</v>
      </c>
      <c r="C2978" s="1">
        <v>2</v>
      </c>
      <c r="D2978" s="1" t="s">
        <v>6671</v>
      </c>
      <c r="E2978" s="1">
        <v>2</v>
      </c>
      <c r="F2978" s="1" t="s">
        <v>6996</v>
      </c>
      <c r="G2978" s="1" t="s">
        <v>5834</v>
      </c>
      <c r="H2978" s="1" t="s">
        <v>7002</v>
      </c>
      <c r="I2978" s="1" t="b">
        <v>0</v>
      </c>
      <c r="J2978" s="1">
        <v>6</v>
      </c>
      <c r="K2978" s="1">
        <v>5</v>
      </c>
      <c r="L2978" s="1">
        <v>9</v>
      </c>
      <c r="M2978" s="1">
        <v>6</v>
      </c>
      <c r="N2978" s="1">
        <v>5.4545454545454497</v>
      </c>
      <c r="O2978" s="1" t="s">
        <v>7003</v>
      </c>
    </row>
    <row r="2979" spans="1:15" x14ac:dyDescent="0.3">
      <c r="A2979" s="1" t="s">
        <v>5716</v>
      </c>
      <c r="B2979" s="1" t="s">
        <v>5771</v>
      </c>
      <c r="C2979" s="1">
        <v>2</v>
      </c>
      <c r="D2979" s="1" t="s">
        <v>6671</v>
      </c>
      <c r="E2979" s="1">
        <v>2</v>
      </c>
      <c r="F2979" s="1" t="s">
        <v>6996</v>
      </c>
      <c r="G2979" s="1" t="s">
        <v>5834</v>
      </c>
      <c r="H2979" s="1" t="s">
        <v>6880</v>
      </c>
      <c r="I2979" s="1" t="b">
        <v>0</v>
      </c>
      <c r="J2979" s="1">
        <v>24</v>
      </c>
      <c r="K2979" s="1">
        <v>0</v>
      </c>
      <c r="L2979" s="1">
        <v>0</v>
      </c>
      <c r="M2979" s="1">
        <v>2</v>
      </c>
      <c r="N2979" s="1">
        <v>1.8181818181818099</v>
      </c>
      <c r="O2979" s="1" t="s">
        <v>6905</v>
      </c>
    </row>
    <row r="2980" spans="1:15" x14ac:dyDescent="0.3">
      <c r="A2980" s="1" t="s">
        <v>5716</v>
      </c>
      <c r="B2980" s="1" t="s">
        <v>5771</v>
      </c>
      <c r="C2980" s="1">
        <v>2</v>
      </c>
      <c r="D2980" s="1" t="s">
        <v>6671</v>
      </c>
      <c r="E2980" s="1">
        <v>2</v>
      </c>
      <c r="F2980" s="1" t="s">
        <v>6996</v>
      </c>
      <c r="G2980" s="1" t="s">
        <v>5801</v>
      </c>
      <c r="H2980" s="1" t="s">
        <v>6880</v>
      </c>
      <c r="I2980" s="1" t="b">
        <v>0</v>
      </c>
      <c r="J2980" s="1">
        <v>1</v>
      </c>
      <c r="K2980" s="1">
        <v>0</v>
      </c>
      <c r="L2980" s="1">
        <v>0</v>
      </c>
      <c r="M2980" s="1">
        <v>2</v>
      </c>
      <c r="N2980" s="1">
        <v>1.8181818181818099</v>
      </c>
      <c r="O2980" s="1" t="s">
        <v>6881</v>
      </c>
    </row>
    <row r="2981" spans="1:15" x14ac:dyDescent="0.3">
      <c r="A2981" s="1" t="s">
        <v>5716</v>
      </c>
      <c r="B2981" s="1" t="s">
        <v>5771</v>
      </c>
      <c r="C2981" s="1">
        <v>2</v>
      </c>
      <c r="D2981" s="1" t="s">
        <v>6671</v>
      </c>
      <c r="E2981" s="1">
        <v>3</v>
      </c>
      <c r="F2981" s="1" t="s">
        <v>7004</v>
      </c>
      <c r="G2981" s="1" t="s">
        <v>5803</v>
      </c>
      <c r="H2981" s="1" t="s">
        <v>6877</v>
      </c>
      <c r="I2981" s="1" t="b">
        <v>0</v>
      </c>
      <c r="J2981" s="1">
        <v>0</v>
      </c>
      <c r="K2981" s="1">
        <v>1</v>
      </c>
      <c r="L2981" s="1">
        <v>0</v>
      </c>
      <c r="M2981" s="1">
        <v>82</v>
      </c>
      <c r="N2981" s="1">
        <v>17.634408602150501</v>
      </c>
      <c r="O2981" s="1" t="s">
        <v>6878</v>
      </c>
    </row>
    <row r="2982" spans="1:15" x14ac:dyDescent="0.3">
      <c r="A2982" s="1" t="s">
        <v>5716</v>
      </c>
      <c r="B2982" s="1" t="s">
        <v>5771</v>
      </c>
      <c r="C2982" s="1">
        <v>2</v>
      </c>
      <c r="D2982" s="1" t="s">
        <v>6671</v>
      </c>
      <c r="E2982" s="1">
        <v>3</v>
      </c>
      <c r="F2982" s="1" t="s">
        <v>7004</v>
      </c>
      <c r="G2982" s="1" t="s">
        <v>5834</v>
      </c>
      <c r="H2982" s="1" t="s">
        <v>7002</v>
      </c>
      <c r="I2982" s="1" t="b">
        <v>0</v>
      </c>
      <c r="J2982" s="1">
        <v>6</v>
      </c>
      <c r="K2982" s="1">
        <v>5</v>
      </c>
      <c r="L2982" s="1">
        <v>9</v>
      </c>
      <c r="M2982" s="1">
        <v>149</v>
      </c>
      <c r="N2982" s="1">
        <v>32.043010752688097</v>
      </c>
      <c r="O2982" s="1" t="s">
        <v>7003</v>
      </c>
    </row>
    <row r="2983" spans="1:15" x14ac:dyDescent="0.3">
      <c r="A2983" s="1" t="s">
        <v>5716</v>
      </c>
      <c r="B2983" s="1" t="s">
        <v>5771</v>
      </c>
      <c r="C2983" s="1">
        <v>2</v>
      </c>
      <c r="D2983" s="1" t="s">
        <v>6671</v>
      </c>
      <c r="E2983" s="1">
        <v>3</v>
      </c>
      <c r="F2983" s="1" t="s">
        <v>7004</v>
      </c>
      <c r="G2983" s="1" t="s">
        <v>5834</v>
      </c>
      <c r="H2983" s="1" t="s">
        <v>6880</v>
      </c>
      <c r="I2983" s="1" t="b">
        <v>0</v>
      </c>
      <c r="J2983" s="1">
        <v>8</v>
      </c>
      <c r="K2983" s="1">
        <v>0</v>
      </c>
      <c r="L2983" s="1">
        <v>0</v>
      </c>
      <c r="M2983" s="1">
        <v>90</v>
      </c>
      <c r="N2983" s="1">
        <v>19.354838709677399</v>
      </c>
      <c r="O2983" s="1" t="s">
        <v>7000</v>
      </c>
    </row>
    <row r="2984" spans="1:15" x14ac:dyDescent="0.3">
      <c r="A2984" s="1" t="s">
        <v>5716</v>
      </c>
      <c r="B2984" s="1" t="s">
        <v>5771</v>
      </c>
      <c r="C2984" s="1">
        <v>2</v>
      </c>
      <c r="D2984" s="1" t="s">
        <v>6671</v>
      </c>
      <c r="E2984" s="1">
        <v>3</v>
      </c>
      <c r="F2984" s="1" t="s">
        <v>7004</v>
      </c>
      <c r="G2984" s="1" t="s">
        <v>5803</v>
      </c>
      <c r="H2984" s="1" t="s">
        <v>6882</v>
      </c>
      <c r="I2984" s="1" t="b">
        <v>0</v>
      </c>
      <c r="J2984" s="1">
        <v>0</v>
      </c>
      <c r="K2984" s="1">
        <v>1</v>
      </c>
      <c r="L2984" s="1">
        <v>0</v>
      </c>
      <c r="M2984" s="1">
        <v>85</v>
      </c>
      <c r="N2984" s="1">
        <v>18.279569892473098</v>
      </c>
      <c r="O2984" s="1" t="s">
        <v>6883</v>
      </c>
    </row>
    <row r="2985" spans="1:15" x14ac:dyDescent="0.3">
      <c r="A2985" s="1" t="s">
        <v>5716</v>
      </c>
      <c r="B2985" s="1" t="s">
        <v>5771</v>
      </c>
      <c r="C2985" s="1">
        <v>2</v>
      </c>
      <c r="D2985" s="1" t="s">
        <v>6671</v>
      </c>
      <c r="E2985" s="1">
        <v>3</v>
      </c>
      <c r="F2985" s="1" t="s">
        <v>7004</v>
      </c>
      <c r="G2985" s="1" t="s">
        <v>5814</v>
      </c>
      <c r="H2985" s="1" t="s">
        <v>6880</v>
      </c>
      <c r="I2985" s="1" t="b">
        <v>1</v>
      </c>
      <c r="J2985" s="1">
        <v>0</v>
      </c>
      <c r="K2985" s="1">
        <v>0</v>
      </c>
      <c r="L2985" s="1">
        <v>0</v>
      </c>
      <c r="M2985" s="1">
        <v>9</v>
      </c>
      <c r="N2985" s="1">
        <v>1.93548387096774</v>
      </c>
      <c r="O2985" s="1" t="s">
        <v>6886</v>
      </c>
    </row>
    <row r="2986" spans="1:15" x14ac:dyDescent="0.3">
      <c r="A2986" s="1" t="s">
        <v>5716</v>
      </c>
      <c r="B2986" s="1" t="s">
        <v>5771</v>
      </c>
      <c r="C2986" s="1">
        <v>2</v>
      </c>
      <c r="D2986" s="1" t="s">
        <v>6671</v>
      </c>
      <c r="E2986" s="1">
        <v>3</v>
      </c>
      <c r="F2986" s="1" t="s">
        <v>7004</v>
      </c>
      <c r="G2986" s="1" t="s">
        <v>5803</v>
      </c>
      <c r="H2986" s="1" t="s">
        <v>6903</v>
      </c>
      <c r="I2986" s="1" t="b">
        <v>0</v>
      </c>
      <c r="J2986" s="1">
        <v>0</v>
      </c>
      <c r="K2986" s="1">
        <v>1</v>
      </c>
      <c r="L2986" s="1">
        <v>0</v>
      </c>
      <c r="M2986" s="1">
        <v>8</v>
      </c>
      <c r="N2986" s="1">
        <v>1.72043010752688</v>
      </c>
      <c r="O2986" s="1" t="s">
        <v>6904</v>
      </c>
    </row>
    <row r="2987" spans="1:15" x14ac:dyDescent="0.3">
      <c r="A2987" s="1" t="s">
        <v>5716</v>
      </c>
      <c r="B2987" s="1" t="s">
        <v>5771</v>
      </c>
      <c r="C2987" s="1">
        <v>2</v>
      </c>
      <c r="D2987" s="1" t="s">
        <v>6671</v>
      </c>
      <c r="E2987" s="1">
        <v>3</v>
      </c>
      <c r="F2987" s="1" t="s">
        <v>7004</v>
      </c>
      <c r="G2987" s="1" t="s">
        <v>5851</v>
      </c>
      <c r="H2987" s="1" t="s">
        <v>7005</v>
      </c>
      <c r="I2987" s="1" t="b">
        <v>0</v>
      </c>
      <c r="J2987" s="1">
        <v>2</v>
      </c>
      <c r="K2987" s="1">
        <v>3</v>
      </c>
      <c r="L2987" s="1">
        <v>14</v>
      </c>
      <c r="M2987" s="1">
        <v>6</v>
      </c>
      <c r="N2987" s="1">
        <v>1.2903225806451599</v>
      </c>
      <c r="O2987" s="1" t="s">
        <v>7006</v>
      </c>
    </row>
    <row r="2988" spans="1:15" x14ac:dyDescent="0.3">
      <c r="A2988" s="1" t="s">
        <v>5716</v>
      </c>
      <c r="B2988" s="1" t="s">
        <v>5771</v>
      </c>
      <c r="C2988" s="1">
        <v>2</v>
      </c>
      <c r="D2988" s="1" t="s">
        <v>6671</v>
      </c>
      <c r="E2988" s="1">
        <v>4</v>
      </c>
      <c r="F2988" s="1" t="s">
        <v>7007</v>
      </c>
      <c r="G2988" s="1" t="s">
        <v>5814</v>
      </c>
      <c r="H2988" s="1" t="s">
        <v>6933</v>
      </c>
      <c r="I2988" s="1" t="b">
        <v>1</v>
      </c>
      <c r="J2988" s="1">
        <v>0</v>
      </c>
      <c r="K2988" s="1">
        <v>0</v>
      </c>
      <c r="L2988" s="1">
        <v>0</v>
      </c>
      <c r="M2988" s="1">
        <v>81</v>
      </c>
      <c r="N2988" s="1">
        <v>45.505617977528097</v>
      </c>
      <c r="O2988" s="1" t="s">
        <v>6934</v>
      </c>
    </row>
    <row r="2989" spans="1:15" x14ac:dyDescent="0.3">
      <c r="A2989" s="1" t="s">
        <v>5716</v>
      </c>
      <c r="B2989" s="1" t="s">
        <v>5771</v>
      </c>
      <c r="C2989" s="1">
        <v>2</v>
      </c>
      <c r="D2989" s="1" t="s">
        <v>6671</v>
      </c>
      <c r="E2989" s="1">
        <v>4</v>
      </c>
      <c r="F2989" s="1" t="s">
        <v>7007</v>
      </c>
      <c r="G2989" s="1" t="s">
        <v>5803</v>
      </c>
      <c r="H2989" s="1" t="s">
        <v>6877</v>
      </c>
      <c r="I2989" s="1" t="b">
        <v>0</v>
      </c>
      <c r="J2989" s="1">
        <v>0</v>
      </c>
      <c r="K2989" s="1">
        <v>1</v>
      </c>
      <c r="L2989" s="1">
        <v>0</v>
      </c>
      <c r="M2989" s="1">
        <v>15</v>
      </c>
      <c r="N2989" s="1">
        <v>8.4269662921348303</v>
      </c>
      <c r="O2989" s="1" t="s">
        <v>6878</v>
      </c>
    </row>
    <row r="2990" spans="1:15" x14ac:dyDescent="0.3">
      <c r="A2990" s="1" t="s">
        <v>5716</v>
      </c>
      <c r="B2990" s="1" t="s">
        <v>5771</v>
      </c>
      <c r="C2990" s="1">
        <v>2</v>
      </c>
      <c r="D2990" s="1" t="s">
        <v>6671</v>
      </c>
      <c r="E2990" s="1">
        <v>4</v>
      </c>
      <c r="F2990" s="1" t="s">
        <v>7007</v>
      </c>
      <c r="G2990" s="1" t="s">
        <v>5895</v>
      </c>
      <c r="H2990" s="1" t="s">
        <v>7008</v>
      </c>
      <c r="I2990" s="1" t="b">
        <v>0</v>
      </c>
      <c r="J2990" s="1">
        <v>0</v>
      </c>
      <c r="K2990" s="1">
        <v>2</v>
      </c>
      <c r="L2990" s="1">
        <v>1</v>
      </c>
      <c r="M2990" s="1">
        <v>10</v>
      </c>
      <c r="N2990" s="1">
        <v>5.61797752808988</v>
      </c>
      <c r="O2990" s="1" t="s">
        <v>7009</v>
      </c>
    </row>
    <row r="2991" spans="1:15" x14ac:dyDescent="0.3">
      <c r="A2991" s="1" t="s">
        <v>5716</v>
      </c>
      <c r="B2991" s="1" t="s">
        <v>5771</v>
      </c>
      <c r="C2991" s="1">
        <v>2</v>
      </c>
      <c r="D2991" s="1" t="s">
        <v>6671</v>
      </c>
      <c r="E2991" s="1">
        <v>4</v>
      </c>
      <c r="F2991" s="1" t="s">
        <v>7007</v>
      </c>
      <c r="G2991" s="1" t="s">
        <v>5801</v>
      </c>
      <c r="H2991" s="1" t="s">
        <v>6880</v>
      </c>
      <c r="I2991" s="1" t="b">
        <v>0</v>
      </c>
      <c r="J2991" s="1">
        <v>1</v>
      </c>
      <c r="K2991" s="1">
        <v>0</v>
      </c>
      <c r="L2991" s="1">
        <v>0</v>
      </c>
      <c r="M2991" s="1">
        <v>64</v>
      </c>
      <c r="N2991" s="1">
        <v>35.955056179775198</v>
      </c>
      <c r="O2991" s="1" t="s">
        <v>6881</v>
      </c>
    </row>
    <row r="2992" spans="1:15" x14ac:dyDescent="0.3">
      <c r="A2992" s="1" t="s">
        <v>5716</v>
      </c>
      <c r="B2992" s="1" t="s">
        <v>5771</v>
      </c>
      <c r="C2992" s="1">
        <v>2</v>
      </c>
      <c r="D2992" s="1" t="s">
        <v>6671</v>
      </c>
      <c r="E2992" s="1">
        <v>5</v>
      </c>
      <c r="F2992" s="1" t="s">
        <v>7010</v>
      </c>
      <c r="G2992" s="1" t="s">
        <v>5803</v>
      </c>
      <c r="H2992" s="1" t="s">
        <v>6877</v>
      </c>
      <c r="I2992" s="1" t="b">
        <v>0</v>
      </c>
      <c r="J2992" s="1">
        <v>0</v>
      </c>
      <c r="K2992" s="1">
        <v>1</v>
      </c>
      <c r="L2992" s="1">
        <v>0</v>
      </c>
      <c r="M2992" s="1">
        <v>180</v>
      </c>
      <c r="N2992" s="1">
        <v>31.468531468531399</v>
      </c>
      <c r="O2992" s="1" t="s">
        <v>6878</v>
      </c>
    </row>
    <row r="2993" spans="1:15" x14ac:dyDescent="0.3">
      <c r="A2993" s="1" t="s">
        <v>5716</v>
      </c>
      <c r="B2993" s="1" t="s">
        <v>5771</v>
      </c>
      <c r="C2993" s="1">
        <v>2</v>
      </c>
      <c r="D2993" s="1" t="s">
        <v>6671</v>
      </c>
      <c r="E2993" s="1">
        <v>5</v>
      </c>
      <c r="F2993" s="1" t="s">
        <v>7010</v>
      </c>
      <c r="G2993" s="1" t="s">
        <v>5814</v>
      </c>
      <c r="H2993" s="1" t="s">
        <v>6933</v>
      </c>
      <c r="I2993" s="1" t="b">
        <v>1</v>
      </c>
      <c r="J2993" s="1">
        <v>0</v>
      </c>
      <c r="K2993" s="1">
        <v>0</v>
      </c>
      <c r="L2993" s="1">
        <v>0</v>
      </c>
      <c r="M2993" s="1">
        <v>98</v>
      </c>
      <c r="N2993" s="1">
        <v>17.132867132867101</v>
      </c>
      <c r="O2993" s="1" t="s">
        <v>6934</v>
      </c>
    </row>
    <row r="2994" spans="1:15" x14ac:dyDescent="0.3">
      <c r="A2994" s="1" t="s">
        <v>5716</v>
      </c>
      <c r="B2994" s="1" t="s">
        <v>5771</v>
      </c>
      <c r="C2994" s="1">
        <v>2</v>
      </c>
      <c r="D2994" s="1" t="s">
        <v>6671</v>
      </c>
      <c r="E2994" s="1">
        <v>5</v>
      </c>
      <c r="F2994" s="1" t="s">
        <v>7010</v>
      </c>
      <c r="G2994" s="1" t="s">
        <v>5895</v>
      </c>
      <c r="H2994" s="1" t="s">
        <v>7008</v>
      </c>
      <c r="I2994" s="1" t="b">
        <v>0</v>
      </c>
      <c r="J2994" s="1">
        <v>0</v>
      </c>
      <c r="K2994" s="1">
        <v>2</v>
      </c>
      <c r="L2994" s="1">
        <v>1</v>
      </c>
      <c r="M2994" s="1">
        <v>94</v>
      </c>
      <c r="N2994" s="1">
        <v>16.433566433566401</v>
      </c>
      <c r="O2994" s="1" t="s">
        <v>7009</v>
      </c>
    </row>
    <row r="2995" spans="1:15" x14ac:dyDescent="0.3">
      <c r="A2995" s="1" t="s">
        <v>5716</v>
      </c>
      <c r="B2995" s="1" t="s">
        <v>5771</v>
      </c>
      <c r="C2995" s="1">
        <v>2</v>
      </c>
      <c r="D2995" s="1" t="s">
        <v>6671</v>
      </c>
      <c r="E2995" s="1">
        <v>5</v>
      </c>
      <c r="F2995" s="1" t="s">
        <v>7010</v>
      </c>
      <c r="G2995" s="1" t="s">
        <v>5801</v>
      </c>
      <c r="H2995" s="1" t="s">
        <v>6880</v>
      </c>
      <c r="I2995" s="1" t="b">
        <v>0</v>
      </c>
      <c r="J2995" s="1">
        <v>1</v>
      </c>
      <c r="K2995" s="1">
        <v>0</v>
      </c>
      <c r="L2995" s="1">
        <v>0</v>
      </c>
      <c r="M2995" s="1">
        <v>161</v>
      </c>
      <c r="N2995" s="1">
        <v>28.1468531468531</v>
      </c>
      <c r="O2995" s="1" t="s">
        <v>6881</v>
      </c>
    </row>
    <row r="2996" spans="1:15" x14ac:dyDescent="0.3">
      <c r="A2996" s="1" t="s">
        <v>5716</v>
      </c>
      <c r="B2996" s="1" t="s">
        <v>5771</v>
      </c>
      <c r="C2996" s="1">
        <v>2</v>
      </c>
      <c r="D2996" s="1" t="s">
        <v>6671</v>
      </c>
      <c r="E2996" s="1">
        <v>6</v>
      </c>
      <c r="F2996" s="1" t="s">
        <v>7011</v>
      </c>
      <c r="G2996" s="1" t="s">
        <v>5814</v>
      </c>
      <c r="H2996" s="1" t="s">
        <v>6895</v>
      </c>
      <c r="I2996" s="1" t="b">
        <v>1</v>
      </c>
      <c r="J2996" s="1">
        <v>0</v>
      </c>
      <c r="K2996" s="1">
        <v>0</v>
      </c>
      <c r="L2996" s="1">
        <v>0</v>
      </c>
      <c r="M2996" s="1">
        <v>17</v>
      </c>
      <c r="N2996" s="1">
        <v>2.2972972972972898</v>
      </c>
      <c r="O2996" s="1" t="s">
        <v>6896</v>
      </c>
    </row>
    <row r="2997" spans="1:15" x14ac:dyDescent="0.3">
      <c r="A2997" s="1" t="s">
        <v>5716</v>
      </c>
      <c r="B2997" s="1" t="s">
        <v>5771</v>
      </c>
      <c r="C2997" s="1">
        <v>2</v>
      </c>
      <c r="D2997" s="1" t="s">
        <v>6671</v>
      </c>
      <c r="E2997" s="1">
        <v>6</v>
      </c>
      <c r="F2997" s="1" t="s">
        <v>7011</v>
      </c>
      <c r="G2997" s="1" t="s">
        <v>5814</v>
      </c>
      <c r="H2997" s="1" t="s">
        <v>6897</v>
      </c>
      <c r="I2997" s="1" t="b">
        <v>1</v>
      </c>
      <c r="J2997" s="1">
        <v>0</v>
      </c>
      <c r="K2997" s="1">
        <v>0</v>
      </c>
      <c r="L2997" s="1">
        <v>0</v>
      </c>
      <c r="M2997" s="1">
        <v>9</v>
      </c>
      <c r="N2997" s="1">
        <v>1.21621621621621</v>
      </c>
      <c r="O2997" s="1" t="s">
        <v>6883</v>
      </c>
    </row>
    <row r="2998" spans="1:15" x14ac:dyDescent="0.3">
      <c r="A2998" s="1" t="s">
        <v>5716</v>
      </c>
      <c r="B2998" s="1" t="s">
        <v>5771</v>
      </c>
      <c r="C2998" s="1">
        <v>2</v>
      </c>
      <c r="D2998" s="1" t="s">
        <v>6671</v>
      </c>
      <c r="E2998" s="1">
        <v>6</v>
      </c>
      <c r="F2998" s="1" t="s">
        <v>7011</v>
      </c>
      <c r="G2998" s="1" t="s">
        <v>5803</v>
      </c>
      <c r="H2998" s="1" t="s">
        <v>6882</v>
      </c>
      <c r="I2998" s="1" t="b">
        <v>0</v>
      </c>
      <c r="J2998" s="1">
        <v>0</v>
      </c>
      <c r="K2998" s="1">
        <v>1</v>
      </c>
      <c r="L2998" s="1">
        <v>0</v>
      </c>
      <c r="M2998" s="1">
        <v>580</v>
      </c>
      <c r="N2998" s="1">
        <v>78.378378378378301</v>
      </c>
      <c r="O2998" s="1" t="s">
        <v>6883</v>
      </c>
    </row>
    <row r="2999" spans="1:15" x14ac:dyDescent="0.3">
      <c r="A2999" s="1" t="s">
        <v>5716</v>
      </c>
      <c r="B2999" s="1" t="s">
        <v>5771</v>
      </c>
      <c r="C2999" s="1">
        <v>2</v>
      </c>
      <c r="D2999" s="1" t="s">
        <v>6671</v>
      </c>
      <c r="E2999" s="1">
        <v>6</v>
      </c>
      <c r="F2999" s="1" t="s">
        <v>7011</v>
      </c>
      <c r="G2999" s="1" t="s">
        <v>5816</v>
      </c>
      <c r="H2999" s="1" t="s">
        <v>6880</v>
      </c>
      <c r="I2999" s="1" t="b">
        <v>0</v>
      </c>
      <c r="J2999" s="1">
        <v>3</v>
      </c>
      <c r="K2999" s="1">
        <v>0</v>
      </c>
      <c r="L2999" s="1">
        <v>0</v>
      </c>
      <c r="M2999" s="1">
        <v>59</v>
      </c>
      <c r="N2999" s="1">
        <v>7.9729729729729701</v>
      </c>
      <c r="O2999" s="1" t="s">
        <v>6885</v>
      </c>
    </row>
    <row r="3000" spans="1:15" x14ac:dyDescent="0.3">
      <c r="A3000" s="1" t="s">
        <v>5716</v>
      </c>
      <c r="B3000" s="1" t="s">
        <v>5771</v>
      </c>
      <c r="C3000" s="1">
        <v>2</v>
      </c>
      <c r="D3000" s="1" t="s">
        <v>6671</v>
      </c>
      <c r="E3000" s="1">
        <v>6</v>
      </c>
      <c r="F3000" s="1" t="s">
        <v>7011</v>
      </c>
      <c r="G3000" s="1" t="s">
        <v>5803</v>
      </c>
      <c r="H3000" s="1" t="s">
        <v>6903</v>
      </c>
      <c r="I3000" s="1" t="b">
        <v>0</v>
      </c>
      <c r="J3000" s="1">
        <v>0</v>
      </c>
      <c r="K3000" s="1">
        <v>1</v>
      </c>
      <c r="L3000" s="1">
        <v>0</v>
      </c>
      <c r="M3000" s="1">
        <v>12</v>
      </c>
      <c r="N3000" s="1">
        <v>1.6216216216216199</v>
      </c>
      <c r="O3000" s="1" t="s">
        <v>6904</v>
      </c>
    </row>
    <row r="3001" spans="1:15" x14ac:dyDescent="0.3">
      <c r="A3001" s="1" t="s">
        <v>5716</v>
      </c>
      <c r="B3001" s="1" t="s">
        <v>5771</v>
      </c>
      <c r="C3001" s="1">
        <v>2</v>
      </c>
      <c r="D3001" s="1" t="s">
        <v>6671</v>
      </c>
      <c r="E3001" s="1">
        <v>6</v>
      </c>
      <c r="F3001" s="1" t="s">
        <v>7011</v>
      </c>
      <c r="G3001" s="1" t="s">
        <v>5814</v>
      </c>
      <c r="H3001" s="1" t="s">
        <v>6880</v>
      </c>
      <c r="I3001" s="1" t="b">
        <v>1</v>
      </c>
      <c r="J3001" s="1">
        <v>0</v>
      </c>
      <c r="K3001" s="1">
        <v>0</v>
      </c>
      <c r="L3001" s="1">
        <v>0</v>
      </c>
      <c r="M3001" s="1">
        <v>8</v>
      </c>
      <c r="N3001" s="1">
        <v>1.08108108108108</v>
      </c>
      <c r="O3001" s="1" t="s">
        <v>6886</v>
      </c>
    </row>
    <row r="3002" spans="1:15" x14ac:dyDescent="0.3">
      <c r="A3002" s="1" t="s">
        <v>5716</v>
      </c>
      <c r="B3002" s="1" t="s">
        <v>5771</v>
      </c>
      <c r="C3002" s="1">
        <v>2</v>
      </c>
      <c r="D3002" s="1" t="s">
        <v>6671</v>
      </c>
      <c r="E3002" s="1">
        <v>7</v>
      </c>
      <c r="F3002" s="1" t="s">
        <v>7012</v>
      </c>
      <c r="G3002" s="1" t="s">
        <v>5803</v>
      </c>
      <c r="H3002" s="1" t="s">
        <v>6882</v>
      </c>
      <c r="I3002" s="1" t="b">
        <v>0</v>
      </c>
      <c r="J3002" s="1">
        <v>0</v>
      </c>
      <c r="K3002" s="1">
        <v>1</v>
      </c>
      <c r="L3002" s="1">
        <v>0</v>
      </c>
      <c r="M3002" s="1">
        <v>687</v>
      </c>
      <c r="N3002" s="1">
        <v>91.722296395193595</v>
      </c>
      <c r="O3002" s="1" t="s">
        <v>6883</v>
      </c>
    </row>
    <row r="3003" spans="1:15" x14ac:dyDescent="0.3">
      <c r="A3003" s="1" t="s">
        <v>5716</v>
      </c>
      <c r="B3003" s="1" t="s">
        <v>5771</v>
      </c>
      <c r="C3003" s="1">
        <v>2</v>
      </c>
      <c r="D3003" s="1" t="s">
        <v>6671</v>
      </c>
      <c r="E3003" s="1">
        <v>7</v>
      </c>
      <c r="F3003" s="1" t="s">
        <v>7012</v>
      </c>
      <c r="G3003" s="1" t="s">
        <v>5814</v>
      </c>
      <c r="H3003" s="1" t="s">
        <v>6880</v>
      </c>
      <c r="I3003" s="1" t="b">
        <v>1</v>
      </c>
      <c r="J3003" s="1">
        <v>0</v>
      </c>
      <c r="K3003" s="1">
        <v>0</v>
      </c>
      <c r="L3003" s="1">
        <v>0</v>
      </c>
      <c r="M3003" s="1">
        <v>10</v>
      </c>
      <c r="N3003" s="1">
        <v>1.3351134846461901</v>
      </c>
      <c r="O3003" s="1" t="s">
        <v>6886</v>
      </c>
    </row>
    <row r="3004" spans="1:15" x14ac:dyDescent="0.3">
      <c r="A3004" s="1" t="s">
        <v>5716</v>
      </c>
      <c r="B3004" s="1" t="s">
        <v>5771</v>
      </c>
      <c r="C3004" s="1">
        <v>2</v>
      </c>
      <c r="D3004" s="1" t="s">
        <v>6671</v>
      </c>
      <c r="E3004" s="1">
        <v>7</v>
      </c>
      <c r="F3004" s="1" t="s">
        <v>7012</v>
      </c>
      <c r="G3004" s="1" t="s">
        <v>5803</v>
      </c>
      <c r="H3004" s="1" t="s">
        <v>6882</v>
      </c>
      <c r="I3004" s="1" t="b">
        <v>0</v>
      </c>
      <c r="J3004" s="1">
        <v>0</v>
      </c>
      <c r="K3004" s="1">
        <v>1</v>
      </c>
      <c r="L3004" s="1">
        <v>1</v>
      </c>
      <c r="M3004" s="1">
        <v>8</v>
      </c>
      <c r="N3004" s="1">
        <v>1.0680907877169501</v>
      </c>
      <c r="O3004" s="1" t="s">
        <v>7013</v>
      </c>
    </row>
    <row r="3005" spans="1:15" x14ac:dyDescent="0.3">
      <c r="A3005" s="1" t="s">
        <v>5716</v>
      </c>
      <c r="B3005" s="1" t="s">
        <v>5771</v>
      </c>
      <c r="C3005" s="1">
        <v>2</v>
      </c>
      <c r="D3005" s="1" t="s">
        <v>6671</v>
      </c>
      <c r="E3005" s="1">
        <v>8</v>
      </c>
      <c r="F3005" s="1" t="s">
        <v>7014</v>
      </c>
      <c r="G3005" s="1" t="s">
        <v>5803</v>
      </c>
      <c r="H3005" s="1" t="s">
        <v>6877</v>
      </c>
      <c r="I3005" s="1" t="b">
        <v>0</v>
      </c>
      <c r="J3005" s="1">
        <v>0</v>
      </c>
      <c r="K3005" s="1">
        <v>1</v>
      </c>
      <c r="L3005" s="1">
        <v>0</v>
      </c>
      <c r="M3005" s="1">
        <v>2</v>
      </c>
      <c r="N3005" s="1">
        <v>7.4074074074074003</v>
      </c>
      <c r="O3005" s="1" t="s">
        <v>6878</v>
      </c>
    </row>
    <row r="3006" spans="1:15" x14ac:dyDescent="0.3">
      <c r="A3006" s="1" t="s">
        <v>5716</v>
      </c>
      <c r="B3006" s="1" t="s">
        <v>5771</v>
      </c>
      <c r="C3006" s="1">
        <v>2</v>
      </c>
      <c r="D3006" s="1" t="s">
        <v>6671</v>
      </c>
      <c r="E3006" s="1">
        <v>8</v>
      </c>
      <c r="F3006" s="1" t="s">
        <v>7014</v>
      </c>
      <c r="G3006" s="1" t="s">
        <v>5816</v>
      </c>
      <c r="H3006" s="1" t="s">
        <v>6880</v>
      </c>
      <c r="I3006" s="1" t="b">
        <v>0</v>
      </c>
      <c r="J3006" s="1">
        <v>3</v>
      </c>
      <c r="K3006" s="1">
        <v>0</v>
      </c>
      <c r="L3006" s="1">
        <v>0</v>
      </c>
      <c r="M3006" s="1">
        <v>14</v>
      </c>
      <c r="N3006" s="1">
        <v>51.851851851851798</v>
      </c>
      <c r="O3006" s="1" t="s">
        <v>6885</v>
      </c>
    </row>
    <row r="3007" spans="1:15" x14ac:dyDescent="0.3">
      <c r="A3007" s="1" t="s">
        <v>5716</v>
      </c>
      <c r="B3007" s="1" t="s">
        <v>5771</v>
      </c>
      <c r="C3007" s="1">
        <v>2</v>
      </c>
      <c r="D3007" s="1" t="s">
        <v>6671</v>
      </c>
      <c r="E3007" s="1">
        <v>8</v>
      </c>
      <c r="F3007" s="1" t="s">
        <v>7014</v>
      </c>
      <c r="G3007" s="1" t="s">
        <v>5814</v>
      </c>
      <c r="H3007" s="1" t="s">
        <v>6880</v>
      </c>
      <c r="I3007" s="1" t="b">
        <v>1</v>
      </c>
      <c r="J3007" s="1">
        <v>0</v>
      </c>
      <c r="K3007" s="1">
        <v>0</v>
      </c>
      <c r="L3007" s="1">
        <v>0</v>
      </c>
      <c r="M3007" s="1">
        <v>5</v>
      </c>
      <c r="N3007" s="1">
        <v>18.518518518518501</v>
      </c>
      <c r="O3007" s="1" t="s">
        <v>6886</v>
      </c>
    </row>
    <row r="3008" spans="1:15" x14ac:dyDescent="0.3">
      <c r="A3008" s="1" t="s">
        <v>5716</v>
      </c>
      <c r="B3008" s="1" t="s">
        <v>5771</v>
      </c>
      <c r="C3008" s="1">
        <v>2</v>
      </c>
      <c r="D3008" s="1" t="s">
        <v>6671</v>
      </c>
      <c r="E3008" s="1">
        <v>8</v>
      </c>
      <c r="F3008" s="1" t="s">
        <v>7014</v>
      </c>
      <c r="G3008" s="1" t="s">
        <v>5801</v>
      </c>
      <c r="H3008" s="1" t="s">
        <v>6880</v>
      </c>
      <c r="I3008" s="1" t="b">
        <v>0</v>
      </c>
      <c r="J3008" s="1">
        <v>1</v>
      </c>
      <c r="K3008" s="1">
        <v>0</v>
      </c>
      <c r="L3008" s="1">
        <v>0</v>
      </c>
      <c r="M3008" s="1">
        <v>3</v>
      </c>
      <c r="N3008" s="1">
        <v>11.1111111111111</v>
      </c>
      <c r="O3008" s="1" t="s">
        <v>6881</v>
      </c>
    </row>
    <row r="3009" spans="1:15" x14ac:dyDescent="0.3">
      <c r="A3009" s="1" t="s">
        <v>5716</v>
      </c>
      <c r="B3009" s="1" t="s">
        <v>5771</v>
      </c>
      <c r="C3009" s="1">
        <v>2</v>
      </c>
      <c r="D3009" s="1" t="s">
        <v>6671</v>
      </c>
      <c r="E3009" s="1">
        <v>8</v>
      </c>
      <c r="F3009" s="1" t="s">
        <v>7014</v>
      </c>
      <c r="G3009" s="1" t="s">
        <v>5816</v>
      </c>
      <c r="H3009" s="1" t="s">
        <v>6880</v>
      </c>
      <c r="I3009" s="1" t="b">
        <v>0</v>
      </c>
      <c r="J3009" s="1">
        <v>3</v>
      </c>
      <c r="K3009" s="1">
        <v>0</v>
      </c>
      <c r="L3009" s="1">
        <v>1</v>
      </c>
      <c r="M3009" s="1">
        <v>1</v>
      </c>
      <c r="N3009" s="1">
        <v>3.7037037037037002</v>
      </c>
      <c r="O3009" s="1" t="s">
        <v>7015</v>
      </c>
    </row>
    <row r="3010" spans="1:15" x14ac:dyDescent="0.3">
      <c r="A3010" s="1" t="s">
        <v>5716</v>
      </c>
      <c r="B3010" s="1" t="s">
        <v>5771</v>
      </c>
      <c r="C3010" s="1">
        <v>2</v>
      </c>
      <c r="D3010" s="1" t="s">
        <v>6671</v>
      </c>
      <c r="E3010" s="1">
        <v>8</v>
      </c>
      <c r="F3010" s="1" t="s">
        <v>7014</v>
      </c>
      <c r="G3010" s="1" t="s">
        <v>5816</v>
      </c>
      <c r="H3010" s="1" t="s">
        <v>6880</v>
      </c>
      <c r="I3010" s="1" t="b">
        <v>0</v>
      </c>
      <c r="J3010" s="1">
        <v>3</v>
      </c>
      <c r="K3010" s="1">
        <v>0</v>
      </c>
      <c r="L3010" s="1">
        <v>1</v>
      </c>
      <c r="M3010" s="1">
        <v>1</v>
      </c>
      <c r="N3010" s="1">
        <v>3.7037037037037002</v>
      </c>
      <c r="O3010" s="1" t="s">
        <v>7016</v>
      </c>
    </row>
    <row r="3011" spans="1:15" x14ac:dyDescent="0.3">
      <c r="A3011" s="1" t="s">
        <v>5716</v>
      </c>
      <c r="B3011" s="1" t="s">
        <v>5771</v>
      </c>
      <c r="C3011" s="1">
        <v>2</v>
      </c>
      <c r="D3011" s="1" t="s">
        <v>6671</v>
      </c>
      <c r="E3011" s="1">
        <v>8</v>
      </c>
      <c r="F3011" s="1" t="s">
        <v>7014</v>
      </c>
      <c r="G3011" s="1" t="s">
        <v>5908</v>
      </c>
      <c r="H3011" s="1" t="s">
        <v>6880</v>
      </c>
      <c r="I3011" s="1" t="b">
        <v>0</v>
      </c>
      <c r="J3011" s="1">
        <v>0</v>
      </c>
      <c r="K3011" s="1">
        <v>0</v>
      </c>
      <c r="L3011" s="1">
        <v>2</v>
      </c>
      <c r="M3011" s="1">
        <v>1</v>
      </c>
      <c r="N3011" s="1">
        <v>3.7037037037037002</v>
      </c>
      <c r="O3011" s="1" t="s">
        <v>7017</v>
      </c>
    </row>
    <row r="3012" spans="1:15" x14ac:dyDescent="0.3">
      <c r="A3012" s="1" t="s">
        <v>5716</v>
      </c>
      <c r="B3012" s="1" t="s">
        <v>5771</v>
      </c>
      <c r="C3012" s="1">
        <v>2</v>
      </c>
      <c r="D3012" s="1" t="s">
        <v>6671</v>
      </c>
      <c r="E3012" s="1">
        <v>9</v>
      </c>
      <c r="F3012" s="1" t="s">
        <v>7018</v>
      </c>
      <c r="G3012" s="1" t="s">
        <v>5814</v>
      </c>
      <c r="H3012" s="1" t="s">
        <v>6880</v>
      </c>
      <c r="I3012" s="1" t="b">
        <v>1</v>
      </c>
      <c r="J3012" s="1">
        <v>0</v>
      </c>
      <c r="K3012" s="1">
        <v>0</v>
      </c>
      <c r="L3012" s="1">
        <v>0</v>
      </c>
      <c r="M3012" s="1">
        <v>630</v>
      </c>
      <c r="N3012" s="1">
        <v>93.471810089020707</v>
      </c>
      <c r="O3012" s="1" t="s">
        <v>6886</v>
      </c>
    </row>
    <row r="3013" spans="1:15" x14ac:dyDescent="0.3">
      <c r="A3013" s="1" t="s">
        <v>5716</v>
      </c>
      <c r="B3013" s="1" t="s">
        <v>5771</v>
      </c>
      <c r="C3013" s="1">
        <v>2</v>
      </c>
      <c r="D3013" s="1" t="s">
        <v>6671</v>
      </c>
      <c r="E3013" s="1">
        <v>10</v>
      </c>
      <c r="F3013" s="1" t="s">
        <v>7019</v>
      </c>
      <c r="G3013" s="1" t="s">
        <v>5803</v>
      </c>
      <c r="H3013" s="1" t="s">
        <v>6877</v>
      </c>
      <c r="I3013" s="1" t="b">
        <v>0</v>
      </c>
      <c r="J3013" s="1">
        <v>0</v>
      </c>
      <c r="K3013" s="1">
        <v>1</v>
      </c>
      <c r="L3013" s="1">
        <v>0</v>
      </c>
      <c r="M3013" s="1">
        <v>79</v>
      </c>
      <c r="N3013" s="1">
        <v>62.698412698412703</v>
      </c>
      <c r="O3013" s="1" t="s">
        <v>6878</v>
      </c>
    </row>
    <row r="3014" spans="1:15" x14ac:dyDescent="0.3">
      <c r="A3014" s="1" t="s">
        <v>5716</v>
      </c>
      <c r="B3014" s="1" t="s">
        <v>5771</v>
      </c>
      <c r="C3014" s="1">
        <v>2</v>
      </c>
      <c r="D3014" s="1" t="s">
        <v>6671</v>
      </c>
      <c r="E3014" s="1">
        <v>10</v>
      </c>
      <c r="F3014" s="1" t="s">
        <v>7019</v>
      </c>
      <c r="G3014" s="1" t="s">
        <v>5814</v>
      </c>
      <c r="H3014" s="1" t="s">
        <v>6895</v>
      </c>
      <c r="I3014" s="1" t="b">
        <v>1</v>
      </c>
      <c r="J3014" s="1">
        <v>0</v>
      </c>
      <c r="K3014" s="1">
        <v>0</v>
      </c>
      <c r="L3014" s="1">
        <v>0</v>
      </c>
      <c r="M3014" s="1">
        <v>3</v>
      </c>
      <c r="N3014" s="1">
        <v>2.38095238095238</v>
      </c>
      <c r="O3014" s="1" t="s">
        <v>6896</v>
      </c>
    </row>
    <row r="3015" spans="1:15" x14ac:dyDescent="0.3">
      <c r="A3015" s="1" t="s">
        <v>5716</v>
      </c>
      <c r="B3015" s="1" t="s">
        <v>5771</v>
      </c>
      <c r="C3015" s="1">
        <v>2</v>
      </c>
      <c r="D3015" s="1" t="s">
        <v>6671</v>
      </c>
      <c r="E3015" s="1">
        <v>10</v>
      </c>
      <c r="F3015" s="1" t="s">
        <v>7019</v>
      </c>
      <c r="G3015" s="1" t="s">
        <v>5803</v>
      </c>
      <c r="H3015" s="1" t="s">
        <v>6882</v>
      </c>
      <c r="I3015" s="1" t="b">
        <v>0</v>
      </c>
      <c r="J3015" s="1">
        <v>0</v>
      </c>
      <c r="K3015" s="1">
        <v>1</v>
      </c>
      <c r="L3015" s="1">
        <v>0</v>
      </c>
      <c r="M3015" s="1">
        <v>30</v>
      </c>
      <c r="N3015" s="1">
        <v>23.8095238095238</v>
      </c>
      <c r="O3015" s="1" t="s">
        <v>6883</v>
      </c>
    </row>
    <row r="3016" spans="1:15" x14ac:dyDescent="0.3">
      <c r="A3016" s="1" t="s">
        <v>5716</v>
      </c>
      <c r="B3016" s="1" t="s">
        <v>5771</v>
      </c>
      <c r="C3016" s="1">
        <v>2</v>
      </c>
      <c r="D3016" s="1" t="s">
        <v>6671</v>
      </c>
      <c r="E3016" s="1">
        <v>10</v>
      </c>
      <c r="F3016" s="1" t="s">
        <v>7019</v>
      </c>
      <c r="G3016" s="1" t="s">
        <v>5816</v>
      </c>
      <c r="H3016" s="1" t="s">
        <v>6880</v>
      </c>
      <c r="I3016" s="1" t="b">
        <v>0</v>
      </c>
      <c r="J3016" s="1">
        <v>3</v>
      </c>
      <c r="K3016" s="1">
        <v>0</v>
      </c>
      <c r="L3016" s="1">
        <v>1</v>
      </c>
      <c r="M3016" s="1">
        <v>4</v>
      </c>
      <c r="N3016" s="1">
        <v>3.17460317460317</v>
      </c>
      <c r="O3016" s="1" t="s">
        <v>7020</v>
      </c>
    </row>
    <row r="3017" spans="1:15" x14ac:dyDescent="0.3">
      <c r="A3017" s="1" t="s">
        <v>5716</v>
      </c>
      <c r="B3017" s="1" t="s">
        <v>5771</v>
      </c>
      <c r="C3017" s="1">
        <v>2</v>
      </c>
      <c r="D3017" s="1" t="s">
        <v>6671</v>
      </c>
      <c r="E3017" s="1">
        <v>10</v>
      </c>
      <c r="F3017" s="1" t="s">
        <v>7019</v>
      </c>
      <c r="G3017" s="1" t="s">
        <v>5851</v>
      </c>
      <c r="H3017" s="1" t="s">
        <v>6927</v>
      </c>
      <c r="I3017" s="1" t="b">
        <v>0</v>
      </c>
      <c r="J3017" s="1">
        <v>2</v>
      </c>
      <c r="K3017" s="1">
        <v>3</v>
      </c>
      <c r="L3017" s="1">
        <v>14</v>
      </c>
      <c r="M3017" s="1">
        <v>2</v>
      </c>
      <c r="N3017" s="1">
        <v>1.5873015873015801</v>
      </c>
      <c r="O3017" s="1" t="s">
        <v>6928</v>
      </c>
    </row>
    <row r="3018" spans="1:15" x14ac:dyDescent="0.3">
      <c r="A3018" s="1" t="s">
        <v>5716</v>
      </c>
      <c r="B3018" s="1" t="s">
        <v>5771</v>
      </c>
      <c r="C3018" s="1">
        <v>2</v>
      </c>
      <c r="D3018" s="1" t="s">
        <v>6671</v>
      </c>
      <c r="E3018" s="1">
        <v>11</v>
      </c>
      <c r="F3018" s="1" t="s">
        <v>7021</v>
      </c>
      <c r="G3018" s="1" t="s">
        <v>5803</v>
      </c>
      <c r="H3018" s="1" t="s">
        <v>6877</v>
      </c>
      <c r="I3018" s="1" t="b">
        <v>0</v>
      </c>
      <c r="J3018" s="1">
        <v>0</v>
      </c>
      <c r="K3018" s="1">
        <v>1</v>
      </c>
      <c r="L3018" s="1">
        <v>0</v>
      </c>
      <c r="M3018" s="1">
        <v>224</v>
      </c>
      <c r="N3018" s="1">
        <v>52.955082742316698</v>
      </c>
      <c r="O3018" s="1" t="s">
        <v>6878</v>
      </c>
    </row>
    <row r="3019" spans="1:15" x14ac:dyDescent="0.3">
      <c r="A3019" s="1" t="s">
        <v>5716</v>
      </c>
      <c r="B3019" s="1" t="s">
        <v>5771</v>
      </c>
      <c r="C3019" s="1">
        <v>2</v>
      </c>
      <c r="D3019" s="1" t="s">
        <v>6671</v>
      </c>
      <c r="E3019" s="1">
        <v>11</v>
      </c>
      <c r="F3019" s="1" t="s">
        <v>7021</v>
      </c>
      <c r="G3019" s="1" t="s">
        <v>5816</v>
      </c>
      <c r="H3019" s="1" t="s">
        <v>6880</v>
      </c>
      <c r="I3019" s="1" t="b">
        <v>0</v>
      </c>
      <c r="J3019" s="1">
        <v>3</v>
      </c>
      <c r="K3019" s="1">
        <v>0</v>
      </c>
      <c r="L3019" s="1">
        <v>1</v>
      </c>
      <c r="M3019" s="1">
        <v>174</v>
      </c>
      <c r="N3019" s="1">
        <v>41.134751773049601</v>
      </c>
      <c r="O3019" s="1" t="s">
        <v>7020</v>
      </c>
    </row>
    <row r="3020" spans="1:15" x14ac:dyDescent="0.3">
      <c r="A3020" s="1" t="s">
        <v>5716</v>
      </c>
      <c r="B3020" s="1" t="s">
        <v>5771</v>
      </c>
      <c r="C3020" s="1">
        <v>2</v>
      </c>
      <c r="D3020" s="1" t="s">
        <v>6671</v>
      </c>
      <c r="E3020" s="1">
        <v>11</v>
      </c>
      <c r="F3020" s="1" t="s">
        <v>7021</v>
      </c>
      <c r="G3020" s="1" t="s">
        <v>5803</v>
      </c>
      <c r="H3020" s="1" t="s">
        <v>6882</v>
      </c>
      <c r="I3020" s="1" t="b">
        <v>0</v>
      </c>
      <c r="J3020" s="1">
        <v>0</v>
      </c>
      <c r="K3020" s="1">
        <v>1</v>
      </c>
      <c r="L3020" s="1">
        <v>0</v>
      </c>
      <c r="M3020" s="1">
        <v>6</v>
      </c>
      <c r="N3020" s="1">
        <v>1.4184397163120499</v>
      </c>
      <c r="O3020" s="1" t="s">
        <v>6883</v>
      </c>
    </row>
    <row r="3021" spans="1:15" x14ac:dyDescent="0.3">
      <c r="A3021" s="1" t="s">
        <v>5716</v>
      </c>
      <c r="B3021" s="1" t="s">
        <v>5771</v>
      </c>
      <c r="C3021" s="1">
        <v>2</v>
      </c>
      <c r="D3021" s="1" t="s">
        <v>6671</v>
      </c>
      <c r="E3021" s="1">
        <v>11</v>
      </c>
      <c r="F3021" s="1" t="s">
        <v>7021</v>
      </c>
      <c r="G3021" s="1" t="s">
        <v>5814</v>
      </c>
      <c r="H3021" s="1" t="s">
        <v>6880</v>
      </c>
      <c r="I3021" s="1" t="b">
        <v>1</v>
      </c>
      <c r="J3021" s="1">
        <v>0</v>
      </c>
      <c r="K3021" s="1">
        <v>0</v>
      </c>
      <c r="L3021" s="1">
        <v>0</v>
      </c>
      <c r="M3021" s="1">
        <v>5</v>
      </c>
      <c r="N3021" s="1">
        <v>1.1820330969267101</v>
      </c>
      <c r="O3021" s="1" t="s">
        <v>6886</v>
      </c>
    </row>
    <row r="3022" spans="1:15" x14ac:dyDescent="0.3">
      <c r="A3022" s="1" t="s">
        <v>5716</v>
      </c>
      <c r="B3022" s="1" t="s">
        <v>5771</v>
      </c>
      <c r="C3022" s="1">
        <v>2</v>
      </c>
      <c r="D3022" s="1" t="s">
        <v>6671</v>
      </c>
      <c r="E3022" s="1">
        <v>12</v>
      </c>
      <c r="F3022" s="1" t="s">
        <v>7022</v>
      </c>
      <c r="G3022" s="1" t="s">
        <v>5814</v>
      </c>
      <c r="H3022" s="1" t="s">
        <v>6897</v>
      </c>
      <c r="I3022" s="1" t="b">
        <v>1</v>
      </c>
      <c r="J3022" s="1">
        <v>0</v>
      </c>
      <c r="K3022" s="1">
        <v>0</v>
      </c>
      <c r="L3022" s="1">
        <v>0</v>
      </c>
      <c r="M3022" s="1">
        <v>1</v>
      </c>
      <c r="N3022" s="1">
        <v>1.2195121951219501</v>
      </c>
      <c r="O3022" s="1" t="s">
        <v>6904</v>
      </c>
    </row>
    <row r="3023" spans="1:15" x14ac:dyDescent="0.3">
      <c r="A3023" s="1" t="s">
        <v>5716</v>
      </c>
      <c r="B3023" s="1" t="s">
        <v>5771</v>
      </c>
      <c r="C3023" s="1">
        <v>2</v>
      </c>
      <c r="D3023" s="1" t="s">
        <v>6671</v>
      </c>
      <c r="E3023" s="1">
        <v>12</v>
      </c>
      <c r="F3023" s="1" t="s">
        <v>7022</v>
      </c>
      <c r="G3023" s="1" t="s">
        <v>5814</v>
      </c>
      <c r="H3023" s="1" t="s">
        <v>6895</v>
      </c>
      <c r="I3023" s="1" t="b">
        <v>1</v>
      </c>
      <c r="J3023" s="1">
        <v>0</v>
      </c>
      <c r="K3023" s="1">
        <v>0</v>
      </c>
      <c r="L3023" s="1">
        <v>0</v>
      </c>
      <c r="M3023" s="1">
        <v>1</v>
      </c>
      <c r="N3023" s="1">
        <v>1.2195121951219501</v>
      </c>
      <c r="O3023" s="1" t="s">
        <v>6912</v>
      </c>
    </row>
    <row r="3024" spans="1:15" x14ac:dyDescent="0.3">
      <c r="A3024" s="1" t="s">
        <v>5716</v>
      </c>
      <c r="B3024" s="1" t="s">
        <v>5771</v>
      </c>
      <c r="C3024" s="1">
        <v>2</v>
      </c>
      <c r="D3024" s="1" t="s">
        <v>6671</v>
      </c>
      <c r="E3024" s="1">
        <v>12</v>
      </c>
      <c r="F3024" s="1" t="s">
        <v>7022</v>
      </c>
      <c r="G3024" s="1" t="s">
        <v>5814</v>
      </c>
      <c r="H3024" s="1" t="s">
        <v>7023</v>
      </c>
      <c r="I3024" s="1" t="b">
        <v>1</v>
      </c>
      <c r="J3024" s="1">
        <v>0</v>
      </c>
      <c r="K3024" s="1">
        <v>0</v>
      </c>
      <c r="L3024" s="1">
        <v>0</v>
      </c>
      <c r="M3024" s="1">
        <v>1</v>
      </c>
      <c r="N3024" s="1">
        <v>1.2195121951219501</v>
      </c>
      <c r="O3024" s="1" t="s">
        <v>7024</v>
      </c>
    </row>
    <row r="3025" spans="1:15" x14ac:dyDescent="0.3">
      <c r="A3025" s="1" t="s">
        <v>5716</v>
      </c>
      <c r="B3025" s="1" t="s">
        <v>5771</v>
      </c>
      <c r="C3025" s="1">
        <v>2</v>
      </c>
      <c r="D3025" s="1" t="s">
        <v>6671</v>
      </c>
      <c r="E3025" s="1">
        <v>12</v>
      </c>
      <c r="F3025" s="1" t="s">
        <v>7022</v>
      </c>
      <c r="G3025" s="1" t="s">
        <v>5803</v>
      </c>
      <c r="H3025" s="1" t="s">
        <v>6903</v>
      </c>
      <c r="I3025" s="1" t="b">
        <v>0</v>
      </c>
      <c r="J3025" s="1">
        <v>0</v>
      </c>
      <c r="K3025" s="1">
        <v>1</v>
      </c>
      <c r="L3025" s="1">
        <v>0</v>
      </c>
      <c r="M3025" s="1">
        <v>68</v>
      </c>
      <c r="N3025" s="1">
        <v>82.926829268292593</v>
      </c>
      <c r="O3025" s="1" t="s">
        <v>6904</v>
      </c>
    </row>
    <row r="3026" spans="1:15" x14ac:dyDescent="0.3">
      <c r="A3026" s="1" t="s">
        <v>5716</v>
      </c>
      <c r="B3026" s="1" t="s">
        <v>5771</v>
      </c>
      <c r="C3026" s="1">
        <v>2</v>
      </c>
      <c r="D3026" s="1" t="s">
        <v>6671</v>
      </c>
      <c r="E3026" s="1">
        <v>12</v>
      </c>
      <c r="F3026" s="1" t="s">
        <v>7022</v>
      </c>
      <c r="G3026" s="1" t="s">
        <v>5814</v>
      </c>
      <c r="H3026" s="1" t="s">
        <v>6880</v>
      </c>
      <c r="I3026" s="1" t="b">
        <v>1</v>
      </c>
      <c r="J3026" s="1">
        <v>0</v>
      </c>
      <c r="K3026" s="1">
        <v>0</v>
      </c>
      <c r="L3026" s="1">
        <v>0</v>
      </c>
      <c r="M3026" s="1">
        <v>7</v>
      </c>
      <c r="N3026" s="1">
        <v>8.5365853658536501</v>
      </c>
      <c r="O3026" s="1" t="s">
        <v>6886</v>
      </c>
    </row>
    <row r="3027" spans="1:15" x14ac:dyDescent="0.3">
      <c r="A3027" s="1" t="s">
        <v>5716</v>
      </c>
      <c r="B3027" s="1" t="s">
        <v>5771</v>
      </c>
      <c r="C3027" s="1">
        <v>2</v>
      </c>
      <c r="D3027" s="1" t="s">
        <v>6671</v>
      </c>
      <c r="E3027" s="1">
        <v>12</v>
      </c>
      <c r="F3027" s="1" t="s">
        <v>7022</v>
      </c>
      <c r="G3027" s="1" t="s">
        <v>5803</v>
      </c>
      <c r="H3027" s="1" t="s">
        <v>6903</v>
      </c>
      <c r="I3027" s="1" t="b">
        <v>0</v>
      </c>
      <c r="J3027" s="1">
        <v>0</v>
      </c>
      <c r="K3027" s="1">
        <v>1</v>
      </c>
      <c r="L3027" s="1">
        <v>4</v>
      </c>
      <c r="M3027" s="1">
        <v>1</v>
      </c>
      <c r="N3027" s="1">
        <v>1.2195121951219501</v>
      </c>
      <c r="O3027" s="1" t="s">
        <v>7025</v>
      </c>
    </row>
    <row r="3028" spans="1:15" x14ac:dyDescent="0.3">
      <c r="A3028" s="1" t="s">
        <v>5716</v>
      </c>
      <c r="B3028" s="1" t="s">
        <v>5771</v>
      </c>
      <c r="C3028" s="1">
        <v>2</v>
      </c>
      <c r="D3028" s="1" t="s">
        <v>6671</v>
      </c>
      <c r="E3028" s="1">
        <v>12</v>
      </c>
      <c r="F3028" s="1" t="s">
        <v>7022</v>
      </c>
      <c r="G3028" s="1" t="s">
        <v>5851</v>
      </c>
      <c r="H3028" s="1" t="s">
        <v>6903</v>
      </c>
      <c r="I3028" s="1" t="b">
        <v>0</v>
      </c>
      <c r="J3028" s="1">
        <v>1</v>
      </c>
      <c r="K3028" s="1">
        <v>1</v>
      </c>
      <c r="L3028" s="1">
        <v>0</v>
      </c>
      <c r="M3028" s="1">
        <v>1</v>
      </c>
      <c r="N3028" s="1">
        <v>1.2195121951219501</v>
      </c>
      <c r="O3028" s="1" t="s">
        <v>7026</v>
      </c>
    </row>
    <row r="3029" spans="1:15" x14ac:dyDescent="0.3">
      <c r="A3029" s="1" t="s">
        <v>5716</v>
      </c>
      <c r="B3029" s="1" t="s">
        <v>5771</v>
      </c>
      <c r="C3029" s="1">
        <v>2</v>
      </c>
      <c r="D3029" s="1" t="s">
        <v>6671</v>
      </c>
      <c r="E3029" s="1">
        <v>12</v>
      </c>
      <c r="F3029" s="1" t="s">
        <v>7022</v>
      </c>
      <c r="G3029" s="1" t="s">
        <v>5834</v>
      </c>
      <c r="H3029" s="1" t="s">
        <v>6903</v>
      </c>
      <c r="I3029" s="1" t="b">
        <v>0</v>
      </c>
      <c r="J3029" s="1">
        <v>15</v>
      </c>
      <c r="K3029" s="1">
        <v>1</v>
      </c>
      <c r="L3029" s="1">
        <v>0</v>
      </c>
      <c r="M3029" s="1">
        <v>1</v>
      </c>
      <c r="N3029" s="1">
        <v>1.2195121951219501</v>
      </c>
      <c r="O3029" s="1" t="s">
        <v>7027</v>
      </c>
    </row>
    <row r="3030" spans="1:15" x14ac:dyDescent="0.3">
      <c r="A3030" s="1" t="s">
        <v>5716</v>
      </c>
      <c r="B3030" s="1" t="s">
        <v>5771</v>
      </c>
      <c r="C3030" s="1">
        <v>2</v>
      </c>
      <c r="D3030" s="1" t="s">
        <v>6671</v>
      </c>
      <c r="E3030" s="1">
        <v>12</v>
      </c>
      <c r="F3030" s="1" t="s">
        <v>7022</v>
      </c>
      <c r="G3030" s="1" t="s">
        <v>5908</v>
      </c>
      <c r="H3030" s="1" t="s">
        <v>6880</v>
      </c>
      <c r="I3030" s="1" t="b">
        <v>0</v>
      </c>
      <c r="J3030" s="1">
        <v>0</v>
      </c>
      <c r="K3030" s="1">
        <v>0</v>
      </c>
      <c r="L3030" s="1">
        <v>1</v>
      </c>
      <c r="M3030" s="1">
        <v>1</v>
      </c>
      <c r="N3030" s="1">
        <v>1.2195121951219501</v>
      </c>
      <c r="O3030" s="1" t="s">
        <v>7028</v>
      </c>
    </row>
    <row r="3031" spans="1:15" x14ac:dyDescent="0.3">
      <c r="A3031" s="1" t="s">
        <v>5716</v>
      </c>
      <c r="B3031" s="1" t="s">
        <v>5771</v>
      </c>
      <c r="C3031" s="1">
        <v>2</v>
      </c>
      <c r="D3031" s="1" t="s">
        <v>6671</v>
      </c>
      <c r="E3031" s="1">
        <v>13</v>
      </c>
      <c r="F3031" s="1" t="s">
        <v>7029</v>
      </c>
      <c r="G3031" s="1" t="s">
        <v>5814</v>
      </c>
      <c r="H3031" s="1" t="s">
        <v>6880</v>
      </c>
      <c r="I3031" s="1" t="b">
        <v>1</v>
      </c>
      <c r="J3031" s="1">
        <v>0</v>
      </c>
      <c r="K3031" s="1">
        <v>0</v>
      </c>
      <c r="L3031" s="1">
        <v>0</v>
      </c>
      <c r="M3031" s="1">
        <v>197</v>
      </c>
      <c r="N3031" s="1">
        <v>89.954337899543305</v>
      </c>
      <c r="O3031" s="1" t="s">
        <v>6886</v>
      </c>
    </row>
    <row r="3032" spans="1:15" x14ac:dyDescent="0.3">
      <c r="A3032" s="1" t="s">
        <v>5716</v>
      </c>
      <c r="B3032" s="1" t="s">
        <v>5771</v>
      </c>
      <c r="C3032" s="1">
        <v>2</v>
      </c>
      <c r="D3032" s="1" t="s">
        <v>6671</v>
      </c>
      <c r="E3032" s="1">
        <v>13</v>
      </c>
      <c r="F3032" s="1" t="s">
        <v>7029</v>
      </c>
      <c r="G3032" s="1" t="s">
        <v>5803</v>
      </c>
      <c r="H3032" s="1" t="s">
        <v>6903</v>
      </c>
      <c r="I3032" s="1" t="b">
        <v>0</v>
      </c>
      <c r="J3032" s="1">
        <v>0</v>
      </c>
      <c r="K3032" s="1">
        <v>1</v>
      </c>
      <c r="L3032" s="1">
        <v>0</v>
      </c>
      <c r="M3032" s="1">
        <v>9</v>
      </c>
      <c r="N3032" s="1">
        <v>4.10958904109589</v>
      </c>
      <c r="O3032" s="1" t="s">
        <v>6904</v>
      </c>
    </row>
    <row r="3033" spans="1:15" x14ac:dyDescent="0.3">
      <c r="A3033" s="1" t="s">
        <v>5716</v>
      </c>
      <c r="B3033" s="1" t="s">
        <v>5771</v>
      </c>
      <c r="C3033" s="1">
        <v>2</v>
      </c>
      <c r="D3033" s="1" t="s">
        <v>6671</v>
      </c>
      <c r="E3033" s="1">
        <v>13</v>
      </c>
      <c r="F3033" s="1" t="s">
        <v>7029</v>
      </c>
      <c r="G3033" s="1" t="s">
        <v>5801</v>
      </c>
      <c r="H3033" s="1" t="s">
        <v>6880</v>
      </c>
      <c r="I3033" s="1" t="b">
        <v>0</v>
      </c>
      <c r="J3033" s="1">
        <v>1</v>
      </c>
      <c r="K3033" s="1">
        <v>0</v>
      </c>
      <c r="L3033" s="1">
        <v>0</v>
      </c>
      <c r="M3033" s="1">
        <v>3</v>
      </c>
      <c r="N3033" s="1">
        <v>1.3698630136986201</v>
      </c>
      <c r="O3033" s="1" t="s">
        <v>6881</v>
      </c>
    </row>
    <row r="3034" spans="1:15" x14ac:dyDescent="0.3">
      <c r="A3034" s="1" t="s">
        <v>5716</v>
      </c>
      <c r="B3034" s="1" t="s">
        <v>5771</v>
      </c>
      <c r="C3034" s="1">
        <v>2</v>
      </c>
      <c r="D3034" s="1" t="s">
        <v>6671</v>
      </c>
      <c r="E3034" s="1">
        <v>14</v>
      </c>
      <c r="F3034" s="1" t="s">
        <v>7030</v>
      </c>
      <c r="G3034" s="1" t="s">
        <v>5803</v>
      </c>
      <c r="H3034" s="1" t="s">
        <v>6877</v>
      </c>
      <c r="I3034" s="1" t="b">
        <v>0</v>
      </c>
      <c r="J3034" s="1">
        <v>0</v>
      </c>
      <c r="K3034" s="1">
        <v>1</v>
      </c>
      <c r="L3034" s="1">
        <v>0</v>
      </c>
      <c r="M3034" s="1">
        <v>116</v>
      </c>
      <c r="N3034" s="1">
        <v>27.817745803357301</v>
      </c>
      <c r="O3034" s="1" t="s">
        <v>6878</v>
      </c>
    </row>
    <row r="3035" spans="1:15" x14ac:dyDescent="0.3">
      <c r="A3035" s="1" t="s">
        <v>5716</v>
      </c>
      <c r="B3035" s="1" t="s">
        <v>5771</v>
      </c>
      <c r="C3035" s="1">
        <v>2</v>
      </c>
      <c r="D3035" s="1" t="s">
        <v>6671</v>
      </c>
      <c r="E3035" s="1">
        <v>14</v>
      </c>
      <c r="F3035" s="1" t="s">
        <v>7030</v>
      </c>
      <c r="G3035" s="1" t="s">
        <v>5803</v>
      </c>
      <c r="H3035" s="1" t="s">
        <v>6882</v>
      </c>
      <c r="I3035" s="1" t="b">
        <v>0</v>
      </c>
      <c r="J3035" s="1">
        <v>0</v>
      </c>
      <c r="K3035" s="1">
        <v>1</v>
      </c>
      <c r="L3035" s="1">
        <v>0</v>
      </c>
      <c r="M3035" s="1">
        <v>103</v>
      </c>
      <c r="N3035" s="1">
        <v>24.700239808153398</v>
      </c>
      <c r="O3035" s="1" t="s">
        <v>6883</v>
      </c>
    </row>
    <row r="3036" spans="1:15" x14ac:dyDescent="0.3">
      <c r="A3036" s="1" t="s">
        <v>5716</v>
      </c>
      <c r="B3036" s="1" t="s">
        <v>5771</v>
      </c>
      <c r="C3036" s="1">
        <v>2</v>
      </c>
      <c r="D3036" s="1" t="s">
        <v>6671</v>
      </c>
      <c r="E3036" s="1">
        <v>14</v>
      </c>
      <c r="F3036" s="1" t="s">
        <v>7030</v>
      </c>
      <c r="G3036" s="1" t="s">
        <v>5834</v>
      </c>
      <c r="H3036" s="1" t="s">
        <v>6880</v>
      </c>
      <c r="I3036" s="1" t="b">
        <v>0</v>
      </c>
      <c r="J3036" s="1">
        <v>12</v>
      </c>
      <c r="K3036" s="1">
        <v>0</v>
      </c>
      <c r="L3036" s="1">
        <v>0</v>
      </c>
      <c r="M3036" s="1">
        <v>86</v>
      </c>
      <c r="N3036" s="1">
        <v>20.6235011990407</v>
      </c>
      <c r="O3036" s="1" t="s">
        <v>7031</v>
      </c>
    </row>
    <row r="3037" spans="1:15" x14ac:dyDescent="0.3">
      <c r="A3037" s="1" t="s">
        <v>5716</v>
      </c>
      <c r="B3037" s="1" t="s">
        <v>5771</v>
      </c>
      <c r="C3037" s="1">
        <v>2</v>
      </c>
      <c r="D3037" s="1" t="s">
        <v>6671</v>
      </c>
      <c r="E3037" s="1">
        <v>14</v>
      </c>
      <c r="F3037" s="1" t="s">
        <v>7030</v>
      </c>
      <c r="G3037" s="1" t="s">
        <v>5810</v>
      </c>
      <c r="H3037" s="1" t="s">
        <v>6880</v>
      </c>
      <c r="I3037" s="1" t="b">
        <v>0</v>
      </c>
      <c r="J3037" s="1">
        <v>2</v>
      </c>
      <c r="K3037" s="1">
        <v>0</v>
      </c>
      <c r="L3037" s="1">
        <v>0</v>
      </c>
      <c r="M3037" s="1">
        <v>56</v>
      </c>
      <c r="N3037" s="1">
        <v>13.429256594724199</v>
      </c>
      <c r="O3037" s="1" t="s">
        <v>6993</v>
      </c>
    </row>
    <row r="3038" spans="1:15" x14ac:dyDescent="0.3">
      <c r="A3038" s="1" t="s">
        <v>5716</v>
      </c>
      <c r="B3038" s="1" t="s">
        <v>5771</v>
      </c>
      <c r="C3038" s="1">
        <v>2</v>
      </c>
      <c r="D3038" s="1" t="s">
        <v>6671</v>
      </c>
      <c r="E3038" s="1">
        <v>14</v>
      </c>
      <c r="F3038" s="1" t="s">
        <v>7030</v>
      </c>
      <c r="G3038" s="1" t="s">
        <v>5814</v>
      </c>
      <c r="H3038" s="1" t="s">
        <v>6880</v>
      </c>
      <c r="I3038" s="1" t="b">
        <v>1</v>
      </c>
      <c r="J3038" s="1">
        <v>0</v>
      </c>
      <c r="K3038" s="1">
        <v>0</v>
      </c>
      <c r="L3038" s="1">
        <v>0</v>
      </c>
      <c r="M3038" s="1">
        <v>12</v>
      </c>
      <c r="N3038" s="1">
        <v>2.8776978417266101</v>
      </c>
      <c r="O3038" s="1" t="s">
        <v>6886</v>
      </c>
    </row>
    <row r="3039" spans="1:15" x14ac:dyDescent="0.3">
      <c r="A3039" s="1" t="s">
        <v>5716</v>
      </c>
      <c r="B3039" s="1" t="s">
        <v>5771</v>
      </c>
      <c r="C3039" s="1">
        <v>2</v>
      </c>
      <c r="D3039" s="1" t="s">
        <v>6671</v>
      </c>
      <c r="E3039" s="1">
        <v>14</v>
      </c>
      <c r="F3039" s="1" t="s">
        <v>7030</v>
      </c>
      <c r="G3039" s="1" t="s">
        <v>5834</v>
      </c>
      <c r="H3039" s="1" t="s">
        <v>7032</v>
      </c>
      <c r="I3039" s="1" t="b">
        <v>0</v>
      </c>
      <c r="J3039" s="1">
        <v>0</v>
      </c>
      <c r="K3039" s="1">
        <v>6</v>
      </c>
      <c r="L3039" s="1">
        <v>7</v>
      </c>
      <c r="M3039" s="1">
        <v>11</v>
      </c>
      <c r="N3039" s="1">
        <v>2.6378896882494001</v>
      </c>
      <c r="O3039" s="1" t="s">
        <v>7033</v>
      </c>
    </row>
    <row r="3040" spans="1:15" x14ac:dyDescent="0.3">
      <c r="A3040" s="1" t="s">
        <v>5716</v>
      </c>
      <c r="B3040" s="1" t="s">
        <v>5771</v>
      </c>
      <c r="C3040" s="1">
        <v>2</v>
      </c>
      <c r="D3040" s="1" t="s">
        <v>6671</v>
      </c>
      <c r="E3040" s="1">
        <v>14</v>
      </c>
      <c r="F3040" s="1" t="s">
        <v>7030</v>
      </c>
      <c r="G3040" s="1" t="s">
        <v>5801</v>
      </c>
      <c r="H3040" s="1" t="s">
        <v>6880</v>
      </c>
      <c r="I3040" s="1" t="b">
        <v>0</v>
      </c>
      <c r="J3040" s="1">
        <v>1</v>
      </c>
      <c r="K3040" s="1">
        <v>0</v>
      </c>
      <c r="L3040" s="1">
        <v>0</v>
      </c>
      <c r="M3040" s="1">
        <v>11</v>
      </c>
      <c r="N3040" s="1">
        <v>2.6378896882494001</v>
      </c>
      <c r="O3040" s="1" t="s">
        <v>6881</v>
      </c>
    </row>
    <row r="3041" spans="1:15" x14ac:dyDescent="0.3">
      <c r="A3041" s="1" t="s">
        <v>5716</v>
      </c>
      <c r="B3041" s="1" t="s">
        <v>5771</v>
      </c>
      <c r="C3041" s="1">
        <v>2</v>
      </c>
      <c r="D3041" s="1" t="s">
        <v>6671</v>
      </c>
      <c r="E3041" s="1">
        <v>15</v>
      </c>
      <c r="F3041" s="1" t="s">
        <v>7034</v>
      </c>
      <c r="G3041" s="1" t="s">
        <v>5803</v>
      </c>
      <c r="H3041" s="1" t="s">
        <v>6877</v>
      </c>
      <c r="I3041" s="1" t="b">
        <v>0</v>
      </c>
      <c r="J3041" s="1">
        <v>0</v>
      </c>
      <c r="K3041" s="1">
        <v>1</v>
      </c>
      <c r="L3041" s="1">
        <v>0</v>
      </c>
      <c r="M3041" s="1">
        <v>11</v>
      </c>
      <c r="N3041" s="1">
        <v>9.5652173913043406</v>
      </c>
      <c r="O3041" s="1" t="s">
        <v>6878</v>
      </c>
    </row>
    <row r="3042" spans="1:15" x14ac:dyDescent="0.3">
      <c r="A3042" s="1" t="s">
        <v>5716</v>
      </c>
      <c r="B3042" s="1" t="s">
        <v>5771</v>
      </c>
      <c r="C3042" s="1">
        <v>2</v>
      </c>
      <c r="D3042" s="1" t="s">
        <v>6671</v>
      </c>
      <c r="E3042" s="1">
        <v>15</v>
      </c>
      <c r="F3042" s="1" t="s">
        <v>7034</v>
      </c>
      <c r="G3042" s="1" t="s">
        <v>5801</v>
      </c>
      <c r="H3042" s="1" t="s">
        <v>6880</v>
      </c>
      <c r="I3042" s="1" t="b">
        <v>0</v>
      </c>
      <c r="J3042" s="1">
        <v>1</v>
      </c>
      <c r="K3042" s="1">
        <v>0</v>
      </c>
      <c r="L3042" s="1">
        <v>0</v>
      </c>
      <c r="M3042" s="1">
        <v>92</v>
      </c>
      <c r="N3042" s="1">
        <v>80</v>
      </c>
      <c r="O3042" s="1" t="s">
        <v>6881</v>
      </c>
    </row>
    <row r="3043" spans="1:15" x14ac:dyDescent="0.3">
      <c r="A3043" s="1" t="s">
        <v>5716</v>
      </c>
      <c r="B3043" s="1" t="s">
        <v>5771</v>
      </c>
      <c r="C3043" s="1">
        <v>2</v>
      </c>
      <c r="D3043" s="1" t="s">
        <v>6671</v>
      </c>
      <c r="E3043" s="1">
        <v>15</v>
      </c>
      <c r="F3043" s="1" t="s">
        <v>7034</v>
      </c>
      <c r="G3043" s="1" t="s">
        <v>5803</v>
      </c>
      <c r="H3043" s="1" t="s">
        <v>6882</v>
      </c>
      <c r="I3043" s="1" t="b">
        <v>0</v>
      </c>
      <c r="J3043" s="1">
        <v>0</v>
      </c>
      <c r="K3043" s="1">
        <v>1</v>
      </c>
      <c r="L3043" s="1">
        <v>0</v>
      </c>
      <c r="M3043" s="1">
        <v>4</v>
      </c>
      <c r="N3043" s="1">
        <v>3.4782608695652102</v>
      </c>
      <c r="O3043" s="1" t="s">
        <v>6883</v>
      </c>
    </row>
    <row r="3044" spans="1:15" x14ac:dyDescent="0.3">
      <c r="A3044" s="1" t="s">
        <v>5716</v>
      </c>
      <c r="B3044" s="1" t="s">
        <v>5771</v>
      </c>
      <c r="C3044" s="1">
        <v>2</v>
      </c>
      <c r="D3044" s="1" t="s">
        <v>6671</v>
      </c>
      <c r="E3044" s="1">
        <v>15</v>
      </c>
      <c r="F3044" s="1" t="s">
        <v>7034</v>
      </c>
      <c r="G3044" s="1" t="s">
        <v>5810</v>
      </c>
      <c r="H3044" s="1" t="s">
        <v>6880</v>
      </c>
      <c r="I3044" s="1" t="b">
        <v>0</v>
      </c>
      <c r="J3044" s="1">
        <v>2</v>
      </c>
      <c r="K3044" s="1">
        <v>0</v>
      </c>
      <c r="L3044" s="1">
        <v>0</v>
      </c>
      <c r="M3044" s="1">
        <v>3</v>
      </c>
      <c r="N3044" s="1">
        <v>2.60869565217391</v>
      </c>
      <c r="O3044" s="1" t="s">
        <v>6993</v>
      </c>
    </row>
    <row r="3045" spans="1:15" x14ac:dyDescent="0.3">
      <c r="A3045" s="1" t="s">
        <v>5716</v>
      </c>
      <c r="B3045" s="1" t="s">
        <v>5771</v>
      </c>
      <c r="C3045" s="1">
        <v>2</v>
      </c>
      <c r="D3045" s="1" t="s">
        <v>6671</v>
      </c>
      <c r="E3045" s="1">
        <v>16</v>
      </c>
      <c r="F3045" s="1" t="s">
        <v>7035</v>
      </c>
      <c r="G3045" s="1" t="s">
        <v>5814</v>
      </c>
      <c r="H3045" s="1" t="s">
        <v>6895</v>
      </c>
      <c r="I3045" s="1" t="b">
        <v>1</v>
      </c>
      <c r="J3045" s="1">
        <v>0</v>
      </c>
      <c r="K3045" s="1">
        <v>0</v>
      </c>
      <c r="L3045" s="1">
        <v>0</v>
      </c>
      <c r="M3045" s="1">
        <v>5</v>
      </c>
      <c r="N3045" s="1">
        <v>7.5757575757575699</v>
      </c>
      <c r="O3045" s="1" t="s">
        <v>6912</v>
      </c>
    </row>
    <row r="3046" spans="1:15" x14ac:dyDescent="0.3">
      <c r="A3046" s="1" t="s">
        <v>5716</v>
      </c>
      <c r="B3046" s="1" t="s">
        <v>5771</v>
      </c>
      <c r="C3046" s="1">
        <v>2</v>
      </c>
      <c r="D3046" s="1" t="s">
        <v>6671</v>
      </c>
      <c r="E3046" s="1">
        <v>16</v>
      </c>
      <c r="F3046" s="1" t="s">
        <v>7035</v>
      </c>
      <c r="G3046" s="1" t="s">
        <v>5834</v>
      </c>
      <c r="H3046" s="1" t="s">
        <v>7036</v>
      </c>
      <c r="I3046" s="1" t="b">
        <v>0</v>
      </c>
      <c r="J3046" s="1">
        <v>0</v>
      </c>
      <c r="K3046" s="1">
        <v>11</v>
      </c>
      <c r="L3046" s="1">
        <v>2</v>
      </c>
      <c r="M3046" s="1">
        <v>1</v>
      </c>
      <c r="N3046" s="1">
        <v>1.51515151515151</v>
      </c>
      <c r="O3046" s="1" t="s">
        <v>7037</v>
      </c>
    </row>
    <row r="3047" spans="1:15" x14ac:dyDescent="0.3">
      <c r="A3047" s="1" t="s">
        <v>5716</v>
      </c>
      <c r="B3047" s="1" t="s">
        <v>5771</v>
      </c>
      <c r="C3047" s="1">
        <v>2</v>
      </c>
      <c r="D3047" s="1" t="s">
        <v>6671</v>
      </c>
      <c r="E3047" s="1">
        <v>16</v>
      </c>
      <c r="F3047" s="1" t="s">
        <v>7035</v>
      </c>
      <c r="G3047" s="1" t="s">
        <v>5834</v>
      </c>
      <c r="H3047" s="1" t="s">
        <v>7038</v>
      </c>
      <c r="I3047" s="1" t="b">
        <v>0</v>
      </c>
      <c r="J3047" s="1">
        <v>0</v>
      </c>
      <c r="K3047" s="1">
        <v>13</v>
      </c>
      <c r="L3047" s="1">
        <v>3</v>
      </c>
      <c r="M3047" s="1">
        <v>1</v>
      </c>
      <c r="N3047" s="1">
        <v>1.51515151515151</v>
      </c>
      <c r="O3047" s="1" t="s">
        <v>7039</v>
      </c>
    </row>
    <row r="3048" spans="1:15" x14ac:dyDescent="0.3">
      <c r="A3048" s="1" t="s">
        <v>5716</v>
      </c>
      <c r="B3048" s="1" t="s">
        <v>5771</v>
      </c>
      <c r="C3048" s="1">
        <v>2</v>
      </c>
      <c r="D3048" s="1" t="s">
        <v>6671</v>
      </c>
      <c r="E3048" s="1">
        <v>16</v>
      </c>
      <c r="F3048" s="1" t="s">
        <v>7035</v>
      </c>
      <c r="G3048" s="1" t="s">
        <v>5803</v>
      </c>
      <c r="H3048" s="1" t="s">
        <v>6877</v>
      </c>
      <c r="I3048" s="1" t="b">
        <v>0</v>
      </c>
      <c r="J3048" s="1">
        <v>0</v>
      </c>
      <c r="K3048" s="1">
        <v>1</v>
      </c>
      <c r="L3048" s="1">
        <v>0</v>
      </c>
      <c r="M3048" s="1">
        <v>1</v>
      </c>
      <c r="N3048" s="1">
        <v>1.51515151515151</v>
      </c>
      <c r="O3048" s="1" t="s">
        <v>6878</v>
      </c>
    </row>
    <row r="3049" spans="1:15" x14ac:dyDescent="0.3">
      <c r="A3049" s="1" t="s">
        <v>5716</v>
      </c>
      <c r="B3049" s="1" t="s">
        <v>5771</v>
      </c>
      <c r="C3049" s="1">
        <v>2</v>
      </c>
      <c r="D3049" s="1" t="s">
        <v>6671</v>
      </c>
      <c r="E3049" s="1">
        <v>16</v>
      </c>
      <c r="F3049" s="1" t="s">
        <v>7035</v>
      </c>
      <c r="G3049" s="1" t="s">
        <v>5803</v>
      </c>
      <c r="H3049" s="1" t="s">
        <v>6903</v>
      </c>
      <c r="I3049" s="1" t="b">
        <v>0</v>
      </c>
      <c r="J3049" s="1">
        <v>0</v>
      </c>
      <c r="K3049" s="1">
        <v>1</v>
      </c>
      <c r="L3049" s="1">
        <v>0</v>
      </c>
      <c r="M3049" s="1">
        <v>49</v>
      </c>
      <c r="N3049" s="1">
        <v>74.242424242424207</v>
      </c>
      <c r="O3049" s="1" t="s">
        <v>6904</v>
      </c>
    </row>
    <row r="3050" spans="1:15" x14ac:dyDescent="0.3">
      <c r="A3050" s="1" t="s">
        <v>5716</v>
      </c>
      <c r="B3050" s="1" t="s">
        <v>5771</v>
      </c>
      <c r="C3050" s="1">
        <v>2</v>
      </c>
      <c r="D3050" s="1" t="s">
        <v>6671</v>
      </c>
      <c r="E3050" s="1">
        <v>16</v>
      </c>
      <c r="F3050" s="1" t="s">
        <v>7035</v>
      </c>
      <c r="G3050" s="1" t="s">
        <v>5801</v>
      </c>
      <c r="H3050" s="1" t="s">
        <v>6880</v>
      </c>
      <c r="I3050" s="1" t="b">
        <v>0</v>
      </c>
      <c r="J3050" s="1">
        <v>1</v>
      </c>
      <c r="K3050" s="1">
        <v>0</v>
      </c>
      <c r="L3050" s="1">
        <v>0</v>
      </c>
      <c r="M3050" s="1">
        <v>5</v>
      </c>
      <c r="N3050" s="1">
        <v>7.5757575757575699</v>
      </c>
      <c r="O3050" s="1" t="s">
        <v>6881</v>
      </c>
    </row>
    <row r="3051" spans="1:15" x14ac:dyDescent="0.3">
      <c r="A3051" s="1" t="s">
        <v>5716</v>
      </c>
      <c r="B3051" s="1" t="s">
        <v>5771</v>
      </c>
      <c r="C3051" s="1">
        <v>2</v>
      </c>
      <c r="D3051" s="1" t="s">
        <v>6671</v>
      </c>
      <c r="E3051" s="1">
        <v>16</v>
      </c>
      <c r="F3051" s="1" t="s">
        <v>7035</v>
      </c>
      <c r="G3051" s="1" t="s">
        <v>5834</v>
      </c>
      <c r="H3051" s="1" t="s">
        <v>6880</v>
      </c>
      <c r="I3051" s="1" t="b">
        <v>0</v>
      </c>
      <c r="J3051" s="1">
        <v>18</v>
      </c>
      <c r="K3051" s="1">
        <v>0</v>
      </c>
      <c r="L3051" s="1">
        <v>0</v>
      </c>
      <c r="M3051" s="1">
        <v>2</v>
      </c>
      <c r="N3051" s="1">
        <v>3.0303030303030298</v>
      </c>
      <c r="O3051" s="1" t="s">
        <v>7040</v>
      </c>
    </row>
    <row r="3052" spans="1:15" x14ac:dyDescent="0.3">
      <c r="A3052" s="1" t="s">
        <v>5716</v>
      </c>
      <c r="B3052" s="1" t="s">
        <v>5771</v>
      </c>
      <c r="C3052" s="1">
        <v>2</v>
      </c>
      <c r="D3052" s="1" t="s">
        <v>6671</v>
      </c>
      <c r="E3052" s="1">
        <v>16</v>
      </c>
      <c r="F3052" s="1" t="s">
        <v>7035</v>
      </c>
      <c r="G3052" s="1" t="s">
        <v>5834</v>
      </c>
      <c r="H3052" s="1" t="s">
        <v>6880</v>
      </c>
      <c r="I3052" s="1" t="b">
        <v>0</v>
      </c>
      <c r="J3052" s="1">
        <v>7</v>
      </c>
      <c r="K3052" s="1">
        <v>0</v>
      </c>
      <c r="L3052" s="1">
        <v>16</v>
      </c>
      <c r="M3052" s="1">
        <v>1</v>
      </c>
      <c r="N3052" s="1">
        <v>1.51515151515151</v>
      </c>
      <c r="O3052" s="1" t="s">
        <v>7041</v>
      </c>
    </row>
    <row r="3053" spans="1:15" x14ac:dyDescent="0.3">
      <c r="A3053" s="1" t="s">
        <v>5716</v>
      </c>
      <c r="B3053" s="1" t="s">
        <v>5771</v>
      </c>
      <c r="C3053" s="1">
        <v>2</v>
      </c>
      <c r="D3053" s="1" t="s">
        <v>6671</v>
      </c>
      <c r="E3053" s="1">
        <v>16</v>
      </c>
      <c r="F3053" s="1" t="s">
        <v>7035</v>
      </c>
      <c r="G3053" s="1" t="s">
        <v>5803</v>
      </c>
      <c r="H3053" s="1" t="s">
        <v>6903</v>
      </c>
      <c r="I3053" s="1" t="b">
        <v>0</v>
      </c>
      <c r="J3053" s="1">
        <v>0</v>
      </c>
      <c r="K3053" s="1">
        <v>1</v>
      </c>
      <c r="L3053" s="1">
        <v>1</v>
      </c>
      <c r="M3053" s="1">
        <v>1</v>
      </c>
      <c r="N3053" s="1">
        <v>1.51515151515151</v>
      </c>
      <c r="O3053" s="1" t="s">
        <v>7042</v>
      </c>
    </row>
    <row r="3054" spans="1:15" x14ac:dyDescent="0.3">
      <c r="A3054" s="1" t="s">
        <v>5716</v>
      </c>
      <c r="B3054" s="1" t="s">
        <v>5771</v>
      </c>
      <c r="C3054" s="1">
        <v>2</v>
      </c>
      <c r="D3054" s="1" t="s">
        <v>6671</v>
      </c>
      <c r="E3054" s="1">
        <v>17</v>
      </c>
      <c r="F3054" s="1" t="s">
        <v>7043</v>
      </c>
      <c r="G3054" s="1" t="s">
        <v>5803</v>
      </c>
      <c r="H3054" s="1" t="s">
        <v>6877</v>
      </c>
      <c r="I3054" s="1" t="b">
        <v>0</v>
      </c>
      <c r="J3054" s="1">
        <v>0</v>
      </c>
      <c r="K3054" s="1">
        <v>1</v>
      </c>
      <c r="L3054" s="1">
        <v>0</v>
      </c>
      <c r="M3054" s="1">
        <v>83</v>
      </c>
      <c r="N3054" s="1">
        <v>25</v>
      </c>
      <c r="O3054" s="1" t="s">
        <v>6878</v>
      </c>
    </row>
    <row r="3055" spans="1:15" x14ac:dyDescent="0.3">
      <c r="A3055" s="1" t="s">
        <v>5716</v>
      </c>
      <c r="B3055" s="1" t="s">
        <v>5771</v>
      </c>
      <c r="C3055" s="1">
        <v>2</v>
      </c>
      <c r="D3055" s="1" t="s">
        <v>6671</v>
      </c>
      <c r="E3055" s="1">
        <v>17</v>
      </c>
      <c r="F3055" s="1" t="s">
        <v>7043</v>
      </c>
      <c r="G3055" s="1" t="s">
        <v>5895</v>
      </c>
      <c r="H3055" s="1" t="s">
        <v>7008</v>
      </c>
      <c r="I3055" s="1" t="b">
        <v>0</v>
      </c>
      <c r="J3055" s="1">
        <v>0</v>
      </c>
      <c r="K3055" s="1">
        <v>2</v>
      </c>
      <c r="L3055" s="1">
        <v>1</v>
      </c>
      <c r="M3055" s="1">
        <v>8</v>
      </c>
      <c r="N3055" s="1">
        <v>2.4096385542168601</v>
      </c>
      <c r="O3055" s="1" t="s">
        <v>7009</v>
      </c>
    </row>
    <row r="3056" spans="1:15" x14ac:dyDescent="0.3">
      <c r="A3056" s="1" t="s">
        <v>5716</v>
      </c>
      <c r="B3056" s="1" t="s">
        <v>5771</v>
      </c>
      <c r="C3056" s="1">
        <v>2</v>
      </c>
      <c r="D3056" s="1" t="s">
        <v>6671</v>
      </c>
      <c r="E3056" s="1">
        <v>17</v>
      </c>
      <c r="F3056" s="1" t="s">
        <v>7043</v>
      </c>
      <c r="G3056" s="1" t="s">
        <v>5801</v>
      </c>
      <c r="H3056" s="1" t="s">
        <v>6880</v>
      </c>
      <c r="I3056" s="1" t="b">
        <v>0</v>
      </c>
      <c r="J3056" s="1">
        <v>1</v>
      </c>
      <c r="K3056" s="1">
        <v>0</v>
      </c>
      <c r="L3056" s="1">
        <v>0</v>
      </c>
      <c r="M3056" s="1">
        <v>147</v>
      </c>
      <c r="N3056" s="1">
        <v>44.277108433734902</v>
      </c>
      <c r="O3056" s="1" t="s">
        <v>6881</v>
      </c>
    </row>
    <row r="3057" spans="1:15" x14ac:dyDescent="0.3">
      <c r="A3057" s="1" t="s">
        <v>5716</v>
      </c>
      <c r="B3057" s="1" t="s">
        <v>5771</v>
      </c>
      <c r="C3057" s="1">
        <v>2</v>
      </c>
      <c r="D3057" s="1" t="s">
        <v>6671</v>
      </c>
      <c r="E3057" s="1">
        <v>17</v>
      </c>
      <c r="F3057" s="1" t="s">
        <v>7043</v>
      </c>
      <c r="G3057" s="1" t="s">
        <v>5803</v>
      </c>
      <c r="H3057" s="1" t="s">
        <v>6882</v>
      </c>
      <c r="I3057" s="1" t="b">
        <v>0</v>
      </c>
      <c r="J3057" s="1">
        <v>0</v>
      </c>
      <c r="K3057" s="1">
        <v>1</v>
      </c>
      <c r="L3057" s="1">
        <v>0</v>
      </c>
      <c r="M3057" s="1">
        <v>51</v>
      </c>
      <c r="N3057" s="1">
        <v>15.361445783132501</v>
      </c>
      <c r="O3057" s="1" t="s">
        <v>6883</v>
      </c>
    </row>
    <row r="3058" spans="1:15" x14ac:dyDescent="0.3">
      <c r="A3058" s="1" t="s">
        <v>5716</v>
      </c>
      <c r="B3058" s="1" t="s">
        <v>5771</v>
      </c>
      <c r="C3058" s="1">
        <v>2</v>
      </c>
      <c r="D3058" s="1" t="s">
        <v>6671</v>
      </c>
      <c r="E3058" s="1">
        <v>17</v>
      </c>
      <c r="F3058" s="1" t="s">
        <v>7043</v>
      </c>
      <c r="G3058" s="1" t="s">
        <v>5876</v>
      </c>
      <c r="H3058" s="1" t="s">
        <v>6880</v>
      </c>
      <c r="I3058" s="1" t="b">
        <v>0</v>
      </c>
      <c r="J3058" s="1">
        <v>4</v>
      </c>
      <c r="K3058" s="1">
        <v>0</v>
      </c>
      <c r="L3058" s="1">
        <v>0</v>
      </c>
      <c r="M3058" s="1">
        <v>14</v>
      </c>
      <c r="N3058" s="1">
        <v>4.2168674698795101</v>
      </c>
      <c r="O3058" s="1" t="s">
        <v>7044</v>
      </c>
    </row>
    <row r="3059" spans="1:15" x14ac:dyDescent="0.3">
      <c r="A3059" s="1" t="s">
        <v>5716</v>
      </c>
      <c r="B3059" s="1" t="s">
        <v>5771</v>
      </c>
      <c r="C3059" s="1">
        <v>2</v>
      </c>
      <c r="D3059" s="1" t="s">
        <v>6671</v>
      </c>
      <c r="E3059" s="1">
        <v>17</v>
      </c>
      <c r="F3059" s="1" t="s">
        <v>7043</v>
      </c>
      <c r="G3059" s="1" t="s">
        <v>5803</v>
      </c>
      <c r="H3059" s="1" t="s">
        <v>6903</v>
      </c>
      <c r="I3059" s="1" t="b">
        <v>0</v>
      </c>
      <c r="J3059" s="1">
        <v>0</v>
      </c>
      <c r="K3059" s="1">
        <v>1</v>
      </c>
      <c r="L3059" s="1">
        <v>0</v>
      </c>
      <c r="M3059" s="1">
        <v>7</v>
      </c>
      <c r="N3059" s="1">
        <v>2.1084337349397502</v>
      </c>
      <c r="O3059" s="1" t="s">
        <v>6904</v>
      </c>
    </row>
    <row r="3060" spans="1:15" x14ac:dyDescent="0.3">
      <c r="A3060" s="1" t="s">
        <v>5716</v>
      </c>
      <c r="B3060" s="1" t="s">
        <v>5771</v>
      </c>
      <c r="C3060" s="1">
        <v>2</v>
      </c>
      <c r="D3060" s="1" t="s">
        <v>6671</v>
      </c>
      <c r="E3060" s="1">
        <v>18</v>
      </c>
      <c r="F3060" s="1" t="s">
        <v>7045</v>
      </c>
      <c r="G3060" s="1" t="s">
        <v>5834</v>
      </c>
      <c r="H3060" s="1" t="s">
        <v>6880</v>
      </c>
      <c r="I3060" s="1" t="b">
        <v>0</v>
      </c>
      <c r="J3060" s="1">
        <v>21</v>
      </c>
      <c r="K3060" s="1">
        <v>0</v>
      </c>
      <c r="L3060" s="1">
        <v>0</v>
      </c>
      <c r="M3060" s="1">
        <v>9</v>
      </c>
      <c r="N3060" s="1">
        <v>36</v>
      </c>
      <c r="O3060" s="1" t="s">
        <v>7046</v>
      </c>
    </row>
    <row r="3061" spans="1:15" x14ac:dyDescent="0.3">
      <c r="A3061" s="1" t="s">
        <v>5716</v>
      </c>
      <c r="B3061" s="1" t="s">
        <v>5771</v>
      </c>
      <c r="C3061" s="1">
        <v>2</v>
      </c>
      <c r="D3061" s="1" t="s">
        <v>6671</v>
      </c>
      <c r="E3061" s="1">
        <v>18</v>
      </c>
      <c r="F3061" s="1" t="s">
        <v>7045</v>
      </c>
      <c r="G3061" s="1" t="s">
        <v>5801</v>
      </c>
      <c r="H3061" s="1" t="s">
        <v>6880</v>
      </c>
      <c r="I3061" s="1" t="b">
        <v>0</v>
      </c>
      <c r="J3061" s="1">
        <v>1</v>
      </c>
      <c r="K3061" s="1">
        <v>0</v>
      </c>
      <c r="L3061" s="1">
        <v>0</v>
      </c>
      <c r="M3061" s="1">
        <v>9</v>
      </c>
      <c r="N3061" s="1">
        <v>36</v>
      </c>
      <c r="O3061" s="1" t="s">
        <v>6881</v>
      </c>
    </row>
    <row r="3062" spans="1:15" x14ac:dyDescent="0.3">
      <c r="A3062" s="1" t="s">
        <v>5716</v>
      </c>
      <c r="B3062" s="1" t="s">
        <v>5771</v>
      </c>
      <c r="C3062" s="1">
        <v>2</v>
      </c>
      <c r="D3062" s="1" t="s">
        <v>6671</v>
      </c>
      <c r="E3062" s="1">
        <v>18</v>
      </c>
      <c r="F3062" s="1" t="s">
        <v>7045</v>
      </c>
      <c r="G3062" s="1" t="s">
        <v>5803</v>
      </c>
      <c r="H3062" s="1" t="s">
        <v>6903</v>
      </c>
      <c r="I3062" s="1" t="b">
        <v>0</v>
      </c>
      <c r="J3062" s="1">
        <v>0</v>
      </c>
      <c r="K3062" s="1">
        <v>1</v>
      </c>
      <c r="L3062" s="1">
        <v>0</v>
      </c>
      <c r="M3062" s="1">
        <v>6</v>
      </c>
      <c r="N3062" s="1">
        <v>24</v>
      </c>
      <c r="O3062" s="1" t="s">
        <v>6904</v>
      </c>
    </row>
    <row r="3063" spans="1:15" x14ac:dyDescent="0.3">
      <c r="A3063" s="1" t="s">
        <v>5716</v>
      </c>
      <c r="B3063" s="1" t="s">
        <v>5771</v>
      </c>
      <c r="C3063" s="1">
        <v>2</v>
      </c>
      <c r="D3063" s="1" t="s">
        <v>6671</v>
      </c>
      <c r="E3063" s="1">
        <v>18</v>
      </c>
      <c r="F3063" s="1" t="s">
        <v>7045</v>
      </c>
      <c r="G3063" s="1" t="s">
        <v>5834</v>
      </c>
      <c r="H3063" s="1" t="s">
        <v>7047</v>
      </c>
      <c r="I3063" s="1" t="b">
        <v>0</v>
      </c>
      <c r="J3063" s="1">
        <v>6</v>
      </c>
      <c r="K3063" s="1">
        <v>6</v>
      </c>
      <c r="L3063" s="1">
        <v>15</v>
      </c>
      <c r="M3063" s="1">
        <v>1</v>
      </c>
      <c r="N3063" s="1">
        <v>4</v>
      </c>
      <c r="O3063" s="1" t="s">
        <v>7048</v>
      </c>
    </row>
    <row r="3064" spans="1:15" x14ac:dyDescent="0.3">
      <c r="A3064" s="1" t="s">
        <v>5716</v>
      </c>
      <c r="B3064" s="1" t="s">
        <v>5771</v>
      </c>
      <c r="C3064" s="1">
        <v>2</v>
      </c>
      <c r="D3064" s="1" t="s">
        <v>6671</v>
      </c>
      <c r="E3064" s="1">
        <v>19</v>
      </c>
      <c r="F3064" s="1" t="s">
        <v>7049</v>
      </c>
      <c r="G3064" s="1" t="s">
        <v>5834</v>
      </c>
      <c r="H3064" s="1" t="s">
        <v>6880</v>
      </c>
      <c r="I3064" s="1" t="b">
        <v>0</v>
      </c>
      <c r="J3064" s="1">
        <v>21</v>
      </c>
      <c r="K3064" s="1">
        <v>0</v>
      </c>
      <c r="L3064" s="1">
        <v>0</v>
      </c>
      <c r="M3064" s="1">
        <v>226</v>
      </c>
      <c r="N3064" s="1">
        <v>77.931034482758605</v>
      </c>
      <c r="O3064" s="1" t="s">
        <v>7046</v>
      </c>
    </row>
    <row r="3065" spans="1:15" x14ac:dyDescent="0.3">
      <c r="A3065" s="1" t="s">
        <v>5716</v>
      </c>
      <c r="B3065" s="1" t="s">
        <v>5771</v>
      </c>
      <c r="C3065" s="1">
        <v>2</v>
      </c>
      <c r="D3065" s="1" t="s">
        <v>6671</v>
      </c>
      <c r="E3065" s="1">
        <v>19</v>
      </c>
      <c r="F3065" s="1" t="s">
        <v>7049</v>
      </c>
      <c r="G3065" s="1" t="s">
        <v>5834</v>
      </c>
      <c r="H3065" s="1" t="s">
        <v>7047</v>
      </c>
      <c r="I3065" s="1" t="b">
        <v>0</v>
      </c>
      <c r="J3065" s="1">
        <v>6</v>
      </c>
      <c r="K3065" s="1">
        <v>6</v>
      </c>
      <c r="L3065" s="1">
        <v>15</v>
      </c>
      <c r="M3065" s="1">
        <v>26</v>
      </c>
      <c r="N3065" s="1">
        <v>8.9655172413793096</v>
      </c>
      <c r="O3065" s="1" t="s">
        <v>7048</v>
      </c>
    </row>
    <row r="3066" spans="1:15" x14ac:dyDescent="0.3">
      <c r="A3066" s="1" t="s">
        <v>5716</v>
      </c>
      <c r="B3066" s="1" t="s">
        <v>5771</v>
      </c>
      <c r="C3066" s="1">
        <v>2</v>
      </c>
      <c r="D3066" s="1" t="s">
        <v>6671</v>
      </c>
      <c r="E3066" s="1">
        <v>19</v>
      </c>
      <c r="F3066" s="1" t="s">
        <v>7049</v>
      </c>
      <c r="G3066" s="1" t="s">
        <v>5816</v>
      </c>
      <c r="H3066" s="1" t="s">
        <v>6880</v>
      </c>
      <c r="I3066" s="1" t="b">
        <v>0</v>
      </c>
      <c r="J3066" s="1">
        <v>3</v>
      </c>
      <c r="K3066" s="1">
        <v>0</v>
      </c>
      <c r="L3066" s="1">
        <v>21</v>
      </c>
      <c r="M3066" s="1">
        <v>9</v>
      </c>
      <c r="N3066" s="1">
        <v>3.1034482758620601</v>
      </c>
      <c r="O3066" s="1" t="s">
        <v>7050</v>
      </c>
    </row>
    <row r="3067" spans="1:15" x14ac:dyDescent="0.3">
      <c r="A3067" s="1" t="s">
        <v>5716</v>
      </c>
      <c r="B3067" s="1" t="s">
        <v>5771</v>
      </c>
      <c r="C3067" s="1">
        <v>2</v>
      </c>
      <c r="D3067" s="1" t="s">
        <v>6671</v>
      </c>
      <c r="E3067" s="1">
        <v>19</v>
      </c>
      <c r="F3067" s="1" t="s">
        <v>7049</v>
      </c>
      <c r="G3067" s="1" t="s">
        <v>5803</v>
      </c>
      <c r="H3067" s="1" t="s">
        <v>6903</v>
      </c>
      <c r="I3067" s="1" t="b">
        <v>0</v>
      </c>
      <c r="J3067" s="1">
        <v>0</v>
      </c>
      <c r="K3067" s="1">
        <v>1</v>
      </c>
      <c r="L3067" s="1">
        <v>0</v>
      </c>
      <c r="M3067" s="1">
        <v>7</v>
      </c>
      <c r="N3067" s="1">
        <v>2.41379310344827</v>
      </c>
      <c r="O3067" s="1" t="s">
        <v>6904</v>
      </c>
    </row>
    <row r="3068" spans="1:15" x14ac:dyDescent="0.3">
      <c r="A3068" s="1" t="s">
        <v>5716</v>
      </c>
      <c r="B3068" s="1" t="s">
        <v>5771</v>
      </c>
      <c r="C3068" s="1">
        <v>2</v>
      </c>
      <c r="D3068" s="1" t="s">
        <v>6671</v>
      </c>
      <c r="E3068" s="1">
        <v>19</v>
      </c>
      <c r="F3068" s="1" t="s">
        <v>7049</v>
      </c>
      <c r="G3068" s="1" t="s">
        <v>5834</v>
      </c>
      <c r="H3068" s="1" t="s">
        <v>6880</v>
      </c>
      <c r="I3068" s="1" t="b">
        <v>0</v>
      </c>
      <c r="J3068" s="1">
        <v>21</v>
      </c>
      <c r="K3068" s="1">
        <v>0</v>
      </c>
      <c r="L3068" s="1">
        <v>0</v>
      </c>
      <c r="M3068" s="1">
        <v>3</v>
      </c>
      <c r="N3068" s="1">
        <v>1.0344827586206899</v>
      </c>
      <c r="O3068" s="1" t="e">
        <f>-------------------ggcggcatcctgggcaagtgg</f>
        <v>#NAME?</v>
      </c>
    </row>
    <row r="3069" spans="1:15" x14ac:dyDescent="0.3">
      <c r="A3069" s="1" t="s">
        <v>5716</v>
      </c>
      <c r="B3069" s="1" t="s">
        <v>5771</v>
      </c>
      <c r="C3069" s="1">
        <v>2</v>
      </c>
      <c r="D3069" s="1" t="s">
        <v>6671</v>
      </c>
      <c r="E3069" s="1">
        <v>19</v>
      </c>
      <c r="F3069" s="1" t="s">
        <v>7049</v>
      </c>
      <c r="G3069" s="1" t="s">
        <v>5801</v>
      </c>
      <c r="H3069" s="1" t="s">
        <v>6880</v>
      </c>
      <c r="I3069" s="1" t="b">
        <v>0</v>
      </c>
      <c r="J3069" s="1">
        <v>1</v>
      </c>
      <c r="K3069" s="1">
        <v>0</v>
      </c>
      <c r="L3069" s="1">
        <v>0</v>
      </c>
      <c r="M3069" s="1">
        <v>3</v>
      </c>
      <c r="N3069" s="1">
        <v>1.0344827586206899</v>
      </c>
      <c r="O3069" s="1" t="s">
        <v>6881</v>
      </c>
    </row>
    <row r="3070" spans="1:15" x14ac:dyDescent="0.3">
      <c r="A3070" s="1" t="s">
        <v>5716</v>
      </c>
      <c r="B3070" s="1" t="s">
        <v>5771</v>
      </c>
      <c r="C3070" s="1">
        <v>2</v>
      </c>
      <c r="D3070" s="1" t="s">
        <v>6671</v>
      </c>
      <c r="E3070" s="1">
        <v>20</v>
      </c>
      <c r="F3070" s="1" t="s">
        <v>7051</v>
      </c>
      <c r="G3070" s="1" t="s">
        <v>5840</v>
      </c>
      <c r="H3070" s="1" t="s">
        <v>6933</v>
      </c>
      <c r="I3070" s="1" t="b">
        <v>0</v>
      </c>
      <c r="J3070" s="1">
        <v>5</v>
      </c>
      <c r="K3070" s="1">
        <v>0</v>
      </c>
      <c r="L3070" s="1">
        <v>0</v>
      </c>
      <c r="M3070" s="1">
        <v>1</v>
      </c>
      <c r="N3070" s="1">
        <v>2.2222222222222201</v>
      </c>
      <c r="O3070" s="1" t="s">
        <v>7052</v>
      </c>
    </row>
    <row r="3071" spans="1:15" x14ac:dyDescent="0.3">
      <c r="A3071" s="1" t="s">
        <v>5716</v>
      </c>
      <c r="B3071" s="1" t="s">
        <v>5771</v>
      </c>
      <c r="C3071" s="1">
        <v>2</v>
      </c>
      <c r="D3071" s="1" t="s">
        <v>6671</v>
      </c>
      <c r="E3071" s="1">
        <v>20</v>
      </c>
      <c r="F3071" s="1" t="s">
        <v>7051</v>
      </c>
      <c r="G3071" s="1" t="s">
        <v>5803</v>
      </c>
      <c r="H3071" s="1" t="s">
        <v>6877</v>
      </c>
      <c r="I3071" s="1" t="b">
        <v>0</v>
      </c>
      <c r="J3071" s="1">
        <v>0</v>
      </c>
      <c r="K3071" s="1">
        <v>1</v>
      </c>
      <c r="L3071" s="1">
        <v>0</v>
      </c>
      <c r="M3071" s="1">
        <v>1</v>
      </c>
      <c r="N3071" s="1">
        <v>2.2222222222222201</v>
      </c>
      <c r="O3071" s="1" t="s">
        <v>6878</v>
      </c>
    </row>
    <row r="3072" spans="1:15" x14ac:dyDescent="0.3">
      <c r="A3072" s="1" t="s">
        <v>5716</v>
      </c>
      <c r="B3072" s="1" t="s">
        <v>5771</v>
      </c>
      <c r="C3072" s="1">
        <v>2</v>
      </c>
      <c r="D3072" s="1" t="s">
        <v>6671</v>
      </c>
      <c r="E3072" s="1">
        <v>20</v>
      </c>
      <c r="F3072" s="1" t="s">
        <v>7051</v>
      </c>
      <c r="G3072" s="1" t="s">
        <v>5803</v>
      </c>
      <c r="H3072" s="1" t="s">
        <v>6903</v>
      </c>
      <c r="I3072" s="1" t="b">
        <v>0</v>
      </c>
      <c r="J3072" s="1">
        <v>0</v>
      </c>
      <c r="K3072" s="1">
        <v>1</v>
      </c>
      <c r="L3072" s="1">
        <v>0</v>
      </c>
      <c r="M3072" s="1">
        <v>18</v>
      </c>
      <c r="N3072" s="1">
        <v>39.999999999999901</v>
      </c>
      <c r="O3072" s="1" t="s">
        <v>6904</v>
      </c>
    </row>
    <row r="3073" spans="1:15" x14ac:dyDescent="0.3">
      <c r="A3073" s="1" t="s">
        <v>5716</v>
      </c>
      <c r="B3073" s="1" t="s">
        <v>5771</v>
      </c>
      <c r="C3073" s="1">
        <v>2</v>
      </c>
      <c r="D3073" s="1" t="s">
        <v>6671</v>
      </c>
      <c r="E3073" s="1">
        <v>20</v>
      </c>
      <c r="F3073" s="1" t="s">
        <v>7051</v>
      </c>
      <c r="G3073" s="1" t="s">
        <v>5801</v>
      </c>
      <c r="H3073" s="1" t="s">
        <v>6880</v>
      </c>
      <c r="I3073" s="1" t="b">
        <v>0</v>
      </c>
      <c r="J3073" s="1">
        <v>1</v>
      </c>
      <c r="K3073" s="1">
        <v>0</v>
      </c>
      <c r="L3073" s="1">
        <v>0</v>
      </c>
      <c r="M3073" s="1">
        <v>17</v>
      </c>
      <c r="N3073" s="1">
        <v>37.7777777777777</v>
      </c>
      <c r="O3073" s="1" t="s">
        <v>6881</v>
      </c>
    </row>
    <row r="3074" spans="1:15" x14ac:dyDescent="0.3">
      <c r="A3074" s="1" t="s">
        <v>5716</v>
      </c>
      <c r="B3074" s="1" t="s">
        <v>5771</v>
      </c>
      <c r="C3074" s="1">
        <v>2</v>
      </c>
      <c r="D3074" s="1" t="s">
        <v>6671</v>
      </c>
      <c r="E3074" s="1">
        <v>20</v>
      </c>
      <c r="F3074" s="1" t="s">
        <v>7051</v>
      </c>
      <c r="G3074" s="1" t="s">
        <v>5834</v>
      </c>
      <c r="H3074" s="1" t="s">
        <v>6880</v>
      </c>
      <c r="I3074" s="1" t="b">
        <v>0</v>
      </c>
      <c r="J3074" s="1">
        <v>21</v>
      </c>
      <c r="K3074" s="1">
        <v>0</v>
      </c>
      <c r="L3074" s="1">
        <v>0</v>
      </c>
      <c r="M3074" s="1">
        <v>3</v>
      </c>
      <c r="N3074" s="1">
        <v>6.6666666666666599</v>
      </c>
      <c r="O3074" s="1" t="s">
        <v>7046</v>
      </c>
    </row>
    <row r="3075" spans="1:15" x14ac:dyDescent="0.3">
      <c r="A3075" s="1" t="s">
        <v>5716</v>
      </c>
      <c r="B3075" s="1" t="s">
        <v>5771</v>
      </c>
      <c r="C3075" s="1">
        <v>2</v>
      </c>
      <c r="D3075" s="1" t="s">
        <v>6671</v>
      </c>
      <c r="E3075" s="1">
        <v>20</v>
      </c>
      <c r="F3075" s="1" t="s">
        <v>7051</v>
      </c>
      <c r="G3075" s="1" t="s">
        <v>5814</v>
      </c>
      <c r="H3075" s="1" t="s">
        <v>6880</v>
      </c>
      <c r="I3075" s="1" t="b">
        <v>1</v>
      </c>
      <c r="J3075" s="1">
        <v>0</v>
      </c>
      <c r="K3075" s="1">
        <v>0</v>
      </c>
      <c r="L3075" s="1">
        <v>0</v>
      </c>
      <c r="M3075" s="1">
        <v>3</v>
      </c>
      <c r="N3075" s="1">
        <v>6.6666666666666599</v>
      </c>
      <c r="O3075" s="1" t="s">
        <v>6886</v>
      </c>
    </row>
    <row r="3076" spans="1:15" x14ac:dyDescent="0.3">
      <c r="A3076" s="1" t="s">
        <v>5716</v>
      </c>
      <c r="B3076" s="1" t="s">
        <v>5771</v>
      </c>
      <c r="C3076" s="1">
        <v>2</v>
      </c>
      <c r="D3076" s="1" t="s">
        <v>6671</v>
      </c>
      <c r="E3076" s="1">
        <v>20</v>
      </c>
      <c r="F3076" s="1" t="s">
        <v>7051</v>
      </c>
      <c r="G3076" s="1" t="s">
        <v>5803</v>
      </c>
      <c r="H3076" s="1" t="s">
        <v>6882</v>
      </c>
      <c r="I3076" s="1" t="b">
        <v>0</v>
      </c>
      <c r="J3076" s="1">
        <v>0</v>
      </c>
      <c r="K3076" s="1">
        <v>1</v>
      </c>
      <c r="L3076" s="1">
        <v>0</v>
      </c>
      <c r="M3076" s="1">
        <v>1</v>
      </c>
      <c r="N3076" s="1">
        <v>2.2222222222222201</v>
      </c>
      <c r="O3076" s="1" t="s">
        <v>6883</v>
      </c>
    </row>
    <row r="3077" spans="1:15" x14ac:dyDescent="0.3">
      <c r="A3077" s="1" t="s">
        <v>5716</v>
      </c>
      <c r="B3077" s="1" t="s">
        <v>5771</v>
      </c>
      <c r="C3077" s="1">
        <v>2</v>
      </c>
      <c r="D3077" s="1" t="s">
        <v>6671</v>
      </c>
      <c r="E3077" s="1">
        <v>20</v>
      </c>
      <c r="F3077" s="1" t="s">
        <v>7051</v>
      </c>
      <c r="G3077" s="1" t="s">
        <v>5803</v>
      </c>
      <c r="H3077" s="1" t="s">
        <v>6882</v>
      </c>
      <c r="I3077" s="1" t="b">
        <v>0</v>
      </c>
      <c r="J3077" s="1">
        <v>0</v>
      </c>
      <c r="K3077" s="1">
        <v>1</v>
      </c>
      <c r="L3077" s="1">
        <v>1</v>
      </c>
      <c r="M3077" s="1">
        <v>1</v>
      </c>
      <c r="N3077" s="1">
        <v>2.2222222222222201</v>
      </c>
      <c r="O3077" s="1" t="s">
        <v>7053</v>
      </c>
    </row>
    <row r="3078" spans="1:15" x14ac:dyDescent="0.3">
      <c r="A3078" s="1" t="s">
        <v>5716</v>
      </c>
      <c r="B3078" s="1" t="s">
        <v>5771</v>
      </c>
      <c r="C3078" s="1">
        <v>2</v>
      </c>
      <c r="D3078" s="1" t="s">
        <v>6671</v>
      </c>
      <c r="E3078" s="1">
        <v>21</v>
      </c>
      <c r="F3078" s="1" t="s">
        <v>7054</v>
      </c>
      <c r="G3078" s="1" t="s">
        <v>5895</v>
      </c>
      <c r="H3078" s="1" t="s">
        <v>7008</v>
      </c>
      <c r="I3078" s="1" t="b">
        <v>0</v>
      </c>
      <c r="J3078" s="1">
        <v>0</v>
      </c>
      <c r="K3078" s="1">
        <v>2</v>
      </c>
      <c r="L3078" s="1">
        <v>4</v>
      </c>
      <c r="M3078" s="1">
        <v>1</v>
      </c>
      <c r="N3078" s="1">
        <v>1.14942528735632</v>
      </c>
      <c r="O3078" s="1" t="s">
        <v>7055</v>
      </c>
    </row>
    <row r="3079" spans="1:15" x14ac:dyDescent="0.3">
      <c r="A3079" s="1" t="s">
        <v>5716</v>
      </c>
      <c r="B3079" s="1" t="s">
        <v>5771</v>
      </c>
      <c r="C3079" s="1">
        <v>2</v>
      </c>
      <c r="D3079" s="1" t="s">
        <v>6671</v>
      </c>
      <c r="E3079" s="1">
        <v>21</v>
      </c>
      <c r="F3079" s="1" t="s">
        <v>7054</v>
      </c>
      <c r="G3079" s="1" t="s">
        <v>5801</v>
      </c>
      <c r="H3079" s="1" t="s">
        <v>7056</v>
      </c>
      <c r="I3079" s="1" t="b">
        <v>0</v>
      </c>
      <c r="J3079" s="1">
        <v>1</v>
      </c>
      <c r="K3079" s="1">
        <v>0</v>
      </c>
      <c r="L3079" s="1">
        <v>7</v>
      </c>
      <c r="M3079" s="1">
        <v>1</v>
      </c>
      <c r="N3079" s="1">
        <v>1.14942528735632</v>
      </c>
      <c r="O3079" s="1" t="s">
        <v>7057</v>
      </c>
    </row>
    <row r="3080" spans="1:15" x14ac:dyDescent="0.3">
      <c r="A3080" s="1" t="s">
        <v>5716</v>
      </c>
      <c r="B3080" s="1" t="s">
        <v>5771</v>
      </c>
      <c r="C3080" s="1">
        <v>2</v>
      </c>
      <c r="D3080" s="1" t="s">
        <v>6671</v>
      </c>
      <c r="E3080" s="1">
        <v>21</v>
      </c>
      <c r="F3080" s="1" t="s">
        <v>7054</v>
      </c>
      <c r="G3080" s="1" t="s">
        <v>5803</v>
      </c>
      <c r="H3080" s="1" t="s">
        <v>7058</v>
      </c>
      <c r="I3080" s="1" t="b">
        <v>0</v>
      </c>
      <c r="J3080" s="1">
        <v>0</v>
      </c>
      <c r="K3080" s="1">
        <v>1</v>
      </c>
      <c r="L3080" s="1">
        <v>3</v>
      </c>
      <c r="M3080" s="1">
        <v>1</v>
      </c>
      <c r="N3080" s="1">
        <v>1.14942528735632</v>
      </c>
      <c r="O3080" s="1" t="s">
        <v>7059</v>
      </c>
    </row>
    <row r="3081" spans="1:15" x14ac:dyDescent="0.3">
      <c r="A3081" s="1" t="s">
        <v>5716</v>
      </c>
      <c r="B3081" s="1" t="s">
        <v>5771</v>
      </c>
      <c r="C3081" s="1">
        <v>2</v>
      </c>
      <c r="D3081" s="1" t="s">
        <v>6671</v>
      </c>
      <c r="E3081" s="1">
        <v>21</v>
      </c>
      <c r="F3081" s="1" t="s">
        <v>7054</v>
      </c>
      <c r="G3081" s="1" t="s">
        <v>5803</v>
      </c>
      <c r="H3081" s="1" t="s">
        <v>6877</v>
      </c>
      <c r="I3081" s="1" t="b">
        <v>0</v>
      </c>
      <c r="J3081" s="1">
        <v>0</v>
      </c>
      <c r="K3081" s="1">
        <v>1</v>
      </c>
      <c r="L3081" s="1">
        <v>0</v>
      </c>
      <c r="M3081" s="1">
        <v>1</v>
      </c>
      <c r="N3081" s="1">
        <v>1.14942528735632</v>
      </c>
      <c r="O3081" s="1" t="s">
        <v>6878</v>
      </c>
    </row>
    <row r="3082" spans="1:15" x14ac:dyDescent="0.3">
      <c r="A3082" s="1" t="s">
        <v>5716</v>
      </c>
      <c r="B3082" s="1" t="s">
        <v>5771</v>
      </c>
      <c r="C3082" s="1">
        <v>2</v>
      </c>
      <c r="D3082" s="1" t="s">
        <v>6671</v>
      </c>
      <c r="E3082" s="1">
        <v>21</v>
      </c>
      <c r="F3082" s="1" t="s">
        <v>7054</v>
      </c>
      <c r="G3082" s="1" t="s">
        <v>5803</v>
      </c>
      <c r="H3082" s="1" t="s">
        <v>6903</v>
      </c>
      <c r="I3082" s="1" t="b">
        <v>0</v>
      </c>
      <c r="J3082" s="1">
        <v>0</v>
      </c>
      <c r="K3082" s="1">
        <v>1</v>
      </c>
      <c r="L3082" s="1">
        <v>0</v>
      </c>
      <c r="M3082" s="1">
        <v>19</v>
      </c>
      <c r="N3082" s="1">
        <v>21.839080459770098</v>
      </c>
      <c r="O3082" s="1" t="s">
        <v>6904</v>
      </c>
    </row>
    <row r="3083" spans="1:15" x14ac:dyDescent="0.3">
      <c r="A3083" s="1" t="s">
        <v>5716</v>
      </c>
      <c r="B3083" s="1" t="s">
        <v>5771</v>
      </c>
      <c r="C3083" s="1">
        <v>2</v>
      </c>
      <c r="D3083" s="1" t="s">
        <v>6671</v>
      </c>
      <c r="E3083" s="1">
        <v>21</v>
      </c>
      <c r="F3083" s="1" t="s">
        <v>7054</v>
      </c>
      <c r="G3083" s="1" t="s">
        <v>5834</v>
      </c>
      <c r="H3083" s="1" t="s">
        <v>6880</v>
      </c>
      <c r="I3083" s="1" t="b">
        <v>0</v>
      </c>
      <c r="J3083" s="1">
        <v>21</v>
      </c>
      <c r="K3083" s="1">
        <v>0</v>
      </c>
      <c r="L3083" s="1">
        <v>0</v>
      </c>
      <c r="M3083" s="1">
        <v>19</v>
      </c>
      <c r="N3083" s="1">
        <v>21.839080459770098</v>
      </c>
      <c r="O3083" s="1" t="s">
        <v>7046</v>
      </c>
    </row>
    <row r="3084" spans="1:15" x14ac:dyDescent="0.3">
      <c r="A3084" s="1" t="s">
        <v>5716</v>
      </c>
      <c r="B3084" s="1" t="s">
        <v>5771</v>
      </c>
      <c r="C3084" s="1">
        <v>2</v>
      </c>
      <c r="D3084" s="1" t="s">
        <v>6671</v>
      </c>
      <c r="E3084" s="1">
        <v>21</v>
      </c>
      <c r="F3084" s="1" t="s">
        <v>7054</v>
      </c>
      <c r="G3084" s="1" t="s">
        <v>5803</v>
      </c>
      <c r="H3084" s="1" t="s">
        <v>6882</v>
      </c>
      <c r="I3084" s="1" t="b">
        <v>0</v>
      </c>
      <c r="J3084" s="1">
        <v>0</v>
      </c>
      <c r="K3084" s="1">
        <v>1</v>
      </c>
      <c r="L3084" s="1">
        <v>0</v>
      </c>
      <c r="M3084" s="1">
        <v>14</v>
      </c>
      <c r="N3084" s="1">
        <v>16.091954022988499</v>
      </c>
      <c r="O3084" s="1" t="s">
        <v>6883</v>
      </c>
    </row>
    <row r="3085" spans="1:15" x14ac:dyDescent="0.3">
      <c r="A3085" s="1" t="s">
        <v>5716</v>
      </c>
      <c r="B3085" s="1" t="s">
        <v>5771</v>
      </c>
      <c r="C3085" s="1">
        <v>2</v>
      </c>
      <c r="D3085" s="1" t="s">
        <v>6671</v>
      </c>
      <c r="E3085" s="1">
        <v>21</v>
      </c>
      <c r="F3085" s="1" t="s">
        <v>7054</v>
      </c>
      <c r="G3085" s="1" t="s">
        <v>5834</v>
      </c>
      <c r="H3085" s="1" t="s">
        <v>6880</v>
      </c>
      <c r="I3085" s="1" t="b">
        <v>0</v>
      </c>
      <c r="J3085" s="1">
        <v>15</v>
      </c>
      <c r="K3085" s="1">
        <v>0</v>
      </c>
      <c r="L3085" s="1">
        <v>1</v>
      </c>
      <c r="M3085" s="1">
        <v>10</v>
      </c>
      <c r="N3085" s="1">
        <v>11.4942528735632</v>
      </c>
      <c r="O3085" s="1" t="s">
        <v>7060</v>
      </c>
    </row>
    <row r="3086" spans="1:15" x14ac:dyDescent="0.3">
      <c r="A3086" s="1" t="s">
        <v>5716</v>
      </c>
      <c r="B3086" s="1" t="s">
        <v>5771</v>
      </c>
      <c r="C3086" s="1">
        <v>2</v>
      </c>
      <c r="D3086" s="1" t="s">
        <v>6671</v>
      </c>
      <c r="E3086" s="1">
        <v>21</v>
      </c>
      <c r="F3086" s="1" t="s">
        <v>7054</v>
      </c>
      <c r="G3086" s="1" t="s">
        <v>5834</v>
      </c>
      <c r="H3086" s="1" t="s">
        <v>6880</v>
      </c>
      <c r="I3086" s="1" t="b">
        <v>0</v>
      </c>
      <c r="J3086" s="1">
        <v>16</v>
      </c>
      <c r="K3086" s="1">
        <v>0</v>
      </c>
      <c r="L3086" s="1">
        <v>0</v>
      </c>
      <c r="M3086" s="1">
        <v>7</v>
      </c>
      <c r="N3086" s="1">
        <v>8.0459770114942497</v>
      </c>
      <c r="O3086" s="1" t="s">
        <v>7061</v>
      </c>
    </row>
    <row r="3087" spans="1:15" x14ac:dyDescent="0.3">
      <c r="A3087" s="1" t="s">
        <v>5716</v>
      </c>
      <c r="B3087" s="1" t="s">
        <v>5771</v>
      </c>
      <c r="C3087" s="1">
        <v>2</v>
      </c>
      <c r="D3087" s="1" t="s">
        <v>6671</v>
      </c>
      <c r="E3087" s="1">
        <v>21</v>
      </c>
      <c r="F3087" s="1" t="s">
        <v>7054</v>
      </c>
      <c r="G3087" s="1" t="s">
        <v>5816</v>
      </c>
      <c r="H3087" s="1" t="s">
        <v>6880</v>
      </c>
      <c r="I3087" s="1" t="b">
        <v>0</v>
      </c>
      <c r="J3087" s="1">
        <v>3</v>
      </c>
      <c r="K3087" s="1">
        <v>0</v>
      </c>
      <c r="L3087" s="1">
        <v>0</v>
      </c>
      <c r="M3087" s="1">
        <v>3</v>
      </c>
      <c r="N3087" s="1">
        <v>3.44827586206896</v>
      </c>
      <c r="O3087" s="1" t="s">
        <v>6885</v>
      </c>
    </row>
    <row r="3088" spans="1:15" x14ac:dyDescent="0.3">
      <c r="A3088" s="1" t="s">
        <v>5716</v>
      </c>
      <c r="B3088" s="1" t="s">
        <v>5771</v>
      </c>
      <c r="C3088" s="1">
        <v>2</v>
      </c>
      <c r="D3088" s="1" t="s">
        <v>6671</v>
      </c>
      <c r="E3088" s="1">
        <v>21</v>
      </c>
      <c r="F3088" s="1" t="s">
        <v>7054</v>
      </c>
      <c r="G3088" s="1" t="s">
        <v>5814</v>
      </c>
      <c r="H3088" s="1" t="s">
        <v>6880</v>
      </c>
      <c r="I3088" s="1" t="b">
        <v>1</v>
      </c>
      <c r="J3088" s="1">
        <v>0</v>
      </c>
      <c r="K3088" s="1">
        <v>0</v>
      </c>
      <c r="L3088" s="1">
        <v>0</v>
      </c>
      <c r="M3088" s="1">
        <v>3</v>
      </c>
      <c r="N3088" s="1">
        <v>3.44827586206896</v>
      </c>
      <c r="O3088" s="1" t="s">
        <v>6886</v>
      </c>
    </row>
    <row r="3089" spans="1:15" x14ac:dyDescent="0.3">
      <c r="A3089" s="1" t="s">
        <v>5716</v>
      </c>
      <c r="B3089" s="1" t="s">
        <v>5771</v>
      </c>
      <c r="C3089" s="1">
        <v>2</v>
      </c>
      <c r="D3089" s="1" t="s">
        <v>6671</v>
      </c>
      <c r="E3089" s="1">
        <v>21</v>
      </c>
      <c r="F3089" s="1" t="s">
        <v>7054</v>
      </c>
      <c r="G3089" s="1" t="s">
        <v>5801</v>
      </c>
      <c r="H3089" s="1" t="s">
        <v>6880</v>
      </c>
      <c r="I3089" s="1" t="b">
        <v>0</v>
      </c>
      <c r="J3089" s="1">
        <v>1</v>
      </c>
      <c r="K3089" s="1">
        <v>0</v>
      </c>
      <c r="L3089" s="1">
        <v>0</v>
      </c>
      <c r="M3089" s="1">
        <v>2</v>
      </c>
      <c r="N3089" s="1">
        <v>2.29885057471264</v>
      </c>
      <c r="O3089" s="1" t="s">
        <v>6881</v>
      </c>
    </row>
    <row r="3090" spans="1:15" x14ac:dyDescent="0.3">
      <c r="A3090" s="1" t="s">
        <v>5716</v>
      </c>
      <c r="B3090" s="1" t="s">
        <v>5771</v>
      </c>
      <c r="C3090" s="1">
        <v>2</v>
      </c>
      <c r="D3090" s="1" t="s">
        <v>6671</v>
      </c>
      <c r="E3090" s="1">
        <v>21</v>
      </c>
      <c r="F3090" s="1" t="s">
        <v>7054</v>
      </c>
      <c r="G3090" s="1" t="s">
        <v>5803</v>
      </c>
      <c r="H3090" s="1" t="s">
        <v>6903</v>
      </c>
      <c r="I3090" s="1" t="b">
        <v>0</v>
      </c>
      <c r="J3090" s="1">
        <v>0</v>
      </c>
      <c r="K3090" s="1">
        <v>1</v>
      </c>
      <c r="L3090" s="1">
        <v>1</v>
      </c>
      <c r="M3090" s="1">
        <v>1</v>
      </c>
      <c r="N3090" s="1">
        <v>1.14942528735632</v>
      </c>
      <c r="O3090" s="1" t="s">
        <v>6921</v>
      </c>
    </row>
    <row r="3091" spans="1:15" x14ac:dyDescent="0.3">
      <c r="A3091" s="1" t="s">
        <v>5716</v>
      </c>
      <c r="B3091" s="1" t="s">
        <v>5771</v>
      </c>
      <c r="C3091" s="1">
        <v>2</v>
      </c>
      <c r="D3091" s="1" t="s">
        <v>6671</v>
      </c>
      <c r="E3091" s="1">
        <v>21</v>
      </c>
      <c r="F3091" s="1" t="s">
        <v>7054</v>
      </c>
      <c r="G3091" s="1" t="s">
        <v>5803</v>
      </c>
      <c r="H3091" s="1" t="s">
        <v>6882</v>
      </c>
      <c r="I3091" s="1" t="b">
        <v>0</v>
      </c>
      <c r="J3091" s="1">
        <v>0</v>
      </c>
      <c r="K3091" s="1">
        <v>1</v>
      </c>
      <c r="L3091" s="1">
        <v>1</v>
      </c>
      <c r="M3091" s="1">
        <v>1</v>
      </c>
      <c r="N3091" s="1">
        <v>1.14942528735632</v>
      </c>
      <c r="O3091" s="1" t="s">
        <v>7013</v>
      </c>
    </row>
    <row r="3092" spans="1:15" x14ac:dyDescent="0.3">
      <c r="A3092" s="1" t="s">
        <v>5716</v>
      </c>
      <c r="B3092" s="1" t="s">
        <v>5771</v>
      </c>
      <c r="C3092" s="1">
        <v>2</v>
      </c>
      <c r="D3092" s="1" t="s">
        <v>6671</v>
      </c>
      <c r="E3092" s="1">
        <v>21</v>
      </c>
      <c r="F3092" s="1" t="s">
        <v>7054</v>
      </c>
      <c r="G3092" s="1" t="s">
        <v>5834</v>
      </c>
      <c r="H3092" s="1" t="s">
        <v>6880</v>
      </c>
      <c r="I3092" s="1" t="b">
        <v>0</v>
      </c>
      <c r="J3092" s="1">
        <v>15</v>
      </c>
      <c r="K3092" s="1">
        <v>0</v>
      </c>
      <c r="L3092" s="1">
        <v>0</v>
      </c>
      <c r="M3092" s="1">
        <v>1</v>
      </c>
      <c r="N3092" s="1">
        <v>1.14942528735632</v>
      </c>
      <c r="O3092" s="1" t="s">
        <v>6967</v>
      </c>
    </row>
    <row r="3093" spans="1:15" x14ac:dyDescent="0.3">
      <c r="A3093" s="1" t="s">
        <v>5716</v>
      </c>
      <c r="B3093" s="1" t="s">
        <v>5771</v>
      </c>
      <c r="C3093" s="1">
        <v>2</v>
      </c>
      <c r="D3093" s="1" t="s">
        <v>6671</v>
      </c>
      <c r="E3093" s="1">
        <v>21</v>
      </c>
      <c r="F3093" s="1" t="s">
        <v>7054</v>
      </c>
      <c r="G3093" s="1" t="s">
        <v>5840</v>
      </c>
      <c r="H3093" s="1" t="s">
        <v>6880</v>
      </c>
      <c r="I3093" s="1" t="b">
        <v>0</v>
      </c>
      <c r="J3093" s="1">
        <v>5</v>
      </c>
      <c r="K3093" s="1">
        <v>0</v>
      </c>
      <c r="L3093" s="1">
        <v>0</v>
      </c>
      <c r="M3093" s="1">
        <v>1</v>
      </c>
      <c r="N3093" s="1">
        <v>1.14942528735632</v>
      </c>
      <c r="O3093" s="1" t="s">
        <v>7062</v>
      </c>
    </row>
    <row r="3094" spans="1:15" x14ac:dyDescent="0.3">
      <c r="A3094" s="1" t="s">
        <v>5716</v>
      </c>
      <c r="B3094" s="1" t="s">
        <v>5771</v>
      </c>
      <c r="C3094" s="1">
        <v>2</v>
      </c>
      <c r="D3094" s="1" t="s">
        <v>6671</v>
      </c>
      <c r="E3094" s="1">
        <v>21</v>
      </c>
      <c r="F3094" s="1" t="s">
        <v>7054</v>
      </c>
      <c r="G3094" s="1" t="s">
        <v>5908</v>
      </c>
      <c r="H3094" s="1" t="s">
        <v>6880</v>
      </c>
      <c r="I3094" s="1" t="b">
        <v>0</v>
      </c>
      <c r="J3094" s="1">
        <v>0</v>
      </c>
      <c r="K3094" s="1">
        <v>0</v>
      </c>
      <c r="L3094" s="1">
        <v>1</v>
      </c>
      <c r="M3094" s="1">
        <v>1</v>
      </c>
      <c r="N3094" s="1">
        <v>1.14942528735632</v>
      </c>
      <c r="O3094" s="1" t="s">
        <v>7063</v>
      </c>
    </row>
    <row r="3095" spans="1:15" x14ac:dyDescent="0.3">
      <c r="A3095" s="1" t="s">
        <v>5716</v>
      </c>
      <c r="B3095" s="1" t="s">
        <v>5771</v>
      </c>
      <c r="C3095" s="1">
        <v>2</v>
      </c>
      <c r="D3095" s="1" t="s">
        <v>6671</v>
      </c>
      <c r="E3095" s="1">
        <v>21</v>
      </c>
      <c r="F3095" s="1" t="s">
        <v>7054</v>
      </c>
      <c r="G3095" s="1" t="s">
        <v>5834</v>
      </c>
      <c r="H3095" s="1" t="s">
        <v>6927</v>
      </c>
      <c r="I3095" s="1" t="b">
        <v>0</v>
      </c>
      <c r="J3095" s="1">
        <v>6</v>
      </c>
      <c r="K3095" s="1">
        <v>3</v>
      </c>
      <c r="L3095" s="1">
        <v>14</v>
      </c>
      <c r="M3095" s="1">
        <v>1</v>
      </c>
      <c r="N3095" s="1">
        <v>1.14942528735632</v>
      </c>
      <c r="O3095" s="1" t="s">
        <v>6928</v>
      </c>
    </row>
    <row r="3096" spans="1:15" x14ac:dyDescent="0.3">
      <c r="A3096" s="1" t="s">
        <v>5716</v>
      </c>
      <c r="B3096" s="1" t="s">
        <v>5771</v>
      </c>
      <c r="C3096" s="1">
        <v>2</v>
      </c>
      <c r="D3096" s="1" t="s">
        <v>6671</v>
      </c>
      <c r="E3096" s="1">
        <v>22</v>
      </c>
      <c r="F3096" s="1" t="s">
        <v>7064</v>
      </c>
      <c r="G3096" s="1" t="s">
        <v>5803</v>
      </c>
      <c r="H3096" s="1" t="s">
        <v>6877</v>
      </c>
      <c r="I3096" s="1" t="b">
        <v>0</v>
      </c>
      <c r="J3096" s="1">
        <v>0</v>
      </c>
      <c r="K3096" s="1">
        <v>1</v>
      </c>
      <c r="L3096" s="1">
        <v>0</v>
      </c>
      <c r="M3096" s="1">
        <v>82</v>
      </c>
      <c r="N3096" s="1">
        <v>46.067415730336997</v>
      </c>
      <c r="O3096" s="1" t="s">
        <v>6878</v>
      </c>
    </row>
    <row r="3097" spans="1:15" x14ac:dyDescent="0.3">
      <c r="A3097" s="1" t="s">
        <v>5716</v>
      </c>
      <c r="B3097" s="1" t="s">
        <v>5771</v>
      </c>
      <c r="C3097" s="1">
        <v>2</v>
      </c>
      <c r="D3097" s="1" t="s">
        <v>6671</v>
      </c>
      <c r="E3097" s="1">
        <v>22</v>
      </c>
      <c r="F3097" s="1" t="s">
        <v>7064</v>
      </c>
      <c r="G3097" s="1" t="s">
        <v>5814</v>
      </c>
      <c r="H3097" s="1" t="s">
        <v>6933</v>
      </c>
      <c r="I3097" s="1" t="b">
        <v>1</v>
      </c>
      <c r="J3097" s="1">
        <v>0</v>
      </c>
      <c r="K3097" s="1">
        <v>0</v>
      </c>
      <c r="L3097" s="1">
        <v>0</v>
      </c>
      <c r="M3097" s="1">
        <v>47</v>
      </c>
      <c r="N3097" s="1">
        <v>26.404494382022399</v>
      </c>
      <c r="O3097" s="1" t="s">
        <v>6934</v>
      </c>
    </row>
    <row r="3098" spans="1:15" x14ac:dyDescent="0.3">
      <c r="A3098" s="1" t="s">
        <v>5716</v>
      </c>
      <c r="B3098" s="1" t="s">
        <v>5771</v>
      </c>
      <c r="C3098" s="1">
        <v>2</v>
      </c>
      <c r="D3098" s="1" t="s">
        <v>6671</v>
      </c>
      <c r="E3098" s="1">
        <v>22</v>
      </c>
      <c r="F3098" s="1" t="s">
        <v>7064</v>
      </c>
      <c r="G3098" s="1" t="s">
        <v>5803</v>
      </c>
      <c r="H3098" s="1" t="s">
        <v>6903</v>
      </c>
      <c r="I3098" s="1" t="b">
        <v>0</v>
      </c>
      <c r="J3098" s="1">
        <v>0</v>
      </c>
      <c r="K3098" s="1">
        <v>1</v>
      </c>
      <c r="L3098" s="1">
        <v>0</v>
      </c>
      <c r="M3098" s="1">
        <v>31</v>
      </c>
      <c r="N3098" s="1">
        <v>17.4157303370786</v>
      </c>
      <c r="O3098" s="1" t="s">
        <v>6904</v>
      </c>
    </row>
    <row r="3099" spans="1:15" x14ac:dyDescent="0.3">
      <c r="A3099" s="1" t="s">
        <v>5716</v>
      </c>
      <c r="B3099" s="1" t="s">
        <v>5771</v>
      </c>
      <c r="C3099" s="1">
        <v>2</v>
      </c>
      <c r="D3099" s="1" t="s">
        <v>6671</v>
      </c>
      <c r="E3099" s="1">
        <v>22</v>
      </c>
      <c r="F3099" s="1" t="s">
        <v>7064</v>
      </c>
      <c r="G3099" s="1" t="s">
        <v>5801</v>
      </c>
      <c r="H3099" s="1" t="s">
        <v>6880</v>
      </c>
      <c r="I3099" s="1" t="b">
        <v>0</v>
      </c>
      <c r="J3099" s="1">
        <v>1</v>
      </c>
      <c r="K3099" s="1">
        <v>0</v>
      </c>
      <c r="L3099" s="1">
        <v>0</v>
      </c>
      <c r="M3099" s="1">
        <v>3</v>
      </c>
      <c r="N3099" s="1">
        <v>1.68539325842696</v>
      </c>
      <c r="O3099" s="1" t="s">
        <v>6881</v>
      </c>
    </row>
    <row r="3100" spans="1:15" x14ac:dyDescent="0.3">
      <c r="A3100" s="1" t="s">
        <v>5716</v>
      </c>
      <c r="B3100" s="1" t="s">
        <v>5771</v>
      </c>
      <c r="C3100" s="1">
        <v>2</v>
      </c>
      <c r="D3100" s="1" t="s">
        <v>6671</v>
      </c>
      <c r="E3100" s="1">
        <v>23</v>
      </c>
      <c r="F3100" s="1" t="s">
        <v>7065</v>
      </c>
      <c r="G3100" s="1" t="s">
        <v>5803</v>
      </c>
      <c r="H3100" s="1" t="s">
        <v>6877</v>
      </c>
      <c r="I3100" s="1" t="b">
        <v>0</v>
      </c>
      <c r="J3100" s="1">
        <v>0</v>
      </c>
      <c r="K3100" s="1">
        <v>1</v>
      </c>
      <c r="L3100" s="1">
        <v>0</v>
      </c>
      <c r="M3100" s="1">
        <v>27</v>
      </c>
      <c r="N3100" s="1">
        <v>14.4385026737967</v>
      </c>
      <c r="O3100" s="1" t="s">
        <v>6878</v>
      </c>
    </row>
    <row r="3101" spans="1:15" x14ac:dyDescent="0.3">
      <c r="A3101" s="1" t="s">
        <v>5716</v>
      </c>
      <c r="B3101" s="1" t="s">
        <v>5771</v>
      </c>
      <c r="C3101" s="1">
        <v>2</v>
      </c>
      <c r="D3101" s="1" t="s">
        <v>6671</v>
      </c>
      <c r="E3101" s="1">
        <v>23</v>
      </c>
      <c r="F3101" s="1" t="s">
        <v>7065</v>
      </c>
      <c r="G3101" s="1" t="s">
        <v>5814</v>
      </c>
      <c r="H3101" s="1" t="s">
        <v>6933</v>
      </c>
      <c r="I3101" s="1" t="b">
        <v>1</v>
      </c>
      <c r="J3101" s="1">
        <v>0</v>
      </c>
      <c r="K3101" s="1">
        <v>0</v>
      </c>
      <c r="L3101" s="1">
        <v>0</v>
      </c>
      <c r="M3101" s="1">
        <v>8</v>
      </c>
      <c r="N3101" s="1">
        <v>4.2780748663101598</v>
      </c>
      <c r="O3101" s="1" t="s">
        <v>6934</v>
      </c>
    </row>
    <row r="3102" spans="1:15" x14ac:dyDescent="0.3">
      <c r="A3102" s="1" t="s">
        <v>5716</v>
      </c>
      <c r="B3102" s="1" t="s">
        <v>5771</v>
      </c>
      <c r="C3102" s="1">
        <v>2</v>
      </c>
      <c r="D3102" s="1" t="s">
        <v>6671</v>
      </c>
      <c r="E3102" s="1">
        <v>23</v>
      </c>
      <c r="F3102" s="1" t="s">
        <v>7065</v>
      </c>
      <c r="G3102" s="1" t="s">
        <v>5834</v>
      </c>
      <c r="H3102" s="1" t="s">
        <v>7038</v>
      </c>
      <c r="I3102" s="1" t="b">
        <v>0</v>
      </c>
      <c r="J3102" s="1">
        <v>0</v>
      </c>
      <c r="K3102" s="1">
        <v>13</v>
      </c>
      <c r="L3102" s="1">
        <v>3</v>
      </c>
      <c r="M3102" s="1">
        <v>2</v>
      </c>
      <c r="N3102" s="1">
        <v>1.0695187165775399</v>
      </c>
      <c r="O3102" s="1" t="s">
        <v>7039</v>
      </c>
    </row>
    <row r="3103" spans="1:15" x14ac:dyDescent="0.3">
      <c r="A3103" s="1" t="s">
        <v>5716</v>
      </c>
      <c r="B3103" s="1" t="s">
        <v>5771</v>
      </c>
      <c r="C3103" s="1">
        <v>2</v>
      </c>
      <c r="D3103" s="1" t="s">
        <v>6671</v>
      </c>
      <c r="E3103" s="1">
        <v>23</v>
      </c>
      <c r="F3103" s="1" t="s">
        <v>7065</v>
      </c>
      <c r="G3103" s="1" t="s">
        <v>5834</v>
      </c>
      <c r="H3103" s="1" t="s">
        <v>7066</v>
      </c>
      <c r="I3103" s="1" t="b">
        <v>0</v>
      </c>
      <c r="J3103" s="1">
        <v>0</v>
      </c>
      <c r="K3103" s="1">
        <v>12</v>
      </c>
      <c r="L3103" s="1">
        <v>2</v>
      </c>
      <c r="M3103" s="1">
        <v>2</v>
      </c>
      <c r="N3103" s="1">
        <v>1.0695187165775399</v>
      </c>
      <c r="O3103" s="1" t="s">
        <v>7067</v>
      </c>
    </row>
    <row r="3104" spans="1:15" x14ac:dyDescent="0.3">
      <c r="A3104" s="1" t="s">
        <v>5716</v>
      </c>
      <c r="B3104" s="1" t="s">
        <v>5771</v>
      </c>
      <c r="C3104" s="1">
        <v>2</v>
      </c>
      <c r="D3104" s="1" t="s">
        <v>6671</v>
      </c>
      <c r="E3104" s="1">
        <v>23</v>
      </c>
      <c r="F3104" s="1" t="s">
        <v>7065</v>
      </c>
      <c r="G3104" s="1" t="s">
        <v>5834</v>
      </c>
      <c r="H3104" s="1" t="s">
        <v>6880</v>
      </c>
      <c r="I3104" s="1" t="b">
        <v>0</v>
      </c>
      <c r="J3104" s="1">
        <v>6</v>
      </c>
      <c r="K3104" s="1">
        <v>0</v>
      </c>
      <c r="L3104" s="1">
        <v>0</v>
      </c>
      <c r="M3104" s="1">
        <v>43</v>
      </c>
      <c r="N3104" s="1">
        <v>22.994652406417099</v>
      </c>
      <c r="O3104" s="1" t="s">
        <v>7068</v>
      </c>
    </row>
    <row r="3105" spans="1:15" x14ac:dyDescent="0.3">
      <c r="A3105" s="1" t="s">
        <v>5716</v>
      </c>
      <c r="B3105" s="1" t="s">
        <v>5771</v>
      </c>
      <c r="C3105" s="1">
        <v>2</v>
      </c>
      <c r="D3105" s="1" t="s">
        <v>6671</v>
      </c>
      <c r="E3105" s="1">
        <v>23</v>
      </c>
      <c r="F3105" s="1" t="s">
        <v>7065</v>
      </c>
      <c r="G3105" s="1" t="s">
        <v>5803</v>
      </c>
      <c r="H3105" s="1" t="s">
        <v>6903</v>
      </c>
      <c r="I3105" s="1" t="b">
        <v>0</v>
      </c>
      <c r="J3105" s="1">
        <v>0</v>
      </c>
      <c r="K3105" s="1">
        <v>1</v>
      </c>
      <c r="L3105" s="1">
        <v>0</v>
      </c>
      <c r="M3105" s="1">
        <v>39</v>
      </c>
      <c r="N3105" s="1">
        <v>20.855614973262</v>
      </c>
      <c r="O3105" s="1" t="s">
        <v>6904</v>
      </c>
    </row>
    <row r="3106" spans="1:15" x14ac:dyDescent="0.3">
      <c r="A3106" s="1" t="s">
        <v>5716</v>
      </c>
      <c r="B3106" s="1" t="s">
        <v>5771</v>
      </c>
      <c r="C3106" s="1">
        <v>2</v>
      </c>
      <c r="D3106" s="1" t="s">
        <v>6671</v>
      </c>
      <c r="E3106" s="1">
        <v>23</v>
      </c>
      <c r="F3106" s="1" t="s">
        <v>7065</v>
      </c>
      <c r="G3106" s="1" t="s">
        <v>5801</v>
      </c>
      <c r="H3106" s="1" t="s">
        <v>6880</v>
      </c>
      <c r="I3106" s="1" t="b">
        <v>0</v>
      </c>
      <c r="J3106" s="1">
        <v>1</v>
      </c>
      <c r="K3106" s="1">
        <v>0</v>
      </c>
      <c r="L3106" s="1">
        <v>0</v>
      </c>
      <c r="M3106" s="1">
        <v>16</v>
      </c>
      <c r="N3106" s="1">
        <v>8.5561497326203195</v>
      </c>
      <c r="O3106" s="1" t="s">
        <v>6926</v>
      </c>
    </row>
    <row r="3107" spans="1:15" x14ac:dyDescent="0.3">
      <c r="A3107" s="1" t="s">
        <v>5716</v>
      </c>
      <c r="B3107" s="1" t="s">
        <v>5771</v>
      </c>
      <c r="C3107" s="1">
        <v>2</v>
      </c>
      <c r="D3107" s="1" t="s">
        <v>6671</v>
      </c>
      <c r="E3107" s="1">
        <v>23</v>
      </c>
      <c r="F3107" s="1" t="s">
        <v>7065</v>
      </c>
      <c r="G3107" s="1" t="s">
        <v>5803</v>
      </c>
      <c r="H3107" s="1" t="s">
        <v>6882</v>
      </c>
      <c r="I3107" s="1" t="b">
        <v>0</v>
      </c>
      <c r="J3107" s="1">
        <v>0</v>
      </c>
      <c r="K3107" s="1">
        <v>1</v>
      </c>
      <c r="L3107" s="1">
        <v>0</v>
      </c>
      <c r="M3107" s="1">
        <v>14</v>
      </c>
      <c r="N3107" s="1">
        <v>7.4866310160427796</v>
      </c>
      <c r="O3107" s="1" t="s">
        <v>6883</v>
      </c>
    </row>
    <row r="3108" spans="1:15" x14ac:dyDescent="0.3">
      <c r="A3108" s="1" t="s">
        <v>5716</v>
      </c>
      <c r="B3108" s="1" t="s">
        <v>5771</v>
      </c>
      <c r="C3108" s="1">
        <v>2</v>
      </c>
      <c r="D3108" s="1" t="s">
        <v>6671</v>
      </c>
      <c r="E3108" s="1">
        <v>23</v>
      </c>
      <c r="F3108" s="1" t="s">
        <v>7065</v>
      </c>
      <c r="G3108" s="1" t="s">
        <v>5801</v>
      </c>
      <c r="H3108" s="1" t="s">
        <v>6880</v>
      </c>
      <c r="I3108" s="1" t="b">
        <v>0</v>
      </c>
      <c r="J3108" s="1">
        <v>1</v>
      </c>
      <c r="K3108" s="1">
        <v>0</v>
      </c>
      <c r="L3108" s="1">
        <v>0</v>
      </c>
      <c r="M3108" s="1">
        <v>10</v>
      </c>
      <c r="N3108" s="1">
        <v>5.3475935828876997</v>
      </c>
      <c r="O3108" s="1" t="s">
        <v>6881</v>
      </c>
    </row>
    <row r="3109" spans="1:15" x14ac:dyDescent="0.3">
      <c r="A3109" s="1" t="s">
        <v>5716</v>
      </c>
      <c r="B3109" s="1" t="s">
        <v>5771</v>
      </c>
      <c r="C3109" s="1">
        <v>2</v>
      </c>
      <c r="D3109" s="1" t="s">
        <v>6671</v>
      </c>
      <c r="E3109" s="1">
        <v>23</v>
      </c>
      <c r="F3109" s="1" t="s">
        <v>7065</v>
      </c>
      <c r="G3109" s="1" t="s">
        <v>5816</v>
      </c>
      <c r="H3109" s="1" t="s">
        <v>6880</v>
      </c>
      <c r="I3109" s="1" t="b">
        <v>0</v>
      </c>
      <c r="J3109" s="1">
        <v>3</v>
      </c>
      <c r="K3109" s="1">
        <v>0</v>
      </c>
      <c r="L3109" s="1">
        <v>0</v>
      </c>
      <c r="M3109" s="1">
        <v>7</v>
      </c>
      <c r="N3109" s="1">
        <v>3.7433155080213898</v>
      </c>
      <c r="O3109" s="1" t="s">
        <v>6885</v>
      </c>
    </row>
    <row r="3110" spans="1:15" x14ac:dyDescent="0.3">
      <c r="A3110" s="1" t="s">
        <v>5716</v>
      </c>
      <c r="B3110" s="1" t="s">
        <v>5771</v>
      </c>
      <c r="C3110" s="1">
        <v>2</v>
      </c>
      <c r="D3110" s="1" t="s">
        <v>6671</v>
      </c>
      <c r="E3110" s="1">
        <v>23</v>
      </c>
      <c r="F3110" s="1" t="s">
        <v>7065</v>
      </c>
      <c r="G3110" s="1" t="s">
        <v>5834</v>
      </c>
      <c r="H3110" s="1" t="s">
        <v>6880</v>
      </c>
      <c r="I3110" s="1" t="b">
        <v>0</v>
      </c>
      <c r="J3110" s="1">
        <v>8</v>
      </c>
      <c r="K3110" s="1">
        <v>0</v>
      </c>
      <c r="L3110" s="1">
        <v>11</v>
      </c>
      <c r="M3110" s="1">
        <v>2</v>
      </c>
      <c r="N3110" s="1">
        <v>1.0695187165775399</v>
      </c>
      <c r="O3110" s="1" t="s">
        <v>7069</v>
      </c>
    </row>
    <row r="3111" spans="1:15" x14ac:dyDescent="0.3">
      <c r="A3111" s="1" t="s">
        <v>5716</v>
      </c>
      <c r="B3111" s="1" t="s">
        <v>5771</v>
      </c>
      <c r="C3111" s="1">
        <v>2</v>
      </c>
      <c r="D3111" s="1" t="s">
        <v>6671</v>
      </c>
      <c r="E3111" s="1">
        <v>24</v>
      </c>
      <c r="F3111" s="1" t="s">
        <v>7070</v>
      </c>
      <c r="G3111" s="1" t="s">
        <v>5803</v>
      </c>
      <c r="H3111" s="1" t="s">
        <v>6877</v>
      </c>
      <c r="I3111" s="1" t="b">
        <v>0</v>
      </c>
      <c r="J3111" s="1">
        <v>0</v>
      </c>
      <c r="K3111" s="1">
        <v>1</v>
      </c>
      <c r="L3111" s="1">
        <v>0</v>
      </c>
      <c r="M3111" s="1">
        <v>28</v>
      </c>
      <c r="N3111" s="1">
        <v>18.7919463087248</v>
      </c>
      <c r="O3111" s="1" t="s">
        <v>6878</v>
      </c>
    </row>
    <row r="3112" spans="1:15" x14ac:dyDescent="0.3">
      <c r="A3112" s="1" t="s">
        <v>5716</v>
      </c>
      <c r="B3112" s="1" t="s">
        <v>5771</v>
      </c>
      <c r="C3112" s="1">
        <v>2</v>
      </c>
      <c r="D3112" s="1" t="s">
        <v>6671</v>
      </c>
      <c r="E3112" s="1">
        <v>24</v>
      </c>
      <c r="F3112" s="1" t="s">
        <v>7070</v>
      </c>
      <c r="G3112" s="1" t="s">
        <v>5834</v>
      </c>
      <c r="H3112" s="1" t="s">
        <v>7071</v>
      </c>
      <c r="I3112" s="1" t="b">
        <v>0</v>
      </c>
      <c r="J3112" s="1">
        <v>0</v>
      </c>
      <c r="K3112" s="1">
        <v>9</v>
      </c>
      <c r="L3112" s="1">
        <v>1</v>
      </c>
      <c r="M3112" s="1">
        <v>7</v>
      </c>
      <c r="N3112" s="1">
        <v>4.6979865771811999</v>
      </c>
      <c r="O3112" s="1" t="s">
        <v>7072</v>
      </c>
    </row>
    <row r="3113" spans="1:15" x14ac:dyDescent="0.3">
      <c r="A3113" s="1" t="s">
        <v>5716</v>
      </c>
      <c r="B3113" s="1" t="s">
        <v>5771</v>
      </c>
      <c r="C3113" s="1">
        <v>2</v>
      </c>
      <c r="D3113" s="1" t="s">
        <v>6671</v>
      </c>
      <c r="E3113" s="1">
        <v>24</v>
      </c>
      <c r="F3113" s="1" t="s">
        <v>7070</v>
      </c>
      <c r="G3113" s="1" t="s">
        <v>5814</v>
      </c>
      <c r="H3113" s="1" t="s">
        <v>6895</v>
      </c>
      <c r="I3113" s="1" t="b">
        <v>1</v>
      </c>
      <c r="J3113" s="1">
        <v>0</v>
      </c>
      <c r="K3113" s="1">
        <v>0</v>
      </c>
      <c r="L3113" s="1">
        <v>0</v>
      </c>
      <c r="M3113" s="1">
        <v>2</v>
      </c>
      <c r="N3113" s="1">
        <v>1.34228187919463</v>
      </c>
      <c r="O3113" s="1" t="s">
        <v>6896</v>
      </c>
    </row>
    <row r="3114" spans="1:15" x14ac:dyDescent="0.3">
      <c r="A3114" s="1" t="s">
        <v>5716</v>
      </c>
      <c r="B3114" s="1" t="s">
        <v>5771</v>
      </c>
      <c r="C3114" s="1">
        <v>2</v>
      </c>
      <c r="D3114" s="1" t="s">
        <v>6671</v>
      </c>
      <c r="E3114" s="1">
        <v>24</v>
      </c>
      <c r="F3114" s="1" t="s">
        <v>7070</v>
      </c>
      <c r="G3114" s="1" t="s">
        <v>5834</v>
      </c>
      <c r="H3114" s="1" t="s">
        <v>6880</v>
      </c>
      <c r="I3114" s="1" t="b">
        <v>0</v>
      </c>
      <c r="J3114" s="1">
        <v>21</v>
      </c>
      <c r="K3114" s="1">
        <v>0</v>
      </c>
      <c r="L3114" s="1">
        <v>0</v>
      </c>
      <c r="M3114" s="1">
        <v>27</v>
      </c>
      <c r="N3114" s="1">
        <v>18.120805369127499</v>
      </c>
      <c r="O3114" s="1" t="s">
        <v>6920</v>
      </c>
    </row>
    <row r="3115" spans="1:15" x14ac:dyDescent="0.3">
      <c r="A3115" s="1" t="s">
        <v>5716</v>
      </c>
      <c r="B3115" s="1" t="s">
        <v>5771</v>
      </c>
      <c r="C3115" s="1">
        <v>2</v>
      </c>
      <c r="D3115" s="1" t="s">
        <v>6671</v>
      </c>
      <c r="E3115" s="1">
        <v>24</v>
      </c>
      <c r="F3115" s="1" t="s">
        <v>7070</v>
      </c>
      <c r="G3115" s="1" t="s">
        <v>5803</v>
      </c>
      <c r="H3115" s="1" t="s">
        <v>6882</v>
      </c>
      <c r="I3115" s="1" t="b">
        <v>0</v>
      </c>
      <c r="J3115" s="1">
        <v>0</v>
      </c>
      <c r="K3115" s="1">
        <v>1</v>
      </c>
      <c r="L3115" s="1">
        <v>0</v>
      </c>
      <c r="M3115" s="1">
        <v>23</v>
      </c>
      <c r="N3115" s="1">
        <v>15.4362416107382</v>
      </c>
      <c r="O3115" s="1" t="s">
        <v>6883</v>
      </c>
    </row>
    <row r="3116" spans="1:15" x14ac:dyDescent="0.3">
      <c r="A3116" s="1" t="s">
        <v>5716</v>
      </c>
      <c r="B3116" s="1" t="s">
        <v>5771</v>
      </c>
      <c r="C3116" s="1">
        <v>2</v>
      </c>
      <c r="D3116" s="1" t="s">
        <v>6671</v>
      </c>
      <c r="E3116" s="1">
        <v>24</v>
      </c>
      <c r="F3116" s="1" t="s">
        <v>7070</v>
      </c>
      <c r="G3116" s="1" t="s">
        <v>5814</v>
      </c>
      <c r="H3116" s="1" t="s">
        <v>6880</v>
      </c>
      <c r="I3116" s="1" t="b">
        <v>1</v>
      </c>
      <c r="J3116" s="1">
        <v>0</v>
      </c>
      <c r="K3116" s="1">
        <v>0</v>
      </c>
      <c r="L3116" s="1">
        <v>0</v>
      </c>
      <c r="M3116" s="1">
        <v>20</v>
      </c>
      <c r="N3116" s="1">
        <v>13.4228187919463</v>
      </c>
      <c r="O3116" s="1" t="s">
        <v>6886</v>
      </c>
    </row>
    <row r="3117" spans="1:15" x14ac:dyDescent="0.3">
      <c r="A3117" s="1" t="s">
        <v>5716</v>
      </c>
      <c r="B3117" s="1" t="s">
        <v>5771</v>
      </c>
      <c r="C3117" s="1">
        <v>2</v>
      </c>
      <c r="D3117" s="1" t="s">
        <v>6671</v>
      </c>
      <c r="E3117" s="1">
        <v>24</v>
      </c>
      <c r="F3117" s="1" t="s">
        <v>7070</v>
      </c>
      <c r="G3117" s="1" t="s">
        <v>5834</v>
      </c>
      <c r="H3117" s="1" t="s">
        <v>6880</v>
      </c>
      <c r="I3117" s="1" t="b">
        <v>0</v>
      </c>
      <c r="J3117" s="1">
        <v>11</v>
      </c>
      <c r="K3117" s="1">
        <v>0</v>
      </c>
      <c r="L3117" s="1">
        <v>0</v>
      </c>
      <c r="M3117" s="1">
        <v>19</v>
      </c>
      <c r="N3117" s="1">
        <v>12.7516778523489</v>
      </c>
      <c r="O3117" s="1" t="s">
        <v>7073</v>
      </c>
    </row>
    <row r="3118" spans="1:15" x14ac:dyDescent="0.3">
      <c r="A3118" s="1" t="s">
        <v>5716</v>
      </c>
      <c r="B3118" s="1" t="s">
        <v>5771</v>
      </c>
      <c r="C3118" s="1">
        <v>2</v>
      </c>
      <c r="D3118" s="1" t="s">
        <v>6671</v>
      </c>
      <c r="E3118" s="1">
        <v>24</v>
      </c>
      <c r="F3118" s="1" t="s">
        <v>7070</v>
      </c>
      <c r="G3118" s="1" t="s">
        <v>5801</v>
      </c>
      <c r="H3118" s="1" t="s">
        <v>6880</v>
      </c>
      <c r="I3118" s="1" t="b">
        <v>0</v>
      </c>
      <c r="J3118" s="1">
        <v>1</v>
      </c>
      <c r="K3118" s="1">
        <v>0</v>
      </c>
      <c r="L3118" s="1">
        <v>0</v>
      </c>
      <c r="M3118" s="1">
        <v>6</v>
      </c>
      <c r="N3118" s="1">
        <v>4.0268456375838904</v>
      </c>
      <c r="O3118" s="1" t="s">
        <v>6881</v>
      </c>
    </row>
    <row r="3119" spans="1:15" x14ac:dyDescent="0.3">
      <c r="A3119" s="1" t="s">
        <v>5716</v>
      </c>
      <c r="B3119" s="1" t="s">
        <v>5771</v>
      </c>
      <c r="C3119" s="1">
        <v>2</v>
      </c>
      <c r="D3119" s="1" t="s">
        <v>6671</v>
      </c>
      <c r="E3119" s="1">
        <v>24</v>
      </c>
      <c r="F3119" s="1" t="s">
        <v>7070</v>
      </c>
      <c r="G3119" s="1" t="s">
        <v>5834</v>
      </c>
      <c r="H3119" s="1" t="s">
        <v>6880</v>
      </c>
      <c r="I3119" s="1" t="b">
        <v>0</v>
      </c>
      <c r="J3119" s="1">
        <v>7</v>
      </c>
      <c r="K3119" s="1">
        <v>0</v>
      </c>
      <c r="L3119" s="1">
        <v>0</v>
      </c>
      <c r="M3119" s="1">
        <v>3</v>
      </c>
      <c r="N3119" s="1">
        <v>2.0134228187919399</v>
      </c>
      <c r="O3119" s="1" t="s">
        <v>7074</v>
      </c>
    </row>
    <row r="3120" spans="1:15" x14ac:dyDescent="0.3">
      <c r="A3120" s="1" t="s">
        <v>5716</v>
      </c>
      <c r="B3120" s="1" t="s">
        <v>5771</v>
      </c>
      <c r="C3120" s="1">
        <v>2</v>
      </c>
      <c r="D3120" s="1" t="s">
        <v>6671</v>
      </c>
      <c r="E3120" s="1">
        <v>24</v>
      </c>
      <c r="F3120" s="1" t="s">
        <v>7070</v>
      </c>
      <c r="G3120" s="1" t="s">
        <v>5801</v>
      </c>
      <c r="H3120" s="1" t="s">
        <v>6880</v>
      </c>
      <c r="I3120" s="1" t="b">
        <v>0</v>
      </c>
      <c r="J3120" s="1">
        <v>1</v>
      </c>
      <c r="K3120" s="1">
        <v>0</v>
      </c>
      <c r="L3120" s="1">
        <v>0</v>
      </c>
      <c r="M3120" s="1">
        <v>2</v>
      </c>
      <c r="N3120" s="1">
        <v>1.34228187919463</v>
      </c>
      <c r="O3120" s="1" t="s">
        <v>6926</v>
      </c>
    </row>
    <row r="3121" spans="1:15" x14ac:dyDescent="0.3">
      <c r="A3121" s="1" t="s">
        <v>5716</v>
      </c>
      <c r="B3121" s="1" t="s">
        <v>5771</v>
      </c>
      <c r="C3121" s="1">
        <v>2</v>
      </c>
      <c r="D3121" s="1" t="s">
        <v>6671</v>
      </c>
      <c r="E3121" s="1">
        <v>25</v>
      </c>
      <c r="F3121" s="1" t="s">
        <v>7075</v>
      </c>
      <c r="G3121" s="1" t="s">
        <v>5814</v>
      </c>
      <c r="H3121" s="1" t="s">
        <v>6880</v>
      </c>
      <c r="I3121" s="1" t="b">
        <v>1</v>
      </c>
      <c r="J3121" s="1">
        <v>0</v>
      </c>
      <c r="K3121" s="1">
        <v>0</v>
      </c>
      <c r="L3121" s="1">
        <v>0</v>
      </c>
      <c r="M3121" s="1">
        <v>840</v>
      </c>
      <c r="N3121" s="1">
        <v>93.75</v>
      </c>
      <c r="O3121" s="1" t="s">
        <v>6886</v>
      </c>
    </row>
    <row r="3122" spans="1:15" x14ac:dyDescent="0.3">
      <c r="A3122" s="1" t="s">
        <v>5716</v>
      </c>
      <c r="B3122" s="1" t="s">
        <v>5771</v>
      </c>
      <c r="C3122" s="1">
        <v>2</v>
      </c>
      <c r="D3122" s="1" t="s">
        <v>6671</v>
      </c>
      <c r="E3122" s="1">
        <v>26</v>
      </c>
      <c r="F3122" s="1" t="s">
        <v>7076</v>
      </c>
      <c r="G3122" s="1" t="s">
        <v>5803</v>
      </c>
      <c r="H3122" s="1" t="s">
        <v>6877</v>
      </c>
      <c r="I3122" s="1" t="b">
        <v>0</v>
      </c>
      <c r="J3122" s="1">
        <v>0</v>
      </c>
      <c r="K3122" s="1">
        <v>1</v>
      </c>
      <c r="L3122" s="1">
        <v>0</v>
      </c>
      <c r="M3122" s="1">
        <v>21</v>
      </c>
      <c r="N3122" s="1">
        <v>37.5</v>
      </c>
      <c r="O3122" s="1" t="s">
        <v>6878</v>
      </c>
    </row>
    <row r="3123" spans="1:15" x14ac:dyDescent="0.3">
      <c r="A3123" s="1" t="s">
        <v>5716</v>
      </c>
      <c r="B3123" s="1" t="s">
        <v>5771</v>
      </c>
      <c r="C3123" s="1">
        <v>2</v>
      </c>
      <c r="D3123" s="1" t="s">
        <v>6671</v>
      </c>
      <c r="E3123" s="1">
        <v>26</v>
      </c>
      <c r="F3123" s="1" t="s">
        <v>7076</v>
      </c>
      <c r="G3123" s="1" t="s">
        <v>5814</v>
      </c>
      <c r="H3123" s="1" t="s">
        <v>6933</v>
      </c>
      <c r="I3123" s="1" t="b">
        <v>1</v>
      </c>
      <c r="J3123" s="1">
        <v>0</v>
      </c>
      <c r="K3123" s="1">
        <v>0</v>
      </c>
      <c r="L3123" s="1">
        <v>0</v>
      </c>
      <c r="M3123" s="1">
        <v>6</v>
      </c>
      <c r="N3123" s="1">
        <v>10.714285714285699</v>
      </c>
      <c r="O3123" s="1" t="s">
        <v>6934</v>
      </c>
    </row>
    <row r="3124" spans="1:15" x14ac:dyDescent="0.3">
      <c r="A3124" s="1" t="s">
        <v>5716</v>
      </c>
      <c r="B3124" s="1" t="s">
        <v>5771</v>
      </c>
      <c r="C3124" s="1">
        <v>2</v>
      </c>
      <c r="D3124" s="1" t="s">
        <v>6671</v>
      </c>
      <c r="E3124" s="1">
        <v>26</v>
      </c>
      <c r="F3124" s="1" t="s">
        <v>7076</v>
      </c>
      <c r="G3124" s="1" t="s">
        <v>5814</v>
      </c>
      <c r="H3124" s="1" t="s">
        <v>6895</v>
      </c>
      <c r="I3124" s="1" t="b">
        <v>1</v>
      </c>
      <c r="J3124" s="1">
        <v>0</v>
      </c>
      <c r="K3124" s="1">
        <v>0</v>
      </c>
      <c r="L3124" s="1">
        <v>0</v>
      </c>
      <c r="M3124" s="1">
        <v>3</v>
      </c>
      <c r="N3124" s="1">
        <v>5.3571428571428497</v>
      </c>
      <c r="O3124" s="1" t="s">
        <v>6896</v>
      </c>
    </row>
    <row r="3125" spans="1:15" x14ac:dyDescent="0.3">
      <c r="A3125" s="1" t="s">
        <v>5716</v>
      </c>
      <c r="B3125" s="1" t="s">
        <v>5771</v>
      </c>
      <c r="C3125" s="1">
        <v>2</v>
      </c>
      <c r="D3125" s="1" t="s">
        <v>6671</v>
      </c>
      <c r="E3125" s="1">
        <v>26</v>
      </c>
      <c r="F3125" s="1" t="s">
        <v>7076</v>
      </c>
      <c r="G3125" s="1" t="s">
        <v>5803</v>
      </c>
      <c r="H3125" s="1" t="s">
        <v>6877</v>
      </c>
      <c r="I3125" s="1" t="b">
        <v>0</v>
      </c>
      <c r="J3125" s="1">
        <v>0</v>
      </c>
      <c r="K3125" s="1">
        <v>1</v>
      </c>
      <c r="L3125" s="1">
        <v>1</v>
      </c>
      <c r="M3125" s="1">
        <v>1</v>
      </c>
      <c r="N3125" s="1">
        <v>1.78571428571428</v>
      </c>
      <c r="O3125" s="1" t="s">
        <v>7077</v>
      </c>
    </row>
    <row r="3126" spans="1:15" x14ac:dyDescent="0.3">
      <c r="A3126" s="1" t="s">
        <v>5716</v>
      </c>
      <c r="B3126" s="1" t="s">
        <v>5771</v>
      </c>
      <c r="C3126" s="1">
        <v>2</v>
      </c>
      <c r="D3126" s="1" t="s">
        <v>6671</v>
      </c>
      <c r="E3126" s="1">
        <v>26</v>
      </c>
      <c r="F3126" s="1" t="s">
        <v>7076</v>
      </c>
      <c r="G3126" s="1" t="s">
        <v>5895</v>
      </c>
      <c r="H3126" s="1" t="s">
        <v>7008</v>
      </c>
      <c r="I3126" s="1" t="b">
        <v>0</v>
      </c>
      <c r="J3126" s="1">
        <v>0</v>
      </c>
      <c r="K3126" s="1">
        <v>2</v>
      </c>
      <c r="L3126" s="1">
        <v>1</v>
      </c>
      <c r="M3126" s="1">
        <v>1</v>
      </c>
      <c r="N3126" s="1">
        <v>1.78571428571428</v>
      </c>
      <c r="O3126" s="1" t="s">
        <v>7009</v>
      </c>
    </row>
    <row r="3127" spans="1:15" x14ac:dyDescent="0.3">
      <c r="A3127" s="1" t="s">
        <v>5716</v>
      </c>
      <c r="B3127" s="1" t="s">
        <v>5771</v>
      </c>
      <c r="C3127" s="1">
        <v>2</v>
      </c>
      <c r="D3127" s="1" t="s">
        <v>6671</v>
      </c>
      <c r="E3127" s="1">
        <v>26</v>
      </c>
      <c r="F3127" s="1" t="s">
        <v>7076</v>
      </c>
      <c r="G3127" s="1" t="s">
        <v>5803</v>
      </c>
      <c r="H3127" s="1" t="s">
        <v>6877</v>
      </c>
      <c r="I3127" s="1" t="b">
        <v>0</v>
      </c>
      <c r="J3127" s="1">
        <v>0</v>
      </c>
      <c r="K3127" s="1">
        <v>1</v>
      </c>
      <c r="L3127" s="1">
        <v>1</v>
      </c>
      <c r="M3127" s="1">
        <v>1</v>
      </c>
      <c r="N3127" s="1">
        <v>1.78571428571428</v>
      </c>
      <c r="O3127" s="1" t="s">
        <v>7078</v>
      </c>
    </row>
    <row r="3128" spans="1:15" x14ac:dyDescent="0.3">
      <c r="A3128" s="1" t="s">
        <v>5716</v>
      </c>
      <c r="B3128" s="1" t="s">
        <v>5771</v>
      </c>
      <c r="C3128" s="1">
        <v>2</v>
      </c>
      <c r="D3128" s="1" t="s">
        <v>6671</v>
      </c>
      <c r="E3128" s="1">
        <v>26</v>
      </c>
      <c r="F3128" s="1" t="s">
        <v>7076</v>
      </c>
      <c r="G3128" s="1" t="s">
        <v>5803</v>
      </c>
      <c r="H3128" s="1" t="s">
        <v>6877</v>
      </c>
      <c r="I3128" s="1" t="b">
        <v>0</v>
      </c>
      <c r="J3128" s="1">
        <v>0</v>
      </c>
      <c r="K3128" s="1">
        <v>1</v>
      </c>
      <c r="L3128" s="1">
        <v>1</v>
      </c>
      <c r="M3128" s="1">
        <v>1</v>
      </c>
      <c r="N3128" s="1">
        <v>1.78571428571428</v>
      </c>
      <c r="O3128" s="1" t="s">
        <v>7079</v>
      </c>
    </row>
    <row r="3129" spans="1:15" x14ac:dyDescent="0.3">
      <c r="A3129" s="1" t="s">
        <v>5716</v>
      </c>
      <c r="B3129" s="1" t="s">
        <v>5771</v>
      </c>
      <c r="C3129" s="1">
        <v>2</v>
      </c>
      <c r="D3129" s="1" t="s">
        <v>6671</v>
      </c>
      <c r="E3129" s="1">
        <v>26</v>
      </c>
      <c r="F3129" s="1" t="s">
        <v>7076</v>
      </c>
      <c r="G3129" s="1" t="s">
        <v>5801</v>
      </c>
      <c r="H3129" s="1" t="s">
        <v>6880</v>
      </c>
      <c r="I3129" s="1" t="b">
        <v>0</v>
      </c>
      <c r="J3129" s="1">
        <v>1</v>
      </c>
      <c r="K3129" s="1">
        <v>0</v>
      </c>
      <c r="L3129" s="1">
        <v>0</v>
      </c>
      <c r="M3129" s="1">
        <v>9</v>
      </c>
      <c r="N3129" s="1">
        <v>16.071428571428498</v>
      </c>
      <c r="O3129" s="1" t="s">
        <v>6881</v>
      </c>
    </row>
    <row r="3130" spans="1:15" x14ac:dyDescent="0.3">
      <c r="A3130" s="1" t="s">
        <v>5716</v>
      </c>
      <c r="B3130" s="1" t="s">
        <v>5771</v>
      </c>
      <c r="C3130" s="1">
        <v>2</v>
      </c>
      <c r="D3130" s="1" t="s">
        <v>6671</v>
      </c>
      <c r="E3130" s="1">
        <v>26</v>
      </c>
      <c r="F3130" s="1" t="s">
        <v>7076</v>
      </c>
      <c r="G3130" s="1" t="s">
        <v>5803</v>
      </c>
      <c r="H3130" s="1" t="s">
        <v>6882</v>
      </c>
      <c r="I3130" s="1" t="b">
        <v>0</v>
      </c>
      <c r="J3130" s="1">
        <v>0</v>
      </c>
      <c r="K3130" s="1">
        <v>1</v>
      </c>
      <c r="L3130" s="1">
        <v>0</v>
      </c>
      <c r="M3130" s="1">
        <v>2</v>
      </c>
      <c r="N3130" s="1">
        <v>3.5714285714285698</v>
      </c>
      <c r="O3130" s="1" t="s">
        <v>6883</v>
      </c>
    </row>
    <row r="3131" spans="1:15" x14ac:dyDescent="0.3">
      <c r="A3131" s="1" t="s">
        <v>5716</v>
      </c>
      <c r="B3131" s="1" t="s">
        <v>5771</v>
      </c>
      <c r="C3131" s="1">
        <v>2</v>
      </c>
      <c r="D3131" s="1" t="s">
        <v>6671</v>
      </c>
      <c r="E3131" s="1">
        <v>26</v>
      </c>
      <c r="F3131" s="1" t="s">
        <v>7076</v>
      </c>
      <c r="G3131" s="1" t="s">
        <v>5816</v>
      </c>
      <c r="H3131" s="1" t="s">
        <v>6880</v>
      </c>
      <c r="I3131" s="1" t="b">
        <v>0</v>
      </c>
      <c r="J3131" s="1">
        <v>3</v>
      </c>
      <c r="K3131" s="1">
        <v>0</v>
      </c>
      <c r="L3131" s="1">
        <v>0</v>
      </c>
      <c r="M3131" s="1">
        <v>2</v>
      </c>
      <c r="N3131" s="1">
        <v>3.5714285714285698</v>
      </c>
      <c r="O3131" s="1" t="s">
        <v>6885</v>
      </c>
    </row>
    <row r="3132" spans="1:15" x14ac:dyDescent="0.3">
      <c r="A3132" s="1" t="s">
        <v>5716</v>
      </c>
      <c r="B3132" s="1" t="s">
        <v>5771</v>
      </c>
      <c r="C3132" s="1">
        <v>2</v>
      </c>
      <c r="D3132" s="1" t="s">
        <v>6671</v>
      </c>
      <c r="E3132" s="1">
        <v>26</v>
      </c>
      <c r="F3132" s="1" t="s">
        <v>7076</v>
      </c>
      <c r="G3132" s="1" t="s">
        <v>5895</v>
      </c>
      <c r="H3132" s="1" t="s">
        <v>7080</v>
      </c>
      <c r="I3132" s="1" t="b">
        <v>0</v>
      </c>
      <c r="J3132" s="1">
        <v>0</v>
      </c>
      <c r="K3132" s="1">
        <v>2</v>
      </c>
      <c r="L3132" s="1">
        <v>4</v>
      </c>
      <c r="M3132" s="1">
        <v>1</v>
      </c>
      <c r="N3132" s="1">
        <v>1.78571428571428</v>
      </c>
      <c r="O3132" s="1" t="s">
        <v>7081</v>
      </c>
    </row>
    <row r="3133" spans="1:15" x14ac:dyDescent="0.3">
      <c r="A3133" s="1" t="s">
        <v>5716</v>
      </c>
      <c r="B3133" s="1" t="s">
        <v>5771</v>
      </c>
      <c r="C3133" s="1">
        <v>2</v>
      </c>
      <c r="D3133" s="1" t="s">
        <v>6671</v>
      </c>
      <c r="E3133" s="1">
        <v>26</v>
      </c>
      <c r="F3133" s="1" t="s">
        <v>7076</v>
      </c>
      <c r="G3133" s="1" t="s">
        <v>5803</v>
      </c>
      <c r="H3133" s="1" t="s">
        <v>6882</v>
      </c>
      <c r="I3133" s="1" t="b">
        <v>0</v>
      </c>
      <c r="J3133" s="1">
        <v>0</v>
      </c>
      <c r="K3133" s="1">
        <v>1</v>
      </c>
      <c r="L3133" s="1">
        <v>2</v>
      </c>
      <c r="M3133" s="1">
        <v>1</v>
      </c>
      <c r="N3133" s="1">
        <v>1.78571428571428</v>
      </c>
      <c r="O3133" s="1" t="s">
        <v>7082</v>
      </c>
    </row>
    <row r="3134" spans="1:15" x14ac:dyDescent="0.3">
      <c r="A3134" s="1" t="s">
        <v>5716</v>
      </c>
      <c r="B3134" s="1" t="s">
        <v>5771</v>
      </c>
      <c r="C3134" s="1">
        <v>2</v>
      </c>
      <c r="D3134" s="1" t="s">
        <v>6671</v>
      </c>
      <c r="E3134" s="1">
        <v>26</v>
      </c>
      <c r="F3134" s="1" t="s">
        <v>7076</v>
      </c>
      <c r="G3134" s="1" t="s">
        <v>5834</v>
      </c>
      <c r="H3134" s="1" t="s">
        <v>6880</v>
      </c>
      <c r="I3134" s="1" t="b">
        <v>0</v>
      </c>
      <c r="J3134" s="1">
        <v>14</v>
      </c>
      <c r="K3134" s="1">
        <v>0</v>
      </c>
      <c r="L3134" s="1">
        <v>0</v>
      </c>
      <c r="M3134" s="1">
        <v>1</v>
      </c>
      <c r="N3134" s="1">
        <v>1.78571428571428</v>
      </c>
      <c r="O3134" s="1" t="s">
        <v>7083</v>
      </c>
    </row>
    <row r="3135" spans="1:15" x14ac:dyDescent="0.3">
      <c r="A3135" s="1" t="s">
        <v>5716</v>
      </c>
      <c r="B3135" s="1" t="s">
        <v>5771</v>
      </c>
      <c r="C3135" s="1">
        <v>2</v>
      </c>
      <c r="D3135" s="1" t="s">
        <v>6671</v>
      </c>
      <c r="E3135" s="1">
        <v>26</v>
      </c>
      <c r="F3135" s="1" t="s">
        <v>7076</v>
      </c>
      <c r="G3135" s="1" t="s">
        <v>5816</v>
      </c>
      <c r="H3135" s="1" t="s">
        <v>6880</v>
      </c>
      <c r="I3135" s="1" t="b">
        <v>0</v>
      </c>
      <c r="J3135" s="1">
        <v>3</v>
      </c>
      <c r="K3135" s="1">
        <v>0</v>
      </c>
      <c r="L3135" s="1">
        <v>1</v>
      </c>
      <c r="M3135" s="1">
        <v>1</v>
      </c>
      <c r="N3135" s="1">
        <v>1.78571428571428</v>
      </c>
      <c r="O3135" s="1" t="s">
        <v>7084</v>
      </c>
    </row>
    <row r="3136" spans="1:15" x14ac:dyDescent="0.3">
      <c r="A3136" s="1" t="s">
        <v>5716</v>
      </c>
      <c r="B3136" s="1" t="s">
        <v>5771</v>
      </c>
      <c r="C3136" s="1">
        <v>2</v>
      </c>
      <c r="D3136" s="1" t="s">
        <v>6671</v>
      </c>
      <c r="E3136" s="1">
        <v>26</v>
      </c>
      <c r="F3136" s="1" t="s">
        <v>7076</v>
      </c>
      <c r="G3136" s="1" t="s">
        <v>5801</v>
      </c>
      <c r="H3136" s="1" t="s">
        <v>6880</v>
      </c>
      <c r="I3136" s="1" t="b">
        <v>0</v>
      </c>
      <c r="J3136" s="1">
        <v>1</v>
      </c>
      <c r="K3136" s="1">
        <v>0</v>
      </c>
      <c r="L3136" s="1">
        <v>1</v>
      </c>
      <c r="M3136" s="1">
        <v>1</v>
      </c>
      <c r="N3136" s="1">
        <v>1.78571428571428</v>
      </c>
      <c r="O3136" s="1" t="s">
        <v>7085</v>
      </c>
    </row>
    <row r="3137" spans="1:15" x14ac:dyDescent="0.3">
      <c r="A3137" s="1" t="s">
        <v>5716</v>
      </c>
      <c r="B3137" s="1" t="s">
        <v>5771</v>
      </c>
      <c r="C3137" s="1">
        <v>2</v>
      </c>
      <c r="D3137" s="1" t="s">
        <v>6671</v>
      </c>
      <c r="E3137" s="1">
        <v>26</v>
      </c>
      <c r="F3137" s="1" t="s">
        <v>7076</v>
      </c>
      <c r="G3137" s="1" t="s">
        <v>5834</v>
      </c>
      <c r="H3137" s="1" t="s">
        <v>6880</v>
      </c>
      <c r="I3137" s="1" t="b">
        <v>0</v>
      </c>
      <c r="J3137" s="1">
        <v>21</v>
      </c>
      <c r="K3137" s="1">
        <v>0</v>
      </c>
      <c r="L3137" s="1">
        <v>0</v>
      </c>
      <c r="M3137" s="1">
        <v>1</v>
      </c>
      <c r="N3137" s="1">
        <v>1.78571428571428</v>
      </c>
      <c r="O3137" s="1" t="s">
        <v>6920</v>
      </c>
    </row>
    <row r="3138" spans="1:15" x14ac:dyDescent="0.3">
      <c r="A3138" s="1" t="s">
        <v>5716</v>
      </c>
      <c r="B3138" s="1" t="s">
        <v>5771</v>
      </c>
      <c r="C3138" s="1">
        <v>2</v>
      </c>
      <c r="D3138" s="1" t="s">
        <v>6671</v>
      </c>
      <c r="E3138" s="1">
        <v>26</v>
      </c>
      <c r="F3138" s="1" t="s">
        <v>7076</v>
      </c>
      <c r="G3138" s="1" t="s">
        <v>5834</v>
      </c>
      <c r="H3138" s="1" t="s">
        <v>6880</v>
      </c>
      <c r="I3138" s="1" t="b">
        <v>0</v>
      </c>
      <c r="J3138" s="1">
        <v>12</v>
      </c>
      <c r="K3138" s="1">
        <v>0</v>
      </c>
      <c r="L3138" s="1">
        <v>0</v>
      </c>
      <c r="M3138" s="1">
        <v>1</v>
      </c>
      <c r="N3138" s="1">
        <v>1.78571428571428</v>
      </c>
      <c r="O3138" s="1" t="s">
        <v>7086</v>
      </c>
    </row>
    <row r="3139" spans="1:15" x14ac:dyDescent="0.3">
      <c r="A3139" s="1" t="s">
        <v>5716</v>
      </c>
      <c r="B3139" s="1" t="s">
        <v>5771</v>
      </c>
      <c r="C3139" s="1">
        <v>2</v>
      </c>
      <c r="D3139" s="1" t="s">
        <v>6671</v>
      </c>
      <c r="E3139" s="1">
        <v>26</v>
      </c>
      <c r="F3139" s="1" t="s">
        <v>7076</v>
      </c>
      <c r="G3139" s="1" t="s">
        <v>5851</v>
      </c>
      <c r="H3139" s="1" t="s">
        <v>6927</v>
      </c>
      <c r="I3139" s="1" t="b">
        <v>0</v>
      </c>
      <c r="J3139" s="1">
        <v>2</v>
      </c>
      <c r="K3139" s="1">
        <v>3</v>
      </c>
      <c r="L3139" s="1">
        <v>14</v>
      </c>
      <c r="M3139" s="1">
        <v>1</v>
      </c>
      <c r="N3139" s="1">
        <v>1.78571428571428</v>
      </c>
      <c r="O3139" s="1" t="s">
        <v>6928</v>
      </c>
    </row>
    <row r="3140" spans="1:15" x14ac:dyDescent="0.3">
      <c r="A3140" s="1" t="s">
        <v>5716</v>
      </c>
      <c r="B3140" s="1" t="s">
        <v>5771</v>
      </c>
      <c r="C3140" s="1">
        <v>2</v>
      </c>
      <c r="D3140" s="1" t="s">
        <v>6671</v>
      </c>
      <c r="E3140" s="1">
        <v>26</v>
      </c>
      <c r="F3140" s="1" t="s">
        <v>7076</v>
      </c>
      <c r="G3140" s="1" t="s">
        <v>5819</v>
      </c>
      <c r="H3140" s="1" t="s">
        <v>6927</v>
      </c>
      <c r="I3140" s="1" t="b">
        <v>0</v>
      </c>
      <c r="J3140" s="1">
        <v>0</v>
      </c>
      <c r="K3140" s="1">
        <v>3</v>
      </c>
      <c r="L3140" s="1">
        <v>16</v>
      </c>
      <c r="M3140" s="1">
        <v>1</v>
      </c>
      <c r="N3140" s="1">
        <v>1.78571428571428</v>
      </c>
      <c r="O3140" s="1" t="s">
        <v>7087</v>
      </c>
    </row>
    <row r="3141" spans="1:15" x14ac:dyDescent="0.3">
      <c r="A3141" s="1" t="s">
        <v>5716</v>
      </c>
      <c r="B3141" s="1" t="s">
        <v>5771</v>
      </c>
      <c r="C3141" s="1">
        <v>2</v>
      </c>
      <c r="D3141" s="1" t="s">
        <v>6671</v>
      </c>
      <c r="E3141" s="1">
        <v>27</v>
      </c>
      <c r="F3141" s="1" t="s">
        <v>7088</v>
      </c>
      <c r="G3141" s="1" t="s">
        <v>5814</v>
      </c>
      <c r="H3141" s="1" t="s">
        <v>6895</v>
      </c>
      <c r="I3141" s="1" t="b">
        <v>1</v>
      </c>
      <c r="J3141" s="1">
        <v>0</v>
      </c>
      <c r="K3141" s="1">
        <v>0</v>
      </c>
      <c r="L3141" s="1">
        <v>0</v>
      </c>
      <c r="M3141" s="1">
        <v>108</v>
      </c>
      <c r="N3141" s="1">
        <v>38.848920863309303</v>
      </c>
      <c r="O3141" s="1" t="s">
        <v>6896</v>
      </c>
    </row>
    <row r="3142" spans="1:15" x14ac:dyDescent="0.3">
      <c r="A3142" s="1" t="s">
        <v>5716</v>
      </c>
      <c r="B3142" s="1" t="s">
        <v>5771</v>
      </c>
      <c r="C3142" s="1">
        <v>2</v>
      </c>
      <c r="D3142" s="1" t="s">
        <v>6671</v>
      </c>
      <c r="E3142" s="1">
        <v>27</v>
      </c>
      <c r="F3142" s="1" t="s">
        <v>7088</v>
      </c>
      <c r="G3142" s="1" t="s">
        <v>5803</v>
      </c>
      <c r="H3142" s="1" t="s">
        <v>6877</v>
      </c>
      <c r="I3142" s="1" t="b">
        <v>0</v>
      </c>
      <c r="J3142" s="1">
        <v>0</v>
      </c>
      <c r="K3142" s="1">
        <v>1</v>
      </c>
      <c r="L3142" s="1">
        <v>0</v>
      </c>
      <c r="M3142" s="1">
        <v>3</v>
      </c>
      <c r="N3142" s="1">
        <v>1.07913669064748</v>
      </c>
      <c r="O3142" s="1" t="s">
        <v>6878</v>
      </c>
    </row>
    <row r="3143" spans="1:15" x14ac:dyDescent="0.3">
      <c r="A3143" s="1" t="s">
        <v>5716</v>
      </c>
      <c r="B3143" s="1" t="s">
        <v>5771</v>
      </c>
      <c r="C3143" s="1">
        <v>2</v>
      </c>
      <c r="D3143" s="1" t="s">
        <v>6671</v>
      </c>
      <c r="E3143" s="1">
        <v>27</v>
      </c>
      <c r="F3143" s="1" t="s">
        <v>7088</v>
      </c>
      <c r="G3143" s="1" t="s">
        <v>5814</v>
      </c>
      <c r="H3143" s="1" t="s">
        <v>6880</v>
      </c>
      <c r="I3143" s="1" t="b">
        <v>1</v>
      </c>
      <c r="J3143" s="1">
        <v>0</v>
      </c>
      <c r="K3143" s="1">
        <v>0</v>
      </c>
      <c r="L3143" s="1">
        <v>0</v>
      </c>
      <c r="M3143" s="1">
        <v>79</v>
      </c>
      <c r="N3143" s="1">
        <v>28.417266187050298</v>
      </c>
      <c r="O3143" s="1" t="s">
        <v>6886</v>
      </c>
    </row>
    <row r="3144" spans="1:15" x14ac:dyDescent="0.3">
      <c r="A3144" s="1" t="s">
        <v>5716</v>
      </c>
      <c r="B3144" s="1" t="s">
        <v>5771</v>
      </c>
      <c r="C3144" s="1">
        <v>2</v>
      </c>
      <c r="D3144" s="1" t="s">
        <v>6671</v>
      </c>
      <c r="E3144" s="1">
        <v>27</v>
      </c>
      <c r="F3144" s="1" t="s">
        <v>7088</v>
      </c>
      <c r="G3144" s="1" t="s">
        <v>5801</v>
      </c>
      <c r="H3144" s="1" t="s">
        <v>6880</v>
      </c>
      <c r="I3144" s="1" t="b">
        <v>0</v>
      </c>
      <c r="J3144" s="1">
        <v>1</v>
      </c>
      <c r="K3144" s="1">
        <v>0</v>
      </c>
      <c r="L3144" s="1">
        <v>0</v>
      </c>
      <c r="M3144" s="1">
        <v>72</v>
      </c>
      <c r="N3144" s="1">
        <v>25.8992805755395</v>
      </c>
      <c r="O3144" s="1" t="s">
        <v>6881</v>
      </c>
    </row>
    <row r="3145" spans="1:15" x14ac:dyDescent="0.3">
      <c r="A3145" s="1" t="s">
        <v>5716</v>
      </c>
      <c r="B3145" s="1" t="s">
        <v>5771</v>
      </c>
      <c r="C3145" s="1">
        <v>2</v>
      </c>
      <c r="D3145" s="1" t="s">
        <v>6671</v>
      </c>
      <c r="E3145" s="1">
        <v>27</v>
      </c>
      <c r="F3145" s="1" t="s">
        <v>7088</v>
      </c>
      <c r="G3145" s="1" t="s">
        <v>5803</v>
      </c>
      <c r="H3145" s="1" t="s">
        <v>6882</v>
      </c>
      <c r="I3145" s="1" t="b">
        <v>0</v>
      </c>
      <c r="J3145" s="1">
        <v>0</v>
      </c>
      <c r="K3145" s="1">
        <v>1</v>
      </c>
      <c r="L3145" s="1">
        <v>0</v>
      </c>
      <c r="M3145" s="1">
        <v>5</v>
      </c>
      <c r="N3145" s="1">
        <v>1.7985611510791299</v>
      </c>
      <c r="O3145" s="1" t="s">
        <v>6883</v>
      </c>
    </row>
    <row r="3146" spans="1:15" x14ac:dyDescent="0.3">
      <c r="A3146" s="1" t="s">
        <v>5716</v>
      </c>
      <c r="B3146" s="1" t="s">
        <v>5771</v>
      </c>
      <c r="C3146" s="1">
        <v>2</v>
      </c>
      <c r="D3146" s="1" t="s">
        <v>6671</v>
      </c>
      <c r="E3146" s="1">
        <v>28</v>
      </c>
      <c r="F3146" s="1" t="s">
        <v>7089</v>
      </c>
      <c r="G3146" s="1" t="s">
        <v>5814</v>
      </c>
      <c r="H3146" s="1" t="s">
        <v>6933</v>
      </c>
      <c r="I3146" s="1" t="b">
        <v>1</v>
      </c>
      <c r="J3146" s="1">
        <v>0</v>
      </c>
      <c r="K3146" s="1">
        <v>0</v>
      </c>
      <c r="L3146" s="1">
        <v>0</v>
      </c>
      <c r="M3146" s="1">
        <v>37</v>
      </c>
      <c r="N3146" s="1">
        <v>47.435897435897402</v>
      </c>
      <c r="O3146" s="1" t="s">
        <v>6934</v>
      </c>
    </row>
    <row r="3147" spans="1:15" x14ac:dyDescent="0.3">
      <c r="A3147" s="1" t="s">
        <v>5716</v>
      </c>
      <c r="B3147" s="1" t="s">
        <v>5771</v>
      </c>
      <c r="C3147" s="1">
        <v>2</v>
      </c>
      <c r="D3147" s="1" t="s">
        <v>6671</v>
      </c>
      <c r="E3147" s="1">
        <v>28</v>
      </c>
      <c r="F3147" s="1" t="s">
        <v>7089</v>
      </c>
      <c r="G3147" s="1" t="s">
        <v>5803</v>
      </c>
      <c r="H3147" s="1" t="s">
        <v>6877</v>
      </c>
      <c r="I3147" s="1" t="b">
        <v>0</v>
      </c>
      <c r="J3147" s="1">
        <v>0</v>
      </c>
      <c r="K3147" s="1">
        <v>1</v>
      </c>
      <c r="L3147" s="1">
        <v>0</v>
      </c>
      <c r="M3147" s="1">
        <v>4</v>
      </c>
      <c r="N3147" s="1">
        <v>5.1282051282051198</v>
      </c>
      <c r="O3147" s="1" t="s">
        <v>6878</v>
      </c>
    </row>
    <row r="3148" spans="1:15" x14ac:dyDescent="0.3">
      <c r="A3148" s="1" t="s">
        <v>5716</v>
      </c>
      <c r="B3148" s="1" t="s">
        <v>5771</v>
      </c>
      <c r="C3148" s="1">
        <v>2</v>
      </c>
      <c r="D3148" s="1" t="s">
        <v>6671</v>
      </c>
      <c r="E3148" s="1">
        <v>28</v>
      </c>
      <c r="F3148" s="1" t="s">
        <v>7089</v>
      </c>
      <c r="G3148" s="1" t="s">
        <v>5801</v>
      </c>
      <c r="H3148" s="1" t="s">
        <v>6880</v>
      </c>
      <c r="I3148" s="1" t="b">
        <v>0</v>
      </c>
      <c r="J3148" s="1">
        <v>1</v>
      </c>
      <c r="K3148" s="1">
        <v>0</v>
      </c>
      <c r="L3148" s="1">
        <v>0</v>
      </c>
      <c r="M3148" s="1">
        <v>28</v>
      </c>
      <c r="N3148" s="1">
        <v>35.897435897435898</v>
      </c>
      <c r="O3148" s="1" t="s">
        <v>7090</v>
      </c>
    </row>
    <row r="3149" spans="1:15" x14ac:dyDescent="0.3">
      <c r="A3149" s="1" t="s">
        <v>5716</v>
      </c>
      <c r="B3149" s="1" t="s">
        <v>5771</v>
      </c>
      <c r="C3149" s="1">
        <v>2</v>
      </c>
      <c r="D3149" s="1" t="s">
        <v>6671</v>
      </c>
      <c r="E3149" s="1">
        <v>28</v>
      </c>
      <c r="F3149" s="1" t="s">
        <v>7089</v>
      </c>
      <c r="G3149" s="1" t="s">
        <v>5803</v>
      </c>
      <c r="H3149" s="1" t="s">
        <v>6882</v>
      </c>
      <c r="I3149" s="1" t="b">
        <v>0</v>
      </c>
      <c r="J3149" s="1">
        <v>0</v>
      </c>
      <c r="K3149" s="1">
        <v>1</v>
      </c>
      <c r="L3149" s="1">
        <v>0</v>
      </c>
      <c r="M3149" s="1">
        <v>4</v>
      </c>
      <c r="N3149" s="1">
        <v>5.1282051282051198</v>
      </c>
      <c r="O3149" s="1" t="s">
        <v>6940</v>
      </c>
    </row>
    <row r="3150" spans="1:15" x14ac:dyDescent="0.3">
      <c r="A3150" s="1" t="s">
        <v>5716</v>
      </c>
      <c r="B3150" s="1" t="s">
        <v>5771</v>
      </c>
      <c r="C3150" s="1">
        <v>2</v>
      </c>
      <c r="D3150" s="1" t="s">
        <v>6671</v>
      </c>
      <c r="E3150" s="1">
        <v>28</v>
      </c>
      <c r="F3150" s="1" t="s">
        <v>7089</v>
      </c>
      <c r="G3150" s="1" t="s">
        <v>5803</v>
      </c>
      <c r="H3150" s="1" t="s">
        <v>6882</v>
      </c>
      <c r="I3150" s="1" t="b">
        <v>0</v>
      </c>
      <c r="J3150" s="1">
        <v>0</v>
      </c>
      <c r="K3150" s="1">
        <v>1</v>
      </c>
      <c r="L3150" s="1">
        <v>1</v>
      </c>
      <c r="M3150" s="1">
        <v>1</v>
      </c>
      <c r="N3150" s="1">
        <v>1.2820512820512799</v>
      </c>
      <c r="O3150" s="1" t="s">
        <v>7091</v>
      </c>
    </row>
    <row r="3151" spans="1:15" x14ac:dyDescent="0.3">
      <c r="A3151" s="1" t="s">
        <v>5716</v>
      </c>
      <c r="B3151" s="1" t="s">
        <v>5771</v>
      </c>
      <c r="C3151" s="1">
        <v>2</v>
      </c>
      <c r="D3151" s="1" t="s">
        <v>6671</v>
      </c>
      <c r="E3151" s="1">
        <v>28</v>
      </c>
      <c r="F3151" s="1" t="s">
        <v>7089</v>
      </c>
      <c r="G3151" s="1" t="s">
        <v>5801</v>
      </c>
      <c r="H3151" s="1" t="s">
        <v>6880</v>
      </c>
      <c r="I3151" s="1" t="b">
        <v>0</v>
      </c>
      <c r="J3151" s="1">
        <v>1</v>
      </c>
      <c r="K3151" s="1">
        <v>0</v>
      </c>
      <c r="L3151" s="1">
        <v>1</v>
      </c>
      <c r="M3151" s="1">
        <v>1</v>
      </c>
      <c r="N3151" s="1">
        <v>1.2820512820512799</v>
      </c>
      <c r="O3151" s="1" t="s">
        <v>7092</v>
      </c>
    </row>
    <row r="3152" spans="1:15" x14ac:dyDescent="0.3">
      <c r="A3152" s="1" t="s">
        <v>5716</v>
      </c>
      <c r="B3152" s="1" t="s">
        <v>5771</v>
      </c>
      <c r="C3152" s="1">
        <v>2</v>
      </c>
      <c r="D3152" s="1" t="s">
        <v>6671</v>
      </c>
      <c r="E3152" s="1">
        <v>28</v>
      </c>
      <c r="F3152" s="1" t="s">
        <v>7089</v>
      </c>
      <c r="G3152" s="1" t="s">
        <v>5801</v>
      </c>
      <c r="H3152" s="1" t="s">
        <v>6880</v>
      </c>
      <c r="I3152" s="1" t="b">
        <v>0</v>
      </c>
      <c r="J3152" s="1">
        <v>1</v>
      </c>
      <c r="K3152" s="1">
        <v>0</v>
      </c>
      <c r="L3152" s="1">
        <v>1</v>
      </c>
      <c r="M3152" s="1">
        <v>1</v>
      </c>
      <c r="N3152" s="1">
        <v>1.2820512820512799</v>
      </c>
      <c r="O3152" s="1" t="s">
        <v>7093</v>
      </c>
    </row>
    <row r="3153" spans="1:15" x14ac:dyDescent="0.3">
      <c r="A3153" s="1" t="s">
        <v>5716</v>
      </c>
      <c r="B3153" s="1" t="s">
        <v>5771</v>
      </c>
      <c r="C3153" s="1">
        <v>2</v>
      </c>
      <c r="D3153" s="1" t="s">
        <v>6671</v>
      </c>
      <c r="E3153" s="1">
        <v>28</v>
      </c>
      <c r="F3153" s="1" t="s">
        <v>7089</v>
      </c>
      <c r="G3153" s="1" t="s">
        <v>5814</v>
      </c>
      <c r="H3153" s="1" t="s">
        <v>6880</v>
      </c>
      <c r="I3153" s="1" t="b">
        <v>1</v>
      </c>
      <c r="J3153" s="1">
        <v>0</v>
      </c>
      <c r="K3153" s="1">
        <v>0</v>
      </c>
      <c r="L3153" s="1">
        <v>0</v>
      </c>
      <c r="M3153" s="1">
        <v>1</v>
      </c>
      <c r="N3153" s="1">
        <v>1.2820512820512799</v>
      </c>
      <c r="O3153" s="1" t="s">
        <v>6886</v>
      </c>
    </row>
    <row r="3154" spans="1:15" x14ac:dyDescent="0.3">
      <c r="A3154" s="1" t="s">
        <v>5716</v>
      </c>
      <c r="B3154" s="1" t="s">
        <v>5771</v>
      </c>
      <c r="C3154" s="1">
        <v>2</v>
      </c>
      <c r="D3154" s="1" t="s">
        <v>6671</v>
      </c>
      <c r="E3154" s="1">
        <v>28</v>
      </c>
      <c r="F3154" s="1" t="s">
        <v>7089</v>
      </c>
      <c r="G3154" s="1" t="s">
        <v>5851</v>
      </c>
      <c r="H3154" s="1" t="s">
        <v>6927</v>
      </c>
      <c r="I3154" s="1" t="b">
        <v>0</v>
      </c>
      <c r="J3154" s="1">
        <v>2</v>
      </c>
      <c r="K3154" s="1">
        <v>3</v>
      </c>
      <c r="L3154" s="1">
        <v>14</v>
      </c>
      <c r="M3154" s="1">
        <v>1</v>
      </c>
      <c r="N3154" s="1">
        <v>1.2820512820512799</v>
      </c>
      <c r="O3154" s="1" t="s">
        <v>6928</v>
      </c>
    </row>
    <row r="3155" spans="1:15" x14ac:dyDescent="0.3">
      <c r="A3155" s="1" t="s">
        <v>5716</v>
      </c>
      <c r="B3155" s="1" t="s">
        <v>5771</v>
      </c>
      <c r="C3155" s="1">
        <v>2</v>
      </c>
      <c r="D3155" s="1" t="s">
        <v>6671</v>
      </c>
      <c r="E3155" s="1">
        <v>29</v>
      </c>
      <c r="F3155" s="1" t="s">
        <v>7094</v>
      </c>
      <c r="G3155" s="1" t="s">
        <v>5814</v>
      </c>
      <c r="H3155" s="1" t="s">
        <v>6933</v>
      </c>
      <c r="I3155" s="1" t="b">
        <v>1</v>
      </c>
      <c r="J3155" s="1">
        <v>0</v>
      </c>
      <c r="K3155" s="1">
        <v>0</v>
      </c>
      <c r="L3155" s="1">
        <v>0</v>
      </c>
      <c r="M3155" s="1">
        <v>4</v>
      </c>
      <c r="N3155" s="1">
        <v>1.0752688172042999</v>
      </c>
      <c r="O3155" s="1" t="s">
        <v>6934</v>
      </c>
    </row>
    <row r="3156" spans="1:15" x14ac:dyDescent="0.3">
      <c r="A3156" s="1" t="s">
        <v>5716</v>
      </c>
      <c r="B3156" s="1" t="s">
        <v>5771</v>
      </c>
      <c r="C3156" s="1">
        <v>2</v>
      </c>
      <c r="D3156" s="1" t="s">
        <v>6671</v>
      </c>
      <c r="E3156" s="1">
        <v>29</v>
      </c>
      <c r="F3156" s="1" t="s">
        <v>7094</v>
      </c>
      <c r="G3156" s="1" t="s">
        <v>5803</v>
      </c>
      <c r="H3156" s="1" t="s">
        <v>6882</v>
      </c>
      <c r="I3156" s="1" t="b">
        <v>0</v>
      </c>
      <c r="J3156" s="1">
        <v>0</v>
      </c>
      <c r="K3156" s="1">
        <v>1</v>
      </c>
      <c r="L3156" s="1">
        <v>0</v>
      </c>
      <c r="M3156" s="1">
        <v>172</v>
      </c>
      <c r="N3156" s="1">
        <v>46.236559139784902</v>
      </c>
      <c r="O3156" s="1" t="s">
        <v>6940</v>
      </c>
    </row>
    <row r="3157" spans="1:15" x14ac:dyDescent="0.3">
      <c r="A3157" s="1" t="s">
        <v>5716</v>
      </c>
      <c r="B3157" s="1" t="s">
        <v>5771</v>
      </c>
      <c r="C3157" s="1">
        <v>2</v>
      </c>
      <c r="D3157" s="1" t="s">
        <v>6671</v>
      </c>
      <c r="E3157" s="1">
        <v>29</v>
      </c>
      <c r="F3157" s="1" t="s">
        <v>7094</v>
      </c>
      <c r="G3157" s="1" t="s">
        <v>5803</v>
      </c>
      <c r="H3157" s="1" t="s">
        <v>6882</v>
      </c>
      <c r="I3157" s="1" t="b">
        <v>0</v>
      </c>
      <c r="J3157" s="1">
        <v>0</v>
      </c>
      <c r="K3157" s="1">
        <v>1</v>
      </c>
      <c r="L3157" s="1">
        <v>0</v>
      </c>
      <c r="M3157" s="1">
        <v>154</v>
      </c>
      <c r="N3157" s="1">
        <v>41.3978494623655</v>
      </c>
      <c r="O3157" s="1" t="s">
        <v>6883</v>
      </c>
    </row>
    <row r="3158" spans="1:15" x14ac:dyDescent="0.3">
      <c r="A3158" s="1" t="s">
        <v>5716</v>
      </c>
      <c r="B3158" s="1" t="s">
        <v>5771</v>
      </c>
      <c r="C3158" s="1">
        <v>2</v>
      </c>
      <c r="D3158" s="1" t="s">
        <v>6671</v>
      </c>
      <c r="E3158" s="1">
        <v>29</v>
      </c>
      <c r="F3158" s="1" t="s">
        <v>7094</v>
      </c>
      <c r="G3158" s="1" t="s">
        <v>5801</v>
      </c>
      <c r="H3158" s="1" t="s">
        <v>6880</v>
      </c>
      <c r="I3158" s="1" t="b">
        <v>0</v>
      </c>
      <c r="J3158" s="1">
        <v>1</v>
      </c>
      <c r="K3158" s="1">
        <v>0</v>
      </c>
      <c r="L3158" s="1">
        <v>0</v>
      </c>
      <c r="M3158" s="1">
        <v>6</v>
      </c>
      <c r="N3158" s="1">
        <v>1.61290322580645</v>
      </c>
      <c r="O3158" s="1" t="s">
        <v>7090</v>
      </c>
    </row>
    <row r="3159" spans="1:15" x14ac:dyDescent="0.3">
      <c r="A3159" s="1" t="s">
        <v>5716</v>
      </c>
      <c r="B3159" s="1" t="s">
        <v>5771</v>
      </c>
      <c r="C3159" s="1">
        <v>2</v>
      </c>
      <c r="D3159" s="1" t="s">
        <v>6671</v>
      </c>
      <c r="E3159" s="1">
        <v>29</v>
      </c>
      <c r="F3159" s="1" t="s">
        <v>7094</v>
      </c>
      <c r="G3159" s="1" t="s">
        <v>5814</v>
      </c>
      <c r="H3159" s="1" t="s">
        <v>6880</v>
      </c>
      <c r="I3159" s="1" t="b">
        <v>1</v>
      </c>
      <c r="J3159" s="1">
        <v>0</v>
      </c>
      <c r="K3159" s="1">
        <v>0</v>
      </c>
      <c r="L3159" s="1">
        <v>0</v>
      </c>
      <c r="M3159" s="1">
        <v>6</v>
      </c>
      <c r="N3159" s="1">
        <v>1.61290322580645</v>
      </c>
      <c r="O3159" s="1" t="s">
        <v>6886</v>
      </c>
    </row>
    <row r="3160" spans="1:15" x14ac:dyDescent="0.3">
      <c r="A3160" s="1" t="s">
        <v>5716</v>
      </c>
      <c r="B3160" s="1" t="s">
        <v>5771</v>
      </c>
      <c r="C3160" s="1">
        <v>-1</v>
      </c>
      <c r="D3160" s="1" t="s">
        <v>6671</v>
      </c>
      <c r="E3160" s="1">
        <v>-1</v>
      </c>
      <c r="F3160" s="1" t="s">
        <v>7095</v>
      </c>
      <c r="G3160" s="1" t="s">
        <v>5814</v>
      </c>
      <c r="H3160" s="1" t="s">
        <v>6880</v>
      </c>
      <c r="I3160" s="1" t="b">
        <v>1</v>
      </c>
      <c r="J3160" s="1">
        <v>0</v>
      </c>
      <c r="K3160" s="1">
        <v>0</v>
      </c>
      <c r="L3160" s="1">
        <v>0</v>
      </c>
      <c r="M3160" s="1">
        <v>179</v>
      </c>
      <c r="N3160" s="1">
        <v>95.721925133689794</v>
      </c>
      <c r="O3160" s="1" t="s">
        <v>6886</v>
      </c>
    </row>
    <row r="3161" spans="1:15" x14ac:dyDescent="0.3">
      <c r="A3161" s="1" t="s">
        <v>5716</v>
      </c>
      <c r="B3161" s="1" t="s">
        <v>5771</v>
      </c>
      <c r="C3161" s="1">
        <v>-1</v>
      </c>
      <c r="D3161" s="1" t="s">
        <v>6671</v>
      </c>
      <c r="E3161" s="1">
        <v>-1</v>
      </c>
      <c r="F3161" s="1" t="s">
        <v>7095</v>
      </c>
      <c r="G3161" s="1" t="s">
        <v>5908</v>
      </c>
      <c r="H3161" s="1" t="s">
        <v>6880</v>
      </c>
      <c r="I3161" s="1" t="b">
        <v>0</v>
      </c>
      <c r="J3161" s="1">
        <v>0</v>
      </c>
      <c r="K3161" s="1">
        <v>0</v>
      </c>
      <c r="L3161" s="1">
        <v>1</v>
      </c>
      <c r="M3161" s="1">
        <v>2</v>
      </c>
      <c r="N3161" s="1">
        <v>1.0695187165775399</v>
      </c>
      <c r="O3161" s="1" t="s">
        <v>7096</v>
      </c>
    </row>
    <row r="3162" spans="1:15" x14ac:dyDescent="0.3">
      <c r="A3162" s="1" t="s">
        <v>5716</v>
      </c>
      <c r="B3162" s="1" t="s">
        <v>5771</v>
      </c>
      <c r="C3162" s="1">
        <v>-1</v>
      </c>
      <c r="D3162" s="1" t="s">
        <v>6671</v>
      </c>
      <c r="E3162" s="1">
        <v>-1</v>
      </c>
      <c r="F3162" s="1" t="s">
        <v>7097</v>
      </c>
      <c r="G3162" s="1" t="s">
        <v>5814</v>
      </c>
      <c r="H3162" s="1" t="s">
        <v>6880</v>
      </c>
      <c r="I3162" s="1" t="b">
        <v>1</v>
      </c>
      <c r="J3162" s="1">
        <v>0</v>
      </c>
      <c r="K3162" s="1">
        <v>0</v>
      </c>
      <c r="L3162" s="1">
        <v>0</v>
      </c>
      <c r="M3162" s="1">
        <v>366</v>
      </c>
      <c r="N3162" s="1">
        <v>95.561357702349795</v>
      </c>
      <c r="O3162" s="1" t="s">
        <v>6886</v>
      </c>
    </row>
    <row r="3163" spans="1:15" x14ac:dyDescent="0.3">
      <c r="A3163" s="1" t="s">
        <v>5716</v>
      </c>
      <c r="B3163" s="1" t="s">
        <v>5771</v>
      </c>
      <c r="C3163" s="1">
        <v>-1</v>
      </c>
      <c r="D3163" s="1" t="s">
        <v>6671</v>
      </c>
      <c r="E3163" s="1">
        <v>-1</v>
      </c>
      <c r="F3163" s="1" t="s">
        <v>7097</v>
      </c>
      <c r="G3163" s="1" t="s">
        <v>5908</v>
      </c>
      <c r="H3163" s="1" t="s">
        <v>6880</v>
      </c>
      <c r="I3163" s="1" t="b">
        <v>0</v>
      </c>
      <c r="J3163" s="1">
        <v>0</v>
      </c>
      <c r="K3163" s="1">
        <v>0</v>
      </c>
      <c r="L3163" s="1">
        <v>1</v>
      </c>
      <c r="M3163" s="1">
        <v>4</v>
      </c>
      <c r="N3163" s="1">
        <v>1.0443864229765001</v>
      </c>
      <c r="O3163" s="1" t="s">
        <v>7096</v>
      </c>
    </row>
    <row r="3164" spans="1:15" x14ac:dyDescent="0.3">
      <c r="A3164" s="1" t="s">
        <v>5701</v>
      </c>
      <c r="B3164" s="1" t="s">
        <v>5771</v>
      </c>
      <c r="C3164" s="1">
        <v>3</v>
      </c>
      <c r="D3164" s="1" t="s">
        <v>6773</v>
      </c>
      <c r="E3164" s="1">
        <v>0</v>
      </c>
      <c r="F3164" s="1" t="s">
        <v>7098</v>
      </c>
      <c r="G3164" s="1" t="s">
        <v>5803</v>
      </c>
      <c r="H3164" s="1" t="s">
        <v>6877</v>
      </c>
      <c r="I3164" s="1" t="b">
        <v>0</v>
      </c>
      <c r="J3164" s="1">
        <v>0</v>
      </c>
      <c r="K3164" s="1">
        <v>1</v>
      </c>
      <c r="L3164" s="1">
        <v>0</v>
      </c>
      <c r="M3164" s="1">
        <v>214</v>
      </c>
      <c r="N3164" s="1">
        <v>22.669491525423702</v>
      </c>
      <c r="O3164" s="1" t="s">
        <v>6878</v>
      </c>
    </row>
    <row r="3165" spans="1:15" x14ac:dyDescent="0.3">
      <c r="A3165" s="1" t="s">
        <v>5701</v>
      </c>
      <c r="B3165" s="1" t="s">
        <v>5771</v>
      </c>
      <c r="C3165" s="1">
        <v>3</v>
      </c>
      <c r="D3165" s="1" t="s">
        <v>6773</v>
      </c>
      <c r="E3165" s="1">
        <v>0</v>
      </c>
      <c r="F3165" s="1" t="s">
        <v>7098</v>
      </c>
      <c r="G3165" s="1" t="s">
        <v>5814</v>
      </c>
      <c r="H3165" s="1" t="s">
        <v>6897</v>
      </c>
      <c r="I3165" s="1" t="b">
        <v>1</v>
      </c>
      <c r="J3165" s="1">
        <v>0</v>
      </c>
      <c r="K3165" s="1">
        <v>0</v>
      </c>
      <c r="L3165" s="1">
        <v>0</v>
      </c>
      <c r="M3165" s="1">
        <v>12</v>
      </c>
      <c r="N3165" s="1">
        <v>1.2711864406779601</v>
      </c>
      <c r="O3165" s="1" t="s">
        <v>6883</v>
      </c>
    </row>
    <row r="3166" spans="1:15" x14ac:dyDescent="0.3">
      <c r="A3166" s="1" t="s">
        <v>5701</v>
      </c>
      <c r="B3166" s="1" t="s">
        <v>5771</v>
      </c>
      <c r="C3166" s="1">
        <v>3</v>
      </c>
      <c r="D3166" s="1" t="s">
        <v>6773</v>
      </c>
      <c r="E3166" s="1">
        <v>0</v>
      </c>
      <c r="F3166" s="1" t="s">
        <v>7098</v>
      </c>
      <c r="G3166" s="1" t="s">
        <v>5801</v>
      </c>
      <c r="H3166" s="1" t="s">
        <v>6880</v>
      </c>
      <c r="I3166" s="1" t="b">
        <v>0</v>
      </c>
      <c r="J3166" s="1">
        <v>1</v>
      </c>
      <c r="K3166" s="1">
        <v>0</v>
      </c>
      <c r="L3166" s="1">
        <v>0</v>
      </c>
      <c r="M3166" s="1">
        <v>195</v>
      </c>
      <c r="N3166" s="1">
        <v>20.656779661016898</v>
      </c>
      <c r="O3166" s="1" t="s">
        <v>6881</v>
      </c>
    </row>
    <row r="3167" spans="1:15" x14ac:dyDescent="0.3">
      <c r="A3167" s="1" t="s">
        <v>5701</v>
      </c>
      <c r="B3167" s="1" t="s">
        <v>5771</v>
      </c>
      <c r="C3167" s="1">
        <v>3</v>
      </c>
      <c r="D3167" s="1" t="s">
        <v>6773</v>
      </c>
      <c r="E3167" s="1">
        <v>0</v>
      </c>
      <c r="F3167" s="1" t="s">
        <v>7098</v>
      </c>
      <c r="G3167" s="1" t="s">
        <v>5834</v>
      </c>
      <c r="H3167" s="1" t="s">
        <v>6880</v>
      </c>
      <c r="I3167" s="1" t="b">
        <v>0</v>
      </c>
      <c r="J3167" s="1">
        <v>10</v>
      </c>
      <c r="K3167" s="1">
        <v>0</v>
      </c>
      <c r="L3167" s="1">
        <v>0</v>
      </c>
      <c r="M3167" s="1">
        <v>164</v>
      </c>
      <c r="N3167" s="1">
        <v>17.372881355932201</v>
      </c>
      <c r="O3167" s="1" t="s">
        <v>7099</v>
      </c>
    </row>
    <row r="3168" spans="1:15" x14ac:dyDescent="0.3">
      <c r="A3168" s="1" t="s">
        <v>5701</v>
      </c>
      <c r="B3168" s="1" t="s">
        <v>5771</v>
      </c>
      <c r="C3168" s="1">
        <v>3</v>
      </c>
      <c r="D3168" s="1" t="s">
        <v>6773</v>
      </c>
      <c r="E3168" s="1">
        <v>0</v>
      </c>
      <c r="F3168" s="1" t="s">
        <v>7098</v>
      </c>
      <c r="G3168" s="1" t="s">
        <v>5876</v>
      </c>
      <c r="H3168" s="1" t="s">
        <v>6880</v>
      </c>
      <c r="I3168" s="1" t="b">
        <v>0</v>
      </c>
      <c r="J3168" s="1">
        <v>4</v>
      </c>
      <c r="K3168" s="1">
        <v>0</v>
      </c>
      <c r="L3168" s="1">
        <v>0</v>
      </c>
      <c r="M3168" s="1">
        <v>101</v>
      </c>
      <c r="N3168" s="1">
        <v>10.699152542372801</v>
      </c>
      <c r="O3168" s="1" t="s">
        <v>7100</v>
      </c>
    </row>
    <row r="3169" spans="1:15" x14ac:dyDescent="0.3">
      <c r="A3169" s="1" t="s">
        <v>5701</v>
      </c>
      <c r="B3169" s="1" t="s">
        <v>5771</v>
      </c>
      <c r="C3169" s="1">
        <v>3</v>
      </c>
      <c r="D3169" s="1" t="s">
        <v>6773</v>
      </c>
      <c r="E3169" s="1">
        <v>0</v>
      </c>
      <c r="F3169" s="1" t="s">
        <v>7098</v>
      </c>
      <c r="G3169" s="1" t="s">
        <v>5803</v>
      </c>
      <c r="H3169" s="1" t="s">
        <v>6882</v>
      </c>
      <c r="I3169" s="1" t="b">
        <v>0</v>
      </c>
      <c r="J3169" s="1">
        <v>0</v>
      </c>
      <c r="K3169" s="1">
        <v>1</v>
      </c>
      <c r="L3169" s="1">
        <v>0</v>
      </c>
      <c r="M3169" s="1">
        <v>48</v>
      </c>
      <c r="N3169" s="1">
        <v>5.0847457627118597</v>
      </c>
      <c r="O3169" s="1" t="s">
        <v>6883</v>
      </c>
    </row>
    <row r="3170" spans="1:15" x14ac:dyDescent="0.3">
      <c r="A3170" s="1" t="s">
        <v>5701</v>
      </c>
      <c r="B3170" s="1" t="s">
        <v>5771</v>
      </c>
      <c r="C3170" s="1">
        <v>3</v>
      </c>
      <c r="D3170" s="1" t="s">
        <v>6773</v>
      </c>
      <c r="E3170" s="1">
        <v>0</v>
      </c>
      <c r="F3170" s="1" t="s">
        <v>7098</v>
      </c>
      <c r="G3170" s="1" t="s">
        <v>5816</v>
      </c>
      <c r="H3170" s="1" t="s">
        <v>6880</v>
      </c>
      <c r="I3170" s="1" t="b">
        <v>0</v>
      </c>
      <c r="J3170" s="1">
        <v>3</v>
      </c>
      <c r="K3170" s="1">
        <v>0</v>
      </c>
      <c r="L3170" s="1">
        <v>0</v>
      </c>
      <c r="M3170" s="1">
        <v>35</v>
      </c>
      <c r="N3170" s="1">
        <v>3.7076271186440599</v>
      </c>
      <c r="O3170" s="1" t="s">
        <v>6885</v>
      </c>
    </row>
    <row r="3171" spans="1:15" x14ac:dyDescent="0.3">
      <c r="A3171" s="1" t="s">
        <v>5701</v>
      </c>
      <c r="B3171" s="1" t="s">
        <v>5771</v>
      </c>
      <c r="C3171" s="1">
        <v>3</v>
      </c>
      <c r="D3171" s="1" t="s">
        <v>6773</v>
      </c>
      <c r="E3171" s="1">
        <v>0</v>
      </c>
      <c r="F3171" s="1" t="s">
        <v>7098</v>
      </c>
      <c r="G3171" s="1" t="s">
        <v>5876</v>
      </c>
      <c r="H3171" s="1" t="s">
        <v>6880</v>
      </c>
      <c r="I3171" s="1" t="b">
        <v>0</v>
      </c>
      <c r="J3171" s="1">
        <v>4</v>
      </c>
      <c r="K3171" s="1">
        <v>0</v>
      </c>
      <c r="L3171" s="1">
        <v>0</v>
      </c>
      <c r="M3171" s="1">
        <v>29</v>
      </c>
      <c r="N3171" s="1">
        <v>3.0720338983050799</v>
      </c>
      <c r="O3171" s="1" t="s">
        <v>7044</v>
      </c>
    </row>
    <row r="3172" spans="1:15" x14ac:dyDescent="0.3">
      <c r="A3172" s="1" t="s">
        <v>5701</v>
      </c>
      <c r="B3172" s="1" t="s">
        <v>5771</v>
      </c>
      <c r="C3172" s="1">
        <v>3</v>
      </c>
      <c r="D3172" s="1" t="s">
        <v>6773</v>
      </c>
      <c r="E3172" s="1">
        <v>0</v>
      </c>
      <c r="F3172" s="1" t="s">
        <v>7098</v>
      </c>
      <c r="G3172" s="1" t="s">
        <v>5816</v>
      </c>
      <c r="H3172" s="1" t="s">
        <v>6880</v>
      </c>
      <c r="I3172" s="1" t="b">
        <v>0</v>
      </c>
      <c r="J3172" s="1">
        <v>3</v>
      </c>
      <c r="K3172" s="1">
        <v>0</v>
      </c>
      <c r="L3172" s="1">
        <v>1</v>
      </c>
      <c r="M3172" s="1">
        <v>29</v>
      </c>
      <c r="N3172" s="1">
        <v>3.0720338983050799</v>
      </c>
      <c r="O3172" s="1" t="s">
        <v>7101</v>
      </c>
    </row>
    <row r="3173" spans="1:15" x14ac:dyDescent="0.3">
      <c r="A3173" s="1" t="s">
        <v>5701</v>
      </c>
      <c r="B3173" s="1" t="s">
        <v>5771</v>
      </c>
      <c r="C3173" s="1">
        <v>3</v>
      </c>
      <c r="D3173" s="1" t="s">
        <v>6773</v>
      </c>
      <c r="E3173" s="1">
        <v>0</v>
      </c>
      <c r="F3173" s="1" t="s">
        <v>7098</v>
      </c>
      <c r="G3173" s="1" t="s">
        <v>5834</v>
      </c>
      <c r="H3173" s="1" t="s">
        <v>6880</v>
      </c>
      <c r="I3173" s="1" t="b">
        <v>0</v>
      </c>
      <c r="J3173" s="1">
        <v>21</v>
      </c>
      <c r="K3173" s="1">
        <v>0</v>
      </c>
      <c r="L3173" s="1">
        <v>0</v>
      </c>
      <c r="M3173" s="1">
        <v>28</v>
      </c>
      <c r="N3173" s="1">
        <v>2.9661016949152499</v>
      </c>
      <c r="O3173" s="1" t="s">
        <v>6920</v>
      </c>
    </row>
    <row r="3174" spans="1:15" x14ac:dyDescent="0.3">
      <c r="A3174" s="1" t="s">
        <v>5701</v>
      </c>
      <c r="B3174" s="1" t="s">
        <v>5771</v>
      </c>
      <c r="C3174" s="1">
        <v>3</v>
      </c>
      <c r="D3174" s="1" t="s">
        <v>6773</v>
      </c>
      <c r="E3174" s="1">
        <v>1</v>
      </c>
      <c r="F3174" s="1" t="s">
        <v>7102</v>
      </c>
      <c r="G3174" s="1" t="s">
        <v>5814</v>
      </c>
      <c r="H3174" s="1" t="s">
        <v>6933</v>
      </c>
      <c r="I3174" s="1" t="b">
        <v>1</v>
      </c>
      <c r="J3174" s="1">
        <v>0</v>
      </c>
      <c r="K3174" s="1">
        <v>0</v>
      </c>
      <c r="L3174" s="1">
        <v>0</v>
      </c>
      <c r="M3174" s="1">
        <v>55</v>
      </c>
      <c r="N3174" s="1">
        <v>4.9239033124440397</v>
      </c>
      <c r="O3174" s="1" t="s">
        <v>6934</v>
      </c>
    </row>
    <row r="3175" spans="1:15" x14ac:dyDescent="0.3">
      <c r="A3175" s="1" t="s">
        <v>5701</v>
      </c>
      <c r="B3175" s="1" t="s">
        <v>5771</v>
      </c>
      <c r="C3175" s="1">
        <v>3</v>
      </c>
      <c r="D3175" s="1" t="s">
        <v>6773</v>
      </c>
      <c r="E3175" s="1">
        <v>1</v>
      </c>
      <c r="F3175" s="1" t="s">
        <v>7102</v>
      </c>
      <c r="G3175" s="1" t="s">
        <v>5803</v>
      </c>
      <c r="H3175" s="1" t="s">
        <v>6877</v>
      </c>
      <c r="I3175" s="1" t="b">
        <v>0</v>
      </c>
      <c r="J3175" s="1">
        <v>0</v>
      </c>
      <c r="K3175" s="1">
        <v>1</v>
      </c>
      <c r="L3175" s="1">
        <v>0</v>
      </c>
      <c r="M3175" s="1">
        <v>32</v>
      </c>
      <c r="N3175" s="1">
        <v>2.8648164726947098</v>
      </c>
      <c r="O3175" s="1" t="s">
        <v>6878</v>
      </c>
    </row>
    <row r="3176" spans="1:15" x14ac:dyDescent="0.3">
      <c r="A3176" s="1" t="s">
        <v>5701</v>
      </c>
      <c r="B3176" s="1" t="s">
        <v>5771</v>
      </c>
      <c r="C3176" s="1">
        <v>3</v>
      </c>
      <c r="D3176" s="1" t="s">
        <v>6773</v>
      </c>
      <c r="E3176" s="1">
        <v>1</v>
      </c>
      <c r="F3176" s="1" t="s">
        <v>7102</v>
      </c>
      <c r="G3176" s="1" t="s">
        <v>5801</v>
      </c>
      <c r="H3176" s="1" t="s">
        <v>6880</v>
      </c>
      <c r="I3176" s="1" t="b">
        <v>0</v>
      </c>
      <c r="J3176" s="1">
        <v>1</v>
      </c>
      <c r="K3176" s="1">
        <v>0</v>
      </c>
      <c r="L3176" s="1">
        <v>0</v>
      </c>
      <c r="M3176" s="1">
        <v>379</v>
      </c>
      <c r="N3176" s="1">
        <v>33.930170098478001</v>
      </c>
      <c r="O3176" s="1" t="s">
        <v>6881</v>
      </c>
    </row>
    <row r="3177" spans="1:15" x14ac:dyDescent="0.3">
      <c r="A3177" s="1" t="s">
        <v>5701</v>
      </c>
      <c r="B3177" s="1" t="s">
        <v>5771</v>
      </c>
      <c r="C3177" s="1">
        <v>3</v>
      </c>
      <c r="D3177" s="1" t="s">
        <v>6773</v>
      </c>
      <c r="E3177" s="1">
        <v>1</v>
      </c>
      <c r="F3177" s="1" t="s">
        <v>7102</v>
      </c>
      <c r="G3177" s="1" t="s">
        <v>5834</v>
      </c>
      <c r="H3177" s="1" t="s">
        <v>6880</v>
      </c>
      <c r="I3177" s="1" t="b">
        <v>0</v>
      </c>
      <c r="J3177" s="1">
        <v>21</v>
      </c>
      <c r="K3177" s="1">
        <v>0</v>
      </c>
      <c r="L3177" s="1">
        <v>0</v>
      </c>
      <c r="M3177" s="1">
        <v>371</v>
      </c>
      <c r="N3177" s="1">
        <v>33.213965980304302</v>
      </c>
      <c r="O3177" s="1" t="s">
        <v>6920</v>
      </c>
    </row>
    <row r="3178" spans="1:15" x14ac:dyDescent="0.3">
      <c r="A3178" s="1" t="s">
        <v>5701</v>
      </c>
      <c r="B3178" s="1" t="s">
        <v>5771</v>
      </c>
      <c r="C3178" s="1">
        <v>3</v>
      </c>
      <c r="D3178" s="1" t="s">
        <v>6773</v>
      </c>
      <c r="E3178" s="1">
        <v>1</v>
      </c>
      <c r="F3178" s="1" t="s">
        <v>7102</v>
      </c>
      <c r="G3178" s="1" t="s">
        <v>5876</v>
      </c>
      <c r="H3178" s="1" t="s">
        <v>6880</v>
      </c>
      <c r="I3178" s="1" t="b">
        <v>0</v>
      </c>
      <c r="J3178" s="1">
        <v>4</v>
      </c>
      <c r="K3178" s="1">
        <v>0</v>
      </c>
      <c r="L3178" s="1">
        <v>11</v>
      </c>
      <c r="M3178" s="1">
        <v>71</v>
      </c>
      <c r="N3178" s="1">
        <v>6.3563115487913997</v>
      </c>
      <c r="O3178" s="1" t="s">
        <v>7103</v>
      </c>
    </row>
    <row r="3179" spans="1:15" x14ac:dyDescent="0.3">
      <c r="A3179" s="1" t="s">
        <v>5701</v>
      </c>
      <c r="B3179" s="1" t="s">
        <v>5771</v>
      </c>
      <c r="C3179" s="1">
        <v>3</v>
      </c>
      <c r="D3179" s="1" t="s">
        <v>6773</v>
      </c>
      <c r="E3179" s="1">
        <v>1</v>
      </c>
      <c r="F3179" s="1" t="s">
        <v>7102</v>
      </c>
      <c r="G3179" s="1" t="s">
        <v>5803</v>
      </c>
      <c r="H3179" s="1" t="s">
        <v>6882</v>
      </c>
      <c r="I3179" s="1" t="b">
        <v>0</v>
      </c>
      <c r="J3179" s="1">
        <v>0</v>
      </c>
      <c r="K3179" s="1">
        <v>1</v>
      </c>
      <c r="L3179" s="1">
        <v>0</v>
      </c>
      <c r="M3179" s="1">
        <v>57</v>
      </c>
      <c r="N3179" s="1">
        <v>5.1029543419874601</v>
      </c>
      <c r="O3179" s="1" t="s">
        <v>6883</v>
      </c>
    </row>
    <row r="3180" spans="1:15" x14ac:dyDescent="0.3">
      <c r="A3180" s="1" t="s">
        <v>5701</v>
      </c>
      <c r="B3180" s="1" t="s">
        <v>5771</v>
      </c>
      <c r="C3180" s="1">
        <v>3</v>
      </c>
      <c r="D3180" s="1" t="s">
        <v>6773</v>
      </c>
      <c r="E3180" s="1">
        <v>1</v>
      </c>
      <c r="F3180" s="1" t="s">
        <v>7102</v>
      </c>
      <c r="G3180" s="1" t="s">
        <v>5834</v>
      </c>
      <c r="H3180" s="1" t="s">
        <v>6880</v>
      </c>
      <c r="I3180" s="1" t="b">
        <v>0</v>
      </c>
      <c r="J3180" s="1">
        <v>10</v>
      </c>
      <c r="K3180" s="1">
        <v>0</v>
      </c>
      <c r="L3180" s="1">
        <v>0</v>
      </c>
      <c r="M3180" s="1">
        <v>31</v>
      </c>
      <c r="N3180" s="1">
        <v>2.7752909579230001</v>
      </c>
      <c r="O3180" s="1" t="s">
        <v>7099</v>
      </c>
    </row>
    <row r="3181" spans="1:15" x14ac:dyDescent="0.3">
      <c r="A3181" s="1" t="s">
        <v>5701</v>
      </c>
      <c r="B3181" s="1" t="s">
        <v>5771</v>
      </c>
      <c r="C3181" s="1">
        <v>3</v>
      </c>
      <c r="D3181" s="1" t="s">
        <v>6773</v>
      </c>
      <c r="E3181" s="1">
        <v>1</v>
      </c>
      <c r="F3181" s="1" t="s">
        <v>7102</v>
      </c>
      <c r="G3181" s="1" t="s">
        <v>5834</v>
      </c>
      <c r="H3181" s="1" t="s">
        <v>6880</v>
      </c>
      <c r="I3181" s="1" t="b">
        <v>0</v>
      </c>
      <c r="J3181" s="1">
        <v>8</v>
      </c>
      <c r="K3181" s="1">
        <v>0</v>
      </c>
      <c r="L3181" s="1">
        <v>11</v>
      </c>
      <c r="M3181" s="1">
        <v>18</v>
      </c>
      <c r="N3181" s="1">
        <v>1.61145926589077</v>
      </c>
      <c r="O3181" s="1" t="s">
        <v>7103</v>
      </c>
    </row>
    <row r="3182" spans="1:15" x14ac:dyDescent="0.3">
      <c r="A3182" s="1" t="s">
        <v>5701</v>
      </c>
      <c r="B3182" s="1" t="s">
        <v>5771</v>
      </c>
      <c r="C3182" s="1">
        <v>3</v>
      </c>
      <c r="D3182" s="1" t="s">
        <v>6773</v>
      </c>
      <c r="E3182" s="1">
        <v>1</v>
      </c>
      <c r="F3182" s="1" t="s">
        <v>7102</v>
      </c>
      <c r="G3182" s="1" t="s">
        <v>5876</v>
      </c>
      <c r="H3182" s="1" t="s">
        <v>6880</v>
      </c>
      <c r="I3182" s="1" t="b">
        <v>0</v>
      </c>
      <c r="J3182" s="1">
        <v>4</v>
      </c>
      <c r="K3182" s="1">
        <v>0</v>
      </c>
      <c r="L3182" s="1">
        <v>0</v>
      </c>
      <c r="M3182" s="1">
        <v>13</v>
      </c>
      <c r="N3182" s="1">
        <v>1.16383169203222</v>
      </c>
      <c r="O3182" s="1" t="s">
        <v>7100</v>
      </c>
    </row>
    <row r="3183" spans="1:15" x14ac:dyDescent="0.3">
      <c r="A3183" s="1" t="s">
        <v>5701</v>
      </c>
      <c r="B3183" s="1" t="s">
        <v>5771</v>
      </c>
      <c r="C3183" s="1">
        <v>3</v>
      </c>
      <c r="D3183" s="1" t="s">
        <v>6773</v>
      </c>
      <c r="E3183" s="1">
        <v>2</v>
      </c>
      <c r="F3183" s="1" t="s">
        <v>7104</v>
      </c>
      <c r="G3183" s="1" t="s">
        <v>5908</v>
      </c>
      <c r="H3183" s="1" t="e">
        <f>----ATCCTGCAGAGCATCGGCGGCATCCTGGGCAAGTGG</f>
        <v>#NAME?</v>
      </c>
      <c r="I3183" s="1" t="b">
        <v>0</v>
      </c>
      <c r="J3183" s="1">
        <v>0</v>
      </c>
      <c r="K3183" s="1">
        <v>0</v>
      </c>
      <c r="L3183" s="1">
        <v>1</v>
      </c>
      <c r="M3183" s="1">
        <v>244</v>
      </c>
      <c r="N3183" s="1">
        <v>19.017926734216601</v>
      </c>
      <c r="O3183" s="1" t="s">
        <v>7105</v>
      </c>
    </row>
    <row r="3184" spans="1:15" x14ac:dyDescent="0.3">
      <c r="A3184" s="1" t="s">
        <v>5701</v>
      </c>
      <c r="B3184" s="1" t="s">
        <v>5771</v>
      </c>
      <c r="C3184" s="1">
        <v>3</v>
      </c>
      <c r="D3184" s="1" t="s">
        <v>6773</v>
      </c>
      <c r="E3184" s="1">
        <v>2</v>
      </c>
      <c r="F3184" s="1" t="s">
        <v>7104</v>
      </c>
      <c r="G3184" s="1" t="s">
        <v>5814</v>
      </c>
      <c r="H3184" s="1" t="s">
        <v>6933</v>
      </c>
      <c r="I3184" s="1" t="b">
        <v>1</v>
      </c>
      <c r="J3184" s="1">
        <v>0</v>
      </c>
      <c r="K3184" s="1">
        <v>0</v>
      </c>
      <c r="L3184" s="1">
        <v>0</v>
      </c>
      <c r="M3184" s="1">
        <v>52</v>
      </c>
      <c r="N3184" s="1">
        <v>4.0530007794232201</v>
      </c>
      <c r="O3184" s="1" t="s">
        <v>6934</v>
      </c>
    </row>
    <row r="3185" spans="1:15" x14ac:dyDescent="0.3">
      <c r="A3185" s="1" t="s">
        <v>5701</v>
      </c>
      <c r="B3185" s="1" t="s">
        <v>5771</v>
      </c>
      <c r="C3185" s="1">
        <v>3</v>
      </c>
      <c r="D3185" s="1" t="s">
        <v>6773</v>
      </c>
      <c r="E3185" s="1">
        <v>2</v>
      </c>
      <c r="F3185" s="1" t="s">
        <v>7104</v>
      </c>
      <c r="G3185" s="1" t="s">
        <v>5803</v>
      </c>
      <c r="H3185" s="1" t="s">
        <v>6903</v>
      </c>
      <c r="I3185" s="1" t="b">
        <v>0</v>
      </c>
      <c r="J3185" s="1">
        <v>0</v>
      </c>
      <c r="K3185" s="1">
        <v>1</v>
      </c>
      <c r="L3185" s="1">
        <v>0</v>
      </c>
      <c r="M3185" s="1">
        <v>526</v>
      </c>
      <c r="N3185" s="1">
        <v>40.9976617303195</v>
      </c>
      <c r="O3185" s="1" t="s">
        <v>6904</v>
      </c>
    </row>
    <row r="3186" spans="1:15" x14ac:dyDescent="0.3">
      <c r="A3186" s="1" t="s">
        <v>5701</v>
      </c>
      <c r="B3186" s="1" t="s">
        <v>5771</v>
      </c>
      <c r="C3186" s="1">
        <v>3</v>
      </c>
      <c r="D3186" s="1" t="s">
        <v>6773</v>
      </c>
      <c r="E3186" s="1">
        <v>2</v>
      </c>
      <c r="F3186" s="1" t="s">
        <v>7104</v>
      </c>
      <c r="G3186" s="1" t="s">
        <v>5816</v>
      </c>
      <c r="H3186" s="1" t="s">
        <v>6880</v>
      </c>
      <c r="I3186" s="1" t="b">
        <v>0</v>
      </c>
      <c r="J3186" s="1">
        <v>3</v>
      </c>
      <c r="K3186" s="1">
        <v>0</v>
      </c>
      <c r="L3186" s="1">
        <v>0</v>
      </c>
      <c r="M3186" s="1">
        <v>348</v>
      </c>
      <c r="N3186" s="1">
        <v>27.123928293063098</v>
      </c>
      <c r="O3186" s="1" t="s">
        <v>6885</v>
      </c>
    </row>
    <row r="3187" spans="1:15" x14ac:dyDescent="0.3">
      <c r="A3187" s="1" t="s">
        <v>5701</v>
      </c>
      <c r="B3187" s="1" t="s">
        <v>5771</v>
      </c>
      <c r="C3187" s="1">
        <v>3</v>
      </c>
      <c r="D3187" s="1" t="s">
        <v>6773</v>
      </c>
      <c r="E3187" s="1">
        <v>3</v>
      </c>
      <c r="F3187" s="1" t="s">
        <v>7106</v>
      </c>
      <c r="G3187" s="1" t="s">
        <v>5814</v>
      </c>
      <c r="H3187" s="1" t="s">
        <v>6933</v>
      </c>
      <c r="I3187" s="1" t="b">
        <v>1</v>
      </c>
      <c r="J3187" s="1">
        <v>0</v>
      </c>
      <c r="K3187" s="1">
        <v>0</v>
      </c>
      <c r="L3187" s="1">
        <v>0</v>
      </c>
      <c r="M3187" s="1">
        <v>320</v>
      </c>
      <c r="N3187" s="1">
        <v>52.202283849918402</v>
      </c>
      <c r="O3187" s="1" t="s">
        <v>6934</v>
      </c>
    </row>
    <row r="3188" spans="1:15" x14ac:dyDescent="0.3">
      <c r="A3188" s="1" t="s">
        <v>5701</v>
      </c>
      <c r="B3188" s="1" t="s">
        <v>5771</v>
      </c>
      <c r="C3188" s="1">
        <v>3</v>
      </c>
      <c r="D3188" s="1" t="s">
        <v>6773</v>
      </c>
      <c r="E3188" s="1">
        <v>3</v>
      </c>
      <c r="F3188" s="1" t="s">
        <v>7106</v>
      </c>
      <c r="G3188" s="1" t="s">
        <v>5908</v>
      </c>
      <c r="H3188" s="1" t="e">
        <f>----ATCCTGCAGAGCATCGGCGGCATCCTGGGCAAGTGG</f>
        <v>#NAME?</v>
      </c>
      <c r="I3188" s="1" t="b">
        <v>0</v>
      </c>
      <c r="J3188" s="1">
        <v>0</v>
      </c>
      <c r="K3188" s="1">
        <v>0</v>
      </c>
      <c r="L3188" s="1">
        <v>1</v>
      </c>
      <c r="M3188" s="1">
        <v>17</v>
      </c>
      <c r="N3188" s="1">
        <v>2.7732463295269101</v>
      </c>
      <c r="O3188" s="1" t="s">
        <v>7105</v>
      </c>
    </row>
    <row r="3189" spans="1:15" x14ac:dyDescent="0.3">
      <c r="A3189" s="1" t="s">
        <v>5701</v>
      </c>
      <c r="B3189" s="1" t="s">
        <v>5771</v>
      </c>
      <c r="C3189" s="1">
        <v>3</v>
      </c>
      <c r="D3189" s="1" t="s">
        <v>6773</v>
      </c>
      <c r="E3189" s="1">
        <v>3</v>
      </c>
      <c r="F3189" s="1" t="s">
        <v>7106</v>
      </c>
      <c r="G3189" s="1" t="s">
        <v>5803</v>
      </c>
      <c r="H3189" s="1" t="s">
        <v>6903</v>
      </c>
      <c r="I3189" s="1" t="b">
        <v>0</v>
      </c>
      <c r="J3189" s="1">
        <v>0</v>
      </c>
      <c r="K3189" s="1">
        <v>1</v>
      </c>
      <c r="L3189" s="1">
        <v>0</v>
      </c>
      <c r="M3189" s="1">
        <v>196</v>
      </c>
      <c r="N3189" s="1">
        <v>31.973898858075</v>
      </c>
      <c r="O3189" s="1" t="s">
        <v>6904</v>
      </c>
    </row>
    <row r="3190" spans="1:15" x14ac:dyDescent="0.3">
      <c r="A3190" s="1" t="s">
        <v>5701</v>
      </c>
      <c r="B3190" s="1" t="s">
        <v>5771</v>
      </c>
      <c r="C3190" s="1">
        <v>3</v>
      </c>
      <c r="D3190" s="1" t="s">
        <v>6773</v>
      </c>
      <c r="E3190" s="1">
        <v>3</v>
      </c>
      <c r="F3190" s="1" t="s">
        <v>7106</v>
      </c>
      <c r="G3190" s="1" t="s">
        <v>5816</v>
      </c>
      <c r="H3190" s="1" t="s">
        <v>6880</v>
      </c>
      <c r="I3190" s="1" t="b">
        <v>0</v>
      </c>
      <c r="J3190" s="1">
        <v>3</v>
      </c>
      <c r="K3190" s="1">
        <v>0</v>
      </c>
      <c r="L3190" s="1">
        <v>0</v>
      </c>
      <c r="M3190" s="1">
        <v>23</v>
      </c>
      <c r="N3190" s="1">
        <v>3.7520391517128799</v>
      </c>
      <c r="O3190" s="1" t="s">
        <v>6885</v>
      </c>
    </row>
    <row r="3191" spans="1:15" x14ac:dyDescent="0.3">
      <c r="A3191" s="1" t="s">
        <v>5701</v>
      </c>
      <c r="B3191" s="1" t="s">
        <v>5771</v>
      </c>
      <c r="C3191" s="1">
        <v>3</v>
      </c>
      <c r="D3191" s="1" t="s">
        <v>6773</v>
      </c>
      <c r="E3191" s="1">
        <v>4</v>
      </c>
      <c r="F3191" s="1" t="s">
        <v>7107</v>
      </c>
      <c r="G3191" s="1" t="s">
        <v>5814</v>
      </c>
      <c r="H3191" s="1" t="s">
        <v>6933</v>
      </c>
      <c r="I3191" s="1" t="b">
        <v>1</v>
      </c>
      <c r="J3191" s="1">
        <v>0</v>
      </c>
      <c r="K3191" s="1">
        <v>0</v>
      </c>
      <c r="L3191" s="1">
        <v>0</v>
      </c>
      <c r="M3191" s="1">
        <v>225</v>
      </c>
      <c r="N3191" s="1">
        <v>16.8161434977578</v>
      </c>
      <c r="O3191" s="1" t="s">
        <v>6934</v>
      </c>
    </row>
    <row r="3192" spans="1:15" x14ac:dyDescent="0.3">
      <c r="A3192" s="1" t="s">
        <v>5701</v>
      </c>
      <c r="B3192" s="1" t="s">
        <v>5771</v>
      </c>
      <c r="C3192" s="1">
        <v>3</v>
      </c>
      <c r="D3192" s="1" t="s">
        <v>6773</v>
      </c>
      <c r="E3192" s="1">
        <v>4</v>
      </c>
      <c r="F3192" s="1" t="s">
        <v>7107</v>
      </c>
      <c r="G3192" s="1" t="s">
        <v>5803</v>
      </c>
      <c r="H3192" s="1" t="s">
        <v>6877</v>
      </c>
      <c r="I3192" s="1" t="b">
        <v>0</v>
      </c>
      <c r="J3192" s="1">
        <v>0</v>
      </c>
      <c r="K3192" s="1">
        <v>1</v>
      </c>
      <c r="L3192" s="1">
        <v>0</v>
      </c>
      <c r="M3192" s="1">
        <v>131</v>
      </c>
      <c r="N3192" s="1">
        <v>9.7907324364723394</v>
      </c>
      <c r="O3192" s="1" t="s">
        <v>6878</v>
      </c>
    </row>
    <row r="3193" spans="1:15" x14ac:dyDescent="0.3">
      <c r="A3193" s="1" t="s">
        <v>5701</v>
      </c>
      <c r="B3193" s="1" t="s">
        <v>5771</v>
      </c>
      <c r="C3193" s="1">
        <v>3</v>
      </c>
      <c r="D3193" s="1" t="s">
        <v>6773</v>
      </c>
      <c r="E3193" s="1">
        <v>4</v>
      </c>
      <c r="F3193" s="1" t="s">
        <v>7107</v>
      </c>
      <c r="G3193" s="1" t="s">
        <v>5803</v>
      </c>
      <c r="H3193" s="1" t="s">
        <v>6882</v>
      </c>
      <c r="I3193" s="1" t="b">
        <v>0</v>
      </c>
      <c r="J3193" s="1">
        <v>0</v>
      </c>
      <c r="K3193" s="1">
        <v>1</v>
      </c>
      <c r="L3193" s="1">
        <v>0</v>
      </c>
      <c r="M3193" s="1">
        <v>354</v>
      </c>
      <c r="N3193" s="1">
        <v>26.457399103139</v>
      </c>
      <c r="O3193" s="1" t="s">
        <v>6883</v>
      </c>
    </row>
    <row r="3194" spans="1:15" x14ac:dyDescent="0.3">
      <c r="A3194" s="1" t="s">
        <v>5701</v>
      </c>
      <c r="B3194" s="1" t="s">
        <v>5771</v>
      </c>
      <c r="C3194" s="1">
        <v>3</v>
      </c>
      <c r="D3194" s="1" t="s">
        <v>6773</v>
      </c>
      <c r="E3194" s="1">
        <v>4</v>
      </c>
      <c r="F3194" s="1" t="s">
        <v>7107</v>
      </c>
      <c r="G3194" s="1" t="s">
        <v>5834</v>
      </c>
      <c r="H3194" s="1" t="s">
        <v>6880</v>
      </c>
      <c r="I3194" s="1" t="b">
        <v>0</v>
      </c>
      <c r="J3194" s="1">
        <v>15</v>
      </c>
      <c r="K3194" s="1">
        <v>0</v>
      </c>
      <c r="L3194" s="1">
        <v>0</v>
      </c>
      <c r="M3194" s="1">
        <v>267</v>
      </c>
      <c r="N3194" s="1">
        <v>19.955156950672599</v>
      </c>
      <c r="O3194" s="1" t="s">
        <v>6967</v>
      </c>
    </row>
    <row r="3195" spans="1:15" x14ac:dyDescent="0.3">
      <c r="A3195" s="1" t="s">
        <v>5701</v>
      </c>
      <c r="B3195" s="1" t="s">
        <v>5771</v>
      </c>
      <c r="C3195" s="1">
        <v>3</v>
      </c>
      <c r="D3195" s="1" t="s">
        <v>6773</v>
      </c>
      <c r="E3195" s="1">
        <v>4</v>
      </c>
      <c r="F3195" s="1" t="s">
        <v>7107</v>
      </c>
      <c r="G3195" s="1" t="s">
        <v>5801</v>
      </c>
      <c r="H3195" s="1" t="s">
        <v>6880</v>
      </c>
      <c r="I3195" s="1" t="b">
        <v>0</v>
      </c>
      <c r="J3195" s="1">
        <v>1</v>
      </c>
      <c r="K3195" s="1">
        <v>0</v>
      </c>
      <c r="L3195" s="1">
        <v>0</v>
      </c>
      <c r="M3195" s="1">
        <v>100</v>
      </c>
      <c r="N3195" s="1">
        <v>7.4738415545590398</v>
      </c>
      <c r="O3195" s="1" t="s">
        <v>6881</v>
      </c>
    </row>
    <row r="3196" spans="1:15" x14ac:dyDescent="0.3">
      <c r="A3196" s="1" t="s">
        <v>5701</v>
      </c>
      <c r="B3196" s="1" t="s">
        <v>5771</v>
      </c>
      <c r="C3196" s="1">
        <v>3</v>
      </c>
      <c r="D3196" s="1" t="s">
        <v>6773</v>
      </c>
      <c r="E3196" s="1">
        <v>4</v>
      </c>
      <c r="F3196" s="1" t="s">
        <v>7107</v>
      </c>
      <c r="G3196" s="1" t="s">
        <v>5819</v>
      </c>
      <c r="H3196" s="1" t="s">
        <v>6927</v>
      </c>
      <c r="I3196" s="1" t="b">
        <v>0</v>
      </c>
      <c r="J3196" s="1">
        <v>0</v>
      </c>
      <c r="K3196" s="1">
        <v>3</v>
      </c>
      <c r="L3196" s="1">
        <v>16</v>
      </c>
      <c r="M3196" s="1">
        <v>47</v>
      </c>
      <c r="N3196" s="1">
        <v>3.5127055306427502</v>
      </c>
      <c r="O3196" s="1" t="s">
        <v>7087</v>
      </c>
    </row>
    <row r="3197" spans="1:15" x14ac:dyDescent="0.3">
      <c r="A3197" s="1" t="s">
        <v>5701</v>
      </c>
      <c r="B3197" s="1" t="s">
        <v>5771</v>
      </c>
      <c r="C3197" s="1">
        <v>3</v>
      </c>
      <c r="D3197" s="1" t="s">
        <v>6773</v>
      </c>
      <c r="E3197" s="1">
        <v>4</v>
      </c>
      <c r="F3197" s="1" t="s">
        <v>7107</v>
      </c>
      <c r="G3197" s="1" t="s">
        <v>5803</v>
      </c>
      <c r="H3197" s="1" t="s">
        <v>6903</v>
      </c>
      <c r="I3197" s="1" t="b">
        <v>0</v>
      </c>
      <c r="J3197" s="1">
        <v>0</v>
      </c>
      <c r="K3197" s="1">
        <v>1</v>
      </c>
      <c r="L3197" s="1">
        <v>0</v>
      </c>
      <c r="M3197" s="1">
        <v>16</v>
      </c>
      <c r="N3197" s="1">
        <v>1.1958146487294401</v>
      </c>
      <c r="O3197" s="1" t="s">
        <v>6904</v>
      </c>
    </row>
    <row r="3198" spans="1:15" x14ac:dyDescent="0.3">
      <c r="A3198" s="1" t="s">
        <v>5701</v>
      </c>
      <c r="B3198" s="1" t="s">
        <v>5771</v>
      </c>
      <c r="C3198" s="1">
        <v>3</v>
      </c>
      <c r="D3198" s="1" t="s">
        <v>6773</v>
      </c>
      <c r="E3198" s="1">
        <v>4</v>
      </c>
      <c r="F3198" s="1" t="s">
        <v>7107</v>
      </c>
      <c r="G3198" s="1" t="s">
        <v>5816</v>
      </c>
      <c r="H3198" s="1" t="s">
        <v>6880</v>
      </c>
      <c r="I3198" s="1" t="b">
        <v>0</v>
      </c>
      <c r="J3198" s="1">
        <v>3</v>
      </c>
      <c r="K3198" s="1">
        <v>0</v>
      </c>
      <c r="L3198" s="1">
        <v>0</v>
      </c>
      <c r="M3198" s="1">
        <v>15</v>
      </c>
      <c r="N3198" s="1">
        <v>1.12107623318385</v>
      </c>
      <c r="O3198" s="1" t="s">
        <v>6885</v>
      </c>
    </row>
    <row r="3199" spans="1:15" x14ac:dyDescent="0.3">
      <c r="A3199" s="1" t="s">
        <v>5701</v>
      </c>
      <c r="B3199" s="1" t="s">
        <v>5771</v>
      </c>
      <c r="C3199" s="1">
        <v>3</v>
      </c>
      <c r="D3199" s="1" t="s">
        <v>6773</v>
      </c>
      <c r="E3199" s="1">
        <v>5</v>
      </c>
      <c r="F3199" s="1" t="s">
        <v>7108</v>
      </c>
      <c r="G3199" s="1" t="s">
        <v>5814</v>
      </c>
      <c r="H3199" s="1" t="s">
        <v>6933</v>
      </c>
      <c r="I3199" s="1" t="b">
        <v>1</v>
      </c>
      <c r="J3199" s="1">
        <v>0</v>
      </c>
      <c r="K3199" s="1">
        <v>0</v>
      </c>
      <c r="L3199" s="1">
        <v>0</v>
      </c>
      <c r="M3199" s="1">
        <v>32</v>
      </c>
      <c r="N3199" s="1">
        <v>1.2288786482334799</v>
      </c>
      <c r="O3199" s="1" t="s">
        <v>6934</v>
      </c>
    </row>
    <row r="3200" spans="1:15" x14ac:dyDescent="0.3">
      <c r="A3200" s="1" t="s">
        <v>5701</v>
      </c>
      <c r="B3200" s="1" t="s">
        <v>5771</v>
      </c>
      <c r="C3200" s="1">
        <v>3</v>
      </c>
      <c r="D3200" s="1" t="s">
        <v>6773</v>
      </c>
      <c r="E3200" s="1">
        <v>5</v>
      </c>
      <c r="F3200" s="1" t="s">
        <v>7108</v>
      </c>
      <c r="G3200" s="1" t="s">
        <v>5801</v>
      </c>
      <c r="H3200" s="1" t="s">
        <v>6880</v>
      </c>
      <c r="I3200" s="1" t="b">
        <v>0</v>
      </c>
      <c r="J3200" s="1">
        <v>1</v>
      </c>
      <c r="K3200" s="1">
        <v>0</v>
      </c>
      <c r="L3200" s="1">
        <v>0</v>
      </c>
      <c r="M3200" s="1">
        <v>1117</v>
      </c>
      <c r="N3200" s="1">
        <v>42.895545314900097</v>
      </c>
      <c r="O3200" s="1" t="s">
        <v>6881</v>
      </c>
    </row>
    <row r="3201" spans="1:15" x14ac:dyDescent="0.3">
      <c r="A3201" s="1" t="s">
        <v>5701</v>
      </c>
      <c r="B3201" s="1" t="s">
        <v>5771</v>
      </c>
      <c r="C3201" s="1">
        <v>3</v>
      </c>
      <c r="D3201" s="1" t="s">
        <v>6773</v>
      </c>
      <c r="E3201" s="1">
        <v>5</v>
      </c>
      <c r="F3201" s="1" t="s">
        <v>7108</v>
      </c>
      <c r="G3201" s="1" t="s">
        <v>5803</v>
      </c>
      <c r="H3201" s="1" t="s">
        <v>6882</v>
      </c>
      <c r="I3201" s="1" t="b">
        <v>0</v>
      </c>
      <c r="J3201" s="1">
        <v>0</v>
      </c>
      <c r="K3201" s="1">
        <v>1</v>
      </c>
      <c r="L3201" s="1">
        <v>0</v>
      </c>
      <c r="M3201" s="1">
        <v>1070</v>
      </c>
      <c r="N3201" s="1">
        <v>41.090629800307198</v>
      </c>
      <c r="O3201" s="1" t="s">
        <v>6883</v>
      </c>
    </row>
    <row r="3202" spans="1:15" x14ac:dyDescent="0.3">
      <c r="A3202" s="1" t="s">
        <v>5701</v>
      </c>
      <c r="B3202" s="1" t="s">
        <v>5771</v>
      </c>
      <c r="C3202" s="1">
        <v>3</v>
      </c>
      <c r="D3202" s="1" t="s">
        <v>6773</v>
      </c>
      <c r="E3202" s="1">
        <v>5</v>
      </c>
      <c r="F3202" s="1" t="s">
        <v>7108</v>
      </c>
      <c r="G3202" s="1" t="s">
        <v>5834</v>
      </c>
      <c r="H3202" s="1" t="s">
        <v>6880</v>
      </c>
      <c r="I3202" s="1" t="b">
        <v>0</v>
      </c>
      <c r="J3202" s="1">
        <v>15</v>
      </c>
      <c r="K3202" s="1">
        <v>0</v>
      </c>
      <c r="L3202" s="1">
        <v>0</v>
      </c>
      <c r="M3202" s="1">
        <v>36</v>
      </c>
      <c r="N3202" s="1">
        <v>1.3824884792626699</v>
      </c>
      <c r="O3202" s="1" t="s">
        <v>6967</v>
      </c>
    </row>
    <row r="3203" spans="1:15" x14ac:dyDescent="0.3">
      <c r="A3203" s="1" t="s">
        <v>5701</v>
      </c>
      <c r="B3203" s="1" t="s">
        <v>5771</v>
      </c>
      <c r="C3203" s="1">
        <v>3</v>
      </c>
      <c r="D3203" s="1" t="s">
        <v>6773</v>
      </c>
      <c r="E3203" s="1">
        <v>5</v>
      </c>
      <c r="F3203" s="1" t="s">
        <v>7108</v>
      </c>
      <c r="G3203" s="1" t="s">
        <v>5814</v>
      </c>
      <c r="H3203" s="1" t="s">
        <v>6880</v>
      </c>
      <c r="I3203" s="1" t="b">
        <v>1</v>
      </c>
      <c r="J3203" s="1">
        <v>0</v>
      </c>
      <c r="K3203" s="1">
        <v>0</v>
      </c>
      <c r="L3203" s="1">
        <v>0</v>
      </c>
      <c r="M3203" s="1">
        <v>32</v>
      </c>
      <c r="N3203" s="1">
        <v>1.2288786482334799</v>
      </c>
      <c r="O3203" s="1" t="s">
        <v>6886</v>
      </c>
    </row>
    <row r="3204" spans="1:15" x14ac:dyDescent="0.3">
      <c r="A3204" s="1" t="s">
        <v>5701</v>
      </c>
      <c r="B3204" s="1" t="s">
        <v>5771</v>
      </c>
      <c r="C3204" s="1">
        <v>3</v>
      </c>
      <c r="D3204" s="1" t="s">
        <v>6773</v>
      </c>
      <c r="E3204" s="1">
        <v>6</v>
      </c>
      <c r="F3204" s="1" t="s">
        <v>7109</v>
      </c>
      <c r="G3204" s="1" t="s">
        <v>5803</v>
      </c>
      <c r="H3204" s="1" t="s">
        <v>6877</v>
      </c>
      <c r="I3204" s="1" t="b">
        <v>0</v>
      </c>
      <c r="J3204" s="1">
        <v>0</v>
      </c>
      <c r="K3204" s="1">
        <v>1</v>
      </c>
      <c r="L3204" s="1">
        <v>0</v>
      </c>
      <c r="M3204" s="1">
        <v>339</v>
      </c>
      <c r="N3204" s="1">
        <v>13.5708566853482</v>
      </c>
      <c r="O3204" s="1" t="s">
        <v>6878</v>
      </c>
    </row>
    <row r="3205" spans="1:15" x14ac:dyDescent="0.3">
      <c r="A3205" s="1" t="s">
        <v>5701</v>
      </c>
      <c r="B3205" s="1" t="s">
        <v>5771</v>
      </c>
      <c r="C3205" s="1">
        <v>3</v>
      </c>
      <c r="D3205" s="1" t="s">
        <v>6773</v>
      </c>
      <c r="E3205" s="1">
        <v>6</v>
      </c>
      <c r="F3205" s="1" t="s">
        <v>7109</v>
      </c>
      <c r="G3205" s="1" t="s">
        <v>5801</v>
      </c>
      <c r="H3205" s="1" t="s">
        <v>6933</v>
      </c>
      <c r="I3205" s="1" t="b">
        <v>0</v>
      </c>
      <c r="J3205" s="1">
        <v>1</v>
      </c>
      <c r="K3205" s="1">
        <v>0</v>
      </c>
      <c r="L3205" s="1">
        <v>0</v>
      </c>
      <c r="M3205" s="1">
        <v>41</v>
      </c>
      <c r="N3205" s="1">
        <v>1.6413130504403499</v>
      </c>
      <c r="O3205" s="1" t="s">
        <v>7110</v>
      </c>
    </row>
    <row r="3206" spans="1:15" x14ac:dyDescent="0.3">
      <c r="A3206" s="1" t="s">
        <v>5701</v>
      </c>
      <c r="B3206" s="1" t="s">
        <v>5771</v>
      </c>
      <c r="C3206" s="1">
        <v>3</v>
      </c>
      <c r="D3206" s="1" t="s">
        <v>6773</v>
      </c>
      <c r="E3206" s="1">
        <v>6</v>
      </c>
      <c r="F3206" s="1" t="s">
        <v>7109</v>
      </c>
      <c r="G3206" s="1" t="s">
        <v>5798</v>
      </c>
      <c r="H3206" s="1" t="s">
        <v>6880</v>
      </c>
      <c r="I3206" s="1" t="b">
        <v>0</v>
      </c>
      <c r="J3206" s="1">
        <v>0</v>
      </c>
      <c r="K3206" s="1">
        <v>0</v>
      </c>
      <c r="L3206" s="1">
        <v>23</v>
      </c>
      <c r="M3206" s="1">
        <v>1109</v>
      </c>
      <c r="N3206" s="1">
        <v>44.395516413130501</v>
      </c>
      <c r="O3206" s="1" t="s">
        <v>7111</v>
      </c>
    </row>
    <row r="3207" spans="1:15" x14ac:dyDescent="0.3">
      <c r="A3207" s="1" t="s">
        <v>5701</v>
      </c>
      <c r="B3207" s="1" t="s">
        <v>5771</v>
      </c>
      <c r="C3207" s="1">
        <v>3</v>
      </c>
      <c r="D3207" s="1" t="s">
        <v>6773</v>
      </c>
      <c r="E3207" s="1">
        <v>6</v>
      </c>
      <c r="F3207" s="1" t="s">
        <v>7109</v>
      </c>
      <c r="G3207" s="1" t="s">
        <v>5801</v>
      </c>
      <c r="H3207" s="1" t="s">
        <v>6880</v>
      </c>
      <c r="I3207" s="1" t="b">
        <v>0</v>
      </c>
      <c r="J3207" s="1">
        <v>1</v>
      </c>
      <c r="K3207" s="1">
        <v>0</v>
      </c>
      <c r="L3207" s="1">
        <v>0</v>
      </c>
      <c r="M3207" s="1">
        <v>311</v>
      </c>
      <c r="N3207" s="1">
        <v>12.4499599679743</v>
      </c>
      <c r="O3207" s="1" t="s">
        <v>6881</v>
      </c>
    </row>
    <row r="3208" spans="1:15" x14ac:dyDescent="0.3">
      <c r="A3208" s="1" t="s">
        <v>5701</v>
      </c>
      <c r="B3208" s="1" t="s">
        <v>5771</v>
      </c>
      <c r="C3208" s="1">
        <v>3</v>
      </c>
      <c r="D3208" s="1" t="s">
        <v>6773</v>
      </c>
      <c r="E3208" s="1">
        <v>6</v>
      </c>
      <c r="F3208" s="1" t="s">
        <v>7109</v>
      </c>
      <c r="G3208" s="1" t="s">
        <v>5834</v>
      </c>
      <c r="H3208" s="1" t="s">
        <v>6880</v>
      </c>
      <c r="I3208" s="1" t="b">
        <v>0</v>
      </c>
      <c r="J3208" s="1">
        <v>11</v>
      </c>
      <c r="K3208" s="1">
        <v>0</v>
      </c>
      <c r="L3208" s="1">
        <v>0</v>
      </c>
      <c r="M3208" s="1">
        <v>117</v>
      </c>
      <c r="N3208" s="1">
        <v>4.6837469975980701</v>
      </c>
      <c r="O3208" s="1" t="s">
        <v>6941</v>
      </c>
    </row>
    <row r="3209" spans="1:15" x14ac:dyDescent="0.3">
      <c r="A3209" s="1" t="s">
        <v>5701</v>
      </c>
      <c r="B3209" s="1" t="s">
        <v>5771</v>
      </c>
      <c r="C3209" s="1">
        <v>3</v>
      </c>
      <c r="D3209" s="1" t="s">
        <v>6773</v>
      </c>
      <c r="E3209" s="1">
        <v>6</v>
      </c>
      <c r="F3209" s="1" t="s">
        <v>7109</v>
      </c>
      <c r="G3209" s="1" t="s">
        <v>5840</v>
      </c>
      <c r="H3209" s="1" t="s">
        <v>6880</v>
      </c>
      <c r="I3209" s="1" t="b">
        <v>0</v>
      </c>
      <c r="J3209" s="1">
        <v>5</v>
      </c>
      <c r="K3209" s="1">
        <v>0</v>
      </c>
      <c r="L3209" s="1">
        <v>19</v>
      </c>
      <c r="M3209" s="1">
        <v>93</v>
      </c>
      <c r="N3209" s="1">
        <v>3.72297838270616</v>
      </c>
      <c r="O3209" s="1" t="s">
        <v>7112</v>
      </c>
    </row>
    <row r="3210" spans="1:15" x14ac:dyDescent="0.3">
      <c r="A3210" s="1" t="s">
        <v>5701</v>
      </c>
      <c r="B3210" s="1" t="s">
        <v>5771</v>
      </c>
      <c r="C3210" s="1">
        <v>3</v>
      </c>
      <c r="D3210" s="1" t="s">
        <v>6773</v>
      </c>
      <c r="E3210" s="1">
        <v>6</v>
      </c>
      <c r="F3210" s="1" t="s">
        <v>7109</v>
      </c>
      <c r="G3210" s="1" t="s">
        <v>5806</v>
      </c>
      <c r="H3210" s="1" t="s">
        <v>7002</v>
      </c>
      <c r="I3210" s="1" t="b">
        <v>0</v>
      </c>
      <c r="J3210" s="1">
        <v>0</v>
      </c>
      <c r="K3210" s="1">
        <v>5</v>
      </c>
      <c r="L3210" s="1">
        <v>11</v>
      </c>
      <c r="M3210" s="1">
        <v>64</v>
      </c>
      <c r="N3210" s="1">
        <v>2.56204963971176</v>
      </c>
      <c r="O3210" s="1" t="s">
        <v>7003</v>
      </c>
    </row>
    <row r="3211" spans="1:15" x14ac:dyDescent="0.3">
      <c r="A3211" s="1" t="s">
        <v>5701</v>
      </c>
      <c r="B3211" s="1" t="s">
        <v>5771</v>
      </c>
      <c r="C3211" s="1">
        <v>3</v>
      </c>
      <c r="D3211" s="1" t="s">
        <v>6773</v>
      </c>
      <c r="E3211" s="1">
        <v>6</v>
      </c>
      <c r="F3211" s="1" t="s">
        <v>7109</v>
      </c>
      <c r="G3211" s="1" t="s">
        <v>5834</v>
      </c>
      <c r="H3211" s="1" t="s">
        <v>6880</v>
      </c>
      <c r="I3211" s="1" t="b">
        <v>0</v>
      </c>
      <c r="J3211" s="1">
        <v>12</v>
      </c>
      <c r="K3211" s="1">
        <v>0</v>
      </c>
      <c r="L3211" s="1">
        <v>0</v>
      </c>
      <c r="M3211" s="1">
        <v>52</v>
      </c>
      <c r="N3211" s="1">
        <v>2.0816653322658101</v>
      </c>
      <c r="O3211" s="1" t="s">
        <v>7086</v>
      </c>
    </row>
    <row r="3212" spans="1:15" x14ac:dyDescent="0.3">
      <c r="A3212" s="1" t="s">
        <v>5701</v>
      </c>
      <c r="B3212" s="1" t="s">
        <v>5771</v>
      </c>
      <c r="C3212" s="1">
        <v>3</v>
      </c>
      <c r="D3212" s="1" t="s">
        <v>6773</v>
      </c>
      <c r="E3212" s="1">
        <v>6</v>
      </c>
      <c r="F3212" s="1" t="s">
        <v>7109</v>
      </c>
      <c r="G3212" s="1" t="s">
        <v>5816</v>
      </c>
      <c r="H3212" s="1" t="s">
        <v>6880</v>
      </c>
      <c r="I3212" s="1" t="b">
        <v>0</v>
      </c>
      <c r="J3212" s="1">
        <v>3</v>
      </c>
      <c r="K3212" s="1">
        <v>0</v>
      </c>
      <c r="L3212" s="1">
        <v>0</v>
      </c>
      <c r="M3212" s="1">
        <v>42</v>
      </c>
      <c r="N3212" s="1">
        <v>1.6813450760608399</v>
      </c>
      <c r="O3212" s="1" t="s">
        <v>6885</v>
      </c>
    </row>
    <row r="3213" spans="1:15" x14ac:dyDescent="0.3">
      <c r="A3213" s="1" t="s">
        <v>5701</v>
      </c>
      <c r="B3213" s="1" t="s">
        <v>5771</v>
      </c>
      <c r="C3213" s="1">
        <v>3</v>
      </c>
      <c r="D3213" s="1" t="s">
        <v>6773</v>
      </c>
      <c r="E3213" s="1">
        <v>6</v>
      </c>
      <c r="F3213" s="1" t="s">
        <v>7109</v>
      </c>
      <c r="G3213" s="1" t="s">
        <v>5803</v>
      </c>
      <c r="H3213" s="1" t="s">
        <v>6882</v>
      </c>
      <c r="I3213" s="1" t="b">
        <v>0</v>
      </c>
      <c r="J3213" s="1">
        <v>0</v>
      </c>
      <c r="K3213" s="1">
        <v>1</v>
      </c>
      <c r="L3213" s="1">
        <v>0</v>
      </c>
      <c r="M3213" s="1">
        <v>35</v>
      </c>
      <c r="N3213" s="1">
        <v>1.4011208967173701</v>
      </c>
      <c r="O3213" s="1" t="s">
        <v>6883</v>
      </c>
    </row>
    <row r="3214" spans="1:15" x14ac:dyDescent="0.3">
      <c r="A3214" s="1" t="s">
        <v>5701</v>
      </c>
      <c r="B3214" s="1" t="s">
        <v>5771</v>
      </c>
      <c r="C3214" s="1">
        <v>3</v>
      </c>
      <c r="D3214" s="1" t="s">
        <v>6773</v>
      </c>
      <c r="E3214" s="1">
        <v>7</v>
      </c>
      <c r="F3214" s="1" t="s">
        <v>7113</v>
      </c>
      <c r="G3214" s="1" t="s">
        <v>5801</v>
      </c>
      <c r="H3214" s="1" t="s">
        <v>6933</v>
      </c>
      <c r="I3214" s="1" t="b">
        <v>0</v>
      </c>
      <c r="J3214" s="1">
        <v>1</v>
      </c>
      <c r="K3214" s="1">
        <v>0</v>
      </c>
      <c r="L3214" s="1">
        <v>0</v>
      </c>
      <c r="M3214" s="1">
        <v>385</v>
      </c>
      <c r="N3214" s="1">
        <v>31.3773431132844</v>
      </c>
      <c r="O3214" s="1" t="s">
        <v>7110</v>
      </c>
    </row>
    <row r="3215" spans="1:15" x14ac:dyDescent="0.3">
      <c r="A3215" s="1" t="s">
        <v>5701</v>
      </c>
      <c r="B3215" s="1" t="s">
        <v>5771</v>
      </c>
      <c r="C3215" s="1">
        <v>3</v>
      </c>
      <c r="D3215" s="1" t="s">
        <v>6773</v>
      </c>
      <c r="E3215" s="1">
        <v>7</v>
      </c>
      <c r="F3215" s="1" t="s">
        <v>7113</v>
      </c>
      <c r="G3215" s="1" t="s">
        <v>5814</v>
      </c>
      <c r="H3215" s="1" t="s">
        <v>6933</v>
      </c>
      <c r="I3215" s="1" t="b">
        <v>1</v>
      </c>
      <c r="J3215" s="1">
        <v>0</v>
      </c>
      <c r="K3215" s="1">
        <v>0</v>
      </c>
      <c r="L3215" s="1">
        <v>0</v>
      </c>
      <c r="M3215" s="1">
        <v>182</v>
      </c>
      <c r="N3215" s="1">
        <v>14.8329258353708</v>
      </c>
      <c r="O3215" s="1" t="s">
        <v>6934</v>
      </c>
    </row>
    <row r="3216" spans="1:15" x14ac:dyDescent="0.3">
      <c r="A3216" s="1" t="s">
        <v>5701</v>
      </c>
      <c r="B3216" s="1" t="s">
        <v>5771</v>
      </c>
      <c r="C3216" s="1">
        <v>3</v>
      </c>
      <c r="D3216" s="1" t="s">
        <v>6773</v>
      </c>
      <c r="E3216" s="1">
        <v>7</v>
      </c>
      <c r="F3216" s="1" t="s">
        <v>7113</v>
      </c>
      <c r="G3216" s="1" t="s">
        <v>5803</v>
      </c>
      <c r="H3216" s="1" t="s">
        <v>6877</v>
      </c>
      <c r="I3216" s="1" t="b">
        <v>0</v>
      </c>
      <c r="J3216" s="1">
        <v>0</v>
      </c>
      <c r="K3216" s="1">
        <v>1</v>
      </c>
      <c r="L3216" s="1">
        <v>0</v>
      </c>
      <c r="M3216" s="1">
        <v>31</v>
      </c>
      <c r="N3216" s="1">
        <v>2.5264873675631598</v>
      </c>
      <c r="O3216" s="1" t="s">
        <v>6878</v>
      </c>
    </row>
    <row r="3217" spans="1:15" x14ac:dyDescent="0.3">
      <c r="A3217" s="1" t="s">
        <v>5701</v>
      </c>
      <c r="B3217" s="1" t="s">
        <v>5771</v>
      </c>
      <c r="C3217" s="1">
        <v>3</v>
      </c>
      <c r="D3217" s="1" t="s">
        <v>6773</v>
      </c>
      <c r="E3217" s="1">
        <v>7</v>
      </c>
      <c r="F3217" s="1" t="s">
        <v>7113</v>
      </c>
      <c r="G3217" s="1" t="s">
        <v>5816</v>
      </c>
      <c r="H3217" s="1" t="s">
        <v>6880</v>
      </c>
      <c r="I3217" s="1" t="b">
        <v>0</v>
      </c>
      <c r="J3217" s="1">
        <v>3</v>
      </c>
      <c r="K3217" s="1">
        <v>0</v>
      </c>
      <c r="L3217" s="1">
        <v>0</v>
      </c>
      <c r="M3217" s="1">
        <v>220</v>
      </c>
      <c r="N3217" s="1">
        <v>17.9299103504482</v>
      </c>
      <c r="O3217" s="1" t="s">
        <v>6885</v>
      </c>
    </row>
    <row r="3218" spans="1:15" x14ac:dyDescent="0.3">
      <c r="A3218" s="1" t="s">
        <v>5701</v>
      </c>
      <c r="B3218" s="1" t="s">
        <v>5771</v>
      </c>
      <c r="C3218" s="1">
        <v>3</v>
      </c>
      <c r="D3218" s="1" t="s">
        <v>6773</v>
      </c>
      <c r="E3218" s="1">
        <v>7</v>
      </c>
      <c r="F3218" s="1" t="s">
        <v>7113</v>
      </c>
      <c r="G3218" s="1" t="s">
        <v>5834</v>
      </c>
      <c r="H3218" s="1" t="s">
        <v>6880</v>
      </c>
      <c r="I3218" s="1" t="b">
        <v>0</v>
      </c>
      <c r="J3218" s="1">
        <v>12</v>
      </c>
      <c r="K3218" s="1">
        <v>0</v>
      </c>
      <c r="L3218" s="1">
        <v>0</v>
      </c>
      <c r="M3218" s="1">
        <v>120</v>
      </c>
      <c r="N3218" s="1">
        <v>9.7799511002444994</v>
      </c>
      <c r="O3218" s="1" t="s">
        <v>7086</v>
      </c>
    </row>
    <row r="3219" spans="1:15" x14ac:dyDescent="0.3">
      <c r="A3219" s="1" t="s">
        <v>5701</v>
      </c>
      <c r="B3219" s="1" t="s">
        <v>5771</v>
      </c>
      <c r="C3219" s="1">
        <v>3</v>
      </c>
      <c r="D3219" s="1" t="s">
        <v>6773</v>
      </c>
      <c r="E3219" s="1">
        <v>7</v>
      </c>
      <c r="F3219" s="1" t="s">
        <v>7113</v>
      </c>
      <c r="G3219" s="1" t="s">
        <v>5798</v>
      </c>
      <c r="H3219" s="1" t="s">
        <v>6880</v>
      </c>
      <c r="I3219" s="1" t="b">
        <v>0</v>
      </c>
      <c r="J3219" s="1">
        <v>0</v>
      </c>
      <c r="K3219" s="1">
        <v>0</v>
      </c>
      <c r="L3219" s="1">
        <v>23</v>
      </c>
      <c r="M3219" s="1">
        <v>74</v>
      </c>
      <c r="N3219" s="1">
        <v>6.0309698451507696</v>
      </c>
      <c r="O3219" s="1" t="s">
        <v>7111</v>
      </c>
    </row>
    <row r="3220" spans="1:15" x14ac:dyDescent="0.3">
      <c r="A3220" s="1" t="s">
        <v>5701</v>
      </c>
      <c r="B3220" s="1" t="s">
        <v>5771</v>
      </c>
      <c r="C3220" s="1">
        <v>3</v>
      </c>
      <c r="D3220" s="1" t="s">
        <v>6773</v>
      </c>
      <c r="E3220" s="1">
        <v>7</v>
      </c>
      <c r="F3220" s="1" t="s">
        <v>7113</v>
      </c>
      <c r="G3220" s="1" t="s">
        <v>5803</v>
      </c>
      <c r="H3220" s="1" t="s">
        <v>6882</v>
      </c>
      <c r="I3220" s="1" t="b">
        <v>0</v>
      </c>
      <c r="J3220" s="1">
        <v>0</v>
      </c>
      <c r="K3220" s="1">
        <v>1</v>
      </c>
      <c r="L3220" s="1">
        <v>0</v>
      </c>
      <c r="M3220" s="1">
        <v>72</v>
      </c>
      <c r="N3220" s="1">
        <v>5.8679706601466899</v>
      </c>
      <c r="O3220" s="1" t="s">
        <v>6883</v>
      </c>
    </row>
    <row r="3221" spans="1:15" x14ac:dyDescent="0.3">
      <c r="A3221" s="1" t="s">
        <v>5701</v>
      </c>
      <c r="B3221" s="1" t="s">
        <v>5771</v>
      </c>
      <c r="C3221" s="1">
        <v>3</v>
      </c>
      <c r="D3221" s="1" t="s">
        <v>6773</v>
      </c>
      <c r="E3221" s="1">
        <v>7</v>
      </c>
      <c r="F3221" s="1" t="s">
        <v>7113</v>
      </c>
      <c r="G3221" s="1" t="s">
        <v>5801</v>
      </c>
      <c r="H3221" s="1" t="s">
        <v>6880</v>
      </c>
      <c r="I3221" s="1" t="b">
        <v>0</v>
      </c>
      <c r="J3221" s="1">
        <v>1</v>
      </c>
      <c r="K3221" s="1">
        <v>0</v>
      </c>
      <c r="L3221" s="1">
        <v>0</v>
      </c>
      <c r="M3221" s="1">
        <v>21</v>
      </c>
      <c r="N3221" s="1">
        <v>1.7114914425427801</v>
      </c>
      <c r="O3221" s="1" t="s">
        <v>6881</v>
      </c>
    </row>
    <row r="3222" spans="1:15" x14ac:dyDescent="0.3">
      <c r="A3222" s="1" t="s">
        <v>5701</v>
      </c>
      <c r="B3222" s="1" t="s">
        <v>5771</v>
      </c>
      <c r="C3222" s="1">
        <v>3</v>
      </c>
      <c r="D3222" s="1" t="s">
        <v>6773</v>
      </c>
      <c r="E3222" s="1">
        <v>7</v>
      </c>
      <c r="F3222" s="1" t="s">
        <v>7113</v>
      </c>
      <c r="G3222" s="1" t="s">
        <v>5840</v>
      </c>
      <c r="H3222" s="1" t="s">
        <v>6880</v>
      </c>
      <c r="I3222" s="1" t="b">
        <v>0</v>
      </c>
      <c r="J3222" s="1">
        <v>5</v>
      </c>
      <c r="K3222" s="1">
        <v>0</v>
      </c>
      <c r="L3222" s="1">
        <v>19</v>
      </c>
      <c r="M3222" s="1">
        <v>14</v>
      </c>
      <c r="N3222" s="1">
        <v>1.1409942950285199</v>
      </c>
      <c r="O3222" s="1" t="s">
        <v>7112</v>
      </c>
    </row>
    <row r="3223" spans="1:15" x14ac:dyDescent="0.3">
      <c r="A3223" s="1" t="s">
        <v>5701</v>
      </c>
      <c r="B3223" s="1" t="s">
        <v>5771</v>
      </c>
      <c r="C3223" s="1">
        <v>3</v>
      </c>
      <c r="D3223" s="1" t="s">
        <v>6773</v>
      </c>
      <c r="E3223" s="1">
        <v>8</v>
      </c>
      <c r="F3223" s="1" t="s">
        <v>7114</v>
      </c>
      <c r="G3223" s="1" t="s">
        <v>5803</v>
      </c>
      <c r="H3223" s="1" t="s">
        <v>6877</v>
      </c>
      <c r="I3223" s="1" t="b">
        <v>0</v>
      </c>
      <c r="J3223" s="1">
        <v>0</v>
      </c>
      <c r="K3223" s="1">
        <v>1</v>
      </c>
      <c r="L3223" s="1">
        <v>0</v>
      </c>
      <c r="M3223" s="1">
        <v>40</v>
      </c>
      <c r="N3223" s="1">
        <v>8.3333333333333304</v>
      </c>
      <c r="O3223" s="1" t="s">
        <v>6878</v>
      </c>
    </row>
    <row r="3224" spans="1:15" x14ac:dyDescent="0.3">
      <c r="A3224" s="1" t="s">
        <v>5701</v>
      </c>
      <c r="B3224" s="1" t="s">
        <v>5771</v>
      </c>
      <c r="C3224" s="1">
        <v>3</v>
      </c>
      <c r="D3224" s="1" t="s">
        <v>6773</v>
      </c>
      <c r="E3224" s="1">
        <v>8</v>
      </c>
      <c r="F3224" s="1" t="s">
        <v>7114</v>
      </c>
      <c r="G3224" s="1" t="s">
        <v>5834</v>
      </c>
      <c r="H3224" s="1" t="s">
        <v>6959</v>
      </c>
      <c r="I3224" s="1" t="b">
        <v>0</v>
      </c>
      <c r="J3224" s="1">
        <v>0</v>
      </c>
      <c r="K3224" s="1">
        <v>12</v>
      </c>
      <c r="L3224" s="1">
        <v>1</v>
      </c>
      <c r="M3224" s="1">
        <v>16</v>
      </c>
      <c r="N3224" s="1">
        <v>3.3333333333333299</v>
      </c>
      <c r="O3224" s="1" t="s">
        <v>6960</v>
      </c>
    </row>
    <row r="3225" spans="1:15" x14ac:dyDescent="0.3">
      <c r="A3225" s="1" t="s">
        <v>5701</v>
      </c>
      <c r="B3225" s="1" t="s">
        <v>5771</v>
      </c>
      <c r="C3225" s="1">
        <v>3</v>
      </c>
      <c r="D3225" s="1" t="s">
        <v>6773</v>
      </c>
      <c r="E3225" s="1">
        <v>8</v>
      </c>
      <c r="F3225" s="1" t="s">
        <v>7114</v>
      </c>
      <c r="G3225" s="1" t="s">
        <v>5834</v>
      </c>
      <c r="H3225" s="1" t="s">
        <v>7115</v>
      </c>
      <c r="I3225" s="1" t="b">
        <v>0</v>
      </c>
      <c r="J3225" s="1">
        <v>0</v>
      </c>
      <c r="K3225" s="1">
        <v>13</v>
      </c>
      <c r="L3225" s="1">
        <v>1</v>
      </c>
      <c r="M3225" s="1">
        <v>6</v>
      </c>
      <c r="N3225" s="1">
        <v>1.25</v>
      </c>
      <c r="O3225" s="1" t="s">
        <v>7116</v>
      </c>
    </row>
    <row r="3226" spans="1:15" x14ac:dyDescent="0.3">
      <c r="A3226" s="1" t="s">
        <v>5701</v>
      </c>
      <c r="B3226" s="1" t="s">
        <v>5771</v>
      </c>
      <c r="C3226" s="1">
        <v>3</v>
      </c>
      <c r="D3226" s="1" t="s">
        <v>6773</v>
      </c>
      <c r="E3226" s="1">
        <v>8</v>
      </c>
      <c r="F3226" s="1" t="s">
        <v>7114</v>
      </c>
      <c r="G3226" s="1" t="s">
        <v>5816</v>
      </c>
      <c r="H3226" s="1" t="s">
        <v>6880</v>
      </c>
      <c r="I3226" s="1" t="b">
        <v>0</v>
      </c>
      <c r="J3226" s="1">
        <v>3</v>
      </c>
      <c r="K3226" s="1">
        <v>0</v>
      </c>
      <c r="L3226" s="1">
        <v>0</v>
      </c>
      <c r="M3226" s="1">
        <v>186</v>
      </c>
      <c r="N3226" s="1">
        <v>38.75</v>
      </c>
      <c r="O3226" s="1" t="s">
        <v>6885</v>
      </c>
    </row>
    <row r="3227" spans="1:15" x14ac:dyDescent="0.3">
      <c r="A3227" s="1" t="s">
        <v>5701</v>
      </c>
      <c r="B3227" s="1" t="s">
        <v>5771</v>
      </c>
      <c r="C3227" s="1">
        <v>3</v>
      </c>
      <c r="D3227" s="1" t="s">
        <v>6773</v>
      </c>
      <c r="E3227" s="1">
        <v>8</v>
      </c>
      <c r="F3227" s="1" t="s">
        <v>7114</v>
      </c>
      <c r="G3227" s="1" t="s">
        <v>5803</v>
      </c>
      <c r="H3227" s="1" t="s">
        <v>6882</v>
      </c>
      <c r="I3227" s="1" t="b">
        <v>0</v>
      </c>
      <c r="J3227" s="1">
        <v>0</v>
      </c>
      <c r="K3227" s="1">
        <v>1</v>
      </c>
      <c r="L3227" s="1">
        <v>0</v>
      </c>
      <c r="M3227" s="1">
        <v>137</v>
      </c>
      <c r="N3227" s="1">
        <v>28.5416666666666</v>
      </c>
      <c r="O3227" s="1" t="s">
        <v>6883</v>
      </c>
    </row>
    <row r="3228" spans="1:15" x14ac:dyDescent="0.3">
      <c r="A3228" s="1" t="s">
        <v>5701</v>
      </c>
      <c r="B3228" s="1" t="s">
        <v>5771</v>
      </c>
      <c r="C3228" s="1">
        <v>3</v>
      </c>
      <c r="D3228" s="1" t="s">
        <v>6773</v>
      </c>
      <c r="E3228" s="1">
        <v>8</v>
      </c>
      <c r="F3228" s="1" t="s">
        <v>7114</v>
      </c>
      <c r="G3228" s="1" t="s">
        <v>5806</v>
      </c>
      <c r="H3228" s="1" t="s">
        <v>7002</v>
      </c>
      <c r="I3228" s="1" t="b">
        <v>0</v>
      </c>
      <c r="J3228" s="1">
        <v>0</v>
      </c>
      <c r="K3228" s="1">
        <v>5</v>
      </c>
      <c r="L3228" s="1">
        <v>11</v>
      </c>
      <c r="M3228" s="1">
        <v>22</v>
      </c>
      <c r="N3228" s="1">
        <v>4.5833333333333304</v>
      </c>
      <c r="O3228" s="1" t="s">
        <v>7003</v>
      </c>
    </row>
    <row r="3229" spans="1:15" x14ac:dyDescent="0.3">
      <c r="A3229" s="1" t="s">
        <v>5701</v>
      </c>
      <c r="B3229" s="1" t="s">
        <v>5771</v>
      </c>
      <c r="C3229" s="1">
        <v>3</v>
      </c>
      <c r="D3229" s="1" t="s">
        <v>6773</v>
      </c>
      <c r="E3229" s="1">
        <v>8</v>
      </c>
      <c r="F3229" s="1" t="s">
        <v>7114</v>
      </c>
      <c r="G3229" s="1" t="s">
        <v>5814</v>
      </c>
      <c r="H3229" s="1" t="s">
        <v>6880</v>
      </c>
      <c r="I3229" s="1" t="b">
        <v>1</v>
      </c>
      <c r="J3229" s="1">
        <v>0</v>
      </c>
      <c r="K3229" s="1">
        <v>0</v>
      </c>
      <c r="L3229" s="1">
        <v>0</v>
      </c>
      <c r="M3229" s="1">
        <v>14</v>
      </c>
      <c r="N3229" s="1">
        <v>2.9166666666666599</v>
      </c>
      <c r="O3229" s="1" t="s">
        <v>6886</v>
      </c>
    </row>
    <row r="3230" spans="1:15" x14ac:dyDescent="0.3">
      <c r="A3230" s="1" t="s">
        <v>5701</v>
      </c>
      <c r="B3230" s="1" t="s">
        <v>5771</v>
      </c>
      <c r="C3230" s="1">
        <v>3</v>
      </c>
      <c r="D3230" s="1" t="s">
        <v>6773</v>
      </c>
      <c r="E3230" s="1">
        <v>8</v>
      </c>
      <c r="F3230" s="1" t="s">
        <v>7114</v>
      </c>
      <c r="G3230" s="1" t="s">
        <v>5803</v>
      </c>
      <c r="H3230" s="1" t="s">
        <v>6903</v>
      </c>
      <c r="I3230" s="1" t="b">
        <v>0</v>
      </c>
      <c r="J3230" s="1">
        <v>0</v>
      </c>
      <c r="K3230" s="1">
        <v>1</v>
      </c>
      <c r="L3230" s="1">
        <v>0</v>
      </c>
      <c r="M3230" s="1">
        <v>5</v>
      </c>
      <c r="N3230" s="1">
        <v>1.0416666666666601</v>
      </c>
      <c r="O3230" s="1" t="s">
        <v>6904</v>
      </c>
    </row>
    <row r="3231" spans="1:15" x14ac:dyDescent="0.3">
      <c r="A3231" s="1" t="s">
        <v>5701</v>
      </c>
      <c r="B3231" s="1" t="s">
        <v>5771</v>
      </c>
      <c r="C3231" s="1">
        <v>3</v>
      </c>
      <c r="D3231" s="1" t="s">
        <v>6773</v>
      </c>
      <c r="E3231" s="1">
        <v>9</v>
      </c>
      <c r="F3231" s="1" t="s">
        <v>7117</v>
      </c>
      <c r="G3231" s="1" t="s">
        <v>5803</v>
      </c>
      <c r="H3231" s="1" t="s">
        <v>6877</v>
      </c>
      <c r="I3231" s="1" t="b">
        <v>0</v>
      </c>
      <c r="J3231" s="1">
        <v>0</v>
      </c>
      <c r="K3231" s="1">
        <v>1</v>
      </c>
      <c r="L3231" s="1">
        <v>0</v>
      </c>
      <c r="M3231" s="1">
        <v>437</v>
      </c>
      <c r="N3231" s="1">
        <v>49.659090909090899</v>
      </c>
      <c r="O3231" s="1" t="s">
        <v>6878</v>
      </c>
    </row>
    <row r="3232" spans="1:15" x14ac:dyDescent="0.3">
      <c r="A3232" s="1" t="s">
        <v>5701</v>
      </c>
      <c r="B3232" s="1" t="s">
        <v>5771</v>
      </c>
      <c r="C3232" s="1">
        <v>3</v>
      </c>
      <c r="D3232" s="1" t="s">
        <v>6773</v>
      </c>
      <c r="E3232" s="1">
        <v>9</v>
      </c>
      <c r="F3232" s="1" t="s">
        <v>7117</v>
      </c>
      <c r="G3232" s="1" t="s">
        <v>5834</v>
      </c>
      <c r="H3232" s="1" t="s">
        <v>6959</v>
      </c>
      <c r="I3232" s="1" t="b">
        <v>0</v>
      </c>
      <c r="J3232" s="1">
        <v>0</v>
      </c>
      <c r="K3232" s="1">
        <v>12</v>
      </c>
      <c r="L3232" s="1">
        <v>1</v>
      </c>
      <c r="M3232" s="1">
        <v>222</v>
      </c>
      <c r="N3232" s="1">
        <v>25.227272727272702</v>
      </c>
      <c r="O3232" s="1" t="s">
        <v>6960</v>
      </c>
    </row>
    <row r="3233" spans="1:15" x14ac:dyDescent="0.3">
      <c r="A3233" s="1" t="s">
        <v>5701</v>
      </c>
      <c r="B3233" s="1" t="s">
        <v>5771</v>
      </c>
      <c r="C3233" s="1">
        <v>3</v>
      </c>
      <c r="D3233" s="1" t="s">
        <v>6773</v>
      </c>
      <c r="E3233" s="1">
        <v>9</v>
      </c>
      <c r="F3233" s="1" t="s">
        <v>7117</v>
      </c>
      <c r="G3233" s="1" t="s">
        <v>5834</v>
      </c>
      <c r="H3233" s="1" t="s">
        <v>7115</v>
      </c>
      <c r="I3233" s="1" t="b">
        <v>0</v>
      </c>
      <c r="J3233" s="1">
        <v>0</v>
      </c>
      <c r="K3233" s="1">
        <v>13</v>
      </c>
      <c r="L3233" s="1">
        <v>1</v>
      </c>
      <c r="M3233" s="1">
        <v>34</v>
      </c>
      <c r="N3233" s="1">
        <v>3.8636363636363602</v>
      </c>
      <c r="O3233" s="1" t="s">
        <v>7116</v>
      </c>
    </row>
    <row r="3234" spans="1:15" x14ac:dyDescent="0.3">
      <c r="A3234" s="1" t="s">
        <v>5701</v>
      </c>
      <c r="B3234" s="1" t="s">
        <v>5771</v>
      </c>
      <c r="C3234" s="1">
        <v>3</v>
      </c>
      <c r="D3234" s="1" t="s">
        <v>6773</v>
      </c>
      <c r="E3234" s="1">
        <v>9</v>
      </c>
      <c r="F3234" s="1" t="s">
        <v>7117</v>
      </c>
      <c r="G3234" s="1" t="s">
        <v>5834</v>
      </c>
      <c r="H3234" s="1" t="s">
        <v>7115</v>
      </c>
      <c r="I3234" s="1" t="b">
        <v>0</v>
      </c>
      <c r="J3234" s="1">
        <v>0</v>
      </c>
      <c r="K3234" s="1">
        <v>13</v>
      </c>
      <c r="L3234" s="1">
        <v>1</v>
      </c>
      <c r="M3234" s="1">
        <v>23</v>
      </c>
      <c r="N3234" s="1">
        <v>2.6136363636363602</v>
      </c>
      <c r="O3234" s="1" t="s">
        <v>7118</v>
      </c>
    </row>
    <row r="3235" spans="1:15" x14ac:dyDescent="0.3">
      <c r="A3235" s="1" t="s">
        <v>5701</v>
      </c>
      <c r="B3235" s="1" t="s">
        <v>5771</v>
      </c>
      <c r="C3235" s="1">
        <v>3</v>
      </c>
      <c r="D3235" s="1" t="s">
        <v>6773</v>
      </c>
      <c r="E3235" s="1">
        <v>9</v>
      </c>
      <c r="F3235" s="1" t="s">
        <v>7117</v>
      </c>
      <c r="G3235" s="1" t="s">
        <v>5834</v>
      </c>
      <c r="H3235" s="1" t="s">
        <v>7119</v>
      </c>
      <c r="I3235" s="1" t="b">
        <v>0</v>
      </c>
      <c r="J3235" s="1">
        <v>0</v>
      </c>
      <c r="K3235" s="1">
        <v>8</v>
      </c>
      <c r="L3235" s="1">
        <v>0</v>
      </c>
      <c r="M3235" s="1">
        <v>9</v>
      </c>
      <c r="N3235" s="1">
        <v>1.02272727272727</v>
      </c>
      <c r="O3235" s="1" t="s">
        <v>7120</v>
      </c>
    </row>
    <row r="3236" spans="1:15" x14ac:dyDescent="0.3">
      <c r="A3236" s="1" t="s">
        <v>5701</v>
      </c>
      <c r="B3236" s="1" t="s">
        <v>5771</v>
      </c>
      <c r="C3236" s="1">
        <v>3</v>
      </c>
      <c r="D3236" s="1" t="s">
        <v>6773</v>
      </c>
      <c r="E3236" s="1">
        <v>9</v>
      </c>
      <c r="F3236" s="1" t="s">
        <v>7117</v>
      </c>
      <c r="G3236" s="1" t="s">
        <v>5834</v>
      </c>
      <c r="H3236" s="1" t="s">
        <v>7066</v>
      </c>
      <c r="I3236" s="1" t="b">
        <v>0</v>
      </c>
      <c r="J3236" s="1">
        <v>0</v>
      </c>
      <c r="K3236" s="1">
        <v>12</v>
      </c>
      <c r="L3236" s="1">
        <v>2</v>
      </c>
      <c r="M3236" s="1">
        <v>9</v>
      </c>
      <c r="N3236" s="1">
        <v>1.02272727272727</v>
      </c>
      <c r="O3236" s="1" t="s">
        <v>7067</v>
      </c>
    </row>
    <row r="3237" spans="1:15" x14ac:dyDescent="0.3">
      <c r="A3237" s="1" t="s">
        <v>5701</v>
      </c>
      <c r="B3237" s="1" t="s">
        <v>5771</v>
      </c>
      <c r="C3237" s="1">
        <v>3</v>
      </c>
      <c r="D3237" s="1" t="s">
        <v>6773</v>
      </c>
      <c r="E3237" s="1">
        <v>9</v>
      </c>
      <c r="F3237" s="1" t="s">
        <v>7117</v>
      </c>
      <c r="G3237" s="1" t="s">
        <v>5816</v>
      </c>
      <c r="H3237" s="1" t="s">
        <v>6880</v>
      </c>
      <c r="I3237" s="1" t="b">
        <v>0</v>
      </c>
      <c r="J3237" s="1">
        <v>3</v>
      </c>
      <c r="K3237" s="1">
        <v>0</v>
      </c>
      <c r="L3237" s="1">
        <v>0</v>
      </c>
      <c r="M3237" s="1">
        <v>19</v>
      </c>
      <c r="N3237" s="1">
        <v>2.1590909090908998</v>
      </c>
      <c r="O3237" s="1" t="s">
        <v>6885</v>
      </c>
    </row>
    <row r="3238" spans="1:15" x14ac:dyDescent="0.3">
      <c r="A3238" s="1" t="s">
        <v>5701</v>
      </c>
      <c r="B3238" s="1" t="s">
        <v>5771</v>
      </c>
      <c r="C3238" s="1">
        <v>3</v>
      </c>
      <c r="D3238" s="1" t="s">
        <v>6773</v>
      </c>
      <c r="E3238" s="1">
        <v>9</v>
      </c>
      <c r="F3238" s="1" t="s">
        <v>7117</v>
      </c>
      <c r="G3238" s="1" t="s">
        <v>5803</v>
      </c>
      <c r="H3238" s="1" t="s">
        <v>6882</v>
      </c>
      <c r="I3238" s="1" t="b">
        <v>0</v>
      </c>
      <c r="J3238" s="1">
        <v>0</v>
      </c>
      <c r="K3238" s="1">
        <v>1</v>
      </c>
      <c r="L3238" s="1">
        <v>0</v>
      </c>
      <c r="M3238" s="1">
        <v>17</v>
      </c>
      <c r="N3238" s="1">
        <v>1.9318181818181801</v>
      </c>
      <c r="O3238" s="1" t="s">
        <v>6883</v>
      </c>
    </row>
    <row r="3239" spans="1:15" x14ac:dyDescent="0.3">
      <c r="A3239" s="1" t="s">
        <v>5701</v>
      </c>
      <c r="B3239" s="1" t="s">
        <v>5771</v>
      </c>
      <c r="C3239" s="1">
        <v>3</v>
      </c>
      <c r="D3239" s="1" t="s">
        <v>6773</v>
      </c>
      <c r="E3239" s="1">
        <v>10</v>
      </c>
      <c r="F3239" s="1" t="s">
        <v>7121</v>
      </c>
      <c r="G3239" s="1" t="s">
        <v>5803</v>
      </c>
      <c r="H3239" s="1" t="s">
        <v>6877</v>
      </c>
      <c r="I3239" s="1" t="b">
        <v>0</v>
      </c>
      <c r="J3239" s="1">
        <v>0</v>
      </c>
      <c r="K3239" s="1">
        <v>1</v>
      </c>
      <c r="L3239" s="1">
        <v>0</v>
      </c>
      <c r="M3239" s="1">
        <v>54</v>
      </c>
      <c r="N3239" s="1">
        <v>10.609037328094299</v>
      </c>
      <c r="O3239" s="1" t="s">
        <v>6878</v>
      </c>
    </row>
    <row r="3240" spans="1:15" x14ac:dyDescent="0.3">
      <c r="A3240" s="1" t="s">
        <v>5701</v>
      </c>
      <c r="B3240" s="1" t="s">
        <v>5771</v>
      </c>
      <c r="C3240" s="1">
        <v>3</v>
      </c>
      <c r="D3240" s="1" t="s">
        <v>6773</v>
      </c>
      <c r="E3240" s="1">
        <v>10</v>
      </c>
      <c r="F3240" s="1" t="s">
        <v>7121</v>
      </c>
      <c r="G3240" s="1" t="s">
        <v>5814</v>
      </c>
      <c r="H3240" s="1" t="s">
        <v>6897</v>
      </c>
      <c r="I3240" s="1" t="b">
        <v>1</v>
      </c>
      <c r="J3240" s="1">
        <v>0</v>
      </c>
      <c r="K3240" s="1">
        <v>0</v>
      </c>
      <c r="L3240" s="1">
        <v>0</v>
      </c>
      <c r="M3240" s="1">
        <v>10</v>
      </c>
      <c r="N3240" s="1">
        <v>1.9646365422396801</v>
      </c>
      <c r="O3240" s="1" t="s">
        <v>6883</v>
      </c>
    </row>
    <row r="3241" spans="1:15" x14ac:dyDescent="0.3">
      <c r="A3241" s="1" t="s">
        <v>5701</v>
      </c>
      <c r="B3241" s="1" t="s">
        <v>5771</v>
      </c>
      <c r="C3241" s="1">
        <v>3</v>
      </c>
      <c r="D3241" s="1" t="s">
        <v>6773</v>
      </c>
      <c r="E3241" s="1">
        <v>10</v>
      </c>
      <c r="F3241" s="1" t="s">
        <v>7121</v>
      </c>
      <c r="G3241" s="1" t="s">
        <v>5803</v>
      </c>
      <c r="H3241" s="1" t="s">
        <v>6882</v>
      </c>
      <c r="I3241" s="1" t="b">
        <v>0</v>
      </c>
      <c r="J3241" s="1">
        <v>0</v>
      </c>
      <c r="K3241" s="1">
        <v>1</v>
      </c>
      <c r="L3241" s="1">
        <v>0</v>
      </c>
      <c r="M3241" s="1">
        <v>348</v>
      </c>
      <c r="N3241" s="1">
        <v>68.369351669940997</v>
      </c>
      <c r="O3241" s="1" t="s">
        <v>6883</v>
      </c>
    </row>
    <row r="3242" spans="1:15" x14ac:dyDescent="0.3">
      <c r="A3242" s="1" t="s">
        <v>5701</v>
      </c>
      <c r="B3242" s="1" t="s">
        <v>5771</v>
      </c>
      <c r="C3242" s="1">
        <v>3</v>
      </c>
      <c r="D3242" s="1" t="s">
        <v>6773</v>
      </c>
      <c r="E3242" s="1">
        <v>10</v>
      </c>
      <c r="F3242" s="1" t="s">
        <v>7121</v>
      </c>
      <c r="G3242" s="1" t="s">
        <v>5803</v>
      </c>
      <c r="H3242" s="1" t="s">
        <v>6903</v>
      </c>
      <c r="I3242" s="1" t="b">
        <v>0</v>
      </c>
      <c r="J3242" s="1">
        <v>0</v>
      </c>
      <c r="K3242" s="1">
        <v>1</v>
      </c>
      <c r="L3242" s="1">
        <v>0</v>
      </c>
      <c r="M3242" s="1">
        <v>30</v>
      </c>
      <c r="N3242" s="1">
        <v>5.8939096267190498</v>
      </c>
      <c r="O3242" s="1" t="s">
        <v>6904</v>
      </c>
    </row>
    <row r="3243" spans="1:15" x14ac:dyDescent="0.3">
      <c r="A3243" s="1" t="s">
        <v>5701</v>
      </c>
      <c r="B3243" s="1" t="s">
        <v>5771</v>
      </c>
      <c r="C3243" s="1">
        <v>3</v>
      </c>
      <c r="D3243" s="1" t="s">
        <v>6773</v>
      </c>
      <c r="E3243" s="1">
        <v>10</v>
      </c>
      <c r="F3243" s="1" t="s">
        <v>7121</v>
      </c>
      <c r="G3243" s="1" t="s">
        <v>5814</v>
      </c>
      <c r="H3243" s="1" t="s">
        <v>6880</v>
      </c>
      <c r="I3243" s="1" t="b">
        <v>1</v>
      </c>
      <c r="J3243" s="1">
        <v>0</v>
      </c>
      <c r="K3243" s="1">
        <v>0</v>
      </c>
      <c r="L3243" s="1">
        <v>0</v>
      </c>
      <c r="M3243" s="1">
        <v>18</v>
      </c>
      <c r="N3243" s="1">
        <v>3.5363457760314301</v>
      </c>
      <c r="O3243" s="1" t="s">
        <v>6886</v>
      </c>
    </row>
    <row r="3244" spans="1:15" x14ac:dyDescent="0.3">
      <c r="A3244" s="1" t="s">
        <v>5701</v>
      </c>
      <c r="B3244" s="1" t="s">
        <v>5771</v>
      </c>
      <c r="C3244" s="1">
        <v>3</v>
      </c>
      <c r="D3244" s="1" t="s">
        <v>6773</v>
      </c>
      <c r="E3244" s="1">
        <v>11</v>
      </c>
      <c r="F3244" s="1" t="s">
        <v>7122</v>
      </c>
      <c r="G3244" s="1" t="s">
        <v>5803</v>
      </c>
      <c r="H3244" s="1" t="s">
        <v>6877</v>
      </c>
      <c r="I3244" s="1" t="b">
        <v>0</v>
      </c>
      <c r="J3244" s="1">
        <v>0</v>
      </c>
      <c r="K3244" s="1">
        <v>1</v>
      </c>
      <c r="L3244" s="1">
        <v>0</v>
      </c>
      <c r="M3244" s="1">
        <v>1199</v>
      </c>
      <c r="N3244" s="1">
        <v>54.376417233560097</v>
      </c>
      <c r="O3244" s="1" t="s">
        <v>6878</v>
      </c>
    </row>
    <row r="3245" spans="1:15" x14ac:dyDescent="0.3">
      <c r="A3245" s="1" t="s">
        <v>5701</v>
      </c>
      <c r="B3245" s="1" t="s">
        <v>5771</v>
      </c>
      <c r="C3245" s="1">
        <v>3</v>
      </c>
      <c r="D3245" s="1" t="s">
        <v>6773</v>
      </c>
      <c r="E3245" s="1">
        <v>11</v>
      </c>
      <c r="F3245" s="1" t="s">
        <v>7122</v>
      </c>
      <c r="G3245" s="1" t="s">
        <v>5803</v>
      </c>
      <c r="H3245" s="1" t="s">
        <v>6903</v>
      </c>
      <c r="I3245" s="1" t="b">
        <v>0</v>
      </c>
      <c r="J3245" s="1">
        <v>0</v>
      </c>
      <c r="K3245" s="1">
        <v>1</v>
      </c>
      <c r="L3245" s="1">
        <v>0</v>
      </c>
      <c r="M3245" s="1">
        <v>653</v>
      </c>
      <c r="N3245" s="1">
        <v>29.614512471655299</v>
      </c>
      <c r="O3245" s="1" t="s">
        <v>6904</v>
      </c>
    </row>
    <row r="3246" spans="1:15" x14ac:dyDescent="0.3">
      <c r="A3246" s="1" t="s">
        <v>5701</v>
      </c>
      <c r="B3246" s="1" t="s">
        <v>5771</v>
      </c>
      <c r="C3246" s="1">
        <v>3</v>
      </c>
      <c r="D3246" s="1" t="s">
        <v>6773</v>
      </c>
      <c r="E3246" s="1">
        <v>11</v>
      </c>
      <c r="F3246" s="1" t="s">
        <v>7122</v>
      </c>
      <c r="G3246" s="1" t="s">
        <v>5803</v>
      </c>
      <c r="H3246" s="1" t="s">
        <v>6882</v>
      </c>
      <c r="I3246" s="1" t="b">
        <v>0</v>
      </c>
      <c r="J3246" s="1">
        <v>0</v>
      </c>
      <c r="K3246" s="1">
        <v>1</v>
      </c>
      <c r="L3246" s="1">
        <v>0</v>
      </c>
      <c r="M3246" s="1">
        <v>111</v>
      </c>
      <c r="N3246" s="1">
        <v>5.03401360544217</v>
      </c>
      <c r="O3246" s="1" t="s">
        <v>6883</v>
      </c>
    </row>
    <row r="3247" spans="1:15" x14ac:dyDescent="0.3">
      <c r="A3247" s="1" t="s">
        <v>5701</v>
      </c>
      <c r="B3247" s="1" t="s">
        <v>5771</v>
      </c>
      <c r="C3247" s="1">
        <v>3</v>
      </c>
      <c r="D3247" s="1" t="s">
        <v>6773</v>
      </c>
      <c r="E3247" s="1">
        <v>12</v>
      </c>
      <c r="F3247" s="1" t="s">
        <v>7123</v>
      </c>
      <c r="G3247" s="1" t="s">
        <v>5814</v>
      </c>
      <c r="H3247" s="1" t="s">
        <v>6880</v>
      </c>
      <c r="I3247" s="1" t="b">
        <v>1</v>
      </c>
      <c r="J3247" s="1">
        <v>0</v>
      </c>
      <c r="K3247" s="1">
        <v>0</v>
      </c>
      <c r="L3247" s="1">
        <v>0</v>
      </c>
      <c r="M3247" s="1">
        <v>1310</v>
      </c>
      <c r="N3247" s="1">
        <v>93.238434163701001</v>
      </c>
      <c r="O3247" s="1" t="s">
        <v>6886</v>
      </c>
    </row>
    <row r="3248" spans="1:15" x14ac:dyDescent="0.3">
      <c r="A3248" s="1" t="s">
        <v>5701</v>
      </c>
      <c r="B3248" s="1" t="s">
        <v>5771</v>
      </c>
      <c r="C3248" s="1">
        <v>3</v>
      </c>
      <c r="D3248" s="1" t="s">
        <v>6773</v>
      </c>
      <c r="E3248" s="1">
        <v>13</v>
      </c>
      <c r="F3248" s="1" t="s">
        <v>7124</v>
      </c>
      <c r="G3248" s="1" t="s">
        <v>5814</v>
      </c>
      <c r="H3248" s="1" t="s">
        <v>6880</v>
      </c>
      <c r="I3248" s="1" t="b">
        <v>1</v>
      </c>
      <c r="J3248" s="1">
        <v>0</v>
      </c>
      <c r="K3248" s="1">
        <v>0</v>
      </c>
      <c r="L3248" s="1">
        <v>0</v>
      </c>
      <c r="M3248" s="1">
        <v>1084</v>
      </c>
      <c r="N3248" s="1">
        <v>93.448275862068897</v>
      </c>
      <c r="O3248" s="1" t="s">
        <v>6886</v>
      </c>
    </row>
    <row r="3249" spans="1:15" x14ac:dyDescent="0.3">
      <c r="A3249" s="1" t="s">
        <v>5701</v>
      </c>
      <c r="B3249" s="1" t="s">
        <v>5771</v>
      </c>
      <c r="C3249" s="1">
        <v>3</v>
      </c>
      <c r="D3249" s="1" t="s">
        <v>6773</v>
      </c>
      <c r="E3249" s="1">
        <v>13</v>
      </c>
      <c r="F3249" s="1" t="s">
        <v>7124</v>
      </c>
      <c r="G3249" s="1" t="s">
        <v>5908</v>
      </c>
      <c r="H3249" s="1" t="s">
        <v>6880</v>
      </c>
      <c r="I3249" s="1" t="b">
        <v>0</v>
      </c>
      <c r="J3249" s="1">
        <v>0</v>
      </c>
      <c r="K3249" s="1">
        <v>0</v>
      </c>
      <c r="L3249" s="1">
        <v>1</v>
      </c>
      <c r="M3249" s="1">
        <v>14</v>
      </c>
      <c r="N3249" s="1">
        <v>1.2068965517241299</v>
      </c>
      <c r="O3249" s="1" t="s">
        <v>7125</v>
      </c>
    </row>
    <row r="3250" spans="1:15" x14ac:dyDescent="0.3">
      <c r="A3250" s="1" t="s">
        <v>5701</v>
      </c>
      <c r="B3250" s="1" t="s">
        <v>5771</v>
      </c>
      <c r="C3250" s="1">
        <v>3</v>
      </c>
      <c r="D3250" s="1" t="s">
        <v>6773</v>
      </c>
      <c r="E3250" s="1">
        <v>14</v>
      </c>
      <c r="F3250" s="1" t="s">
        <v>7126</v>
      </c>
      <c r="G3250" s="1" t="s">
        <v>5803</v>
      </c>
      <c r="H3250" s="1" t="s">
        <v>6877</v>
      </c>
      <c r="I3250" s="1" t="b">
        <v>0</v>
      </c>
      <c r="J3250" s="1">
        <v>0</v>
      </c>
      <c r="K3250" s="1">
        <v>1</v>
      </c>
      <c r="L3250" s="1">
        <v>0</v>
      </c>
      <c r="M3250" s="1">
        <v>709</v>
      </c>
      <c r="N3250" s="1">
        <v>57.642276422764198</v>
      </c>
      <c r="O3250" s="1" t="s">
        <v>6878</v>
      </c>
    </row>
    <row r="3251" spans="1:15" x14ac:dyDescent="0.3">
      <c r="A3251" s="1" t="s">
        <v>5701</v>
      </c>
      <c r="B3251" s="1" t="s">
        <v>5771</v>
      </c>
      <c r="C3251" s="1">
        <v>3</v>
      </c>
      <c r="D3251" s="1" t="s">
        <v>6773</v>
      </c>
      <c r="E3251" s="1">
        <v>14</v>
      </c>
      <c r="F3251" s="1" t="s">
        <v>7126</v>
      </c>
      <c r="G3251" s="1" t="s">
        <v>5814</v>
      </c>
      <c r="H3251" s="1" t="s">
        <v>6933</v>
      </c>
      <c r="I3251" s="1" t="b">
        <v>1</v>
      </c>
      <c r="J3251" s="1">
        <v>0</v>
      </c>
      <c r="K3251" s="1">
        <v>0</v>
      </c>
      <c r="L3251" s="1">
        <v>0</v>
      </c>
      <c r="M3251" s="1">
        <v>67</v>
      </c>
      <c r="N3251" s="1">
        <v>5.4471544715447102</v>
      </c>
      <c r="O3251" s="1" t="s">
        <v>6934</v>
      </c>
    </row>
    <row r="3252" spans="1:15" x14ac:dyDescent="0.3">
      <c r="A3252" s="1" t="s">
        <v>5701</v>
      </c>
      <c r="B3252" s="1" t="s">
        <v>5771</v>
      </c>
      <c r="C3252" s="1">
        <v>3</v>
      </c>
      <c r="D3252" s="1" t="s">
        <v>6773</v>
      </c>
      <c r="E3252" s="1">
        <v>14</v>
      </c>
      <c r="F3252" s="1" t="s">
        <v>7126</v>
      </c>
      <c r="G3252" s="1" t="s">
        <v>5803</v>
      </c>
      <c r="H3252" s="1" t="s">
        <v>6882</v>
      </c>
      <c r="I3252" s="1" t="b">
        <v>0</v>
      </c>
      <c r="J3252" s="1">
        <v>0</v>
      </c>
      <c r="K3252" s="1">
        <v>1</v>
      </c>
      <c r="L3252" s="1">
        <v>0</v>
      </c>
      <c r="M3252" s="1">
        <v>329</v>
      </c>
      <c r="N3252" s="1">
        <v>26.747967479674799</v>
      </c>
      <c r="O3252" s="1" t="s">
        <v>6883</v>
      </c>
    </row>
    <row r="3253" spans="1:15" x14ac:dyDescent="0.3">
      <c r="A3253" s="1" t="s">
        <v>5701</v>
      </c>
      <c r="B3253" s="1" t="s">
        <v>5771</v>
      </c>
      <c r="C3253" s="1">
        <v>3</v>
      </c>
      <c r="D3253" s="1" t="s">
        <v>6773</v>
      </c>
      <c r="E3253" s="1">
        <v>14</v>
      </c>
      <c r="F3253" s="1" t="s">
        <v>7126</v>
      </c>
      <c r="G3253" s="1" t="s">
        <v>5803</v>
      </c>
      <c r="H3253" s="1" t="s">
        <v>6903</v>
      </c>
      <c r="I3253" s="1" t="b">
        <v>0</v>
      </c>
      <c r="J3253" s="1">
        <v>0</v>
      </c>
      <c r="K3253" s="1">
        <v>1</v>
      </c>
      <c r="L3253" s="1">
        <v>0</v>
      </c>
      <c r="M3253" s="1">
        <v>34</v>
      </c>
      <c r="N3253" s="1">
        <v>2.76422764227642</v>
      </c>
      <c r="O3253" s="1" t="s">
        <v>6904</v>
      </c>
    </row>
    <row r="3254" spans="1:15" x14ac:dyDescent="0.3">
      <c r="A3254" s="1" t="s">
        <v>5701</v>
      </c>
      <c r="B3254" s="1" t="s">
        <v>5771</v>
      </c>
      <c r="C3254" s="1">
        <v>3</v>
      </c>
      <c r="D3254" s="1" t="s">
        <v>6773</v>
      </c>
      <c r="E3254" s="1">
        <v>15</v>
      </c>
      <c r="F3254" s="1" t="s">
        <v>7127</v>
      </c>
      <c r="G3254" s="1" t="s">
        <v>5814</v>
      </c>
      <c r="H3254" s="1" t="s">
        <v>6933</v>
      </c>
      <c r="I3254" s="1" t="b">
        <v>1</v>
      </c>
      <c r="J3254" s="1">
        <v>0</v>
      </c>
      <c r="K3254" s="1">
        <v>0</v>
      </c>
      <c r="L3254" s="1">
        <v>0</v>
      </c>
      <c r="M3254" s="1">
        <v>577</v>
      </c>
      <c r="N3254" s="1">
        <v>54.229323308270601</v>
      </c>
      <c r="O3254" s="1" t="s">
        <v>6934</v>
      </c>
    </row>
    <row r="3255" spans="1:15" x14ac:dyDescent="0.3">
      <c r="A3255" s="1" t="s">
        <v>5701</v>
      </c>
      <c r="B3255" s="1" t="s">
        <v>5771</v>
      </c>
      <c r="C3255" s="1">
        <v>3</v>
      </c>
      <c r="D3255" s="1" t="s">
        <v>6773</v>
      </c>
      <c r="E3255" s="1">
        <v>15</v>
      </c>
      <c r="F3255" s="1" t="s">
        <v>7127</v>
      </c>
      <c r="G3255" s="1" t="s">
        <v>5803</v>
      </c>
      <c r="H3255" s="1" t="s">
        <v>6877</v>
      </c>
      <c r="I3255" s="1" t="b">
        <v>0</v>
      </c>
      <c r="J3255" s="1">
        <v>0</v>
      </c>
      <c r="K3255" s="1">
        <v>1</v>
      </c>
      <c r="L3255" s="1">
        <v>0</v>
      </c>
      <c r="M3255" s="1">
        <v>67</v>
      </c>
      <c r="N3255" s="1">
        <v>6.2969924812029996</v>
      </c>
      <c r="O3255" s="1" t="s">
        <v>6878</v>
      </c>
    </row>
    <row r="3256" spans="1:15" x14ac:dyDescent="0.3">
      <c r="A3256" s="1" t="s">
        <v>5701</v>
      </c>
      <c r="B3256" s="1" t="s">
        <v>5771</v>
      </c>
      <c r="C3256" s="1">
        <v>3</v>
      </c>
      <c r="D3256" s="1" t="s">
        <v>6773</v>
      </c>
      <c r="E3256" s="1">
        <v>15</v>
      </c>
      <c r="F3256" s="1" t="s">
        <v>7127</v>
      </c>
      <c r="G3256" s="1" t="s">
        <v>5803</v>
      </c>
      <c r="H3256" s="1" t="s">
        <v>6903</v>
      </c>
      <c r="I3256" s="1" t="b">
        <v>0</v>
      </c>
      <c r="J3256" s="1">
        <v>0</v>
      </c>
      <c r="K3256" s="1">
        <v>1</v>
      </c>
      <c r="L3256" s="1">
        <v>0</v>
      </c>
      <c r="M3256" s="1">
        <v>304</v>
      </c>
      <c r="N3256" s="1">
        <v>28.571428571428498</v>
      </c>
      <c r="O3256" s="1" t="s">
        <v>6904</v>
      </c>
    </row>
    <row r="3257" spans="1:15" x14ac:dyDescent="0.3">
      <c r="A3257" s="1" t="s">
        <v>5701</v>
      </c>
      <c r="B3257" s="1" t="s">
        <v>5771</v>
      </c>
      <c r="C3257" s="1">
        <v>3</v>
      </c>
      <c r="D3257" s="1" t="s">
        <v>6773</v>
      </c>
      <c r="E3257" s="1">
        <v>15</v>
      </c>
      <c r="F3257" s="1" t="s">
        <v>7127</v>
      </c>
      <c r="G3257" s="1" t="s">
        <v>5803</v>
      </c>
      <c r="H3257" s="1" t="s">
        <v>6882</v>
      </c>
      <c r="I3257" s="1" t="b">
        <v>0</v>
      </c>
      <c r="J3257" s="1">
        <v>0</v>
      </c>
      <c r="K3257" s="1">
        <v>1</v>
      </c>
      <c r="L3257" s="1">
        <v>0</v>
      </c>
      <c r="M3257" s="1">
        <v>32</v>
      </c>
      <c r="N3257" s="1">
        <v>3.0075187969924801</v>
      </c>
      <c r="O3257" s="1" t="s">
        <v>6883</v>
      </c>
    </row>
    <row r="3258" spans="1:15" x14ac:dyDescent="0.3">
      <c r="A3258" s="1" t="s">
        <v>5701</v>
      </c>
      <c r="B3258" s="1" t="s">
        <v>5771</v>
      </c>
      <c r="C3258" s="1">
        <v>3</v>
      </c>
      <c r="D3258" s="1" t="s">
        <v>6773</v>
      </c>
      <c r="E3258" s="1">
        <v>16</v>
      </c>
      <c r="F3258" s="1" t="s">
        <v>7128</v>
      </c>
      <c r="G3258" s="1" t="s">
        <v>5803</v>
      </c>
      <c r="H3258" s="1" t="s">
        <v>6877</v>
      </c>
      <c r="I3258" s="1" t="b">
        <v>0</v>
      </c>
      <c r="J3258" s="1">
        <v>0</v>
      </c>
      <c r="K3258" s="1">
        <v>1</v>
      </c>
      <c r="L3258" s="1">
        <v>0</v>
      </c>
      <c r="M3258" s="1">
        <v>640</v>
      </c>
      <c r="N3258" s="1">
        <v>34.408602150537597</v>
      </c>
      <c r="O3258" s="1" t="s">
        <v>6878</v>
      </c>
    </row>
    <row r="3259" spans="1:15" x14ac:dyDescent="0.3">
      <c r="A3259" s="1" t="s">
        <v>5701</v>
      </c>
      <c r="B3259" s="1" t="s">
        <v>5771</v>
      </c>
      <c r="C3259" s="1">
        <v>3</v>
      </c>
      <c r="D3259" s="1" t="s">
        <v>6773</v>
      </c>
      <c r="E3259" s="1">
        <v>16</v>
      </c>
      <c r="F3259" s="1" t="s">
        <v>7128</v>
      </c>
      <c r="G3259" s="1" t="s">
        <v>5803</v>
      </c>
      <c r="H3259" s="1" t="s">
        <v>6877</v>
      </c>
      <c r="I3259" s="1" t="b">
        <v>0</v>
      </c>
      <c r="J3259" s="1">
        <v>0</v>
      </c>
      <c r="K3259" s="1">
        <v>1</v>
      </c>
      <c r="L3259" s="1">
        <v>1</v>
      </c>
      <c r="M3259" s="1">
        <v>20</v>
      </c>
      <c r="N3259" s="1">
        <v>1.0752688172042999</v>
      </c>
      <c r="O3259" s="1" t="s">
        <v>7129</v>
      </c>
    </row>
    <row r="3260" spans="1:15" x14ac:dyDescent="0.3">
      <c r="A3260" s="1" t="s">
        <v>5701</v>
      </c>
      <c r="B3260" s="1" t="s">
        <v>5771</v>
      </c>
      <c r="C3260" s="1">
        <v>3</v>
      </c>
      <c r="D3260" s="1" t="s">
        <v>6773</v>
      </c>
      <c r="E3260" s="1">
        <v>16</v>
      </c>
      <c r="F3260" s="1" t="s">
        <v>7128</v>
      </c>
      <c r="G3260" s="1" t="s">
        <v>5803</v>
      </c>
      <c r="H3260" s="1" t="s">
        <v>6903</v>
      </c>
      <c r="I3260" s="1" t="b">
        <v>0</v>
      </c>
      <c r="J3260" s="1">
        <v>0</v>
      </c>
      <c r="K3260" s="1">
        <v>1</v>
      </c>
      <c r="L3260" s="1">
        <v>0</v>
      </c>
      <c r="M3260" s="1">
        <v>585</v>
      </c>
      <c r="N3260" s="1">
        <v>31.451612903225801</v>
      </c>
      <c r="O3260" s="1" t="s">
        <v>6904</v>
      </c>
    </row>
    <row r="3261" spans="1:15" x14ac:dyDescent="0.3">
      <c r="A3261" s="1" t="s">
        <v>5701</v>
      </c>
      <c r="B3261" s="1" t="s">
        <v>5771</v>
      </c>
      <c r="C3261" s="1">
        <v>3</v>
      </c>
      <c r="D3261" s="1" t="s">
        <v>6773</v>
      </c>
      <c r="E3261" s="1">
        <v>16</v>
      </c>
      <c r="F3261" s="1" t="s">
        <v>7128</v>
      </c>
      <c r="G3261" s="1" t="s">
        <v>5803</v>
      </c>
      <c r="H3261" s="1" t="s">
        <v>6882</v>
      </c>
      <c r="I3261" s="1" t="b">
        <v>0</v>
      </c>
      <c r="J3261" s="1">
        <v>0</v>
      </c>
      <c r="K3261" s="1">
        <v>1</v>
      </c>
      <c r="L3261" s="1">
        <v>0</v>
      </c>
      <c r="M3261" s="1">
        <v>363</v>
      </c>
      <c r="N3261" s="1">
        <v>19.516129032258</v>
      </c>
      <c r="O3261" s="1" t="s">
        <v>6883</v>
      </c>
    </row>
    <row r="3262" spans="1:15" x14ac:dyDescent="0.3">
      <c r="A3262" s="1" t="s">
        <v>5701</v>
      </c>
      <c r="B3262" s="1" t="s">
        <v>5771</v>
      </c>
      <c r="C3262" s="1">
        <v>3</v>
      </c>
      <c r="D3262" s="1" t="s">
        <v>6773</v>
      </c>
      <c r="E3262" s="1">
        <v>16</v>
      </c>
      <c r="F3262" s="1" t="s">
        <v>7128</v>
      </c>
      <c r="G3262" s="1" t="s">
        <v>5801</v>
      </c>
      <c r="H3262" s="1" t="s">
        <v>6880</v>
      </c>
      <c r="I3262" s="1" t="b">
        <v>0</v>
      </c>
      <c r="J3262" s="1">
        <v>1</v>
      </c>
      <c r="K3262" s="1">
        <v>0</v>
      </c>
      <c r="L3262" s="1">
        <v>0</v>
      </c>
      <c r="M3262" s="1">
        <v>45</v>
      </c>
      <c r="N3262" s="1">
        <v>2.4193548387096699</v>
      </c>
      <c r="O3262" s="1" t="s">
        <v>6881</v>
      </c>
    </row>
    <row r="3263" spans="1:15" x14ac:dyDescent="0.3">
      <c r="A3263" s="1" t="s">
        <v>5701</v>
      </c>
      <c r="B3263" s="1" t="s">
        <v>5771</v>
      </c>
      <c r="C3263" s="1">
        <v>3</v>
      </c>
      <c r="D3263" s="1" t="s">
        <v>6773</v>
      </c>
      <c r="E3263" s="1">
        <v>16</v>
      </c>
      <c r="F3263" s="1" t="s">
        <v>7128</v>
      </c>
      <c r="G3263" s="1" t="s">
        <v>5814</v>
      </c>
      <c r="H3263" s="1" t="s">
        <v>6880</v>
      </c>
      <c r="I3263" s="1" t="b">
        <v>1</v>
      </c>
      <c r="J3263" s="1">
        <v>0</v>
      </c>
      <c r="K3263" s="1">
        <v>0</v>
      </c>
      <c r="L3263" s="1">
        <v>0</v>
      </c>
      <c r="M3263" s="1">
        <v>25</v>
      </c>
      <c r="N3263" s="1">
        <v>1.34408602150537</v>
      </c>
      <c r="O3263" s="1" t="s">
        <v>6886</v>
      </c>
    </row>
    <row r="3264" spans="1:15" x14ac:dyDescent="0.3">
      <c r="A3264" s="1" t="s">
        <v>5701</v>
      </c>
      <c r="B3264" s="1" t="s">
        <v>5771</v>
      </c>
      <c r="C3264" s="1">
        <v>3</v>
      </c>
      <c r="D3264" s="1" t="s">
        <v>6773</v>
      </c>
      <c r="E3264" s="1">
        <v>17</v>
      </c>
      <c r="F3264" s="1" t="s">
        <v>7130</v>
      </c>
      <c r="G3264" s="1" t="s">
        <v>5803</v>
      </c>
      <c r="H3264" s="1" t="s">
        <v>6877</v>
      </c>
      <c r="I3264" s="1" t="b">
        <v>0</v>
      </c>
      <c r="J3264" s="1">
        <v>0</v>
      </c>
      <c r="K3264" s="1">
        <v>1</v>
      </c>
      <c r="L3264" s="1">
        <v>0</v>
      </c>
      <c r="M3264" s="1">
        <v>181</v>
      </c>
      <c r="N3264" s="1">
        <v>9.8907103825136602</v>
      </c>
      <c r="O3264" s="1" t="s">
        <v>6878</v>
      </c>
    </row>
    <row r="3265" spans="1:15" x14ac:dyDescent="0.3">
      <c r="A3265" s="1" t="s">
        <v>5701</v>
      </c>
      <c r="B3265" s="1" t="s">
        <v>5771</v>
      </c>
      <c r="C3265" s="1">
        <v>3</v>
      </c>
      <c r="D3265" s="1" t="s">
        <v>6773</v>
      </c>
      <c r="E3265" s="1">
        <v>17</v>
      </c>
      <c r="F3265" s="1" t="s">
        <v>7130</v>
      </c>
      <c r="G3265" s="1" t="s">
        <v>5810</v>
      </c>
      <c r="H3265" s="1" t="s">
        <v>6933</v>
      </c>
      <c r="I3265" s="1" t="b">
        <v>0</v>
      </c>
      <c r="J3265" s="1">
        <v>2</v>
      </c>
      <c r="K3265" s="1">
        <v>0</v>
      </c>
      <c r="L3265" s="1">
        <v>0</v>
      </c>
      <c r="M3265" s="1">
        <v>72</v>
      </c>
      <c r="N3265" s="1">
        <v>3.93442622950819</v>
      </c>
      <c r="O3265" s="1" t="s">
        <v>7131</v>
      </c>
    </row>
    <row r="3266" spans="1:15" x14ac:dyDescent="0.3">
      <c r="A3266" s="1" t="s">
        <v>5701</v>
      </c>
      <c r="B3266" s="1" t="s">
        <v>5771</v>
      </c>
      <c r="C3266" s="1">
        <v>3</v>
      </c>
      <c r="D3266" s="1" t="s">
        <v>6773</v>
      </c>
      <c r="E3266" s="1">
        <v>17</v>
      </c>
      <c r="F3266" s="1" t="s">
        <v>7130</v>
      </c>
      <c r="G3266" s="1" t="s">
        <v>5814</v>
      </c>
      <c r="H3266" s="1" t="s">
        <v>6933</v>
      </c>
      <c r="I3266" s="1" t="b">
        <v>1</v>
      </c>
      <c r="J3266" s="1">
        <v>0</v>
      </c>
      <c r="K3266" s="1">
        <v>0</v>
      </c>
      <c r="L3266" s="1">
        <v>0</v>
      </c>
      <c r="M3266" s="1">
        <v>42</v>
      </c>
      <c r="N3266" s="1">
        <v>2.2950819672131102</v>
      </c>
      <c r="O3266" s="1" t="s">
        <v>6934</v>
      </c>
    </row>
    <row r="3267" spans="1:15" x14ac:dyDescent="0.3">
      <c r="A3267" s="1" t="s">
        <v>5701</v>
      </c>
      <c r="B3267" s="1" t="s">
        <v>5771</v>
      </c>
      <c r="C3267" s="1">
        <v>3</v>
      </c>
      <c r="D3267" s="1" t="s">
        <v>6773</v>
      </c>
      <c r="E3267" s="1">
        <v>17</v>
      </c>
      <c r="F3267" s="1" t="s">
        <v>7130</v>
      </c>
      <c r="G3267" s="1" t="s">
        <v>5814</v>
      </c>
      <c r="H3267" s="1" t="s">
        <v>7132</v>
      </c>
      <c r="I3267" s="1" t="b">
        <v>1</v>
      </c>
      <c r="J3267" s="1">
        <v>0</v>
      </c>
      <c r="K3267" s="1">
        <v>0</v>
      </c>
      <c r="L3267" s="1">
        <v>0</v>
      </c>
      <c r="M3267" s="1">
        <v>21</v>
      </c>
      <c r="N3267" s="1">
        <v>1.14754098360655</v>
      </c>
      <c r="O3267" s="1" t="s">
        <v>7133</v>
      </c>
    </row>
    <row r="3268" spans="1:15" x14ac:dyDescent="0.3">
      <c r="A3268" s="1" t="s">
        <v>5701</v>
      </c>
      <c r="B3268" s="1" t="s">
        <v>5771</v>
      </c>
      <c r="C3268" s="1">
        <v>3</v>
      </c>
      <c r="D3268" s="1" t="s">
        <v>6773</v>
      </c>
      <c r="E3268" s="1">
        <v>17</v>
      </c>
      <c r="F3268" s="1" t="s">
        <v>7130</v>
      </c>
      <c r="G3268" s="1" t="s">
        <v>5803</v>
      </c>
      <c r="H3268" s="1" t="s">
        <v>6903</v>
      </c>
      <c r="I3268" s="1" t="b">
        <v>0</v>
      </c>
      <c r="J3268" s="1">
        <v>0</v>
      </c>
      <c r="K3268" s="1">
        <v>1</v>
      </c>
      <c r="L3268" s="1">
        <v>0</v>
      </c>
      <c r="M3268" s="1">
        <v>611</v>
      </c>
      <c r="N3268" s="1">
        <v>33.387978142076499</v>
      </c>
      <c r="O3268" s="1" t="s">
        <v>6904</v>
      </c>
    </row>
    <row r="3269" spans="1:15" x14ac:dyDescent="0.3">
      <c r="A3269" s="1" t="s">
        <v>5701</v>
      </c>
      <c r="B3269" s="1" t="s">
        <v>5771</v>
      </c>
      <c r="C3269" s="1">
        <v>3</v>
      </c>
      <c r="D3269" s="1" t="s">
        <v>6773</v>
      </c>
      <c r="E3269" s="1">
        <v>17</v>
      </c>
      <c r="F3269" s="1" t="s">
        <v>7130</v>
      </c>
      <c r="G3269" s="1" t="s">
        <v>5801</v>
      </c>
      <c r="H3269" s="1" t="s">
        <v>6880</v>
      </c>
      <c r="I3269" s="1" t="b">
        <v>0</v>
      </c>
      <c r="J3269" s="1">
        <v>1</v>
      </c>
      <c r="K3269" s="1">
        <v>0</v>
      </c>
      <c r="L3269" s="1">
        <v>0</v>
      </c>
      <c r="M3269" s="1">
        <v>426</v>
      </c>
      <c r="N3269" s="1">
        <v>23.278688524590098</v>
      </c>
      <c r="O3269" s="1" t="s">
        <v>6881</v>
      </c>
    </row>
    <row r="3270" spans="1:15" x14ac:dyDescent="0.3">
      <c r="A3270" s="1" t="s">
        <v>5701</v>
      </c>
      <c r="B3270" s="1" t="s">
        <v>5771</v>
      </c>
      <c r="C3270" s="1">
        <v>3</v>
      </c>
      <c r="D3270" s="1" t="s">
        <v>6773</v>
      </c>
      <c r="E3270" s="1">
        <v>17</v>
      </c>
      <c r="F3270" s="1" t="s">
        <v>7130</v>
      </c>
      <c r="G3270" s="1" t="s">
        <v>5834</v>
      </c>
      <c r="H3270" s="1" t="s">
        <v>6880</v>
      </c>
      <c r="I3270" s="1" t="b">
        <v>0</v>
      </c>
      <c r="J3270" s="1">
        <v>7</v>
      </c>
      <c r="K3270" s="1">
        <v>0</v>
      </c>
      <c r="L3270" s="1">
        <v>0</v>
      </c>
      <c r="M3270" s="1">
        <v>203</v>
      </c>
      <c r="N3270" s="1">
        <v>11.0928961748633</v>
      </c>
      <c r="O3270" s="1" t="s">
        <v>7074</v>
      </c>
    </row>
    <row r="3271" spans="1:15" x14ac:dyDescent="0.3">
      <c r="A3271" s="1" t="s">
        <v>5701</v>
      </c>
      <c r="B3271" s="1" t="s">
        <v>5771</v>
      </c>
      <c r="C3271" s="1">
        <v>3</v>
      </c>
      <c r="D3271" s="1" t="s">
        <v>6773</v>
      </c>
      <c r="E3271" s="1">
        <v>17</v>
      </c>
      <c r="F3271" s="1" t="s">
        <v>7130</v>
      </c>
      <c r="G3271" s="1" t="s">
        <v>5814</v>
      </c>
      <c r="H3271" s="1" t="s">
        <v>6880</v>
      </c>
      <c r="I3271" s="1" t="b">
        <v>1</v>
      </c>
      <c r="J3271" s="1">
        <v>0</v>
      </c>
      <c r="K3271" s="1">
        <v>0</v>
      </c>
      <c r="L3271" s="1">
        <v>0</v>
      </c>
      <c r="M3271" s="1">
        <v>82</v>
      </c>
      <c r="N3271" s="1">
        <v>4.4808743169398797</v>
      </c>
      <c r="O3271" s="1" t="s">
        <v>6886</v>
      </c>
    </row>
    <row r="3272" spans="1:15" x14ac:dyDescent="0.3">
      <c r="A3272" s="1" t="s">
        <v>5701</v>
      </c>
      <c r="B3272" s="1" t="s">
        <v>5771</v>
      </c>
      <c r="C3272" s="1">
        <v>3</v>
      </c>
      <c r="D3272" s="1" t="s">
        <v>6773</v>
      </c>
      <c r="E3272" s="1">
        <v>17</v>
      </c>
      <c r="F3272" s="1" t="s">
        <v>7130</v>
      </c>
      <c r="G3272" s="1" t="s">
        <v>5803</v>
      </c>
      <c r="H3272" s="1" t="s">
        <v>6882</v>
      </c>
      <c r="I3272" s="1" t="b">
        <v>0</v>
      </c>
      <c r="J3272" s="1">
        <v>0</v>
      </c>
      <c r="K3272" s="1">
        <v>1</v>
      </c>
      <c r="L3272" s="1">
        <v>0</v>
      </c>
      <c r="M3272" s="1">
        <v>46</v>
      </c>
      <c r="N3272" s="1">
        <v>2.5136612021857898</v>
      </c>
      <c r="O3272" s="1" t="s">
        <v>6883</v>
      </c>
    </row>
    <row r="3273" spans="1:15" x14ac:dyDescent="0.3">
      <c r="A3273" s="1" t="s">
        <v>5701</v>
      </c>
      <c r="B3273" s="1" t="s">
        <v>5771</v>
      </c>
      <c r="C3273" s="1">
        <v>3</v>
      </c>
      <c r="D3273" s="1" t="s">
        <v>6773</v>
      </c>
      <c r="E3273" s="1">
        <v>18</v>
      </c>
      <c r="F3273" s="1" t="s">
        <v>7134</v>
      </c>
      <c r="G3273" s="1" t="s">
        <v>5803</v>
      </c>
      <c r="H3273" s="1" t="s">
        <v>6877</v>
      </c>
      <c r="I3273" s="1" t="b">
        <v>0</v>
      </c>
      <c r="J3273" s="1">
        <v>0</v>
      </c>
      <c r="K3273" s="1">
        <v>1</v>
      </c>
      <c r="L3273" s="1">
        <v>0</v>
      </c>
      <c r="M3273" s="1">
        <v>43</v>
      </c>
      <c r="N3273" s="1">
        <v>2.1640664318067402</v>
      </c>
      <c r="O3273" s="1" t="s">
        <v>6878</v>
      </c>
    </row>
    <row r="3274" spans="1:15" x14ac:dyDescent="0.3">
      <c r="A3274" s="1" t="s">
        <v>5701</v>
      </c>
      <c r="B3274" s="1" t="s">
        <v>5771</v>
      </c>
      <c r="C3274" s="1">
        <v>3</v>
      </c>
      <c r="D3274" s="1" t="s">
        <v>6773</v>
      </c>
      <c r="E3274" s="1">
        <v>18</v>
      </c>
      <c r="F3274" s="1" t="s">
        <v>7134</v>
      </c>
      <c r="G3274" s="1" t="s">
        <v>5845</v>
      </c>
      <c r="H3274" s="1" t="s">
        <v>7135</v>
      </c>
      <c r="I3274" s="1" t="b">
        <v>0</v>
      </c>
      <c r="J3274" s="1">
        <v>0</v>
      </c>
      <c r="K3274" s="1">
        <v>4</v>
      </c>
      <c r="L3274" s="1">
        <v>9</v>
      </c>
      <c r="M3274" s="1">
        <v>21</v>
      </c>
      <c r="N3274" s="1">
        <v>1.0568696527428201</v>
      </c>
      <c r="O3274" s="1" t="s">
        <v>7136</v>
      </c>
    </row>
    <row r="3275" spans="1:15" x14ac:dyDescent="0.3">
      <c r="A3275" s="1" t="s">
        <v>5701</v>
      </c>
      <c r="B3275" s="1" t="s">
        <v>5771</v>
      </c>
      <c r="C3275" s="1">
        <v>3</v>
      </c>
      <c r="D3275" s="1" t="s">
        <v>6773</v>
      </c>
      <c r="E3275" s="1">
        <v>18</v>
      </c>
      <c r="F3275" s="1" t="s">
        <v>7134</v>
      </c>
      <c r="G3275" s="1" t="s">
        <v>5803</v>
      </c>
      <c r="H3275" s="1" t="s">
        <v>6882</v>
      </c>
      <c r="I3275" s="1" t="b">
        <v>0</v>
      </c>
      <c r="J3275" s="1">
        <v>0</v>
      </c>
      <c r="K3275" s="1">
        <v>1</v>
      </c>
      <c r="L3275" s="1">
        <v>0</v>
      </c>
      <c r="M3275" s="1">
        <v>686</v>
      </c>
      <c r="N3275" s="1">
        <v>34.524408656265699</v>
      </c>
      <c r="O3275" s="1" t="s">
        <v>6883</v>
      </c>
    </row>
    <row r="3276" spans="1:15" x14ac:dyDescent="0.3">
      <c r="A3276" s="1" t="s">
        <v>5701</v>
      </c>
      <c r="B3276" s="1" t="s">
        <v>5771</v>
      </c>
      <c r="C3276" s="1">
        <v>3</v>
      </c>
      <c r="D3276" s="1" t="s">
        <v>6773</v>
      </c>
      <c r="E3276" s="1">
        <v>18</v>
      </c>
      <c r="F3276" s="1" t="s">
        <v>7134</v>
      </c>
      <c r="G3276" s="1" t="s">
        <v>5803</v>
      </c>
      <c r="H3276" s="1" t="s">
        <v>6903</v>
      </c>
      <c r="I3276" s="1" t="b">
        <v>0</v>
      </c>
      <c r="J3276" s="1">
        <v>0</v>
      </c>
      <c r="K3276" s="1">
        <v>1</v>
      </c>
      <c r="L3276" s="1">
        <v>0</v>
      </c>
      <c r="M3276" s="1">
        <v>587</v>
      </c>
      <c r="N3276" s="1">
        <v>29.542023150478101</v>
      </c>
      <c r="O3276" s="1" t="s">
        <v>6904</v>
      </c>
    </row>
    <row r="3277" spans="1:15" x14ac:dyDescent="0.3">
      <c r="A3277" s="1" t="s">
        <v>5701</v>
      </c>
      <c r="B3277" s="1" t="s">
        <v>5771</v>
      </c>
      <c r="C3277" s="1">
        <v>3</v>
      </c>
      <c r="D3277" s="1" t="s">
        <v>6773</v>
      </c>
      <c r="E3277" s="1">
        <v>18</v>
      </c>
      <c r="F3277" s="1" t="s">
        <v>7134</v>
      </c>
      <c r="G3277" s="1" t="s">
        <v>5834</v>
      </c>
      <c r="H3277" s="1" t="s">
        <v>6927</v>
      </c>
      <c r="I3277" s="1" t="b">
        <v>0</v>
      </c>
      <c r="J3277" s="1">
        <v>6</v>
      </c>
      <c r="K3277" s="1">
        <v>3</v>
      </c>
      <c r="L3277" s="1">
        <v>13</v>
      </c>
      <c r="M3277" s="1">
        <v>209</v>
      </c>
      <c r="N3277" s="1">
        <v>10.518369401107099</v>
      </c>
      <c r="O3277" s="1" t="e">
        <f>--acccgcAcCgcgagatGCgcgCcatcTCCCTcaaCtTC</f>
        <v>#NAME?</v>
      </c>
    </row>
    <row r="3278" spans="1:15" x14ac:dyDescent="0.3">
      <c r="A3278" s="1" t="s">
        <v>5701</v>
      </c>
      <c r="B3278" s="1" t="s">
        <v>5771</v>
      </c>
      <c r="C3278" s="1">
        <v>3</v>
      </c>
      <c r="D3278" s="1" t="s">
        <v>6773</v>
      </c>
      <c r="E3278" s="1">
        <v>18</v>
      </c>
      <c r="F3278" s="1" t="s">
        <v>7134</v>
      </c>
      <c r="G3278" s="1" t="s">
        <v>5816</v>
      </c>
      <c r="H3278" s="1" t="s">
        <v>6880</v>
      </c>
      <c r="I3278" s="1" t="b">
        <v>0</v>
      </c>
      <c r="J3278" s="1">
        <v>3</v>
      </c>
      <c r="K3278" s="1">
        <v>0</v>
      </c>
      <c r="L3278" s="1">
        <v>0</v>
      </c>
      <c r="M3278" s="1">
        <v>108</v>
      </c>
      <c r="N3278" s="1">
        <v>5.4353296426773996</v>
      </c>
      <c r="O3278" s="1" t="s">
        <v>6885</v>
      </c>
    </row>
    <row r="3279" spans="1:15" x14ac:dyDescent="0.3">
      <c r="A3279" s="1" t="s">
        <v>5701</v>
      </c>
      <c r="B3279" s="1" t="s">
        <v>5771</v>
      </c>
      <c r="C3279" s="1">
        <v>3</v>
      </c>
      <c r="D3279" s="1" t="s">
        <v>6773</v>
      </c>
      <c r="E3279" s="1">
        <v>18</v>
      </c>
      <c r="F3279" s="1" t="s">
        <v>7134</v>
      </c>
      <c r="G3279" s="1" t="s">
        <v>5806</v>
      </c>
      <c r="H3279" s="1" t="s">
        <v>7002</v>
      </c>
      <c r="I3279" s="1" t="b">
        <v>0</v>
      </c>
      <c r="J3279" s="1">
        <v>0</v>
      </c>
      <c r="K3279" s="1">
        <v>5</v>
      </c>
      <c r="L3279" s="1">
        <v>11</v>
      </c>
      <c r="M3279" s="1">
        <v>90</v>
      </c>
      <c r="N3279" s="1">
        <v>4.5294413688978299</v>
      </c>
      <c r="O3279" s="1" t="s">
        <v>7003</v>
      </c>
    </row>
    <row r="3280" spans="1:15" x14ac:dyDescent="0.3">
      <c r="A3280" s="1" t="s">
        <v>5701</v>
      </c>
      <c r="B3280" s="1" t="s">
        <v>5771</v>
      </c>
      <c r="C3280" s="1">
        <v>3</v>
      </c>
      <c r="D3280" s="1" t="s">
        <v>6773</v>
      </c>
      <c r="E3280" s="1">
        <v>18</v>
      </c>
      <c r="F3280" s="1" t="s">
        <v>7134</v>
      </c>
      <c r="G3280" s="1" t="s">
        <v>5834</v>
      </c>
      <c r="H3280" s="1" t="s">
        <v>6880</v>
      </c>
      <c r="I3280" s="1" t="b">
        <v>0</v>
      </c>
      <c r="J3280" s="1">
        <v>8</v>
      </c>
      <c r="K3280" s="1">
        <v>0</v>
      </c>
      <c r="L3280" s="1">
        <v>0</v>
      </c>
      <c r="M3280" s="1">
        <v>30</v>
      </c>
      <c r="N3280" s="1">
        <v>1.50981378963261</v>
      </c>
      <c r="O3280" s="1" t="s">
        <v>7000</v>
      </c>
    </row>
    <row r="3281" spans="1:15" x14ac:dyDescent="0.3">
      <c r="A3281" s="1" t="s">
        <v>5701</v>
      </c>
      <c r="B3281" s="1" t="s">
        <v>5771</v>
      </c>
      <c r="C3281" s="1">
        <v>3</v>
      </c>
      <c r="D3281" s="1" t="s">
        <v>6773</v>
      </c>
      <c r="E3281" s="1">
        <v>18</v>
      </c>
      <c r="F3281" s="1" t="s">
        <v>7134</v>
      </c>
      <c r="G3281" s="1" t="s">
        <v>5814</v>
      </c>
      <c r="H3281" s="1" t="s">
        <v>6880</v>
      </c>
      <c r="I3281" s="1" t="b">
        <v>1</v>
      </c>
      <c r="J3281" s="1">
        <v>0</v>
      </c>
      <c r="K3281" s="1">
        <v>0</v>
      </c>
      <c r="L3281" s="1">
        <v>0</v>
      </c>
      <c r="M3281" s="1">
        <v>28</v>
      </c>
      <c r="N3281" s="1">
        <v>1.40915953699043</v>
      </c>
      <c r="O3281" s="1" t="s">
        <v>6886</v>
      </c>
    </row>
    <row r="3282" spans="1:15" x14ac:dyDescent="0.3">
      <c r="A3282" s="1" t="s">
        <v>5701</v>
      </c>
      <c r="B3282" s="1" t="s">
        <v>5771</v>
      </c>
      <c r="C3282" s="1">
        <v>3</v>
      </c>
      <c r="D3282" s="1" t="s">
        <v>6773</v>
      </c>
      <c r="E3282" s="1">
        <v>19</v>
      </c>
      <c r="F3282" s="1" t="s">
        <v>7137</v>
      </c>
      <c r="G3282" s="1" t="s">
        <v>5803</v>
      </c>
      <c r="H3282" s="1" t="s">
        <v>6877</v>
      </c>
      <c r="I3282" s="1" t="b">
        <v>0</v>
      </c>
      <c r="J3282" s="1">
        <v>0</v>
      </c>
      <c r="K3282" s="1">
        <v>1</v>
      </c>
      <c r="L3282" s="1">
        <v>0</v>
      </c>
      <c r="M3282" s="1">
        <v>18</v>
      </c>
      <c r="N3282" s="1">
        <v>1.80360721442885</v>
      </c>
      <c r="O3282" s="1" t="s">
        <v>6878</v>
      </c>
    </row>
    <row r="3283" spans="1:15" x14ac:dyDescent="0.3">
      <c r="A3283" s="1" t="s">
        <v>5701</v>
      </c>
      <c r="B3283" s="1" t="s">
        <v>5771</v>
      </c>
      <c r="C3283" s="1">
        <v>3</v>
      </c>
      <c r="D3283" s="1" t="s">
        <v>6773</v>
      </c>
      <c r="E3283" s="1">
        <v>19</v>
      </c>
      <c r="F3283" s="1" t="s">
        <v>7137</v>
      </c>
      <c r="G3283" s="1" t="s">
        <v>5816</v>
      </c>
      <c r="H3283" s="1" t="s">
        <v>6880</v>
      </c>
      <c r="I3283" s="1" t="b">
        <v>0</v>
      </c>
      <c r="J3283" s="1">
        <v>3</v>
      </c>
      <c r="K3283" s="1">
        <v>0</v>
      </c>
      <c r="L3283" s="1">
        <v>0</v>
      </c>
      <c r="M3283" s="1">
        <v>766</v>
      </c>
      <c r="N3283" s="1">
        <v>76.753507014028003</v>
      </c>
      <c r="O3283" s="1" t="s">
        <v>6885</v>
      </c>
    </row>
    <row r="3284" spans="1:15" x14ac:dyDescent="0.3">
      <c r="A3284" s="1" t="s">
        <v>5701</v>
      </c>
      <c r="B3284" s="1" t="s">
        <v>5771</v>
      </c>
      <c r="C3284" s="1">
        <v>3</v>
      </c>
      <c r="D3284" s="1" t="s">
        <v>6773</v>
      </c>
      <c r="E3284" s="1">
        <v>19</v>
      </c>
      <c r="F3284" s="1" t="s">
        <v>7137</v>
      </c>
      <c r="G3284" s="1" t="s">
        <v>5803</v>
      </c>
      <c r="H3284" s="1" t="s">
        <v>6882</v>
      </c>
      <c r="I3284" s="1" t="b">
        <v>0</v>
      </c>
      <c r="J3284" s="1">
        <v>0</v>
      </c>
      <c r="K3284" s="1">
        <v>1</v>
      </c>
      <c r="L3284" s="1">
        <v>0</v>
      </c>
      <c r="M3284" s="1">
        <v>51</v>
      </c>
      <c r="N3284" s="1">
        <v>5.1102204408817604</v>
      </c>
      <c r="O3284" s="1" t="s">
        <v>6883</v>
      </c>
    </row>
    <row r="3285" spans="1:15" x14ac:dyDescent="0.3">
      <c r="A3285" s="1" t="s">
        <v>5701</v>
      </c>
      <c r="B3285" s="1" t="s">
        <v>5771</v>
      </c>
      <c r="C3285" s="1">
        <v>3</v>
      </c>
      <c r="D3285" s="1" t="s">
        <v>6773</v>
      </c>
      <c r="E3285" s="1">
        <v>19</v>
      </c>
      <c r="F3285" s="1" t="s">
        <v>7137</v>
      </c>
      <c r="G3285" s="1" t="s">
        <v>5803</v>
      </c>
      <c r="H3285" s="1" t="s">
        <v>6903</v>
      </c>
      <c r="I3285" s="1" t="b">
        <v>0</v>
      </c>
      <c r="J3285" s="1">
        <v>0</v>
      </c>
      <c r="K3285" s="1">
        <v>1</v>
      </c>
      <c r="L3285" s="1">
        <v>0</v>
      </c>
      <c r="M3285" s="1">
        <v>42</v>
      </c>
      <c r="N3285" s="1">
        <v>4.2084168336673304</v>
      </c>
      <c r="O3285" s="1" t="s">
        <v>6904</v>
      </c>
    </row>
    <row r="3286" spans="1:15" x14ac:dyDescent="0.3">
      <c r="A3286" s="1" t="s">
        <v>5701</v>
      </c>
      <c r="B3286" s="1" t="s">
        <v>5771</v>
      </c>
      <c r="C3286" s="1">
        <v>3</v>
      </c>
      <c r="D3286" s="1" t="s">
        <v>6773</v>
      </c>
      <c r="E3286" s="1">
        <v>19</v>
      </c>
      <c r="F3286" s="1" t="s">
        <v>7137</v>
      </c>
      <c r="G3286" s="1" t="s">
        <v>5814</v>
      </c>
      <c r="H3286" s="1" t="s">
        <v>6880</v>
      </c>
      <c r="I3286" s="1" t="b">
        <v>1</v>
      </c>
      <c r="J3286" s="1">
        <v>0</v>
      </c>
      <c r="K3286" s="1">
        <v>0</v>
      </c>
      <c r="L3286" s="1">
        <v>0</v>
      </c>
      <c r="M3286" s="1">
        <v>11</v>
      </c>
      <c r="N3286" s="1">
        <v>1.1022044088176299</v>
      </c>
      <c r="O3286" s="1" t="s">
        <v>6886</v>
      </c>
    </row>
    <row r="3287" spans="1:15" x14ac:dyDescent="0.3">
      <c r="A3287" s="1" t="s">
        <v>5701</v>
      </c>
      <c r="B3287" s="1" t="s">
        <v>5771</v>
      </c>
      <c r="C3287" s="1">
        <v>3</v>
      </c>
      <c r="D3287" s="1" t="s">
        <v>6773</v>
      </c>
      <c r="E3287" s="1">
        <v>20</v>
      </c>
      <c r="F3287" s="1" t="s">
        <v>7138</v>
      </c>
      <c r="G3287" s="1" t="s">
        <v>5840</v>
      </c>
      <c r="H3287" s="1" t="s">
        <v>6933</v>
      </c>
      <c r="I3287" s="1" t="b">
        <v>0</v>
      </c>
      <c r="J3287" s="1">
        <v>5</v>
      </c>
      <c r="K3287" s="1">
        <v>0</v>
      </c>
      <c r="L3287" s="1">
        <v>0</v>
      </c>
      <c r="M3287" s="1">
        <v>97</v>
      </c>
      <c r="N3287" s="1">
        <v>4.63671128107074</v>
      </c>
      <c r="O3287" s="1" t="s">
        <v>7052</v>
      </c>
    </row>
    <row r="3288" spans="1:15" x14ac:dyDescent="0.3">
      <c r="A3288" s="1" t="s">
        <v>5701</v>
      </c>
      <c r="B3288" s="1" t="s">
        <v>5771</v>
      </c>
      <c r="C3288" s="1">
        <v>3</v>
      </c>
      <c r="D3288" s="1" t="s">
        <v>6773</v>
      </c>
      <c r="E3288" s="1">
        <v>20</v>
      </c>
      <c r="F3288" s="1" t="s">
        <v>7138</v>
      </c>
      <c r="G3288" s="1" t="s">
        <v>5814</v>
      </c>
      <c r="H3288" s="1" t="s">
        <v>6933</v>
      </c>
      <c r="I3288" s="1" t="b">
        <v>1</v>
      </c>
      <c r="J3288" s="1">
        <v>0</v>
      </c>
      <c r="K3288" s="1">
        <v>0</v>
      </c>
      <c r="L3288" s="1">
        <v>0</v>
      </c>
      <c r="M3288" s="1">
        <v>61</v>
      </c>
      <c r="N3288" s="1">
        <v>2.9158699808795401</v>
      </c>
      <c r="O3288" s="1" t="s">
        <v>6934</v>
      </c>
    </row>
    <row r="3289" spans="1:15" x14ac:dyDescent="0.3">
      <c r="A3289" s="1" t="s">
        <v>5701</v>
      </c>
      <c r="B3289" s="1" t="s">
        <v>5771</v>
      </c>
      <c r="C3289" s="1">
        <v>3</v>
      </c>
      <c r="D3289" s="1" t="s">
        <v>6773</v>
      </c>
      <c r="E3289" s="1">
        <v>20</v>
      </c>
      <c r="F3289" s="1" t="s">
        <v>7138</v>
      </c>
      <c r="G3289" s="1" t="s">
        <v>5803</v>
      </c>
      <c r="H3289" s="1" t="s">
        <v>6877</v>
      </c>
      <c r="I3289" s="1" t="b">
        <v>0</v>
      </c>
      <c r="J3289" s="1">
        <v>0</v>
      </c>
      <c r="K3289" s="1">
        <v>1</v>
      </c>
      <c r="L3289" s="1">
        <v>0</v>
      </c>
      <c r="M3289" s="1">
        <v>47</v>
      </c>
      <c r="N3289" s="1">
        <v>2.24665391969407</v>
      </c>
      <c r="O3289" s="1" t="s">
        <v>6878</v>
      </c>
    </row>
    <row r="3290" spans="1:15" x14ac:dyDescent="0.3">
      <c r="A3290" s="1" t="s">
        <v>5701</v>
      </c>
      <c r="B3290" s="1" t="s">
        <v>5771</v>
      </c>
      <c r="C3290" s="1">
        <v>3</v>
      </c>
      <c r="D3290" s="1" t="s">
        <v>6773</v>
      </c>
      <c r="E3290" s="1">
        <v>20</v>
      </c>
      <c r="F3290" s="1" t="s">
        <v>7138</v>
      </c>
      <c r="G3290" s="1" t="s">
        <v>5816</v>
      </c>
      <c r="H3290" s="1" t="s">
        <v>6880</v>
      </c>
      <c r="I3290" s="1" t="b">
        <v>0</v>
      </c>
      <c r="J3290" s="1">
        <v>3</v>
      </c>
      <c r="K3290" s="1">
        <v>0</v>
      </c>
      <c r="L3290" s="1">
        <v>0</v>
      </c>
      <c r="M3290" s="1">
        <v>805</v>
      </c>
      <c r="N3290" s="1">
        <v>38.479923518164398</v>
      </c>
      <c r="O3290" s="1" t="s">
        <v>6885</v>
      </c>
    </row>
    <row r="3291" spans="1:15" x14ac:dyDescent="0.3">
      <c r="A3291" s="1" t="s">
        <v>5701</v>
      </c>
      <c r="B3291" s="1" t="s">
        <v>5771</v>
      </c>
      <c r="C3291" s="1">
        <v>3</v>
      </c>
      <c r="D3291" s="1" t="s">
        <v>6773</v>
      </c>
      <c r="E3291" s="1">
        <v>20</v>
      </c>
      <c r="F3291" s="1" t="s">
        <v>7138</v>
      </c>
      <c r="G3291" s="1" t="s">
        <v>5834</v>
      </c>
      <c r="H3291" s="1" t="s">
        <v>6880</v>
      </c>
      <c r="I3291" s="1" t="b">
        <v>0</v>
      </c>
      <c r="J3291" s="1">
        <v>8</v>
      </c>
      <c r="K3291" s="1">
        <v>0</v>
      </c>
      <c r="L3291" s="1">
        <v>2</v>
      </c>
      <c r="M3291" s="1">
        <v>743</v>
      </c>
      <c r="N3291" s="1">
        <v>35.516252390057304</v>
      </c>
      <c r="O3291" s="1" t="s">
        <v>7139</v>
      </c>
    </row>
    <row r="3292" spans="1:15" x14ac:dyDescent="0.3">
      <c r="A3292" s="1" t="s">
        <v>5701</v>
      </c>
      <c r="B3292" s="1" t="s">
        <v>5771</v>
      </c>
      <c r="C3292" s="1">
        <v>3</v>
      </c>
      <c r="D3292" s="1" t="s">
        <v>6773</v>
      </c>
      <c r="E3292" s="1">
        <v>20</v>
      </c>
      <c r="F3292" s="1" t="s">
        <v>7138</v>
      </c>
      <c r="G3292" s="1" t="s">
        <v>5806</v>
      </c>
      <c r="H3292" s="1" t="s">
        <v>7002</v>
      </c>
      <c r="I3292" s="1" t="b">
        <v>0</v>
      </c>
      <c r="J3292" s="1">
        <v>0</v>
      </c>
      <c r="K3292" s="1">
        <v>5</v>
      </c>
      <c r="L3292" s="1">
        <v>11</v>
      </c>
      <c r="M3292" s="1">
        <v>79</v>
      </c>
      <c r="N3292" s="1">
        <v>3.7762906309751401</v>
      </c>
      <c r="O3292" s="1" t="s">
        <v>7003</v>
      </c>
    </row>
    <row r="3293" spans="1:15" x14ac:dyDescent="0.3">
      <c r="A3293" s="1" t="s">
        <v>5701</v>
      </c>
      <c r="B3293" s="1" t="s">
        <v>5771</v>
      </c>
      <c r="C3293" s="1">
        <v>3</v>
      </c>
      <c r="D3293" s="1" t="s">
        <v>6773</v>
      </c>
      <c r="E3293" s="1">
        <v>20</v>
      </c>
      <c r="F3293" s="1" t="s">
        <v>7138</v>
      </c>
      <c r="G3293" s="1" t="s">
        <v>5803</v>
      </c>
      <c r="H3293" s="1" t="s">
        <v>6882</v>
      </c>
      <c r="I3293" s="1" t="b">
        <v>0</v>
      </c>
      <c r="J3293" s="1">
        <v>0</v>
      </c>
      <c r="K3293" s="1">
        <v>1</v>
      </c>
      <c r="L3293" s="1">
        <v>0</v>
      </c>
      <c r="M3293" s="1">
        <v>37</v>
      </c>
      <c r="N3293" s="1">
        <v>1.7686424474187299</v>
      </c>
      <c r="O3293" s="1" t="s">
        <v>6883</v>
      </c>
    </row>
    <row r="3294" spans="1:15" x14ac:dyDescent="0.3">
      <c r="A3294" s="1" t="s">
        <v>5701</v>
      </c>
      <c r="B3294" s="1" t="s">
        <v>5771</v>
      </c>
      <c r="C3294" s="1">
        <v>3</v>
      </c>
      <c r="D3294" s="1" t="s">
        <v>6773</v>
      </c>
      <c r="E3294" s="1">
        <v>20</v>
      </c>
      <c r="F3294" s="1" t="s">
        <v>7138</v>
      </c>
      <c r="G3294" s="1" t="s">
        <v>5834</v>
      </c>
      <c r="H3294" s="1" t="s">
        <v>6880</v>
      </c>
      <c r="I3294" s="1" t="b">
        <v>0</v>
      </c>
      <c r="J3294" s="1">
        <v>8</v>
      </c>
      <c r="K3294" s="1">
        <v>0</v>
      </c>
      <c r="L3294" s="1">
        <v>0</v>
      </c>
      <c r="M3294" s="1">
        <v>28</v>
      </c>
      <c r="N3294" s="1">
        <v>1.3384321223709299</v>
      </c>
      <c r="O3294" s="1" t="s">
        <v>7000</v>
      </c>
    </row>
    <row r="3295" spans="1:15" x14ac:dyDescent="0.3">
      <c r="A3295" s="1" t="s">
        <v>5701</v>
      </c>
      <c r="B3295" s="1" t="s">
        <v>5771</v>
      </c>
      <c r="C3295" s="1">
        <v>3</v>
      </c>
      <c r="D3295" s="1" t="s">
        <v>6773</v>
      </c>
      <c r="E3295" s="1">
        <v>20</v>
      </c>
      <c r="F3295" s="1" t="s">
        <v>7138</v>
      </c>
      <c r="G3295" s="1" t="s">
        <v>5803</v>
      </c>
      <c r="H3295" s="1" t="s">
        <v>6903</v>
      </c>
      <c r="I3295" s="1" t="b">
        <v>0</v>
      </c>
      <c r="J3295" s="1">
        <v>0</v>
      </c>
      <c r="K3295" s="1">
        <v>1</v>
      </c>
      <c r="L3295" s="1">
        <v>0</v>
      </c>
      <c r="M3295" s="1">
        <v>21</v>
      </c>
      <c r="N3295" s="1">
        <v>1.0038240917782</v>
      </c>
      <c r="O3295" s="1" t="s">
        <v>6904</v>
      </c>
    </row>
    <row r="3296" spans="1:15" x14ac:dyDescent="0.3">
      <c r="A3296" s="1" t="s">
        <v>5701</v>
      </c>
      <c r="B3296" s="1" t="s">
        <v>5771</v>
      </c>
      <c r="C3296" s="1">
        <v>3</v>
      </c>
      <c r="D3296" s="1" t="s">
        <v>6773</v>
      </c>
      <c r="E3296" s="1">
        <v>21</v>
      </c>
      <c r="F3296" s="1" t="s">
        <v>7140</v>
      </c>
      <c r="G3296" s="1" t="s">
        <v>5814</v>
      </c>
      <c r="H3296" s="1" t="s">
        <v>6933</v>
      </c>
      <c r="I3296" s="1" t="b">
        <v>1</v>
      </c>
      <c r="J3296" s="1">
        <v>0</v>
      </c>
      <c r="K3296" s="1">
        <v>0</v>
      </c>
      <c r="L3296" s="1">
        <v>0</v>
      </c>
      <c r="M3296" s="1">
        <v>394</v>
      </c>
      <c r="N3296" s="1">
        <v>56.045519203413903</v>
      </c>
      <c r="O3296" s="1" t="s">
        <v>6934</v>
      </c>
    </row>
    <row r="3297" spans="1:15" x14ac:dyDescent="0.3">
      <c r="A3297" s="1" t="s">
        <v>5701</v>
      </c>
      <c r="B3297" s="1" t="s">
        <v>5771</v>
      </c>
      <c r="C3297" s="1">
        <v>3</v>
      </c>
      <c r="D3297" s="1" t="s">
        <v>6773</v>
      </c>
      <c r="E3297" s="1">
        <v>21</v>
      </c>
      <c r="F3297" s="1" t="s">
        <v>7140</v>
      </c>
      <c r="G3297" s="1" t="s">
        <v>5908</v>
      </c>
      <c r="H3297" s="1" t="s">
        <v>6933</v>
      </c>
      <c r="I3297" s="1" t="b">
        <v>0</v>
      </c>
      <c r="J3297" s="1">
        <v>0</v>
      </c>
      <c r="K3297" s="1">
        <v>0</v>
      </c>
      <c r="L3297" s="1">
        <v>1</v>
      </c>
      <c r="M3297" s="1">
        <v>8</v>
      </c>
      <c r="N3297" s="1">
        <v>1.1379800853485</v>
      </c>
      <c r="O3297" s="1" t="s">
        <v>7141</v>
      </c>
    </row>
    <row r="3298" spans="1:15" x14ac:dyDescent="0.3">
      <c r="A3298" s="1" t="s">
        <v>5701</v>
      </c>
      <c r="B3298" s="1" t="s">
        <v>5771</v>
      </c>
      <c r="C3298" s="1">
        <v>3</v>
      </c>
      <c r="D3298" s="1" t="s">
        <v>6773</v>
      </c>
      <c r="E3298" s="1">
        <v>21</v>
      </c>
      <c r="F3298" s="1" t="s">
        <v>7140</v>
      </c>
      <c r="G3298" s="1" t="s">
        <v>5803</v>
      </c>
      <c r="H3298" s="1" t="s">
        <v>6903</v>
      </c>
      <c r="I3298" s="1" t="b">
        <v>0</v>
      </c>
      <c r="J3298" s="1">
        <v>0</v>
      </c>
      <c r="K3298" s="1">
        <v>1</v>
      </c>
      <c r="L3298" s="1">
        <v>0</v>
      </c>
      <c r="M3298" s="1">
        <v>71</v>
      </c>
      <c r="N3298" s="1">
        <v>10.099573257468</v>
      </c>
      <c r="O3298" s="1" t="s">
        <v>6904</v>
      </c>
    </row>
    <row r="3299" spans="1:15" x14ac:dyDescent="0.3">
      <c r="A3299" s="1" t="s">
        <v>5701</v>
      </c>
      <c r="B3299" s="1" t="s">
        <v>5771</v>
      </c>
      <c r="C3299" s="1">
        <v>3</v>
      </c>
      <c r="D3299" s="1" t="s">
        <v>6773</v>
      </c>
      <c r="E3299" s="1">
        <v>21</v>
      </c>
      <c r="F3299" s="1" t="s">
        <v>7140</v>
      </c>
      <c r="G3299" s="1" t="s">
        <v>5816</v>
      </c>
      <c r="H3299" s="1" t="s">
        <v>6880</v>
      </c>
      <c r="I3299" s="1" t="b">
        <v>0</v>
      </c>
      <c r="J3299" s="1">
        <v>3</v>
      </c>
      <c r="K3299" s="1">
        <v>0</v>
      </c>
      <c r="L3299" s="1">
        <v>0</v>
      </c>
      <c r="M3299" s="1">
        <v>38</v>
      </c>
      <c r="N3299" s="1">
        <v>5.4054054054053999</v>
      </c>
      <c r="O3299" s="1" t="s">
        <v>6885</v>
      </c>
    </row>
    <row r="3300" spans="1:15" x14ac:dyDescent="0.3">
      <c r="A3300" s="1" t="s">
        <v>5701</v>
      </c>
      <c r="B3300" s="1" t="s">
        <v>5771</v>
      </c>
      <c r="C3300" s="1">
        <v>3</v>
      </c>
      <c r="D3300" s="1" t="s">
        <v>6773</v>
      </c>
      <c r="E3300" s="1">
        <v>21</v>
      </c>
      <c r="F3300" s="1" t="s">
        <v>7140</v>
      </c>
      <c r="G3300" s="1" t="s">
        <v>5803</v>
      </c>
      <c r="H3300" s="1" t="s">
        <v>6882</v>
      </c>
      <c r="I3300" s="1" t="b">
        <v>0</v>
      </c>
      <c r="J3300" s="1">
        <v>0</v>
      </c>
      <c r="K3300" s="1">
        <v>1</v>
      </c>
      <c r="L3300" s="1">
        <v>0</v>
      </c>
      <c r="M3300" s="1">
        <v>36</v>
      </c>
      <c r="N3300" s="1">
        <v>5.1209103840682699</v>
      </c>
      <c r="O3300" s="1" t="s">
        <v>6883</v>
      </c>
    </row>
    <row r="3301" spans="1:15" x14ac:dyDescent="0.3">
      <c r="A3301" s="1" t="s">
        <v>5701</v>
      </c>
      <c r="B3301" s="1" t="s">
        <v>5771</v>
      </c>
      <c r="C3301" s="1">
        <v>3</v>
      </c>
      <c r="D3301" s="1" t="s">
        <v>6773</v>
      </c>
      <c r="E3301" s="1">
        <v>21</v>
      </c>
      <c r="F3301" s="1" t="s">
        <v>7140</v>
      </c>
      <c r="G3301" s="1" t="s">
        <v>5834</v>
      </c>
      <c r="H3301" s="1" t="s">
        <v>6880</v>
      </c>
      <c r="I3301" s="1" t="b">
        <v>0</v>
      </c>
      <c r="J3301" s="1">
        <v>8</v>
      </c>
      <c r="K3301" s="1">
        <v>0</v>
      </c>
      <c r="L3301" s="1">
        <v>2</v>
      </c>
      <c r="M3301" s="1">
        <v>28</v>
      </c>
      <c r="N3301" s="1">
        <v>3.9829302987197699</v>
      </c>
      <c r="O3301" s="1" t="s">
        <v>7139</v>
      </c>
    </row>
    <row r="3302" spans="1:15" x14ac:dyDescent="0.3">
      <c r="A3302" s="1" t="s">
        <v>5701</v>
      </c>
      <c r="B3302" s="1" t="s">
        <v>5771</v>
      </c>
      <c r="C3302" s="1">
        <v>3</v>
      </c>
      <c r="D3302" s="1" t="s">
        <v>6773</v>
      </c>
      <c r="E3302" s="1">
        <v>21</v>
      </c>
      <c r="F3302" s="1" t="s">
        <v>7140</v>
      </c>
      <c r="G3302" s="1" t="s">
        <v>5876</v>
      </c>
      <c r="H3302" s="1" t="s">
        <v>6880</v>
      </c>
      <c r="I3302" s="1" t="b">
        <v>0</v>
      </c>
      <c r="J3302" s="1">
        <v>4</v>
      </c>
      <c r="K3302" s="1">
        <v>0</v>
      </c>
      <c r="L3302" s="1">
        <v>6</v>
      </c>
      <c r="M3302" s="1">
        <v>10</v>
      </c>
      <c r="N3302" s="1">
        <v>1.42247510668563</v>
      </c>
      <c r="O3302" s="1" t="s">
        <v>7142</v>
      </c>
    </row>
    <row r="3303" spans="1:15" x14ac:dyDescent="0.3">
      <c r="A3303" s="1" t="s">
        <v>5701</v>
      </c>
      <c r="B3303" s="1" t="s">
        <v>5771</v>
      </c>
      <c r="C3303" s="1">
        <v>3</v>
      </c>
      <c r="D3303" s="1" t="s">
        <v>6773</v>
      </c>
      <c r="E3303" s="1">
        <v>21</v>
      </c>
      <c r="F3303" s="1" t="s">
        <v>7140</v>
      </c>
      <c r="G3303" s="1" t="s">
        <v>5806</v>
      </c>
      <c r="H3303" s="1" t="s">
        <v>7002</v>
      </c>
      <c r="I3303" s="1" t="b">
        <v>0</v>
      </c>
      <c r="J3303" s="1">
        <v>0</v>
      </c>
      <c r="K3303" s="1">
        <v>5</v>
      </c>
      <c r="L3303" s="1">
        <v>11</v>
      </c>
      <c r="M3303" s="1">
        <v>9</v>
      </c>
      <c r="N3303" s="1">
        <v>1.2802275960170699</v>
      </c>
      <c r="O3303" s="1" t="s">
        <v>7003</v>
      </c>
    </row>
    <row r="3304" spans="1:15" x14ac:dyDescent="0.3">
      <c r="A3304" s="1" t="s">
        <v>5701</v>
      </c>
      <c r="B3304" s="1" t="s">
        <v>5771</v>
      </c>
      <c r="C3304" s="1">
        <v>3</v>
      </c>
      <c r="D3304" s="1" t="s">
        <v>6773</v>
      </c>
      <c r="E3304" s="1">
        <v>21</v>
      </c>
      <c r="F3304" s="1" t="s">
        <v>7140</v>
      </c>
      <c r="G3304" s="1" t="s">
        <v>5834</v>
      </c>
      <c r="H3304" s="1" t="s">
        <v>6880</v>
      </c>
      <c r="I3304" s="1" t="b">
        <v>0</v>
      </c>
      <c r="J3304" s="1">
        <v>8</v>
      </c>
      <c r="K3304" s="1">
        <v>0</v>
      </c>
      <c r="L3304" s="1">
        <v>0</v>
      </c>
      <c r="M3304" s="1">
        <v>8</v>
      </c>
      <c r="N3304" s="1">
        <v>1.1379800853485</v>
      </c>
      <c r="O3304" s="1" t="s">
        <v>7000</v>
      </c>
    </row>
    <row r="3305" spans="1:15" x14ac:dyDescent="0.3">
      <c r="A3305" s="1" t="s">
        <v>5701</v>
      </c>
      <c r="B3305" s="1" t="s">
        <v>5771</v>
      </c>
      <c r="C3305" s="1">
        <v>3</v>
      </c>
      <c r="D3305" s="1" t="s">
        <v>6773</v>
      </c>
      <c r="E3305" s="1">
        <v>22</v>
      </c>
      <c r="F3305" s="1" t="s">
        <v>7143</v>
      </c>
      <c r="G3305" s="1" t="s">
        <v>5803</v>
      </c>
      <c r="H3305" s="1" t="s">
        <v>6877</v>
      </c>
      <c r="I3305" s="1" t="b">
        <v>0</v>
      </c>
      <c r="J3305" s="1">
        <v>0</v>
      </c>
      <c r="K3305" s="1">
        <v>1</v>
      </c>
      <c r="L3305" s="1">
        <v>0</v>
      </c>
      <c r="M3305" s="1">
        <v>1145</v>
      </c>
      <c r="N3305" s="1">
        <v>64.217610768367905</v>
      </c>
      <c r="O3305" s="1" t="s">
        <v>6878</v>
      </c>
    </row>
    <row r="3306" spans="1:15" x14ac:dyDescent="0.3">
      <c r="A3306" s="1" t="s">
        <v>5701</v>
      </c>
      <c r="B3306" s="1" t="s">
        <v>5771</v>
      </c>
      <c r="C3306" s="1">
        <v>3</v>
      </c>
      <c r="D3306" s="1" t="s">
        <v>6773</v>
      </c>
      <c r="E3306" s="1">
        <v>22</v>
      </c>
      <c r="F3306" s="1" t="s">
        <v>7143</v>
      </c>
      <c r="G3306" s="1" t="s">
        <v>5895</v>
      </c>
      <c r="H3306" s="1" t="s">
        <v>7008</v>
      </c>
      <c r="I3306" s="1" t="b">
        <v>0</v>
      </c>
      <c r="J3306" s="1">
        <v>0</v>
      </c>
      <c r="K3306" s="1">
        <v>2</v>
      </c>
      <c r="L3306" s="1">
        <v>1</v>
      </c>
      <c r="M3306" s="1">
        <v>21</v>
      </c>
      <c r="N3306" s="1">
        <v>1.1777902411665699</v>
      </c>
      <c r="O3306" s="1" t="s">
        <v>7009</v>
      </c>
    </row>
    <row r="3307" spans="1:15" x14ac:dyDescent="0.3">
      <c r="A3307" s="1" t="s">
        <v>5701</v>
      </c>
      <c r="B3307" s="1" t="s">
        <v>5771</v>
      </c>
      <c r="C3307" s="1">
        <v>3</v>
      </c>
      <c r="D3307" s="1" t="s">
        <v>6773</v>
      </c>
      <c r="E3307" s="1">
        <v>22</v>
      </c>
      <c r="F3307" s="1" t="s">
        <v>7143</v>
      </c>
      <c r="G3307" s="1" t="s">
        <v>5803</v>
      </c>
      <c r="H3307" s="1" t="s">
        <v>6877</v>
      </c>
      <c r="I3307" s="1" t="b">
        <v>0</v>
      </c>
      <c r="J3307" s="1">
        <v>0</v>
      </c>
      <c r="K3307" s="1">
        <v>1</v>
      </c>
      <c r="L3307" s="1">
        <v>1</v>
      </c>
      <c r="M3307" s="1">
        <v>19</v>
      </c>
      <c r="N3307" s="1">
        <v>1.0656197420078499</v>
      </c>
      <c r="O3307" s="1" t="s">
        <v>7129</v>
      </c>
    </row>
    <row r="3308" spans="1:15" x14ac:dyDescent="0.3">
      <c r="A3308" s="1" t="s">
        <v>5701</v>
      </c>
      <c r="B3308" s="1" t="s">
        <v>5771</v>
      </c>
      <c r="C3308" s="1">
        <v>3</v>
      </c>
      <c r="D3308" s="1" t="s">
        <v>6773</v>
      </c>
      <c r="E3308" s="1">
        <v>22</v>
      </c>
      <c r="F3308" s="1" t="s">
        <v>7143</v>
      </c>
      <c r="G3308" s="1" t="s">
        <v>5801</v>
      </c>
      <c r="H3308" s="1" t="s">
        <v>6880</v>
      </c>
      <c r="I3308" s="1" t="b">
        <v>0</v>
      </c>
      <c r="J3308" s="1">
        <v>1</v>
      </c>
      <c r="K3308" s="1">
        <v>0</v>
      </c>
      <c r="L3308" s="1">
        <v>0</v>
      </c>
      <c r="M3308" s="1">
        <v>329</v>
      </c>
      <c r="N3308" s="1">
        <v>18.452047111609598</v>
      </c>
      <c r="O3308" s="1" t="s">
        <v>6881</v>
      </c>
    </row>
    <row r="3309" spans="1:15" x14ac:dyDescent="0.3">
      <c r="A3309" s="1" t="s">
        <v>5701</v>
      </c>
      <c r="B3309" s="1" t="s">
        <v>5771</v>
      </c>
      <c r="C3309" s="1">
        <v>3</v>
      </c>
      <c r="D3309" s="1" t="s">
        <v>6773</v>
      </c>
      <c r="E3309" s="1">
        <v>22</v>
      </c>
      <c r="F3309" s="1" t="s">
        <v>7143</v>
      </c>
      <c r="G3309" s="1" t="s">
        <v>5803</v>
      </c>
      <c r="H3309" s="1" t="s">
        <v>6903</v>
      </c>
      <c r="I3309" s="1" t="b">
        <v>0</v>
      </c>
      <c r="J3309" s="1">
        <v>0</v>
      </c>
      <c r="K3309" s="1">
        <v>1</v>
      </c>
      <c r="L3309" s="1">
        <v>0</v>
      </c>
      <c r="M3309" s="1">
        <v>56</v>
      </c>
      <c r="N3309" s="1">
        <v>3.1407739764441902</v>
      </c>
      <c r="O3309" s="1" t="s">
        <v>6904</v>
      </c>
    </row>
    <row r="3310" spans="1:15" x14ac:dyDescent="0.3">
      <c r="A3310" s="1" t="s">
        <v>5701</v>
      </c>
      <c r="B3310" s="1" t="s">
        <v>5771</v>
      </c>
      <c r="C3310" s="1">
        <v>3</v>
      </c>
      <c r="D3310" s="1" t="s">
        <v>6773</v>
      </c>
      <c r="E3310" s="1">
        <v>22</v>
      </c>
      <c r="F3310" s="1" t="s">
        <v>7143</v>
      </c>
      <c r="G3310" s="1" t="s">
        <v>5806</v>
      </c>
      <c r="H3310" s="1" t="s">
        <v>7002</v>
      </c>
      <c r="I3310" s="1" t="b">
        <v>0</v>
      </c>
      <c r="J3310" s="1">
        <v>0</v>
      </c>
      <c r="K3310" s="1">
        <v>5</v>
      </c>
      <c r="L3310" s="1">
        <v>11</v>
      </c>
      <c r="M3310" s="1">
        <v>26</v>
      </c>
      <c r="N3310" s="1">
        <v>1.45821648906337</v>
      </c>
      <c r="O3310" s="1" t="s">
        <v>7003</v>
      </c>
    </row>
    <row r="3311" spans="1:15" x14ac:dyDescent="0.3">
      <c r="A3311" s="1" t="s">
        <v>5701</v>
      </c>
      <c r="B3311" s="1" t="s">
        <v>5771</v>
      </c>
      <c r="C3311" s="1">
        <v>3</v>
      </c>
      <c r="D3311" s="1" t="s">
        <v>6773</v>
      </c>
      <c r="E3311" s="1">
        <v>23</v>
      </c>
      <c r="F3311" s="1" t="s">
        <v>7144</v>
      </c>
      <c r="G3311" s="1" t="s">
        <v>5803</v>
      </c>
      <c r="H3311" s="1" t="s">
        <v>6877</v>
      </c>
      <c r="I3311" s="1" t="b">
        <v>0</v>
      </c>
      <c r="J3311" s="1">
        <v>0</v>
      </c>
      <c r="K3311" s="1">
        <v>1</v>
      </c>
      <c r="L3311" s="1">
        <v>0</v>
      </c>
      <c r="M3311" s="1">
        <v>1286</v>
      </c>
      <c r="N3311" s="1">
        <v>56.378781236299801</v>
      </c>
      <c r="O3311" s="1" t="s">
        <v>6878</v>
      </c>
    </row>
    <row r="3312" spans="1:15" x14ac:dyDescent="0.3">
      <c r="A3312" s="1" t="s">
        <v>5701</v>
      </c>
      <c r="B3312" s="1" t="s">
        <v>5771</v>
      </c>
      <c r="C3312" s="1">
        <v>3</v>
      </c>
      <c r="D3312" s="1" t="s">
        <v>6773</v>
      </c>
      <c r="E3312" s="1">
        <v>23</v>
      </c>
      <c r="F3312" s="1" t="s">
        <v>7144</v>
      </c>
      <c r="G3312" s="1" t="s">
        <v>5803</v>
      </c>
      <c r="H3312" s="1" t="s">
        <v>6877</v>
      </c>
      <c r="I3312" s="1" t="b">
        <v>0</v>
      </c>
      <c r="J3312" s="1">
        <v>0</v>
      </c>
      <c r="K3312" s="1">
        <v>1</v>
      </c>
      <c r="L3312" s="1">
        <v>1</v>
      </c>
      <c r="M3312" s="1">
        <v>23</v>
      </c>
      <c r="N3312" s="1">
        <v>1.00832967996492</v>
      </c>
      <c r="O3312" s="1" t="s">
        <v>7129</v>
      </c>
    </row>
    <row r="3313" spans="1:15" x14ac:dyDescent="0.3">
      <c r="A3313" s="1" t="s">
        <v>5701</v>
      </c>
      <c r="B3313" s="1" t="s">
        <v>5771</v>
      </c>
      <c r="C3313" s="1">
        <v>3</v>
      </c>
      <c r="D3313" s="1" t="s">
        <v>6773</v>
      </c>
      <c r="E3313" s="1">
        <v>23</v>
      </c>
      <c r="F3313" s="1" t="s">
        <v>7144</v>
      </c>
      <c r="G3313" s="1" t="s">
        <v>5803</v>
      </c>
      <c r="H3313" s="1" t="s">
        <v>6903</v>
      </c>
      <c r="I3313" s="1" t="b">
        <v>0</v>
      </c>
      <c r="J3313" s="1">
        <v>0</v>
      </c>
      <c r="K3313" s="1">
        <v>1</v>
      </c>
      <c r="L3313" s="1">
        <v>0</v>
      </c>
      <c r="M3313" s="1">
        <v>720</v>
      </c>
      <c r="N3313" s="1">
        <v>31.565103024989</v>
      </c>
      <c r="O3313" s="1" t="s">
        <v>6904</v>
      </c>
    </row>
    <row r="3314" spans="1:15" x14ac:dyDescent="0.3">
      <c r="A3314" s="1" t="s">
        <v>5701</v>
      </c>
      <c r="B3314" s="1" t="s">
        <v>5771</v>
      </c>
      <c r="C3314" s="1">
        <v>3</v>
      </c>
      <c r="D3314" s="1" t="s">
        <v>6773</v>
      </c>
      <c r="E3314" s="1">
        <v>23</v>
      </c>
      <c r="F3314" s="1" t="s">
        <v>7144</v>
      </c>
      <c r="G3314" s="1" t="s">
        <v>5801</v>
      </c>
      <c r="H3314" s="1" t="s">
        <v>6880</v>
      </c>
      <c r="I3314" s="1" t="b">
        <v>0</v>
      </c>
      <c r="J3314" s="1">
        <v>1</v>
      </c>
      <c r="K3314" s="1">
        <v>0</v>
      </c>
      <c r="L3314" s="1">
        <v>0</v>
      </c>
      <c r="M3314" s="1">
        <v>40</v>
      </c>
      <c r="N3314" s="1">
        <v>1.7536168347216099</v>
      </c>
      <c r="O3314" s="1" t="s">
        <v>6881</v>
      </c>
    </row>
    <row r="3315" spans="1:15" x14ac:dyDescent="0.3">
      <c r="A3315" s="1" t="s">
        <v>5701</v>
      </c>
      <c r="B3315" s="1" t="s">
        <v>5771</v>
      </c>
      <c r="C3315" s="1">
        <v>3</v>
      </c>
      <c r="D3315" s="1" t="s">
        <v>6773</v>
      </c>
      <c r="E3315" s="1">
        <v>24</v>
      </c>
      <c r="F3315" s="1" t="s">
        <v>7145</v>
      </c>
      <c r="G3315" s="1" t="s">
        <v>5803</v>
      </c>
      <c r="H3315" s="1" t="s">
        <v>6877</v>
      </c>
      <c r="I3315" s="1" t="b">
        <v>0</v>
      </c>
      <c r="J3315" s="1">
        <v>0</v>
      </c>
      <c r="K3315" s="1">
        <v>1</v>
      </c>
      <c r="L3315" s="1">
        <v>0</v>
      </c>
      <c r="M3315" s="1">
        <v>365</v>
      </c>
      <c r="N3315" s="1">
        <v>18.259129564782299</v>
      </c>
      <c r="O3315" s="1" t="s">
        <v>6878</v>
      </c>
    </row>
    <row r="3316" spans="1:15" x14ac:dyDescent="0.3">
      <c r="A3316" s="1" t="s">
        <v>5701</v>
      </c>
      <c r="B3316" s="1" t="s">
        <v>5771</v>
      </c>
      <c r="C3316" s="1">
        <v>3</v>
      </c>
      <c r="D3316" s="1" t="s">
        <v>6773</v>
      </c>
      <c r="E3316" s="1">
        <v>24</v>
      </c>
      <c r="F3316" s="1" t="s">
        <v>7145</v>
      </c>
      <c r="G3316" s="1" t="s">
        <v>5814</v>
      </c>
      <c r="H3316" s="1" t="s">
        <v>6933</v>
      </c>
      <c r="I3316" s="1" t="b">
        <v>1</v>
      </c>
      <c r="J3316" s="1">
        <v>0</v>
      </c>
      <c r="K3316" s="1">
        <v>0</v>
      </c>
      <c r="L3316" s="1">
        <v>0</v>
      </c>
      <c r="M3316" s="1">
        <v>141</v>
      </c>
      <c r="N3316" s="1">
        <v>7.05352676338169</v>
      </c>
      <c r="O3316" s="1" t="s">
        <v>6934</v>
      </c>
    </row>
    <row r="3317" spans="1:15" x14ac:dyDescent="0.3">
      <c r="A3317" s="1" t="s">
        <v>5701</v>
      </c>
      <c r="B3317" s="1" t="s">
        <v>5771</v>
      </c>
      <c r="C3317" s="1">
        <v>3</v>
      </c>
      <c r="D3317" s="1" t="s">
        <v>6773</v>
      </c>
      <c r="E3317" s="1">
        <v>24</v>
      </c>
      <c r="F3317" s="1" t="s">
        <v>7145</v>
      </c>
      <c r="G3317" s="1" t="s">
        <v>5803</v>
      </c>
      <c r="H3317" s="1" t="s">
        <v>6882</v>
      </c>
      <c r="I3317" s="1" t="b">
        <v>0</v>
      </c>
      <c r="J3317" s="1">
        <v>0</v>
      </c>
      <c r="K3317" s="1">
        <v>1</v>
      </c>
      <c r="L3317" s="1">
        <v>0</v>
      </c>
      <c r="M3317" s="1">
        <v>502</v>
      </c>
      <c r="N3317" s="1">
        <v>25.112556278138999</v>
      </c>
      <c r="O3317" s="1" t="s">
        <v>6883</v>
      </c>
    </row>
    <row r="3318" spans="1:15" x14ac:dyDescent="0.3">
      <c r="A3318" s="1" t="s">
        <v>5701</v>
      </c>
      <c r="B3318" s="1" t="s">
        <v>5771</v>
      </c>
      <c r="C3318" s="1">
        <v>3</v>
      </c>
      <c r="D3318" s="1" t="s">
        <v>6773</v>
      </c>
      <c r="E3318" s="1">
        <v>24</v>
      </c>
      <c r="F3318" s="1" t="s">
        <v>7145</v>
      </c>
      <c r="G3318" s="1" t="s">
        <v>5814</v>
      </c>
      <c r="H3318" s="1" t="s">
        <v>6880</v>
      </c>
      <c r="I3318" s="1" t="b">
        <v>1</v>
      </c>
      <c r="J3318" s="1">
        <v>0</v>
      </c>
      <c r="K3318" s="1">
        <v>0</v>
      </c>
      <c r="L3318" s="1">
        <v>0</v>
      </c>
      <c r="M3318" s="1">
        <v>274</v>
      </c>
      <c r="N3318" s="1">
        <v>13.7068534267133</v>
      </c>
      <c r="O3318" s="1" t="s">
        <v>6886</v>
      </c>
    </row>
    <row r="3319" spans="1:15" x14ac:dyDescent="0.3">
      <c r="A3319" s="1" t="s">
        <v>5701</v>
      </c>
      <c r="B3319" s="1" t="s">
        <v>5771</v>
      </c>
      <c r="C3319" s="1">
        <v>3</v>
      </c>
      <c r="D3319" s="1" t="s">
        <v>6773</v>
      </c>
      <c r="E3319" s="1">
        <v>24</v>
      </c>
      <c r="F3319" s="1" t="s">
        <v>7145</v>
      </c>
      <c r="G3319" s="1" t="s">
        <v>5803</v>
      </c>
      <c r="H3319" s="1" t="s">
        <v>6903</v>
      </c>
      <c r="I3319" s="1" t="b">
        <v>0</v>
      </c>
      <c r="J3319" s="1">
        <v>0</v>
      </c>
      <c r="K3319" s="1">
        <v>1</v>
      </c>
      <c r="L3319" s="1">
        <v>0</v>
      </c>
      <c r="M3319" s="1">
        <v>268</v>
      </c>
      <c r="N3319" s="1">
        <v>13.4067033516758</v>
      </c>
      <c r="O3319" s="1" t="s">
        <v>6904</v>
      </c>
    </row>
    <row r="3320" spans="1:15" x14ac:dyDescent="0.3">
      <c r="A3320" s="1" t="s">
        <v>5701</v>
      </c>
      <c r="B3320" s="1" t="s">
        <v>5771</v>
      </c>
      <c r="C3320" s="1">
        <v>3</v>
      </c>
      <c r="D3320" s="1" t="s">
        <v>6773</v>
      </c>
      <c r="E3320" s="1">
        <v>24</v>
      </c>
      <c r="F3320" s="1" t="s">
        <v>7145</v>
      </c>
      <c r="G3320" s="1" t="s">
        <v>5834</v>
      </c>
      <c r="H3320" s="1" t="s">
        <v>6880</v>
      </c>
      <c r="I3320" s="1" t="b">
        <v>0</v>
      </c>
      <c r="J3320" s="1">
        <v>12</v>
      </c>
      <c r="K3320" s="1">
        <v>0</v>
      </c>
      <c r="L3320" s="1">
        <v>0</v>
      </c>
      <c r="M3320" s="1">
        <v>173</v>
      </c>
      <c r="N3320" s="1">
        <v>8.6543271635817902</v>
      </c>
      <c r="O3320" s="1" t="s">
        <v>7086</v>
      </c>
    </row>
    <row r="3321" spans="1:15" x14ac:dyDescent="0.3">
      <c r="A3321" s="1" t="s">
        <v>5701</v>
      </c>
      <c r="B3321" s="1" t="s">
        <v>5771</v>
      </c>
      <c r="C3321" s="1">
        <v>3</v>
      </c>
      <c r="D3321" s="1" t="s">
        <v>6773</v>
      </c>
      <c r="E3321" s="1">
        <v>24</v>
      </c>
      <c r="F3321" s="1" t="s">
        <v>7145</v>
      </c>
      <c r="G3321" s="1" t="s">
        <v>5908</v>
      </c>
      <c r="H3321" s="1" t="s">
        <v>6880</v>
      </c>
      <c r="I3321" s="1" t="b">
        <v>0</v>
      </c>
      <c r="J3321" s="1">
        <v>0</v>
      </c>
      <c r="K3321" s="1">
        <v>0</v>
      </c>
      <c r="L3321" s="1">
        <v>1</v>
      </c>
      <c r="M3321" s="1">
        <v>75</v>
      </c>
      <c r="N3321" s="1">
        <v>3.7518759379689799</v>
      </c>
      <c r="O3321" s="1" t="s">
        <v>7146</v>
      </c>
    </row>
    <row r="3322" spans="1:15" x14ac:dyDescent="0.3">
      <c r="A3322" s="1" t="s">
        <v>5701</v>
      </c>
      <c r="B3322" s="1" t="s">
        <v>5771</v>
      </c>
      <c r="C3322" s="1">
        <v>3</v>
      </c>
      <c r="D3322" s="1" t="s">
        <v>6773</v>
      </c>
      <c r="E3322" s="1">
        <v>25</v>
      </c>
      <c r="F3322" s="1" t="s">
        <v>7147</v>
      </c>
      <c r="G3322" s="1" t="s">
        <v>5803</v>
      </c>
      <c r="H3322" s="1" t="s">
        <v>6877</v>
      </c>
      <c r="I3322" s="1" t="b">
        <v>0</v>
      </c>
      <c r="J3322" s="1">
        <v>0</v>
      </c>
      <c r="K3322" s="1">
        <v>1</v>
      </c>
      <c r="L3322" s="1">
        <v>0</v>
      </c>
      <c r="M3322" s="1">
        <v>51</v>
      </c>
      <c r="N3322" s="1">
        <v>1.7051153460381101</v>
      </c>
      <c r="O3322" s="1" t="s">
        <v>6878</v>
      </c>
    </row>
    <row r="3323" spans="1:15" x14ac:dyDescent="0.3">
      <c r="A3323" s="1" t="s">
        <v>5701</v>
      </c>
      <c r="B3323" s="1" t="s">
        <v>5771</v>
      </c>
      <c r="C3323" s="1">
        <v>3</v>
      </c>
      <c r="D3323" s="1" t="s">
        <v>6773</v>
      </c>
      <c r="E3323" s="1">
        <v>25</v>
      </c>
      <c r="F3323" s="1" t="s">
        <v>7147</v>
      </c>
      <c r="G3323" s="1" t="s">
        <v>5814</v>
      </c>
      <c r="H3323" s="1" t="s">
        <v>6880</v>
      </c>
      <c r="I3323" s="1" t="b">
        <v>1</v>
      </c>
      <c r="J3323" s="1">
        <v>0</v>
      </c>
      <c r="K3323" s="1">
        <v>0</v>
      </c>
      <c r="L3323" s="1">
        <v>0</v>
      </c>
      <c r="M3323" s="1">
        <v>2515</v>
      </c>
      <c r="N3323" s="1">
        <v>84.085590103644194</v>
      </c>
      <c r="O3323" s="1" t="s">
        <v>6886</v>
      </c>
    </row>
    <row r="3324" spans="1:15" x14ac:dyDescent="0.3">
      <c r="A3324" s="1" t="s">
        <v>5701</v>
      </c>
      <c r="B3324" s="1" t="s">
        <v>5771</v>
      </c>
      <c r="C3324" s="1">
        <v>3</v>
      </c>
      <c r="D3324" s="1" t="s">
        <v>6773</v>
      </c>
      <c r="E3324" s="1">
        <v>25</v>
      </c>
      <c r="F3324" s="1" t="s">
        <v>7147</v>
      </c>
      <c r="G3324" s="1" t="s">
        <v>5803</v>
      </c>
      <c r="H3324" s="1" t="s">
        <v>6882</v>
      </c>
      <c r="I3324" s="1" t="b">
        <v>0</v>
      </c>
      <c r="J3324" s="1">
        <v>0</v>
      </c>
      <c r="K3324" s="1">
        <v>1</v>
      </c>
      <c r="L3324" s="1">
        <v>0</v>
      </c>
      <c r="M3324" s="1">
        <v>90</v>
      </c>
      <c r="N3324" s="1">
        <v>3.0090270812437301</v>
      </c>
      <c r="O3324" s="1" t="s">
        <v>6883</v>
      </c>
    </row>
    <row r="3325" spans="1:15" x14ac:dyDescent="0.3">
      <c r="A3325" s="1" t="s">
        <v>5701</v>
      </c>
      <c r="B3325" s="1" t="s">
        <v>5771</v>
      </c>
      <c r="C3325" s="1">
        <v>3</v>
      </c>
      <c r="D3325" s="1" t="s">
        <v>6773</v>
      </c>
      <c r="E3325" s="1">
        <v>25</v>
      </c>
      <c r="F3325" s="1" t="s">
        <v>7147</v>
      </c>
      <c r="G3325" s="1" t="s">
        <v>5803</v>
      </c>
      <c r="H3325" s="1" t="s">
        <v>6903</v>
      </c>
      <c r="I3325" s="1" t="b">
        <v>0</v>
      </c>
      <c r="J3325" s="1">
        <v>0</v>
      </c>
      <c r="K3325" s="1">
        <v>1</v>
      </c>
      <c r="L3325" s="1">
        <v>0</v>
      </c>
      <c r="M3325" s="1">
        <v>61</v>
      </c>
      <c r="N3325" s="1">
        <v>2.0394516883985201</v>
      </c>
      <c r="O3325" s="1" t="s">
        <v>6904</v>
      </c>
    </row>
    <row r="3326" spans="1:15" x14ac:dyDescent="0.3">
      <c r="A3326" s="1" t="s">
        <v>5701</v>
      </c>
      <c r="B3326" s="1" t="s">
        <v>5771</v>
      </c>
      <c r="C3326" s="1">
        <v>3</v>
      </c>
      <c r="D3326" s="1" t="s">
        <v>6773</v>
      </c>
      <c r="E3326" s="1">
        <v>25</v>
      </c>
      <c r="F3326" s="1" t="s">
        <v>7147</v>
      </c>
      <c r="G3326" s="1" t="s">
        <v>5834</v>
      </c>
      <c r="H3326" s="1" t="s">
        <v>6880</v>
      </c>
      <c r="I3326" s="1" t="b">
        <v>0</v>
      </c>
      <c r="J3326" s="1">
        <v>12</v>
      </c>
      <c r="K3326" s="1">
        <v>0</v>
      </c>
      <c r="L3326" s="1">
        <v>0</v>
      </c>
      <c r="M3326" s="1">
        <v>36</v>
      </c>
      <c r="N3326" s="1">
        <v>1.2036108324974899</v>
      </c>
      <c r="O3326" s="1" t="s">
        <v>7086</v>
      </c>
    </row>
    <row r="3327" spans="1:15" x14ac:dyDescent="0.3">
      <c r="A3327" s="1" t="s">
        <v>5700</v>
      </c>
      <c r="B3327" s="1" t="s">
        <v>5771</v>
      </c>
      <c r="C3327" s="1">
        <v>4</v>
      </c>
      <c r="D3327" s="1" t="s">
        <v>6827</v>
      </c>
      <c r="E3327" s="1">
        <v>0</v>
      </c>
      <c r="F3327" s="1" t="s">
        <v>7148</v>
      </c>
      <c r="G3327" s="1" t="s">
        <v>5803</v>
      </c>
      <c r="H3327" s="1" t="s">
        <v>6877</v>
      </c>
      <c r="I3327" s="1" t="b">
        <v>0</v>
      </c>
      <c r="J3327" s="1">
        <v>0</v>
      </c>
      <c r="K3327" s="1">
        <v>1</v>
      </c>
      <c r="L3327" s="1">
        <v>0</v>
      </c>
      <c r="M3327" s="1">
        <v>2545</v>
      </c>
      <c r="N3327" s="1">
        <v>88.184338184338102</v>
      </c>
      <c r="O3327" s="1" t="s">
        <v>6878</v>
      </c>
    </row>
    <row r="3328" spans="1:15" x14ac:dyDescent="0.3">
      <c r="A3328" s="1" t="s">
        <v>5700</v>
      </c>
      <c r="B3328" s="1" t="s">
        <v>5771</v>
      </c>
      <c r="C3328" s="1">
        <v>4</v>
      </c>
      <c r="D3328" s="1" t="s">
        <v>6827</v>
      </c>
      <c r="E3328" s="1">
        <v>0</v>
      </c>
      <c r="F3328" s="1" t="s">
        <v>7148</v>
      </c>
      <c r="G3328" s="1" t="s">
        <v>5803</v>
      </c>
      <c r="H3328" s="1" t="s">
        <v>6877</v>
      </c>
      <c r="I3328" s="1" t="b">
        <v>0</v>
      </c>
      <c r="J3328" s="1">
        <v>0</v>
      </c>
      <c r="K3328" s="1">
        <v>1</v>
      </c>
      <c r="L3328" s="1">
        <v>1</v>
      </c>
      <c r="M3328" s="1">
        <v>32</v>
      </c>
      <c r="N3328" s="1">
        <v>1.1088011088011001</v>
      </c>
      <c r="O3328" s="1" t="s">
        <v>7129</v>
      </c>
    </row>
    <row r="3329" spans="1:15" x14ac:dyDescent="0.3">
      <c r="A3329" s="1" t="s">
        <v>5700</v>
      </c>
      <c r="B3329" s="1" t="s">
        <v>5771</v>
      </c>
      <c r="C3329" s="1">
        <v>4</v>
      </c>
      <c r="D3329" s="1" t="s">
        <v>6827</v>
      </c>
      <c r="E3329" s="1">
        <v>0</v>
      </c>
      <c r="F3329" s="1" t="s">
        <v>7148</v>
      </c>
      <c r="G3329" s="1" t="s">
        <v>5814</v>
      </c>
      <c r="H3329" s="1" t="s">
        <v>6880</v>
      </c>
      <c r="I3329" s="1" t="b">
        <v>1</v>
      </c>
      <c r="J3329" s="1">
        <v>0</v>
      </c>
      <c r="K3329" s="1">
        <v>0</v>
      </c>
      <c r="L3329" s="1">
        <v>0</v>
      </c>
      <c r="M3329" s="1">
        <v>86</v>
      </c>
      <c r="N3329" s="1">
        <v>2.9799029799029699</v>
      </c>
      <c r="O3329" s="1" t="s">
        <v>6886</v>
      </c>
    </row>
    <row r="3330" spans="1:15" x14ac:dyDescent="0.3">
      <c r="A3330" s="1" t="s">
        <v>5700</v>
      </c>
      <c r="B3330" s="1" t="s">
        <v>5771</v>
      </c>
      <c r="C3330" s="1">
        <v>4</v>
      </c>
      <c r="D3330" s="1" t="s">
        <v>6827</v>
      </c>
      <c r="E3330" s="1">
        <v>1</v>
      </c>
      <c r="F3330" s="1" t="s">
        <v>7149</v>
      </c>
      <c r="G3330" s="1" t="s">
        <v>5803</v>
      </c>
      <c r="H3330" s="1" t="s">
        <v>6877</v>
      </c>
      <c r="I3330" s="1" t="b">
        <v>0</v>
      </c>
      <c r="J3330" s="1">
        <v>0</v>
      </c>
      <c r="K3330" s="1">
        <v>1</v>
      </c>
      <c r="L3330" s="1">
        <v>0</v>
      </c>
      <c r="M3330" s="1">
        <v>169</v>
      </c>
      <c r="N3330" s="1">
        <v>20.9937888198757</v>
      </c>
      <c r="O3330" s="1" t="s">
        <v>6878</v>
      </c>
    </row>
    <row r="3331" spans="1:15" x14ac:dyDescent="0.3">
      <c r="A3331" s="1" t="s">
        <v>5700</v>
      </c>
      <c r="B3331" s="1" t="s">
        <v>5771</v>
      </c>
      <c r="C3331" s="1">
        <v>4</v>
      </c>
      <c r="D3331" s="1" t="s">
        <v>6827</v>
      </c>
      <c r="E3331" s="1">
        <v>1</v>
      </c>
      <c r="F3331" s="1" t="s">
        <v>7149</v>
      </c>
      <c r="G3331" s="1" t="s">
        <v>5814</v>
      </c>
      <c r="H3331" s="1" t="s">
        <v>6880</v>
      </c>
      <c r="I3331" s="1" t="b">
        <v>1</v>
      </c>
      <c r="J3331" s="1">
        <v>0</v>
      </c>
      <c r="K3331" s="1">
        <v>0</v>
      </c>
      <c r="L3331" s="1">
        <v>0</v>
      </c>
      <c r="M3331" s="1">
        <v>571</v>
      </c>
      <c r="N3331" s="1">
        <v>70.931677018633494</v>
      </c>
      <c r="O3331" s="1" t="s">
        <v>6886</v>
      </c>
    </row>
    <row r="3332" spans="1:15" x14ac:dyDescent="0.3">
      <c r="A3332" s="1" t="s">
        <v>5700</v>
      </c>
      <c r="B3332" s="1" t="s">
        <v>5771</v>
      </c>
      <c r="C3332" s="1">
        <v>4</v>
      </c>
      <c r="D3332" s="1" t="s">
        <v>6827</v>
      </c>
      <c r="E3332" s="1">
        <v>1</v>
      </c>
      <c r="F3332" s="1" t="s">
        <v>7149</v>
      </c>
      <c r="G3332" s="1" t="s">
        <v>5908</v>
      </c>
      <c r="H3332" s="1" t="s">
        <v>6880</v>
      </c>
      <c r="I3332" s="1" t="b">
        <v>0</v>
      </c>
      <c r="J3332" s="1">
        <v>0</v>
      </c>
      <c r="K3332" s="1">
        <v>0</v>
      </c>
      <c r="L3332" s="1">
        <v>1</v>
      </c>
      <c r="M3332" s="1">
        <v>9</v>
      </c>
      <c r="N3332" s="1">
        <v>1.1180124223602399</v>
      </c>
      <c r="O3332" s="1" t="s">
        <v>7125</v>
      </c>
    </row>
    <row r="3333" spans="1:15" x14ac:dyDescent="0.3">
      <c r="A3333" s="1" t="s">
        <v>5700</v>
      </c>
      <c r="B3333" s="1" t="s">
        <v>5771</v>
      </c>
      <c r="C3333" s="1">
        <v>4</v>
      </c>
      <c r="D3333" s="1" t="s">
        <v>6827</v>
      </c>
      <c r="E3333" s="1">
        <v>2</v>
      </c>
      <c r="F3333" s="1" t="s">
        <v>7150</v>
      </c>
      <c r="G3333" s="1" t="s">
        <v>5814</v>
      </c>
      <c r="H3333" s="1" t="s">
        <v>6897</v>
      </c>
      <c r="I3333" s="1" t="b">
        <v>1</v>
      </c>
      <c r="J3333" s="1">
        <v>0</v>
      </c>
      <c r="K3333" s="1">
        <v>0</v>
      </c>
      <c r="L3333" s="1">
        <v>0</v>
      </c>
      <c r="M3333" s="1">
        <v>30</v>
      </c>
      <c r="N3333" s="1">
        <v>6.0362173038229301</v>
      </c>
      <c r="O3333" s="1" t="s">
        <v>6904</v>
      </c>
    </row>
    <row r="3334" spans="1:15" x14ac:dyDescent="0.3">
      <c r="A3334" s="1" t="s">
        <v>5700</v>
      </c>
      <c r="B3334" s="1" t="s">
        <v>5771</v>
      </c>
      <c r="C3334" s="1">
        <v>4</v>
      </c>
      <c r="D3334" s="1" t="s">
        <v>6827</v>
      </c>
      <c r="E3334" s="1">
        <v>2</v>
      </c>
      <c r="F3334" s="1" t="s">
        <v>7150</v>
      </c>
      <c r="G3334" s="1" t="s">
        <v>5803</v>
      </c>
      <c r="H3334" s="1" t="s">
        <v>6877</v>
      </c>
      <c r="I3334" s="1" t="b">
        <v>0</v>
      </c>
      <c r="J3334" s="1">
        <v>0</v>
      </c>
      <c r="K3334" s="1">
        <v>1</v>
      </c>
      <c r="L3334" s="1">
        <v>0</v>
      </c>
      <c r="M3334" s="1">
        <v>20</v>
      </c>
      <c r="N3334" s="1">
        <v>4.0241448692152897</v>
      </c>
      <c r="O3334" s="1" t="s">
        <v>6878</v>
      </c>
    </row>
    <row r="3335" spans="1:15" x14ac:dyDescent="0.3">
      <c r="A3335" s="1" t="s">
        <v>5700</v>
      </c>
      <c r="B3335" s="1" t="s">
        <v>5771</v>
      </c>
      <c r="C3335" s="1">
        <v>4</v>
      </c>
      <c r="D3335" s="1" t="s">
        <v>6827</v>
      </c>
      <c r="E3335" s="1">
        <v>2</v>
      </c>
      <c r="F3335" s="1" t="s">
        <v>7150</v>
      </c>
      <c r="G3335" s="1" t="s">
        <v>5814</v>
      </c>
      <c r="H3335" s="1" t="s">
        <v>6895</v>
      </c>
      <c r="I3335" s="1" t="b">
        <v>1</v>
      </c>
      <c r="J3335" s="1">
        <v>0</v>
      </c>
      <c r="K3335" s="1">
        <v>0</v>
      </c>
      <c r="L3335" s="1">
        <v>0</v>
      </c>
      <c r="M3335" s="1">
        <v>8</v>
      </c>
      <c r="N3335" s="1">
        <v>1.6096579476861099</v>
      </c>
      <c r="O3335" s="1" t="s">
        <v>6912</v>
      </c>
    </row>
    <row r="3336" spans="1:15" x14ac:dyDescent="0.3">
      <c r="A3336" s="1" t="s">
        <v>5700</v>
      </c>
      <c r="B3336" s="1" t="s">
        <v>5771</v>
      </c>
      <c r="C3336" s="1">
        <v>4</v>
      </c>
      <c r="D3336" s="1" t="s">
        <v>6827</v>
      </c>
      <c r="E3336" s="1">
        <v>2</v>
      </c>
      <c r="F3336" s="1" t="s">
        <v>7150</v>
      </c>
      <c r="G3336" s="1" t="s">
        <v>5803</v>
      </c>
      <c r="H3336" s="1" t="s">
        <v>6903</v>
      </c>
      <c r="I3336" s="1" t="b">
        <v>0</v>
      </c>
      <c r="J3336" s="1">
        <v>0</v>
      </c>
      <c r="K3336" s="1">
        <v>1</v>
      </c>
      <c r="L3336" s="1">
        <v>0</v>
      </c>
      <c r="M3336" s="1">
        <v>313</v>
      </c>
      <c r="N3336" s="1">
        <v>62.977867203219297</v>
      </c>
      <c r="O3336" s="1" t="s">
        <v>6904</v>
      </c>
    </row>
    <row r="3337" spans="1:15" x14ac:dyDescent="0.3">
      <c r="A3337" s="1" t="s">
        <v>5700</v>
      </c>
      <c r="B3337" s="1" t="s">
        <v>5771</v>
      </c>
      <c r="C3337" s="1">
        <v>4</v>
      </c>
      <c r="D3337" s="1" t="s">
        <v>6827</v>
      </c>
      <c r="E3337" s="1">
        <v>2</v>
      </c>
      <c r="F3337" s="1" t="s">
        <v>7150</v>
      </c>
      <c r="G3337" s="1" t="s">
        <v>5803</v>
      </c>
      <c r="H3337" s="1" t="s">
        <v>6882</v>
      </c>
      <c r="I3337" s="1" t="b">
        <v>0</v>
      </c>
      <c r="J3337" s="1">
        <v>0</v>
      </c>
      <c r="K3337" s="1">
        <v>1</v>
      </c>
      <c r="L3337" s="1">
        <v>0</v>
      </c>
      <c r="M3337" s="1">
        <v>31</v>
      </c>
      <c r="N3337" s="1">
        <v>6.2374245472837</v>
      </c>
      <c r="O3337" s="1" t="s">
        <v>6883</v>
      </c>
    </row>
    <row r="3338" spans="1:15" x14ac:dyDescent="0.3">
      <c r="A3338" s="1" t="s">
        <v>5700</v>
      </c>
      <c r="B3338" s="1" t="s">
        <v>5771</v>
      </c>
      <c r="C3338" s="1">
        <v>4</v>
      </c>
      <c r="D3338" s="1" t="s">
        <v>6827</v>
      </c>
      <c r="E3338" s="1">
        <v>2</v>
      </c>
      <c r="F3338" s="1" t="s">
        <v>7150</v>
      </c>
      <c r="G3338" s="1" t="s">
        <v>5834</v>
      </c>
      <c r="H3338" s="1" t="s">
        <v>6903</v>
      </c>
      <c r="I3338" s="1" t="b">
        <v>0</v>
      </c>
      <c r="J3338" s="1">
        <v>14</v>
      </c>
      <c r="K3338" s="1">
        <v>1</v>
      </c>
      <c r="L3338" s="1">
        <v>0</v>
      </c>
      <c r="M3338" s="1">
        <v>27</v>
      </c>
      <c r="N3338" s="1">
        <v>5.4325955734406399</v>
      </c>
      <c r="O3338" s="1" t="s">
        <v>7151</v>
      </c>
    </row>
    <row r="3339" spans="1:15" x14ac:dyDescent="0.3">
      <c r="A3339" s="1" t="s">
        <v>5700</v>
      </c>
      <c r="B3339" s="1" t="s">
        <v>5771</v>
      </c>
      <c r="C3339" s="1">
        <v>4</v>
      </c>
      <c r="D3339" s="1" t="s">
        <v>6827</v>
      </c>
      <c r="E3339" s="1">
        <v>2</v>
      </c>
      <c r="F3339" s="1" t="s">
        <v>7150</v>
      </c>
      <c r="G3339" s="1" t="s">
        <v>5834</v>
      </c>
      <c r="H3339" s="1" t="s">
        <v>6880</v>
      </c>
      <c r="I3339" s="1" t="b">
        <v>0</v>
      </c>
      <c r="J3339" s="1">
        <v>6</v>
      </c>
      <c r="K3339" s="1">
        <v>0</v>
      </c>
      <c r="L3339" s="1">
        <v>1</v>
      </c>
      <c r="M3339" s="1">
        <v>12</v>
      </c>
      <c r="N3339" s="1">
        <v>2.41448692152917</v>
      </c>
      <c r="O3339" s="1" t="s">
        <v>7152</v>
      </c>
    </row>
    <row r="3340" spans="1:15" x14ac:dyDescent="0.3">
      <c r="A3340" s="1" t="s">
        <v>5700</v>
      </c>
      <c r="B3340" s="1" t="s">
        <v>5771</v>
      </c>
      <c r="C3340" s="1">
        <v>4</v>
      </c>
      <c r="D3340" s="1" t="s">
        <v>6827</v>
      </c>
      <c r="E3340" s="1">
        <v>2</v>
      </c>
      <c r="F3340" s="1" t="s">
        <v>7150</v>
      </c>
      <c r="G3340" s="1" t="s">
        <v>5908</v>
      </c>
      <c r="H3340" s="1" t="s">
        <v>6880</v>
      </c>
      <c r="I3340" s="1" t="b">
        <v>0</v>
      </c>
      <c r="J3340" s="1">
        <v>0</v>
      </c>
      <c r="K3340" s="1">
        <v>0</v>
      </c>
      <c r="L3340" s="1">
        <v>2</v>
      </c>
      <c r="M3340" s="1">
        <v>9</v>
      </c>
      <c r="N3340" s="1">
        <v>1.81086519114688</v>
      </c>
      <c r="O3340" s="1" t="s">
        <v>7153</v>
      </c>
    </row>
    <row r="3341" spans="1:15" x14ac:dyDescent="0.3">
      <c r="A3341" s="1" t="s">
        <v>5700</v>
      </c>
      <c r="B3341" s="1" t="s">
        <v>5771</v>
      </c>
      <c r="C3341" s="1">
        <v>4</v>
      </c>
      <c r="D3341" s="1" t="s">
        <v>6827</v>
      </c>
      <c r="E3341" s="1">
        <v>2</v>
      </c>
      <c r="F3341" s="1" t="s">
        <v>7150</v>
      </c>
      <c r="G3341" s="1" t="s">
        <v>5810</v>
      </c>
      <c r="H3341" s="1" t="s">
        <v>6880</v>
      </c>
      <c r="I3341" s="1" t="b">
        <v>0</v>
      </c>
      <c r="J3341" s="1">
        <v>2</v>
      </c>
      <c r="K3341" s="1">
        <v>0</v>
      </c>
      <c r="L3341" s="1">
        <v>0</v>
      </c>
      <c r="M3341" s="1">
        <v>7</v>
      </c>
      <c r="N3341" s="1">
        <v>1.40845070422535</v>
      </c>
      <c r="O3341" s="1" t="s">
        <v>6993</v>
      </c>
    </row>
    <row r="3342" spans="1:15" x14ac:dyDescent="0.3">
      <c r="A3342" s="1" t="s">
        <v>5700</v>
      </c>
      <c r="B3342" s="1" t="s">
        <v>5771</v>
      </c>
      <c r="C3342" s="1">
        <v>4</v>
      </c>
      <c r="D3342" s="1" t="s">
        <v>6827</v>
      </c>
      <c r="E3342" s="1">
        <v>2</v>
      </c>
      <c r="F3342" s="1" t="s">
        <v>7150</v>
      </c>
      <c r="G3342" s="1" t="s">
        <v>5834</v>
      </c>
      <c r="H3342" s="1" t="s">
        <v>6903</v>
      </c>
      <c r="I3342" s="1" t="b">
        <v>0</v>
      </c>
      <c r="J3342" s="1">
        <v>13</v>
      </c>
      <c r="K3342" s="1">
        <v>1</v>
      </c>
      <c r="L3342" s="1">
        <v>0</v>
      </c>
      <c r="M3342" s="1">
        <v>5</v>
      </c>
      <c r="N3342" s="1">
        <v>1.00603621730382</v>
      </c>
      <c r="O3342" s="1" t="s">
        <v>7154</v>
      </c>
    </row>
    <row r="3343" spans="1:15" x14ac:dyDescent="0.3">
      <c r="A3343" s="1" t="s">
        <v>5700</v>
      </c>
      <c r="B3343" s="1" t="s">
        <v>5771</v>
      </c>
      <c r="C3343" s="1">
        <v>4</v>
      </c>
      <c r="D3343" s="1" t="s">
        <v>6827</v>
      </c>
      <c r="E3343" s="1">
        <v>3</v>
      </c>
      <c r="F3343" s="1" t="s">
        <v>7155</v>
      </c>
      <c r="G3343" s="1" t="s">
        <v>5803</v>
      </c>
      <c r="H3343" s="1" t="s">
        <v>6877</v>
      </c>
      <c r="I3343" s="1" t="b">
        <v>0</v>
      </c>
      <c r="J3343" s="1">
        <v>0</v>
      </c>
      <c r="K3343" s="1">
        <v>1</v>
      </c>
      <c r="L3343" s="1">
        <v>0</v>
      </c>
      <c r="M3343" s="1">
        <v>18</v>
      </c>
      <c r="N3343" s="1">
        <v>2.0979020979020899</v>
      </c>
      <c r="O3343" s="1" t="s">
        <v>7156</v>
      </c>
    </row>
    <row r="3344" spans="1:15" x14ac:dyDescent="0.3">
      <c r="A3344" s="1" t="s">
        <v>5700</v>
      </c>
      <c r="B3344" s="1" t="s">
        <v>5771</v>
      </c>
      <c r="C3344" s="1">
        <v>4</v>
      </c>
      <c r="D3344" s="1" t="s">
        <v>6827</v>
      </c>
      <c r="E3344" s="1">
        <v>3</v>
      </c>
      <c r="F3344" s="1" t="s">
        <v>7155</v>
      </c>
      <c r="G3344" s="1" t="s">
        <v>5803</v>
      </c>
      <c r="H3344" s="1" t="s">
        <v>6877</v>
      </c>
      <c r="I3344" s="1" t="b">
        <v>0</v>
      </c>
      <c r="J3344" s="1">
        <v>0</v>
      </c>
      <c r="K3344" s="1">
        <v>1</v>
      </c>
      <c r="L3344" s="1">
        <v>0</v>
      </c>
      <c r="M3344" s="1">
        <v>16</v>
      </c>
      <c r="N3344" s="1">
        <v>1.8648018648018601</v>
      </c>
      <c r="O3344" s="1" t="s">
        <v>6878</v>
      </c>
    </row>
    <row r="3345" spans="1:15" x14ac:dyDescent="0.3">
      <c r="A3345" s="1" t="s">
        <v>5700</v>
      </c>
      <c r="B3345" s="1" t="s">
        <v>5771</v>
      </c>
      <c r="C3345" s="1">
        <v>4</v>
      </c>
      <c r="D3345" s="1" t="s">
        <v>6827</v>
      </c>
      <c r="E3345" s="1">
        <v>3</v>
      </c>
      <c r="F3345" s="1" t="s">
        <v>7155</v>
      </c>
      <c r="G3345" s="1" t="s">
        <v>5814</v>
      </c>
      <c r="H3345" s="1" t="s">
        <v>6897</v>
      </c>
      <c r="I3345" s="1" t="b">
        <v>1</v>
      </c>
      <c r="J3345" s="1">
        <v>0</v>
      </c>
      <c r="K3345" s="1">
        <v>0</v>
      </c>
      <c r="L3345" s="1">
        <v>0</v>
      </c>
      <c r="M3345" s="1">
        <v>11</v>
      </c>
      <c r="N3345" s="1">
        <v>1.2820512820512799</v>
      </c>
      <c r="O3345" s="1" t="s">
        <v>6904</v>
      </c>
    </row>
    <row r="3346" spans="1:15" x14ac:dyDescent="0.3">
      <c r="A3346" s="1" t="s">
        <v>5700</v>
      </c>
      <c r="B3346" s="1" t="s">
        <v>5771</v>
      </c>
      <c r="C3346" s="1">
        <v>4</v>
      </c>
      <c r="D3346" s="1" t="s">
        <v>6827</v>
      </c>
      <c r="E3346" s="1">
        <v>3</v>
      </c>
      <c r="F3346" s="1" t="s">
        <v>7155</v>
      </c>
      <c r="G3346" s="1" t="s">
        <v>5803</v>
      </c>
      <c r="H3346" s="1" t="s">
        <v>6882</v>
      </c>
      <c r="I3346" s="1" t="b">
        <v>0</v>
      </c>
      <c r="J3346" s="1">
        <v>0</v>
      </c>
      <c r="K3346" s="1">
        <v>1</v>
      </c>
      <c r="L3346" s="1">
        <v>0</v>
      </c>
      <c r="M3346" s="1">
        <v>405</v>
      </c>
      <c r="N3346" s="1">
        <v>47.2027972027972</v>
      </c>
      <c r="O3346" s="1" t="s">
        <v>6883</v>
      </c>
    </row>
    <row r="3347" spans="1:15" x14ac:dyDescent="0.3">
      <c r="A3347" s="1" t="s">
        <v>5700</v>
      </c>
      <c r="B3347" s="1" t="s">
        <v>5771</v>
      </c>
      <c r="C3347" s="1">
        <v>4</v>
      </c>
      <c r="D3347" s="1" t="s">
        <v>6827</v>
      </c>
      <c r="E3347" s="1">
        <v>3</v>
      </c>
      <c r="F3347" s="1" t="s">
        <v>7155</v>
      </c>
      <c r="G3347" s="1" t="s">
        <v>5803</v>
      </c>
      <c r="H3347" s="1" t="s">
        <v>6903</v>
      </c>
      <c r="I3347" s="1" t="b">
        <v>0</v>
      </c>
      <c r="J3347" s="1">
        <v>0</v>
      </c>
      <c r="K3347" s="1">
        <v>1</v>
      </c>
      <c r="L3347" s="1">
        <v>0</v>
      </c>
      <c r="M3347" s="1">
        <v>354</v>
      </c>
      <c r="N3347" s="1">
        <v>41.258741258741203</v>
      </c>
      <c r="O3347" s="1" t="s">
        <v>6904</v>
      </c>
    </row>
    <row r="3348" spans="1:15" x14ac:dyDescent="0.3">
      <c r="A3348" s="1" t="s">
        <v>5700</v>
      </c>
      <c r="B3348" s="1" t="s">
        <v>5771</v>
      </c>
      <c r="C3348" s="1">
        <v>4</v>
      </c>
      <c r="D3348" s="1" t="s">
        <v>6827</v>
      </c>
      <c r="E3348" s="1">
        <v>4</v>
      </c>
      <c r="F3348" s="1" t="s">
        <v>7157</v>
      </c>
      <c r="G3348" s="1" t="s">
        <v>5803</v>
      </c>
      <c r="H3348" s="1" t="s">
        <v>6903</v>
      </c>
      <c r="I3348" s="1" t="b">
        <v>0</v>
      </c>
      <c r="J3348" s="1">
        <v>0</v>
      </c>
      <c r="K3348" s="1">
        <v>1</v>
      </c>
      <c r="L3348" s="1">
        <v>0</v>
      </c>
      <c r="M3348" s="1">
        <v>500</v>
      </c>
      <c r="N3348" s="1">
        <v>76.923076923076906</v>
      </c>
      <c r="O3348" s="1" t="s">
        <v>6904</v>
      </c>
    </row>
    <row r="3349" spans="1:15" x14ac:dyDescent="0.3">
      <c r="A3349" s="1" t="s">
        <v>5700</v>
      </c>
      <c r="B3349" s="1" t="s">
        <v>5771</v>
      </c>
      <c r="C3349" s="1">
        <v>4</v>
      </c>
      <c r="D3349" s="1" t="s">
        <v>6827</v>
      </c>
      <c r="E3349" s="1">
        <v>4</v>
      </c>
      <c r="F3349" s="1" t="s">
        <v>7157</v>
      </c>
      <c r="G3349" s="1" t="s">
        <v>5816</v>
      </c>
      <c r="H3349" s="1" t="s">
        <v>6880</v>
      </c>
      <c r="I3349" s="1" t="b">
        <v>0</v>
      </c>
      <c r="J3349" s="1">
        <v>3</v>
      </c>
      <c r="K3349" s="1">
        <v>0</v>
      </c>
      <c r="L3349" s="1">
        <v>0</v>
      </c>
      <c r="M3349" s="1">
        <v>51</v>
      </c>
      <c r="N3349" s="1">
        <v>7.8461538461538396</v>
      </c>
      <c r="O3349" s="1" t="s">
        <v>6885</v>
      </c>
    </row>
    <row r="3350" spans="1:15" x14ac:dyDescent="0.3">
      <c r="A3350" s="1" t="s">
        <v>5700</v>
      </c>
      <c r="B3350" s="1" t="s">
        <v>5771</v>
      </c>
      <c r="C3350" s="1">
        <v>4</v>
      </c>
      <c r="D3350" s="1" t="s">
        <v>6827</v>
      </c>
      <c r="E3350" s="1">
        <v>4</v>
      </c>
      <c r="F3350" s="1" t="s">
        <v>7157</v>
      </c>
      <c r="G3350" s="1" t="s">
        <v>5801</v>
      </c>
      <c r="H3350" s="1" t="s">
        <v>6880</v>
      </c>
      <c r="I3350" s="1" t="b">
        <v>0</v>
      </c>
      <c r="J3350" s="1">
        <v>1</v>
      </c>
      <c r="K3350" s="1">
        <v>0</v>
      </c>
      <c r="L3350" s="1">
        <v>0</v>
      </c>
      <c r="M3350" s="1">
        <v>50</v>
      </c>
      <c r="N3350" s="1">
        <v>7.6923076923076898</v>
      </c>
      <c r="O3350" s="1" t="s">
        <v>6881</v>
      </c>
    </row>
    <row r="3351" spans="1:15" x14ac:dyDescent="0.3">
      <c r="A3351" s="1" t="s">
        <v>5700</v>
      </c>
      <c r="B3351" s="1" t="s">
        <v>5771</v>
      </c>
      <c r="C3351" s="1">
        <v>4</v>
      </c>
      <c r="D3351" s="1" t="s">
        <v>6827</v>
      </c>
      <c r="E3351" s="1">
        <v>5</v>
      </c>
      <c r="F3351" s="1" t="s">
        <v>7158</v>
      </c>
      <c r="G3351" s="1" t="s">
        <v>5908</v>
      </c>
      <c r="H3351" s="1" t="s">
        <v>6933</v>
      </c>
      <c r="I3351" s="1" t="b">
        <v>0</v>
      </c>
      <c r="J3351" s="1">
        <v>0</v>
      </c>
      <c r="K3351" s="1">
        <v>0</v>
      </c>
      <c r="L3351" s="1">
        <v>1</v>
      </c>
      <c r="M3351" s="1">
        <v>18</v>
      </c>
      <c r="N3351" s="1">
        <v>1.0948905109489</v>
      </c>
      <c r="O3351" s="1" t="s">
        <v>6976</v>
      </c>
    </row>
    <row r="3352" spans="1:15" x14ac:dyDescent="0.3">
      <c r="A3352" s="1" t="s">
        <v>5700</v>
      </c>
      <c r="B3352" s="1" t="s">
        <v>5771</v>
      </c>
      <c r="C3352" s="1">
        <v>4</v>
      </c>
      <c r="D3352" s="1" t="s">
        <v>6827</v>
      </c>
      <c r="E3352" s="1">
        <v>5</v>
      </c>
      <c r="F3352" s="1" t="s">
        <v>7158</v>
      </c>
      <c r="G3352" s="1" t="s">
        <v>5816</v>
      </c>
      <c r="H3352" s="1" t="s">
        <v>6880</v>
      </c>
      <c r="I3352" s="1" t="b">
        <v>0</v>
      </c>
      <c r="J3352" s="1">
        <v>3</v>
      </c>
      <c r="K3352" s="1">
        <v>0</v>
      </c>
      <c r="L3352" s="1">
        <v>0</v>
      </c>
      <c r="M3352" s="1">
        <v>716</v>
      </c>
      <c r="N3352" s="1">
        <v>43.552311435523102</v>
      </c>
      <c r="O3352" s="1" t="s">
        <v>6885</v>
      </c>
    </row>
    <row r="3353" spans="1:15" x14ac:dyDescent="0.3">
      <c r="A3353" s="1" t="s">
        <v>5700</v>
      </c>
      <c r="B3353" s="1" t="s">
        <v>5771</v>
      </c>
      <c r="C3353" s="1">
        <v>4</v>
      </c>
      <c r="D3353" s="1" t="s">
        <v>6827</v>
      </c>
      <c r="E3353" s="1">
        <v>5</v>
      </c>
      <c r="F3353" s="1" t="s">
        <v>7158</v>
      </c>
      <c r="G3353" s="1" t="s">
        <v>5801</v>
      </c>
      <c r="H3353" s="1" t="s">
        <v>6880</v>
      </c>
      <c r="I3353" s="1" t="b">
        <v>0</v>
      </c>
      <c r="J3353" s="1">
        <v>1</v>
      </c>
      <c r="K3353" s="1">
        <v>0</v>
      </c>
      <c r="L3353" s="1">
        <v>0</v>
      </c>
      <c r="M3353" s="1">
        <v>712</v>
      </c>
      <c r="N3353" s="1">
        <v>43.309002433090001</v>
      </c>
      <c r="O3353" s="1" t="s">
        <v>6881</v>
      </c>
    </row>
    <row r="3354" spans="1:15" x14ac:dyDescent="0.3">
      <c r="A3354" s="1" t="s">
        <v>5700</v>
      </c>
      <c r="B3354" s="1" t="s">
        <v>5771</v>
      </c>
      <c r="C3354" s="1">
        <v>4</v>
      </c>
      <c r="D3354" s="1" t="s">
        <v>6827</v>
      </c>
      <c r="E3354" s="1">
        <v>5</v>
      </c>
      <c r="F3354" s="1" t="s">
        <v>7158</v>
      </c>
      <c r="G3354" s="1" t="s">
        <v>5803</v>
      </c>
      <c r="H3354" s="1" t="s">
        <v>6903</v>
      </c>
      <c r="I3354" s="1" t="b">
        <v>0</v>
      </c>
      <c r="J3354" s="1">
        <v>0</v>
      </c>
      <c r="K3354" s="1">
        <v>1</v>
      </c>
      <c r="L3354" s="1">
        <v>0</v>
      </c>
      <c r="M3354" s="1">
        <v>88</v>
      </c>
      <c r="N3354" s="1">
        <v>5.3527980535279802</v>
      </c>
      <c r="O3354" s="1" t="s">
        <v>6904</v>
      </c>
    </row>
    <row r="3355" spans="1:15" x14ac:dyDescent="0.3">
      <c r="A3355" s="1" t="s">
        <v>5700</v>
      </c>
      <c r="B3355" s="1" t="s">
        <v>5771</v>
      </c>
      <c r="C3355" s="1">
        <v>4</v>
      </c>
      <c r="D3355" s="1" t="s">
        <v>6827</v>
      </c>
      <c r="E3355" s="1">
        <v>6</v>
      </c>
      <c r="F3355" s="1" t="s">
        <v>7159</v>
      </c>
      <c r="G3355" s="1" t="s">
        <v>5803</v>
      </c>
      <c r="H3355" s="1" t="s">
        <v>6877</v>
      </c>
      <c r="I3355" s="1" t="b">
        <v>0</v>
      </c>
      <c r="J3355" s="1">
        <v>0</v>
      </c>
      <c r="K3355" s="1">
        <v>1</v>
      </c>
      <c r="L3355" s="1">
        <v>0</v>
      </c>
      <c r="M3355" s="1">
        <v>2321</v>
      </c>
      <c r="N3355" s="1">
        <v>54.9479166666666</v>
      </c>
      <c r="O3355" s="1" t="s">
        <v>6878</v>
      </c>
    </row>
    <row r="3356" spans="1:15" x14ac:dyDescent="0.3">
      <c r="A3356" s="1" t="s">
        <v>5700</v>
      </c>
      <c r="B3356" s="1" t="s">
        <v>5771</v>
      </c>
      <c r="C3356" s="1">
        <v>4</v>
      </c>
      <c r="D3356" s="1" t="s">
        <v>6827</v>
      </c>
      <c r="E3356" s="1">
        <v>6</v>
      </c>
      <c r="F3356" s="1" t="s">
        <v>7159</v>
      </c>
      <c r="G3356" s="1" t="s">
        <v>5803</v>
      </c>
      <c r="H3356" s="1" t="s">
        <v>6915</v>
      </c>
      <c r="I3356" s="1" t="b">
        <v>0</v>
      </c>
      <c r="J3356" s="1">
        <v>0</v>
      </c>
      <c r="K3356" s="1">
        <v>1</v>
      </c>
      <c r="L3356" s="1">
        <v>0</v>
      </c>
      <c r="M3356" s="1">
        <v>75</v>
      </c>
      <c r="N3356" s="1">
        <v>1.7755681818181801</v>
      </c>
      <c r="O3356" s="1" t="s">
        <v>6916</v>
      </c>
    </row>
    <row r="3357" spans="1:15" x14ac:dyDescent="0.3">
      <c r="A3357" s="1" t="s">
        <v>5700</v>
      </c>
      <c r="B3357" s="1" t="s">
        <v>5771</v>
      </c>
      <c r="C3357" s="1">
        <v>4</v>
      </c>
      <c r="D3357" s="1" t="s">
        <v>6827</v>
      </c>
      <c r="E3357" s="1">
        <v>6</v>
      </c>
      <c r="F3357" s="1" t="s">
        <v>7159</v>
      </c>
      <c r="G3357" s="1" t="s">
        <v>5908</v>
      </c>
      <c r="H3357" s="1" t="s">
        <v>6880</v>
      </c>
      <c r="I3357" s="1" t="b">
        <v>0</v>
      </c>
      <c r="J3357" s="1">
        <v>0</v>
      </c>
      <c r="K3357" s="1">
        <v>0</v>
      </c>
      <c r="L3357" s="1">
        <v>1</v>
      </c>
      <c r="M3357" s="1">
        <v>973</v>
      </c>
      <c r="N3357" s="1">
        <v>23.035037878787801</v>
      </c>
      <c r="O3357" s="1" t="s">
        <v>6930</v>
      </c>
    </row>
    <row r="3358" spans="1:15" x14ac:dyDescent="0.3">
      <c r="A3358" s="1" t="s">
        <v>5700</v>
      </c>
      <c r="B3358" s="1" t="s">
        <v>5771</v>
      </c>
      <c r="C3358" s="1">
        <v>4</v>
      </c>
      <c r="D3358" s="1" t="s">
        <v>6827</v>
      </c>
      <c r="E3358" s="1">
        <v>6</v>
      </c>
      <c r="F3358" s="1" t="s">
        <v>7159</v>
      </c>
      <c r="G3358" s="1" t="s">
        <v>5803</v>
      </c>
      <c r="H3358" s="1" t="s">
        <v>6882</v>
      </c>
      <c r="I3358" s="1" t="b">
        <v>0</v>
      </c>
      <c r="J3358" s="1">
        <v>0</v>
      </c>
      <c r="K3358" s="1">
        <v>1</v>
      </c>
      <c r="L3358" s="1">
        <v>0</v>
      </c>
      <c r="M3358" s="1">
        <v>100</v>
      </c>
      <c r="N3358" s="1">
        <v>2.36742424242424</v>
      </c>
      <c r="O3358" s="1" t="s">
        <v>6883</v>
      </c>
    </row>
    <row r="3359" spans="1:15" x14ac:dyDescent="0.3">
      <c r="A3359" s="1" t="s">
        <v>5700</v>
      </c>
      <c r="B3359" s="1" t="s">
        <v>5771</v>
      </c>
      <c r="C3359" s="1">
        <v>4</v>
      </c>
      <c r="D3359" s="1" t="s">
        <v>6827</v>
      </c>
      <c r="E3359" s="1">
        <v>6</v>
      </c>
      <c r="F3359" s="1" t="s">
        <v>7159</v>
      </c>
      <c r="G3359" s="1" t="s">
        <v>5803</v>
      </c>
      <c r="H3359" s="1" t="s">
        <v>7160</v>
      </c>
      <c r="I3359" s="1" t="b">
        <v>0</v>
      </c>
      <c r="J3359" s="1">
        <v>0</v>
      </c>
      <c r="K3359" s="1">
        <v>1</v>
      </c>
      <c r="L3359" s="1">
        <v>1</v>
      </c>
      <c r="M3359" s="1">
        <v>84</v>
      </c>
      <c r="N3359" s="1">
        <v>1.98863636363636</v>
      </c>
      <c r="O3359" s="1" t="s">
        <v>7161</v>
      </c>
    </row>
    <row r="3360" spans="1:15" x14ac:dyDescent="0.3">
      <c r="A3360" s="1" t="s">
        <v>5700</v>
      </c>
      <c r="B3360" s="1" t="s">
        <v>5771</v>
      </c>
      <c r="C3360" s="1">
        <v>4</v>
      </c>
      <c r="D3360" s="1" t="s">
        <v>6827</v>
      </c>
      <c r="E3360" s="1">
        <v>7</v>
      </c>
      <c r="F3360" s="1" t="s">
        <v>7162</v>
      </c>
      <c r="G3360" s="1" t="s">
        <v>5803</v>
      </c>
      <c r="H3360" s="1" t="s">
        <v>6877</v>
      </c>
      <c r="I3360" s="1" t="b">
        <v>0</v>
      </c>
      <c r="J3360" s="1">
        <v>0</v>
      </c>
      <c r="K3360" s="1">
        <v>1</v>
      </c>
      <c r="L3360" s="1">
        <v>0</v>
      </c>
      <c r="M3360" s="1">
        <v>552</v>
      </c>
      <c r="N3360" s="1">
        <v>24.9097472924187</v>
      </c>
      <c r="O3360" s="1" t="s">
        <v>6878</v>
      </c>
    </row>
    <row r="3361" spans="1:15" x14ac:dyDescent="0.3">
      <c r="A3361" s="1" t="s">
        <v>5700</v>
      </c>
      <c r="B3361" s="1" t="s">
        <v>5771</v>
      </c>
      <c r="C3361" s="1">
        <v>4</v>
      </c>
      <c r="D3361" s="1" t="s">
        <v>6827</v>
      </c>
      <c r="E3361" s="1">
        <v>7</v>
      </c>
      <c r="F3361" s="1" t="s">
        <v>7162</v>
      </c>
      <c r="G3361" s="1" t="s">
        <v>5845</v>
      </c>
      <c r="H3361" s="1" t="s">
        <v>7163</v>
      </c>
      <c r="I3361" s="1" t="b">
        <v>0</v>
      </c>
      <c r="J3361" s="1">
        <v>0</v>
      </c>
      <c r="K3361" s="1">
        <v>4</v>
      </c>
      <c r="L3361" s="1">
        <v>0</v>
      </c>
      <c r="M3361" s="1">
        <v>154</v>
      </c>
      <c r="N3361" s="1">
        <v>6.9494584837545101</v>
      </c>
      <c r="O3361" s="1" t="s">
        <v>7164</v>
      </c>
    </row>
    <row r="3362" spans="1:15" x14ac:dyDescent="0.3">
      <c r="A3362" s="1" t="s">
        <v>5700</v>
      </c>
      <c r="B3362" s="1" t="s">
        <v>5771</v>
      </c>
      <c r="C3362" s="1">
        <v>4</v>
      </c>
      <c r="D3362" s="1" t="s">
        <v>6827</v>
      </c>
      <c r="E3362" s="1">
        <v>7</v>
      </c>
      <c r="F3362" s="1" t="s">
        <v>7162</v>
      </c>
      <c r="G3362" s="1" t="s">
        <v>5814</v>
      </c>
      <c r="H3362" s="1" t="s">
        <v>6933</v>
      </c>
      <c r="I3362" s="1" t="b">
        <v>1</v>
      </c>
      <c r="J3362" s="1">
        <v>0</v>
      </c>
      <c r="K3362" s="1">
        <v>0</v>
      </c>
      <c r="L3362" s="1">
        <v>0</v>
      </c>
      <c r="M3362" s="1">
        <v>33</v>
      </c>
      <c r="N3362" s="1">
        <v>1.4891696750902499</v>
      </c>
      <c r="O3362" s="1" t="s">
        <v>6934</v>
      </c>
    </row>
    <row r="3363" spans="1:15" x14ac:dyDescent="0.3">
      <c r="A3363" s="1" t="s">
        <v>5700</v>
      </c>
      <c r="B3363" s="1" t="s">
        <v>5771</v>
      </c>
      <c r="C3363" s="1">
        <v>4</v>
      </c>
      <c r="D3363" s="1" t="s">
        <v>6827</v>
      </c>
      <c r="E3363" s="1">
        <v>7</v>
      </c>
      <c r="F3363" s="1" t="s">
        <v>7162</v>
      </c>
      <c r="G3363" s="1" t="s">
        <v>5803</v>
      </c>
      <c r="H3363" s="1" t="s">
        <v>6882</v>
      </c>
      <c r="I3363" s="1" t="b">
        <v>0</v>
      </c>
      <c r="J3363" s="1">
        <v>0</v>
      </c>
      <c r="K3363" s="1">
        <v>1</v>
      </c>
      <c r="L3363" s="1">
        <v>0</v>
      </c>
      <c r="M3363" s="1">
        <v>493</v>
      </c>
      <c r="N3363" s="1">
        <v>22.247292418772499</v>
      </c>
      <c r="O3363" s="1" t="s">
        <v>6883</v>
      </c>
    </row>
    <row r="3364" spans="1:15" x14ac:dyDescent="0.3">
      <c r="A3364" s="1" t="s">
        <v>5700</v>
      </c>
      <c r="B3364" s="1" t="s">
        <v>5771</v>
      </c>
      <c r="C3364" s="1">
        <v>4</v>
      </c>
      <c r="D3364" s="1" t="s">
        <v>6827</v>
      </c>
      <c r="E3364" s="1">
        <v>7</v>
      </c>
      <c r="F3364" s="1" t="s">
        <v>7162</v>
      </c>
      <c r="G3364" s="1" t="s">
        <v>5801</v>
      </c>
      <c r="H3364" s="1" t="s">
        <v>6880</v>
      </c>
      <c r="I3364" s="1" t="b">
        <v>0</v>
      </c>
      <c r="J3364" s="1">
        <v>1</v>
      </c>
      <c r="K3364" s="1">
        <v>0</v>
      </c>
      <c r="L3364" s="1">
        <v>0</v>
      </c>
      <c r="M3364" s="1">
        <v>222</v>
      </c>
      <c r="N3364" s="1">
        <v>10.0180505415162</v>
      </c>
      <c r="O3364" s="1" t="s">
        <v>7090</v>
      </c>
    </row>
    <row r="3365" spans="1:15" x14ac:dyDescent="0.3">
      <c r="A3365" s="1" t="s">
        <v>5700</v>
      </c>
      <c r="B3365" s="1" t="s">
        <v>5771</v>
      </c>
      <c r="C3365" s="1">
        <v>4</v>
      </c>
      <c r="D3365" s="1" t="s">
        <v>6827</v>
      </c>
      <c r="E3365" s="1">
        <v>7</v>
      </c>
      <c r="F3365" s="1" t="s">
        <v>7162</v>
      </c>
      <c r="G3365" s="1" t="s">
        <v>5834</v>
      </c>
      <c r="H3365" s="1" t="s">
        <v>6880</v>
      </c>
      <c r="I3365" s="1" t="b">
        <v>0</v>
      </c>
      <c r="J3365" s="1">
        <v>14</v>
      </c>
      <c r="K3365" s="1">
        <v>0</v>
      </c>
      <c r="L3365" s="1">
        <v>5</v>
      </c>
      <c r="M3365" s="1">
        <v>185</v>
      </c>
      <c r="N3365" s="1">
        <v>8.3483754512635304</v>
      </c>
      <c r="O3365" s="1" t="s">
        <v>7165</v>
      </c>
    </row>
    <row r="3366" spans="1:15" x14ac:dyDescent="0.3">
      <c r="A3366" s="1" t="s">
        <v>5700</v>
      </c>
      <c r="B3366" s="1" t="s">
        <v>5771</v>
      </c>
      <c r="C3366" s="1">
        <v>4</v>
      </c>
      <c r="D3366" s="1" t="s">
        <v>6827</v>
      </c>
      <c r="E3366" s="1">
        <v>7</v>
      </c>
      <c r="F3366" s="1" t="s">
        <v>7162</v>
      </c>
      <c r="G3366" s="1" t="s">
        <v>5801</v>
      </c>
      <c r="H3366" s="1" t="s">
        <v>6880</v>
      </c>
      <c r="I3366" s="1" t="b">
        <v>0</v>
      </c>
      <c r="J3366" s="1">
        <v>1</v>
      </c>
      <c r="K3366" s="1">
        <v>0</v>
      </c>
      <c r="L3366" s="1">
        <v>0</v>
      </c>
      <c r="M3366" s="1">
        <v>128</v>
      </c>
      <c r="N3366" s="1">
        <v>5.7761732851985501</v>
      </c>
      <c r="O3366" s="1" t="s">
        <v>6926</v>
      </c>
    </row>
    <row r="3367" spans="1:15" x14ac:dyDescent="0.3">
      <c r="A3367" s="1" t="s">
        <v>5700</v>
      </c>
      <c r="B3367" s="1" t="s">
        <v>5771</v>
      </c>
      <c r="C3367" s="1">
        <v>4</v>
      </c>
      <c r="D3367" s="1" t="s">
        <v>6827</v>
      </c>
      <c r="E3367" s="1">
        <v>7</v>
      </c>
      <c r="F3367" s="1" t="s">
        <v>7162</v>
      </c>
      <c r="G3367" s="1" t="s">
        <v>5908</v>
      </c>
      <c r="H3367" s="1" t="s">
        <v>6880</v>
      </c>
      <c r="I3367" s="1" t="b">
        <v>0</v>
      </c>
      <c r="J3367" s="1">
        <v>0</v>
      </c>
      <c r="K3367" s="1">
        <v>0</v>
      </c>
      <c r="L3367" s="1">
        <v>1</v>
      </c>
      <c r="M3367" s="1">
        <v>90</v>
      </c>
      <c r="N3367" s="1">
        <v>4.0613718411552302</v>
      </c>
      <c r="O3367" s="1" t="s">
        <v>6930</v>
      </c>
    </row>
    <row r="3368" spans="1:15" x14ac:dyDescent="0.3">
      <c r="A3368" s="1" t="s">
        <v>5700</v>
      </c>
      <c r="B3368" s="1" t="s">
        <v>5771</v>
      </c>
      <c r="C3368" s="1">
        <v>4</v>
      </c>
      <c r="D3368" s="1" t="s">
        <v>6827</v>
      </c>
      <c r="E3368" s="1">
        <v>7</v>
      </c>
      <c r="F3368" s="1" t="s">
        <v>7162</v>
      </c>
      <c r="G3368" s="1" t="s">
        <v>5803</v>
      </c>
      <c r="H3368" s="1" t="s">
        <v>6903</v>
      </c>
      <c r="I3368" s="1" t="b">
        <v>0</v>
      </c>
      <c r="J3368" s="1">
        <v>0</v>
      </c>
      <c r="K3368" s="1">
        <v>1</v>
      </c>
      <c r="L3368" s="1">
        <v>0</v>
      </c>
      <c r="M3368" s="1">
        <v>81</v>
      </c>
      <c r="N3368" s="1">
        <v>3.6552346570397098</v>
      </c>
      <c r="O3368" s="1" t="s">
        <v>6904</v>
      </c>
    </row>
    <row r="3369" spans="1:15" x14ac:dyDescent="0.3">
      <c r="A3369" s="1" t="s">
        <v>5700</v>
      </c>
      <c r="B3369" s="1" t="s">
        <v>5771</v>
      </c>
      <c r="C3369" s="1">
        <v>4</v>
      </c>
      <c r="D3369" s="1" t="s">
        <v>6827</v>
      </c>
      <c r="E3369" s="1">
        <v>7</v>
      </c>
      <c r="F3369" s="1" t="s">
        <v>7162</v>
      </c>
      <c r="G3369" s="1" t="s">
        <v>5803</v>
      </c>
      <c r="H3369" s="1" t="s">
        <v>6882</v>
      </c>
      <c r="I3369" s="1" t="b">
        <v>0</v>
      </c>
      <c r="J3369" s="1">
        <v>0</v>
      </c>
      <c r="K3369" s="1">
        <v>1</v>
      </c>
      <c r="L3369" s="1">
        <v>0</v>
      </c>
      <c r="M3369" s="1">
        <v>23</v>
      </c>
      <c r="N3369" s="1">
        <v>1.0379061371841101</v>
      </c>
      <c r="O3369" s="1" t="s">
        <v>6940</v>
      </c>
    </row>
    <row r="3370" spans="1:15" x14ac:dyDescent="0.3">
      <c r="A3370" s="1" t="s">
        <v>5700</v>
      </c>
      <c r="B3370" s="1" t="s">
        <v>5771</v>
      </c>
      <c r="C3370" s="1">
        <v>4</v>
      </c>
      <c r="D3370" s="1" t="s">
        <v>6827</v>
      </c>
      <c r="E3370" s="1">
        <v>8</v>
      </c>
      <c r="F3370" s="1" t="s">
        <v>7166</v>
      </c>
      <c r="G3370" s="1" t="s">
        <v>5803</v>
      </c>
      <c r="H3370" s="1" t="s">
        <v>6877</v>
      </c>
      <c r="I3370" s="1" t="b">
        <v>0</v>
      </c>
      <c r="J3370" s="1">
        <v>0</v>
      </c>
      <c r="K3370" s="1">
        <v>1</v>
      </c>
      <c r="L3370" s="1">
        <v>0</v>
      </c>
      <c r="M3370" s="1">
        <v>78</v>
      </c>
      <c r="N3370" s="1">
        <v>12.037037037037001</v>
      </c>
      <c r="O3370" s="1" t="s">
        <v>6878</v>
      </c>
    </row>
    <row r="3371" spans="1:15" x14ac:dyDescent="0.3">
      <c r="A3371" s="1" t="s">
        <v>5700</v>
      </c>
      <c r="B3371" s="1" t="s">
        <v>5771</v>
      </c>
      <c r="C3371" s="1">
        <v>4</v>
      </c>
      <c r="D3371" s="1" t="s">
        <v>6827</v>
      </c>
      <c r="E3371" s="1">
        <v>8</v>
      </c>
      <c r="F3371" s="1" t="s">
        <v>7166</v>
      </c>
      <c r="G3371" s="1" t="s">
        <v>5814</v>
      </c>
      <c r="H3371" s="1" t="s">
        <v>6895</v>
      </c>
      <c r="I3371" s="1" t="b">
        <v>1</v>
      </c>
      <c r="J3371" s="1">
        <v>0</v>
      </c>
      <c r="K3371" s="1">
        <v>0</v>
      </c>
      <c r="L3371" s="1">
        <v>0</v>
      </c>
      <c r="M3371" s="1">
        <v>18</v>
      </c>
      <c r="N3371" s="1">
        <v>2.7777777777777701</v>
      </c>
      <c r="O3371" s="1" t="s">
        <v>6896</v>
      </c>
    </row>
    <row r="3372" spans="1:15" x14ac:dyDescent="0.3">
      <c r="A3372" s="1" t="s">
        <v>5700</v>
      </c>
      <c r="B3372" s="1" t="s">
        <v>5771</v>
      </c>
      <c r="C3372" s="1">
        <v>4</v>
      </c>
      <c r="D3372" s="1" t="s">
        <v>6827</v>
      </c>
      <c r="E3372" s="1">
        <v>8</v>
      </c>
      <c r="F3372" s="1" t="s">
        <v>7166</v>
      </c>
      <c r="G3372" s="1" t="s">
        <v>5834</v>
      </c>
      <c r="H3372" s="1" t="s">
        <v>6880</v>
      </c>
      <c r="I3372" s="1" t="b">
        <v>0</v>
      </c>
      <c r="J3372" s="1">
        <v>20</v>
      </c>
      <c r="K3372" s="1">
        <v>0</v>
      </c>
      <c r="L3372" s="1">
        <v>0</v>
      </c>
      <c r="M3372" s="1">
        <v>277</v>
      </c>
      <c r="N3372" s="1">
        <v>42.746913580246897</v>
      </c>
      <c r="O3372" s="1" t="s">
        <v>6898</v>
      </c>
    </row>
    <row r="3373" spans="1:15" x14ac:dyDescent="0.3">
      <c r="A3373" s="1" t="s">
        <v>5700</v>
      </c>
      <c r="B3373" s="1" t="s">
        <v>5771</v>
      </c>
      <c r="C3373" s="1">
        <v>4</v>
      </c>
      <c r="D3373" s="1" t="s">
        <v>6827</v>
      </c>
      <c r="E3373" s="1">
        <v>8</v>
      </c>
      <c r="F3373" s="1" t="s">
        <v>7166</v>
      </c>
      <c r="G3373" s="1" t="s">
        <v>5803</v>
      </c>
      <c r="H3373" s="1" t="s">
        <v>6882</v>
      </c>
      <c r="I3373" s="1" t="b">
        <v>0</v>
      </c>
      <c r="J3373" s="1">
        <v>0</v>
      </c>
      <c r="K3373" s="1">
        <v>1</v>
      </c>
      <c r="L3373" s="1">
        <v>0</v>
      </c>
      <c r="M3373" s="1">
        <v>218</v>
      </c>
      <c r="N3373" s="1">
        <v>33.641975308641904</v>
      </c>
      <c r="O3373" s="1" t="s">
        <v>6883</v>
      </c>
    </row>
    <row r="3374" spans="1:15" x14ac:dyDescent="0.3">
      <c r="A3374" s="1" t="s">
        <v>5700</v>
      </c>
      <c r="B3374" s="1" t="s">
        <v>5771</v>
      </c>
      <c r="C3374" s="1">
        <v>4</v>
      </c>
      <c r="D3374" s="1" t="s">
        <v>6827</v>
      </c>
      <c r="E3374" s="1">
        <v>8</v>
      </c>
      <c r="F3374" s="1" t="s">
        <v>7166</v>
      </c>
      <c r="G3374" s="1" t="s">
        <v>5834</v>
      </c>
      <c r="H3374" s="1" t="s">
        <v>6880</v>
      </c>
      <c r="I3374" s="1" t="b">
        <v>0</v>
      </c>
      <c r="J3374" s="1">
        <v>9</v>
      </c>
      <c r="K3374" s="1">
        <v>0</v>
      </c>
      <c r="L3374" s="1">
        <v>17</v>
      </c>
      <c r="M3374" s="1">
        <v>8</v>
      </c>
      <c r="N3374" s="1">
        <v>1.2345679012345601</v>
      </c>
      <c r="O3374" s="1" t="e">
        <f>--gcGaGATgcgcGCcatcTCcCTcaAcTtCCTc---tCC</f>
        <v>#NAME?</v>
      </c>
    </row>
    <row r="3375" spans="1:15" x14ac:dyDescent="0.3">
      <c r="A3375" s="1" t="s">
        <v>5700</v>
      </c>
      <c r="B3375" s="1" t="s">
        <v>5771</v>
      </c>
      <c r="C3375" s="1">
        <v>4</v>
      </c>
      <c r="D3375" s="1" t="s">
        <v>6827</v>
      </c>
      <c r="E3375" s="1">
        <v>9</v>
      </c>
      <c r="F3375" s="1" t="s">
        <v>7167</v>
      </c>
      <c r="G3375" s="1" t="s">
        <v>5803</v>
      </c>
      <c r="H3375" s="1" t="s">
        <v>6877</v>
      </c>
      <c r="I3375" s="1" t="b">
        <v>0</v>
      </c>
      <c r="J3375" s="1">
        <v>0</v>
      </c>
      <c r="K3375" s="1">
        <v>1</v>
      </c>
      <c r="L3375" s="1">
        <v>0</v>
      </c>
      <c r="M3375" s="1">
        <v>976</v>
      </c>
      <c r="N3375" s="1">
        <v>88.566243194192296</v>
      </c>
      <c r="O3375" s="1" t="s">
        <v>6878</v>
      </c>
    </row>
    <row r="3376" spans="1:15" x14ac:dyDescent="0.3">
      <c r="A3376" s="1" t="s">
        <v>5700</v>
      </c>
      <c r="B3376" s="1" t="s">
        <v>5771</v>
      </c>
      <c r="C3376" s="1">
        <v>4</v>
      </c>
      <c r="D3376" s="1" t="s">
        <v>6827</v>
      </c>
      <c r="E3376" s="1">
        <v>9</v>
      </c>
      <c r="F3376" s="1" t="s">
        <v>7167</v>
      </c>
      <c r="G3376" s="1" t="s">
        <v>5803</v>
      </c>
      <c r="H3376" s="1" t="s">
        <v>6877</v>
      </c>
      <c r="I3376" s="1" t="b">
        <v>0</v>
      </c>
      <c r="J3376" s="1">
        <v>0</v>
      </c>
      <c r="K3376" s="1">
        <v>1</v>
      </c>
      <c r="L3376" s="1">
        <v>1</v>
      </c>
      <c r="M3376" s="1">
        <v>16</v>
      </c>
      <c r="N3376" s="1">
        <v>1.4519056261343</v>
      </c>
      <c r="O3376" s="1" t="s">
        <v>7129</v>
      </c>
    </row>
    <row r="3377" spans="1:15" x14ac:dyDescent="0.3">
      <c r="A3377" s="1" t="s">
        <v>5700</v>
      </c>
      <c r="B3377" s="1" t="s">
        <v>5771</v>
      </c>
      <c r="C3377" s="1">
        <v>4</v>
      </c>
      <c r="D3377" s="1" t="s">
        <v>6827</v>
      </c>
      <c r="E3377" s="1">
        <v>9</v>
      </c>
      <c r="F3377" s="1" t="s">
        <v>7167</v>
      </c>
      <c r="G3377" s="1" t="s">
        <v>5834</v>
      </c>
      <c r="H3377" s="1" t="s">
        <v>6880</v>
      </c>
      <c r="I3377" s="1" t="b">
        <v>0</v>
      </c>
      <c r="J3377" s="1">
        <v>20</v>
      </c>
      <c r="K3377" s="1">
        <v>0</v>
      </c>
      <c r="L3377" s="1">
        <v>0</v>
      </c>
      <c r="M3377" s="1">
        <v>24</v>
      </c>
      <c r="N3377" s="1">
        <v>2.1778584392014499</v>
      </c>
      <c r="O3377" s="1" t="s">
        <v>6898</v>
      </c>
    </row>
    <row r="3378" spans="1:15" x14ac:dyDescent="0.3">
      <c r="A3378" s="1" t="s">
        <v>5700</v>
      </c>
      <c r="B3378" s="1" t="s">
        <v>5771</v>
      </c>
      <c r="C3378" s="1">
        <v>4</v>
      </c>
      <c r="D3378" s="1" t="s">
        <v>6827</v>
      </c>
      <c r="E3378" s="1">
        <v>9</v>
      </c>
      <c r="F3378" s="1" t="s">
        <v>7167</v>
      </c>
      <c r="G3378" s="1" t="s">
        <v>5803</v>
      </c>
      <c r="H3378" s="1" t="s">
        <v>6882</v>
      </c>
      <c r="I3378" s="1" t="b">
        <v>0</v>
      </c>
      <c r="J3378" s="1">
        <v>0</v>
      </c>
      <c r="K3378" s="1">
        <v>1</v>
      </c>
      <c r="L3378" s="1">
        <v>0</v>
      </c>
      <c r="M3378" s="1">
        <v>13</v>
      </c>
      <c r="N3378" s="1">
        <v>1.17967332123411</v>
      </c>
      <c r="O3378" s="1" t="s">
        <v>6883</v>
      </c>
    </row>
    <row r="3379" spans="1:15" x14ac:dyDescent="0.3">
      <c r="A3379" s="1" t="s">
        <v>5700</v>
      </c>
      <c r="B3379" s="1" t="s">
        <v>5771</v>
      </c>
      <c r="C3379" s="1">
        <v>4</v>
      </c>
      <c r="D3379" s="1" t="s">
        <v>6827</v>
      </c>
      <c r="E3379" s="1">
        <v>10</v>
      </c>
      <c r="F3379" s="1" t="s">
        <v>7168</v>
      </c>
      <c r="G3379" s="1" t="s">
        <v>5803</v>
      </c>
      <c r="H3379" s="1" t="s">
        <v>6877</v>
      </c>
      <c r="I3379" s="1" t="b">
        <v>0</v>
      </c>
      <c r="J3379" s="1">
        <v>0</v>
      </c>
      <c r="K3379" s="1">
        <v>1</v>
      </c>
      <c r="L3379" s="1">
        <v>0</v>
      </c>
      <c r="M3379" s="1">
        <v>62</v>
      </c>
      <c r="N3379" s="1">
        <v>9.6423017107309494</v>
      </c>
      <c r="O3379" s="1" t="s">
        <v>6878</v>
      </c>
    </row>
    <row r="3380" spans="1:15" x14ac:dyDescent="0.3">
      <c r="A3380" s="1" t="s">
        <v>5700</v>
      </c>
      <c r="B3380" s="1" t="s">
        <v>5771</v>
      </c>
      <c r="C3380" s="1">
        <v>4</v>
      </c>
      <c r="D3380" s="1" t="s">
        <v>6827</v>
      </c>
      <c r="E3380" s="1">
        <v>10</v>
      </c>
      <c r="F3380" s="1" t="s">
        <v>7168</v>
      </c>
      <c r="G3380" s="1" t="s">
        <v>5803</v>
      </c>
      <c r="H3380" s="1" t="s">
        <v>6903</v>
      </c>
      <c r="I3380" s="1" t="b">
        <v>0</v>
      </c>
      <c r="J3380" s="1">
        <v>0</v>
      </c>
      <c r="K3380" s="1">
        <v>1</v>
      </c>
      <c r="L3380" s="1">
        <v>0</v>
      </c>
      <c r="M3380" s="1">
        <v>511</v>
      </c>
      <c r="N3380" s="1">
        <v>79.471228615863097</v>
      </c>
      <c r="O3380" s="1" t="s">
        <v>6904</v>
      </c>
    </row>
    <row r="3381" spans="1:15" x14ac:dyDescent="0.3">
      <c r="A3381" s="1" t="s">
        <v>5700</v>
      </c>
      <c r="B3381" s="1" t="s">
        <v>5771</v>
      </c>
      <c r="C3381" s="1">
        <v>4</v>
      </c>
      <c r="D3381" s="1" t="s">
        <v>6827</v>
      </c>
      <c r="E3381" s="1">
        <v>10</v>
      </c>
      <c r="F3381" s="1" t="s">
        <v>7168</v>
      </c>
      <c r="G3381" s="1" t="s">
        <v>5803</v>
      </c>
      <c r="H3381" s="1" t="s">
        <v>6903</v>
      </c>
      <c r="I3381" s="1" t="b">
        <v>0</v>
      </c>
      <c r="J3381" s="1">
        <v>0</v>
      </c>
      <c r="K3381" s="1">
        <v>1</v>
      </c>
      <c r="L3381" s="1">
        <v>1</v>
      </c>
      <c r="M3381" s="1">
        <v>7</v>
      </c>
      <c r="N3381" s="1">
        <v>1.0886469673405901</v>
      </c>
      <c r="O3381" s="1" t="s">
        <v>7169</v>
      </c>
    </row>
    <row r="3382" spans="1:15" x14ac:dyDescent="0.3">
      <c r="A3382" s="1" t="s">
        <v>5700</v>
      </c>
      <c r="B3382" s="1" t="s">
        <v>5771</v>
      </c>
      <c r="C3382" s="1">
        <v>4</v>
      </c>
      <c r="D3382" s="1" t="s">
        <v>6827</v>
      </c>
      <c r="E3382" s="1">
        <v>11</v>
      </c>
      <c r="F3382" s="1" t="s">
        <v>7170</v>
      </c>
      <c r="G3382" s="1" t="s">
        <v>5803</v>
      </c>
      <c r="H3382" s="1" t="s">
        <v>6877</v>
      </c>
      <c r="I3382" s="1" t="b">
        <v>0</v>
      </c>
      <c r="J3382" s="1">
        <v>0</v>
      </c>
      <c r="K3382" s="1">
        <v>1</v>
      </c>
      <c r="L3382" s="1">
        <v>0</v>
      </c>
      <c r="M3382" s="1">
        <v>1076</v>
      </c>
      <c r="N3382" s="1">
        <v>53.934837092731797</v>
      </c>
      <c r="O3382" s="1" t="s">
        <v>6878</v>
      </c>
    </row>
    <row r="3383" spans="1:15" x14ac:dyDescent="0.3">
      <c r="A3383" s="1" t="s">
        <v>5700</v>
      </c>
      <c r="B3383" s="1" t="s">
        <v>5771</v>
      </c>
      <c r="C3383" s="1">
        <v>4</v>
      </c>
      <c r="D3383" s="1" t="s">
        <v>6827</v>
      </c>
      <c r="E3383" s="1">
        <v>11</v>
      </c>
      <c r="F3383" s="1" t="s">
        <v>7170</v>
      </c>
      <c r="G3383" s="1" t="s">
        <v>5803</v>
      </c>
      <c r="H3383" s="1" t="s">
        <v>6903</v>
      </c>
      <c r="I3383" s="1" t="b">
        <v>0</v>
      </c>
      <c r="J3383" s="1">
        <v>0</v>
      </c>
      <c r="K3383" s="1">
        <v>1</v>
      </c>
      <c r="L3383" s="1">
        <v>0</v>
      </c>
      <c r="M3383" s="1">
        <v>689</v>
      </c>
      <c r="N3383" s="1">
        <v>34.536340852130301</v>
      </c>
      <c r="O3383" s="1" t="s">
        <v>6904</v>
      </c>
    </row>
    <row r="3384" spans="1:15" x14ac:dyDescent="0.3">
      <c r="A3384" s="1" t="s">
        <v>5700</v>
      </c>
      <c r="B3384" s="1" t="s">
        <v>5771</v>
      </c>
      <c r="C3384" s="1">
        <v>4</v>
      </c>
      <c r="D3384" s="1" t="s">
        <v>6827</v>
      </c>
      <c r="E3384" s="1">
        <v>11</v>
      </c>
      <c r="F3384" s="1" t="s">
        <v>7170</v>
      </c>
      <c r="G3384" s="1" t="s">
        <v>5814</v>
      </c>
      <c r="H3384" s="1" t="s">
        <v>6880</v>
      </c>
      <c r="I3384" s="1" t="b">
        <v>1</v>
      </c>
      <c r="J3384" s="1">
        <v>0</v>
      </c>
      <c r="K3384" s="1">
        <v>0</v>
      </c>
      <c r="L3384" s="1">
        <v>0</v>
      </c>
      <c r="M3384" s="1">
        <v>39</v>
      </c>
      <c r="N3384" s="1">
        <v>1.95488721804511</v>
      </c>
      <c r="O3384" s="1" t="s">
        <v>6886</v>
      </c>
    </row>
    <row r="3385" spans="1:15" x14ac:dyDescent="0.3">
      <c r="A3385" s="1" t="s">
        <v>5700</v>
      </c>
      <c r="B3385" s="1" t="s">
        <v>5771</v>
      </c>
      <c r="C3385" s="1">
        <v>4</v>
      </c>
      <c r="D3385" s="1" t="s">
        <v>6827</v>
      </c>
      <c r="E3385" s="1">
        <v>12</v>
      </c>
      <c r="F3385" s="1" t="s">
        <v>7171</v>
      </c>
      <c r="G3385" s="1" t="s">
        <v>5803</v>
      </c>
      <c r="H3385" s="1" t="s">
        <v>6877</v>
      </c>
      <c r="I3385" s="1" t="b">
        <v>0</v>
      </c>
      <c r="J3385" s="1">
        <v>0</v>
      </c>
      <c r="K3385" s="1">
        <v>1</v>
      </c>
      <c r="L3385" s="1">
        <v>0</v>
      </c>
      <c r="M3385" s="1">
        <v>41</v>
      </c>
      <c r="N3385" s="1">
        <v>5.7503506311360404</v>
      </c>
      <c r="O3385" s="1" t="s">
        <v>6878</v>
      </c>
    </row>
    <row r="3386" spans="1:15" x14ac:dyDescent="0.3">
      <c r="A3386" s="1" t="s">
        <v>5700</v>
      </c>
      <c r="B3386" s="1" t="s">
        <v>5771</v>
      </c>
      <c r="C3386" s="1">
        <v>4</v>
      </c>
      <c r="D3386" s="1" t="s">
        <v>6827</v>
      </c>
      <c r="E3386" s="1">
        <v>12</v>
      </c>
      <c r="F3386" s="1" t="s">
        <v>7171</v>
      </c>
      <c r="G3386" s="1" t="s">
        <v>5814</v>
      </c>
      <c r="H3386" s="1" t="s">
        <v>6933</v>
      </c>
      <c r="I3386" s="1" t="b">
        <v>1</v>
      </c>
      <c r="J3386" s="1">
        <v>0</v>
      </c>
      <c r="K3386" s="1">
        <v>0</v>
      </c>
      <c r="L3386" s="1">
        <v>0</v>
      </c>
      <c r="M3386" s="1">
        <v>38</v>
      </c>
      <c r="N3386" s="1">
        <v>5.3295932678821796</v>
      </c>
      <c r="O3386" s="1" t="s">
        <v>6934</v>
      </c>
    </row>
    <row r="3387" spans="1:15" x14ac:dyDescent="0.3">
      <c r="A3387" s="1" t="s">
        <v>5700</v>
      </c>
      <c r="B3387" s="1" t="s">
        <v>5771</v>
      </c>
      <c r="C3387" s="1">
        <v>4</v>
      </c>
      <c r="D3387" s="1" t="s">
        <v>6827</v>
      </c>
      <c r="E3387" s="1">
        <v>12</v>
      </c>
      <c r="F3387" s="1" t="s">
        <v>7171</v>
      </c>
      <c r="G3387" s="1" t="s">
        <v>5803</v>
      </c>
      <c r="H3387" s="1" t="s">
        <v>6882</v>
      </c>
      <c r="I3387" s="1" t="b">
        <v>0</v>
      </c>
      <c r="J3387" s="1">
        <v>0</v>
      </c>
      <c r="K3387" s="1">
        <v>1</v>
      </c>
      <c r="L3387" s="1">
        <v>0</v>
      </c>
      <c r="M3387" s="1">
        <v>296</v>
      </c>
      <c r="N3387" s="1">
        <v>41.514726507713803</v>
      </c>
      <c r="O3387" s="1" t="s">
        <v>6883</v>
      </c>
    </row>
    <row r="3388" spans="1:15" x14ac:dyDescent="0.3">
      <c r="A3388" s="1" t="s">
        <v>5700</v>
      </c>
      <c r="B3388" s="1" t="s">
        <v>5771</v>
      </c>
      <c r="C3388" s="1">
        <v>4</v>
      </c>
      <c r="D3388" s="1" t="s">
        <v>6827</v>
      </c>
      <c r="E3388" s="1">
        <v>12</v>
      </c>
      <c r="F3388" s="1" t="s">
        <v>7171</v>
      </c>
      <c r="G3388" s="1" t="s">
        <v>5801</v>
      </c>
      <c r="H3388" s="1" t="s">
        <v>6880</v>
      </c>
      <c r="I3388" s="1" t="b">
        <v>0</v>
      </c>
      <c r="J3388" s="1">
        <v>1</v>
      </c>
      <c r="K3388" s="1">
        <v>0</v>
      </c>
      <c r="L3388" s="1">
        <v>0</v>
      </c>
      <c r="M3388" s="1">
        <v>295</v>
      </c>
      <c r="N3388" s="1">
        <v>41.374474053295899</v>
      </c>
      <c r="O3388" s="1" t="s">
        <v>6881</v>
      </c>
    </row>
    <row r="3389" spans="1:15" x14ac:dyDescent="0.3">
      <c r="A3389" s="1" t="s">
        <v>5700</v>
      </c>
      <c r="B3389" s="1" t="s">
        <v>5771</v>
      </c>
      <c r="C3389" s="1">
        <v>4</v>
      </c>
      <c r="D3389" s="1" t="s">
        <v>6827</v>
      </c>
      <c r="E3389" s="1">
        <v>13</v>
      </c>
      <c r="F3389" s="1" t="s">
        <v>7172</v>
      </c>
      <c r="G3389" s="1" t="s">
        <v>5803</v>
      </c>
      <c r="H3389" s="1" t="s">
        <v>6877</v>
      </c>
      <c r="I3389" s="1" t="b">
        <v>0</v>
      </c>
      <c r="J3389" s="1">
        <v>0</v>
      </c>
      <c r="K3389" s="1">
        <v>1</v>
      </c>
      <c r="L3389" s="1">
        <v>0</v>
      </c>
      <c r="M3389" s="1">
        <v>487</v>
      </c>
      <c r="N3389" s="1">
        <v>43.873873873873798</v>
      </c>
      <c r="O3389" s="1" t="s">
        <v>6878</v>
      </c>
    </row>
    <row r="3390" spans="1:15" x14ac:dyDescent="0.3">
      <c r="A3390" s="1" t="s">
        <v>5700</v>
      </c>
      <c r="B3390" s="1" t="s">
        <v>5771</v>
      </c>
      <c r="C3390" s="1">
        <v>4</v>
      </c>
      <c r="D3390" s="1" t="s">
        <v>6827</v>
      </c>
      <c r="E3390" s="1">
        <v>13</v>
      </c>
      <c r="F3390" s="1" t="s">
        <v>7172</v>
      </c>
      <c r="G3390" s="1" t="s">
        <v>5814</v>
      </c>
      <c r="H3390" s="1" t="s">
        <v>6933</v>
      </c>
      <c r="I3390" s="1" t="b">
        <v>1</v>
      </c>
      <c r="J3390" s="1">
        <v>0</v>
      </c>
      <c r="K3390" s="1">
        <v>0</v>
      </c>
      <c r="L3390" s="1">
        <v>0</v>
      </c>
      <c r="M3390" s="1">
        <v>482</v>
      </c>
      <c r="N3390" s="1">
        <v>43.423423423423401</v>
      </c>
      <c r="O3390" s="1" t="s">
        <v>6934</v>
      </c>
    </row>
    <row r="3391" spans="1:15" x14ac:dyDescent="0.3">
      <c r="A3391" s="1" t="s">
        <v>5700</v>
      </c>
      <c r="B3391" s="1" t="s">
        <v>5771</v>
      </c>
      <c r="C3391" s="1">
        <v>4</v>
      </c>
      <c r="D3391" s="1" t="s">
        <v>6827</v>
      </c>
      <c r="E3391" s="1">
        <v>13</v>
      </c>
      <c r="F3391" s="1" t="s">
        <v>7172</v>
      </c>
      <c r="G3391" s="1" t="s">
        <v>5801</v>
      </c>
      <c r="H3391" s="1" t="s">
        <v>6880</v>
      </c>
      <c r="I3391" s="1" t="b">
        <v>0</v>
      </c>
      <c r="J3391" s="1">
        <v>1</v>
      </c>
      <c r="K3391" s="1">
        <v>0</v>
      </c>
      <c r="L3391" s="1">
        <v>0</v>
      </c>
      <c r="M3391" s="1">
        <v>37</v>
      </c>
      <c r="N3391" s="1">
        <v>3.3333333333333299</v>
      </c>
      <c r="O3391" s="1" t="s">
        <v>6881</v>
      </c>
    </row>
    <row r="3392" spans="1:15" x14ac:dyDescent="0.3">
      <c r="A3392" s="1" t="s">
        <v>5700</v>
      </c>
      <c r="B3392" s="1" t="s">
        <v>5771</v>
      </c>
      <c r="C3392" s="1">
        <v>4</v>
      </c>
      <c r="D3392" s="1" t="s">
        <v>6827</v>
      </c>
      <c r="E3392" s="1">
        <v>13</v>
      </c>
      <c r="F3392" s="1" t="s">
        <v>7172</v>
      </c>
      <c r="G3392" s="1" t="s">
        <v>5803</v>
      </c>
      <c r="H3392" s="1" t="s">
        <v>6882</v>
      </c>
      <c r="I3392" s="1" t="b">
        <v>0</v>
      </c>
      <c r="J3392" s="1">
        <v>0</v>
      </c>
      <c r="K3392" s="1">
        <v>1</v>
      </c>
      <c r="L3392" s="1">
        <v>0</v>
      </c>
      <c r="M3392" s="1">
        <v>22</v>
      </c>
      <c r="N3392" s="1">
        <v>1.9819819819819799</v>
      </c>
      <c r="O3392" s="1" t="s">
        <v>6883</v>
      </c>
    </row>
    <row r="3393" spans="1:15" x14ac:dyDescent="0.3">
      <c r="A3393" s="1" t="s">
        <v>5700</v>
      </c>
      <c r="B3393" s="1" t="s">
        <v>5771</v>
      </c>
      <c r="C3393" s="1">
        <v>4</v>
      </c>
      <c r="D3393" s="1" t="s">
        <v>6827</v>
      </c>
      <c r="E3393" s="1">
        <v>14</v>
      </c>
      <c r="F3393" s="1" t="s">
        <v>7173</v>
      </c>
      <c r="G3393" s="1" t="s">
        <v>5803</v>
      </c>
      <c r="H3393" s="1" t="s">
        <v>6877</v>
      </c>
      <c r="I3393" s="1" t="b">
        <v>0</v>
      </c>
      <c r="J3393" s="1">
        <v>0</v>
      </c>
      <c r="K3393" s="1">
        <v>1</v>
      </c>
      <c r="L3393" s="1">
        <v>0</v>
      </c>
      <c r="M3393" s="1">
        <v>2091</v>
      </c>
      <c r="N3393" s="1">
        <v>57.635060639470701</v>
      </c>
      <c r="O3393" s="1" t="s">
        <v>6878</v>
      </c>
    </row>
    <row r="3394" spans="1:15" x14ac:dyDescent="0.3">
      <c r="A3394" s="1" t="s">
        <v>5700</v>
      </c>
      <c r="B3394" s="1" t="s">
        <v>5771</v>
      </c>
      <c r="C3394" s="1">
        <v>4</v>
      </c>
      <c r="D3394" s="1" t="s">
        <v>6827</v>
      </c>
      <c r="E3394" s="1">
        <v>14</v>
      </c>
      <c r="F3394" s="1" t="s">
        <v>7173</v>
      </c>
      <c r="G3394" s="1" t="s">
        <v>5814</v>
      </c>
      <c r="H3394" s="1" t="s">
        <v>6933</v>
      </c>
      <c r="I3394" s="1" t="b">
        <v>1</v>
      </c>
      <c r="J3394" s="1">
        <v>0</v>
      </c>
      <c r="K3394" s="1">
        <v>0</v>
      </c>
      <c r="L3394" s="1">
        <v>0</v>
      </c>
      <c r="M3394" s="1">
        <v>279</v>
      </c>
      <c r="N3394" s="1">
        <v>7.6901874310915099</v>
      </c>
      <c r="O3394" s="1" t="s">
        <v>6934</v>
      </c>
    </row>
    <row r="3395" spans="1:15" x14ac:dyDescent="0.3">
      <c r="A3395" s="1" t="s">
        <v>5700</v>
      </c>
      <c r="B3395" s="1" t="s">
        <v>5771</v>
      </c>
      <c r="C3395" s="1">
        <v>4</v>
      </c>
      <c r="D3395" s="1" t="s">
        <v>6827</v>
      </c>
      <c r="E3395" s="1">
        <v>14</v>
      </c>
      <c r="F3395" s="1" t="s">
        <v>7173</v>
      </c>
      <c r="G3395" s="1" t="s">
        <v>5814</v>
      </c>
      <c r="H3395" s="1" t="s">
        <v>6895</v>
      </c>
      <c r="I3395" s="1" t="b">
        <v>1</v>
      </c>
      <c r="J3395" s="1">
        <v>0</v>
      </c>
      <c r="K3395" s="1">
        <v>0</v>
      </c>
      <c r="L3395" s="1">
        <v>0</v>
      </c>
      <c r="M3395" s="1">
        <v>128</v>
      </c>
      <c r="N3395" s="1">
        <v>3.5281146637265701</v>
      </c>
      <c r="O3395" s="1" t="s">
        <v>6937</v>
      </c>
    </row>
    <row r="3396" spans="1:15" x14ac:dyDescent="0.3">
      <c r="A3396" s="1" t="s">
        <v>5700</v>
      </c>
      <c r="B3396" s="1" t="s">
        <v>5771</v>
      </c>
      <c r="C3396" s="1">
        <v>4</v>
      </c>
      <c r="D3396" s="1" t="s">
        <v>6827</v>
      </c>
      <c r="E3396" s="1">
        <v>14</v>
      </c>
      <c r="F3396" s="1" t="s">
        <v>7173</v>
      </c>
      <c r="G3396" s="1" t="s">
        <v>5803</v>
      </c>
      <c r="H3396" s="1" t="s">
        <v>6882</v>
      </c>
      <c r="I3396" s="1" t="b">
        <v>0</v>
      </c>
      <c r="J3396" s="1">
        <v>0</v>
      </c>
      <c r="K3396" s="1">
        <v>1</v>
      </c>
      <c r="L3396" s="1">
        <v>0</v>
      </c>
      <c r="M3396" s="1">
        <v>313</v>
      </c>
      <c r="N3396" s="1">
        <v>8.6273428886438808</v>
      </c>
      <c r="O3396" s="1" t="s">
        <v>6940</v>
      </c>
    </row>
    <row r="3397" spans="1:15" x14ac:dyDescent="0.3">
      <c r="A3397" s="1" t="s">
        <v>5700</v>
      </c>
      <c r="B3397" s="1" t="s">
        <v>5771</v>
      </c>
      <c r="C3397" s="1">
        <v>4</v>
      </c>
      <c r="D3397" s="1" t="s">
        <v>6827</v>
      </c>
      <c r="E3397" s="1">
        <v>14</v>
      </c>
      <c r="F3397" s="1" t="s">
        <v>7173</v>
      </c>
      <c r="G3397" s="1" t="s">
        <v>5801</v>
      </c>
      <c r="H3397" s="1" t="s">
        <v>6880</v>
      </c>
      <c r="I3397" s="1" t="b">
        <v>0</v>
      </c>
      <c r="J3397" s="1">
        <v>1</v>
      </c>
      <c r="K3397" s="1">
        <v>0</v>
      </c>
      <c r="L3397" s="1">
        <v>0</v>
      </c>
      <c r="M3397" s="1">
        <v>243</v>
      </c>
      <c r="N3397" s="1">
        <v>6.6979051819184097</v>
      </c>
      <c r="O3397" s="1" t="s">
        <v>6881</v>
      </c>
    </row>
    <row r="3398" spans="1:15" x14ac:dyDescent="0.3">
      <c r="A3398" s="1" t="s">
        <v>5700</v>
      </c>
      <c r="B3398" s="1" t="s">
        <v>5771</v>
      </c>
      <c r="C3398" s="1">
        <v>4</v>
      </c>
      <c r="D3398" s="1" t="s">
        <v>6827</v>
      </c>
      <c r="E3398" s="1">
        <v>14</v>
      </c>
      <c r="F3398" s="1" t="s">
        <v>7173</v>
      </c>
      <c r="G3398" s="1" t="s">
        <v>5803</v>
      </c>
      <c r="H3398" s="1" t="s">
        <v>6903</v>
      </c>
      <c r="I3398" s="1" t="b">
        <v>0</v>
      </c>
      <c r="J3398" s="1">
        <v>0</v>
      </c>
      <c r="K3398" s="1">
        <v>1</v>
      </c>
      <c r="L3398" s="1">
        <v>0</v>
      </c>
      <c r="M3398" s="1">
        <v>89</v>
      </c>
      <c r="N3398" s="1">
        <v>2.4531422271223802</v>
      </c>
      <c r="O3398" s="1" t="s">
        <v>6904</v>
      </c>
    </row>
    <row r="3399" spans="1:15" x14ac:dyDescent="0.3">
      <c r="A3399" s="1" t="s">
        <v>5700</v>
      </c>
      <c r="B3399" s="1" t="s">
        <v>5771</v>
      </c>
      <c r="C3399" s="1">
        <v>4</v>
      </c>
      <c r="D3399" s="1" t="s">
        <v>6827</v>
      </c>
      <c r="E3399" s="1">
        <v>15</v>
      </c>
      <c r="F3399" s="1" t="s">
        <v>7174</v>
      </c>
      <c r="G3399" s="1" t="s">
        <v>5803</v>
      </c>
      <c r="H3399" s="1" t="s">
        <v>6877</v>
      </c>
      <c r="I3399" s="1" t="b">
        <v>0</v>
      </c>
      <c r="J3399" s="1">
        <v>0</v>
      </c>
      <c r="K3399" s="1">
        <v>1</v>
      </c>
      <c r="L3399" s="1">
        <v>0</v>
      </c>
      <c r="M3399" s="1">
        <v>2484</v>
      </c>
      <c r="N3399" s="1">
        <v>57.9020979020979</v>
      </c>
      <c r="O3399" s="1" t="s">
        <v>6878</v>
      </c>
    </row>
    <row r="3400" spans="1:15" x14ac:dyDescent="0.3">
      <c r="A3400" s="1" t="s">
        <v>5700</v>
      </c>
      <c r="B3400" s="1" t="s">
        <v>5771</v>
      </c>
      <c r="C3400" s="1">
        <v>4</v>
      </c>
      <c r="D3400" s="1" t="s">
        <v>6827</v>
      </c>
      <c r="E3400" s="1">
        <v>15</v>
      </c>
      <c r="F3400" s="1" t="s">
        <v>7174</v>
      </c>
      <c r="G3400" s="1" t="s">
        <v>5814</v>
      </c>
      <c r="H3400" s="1" t="s">
        <v>6895</v>
      </c>
      <c r="I3400" s="1" t="b">
        <v>1</v>
      </c>
      <c r="J3400" s="1">
        <v>0</v>
      </c>
      <c r="K3400" s="1">
        <v>0</v>
      </c>
      <c r="L3400" s="1">
        <v>0</v>
      </c>
      <c r="M3400" s="1">
        <v>273</v>
      </c>
      <c r="N3400" s="1">
        <v>6.3636363636363598</v>
      </c>
      <c r="O3400" s="1" t="s">
        <v>6912</v>
      </c>
    </row>
    <row r="3401" spans="1:15" x14ac:dyDescent="0.3">
      <c r="A3401" s="1" t="s">
        <v>5700</v>
      </c>
      <c r="B3401" s="1" t="s">
        <v>5771</v>
      </c>
      <c r="C3401" s="1">
        <v>4</v>
      </c>
      <c r="D3401" s="1" t="s">
        <v>6827</v>
      </c>
      <c r="E3401" s="1">
        <v>15</v>
      </c>
      <c r="F3401" s="1" t="s">
        <v>7174</v>
      </c>
      <c r="G3401" s="1" t="s">
        <v>5803</v>
      </c>
      <c r="H3401" s="1" t="s">
        <v>6903</v>
      </c>
      <c r="I3401" s="1" t="b">
        <v>0</v>
      </c>
      <c r="J3401" s="1">
        <v>0</v>
      </c>
      <c r="K3401" s="1">
        <v>1</v>
      </c>
      <c r="L3401" s="1">
        <v>0</v>
      </c>
      <c r="M3401" s="1">
        <v>1045</v>
      </c>
      <c r="N3401" s="1">
        <v>24.358974358974301</v>
      </c>
      <c r="O3401" s="1" t="s">
        <v>6904</v>
      </c>
    </row>
    <row r="3402" spans="1:15" x14ac:dyDescent="0.3">
      <c r="A3402" s="1" t="s">
        <v>5700</v>
      </c>
      <c r="B3402" s="1" t="s">
        <v>5771</v>
      </c>
      <c r="C3402" s="1">
        <v>4</v>
      </c>
      <c r="D3402" s="1" t="s">
        <v>6827</v>
      </c>
      <c r="E3402" s="1">
        <v>15</v>
      </c>
      <c r="F3402" s="1" t="s">
        <v>7174</v>
      </c>
      <c r="G3402" s="1" t="s">
        <v>5803</v>
      </c>
      <c r="H3402" s="1" t="s">
        <v>6882</v>
      </c>
      <c r="I3402" s="1" t="b">
        <v>0</v>
      </c>
      <c r="J3402" s="1">
        <v>0</v>
      </c>
      <c r="K3402" s="1">
        <v>1</v>
      </c>
      <c r="L3402" s="1">
        <v>0</v>
      </c>
      <c r="M3402" s="1">
        <v>45</v>
      </c>
      <c r="N3402" s="1">
        <v>1.0489510489510401</v>
      </c>
      <c r="O3402" s="1" t="s">
        <v>6940</v>
      </c>
    </row>
    <row r="3403" spans="1:15" x14ac:dyDescent="0.3">
      <c r="A3403" s="1" t="s">
        <v>5700</v>
      </c>
      <c r="B3403" s="1" t="s">
        <v>5771</v>
      </c>
      <c r="C3403" s="1">
        <v>4</v>
      </c>
      <c r="D3403" s="1" t="s">
        <v>6827</v>
      </c>
      <c r="E3403" s="1">
        <v>16</v>
      </c>
      <c r="F3403" s="1" t="s">
        <v>7175</v>
      </c>
      <c r="G3403" s="1" t="s">
        <v>5803</v>
      </c>
      <c r="H3403" s="1" t="s">
        <v>6877</v>
      </c>
      <c r="I3403" s="1" t="b">
        <v>0</v>
      </c>
      <c r="J3403" s="1">
        <v>0</v>
      </c>
      <c r="K3403" s="1">
        <v>1</v>
      </c>
      <c r="L3403" s="1">
        <v>0</v>
      </c>
      <c r="M3403" s="1">
        <v>370</v>
      </c>
      <c r="N3403" s="1">
        <v>46.599496221662399</v>
      </c>
      <c r="O3403" s="1" t="s">
        <v>6878</v>
      </c>
    </row>
    <row r="3404" spans="1:15" x14ac:dyDescent="0.3">
      <c r="A3404" s="1" t="s">
        <v>5700</v>
      </c>
      <c r="B3404" s="1" t="s">
        <v>5771</v>
      </c>
      <c r="C3404" s="1">
        <v>4</v>
      </c>
      <c r="D3404" s="1" t="s">
        <v>6827</v>
      </c>
      <c r="E3404" s="1">
        <v>16</v>
      </c>
      <c r="F3404" s="1" t="s">
        <v>7175</v>
      </c>
      <c r="G3404" s="1" t="s">
        <v>5814</v>
      </c>
      <c r="H3404" s="1" t="s">
        <v>6933</v>
      </c>
      <c r="I3404" s="1" t="b">
        <v>1</v>
      </c>
      <c r="J3404" s="1">
        <v>0</v>
      </c>
      <c r="K3404" s="1">
        <v>0</v>
      </c>
      <c r="L3404" s="1">
        <v>0</v>
      </c>
      <c r="M3404" s="1">
        <v>51</v>
      </c>
      <c r="N3404" s="1">
        <v>6.4231738035264403</v>
      </c>
      <c r="O3404" s="1" t="s">
        <v>6934</v>
      </c>
    </row>
    <row r="3405" spans="1:15" x14ac:dyDescent="0.3">
      <c r="A3405" s="1" t="s">
        <v>5700</v>
      </c>
      <c r="B3405" s="1" t="s">
        <v>5771</v>
      </c>
      <c r="C3405" s="1">
        <v>4</v>
      </c>
      <c r="D3405" s="1" t="s">
        <v>6827</v>
      </c>
      <c r="E3405" s="1">
        <v>16</v>
      </c>
      <c r="F3405" s="1" t="s">
        <v>7175</v>
      </c>
      <c r="G3405" s="1" t="s">
        <v>5801</v>
      </c>
      <c r="H3405" s="1" t="s">
        <v>6880</v>
      </c>
      <c r="I3405" s="1" t="b">
        <v>0</v>
      </c>
      <c r="J3405" s="1">
        <v>1</v>
      </c>
      <c r="K3405" s="1">
        <v>0</v>
      </c>
      <c r="L3405" s="1">
        <v>0</v>
      </c>
      <c r="M3405" s="1">
        <v>185</v>
      </c>
      <c r="N3405" s="1">
        <v>23.299748110831199</v>
      </c>
      <c r="O3405" s="1" t="s">
        <v>6881</v>
      </c>
    </row>
    <row r="3406" spans="1:15" x14ac:dyDescent="0.3">
      <c r="A3406" s="1" t="s">
        <v>5700</v>
      </c>
      <c r="B3406" s="1" t="s">
        <v>5771</v>
      </c>
      <c r="C3406" s="1">
        <v>4</v>
      </c>
      <c r="D3406" s="1" t="s">
        <v>6827</v>
      </c>
      <c r="E3406" s="1">
        <v>16</v>
      </c>
      <c r="F3406" s="1" t="s">
        <v>7175</v>
      </c>
      <c r="G3406" s="1" t="s">
        <v>5803</v>
      </c>
      <c r="H3406" s="1" t="s">
        <v>6882</v>
      </c>
      <c r="I3406" s="1" t="b">
        <v>0</v>
      </c>
      <c r="J3406" s="1">
        <v>0</v>
      </c>
      <c r="K3406" s="1">
        <v>1</v>
      </c>
      <c r="L3406" s="1">
        <v>0</v>
      </c>
      <c r="M3406" s="1">
        <v>67</v>
      </c>
      <c r="N3406" s="1">
        <v>8.4382871536523893</v>
      </c>
      <c r="O3406" s="1" t="s">
        <v>6883</v>
      </c>
    </row>
    <row r="3407" spans="1:15" x14ac:dyDescent="0.3">
      <c r="A3407" s="1" t="s">
        <v>5700</v>
      </c>
      <c r="B3407" s="1" t="s">
        <v>5771</v>
      </c>
      <c r="C3407" s="1">
        <v>4</v>
      </c>
      <c r="D3407" s="1" t="s">
        <v>6827</v>
      </c>
      <c r="E3407" s="1">
        <v>16</v>
      </c>
      <c r="F3407" s="1" t="s">
        <v>7175</v>
      </c>
      <c r="G3407" s="1" t="s">
        <v>5803</v>
      </c>
      <c r="H3407" s="1" t="s">
        <v>6903</v>
      </c>
      <c r="I3407" s="1" t="b">
        <v>0</v>
      </c>
      <c r="J3407" s="1">
        <v>0</v>
      </c>
      <c r="K3407" s="1">
        <v>1</v>
      </c>
      <c r="L3407" s="1">
        <v>0</v>
      </c>
      <c r="M3407" s="1">
        <v>26</v>
      </c>
      <c r="N3407" s="1">
        <v>3.2745591939546599</v>
      </c>
      <c r="O3407" s="1" t="s">
        <v>6904</v>
      </c>
    </row>
    <row r="3408" spans="1:15" x14ac:dyDescent="0.3">
      <c r="A3408" s="1" t="s">
        <v>5700</v>
      </c>
      <c r="B3408" s="1" t="s">
        <v>5771</v>
      </c>
      <c r="C3408" s="1">
        <v>4</v>
      </c>
      <c r="D3408" s="1" t="s">
        <v>6827</v>
      </c>
      <c r="E3408" s="1">
        <v>16</v>
      </c>
      <c r="F3408" s="1" t="s">
        <v>7175</v>
      </c>
      <c r="G3408" s="1" t="s">
        <v>5895</v>
      </c>
      <c r="H3408" s="1" t="s">
        <v>7176</v>
      </c>
      <c r="I3408" s="1" t="b">
        <v>0</v>
      </c>
      <c r="J3408" s="1">
        <v>0</v>
      </c>
      <c r="K3408" s="1">
        <v>2</v>
      </c>
      <c r="L3408" s="1">
        <v>3</v>
      </c>
      <c r="M3408" s="1">
        <v>20</v>
      </c>
      <c r="N3408" s="1">
        <v>2.5188916876574301</v>
      </c>
      <c r="O3408" s="1" t="s">
        <v>7177</v>
      </c>
    </row>
    <row r="3409" spans="1:15" x14ac:dyDescent="0.3">
      <c r="A3409" s="1" t="s">
        <v>5700</v>
      </c>
      <c r="B3409" s="1" t="s">
        <v>5771</v>
      </c>
      <c r="C3409" s="1">
        <v>4</v>
      </c>
      <c r="D3409" s="1" t="s">
        <v>6827</v>
      </c>
      <c r="E3409" s="1">
        <v>17</v>
      </c>
      <c r="F3409" s="1" t="s">
        <v>7178</v>
      </c>
      <c r="G3409" s="1" t="s">
        <v>5814</v>
      </c>
      <c r="H3409" s="1" t="s">
        <v>6933</v>
      </c>
      <c r="I3409" s="1" t="b">
        <v>1</v>
      </c>
      <c r="J3409" s="1">
        <v>0</v>
      </c>
      <c r="K3409" s="1">
        <v>0</v>
      </c>
      <c r="L3409" s="1">
        <v>0</v>
      </c>
      <c r="M3409" s="1">
        <v>858</v>
      </c>
      <c r="N3409" s="1">
        <v>56.708526107071997</v>
      </c>
      <c r="O3409" s="1" t="s">
        <v>6934</v>
      </c>
    </row>
    <row r="3410" spans="1:15" x14ac:dyDescent="0.3">
      <c r="A3410" s="1" t="s">
        <v>5700</v>
      </c>
      <c r="B3410" s="1" t="s">
        <v>5771</v>
      </c>
      <c r="C3410" s="1">
        <v>4</v>
      </c>
      <c r="D3410" s="1" t="s">
        <v>6827</v>
      </c>
      <c r="E3410" s="1">
        <v>17</v>
      </c>
      <c r="F3410" s="1" t="s">
        <v>7178</v>
      </c>
      <c r="G3410" s="1" t="s">
        <v>5803</v>
      </c>
      <c r="H3410" s="1" t="s">
        <v>6877</v>
      </c>
      <c r="I3410" s="1" t="b">
        <v>0</v>
      </c>
      <c r="J3410" s="1">
        <v>0</v>
      </c>
      <c r="K3410" s="1">
        <v>1</v>
      </c>
      <c r="L3410" s="1">
        <v>0</v>
      </c>
      <c r="M3410" s="1">
        <v>38</v>
      </c>
      <c r="N3410" s="1">
        <v>2.5115664243225302</v>
      </c>
      <c r="O3410" s="1" t="s">
        <v>6878</v>
      </c>
    </row>
    <row r="3411" spans="1:15" x14ac:dyDescent="0.3">
      <c r="A3411" s="1" t="s">
        <v>5700</v>
      </c>
      <c r="B3411" s="1" t="s">
        <v>5771</v>
      </c>
      <c r="C3411" s="1">
        <v>4</v>
      </c>
      <c r="D3411" s="1" t="s">
        <v>6827</v>
      </c>
      <c r="E3411" s="1">
        <v>17</v>
      </c>
      <c r="F3411" s="1" t="s">
        <v>7178</v>
      </c>
      <c r="G3411" s="1" t="s">
        <v>5895</v>
      </c>
      <c r="H3411" s="1" t="s">
        <v>7176</v>
      </c>
      <c r="I3411" s="1" t="b">
        <v>0</v>
      </c>
      <c r="J3411" s="1">
        <v>0</v>
      </c>
      <c r="K3411" s="1">
        <v>2</v>
      </c>
      <c r="L3411" s="1">
        <v>3</v>
      </c>
      <c r="M3411" s="1">
        <v>440</v>
      </c>
      <c r="N3411" s="1">
        <v>29.081295439524101</v>
      </c>
      <c r="O3411" s="1" t="s">
        <v>7177</v>
      </c>
    </row>
    <row r="3412" spans="1:15" x14ac:dyDescent="0.3">
      <c r="A3412" s="1" t="s">
        <v>5700</v>
      </c>
      <c r="B3412" s="1" t="s">
        <v>5771</v>
      </c>
      <c r="C3412" s="1">
        <v>4</v>
      </c>
      <c r="D3412" s="1" t="s">
        <v>6827</v>
      </c>
      <c r="E3412" s="1">
        <v>18</v>
      </c>
      <c r="F3412" s="1" t="s">
        <v>7179</v>
      </c>
      <c r="G3412" s="1" t="s">
        <v>5803</v>
      </c>
      <c r="H3412" s="1" t="s">
        <v>6877</v>
      </c>
      <c r="I3412" s="1" t="b">
        <v>0</v>
      </c>
      <c r="J3412" s="1">
        <v>0</v>
      </c>
      <c r="K3412" s="1">
        <v>1</v>
      </c>
      <c r="L3412" s="1">
        <v>0</v>
      </c>
      <c r="M3412" s="1">
        <v>70</v>
      </c>
      <c r="N3412" s="1">
        <v>8.6956521739130395</v>
      </c>
      <c r="O3412" s="1" t="s">
        <v>6878</v>
      </c>
    </row>
    <row r="3413" spans="1:15" x14ac:dyDescent="0.3">
      <c r="A3413" s="1" t="s">
        <v>5700</v>
      </c>
      <c r="B3413" s="1" t="s">
        <v>5771</v>
      </c>
      <c r="C3413" s="1">
        <v>4</v>
      </c>
      <c r="D3413" s="1" t="s">
        <v>6827</v>
      </c>
      <c r="E3413" s="1">
        <v>18</v>
      </c>
      <c r="F3413" s="1" t="s">
        <v>7179</v>
      </c>
      <c r="G3413" s="1" t="s">
        <v>5801</v>
      </c>
      <c r="H3413" s="1" t="s">
        <v>6880</v>
      </c>
      <c r="I3413" s="1" t="b">
        <v>0</v>
      </c>
      <c r="J3413" s="1">
        <v>1</v>
      </c>
      <c r="K3413" s="1">
        <v>0</v>
      </c>
      <c r="L3413" s="1">
        <v>0</v>
      </c>
      <c r="M3413" s="1">
        <v>352</v>
      </c>
      <c r="N3413" s="1">
        <v>43.726708074534102</v>
      </c>
      <c r="O3413" s="1" t="s">
        <v>6926</v>
      </c>
    </row>
    <row r="3414" spans="1:15" x14ac:dyDescent="0.3">
      <c r="A3414" s="1" t="s">
        <v>5700</v>
      </c>
      <c r="B3414" s="1" t="s">
        <v>5771</v>
      </c>
      <c r="C3414" s="1">
        <v>4</v>
      </c>
      <c r="D3414" s="1" t="s">
        <v>6827</v>
      </c>
      <c r="E3414" s="1">
        <v>18</v>
      </c>
      <c r="F3414" s="1" t="s">
        <v>7179</v>
      </c>
      <c r="G3414" s="1" t="s">
        <v>5801</v>
      </c>
      <c r="H3414" s="1" t="s">
        <v>6880</v>
      </c>
      <c r="I3414" s="1" t="b">
        <v>0</v>
      </c>
      <c r="J3414" s="1">
        <v>1</v>
      </c>
      <c r="K3414" s="1">
        <v>0</v>
      </c>
      <c r="L3414" s="1">
        <v>0</v>
      </c>
      <c r="M3414" s="1">
        <v>287</v>
      </c>
      <c r="N3414" s="1">
        <v>35.652173913043399</v>
      </c>
      <c r="O3414" s="1" t="s">
        <v>6881</v>
      </c>
    </row>
    <row r="3415" spans="1:15" x14ac:dyDescent="0.3">
      <c r="A3415" s="1" t="s">
        <v>5700</v>
      </c>
      <c r="B3415" s="1" t="s">
        <v>5771</v>
      </c>
      <c r="C3415" s="1">
        <v>4</v>
      </c>
      <c r="D3415" s="1" t="s">
        <v>6827</v>
      </c>
      <c r="E3415" s="1">
        <v>18</v>
      </c>
      <c r="F3415" s="1" t="s">
        <v>7179</v>
      </c>
      <c r="G3415" s="1" t="s">
        <v>5803</v>
      </c>
      <c r="H3415" s="1" t="s">
        <v>6903</v>
      </c>
      <c r="I3415" s="1" t="b">
        <v>0</v>
      </c>
      <c r="J3415" s="1">
        <v>0</v>
      </c>
      <c r="K3415" s="1">
        <v>1</v>
      </c>
      <c r="L3415" s="1">
        <v>0</v>
      </c>
      <c r="M3415" s="1">
        <v>25</v>
      </c>
      <c r="N3415" s="1">
        <v>3.1055900621118</v>
      </c>
      <c r="O3415" s="1" t="s">
        <v>6904</v>
      </c>
    </row>
    <row r="3416" spans="1:15" x14ac:dyDescent="0.3">
      <c r="A3416" s="1" t="s">
        <v>5700</v>
      </c>
      <c r="B3416" s="1" t="s">
        <v>5771</v>
      </c>
      <c r="C3416" s="1">
        <v>4</v>
      </c>
      <c r="D3416" s="1" t="s">
        <v>6827</v>
      </c>
      <c r="E3416" s="1">
        <v>18</v>
      </c>
      <c r="F3416" s="1" t="s">
        <v>7179</v>
      </c>
      <c r="G3416" s="1" t="s">
        <v>5814</v>
      </c>
      <c r="H3416" s="1" t="s">
        <v>6880</v>
      </c>
      <c r="I3416" s="1" t="b">
        <v>1</v>
      </c>
      <c r="J3416" s="1">
        <v>0</v>
      </c>
      <c r="K3416" s="1">
        <v>0</v>
      </c>
      <c r="L3416" s="1">
        <v>0</v>
      </c>
      <c r="M3416" s="1">
        <v>10</v>
      </c>
      <c r="N3416" s="1">
        <v>1.24223602484472</v>
      </c>
      <c r="O3416" s="1" t="s">
        <v>6886</v>
      </c>
    </row>
    <row r="3417" spans="1:15" x14ac:dyDescent="0.3">
      <c r="A3417" s="1" t="s">
        <v>5700</v>
      </c>
      <c r="B3417" s="1" t="s">
        <v>5771</v>
      </c>
      <c r="C3417" s="1">
        <v>4</v>
      </c>
      <c r="D3417" s="1" t="s">
        <v>6827</v>
      </c>
      <c r="E3417" s="1">
        <v>18</v>
      </c>
      <c r="F3417" s="1" t="s">
        <v>7179</v>
      </c>
      <c r="G3417" s="1" t="s">
        <v>5803</v>
      </c>
      <c r="H3417" s="1" t="s">
        <v>6882</v>
      </c>
      <c r="I3417" s="1" t="b">
        <v>0</v>
      </c>
      <c r="J3417" s="1">
        <v>0</v>
      </c>
      <c r="K3417" s="1">
        <v>1</v>
      </c>
      <c r="L3417" s="1">
        <v>0</v>
      </c>
      <c r="M3417" s="1">
        <v>9</v>
      </c>
      <c r="N3417" s="1">
        <v>1.1180124223602399</v>
      </c>
      <c r="O3417" s="1" t="s">
        <v>6883</v>
      </c>
    </row>
    <row r="3418" spans="1:15" x14ac:dyDescent="0.3">
      <c r="A3418" s="1" t="s">
        <v>5700</v>
      </c>
      <c r="B3418" s="1" t="s">
        <v>5771</v>
      </c>
      <c r="C3418" s="1">
        <v>4</v>
      </c>
      <c r="D3418" s="1" t="s">
        <v>6827</v>
      </c>
      <c r="E3418" s="1">
        <v>19</v>
      </c>
      <c r="F3418" s="1" t="s">
        <v>7180</v>
      </c>
      <c r="G3418" s="1" t="s">
        <v>5803</v>
      </c>
      <c r="H3418" s="1" t="s">
        <v>6877</v>
      </c>
      <c r="I3418" s="1" t="b">
        <v>0</v>
      </c>
      <c r="J3418" s="1">
        <v>0</v>
      </c>
      <c r="K3418" s="1">
        <v>1</v>
      </c>
      <c r="L3418" s="1">
        <v>0</v>
      </c>
      <c r="M3418" s="1">
        <v>1201</v>
      </c>
      <c r="N3418" s="1">
        <v>78.599476439790493</v>
      </c>
      <c r="O3418" s="1" t="s">
        <v>6878</v>
      </c>
    </row>
    <row r="3419" spans="1:15" x14ac:dyDescent="0.3">
      <c r="A3419" s="1" t="s">
        <v>5700</v>
      </c>
      <c r="B3419" s="1" t="s">
        <v>5771</v>
      </c>
      <c r="C3419" s="1">
        <v>4</v>
      </c>
      <c r="D3419" s="1" t="s">
        <v>6827</v>
      </c>
      <c r="E3419" s="1">
        <v>19</v>
      </c>
      <c r="F3419" s="1" t="s">
        <v>7180</v>
      </c>
      <c r="G3419" s="1" t="s">
        <v>5803</v>
      </c>
      <c r="H3419" s="1" t="s">
        <v>6903</v>
      </c>
      <c r="I3419" s="1" t="b">
        <v>0</v>
      </c>
      <c r="J3419" s="1">
        <v>0</v>
      </c>
      <c r="K3419" s="1">
        <v>1</v>
      </c>
      <c r="L3419" s="1">
        <v>0</v>
      </c>
      <c r="M3419" s="1">
        <v>132</v>
      </c>
      <c r="N3419" s="1">
        <v>8.6387434554973801</v>
      </c>
      <c r="O3419" s="1" t="s">
        <v>6904</v>
      </c>
    </row>
    <row r="3420" spans="1:15" x14ac:dyDescent="0.3">
      <c r="A3420" s="1" t="s">
        <v>5700</v>
      </c>
      <c r="B3420" s="1" t="s">
        <v>5771</v>
      </c>
      <c r="C3420" s="1">
        <v>4</v>
      </c>
      <c r="D3420" s="1" t="s">
        <v>6827</v>
      </c>
      <c r="E3420" s="1">
        <v>19</v>
      </c>
      <c r="F3420" s="1" t="s">
        <v>7180</v>
      </c>
      <c r="G3420" s="1" t="s">
        <v>5801</v>
      </c>
      <c r="H3420" s="1" t="s">
        <v>6880</v>
      </c>
      <c r="I3420" s="1" t="b">
        <v>0</v>
      </c>
      <c r="J3420" s="1">
        <v>1</v>
      </c>
      <c r="K3420" s="1">
        <v>0</v>
      </c>
      <c r="L3420" s="1">
        <v>0</v>
      </c>
      <c r="M3420" s="1">
        <v>26</v>
      </c>
      <c r="N3420" s="1">
        <v>1.70157068062827</v>
      </c>
      <c r="O3420" s="1" t="s">
        <v>6926</v>
      </c>
    </row>
    <row r="3421" spans="1:15" x14ac:dyDescent="0.3">
      <c r="A3421" s="1" t="s">
        <v>5700</v>
      </c>
      <c r="B3421" s="1" t="s">
        <v>5771</v>
      </c>
      <c r="C3421" s="1">
        <v>4</v>
      </c>
      <c r="D3421" s="1" t="s">
        <v>6827</v>
      </c>
      <c r="E3421" s="1">
        <v>19</v>
      </c>
      <c r="F3421" s="1" t="s">
        <v>7180</v>
      </c>
      <c r="G3421" s="1" t="s">
        <v>5801</v>
      </c>
      <c r="H3421" s="1" t="s">
        <v>6880</v>
      </c>
      <c r="I3421" s="1" t="b">
        <v>0</v>
      </c>
      <c r="J3421" s="1">
        <v>1</v>
      </c>
      <c r="K3421" s="1">
        <v>0</v>
      </c>
      <c r="L3421" s="1">
        <v>0</v>
      </c>
      <c r="M3421" s="1">
        <v>26</v>
      </c>
      <c r="N3421" s="1">
        <v>1.70157068062827</v>
      </c>
      <c r="O3421" s="1" t="s">
        <v>6881</v>
      </c>
    </row>
    <row r="3422" spans="1:15" x14ac:dyDescent="0.3">
      <c r="A3422" s="1" t="s">
        <v>5700</v>
      </c>
      <c r="B3422" s="1" t="s">
        <v>5771</v>
      </c>
      <c r="C3422" s="1">
        <v>4</v>
      </c>
      <c r="D3422" s="1" t="s">
        <v>6827</v>
      </c>
      <c r="E3422" s="1">
        <v>20</v>
      </c>
      <c r="F3422" s="1" t="s">
        <v>7181</v>
      </c>
      <c r="G3422" s="1" t="s">
        <v>5814</v>
      </c>
      <c r="H3422" s="1" t="s">
        <v>6880</v>
      </c>
      <c r="I3422" s="1" t="b">
        <v>1</v>
      </c>
      <c r="J3422" s="1">
        <v>0</v>
      </c>
      <c r="K3422" s="1">
        <v>0</v>
      </c>
      <c r="L3422" s="1">
        <v>0</v>
      </c>
      <c r="M3422" s="1">
        <v>416</v>
      </c>
      <c r="N3422" s="1">
        <v>94.331065759637099</v>
      </c>
      <c r="O3422" s="1" t="s">
        <v>6886</v>
      </c>
    </row>
    <row r="3423" spans="1:15" x14ac:dyDescent="0.3">
      <c r="A3423" s="1" t="s">
        <v>5700</v>
      </c>
      <c r="B3423" s="1" t="s">
        <v>5771</v>
      </c>
      <c r="C3423" s="1">
        <v>4</v>
      </c>
      <c r="D3423" s="1" t="s">
        <v>6827</v>
      </c>
      <c r="E3423" s="1">
        <v>21</v>
      </c>
      <c r="F3423" s="1" t="s">
        <v>7182</v>
      </c>
      <c r="G3423" s="1" t="s">
        <v>5814</v>
      </c>
      <c r="H3423" s="1" t="s">
        <v>6880</v>
      </c>
      <c r="I3423" s="1" t="b">
        <v>1</v>
      </c>
      <c r="J3423" s="1">
        <v>0</v>
      </c>
      <c r="K3423" s="1">
        <v>0</v>
      </c>
      <c r="L3423" s="1">
        <v>0</v>
      </c>
      <c r="M3423" s="1">
        <v>1100</v>
      </c>
      <c r="N3423" s="1">
        <v>95.155709342560499</v>
      </c>
      <c r="O3423" s="1" t="s">
        <v>6886</v>
      </c>
    </row>
    <row r="3424" spans="1:15" x14ac:dyDescent="0.3">
      <c r="A3424" s="1" t="s">
        <v>5700</v>
      </c>
      <c r="B3424" s="1" t="s">
        <v>5771</v>
      </c>
      <c r="C3424" s="1">
        <v>4</v>
      </c>
      <c r="D3424" s="1" t="s">
        <v>6827</v>
      </c>
      <c r="E3424" s="1">
        <v>21</v>
      </c>
      <c r="F3424" s="1" t="s">
        <v>7182</v>
      </c>
      <c r="G3424" s="1" t="s">
        <v>5908</v>
      </c>
      <c r="H3424" s="1" t="s">
        <v>6880</v>
      </c>
      <c r="I3424" s="1" t="b">
        <v>0</v>
      </c>
      <c r="J3424" s="1">
        <v>0</v>
      </c>
      <c r="K3424" s="1">
        <v>0</v>
      </c>
      <c r="L3424" s="1">
        <v>1</v>
      </c>
      <c r="M3424" s="1">
        <v>12</v>
      </c>
      <c r="N3424" s="1">
        <v>1.0380622837370199</v>
      </c>
      <c r="O3424" s="1" t="s">
        <v>7125</v>
      </c>
    </row>
    <row r="3425" spans="1:15" x14ac:dyDescent="0.3">
      <c r="A3425" s="1" t="s">
        <v>5700</v>
      </c>
      <c r="B3425" s="1" t="s">
        <v>5771</v>
      </c>
      <c r="C3425" s="1">
        <v>4</v>
      </c>
      <c r="D3425" s="1" t="s">
        <v>6827</v>
      </c>
      <c r="E3425" s="1">
        <v>22</v>
      </c>
      <c r="F3425" s="1" t="s">
        <v>7183</v>
      </c>
      <c r="G3425" s="1" t="s">
        <v>5803</v>
      </c>
      <c r="H3425" s="1" t="s">
        <v>6903</v>
      </c>
      <c r="I3425" s="1" t="b">
        <v>0</v>
      </c>
      <c r="J3425" s="1">
        <v>0</v>
      </c>
      <c r="K3425" s="1">
        <v>1</v>
      </c>
      <c r="L3425" s="1">
        <v>0</v>
      </c>
      <c r="M3425" s="1">
        <v>1083</v>
      </c>
      <c r="N3425" s="1">
        <v>53.010279001468398</v>
      </c>
      <c r="O3425" s="1" t="s">
        <v>6904</v>
      </c>
    </row>
    <row r="3426" spans="1:15" x14ac:dyDescent="0.3">
      <c r="A3426" s="1" t="s">
        <v>5700</v>
      </c>
      <c r="B3426" s="1" t="s">
        <v>5771</v>
      </c>
      <c r="C3426" s="1">
        <v>4</v>
      </c>
      <c r="D3426" s="1" t="s">
        <v>6827</v>
      </c>
      <c r="E3426" s="1">
        <v>22</v>
      </c>
      <c r="F3426" s="1" t="s">
        <v>7183</v>
      </c>
      <c r="G3426" s="1" t="s">
        <v>5803</v>
      </c>
      <c r="H3426" s="1" t="s">
        <v>6882</v>
      </c>
      <c r="I3426" s="1" t="b">
        <v>0</v>
      </c>
      <c r="J3426" s="1">
        <v>0</v>
      </c>
      <c r="K3426" s="1">
        <v>1</v>
      </c>
      <c r="L3426" s="1">
        <v>0</v>
      </c>
      <c r="M3426" s="1">
        <v>698</v>
      </c>
      <c r="N3426" s="1">
        <v>34.165442976015598</v>
      </c>
      <c r="O3426" s="1" t="s">
        <v>6883</v>
      </c>
    </row>
    <row r="3427" spans="1:15" x14ac:dyDescent="0.3">
      <c r="A3427" s="1" t="s">
        <v>5700</v>
      </c>
      <c r="B3427" s="1" t="s">
        <v>5771</v>
      </c>
      <c r="C3427" s="1">
        <v>4</v>
      </c>
      <c r="D3427" s="1" t="s">
        <v>6827</v>
      </c>
      <c r="E3427" s="1">
        <v>22</v>
      </c>
      <c r="F3427" s="1" t="s">
        <v>7183</v>
      </c>
      <c r="G3427" s="1" t="s">
        <v>5816</v>
      </c>
      <c r="H3427" s="1" t="s">
        <v>6880</v>
      </c>
      <c r="I3427" s="1" t="b">
        <v>0</v>
      </c>
      <c r="J3427" s="1">
        <v>3</v>
      </c>
      <c r="K3427" s="1">
        <v>0</v>
      </c>
      <c r="L3427" s="1">
        <v>0</v>
      </c>
      <c r="M3427" s="1">
        <v>60</v>
      </c>
      <c r="N3427" s="1">
        <v>2.9368575624082198</v>
      </c>
      <c r="O3427" s="1" t="s">
        <v>6885</v>
      </c>
    </row>
    <row r="3428" spans="1:15" x14ac:dyDescent="0.3">
      <c r="A3428" s="1" t="s">
        <v>5700</v>
      </c>
      <c r="B3428" s="1" t="s">
        <v>5771</v>
      </c>
      <c r="C3428" s="1">
        <v>4</v>
      </c>
      <c r="D3428" s="1" t="s">
        <v>6827</v>
      </c>
      <c r="E3428" s="1">
        <v>22</v>
      </c>
      <c r="F3428" s="1" t="s">
        <v>7183</v>
      </c>
      <c r="G3428" s="1" t="s">
        <v>5814</v>
      </c>
      <c r="H3428" s="1" t="s">
        <v>6880</v>
      </c>
      <c r="I3428" s="1" t="b">
        <v>1</v>
      </c>
      <c r="J3428" s="1">
        <v>0</v>
      </c>
      <c r="K3428" s="1">
        <v>0</v>
      </c>
      <c r="L3428" s="1">
        <v>0</v>
      </c>
      <c r="M3428" s="1">
        <v>58</v>
      </c>
      <c r="N3428" s="1">
        <v>2.8389623103279402</v>
      </c>
      <c r="O3428" s="1" t="s">
        <v>6886</v>
      </c>
    </row>
    <row r="3429" spans="1:15" x14ac:dyDescent="0.3">
      <c r="A3429" s="1" t="s">
        <v>5700</v>
      </c>
      <c r="B3429" s="1" t="s">
        <v>5771</v>
      </c>
      <c r="C3429" s="1">
        <v>4</v>
      </c>
      <c r="D3429" s="1" t="s">
        <v>6827</v>
      </c>
      <c r="E3429" s="1">
        <v>23</v>
      </c>
      <c r="F3429" s="1" t="s">
        <v>7184</v>
      </c>
      <c r="G3429" s="1" t="s">
        <v>5816</v>
      </c>
      <c r="H3429" s="1" t="s">
        <v>6880</v>
      </c>
      <c r="I3429" s="1" t="b">
        <v>0</v>
      </c>
      <c r="J3429" s="1">
        <v>3</v>
      </c>
      <c r="K3429" s="1">
        <v>0</v>
      </c>
      <c r="L3429" s="1">
        <v>0</v>
      </c>
      <c r="M3429" s="1">
        <v>509</v>
      </c>
      <c r="N3429" s="1">
        <v>39.641744548286603</v>
      </c>
      <c r="O3429" s="1" t="s">
        <v>6885</v>
      </c>
    </row>
    <row r="3430" spans="1:15" x14ac:dyDescent="0.3">
      <c r="A3430" s="1" t="s">
        <v>5700</v>
      </c>
      <c r="B3430" s="1" t="s">
        <v>5771</v>
      </c>
      <c r="C3430" s="1">
        <v>4</v>
      </c>
      <c r="D3430" s="1" t="s">
        <v>6827</v>
      </c>
      <c r="E3430" s="1">
        <v>23</v>
      </c>
      <c r="F3430" s="1" t="s">
        <v>7184</v>
      </c>
      <c r="G3430" s="1" t="s">
        <v>5814</v>
      </c>
      <c r="H3430" s="1" t="s">
        <v>6880</v>
      </c>
      <c r="I3430" s="1" t="b">
        <v>1</v>
      </c>
      <c r="J3430" s="1">
        <v>0</v>
      </c>
      <c r="K3430" s="1">
        <v>0</v>
      </c>
      <c r="L3430" s="1">
        <v>0</v>
      </c>
      <c r="M3430" s="1">
        <v>509</v>
      </c>
      <c r="N3430" s="1">
        <v>39.641744548286603</v>
      </c>
      <c r="O3430" s="1" t="s">
        <v>6886</v>
      </c>
    </row>
    <row r="3431" spans="1:15" x14ac:dyDescent="0.3">
      <c r="A3431" s="1" t="s">
        <v>5700</v>
      </c>
      <c r="B3431" s="1" t="s">
        <v>5771</v>
      </c>
      <c r="C3431" s="1">
        <v>4</v>
      </c>
      <c r="D3431" s="1" t="s">
        <v>6827</v>
      </c>
      <c r="E3431" s="1">
        <v>23</v>
      </c>
      <c r="F3431" s="1" t="s">
        <v>7184</v>
      </c>
      <c r="G3431" s="1" t="s">
        <v>5803</v>
      </c>
      <c r="H3431" s="1" t="s">
        <v>6903</v>
      </c>
      <c r="I3431" s="1" t="b">
        <v>0</v>
      </c>
      <c r="J3431" s="1">
        <v>0</v>
      </c>
      <c r="K3431" s="1">
        <v>1</v>
      </c>
      <c r="L3431" s="1">
        <v>0</v>
      </c>
      <c r="M3431" s="1">
        <v>99</v>
      </c>
      <c r="N3431" s="1">
        <v>7.71028037383177</v>
      </c>
      <c r="O3431" s="1" t="s">
        <v>6904</v>
      </c>
    </row>
    <row r="3432" spans="1:15" x14ac:dyDescent="0.3">
      <c r="A3432" s="1" t="s">
        <v>5700</v>
      </c>
      <c r="B3432" s="1" t="s">
        <v>5771</v>
      </c>
      <c r="C3432" s="1">
        <v>4</v>
      </c>
      <c r="D3432" s="1" t="s">
        <v>6827</v>
      </c>
      <c r="E3432" s="1">
        <v>23</v>
      </c>
      <c r="F3432" s="1" t="s">
        <v>7184</v>
      </c>
      <c r="G3432" s="1" t="s">
        <v>5803</v>
      </c>
      <c r="H3432" s="1" t="s">
        <v>6882</v>
      </c>
      <c r="I3432" s="1" t="b">
        <v>0</v>
      </c>
      <c r="J3432" s="1">
        <v>0</v>
      </c>
      <c r="K3432" s="1">
        <v>1</v>
      </c>
      <c r="L3432" s="1">
        <v>0</v>
      </c>
      <c r="M3432" s="1">
        <v>70</v>
      </c>
      <c r="N3432" s="1">
        <v>5.4517133956386203</v>
      </c>
      <c r="O3432" s="1" t="s">
        <v>6883</v>
      </c>
    </row>
    <row r="3433" spans="1:15" x14ac:dyDescent="0.3">
      <c r="A3433" s="1" t="s">
        <v>75</v>
      </c>
      <c r="B3433" s="1" t="s">
        <v>5772</v>
      </c>
      <c r="C3433" s="1">
        <v>1</v>
      </c>
      <c r="D3433" s="1" t="s">
        <v>7185</v>
      </c>
      <c r="E3433" s="1">
        <v>0</v>
      </c>
      <c r="F3433" s="1" t="s">
        <v>7186</v>
      </c>
      <c r="G3433" s="1" t="s">
        <v>5814</v>
      </c>
      <c r="H3433" s="1" t="s">
        <v>7187</v>
      </c>
      <c r="I3433" s="1" t="b">
        <v>1</v>
      </c>
      <c r="J3433" s="1">
        <v>0</v>
      </c>
      <c r="K3433" s="1">
        <v>0</v>
      </c>
      <c r="L3433" s="1">
        <v>0</v>
      </c>
      <c r="M3433" s="1">
        <v>251</v>
      </c>
      <c r="N3433" s="1">
        <v>41.215106732348097</v>
      </c>
      <c r="O3433" s="1" t="s">
        <v>7188</v>
      </c>
    </row>
    <row r="3434" spans="1:15" x14ac:dyDescent="0.3">
      <c r="A3434" s="1" t="s">
        <v>75</v>
      </c>
      <c r="B3434" s="1" t="s">
        <v>5772</v>
      </c>
      <c r="C3434" s="1">
        <v>1</v>
      </c>
      <c r="D3434" s="1" t="s">
        <v>7185</v>
      </c>
      <c r="E3434" s="1">
        <v>0</v>
      </c>
      <c r="F3434" s="1" t="s">
        <v>7186</v>
      </c>
      <c r="G3434" s="1" t="s">
        <v>5810</v>
      </c>
      <c r="H3434" s="1" t="s">
        <v>7187</v>
      </c>
      <c r="I3434" s="1" t="b">
        <v>0</v>
      </c>
      <c r="J3434" s="1">
        <v>2</v>
      </c>
      <c r="K3434" s="1">
        <v>0</v>
      </c>
      <c r="L3434" s="1">
        <v>0</v>
      </c>
      <c r="M3434" s="1">
        <v>83</v>
      </c>
      <c r="N3434" s="1">
        <v>13.6288998357963</v>
      </c>
      <c r="O3434" s="1" t="s">
        <v>7189</v>
      </c>
    </row>
    <row r="3435" spans="1:15" x14ac:dyDescent="0.3">
      <c r="A3435" s="1" t="s">
        <v>75</v>
      </c>
      <c r="B3435" s="1" t="s">
        <v>5772</v>
      </c>
      <c r="C3435" s="1">
        <v>1</v>
      </c>
      <c r="D3435" s="1" t="s">
        <v>7185</v>
      </c>
      <c r="E3435" s="1">
        <v>0</v>
      </c>
      <c r="F3435" s="1" t="s">
        <v>7186</v>
      </c>
      <c r="G3435" s="1" t="s">
        <v>5801</v>
      </c>
      <c r="H3435" s="1" t="s">
        <v>7187</v>
      </c>
      <c r="I3435" s="1" t="b">
        <v>0</v>
      </c>
      <c r="J3435" s="1">
        <v>1</v>
      </c>
      <c r="K3435" s="1">
        <v>0</v>
      </c>
      <c r="L3435" s="1">
        <v>0</v>
      </c>
      <c r="M3435" s="1">
        <v>73</v>
      </c>
      <c r="N3435" s="1">
        <v>11.9868637110016</v>
      </c>
      <c r="O3435" s="1" t="s">
        <v>7190</v>
      </c>
    </row>
    <row r="3436" spans="1:15" x14ac:dyDescent="0.3">
      <c r="A3436" s="1" t="s">
        <v>75</v>
      </c>
      <c r="B3436" s="1" t="s">
        <v>5772</v>
      </c>
      <c r="C3436" s="1">
        <v>1</v>
      </c>
      <c r="D3436" s="1" t="s">
        <v>7185</v>
      </c>
      <c r="E3436" s="1">
        <v>0</v>
      </c>
      <c r="F3436" s="1" t="s">
        <v>7186</v>
      </c>
      <c r="G3436" s="1" t="s">
        <v>5834</v>
      </c>
      <c r="H3436" s="1" t="s">
        <v>7187</v>
      </c>
      <c r="I3436" s="1" t="b">
        <v>0</v>
      </c>
      <c r="J3436" s="1">
        <v>21</v>
      </c>
      <c r="K3436" s="1">
        <v>0</v>
      </c>
      <c r="L3436" s="1">
        <v>0</v>
      </c>
      <c r="M3436" s="1">
        <v>37</v>
      </c>
      <c r="N3436" s="1">
        <v>6.0755336617405504</v>
      </c>
      <c r="O3436" s="1" t="s">
        <v>7191</v>
      </c>
    </row>
    <row r="3437" spans="1:15" x14ac:dyDescent="0.3">
      <c r="A3437" s="1" t="s">
        <v>75</v>
      </c>
      <c r="B3437" s="1" t="s">
        <v>5772</v>
      </c>
      <c r="C3437" s="1">
        <v>1</v>
      </c>
      <c r="D3437" s="1" t="s">
        <v>7185</v>
      </c>
      <c r="E3437" s="1">
        <v>0</v>
      </c>
      <c r="F3437" s="1" t="s">
        <v>7186</v>
      </c>
      <c r="G3437" s="1" t="s">
        <v>5803</v>
      </c>
      <c r="H3437" s="1" t="s">
        <v>7192</v>
      </c>
      <c r="I3437" s="1" t="b">
        <v>0</v>
      </c>
      <c r="J3437" s="1">
        <v>0</v>
      </c>
      <c r="K3437" s="1">
        <v>1</v>
      </c>
      <c r="L3437" s="1">
        <v>0</v>
      </c>
      <c r="M3437" s="1">
        <v>26</v>
      </c>
      <c r="N3437" s="1">
        <v>4.2692939244663304</v>
      </c>
      <c r="O3437" s="1" t="s">
        <v>7193</v>
      </c>
    </row>
    <row r="3438" spans="1:15" x14ac:dyDescent="0.3">
      <c r="A3438" s="1" t="s">
        <v>75</v>
      </c>
      <c r="B3438" s="1" t="s">
        <v>5772</v>
      </c>
      <c r="C3438" s="1">
        <v>1</v>
      </c>
      <c r="D3438" s="1" t="s">
        <v>7185</v>
      </c>
      <c r="E3438" s="1">
        <v>0</v>
      </c>
      <c r="F3438" s="1" t="s">
        <v>7186</v>
      </c>
      <c r="G3438" s="1" t="s">
        <v>5834</v>
      </c>
      <c r="H3438" s="1" t="s">
        <v>7187</v>
      </c>
      <c r="I3438" s="1" t="b">
        <v>0</v>
      </c>
      <c r="J3438" s="1">
        <v>6</v>
      </c>
      <c r="K3438" s="1">
        <v>0</v>
      </c>
      <c r="L3438" s="1">
        <v>0</v>
      </c>
      <c r="M3438" s="1">
        <v>19</v>
      </c>
      <c r="N3438" s="1">
        <v>3.1198686371100099</v>
      </c>
      <c r="O3438" s="1" t="s">
        <v>7194</v>
      </c>
    </row>
    <row r="3439" spans="1:15" x14ac:dyDescent="0.3">
      <c r="A3439" s="1" t="s">
        <v>75</v>
      </c>
      <c r="B3439" s="1" t="s">
        <v>5772</v>
      </c>
      <c r="C3439" s="1">
        <v>1</v>
      </c>
      <c r="D3439" s="1" t="s">
        <v>7185</v>
      </c>
      <c r="E3439" s="1">
        <v>0</v>
      </c>
      <c r="F3439" s="1" t="s">
        <v>7186</v>
      </c>
      <c r="G3439" s="1" t="s">
        <v>5803</v>
      </c>
      <c r="H3439" s="1" t="s">
        <v>7195</v>
      </c>
      <c r="I3439" s="1" t="b">
        <v>0</v>
      </c>
      <c r="J3439" s="1">
        <v>0</v>
      </c>
      <c r="K3439" s="1">
        <v>1</v>
      </c>
      <c r="L3439" s="1">
        <v>0</v>
      </c>
      <c r="M3439" s="1">
        <v>15</v>
      </c>
      <c r="N3439" s="1">
        <v>2.4630541871921099</v>
      </c>
      <c r="O3439" s="1" t="s">
        <v>7196</v>
      </c>
    </row>
    <row r="3440" spans="1:15" x14ac:dyDescent="0.3">
      <c r="A3440" s="1" t="s">
        <v>75</v>
      </c>
      <c r="B3440" s="1" t="s">
        <v>5772</v>
      </c>
      <c r="C3440" s="1">
        <v>1</v>
      </c>
      <c r="D3440" s="1" t="s">
        <v>7185</v>
      </c>
      <c r="E3440" s="1">
        <v>0</v>
      </c>
      <c r="F3440" s="1" t="s">
        <v>7186</v>
      </c>
      <c r="G3440" s="1" t="s">
        <v>5816</v>
      </c>
      <c r="H3440" s="1" t="s">
        <v>7187</v>
      </c>
      <c r="I3440" s="1" t="b">
        <v>0</v>
      </c>
      <c r="J3440" s="1">
        <v>3</v>
      </c>
      <c r="K3440" s="1">
        <v>0</v>
      </c>
      <c r="L3440" s="1">
        <v>0</v>
      </c>
      <c r="M3440" s="1">
        <v>15</v>
      </c>
      <c r="N3440" s="1">
        <v>2.4630541871921099</v>
      </c>
      <c r="O3440" s="1" t="s">
        <v>7197</v>
      </c>
    </row>
    <row r="3441" spans="1:15" x14ac:dyDescent="0.3">
      <c r="A3441" s="1" t="s">
        <v>75</v>
      </c>
      <c r="B3441" s="1" t="s">
        <v>5772</v>
      </c>
      <c r="C3441" s="1">
        <v>1</v>
      </c>
      <c r="D3441" s="1" t="s">
        <v>7185</v>
      </c>
      <c r="E3441" s="1">
        <v>1</v>
      </c>
      <c r="F3441" s="1" t="s">
        <v>7198</v>
      </c>
      <c r="G3441" s="1" t="s">
        <v>5814</v>
      </c>
      <c r="H3441" s="1" t="s">
        <v>7187</v>
      </c>
      <c r="I3441" s="1" t="b">
        <v>1</v>
      </c>
      <c r="J3441" s="1">
        <v>0</v>
      </c>
      <c r="K3441" s="1">
        <v>0</v>
      </c>
      <c r="L3441" s="1">
        <v>0</v>
      </c>
      <c r="M3441" s="1">
        <v>10</v>
      </c>
      <c r="N3441" s="1">
        <v>100</v>
      </c>
      <c r="O3441" s="1" t="s">
        <v>7188</v>
      </c>
    </row>
    <row r="3442" spans="1:15" x14ac:dyDescent="0.3">
      <c r="A3442" s="1" t="s">
        <v>75</v>
      </c>
      <c r="B3442" s="1" t="s">
        <v>5772</v>
      </c>
      <c r="C3442" s="1">
        <v>1</v>
      </c>
      <c r="D3442" s="1" t="s">
        <v>7185</v>
      </c>
      <c r="E3442" s="1">
        <v>2</v>
      </c>
      <c r="F3442" s="1" t="s">
        <v>7199</v>
      </c>
      <c r="G3442" s="1" t="s">
        <v>5814</v>
      </c>
      <c r="H3442" s="1" t="s">
        <v>7187</v>
      </c>
      <c r="I3442" s="1" t="b">
        <v>1</v>
      </c>
      <c r="J3442" s="1">
        <v>0</v>
      </c>
      <c r="K3442" s="1">
        <v>0</v>
      </c>
      <c r="L3442" s="1">
        <v>0</v>
      </c>
      <c r="M3442" s="1">
        <v>190</v>
      </c>
      <c r="N3442" s="1">
        <v>77.551020408163197</v>
      </c>
      <c r="O3442" s="1" t="s">
        <v>7188</v>
      </c>
    </row>
    <row r="3443" spans="1:15" x14ac:dyDescent="0.3">
      <c r="A3443" s="1" t="s">
        <v>75</v>
      </c>
      <c r="B3443" s="1" t="s">
        <v>5772</v>
      </c>
      <c r="C3443" s="1">
        <v>1</v>
      </c>
      <c r="D3443" s="1" t="s">
        <v>7185</v>
      </c>
      <c r="E3443" s="1">
        <v>2</v>
      </c>
      <c r="F3443" s="1" t="s">
        <v>7199</v>
      </c>
      <c r="G3443" s="1" t="s">
        <v>5803</v>
      </c>
      <c r="H3443" s="1" t="s">
        <v>7192</v>
      </c>
      <c r="I3443" s="1" t="b">
        <v>0</v>
      </c>
      <c r="J3443" s="1">
        <v>0</v>
      </c>
      <c r="K3443" s="1">
        <v>1</v>
      </c>
      <c r="L3443" s="1">
        <v>0</v>
      </c>
      <c r="M3443" s="1">
        <v>8</v>
      </c>
      <c r="N3443" s="1">
        <v>3.2653061224489801</v>
      </c>
      <c r="O3443" s="1" t="s">
        <v>7193</v>
      </c>
    </row>
    <row r="3444" spans="1:15" x14ac:dyDescent="0.3">
      <c r="A3444" s="1" t="s">
        <v>75</v>
      </c>
      <c r="B3444" s="1" t="s">
        <v>5772</v>
      </c>
      <c r="C3444" s="1">
        <v>1</v>
      </c>
      <c r="D3444" s="1" t="s">
        <v>7185</v>
      </c>
      <c r="E3444" s="1">
        <v>2</v>
      </c>
      <c r="F3444" s="1" t="s">
        <v>7199</v>
      </c>
      <c r="G3444" s="1" t="s">
        <v>5834</v>
      </c>
      <c r="H3444" s="1" t="s">
        <v>7187</v>
      </c>
      <c r="I3444" s="1" t="b">
        <v>0</v>
      </c>
      <c r="J3444" s="1">
        <v>21</v>
      </c>
      <c r="K3444" s="1">
        <v>0</v>
      </c>
      <c r="L3444" s="1">
        <v>0</v>
      </c>
      <c r="M3444" s="1">
        <v>7</v>
      </c>
      <c r="N3444" s="1">
        <v>2.8571428571428501</v>
      </c>
      <c r="O3444" s="1" t="s">
        <v>7191</v>
      </c>
    </row>
    <row r="3445" spans="1:15" x14ac:dyDescent="0.3">
      <c r="A3445" s="1" t="s">
        <v>75</v>
      </c>
      <c r="B3445" s="1" t="s">
        <v>5772</v>
      </c>
      <c r="C3445" s="1">
        <v>1</v>
      </c>
      <c r="D3445" s="1" t="s">
        <v>7185</v>
      </c>
      <c r="E3445" s="1">
        <v>2</v>
      </c>
      <c r="F3445" s="1" t="s">
        <v>7199</v>
      </c>
      <c r="G3445" s="1" t="s">
        <v>5834</v>
      </c>
      <c r="H3445" s="1" t="s">
        <v>7187</v>
      </c>
      <c r="I3445" s="1" t="b">
        <v>0</v>
      </c>
      <c r="J3445" s="1">
        <v>51</v>
      </c>
      <c r="K3445" s="1">
        <v>0</v>
      </c>
      <c r="L3445" s="1">
        <v>0</v>
      </c>
      <c r="M3445" s="1">
        <v>3</v>
      </c>
      <c r="N3445" s="1">
        <v>1.22448979591836</v>
      </c>
      <c r="O3445" s="1" t="e">
        <f>----ggcccgctcaagtcctacctcaaccgctaccgcgag</f>
        <v>#NAME?</v>
      </c>
    </row>
    <row r="3446" spans="1:15" x14ac:dyDescent="0.3">
      <c r="A3446" s="1" t="s">
        <v>75</v>
      </c>
      <c r="B3446" s="1" t="s">
        <v>5772</v>
      </c>
      <c r="C3446" s="1">
        <v>1</v>
      </c>
      <c r="D3446" s="1" t="s">
        <v>7185</v>
      </c>
      <c r="E3446" s="1">
        <v>2</v>
      </c>
      <c r="F3446" s="1" t="s">
        <v>7199</v>
      </c>
      <c r="G3446" s="1" t="s">
        <v>5810</v>
      </c>
      <c r="H3446" s="1" t="s">
        <v>7187</v>
      </c>
      <c r="I3446" s="1" t="b">
        <v>0</v>
      </c>
      <c r="J3446" s="1">
        <v>2</v>
      </c>
      <c r="K3446" s="1">
        <v>0</v>
      </c>
      <c r="L3446" s="1">
        <v>0</v>
      </c>
      <c r="M3446" s="1">
        <v>3</v>
      </c>
      <c r="N3446" s="1">
        <v>1.22448979591836</v>
      </c>
      <c r="O3446" s="1" t="s">
        <v>7189</v>
      </c>
    </row>
    <row r="3447" spans="1:15" x14ac:dyDescent="0.3">
      <c r="A3447" s="1" t="s">
        <v>75</v>
      </c>
      <c r="B3447" s="1" t="s">
        <v>5772</v>
      </c>
      <c r="C3447" s="1">
        <v>1</v>
      </c>
      <c r="D3447" s="1" t="s">
        <v>7185</v>
      </c>
      <c r="E3447" s="1">
        <v>2</v>
      </c>
      <c r="F3447" s="1" t="s">
        <v>7199</v>
      </c>
      <c r="G3447" s="1" t="s">
        <v>5908</v>
      </c>
      <c r="H3447" s="1" t="s">
        <v>7187</v>
      </c>
      <c r="I3447" s="1" t="b">
        <v>0</v>
      </c>
      <c r="J3447" s="1">
        <v>0</v>
      </c>
      <c r="K3447" s="1">
        <v>0</v>
      </c>
      <c r="L3447" s="1">
        <v>1</v>
      </c>
      <c r="M3447" s="1">
        <v>3</v>
      </c>
      <c r="N3447" s="1">
        <v>1.22448979591836</v>
      </c>
      <c r="O3447" s="1" t="s">
        <v>7200</v>
      </c>
    </row>
    <row r="3448" spans="1:15" x14ac:dyDescent="0.3">
      <c r="A3448" s="1" t="s">
        <v>75</v>
      </c>
      <c r="B3448" s="1" t="s">
        <v>5772</v>
      </c>
      <c r="C3448" s="1">
        <v>1</v>
      </c>
      <c r="D3448" s="1" t="s">
        <v>7185</v>
      </c>
      <c r="E3448" s="1">
        <v>2</v>
      </c>
      <c r="F3448" s="1" t="s">
        <v>7199</v>
      </c>
      <c r="G3448" s="1" t="s">
        <v>5908</v>
      </c>
      <c r="H3448" s="1" t="s">
        <v>7187</v>
      </c>
      <c r="I3448" s="1" t="b">
        <v>0</v>
      </c>
      <c r="J3448" s="1">
        <v>0</v>
      </c>
      <c r="K3448" s="1">
        <v>0</v>
      </c>
      <c r="L3448" s="1">
        <v>1</v>
      </c>
      <c r="M3448" s="1">
        <v>3</v>
      </c>
      <c r="N3448" s="1">
        <v>1.22448979591836</v>
      </c>
      <c r="O3448" s="1" t="s">
        <v>7201</v>
      </c>
    </row>
    <row r="3449" spans="1:15" x14ac:dyDescent="0.3">
      <c r="A3449" s="1" t="s">
        <v>75</v>
      </c>
      <c r="B3449" s="1" t="s">
        <v>5772</v>
      </c>
      <c r="C3449" s="1">
        <v>1</v>
      </c>
      <c r="D3449" s="1" t="s">
        <v>7185</v>
      </c>
      <c r="E3449" s="1">
        <v>2</v>
      </c>
      <c r="F3449" s="1" t="s">
        <v>7199</v>
      </c>
      <c r="G3449" s="1" t="s">
        <v>5801</v>
      </c>
      <c r="H3449" s="1" t="s">
        <v>7187</v>
      </c>
      <c r="I3449" s="1" t="b">
        <v>0</v>
      </c>
      <c r="J3449" s="1">
        <v>1</v>
      </c>
      <c r="K3449" s="1">
        <v>0</v>
      </c>
      <c r="L3449" s="1">
        <v>0</v>
      </c>
      <c r="M3449" s="1">
        <v>3</v>
      </c>
      <c r="N3449" s="1">
        <v>1.22448979591836</v>
      </c>
      <c r="O3449" s="1" t="s">
        <v>7190</v>
      </c>
    </row>
    <row r="3450" spans="1:15" x14ac:dyDescent="0.3">
      <c r="A3450" s="1" t="s">
        <v>75</v>
      </c>
      <c r="B3450" s="1" t="s">
        <v>5772</v>
      </c>
      <c r="C3450" s="1">
        <v>1</v>
      </c>
      <c r="D3450" s="1" t="s">
        <v>7185</v>
      </c>
      <c r="E3450" s="1">
        <v>3</v>
      </c>
      <c r="F3450" s="1" t="s">
        <v>7202</v>
      </c>
      <c r="G3450" s="1" t="s">
        <v>5810</v>
      </c>
      <c r="H3450" s="1" t="s">
        <v>7187</v>
      </c>
      <c r="I3450" s="1" t="b">
        <v>0</v>
      </c>
      <c r="J3450" s="1">
        <v>2</v>
      </c>
      <c r="K3450" s="1">
        <v>0</v>
      </c>
      <c r="L3450" s="1">
        <v>0</v>
      </c>
      <c r="M3450" s="1">
        <v>76</v>
      </c>
      <c r="N3450" s="1">
        <v>30.894308943089399</v>
      </c>
      <c r="O3450" s="1" t="s">
        <v>7189</v>
      </c>
    </row>
    <row r="3451" spans="1:15" x14ac:dyDescent="0.3">
      <c r="A3451" s="1" t="s">
        <v>75</v>
      </c>
      <c r="B3451" s="1" t="s">
        <v>5772</v>
      </c>
      <c r="C3451" s="1">
        <v>1</v>
      </c>
      <c r="D3451" s="1" t="s">
        <v>7185</v>
      </c>
      <c r="E3451" s="1">
        <v>3</v>
      </c>
      <c r="F3451" s="1" t="s">
        <v>7202</v>
      </c>
      <c r="G3451" s="1" t="s">
        <v>5801</v>
      </c>
      <c r="H3451" s="1" t="s">
        <v>7187</v>
      </c>
      <c r="I3451" s="1" t="b">
        <v>0</v>
      </c>
      <c r="J3451" s="1">
        <v>1</v>
      </c>
      <c r="K3451" s="1">
        <v>0</v>
      </c>
      <c r="L3451" s="1">
        <v>0</v>
      </c>
      <c r="M3451" s="1">
        <v>50</v>
      </c>
      <c r="N3451" s="1">
        <v>20.325203252032502</v>
      </c>
      <c r="O3451" s="1" t="s">
        <v>7190</v>
      </c>
    </row>
    <row r="3452" spans="1:15" x14ac:dyDescent="0.3">
      <c r="A3452" s="1" t="s">
        <v>75</v>
      </c>
      <c r="B3452" s="1" t="s">
        <v>5772</v>
      </c>
      <c r="C3452" s="1">
        <v>1</v>
      </c>
      <c r="D3452" s="1" t="s">
        <v>7185</v>
      </c>
      <c r="E3452" s="1">
        <v>3</v>
      </c>
      <c r="F3452" s="1" t="s">
        <v>7202</v>
      </c>
      <c r="G3452" s="1" t="s">
        <v>5814</v>
      </c>
      <c r="H3452" s="1" t="s">
        <v>7187</v>
      </c>
      <c r="I3452" s="1" t="b">
        <v>1</v>
      </c>
      <c r="J3452" s="1">
        <v>0</v>
      </c>
      <c r="K3452" s="1">
        <v>0</v>
      </c>
      <c r="L3452" s="1">
        <v>0</v>
      </c>
      <c r="M3452" s="1">
        <v>45</v>
      </c>
      <c r="N3452" s="1">
        <v>18.292682926829201</v>
      </c>
      <c r="O3452" s="1" t="s">
        <v>7188</v>
      </c>
    </row>
    <row r="3453" spans="1:15" x14ac:dyDescent="0.3">
      <c r="A3453" s="1" t="s">
        <v>75</v>
      </c>
      <c r="B3453" s="1" t="s">
        <v>5772</v>
      </c>
      <c r="C3453" s="1">
        <v>1</v>
      </c>
      <c r="D3453" s="1" t="s">
        <v>7185</v>
      </c>
      <c r="E3453" s="1">
        <v>3</v>
      </c>
      <c r="F3453" s="1" t="s">
        <v>7202</v>
      </c>
      <c r="G3453" s="1" t="s">
        <v>5803</v>
      </c>
      <c r="H3453" s="1" t="s">
        <v>7192</v>
      </c>
      <c r="I3453" s="1" t="b">
        <v>0</v>
      </c>
      <c r="J3453" s="1">
        <v>0</v>
      </c>
      <c r="K3453" s="1">
        <v>1</v>
      </c>
      <c r="L3453" s="1">
        <v>0</v>
      </c>
      <c r="M3453" s="1">
        <v>31</v>
      </c>
      <c r="N3453" s="1">
        <v>12.6016260162601</v>
      </c>
      <c r="O3453" s="1" t="s">
        <v>7193</v>
      </c>
    </row>
    <row r="3454" spans="1:15" x14ac:dyDescent="0.3">
      <c r="A3454" s="1" t="s">
        <v>75</v>
      </c>
      <c r="B3454" s="1" t="s">
        <v>5772</v>
      </c>
      <c r="C3454" s="1">
        <v>1</v>
      </c>
      <c r="D3454" s="1" t="s">
        <v>7185</v>
      </c>
      <c r="E3454" s="1">
        <v>3</v>
      </c>
      <c r="F3454" s="1" t="s">
        <v>7202</v>
      </c>
      <c r="G3454" s="1" t="s">
        <v>5801</v>
      </c>
      <c r="H3454" s="1" t="s">
        <v>7187</v>
      </c>
      <c r="I3454" s="1" t="b">
        <v>0</v>
      </c>
      <c r="J3454" s="1">
        <v>1</v>
      </c>
      <c r="K3454" s="1">
        <v>0</v>
      </c>
      <c r="L3454" s="1">
        <v>1</v>
      </c>
      <c r="M3454" s="1">
        <v>6</v>
      </c>
      <c r="N3454" s="1">
        <v>2.4390243902439002</v>
      </c>
      <c r="O3454" s="1" t="s">
        <v>7203</v>
      </c>
    </row>
    <row r="3455" spans="1:15" x14ac:dyDescent="0.3">
      <c r="A3455" s="1" t="s">
        <v>75</v>
      </c>
      <c r="B3455" s="1" t="s">
        <v>5772</v>
      </c>
      <c r="C3455" s="1">
        <v>1</v>
      </c>
      <c r="D3455" s="1" t="s">
        <v>7185</v>
      </c>
      <c r="E3455" s="1">
        <v>3</v>
      </c>
      <c r="F3455" s="1" t="s">
        <v>7202</v>
      </c>
      <c r="G3455" s="1" t="s">
        <v>5876</v>
      </c>
      <c r="H3455" s="1" t="s">
        <v>7187</v>
      </c>
      <c r="I3455" s="1" t="b">
        <v>0</v>
      </c>
      <c r="J3455" s="1">
        <v>4</v>
      </c>
      <c r="K3455" s="1">
        <v>0</v>
      </c>
      <c r="L3455" s="1">
        <v>0</v>
      </c>
      <c r="M3455" s="1">
        <v>4</v>
      </c>
      <c r="N3455" s="1">
        <v>1.6260162601626</v>
      </c>
      <c r="O3455" s="1" t="s">
        <v>7204</v>
      </c>
    </row>
    <row r="3456" spans="1:15" x14ac:dyDescent="0.3">
      <c r="A3456" s="1" t="s">
        <v>75</v>
      </c>
      <c r="B3456" s="1" t="s">
        <v>5772</v>
      </c>
      <c r="C3456" s="1">
        <v>1</v>
      </c>
      <c r="D3456" s="1" t="s">
        <v>7185</v>
      </c>
      <c r="E3456" s="1">
        <v>3</v>
      </c>
      <c r="F3456" s="1" t="s">
        <v>7202</v>
      </c>
      <c r="G3456" s="1" t="s">
        <v>5803</v>
      </c>
      <c r="H3456" s="1" t="s">
        <v>7195</v>
      </c>
      <c r="I3456" s="1" t="b">
        <v>0</v>
      </c>
      <c r="J3456" s="1">
        <v>0</v>
      </c>
      <c r="K3456" s="1">
        <v>1</v>
      </c>
      <c r="L3456" s="1">
        <v>0</v>
      </c>
      <c r="M3456" s="1">
        <v>3</v>
      </c>
      <c r="N3456" s="1">
        <v>1.2195121951219501</v>
      </c>
      <c r="O3456" s="1" t="s">
        <v>7196</v>
      </c>
    </row>
    <row r="3457" spans="1:15" x14ac:dyDescent="0.3">
      <c r="A3457" s="1" t="s">
        <v>75</v>
      </c>
      <c r="B3457" s="1" t="s">
        <v>5772</v>
      </c>
      <c r="C3457" s="1">
        <v>1</v>
      </c>
      <c r="D3457" s="1" t="s">
        <v>7185</v>
      </c>
      <c r="E3457" s="1">
        <v>4</v>
      </c>
      <c r="F3457" s="1" t="s">
        <v>7205</v>
      </c>
      <c r="G3457" s="1" t="s">
        <v>5814</v>
      </c>
      <c r="H3457" s="1" t="s">
        <v>7187</v>
      </c>
      <c r="I3457" s="1" t="b">
        <v>1</v>
      </c>
      <c r="J3457" s="1">
        <v>0</v>
      </c>
      <c r="K3457" s="1">
        <v>0</v>
      </c>
      <c r="L3457" s="1">
        <v>0</v>
      </c>
      <c r="M3457" s="1">
        <v>585</v>
      </c>
      <c r="N3457" s="1">
        <v>56.195965417867399</v>
      </c>
      <c r="O3457" s="1" t="s">
        <v>7188</v>
      </c>
    </row>
    <row r="3458" spans="1:15" x14ac:dyDescent="0.3">
      <c r="A3458" s="1" t="s">
        <v>75</v>
      </c>
      <c r="B3458" s="1" t="s">
        <v>5772</v>
      </c>
      <c r="C3458" s="1">
        <v>1</v>
      </c>
      <c r="D3458" s="1" t="s">
        <v>7185</v>
      </c>
      <c r="E3458" s="1">
        <v>4</v>
      </c>
      <c r="F3458" s="1" t="s">
        <v>7205</v>
      </c>
      <c r="G3458" s="1" t="s">
        <v>5810</v>
      </c>
      <c r="H3458" s="1" t="s">
        <v>7187</v>
      </c>
      <c r="I3458" s="1" t="b">
        <v>0</v>
      </c>
      <c r="J3458" s="1">
        <v>2</v>
      </c>
      <c r="K3458" s="1">
        <v>0</v>
      </c>
      <c r="L3458" s="1">
        <v>0</v>
      </c>
      <c r="M3458" s="1">
        <v>87</v>
      </c>
      <c r="N3458" s="1">
        <v>8.35734870317002</v>
      </c>
      <c r="O3458" s="1" t="s">
        <v>7189</v>
      </c>
    </row>
    <row r="3459" spans="1:15" x14ac:dyDescent="0.3">
      <c r="A3459" s="1" t="s">
        <v>75</v>
      </c>
      <c r="B3459" s="1" t="s">
        <v>5772</v>
      </c>
      <c r="C3459" s="1">
        <v>1</v>
      </c>
      <c r="D3459" s="1" t="s">
        <v>7185</v>
      </c>
      <c r="E3459" s="1">
        <v>4</v>
      </c>
      <c r="F3459" s="1" t="s">
        <v>7205</v>
      </c>
      <c r="G3459" s="1" t="s">
        <v>5801</v>
      </c>
      <c r="H3459" s="1" t="s">
        <v>7187</v>
      </c>
      <c r="I3459" s="1" t="b">
        <v>0</v>
      </c>
      <c r="J3459" s="1">
        <v>1</v>
      </c>
      <c r="K3459" s="1">
        <v>0</v>
      </c>
      <c r="L3459" s="1">
        <v>0</v>
      </c>
      <c r="M3459" s="1">
        <v>67</v>
      </c>
      <c r="N3459" s="1">
        <v>6.4361191162343898</v>
      </c>
      <c r="O3459" s="1" t="s">
        <v>7190</v>
      </c>
    </row>
    <row r="3460" spans="1:15" x14ac:dyDescent="0.3">
      <c r="A3460" s="1" t="s">
        <v>75</v>
      </c>
      <c r="B3460" s="1" t="s">
        <v>5772</v>
      </c>
      <c r="C3460" s="1">
        <v>1</v>
      </c>
      <c r="D3460" s="1" t="s">
        <v>7185</v>
      </c>
      <c r="E3460" s="1">
        <v>4</v>
      </c>
      <c r="F3460" s="1" t="s">
        <v>7205</v>
      </c>
      <c r="G3460" s="1" t="s">
        <v>5803</v>
      </c>
      <c r="H3460" s="1" t="s">
        <v>7192</v>
      </c>
      <c r="I3460" s="1" t="b">
        <v>0</v>
      </c>
      <c r="J3460" s="1">
        <v>0</v>
      </c>
      <c r="K3460" s="1">
        <v>1</v>
      </c>
      <c r="L3460" s="1">
        <v>0</v>
      </c>
      <c r="M3460" s="1">
        <v>51</v>
      </c>
      <c r="N3460" s="1">
        <v>4.8991354466858699</v>
      </c>
      <c r="O3460" s="1" t="s">
        <v>7193</v>
      </c>
    </row>
    <row r="3461" spans="1:15" x14ac:dyDescent="0.3">
      <c r="A3461" s="1" t="s">
        <v>75</v>
      </c>
      <c r="B3461" s="1" t="s">
        <v>5772</v>
      </c>
      <c r="C3461" s="1">
        <v>1</v>
      </c>
      <c r="D3461" s="1" t="s">
        <v>7185</v>
      </c>
      <c r="E3461" s="1">
        <v>4</v>
      </c>
      <c r="F3461" s="1" t="s">
        <v>7205</v>
      </c>
      <c r="G3461" s="1" t="s">
        <v>5816</v>
      </c>
      <c r="H3461" s="1" t="s">
        <v>7187</v>
      </c>
      <c r="I3461" s="1" t="b">
        <v>0</v>
      </c>
      <c r="J3461" s="1">
        <v>3</v>
      </c>
      <c r="K3461" s="1">
        <v>0</v>
      </c>
      <c r="L3461" s="1">
        <v>0</v>
      </c>
      <c r="M3461" s="1">
        <v>44</v>
      </c>
      <c r="N3461" s="1">
        <v>4.2267050912583999</v>
      </c>
      <c r="O3461" s="1" t="s">
        <v>7197</v>
      </c>
    </row>
    <row r="3462" spans="1:15" x14ac:dyDescent="0.3">
      <c r="A3462" s="1" t="s">
        <v>75</v>
      </c>
      <c r="B3462" s="1" t="s">
        <v>5772</v>
      </c>
      <c r="C3462" s="1">
        <v>1</v>
      </c>
      <c r="D3462" s="1" t="s">
        <v>7185</v>
      </c>
      <c r="E3462" s="1">
        <v>4</v>
      </c>
      <c r="F3462" s="1" t="s">
        <v>7205</v>
      </c>
      <c r="G3462" s="1" t="s">
        <v>5803</v>
      </c>
      <c r="H3462" s="1" t="s">
        <v>7195</v>
      </c>
      <c r="I3462" s="1" t="b">
        <v>0</v>
      </c>
      <c r="J3462" s="1">
        <v>0</v>
      </c>
      <c r="K3462" s="1">
        <v>1</v>
      </c>
      <c r="L3462" s="1">
        <v>0</v>
      </c>
      <c r="M3462" s="1">
        <v>34</v>
      </c>
      <c r="N3462" s="1">
        <v>3.2660902977905799</v>
      </c>
      <c r="O3462" s="1" t="s">
        <v>7196</v>
      </c>
    </row>
    <row r="3463" spans="1:15" x14ac:dyDescent="0.3">
      <c r="A3463" s="1" t="s">
        <v>75</v>
      </c>
      <c r="B3463" s="1" t="s">
        <v>5772</v>
      </c>
      <c r="C3463" s="1">
        <v>1</v>
      </c>
      <c r="D3463" s="1" t="s">
        <v>7185</v>
      </c>
      <c r="E3463" s="1">
        <v>4</v>
      </c>
      <c r="F3463" s="1" t="s">
        <v>7205</v>
      </c>
      <c r="G3463" s="1" t="s">
        <v>5801</v>
      </c>
      <c r="H3463" s="1" t="s">
        <v>7187</v>
      </c>
      <c r="I3463" s="1" t="b">
        <v>0</v>
      </c>
      <c r="J3463" s="1">
        <v>1</v>
      </c>
      <c r="K3463" s="1">
        <v>0</v>
      </c>
      <c r="L3463" s="1">
        <v>0</v>
      </c>
      <c r="M3463" s="1">
        <v>13</v>
      </c>
      <c r="N3463" s="1">
        <v>1.24879923150816</v>
      </c>
      <c r="O3463" s="1" t="s">
        <v>7206</v>
      </c>
    </row>
    <row r="3464" spans="1:15" x14ac:dyDescent="0.3">
      <c r="A3464" s="1" t="s">
        <v>75</v>
      </c>
      <c r="B3464" s="1" t="s">
        <v>5772</v>
      </c>
      <c r="C3464" s="1">
        <v>1</v>
      </c>
      <c r="D3464" s="1" t="s">
        <v>7185</v>
      </c>
      <c r="E3464" s="1">
        <v>5</v>
      </c>
      <c r="F3464" s="1" t="s">
        <v>7207</v>
      </c>
      <c r="G3464" s="1" t="s">
        <v>5810</v>
      </c>
      <c r="H3464" s="1" t="s">
        <v>7187</v>
      </c>
      <c r="I3464" s="1" t="b">
        <v>0</v>
      </c>
      <c r="J3464" s="1">
        <v>2</v>
      </c>
      <c r="K3464" s="1">
        <v>0</v>
      </c>
      <c r="L3464" s="1">
        <v>0</v>
      </c>
      <c r="M3464" s="1">
        <v>76</v>
      </c>
      <c r="N3464" s="1">
        <v>35.185185185185098</v>
      </c>
      <c r="O3464" s="1" t="s">
        <v>7189</v>
      </c>
    </row>
    <row r="3465" spans="1:15" x14ac:dyDescent="0.3">
      <c r="A3465" s="1" t="s">
        <v>75</v>
      </c>
      <c r="B3465" s="1" t="s">
        <v>5772</v>
      </c>
      <c r="C3465" s="1">
        <v>1</v>
      </c>
      <c r="D3465" s="1" t="s">
        <v>7185</v>
      </c>
      <c r="E3465" s="1">
        <v>5</v>
      </c>
      <c r="F3465" s="1" t="s">
        <v>7207</v>
      </c>
      <c r="G3465" s="1" t="s">
        <v>5801</v>
      </c>
      <c r="H3465" s="1" t="s">
        <v>7187</v>
      </c>
      <c r="I3465" s="1" t="b">
        <v>0</v>
      </c>
      <c r="J3465" s="1">
        <v>1</v>
      </c>
      <c r="K3465" s="1">
        <v>0</v>
      </c>
      <c r="L3465" s="1">
        <v>0</v>
      </c>
      <c r="M3465" s="1">
        <v>33</v>
      </c>
      <c r="N3465" s="1">
        <v>15.2777777777777</v>
      </c>
      <c r="O3465" s="1" t="s">
        <v>7208</v>
      </c>
    </row>
    <row r="3466" spans="1:15" x14ac:dyDescent="0.3">
      <c r="A3466" s="1" t="s">
        <v>75</v>
      </c>
      <c r="B3466" s="1" t="s">
        <v>5772</v>
      </c>
      <c r="C3466" s="1">
        <v>1</v>
      </c>
      <c r="D3466" s="1" t="s">
        <v>7185</v>
      </c>
      <c r="E3466" s="1">
        <v>5</v>
      </c>
      <c r="F3466" s="1" t="s">
        <v>7207</v>
      </c>
      <c r="G3466" s="1" t="s">
        <v>5801</v>
      </c>
      <c r="H3466" s="1" t="s">
        <v>7187</v>
      </c>
      <c r="I3466" s="1" t="b">
        <v>0</v>
      </c>
      <c r="J3466" s="1">
        <v>1</v>
      </c>
      <c r="K3466" s="1">
        <v>0</v>
      </c>
      <c r="L3466" s="1">
        <v>1</v>
      </c>
      <c r="M3466" s="1">
        <v>31</v>
      </c>
      <c r="N3466" s="1">
        <v>14.3518518518518</v>
      </c>
      <c r="O3466" s="1" t="s">
        <v>7203</v>
      </c>
    </row>
    <row r="3467" spans="1:15" x14ac:dyDescent="0.3">
      <c r="A3467" s="1" t="s">
        <v>75</v>
      </c>
      <c r="B3467" s="1" t="s">
        <v>5772</v>
      </c>
      <c r="C3467" s="1">
        <v>1</v>
      </c>
      <c r="D3467" s="1" t="s">
        <v>7185</v>
      </c>
      <c r="E3467" s="1">
        <v>5</v>
      </c>
      <c r="F3467" s="1" t="s">
        <v>7207</v>
      </c>
      <c r="G3467" s="1" t="s">
        <v>5801</v>
      </c>
      <c r="H3467" s="1" t="s">
        <v>7187</v>
      </c>
      <c r="I3467" s="1" t="b">
        <v>0</v>
      </c>
      <c r="J3467" s="1">
        <v>1</v>
      </c>
      <c r="K3467" s="1">
        <v>0</v>
      </c>
      <c r="L3467" s="1">
        <v>0</v>
      </c>
      <c r="M3467" s="1">
        <v>30</v>
      </c>
      <c r="N3467" s="1">
        <v>13.8888888888888</v>
      </c>
      <c r="O3467" s="1" t="s">
        <v>7190</v>
      </c>
    </row>
    <row r="3468" spans="1:15" x14ac:dyDescent="0.3">
      <c r="A3468" s="1" t="s">
        <v>75</v>
      </c>
      <c r="B3468" s="1" t="s">
        <v>5772</v>
      </c>
      <c r="C3468" s="1">
        <v>1</v>
      </c>
      <c r="D3468" s="1" t="s">
        <v>7185</v>
      </c>
      <c r="E3468" s="1">
        <v>5</v>
      </c>
      <c r="F3468" s="1" t="s">
        <v>7207</v>
      </c>
      <c r="G3468" s="1" t="s">
        <v>5814</v>
      </c>
      <c r="H3468" s="1" t="s">
        <v>7187</v>
      </c>
      <c r="I3468" s="1" t="b">
        <v>1</v>
      </c>
      <c r="J3468" s="1">
        <v>0</v>
      </c>
      <c r="K3468" s="1">
        <v>0</v>
      </c>
      <c r="L3468" s="1">
        <v>0</v>
      </c>
      <c r="M3468" s="1">
        <v>12</v>
      </c>
      <c r="N3468" s="1">
        <v>5.55555555555555</v>
      </c>
      <c r="O3468" s="1" t="s">
        <v>7188</v>
      </c>
    </row>
    <row r="3469" spans="1:15" x14ac:dyDescent="0.3">
      <c r="A3469" s="1" t="s">
        <v>75</v>
      </c>
      <c r="B3469" s="1" t="s">
        <v>5772</v>
      </c>
      <c r="C3469" s="1">
        <v>1</v>
      </c>
      <c r="D3469" s="1" t="s">
        <v>7185</v>
      </c>
      <c r="E3469" s="1">
        <v>5</v>
      </c>
      <c r="F3469" s="1" t="s">
        <v>7207</v>
      </c>
      <c r="G3469" s="1" t="s">
        <v>5816</v>
      </c>
      <c r="H3469" s="1" t="s">
        <v>7187</v>
      </c>
      <c r="I3469" s="1" t="b">
        <v>0</v>
      </c>
      <c r="J3469" s="1">
        <v>3</v>
      </c>
      <c r="K3469" s="1">
        <v>0</v>
      </c>
      <c r="L3469" s="1">
        <v>0</v>
      </c>
      <c r="M3469" s="1">
        <v>5</v>
      </c>
      <c r="N3469" s="1">
        <v>2.31481481481481</v>
      </c>
      <c r="O3469" s="1" t="s">
        <v>7209</v>
      </c>
    </row>
    <row r="3470" spans="1:15" x14ac:dyDescent="0.3">
      <c r="A3470" s="1" t="s">
        <v>75</v>
      </c>
      <c r="B3470" s="1" t="s">
        <v>5772</v>
      </c>
      <c r="C3470" s="1">
        <v>1</v>
      </c>
      <c r="D3470" s="1" t="s">
        <v>7185</v>
      </c>
      <c r="E3470" s="1">
        <v>5</v>
      </c>
      <c r="F3470" s="1" t="s">
        <v>7207</v>
      </c>
      <c r="G3470" s="1" t="s">
        <v>5876</v>
      </c>
      <c r="H3470" s="1" t="s">
        <v>7187</v>
      </c>
      <c r="I3470" s="1" t="b">
        <v>0</v>
      </c>
      <c r="J3470" s="1">
        <v>4</v>
      </c>
      <c r="K3470" s="1">
        <v>0</v>
      </c>
      <c r="L3470" s="1">
        <v>0</v>
      </c>
      <c r="M3470" s="1">
        <v>4</v>
      </c>
      <c r="N3470" s="1">
        <v>1.8518518518518501</v>
      </c>
      <c r="O3470" s="1" t="s">
        <v>7210</v>
      </c>
    </row>
    <row r="3471" spans="1:15" x14ac:dyDescent="0.3">
      <c r="A3471" s="1" t="s">
        <v>75</v>
      </c>
      <c r="B3471" s="1" t="s">
        <v>5772</v>
      </c>
      <c r="C3471" s="1">
        <v>1</v>
      </c>
      <c r="D3471" s="1" t="s">
        <v>7185</v>
      </c>
      <c r="E3471" s="1">
        <v>6</v>
      </c>
      <c r="F3471" s="1" t="s">
        <v>7211</v>
      </c>
      <c r="G3471" s="1" t="s">
        <v>5801</v>
      </c>
      <c r="H3471" s="1" t="s">
        <v>7187</v>
      </c>
      <c r="I3471" s="1" t="b">
        <v>0</v>
      </c>
      <c r="J3471" s="1">
        <v>1</v>
      </c>
      <c r="K3471" s="1">
        <v>0</v>
      </c>
      <c r="L3471" s="1">
        <v>0</v>
      </c>
      <c r="M3471" s="1">
        <v>289</v>
      </c>
      <c r="N3471" s="1">
        <v>66.132723112128105</v>
      </c>
      <c r="O3471" s="1" t="s">
        <v>7190</v>
      </c>
    </row>
    <row r="3472" spans="1:15" x14ac:dyDescent="0.3">
      <c r="A3472" s="1" t="s">
        <v>75</v>
      </c>
      <c r="B3472" s="1" t="s">
        <v>5772</v>
      </c>
      <c r="C3472" s="1">
        <v>1</v>
      </c>
      <c r="D3472" s="1" t="s">
        <v>7185</v>
      </c>
      <c r="E3472" s="1">
        <v>6</v>
      </c>
      <c r="F3472" s="1" t="s">
        <v>7211</v>
      </c>
      <c r="G3472" s="1" t="s">
        <v>5810</v>
      </c>
      <c r="H3472" s="1" t="s">
        <v>7187</v>
      </c>
      <c r="I3472" s="1" t="b">
        <v>0</v>
      </c>
      <c r="J3472" s="1">
        <v>2</v>
      </c>
      <c r="K3472" s="1">
        <v>0</v>
      </c>
      <c r="L3472" s="1">
        <v>0</v>
      </c>
      <c r="M3472" s="1">
        <v>82</v>
      </c>
      <c r="N3472" s="1">
        <v>18.764302059496501</v>
      </c>
      <c r="O3472" s="1" t="s">
        <v>7189</v>
      </c>
    </row>
    <row r="3473" spans="1:15" x14ac:dyDescent="0.3">
      <c r="A3473" s="1" t="s">
        <v>75</v>
      </c>
      <c r="B3473" s="1" t="s">
        <v>5772</v>
      </c>
      <c r="C3473" s="1">
        <v>1</v>
      </c>
      <c r="D3473" s="1" t="s">
        <v>7185</v>
      </c>
      <c r="E3473" s="1">
        <v>6</v>
      </c>
      <c r="F3473" s="1" t="s">
        <v>7211</v>
      </c>
      <c r="G3473" s="1" t="s">
        <v>5876</v>
      </c>
      <c r="H3473" s="1" t="s">
        <v>7187</v>
      </c>
      <c r="I3473" s="1" t="b">
        <v>0</v>
      </c>
      <c r="J3473" s="1">
        <v>4</v>
      </c>
      <c r="K3473" s="1">
        <v>0</v>
      </c>
      <c r="L3473" s="1">
        <v>0</v>
      </c>
      <c r="M3473" s="1">
        <v>13</v>
      </c>
      <c r="N3473" s="1">
        <v>2.97482837528604</v>
      </c>
      <c r="O3473" s="1" t="s">
        <v>7204</v>
      </c>
    </row>
    <row r="3474" spans="1:15" x14ac:dyDescent="0.3">
      <c r="A3474" s="1" t="s">
        <v>75</v>
      </c>
      <c r="B3474" s="1" t="s">
        <v>5772</v>
      </c>
      <c r="C3474" s="1">
        <v>1</v>
      </c>
      <c r="D3474" s="1" t="s">
        <v>7185</v>
      </c>
      <c r="E3474" s="1">
        <v>6</v>
      </c>
      <c r="F3474" s="1" t="s">
        <v>7211</v>
      </c>
      <c r="G3474" s="1" t="s">
        <v>5803</v>
      </c>
      <c r="H3474" s="1" t="s">
        <v>7192</v>
      </c>
      <c r="I3474" s="1" t="b">
        <v>0</v>
      </c>
      <c r="J3474" s="1">
        <v>0</v>
      </c>
      <c r="K3474" s="1">
        <v>1</v>
      </c>
      <c r="L3474" s="1">
        <v>0</v>
      </c>
      <c r="M3474" s="1">
        <v>9</v>
      </c>
      <c r="N3474" s="1">
        <v>2.05949656750572</v>
      </c>
      <c r="O3474" s="1" t="s">
        <v>7193</v>
      </c>
    </row>
    <row r="3475" spans="1:15" x14ac:dyDescent="0.3">
      <c r="A3475" s="1" t="s">
        <v>75</v>
      </c>
      <c r="B3475" s="1" t="s">
        <v>5772</v>
      </c>
      <c r="C3475" s="1">
        <v>1</v>
      </c>
      <c r="D3475" s="1" t="s">
        <v>7185</v>
      </c>
      <c r="E3475" s="1">
        <v>6</v>
      </c>
      <c r="F3475" s="1" t="s">
        <v>7211</v>
      </c>
      <c r="G3475" s="1" t="s">
        <v>5814</v>
      </c>
      <c r="H3475" s="1" t="s">
        <v>7187</v>
      </c>
      <c r="I3475" s="1" t="b">
        <v>1</v>
      </c>
      <c r="J3475" s="1">
        <v>0</v>
      </c>
      <c r="K3475" s="1">
        <v>0</v>
      </c>
      <c r="L3475" s="1">
        <v>0</v>
      </c>
      <c r="M3475" s="1">
        <v>6</v>
      </c>
      <c r="N3475" s="1">
        <v>1.3729977116704799</v>
      </c>
      <c r="O3475" s="1" t="s">
        <v>7188</v>
      </c>
    </row>
    <row r="3476" spans="1:15" x14ac:dyDescent="0.3">
      <c r="A3476" s="1" t="s">
        <v>75</v>
      </c>
      <c r="B3476" s="1" t="s">
        <v>5772</v>
      </c>
      <c r="C3476" s="1">
        <v>1</v>
      </c>
      <c r="D3476" s="1" t="s">
        <v>7185</v>
      </c>
      <c r="E3476" s="1">
        <v>7</v>
      </c>
      <c r="F3476" s="1" t="s">
        <v>7212</v>
      </c>
      <c r="G3476" s="1" t="s">
        <v>5814</v>
      </c>
      <c r="H3476" s="1" t="s">
        <v>7187</v>
      </c>
      <c r="I3476" s="1" t="b">
        <v>1</v>
      </c>
      <c r="J3476" s="1">
        <v>0</v>
      </c>
      <c r="K3476" s="1">
        <v>0</v>
      </c>
      <c r="L3476" s="1">
        <v>0</v>
      </c>
      <c r="M3476" s="1">
        <v>100</v>
      </c>
      <c r="N3476" s="1">
        <v>21.052631578947299</v>
      </c>
      <c r="O3476" s="1" t="s">
        <v>7188</v>
      </c>
    </row>
    <row r="3477" spans="1:15" x14ac:dyDescent="0.3">
      <c r="A3477" s="1" t="s">
        <v>75</v>
      </c>
      <c r="B3477" s="1" t="s">
        <v>5772</v>
      </c>
      <c r="C3477" s="1">
        <v>1</v>
      </c>
      <c r="D3477" s="1" t="s">
        <v>7185</v>
      </c>
      <c r="E3477" s="1">
        <v>7</v>
      </c>
      <c r="F3477" s="1" t="s">
        <v>7212</v>
      </c>
      <c r="G3477" s="1" t="s">
        <v>5803</v>
      </c>
      <c r="H3477" s="1" t="s">
        <v>7195</v>
      </c>
      <c r="I3477" s="1" t="b">
        <v>0</v>
      </c>
      <c r="J3477" s="1">
        <v>0</v>
      </c>
      <c r="K3477" s="1">
        <v>1</v>
      </c>
      <c r="L3477" s="1">
        <v>0</v>
      </c>
      <c r="M3477" s="1">
        <v>69</v>
      </c>
      <c r="N3477" s="1">
        <v>14.5263157894736</v>
      </c>
      <c r="O3477" s="1" t="s">
        <v>7196</v>
      </c>
    </row>
    <row r="3478" spans="1:15" x14ac:dyDescent="0.3">
      <c r="A3478" s="1" t="s">
        <v>75</v>
      </c>
      <c r="B3478" s="1" t="s">
        <v>5772</v>
      </c>
      <c r="C3478" s="1">
        <v>1</v>
      </c>
      <c r="D3478" s="1" t="s">
        <v>7185</v>
      </c>
      <c r="E3478" s="1">
        <v>7</v>
      </c>
      <c r="F3478" s="1" t="s">
        <v>7212</v>
      </c>
      <c r="G3478" s="1" t="s">
        <v>5810</v>
      </c>
      <c r="H3478" s="1" t="s">
        <v>7187</v>
      </c>
      <c r="I3478" s="1" t="b">
        <v>0</v>
      </c>
      <c r="J3478" s="1">
        <v>2</v>
      </c>
      <c r="K3478" s="1">
        <v>0</v>
      </c>
      <c r="L3478" s="1">
        <v>0</v>
      </c>
      <c r="M3478" s="1">
        <v>63</v>
      </c>
      <c r="N3478" s="1">
        <v>13.2631578947368</v>
      </c>
      <c r="O3478" s="1" t="s">
        <v>7189</v>
      </c>
    </row>
    <row r="3479" spans="1:15" x14ac:dyDescent="0.3">
      <c r="A3479" s="1" t="s">
        <v>75</v>
      </c>
      <c r="B3479" s="1" t="s">
        <v>5772</v>
      </c>
      <c r="C3479" s="1">
        <v>1</v>
      </c>
      <c r="D3479" s="1" t="s">
        <v>7185</v>
      </c>
      <c r="E3479" s="1">
        <v>7</v>
      </c>
      <c r="F3479" s="1" t="s">
        <v>7212</v>
      </c>
      <c r="G3479" s="1" t="s">
        <v>5801</v>
      </c>
      <c r="H3479" s="1" t="s">
        <v>7187</v>
      </c>
      <c r="I3479" s="1" t="b">
        <v>0</v>
      </c>
      <c r="J3479" s="1">
        <v>1</v>
      </c>
      <c r="K3479" s="1">
        <v>0</v>
      </c>
      <c r="L3479" s="1">
        <v>0</v>
      </c>
      <c r="M3479" s="1">
        <v>55</v>
      </c>
      <c r="N3479" s="1">
        <v>11.578947368421</v>
      </c>
      <c r="O3479" s="1" t="s">
        <v>7190</v>
      </c>
    </row>
    <row r="3480" spans="1:15" x14ac:dyDescent="0.3">
      <c r="A3480" s="1" t="s">
        <v>75</v>
      </c>
      <c r="B3480" s="1" t="s">
        <v>5772</v>
      </c>
      <c r="C3480" s="1">
        <v>1</v>
      </c>
      <c r="D3480" s="1" t="s">
        <v>7185</v>
      </c>
      <c r="E3480" s="1">
        <v>7</v>
      </c>
      <c r="F3480" s="1" t="s">
        <v>7212</v>
      </c>
      <c r="G3480" s="1" t="s">
        <v>5834</v>
      </c>
      <c r="H3480" s="1" t="s">
        <v>7187</v>
      </c>
      <c r="I3480" s="1" t="b">
        <v>0</v>
      </c>
      <c r="J3480" s="1">
        <v>26</v>
      </c>
      <c r="K3480" s="1">
        <v>0</v>
      </c>
      <c r="L3480" s="1">
        <v>0</v>
      </c>
      <c r="M3480" s="1">
        <v>20</v>
      </c>
      <c r="N3480" s="1">
        <v>4.2105263157894699</v>
      </c>
      <c r="O3480" s="1" t="e">
        <f>--------------agtcctacctcaaccgctaccgcgag</f>
        <v>#NAME?</v>
      </c>
    </row>
    <row r="3481" spans="1:15" x14ac:dyDescent="0.3">
      <c r="A3481" s="1" t="s">
        <v>75</v>
      </c>
      <c r="B3481" s="1" t="s">
        <v>5772</v>
      </c>
      <c r="C3481" s="1">
        <v>1</v>
      </c>
      <c r="D3481" s="1" t="s">
        <v>7185</v>
      </c>
      <c r="E3481" s="1">
        <v>7</v>
      </c>
      <c r="F3481" s="1" t="s">
        <v>7212</v>
      </c>
      <c r="G3481" s="1" t="s">
        <v>5803</v>
      </c>
      <c r="H3481" s="1" t="s">
        <v>7192</v>
      </c>
      <c r="I3481" s="1" t="b">
        <v>0</v>
      </c>
      <c r="J3481" s="1">
        <v>0</v>
      </c>
      <c r="K3481" s="1">
        <v>1</v>
      </c>
      <c r="L3481" s="1">
        <v>0</v>
      </c>
      <c r="M3481" s="1">
        <v>19</v>
      </c>
      <c r="N3481" s="1">
        <v>4</v>
      </c>
      <c r="O3481" s="1" t="s">
        <v>7193</v>
      </c>
    </row>
    <row r="3482" spans="1:15" x14ac:dyDescent="0.3">
      <c r="A3482" s="1" t="s">
        <v>75</v>
      </c>
      <c r="B3482" s="1" t="s">
        <v>5772</v>
      </c>
      <c r="C3482" s="1">
        <v>1</v>
      </c>
      <c r="D3482" s="1" t="s">
        <v>7185</v>
      </c>
      <c r="E3482" s="1">
        <v>7</v>
      </c>
      <c r="F3482" s="1" t="s">
        <v>7212</v>
      </c>
      <c r="G3482" s="1" t="s">
        <v>5834</v>
      </c>
      <c r="H3482" s="1" t="s">
        <v>7187</v>
      </c>
      <c r="I3482" s="1" t="b">
        <v>0</v>
      </c>
      <c r="J3482" s="1">
        <v>14</v>
      </c>
      <c r="K3482" s="1">
        <v>0</v>
      </c>
      <c r="L3482" s="1">
        <v>0</v>
      </c>
      <c r="M3482" s="1">
        <v>17</v>
      </c>
      <c r="N3482" s="1">
        <v>3.57894736842105</v>
      </c>
      <c r="O3482" s="1" t="s">
        <v>7213</v>
      </c>
    </row>
    <row r="3483" spans="1:15" x14ac:dyDescent="0.3">
      <c r="A3483" s="1" t="s">
        <v>75</v>
      </c>
      <c r="B3483" s="1" t="s">
        <v>5772</v>
      </c>
      <c r="C3483" s="1">
        <v>1</v>
      </c>
      <c r="D3483" s="1" t="s">
        <v>7185</v>
      </c>
      <c r="E3483" s="1">
        <v>7</v>
      </c>
      <c r="F3483" s="1" t="s">
        <v>7212</v>
      </c>
      <c r="G3483" s="1" t="s">
        <v>5834</v>
      </c>
      <c r="H3483" s="1" t="s">
        <v>7187</v>
      </c>
      <c r="I3483" s="1" t="b">
        <v>0</v>
      </c>
      <c r="J3483" s="1">
        <v>21</v>
      </c>
      <c r="K3483" s="1">
        <v>0</v>
      </c>
      <c r="L3483" s="1">
        <v>0</v>
      </c>
      <c r="M3483" s="1">
        <v>16</v>
      </c>
      <c r="N3483" s="1">
        <v>3.3684210526315699</v>
      </c>
      <c r="O3483" s="1" t="s">
        <v>7191</v>
      </c>
    </row>
    <row r="3484" spans="1:15" x14ac:dyDescent="0.3">
      <c r="A3484" s="1" t="s">
        <v>75</v>
      </c>
      <c r="B3484" s="1" t="s">
        <v>5772</v>
      </c>
      <c r="C3484" s="1">
        <v>1</v>
      </c>
      <c r="D3484" s="1" t="s">
        <v>7185</v>
      </c>
      <c r="E3484" s="1">
        <v>7</v>
      </c>
      <c r="F3484" s="1" t="s">
        <v>7212</v>
      </c>
      <c r="G3484" s="1" t="s">
        <v>5834</v>
      </c>
      <c r="H3484" s="1" t="s">
        <v>7187</v>
      </c>
      <c r="I3484" s="1" t="b">
        <v>0</v>
      </c>
      <c r="J3484" s="1">
        <v>8</v>
      </c>
      <c r="K3484" s="1">
        <v>0</v>
      </c>
      <c r="L3484" s="1">
        <v>3</v>
      </c>
      <c r="M3484" s="1">
        <v>16</v>
      </c>
      <c r="N3484" s="1">
        <v>3.3684210526315699</v>
      </c>
      <c r="O3484" s="1" t="s">
        <v>7214</v>
      </c>
    </row>
    <row r="3485" spans="1:15" x14ac:dyDescent="0.3">
      <c r="A3485" s="1" t="s">
        <v>75</v>
      </c>
      <c r="B3485" s="1" t="s">
        <v>5772</v>
      </c>
      <c r="C3485" s="1">
        <v>1</v>
      </c>
      <c r="D3485" s="1" t="s">
        <v>7185</v>
      </c>
      <c r="E3485" s="1">
        <v>7</v>
      </c>
      <c r="F3485" s="1" t="s">
        <v>7212</v>
      </c>
      <c r="G3485" s="1" t="s">
        <v>5834</v>
      </c>
      <c r="H3485" s="1" t="s">
        <v>7187</v>
      </c>
      <c r="I3485" s="1" t="b">
        <v>0</v>
      </c>
      <c r="J3485" s="1">
        <v>20</v>
      </c>
      <c r="K3485" s="1">
        <v>0</v>
      </c>
      <c r="L3485" s="1">
        <v>0</v>
      </c>
      <c r="M3485" s="1">
        <v>12</v>
      </c>
      <c r="N3485" s="1">
        <v>2.5263157894736801</v>
      </c>
      <c r="O3485" s="1" t="s">
        <v>7215</v>
      </c>
    </row>
    <row r="3486" spans="1:15" x14ac:dyDescent="0.3">
      <c r="A3486" s="1" t="s">
        <v>75</v>
      </c>
      <c r="B3486" s="1" t="s">
        <v>5772</v>
      </c>
      <c r="C3486" s="1">
        <v>1</v>
      </c>
      <c r="D3486" s="1" t="s">
        <v>7185</v>
      </c>
      <c r="E3486" s="1">
        <v>7</v>
      </c>
      <c r="F3486" s="1" t="s">
        <v>7212</v>
      </c>
      <c r="G3486" s="1" t="s">
        <v>5816</v>
      </c>
      <c r="H3486" s="1" t="s">
        <v>7187</v>
      </c>
      <c r="I3486" s="1" t="b">
        <v>0</v>
      </c>
      <c r="J3486" s="1">
        <v>3</v>
      </c>
      <c r="K3486" s="1">
        <v>0</v>
      </c>
      <c r="L3486" s="1">
        <v>0</v>
      </c>
      <c r="M3486" s="1">
        <v>6</v>
      </c>
      <c r="N3486" s="1">
        <v>1.26315789473684</v>
      </c>
      <c r="O3486" s="1" t="s">
        <v>7197</v>
      </c>
    </row>
    <row r="3487" spans="1:15" x14ac:dyDescent="0.3">
      <c r="A3487" s="1" t="s">
        <v>75</v>
      </c>
      <c r="B3487" s="1" t="s">
        <v>5772</v>
      </c>
      <c r="C3487" s="1">
        <v>1</v>
      </c>
      <c r="D3487" s="1" t="s">
        <v>7185</v>
      </c>
      <c r="E3487" s="1">
        <v>7</v>
      </c>
      <c r="F3487" s="1" t="s">
        <v>7212</v>
      </c>
      <c r="G3487" s="1" t="s">
        <v>5834</v>
      </c>
      <c r="H3487" s="1" t="s">
        <v>7187</v>
      </c>
      <c r="I3487" s="1" t="b">
        <v>0</v>
      </c>
      <c r="J3487" s="1">
        <v>7</v>
      </c>
      <c r="K3487" s="1">
        <v>0</v>
      </c>
      <c r="L3487" s="1">
        <v>0</v>
      </c>
      <c r="M3487" s="1">
        <v>5</v>
      </c>
      <c r="N3487" s="1">
        <v>1.0526315789473599</v>
      </c>
      <c r="O3487" s="1" t="s">
        <v>7216</v>
      </c>
    </row>
    <row r="3488" spans="1:15" x14ac:dyDescent="0.3">
      <c r="A3488" s="1" t="s">
        <v>75</v>
      </c>
      <c r="B3488" s="1" t="s">
        <v>5772</v>
      </c>
      <c r="C3488" s="1">
        <v>1</v>
      </c>
      <c r="D3488" s="1" t="s">
        <v>7185</v>
      </c>
      <c r="E3488" s="1">
        <v>7</v>
      </c>
      <c r="F3488" s="1" t="s">
        <v>7212</v>
      </c>
      <c r="G3488" s="1" t="s">
        <v>5834</v>
      </c>
      <c r="H3488" s="1" t="s">
        <v>7187</v>
      </c>
      <c r="I3488" s="1" t="b">
        <v>0</v>
      </c>
      <c r="J3488" s="1">
        <v>12</v>
      </c>
      <c r="K3488" s="1">
        <v>0</v>
      </c>
      <c r="L3488" s="1">
        <v>0</v>
      </c>
      <c r="M3488" s="1">
        <v>5</v>
      </c>
      <c r="N3488" s="1">
        <v>1.0526315789473599</v>
      </c>
      <c r="O3488" s="1" t="s">
        <v>7217</v>
      </c>
    </row>
    <row r="3489" spans="1:15" x14ac:dyDescent="0.3">
      <c r="A3489" s="1" t="s">
        <v>75</v>
      </c>
      <c r="B3489" s="1" t="s">
        <v>5772</v>
      </c>
      <c r="C3489" s="1">
        <v>1</v>
      </c>
      <c r="D3489" s="1" t="s">
        <v>7185</v>
      </c>
      <c r="E3489" s="1">
        <v>8</v>
      </c>
      <c r="F3489" s="1" t="s">
        <v>7218</v>
      </c>
      <c r="G3489" s="1" t="s">
        <v>5810</v>
      </c>
      <c r="H3489" s="1" t="s">
        <v>7187</v>
      </c>
      <c r="I3489" s="1" t="b">
        <v>0</v>
      </c>
      <c r="J3489" s="1">
        <v>2</v>
      </c>
      <c r="K3489" s="1">
        <v>0</v>
      </c>
      <c r="L3489" s="1">
        <v>0</v>
      </c>
      <c r="M3489" s="1">
        <v>157</v>
      </c>
      <c r="N3489" s="1">
        <v>58.8014981273408</v>
      </c>
      <c r="O3489" s="1" t="s">
        <v>7189</v>
      </c>
    </row>
    <row r="3490" spans="1:15" x14ac:dyDescent="0.3">
      <c r="A3490" s="1" t="s">
        <v>75</v>
      </c>
      <c r="B3490" s="1" t="s">
        <v>5772</v>
      </c>
      <c r="C3490" s="1">
        <v>1</v>
      </c>
      <c r="D3490" s="1" t="s">
        <v>7185</v>
      </c>
      <c r="E3490" s="1">
        <v>8</v>
      </c>
      <c r="F3490" s="1" t="s">
        <v>7218</v>
      </c>
      <c r="G3490" s="1" t="s">
        <v>5801</v>
      </c>
      <c r="H3490" s="1" t="s">
        <v>7187</v>
      </c>
      <c r="I3490" s="1" t="b">
        <v>0</v>
      </c>
      <c r="J3490" s="1">
        <v>1</v>
      </c>
      <c r="K3490" s="1">
        <v>0</v>
      </c>
      <c r="L3490" s="1">
        <v>0</v>
      </c>
      <c r="M3490" s="1">
        <v>35</v>
      </c>
      <c r="N3490" s="1">
        <v>13.1086142322097</v>
      </c>
      <c r="O3490" s="1" t="s">
        <v>7190</v>
      </c>
    </row>
    <row r="3491" spans="1:15" x14ac:dyDescent="0.3">
      <c r="A3491" s="1" t="s">
        <v>75</v>
      </c>
      <c r="B3491" s="1" t="s">
        <v>5772</v>
      </c>
      <c r="C3491" s="1">
        <v>1</v>
      </c>
      <c r="D3491" s="1" t="s">
        <v>7185</v>
      </c>
      <c r="E3491" s="1">
        <v>8</v>
      </c>
      <c r="F3491" s="1" t="s">
        <v>7218</v>
      </c>
      <c r="G3491" s="1" t="s">
        <v>5834</v>
      </c>
      <c r="H3491" s="1" t="s">
        <v>7187</v>
      </c>
      <c r="I3491" s="1" t="b">
        <v>0</v>
      </c>
      <c r="J3491" s="1">
        <v>6</v>
      </c>
      <c r="K3491" s="1">
        <v>0</v>
      </c>
      <c r="L3491" s="1">
        <v>0</v>
      </c>
      <c r="M3491" s="1">
        <v>28</v>
      </c>
      <c r="N3491" s="1">
        <v>10.4868913857677</v>
      </c>
      <c r="O3491" s="1" t="s">
        <v>7194</v>
      </c>
    </row>
    <row r="3492" spans="1:15" x14ac:dyDescent="0.3">
      <c r="A3492" s="1" t="s">
        <v>75</v>
      </c>
      <c r="B3492" s="1" t="s">
        <v>5772</v>
      </c>
      <c r="C3492" s="1">
        <v>1</v>
      </c>
      <c r="D3492" s="1" t="s">
        <v>7185</v>
      </c>
      <c r="E3492" s="1">
        <v>8</v>
      </c>
      <c r="F3492" s="1" t="s">
        <v>7218</v>
      </c>
      <c r="G3492" s="1" t="s">
        <v>5803</v>
      </c>
      <c r="H3492" s="1" t="s">
        <v>7192</v>
      </c>
      <c r="I3492" s="1" t="b">
        <v>0</v>
      </c>
      <c r="J3492" s="1">
        <v>0</v>
      </c>
      <c r="K3492" s="1">
        <v>1</v>
      </c>
      <c r="L3492" s="1">
        <v>0</v>
      </c>
      <c r="M3492" s="1">
        <v>10</v>
      </c>
      <c r="N3492" s="1">
        <v>3.74531835205992</v>
      </c>
      <c r="O3492" s="1" t="s">
        <v>7193</v>
      </c>
    </row>
    <row r="3493" spans="1:15" x14ac:dyDescent="0.3">
      <c r="A3493" s="1" t="s">
        <v>75</v>
      </c>
      <c r="B3493" s="1" t="s">
        <v>5772</v>
      </c>
      <c r="C3493" s="1">
        <v>1</v>
      </c>
      <c r="D3493" s="1" t="s">
        <v>7185</v>
      </c>
      <c r="E3493" s="1">
        <v>8</v>
      </c>
      <c r="F3493" s="1" t="s">
        <v>7218</v>
      </c>
      <c r="G3493" s="1" t="s">
        <v>5876</v>
      </c>
      <c r="H3493" s="1" t="s">
        <v>7187</v>
      </c>
      <c r="I3493" s="1" t="b">
        <v>0</v>
      </c>
      <c r="J3493" s="1">
        <v>4</v>
      </c>
      <c r="K3493" s="1">
        <v>0</v>
      </c>
      <c r="L3493" s="1">
        <v>0</v>
      </c>
      <c r="M3493" s="1">
        <v>5</v>
      </c>
      <c r="N3493" s="1">
        <v>1.87265917602996</v>
      </c>
      <c r="O3493" s="1" t="s">
        <v>7210</v>
      </c>
    </row>
    <row r="3494" spans="1:15" x14ac:dyDescent="0.3">
      <c r="A3494" s="1" t="s">
        <v>75</v>
      </c>
      <c r="B3494" s="1" t="s">
        <v>5772</v>
      </c>
      <c r="C3494" s="1">
        <v>1</v>
      </c>
      <c r="D3494" s="1" t="s">
        <v>7185</v>
      </c>
      <c r="E3494" s="1">
        <v>8</v>
      </c>
      <c r="F3494" s="1" t="s">
        <v>7218</v>
      </c>
      <c r="G3494" s="1" t="s">
        <v>5803</v>
      </c>
      <c r="H3494" s="1" t="s">
        <v>7195</v>
      </c>
      <c r="I3494" s="1" t="b">
        <v>0</v>
      </c>
      <c r="J3494" s="1">
        <v>0</v>
      </c>
      <c r="K3494" s="1">
        <v>1</v>
      </c>
      <c r="L3494" s="1">
        <v>0</v>
      </c>
      <c r="M3494" s="1">
        <v>3</v>
      </c>
      <c r="N3494" s="1">
        <v>1.1235955056179701</v>
      </c>
      <c r="O3494" s="1" t="s">
        <v>7196</v>
      </c>
    </row>
    <row r="3495" spans="1:15" x14ac:dyDescent="0.3">
      <c r="A3495" s="1" t="s">
        <v>75</v>
      </c>
      <c r="B3495" s="1" t="s">
        <v>5772</v>
      </c>
      <c r="C3495" s="1">
        <v>1</v>
      </c>
      <c r="D3495" s="1" t="s">
        <v>7185</v>
      </c>
      <c r="E3495" s="1">
        <v>8</v>
      </c>
      <c r="F3495" s="1" t="s">
        <v>7218</v>
      </c>
      <c r="G3495" s="1" t="s">
        <v>5834</v>
      </c>
      <c r="H3495" s="1" t="s">
        <v>7187</v>
      </c>
      <c r="I3495" s="1" t="b">
        <v>0</v>
      </c>
      <c r="J3495" s="1">
        <v>15</v>
      </c>
      <c r="K3495" s="1">
        <v>0</v>
      </c>
      <c r="L3495" s="1">
        <v>0</v>
      </c>
      <c r="M3495" s="1">
        <v>3</v>
      </c>
      <c r="N3495" s="1">
        <v>1.1235955056179701</v>
      </c>
      <c r="O3495" s="1" t="s">
        <v>7219</v>
      </c>
    </row>
    <row r="3496" spans="1:15" x14ac:dyDescent="0.3">
      <c r="A3496" s="1" t="s">
        <v>75</v>
      </c>
      <c r="B3496" s="1" t="s">
        <v>5772</v>
      </c>
      <c r="C3496" s="1">
        <v>1</v>
      </c>
      <c r="D3496" s="1" t="s">
        <v>7185</v>
      </c>
      <c r="E3496" s="1">
        <v>8</v>
      </c>
      <c r="F3496" s="1" t="s">
        <v>7218</v>
      </c>
      <c r="G3496" s="1" t="s">
        <v>5814</v>
      </c>
      <c r="H3496" s="1" t="s">
        <v>7187</v>
      </c>
      <c r="I3496" s="1" t="b">
        <v>1</v>
      </c>
      <c r="J3496" s="1">
        <v>0</v>
      </c>
      <c r="K3496" s="1">
        <v>0</v>
      </c>
      <c r="L3496" s="1">
        <v>0</v>
      </c>
      <c r="M3496" s="1">
        <v>3</v>
      </c>
      <c r="N3496" s="1">
        <v>1.1235955056179701</v>
      </c>
      <c r="O3496" s="1" t="s">
        <v>7188</v>
      </c>
    </row>
    <row r="3497" spans="1:15" x14ac:dyDescent="0.3">
      <c r="A3497" s="1" t="s">
        <v>75</v>
      </c>
      <c r="B3497" s="1" t="s">
        <v>5772</v>
      </c>
      <c r="C3497" s="1">
        <v>1</v>
      </c>
      <c r="D3497" s="1" t="s">
        <v>7185</v>
      </c>
      <c r="E3497" s="1">
        <v>9</v>
      </c>
      <c r="F3497" s="1" t="s">
        <v>7220</v>
      </c>
      <c r="G3497" s="1" t="s">
        <v>5814</v>
      </c>
      <c r="H3497" s="1" t="s">
        <v>7187</v>
      </c>
      <c r="I3497" s="1" t="b">
        <v>1</v>
      </c>
      <c r="J3497" s="1">
        <v>0</v>
      </c>
      <c r="K3497" s="1">
        <v>0</v>
      </c>
      <c r="L3497" s="1">
        <v>0</v>
      </c>
      <c r="M3497" s="1">
        <v>333</v>
      </c>
      <c r="N3497" s="1">
        <v>92.757660167130894</v>
      </c>
      <c r="O3497" s="1" t="s">
        <v>7188</v>
      </c>
    </row>
    <row r="3498" spans="1:15" x14ac:dyDescent="0.3">
      <c r="A3498" s="1" t="s">
        <v>75</v>
      </c>
      <c r="B3498" s="1" t="s">
        <v>5772</v>
      </c>
      <c r="C3498" s="1">
        <v>1</v>
      </c>
      <c r="D3498" s="1" t="s">
        <v>7185</v>
      </c>
      <c r="E3498" s="1">
        <v>9</v>
      </c>
      <c r="F3498" s="1" t="s">
        <v>7220</v>
      </c>
      <c r="G3498" s="1" t="s">
        <v>5908</v>
      </c>
      <c r="H3498" s="1" t="s">
        <v>7187</v>
      </c>
      <c r="I3498" s="1" t="b">
        <v>0</v>
      </c>
      <c r="J3498" s="1">
        <v>0</v>
      </c>
      <c r="K3498" s="1">
        <v>0</v>
      </c>
      <c r="L3498" s="1">
        <v>1</v>
      </c>
      <c r="M3498" s="1">
        <v>6</v>
      </c>
      <c r="N3498" s="1">
        <v>1.6713091922005501</v>
      </c>
      <c r="O3498" s="1" t="s">
        <v>7221</v>
      </c>
    </row>
    <row r="3499" spans="1:15" x14ac:dyDescent="0.3">
      <c r="A3499" s="1" t="s">
        <v>75</v>
      </c>
      <c r="B3499" s="1" t="s">
        <v>5772</v>
      </c>
      <c r="C3499" s="1">
        <v>1</v>
      </c>
      <c r="D3499" s="1" t="s">
        <v>7185</v>
      </c>
      <c r="E3499" s="1">
        <v>10</v>
      </c>
      <c r="F3499" s="1" t="s">
        <v>7222</v>
      </c>
      <c r="G3499" s="1" t="s">
        <v>5814</v>
      </c>
      <c r="H3499" s="1" t="s">
        <v>7187</v>
      </c>
      <c r="I3499" s="1" t="b">
        <v>1</v>
      </c>
      <c r="J3499" s="1">
        <v>0</v>
      </c>
      <c r="K3499" s="1">
        <v>0</v>
      </c>
      <c r="L3499" s="1">
        <v>0</v>
      </c>
      <c r="M3499" s="1">
        <v>134</v>
      </c>
      <c r="N3499" s="1">
        <v>46.2068965517241</v>
      </c>
      <c r="O3499" s="1" t="s">
        <v>7188</v>
      </c>
    </row>
    <row r="3500" spans="1:15" x14ac:dyDescent="0.3">
      <c r="A3500" s="1" t="s">
        <v>75</v>
      </c>
      <c r="B3500" s="1" t="s">
        <v>5772</v>
      </c>
      <c r="C3500" s="1">
        <v>1</v>
      </c>
      <c r="D3500" s="1" t="s">
        <v>7185</v>
      </c>
      <c r="E3500" s="1">
        <v>10</v>
      </c>
      <c r="F3500" s="1" t="s">
        <v>7222</v>
      </c>
      <c r="G3500" s="1" t="s">
        <v>5801</v>
      </c>
      <c r="H3500" s="1" t="s">
        <v>7187</v>
      </c>
      <c r="I3500" s="1" t="b">
        <v>0</v>
      </c>
      <c r="J3500" s="1">
        <v>1</v>
      </c>
      <c r="K3500" s="1">
        <v>0</v>
      </c>
      <c r="L3500" s="1">
        <v>0</v>
      </c>
      <c r="M3500" s="1">
        <v>32</v>
      </c>
      <c r="N3500" s="1">
        <v>11.0344827586206</v>
      </c>
      <c r="O3500" s="1" t="s">
        <v>7190</v>
      </c>
    </row>
    <row r="3501" spans="1:15" x14ac:dyDescent="0.3">
      <c r="A3501" s="1" t="s">
        <v>75</v>
      </c>
      <c r="B3501" s="1" t="s">
        <v>5772</v>
      </c>
      <c r="C3501" s="1">
        <v>1</v>
      </c>
      <c r="D3501" s="1" t="s">
        <v>7185</v>
      </c>
      <c r="E3501" s="1">
        <v>10</v>
      </c>
      <c r="F3501" s="1" t="s">
        <v>7222</v>
      </c>
      <c r="G3501" s="1" t="s">
        <v>5810</v>
      </c>
      <c r="H3501" s="1" t="s">
        <v>7187</v>
      </c>
      <c r="I3501" s="1" t="b">
        <v>0</v>
      </c>
      <c r="J3501" s="1">
        <v>2</v>
      </c>
      <c r="K3501" s="1">
        <v>0</v>
      </c>
      <c r="L3501" s="1">
        <v>0</v>
      </c>
      <c r="M3501" s="1">
        <v>26</v>
      </c>
      <c r="N3501" s="1">
        <v>8.9655172413793096</v>
      </c>
      <c r="O3501" s="1" t="s">
        <v>7189</v>
      </c>
    </row>
    <row r="3502" spans="1:15" x14ac:dyDescent="0.3">
      <c r="A3502" s="1" t="s">
        <v>75</v>
      </c>
      <c r="B3502" s="1" t="s">
        <v>5772</v>
      </c>
      <c r="C3502" s="1">
        <v>1</v>
      </c>
      <c r="D3502" s="1" t="s">
        <v>7185</v>
      </c>
      <c r="E3502" s="1">
        <v>10</v>
      </c>
      <c r="F3502" s="1" t="s">
        <v>7222</v>
      </c>
      <c r="G3502" s="1" t="s">
        <v>5816</v>
      </c>
      <c r="H3502" s="1" t="s">
        <v>7187</v>
      </c>
      <c r="I3502" s="1" t="b">
        <v>0</v>
      </c>
      <c r="J3502" s="1">
        <v>3</v>
      </c>
      <c r="K3502" s="1">
        <v>0</v>
      </c>
      <c r="L3502" s="1">
        <v>0</v>
      </c>
      <c r="M3502" s="1">
        <v>15</v>
      </c>
      <c r="N3502" s="1">
        <v>5.1724137931034404</v>
      </c>
      <c r="O3502" s="1" t="s">
        <v>7197</v>
      </c>
    </row>
    <row r="3503" spans="1:15" x14ac:dyDescent="0.3">
      <c r="A3503" s="1" t="s">
        <v>75</v>
      </c>
      <c r="B3503" s="1" t="s">
        <v>5772</v>
      </c>
      <c r="C3503" s="1">
        <v>1</v>
      </c>
      <c r="D3503" s="1" t="s">
        <v>7185</v>
      </c>
      <c r="E3503" s="1">
        <v>10</v>
      </c>
      <c r="F3503" s="1" t="s">
        <v>7222</v>
      </c>
      <c r="G3503" s="1" t="s">
        <v>5803</v>
      </c>
      <c r="H3503" s="1" t="s">
        <v>7195</v>
      </c>
      <c r="I3503" s="1" t="b">
        <v>0</v>
      </c>
      <c r="J3503" s="1">
        <v>0</v>
      </c>
      <c r="K3503" s="1">
        <v>1</v>
      </c>
      <c r="L3503" s="1">
        <v>0</v>
      </c>
      <c r="M3503" s="1">
        <v>14</v>
      </c>
      <c r="N3503" s="1">
        <v>4.8275862068965498</v>
      </c>
      <c r="O3503" s="1" t="s">
        <v>7196</v>
      </c>
    </row>
    <row r="3504" spans="1:15" x14ac:dyDescent="0.3">
      <c r="A3504" s="1" t="s">
        <v>75</v>
      </c>
      <c r="B3504" s="1" t="s">
        <v>5772</v>
      </c>
      <c r="C3504" s="1">
        <v>1</v>
      </c>
      <c r="D3504" s="1" t="s">
        <v>7185</v>
      </c>
      <c r="E3504" s="1">
        <v>10</v>
      </c>
      <c r="F3504" s="1" t="s">
        <v>7222</v>
      </c>
      <c r="G3504" s="1" t="s">
        <v>5803</v>
      </c>
      <c r="H3504" s="1" t="s">
        <v>7192</v>
      </c>
      <c r="I3504" s="1" t="b">
        <v>0</v>
      </c>
      <c r="J3504" s="1">
        <v>0</v>
      </c>
      <c r="K3504" s="1">
        <v>1</v>
      </c>
      <c r="L3504" s="1">
        <v>0</v>
      </c>
      <c r="M3504" s="1">
        <v>9</v>
      </c>
      <c r="N3504" s="1">
        <v>3.1034482758620601</v>
      </c>
      <c r="O3504" s="1" t="s">
        <v>7193</v>
      </c>
    </row>
    <row r="3505" spans="1:15" x14ac:dyDescent="0.3">
      <c r="A3505" s="1" t="s">
        <v>75</v>
      </c>
      <c r="B3505" s="1" t="s">
        <v>5772</v>
      </c>
      <c r="C3505" s="1">
        <v>1</v>
      </c>
      <c r="D3505" s="1" t="s">
        <v>7185</v>
      </c>
      <c r="E3505" s="1">
        <v>10</v>
      </c>
      <c r="F3505" s="1" t="s">
        <v>7222</v>
      </c>
      <c r="G3505" s="1" t="s">
        <v>5834</v>
      </c>
      <c r="H3505" s="1" t="s">
        <v>7187</v>
      </c>
      <c r="I3505" s="1" t="b">
        <v>0</v>
      </c>
      <c r="J3505" s="1">
        <v>21</v>
      </c>
      <c r="K3505" s="1">
        <v>0</v>
      </c>
      <c r="L3505" s="1">
        <v>0</v>
      </c>
      <c r="M3505" s="1">
        <v>7</v>
      </c>
      <c r="N3505" s="1">
        <v>2.41379310344827</v>
      </c>
      <c r="O3505" s="1" t="s">
        <v>7191</v>
      </c>
    </row>
    <row r="3506" spans="1:15" x14ac:dyDescent="0.3">
      <c r="A3506" s="1" t="s">
        <v>75</v>
      </c>
      <c r="B3506" s="1" t="s">
        <v>5772</v>
      </c>
      <c r="C3506" s="1">
        <v>1</v>
      </c>
      <c r="D3506" s="1" t="s">
        <v>7185</v>
      </c>
      <c r="E3506" s="1">
        <v>10</v>
      </c>
      <c r="F3506" s="1" t="s">
        <v>7222</v>
      </c>
      <c r="G3506" s="1" t="s">
        <v>5834</v>
      </c>
      <c r="H3506" s="1" t="s">
        <v>7187</v>
      </c>
      <c r="I3506" s="1" t="b">
        <v>0</v>
      </c>
      <c r="J3506" s="1">
        <v>6</v>
      </c>
      <c r="K3506" s="1">
        <v>0</v>
      </c>
      <c r="L3506" s="1">
        <v>0</v>
      </c>
      <c r="M3506" s="1">
        <v>6</v>
      </c>
      <c r="N3506" s="1">
        <v>2.0689655172413701</v>
      </c>
      <c r="O3506" s="1" t="s">
        <v>7194</v>
      </c>
    </row>
    <row r="3507" spans="1:15" x14ac:dyDescent="0.3">
      <c r="A3507" s="1" t="s">
        <v>75</v>
      </c>
      <c r="B3507" s="1" t="s">
        <v>5772</v>
      </c>
      <c r="C3507" s="1">
        <v>1</v>
      </c>
      <c r="D3507" s="1" t="s">
        <v>7185</v>
      </c>
      <c r="E3507" s="1">
        <v>10</v>
      </c>
      <c r="F3507" s="1" t="s">
        <v>7222</v>
      </c>
      <c r="G3507" s="1" t="s">
        <v>5834</v>
      </c>
      <c r="H3507" s="1" t="s">
        <v>7187</v>
      </c>
      <c r="I3507" s="1" t="b">
        <v>0</v>
      </c>
      <c r="J3507" s="1">
        <v>21</v>
      </c>
      <c r="K3507" s="1">
        <v>0</v>
      </c>
      <c r="L3507" s="1">
        <v>0</v>
      </c>
      <c r="M3507" s="1">
        <v>3</v>
      </c>
      <c r="N3507" s="1">
        <v>1.0344827586206899</v>
      </c>
      <c r="O3507" s="1" t="e">
        <f>----------------tcctacctcaaccgctaccgcgag</f>
        <v>#NAME?</v>
      </c>
    </row>
    <row r="3508" spans="1:15" x14ac:dyDescent="0.3">
      <c r="A3508" s="1" t="s">
        <v>75</v>
      </c>
      <c r="B3508" s="1" t="s">
        <v>5772</v>
      </c>
      <c r="C3508" s="1">
        <v>1</v>
      </c>
      <c r="D3508" s="1" t="s">
        <v>7185</v>
      </c>
      <c r="E3508" s="1">
        <v>11</v>
      </c>
      <c r="F3508" s="1" t="s">
        <v>7223</v>
      </c>
      <c r="G3508" s="1" t="s">
        <v>5816</v>
      </c>
      <c r="H3508" s="1" t="s">
        <v>7187</v>
      </c>
      <c r="I3508" s="1" t="b">
        <v>0</v>
      </c>
      <c r="J3508" s="1">
        <v>3</v>
      </c>
      <c r="K3508" s="1">
        <v>0</v>
      </c>
      <c r="L3508" s="1">
        <v>0</v>
      </c>
      <c r="M3508" s="1">
        <v>80</v>
      </c>
      <c r="N3508" s="1">
        <v>32.653061224489797</v>
      </c>
      <c r="O3508" s="1" t="s">
        <v>7197</v>
      </c>
    </row>
    <row r="3509" spans="1:15" x14ac:dyDescent="0.3">
      <c r="A3509" s="1" t="s">
        <v>75</v>
      </c>
      <c r="B3509" s="1" t="s">
        <v>5772</v>
      </c>
      <c r="C3509" s="1">
        <v>1</v>
      </c>
      <c r="D3509" s="1" t="s">
        <v>7185</v>
      </c>
      <c r="E3509" s="1">
        <v>11</v>
      </c>
      <c r="F3509" s="1" t="s">
        <v>7223</v>
      </c>
      <c r="G3509" s="1" t="s">
        <v>5801</v>
      </c>
      <c r="H3509" s="1" t="s">
        <v>7187</v>
      </c>
      <c r="I3509" s="1" t="b">
        <v>0</v>
      </c>
      <c r="J3509" s="1">
        <v>1</v>
      </c>
      <c r="K3509" s="1">
        <v>0</v>
      </c>
      <c r="L3509" s="1">
        <v>0</v>
      </c>
      <c r="M3509" s="1">
        <v>38</v>
      </c>
      <c r="N3509" s="1">
        <v>15.510204081632599</v>
      </c>
      <c r="O3509" s="1" t="s">
        <v>7190</v>
      </c>
    </row>
    <row r="3510" spans="1:15" x14ac:dyDescent="0.3">
      <c r="A3510" s="1" t="s">
        <v>75</v>
      </c>
      <c r="B3510" s="1" t="s">
        <v>5772</v>
      </c>
      <c r="C3510" s="1">
        <v>1</v>
      </c>
      <c r="D3510" s="1" t="s">
        <v>7185</v>
      </c>
      <c r="E3510" s="1">
        <v>11</v>
      </c>
      <c r="F3510" s="1" t="s">
        <v>7223</v>
      </c>
      <c r="G3510" s="1" t="s">
        <v>5814</v>
      </c>
      <c r="H3510" s="1" t="s">
        <v>7187</v>
      </c>
      <c r="I3510" s="1" t="b">
        <v>1</v>
      </c>
      <c r="J3510" s="1">
        <v>0</v>
      </c>
      <c r="K3510" s="1">
        <v>0</v>
      </c>
      <c r="L3510" s="1">
        <v>0</v>
      </c>
      <c r="M3510" s="1">
        <v>37</v>
      </c>
      <c r="N3510" s="1">
        <v>15.1020408163265</v>
      </c>
      <c r="O3510" s="1" t="s">
        <v>7188</v>
      </c>
    </row>
    <row r="3511" spans="1:15" x14ac:dyDescent="0.3">
      <c r="A3511" s="1" t="s">
        <v>75</v>
      </c>
      <c r="B3511" s="1" t="s">
        <v>5772</v>
      </c>
      <c r="C3511" s="1">
        <v>1</v>
      </c>
      <c r="D3511" s="1" t="s">
        <v>7185</v>
      </c>
      <c r="E3511" s="1">
        <v>11</v>
      </c>
      <c r="F3511" s="1" t="s">
        <v>7223</v>
      </c>
      <c r="G3511" s="1" t="s">
        <v>5810</v>
      </c>
      <c r="H3511" s="1" t="s">
        <v>7187</v>
      </c>
      <c r="I3511" s="1" t="b">
        <v>0</v>
      </c>
      <c r="J3511" s="1">
        <v>2</v>
      </c>
      <c r="K3511" s="1">
        <v>0</v>
      </c>
      <c r="L3511" s="1">
        <v>0</v>
      </c>
      <c r="M3511" s="1">
        <v>32</v>
      </c>
      <c r="N3511" s="1">
        <v>13.061224489795899</v>
      </c>
      <c r="O3511" s="1" t="s">
        <v>7189</v>
      </c>
    </row>
    <row r="3512" spans="1:15" x14ac:dyDescent="0.3">
      <c r="A3512" s="1" t="s">
        <v>75</v>
      </c>
      <c r="B3512" s="1" t="s">
        <v>5772</v>
      </c>
      <c r="C3512" s="1">
        <v>1</v>
      </c>
      <c r="D3512" s="1" t="s">
        <v>7185</v>
      </c>
      <c r="E3512" s="1">
        <v>11</v>
      </c>
      <c r="F3512" s="1" t="s">
        <v>7223</v>
      </c>
      <c r="G3512" s="1" t="s">
        <v>5803</v>
      </c>
      <c r="H3512" s="1" t="s">
        <v>7192</v>
      </c>
      <c r="I3512" s="1" t="b">
        <v>0</v>
      </c>
      <c r="J3512" s="1">
        <v>0</v>
      </c>
      <c r="K3512" s="1">
        <v>1</v>
      </c>
      <c r="L3512" s="1">
        <v>0</v>
      </c>
      <c r="M3512" s="1">
        <v>9</v>
      </c>
      <c r="N3512" s="1">
        <v>3.6734693877550999</v>
      </c>
      <c r="O3512" s="1" t="s">
        <v>7193</v>
      </c>
    </row>
    <row r="3513" spans="1:15" x14ac:dyDescent="0.3">
      <c r="A3513" s="1" t="s">
        <v>75</v>
      </c>
      <c r="B3513" s="1" t="s">
        <v>5772</v>
      </c>
      <c r="C3513" s="1">
        <v>1</v>
      </c>
      <c r="D3513" s="1" t="s">
        <v>7185</v>
      </c>
      <c r="E3513" s="1">
        <v>11</v>
      </c>
      <c r="F3513" s="1" t="s">
        <v>7223</v>
      </c>
      <c r="G3513" s="1" t="s">
        <v>5803</v>
      </c>
      <c r="H3513" s="1" t="s">
        <v>7195</v>
      </c>
      <c r="I3513" s="1" t="b">
        <v>0</v>
      </c>
      <c r="J3513" s="1">
        <v>0</v>
      </c>
      <c r="K3513" s="1">
        <v>1</v>
      </c>
      <c r="L3513" s="1">
        <v>0</v>
      </c>
      <c r="M3513" s="1">
        <v>8</v>
      </c>
      <c r="N3513" s="1">
        <v>3.2653061224489801</v>
      </c>
      <c r="O3513" s="1" t="s">
        <v>7196</v>
      </c>
    </row>
    <row r="3514" spans="1:15" x14ac:dyDescent="0.3">
      <c r="A3514" s="1" t="s">
        <v>75</v>
      </c>
      <c r="B3514" s="1" t="s">
        <v>5772</v>
      </c>
      <c r="C3514" s="1">
        <v>1</v>
      </c>
      <c r="D3514" s="1" t="s">
        <v>7185</v>
      </c>
      <c r="E3514" s="1">
        <v>11</v>
      </c>
      <c r="F3514" s="1" t="s">
        <v>7223</v>
      </c>
      <c r="G3514" s="1" t="s">
        <v>5834</v>
      </c>
      <c r="H3514" s="1" t="s">
        <v>7187</v>
      </c>
      <c r="I3514" s="1" t="b">
        <v>0</v>
      </c>
      <c r="J3514" s="1">
        <v>13</v>
      </c>
      <c r="K3514" s="1">
        <v>0</v>
      </c>
      <c r="L3514" s="1">
        <v>0</v>
      </c>
      <c r="M3514" s="1">
        <v>7</v>
      </c>
      <c r="N3514" s="1">
        <v>2.8571428571428501</v>
      </c>
      <c r="O3514" s="1" t="s">
        <v>7224</v>
      </c>
    </row>
    <row r="3515" spans="1:15" x14ac:dyDescent="0.3">
      <c r="A3515" s="1" t="s">
        <v>75</v>
      </c>
      <c r="B3515" s="1" t="s">
        <v>5772</v>
      </c>
      <c r="C3515" s="1">
        <v>1</v>
      </c>
      <c r="D3515" s="1" t="s">
        <v>7185</v>
      </c>
      <c r="E3515" s="1">
        <v>11</v>
      </c>
      <c r="F3515" s="1" t="s">
        <v>7223</v>
      </c>
      <c r="G3515" s="1" t="s">
        <v>5816</v>
      </c>
      <c r="H3515" s="1" t="s">
        <v>7187</v>
      </c>
      <c r="I3515" s="1" t="b">
        <v>0</v>
      </c>
      <c r="J3515" s="1">
        <v>3</v>
      </c>
      <c r="K3515" s="1">
        <v>0</v>
      </c>
      <c r="L3515" s="1">
        <v>1</v>
      </c>
      <c r="M3515" s="1">
        <v>3</v>
      </c>
      <c r="N3515" s="1">
        <v>1.22448979591836</v>
      </c>
      <c r="O3515" s="1" t="s">
        <v>7225</v>
      </c>
    </row>
    <row r="3516" spans="1:15" x14ac:dyDescent="0.3">
      <c r="A3516" s="1" t="s">
        <v>75</v>
      </c>
      <c r="B3516" s="1" t="s">
        <v>5772</v>
      </c>
      <c r="C3516" s="1">
        <v>1</v>
      </c>
      <c r="D3516" s="1" t="s">
        <v>7185</v>
      </c>
      <c r="E3516" s="1">
        <v>11</v>
      </c>
      <c r="F3516" s="1" t="s">
        <v>7223</v>
      </c>
      <c r="G3516" s="1" t="s">
        <v>5876</v>
      </c>
      <c r="H3516" s="1" t="s">
        <v>7187</v>
      </c>
      <c r="I3516" s="1" t="b">
        <v>0</v>
      </c>
      <c r="J3516" s="1">
        <v>4</v>
      </c>
      <c r="K3516" s="1">
        <v>0</v>
      </c>
      <c r="L3516" s="1">
        <v>0</v>
      </c>
      <c r="M3516" s="1">
        <v>3</v>
      </c>
      <c r="N3516" s="1">
        <v>1.22448979591836</v>
      </c>
      <c r="O3516" s="1" t="s">
        <v>7210</v>
      </c>
    </row>
    <row r="3517" spans="1:15" x14ac:dyDescent="0.3">
      <c r="A3517" s="1" t="s">
        <v>75</v>
      </c>
      <c r="B3517" s="1" t="s">
        <v>5772</v>
      </c>
      <c r="C3517" s="1">
        <v>1</v>
      </c>
      <c r="D3517" s="1" t="s">
        <v>7185</v>
      </c>
      <c r="E3517" s="1">
        <v>12</v>
      </c>
      <c r="F3517" s="1" t="s">
        <v>7226</v>
      </c>
      <c r="G3517" s="1" t="s">
        <v>5810</v>
      </c>
      <c r="H3517" s="1" t="s">
        <v>7187</v>
      </c>
      <c r="I3517" s="1" t="b">
        <v>0</v>
      </c>
      <c r="J3517" s="1">
        <v>2</v>
      </c>
      <c r="K3517" s="1">
        <v>0</v>
      </c>
      <c r="L3517" s="1">
        <v>0</v>
      </c>
      <c r="M3517" s="1">
        <v>57</v>
      </c>
      <c r="N3517" s="1">
        <v>23.360655737704899</v>
      </c>
      <c r="O3517" s="1" t="s">
        <v>7189</v>
      </c>
    </row>
    <row r="3518" spans="1:15" x14ac:dyDescent="0.3">
      <c r="A3518" s="1" t="s">
        <v>75</v>
      </c>
      <c r="B3518" s="1" t="s">
        <v>5772</v>
      </c>
      <c r="C3518" s="1">
        <v>1</v>
      </c>
      <c r="D3518" s="1" t="s">
        <v>7185</v>
      </c>
      <c r="E3518" s="1">
        <v>12</v>
      </c>
      <c r="F3518" s="1" t="s">
        <v>7226</v>
      </c>
      <c r="G3518" s="1" t="s">
        <v>5814</v>
      </c>
      <c r="H3518" s="1" t="s">
        <v>7187</v>
      </c>
      <c r="I3518" s="1" t="b">
        <v>1</v>
      </c>
      <c r="J3518" s="1">
        <v>0</v>
      </c>
      <c r="K3518" s="1">
        <v>0</v>
      </c>
      <c r="L3518" s="1">
        <v>0</v>
      </c>
      <c r="M3518" s="1">
        <v>48</v>
      </c>
      <c r="N3518" s="1">
        <v>19.672131147540899</v>
      </c>
      <c r="O3518" s="1" t="s">
        <v>7188</v>
      </c>
    </row>
    <row r="3519" spans="1:15" x14ac:dyDescent="0.3">
      <c r="A3519" s="1" t="s">
        <v>75</v>
      </c>
      <c r="B3519" s="1" t="s">
        <v>5772</v>
      </c>
      <c r="C3519" s="1">
        <v>1</v>
      </c>
      <c r="D3519" s="1" t="s">
        <v>7185</v>
      </c>
      <c r="E3519" s="1">
        <v>12</v>
      </c>
      <c r="F3519" s="1" t="s">
        <v>7226</v>
      </c>
      <c r="G3519" s="1" t="s">
        <v>5801</v>
      </c>
      <c r="H3519" s="1" t="s">
        <v>7187</v>
      </c>
      <c r="I3519" s="1" t="b">
        <v>0</v>
      </c>
      <c r="J3519" s="1">
        <v>1</v>
      </c>
      <c r="K3519" s="1">
        <v>0</v>
      </c>
      <c r="L3519" s="1">
        <v>0</v>
      </c>
      <c r="M3519" s="1">
        <v>34</v>
      </c>
      <c r="N3519" s="1">
        <v>13.934426229508199</v>
      </c>
      <c r="O3519" s="1" t="s">
        <v>7190</v>
      </c>
    </row>
    <row r="3520" spans="1:15" x14ac:dyDescent="0.3">
      <c r="A3520" s="1" t="s">
        <v>75</v>
      </c>
      <c r="B3520" s="1" t="s">
        <v>5772</v>
      </c>
      <c r="C3520" s="1">
        <v>1</v>
      </c>
      <c r="D3520" s="1" t="s">
        <v>7185</v>
      </c>
      <c r="E3520" s="1">
        <v>12</v>
      </c>
      <c r="F3520" s="1" t="s">
        <v>7226</v>
      </c>
      <c r="G3520" s="1" t="s">
        <v>5803</v>
      </c>
      <c r="H3520" s="1" t="s">
        <v>7195</v>
      </c>
      <c r="I3520" s="1" t="b">
        <v>0</v>
      </c>
      <c r="J3520" s="1">
        <v>0</v>
      </c>
      <c r="K3520" s="1">
        <v>1</v>
      </c>
      <c r="L3520" s="1">
        <v>0</v>
      </c>
      <c r="M3520" s="1">
        <v>27</v>
      </c>
      <c r="N3520" s="1">
        <v>11.065573770491801</v>
      </c>
      <c r="O3520" s="1" t="s">
        <v>7196</v>
      </c>
    </row>
    <row r="3521" spans="1:15" x14ac:dyDescent="0.3">
      <c r="A3521" s="1" t="s">
        <v>75</v>
      </c>
      <c r="B3521" s="1" t="s">
        <v>5772</v>
      </c>
      <c r="C3521" s="1">
        <v>1</v>
      </c>
      <c r="D3521" s="1" t="s">
        <v>7185</v>
      </c>
      <c r="E3521" s="1">
        <v>12</v>
      </c>
      <c r="F3521" s="1" t="s">
        <v>7226</v>
      </c>
      <c r="G3521" s="1" t="s">
        <v>5834</v>
      </c>
      <c r="H3521" s="1" t="s">
        <v>7187</v>
      </c>
      <c r="I3521" s="1" t="b">
        <v>0</v>
      </c>
      <c r="J3521" s="1">
        <v>20</v>
      </c>
      <c r="K3521" s="1">
        <v>0</v>
      </c>
      <c r="L3521" s="1">
        <v>0</v>
      </c>
      <c r="M3521" s="1">
        <v>10</v>
      </c>
      <c r="N3521" s="1">
        <v>4.0983606557377001</v>
      </c>
      <c r="O3521" s="1" t="s">
        <v>7215</v>
      </c>
    </row>
    <row r="3522" spans="1:15" x14ac:dyDescent="0.3">
      <c r="A3522" s="1" t="s">
        <v>75</v>
      </c>
      <c r="B3522" s="1" t="s">
        <v>5772</v>
      </c>
      <c r="C3522" s="1">
        <v>1</v>
      </c>
      <c r="D3522" s="1" t="s">
        <v>7185</v>
      </c>
      <c r="E3522" s="1">
        <v>12</v>
      </c>
      <c r="F3522" s="1" t="s">
        <v>7226</v>
      </c>
      <c r="G3522" s="1" t="s">
        <v>5876</v>
      </c>
      <c r="H3522" s="1" t="s">
        <v>7187</v>
      </c>
      <c r="I3522" s="1" t="b">
        <v>0</v>
      </c>
      <c r="J3522" s="1">
        <v>4</v>
      </c>
      <c r="K3522" s="1">
        <v>0</v>
      </c>
      <c r="L3522" s="1">
        <v>0</v>
      </c>
      <c r="M3522" s="1">
        <v>7</v>
      </c>
      <c r="N3522" s="1">
        <v>2.8688524590163902</v>
      </c>
      <c r="O3522" s="1" t="s">
        <v>7204</v>
      </c>
    </row>
    <row r="3523" spans="1:15" x14ac:dyDescent="0.3">
      <c r="A3523" s="1" t="s">
        <v>75</v>
      </c>
      <c r="B3523" s="1" t="s">
        <v>5772</v>
      </c>
      <c r="C3523" s="1">
        <v>1</v>
      </c>
      <c r="D3523" s="1" t="s">
        <v>7185</v>
      </c>
      <c r="E3523" s="1">
        <v>12</v>
      </c>
      <c r="F3523" s="1" t="s">
        <v>7226</v>
      </c>
      <c r="G3523" s="1" t="s">
        <v>5834</v>
      </c>
      <c r="H3523" s="1" t="s">
        <v>7187</v>
      </c>
      <c r="I3523" s="1" t="b">
        <v>0</v>
      </c>
      <c r="J3523" s="1">
        <v>6</v>
      </c>
      <c r="K3523" s="1">
        <v>0</v>
      </c>
      <c r="L3523" s="1">
        <v>0</v>
      </c>
      <c r="M3523" s="1">
        <v>6</v>
      </c>
      <c r="N3523" s="1">
        <v>2.4590163934426199</v>
      </c>
      <c r="O3523" s="1" t="s">
        <v>7194</v>
      </c>
    </row>
    <row r="3524" spans="1:15" x14ac:dyDescent="0.3">
      <c r="A3524" s="1" t="s">
        <v>75</v>
      </c>
      <c r="B3524" s="1" t="s">
        <v>5772</v>
      </c>
      <c r="C3524" s="1">
        <v>1</v>
      </c>
      <c r="D3524" s="1" t="s">
        <v>7185</v>
      </c>
      <c r="E3524" s="1">
        <v>12</v>
      </c>
      <c r="F3524" s="1" t="s">
        <v>7226</v>
      </c>
      <c r="G3524" s="1" t="s">
        <v>5834</v>
      </c>
      <c r="H3524" s="1" t="s">
        <v>7187</v>
      </c>
      <c r="I3524" s="1" t="b">
        <v>0</v>
      </c>
      <c r="J3524" s="1">
        <v>14</v>
      </c>
      <c r="K3524" s="1">
        <v>0</v>
      </c>
      <c r="L3524" s="1">
        <v>0</v>
      </c>
      <c r="M3524" s="1">
        <v>5</v>
      </c>
      <c r="N3524" s="1">
        <v>2.0491803278688501</v>
      </c>
      <c r="O3524" s="1" t="s">
        <v>7213</v>
      </c>
    </row>
    <row r="3525" spans="1:15" x14ac:dyDescent="0.3">
      <c r="A3525" s="1" t="s">
        <v>75</v>
      </c>
      <c r="B3525" s="1" t="s">
        <v>5772</v>
      </c>
      <c r="C3525" s="1">
        <v>1</v>
      </c>
      <c r="D3525" s="1" t="s">
        <v>7185</v>
      </c>
      <c r="E3525" s="1">
        <v>12</v>
      </c>
      <c r="F3525" s="1" t="s">
        <v>7226</v>
      </c>
      <c r="G3525" s="1" t="s">
        <v>5834</v>
      </c>
      <c r="H3525" s="1" t="s">
        <v>7187</v>
      </c>
      <c r="I3525" s="1" t="b">
        <v>0</v>
      </c>
      <c r="J3525" s="1">
        <v>21</v>
      </c>
      <c r="K3525" s="1">
        <v>0</v>
      </c>
      <c r="L3525" s="1">
        <v>0</v>
      </c>
      <c r="M3525" s="1">
        <v>4</v>
      </c>
      <c r="N3525" s="1">
        <v>1.63934426229508</v>
      </c>
      <c r="O3525" s="1" t="s">
        <v>7191</v>
      </c>
    </row>
    <row r="3526" spans="1:15" x14ac:dyDescent="0.3">
      <c r="A3526" s="1" t="s">
        <v>75</v>
      </c>
      <c r="B3526" s="1" t="s">
        <v>5772</v>
      </c>
      <c r="C3526" s="1">
        <v>1</v>
      </c>
      <c r="D3526" s="1" t="s">
        <v>7185</v>
      </c>
      <c r="E3526" s="1">
        <v>12</v>
      </c>
      <c r="F3526" s="1" t="s">
        <v>7226</v>
      </c>
      <c r="G3526" s="1" t="s">
        <v>5803</v>
      </c>
      <c r="H3526" s="1" t="s">
        <v>7192</v>
      </c>
      <c r="I3526" s="1" t="b">
        <v>0</v>
      </c>
      <c r="J3526" s="1">
        <v>0</v>
      </c>
      <c r="K3526" s="1">
        <v>1</v>
      </c>
      <c r="L3526" s="1">
        <v>0</v>
      </c>
      <c r="M3526" s="1">
        <v>4</v>
      </c>
      <c r="N3526" s="1">
        <v>1.63934426229508</v>
      </c>
      <c r="O3526" s="1" t="s">
        <v>7193</v>
      </c>
    </row>
    <row r="3527" spans="1:15" x14ac:dyDescent="0.3">
      <c r="A3527" s="1" t="s">
        <v>75</v>
      </c>
      <c r="B3527" s="1" t="s">
        <v>5772</v>
      </c>
      <c r="C3527" s="1">
        <v>1</v>
      </c>
      <c r="D3527" s="1" t="s">
        <v>7185</v>
      </c>
      <c r="E3527" s="1">
        <v>13</v>
      </c>
      <c r="F3527" s="1" t="s">
        <v>7227</v>
      </c>
      <c r="G3527" s="1" t="s">
        <v>5814</v>
      </c>
      <c r="H3527" s="1" t="s">
        <v>7187</v>
      </c>
      <c r="I3527" s="1" t="b">
        <v>1</v>
      </c>
      <c r="J3527" s="1">
        <v>0</v>
      </c>
      <c r="K3527" s="1">
        <v>0</v>
      </c>
      <c r="L3527" s="1">
        <v>0</v>
      </c>
      <c r="M3527" s="1">
        <v>92</v>
      </c>
      <c r="N3527" s="1">
        <v>38.983050847457598</v>
      </c>
      <c r="O3527" s="1" t="s">
        <v>7188</v>
      </c>
    </row>
    <row r="3528" spans="1:15" x14ac:dyDescent="0.3">
      <c r="A3528" s="1" t="s">
        <v>75</v>
      </c>
      <c r="B3528" s="1" t="s">
        <v>5772</v>
      </c>
      <c r="C3528" s="1">
        <v>1</v>
      </c>
      <c r="D3528" s="1" t="s">
        <v>7185</v>
      </c>
      <c r="E3528" s="1">
        <v>13</v>
      </c>
      <c r="F3528" s="1" t="s">
        <v>7227</v>
      </c>
      <c r="G3528" s="1" t="s">
        <v>5810</v>
      </c>
      <c r="H3528" s="1" t="s">
        <v>7187</v>
      </c>
      <c r="I3528" s="1" t="b">
        <v>0</v>
      </c>
      <c r="J3528" s="1">
        <v>2</v>
      </c>
      <c r="K3528" s="1">
        <v>0</v>
      </c>
      <c r="L3528" s="1">
        <v>0</v>
      </c>
      <c r="M3528" s="1">
        <v>41</v>
      </c>
      <c r="N3528" s="1">
        <v>17.372881355932201</v>
      </c>
      <c r="O3528" s="1" t="s">
        <v>7189</v>
      </c>
    </row>
    <row r="3529" spans="1:15" x14ac:dyDescent="0.3">
      <c r="A3529" s="1" t="s">
        <v>75</v>
      </c>
      <c r="B3529" s="1" t="s">
        <v>5772</v>
      </c>
      <c r="C3529" s="1">
        <v>1</v>
      </c>
      <c r="D3529" s="1" t="s">
        <v>7185</v>
      </c>
      <c r="E3529" s="1">
        <v>13</v>
      </c>
      <c r="F3529" s="1" t="s">
        <v>7227</v>
      </c>
      <c r="G3529" s="1" t="s">
        <v>5834</v>
      </c>
      <c r="H3529" s="1" t="s">
        <v>7187</v>
      </c>
      <c r="I3529" s="1" t="b">
        <v>0</v>
      </c>
      <c r="J3529" s="1">
        <v>21</v>
      </c>
      <c r="K3529" s="1">
        <v>0</v>
      </c>
      <c r="L3529" s="1">
        <v>0</v>
      </c>
      <c r="M3529" s="1">
        <v>28</v>
      </c>
      <c r="N3529" s="1">
        <v>11.864406779661</v>
      </c>
      <c r="O3529" s="1" t="s">
        <v>7191</v>
      </c>
    </row>
    <row r="3530" spans="1:15" x14ac:dyDescent="0.3">
      <c r="A3530" s="1" t="s">
        <v>75</v>
      </c>
      <c r="B3530" s="1" t="s">
        <v>5772</v>
      </c>
      <c r="C3530" s="1">
        <v>1</v>
      </c>
      <c r="D3530" s="1" t="s">
        <v>7185</v>
      </c>
      <c r="E3530" s="1">
        <v>13</v>
      </c>
      <c r="F3530" s="1" t="s">
        <v>7227</v>
      </c>
      <c r="G3530" s="1" t="s">
        <v>5801</v>
      </c>
      <c r="H3530" s="1" t="s">
        <v>7187</v>
      </c>
      <c r="I3530" s="1" t="b">
        <v>0</v>
      </c>
      <c r="J3530" s="1">
        <v>1</v>
      </c>
      <c r="K3530" s="1">
        <v>0</v>
      </c>
      <c r="L3530" s="1">
        <v>0</v>
      </c>
      <c r="M3530" s="1">
        <v>18</v>
      </c>
      <c r="N3530" s="1">
        <v>7.6271186440677896</v>
      </c>
      <c r="O3530" s="1" t="s">
        <v>7190</v>
      </c>
    </row>
    <row r="3531" spans="1:15" x14ac:dyDescent="0.3">
      <c r="A3531" s="1" t="s">
        <v>75</v>
      </c>
      <c r="B3531" s="1" t="s">
        <v>5772</v>
      </c>
      <c r="C3531" s="1">
        <v>1</v>
      </c>
      <c r="D3531" s="1" t="s">
        <v>7185</v>
      </c>
      <c r="E3531" s="1">
        <v>13</v>
      </c>
      <c r="F3531" s="1" t="s">
        <v>7227</v>
      </c>
      <c r="G3531" s="1" t="s">
        <v>5876</v>
      </c>
      <c r="H3531" s="1" t="s">
        <v>7187</v>
      </c>
      <c r="I3531" s="1" t="b">
        <v>0</v>
      </c>
      <c r="J3531" s="1">
        <v>4</v>
      </c>
      <c r="K3531" s="1">
        <v>0</v>
      </c>
      <c r="L3531" s="1">
        <v>0</v>
      </c>
      <c r="M3531" s="1">
        <v>11</v>
      </c>
      <c r="N3531" s="1">
        <v>4.6610169491525397</v>
      </c>
      <c r="O3531" s="1" t="s">
        <v>7204</v>
      </c>
    </row>
    <row r="3532" spans="1:15" x14ac:dyDescent="0.3">
      <c r="A3532" s="1" t="s">
        <v>75</v>
      </c>
      <c r="B3532" s="1" t="s">
        <v>5772</v>
      </c>
      <c r="C3532" s="1">
        <v>1</v>
      </c>
      <c r="D3532" s="1" t="s">
        <v>7185</v>
      </c>
      <c r="E3532" s="1">
        <v>13</v>
      </c>
      <c r="F3532" s="1" t="s">
        <v>7227</v>
      </c>
      <c r="G3532" s="1" t="s">
        <v>5803</v>
      </c>
      <c r="H3532" s="1" t="s">
        <v>7192</v>
      </c>
      <c r="I3532" s="1" t="b">
        <v>0</v>
      </c>
      <c r="J3532" s="1">
        <v>0</v>
      </c>
      <c r="K3532" s="1">
        <v>1</v>
      </c>
      <c r="L3532" s="1">
        <v>0</v>
      </c>
      <c r="M3532" s="1">
        <v>11</v>
      </c>
      <c r="N3532" s="1">
        <v>4.6610169491525397</v>
      </c>
      <c r="O3532" s="1" t="s">
        <v>7193</v>
      </c>
    </row>
    <row r="3533" spans="1:15" x14ac:dyDescent="0.3">
      <c r="A3533" s="1" t="s">
        <v>75</v>
      </c>
      <c r="B3533" s="1" t="s">
        <v>5772</v>
      </c>
      <c r="C3533" s="1">
        <v>1</v>
      </c>
      <c r="D3533" s="1" t="s">
        <v>7185</v>
      </c>
      <c r="E3533" s="1">
        <v>13</v>
      </c>
      <c r="F3533" s="1" t="s">
        <v>7227</v>
      </c>
      <c r="G3533" s="1" t="s">
        <v>5803</v>
      </c>
      <c r="H3533" s="1" t="s">
        <v>7195</v>
      </c>
      <c r="I3533" s="1" t="b">
        <v>0</v>
      </c>
      <c r="J3533" s="1">
        <v>0</v>
      </c>
      <c r="K3533" s="1">
        <v>1</v>
      </c>
      <c r="L3533" s="1">
        <v>0</v>
      </c>
      <c r="M3533" s="1">
        <v>7</v>
      </c>
      <c r="N3533" s="1">
        <v>2.9661016949152499</v>
      </c>
      <c r="O3533" s="1" t="s">
        <v>7196</v>
      </c>
    </row>
    <row r="3534" spans="1:15" x14ac:dyDescent="0.3">
      <c r="A3534" s="1" t="s">
        <v>75</v>
      </c>
      <c r="B3534" s="1" t="s">
        <v>5772</v>
      </c>
      <c r="C3534" s="1">
        <v>1</v>
      </c>
      <c r="D3534" s="1" t="s">
        <v>7185</v>
      </c>
      <c r="E3534" s="1">
        <v>13</v>
      </c>
      <c r="F3534" s="1" t="s">
        <v>7227</v>
      </c>
      <c r="G3534" s="1" t="s">
        <v>5834</v>
      </c>
      <c r="H3534" s="1" t="s">
        <v>7187</v>
      </c>
      <c r="I3534" s="1" t="b">
        <v>0</v>
      </c>
      <c r="J3534" s="1">
        <v>20</v>
      </c>
      <c r="K3534" s="1">
        <v>0</v>
      </c>
      <c r="L3534" s="1">
        <v>0</v>
      </c>
      <c r="M3534" s="1">
        <v>3</v>
      </c>
      <c r="N3534" s="1">
        <v>1.2711864406779601</v>
      </c>
      <c r="O3534" s="1" t="s">
        <v>7215</v>
      </c>
    </row>
    <row r="3535" spans="1:15" x14ac:dyDescent="0.3">
      <c r="A3535" s="1" t="s">
        <v>75</v>
      </c>
      <c r="B3535" s="1" t="s">
        <v>5772</v>
      </c>
      <c r="C3535" s="1">
        <v>1</v>
      </c>
      <c r="D3535" s="1" t="s">
        <v>7185</v>
      </c>
      <c r="E3535" s="1">
        <v>13</v>
      </c>
      <c r="F3535" s="1" t="s">
        <v>7227</v>
      </c>
      <c r="G3535" s="1" t="s">
        <v>5908</v>
      </c>
      <c r="H3535" s="1" t="s">
        <v>7187</v>
      </c>
      <c r="I3535" s="1" t="b">
        <v>0</v>
      </c>
      <c r="J3535" s="1">
        <v>0</v>
      </c>
      <c r="K3535" s="1">
        <v>0</v>
      </c>
      <c r="L3535" s="1">
        <v>1</v>
      </c>
      <c r="M3535" s="1">
        <v>3</v>
      </c>
      <c r="N3535" s="1">
        <v>1.2711864406779601</v>
      </c>
      <c r="O3535" s="1" t="s">
        <v>7221</v>
      </c>
    </row>
    <row r="3536" spans="1:15" x14ac:dyDescent="0.3">
      <c r="A3536" s="1" t="s">
        <v>75</v>
      </c>
      <c r="B3536" s="1" t="s">
        <v>5772</v>
      </c>
      <c r="C3536" s="1">
        <v>1</v>
      </c>
      <c r="D3536" s="1" t="s">
        <v>7185</v>
      </c>
      <c r="E3536" s="1">
        <v>14</v>
      </c>
      <c r="F3536" s="1" t="s">
        <v>7228</v>
      </c>
      <c r="G3536" s="1" t="s">
        <v>5814</v>
      </c>
      <c r="H3536" s="1" t="s">
        <v>7187</v>
      </c>
      <c r="I3536" s="1" t="b">
        <v>1</v>
      </c>
      <c r="J3536" s="1">
        <v>0</v>
      </c>
      <c r="K3536" s="1">
        <v>0</v>
      </c>
      <c r="L3536" s="1">
        <v>0</v>
      </c>
      <c r="M3536" s="1">
        <v>330</v>
      </c>
      <c r="N3536" s="1">
        <v>76.036866359447004</v>
      </c>
      <c r="O3536" s="1" t="s">
        <v>7188</v>
      </c>
    </row>
    <row r="3537" spans="1:15" x14ac:dyDescent="0.3">
      <c r="A3537" s="1" t="s">
        <v>75</v>
      </c>
      <c r="B3537" s="1" t="s">
        <v>5772</v>
      </c>
      <c r="C3537" s="1">
        <v>1</v>
      </c>
      <c r="D3537" s="1" t="s">
        <v>7185</v>
      </c>
      <c r="E3537" s="1">
        <v>14</v>
      </c>
      <c r="F3537" s="1" t="s">
        <v>7228</v>
      </c>
      <c r="G3537" s="1" t="s">
        <v>5801</v>
      </c>
      <c r="H3537" s="1" t="s">
        <v>7187</v>
      </c>
      <c r="I3537" s="1" t="b">
        <v>0</v>
      </c>
      <c r="J3537" s="1">
        <v>1</v>
      </c>
      <c r="K3537" s="1">
        <v>0</v>
      </c>
      <c r="L3537" s="1">
        <v>0</v>
      </c>
      <c r="M3537" s="1">
        <v>29</v>
      </c>
      <c r="N3537" s="1">
        <v>6.6820276497695801</v>
      </c>
      <c r="O3537" s="1" t="s">
        <v>7190</v>
      </c>
    </row>
    <row r="3538" spans="1:15" x14ac:dyDescent="0.3">
      <c r="A3538" s="1" t="s">
        <v>75</v>
      </c>
      <c r="B3538" s="1" t="s">
        <v>5772</v>
      </c>
      <c r="C3538" s="1">
        <v>1</v>
      </c>
      <c r="D3538" s="1" t="s">
        <v>7185</v>
      </c>
      <c r="E3538" s="1">
        <v>14</v>
      </c>
      <c r="F3538" s="1" t="s">
        <v>7228</v>
      </c>
      <c r="G3538" s="1" t="s">
        <v>5876</v>
      </c>
      <c r="H3538" s="1" t="s">
        <v>7187</v>
      </c>
      <c r="I3538" s="1" t="b">
        <v>0</v>
      </c>
      <c r="J3538" s="1">
        <v>4</v>
      </c>
      <c r="K3538" s="1">
        <v>0</v>
      </c>
      <c r="L3538" s="1">
        <v>0</v>
      </c>
      <c r="M3538" s="1">
        <v>14</v>
      </c>
      <c r="N3538" s="1">
        <v>3.2258064516128999</v>
      </c>
      <c r="O3538" s="1" t="s">
        <v>7204</v>
      </c>
    </row>
    <row r="3539" spans="1:15" x14ac:dyDescent="0.3">
      <c r="A3539" s="1" t="s">
        <v>75</v>
      </c>
      <c r="B3539" s="1" t="s">
        <v>5772</v>
      </c>
      <c r="C3539" s="1">
        <v>1</v>
      </c>
      <c r="D3539" s="1" t="s">
        <v>7185</v>
      </c>
      <c r="E3539" s="1">
        <v>14</v>
      </c>
      <c r="F3539" s="1" t="s">
        <v>7228</v>
      </c>
      <c r="G3539" s="1" t="s">
        <v>5810</v>
      </c>
      <c r="H3539" s="1" t="s">
        <v>7187</v>
      </c>
      <c r="I3539" s="1" t="b">
        <v>0</v>
      </c>
      <c r="J3539" s="1">
        <v>2</v>
      </c>
      <c r="K3539" s="1">
        <v>0</v>
      </c>
      <c r="L3539" s="1">
        <v>0</v>
      </c>
      <c r="M3539" s="1">
        <v>13</v>
      </c>
      <c r="N3539" s="1">
        <v>2.9953917050691201</v>
      </c>
      <c r="O3539" s="1" t="s">
        <v>7189</v>
      </c>
    </row>
    <row r="3540" spans="1:15" x14ac:dyDescent="0.3">
      <c r="A3540" s="1" t="s">
        <v>75</v>
      </c>
      <c r="B3540" s="1" t="s">
        <v>5772</v>
      </c>
      <c r="C3540" s="1">
        <v>1</v>
      </c>
      <c r="D3540" s="1" t="s">
        <v>7185</v>
      </c>
      <c r="E3540" s="1">
        <v>14</v>
      </c>
      <c r="F3540" s="1" t="s">
        <v>7228</v>
      </c>
      <c r="G3540" s="1" t="s">
        <v>5803</v>
      </c>
      <c r="H3540" s="1" t="s">
        <v>7192</v>
      </c>
      <c r="I3540" s="1" t="b">
        <v>0</v>
      </c>
      <c r="J3540" s="1">
        <v>0</v>
      </c>
      <c r="K3540" s="1">
        <v>1</v>
      </c>
      <c r="L3540" s="1">
        <v>0</v>
      </c>
      <c r="M3540" s="1">
        <v>5</v>
      </c>
      <c r="N3540" s="1">
        <v>1.1520737327188899</v>
      </c>
      <c r="O3540" s="1" t="s">
        <v>7193</v>
      </c>
    </row>
    <row r="3541" spans="1:15" x14ac:dyDescent="0.3">
      <c r="A3541" s="1" t="s">
        <v>75</v>
      </c>
      <c r="B3541" s="1" t="s">
        <v>5772</v>
      </c>
      <c r="C3541" s="1">
        <v>1</v>
      </c>
      <c r="D3541" s="1" t="s">
        <v>7185</v>
      </c>
      <c r="E3541" s="1">
        <v>15</v>
      </c>
      <c r="F3541" s="1" t="s">
        <v>7229</v>
      </c>
      <c r="G3541" s="1" t="s">
        <v>5810</v>
      </c>
      <c r="H3541" s="1" t="s">
        <v>7187</v>
      </c>
      <c r="I3541" s="1" t="b">
        <v>0</v>
      </c>
      <c r="J3541" s="1">
        <v>2</v>
      </c>
      <c r="K3541" s="1">
        <v>0</v>
      </c>
      <c r="L3541" s="1">
        <v>0</v>
      </c>
      <c r="M3541" s="1">
        <v>24</v>
      </c>
      <c r="N3541" s="1">
        <v>17.1428571428571</v>
      </c>
      <c r="O3541" s="1" t="s">
        <v>7189</v>
      </c>
    </row>
    <row r="3542" spans="1:15" x14ac:dyDescent="0.3">
      <c r="A3542" s="1" t="s">
        <v>75</v>
      </c>
      <c r="B3542" s="1" t="s">
        <v>5772</v>
      </c>
      <c r="C3542" s="1">
        <v>1</v>
      </c>
      <c r="D3542" s="1" t="s">
        <v>7185</v>
      </c>
      <c r="E3542" s="1">
        <v>15</v>
      </c>
      <c r="F3542" s="1" t="s">
        <v>7229</v>
      </c>
      <c r="G3542" s="1" t="s">
        <v>5834</v>
      </c>
      <c r="H3542" s="1" t="s">
        <v>7187</v>
      </c>
      <c r="I3542" s="1" t="b">
        <v>0</v>
      </c>
      <c r="J3542" s="1">
        <v>20</v>
      </c>
      <c r="K3542" s="1">
        <v>0</v>
      </c>
      <c r="L3542" s="1">
        <v>0</v>
      </c>
      <c r="M3542" s="1">
        <v>22</v>
      </c>
      <c r="N3542" s="1">
        <v>15.714285714285699</v>
      </c>
      <c r="O3542" s="1" t="s">
        <v>7215</v>
      </c>
    </row>
    <row r="3543" spans="1:15" x14ac:dyDescent="0.3">
      <c r="A3543" s="1" t="s">
        <v>75</v>
      </c>
      <c r="B3543" s="1" t="s">
        <v>5772</v>
      </c>
      <c r="C3543" s="1">
        <v>1</v>
      </c>
      <c r="D3543" s="1" t="s">
        <v>7185</v>
      </c>
      <c r="E3543" s="1">
        <v>15</v>
      </c>
      <c r="F3543" s="1" t="s">
        <v>7229</v>
      </c>
      <c r="G3543" s="1" t="s">
        <v>5803</v>
      </c>
      <c r="H3543" s="1" t="s">
        <v>7195</v>
      </c>
      <c r="I3543" s="1" t="b">
        <v>0</v>
      </c>
      <c r="J3543" s="1">
        <v>0</v>
      </c>
      <c r="K3543" s="1">
        <v>1</v>
      </c>
      <c r="L3543" s="1">
        <v>0</v>
      </c>
      <c r="M3543" s="1">
        <v>18</v>
      </c>
      <c r="N3543" s="1">
        <v>12.857142857142801</v>
      </c>
      <c r="O3543" s="1" t="s">
        <v>7196</v>
      </c>
    </row>
    <row r="3544" spans="1:15" x14ac:dyDescent="0.3">
      <c r="A3544" s="1" t="s">
        <v>75</v>
      </c>
      <c r="B3544" s="1" t="s">
        <v>5772</v>
      </c>
      <c r="C3544" s="1">
        <v>1</v>
      </c>
      <c r="D3544" s="1" t="s">
        <v>7185</v>
      </c>
      <c r="E3544" s="1">
        <v>15</v>
      </c>
      <c r="F3544" s="1" t="s">
        <v>7229</v>
      </c>
      <c r="G3544" s="1" t="s">
        <v>5834</v>
      </c>
      <c r="H3544" s="1" t="s">
        <v>7187</v>
      </c>
      <c r="I3544" s="1" t="b">
        <v>0</v>
      </c>
      <c r="J3544" s="1">
        <v>21</v>
      </c>
      <c r="K3544" s="1">
        <v>0</v>
      </c>
      <c r="L3544" s="1">
        <v>0</v>
      </c>
      <c r="M3544" s="1">
        <v>16</v>
      </c>
      <c r="N3544" s="1">
        <v>11.4285714285714</v>
      </c>
      <c r="O3544" s="1" t="s">
        <v>7230</v>
      </c>
    </row>
    <row r="3545" spans="1:15" x14ac:dyDescent="0.3">
      <c r="A3545" s="1" t="s">
        <v>75</v>
      </c>
      <c r="B3545" s="1" t="s">
        <v>5772</v>
      </c>
      <c r="C3545" s="1">
        <v>1</v>
      </c>
      <c r="D3545" s="1" t="s">
        <v>7185</v>
      </c>
      <c r="E3545" s="1">
        <v>15</v>
      </c>
      <c r="F3545" s="1" t="s">
        <v>7229</v>
      </c>
      <c r="G3545" s="1" t="s">
        <v>5801</v>
      </c>
      <c r="H3545" s="1" t="s">
        <v>7187</v>
      </c>
      <c r="I3545" s="1" t="b">
        <v>0</v>
      </c>
      <c r="J3545" s="1">
        <v>1</v>
      </c>
      <c r="K3545" s="1">
        <v>0</v>
      </c>
      <c r="L3545" s="1">
        <v>0</v>
      </c>
      <c r="M3545" s="1">
        <v>10</v>
      </c>
      <c r="N3545" s="1">
        <v>7.1428571428571397</v>
      </c>
      <c r="O3545" s="1" t="s">
        <v>7190</v>
      </c>
    </row>
    <row r="3546" spans="1:15" x14ac:dyDescent="0.3">
      <c r="A3546" s="1" t="s">
        <v>75</v>
      </c>
      <c r="B3546" s="1" t="s">
        <v>5772</v>
      </c>
      <c r="C3546" s="1">
        <v>1</v>
      </c>
      <c r="D3546" s="1" t="s">
        <v>7185</v>
      </c>
      <c r="E3546" s="1">
        <v>15</v>
      </c>
      <c r="F3546" s="1" t="s">
        <v>7229</v>
      </c>
      <c r="G3546" s="1" t="s">
        <v>5876</v>
      </c>
      <c r="H3546" s="1" t="s">
        <v>7187</v>
      </c>
      <c r="I3546" s="1" t="b">
        <v>0</v>
      </c>
      <c r="J3546" s="1">
        <v>4</v>
      </c>
      <c r="K3546" s="1">
        <v>0</v>
      </c>
      <c r="L3546" s="1">
        <v>0</v>
      </c>
      <c r="M3546" s="1">
        <v>10</v>
      </c>
      <c r="N3546" s="1">
        <v>7.1428571428571397</v>
      </c>
      <c r="O3546" s="1" t="s">
        <v>7204</v>
      </c>
    </row>
    <row r="3547" spans="1:15" x14ac:dyDescent="0.3">
      <c r="A3547" s="1" t="s">
        <v>75</v>
      </c>
      <c r="B3547" s="1" t="s">
        <v>5772</v>
      </c>
      <c r="C3547" s="1">
        <v>1</v>
      </c>
      <c r="D3547" s="1" t="s">
        <v>7185</v>
      </c>
      <c r="E3547" s="1">
        <v>15</v>
      </c>
      <c r="F3547" s="1" t="s">
        <v>7229</v>
      </c>
      <c r="G3547" s="1" t="s">
        <v>5834</v>
      </c>
      <c r="H3547" s="1" t="s">
        <v>7187</v>
      </c>
      <c r="I3547" s="1" t="b">
        <v>0</v>
      </c>
      <c r="J3547" s="1">
        <v>21</v>
      </c>
      <c r="K3547" s="1">
        <v>0</v>
      </c>
      <c r="L3547" s="1">
        <v>0</v>
      </c>
      <c r="M3547" s="1">
        <v>6</v>
      </c>
      <c r="N3547" s="1">
        <v>4.2857142857142803</v>
      </c>
      <c r="O3547" s="1" t="s">
        <v>7191</v>
      </c>
    </row>
    <row r="3548" spans="1:15" x14ac:dyDescent="0.3">
      <c r="A3548" s="1" t="s">
        <v>75</v>
      </c>
      <c r="B3548" s="1" t="s">
        <v>5772</v>
      </c>
      <c r="C3548" s="1">
        <v>1</v>
      </c>
      <c r="D3548" s="1" t="s">
        <v>7185</v>
      </c>
      <c r="E3548" s="1">
        <v>15</v>
      </c>
      <c r="F3548" s="1" t="s">
        <v>7229</v>
      </c>
      <c r="G3548" s="1" t="s">
        <v>5814</v>
      </c>
      <c r="H3548" s="1" t="s">
        <v>7187</v>
      </c>
      <c r="I3548" s="1" t="b">
        <v>1</v>
      </c>
      <c r="J3548" s="1">
        <v>0</v>
      </c>
      <c r="K3548" s="1">
        <v>0</v>
      </c>
      <c r="L3548" s="1">
        <v>0</v>
      </c>
      <c r="M3548" s="1">
        <v>6</v>
      </c>
      <c r="N3548" s="1">
        <v>4.2857142857142803</v>
      </c>
      <c r="O3548" s="1" t="s">
        <v>7188</v>
      </c>
    </row>
    <row r="3549" spans="1:15" x14ac:dyDescent="0.3">
      <c r="A3549" s="1" t="s">
        <v>75</v>
      </c>
      <c r="B3549" s="1" t="s">
        <v>5772</v>
      </c>
      <c r="C3549" s="1">
        <v>1</v>
      </c>
      <c r="D3549" s="1" t="s">
        <v>7185</v>
      </c>
      <c r="E3549" s="1">
        <v>15</v>
      </c>
      <c r="F3549" s="1" t="s">
        <v>7229</v>
      </c>
      <c r="G3549" s="1" t="s">
        <v>5834</v>
      </c>
      <c r="H3549" s="1" t="s">
        <v>7187</v>
      </c>
      <c r="I3549" s="1" t="b">
        <v>0</v>
      </c>
      <c r="J3549" s="1">
        <v>21</v>
      </c>
      <c r="K3549" s="1">
        <v>0</v>
      </c>
      <c r="L3549" s="1">
        <v>0</v>
      </c>
      <c r="M3549" s="1">
        <v>5</v>
      </c>
      <c r="N3549" s="1">
        <v>3.5714285714285698</v>
      </c>
      <c r="O3549" s="1" t="e">
        <f>----------------tcctacctcaaccgctaccgcgag</f>
        <v>#NAME?</v>
      </c>
    </row>
    <row r="3550" spans="1:15" x14ac:dyDescent="0.3">
      <c r="A3550" s="1" t="s">
        <v>75</v>
      </c>
      <c r="B3550" s="1" t="s">
        <v>5772</v>
      </c>
      <c r="C3550" s="1">
        <v>1</v>
      </c>
      <c r="D3550" s="1" t="s">
        <v>7185</v>
      </c>
      <c r="E3550" s="1">
        <v>15</v>
      </c>
      <c r="F3550" s="1" t="s">
        <v>7229</v>
      </c>
      <c r="G3550" s="1" t="s">
        <v>5840</v>
      </c>
      <c r="H3550" s="1" t="s">
        <v>7187</v>
      </c>
      <c r="I3550" s="1" t="b">
        <v>0</v>
      </c>
      <c r="J3550" s="1">
        <v>5</v>
      </c>
      <c r="K3550" s="1">
        <v>0</v>
      </c>
      <c r="L3550" s="1">
        <v>0</v>
      </c>
      <c r="M3550" s="1">
        <v>2</v>
      </c>
      <c r="N3550" s="1">
        <v>1.4285714285714199</v>
      </c>
      <c r="O3550" s="1" t="s">
        <v>7231</v>
      </c>
    </row>
    <row r="3551" spans="1:15" x14ac:dyDescent="0.3">
      <c r="A3551" s="1" t="s">
        <v>75</v>
      </c>
      <c r="B3551" s="1" t="s">
        <v>5772</v>
      </c>
      <c r="C3551" s="1">
        <v>1</v>
      </c>
      <c r="D3551" s="1" t="s">
        <v>7185</v>
      </c>
      <c r="E3551" s="1">
        <v>15</v>
      </c>
      <c r="F3551" s="1" t="s">
        <v>7229</v>
      </c>
      <c r="G3551" s="1" t="s">
        <v>5803</v>
      </c>
      <c r="H3551" s="1" t="s">
        <v>7192</v>
      </c>
      <c r="I3551" s="1" t="b">
        <v>0</v>
      </c>
      <c r="J3551" s="1">
        <v>0</v>
      </c>
      <c r="K3551" s="1">
        <v>1</v>
      </c>
      <c r="L3551" s="1">
        <v>0</v>
      </c>
      <c r="M3551" s="1">
        <v>2</v>
      </c>
      <c r="N3551" s="1">
        <v>1.4285714285714199</v>
      </c>
      <c r="O3551" s="1" t="s">
        <v>7193</v>
      </c>
    </row>
    <row r="3552" spans="1:15" x14ac:dyDescent="0.3">
      <c r="A3552" s="1" t="s">
        <v>75</v>
      </c>
      <c r="B3552" s="1" t="s">
        <v>5772</v>
      </c>
      <c r="C3552" s="1">
        <v>1</v>
      </c>
      <c r="D3552" s="1" t="s">
        <v>7185</v>
      </c>
      <c r="E3552" s="1">
        <v>15</v>
      </c>
      <c r="F3552" s="1" t="s">
        <v>7229</v>
      </c>
      <c r="G3552" s="1" t="s">
        <v>5816</v>
      </c>
      <c r="H3552" s="1" t="s">
        <v>7187</v>
      </c>
      <c r="I3552" s="1" t="b">
        <v>0</v>
      </c>
      <c r="J3552" s="1">
        <v>3</v>
      </c>
      <c r="K3552" s="1">
        <v>0</v>
      </c>
      <c r="L3552" s="1">
        <v>0</v>
      </c>
      <c r="M3552" s="1">
        <v>2</v>
      </c>
      <c r="N3552" s="1">
        <v>1.4285714285714199</v>
      </c>
      <c r="O3552" s="1" t="s">
        <v>7197</v>
      </c>
    </row>
    <row r="3553" spans="1:15" x14ac:dyDescent="0.3">
      <c r="A3553" s="1" t="s">
        <v>75</v>
      </c>
      <c r="B3553" s="1" t="s">
        <v>5772</v>
      </c>
      <c r="C3553" s="1">
        <v>1</v>
      </c>
      <c r="D3553" s="1" t="s">
        <v>7185</v>
      </c>
      <c r="E3553" s="1">
        <v>15</v>
      </c>
      <c r="F3553" s="1" t="s">
        <v>7229</v>
      </c>
      <c r="G3553" s="1" t="s">
        <v>5834</v>
      </c>
      <c r="H3553" s="1" t="s">
        <v>7187</v>
      </c>
      <c r="I3553" s="1" t="b">
        <v>0</v>
      </c>
      <c r="J3553" s="1">
        <v>6</v>
      </c>
      <c r="K3553" s="1">
        <v>0</v>
      </c>
      <c r="L3553" s="1">
        <v>0</v>
      </c>
      <c r="M3553" s="1">
        <v>2</v>
      </c>
      <c r="N3553" s="1">
        <v>1.4285714285714199</v>
      </c>
      <c r="O3553" s="1" t="s">
        <v>7194</v>
      </c>
    </row>
    <row r="3554" spans="1:15" x14ac:dyDescent="0.3">
      <c r="A3554" s="1" t="s">
        <v>75</v>
      </c>
      <c r="B3554" s="1" t="s">
        <v>5772</v>
      </c>
      <c r="C3554" s="1">
        <v>1</v>
      </c>
      <c r="D3554" s="1" t="s">
        <v>7185</v>
      </c>
      <c r="E3554" s="1">
        <v>16</v>
      </c>
      <c r="F3554" s="1" t="s">
        <v>7232</v>
      </c>
      <c r="G3554" s="1" t="s">
        <v>5814</v>
      </c>
      <c r="H3554" s="1" t="s">
        <v>7187</v>
      </c>
      <c r="I3554" s="1" t="b">
        <v>1</v>
      </c>
      <c r="J3554" s="1">
        <v>0</v>
      </c>
      <c r="K3554" s="1">
        <v>0</v>
      </c>
      <c r="L3554" s="1">
        <v>0</v>
      </c>
      <c r="M3554" s="1">
        <v>44</v>
      </c>
      <c r="N3554" s="1">
        <v>50</v>
      </c>
      <c r="O3554" s="1" t="s">
        <v>7188</v>
      </c>
    </row>
    <row r="3555" spans="1:15" x14ac:dyDescent="0.3">
      <c r="A3555" s="1" t="s">
        <v>75</v>
      </c>
      <c r="B3555" s="1" t="s">
        <v>5772</v>
      </c>
      <c r="C3555" s="1">
        <v>1</v>
      </c>
      <c r="D3555" s="1" t="s">
        <v>7185</v>
      </c>
      <c r="E3555" s="1">
        <v>16</v>
      </c>
      <c r="F3555" s="1" t="s">
        <v>7232</v>
      </c>
      <c r="G3555" s="1" t="s">
        <v>5834</v>
      </c>
      <c r="H3555" s="1" t="s">
        <v>7187</v>
      </c>
      <c r="I3555" s="1" t="b">
        <v>0</v>
      </c>
      <c r="J3555" s="1">
        <v>6</v>
      </c>
      <c r="K3555" s="1">
        <v>0</v>
      </c>
      <c r="L3555" s="1">
        <v>0</v>
      </c>
      <c r="M3555" s="1">
        <v>8</v>
      </c>
      <c r="N3555" s="1">
        <v>9.0909090909090899</v>
      </c>
      <c r="O3555" s="1" t="s">
        <v>7194</v>
      </c>
    </row>
    <row r="3556" spans="1:15" x14ac:dyDescent="0.3">
      <c r="A3556" s="1" t="s">
        <v>75</v>
      </c>
      <c r="B3556" s="1" t="s">
        <v>5772</v>
      </c>
      <c r="C3556" s="1">
        <v>1</v>
      </c>
      <c r="D3556" s="1" t="s">
        <v>7185</v>
      </c>
      <c r="E3556" s="1">
        <v>16</v>
      </c>
      <c r="F3556" s="1" t="s">
        <v>7232</v>
      </c>
      <c r="G3556" s="1" t="s">
        <v>5810</v>
      </c>
      <c r="H3556" s="1" t="s">
        <v>7187</v>
      </c>
      <c r="I3556" s="1" t="b">
        <v>0</v>
      </c>
      <c r="J3556" s="1">
        <v>2</v>
      </c>
      <c r="K3556" s="1">
        <v>0</v>
      </c>
      <c r="L3556" s="1">
        <v>0</v>
      </c>
      <c r="M3556" s="1">
        <v>7</v>
      </c>
      <c r="N3556" s="1">
        <v>7.9545454545454497</v>
      </c>
      <c r="O3556" s="1" t="s">
        <v>7189</v>
      </c>
    </row>
    <row r="3557" spans="1:15" x14ac:dyDescent="0.3">
      <c r="A3557" s="1" t="s">
        <v>75</v>
      </c>
      <c r="B3557" s="1" t="s">
        <v>5772</v>
      </c>
      <c r="C3557" s="1">
        <v>1</v>
      </c>
      <c r="D3557" s="1" t="s">
        <v>7185</v>
      </c>
      <c r="E3557" s="1">
        <v>16</v>
      </c>
      <c r="F3557" s="1" t="s">
        <v>7232</v>
      </c>
      <c r="G3557" s="1" t="s">
        <v>5803</v>
      </c>
      <c r="H3557" s="1" t="s">
        <v>7192</v>
      </c>
      <c r="I3557" s="1" t="b">
        <v>0</v>
      </c>
      <c r="J3557" s="1">
        <v>0</v>
      </c>
      <c r="K3557" s="1">
        <v>1</v>
      </c>
      <c r="L3557" s="1">
        <v>0</v>
      </c>
      <c r="M3557" s="1">
        <v>5</v>
      </c>
      <c r="N3557" s="1">
        <v>5.6818181818181799</v>
      </c>
      <c r="O3557" s="1" t="s">
        <v>7193</v>
      </c>
    </row>
    <row r="3558" spans="1:15" x14ac:dyDescent="0.3">
      <c r="A3558" s="1" t="s">
        <v>75</v>
      </c>
      <c r="B3558" s="1" t="s">
        <v>5772</v>
      </c>
      <c r="C3558" s="1">
        <v>1</v>
      </c>
      <c r="D3558" s="1" t="s">
        <v>7185</v>
      </c>
      <c r="E3558" s="1">
        <v>16</v>
      </c>
      <c r="F3558" s="1" t="s">
        <v>7232</v>
      </c>
      <c r="G3558" s="1" t="s">
        <v>5834</v>
      </c>
      <c r="H3558" s="1" t="s">
        <v>7187</v>
      </c>
      <c r="I3558" s="1" t="b">
        <v>0</v>
      </c>
      <c r="J3558" s="1">
        <v>26</v>
      </c>
      <c r="K3558" s="1">
        <v>0</v>
      </c>
      <c r="L3558" s="1">
        <v>0</v>
      </c>
      <c r="M3558" s="1">
        <v>5</v>
      </c>
      <c r="N3558" s="1">
        <v>5.6818181818181799</v>
      </c>
      <c r="O3558" s="1" t="s">
        <v>7233</v>
      </c>
    </row>
    <row r="3559" spans="1:15" x14ac:dyDescent="0.3">
      <c r="A3559" s="1" t="s">
        <v>75</v>
      </c>
      <c r="B3559" s="1" t="s">
        <v>5772</v>
      </c>
      <c r="C3559" s="1">
        <v>1</v>
      </c>
      <c r="D3559" s="1" t="s">
        <v>7185</v>
      </c>
      <c r="E3559" s="1">
        <v>16</v>
      </c>
      <c r="F3559" s="1" t="s">
        <v>7232</v>
      </c>
      <c r="G3559" s="1" t="s">
        <v>5801</v>
      </c>
      <c r="H3559" s="1" t="s">
        <v>7187</v>
      </c>
      <c r="I3559" s="1" t="b">
        <v>0</v>
      </c>
      <c r="J3559" s="1">
        <v>1</v>
      </c>
      <c r="K3559" s="1">
        <v>0</v>
      </c>
      <c r="L3559" s="1">
        <v>0</v>
      </c>
      <c r="M3559" s="1">
        <v>5</v>
      </c>
      <c r="N3559" s="1">
        <v>5.6818181818181799</v>
      </c>
      <c r="O3559" s="1" t="s">
        <v>7190</v>
      </c>
    </row>
    <row r="3560" spans="1:15" x14ac:dyDescent="0.3">
      <c r="A3560" s="1" t="s">
        <v>75</v>
      </c>
      <c r="B3560" s="1" t="s">
        <v>5772</v>
      </c>
      <c r="C3560" s="1">
        <v>1</v>
      </c>
      <c r="D3560" s="1" t="s">
        <v>7185</v>
      </c>
      <c r="E3560" s="1">
        <v>16</v>
      </c>
      <c r="F3560" s="1" t="s">
        <v>7232</v>
      </c>
      <c r="G3560" s="1" t="s">
        <v>5834</v>
      </c>
      <c r="H3560" s="1" t="s">
        <v>7187</v>
      </c>
      <c r="I3560" s="1" t="b">
        <v>0</v>
      </c>
      <c r="J3560" s="1">
        <v>21</v>
      </c>
      <c r="K3560" s="1">
        <v>0</v>
      </c>
      <c r="L3560" s="1">
        <v>0</v>
      </c>
      <c r="M3560" s="1">
        <v>4</v>
      </c>
      <c r="N3560" s="1">
        <v>4.5454545454545396</v>
      </c>
      <c r="O3560" s="1" t="s">
        <v>7191</v>
      </c>
    </row>
    <row r="3561" spans="1:15" x14ac:dyDescent="0.3">
      <c r="A3561" s="1" t="s">
        <v>75</v>
      </c>
      <c r="B3561" s="1" t="s">
        <v>5772</v>
      </c>
      <c r="C3561" s="1">
        <v>1</v>
      </c>
      <c r="D3561" s="1" t="s">
        <v>7185</v>
      </c>
      <c r="E3561" s="1">
        <v>16</v>
      </c>
      <c r="F3561" s="1" t="s">
        <v>7232</v>
      </c>
      <c r="G3561" s="1" t="s">
        <v>5908</v>
      </c>
      <c r="H3561" s="1" t="s">
        <v>7187</v>
      </c>
      <c r="I3561" s="1" t="b">
        <v>0</v>
      </c>
      <c r="J3561" s="1">
        <v>0</v>
      </c>
      <c r="K3561" s="1">
        <v>0</v>
      </c>
      <c r="L3561" s="1">
        <v>1</v>
      </c>
      <c r="M3561" s="1">
        <v>1</v>
      </c>
      <c r="N3561" s="1">
        <v>1.13636363636363</v>
      </c>
      <c r="O3561" s="1" t="s">
        <v>7201</v>
      </c>
    </row>
    <row r="3562" spans="1:15" x14ac:dyDescent="0.3">
      <c r="A3562" s="1" t="s">
        <v>75</v>
      </c>
      <c r="B3562" s="1" t="s">
        <v>5772</v>
      </c>
      <c r="C3562" s="1">
        <v>1</v>
      </c>
      <c r="D3562" s="1" t="s">
        <v>7185</v>
      </c>
      <c r="E3562" s="1">
        <v>16</v>
      </c>
      <c r="F3562" s="1" t="s">
        <v>7232</v>
      </c>
      <c r="G3562" s="1" t="s">
        <v>5834</v>
      </c>
      <c r="H3562" s="1" t="s">
        <v>7187</v>
      </c>
      <c r="I3562" s="1" t="b">
        <v>0</v>
      </c>
      <c r="J3562" s="1">
        <v>21</v>
      </c>
      <c r="K3562" s="1">
        <v>0</v>
      </c>
      <c r="L3562" s="1">
        <v>1</v>
      </c>
      <c r="M3562" s="1">
        <v>1</v>
      </c>
      <c r="N3562" s="1">
        <v>1.13636363636363</v>
      </c>
      <c r="O3562" s="1" t="s">
        <v>7234</v>
      </c>
    </row>
    <row r="3563" spans="1:15" x14ac:dyDescent="0.3">
      <c r="A3563" s="1" t="s">
        <v>75</v>
      </c>
      <c r="B3563" s="1" t="s">
        <v>5772</v>
      </c>
      <c r="C3563" s="1">
        <v>1</v>
      </c>
      <c r="D3563" s="1" t="s">
        <v>7185</v>
      </c>
      <c r="E3563" s="1">
        <v>16</v>
      </c>
      <c r="F3563" s="1" t="s">
        <v>7232</v>
      </c>
      <c r="G3563" s="1" t="s">
        <v>5810</v>
      </c>
      <c r="H3563" s="1" t="s">
        <v>7187</v>
      </c>
      <c r="I3563" s="1" t="b">
        <v>0</v>
      </c>
      <c r="J3563" s="1">
        <v>2</v>
      </c>
      <c r="K3563" s="1">
        <v>0</v>
      </c>
      <c r="L3563" s="1">
        <v>1</v>
      </c>
      <c r="M3563" s="1">
        <v>1</v>
      </c>
      <c r="N3563" s="1">
        <v>1.13636363636363</v>
      </c>
      <c r="O3563" s="1" t="s">
        <v>7235</v>
      </c>
    </row>
    <row r="3564" spans="1:15" x14ac:dyDescent="0.3">
      <c r="A3564" s="1" t="s">
        <v>75</v>
      </c>
      <c r="B3564" s="1" t="s">
        <v>5772</v>
      </c>
      <c r="C3564" s="1">
        <v>1</v>
      </c>
      <c r="D3564" s="1" t="s">
        <v>7185</v>
      </c>
      <c r="E3564" s="1">
        <v>16</v>
      </c>
      <c r="F3564" s="1" t="s">
        <v>7232</v>
      </c>
      <c r="G3564" s="1" t="s">
        <v>5834</v>
      </c>
      <c r="H3564" s="1" t="s">
        <v>7187</v>
      </c>
      <c r="I3564" s="1" t="b">
        <v>0</v>
      </c>
      <c r="J3564" s="1">
        <v>6</v>
      </c>
      <c r="K3564" s="1">
        <v>0</v>
      </c>
      <c r="L3564" s="1">
        <v>1</v>
      </c>
      <c r="M3564" s="1">
        <v>1</v>
      </c>
      <c r="N3564" s="1">
        <v>1.13636363636363</v>
      </c>
      <c r="O3564" s="1" t="s">
        <v>7236</v>
      </c>
    </row>
    <row r="3565" spans="1:15" x14ac:dyDescent="0.3">
      <c r="A3565" s="1" t="s">
        <v>75</v>
      </c>
      <c r="B3565" s="1" t="s">
        <v>5772</v>
      </c>
      <c r="C3565" s="1">
        <v>1</v>
      </c>
      <c r="D3565" s="1" t="s">
        <v>7185</v>
      </c>
      <c r="E3565" s="1">
        <v>16</v>
      </c>
      <c r="F3565" s="1" t="s">
        <v>7232</v>
      </c>
      <c r="G3565" s="1" t="s">
        <v>5834</v>
      </c>
      <c r="H3565" s="1" t="s">
        <v>7187</v>
      </c>
      <c r="I3565" s="1" t="b">
        <v>0</v>
      </c>
      <c r="J3565" s="1">
        <v>21</v>
      </c>
      <c r="K3565" s="1">
        <v>0</v>
      </c>
      <c r="L3565" s="1">
        <v>0</v>
      </c>
      <c r="M3565" s="1">
        <v>1</v>
      </c>
      <c r="N3565" s="1">
        <v>1.13636363636363</v>
      </c>
      <c r="O3565" s="1" t="e">
        <f>----------------tcctacctcaaccgctaccgcgag</f>
        <v>#NAME?</v>
      </c>
    </row>
    <row r="3566" spans="1:15" x14ac:dyDescent="0.3">
      <c r="A3566" s="1" t="s">
        <v>75</v>
      </c>
      <c r="B3566" s="1" t="s">
        <v>5772</v>
      </c>
      <c r="C3566" s="1">
        <v>1</v>
      </c>
      <c r="D3566" s="1" t="s">
        <v>7185</v>
      </c>
      <c r="E3566" s="1">
        <v>16</v>
      </c>
      <c r="F3566" s="1" t="s">
        <v>7232</v>
      </c>
      <c r="G3566" s="1" t="s">
        <v>5908</v>
      </c>
      <c r="H3566" s="1" t="s">
        <v>7187</v>
      </c>
      <c r="I3566" s="1" t="b">
        <v>0</v>
      </c>
      <c r="J3566" s="1">
        <v>0</v>
      </c>
      <c r="K3566" s="1">
        <v>0</v>
      </c>
      <c r="L3566" s="1">
        <v>1</v>
      </c>
      <c r="M3566" s="1">
        <v>1</v>
      </c>
      <c r="N3566" s="1">
        <v>1.13636363636363</v>
      </c>
      <c r="O3566" s="1" t="s">
        <v>7237</v>
      </c>
    </row>
    <row r="3567" spans="1:15" x14ac:dyDescent="0.3">
      <c r="A3567" s="1" t="s">
        <v>75</v>
      </c>
      <c r="B3567" s="1" t="s">
        <v>5772</v>
      </c>
      <c r="C3567" s="1">
        <v>1</v>
      </c>
      <c r="D3567" s="1" t="s">
        <v>7185</v>
      </c>
      <c r="E3567" s="1">
        <v>16</v>
      </c>
      <c r="F3567" s="1" t="s">
        <v>7232</v>
      </c>
      <c r="G3567" s="1" t="s">
        <v>5810</v>
      </c>
      <c r="H3567" s="1" t="s">
        <v>7187</v>
      </c>
      <c r="I3567" s="1" t="b">
        <v>0</v>
      </c>
      <c r="J3567" s="1">
        <v>2</v>
      </c>
      <c r="K3567" s="1">
        <v>0</v>
      </c>
      <c r="L3567" s="1">
        <v>1</v>
      </c>
      <c r="M3567" s="1">
        <v>1</v>
      </c>
      <c r="N3567" s="1">
        <v>1.13636363636363</v>
      </c>
      <c r="O3567" s="1" t="s">
        <v>7238</v>
      </c>
    </row>
    <row r="3568" spans="1:15" x14ac:dyDescent="0.3">
      <c r="A3568" s="1" t="s">
        <v>75</v>
      </c>
      <c r="B3568" s="1" t="s">
        <v>5772</v>
      </c>
      <c r="C3568" s="1">
        <v>1</v>
      </c>
      <c r="D3568" s="1" t="s">
        <v>7185</v>
      </c>
      <c r="E3568" s="1">
        <v>16</v>
      </c>
      <c r="F3568" s="1" t="s">
        <v>7232</v>
      </c>
      <c r="G3568" s="1" t="s">
        <v>5834</v>
      </c>
      <c r="H3568" s="1" t="s">
        <v>7187</v>
      </c>
      <c r="I3568" s="1" t="b">
        <v>0</v>
      </c>
      <c r="J3568" s="1">
        <v>6</v>
      </c>
      <c r="K3568" s="1">
        <v>0</v>
      </c>
      <c r="L3568" s="1">
        <v>1</v>
      </c>
      <c r="M3568" s="1">
        <v>1</v>
      </c>
      <c r="N3568" s="1">
        <v>1.13636363636363</v>
      </c>
      <c r="O3568" s="1" t="s">
        <v>7239</v>
      </c>
    </row>
    <row r="3569" spans="1:15" x14ac:dyDescent="0.3">
      <c r="A3569" s="1" t="s">
        <v>75</v>
      </c>
      <c r="B3569" s="1" t="s">
        <v>5772</v>
      </c>
      <c r="C3569" s="1">
        <v>1</v>
      </c>
      <c r="D3569" s="1" t="s">
        <v>7185</v>
      </c>
      <c r="E3569" s="1">
        <v>16</v>
      </c>
      <c r="F3569" s="1" t="s">
        <v>7232</v>
      </c>
      <c r="G3569" s="1" t="s">
        <v>5834</v>
      </c>
      <c r="H3569" s="1" t="s">
        <v>7187</v>
      </c>
      <c r="I3569" s="1" t="b">
        <v>0</v>
      </c>
      <c r="J3569" s="1">
        <v>7</v>
      </c>
      <c r="K3569" s="1">
        <v>0</v>
      </c>
      <c r="L3569" s="1">
        <v>0</v>
      </c>
      <c r="M3569" s="1">
        <v>1</v>
      </c>
      <c r="N3569" s="1">
        <v>1.13636363636363</v>
      </c>
      <c r="O3569" s="1" t="s">
        <v>7240</v>
      </c>
    </row>
    <row r="3570" spans="1:15" x14ac:dyDescent="0.3">
      <c r="A3570" s="1" t="s">
        <v>75</v>
      </c>
      <c r="B3570" s="1" t="s">
        <v>5772</v>
      </c>
      <c r="C3570" s="1">
        <v>1</v>
      </c>
      <c r="D3570" s="1" t="s">
        <v>7185</v>
      </c>
      <c r="E3570" s="1">
        <v>16</v>
      </c>
      <c r="F3570" s="1" t="s">
        <v>7232</v>
      </c>
      <c r="G3570" s="1" t="s">
        <v>5810</v>
      </c>
      <c r="H3570" s="1" t="s">
        <v>7187</v>
      </c>
      <c r="I3570" s="1" t="b">
        <v>0</v>
      </c>
      <c r="J3570" s="1">
        <v>2</v>
      </c>
      <c r="K3570" s="1">
        <v>0</v>
      </c>
      <c r="L3570" s="1">
        <v>0</v>
      </c>
      <c r="M3570" s="1">
        <v>1</v>
      </c>
      <c r="N3570" s="1">
        <v>1.13636363636363</v>
      </c>
      <c r="O3570" s="1" t="s">
        <v>7241</v>
      </c>
    </row>
    <row r="3571" spans="1:15" x14ac:dyDescent="0.3">
      <c r="A3571" s="1" t="s">
        <v>75</v>
      </c>
      <c r="B3571" s="1" t="s">
        <v>5772</v>
      </c>
      <c r="C3571" s="1">
        <v>1</v>
      </c>
      <c r="D3571" s="1" t="s">
        <v>7185</v>
      </c>
      <c r="E3571" s="1">
        <v>17</v>
      </c>
      <c r="F3571" s="1" t="s">
        <v>7242</v>
      </c>
      <c r="G3571" s="1" t="s">
        <v>5814</v>
      </c>
      <c r="H3571" s="1" t="s">
        <v>7187</v>
      </c>
      <c r="I3571" s="1" t="b">
        <v>1</v>
      </c>
      <c r="J3571" s="1">
        <v>0</v>
      </c>
      <c r="K3571" s="1">
        <v>0</v>
      </c>
      <c r="L3571" s="1">
        <v>0</v>
      </c>
      <c r="M3571" s="1">
        <v>178</v>
      </c>
      <c r="N3571" s="1">
        <v>91.752577319587601</v>
      </c>
      <c r="O3571" s="1" t="s">
        <v>7188</v>
      </c>
    </row>
    <row r="3572" spans="1:15" x14ac:dyDescent="0.3">
      <c r="A3572" s="1" t="s">
        <v>75</v>
      </c>
      <c r="B3572" s="1" t="s">
        <v>5772</v>
      </c>
      <c r="C3572" s="1">
        <v>1</v>
      </c>
      <c r="D3572" s="1" t="s">
        <v>7185</v>
      </c>
      <c r="E3572" s="1">
        <v>17</v>
      </c>
      <c r="F3572" s="1" t="s">
        <v>7242</v>
      </c>
      <c r="G3572" s="1" t="s">
        <v>5908</v>
      </c>
      <c r="H3572" s="1" t="s">
        <v>7187</v>
      </c>
      <c r="I3572" s="1" t="b">
        <v>0</v>
      </c>
      <c r="J3572" s="1">
        <v>0</v>
      </c>
      <c r="K3572" s="1">
        <v>0</v>
      </c>
      <c r="L3572" s="1">
        <v>1</v>
      </c>
      <c r="M3572" s="1">
        <v>2</v>
      </c>
      <c r="N3572" s="1">
        <v>1.0309278350515401</v>
      </c>
      <c r="O3572" s="1" t="s">
        <v>7243</v>
      </c>
    </row>
    <row r="3573" spans="1:15" x14ac:dyDescent="0.3">
      <c r="A3573" s="1" t="s">
        <v>75</v>
      </c>
      <c r="B3573" s="1" t="s">
        <v>5772</v>
      </c>
      <c r="C3573" s="1">
        <v>1</v>
      </c>
      <c r="D3573" s="1" t="s">
        <v>7185</v>
      </c>
      <c r="E3573" s="1">
        <v>17</v>
      </c>
      <c r="F3573" s="1" t="s">
        <v>7242</v>
      </c>
      <c r="G3573" s="1" t="s">
        <v>5908</v>
      </c>
      <c r="H3573" s="1" t="s">
        <v>7187</v>
      </c>
      <c r="I3573" s="1" t="b">
        <v>0</v>
      </c>
      <c r="J3573" s="1">
        <v>0</v>
      </c>
      <c r="K3573" s="1">
        <v>0</v>
      </c>
      <c r="L3573" s="1">
        <v>1</v>
      </c>
      <c r="M3573" s="1">
        <v>2</v>
      </c>
      <c r="N3573" s="1">
        <v>1.0309278350515401</v>
      </c>
      <c r="O3573" s="1" t="s">
        <v>7244</v>
      </c>
    </row>
    <row r="3574" spans="1:15" x14ac:dyDescent="0.3">
      <c r="A3574" s="1" t="s">
        <v>75</v>
      </c>
      <c r="B3574" s="1" t="s">
        <v>5772</v>
      </c>
      <c r="C3574" s="1">
        <v>1</v>
      </c>
      <c r="D3574" s="1" t="s">
        <v>7185</v>
      </c>
      <c r="E3574" s="1">
        <v>18</v>
      </c>
      <c r="F3574" s="1" t="s">
        <v>7245</v>
      </c>
      <c r="G3574" s="1" t="s">
        <v>5810</v>
      </c>
      <c r="H3574" s="1" t="s">
        <v>7187</v>
      </c>
      <c r="I3574" s="1" t="b">
        <v>0</v>
      </c>
      <c r="J3574" s="1">
        <v>2</v>
      </c>
      <c r="K3574" s="1">
        <v>0</v>
      </c>
      <c r="L3574" s="1">
        <v>0</v>
      </c>
      <c r="M3574" s="1">
        <v>94</v>
      </c>
      <c r="N3574" s="1">
        <v>27.8106508875739</v>
      </c>
      <c r="O3574" s="1" t="s">
        <v>7189</v>
      </c>
    </row>
    <row r="3575" spans="1:15" x14ac:dyDescent="0.3">
      <c r="A3575" s="1" t="s">
        <v>75</v>
      </c>
      <c r="B3575" s="1" t="s">
        <v>5772</v>
      </c>
      <c r="C3575" s="1">
        <v>1</v>
      </c>
      <c r="D3575" s="1" t="s">
        <v>7185</v>
      </c>
      <c r="E3575" s="1">
        <v>18</v>
      </c>
      <c r="F3575" s="1" t="s">
        <v>7245</v>
      </c>
      <c r="G3575" s="1" t="s">
        <v>5814</v>
      </c>
      <c r="H3575" s="1" t="s">
        <v>7187</v>
      </c>
      <c r="I3575" s="1" t="b">
        <v>1</v>
      </c>
      <c r="J3575" s="1">
        <v>0</v>
      </c>
      <c r="K3575" s="1">
        <v>0</v>
      </c>
      <c r="L3575" s="1">
        <v>0</v>
      </c>
      <c r="M3575" s="1">
        <v>86</v>
      </c>
      <c r="N3575" s="1">
        <v>25.443786982248501</v>
      </c>
      <c r="O3575" s="1" t="s">
        <v>7188</v>
      </c>
    </row>
    <row r="3576" spans="1:15" x14ac:dyDescent="0.3">
      <c r="A3576" s="1" t="s">
        <v>75</v>
      </c>
      <c r="B3576" s="1" t="s">
        <v>5772</v>
      </c>
      <c r="C3576" s="1">
        <v>1</v>
      </c>
      <c r="D3576" s="1" t="s">
        <v>7185</v>
      </c>
      <c r="E3576" s="1">
        <v>18</v>
      </c>
      <c r="F3576" s="1" t="s">
        <v>7245</v>
      </c>
      <c r="G3576" s="1" t="s">
        <v>5803</v>
      </c>
      <c r="H3576" s="1" t="s">
        <v>7192</v>
      </c>
      <c r="I3576" s="1" t="b">
        <v>0</v>
      </c>
      <c r="J3576" s="1">
        <v>0</v>
      </c>
      <c r="K3576" s="1">
        <v>1</v>
      </c>
      <c r="L3576" s="1">
        <v>0</v>
      </c>
      <c r="M3576" s="1">
        <v>78</v>
      </c>
      <c r="N3576" s="1">
        <v>23.076923076922998</v>
      </c>
      <c r="O3576" s="1" t="s">
        <v>7193</v>
      </c>
    </row>
    <row r="3577" spans="1:15" x14ac:dyDescent="0.3">
      <c r="A3577" s="1" t="s">
        <v>75</v>
      </c>
      <c r="B3577" s="1" t="s">
        <v>5772</v>
      </c>
      <c r="C3577" s="1">
        <v>1</v>
      </c>
      <c r="D3577" s="1" t="s">
        <v>7185</v>
      </c>
      <c r="E3577" s="1">
        <v>18</v>
      </c>
      <c r="F3577" s="1" t="s">
        <v>7245</v>
      </c>
      <c r="G3577" s="1" t="s">
        <v>5801</v>
      </c>
      <c r="H3577" s="1" t="s">
        <v>7187</v>
      </c>
      <c r="I3577" s="1" t="b">
        <v>0</v>
      </c>
      <c r="J3577" s="1">
        <v>1</v>
      </c>
      <c r="K3577" s="1">
        <v>0</v>
      </c>
      <c r="L3577" s="1">
        <v>0</v>
      </c>
      <c r="M3577" s="1">
        <v>18</v>
      </c>
      <c r="N3577" s="1">
        <v>5.3254437869822402</v>
      </c>
      <c r="O3577" s="1" t="s">
        <v>7190</v>
      </c>
    </row>
    <row r="3578" spans="1:15" x14ac:dyDescent="0.3">
      <c r="A3578" s="1" t="s">
        <v>75</v>
      </c>
      <c r="B3578" s="1" t="s">
        <v>5772</v>
      </c>
      <c r="C3578" s="1">
        <v>1</v>
      </c>
      <c r="D3578" s="1" t="s">
        <v>7185</v>
      </c>
      <c r="E3578" s="1">
        <v>18</v>
      </c>
      <c r="F3578" s="1" t="s">
        <v>7245</v>
      </c>
      <c r="G3578" s="1" t="s">
        <v>5803</v>
      </c>
      <c r="H3578" s="1" t="s">
        <v>7195</v>
      </c>
      <c r="I3578" s="1" t="b">
        <v>0</v>
      </c>
      <c r="J3578" s="1">
        <v>0</v>
      </c>
      <c r="K3578" s="1">
        <v>1</v>
      </c>
      <c r="L3578" s="1">
        <v>0</v>
      </c>
      <c r="M3578" s="1">
        <v>12</v>
      </c>
      <c r="N3578" s="1">
        <v>3.5502958579881598</v>
      </c>
      <c r="O3578" s="1" t="s">
        <v>7196</v>
      </c>
    </row>
    <row r="3579" spans="1:15" x14ac:dyDescent="0.3">
      <c r="A3579" s="1" t="s">
        <v>75</v>
      </c>
      <c r="B3579" s="1" t="s">
        <v>5772</v>
      </c>
      <c r="C3579" s="1">
        <v>1</v>
      </c>
      <c r="D3579" s="1" t="s">
        <v>7185</v>
      </c>
      <c r="E3579" s="1">
        <v>18</v>
      </c>
      <c r="F3579" s="1" t="s">
        <v>7245</v>
      </c>
      <c r="G3579" s="1" t="s">
        <v>5840</v>
      </c>
      <c r="H3579" s="1" t="s">
        <v>7187</v>
      </c>
      <c r="I3579" s="1" t="b">
        <v>0</v>
      </c>
      <c r="J3579" s="1">
        <v>5</v>
      </c>
      <c r="K3579" s="1">
        <v>0</v>
      </c>
      <c r="L3579" s="1">
        <v>1</v>
      </c>
      <c r="M3579" s="1">
        <v>6</v>
      </c>
      <c r="N3579" s="1">
        <v>1.7751479289940799</v>
      </c>
      <c r="O3579" s="1" t="s">
        <v>7246</v>
      </c>
    </row>
    <row r="3580" spans="1:15" x14ac:dyDescent="0.3">
      <c r="A3580" s="1" t="s">
        <v>75</v>
      </c>
      <c r="B3580" s="1" t="s">
        <v>5772</v>
      </c>
      <c r="C3580" s="1">
        <v>1</v>
      </c>
      <c r="D3580" s="1" t="s">
        <v>7185</v>
      </c>
      <c r="E3580" s="1">
        <v>18</v>
      </c>
      <c r="F3580" s="1" t="s">
        <v>7245</v>
      </c>
      <c r="G3580" s="1" t="s">
        <v>5834</v>
      </c>
      <c r="H3580" s="1" t="s">
        <v>7187</v>
      </c>
      <c r="I3580" s="1" t="b">
        <v>0</v>
      </c>
      <c r="J3580" s="1">
        <v>35</v>
      </c>
      <c r="K3580" s="1">
        <v>0</v>
      </c>
      <c r="L3580" s="1">
        <v>0</v>
      </c>
      <c r="M3580" s="1">
        <v>5</v>
      </c>
      <c r="N3580" s="1">
        <v>1.4792899408283999</v>
      </c>
      <c r="O3580" s="1" t="s">
        <v>7247</v>
      </c>
    </row>
    <row r="3581" spans="1:15" x14ac:dyDescent="0.3">
      <c r="A3581" s="1" t="s">
        <v>75</v>
      </c>
      <c r="B3581" s="1" t="s">
        <v>5772</v>
      </c>
      <c r="C3581" s="1">
        <v>1</v>
      </c>
      <c r="D3581" s="1" t="s">
        <v>7185</v>
      </c>
      <c r="E3581" s="1">
        <v>19</v>
      </c>
      <c r="F3581" s="1" t="s">
        <v>7248</v>
      </c>
      <c r="G3581" s="1" t="s">
        <v>5834</v>
      </c>
      <c r="H3581" s="1" t="s">
        <v>7187</v>
      </c>
      <c r="I3581" s="1" t="b">
        <v>0</v>
      </c>
      <c r="J3581" s="1">
        <v>6</v>
      </c>
      <c r="K3581" s="1">
        <v>0</v>
      </c>
      <c r="L3581" s="1">
        <v>0</v>
      </c>
      <c r="M3581" s="1">
        <v>325</v>
      </c>
      <c r="N3581" s="1">
        <v>23.465703971119101</v>
      </c>
      <c r="O3581" s="1" t="s">
        <v>7194</v>
      </c>
    </row>
    <row r="3582" spans="1:15" x14ac:dyDescent="0.3">
      <c r="A3582" s="1" t="s">
        <v>75</v>
      </c>
      <c r="B3582" s="1" t="s">
        <v>5772</v>
      </c>
      <c r="C3582" s="1">
        <v>1</v>
      </c>
      <c r="D3582" s="1" t="s">
        <v>7185</v>
      </c>
      <c r="E3582" s="1">
        <v>19</v>
      </c>
      <c r="F3582" s="1" t="s">
        <v>7248</v>
      </c>
      <c r="G3582" s="1" t="s">
        <v>5810</v>
      </c>
      <c r="H3582" s="1" t="s">
        <v>7187</v>
      </c>
      <c r="I3582" s="1" t="b">
        <v>0</v>
      </c>
      <c r="J3582" s="1">
        <v>2</v>
      </c>
      <c r="K3582" s="1">
        <v>0</v>
      </c>
      <c r="L3582" s="1">
        <v>0</v>
      </c>
      <c r="M3582" s="1">
        <v>267</v>
      </c>
      <c r="N3582" s="1">
        <v>19.277978339350099</v>
      </c>
      <c r="O3582" s="1" t="s">
        <v>7189</v>
      </c>
    </row>
    <row r="3583" spans="1:15" x14ac:dyDescent="0.3">
      <c r="A3583" s="1" t="s">
        <v>75</v>
      </c>
      <c r="B3583" s="1" t="s">
        <v>5772</v>
      </c>
      <c r="C3583" s="1">
        <v>1</v>
      </c>
      <c r="D3583" s="1" t="s">
        <v>7185</v>
      </c>
      <c r="E3583" s="1">
        <v>19</v>
      </c>
      <c r="F3583" s="1" t="s">
        <v>7248</v>
      </c>
      <c r="G3583" s="1" t="s">
        <v>5803</v>
      </c>
      <c r="H3583" s="1" t="s">
        <v>7192</v>
      </c>
      <c r="I3583" s="1" t="b">
        <v>0</v>
      </c>
      <c r="J3583" s="1">
        <v>0</v>
      </c>
      <c r="K3583" s="1">
        <v>1</v>
      </c>
      <c r="L3583" s="1">
        <v>0</v>
      </c>
      <c r="M3583" s="1">
        <v>261</v>
      </c>
      <c r="N3583" s="1">
        <v>18.844765342960201</v>
      </c>
      <c r="O3583" s="1" t="s">
        <v>7193</v>
      </c>
    </row>
    <row r="3584" spans="1:15" x14ac:dyDescent="0.3">
      <c r="A3584" s="1" t="s">
        <v>75</v>
      </c>
      <c r="B3584" s="1" t="s">
        <v>5772</v>
      </c>
      <c r="C3584" s="1">
        <v>1</v>
      </c>
      <c r="D3584" s="1" t="s">
        <v>7185</v>
      </c>
      <c r="E3584" s="1">
        <v>19</v>
      </c>
      <c r="F3584" s="1" t="s">
        <v>7248</v>
      </c>
      <c r="G3584" s="1" t="s">
        <v>5801</v>
      </c>
      <c r="H3584" s="1" t="s">
        <v>7187</v>
      </c>
      <c r="I3584" s="1" t="b">
        <v>0</v>
      </c>
      <c r="J3584" s="1">
        <v>1</v>
      </c>
      <c r="K3584" s="1">
        <v>0</v>
      </c>
      <c r="L3584" s="1">
        <v>0</v>
      </c>
      <c r="M3584" s="1">
        <v>161</v>
      </c>
      <c r="N3584" s="1">
        <v>11.624548736462</v>
      </c>
      <c r="O3584" s="1" t="s">
        <v>7190</v>
      </c>
    </row>
    <row r="3585" spans="1:15" x14ac:dyDescent="0.3">
      <c r="A3585" s="1" t="s">
        <v>75</v>
      </c>
      <c r="B3585" s="1" t="s">
        <v>5772</v>
      </c>
      <c r="C3585" s="1">
        <v>1</v>
      </c>
      <c r="D3585" s="1" t="s">
        <v>7185</v>
      </c>
      <c r="E3585" s="1">
        <v>19</v>
      </c>
      <c r="F3585" s="1" t="s">
        <v>7248</v>
      </c>
      <c r="G3585" s="1" t="s">
        <v>5834</v>
      </c>
      <c r="H3585" s="1" t="s">
        <v>7187</v>
      </c>
      <c r="I3585" s="1" t="b">
        <v>0</v>
      </c>
      <c r="J3585" s="1">
        <v>12</v>
      </c>
      <c r="K3585" s="1">
        <v>0</v>
      </c>
      <c r="L3585" s="1">
        <v>0</v>
      </c>
      <c r="M3585" s="1">
        <v>63</v>
      </c>
      <c r="N3585" s="1">
        <v>4.54873646209386</v>
      </c>
      <c r="O3585" s="1" t="s">
        <v>7217</v>
      </c>
    </row>
    <row r="3586" spans="1:15" x14ac:dyDescent="0.3">
      <c r="A3586" s="1" t="s">
        <v>75</v>
      </c>
      <c r="B3586" s="1" t="s">
        <v>5772</v>
      </c>
      <c r="C3586" s="1">
        <v>1</v>
      </c>
      <c r="D3586" s="1" t="s">
        <v>7185</v>
      </c>
      <c r="E3586" s="1">
        <v>19</v>
      </c>
      <c r="F3586" s="1" t="s">
        <v>7248</v>
      </c>
      <c r="G3586" s="1" t="s">
        <v>5814</v>
      </c>
      <c r="H3586" s="1" t="s">
        <v>7187</v>
      </c>
      <c r="I3586" s="1" t="b">
        <v>1</v>
      </c>
      <c r="J3586" s="1">
        <v>0</v>
      </c>
      <c r="K3586" s="1">
        <v>0</v>
      </c>
      <c r="L3586" s="1">
        <v>0</v>
      </c>
      <c r="M3586" s="1">
        <v>60</v>
      </c>
      <c r="N3586" s="1">
        <v>4.3321299638989101</v>
      </c>
      <c r="O3586" s="1" t="s">
        <v>7188</v>
      </c>
    </row>
    <row r="3587" spans="1:15" x14ac:dyDescent="0.3">
      <c r="A3587" s="1" t="s">
        <v>75</v>
      </c>
      <c r="B3587" s="1" t="s">
        <v>5772</v>
      </c>
      <c r="C3587" s="1">
        <v>1</v>
      </c>
      <c r="D3587" s="1" t="s">
        <v>7185</v>
      </c>
      <c r="E3587" s="1">
        <v>19</v>
      </c>
      <c r="F3587" s="1" t="s">
        <v>7248</v>
      </c>
      <c r="G3587" s="1" t="s">
        <v>5834</v>
      </c>
      <c r="H3587" s="1" t="s">
        <v>7187</v>
      </c>
      <c r="I3587" s="1" t="b">
        <v>0</v>
      </c>
      <c r="J3587" s="1">
        <v>7</v>
      </c>
      <c r="K3587" s="1">
        <v>0</v>
      </c>
      <c r="L3587" s="1">
        <v>0</v>
      </c>
      <c r="M3587" s="1">
        <v>46</v>
      </c>
      <c r="N3587" s="1">
        <v>3.3212996389891698</v>
      </c>
      <c r="O3587" s="1" t="s">
        <v>7216</v>
      </c>
    </row>
    <row r="3588" spans="1:15" x14ac:dyDescent="0.3">
      <c r="A3588" s="1" t="s">
        <v>75</v>
      </c>
      <c r="B3588" s="1" t="s">
        <v>5772</v>
      </c>
      <c r="C3588" s="1">
        <v>1</v>
      </c>
      <c r="D3588" s="1" t="s">
        <v>7185</v>
      </c>
      <c r="E3588" s="1">
        <v>20</v>
      </c>
      <c r="F3588" s="1" t="s">
        <v>7249</v>
      </c>
      <c r="G3588" s="1" t="s">
        <v>5814</v>
      </c>
      <c r="H3588" s="1" t="s">
        <v>7187</v>
      </c>
      <c r="I3588" s="1" t="b">
        <v>1</v>
      </c>
      <c r="J3588" s="1">
        <v>0</v>
      </c>
      <c r="K3588" s="1">
        <v>0</v>
      </c>
      <c r="L3588" s="1">
        <v>0</v>
      </c>
      <c r="M3588" s="1">
        <v>530</v>
      </c>
      <c r="N3588" s="1">
        <v>91.537132987910198</v>
      </c>
      <c r="O3588" s="1" t="s">
        <v>7188</v>
      </c>
    </row>
    <row r="3589" spans="1:15" x14ac:dyDescent="0.3">
      <c r="A3589" s="1" t="s">
        <v>75</v>
      </c>
      <c r="B3589" s="1" t="s">
        <v>5772</v>
      </c>
      <c r="C3589" s="1">
        <v>1</v>
      </c>
      <c r="D3589" s="1" t="s">
        <v>7185</v>
      </c>
      <c r="E3589" s="1">
        <v>21</v>
      </c>
      <c r="F3589" s="1" t="s">
        <v>7250</v>
      </c>
      <c r="G3589" s="1" t="s">
        <v>5814</v>
      </c>
      <c r="H3589" s="1" t="s">
        <v>7187</v>
      </c>
      <c r="I3589" s="1" t="b">
        <v>1</v>
      </c>
      <c r="J3589" s="1">
        <v>0</v>
      </c>
      <c r="K3589" s="1">
        <v>0</v>
      </c>
      <c r="L3589" s="1">
        <v>0</v>
      </c>
      <c r="M3589" s="1">
        <v>147</v>
      </c>
      <c r="N3589" s="1">
        <v>51.760563380281603</v>
      </c>
      <c r="O3589" s="1" t="s">
        <v>7188</v>
      </c>
    </row>
    <row r="3590" spans="1:15" x14ac:dyDescent="0.3">
      <c r="A3590" s="1" t="s">
        <v>75</v>
      </c>
      <c r="B3590" s="1" t="s">
        <v>5772</v>
      </c>
      <c r="C3590" s="1">
        <v>1</v>
      </c>
      <c r="D3590" s="1" t="s">
        <v>7185</v>
      </c>
      <c r="E3590" s="1">
        <v>21</v>
      </c>
      <c r="F3590" s="1" t="s">
        <v>7250</v>
      </c>
      <c r="G3590" s="1" t="s">
        <v>5840</v>
      </c>
      <c r="H3590" s="1" t="s">
        <v>7187</v>
      </c>
      <c r="I3590" s="1" t="b">
        <v>0</v>
      </c>
      <c r="J3590" s="1">
        <v>5</v>
      </c>
      <c r="K3590" s="1">
        <v>0</v>
      </c>
      <c r="L3590" s="1">
        <v>0</v>
      </c>
      <c r="M3590" s="1">
        <v>92</v>
      </c>
      <c r="N3590" s="1">
        <v>32.394366197183103</v>
      </c>
      <c r="O3590" s="1" t="s">
        <v>7231</v>
      </c>
    </row>
    <row r="3591" spans="1:15" x14ac:dyDescent="0.3">
      <c r="A3591" s="1" t="s">
        <v>75</v>
      </c>
      <c r="B3591" s="1" t="s">
        <v>5772</v>
      </c>
      <c r="C3591" s="1">
        <v>1</v>
      </c>
      <c r="D3591" s="1" t="s">
        <v>7185</v>
      </c>
      <c r="E3591" s="1">
        <v>21</v>
      </c>
      <c r="F3591" s="1" t="s">
        <v>7250</v>
      </c>
      <c r="G3591" s="1" t="s">
        <v>5810</v>
      </c>
      <c r="H3591" s="1" t="s">
        <v>7187</v>
      </c>
      <c r="I3591" s="1" t="b">
        <v>0</v>
      </c>
      <c r="J3591" s="1">
        <v>2</v>
      </c>
      <c r="K3591" s="1">
        <v>0</v>
      </c>
      <c r="L3591" s="1">
        <v>0</v>
      </c>
      <c r="M3591" s="1">
        <v>11</v>
      </c>
      <c r="N3591" s="1">
        <v>3.87323943661971</v>
      </c>
      <c r="O3591" s="1" t="s">
        <v>7189</v>
      </c>
    </row>
    <row r="3592" spans="1:15" x14ac:dyDescent="0.3">
      <c r="A3592" s="1" t="s">
        <v>75</v>
      </c>
      <c r="B3592" s="1" t="s">
        <v>5772</v>
      </c>
      <c r="C3592" s="1">
        <v>1</v>
      </c>
      <c r="D3592" s="1" t="s">
        <v>7185</v>
      </c>
      <c r="E3592" s="1">
        <v>21</v>
      </c>
      <c r="F3592" s="1" t="s">
        <v>7250</v>
      </c>
      <c r="G3592" s="1" t="s">
        <v>5876</v>
      </c>
      <c r="H3592" s="1" t="s">
        <v>7187</v>
      </c>
      <c r="I3592" s="1" t="b">
        <v>0</v>
      </c>
      <c r="J3592" s="1">
        <v>4</v>
      </c>
      <c r="K3592" s="1">
        <v>0</v>
      </c>
      <c r="L3592" s="1">
        <v>0</v>
      </c>
      <c r="M3592" s="1">
        <v>4</v>
      </c>
      <c r="N3592" s="1">
        <v>1.40845070422535</v>
      </c>
      <c r="O3592" s="1" t="s">
        <v>7204</v>
      </c>
    </row>
    <row r="3593" spans="1:15" x14ac:dyDescent="0.3">
      <c r="A3593" s="1" t="s">
        <v>75</v>
      </c>
      <c r="B3593" s="1" t="s">
        <v>5772</v>
      </c>
      <c r="C3593" s="1">
        <v>1</v>
      </c>
      <c r="D3593" s="1" t="s">
        <v>7185</v>
      </c>
      <c r="E3593" s="1">
        <v>21</v>
      </c>
      <c r="F3593" s="1" t="s">
        <v>7250</v>
      </c>
      <c r="G3593" s="1" t="s">
        <v>5834</v>
      </c>
      <c r="H3593" s="1" t="s">
        <v>7187</v>
      </c>
      <c r="I3593" s="1" t="b">
        <v>0</v>
      </c>
      <c r="J3593" s="1">
        <v>21</v>
      </c>
      <c r="K3593" s="1">
        <v>0</v>
      </c>
      <c r="L3593" s="1">
        <v>0</v>
      </c>
      <c r="M3593" s="1">
        <v>3</v>
      </c>
      <c r="N3593" s="1">
        <v>1.05633802816901</v>
      </c>
      <c r="O3593" s="1" t="s">
        <v>7191</v>
      </c>
    </row>
    <row r="3594" spans="1:15" x14ac:dyDescent="0.3">
      <c r="A3594" s="1" t="s">
        <v>75</v>
      </c>
      <c r="B3594" s="1" t="s">
        <v>5772</v>
      </c>
      <c r="C3594" s="1">
        <v>1</v>
      </c>
      <c r="D3594" s="1" t="s">
        <v>7185</v>
      </c>
      <c r="E3594" s="1">
        <v>22</v>
      </c>
      <c r="F3594" s="1" t="s">
        <v>7251</v>
      </c>
      <c r="G3594" s="1" t="s">
        <v>5814</v>
      </c>
      <c r="H3594" s="1" t="s">
        <v>7187</v>
      </c>
      <c r="I3594" s="1" t="b">
        <v>1</v>
      </c>
      <c r="J3594" s="1">
        <v>0</v>
      </c>
      <c r="K3594" s="1">
        <v>0</v>
      </c>
      <c r="L3594" s="1">
        <v>0</v>
      </c>
      <c r="M3594" s="1">
        <v>104</v>
      </c>
      <c r="N3594" s="1">
        <v>38.095238095238003</v>
      </c>
      <c r="O3594" s="1" t="s">
        <v>7188</v>
      </c>
    </row>
    <row r="3595" spans="1:15" x14ac:dyDescent="0.3">
      <c r="A3595" s="1" t="s">
        <v>75</v>
      </c>
      <c r="B3595" s="1" t="s">
        <v>5772</v>
      </c>
      <c r="C3595" s="1">
        <v>1</v>
      </c>
      <c r="D3595" s="1" t="s">
        <v>7185</v>
      </c>
      <c r="E3595" s="1">
        <v>22</v>
      </c>
      <c r="F3595" s="1" t="s">
        <v>7251</v>
      </c>
      <c r="G3595" s="1" t="s">
        <v>5810</v>
      </c>
      <c r="H3595" s="1" t="s">
        <v>7187</v>
      </c>
      <c r="I3595" s="1" t="b">
        <v>0</v>
      </c>
      <c r="J3595" s="1">
        <v>2</v>
      </c>
      <c r="K3595" s="1">
        <v>0</v>
      </c>
      <c r="L3595" s="1">
        <v>0</v>
      </c>
      <c r="M3595" s="1">
        <v>41</v>
      </c>
      <c r="N3595" s="1">
        <v>15.018315018315</v>
      </c>
      <c r="O3595" s="1" t="s">
        <v>7189</v>
      </c>
    </row>
    <row r="3596" spans="1:15" x14ac:dyDescent="0.3">
      <c r="A3596" s="1" t="s">
        <v>75</v>
      </c>
      <c r="B3596" s="1" t="s">
        <v>5772</v>
      </c>
      <c r="C3596" s="1">
        <v>1</v>
      </c>
      <c r="D3596" s="1" t="s">
        <v>7185</v>
      </c>
      <c r="E3596" s="1">
        <v>22</v>
      </c>
      <c r="F3596" s="1" t="s">
        <v>7251</v>
      </c>
      <c r="G3596" s="1" t="s">
        <v>5801</v>
      </c>
      <c r="H3596" s="1" t="s">
        <v>7187</v>
      </c>
      <c r="I3596" s="1" t="b">
        <v>0</v>
      </c>
      <c r="J3596" s="1">
        <v>1</v>
      </c>
      <c r="K3596" s="1">
        <v>0</v>
      </c>
      <c r="L3596" s="1">
        <v>0</v>
      </c>
      <c r="M3596" s="1">
        <v>31</v>
      </c>
      <c r="N3596" s="1">
        <v>11.355311355311301</v>
      </c>
      <c r="O3596" s="1" t="s">
        <v>7190</v>
      </c>
    </row>
    <row r="3597" spans="1:15" x14ac:dyDescent="0.3">
      <c r="A3597" s="1" t="s">
        <v>75</v>
      </c>
      <c r="B3597" s="1" t="s">
        <v>5772</v>
      </c>
      <c r="C3597" s="1">
        <v>1</v>
      </c>
      <c r="D3597" s="1" t="s">
        <v>7185</v>
      </c>
      <c r="E3597" s="1">
        <v>22</v>
      </c>
      <c r="F3597" s="1" t="s">
        <v>7251</v>
      </c>
      <c r="G3597" s="1" t="s">
        <v>5803</v>
      </c>
      <c r="H3597" s="1" t="s">
        <v>7192</v>
      </c>
      <c r="I3597" s="1" t="b">
        <v>0</v>
      </c>
      <c r="J3597" s="1">
        <v>0</v>
      </c>
      <c r="K3597" s="1">
        <v>1</v>
      </c>
      <c r="L3597" s="1">
        <v>0</v>
      </c>
      <c r="M3597" s="1">
        <v>30</v>
      </c>
      <c r="N3597" s="1">
        <v>10.9890109890109</v>
      </c>
      <c r="O3597" s="1" t="s">
        <v>7193</v>
      </c>
    </row>
    <row r="3598" spans="1:15" x14ac:dyDescent="0.3">
      <c r="A3598" s="1" t="s">
        <v>75</v>
      </c>
      <c r="B3598" s="1" t="s">
        <v>5772</v>
      </c>
      <c r="C3598" s="1">
        <v>1</v>
      </c>
      <c r="D3598" s="1" t="s">
        <v>7185</v>
      </c>
      <c r="E3598" s="1">
        <v>22</v>
      </c>
      <c r="F3598" s="1" t="s">
        <v>7251</v>
      </c>
      <c r="G3598" s="1" t="s">
        <v>5834</v>
      </c>
      <c r="H3598" s="1" t="s">
        <v>7187</v>
      </c>
      <c r="I3598" s="1" t="b">
        <v>0</v>
      </c>
      <c r="J3598" s="1">
        <v>21</v>
      </c>
      <c r="K3598" s="1">
        <v>0</v>
      </c>
      <c r="L3598" s="1">
        <v>0</v>
      </c>
      <c r="M3598" s="1">
        <v>11</v>
      </c>
      <c r="N3598" s="1">
        <v>4.0293040293040203</v>
      </c>
      <c r="O3598" s="1" t="s">
        <v>7191</v>
      </c>
    </row>
    <row r="3599" spans="1:15" x14ac:dyDescent="0.3">
      <c r="A3599" s="1" t="s">
        <v>75</v>
      </c>
      <c r="B3599" s="1" t="s">
        <v>5772</v>
      </c>
      <c r="C3599" s="1">
        <v>1</v>
      </c>
      <c r="D3599" s="1" t="s">
        <v>7185</v>
      </c>
      <c r="E3599" s="1">
        <v>22</v>
      </c>
      <c r="F3599" s="1" t="s">
        <v>7251</v>
      </c>
      <c r="G3599" s="1" t="s">
        <v>5876</v>
      </c>
      <c r="H3599" s="1" t="s">
        <v>7187</v>
      </c>
      <c r="I3599" s="1" t="b">
        <v>0</v>
      </c>
      <c r="J3599" s="1">
        <v>4</v>
      </c>
      <c r="K3599" s="1">
        <v>0</v>
      </c>
      <c r="L3599" s="1">
        <v>0</v>
      </c>
      <c r="M3599" s="1">
        <v>8</v>
      </c>
      <c r="N3599" s="1">
        <v>2.9304029304029302</v>
      </c>
      <c r="O3599" s="1" t="s">
        <v>7204</v>
      </c>
    </row>
    <row r="3600" spans="1:15" x14ac:dyDescent="0.3">
      <c r="A3600" s="1" t="s">
        <v>75</v>
      </c>
      <c r="B3600" s="1" t="s">
        <v>5772</v>
      </c>
      <c r="C3600" s="1">
        <v>1</v>
      </c>
      <c r="D3600" s="1" t="s">
        <v>7185</v>
      </c>
      <c r="E3600" s="1">
        <v>23</v>
      </c>
      <c r="F3600" s="1" t="s">
        <v>7252</v>
      </c>
      <c r="G3600" s="1" t="s">
        <v>5814</v>
      </c>
      <c r="H3600" s="1" t="s">
        <v>7187</v>
      </c>
      <c r="I3600" s="1" t="b">
        <v>1</v>
      </c>
      <c r="J3600" s="1">
        <v>0</v>
      </c>
      <c r="K3600" s="1">
        <v>0</v>
      </c>
      <c r="L3600" s="1">
        <v>0</v>
      </c>
      <c r="M3600" s="1">
        <v>352</v>
      </c>
      <c r="N3600" s="1">
        <v>50.574712643678097</v>
      </c>
      <c r="O3600" s="1" t="s">
        <v>7188</v>
      </c>
    </row>
    <row r="3601" spans="1:15" x14ac:dyDescent="0.3">
      <c r="A3601" s="1" t="s">
        <v>75</v>
      </c>
      <c r="B3601" s="1" t="s">
        <v>5772</v>
      </c>
      <c r="C3601" s="1">
        <v>1</v>
      </c>
      <c r="D3601" s="1" t="s">
        <v>7185</v>
      </c>
      <c r="E3601" s="1">
        <v>23</v>
      </c>
      <c r="F3601" s="1" t="s">
        <v>7252</v>
      </c>
      <c r="G3601" s="1" t="s">
        <v>5803</v>
      </c>
      <c r="H3601" s="1" t="s">
        <v>7192</v>
      </c>
      <c r="I3601" s="1" t="b">
        <v>0</v>
      </c>
      <c r="J3601" s="1">
        <v>0</v>
      </c>
      <c r="K3601" s="1">
        <v>1</v>
      </c>
      <c r="L3601" s="1">
        <v>0</v>
      </c>
      <c r="M3601" s="1">
        <v>94</v>
      </c>
      <c r="N3601" s="1">
        <v>13.505747126436701</v>
      </c>
      <c r="O3601" s="1" t="s">
        <v>7193</v>
      </c>
    </row>
    <row r="3602" spans="1:15" x14ac:dyDescent="0.3">
      <c r="A3602" s="1" t="s">
        <v>75</v>
      </c>
      <c r="B3602" s="1" t="s">
        <v>5772</v>
      </c>
      <c r="C3602" s="1">
        <v>1</v>
      </c>
      <c r="D3602" s="1" t="s">
        <v>7185</v>
      </c>
      <c r="E3602" s="1">
        <v>23</v>
      </c>
      <c r="F3602" s="1" t="s">
        <v>7252</v>
      </c>
      <c r="G3602" s="1" t="s">
        <v>5810</v>
      </c>
      <c r="H3602" s="1" t="s">
        <v>7187</v>
      </c>
      <c r="I3602" s="1" t="b">
        <v>0</v>
      </c>
      <c r="J3602" s="1">
        <v>2</v>
      </c>
      <c r="K3602" s="1">
        <v>0</v>
      </c>
      <c r="L3602" s="1">
        <v>0</v>
      </c>
      <c r="M3602" s="1">
        <v>66</v>
      </c>
      <c r="N3602" s="1">
        <v>9.4827586206896495</v>
      </c>
      <c r="O3602" s="1" t="s">
        <v>7189</v>
      </c>
    </row>
    <row r="3603" spans="1:15" x14ac:dyDescent="0.3">
      <c r="A3603" s="1" t="s">
        <v>75</v>
      </c>
      <c r="B3603" s="1" t="s">
        <v>5772</v>
      </c>
      <c r="C3603" s="1">
        <v>1</v>
      </c>
      <c r="D3603" s="1" t="s">
        <v>7185</v>
      </c>
      <c r="E3603" s="1">
        <v>23</v>
      </c>
      <c r="F3603" s="1" t="s">
        <v>7252</v>
      </c>
      <c r="G3603" s="1" t="s">
        <v>5801</v>
      </c>
      <c r="H3603" s="1" t="s">
        <v>7187</v>
      </c>
      <c r="I3603" s="1" t="b">
        <v>0</v>
      </c>
      <c r="J3603" s="1">
        <v>1</v>
      </c>
      <c r="K3603" s="1">
        <v>0</v>
      </c>
      <c r="L3603" s="1">
        <v>0</v>
      </c>
      <c r="M3603" s="1">
        <v>38</v>
      </c>
      <c r="N3603" s="1">
        <v>5.4597701149425202</v>
      </c>
      <c r="O3603" s="1" t="s">
        <v>7190</v>
      </c>
    </row>
    <row r="3604" spans="1:15" x14ac:dyDescent="0.3">
      <c r="A3604" s="1" t="s">
        <v>75</v>
      </c>
      <c r="B3604" s="1" t="s">
        <v>5772</v>
      </c>
      <c r="C3604" s="1">
        <v>1</v>
      </c>
      <c r="D3604" s="1" t="s">
        <v>7185</v>
      </c>
      <c r="E3604" s="1">
        <v>23</v>
      </c>
      <c r="F3604" s="1" t="s">
        <v>7252</v>
      </c>
      <c r="G3604" s="1" t="s">
        <v>5803</v>
      </c>
      <c r="H3604" s="1" t="s">
        <v>7195</v>
      </c>
      <c r="I3604" s="1" t="b">
        <v>0</v>
      </c>
      <c r="J3604" s="1">
        <v>0</v>
      </c>
      <c r="K3604" s="1">
        <v>1</v>
      </c>
      <c r="L3604" s="1">
        <v>0</v>
      </c>
      <c r="M3604" s="1">
        <v>14</v>
      </c>
      <c r="N3604" s="1">
        <v>2.0114942528735602</v>
      </c>
      <c r="O3604" s="1" t="s">
        <v>7196</v>
      </c>
    </row>
    <row r="3605" spans="1:15" x14ac:dyDescent="0.3">
      <c r="A3605" s="1" t="s">
        <v>75</v>
      </c>
      <c r="B3605" s="1" t="s">
        <v>5772</v>
      </c>
      <c r="C3605" s="1">
        <v>1</v>
      </c>
      <c r="D3605" s="1" t="s">
        <v>7185</v>
      </c>
      <c r="E3605" s="1">
        <v>23</v>
      </c>
      <c r="F3605" s="1" t="s">
        <v>7252</v>
      </c>
      <c r="G3605" s="1" t="s">
        <v>5834</v>
      </c>
      <c r="H3605" s="1" t="s">
        <v>7187</v>
      </c>
      <c r="I3605" s="1" t="b">
        <v>0</v>
      </c>
      <c r="J3605" s="1">
        <v>9</v>
      </c>
      <c r="K3605" s="1">
        <v>0</v>
      </c>
      <c r="L3605" s="1">
        <v>0</v>
      </c>
      <c r="M3605" s="1">
        <v>8</v>
      </c>
      <c r="N3605" s="1">
        <v>1.14942528735632</v>
      </c>
      <c r="O3605" s="1" t="s">
        <v>7253</v>
      </c>
    </row>
    <row r="3606" spans="1:15" x14ac:dyDescent="0.3">
      <c r="A3606" s="1" t="s">
        <v>75</v>
      </c>
      <c r="B3606" s="1" t="s">
        <v>5772</v>
      </c>
      <c r="C3606" s="1">
        <v>1</v>
      </c>
      <c r="D3606" s="1" t="s">
        <v>7185</v>
      </c>
      <c r="E3606" s="1">
        <v>23</v>
      </c>
      <c r="F3606" s="1" t="s">
        <v>7252</v>
      </c>
      <c r="G3606" s="1" t="s">
        <v>5834</v>
      </c>
      <c r="H3606" s="1" t="s">
        <v>7187</v>
      </c>
      <c r="I3606" s="1" t="b">
        <v>0</v>
      </c>
      <c r="J3606" s="1">
        <v>6</v>
      </c>
      <c r="K3606" s="1">
        <v>0</v>
      </c>
      <c r="L3606" s="1">
        <v>0</v>
      </c>
      <c r="M3606" s="1">
        <v>8</v>
      </c>
      <c r="N3606" s="1">
        <v>1.14942528735632</v>
      </c>
      <c r="O3606" s="1" t="s">
        <v>7194</v>
      </c>
    </row>
    <row r="3607" spans="1:15" x14ac:dyDescent="0.3">
      <c r="A3607" s="1" t="s">
        <v>75</v>
      </c>
      <c r="B3607" s="1" t="s">
        <v>5772</v>
      </c>
      <c r="C3607" s="1">
        <v>1</v>
      </c>
      <c r="D3607" s="1" t="s">
        <v>7185</v>
      </c>
      <c r="E3607" s="1">
        <v>24</v>
      </c>
      <c r="F3607" s="1" t="s">
        <v>7254</v>
      </c>
      <c r="G3607" s="1" t="s">
        <v>5810</v>
      </c>
      <c r="H3607" s="1" t="s">
        <v>7187</v>
      </c>
      <c r="I3607" s="1" t="b">
        <v>0</v>
      </c>
      <c r="J3607" s="1">
        <v>2</v>
      </c>
      <c r="K3607" s="1">
        <v>0</v>
      </c>
      <c r="L3607" s="1">
        <v>0</v>
      </c>
      <c r="M3607" s="1">
        <v>56</v>
      </c>
      <c r="N3607" s="1">
        <v>24.454148471615699</v>
      </c>
      <c r="O3607" s="1" t="s">
        <v>7189</v>
      </c>
    </row>
    <row r="3608" spans="1:15" x14ac:dyDescent="0.3">
      <c r="A3608" s="1" t="s">
        <v>75</v>
      </c>
      <c r="B3608" s="1" t="s">
        <v>5772</v>
      </c>
      <c r="C3608" s="1">
        <v>1</v>
      </c>
      <c r="D3608" s="1" t="s">
        <v>7185</v>
      </c>
      <c r="E3608" s="1">
        <v>24</v>
      </c>
      <c r="F3608" s="1" t="s">
        <v>7254</v>
      </c>
      <c r="G3608" s="1" t="s">
        <v>5834</v>
      </c>
      <c r="H3608" s="1" t="s">
        <v>7187</v>
      </c>
      <c r="I3608" s="1" t="b">
        <v>0</v>
      </c>
      <c r="J3608" s="1">
        <v>14</v>
      </c>
      <c r="K3608" s="1">
        <v>0</v>
      </c>
      <c r="L3608" s="1">
        <v>0</v>
      </c>
      <c r="M3608" s="1">
        <v>38</v>
      </c>
      <c r="N3608" s="1">
        <v>16.5938864628821</v>
      </c>
      <c r="O3608" s="1" t="s">
        <v>7213</v>
      </c>
    </row>
    <row r="3609" spans="1:15" x14ac:dyDescent="0.3">
      <c r="A3609" s="1" t="s">
        <v>75</v>
      </c>
      <c r="B3609" s="1" t="s">
        <v>5772</v>
      </c>
      <c r="C3609" s="1">
        <v>1</v>
      </c>
      <c r="D3609" s="1" t="s">
        <v>7185</v>
      </c>
      <c r="E3609" s="1">
        <v>24</v>
      </c>
      <c r="F3609" s="1" t="s">
        <v>7254</v>
      </c>
      <c r="G3609" s="1" t="s">
        <v>5801</v>
      </c>
      <c r="H3609" s="1" t="s">
        <v>7187</v>
      </c>
      <c r="I3609" s="1" t="b">
        <v>0</v>
      </c>
      <c r="J3609" s="1">
        <v>1</v>
      </c>
      <c r="K3609" s="1">
        <v>0</v>
      </c>
      <c r="L3609" s="1">
        <v>0</v>
      </c>
      <c r="M3609" s="1">
        <v>25</v>
      </c>
      <c r="N3609" s="1">
        <v>10.917030567685501</v>
      </c>
      <c r="O3609" s="1" t="s">
        <v>7190</v>
      </c>
    </row>
    <row r="3610" spans="1:15" x14ac:dyDescent="0.3">
      <c r="A3610" s="1" t="s">
        <v>75</v>
      </c>
      <c r="B3610" s="1" t="s">
        <v>5772</v>
      </c>
      <c r="C3610" s="1">
        <v>1</v>
      </c>
      <c r="D3610" s="1" t="s">
        <v>7185</v>
      </c>
      <c r="E3610" s="1">
        <v>24</v>
      </c>
      <c r="F3610" s="1" t="s">
        <v>7254</v>
      </c>
      <c r="G3610" s="1" t="s">
        <v>5834</v>
      </c>
      <c r="H3610" s="1" t="s">
        <v>7187</v>
      </c>
      <c r="I3610" s="1" t="b">
        <v>0</v>
      </c>
      <c r="J3610" s="1">
        <v>21</v>
      </c>
      <c r="K3610" s="1">
        <v>0</v>
      </c>
      <c r="L3610" s="1">
        <v>0</v>
      </c>
      <c r="M3610" s="1">
        <v>18</v>
      </c>
      <c r="N3610" s="1">
        <v>7.8602620087336197</v>
      </c>
      <c r="O3610" s="1" t="e">
        <f>----------------tcctacctcaaccgctaccgcgag</f>
        <v>#NAME?</v>
      </c>
    </row>
    <row r="3611" spans="1:15" x14ac:dyDescent="0.3">
      <c r="A3611" s="1" t="s">
        <v>75</v>
      </c>
      <c r="B3611" s="1" t="s">
        <v>5772</v>
      </c>
      <c r="C3611" s="1">
        <v>1</v>
      </c>
      <c r="D3611" s="1" t="s">
        <v>7185</v>
      </c>
      <c r="E3611" s="1">
        <v>24</v>
      </c>
      <c r="F3611" s="1" t="s">
        <v>7254</v>
      </c>
      <c r="G3611" s="1" t="s">
        <v>5814</v>
      </c>
      <c r="H3611" s="1" t="s">
        <v>7187</v>
      </c>
      <c r="I3611" s="1" t="b">
        <v>1</v>
      </c>
      <c r="J3611" s="1">
        <v>0</v>
      </c>
      <c r="K3611" s="1">
        <v>0</v>
      </c>
      <c r="L3611" s="1">
        <v>0</v>
      </c>
      <c r="M3611" s="1">
        <v>15</v>
      </c>
      <c r="N3611" s="1">
        <v>6.5502183406113499</v>
      </c>
      <c r="O3611" s="1" t="s">
        <v>7188</v>
      </c>
    </row>
    <row r="3612" spans="1:15" x14ac:dyDescent="0.3">
      <c r="A3612" s="1" t="s">
        <v>75</v>
      </c>
      <c r="B3612" s="1" t="s">
        <v>5772</v>
      </c>
      <c r="C3612" s="1">
        <v>1</v>
      </c>
      <c r="D3612" s="1" t="s">
        <v>7185</v>
      </c>
      <c r="E3612" s="1">
        <v>24</v>
      </c>
      <c r="F3612" s="1" t="s">
        <v>7254</v>
      </c>
      <c r="G3612" s="1" t="s">
        <v>5803</v>
      </c>
      <c r="H3612" s="1" t="s">
        <v>7192</v>
      </c>
      <c r="I3612" s="1" t="b">
        <v>0</v>
      </c>
      <c r="J3612" s="1">
        <v>0</v>
      </c>
      <c r="K3612" s="1">
        <v>1</v>
      </c>
      <c r="L3612" s="1">
        <v>0</v>
      </c>
      <c r="M3612" s="1">
        <v>11</v>
      </c>
      <c r="N3612" s="1">
        <v>4.8034934497816497</v>
      </c>
      <c r="O3612" s="1" t="s">
        <v>7193</v>
      </c>
    </row>
    <row r="3613" spans="1:15" x14ac:dyDescent="0.3">
      <c r="A3613" s="1" t="s">
        <v>75</v>
      </c>
      <c r="B3613" s="1" t="s">
        <v>5772</v>
      </c>
      <c r="C3613" s="1">
        <v>1</v>
      </c>
      <c r="D3613" s="1" t="s">
        <v>7185</v>
      </c>
      <c r="E3613" s="1">
        <v>24</v>
      </c>
      <c r="F3613" s="1" t="s">
        <v>7254</v>
      </c>
      <c r="G3613" s="1" t="s">
        <v>5803</v>
      </c>
      <c r="H3613" s="1" t="s">
        <v>7195</v>
      </c>
      <c r="I3613" s="1" t="b">
        <v>0</v>
      </c>
      <c r="J3613" s="1">
        <v>0</v>
      </c>
      <c r="K3613" s="1">
        <v>1</v>
      </c>
      <c r="L3613" s="1">
        <v>0</v>
      </c>
      <c r="M3613" s="1">
        <v>9</v>
      </c>
      <c r="N3613" s="1">
        <v>3.9301310043668098</v>
      </c>
      <c r="O3613" s="1" t="s">
        <v>7196</v>
      </c>
    </row>
    <row r="3614" spans="1:15" x14ac:dyDescent="0.3">
      <c r="A3614" s="1" t="s">
        <v>75</v>
      </c>
      <c r="B3614" s="1" t="s">
        <v>5772</v>
      </c>
      <c r="C3614" s="1">
        <v>1</v>
      </c>
      <c r="D3614" s="1" t="s">
        <v>7185</v>
      </c>
      <c r="E3614" s="1">
        <v>24</v>
      </c>
      <c r="F3614" s="1" t="s">
        <v>7254</v>
      </c>
      <c r="G3614" s="1" t="s">
        <v>5834</v>
      </c>
      <c r="H3614" s="1" t="s">
        <v>7187</v>
      </c>
      <c r="I3614" s="1" t="b">
        <v>0</v>
      </c>
      <c r="J3614" s="1">
        <v>20</v>
      </c>
      <c r="K3614" s="1">
        <v>0</v>
      </c>
      <c r="L3614" s="1">
        <v>0</v>
      </c>
      <c r="M3614" s="1">
        <v>7</v>
      </c>
      <c r="N3614" s="1">
        <v>3.0567685589519602</v>
      </c>
      <c r="O3614" s="1" t="s">
        <v>7215</v>
      </c>
    </row>
    <row r="3615" spans="1:15" x14ac:dyDescent="0.3">
      <c r="A3615" s="1" t="s">
        <v>75</v>
      </c>
      <c r="B3615" s="1" t="s">
        <v>5772</v>
      </c>
      <c r="C3615" s="1">
        <v>1</v>
      </c>
      <c r="D3615" s="1" t="s">
        <v>7185</v>
      </c>
      <c r="E3615" s="1">
        <v>24</v>
      </c>
      <c r="F3615" s="1" t="s">
        <v>7254</v>
      </c>
      <c r="G3615" s="1" t="s">
        <v>5816</v>
      </c>
      <c r="H3615" s="1" t="s">
        <v>7187</v>
      </c>
      <c r="I3615" s="1" t="b">
        <v>0</v>
      </c>
      <c r="J3615" s="1">
        <v>3</v>
      </c>
      <c r="K3615" s="1">
        <v>0</v>
      </c>
      <c r="L3615" s="1">
        <v>0</v>
      </c>
      <c r="M3615" s="1">
        <v>5</v>
      </c>
      <c r="N3615" s="1">
        <v>2.1834061135371101</v>
      </c>
      <c r="O3615" s="1" t="s">
        <v>7197</v>
      </c>
    </row>
    <row r="3616" spans="1:15" x14ac:dyDescent="0.3">
      <c r="A3616" s="1" t="s">
        <v>75</v>
      </c>
      <c r="B3616" s="1" t="s">
        <v>5772</v>
      </c>
      <c r="C3616" s="1">
        <v>1</v>
      </c>
      <c r="D3616" s="1" t="s">
        <v>7185</v>
      </c>
      <c r="E3616" s="1">
        <v>24</v>
      </c>
      <c r="F3616" s="1" t="s">
        <v>7254</v>
      </c>
      <c r="G3616" s="1" t="s">
        <v>5876</v>
      </c>
      <c r="H3616" s="1" t="s">
        <v>7187</v>
      </c>
      <c r="I3616" s="1" t="b">
        <v>0</v>
      </c>
      <c r="J3616" s="1">
        <v>4</v>
      </c>
      <c r="K3616" s="1">
        <v>0</v>
      </c>
      <c r="L3616" s="1">
        <v>0</v>
      </c>
      <c r="M3616" s="1">
        <v>5</v>
      </c>
      <c r="N3616" s="1">
        <v>2.1834061135371101</v>
      </c>
      <c r="O3616" s="1" t="s">
        <v>7204</v>
      </c>
    </row>
    <row r="3617" spans="1:15" x14ac:dyDescent="0.3">
      <c r="A3617" s="1" t="s">
        <v>75</v>
      </c>
      <c r="B3617" s="1" t="s">
        <v>5772</v>
      </c>
      <c r="C3617" s="1">
        <v>1</v>
      </c>
      <c r="D3617" s="1" t="s">
        <v>7185</v>
      </c>
      <c r="E3617" s="1">
        <v>24</v>
      </c>
      <c r="F3617" s="1" t="s">
        <v>7254</v>
      </c>
      <c r="G3617" s="1" t="s">
        <v>5834</v>
      </c>
      <c r="H3617" s="1" t="s">
        <v>7187</v>
      </c>
      <c r="I3617" s="1" t="b">
        <v>0</v>
      </c>
      <c r="J3617" s="1">
        <v>6</v>
      </c>
      <c r="K3617" s="1">
        <v>0</v>
      </c>
      <c r="L3617" s="1">
        <v>0</v>
      </c>
      <c r="M3617" s="1">
        <v>4</v>
      </c>
      <c r="N3617" s="1">
        <v>1.74672489082969</v>
      </c>
      <c r="O3617" s="1" t="s">
        <v>7194</v>
      </c>
    </row>
    <row r="3618" spans="1:15" x14ac:dyDescent="0.3">
      <c r="A3618" s="1" t="s">
        <v>75</v>
      </c>
      <c r="B3618" s="1" t="s">
        <v>5772</v>
      </c>
      <c r="C3618" s="1">
        <v>1</v>
      </c>
      <c r="D3618" s="1" t="s">
        <v>7185</v>
      </c>
      <c r="E3618" s="1">
        <v>24</v>
      </c>
      <c r="F3618" s="1" t="s">
        <v>7254</v>
      </c>
      <c r="G3618" s="1" t="s">
        <v>5834</v>
      </c>
      <c r="H3618" s="1" t="s">
        <v>7187</v>
      </c>
      <c r="I3618" s="1" t="b">
        <v>0</v>
      </c>
      <c r="J3618" s="1">
        <v>21</v>
      </c>
      <c r="K3618" s="1">
        <v>0</v>
      </c>
      <c r="L3618" s="1">
        <v>0</v>
      </c>
      <c r="M3618" s="1">
        <v>3</v>
      </c>
      <c r="N3618" s="1">
        <v>1.31004366812227</v>
      </c>
      <c r="O3618" s="1" t="s">
        <v>7191</v>
      </c>
    </row>
    <row r="3619" spans="1:15" x14ac:dyDescent="0.3">
      <c r="A3619" s="1" t="s">
        <v>75</v>
      </c>
      <c r="B3619" s="1" t="s">
        <v>5772</v>
      </c>
      <c r="C3619" s="1">
        <v>1</v>
      </c>
      <c r="D3619" s="1" t="s">
        <v>7185</v>
      </c>
      <c r="E3619" s="1">
        <v>25</v>
      </c>
      <c r="F3619" s="1" t="s">
        <v>7255</v>
      </c>
      <c r="G3619" s="1" t="s">
        <v>5810</v>
      </c>
      <c r="H3619" s="1" t="s">
        <v>7187</v>
      </c>
      <c r="I3619" s="1" t="b">
        <v>0</v>
      </c>
      <c r="J3619" s="1">
        <v>2</v>
      </c>
      <c r="K3619" s="1">
        <v>0</v>
      </c>
      <c r="L3619" s="1">
        <v>0</v>
      </c>
      <c r="M3619" s="1">
        <v>80</v>
      </c>
      <c r="N3619" s="1">
        <v>32.653061224489797</v>
      </c>
      <c r="O3619" s="1" t="s">
        <v>7189</v>
      </c>
    </row>
    <row r="3620" spans="1:15" x14ac:dyDescent="0.3">
      <c r="A3620" s="1" t="s">
        <v>75</v>
      </c>
      <c r="B3620" s="1" t="s">
        <v>5772</v>
      </c>
      <c r="C3620" s="1">
        <v>1</v>
      </c>
      <c r="D3620" s="1" t="s">
        <v>7185</v>
      </c>
      <c r="E3620" s="1">
        <v>25</v>
      </c>
      <c r="F3620" s="1" t="s">
        <v>7255</v>
      </c>
      <c r="G3620" s="1" t="s">
        <v>5803</v>
      </c>
      <c r="H3620" s="1" t="s">
        <v>7195</v>
      </c>
      <c r="I3620" s="1" t="b">
        <v>0</v>
      </c>
      <c r="J3620" s="1">
        <v>0</v>
      </c>
      <c r="K3620" s="1">
        <v>1</v>
      </c>
      <c r="L3620" s="1">
        <v>0</v>
      </c>
      <c r="M3620" s="1">
        <v>60</v>
      </c>
      <c r="N3620" s="1">
        <v>24.4897959183673</v>
      </c>
      <c r="O3620" s="1" t="s">
        <v>7196</v>
      </c>
    </row>
    <row r="3621" spans="1:15" x14ac:dyDescent="0.3">
      <c r="A3621" s="1" t="s">
        <v>75</v>
      </c>
      <c r="B3621" s="1" t="s">
        <v>5772</v>
      </c>
      <c r="C3621" s="1">
        <v>1</v>
      </c>
      <c r="D3621" s="1" t="s">
        <v>7185</v>
      </c>
      <c r="E3621" s="1">
        <v>25</v>
      </c>
      <c r="F3621" s="1" t="s">
        <v>7255</v>
      </c>
      <c r="G3621" s="1" t="s">
        <v>5814</v>
      </c>
      <c r="H3621" s="1" t="s">
        <v>7187</v>
      </c>
      <c r="I3621" s="1" t="b">
        <v>1</v>
      </c>
      <c r="J3621" s="1">
        <v>0</v>
      </c>
      <c r="K3621" s="1">
        <v>0</v>
      </c>
      <c r="L3621" s="1">
        <v>0</v>
      </c>
      <c r="M3621" s="1">
        <v>57</v>
      </c>
      <c r="N3621" s="1">
        <v>23.265306122448902</v>
      </c>
      <c r="O3621" s="1" t="s">
        <v>7188</v>
      </c>
    </row>
    <row r="3622" spans="1:15" x14ac:dyDescent="0.3">
      <c r="A3622" s="1" t="s">
        <v>75</v>
      </c>
      <c r="B3622" s="1" t="s">
        <v>5772</v>
      </c>
      <c r="C3622" s="1">
        <v>1</v>
      </c>
      <c r="D3622" s="1" t="s">
        <v>7185</v>
      </c>
      <c r="E3622" s="1">
        <v>25</v>
      </c>
      <c r="F3622" s="1" t="s">
        <v>7255</v>
      </c>
      <c r="G3622" s="1" t="s">
        <v>5801</v>
      </c>
      <c r="H3622" s="1" t="s">
        <v>7187</v>
      </c>
      <c r="I3622" s="1" t="b">
        <v>0</v>
      </c>
      <c r="J3622" s="1">
        <v>1</v>
      </c>
      <c r="K3622" s="1">
        <v>0</v>
      </c>
      <c r="L3622" s="1">
        <v>0</v>
      </c>
      <c r="M3622" s="1">
        <v>10</v>
      </c>
      <c r="N3622" s="1">
        <v>4.0816326530612201</v>
      </c>
      <c r="O3622" s="1" t="s">
        <v>7190</v>
      </c>
    </row>
    <row r="3623" spans="1:15" x14ac:dyDescent="0.3">
      <c r="A3623" s="1" t="s">
        <v>75</v>
      </c>
      <c r="B3623" s="1" t="s">
        <v>5772</v>
      </c>
      <c r="C3623" s="1">
        <v>1</v>
      </c>
      <c r="D3623" s="1" t="s">
        <v>7185</v>
      </c>
      <c r="E3623" s="1">
        <v>25</v>
      </c>
      <c r="F3623" s="1" t="s">
        <v>7255</v>
      </c>
      <c r="G3623" s="1" t="s">
        <v>5876</v>
      </c>
      <c r="H3623" s="1" t="s">
        <v>7187</v>
      </c>
      <c r="I3623" s="1" t="b">
        <v>0</v>
      </c>
      <c r="J3623" s="1">
        <v>4</v>
      </c>
      <c r="K3623" s="1">
        <v>0</v>
      </c>
      <c r="L3623" s="1">
        <v>0</v>
      </c>
      <c r="M3623" s="1">
        <v>5</v>
      </c>
      <c r="N3623" s="1">
        <v>2.0408163265306101</v>
      </c>
      <c r="O3623" s="1" t="s">
        <v>7204</v>
      </c>
    </row>
    <row r="3624" spans="1:15" x14ac:dyDescent="0.3">
      <c r="A3624" s="1" t="s">
        <v>75</v>
      </c>
      <c r="B3624" s="1" t="s">
        <v>5772</v>
      </c>
      <c r="C3624" s="1">
        <v>1</v>
      </c>
      <c r="D3624" s="1" t="s">
        <v>7185</v>
      </c>
      <c r="E3624" s="1">
        <v>26</v>
      </c>
      <c r="F3624" s="1" t="s">
        <v>7256</v>
      </c>
      <c r="G3624" s="1" t="s">
        <v>5810</v>
      </c>
      <c r="H3624" s="1" t="s">
        <v>7187</v>
      </c>
      <c r="I3624" s="1" t="b">
        <v>0</v>
      </c>
      <c r="J3624" s="1">
        <v>2</v>
      </c>
      <c r="K3624" s="1">
        <v>0</v>
      </c>
      <c r="L3624" s="1">
        <v>0</v>
      </c>
      <c r="M3624" s="1">
        <v>26</v>
      </c>
      <c r="N3624" s="1">
        <v>21.138211382113798</v>
      </c>
      <c r="O3624" s="1" t="s">
        <v>7189</v>
      </c>
    </row>
    <row r="3625" spans="1:15" x14ac:dyDescent="0.3">
      <c r="A3625" s="1" t="s">
        <v>75</v>
      </c>
      <c r="B3625" s="1" t="s">
        <v>5772</v>
      </c>
      <c r="C3625" s="1">
        <v>1</v>
      </c>
      <c r="D3625" s="1" t="s">
        <v>7185</v>
      </c>
      <c r="E3625" s="1">
        <v>26</v>
      </c>
      <c r="F3625" s="1" t="s">
        <v>7256</v>
      </c>
      <c r="G3625" s="1" t="s">
        <v>5814</v>
      </c>
      <c r="H3625" s="1" t="s">
        <v>7187</v>
      </c>
      <c r="I3625" s="1" t="b">
        <v>1</v>
      </c>
      <c r="J3625" s="1">
        <v>0</v>
      </c>
      <c r="K3625" s="1">
        <v>0</v>
      </c>
      <c r="L3625" s="1">
        <v>0</v>
      </c>
      <c r="M3625" s="1">
        <v>22</v>
      </c>
      <c r="N3625" s="1">
        <v>17.886178861788601</v>
      </c>
      <c r="O3625" s="1" t="s">
        <v>7188</v>
      </c>
    </row>
    <row r="3626" spans="1:15" x14ac:dyDescent="0.3">
      <c r="A3626" s="1" t="s">
        <v>75</v>
      </c>
      <c r="B3626" s="1" t="s">
        <v>5772</v>
      </c>
      <c r="C3626" s="1">
        <v>1</v>
      </c>
      <c r="D3626" s="1" t="s">
        <v>7185</v>
      </c>
      <c r="E3626" s="1">
        <v>26</v>
      </c>
      <c r="F3626" s="1" t="s">
        <v>7256</v>
      </c>
      <c r="G3626" s="1" t="s">
        <v>5801</v>
      </c>
      <c r="H3626" s="1" t="s">
        <v>7187</v>
      </c>
      <c r="I3626" s="1" t="b">
        <v>0</v>
      </c>
      <c r="J3626" s="1">
        <v>1</v>
      </c>
      <c r="K3626" s="1">
        <v>0</v>
      </c>
      <c r="L3626" s="1">
        <v>0</v>
      </c>
      <c r="M3626" s="1">
        <v>15</v>
      </c>
      <c r="N3626" s="1">
        <v>12.1951219512195</v>
      </c>
      <c r="O3626" s="1" t="s">
        <v>7190</v>
      </c>
    </row>
    <row r="3627" spans="1:15" x14ac:dyDescent="0.3">
      <c r="A3627" s="1" t="s">
        <v>75</v>
      </c>
      <c r="B3627" s="1" t="s">
        <v>5772</v>
      </c>
      <c r="C3627" s="1">
        <v>1</v>
      </c>
      <c r="D3627" s="1" t="s">
        <v>7185</v>
      </c>
      <c r="E3627" s="1">
        <v>26</v>
      </c>
      <c r="F3627" s="1" t="s">
        <v>7256</v>
      </c>
      <c r="G3627" s="1" t="s">
        <v>5803</v>
      </c>
      <c r="H3627" s="1" t="s">
        <v>7192</v>
      </c>
      <c r="I3627" s="1" t="b">
        <v>0</v>
      </c>
      <c r="J3627" s="1">
        <v>0</v>
      </c>
      <c r="K3627" s="1">
        <v>1</v>
      </c>
      <c r="L3627" s="1">
        <v>0</v>
      </c>
      <c r="M3627" s="1">
        <v>13</v>
      </c>
      <c r="N3627" s="1">
        <v>10.569105691056899</v>
      </c>
      <c r="O3627" s="1" t="s">
        <v>7193</v>
      </c>
    </row>
    <row r="3628" spans="1:15" x14ac:dyDescent="0.3">
      <c r="A3628" s="1" t="s">
        <v>75</v>
      </c>
      <c r="B3628" s="1" t="s">
        <v>5772</v>
      </c>
      <c r="C3628" s="1">
        <v>1</v>
      </c>
      <c r="D3628" s="1" t="s">
        <v>7185</v>
      </c>
      <c r="E3628" s="1">
        <v>26</v>
      </c>
      <c r="F3628" s="1" t="s">
        <v>7256</v>
      </c>
      <c r="G3628" s="1" t="s">
        <v>5803</v>
      </c>
      <c r="H3628" s="1" t="s">
        <v>7195</v>
      </c>
      <c r="I3628" s="1" t="b">
        <v>0</v>
      </c>
      <c r="J3628" s="1">
        <v>0</v>
      </c>
      <c r="K3628" s="1">
        <v>1</v>
      </c>
      <c r="L3628" s="1">
        <v>0</v>
      </c>
      <c r="M3628" s="1">
        <v>11</v>
      </c>
      <c r="N3628" s="1">
        <v>8.9430894308943092</v>
      </c>
      <c r="O3628" s="1" t="s">
        <v>7196</v>
      </c>
    </row>
    <row r="3629" spans="1:15" x14ac:dyDescent="0.3">
      <c r="A3629" s="1" t="s">
        <v>75</v>
      </c>
      <c r="B3629" s="1" t="s">
        <v>5772</v>
      </c>
      <c r="C3629" s="1">
        <v>1</v>
      </c>
      <c r="D3629" s="1" t="s">
        <v>7185</v>
      </c>
      <c r="E3629" s="1">
        <v>26</v>
      </c>
      <c r="F3629" s="1" t="s">
        <v>7256</v>
      </c>
      <c r="G3629" s="1" t="s">
        <v>5834</v>
      </c>
      <c r="H3629" s="1" t="s">
        <v>7187</v>
      </c>
      <c r="I3629" s="1" t="b">
        <v>0</v>
      </c>
      <c r="J3629" s="1">
        <v>21</v>
      </c>
      <c r="K3629" s="1">
        <v>0</v>
      </c>
      <c r="L3629" s="1">
        <v>0</v>
      </c>
      <c r="M3629" s="1">
        <v>9</v>
      </c>
      <c r="N3629" s="1">
        <v>7.3170731707316996</v>
      </c>
      <c r="O3629" s="1" t="s">
        <v>7191</v>
      </c>
    </row>
    <row r="3630" spans="1:15" x14ac:dyDescent="0.3">
      <c r="A3630" s="1" t="s">
        <v>75</v>
      </c>
      <c r="B3630" s="1" t="s">
        <v>5772</v>
      </c>
      <c r="C3630" s="1">
        <v>1</v>
      </c>
      <c r="D3630" s="1" t="s">
        <v>7185</v>
      </c>
      <c r="E3630" s="1">
        <v>26</v>
      </c>
      <c r="F3630" s="1" t="s">
        <v>7256</v>
      </c>
      <c r="G3630" s="1" t="s">
        <v>5834</v>
      </c>
      <c r="H3630" s="1" t="s">
        <v>7187</v>
      </c>
      <c r="I3630" s="1" t="b">
        <v>0</v>
      </c>
      <c r="J3630" s="1">
        <v>14</v>
      </c>
      <c r="K3630" s="1">
        <v>0</v>
      </c>
      <c r="L3630" s="1">
        <v>0</v>
      </c>
      <c r="M3630" s="1">
        <v>5</v>
      </c>
      <c r="N3630" s="1">
        <v>4.0650406504065</v>
      </c>
      <c r="O3630" s="1" t="s">
        <v>7213</v>
      </c>
    </row>
    <row r="3631" spans="1:15" x14ac:dyDescent="0.3">
      <c r="A3631" s="1" t="s">
        <v>75</v>
      </c>
      <c r="B3631" s="1" t="s">
        <v>5772</v>
      </c>
      <c r="C3631" s="1">
        <v>1</v>
      </c>
      <c r="D3631" s="1" t="s">
        <v>7185</v>
      </c>
      <c r="E3631" s="1">
        <v>26</v>
      </c>
      <c r="F3631" s="1" t="s">
        <v>7256</v>
      </c>
      <c r="G3631" s="1" t="s">
        <v>5834</v>
      </c>
      <c r="H3631" s="1" t="s">
        <v>7187</v>
      </c>
      <c r="I3631" s="1" t="b">
        <v>0</v>
      </c>
      <c r="J3631" s="1">
        <v>21</v>
      </c>
      <c r="K3631" s="1">
        <v>0</v>
      </c>
      <c r="L3631" s="1">
        <v>2</v>
      </c>
      <c r="M3631" s="1">
        <v>2</v>
      </c>
      <c r="N3631" s="1">
        <v>1.6260162601626</v>
      </c>
      <c r="O3631" s="1" t="s">
        <v>7257</v>
      </c>
    </row>
    <row r="3632" spans="1:15" x14ac:dyDescent="0.3">
      <c r="A3632" s="1" t="s">
        <v>75</v>
      </c>
      <c r="B3632" s="1" t="s">
        <v>5772</v>
      </c>
      <c r="C3632" s="1">
        <v>1</v>
      </c>
      <c r="D3632" s="1" t="s">
        <v>7185</v>
      </c>
      <c r="E3632" s="1">
        <v>26</v>
      </c>
      <c r="F3632" s="1" t="s">
        <v>7256</v>
      </c>
      <c r="G3632" s="1" t="s">
        <v>5834</v>
      </c>
      <c r="H3632" s="1" t="s">
        <v>7187</v>
      </c>
      <c r="I3632" s="1" t="b">
        <v>0</v>
      </c>
      <c r="J3632" s="1">
        <v>8</v>
      </c>
      <c r="K3632" s="1">
        <v>0</v>
      </c>
      <c r="L3632" s="1">
        <v>0</v>
      </c>
      <c r="M3632" s="1">
        <v>2</v>
      </c>
      <c r="N3632" s="1">
        <v>1.6260162601626</v>
      </c>
      <c r="O3632" s="1" t="s">
        <v>7258</v>
      </c>
    </row>
    <row r="3633" spans="1:15" x14ac:dyDescent="0.3">
      <c r="A3633" s="1" t="s">
        <v>75</v>
      </c>
      <c r="B3633" s="1" t="s">
        <v>5772</v>
      </c>
      <c r="C3633" s="1">
        <v>1</v>
      </c>
      <c r="D3633" s="1" t="s">
        <v>7185</v>
      </c>
      <c r="E3633" s="1">
        <v>27</v>
      </c>
      <c r="F3633" s="1" t="s">
        <v>7259</v>
      </c>
      <c r="G3633" s="1" t="s">
        <v>5814</v>
      </c>
      <c r="H3633" s="1" t="s">
        <v>7187</v>
      </c>
      <c r="I3633" s="1" t="b">
        <v>1</v>
      </c>
      <c r="J3633" s="1">
        <v>0</v>
      </c>
      <c r="K3633" s="1">
        <v>0</v>
      </c>
      <c r="L3633" s="1">
        <v>0</v>
      </c>
      <c r="M3633" s="1">
        <v>132</v>
      </c>
      <c r="N3633" s="1">
        <v>84.076433121019093</v>
      </c>
      <c r="O3633" s="1" t="s">
        <v>7188</v>
      </c>
    </row>
    <row r="3634" spans="1:15" x14ac:dyDescent="0.3">
      <c r="A3634" s="1" t="s">
        <v>75</v>
      </c>
      <c r="B3634" s="1" t="s">
        <v>5772</v>
      </c>
      <c r="C3634" s="1">
        <v>1</v>
      </c>
      <c r="D3634" s="1" t="s">
        <v>7185</v>
      </c>
      <c r="E3634" s="1">
        <v>27</v>
      </c>
      <c r="F3634" s="1" t="s">
        <v>7259</v>
      </c>
      <c r="G3634" s="1" t="s">
        <v>5801</v>
      </c>
      <c r="H3634" s="1" t="s">
        <v>7187</v>
      </c>
      <c r="I3634" s="1" t="b">
        <v>0</v>
      </c>
      <c r="J3634" s="1">
        <v>1</v>
      </c>
      <c r="K3634" s="1">
        <v>0</v>
      </c>
      <c r="L3634" s="1">
        <v>0</v>
      </c>
      <c r="M3634" s="1">
        <v>5</v>
      </c>
      <c r="N3634" s="1">
        <v>3.1847133757961701</v>
      </c>
      <c r="O3634" s="1" t="s">
        <v>7190</v>
      </c>
    </row>
    <row r="3635" spans="1:15" x14ac:dyDescent="0.3">
      <c r="A3635" s="1" t="s">
        <v>75</v>
      </c>
      <c r="B3635" s="1" t="s">
        <v>5772</v>
      </c>
      <c r="C3635" s="1">
        <v>1</v>
      </c>
      <c r="D3635" s="1" t="s">
        <v>7185</v>
      </c>
      <c r="E3635" s="1">
        <v>27</v>
      </c>
      <c r="F3635" s="1" t="s">
        <v>7259</v>
      </c>
      <c r="G3635" s="1" t="s">
        <v>5803</v>
      </c>
      <c r="H3635" s="1" t="s">
        <v>7192</v>
      </c>
      <c r="I3635" s="1" t="b">
        <v>0</v>
      </c>
      <c r="J3635" s="1">
        <v>0</v>
      </c>
      <c r="K3635" s="1">
        <v>1</v>
      </c>
      <c r="L3635" s="1">
        <v>0</v>
      </c>
      <c r="M3635" s="1">
        <v>4</v>
      </c>
      <c r="N3635" s="1">
        <v>2.5477707006369399</v>
      </c>
      <c r="O3635" s="1" t="s">
        <v>7193</v>
      </c>
    </row>
    <row r="3636" spans="1:15" x14ac:dyDescent="0.3">
      <c r="A3636" s="1" t="s">
        <v>75</v>
      </c>
      <c r="B3636" s="1" t="s">
        <v>5772</v>
      </c>
      <c r="C3636" s="1">
        <v>1</v>
      </c>
      <c r="D3636" s="1" t="s">
        <v>7185</v>
      </c>
      <c r="E3636" s="1">
        <v>27</v>
      </c>
      <c r="F3636" s="1" t="s">
        <v>7259</v>
      </c>
      <c r="G3636" s="1" t="s">
        <v>5834</v>
      </c>
      <c r="H3636" s="1" t="s">
        <v>7187</v>
      </c>
      <c r="I3636" s="1" t="b">
        <v>0</v>
      </c>
      <c r="J3636" s="1">
        <v>16</v>
      </c>
      <c r="K3636" s="1">
        <v>0</v>
      </c>
      <c r="L3636" s="1">
        <v>0</v>
      </c>
      <c r="M3636" s="1">
        <v>2</v>
      </c>
      <c r="N3636" s="1">
        <v>1.2738853503184699</v>
      </c>
      <c r="O3636" s="1" t="s">
        <v>7260</v>
      </c>
    </row>
    <row r="3637" spans="1:15" x14ac:dyDescent="0.3">
      <c r="A3637" s="1" t="s">
        <v>75</v>
      </c>
      <c r="B3637" s="1" t="s">
        <v>5772</v>
      </c>
      <c r="C3637" s="1">
        <v>1</v>
      </c>
      <c r="D3637" s="1" t="s">
        <v>7185</v>
      </c>
      <c r="E3637" s="1">
        <v>27</v>
      </c>
      <c r="F3637" s="1" t="s">
        <v>7259</v>
      </c>
      <c r="G3637" s="1" t="s">
        <v>5810</v>
      </c>
      <c r="H3637" s="1" t="s">
        <v>7187</v>
      </c>
      <c r="I3637" s="1" t="b">
        <v>0</v>
      </c>
      <c r="J3637" s="1">
        <v>2</v>
      </c>
      <c r="K3637" s="1">
        <v>0</v>
      </c>
      <c r="L3637" s="1">
        <v>0</v>
      </c>
      <c r="M3637" s="1">
        <v>2</v>
      </c>
      <c r="N3637" s="1">
        <v>1.2738853503184699</v>
      </c>
      <c r="O3637" s="1" t="s">
        <v>7189</v>
      </c>
    </row>
    <row r="3638" spans="1:15" x14ac:dyDescent="0.3">
      <c r="A3638" s="1" t="s">
        <v>75</v>
      </c>
      <c r="B3638" s="1" t="s">
        <v>5772</v>
      </c>
      <c r="C3638" s="1">
        <v>1</v>
      </c>
      <c r="D3638" s="1" t="s">
        <v>7185</v>
      </c>
      <c r="E3638" s="1">
        <v>28</v>
      </c>
      <c r="F3638" s="1" t="s">
        <v>7261</v>
      </c>
      <c r="G3638" s="1" t="s">
        <v>5814</v>
      </c>
      <c r="H3638" s="1" t="s">
        <v>7187</v>
      </c>
      <c r="I3638" s="1" t="b">
        <v>1</v>
      </c>
      <c r="J3638" s="1">
        <v>0</v>
      </c>
      <c r="K3638" s="1">
        <v>0</v>
      </c>
      <c r="L3638" s="1">
        <v>0</v>
      </c>
      <c r="M3638" s="1">
        <v>93</v>
      </c>
      <c r="N3638" s="1">
        <v>50.270270270270203</v>
      </c>
      <c r="O3638" s="1" t="s">
        <v>7188</v>
      </c>
    </row>
    <row r="3639" spans="1:15" x14ac:dyDescent="0.3">
      <c r="A3639" s="1" t="s">
        <v>75</v>
      </c>
      <c r="B3639" s="1" t="s">
        <v>5772</v>
      </c>
      <c r="C3639" s="1">
        <v>1</v>
      </c>
      <c r="D3639" s="1" t="s">
        <v>7185</v>
      </c>
      <c r="E3639" s="1">
        <v>28</v>
      </c>
      <c r="F3639" s="1" t="s">
        <v>7261</v>
      </c>
      <c r="G3639" s="1" t="s">
        <v>5810</v>
      </c>
      <c r="H3639" s="1" t="s">
        <v>7187</v>
      </c>
      <c r="I3639" s="1" t="b">
        <v>0</v>
      </c>
      <c r="J3639" s="1">
        <v>2</v>
      </c>
      <c r="K3639" s="1">
        <v>0</v>
      </c>
      <c r="L3639" s="1">
        <v>0</v>
      </c>
      <c r="M3639" s="1">
        <v>22</v>
      </c>
      <c r="N3639" s="1">
        <v>11.891891891891801</v>
      </c>
      <c r="O3639" s="1" t="s">
        <v>7189</v>
      </c>
    </row>
    <row r="3640" spans="1:15" x14ac:dyDescent="0.3">
      <c r="A3640" s="1" t="s">
        <v>75</v>
      </c>
      <c r="B3640" s="1" t="s">
        <v>5772</v>
      </c>
      <c r="C3640" s="1">
        <v>1</v>
      </c>
      <c r="D3640" s="1" t="s">
        <v>7185</v>
      </c>
      <c r="E3640" s="1">
        <v>28</v>
      </c>
      <c r="F3640" s="1" t="s">
        <v>7261</v>
      </c>
      <c r="G3640" s="1" t="s">
        <v>5876</v>
      </c>
      <c r="H3640" s="1" t="s">
        <v>7187</v>
      </c>
      <c r="I3640" s="1" t="b">
        <v>0</v>
      </c>
      <c r="J3640" s="1">
        <v>4</v>
      </c>
      <c r="K3640" s="1">
        <v>0</v>
      </c>
      <c r="L3640" s="1">
        <v>0</v>
      </c>
      <c r="M3640" s="1">
        <v>11</v>
      </c>
      <c r="N3640" s="1">
        <v>5.9459459459459403</v>
      </c>
      <c r="O3640" s="1" t="s">
        <v>7204</v>
      </c>
    </row>
    <row r="3641" spans="1:15" x14ac:dyDescent="0.3">
      <c r="A3641" s="1" t="s">
        <v>75</v>
      </c>
      <c r="B3641" s="1" t="s">
        <v>5772</v>
      </c>
      <c r="C3641" s="1">
        <v>1</v>
      </c>
      <c r="D3641" s="1" t="s">
        <v>7185</v>
      </c>
      <c r="E3641" s="1">
        <v>28</v>
      </c>
      <c r="F3641" s="1" t="s">
        <v>7261</v>
      </c>
      <c r="G3641" s="1" t="s">
        <v>5801</v>
      </c>
      <c r="H3641" s="1" t="s">
        <v>7187</v>
      </c>
      <c r="I3641" s="1" t="b">
        <v>0</v>
      </c>
      <c r="J3641" s="1">
        <v>1</v>
      </c>
      <c r="K3641" s="1">
        <v>0</v>
      </c>
      <c r="L3641" s="1">
        <v>0</v>
      </c>
      <c r="M3641" s="1">
        <v>11</v>
      </c>
      <c r="N3641" s="1">
        <v>5.9459459459459403</v>
      </c>
      <c r="O3641" s="1" t="s">
        <v>7190</v>
      </c>
    </row>
    <row r="3642" spans="1:15" x14ac:dyDescent="0.3">
      <c r="A3642" s="1" t="s">
        <v>75</v>
      </c>
      <c r="B3642" s="1" t="s">
        <v>5772</v>
      </c>
      <c r="C3642" s="1">
        <v>1</v>
      </c>
      <c r="D3642" s="1" t="s">
        <v>7185</v>
      </c>
      <c r="E3642" s="1">
        <v>28</v>
      </c>
      <c r="F3642" s="1" t="s">
        <v>7261</v>
      </c>
      <c r="G3642" s="1" t="s">
        <v>5803</v>
      </c>
      <c r="H3642" s="1" t="s">
        <v>7195</v>
      </c>
      <c r="I3642" s="1" t="b">
        <v>0</v>
      </c>
      <c r="J3642" s="1">
        <v>0</v>
      </c>
      <c r="K3642" s="1">
        <v>1</v>
      </c>
      <c r="L3642" s="1">
        <v>0</v>
      </c>
      <c r="M3642" s="1">
        <v>5</v>
      </c>
      <c r="N3642" s="1">
        <v>2.7027027027027</v>
      </c>
      <c r="O3642" s="1" t="s">
        <v>7196</v>
      </c>
    </row>
    <row r="3643" spans="1:15" x14ac:dyDescent="0.3">
      <c r="A3643" s="1" t="s">
        <v>75</v>
      </c>
      <c r="B3643" s="1" t="s">
        <v>5772</v>
      </c>
      <c r="C3643" s="1">
        <v>1</v>
      </c>
      <c r="D3643" s="1" t="s">
        <v>7185</v>
      </c>
      <c r="E3643" s="1">
        <v>28</v>
      </c>
      <c r="F3643" s="1" t="s">
        <v>7261</v>
      </c>
      <c r="G3643" s="1" t="s">
        <v>5816</v>
      </c>
      <c r="H3643" s="1" t="s">
        <v>7187</v>
      </c>
      <c r="I3643" s="1" t="b">
        <v>0</v>
      </c>
      <c r="J3643" s="1">
        <v>3</v>
      </c>
      <c r="K3643" s="1">
        <v>0</v>
      </c>
      <c r="L3643" s="1">
        <v>0</v>
      </c>
      <c r="M3643" s="1">
        <v>5</v>
      </c>
      <c r="N3643" s="1">
        <v>2.7027027027027</v>
      </c>
      <c r="O3643" s="1" t="s">
        <v>7209</v>
      </c>
    </row>
    <row r="3644" spans="1:15" x14ac:dyDescent="0.3">
      <c r="A3644" s="1" t="s">
        <v>75</v>
      </c>
      <c r="B3644" s="1" t="s">
        <v>5772</v>
      </c>
      <c r="C3644" s="1">
        <v>1</v>
      </c>
      <c r="D3644" s="1" t="s">
        <v>7185</v>
      </c>
      <c r="E3644" s="1">
        <v>28</v>
      </c>
      <c r="F3644" s="1" t="s">
        <v>7261</v>
      </c>
      <c r="G3644" s="1" t="s">
        <v>5834</v>
      </c>
      <c r="H3644" s="1" t="s">
        <v>7187</v>
      </c>
      <c r="I3644" s="1" t="b">
        <v>0</v>
      </c>
      <c r="J3644" s="1">
        <v>21</v>
      </c>
      <c r="K3644" s="1">
        <v>0</v>
      </c>
      <c r="L3644" s="1">
        <v>0</v>
      </c>
      <c r="M3644" s="1">
        <v>4</v>
      </c>
      <c r="N3644" s="1">
        <v>2.1621621621621601</v>
      </c>
      <c r="O3644" s="1" t="s">
        <v>7191</v>
      </c>
    </row>
    <row r="3645" spans="1:15" x14ac:dyDescent="0.3">
      <c r="A3645" s="1" t="s">
        <v>75</v>
      </c>
      <c r="B3645" s="1" t="s">
        <v>5772</v>
      </c>
      <c r="C3645" s="1">
        <v>1</v>
      </c>
      <c r="D3645" s="1" t="s">
        <v>7185</v>
      </c>
      <c r="E3645" s="1">
        <v>28</v>
      </c>
      <c r="F3645" s="1" t="s">
        <v>7261</v>
      </c>
      <c r="G3645" s="1" t="s">
        <v>5834</v>
      </c>
      <c r="H3645" s="1" t="s">
        <v>7187</v>
      </c>
      <c r="I3645" s="1" t="b">
        <v>0</v>
      </c>
      <c r="J3645" s="1">
        <v>6</v>
      </c>
      <c r="K3645" s="1">
        <v>0</v>
      </c>
      <c r="L3645" s="1">
        <v>0</v>
      </c>
      <c r="M3645" s="1">
        <v>3</v>
      </c>
      <c r="N3645" s="1">
        <v>1.6216216216216199</v>
      </c>
      <c r="O3645" s="1" t="s">
        <v>7194</v>
      </c>
    </row>
    <row r="3646" spans="1:15" x14ac:dyDescent="0.3">
      <c r="A3646" s="1" t="s">
        <v>75</v>
      </c>
      <c r="B3646" s="1" t="s">
        <v>5772</v>
      </c>
      <c r="C3646" s="1">
        <v>1</v>
      </c>
      <c r="D3646" s="1" t="s">
        <v>7185</v>
      </c>
      <c r="E3646" s="1">
        <v>28</v>
      </c>
      <c r="F3646" s="1" t="s">
        <v>7261</v>
      </c>
      <c r="G3646" s="1" t="s">
        <v>5803</v>
      </c>
      <c r="H3646" s="1" t="s">
        <v>7192</v>
      </c>
      <c r="I3646" s="1" t="b">
        <v>0</v>
      </c>
      <c r="J3646" s="1">
        <v>0</v>
      </c>
      <c r="K3646" s="1">
        <v>1</v>
      </c>
      <c r="L3646" s="1">
        <v>0</v>
      </c>
      <c r="M3646" s="1">
        <v>3</v>
      </c>
      <c r="N3646" s="1">
        <v>1.6216216216216199</v>
      </c>
      <c r="O3646" s="1" t="s">
        <v>7193</v>
      </c>
    </row>
    <row r="3647" spans="1:15" x14ac:dyDescent="0.3">
      <c r="A3647" s="1" t="s">
        <v>75</v>
      </c>
      <c r="B3647" s="1" t="s">
        <v>5772</v>
      </c>
      <c r="C3647" s="1">
        <v>1</v>
      </c>
      <c r="D3647" s="1" t="s">
        <v>7185</v>
      </c>
      <c r="E3647" s="1">
        <v>29</v>
      </c>
      <c r="F3647" s="1" t="s">
        <v>7262</v>
      </c>
      <c r="G3647" s="1" t="s">
        <v>5801</v>
      </c>
      <c r="H3647" s="1" t="s">
        <v>7187</v>
      </c>
      <c r="I3647" s="1" t="b">
        <v>0</v>
      </c>
      <c r="J3647" s="1">
        <v>1</v>
      </c>
      <c r="K3647" s="1">
        <v>0</v>
      </c>
      <c r="L3647" s="1">
        <v>0</v>
      </c>
      <c r="M3647" s="1">
        <v>144</v>
      </c>
      <c r="N3647" s="1">
        <v>71.287128712871294</v>
      </c>
      <c r="O3647" s="1" t="s">
        <v>7190</v>
      </c>
    </row>
    <row r="3648" spans="1:15" x14ac:dyDescent="0.3">
      <c r="A3648" s="1" t="s">
        <v>75</v>
      </c>
      <c r="B3648" s="1" t="s">
        <v>5772</v>
      </c>
      <c r="C3648" s="1">
        <v>1</v>
      </c>
      <c r="D3648" s="1" t="s">
        <v>7185</v>
      </c>
      <c r="E3648" s="1">
        <v>29</v>
      </c>
      <c r="F3648" s="1" t="s">
        <v>7262</v>
      </c>
      <c r="G3648" s="1" t="s">
        <v>5816</v>
      </c>
      <c r="H3648" s="1" t="s">
        <v>7187</v>
      </c>
      <c r="I3648" s="1" t="b">
        <v>0</v>
      </c>
      <c r="J3648" s="1">
        <v>3</v>
      </c>
      <c r="K3648" s="1">
        <v>0</v>
      </c>
      <c r="L3648" s="1">
        <v>0</v>
      </c>
      <c r="M3648" s="1">
        <v>31</v>
      </c>
      <c r="N3648" s="1">
        <v>15.3465346534653</v>
      </c>
      <c r="O3648" s="1" t="s">
        <v>7197</v>
      </c>
    </row>
    <row r="3649" spans="1:15" x14ac:dyDescent="0.3">
      <c r="A3649" s="1" t="s">
        <v>75</v>
      </c>
      <c r="B3649" s="1" t="s">
        <v>5772</v>
      </c>
      <c r="C3649" s="1">
        <v>1</v>
      </c>
      <c r="D3649" s="1" t="s">
        <v>7185</v>
      </c>
      <c r="E3649" s="1">
        <v>29</v>
      </c>
      <c r="F3649" s="1" t="s">
        <v>7262</v>
      </c>
      <c r="G3649" s="1" t="s">
        <v>5814</v>
      </c>
      <c r="H3649" s="1" t="s">
        <v>7187</v>
      </c>
      <c r="I3649" s="1" t="b">
        <v>1</v>
      </c>
      <c r="J3649" s="1">
        <v>0</v>
      </c>
      <c r="K3649" s="1">
        <v>0</v>
      </c>
      <c r="L3649" s="1">
        <v>0</v>
      </c>
      <c r="M3649" s="1">
        <v>8</v>
      </c>
      <c r="N3649" s="1">
        <v>3.9603960396039599</v>
      </c>
      <c r="O3649" s="1" t="s">
        <v>7188</v>
      </c>
    </row>
    <row r="3650" spans="1:15" x14ac:dyDescent="0.3">
      <c r="A3650" s="1" t="s">
        <v>75</v>
      </c>
      <c r="B3650" s="1" t="s">
        <v>5772</v>
      </c>
      <c r="C3650" s="1">
        <v>1</v>
      </c>
      <c r="D3650" s="1" t="s">
        <v>7185</v>
      </c>
      <c r="E3650" s="1">
        <v>29</v>
      </c>
      <c r="F3650" s="1" t="s">
        <v>7262</v>
      </c>
      <c r="G3650" s="1" t="s">
        <v>5834</v>
      </c>
      <c r="H3650" s="1" t="s">
        <v>7187</v>
      </c>
      <c r="I3650" s="1" t="b">
        <v>0</v>
      </c>
      <c r="J3650" s="1">
        <v>37</v>
      </c>
      <c r="K3650" s="1">
        <v>0</v>
      </c>
      <c r="L3650" s="1">
        <v>0</v>
      </c>
      <c r="M3650" s="1">
        <v>5</v>
      </c>
      <c r="N3650" s="1">
        <v>2.4752475247524699</v>
      </c>
      <c r="O3650" s="1" t="s">
        <v>7263</v>
      </c>
    </row>
    <row r="3651" spans="1:15" x14ac:dyDescent="0.3">
      <c r="A3651" s="1" t="s">
        <v>75</v>
      </c>
      <c r="B3651" s="1" t="s">
        <v>5772</v>
      </c>
      <c r="C3651" s="1">
        <v>-1</v>
      </c>
      <c r="D3651" s="1" t="s">
        <v>7185</v>
      </c>
      <c r="E3651" s="1">
        <v>-1</v>
      </c>
      <c r="F3651" s="1" t="s">
        <v>7264</v>
      </c>
      <c r="G3651" s="1" t="s">
        <v>5814</v>
      </c>
      <c r="H3651" s="1" t="s">
        <v>7187</v>
      </c>
      <c r="I3651" s="1" t="b">
        <v>1</v>
      </c>
      <c r="J3651" s="1">
        <v>0</v>
      </c>
      <c r="K3651" s="1">
        <v>0</v>
      </c>
      <c r="L3651" s="1">
        <v>0</v>
      </c>
      <c r="M3651" s="1">
        <v>80</v>
      </c>
      <c r="N3651" s="1">
        <v>61.068702290076303</v>
      </c>
      <c r="O3651" s="1" t="s">
        <v>7188</v>
      </c>
    </row>
    <row r="3652" spans="1:15" x14ac:dyDescent="0.3">
      <c r="A3652" s="1" t="s">
        <v>75</v>
      </c>
      <c r="B3652" s="1" t="s">
        <v>5772</v>
      </c>
      <c r="C3652" s="1">
        <v>-1</v>
      </c>
      <c r="D3652" s="1" t="s">
        <v>7185</v>
      </c>
      <c r="E3652" s="1">
        <v>-1</v>
      </c>
      <c r="F3652" s="1" t="s">
        <v>7264</v>
      </c>
      <c r="G3652" s="1" t="s">
        <v>5876</v>
      </c>
      <c r="H3652" s="1" t="s">
        <v>7187</v>
      </c>
      <c r="I3652" s="1" t="b">
        <v>0</v>
      </c>
      <c r="J3652" s="1">
        <v>4</v>
      </c>
      <c r="K3652" s="1">
        <v>0</v>
      </c>
      <c r="L3652" s="1">
        <v>0</v>
      </c>
      <c r="M3652" s="1">
        <v>16</v>
      </c>
      <c r="N3652" s="1">
        <v>12.2137404580152</v>
      </c>
      <c r="O3652" s="1" t="s">
        <v>7204</v>
      </c>
    </row>
    <row r="3653" spans="1:15" x14ac:dyDescent="0.3">
      <c r="A3653" s="1" t="s">
        <v>75</v>
      </c>
      <c r="B3653" s="1" t="s">
        <v>5772</v>
      </c>
      <c r="C3653" s="1">
        <v>-1</v>
      </c>
      <c r="D3653" s="1" t="s">
        <v>7185</v>
      </c>
      <c r="E3653" s="1">
        <v>-1</v>
      </c>
      <c r="F3653" s="1" t="s">
        <v>7264</v>
      </c>
      <c r="G3653" s="1" t="s">
        <v>5810</v>
      </c>
      <c r="H3653" s="1" t="s">
        <v>7187</v>
      </c>
      <c r="I3653" s="1" t="b">
        <v>0</v>
      </c>
      <c r="J3653" s="1">
        <v>2</v>
      </c>
      <c r="K3653" s="1">
        <v>0</v>
      </c>
      <c r="L3653" s="1">
        <v>0</v>
      </c>
      <c r="M3653" s="1">
        <v>10</v>
      </c>
      <c r="N3653" s="1">
        <v>7.6335877862595396</v>
      </c>
      <c r="O3653" s="1" t="s">
        <v>7189</v>
      </c>
    </row>
    <row r="3654" spans="1:15" x14ac:dyDescent="0.3">
      <c r="A3654" s="1" t="s">
        <v>75</v>
      </c>
      <c r="B3654" s="1" t="s">
        <v>5772</v>
      </c>
      <c r="C3654" s="1">
        <v>-1</v>
      </c>
      <c r="D3654" s="1" t="s">
        <v>7185</v>
      </c>
      <c r="E3654" s="1">
        <v>-1</v>
      </c>
      <c r="F3654" s="1" t="s">
        <v>7264</v>
      </c>
      <c r="G3654" s="1" t="s">
        <v>5801</v>
      </c>
      <c r="H3654" s="1" t="s">
        <v>7187</v>
      </c>
      <c r="I3654" s="1" t="b">
        <v>0</v>
      </c>
      <c r="J3654" s="1">
        <v>1</v>
      </c>
      <c r="K3654" s="1">
        <v>0</v>
      </c>
      <c r="L3654" s="1">
        <v>0</v>
      </c>
      <c r="M3654" s="1">
        <v>6</v>
      </c>
      <c r="N3654" s="1">
        <v>4.5801526717557204</v>
      </c>
      <c r="O3654" s="1" t="s">
        <v>7190</v>
      </c>
    </row>
    <row r="3655" spans="1:15" x14ac:dyDescent="0.3">
      <c r="A3655" s="1" t="s">
        <v>75</v>
      </c>
      <c r="B3655" s="1" t="s">
        <v>5772</v>
      </c>
      <c r="C3655" s="1">
        <v>-1</v>
      </c>
      <c r="D3655" s="1" t="s">
        <v>7185</v>
      </c>
      <c r="E3655" s="1">
        <v>-1</v>
      </c>
      <c r="F3655" s="1" t="s">
        <v>7264</v>
      </c>
      <c r="G3655" s="1" t="s">
        <v>5908</v>
      </c>
      <c r="H3655" s="1" t="s">
        <v>7187</v>
      </c>
      <c r="I3655" s="1" t="b">
        <v>0</v>
      </c>
      <c r="J3655" s="1">
        <v>0</v>
      </c>
      <c r="K3655" s="1">
        <v>0</v>
      </c>
      <c r="L3655" s="1">
        <v>1</v>
      </c>
      <c r="M3655" s="1">
        <v>2</v>
      </c>
      <c r="N3655" s="1">
        <v>1.5267175572519001</v>
      </c>
      <c r="O3655" s="1" t="s">
        <v>7221</v>
      </c>
    </row>
    <row r="3656" spans="1:15" x14ac:dyDescent="0.3">
      <c r="A3656" s="1" t="s">
        <v>75</v>
      </c>
      <c r="B3656" s="1" t="s">
        <v>5772</v>
      </c>
      <c r="C3656" s="1">
        <v>-1</v>
      </c>
      <c r="D3656" s="1" t="s">
        <v>7185</v>
      </c>
      <c r="E3656" s="1">
        <v>-1</v>
      </c>
      <c r="F3656" s="1" t="s">
        <v>7264</v>
      </c>
      <c r="G3656" s="1" t="s">
        <v>5801</v>
      </c>
      <c r="H3656" s="1" t="s">
        <v>7187</v>
      </c>
      <c r="I3656" s="1" t="b">
        <v>0</v>
      </c>
      <c r="J3656" s="1">
        <v>1</v>
      </c>
      <c r="K3656" s="1">
        <v>0</v>
      </c>
      <c r="L3656" s="1">
        <v>1</v>
      </c>
      <c r="M3656" s="1">
        <v>2</v>
      </c>
      <c r="N3656" s="1">
        <v>1.5267175572519001</v>
      </c>
      <c r="O3656" s="1" t="s">
        <v>7203</v>
      </c>
    </row>
    <row r="3657" spans="1:15" x14ac:dyDescent="0.3">
      <c r="A3657" s="1" t="s">
        <v>75</v>
      </c>
      <c r="B3657" s="1" t="s">
        <v>5772</v>
      </c>
      <c r="C3657" s="1">
        <v>-1</v>
      </c>
      <c r="D3657" s="1" t="s">
        <v>7185</v>
      </c>
      <c r="E3657" s="1">
        <v>-1</v>
      </c>
      <c r="F3657" s="1" t="s">
        <v>7265</v>
      </c>
      <c r="G3657" s="1" t="s">
        <v>5814</v>
      </c>
      <c r="H3657" s="1" t="s">
        <v>7187</v>
      </c>
      <c r="I3657" s="1" t="b">
        <v>1</v>
      </c>
      <c r="J3657" s="1">
        <v>0</v>
      </c>
      <c r="K3657" s="1">
        <v>0</v>
      </c>
      <c r="L3657" s="1">
        <v>0</v>
      </c>
      <c r="M3657" s="1">
        <v>130</v>
      </c>
      <c r="N3657" s="1">
        <v>79.754601226993799</v>
      </c>
      <c r="O3657" s="1" t="s">
        <v>7188</v>
      </c>
    </row>
    <row r="3658" spans="1:15" x14ac:dyDescent="0.3">
      <c r="A3658" s="1" t="s">
        <v>75</v>
      </c>
      <c r="B3658" s="1" t="s">
        <v>5772</v>
      </c>
      <c r="C3658" s="1">
        <v>-1</v>
      </c>
      <c r="D3658" s="1" t="s">
        <v>7185</v>
      </c>
      <c r="E3658" s="1">
        <v>-1</v>
      </c>
      <c r="F3658" s="1" t="s">
        <v>7265</v>
      </c>
      <c r="G3658" s="1" t="s">
        <v>5876</v>
      </c>
      <c r="H3658" s="1" t="s">
        <v>7187</v>
      </c>
      <c r="I3658" s="1" t="b">
        <v>0</v>
      </c>
      <c r="J3658" s="1">
        <v>4</v>
      </c>
      <c r="K3658" s="1">
        <v>0</v>
      </c>
      <c r="L3658" s="1">
        <v>0</v>
      </c>
      <c r="M3658" s="1">
        <v>9</v>
      </c>
      <c r="N3658" s="1">
        <v>5.5214723926380298</v>
      </c>
      <c r="O3658" s="1" t="s">
        <v>7204</v>
      </c>
    </row>
    <row r="3659" spans="1:15" x14ac:dyDescent="0.3">
      <c r="A3659" s="1" t="s">
        <v>75</v>
      </c>
      <c r="B3659" s="1" t="s">
        <v>5772</v>
      </c>
      <c r="C3659" s="1">
        <v>-1</v>
      </c>
      <c r="D3659" s="1" t="s">
        <v>7185</v>
      </c>
      <c r="E3659" s="1">
        <v>-1</v>
      </c>
      <c r="F3659" s="1" t="s">
        <v>7265</v>
      </c>
      <c r="G3659" s="1" t="s">
        <v>5803</v>
      </c>
      <c r="H3659" s="1" t="s">
        <v>7192</v>
      </c>
      <c r="I3659" s="1" t="b">
        <v>0</v>
      </c>
      <c r="J3659" s="1">
        <v>0</v>
      </c>
      <c r="K3659" s="1">
        <v>1</v>
      </c>
      <c r="L3659" s="1">
        <v>0</v>
      </c>
      <c r="M3659" s="1">
        <v>3</v>
      </c>
      <c r="N3659" s="1">
        <v>1.8404907975460101</v>
      </c>
      <c r="O3659" s="1" t="s">
        <v>7193</v>
      </c>
    </row>
    <row r="3660" spans="1:15" x14ac:dyDescent="0.3">
      <c r="A3660" s="1" t="s">
        <v>75</v>
      </c>
      <c r="B3660" s="1" t="s">
        <v>5772</v>
      </c>
      <c r="C3660" s="1">
        <v>-1</v>
      </c>
      <c r="D3660" s="1" t="s">
        <v>7185</v>
      </c>
      <c r="E3660" s="1">
        <v>-1</v>
      </c>
      <c r="F3660" s="1" t="s">
        <v>7265</v>
      </c>
      <c r="G3660" s="1" t="s">
        <v>5908</v>
      </c>
      <c r="H3660" s="1" t="s">
        <v>7187</v>
      </c>
      <c r="I3660" s="1" t="b">
        <v>0</v>
      </c>
      <c r="J3660" s="1">
        <v>0</v>
      </c>
      <c r="K3660" s="1">
        <v>0</v>
      </c>
      <c r="L3660" s="1">
        <v>1</v>
      </c>
      <c r="M3660" s="1">
        <v>3</v>
      </c>
      <c r="N3660" s="1">
        <v>1.8404907975460101</v>
      </c>
      <c r="O3660" s="1" t="s">
        <v>7201</v>
      </c>
    </row>
    <row r="3661" spans="1:15" x14ac:dyDescent="0.3">
      <c r="A3661" s="1" t="s">
        <v>75</v>
      </c>
      <c r="B3661" s="1" t="s">
        <v>5772</v>
      </c>
      <c r="C3661" s="1">
        <v>-1</v>
      </c>
      <c r="D3661" s="1" t="s">
        <v>7185</v>
      </c>
      <c r="E3661" s="1">
        <v>-1</v>
      </c>
      <c r="F3661" s="1" t="s">
        <v>7265</v>
      </c>
      <c r="G3661" s="1" t="s">
        <v>5801</v>
      </c>
      <c r="H3661" s="1" t="s">
        <v>7187</v>
      </c>
      <c r="I3661" s="1" t="b">
        <v>0</v>
      </c>
      <c r="J3661" s="1">
        <v>1</v>
      </c>
      <c r="K3661" s="1">
        <v>0</v>
      </c>
      <c r="L3661" s="1">
        <v>0</v>
      </c>
      <c r="M3661" s="1">
        <v>3</v>
      </c>
      <c r="N3661" s="1">
        <v>1.8404907975460101</v>
      </c>
      <c r="O3661" s="1" t="s">
        <v>7190</v>
      </c>
    </row>
    <row r="3662" spans="1:15" x14ac:dyDescent="0.3">
      <c r="A3662" s="1" t="s">
        <v>75</v>
      </c>
      <c r="B3662" s="1" t="s">
        <v>5772</v>
      </c>
      <c r="C3662" s="1">
        <v>-1</v>
      </c>
      <c r="D3662" s="1" t="s">
        <v>7185</v>
      </c>
      <c r="E3662" s="1">
        <v>-1</v>
      </c>
      <c r="F3662" s="1" t="s">
        <v>7265</v>
      </c>
      <c r="G3662" s="1" t="s">
        <v>5810</v>
      </c>
      <c r="H3662" s="1" t="s">
        <v>7187</v>
      </c>
      <c r="I3662" s="1" t="b">
        <v>0</v>
      </c>
      <c r="J3662" s="1">
        <v>2</v>
      </c>
      <c r="K3662" s="1">
        <v>0</v>
      </c>
      <c r="L3662" s="1">
        <v>0</v>
      </c>
      <c r="M3662" s="1">
        <v>2</v>
      </c>
      <c r="N3662" s="1">
        <v>1.22699386503067</v>
      </c>
      <c r="O3662" s="1" t="s">
        <v>7189</v>
      </c>
    </row>
    <row r="3663" spans="1:15" x14ac:dyDescent="0.3">
      <c r="A3663" s="1" t="s">
        <v>5716</v>
      </c>
      <c r="B3663" s="1" t="s">
        <v>5772</v>
      </c>
      <c r="C3663" s="1">
        <v>2</v>
      </c>
      <c r="D3663" s="1" t="s">
        <v>7266</v>
      </c>
      <c r="E3663" s="1">
        <v>0</v>
      </c>
      <c r="F3663" s="1" t="s">
        <v>7267</v>
      </c>
      <c r="G3663" s="1" t="s">
        <v>5814</v>
      </c>
      <c r="H3663" s="1" t="s">
        <v>7187</v>
      </c>
      <c r="I3663" s="1" t="b">
        <v>1</v>
      </c>
      <c r="J3663" s="1">
        <v>0</v>
      </c>
      <c r="K3663" s="1">
        <v>0</v>
      </c>
      <c r="L3663" s="1">
        <v>0</v>
      </c>
      <c r="M3663" s="1">
        <v>63</v>
      </c>
      <c r="N3663" s="1">
        <v>77.7777777777777</v>
      </c>
      <c r="O3663" s="1" t="s">
        <v>7188</v>
      </c>
    </row>
    <row r="3664" spans="1:15" x14ac:dyDescent="0.3">
      <c r="A3664" s="1" t="s">
        <v>5716</v>
      </c>
      <c r="B3664" s="1" t="s">
        <v>5772</v>
      </c>
      <c r="C3664" s="1">
        <v>2</v>
      </c>
      <c r="D3664" s="1" t="s">
        <v>7266</v>
      </c>
      <c r="E3664" s="1">
        <v>0</v>
      </c>
      <c r="F3664" s="1" t="s">
        <v>7267</v>
      </c>
      <c r="G3664" s="1" t="s">
        <v>5810</v>
      </c>
      <c r="H3664" s="1" t="s">
        <v>7187</v>
      </c>
      <c r="I3664" s="1" t="b">
        <v>0</v>
      </c>
      <c r="J3664" s="1">
        <v>2</v>
      </c>
      <c r="K3664" s="1">
        <v>0</v>
      </c>
      <c r="L3664" s="1">
        <v>0</v>
      </c>
      <c r="M3664" s="1">
        <v>3</v>
      </c>
      <c r="N3664" s="1">
        <v>3.7037037037037002</v>
      </c>
      <c r="O3664" s="1" t="s">
        <v>7189</v>
      </c>
    </row>
    <row r="3665" spans="1:15" x14ac:dyDescent="0.3">
      <c r="A3665" s="1" t="s">
        <v>5716</v>
      </c>
      <c r="B3665" s="1" t="s">
        <v>5772</v>
      </c>
      <c r="C3665" s="1">
        <v>2</v>
      </c>
      <c r="D3665" s="1" t="s">
        <v>7266</v>
      </c>
      <c r="E3665" s="1">
        <v>0</v>
      </c>
      <c r="F3665" s="1" t="s">
        <v>7267</v>
      </c>
      <c r="G3665" s="1" t="s">
        <v>5908</v>
      </c>
      <c r="H3665" s="1" t="s">
        <v>7187</v>
      </c>
      <c r="I3665" s="1" t="b">
        <v>0</v>
      </c>
      <c r="J3665" s="1">
        <v>0</v>
      </c>
      <c r="K3665" s="1">
        <v>0</v>
      </c>
      <c r="L3665" s="1">
        <v>1</v>
      </c>
      <c r="M3665" s="1">
        <v>2</v>
      </c>
      <c r="N3665" s="1">
        <v>2.4691358024691299</v>
      </c>
      <c r="O3665" s="1" t="s">
        <v>7268</v>
      </c>
    </row>
    <row r="3666" spans="1:15" x14ac:dyDescent="0.3">
      <c r="A3666" s="1" t="s">
        <v>5716</v>
      </c>
      <c r="B3666" s="1" t="s">
        <v>5772</v>
      </c>
      <c r="C3666" s="1">
        <v>2</v>
      </c>
      <c r="D3666" s="1" t="s">
        <v>7266</v>
      </c>
      <c r="E3666" s="1">
        <v>0</v>
      </c>
      <c r="F3666" s="1" t="s">
        <v>7267</v>
      </c>
      <c r="G3666" s="1" t="s">
        <v>5834</v>
      </c>
      <c r="H3666" s="1" t="s">
        <v>7187</v>
      </c>
      <c r="I3666" s="1" t="b">
        <v>0</v>
      </c>
      <c r="J3666" s="1">
        <v>20</v>
      </c>
      <c r="K3666" s="1">
        <v>0</v>
      </c>
      <c r="L3666" s="1">
        <v>0</v>
      </c>
      <c r="M3666" s="1">
        <v>1</v>
      </c>
      <c r="N3666" s="1">
        <v>1.2345679012345601</v>
      </c>
      <c r="O3666" s="1" t="e">
        <f>------------------ctacctcaaccgctaccgcgag</f>
        <v>#NAME?</v>
      </c>
    </row>
    <row r="3667" spans="1:15" x14ac:dyDescent="0.3">
      <c r="A3667" s="1" t="s">
        <v>5716</v>
      </c>
      <c r="B3667" s="1" t="s">
        <v>5772</v>
      </c>
      <c r="C3667" s="1">
        <v>2</v>
      </c>
      <c r="D3667" s="1" t="s">
        <v>7266</v>
      </c>
      <c r="E3667" s="1">
        <v>0</v>
      </c>
      <c r="F3667" s="1" t="s">
        <v>7267</v>
      </c>
      <c r="G3667" s="1" t="s">
        <v>5834</v>
      </c>
      <c r="H3667" s="1" t="s">
        <v>7187</v>
      </c>
      <c r="I3667" s="1" t="b">
        <v>0</v>
      </c>
      <c r="J3667" s="1">
        <v>21</v>
      </c>
      <c r="K3667" s="1">
        <v>0</v>
      </c>
      <c r="L3667" s="1">
        <v>0</v>
      </c>
      <c r="M3667" s="1">
        <v>1</v>
      </c>
      <c r="N3667" s="1">
        <v>1.2345679012345601</v>
      </c>
      <c r="O3667" s="1" t="s">
        <v>7191</v>
      </c>
    </row>
    <row r="3668" spans="1:15" x14ac:dyDescent="0.3">
      <c r="A3668" s="1" t="s">
        <v>5716</v>
      </c>
      <c r="B3668" s="1" t="s">
        <v>5772</v>
      </c>
      <c r="C3668" s="1">
        <v>2</v>
      </c>
      <c r="D3668" s="1" t="s">
        <v>7266</v>
      </c>
      <c r="E3668" s="1">
        <v>0</v>
      </c>
      <c r="F3668" s="1" t="s">
        <v>7267</v>
      </c>
      <c r="G3668" s="1" t="s">
        <v>5908</v>
      </c>
      <c r="H3668" s="1" t="s">
        <v>7187</v>
      </c>
      <c r="I3668" s="1" t="b">
        <v>0</v>
      </c>
      <c r="J3668" s="1">
        <v>0</v>
      </c>
      <c r="K3668" s="1">
        <v>0</v>
      </c>
      <c r="L3668" s="1">
        <v>1</v>
      </c>
      <c r="M3668" s="1">
        <v>1</v>
      </c>
      <c r="N3668" s="1">
        <v>1.2345679012345601</v>
      </c>
      <c r="O3668" s="1" t="s">
        <v>7200</v>
      </c>
    </row>
    <row r="3669" spans="1:15" x14ac:dyDescent="0.3">
      <c r="A3669" s="1" t="s">
        <v>5716</v>
      </c>
      <c r="B3669" s="1" t="s">
        <v>5772</v>
      </c>
      <c r="C3669" s="1">
        <v>2</v>
      </c>
      <c r="D3669" s="1" t="s">
        <v>7266</v>
      </c>
      <c r="E3669" s="1">
        <v>0</v>
      </c>
      <c r="F3669" s="1" t="s">
        <v>7267</v>
      </c>
      <c r="G3669" s="1" t="s">
        <v>5908</v>
      </c>
      <c r="H3669" s="1" t="s">
        <v>7187</v>
      </c>
      <c r="I3669" s="1" t="b">
        <v>0</v>
      </c>
      <c r="J3669" s="1">
        <v>0</v>
      </c>
      <c r="K3669" s="1">
        <v>0</v>
      </c>
      <c r="L3669" s="1">
        <v>1</v>
      </c>
      <c r="M3669" s="1">
        <v>1</v>
      </c>
      <c r="N3669" s="1">
        <v>1.2345679012345601</v>
      </c>
      <c r="O3669" s="1" t="s">
        <v>7221</v>
      </c>
    </row>
    <row r="3670" spans="1:15" x14ac:dyDescent="0.3">
      <c r="A3670" s="1" t="s">
        <v>5716</v>
      </c>
      <c r="B3670" s="1" t="s">
        <v>5772</v>
      </c>
      <c r="C3670" s="1">
        <v>2</v>
      </c>
      <c r="D3670" s="1" t="s">
        <v>7266</v>
      </c>
      <c r="E3670" s="1">
        <v>0</v>
      </c>
      <c r="F3670" s="1" t="s">
        <v>7267</v>
      </c>
      <c r="G3670" s="1" t="s">
        <v>5908</v>
      </c>
      <c r="H3670" s="1" t="s">
        <v>7187</v>
      </c>
      <c r="I3670" s="1" t="b">
        <v>0</v>
      </c>
      <c r="J3670" s="1">
        <v>0</v>
      </c>
      <c r="K3670" s="1">
        <v>0</v>
      </c>
      <c r="L3670" s="1">
        <v>1</v>
      </c>
      <c r="M3670" s="1">
        <v>1</v>
      </c>
      <c r="N3670" s="1">
        <v>1.2345679012345601</v>
      </c>
      <c r="O3670" s="1" t="s">
        <v>7269</v>
      </c>
    </row>
    <row r="3671" spans="1:15" x14ac:dyDescent="0.3">
      <c r="A3671" s="1" t="s">
        <v>5716</v>
      </c>
      <c r="B3671" s="1" t="s">
        <v>5772</v>
      </c>
      <c r="C3671" s="1">
        <v>2</v>
      </c>
      <c r="D3671" s="1" t="s">
        <v>7266</v>
      </c>
      <c r="E3671" s="1">
        <v>0</v>
      </c>
      <c r="F3671" s="1" t="s">
        <v>7267</v>
      </c>
      <c r="G3671" s="1" t="s">
        <v>5834</v>
      </c>
      <c r="H3671" s="1" t="s">
        <v>7187</v>
      </c>
      <c r="I3671" s="1" t="b">
        <v>0</v>
      </c>
      <c r="J3671" s="1">
        <v>20</v>
      </c>
      <c r="K3671" s="1">
        <v>0</v>
      </c>
      <c r="L3671" s="1">
        <v>0</v>
      </c>
      <c r="M3671" s="1">
        <v>1</v>
      </c>
      <c r="N3671" s="1">
        <v>1.2345679012345601</v>
      </c>
      <c r="O3671" s="1" t="s">
        <v>7215</v>
      </c>
    </row>
    <row r="3672" spans="1:15" x14ac:dyDescent="0.3">
      <c r="A3672" s="1" t="s">
        <v>5716</v>
      </c>
      <c r="B3672" s="1" t="s">
        <v>5772</v>
      </c>
      <c r="C3672" s="1">
        <v>2</v>
      </c>
      <c r="D3672" s="1" t="s">
        <v>7266</v>
      </c>
      <c r="E3672" s="1">
        <v>0</v>
      </c>
      <c r="F3672" s="1" t="s">
        <v>7267</v>
      </c>
      <c r="G3672" s="1" t="s">
        <v>5801</v>
      </c>
      <c r="H3672" s="1" t="s">
        <v>7187</v>
      </c>
      <c r="I3672" s="1" t="b">
        <v>0</v>
      </c>
      <c r="J3672" s="1">
        <v>1</v>
      </c>
      <c r="K3672" s="1">
        <v>0</v>
      </c>
      <c r="L3672" s="1">
        <v>0</v>
      </c>
      <c r="M3672" s="1">
        <v>1</v>
      </c>
      <c r="N3672" s="1">
        <v>1.2345679012345601</v>
      </c>
      <c r="O3672" s="1" t="s">
        <v>7190</v>
      </c>
    </row>
    <row r="3673" spans="1:15" x14ac:dyDescent="0.3">
      <c r="A3673" s="1" t="s">
        <v>5716</v>
      </c>
      <c r="B3673" s="1" t="s">
        <v>5772</v>
      </c>
      <c r="C3673" s="1">
        <v>2</v>
      </c>
      <c r="D3673" s="1" t="s">
        <v>7266</v>
      </c>
      <c r="E3673" s="1">
        <v>0</v>
      </c>
      <c r="F3673" s="1" t="s">
        <v>7267</v>
      </c>
      <c r="G3673" s="1" t="s">
        <v>5834</v>
      </c>
      <c r="H3673" s="1" t="s">
        <v>7187</v>
      </c>
      <c r="I3673" s="1" t="b">
        <v>0</v>
      </c>
      <c r="J3673" s="1">
        <v>6</v>
      </c>
      <c r="K3673" s="1">
        <v>0</v>
      </c>
      <c r="L3673" s="1">
        <v>0</v>
      </c>
      <c r="M3673" s="1">
        <v>1</v>
      </c>
      <c r="N3673" s="1">
        <v>1.2345679012345601</v>
      </c>
      <c r="O3673" s="1" t="s">
        <v>7270</v>
      </c>
    </row>
    <row r="3674" spans="1:15" x14ac:dyDescent="0.3">
      <c r="A3674" s="1" t="s">
        <v>5716</v>
      </c>
      <c r="B3674" s="1" t="s">
        <v>5772</v>
      </c>
      <c r="C3674" s="1">
        <v>2</v>
      </c>
      <c r="D3674" s="1" t="s">
        <v>7266</v>
      </c>
      <c r="E3674" s="1">
        <v>0</v>
      </c>
      <c r="F3674" s="1" t="s">
        <v>7267</v>
      </c>
      <c r="G3674" s="1" t="s">
        <v>5908</v>
      </c>
      <c r="H3674" s="1" t="s">
        <v>7187</v>
      </c>
      <c r="I3674" s="1" t="b">
        <v>0</v>
      </c>
      <c r="J3674" s="1">
        <v>0</v>
      </c>
      <c r="K3674" s="1">
        <v>0</v>
      </c>
      <c r="L3674" s="1">
        <v>1</v>
      </c>
      <c r="M3674" s="1">
        <v>1</v>
      </c>
      <c r="N3674" s="1">
        <v>1.2345679012345601</v>
      </c>
      <c r="O3674" s="1" t="s">
        <v>7271</v>
      </c>
    </row>
    <row r="3675" spans="1:15" x14ac:dyDescent="0.3">
      <c r="A3675" s="1" t="s">
        <v>5716</v>
      </c>
      <c r="B3675" s="1" t="s">
        <v>5772</v>
      </c>
      <c r="C3675" s="1">
        <v>2</v>
      </c>
      <c r="D3675" s="1" t="s">
        <v>7266</v>
      </c>
      <c r="E3675" s="1">
        <v>0</v>
      </c>
      <c r="F3675" s="1" t="s">
        <v>7267</v>
      </c>
      <c r="G3675" s="1" t="s">
        <v>5908</v>
      </c>
      <c r="H3675" s="1" t="s">
        <v>7187</v>
      </c>
      <c r="I3675" s="1" t="b">
        <v>0</v>
      </c>
      <c r="J3675" s="1">
        <v>0</v>
      </c>
      <c r="K3675" s="1">
        <v>0</v>
      </c>
      <c r="L3675" s="1">
        <v>1</v>
      </c>
      <c r="M3675" s="1">
        <v>1</v>
      </c>
      <c r="N3675" s="1">
        <v>1.2345679012345601</v>
      </c>
      <c r="O3675" s="1" t="s">
        <v>7272</v>
      </c>
    </row>
    <row r="3676" spans="1:15" x14ac:dyDescent="0.3">
      <c r="A3676" s="1" t="s">
        <v>5716</v>
      </c>
      <c r="B3676" s="1" t="s">
        <v>5772</v>
      </c>
      <c r="C3676" s="1">
        <v>2</v>
      </c>
      <c r="D3676" s="1" t="s">
        <v>7266</v>
      </c>
      <c r="E3676" s="1">
        <v>0</v>
      </c>
      <c r="F3676" s="1" t="s">
        <v>7267</v>
      </c>
      <c r="G3676" s="1" t="s">
        <v>5798</v>
      </c>
      <c r="H3676" s="1" t="s">
        <v>7187</v>
      </c>
      <c r="I3676" s="1" t="b">
        <v>0</v>
      </c>
      <c r="J3676" s="1">
        <v>0</v>
      </c>
      <c r="K3676" s="1">
        <v>0</v>
      </c>
      <c r="L3676" s="1">
        <v>3</v>
      </c>
      <c r="M3676" s="1">
        <v>1</v>
      </c>
      <c r="N3676" s="1">
        <v>1.2345679012345601</v>
      </c>
      <c r="O3676" s="1" t="s">
        <v>7273</v>
      </c>
    </row>
    <row r="3677" spans="1:15" x14ac:dyDescent="0.3">
      <c r="A3677" s="1" t="s">
        <v>5716</v>
      </c>
      <c r="B3677" s="1" t="s">
        <v>5772</v>
      </c>
      <c r="C3677" s="1">
        <v>2</v>
      </c>
      <c r="D3677" s="1" t="s">
        <v>7266</v>
      </c>
      <c r="E3677" s="1">
        <v>0</v>
      </c>
      <c r="F3677" s="1" t="s">
        <v>7267</v>
      </c>
      <c r="G3677" s="1" t="s">
        <v>5908</v>
      </c>
      <c r="H3677" s="1" t="s">
        <v>7187</v>
      </c>
      <c r="I3677" s="1" t="b">
        <v>0</v>
      </c>
      <c r="J3677" s="1">
        <v>0</v>
      </c>
      <c r="K3677" s="1">
        <v>0</v>
      </c>
      <c r="L3677" s="1">
        <v>2</v>
      </c>
      <c r="M3677" s="1">
        <v>1</v>
      </c>
      <c r="N3677" s="1">
        <v>1.2345679012345601</v>
      </c>
      <c r="O3677" s="1" t="s">
        <v>7274</v>
      </c>
    </row>
    <row r="3678" spans="1:15" x14ac:dyDescent="0.3">
      <c r="A3678" s="1" t="s">
        <v>5716</v>
      </c>
      <c r="B3678" s="1" t="s">
        <v>5772</v>
      </c>
      <c r="C3678" s="1">
        <v>2</v>
      </c>
      <c r="D3678" s="1" t="s">
        <v>7266</v>
      </c>
      <c r="E3678" s="1">
        <v>0</v>
      </c>
      <c r="F3678" s="1" t="s">
        <v>7267</v>
      </c>
      <c r="G3678" s="1" t="s">
        <v>5803</v>
      </c>
      <c r="H3678" s="1" t="s">
        <v>7195</v>
      </c>
      <c r="I3678" s="1" t="b">
        <v>0</v>
      </c>
      <c r="J3678" s="1">
        <v>0</v>
      </c>
      <c r="K3678" s="1">
        <v>1</v>
      </c>
      <c r="L3678" s="1">
        <v>0</v>
      </c>
      <c r="M3678" s="1">
        <v>1</v>
      </c>
      <c r="N3678" s="1">
        <v>1.2345679012345601</v>
      </c>
      <c r="O3678" s="1" t="s">
        <v>7196</v>
      </c>
    </row>
    <row r="3679" spans="1:15" x14ac:dyDescent="0.3">
      <c r="A3679" s="1" t="s">
        <v>5716</v>
      </c>
      <c r="B3679" s="1" t="s">
        <v>5772</v>
      </c>
      <c r="C3679" s="1">
        <v>2</v>
      </c>
      <c r="D3679" s="1" t="s">
        <v>7266</v>
      </c>
      <c r="E3679" s="1">
        <v>1</v>
      </c>
      <c r="F3679" s="1" t="s">
        <v>7275</v>
      </c>
      <c r="G3679" s="1" t="s">
        <v>5810</v>
      </c>
      <c r="H3679" s="1" t="s">
        <v>7187</v>
      </c>
      <c r="I3679" s="1" t="b">
        <v>0</v>
      </c>
      <c r="J3679" s="1">
        <v>2</v>
      </c>
      <c r="K3679" s="1">
        <v>0</v>
      </c>
      <c r="L3679" s="1">
        <v>0</v>
      </c>
      <c r="M3679" s="1">
        <v>157</v>
      </c>
      <c r="N3679" s="1">
        <v>47.865853658536501</v>
      </c>
      <c r="O3679" s="1" t="s">
        <v>7276</v>
      </c>
    </row>
    <row r="3680" spans="1:15" x14ac:dyDescent="0.3">
      <c r="A3680" s="1" t="s">
        <v>5716</v>
      </c>
      <c r="B3680" s="1" t="s">
        <v>5772</v>
      </c>
      <c r="C3680" s="1">
        <v>2</v>
      </c>
      <c r="D3680" s="1" t="s">
        <v>7266</v>
      </c>
      <c r="E3680" s="1">
        <v>1</v>
      </c>
      <c r="F3680" s="1" t="s">
        <v>7275</v>
      </c>
      <c r="G3680" s="1" t="s">
        <v>5876</v>
      </c>
      <c r="H3680" s="1" t="s">
        <v>7187</v>
      </c>
      <c r="I3680" s="1" t="b">
        <v>0</v>
      </c>
      <c r="J3680" s="1">
        <v>4</v>
      </c>
      <c r="K3680" s="1">
        <v>0</v>
      </c>
      <c r="L3680" s="1">
        <v>1</v>
      </c>
      <c r="M3680" s="1">
        <v>133</v>
      </c>
      <c r="N3680" s="1">
        <v>40.548780487804798</v>
      </c>
      <c r="O3680" s="1" t="s">
        <v>7277</v>
      </c>
    </row>
    <row r="3681" spans="1:15" x14ac:dyDescent="0.3">
      <c r="A3681" s="1" t="s">
        <v>5716</v>
      </c>
      <c r="B3681" s="1" t="s">
        <v>5772</v>
      </c>
      <c r="C3681" s="1">
        <v>2</v>
      </c>
      <c r="D3681" s="1" t="s">
        <v>7266</v>
      </c>
      <c r="E3681" s="1">
        <v>1</v>
      </c>
      <c r="F3681" s="1" t="s">
        <v>7275</v>
      </c>
      <c r="G3681" s="1" t="s">
        <v>5814</v>
      </c>
      <c r="H3681" s="1" t="s">
        <v>7187</v>
      </c>
      <c r="I3681" s="1" t="b">
        <v>1</v>
      </c>
      <c r="J3681" s="1">
        <v>0</v>
      </c>
      <c r="K3681" s="1">
        <v>0</v>
      </c>
      <c r="L3681" s="1">
        <v>0</v>
      </c>
      <c r="M3681" s="1">
        <v>4</v>
      </c>
      <c r="N3681" s="1">
        <v>1.2195121951219501</v>
      </c>
      <c r="O3681" s="1" t="s">
        <v>7188</v>
      </c>
    </row>
    <row r="3682" spans="1:15" x14ac:dyDescent="0.3">
      <c r="A3682" s="1" t="s">
        <v>5716</v>
      </c>
      <c r="B3682" s="1" t="s">
        <v>5772</v>
      </c>
      <c r="C3682" s="1">
        <v>2</v>
      </c>
      <c r="D3682" s="1" t="s">
        <v>7266</v>
      </c>
      <c r="E3682" s="1">
        <v>2</v>
      </c>
      <c r="F3682" s="1" t="s">
        <v>7278</v>
      </c>
      <c r="G3682" s="1" t="s">
        <v>5814</v>
      </c>
      <c r="H3682" s="1" t="s">
        <v>7187</v>
      </c>
      <c r="I3682" s="1" t="b">
        <v>1</v>
      </c>
      <c r="J3682" s="1">
        <v>0</v>
      </c>
      <c r="K3682" s="1">
        <v>0</v>
      </c>
      <c r="L3682" s="1">
        <v>0</v>
      </c>
      <c r="M3682" s="1">
        <v>76</v>
      </c>
      <c r="N3682" s="1">
        <v>90.476190476190496</v>
      </c>
      <c r="O3682" s="1" t="s">
        <v>7188</v>
      </c>
    </row>
    <row r="3683" spans="1:15" x14ac:dyDescent="0.3">
      <c r="A3683" s="1" t="s">
        <v>5716</v>
      </c>
      <c r="B3683" s="1" t="s">
        <v>5772</v>
      </c>
      <c r="C3683" s="1">
        <v>2</v>
      </c>
      <c r="D3683" s="1" t="s">
        <v>7266</v>
      </c>
      <c r="E3683" s="1">
        <v>2</v>
      </c>
      <c r="F3683" s="1" t="s">
        <v>7278</v>
      </c>
      <c r="G3683" s="1" t="s">
        <v>5908</v>
      </c>
      <c r="H3683" s="1" t="s">
        <v>7187</v>
      </c>
      <c r="I3683" s="1" t="b">
        <v>0</v>
      </c>
      <c r="J3683" s="1">
        <v>0</v>
      </c>
      <c r="K3683" s="1">
        <v>0</v>
      </c>
      <c r="L3683" s="1">
        <v>1</v>
      </c>
      <c r="M3683" s="1">
        <v>2</v>
      </c>
      <c r="N3683" s="1">
        <v>2.38095238095238</v>
      </c>
      <c r="O3683" s="1" t="s">
        <v>7279</v>
      </c>
    </row>
    <row r="3684" spans="1:15" x14ac:dyDescent="0.3">
      <c r="A3684" s="1" t="s">
        <v>5716</v>
      </c>
      <c r="B3684" s="1" t="s">
        <v>5772</v>
      </c>
      <c r="C3684" s="1">
        <v>2</v>
      </c>
      <c r="D3684" s="1" t="s">
        <v>7266</v>
      </c>
      <c r="E3684" s="1">
        <v>2</v>
      </c>
      <c r="F3684" s="1" t="s">
        <v>7278</v>
      </c>
      <c r="G3684" s="1" t="s">
        <v>5798</v>
      </c>
      <c r="H3684" s="1" t="s">
        <v>7187</v>
      </c>
      <c r="I3684" s="1" t="b">
        <v>0</v>
      </c>
      <c r="J3684" s="1">
        <v>0</v>
      </c>
      <c r="K3684" s="1">
        <v>0</v>
      </c>
      <c r="L3684" s="1">
        <v>9</v>
      </c>
      <c r="M3684" s="1">
        <v>1</v>
      </c>
      <c r="N3684" s="1">
        <v>1.19047619047619</v>
      </c>
      <c r="O3684" s="1" t="s">
        <v>7280</v>
      </c>
    </row>
    <row r="3685" spans="1:15" x14ac:dyDescent="0.3">
      <c r="A3685" s="1" t="s">
        <v>5716</v>
      </c>
      <c r="B3685" s="1" t="s">
        <v>5772</v>
      </c>
      <c r="C3685" s="1">
        <v>2</v>
      </c>
      <c r="D3685" s="1" t="s">
        <v>7266</v>
      </c>
      <c r="E3685" s="1">
        <v>2</v>
      </c>
      <c r="F3685" s="1" t="s">
        <v>7278</v>
      </c>
      <c r="G3685" s="1" t="s">
        <v>5908</v>
      </c>
      <c r="H3685" s="1" t="s">
        <v>7187</v>
      </c>
      <c r="I3685" s="1" t="b">
        <v>0</v>
      </c>
      <c r="J3685" s="1">
        <v>0</v>
      </c>
      <c r="K3685" s="1">
        <v>0</v>
      </c>
      <c r="L3685" s="1">
        <v>1</v>
      </c>
      <c r="M3685" s="1">
        <v>1</v>
      </c>
      <c r="N3685" s="1">
        <v>1.19047619047619</v>
      </c>
      <c r="O3685" s="1" t="s">
        <v>7281</v>
      </c>
    </row>
    <row r="3686" spans="1:15" x14ac:dyDescent="0.3">
      <c r="A3686" s="1" t="s">
        <v>5716</v>
      </c>
      <c r="B3686" s="1" t="s">
        <v>5772</v>
      </c>
      <c r="C3686" s="1">
        <v>2</v>
      </c>
      <c r="D3686" s="1" t="s">
        <v>7266</v>
      </c>
      <c r="E3686" s="1">
        <v>2</v>
      </c>
      <c r="F3686" s="1" t="s">
        <v>7278</v>
      </c>
      <c r="G3686" s="1" t="s">
        <v>5810</v>
      </c>
      <c r="H3686" s="1" t="s">
        <v>7187</v>
      </c>
      <c r="I3686" s="1" t="b">
        <v>0</v>
      </c>
      <c r="J3686" s="1">
        <v>2</v>
      </c>
      <c r="K3686" s="1">
        <v>0</v>
      </c>
      <c r="L3686" s="1">
        <v>0</v>
      </c>
      <c r="M3686" s="1">
        <v>1</v>
      </c>
      <c r="N3686" s="1">
        <v>1.19047619047619</v>
      </c>
      <c r="O3686" s="1" t="s">
        <v>7189</v>
      </c>
    </row>
    <row r="3687" spans="1:15" x14ac:dyDescent="0.3">
      <c r="A3687" s="1" t="s">
        <v>5716</v>
      </c>
      <c r="B3687" s="1" t="s">
        <v>5772</v>
      </c>
      <c r="C3687" s="1">
        <v>2</v>
      </c>
      <c r="D3687" s="1" t="s">
        <v>7266</v>
      </c>
      <c r="E3687" s="1">
        <v>2</v>
      </c>
      <c r="F3687" s="1" t="s">
        <v>7278</v>
      </c>
      <c r="G3687" s="1" t="s">
        <v>5834</v>
      </c>
      <c r="H3687" s="1" t="s">
        <v>7187</v>
      </c>
      <c r="I3687" s="1" t="b">
        <v>0</v>
      </c>
      <c r="J3687" s="1">
        <v>12</v>
      </c>
      <c r="K3687" s="1">
        <v>0</v>
      </c>
      <c r="L3687" s="1">
        <v>0</v>
      </c>
      <c r="M3687" s="1">
        <v>1</v>
      </c>
      <c r="N3687" s="1">
        <v>1.19047619047619</v>
      </c>
      <c r="O3687" s="1" t="s">
        <v>7217</v>
      </c>
    </row>
    <row r="3688" spans="1:15" x14ac:dyDescent="0.3">
      <c r="A3688" s="1" t="s">
        <v>5716</v>
      </c>
      <c r="B3688" s="1" t="s">
        <v>5772</v>
      </c>
      <c r="C3688" s="1">
        <v>2</v>
      </c>
      <c r="D3688" s="1" t="s">
        <v>7266</v>
      </c>
      <c r="E3688" s="1">
        <v>2</v>
      </c>
      <c r="F3688" s="1" t="s">
        <v>7278</v>
      </c>
      <c r="G3688" s="1" t="s">
        <v>5908</v>
      </c>
      <c r="H3688" s="1" t="s">
        <v>7187</v>
      </c>
      <c r="I3688" s="1" t="b">
        <v>0</v>
      </c>
      <c r="J3688" s="1">
        <v>0</v>
      </c>
      <c r="K3688" s="1">
        <v>0</v>
      </c>
      <c r="L3688" s="1">
        <v>2</v>
      </c>
      <c r="M3688" s="1">
        <v>1</v>
      </c>
      <c r="N3688" s="1">
        <v>1.19047619047619</v>
      </c>
      <c r="O3688" s="1" t="s">
        <v>7282</v>
      </c>
    </row>
    <row r="3689" spans="1:15" x14ac:dyDescent="0.3">
      <c r="A3689" s="1" t="s">
        <v>5716</v>
      </c>
      <c r="B3689" s="1" t="s">
        <v>5772</v>
      </c>
      <c r="C3689" s="1">
        <v>2</v>
      </c>
      <c r="D3689" s="1" t="s">
        <v>7266</v>
      </c>
      <c r="E3689" s="1">
        <v>2</v>
      </c>
      <c r="F3689" s="1" t="s">
        <v>7278</v>
      </c>
      <c r="G3689" s="1" t="s">
        <v>5908</v>
      </c>
      <c r="H3689" s="1" t="s">
        <v>7187</v>
      </c>
      <c r="I3689" s="1" t="b">
        <v>0</v>
      </c>
      <c r="J3689" s="1">
        <v>0</v>
      </c>
      <c r="K3689" s="1">
        <v>0</v>
      </c>
      <c r="L3689" s="1">
        <v>1</v>
      </c>
      <c r="M3689" s="1">
        <v>1</v>
      </c>
      <c r="N3689" s="1">
        <v>1.19047619047619</v>
      </c>
      <c r="O3689" s="1" t="s">
        <v>7283</v>
      </c>
    </row>
    <row r="3690" spans="1:15" x14ac:dyDescent="0.3">
      <c r="A3690" s="1" t="s">
        <v>5716</v>
      </c>
      <c r="B3690" s="1" t="s">
        <v>5772</v>
      </c>
      <c r="C3690" s="1">
        <v>2</v>
      </c>
      <c r="D3690" s="1" t="s">
        <v>7266</v>
      </c>
      <c r="E3690" s="1">
        <v>3</v>
      </c>
      <c r="F3690" s="1" t="s">
        <v>7284</v>
      </c>
      <c r="G3690" s="1" t="s">
        <v>5814</v>
      </c>
      <c r="H3690" s="1" t="s">
        <v>7187</v>
      </c>
      <c r="I3690" s="1" t="b">
        <v>1</v>
      </c>
      <c r="J3690" s="1">
        <v>0</v>
      </c>
      <c r="K3690" s="1">
        <v>0</v>
      </c>
      <c r="L3690" s="1">
        <v>0</v>
      </c>
      <c r="M3690" s="1">
        <v>37</v>
      </c>
      <c r="N3690" s="1">
        <v>41.1111111111111</v>
      </c>
      <c r="O3690" s="1" t="s">
        <v>7188</v>
      </c>
    </row>
    <row r="3691" spans="1:15" x14ac:dyDescent="0.3">
      <c r="A3691" s="1" t="s">
        <v>5716</v>
      </c>
      <c r="B3691" s="1" t="s">
        <v>5772</v>
      </c>
      <c r="C3691" s="1">
        <v>2</v>
      </c>
      <c r="D3691" s="1" t="s">
        <v>7266</v>
      </c>
      <c r="E3691" s="1">
        <v>3</v>
      </c>
      <c r="F3691" s="1" t="s">
        <v>7284</v>
      </c>
      <c r="G3691" s="1" t="s">
        <v>5810</v>
      </c>
      <c r="H3691" s="1" t="s">
        <v>7187</v>
      </c>
      <c r="I3691" s="1" t="b">
        <v>0</v>
      </c>
      <c r="J3691" s="1">
        <v>2</v>
      </c>
      <c r="K3691" s="1">
        <v>0</v>
      </c>
      <c r="L3691" s="1">
        <v>0</v>
      </c>
      <c r="M3691" s="1">
        <v>33</v>
      </c>
      <c r="N3691" s="1">
        <v>36.6666666666666</v>
      </c>
      <c r="O3691" s="1" t="s">
        <v>7189</v>
      </c>
    </row>
    <row r="3692" spans="1:15" x14ac:dyDescent="0.3">
      <c r="A3692" s="1" t="s">
        <v>5716</v>
      </c>
      <c r="B3692" s="1" t="s">
        <v>5772</v>
      </c>
      <c r="C3692" s="1">
        <v>2</v>
      </c>
      <c r="D3692" s="1" t="s">
        <v>7266</v>
      </c>
      <c r="E3692" s="1">
        <v>3</v>
      </c>
      <c r="F3692" s="1" t="s">
        <v>7284</v>
      </c>
      <c r="G3692" s="1" t="s">
        <v>5803</v>
      </c>
      <c r="H3692" s="1" t="s">
        <v>7192</v>
      </c>
      <c r="I3692" s="1" t="b">
        <v>0</v>
      </c>
      <c r="J3692" s="1">
        <v>0</v>
      </c>
      <c r="K3692" s="1">
        <v>1</v>
      </c>
      <c r="L3692" s="1">
        <v>0</v>
      </c>
      <c r="M3692" s="1">
        <v>7</v>
      </c>
      <c r="N3692" s="1">
        <v>7.7777777777777697</v>
      </c>
      <c r="O3692" s="1" t="s">
        <v>7193</v>
      </c>
    </row>
    <row r="3693" spans="1:15" x14ac:dyDescent="0.3">
      <c r="A3693" s="1" t="s">
        <v>5716</v>
      </c>
      <c r="B3693" s="1" t="s">
        <v>5772</v>
      </c>
      <c r="C3693" s="1">
        <v>2</v>
      </c>
      <c r="D3693" s="1" t="s">
        <v>7266</v>
      </c>
      <c r="E3693" s="1">
        <v>3</v>
      </c>
      <c r="F3693" s="1" t="s">
        <v>7284</v>
      </c>
      <c r="G3693" s="1" t="s">
        <v>5834</v>
      </c>
      <c r="H3693" s="1" t="s">
        <v>7187</v>
      </c>
      <c r="I3693" s="1" t="b">
        <v>0</v>
      </c>
      <c r="J3693" s="1">
        <v>21</v>
      </c>
      <c r="K3693" s="1">
        <v>0</v>
      </c>
      <c r="L3693" s="1">
        <v>0</v>
      </c>
      <c r="M3693" s="1">
        <v>2</v>
      </c>
      <c r="N3693" s="1">
        <v>2.2222222222222201</v>
      </c>
      <c r="O3693" s="1" t="s">
        <v>7191</v>
      </c>
    </row>
    <row r="3694" spans="1:15" x14ac:dyDescent="0.3">
      <c r="A3694" s="1" t="s">
        <v>5716</v>
      </c>
      <c r="B3694" s="1" t="s">
        <v>5772</v>
      </c>
      <c r="C3694" s="1">
        <v>2</v>
      </c>
      <c r="D3694" s="1" t="s">
        <v>7266</v>
      </c>
      <c r="E3694" s="1">
        <v>3</v>
      </c>
      <c r="F3694" s="1" t="s">
        <v>7284</v>
      </c>
      <c r="G3694" s="1" t="s">
        <v>5834</v>
      </c>
      <c r="H3694" s="1" t="s">
        <v>7187</v>
      </c>
      <c r="I3694" s="1" t="b">
        <v>0</v>
      </c>
      <c r="J3694" s="1">
        <v>12</v>
      </c>
      <c r="K3694" s="1">
        <v>0</v>
      </c>
      <c r="L3694" s="1">
        <v>0</v>
      </c>
      <c r="M3694" s="1">
        <v>2</v>
      </c>
      <c r="N3694" s="1">
        <v>2.2222222222222201</v>
      </c>
      <c r="O3694" s="1" t="s">
        <v>7217</v>
      </c>
    </row>
    <row r="3695" spans="1:15" x14ac:dyDescent="0.3">
      <c r="A3695" s="1" t="s">
        <v>5716</v>
      </c>
      <c r="B3695" s="1" t="s">
        <v>5772</v>
      </c>
      <c r="C3695" s="1">
        <v>2</v>
      </c>
      <c r="D3695" s="1" t="s">
        <v>7266</v>
      </c>
      <c r="E3695" s="1">
        <v>3</v>
      </c>
      <c r="F3695" s="1" t="s">
        <v>7284</v>
      </c>
      <c r="G3695" s="1" t="s">
        <v>5819</v>
      </c>
      <c r="H3695" s="1" t="s">
        <v>7285</v>
      </c>
      <c r="I3695" s="1" t="b">
        <v>0</v>
      </c>
      <c r="J3695" s="1">
        <v>0</v>
      </c>
      <c r="K3695" s="1">
        <v>3</v>
      </c>
      <c r="L3695" s="1">
        <v>1</v>
      </c>
      <c r="M3695" s="1">
        <v>1</v>
      </c>
      <c r="N3695" s="1">
        <v>1.1111111111111101</v>
      </c>
      <c r="O3695" s="1" t="s">
        <v>7286</v>
      </c>
    </row>
    <row r="3696" spans="1:15" x14ac:dyDescent="0.3">
      <c r="A3696" s="1" t="s">
        <v>5716</v>
      </c>
      <c r="B3696" s="1" t="s">
        <v>5772</v>
      </c>
      <c r="C3696" s="1">
        <v>2</v>
      </c>
      <c r="D3696" s="1" t="s">
        <v>7266</v>
      </c>
      <c r="E3696" s="1">
        <v>3</v>
      </c>
      <c r="F3696" s="1" t="s">
        <v>7284</v>
      </c>
      <c r="G3696" s="1" t="s">
        <v>5834</v>
      </c>
      <c r="H3696" s="1" t="s">
        <v>7187</v>
      </c>
      <c r="I3696" s="1" t="b">
        <v>0</v>
      </c>
      <c r="J3696" s="1">
        <v>20</v>
      </c>
      <c r="K3696" s="1">
        <v>0</v>
      </c>
      <c r="L3696" s="1">
        <v>0</v>
      </c>
      <c r="M3696" s="1">
        <v>1</v>
      </c>
      <c r="N3696" s="1">
        <v>1.1111111111111101</v>
      </c>
      <c r="O3696" s="1" t="s">
        <v>7215</v>
      </c>
    </row>
    <row r="3697" spans="1:15" x14ac:dyDescent="0.3">
      <c r="A3697" s="1" t="s">
        <v>5716</v>
      </c>
      <c r="B3697" s="1" t="s">
        <v>5772</v>
      </c>
      <c r="C3697" s="1">
        <v>2</v>
      </c>
      <c r="D3697" s="1" t="s">
        <v>7266</v>
      </c>
      <c r="E3697" s="1">
        <v>3</v>
      </c>
      <c r="F3697" s="1" t="s">
        <v>7284</v>
      </c>
      <c r="G3697" s="1" t="s">
        <v>5801</v>
      </c>
      <c r="H3697" s="1" t="s">
        <v>7187</v>
      </c>
      <c r="I3697" s="1" t="b">
        <v>0</v>
      </c>
      <c r="J3697" s="1">
        <v>1</v>
      </c>
      <c r="K3697" s="1">
        <v>0</v>
      </c>
      <c r="L3697" s="1">
        <v>0</v>
      </c>
      <c r="M3697" s="1">
        <v>1</v>
      </c>
      <c r="N3697" s="1">
        <v>1.1111111111111101</v>
      </c>
      <c r="O3697" s="1" t="s">
        <v>7190</v>
      </c>
    </row>
    <row r="3698" spans="1:15" x14ac:dyDescent="0.3">
      <c r="A3698" s="1" t="s">
        <v>5716</v>
      </c>
      <c r="B3698" s="1" t="s">
        <v>5772</v>
      </c>
      <c r="C3698" s="1">
        <v>2</v>
      </c>
      <c r="D3698" s="1" t="s">
        <v>7266</v>
      </c>
      <c r="E3698" s="1">
        <v>3</v>
      </c>
      <c r="F3698" s="1" t="s">
        <v>7284</v>
      </c>
      <c r="G3698" s="1" t="s">
        <v>5908</v>
      </c>
      <c r="H3698" s="1" t="s">
        <v>7187</v>
      </c>
      <c r="I3698" s="1" t="b">
        <v>0</v>
      </c>
      <c r="J3698" s="1">
        <v>0</v>
      </c>
      <c r="K3698" s="1">
        <v>0</v>
      </c>
      <c r="L3698" s="1">
        <v>1</v>
      </c>
      <c r="M3698" s="1">
        <v>1</v>
      </c>
      <c r="N3698" s="1">
        <v>1.1111111111111101</v>
      </c>
      <c r="O3698" s="1" t="s">
        <v>7287</v>
      </c>
    </row>
    <row r="3699" spans="1:15" x14ac:dyDescent="0.3">
      <c r="A3699" s="1" t="s">
        <v>5716</v>
      </c>
      <c r="B3699" s="1" t="s">
        <v>5772</v>
      </c>
      <c r="C3699" s="1">
        <v>2</v>
      </c>
      <c r="D3699" s="1" t="s">
        <v>7266</v>
      </c>
      <c r="E3699" s="1">
        <v>3</v>
      </c>
      <c r="F3699" s="1" t="s">
        <v>7284</v>
      </c>
      <c r="G3699" s="1" t="s">
        <v>5834</v>
      </c>
      <c r="H3699" s="1" t="s">
        <v>7187</v>
      </c>
      <c r="I3699" s="1" t="b">
        <v>0</v>
      </c>
      <c r="J3699" s="1">
        <v>11</v>
      </c>
      <c r="K3699" s="1">
        <v>0</v>
      </c>
      <c r="L3699" s="1">
        <v>3</v>
      </c>
      <c r="M3699" s="1">
        <v>1</v>
      </c>
      <c r="N3699" s="1">
        <v>1.1111111111111101</v>
      </c>
      <c r="O3699" s="1" t="s">
        <v>7288</v>
      </c>
    </row>
    <row r="3700" spans="1:15" x14ac:dyDescent="0.3">
      <c r="A3700" s="1" t="s">
        <v>5716</v>
      </c>
      <c r="B3700" s="1" t="s">
        <v>5772</v>
      </c>
      <c r="C3700" s="1">
        <v>2</v>
      </c>
      <c r="D3700" s="1" t="s">
        <v>7266</v>
      </c>
      <c r="E3700" s="1">
        <v>3</v>
      </c>
      <c r="F3700" s="1" t="s">
        <v>7284</v>
      </c>
      <c r="G3700" s="1" t="s">
        <v>5908</v>
      </c>
      <c r="H3700" s="1" t="s">
        <v>7187</v>
      </c>
      <c r="I3700" s="1" t="b">
        <v>0</v>
      </c>
      <c r="J3700" s="1">
        <v>0</v>
      </c>
      <c r="K3700" s="1">
        <v>0</v>
      </c>
      <c r="L3700" s="1">
        <v>1</v>
      </c>
      <c r="M3700" s="1">
        <v>1</v>
      </c>
      <c r="N3700" s="1">
        <v>1.1111111111111101</v>
      </c>
      <c r="O3700" s="1" t="s">
        <v>7289</v>
      </c>
    </row>
    <row r="3701" spans="1:15" x14ac:dyDescent="0.3">
      <c r="A3701" s="1" t="s">
        <v>5716</v>
      </c>
      <c r="B3701" s="1" t="s">
        <v>5772</v>
      </c>
      <c r="C3701" s="1">
        <v>2</v>
      </c>
      <c r="D3701" s="1" t="s">
        <v>7266</v>
      </c>
      <c r="E3701" s="1">
        <v>3</v>
      </c>
      <c r="F3701" s="1" t="s">
        <v>7284</v>
      </c>
      <c r="G3701" s="1" t="s">
        <v>5840</v>
      </c>
      <c r="H3701" s="1" t="s">
        <v>7187</v>
      </c>
      <c r="I3701" s="1" t="b">
        <v>0</v>
      </c>
      <c r="J3701" s="1">
        <v>5</v>
      </c>
      <c r="K3701" s="1">
        <v>0</v>
      </c>
      <c r="L3701" s="1">
        <v>1</v>
      </c>
      <c r="M3701" s="1">
        <v>1</v>
      </c>
      <c r="N3701" s="1">
        <v>1.1111111111111101</v>
      </c>
      <c r="O3701" s="1" t="s">
        <v>7290</v>
      </c>
    </row>
    <row r="3702" spans="1:15" x14ac:dyDescent="0.3">
      <c r="A3702" s="1" t="s">
        <v>5716</v>
      </c>
      <c r="B3702" s="1" t="s">
        <v>5772</v>
      </c>
      <c r="C3702" s="1">
        <v>2</v>
      </c>
      <c r="D3702" s="1" t="s">
        <v>7266</v>
      </c>
      <c r="E3702" s="1">
        <v>3</v>
      </c>
      <c r="F3702" s="1" t="s">
        <v>7284</v>
      </c>
      <c r="G3702" s="1" t="s">
        <v>5810</v>
      </c>
      <c r="H3702" s="1" t="s">
        <v>7187</v>
      </c>
      <c r="I3702" s="1" t="b">
        <v>0</v>
      </c>
      <c r="J3702" s="1">
        <v>2</v>
      </c>
      <c r="K3702" s="1">
        <v>0</v>
      </c>
      <c r="L3702" s="1">
        <v>1</v>
      </c>
      <c r="M3702" s="1">
        <v>1</v>
      </c>
      <c r="N3702" s="1">
        <v>1.1111111111111101</v>
      </c>
      <c r="O3702" s="1" t="s">
        <v>7291</v>
      </c>
    </row>
    <row r="3703" spans="1:15" x14ac:dyDescent="0.3">
      <c r="A3703" s="1" t="s">
        <v>5716</v>
      </c>
      <c r="B3703" s="1" t="s">
        <v>5772</v>
      </c>
      <c r="C3703" s="1">
        <v>2</v>
      </c>
      <c r="D3703" s="1" t="s">
        <v>7266</v>
      </c>
      <c r="E3703" s="1">
        <v>3</v>
      </c>
      <c r="F3703" s="1" t="s">
        <v>7284</v>
      </c>
      <c r="G3703" s="1" t="s">
        <v>5851</v>
      </c>
      <c r="H3703" s="1" t="s">
        <v>7192</v>
      </c>
      <c r="I3703" s="1" t="b">
        <v>0</v>
      </c>
      <c r="J3703" s="1">
        <v>5</v>
      </c>
      <c r="K3703" s="1">
        <v>1</v>
      </c>
      <c r="L3703" s="1">
        <v>0</v>
      </c>
      <c r="M3703" s="1">
        <v>1</v>
      </c>
      <c r="N3703" s="1">
        <v>1.1111111111111101</v>
      </c>
      <c r="O3703" s="1" t="s">
        <v>7292</v>
      </c>
    </row>
    <row r="3704" spans="1:15" x14ac:dyDescent="0.3">
      <c r="A3704" s="1" t="s">
        <v>5716</v>
      </c>
      <c r="B3704" s="1" t="s">
        <v>5772</v>
      </c>
      <c r="C3704" s="1">
        <v>2</v>
      </c>
      <c r="D3704" s="1" t="s">
        <v>7266</v>
      </c>
      <c r="E3704" s="1">
        <v>4</v>
      </c>
      <c r="F3704" s="1" t="s">
        <v>7293</v>
      </c>
      <c r="G3704" s="1" t="s">
        <v>5814</v>
      </c>
      <c r="H3704" s="1" t="s">
        <v>7187</v>
      </c>
      <c r="I3704" s="1" t="b">
        <v>1</v>
      </c>
      <c r="J3704" s="1">
        <v>0</v>
      </c>
      <c r="K3704" s="1">
        <v>0</v>
      </c>
      <c r="L3704" s="1">
        <v>0</v>
      </c>
      <c r="M3704" s="1">
        <v>386</v>
      </c>
      <c r="N3704" s="1">
        <v>58.045112781954799</v>
      </c>
      <c r="O3704" s="1" t="s">
        <v>7188</v>
      </c>
    </row>
    <row r="3705" spans="1:15" x14ac:dyDescent="0.3">
      <c r="A3705" s="1" t="s">
        <v>5716</v>
      </c>
      <c r="B3705" s="1" t="s">
        <v>5772</v>
      </c>
      <c r="C3705" s="1">
        <v>2</v>
      </c>
      <c r="D3705" s="1" t="s">
        <v>7266</v>
      </c>
      <c r="E3705" s="1">
        <v>4</v>
      </c>
      <c r="F3705" s="1" t="s">
        <v>7293</v>
      </c>
      <c r="G3705" s="1" t="s">
        <v>5810</v>
      </c>
      <c r="H3705" s="1" t="s">
        <v>7187</v>
      </c>
      <c r="I3705" s="1" t="b">
        <v>0</v>
      </c>
      <c r="J3705" s="1">
        <v>2</v>
      </c>
      <c r="K3705" s="1">
        <v>0</v>
      </c>
      <c r="L3705" s="1">
        <v>0</v>
      </c>
      <c r="M3705" s="1">
        <v>64</v>
      </c>
      <c r="N3705" s="1">
        <v>9.6240601503759393</v>
      </c>
      <c r="O3705" s="1" t="s">
        <v>7189</v>
      </c>
    </row>
    <row r="3706" spans="1:15" x14ac:dyDescent="0.3">
      <c r="A3706" s="1" t="s">
        <v>5716</v>
      </c>
      <c r="B3706" s="1" t="s">
        <v>5772</v>
      </c>
      <c r="C3706" s="1">
        <v>2</v>
      </c>
      <c r="D3706" s="1" t="s">
        <v>7266</v>
      </c>
      <c r="E3706" s="1">
        <v>4</v>
      </c>
      <c r="F3706" s="1" t="s">
        <v>7293</v>
      </c>
      <c r="G3706" s="1" t="s">
        <v>5801</v>
      </c>
      <c r="H3706" s="1" t="s">
        <v>7187</v>
      </c>
      <c r="I3706" s="1" t="b">
        <v>0</v>
      </c>
      <c r="J3706" s="1">
        <v>1</v>
      </c>
      <c r="K3706" s="1">
        <v>0</v>
      </c>
      <c r="L3706" s="1">
        <v>0</v>
      </c>
      <c r="M3706" s="1">
        <v>50</v>
      </c>
      <c r="N3706" s="1">
        <v>7.5187969924812004</v>
      </c>
      <c r="O3706" s="1" t="s">
        <v>7190</v>
      </c>
    </row>
    <row r="3707" spans="1:15" x14ac:dyDescent="0.3">
      <c r="A3707" s="1" t="s">
        <v>5716</v>
      </c>
      <c r="B3707" s="1" t="s">
        <v>5772</v>
      </c>
      <c r="C3707" s="1">
        <v>2</v>
      </c>
      <c r="D3707" s="1" t="s">
        <v>7266</v>
      </c>
      <c r="E3707" s="1">
        <v>4</v>
      </c>
      <c r="F3707" s="1" t="s">
        <v>7293</v>
      </c>
      <c r="G3707" s="1" t="s">
        <v>5803</v>
      </c>
      <c r="H3707" s="1" t="s">
        <v>7192</v>
      </c>
      <c r="I3707" s="1" t="b">
        <v>0</v>
      </c>
      <c r="J3707" s="1">
        <v>0</v>
      </c>
      <c r="K3707" s="1">
        <v>1</v>
      </c>
      <c r="L3707" s="1">
        <v>0</v>
      </c>
      <c r="M3707" s="1">
        <v>43</v>
      </c>
      <c r="N3707" s="1">
        <v>6.4661654135338296</v>
      </c>
      <c r="O3707" s="1" t="s">
        <v>7193</v>
      </c>
    </row>
    <row r="3708" spans="1:15" x14ac:dyDescent="0.3">
      <c r="A3708" s="1" t="s">
        <v>5716</v>
      </c>
      <c r="B3708" s="1" t="s">
        <v>5772</v>
      </c>
      <c r="C3708" s="1">
        <v>2</v>
      </c>
      <c r="D3708" s="1" t="s">
        <v>7266</v>
      </c>
      <c r="E3708" s="1">
        <v>4</v>
      </c>
      <c r="F3708" s="1" t="s">
        <v>7293</v>
      </c>
      <c r="G3708" s="1" t="s">
        <v>5803</v>
      </c>
      <c r="H3708" s="1" t="s">
        <v>7195</v>
      </c>
      <c r="I3708" s="1" t="b">
        <v>0</v>
      </c>
      <c r="J3708" s="1">
        <v>0</v>
      </c>
      <c r="K3708" s="1">
        <v>1</v>
      </c>
      <c r="L3708" s="1">
        <v>0</v>
      </c>
      <c r="M3708" s="1">
        <v>22</v>
      </c>
      <c r="N3708" s="1">
        <v>3.30827067669173</v>
      </c>
      <c r="O3708" s="1" t="s">
        <v>7196</v>
      </c>
    </row>
    <row r="3709" spans="1:15" x14ac:dyDescent="0.3">
      <c r="A3709" s="1" t="s">
        <v>5716</v>
      </c>
      <c r="B3709" s="1" t="s">
        <v>5772</v>
      </c>
      <c r="C3709" s="1">
        <v>2</v>
      </c>
      <c r="D3709" s="1" t="s">
        <v>7266</v>
      </c>
      <c r="E3709" s="1">
        <v>4</v>
      </c>
      <c r="F3709" s="1" t="s">
        <v>7293</v>
      </c>
      <c r="G3709" s="1" t="s">
        <v>5834</v>
      </c>
      <c r="H3709" s="1" t="s">
        <v>7187</v>
      </c>
      <c r="I3709" s="1" t="b">
        <v>0</v>
      </c>
      <c r="J3709" s="1">
        <v>6</v>
      </c>
      <c r="K3709" s="1">
        <v>0</v>
      </c>
      <c r="L3709" s="1">
        <v>0</v>
      </c>
      <c r="M3709" s="1">
        <v>7</v>
      </c>
      <c r="N3709" s="1">
        <v>1.0526315789473599</v>
      </c>
      <c r="O3709" s="1" t="s">
        <v>7194</v>
      </c>
    </row>
    <row r="3710" spans="1:15" x14ac:dyDescent="0.3">
      <c r="A3710" s="1" t="s">
        <v>5716</v>
      </c>
      <c r="B3710" s="1" t="s">
        <v>5772</v>
      </c>
      <c r="C3710" s="1">
        <v>2</v>
      </c>
      <c r="D3710" s="1" t="s">
        <v>7266</v>
      </c>
      <c r="E3710" s="1">
        <v>5</v>
      </c>
      <c r="F3710" s="1" t="s">
        <v>7294</v>
      </c>
      <c r="G3710" s="1" t="s">
        <v>5810</v>
      </c>
      <c r="H3710" s="1" t="s">
        <v>7187</v>
      </c>
      <c r="I3710" s="1" t="b">
        <v>0</v>
      </c>
      <c r="J3710" s="1">
        <v>2</v>
      </c>
      <c r="K3710" s="1">
        <v>0</v>
      </c>
      <c r="L3710" s="1">
        <v>0</v>
      </c>
      <c r="M3710" s="1">
        <v>36</v>
      </c>
      <c r="N3710" s="1">
        <v>41.860465116279002</v>
      </c>
      <c r="O3710" s="1" t="s">
        <v>7189</v>
      </c>
    </row>
    <row r="3711" spans="1:15" x14ac:dyDescent="0.3">
      <c r="A3711" s="1" t="s">
        <v>5716</v>
      </c>
      <c r="B3711" s="1" t="s">
        <v>5772</v>
      </c>
      <c r="C3711" s="1">
        <v>2</v>
      </c>
      <c r="D3711" s="1" t="s">
        <v>7266</v>
      </c>
      <c r="E3711" s="1">
        <v>5</v>
      </c>
      <c r="F3711" s="1" t="s">
        <v>7294</v>
      </c>
      <c r="G3711" s="1" t="s">
        <v>5814</v>
      </c>
      <c r="H3711" s="1" t="s">
        <v>7187</v>
      </c>
      <c r="I3711" s="1" t="b">
        <v>1</v>
      </c>
      <c r="J3711" s="1">
        <v>0</v>
      </c>
      <c r="K3711" s="1">
        <v>0</v>
      </c>
      <c r="L3711" s="1">
        <v>0</v>
      </c>
      <c r="M3711" s="1">
        <v>20</v>
      </c>
      <c r="N3711" s="1">
        <v>23.2558139534883</v>
      </c>
      <c r="O3711" s="1" t="s">
        <v>7188</v>
      </c>
    </row>
    <row r="3712" spans="1:15" x14ac:dyDescent="0.3">
      <c r="A3712" s="1" t="s">
        <v>5716</v>
      </c>
      <c r="B3712" s="1" t="s">
        <v>5772</v>
      </c>
      <c r="C3712" s="1">
        <v>2</v>
      </c>
      <c r="D3712" s="1" t="s">
        <v>7266</v>
      </c>
      <c r="E3712" s="1">
        <v>5</v>
      </c>
      <c r="F3712" s="1" t="s">
        <v>7294</v>
      </c>
      <c r="G3712" s="1" t="s">
        <v>5803</v>
      </c>
      <c r="H3712" s="1" t="s">
        <v>7192</v>
      </c>
      <c r="I3712" s="1" t="b">
        <v>0</v>
      </c>
      <c r="J3712" s="1">
        <v>0</v>
      </c>
      <c r="K3712" s="1">
        <v>1</v>
      </c>
      <c r="L3712" s="1">
        <v>0</v>
      </c>
      <c r="M3712" s="1">
        <v>9</v>
      </c>
      <c r="N3712" s="1">
        <v>10.465116279069701</v>
      </c>
      <c r="O3712" s="1" t="s">
        <v>7193</v>
      </c>
    </row>
    <row r="3713" spans="1:15" x14ac:dyDescent="0.3">
      <c r="A3713" s="1" t="s">
        <v>5716</v>
      </c>
      <c r="B3713" s="1" t="s">
        <v>5772</v>
      </c>
      <c r="C3713" s="1">
        <v>2</v>
      </c>
      <c r="D3713" s="1" t="s">
        <v>7266</v>
      </c>
      <c r="E3713" s="1">
        <v>5</v>
      </c>
      <c r="F3713" s="1" t="s">
        <v>7294</v>
      </c>
      <c r="G3713" s="1" t="s">
        <v>5801</v>
      </c>
      <c r="H3713" s="1" t="s">
        <v>7187</v>
      </c>
      <c r="I3713" s="1" t="b">
        <v>0</v>
      </c>
      <c r="J3713" s="1">
        <v>1</v>
      </c>
      <c r="K3713" s="1">
        <v>0</v>
      </c>
      <c r="L3713" s="1">
        <v>0</v>
      </c>
      <c r="M3713" s="1">
        <v>7</v>
      </c>
      <c r="N3713" s="1">
        <v>8.1395348837209305</v>
      </c>
      <c r="O3713" s="1" t="s">
        <v>7190</v>
      </c>
    </row>
    <row r="3714" spans="1:15" x14ac:dyDescent="0.3">
      <c r="A3714" s="1" t="s">
        <v>5716</v>
      </c>
      <c r="B3714" s="1" t="s">
        <v>5772</v>
      </c>
      <c r="C3714" s="1">
        <v>2</v>
      </c>
      <c r="D3714" s="1" t="s">
        <v>7266</v>
      </c>
      <c r="E3714" s="1">
        <v>5</v>
      </c>
      <c r="F3714" s="1" t="s">
        <v>7294</v>
      </c>
      <c r="G3714" s="1" t="s">
        <v>5803</v>
      </c>
      <c r="H3714" s="1" t="s">
        <v>7195</v>
      </c>
      <c r="I3714" s="1" t="b">
        <v>0</v>
      </c>
      <c r="J3714" s="1">
        <v>0</v>
      </c>
      <c r="K3714" s="1">
        <v>1</v>
      </c>
      <c r="L3714" s="1">
        <v>0</v>
      </c>
      <c r="M3714" s="1">
        <v>3</v>
      </c>
      <c r="N3714" s="1">
        <v>3.48837209302325</v>
      </c>
      <c r="O3714" s="1" t="s">
        <v>7196</v>
      </c>
    </row>
    <row r="3715" spans="1:15" x14ac:dyDescent="0.3">
      <c r="A3715" s="1" t="s">
        <v>5716</v>
      </c>
      <c r="B3715" s="1" t="s">
        <v>5772</v>
      </c>
      <c r="C3715" s="1">
        <v>2</v>
      </c>
      <c r="D3715" s="1" t="s">
        <v>7266</v>
      </c>
      <c r="E3715" s="1">
        <v>5</v>
      </c>
      <c r="F3715" s="1" t="s">
        <v>7294</v>
      </c>
      <c r="G3715" s="1" t="s">
        <v>5810</v>
      </c>
      <c r="H3715" s="1" t="s">
        <v>7187</v>
      </c>
      <c r="I3715" s="1" t="b">
        <v>0</v>
      </c>
      <c r="J3715" s="1">
        <v>2</v>
      </c>
      <c r="K3715" s="1">
        <v>0</v>
      </c>
      <c r="L3715" s="1">
        <v>1</v>
      </c>
      <c r="M3715" s="1">
        <v>2</v>
      </c>
      <c r="N3715" s="1">
        <v>2.3255813953488298</v>
      </c>
      <c r="O3715" s="1" t="s">
        <v>7295</v>
      </c>
    </row>
    <row r="3716" spans="1:15" x14ac:dyDescent="0.3">
      <c r="A3716" s="1" t="s">
        <v>5716</v>
      </c>
      <c r="B3716" s="1" t="s">
        <v>5772</v>
      </c>
      <c r="C3716" s="1">
        <v>2</v>
      </c>
      <c r="D3716" s="1" t="s">
        <v>7266</v>
      </c>
      <c r="E3716" s="1">
        <v>5</v>
      </c>
      <c r="F3716" s="1" t="s">
        <v>7294</v>
      </c>
      <c r="G3716" s="1" t="s">
        <v>5834</v>
      </c>
      <c r="H3716" s="1" t="s">
        <v>7187</v>
      </c>
      <c r="I3716" s="1" t="b">
        <v>0</v>
      </c>
      <c r="J3716" s="1">
        <v>21</v>
      </c>
      <c r="K3716" s="1">
        <v>0</v>
      </c>
      <c r="L3716" s="1">
        <v>0</v>
      </c>
      <c r="M3716" s="1">
        <v>1</v>
      </c>
      <c r="N3716" s="1">
        <v>1.16279069767441</v>
      </c>
      <c r="O3716" s="1" t="s">
        <v>7191</v>
      </c>
    </row>
    <row r="3717" spans="1:15" x14ac:dyDescent="0.3">
      <c r="A3717" s="1" t="s">
        <v>5716</v>
      </c>
      <c r="B3717" s="1" t="s">
        <v>5772</v>
      </c>
      <c r="C3717" s="1">
        <v>2</v>
      </c>
      <c r="D3717" s="1" t="s">
        <v>7266</v>
      </c>
      <c r="E3717" s="1">
        <v>5</v>
      </c>
      <c r="F3717" s="1" t="s">
        <v>7294</v>
      </c>
      <c r="G3717" s="1" t="s">
        <v>5810</v>
      </c>
      <c r="H3717" s="1" t="s">
        <v>7187</v>
      </c>
      <c r="I3717" s="1" t="b">
        <v>0</v>
      </c>
      <c r="J3717" s="1">
        <v>2</v>
      </c>
      <c r="K3717" s="1">
        <v>0</v>
      </c>
      <c r="L3717" s="1">
        <v>2</v>
      </c>
      <c r="M3717" s="1">
        <v>1</v>
      </c>
      <c r="N3717" s="1">
        <v>1.16279069767441</v>
      </c>
      <c r="O3717" s="1" t="s">
        <v>7296</v>
      </c>
    </row>
    <row r="3718" spans="1:15" x14ac:dyDescent="0.3">
      <c r="A3718" s="1" t="s">
        <v>5716</v>
      </c>
      <c r="B3718" s="1" t="s">
        <v>5772</v>
      </c>
      <c r="C3718" s="1">
        <v>2</v>
      </c>
      <c r="D3718" s="1" t="s">
        <v>7266</v>
      </c>
      <c r="E3718" s="1">
        <v>5</v>
      </c>
      <c r="F3718" s="1" t="s">
        <v>7294</v>
      </c>
      <c r="G3718" s="1" t="s">
        <v>5834</v>
      </c>
      <c r="H3718" s="1" t="s">
        <v>7187</v>
      </c>
      <c r="I3718" s="1" t="b">
        <v>0</v>
      </c>
      <c r="J3718" s="1">
        <v>20</v>
      </c>
      <c r="K3718" s="1">
        <v>0</v>
      </c>
      <c r="L3718" s="1">
        <v>0</v>
      </c>
      <c r="M3718" s="1">
        <v>1</v>
      </c>
      <c r="N3718" s="1">
        <v>1.16279069767441</v>
      </c>
      <c r="O3718" s="1" t="s">
        <v>7215</v>
      </c>
    </row>
    <row r="3719" spans="1:15" x14ac:dyDescent="0.3">
      <c r="A3719" s="1" t="s">
        <v>5716</v>
      </c>
      <c r="B3719" s="1" t="s">
        <v>5772</v>
      </c>
      <c r="C3719" s="1">
        <v>2</v>
      </c>
      <c r="D3719" s="1" t="s">
        <v>7266</v>
      </c>
      <c r="E3719" s="1">
        <v>5</v>
      </c>
      <c r="F3719" s="1" t="s">
        <v>7294</v>
      </c>
      <c r="G3719" s="1" t="s">
        <v>5834</v>
      </c>
      <c r="H3719" s="1" t="s">
        <v>7187</v>
      </c>
      <c r="I3719" s="1" t="b">
        <v>0</v>
      </c>
      <c r="J3719" s="1">
        <v>21</v>
      </c>
      <c r="K3719" s="1">
        <v>0</v>
      </c>
      <c r="L3719" s="1">
        <v>0</v>
      </c>
      <c r="M3719" s="1">
        <v>1</v>
      </c>
      <c r="N3719" s="1">
        <v>1.16279069767441</v>
      </c>
      <c r="O3719" s="1" t="s">
        <v>7297</v>
      </c>
    </row>
    <row r="3720" spans="1:15" x14ac:dyDescent="0.3">
      <c r="A3720" s="1" t="s">
        <v>5716</v>
      </c>
      <c r="B3720" s="1" t="s">
        <v>5772</v>
      </c>
      <c r="C3720" s="1">
        <v>2</v>
      </c>
      <c r="D3720" s="1" t="s">
        <v>7266</v>
      </c>
      <c r="E3720" s="1">
        <v>5</v>
      </c>
      <c r="F3720" s="1" t="s">
        <v>7294</v>
      </c>
      <c r="G3720" s="1" t="s">
        <v>5834</v>
      </c>
      <c r="H3720" s="1" t="s">
        <v>7187</v>
      </c>
      <c r="I3720" s="1" t="b">
        <v>0</v>
      </c>
      <c r="J3720" s="1">
        <v>6</v>
      </c>
      <c r="K3720" s="1">
        <v>0</v>
      </c>
      <c r="L3720" s="1">
        <v>0</v>
      </c>
      <c r="M3720" s="1">
        <v>1</v>
      </c>
      <c r="N3720" s="1">
        <v>1.16279069767441</v>
      </c>
      <c r="O3720" s="1" t="s">
        <v>7194</v>
      </c>
    </row>
    <row r="3721" spans="1:15" x14ac:dyDescent="0.3">
      <c r="A3721" s="1" t="s">
        <v>5716</v>
      </c>
      <c r="B3721" s="1" t="s">
        <v>5772</v>
      </c>
      <c r="C3721" s="1">
        <v>2</v>
      </c>
      <c r="D3721" s="1" t="s">
        <v>7266</v>
      </c>
      <c r="E3721" s="1">
        <v>5</v>
      </c>
      <c r="F3721" s="1" t="s">
        <v>7294</v>
      </c>
      <c r="G3721" s="1" t="s">
        <v>5816</v>
      </c>
      <c r="H3721" s="1" t="s">
        <v>7187</v>
      </c>
      <c r="I3721" s="1" t="b">
        <v>0</v>
      </c>
      <c r="J3721" s="1">
        <v>3</v>
      </c>
      <c r="K3721" s="1">
        <v>0</v>
      </c>
      <c r="L3721" s="1">
        <v>0</v>
      </c>
      <c r="M3721" s="1">
        <v>1</v>
      </c>
      <c r="N3721" s="1">
        <v>1.16279069767441</v>
      </c>
      <c r="O3721" s="1" t="s">
        <v>7197</v>
      </c>
    </row>
    <row r="3722" spans="1:15" x14ac:dyDescent="0.3">
      <c r="A3722" s="1" t="s">
        <v>5716</v>
      </c>
      <c r="B3722" s="1" t="s">
        <v>5772</v>
      </c>
      <c r="C3722" s="1">
        <v>2</v>
      </c>
      <c r="D3722" s="1" t="s">
        <v>7266</v>
      </c>
      <c r="E3722" s="1">
        <v>5</v>
      </c>
      <c r="F3722" s="1" t="s">
        <v>7294</v>
      </c>
      <c r="G3722" s="1" t="s">
        <v>5834</v>
      </c>
      <c r="H3722" s="1" t="s">
        <v>7187</v>
      </c>
      <c r="I3722" s="1" t="b">
        <v>0</v>
      </c>
      <c r="J3722" s="1">
        <v>7</v>
      </c>
      <c r="K3722" s="1">
        <v>0</v>
      </c>
      <c r="L3722" s="1">
        <v>0</v>
      </c>
      <c r="M3722" s="1">
        <v>1</v>
      </c>
      <c r="N3722" s="1">
        <v>1.16279069767441</v>
      </c>
      <c r="O3722" s="1" t="s">
        <v>7216</v>
      </c>
    </row>
    <row r="3723" spans="1:15" x14ac:dyDescent="0.3">
      <c r="A3723" s="1" t="s">
        <v>5716</v>
      </c>
      <c r="B3723" s="1" t="s">
        <v>5772</v>
      </c>
      <c r="C3723" s="1">
        <v>2</v>
      </c>
      <c r="D3723" s="1" t="s">
        <v>7266</v>
      </c>
      <c r="E3723" s="1">
        <v>5</v>
      </c>
      <c r="F3723" s="1" t="s">
        <v>7294</v>
      </c>
      <c r="G3723" s="1" t="s">
        <v>5810</v>
      </c>
      <c r="H3723" s="1" t="s">
        <v>7187</v>
      </c>
      <c r="I3723" s="1" t="b">
        <v>0</v>
      </c>
      <c r="J3723" s="1">
        <v>2</v>
      </c>
      <c r="K3723" s="1">
        <v>0</v>
      </c>
      <c r="L3723" s="1">
        <v>1</v>
      </c>
      <c r="M3723" s="1">
        <v>1</v>
      </c>
      <c r="N3723" s="1">
        <v>1.16279069767441</v>
      </c>
      <c r="O3723" s="1" t="s">
        <v>7298</v>
      </c>
    </row>
    <row r="3724" spans="1:15" x14ac:dyDescent="0.3">
      <c r="A3724" s="1" t="s">
        <v>5716</v>
      </c>
      <c r="B3724" s="1" t="s">
        <v>5772</v>
      </c>
      <c r="C3724" s="1">
        <v>2</v>
      </c>
      <c r="D3724" s="1" t="s">
        <v>7266</v>
      </c>
      <c r="E3724" s="1">
        <v>5</v>
      </c>
      <c r="F3724" s="1" t="s">
        <v>7294</v>
      </c>
      <c r="G3724" s="1" t="s">
        <v>5908</v>
      </c>
      <c r="H3724" s="1" t="s">
        <v>7187</v>
      </c>
      <c r="I3724" s="1" t="b">
        <v>0</v>
      </c>
      <c r="J3724" s="1">
        <v>0</v>
      </c>
      <c r="K3724" s="1">
        <v>0</v>
      </c>
      <c r="L3724" s="1">
        <v>1</v>
      </c>
      <c r="M3724" s="1">
        <v>1</v>
      </c>
      <c r="N3724" s="1">
        <v>1.16279069767441</v>
      </c>
      <c r="O3724" s="1" t="s">
        <v>7299</v>
      </c>
    </row>
    <row r="3725" spans="1:15" x14ac:dyDescent="0.3">
      <c r="A3725" s="1" t="s">
        <v>5716</v>
      </c>
      <c r="B3725" s="1" t="s">
        <v>5772</v>
      </c>
      <c r="C3725" s="1">
        <v>2</v>
      </c>
      <c r="D3725" s="1" t="s">
        <v>7266</v>
      </c>
      <c r="E3725" s="1">
        <v>6</v>
      </c>
      <c r="F3725" s="1" t="s">
        <v>7300</v>
      </c>
      <c r="G3725" s="1" t="s">
        <v>5803</v>
      </c>
      <c r="H3725" s="1" t="s">
        <v>7192</v>
      </c>
      <c r="I3725" s="1" t="b">
        <v>0</v>
      </c>
      <c r="J3725" s="1">
        <v>0</v>
      </c>
      <c r="K3725" s="1">
        <v>1</v>
      </c>
      <c r="L3725" s="1">
        <v>0</v>
      </c>
      <c r="M3725" s="1">
        <v>78</v>
      </c>
      <c r="N3725" s="1">
        <v>45.614035087719202</v>
      </c>
      <c r="O3725" s="1" t="s">
        <v>7193</v>
      </c>
    </row>
    <row r="3726" spans="1:15" x14ac:dyDescent="0.3">
      <c r="A3726" s="1" t="s">
        <v>5716</v>
      </c>
      <c r="B3726" s="1" t="s">
        <v>5772</v>
      </c>
      <c r="C3726" s="1">
        <v>2</v>
      </c>
      <c r="D3726" s="1" t="s">
        <v>7266</v>
      </c>
      <c r="E3726" s="1">
        <v>6</v>
      </c>
      <c r="F3726" s="1" t="s">
        <v>7300</v>
      </c>
      <c r="G3726" s="1" t="s">
        <v>5876</v>
      </c>
      <c r="H3726" s="1" t="s">
        <v>7187</v>
      </c>
      <c r="I3726" s="1" t="b">
        <v>0</v>
      </c>
      <c r="J3726" s="1">
        <v>4</v>
      </c>
      <c r="K3726" s="1">
        <v>0</v>
      </c>
      <c r="L3726" s="1">
        <v>0</v>
      </c>
      <c r="M3726" s="1">
        <v>34</v>
      </c>
      <c r="N3726" s="1">
        <v>19.883040935672501</v>
      </c>
      <c r="O3726" s="1" t="s">
        <v>7204</v>
      </c>
    </row>
    <row r="3727" spans="1:15" x14ac:dyDescent="0.3">
      <c r="A3727" s="1" t="s">
        <v>5716</v>
      </c>
      <c r="B3727" s="1" t="s">
        <v>5772</v>
      </c>
      <c r="C3727" s="1">
        <v>2</v>
      </c>
      <c r="D3727" s="1" t="s">
        <v>7266</v>
      </c>
      <c r="E3727" s="1">
        <v>6</v>
      </c>
      <c r="F3727" s="1" t="s">
        <v>7300</v>
      </c>
      <c r="G3727" s="1" t="s">
        <v>5814</v>
      </c>
      <c r="H3727" s="1" t="s">
        <v>7187</v>
      </c>
      <c r="I3727" s="1" t="b">
        <v>1</v>
      </c>
      <c r="J3727" s="1">
        <v>0</v>
      </c>
      <c r="K3727" s="1">
        <v>0</v>
      </c>
      <c r="L3727" s="1">
        <v>0</v>
      </c>
      <c r="M3727" s="1">
        <v>30</v>
      </c>
      <c r="N3727" s="1">
        <v>17.543859649122801</v>
      </c>
      <c r="O3727" s="1" t="s">
        <v>7188</v>
      </c>
    </row>
    <row r="3728" spans="1:15" x14ac:dyDescent="0.3">
      <c r="A3728" s="1" t="s">
        <v>5716</v>
      </c>
      <c r="B3728" s="1" t="s">
        <v>5772</v>
      </c>
      <c r="C3728" s="1">
        <v>2</v>
      </c>
      <c r="D3728" s="1" t="s">
        <v>7266</v>
      </c>
      <c r="E3728" s="1">
        <v>6</v>
      </c>
      <c r="F3728" s="1" t="s">
        <v>7300</v>
      </c>
      <c r="G3728" s="1" t="s">
        <v>5810</v>
      </c>
      <c r="H3728" s="1" t="s">
        <v>7187</v>
      </c>
      <c r="I3728" s="1" t="b">
        <v>0</v>
      </c>
      <c r="J3728" s="1">
        <v>2</v>
      </c>
      <c r="K3728" s="1">
        <v>0</v>
      </c>
      <c r="L3728" s="1">
        <v>0</v>
      </c>
      <c r="M3728" s="1">
        <v>8</v>
      </c>
      <c r="N3728" s="1">
        <v>4.6783625730994096</v>
      </c>
      <c r="O3728" s="1" t="s">
        <v>7189</v>
      </c>
    </row>
    <row r="3729" spans="1:15" x14ac:dyDescent="0.3">
      <c r="A3729" s="1" t="s">
        <v>5716</v>
      </c>
      <c r="B3729" s="1" t="s">
        <v>5772</v>
      </c>
      <c r="C3729" s="1">
        <v>2</v>
      </c>
      <c r="D3729" s="1" t="s">
        <v>7266</v>
      </c>
      <c r="E3729" s="1">
        <v>6</v>
      </c>
      <c r="F3729" s="1" t="s">
        <v>7300</v>
      </c>
      <c r="G3729" s="1" t="s">
        <v>5801</v>
      </c>
      <c r="H3729" s="1" t="s">
        <v>7187</v>
      </c>
      <c r="I3729" s="1" t="b">
        <v>0</v>
      </c>
      <c r="J3729" s="1">
        <v>1</v>
      </c>
      <c r="K3729" s="1">
        <v>0</v>
      </c>
      <c r="L3729" s="1">
        <v>0</v>
      </c>
      <c r="M3729" s="1">
        <v>4</v>
      </c>
      <c r="N3729" s="1">
        <v>2.3391812865496999</v>
      </c>
      <c r="O3729" s="1" t="s">
        <v>7190</v>
      </c>
    </row>
    <row r="3730" spans="1:15" x14ac:dyDescent="0.3">
      <c r="A3730" s="1" t="s">
        <v>5716</v>
      </c>
      <c r="B3730" s="1" t="s">
        <v>5772</v>
      </c>
      <c r="C3730" s="1">
        <v>2</v>
      </c>
      <c r="D3730" s="1" t="s">
        <v>7266</v>
      </c>
      <c r="E3730" s="1">
        <v>6</v>
      </c>
      <c r="F3730" s="1" t="s">
        <v>7300</v>
      </c>
      <c r="G3730" s="1" t="s">
        <v>5840</v>
      </c>
      <c r="H3730" s="1" t="s">
        <v>7187</v>
      </c>
      <c r="I3730" s="1" t="b">
        <v>0</v>
      </c>
      <c r="J3730" s="1">
        <v>5</v>
      </c>
      <c r="K3730" s="1">
        <v>0</v>
      </c>
      <c r="L3730" s="1">
        <v>0</v>
      </c>
      <c r="M3730" s="1">
        <v>3</v>
      </c>
      <c r="N3730" s="1">
        <v>1.7543859649122799</v>
      </c>
      <c r="O3730" s="1" t="s">
        <v>7231</v>
      </c>
    </row>
    <row r="3731" spans="1:15" x14ac:dyDescent="0.3">
      <c r="A3731" s="1" t="s">
        <v>5716</v>
      </c>
      <c r="B3731" s="1" t="s">
        <v>5772</v>
      </c>
      <c r="C3731" s="1">
        <v>2</v>
      </c>
      <c r="D3731" s="1" t="s">
        <v>7266</v>
      </c>
      <c r="E3731" s="1">
        <v>6</v>
      </c>
      <c r="F3731" s="1" t="s">
        <v>7300</v>
      </c>
      <c r="G3731" s="1" t="s">
        <v>5803</v>
      </c>
      <c r="H3731" s="1" t="s">
        <v>7192</v>
      </c>
      <c r="I3731" s="1" t="b">
        <v>0</v>
      </c>
      <c r="J3731" s="1">
        <v>0</v>
      </c>
      <c r="K3731" s="1">
        <v>1</v>
      </c>
      <c r="L3731" s="1">
        <v>1</v>
      </c>
      <c r="M3731" s="1">
        <v>2</v>
      </c>
      <c r="N3731" s="1">
        <v>1.16959064327485</v>
      </c>
      <c r="O3731" s="1" t="s">
        <v>7301</v>
      </c>
    </row>
    <row r="3732" spans="1:15" x14ac:dyDescent="0.3">
      <c r="A3732" s="1" t="s">
        <v>5716</v>
      </c>
      <c r="B3732" s="1" t="s">
        <v>5772</v>
      </c>
      <c r="C3732" s="1">
        <v>2</v>
      </c>
      <c r="D3732" s="1" t="s">
        <v>7266</v>
      </c>
      <c r="E3732" s="1">
        <v>7</v>
      </c>
      <c r="F3732" s="1" t="s">
        <v>7302</v>
      </c>
      <c r="G3732" s="1" t="s">
        <v>5801</v>
      </c>
      <c r="H3732" s="1" t="s">
        <v>7187</v>
      </c>
      <c r="I3732" s="1" t="b">
        <v>0</v>
      </c>
      <c r="J3732" s="1">
        <v>1</v>
      </c>
      <c r="K3732" s="1">
        <v>0</v>
      </c>
      <c r="L3732" s="1">
        <v>0</v>
      </c>
      <c r="M3732" s="1">
        <v>42</v>
      </c>
      <c r="N3732" s="1">
        <v>60</v>
      </c>
      <c r="O3732" s="1" t="s">
        <v>7190</v>
      </c>
    </row>
    <row r="3733" spans="1:15" x14ac:dyDescent="0.3">
      <c r="A3733" s="1" t="s">
        <v>5716</v>
      </c>
      <c r="B3733" s="1" t="s">
        <v>5772</v>
      </c>
      <c r="C3733" s="1">
        <v>2</v>
      </c>
      <c r="D3733" s="1" t="s">
        <v>7266</v>
      </c>
      <c r="E3733" s="1">
        <v>7</v>
      </c>
      <c r="F3733" s="1" t="s">
        <v>7302</v>
      </c>
      <c r="G3733" s="1" t="s">
        <v>5834</v>
      </c>
      <c r="H3733" s="1" t="s">
        <v>7187</v>
      </c>
      <c r="I3733" s="1" t="b">
        <v>0</v>
      </c>
      <c r="J3733" s="1">
        <v>14</v>
      </c>
      <c r="K3733" s="1">
        <v>0</v>
      </c>
      <c r="L3733" s="1">
        <v>0</v>
      </c>
      <c r="M3733" s="1">
        <v>6</v>
      </c>
      <c r="N3733" s="1">
        <v>8.5714285714285694</v>
      </c>
      <c r="O3733" s="1" t="s">
        <v>7303</v>
      </c>
    </row>
    <row r="3734" spans="1:15" x14ac:dyDescent="0.3">
      <c r="A3734" s="1" t="s">
        <v>5716</v>
      </c>
      <c r="B3734" s="1" t="s">
        <v>5772</v>
      </c>
      <c r="C3734" s="1">
        <v>2</v>
      </c>
      <c r="D3734" s="1" t="s">
        <v>7266</v>
      </c>
      <c r="E3734" s="1">
        <v>7</v>
      </c>
      <c r="F3734" s="1" t="s">
        <v>7302</v>
      </c>
      <c r="G3734" s="1" t="s">
        <v>5810</v>
      </c>
      <c r="H3734" s="1" t="s">
        <v>7187</v>
      </c>
      <c r="I3734" s="1" t="b">
        <v>0</v>
      </c>
      <c r="J3734" s="1">
        <v>2</v>
      </c>
      <c r="K3734" s="1">
        <v>0</v>
      </c>
      <c r="L3734" s="1">
        <v>0</v>
      </c>
      <c r="M3734" s="1">
        <v>6</v>
      </c>
      <c r="N3734" s="1">
        <v>8.5714285714285694</v>
      </c>
      <c r="O3734" s="1" t="s">
        <v>7189</v>
      </c>
    </row>
    <row r="3735" spans="1:15" x14ac:dyDescent="0.3">
      <c r="A3735" s="1" t="s">
        <v>5716</v>
      </c>
      <c r="B3735" s="1" t="s">
        <v>5772</v>
      </c>
      <c r="C3735" s="1">
        <v>2</v>
      </c>
      <c r="D3735" s="1" t="s">
        <v>7266</v>
      </c>
      <c r="E3735" s="1">
        <v>7</v>
      </c>
      <c r="F3735" s="1" t="s">
        <v>7302</v>
      </c>
      <c r="G3735" s="1" t="s">
        <v>5814</v>
      </c>
      <c r="H3735" s="1" t="s">
        <v>7187</v>
      </c>
      <c r="I3735" s="1" t="b">
        <v>1</v>
      </c>
      <c r="J3735" s="1">
        <v>0</v>
      </c>
      <c r="K3735" s="1">
        <v>0</v>
      </c>
      <c r="L3735" s="1">
        <v>0</v>
      </c>
      <c r="M3735" s="1">
        <v>6</v>
      </c>
      <c r="N3735" s="1">
        <v>8.5714285714285694</v>
      </c>
      <c r="O3735" s="1" t="s">
        <v>7188</v>
      </c>
    </row>
    <row r="3736" spans="1:15" x14ac:dyDescent="0.3">
      <c r="A3736" s="1" t="s">
        <v>5716</v>
      </c>
      <c r="B3736" s="1" t="s">
        <v>5772</v>
      </c>
      <c r="C3736" s="1">
        <v>2</v>
      </c>
      <c r="D3736" s="1" t="s">
        <v>7266</v>
      </c>
      <c r="E3736" s="1">
        <v>7</v>
      </c>
      <c r="F3736" s="1" t="s">
        <v>7302</v>
      </c>
      <c r="G3736" s="1" t="s">
        <v>5834</v>
      </c>
      <c r="H3736" s="1" t="s">
        <v>7187</v>
      </c>
      <c r="I3736" s="1" t="b">
        <v>0</v>
      </c>
      <c r="J3736" s="1">
        <v>21</v>
      </c>
      <c r="K3736" s="1">
        <v>0</v>
      </c>
      <c r="L3736" s="1">
        <v>0</v>
      </c>
      <c r="M3736" s="1">
        <v>4</v>
      </c>
      <c r="N3736" s="1">
        <v>5.71428571428571</v>
      </c>
      <c r="O3736" s="1" t="s">
        <v>7191</v>
      </c>
    </row>
    <row r="3737" spans="1:15" x14ac:dyDescent="0.3">
      <c r="A3737" s="1" t="s">
        <v>5716</v>
      </c>
      <c r="B3737" s="1" t="s">
        <v>5772</v>
      </c>
      <c r="C3737" s="1">
        <v>2</v>
      </c>
      <c r="D3737" s="1" t="s">
        <v>7266</v>
      </c>
      <c r="E3737" s="1">
        <v>7</v>
      </c>
      <c r="F3737" s="1" t="s">
        <v>7302</v>
      </c>
      <c r="G3737" s="1" t="s">
        <v>5876</v>
      </c>
      <c r="H3737" s="1" t="s">
        <v>7187</v>
      </c>
      <c r="I3737" s="1" t="b">
        <v>0</v>
      </c>
      <c r="J3737" s="1">
        <v>4</v>
      </c>
      <c r="K3737" s="1">
        <v>0</v>
      </c>
      <c r="L3737" s="1">
        <v>0</v>
      </c>
      <c r="M3737" s="1">
        <v>1</v>
      </c>
      <c r="N3737" s="1">
        <v>1.4285714285714199</v>
      </c>
      <c r="O3737" s="1" t="s">
        <v>7204</v>
      </c>
    </row>
    <row r="3738" spans="1:15" x14ac:dyDescent="0.3">
      <c r="A3738" s="1" t="s">
        <v>5716</v>
      </c>
      <c r="B3738" s="1" t="s">
        <v>5772</v>
      </c>
      <c r="C3738" s="1">
        <v>2</v>
      </c>
      <c r="D3738" s="1" t="s">
        <v>7266</v>
      </c>
      <c r="E3738" s="1">
        <v>7</v>
      </c>
      <c r="F3738" s="1" t="s">
        <v>7302</v>
      </c>
      <c r="G3738" s="1" t="s">
        <v>5810</v>
      </c>
      <c r="H3738" s="1" t="s">
        <v>7187</v>
      </c>
      <c r="I3738" s="1" t="b">
        <v>0</v>
      </c>
      <c r="J3738" s="1">
        <v>2</v>
      </c>
      <c r="K3738" s="1">
        <v>0</v>
      </c>
      <c r="L3738" s="1">
        <v>0</v>
      </c>
      <c r="M3738" s="1">
        <v>1</v>
      </c>
      <c r="N3738" s="1">
        <v>1.4285714285714199</v>
      </c>
      <c r="O3738" s="1" t="s">
        <v>7241</v>
      </c>
    </row>
    <row r="3739" spans="1:15" x14ac:dyDescent="0.3">
      <c r="A3739" s="1" t="s">
        <v>5716</v>
      </c>
      <c r="B3739" s="1" t="s">
        <v>5772</v>
      </c>
      <c r="C3739" s="1">
        <v>2</v>
      </c>
      <c r="D3739" s="1" t="s">
        <v>7266</v>
      </c>
      <c r="E3739" s="1">
        <v>7</v>
      </c>
      <c r="F3739" s="1" t="s">
        <v>7302</v>
      </c>
      <c r="G3739" s="1" t="s">
        <v>5851</v>
      </c>
      <c r="H3739" s="1" t="s">
        <v>7304</v>
      </c>
      <c r="I3739" s="1" t="b">
        <v>0</v>
      </c>
      <c r="J3739" s="1">
        <v>1</v>
      </c>
      <c r="K3739" s="1">
        <v>1</v>
      </c>
      <c r="L3739" s="1">
        <v>1</v>
      </c>
      <c r="M3739" s="1">
        <v>1</v>
      </c>
      <c r="N3739" s="1">
        <v>1.4285714285714199</v>
      </c>
      <c r="O3739" s="1" t="s">
        <v>7305</v>
      </c>
    </row>
    <row r="3740" spans="1:15" x14ac:dyDescent="0.3">
      <c r="A3740" s="1" t="s">
        <v>5716</v>
      </c>
      <c r="B3740" s="1" t="s">
        <v>5772</v>
      </c>
      <c r="C3740" s="1">
        <v>2</v>
      </c>
      <c r="D3740" s="1" t="s">
        <v>7266</v>
      </c>
      <c r="E3740" s="1">
        <v>7</v>
      </c>
      <c r="F3740" s="1" t="s">
        <v>7302</v>
      </c>
      <c r="G3740" s="1" t="s">
        <v>5908</v>
      </c>
      <c r="H3740" s="1" t="s">
        <v>7187</v>
      </c>
      <c r="I3740" s="1" t="b">
        <v>0</v>
      </c>
      <c r="J3740" s="1">
        <v>0</v>
      </c>
      <c r="K3740" s="1">
        <v>0</v>
      </c>
      <c r="L3740" s="1">
        <v>2</v>
      </c>
      <c r="M3740" s="1">
        <v>1</v>
      </c>
      <c r="N3740" s="1">
        <v>1.4285714285714199</v>
      </c>
      <c r="O3740" s="1" t="s">
        <v>7306</v>
      </c>
    </row>
    <row r="3741" spans="1:15" x14ac:dyDescent="0.3">
      <c r="A3741" s="1" t="s">
        <v>5716</v>
      </c>
      <c r="B3741" s="1" t="s">
        <v>5772</v>
      </c>
      <c r="C3741" s="1">
        <v>2</v>
      </c>
      <c r="D3741" s="1" t="s">
        <v>7266</v>
      </c>
      <c r="E3741" s="1">
        <v>7</v>
      </c>
      <c r="F3741" s="1" t="s">
        <v>7302</v>
      </c>
      <c r="G3741" s="1" t="s">
        <v>5803</v>
      </c>
      <c r="H3741" s="1" t="s">
        <v>7192</v>
      </c>
      <c r="I3741" s="1" t="b">
        <v>0</v>
      </c>
      <c r="J3741" s="1">
        <v>0</v>
      </c>
      <c r="K3741" s="1">
        <v>1</v>
      </c>
      <c r="L3741" s="1">
        <v>0</v>
      </c>
      <c r="M3741" s="1">
        <v>1</v>
      </c>
      <c r="N3741" s="1">
        <v>1.4285714285714199</v>
      </c>
      <c r="O3741" s="1" t="s">
        <v>7193</v>
      </c>
    </row>
    <row r="3742" spans="1:15" x14ac:dyDescent="0.3">
      <c r="A3742" s="1" t="s">
        <v>5716</v>
      </c>
      <c r="B3742" s="1" t="s">
        <v>5772</v>
      </c>
      <c r="C3742" s="1">
        <v>2</v>
      </c>
      <c r="D3742" s="1" t="s">
        <v>7266</v>
      </c>
      <c r="E3742" s="1">
        <v>7</v>
      </c>
      <c r="F3742" s="1" t="s">
        <v>7302</v>
      </c>
      <c r="G3742" s="1" t="s">
        <v>5803</v>
      </c>
      <c r="H3742" s="1" t="s">
        <v>7195</v>
      </c>
      <c r="I3742" s="1" t="b">
        <v>0</v>
      </c>
      <c r="J3742" s="1">
        <v>0</v>
      </c>
      <c r="K3742" s="1">
        <v>1</v>
      </c>
      <c r="L3742" s="1">
        <v>0</v>
      </c>
      <c r="M3742" s="1">
        <v>1</v>
      </c>
      <c r="N3742" s="1">
        <v>1.4285714285714199</v>
      </c>
      <c r="O3742" s="1" t="s">
        <v>7196</v>
      </c>
    </row>
    <row r="3743" spans="1:15" x14ac:dyDescent="0.3">
      <c r="A3743" s="1" t="s">
        <v>5716</v>
      </c>
      <c r="B3743" s="1" t="s">
        <v>5772</v>
      </c>
      <c r="C3743" s="1">
        <v>2</v>
      </c>
      <c r="D3743" s="1" t="s">
        <v>7266</v>
      </c>
      <c r="E3743" s="1">
        <v>8</v>
      </c>
      <c r="F3743" s="1" t="s">
        <v>7307</v>
      </c>
      <c r="G3743" s="1" t="s">
        <v>5803</v>
      </c>
      <c r="H3743" s="1" t="s">
        <v>7195</v>
      </c>
      <c r="I3743" s="1" t="b">
        <v>0</v>
      </c>
      <c r="J3743" s="1">
        <v>0</v>
      </c>
      <c r="K3743" s="1">
        <v>1</v>
      </c>
      <c r="L3743" s="1">
        <v>0</v>
      </c>
      <c r="M3743" s="1">
        <v>71</v>
      </c>
      <c r="N3743" s="1">
        <v>28.629032258064498</v>
      </c>
      <c r="O3743" s="1" t="s">
        <v>7196</v>
      </c>
    </row>
    <row r="3744" spans="1:15" x14ac:dyDescent="0.3">
      <c r="A3744" s="1" t="s">
        <v>5716</v>
      </c>
      <c r="B3744" s="1" t="s">
        <v>5772</v>
      </c>
      <c r="C3744" s="1">
        <v>2</v>
      </c>
      <c r="D3744" s="1" t="s">
        <v>7266</v>
      </c>
      <c r="E3744" s="1">
        <v>8</v>
      </c>
      <c r="F3744" s="1" t="s">
        <v>7307</v>
      </c>
      <c r="G3744" s="1" t="s">
        <v>5810</v>
      </c>
      <c r="H3744" s="1" t="s">
        <v>7187</v>
      </c>
      <c r="I3744" s="1" t="b">
        <v>0</v>
      </c>
      <c r="J3744" s="1">
        <v>2</v>
      </c>
      <c r="K3744" s="1">
        <v>0</v>
      </c>
      <c r="L3744" s="1">
        <v>0</v>
      </c>
      <c r="M3744" s="1">
        <v>66</v>
      </c>
      <c r="N3744" s="1">
        <v>26.612903225806399</v>
      </c>
      <c r="O3744" s="1" t="s">
        <v>7189</v>
      </c>
    </row>
    <row r="3745" spans="1:15" x14ac:dyDescent="0.3">
      <c r="A3745" s="1" t="s">
        <v>5716</v>
      </c>
      <c r="B3745" s="1" t="s">
        <v>5772</v>
      </c>
      <c r="C3745" s="1">
        <v>2</v>
      </c>
      <c r="D3745" s="1" t="s">
        <v>7266</v>
      </c>
      <c r="E3745" s="1">
        <v>8</v>
      </c>
      <c r="F3745" s="1" t="s">
        <v>7307</v>
      </c>
      <c r="G3745" s="1" t="s">
        <v>5801</v>
      </c>
      <c r="H3745" s="1" t="s">
        <v>7187</v>
      </c>
      <c r="I3745" s="1" t="b">
        <v>0</v>
      </c>
      <c r="J3745" s="1">
        <v>1</v>
      </c>
      <c r="K3745" s="1">
        <v>0</v>
      </c>
      <c r="L3745" s="1">
        <v>0</v>
      </c>
      <c r="M3745" s="1">
        <v>52</v>
      </c>
      <c r="N3745" s="1">
        <v>20.967741935483801</v>
      </c>
      <c r="O3745" s="1" t="s">
        <v>7190</v>
      </c>
    </row>
    <row r="3746" spans="1:15" x14ac:dyDescent="0.3">
      <c r="A3746" s="1" t="s">
        <v>5716</v>
      </c>
      <c r="B3746" s="1" t="s">
        <v>5772</v>
      </c>
      <c r="C3746" s="1">
        <v>2</v>
      </c>
      <c r="D3746" s="1" t="s">
        <v>7266</v>
      </c>
      <c r="E3746" s="1">
        <v>8</v>
      </c>
      <c r="F3746" s="1" t="s">
        <v>7307</v>
      </c>
      <c r="G3746" s="1" t="s">
        <v>5834</v>
      </c>
      <c r="H3746" s="1" t="s">
        <v>7187</v>
      </c>
      <c r="I3746" s="1" t="b">
        <v>0</v>
      </c>
      <c r="J3746" s="1">
        <v>20</v>
      </c>
      <c r="K3746" s="1">
        <v>0</v>
      </c>
      <c r="L3746" s="1">
        <v>0</v>
      </c>
      <c r="M3746" s="1">
        <v>13</v>
      </c>
      <c r="N3746" s="1">
        <v>5.24193548387096</v>
      </c>
      <c r="O3746" s="1" t="s">
        <v>7215</v>
      </c>
    </row>
    <row r="3747" spans="1:15" x14ac:dyDescent="0.3">
      <c r="A3747" s="1" t="s">
        <v>5716</v>
      </c>
      <c r="B3747" s="1" t="s">
        <v>5772</v>
      </c>
      <c r="C3747" s="1">
        <v>2</v>
      </c>
      <c r="D3747" s="1" t="s">
        <v>7266</v>
      </c>
      <c r="E3747" s="1">
        <v>8</v>
      </c>
      <c r="F3747" s="1" t="s">
        <v>7307</v>
      </c>
      <c r="G3747" s="1" t="s">
        <v>5810</v>
      </c>
      <c r="H3747" s="1" t="s">
        <v>7187</v>
      </c>
      <c r="I3747" s="1" t="b">
        <v>0</v>
      </c>
      <c r="J3747" s="1">
        <v>2</v>
      </c>
      <c r="K3747" s="1">
        <v>0</v>
      </c>
      <c r="L3747" s="1">
        <v>0</v>
      </c>
      <c r="M3747" s="1">
        <v>6</v>
      </c>
      <c r="N3747" s="1">
        <v>2.4193548387096699</v>
      </c>
      <c r="O3747" s="1" t="s">
        <v>7276</v>
      </c>
    </row>
    <row r="3748" spans="1:15" x14ac:dyDescent="0.3">
      <c r="A3748" s="1" t="s">
        <v>5716</v>
      </c>
      <c r="B3748" s="1" t="s">
        <v>5772</v>
      </c>
      <c r="C3748" s="1">
        <v>2</v>
      </c>
      <c r="D3748" s="1" t="s">
        <v>7266</v>
      </c>
      <c r="E3748" s="1">
        <v>8</v>
      </c>
      <c r="F3748" s="1" t="s">
        <v>7307</v>
      </c>
      <c r="G3748" s="1" t="s">
        <v>5803</v>
      </c>
      <c r="H3748" s="1" t="s">
        <v>7192</v>
      </c>
      <c r="I3748" s="1" t="b">
        <v>0</v>
      </c>
      <c r="J3748" s="1">
        <v>0</v>
      </c>
      <c r="K3748" s="1">
        <v>1</v>
      </c>
      <c r="L3748" s="1">
        <v>0</v>
      </c>
      <c r="M3748" s="1">
        <v>4</v>
      </c>
      <c r="N3748" s="1">
        <v>1.61290322580645</v>
      </c>
      <c r="O3748" s="1" t="s">
        <v>7193</v>
      </c>
    </row>
    <row r="3749" spans="1:15" x14ac:dyDescent="0.3">
      <c r="A3749" s="1" t="s">
        <v>5716</v>
      </c>
      <c r="B3749" s="1" t="s">
        <v>5772</v>
      </c>
      <c r="C3749" s="1">
        <v>2</v>
      </c>
      <c r="D3749" s="1" t="s">
        <v>7266</v>
      </c>
      <c r="E3749" s="1">
        <v>8</v>
      </c>
      <c r="F3749" s="1" t="s">
        <v>7307</v>
      </c>
      <c r="G3749" s="1" t="s">
        <v>5834</v>
      </c>
      <c r="H3749" s="1" t="s">
        <v>7187</v>
      </c>
      <c r="I3749" s="1" t="b">
        <v>0</v>
      </c>
      <c r="J3749" s="1">
        <v>6</v>
      </c>
      <c r="K3749" s="1">
        <v>0</v>
      </c>
      <c r="L3749" s="1">
        <v>0</v>
      </c>
      <c r="M3749" s="1">
        <v>3</v>
      </c>
      <c r="N3749" s="1">
        <v>1.2096774193548301</v>
      </c>
      <c r="O3749" s="1" t="s">
        <v>7194</v>
      </c>
    </row>
    <row r="3750" spans="1:15" x14ac:dyDescent="0.3">
      <c r="A3750" s="1" t="s">
        <v>5716</v>
      </c>
      <c r="B3750" s="1" t="s">
        <v>5772</v>
      </c>
      <c r="C3750" s="1">
        <v>2</v>
      </c>
      <c r="D3750" s="1" t="s">
        <v>7266</v>
      </c>
      <c r="E3750" s="1">
        <v>8</v>
      </c>
      <c r="F3750" s="1" t="s">
        <v>7307</v>
      </c>
      <c r="G3750" s="1" t="s">
        <v>5834</v>
      </c>
      <c r="H3750" s="1" t="s">
        <v>7187</v>
      </c>
      <c r="I3750" s="1" t="b">
        <v>0</v>
      </c>
      <c r="J3750" s="1">
        <v>21</v>
      </c>
      <c r="K3750" s="1">
        <v>0</v>
      </c>
      <c r="L3750" s="1">
        <v>0</v>
      </c>
      <c r="M3750" s="1">
        <v>3</v>
      </c>
      <c r="N3750" s="1">
        <v>1.2096774193548301</v>
      </c>
      <c r="O3750" s="1" t="e">
        <f>----------------tcctacctcaaccgctaccgcgag</f>
        <v>#NAME?</v>
      </c>
    </row>
    <row r="3751" spans="1:15" x14ac:dyDescent="0.3">
      <c r="A3751" s="1" t="s">
        <v>5716</v>
      </c>
      <c r="B3751" s="1" t="s">
        <v>5772</v>
      </c>
      <c r="C3751" s="1">
        <v>2</v>
      </c>
      <c r="D3751" s="1" t="s">
        <v>7266</v>
      </c>
      <c r="E3751" s="1">
        <v>8</v>
      </c>
      <c r="F3751" s="1" t="s">
        <v>7307</v>
      </c>
      <c r="G3751" s="1" t="s">
        <v>5834</v>
      </c>
      <c r="H3751" s="1" t="s">
        <v>7187</v>
      </c>
      <c r="I3751" s="1" t="b">
        <v>0</v>
      </c>
      <c r="J3751" s="1">
        <v>14</v>
      </c>
      <c r="K3751" s="1">
        <v>0</v>
      </c>
      <c r="L3751" s="1">
        <v>0</v>
      </c>
      <c r="M3751" s="1">
        <v>3</v>
      </c>
      <c r="N3751" s="1">
        <v>1.2096774193548301</v>
      </c>
      <c r="O3751" s="1" t="s">
        <v>7213</v>
      </c>
    </row>
    <row r="3752" spans="1:15" x14ac:dyDescent="0.3">
      <c r="A3752" s="1" t="s">
        <v>5716</v>
      </c>
      <c r="B3752" s="1" t="s">
        <v>5772</v>
      </c>
      <c r="C3752" s="1">
        <v>2</v>
      </c>
      <c r="D3752" s="1" t="s">
        <v>7266</v>
      </c>
      <c r="E3752" s="1">
        <v>9</v>
      </c>
      <c r="F3752" s="1" t="s">
        <v>7308</v>
      </c>
      <c r="G3752" s="1" t="s">
        <v>5801</v>
      </c>
      <c r="H3752" s="1" t="s">
        <v>7187</v>
      </c>
      <c r="I3752" s="1" t="b">
        <v>0</v>
      </c>
      <c r="J3752" s="1">
        <v>1</v>
      </c>
      <c r="K3752" s="1">
        <v>0</v>
      </c>
      <c r="L3752" s="1">
        <v>0</v>
      </c>
      <c r="M3752" s="1">
        <v>36</v>
      </c>
      <c r="N3752" s="1">
        <v>47.368421052631497</v>
      </c>
      <c r="O3752" s="1" t="s">
        <v>7190</v>
      </c>
    </row>
    <row r="3753" spans="1:15" x14ac:dyDescent="0.3">
      <c r="A3753" s="1" t="s">
        <v>5716</v>
      </c>
      <c r="B3753" s="1" t="s">
        <v>5772</v>
      </c>
      <c r="C3753" s="1">
        <v>2</v>
      </c>
      <c r="D3753" s="1" t="s">
        <v>7266</v>
      </c>
      <c r="E3753" s="1">
        <v>9</v>
      </c>
      <c r="F3753" s="1" t="s">
        <v>7308</v>
      </c>
      <c r="G3753" s="1" t="s">
        <v>5810</v>
      </c>
      <c r="H3753" s="1" t="s">
        <v>7187</v>
      </c>
      <c r="I3753" s="1" t="b">
        <v>0</v>
      </c>
      <c r="J3753" s="1">
        <v>2</v>
      </c>
      <c r="K3753" s="1">
        <v>0</v>
      </c>
      <c r="L3753" s="1">
        <v>0</v>
      </c>
      <c r="M3753" s="1">
        <v>24</v>
      </c>
      <c r="N3753" s="1">
        <v>31.578947368421002</v>
      </c>
      <c r="O3753" s="1" t="s">
        <v>7189</v>
      </c>
    </row>
    <row r="3754" spans="1:15" x14ac:dyDescent="0.3">
      <c r="A3754" s="1" t="s">
        <v>5716</v>
      </c>
      <c r="B3754" s="1" t="s">
        <v>5772</v>
      </c>
      <c r="C3754" s="1">
        <v>2</v>
      </c>
      <c r="D3754" s="1" t="s">
        <v>7266</v>
      </c>
      <c r="E3754" s="1">
        <v>9</v>
      </c>
      <c r="F3754" s="1" t="s">
        <v>7308</v>
      </c>
      <c r="G3754" s="1" t="s">
        <v>5803</v>
      </c>
      <c r="H3754" s="1" t="s">
        <v>7192</v>
      </c>
      <c r="I3754" s="1" t="b">
        <v>0</v>
      </c>
      <c r="J3754" s="1">
        <v>0</v>
      </c>
      <c r="K3754" s="1">
        <v>1</v>
      </c>
      <c r="L3754" s="1">
        <v>0</v>
      </c>
      <c r="M3754" s="1">
        <v>4</v>
      </c>
      <c r="N3754" s="1">
        <v>5.2631578947368398</v>
      </c>
      <c r="O3754" s="1" t="s">
        <v>7193</v>
      </c>
    </row>
    <row r="3755" spans="1:15" x14ac:dyDescent="0.3">
      <c r="A3755" s="1" t="s">
        <v>5716</v>
      </c>
      <c r="B3755" s="1" t="s">
        <v>5772</v>
      </c>
      <c r="C3755" s="1">
        <v>2</v>
      </c>
      <c r="D3755" s="1" t="s">
        <v>7266</v>
      </c>
      <c r="E3755" s="1">
        <v>9</v>
      </c>
      <c r="F3755" s="1" t="s">
        <v>7308</v>
      </c>
      <c r="G3755" s="1" t="s">
        <v>5810</v>
      </c>
      <c r="H3755" s="1" t="s">
        <v>7187</v>
      </c>
      <c r="I3755" s="1" t="b">
        <v>0</v>
      </c>
      <c r="J3755" s="1">
        <v>2</v>
      </c>
      <c r="K3755" s="1">
        <v>0</v>
      </c>
      <c r="L3755" s="1">
        <v>1</v>
      </c>
      <c r="M3755" s="1">
        <v>2</v>
      </c>
      <c r="N3755" s="1">
        <v>2.6315789473684199</v>
      </c>
      <c r="O3755" s="1" t="s">
        <v>7295</v>
      </c>
    </row>
    <row r="3756" spans="1:15" x14ac:dyDescent="0.3">
      <c r="A3756" s="1" t="s">
        <v>5716</v>
      </c>
      <c r="B3756" s="1" t="s">
        <v>5772</v>
      </c>
      <c r="C3756" s="1">
        <v>2</v>
      </c>
      <c r="D3756" s="1" t="s">
        <v>7266</v>
      </c>
      <c r="E3756" s="1">
        <v>9</v>
      </c>
      <c r="F3756" s="1" t="s">
        <v>7308</v>
      </c>
      <c r="G3756" s="1" t="s">
        <v>5810</v>
      </c>
      <c r="H3756" s="1" t="s">
        <v>7187</v>
      </c>
      <c r="I3756" s="1" t="b">
        <v>0</v>
      </c>
      <c r="J3756" s="1">
        <v>2</v>
      </c>
      <c r="K3756" s="1">
        <v>0</v>
      </c>
      <c r="L3756" s="1">
        <v>6</v>
      </c>
      <c r="M3756" s="1">
        <v>1</v>
      </c>
      <c r="N3756" s="1">
        <v>1.31578947368421</v>
      </c>
      <c r="O3756" s="1" t="s">
        <v>7309</v>
      </c>
    </row>
    <row r="3757" spans="1:15" x14ac:dyDescent="0.3">
      <c r="A3757" s="1" t="s">
        <v>5716</v>
      </c>
      <c r="B3757" s="1" t="s">
        <v>5772</v>
      </c>
      <c r="C3757" s="1">
        <v>2</v>
      </c>
      <c r="D3757" s="1" t="s">
        <v>7266</v>
      </c>
      <c r="E3757" s="1">
        <v>9</v>
      </c>
      <c r="F3757" s="1" t="s">
        <v>7308</v>
      </c>
      <c r="G3757" s="1" t="s">
        <v>5810</v>
      </c>
      <c r="H3757" s="1" t="s">
        <v>7187</v>
      </c>
      <c r="I3757" s="1" t="b">
        <v>0</v>
      </c>
      <c r="J3757" s="1">
        <v>2</v>
      </c>
      <c r="K3757" s="1">
        <v>0</v>
      </c>
      <c r="L3757" s="1">
        <v>2</v>
      </c>
      <c r="M3757" s="1">
        <v>1</v>
      </c>
      <c r="N3757" s="1">
        <v>1.31578947368421</v>
      </c>
      <c r="O3757" s="1" t="s">
        <v>7310</v>
      </c>
    </row>
    <row r="3758" spans="1:15" x14ac:dyDescent="0.3">
      <c r="A3758" s="1" t="s">
        <v>5716</v>
      </c>
      <c r="B3758" s="1" t="s">
        <v>5772</v>
      </c>
      <c r="C3758" s="1">
        <v>2</v>
      </c>
      <c r="D3758" s="1" t="s">
        <v>7266</v>
      </c>
      <c r="E3758" s="1">
        <v>9</v>
      </c>
      <c r="F3758" s="1" t="s">
        <v>7308</v>
      </c>
      <c r="G3758" s="1" t="s">
        <v>5810</v>
      </c>
      <c r="H3758" s="1" t="s">
        <v>7187</v>
      </c>
      <c r="I3758" s="1" t="b">
        <v>0</v>
      </c>
      <c r="J3758" s="1">
        <v>2</v>
      </c>
      <c r="K3758" s="1">
        <v>0</v>
      </c>
      <c r="L3758" s="1">
        <v>1</v>
      </c>
      <c r="M3758" s="1">
        <v>1</v>
      </c>
      <c r="N3758" s="1">
        <v>1.31578947368421</v>
      </c>
      <c r="O3758" s="1" t="s">
        <v>7311</v>
      </c>
    </row>
    <row r="3759" spans="1:15" x14ac:dyDescent="0.3">
      <c r="A3759" s="1" t="s">
        <v>5716</v>
      </c>
      <c r="B3759" s="1" t="s">
        <v>5772</v>
      </c>
      <c r="C3759" s="1">
        <v>2</v>
      </c>
      <c r="D3759" s="1" t="s">
        <v>7266</v>
      </c>
      <c r="E3759" s="1">
        <v>9</v>
      </c>
      <c r="F3759" s="1" t="s">
        <v>7308</v>
      </c>
      <c r="G3759" s="1" t="s">
        <v>5801</v>
      </c>
      <c r="H3759" s="1" t="s">
        <v>7187</v>
      </c>
      <c r="I3759" s="1" t="b">
        <v>0</v>
      </c>
      <c r="J3759" s="1">
        <v>1</v>
      </c>
      <c r="K3759" s="1">
        <v>0</v>
      </c>
      <c r="L3759" s="1">
        <v>1</v>
      </c>
      <c r="M3759" s="1">
        <v>1</v>
      </c>
      <c r="N3759" s="1">
        <v>1.31578947368421</v>
      </c>
      <c r="O3759" s="1" t="s">
        <v>7312</v>
      </c>
    </row>
    <row r="3760" spans="1:15" x14ac:dyDescent="0.3">
      <c r="A3760" s="1" t="s">
        <v>5716</v>
      </c>
      <c r="B3760" s="1" t="s">
        <v>5772</v>
      </c>
      <c r="C3760" s="1">
        <v>2</v>
      </c>
      <c r="D3760" s="1" t="s">
        <v>7266</v>
      </c>
      <c r="E3760" s="1">
        <v>9</v>
      </c>
      <c r="F3760" s="1" t="s">
        <v>7308</v>
      </c>
      <c r="G3760" s="1" t="s">
        <v>5801</v>
      </c>
      <c r="H3760" s="1" t="s">
        <v>7187</v>
      </c>
      <c r="I3760" s="1" t="b">
        <v>0</v>
      </c>
      <c r="J3760" s="1">
        <v>1</v>
      </c>
      <c r="K3760" s="1">
        <v>0</v>
      </c>
      <c r="L3760" s="1">
        <v>1</v>
      </c>
      <c r="M3760" s="1">
        <v>1</v>
      </c>
      <c r="N3760" s="1">
        <v>1.31578947368421</v>
      </c>
      <c r="O3760" s="1" t="s">
        <v>7313</v>
      </c>
    </row>
    <row r="3761" spans="1:15" x14ac:dyDescent="0.3">
      <c r="A3761" s="1" t="s">
        <v>5716</v>
      </c>
      <c r="B3761" s="1" t="s">
        <v>5772</v>
      </c>
      <c r="C3761" s="1">
        <v>2</v>
      </c>
      <c r="D3761" s="1" t="s">
        <v>7266</v>
      </c>
      <c r="E3761" s="1">
        <v>9</v>
      </c>
      <c r="F3761" s="1" t="s">
        <v>7308</v>
      </c>
      <c r="G3761" s="1" t="s">
        <v>5801</v>
      </c>
      <c r="H3761" s="1" t="s">
        <v>7187</v>
      </c>
      <c r="I3761" s="1" t="b">
        <v>0</v>
      </c>
      <c r="J3761" s="1">
        <v>1</v>
      </c>
      <c r="K3761" s="1">
        <v>0</v>
      </c>
      <c r="L3761" s="1">
        <v>1</v>
      </c>
      <c r="M3761" s="1">
        <v>1</v>
      </c>
      <c r="N3761" s="1">
        <v>1.31578947368421</v>
      </c>
      <c r="O3761" s="1" t="s">
        <v>7314</v>
      </c>
    </row>
    <row r="3762" spans="1:15" x14ac:dyDescent="0.3">
      <c r="A3762" s="1" t="s">
        <v>5716</v>
      </c>
      <c r="B3762" s="1" t="s">
        <v>5772</v>
      </c>
      <c r="C3762" s="1">
        <v>2</v>
      </c>
      <c r="D3762" s="1" t="s">
        <v>7266</v>
      </c>
      <c r="E3762" s="1">
        <v>9</v>
      </c>
      <c r="F3762" s="1" t="s">
        <v>7308</v>
      </c>
      <c r="G3762" s="1" t="s">
        <v>5834</v>
      </c>
      <c r="H3762" s="1" t="s">
        <v>7187</v>
      </c>
      <c r="I3762" s="1" t="b">
        <v>0</v>
      </c>
      <c r="J3762" s="1">
        <v>12</v>
      </c>
      <c r="K3762" s="1">
        <v>0</v>
      </c>
      <c r="L3762" s="1">
        <v>0</v>
      </c>
      <c r="M3762" s="1">
        <v>1</v>
      </c>
      <c r="N3762" s="1">
        <v>1.31578947368421</v>
      </c>
      <c r="O3762" s="1" t="s">
        <v>7217</v>
      </c>
    </row>
    <row r="3763" spans="1:15" x14ac:dyDescent="0.3">
      <c r="A3763" s="1" t="s">
        <v>5716</v>
      </c>
      <c r="B3763" s="1" t="s">
        <v>5772</v>
      </c>
      <c r="C3763" s="1">
        <v>2</v>
      </c>
      <c r="D3763" s="1" t="s">
        <v>7266</v>
      </c>
      <c r="E3763" s="1">
        <v>9</v>
      </c>
      <c r="F3763" s="1" t="s">
        <v>7308</v>
      </c>
      <c r="G3763" s="1" t="s">
        <v>5801</v>
      </c>
      <c r="H3763" s="1" t="s">
        <v>7187</v>
      </c>
      <c r="I3763" s="1" t="b">
        <v>0</v>
      </c>
      <c r="J3763" s="1">
        <v>1</v>
      </c>
      <c r="K3763" s="1">
        <v>0</v>
      </c>
      <c r="L3763" s="1">
        <v>1</v>
      </c>
      <c r="M3763" s="1">
        <v>1</v>
      </c>
      <c r="N3763" s="1">
        <v>1.31578947368421</v>
      </c>
      <c r="O3763" s="1" t="s">
        <v>7315</v>
      </c>
    </row>
    <row r="3764" spans="1:15" x14ac:dyDescent="0.3">
      <c r="A3764" s="1" t="s">
        <v>5716</v>
      </c>
      <c r="B3764" s="1" t="s">
        <v>5772</v>
      </c>
      <c r="C3764" s="1">
        <v>2</v>
      </c>
      <c r="D3764" s="1" t="s">
        <v>7266</v>
      </c>
      <c r="E3764" s="1">
        <v>9</v>
      </c>
      <c r="F3764" s="1" t="s">
        <v>7308</v>
      </c>
      <c r="G3764" s="1" t="s">
        <v>5803</v>
      </c>
      <c r="H3764" s="1" t="s">
        <v>7195</v>
      </c>
      <c r="I3764" s="1" t="b">
        <v>0</v>
      </c>
      <c r="J3764" s="1">
        <v>0</v>
      </c>
      <c r="K3764" s="1">
        <v>1</v>
      </c>
      <c r="L3764" s="1">
        <v>0</v>
      </c>
      <c r="M3764" s="1">
        <v>1</v>
      </c>
      <c r="N3764" s="1">
        <v>1.31578947368421</v>
      </c>
      <c r="O3764" s="1" t="s">
        <v>7196</v>
      </c>
    </row>
    <row r="3765" spans="1:15" x14ac:dyDescent="0.3">
      <c r="A3765" s="1" t="s">
        <v>5716</v>
      </c>
      <c r="B3765" s="1" t="s">
        <v>5772</v>
      </c>
      <c r="C3765" s="1">
        <v>2</v>
      </c>
      <c r="D3765" s="1" t="s">
        <v>7266</v>
      </c>
      <c r="E3765" s="1">
        <v>9</v>
      </c>
      <c r="F3765" s="1" t="s">
        <v>7308</v>
      </c>
      <c r="G3765" s="1" t="s">
        <v>5834</v>
      </c>
      <c r="H3765" s="1" t="s">
        <v>7187</v>
      </c>
      <c r="I3765" s="1" t="b">
        <v>0</v>
      </c>
      <c r="J3765" s="1">
        <v>8</v>
      </c>
      <c r="K3765" s="1">
        <v>0</v>
      </c>
      <c r="L3765" s="1">
        <v>7</v>
      </c>
      <c r="M3765" s="1">
        <v>1</v>
      </c>
      <c r="N3765" s="1">
        <v>1.31578947368421</v>
      </c>
      <c r="O3765" s="1" t="s">
        <v>7316</v>
      </c>
    </row>
    <row r="3766" spans="1:15" x14ac:dyDescent="0.3">
      <c r="A3766" s="1" t="s">
        <v>5716</v>
      </c>
      <c r="B3766" s="1" t="s">
        <v>5772</v>
      </c>
      <c r="C3766" s="1">
        <v>2</v>
      </c>
      <c r="D3766" s="1" t="s">
        <v>7266</v>
      </c>
      <c r="E3766" s="1">
        <v>10</v>
      </c>
      <c r="F3766" s="1" t="s">
        <v>7317</v>
      </c>
      <c r="G3766" s="1" t="s">
        <v>5814</v>
      </c>
      <c r="H3766" s="1" t="s">
        <v>7187</v>
      </c>
      <c r="I3766" s="1" t="b">
        <v>1</v>
      </c>
      <c r="J3766" s="1">
        <v>0</v>
      </c>
      <c r="K3766" s="1">
        <v>0</v>
      </c>
      <c r="L3766" s="1">
        <v>0</v>
      </c>
      <c r="M3766" s="1">
        <v>636</v>
      </c>
      <c r="N3766" s="1">
        <v>81.019108280254699</v>
      </c>
      <c r="O3766" s="1" t="s">
        <v>7188</v>
      </c>
    </row>
    <row r="3767" spans="1:15" x14ac:dyDescent="0.3">
      <c r="A3767" s="1" t="s">
        <v>5716</v>
      </c>
      <c r="B3767" s="1" t="s">
        <v>5772</v>
      </c>
      <c r="C3767" s="1">
        <v>2</v>
      </c>
      <c r="D3767" s="1" t="s">
        <v>7266</v>
      </c>
      <c r="E3767" s="1">
        <v>10</v>
      </c>
      <c r="F3767" s="1" t="s">
        <v>7317</v>
      </c>
      <c r="G3767" s="1" t="s">
        <v>5801</v>
      </c>
      <c r="H3767" s="1" t="s">
        <v>7187</v>
      </c>
      <c r="I3767" s="1" t="b">
        <v>0</v>
      </c>
      <c r="J3767" s="1">
        <v>1</v>
      </c>
      <c r="K3767" s="1">
        <v>0</v>
      </c>
      <c r="L3767" s="1">
        <v>0</v>
      </c>
      <c r="M3767" s="1">
        <v>53</v>
      </c>
      <c r="N3767" s="1">
        <v>6.7515923566878904</v>
      </c>
      <c r="O3767" s="1" t="s">
        <v>7190</v>
      </c>
    </row>
    <row r="3768" spans="1:15" x14ac:dyDescent="0.3">
      <c r="A3768" s="1" t="s">
        <v>5716</v>
      </c>
      <c r="B3768" s="1" t="s">
        <v>5772</v>
      </c>
      <c r="C3768" s="1">
        <v>2</v>
      </c>
      <c r="D3768" s="1" t="s">
        <v>7266</v>
      </c>
      <c r="E3768" s="1">
        <v>10</v>
      </c>
      <c r="F3768" s="1" t="s">
        <v>7317</v>
      </c>
      <c r="G3768" s="1" t="s">
        <v>5810</v>
      </c>
      <c r="H3768" s="1" t="s">
        <v>7187</v>
      </c>
      <c r="I3768" s="1" t="b">
        <v>0</v>
      </c>
      <c r="J3768" s="1">
        <v>2</v>
      </c>
      <c r="K3768" s="1">
        <v>0</v>
      </c>
      <c r="L3768" s="1">
        <v>0</v>
      </c>
      <c r="M3768" s="1">
        <v>19</v>
      </c>
      <c r="N3768" s="1">
        <v>2.4203821656050901</v>
      </c>
      <c r="O3768" s="1" t="s">
        <v>7189</v>
      </c>
    </row>
    <row r="3769" spans="1:15" x14ac:dyDescent="0.3">
      <c r="A3769" s="1" t="s">
        <v>5716</v>
      </c>
      <c r="B3769" s="1" t="s">
        <v>5772</v>
      </c>
      <c r="C3769" s="1">
        <v>2</v>
      </c>
      <c r="D3769" s="1" t="s">
        <v>7266</v>
      </c>
      <c r="E3769" s="1">
        <v>11</v>
      </c>
      <c r="F3769" s="1" t="s">
        <v>7318</v>
      </c>
      <c r="G3769" s="1" t="s">
        <v>5814</v>
      </c>
      <c r="H3769" s="1" t="s">
        <v>7187</v>
      </c>
      <c r="I3769" s="1" t="b">
        <v>1</v>
      </c>
      <c r="J3769" s="1">
        <v>0</v>
      </c>
      <c r="K3769" s="1">
        <v>0</v>
      </c>
      <c r="L3769" s="1">
        <v>0</v>
      </c>
      <c r="M3769" s="1">
        <v>52</v>
      </c>
      <c r="N3769" s="1">
        <v>61.176470588235198</v>
      </c>
      <c r="O3769" s="1" t="s">
        <v>7188</v>
      </c>
    </row>
    <row r="3770" spans="1:15" x14ac:dyDescent="0.3">
      <c r="A3770" s="1" t="s">
        <v>5716</v>
      </c>
      <c r="B3770" s="1" t="s">
        <v>5772</v>
      </c>
      <c r="C3770" s="1">
        <v>2</v>
      </c>
      <c r="D3770" s="1" t="s">
        <v>7266</v>
      </c>
      <c r="E3770" s="1">
        <v>11</v>
      </c>
      <c r="F3770" s="1" t="s">
        <v>7318</v>
      </c>
      <c r="G3770" s="1" t="s">
        <v>5834</v>
      </c>
      <c r="H3770" s="1" t="s">
        <v>7187</v>
      </c>
      <c r="I3770" s="1" t="b">
        <v>0</v>
      </c>
      <c r="J3770" s="1">
        <v>33</v>
      </c>
      <c r="K3770" s="1">
        <v>0</v>
      </c>
      <c r="L3770" s="1">
        <v>0</v>
      </c>
      <c r="M3770" s="1">
        <v>16</v>
      </c>
      <c r="N3770" s="1">
        <v>18.823529411764699</v>
      </c>
      <c r="O3770" s="1" t="s">
        <v>7319</v>
      </c>
    </row>
    <row r="3771" spans="1:15" x14ac:dyDescent="0.3">
      <c r="A3771" s="1" t="s">
        <v>5716</v>
      </c>
      <c r="B3771" s="1" t="s">
        <v>5772</v>
      </c>
      <c r="C3771" s="1">
        <v>2</v>
      </c>
      <c r="D3771" s="1" t="s">
        <v>7266</v>
      </c>
      <c r="E3771" s="1">
        <v>11</v>
      </c>
      <c r="F3771" s="1" t="s">
        <v>7318</v>
      </c>
      <c r="G3771" s="1" t="s">
        <v>5801</v>
      </c>
      <c r="H3771" s="1" t="s">
        <v>7187</v>
      </c>
      <c r="I3771" s="1" t="b">
        <v>0</v>
      </c>
      <c r="J3771" s="1">
        <v>1</v>
      </c>
      <c r="K3771" s="1">
        <v>0</v>
      </c>
      <c r="L3771" s="1">
        <v>0</v>
      </c>
      <c r="M3771" s="1">
        <v>3</v>
      </c>
      <c r="N3771" s="1">
        <v>3.52941176470588</v>
      </c>
      <c r="O3771" s="1" t="s">
        <v>7190</v>
      </c>
    </row>
    <row r="3772" spans="1:15" x14ac:dyDescent="0.3">
      <c r="A3772" s="1" t="s">
        <v>5716</v>
      </c>
      <c r="B3772" s="1" t="s">
        <v>5772</v>
      </c>
      <c r="C3772" s="1">
        <v>2</v>
      </c>
      <c r="D3772" s="1" t="s">
        <v>7266</v>
      </c>
      <c r="E3772" s="1">
        <v>11</v>
      </c>
      <c r="F3772" s="1" t="s">
        <v>7318</v>
      </c>
      <c r="G3772" s="1" t="s">
        <v>5810</v>
      </c>
      <c r="H3772" s="1" t="s">
        <v>7187</v>
      </c>
      <c r="I3772" s="1" t="b">
        <v>0</v>
      </c>
      <c r="J3772" s="1">
        <v>2</v>
      </c>
      <c r="K3772" s="1">
        <v>0</v>
      </c>
      <c r="L3772" s="1">
        <v>0</v>
      </c>
      <c r="M3772" s="1">
        <v>2</v>
      </c>
      <c r="N3772" s="1">
        <v>2.3529411764705799</v>
      </c>
      <c r="O3772" s="1" t="s">
        <v>7189</v>
      </c>
    </row>
    <row r="3773" spans="1:15" x14ac:dyDescent="0.3">
      <c r="A3773" s="1" t="s">
        <v>5716</v>
      </c>
      <c r="B3773" s="1" t="s">
        <v>5772</v>
      </c>
      <c r="C3773" s="1">
        <v>2</v>
      </c>
      <c r="D3773" s="1" t="s">
        <v>7266</v>
      </c>
      <c r="E3773" s="1">
        <v>11</v>
      </c>
      <c r="F3773" s="1" t="s">
        <v>7318</v>
      </c>
      <c r="G3773" s="1" t="s">
        <v>5803</v>
      </c>
      <c r="H3773" s="1" t="s">
        <v>7192</v>
      </c>
      <c r="I3773" s="1" t="b">
        <v>0</v>
      </c>
      <c r="J3773" s="1">
        <v>0</v>
      </c>
      <c r="K3773" s="1">
        <v>1</v>
      </c>
      <c r="L3773" s="1">
        <v>0</v>
      </c>
      <c r="M3773" s="1">
        <v>2</v>
      </c>
      <c r="N3773" s="1">
        <v>2.3529411764705799</v>
      </c>
      <c r="O3773" s="1" t="s">
        <v>7193</v>
      </c>
    </row>
    <row r="3774" spans="1:15" x14ac:dyDescent="0.3">
      <c r="A3774" s="1" t="s">
        <v>5716</v>
      </c>
      <c r="B3774" s="1" t="s">
        <v>5772</v>
      </c>
      <c r="C3774" s="1">
        <v>2</v>
      </c>
      <c r="D3774" s="1" t="s">
        <v>7266</v>
      </c>
      <c r="E3774" s="1">
        <v>11</v>
      </c>
      <c r="F3774" s="1" t="s">
        <v>7318</v>
      </c>
      <c r="G3774" s="1" t="s">
        <v>5810</v>
      </c>
      <c r="H3774" s="1" t="s">
        <v>7187</v>
      </c>
      <c r="I3774" s="1" t="b">
        <v>0</v>
      </c>
      <c r="J3774" s="1">
        <v>2</v>
      </c>
      <c r="K3774" s="1">
        <v>0</v>
      </c>
      <c r="L3774" s="1">
        <v>1</v>
      </c>
      <c r="M3774" s="1">
        <v>1</v>
      </c>
      <c r="N3774" s="1">
        <v>1.1764705882352899</v>
      </c>
      <c r="O3774" s="1" t="s">
        <v>7320</v>
      </c>
    </row>
    <row r="3775" spans="1:15" x14ac:dyDescent="0.3">
      <c r="A3775" s="1" t="s">
        <v>5716</v>
      </c>
      <c r="B3775" s="1" t="s">
        <v>5772</v>
      </c>
      <c r="C3775" s="1">
        <v>2</v>
      </c>
      <c r="D3775" s="1" t="s">
        <v>7266</v>
      </c>
      <c r="E3775" s="1">
        <v>11</v>
      </c>
      <c r="F3775" s="1" t="s">
        <v>7318</v>
      </c>
      <c r="G3775" s="1" t="s">
        <v>5908</v>
      </c>
      <c r="H3775" s="1" t="s">
        <v>7187</v>
      </c>
      <c r="I3775" s="1" t="b">
        <v>0</v>
      </c>
      <c r="J3775" s="1">
        <v>0</v>
      </c>
      <c r="K3775" s="1">
        <v>0</v>
      </c>
      <c r="L3775" s="1">
        <v>2</v>
      </c>
      <c r="M3775" s="1">
        <v>1</v>
      </c>
      <c r="N3775" s="1">
        <v>1.1764705882352899</v>
      </c>
      <c r="O3775" s="1" t="s">
        <v>7321</v>
      </c>
    </row>
    <row r="3776" spans="1:15" x14ac:dyDescent="0.3">
      <c r="A3776" s="1" t="s">
        <v>5716</v>
      </c>
      <c r="B3776" s="1" t="s">
        <v>5772</v>
      </c>
      <c r="C3776" s="1">
        <v>2</v>
      </c>
      <c r="D3776" s="1" t="s">
        <v>7266</v>
      </c>
      <c r="E3776" s="1">
        <v>11</v>
      </c>
      <c r="F3776" s="1" t="s">
        <v>7318</v>
      </c>
      <c r="G3776" s="1" t="s">
        <v>5908</v>
      </c>
      <c r="H3776" s="1" t="s">
        <v>7187</v>
      </c>
      <c r="I3776" s="1" t="b">
        <v>0</v>
      </c>
      <c r="J3776" s="1">
        <v>0</v>
      </c>
      <c r="K3776" s="1">
        <v>0</v>
      </c>
      <c r="L3776" s="1">
        <v>1</v>
      </c>
      <c r="M3776" s="1">
        <v>1</v>
      </c>
      <c r="N3776" s="1">
        <v>1.1764705882352899</v>
      </c>
      <c r="O3776" s="1" t="s">
        <v>7322</v>
      </c>
    </row>
    <row r="3777" spans="1:15" x14ac:dyDescent="0.3">
      <c r="A3777" s="1" t="s">
        <v>5716</v>
      </c>
      <c r="B3777" s="1" t="s">
        <v>5772</v>
      </c>
      <c r="C3777" s="1">
        <v>2</v>
      </c>
      <c r="D3777" s="1" t="s">
        <v>7266</v>
      </c>
      <c r="E3777" s="1">
        <v>11</v>
      </c>
      <c r="F3777" s="1" t="s">
        <v>7318</v>
      </c>
      <c r="G3777" s="1" t="s">
        <v>5816</v>
      </c>
      <c r="H3777" s="1" t="s">
        <v>7187</v>
      </c>
      <c r="I3777" s="1" t="b">
        <v>0</v>
      </c>
      <c r="J3777" s="1">
        <v>3</v>
      </c>
      <c r="K3777" s="1">
        <v>0</v>
      </c>
      <c r="L3777" s="1">
        <v>0</v>
      </c>
      <c r="M3777" s="1">
        <v>1</v>
      </c>
      <c r="N3777" s="1">
        <v>1.1764705882352899</v>
      </c>
      <c r="O3777" s="1" t="s">
        <v>7197</v>
      </c>
    </row>
    <row r="3778" spans="1:15" x14ac:dyDescent="0.3">
      <c r="A3778" s="1" t="s">
        <v>5716</v>
      </c>
      <c r="B3778" s="1" t="s">
        <v>5772</v>
      </c>
      <c r="C3778" s="1">
        <v>2</v>
      </c>
      <c r="D3778" s="1" t="s">
        <v>7266</v>
      </c>
      <c r="E3778" s="1">
        <v>11</v>
      </c>
      <c r="F3778" s="1" t="s">
        <v>7318</v>
      </c>
      <c r="G3778" s="1" t="s">
        <v>5810</v>
      </c>
      <c r="H3778" s="1" t="s">
        <v>7187</v>
      </c>
      <c r="I3778" s="1" t="b">
        <v>0</v>
      </c>
      <c r="J3778" s="1">
        <v>2</v>
      </c>
      <c r="K3778" s="1">
        <v>0</v>
      </c>
      <c r="L3778" s="1">
        <v>1</v>
      </c>
      <c r="M3778" s="1">
        <v>1</v>
      </c>
      <c r="N3778" s="1">
        <v>1.1764705882352899</v>
      </c>
      <c r="O3778" s="1" t="s">
        <v>7323</v>
      </c>
    </row>
    <row r="3779" spans="1:15" x14ac:dyDescent="0.3">
      <c r="A3779" s="1" t="s">
        <v>5716</v>
      </c>
      <c r="B3779" s="1" t="s">
        <v>5772</v>
      </c>
      <c r="C3779" s="1">
        <v>2</v>
      </c>
      <c r="D3779" s="1" t="s">
        <v>7266</v>
      </c>
      <c r="E3779" s="1">
        <v>11</v>
      </c>
      <c r="F3779" s="1" t="s">
        <v>7318</v>
      </c>
      <c r="G3779" s="1" t="s">
        <v>5908</v>
      </c>
      <c r="H3779" s="1" t="s">
        <v>7187</v>
      </c>
      <c r="I3779" s="1" t="b">
        <v>0</v>
      </c>
      <c r="J3779" s="1">
        <v>0</v>
      </c>
      <c r="K3779" s="1">
        <v>0</v>
      </c>
      <c r="L3779" s="1">
        <v>1</v>
      </c>
      <c r="M3779" s="1">
        <v>1</v>
      </c>
      <c r="N3779" s="1">
        <v>1.1764705882352899</v>
      </c>
      <c r="O3779" s="1" t="s">
        <v>7324</v>
      </c>
    </row>
    <row r="3780" spans="1:15" x14ac:dyDescent="0.3">
      <c r="A3780" s="1" t="s">
        <v>5716</v>
      </c>
      <c r="B3780" s="1" t="s">
        <v>5772</v>
      </c>
      <c r="C3780" s="1">
        <v>2</v>
      </c>
      <c r="D3780" s="1" t="s">
        <v>7266</v>
      </c>
      <c r="E3780" s="1">
        <v>11</v>
      </c>
      <c r="F3780" s="1" t="s">
        <v>7318</v>
      </c>
      <c r="G3780" s="1" t="s">
        <v>5803</v>
      </c>
      <c r="H3780" s="1" t="e">
        <f>-GTCGGCCCGCTCAAGTCCTACCTCAACCGCTACCGCGAG</f>
        <v>#NAME?</v>
      </c>
      <c r="I3780" s="1" t="b">
        <v>0</v>
      </c>
      <c r="J3780" s="1">
        <v>0</v>
      </c>
      <c r="K3780" s="1">
        <v>1</v>
      </c>
      <c r="L3780" s="1">
        <v>0</v>
      </c>
      <c r="M3780" s="1">
        <v>1</v>
      </c>
      <c r="N3780" s="1">
        <v>1.1764705882352899</v>
      </c>
      <c r="O3780" s="1" t="s">
        <v>7188</v>
      </c>
    </row>
    <row r="3781" spans="1:15" x14ac:dyDescent="0.3">
      <c r="A3781" s="1" t="s">
        <v>5716</v>
      </c>
      <c r="B3781" s="1" t="s">
        <v>5772</v>
      </c>
      <c r="C3781" s="1">
        <v>2</v>
      </c>
      <c r="D3781" s="1" t="s">
        <v>7266</v>
      </c>
      <c r="E3781" s="1">
        <v>11</v>
      </c>
      <c r="F3781" s="1" t="s">
        <v>7318</v>
      </c>
      <c r="G3781" s="1" t="s">
        <v>5908</v>
      </c>
      <c r="H3781" s="1" t="s">
        <v>7187</v>
      </c>
      <c r="I3781" s="1" t="b">
        <v>0</v>
      </c>
      <c r="J3781" s="1">
        <v>0</v>
      </c>
      <c r="K3781" s="1">
        <v>0</v>
      </c>
      <c r="L3781" s="1">
        <v>2</v>
      </c>
      <c r="M3781" s="1">
        <v>1</v>
      </c>
      <c r="N3781" s="1">
        <v>1.1764705882352899</v>
      </c>
      <c r="O3781" s="1" t="s">
        <v>7325</v>
      </c>
    </row>
    <row r="3782" spans="1:15" x14ac:dyDescent="0.3">
      <c r="A3782" s="1" t="s">
        <v>5716</v>
      </c>
      <c r="B3782" s="1" t="s">
        <v>5772</v>
      </c>
      <c r="C3782" s="1">
        <v>2</v>
      </c>
      <c r="D3782" s="1" t="s">
        <v>7266</v>
      </c>
      <c r="E3782" s="1">
        <v>11</v>
      </c>
      <c r="F3782" s="1" t="s">
        <v>7318</v>
      </c>
      <c r="G3782" s="1" t="s">
        <v>5908</v>
      </c>
      <c r="H3782" s="1" t="s">
        <v>7187</v>
      </c>
      <c r="I3782" s="1" t="b">
        <v>0</v>
      </c>
      <c r="J3782" s="1">
        <v>0</v>
      </c>
      <c r="K3782" s="1">
        <v>0</v>
      </c>
      <c r="L3782" s="1">
        <v>1</v>
      </c>
      <c r="M3782" s="1">
        <v>1</v>
      </c>
      <c r="N3782" s="1">
        <v>1.1764705882352899</v>
      </c>
      <c r="O3782" s="1" t="s">
        <v>7326</v>
      </c>
    </row>
    <row r="3783" spans="1:15" x14ac:dyDescent="0.3">
      <c r="A3783" s="1" t="s">
        <v>5716</v>
      </c>
      <c r="B3783" s="1" t="s">
        <v>5772</v>
      </c>
      <c r="C3783" s="1">
        <v>2</v>
      </c>
      <c r="D3783" s="1" t="s">
        <v>7266</v>
      </c>
      <c r="E3783" s="1">
        <v>11</v>
      </c>
      <c r="F3783" s="1" t="s">
        <v>7318</v>
      </c>
      <c r="G3783" s="1" t="s">
        <v>5803</v>
      </c>
      <c r="H3783" s="1" t="s">
        <v>7195</v>
      </c>
      <c r="I3783" s="1" t="b">
        <v>0</v>
      </c>
      <c r="J3783" s="1">
        <v>0</v>
      </c>
      <c r="K3783" s="1">
        <v>1</v>
      </c>
      <c r="L3783" s="1">
        <v>0</v>
      </c>
      <c r="M3783" s="1">
        <v>1</v>
      </c>
      <c r="N3783" s="1">
        <v>1.1764705882352899</v>
      </c>
      <c r="O3783" s="1" t="s">
        <v>7196</v>
      </c>
    </row>
    <row r="3784" spans="1:15" x14ac:dyDescent="0.3">
      <c r="A3784" s="1" t="s">
        <v>5716</v>
      </c>
      <c r="B3784" s="1" t="s">
        <v>5772</v>
      </c>
      <c r="C3784" s="1">
        <v>2</v>
      </c>
      <c r="D3784" s="1" t="s">
        <v>7266</v>
      </c>
      <c r="E3784" s="1">
        <v>12</v>
      </c>
      <c r="F3784" s="1" t="s">
        <v>7327</v>
      </c>
      <c r="G3784" s="1" t="s">
        <v>5814</v>
      </c>
      <c r="H3784" s="1" t="s">
        <v>7187</v>
      </c>
      <c r="I3784" s="1" t="b">
        <v>1</v>
      </c>
      <c r="J3784" s="1">
        <v>0</v>
      </c>
      <c r="K3784" s="1">
        <v>0</v>
      </c>
      <c r="L3784" s="1">
        <v>0</v>
      </c>
      <c r="M3784" s="1">
        <v>120</v>
      </c>
      <c r="N3784" s="1">
        <v>93.75</v>
      </c>
      <c r="O3784" s="1" t="s">
        <v>7188</v>
      </c>
    </row>
    <row r="3785" spans="1:15" x14ac:dyDescent="0.3">
      <c r="A3785" s="1" t="s">
        <v>5716</v>
      </c>
      <c r="B3785" s="1" t="s">
        <v>5772</v>
      </c>
      <c r="C3785" s="1">
        <v>2</v>
      </c>
      <c r="D3785" s="1" t="s">
        <v>7266</v>
      </c>
      <c r="E3785" s="1">
        <v>12</v>
      </c>
      <c r="F3785" s="1" t="s">
        <v>7327</v>
      </c>
      <c r="G3785" s="1" t="s">
        <v>5908</v>
      </c>
      <c r="H3785" s="1" t="s">
        <v>7187</v>
      </c>
      <c r="I3785" s="1" t="b">
        <v>0</v>
      </c>
      <c r="J3785" s="1">
        <v>0</v>
      </c>
      <c r="K3785" s="1">
        <v>0</v>
      </c>
      <c r="L3785" s="1">
        <v>1</v>
      </c>
      <c r="M3785" s="1">
        <v>2</v>
      </c>
      <c r="N3785" s="1">
        <v>1.5625</v>
      </c>
      <c r="O3785" s="1" t="s">
        <v>7326</v>
      </c>
    </row>
    <row r="3786" spans="1:15" x14ac:dyDescent="0.3">
      <c r="A3786" s="1" t="s">
        <v>5716</v>
      </c>
      <c r="B3786" s="1" t="s">
        <v>5772</v>
      </c>
      <c r="C3786" s="1">
        <v>2</v>
      </c>
      <c r="D3786" s="1" t="s">
        <v>7266</v>
      </c>
      <c r="E3786" s="1">
        <v>13</v>
      </c>
      <c r="F3786" s="1" t="s">
        <v>7328</v>
      </c>
      <c r="G3786" s="1" t="s">
        <v>5801</v>
      </c>
      <c r="H3786" s="1" t="s">
        <v>7187</v>
      </c>
      <c r="I3786" s="1" t="b">
        <v>0</v>
      </c>
      <c r="J3786" s="1">
        <v>1</v>
      </c>
      <c r="K3786" s="1">
        <v>0</v>
      </c>
      <c r="L3786" s="1">
        <v>0</v>
      </c>
      <c r="M3786" s="1">
        <v>111</v>
      </c>
      <c r="N3786" s="1">
        <v>38.275862068965502</v>
      </c>
      <c r="O3786" s="1" t="s">
        <v>7206</v>
      </c>
    </row>
    <row r="3787" spans="1:15" x14ac:dyDescent="0.3">
      <c r="A3787" s="1" t="s">
        <v>5716</v>
      </c>
      <c r="B3787" s="1" t="s">
        <v>5772</v>
      </c>
      <c r="C3787" s="1">
        <v>2</v>
      </c>
      <c r="D3787" s="1" t="s">
        <v>7266</v>
      </c>
      <c r="E3787" s="1">
        <v>13</v>
      </c>
      <c r="F3787" s="1" t="s">
        <v>7328</v>
      </c>
      <c r="G3787" s="1" t="s">
        <v>5801</v>
      </c>
      <c r="H3787" s="1" t="s">
        <v>7187</v>
      </c>
      <c r="I3787" s="1" t="b">
        <v>0</v>
      </c>
      <c r="J3787" s="1">
        <v>1</v>
      </c>
      <c r="K3787" s="1">
        <v>0</v>
      </c>
      <c r="L3787" s="1">
        <v>0</v>
      </c>
      <c r="M3787" s="1">
        <v>74</v>
      </c>
      <c r="N3787" s="1">
        <v>25.517241379310299</v>
      </c>
      <c r="O3787" s="1" t="s">
        <v>7190</v>
      </c>
    </row>
    <row r="3788" spans="1:15" x14ac:dyDescent="0.3">
      <c r="A3788" s="1" t="s">
        <v>5716</v>
      </c>
      <c r="B3788" s="1" t="s">
        <v>5772</v>
      </c>
      <c r="C3788" s="1">
        <v>2</v>
      </c>
      <c r="D3788" s="1" t="s">
        <v>7266</v>
      </c>
      <c r="E3788" s="1">
        <v>13</v>
      </c>
      <c r="F3788" s="1" t="s">
        <v>7328</v>
      </c>
      <c r="G3788" s="1" t="s">
        <v>5840</v>
      </c>
      <c r="H3788" s="1" t="s">
        <v>7187</v>
      </c>
      <c r="I3788" s="1" t="b">
        <v>0</v>
      </c>
      <c r="J3788" s="1">
        <v>5</v>
      </c>
      <c r="K3788" s="1">
        <v>0</v>
      </c>
      <c r="L3788" s="1">
        <v>0</v>
      </c>
      <c r="M3788" s="1">
        <v>68</v>
      </c>
      <c r="N3788" s="1">
        <v>23.4482758620689</v>
      </c>
      <c r="O3788" s="1" t="s">
        <v>7329</v>
      </c>
    </row>
    <row r="3789" spans="1:15" x14ac:dyDescent="0.3">
      <c r="A3789" s="1" t="s">
        <v>5716</v>
      </c>
      <c r="B3789" s="1" t="s">
        <v>5772</v>
      </c>
      <c r="C3789" s="1">
        <v>2</v>
      </c>
      <c r="D3789" s="1" t="s">
        <v>7266</v>
      </c>
      <c r="E3789" s="1">
        <v>13</v>
      </c>
      <c r="F3789" s="1" t="s">
        <v>7328</v>
      </c>
      <c r="G3789" s="1" t="s">
        <v>5834</v>
      </c>
      <c r="H3789" s="1" t="s">
        <v>7187</v>
      </c>
      <c r="I3789" s="1" t="b">
        <v>0</v>
      </c>
      <c r="J3789" s="1">
        <v>37</v>
      </c>
      <c r="K3789" s="1">
        <v>0</v>
      </c>
      <c r="L3789" s="1">
        <v>0</v>
      </c>
      <c r="M3789" s="1">
        <v>12</v>
      </c>
      <c r="N3789" s="1">
        <v>4.13793103448275</v>
      </c>
      <c r="O3789" s="1" t="s">
        <v>7330</v>
      </c>
    </row>
    <row r="3790" spans="1:15" x14ac:dyDescent="0.3">
      <c r="A3790" s="1" t="s">
        <v>5716</v>
      </c>
      <c r="B3790" s="1" t="s">
        <v>5772</v>
      </c>
      <c r="C3790" s="1">
        <v>2</v>
      </c>
      <c r="D3790" s="1" t="s">
        <v>7266</v>
      </c>
      <c r="E3790" s="1">
        <v>13</v>
      </c>
      <c r="F3790" s="1" t="s">
        <v>7328</v>
      </c>
      <c r="G3790" s="1" t="s">
        <v>5814</v>
      </c>
      <c r="H3790" s="1" t="s">
        <v>7187</v>
      </c>
      <c r="I3790" s="1" t="b">
        <v>1</v>
      </c>
      <c r="J3790" s="1">
        <v>0</v>
      </c>
      <c r="K3790" s="1">
        <v>0</v>
      </c>
      <c r="L3790" s="1">
        <v>0</v>
      </c>
      <c r="M3790" s="1">
        <v>3</v>
      </c>
      <c r="N3790" s="1">
        <v>1.0344827586206899</v>
      </c>
      <c r="O3790" s="1" t="s">
        <v>7188</v>
      </c>
    </row>
    <row r="3791" spans="1:15" x14ac:dyDescent="0.3">
      <c r="A3791" s="1" t="s">
        <v>5716</v>
      </c>
      <c r="B3791" s="1" t="s">
        <v>5772</v>
      </c>
      <c r="C3791" s="1">
        <v>2</v>
      </c>
      <c r="D3791" s="1" t="s">
        <v>7266</v>
      </c>
      <c r="E3791" s="1">
        <v>14</v>
      </c>
      <c r="F3791" s="1" t="s">
        <v>7331</v>
      </c>
      <c r="G3791" s="1" t="s">
        <v>5814</v>
      </c>
      <c r="H3791" s="1" t="s">
        <v>7187</v>
      </c>
      <c r="I3791" s="1" t="b">
        <v>1</v>
      </c>
      <c r="J3791" s="1">
        <v>0</v>
      </c>
      <c r="K3791" s="1">
        <v>0</v>
      </c>
      <c r="L3791" s="1">
        <v>0</v>
      </c>
      <c r="M3791" s="1">
        <v>49</v>
      </c>
      <c r="N3791" s="1">
        <v>54.4444444444444</v>
      </c>
      <c r="O3791" s="1" t="s">
        <v>7188</v>
      </c>
    </row>
    <row r="3792" spans="1:15" x14ac:dyDescent="0.3">
      <c r="A3792" s="1" t="s">
        <v>5716</v>
      </c>
      <c r="B3792" s="1" t="s">
        <v>5772</v>
      </c>
      <c r="C3792" s="1">
        <v>2</v>
      </c>
      <c r="D3792" s="1" t="s">
        <v>7266</v>
      </c>
      <c r="E3792" s="1">
        <v>14</v>
      </c>
      <c r="F3792" s="1" t="s">
        <v>7331</v>
      </c>
      <c r="G3792" s="1" t="s">
        <v>5801</v>
      </c>
      <c r="H3792" s="1" t="s">
        <v>7187</v>
      </c>
      <c r="I3792" s="1" t="b">
        <v>0</v>
      </c>
      <c r="J3792" s="1">
        <v>1</v>
      </c>
      <c r="K3792" s="1">
        <v>0</v>
      </c>
      <c r="L3792" s="1">
        <v>0</v>
      </c>
      <c r="M3792" s="1">
        <v>23</v>
      </c>
      <c r="N3792" s="1">
        <v>25.5555555555555</v>
      </c>
      <c r="O3792" s="1" t="s">
        <v>7190</v>
      </c>
    </row>
    <row r="3793" spans="1:15" x14ac:dyDescent="0.3">
      <c r="A3793" s="1" t="s">
        <v>5716</v>
      </c>
      <c r="B3793" s="1" t="s">
        <v>5772</v>
      </c>
      <c r="C3793" s="1">
        <v>2</v>
      </c>
      <c r="D3793" s="1" t="s">
        <v>7266</v>
      </c>
      <c r="E3793" s="1">
        <v>14</v>
      </c>
      <c r="F3793" s="1" t="s">
        <v>7331</v>
      </c>
      <c r="G3793" s="1" t="s">
        <v>5876</v>
      </c>
      <c r="H3793" s="1" t="s">
        <v>7187</v>
      </c>
      <c r="I3793" s="1" t="b">
        <v>0</v>
      </c>
      <c r="J3793" s="1">
        <v>4</v>
      </c>
      <c r="K3793" s="1">
        <v>0</v>
      </c>
      <c r="L3793" s="1">
        <v>0</v>
      </c>
      <c r="M3793" s="1">
        <v>4</v>
      </c>
      <c r="N3793" s="1">
        <v>4.4444444444444402</v>
      </c>
      <c r="O3793" s="1" t="s">
        <v>7204</v>
      </c>
    </row>
    <row r="3794" spans="1:15" x14ac:dyDescent="0.3">
      <c r="A3794" s="1" t="s">
        <v>5716</v>
      </c>
      <c r="B3794" s="1" t="s">
        <v>5772</v>
      </c>
      <c r="C3794" s="1">
        <v>2</v>
      </c>
      <c r="D3794" s="1" t="s">
        <v>7266</v>
      </c>
      <c r="E3794" s="1">
        <v>14</v>
      </c>
      <c r="F3794" s="1" t="s">
        <v>7331</v>
      </c>
      <c r="G3794" s="1" t="s">
        <v>5803</v>
      </c>
      <c r="H3794" s="1" t="s">
        <v>7195</v>
      </c>
      <c r="I3794" s="1" t="b">
        <v>0</v>
      </c>
      <c r="J3794" s="1">
        <v>0</v>
      </c>
      <c r="K3794" s="1">
        <v>1</v>
      </c>
      <c r="L3794" s="1">
        <v>0</v>
      </c>
      <c r="M3794" s="1">
        <v>4</v>
      </c>
      <c r="N3794" s="1">
        <v>4.4444444444444402</v>
      </c>
      <c r="O3794" s="1" t="s">
        <v>7196</v>
      </c>
    </row>
    <row r="3795" spans="1:15" x14ac:dyDescent="0.3">
      <c r="A3795" s="1" t="s">
        <v>5716</v>
      </c>
      <c r="B3795" s="1" t="s">
        <v>5772</v>
      </c>
      <c r="C3795" s="1">
        <v>2</v>
      </c>
      <c r="D3795" s="1" t="s">
        <v>7266</v>
      </c>
      <c r="E3795" s="1">
        <v>14</v>
      </c>
      <c r="F3795" s="1" t="s">
        <v>7331</v>
      </c>
      <c r="G3795" s="1" t="s">
        <v>5810</v>
      </c>
      <c r="H3795" s="1" t="s">
        <v>7187</v>
      </c>
      <c r="I3795" s="1" t="b">
        <v>0</v>
      </c>
      <c r="J3795" s="1">
        <v>2</v>
      </c>
      <c r="K3795" s="1">
        <v>0</v>
      </c>
      <c r="L3795" s="1">
        <v>0</v>
      </c>
      <c r="M3795" s="1">
        <v>2</v>
      </c>
      <c r="N3795" s="1">
        <v>2.2222222222222201</v>
      </c>
      <c r="O3795" s="1" t="s">
        <v>7189</v>
      </c>
    </row>
    <row r="3796" spans="1:15" x14ac:dyDescent="0.3">
      <c r="A3796" s="1" t="s">
        <v>5716</v>
      </c>
      <c r="B3796" s="1" t="s">
        <v>5772</v>
      </c>
      <c r="C3796" s="1">
        <v>2</v>
      </c>
      <c r="D3796" s="1" t="s">
        <v>7266</v>
      </c>
      <c r="E3796" s="1">
        <v>14</v>
      </c>
      <c r="F3796" s="1" t="s">
        <v>7331</v>
      </c>
      <c r="G3796" s="1" t="s">
        <v>5834</v>
      </c>
      <c r="H3796" s="1" t="s">
        <v>7187</v>
      </c>
      <c r="I3796" s="1" t="b">
        <v>0</v>
      </c>
      <c r="J3796" s="1">
        <v>21</v>
      </c>
      <c r="K3796" s="1">
        <v>0</v>
      </c>
      <c r="L3796" s="1">
        <v>0</v>
      </c>
      <c r="M3796" s="1">
        <v>1</v>
      </c>
      <c r="N3796" s="1">
        <v>1.1111111111111101</v>
      </c>
      <c r="O3796" s="1" t="s">
        <v>7191</v>
      </c>
    </row>
    <row r="3797" spans="1:15" x14ac:dyDescent="0.3">
      <c r="A3797" s="1" t="s">
        <v>5716</v>
      </c>
      <c r="B3797" s="1" t="s">
        <v>5772</v>
      </c>
      <c r="C3797" s="1">
        <v>2</v>
      </c>
      <c r="D3797" s="1" t="s">
        <v>7266</v>
      </c>
      <c r="E3797" s="1">
        <v>14</v>
      </c>
      <c r="F3797" s="1" t="s">
        <v>7331</v>
      </c>
      <c r="G3797" s="1" t="s">
        <v>5834</v>
      </c>
      <c r="H3797" s="1" t="s">
        <v>7187</v>
      </c>
      <c r="I3797" s="1" t="b">
        <v>0</v>
      </c>
      <c r="J3797" s="1">
        <v>21</v>
      </c>
      <c r="K3797" s="1">
        <v>0</v>
      </c>
      <c r="L3797" s="1">
        <v>0</v>
      </c>
      <c r="M3797" s="1">
        <v>1</v>
      </c>
      <c r="N3797" s="1">
        <v>1.1111111111111101</v>
      </c>
      <c r="O3797" s="1" t="s">
        <v>7230</v>
      </c>
    </row>
    <row r="3798" spans="1:15" x14ac:dyDescent="0.3">
      <c r="A3798" s="1" t="s">
        <v>5716</v>
      </c>
      <c r="B3798" s="1" t="s">
        <v>5772</v>
      </c>
      <c r="C3798" s="1">
        <v>2</v>
      </c>
      <c r="D3798" s="1" t="s">
        <v>7266</v>
      </c>
      <c r="E3798" s="1">
        <v>14</v>
      </c>
      <c r="F3798" s="1" t="s">
        <v>7331</v>
      </c>
      <c r="G3798" s="1" t="s">
        <v>5834</v>
      </c>
      <c r="H3798" s="1" t="s">
        <v>7187</v>
      </c>
      <c r="I3798" s="1" t="b">
        <v>0</v>
      </c>
      <c r="J3798" s="1">
        <v>14</v>
      </c>
      <c r="K3798" s="1">
        <v>0</v>
      </c>
      <c r="L3798" s="1">
        <v>0</v>
      </c>
      <c r="M3798" s="1">
        <v>1</v>
      </c>
      <c r="N3798" s="1">
        <v>1.1111111111111101</v>
      </c>
      <c r="O3798" s="1" t="s">
        <v>7213</v>
      </c>
    </row>
    <row r="3799" spans="1:15" x14ac:dyDescent="0.3">
      <c r="A3799" s="1" t="s">
        <v>5716</v>
      </c>
      <c r="B3799" s="1" t="s">
        <v>5772</v>
      </c>
      <c r="C3799" s="1">
        <v>2</v>
      </c>
      <c r="D3799" s="1" t="s">
        <v>7266</v>
      </c>
      <c r="E3799" s="1">
        <v>14</v>
      </c>
      <c r="F3799" s="1" t="s">
        <v>7331</v>
      </c>
      <c r="G3799" s="1" t="s">
        <v>5801</v>
      </c>
      <c r="H3799" s="1" t="s">
        <v>7187</v>
      </c>
      <c r="I3799" s="1" t="b">
        <v>0</v>
      </c>
      <c r="J3799" s="1">
        <v>1</v>
      </c>
      <c r="K3799" s="1">
        <v>0</v>
      </c>
      <c r="L3799" s="1">
        <v>0</v>
      </c>
      <c r="M3799" s="1">
        <v>1</v>
      </c>
      <c r="N3799" s="1">
        <v>1.1111111111111101</v>
      </c>
      <c r="O3799" s="1" t="s">
        <v>7206</v>
      </c>
    </row>
    <row r="3800" spans="1:15" x14ac:dyDescent="0.3">
      <c r="A3800" s="1" t="s">
        <v>5716</v>
      </c>
      <c r="B3800" s="1" t="s">
        <v>5772</v>
      </c>
      <c r="C3800" s="1">
        <v>2</v>
      </c>
      <c r="D3800" s="1" t="s">
        <v>7266</v>
      </c>
      <c r="E3800" s="1">
        <v>14</v>
      </c>
      <c r="F3800" s="1" t="s">
        <v>7331</v>
      </c>
      <c r="G3800" s="1" t="s">
        <v>5810</v>
      </c>
      <c r="H3800" s="1" t="s">
        <v>7187</v>
      </c>
      <c r="I3800" s="1" t="b">
        <v>0</v>
      </c>
      <c r="J3800" s="1">
        <v>2</v>
      </c>
      <c r="K3800" s="1">
        <v>0</v>
      </c>
      <c r="L3800" s="1">
        <v>0</v>
      </c>
      <c r="M3800" s="1">
        <v>1</v>
      </c>
      <c r="N3800" s="1">
        <v>1.1111111111111101</v>
      </c>
      <c r="O3800" s="1" t="s">
        <v>7241</v>
      </c>
    </row>
    <row r="3801" spans="1:15" x14ac:dyDescent="0.3">
      <c r="A3801" s="1" t="s">
        <v>5716</v>
      </c>
      <c r="B3801" s="1" t="s">
        <v>5772</v>
      </c>
      <c r="C3801" s="1">
        <v>2</v>
      </c>
      <c r="D3801" s="1" t="s">
        <v>7266</v>
      </c>
      <c r="E3801" s="1">
        <v>14</v>
      </c>
      <c r="F3801" s="1" t="s">
        <v>7331</v>
      </c>
      <c r="G3801" s="1" t="s">
        <v>5834</v>
      </c>
      <c r="H3801" s="1" t="s">
        <v>7187</v>
      </c>
      <c r="I3801" s="1" t="b">
        <v>0</v>
      </c>
      <c r="J3801" s="1">
        <v>12</v>
      </c>
      <c r="K3801" s="1">
        <v>0</v>
      </c>
      <c r="L3801" s="1">
        <v>0</v>
      </c>
      <c r="M3801" s="1">
        <v>1</v>
      </c>
      <c r="N3801" s="1">
        <v>1.1111111111111101</v>
      </c>
      <c r="O3801" s="1" t="s">
        <v>7217</v>
      </c>
    </row>
    <row r="3802" spans="1:15" x14ac:dyDescent="0.3">
      <c r="A3802" s="1" t="s">
        <v>5716</v>
      </c>
      <c r="B3802" s="1" t="s">
        <v>5772</v>
      </c>
      <c r="C3802" s="1">
        <v>2</v>
      </c>
      <c r="D3802" s="1" t="s">
        <v>7266</v>
      </c>
      <c r="E3802" s="1">
        <v>14</v>
      </c>
      <c r="F3802" s="1" t="s">
        <v>7331</v>
      </c>
      <c r="G3802" s="1" t="s">
        <v>5908</v>
      </c>
      <c r="H3802" s="1" t="s">
        <v>7187</v>
      </c>
      <c r="I3802" s="1" t="b">
        <v>0</v>
      </c>
      <c r="J3802" s="1">
        <v>0</v>
      </c>
      <c r="K3802" s="1">
        <v>0</v>
      </c>
      <c r="L3802" s="1">
        <v>1</v>
      </c>
      <c r="M3802" s="1">
        <v>1</v>
      </c>
      <c r="N3802" s="1">
        <v>1.1111111111111101</v>
      </c>
      <c r="O3802" s="1" t="s">
        <v>7332</v>
      </c>
    </row>
    <row r="3803" spans="1:15" x14ac:dyDescent="0.3">
      <c r="A3803" s="1" t="s">
        <v>5716</v>
      </c>
      <c r="B3803" s="1" t="s">
        <v>5772</v>
      </c>
      <c r="C3803" s="1">
        <v>2</v>
      </c>
      <c r="D3803" s="1" t="s">
        <v>7266</v>
      </c>
      <c r="E3803" s="1">
        <v>14</v>
      </c>
      <c r="F3803" s="1" t="s">
        <v>7331</v>
      </c>
      <c r="G3803" s="1" t="s">
        <v>5803</v>
      </c>
      <c r="H3803" s="1" t="s">
        <v>7192</v>
      </c>
      <c r="I3803" s="1" t="b">
        <v>0</v>
      </c>
      <c r="J3803" s="1">
        <v>0</v>
      </c>
      <c r="K3803" s="1">
        <v>1</v>
      </c>
      <c r="L3803" s="1">
        <v>0</v>
      </c>
      <c r="M3803" s="1">
        <v>1</v>
      </c>
      <c r="N3803" s="1">
        <v>1.1111111111111101</v>
      </c>
      <c r="O3803" s="1" t="s">
        <v>7193</v>
      </c>
    </row>
    <row r="3804" spans="1:15" x14ac:dyDescent="0.3">
      <c r="A3804" s="1" t="s">
        <v>5716</v>
      </c>
      <c r="B3804" s="1" t="s">
        <v>5772</v>
      </c>
      <c r="C3804" s="1">
        <v>2</v>
      </c>
      <c r="D3804" s="1" t="s">
        <v>7266</v>
      </c>
      <c r="E3804" s="1">
        <v>15</v>
      </c>
      <c r="F3804" s="1" t="s">
        <v>7333</v>
      </c>
      <c r="G3804" s="1" t="s">
        <v>5814</v>
      </c>
      <c r="H3804" s="1" t="s">
        <v>7187</v>
      </c>
      <c r="I3804" s="1" t="b">
        <v>1</v>
      </c>
      <c r="J3804" s="1">
        <v>0</v>
      </c>
      <c r="K3804" s="1">
        <v>0</v>
      </c>
      <c r="L3804" s="1">
        <v>0</v>
      </c>
      <c r="M3804" s="1">
        <v>788</v>
      </c>
      <c r="N3804" s="1">
        <v>94.033412887828106</v>
      </c>
      <c r="O3804" s="1" t="s">
        <v>7188</v>
      </c>
    </row>
    <row r="3805" spans="1:15" x14ac:dyDescent="0.3">
      <c r="A3805" s="1" t="s">
        <v>5716</v>
      </c>
      <c r="B3805" s="1" t="s">
        <v>5772</v>
      </c>
      <c r="C3805" s="1">
        <v>2</v>
      </c>
      <c r="D3805" s="1" t="s">
        <v>7266</v>
      </c>
      <c r="E3805" s="1">
        <v>16</v>
      </c>
      <c r="F3805" s="1" t="s">
        <v>7334</v>
      </c>
      <c r="G3805" s="1" t="s">
        <v>5814</v>
      </c>
      <c r="H3805" s="1" t="s">
        <v>7187</v>
      </c>
      <c r="I3805" s="1" t="b">
        <v>1</v>
      </c>
      <c r="J3805" s="1">
        <v>0</v>
      </c>
      <c r="K3805" s="1">
        <v>0</v>
      </c>
      <c r="L3805" s="1">
        <v>0</v>
      </c>
      <c r="M3805" s="1">
        <v>19</v>
      </c>
      <c r="N3805" s="1">
        <v>95</v>
      </c>
      <c r="O3805" s="1" t="s">
        <v>7188</v>
      </c>
    </row>
    <row r="3806" spans="1:15" x14ac:dyDescent="0.3">
      <c r="A3806" s="1" t="s">
        <v>5716</v>
      </c>
      <c r="B3806" s="1" t="s">
        <v>5772</v>
      </c>
      <c r="C3806" s="1">
        <v>2</v>
      </c>
      <c r="D3806" s="1" t="s">
        <v>7266</v>
      </c>
      <c r="E3806" s="1">
        <v>16</v>
      </c>
      <c r="F3806" s="1" t="s">
        <v>7334</v>
      </c>
      <c r="G3806" s="1" t="s">
        <v>5834</v>
      </c>
      <c r="H3806" s="1" t="s">
        <v>7187</v>
      </c>
      <c r="I3806" s="1" t="b">
        <v>0</v>
      </c>
      <c r="J3806" s="1">
        <v>10</v>
      </c>
      <c r="K3806" s="1">
        <v>0</v>
      </c>
      <c r="L3806" s="1">
        <v>0</v>
      </c>
      <c r="M3806" s="1">
        <v>1</v>
      </c>
      <c r="N3806" s="1">
        <v>5</v>
      </c>
      <c r="O3806" s="1" t="e">
        <f>---------gctcaagtcctacctcaaccgctaccgcgag</f>
        <v>#NAME?</v>
      </c>
    </row>
    <row r="3807" spans="1:15" x14ac:dyDescent="0.3">
      <c r="A3807" s="1" t="s">
        <v>5716</v>
      </c>
      <c r="B3807" s="1" t="s">
        <v>5772</v>
      </c>
      <c r="C3807" s="1">
        <v>2</v>
      </c>
      <c r="D3807" s="1" t="s">
        <v>7266</v>
      </c>
      <c r="E3807" s="1">
        <v>17</v>
      </c>
      <c r="F3807" s="1" t="s">
        <v>7335</v>
      </c>
      <c r="G3807" s="1" t="s">
        <v>5810</v>
      </c>
      <c r="H3807" s="1" t="s">
        <v>7187</v>
      </c>
      <c r="I3807" s="1" t="b">
        <v>0</v>
      </c>
      <c r="J3807" s="1">
        <v>2</v>
      </c>
      <c r="K3807" s="1">
        <v>0</v>
      </c>
      <c r="L3807" s="1">
        <v>0</v>
      </c>
      <c r="M3807" s="1">
        <v>39</v>
      </c>
      <c r="N3807" s="1">
        <v>88.636363636363598</v>
      </c>
      <c r="O3807" s="1" t="s">
        <v>7189</v>
      </c>
    </row>
    <row r="3808" spans="1:15" x14ac:dyDescent="0.3">
      <c r="A3808" s="1" t="s">
        <v>5716</v>
      </c>
      <c r="B3808" s="1" t="s">
        <v>5772</v>
      </c>
      <c r="C3808" s="1">
        <v>2</v>
      </c>
      <c r="D3808" s="1" t="s">
        <v>7266</v>
      </c>
      <c r="E3808" s="1">
        <v>17</v>
      </c>
      <c r="F3808" s="1" t="s">
        <v>7335</v>
      </c>
      <c r="G3808" s="1" t="s">
        <v>5798</v>
      </c>
      <c r="H3808" s="1" t="s">
        <v>7187</v>
      </c>
      <c r="I3808" s="1" t="b">
        <v>0</v>
      </c>
      <c r="J3808" s="1">
        <v>0</v>
      </c>
      <c r="K3808" s="1">
        <v>0</v>
      </c>
      <c r="L3808" s="1">
        <v>9</v>
      </c>
      <c r="M3808" s="1">
        <v>1</v>
      </c>
      <c r="N3808" s="1">
        <v>2.2727272727272698</v>
      </c>
      <c r="O3808" s="1" t="s">
        <v>7280</v>
      </c>
    </row>
    <row r="3809" spans="1:15" x14ac:dyDescent="0.3">
      <c r="A3809" s="1" t="s">
        <v>5716</v>
      </c>
      <c r="B3809" s="1" t="s">
        <v>5772</v>
      </c>
      <c r="C3809" s="1">
        <v>2</v>
      </c>
      <c r="D3809" s="1" t="s">
        <v>7266</v>
      </c>
      <c r="E3809" s="1">
        <v>17</v>
      </c>
      <c r="F3809" s="1" t="s">
        <v>7335</v>
      </c>
      <c r="G3809" s="1" t="s">
        <v>5834</v>
      </c>
      <c r="H3809" s="1" t="s">
        <v>7187</v>
      </c>
      <c r="I3809" s="1" t="b">
        <v>0</v>
      </c>
      <c r="J3809" s="1">
        <v>20</v>
      </c>
      <c r="K3809" s="1">
        <v>0</v>
      </c>
      <c r="L3809" s="1">
        <v>0</v>
      </c>
      <c r="M3809" s="1">
        <v>1</v>
      </c>
      <c r="N3809" s="1">
        <v>2.2727272727272698</v>
      </c>
      <c r="O3809" s="1" t="s">
        <v>7215</v>
      </c>
    </row>
    <row r="3810" spans="1:15" x14ac:dyDescent="0.3">
      <c r="A3810" s="1" t="s">
        <v>5716</v>
      </c>
      <c r="B3810" s="1" t="s">
        <v>5772</v>
      </c>
      <c r="C3810" s="1">
        <v>2</v>
      </c>
      <c r="D3810" s="1" t="s">
        <v>7266</v>
      </c>
      <c r="E3810" s="1">
        <v>17</v>
      </c>
      <c r="F3810" s="1" t="s">
        <v>7335</v>
      </c>
      <c r="G3810" s="1" t="s">
        <v>5810</v>
      </c>
      <c r="H3810" s="1" t="s">
        <v>7187</v>
      </c>
      <c r="I3810" s="1" t="b">
        <v>0</v>
      </c>
      <c r="J3810" s="1">
        <v>2</v>
      </c>
      <c r="K3810" s="1">
        <v>0</v>
      </c>
      <c r="L3810" s="1">
        <v>1</v>
      </c>
      <c r="M3810" s="1">
        <v>1</v>
      </c>
      <c r="N3810" s="1">
        <v>2.2727272727272698</v>
      </c>
      <c r="O3810" s="1" t="s">
        <v>7336</v>
      </c>
    </row>
    <row r="3811" spans="1:15" x14ac:dyDescent="0.3">
      <c r="A3811" s="1" t="s">
        <v>5716</v>
      </c>
      <c r="B3811" s="1" t="s">
        <v>5772</v>
      </c>
      <c r="C3811" s="1">
        <v>2</v>
      </c>
      <c r="D3811" s="1" t="s">
        <v>7266</v>
      </c>
      <c r="E3811" s="1">
        <v>17</v>
      </c>
      <c r="F3811" s="1" t="s">
        <v>7335</v>
      </c>
      <c r="G3811" s="1" t="s">
        <v>5814</v>
      </c>
      <c r="H3811" s="1" t="s">
        <v>7187</v>
      </c>
      <c r="I3811" s="1" t="b">
        <v>1</v>
      </c>
      <c r="J3811" s="1">
        <v>0</v>
      </c>
      <c r="K3811" s="1">
        <v>0</v>
      </c>
      <c r="L3811" s="1">
        <v>0</v>
      </c>
      <c r="M3811" s="1">
        <v>1</v>
      </c>
      <c r="N3811" s="1">
        <v>2.2727272727272698</v>
      </c>
      <c r="O3811" s="1" t="s">
        <v>7188</v>
      </c>
    </row>
    <row r="3812" spans="1:15" x14ac:dyDescent="0.3">
      <c r="A3812" s="1" t="s">
        <v>5716</v>
      </c>
      <c r="B3812" s="1" t="s">
        <v>5772</v>
      </c>
      <c r="C3812" s="1">
        <v>2</v>
      </c>
      <c r="D3812" s="1" t="s">
        <v>7266</v>
      </c>
      <c r="E3812" s="1">
        <v>17</v>
      </c>
      <c r="F3812" s="1" t="s">
        <v>7335</v>
      </c>
      <c r="G3812" s="1" t="s">
        <v>5816</v>
      </c>
      <c r="H3812" s="1" t="s">
        <v>7187</v>
      </c>
      <c r="I3812" s="1" t="b">
        <v>0</v>
      </c>
      <c r="J3812" s="1">
        <v>3</v>
      </c>
      <c r="K3812" s="1">
        <v>0</v>
      </c>
      <c r="L3812" s="1">
        <v>1</v>
      </c>
      <c r="M3812" s="1">
        <v>1</v>
      </c>
      <c r="N3812" s="1">
        <v>2.2727272727272698</v>
      </c>
      <c r="O3812" s="1" t="s">
        <v>7337</v>
      </c>
    </row>
    <row r="3813" spans="1:15" x14ac:dyDescent="0.3">
      <c r="A3813" s="1" t="s">
        <v>5716</v>
      </c>
      <c r="B3813" s="1" t="s">
        <v>5772</v>
      </c>
      <c r="C3813" s="1">
        <v>2</v>
      </c>
      <c r="D3813" s="1" t="s">
        <v>7266</v>
      </c>
      <c r="E3813" s="1">
        <v>18</v>
      </c>
      <c r="F3813" s="1" t="s">
        <v>7338</v>
      </c>
      <c r="G3813" s="1" t="s">
        <v>5810</v>
      </c>
      <c r="H3813" s="1" t="s">
        <v>7187</v>
      </c>
      <c r="I3813" s="1" t="b">
        <v>0</v>
      </c>
      <c r="J3813" s="1">
        <v>2</v>
      </c>
      <c r="K3813" s="1">
        <v>0</v>
      </c>
      <c r="L3813" s="1">
        <v>3</v>
      </c>
      <c r="M3813" s="1">
        <v>104</v>
      </c>
      <c r="N3813" s="1">
        <v>36.1111111111111</v>
      </c>
      <c r="O3813" s="1" t="s">
        <v>7339</v>
      </c>
    </row>
    <row r="3814" spans="1:15" x14ac:dyDescent="0.3">
      <c r="A3814" s="1" t="s">
        <v>5716</v>
      </c>
      <c r="B3814" s="1" t="s">
        <v>5772</v>
      </c>
      <c r="C3814" s="1">
        <v>2</v>
      </c>
      <c r="D3814" s="1" t="s">
        <v>7266</v>
      </c>
      <c r="E3814" s="1">
        <v>18</v>
      </c>
      <c r="F3814" s="1" t="s">
        <v>7338</v>
      </c>
      <c r="G3814" s="1" t="s">
        <v>5810</v>
      </c>
      <c r="H3814" s="1" t="s">
        <v>7187</v>
      </c>
      <c r="I3814" s="1" t="b">
        <v>0</v>
      </c>
      <c r="J3814" s="1">
        <v>2</v>
      </c>
      <c r="K3814" s="1">
        <v>0</v>
      </c>
      <c r="L3814" s="1">
        <v>0</v>
      </c>
      <c r="M3814" s="1">
        <v>73</v>
      </c>
      <c r="N3814" s="1">
        <v>25.3472222222222</v>
      </c>
      <c r="O3814" s="1" t="s">
        <v>7189</v>
      </c>
    </row>
    <row r="3815" spans="1:15" x14ac:dyDescent="0.3">
      <c r="A3815" s="1" t="s">
        <v>5716</v>
      </c>
      <c r="B3815" s="1" t="s">
        <v>5772</v>
      </c>
      <c r="C3815" s="1">
        <v>2</v>
      </c>
      <c r="D3815" s="1" t="s">
        <v>7266</v>
      </c>
      <c r="E3815" s="1">
        <v>18</v>
      </c>
      <c r="F3815" s="1" t="s">
        <v>7338</v>
      </c>
      <c r="G3815" s="1" t="s">
        <v>5801</v>
      </c>
      <c r="H3815" s="1" t="s">
        <v>7187</v>
      </c>
      <c r="I3815" s="1" t="b">
        <v>0</v>
      </c>
      <c r="J3815" s="1">
        <v>1</v>
      </c>
      <c r="K3815" s="1">
        <v>0</v>
      </c>
      <c r="L3815" s="1">
        <v>0</v>
      </c>
      <c r="M3815" s="1">
        <v>31</v>
      </c>
      <c r="N3815" s="1">
        <v>10.7638888888888</v>
      </c>
      <c r="O3815" s="1" t="s">
        <v>7190</v>
      </c>
    </row>
    <row r="3816" spans="1:15" x14ac:dyDescent="0.3">
      <c r="A3816" s="1" t="s">
        <v>5716</v>
      </c>
      <c r="B3816" s="1" t="s">
        <v>5772</v>
      </c>
      <c r="C3816" s="1">
        <v>2</v>
      </c>
      <c r="D3816" s="1" t="s">
        <v>7266</v>
      </c>
      <c r="E3816" s="1">
        <v>18</v>
      </c>
      <c r="F3816" s="1" t="s">
        <v>7338</v>
      </c>
      <c r="G3816" s="1" t="s">
        <v>5814</v>
      </c>
      <c r="H3816" s="1" t="s">
        <v>7187</v>
      </c>
      <c r="I3816" s="1" t="b">
        <v>1</v>
      </c>
      <c r="J3816" s="1">
        <v>0</v>
      </c>
      <c r="K3816" s="1">
        <v>0</v>
      </c>
      <c r="L3816" s="1">
        <v>0</v>
      </c>
      <c r="M3816" s="1">
        <v>20</v>
      </c>
      <c r="N3816" s="1">
        <v>6.9444444444444402</v>
      </c>
      <c r="O3816" s="1" t="s">
        <v>7188</v>
      </c>
    </row>
    <row r="3817" spans="1:15" x14ac:dyDescent="0.3">
      <c r="A3817" s="1" t="s">
        <v>5716</v>
      </c>
      <c r="B3817" s="1" t="s">
        <v>5772</v>
      </c>
      <c r="C3817" s="1">
        <v>2</v>
      </c>
      <c r="D3817" s="1" t="s">
        <v>7266</v>
      </c>
      <c r="E3817" s="1">
        <v>18</v>
      </c>
      <c r="F3817" s="1" t="s">
        <v>7338</v>
      </c>
      <c r="G3817" s="1" t="s">
        <v>5834</v>
      </c>
      <c r="H3817" s="1" t="s">
        <v>7187</v>
      </c>
      <c r="I3817" s="1" t="b">
        <v>0</v>
      </c>
      <c r="J3817" s="1">
        <v>8</v>
      </c>
      <c r="K3817" s="1">
        <v>0</v>
      </c>
      <c r="L3817" s="1">
        <v>1</v>
      </c>
      <c r="M3817" s="1">
        <v>15</v>
      </c>
      <c r="N3817" s="1">
        <v>5.2083333333333304</v>
      </c>
      <c r="O3817" s="1" t="s">
        <v>7340</v>
      </c>
    </row>
    <row r="3818" spans="1:15" x14ac:dyDescent="0.3">
      <c r="A3818" s="1" t="s">
        <v>5716</v>
      </c>
      <c r="B3818" s="1" t="s">
        <v>5772</v>
      </c>
      <c r="C3818" s="1">
        <v>2</v>
      </c>
      <c r="D3818" s="1" t="s">
        <v>7266</v>
      </c>
      <c r="E3818" s="1">
        <v>18</v>
      </c>
      <c r="F3818" s="1" t="s">
        <v>7338</v>
      </c>
      <c r="G3818" s="1" t="s">
        <v>5803</v>
      </c>
      <c r="H3818" s="1" t="s">
        <v>7192</v>
      </c>
      <c r="I3818" s="1" t="b">
        <v>0</v>
      </c>
      <c r="J3818" s="1">
        <v>0</v>
      </c>
      <c r="K3818" s="1">
        <v>1</v>
      </c>
      <c r="L3818" s="1">
        <v>0</v>
      </c>
      <c r="M3818" s="1">
        <v>6</v>
      </c>
      <c r="N3818" s="1">
        <v>2.0833333333333299</v>
      </c>
      <c r="O3818" s="1" t="s">
        <v>7193</v>
      </c>
    </row>
    <row r="3819" spans="1:15" x14ac:dyDescent="0.3">
      <c r="A3819" s="1" t="s">
        <v>5716</v>
      </c>
      <c r="B3819" s="1" t="s">
        <v>5772</v>
      </c>
      <c r="C3819" s="1">
        <v>2</v>
      </c>
      <c r="D3819" s="1" t="s">
        <v>7266</v>
      </c>
      <c r="E3819" s="1">
        <v>18</v>
      </c>
      <c r="F3819" s="1" t="s">
        <v>7338</v>
      </c>
      <c r="G3819" s="1" t="s">
        <v>5803</v>
      </c>
      <c r="H3819" s="1" t="s">
        <v>7195</v>
      </c>
      <c r="I3819" s="1" t="b">
        <v>0</v>
      </c>
      <c r="J3819" s="1">
        <v>0</v>
      </c>
      <c r="K3819" s="1">
        <v>1</v>
      </c>
      <c r="L3819" s="1">
        <v>0</v>
      </c>
      <c r="M3819" s="1">
        <v>4</v>
      </c>
      <c r="N3819" s="1">
        <v>1.38888888888888</v>
      </c>
      <c r="O3819" s="1" t="s">
        <v>7196</v>
      </c>
    </row>
    <row r="3820" spans="1:15" x14ac:dyDescent="0.3">
      <c r="A3820" s="1" t="s">
        <v>5716</v>
      </c>
      <c r="B3820" s="1" t="s">
        <v>5772</v>
      </c>
      <c r="C3820" s="1">
        <v>2</v>
      </c>
      <c r="D3820" s="1" t="s">
        <v>7266</v>
      </c>
      <c r="E3820" s="1">
        <v>18</v>
      </c>
      <c r="F3820" s="1" t="s">
        <v>7338</v>
      </c>
      <c r="G3820" s="1" t="s">
        <v>5834</v>
      </c>
      <c r="H3820" s="1" t="s">
        <v>7187</v>
      </c>
      <c r="I3820" s="1" t="b">
        <v>0</v>
      </c>
      <c r="J3820" s="1">
        <v>31</v>
      </c>
      <c r="K3820" s="1">
        <v>0</v>
      </c>
      <c r="L3820" s="1">
        <v>0</v>
      </c>
      <c r="M3820" s="1">
        <v>3</v>
      </c>
      <c r="N3820" s="1">
        <v>1.0416666666666601</v>
      </c>
      <c r="O3820" s="1" t="e">
        <f>---------------gtcctacctcaaccgctaccgcgag</f>
        <v>#NAME?</v>
      </c>
    </row>
    <row r="3821" spans="1:15" x14ac:dyDescent="0.3">
      <c r="A3821" s="1" t="s">
        <v>5716</v>
      </c>
      <c r="B3821" s="1" t="s">
        <v>5772</v>
      </c>
      <c r="C3821" s="1">
        <v>2</v>
      </c>
      <c r="D3821" s="1" t="s">
        <v>7266</v>
      </c>
      <c r="E3821" s="1">
        <v>18</v>
      </c>
      <c r="F3821" s="1" t="s">
        <v>7338</v>
      </c>
      <c r="G3821" s="1" t="s">
        <v>5810</v>
      </c>
      <c r="H3821" s="1" t="s">
        <v>7187</v>
      </c>
      <c r="I3821" s="1" t="b">
        <v>0</v>
      </c>
      <c r="J3821" s="1">
        <v>2</v>
      </c>
      <c r="K3821" s="1">
        <v>0</v>
      </c>
      <c r="L3821" s="1">
        <v>1</v>
      </c>
      <c r="M3821" s="1">
        <v>3</v>
      </c>
      <c r="N3821" s="1">
        <v>1.0416666666666601</v>
      </c>
      <c r="O3821" s="1" t="s">
        <v>7341</v>
      </c>
    </row>
    <row r="3822" spans="1:15" x14ac:dyDescent="0.3">
      <c r="A3822" s="1" t="s">
        <v>5716</v>
      </c>
      <c r="B3822" s="1" t="s">
        <v>5772</v>
      </c>
      <c r="C3822" s="1">
        <v>2</v>
      </c>
      <c r="D3822" s="1" t="s">
        <v>7266</v>
      </c>
      <c r="E3822" s="1">
        <v>19</v>
      </c>
      <c r="F3822" s="1" t="s">
        <v>7342</v>
      </c>
      <c r="G3822" s="1" t="s">
        <v>5810</v>
      </c>
      <c r="H3822" s="1" t="s">
        <v>7187</v>
      </c>
      <c r="I3822" s="1" t="b">
        <v>0</v>
      </c>
      <c r="J3822" s="1">
        <v>2</v>
      </c>
      <c r="K3822" s="1">
        <v>0</v>
      </c>
      <c r="L3822" s="1">
        <v>0</v>
      </c>
      <c r="M3822" s="1">
        <v>37</v>
      </c>
      <c r="N3822" s="1">
        <v>38.5416666666666</v>
      </c>
      <c r="O3822" s="1" t="s">
        <v>7189</v>
      </c>
    </row>
    <row r="3823" spans="1:15" x14ac:dyDescent="0.3">
      <c r="A3823" s="1" t="s">
        <v>5716</v>
      </c>
      <c r="B3823" s="1" t="s">
        <v>5772</v>
      </c>
      <c r="C3823" s="1">
        <v>2</v>
      </c>
      <c r="D3823" s="1" t="s">
        <v>7266</v>
      </c>
      <c r="E3823" s="1">
        <v>19</v>
      </c>
      <c r="F3823" s="1" t="s">
        <v>7342</v>
      </c>
      <c r="G3823" s="1" t="s">
        <v>5814</v>
      </c>
      <c r="H3823" s="1" t="s">
        <v>7187</v>
      </c>
      <c r="I3823" s="1" t="b">
        <v>1</v>
      </c>
      <c r="J3823" s="1">
        <v>0</v>
      </c>
      <c r="K3823" s="1">
        <v>0</v>
      </c>
      <c r="L3823" s="1">
        <v>0</v>
      </c>
      <c r="M3823" s="1">
        <v>18</v>
      </c>
      <c r="N3823" s="1">
        <v>18.75</v>
      </c>
      <c r="O3823" s="1" t="s">
        <v>7188</v>
      </c>
    </row>
    <row r="3824" spans="1:15" x14ac:dyDescent="0.3">
      <c r="A3824" s="1" t="s">
        <v>5716</v>
      </c>
      <c r="B3824" s="1" t="s">
        <v>5772</v>
      </c>
      <c r="C3824" s="1">
        <v>2</v>
      </c>
      <c r="D3824" s="1" t="s">
        <v>7266</v>
      </c>
      <c r="E3824" s="1">
        <v>19</v>
      </c>
      <c r="F3824" s="1" t="s">
        <v>7342</v>
      </c>
      <c r="G3824" s="1" t="s">
        <v>5801</v>
      </c>
      <c r="H3824" s="1" t="s">
        <v>7187</v>
      </c>
      <c r="I3824" s="1" t="b">
        <v>0</v>
      </c>
      <c r="J3824" s="1">
        <v>1</v>
      </c>
      <c r="K3824" s="1">
        <v>0</v>
      </c>
      <c r="L3824" s="1">
        <v>0</v>
      </c>
      <c r="M3824" s="1">
        <v>14</v>
      </c>
      <c r="N3824" s="1">
        <v>14.5833333333333</v>
      </c>
      <c r="O3824" s="1" t="s">
        <v>7190</v>
      </c>
    </row>
    <row r="3825" spans="1:15" x14ac:dyDescent="0.3">
      <c r="A3825" s="1" t="s">
        <v>5716</v>
      </c>
      <c r="B3825" s="1" t="s">
        <v>5772</v>
      </c>
      <c r="C3825" s="1">
        <v>2</v>
      </c>
      <c r="D3825" s="1" t="s">
        <v>7266</v>
      </c>
      <c r="E3825" s="1">
        <v>19</v>
      </c>
      <c r="F3825" s="1" t="s">
        <v>7342</v>
      </c>
      <c r="G3825" s="1" t="s">
        <v>5834</v>
      </c>
      <c r="H3825" s="1" t="s">
        <v>7187</v>
      </c>
      <c r="I3825" s="1" t="b">
        <v>0</v>
      </c>
      <c r="J3825" s="1">
        <v>20</v>
      </c>
      <c r="K3825" s="1">
        <v>0</v>
      </c>
      <c r="L3825" s="1">
        <v>0</v>
      </c>
      <c r="M3825" s="1">
        <v>8</v>
      </c>
      <c r="N3825" s="1">
        <v>8.3333333333333304</v>
      </c>
      <c r="O3825" s="1" t="s">
        <v>7215</v>
      </c>
    </row>
    <row r="3826" spans="1:15" x14ac:dyDescent="0.3">
      <c r="A3826" s="1" t="s">
        <v>5716</v>
      </c>
      <c r="B3826" s="1" t="s">
        <v>5772</v>
      </c>
      <c r="C3826" s="1">
        <v>2</v>
      </c>
      <c r="D3826" s="1" t="s">
        <v>7266</v>
      </c>
      <c r="E3826" s="1">
        <v>19</v>
      </c>
      <c r="F3826" s="1" t="s">
        <v>7342</v>
      </c>
      <c r="G3826" s="1" t="s">
        <v>5803</v>
      </c>
      <c r="H3826" s="1" t="s">
        <v>7192</v>
      </c>
      <c r="I3826" s="1" t="b">
        <v>0</v>
      </c>
      <c r="J3826" s="1">
        <v>0</v>
      </c>
      <c r="K3826" s="1">
        <v>1</v>
      </c>
      <c r="L3826" s="1">
        <v>0</v>
      </c>
      <c r="M3826" s="1">
        <v>2</v>
      </c>
      <c r="N3826" s="1">
        <v>2.0833333333333299</v>
      </c>
      <c r="O3826" s="1" t="s">
        <v>7193</v>
      </c>
    </row>
    <row r="3827" spans="1:15" x14ac:dyDescent="0.3">
      <c r="A3827" s="1" t="s">
        <v>5716</v>
      </c>
      <c r="B3827" s="1" t="s">
        <v>5772</v>
      </c>
      <c r="C3827" s="1">
        <v>2</v>
      </c>
      <c r="D3827" s="1" t="s">
        <v>7266</v>
      </c>
      <c r="E3827" s="1">
        <v>19</v>
      </c>
      <c r="F3827" s="1" t="s">
        <v>7342</v>
      </c>
      <c r="G3827" s="1" t="s">
        <v>5834</v>
      </c>
      <c r="H3827" s="1" t="s">
        <v>7187</v>
      </c>
      <c r="I3827" s="1" t="b">
        <v>0</v>
      </c>
      <c r="J3827" s="1">
        <v>8</v>
      </c>
      <c r="K3827" s="1">
        <v>0</v>
      </c>
      <c r="L3827" s="1">
        <v>0</v>
      </c>
      <c r="M3827" s="1">
        <v>2</v>
      </c>
      <c r="N3827" s="1">
        <v>2.0833333333333299</v>
      </c>
      <c r="O3827" s="1" t="s">
        <v>7258</v>
      </c>
    </row>
    <row r="3828" spans="1:15" x14ac:dyDescent="0.3">
      <c r="A3828" s="1" t="s">
        <v>5716</v>
      </c>
      <c r="B3828" s="1" t="s">
        <v>5772</v>
      </c>
      <c r="C3828" s="1">
        <v>2</v>
      </c>
      <c r="D3828" s="1" t="s">
        <v>7266</v>
      </c>
      <c r="E3828" s="1">
        <v>19</v>
      </c>
      <c r="F3828" s="1" t="s">
        <v>7342</v>
      </c>
      <c r="G3828" s="1" t="s">
        <v>5810</v>
      </c>
      <c r="H3828" s="1" t="s">
        <v>7187</v>
      </c>
      <c r="I3828" s="1" t="b">
        <v>0</v>
      </c>
      <c r="J3828" s="1">
        <v>2</v>
      </c>
      <c r="K3828" s="1">
        <v>0</v>
      </c>
      <c r="L3828" s="1">
        <v>1</v>
      </c>
      <c r="M3828" s="1">
        <v>1</v>
      </c>
      <c r="N3828" s="1">
        <v>1.0416666666666601</v>
      </c>
      <c r="O3828" s="1" t="s">
        <v>7341</v>
      </c>
    </row>
    <row r="3829" spans="1:15" x14ac:dyDescent="0.3">
      <c r="A3829" s="1" t="s">
        <v>5716</v>
      </c>
      <c r="B3829" s="1" t="s">
        <v>5772</v>
      </c>
      <c r="C3829" s="1">
        <v>2</v>
      </c>
      <c r="D3829" s="1" t="s">
        <v>7266</v>
      </c>
      <c r="E3829" s="1">
        <v>19</v>
      </c>
      <c r="F3829" s="1" t="s">
        <v>7342</v>
      </c>
      <c r="G3829" s="1" t="s">
        <v>5803</v>
      </c>
      <c r="H3829" s="1" t="s">
        <v>7192</v>
      </c>
      <c r="I3829" s="1" t="b">
        <v>0</v>
      </c>
      <c r="J3829" s="1">
        <v>0</v>
      </c>
      <c r="K3829" s="1">
        <v>1</v>
      </c>
      <c r="L3829" s="1">
        <v>1</v>
      </c>
      <c r="M3829" s="1">
        <v>1</v>
      </c>
      <c r="N3829" s="1">
        <v>1.0416666666666601</v>
      </c>
      <c r="O3829" s="1" t="s">
        <v>7343</v>
      </c>
    </row>
    <row r="3830" spans="1:15" x14ac:dyDescent="0.3">
      <c r="A3830" s="1" t="s">
        <v>5716</v>
      </c>
      <c r="B3830" s="1" t="s">
        <v>5772</v>
      </c>
      <c r="C3830" s="1">
        <v>2</v>
      </c>
      <c r="D3830" s="1" t="s">
        <v>7266</v>
      </c>
      <c r="E3830" s="1">
        <v>19</v>
      </c>
      <c r="F3830" s="1" t="s">
        <v>7342</v>
      </c>
      <c r="G3830" s="1" t="s">
        <v>5834</v>
      </c>
      <c r="H3830" s="1" t="s">
        <v>7187</v>
      </c>
      <c r="I3830" s="1" t="b">
        <v>0</v>
      </c>
      <c r="J3830" s="1">
        <v>20</v>
      </c>
      <c r="K3830" s="1">
        <v>0</v>
      </c>
      <c r="L3830" s="1">
        <v>3</v>
      </c>
      <c r="M3830" s="1">
        <v>1</v>
      </c>
      <c r="N3830" s="1">
        <v>1.0416666666666601</v>
      </c>
      <c r="O3830" s="1" t="s">
        <v>7344</v>
      </c>
    </row>
    <row r="3831" spans="1:15" x14ac:dyDescent="0.3">
      <c r="A3831" s="1" t="s">
        <v>5716</v>
      </c>
      <c r="B3831" s="1" t="s">
        <v>5772</v>
      </c>
      <c r="C3831" s="1">
        <v>2</v>
      </c>
      <c r="D3831" s="1" t="s">
        <v>7266</v>
      </c>
      <c r="E3831" s="1">
        <v>19</v>
      </c>
      <c r="F3831" s="1" t="s">
        <v>7342</v>
      </c>
      <c r="G3831" s="1" t="s">
        <v>5876</v>
      </c>
      <c r="H3831" s="1" t="s">
        <v>7187</v>
      </c>
      <c r="I3831" s="1" t="b">
        <v>0</v>
      </c>
      <c r="J3831" s="1">
        <v>4</v>
      </c>
      <c r="K3831" s="1">
        <v>0</v>
      </c>
      <c r="L3831" s="1">
        <v>1</v>
      </c>
      <c r="M3831" s="1">
        <v>1</v>
      </c>
      <c r="N3831" s="1">
        <v>1.0416666666666601</v>
      </c>
      <c r="O3831" s="1" t="s">
        <v>7345</v>
      </c>
    </row>
    <row r="3832" spans="1:15" x14ac:dyDescent="0.3">
      <c r="A3832" s="1" t="s">
        <v>5716</v>
      </c>
      <c r="B3832" s="1" t="s">
        <v>5772</v>
      </c>
      <c r="C3832" s="1">
        <v>2</v>
      </c>
      <c r="D3832" s="1" t="s">
        <v>7266</v>
      </c>
      <c r="E3832" s="1">
        <v>19</v>
      </c>
      <c r="F3832" s="1" t="s">
        <v>7342</v>
      </c>
      <c r="G3832" s="1" t="s">
        <v>5810</v>
      </c>
      <c r="H3832" s="1" t="s">
        <v>7187</v>
      </c>
      <c r="I3832" s="1" t="b">
        <v>0</v>
      </c>
      <c r="J3832" s="1">
        <v>2</v>
      </c>
      <c r="K3832" s="1">
        <v>0</v>
      </c>
      <c r="L3832" s="1">
        <v>1</v>
      </c>
      <c r="M3832" s="1">
        <v>1</v>
      </c>
      <c r="N3832" s="1">
        <v>1.0416666666666601</v>
      </c>
      <c r="O3832" s="1" t="s">
        <v>7346</v>
      </c>
    </row>
    <row r="3833" spans="1:15" x14ac:dyDescent="0.3">
      <c r="A3833" s="1" t="s">
        <v>5716</v>
      </c>
      <c r="B3833" s="1" t="s">
        <v>5772</v>
      </c>
      <c r="C3833" s="1">
        <v>2</v>
      </c>
      <c r="D3833" s="1" t="s">
        <v>7266</v>
      </c>
      <c r="E3833" s="1">
        <v>19</v>
      </c>
      <c r="F3833" s="1" t="s">
        <v>7342</v>
      </c>
      <c r="G3833" s="1" t="s">
        <v>5810</v>
      </c>
      <c r="H3833" s="1" t="s">
        <v>7187</v>
      </c>
      <c r="I3833" s="1" t="b">
        <v>0</v>
      </c>
      <c r="J3833" s="1">
        <v>2</v>
      </c>
      <c r="K3833" s="1">
        <v>0</v>
      </c>
      <c r="L3833" s="1">
        <v>1</v>
      </c>
      <c r="M3833" s="1">
        <v>1</v>
      </c>
      <c r="N3833" s="1">
        <v>1.0416666666666601</v>
      </c>
      <c r="O3833" s="1" t="s">
        <v>7347</v>
      </c>
    </row>
    <row r="3834" spans="1:15" x14ac:dyDescent="0.3">
      <c r="A3834" s="1" t="s">
        <v>5716</v>
      </c>
      <c r="B3834" s="1" t="s">
        <v>5772</v>
      </c>
      <c r="C3834" s="1">
        <v>2</v>
      </c>
      <c r="D3834" s="1" t="s">
        <v>7266</v>
      </c>
      <c r="E3834" s="1">
        <v>19</v>
      </c>
      <c r="F3834" s="1" t="s">
        <v>7342</v>
      </c>
      <c r="G3834" s="1" t="s">
        <v>5834</v>
      </c>
      <c r="H3834" s="1" t="s">
        <v>7187</v>
      </c>
      <c r="I3834" s="1" t="b">
        <v>0</v>
      </c>
      <c r="J3834" s="1">
        <v>36</v>
      </c>
      <c r="K3834" s="1">
        <v>0</v>
      </c>
      <c r="L3834" s="1">
        <v>0</v>
      </c>
      <c r="M3834" s="1">
        <v>1</v>
      </c>
      <c r="N3834" s="1">
        <v>1.0416666666666601</v>
      </c>
      <c r="O3834" s="1" t="e">
        <f>----------------tcctacctcaaccgctaccgcgag</f>
        <v>#NAME?</v>
      </c>
    </row>
    <row r="3835" spans="1:15" x14ac:dyDescent="0.3">
      <c r="A3835" s="1" t="s">
        <v>5716</v>
      </c>
      <c r="B3835" s="1" t="s">
        <v>5772</v>
      </c>
      <c r="C3835" s="1">
        <v>2</v>
      </c>
      <c r="D3835" s="1" t="s">
        <v>7266</v>
      </c>
      <c r="E3835" s="1">
        <v>19</v>
      </c>
      <c r="F3835" s="1" t="s">
        <v>7342</v>
      </c>
      <c r="G3835" s="1" t="s">
        <v>5798</v>
      </c>
      <c r="H3835" s="1" t="s">
        <v>7187</v>
      </c>
      <c r="I3835" s="1" t="b">
        <v>0</v>
      </c>
      <c r="J3835" s="1">
        <v>0</v>
      </c>
      <c r="K3835" s="1">
        <v>0</v>
      </c>
      <c r="L3835" s="1">
        <v>9</v>
      </c>
      <c r="M3835" s="1">
        <v>1</v>
      </c>
      <c r="N3835" s="1">
        <v>1.0416666666666601</v>
      </c>
      <c r="O3835" s="1" t="s">
        <v>7280</v>
      </c>
    </row>
    <row r="3836" spans="1:15" x14ac:dyDescent="0.3">
      <c r="A3836" s="1" t="s">
        <v>5716</v>
      </c>
      <c r="B3836" s="1" t="s">
        <v>5772</v>
      </c>
      <c r="C3836" s="1">
        <v>2</v>
      </c>
      <c r="D3836" s="1" t="s">
        <v>7266</v>
      </c>
      <c r="E3836" s="1">
        <v>19</v>
      </c>
      <c r="F3836" s="1" t="s">
        <v>7342</v>
      </c>
      <c r="G3836" s="1" t="s">
        <v>5876</v>
      </c>
      <c r="H3836" s="1" t="s">
        <v>7187</v>
      </c>
      <c r="I3836" s="1" t="b">
        <v>0</v>
      </c>
      <c r="J3836" s="1">
        <v>4</v>
      </c>
      <c r="K3836" s="1">
        <v>0</v>
      </c>
      <c r="L3836" s="1">
        <v>0</v>
      </c>
      <c r="M3836" s="1">
        <v>1</v>
      </c>
      <c r="N3836" s="1">
        <v>1.0416666666666601</v>
      </c>
      <c r="O3836" s="1" t="s">
        <v>7210</v>
      </c>
    </row>
    <row r="3837" spans="1:15" x14ac:dyDescent="0.3">
      <c r="A3837" s="1" t="s">
        <v>5716</v>
      </c>
      <c r="B3837" s="1" t="s">
        <v>5772</v>
      </c>
      <c r="C3837" s="1">
        <v>2</v>
      </c>
      <c r="D3837" s="1" t="s">
        <v>7266</v>
      </c>
      <c r="E3837" s="1">
        <v>19</v>
      </c>
      <c r="F3837" s="1" t="s">
        <v>7342</v>
      </c>
      <c r="G3837" s="1" t="s">
        <v>5834</v>
      </c>
      <c r="H3837" s="1" t="s">
        <v>7187</v>
      </c>
      <c r="I3837" s="1" t="b">
        <v>0</v>
      </c>
      <c r="J3837" s="1">
        <v>6</v>
      </c>
      <c r="K3837" s="1">
        <v>0</v>
      </c>
      <c r="L3837" s="1">
        <v>0</v>
      </c>
      <c r="M3837" s="1">
        <v>1</v>
      </c>
      <c r="N3837" s="1">
        <v>1.0416666666666601</v>
      </c>
      <c r="O3837" s="1" t="s">
        <v>7194</v>
      </c>
    </row>
    <row r="3838" spans="1:15" x14ac:dyDescent="0.3">
      <c r="A3838" s="1" t="s">
        <v>5716</v>
      </c>
      <c r="B3838" s="1" t="s">
        <v>5772</v>
      </c>
      <c r="C3838" s="1">
        <v>2</v>
      </c>
      <c r="D3838" s="1" t="s">
        <v>7266</v>
      </c>
      <c r="E3838" s="1">
        <v>19</v>
      </c>
      <c r="F3838" s="1" t="s">
        <v>7342</v>
      </c>
      <c r="G3838" s="1" t="s">
        <v>5801</v>
      </c>
      <c r="H3838" s="1" t="s">
        <v>7187</v>
      </c>
      <c r="I3838" s="1" t="b">
        <v>0</v>
      </c>
      <c r="J3838" s="1">
        <v>1</v>
      </c>
      <c r="K3838" s="1">
        <v>0</v>
      </c>
      <c r="L3838" s="1">
        <v>2</v>
      </c>
      <c r="M3838" s="1">
        <v>1</v>
      </c>
      <c r="N3838" s="1">
        <v>1.0416666666666601</v>
      </c>
      <c r="O3838" s="1" t="s">
        <v>7348</v>
      </c>
    </row>
    <row r="3839" spans="1:15" x14ac:dyDescent="0.3">
      <c r="A3839" s="1" t="s">
        <v>5716</v>
      </c>
      <c r="B3839" s="1" t="s">
        <v>5772</v>
      </c>
      <c r="C3839" s="1">
        <v>2</v>
      </c>
      <c r="D3839" s="1" t="s">
        <v>7266</v>
      </c>
      <c r="E3839" s="1">
        <v>19</v>
      </c>
      <c r="F3839" s="1" t="s">
        <v>7342</v>
      </c>
      <c r="G3839" s="1" t="s">
        <v>5876</v>
      </c>
      <c r="H3839" s="1" t="s">
        <v>7187</v>
      </c>
      <c r="I3839" s="1" t="b">
        <v>0</v>
      </c>
      <c r="J3839" s="1">
        <v>4</v>
      </c>
      <c r="K3839" s="1">
        <v>0</v>
      </c>
      <c r="L3839" s="1">
        <v>0</v>
      </c>
      <c r="M3839" s="1">
        <v>1</v>
      </c>
      <c r="N3839" s="1">
        <v>1.0416666666666601</v>
      </c>
      <c r="O3839" s="1" t="s">
        <v>7204</v>
      </c>
    </row>
    <row r="3840" spans="1:15" x14ac:dyDescent="0.3">
      <c r="A3840" s="1" t="s">
        <v>5716</v>
      </c>
      <c r="B3840" s="1" t="s">
        <v>5772</v>
      </c>
      <c r="C3840" s="1">
        <v>2</v>
      </c>
      <c r="D3840" s="1" t="s">
        <v>7266</v>
      </c>
      <c r="E3840" s="1">
        <v>19</v>
      </c>
      <c r="F3840" s="1" t="s">
        <v>7342</v>
      </c>
      <c r="G3840" s="1" t="s">
        <v>5810</v>
      </c>
      <c r="H3840" s="1" t="s">
        <v>7187</v>
      </c>
      <c r="I3840" s="1" t="b">
        <v>0</v>
      </c>
      <c r="J3840" s="1">
        <v>2</v>
      </c>
      <c r="K3840" s="1">
        <v>0</v>
      </c>
      <c r="L3840" s="1">
        <v>1</v>
      </c>
      <c r="M3840" s="1">
        <v>1</v>
      </c>
      <c r="N3840" s="1">
        <v>1.0416666666666601</v>
      </c>
      <c r="O3840" s="1" t="s">
        <v>7349</v>
      </c>
    </row>
    <row r="3841" spans="1:15" x14ac:dyDescent="0.3">
      <c r="A3841" s="1" t="s">
        <v>5716</v>
      </c>
      <c r="B3841" s="1" t="s">
        <v>5772</v>
      </c>
      <c r="C3841" s="1">
        <v>2</v>
      </c>
      <c r="D3841" s="1" t="s">
        <v>7266</v>
      </c>
      <c r="E3841" s="1">
        <v>19</v>
      </c>
      <c r="F3841" s="1" t="s">
        <v>7342</v>
      </c>
      <c r="G3841" s="1" t="s">
        <v>5810</v>
      </c>
      <c r="H3841" s="1" t="s">
        <v>7187</v>
      </c>
      <c r="I3841" s="1" t="b">
        <v>0</v>
      </c>
      <c r="J3841" s="1">
        <v>2</v>
      </c>
      <c r="K3841" s="1">
        <v>0</v>
      </c>
      <c r="L3841" s="1">
        <v>2</v>
      </c>
      <c r="M3841" s="1">
        <v>1</v>
      </c>
      <c r="N3841" s="1">
        <v>1.0416666666666601</v>
      </c>
      <c r="O3841" s="1" t="s">
        <v>7350</v>
      </c>
    </row>
    <row r="3842" spans="1:15" x14ac:dyDescent="0.3">
      <c r="A3842" s="1" t="s">
        <v>5716</v>
      </c>
      <c r="B3842" s="1" t="s">
        <v>5772</v>
      </c>
      <c r="C3842" s="1">
        <v>2</v>
      </c>
      <c r="D3842" s="1" t="s">
        <v>7266</v>
      </c>
      <c r="E3842" s="1">
        <v>19</v>
      </c>
      <c r="F3842" s="1" t="s">
        <v>7342</v>
      </c>
      <c r="G3842" s="1" t="s">
        <v>5816</v>
      </c>
      <c r="H3842" s="1" t="s">
        <v>7187</v>
      </c>
      <c r="I3842" s="1" t="b">
        <v>0</v>
      </c>
      <c r="J3842" s="1">
        <v>3</v>
      </c>
      <c r="K3842" s="1">
        <v>0</v>
      </c>
      <c r="L3842" s="1">
        <v>0</v>
      </c>
      <c r="M3842" s="1">
        <v>1</v>
      </c>
      <c r="N3842" s="1">
        <v>1.0416666666666601</v>
      </c>
      <c r="O3842" s="1" t="s">
        <v>7197</v>
      </c>
    </row>
    <row r="3843" spans="1:15" x14ac:dyDescent="0.3">
      <c r="A3843" s="1" t="s">
        <v>5716</v>
      </c>
      <c r="B3843" s="1" t="s">
        <v>5772</v>
      </c>
      <c r="C3843" s="1">
        <v>2</v>
      </c>
      <c r="D3843" s="1" t="s">
        <v>7266</v>
      </c>
      <c r="E3843" s="1">
        <v>20</v>
      </c>
      <c r="F3843" s="1" t="s">
        <v>7351</v>
      </c>
      <c r="G3843" s="1" t="s">
        <v>5876</v>
      </c>
      <c r="H3843" s="1" t="s">
        <v>7187</v>
      </c>
      <c r="I3843" s="1" t="b">
        <v>0</v>
      </c>
      <c r="J3843" s="1">
        <v>4</v>
      </c>
      <c r="K3843" s="1">
        <v>0</v>
      </c>
      <c r="L3843" s="1">
        <v>0</v>
      </c>
      <c r="M3843" s="1">
        <v>507</v>
      </c>
      <c r="N3843" s="1">
        <v>69.7386519944979</v>
      </c>
      <c r="O3843" s="1" t="s">
        <v>7204</v>
      </c>
    </row>
    <row r="3844" spans="1:15" x14ac:dyDescent="0.3">
      <c r="A3844" s="1" t="s">
        <v>5716</v>
      </c>
      <c r="B3844" s="1" t="s">
        <v>5772</v>
      </c>
      <c r="C3844" s="1">
        <v>2</v>
      </c>
      <c r="D3844" s="1" t="s">
        <v>7266</v>
      </c>
      <c r="E3844" s="1">
        <v>20</v>
      </c>
      <c r="F3844" s="1" t="s">
        <v>7351</v>
      </c>
      <c r="G3844" s="1" t="s">
        <v>5876</v>
      </c>
      <c r="H3844" s="1" t="s">
        <v>7187</v>
      </c>
      <c r="I3844" s="1" t="b">
        <v>0</v>
      </c>
      <c r="J3844" s="1">
        <v>4</v>
      </c>
      <c r="K3844" s="1">
        <v>0</v>
      </c>
      <c r="L3844" s="1">
        <v>0</v>
      </c>
      <c r="M3844" s="1">
        <v>32</v>
      </c>
      <c r="N3844" s="1">
        <v>4.4016506189821101</v>
      </c>
      <c r="O3844" s="1" t="s">
        <v>7210</v>
      </c>
    </row>
    <row r="3845" spans="1:15" x14ac:dyDescent="0.3">
      <c r="A3845" s="1" t="s">
        <v>5716</v>
      </c>
      <c r="B3845" s="1" t="s">
        <v>5772</v>
      </c>
      <c r="C3845" s="1">
        <v>2</v>
      </c>
      <c r="D3845" s="1" t="s">
        <v>7266</v>
      </c>
      <c r="E3845" s="1">
        <v>20</v>
      </c>
      <c r="F3845" s="1" t="s">
        <v>7351</v>
      </c>
      <c r="G3845" s="1" t="s">
        <v>5801</v>
      </c>
      <c r="H3845" s="1" t="s">
        <v>7187</v>
      </c>
      <c r="I3845" s="1" t="b">
        <v>0</v>
      </c>
      <c r="J3845" s="1">
        <v>1</v>
      </c>
      <c r="K3845" s="1">
        <v>0</v>
      </c>
      <c r="L3845" s="1">
        <v>0</v>
      </c>
      <c r="M3845" s="1">
        <v>29</v>
      </c>
      <c r="N3845" s="1">
        <v>3.9889958734525401</v>
      </c>
      <c r="O3845" s="1" t="s">
        <v>7190</v>
      </c>
    </row>
    <row r="3846" spans="1:15" x14ac:dyDescent="0.3">
      <c r="A3846" s="1" t="s">
        <v>5716</v>
      </c>
      <c r="B3846" s="1" t="s">
        <v>5772</v>
      </c>
      <c r="C3846" s="1">
        <v>2</v>
      </c>
      <c r="D3846" s="1" t="s">
        <v>7266</v>
      </c>
      <c r="E3846" s="1">
        <v>20</v>
      </c>
      <c r="F3846" s="1" t="s">
        <v>7351</v>
      </c>
      <c r="G3846" s="1" t="s">
        <v>5810</v>
      </c>
      <c r="H3846" s="1" t="s">
        <v>7187</v>
      </c>
      <c r="I3846" s="1" t="b">
        <v>0</v>
      </c>
      <c r="J3846" s="1">
        <v>2</v>
      </c>
      <c r="K3846" s="1">
        <v>0</v>
      </c>
      <c r="L3846" s="1">
        <v>0</v>
      </c>
      <c r="M3846" s="1">
        <v>17</v>
      </c>
      <c r="N3846" s="1">
        <v>2.33837689133424</v>
      </c>
      <c r="O3846" s="1" t="s">
        <v>7189</v>
      </c>
    </row>
    <row r="3847" spans="1:15" x14ac:dyDescent="0.3">
      <c r="A3847" s="1" t="s">
        <v>5716</v>
      </c>
      <c r="B3847" s="1" t="s">
        <v>5772</v>
      </c>
      <c r="C3847" s="1">
        <v>2</v>
      </c>
      <c r="D3847" s="1" t="s">
        <v>7266</v>
      </c>
      <c r="E3847" s="1">
        <v>20</v>
      </c>
      <c r="F3847" s="1" t="s">
        <v>7351</v>
      </c>
      <c r="G3847" s="1" t="s">
        <v>5814</v>
      </c>
      <c r="H3847" s="1" t="s">
        <v>7187</v>
      </c>
      <c r="I3847" s="1" t="b">
        <v>1</v>
      </c>
      <c r="J3847" s="1">
        <v>0</v>
      </c>
      <c r="K3847" s="1">
        <v>0</v>
      </c>
      <c r="L3847" s="1">
        <v>0</v>
      </c>
      <c r="M3847" s="1">
        <v>16</v>
      </c>
      <c r="N3847" s="1">
        <v>2.2008253094910502</v>
      </c>
      <c r="O3847" s="1" t="s">
        <v>7188</v>
      </c>
    </row>
    <row r="3848" spans="1:15" x14ac:dyDescent="0.3">
      <c r="A3848" s="1" t="s">
        <v>5716</v>
      </c>
      <c r="B3848" s="1" t="s">
        <v>5772</v>
      </c>
      <c r="C3848" s="1">
        <v>2</v>
      </c>
      <c r="D3848" s="1" t="s">
        <v>7266</v>
      </c>
      <c r="E3848" s="1">
        <v>20</v>
      </c>
      <c r="F3848" s="1" t="s">
        <v>7351</v>
      </c>
      <c r="G3848" s="1" t="s">
        <v>5834</v>
      </c>
      <c r="H3848" s="1" t="s">
        <v>7187</v>
      </c>
      <c r="I3848" s="1" t="b">
        <v>0</v>
      </c>
      <c r="J3848" s="1">
        <v>21</v>
      </c>
      <c r="K3848" s="1">
        <v>0</v>
      </c>
      <c r="L3848" s="1">
        <v>0</v>
      </c>
      <c r="M3848" s="1">
        <v>12</v>
      </c>
      <c r="N3848" s="1">
        <v>1.6506189821182899</v>
      </c>
      <c r="O3848" s="1" t="s">
        <v>7191</v>
      </c>
    </row>
    <row r="3849" spans="1:15" x14ac:dyDescent="0.3">
      <c r="A3849" s="1" t="s">
        <v>5716</v>
      </c>
      <c r="B3849" s="1" t="s">
        <v>5772</v>
      </c>
      <c r="C3849" s="1">
        <v>2</v>
      </c>
      <c r="D3849" s="1" t="s">
        <v>7266</v>
      </c>
      <c r="E3849" s="1">
        <v>20</v>
      </c>
      <c r="F3849" s="1" t="s">
        <v>7351</v>
      </c>
      <c r="G3849" s="1" t="s">
        <v>5840</v>
      </c>
      <c r="H3849" s="1" t="s">
        <v>7187</v>
      </c>
      <c r="I3849" s="1" t="b">
        <v>0</v>
      </c>
      <c r="J3849" s="1">
        <v>5</v>
      </c>
      <c r="K3849" s="1">
        <v>0</v>
      </c>
      <c r="L3849" s="1">
        <v>1</v>
      </c>
      <c r="M3849" s="1">
        <v>11</v>
      </c>
      <c r="N3849" s="1">
        <v>1.5130674002750999</v>
      </c>
      <c r="O3849" s="1" t="s">
        <v>7246</v>
      </c>
    </row>
    <row r="3850" spans="1:15" x14ac:dyDescent="0.3">
      <c r="A3850" s="1" t="s">
        <v>5716</v>
      </c>
      <c r="B3850" s="1" t="s">
        <v>5772</v>
      </c>
      <c r="C3850" s="1">
        <v>2</v>
      </c>
      <c r="D3850" s="1" t="s">
        <v>7266</v>
      </c>
      <c r="E3850" s="1">
        <v>20</v>
      </c>
      <c r="F3850" s="1" t="s">
        <v>7351</v>
      </c>
      <c r="G3850" s="1" t="s">
        <v>5834</v>
      </c>
      <c r="H3850" s="1" t="s">
        <v>7187</v>
      </c>
      <c r="I3850" s="1" t="b">
        <v>0</v>
      </c>
      <c r="J3850" s="1">
        <v>12</v>
      </c>
      <c r="K3850" s="1">
        <v>0</v>
      </c>
      <c r="L3850" s="1">
        <v>0</v>
      </c>
      <c r="M3850" s="1">
        <v>9</v>
      </c>
      <c r="N3850" s="1">
        <v>1.23796423658872</v>
      </c>
      <c r="O3850" s="1" t="s">
        <v>7217</v>
      </c>
    </row>
    <row r="3851" spans="1:15" x14ac:dyDescent="0.3">
      <c r="A3851" s="1" t="s">
        <v>5716</v>
      </c>
      <c r="B3851" s="1" t="s">
        <v>5772</v>
      </c>
      <c r="C3851" s="1">
        <v>2</v>
      </c>
      <c r="D3851" s="1" t="s">
        <v>7266</v>
      </c>
      <c r="E3851" s="1">
        <v>20</v>
      </c>
      <c r="F3851" s="1" t="s">
        <v>7351</v>
      </c>
      <c r="G3851" s="1" t="s">
        <v>5834</v>
      </c>
      <c r="H3851" s="1" t="s">
        <v>7187</v>
      </c>
      <c r="I3851" s="1" t="b">
        <v>0</v>
      </c>
      <c r="J3851" s="1">
        <v>33</v>
      </c>
      <c r="K3851" s="1">
        <v>0</v>
      </c>
      <c r="L3851" s="1">
        <v>0</v>
      </c>
      <c r="M3851" s="1">
        <v>8</v>
      </c>
      <c r="N3851" s="1">
        <v>1.10041265474553</v>
      </c>
      <c r="O3851" s="1" t="s">
        <v>7352</v>
      </c>
    </row>
    <row r="3852" spans="1:15" x14ac:dyDescent="0.3">
      <c r="A3852" s="1" t="s">
        <v>5716</v>
      </c>
      <c r="B3852" s="1" t="s">
        <v>5772</v>
      </c>
      <c r="C3852" s="1">
        <v>2</v>
      </c>
      <c r="D3852" s="1" t="s">
        <v>7266</v>
      </c>
      <c r="E3852" s="1">
        <v>21</v>
      </c>
      <c r="F3852" s="1" t="s">
        <v>7353</v>
      </c>
      <c r="G3852" s="1" t="s">
        <v>5810</v>
      </c>
      <c r="H3852" s="1" t="s">
        <v>7187</v>
      </c>
      <c r="I3852" s="1" t="b">
        <v>0</v>
      </c>
      <c r="J3852" s="1">
        <v>2</v>
      </c>
      <c r="K3852" s="1">
        <v>0</v>
      </c>
      <c r="L3852" s="1">
        <v>0</v>
      </c>
      <c r="M3852" s="1">
        <v>42</v>
      </c>
      <c r="N3852" s="1">
        <v>38.5321100917431</v>
      </c>
      <c r="O3852" s="1" t="s">
        <v>7189</v>
      </c>
    </row>
    <row r="3853" spans="1:15" x14ac:dyDescent="0.3">
      <c r="A3853" s="1" t="s">
        <v>5716</v>
      </c>
      <c r="B3853" s="1" t="s">
        <v>5772</v>
      </c>
      <c r="C3853" s="1">
        <v>2</v>
      </c>
      <c r="D3853" s="1" t="s">
        <v>7266</v>
      </c>
      <c r="E3853" s="1">
        <v>21</v>
      </c>
      <c r="F3853" s="1" t="s">
        <v>7353</v>
      </c>
      <c r="G3853" s="1" t="s">
        <v>5814</v>
      </c>
      <c r="H3853" s="1" t="s">
        <v>7187</v>
      </c>
      <c r="I3853" s="1" t="b">
        <v>1</v>
      </c>
      <c r="J3853" s="1">
        <v>0</v>
      </c>
      <c r="K3853" s="1">
        <v>0</v>
      </c>
      <c r="L3853" s="1">
        <v>0</v>
      </c>
      <c r="M3853" s="1">
        <v>33</v>
      </c>
      <c r="N3853" s="1">
        <v>30.2752293577981</v>
      </c>
      <c r="O3853" s="1" t="s">
        <v>7188</v>
      </c>
    </row>
    <row r="3854" spans="1:15" x14ac:dyDescent="0.3">
      <c r="A3854" s="1" t="s">
        <v>5716</v>
      </c>
      <c r="B3854" s="1" t="s">
        <v>5772</v>
      </c>
      <c r="C3854" s="1">
        <v>2</v>
      </c>
      <c r="D3854" s="1" t="s">
        <v>7266</v>
      </c>
      <c r="E3854" s="1">
        <v>21</v>
      </c>
      <c r="F3854" s="1" t="s">
        <v>7353</v>
      </c>
      <c r="G3854" s="1" t="s">
        <v>5834</v>
      </c>
      <c r="H3854" s="1" t="s">
        <v>7187</v>
      </c>
      <c r="I3854" s="1" t="b">
        <v>0</v>
      </c>
      <c r="J3854" s="1">
        <v>20</v>
      </c>
      <c r="K3854" s="1">
        <v>0</v>
      </c>
      <c r="L3854" s="1">
        <v>0</v>
      </c>
      <c r="M3854" s="1">
        <v>23</v>
      </c>
      <c r="N3854" s="1">
        <v>21.100917431192599</v>
      </c>
      <c r="O3854" s="1" t="s">
        <v>7215</v>
      </c>
    </row>
    <row r="3855" spans="1:15" x14ac:dyDescent="0.3">
      <c r="A3855" s="1" t="s">
        <v>5716</v>
      </c>
      <c r="B3855" s="1" t="s">
        <v>5772</v>
      </c>
      <c r="C3855" s="1">
        <v>2</v>
      </c>
      <c r="D3855" s="1" t="s">
        <v>7266</v>
      </c>
      <c r="E3855" s="1">
        <v>21</v>
      </c>
      <c r="F3855" s="1" t="s">
        <v>7353</v>
      </c>
      <c r="G3855" s="1" t="s">
        <v>5801</v>
      </c>
      <c r="H3855" s="1" t="s">
        <v>7187</v>
      </c>
      <c r="I3855" s="1" t="b">
        <v>0</v>
      </c>
      <c r="J3855" s="1">
        <v>1</v>
      </c>
      <c r="K3855" s="1">
        <v>0</v>
      </c>
      <c r="L3855" s="1">
        <v>0</v>
      </c>
      <c r="M3855" s="1">
        <v>2</v>
      </c>
      <c r="N3855" s="1">
        <v>1.8348623853210999</v>
      </c>
      <c r="O3855" s="1" t="s">
        <v>7190</v>
      </c>
    </row>
    <row r="3856" spans="1:15" x14ac:dyDescent="0.3">
      <c r="A3856" s="1" t="s">
        <v>5716</v>
      </c>
      <c r="B3856" s="1" t="s">
        <v>5772</v>
      </c>
      <c r="C3856" s="1">
        <v>2</v>
      </c>
      <c r="D3856" s="1" t="s">
        <v>7266</v>
      </c>
      <c r="E3856" s="1">
        <v>22</v>
      </c>
      <c r="F3856" s="1" t="s">
        <v>7354</v>
      </c>
      <c r="G3856" s="1" t="s">
        <v>5840</v>
      </c>
      <c r="H3856" s="1" t="s">
        <v>7187</v>
      </c>
      <c r="I3856" s="1" t="b">
        <v>0</v>
      </c>
      <c r="J3856" s="1">
        <v>5</v>
      </c>
      <c r="K3856" s="1">
        <v>0</v>
      </c>
      <c r="L3856" s="1">
        <v>0</v>
      </c>
      <c r="M3856" s="1">
        <v>44</v>
      </c>
      <c r="N3856" s="1">
        <v>37.606837606837601</v>
      </c>
      <c r="O3856" s="1" t="s">
        <v>7231</v>
      </c>
    </row>
    <row r="3857" spans="1:15" x14ac:dyDescent="0.3">
      <c r="A3857" s="1" t="s">
        <v>5716</v>
      </c>
      <c r="B3857" s="1" t="s">
        <v>5772</v>
      </c>
      <c r="C3857" s="1">
        <v>2</v>
      </c>
      <c r="D3857" s="1" t="s">
        <v>7266</v>
      </c>
      <c r="E3857" s="1">
        <v>22</v>
      </c>
      <c r="F3857" s="1" t="s">
        <v>7354</v>
      </c>
      <c r="G3857" s="1" t="s">
        <v>5810</v>
      </c>
      <c r="H3857" s="1" t="s">
        <v>7187</v>
      </c>
      <c r="I3857" s="1" t="b">
        <v>0</v>
      </c>
      <c r="J3857" s="1">
        <v>2</v>
      </c>
      <c r="K3857" s="1">
        <v>0</v>
      </c>
      <c r="L3857" s="1">
        <v>0</v>
      </c>
      <c r="M3857" s="1">
        <v>34</v>
      </c>
      <c r="N3857" s="1">
        <v>29.059829059828999</v>
      </c>
      <c r="O3857" s="1" t="s">
        <v>7189</v>
      </c>
    </row>
    <row r="3858" spans="1:15" x14ac:dyDescent="0.3">
      <c r="A3858" s="1" t="s">
        <v>5716</v>
      </c>
      <c r="B3858" s="1" t="s">
        <v>5772</v>
      </c>
      <c r="C3858" s="1">
        <v>2</v>
      </c>
      <c r="D3858" s="1" t="s">
        <v>7266</v>
      </c>
      <c r="E3858" s="1">
        <v>22</v>
      </c>
      <c r="F3858" s="1" t="s">
        <v>7354</v>
      </c>
      <c r="G3858" s="1" t="s">
        <v>5816</v>
      </c>
      <c r="H3858" s="1" t="s">
        <v>7187</v>
      </c>
      <c r="I3858" s="1" t="b">
        <v>0</v>
      </c>
      <c r="J3858" s="1">
        <v>3</v>
      </c>
      <c r="K3858" s="1">
        <v>0</v>
      </c>
      <c r="L3858" s="1">
        <v>0</v>
      </c>
      <c r="M3858" s="1">
        <v>16</v>
      </c>
      <c r="N3858" s="1">
        <v>13.6752136752136</v>
      </c>
      <c r="O3858" s="1" t="s">
        <v>7209</v>
      </c>
    </row>
    <row r="3859" spans="1:15" x14ac:dyDescent="0.3">
      <c r="A3859" s="1" t="s">
        <v>5716</v>
      </c>
      <c r="B3859" s="1" t="s">
        <v>5772</v>
      </c>
      <c r="C3859" s="1">
        <v>2</v>
      </c>
      <c r="D3859" s="1" t="s">
        <v>7266</v>
      </c>
      <c r="E3859" s="1">
        <v>22</v>
      </c>
      <c r="F3859" s="1" t="s">
        <v>7354</v>
      </c>
      <c r="G3859" s="1" t="s">
        <v>5834</v>
      </c>
      <c r="H3859" s="1" t="s">
        <v>7187</v>
      </c>
      <c r="I3859" s="1" t="b">
        <v>0</v>
      </c>
      <c r="J3859" s="1">
        <v>10</v>
      </c>
      <c r="K3859" s="1">
        <v>0</v>
      </c>
      <c r="L3859" s="1">
        <v>0</v>
      </c>
      <c r="M3859" s="1">
        <v>5</v>
      </c>
      <c r="N3859" s="1">
        <v>4.2735042735042699</v>
      </c>
      <c r="O3859" s="1" t="s">
        <v>7355</v>
      </c>
    </row>
    <row r="3860" spans="1:15" x14ac:dyDescent="0.3">
      <c r="A3860" s="1" t="s">
        <v>5716</v>
      </c>
      <c r="B3860" s="1" t="s">
        <v>5772</v>
      </c>
      <c r="C3860" s="1">
        <v>2</v>
      </c>
      <c r="D3860" s="1" t="s">
        <v>7266</v>
      </c>
      <c r="E3860" s="1">
        <v>23</v>
      </c>
      <c r="F3860" s="1" t="s">
        <v>7356</v>
      </c>
      <c r="G3860" s="1" t="s">
        <v>5814</v>
      </c>
      <c r="H3860" s="1" t="s">
        <v>7187</v>
      </c>
      <c r="I3860" s="1" t="b">
        <v>1</v>
      </c>
      <c r="J3860" s="1">
        <v>0</v>
      </c>
      <c r="K3860" s="1">
        <v>0</v>
      </c>
      <c r="L3860" s="1">
        <v>0</v>
      </c>
      <c r="M3860" s="1">
        <v>77</v>
      </c>
      <c r="N3860" s="1">
        <v>42.7777777777777</v>
      </c>
      <c r="O3860" s="1" t="s">
        <v>7188</v>
      </c>
    </row>
    <row r="3861" spans="1:15" x14ac:dyDescent="0.3">
      <c r="A3861" s="1" t="s">
        <v>5716</v>
      </c>
      <c r="B3861" s="1" t="s">
        <v>5772</v>
      </c>
      <c r="C3861" s="1">
        <v>2</v>
      </c>
      <c r="D3861" s="1" t="s">
        <v>7266</v>
      </c>
      <c r="E3861" s="1">
        <v>23</v>
      </c>
      <c r="F3861" s="1" t="s">
        <v>7356</v>
      </c>
      <c r="G3861" s="1" t="s">
        <v>5801</v>
      </c>
      <c r="H3861" s="1" t="s">
        <v>7187</v>
      </c>
      <c r="I3861" s="1" t="b">
        <v>0</v>
      </c>
      <c r="J3861" s="1">
        <v>1</v>
      </c>
      <c r="K3861" s="1">
        <v>0</v>
      </c>
      <c r="L3861" s="1">
        <v>0</v>
      </c>
      <c r="M3861" s="1">
        <v>23</v>
      </c>
      <c r="N3861" s="1">
        <v>12.7777777777777</v>
      </c>
      <c r="O3861" s="1" t="s">
        <v>7190</v>
      </c>
    </row>
    <row r="3862" spans="1:15" x14ac:dyDescent="0.3">
      <c r="A3862" s="1" t="s">
        <v>5716</v>
      </c>
      <c r="B3862" s="1" t="s">
        <v>5772</v>
      </c>
      <c r="C3862" s="1">
        <v>2</v>
      </c>
      <c r="D3862" s="1" t="s">
        <v>7266</v>
      </c>
      <c r="E3862" s="1">
        <v>23</v>
      </c>
      <c r="F3862" s="1" t="s">
        <v>7356</v>
      </c>
      <c r="G3862" s="1" t="s">
        <v>5810</v>
      </c>
      <c r="H3862" s="1" t="s">
        <v>7187</v>
      </c>
      <c r="I3862" s="1" t="b">
        <v>0</v>
      </c>
      <c r="J3862" s="1">
        <v>2</v>
      </c>
      <c r="K3862" s="1">
        <v>0</v>
      </c>
      <c r="L3862" s="1">
        <v>0</v>
      </c>
      <c r="M3862" s="1">
        <v>20</v>
      </c>
      <c r="N3862" s="1">
        <v>11.1111111111111</v>
      </c>
      <c r="O3862" s="1" t="s">
        <v>7189</v>
      </c>
    </row>
    <row r="3863" spans="1:15" x14ac:dyDescent="0.3">
      <c r="A3863" s="1" t="s">
        <v>5716</v>
      </c>
      <c r="B3863" s="1" t="s">
        <v>5772</v>
      </c>
      <c r="C3863" s="1">
        <v>2</v>
      </c>
      <c r="D3863" s="1" t="s">
        <v>7266</v>
      </c>
      <c r="E3863" s="1">
        <v>23</v>
      </c>
      <c r="F3863" s="1" t="s">
        <v>7356</v>
      </c>
      <c r="G3863" s="1" t="s">
        <v>5834</v>
      </c>
      <c r="H3863" s="1" t="s">
        <v>7187</v>
      </c>
      <c r="I3863" s="1" t="b">
        <v>0</v>
      </c>
      <c r="J3863" s="1">
        <v>20</v>
      </c>
      <c r="K3863" s="1">
        <v>0</v>
      </c>
      <c r="L3863" s="1">
        <v>0</v>
      </c>
      <c r="M3863" s="1">
        <v>7</v>
      </c>
      <c r="N3863" s="1">
        <v>3.88888888888888</v>
      </c>
      <c r="O3863" s="1" t="s">
        <v>7215</v>
      </c>
    </row>
    <row r="3864" spans="1:15" x14ac:dyDescent="0.3">
      <c r="A3864" s="1" t="s">
        <v>5716</v>
      </c>
      <c r="B3864" s="1" t="s">
        <v>5772</v>
      </c>
      <c r="C3864" s="1">
        <v>2</v>
      </c>
      <c r="D3864" s="1" t="s">
        <v>7266</v>
      </c>
      <c r="E3864" s="1">
        <v>23</v>
      </c>
      <c r="F3864" s="1" t="s">
        <v>7356</v>
      </c>
      <c r="G3864" s="1" t="s">
        <v>5876</v>
      </c>
      <c r="H3864" s="1" t="s">
        <v>7187</v>
      </c>
      <c r="I3864" s="1" t="b">
        <v>0</v>
      </c>
      <c r="J3864" s="1">
        <v>4</v>
      </c>
      <c r="K3864" s="1">
        <v>0</v>
      </c>
      <c r="L3864" s="1">
        <v>0</v>
      </c>
      <c r="M3864" s="1">
        <v>6</v>
      </c>
      <c r="N3864" s="1">
        <v>3.3333333333333299</v>
      </c>
      <c r="O3864" s="1" t="s">
        <v>7204</v>
      </c>
    </row>
    <row r="3865" spans="1:15" x14ac:dyDescent="0.3">
      <c r="A3865" s="1" t="s">
        <v>5716</v>
      </c>
      <c r="B3865" s="1" t="s">
        <v>5772</v>
      </c>
      <c r="C3865" s="1">
        <v>2</v>
      </c>
      <c r="D3865" s="1" t="s">
        <v>7266</v>
      </c>
      <c r="E3865" s="1">
        <v>23</v>
      </c>
      <c r="F3865" s="1" t="s">
        <v>7356</v>
      </c>
      <c r="G3865" s="1" t="s">
        <v>5803</v>
      </c>
      <c r="H3865" s="1" t="s">
        <v>7192</v>
      </c>
      <c r="I3865" s="1" t="b">
        <v>0</v>
      </c>
      <c r="J3865" s="1">
        <v>0</v>
      </c>
      <c r="K3865" s="1">
        <v>1</v>
      </c>
      <c r="L3865" s="1">
        <v>0</v>
      </c>
      <c r="M3865" s="1">
        <v>6</v>
      </c>
      <c r="N3865" s="1">
        <v>3.3333333333333299</v>
      </c>
      <c r="O3865" s="1" t="s">
        <v>7193</v>
      </c>
    </row>
    <row r="3866" spans="1:15" x14ac:dyDescent="0.3">
      <c r="A3866" s="1" t="s">
        <v>5716</v>
      </c>
      <c r="B3866" s="1" t="s">
        <v>5772</v>
      </c>
      <c r="C3866" s="1">
        <v>2</v>
      </c>
      <c r="D3866" s="1" t="s">
        <v>7266</v>
      </c>
      <c r="E3866" s="1">
        <v>23</v>
      </c>
      <c r="F3866" s="1" t="s">
        <v>7356</v>
      </c>
      <c r="G3866" s="1" t="s">
        <v>5834</v>
      </c>
      <c r="H3866" s="1" t="s">
        <v>7187</v>
      </c>
      <c r="I3866" s="1" t="b">
        <v>0</v>
      </c>
      <c r="J3866" s="1">
        <v>21</v>
      </c>
      <c r="K3866" s="1">
        <v>0</v>
      </c>
      <c r="L3866" s="1">
        <v>0</v>
      </c>
      <c r="M3866" s="1">
        <v>5</v>
      </c>
      <c r="N3866" s="1">
        <v>2.7777777777777701</v>
      </c>
      <c r="O3866" s="1" t="s">
        <v>7357</v>
      </c>
    </row>
    <row r="3867" spans="1:15" x14ac:dyDescent="0.3">
      <c r="A3867" s="1" t="s">
        <v>5716</v>
      </c>
      <c r="B3867" s="1" t="s">
        <v>5772</v>
      </c>
      <c r="C3867" s="1">
        <v>2</v>
      </c>
      <c r="D3867" s="1" t="s">
        <v>7266</v>
      </c>
      <c r="E3867" s="1">
        <v>23</v>
      </c>
      <c r="F3867" s="1" t="s">
        <v>7356</v>
      </c>
      <c r="G3867" s="1" t="s">
        <v>5803</v>
      </c>
      <c r="H3867" s="1" t="s">
        <v>7195</v>
      </c>
      <c r="I3867" s="1" t="b">
        <v>0</v>
      </c>
      <c r="J3867" s="1">
        <v>0</v>
      </c>
      <c r="K3867" s="1">
        <v>1</v>
      </c>
      <c r="L3867" s="1">
        <v>0</v>
      </c>
      <c r="M3867" s="1">
        <v>5</v>
      </c>
      <c r="N3867" s="1">
        <v>2.7777777777777701</v>
      </c>
      <c r="O3867" s="1" t="s">
        <v>7196</v>
      </c>
    </row>
    <row r="3868" spans="1:15" x14ac:dyDescent="0.3">
      <c r="A3868" s="1" t="s">
        <v>5716</v>
      </c>
      <c r="B3868" s="1" t="s">
        <v>5772</v>
      </c>
      <c r="C3868" s="1">
        <v>2</v>
      </c>
      <c r="D3868" s="1" t="s">
        <v>7266</v>
      </c>
      <c r="E3868" s="1">
        <v>23</v>
      </c>
      <c r="F3868" s="1" t="s">
        <v>7356</v>
      </c>
      <c r="G3868" s="1" t="s">
        <v>5834</v>
      </c>
      <c r="H3868" s="1" t="s">
        <v>7187</v>
      </c>
      <c r="I3868" s="1" t="b">
        <v>0</v>
      </c>
      <c r="J3868" s="1">
        <v>6</v>
      </c>
      <c r="K3868" s="1">
        <v>0</v>
      </c>
      <c r="L3868" s="1">
        <v>0</v>
      </c>
      <c r="M3868" s="1">
        <v>3</v>
      </c>
      <c r="N3868" s="1">
        <v>1.6666666666666601</v>
      </c>
      <c r="O3868" s="1" t="s">
        <v>7194</v>
      </c>
    </row>
    <row r="3869" spans="1:15" x14ac:dyDescent="0.3">
      <c r="A3869" s="1" t="s">
        <v>5716</v>
      </c>
      <c r="B3869" s="1" t="s">
        <v>5772</v>
      </c>
      <c r="C3869" s="1">
        <v>2</v>
      </c>
      <c r="D3869" s="1" t="s">
        <v>7266</v>
      </c>
      <c r="E3869" s="1">
        <v>23</v>
      </c>
      <c r="F3869" s="1" t="s">
        <v>7356</v>
      </c>
      <c r="G3869" s="1" t="s">
        <v>5816</v>
      </c>
      <c r="H3869" s="1" t="s">
        <v>7187</v>
      </c>
      <c r="I3869" s="1" t="b">
        <v>0</v>
      </c>
      <c r="J3869" s="1">
        <v>3</v>
      </c>
      <c r="K3869" s="1">
        <v>0</v>
      </c>
      <c r="L3869" s="1">
        <v>0</v>
      </c>
      <c r="M3869" s="1">
        <v>3</v>
      </c>
      <c r="N3869" s="1">
        <v>1.6666666666666601</v>
      </c>
      <c r="O3869" s="1" t="s">
        <v>7358</v>
      </c>
    </row>
    <row r="3870" spans="1:15" x14ac:dyDescent="0.3">
      <c r="A3870" s="1" t="s">
        <v>5716</v>
      </c>
      <c r="B3870" s="1" t="s">
        <v>5772</v>
      </c>
      <c r="C3870" s="1">
        <v>2</v>
      </c>
      <c r="D3870" s="1" t="s">
        <v>7266</v>
      </c>
      <c r="E3870" s="1">
        <v>23</v>
      </c>
      <c r="F3870" s="1" t="s">
        <v>7356</v>
      </c>
      <c r="G3870" s="1" t="s">
        <v>5834</v>
      </c>
      <c r="H3870" s="1" t="s">
        <v>7187</v>
      </c>
      <c r="I3870" s="1" t="b">
        <v>0</v>
      </c>
      <c r="J3870" s="1">
        <v>12</v>
      </c>
      <c r="K3870" s="1">
        <v>0</v>
      </c>
      <c r="L3870" s="1">
        <v>0</v>
      </c>
      <c r="M3870" s="1">
        <v>2</v>
      </c>
      <c r="N3870" s="1">
        <v>1.1111111111111101</v>
      </c>
      <c r="O3870" s="1" t="s">
        <v>7359</v>
      </c>
    </row>
    <row r="3871" spans="1:15" x14ac:dyDescent="0.3">
      <c r="A3871" s="1" t="s">
        <v>5716</v>
      </c>
      <c r="B3871" s="1" t="s">
        <v>5772</v>
      </c>
      <c r="C3871" s="1">
        <v>2</v>
      </c>
      <c r="D3871" s="1" t="s">
        <v>7266</v>
      </c>
      <c r="E3871" s="1">
        <v>23</v>
      </c>
      <c r="F3871" s="1" t="s">
        <v>7356</v>
      </c>
      <c r="G3871" s="1" t="s">
        <v>5801</v>
      </c>
      <c r="H3871" s="1" t="s">
        <v>7187</v>
      </c>
      <c r="I3871" s="1" t="b">
        <v>0</v>
      </c>
      <c r="J3871" s="1">
        <v>1</v>
      </c>
      <c r="K3871" s="1">
        <v>0</v>
      </c>
      <c r="L3871" s="1">
        <v>1</v>
      </c>
      <c r="M3871" s="1">
        <v>2</v>
      </c>
      <c r="N3871" s="1">
        <v>1.1111111111111101</v>
      </c>
      <c r="O3871" s="1" t="s">
        <v>7203</v>
      </c>
    </row>
    <row r="3872" spans="1:15" x14ac:dyDescent="0.3">
      <c r="A3872" s="1" t="s">
        <v>5716</v>
      </c>
      <c r="B3872" s="1" t="s">
        <v>5772</v>
      </c>
      <c r="C3872" s="1">
        <v>2</v>
      </c>
      <c r="D3872" s="1" t="s">
        <v>7266</v>
      </c>
      <c r="E3872" s="1">
        <v>23</v>
      </c>
      <c r="F3872" s="1" t="s">
        <v>7356</v>
      </c>
      <c r="G3872" s="1" t="s">
        <v>5840</v>
      </c>
      <c r="H3872" s="1" t="s">
        <v>7187</v>
      </c>
      <c r="I3872" s="1" t="b">
        <v>0</v>
      </c>
      <c r="J3872" s="1">
        <v>5</v>
      </c>
      <c r="K3872" s="1">
        <v>0</v>
      </c>
      <c r="L3872" s="1">
        <v>0</v>
      </c>
      <c r="M3872" s="1">
        <v>2</v>
      </c>
      <c r="N3872" s="1">
        <v>1.1111111111111101</v>
      </c>
      <c r="O3872" s="1" t="s">
        <v>7231</v>
      </c>
    </row>
    <row r="3873" spans="1:15" x14ac:dyDescent="0.3">
      <c r="A3873" s="1" t="s">
        <v>5716</v>
      </c>
      <c r="B3873" s="1" t="s">
        <v>5772</v>
      </c>
      <c r="C3873" s="1">
        <v>2</v>
      </c>
      <c r="D3873" s="1" t="s">
        <v>7266</v>
      </c>
      <c r="E3873" s="1">
        <v>23</v>
      </c>
      <c r="F3873" s="1" t="s">
        <v>7356</v>
      </c>
      <c r="G3873" s="1" t="s">
        <v>5834</v>
      </c>
      <c r="H3873" s="1" t="s">
        <v>7187</v>
      </c>
      <c r="I3873" s="1" t="b">
        <v>0</v>
      </c>
      <c r="J3873" s="1">
        <v>21</v>
      </c>
      <c r="K3873" s="1">
        <v>0</v>
      </c>
      <c r="L3873" s="1">
        <v>0</v>
      </c>
      <c r="M3873" s="1">
        <v>2</v>
      </c>
      <c r="N3873" s="1">
        <v>1.1111111111111101</v>
      </c>
      <c r="O3873" s="1" t="s">
        <v>7191</v>
      </c>
    </row>
    <row r="3874" spans="1:15" x14ac:dyDescent="0.3">
      <c r="A3874" s="1" t="s">
        <v>5716</v>
      </c>
      <c r="B3874" s="1" t="s">
        <v>5772</v>
      </c>
      <c r="C3874" s="1">
        <v>2</v>
      </c>
      <c r="D3874" s="1" t="s">
        <v>7266</v>
      </c>
      <c r="E3874" s="1">
        <v>24</v>
      </c>
      <c r="F3874" s="1" t="s">
        <v>7360</v>
      </c>
      <c r="G3874" s="1" t="s">
        <v>5814</v>
      </c>
      <c r="H3874" s="1" t="s">
        <v>7187</v>
      </c>
      <c r="I3874" s="1" t="b">
        <v>1</v>
      </c>
      <c r="J3874" s="1">
        <v>0</v>
      </c>
      <c r="K3874" s="1">
        <v>0</v>
      </c>
      <c r="L3874" s="1">
        <v>0</v>
      </c>
      <c r="M3874" s="1">
        <v>265</v>
      </c>
      <c r="N3874" s="1">
        <v>92.334494773519097</v>
      </c>
      <c r="O3874" s="1" t="s">
        <v>7188</v>
      </c>
    </row>
    <row r="3875" spans="1:15" x14ac:dyDescent="0.3">
      <c r="A3875" s="1" t="s">
        <v>5716</v>
      </c>
      <c r="B3875" s="1" t="s">
        <v>5772</v>
      </c>
      <c r="C3875" s="1">
        <v>2</v>
      </c>
      <c r="D3875" s="1" t="s">
        <v>7266</v>
      </c>
      <c r="E3875" s="1">
        <v>24</v>
      </c>
      <c r="F3875" s="1" t="s">
        <v>7360</v>
      </c>
      <c r="G3875" s="1" t="s">
        <v>5810</v>
      </c>
      <c r="H3875" s="1" t="s">
        <v>7187</v>
      </c>
      <c r="I3875" s="1" t="b">
        <v>0</v>
      </c>
      <c r="J3875" s="1">
        <v>2</v>
      </c>
      <c r="K3875" s="1">
        <v>0</v>
      </c>
      <c r="L3875" s="1">
        <v>0</v>
      </c>
      <c r="M3875" s="1">
        <v>7</v>
      </c>
      <c r="N3875" s="1">
        <v>2.4390243902439002</v>
      </c>
      <c r="O3875" s="1" t="s">
        <v>7189</v>
      </c>
    </row>
    <row r="3876" spans="1:15" x14ac:dyDescent="0.3">
      <c r="A3876" s="1" t="s">
        <v>5716</v>
      </c>
      <c r="B3876" s="1" t="s">
        <v>5772</v>
      </c>
      <c r="C3876" s="1">
        <v>2</v>
      </c>
      <c r="D3876" s="1" t="s">
        <v>7266</v>
      </c>
      <c r="E3876" s="1">
        <v>25</v>
      </c>
      <c r="F3876" s="1" t="s">
        <v>7361</v>
      </c>
      <c r="G3876" s="1" t="s">
        <v>5814</v>
      </c>
      <c r="H3876" s="1" t="s">
        <v>7187</v>
      </c>
      <c r="I3876" s="1" t="b">
        <v>1</v>
      </c>
      <c r="J3876" s="1">
        <v>0</v>
      </c>
      <c r="K3876" s="1">
        <v>0</v>
      </c>
      <c r="L3876" s="1">
        <v>0</v>
      </c>
      <c r="M3876" s="1">
        <v>19</v>
      </c>
      <c r="N3876" s="1">
        <v>28.7878787878787</v>
      </c>
      <c r="O3876" s="1" t="s">
        <v>7188</v>
      </c>
    </row>
    <row r="3877" spans="1:15" x14ac:dyDescent="0.3">
      <c r="A3877" s="1" t="s">
        <v>5716</v>
      </c>
      <c r="B3877" s="1" t="s">
        <v>5772</v>
      </c>
      <c r="C3877" s="1">
        <v>2</v>
      </c>
      <c r="D3877" s="1" t="s">
        <v>7266</v>
      </c>
      <c r="E3877" s="1">
        <v>25</v>
      </c>
      <c r="F3877" s="1" t="s">
        <v>7361</v>
      </c>
      <c r="G3877" s="1" t="s">
        <v>5801</v>
      </c>
      <c r="H3877" s="1" t="s">
        <v>7187</v>
      </c>
      <c r="I3877" s="1" t="b">
        <v>0</v>
      </c>
      <c r="J3877" s="1">
        <v>1</v>
      </c>
      <c r="K3877" s="1">
        <v>0</v>
      </c>
      <c r="L3877" s="1">
        <v>0</v>
      </c>
      <c r="M3877" s="1">
        <v>15</v>
      </c>
      <c r="N3877" s="1">
        <v>22.727272727272702</v>
      </c>
      <c r="O3877" s="1" t="s">
        <v>7190</v>
      </c>
    </row>
    <row r="3878" spans="1:15" x14ac:dyDescent="0.3">
      <c r="A3878" s="1" t="s">
        <v>5716</v>
      </c>
      <c r="B3878" s="1" t="s">
        <v>5772</v>
      </c>
      <c r="C3878" s="1">
        <v>2</v>
      </c>
      <c r="D3878" s="1" t="s">
        <v>7266</v>
      </c>
      <c r="E3878" s="1">
        <v>25</v>
      </c>
      <c r="F3878" s="1" t="s">
        <v>7361</v>
      </c>
      <c r="G3878" s="1" t="s">
        <v>5876</v>
      </c>
      <c r="H3878" s="1" t="s">
        <v>7187</v>
      </c>
      <c r="I3878" s="1" t="b">
        <v>0</v>
      </c>
      <c r="J3878" s="1">
        <v>4</v>
      </c>
      <c r="K3878" s="1">
        <v>0</v>
      </c>
      <c r="L3878" s="1">
        <v>0</v>
      </c>
      <c r="M3878" s="1">
        <v>9</v>
      </c>
      <c r="N3878" s="1">
        <v>13.636363636363599</v>
      </c>
      <c r="O3878" s="1" t="s">
        <v>7204</v>
      </c>
    </row>
    <row r="3879" spans="1:15" x14ac:dyDescent="0.3">
      <c r="A3879" s="1" t="s">
        <v>5716</v>
      </c>
      <c r="B3879" s="1" t="s">
        <v>5772</v>
      </c>
      <c r="C3879" s="1">
        <v>2</v>
      </c>
      <c r="D3879" s="1" t="s">
        <v>7266</v>
      </c>
      <c r="E3879" s="1">
        <v>25</v>
      </c>
      <c r="F3879" s="1" t="s">
        <v>7361</v>
      </c>
      <c r="G3879" s="1" t="s">
        <v>5810</v>
      </c>
      <c r="H3879" s="1" t="s">
        <v>7187</v>
      </c>
      <c r="I3879" s="1" t="b">
        <v>0</v>
      </c>
      <c r="J3879" s="1">
        <v>2</v>
      </c>
      <c r="K3879" s="1">
        <v>0</v>
      </c>
      <c r="L3879" s="1">
        <v>0</v>
      </c>
      <c r="M3879" s="1">
        <v>9</v>
      </c>
      <c r="N3879" s="1">
        <v>13.636363636363599</v>
      </c>
      <c r="O3879" s="1" t="s">
        <v>7189</v>
      </c>
    </row>
    <row r="3880" spans="1:15" x14ac:dyDescent="0.3">
      <c r="A3880" s="1" t="s">
        <v>5716</v>
      </c>
      <c r="B3880" s="1" t="s">
        <v>5772</v>
      </c>
      <c r="C3880" s="1">
        <v>2</v>
      </c>
      <c r="D3880" s="1" t="s">
        <v>7266</v>
      </c>
      <c r="E3880" s="1">
        <v>25</v>
      </c>
      <c r="F3880" s="1" t="s">
        <v>7361</v>
      </c>
      <c r="G3880" s="1" t="s">
        <v>5834</v>
      </c>
      <c r="H3880" s="1" t="s">
        <v>7187</v>
      </c>
      <c r="I3880" s="1" t="b">
        <v>0</v>
      </c>
      <c r="J3880" s="1">
        <v>6</v>
      </c>
      <c r="K3880" s="1">
        <v>0</v>
      </c>
      <c r="L3880" s="1">
        <v>0</v>
      </c>
      <c r="M3880" s="1">
        <v>2</v>
      </c>
      <c r="N3880" s="1">
        <v>3.0303030303030298</v>
      </c>
      <c r="O3880" s="1" t="s">
        <v>7194</v>
      </c>
    </row>
    <row r="3881" spans="1:15" x14ac:dyDescent="0.3">
      <c r="A3881" s="1" t="s">
        <v>5716</v>
      </c>
      <c r="B3881" s="1" t="s">
        <v>5772</v>
      </c>
      <c r="C3881" s="1">
        <v>2</v>
      </c>
      <c r="D3881" s="1" t="s">
        <v>7266</v>
      </c>
      <c r="E3881" s="1">
        <v>25</v>
      </c>
      <c r="F3881" s="1" t="s">
        <v>7361</v>
      </c>
      <c r="G3881" s="1" t="s">
        <v>5816</v>
      </c>
      <c r="H3881" s="1" t="s">
        <v>7187</v>
      </c>
      <c r="I3881" s="1" t="b">
        <v>0</v>
      </c>
      <c r="J3881" s="1">
        <v>3</v>
      </c>
      <c r="K3881" s="1">
        <v>0</v>
      </c>
      <c r="L3881" s="1">
        <v>0</v>
      </c>
      <c r="M3881" s="1">
        <v>2</v>
      </c>
      <c r="N3881" s="1">
        <v>3.0303030303030298</v>
      </c>
      <c r="O3881" s="1" t="s">
        <v>7197</v>
      </c>
    </row>
    <row r="3882" spans="1:15" x14ac:dyDescent="0.3">
      <c r="A3882" s="1" t="s">
        <v>5716</v>
      </c>
      <c r="B3882" s="1" t="s">
        <v>5772</v>
      </c>
      <c r="C3882" s="1">
        <v>2</v>
      </c>
      <c r="D3882" s="1" t="s">
        <v>7266</v>
      </c>
      <c r="E3882" s="1">
        <v>25</v>
      </c>
      <c r="F3882" s="1" t="s">
        <v>7361</v>
      </c>
      <c r="G3882" s="1" t="s">
        <v>5803</v>
      </c>
      <c r="H3882" s="1" t="s">
        <v>7192</v>
      </c>
      <c r="I3882" s="1" t="b">
        <v>0</v>
      </c>
      <c r="J3882" s="1">
        <v>0</v>
      </c>
      <c r="K3882" s="1">
        <v>1</v>
      </c>
      <c r="L3882" s="1">
        <v>0</v>
      </c>
      <c r="M3882" s="1">
        <v>2</v>
      </c>
      <c r="N3882" s="1">
        <v>3.0303030303030298</v>
      </c>
      <c r="O3882" s="1" t="s">
        <v>7193</v>
      </c>
    </row>
    <row r="3883" spans="1:15" x14ac:dyDescent="0.3">
      <c r="A3883" s="1" t="s">
        <v>5716</v>
      </c>
      <c r="B3883" s="1" t="s">
        <v>5772</v>
      </c>
      <c r="C3883" s="1">
        <v>2</v>
      </c>
      <c r="D3883" s="1" t="s">
        <v>7266</v>
      </c>
      <c r="E3883" s="1">
        <v>25</v>
      </c>
      <c r="F3883" s="1" t="s">
        <v>7361</v>
      </c>
      <c r="G3883" s="1" t="s">
        <v>5810</v>
      </c>
      <c r="H3883" s="1" t="s">
        <v>7187</v>
      </c>
      <c r="I3883" s="1" t="b">
        <v>0</v>
      </c>
      <c r="J3883" s="1">
        <v>2</v>
      </c>
      <c r="K3883" s="1">
        <v>0</v>
      </c>
      <c r="L3883" s="1">
        <v>2</v>
      </c>
      <c r="M3883" s="1">
        <v>2</v>
      </c>
      <c r="N3883" s="1">
        <v>3.0303030303030298</v>
      </c>
      <c r="O3883" s="1" t="s">
        <v>7362</v>
      </c>
    </row>
    <row r="3884" spans="1:15" x14ac:dyDescent="0.3">
      <c r="A3884" s="1" t="s">
        <v>5716</v>
      </c>
      <c r="B3884" s="1" t="s">
        <v>5772</v>
      </c>
      <c r="C3884" s="1">
        <v>2</v>
      </c>
      <c r="D3884" s="1" t="s">
        <v>7266</v>
      </c>
      <c r="E3884" s="1">
        <v>25</v>
      </c>
      <c r="F3884" s="1" t="s">
        <v>7361</v>
      </c>
      <c r="G3884" s="1" t="s">
        <v>5834</v>
      </c>
      <c r="H3884" s="1" t="s">
        <v>7187</v>
      </c>
      <c r="I3884" s="1" t="b">
        <v>0</v>
      </c>
      <c r="J3884" s="1">
        <v>54</v>
      </c>
      <c r="K3884" s="1">
        <v>0</v>
      </c>
      <c r="L3884" s="1">
        <v>0</v>
      </c>
      <c r="M3884" s="1">
        <v>1</v>
      </c>
      <c r="N3884" s="1">
        <v>1.51515151515151</v>
      </c>
      <c r="O3884" s="1" t="e">
        <f>-----gcccgctc--gtcctacctcaaccgctaccgcgag</f>
        <v>#NAME?</v>
      </c>
    </row>
    <row r="3885" spans="1:15" x14ac:dyDescent="0.3">
      <c r="A3885" s="1" t="s">
        <v>5716</v>
      </c>
      <c r="B3885" s="1" t="s">
        <v>5772</v>
      </c>
      <c r="C3885" s="1">
        <v>2</v>
      </c>
      <c r="D3885" s="1" t="s">
        <v>7266</v>
      </c>
      <c r="E3885" s="1">
        <v>25</v>
      </c>
      <c r="F3885" s="1" t="s">
        <v>7361</v>
      </c>
      <c r="G3885" s="1" t="s">
        <v>5834</v>
      </c>
      <c r="H3885" s="1" t="s">
        <v>7187</v>
      </c>
      <c r="I3885" s="1" t="b">
        <v>0</v>
      </c>
      <c r="J3885" s="1">
        <v>21</v>
      </c>
      <c r="K3885" s="1">
        <v>0</v>
      </c>
      <c r="L3885" s="1">
        <v>0</v>
      </c>
      <c r="M3885" s="1">
        <v>1</v>
      </c>
      <c r="N3885" s="1">
        <v>1.51515151515151</v>
      </c>
      <c r="O3885" s="1" t="s">
        <v>7191</v>
      </c>
    </row>
    <row r="3886" spans="1:15" x14ac:dyDescent="0.3">
      <c r="A3886" s="1" t="s">
        <v>5716</v>
      </c>
      <c r="B3886" s="1" t="s">
        <v>5772</v>
      </c>
      <c r="C3886" s="1">
        <v>2</v>
      </c>
      <c r="D3886" s="1" t="s">
        <v>7266</v>
      </c>
      <c r="E3886" s="1">
        <v>25</v>
      </c>
      <c r="F3886" s="1" t="s">
        <v>7361</v>
      </c>
      <c r="G3886" s="1" t="s">
        <v>5834</v>
      </c>
      <c r="H3886" s="1" t="s">
        <v>7187</v>
      </c>
      <c r="I3886" s="1" t="b">
        <v>0</v>
      </c>
      <c r="J3886" s="1">
        <v>8</v>
      </c>
      <c r="K3886" s="1">
        <v>0</v>
      </c>
      <c r="L3886" s="1">
        <v>0</v>
      </c>
      <c r="M3886" s="1">
        <v>1</v>
      </c>
      <c r="N3886" s="1">
        <v>1.51515151515151</v>
      </c>
      <c r="O3886" s="1" t="s">
        <v>7363</v>
      </c>
    </row>
    <row r="3887" spans="1:15" x14ac:dyDescent="0.3">
      <c r="A3887" s="1" t="s">
        <v>5716</v>
      </c>
      <c r="B3887" s="1" t="s">
        <v>5772</v>
      </c>
      <c r="C3887" s="1">
        <v>2</v>
      </c>
      <c r="D3887" s="1" t="s">
        <v>7266</v>
      </c>
      <c r="E3887" s="1">
        <v>25</v>
      </c>
      <c r="F3887" s="1" t="s">
        <v>7361</v>
      </c>
      <c r="G3887" s="1" t="s">
        <v>5834</v>
      </c>
      <c r="H3887" s="1" t="s">
        <v>7187</v>
      </c>
      <c r="I3887" s="1" t="b">
        <v>0</v>
      </c>
      <c r="J3887" s="1">
        <v>7</v>
      </c>
      <c r="K3887" s="1">
        <v>0</v>
      </c>
      <c r="L3887" s="1">
        <v>0</v>
      </c>
      <c r="M3887" s="1">
        <v>1</v>
      </c>
      <c r="N3887" s="1">
        <v>1.51515151515151</v>
      </c>
      <c r="O3887" s="1" t="s">
        <v>7364</v>
      </c>
    </row>
    <row r="3888" spans="1:15" x14ac:dyDescent="0.3">
      <c r="A3888" s="1" t="s">
        <v>5716</v>
      </c>
      <c r="B3888" s="1" t="s">
        <v>5772</v>
      </c>
      <c r="C3888" s="1">
        <v>2</v>
      </c>
      <c r="D3888" s="1" t="s">
        <v>7266</v>
      </c>
      <c r="E3888" s="1">
        <v>25</v>
      </c>
      <c r="F3888" s="1" t="s">
        <v>7361</v>
      </c>
      <c r="G3888" s="1" t="s">
        <v>5810</v>
      </c>
      <c r="H3888" s="1" t="s">
        <v>7187</v>
      </c>
      <c r="I3888" s="1" t="b">
        <v>0</v>
      </c>
      <c r="J3888" s="1">
        <v>2</v>
      </c>
      <c r="K3888" s="1">
        <v>0</v>
      </c>
      <c r="L3888" s="1">
        <v>1</v>
      </c>
      <c r="M3888" s="1">
        <v>1</v>
      </c>
      <c r="N3888" s="1">
        <v>1.51515151515151</v>
      </c>
      <c r="O3888" s="1" t="s">
        <v>7365</v>
      </c>
    </row>
    <row r="3889" spans="1:15" x14ac:dyDescent="0.3">
      <c r="A3889" s="1" t="s">
        <v>5716</v>
      </c>
      <c r="B3889" s="1" t="s">
        <v>5772</v>
      </c>
      <c r="C3889" s="1">
        <v>2</v>
      </c>
      <c r="D3889" s="1" t="s">
        <v>7266</v>
      </c>
      <c r="E3889" s="1">
        <v>25</v>
      </c>
      <c r="F3889" s="1" t="s">
        <v>7361</v>
      </c>
      <c r="G3889" s="1" t="s">
        <v>5803</v>
      </c>
      <c r="H3889" s="1" t="s">
        <v>7195</v>
      </c>
      <c r="I3889" s="1" t="b">
        <v>0</v>
      </c>
      <c r="J3889" s="1">
        <v>0</v>
      </c>
      <c r="K3889" s="1">
        <v>1</v>
      </c>
      <c r="L3889" s="1">
        <v>0</v>
      </c>
      <c r="M3889" s="1">
        <v>1</v>
      </c>
      <c r="N3889" s="1">
        <v>1.51515151515151</v>
      </c>
      <c r="O3889" s="1" t="s">
        <v>7196</v>
      </c>
    </row>
    <row r="3890" spans="1:15" x14ac:dyDescent="0.3">
      <c r="A3890" s="1" t="s">
        <v>5716</v>
      </c>
      <c r="B3890" s="1" t="s">
        <v>5772</v>
      </c>
      <c r="C3890" s="1">
        <v>2</v>
      </c>
      <c r="D3890" s="1" t="s">
        <v>7266</v>
      </c>
      <c r="E3890" s="1">
        <v>26</v>
      </c>
      <c r="F3890" s="1" t="s">
        <v>7366</v>
      </c>
      <c r="G3890" s="1" t="s">
        <v>5814</v>
      </c>
      <c r="H3890" s="1" t="s">
        <v>7187</v>
      </c>
      <c r="I3890" s="1" t="b">
        <v>1</v>
      </c>
      <c r="J3890" s="1">
        <v>0</v>
      </c>
      <c r="K3890" s="1">
        <v>0</v>
      </c>
      <c r="L3890" s="1">
        <v>0</v>
      </c>
      <c r="M3890" s="1">
        <v>558</v>
      </c>
      <c r="N3890" s="1">
        <v>92.845257903494101</v>
      </c>
      <c r="O3890" s="1" t="s">
        <v>7188</v>
      </c>
    </row>
    <row r="3891" spans="1:15" x14ac:dyDescent="0.3">
      <c r="A3891" s="1" t="s">
        <v>5716</v>
      </c>
      <c r="B3891" s="1" t="s">
        <v>5772</v>
      </c>
      <c r="C3891" s="1">
        <v>2</v>
      </c>
      <c r="D3891" s="1" t="s">
        <v>7266</v>
      </c>
      <c r="E3891" s="1">
        <v>27</v>
      </c>
      <c r="F3891" s="1" t="s">
        <v>7367</v>
      </c>
      <c r="G3891" s="1" t="s">
        <v>5810</v>
      </c>
      <c r="H3891" s="1" t="s">
        <v>7187</v>
      </c>
      <c r="I3891" s="1" t="b">
        <v>0</v>
      </c>
      <c r="J3891" s="1">
        <v>2</v>
      </c>
      <c r="K3891" s="1">
        <v>0</v>
      </c>
      <c r="L3891" s="1">
        <v>0</v>
      </c>
      <c r="M3891" s="1">
        <v>149</v>
      </c>
      <c r="N3891" s="1">
        <v>39.946380697050898</v>
      </c>
      <c r="O3891" s="1" t="s">
        <v>7189</v>
      </c>
    </row>
    <row r="3892" spans="1:15" x14ac:dyDescent="0.3">
      <c r="A3892" s="1" t="s">
        <v>5716</v>
      </c>
      <c r="B3892" s="1" t="s">
        <v>5772</v>
      </c>
      <c r="C3892" s="1">
        <v>2</v>
      </c>
      <c r="D3892" s="1" t="s">
        <v>7266</v>
      </c>
      <c r="E3892" s="1">
        <v>27</v>
      </c>
      <c r="F3892" s="1" t="s">
        <v>7367</v>
      </c>
      <c r="G3892" s="1" t="s">
        <v>5834</v>
      </c>
      <c r="H3892" s="1" t="s">
        <v>7187</v>
      </c>
      <c r="I3892" s="1" t="b">
        <v>0</v>
      </c>
      <c r="J3892" s="1">
        <v>6</v>
      </c>
      <c r="K3892" s="1">
        <v>0</v>
      </c>
      <c r="L3892" s="1">
        <v>0</v>
      </c>
      <c r="M3892" s="1">
        <v>74</v>
      </c>
      <c r="N3892" s="1">
        <v>19.839142091152802</v>
      </c>
      <c r="O3892" s="1" t="s">
        <v>7194</v>
      </c>
    </row>
    <row r="3893" spans="1:15" x14ac:dyDescent="0.3">
      <c r="A3893" s="1" t="s">
        <v>5716</v>
      </c>
      <c r="B3893" s="1" t="s">
        <v>5772</v>
      </c>
      <c r="C3893" s="1">
        <v>2</v>
      </c>
      <c r="D3893" s="1" t="s">
        <v>7266</v>
      </c>
      <c r="E3893" s="1">
        <v>27</v>
      </c>
      <c r="F3893" s="1" t="s">
        <v>7367</v>
      </c>
      <c r="G3893" s="1" t="s">
        <v>5801</v>
      </c>
      <c r="H3893" s="1" t="s">
        <v>7187</v>
      </c>
      <c r="I3893" s="1" t="b">
        <v>0</v>
      </c>
      <c r="J3893" s="1">
        <v>1</v>
      </c>
      <c r="K3893" s="1">
        <v>0</v>
      </c>
      <c r="L3893" s="1">
        <v>0</v>
      </c>
      <c r="M3893" s="1">
        <v>67</v>
      </c>
      <c r="N3893" s="1">
        <v>17.9624664879356</v>
      </c>
      <c r="O3893" s="1" t="s">
        <v>7190</v>
      </c>
    </row>
    <row r="3894" spans="1:15" x14ac:dyDescent="0.3">
      <c r="A3894" s="1" t="s">
        <v>5716</v>
      </c>
      <c r="B3894" s="1" t="s">
        <v>5772</v>
      </c>
      <c r="C3894" s="1">
        <v>2</v>
      </c>
      <c r="D3894" s="1" t="s">
        <v>7266</v>
      </c>
      <c r="E3894" s="1">
        <v>27</v>
      </c>
      <c r="F3894" s="1" t="s">
        <v>7367</v>
      </c>
      <c r="G3894" s="1" t="s">
        <v>5814</v>
      </c>
      <c r="H3894" s="1" t="s">
        <v>7187</v>
      </c>
      <c r="I3894" s="1" t="b">
        <v>1</v>
      </c>
      <c r="J3894" s="1">
        <v>0</v>
      </c>
      <c r="K3894" s="1">
        <v>0</v>
      </c>
      <c r="L3894" s="1">
        <v>0</v>
      </c>
      <c r="M3894" s="1">
        <v>14</v>
      </c>
      <c r="N3894" s="1">
        <v>3.75335120643431</v>
      </c>
      <c r="O3894" s="1" t="s">
        <v>7188</v>
      </c>
    </row>
    <row r="3895" spans="1:15" x14ac:dyDescent="0.3">
      <c r="A3895" s="1" t="s">
        <v>5716</v>
      </c>
      <c r="B3895" s="1" t="s">
        <v>5772</v>
      </c>
      <c r="C3895" s="1">
        <v>2</v>
      </c>
      <c r="D3895" s="1" t="s">
        <v>7266</v>
      </c>
      <c r="E3895" s="1">
        <v>27</v>
      </c>
      <c r="F3895" s="1" t="s">
        <v>7367</v>
      </c>
      <c r="G3895" s="1" t="s">
        <v>5803</v>
      </c>
      <c r="H3895" s="1" t="s">
        <v>7192</v>
      </c>
      <c r="I3895" s="1" t="b">
        <v>0</v>
      </c>
      <c r="J3895" s="1">
        <v>0</v>
      </c>
      <c r="K3895" s="1">
        <v>1</v>
      </c>
      <c r="L3895" s="1">
        <v>0</v>
      </c>
      <c r="M3895" s="1">
        <v>10</v>
      </c>
      <c r="N3895" s="1">
        <v>2.68096514745308</v>
      </c>
      <c r="O3895" s="1" t="s">
        <v>7193</v>
      </c>
    </row>
    <row r="3896" spans="1:15" x14ac:dyDescent="0.3">
      <c r="A3896" s="1" t="s">
        <v>5716</v>
      </c>
      <c r="B3896" s="1" t="s">
        <v>5772</v>
      </c>
      <c r="C3896" s="1">
        <v>2</v>
      </c>
      <c r="D3896" s="1" t="s">
        <v>7266</v>
      </c>
      <c r="E3896" s="1">
        <v>27</v>
      </c>
      <c r="F3896" s="1" t="s">
        <v>7367</v>
      </c>
      <c r="G3896" s="1" t="s">
        <v>5810</v>
      </c>
      <c r="H3896" s="1" t="s">
        <v>7187</v>
      </c>
      <c r="I3896" s="1" t="b">
        <v>0</v>
      </c>
      <c r="J3896" s="1">
        <v>2</v>
      </c>
      <c r="K3896" s="1">
        <v>0</v>
      </c>
      <c r="L3896" s="1">
        <v>1</v>
      </c>
      <c r="M3896" s="1">
        <v>8</v>
      </c>
      <c r="N3896" s="1">
        <v>2.1447721179624599</v>
      </c>
      <c r="O3896" s="1" t="s">
        <v>7368</v>
      </c>
    </row>
    <row r="3897" spans="1:15" x14ac:dyDescent="0.3">
      <c r="A3897" s="1" t="s">
        <v>5716</v>
      </c>
      <c r="B3897" s="1" t="s">
        <v>5772</v>
      </c>
      <c r="C3897" s="1">
        <v>2</v>
      </c>
      <c r="D3897" s="1" t="s">
        <v>7266</v>
      </c>
      <c r="E3897" s="1">
        <v>27</v>
      </c>
      <c r="F3897" s="1" t="s">
        <v>7367</v>
      </c>
      <c r="G3897" s="1" t="s">
        <v>5834</v>
      </c>
      <c r="H3897" s="1" t="s">
        <v>7187</v>
      </c>
      <c r="I3897" s="1" t="b">
        <v>0</v>
      </c>
      <c r="J3897" s="1">
        <v>6</v>
      </c>
      <c r="K3897" s="1">
        <v>0</v>
      </c>
      <c r="L3897" s="1">
        <v>1</v>
      </c>
      <c r="M3897" s="1">
        <v>4</v>
      </c>
      <c r="N3897" s="1">
        <v>1.07238605898123</v>
      </c>
      <c r="O3897" s="1" t="s">
        <v>7369</v>
      </c>
    </row>
    <row r="3898" spans="1:15" x14ac:dyDescent="0.3">
      <c r="A3898" s="1" t="s">
        <v>5716</v>
      </c>
      <c r="B3898" s="1" t="s">
        <v>5772</v>
      </c>
      <c r="C3898" s="1">
        <v>2</v>
      </c>
      <c r="D3898" s="1" t="s">
        <v>7266</v>
      </c>
      <c r="E3898" s="1">
        <v>28</v>
      </c>
      <c r="F3898" s="1" t="s">
        <v>7370</v>
      </c>
      <c r="G3898" s="1" t="s">
        <v>5814</v>
      </c>
      <c r="H3898" s="1" t="s">
        <v>7187</v>
      </c>
      <c r="I3898" s="1" t="b">
        <v>1</v>
      </c>
      <c r="J3898" s="1">
        <v>0</v>
      </c>
      <c r="K3898" s="1">
        <v>0</v>
      </c>
      <c r="L3898" s="1">
        <v>0</v>
      </c>
      <c r="M3898" s="1">
        <v>99</v>
      </c>
      <c r="N3898" s="1">
        <v>92.523364485981205</v>
      </c>
      <c r="O3898" s="1" t="s">
        <v>7188</v>
      </c>
    </row>
    <row r="3899" spans="1:15" x14ac:dyDescent="0.3">
      <c r="A3899" s="1" t="s">
        <v>5716</v>
      </c>
      <c r="B3899" s="1" t="s">
        <v>5772</v>
      </c>
      <c r="C3899" s="1">
        <v>2</v>
      </c>
      <c r="D3899" s="1" t="s">
        <v>7266</v>
      </c>
      <c r="E3899" s="1">
        <v>29</v>
      </c>
      <c r="F3899" s="1" t="s">
        <v>7371</v>
      </c>
      <c r="G3899" s="1" t="s">
        <v>5803</v>
      </c>
      <c r="H3899" s="1" t="s">
        <v>7192</v>
      </c>
      <c r="I3899" s="1" t="b">
        <v>0</v>
      </c>
      <c r="J3899" s="1">
        <v>0</v>
      </c>
      <c r="K3899" s="1">
        <v>1</v>
      </c>
      <c r="L3899" s="1">
        <v>0</v>
      </c>
      <c r="M3899" s="1">
        <v>44</v>
      </c>
      <c r="N3899" s="1">
        <v>33.5877862595419</v>
      </c>
      <c r="O3899" s="1" t="s">
        <v>7193</v>
      </c>
    </row>
    <row r="3900" spans="1:15" x14ac:dyDescent="0.3">
      <c r="A3900" s="1" t="s">
        <v>5716</v>
      </c>
      <c r="B3900" s="1" t="s">
        <v>5772</v>
      </c>
      <c r="C3900" s="1">
        <v>2</v>
      </c>
      <c r="D3900" s="1" t="s">
        <v>7266</v>
      </c>
      <c r="E3900" s="1">
        <v>29</v>
      </c>
      <c r="F3900" s="1" t="s">
        <v>7371</v>
      </c>
      <c r="G3900" s="1" t="s">
        <v>5876</v>
      </c>
      <c r="H3900" s="1" t="s">
        <v>7187</v>
      </c>
      <c r="I3900" s="1" t="b">
        <v>0</v>
      </c>
      <c r="J3900" s="1">
        <v>4</v>
      </c>
      <c r="K3900" s="1">
        <v>0</v>
      </c>
      <c r="L3900" s="1">
        <v>0</v>
      </c>
      <c r="M3900" s="1">
        <v>32</v>
      </c>
      <c r="N3900" s="1">
        <v>24.4274809160305</v>
      </c>
      <c r="O3900" s="1" t="s">
        <v>7204</v>
      </c>
    </row>
    <row r="3901" spans="1:15" x14ac:dyDescent="0.3">
      <c r="A3901" s="1" t="s">
        <v>5716</v>
      </c>
      <c r="B3901" s="1" t="s">
        <v>5772</v>
      </c>
      <c r="C3901" s="1">
        <v>2</v>
      </c>
      <c r="D3901" s="1" t="s">
        <v>7266</v>
      </c>
      <c r="E3901" s="1">
        <v>29</v>
      </c>
      <c r="F3901" s="1" t="s">
        <v>7371</v>
      </c>
      <c r="G3901" s="1" t="s">
        <v>5801</v>
      </c>
      <c r="H3901" s="1" t="s">
        <v>7187</v>
      </c>
      <c r="I3901" s="1" t="b">
        <v>0</v>
      </c>
      <c r="J3901" s="1">
        <v>1</v>
      </c>
      <c r="K3901" s="1">
        <v>0</v>
      </c>
      <c r="L3901" s="1">
        <v>0</v>
      </c>
      <c r="M3901" s="1">
        <v>15</v>
      </c>
      <c r="N3901" s="1">
        <v>11.450381679389301</v>
      </c>
      <c r="O3901" s="1" t="s">
        <v>7190</v>
      </c>
    </row>
    <row r="3902" spans="1:15" x14ac:dyDescent="0.3">
      <c r="A3902" s="1" t="s">
        <v>5716</v>
      </c>
      <c r="B3902" s="1" t="s">
        <v>5772</v>
      </c>
      <c r="C3902" s="1">
        <v>2</v>
      </c>
      <c r="D3902" s="1" t="s">
        <v>7266</v>
      </c>
      <c r="E3902" s="1">
        <v>29</v>
      </c>
      <c r="F3902" s="1" t="s">
        <v>7371</v>
      </c>
      <c r="G3902" s="1" t="s">
        <v>5810</v>
      </c>
      <c r="H3902" s="1" t="s">
        <v>7187</v>
      </c>
      <c r="I3902" s="1" t="b">
        <v>0</v>
      </c>
      <c r="J3902" s="1">
        <v>2</v>
      </c>
      <c r="K3902" s="1">
        <v>0</v>
      </c>
      <c r="L3902" s="1">
        <v>0</v>
      </c>
      <c r="M3902" s="1">
        <v>13</v>
      </c>
      <c r="N3902" s="1">
        <v>9.9236641221373993</v>
      </c>
      <c r="O3902" s="1" t="s">
        <v>7189</v>
      </c>
    </row>
    <row r="3903" spans="1:15" x14ac:dyDescent="0.3">
      <c r="A3903" s="1" t="s">
        <v>5716</v>
      </c>
      <c r="B3903" s="1" t="s">
        <v>5772</v>
      </c>
      <c r="C3903" s="1">
        <v>2</v>
      </c>
      <c r="D3903" s="1" t="s">
        <v>7266</v>
      </c>
      <c r="E3903" s="1">
        <v>29</v>
      </c>
      <c r="F3903" s="1" t="s">
        <v>7371</v>
      </c>
      <c r="G3903" s="1" t="s">
        <v>5834</v>
      </c>
      <c r="H3903" s="1" t="s">
        <v>7187</v>
      </c>
      <c r="I3903" s="1" t="b">
        <v>0</v>
      </c>
      <c r="J3903" s="1">
        <v>21</v>
      </c>
      <c r="K3903" s="1">
        <v>0</v>
      </c>
      <c r="L3903" s="1">
        <v>0</v>
      </c>
      <c r="M3903" s="1">
        <v>11</v>
      </c>
      <c r="N3903" s="1">
        <v>8.3969465648854893</v>
      </c>
      <c r="O3903" s="1" t="e">
        <f>----------------tcctacctcaaccgctaccgcgag</f>
        <v>#NAME?</v>
      </c>
    </row>
    <row r="3904" spans="1:15" x14ac:dyDescent="0.3">
      <c r="A3904" s="1" t="s">
        <v>5716</v>
      </c>
      <c r="B3904" s="1" t="s">
        <v>5772</v>
      </c>
      <c r="C3904" s="1">
        <v>2</v>
      </c>
      <c r="D3904" s="1" t="s">
        <v>7266</v>
      </c>
      <c r="E3904" s="1">
        <v>29</v>
      </c>
      <c r="F3904" s="1" t="s">
        <v>7371</v>
      </c>
      <c r="G3904" s="1" t="s">
        <v>5814</v>
      </c>
      <c r="H3904" s="1" t="s">
        <v>7187</v>
      </c>
      <c r="I3904" s="1" t="b">
        <v>1</v>
      </c>
      <c r="J3904" s="1">
        <v>0</v>
      </c>
      <c r="K3904" s="1">
        <v>0</v>
      </c>
      <c r="L3904" s="1">
        <v>0</v>
      </c>
      <c r="M3904" s="1">
        <v>4</v>
      </c>
      <c r="N3904" s="1">
        <v>3.0534351145038099</v>
      </c>
      <c r="O3904" s="1" t="s">
        <v>7188</v>
      </c>
    </row>
    <row r="3905" spans="1:15" x14ac:dyDescent="0.3">
      <c r="A3905" s="1" t="s">
        <v>5716</v>
      </c>
      <c r="B3905" s="1" t="s">
        <v>5772</v>
      </c>
      <c r="C3905" s="1">
        <v>-1</v>
      </c>
      <c r="D3905" s="1" t="s">
        <v>7266</v>
      </c>
      <c r="E3905" s="1">
        <v>-1</v>
      </c>
      <c r="F3905" s="1" t="s">
        <v>7372</v>
      </c>
      <c r="G3905" s="1" t="s">
        <v>5814</v>
      </c>
      <c r="H3905" s="1" t="s">
        <v>7187</v>
      </c>
      <c r="I3905" s="1" t="b">
        <v>1</v>
      </c>
      <c r="J3905" s="1">
        <v>0</v>
      </c>
      <c r="K3905" s="1">
        <v>0</v>
      </c>
      <c r="L3905" s="1">
        <v>0</v>
      </c>
      <c r="M3905" s="1">
        <v>415</v>
      </c>
      <c r="N3905" s="1">
        <v>84.178498985801198</v>
      </c>
      <c r="O3905" s="1" t="s">
        <v>7188</v>
      </c>
    </row>
    <row r="3906" spans="1:15" x14ac:dyDescent="0.3">
      <c r="A3906" s="1" t="s">
        <v>5716</v>
      </c>
      <c r="B3906" s="1" t="s">
        <v>5772</v>
      </c>
      <c r="C3906" s="1">
        <v>-1</v>
      </c>
      <c r="D3906" s="1" t="s">
        <v>7266</v>
      </c>
      <c r="E3906" s="1">
        <v>-1</v>
      </c>
      <c r="F3906" s="1" t="s">
        <v>7372</v>
      </c>
      <c r="G3906" s="1" t="s">
        <v>5803</v>
      </c>
      <c r="H3906" s="1" t="s">
        <v>7195</v>
      </c>
      <c r="I3906" s="1" t="b">
        <v>0</v>
      </c>
      <c r="J3906" s="1">
        <v>0</v>
      </c>
      <c r="K3906" s="1">
        <v>1</v>
      </c>
      <c r="L3906" s="1">
        <v>0</v>
      </c>
      <c r="M3906" s="1">
        <v>13</v>
      </c>
      <c r="N3906" s="1">
        <v>2.6369168356997901</v>
      </c>
      <c r="O3906" s="1" t="s">
        <v>7196</v>
      </c>
    </row>
    <row r="3907" spans="1:15" x14ac:dyDescent="0.3">
      <c r="A3907" s="1" t="s">
        <v>5716</v>
      </c>
      <c r="B3907" s="1" t="s">
        <v>5772</v>
      </c>
      <c r="C3907" s="1">
        <v>-1</v>
      </c>
      <c r="D3907" s="1" t="s">
        <v>7266</v>
      </c>
      <c r="E3907" s="1">
        <v>-1</v>
      </c>
      <c r="F3907" s="1" t="s">
        <v>7372</v>
      </c>
      <c r="G3907" s="1" t="s">
        <v>5810</v>
      </c>
      <c r="H3907" s="1" t="s">
        <v>7187</v>
      </c>
      <c r="I3907" s="1" t="b">
        <v>0</v>
      </c>
      <c r="J3907" s="1">
        <v>2</v>
      </c>
      <c r="K3907" s="1">
        <v>0</v>
      </c>
      <c r="L3907" s="1">
        <v>0</v>
      </c>
      <c r="M3907" s="1">
        <v>8</v>
      </c>
      <c r="N3907" s="1">
        <v>1.62271805273833</v>
      </c>
      <c r="O3907" s="1" t="s">
        <v>7189</v>
      </c>
    </row>
    <row r="3908" spans="1:15" x14ac:dyDescent="0.3">
      <c r="A3908" s="1" t="s">
        <v>5716</v>
      </c>
      <c r="B3908" s="1" t="s">
        <v>5772</v>
      </c>
      <c r="C3908" s="1">
        <v>-1</v>
      </c>
      <c r="D3908" s="1" t="s">
        <v>7266</v>
      </c>
      <c r="E3908" s="1">
        <v>-1</v>
      </c>
      <c r="F3908" s="1" t="s">
        <v>7372</v>
      </c>
      <c r="G3908" s="1" t="s">
        <v>5801</v>
      </c>
      <c r="H3908" s="1" t="s">
        <v>7187</v>
      </c>
      <c r="I3908" s="1" t="b">
        <v>0</v>
      </c>
      <c r="J3908" s="1">
        <v>1</v>
      </c>
      <c r="K3908" s="1">
        <v>0</v>
      </c>
      <c r="L3908" s="1">
        <v>0</v>
      </c>
      <c r="M3908" s="1">
        <v>5</v>
      </c>
      <c r="N3908" s="1">
        <v>1.0141987829614501</v>
      </c>
      <c r="O3908" s="1" t="s">
        <v>7190</v>
      </c>
    </row>
    <row r="3909" spans="1:15" x14ac:dyDescent="0.3">
      <c r="A3909" s="1" t="s">
        <v>5716</v>
      </c>
      <c r="B3909" s="1" t="s">
        <v>5772</v>
      </c>
      <c r="C3909" s="1">
        <v>-1</v>
      </c>
      <c r="D3909" s="1" t="s">
        <v>7266</v>
      </c>
      <c r="E3909" s="1">
        <v>-1</v>
      </c>
      <c r="F3909" s="1" t="s">
        <v>7373</v>
      </c>
      <c r="G3909" s="1" t="s">
        <v>5814</v>
      </c>
      <c r="H3909" s="1" t="s">
        <v>7187</v>
      </c>
      <c r="I3909" s="1" t="b">
        <v>1</v>
      </c>
      <c r="J3909" s="1">
        <v>0</v>
      </c>
      <c r="K3909" s="1">
        <v>0</v>
      </c>
      <c r="L3909" s="1">
        <v>0</v>
      </c>
      <c r="M3909" s="1">
        <v>137</v>
      </c>
      <c r="N3909" s="1">
        <v>59.565217391304301</v>
      </c>
      <c r="O3909" s="1" t="s">
        <v>7188</v>
      </c>
    </row>
    <row r="3910" spans="1:15" x14ac:dyDescent="0.3">
      <c r="A3910" s="1" t="s">
        <v>5716</v>
      </c>
      <c r="B3910" s="1" t="s">
        <v>5772</v>
      </c>
      <c r="C3910" s="1">
        <v>-1</v>
      </c>
      <c r="D3910" s="1" t="s">
        <v>7266</v>
      </c>
      <c r="E3910" s="1">
        <v>-1</v>
      </c>
      <c r="F3910" s="1" t="s">
        <v>7373</v>
      </c>
      <c r="G3910" s="1" t="s">
        <v>5876</v>
      </c>
      <c r="H3910" s="1" t="s">
        <v>7187</v>
      </c>
      <c r="I3910" s="1" t="b">
        <v>0</v>
      </c>
      <c r="J3910" s="1">
        <v>4</v>
      </c>
      <c r="K3910" s="1">
        <v>0</v>
      </c>
      <c r="L3910" s="1">
        <v>0</v>
      </c>
      <c r="M3910" s="1">
        <v>50</v>
      </c>
      <c r="N3910" s="1">
        <v>21.739130434782599</v>
      </c>
      <c r="O3910" s="1" t="s">
        <v>7204</v>
      </c>
    </row>
    <row r="3911" spans="1:15" x14ac:dyDescent="0.3">
      <c r="A3911" s="1" t="s">
        <v>5716</v>
      </c>
      <c r="B3911" s="1" t="s">
        <v>5772</v>
      </c>
      <c r="C3911" s="1">
        <v>-1</v>
      </c>
      <c r="D3911" s="1" t="s">
        <v>7266</v>
      </c>
      <c r="E3911" s="1">
        <v>-1</v>
      </c>
      <c r="F3911" s="1" t="s">
        <v>7373</v>
      </c>
      <c r="G3911" s="1" t="s">
        <v>5801</v>
      </c>
      <c r="H3911" s="1" t="s">
        <v>7187</v>
      </c>
      <c r="I3911" s="1" t="b">
        <v>0</v>
      </c>
      <c r="J3911" s="1">
        <v>1</v>
      </c>
      <c r="K3911" s="1">
        <v>0</v>
      </c>
      <c r="L3911" s="1">
        <v>0</v>
      </c>
      <c r="M3911" s="1">
        <v>12</v>
      </c>
      <c r="N3911" s="1">
        <v>5.2173913043478199</v>
      </c>
      <c r="O3911" s="1" t="s">
        <v>7190</v>
      </c>
    </row>
    <row r="3912" spans="1:15" x14ac:dyDescent="0.3">
      <c r="A3912" s="1" t="s">
        <v>5716</v>
      </c>
      <c r="B3912" s="1" t="s">
        <v>5772</v>
      </c>
      <c r="C3912" s="1">
        <v>-1</v>
      </c>
      <c r="D3912" s="1" t="s">
        <v>7266</v>
      </c>
      <c r="E3912" s="1">
        <v>-1</v>
      </c>
      <c r="F3912" s="1" t="s">
        <v>7373</v>
      </c>
      <c r="G3912" s="1" t="s">
        <v>5810</v>
      </c>
      <c r="H3912" s="1" t="s">
        <v>7187</v>
      </c>
      <c r="I3912" s="1" t="b">
        <v>0</v>
      </c>
      <c r="J3912" s="1">
        <v>2</v>
      </c>
      <c r="K3912" s="1">
        <v>0</v>
      </c>
      <c r="L3912" s="1">
        <v>0</v>
      </c>
      <c r="M3912" s="1">
        <v>7</v>
      </c>
      <c r="N3912" s="1">
        <v>3.0434782608695601</v>
      </c>
      <c r="O3912" s="1" t="s">
        <v>7189</v>
      </c>
    </row>
    <row r="3913" spans="1:15" x14ac:dyDescent="0.3">
      <c r="A3913" s="1" t="s">
        <v>5716</v>
      </c>
      <c r="B3913" s="1" t="s">
        <v>5772</v>
      </c>
      <c r="C3913" s="1">
        <v>-1</v>
      </c>
      <c r="D3913" s="1" t="s">
        <v>7266</v>
      </c>
      <c r="E3913" s="1">
        <v>-1</v>
      </c>
      <c r="F3913" s="1" t="s">
        <v>7373</v>
      </c>
      <c r="G3913" s="1" t="s">
        <v>5834</v>
      </c>
      <c r="H3913" s="1" t="s">
        <v>7187</v>
      </c>
      <c r="I3913" s="1" t="b">
        <v>0</v>
      </c>
      <c r="J3913" s="1">
        <v>6</v>
      </c>
      <c r="K3913" s="1">
        <v>0</v>
      </c>
      <c r="L3913" s="1">
        <v>0</v>
      </c>
      <c r="M3913" s="1">
        <v>4</v>
      </c>
      <c r="N3913" s="1">
        <v>1.7391304347826</v>
      </c>
      <c r="O3913" s="1" t="s">
        <v>7194</v>
      </c>
    </row>
    <row r="3914" spans="1:15" x14ac:dyDescent="0.3">
      <c r="A3914" s="1" t="s">
        <v>5716</v>
      </c>
      <c r="B3914" s="1" t="s">
        <v>5772</v>
      </c>
      <c r="C3914" s="1">
        <v>-1</v>
      </c>
      <c r="D3914" s="1" t="s">
        <v>7266</v>
      </c>
      <c r="E3914" s="1">
        <v>-1</v>
      </c>
      <c r="F3914" s="1" t="s">
        <v>7373</v>
      </c>
      <c r="G3914" s="1" t="s">
        <v>5834</v>
      </c>
      <c r="H3914" s="1" t="s">
        <v>7187</v>
      </c>
      <c r="I3914" s="1" t="b">
        <v>0</v>
      </c>
      <c r="J3914" s="1">
        <v>20</v>
      </c>
      <c r="K3914" s="1">
        <v>0</v>
      </c>
      <c r="L3914" s="1">
        <v>0</v>
      </c>
      <c r="M3914" s="1">
        <v>3</v>
      </c>
      <c r="N3914" s="1">
        <v>1.3043478260869501</v>
      </c>
      <c r="O3914" s="1" t="s">
        <v>7215</v>
      </c>
    </row>
    <row r="3915" spans="1:15" x14ac:dyDescent="0.3">
      <c r="A3915" s="1" t="s">
        <v>5701</v>
      </c>
      <c r="B3915" s="1" t="s">
        <v>5772</v>
      </c>
      <c r="C3915" s="1">
        <v>3</v>
      </c>
      <c r="D3915" s="1" t="s">
        <v>7374</v>
      </c>
      <c r="E3915" s="1">
        <v>0</v>
      </c>
      <c r="F3915" s="1" t="s">
        <v>7375</v>
      </c>
      <c r="G3915" s="1" t="s">
        <v>5810</v>
      </c>
      <c r="H3915" s="1" t="s">
        <v>7187</v>
      </c>
      <c r="I3915" s="1" t="b">
        <v>0</v>
      </c>
      <c r="J3915" s="1">
        <v>2</v>
      </c>
      <c r="K3915" s="1">
        <v>0</v>
      </c>
      <c r="L3915" s="1">
        <v>0</v>
      </c>
      <c r="M3915" s="1">
        <v>162</v>
      </c>
      <c r="N3915" s="1">
        <v>50.943396226415103</v>
      </c>
      <c r="O3915" s="1" t="s">
        <v>7189</v>
      </c>
    </row>
    <row r="3916" spans="1:15" x14ac:dyDescent="0.3">
      <c r="A3916" s="1" t="s">
        <v>5701</v>
      </c>
      <c r="B3916" s="1" t="s">
        <v>5772</v>
      </c>
      <c r="C3916" s="1">
        <v>3</v>
      </c>
      <c r="D3916" s="1" t="s">
        <v>7374</v>
      </c>
      <c r="E3916" s="1">
        <v>0</v>
      </c>
      <c r="F3916" s="1" t="s">
        <v>7375</v>
      </c>
      <c r="G3916" s="1" t="s">
        <v>5801</v>
      </c>
      <c r="H3916" s="1" t="s">
        <v>7187</v>
      </c>
      <c r="I3916" s="1" t="b">
        <v>0</v>
      </c>
      <c r="J3916" s="1">
        <v>1</v>
      </c>
      <c r="K3916" s="1">
        <v>0</v>
      </c>
      <c r="L3916" s="1">
        <v>0</v>
      </c>
      <c r="M3916" s="1">
        <v>129</v>
      </c>
      <c r="N3916" s="1">
        <v>40.566037735849001</v>
      </c>
      <c r="O3916" s="1" t="s">
        <v>7190</v>
      </c>
    </row>
    <row r="3917" spans="1:15" x14ac:dyDescent="0.3">
      <c r="A3917" s="1" t="s">
        <v>5701</v>
      </c>
      <c r="B3917" s="1" t="s">
        <v>5772</v>
      </c>
      <c r="C3917" s="1">
        <v>3</v>
      </c>
      <c r="D3917" s="1" t="s">
        <v>7374</v>
      </c>
      <c r="E3917" s="1">
        <v>1</v>
      </c>
      <c r="F3917" s="1" t="s">
        <v>7376</v>
      </c>
      <c r="G3917" s="1" t="s">
        <v>5810</v>
      </c>
      <c r="H3917" s="1" t="s">
        <v>7187</v>
      </c>
      <c r="I3917" s="1" t="b">
        <v>0</v>
      </c>
      <c r="J3917" s="1">
        <v>2</v>
      </c>
      <c r="K3917" s="1">
        <v>0</v>
      </c>
      <c r="L3917" s="1">
        <v>0</v>
      </c>
      <c r="M3917" s="1">
        <v>160</v>
      </c>
      <c r="N3917" s="1">
        <v>38.647342995168998</v>
      </c>
      <c r="O3917" s="1" t="s">
        <v>7189</v>
      </c>
    </row>
    <row r="3918" spans="1:15" x14ac:dyDescent="0.3">
      <c r="A3918" s="1" t="s">
        <v>5701</v>
      </c>
      <c r="B3918" s="1" t="s">
        <v>5772</v>
      </c>
      <c r="C3918" s="1">
        <v>3</v>
      </c>
      <c r="D3918" s="1" t="s">
        <v>7374</v>
      </c>
      <c r="E3918" s="1">
        <v>1</v>
      </c>
      <c r="F3918" s="1" t="s">
        <v>7376</v>
      </c>
      <c r="G3918" s="1" t="s">
        <v>5814</v>
      </c>
      <c r="H3918" s="1" t="s">
        <v>7187</v>
      </c>
      <c r="I3918" s="1" t="b">
        <v>1</v>
      </c>
      <c r="J3918" s="1">
        <v>0</v>
      </c>
      <c r="K3918" s="1">
        <v>0</v>
      </c>
      <c r="L3918" s="1">
        <v>0</v>
      </c>
      <c r="M3918" s="1">
        <v>117</v>
      </c>
      <c r="N3918" s="1">
        <v>28.260869565217298</v>
      </c>
      <c r="O3918" s="1" t="s">
        <v>7188</v>
      </c>
    </row>
    <row r="3919" spans="1:15" x14ac:dyDescent="0.3">
      <c r="A3919" s="1" t="s">
        <v>5701</v>
      </c>
      <c r="B3919" s="1" t="s">
        <v>5772</v>
      </c>
      <c r="C3919" s="1">
        <v>3</v>
      </c>
      <c r="D3919" s="1" t="s">
        <v>7374</v>
      </c>
      <c r="E3919" s="1">
        <v>1</v>
      </c>
      <c r="F3919" s="1" t="s">
        <v>7376</v>
      </c>
      <c r="G3919" s="1" t="s">
        <v>5834</v>
      </c>
      <c r="H3919" s="1" t="s">
        <v>7187</v>
      </c>
      <c r="I3919" s="1" t="b">
        <v>0</v>
      </c>
      <c r="J3919" s="1">
        <v>14</v>
      </c>
      <c r="K3919" s="1">
        <v>0</v>
      </c>
      <c r="L3919" s="1">
        <v>0</v>
      </c>
      <c r="M3919" s="1">
        <v>19</v>
      </c>
      <c r="N3919" s="1">
        <v>4.5893719806763196</v>
      </c>
      <c r="O3919" s="1" t="e">
        <f>--------------agtcctacctcaaccgctaccgcgag</f>
        <v>#NAME?</v>
      </c>
    </row>
    <row r="3920" spans="1:15" x14ac:dyDescent="0.3">
      <c r="A3920" s="1" t="s">
        <v>5701</v>
      </c>
      <c r="B3920" s="1" t="s">
        <v>5772</v>
      </c>
      <c r="C3920" s="1">
        <v>3</v>
      </c>
      <c r="D3920" s="1" t="s">
        <v>7374</v>
      </c>
      <c r="E3920" s="1">
        <v>1</v>
      </c>
      <c r="F3920" s="1" t="s">
        <v>7376</v>
      </c>
      <c r="G3920" s="1" t="s">
        <v>5801</v>
      </c>
      <c r="H3920" s="1" t="s">
        <v>7187</v>
      </c>
      <c r="I3920" s="1" t="b">
        <v>0</v>
      </c>
      <c r="J3920" s="1">
        <v>1</v>
      </c>
      <c r="K3920" s="1">
        <v>0</v>
      </c>
      <c r="L3920" s="1">
        <v>0</v>
      </c>
      <c r="M3920" s="1">
        <v>19</v>
      </c>
      <c r="N3920" s="1">
        <v>4.5893719806763196</v>
      </c>
      <c r="O3920" s="1" t="s">
        <v>7190</v>
      </c>
    </row>
    <row r="3921" spans="1:15" x14ac:dyDescent="0.3">
      <c r="A3921" s="1" t="s">
        <v>5701</v>
      </c>
      <c r="B3921" s="1" t="s">
        <v>5772</v>
      </c>
      <c r="C3921" s="1">
        <v>3</v>
      </c>
      <c r="D3921" s="1" t="s">
        <v>7374</v>
      </c>
      <c r="E3921" s="1">
        <v>1</v>
      </c>
      <c r="F3921" s="1" t="s">
        <v>7376</v>
      </c>
      <c r="G3921" s="1" t="s">
        <v>5810</v>
      </c>
      <c r="H3921" s="1" t="s">
        <v>7187</v>
      </c>
      <c r="I3921" s="1" t="b">
        <v>0</v>
      </c>
      <c r="J3921" s="1">
        <v>2</v>
      </c>
      <c r="K3921" s="1">
        <v>0</v>
      </c>
      <c r="L3921" s="1">
        <v>0</v>
      </c>
      <c r="M3921" s="1">
        <v>12</v>
      </c>
      <c r="N3921" s="1">
        <v>2.8985507246376798</v>
      </c>
      <c r="O3921" s="1" t="s">
        <v>7241</v>
      </c>
    </row>
    <row r="3922" spans="1:15" x14ac:dyDescent="0.3">
      <c r="A3922" s="1" t="s">
        <v>5701</v>
      </c>
      <c r="B3922" s="1" t="s">
        <v>5772</v>
      </c>
      <c r="C3922" s="1">
        <v>3</v>
      </c>
      <c r="D3922" s="1" t="s">
        <v>7374</v>
      </c>
      <c r="E3922" s="1">
        <v>1</v>
      </c>
      <c r="F3922" s="1" t="s">
        <v>7376</v>
      </c>
      <c r="G3922" s="1" t="s">
        <v>5834</v>
      </c>
      <c r="H3922" s="1" t="s">
        <v>7187</v>
      </c>
      <c r="I3922" s="1" t="b">
        <v>0</v>
      </c>
      <c r="J3922" s="1">
        <v>20</v>
      </c>
      <c r="K3922" s="1">
        <v>0</v>
      </c>
      <c r="L3922" s="1">
        <v>0</v>
      </c>
      <c r="M3922" s="1">
        <v>7</v>
      </c>
      <c r="N3922" s="1">
        <v>1.69082125603864</v>
      </c>
      <c r="O3922" s="1" t="s">
        <v>7215</v>
      </c>
    </row>
    <row r="3923" spans="1:15" x14ac:dyDescent="0.3">
      <c r="A3923" s="1" t="s">
        <v>5701</v>
      </c>
      <c r="B3923" s="1" t="s">
        <v>5772</v>
      </c>
      <c r="C3923" s="1">
        <v>3</v>
      </c>
      <c r="D3923" s="1" t="s">
        <v>7374</v>
      </c>
      <c r="E3923" s="1">
        <v>1</v>
      </c>
      <c r="F3923" s="1" t="s">
        <v>7376</v>
      </c>
      <c r="G3923" s="1" t="s">
        <v>5834</v>
      </c>
      <c r="H3923" s="1" t="s">
        <v>7187</v>
      </c>
      <c r="I3923" s="1" t="b">
        <v>0</v>
      </c>
      <c r="J3923" s="1">
        <v>21</v>
      </c>
      <c r="K3923" s="1">
        <v>0</v>
      </c>
      <c r="L3923" s="1">
        <v>0</v>
      </c>
      <c r="M3923" s="1">
        <v>6</v>
      </c>
      <c r="N3923" s="1">
        <v>1.4492753623188399</v>
      </c>
      <c r="O3923" s="1" t="e">
        <f>----------------tcctacctcaaccgctaccgcgag</f>
        <v>#NAME?</v>
      </c>
    </row>
    <row r="3924" spans="1:15" x14ac:dyDescent="0.3">
      <c r="A3924" s="1" t="s">
        <v>5701</v>
      </c>
      <c r="B3924" s="1" t="s">
        <v>5772</v>
      </c>
      <c r="C3924" s="1">
        <v>3</v>
      </c>
      <c r="D3924" s="1" t="s">
        <v>7374</v>
      </c>
      <c r="E3924" s="1">
        <v>1</v>
      </c>
      <c r="F3924" s="1" t="s">
        <v>7376</v>
      </c>
      <c r="G3924" s="1" t="s">
        <v>5803</v>
      </c>
      <c r="H3924" s="1" t="s">
        <v>7192</v>
      </c>
      <c r="I3924" s="1" t="b">
        <v>0</v>
      </c>
      <c r="J3924" s="1">
        <v>0</v>
      </c>
      <c r="K3924" s="1">
        <v>1</v>
      </c>
      <c r="L3924" s="1">
        <v>0</v>
      </c>
      <c r="M3924" s="1">
        <v>6</v>
      </c>
      <c r="N3924" s="1">
        <v>1.4492753623188399</v>
      </c>
      <c r="O3924" s="1" t="s">
        <v>7193</v>
      </c>
    </row>
    <row r="3925" spans="1:15" x14ac:dyDescent="0.3">
      <c r="A3925" s="1" t="s">
        <v>5701</v>
      </c>
      <c r="B3925" s="1" t="s">
        <v>5772</v>
      </c>
      <c r="C3925" s="1">
        <v>3</v>
      </c>
      <c r="D3925" s="1" t="s">
        <v>7374</v>
      </c>
      <c r="E3925" s="1">
        <v>1</v>
      </c>
      <c r="F3925" s="1" t="s">
        <v>7376</v>
      </c>
      <c r="G3925" s="1" t="s">
        <v>5834</v>
      </c>
      <c r="H3925" s="1" t="s">
        <v>7187</v>
      </c>
      <c r="I3925" s="1" t="b">
        <v>0</v>
      </c>
      <c r="J3925" s="1">
        <v>7</v>
      </c>
      <c r="K3925" s="1">
        <v>0</v>
      </c>
      <c r="L3925" s="1">
        <v>0</v>
      </c>
      <c r="M3925" s="1">
        <v>5</v>
      </c>
      <c r="N3925" s="1">
        <v>1.2077294685990301</v>
      </c>
      <c r="O3925" s="1" t="s">
        <v>7216</v>
      </c>
    </row>
    <row r="3926" spans="1:15" x14ac:dyDescent="0.3">
      <c r="A3926" s="1" t="s">
        <v>5701</v>
      </c>
      <c r="B3926" s="1" t="s">
        <v>5772</v>
      </c>
      <c r="C3926" s="1">
        <v>3</v>
      </c>
      <c r="D3926" s="1" t="s">
        <v>7374</v>
      </c>
      <c r="E3926" s="1">
        <v>2</v>
      </c>
      <c r="F3926" s="1" t="s">
        <v>7377</v>
      </c>
      <c r="G3926" s="1" t="s">
        <v>5814</v>
      </c>
      <c r="H3926" s="1" t="s">
        <v>7187</v>
      </c>
      <c r="I3926" s="1" t="b">
        <v>1</v>
      </c>
      <c r="J3926" s="1">
        <v>0</v>
      </c>
      <c r="K3926" s="1">
        <v>0</v>
      </c>
      <c r="L3926" s="1">
        <v>0</v>
      </c>
      <c r="M3926" s="1">
        <v>250</v>
      </c>
      <c r="N3926" s="1">
        <v>52.966101694915203</v>
      </c>
      <c r="O3926" s="1" t="s">
        <v>7188</v>
      </c>
    </row>
    <row r="3927" spans="1:15" x14ac:dyDescent="0.3">
      <c r="A3927" s="1" t="s">
        <v>5701</v>
      </c>
      <c r="B3927" s="1" t="s">
        <v>5772</v>
      </c>
      <c r="C3927" s="1">
        <v>3</v>
      </c>
      <c r="D3927" s="1" t="s">
        <v>7374</v>
      </c>
      <c r="E3927" s="1">
        <v>2</v>
      </c>
      <c r="F3927" s="1" t="s">
        <v>7377</v>
      </c>
      <c r="G3927" s="1" t="s">
        <v>5810</v>
      </c>
      <c r="H3927" s="1" t="s">
        <v>7187</v>
      </c>
      <c r="I3927" s="1" t="b">
        <v>0</v>
      </c>
      <c r="J3927" s="1">
        <v>2</v>
      </c>
      <c r="K3927" s="1">
        <v>0</v>
      </c>
      <c r="L3927" s="1">
        <v>0</v>
      </c>
      <c r="M3927" s="1">
        <v>62</v>
      </c>
      <c r="N3927" s="1">
        <v>13.135593220338899</v>
      </c>
      <c r="O3927" s="1" t="s">
        <v>7189</v>
      </c>
    </row>
    <row r="3928" spans="1:15" x14ac:dyDescent="0.3">
      <c r="A3928" s="1" t="s">
        <v>5701</v>
      </c>
      <c r="B3928" s="1" t="s">
        <v>5772</v>
      </c>
      <c r="C3928" s="1">
        <v>3</v>
      </c>
      <c r="D3928" s="1" t="s">
        <v>7374</v>
      </c>
      <c r="E3928" s="1">
        <v>2</v>
      </c>
      <c r="F3928" s="1" t="s">
        <v>7377</v>
      </c>
      <c r="G3928" s="1" t="s">
        <v>5801</v>
      </c>
      <c r="H3928" s="1" t="s">
        <v>7187</v>
      </c>
      <c r="I3928" s="1" t="b">
        <v>0</v>
      </c>
      <c r="J3928" s="1">
        <v>1</v>
      </c>
      <c r="K3928" s="1">
        <v>0</v>
      </c>
      <c r="L3928" s="1">
        <v>0</v>
      </c>
      <c r="M3928" s="1">
        <v>34</v>
      </c>
      <c r="N3928" s="1">
        <v>7.2033898305084696</v>
      </c>
      <c r="O3928" s="1" t="s">
        <v>7190</v>
      </c>
    </row>
    <row r="3929" spans="1:15" x14ac:dyDescent="0.3">
      <c r="A3929" s="1" t="s">
        <v>5701</v>
      </c>
      <c r="B3929" s="1" t="s">
        <v>5772</v>
      </c>
      <c r="C3929" s="1">
        <v>3</v>
      </c>
      <c r="D3929" s="1" t="s">
        <v>7374</v>
      </c>
      <c r="E3929" s="1">
        <v>2</v>
      </c>
      <c r="F3929" s="1" t="s">
        <v>7377</v>
      </c>
      <c r="G3929" s="1" t="s">
        <v>5840</v>
      </c>
      <c r="H3929" s="1" t="s">
        <v>7187</v>
      </c>
      <c r="I3929" s="1" t="b">
        <v>0</v>
      </c>
      <c r="J3929" s="1">
        <v>5</v>
      </c>
      <c r="K3929" s="1">
        <v>0</v>
      </c>
      <c r="L3929" s="1">
        <v>0</v>
      </c>
      <c r="M3929" s="1">
        <v>19</v>
      </c>
      <c r="N3929" s="1">
        <v>4.0254237288135597</v>
      </c>
      <c r="O3929" s="1" t="s">
        <v>7231</v>
      </c>
    </row>
    <row r="3930" spans="1:15" x14ac:dyDescent="0.3">
      <c r="A3930" s="1" t="s">
        <v>5701</v>
      </c>
      <c r="B3930" s="1" t="s">
        <v>5772</v>
      </c>
      <c r="C3930" s="1">
        <v>3</v>
      </c>
      <c r="D3930" s="1" t="s">
        <v>7374</v>
      </c>
      <c r="E3930" s="1">
        <v>2</v>
      </c>
      <c r="F3930" s="1" t="s">
        <v>7377</v>
      </c>
      <c r="G3930" s="1" t="s">
        <v>5803</v>
      </c>
      <c r="H3930" s="1" t="s">
        <v>7195</v>
      </c>
      <c r="I3930" s="1" t="b">
        <v>0</v>
      </c>
      <c r="J3930" s="1">
        <v>0</v>
      </c>
      <c r="K3930" s="1">
        <v>1</v>
      </c>
      <c r="L3930" s="1">
        <v>0</v>
      </c>
      <c r="M3930" s="1">
        <v>18</v>
      </c>
      <c r="N3930" s="1">
        <v>3.8135593220338899</v>
      </c>
      <c r="O3930" s="1" t="s">
        <v>7196</v>
      </c>
    </row>
    <row r="3931" spans="1:15" x14ac:dyDescent="0.3">
      <c r="A3931" s="1" t="s">
        <v>5701</v>
      </c>
      <c r="B3931" s="1" t="s">
        <v>5772</v>
      </c>
      <c r="C3931" s="1">
        <v>3</v>
      </c>
      <c r="D3931" s="1" t="s">
        <v>7374</v>
      </c>
      <c r="E3931" s="1">
        <v>2</v>
      </c>
      <c r="F3931" s="1" t="s">
        <v>7377</v>
      </c>
      <c r="G3931" s="1" t="s">
        <v>5803</v>
      </c>
      <c r="H3931" s="1" t="s">
        <v>7192</v>
      </c>
      <c r="I3931" s="1" t="b">
        <v>0</v>
      </c>
      <c r="J3931" s="1">
        <v>0</v>
      </c>
      <c r="K3931" s="1">
        <v>1</v>
      </c>
      <c r="L3931" s="1">
        <v>0</v>
      </c>
      <c r="M3931" s="1">
        <v>10</v>
      </c>
      <c r="N3931" s="1">
        <v>2.1186440677966099</v>
      </c>
      <c r="O3931" s="1" t="s">
        <v>7193</v>
      </c>
    </row>
    <row r="3932" spans="1:15" x14ac:dyDescent="0.3">
      <c r="A3932" s="1" t="s">
        <v>5701</v>
      </c>
      <c r="B3932" s="1" t="s">
        <v>5772</v>
      </c>
      <c r="C3932" s="1">
        <v>3</v>
      </c>
      <c r="D3932" s="1" t="s">
        <v>7374</v>
      </c>
      <c r="E3932" s="1">
        <v>2</v>
      </c>
      <c r="F3932" s="1" t="s">
        <v>7377</v>
      </c>
      <c r="G3932" s="1" t="s">
        <v>5834</v>
      </c>
      <c r="H3932" s="1" t="s">
        <v>7187</v>
      </c>
      <c r="I3932" s="1" t="b">
        <v>0</v>
      </c>
      <c r="J3932" s="1">
        <v>6</v>
      </c>
      <c r="K3932" s="1">
        <v>0</v>
      </c>
      <c r="L3932" s="1">
        <v>0</v>
      </c>
      <c r="M3932" s="1">
        <v>9</v>
      </c>
      <c r="N3932" s="1">
        <v>1.9067796610169401</v>
      </c>
      <c r="O3932" s="1" t="s">
        <v>7194</v>
      </c>
    </row>
    <row r="3933" spans="1:15" x14ac:dyDescent="0.3">
      <c r="A3933" s="1" t="s">
        <v>5701</v>
      </c>
      <c r="B3933" s="1" t="s">
        <v>5772</v>
      </c>
      <c r="C3933" s="1">
        <v>3</v>
      </c>
      <c r="D3933" s="1" t="s">
        <v>7374</v>
      </c>
      <c r="E3933" s="1">
        <v>2</v>
      </c>
      <c r="F3933" s="1" t="s">
        <v>7377</v>
      </c>
      <c r="G3933" s="1" t="s">
        <v>5816</v>
      </c>
      <c r="H3933" s="1" t="s">
        <v>7187</v>
      </c>
      <c r="I3933" s="1" t="b">
        <v>0</v>
      </c>
      <c r="J3933" s="1">
        <v>3</v>
      </c>
      <c r="K3933" s="1">
        <v>0</v>
      </c>
      <c r="L3933" s="1">
        <v>0</v>
      </c>
      <c r="M3933" s="1">
        <v>8</v>
      </c>
      <c r="N3933" s="1">
        <v>1.6949152542372801</v>
      </c>
      <c r="O3933" s="1" t="s">
        <v>7197</v>
      </c>
    </row>
    <row r="3934" spans="1:15" x14ac:dyDescent="0.3">
      <c r="A3934" s="1" t="s">
        <v>5701</v>
      </c>
      <c r="B3934" s="1" t="s">
        <v>5772</v>
      </c>
      <c r="C3934" s="1">
        <v>3</v>
      </c>
      <c r="D3934" s="1" t="s">
        <v>7374</v>
      </c>
      <c r="E3934" s="1">
        <v>2</v>
      </c>
      <c r="F3934" s="1" t="s">
        <v>7377</v>
      </c>
      <c r="G3934" s="1" t="s">
        <v>5834</v>
      </c>
      <c r="H3934" s="1" t="s">
        <v>7187</v>
      </c>
      <c r="I3934" s="1" t="b">
        <v>0</v>
      </c>
      <c r="J3934" s="1">
        <v>21</v>
      </c>
      <c r="K3934" s="1">
        <v>0</v>
      </c>
      <c r="L3934" s="1">
        <v>0</v>
      </c>
      <c r="M3934" s="1">
        <v>5</v>
      </c>
      <c r="N3934" s="1">
        <v>1.0593220338983</v>
      </c>
      <c r="O3934" s="1" t="s">
        <v>7191</v>
      </c>
    </row>
    <row r="3935" spans="1:15" x14ac:dyDescent="0.3">
      <c r="A3935" s="1" t="s">
        <v>5701</v>
      </c>
      <c r="B3935" s="1" t="s">
        <v>5772</v>
      </c>
      <c r="C3935" s="1">
        <v>3</v>
      </c>
      <c r="D3935" s="1" t="s">
        <v>7374</v>
      </c>
      <c r="E3935" s="1">
        <v>3</v>
      </c>
      <c r="F3935" s="1" t="s">
        <v>7378</v>
      </c>
      <c r="G3935" s="1" t="s">
        <v>5814</v>
      </c>
      <c r="H3935" s="1" t="s">
        <v>7187</v>
      </c>
      <c r="I3935" s="1" t="b">
        <v>1</v>
      </c>
      <c r="J3935" s="1">
        <v>0</v>
      </c>
      <c r="K3935" s="1">
        <v>0</v>
      </c>
      <c r="L3935" s="1">
        <v>0</v>
      </c>
      <c r="M3935" s="1">
        <v>457</v>
      </c>
      <c r="N3935" s="1">
        <v>69.877675840978597</v>
      </c>
      <c r="O3935" s="1" t="s">
        <v>7188</v>
      </c>
    </row>
    <row r="3936" spans="1:15" x14ac:dyDescent="0.3">
      <c r="A3936" s="1" t="s">
        <v>5701</v>
      </c>
      <c r="B3936" s="1" t="s">
        <v>5772</v>
      </c>
      <c r="C3936" s="1">
        <v>3</v>
      </c>
      <c r="D3936" s="1" t="s">
        <v>7374</v>
      </c>
      <c r="E3936" s="1">
        <v>3</v>
      </c>
      <c r="F3936" s="1" t="s">
        <v>7378</v>
      </c>
      <c r="G3936" s="1" t="s">
        <v>5803</v>
      </c>
      <c r="H3936" s="1" t="s">
        <v>7192</v>
      </c>
      <c r="I3936" s="1" t="b">
        <v>0</v>
      </c>
      <c r="J3936" s="1">
        <v>0</v>
      </c>
      <c r="K3936" s="1">
        <v>1</v>
      </c>
      <c r="L3936" s="1">
        <v>0</v>
      </c>
      <c r="M3936" s="1">
        <v>41</v>
      </c>
      <c r="N3936" s="1">
        <v>6.2691131498470902</v>
      </c>
      <c r="O3936" s="1" t="s">
        <v>7193</v>
      </c>
    </row>
    <row r="3937" spans="1:15" x14ac:dyDescent="0.3">
      <c r="A3937" s="1" t="s">
        <v>5701</v>
      </c>
      <c r="B3937" s="1" t="s">
        <v>5772</v>
      </c>
      <c r="C3937" s="1">
        <v>3</v>
      </c>
      <c r="D3937" s="1" t="s">
        <v>7374</v>
      </c>
      <c r="E3937" s="1">
        <v>3</v>
      </c>
      <c r="F3937" s="1" t="s">
        <v>7378</v>
      </c>
      <c r="G3937" s="1" t="s">
        <v>5810</v>
      </c>
      <c r="H3937" s="1" t="s">
        <v>7187</v>
      </c>
      <c r="I3937" s="1" t="b">
        <v>0</v>
      </c>
      <c r="J3937" s="1">
        <v>2</v>
      </c>
      <c r="K3937" s="1">
        <v>0</v>
      </c>
      <c r="L3937" s="1">
        <v>0</v>
      </c>
      <c r="M3937" s="1">
        <v>38</v>
      </c>
      <c r="N3937" s="1">
        <v>5.8103975535168102</v>
      </c>
      <c r="O3937" s="1" t="s">
        <v>7189</v>
      </c>
    </row>
    <row r="3938" spans="1:15" x14ac:dyDescent="0.3">
      <c r="A3938" s="1" t="s">
        <v>5701</v>
      </c>
      <c r="B3938" s="1" t="s">
        <v>5772</v>
      </c>
      <c r="C3938" s="1">
        <v>3</v>
      </c>
      <c r="D3938" s="1" t="s">
        <v>7374</v>
      </c>
      <c r="E3938" s="1">
        <v>3</v>
      </c>
      <c r="F3938" s="1" t="s">
        <v>7378</v>
      </c>
      <c r="G3938" s="1" t="s">
        <v>5801</v>
      </c>
      <c r="H3938" s="1" t="s">
        <v>7187</v>
      </c>
      <c r="I3938" s="1" t="b">
        <v>0</v>
      </c>
      <c r="J3938" s="1">
        <v>1</v>
      </c>
      <c r="K3938" s="1">
        <v>0</v>
      </c>
      <c r="L3938" s="1">
        <v>0</v>
      </c>
      <c r="M3938" s="1">
        <v>30</v>
      </c>
      <c r="N3938" s="1">
        <v>4.5871559633027497</v>
      </c>
      <c r="O3938" s="1" t="s">
        <v>7190</v>
      </c>
    </row>
    <row r="3939" spans="1:15" x14ac:dyDescent="0.3">
      <c r="A3939" s="1" t="s">
        <v>5701</v>
      </c>
      <c r="B3939" s="1" t="s">
        <v>5772</v>
      </c>
      <c r="C3939" s="1">
        <v>3</v>
      </c>
      <c r="D3939" s="1" t="s">
        <v>7374</v>
      </c>
      <c r="E3939" s="1">
        <v>4</v>
      </c>
      <c r="F3939" s="1" t="s">
        <v>7379</v>
      </c>
      <c r="G3939" s="1" t="s">
        <v>5801</v>
      </c>
      <c r="H3939" s="1" t="s">
        <v>7187</v>
      </c>
      <c r="I3939" s="1" t="b">
        <v>0</v>
      </c>
      <c r="J3939" s="1">
        <v>1</v>
      </c>
      <c r="K3939" s="1">
        <v>0</v>
      </c>
      <c r="L3939" s="1">
        <v>0</v>
      </c>
      <c r="M3939" s="1">
        <v>171</v>
      </c>
      <c r="N3939" s="1">
        <v>51.044776119402897</v>
      </c>
      <c r="O3939" s="1" t="s">
        <v>7190</v>
      </c>
    </row>
    <row r="3940" spans="1:15" x14ac:dyDescent="0.3">
      <c r="A3940" s="1" t="s">
        <v>5701</v>
      </c>
      <c r="B3940" s="1" t="s">
        <v>5772</v>
      </c>
      <c r="C3940" s="1">
        <v>3</v>
      </c>
      <c r="D3940" s="1" t="s">
        <v>7374</v>
      </c>
      <c r="E3940" s="1">
        <v>4</v>
      </c>
      <c r="F3940" s="1" t="s">
        <v>7379</v>
      </c>
      <c r="G3940" s="1" t="s">
        <v>5834</v>
      </c>
      <c r="H3940" s="1" t="s">
        <v>7187</v>
      </c>
      <c r="I3940" s="1" t="b">
        <v>0</v>
      </c>
      <c r="J3940" s="1">
        <v>6</v>
      </c>
      <c r="K3940" s="1">
        <v>0</v>
      </c>
      <c r="L3940" s="1">
        <v>0</v>
      </c>
      <c r="M3940" s="1">
        <v>138</v>
      </c>
      <c r="N3940" s="1">
        <v>41.194029850746197</v>
      </c>
      <c r="O3940" s="1" t="s">
        <v>7194</v>
      </c>
    </row>
    <row r="3941" spans="1:15" x14ac:dyDescent="0.3">
      <c r="A3941" s="1" t="s">
        <v>5701</v>
      </c>
      <c r="B3941" s="1" t="s">
        <v>5772</v>
      </c>
      <c r="C3941" s="1">
        <v>3</v>
      </c>
      <c r="D3941" s="1" t="s">
        <v>7374</v>
      </c>
      <c r="E3941" s="1">
        <v>4</v>
      </c>
      <c r="F3941" s="1" t="s">
        <v>7379</v>
      </c>
      <c r="G3941" s="1" t="s">
        <v>5810</v>
      </c>
      <c r="H3941" s="1" t="s">
        <v>7187</v>
      </c>
      <c r="I3941" s="1" t="b">
        <v>0</v>
      </c>
      <c r="J3941" s="1">
        <v>2</v>
      </c>
      <c r="K3941" s="1">
        <v>0</v>
      </c>
      <c r="L3941" s="1">
        <v>1</v>
      </c>
      <c r="M3941" s="1">
        <v>4</v>
      </c>
      <c r="N3941" s="1">
        <v>1.1940298507462599</v>
      </c>
      <c r="O3941" s="1" t="s">
        <v>7380</v>
      </c>
    </row>
    <row r="3942" spans="1:15" x14ac:dyDescent="0.3">
      <c r="A3942" s="1" t="s">
        <v>5701</v>
      </c>
      <c r="B3942" s="1" t="s">
        <v>5772</v>
      </c>
      <c r="C3942" s="1">
        <v>3</v>
      </c>
      <c r="D3942" s="1" t="s">
        <v>7374</v>
      </c>
      <c r="E3942" s="1">
        <v>5</v>
      </c>
      <c r="F3942" s="1" t="s">
        <v>7381</v>
      </c>
      <c r="G3942" s="1" t="s">
        <v>5814</v>
      </c>
      <c r="H3942" s="1" t="s">
        <v>7187</v>
      </c>
      <c r="I3942" s="1" t="b">
        <v>1</v>
      </c>
      <c r="J3942" s="1">
        <v>0</v>
      </c>
      <c r="K3942" s="1">
        <v>0</v>
      </c>
      <c r="L3942" s="1">
        <v>0</v>
      </c>
      <c r="M3942" s="1">
        <v>497</v>
      </c>
      <c r="N3942" s="1">
        <v>91.528545119705299</v>
      </c>
      <c r="O3942" s="1" t="s">
        <v>7188</v>
      </c>
    </row>
    <row r="3943" spans="1:15" x14ac:dyDescent="0.3">
      <c r="A3943" s="1" t="s">
        <v>5701</v>
      </c>
      <c r="B3943" s="1" t="s">
        <v>5772</v>
      </c>
      <c r="C3943" s="1">
        <v>3</v>
      </c>
      <c r="D3943" s="1" t="s">
        <v>7374</v>
      </c>
      <c r="E3943" s="1">
        <v>5</v>
      </c>
      <c r="F3943" s="1" t="s">
        <v>7381</v>
      </c>
      <c r="G3943" s="1" t="s">
        <v>5810</v>
      </c>
      <c r="H3943" s="1" t="s">
        <v>7187</v>
      </c>
      <c r="I3943" s="1" t="b">
        <v>0</v>
      </c>
      <c r="J3943" s="1">
        <v>2</v>
      </c>
      <c r="K3943" s="1">
        <v>0</v>
      </c>
      <c r="L3943" s="1">
        <v>0</v>
      </c>
      <c r="M3943" s="1">
        <v>12</v>
      </c>
      <c r="N3943" s="1">
        <v>2.2099447513812098</v>
      </c>
      <c r="O3943" s="1" t="s">
        <v>7189</v>
      </c>
    </row>
    <row r="3944" spans="1:15" x14ac:dyDescent="0.3">
      <c r="A3944" s="1" t="s">
        <v>5701</v>
      </c>
      <c r="B3944" s="1" t="s">
        <v>5772</v>
      </c>
      <c r="C3944" s="1">
        <v>3</v>
      </c>
      <c r="D3944" s="1" t="s">
        <v>7374</v>
      </c>
      <c r="E3944" s="1">
        <v>6</v>
      </c>
      <c r="F3944" s="1" t="s">
        <v>7382</v>
      </c>
      <c r="G3944" s="1" t="s">
        <v>5814</v>
      </c>
      <c r="H3944" s="1" t="s">
        <v>7187</v>
      </c>
      <c r="I3944" s="1" t="b">
        <v>1</v>
      </c>
      <c r="J3944" s="1">
        <v>0</v>
      </c>
      <c r="K3944" s="1">
        <v>0</v>
      </c>
      <c r="L3944" s="1">
        <v>0</v>
      </c>
      <c r="M3944" s="1">
        <v>295</v>
      </c>
      <c r="N3944" s="1">
        <v>87.020648967551594</v>
      </c>
      <c r="O3944" s="1" t="s">
        <v>7188</v>
      </c>
    </row>
    <row r="3945" spans="1:15" x14ac:dyDescent="0.3">
      <c r="A3945" s="1" t="s">
        <v>5701</v>
      </c>
      <c r="B3945" s="1" t="s">
        <v>5772</v>
      </c>
      <c r="C3945" s="1">
        <v>3</v>
      </c>
      <c r="D3945" s="1" t="s">
        <v>7374</v>
      </c>
      <c r="E3945" s="1">
        <v>6</v>
      </c>
      <c r="F3945" s="1" t="s">
        <v>7382</v>
      </c>
      <c r="G3945" s="1" t="s">
        <v>5810</v>
      </c>
      <c r="H3945" s="1" t="s">
        <v>7187</v>
      </c>
      <c r="I3945" s="1" t="b">
        <v>0</v>
      </c>
      <c r="J3945" s="1">
        <v>2</v>
      </c>
      <c r="K3945" s="1">
        <v>0</v>
      </c>
      <c r="L3945" s="1">
        <v>0</v>
      </c>
      <c r="M3945" s="1">
        <v>5</v>
      </c>
      <c r="N3945" s="1">
        <v>1.47492625368731</v>
      </c>
      <c r="O3945" s="1" t="s">
        <v>7189</v>
      </c>
    </row>
    <row r="3946" spans="1:15" x14ac:dyDescent="0.3">
      <c r="A3946" s="1" t="s">
        <v>5701</v>
      </c>
      <c r="B3946" s="1" t="s">
        <v>5772</v>
      </c>
      <c r="C3946" s="1">
        <v>3</v>
      </c>
      <c r="D3946" s="1" t="s">
        <v>7374</v>
      </c>
      <c r="E3946" s="1">
        <v>6</v>
      </c>
      <c r="F3946" s="1" t="s">
        <v>7382</v>
      </c>
      <c r="G3946" s="1" t="s">
        <v>5801</v>
      </c>
      <c r="H3946" s="1" t="s">
        <v>7187</v>
      </c>
      <c r="I3946" s="1" t="b">
        <v>0</v>
      </c>
      <c r="J3946" s="1">
        <v>1</v>
      </c>
      <c r="K3946" s="1">
        <v>0</v>
      </c>
      <c r="L3946" s="1">
        <v>0</v>
      </c>
      <c r="M3946" s="1">
        <v>4</v>
      </c>
      <c r="N3946" s="1">
        <v>1.17994100294985</v>
      </c>
      <c r="O3946" s="1" t="s">
        <v>7190</v>
      </c>
    </row>
    <row r="3947" spans="1:15" x14ac:dyDescent="0.3">
      <c r="A3947" s="1" t="s">
        <v>5701</v>
      </c>
      <c r="B3947" s="1" t="s">
        <v>5772</v>
      </c>
      <c r="C3947" s="1">
        <v>3</v>
      </c>
      <c r="D3947" s="1" t="s">
        <v>7374</v>
      </c>
      <c r="E3947" s="1">
        <v>7</v>
      </c>
      <c r="F3947" s="1" t="s">
        <v>7383</v>
      </c>
      <c r="G3947" s="1" t="s">
        <v>5814</v>
      </c>
      <c r="H3947" s="1" t="s">
        <v>7187</v>
      </c>
      <c r="I3947" s="1" t="b">
        <v>1</v>
      </c>
      <c r="J3947" s="1">
        <v>0</v>
      </c>
      <c r="K3947" s="1">
        <v>0</v>
      </c>
      <c r="L3947" s="1">
        <v>0</v>
      </c>
      <c r="M3947" s="1">
        <v>380</v>
      </c>
      <c r="N3947" s="1">
        <v>92.682926829268297</v>
      </c>
      <c r="O3947" s="1" t="s">
        <v>7188</v>
      </c>
    </row>
    <row r="3948" spans="1:15" x14ac:dyDescent="0.3">
      <c r="A3948" s="1" t="s">
        <v>5701</v>
      </c>
      <c r="B3948" s="1" t="s">
        <v>5772</v>
      </c>
      <c r="C3948" s="1">
        <v>3</v>
      </c>
      <c r="D3948" s="1" t="s">
        <v>7374</v>
      </c>
      <c r="E3948" s="1">
        <v>8</v>
      </c>
      <c r="F3948" s="1" t="s">
        <v>7384</v>
      </c>
      <c r="G3948" s="1" t="s">
        <v>5814</v>
      </c>
      <c r="H3948" s="1" t="s">
        <v>7187</v>
      </c>
      <c r="I3948" s="1" t="b">
        <v>1</v>
      </c>
      <c r="J3948" s="1">
        <v>0</v>
      </c>
      <c r="K3948" s="1">
        <v>0</v>
      </c>
      <c r="L3948" s="1">
        <v>0</v>
      </c>
      <c r="M3948" s="1">
        <v>103</v>
      </c>
      <c r="N3948" s="1">
        <v>63.975155279503099</v>
      </c>
      <c r="O3948" s="1" t="s">
        <v>7188</v>
      </c>
    </row>
    <row r="3949" spans="1:15" x14ac:dyDescent="0.3">
      <c r="A3949" s="1" t="s">
        <v>5701</v>
      </c>
      <c r="B3949" s="1" t="s">
        <v>5772</v>
      </c>
      <c r="C3949" s="1">
        <v>3</v>
      </c>
      <c r="D3949" s="1" t="s">
        <v>7374</v>
      </c>
      <c r="E3949" s="1">
        <v>8</v>
      </c>
      <c r="F3949" s="1" t="s">
        <v>7384</v>
      </c>
      <c r="G3949" s="1" t="s">
        <v>5810</v>
      </c>
      <c r="H3949" s="1" t="s">
        <v>7187</v>
      </c>
      <c r="I3949" s="1" t="b">
        <v>0</v>
      </c>
      <c r="J3949" s="1">
        <v>2</v>
      </c>
      <c r="K3949" s="1">
        <v>0</v>
      </c>
      <c r="L3949" s="1">
        <v>0</v>
      </c>
      <c r="M3949" s="1">
        <v>13</v>
      </c>
      <c r="N3949" s="1">
        <v>8.0745341614906803</v>
      </c>
      <c r="O3949" s="1" t="s">
        <v>7189</v>
      </c>
    </row>
    <row r="3950" spans="1:15" x14ac:dyDescent="0.3">
      <c r="A3950" s="1" t="s">
        <v>5701</v>
      </c>
      <c r="B3950" s="1" t="s">
        <v>5772</v>
      </c>
      <c r="C3950" s="1">
        <v>3</v>
      </c>
      <c r="D3950" s="1" t="s">
        <v>7374</v>
      </c>
      <c r="E3950" s="1">
        <v>8</v>
      </c>
      <c r="F3950" s="1" t="s">
        <v>7384</v>
      </c>
      <c r="G3950" s="1" t="s">
        <v>5801</v>
      </c>
      <c r="H3950" s="1" t="s">
        <v>7187</v>
      </c>
      <c r="I3950" s="1" t="b">
        <v>0</v>
      </c>
      <c r="J3950" s="1">
        <v>1</v>
      </c>
      <c r="K3950" s="1">
        <v>0</v>
      </c>
      <c r="L3950" s="1">
        <v>1</v>
      </c>
      <c r="M3950" s="1">
        <v>10</v>
      </c>
      <c r="N3950" s="1">
        <v>6.2111801242236</v>
      </c>
      <c r="O3950" s="1" t="s">
        <v>7203</v>
      </c>
    </row>
    <row r="3951" spans="1:15" x14ac:dyDescent="0.3">
      <c r="A3951" s="1" t="s">
        <v>5701</v>
      </c>
      <c r="B3951" s="1" t="s">
        <v>5772</v>
      </c>
      <c r="C3951" s="1">
        <v>3</v>
      </c>
      <c r="D3951" s="1" t="s">
        <v>7374</v>
      </c>
      <c r="E3951" s="1">
        <v>8</v>
      </c>
      <c r="F3951" s="1" t="s">
        <v>7384</v>
      </c>
      <c r="G3951" s="1" t="s">
        <v>5801</v>
      </c>
      <c r="H3951" s="1" t="s">
        <v>7187</v>
      </c>
      <c r="I3951" s="1" t="b">
        <v>0</v>
      </c>
      <c r="J3951" s="1">
        <v>1</v>
      </c>
      <c r="K3951" s="1">
        <v>0</v>
      </c>
      <c r="L3951" s="1">
        <v>0</v>
      </c>
      <c r="M3951" s="1">
        <v>8</v>
      </c>
      <c r="N3951" s="1">
        <v>4.9689440993788798</v>
      </c>
      <c r="O3951" s="1" t="s">
        <v>7190</v>
      </c>
    </row>
    <row r="3952" spans="1:15" x14ac:dyDescent="0.3">
      <c r="A3952" s="1" t="s">
        <v>5701</v>
      </c>
      <c r="B3952" s="1" t="s">
        <v>5772</v>
      </c>
      <c r="C3952" s="1">
        <v>3</v>
      </c>
      <c r="D3952" s="1" t="s">
        <v>7374</v>
      </c>
      <c r="E3952" s="1">
        <v>8</v>
      </c>
      <c r="F3952" s="1" t="s">
        <v>7384</v>
      </c>
      <c r="G3952" s="1" t="s">
        <v>5834</v>
      </c>
      <c r="H3952" s="1" t="s">
        <v>7187</v>
      </c>
      <c r="I3952" s="1" t="b">
        <v>0</v>
      </c>
      <c r="J3952" s="1">
        <v>20</v>
      </c>
      <c r="K3952" s="1">
        <v>0</v>
      </c>
      <c r="L3952" s="1">
        <v>0</v>
      </c>
      <c r="M3952" s="1">
        <v>6</v>
      </c>
      <c r="N3952" s="1">
        <v>3.7267080745341601</v>
      </c>
      <c r="O3952" s="1" t="s">
        <v>7215</v>
      </c>
    </row>
    <row r="3953" spans="1:15" x14ac:dyDescent="0.3">
      <c r="A3953" s="1" t="s">
        <v>5701</v>
      </c>
      <c r="B3953" s="1" t="s">
        <v>5772</v>
      </c>
      <c r="C3953" s="1">
        <v>3</v>
      </c>
      <c r="D3953" s="1" t="s">
        <v>7374</v>
      </c>
      <c r="E3953" s="1">
        <v>8</v>
      </c>
      <c r="F3953" s="1" t="s">
        <v>7384</v>
      </c>
      <c r="G3953" s="1" t="s">
        <v>5876</v>
      </c>
      <c r="H3953" s="1" t="s">
        <v>7187</v>
      </c>
      <c r="I3953" s="1" t="b">
        <v>0</v>
      </c>
      <c r="J3953" s="1">
        <v>4</v>
      </c>
      <c r="K3953" s="1">
        <v>0</v>
      </c>
      <c r="L3953" s="1">
        <v>0</v>
      </c>
      <c r="M3953" s="1">
        <v>3</v>
      </c>
      <c r="N3953" s="1">
        <v>1.86335403726708</v>
      </c>
      <c r="O3953" s="1" t="s">
        <v>7204</v>
      </c>
    </row>
    <row r="3954" spans="1:15" x14ac:dyDescent="0.3">
      <c r="A3954" s="1" t="s">
        <v>5701</v>
      </c>
      <c r="B3954" s="1" t="s">
        <v>5772</v>
      </c>
      <c r="C3954" s="1">
        <v>3</v>
      </c>
      <c r="D3954" s="1" t="s">
        <v>7374</v>
      </c>
      <c r="E3954" s="1">
        <v>8</v>
      </c>
      <c r="F3954" s="1" t="s">
        <v>7384</v>
      </c>
      <c r="G3954" s="1" t="s">
        <v>5908</v>
      </c>
      <c r="H3954" s="1" t="s">
        <v>7187</v>
      </c>
      <c r="I3954" s="1" t="b">
        <v>0</v>
      </c>
      <c r="J3954" s="1">
        <v>0</v>
      </c>
      <c r="K3954" s="1">
        <v>0</v>
      </c>
      <c r="L3954" s="1">
        <v>1</v>
      </c>
      <c r="M3954" s="1">
        <v>2</v>
      </c>
      <c r="N3954" s="1">
        <v>1.24223602484472</v>
      </c>
      <c r="O3954" s="1" t="s">
        <v>7201</v>
      </c>
    </row>
    <row r="3955" spans="1:15" x14ac:dyDescent="0.3">
      <c r="A3955" s="1" t="s">
        <v>5701</v>
      </c>
      <c r="B3955" s="1" t="s">
        <v>5772</v>
      </c>
      <c r="C3955" s="1">
        <v>3</v>
      </c>
      <c r="D3955" s="1" t="s">
        <v>7374</v>
      </c>
      <c r="E3955" s="1">
        <v>9</v>
      </c>
      <c r="F3955" s="1" t="s">
        <v>7385</v>
      </c>
      <c r="G3955" s="1" t="s">
        <v>5810</v>
      </c>
      <c r="H3955" s="1" t="s">
        <v>7187</v>
      </c>
      <c r="I3955" s="1" t="b">
        <v>0</v>
      </c>
      <c r="J3955" s="1">
        <v>2</v>
      </c>
      <c r="K3955" s="1">
        <v>0</v>
      </c>
      <c r="L3955" s="1">
        <v>0</v>
      </c>
      <c r="M3955" s="1">
        <v>241</v>
      </c>
      <c r="N3955" s="1">
        <v>42.4295774647887</v>
      </c>
      <c r="O3955" s="1" t="s">
        <v>7189</v>
      </c>
    </row>
    <row r="3956" spans="1:15" x14ac:dyDescent="0.3">
      <c r="A3956" s="1" t="s">
        <v>5701</v>
      </c>
      <c r="B3956" s="1" t="s">
        <v>5772</v>
      </c>
      <c r="C3956" s="1">
        <v>3</v>
      </c>
      <c r="D3956" s="1" t="s">
        <v>7374</v>
      </c>
      <c r="E3956" s="1">
        <v>9</v>
      </c>
      <c r="F3956" s="1" t="s">
        <v>7385</v>
      </c>
      <c r="G3956" s="1" t="s">
        <v>5814</v>
      </c>
      <c r="H3956" s="1" t="s">
        <v>7187</v>
      </c>
      <c r="I3956" s="1" t="b">
        <v>1</v>
      </c>
      <c r="J3956" s="1">
        <v>0</v>
      </c>
      <c r="K3956" s="1">
        <v>0</v>
      </c>
      <c r="L3956" s="1">
        <v>0</v>
      </c>
      <c r="M3956" s="1">
        <v>224</v>
      </c>
      <c r="N3956" s="1">
        <v>39.4366197183098</v>
      </c>
      <c r="O3956" s="1" t="s">
        <v>7188</v>
      </c>
    </row>
    <row r="3957" spans="1:15" x14ac:dyDescent="0.3">
      <c r="A3957" s="1" t="s">
        <v>5701</v>
      </c>
      <c r="B3957" s="1" t="s">
        <v>5772</v>
      </c>
      <c r="C3957" s="1">
        <v>3</v>
      </c>
      <c r="D3957" s="1" t="s">
        <v>7374</v>
      </c>
      <c r="E3957" s="1">
        <v>9</v>
      </c>
      <c r="F3957" s="1" t="s">
        <v>7385</v>
      </c>
      <c r="G3957" s="1" t="s">
        <v>5801</v>
      </c>
      <c r="H3957" s="1" t="s">
        <v>7187</v>
      </c>
      <c r="I3957" s="1" t="b">
        <v>0</v>
      </c>
      <c r="J3957" s="1">
        <v>1</v>
      </c>
      <c r="K3957" s="1">
        <v>0</v>
      </c>
      <c r="L3957" s="1">
        <v>0</v>
      </c>
      <c r="M3957" s="1">
        <v>24</v>
      </c>
      <c r="N3957" s="1">
        <v>4.2253521126760498</v>
      </c>
      <c r="O3957" s="1" t="s">
        <v>7190</v>
      </c>
    </row>
    <row r="3958" spans="1:15" x14ac:dyDescent="0.3">
      <c r="A3958" s="1" t="s">
        <v>5701</v>
      </c>
      <c r="B3958" s="1" t="s">
        <v>5772</v>
      </c>
      <c r="C3958" s="1">
        <v>3</v>
      </c>
      <c r="D3958" s="1" t="s">
        <v>7374</v>
      </c>
      <c r="E3958" s="1">
        <v>9</v>
      </c>
      <c r="F3958" s="1" t="s">
        <v>7385</v>
      </c>
      <c r="G3958" s="1" t="s">
        <v>5834</v>
      </c>
      <c r="H3958" s="1" t="s">
        <v>7187</v>
      </c>
      <c r="I3958" s="1" t="b">
        <v>0</v>
      </c>
      <c r="J3958" s="1">
        <v>20</v>
      </c>
      <c r="K3958" s="1">
        <v>0</v>
      </c>
      <c r="L3958" s="1">
        <v>0</v>
      </c>
      <c r="M3958" s="1">
        <v>17</v>
      </c>
      <c r="N3958" s="1">
        <v>2.9929577464788699</v>
      </c>
      <c r="O3958" s="1" t="s">
        <v>7215</v>
      </c>
    </row>
    <row r="3959" spans="1:15" x14ac:dyDescent="0.3">
      <c r="A3959" s="1" t="s">
        <v>5701</v>
      </c>
      <c r="B3959" s="1" t="s">
        <v>5772</v>
      </c>
      <c r="C3959" s="1">
        <v>3</v>
      </c>
      <c r="D3959" s="1" t="s">
        <v>7374</v>
      </c>
      <c r="E3959" s="1">
        <v>9</v>
      </c>
      <c r="F3959" s="1" t="s">
        <v>7385</v>
      </c>
      <c r="G3959" s="1" t="s">
        <v>5876</v>
      </c>
      <c r="H3959" s="1" t="s">
        <v>7187</v>
      </c>
      <c r="I3959" s="1" t="b">
        <v>0</v>
      </c>
      <c r="J3959" s="1">
        <v>4</v>
      </c>
      <c r="K3959" s="1">
        <v>0</v>
      </c>
      <c r="L3959" s="1">
        <v>0</v>
      </c>
      <c r="M3959" s="1">
        <v>6</v>
      </c>
      <c r="N3959" s="1">
        <v>1.05633802816901</v>
      </c>
      <c r="O3959" s="1" t="s">
        <v>7204</v>
      </c>
    </row>
    <row r="3960" spans="1:15" x14ac:dyDescent="0.3">
      <c r="A3960" s="1" t="s">
        <v>5701</v>
      </c>
      <c r="B3960" s="1" t="s">
        <v>5772</v>
      </c>
      <c r="C3960" s="1">
        <v>3</v>
      </c>
      <c r="D3960" s="1" t="s">
        <v>7374</v>
      </c>
      <c r="E3960" s="1">
        <v>10</v>
      </c>
      <c r="F3960" s="1" t="s">
        <v>7386</v>
      </c>
      <c r="G3960" s="1" t="s">
        <v>5814</v>
      </c>
      <c r="H3960" s="1" t="s">
        <v>7187</v>
      </c>
      <c r="I3960" s="1" t="b">
        <v>1</v>
      </c>
      <c r="J3960" s="1">
        <v>0</v>
      </c>
      <c r="K3960" s="1">
        <v>0</v>
      </c>
      <c r="L3960" s="1">
        <v>0</v>
      </c>
      <c r="M3960" s="1">
        <v>341</v>
      </c>
      <c r="N3960" s="1">
        <v>73.491379310344797</v>
      </c>
      <c r="O3960" s="1" t="s">
        <v>7188</v>
      </c>
    </row>
    <row r="3961" spans="1:15" x14ac:dyDescent="0.3">
      <c r="A3961" s="1" t="s">
        <v>5701</v>
      </c>
      <c r="B3961" s="1" t="s">
        <v>5772</v>
      </c>
      <c r="C3961" s="1">
        <v>3</v>
      </c>
      <c r="D3961" s="1" t="s">
        <v>7374</v>
      </c>
      <c r="E3961" s="1">
        <v>10</v>
      </c>
      <c r="F3961" s="1" t="s">
        <v>7386</v>
      </c>
      <c r="G3961" s="1" t="s">
        <v>5834</v>
      </c>
      <c r="H3961" s="1" t="s">
        <v>7187</v>
      </c>
      <c r="I3961" s="1" t="b">
        <v>0</v>
      </c>
      <c r="J3961" s="1">
        <v>6</v>
      </c>
      <c r="K3961" s="1">
        <v>0</v>
      </c>
      <c r="L3961" s="1">
        <v>0</v>
      </c>
      <c r="M3961" s="1">
        <v>26</v>
      </c>
      <c r="N3961" s="1">
        <v>5.6034482758620596</v>
      </c>
      <c r="O3961" s="1" t="s">
        <v>7194</v>
      </c>
    </row>
    <row r="3962" spans="1:15" x14ac:dyDescent="0.3">
      <c r="A3962" s="1" t="s">
        <v>5701</v>
      </c>
      <c r="B3962" s="1" t="s">
        <v>5772</v>
      </c>
      <c r="C3962" s="1">
        <v>3</v>
      </c>
      <c r="D3962" s="1" t="s">
        <v>7374</v>
      </c>
      <c r="E3962" s="1">
        <v>10</v>
      </c>
      <c r="F3962" s="1" t="s">
        <v>7386</v>
      </c>
      <c r="G3962" s="1" t="s">
        <v>5810</v>
      </c>
      <c r="H3962" s="1" t="s">
        <v>7187</v>
      </c>
      <c r="I3962" s="1" t="b">
        <v>0</v>
      </c>
      <c r="J3962" s="1">
        <v>2</v>
      </c>
      <c r="K3962" s="1">
        <v>0</v>
      </c>
      <c r="L3962" s="1">
        <v>0</v>
      </c>
      <c r="M3962" s="1">
        <v>23</v>
      </c>
      <c r="N3962" s="1">
        <v>4.9568965517241299</v>
      </c>
      <c r="O3962" s="1" t="s">
        <v>7189</v>
      </c>
    </row>
    <row r="3963" spans="1:15" x14ac:dyDescent="0.3">
      <c r="A3963" s="1" t="s">
        <v>5701</v>
      </c>
      <c r="B3963" s="1" t="s">
        <v>5772</v>
      </c>
      <c r="C3963" s="1">
        <v>3</v>
      </c>
      <c r="D3963" s="1" t="s">
        <v>7374</v>
      </c>
      <c r="E3963" s="1">
        <v>10</v>
      </c>
      <c r="F3963" s="1" t="s">
        <v>7386</v>
      </c>
      <c r="G3963" s="1" t="s">
        <v>5801</v>
      </c>
      <c r="H3963" s="1" t="s">
        <v>7187</v>
      </c>
      <c r="I3963" s="1" t="b">
        <v>0</v>
      </c>
      <c r="J3963" s="1">
        <v>1</v>
      </c>
      <c r="K3963" s="1">
        <v>0</v>
      </c>
      <c r="L3963" s="1">
        <v>0</v>
      </c>
      <c r="M3963" s="1">
        <v>12</v>
      </c>
      <c r="N3963" s="1">
        <v>2.5862068965517202</v>
      </c>
      <c r="O3963" s="1" t="s">
        <v>7190</v>
      </c>
    </row>
    <row r="3964" spans="1:15" x14ac:dyDescent="0.3">
      <c r="A3964" s="1" t="s">
        <v>5701</v>
      </c>
      <c r="B3964" s="1" t="s">
        <v>5772</v>
      </c>
      <c r="C3964" s="1">
        <v>3</v>
      </c>
      <c r="D3964" s="1" t="s">
        <v>7374</v>
      </c>
      <c r="E3964" s="1">
        <v>10</v>
      </c>
      <c r="F3964" s="1" t="s">
        <v>7386</v>
      </c>
      <c r="G3964" s="1" t="s">
        <v>5803</v>
      </c>
      <c r="H3964" s="1" t="s">
        <v>7192</v>
      </c>
      <c r="I3964" s="1" t="b">
        <v>0</v>
      </c>
      <c r="J3964" s="1">
        <v>0</v>
      </c>
      <c r="K3964" s="1">
        <v>1</v>
      </c>
      <c r="L3964" s="1">
        <v>0</v>
      </c>
      <c r="M3964" s="1">
        <v>10</v>
      </c>
      <c r="N3964" s="1">
        <v>2.1551724137931001</v>
      </c>
      <c r="O3964" s="1" t="s">
        <v>7193</v>
      </c>
    </row>
    <row r="3965" spans="1:15" x14ac:dyDescent="0.3">
      <c r="A3965" s="1" t="s">
        <v>5701</v>
      </c>
      <c r="B3965" s="1" t="s">
        <v>5772</v>
      </c>
      <c r="C3965" s="1">
        <v>3</v>
      </c>
      <c r="D3965" s="1" t="s">
        <v>7374</v>
      </c>
      <c r="E3965" s="1">
        <v>10</v>
      </c>
      <c r="F3965" s="1" t="s">
        <v>7386</v>
      </c>
      <c r="G3965" s="1" t="s">
        <v>5801</v>
      </c>
      <c r="H3965" s="1" t="s">
        <v>7187</v>
      </c>
      <c r="I3965" s="1" t="b">
        <v>0</v>
      </c>
      <c r="J3965" s="1">
        <v>1</v>
      </c>
      <c r="K3965" s="1">
        <v>0</v>
      </c>
      <c r="L3965" s="1">
        <v>1</v>
      </c>
      <c r="M3965" s="1">
        <v>5</v>
      </c>
      <c r="N3965" s="1">
        <v>1.07758620689655</v>
      </c>
      <c r="O3965" s="1" t="s">
        <v>7203</v>
      </c>
    </row>
    <row r="3966" spans="1:15" x14ac:dyDescent="0.3">
      <c r="A3966" s="1" t="s">
        <v>5701</v>
      </c>
      <c r="B3966" s="1" t="s">
        <v>5772</v>
      </c>
      <c r="C3966" s="1">
        <v>3</v>
      </c>
      <c r="D3966" s="1" t="s">
        <v>7374</v>
      </c>
      <c r="E3966" s="1">
        <v>11</v>
      </c>
      <c r="F3966" s="1" t="s">
        <v>7387</v>
      </c>
      <c r="G3966" s="1" t="s">
        <v>5810</v>
      </c>
      <c r="H3966" s="1" t="s">
        <v>7187</v>
      </c>
      <c r="I3966" s="1" t="b">
        <v>0</v>
      </c>
      <c r="J3966" s="1">
        <v>2</v>
      </c>
      <c r="K3966" s="1">
        <v>0</v>
      </c>
      <c r="L3966" s="1">
        <v>0</v>
      </c>
      <c r="M3966" s="1">
        <v>337</v>
      </c>
      <c r="N3966" s="1">
        <v>89.866666666666603</v>
      </c>
      <c r="O3966" s="1" t="s">
        <v>7189</v>
      </c>
    </row>
    <row r="3967" spans="1:15" x14ac:dyDescent="0.3">
      <c r="A3967" s="1" t="s">
        <v>5701</v>
      </c>
      <c r="B3967" s="1" t="s">
        <v>5772</v>
      </c>
      <c r="C3967" s="1">
        <v>3</v>
      </c>
      <c r="D3967" s="1" t="s">
        <v>7374</v>
      </c>
      <c r="E3967" s="1">
        <v>12</v>
      </c>
      <c r="F3967" s="1" t="s">
        <v>7388</v>
      </c>
      <c r="G3967" s="1" t="s">
        <v>5801</v>
      </c>
      <c r="H3967" s="1" t="s">
        <v>7187</v>
      </c>
      <c r="I3967" s="1" t="b">
        <v>0</v>
      </c>
      <c r="J3967" s="1">
        <v>1</v>
      </c>
      <c r="K3967" s="1">
        <v>0</v>
      </c>
      <c r="L3967" s="1">
        <v>0</v>
      </c>
      <c r="M3967" s="1">
        <v>476</v>
      </c>
      <c r="N3967" s="1">
        <v>92.607003891050496</v>
      </c>
      <c r="O3967" s="1" t="s">
        <v>7190</v>
      </c>
    </row>
    <row r="3968" spans="1:15" x14ac:dyDescent="0.3">
      <c r="A3968" s="1" t="s">
        <v>5701</v>
      </c>
      <c r="B3968" s="1" t="s">
        <v>5772</v>
      </c>
      <c r="C3968" s="1">
        <v>3</v>
      </c>
      <c r="D3968" s="1" t="s">
        <v>7374</v>
      </c>
      <c r="E3968" s="1">
        <v>13</v>
      </c>
      <c r="F3968" s="1" t="s">
        <v>7389</v>
      </c>
      <c r="G3968" s="1" t="s">
        <v>5876</v>
      </c>
      <c r="H3968" s="1" t="s">
        <v>7187</v>
      </c>
      <c r="I3968" s="1" t="b">
        <v>0</v>
      </c>
      <c r="J3968" s="1">
        <v>4</v>
      </c>
      <c r="K3968" s="1">
        <v>0</v>
      </c>
      <c r="L3968" s="1">
        <v>0</v>
      </c>
      <c r="M3968" s="1">
        <v>203</v>
      </c>
      <c r="N3968" s="1">
        <v>33.4983498349835</v>
      </c>
      <c r="O3968" s="1" t="s">
        <v>7210</v>
      </c>
    </row>
    <row r="3969" spans="1:15" x14ac:dyDescent="0.3">
      <c r="A3969" s="1" t="s">
        <v>5701</v>
      </c>
      <c r="B3969" s="1" t="s">
        <v>5772</v>
      </c>
      <c r="C3969" s="1">
        <v>3</v>
      </c>
      <c r="D3969" s="1" t="s">
        <v>7374</v>
      </c>
      <c r="E3969" s="1">
        <v>13</v>
      </c>
      <c r="F3969" s="1" t="s">
        <v>7389</v>
      </c>
      <c r="G3969" s="1" t="s">
        <v>5814</v>
      </c>
      <c r="H3969" s="1" t="s">
        <v>7187</v>
      </c>
      <c r="I3969" s="1" t="b">
        <v>1</v>
      </c>
      <c r="J3969" s="1">
        <v>0</v>
      </c>
      <c r="K3969" s="1">
        <v>0</v>
      </c>
      <c r="L3969" s="1">
        <v>0</v>
      </c>
      <c r="M3969" s="1">
        <v>172</v>
      </c>
      <c r="N3969" s="1">
        <v>28.382838283828299</v>
      </c>
      <c r="O3969" s="1" t="s">
        <v>7188</v>
      </c>
    </row>
    <row r="3970" spans="1:15" x14ac:dyDescent="0.3">
      <c r="A3970" s="1" t="s">
        <v>5701</v>
      </c>
      <c r="B3970" s="1" t="s">
        <v>5772</v>
      </c>
      <c r="C3970" s="1">
        <v>3</v>
      </c>
      <c r="D3970" s="1" t="s">
        <v>7374</v>
      </c>
      <c r="E3970" s="1">
        <v>13</v>
      </c>
      <c r="F3970" s="1" t="s">
        <v>7389</v>
      </c>
      <c r="G3970" s="1" t="s">
        <v>5810</v>
      </c>
      <c r="H3970" s="1" t="s">
        <v>7187</v>
      </c>
      <c r="I3970" s="1" t="b">
        <v>0</v>
      </c>
      <c r="J3970" s="1">
        <v>2</v>
      </c>
      <c r="K3970" s="1">
        <v>0</v>
      </c>
      <c r="L3970" s="1">
        <v>0</v>
      </c>
      <c r="M3970" s="1">
        <v>55</v>
      </c>
      <c r="N3970" s="1">
        <v>9.0759075907590692</v>
      </c>
      <c r="O3970" s="1" t="s">
        <v>7189</v>
      </c>
    </row>
    <row r="3971" spans="1:15" x14ac:dyDescent="0.3">
      <c r="A3971" s="1" t="s">
        <v>5701</v>
      </c>
      <c r="B3971" s="1" t="s">
        <v>5772</v>
      </c>
      <c r="C3971" s="1">
        <v>3</v>
      </c>
      <c r="D3971" s="1" t="s">
        <v>7374</v>
      </c>
      <c r="E3971" s="1">
        <v>13</v>
      </c>
      <c r="F3971" s="1" t="s">
        <v>7389</v>
      </c>
      <c r="G3971" s="1" t="s">
        <v>5803</v>
      </c>
      <c r="H3971" s="1" t="s">
        <v>7192</v>
      </c>
      <c r="I3971" s="1" t="b">
        <v>0</v>
      </c>
      <c r="J3971" s="1">
        <v>0</v>
      </c>
      <c r="K3971" s="1">
        <v>1</v>
      </c>
      <c r="L3971" s="1">
        <v>0</v>
      </c>
      <c r="M3971" s="1">
        <v>35</v>
      </c>
      <c r="N3971" s="1">
        <v>5.7755775577557698</v>
      </c>
      <c r="O3971" s="1" t="s">
        <v>7193</v>
      </c>
    </row>
    <row r="3972" spans="1:15" x14ac:dyDescent="0.3">
      <c r="A3972" s="1" t="s">
        <v>5701</v>
      </c>
      <c r="B3972" s="1" t="s">
        <v>5772</v>
      </c>
      <c r="C3972" s="1">
        <v>3</v>
      </c>
      <c r="D3972" s="1" t="s">
        <v>7374</v>
      </c>
      <c r="E3972" s="1">
        <v>13</v>
      </c>
      <c r="F3972" s="1" t="s">
        <v>7389</v>
      </c>
      <c r="G3972" s="1" t="s">
        <v>5801</v>
      </c>
      <c r="H3972" s="1" t="s">
        <v>7187</v>
      </c>
      <c r="I3972" s="1" t="b">
        <v>0</v>
      </c>
      <c r="J3972" s="1">
        <v>1</v>
      </c>
      <c r="K3972" s="1">
        <v>0</v>
      </c>
      <c r="L3972" s="1">
        <v>0</v>
      </c>
      <c r="M3972" s="1">
        <v>25</v>
      </c>
      <c r="N3972" s="1">
        <v>4.1254125412541196</v>
      </c>
      <c r="O3972" s="1" t="s">
        <v>7190</v>
      </c>
    </row>
    <row r="3973" spans="1:15" x14ac:dyDescent="0.3">
      <c r="A3973" s="1" t="s">
        <v>5701</v>
      </c>
      <c r="B3973" s="1" t="s">
        <v>5772</v>
      </c>
      <c r="C3973" s="1">
        <v>3</v>
      </c>
      <c r="D3973" s="1" t="s">
        <v>7374</v>
      </c>
      <c r="E3973" s="1">
        <v>13</v>
      </c>
      <c r="F3973" s="1" t="s">
        <v>7389</v>
      </c>
      <c r="G3973" s="1" t="s">
        <v>5840</v>
      </c>
      <c r="H3973" s="1" t="s">
        <v>7187</v>
      </c>
      <c r="I3973" s="1" t="b">
        <v>0</v>
      </c>
      <c r="J3973" s="1">
        <v>5</v>
      </c>
      <c r="K3973" s="1">
        <v>0</v>
      </c>
      <c r="L3973" s="1">
        <v>0</v>
      </c>
      <c r="M3973" s="1">
        <v>21</v>
      </c>
      <c r="N3973" s="1">
        <v>3.46534653465346</v>
      </c>
      <c r="O3973" s="1" t="s">
        <v>7390</v>
      </c>
    </row>
    <row r="3974" spans="1:15" x14ac:dyDescent="0.3">
      <c r="A3974" s="1" t="s">
        <v>5701</v>
      </c>
      <c r="B3974" s="1" t="s">
        <v>5772</v>
      </c>
      <c r="C3974" s="1">
        <v>3</v>
      </c>
      <c r="D3974" s="1" t="s">
        <v>7374</v>
      </c>
      <c r="E3974" s="1">
        <v>14</v>
      </c>
      <c r="F3974" s="1" t="s">
        <v>7391</v>
      </c>
      <c r="G3974" s="1" t="s">
        <v>5814</v>
      </c>
      <c r="H3974" s="1" t="s">
        <v>7187</v>
      </c>
      <c r="I3974" s="1" t="b">
        <v>1</v>
      </c>
      <c r="J3974" s="1">
        <v>0</v>
      </c>
      <c r="K3974" s="1">
        <v>0</v>
      </c>
      <c r="L3974" s="1">
        <v>0</v>
      </c>
      <c r="M3974" s="1">
        <v>432</v>
      </c>
      <c r="N3974" s="1">
        <v>93.103448275861993</v>
      </c>
      <c r="O3974" s="1" t="s">
        <v>7188</v>
      </c>
    </row>
    <row r="3975" spans="1:15" x14ac:dyDescent="0.3">
      <c r="A3975" s="1" t="s">
        <v>5701</v>
      </c>
      <c r="B3975" s="1" t="s">
        <v>5772</v>
      </c>
      <c r="C3975" s="1">
        <v>3</v>
      </c>
      <c r="D3975" s="1" t="s">
        <v>7374</v>
      </c>
      <c r="E3975" s="1">
        <v>15</v>
      </c>
      <c r="F3975" s="1" t="s">
        <v>7392</v>
      </c>
      <c r="G3975" s="1" t="s">
        <v>5876</v>
      </c>
      <c r="H3975" s="1" t="s">
        <v>7187</v>
      </c>
      <c r="I3975" s="1" t="b">
        <v>0</v>
      </c>
      <c r="J3975" s="1">
        <v>4</v>
      </c>
      <c r="K3975" s="1">
        <v>0</v>
      </c>
      <c r="L3975" s="1">
        <v>0</v>
      </c>
      <c r="M3975" s="1">
        <v>140</v>
      </c>
      <c r="N3975" s="1">
        <v>46.511627906976699</v>
      </c>
      <c r="O3975" s="1" t="s">
        <v>7204</v>
      </c>
    </row>
    <row r="3976" spans="1:15" x14ac:dyDescent="0.3">
      <c r="A3976" s="1" t="s">
        <v>5701</v>
      </c>
      <c r="B3976" s="1" t="s">
        <v>5772</v>
      </c>
      <c r="C3976" s="1">
        <v>3</v>
      </c>
      <c r="D3976" s="1" t="s">
        <v>7374</v>
      </c>
      <c r="E3976" s="1">
        <v>15</v>
      </c>
      <c r="F3976" s="1" t="s">
        <v>7392</v>
      </c>
      <c r="G3976" s="1" t="s">
        <v>5814</v>
      </c>
      <c r="H3976" s="1" t="s">
        <v>7187</v>
      </c>
      <c r="I3976" s="1" t="b">
        <v>1</v>
      </c>
      <c r="J3976" s="1">
        <v>0</v>
      </c>
      <c r="K3976" s="1">
        <v>0</v>
      </c>
      <c r="L3976" s="1">
        <v>0</v>
      </c>
      <c r="M3976" s="1">
        <v>71</v>
      </c>
      <c r="N3976" s="1">
        <v>23.5880398671096</v>
      </c>
      <c r="O3976" s="1" t="s">
        <v>7188</v>
      </c>
    </row>
    <row r="3977" spans="1:15" x14ac:dyDescent="0.3">
      <c r="A3977" s="1" t="s">
        <v>5701</v>
      </c>
      <c r="B3977" s="1" t="s">
        <v>5772</v>
      </c>
      <c r="C3977" s="1">
        <v>3</v>
      </c>
      <c r="D3977" s="1" t="s">
        <v>7374</v>
      </c>
      <c r="E3977" s="1">
        <v>15</v>
      </c>
      <c r="F3977" s="1" t="s">
        <v>7392</v>
      </c>
      <c r="G3977" s="1" t="s">
        <v>5810</v>
      </c>
      <c r="H3977" s="1" t="s">
        <v>7187</v>
      </c>
      <c r="I3977" s="1" t="b">
        <v>0</v>
      </c>
      <c r="J3977" s="1">
        <v>2</v>
      </c>
      <c r="K3977" s="1">
        <v>0</v>
      </c>
      <c r="L3977" s="1">
        <v>0</v>
      </c>
      <c r="M3977" s="1">
        <v>30</v>
      </c>
      <c r="N3977" s="1">
        <v>9.9667774086378706</v>
      </c>
      <c r="O3977" s="1" t="s">
        <v>7189</v>
      </c>
    </row>
    <row r="3978" spans="1:15" x14ac:dyDescent="0.3">
      <c r="A3978" s="1" t="s">
        <v>5701</v>
      </c>
      <c r="B3978" s="1" t="s">
        <v>5772</v>
      </c>
      <c r="C3978" s="1">
        <v>3</v>
      </c>
      <c r="D3978" s="1" t="s">
        <v>7374</v>
      </c>
      <c r="E3978" s="1">
        <v>15</v>
      </c>
      <c r="F3978" s="1" t="s">
        <v>7392</v>
      </c>
      <c r="G3978" s="1" t="s">
        <v>5801</v>
      </c>
      <c r="H3978" s="1" t="s">
        <v>7187</v>
      </c>
      <c r="I3978" s="1" t="b">
        <v>0</v>
      </c>
      <c r="J3978" s="1">
        <v>1</v>
      </c>
      <c r="K3978" s="1">
        <v>0</v>
      </c>
      <c r="L3978" s="1">
        <v>0</v>
      </c>
      <c r="M3978" s="1">
        <v>13</v>
      </c>
      <c r="N3978" s="1">
        <v>4.3189368770764096</v>
      </c>
      <c r="O3978" s="1" t="s">
        <v>7190</v>
      </c>
    </row>
    <row r="3979" spans="1:15" x14ac:dyDescent="0.3">
      <c r="A3979" s="1" t="s">
        <v>5701</v>
      </c>
      <c r="B3979" s="1" t="s">
        <v>5772</v>
      </c>
      <c r="C3979" s="1">
        <v>3</v>
      </c>
      <c r="D3979" s="1" t="s">
        <v>7374</v>
      </c>
      <c r="E3979" s="1">
        <v>15</v>
      </c>
      <c r="F3979" s="1" t="s">
        <v>7392</v>
      </c>
      <c r="G3979" s="1" t="s">
        <v>5801</v>
      </c>
      <c r="H3979" s="1" t="s">
        <v>7187</v>
      </c>
      <c r="I3979" s="1" t="b">
        <v>0</v>
      </c>
      <c r="J3979" s="1">
        <v>1</v>
      </c>
      <c r="K3979" s="1">
        <v>0</v>
      </c>
      <c r="L3979" s="1">
        <v>1</v>
      </c>
      <c r="M3979" s="1">
        <v>7</v>
      </c>
      <c r="N3979" s="1">
        <v>2.3255813953488298</v>
      </c>
      <c r="O3979" s="1" t="s">
        <v>7203</v>
      </c>
    </row>
    <row r="3980" spans="1:15" x14ac:dyDescent="0.3">
      <c r="A3980" s="1" t="s">
        <v>5701</v>
      </c>
      <c r="B3980" s="1" t="s">
        <v>5772</v>
      </c>
      <c r="C3980" s="1">
        <v>3</v>
      </c>
      <c r="D3980" s="1" t="s">
        <v>7374</v>
      </c>
      <c r="E3980" s="1">
        <v>15</v>
      </c>
      <c r="F3980" s="1" t="s">
        <v>7392</v>
      </c>
      <c r="G3980" s="1" t="s">
        <v>5834</v>
      </c>
      <c r="H3980" s="1" t="s">
        <v>7187</v>
      </c>
      <c r="I3980" s="1" t="b">
        <v>0</v>
      </c>
      <c r="J3980" s="1">
        <v>21</v>
      </c>
      <c r="K3980" s="1">
        <v>0</v>
      </c>
      <c r="L3980" s="1">
        <v>0</v>
      </c>
      <c r="M3980" s="1">
        <v>6</v>
      </c>
      <c r="N3980" s="1">
        <v>1.99335548172757</v>
      </c>
      <c r="O3980" s="1" t="s">
        <v>7191</v>
      </c>
    </row>
    <row r="3981" spans="1:15" x14ac:dyDescent="0.3">
      <c r="A3981" s="1" t="s">
        <v>5701</v>
      </c>
      <c r="B3981" s="1" t="s">
        <v>5772</v>
      </c>
      <c r="C3981" s="1">
        <v>3</v>
      </c>
      <c r="D3981" s="1" t="s">
        <v>7374</v>
      </c>
      <c r="E3981" s="1">
        <v>15</v>
      </c>
      <c r="F3981" s="1" t="s">
        <v>7392</v>
      </c>
      <c r="G3981" s="1" t="s">
        <v>5803</v>
      </c>
      <c r="H3981" s="1" t="s">
        <v>7192</v>
      </c>
      <c r="I3981" s="1" t="b">
        <v>0</v>
      </c>
      <c r="J3981" s="1">
        <v>0</v>
      </c>
      <c r="K3981" s="1">
        <v>1</v>
      </c>
      <c r="L3981" s="1">
        <v>0</v>
      </c>
      <c r="M3981" s="1">
        <v>6</v>
      </c>
      <c r="N3981" s="1">
        <v>1.99335548172757</v>
      </c>
      <c r="O3981" s="1" t="s">
        <v>7193</v>
      </c>
    </row>
    <row r="3982" spans="1:15" x14ac:dyDescent="0.3">
      <c r="A3982" s="1" t="s">
        <v>5701</v>
      </c>
      <c r="B3982" s="1" t="s">
        <v>5772</v>
      </c>
      <c r="C3982" s="1">
        <v>3</v>
      </c>
      <c r="D3982" s="1" t="s">
        <v>7374</v>
      </c>
      <c r="E3982" s="1">
        <v>16</v>
      </c>
      <c r="F3982" s="1" t="s">
        <v>7393</v>
      </c>
      <c r="G3982" s="1" t="s">
        <v>5814</v>
      </c>
      <c r="H3982" s="1" t="s">
        <v>7187</v>
      </c>
      <c r="I3982" s="1" t="b">
        <v>1</v>
      </c>
      <c r="J3982" s="1">
        <v>0</v>
      </c>
      <c r="K3982" s="1">
        <v>0</v>
      </c>
      <c r="L3982" s="1">
        <v>0</v>
      </c>
      <c r="M3982" s="1">
        <v>372</v>
      </c>
      <c r="N3982" s="1">
        <v>86.1111111111111</v>
      </c>
      <c r="O3982" s="1" t="s">
        <v>7188</v>
      </c>
    </row>
    <row r="3983" spans="1:15" x14ac:dyDescent="0.3">
      <c r="A3983" s="1" t="s">
        <v>5701</v>
      </c>
      <c r="B3983" s="1" t="s">
        <v>5772</v>
      </c>
      <c r="C3983" s="1">
        <v>3</v>
      </c>
      <c r="D3983" s="1" t="s">
        <v>7374</v>
      </c>
      <c r="E3983" s="1">
        <v>16</v>
      </c>
      <c r="F3983" s="1" t="s">
        <v>7393</v>
      </c>
      <c r="G3983" s="1" t="s">
        <v>5810</v>
      </c>
      <c r="H3983" s="1" t="s">
        <v>7187</v>
      </c>
      <c r="I3983" s="1" t="b">
        <v>0</v>
      </c>
      <c r="J3983" s="1">
        <v>2</v>
      </c>
      <c r="K3983" s="1">
        <v>0</v>
      </c>
      <c r="L3983" s="1">
        <v>0</v>
      </c>
      <c r="M3983" s="1">
        <v>12</v>
      </c>
      <c r="N3983" s="1">
        <v>2.7777777777777701</v>
      </c>
      <c r="O3983" s="1" t="s">
        <v>7189</v>
      </c>
    </row>
    <row r="3984" spans="1:15" x14ac:dyDescent="0.3">
      <c r="A3984" s="1" t="s">
        <v>5701</v>
      </c>
      <c r="B3984" s="1" t="s">
        <v>5772</v>
      </c>
      <c r="C3984" s="1">
        <v>3</v>
      </c>
      <c r="D3984" s="1" t="s">
        <v>7374</v>
      </c>
      <c r="E3984" s="1">
        <v>16</v>
      </c>
      <c r="F3984" s="1" t="s">
        <v>7393</v>
      </c>
      <c r="G3984" s="1" t="s">
        <v>5834</v>
      </c>
      <c r="H3984" s="1" t="s">
        <v>7187</v>
      </c>
      <c r="I3984" s="1" t="b">
        <v>0</v>
      </c>
      <c r="J3984" s="1">
        <v>16</v>
      </c>
      <c r="K3984" s="1">
        <v>0</v>
      </c>
      <c r="L3984" s="1">
        <v>1</v>
      </c>
      <c r="M3984" s="1">
        <v>5</v>
      </c>
      <c r="N3984" s="1">
        <v>1.1574074074073999</v>
      </c>
      <c r="O3984" s="1" t="e">
        <f>-------------aGgtcctacctcaaccgctaccgcgag</f>
        <v>#NAME?</v>
      </c>
    </row>
    <row r="3985" spans="1:15" x14ac:dyDescent="0.3">
      <c r="A3985" s="1" t="s">
        <v>5701</v>
      </c>
      <c r="B3985" s="1" t="s">
        <v>5772</v>
      </c>
      <c r="C3985" s="1">
        <v>3</v>
      </c>
      <c r="D3985" s="1" t="s">
        <v>7374</v>
      </c>
      <c r="E3985" s="1">
        <v>17</v>
      </c>
      <c r="F3985" s="1" t="s">
        <v>7394</v>
      </c>
      <c r="G3985" s="1" t="s">
        <v>5814</v>
      </c>
      <c r="H3985" s="1" t="s">
        <v>7187</v>
      </c>
      <c r="I3985" s="1" t="b">
        <v>1</v>
      </c>
      <c r="J3985" s="1">
        <v>0</v>
      </c>
      <c r="K3985" s="1">
        <v>0</v>
      </c>
      <c r="L3985" s="1">
        <v>0</v>
      </c>
      <c r="M3985" s="1">
        <v>369</v>
      </c>
      <c r="N3985" s="1">
        <v>88.9156626506024</v>
      </c>
      <c r="O3985" s="1" t="s">
        <v>7188</v>
      </c>
    </row>
    <row r="3986" spans="1:15" x14ac:dyDescent="0.3">
      <c r="A3986" s="1" t="s">
        <v>5701</v>
      </c>
      <c r="B3986" s="1" t="s">
        <v>5772</v>
      </c>
      <c r="C3986" s="1">
        <v>3</v>
      </c>
      <c r="D3986" s="1" t="s">
        <v>7374</v>
      </c>
      <c r="E3986" s="1">
        <v>17</v>
      </c>
      <c r="F3986" s="1" t="s">
        <v>7394</v>
      </c>
      <c r="G3986" s="1" t="s">
        <v>5801</v>
      </c>
      <c r="H3986" s="1" t="s">
        <v>7187</v>
      </c>
      <c r="I3986" s="1" t="b">
        <v>0</v>
      </c>
      <c r="J3986" s="1">
        <v>1</v>
      </c>
      <c r="K3986" s="1">
        <v>0</v>
      </c>
      <c r="L3986" s="1">
        <v>0</v>
      </c>
      <c r="M3986" s="1">
        <v>5</v>
      </c>
      <c r="N3986" s="1">
        <v>1.2048192771084301</v>
      </c>
      <c r="O3986" s="1" t="s">
        <v>7190</v>
      </c>
    </row>
    <row r="3987" spans="1:15" x14ac:dyDescent="0.3">
      <c r="A3987" s="1" t="s">
        <v>5701</v>
      </c>
      <c r="B3987" s="1" t="s">
        <v>5772</v>
      </c>
      <c r="C3987" s="1">
        <v>3</v>
      </c>
      <c r="D3987" s="1" t="s">
        <v>7374</v>
      </c>
      <c r="E3987" s="1">
        <v>18</v>
      </c>
      <c r="F3987" s="1" t="s">
        <v>7395</v>
      </c>
      <c r="G3987" s="1" t="s">
        <v>5814</v>
      </c>
      <c r="H3987" s="1" t="s">
        <v>7187</v>
      </c>
      <c r="I3987" s="1" t="b">
        <v>1</v>
      </c>
      <c r="J3987" s="1">
        <v>0</v>
      </c>
      <c r="K3987" s="1">
        <v>0</v>
      </c>
      <c r="L3987" s="1">
        <v>0</v>
      </c>
      <c r="M3987" s="1">
        <v>142</v>
      </c>
      <c r="N3987" s="1">
        <v>54.406130268199199</v>
      </c>
      <c r="O3987" s="1" t="s">
        <v>7188</v>
      </c>
    </row>
    <row r="3988" spans="1:15" x14ac:dyDescent="0.3">
      <c r="A3988" s="1" t="s">
        <v>5701</v>
      </c>
      <c r="B3988" s="1" t="s">
        <v>5772</v>
      </c>
      <c r="C3988" s="1">
        <v>3</v>
      </c>
      <c r="D3988" s="1" t="s">
        <v>7374</v>
      </c>
      <c r="E3988" s="1">
        <v>18</v>
      </c>
      <c r="F3988" s="1" t="s">
        <v>7395</v>
      </c>
      <c r="G3988" s="1" t="s">
        <v>5810</v>
      </c>
      <c r="H3988" s="1" t="s">
        <v>7187</v>
      </c>
      <c r="I3988" s="1" t="b">
        <v>0</v>
      </c>
      <c r="J3988" s="1">
        <v>2</v>
      </c>
      <c r="K3988" s="1">
        <v>0</v>
      </c>
      <c r="L3988" s="1">
        <v>0</v>
      </c>
      <c r="M3988" s="1">
        <v>29</v>
      </c>
      <c r="N3988" s="1">
        <v>11.1111111111111</v>
      </c>
      <c r="O3988" s="1" t="s">
        <v>7189</v>
      </c>
    </row>
    <row r="3989" spans="1:15" x14ac:dyDescent="0.3">
      <c r="A3989" s="1" t="s">
        <v>5701</v>
      </c>
      <c r="B3989" s="1" t="s">
        <v>5772</v>
      </c>
      <c r="C3989" s="1">
        <v>3</v>
      </c>
      <c r="D3989" s="1" t="s">
        <v>7374</v>
      </c>
      <c r="E3989" s="1">
        <v>18</v>
      </c>
      <c r="F3989" s="1" t="s">
        <v>7395</v>
      </c>
      <c r="G3989" s="1" t="s">
        <v>5801</v>
      </c>
      <c r="H3989" s="1" t="s">
        <v>7187</v>
      </c>
      <c r="I3989" s="1" t="b">
        <v>0</v>
      </c>
      <c r="J3989" s="1">
        <v>1</v>
      </c>
      <c r="K3989" s="1">
        <v>0</v>
      </c>
      <c r="L3989" s="1">
        <v>0</v>
      </c>
      <c r="M3989" s="1">
        <v>19</v>
      </c>
      <c r="N3989" s="1">
        <v>7.2796934865900296</v>
      </c>
      <c r="O3989" s="1" t="s">
        <v>7190</v>
      </c>
    </row>
    <row r="3990" spans="1:15" x14ac:dyDescent="0.3">
      <c r="A3990" s="1" t="s">
        <v>5701</v>
      </c>
      <c r="B3990" s="1" t="s">
        <v>5772</v>
      </c>
      <c r="C3990" s="1">
        <v>3</v>
      </c>
      <c r="D3990" s="1" t="s">
        <v>7374</v>
      </c>
      <c r="E3990" s="1">
        <v>18</v>
      </c>
      <c r="F3990" s="1" t="s">
        <v>7395</v>
      </c>
      <c r="G3990" s="1" t="s">
        <v>5803</v>
      </c>
      <c r="H3990" s="1" t="s">
        <v>7195</v>
      </c>
      <c r="I3990" s="1" t="b">
        <v>0</v>
      </c>
      <c r="J3990" s="1">
        <v>0</v>
      </c>
      <c r="K3990" s="1">
        <v>1</v>
      </c>
      <c r="L3990" s="1">
        <v>0</v>
      </c>
      <c r="M3990" s="1">
        <v>15</v>
      </c>
      <c r="N3990" s="1">
        <v>5.7471264367816</v>
      </c>
      <c r="O3990" s="1" t="s">
        <v>7196</v>
      </c>
    </row>
    <row r="3991" spans="1:15" x14ac:dyDescent="0.3">
      <c r="A3991" s="1" t="s">
        <v>5701</v>
      </c>
      <c r="B3991" s="1" t="s">
        <v>5772</v>
      </c>
      <c r="C3991" s="1">
        <v>3</v>
      </c>
      <c r="D3991" s="1" t="s">
        <v>7374</v>
      </c>
      <c r="E3991" s="1">
        <v>18</v>
      </c>
      <c r="F3991" s="1" t="s">
        <v>7395</v>
      </c>
      <c r="G3991" s="1" t="s">
        <v>5803</v>
      </c>
      <c r="H3991" s="1" t="s">
        <v>7192</v>
      </c>
      <c r="I3991" s="1" t="b">
        <v>0</v>
      </c>
      <c r="J3991" s="1">
        <v>0</v>
      </c>
      <c r="K3991" s="1">
        <v>1</v>
      </c>
      <c r="L3991" s="1">
        <v>0</v>
      </c>
      <c r="M3991" s="1">
        <v>9</v>
      </c>
      <c r="N3991" s="1">
        <v>3.44827586206896</v>
      </c>
      <c r="O3991" s="1" t="s">
        <v>7193</v>
      </c>
    </row>
    <row r="3992" spans="1:15" x14ac:dyDescent="0.3">
      <c r="A3992" s="1" t="s">
        <v>5701</v>
      </c>
      <c r="B3992" s="1" t="s">
        <v>5772</v>
      </c>
      <c r="C3992" s="1">
        <v>3</v>
      </c>
      <c r="D3992" s="1" t="s">
        <v>7374</v>
      </c>
      <c r="E3992" s="1">
        <v>18</v>
      </c>
      <c r="F3992" s="1" t="s">
        <v>7395</v>
      </c>
      <c r="G3992" s="1" t="s">
        <v>5816</v>
      </c>
      <c r="H3992" s="1" t="s">
        <v>7187</v>
      </c>
      <c r="I3992" s="1" t="b">
        <v>0</v>
      </c>
      <c r="J3992" s="1">
        <v>3</v>
      </c>
      <c r="K3992" s="1">
        <v>0</v>
      </c>
      <c r="L3992" s="1">
        <v>0</v>
      </c>
      <c r="M3992" s="1">
        <v>5</v>
      </c>
      <c r="N3992" s="1">
        <v>1.9157088122605299</v>
      </c>
      <c r="O3992" s="1" t="s">
        <v>7197</v>
      </c>
    </row>
    <row r="3993" spans="1:15" x14ac:dyDescent="0.3">
      <c r="A3993" s="1" t="s">
        <v>5701</v>
      </c>
      <c r="B3993" s="1" t="s">
        <v>5772</v>
      </c>
      <c r="C3993" s="1">
        <v>3</v>
      </c>
      <c r="D3993" s="1" t="s">
        <v>7374</v>
      </c>
      <c r="E3993" s="1">
        <v>18</v>
      </c>
      <c r="F3993" s="1" t="s">
        <v>7395</v>
      </c>
      <c r="G3993" s="1" t="s">
        <v>5908</v>
      </c>
      <c r="H3993" s="1" t="s">
        <v>7187</v>
      </c>
      <c r="I3993" s="1" t="b">
        <v>0</v>
      </c>
      <c r="J3993" s="1">
        <v>0</v>
      </c>
      <c r="K3993" s="1">
        <v>0</v>
      </c>
      <c r="L3993" s="1">
        <v>1</v>
      </c>
      <c r="M3993" s="1">
        <v>5</v>
      </c>
      <c r="N3993" s="1">
        <v>1.9157088122605299</v>
      </c>
      <c r="O3993" s="1" t="s">
        <v>7201</v>
      </c>
    </row>
    <row r="3994" spans="1:15" x14ac:dyDescent="0.3">
      <c r="A3994" s="1" t="s">
        <v>5701</v>
      </c>
      <c r="B3994" s="1" t="s">
        <v>5772</v>
      </c>
      <c r="C3994" s="1">
        <v>3</v>
      </c>
      <c r="D3994" s="1" t="s">
        <v>7374</v>
      </c>
      <c r="E3994" s="1">
        <v>18</v>
      </c>
      <c r="F3994" s="1" t="s">
        <v>7395</v>
      </c>
      <c r="G3994" s="1" t="s">
        <v>5834</v>
      </c>
      <c r="H3994" s="1" t="s">
        <v>7187</v>
      </c>
      <c r="I3994" s="1" t="b">
        <v>0</v>
      </c>
      <c r="J3994" s="1">
        <v>21</v>
      </c>
      <c r="K3994" s="1">
        <v>0</v>
      </c>
      <c r="L3994" s="1">
        <v>0</v>
      </c>
      <c r="M3994" s="1">
        <v>4</v>
      </c>
      <c r="N3994" s="1">
        <v>1.5325670498084201</v>
      </c>
      <c r="O3994" s="1" t="s">
        <v>7191</v>
      </c>
    </row>
    <row r="3995" spans="1:15" x14ac:dyDescent="0.3">
      <c r="A3995" s="1" t="s">
        <v>5701</v>
      </c>
      <c r="B3995" s="1" t="s">
        <v>5772</v>
      </c>
      <c r="C3995" s="1">
        <v>3</v>
      </c>
      <c r="D3995" s="1" t="s">
        <v>7374</v>
      </c>
      <c r="E3995" s="1">
        <v>18</v>
      </c>
      <c r="F3995" s="1" t="s">
        <v>7395</v>
      </c>
      <c r="G3995" s="1" t="s">
        <v>5834</v>
      </c>
      <c r="H3995" s="1" t="s">
        <v>7187</v>
      </c>
      <c r="I3995" s="1" t="b">
        <v>0</v>
      </c>
      <c r="J3995" s="1">
        <v>18</v>
      </c>
      <c r="K3995" s="1">
        <v>0</v>
      </c>
      <c r="L3995" s="1">
        <v>0</v>
      </c>
      <c r="M3995" s="1">
        <v>3</v>
      </c>
      <c r="N3995" s="1">
        <v>1.14942528735632</v>
      </c>
      <c r="O3995" s="1" t="e">
        <f>-----------------cctacctcaaccgctaccgcgag</f>
        <v>#NAME?</v>
      </c>
    </row>
    <row r="3996" spans="1:15" x14ac:dyDescent="0.3">
      <c r="A3996" s="1" t="s">
        <v>5701</v>
      </c>
      <c r="B3996" s="1" t="s">
        <v>5772</v>
      </c>
      <c r="C3996" s="1">
        <v>3</v>
      </c>
      <c r="D3996" s="1" t="s">
        <v>7374</v>
      </c>
      <c r="E3996" s="1">
        <v>19</v>
      </c>
      <c r="F3996" s="1" t="s">
        <v>7396</v>
      </c>
      <c r="G3996" s="1" t="s">
        <v>5803</v>
      </c>
      <c r="H3996" s="1" t="s">
        <v>7192</v>
      </c>
      <c r="I3996" s="1" t="b">
        <v>0</v>
      </c>
      <c r="J3996" s="1">
        <v>0</v>
      </c>
      <c r="K3996" s="1">
        <v>1</v>
      </c>
      <c r="L3996" s="1">
        <v>0</v>
      </c>
      <c r="M3996" s="1">
        <v>231</v>
      </c>
      <c r="N3996" s="1">
        <v>29.093198992443298</v>
      </c>
      <c r="O3996" s="1" t="s">
        <v>7193</v>
      </c>
    </row>
    <row r="3997" spans="1:15" x14ac:dyDescent="0.3">
      <c r="A3997" s="1" t="s">
        <v>5701</v>
      </c>
      <c r="B3997" s="1" t="s">
        <v>5772</v>
      </c>
      <c r="C3997" s="1">
        <v>3</v>
      </c>
      <c r="D3997" s="1" t="s">
        <v>7374</v>
      </c>
      <c r="E3997" s="1">
        <v>19</v>
      </c>
      <c r="F3997" s="1" t="s">
        <v>7396</v>
      </c>
      <c r="G3997" s="1" t="s">
        <v>5814</v>
      </c>
      <c r="H3997" s="1" t="s">
        <v>7187</v>
      </c>
      <c r="I3997" s="1" t="b">
        <v>1</v>
      </c>
      <c r="J3997" s="1">
        <v>0</v>
      </c>
      <c r="K3997" s="1">
        <v>0</v>
      </c>
      <c r="L3997" s="1">
        <v>0</v>
      </c>
      <c r="M3997" s="1">
        <v>219</v>
      </c>
      <c r="N3997" s="1">
        <v>27.581863979848801</v>
      </c>
      <c r="O3997" s="1" t="s">
        <v>7188</v>
      </c>
    </row>
    <row r="3998" spans="1:15" x14ac:dyDescent="0.3">
      <c r="A3998" s="1" t="s">
        <v>5701</v>
      </c>
      <c r="B3998" s="1" t="s">
        <v>5772</v>
      </c>
      <c r="C3998" s="1">
        <v>3</v>
      </c>
      <c r="D3998" s="1" t="s">
        <v>7374</v>
      </c>
      <c r="E3998" s="1">
        <v>19</v>
      </c>
      <c r="F3998" s="1" t="s">
        <v>7396</v>
      </c>
      <c r="G3998" s="1" t="s">
        <v>5816</v>
      </c>
      <c r="H3998" s="1" t="s">
        <v>7187</v>
      </c>
      <c r="I3998" s="1" t="b">
        <v>0</v>
      </c>
      <c r="J3998" s="1">
        <v>3</v>
      </c>
      <c r="K3998" s="1">
        <v>0</v>
      </c>
      <c r="L3998" s="1">
        <v>0</v>
      </c>
      <c r="M3998" s="1">
        <v>124</v>
      </c>
      <c r="N3998" s="1">
        <v>15.617128463476</v>
      </c>
      <c r="O3998" s="1" t="s">
        <v>7197</v>
      </c>
    </row>
    <row r="3999" spans="1:15" x14ac:dyDescent="0.3">
      <c r="A3999" s="1" t="s">
        <v>5701</v>
      </c>
      <c r="B3999" s="1" t="s">
        <v>5772</v>
      </c>
      <c r="C3999" s="1">
        <v>3</v>
      </c>
      <c r="D3999" s="1" t="s">
        <v>7374</v>
      </c>
      <c r="E3999" s="1">
        <v>19</v>
      </c>
      <c r="F3999" s="1" t="s">
        <v>7396</v>
      </c>
      <c r="G3999" s="1" t="s">
        <v>5801</v>
      </c>
      <c r="H3999" s="1" t="s">
        <v>7187</v>
      </c>
      <c r="I3999" s="1" t="b">
        <v>0</v>
      </c>
      <c r="J3999" s="1">
        <v>1</v>
      </c>
      <c r="K3999" s="1">
        <v>0</v>
      </c>
      <c r="L3999" s="1">
        <v>0</v>
      </c>
      <c r="M3999" s="1">
        <v>63</v>
      </c>
      <c r="N3999" s="1">
        <v>7.9345088161208999</v>
      </c>
      <c r="O3999" s="1" t="s">
        <v>7190</v>
      </c>
    </row>
    <row r="4000" spans="1:15" x14ac:dyDescent="0.3">
      <c r="A4000" s="1" t="s">
        <v>5701</v>
      </c>
      <c r="B4000" s="1" t="s">
        <v>5772</v>
      </c>
      <c r="C4000" s="1">
        <v>3</v>
      </c>
      <c r="D4000" s="1" t="s">
        <v>7374</v>
      </c>
      <c r="E4000" s="1">
        <v>19</v>
      </c>
      <c r="F4000" s="1" t="s">
        <v>7396</v>
      </c>
      <c r="G4000" s="1" t="s">
        <v>5834</v>
      </c>
      <c r="H4000" s="1" t="s">
        <v>7187</v>
      </c>
      <c r="I4000" s="1" t="b">
        <v>0</v>
      </c>
      <c r="J4000" s="1">
        <v>21</v>
      </c>
      <c r="K4000" s="1">
        <v>0</v>
      </c>
      <c r="L4000" s="1">
        <v>0</v>
      </c>
      <c r="M4000" s="1">
        <v>27</v>
      </c>
      <c r="N4000" s="1">
        <v>3.40050377833753</v>
      </c>
      <c r="O4000" s="1" t="s">
        <v>7191</v>
      </c>
    </row>
    <row r="4001" spans="1:15" x14ac:dyDescent="0.3">
      <c r="A4001" s="1" t="s">
        <v>5701</v>
      </c>
      <c r="B4001" s="1" t="s">
        <v>5772</v>
      </c>
      <c r="C4001" s="1">
        <v>3</v>
      </c>
      <c r="D4001" s="1" t="s">
        <v>7374</v>
      </c>
      <c r="E4001" s="1">
        <v>19</v>
      </c>
      <c r="F4001" s="1" t="s">
        <v>7396</v>
      </c>
      <c r="G4001" s="1" t="s">
        <v>5810</v>
      </c>
      <c r="H4001" s="1" t="s">
        <v>7187</v>
      </c>
      <c r="I4001" s="1" t="b">
        <v>0</v>
      </c>
      <c r="J4001" s="1">
        <v>2</v>
      </c>
      <c r="K4001" s="1">
        <v>0</v>
      </c>
      <c r="L4001" s="1">
        <v>0</v>
      </c>
      <c r="M4001" s="1">
        <v>23</v>
      </c>
      <c r="N4001" s="1">
        <v>2.8967254408060401</v>
      </c>
      <c r="O4001" s="1" t="s">
        <v>7189</v>
      </c>
    </row>
    <row r="4002" spans="1:15" x14ac:dyDescent="0.3">
      <c r="A4002" s="1" t="s">
        <v>5701</v>
      </c>
      <c r="B4002" s="1" t="s">
        <v>5772</v>
      </c>
      <c r="C4002" s="1">
        <v>3</v>
      </c>
      <c r="D4002" s="1" t="s">
        <v>7374</v>
      </c>
      <c r="E4002" s="1">
        <v>19</v>
      </c>
      <c r="F4002" s="1" t="s">
        <v>7396</v>
      </c>
      <c r="G4002" s="1" t="s">
        <v>5840</v>
      </c>
      <c r="H4002" s="1" t="s">
        <v>7187</v>
      </c>
      <c r="I4002" s="1" t="b">
        <v>0</v>
      </c>
      <c r="J4002" s="1">
        <v>5</v>
      </c>
      <c r="K4002" s="1">
        <v>0</v>
      </c>
      <c r="L4002" s="1">
        <v>0</v>
      </c>
      <c r="M4002" s="1">
        <v>21</v>
      </c>
      <c r="N4002" s="1">
        <v>2.6448362720402998</v>
      </c>
      <c r="O4002" s="1" t="s">
        <v>7329</v>
      </c>
    </row>
    <row r="4003" spans="1:15" x14ac:dyDescent="0.3">
      <c r="A4003" s="1" t="s">
        <v>5701</v>
      </c>
      <c r="B4003" s="1" t="s">
        <v>5772</v>
      </c>
      <c r="C4003" s="1">
        <v>3</v>
      </c>
      <c r="D4003" s="1" t="s">
        <v>7374</v>
      </c>
      <c r="E4003" s="1">
        <v>19</v>
      </c>
      <c r="F4003" s="1" t="s">
        <v>7396</v>
      </c>
      <c r="G4003" s="1" t="s">
        <v>5834</v>
      </c>
      <c r="H4003" s="1" t="s">
        <v>7187</v>
      </c>
      <c r="I4003" s="1" t="b">
        <v>0</v>
      </c>
      <c r="J4003" s="1">
        <v>6</v>
      </c>
      <c r="K4003" s="1">
        <v>0</v>
      </c>
      <c r="L4003" s="1">
        <v>0</v>
      </c>
      <c r="M4003" s="1">
        <v>16</v>
      </c>
      <c r="N4003" s="1">
        <v>2.0151133501259402</v>
      </c>
      <c r="O4003" s="1" t="s">
        <v>7194</v>
      </c>
    </row>
    <row r="4004" spans="1:15" x14ac:dyDescent="0.3">
      <c r="A4004" s="1" t="s">
        <v>5701</v>
      </c>
      <c r="B4004" s="1" t="s">
        <v>5772</v>
      </c>
      <c r="C4004" s="1">
        <v>3</v>
      </c>
      <c r="D4004" s="1" t="s">
        <v>7374</v>
      </c>
      <c r="E4004" s="1">
        <v>20</v>
      </c>
      <c r="F4004" s="1" t="s">
        <v>7397</v>
      </c>
      <c r="G4004" s="1" t="s">
        <v>5801</v>
      </c>
      <c r="H4004" s="1" t="s">
        <v>7187</v>
      </c>
      <c r="I4004" s="1" t="b">
        <v>0</v>
      </c>
      <c r="J4004" s="1">
        <v>1</v>
      </c>
      <c r="K4004" s="1">
        <v>0</v>
      </c>
      <c r="L4004" s="1">
        <v>0</v>
      </c>
      <c r="M4004" s="1">
        <v>154</v>
      </c>
      <c r="N4004" s="1">
        <v>65.254237288135599</v>
      </c>
      <c r="O4004" s="1" t="s">
        <v>7190</v>
      </c>
    </row>
    <row r="4005" spans="1:15" x14ac:dyDescent="0.3">
      <c r="A4005" s="1" t="s">
        <v>5701</v>
      </c>
      <c r="B4005" s="1" t="s">
        <v>5772</v>
      </c>
      <c r="C4005" s="1">
        <v>3</v>
      </c>
      <c r="D4005" s="1" t="s">
        <v>7374</v>
      </c>
      <c r="E4005" s="1">
        <v>20</v>
      </c>
      <c r="F4005" s="1" t="s">
        <v>7397</v>
      </c>
      <c r="G4005" s="1" t="s">
        <v>5814</v>
      </c>
      <c r="H4005" s="1" t="s">
        <v>7187</v>
      </c>
      <c r="I4005" s="1" t="b">
        <v>1</v>
      </c>
      <c r="J4005" s="1">
        <v>0</v>
      </c>
      <c r="K4005" s="1">
        <v>0</v>
      </c>
      <c r="L4005" s="1">
        <v>0</v>
      </c>
      <c r="M4005" s="1">
        <v>41</v>
      </c>
      <c r="N4005" s="1">
        <v>17.372881355932201</v>
      </c>
      <c r="O4005" s="1" t="s">
        <v>7188</v>
      </c>
    </row>
    <row r="4006" spans="1:15" x14ac:dyDescent="0.3">
      <c r="A4006" s="1" t="s">
        <v>5701</v>
      </c>
      <c r="B4006" s="1" t="s">
        <v>5772</v>
      </c>
      <c r="C4006" s="1">
        <v>3</v>
      </c>
      <c r="D4006" s="1" t="s">
        <v>7374</v>
      </c>
      <c r="E4006" s="1">
        <v>20</v>
      </c>
      <c r="F4006" s="1" t="s">
        <v>7397</v>
      </c>
      <c r="G4006" s="1" t="s">
        <v>5810</v>
      </c>
      <c r="H4006" s="1" t="s">
        <v>7187</v>
      </c>
      <c r="I4006" s="1" t="b">
        <v>0</v>
      </c>
      <c r="J4006" s="1">
        <v>2</v>
      </c>
      <c r="K4006" s="1">
        <v>0</v>
      </c>
      <c r="L4006" s="1">
        <v>0</v>
      </c>
      <c r="M4006" s="1">
        <v>8</v>
      </c>
      <c r="N4006" s="1">
        <v>3.3898305084745699</v>
      </c>
      <c r="O4006" s="1" t="s">
        <v>7189</v>
      </c>
    </row>
    <row r="4007" spans="1:15" x14ac:dyDescent="0.3">
      <c r="A4007" s="1" t="s">
        <v>5701</v>
      </c>
      <c r="B4007" s="1" t="s">
        <v>5772</v>
      </c>
      <c r="C4007" s="1">
        <v>3</v>
      </c>
      <c r="D4007" s="1" t="s">
        <v>7374</v>
      </c>
      <c r="E4007" s="1">
        <v>20</v>
      </c>
      <c r="F4007" s="1" t="s">
        <v>7397</v>
      </c>
      <c r="G4007" s="1" t="s">
        <v>5803</v>
      </c>
      <c r="H4007" s="1" t="s">
        <v>7192</v>
      </c>
      <c r="I4007" s="1" t="b">
        <v>0</v>
      </c>
      <c r="J4007" s="1">
        <v>0</v>
      </c>
      <c r="K4007" s="1">
        <v>1</v>
      </c>
      <c r="L4007" s="1">
        <v>0</v>
      </c>
      <c r="M4007" s="1">
        <v>4</v>
      </c>
      <c r="N4007" s="1">
        <v>1.6949152542372801</v>
      </c>
      <c r="O4007" s="1" t="s">
        <v>7193</v>
      </c>
    </row>
    <row r="4008" spans="1:15" x14ac:dyDescent="0.3">
      <c r="A4008" s="1" t="s">
        <v>5701</v>
      </c>
      <c r="B4008" s="1" t="s">
        <v>5772</v>
      </c>
      <c r="C4008" s="1">
        <v>3</v>
      </c>
      <c r="D4008" s="1" t="s">
        <v>7374</v>
      </c>
      <c r="E4008" s="1">
        <v>20</v>
      </c>
      <c r="F4008" s="1" t="s">
        <v>7397</v>
      </c>
      <c r="G4008" s="1" t="s">
        <v>5801</v>
      </c>
      <c r="H4008" s="1" t="s">
        <v>7187</v>
      </c>
      <c r="I4008" s="1" t="b">
        <v>0</v>
      </c>
      <c r="J4008" s="1">
        <v>1</v>
      </c>
      <c r="K4008" s="1">
        <v>0</v>
      </c>
      <c r="L4008" s="1">
        <v>1</v>
      </c>
      <c r="M4008" s="1">
        <v>3</v>
      </c>
      <c r="N4008" s="1">
        <v>1.2711864406779601</v>
      </c>
      <c r="O4008" s="1" t="s">
        <v>7398</v>
      </c>
    </row>
    <row r="4009" spans="1:15" x14ac:dyDescent="0.3">
      <c r="A4009" s="1" t="s">
        <v>5701</v>
      </c>
      <c r="B4009" s="1" t="s">
        <v>5772</v>
      </c>
      <c r="C4009" s="1">
        <v>3</v>
      </c>
      <c r="D4009" s="1" t="s">
        <v>7374</v>
      </c>
      <c r="E4009" s="1">
        <v>21</v>
      </c>
      <c r="F4009" s="1" t="s">
        <v>7399</v>
      </c>
      <c r="G4009" s="1" t="s">
        <v>5814</v>
      </c>
      <c r="H4009" s="1" t="s">
        <v>7187</v>
      </c>
      <c r="I4009" s="1" t="b">
        <v>1</v>
      </c>
      <c r="J4009" s="1">
        <v>0</v>
      </c>
      <c r="K4009" s="1">
        <v>0</v>
      </c>
      <c r="L4009" s="1">
        <v>0</v>
      </c>
      <c r="M4009" s="1">
        <v>357</v>
      </c>
      <c r="N4009" s="1">
        <v>92.248062015503805</v>
      </c>
      <c r="O4009" s="1" t="s">
        <v>7188</v>
      </c>
    </row>
    <row r="4010" spans="1:15" x14ac:dyDescent="0.3">
      <c r="A4010" s="1" t="s">
        <v>5701</v>
      </c>
      <c r="B4010" s="1" t="s">
        <v>5772</v>
      </c>
      <c r="C4010" s="1">
        <v>3</v>
      </c>
      <c r="D4010" s="1" t="s">
        <v>7374</v>
      </c>
      <c r="E4010" s="1">
        <v>22</v>
      </c>
      <c r="F4010" s="1" t="s">
        <v>7400</v>
      </c>
      <c r="G4010" s="1" t="s">
        <v>5834</v>
      </c>
      <c r="H4010" s="1" t="s">
        <v>7187</v>
      </c>
      <c r="I4010" s="1" t="b">
        <v>0</v>
      </c>
      <c r="J4010" s="1">
        <v>7</v>
      </c>
      <c r="K4010" s="1">
        <v>0</v>
      </c>
      <c r="L4010" s="1">
        <v>0</v>
      </c>
      <c r="M4010" s="1">
        <v>9</v>
      </c>
      <c r="N4010" s="1">
        <v>32.142857142857103</v>
      </c>
      <c r="O4010" s="1" t="s">
        <v>7216</v>
      </c>
    </row>
    <row r="4011" spans="1:15" x14ac:dyDescent="0.3">
      <c r="A4011" s="1" t="s">
        <v>5701</v>
      </c>
      <c r="B4011" s="1" t="s">
        <v>5772</v>
      </c>
      <c r="C4011" s="1">
        <v>3</v>
      </c>
      <c r="D4011" s="1" t="s">
        <v>7374</v>
      </c>
      <c r="E4011" s="1">
        <v>22</v>
      </c>
      <c r="F4011" s="1" t="s">
        <v>7400</v>
      </c>
      <c r="G4011" s="1" t="s">
        <v>5803</v>
      </c>
      <c r="H4011" s="1" t="s">
        <v>7192</v>
      </c>
      <c r="I4011" s="1" t="b">
        <v>0</v>
      </c>
      <c r="J4011" s="1">
        <v>0</v>
      </c>
      <c r="K4011" s="1">
        <v>1</v>
      </c>
      <c r="L4011" s="1">
        <v>0</v>
      </c>
      <c r="M4011" s="1">
        <v>8</v>
      </c>
      <c r="N4011" s="1">
        <v>28.571428571428498</v>
      </c>
      <c r="O4011" s="1" t="s">
        <v>7193</v>
      </c>
    </row>
    <row r="4012" spans="1:15" x14ac:dyDescent="0.3">
      <c r="A4012" s="1" t="s">
        <v>5701</v>
      </c>
      <c r="B4012" s="1" t="s">
        <v>5772</v>
      </c>
      <c r="C4012" s="1">
        <v>3</v>
      </c>
      <c r="D4012" s="1" t="s">
        <v>7374</v>
      </c>
      <c r="E4012" s="1">
        <v>22</v>
      </c>
      <c r="F4012" s="1" t="s">
        <v>7400</v>
      </c>
      <c r="G4012" s="1" t="s">
        <v>5801</v>
      </c>
      <c r="H4012" s="1" t="s">
        <v>7187</v>
      </c>
      <c r="I4012" s="1" t="b">
        <v>0</v>
      </c>
      <c r="J4012" s="1">
        <v>1</v>
      </c>
      <c r="K4012" s="1">
        <v>0</v>
      </c>
      <c r="L4012" s="1">
        <v>0</v>
      </c>
      <c r="M4012" s="1">
        <v>4</v>
      </c>
      <c r="N4012" s="1">
        <v>14.285714285714199</v>
      </c>
      <c r="O4012" s="1" t="s">
        <v>7190</v>
      </c>
    </row>
    <row r="4013" spans="1:15" x14ac:dyDescent="0.3">
      <c r="A4013" s="1" t="s">
        <v>5701</v>
      </c>
      <c r="B4013" s="1" t="s">
        <v>5772</v>
      </c>
      <c r="C4013" s="1">
        <v>3</v>
      </c>
      <c r="D4013" s="1" t="s">
        <v>7374</v>
      </c>
      <c r="E4013" s="1">
        <v>22</v>
      </c>
      <c r="F4013" s="1" t="s">
        <v>7400</v>
      </c>
      <c r="G4013" s="1" t="s">
        <v>5810</v>
      </c>
      <c r="H4013" s="1" t="s">
        <v>7187</v>
      </c>
      <c r="I4013" s="1" t="b">
        <v>0</v>
      </c>
      <c r="J4013" s="1">
        <v>2</v>
      </c>
      <c r="K4013" s="1">
        <v>0</v>
      </c>
      <c r="L4013" s="1">
        <v>0</v>
      </c>
      <c r="M4013" s="1">
        <v>2</v>
      </c>
      <c r="N4013" s="1">
        <v>7.1428571428571397</v>
      </c>
      <c r="O4013" s="1" t="s">
        <v>7189</v>
      </c>
    </row>
    <row r="4014" spans="1:15" x14ac:dyDescent="0.3">
      <c r="A4014" s="1" t="s">
        <v>5701</v>
      </c>
      <c r="B4014" s="1" t="s">
        <v>5772</v>
      </c>
      <c r="C4014" s="1">
        <v>3</v>
      </c>
      <c r="D4014" s="1" t="s">
        <v>7374</v>
      </c>
      <c r="E4014" s="1">
        <v>22</v>
      </c>
      <c r="F4014" s="1" t="s">
        <v>7400</v>
      </c>
      <c r="G4014" s="1" t="s">
        <v>5801</v>
      </c>
      <c r="H4014" s="1" t="s">
        <v>7187</v>
      </c>
      <c r="I4014" s="1" t="b">
        <v>0</v>
      </c>
      <c r="J4014" s="1">
        <v>1</v>
      </c>
      <c r="K4014" s="1">
        <v>0</v>
      </c>
      <c r="L4014" s="1">
        <v>1</v>
      </c>
      <c r="M4014" s="1">
        <v>1</v>
      </c>
      <c r="N4014" s="1">
        <v>3.5714285714285698</v>
      </c>
      <c r="O4014" s="1" t="s">
        <v>7401</v>
      </c>
    </row>
    <row r="4015" spans="1:15" x14ac:dyDescent="0.3">
      <c r="A4015" s="1" t="s">
        <v>5701</v>
      </c>
      <c r="B4015" s="1" t="s">
        <v>5772</v>
      </c>
      <c r="C4015" s="1">
        <v>3</v>
      </c>
      <c r="D4015" s="1" t="s">
        <v>7374</v>
      </c>
      <c r="E4015" s="1">
        <v>22</v>
      </c>
      <c r="F4015" s="1" t="s">
        <v>7400</v>
      </c>
      <c r="G4015" s="1" t="s">
        <v>5810</v>
      </c>
      <c r="H4015" s="1" t="s">
        <v>7187</v>
      </c>
      <c r="I4015" s="1" t="b">
        <v>0</v>
      </c>
      <c r="J4015" s="1">
        <v>2</v>
      </c>
      <c r="K4015" s="1">
        <v>0</v>
      </c>
      <c r="L4015" s="1">
        <v>5</v>
      </c>
      <c r="M4015" s="1">
        <v>1</v>
      </c>
      <c r="N4015" s="1">
        <v>3.5714285714285698</v>
      </c>
      <c r="O4015" s="1" t="s">
        <v>7402</v>
      </c>
    </row>
    <row r="4016" spans="1:15" x14ac:dyDescent="0.3">
      <c r="A4016" s="1" t="s">
        <v>5701</v>
      </c>
      <c r="B4016" s="1" t="s">
        <v>5772</v>
      </c>
      <c r="C4016" s="1">
        <v>3</v>
      </c>
      <c r="D4016" s="1" t="s">
        <v>7374</v>
      </c>
      <c r="E4016" s="1">
        <v>22</v>
      </c>
      <c r="F4016" s="1" t="s">
        <v>7400</v>
      </c>
      <c r="G4016" s="1" t="s">
        <v>5834</v>
      </c>
      <c r="H4016" s="1" t="s">
        <v>7187</v>
      </c>
      <c r="I4016" s="1" t="b">
        <v>0</v>
      </c>
      <c r="J4016" s="1">
        <v>23</v>
      </c>
      <c r="K4016" s="1">
        <v>0</v>
      </c>
      <c r="L4016" s="1">
        <v>2</v>
      </c>
      <c r="M4016" s="1">
        <v>1</v>
      </c>
      <c r="N4016" s="1">
        <v>3.5714285714285698</v>
      </c>
      <c r="O4016" s="1" t="s">
        <v>7403</v>
      </c>
    </row>
    <row r="4017" spans="1:15" x14ac:dyDescent="0.3">
      <c r="A4017" s="1" t="s">
        <v>5701</v>
      </c>
      <c r="B4017" s="1" t="s">
        <v>5772</v>
      </c>
      <c r="C4017" s="1">
        <v>3</v>
      </c>
      <c r="D4017" s="1" t="s">
        <v>7374</v>
      </c>
      <c r="E4017" s="1">
        <v>22</v>
      </c>
      <c r="F4017" s="1" t="s">
        <v>7400</v>
      </c>
      <c r="G4017" s="1" t="s">
        <v>5834</v>
      </c>
      <c r="H4017" s="1" t="s">
        <v>7187</v>
      </c>
      <c r="I4017" s="1" t="b">
        <v>0</v>
      </c>
      <c r="J4017" s="1">
        <v>6</v>
      </c>
      <c r="K4017" s="1">
        <v>0</v>
      </c>
      <c r="L4017" s="1">
        <v>1</v>
      </c>
      <c r="M4017" s="1">
        <v>1</v>
      </c>
      <c r="N4017" s="1">
        <v>3.5714285714285698</v>
      </c>
      <c r="O4017" s="1" t="s">
        <v>7404</v>
      </c>
    </row>
    <row r="4018" spans="1:15" x14ac:dyDescent="0.3">
      <c r="A4018" s="1" t="s">
        <v>5701</v>
      </c>
      <c r="B4018" s="1" t="s">
        <v>5772</v>
      </c>
      <c r="C4018" s="1">
        <v>3</v>
      </c>
      <c r="D4018" s="1" t="s">
        <v>7374</v>
      </c>
      <c r="E4018" s="1">
        <v>22</v>
      </c>
      <c r="F4018" s="1" t="s">
        <v>7400</v>
      </c>
      <c r="G4018" s="1" t="s">
        <v>5803</v>
      </c>
      <c r="H4018" s="1" t="s">
        <v>7195</v>
      </c>
      <c r="I4018" s="1" t="b">
        <v>0</v>
      </c>
      <c r="J4018" s="1">
        <v>0</v>
      </c>
      <c r="K4018" s="1">
        <v>1</v>
      </c>
      <c r="L4018" s="1">
        <v>0</v>
      </c>
      <c r="M4018" s="1">
        <v>1</v>
      </c>
      <c r="N4018" s="1">
        <v>3.5714285714285698</v>
      </c>
      <c r="O4018" s="1" t="s">
        <v>7196</v>
      </c>
    </row>
    <row r="4019" spans="1:15" x14ac:dyDescent="0.3">
      <c r="A4019" s="1" t="s">
        <v>5701</v>
      </c>
      <c r="B4019" s="1" t="s">
        <v>5772</v>
      </c>
      <c r="C4019" s="1">
        <v>3</v>
      </c>
      <c r="D4019" s="1" t="s">
        <v>7374</v>
      </c>
      <c r="E4019" s="1">
        <v>23</v>
      </c>
      <c r="F4019" s="1" t="s">
        <v>7405</v>
      </c>
      <c r="G4019" s="1" t="s">
        <v>5814</v>
      </c>
      <c r="H4019" s="1" t="s">
        <v>7187</v>
      </c>
      <c r="I4019" s="1" t="b">
        <v>1</v>
      </c>
      <c r="J4019" s="1">
        <v>0</v>
      </c>
      <c r="K4019" s="1">
        <v>0</v>
      </c>
      <c r="L4019" s="1">
        <v>0</v>
      </c>
      <c r="M4019" s="1">
        <v>99</v>
      </c>
      <c r="N4019" s="1">
        <v>60.365853658536501</v>
      </c>
      <c r="O4019" s="1" t="s">
        <v>7188</v>
      </c>
    </row>
    <row r="4020" spans="1:15" x14ac:dyDescent="0.3">
      <c r="A4020" s="1" t="s">
        <v>5701</v>
      </c>
      <c r="B4020" s="1" t="s">
        <v>5772</v>
      </c>
      <c r="C4020" s="1">
        <v>3</v>
      </c>
      <c r="D4020" s="1" t="s">
        <v>7374</v>
      </c>
      <c r="E4020" s="1">
        <v>23</v>
      </c>
      <c r="F4020" s="1" t="s">
        <v>7405</v>
      </c>
      <c r="G4020" s="1" t="s">
        <v>5801</v>
      </c>
      <c r="H4020" s="1" t="s">
        <v>7187</v>
      </c>
      <c r="I4020" s="1" t="b">
        <v>0</v>
      </c>
      <c r="J4020" s="1">
        <v>1</v>
      </c>
      <c r="K4020" s="1">
        <v>0</v>
      </c>
      <c r="L4020" s="1">
        <v>0</v>
      </c>
      <c r="M4020" s="1">
        <v>14</v>
      </c>
      <c r="N4020" s="1">
        <v>8.5365853658536501</v>
      </c>
      <c r="O4020" s="1" t="s">
        <v>7190</v>
      </c>
    </row>
    <row r="4021" spans="1:15" x14ac:dyDescent="0.3">
      <c r="A4021" s="1" t="s">
        <v>5701</v>
      </c>
      <c r="B4021" s="1" t="s">
        <v>5772</v>
      </c>
      <c r="C4021" s="1">
        <v>3</v>
      </c>
      <c r="D4021" s="1" t="s">
        <v>7374</v>
      </c>
      <c r="E4021" s="1">
        <v>23</v>
      </c>
      <c r="F4021" s="1" t="s">
        <v>7405</v>
      </c>
      <c r="G4021" s="1" t="s">
        <v>5810</v>
      </c>
      <c r="H4021" s="1" t="s">
        <v>7187</v>
      </c>
      <c r="I4021" s="1" t="b">
        <v>0</v>
      </c>
      <c r="J4021" s="1">
        <v>2</v>
      </c>
      <c r="K4021" s="1">
        <v>0</v>
      </c>
      <c r="L4021" s="1">
        <v>0</v>
      </c>
      <c r="M4021" s="1">
        <v>9</v>
      </c>
      <c r="N4021" s="1">
        <v>5.48780487804878</v>
      </c>
      <c r="O4021" s="1" t="s">
        <v>7189</v>
      </c>
    </row>
    <row r="4022" spans="1:15" x14ac:dyDescent="0.3">
      <c r="A4022" s="1" t="s">
        <v>5701</v>
      </c>
      <c r="B4022" s="1" t="s">
        <v>5772</v>
      </c>
      <c r="C4022" s="1">
        <v>3</v>
      </c>
      <c r="D4022" s="1" t="s">
        <v>7374</v>
      </c>
      <c r="E4022" s="1">
        <v>23</v>
      </c>
      <c r="F4022" s="1" t="s">
        <v>7405</v>
      </c>
      <c r="G4022" s="1" t="s">
        <v>5834</v>
      </c>
      <c r="H4022" s="1" t="s">
        <v>7187</v>
      </c>
      <c r="I4022" s="1" t="b">
        <v>0</v>
      </c>
      <c r="J4022" s="1">
        <v>21</v>
      </c>
      <c r="K4022" s="1">
        <v>0</v>
      </c>
      <c r="L4022" s="1">
        <v>0</v>
      </c>
      <c r="M4022" s="1">
        <v>3</v>
      </c>
      <c r="N4022" s="1">
        <v>1.82926829268292</v>
      </c>
      <c r="O4022" s="1" t="s">
        <v>7191</v>
      </c>
    </row>
    <row r="4023" spans="1:15" x14ac:dyDescent="0.3">
      <c r="A4023" s="1" t="s">
        <v>5701</v>
      </c>
      <c r="B4023" s="1" t="s">
        <v>5772</v>
      </c>
      <c r="C4023" s="1">
        <v>3</v>
      </c>
      <c r="D4023" s="1" t="s">
        <v>7374</v>
      </c>
      <c r="E4023" s="1">
        <v>23</v>
      </c>
      <c r="F4023" s="1" t="s">
        <v>7405</v>
      </c>
      <c r="G4023" s="1" t="s">
        <v>5803</v>
      </c>
      <c r="H4023" s="1" t="s">
        <v>7195</v>
      </c>
      <c r="I4023" s="1" t="b">
        <v>0</v>
      </c>
      <c r="J4023" s="1">
        <v>0</v>
      </c>
      <c r="K4023" s="1">
        <v>1</v>
      </c>
      <c r="L4023" s="1">
        <v>0</v>
      </c>
      <c r="M4023" s="1">
        <v>3</v>
      </c>
      <c r="N4023" s="1">
        <v>1.82926829268292</v>
      </c>
      <c r="O4023" s="1" t="s">
        <v>7196</v>
      </c>
    </row>
    <row r="4024" spans="1:15" x14ac:dyDescent="0.3">
      <c r="A4024" s="1" t="s">
        <v>5701</v>
      </c>
      <c r="B4024" s="1" t="s">
        <v>5772</v>
      </c>
      <c r="C4024" s="1">
        <v>3</v>
      </c>
      <c r="D4024" s="1" t="s">
        <v>7374</v>
      </c>
      <c r="E4024" s="1">
        <v>23</v>
      </c>
      <c r="F4024" s="1" t="s">
        <v>7405</v>
      </c>
      <c r="G4024" s="1" t="s">
        <v>5803</v>
      </c>
      <c r="H4024" s="1" t="s">
        <v>7192</v>
      </c>
      <c r="I4024" s="1" t="b">
        <v>0</v>
      </c>
      <c r="J4024" s="1">
        <v>0</v>
      </c>
      <c r="K4024" s="1">
        <v>1</v>
      </c>
      <c r="L4024" s="1">
        <v>0</v>
      </c>
      <c r="M4024" s="1">
        <v>3</v>
      </c>
      <c r="N4024" s="1">
        <v>1.82926829268292</v>
      </c>
      <c r="O4024" s="1" t="s">
        <v>7193</v>
      </c>
    </row>
    <row r="4025" spans="1:15" x14ac:dyDescent="0.3">
      <c r="A4025" s="1" t="s">
        <v>5701</v>
      </c>
      <c r="B4025" s="1" t="s">
        <v>5772</v>
      </c>
      <c r="C4025" s="1">
        <v>3</v>
      </c>
      <c r="D4025" s="1" t="s">
        <v>7374</v>
      </c>
      <c r="E4025" s="1">
        <v>23</v>
      </c>
      <c r="F4025" s="1" t="s">
        <v>7405</v>
      </c>
      <c r="G4025" s="1" t="s">
        <v>5834</v>
      </c>
      <c r="H4025" s="1" t="s">
        <v>7187</v>
      </c>
      <c r="I4025" s="1" t="b">
        <v>0</v>
      </c>
      <c r="J4025" s="1">
        <v>7</v>
      </c>
      <c r="K4025" s="1">
        <v>0</v>
      </c>
      <c r="L4025" s="1">
        <v>0</v>
      </c>
      <c r="M4025" s="1">
        <v>2</v>
      </c>
      <c r="N4025" s="1">
        <v>1.2195121951219501</v>
      </c>
      <c r="O4025" s="1" t="s">
        <v>7216</v>
      </c>
    </row>
    <row r="4026" spans="1:15" x14ac:dyDescent="0.3">
      <c r="A4026" s="1" t="s">
        <v>5701</v>
      </c>
      <c r="B4026" s="1" t="s">
        <v>5772</v>
      </c>
      <c r="C4026" s="1">
        <v>3</v>
      </c>
      <c r="D4026" s="1" t="s">
        <v>7374</v>
      </c>
      <c r="E4026" s="1">
        <v>23</v>
      </c>
      <c r="F4026" s="1" t="s">
        <v>7405</v>
      </c>
      <c r="G4026" s="1" t="s">
        <v>5816</v>
      </c>
      <c r="H4026" s="1" t="s">
        <v>7187</v>
      </c>
      <c r="I4026" s="1" t="b">
        <v>0</v>
      </c>
      <c r="J4026" s="1">
        <v>3</v>
      </c>
      <c r="K4026" s="1">
        <v>0</v>
      </c>
      <c r="L4026" s="1">
        <v>0</v>
      </c>
      <c r="M4026" s="1">
        <v>2</v>
      </c>
      <c r="N4026" s="1">
        <v>1.2195121951219501</v>
      </c>
      <c r="O4026" s="1" t="s">
        <v>7197</v>
      </c>
    </row>
    <row r="4027" spans="1:15" x14ac:dyDescent="0.3">
      <c r="A4027" s="1" t="s">
        <v>5701</v>
      </c>
      <c r="B4027" s="1" t="s">
        <v>5772</v>
      </c>
      <c r="C4027" s="1">
        <v>3</v>
      </c>
      <c r="D4027" s="1" t="s">
        <v>7374</v>
      </c>
      <c r="E4027" s="1">
        <v>23</v>
      </c>
      <c r="F4027" s="1" t="s">
        <v>7405</v>
      </c>
      <c r="G4027" s="1" t="s">
        <v>5876</v>
      </c>
      <c r="H4027" s="1" t="s">
        <v>7187</v>
      </c>
      <c r="I4027" s="1" t="b">
        <v>0</v>
      </c>
      <c r="J4027" s="1">
        <v>4</v>
      </c>
      <c r="K4027" s="1">
        <v>0</v>
      </c>
      <c r="L4027" s="1">
        <v>0</v>
      </c>
      <c r="M4027" s="1">
        <v>2</v>
      </c>
      <c r="N4027" s="1">
        <v>1.2195121951219501</v>
      </c>
      <c r="O4027" s="1" t="s">
        <v>7210</v>
      </c>
    </row>
    <row r="4028" spans="1:15" x14ac:dyDescent="0.3">
      <c r="A4028" s="1" t="s">
        <v>5701</v>
      </c>
      <c r="B4028" s="1" t="s">
        <v>5772</v>
      </c>
      <c r="C4028" s="1">
        <v>3</v>
      </c>
      <c r="D4028" s="1" t="s">
        <v>7374</v>
      </c>
      <c r="E4028" s="1">
        <v>23</v>
      </c>
      <c r="F4028" s="1" t="s">
        <v>7405</v>
      </c>
      <c r="G4028" s="1" t="s">
        <v>5801</v>
      </c>
      <c r="H4028" s="1" t="s">
        <v>7187</v>
      </c>
      <c r="I4028" s="1" t="b">
        <v>0</v>
      </c>
      <c r="J4028" s="1">
        <v>1</v>
      </c>
      <c r="K4028" s="1">
        <v>0</v>
      </c>
      <c r="L4028" s="1">
        <v>1</v>
      </c>
      <c r="M4028" s="1">
        <v>2</v>
      </c>
      <c r="N4028" s="1">
        <v>1.2195121951219501</v>
      </c>
      <c r="O4028" s="1" t="s">
        <v>7203</v>
      </c>
    </row>
    <row r="4029" spans="1:15" x14ac:dyDescent="0.3">
      <c r="A4029" s="1" t="s">
        <v>5701</v>
      </c>
      <c r="B4029" s="1" t="s">
        <v>5772</v>
      </c>
      <c r="C4029" s="1">
        <v>3</v>
      </c>
      <c r="D4029" s="1" t="s">
        <v>7374</v>
      </c>
      <c r="E4029" s="1">
        <v>24</v>
      </c>
      <c r="F4029" s="1" t="s">
        <v>7406</v>
      </c>
      <c r="G4029" s="1" t="s">
        <v>5876</v>
      </c>
      <c r="H4029" s="1" t="s">
        <v>7187</v>
      </c>
      <c r="I4029" s="1" t="b">
        <v>0</v>
      </c>
      <c r="J4029" s="1">
        <v>4</v>
      </c>
      <c r="K4029" s="1">
        <v>0</v>
      </c>
      <c r="L4029" s="1">
        <v>0</v>
      </c>
      <c r="M4029" s="1">
        <v>76</v>
      </c>
      <c r="N4029" s="1">
        <v>48.407643312101897</v>
      </c>
      <c r="O4029" s="1" t="s">
        <v>7210</v>
      </c>
    </row>
    <row r="4030" spans="1:15" x14ac:dyDescent="0.3">
      <c r="A4030" s="1" t="s">
        <v>5701</v>
      </c>
      <c r="B4030" s="1" t="s">
        <v>5772</v>
      </c>
      <c r="C4030" s="1">
        <v>3</v>
      </c>
      <c r="D4030" s="1" t="s">
        <v>7374</v>
      </c>
      <c r="E4030" s="1">
        <v>24</v>
      </c>
      <c r="F4030" s="1" t="s">
        <v>7406</v>
      </c>
      <c r="G4030" s="1" t="s">
        <v>5810</v>
      </c>
      <c r="H4030" s="1" t="s">
        <v>7187</v>
      </c>
      <c r="I4030" s="1" t="b">
        <v>0</v>
      </c>
      <c r="J4030" s="1">
        <v>2</v>
      </c>
      <c r="K4030" s="1">
        <v>0</v>
      </c>
      <c r="L4030" s="1">
        <v>0</v>
      </c>
      <c r="M4030" s="1">
        <v>72</v>
      </c>
      <c r="N4030" s="1">
        <v>45.859872611464901</v>
      </c>
      <c r="O4030" s="1" t="s">
        <v>7189</v>
      </c>
    </row>
    <row r="4031" spans="1:15" x14ac:dyDescent="0.3">
      <c r="A4031" s="1" t="s">
        <v>5701</v>
      </c>
      <c r="B4031" s="1" t="s">
        <v>5772</v>
      </c>
      <c r="C4031" s="1">
        <v>3</v>
      </c>
      <c r="D4031" s="1" t="s">
        <v>7374</v>
      </c>
      <c r="E4031" s="1">
        <v>24</v>
      </c>
      <c r="F4031" s="1" t="s">
        <v>7406</v>
      </c>
      <c r="G4031" s="1" t="s">
        <v>5814</v>
      </c>
      <c r="H4031" s="1" t="s">
        <v>7187</v>
      </c>
      <c r="I4031" s="1" t="b">
        <v>1</v>
      </c>
      <c r="J4031" s="1">
        <v>0</v>
      </c>
      <c r="K4031" s="1">
        <v>0</v>
      </c>
      <c r="L4031" s="1">
        <v>0</v>
      </c>
      <c r="M4031" s="1">
        <v>2</v>
      </c>
      <c r="N4031" s="1">
        <v>1.2738853503184699</v>
      </c>
      <c r="O4031" s="1" t="s">
        <v>7188</v>
      </c>
    </row>
    <row r="4032" spans="1:15" x14ac:dyDescent="0.3">
      <c r="A4032" s="1" t="s">
        <v>5701</v>
      </c>
      <c r="B4032" s="1" t="s">
        <v>5772</v>
      </c>
      <c r="C4032" s="1">
        <v>3</v>
      </c>
      <c r="D4032" s="1" t="s">
        <v>7374</v>
      </c>
      <c r="E4032" s="1">
        <v>25</v>
      </c>
      <c r="F4032" s="1" t="s">
        <v>7407</v>
      </c>
      <c r="G4032" s="1" t="s">
        <v>5814</v>
      </c>
      <c r="H4032" s="1" t="s">
        <v>7187</v>
      </c>
      <c r="I4032" s="1" t="b">
        <v>1</v>
      </c>
      <c r="J4032" s="1">
        <v>0</v>
      </c>
      <c r="K4032" s="1">
        <v>0</v>
      </c>
      <c r="L4032" s="1">
        <v>0</v>
      </c>
      <c r="M4032" s="1">
        <v>64</v>
      </c>
      <c r="N4032" s="1">
        <v>56.140350877192901</v>
      </c>
      <c r="O4032" s="1" t="s">
        <v>7188</v>
      </c>
    </row>
    <row r="4033" spans="1:15" x14ac:dyDescent="0.3">
      <c r="A4033" s="1" t="s">
        <v>5701</v>
      </c>
      <c r="B4033" s="1" t="s">
        <v>5772</v>
      </c>
      <c r="C4033" s="1">
        <v>3</v>
      </c>
      <c r="D4033" s="1" t="s">
        <v>7374</v>
      </c>
      <c r="E4033" s="1">
        <v>25</v>
      </c>
      <c r="F4033" s="1" t="s">
        <v>7407</v>
      </c>
      <c r="G4033" s="1" t="s">
        <v>5834</v>
      </c>
      <c r="H4033" s="1" t="s">
        <v>7187</v>
      </c>
      <c r="I4033" s="1" t="b">
        <v>0</v>
      </c>
      <c r="J4033" s="1">
        <v>10</v>
      </c>
      <c r="K4033" s="1">
        <v>0</v>
      </c>
      <c r="L4033" s="1">
        <v>0</v>
      </c>
      <c r="M4033" s="1">
        <v>37</v>
      </c>
      <c r="N4033" s="1">
        <v>32.456140350877099</v>
      </c>
      <c r="O4033" s="1" t="s">
        <v>7355</v>
      </c>
    </row>
    <row r="4034" spans="1:15" x14ac:dyDescent="0.3">
      <c r="A4034" s="1" t="s">
        <v>5701</v>
      </c>
      <c r="B4034" s="1" t="s">
        <v>5772</v>
      </c>
      <c r="C4034" s="1">
        <v>3</v>
      </c>
      <c r="D4034" s="1" t="s">
        <v>7374</v>
      </c>
      <c r="E4034" s="1">
        <v>25</v>
      </c>
      <c r="F4034" s="1" t="s">
        <v>7407</v>
      </c>
      <c r="G4034" s="1" t="s">
        <v>5908</v>
      </c>
      <c r="H4034" s="1" t="s">
        <v>7187</v>
      </c>
      <c r="I4034" s="1" t="b">
        <v>0</v>
      </c>
      <c r="J4034" s="1">
        <v>0</v>
      </c>
      <c r="K4034" s="1">
        <v>0</v>
      </c>
      <c r="L4034" s="1">
        <v>1</v>
      </c>
      <c r="M4034" s="1">
        <v>2</v>
      </c>
      <c r="N4034" s="1">
        <v>1.7543859649122799</v>
      </c>
      <c r="O4034" s="1" t="s">
        <v>7408</v>
      </c>
    </row>
    <row r="4035" spans="1:15" x14ac:dyDescent="0.3">
      <c r="A4035" s="1" t="s">
        <v>5701</v>
      </c>
      <c r="B4035" s="1" t="s">
        <v>5772</v>
      </c>
      <c r="C4035" s="1">
        <v>3</v>
      </c>
      <c r="D4035" s="1" t="s">
        <v>7374</v>
      </c>
      <c r="E4035" s="1">
        <v>26</v>
      </c>
      <c r="F4035" s="1" t="s">
        <v>7409</v>
      </c>
      <c r="G4035" s="1" t="s">
        <v>5814</v>
      </c>
      <c r="H4035" s="1" t="s">
        <v>7187</v>
      </c>
      <c r="I4035" s="1" t="b">
        <v>1</v>
      </c>
      <c r="J4035" s="1">
        <v>0</v>
      </c>
      <c r="K4035" s="1">
        <v>0</v>
      </c>
      <c r="L4035" s="1">
        <v>0</v>
      </c>
      <c r="M4035" s="1">
        <v>95</v>
      </c>
      <c r="N4035" s="1">
        <v>41.6666666666666</v>
      </c>
      <c r="O4035" s="1" t="s">
        <v>7188</v>
      </c>
    </row>
    <row r="4036" spans="1:15" x14ac:dyDescent="0.3">
      <c r="A4036" s="1" t="s">
        <v>5701</v>
      </c>
      <c r="B4036" s="1" t="s">
        <v>5772</v>
      </c>
      <c r="C4036" s="1">
        <v>3</v>
      </c>
      <c r="D4036" s="1" t="s">
        <v>7374</v>
      </c>
      <c r="E4036" s="1">
        <v>26</v>
      </c>
      <c r="F4036" s="1" t="s">
        <v>7409</v>
      </c>
      <c r="G4036" s="1" t="s">
        <v>5801</v>
      </c>
      <c r="H4036" s="1" t="s">
        <v>7187</v>
      </c>
      <c r="I4036" s="1" t="b">
        <v>0</v>
      </c>
      <c r="J4036" s="1">
        <v>1</v>
      </c>
      <c r="K4036" s="1">
        <v>0</v>
      </c>
      <c r="L4036" s="1">
        <v>0</v>
      </c>
      <c r="M4036" s="1">
        <v>54</v>
      </c>
      <c r="N4036" s="1">
        <v>23.684210526315699</v>
      </c>
      <c r="O4036" s="1" t="s">
        <v>7190</v>
      </c>
    </row>
    <row r="4037" spans="1:15" x14ac:dyDescent="0.3">
      <c r="A4037" s="1" t="s">
        <v>5701</v>
      </c>
      <c r="B4037" s="1" t="s">
        <v>5772</v>
      </c>
      <c r="C4037" s="1">
        <v>3</v>
      </c>
      <c r="D4037" s="1" t="s">
        <v>7374</v>
      </c>
      <c r="E4037" s="1">
        <v>26</v>
      </c>
      <c r="F4037" s="1" t="s">
        <v>7409</v>
      </c>
      <c r="G4037" s="1" t="s">
        <v>5816</v>
      </c>
      <c r="H4037" s="1" t="s">
        <v>7187</v>
      </c>
      <c r="I4037" s="1" t="b">
        <v>0</v>
      </c>
      <c r="J4037" s="1">
        <v>3</v>
      </c>
      <c r="K4037" s="1">
        <v>0</v>
      </c>
      <c r="L4037" s="1">
        <v>0</v>
      </c>
      <c r="M4037" s="1">
        <v>47</v>
      </c>
      <c r="N4037" s="1">
        <v>20.614035087719198</v>
      </c>
      <c r="O4037" s="1" t="s">
        <v>7197</v>
      </c>
    </row>
    <row r="4038" spans="1:15" x14ac:dyDescent="0.3">
      <c r="A4038" s="1" t="s">
        <v>5701</v>
      </c>
      <c r="B4038" s="1" t="s">
        <v>5772</v>
      </c>
      <c r="C4038" s="1">
        <v>3</v>
      </c>
      <c r="D4038" s="1" t="s">
        <v>7374</v>
      </c>
      <c r="E4038" s="1">
        <v>26</v>
      </c>
      <c r="F4038" s="1" t="s">
        <v>7409</v>
      </c>
      <c r="G4038" s="1" t="s">
        <v>5810</v>
      </c>
      <c r="H4038" s="1" t="s">
        <v>7187</v>
      </c>
      <c r="I4038" s="1" t="b">
        <v>0</v>
      </c>
      <c r="J4038" s="1">
        <v>2</v>
      </c>
      <c r="K4038" s="1">
        <v>0</v>
      </c>
      <c r="L4038" s="1">
        <v>0</v>
      </c>
      <c r="M4038" s="1">
        <v>7</v>
      </c>
      <c r="N4038" s="1">
        <v>3.0701754385964901</v>
      </c>
      <c r="O4038" s="1" t="s">
        <v>7189</v>
      </c>
    </row>
    <row r="4039" spans="1:15" x14ac:dyDescent="0.3">
      <c r="A4039" s="1" t="s">
        <v>5701</v>
      </c>
      <c r="B4039" s="1" t="s">
        <v>5772</v>
      </c>
      <c r="C4039" s="1">
        <v>3</v>
      </c>
      <c r="D4039" s="1" t="s">
        <v>7374</v>
      </c>
      <c r="E4039" s="1">
        <v>26</v>
      </c>
      <c r="F4039" s="1" t="s">
        <v>7409</v>
      </c>
      <c r="G4039" s="1" t="s">
        <v>5834</v>
      </c>
      <c r="H4039" s="1" t="s">
        <v>7187</v>
      </c>
      <c r="I4039" s="1" t="b">
        <v>0</v>
      </c>
      <c r="J4039" s="1">
        <v>7</v>
      </c>
      <c r="K4039" s="1">
        <v>0</v>
      </c>
      <c r="L4039" s="1">
        <v>0</v>
      </c>
      <c r="M4039" s="1">
        <v>6</v>
      </c>
      <c r="N4039" s="1">
        <v>2.6315789473684199</v>
      </c>
      <c r="O4039" s="1" t="s">
        <v>7216</v>
      </c>
    </row>
    <row r="4040" spans="1:15" x14ac:dyDescent="0.3">
      <c r="A4040" s="1" t="s">
        <v>5701</v>
      </c>
      <c r="B4040" s="1" t="s">
        <v>5772</v>
      </c>
      <c r="C4040" s="1">
        <v>3</v>
      </c>
      <c r="D4040" s="1" t="s">
        <v>7374</v>
      </c>
      <c r="E4040" s="1">
        <v>27</v>
      </c>
      <c r="F4040" s="1" t="s">
        <v>7410</v>
      </c>
      <c r="G4040" s="1" t="s">
        <v>5814</v>
      </c>
      <c r="H4040" s="1" t="s">
        <v>7187</v>
      </c>
      <c r="I4040" s="1" t="b">
        <v>1</v>
      </c>
      <c r="J4040" s="1">
        <v>0</v>
      </c>
      <c r="K4040" s="1">
        <v>0</v>
      </c>
      <c r="L4040" s="1">
        <v>0</v>
      </c>
      <c r="M4040" s="1">
        <v>156</v>
      </c>
      <c r="N4040" s="1">
        <v>41.935483870967701</v>
      </c>
      <c r="O4040" s="1" t="s">
        <v>7188</v>
      </c>
    </row>
    <row r="4041" spans="1:15" x14ac:dyDescent="0.3">
      <c r="A4041" s="1" t="s">
        <v>5701</v>
      </c>
      <c r="B4041" s="1" t="s">
        <v>5772</v>
      </c>
      <c r="C4041" s="1">
        <v>3</v>
      </c>
      <c r="D4041" s="1" t="s">
        <v>7374</v>
      </c>
      <c r="E4041" s="1">
        <v>27</v>
      </c>
      <c r="F4041" s="1" t="s">
        <v>7410</v>
      </c>
      <c r="G4041" s="1" t="s">
        <v>5810</v>
      </c>
      <c r="H4041" s="1" t="s">
        <v>7187</v>
      </c>
      <c r="I4041" s="1" t="b">
        <v>0</v>
      </c>
      <c r="J4041" s="1">
        <v>2</v>
      </c>
      <c r="K4041" s="1">
        <v>0</v>
      </c>
      <c r="L4041" s="1">
        <v>0</v>
      </c>
      <c r="M4041" s="1">
        <v>49</v>
      </c>
      <c r="N4041" s="1">
        <v>13.172043010752599</v>
      </c>
      <c r="O4041" s="1" t="s">
        <v>7189</v>
      </c>
    </row>
    <row r="4042" spans="1:15" x14ac:dyDescent="0.3">
      <c r="A4042" s="1" t="s">
        <v>5701</v>
      </c>
      <c r="B4042" s="1" t="s">
        <v>5772</v>
      </c>
      <c r="C4042" s="1">
        <v>3</v>
      </c>
      <c r="D4042" s="1" t="s">
        <v>7374</v>
      </c>
      <c r="E4042" s="1">
        <v>27</v>
      </c>
      <c r="F4042" s="1" t="s">
        <v>7410</v>
      </c>
      <c r="G4042" s="1" t="s">
        <v>5801</v>
      </c>
      <c r="H4042" s="1" t="s">
        <v>7187</v>
      </c>
      <c r="I4042" s="1" t="b">
        <v>0</v>
      </c>
      <c r="J4042" s="1">
        <v>1</v>
      </c>
      <c r="K4042" s="1">
        <v>0</v>
      </c>
      <c r="L4042" s="1">
        <v>0</v>
      </c>
      <c r="M4042" s="1">
        <v>46</v>
      </c>
      <c r="N4042" s="1">
        <v>12.3655913978494</v>
      </c>
      <c r="O4042" s="1" t="s">
        <v>7190</v>
      </c>
    </row>
    <row r="4043" spans="1:15" x14ac:dyDescent="0.3">
      <c r="A4043" s="1" t="s">
        <v>5701</v>
      </c>
      <c r="B4043" s="1" t="s">
        <v>5772</v>
      </c>
      <c r="C4043" s="1">
        <v>3</v>
      </c>
      <c r="D4043" s="1" t="s">
        <v>7374</v>
      </c>
      <c r="E4043" s="1">
        <v>27</v>
      </c>
      <c r="F4043" s="1" t="s">
        <v>7410</v>
      </c>
      <c r="G4043" s="1" t="s">
        <v>5803</v>
      </c>
      <c r="H4043" s="1" t="s">
        <v>7192</v>
      </c>
      <c r="I4043" s="1" t="b">
        <v>0</v>
      </c>
      <c r="J4043" s="1">
        <v>0</v>
      </c>
      <c r="K4043" s="1">
        <v>1</v>
      </c>
      <c r="L4043" s="1">
        <v>0</v>
      </c>
      <c r="M4043" s="1">
        <v>23</v>
      </c>
      <c r="N4043" s="1">
        <v>6.1827956989247301</v>
      </c>
      <c r="O4043" s="1" t="s">
        <v>7193</v>
      </c>
    </row>
    <row r="4044" spans="1:15" x14ac:dyDescent="0.3">
      <c r="A4044" s="1" t="s">
        <v>5701</v>
      </c>
      <c r="B4044" s="1" t="s">
        <v>5772</v>
      </c>
      <c r="C4044" s="1">
        <v>3</v>
      </c>
      <c r="D4044" s="1" t="s">
        <v>7374</v>
      </c>
      <c r="E4044" s="1">
        <v>27</v>
      </c>
      <c r="F4044" s="1" t="s">
        <v>7410</v>
      </c>
      <c r="G4044" s="1" t="s">
        <v>5803</v>
      </c>
      <c r="H4044" s="1" t="s">
        <v>7195</v>
      </c>
      <c r="I4044" s="1" t="b">
        <v>0</v>
      </c>
      <c r="J4044" s="1">
        <v>0</v>
      </c>
      <c r="K4044" s="1">
        <v>1</v>
      </c>
      <c r="L4044" s="1">
        <v>0</v>
      </c>
      <c r="M4044" s="1">
        <v>15</v>
      </c>
      <c r="N4044" s="1">
        <v>4.0322580645161299</v>
      </c>
      <c r="O4044" s="1" t="s">
        <v>7196</v>
      </c>
    </row>
    <row r="4045" spans="1:15" x14ac:dyDescent="0.3">
      <c r="A4045" s="1" t="s">
        <v>5701</v>
      </c>
      <c r="B4045" s="1" t="s">
        <v>5772</v>
      </c>
      <c r="C4045" s="1">
        <v>3</v>
      </c>
      <c r="D4045" s="1" t="s">
        <v>7374</v>
      </c>
      <c r="E4045" s="1">
        <v>27</v>
      </c>
      <c r="F4045" s="1" t="s">
        <v>7410</v>
      </c>
      <c r="G4045" s="1" t="s">
        <v>5834</v>
      </c>
      <c r="H4045" s="1" t="s">
        <v>7187</v>
      </c>
      <c r="I4045" s="1" t="b">
        <v>0</v>
      </c>
      <c r="J4045" s="1">
        <v>21</v>
      </c>
      <c r="K4045" s="1">
        <v>0</v>
      </c>
      <c r="L4045" s="1">
        <v>0</v>
      </c>
      <c r="M4045" s="1">
        <v>6</v>
      </c>
      <c r="N4045" s="1">
        <v>1.61290322580645</v>
      </c>
      <c r="O4045" s="1" t="s">
        <v>7191</v>
      </c>
    </row>
    <row r="4046" spans="1:15" x14ac:dyDescent="0.3">
      <c r="A4046" s="1" t="s">
        <v>5701</v>
      </c>
      <c r="B4046" s="1" t="s">
        <v>5772</v>
      </c>
      <c r="C4046" s="1">
        <v>3</v>
      </c>
      <c r="D4046" s="1" t="s">
        <v>7374</v>
      </c>
      <c r="E4046" s="1">
        <v>27</v>
      </c>
      <c r="F4046" s="1" t="s">
        <v>7410</v>
      </c>
      <c r="G4046" s="1" t="s">
        <v>5834</v>
      </c>
      <c r="H4046" s="1" t="s">
        <v>7187</v>
      </c>
      <c r="I4046" s="1" t="b">
        <v>0</v>
      </c>
      <c r="J4046" s="1">
        <v>20</v>
      </c>
      <c r="K4046" s="1">
        <v>0</v>
      </c>
      <c r="L4046" s="1">
        <v>0</v>
      </c>
      <c r="M4046" s="1">
        <v>5</v>
      </c>
      <c r="N4046" s="1">
        <v>1.34408602150537</v>
      </c>
      <c r="O4046" s="1" t="s">
        <v>7215</v>
      </c>
    </row>
    <row r="4047" spans="1:15" x14ac:dyDescent="0.3">
      <c r="A4047" s="1" t="s">
        <v>5701</v>
      </c>
      <c r="B4047" s="1" t="s">
        <v>5772</v>
      </c>
      <c r="C4047" s="1">
        <v>3</v>
      </c>
      <c r="D4047" s="1" t="s">
        <v>7374</v>
      </c>
      <c r="E4047" s="1">
        <v>27</v>
      </c>
      <c r="F4047" s="1" t="s">
        <v>7410</v>
      </c>
      <c r="G4047" s="1" t="s">
        <v>5834</v>
      </c>
      <c r="H4047" s="1" t="s">
        <v>7187</v>
      </c>
      <c r="I4047" s="1" t="b">
        <v>0</v>
      </c>
      <c r="J4047" s="1">
        <v>7</v>
      </c>
      <c r="K4047" s="1">
        <v>0</v>
      </c>
      <c r="L4047" s="1">
        <v>0</v>
      </c>
      <c r="M4047" s="1">
        <v>4</v>
      </c>
      <c r="N4047" s="1">
        <v>1.0752688172042999</v>
      </c>
      <c r="O4047" s="1" t="s">
        <v>7216</v>
      </c>
    </row>
    <row r="4048" spans="1:15" x14ac:dyDescent="0.3">
      <c r="A4048" s="1" t="s">
        <v>5701</v>
      </c>
      <c r="B4048" s="1" t="s">
        <v>5772</v>
      </c>
      <c r="C4048" s="1">
        <v>3</v>
      </c>
      <c r="D4048" s="1" t="s">
        <v>7374</v>
      </c>
      <c r="E4048" s="1">
        <v>28</v>
      </c>
      <c r="F4048" s="1" t="s">
        <v>7411</v>
      </c>
      <c r="G4048" s="1" t="s">
        <v>5816</v>
      </c>
      <c r="H4048" s="1" t="s">
        <v>7187</v>
      </c>
      <c r="I4048" s="1" t="b">
        <v>0</v>
      </c>
      <c r="J4048" s="1">
        <v>3</v>
      </c>
      <c r="K4048" s="1">
        <v>0</v>
      </c>
      <c r="L4048" s="1">
        <v>0</v>
      </c>
      <c r="M4048" s="1">
        <v>180</v>
      </c>
      <c r="N4048" s="1">
        <v>28.169014084507001</v>
      </c>
      <c r="O4048" s="1" t="s">
        <v>7197</v>
      </c>
    </row>
    <row r="4049" spans="1:15" x14ac:dyDescent="0.3">
      <c r="A4049" s="1" t="s">
        <v>5701</v>
      </c>
      <c r="B4049" s="1" t="s">
        <v>5772</v>
      </c>
      <c r="C4049" s="1">
        <v>3</v>
      </c>
      <c r="D4049" s="1" t="s">
        <v>7374</v>
      </c>
      <c r="E4049" s="1">
        <v>28</v>
      </c>
      <c r="F4049" s="1" t="s">
        <v>7411</v>
      </c>
      <c r="G4049" s="1" t="s">
        <v>5810</v>
      </c>
      <c r="H4049" s="1" t="s">
        <v>7187</v>
      </c>
      <c r="I4049" s="1" t="b">
        <v>0</v>
      </c>
      <c r="J4049" s="1">
        <v>2</v>
      </c>
      <c r="K4049" s="1">
        <v>0</v>
      </c>
      <c r="L4049" s="1">
        <v>0</v>
      </c>
      <c r="M4049" s="1">
        <v>144</v>
      </c>
      <c r="N4049" s="1">
        <v>22.5352112676056</v>
      </c>
      <c r="O4049" s="1" t="s">
        <v>7189</v>
      </c>
    </row>
    <row r="4050" spans="1:15" x14ac:dyDescent="0.3">
      <c r="A4050" s="1" t="s">
        <v>5701</v>
      </c>
      <c r="B4050" s="1" t="s">
        <v>5772</v>
      </c>
      <c r="C4050" s="1">
        <v>3</v>
      </c>
      <c r="D4050" s="1" t="s">
        <v>7374</v>
      </c>
      <c r="E4050" s="1">
        <v>28</v>
      </c>
      <c r="F4050" s="1" t="s">
        <v>7411</v>
      </c>
      <c r="G4050" s="1" t="s">
        <v>5801</v>
      </c>
      <c r="H4050" s="1" t="s">
        <v>7187</v>
      </c>
      <c r="I4050" s="1" t="b">
        <v>0</v>
      </c>
      <c r="J4050" s="1">
        <v>1</v>
      </c>
      <c r="K4050" s="1">
        <v>0</v>
      </c>
      <c r="L4050" s="1">
        <v>0</v>
      </c>
      <c r="M4050" s="1">
        <v>136</v>
      </c>
      <c r="N4050" s="1">
        <v>21.2832550860719</v>
      </c>
      <c r="O4050" s="1" t="s">
        <v>7190</v>
      </c>
    </row>
    <row r="4051" spans="1:15" x14ac:dyDescent="0.3">
      <c r="A4051" s="1" t="s">
        <v>5701</v>
      </c>
      <c r="B4051" s="1" t="s">
        <v>5772</v>
      </c>
      <c r="C4051" s="1">
        <v>3</v>
      </c>
      <c r="D4051" s="1" t="s">
        <v>7374</v>
      </c>
      <c r="E4051" s="1">
        <v>28</v>
      </c>
      <c r="F4051" s="1" t="s">
        <v>7411</v>
      </c>
      <c r="G4051" s="1" t="s">
        <v>5814</v>
      </c>
      <c r="H4051" s="1" t="s">
        <v>7187</v>
      </c>
      <c r="I4051" s="1" t="b">
        <v>1</v>
      </c>
      <c r="J4051" s="1">
        <v>0</v>
      </c>
      <c r="K4051" s="1">
        <v>0</v>
      </c>
      <c r="L4051" s="1">
        <v>0</v>
      </c>
      <c r="M4051" s="1">
        <v>41</v>
      </c>
      <c r="N4051" s="1">
        <v>6.4162754303599296</v>
      </c>
      <c r="O4051" s="1" t="s">
        <v>7188</v>
      </c>
    </row>
    <row r="4052" spans="1:15" x14ac:dyDescent="0.3">
      <c r="A4052" s="1" t="s">
        <v>5701</v>
      </c>
      <c r="B4052" s="1" t="s">
        <v>5772</v>
      </c>
      <c r="C4052" s="1">
        <v>3</v>
      </c>
      <c r="D4052" s="1" t="s">
        <v>7374</v>
      </c>
      <c r="E4052" s="1">
        <v>28</v>
      </c>
      <c r="F4052" s="1" t="s">
        <v>7411</v>
      </c>
      <c r="G4052" s="1" t="s">
        <v>5803</v>
      </c>
      <c r="H4052" s="1" t="s">
        <v>7192</v>
      </c>
      <c r="I4052" s="1" t="b">
        <v>0</v>
      </c>
      <c r="J4052" s="1">
        <v>0</v>
      </c>
      <c r="K4052" s="1">
        <v>1</v>
      </c>
      <c r="L4052" s="1">
        <v>0</v>
      </c>
      <c r="M4052" s="1">
        <v>19</v>
      </c>
      <c r="N4052" s="1">
        <v>2.9733959311424099</v>
      </c>
      <c r="O4052" s="1" t="s">
        <v>7193</v>
      </c>
    </row>
    <row r="4053" spans="1:15" x14ac:dyDescent="0.3">
      <c r="A4053" s="1" t="s">
        <v>5701</v>
      </c>
      <c r="B4053" s="1" t="s">
        <v>5772</v>
      </c>
      <c r="C4053" s="1">
        <v>3</v>
      </c>
      <c r="D4053" s="1" t="s">
        <v>7374</v>
      </c>
      <c r="E4053" s="1">
        <v>28</v>
      </c>
      <c r="F4053" s="1" t="s">
        <v>7411</v>
      </c>
      <c r="G4053" s="1" t="s">
        <v>5834</v>
      </c>
      <c r="H4053" s="1" t="s">
        <v>7187</v>
      </c>
      <c r="I4053" s="1" t="b">
        <v>0</v>
      </c>
      <c r="J4053" s="1">
        <v>9</v>
      </c>
      <c r="K4053" s="1">
        <v>0</v>
      </c>
      <c r="L4053" s="1">
        <v>1</v>
      </c>
      <c r="M4053" s="1">
        <v>12</v>
      </c>
      <c r="N4053" s="1">
        <v>1.87793427230046</v>
      </c>
      <c r="O4053" s="1" t="s">
        <v>7412</v>
      </c>
    </row>
    <row r="4054" spans="1:15" x14ac:dyDescent="0.3">
      <c r="A4054" s="1" t="s">
        <v>5701</v>
      </c>
      <c r="B4054" s="1" t="s">
        <v>5772</v>
      </c>
      <c r="C4054" s="1">
        <v>3</v>
      </c>
      <c r="D4054" s="1" t="s">
        <v>7374</v>
      </c>
      <c r="E4054" s="1">
        <v>28</v>
      </c>
      <c r="F4054" s="1" t="s">
        <v>7411</v>
      </c>
      <c r="G4054" s="1" t="s">
        <v>5803</v>
      </c>
      <c r="H4054" s="1" t="s">
        <v>7195</v>
      </c>
      <c r="I4054" s="1" t="b">
        <v>0</v>
      </c>
      <c r="J4054" s="1">
        <v>0</v>
      </c>
      <c r="K4054" s="1">
        <v>1</v>
      </c>
      <c r="L4054" s="1">
        <v>0</v>
      </c>
      <c r="M4054" s="1">
        <v>8</v>
      </c>
      <c r="N4054" s="1">
        <v>1.25195618153364</v>
      </c>
      <c r="O4054" s="1" t="s">
        <v>7413</v>
      </c>
    </row>
    <row r="4055" spans="1:15" x14ac:dyDescent="0.3">
      <c r="A4055" s="1" t="s">
        <v>5701</v>
      </c>
      <c r="B4055" s="1" t="s">
        <v>5772</v>
      </c>
      <c r="C4055" s="1">
        <v>3</v>
      </c>
      <c r="D4055" s="1" t="s">
        <v>7374</v>
      </c>
      <c r="E4055" s="1">
        <v>28</v>
      </c>
      <c r="F4055" s="1" t="s">
        <v>7411</v>
      </c>
      <c r="G4055" s="1" t="s">
        <v>5803</v>
      </c>
      <c r="H4055" s="1" t="s">
        <v>7195</v>
      </c>
      <c r="I4055" s="1" t="b">
        <v>0</v>
      </c>
      <c r="J4055" s="1">
        <v>0</v>
      </c>
      <c r="K4055" s="1">
        <v>1</v>
      </c>
      <c r="L4055" s="1">
        <v>0</v>
      </c>
      <c r="M4055" s="1">
        <v>7</v>
      </c>
      <c r="N4055" s="1">
        <v>1.0954616588419399</v>
      </c>
      <c r="O4055" s="1" t="s">
        <v>7196</v>
      </c>
    </row>
    <row r="4056" spans="1:15" x14ac:dyDescent="0.3">
      <c r="A4056" s="1" t="s">
        <v>5701</v>
      </c>
      <c r="B4056" s="1" t="s">
        <v>5772</v>
      </c>
      <c r="C4056" s="1">
        <v>3</v>
      </c>
      <c r="D4056" s="1" t="s">
        <v>7374</v>
      </c>
      <c r="E4056" s="1">
        <v>29</v>
      </c>
      <c r="F4056" s="1" t="s">
        <v>7414</v>
      </c>
      <c r="G4056" s="1" t="s">
        <v>5814</v>
      </c>
      <c r="H4056" s="1" t="s">
        <v>7187</v>
      </c>
      <c r="I4056" s="1" t="b">
        <v>1</v>
      </c>
      <c r="J4056" s="1">
        <v>0</v>
      </c>
      <c r="K4056" s="1">
        <v>0</v>
      </c>
      <c r="L4056" s="1">
        <v>0</v>
      </c>
      <c r="M4056" s="1">
        <v>252</v>
      </c>
      <c r="N4056" s="1">
        <v>90</v>
      </c>
      <c r="O4056" s="1" t="s">
        <v>7188</v>
      </c>
    </row>
    <row r="4057" spans="1:15" x14ac:dyDescent="0.3">
      <c r="A4057" s="1" t="s">
        <v>5701</v>
      </c>
      <c r="B4057" s="1" t="s">
        <v>5772</v>
      </c>
      <c r="C4057" s="1">
        <v>3</v>
      </c>
      <c r="D4057" s="1" t="s">
        <v>7374</v>
      </c>
      <c r="E4057" s="1">
        <v>29</v>
      </c>
      <c r="F4057" s="1" t="s">
        <v>7414</v>
      </c>
      <c r="G4057" s="1" t="s">
        <v>5801</v>
      </c>
      <c r="H4057" s="1" t="s">
        <v>7187</v>
      </c>
      <c r="I4057" s="1" t="b">
        <v>0</v>
      </c>
      <c r="J4057" s="1">
        <v>1</v>
      </c>
      <c r="K4057" s="1">
        <v>0</v>
      </c>
      <c r="L4057" s="1">
        <v>0</v>
      </c>
      <c r="M4057" s="1">
        <v>5</v>
      </c>
      <c r="N4057" s="1">
        <v>1.78571428571428</v>
      </c>
      <c r="O4057" s="1" t="s">
        <v>7190</v>
      </c>
    </row>
    <row r="4058" spans="1:15" x14ac:dyDescent="0.3">
      <c r="A4058" s="1" t="s">
        <v>5701</v>
      </c>
      <c r="B4058" s="1" t="s">
        <v>5772</v>
      </c>
      <c r="C4058" s="1">
        <v>-1</v>
      </c>
      <c r="D4058" s="1" t="s">
        <v>7374</v>
      </c>
      <c r="E4058" s="1">
        <v>-1</v>
      </c>
      <c r="F4058" s="1" t="s">
        <v>7415</v>
      </c>
      <c r="G4058" s="1" t="s">
        <v>5814</v>
      </c>
      <c r="H4058" s="1" t="s">
        <v>7187</v>
      </c>
      <c r="I4058" s="1" t="b">
        <v>1</v>
      </c>
      <c r="J4058" s="1">
        <v>0</v>
      </c>
      <c r="K4058" s="1">
        <v>0</v>
      </c>
      <c r="L4058" s="1">
        <v>0</v>
      </c>
      <c r="M4058" s="1">
        <v>706</v>
      </c>
      <c r="N4058" s="1">
        <v>93.758300132802106</v>
      </c>
      <c r="O4058" s="1" t="s">
        <v>7188</v>
      </c>
    </row>
    <row r="4059" spans="1:15" x14ac:dyDescent="0.3">
      <c r="A4059" s="1" t="s">
        <v>5701</v>
      </c>
      <c r="B4059" s="1" t="s">
        <v>5772</v>
      </c>
      <c r="C4059" s="1">
        <v>-1</v>
      </c>
      <c r="D4059" s="1" t="s">
        <v>7374</v>
      </c>
      <c r="E4059" s="1">
        <v>-1</v>
      </c>
      <c r="F4059" s="1" t="s">
        <v>7416</v>
      </c>
      <c r="G4059" s="1" t="s">
        <v>5814</v>
      </c>
      <c r="H4059" s="1" t="s">
        <v>7187</v>
      </c>
      <c r="I4059" s="1" t="b">
        <v>1</v>
      </c>
      <c r="J4059" s="1">
        <v>0</v>
      </c>
      <c r="K4059" s="1">
        <v>0</v>
      </c>
      <c r="L4059" s="1">
        <v>0</v>
      </c>
      <c r="M4059" s="1">
        <v>792</v>
      </c>
      <c r="N4059" s="1">
        <v>74.226804123711304</v>
      </c>
      <c r="O4059" s="1" t="s">
        <v>7188</v>
      </c>
    </row>
    <row r="4060" spans="1:15" x14ac:dyDescent="0.3">
      <c r="A4060" s="1" t="s">
        <v>5701</v>
      </c>
      <c r="B4060" s="1" t="s">
        <v>5772</v>
      </c>
      <c r="C4060" s="1">
        <v>-1</v>
      </c>
      <c r="D4060" s="1" t="s">
        <v>7374</v>
      </c>
      <c r="E4060" s="1">
        <v>-1</v>
      </c>
      <c r="F4060" s="1" t="s">
        <v>7416</v>
      </c>
      <c r="G4060" s="1" t="s">
        <v>5834</v>
      </c>
      <c r="H4060" s="1" t="s">
        <v>7417</v>
      </c>
      <c r="I4060" s="1" t="b">
        <v>0</v>
      </c>
      <c r="J4060" s="1">
        <v>0</v>
      </c>
      <c r="K4060" s="1">
        <v>9</v>
      </c>
      <c r="L4060" s="1">
        <v>2</v>
      </c>
      <c r="M4060" s="1">
        <v>28</v>
      </c>
      <c r="N4060" s="1">
        <v>2.6241799437675701</v>
      </c>
      <c r="O4060" s="1" t="s">
        <v>7418</v>
      </c>
    </row>
    <row r="4061" spans="1:15" x14ac:dyDescent="0.3">
      <c r="A4061" s="1" t="s">
        <v>5701</v>
      </c>
      <c r="B4061" s="1" t="s">
        <v>5772</v>
      </c>
      <c r="C4061" s="1">
        <v>-1</v>
      </c>
      <c r="D4061" s="1" t="s">
        <v>7374</v>
      </c>
      <c r="E4061" s="1">
        <v>-1</v>
      </c>
      <c r="F4061" s="1" t="s">
        <v>7416</v>
      </c>
      <c r="G4061" s="1" t="s">
        <v>5803</v>
      </c>
      <c r="H4061" s="1" t="s">
        <v>7419</v>
      </c>
      <c r="I4061" s="1" t="b">
        <v>0</v>
      </c>
      <c r="J4061" s="1">
        <v>0</v>
      </c>
      <c r="K4061" s="1">
        <v>1</v>
      </c>
      <c r="L4061" s="1">
        <v>7</v>
      </c>
      <c r="M4061" s="1">
        <v>14</v>
      </c>
      <c r="N4061" s="1">
        <v>1.31208997188378</v>
      </c>
      <c r="O4061" s="1" t="s">
        <v>7420</v>
      </c>
    </row>
    <row r="4062" spans="1:15" x14ac:dyDescent="0.3">
      <c r="A4062" s="1" t="s">
        <v>5701</v>
      </c>
      <c r="B4062" s="1" t="s">
        <v>5772</v>
      </c>
      <c r="C4062" s="1">
        <v>-1</v>
      </c>
      <c r="D4062" s="1" t="s">
        <v>7374</v>
      </c>
      <c r="E4062" s="1">
        <v>-1</v>
      </c>
      <c r="F4062" s="1" t="s">
        <v>7416</v>
      </c>
      <c r="G4062" s="1" t="s">
        <v>5908</v>
      </c>
      <c r="H4062" s="1" t="s">
        <v>7187</v>
      </c>
      <c r="I4062" s="1" t="b">
        <v>0</v>
      </c>
      <c r="J4062" s="1">
        <v>0</v>
      </c>
      <c r="K4062" s="1">
        <v>0</v>
      </c>
      <c r="L4062" s="1">
        <v>1</v>
      </c>
      <c r="M4062" s="1">
        <v>12</v>
      </c>
      <c r="N4062" s="1">
        <v>1.12464854732896</v>
      </c>
      <c r="O4062" s="1" t="s">
        <v>7421</v>
      </c>
    </row>
    <row r="4063" spans="1:15" x14ac:dyDescent="0.3">
      <c r="A4063" s="1" t="s">
        <v>5701</v>
      </c>
      <c r="B4063" s="1" t="s">
        <v>5772</v>
      </c>
      <c r="C4063" s="1">
        <v>-1</v>
      </c>
      <c r="D4063" s="1" t="s">
        <v>7374</v>
      </c>
      <c r="E4063" s="1">
        <v>-1</v>
      </c>
      <c r="F4063" s="1" t="s">
        <v>7416</v>
      </c>
      <c r="G4063" s="1" t="s">
        <v>5834</v>
      </c>
      <c r="H4063" s="1" t="s">
        <v>7422</v>
      </c>
      <c r="I4063" s="1" t="b">
        <v>0</v>
      </c>
      <c r="J4063" s="1">
        <v>0</v>
      </c>
      <c r="K4063" s="1">
        <v>8</v>
      </c>
      <c r="L4063" s="1">
        <v>7</v>
      </c>
      <c r="M4063" s="1">
        <v>11</v>
      </c>
      <c r="N4063" s="1">
        <v>1.0309278350515401</v>
      </c>
      <c r="O4063" s="1" t="s">
        <v>7423</v>
      </c>
    </row>
    <row r="4064" spans="1:15" x14ac:dyDescent="0.3">
      <c r="A4064" s="1" t="s">
        <v>5701</v>
      </c>
      <c r="B4064" s="1" t="s">
        <v>5772</v>
      </c>
      <c r="C4064" s="1">
        <v>-1</v>
      </c>
      <c r="D4064" s="1" t="s">
        <v>7374</v>
      </c>
      <c r="E4064" s="1">
        <v>-1</v>
      </c>
      <c r="F4064" s="1" t="s">
        <v>7424</v>
      </c>
      <c r="G4064" s="1" t="s">
        <v>5814</v>
      </c>
      <c r="H4064" s="1" t="s">
        <v>7187</v>
      </c>
      <c r="I4064" s="1" t="b">
        <v>1</v>
      </c>
      <c r="J4064" s="1">
        <v>0</v>
      </c>
      <c r="K4064" s="1">
        <v>0</v>
      </c>
      <c r="L4064" s="1">
        <v>0</v>
      </c>
      <c r="M4064" s="1">
        <v>818</v>
      </c>
      <c r="N4064" s="1">
        <v>87.206823027718499</v>
      </c>
      <c r="O4064" s="1" t="s">
        <v>7188</v>
      </c>
    </row>
    <row r="4065" spans="1:15" x14ac:dyDescent="0.3">
      <c r="A4065" s="1" t="s">
        <v>5701</v>
      </c>
      <c r="B4065" s="1" t="s">
        <v>5772</v>
      </c>
      <c r="C4065" s="1">
        <v>-1</v>
      </c>
      <c r="D4065" s="1" t="s">
        <v>7374</v>
      </c>
      <c r="E4065" s="1">
        <v>-1</v>
      </c>
      <c r="F4065" s="1" t="s">
        <v>7424</v>
      </c>
      <c r="G4065" s="1" t="s">
        <v>5816</v>
      </c>
      <c r="H4065" s="1" t="s">
        <v>7187</v>
      </c>
      <c r="I4065" s="1" t="b">
        <v>0</v>
      </c>
      <c r="J4065" s="1">
        <v>3</v>
      </c>
      <c r="K4065" s="1">
        <v>0</v>
      </c>
      <c r="L4065" s="1">
        <v>8</v>
      </c>
      <c r="M4065" s="1">
        <v>10</v>
      </c>
      <c r="N4065" s="1">
        <v>1.0660980810234499</v>
      </c>
      <c r="O4065" s="1" t="s">
        <v>7425</v>
      </c>
    </row>
    <row r="4066" spans="1:15" x14ac:dyDescent="0.3">
      <c r="A4066" s="1" t="s">
        <v>5700</v>
      </c>
      <c r="B4066" s="1" t="s">
        <v>5772</v>
      </c>
      <c r="C4066" s="1">
        <v>4</v>
      </c>
      <c r="D4066" s="1" t="s">
        <v>7426</v>
      </c>
      <c r="E4066" s="1">
        <v>0</v>
      </c>
      <c r="F4066" s="1" t="s">
        <v>7427</v>
      </c>
      <c r="G4066" s="1" t="s">
        <v>5834</v>
      </c>
      <c r="H4066" s="1" t="s">
        <v>7187</v>
      </c>
      <c r="I4066" s="1" t="b">
        <v>0</v>
      </c>
      <c r="J4066" s="1">
        <v>21</v>
      </c>
      <c r="K4066" s="1">
        <v>0</v>
      </c>
      <c r="L4066" s="1">
        <v>0</v>
      </c>
      <c r="M4066" s="1">
        <v>12</v>
      </c>
      <c r="N4066" s="1">
        <v>22.641509433962199</v>
      </c>
      <c r="O4066" s="1" t="s">
        <v>7191</v>
      </c>
    </row>
    <row r="4067" spans="1:15" x14ac:dyDescent="0.3">
      <c r="A4067" s="1" t="s">
        <v>5700</v>
      </c>
      <c r="B4067" s="1" t="s">
        <v>5772</v>
      </c>
      <c r="C4067" s="1">
        <v>4</v>
      </c>
      <c r="D4067" s="1" t="s">
        <v>7426</v>
      </c>
      <c r="E4067" s="1">
        <v>0</v>
      </c>
      <c r="F4067" s="1" t="s">
        <v>7427</v>
      </c>
      <c r="G4067" s="1" t="s">
        <v>5834</v>
      </c>
      <c r="H4067" s="1" t="s">
        <v>7187</v>
      </c>
      <c r="I4067" s="1" t="b">
        <v>0</v>
      </c>
      <c r="J4067" s="1">
        <v>8</v>
      </c>
      <c r="K4067" s="1">
        <v>0</v>
      </c>
      <c r="L4067" s="1">
        <v>0</v>
      </c>
      <c r="M4067" s="1">
        <v>10</v>
      </c>
      <c r="N4067" s="1">
        <v>18.867924528301799</v>
      </c>
      <c r="O4067" s="1" t="s">
        <v>7363</v>
      </c>
    </row>
    <row r="4068" spans="1:15" x14ac:dyDescent="0.3">
      <c r="A4068" s="1" t="s">
        <v>5700</v>
      </c>
      <c r="B4068" s="1" t="s">
        <v>5772</v>
      </c>
      <c r="C4068" s="1">
        <v>4</v>
      </c>
      <c r="D4068" s="1" t="s">
        <v>7426</v>
      </c>
      <c r="E4068" s="1">
        <v>0</v>
      </c>
      <c r="F4068" s="1" t="s">
        <v>7427</v>
      </c>
      <c r="G4068" s="1" t="s">
        <v>5816</v>
      </c>
      <c r="H4068" s="1" t="s">
        <v>7187</v>
      </c>
      <c r="I4068" s="1" t="b">
        <v>0</v>
      </c>
      <c r="J4068" s="1">
        <v>3</v>
      </c>
      <c r="K4068" s="1">
        <v>0</v>
      </c>
      <c r="L4068" s="1">
        <v>0</v>
      </c>
      <c r="M4068" s="1">
        <v>5</v>
      </c>
      <c r="N4068" s="1">
        <v>9.4339622641509404</v>
      </c>
      <c r="O4068" s="1" t="s">
        <v>7197</v>
      </c>
    </row>
    <row r="4069" spans="1:15" x14ac:dyDescent="0.3">
      <c r="A4069" s="1" t="s">
        <v>5700</v>
      </c>
      <c r="B4069" s="1" t="s">
        <v>5772</v>
      </c>
      <c r="C4069" s="1">
        <v>4</v>
      </c>
      <c r="D4069" s="1" t="s">
        <v>7426</v>
      </c>
      <c r="E4069" s="1">
        <v>0</v>
      </c>
      <c r="F4069" s="1" t="s">
        <v>7427</v>
      </c>
      <c r="G4069" s="1" t="s">
        <v>5810</v>
      </c>
      <c r="H4069" s="1" t="s">
        <v>7187</v>
      </c>
      <c r="I4069" s="1" t="b">
        <v>0</v>
      </c>
      <c r="J4069" s="1">
        <v>2</v>
      </c>
      <c r="K4069" s="1">
        <v>0</v>
      </c>
      <c r="L4069" s="1">
        <v>0</v>
      </c>
      <c r="M4069" s="1">
        <v>5</v>
      </c>
      <c r="N4069" s="1">
        <v>9.4339622641509404</v>
      </c>
      <c r="O4069" s="1" t="s">
        <v>7189</v>
      </c>
    </row>
    <row r="4070" spans="1:15" x14ac:dyDescent="0.3">
      <c r="A4070" s="1" t="s">
        <v>5700</v>
      </c>
      <c r="B4070" s="1" t="s">
        <v>5772</v>
      </c>
      <c r="C4070" s="1">
        <v>4</v>
      </c>
      <c r="D4070" s="1" t="s">
        <v>7426</v>
      </c>
      <c r="E4070" s="1">
        <v>0</v>
      </c>
      <c r="F4070" s="1" t="s">
        <v>7427</v>
      </c>
      <c r="G4070" s="1" t="s">
        <v>5814</v>
      </c>
      <c r="H4070" s="1" t="s">
        <v>7187</v>
      </c>
      <c r="I4070" s="1" t="b">
        <v>1</v>
      </c>
      <c r="J4070" s="1">
        <v>0</v>
      </c>
      <c r="K4070" s="1">
        <v>0</v>
      </c>
      <c r="L4070" s="1">
        <v>0</v>
      </c>
      <c r="M4070" s="1">
        <v>5</v>
      </c>
      <c r="N4070" s="1">
        <v>9.4339622641509404</v>
      </c>
      <c r="O4070" s="1" t="s">
        <v>7188</v>
      </c>
    </row>
    <row r="4071" spans="1:15" x14ac:dyDescent="0.3">
      <c r="A4071" s="1" t="s">
        <v>5700</v>
      </c>
      <c r="B4071" s="1" t="s">
        <v>5772</v>
      </c>
      <c r="C4071" s="1">
        <v>4</v>
      </c>
      <c r="D4071" s="1" t="s">
        <v>7426</v>
      </c>
      <c r="E4071" s="1">
        <v>0</v>
      </c>
      <c r="F4071" s="1" t="s">
        <v>7427</v>
      </c>
      <c r="G4071" s="1" t="s">
        <v>5834</v>
      </c>
      <c r="H4071" s="1" t="s">
        <v>7187</v>
      </c>
      <c r="I4071" s="1" t="b">
        <v>0</v>
      </c>
      <c r="J4071" s="1">
        <v>8</v>
      </c>
      <c r="K4071" s="1">
        <v>0</v>
      </c>
      <c r="L4071" s="1">
        <v>1</v>
      </c>
      <c r="M4071" s="1">
        <v>3</v>
      </c>
      <c r="N4071" s="1">
        <v>5.6603773584905603</v>
      </c>
      <c r="O4071" s="1" t="s">
        <v>7428</v>
      </c>
    </row>
    <row r="4072" spans="1:15" x14ac:dyDescent="0.3">
      <c r="A4072" s="1" t="s">
        <v>5700</v>
      </c>
      <c r="B4072" s="1" t="s">
        <v>5772</v>
      </c>
      <c r="C4072" s="1">
        <v>4</v>
      </c>
      <c r="D4072" s="1" t="s">
        <v>7426</v>
      </c>
      <c r="E4072" s="1">
        <v>0</v>
      </c>
      <c r="F4072" s="1" t="s">
        <v>7427</v>
      </c>
      <c r="G4072" s="1" t="s">
        <v>5834</v>
      </c>
      <c r="H4072" s="1" t="s">
        <v>7187</v>
      </c>
      <c r="I4072" s="1" t="b">
        <v>0</v>
      </c>
      <c r="J4072" s="1">
        <v>8</v>
      </c>
      <c r="K4072" s="1">
        <v>0</v>
      </c>
      <c r="L4072" s="1">
        <v>0</v>
      </c>
      <c r="M4072" s="1">
        <v>2</v>
      </c>
      <c r="N4072" s="1">
        <v>3.7735849056603699</v>
      </c>
      <c r="O4072" s="1" t="s">
        <v>7258</v>
      </c>
    </row>
    <row r="4073" spans="1:15" x14ac:dyDescent="0.3">
      <c r="A4073" s="1" t="s">
        <v>5700</v>
      </c>
      <c r="B4073" s="1" t="s">
        <v>5772</v>
      </c>
      <c r="C4073" s="1">
        <v>4</v>
      </c>
      <c r="D4073" s="1" t="s">
        <v>7426</v>
      </c>
      <c r="E4073" s="1">
        <v>0</v>
      </c>
      <c r="F4073" s="1" t="s">
        <v>7427</v>
      </c>
      <c r="G4073" s="1" t="s">
        <v>5801</v>
      </c>
      <c r="H4073" s="1" t="s">
        <v>7187</v>
      </c>
      <c r="I4073" s="1" t="b">
        <v>0</v>
      </c>
      <c r="J4073" s="1">
        <v>1</v>
      </c>
      <c r="K4073" s="1">
        <v>0</v>
      </c>
      <c r="L4073" s="1">
        <v>0</v>
      </c>
      <c r="M4073" s="1">
        <v>2</v>
      </c>
      <c r="N4073" s="1">
        <v>3.7735849056603699</v>
      </c>
      <c r="O4073" s="1" t="s">
        <v>7190</v>
      </c>
    </row>
    <row r="4074" spans="1:15" x14ac:dyDescent="0.3">
      <c r="A4074" s="1" t="s">
        <v>5700</v>
      </c>
      <c r="B4074" s="1" t="s">
        <v>5772</v>
      </c>
      <c r="C4074" s="1">
        <v>4</v>
      </c>
      <c r="D4074" s="1" t="s">
        <v>7426</v>
      </c>
      <c r="E4074" s="1">
        <v>0</v>
      </c>
      <c r="F4074" s="1" t="s">
        <v>7427</v>
      </c>
      <c r="G4074" s="1" t="s">
        <v>5840</v>
      </c>
      <c r="H4074" s="1" t="s">
        <v>7187</v>
      </c>
      <c r="I4074" s="1" t="b">
        <v>0</v>
      </c>
      <c r="J4074" s="1">
        <v>5</v>
      </c>
      <c r="K4074" s="1">
        <v>0</v>
      </c>
      <c r="L4074" s="1">
        <v>0</v>
      </c>
      <c r="M4074" s="1">
        <v>2</v>
      </c>
      <c r="N4074" s="1">
        <v>3.7735849056603699</v>
      </c>
      <c r="O4074" s="1" t="s">
        <v>7429</v>
      </c>
    </row>
    <row r="4075" spans="1:15" x14ac:dyDescent="0.3">
      <c r="A4075" s="1" t="s">
        <v>5700</v>
      </c>
      <c r="B4075" s="1" t="s">
        <v>5772</v>
      </c>
      <c r="C4075" s="1">
        <v>4</v>
      </c>
      <c r="D4075" s="1" t="s">
        <v>7426</v>
      </c>
      <c r="E4075" s="1">
        <v>0</v>
      </c>
      <c r="F4075" s="1" t="s">
        <v>7427</v>
      </c>
      <c r="G4075" s="1" t="s">
        <v>5803</v>
      </c>
      <c r="H4075" s="1" t="s">
        <v>7195</v>
      </c>
      <c r="I4075" s="1" t="b">
        <v>0</v>
      </c>
      <c r="J4075" s="1">
        <v>0</v>
      </c>
      <c r="K4075" s="1">
        <v>1</v>
      </c>
      <c r="L4075" s="1">
        <v>1</v>
      </c>
      <c r="M4075" s="1">
        <v>2</v>
      </c>
      <c r="N4075" s="1">
        <v>3.7735849056603699</v>
      </c>
      <c r="O4075" s="1" t="s">
        <v>7430</v>
      </c>
    </row>
    <row r="4076" spans="1:15" x14ac:dyDescent="0.3">
      <c r="A4076" s="1" t="s">
        <v>5700</v>
      </c>
      <c r="B4076" s="1" t="s">
        <v>5772</v>
      </c>
      <c r="C4076" s="1">
        <v>4</v>
      </c>
      <c r="D4076" s="1" t="s">
        <v>7426</v>
      </c>
      <c r="E4076" s="1">
        <v>0</v>
      </c>
      <c r="F4076" s="1" t="s">
        <v>7427</v>
      </c>
      <c r="G4076" s="1" t="s">
        <v>5803</v>
      </c>
      <c r="H4076" s="1" t="s">
        <v>7195</v>
      </c>
      <c r="I4076" s="1" t="b">
        <v>0</v>
      </c>
      <c r="J4076" s="1">
        <v>0</v>
      </c>
      <c r="K4076" s="1">
        <v>1</v>
      </c>
      <c r="L4076" s="1">
        <v>0</v>
      </c>
      <c r="M4076" s="1">
        <v>2</v>
      </c>
      <c r="N4076" s="1">
        <v>3.7735849056603699</v>
      </c>
      <c r="O4076" s="1" t="s">
        <v>7196</v>
      </c>
    </row>
    <row r="4077" spans="1:15" x14ac:dyDescent="0.3">
      <c r="A4077" s="1" t="s">
        <v>5700</v>
      </c>
      <c r="B4077" s="1" t="s">
        <v>5772</v>
      </c>
      <c r="C4077" s="1">
        <v>4</v>
      </c>
      <c r="D4077" s="1" t="s">
        <v>7426</v>
      </c>
      <c r="E4077" s="1">
        <v>0</v>
      </c>
      <c r="F4077" s="1" t="s">
        <v>7427</v>
      </c>
      <c r="G4077" s="1" t="s">
        <v>5834</v>
      </c>
      <c r="H4077" s="1" t="s">
        <v>7187</v>
      </c>
      <c r="I4077" s="1" t="b">
        <v>0</v>
      </c>
      <c r="J4077" s="1">
        <v>8</v>
      </c>
      <c r="K4077" s="1">
        <v>0</v>
      </c>
      <c r="L4077" s="1">
        <v>2</v>
      </c>
      <c r="M4077" s="1">
        <v>1</v>
      </c>
      <c r="N4077" s="1">
        <v>1.88679245283018</v>
      </c>
      <c r="O4077" s="1" t="s">
        <v>7431</v>
      </c>
    </row>
    <row r="4078" spans="1:15" x14ac:dyDescent="0.3">
      <c r="A4078" s="1" t="s">
        <v>5700</v>
      </c>
      <c r="B4078" s="1" t="s">
        <v>5772</v>
      </c>
      <c r="C4078" s="1">
        <v>4</v>
      </c>
      <c r="D4078" s="1" t="s">
        <v>7426</v>
      </c>
      <c r="E4078" s="1">
        <v>0</v>
      </c>
      <c r="F4078" s="1" t="s">
        <v>7427</v>
      </c>
      <c r="G4078" s="1" t="s">
        <v>5834</v>
      </c>
      <c r="H4078" s="1" t="s">
        <v>7187</v>
      </c>
      <c r="I4078" s="1" t="b">
        <v>0</v>
      </c>
      <c r="J4078" s="1">
        <v>18</v>
      </c>
      <c r="K4078" s="1">
        <v>0</v>
      </c>
      <c r="L4078" s="1">
        <v>1</v>
      </c>
      <c r="M4078" s="1">
        <v>1</v>
      </c>
      <c r="N4078" s="1">
        <v>1.88679245283018</v>
      </c>
      <c r="O4078" s="1" t="s">
        <v>7432</v>
      </c>
    </row>
    <row r="4079" spans="1:15" x14ac:dyDescent="0.3">
      <c r="A4079" s="1" t="s">
        <v>5700</v>
      </c>
      <c r="B4079" s="1" t="s">
        <v>5772</v>
      </c>
      <c r="C4079" s="1">
        <v>4</v>
      </c>
      <c r="D4079" s="1" t="s">
        <v>7426</v>
      </c>
      <c r="E4079" s="1">
        <v>0</v>
      </c>
      <c r="F4079" s="1" t="s">
        <v>7427</v>
      </c>
      <c r="G4079" s="1" t="s">
        <v>5803</v>
      </c>
      <c r="H4079" s="1" t="s">
        <v>7192</v>
      </c>
      <c r="I4079" s="1" t="b">
        <v>0</v>
      </c>
      <c r="J4079" s="1">
        <v>0</v>
      </c>
      <c r="K4079" s="1">
        <v>1</v>
      </c>
      <c r="L4079" s="1">
        <v>0</v>
      </c>
      <c r="M4079" s="1">
        <v>1</v>
      </c>
      <c r="N4079" s="1">
        <v>1.88679245283018</v>
      </c>
      <c r="O4079" s="1" t="s">
        <v>7193</v>
      </c>
    </row>
    <row r="4080" spans="1:15" x14ac:dyDescent="0.3">
      <c r="A4080" s="1" t="s">
        <v>5700</v>
      </c>
      <c r="B4080" s="1" t="s">
        <v>5772</v>
      </c>
      <c r="C4080" s="1">
        <v>4</v>
      </c>
      <c r="D4080" s="1" t="s">
        <v>7426</v>
      </c>
      <c r="E4080" s="1">
        <v>1</v>
      </c>
      <c r="F4080" s="1" t="s">
        <v>7433</v>
      </c>
      <c r="G4080" s="1" t="s">
        <v>5814</v>
      </c>
      <c r="H4080" s="1" t="s">
        <v>7187</v>
      </c>
      <c r="I4080" s="1" t="b">
        <v>1</v>
      </c>
      <c r="J4080" s="1">
        <v>0</v>
      </c>
      <c r="K4080" s="1">
        <v>0</v>
      </c>
      <c r="L4080" s="1">
        <v>0</v>
      </c>
      <c r="M4080" s="1">
        <v>166</v>
      </c>
      <c r="N4080" s="1">
        <v>29.3805309734513</v>
      </c>
      <c r="O4080" s="1" t="s">
        <v>7188</v>
      </c>
    </row>
    <row r="4081" spans="1:15" x14ac:dyDescent="0.3">
      <c r="A4081" s="1" t="s">
        <v>5700</v>
      </c>
      <c r="B4081" s="1" t="s">
        <v>5772</v>
      </c>
      <c r="C4081" s="1">
        <v>4</v>
      </c>
      <c r="D4081" s="1" t="s">
        <v>7426</v>
      </c>
      <c r="E4081" s="1">
        <v>1</v>
      </c>
      <c r="F4081" s="1" t="s">
        <v>7433</v>
      </c>
      <c r="G4081" s="1" t="s">
        <v>5801</v>
      </c>
      <c r="H4081" s="1" t="s">
        <v>7187</v>
      </c>
      <c r="I4081" s="1" t="b">
        <v>0</v>
      </c>
      <c r="J4081" s="1">
        <v>1</v>
      </c>
      <c r="K4081" s="1">
        <v>0</v>
      </c>
      <c r="L4081" s="1">
        <v>0</v>
      </c>
      <c r="M4081" s="1">
        <v>103</v>
      </c>
      <c r="N4081" s="1">
        <v>18.230088495575199</v>
      </c>
      <c r="O4081" s="1" t="s">
        <v>7190</v>
      </c>
    </row>
    <row r="4082" spans="1:15" x14ac:dyDescent="0.3">
      <c r="A4082" s="1" t="s">
        <v>5700</v>
      </c>
      <c r="B4082" s="1" t="s">
        <v>5772</v>
      </c>
      <c r="C4082" s="1">
        <v>4</v>
      </c>
      <c r="D4082" s="1" t="s">
        <v>7426</v>
      </c>
      <c r="E4082" s="1">
        <v>1</v>
      </c>
      <c r="F4082" s="1" t="s">
        <v>7433</v>
      </c>
      <c r="G4082" s="1" t="s">
        <v>5810</v>
      </c>
      <c r="H4082" s="1" t="s">
        <v>7187</v>
      </c>
      <c r="I4082" s="1" t="b">
        <v>0</v>
      </c>
      <c r="J4082" s="1">
        <v>2</v>
      </c>
      <c r="K4082" s="1">
        <v>0</v>
      </c>
      <c r="L4082" s="1">
        <v>0</v>
      </c>
      <c r="M4082" s="1">
        <v>102</v>
      </c>
      <c r="N4082" s="1">
        <v>18.053097345132699</v>
      </c>
      <c r="O4082" s="1" t="s">
        <v>7189</v>
      </c>
    </row>
    <row r="4083" spans="1:15" x14ac:dyDescent="0.3">
      <c r="A4083" s="1" t="s">
        <v>5700</v>
      </c>
      <c r="B4083" s="1" t="s">
        <v>5772</v>
      </c>
      <c r="C4083" s="1">
        <v>4</v>
      </c>
      <c r="D4083" s="1" t="s">
        <v>7426</v>
      </c>
      <c r="E4083" s="1">
        <v>1</v>
      </c>
      <c r="F4083" s="1" t="s">
        <v>7433</v>
      </c>
      <c r="G4083" s="1" t="s">
        <v>5803</v>
      </c>
      <c r="H4083" s="1" t="s">
        <v>7192</v>
      </c>
      <c r="I4083" s="1" t="b">
        <v>0</v>
      </c>
      <c r="J4083" s="1">
        <v>0</v>
      </c>
      <c r="K4083" s="1">
        <v>1</v>
      </c>
      <c r="L4083" s="1">
        <v>0</v>
      </c>
      <c r="M4083" s="1">
        <v>28</v>
      </c>
      <c r="N4083" s="1">
        <v>4.9557522123893696</v>
      </c>
      <c r="O4083" s="1" t="s">
        <v>7193</v>
      </c>
    </row>
    <row r="4084" spans="1:15" x14ac:dyDescent="0.3">
      <c r="A4084" s="1" t="s">
        <v>5700</v>
      </c>
      <c r="B4084" s="1" t="s">
        <v>5772</v>
      </c>
      <c r="C4084" s="1">
        <v>4</v>
      </c>
      <c r="D4084" s="1" t="s">
        <v>7426</v>
      </c>
      <c r="E4084" s="1">
        <v>1</v>
      </c>
      <c r="F4084" s="1" t="s">
        <v>7433</v>
      </c>
      <c r="G4084" s="1" t="s">
        <v>5834</v>
      </c>
      <c r="H4084" s="1" t="s">
        <v>7187</v>
      </c>
      <c r="I4084" s="1" t="b">
        <v>0</v>
      </c>
      <c r="J4084" s="1">
        <v>12</v>
      </c>
      <c r="K4084" s="1">
        <v>0</v>
      </c>
      <c r="L4084" s="1">
        <v>0</v>
      </c>
      <c r="M4084" s="1">
        <v>18</v>
      </c>
      <c r="N4084" s="1">
        <v>3.1858407079646001</v>
      </c>
      <c r="O4084" s="1" t="s">
        <v>7217</v>
      </c>
    </row>
    <row r="4085" spans="1:15" x14ac:dyDescent="0.3">
      <c r="A4085" s="1" t="s">
        <v>5700</v>
      </c>
      <c r="B4085" s="1" t="s">
        <v>5772</v>
      </c>
      <c r="C4085" s="1">
        <v>4</v>
      </c>
      <c r="D4085" s="1" t="s">
        <v>7426</v>
      </c>
      <c r="E4085" s="1">
        <v>1</v>
      </c>
      <c r="F4085" s="1" t="s">
        <v>7433</v>
      </c>
      <c r="G4085" s="1" t="s">
        <v>5803</v>
      </c>
      <c r="H4085" s="1" t="s">
        <v>7195</v>
      </c>
      <c r="I4085" s="1" t="b">
        <v>0</v>
      </c>
      <c r="J4085" s="1">
        <v>0</v>
      </c>
      <c r="K4085" s="1">
        <v>1</v>
      </c>
      <c r="L4085" s="1">
        <v>0</v>
      </c>
      <c r="M4085" s="1">
        <v>14</v>
      </c>
      <c r="N4085" s="1">
        <v>2.4778761061946799</v>
      </c>
      <c r="O4085" s="1" t="s">
        <v>7196</v>
      </c>
    </row>
    <row r="4086" spans="1:15" x14ac:dyDescent="0.3">
      <c r="A4086" s="1" t="s">
        <v>5700</v>
      </c>
      <c r="B4086" s="1" t="s">
        <v>5772</v>
      </c>
      <c r="C4086" s="1">
        <v>4</v>
      </c>
      <c r="D4086" s="1" t="s">
        <v>7426</v>
      </c>
      <c r="E4086" s="1">
        <v>1</v>
      </c>
      <c r="F4086" s="1" t="s">
        <v>7433</v>
      </c>
      <c r="G4086" s="1" t="s">
        <v>5834</v>
      </c>
      <c r="H4086" s="1" t="s">
        <v>7187</v>
      </c>
      <c r="I4086" s="1" t="b">
        <v>0</v>
      </c>
      <c r="J4086" s="1">
        <v>6</v>
      </c>
      <c r="K4086" s="1">
        <v>0</v>
      </c>
      <c r="L4086" s="1">
        <v>0</v>
      </c>
      <c r="M4086" s="1">
        <v>14</v>
      </c>
      <c r="N4086" s="1">
        <v>2.4778761061946799</v>
      </c>
      <c r="O4086" s="1" t="s">
        <v>7194</v>
      </c>
    </row>
    <row r="4087" spans="1:15" x14ac:dyDescent="0.3">
      <c r="A4087" s="1" t="s">
        <v>5700</v>
      </c>
      <c r="B4087" s="1" t="s">
        <v>5772</v>
      </c>
      <c r="C4087" s="1">
        <v>4</v>
      </c>
      <c r="D4087" s="1" t="s">
        <v>7426</v>
      </c>
      <c r="E4087" s="1">
        <v>1</v>
      </c>
      <c r="F4087" s="1" t="s">
        <v>7433</v>
      </c>
      <c r="G4087" s="1" t="s">
        <v>5834</v>
      </c>
      <c r="H4087" s="1" t="s">
        <v>7187</v>
      </c>
      <c r="I4087" s="1" t="b">
        <v>0</v>
      </c>
      <c r="J4087" s="1">
        <v>22</v>
      </c>
      <c r="K4087" s="1">
        <v>0</v>
      </c>
      <c r="L4087" s="1">
        <v>0</v>
      </c>
      <c r="M4087" s="1">
        <v>12</v>
      </c>
      <c r="N4087" s="1">
        <v>2.1238938053097298</v>
      </c>
      <c r="O4087" s="1" t="e">
        <f>-------------aagt---acctcaaccgctaccgcgag</f>
        <v>#NAME?</v>
      </c>
    </row>
    <row r="4088" spans="1:15" x14ac:dyDescent="0.3">
      <c r="A4088" s="1" t="s">
        <v>5700</v>
      </c>
      <c r="B4088" s="1" t="s">
        <v>5772</v>
      </c>
      <c r="C4088" s="1">
        <v>4</v>
      </c>
      <c r="D4088" s="1" t="s">
        <v>7426</v>
      </c>
      <c r="E4088" s="1">
        <v>1</v>
      </c>
      <c r="F4088" s="1" t="s">
        <v>7433</v>
      </c>
      <c r="G4088" s="1" t="s">
        <v>5834</v>
      </c>
      <c r="H4088" s="1" t="s">
        <v>7187</v>
      </c>
      <c r="I4088" s="1" t="b">
        <v>0</v>
      </c>
      <c r="J4088" s="1">
        <v>21</v>
      </c>
      <c r="K4088" s="1">
        <v>0</v>
      </c>
      <c r="L4088" s="1">
        <v>0</v>
      </c>
      <c r="M4088" s="1">
        <v>12</v>
      </c>
      <c r="N4088" s="1">
        <v>2.1238938053097298</v>
      </c>
      <c r="O4088" s="1" t="s">
        <v>7191</v>
      </c>
    </row>
    <row r="4089" spans="1:15" x14ac:dyDescent="0.3">
      <c r="A4089" s="1" t="s">
        <v>5700</v>
      </c>
      <c r="B4089" s="1" t="s">
        <v>5772</v>
      </c>
      <c r="C4089" s="1">
        <v>4</v>
      </c>
      <c r="D4089" s="1" t="s">
        <v>7426</v>
      </c>
      <c r="E4089" s="1">
        <v>1</v>
      </c>
      <c r="F4089" s="1" t="s">
        <v>7433</v>
      </c>
      <c r="G4089" s="1" t="s">
        <v>5834</v>
      </c>
      <c r="H4089" s="1" t="s">
        <v>7187</v>
      </c>
      <c r="I4089" s="1" t="b">
        <v>0</v>
      </c>
      <c r="J4089" s="1">
        <v>21</v>
      </c>
      <c r="K4089" s="1">
        <v>0</v>
      </c>
      <c r="L4089" s="1">
        <v>0</v>
      </c>
      <c r="M4089" s="1">
        <v>6</v>
      </c>
      <c r="N4089" s="1">
        <v>1.06194690265486</v>
      </c>
      <c r="O4089" s="1" t="e">
        <f>----------------tcctacctcaaccgctaccgcgag</f>
        <v>#NAME?</v>
      </c>
    </row>
    <row r="4090" spans="1:15" x14ac:dyDescent="0.3">
      <c r="A4090" s="1" t="s">
        <v>5700</v>
      </c>
      <c r="B4090" s="1" t="s">
        <v>5772</v>
      </c>
      <c r="C4090" s="1">
        <v>4</v>
      </c>
      <c r="D4090" s="1" t="s">
        <v>7426</v>
      </c>
      <c r="E4090" s="1">
        <v>2</v>
      </c>
      <c r="F4090" s="1" t="s">
        <v>7434</v>
      </c>
      <c r="G4090" s="1" t="s">
        <v>5814</v>
      </c>
      <c r="H4090" s="1" t="s">
        <v>7187</v>
      </c>
      <c r="I4090" s="1" t="b">
        <v>1</v>
      </c>
      <c r="J4090" s="1">
        <v>0</v>
      </c>
      <c r="K4090" s="1">
        <v>0</v>
      </c>
      <c r="L4090" s="1">
        <v>0</v>
      </c>
      <c r="M4090" s="1">
        <v>317</v>
      </c>
      <c r="N4090" s="1">
        <v>49.686520376175501</v>
      </c>
      <c r="O4090" s="1" t="s">
        <v>7188</v>
      </c>
    </row>
    <row r="4091" spans="1:15" x14ac:dyDescent="0.3">
      <c r="A4091" s="1" t="s">
        <v>5700</v>
      </c>
      <c r="B4091" s="1" t="s">
        <v>5772</v>
      </c>
      <c r="C4091" s="1">
        <v>4</v>
      </c>
      <c r="D4091" s="1" t="s">
        <v>7426</v>
      </c>
      <c r="E4091" s="1">
        <v>2</v>
      </c>
      <c r="F4091" s="1" t="s">
        <v>7434</v>
      </c>
      <c r="G4091" s="1" t="s">
        <v>5803</v>
      </c>
      <c r="H4091" s="1" t="s">
        <v>7192</v>
      </c>
      <c r="I4091" s="1" t="b">
        <v>0</v>
      </c>
      <c r="J4091" s="1">
        <v>0</v>
      </c>
      <c r="K4091" s="1">
        <v>1</v>
      </c>
      <c r="L4091" s="1">
        <v>0</v>
      </c>
      <c r="M4091" s="1">
        <v>81</v>
      </c>
      <c r="N4091" s="1">
        <v>12.695924764890201</v>
      </c>
      <c r="O4091" s="1" t="s">
        <v>7193</v>
      </c>
    </row>
    <row r="4092" spans="1:15" x14ac:dyDescent="0.3">
      <c r="A4092" s="1" t="s">
        <v>5700</v>
      </c>
      <c r="B4092" s="1" t="s">
        <v>5772</v>
      </c>
      <c r="C4092" s="1">
        <v>4</v>
      </c>
      <c r="D4092" s="1" t="s">
        <v>7426</v>
      </c>
      <c r="E4092" s="1">
        <v>2</v>
      </c>
      <c r="F4092" s="1" t="s">
        <v>7434</v>
      </c>
      <c r="G4092" s="1" t="s">
        <v>5810</v>
      </c>
      <c r="H4092" s="1" t="s">
        <v>7187</v>
      </c>
      <c r="I4092" s="1" t="b">
        <v>0</v>
      </c>
      <c r="J4092" s="1">
        <v>2</v>
      </c>
      <c r="K4092" s="1">
        <v>0</v>
      </c>
      <c r="L4092" s="1">
        <v>0</v>
      </c>
      <c r="M4092" s="1">
        <v>56</v>
      </c>
      <c r="N4092" s="1">
        <v>8.7774294670846391</v>
      </c>
      <c r="O4092" s="1" t="s">
        <v>7189</v>
      </c>
    </row>
    <row r="4093" spans="1:15" x14ac:dyDescent="0.3">
      <c r="A4093" s="1" t="s">
        <v>5700</v>
      </c>
      <c r="B4093" s="1" t="s">
        <v>5772</v>
      </c>
      <c r="C4093" s="1">
        <v>4</v>
      </c>
      <c r="D4093" s="1" t="s">
        <v>7426</v>
      </c>
      <c r="E4093" s="1">
        <v>2</v>
      </c>
      <c r="F4093" s="1" t="s">
        <v>7434</v>
      </c>
      <c r="G4093" s="1" t="s">
        <v>5801</v>
      </c>
      <c r="H4093" s="1" t="s">
        <v>7187</v>
      </c>
      <c r="I4093" s="1" t="b">
        <v>0</v>
      </c>
      <c r="J4093" s="1">
        <v>1</v>
      </c>
      <c r="K4093" s="1">
        <v>0</v>
      </c>
      <c r="L4093" s="1">
        <v>0</v>
      </c>
      <c r="M4093" s="1">
        <v>54</v>
      </c>
      <c r="N4093" s="1">
        <v>8.4639498432601794</v>
      </c>
      <c r="O4093" s="1" t="s">
        <v>7190</v>
      </c>
    </row>
    <row r="4094" spans="1:15" x14ac:dyDescent="0.3">
      <c r="A4094" s="1" t="s">
        <v>5700</v>
      </c>
      <c r="B4094" s="1" t="s">
        <v>5772</v>
      </c>
      <c r="C4094" s="1">
        <v>4</v>
      </c>
      <c r="D4094" s="1" t="s">
        <v>7426</v>
      </c>
      <c r="E4094" s="1">
        <v>2</v>
      </c>
      <c r="F4094" s="1" t="s">
        <v>7434</v>
      </c>
      <c r="G4094" s="1" t="s">
        <v>5803</v>
      </c>
      <c r="H4094" s="1" t="s">
        <v>7195</v>
      </c>
      <c r="I4094" s="1" t="b">
        <v>0</v>
      </c>
      <c r="J4094" s="1">
        <v>0</v>
      </c>
      <c r="K4094" s="1">
        <v>1</v>
      </c>
      <c r="L4094" s="1">
        <v>0</v>
      </c>
      <c r="M4094" s="1">
        <v>10</v>
      </c>
      <c r="N4094" s="1">
        <v>1.5673981191222499</v>
      </c>
      <c r="O4094" s="1" t="s">
        <v>7196</v>
      </c>
    </row>
    <row r="4095" spans="1:15" x14ac:dyDescent="0.3">
      <c r="A4095" s="1" t="s">
        <v>5700</v>
      </c>
      <c r="B4095" s="1" t="s">
        <v>5772</v>
      </c>
      <c r="C4095" s="1">
        <v>4</v>
      </c>
      <c r="D4095" s="1" t="s">
        <v>7426</v>
      </c>
      <c r="E4095" s="1">
        <v>2</v>
      </c>
      <c r="F4095" s="1" t="s">
        <v>7434</v>
      </c>
      <c r="G4095" s="1" t="s">
        <v>5876</v>
      </c>
      <c r="H4095" s="1" t="s">
        <v>7187</v>
      </c>
      <c r="I4095" s="1" t="b">
        <v>0</v>
      </c>
      <c r="J4095" s="1">
        <v>4</v>
      </c>
      <c r="K4095" s="1">
        <v>0</v>
      </c>
      <c r="L4095" s="1">
        <v>0</v>
      </c>
      <c r="M4095" s="1">
        <v>8</v>
      </c>
      <c r="N4095" s="1">
        <v>1.2539184952978</v>
      </c>
      <c r="O4095" s="1" t="s">
        <v>7204</v>
      </c>
    </row>
    <row r="4096" spans="1:15" x14ac:dyDescent="0.3">
      <c r="A4096" s="1" t="s">
        <v>5700</v>
      </c>
      <c r="B4096" s="1" t="s">
        <v>5772</v>
      </c>
      <c r="C4096" s="1">
        <v>4</v>
      </c>
      <c r="D4096" s="1" t="s">
        <v>7426</v>
      </c>
      <c r="E4096" s="1">
        <v>2</v>
      </c>
      <c r="F4096" s="1" t="s">
        <v>7434</v>
      </c>
      <c r="G4096" s="1" t="s">
        <v>5834</v>
      </c>
      <c r="H4096" s="1" t="s">
        <v>7187</v>
      </c>
      <c r="I4096" s="1" t="b">
        <v>0</v>
      </c>
      <c r="J4096" s="1">
        <v>21</v>
      </c>
      <c r="K4096" s="1">
        <v>0</v>
      </c>
      <c r="L4096" s="1">
        <v>0</v>
      </c>
      <c r="M4096" s="1">
        <v>8</v>
      </c>
      <c r="N4096" s="1">
        <v>1.2539184952978</v>
      </c>
      <c r="O4096" s="1" t="s">
        <v>7191</v>
      </c>
    </row>
    <row r="4097" spans="1:15" x14ac:dyDescent="0.3">
      <c r="A4097" s="1" t="s">
        <v>5700</v>
      </c>
      <c r="B4097" s="1" t="s">
        <v>5772</v>
      </c>
      <c r="C4097" s="1">
        <v>4</v>
      </c>
      <c r="D4097" s="1" t="s">
        <v>7426</v>
      </c>
      <c r="E4097" s="1">
        <v>3</v>
      </c>
      <c r="F4097" s="1" t="s">
        <v>7435</v>
      </c>
      <c r="G4097" s="1" t="s">
        <v>5840</v>
      </c>
      <c r="H4097" s="1" t="s">
        <v>7187</v>
      </c>
      <c r="I4097" s="1" t="b">
        <v>0</v>
      </c>
      <c r="J4097" s="1">
        <v>5</v>
      </c>
      <c r="K4097" s="1">
        <v>0</v>
      </c>
      <c r="L4097" s="1">
        <v>0</v>
      </c>
      <c r="M4097" s="1">
        <v>138</v>
      </c>
      <c r="N4097" s="1">
        <v>31.870669745958399</v>
      </c>
      <c r="O4097" s="1" t="s">
        <v>7231</v>
      </c>
    </row>
    <row r="4098" spans="1:15" x14ac:dyDescent="0.3">
      <c r="A4098" s="1" t="s">
        <v>5700</v>
      </c>
      <c r="B4098" s="1" t="s">
        <v>5772</v>
      </c>
      <c r="C4098" s="1">
        <v>4</v>
      </c>
      <c r="D4098" s="1" t="s">
        <v>7426</v>
      </c>
      <c r="E4098" s="1">
        <v>3</v>
      </c>
      <c r="F4098" s="1" t="s">
        <v>7435</v>
      </c>
      <c r="G4098" s="1" t="s">
        <v>5810</v>
      </c>
      <c r="H4098" s="1" t="s">
        <v>7187</v>
      </c>
      <c r="I4098" s="1" t="b">
        <v>0</v>
      </c>
      <c r="J4098" s="1">
        <v>2</v>
      </c>
      <c r="K4098" s="1">
        <v>0</v>
      </c>
      <c r="L4098" s="1">
        <v>0</v>
      </c>
      <c r="M4098" s="1">
        <v>79</v>
      </c>
      <c r="N4098" s="1">
        <v>18.2448036951501</v>
      </c>
      <c r="O4098" s="1" t="s">
        <v>7189</v>
      </c>
    </row>
    <row r="4099" spans="1:15" x14ac:dyDescent="0.3">
      <c r="A4099" s="1" t="s">
        <v>5700</v>
      </c>
      <c r="B4099" s="1" t="s">
        <v>5772</v>
      </c>
      <c r="C4099" s="1">
        <v>4</v>
      </c>
      <c r="D4099" s="1" t="s">
        <v>7426</v>
      </c>
      <c r="E4099" s="1">
        <v>3</v>
      </c>
      <c r="F4099" s="1" t="s">
        <v>7435</v>
      </c>
      <c r="G4099" s="1" t="s">
        <v>5814</v>
      </c>
      <c r="H4099" s="1" t="s">
        <v>7187</v>
      </c>
      <c r="I4099" s="1" t="b">
        <v>1</v>
      </c>
      <c r="J4099" s="1">
        <v>0</v>
      </c>
      <c r="K4099" s="1">
        <v>0</v>
      </c>
      <c r="L4099" s="1">
        <v>0</v>
      </c>
      <c r="M4099" s="1">
        <v>66</v>
      </c>
      <c r="N4099" s="1">
        <v>15.242494226327899</v>
      </c>
      <c r="O4099" s="1" t="s">
        <v>7188</v>
      </c>
    </row>
    <row r="4100" spans="1:15" x14ac:dyDescent="0.3">
      <c r="A4100" s="1" t="s">
        <v>5700</v>
      </c>
      <c r="B4100" s="1" t="s">
        <v>5772</v>
      </c>
      <c r="C4100" s="1">
        <v>4</v>
      </c>
      <c r="D4100" s="1" t="s">
        <v>7426</v>
      </c>
      <c r="E4100" s="1">
        <v>3</v>
      </c>
      <c r="F4100" s="1" t="s">
        <v>7435</v>
      </c>
      <c r="G4100" s="1" t="s">
        <v>5834</v>
      </c>
      <c r="H4100" s="1" t="s">
        <v>7187</v>
      </c>
      <c r="I4100" s="1" t="b">
        <v>0</v>
      </c>
      <c r="J4100" s="1">
        <v>10</v>
      </c>
      <c r="K4100" s="1">
        <v>0</v>
      </c>
      <c r="L4100" s="1">
        <v>0</v>
      </c>
      <c r="M4100" s="1">
        <v>40</v>
      </c>
      <c r="N4100" s="1">
        <v>9.2378752886836004</v>
      </c>
      <c r="O4100" s="1" t="s">
        <v>7436</v>
      </c>
    </row>
    <row r="4101" spans="1:15" x14ac:dyDescent="0.3">
      <c r="A4101" s="1" t="s">
        <v>5700</v>
      </c>
      <c r="B4101" s="1" t="s">
        <v>5772</v>
      </c>
      <c r="C4101" s="1">
        <v>4</v>
      </c>
      <c r="D4101" s="1" t="s">
        <v>7426</v>
      </c>
      <c r="E4101" s="1">
        <v>3</v>
      </c>
      <c r="F4101" s="1" t="s">
        <v>7435</v>
      </c>
      <c r="G4101" s="1" t="s">
        <v>5834</v>
      </c>
      <c r="H4101" s="1" t="s">
        <v>7187</v>
      </c>
      <c r="I4101" s="1" t="b">
        <v>0</v>
      </c>
      <c r="J4101" s="1">
        <v>15</v>
      </c>
      <c r="K4101" s="1">
        <v>0</v>
      </c>
      <c r="L4101" s="1">
        <v>2</v>
      </c>
      <c r="M4101" s="1">
        <v>35</v>
      </c>
      <c r="N4101" s="1">
        <v>8.0831408775981508</v>
      </c>
      <c r="O4101" s="1" t="s">
        <v>7437</v>
      </c>
    </row>
    <row r="4102" spans="1:15" x14ac:dyDescent="0.3">
      <c r="A4102" s="1" t="s">
        <v>5700</v>
      </c>
      <c r="B4102" s="1" t="s">
        <v>5772</v>
      </c>
      <c r="C4102" s="1">
        <v>4</v>
      </c>
      <c r="D4102" s="1" t="s">
        <v>7426</v>
      </c>
      <c r="E4102" s="1">
        <v>3</v>
      </c>
      <c r="F4102" s="1" t="s">
        <v>7435</v>
      </c>
      <c r="G4102" s="1" t="s">
        <v>5801</v>
      </c>
      <c r="H4102" s="1" t="s">
        <v>7187</v>
      </c>
      <c r="I4102" s="1" t="b">
        <v>0</v>
      </c>
      <c r="J4102" s="1">
        <v>1</v>
      </c>
      <c r="K4102" s="1">
        <v>0</v>
      </c>
      <c r="L4102" s="1">
        <v>0</v>
      </c>
      <c r="M4102" s="1">
        <v>7</v>
      </c>
      <c r="N4102" s="1">
        <v>1.6166281755196299</v>
      </c>
      <c r="O4102" s="1" t="s">
        <v>7190</v>
      </c>
    </row>
    <row r="4103" spans="1:15" x14ac:dyDescent="0.3">
      <c r="A4103" s="1" t="s">
        <v>5700</v>
      </c>
      <c r="B4103" s="1" t="s">
        <v>5772</v>
      </c>
      <c r="C4103" s="1">
        <v>4</v>
      </c>
      <c r="D4103" s="1" t="s">
        <v>7426</v>
      </c>
      <c r="E4103" s="1">
        <v>3</v>
      </c>
      <c r="F4103" s="1" t="s">
        <v>7435</v>
      </c>
      <c r="G4103" s="1" t="s">
        <v>5845</v>
      </c>
      <c r="H4103" s="1" t="s">
        <v>7438</v>
      </c>
      <c r="I4103" s="1" t="b">
        <v>0</v>
      </c>
      <c r="J4103" s="1">
        <v>0</v>
      </c>
      <c r="K4103" s="1">
        <v>4</v>
      </c>
      <c r="L4103" s="1">
        <v>1</v>
      </c>
      <c r="M4103" s="1">
        <v>5</v>
      </c>
      <c r="N4103" s="1">
        <v>1.1547344110854401</v>
      </c>
      <c r="O4103" s="1" t="s">
        <v>7439</v>
      </c>
    </row>
    <row r="4104" spans="1:15" x14ac:dyDescent="0.3">
      <c r="A4104" s="1" t="s">
        <v>5700</v>
      </c>
      <c r="B4104" s="1" t="s">
        <v>5772</v>
      </c>
      <c r="C4104" s="1">
        <v>4</v>
      </c>
      <c r="D4104" s="1" t="s">
        <v>7426</v>
      </c>
      <c r="E4104" s="1">
        <v>4</v>
      </c>
      <c r="F4104" s="1" t="s">
        <v>7440</v>
      </c>
      <c r="G4104" s="1" t="s">
        <v>5801</v>
      </c>
      <c r="H4104" s="1" t="s">
        <v>7187</v>
      </c>
      <c r="I4104" s="1" t="b">
        <v>0</v>
      </c>
      <c r="J4104" s="1">
        <v>1</v>
      </c>
      <c r="K4104" s="1">
        <v>0</v>
      </c>
      <c r="L4104" s="1">
        <v>1</v>
      </c>
      <c r="M4104" s="1">
        <v>118</v>
      </c>
      <c r="N4104" s="1">
        <v>51.528384279475901</v>
      </c>
      <c r="O4104" s="1" t="s">
        <v>7203</v>
      </c>
    </row>
    <row r="4105" spans="1:15" x14ac:dyDescent="0.3">
      <c r="A4105" s="1" t="s">
        <v>5700</v>
      </c>
      <c r="B4105" s="1" t="s">
        <v>5772</v>
      </c>
      <c r="C4105" s="1">
        <v>4</v>
      </c>
      <c r="D4105" s="1" t="s">
        <v>7426</v>
      </c>
      <c r="E4105" s="1">
        <v>4</v>
      </c>
      <c r="F4105" s="1" t="s">
        <v>7440</v>
      </c>
      <c r="G4105" s="1" t="s">
        <v>5810</v>
      </c>
      <c r="H4105" s="1" t="s">
        <v>7187</v>
      </c>
      <c r="I4105" s="1" t="b">
        <v>0</v>
      </c>
      <c r="J4105" s="1">
        <v>2</v>
      </c>
      <c r="K4105" s="1">
        <v>0</v>
      </c>
      <c r="L4105" s="1">
        <v>0</v>
      </c>
      <c r="M4105" s="1">
        <v>98</v>
      </c>
      <c r="N4105" s="1">
        <v>42.794759825327503</v>
      </c>
      <c r="O4105" s="1" t="s">
        <v>7189</v>
      </c>
    </row>
    <row r="4106" spans="1:15" x14ac:dyDescent="0.3">
      <c r="A4106" s="1" t="s">
        <v>5700</v>
      </c>
      <c r="B4106" s="1" t="s">
        <v>5772</v>
      </c>
      <c r="C4106" s="1">
        <v>4</v>
      </c>
      <c r="D4106" s="1" t="s">
        <v>7426</v>
      </c>
      <c r="E4106" s="1">
        <v>5</v>
      </c>
      <c r="F4106" s="1" t="s">
        <v>7441</v>
      </c>
      <c r="G4106" s="1" t="s">
        <v>5814</v>
      </c>
      <c r="H4106" s="1" t="s">
        <v>7187</v>
      </c>
      <c r="I4106" s="1" t="b">
        <v>1</v>
      </c>
      <c r="J4106" s="1">
        <v>0</v>
      </c>
      <c r="K4106" s="1">
        <v>0</v>
      </c>
      <c r="L4106" s="1">
        <v>0</v>
      </c>
      <c r="M4106" s="1">
        <v>329</v>
      </c>
      <c r="N4106" s="1">
        <v>94.812680115273693</v>
      </c>
      <c r="O4106" s="1" t="s">
        <v>7188</v>
      </c>
    </row>
    <row r="4107" spans="1:15" x14ac:dyDescent="0.3">
      <c r="A4107" s="1" t="s">
        <v>5700</v>
      </c>
      <c r="B4107" s="1" t="s">
        <v>5772</v>
      </c>
      <c r="C4107" s="1">
        <v>4</v>
      </c>
      <c r="D4107" s="1" t="s">
        <v>7426</v>
      </c>
      <c r="E4107" s="1">
        <v>6</v>
      </c>
      <c r="F4107" s="1" t="s">
        <v>7442</v>
      </c>
      <c r="G4107" s="1" t="s">
        <v>5803</v>
      </c>
      <c r="H4107" s="1" t="s">
        <v>7195</v>
      </c>
      <c r="I4107" s="1" t="b">
        <v>0</v>
      </c>
      <c r="J4107" s="1">
        <v>0</v>
      </c>
      <c r="K4107" s="1">
        <v>1</v>
      </c>
      <c r="L4107" s="1">
        <v>0</v>
      </c>
      <c r="M4107" s="1">
        <v>154</v>
      </c>
      <c r="N4107" s="1">
        <v>37.198067632850197</v>
      </c>
      <c r="O4107" s="1" t="s">
        <v>7196</v>
      </c>
    </row>
    <row r="4108" spans="1:15" x14ac:dyDescent="0.3">
      <c r="A4108" s="1" t="s">
        <v>5700</v>
      </c>
      <c r="B4108" s="1" t="s">
        <v>5772</v>
      </c>
      <c r="C4108" s="1">
        <v>4</v>
      </c>
      <c r="D4108" s="1" t="s">
        <v>7426</v>
      </c>
      <c r="E4108" s="1">
        <v>6</v>
      </c>
      <c r="F4108" s="1" t="s">
        <v>7442</v>
      </c>
      <c r="G4108" s="1" t="s">
        <v>5810</v>
      </c>
      <c r="H4108" s="1" t="s">
        <v>7187</v>
      </c>
      <c r="I4108" s="1" t="b">
        <v>0</v>
      </c>
      <c r="J4108" s="1">
        <v>2</v>
      </c>
      <c r="K4108" s="1">
        <v>0</v>
      </c>
      <c r="L4108" s="1">
        <v>0</v>
      </c>
      <c r="M4108" s="1">
        <v>83</v>
      </c>
      <c r="N4108" s="1">
        <v>20.048309178743899</v>
      </c>
      <c r="O4108" s="1" t="s">
        <v>7189</v>
      </c>
    </row>
    <row r="4109" spans="1:15" x14ac:dyDescent="0.3">
      <c r="A4109" s="1" t="s">
        <v>5700</v>
      </c>
      <c r="B4109" s="1" t="s">
        <v>5772</v>
      </c>
      <c r="C4109" s="1">
        <v>4</v>
      </c>
      <c r="D4109" s="1" t="s">
        <v>7426</v>
      </c>
      <c r="E4109" s="1">
        <v>6</v>
      </c>
      <c r="F4109" s="1" t="s">
        <v>7442</v>
      </c>
      <c r="G4109" s="1" t="s">
        <v>5834</v>
      </c>
      <c r="H4109" s="1" t="s">
        <v>7187</v>
      </c>
      <c r="I4109" s="1" t="b">
        <v>0</v>
      </c>
      <c r="J4109" s="1">
        <v>12</v>
      </c>
      <c r="K4109" s="1">
        <v>0</v>
      </c>
      <c r="L4109" s="1">
        <v>0</v>
      </c>
      <c r="M4109" s="1">
        <v>59</v>
      </c>
      <c r="N4109" s="1">
        <v>14.2512077294686</v>
      </c>
      <c r="O4109" s="1" t="s">
        <v>7217</v>
      </c>
    </row>
    <row r="4110" spans="1:15" x14ac:dyDescent="0.3">
      <c r="A4110" s="1" t="s">
        <v>5700</v>
      </c>
      <c r="B4110" s="1" t="s">
        <v>5772</v>
      </c>
      <c r="C4110" s="1">
        <v>4</v>
      </c>
      <c r="D4110" s="1" t="s">
        <v>7426</v>
      </c>
      <c r="E4110" s="1">
        <v>6</v>
      </c>
      <c r="F4110" s="1" t="s">
        <v>7442</v>
      </c>
      <c r="G4110" s="1" t="s">
        <v>5816</v>
      </c>
      <c r="H4110" s="1" t="s">
        <v>7187</v>
      </c>
      <c r="I4110" s="1" t="b">
        <v>0</v>
      </c>
      <c r="J4110" s="1">
        <v>3</v>
      </c>
      <c r="K4110" s="1">
        <v>0</v>
      </c>
      <c r="L4110" s="1">
        <v>0</v>
      </c>
      <c r="M4110" s="1">
        <v>31</v>
      </c>
      <c r="N4110" s="1">
        <v>7.4879227053140003</v>
      </c>
      <c r="O4110" s="1" t="s">
        <v>7197</v>
      </c>
    </row>
    <row r="4111" spans="1:15" x14ac:dyDescent="0.3">
      <c r="A4111" s="1" t="s">
        <v>5700</v>
      </c>
      <c r="B4111" s="1" t="s">
        <v>5772</v>
      </c>
      <c r="C4111" s="1">
        <v>4</v>
      </c>
      <c r="D4111" s="1" t="s">
        <v>7426</v>
      </c>
      <c r="E4111" s="1">
        <v>6</v>
      </c>
      <c r="F4111" s="1" t="s">
        <v>7442</v>
      </c>
      <c r="G4111" s="1" t="s">
        <v>5801</v>
      </c>
      <c r="H4111" s="1" t="s">
        <v>7187</v>
      </c>
      <c r="I4111" s="1" t="b">
        <v>0</v>
      </c>
      <c r="J4111" s="1">
        <v>1</v>
      </c>
      <c r="K4111" s="1">
        <v>0</v>
      </c>
      <c r="L4111" s="1">
        <v>0</v>
      </c>
      <c r="M4111" s="1">
        <v>18</v>
      </c>
      <c r="N4111" s="1">
        <v>4.3478260869565197</v>
      </c>
      <c r="O4111" s="1" t="s">
        <v>7190</v>
      </c>
    </row>
    <row r="4112" spans="1:15" x14ac:dyDescent="0.3">
      <c r="A4112" s="1" t="s">
        <v>5700</v>
      </c>
      <c r="B4112" s="1" t="s">
        <v>5772</v>
      </c>
      <c r="C4112" s="1">
        <v>4</v>
      </c>
      <c r="D4112" s="1" t="s">
        <v>7426</v>
      </c>
      <c r="E4112" s="1">
        <v>6</v>
      </c>
      <c r="F4112" s="1" t="s">
        <v>7442</v>
      </c>
      <c r="G4112" s="1" t="s">
        <v>5834</v>
      </c>
      <c r="H4112" s="1" t="s">
        <v>7187</v>
      </c>
      <c r="I4112" s="1" t="b">
        <v>0</v>
      </c>
      <c r="J4112" s="1">
        <v>21</v>
      </c>
      <c r="K4112" s="1">
        <v>0</v>
      </c>
      <c r="L4112" s="1">
        <v>0</v>
      </c>
      <c r="M4112" s="1">
        <v>15</v>
      </c>
      <c r="N4112" s="1">
        <v>3.6231884057971002</v>
      </c>
      <c r="O4112" s="1" t="s">
        <v>7191</v>
      </c>
    </row>
    <row r="4113" spans="1:15" x14ac:dyDescent="0.3">
      <c r="A4113" s="1" t="s">
        <v>5700</v>
      </c>
      <c r="B4113" s="1" t="s">
        <v>5772</v>
      </c>
      <c r="C4113" s="1">
        <v>4</v>
      </c>
      <c r="D4113" s="1" t="s">
        <v>7426</v>
      </c>
      <c r="E4113" s="1">
        <v>7</v>
      </c>
      <c r="F4113" s="1" t="s">
        <v>7443</v>
      </c>
      <c r="G4113" s="1" t="s">
        <v>5814</v>
      </c>
      <c r="H4113" s="1" t="s">
        <v>7187</v>
      </c>
      <c r="I4113" s="1" t="b">
        <v>1</v>
      </c>
      <c r="J4113" s="1">
        <v>0</v>
      </c>
      <c r="K4113" s="1">
        <v>0</v>
      </c>
      <c r="L4113" s="1">
        <v>0</v>
      </c>
      <c r="M4113" s="1">
        <v>455</v>
      </c>
      <c r="N4113" s="1">
        <v>88.521400778210094</v>
      </c>
      <c r="O4113" s="1" t="s">
        <v>7188</v>
      </c>
    </row>
    <row r="4114" spans="1:15" x14ac:dyDescent="0.3">
      <c r="A4114" s="1" t="s">
        <v>5700</v>
      </c>
      <c r="B4114" s="1" t="s">
        <v>5772</v>
      </c>
      <c r="C4114" s="1">
        <v>4</v>
      </c>
      <c r="D4114" s="1" t="s">
        <v>7426</v>
      </c>
      <c r="E4114" s="1">
        <v>7</v>
      </c>
      <c r="F4114" s="1" t="s">
        <v>7443</v>
      </c>
      <c r="G4114" s="1" t="s">
        <v>5810</v>
      </c>
      <c r="H4114" s="1" t="s">
        <v>7187</v>
      </c>
      <c r="I4114" s="1" t="b">
        <v>0</v>
      </c>
      <c r="J4114" s="1">
        <v>2</v>
      </c>
      <c r="K4114" s="1">
        <v>0</v>
      </c>
      <c r="L4114" s="1">
        <v>0</v>
      </c>
      <c r="M4114" s="1">
        <v>22</v>
      </c>
      <c r="N4114" s="1">
        <v>4.28015564202334</v>
      </c>
      <c r="O4114" s="1" t="s">
        <v>7189</v>
      </c>
    </row>
    <row r="4115" spans="1:15" x14ac:dyDescent="0.3">
      <c r="A4115" s="1" t="s">
        <v>5700</v>
      </c>
      <c r="B4115" s="1" t="s">
        <v>5772</v>
      </c>
      <c r="C4115" s="1">
        <v>4</v>
      </c>
      <c r="D4115" s="1" t="s">
        <v>7426</v>
      </c>
      <c r="E4115" s="1">
        <v>8</v>
      </c>
      <c r="F4115" s="1" t="s">
        <v>7444</v>
      </c>
      <c r="G4115" s="1" t="s">
        <v>5834</v>
      </c>
      <c r="H4115" s="1" t="s">
        <v>7187</v>
      </c>
      <c r="I4115" s="1" t="b">
        <v>0</v>
      </c>
      <c r="J4115" s="1">
        <v>6</v>
      </c>
      <c r="K4115" s="1">
        <v>0</v>
      </c>
      <c r="L4115" s="1">
        <v>0</v>
      </c>
      <c r="M4115" s="1">
        <v>210</v>
      </c>
      <c r="N4115" s="1">
        <v>63.636363636363598</v>
      </c>
      <c r="O4115" s="1" t="s">
        <v>7194</v>
      </c>
    </row>
    <row r="4116" spans="1:15" x14ac:dyDescent="0.3">
      <c r="A4116" s="1" t="s">
        <v>5700</v>
      </c>
      <c r="B4116" s="1" t="s">
        <v>5772</v>
      </c>
      <c r="C4116" s="1">
        <v>4</v>
      </c>
      <c r="D4116" s="1" t="s">
        <v>7426</v>
      </c>
      <c r="E4116" s="1">
        <v>8</v>
      </c>
      <c r="F4116" s="1" t="s">
        <v>7444</v>
      </c>
      <c r="G4116" s="1" t="s">
        <v>5801</v>
      </c>
      <c r="H4116" s="1" t="s">
        <v>7187</v>
      </c>
      <c r="I4116" s="1" t="b">
        <v>0</v>
      </c>
      <c r="J4116" s="1">
        <v>1</v>
      </c>
      <c r="K4116" s="1">
        <v>0</v>
      </c>
      <c r="L4116" s="1">
        <v>0</v>
      </c>
      <c r="M4116" s="1">
        <v>90</v>
      </c>
      <c r="N4116" s="1">
        <v>27.272727272727199</v>
      </c>
      <c r="O4116" s="1" t="s">
        <v>7190</v>
      </c>
    </row>
    <row r="4117" spans="1:15" x14ac:dyDescent="0.3">
      <c r="A4117" s="1" t="s">
        <v>5700</v>
      </c>
      <c r="B4117" s="1" t="s">
        <v>5772</v>
      </c>
      <c r="C4117" s="1">
        <v>4</v>
      </c>
      <c r="D4117" s="1" t="s">
        <v>7426</v>
      </c>
      <c r="E4117" s="1">
        <v>8</v>
      </c>
      <c r="F4117" s="1" t="s">
        <v>7444</v>
      </c>
      <c r="G4117" s="1" t="s">
        <v>5814</v>
      </c>
      <c r="H4117" s="1" t="s">
        <v>7187</v>
      </c>
      <c r="I4117" s="1" t="b">
        <v>1</v>
      </c>
      <c r="J4117" s="1">
        <v>0</v>
      </c>
      <c r="K4117" s="1">
        <v>0</v>
      </c>
      <c r="L4117" s="1">
        <v>0</v>
      </c>
      <c r="M4117" s="1">
        <v>12</v>
      </c>
      <c r="N4117" s="1">
        <v>3.63636363636363</v>
      </c>
      <c r="O4117" s="1" t="s">
        <v>7188</v>
      </c>
    </row>
    <row r="4118" spans="1:15" x14ac:dyDescent="0.3">
      <c r="A4118" s="1" t="s">
        <v>5700</v>
      </c>
      <c r="B4118" s="1" t="s">
        <v>5772</v>
      </c>
      <c r="C4118" s="1">
        <v>4</v>
      </c>
      <c r="D4118" s="1" t="s">
        <v>7426</v>
      </c>
      <c r="E4118" s="1">
        <v>9</v>
      </c>
      <c r="F4118" s="1" t="s">
        <v>7445</v>
      </c>
      <c r="G4118" s="1" t="s">
        <v>5814</v>
      </c>
      <c r="H4118" s="1" t="s">
        <v>7187</v>
      </c>
      <c r="I4118" s="1" t="b">
        <v>1</v>
      </c>
      <c r="J4118" s="1">
        <v>0</v>
      </c>
      <c r="K4118" s="1">
        <v>0</v>
      </c>
      <c r="L4118" s="1">
        <v>0</v>
      </c>
      <c r="M4118" s="1">
        <v>81</v>
      </c>
      <c r="N4118" s="1">
        <v>28.125</v>
      </c>
      <c r="O4118" s="1" t="s">
        <v>7188</v>
      </c>
    </row>
    <row r="4119" spans="1:15" x14ac:dyDescent="0.3">
      <c r="A4119" s="1" t="s">
        <v>5700</v>
      </c>
      <c r="B4119" s="1" t="s">
        <v>5772</v>
      </c>
      <c r="C4119" s="1">
        <v>4</v>
      </c>
      <c r="D4119" s="1" t="s">
        <v>7426</v>
      </c>
      <c r="E4119" s="1">
        <v>9</v>
      </c>
      <c r="F4119" s="1" t="s">
        <v>7445</v>
      </c>
      <c r="G4119" s="1" t="s">
        <v>5801</v>
      </c>
      <c r="H4119" s="1" t="s">
        <v>7187</v>
      </c>
      <c r="I4119" s="1" t="b">
        <v>0</v>
      </c>
      <c r="J4119" s="1">
        <v>1</v>
      </c>
      <c r="K4119" s="1">
        <v>0</v>
      </c>
      <c r="L4119" s="1">
        <v>0</v>
      </c>
      <c r="M4119" s="1">
        <v>29</v>
      </c>
      <c r="N4119" s="1">
        <v>10.0694444444444</v>
      </c>
      <c r="O4119" s="1" t="s">
        <v>7190</v>
      </c>
    </row>
    <row r="4120" spans="1:15" x14ac:dyDescent="0.3">
      <c r="A4120" s="1" t="s">
        <v>5700</v>
      </c>
      <c r="B4120" s="1" t="s">
        <v>5772</v>
      </c>
      <c r="C4120" s="1">
        <v>4</v>
      </c>
      <c r="D4120" s="1" t="s">
        <v>7426</v>
      </c>
      <c r="E4120" s="1">
        <v>9</v>
      </c>
      <c r="F4120" s="1" t="s">
        <v>7445</v>
      </c>
      <c r="G4120" s="1" t="s">
        <v>5803</v>
      </c>
      <c r="H4120" s="1" t="s">
        <v>7192</v>
      </c>
      <c r="I4120" s="1" t="b">
        <v>0</v>
      </c>
      <c r="J4120" s="1">
        <v>0</v>
      </c>
      <c r="K4120" s="1">
        <v>1</v>
      </c>
      <c r="L4120" s="1">
        <v>0</v>
      </c>
      <c r="M4120" s="1">
        <v>16</v>
      </c>
      <c r="N4120" s="1">
        <v>5.55555555555555</v>
      </c>
      <c r="O4120" s="1" t="s">
        <v>7193</v>
      </c>
    </row>
    <row r="4121" spans="1:15" x14ac:dyDescent="0.3">
      <c r="A4121" s="1" t="s">
        <v>5700</v>
      </c>
      <c r="B4121" s="1" t="s">
        <v>5772</v>
      </c>
      <c r="C4121" s="1">
        <v>4</v>
      </c>
      <c r="D4121" s="1" t="s">
        <v>7426</v>
      </c>
      <c r="E4121" s="1">
        <v>9</v>
      </c>
      <c r="F4121" s="1" t="s">
        <v>7445</v>
      </c>
      <c r="G4121" s="1" t="s">
        <v>5810</v>
      </c>
      <c r="H4121" s="1" t="s">
        <v>7187</v>
      </c>
      <c r="I4121" s="1" t="b">
        <v>0</v>
      </c>
      <c r="J4121" s="1">
        <v>2</v>
      </c>
      <c r="K4121" s="1">
        <v>0</v>
      </c>
      <c r="L4121" s="1">
        <v>0</v>
      </c>
      <c r="M4121" s="1">
        <v>15</v>
      </c>
      <c r="N4121" s="1">
        <v>5.2083333333333304</v>
      </c>
      <c r="O4121" s="1" t="s">
        <v>7189</v>
      </c>
    </row>
    <row r="4122" spans="1:15" x14ac:dyDescent="0.3">
      <c r="A4122" s="1" t="s">
        <v>5700</v>
      </c>
      <c r="B4122" s="1" t="s">
        <v>5772</v>
      </c>
      <c r="C4122" s="1">
        <v>4</v>
      </c>
      <c r="D4122" s="1" t="s">
        <v>7426</v>
      </c>
      <c r="E4122" s="1">
        <v>9</v>
      </c>
      <c r="F4122" s="1" t="s">
        <v>7445</v>
      </c>
      <c r="G4122" s="1" t="s">
        <v>5803</v>
      </c>
      <c r="H4122" s="1" t="s">
        <v>7195</v>
      </c>
      <c r="I4122" s="1" t="b">
        <v>0</v>
      </c>
      <c r="J4122" s="1">
        <v>0</v>
      </c>
      <c r="K4122" s="1">
        <v>1</v>
      </c>
      <c r="L4122" s="1">
        <v>0</v>
      </c>
      <c r="M4122" s="1">
        <v>11</v>
      </c>
      <c r="N4122" s="1">
        <v>3.8194444444444402</v>
      </c>
      <c r="O4122" s="1" t="s">
        <v>7196</v>
      </c>
    </row>
    <row r="4123" spans="1:15" x14ac:dyDescent="0.3">
      <c r="A4123" s="1" t="s">
        <v>5700</v>
      </c>
      <c r="B4123" s="1" t="s">
        <v>5772</v>
      </c>
      <c r="C4123" s="1">
        <v>4</v>
      </c>
      <c r="D4123" s="1" t="s">
        <v>7426</v>
      </c>
      <c r="E4123" s="1">
        <v>9</v>
      </c>
      <c r="F4123" s="1" t="s">
        <v>7445</v>
      </c>
      <c r="G4123" s="1" t="s">
        <v>5810</v>
      </c>
      <c r="H4123" s="1" t="s">
        <v>7187</v>
      </c>
      <c r="I4123" s="1" t="b">
        <v>0</v>
      </c>
      <c r="J4123" s="1">
        <v>2</v>
      </c>
      <c r="K4123" s="1">
        <v>0</v>
      </c>
      <c r="L4123" s="1">
        <v>14</v>
      </c>
      <c r="M4123" s="1">
        <v>9</v>
      </c>
      <c r="N4123" s="1">
        <v>3.125</v>
      </c>
      <c r="O4123" s="1" t="s">
        <v>7446</v>
      </c>
    </row>
    <row r="4124" spans="1:15" x14ac:dyDescent="0.3">
      <c r="A4124" s="1" t="s">
        <v>5700</v>
      </c>
      <c r="B4124" s="1" t="s">
        <v>5772</v>
      </c>
      <c r="C4124" s="1">
        <v>4</v>
      </c>
      <c r="D4124" s="1" t="s">
        <v>7426</v>
      </c>
      <c r="E4124" s="1">
        <v>9</v>
      </c>
      <c r="F4124" s="1" t="s">
        <v>7445</v>
      </c>
      <c r="G4124" s="1" t="s">
        <v>5895</v>
      </c>
      <c r="H4124" s="1" t="s">
        <v>7447</v>
      </c>
      <c r="I4124" s="1" t="b">
        <v>0</v>
      </c>
      <c r="J4124" s="1">
        <v>0</v>
      </c>
      <c r="K4124" s="1">
        <v>2</v>
      </c>
      <c r="L4124" s="1">
        <v>9</v>
      </c>
      <c r="M4124" s="1">
        <v>9</v>
      </c>
      <c r="N4124" s="1">
        <v>3.125</v>
      </c>
      <c r="O4124" s="1" t="s">
        <v>7448</v>
      </c>
    </row>
    <row r="4125" spans="1:15" x14ac:dyDescent="0.3">
      <c r="A4125" s="1" t="s">
        <v>5700</v>
      </c>
      <c r="B4125" s="1" t="s">
        <v>5772</v>
      </c>
      <c r="C4125" s="1">
        <v>4</v>
      </c>
      <c r="D4125" s="1" t="s">
        <v>7426</v>
      </c>
      <c r="E4125" s="1">
        <v>9</v>
      </c>
      <c r="F4125" s="1" t="s">
        <v>7445</v>
      </c>
      <c r="G4125" s="1" t="s">
        <v>5834</v>
      </c>
      <c r="H4125" s="1" t="s">
        <v>7187</v>
      </c>
      <c r="I4125" s="1" t="b">
        <v>0</v>
      </c>
      <c r="J4125" s="1">
        <v>14</v>
      </c>
      <c r="K4125" s="1">
        <v>0</v>
      </c>
      <c r="L4125" s="1">
        <v>2</v>
      </c>
      <c r="M4125" s="1">
        <v>8</v>
      </c>
      <c r="N4125" s="1">
        <v>2.7777777777777701</v>
      </c>
      <c r="O4125" s="1" t="s">
        <v>7449</v>
      </c>
    </row>
    <row r="4126" spans="1:15" x14ac:dyDescent="0.3">
      <c r="A4126" s="1" t="s">
        <v>5700</v>
      </c>
      <c r="B4126" s="1" t="s">
        <v>5772</v>
      </c>
      <c r="C4126" s="1">
        <v>4</v>
      </c>
      <c r="D4126" s="1" t="s">
        <v>7426</v>
      </c>
      <c r="E4126" s="1">
        <v>9</v>
      </c>
      <c r="F4126" s="1" t="s">
        <v>7445</v>
      </c>
      <c r="G4126" s="1" t="s">
        <v>5806</v>
      </c>
      <c r="H4126" s="1" t="s">
        <v>7450</v>
      </c>
      <c r="I4126" s="1" t="b">
        <v>0</v>
      </c>
      <c r="J4126" s="1">
        <v>0</v>
      </c>
      <c r="K4126" s="1">
        <v>5</v>
      </c>
      <c r="L4126" s="1">
        <v>12</v>
      </c>
      <c r="M4126" s="1">
        <v>6</v>
      </c>
      <c r="N4126" s="1">
        <v>2.0833333333333299</v>
      </c>
      <c r="O4126" s="1" t="s">
        <v>7451</v>
      </c>
    </row>
    <row r="4127" spans="1:15" x14ac:dyDescent="0.3">
      <c r="A4127" s="1" t="s">
        <v>5700</v>
      </c>
      <c r="B4127" s="1" t="s">
        <v>5772</v>
      </c>
      <c r="C4127" s="1">
        <v>4</v>
      </c>
      <c r="D4127" s="1" t="s">
        <v>7426</v>
      </c>
      <c r="E4127" s="1">
        <v>9</v>
      </c>
      <c r="F4127" s="1" t="s">
        <v>7445</v>
      </c>
      <c r="G4127" s="1" t="s">
        <v>5834</v>
      </c>
      <c r="H4127" s="1" t="s">
        <v>7187</v>
      </c>
      <c r="I4127" s="1" t="b">
        <v>0</v>
      </c>
      <c r="J4127" s="1">
        <v>24</v>
      </c>
      <c r="K4127" s="1">
        <v>0</v>
      </c>
      <c r="L4127" s="1">
        <v>0</v>
      </c>
      <c r="M4127" s="1">
        <v>6</v>
      </c>
      <c r="N4127" s="1">
        <v>2.0833333333333299</v>
      </c>
      <c r="O4127" s="1" t="s">
        <v>7452</v>
      </c>
    </row>
    <row r="4128" spans="1:15" x14ac:dyDescent="0.3">
      <c r="A4128" s="1" t="s">
        <v>5700</v>
      </c>
      <c r="B4128" s="1" t="s">
        <v>5772</v>
      </c>
      <c r="C4128" s="1">
        <v>4</v>
      </c>
      <c r="D4128" s="1" t="s">
        <v>7426</v>
      </c>
      <c r="E4128" s="1">
        <v>9</v>
      </c>
      <c r="F4128" s="1" t="s">
        <v>7445</v>
      </c>
      <c r="G4128" s="1" t="s">
        <v>5876</v>
      </c>
      <c r="H4128" s="1" t="s">
        <v>7187</v>
      </c>
      <c r="I4128" s="1" t="b">
        <v>0</v>
      </c>
      <c r="J4128" s="1">
        <v>4</v>
      </c>
      <c r="K4128" s="1">
        <v>0</v>
      </c>
      <c r="L4128" s="1">
        <v>0</v>
      </c>
      <c r="M4128" s="1">
        <v>6</v>
      </c>
      <c r="N4128" s="1">
        <v>2.0833333333333299</v>
      </c>
      <c r="O4128" s="1" t="s">
        <v>7210</v>
      </c>
    </row>
    <row r="4129" spans="1:15" x14ac:dyDescent="0.3">
      <c r="A4129" s="1" t="s">
        <v>5700</v>
      </c>
      <c r="B4129" s="1" t="s">
        <v>5772</v>
      </c>
      <c r="C4129" s="1">
        <v>4</v>
      </c>
      <c r="D4129" s="1" t="s">
        <v>7426</v>
      </c>
      <c r="E4129" s="1">
        <v>9</v>
      </c>
      <c r="F4129" s="1" t="s">
        <v>7445</v>
      </c>
      <c r="G4129" s="1" t="s">
        <v>5819</v>
      </c>
      <c r="H4129" s="1" t="s">
        <v>7453</v>
      </c>
      <c r="I4129" s="1" t="b">
        <v>0</v>
      </c>
      <c r="J4129" s="1">
        <v>0</v>
      </c>
      <c r="K4129" s="1">
        <v>3</v>
      </c>
      <c r="L4129" s="1">
        <v>10</v>
      </c>
      <c r="M4129" s="1">
        <v>5</v>
      </c>
      <c r="N4129" s="1">
        <v>1.7361111111111101</v>
      </c>
      <c r="O4129" s="1" t="s">
        <v>7454</v>
      </c>
    </row>
    <row r="4130" spans="1:15" x14ac:dyDescent="0.3">
      <c r="A4130" s="1" t="s">
        <v>5700</v>
      </c>
      <c r="B4130" s="1" t="s">
        <v>5772</v>
      </c>
      <c r="C4130" s="1">
        <v>4</v>
      </c>
      <c r="D4130" s="1" t="s">
        <v>7426</v>
      </c>
      <c r="E4130" s="1">
        <v>9</v>
      </c>
      <c r="F4130" s="1" t="s">
        <v>7445</v>
      </c>
      <c r="G4130" s="1" t="s">
        <v>5816</v>
      </c>
      <c r="H4130" s="1" t="s">
        <v>7187</v>
      </c>
      <c r="I4130" s="1" t="b">
        <v>0</v>
      </c>
      <c r="J4130" s="1">
        <v>3</v>
      </c>
      <c r="K4130" s="1">
        <v>0</v>
      </c>
      <c r="L4130" s="1">
        <v>0</v>
      </c>
      <c r="M4130" s="1">
        <v>5</v>
      </c>
      <c r="N4130" s="1">
        <v>1.7361111111111101</v>
      </c>
      <c r="O4130" s="1" t="s">
        <v>7197</v>
      </c>
    </row>
    <row r="4131" spans="1:15" x14ac:dyDescent="0.3">
      <c r="A4131" s="1" t="s">
        <v>5700</v>
      </c>
      <c r="B4131" s="1" t="s">
        <v>5772</v>
      </c>
      <c r="C4131" s="1">
        <v>4</v>
      </c>
      <c r="D4131" s="1" t="s">
        <v>7426</v>
      </c>
      <c r="E4131" s="1">
        <v>9</v>
      </c>
      <c r="F4131" s="1" t="s">
        <v>7445</v>
      </c>
      <c r="G4131" s="1" t="s">
        <v>5840</v>
      </c>
      <c r="H4131" s="1" t="s">
        <v>7187</v>
      </c>
      <c r="I4131" s="1" t="b">
        <v>0</v>
      </c>
      <c r="J4131" s="1">
        <v>5</v>
      </c>
      <c r="K4131" s="1">
        <v>0</v>
      </c>
      <c r="L4131" s="1">
        <v>0</v>
      </c>
      <c r="M4131" s="1">
        <v>4</v>
      </c>
      <c r="N4131" s="1">
        <v>1.38888888888888</v>
      </c>
      <c r="O4131" s="1" t="s">
        <v>7231</v>
      </c>
    </row>
    <row r="4132" spans="1:15" x14ac:dyDescent="0.3">
      <c r="A4132" s="1" t="s">
        <v>5700</v>
      </c>
      <c r="B4132" s="1" t="s">
        <v>5772</v>
      </c>
      <c r="C4132" s="1">
        <v>4</v>
      </c>
      <c r="D4132" s="1" t="s">
        <v>7426</v>
      </c>
      <c r="E4132" s="1">
        <v>9</v>
      </c>
      <c r="F4132" s="1" t="s">
        <v>7445</v>
      </c>
      <c r="G4132" s="1" t="s">
        <v>5845</v>
      </c>
      <c r="H4132" s="1" t="s">
        <v>7455</v>
      </c>
      <c r="I4132" s="1" t="b">
        <v>0</v>
      </c>
      <c r="J4132" s="1">
        <v>0</v>
      </c>
      <c r="K4132" s="1">
        <v>4</v>
      </c>
      <c r="L4132" s="1">
        <v>10</v>
      </c>
      <c r="M4132" s="1">
        <v>3</v>
      </c>
      <c r="N4132" s="1">
        <v>1.0416666666666601</v>
      </c>
      <c r="O4132" s="1" t="s">
        <v>7456</v>
      </c>
    </row>
    <row r="4133" spans="1:15" x14ac:dyDescent="0.3">
      <c r="A4133" s="1" t="s">
        <v>5700</v>
      </c>
      <c r="B4133" s="1" t="s">
        <v>5772</v>
      </c>
      <c r="C4133" s="1">
        <v>4</v>
      </c>
      <c r="D4133" s="1" t="s">
        <v>7426</v>
      </c>
      <c r="E4133" s="1">
        <v>9</v>
      </c>
      <c r="F4133" s="1" t="s">
        <v>7445</v>
      </c>
      <c r="G4133" s="1" t="s">
        <v>5851</v>
      </c>
      <c r="H4133" s="1" t="s">
        <v>7447</v>
      </c>
      <c r="I4133" s="1" t="b">
        <v>0</v>
      </c>
      <c r="J4133" s="1">
        <v>1</v>
      </c>
      <c r="K4133" s="1">
        <v>2</v>
      </c>
      <c r="L4133" s="1">
        <v>9</v>
      </c>
      <c r="M4133" s="1">
        <v>3</v>
      </c>
      <c r="N4133" s="1">
        <v>1.0416666666666601</v>
      </c>
      <c r="O4133" s="1" t="s">
        <v>7457</v>
      </c>
    </row>
    <row r="4134" spans="1:15" x14ac:dyDescent="0.3">
      <c r="A4134" s="1" t="s">
        <v>5700</v>
      </c>
      <c r="B4134" s="1" t="s">
        <v>5772</v>
      </c>
      <c r="C4134" s="1">
        <v>4</v>
      </c>
      <c r="D4134" s="1" t="s">
        <v>7426</v>
      </c>
      <c r="E4134" s="1">
        <v>9</v>
      </c>
      <c r="F4134" s="1" t="s">
        <v>7445</v>
      </c>
      <c r="G4134" s="1" t="s">
        <v>5876</v>
      </c>
      <c r="H4134" s="1" t="s">
        <v>7187</v>
      </c>
      <c r="I4134" s="1" t="b">
        <v>0</v>
      </c>
      <c r="J4134" s="1">
        <v>4</v>
      </c>
      <c r="K4134" s="1">
        <v>0</v>
      </c>
      <c r="L4134" s="1">
        <v>0</v>
      </c>
      <c r="M4134" s="1">
        <v>3</v>
      </c>
      <c r="N4134" s="1">
        <v>1.0416666666666601</v>
      </c>
      <c r="O4134" s="1" t="s">
        <v>7204</v>
      </c>
    </row>
    <row r="4135" spans="1:15" x14ac:dyDescent="0.3">
      <c r="A4135" s="1" t="s">
        <v>5700</v>
      </c>
      <c r="B4135" s="1" t="s">
        <v>5772</v>
      </c>
      <c r="C4135" s="1">
        <v>4</v>
      </c>
      <c r="D4135" s="1" t="s">
        <v>7426</v>
      </c>
      <c r="E4135" s="1">
        <v>10</v>
      </c>
      <c r="F4135" s="1" t="s">
        <v>7458</v>
      </c>
      <c r="G4135" s="1" t="s">
        <v>5814</v>
      </c>
      <c r="H4135" s="1" t="s">
        <v>7187</v>
      </c>
      <c r="I4135" s="1" t="b">
        <v>1</v>
      </c>
      <c r="J4135" s="1">
        <v>0</v>
      </c>
      <c r="K4135" s="1">
        <v>0</v>
      </c>
      <c r="L4135" s="1">
        <v>0</v>
      </c>
      <c r="M4135" s="1">
        <v>72</v>
      </c>
      <c r="N4135" s="1">
        <v>34.782608695652101</v>
      </c>
      <c r="O4135" s="1" t="s">
        <v>7188</v>
      </c>
    </row>
    <row r="4136" spans="1:15" x14ac:dyDescent="0.3">
      <c r="A4136" s="1" t="s">
        <v>5700</v>
      </c>
      <c r="B4136" s="1" t="s">
        <v>5772</v>
      </c>
      <c r="C4136" s="1">
        <v>4</v>
      </c>
      <c r="D4136" s="1" t="s">
        <v>7426</v>
      </c>
      <c r="E4136" s="1">
        <v>10</v>
      </c>
      <c r="F4136" s="1" t="s">
        <v>7458</v>
      </c>
      <c r="G4136" s="1" t="s">
        <v>5801</v>
      </c>
      <c r="H4136" s="1" t="s">
        <v>7187</v>
      </c>
      <c r="I4136" s="1" t="b">
        <v>0</v>
      </c>
      <c r="J4136" s="1">
        <v>1</v>
      </c>
      <c r="K4136" s="1">
        <v>0</v>
      </c>
      <c r="L4136" s="1">
        <v>0</v>
      </c>
      <c r="M4136" s="1">
        <v>26</v>
      </c>
      <c r="N4136" s="1">
        <v>12.560386473429899</v>
      </c>
      <c r="O4136" s="1" t="s">
        <v>7190</v>
      </c>
    </row>
    <row r="4137" spans="1:15" x14ac:dyDescent="0.3">
      <c r="A4137" s="1" t="s">
        <v>5700</v>
      </c>
      <c r="B4137" s="1" t="s">
        <v>5772</v>
      </c>
      <c r="C4137" s="1">
        <v>4</v>
      </c>
      <c r="D4137" s="1" t="s">
        <v>7426</v>
      </c>
      <c r="E4137" s="1">
        <v>10</v>
      </c>
      <c r="F4137" s="1" t="s">
        <v>7458</v>
      </c>
      <c r="G4137" s="1" t="s">
        <v>5803</v>
      </c>
      <c r="H4137" s="1" t="s">
        <v>7192</v>
      </c>
      <c r="I4137" s="1" t="b">
        <v>0</v>
      </c>
      <c r="J4137" s="1">
        <v>0</v>
      </c>
      <c r="K4137" s="1">
        <v>1</v>
      </c>
      <c r="L4137" s="1">
        <v>0</v>
      </c>
      <c r="M4137" s="1">
        <v>12</v>
      </c>
      <c r="N4137" s="1">
        <v>5.7971014492753596</v>
      </c>
      <c r="O4137" s="1" t="s">
        <v>7193</v>
      </c>
    </row>
    <row r="4138" spans="1:15" x14ac:dyDescent="0.3">
      <c r="A4138" s="1" t="s">
        <v>5700</v>
      </c>
      <c r="B4138" s="1" t="s">
        <v>5772</v>
      </c>
      <c r="C4138" s="1">
        <v>4</v>
      </c>
      <c r="D4138" s="1" t="s">
        <v>7426</v>
      </c>
      <c r="E4138" s="1">
        <v>10</v>
      </c>
      <c r="F4138" s="1" t="s">
        <v>7458</v>
      </c>
      <c r="G4138" s="1" t="s">
        <v>5810</v>
      </c>
      <c r="H4138" s="1" t="s">
        <v>7187</v>
      </c>
      <c r="I4138" s="1" t="b">
        <v>0</v>
      </c>
      <c r="J4138" s="1">
        <v>2</v>
      </c>
      <c r="K4138" s="1">
        <v>0</v>
      </c>
      <c r="L4138" s="1">
        <v>0</v>
      </c>
      <c r="M4138" s="1">
        <v>9</v>
      </c>
      <c r="N4138" s="1">
        <v>4.3478260869565197</v>
      </c>
      <c r="O4138" s="1" t="s">
        <v>7189</v>
      </c>
    </row>
    <row r="4139" spans="1:15" x14ac:dyDescent="0.3">
      <c r="A4139" s="1" t="s">
        <v>5700</v>
      </c>
      <c r="B4139" s="1" t="s">
        <v>5772</v>
      </c>
      <c r="C4139" s="1">
        <v>4</v>
      </c>
      <c r="D4139" s="1" t="s">
        <v>7426</v>
      </c>
      <c r="E4139" s="1">
        <v>10</v>
      </c>
      <c r="F4139" s="1" t="s">
        <v>7458</v>
      </c>
      <c r="G4139" s="1" t="s">
        <v>5803</v>
      </c>
      <c r="H4139" s="1" t="s">
        <v>7195</v>
      </c>
      <c r="I4139" s="1" t="b">
        <v>0</v>
      </c>
      <c r="J4139" s="1">
        <v>0</v>
      </c>
      <c r="K4139" s="1">
        <v>1</v>
      </c>
      <c r="L4139" s="1">
        <v>0</v>
      </c>
      <c r="M4139" s="1">
        <v>8</v>
      </c>
      <c r="N4139" s="1">
        <v>3.8647342995169001</v>
      </c>
      <c r="O4139" s="1" t="s">
        <v>7196</v>
      </c>
    </row>
    <row r="4140" spans="1:15" x14ac:dyDescent="0.3">
      <c r="A4140" s="1" t="s">
        <v>5700</v>
      </c>
      <c r="B4140" s="1" t="s">
        <v>5772</v>
      </c>
      <c r="C4140" s="1">
        <v>4</v>
      </c>
      <c r="D4140" s="1" t="s">
        <v>7426</v>
      </c>
      <c r="E4140" s="1">
        <v>10</v>
      </c>
      <c r="F4140" s="1" t="s">
        <v>7458</v>
      </c>
      <c r="G4140" s="1" t="s">
        <v>5876</v>
      </c>
      <c r="H4140" s="1" t="s">
        <v>7187</v>
      </c>
      <c r="I4140" s="1" t="b">
        <v>0</v>
      </c>
      <c r="J4140" s="1">
        <v>4</v>
      </c>
      <c r="K4140" s="1">
        <v>0</v>
      </c>
      <c r="L4140" s="1">
        <v>0</v>
      </c>
      <c r="M4140" s="1">
        <v>6</v>
      </c>
      <c r="N4140" s="1">
        <v>2.8985507246376798</v>
      </c>
      <c r="O4140" s="1" t="s">
        <v>7210</v>
      </c>
    </row>
    <row r="4141" spans="1:15" x14ac:dyDescent="0.3">
      <c r="A4141" s="1" t="s">
        <v>5700</v>
      </c>
      <c r="B4141" s="1" t="s">
        <v>5772</v>
      </c>
      <c r="C4141" s="1">
        <v>4</v>
      </c>
      <c r="D4141" s="1" t="s">
        <v>7426</v>
      </c>
      <c r="E4141" s="1">
        <v>10</v>
      </c>
      <c r="F4141" s="1" t="s">
        <v>7458</v>
      </c>
      <c r="G4141" s="1" t="s">
        <v>5834</v>
      </c>
      <c r="H4141" s="1" t="s">
        <v>7187</v>
      </c>
      <c r="I4141" s="1" t="b">
        <v>0</v>
      </c>
      <c r="J4141" s="1">
        <v>14</v>
      </c>
      <c r="K4141" s="1">
        <v>0</v>
      </c>
      <c r="L4141" s="1">
        <v>2</v>
      </c>
      <c r="M4141" s="1">
        <v>5</v>
      </c>
      <c r="N4141" s="1">
        <v>2.4154589371980602</v>
      </c>
      <c r="O4141" s="1" t="s">
        <v>7449</v>
      </c>
    </row>
    <row r="4142" spans="1:15" x14ac:dyDescent="0.3">
      <c r="A4142" s="1" t="s">
        <v>5700</v>
      </c>
      <c r="B4142" s="1" t="s">
        <v>5772</v>
      </c>
      <c r="C4142" s="1">
        <v>4</v>
      </c>
      <c r="D4142" s="1" t="s">
        <v>7426</v>
      </c>
      <c r="E4142" s="1">
        <v>10</v>
      </c>
      <c r="F4142" s="1" t="s">
        <v>7458</v>
      </c>
      <c r="G4142" s="1" t="s">
        <v>5876</v>
      </c>
      <c r="H4142" s="1" t="s">
        <v>7187</v>
      </c>
      <c r="I4142" s="1" t="b">
        <v>0</v>
      </c>
      <c r="J4142" s="1">
        <v>4</v>
      </c>
      <c r="K4142" s="1">
        <v>0</v>
      </c>
      <c r="L4142" s="1">
        <v>0</v>
      </c>
      <c r="M4142" s="1">
        <v>4</v>
      </c>
      <c r="N4142" s="1">
        <v>1.93236714975845</v>
      </c>
      <c r="O4142" s="1" t="s">
        <v>7204</v>
      </c>
    </row>
    <row r="4143" spans="1:15" x14ac:dyDescent="0.3">
      <c r="A4143" s="1" t="s">
        <v>5700</v>
      </c>
      <c r="B4143" s="1" t="s">
        <v>5772</v>
      </c>
      <c r="C4143" s="1">
        <v>4</v>
      </c>
      <c r="D4143" s="1" t="s">
        <v>7426</v>
      </c>
      <c r="E4143" s="1">
        <v>10</v>
      </c>
      <c r="F4143" s="1" t="s">
        <v>7458</v>
      </c>
      <c r="G4143" s="1" t="s">
        <v>5816</v>
      </c>
      <c r="H4143" s="1" t="s">
        <v>7187</v>
      </c>
      <c r="I4143" s="1" t="b">
        <v>0</v>
      </c>
      <c r="J4143" s="1">
        <v>3</v>
      </c>
      <c r="K4143" s="1">
        <v>0</v>
      </c>
      <c r="L4143" s="1">
        <v>0</v>
      </c>
      <c r="M4143" s="1">
        <v>4</v>
      </c>
      <c r="N4143" s="1">
        <v>1.93236714975845</v>
      </c>
      <c r="O4143" s="1" t="s">
        <v>7197</v>
      </c>
    </row>
    <row r="4144" spans="1:15" x14ac:dyDescent="0.3">
      <c r="A4144" s="1" t="s">
        <v>5700</v>
      </c>
      <c r="B4144" s="1" t="s">
        <v>5772</v>
      </c>
      <c r="C4144" s="1">
        <v>4</v>
      </c>
      <c r="D4144" s="1" t="s">
        <v>7426</v>
      </c>
      <c r="E4144" s="1">
        <v>10</v>
      </c>
      <c r="F4144" s="1" t="s">
        <v>7458</v>
      </c>
      <c r="G4144" s="1" t="s">
        <v>5840</v>
      </c>
      <c r="H4144" s="1" t="s">
        <v>7187</v>
      </c>
      <c r="I4144" s="1" t="b">
        <v>0</v>
      </c>
      <c r="J4144" s="1">
        <v>5</v>
      </c>
      <c r="K4144" s="1">
        <v>0</v>
      </c>
      <c r="L4144" s="1">
        <v>0</v>
      </c>
      <c r="M4144" s="1">
        <v>3</v>
      </c>
      <c r="N4144" s="1">
        <v>1.4492753623188399</v>
      </c>
      <c r="O4144" s="1" t="s">
        <v>7231</v>
      </c>
    </row>
    <row r="4145" spans="1:15" x14ac:dyDescent="0.3">
      <c r="A4145" s="1" t="s">
        <v>5700</v>
      </c>
      <c r="B4145" s="1" t="s">
        <v>5772</v>
      </c>
      <c r="C4145" s="1">
        <v>4</v>
      </c>
      <c r="D4145" s="1" t="s">
        <v>7426</v>
      </c>
      <c r="E4145" s="1">
        <v>11</v>
      </c>
      <c r="F4145" s="1" t="s">
        <v>7459</v>
      </c>
      <c r="G4145" s="1" t="s">
        <v>5814</v>
      </c>
      <c r="H4145" s="1" t="s">
        <v>7187</v>
      </c>
      <c r="I4145" s="1" t="b">
        <v>1</v>
      </c>
      <c r="J4145" s="1">
        <v>0</v>
      </c>
      <c r="K4145" s="1">
        <v>0</v>
      </c>
      <c r="L4145" s="1">
        <v>0</v>
      </c>
      <c r="M4145" s="1">
        <v>43</v>
      </c>
      <c r="N4145" s="1">
        <v>22.872340425531899</v>
      </c>
      <c r="O4145" s="1" t="s">
        <v>7188</v>
      </c>
    </row>
    <row r="4146" spans="1:15" x14ac:dyDescent="0.3">
      <c r="A4146" s="1" t="s">
        <v>5700</v>
      </c>
      <c r="B4146" s="1" t="s">
        <v>5772</v>
      </c>
      <c r="C4146" s="1">
        <v>4</v>
      </c>
      <c r="D4146" s="1" t="s">
        <v>7426</v>
      </c>
      <c r="E4146" s="1">
        <v>11</v>
      </c>
      <c r="F4146" s="1" t="s">
        <v>7459</v>
      </c>
      <c r="G4146" s="1" t="s">
        <v>5810</v>
      </c>
      <c r="H4146" s="1" t="s">
        <v>7187</v>
      </c>
      <c r="I4146" s="1" t="b">
        <v>0</v>
      </c>
      <c r="J4146" s="1">
        <v>2</v>
      </c>
      <c r="K4146" s="1">
        <v>0</v>
      </c>
      <c r="L4146" s="1">
        <v>0</v>
      </c>
      <c r="M4146" s="1">
        <v>36</v>
      </c>
      <c r="N4146" s="1">
        <v>19.1489361702127</v>
      </c>
      <c r="O4146" s="1" t="s">
        <v>7189</v>
      </c>
    </row>
    <row r="4147" spans="1:15" x14ac:dyDescent="0.3">
      <c r="A4147" s="1" t="s">
        <v>5700</v>
      </c>
      <c r="B4147" s="1" t="s">
        <v>5772</v>
      </c>
      <c r="C4147" s="1">
        <v>4</v>
      </c>
      <c r="D4147" s="1" t="s">
        <v>7426</v>
      </c>
      <c r="E4147" s="1">
        <v>11</v>
      </c>
      <c r="F4147" s="1" t="s">
        <v>7459</v>
      </c>
      <c r="G4147" s="1" t="s">
        <v>5840</v>
      </c>
      <c r="H4147" s="1" t="s">
        <v>7187</v>
      </c>
      <c r="I4147" s="1" t="b">
        <v>0</v>
      </c>
      <c r="J4147" s="1">
        <v>5</v>
      </c>
      <c r="K4147" s="1">
        <v>0</v>
      </c>
      <c r="L4147" s="1">
        <v>0</v>
      </c>
      <c r="M4147" s="1">
        <v>19</v>
      </c>
      <c r="N4147" s="1">
        <v>10.106382978723399</v>
      </c>
      <c r="O4147" s="1" t="s">
        <v>7231</v>
      </c>
    </row>
    <row r="4148" spans="1:15" x14ac:dyDescent="0.3">
      <c r="A4148" s="1" t="s">
        <v>5700</v>
      </c>
      <c r="B4148" s="1" t="s">
        <v>5772</v>
      </c>
      <c r="C4148" s="1">
        <v>4</v>
      </c>
      <c r="D4148" s="1" t="s">
        <v>7426</v>
      </c>
      <c r="E4148" s="1">
        <v>11</v>
      </c>
      <c r="F4148" s="1" t="s">
        <v>7459</v>
      </c>
      <c r="G4148" s="1" t="s">
        <v>5801</v>
      </c>
      <c r="H4148" s="1" t="s">
        <v>7187</v>
      </c>
      <c r="I4148" s="1" t="b">
        <v>0</v>
      </c>
      <c r="J4148" s="1">
        <v>1</v>
      </c>
      <c r="K4148" s="1">
        <v>0</v>
      </c>
      <c r="L4148" s="1">
        <v>0</v>
      </c>
      <c r="M4148" s="1">
        <v>14</v>
      </c>
      <c r="N4148" s="1">
        <v>7.4468085106382897</v>
      </c>
      <c r="O4148" s="1" t="s">
        <v>7190</v>
      </c>
    </row>
    <row r="4149" spans="1:15" x14ac:dyDescent="0.3">
      <c r="A4149" s="1" t="s">
        <v>5700</v>
      </c>
      <c r="B4149" s="1" t="s">
        <v>5772</v>
      </c>
      <c r="C4149" s="1">
        <v>4</v>
      </c>
      <c r="D4149" s="1" t="s">
        <v>7426</v>
      </c>
      <c r="E4149" s="1">
        <v>11</v>
      </c>
      <c r="F4149" s="1" t="s">
        <v>7459</v>
      </c>
      <c r="G4149" s="1" t="s">
        <v>5803</v>
      </c>
      <c r="H4149" s="1" t="s">
        <v>7192</v>
      </c>
      <c r="I4149" s="1" t="b">
        <v>0</v>
      </c>
      <c r="J4149" s="1">
        <v>0</v>
      </c>
      <c r="K4149" s="1">
        <v>1</v>
      </c>
      <c r="L4149" s="1">
        <v>0</v>
      </c>
      <c r="M4149" s="1">
        <v>10</v>
      </c>
      <c r="N4149" s="1">
        <v>5.31914893617021</v>
      </c>
      <c r="O4149" s="1" t="s">
        <v>7193</v>
      </c>
    </row>
    <row r="4150" spans="1:15" x14ac:dyDescent="0.3">
      <c r="A4150" s="1" t="s">
        <v>5700</v>
      </c>
      <c r="B4150" s="1" t="s">
        <v>5772</v>
      </c>
      <c r="C4150" s="1">
        <v>4</v>
      </c>
      <c r="D4150" s="1" t="s">
        <v>7426</v>
      </c>
      <c r="E4150" s="1">
        <v>11</v>
      </c>
      <c r="F4150" s="1" t="s">
        <v>7459</v>
      </c>
      <c r="G4150" s="1" t="s">
        <v>5876</v>
      </c>
      <c r="H4150" s="1" t="s">
        <v>7187</v>
      </c>
      <c r="I4150" s="1" t="b">
        <v>0</v>
      </c>
      <c r="J4150" s="1">
        <v>4</v>
      </c>
      <c r="K4150" s="1">
        <v>0</v>
      </c>
      <c r="L4150" s="1">
        <v>0</v>
      </c>
      <c r="M4150" s="1">
        <v>9</v>
      </c>
      <c r="N4150" s="1">
        <v>4.7872340425531901</v>
      </c>
      <c r="O4150" s="1" t="s">
        <v>7204</v>
      </c>
    </row>
    <row r="4151" spans="1:15" x14ac:dyDescent="0.3">
      <c r="A4151" s="1" t="s">
        <v>5700</v>
      </c>
      <c r="B4151" s="1" t="s">
        <v>5772</v>
      </c>
      <c r="C4151" s="1">
        <v>4</v>
      </c>
      <c r="D4151" s="1" t="s">
        <v>7426</v>
      </c>
      <c r="E4151" s="1">
        <v>11</v>
      </c>
      <c r="F4151" s="1" t="s">
        <v>7459</v>
      </c>
      <c r="G4151" s="1" t="s">
        <v>5834</v>
      </c>
      <c r="H4151" s="1" t="s">
        <v>7187</v>
      </c>
      <c r="I4151" s="1" t="b">
        <v>0</v>
      </c>
      <c r="J4151" s="1">
        <v>21</v>
      </c>
      <c r="K4151" s="1">
        <v>0</v>
      </c>
      <c r="L4151" s="1">
        <v>0</v>
      </c>
      <c r="M4151" s="1">
        <v>9</v>
      </c>
      <c r="N4151" s="1">
        <v>4.7872340425531901</v>
      </c>
      <c r="O4151" s="1" t="s">
        <v>7191</v>
      </c>
    </row>
    <row r="4152" spans="1:15" x14ac:dyDescent="0.3">
      <c r="A4152" s="1" t="s">
        <v>5700</v>
      </c>
      <c r="B4152" s="1" t="s">
        <v>5772</v>
      </c>
      <c r="C4152" s="1">
        <v>4</v>
      </c>
      <c r="D4152" s="1" t="s">
        <v>7426</v>
      </c>
      <c r="E4152" s="1">
        <v>11</v>
      </c>
      <c r="F4152" s="1" t="s">
        <v>7459</v>
      </c>
      <c r="G4152" s="1" t="s">
        <v>5803</v>
      </c>
      <c r="H4152" s="1" t="s">
        <v>7195</v>
      </c>
      <c r="I4152" s="1" t="b">
        <v>0</v>
      </c>
      <c r="J4152" s="1">
        <v>0</v>
      </c>
      <c r="K4152" s="1">
        <v>1</v>
      </c>
      <c r="L4152" s="1">
        <v>0</v>
      </c>
      <c r="M4152" s="1">
        <v>6</v>
      </c>
      <c r="N4152" s="1">
        <v>3.1914893617021201</v>
      </c>
      <c r="O4152" s="1" t="s">
        <v>7196</v>
      </c>
    </row>
    <row r="4153" spans="1:15" x14ac:dyDescent="0.3">
      <c r="A4153" s="1" t="s">
        <v>5700</v>
      </c>
      <c r="B4153" s="1" t="s">
        <v>5772</v>
      </c>
      <c r="C4153" s="1">
        <v>4</v>
      </c>
      <c r="D4153" s="1" t="s">
        <v>7426</v>
      </c>
      <c r="E4153" s="1">
        <v>11</v>
      </c>
      <c r="F4153" s="1" t="s">
        <v>7459</v>
      </c>
      <c r="G4153" s="1" t="s">
        <v>5834</v>
      </c>
      <c r="H4153" s="1" t="s">
        <v>7187</v>
      </c>
      <c r="I4153" s="1" t="b">
        <v>0</v>
      </c>
      <c r="J4153" s="1">
        <v>21</v>
      </c>
      <c r="K4153" s="1">
        <v>0</v>
      </c>
      <c r="L4153" s="1">
        <v>0</v>
      </c>
      <c r="M4153" s="1">
        <v>4</v>
      </c>
      <c r="N4153" s="1">
        <v>2.1276595744680802</v>
      </c>
      <c r="O4153" s="1" t="e">
        <f>----------------tcctacctcaaccgctaccgcgag</f>
        <v>#NAME?</v>
      </c>
    </row>
    <row r="4154" spans="1:15" x14ac:dyDescent="0.3">
      <c r="A4154" s="1" t="s">
        <v>5700</v>
      </c>
      <c r="B4154" s="1" t="s">
        <v>5772</v>
      </c>
      <c r="C4154" s="1">
        <v>4</v>
      </c>
      <c r="D4154" s="1" t="s">
        <v>7426</v>
      </c>
      <c r="E4154" s="1">
        <v>11</v>
      </c>
      <c r="F4154" s="1" t="s">
        <v>7459</v>
      </c>
      <c r="G4154" s="1" t="s">
        <v>5816</v>
      </c>
      <c r="H4154" s="1" t="s">
        <v>7187</v>
      </c>
      <c r="I4154" s="1" t="b">
        <v>0</v>
      </c>
      <c r="J4154" s="1">
        <v>3</v>
      </c>
      <c r="K4154" s="1">
        <v>0</v>
      </c>
      <c r="L4154" s="1">
        <v>0</v>
      </c>
      <c r="M4154" s="1">
        <v>3</v>
      </c>
      <c r="N4154" s="1">
        <v>1.59574468085106</v>
      </c>
      <c r="O4154" s="1" t="s">
        <v>7197</v>
      </c>
    </row>
    <row r="4155" spans="1:15" x14ac:dyDescent="0.3">
      <c r="A4155" s="1" t="s">
        <v>5700</v>
      </c>
      <c r="B4155" s="1" t="s">
        <v>5772</v>
      </c>
      <c r="C4155" s="1">
        <v>4</v>
      </c>
      <c r="D4155" s="1" t="s">
        <v>7426</v>
      </c>
      <c r="E4155" s="1">
        <v>11</v>
      </c>
      <c r="F4155" s="1" t="s">
        <v>7459</v>
      </c>
      <c r="G4155" s="1" t="s">
        <v>5834</v>
      </c>
      <c r="H4155" s="1" t="s">
        <v>7187</v>
      </c>
      <c r="I4155" s="1" t="b">
        <v>0</v>
      </c>
      <c r="J4155" s="1">
        <v>6</v>
      </c>
      <c r="K4155" s="1">
        <v>0</v>
      </c>
      <c r="L4155" s="1">
        <v>0</v>
      </c>
      <c r="M4155" s="1">
        <v>2</v>
      </c>
      <c r="N4155" s="1">
        <v>1.0638297872340401</v>
      </c>
      <c r="O4155" s="1" t="s">
        <v>7194</v>
      </c>
    </row>
    <row r="4156" spans="1:15" x14ac:dyDescent="0.3">
      <c r="A4156" s="1" t="s">
        <v>5700</v>
      </c>
      <c r="B4156" s="1" t="s">
        <v>5772</v>
      </c>
      <c r="C4156" s="1">
        <v>4</v>
      </c>
      <c r="D4156" s="1" t="s">
        <v>7426</v>
      </c>
      <c r="E4156" s="1">
        <v>11</v>
      </c>
      <c r="F4156" s="1" t="s">
        <v>7459</v>
      </c>
      <c r="G4156" s="1" t="s">
        <v>5834</v>
      </c>
      <c r="H4156" s="1" t="s">
        <v>7187</v>
      </c>
      <c r="I4156" s="1" t="b">
        <v>0</v>
      </c>
      <c r="J4156" s="1">
        <v>7</v>
      </c>
      <c r="K4156" s="1">
        <v>0</v>
      </c>
      <c r="L4156" s="1">
        <v>0</v>
      </c>
      <c r="M4156" s="1">
        <v>2</v>
      </c>
      <c r="N4156" s="1">
        <v>1.0638297872340401</v>
      </c>
      <c r="O4156" s="1" t="s">
        <v>7216</v>
      </c>
    </row>
    <row r="4157" spans="1:15" x14ac:dyDescent="0.3">
      <c r="A4157" s="1" t="s">
        <v>5700</v>
      </c>
      <c r="B4157" s="1" t="s">
        <v>5772</v>
      </c>
      <c r="C4157" s="1">
        <v>4</v>
      </c>
      <c r="D4157" s="1" t="s">
        <v>7426</v>
      </c>
      <c r="E4157" s="1">
        <v>11</v>
      </c>
      <c r="F4157" s="1" t="s">
        <v>7459</v>
      </c>
      <c r="G4157" s="1" t="s">
        <v>5834</v>
      </c>
      <c r="H4157" s="1" t="s">
        <v>7187</v>
      </c>
      <c r="I4157" s="1" t="b">
        <v>0</v>
      </c>
      <c r="J4157" s="1">
        <v>16</v>
      </c>
      <c r="K4157" s="1">
        <v>0</v>
      </c>
      <c r="L4157" s="1">
        <v>1</v>
      </c>
      <c r="M4157" s="1">
        <v>2</v>
      </c>
      <c r="N4157" s="1">
        <v>1.0638297872340401</v>
      </c>
      <c r="O4157" s="1" t="e">
        <f>-------------aGgtcctacctcaaccgctaccgcgag</f>
        <v>#NAME?</v>
      </c>
    </row>
    <row r="4158" spans="1:15" x14ac:dyDescent="0.3">
      <c r="A4158" s="1" t="s">
        <v>5700</v>
      </c>
      <c r="B4158" s="1" t="s">
        <v>5772</v>
      </c>
      <c r="C4158" s="1">
        <v>4</v>
      </c>
      <c r="D4158" s="1" t="s">
        <v>7426</v>
      </c>
      <c r="E4158" s="1">
        <v>11</v>
      </c>
      <c r="F4158" s="1" t="s">
        <v>7459</v>
      </c>
      <c r="G4158" s="1" t="s">
        <v>5810</v>
      </c>
      <c r="H4158" s="1" t="s">
        <v>7187</v>
      </c>
      <c r="I4158" s="1" t="b">
        <v>0</v>
      </c>
      <c r="J4158" s="1">
        <v>2</v>
      </c>
      <c r="K4158" s="1">
        <v>0</v>
      </c>
      <c r="L4158" s="1">
        <v>0</v>
      </c>
      <c r="M4158" s="1">
        <v>2</v>
      </c>
      <c r="N4158" s="1">
        <v>1.0638297872340401</v>
      </c>
      <c r="O4158" s="1" t="s">
        <v>7276</v>
      </c>
    </row>
    <row r="4159" spans="1:15" x14ac:dyDescent="0.3">
      <c r="A4159" s="1" t="s">
        <v>5700</v>
      </c>
      <c r="B4159" s="1" t="s">
        <v>5772</v>
      </c>
      <c r="C4159" s="1">
        <v>4</v>
      </c>
      <c r="D4159" s="1" t="s">
        <v>7426</v>
      </c>
      <c r="E4159" s="1">
        <v>12</v>
      </c>
      <c r="F4159" s="1" t="s">
        <v>7460</v>
      </c>
      <c r="G4159" s="1" t="s">
        <v>5803</v>
      </c>
      <c r="H4159" s="1" t="s">
        <v>7192</v>
      </c>
      <c r="I4159" s="1" t="b">
        <v>0</v>
      </c>
      <c r="J4159" s="1">
        <v>0</v>
      </c>
      <c r="K4159" s="1">
        <v>1</v>
      </c>
      <c r="L4159" s="1">
        <v>0</v>
      </c>
      <c r="M4159" s="1">
        <v>207</v>
      </c>
      <c r="N4159" s="1">
        <v>37.636363636363598</v>
      </c>
      <c r="O4159" s="1" t="s">
        <v>7193</v>
      </c>
    </row>
    <row r="4160" spans="1:15" x14ac:dyDescent="0.3">
      <c r="A4160" s="1" t="s">
        <v>5700</v>
      </c>
      <c r="B4160" s="1" t="s">
        <v>5772</v>
      </c>
      <c r="C4160" s="1">
        <v>4</v>
      </c>
      <c r="D4160" s="1" t="s">
        <v>7426</v>
      </c>
      <c r="E4160" s="1">
        <v>12</v>
      </c>
      <c r="F4160" s="1" t="s">
        <v>7460</v>
      </c>
      <c r="G4160" s="1" t="s">
        <v>5840</v>
      </c>
      <c r="H4160" s="1" t="s">
        <v>7187</v>
      </c>
      <c r="I4160" s="1" t="b">
        <v>0</v>
      </c>
      <c r="J4160" s="1">
        <v>5</v>
      </c>
      <c r="K4160" s="1">
        <v>0</v>
      </c>
      <c r="L4160" s="1">
        <v>0</v>
      </c>
      <c r="M4160" s="1">
        <v>190</v>
      </c>
      <c r="N4160" s="1">
        <v>34.545454545454497</v>
      </c>
      <c r="O4160" s="1" t="s">
        <v>7231</v>
      </c>
    </row>
    <row r="4161" spans="1:15" x14ac:dyDescent="0.3">
      <c r="A4161" s="1" t="s">
        <v>5700</v>
      </c>
      <c r="B4161" s="1" t="s">
        <v>5772</v>
      </c>
      <c r="C4161" s="1">
        <v>4</v>
      </c>
      <c r="D4161" s="1" t="s">
        <v>7426</v>
      </c>
      <c r="E4161" s="1">
        <v>12</v>
      </c>
      <c r="F4161" s="1" t="s">
        <v>7460</v>
      </c>
      <c r="G4161" s="1" t="s">
        <v>5814</v>
      </c>
      <c r="H4161" s="1" t="s">
        <v>7187</v>
      </c>
      <c r="I4161" s="1" t="b">
        <v>1</v>
      </c>
      <c r="J4161" s="1">
        <v>0</v>
      </c>
      <c r="K4161" s="1">
        <v>0</v>
      </c>
      <c r="L4161" s="1">
        <v>0</v>
      </c>
      <c r="M4161" s="1">
        <v>68</v>
      </c>
      <c r="N4161" s="1">
        <v>12.363636363636299</v>
      </c>
      <c r="O4161" s="1" t="s">
        <v>7188</v>
      </c>
    </row>
    <row r="4162" spans="1:15" x14ac:dyDescent="0.3">
      <c r="A4162" s="1" t="s">
        <v>5700</v>
      </c>
      <c r="B4162" s="1" t="s">
        <v>5772</v>
      </c>
      <c r="C4162" s="1">
        <v>4</v>
      </c>
      <c r="D4162" s="1" t="s">
        <v>7426</v>
      </c>
      <c r="E4162" s="1">
        <v>12</v>
      </c>
      <c r="F4162" s="1" t="s">
        <v>7460</v>
      </c>
      <c r="G4162" s="1" t="s">
        <v>5810</v>
      </c>
      <c r="H4162" s="1" t="s">
        <v>7187</v>
      </c>
      <c r="I4162" s="1" t="b">
        <v>0</v>
      </c>
      <c r="J4162" s="1">
        <v>2</v>
      </c>
      <c r="K4162" s="1">
        <v>0</v>
      </c>
      <c r="L4162" s="1">
        <v>0</v>
      </c>
      <c r="M4162" s="1">
        <v>10</v>
      </c>
      <c r="N4162" s="1">
        <v>1.8181818181818099</v>
      </c>
      <c r="O4162" s="1" t="s">
        <v>7189</v>
      </c>
    </row>
    <row r="4163" spans="1:15" x14ac:dyDescent="0.3">
      <c r="A4163" s="1" t="s">
        <v>5700</v>
      </c>
      <c r="B4163" s="1" t="s">
        <v>5772</v>
      </c>
      <c r="C4163" s="1">
        <v>4</v>
      </c>
      <c r="D4163" s="1" t="s">
        <v>7426</v>
      </c>
      <c r="E4163" s="1">
        <v>12</v>
      </c>
      <c r="F4163" s="1" t="s">
        <v>7460</v>
      </c>
      <c r="G4163" s="1" t="s">
        <v>5876</v>
      </c>
      <c r="H4163" s="1" t="s">
        <v>7187</v>
      </c>
      <c r="I4163" s="1" t="b">
        <v>0</v>
      </c>
      <c r="J4163" s="1">
        <v>4</v>
      </c>
      <c r="K4163" s="1">
        <v>0</v>
      </c>
      <c r="L4163" s="1">
        <v>0</v>
      </c>
      <c r="M4163" s="1">
        <v>9</v>
      </c>
      <c r="N4163" s="1">
        <v>1.63636363636363</v>
      </c>
      <c r="O4163" s="1" t="s">
        <v>7204</v>
      </c>
    </row>
    <row r="4164" spans="1:15" x14ac:dyDescent="0.3">
      <c r="A4164" s="1" t="s">
        <v>5700</v>
      </c>
      <c r="B4164" s="1" t="s">
        <v>5772</v>
      </c>
      <c r="C4164" s="1">
        <v>4</v>
      </c>
      <c r="D4164" s="1" t="s">
        <v>7426</v>
      </c>
      <c r="E4164" s="1">
        <v>13</v>
      </c>
      <c r="F4164" s="1" t="s">
        <v>7461</v>
      </c>
      <c r="G4164" s="1" t="s">
        <v>5810</v>
      </c>
      <c r="H4164" s="1" t="s">
        <v>7187</v>
      </c>
      <c r="I4164" s="1" t="b">
        <v>0</v>
      </c>
      <c r="J4164" s="1">
        <v>2</v>
      </c>
      <c r="K4164" s="1">
        <v>0</v>
      </c>
      <c r="L4164" s="1">
        <v>0</v>
      </c>
      <c r="M4164" s="1">
        <v>58</v>
      </c>
      <c r="N4164" s="1">
        <v>23.387096774193498</v>
      </c>
      <c r="O4164" s="1" t="s">
        <v>7189</v>
      </c>
    </row>
    <row r="4165" spans="1:15" x14ac:dyDescent="0.3">
      <c r="A4165" s="1" t="s">
        <v>5700</v>
      </c>
      <c r="B4165" s="1" t="s">
        <v>5772</v>
      </c>
      <c r="C4165" s="1">
        <v>4</v>
      </c>
      <c r="D4165" s="1" t="s">
        <v>7426</v>
      </c>
      <c r="E4165" s="1">
        <v>13</v>
      </c>
      <c r="F4165" s="1" t="s">
        <v>7461</v>
      </c>
      <c r="G4165" s="1" t="s">
        <v>5801</v>
      </c>
      <c r="H4165" s="1" t="s">
        <v>7187</v>
      </c>
      <c r="I4165" s="1" t="b">
        <v>0</v>
      </c>
      <c r="J4165" s="1">
        <v>1</v>
      </c>
      <c r="K4165" s="1">
        <v>0</v>
      </c>
      <c r="L4165" s="1">
        <v>0</v>
      </c>
      <c r="M4165" s="1">
        <v>52</v>
      </c>
      <c r="N4165" s="1">
        <v>20.967741935483801</v>
      </c>
      <c r="O4165" s="1" t="s">
        <v>7190</v>
      </c>
    </row>
    <row r="4166" spans="1:15" x14ac:dyDescent="0.3">
      <c r="A4166" s="1" t="s">
        <v>5700</v>
      </c>
      <c r="B4166" s="1" t="s">
        <v>5772</v>
      </c>
      <c r="C4166" s="1">
        <v>4</v>
      </c>
      <c r="D4166" s="1" t="s">
        <v>7426</v>
      </c>
      <c r="E4166" s="1">
        <v>13</v>
      </c>
      <c r="F4166" s="1" t="s">
        <v>7461</v>
      </c>
      <c r="G4166" s="1" t="s">
        <v>5816</v>
      </c>
      <c r="H4166" s="1" t="s">
        <v>7187</v>
      </c>
      <c r="I4166" s="1" t="b">
        <v>0</v>
      </c>
      <c r="J4166" s="1">
        <v>3</v>
      </c>
      <c r="K4166" s="1">
        <v>0</v>
      </c>
      <c r="L4166" s="1">
        <v>0</v>
      </c>
      <c r="M4166" s="1">
        <v>23</v>
      </c>
      <c r="N4166" s="1">
        <v>9.2741935483870908</v>
      </c>
      <c r="O4166" s="1" t="s">
        <v>7197</v>
      </c>
    </row>
    <row r="4167" spans="1:15" x14ac:dyDescent="0.3">
      <c r="A4167" s="1" t="s">
        <v>5700</v>
      </c>
      <c r="B4167" s="1" t="s">
        <v>5772</v>
      </c>
      <c r="C4167" s="1">
        <v>4</v>
      </c>
      <c r="D4167" s="1" t="s">
        <v>7426</v>
      </c>
      <c r="E4167" s="1">
        <v>13</v>
      </c>
      <c r="F4167" s="1" t="s">
        <v>7461</v>
      </c>
      <c r="G4167" s="1" t="s">
        <v>5803</v>
      </c>
      <c r="H4167" s="1" t="s">
        <v>7192</v>
      </c>
      <c r="I4167" s="1" t="b">
        <v>0</v>
      </c>
      <c r="J4167" s="1">
        <v>0</v>
      </c>
      <c r="K4167" s="1">
        <v>1</v>
      </c>
      <c r="L4167" s="1">
        <v>0</v>
      </c>
      <c r="M4167" s="1">
        <v>18</v>
      </c>
      <c r="N4167" s="1">
        <v>7.2580645161290303</v>
      </c>
      <c r="O4167" s="1" t="s">
        <v>7193</v>
      </c>
    </row>
    <row r="4168" spans="1:15" x14ac:dyDescent="0.3">
      <c r="A4168" s="1" t="s">
        <v>5700</v>
      </c>
      <c r="B4168" s="1" t="s">
        <v>5772</v>
      </c>
      <c r="C4168" s="1">
        <v>4</v>
      </c>
      <c r="D4168" s="1" t="s">
        <v>7426</v>
      </c>
      <c r="E4168" s="1">
        <v>13</v>
      </c>
      <c r="F4168" s="1" t="s">
        <v>7461</v>
      </c>
      <c r="G4168" s="1" t="s">
        <v>5814</v>
      </c>
      <c r="H4168" s="1" t="s">
        <v>7187</v>
      </c>
      <c r="I4168" s="1" t="b">
        <v>1</v>
      </c>
      <c r="J4168" s="1">
        <v>0</v>
      </c>
      <c r="K4168" s="1">
        <v>0</v>
      </c>
      <c r="L4168" s="1">
        <v>0</v>
      </c>
      <c r="M4168" s="1">
        <v>18</v>
      </c>
      <c r="N4168" s="1">
        <v>7.2580645161290303</v>
      </c>
      <c r="O4168" s="1" t="s">
        <v>7188</v>
      </c>
    </row>
    <row r="4169" spans="1:15" x14ac:dyDescent="0.3">
      <c r="A4169" s="1" t="s">
        <v>5700</v>
      </c>
      <c r="B4169" s="1" t="s">
        <v>5772</v>
      </c>
      <c r="C4169" s="1">
        <v>4</v>
      </c>
      <c r="D4169" s="1" t="s">
        <v>7426</v>
      </c>
      <c r="E4169" s="1">
        <v>13</v>
      </c>
      <c r="F4169" s="1" t="s">
        <v>7461</v>
      </c>
      <c r="G4169" s="1" t="s">
        <v>5834</v>
      </c>
      <c r="H4169" s="1" t="s">
        <v>7187</v>
      </c>
      <c r="I4169" s="1" t="b">
        <v>0</v>
      </c>
      <c r="J4169" s="1">
        <v>20</v>
      </c>
      <c r="K4169" s="1">
        <v>0</v>
      </c>
      <c r="L4169" s="1">
        <v>0</v>
      </c>
      <c r="M4169" s="1">
        <v>13</v>
      </c>
      <c r="N4169" s="1">
        <v>5.24193548387096</v>
      </c>
      <c r="O4169" s="1" t="s">
        <v>7215</v>
      </c>
    </row>
    <row r="4170" spans="1:15" x14ac:dyDescent="0.3">
      <c r="A4170" s="1" t="s">
        <v>5700</v>
      </c>
      <c r="B4170" s="1" t="s">
        <v>5772</v>
      </c>
      <c r="C4170" s="1">
        <v>4</v>
      </c>
      <c r="D4170" s="1" t="s">
        <v>7426</v>
      </c>
      <c r="E4170" s="1">
        <v>13</v>
      </c>
      <c r="F4170" s="1" t="s">
        <v>7461</v>
      </c>
      <c r="G4170" s="1" t="s">
        <v>5834</v>
      </c>
      <c r="H4170" s="1" t="s">
        <v>7187</v>
      </c>
      <c r="I4170" s="1" t="b">
        <v>0</v>
      </c>
      <c r="J4170" s="1">
        <v>12</v>
      </c>
      <c r="K4170" s="1">
        <v>0</v>
      </c>
      <c r="L4170" s="1">
        <v>0</v>
      </c>
      <c r="M4170" s="1">
        <v>9</v>
      </c>
      <c r="N4170" s="1">
        <v>3.6290322580645098</v>
      </c>
      <c r="O4170" s="1" t="s">
        <v>7217</v>
      </c>
    </row>
    <row r="4171" spans="1:15" x14ac:dyDescent="0.3">
      <c r="A4171" s="1" t="s">
        <v>5700</v>
      </c>
      <c r="B4171" s="1" t="s">
        <v>5772</v>
      </c>
      <c r="C4171" s="1">
        <v>4</v>
      </c>
      <c r="D4171" s="1" t="s">
        <v>7426</v>
      </c>
      <c r="E4171" s="1">
        <v>13</v>
      </c>
      <c r="F4171" s="1" t="s">
        <v>7461</v>
      </c>
      <c r="G4171" s="1" t="s">
        <v>5834</v>
      </c>
      <c r="H4171" s="1" t="s">
        <v>7187</v>
      </c>
      <c r="I4171" s="1" t="b">
        <v>0</v>
      </c>
      <c r="J4171" s="1">
        <v>21</v>
      </c>
      <c r="K4171" s="1">
        <v>0</v>
      </c>
      <c r="L4171" s="1">
        <v>0</v>
      </c>
      <c r="M4171" s="1">
        <v>8</v>
      </c>
      <c r="N4171" s="1">
        <v>3.2258064516128999</v>
      </c>
      <c r="O4171" s="1" t="s">
        <v>7191</v>
      </c>
    </row>
    <row r="4172" spans="1:15" x14ac:dyDescent="0.3">
      <c r="A4172" s="1" t="s">
        <v>5700</v>
      </c>
      <c r="B4172" s="1" t="s">
        <v>5772</v>
      </c>
      <c r="C4172" s="1">
        <v>4</v>
      </c>
      <c r="D4172" s="1" t="s">
        <v>7426</v>
      </c>
      <c r="E4172" s="1">
        <v>13</v>
      </c>
      <c r="F4172" s="1" t="s">
        <v>7461</v>
      </c>
      <c r="G4172" s="1" t="s">
        <v>5834</v>
      </c>
      <c r="H4172" s="1" t="s">
        <v>7187</v>
      </c>
      <c r="I4172" s="1" t="b">
        <v>0</v>
      </c>
      <c r="J4172" s="1">
        <v>12</v>
      </c>
      <c r="K4172" s="1">
        <v>0</v>
      </c>
      <c r="L4172" s="1">
        <v>0</v>
      </c>
      <c r="M4172" s="1">
        <v>4</v>
      </c>
      <c r="N4172" s="1">
        <v>1.61290322580645</v>
      </c>
      <c r="O4172" s="1" t="s">
        <v>7462</v>
      </c>
    </row>
    <row r="4173" spans="1:15" x14ac:dyDescent="0.3">
      <c r="A4173" s="1" t="s">
        <v>5700</v>
      </c>
      <c r="B4173" s="1" t="s">
        <v>5772</v>
      </c>
      <c r="C4173" s="1">
        <v>4</v>
      </c>
      <c r="D4173" s="1" t="s">
        <v>7426</v>
      </c>
      <c r="E4173" s="1">
        <v>13</v>
      </c>
      <c r="F4173" s="1" t="s">
        <v>7461</v>
      </c>
      <c r="G4173" s="1" t="s">
        <v>5803</v>
      </c>
      <c r="H4173" s="1" t="s">
        <v>7195</v>
      </c>
      <c r="I4173" s="1" t="b">
        <v>0</v>
      </c>
      <c r="J4173" s="1">
        <v>0</v>
      </c>
      <c r="K4173" s="1">
        <v>1</v>
      </c>
      <c r="L4173" s="1">
        <v>0</v>
      </c>
      <c r="M4173" s="1">
        <v>4</v>
      </c>
      <c r="N4173" s="1">
        <v>1.61290322580645</v>
      </c>
      <c r="O4173" s="1" t="s">
        <v>7196</v>
      </c>
    </row>
    <row r="4174" spans="1:15" x14ac:dyDescent="0.3">
      <c r="A4174" s="1" t="s">
        <v>5700</v>
      </c>
      <c r="B4174" s="1" t="s">
        <v>5772</v>
      </c>
      <c r="C4174" s="1">
        <v>4</v>
      </c>
      <c r="D4174" s="1" t="s">
        <v>7426</v>
      </c>
      <c r="E4174" s="1">
        <v>13</v>
      </c>
      <c r="F4174" s="1" t="s">
        <v>7461</v>
      </c>
      <c r="G4174" s="1" t="s">
        <v>5834</v>
      </c>
      <c r="H4174" s="1" t="s">
        <v>7187</v>
      </c>
      <c r="I4174" s="1" t="b">
        <v>0</v>
      </c>
      <c r="J4174" s="1">
        <v>6</v>
      </c>
      <c r="K4174" s="1">
        <v>0</v>
      </c>
      <c r="L4174" s="1">
        <v>0</v>
      </c>
      <c r="M4174" s="1">
        <v>3</v>
      </c>
      <c r="N4174" s="1">
        <v>1.2096774193548301</v>
      </c>
      <c r="O4174" s="1" t="s">
        <v>7194</v>
      </c>
    </row>
    <row r="4175" spans="1:15" x14ac:dyDescent="0.3">
      <c r="A4175" s="1" t="s">
        <v>5700</v>
      </c>
      <c r="B4175" s="1" t="s">
        <v>5772</v>
      </c>
      <c r="C4175" s="1">
        <v>4</v>
      </c>
      <c r="D4175" s="1" t="s">
        <v>7426</v>
      </c>
      <c r="E4175" s="1">
        <v>13</v>
      </c>
      <c r="F4175" s="1" t="s">
        <v>7461</v>
      </c>
      <c r="G4175" s="1" t="s">
        <v>5840</v>
      </c>
      <c r="H4175" s="1" t="s">
        <v>7187</v>
      </c>
      <c r="I4175" s="1" t="b">
        <v>0</v>
      </c>
      <c r="J4175" s="1">
        <v>5</v>
      </c>
      <c r="K4175" s="1">
        <v>0</v>
      </c>
      <c r="L4175" s="1">
        <v>0</v>
      </c>
      <c r="M4175" s="1">
        <v>3</v>
      </c>
      <c r="N4175" s="1">
        <v>1.2096774193548301</v>
      </c>
      <c r="O4175" s="1" t="s">
        <v>7231</v>
      </c>
    </row>
    <row r="4176" spans="1:15" x14ac:dyDescent="0.3">
      <c r="A4176" s="1" t="s">
        <v>5700</v>
      </c>
      <c r="B4176" s="1" t="s">
        <v>5772</v>
      </c>
      <c r="C4176" s="1">
        <v>4</v>
      </c>
      <c r="D4176" s="1" t="s">
        <v>7426</v>
      </c>
      <c r="E4176" s="1">
        <v>14</v>
      </c>
      <c r="F4176" s="1" t="s">
        <v>7463</v>
      </c>
      <c r="G4176" s="1" t="s">
        <v>5801</v>
      </c>
      <c r="H4176" s="1" t="s">
        <v>7187</v>
      </c>
      <c r="I4176" s="1" t="b">
        <v>0</v>
      </c>
      <c r="J4176" s="1">
        <v>1</v>
      </c>
      <c r="K4176" s="1">
        <v>0</v>
      </c>
      <c r="L4176" s="1">
        <v>0</v>
      </c>
      <c r="M4176" s="1">
        <v>114</v>
      </c>
      <c r="N4176" s="1">
        <v>26.823529411764699</v>
      </c>
      <c r="O4176" s="1" t="s">
        <v>7190</v>
      </c>
    </row>
    <row r="4177" spans="1:15" x14ac:dyDescent="0.3">
      <c r="A4177" s="1" t="s">
        <v>5700</v>
      </c>
      <c r="B4177" s="1" t="s">
        <v>5772</v>
      </c>
      <c r="C4177" s="1">
        <v>4</v>
      </c>
      <c r="D4177" s="1" t="s">
        <v>7426</v>
      </c>
      <c r="E4177" s="1">
        <v>14</v>
      </c>
      <c r="F4177" s="1" t="s">
        <v>7463</v>
      </c>
      <c r="G4177" s="1" t="s">
        <v>5876</v>
      </c>
      <c r="H4177" s="1" t="s">
        <v>7187</v>
      </c>
      <c r="I4177" s="1" t="b">
        <v>0</v>
      </c>
      <c r="J4177" s="1">
        <v>4</v>
      </c>
      <c r="K4177" s="1">
        <v>0</v>
      </c>
      <c r="L4177" s="1">
        <v>0</v>
      </c>
      <c r="M4177" s="1">
        <v>114</v>
      </c>
      <c r="N4177" s="1">
        <v>26.823529411764699</v>
      </c>
      <c r="O4177" s="1" t="s">
        <v>7204</v>
      </c>
    </row>
    <row r="4178" spans="1:15" x14ac:dyDescent="0.3">
      <c r="A4178" s="1" t="s">
        <v>5700</v>
      </c>
      <c r="B4178" s="1" t="s">
        <v>5772</v>
      </c>
      <c r="C4178" s="1">
        <v>4</v>
      </c>
      <c r="D4178" s="1" t="s">
        <v>7426</v>
      </c>
      <c r="E4178" s="1">
        <v>14</v>
      </c>
      <c r="F4178" s="1" t="s">
        <v>7463</v>
      </c>
      <c r="G4178" s="1" t="s">
        <v>5803</v>
      </c>
      <c r="H4178" s="1" t="s">
        <v>7192</v>
      </c>
      <c r="I4178" s="1" t="b">
        <v>0</v>
      </c>
      <c r="J4178" s="1">
        <v>0</v>
      </c>
      <c r="K4178" s="1">
        <v>1</v>
      </c>
      <c r="L4178" s="1">
        <v>0</v>
      </c>
      <c r="M4178" s="1">
        <v>112</v>
      </c>
      <c r="N4178" s="1">
        <v>26.352941176470502</v>
      </c>
      <c r="O4178" s="1" t="s">
        <v>7193</v>
      </c>
    </row>
    <row r="4179" spans="1:15" x14ac:dyDescent="0.3">
      <c r="A4179" s="1" t="s">
        <v>5700</v>
      </c>
      <c r="B4179" s="1" t="s">
        <v>5772</v>
      </c>
      <c r="C4179" s="1">
        <v>4</v>
      </c>
      <c r="D4179" s="1" t="s">
        <v>7426</v>
      </c>
      <c r="E4179" s="1">
        <v>14</v>
      </c>
      <c r="F4179" s="1" t="s">
        <v>7463</v>
      </c>
      <c r="G4179" s="1" t="s">
        <v>5814</v>
      </c>
      <c r="H4179" s="1" t="s">
        <v>7187</v>
      </c>
      <c r="I4179" s="1" t="b">
        <v>1</v>
      </c>
      <c r="J4179" s="1">
        <v>0</v>
      </c>
      <c r="K4179" s="1">
        <v>0</v>
      </c>
      <c r="L4179" s="1">
        <v>0</v>
      </c>
      <c r="M4179" s="1">
        <v>21</v>
      </c>
      <c r="N4179" s="1">
        <v>4.9411764705882302</v>
      </c>
      <c r="O4179" s="1" t="s">
        <v>7188</v>
      </c>
    </row>
    <row r="4180" spans="1:15" x14ac:dyDescent="0.3">
      <c r="A4180" s="1" t="s">
        <v>5700</v>
      </c>
      <c r="B4180" s="1" t="s">
        <v>5772</v>
      </c>
      <c r="C4180" s="1">
        <v>4</v>
      </c>
      <c r="D4180" s="1" t="s">
        <v>7426</v>
      </c>
      <c r="E4180" s="1">
        <v>14</v>
      </c>
      <c r="F4180" s="1" t="s">
        <v>7463</v>
      </c>
      <c r="G4180" s="1" t="s">
        <v>5810</v>
      </c>
      <c r="H4180" s="1" t="s">
        <v>7187</v>
      </c>
      <c r="I4180" s="1" t="b">
        <v>0</v>
      </c>
      <c r="J4180" s="1">
        <v>2</v>
      </c>
      <c r="K4180" s="1">
        <v>0</v>
      </c>
      <c r="L4180" s="1">
        <v>0</v>
      </c>
      <c r="M4180" s="1">
        <v>9</v>
      </c>
      <c r="N4180" s="1">
        <v>2.1176470588235201</v>
      </c>
      <c r="O4180" s="1" t="s">
        <v>7189</v>
      </c>
    </row>
    <row r="4181" spans="1:15" x14ac:dyDescent="0.3">
      <c r="A4181" s="1" t="s">
        <v>5700</v>
      </c>
      <c r="B4181" s="1" t="s">
        <v>5772</v>
      </c>
      <c r="C4181" s="1">
        <v>4</v>
      </c>
      <c r="D4181" s="1" t="s">
        <v>7426</v>
      </c>
      <c r="E4181" s="1">
        <v>14</v>
      </c>
      <c r="F4181" s="1" t="s">
        <v>7463</v>
      </c>
      <c r="G4181" s="1" t="s">
        <v>5834</v>
      </c>
      <c r="H4181" s="1" t="s">
        <v>7187</v>
      </c>
      <c r="I4181" s="1" t="b">
        <v>0</v>
      </c>
      <c r="J4181" s="1">
        <v>6</v>
      </c>
      <c r="K4181" s="1">
        <v>0</v>
      </c>
      <c r="L4181" s="1">
        <v>0</v>
      </c>
      <c r="M4181" s="1">
        <v>8</v>
      </c>
      <c r="N4181" s="1">
        <v>1.8823529411764699</v>
      </c>
      <c r="O4181" s="1" t="s">
        <v>7194</v>
      </c>
    </row>
    <row r="4182" spans="1:15" x14ac:dyDescent="0.3">
      <c r="A4182" s="1" t="s">
        <v>5700</v>
      </c>
      <c r="B4182" s="1" t="s">
        <v>5772</v>
      </c>
      <c r="C4182" s="1">
        <v>4</v>
      </c>
      <c r="D4182" s="1" t="s">
        <v>7426</v>
      </c>
      <c r="E4182" s="1">
        <v>15</v>
      </c>
      <c r="F4182" s="1" t="s">
        <v>7464</v>
      </c>
      <c r="G4182" s="1" t="s">
        <v>5814</v>
      </c>
      <c r="H4182" s="1" t="s">
        <v>7187</v>
      </c>
      <c r="I4182" s="1" t="b">
        <v>1</v>
      </c>
      <c r="J4182" s="1">
        <v>0</v>
      </c>
      <c r="K4182" s="1">
        <v>0</v>
      </c>
      <c r="L4182" s="1">
        <v>0</v>
      </c>
      <c r="M4182" s="1">
        <v>583</v>
      </c>
      <c r="N4182" s="1">
        <v>89.692307692307693</v>
      </c>
      <c r="O4182" s="1" t="s">
        <v>7188</v>
      </c>
    </row>
    <row r="4183" spans="1:15" x14ac:dyDescent="0.3">
      <c r="A4183" s="1" t="s">
        <v>5700</v>
      </c>
      <c r="B4183" s="1" t="s">
        <v>5772</v>
      </c>
      <c r="C4183" s="1">
        <v>4</v>
      </c>
      <c r="D4183" s="1" t="s">
        <v>7426</v>
      </c>
      <c r="E4183" s="1">
        <v>15</v>
      </c>
      <c r="F4183" s="1" t="s">
        <v>7464</v>
      </c>
      <c r="G4183" s="1" t="s">
        <v>5876</v>
      </c>
      <c r="H4183" s="1" t="s">
        <v>7187</v>
      </c>
      <c r="I4183" s="1" t="b">
        <v>0</v>
      </c>
      <c r="J4183" s="1">
        <v>4</v>
      </c>
      <c r="K4183" s="1">
        <v>0</v>
      </c>
      <c r="L4183" s="1">
        <v>0</v>
      </c>
      <c r="M4183" s="1">
        <v>16</v>
      </c>
      <c r="N4183" s="1">
        <v>2.4615384615384599</v>
      </c>
      <c r="O4183" s="1" t="s">
        <v>7204</v>
      </c>
    </row>
    <row r="4184" spans="1:15" x14ac:dyDescent="0.3">
      <c r="A4184" s="1" t="s">
        <v>5700</v>
      </c>
      <c r="B4184" s="1" t="s">
        <v>5772</v>
      </c>
      <c r="C4184" s="1">
        <v>4</v>
      </c>
      <c r="D4184" s="1" t="s">
        <v>7426</v>
      </c>
      <c r="E4184" s="1">
        <v>16</v>
      </c>
      <c r="F4184" s="1" t="s">
        <v>7465</v>
      </c>
      <c r="G4184" s="1" t="s">
        <v>5803</v>
      </c>
      <c r="H4184" s="1" t="s">
        <v>7195</v>
      </c>
      <c r="I4184" s="1" t="b">
        <v>0</v>
      </c>
      <c r="J4184" s="1">
        <v>0</v>
      </c>
      <c r="K4184" s="1">
        <v>1</v>
      </c>
      <c r="L4184" s="1">
        <v>0</v>
      </c>
      <c r="M4184" s="1">
        <v>238</v>
      </c>
      <c r="N4184" s="1">
        <v>35.469448584202603</v>
      </c>
      <c r="O4184" s="1" t="s">
        <v>7196</v>
      </c>
    </row>
    <row r="4185" spans="1:15" x14ac:dyDescent="0.3">
      <c r="A4185" s="1" t="s">
        <v>5700</v>
      </c>
      <c r="B4185" s="1" t="s">
        <v>5772</v>
      </c>
      <c r="C4185" s="1">
        <v>4</v>
      </c>
      <c r="D4185" s="1" t="s">
        <v>7426</v>
      </c>
      <c r="E4185" s="1">
        <v>16</v>
      </c>
      <c r="F4185" s="1" t="s">
        <v>7465</v>
      </c>
      <c r="G4185" s="1" t="s">
        <v>5810</v>
      </c>
      <c r="H4185" s="1" t="s">
        <v>7187</v>
      </c>
      <c r="I4185" s="1" t="b">
        <v>0</v>
      </c>
      <c r="J4185" s="1">
        <v>2</v>
      </c>
      <c r="K4185" s="1">
        <v>0</v>
      </c>
      <c r="L4185" s="1">
        <v>0</v>
      </c>
      <c r="M4185" s="1">
        <v>156</v>
      </c>
      <c r="N4185" s="1">
        <v>23.2488822652757</v>
      </c>
      <c r="O4185" s="1" t="s">
        <v>7189</v>
      </c>
    </row>
    <row r="4186" spans="1:15" x14ac:dyDescent="0.3">
      <c r="A4186" s="1" t="s">
        <v>5700</v>
      </c>
      <c r="B4186" s="1" t="s">
        <v>5772</v>
      </c>
      <c r="C4186" s="1">
        <v>4</v>
      </c>
      <c r="D4186" s="1" t="s">
        <v>7426</v>
      </c>
      <c r="E4186" s="1">
        <v>16</v>
      </c>
      <c r="F4186" s="1" t="s">
        <v>7465</v>
      </c>
      <c r="G4186" s="1" t="s">
        <v>5834</v>
      </c>
      <c r="H4186" s="1" t="s">
        <v>7187</v>
      </c>
      <c r="I4186" s="1" t="b">
        <v>0</v>
      </c>
      <c r="J4186" s="1">
        <v>12</v>
      </c>
      <c r="K4186" s="1">
        <v>0</v>
      </c>
      <c r="L4186" s="1">
        <v>0</v>
      </c>
      <c r="M4186" s="1">
        <v>86</v>
      </c>
      <c r="N4186" s="1">
        <v>12.816691505216101</v>
      </c>
      <c r="O4186" s="1" t="s">
        <v>7217</v>
      </c>
    </row>
    <row r="4187" spans="1:15" x14ac:dyDescent="0.3">
      <c r="A4187" s="1" t="s">
        <v>5700</v>
      </c>
      <c r="B4187" s="1" t="s">
        <v>5772</v>
      </c>
      <c r="C4187" s="1">
        <v>4</v>
      </c>
      <c r="D4187" s="1" t="s">
        <v>7426</v>
      </c>
      <c r="E4187" s="1">
        <v>16</v>
      </c>
      <c r="F4187" s="1" t="s">
        <v>7465</v>
      </c>
      <c r="G4187" s="1" t="s">
        <v>5816</v>
      </c>
      <c r="H4187" s="1" t="s">
        <v>7187</v>
      </c>
      <c r="I4187" s="1" t="b">
        <v>0</v>
      </c>
      <c r="J4187" s="1">
        <v>3</v>
      </c>
      <c r="K4187" s="1">
        <v>0</v>
      </c>
      <c r="L4187" s="1">
        <v>0</v>
      </c>
      <c r="M4187" s="1">
        <v>45</v>
      </c>
      <c r="N4187" s="1">
        <v>6.7064083457525996</v>
      </c>
      <c r="O4187" s="1" t="s">
        <v>7197</v>
      </c>
    </row>
    <row r="4188" spans="1:15" x14ac:dyDescent="0.3">
      <c r="A4188" s="1" t="s">
        <v>5700</v>
      </c>
      <c r="B4188" s="1" t="s">
        <v>5772</v>
      </c>
      <c r="C4188" s="1">
        <v>4</v>
      </c>
      <c r="D4188" s="1" t="s">
        <v>7426</v>
      </c>
      <c r="E4188" s="1">
        <v>16</v>
      </c>
      <c r="F4188" s="1" t="s">
        <v>7465</v>
      </c>
      <c r="G4188" s="1" t="s">
        <v>5801</v>
      </c>
      <c r="H4188" s="1" t="s">
        <v>7187</v>
      </c>
      <c r="I4188" s="1" t="b">
        <v>0</v>
      </c>
      <c r="J4188" s="1">
        <v>1</v>
      </c>
      <c r="K4188" s="1">
        <v>0</v>
      </c>
      <c r="L4188" s="1">
        <v>0</v>
      </c>
      <c r="M4188" s="1">
        <v>25</v>
      </c>
      <c r="N4188" s="1">
        <v>3.725782414307</v>
      </c>
      <c r="O4188" s="1" t="s">
        <v>7190</v>
      </c>
    </row>
    <row r="4189" spans="1:15" x14ac:dyDescent="0.3">
      <c r="A4189" s="1" t="s">
        <v>5700</v>
      </c>
      <c r="B4189" s="1" t="s">
        <v>5772</v>
      </c>
      <c r="C4189" s="1">
        <v>4</v>
      </c>
      <c r="D4189" s="1" t="s">
        <v>7426</v>
      </c>
      <c r="E4189" s="1">
        <v>16</v>
      </c>
      <c r="F4189" s="1" t="s">
        <v>7465</v>
      </c>
      <c r="G4189" s="1" t="s">
        <v>5803</v>
      </c>
      <c r="H4189" s="1" t="s">
        <v>7192</v>
      </c>
      <c r="I4189" s="1" t="b">
        <v>0</v>
      </c>
      <c r="J4189" s="1">
        <v>0</v>
      </c>
      <c r="K4189" s="1">
        <v>1</v>
      </c>
      <c r="L4189" s="1">
        <v>0</v>
      </c>
      <c r="M4189" s="1">
        <v>12</v>
      </c>
      <c r="N4189" s="1">
        <v>1.78837555886736</v>
      </c>
      <c r="O4189" s="1" t="s">
        <v>7193</v>
      </c>
    </row>
    <row r="4190" spans="1:15" x14ac:dyDescent="0.3">
      <c r="A4190" s="1" t="s">
        <v>5700</v>
      </c>
      <c r="B4190" s="1" t="s">
        <v>5772</v>
      </c>
      <c r="C4190" s="1">
        <v>4</v>
      </c>
      <c r="D4190" s="1" t="s">
        <v>7426</v>
      </c>
      <c r="E4190" s="1">
        <v>16</v>
      </c>
      <c r="F4190" s="1" t="s">
        <v>7465</v>
      </c>
      <c r="G4190" s="1" t="s">
        <v>5803</v>
      </c>
      <c r="H4190" s="1" t="s">
        <v>7195</v>
      </c>
      <c r="I4190" s="1" t="b">
        <v>0</v>
      </c>
      <c r="J4190" s="1">
        <v>0</v>
      </c>
      <c r="K4190" s="1">
        <v>1</v>
      </c>
      <c r="L4190" s="1">
        <v>7</v>
      </c>
      <c r="M4190" s="1">
        <v>11</v>
      </c>
      <c r="N4190" s="1">
        <v>1.63934426229508</v>
      </c>
      <c r="O4190" s="1" t="s">
        <v>7466</v>
      </c>
    </row>
    <row r="4191" spans="1:15" x14ac:dyDescent="0.3">
      <c r="A4191" s="1" t="s">
        <v>5700</v>
      </c>
      <c r="B4191" s="1" t="s">
        <v>5772</v>
      </c>
      <c r="C4191" s="1">
        <v>4</v>
      </c>
      <c r="D4191" s="1" t="s">
        <v>7426</v>
      </c>
      <c r="E4191" s="1">
        <v>17</v>
      </c>
      <c r="F4191" s="1" t="s">
        <v>7467</v>
      </c>
      <c r="G4191" s="1" t="s">
        <v>5803</v>
      </c>
      <c r="H4191" s="1" t="s">
        <v>7195</v>
      </c>
      <c r="I4191" s="1" t="b">
        <v>0</v>
      </c>
      <c r="J4191" s="1">
        <v>0</v>
      </c>
      <c r="K4191" s="1">
        <v>1</v>
      </c>
      <c r="L4191" s="1">
        <v>0</v>
      </c>
      <c r="M4191" s="1">
        <v>209</v>
      </c>
      <c r="N4191" s="1">
        <v>30.158730158730101</v>
      </c>
      <c r="O4191" s="1" t="s">
        <v>7196</v>
      </c>
    </row>
    <row r="4192" spans="1:15" x14ac:dyDescent="0.3">
      <c r="A4192" s="1" t="s">
        <v>5700</v>
      </c>
      <c r="B4192" s="1" t="s">
        <v>5772</v>
      </c>
      <c r="C4192" s="1">
        <v>4</v>
      </c>
      <c r="D4192" s="1" t="s">
        <v>7426</v>
      </c>
      <c r="E4192" s="1">
        <v>17</v>
      </c>
      <c r="F4192" s="1" t="s">
        <v>7467</v>
      </c>
      <c r="G4192" s="1" t="s">
        <v>5810</v>
      </c>
      <c r="H4192" s="1" t="s">
        <v>7187</v>
      </c>
      <c r="I4192" s="1" t="b">
        <v>0</v>
      </c>
      <c r="J4192" s="1">
        <v>2</v>
      </c>
      <c r="K4192" s="1">
        <v>0</v>
      </c>
      <c r="L4192" s="1">
        <v>0</v>
      </c>
      <c r="M4192" s="1">
        <v>150</v>
      </c>
      <c r="N4192" s="1">
        <v>21.6450216450216</v>
      </c>
      <c r="O4192" s="1" t="s">
        <v>7189</v>
      </c>
    </row>
    <row r="4193" spans="1:15" x14ac:dyDescent="0.3">
      <c r="A4193" s="1" t="s">
        <v>5700</v>
      </c>
      <c r="B4193" s="1" t="s">
        <v>5772</v>
      </c>
      <c r="C4193" s="1">
        <v>4</v>
      </c>
      <c r="D4193" s="1" t="s">
        <v>7426</v>
      </c>
      <c r="E4193" s="1">
        <v>17</v>
      </c>
      <c r="F4193" s="1" t="s">
        <v>7467</v>
      </c>
      <c r="G4193" s="1" t="s">
        <v>5834</v>
      </c>
      <c r="H4193" s="1" t="s">
        <v>7187</v>
      </c>
      <c r="I4193" s="1" t="b">
        <v>0</v>
      </c>
      <c r="J4193" s="1">
        <v>12</v>
      </c>
      <c r="K4193" s="1">
        <v>0</v>
      </c>
      <c r="L4193" s="1">
        <v>0</v>
      </c>
      <c r="M4193" s="1">
        <v>87</v>
      </c>
      <c r="N4193" s="1">
        <v>12.5541125541125</v>
      </c>
      <c r="O4193" s="1" t="s">
        <v>7217</v>
      </c>
    </row>
    <row r="4194" spans="1:15" x14ac:dyDescent="0.3">
      <c r="A4194" s="1" t="s">
        <v>5700</v>
      </c>
      <c r="B4194" s="1" t="s">
        <v>5772</v>
      </c>
      <c r="C4194" s="1">
        <v>4</v>
      </c>
      <c r="D4194" s="1" t="s">
        <v>7426</v>
      </c>
      <c r="E4194" s="1">
        <v>17</v>
      </c>
      <c r="F4194" s="1" t="s">
        <v>7467</v>
      </c>
      <c r="G4194" s="1" t="s">
        <v>5816</v>
      </c>
      <c r="H4194" s="1" t="s">
        <v>7187</v>
      </c>
      <c r="I4194" s="1" t="b">
        <v>0</v>
      </c>
      <c r="J4194" s="1">
        <v>3</v>
      </c>
      <c r="K4194" s="1">
        <v>0</v>
      </c>
      <c r="L4194" s="1">
        <v>0</v>
      </c>
      <c r="M4194" s="1">
        <v>44</v>
      </c>
      <c r="N4194" s="1">
        <v>6.34920634920634</v>
      </c>
      <c r="O4194" s="1" t="s">
        <v>7197</v>
      </c>
    </row>
    <row r="4195" spans="1:15" x14ac:dyDescent="0.3">
      <c r="A4195" s="1" t="s">
        <v>5700</v>
      </c>
      <c r="B4195" s="1" t="s">
        <v>5772</v>
      </c>
      <c r="C4195" s="1">
        <v>4</v>
      </c>
      <c r="D4195" s="1" t="s">
        <v>7426</v>
      </c>
      <c r="E4195" s="1">
        <v>17</v>
      </c>
      <c r="F4195" s="1" t="s">
        <v>7467</v>
      </c>
      <c r="G4195" s="1" t="s">
        <v>5801</v>
      </c>
      <c r="H4195" s="1" t="s">
        <v>7187</v>
      </c>
      <c r="I4195" s="1" t="b">
        <v>0</v>
      </c>
      <c r="J4195" s="1">
        <v>1</v>
      </c>
      <c r="K4195" s="1">
        <v>0</v>
      </c>
      <c r="L4195" s="1">
        <v>0</v>
      </c>
      <c r="M4195" s="1">
        <v>22</v>
      </c>
      <c r="N4195" s="1">
        <v>3.17460317460317</v>
      </c>
      <c r="O4195" s="1" t="s">
        <v>7190</v>
      </c>
    </row>
    <row r="4196" spans="1:15" x14ac:dyDescent="0.3">
      <c r="A4196" s="1" t="s">
        <v>5700</v>
      </c>
      <c r="B4196" s="1" t="s">
        <v>5772</v>
      </c>
      <c r="C4196" s="1">
        <v>4</v>
      </c>
      <c r="D4196" s="1" t="s">
        <v>7426</v>
      </c>
      <c r="E4196" s="1">
        <v>17</v>
      </c>
      <c r="F4196" s="1" t="s">
        <v>7467</v>
      </c>
      <c r="G4196" s="1" t="s">
        <v>5803</v>
      </c>
      <c r="H4196" s="1" t="s">
        <v>7195</v>
      </c>
      <c r="I4196" s="1" t="b">
        <v>0</v>
      </c>
      <c r="J4196" s="1">
        <v>0</v>
      </c>
      <c r="K4196" s="1">
        <v>1</v>
      </c>
      <c r="L4196" s="1">
        <v>7</v>
      </c>
      <c r="M4196" s="1">
        <v>12</v>
      </c>
      <c r="N4196" s="1">
        <v>1.73160173160173</v>
      </c>
      <c r="O4196" s="1" t="s">
        <v>7466</v>
      </c>
    </row>
    <row r="4197" spans="1:15" x14ac:dyDescent="0.3">
      <c r="A4197" s="1" t="s">
        <v>5700</v>
      </c>
      <c r="B4197" s="1" t="s">
        <v>5772</v>
      </c>
      <c r="C4197" s="1">
        <v>4</v>
      </c>
      <c r="D4197" s="1" t="s">
        <v>7426</v>
      </c>
      <c r="E4197" s="1">
        <v>17</v>
      </c>
      <c r="F4197" s="1" t="s">
        <v>7467</v>
      </c>
      <c r="G4197" s="1" t="s">
        <v>5803</v>
      </c>
      <c r="H4197" s="1" t="s">
        <v>7192</v>
      </c>
      <c r="I4197" s="1" t="b">
        <v>0</v>
      </c>
      <c r="J4197" s="1">
        <v>0</v>
      </c>
      <c r="K4197" s="1">
        <v>1</v>
      </c>
      <c r="L4197" s="1">
        <v>0</v>
      </c>
      <c r="M4197" s="1">
        <v>9</v>
      </c>
      <c r="N4197" s="1">
        <v>1.29870129870129</v>
      </c>
      <c r="O4197" s="1" t="s">
        <v>7193</v>
      </c>
    </row>
    <row r="4198" spans="1:15" x14ac:dyDescent="0.3">
      <c r="A4198" s="1" t="s">
        <v>5700</v>
      </c>
      <c r="B4198" s="1" t="s">
        <v>5772</v>
      </c>
      <c r="C4198" s="1">
        <v>4</v>
      </c>
      <c r="D4198" s="1" t="s">
        <v>7426</v>
      </c>
      <c r="E4198" s="1">
        <v>18</v>
      </c>
      <c r="F4198" s="1" t="s">
        <v>7468</v>
      </c>
      <c r="G4198" s="1" t="s">
        <v>5814</v>
      </c>
      <c r="H4198" s="1" t="s">
        <v>7187</v>
      </c>
      <c r="I4198" s="1" t="b">
        <v>1</v>
      </c>
      <c r="J4198" s="1">
        <v>0</v>
      </c>
      <c r="K4198" s="1">
        <v>0</v>
      </c>
      <c r="L4198" s="1">
        <v>0</v>
      </c>
      <c r="M4198" s="1">
        <v>291</v>
      </c>
      <c r="N4198" s="1">
        <v>87.125748502994</v>
      </c>
      <c r="O4198" s="1" t="s">
        <v>7188</v>
      </c>
    </row>
    <row r="4199" spans="1:15" x14ac:dyDescent="0.3">
      <c r="A4199" s="1" t="s">
        <v>5700</v>
      </c>
      <c r="B4199" s="1" t="s">
        <v>5772</v>
      </c>
      <c r="C4199" s="1">
        <v>4</v>
      </c>
      <c r="D4199" s="1" t="s">
        <v>7426</v>
      </c>
      <c r="E4199" s="1">
        <v>18</v>
      </c>
      <c r="F4199" s="1" t="s">
        <v>7468</v>
      </c>
      <c r="G4199" s="1" t="s">
        <v>5810</v>
      </c>
      <c r="H4199" s="1" t="s">
        <v>7187</v>
      </c>
      <c r="I4199" s="1" t="b">
        <v>0</v>
      </c>
      <c r="J4199" s="1">
        <v>2</v>
      </c>
      <c r="K4199" s="1">
        <v>0</v>
      </c>
      <c r="L4199" s="1">
        <v>0</v>
      </c>
      <c r="M4199" s="1">
        <v>17</v>
      </c>
      <c r="N4199" s="1">
        <v>5.08982035928143</v>
      </c>
      <c r="O4199" s="1" t="s">
        <v>7189</v>
      </c>
    </row>
    <row r="4200" spans="1:15" x14ac:dyDescent="0.3">
      <c r="A4200" s="1" t="s">
        <v>5700</v>
      </c>
      <c r="B4200" s="1" t="s">
        <v>5772</v>
      </c>
      <c r="C4200" s="1">
        <v>4</v>
      </c>
      <c r="D4200" s="1" t="s">
        <v>7426</v>
      </c>
      <c r="E4200" s="1">
        <v>19</v>
      </c>
      <c r="F4200" s="1" t="s">
        <v>7469</v>
      </c>
      <c r="G4200" s="1" t="s">
        <v>5834</v>
      </c>
      <c r="H4200" s="1" t="s">
        <v>7187</v>
      </c>
      <c r="I4200" s="1" t="b">
        <v>0</v>
      </c>
      <c r="J4200" s="1">
        <v>6</v>
      </c>
      <c r="K4200" s="1">
        <v>0</v>
      </c>
      <c r="L4200" s="1">
        <v>0</v>
      </c>
      <c r="M4200" s="1">
        <v>135</v>
      </c>
      <c r="N4200" s="1">
        <v>67.8391959798995</v>
      </c>
      <c r="O4200" s="1" t="s">
        <v>7194</v>
      </c>
    </row>
    <row r="4201" spans="1:15" x14ac:dyDescent="0.3">
      <c r="A4201" s="1" t="s">
        <v>5700</v>
      </c>
      <c r="B4201" s="1" t="s">
        <v>5772</v>
      </c>
      <c r="C4201" s="1">
        <v>4</v>
      </c>
      <c r="D4201" s="1" t="s">
        <v>7426</v>
      </c>
      <c r="E4201" s="1">
        <v>19</v>
      </c>
      <c r="F4201" s="1" t="s">
        <v>7469</v>
      </c>
      <c r="G4201" s="1" t="s">
        <v>5801</v>
      </c>
      <c r="H4201" s="1" t="s">
        <v>7187</v>
      </c>
      <c r="I4201" s="1" t="b">
        <v>0</v>
      </c>
      <c r="J4201" s="1">
        <v>1</v>
      </c>
      <c r="K4201" s="1">
        <v>0</v>
      </c>
      <c r="L4201" s="1">
        <v>0</v>
      </c>
      <c r="M4201" s="1">
        <v>40</v>
      </c>
      <c r="N4201" s="1">
        <v>20.100502512562802</v>
      </c>
      <c r="O4201" s="1" t="s">
        <v>7190</v>
      </c>
    </row>
    <row r="4202" spans="1:15" x14ac:dyDescent="0.3">
      <c r="A4202" s="1" t="s">
        <v>5700</v>
      </c>
      <c r="B4202" s="1" t="s">
        <v>5772</v>
      </c>
      <c r="C4202" s="1">
        <v>4</v>
      </c>
      <c r="D4202" s="1" t="s">
        <v>7426</v>
      </c>
      <c r="E4202" s="1">
        <v>19</v>
      </c>
      <c r="F4202" s="1" t="s">
        <v>7469</v>
      </c>
      <c r="G4202" s="1" t="s">
        <v>5814</v>
      </c>
      <c r="H4202" s="1" t="s">
        <v>7187</v>
      </c>
      <c r="I4202" s="1" t="b">
        <v>1</v>
      </c>
      <c r="J4202" s="1">
        <v>0</v>
      </c>
      <c r="K4202" s="1">
        <v>0</v>
      </c>
      <c r="L4202" s="1">
        <v>0</v>
      </c>
      <c r="M4202" s="1">
        <v>4</v>
      </c>
      <c r="N4202" s="1">
        <v>2.0100502512562799</v>
      </c>
      <c r="O4202" s="1" t="s">
        <v>7188</v>
      </c>
    </row>
    <row r="4203" spans="1:15" x14ac:dyDescent="0.3">
      <c r="A4203" s="1" t="s">
        <v>5700</v>
      </c>
      <c r="B4203" s="1" t="s">
        <v>5772</v>
      </c>
      <c r="C4203" s="1">
        <v>4</v>
      </c>
      <c r="D4203" s="1" t="s">
        <v>7426</v>
      </c>
      <c r="E4203" s="1">
        <v>19</v>
      </c>
      <c r="F4203" s="1" t="s">
        <v>7469</v>
      </c>
      <c r="G4203" s="1" t="s">
        <v>5834</v>
      </c>
      <c r="H4203" s="1" t="s">
        <v>7187</v>
      </c>
      <c r="I4203" s="1" t="b">
        <v>0</v>
      </c>
      <c r="J4203" s="1">
        <v>7</v>
      </c>
      <c r="K4203" s="1">
        <v>0</v>
      </c>
      <c r="L4203" s="1">
        <v>1</v>
      </c>
      <c r="M4203" s="1">
        <v>2</v>
      </c>
      <c r="N4203" s="1">
        <v>1.0050251256281399</v>
      </c>
      <c r="O4203" s="1" t="s">
        <v>7470</v>
      </c>
    </row>
    <row r="4204" spans="1:15" x14ac:dyDescent="0.3">
      <c r="A4204" s="1" t="s">
        <v>5700</v>
      </c>
      <c r="B4204" s="1" t="s">
        <v>5772</v>
      </c>
      <c r="C4204" s="1">
        <v>4</v>
      </c>
      <c r="D4204" s="1" t="s">
        <v>7426</v>
      </c>
      <c r="E4204" s="1">
        <v>20</v>
      </c>
      <c r="F4204" s="1" t="s">
        <v>7471</v>
      </c>
      <c r="G4204" s="1" t="s">
        <v>5814</v>
      </c>
      <c r="H4204" s="1" t="s">
        <v>7187</v>
      </c>
      <c r="I4204" s="1" t="b">
        <v>1</v>
      </c>
      <c r="J4204" s="1">
        <v>0</v>
      </c>
      <c r="K4204" s="1">
        <v>0</v>
      </c>
      <c r="L4204" s="1">
        <v>0</v>
      </c>
      <c r="M4204" s="1">
        <v>27</v>
      </c>
      <c r="N4204" s="1">
        <v>19.565217391304301</v>
      </c>
      <c r="O4204" s="1" t="s">
        <v>7188</v>
      </c>
    </row>
    <row r="4205" spans="1:15" x14ac:dyDescent="0.3">
      <c r="A4205" s="1" t="s">
        <v>5700</v>
      </c>
      <c r="B4205" s="1" t="s">
        <v>5772</v>
      </c>
      <c r="C4205" s="1">
        <v>4</v>
      </c>
      <c r="D4205" s="1" t="s">
        <v>7426</v>
      </c>
      <c r="E4205" s="1">
        <v>20</v>
      </c>
      <c r="F4205" s="1" t="s">
        <v>7471</v>
      </c>
      <c r="G4205" s="1" t="s">
        <v>5810</v>
      </c>
      <c r="H4205" s="1" t="s">
        <v>7187</v>
      </c>
      <c r="I4205" s="1" t="b">
        <v>0</v>
      </c>
      <c r="J4205" s="1">
        <v>2</v>
      </c>
      <c r="K4205" s="1">
        <v>0</v>
      </c>
      <c r="L4205" s="1">
        <v>0</v>
      </c>
      <c r="M4205" s="1">
        <v>25</v>
      </c>
      <c r="N4205" s="1">
        <v>18.115942028985501</v>
      </c>
      <c r="O4205" s="1" t="s">
        <v>7189</v>
      </c>
    </row>
    <row r="4206" spans="1:15" x14ac:dyDescent="0.3">
      <c r="A4206" s="1" t="s">
        <v>5700</v>
      </c>
      <c r="B4206" s="1" t="s">
        <v>5772</v>
      </c>
      <c r="C4206" s="1">
        <v>4</v>
      </c>
      <c r="D4206" s="1" t="s">
        <v>7426</v>
      </c>
      <c r="E4206" s="1">
        <v>20</v>
      </c>
      <c r="F4206" s="1" t="s">
        <v>7471</v>
      </c>
      <c r="G4206" s="1" t="s">
        <v>5801</v>
      </c>
      <c r="H4206" s="1" t="s">
        <v>7187</v>
      </c>
      <c r="I4206" s="1" t="b">
        <v>0</v>
      </c>
      <c r="J4206" s="1">
        <v>1</v>
      </c>
      <c r="K4206" s="1">
        <v>0</v>
      </c>
      <c r="L4206" s="1">
        <v>0</v>
      </c>
      <c r="M4206" s="1">
        <v>17</v>
      </c>
      <c r="N4206" s="1">
        <v>12.3188405797101</v>
      </c>
      <c r="O4206" s="1" t="s">
        <v>7190</v>
      </c>
    </row>
    <row r="4207" spans="1:15" x14ac:dyDescent="0.3">
      <c r="A4207" s="1" t="s">
        <v>5700</v>
      </c>
      <c r="B4207" s="1" t="s">
        <v>5772</v>
      </c>
      <c r="C4207" s="1">
        <v>4</v>
      </c>
      <c r="D4207" s="1" t="s">
        <v>7426</v>
      </c>
      <c r="E4207" s="1">
        <v>20</v>
      </c>
      <c r="F4207" s="1" t="s">
        <v>7471</v>
      </c>
      <c r="G4207" s="1" t="s">
        <v>5840</v>
      </c>
      <c r="H4207" s="1" t="s">
        <v>7187</v>
      </c>
      <c r="I4207" s="1" t="b">
        <v>0</v>
      </c>
      <c r="J4207" s="1">
        <v>5</v>
      </c>
      <c r="K4207" s="1">
        <v>0</v>
      </c>
      <c r="L4207" s="1">
        <v>0</v>
      </c>
      <c r="M4207" s="1">
        <v>10</v>
      </c>
      <c r="N4207" s="1">
        <v>7.2463768115942004</v>
      </c>
      <c r="O4207" s="1" t="s">
        <v>7231</v>
      </c>
    </row>
    <row r="4208" spans="1:15" x14ac:dyDescent="0.3">
      <c r="A4208" s="1" t="s">
        <v>5700</v>
      </c>
      <c r="B4208" s="1" t="s">
        <v>5772</v>
      </c>
      <c r="C4208" s="1">
        <v>4</v>
      </c>
      <c r="D4208" s="1" t="s">
        <v>7426</v>
      </c>
      <c r="E4208" s="1">
        <v>20</v>
      </c>
      <c r="F4208" s="1" t="s">
        <v>7471</v>
      </c>
      <c r="G4208" s="1" t="s">
        <v>5876</v>
      </c>
      <c r="H4208" s="1" t="s">
        <v>7187</v>
      </c>
      <c r="I4208" s="1" t="b">
        <v>0</v>
      </c>
      <c r="J4208" s="1">
        <v>4</v>
      </c>
      <c r="K4208" s="1">
        <v>0</v>
      </c>
      <c r="L4208" s="1">
        <v>0</v>
      </c>
      <c r="M4208" s="1">
        <v>8</v>
      </c>
      <c r="N4208" s="1">
        <v>5.7971014492753596</v>
      </c>
      <c r="O4208" s="1" t="s">
        <v>7204</v>
      </c>
    </row>
    <row r="4209" spans="1:15" x14ac:dyDescent="0.3">
      <c r="A4209" s="1" t="s">
        <v>5700</v>
      </c>
      <c r="B4209" s="1" t="s">
        <v>5772</v>
      </c>
      <c r="C4209" s="1">
        <v>4</v>
      </c>
      <c r="D4209" s="1" t="s">
        <v>7426</v>
      </c>
      <c r="E4209" s="1">
        <v>20</v>
      </c>
      <c r="F4209" s="1" t="s">
        <v>7471</v>
      </c>
      <c r="G4209" s="1" t="s">
        <v>5834</v>
      </c>
      <c r="H4209" s="1" t="s">
        <v>7187</v>
      </c>
      <c r="I4209" s="1" t="b">
        <v>0</v>
      </c>
      <c r="J4209" s="1">
        <v>21</v>
      </c>
      <c r="K4209" s="1">
        <v>0</v>
      </c>
      <c r="L4209" s="1">
        <v>0</v>
      </c>
      <c r="M4209" s="1">
        <v>6</v>
      </c>
      <c r="N4209" s="1">
        <v>4.3478260869565197</v>
      </c>
      <c r="O4209" s="1" t="s">
        <v>7191</v>
      </c>
    </row>
    <row r="4210" spans="1:15" x14ac:dyDescent="0.3">
      <c r="A4210" s="1" t="s">
        <v>5700</v>
      </c>
      <c r="B4210" s="1" t="s">
        <v>5772</v>
      </c>
      <c r="C4210" s="1">
        <v>4</v>
      </c>
      <c r="D4210" s="1" t="s">
        <v>7426</v>
      </c>
      <c r="E4210" s="1">
        <v>20</v>
      </c>
      <c r="F4210" s="1" t="s">
        <v>7471</v>
      </c>
      <c r="G4210" s="1" t="s">
        <v>5803</v>
      </c>
      <c r="H4210" s="1" t="s">
        <v>7195</v>
      </c>
      <c r="I4210" s="1" t="b">
        <v>0</v>
      </c>
      <c r="J4210" s="1">
        <v>0</v>
      </c>
      <c r="K4210" s="1">
        <v>1</v>
      </c>
      <c r="L4210" s="1">
        <v>0</v>
      </c>
      <c r="M4210" s="1">
        <v>6</v>
      </c>
      <c r="N4210" s="1">
        <v>4.3478260869565197</v>
      </c>
      <c r="O4210" s="1" t="s">
        <v>7196</v>
      </c>
    </row>
    <row r="4211" spans="1:15" x14ac:dyDescent="0.3">
      <c r="A4211" s="1" t="s">
        <v>5700</v>
      </c>
      <c r="B4211" s="1" t="s">
        <v>5772</v>
      </c>
      <c r="C4211" s="1">
        <v>4</v>
      </c>
      <c r="D4211" s="1" t="s">
        <v>7426</v>
      </c>
      <c r="E4211" s="1">
        <v>20</v>
      </c>
      <c r="F4211" s="1" t="s">
        <v>7471</v>
      </c>
      <c r="G4211" s="1" t="s">
        <v>5803</v>
      </c>
      <c r="H4211" s="1" t="s">
        <v>7192</v>
      </c>
      <c r="I4211" s="1" t="b">
        <v>0</v>
      </c>
      <c r="J4211" s="1">
        <v>0</v>
      </c>
      <c r="K4211" s="1">
        <v>1</v>
      </c>
      <c r="L4211" s="1">
        <v>0</v>
      </c>
      <c r="M4211" s="1">
        <v>6</v>
      </c>
      <c r="N4211" s="1">
        <v>4.3478260869565197</v>
      </c>
      <c r="O4211" s="1" t="s">
        <v>7193</v>
      </c>
    </row>
    <row r="4212" spans="1:15" x14ac:dyDescent="0.3">
      <c r="A4212" s="1" t="s">
        <v>5700</v>
      </c>
      <c r="B4212" s="1" t="s">
        <v>5772</v>
      </c>
      <c r="C4212" s="1">
        <v>4</v>
      </c>
      <c r="D4212" s="1" t="s">
        <v>7426</v>
      </c>
      <c r="E4212" s="1">
        <v>20</v>
      </c>
      <c r="F4212" s="1" t="s">
        <v>7471</v>
      </c>
      <c r="G4212" s="1" t="s">
        <v>5834</v>
      </c>
      <c r="H4212" s="1" t="s">
        <v>7187</v>
      </c>
      <c r="I4212" s="1" t="b">
        <v>0</v>
      </c>
      <c r="J4212" s="1">
        <v>8</v>
      </c>
      <c r="K4212" s="1">
        <v>0</v>
      </c>
      <c r="L4212" s="1">
        <v>0</v>
      </c>
      <c r="M4212" s="1">
        <v>3</v>
      </c>
      <c r="N4212" s="1">
        <v>2.1739130434782599</v>
      </c>
      <c r="O4212" s="1" t="s">
        <v>7363</v>
      </c>
    </row>
    <row r="4213" spans="1:15" x14ac:dyDescent="0.3">
      <c r="A4213" s="1" t="s">
        <v>5700</v>
      </c>
      <c r="B4213" s="1" t="s">
        <v>5772</v>
      </c>
      <c r="C4213" s="1">
        <v>4</v>
      </c>
      <c r="D4213" s="1" t="s">
        <v>7426</v>
      </c>
      <c r="E4213" s="1">
        <v>20</v>
      </c>
      <c r="F4213" s="1" t="s">
        <v>7471</v>
      </c>
      <c r="G4213" s="1" t="s">
        <v>5834</v>
      </c>
      <c r="H4213" s="1" t="s">
        <v>7187</v>
      </c>
      <c r="I4213" s="1" t="b">
        <v>0</v>
      </c>
      <c r="J4213" s="1">
        <v>12</v>
      </c>
      <c r="K4213" s="1">
        <v>0</v>
      </c>
      <c r="L4213" s="1">
        <v>0</v>
      </c>
      <c r="M4213" s="1">
        <v>2</v>
      </c>
      <c r="N4213" s="1">
        <v>1.4492753623188399</v>
      </c>
      <c r="O4213" s="1" t="s">
        <v>7217</v>
      </c>
    </row>
    <row r="4214" spans="1:15" x14ac:dyDescent="0.3">
      <c r="A4214" s="1" t="s">
        <v>5700</v>
      </c>
      <c r="B4214" s="1" t="s">
        <v>5772</v>
      </c>
      <c r="C4214" s="1">
        <v>4</v>
      </c>
      <c r="D4214" s="1" t="s">
        <v>7426</v>
      </c>
      <c r="E4214" s="1">
        <v>20</v>
      </c>
      <c r="F4214" s="1" t="s">
        <v>7471</v>
      </c>
      <c r="G4214" s="1" t="s">
        <v>5834</v>
      </c>
      <c r="H4214" s="1" t="s">
        <v>7187</v>
      </c>
      <c r="I4214" s="1" t="b">
        <v>0</v>
      </c>
      <c r="J4214" s="1">
        <v>20</v>
      </c>
      <c r="K4214" s="1">
        <v>0</v>
      </c>
      <c r="L4214" s="1">
        <v>0</v>
      </c>
      <c r="M4214" s="1">
        <v>2</v>
      </c>
      <c r="N4214" s="1">
        <v>1.4492753623188399</v>
      </c>
      <c r="O4214" s="1" t="s">
        <v>7215</v>
      </c>
    </row>
    <row r="4215" spans="1:15" x14ac:dyDescent="0.3">
      <c r="A4215" s="1" t="s">
        <v>5700</v>
      </c>
      <c r="B4215" s="1" t="s">
        <v>5772</v>
      </c>
      <c r="C4215" s="1">
        <v>4</v>
      </c>
      <c r="D4215" s="1" t="s">
        <v>7426</v>
      </c>
      <c r="E4215" s="1">
        <v>21</v>
      </c>
      <c r="F4215" s="1" t="s">
        <v>7472</v>
      </c>
      <c r="G4215" s="1" t="s">
        <v>5814</v>
      </c>
      <c r="H4215" s="1" t="s">
        <v>7187</v>
      </c>
      <c r="I4215" s="1" t="b">
        <v>1</v>
      </c>
      <c r="J4215" s="1">
        <v>0</v>
      </c>
      <c r="K4215" s="1">
        <v>0</v>
      </c>
      <c r="L4215" s="1">
        <v>0</v>
      </c>
      <c r="M4215" s="1">
        <v>341</v>
      </c>
      <c r="N4215" s="1">
        <v>41.383495145631002</v>
      </c>
      <c r="O4215" s="1" t="s">
        <v>7188</v>
      </c>
    </row>
    <row r="4216" spans="1:15" x14ac:dyDescent="0.3">
      <c r="A4216" s="1" t="s">
        <v>5700</v>
      </c>
      <c r="B4216" s="1" t="s">
        <v>5772</v>
      </c>
      <c r="C4216" s="1">
        <v>4</v>
      </c>
      <c r="D4216" s="1" t="s">
        <v>7426</v>
      </c>
      <c r="E4216" s="1">
        <v>21</v>
      </c>
      <c r="F4216" s="1" t="s">
        <v>7472</v>
      </c>
      <c r="G4216" s="1" t="s">
        <v>5801</v>
      </c>
      <c r="H4216" s="1" t="s">
        <v>7187</v>
      </c>
      <c r="I4216" s="1" t="b">
        <v>0</v>
      </c>
      <c r="J4216" s="1">
        <v>1</v>
      </c>
      <c r="K4216" s="1">
        <v>0</v>
      </c>
      <c r="L4216" s="1">
        <v>0</v>
      </c>
      <c r="M4216" s="1">
        <v>126</v>
      </c>
      <c r="N4216" s="1">
        <v>15.291262135922301</v>
      </c>
      <c r="O4216" s="1" t="s">
        <v>7190</v>
      </c>
    </row>
    <row r="4217" spans="1:15" x14ac:dyDescent="0.3">
      <c r="A4217" s="1" t="s">
        <v>5700</v>
      </c>
      <c r="B4217" s="1" t="s">
        <v>5772</v>
      </c>
      <c r="C4217" s="1">
        <v>4</v>
      </c>
      <c r="D4217" s="1" t="s">
        <v>7426</v>
      </c>
      <c r="E4217" s="1">
        <v>21</v>
      </c>
      <c r="F4217" s="1" t="s">
        <v>7472</v>
      </c>
      <c r="G4217" s="1" t="s">
        <v>5810</v>
      </c>
      <c r="H4217" s="1" t="s">
        <v>7187</v>
      </c>
      <c r="I4217" s="1" t="b">
        <v>0</v>
      </c>
      <c r="J4217" s="1">
        <v>2</v>
      </c>
      <c r="K4217" s="1">
        <v>0</v>
      </c>
      <c r="L4217" s="1">
        <v>0</v>
      </c>
      <c r="M4217" s="1">
        <v>87</v>
      </c>
      <c r="N4217" s="1">
        <v>10.558252427184399</v>
      </c>
      <c r="O4217" s="1" t="s">
        <v>7189</v>
      </c>
    </row>
    <row r="4218" spans="1:15" x14ac:dyDescent="0.3">
      <c r="A4218" s="1" t="s">
        <v>5700</v>
      </c>
      <c r="B4218" s="1" t="s">
        <v>5772</v>
      </c>
      <c r="C4218" s="1">
        <v>4</v>
      </c>
      <c r="D4218" s="1" t="s">
        <v>7426</v>
      </c>
      <c r="E4218" s="1">
        <v>21</v>
      </c>
      <c r="F4218" s="1" t="s">
        <v>7472</v>
      </c>
      <c r="G4218" s="1" t="s">
        <v>5803</v>
      </c>
      <c r="H4218" s="1" t="s">
        <v>7192</v>
      </c>
      <c r="I4218" s="1" t="b">
        <v>0</v>
      </c>
      <c r="J4218" s="1">
        <v>0</v>
      </c>
      <c r="K4218" s="1">
        <v>1</v>
      </c>
      <c r="L4218" s="1">
        <v>0</v>
      </c>
      <c r="M4218" s="1">
        <v>46</v>
      </c>
      <c r="N4218" s="1">
        <v>5.5825242718446599</v>
      </c>
      <c r="O4218" s="1" t="s">
        <v>7193</v>
      </c>
    </row>
    <row r="4219" spans="1:15" x14ac:dyDescent="0.3">
      <c r="A4219" s="1" t="s">
        <v>5700</v>
      </c>
      <c r="B4219" s="1" t="s">
        <v>5772</v>
      </c>
      <c r="C4219" s="1">
        <v>4</v>
      </c>
      <c r="D4219" s="1" t="s">
        <v>7426</v>
      </c>
      <c r="E4219" s="1">
        <v>21</v>
      </c>
      <c r="F4219" s="1" t="s">
        <v>7472</v>
      </c>
      <c r="G4219" s="1" t="s">
        <v>5803</v>
      </c>
      <c r="H4219" s="1" t="s">
        <v>7195</v>
      </c>
      <c r="I4219" s="1" t="b">
        <v>0</v>
      </c>
      <c r="J4219" s="1">
        <v>0</v>
      </c>
      <c r="K4219" s="1">
        <v>1</v>
      </c>
      <c r="L4219" s="1">
        <v>0</v>
      </c>
      <c r="M4219" s="1">
        <v>23</v>
      </c>
      <c r="N4219" s="1">
        <v>2.79126213592233</v>
      </c>
      <c r="O4219" s="1" t="s">
        <v>7196</v>
      </c>
    </row>
    <row r="4220" spans="1:15" x14ac:dyDescent="0.3">
      <c r="A4220" s="1" t="s">
        <v>5700</v>
      </c>
      <c r="B4220" s="1" t="s">
        <v>5772</v>
      </c>
      <c r="C4220" s="1">
        <v>4</v>
      </c>
      <c r="D4220" s="1" t="s">
        <v>7426</v>
      </c>
      <c r="E4220" s="1">
        <v>21</v>
      </c>
      <c r="F4220" s="1" t="s">
        <v>7472</v>
      </c>
      <c r="G4220" s="1" t="s">
        <v>5851</v>
      </c>
      <c r="H4220" s="1" t="s">
        <v>7473</v>
      </c>
      <c r="I4220" s="1" t="b">
        <v>0</v>
      </c>
      <c r="J4220" s="1">
        <v>1</v>
      </c>
      <c r="K4220" s="1">
        <v>3</v>
      </c>
      <c r="L4220" s="1">
        <v>6</v>
      </c>
      <c r="M4220" s="1">
        <v>9</v>
      </c>
      <c r="N4220" s="1">
        <v>1.0922330097087301</v>
      </c>
      <c r="O4220" s="1" t="s">
        <v>7474</v>
      </c>
    </row>
    <row r="4221" spans="1:15" x14ac:dyDescent="0.3">
      <c r="A4221" s="1" t="s">
        <v>5700</v>
      </c>
      <c r="B4221" s="1" t="s">
        <v>5772</v>
      </c>
      <c r="C4221" s="1">
        <v>4</v>
      </c>
      <c r="D4221" s="1" t="s">
        <v>7426</v>
      </c>
      <c r="E4221" s="1">
        <v>22</v>
      </c>
      <c r="F4221" s="1" t="s">
        <v>7475</v>
      </c>
      <c r="G4221" s="1" t="s">
        <v>5814</v>
      </c>
      <c r="H4221" s="1" t="s">
        <v>7187</v>
      </c>
      <c r="I4221" s="1" t="b">
        <v>1</v>
      </c>
      <c r="J4221" s="1">
        <v>0</v>
      </c>
      <c r="K4221" s="1">
        <v>0</v>
      </c>
      <c r="L4221" s="1">
        <v>0</v>
      </c>
      <c r="M4221" s="1">
        <v>332</v>
      </c>
      <c r="N4221" s="1">
        <v>36.483516483516397</v>
      </c>
      <c r="O4221" s="1" t="s">
        <v>7188</v>
      </c>
    </row>
    <row r="4222" spans="1:15" x14ac:dyDescent="0.3">
      <c r="A4222" s="1" t="s">
        <v>5700</v>
      </c>
      <c r="B4222" s="1" t="s">
        <v>5772</v>
      </c>
      <c r="C4222" s="1">
        <v>4</v>
      </c>
      <c r="D4222" s="1" t="s">
        <v>7426</v>
      </c>
      <c r="E4222" s="1">
        <v>22</v>
      </c>
      <c r="F4222" s="1" t="s">
        <v>7475</v>
      </c>
      <c r="G4222" s="1" t="s">
        <v>5801</v>
      </c>
      <c r="H4222" s="1" t="s">
        <v>7187</v>
      </c>
      <c r="I4222" s="1" t="b">
        <v>0</v>
      </c>
      <c r="J4222" s="1">
        <v>1</v>
      </c>
      <c r="K4222" s="1">
        <v>0</v>
      </c>
      <c r="L4222" s="1">
        <v>0</v>
      </c>
      <c r="M4222" s="1">
        <v>137</v>
      </c>
      <c r="N4222" s="1">
        <v>15.054945054945</v>
      </c>
      <c r="O4222" s="1" t="s">
        <v>7190</v>
      </c>
    </row>
    <row r="4223" spans="1:15" x14ac:dyDescent="0.3">
      <c r="A4223" s="1" t="s">
        <v>5700</v>
      </c>
      <c r="B4223" s="1" t="s">
        <v>5772</v>
      </c>
      <c r="C4223" s="1">
        <v>4</v>
      </c>
      <c r="D4223" s="1" t="s">
        <v>7426</v>
      </c>
      <c r="E4223" s="1">
        <v>22</v>
      </c>
      <c r="F4223" s="1" t="s">
        <v>7475</v>
      </c>
      <c r="G4223" s="1" t="s">
        <v>5810</v>
      </c>
      <c r="H4223" s="1" t="s">
        <v>7187</v>
      </c>
      <c r="I4223" s="1" t="b">
        <v>0</v>
      </c>
      <c r="J4223" s="1">
        <v>2</v>
      </c>
      <c r="K4223" s="1">
        <v>0</v>
      </c>
      <c r="L4223" s="1">
        <v>0</v>
      </c>
      <c r="M4223" s="1">
        <v>85</v>
      </c>
      <c r="N4223" s="1">
        <v>9.3406593406593394</v>
      </c>
      <c r="O4223" s="1" t="s">
        <v>7189</v>
      </c>
    </row>
    <row r="4224" spans="1:15" x14ac:dyDescent="0.3">
      <c r="A4224" s="1" t="s">
        <v>5700</v>
      </c>
      <c r="B4224" s="1" t="s">
        <v>5772</v>
      </c>
      <c r="C4224" s="1">
        <v>4</v>
      </c>
      <c r="D4224" s="1" t="s">
        <v>7426</v>
      </c>
      <c r="E4224" s="1">
        <v>22</v>
      </c>
      <c r="F4224" s="1" t="s">
        <v>7475</v>
      </c>
      <c r="G4224" s="1" t="s">
        <v>5803</v>
      </c>
      <c r="H4224" s="1" t="s">
        <v>7192</v>
      </c>
      <c r="I4224" s="1" t="b">
        <v>0</v>
      </c>
      <c r="J4224" s="1">
        <v>0</v>
      </c>
      <c r="K4224" s="1">
        <v>1</v>
      </c>
      <c r="L4224" s="1">
        <v>0</v>
      </c>
      <c r="M4224" s="1">
        <v>36</v>
      </c>
      <c r="N4224" s="1">
        <v>3.95604395604395</v>
      </c>
      <c r="O4224" s="1" t="s">
        <v>7193</v>
      </c>
    </row>
    <row r="4225" spans="1:15" x14ac:dyDescent="0.3">
      <c r="A4225" s="1" t="s">
        <v>5700</v>
      </c>
      <c r="B4225" s="1" t="s">
        <v>5772</v>
      </c>
      <c r="C4225" s="1">
        <v>4</v>
      </c>
      <c r="D4225" s="1" t="s">
        <v>7426</v>
      </c>
      <c r="E4225" s="1">
        <v>22</v>
      </c>
      <c r="F4225" s="1" t="s">
        <v>7475</v>
      </c>
      <c r="G4225" s="1" t="s">
        <v>5803</v>
      </c>
      <c r="H4225" s="1" t="s">
        <v>7195</v>
      </c>
      <c r="I4225" s="1" t="b">
        <v>0</v>
      </c>
      <c r="J4225" s="1">
        <v>0</v>
      </c>
      <c r="K4225" s="1">
        <v>1</v>
      </c>
      <c r="L4225" s="1">
        <v>0</v>
      </c>
      <c r="M4225" s="1">
        <v>18</v>
      </c>
      <c r="N4225" s="1">
        <v>1.9780219780219701</v>
      </c>
      <c r="O4225" s="1" t="s">
        <v>7196</v>
      </c>
    </row>
    <row r="4226" spans="1:15" x14ac:dyDescent="0.3">
      <c r="A4226" s="1" t="s">
        <v>5700</v>
      </c>
      <c r="B4226" s="1" t="s">
        <v>5772</v>
      </c>
      <c r="C4226" s="1">
        <v>4</v>
      </c>
      <c r="D4226" s="1" t="s">
        <v>7426</v>
      </c>
      <c r="E4226" s="1">
        <v>22</v>
      </c>
      <c r="F4226" s="1" t="s">
        <v>7475</v>
      </c>
      <c r="G4226" s="1" t="s">
        <v>5834</v>
      </c>
      <c r="H4226" s="1" t="s">
        <v>7417</v>
      </c>
      <c r="I4226" s="1" t="b">
        <v>0</v>
      </c>
      <c r="J4226" s="1">
        <v>0</v>
      </c>
      <c r="K4226" s="1">
        <v>7</v>
      </c>
      <c r="L4226" s="1">
        <v>4</v>
      </c>
      <c r="M4226" s="1">
        <v>12</v>
      </c>
      <c r="N4226" s="1">
        <v>1.31868131868131</v>
      </c>
      <c r="O4226" s="1" t="s">
        <v>7476</v>
      </c>
    </row>
    <row r="4227" spans="1:15" x14ac:dyDescent="0.3">
      <c r="A4227" s="1" t="s">
        <v>5700</v>
      </c>
      <c r="B4227" s="1" t="s">
        <v>5772</v>
      </c>
      <c r="C4227" s="1">
        <v>4</v>
      </c>
      <c r="D4227" s="1" t="s">
        <v>7426</v>
      </c>
      <c r="E4227" s="1">
        <v>22</v>
      </c>
      <c r="F4227" s="1" t="s">
        <v>7475</v>
      </c>
      <c r="G4227" s="1" t="s">
        <v>5834</v>
      </c>
      <c r="H4227" s="1" t="s">
        <v>7417</v>
      </c>
      <c r="I4227" s="1" t="b">
        <v>0</v>
      </c>
      <c r="J4227" s="1">
        <v>0</v>
      </c>
      <c r="K4227" s="1">
        <v>9</v>
      </c>
      <c r="L4227" s="1">
        <v>2</v>
      </c>
      <c r="M4227" s="1">
        <v>10</v>
      </c>
      <c r="N4227" s="1">
        <v>1.0989010989010899</v>
      </c>
      <c r="O4227" s="1" t="s">
        <v>7418</v>
      </c>
    </row>
    <row r="4228" spans="1:15" x14ac:dyDescent="0.3">
      <c r="A4228" s="1" t="s">
        <v>5700</v>
      </c>
      <c r="B4228" s="1" t="s">
        <v>5772</v>
      </c>
      <c r="C4228" s="1">
        <v>4</v>
      </c>
      <c r="D4228" s="1" t="s">
        <v>7426</v>
      </c>
      <c r="E4228" s="1">
        <v>22</v>
      </c>
      <c r="F4228" s="1" t="s">
        <v>7475</v>
      </c>
      <c r="G4228" s="1" t="s">
        <v>5834</v>
      </c>
      <c r="H4228" s="1" t="s">
        <v>7422</v>
      </c>
      <c r="I4228" s="1" t="b">
        <v>0</v>
      </c>
      <c r="J4228" s="1">
        <v>0</v>
      </c>
      <c r="K4228" s="1">
        <v>8</v>
      </c>
      <c r="L4228" s="1">
        <v>7</v>
      </c>
      <c r="M4228" s="1">
        <v>10</v>
      </c>
      <c r="N4228" s="1">
        <v>1.0989010989010899</v>
      </c>
      <c r="O4228" s="1" t="s">
        <v>7423</v>
      </c>
    </row>
    <row r="4229" spans="1:15" x14ac:dyDescent="0.3">
      <c r="A4229" s="1" t="s">
        <v>5700</v>
      </c>
      <c r="B4229" s="1" t="s">
        <v>5772</v>
      </c>
      <c r="C4229" s="1">
        <v>4</v>
      </c>
      <c r="D4229" s="1" t="s">
        <v>7426</v>
      </c>
      <c r="E4229" s="1">
        <v>23</v>
      </c>
      <c r="F4229" s="1" t="s">
        <v>7477</v>
      </c>
      <c r="G4229" s="1" t="s">
        <v>5803</v>
      </c>
      <c r="H4229" s="1" t="s">
        <v>7192</v>
      </c>
      <c r="I4229" s="1" t="b">
        <v>0</v>
      </c>
      <c r="J4229" s="1">
        <v>0</v>
      </c>
      <c r="K4229" s="1">
        <v>1</v>
      </c>
      <c r="L4229" s="1">
        <v>0</v>
      </c>
      <c r="M4229" s="1">
        <v>123</v>
      </c>
      <c r="N4229" s="1">
        <v>39.677419354838698</v>
      </c>
      <c r="O4229" s="1" t="s">
        <v>7193</v>
      </c>
    </row>
    <row r="4230" spans="1:15" x14ac:dyDescent="0.3">
      <c r="A4230" s="1" t="s">
        <v>5700</v>
      </c>
      <c r="B4230" s="1" t="s">
        <v>5772</v>
      </c>
      <c r="C4230" s="1">
        <v>4</v>
      </c>
      <c r="D4230" s="1" t="s">
        <v>7426</v>
      </c>
      <c r="E4230" s="1">
        <v>23</v>
      </c>
      <c r="F4230" s="1" t="s">
        <v>7477</v>
      </c>
      <c r="G4230" s="1" t="s">
        <v>5840</v>
      </c>
      <c r="H4230" s="1" t="s">
        <v>7187</v>
      </c>
      <c r="I4230" s="1" t="b">
        <v>0</v>
      </c>
      <c r="J4230" s="1">
        <v>5</v>
      </c>
      <c r="K4230" s="1">
        <v>0</v>
      </c>
      <c r="L4230" s="1">
        <v>0</v>
      </c>
      <c r="M4230" s="1">
        <v>95</v>
      </c>
      <c r="N4230" s="1">
        <v>30.645161290322498</v>
      </c>
      <c r="O4230" s="1" t="s">
        <v>7231</v>
      </c>
    </row>
    <row r="4231" spans="1:15" x14ac:dyDescent="0.3">
      <c r="A4231" s="1" t="s">
        <v>5700</v>
      </c>
      <c r="B4231" s="1" t="s">
        <v>5772</v>
      </c>
      <c r="C4231" s="1">
        <v>4</v>
      </c>
      <c r="D4231" s="1" t="s">
        <v>7426</v>
      </c>
      <c r="E4231" s="1">
        <v>23</v>
      </c>
      <c r="F4231" s="1" t="s">
        <v>7477</v>
      </c>
      <c r="G4231" s="1" t="s">
        <v>5814</v>
      </c>
      <c r="H4231" s="1" t="s">
        <v>7187</v>
      </c>
      <c r="I4231" s="1" t="b">
        <v>1</v>
      </c>
      <c r="J4231" s="1">
        <v>0</v>
      </c>
      <c r="K4231" s="1">
        <v>0</v>
      </c>
      <c r="L4231" s="1">
        <v>0</v>
      </c>
      <c r="M4231" s="1">
        <v>32</v>
      </c>
      <c r="N4231" s="1">
        <v>10.322580645161199</v>
      </c>
      <c r="O4231" s="1" t="s">
        <v>7188</v>
      </c>
    </row>
    <row r="4232" spans="1:15" x14ac:dyDescent="0.3">
      <c r="A4232" s="1" t="s">
        <v>5700</v>
      </c>
      <c r="B4232" s="1" t="s">
        <v>5772</v>
      </c>
      <c r="C4232" s="1">
        <v>4</v>
      </c>
      <c r="D4232" s="1" t="s">
        <v>7426</v>
      </c>
      <c r="E4232" s="1">
        <v>23</v>
      </c>
      <c r="F4232" s="1" t="s">
        <v>7477</v>
      </c>
      <c r="G4232" s="1" t="s">
        <v>5810</v>
      </c>
      <c r="H4232" s="1" t="s">
        <v>7187</v>
      </c>
      <c r="I4232" s="1" t="b">
        <v>0</v>
      </c>
      <c r="J4232" s="1">
        <v>2</v>
      </c>
      <c r="K4232" s="1">
        <v>0</v>
      </c>
      <c r="L4232" s="1">
        <v>0</v>
      </c>
      <c r="M4232" s="1">
        <v>10</v>
      </c>
      <c r="N4232" s="1">
        <v>3.2258064516128999</v>
      </c>
      <c r="O4232" s="1" t="s">
        <v>7189</v>
      </c>
    </row>
    <row r="4233" spans="1:15" x14ac:dyDescent="0.3">
      <c r="A4233" s="1" t="s">
        <v>5700</v>
      </c>
      <c r="B4233" s="1" t="s">
        <v>5772</v>
      </c>
      <c r="C4233" s="1">
        <v>4</v>
      </c>
      <c r="D4233" s="1" t="s">
        <v>7426</v>
      </c>
      <c r="E4233" s="1">
        <v>23</v>
      </c>
      <c r="F4233" s="1" t="s">
        <v>7477</v>
      </c>
      <c r="G4233" s="1" t="s">
        <v>5801</v>
      </c>
      <c r="H4233" s="1" t="s">
        <v>7187</v>
      </c>
      <c r="I4233" s="1" t="b">
        <v>0</v>
      </c>
      <c r="J4233" s="1">
        <v>1</v>
      </c>
      <c r="K4233" s="1">
        <v>0</v>
      </c>
      <c r="L4233" s="1">
        <v>0</v>
      </c>
      <c r="M4233" s="1">
        <v>5</v>
      </c>
      <c r="N4233" s="1">
        <v>1.61290322580645</v>
      </c>
      <c r="O4233" s="1" t="s">
        <v>7190</v>
      </c>
    </row>
    <row r="4234" spans="1:15" x14ac:dyDescent="0.3">
      <c r="A4234" s="1" t="s">
        <v>5700</v>
      </c>
      <c r="B4234" s="1" t="s">
        <v>5772</v>
      </c>
      <c r="C4234" s="1">
        <v>4</v>
      </c>
      <c r="D4234" s="1" t="s">
        <v>7426</v>
      </c>
      <c r="E4234" s="1">
        <v>23</v>
      </c>
      <c r="F4234" s="1" t="s">
        <v>7477</v>
      </c>
      <c r="G4234" s="1" t="s">
        <v>5876</v>
      </c>
      <c r="H4234" s="1" t="s">
        <v>7187</v>
      </c>
      <c r="I4234" s="1" t="b">
        <v>0</v>
      </c>
      <c r="J4234" s="1">
        <v>4</v>
      </c>
      <c r="K4234" s="1">
        <v>0</v>
      </c>
      <c r="L4234" s="1">
        <v>0</v>
      </c>
      <c r="M4234" s="1">
        <v>5</v>
      </c>
      <c r="N4234" s="1">
        <v>1.61290322580645</v>
      </c>
      <c r="O4234" s="1" t="s">
        <v>7204</v>
      </c>
    </row>
    <row r="4235" spans="1:15" x14ac:dyDescent="0.3">
      <c r="A4235" s="1" t="s">
        <v>5700</v>
      </c>
      <c r="B4235" s="1" t="s">
        <v>5772</v>
      </c>
      <c r="C4235" s="1">
        <v>4</v>
      </c>
      <c r="D4235" s="1" t="s">
        <v>7426</v>
      </c>
      <c r="E4235" s="1">
        <v>24</v>
      </c>
      <c r="F4235" s="1" t="s">
        <v>7478</v>
      </c>
      <c r="G4235" s="1" t="s">
        <v>5801</v>
      </c>
      <c r="H4235" s="1" t="s">
        <v>7187</v>
      </c>
      <c r="I4235" s="1" t="b">
        <v>0</v>
      </c>
      <c r="J4235" s="1">
        <v>1</v>
      </c>
      <c r="K4235" s="1">
        <v>0</v>
      </c>
      <c r="L4235" s="1">
        <v>0</v>
      </c>
      <c r="M4235" s="1">
        <v>46</v>
      </c>
      <c r="N4235" s="1">
        <v>21.395348837209301</v>
      </c>
      <c r="O4235" s="1" t="s">
        <v>7190</v>
      </c>
    </row>
    <row r="4236" spans="1:15" x14ac:dyDescent="0.3">
      <c r="A4236" s="1" t="s">
        <v>5700</v>
      </c>
      <c r="B4236" s="1" t="s">
        <v>5772</v>
      </c>
      <c r="C4236" s="1">
        <v>4</v>
      </c>
      <c r="D4236" s="1" t="s">
        <v>7426</v>
      </c>
      <c r="E4236" s="1">
        <v>24</v>
      </c>
      <c r="F4236" s="1" t="s">
        <v>7478</v>
      </c>
      <c r="G4236" s="1" t="s">
        <v>5810</v>
      </c>
      <c r="H4236" s="1" t="s">
        <v>7187</v>
      </c>
      <c r="I4236" s="1" t="b">
        <v>0</v>
      </c>
      <c r="J4236" s="1">
        <v>2</v>
      </c>
      <c r="K4236" s="1">
        <v>0</v>
      </c>
      <c r="L4236" s="1">
        <v>0</v>
      </c>
      <c r="M4236" s="1">
        <v>45</v>
      </c>
      <c r="N4236" s="1">
        <v>20.930232558139501</v>
      </c>
      <c r="O4236" s="1" t="s">
        <v>7189</v>
      </c>
    </row>
    <row r="4237" spans="1:15" x14ac:dyDescent="0.3">
      <c r="A4237" s="1" t="s">
        <v>5700</v>
      </c>
      <c r="B4237" s="1" t="s">
        <v>5772</v>
      </c>
      <c r="C4237" s="1">
        <v>4</v>
      </c>
      <c r="D4237" s="1" t="s">
        <v>7426</v>
      </c>
      <c r="E4237" s="1">
        <v>24</v>
      </c>
      <c r="F4237" s="1" t="s">
        <v>7478</v>
      </c>
      <c r="G4237" s="1" t="s">
        <v>5803</v>
      </c>
      <c r="H4237" s="1" t="s">
        <v>7192</v>
      </c>
      <c r="I4237" s="1" t="b">
        <v>0</v>
      </c>
      <c r="J4237" s="1">
        <v>0</v>
      </c>
      <c r="K4237" s="1">
        <v>1</v>
      </c>
      <c r="L4237" s="1">
        <v>0</v>
      </c>
      <c r="M4237" s="1">
        <v>24</v>
      </c>
      <c r="N4237" s="1">
        <v>11.162790697674399</v>
      </c>
      <c r="O4237" s="1" t="s">
        <v>7193</v>
      </c>
    </row>
    <row r="4238" spans="1:15" x14ac:dyDescent="0.3">
      <c r="A4238" s="1" t="s">
        <v>5700</v>
      </c>
      <c r="B4238" s="1" t="s">
        <v>5772</v>
      </c>
      <c r="C4238" s="1">
        <v>4</v>
      </c>
      <c r="D4238" s="1" t="s">
        <v>7426</v>
      </c>
      <c r="E4238" s="1">
        <v>24</v>
      </c>
      <c r="F4238" s="1" t="s">
        <v>7478</v>
      </c>
      <c r="G4238" s="1" t="s">
        <v>5834</v>
      </c>
      <c r="H4238" s="1" t="s">
        <v>7187</v>
      </c>
      <c r="I4238" s="1" t="b">
        <v>0</v>
      </c>
      <c r="J4238" s="1">
        <v>20</v>
      </c>
      <c r="K4238" s="1">
        <v>0</v>
      </c>
      <c r="L4238" s="1">
        <v>0</v>
      </c>
      <c r="M4238" s="1">
        <v>17</v>
      </c>
      <c r="N4238" s="1">
        <v>7.9069767441860401</v>
      </c>
      <c r="O4238" s="1" t="s">
        <v>7215</v>
      </c>
    </row>
    <row r="4239" spans="1:15" x14ac:dyDescent="0.3">
      <c r="A4239" s="1" t="s">
        <v>5700</v>
      </c>
      <c r="B4239" s="1" t="s">
        <v>5772</v>
      </c>
      <c r="C4239" s="1">
        <v>4</v>
      </c>
      <c r="D4239" s="1" t="s">
        <v>7426</v>
      </c>
      <c r="E4239" s="1">
        <v>24</v>
      </c>
      <c r="F4239" s="1" t="s">
        <v>7478</v>
      </c>
      <c r="G4239" s="1" t="s">
        <v>5814</v>
      </c>
      <c r="H4239" s="1" t="s">
        <v>7187</v>
      </c>
      <c r="I4239" s="1" t="b">
        <v>1</v>
      </c>
      <c r="J4239" s="1">
        <v>0</v>
      </c>
      <c r="K4239" s="1">
        <v>0</v>
      </c>
      <c r="L4239" s="1">
        <v>0</v>
      </c>
      <c r="M4239" s="1">
        <v>17</v>
      </c>
      <c r="N4239" s="1">
        <v>7.9069767441860401</v>
      </c>
      <c r="O4239" s="1" t="s">
        <v>7188</v>
      </c>
    </row>
    <row r="4240" spans="1:15" x14ac:dyDescent="0.3">
      <c r="A4240" s="1" t="s">
        <v>5700</v>
      </c>
      <c r="B4240" s="1" t="s">
        <v>5772</v>
      </c>
      <c r="C4240" s="1">
        <v>4</v>
      </c>
      <c r="D4240" s="1" t="s">
        <v>7426</v>
      </c>
      <c r="E4240" s="1">
        <v>24</v>
      </c>
      <c r="F4240" s="1" t="s">
        <v>7478</v>
      </c>
      <c r="G4240" s="1" t="s">
        <v>5816</v>
      </c>
      <c r="H4240" s="1" t="s">
        <v>7187</v>
      </c>
      <c r="I4240" s="1" t="b">
        <v>0</v>
      </c>
      <c r="J4240" s="1">
        <v>3</v>
      </c>
      <c r="K4240" s="1">
        <v>0</v>
      </c>
      <c r="L4240" s="1">
        <v>0</v>
      </c>
      <c r="M4240" s="1">
        <v>12</v>
      </c>
      <c r="N4240" s="1">
        <v>5.5813953488371997</v>
      </c>
      <c r="O4240" s="1" t="s">
        <v>7197</v>
      </c>
    </row>
    <row r="4241" spans="1:15" x14ac:dyDescent="0.3">
      <c r="A4241" s="1" t="s">
        <v>5700</v>
      </c>
      <c r="B4241" s="1" t="s">
        <v>5772</v>
      </c>
      <c r="C4241" s="1">
        <v>4</v>
      </c>
      <c r="D4241" s="1" t="s">
        <v>7426</v>
      </c>
      <c r="E4241" s="1">
        <v>24</v>
      </c>
      <c r="F4241" s="1" t="s">
        <v>7478</v>
      </c>
      <c r="G4241" s="1" t="s">
        <v>5834</v>
      </c>
      <c r="H4241" s="1" t="s">
        <v>7187</v>
      </c>
      <c r="I4241" s="1" t="b">
        <v>0</v>
      </c>
      <c r="J4241" s="1">
        <v>12</v>
      </c>
      <c r="K4241" s="1">
        <v>0</v>
      </c>
      <c r="L4241" s="1">
        <v>0</v>
      </c>
      <c r="M4241" s="1">
        <v>6</v>
      </c>
      <c r="N4241" s="1">
        <v>2.7906976744185998</v>
      </c>
      <c r="O4241" s="1" t="s">
        <v>7217</v>
      </c>
    </row>
    <row r="4242" spans="1:15" x14ac:dyDescent="0.3">
      <c r="A4242" s="1" t="s">
        <v>5700</v>
      </c>
      <c r="B4242" s="1" t="s">
        <v>5772</v>
      </c>
      <c r="C4242" s="1">
        <v>4</v>
      </c>
      <c r="D4242" s="1" t="s">
        <v>7426</v>
      </c>
      <c r="E4242" s="1">
        <v>24</v>
      </c>
      <c r="F4242" s="1" t="s">
        <v>7478</v>
      </c>
      <c r="G4242" s="1" t="s">
        <v>5803</v>
      </c>
      <c r="H4242" s="1" t="s">
        <v>7195</v>
      </c>
      <c r="I4242" s="1" t="b">
        <v>0</v>
      </c>
      <c r="J4242" s="1">
        <v>0</v>
      </c>
      <c r="K4242" s="1">
        <v>1</v>
      </c>
      <c r="L4242" s="1">
        <v>0</v>
      </c>
      <c r="M4242" s="1">
        <v>5</v>
      </c>
      <c r="N4242" s="1">
        <v>2.3255813953488298</v>
      </c>
      <c r="O4242" s="1" t="s">
        <v>7196</v>
      </c>
    </row>
    <row r="4243" spans="1:15" x14ac:dyDescent="0.3">
      <c r="A4243" s="1" t="s">
        <v>5700</v>
      </c>
      <c r="B4243" s="1" t="s">
        <v>5772</v>
      </c>
      <c r="C4243" s="1">
        <v>4</v>
      </c>
      <c r="D4243" s="1" t="s">
        <v>7426</v>
      </c>
      <c r="E4243" s="1">
        <v>24</v>
      </c>
      <c r="F4243" s="1" t="s">
        <v>7478</v>
      </c>
      <c r="G4243" s="1" t="s">
        <v>5834</v>
      </c>
      <c r="H4243" s="1" t="s">
        <v>7187</v>
      </c>
      <c r="I4243" s="1" t="b">
        <v>0</v>
      </c>
      <c r="J4243" s="1">
        <v>12</v>
      </c>
      <c r="K4243" s="1">
        <v>0</v>
      </c>
      <c r="L4243" s="1">
        <v>0</v>
      </c>
      <c r="M4243" s="1">
        <v>4</v>
      </c>
      <c r="N4243" s="1">
        <v>1.86046511627907</v>
      </c>
      <c r="O4243" s="1" t="s">
        <v>7462</v>
      </c>
    </row>
    <row r="4244" spans="1:15" x14ac:dyDescent="0.3">
      <c r="A4244" s="1" t="s">
        <v>5700</v>
      </c>
      <c r="B4244" s="1" t="s">
        <v>5772</v>
      </c>
      <c r="C4244" s="1">
        <v>4</v>
      </c>
      <c r="D4244" s="1" t="s">
        <v>7426</v>
      </c>
      <c r="E4244" s="1">
        <v>25</v>
      </c>
      <c r="F4244" s="1" t="s">
        <v>7479</v>
      </c>
      <c r="G4244" s="1" t="s">
        <v>5801</v>
      </c>
      <c r="H4244" s="1" t="s">
        <v>7187</v>
      </c>
      <c r="I4244" s="1" t="b">
        <v>0</v>
      </c>
      <c r="J4244" s="1">
        <v>1</v>
      </c>
      <c r="K4244" s="1">
        <v>0</v>
      </c>
      <c r="L4244" s="1">
        <v>0</v>
      </c>
      <c r="M4244" s="1">
        <v>109</v>
      </c>
      <c r="N4244" s="1">
        <v>33.538461538461497</v>
      </c>
      <c r="O4244" s="1" t="s">
        <v>7190</v>
      </c>
    </row>
    <row r="4245" spans="1:15" x14ac:dyDescent="0.3">
      <c r="A4245" s="1" t="s">
        <v>5700</v>
      </c>
      <c r="B4245" s="1" t="s">
        <v>5772</v>
      </c>
      <c r="C4245" s="1">
        <v>4</v>
      </c>
      <c r="D4245" s="1" t="s">
        <v>7426</v>
      </c>
      <c r="E4245" s="1">
        <v>25</v>
      </c>
      <c r="F4245" s="1" t="s">
        <v>7479</v>
      </c>
      <c r="G4245" s="1" t="s">
        <v>5803</v>
      </c>
      <c r="H4245" s="1" t="s">
        <v>7192</v>
      </c>
      <c r="I4245" s="1" t="b">
        <v>0</v>
      </c>
      <c r="J4245" s="1">
        <v>0</v>
      </c>
      <c r="K4245" s="1">
        <v>1</v>
      </c>
      <c r="L4245" s="1">
        <v>0</v>
      </c>
      <c r="M4245" s="1">
        <v>103</v>
      </c>
      <c r="N4245" s="1">
        <v>31.692307692307601</v>
      </c>
      <c r="O4245" s="1" t="s">
        <v>7193</v>
      </c>
    </row>
    <row r="4246" spans="1:15" x14ac:dyDescent="0.3">
      <c r="A4246" s="1" t="s">
        <v>5700</v>
      </c>
      <c r="B4246" s="1" t="s">
        <v>5772</v>
      </c>
      <c r="C4246" s="1">
        <v>4</v>
      </c>
      <c r="D4246" s="1" t="s">
        <v>7426</v>
      </c>
      <c r="E4246" s="1">
        <v>25</v>
      </c>
      <c r="F4246" s="1" t="s">
        <v>7479</v>
      </c>
      <c r="G4246" s="1" t="s">
        <v>5876</v>
      </c>
      <c r="H4246" s="1" t="s">
        <v>7187</v>
      </c>
      <c r="I4246" s="1" t="b">
        <v>0</v>
      </c>
      <c r="J4246" s="1">
        <v>4</v>
      </c>
      <c r="K4246" s="1">
        <v>0</v>
      </c>
      <c r="L4246" s="1">
        <v>0</v>
      </c>
      <c r="M4246" s="1">
        <v>69</v>
      </c>
      <c r="N4246" s="1">
        <v>21.230769230769202</v>
      </c>
      <c r="O4246" s="1" t="s">
        <v>7204</v>
      </c>
    </row>
    <row r="4247" spans="1:15" x14ac:dyDescent="0.3">
      <c r="A4247" s="1" t="s">
        <v>5700</v>
      </c>
      <c r="B4247" s="1" t="s">
        <v>5772</v>
      </c>
      <c r="C4247" s="1">
        <v>4</v>
      </c>
      <c r="D4247" s="1" t="s">
        <v>7426</v>
      </c>
      <c r="E4247" s="1">
        <v>25</v>
      </c>
      <c r="F4247" s="1" t="s">
        <v>7479</v>
      </c>
      <c r="G4247" s="1" t="s">
        <v>5814</v>
      </c>
      <c r="H4247" s="1" t="s">
        <v>7187</v>
      </c>
      <c r="I4247" s="1" t="b">
        <v>1</v>
      </c>
      <c r="J4247" s="1">
        <v>0</v>
      </c>
      <c r="K4247" s="1">
        <v>0</v>
      </c>
      <c r="L4247" s="1">
        <v>0</v>
      </c>
      <c r="M4247" s="1">
        <v>7</v>
      </c>
      <c r="N4247" s="1">
        <v>2.1538461538461502</v>
      </c>
      <c r="O4247" s="1" t="s">
        <v>7188</v>
      </c>
    </row>
    <row r="4248" spans="1:15" x14ac:dyDescent="0.3">
      <c r="A4248" s="1" t="s">
        <v>5700</v>
      </c>
      <c r="B4248" s="1" t="s">
        <v>5772</v>
      </c>
      <c r="C4248" s="1">
        <v>4</v>
      </c>
      <c r="D4248" s="1" t="s">
        <v>7426</v>
      </c>
      <c r="E4248" s="1">
        <v>25</v>
      </c>
      <c r="F4248" s="1" t="s">
        <v>7479</v>
      </c>
      <c r="G4248" s="1" t="s">
        <v>5810</v>
      </c>
      <c r="H4248" s="1" t="s">
        <v>7187</v>
      </c>
      <c r="I4248" s="1" t="b">
        <v>0</v>
      </c>
      <c r="J4248" s="1">
        <v>2</v>
      </c>
      <c r="K4248" s="1">
        <v>0</v>
      </c>
      <c r="L4248" s="1">
        <v>0</v>
      </c>
      <c r="M4248" s="1">
        <v>6</v>
      </c>
      <c r="N4248" s="1">
        <v>1.84615384615384</v>
      </c>
      <c r="O4248" s="1" t="s">
        <v>7189</v>
      </c>
    </row>
    <row r="4249" spans="1:15" x14ac:dyDescent="0.3">
      <c r="A4249" s="1" t="s">
        <v>5700</v>
      </c>
      <c r="B4249" s="1" t="s">
        <v>5772</v>
      </c>
      <c r="C4249" s="1">
        <v>4</v>
      </c>
      <c r="D4249" s="1" t="s">
        <v>7426</v>
      </c>
      <c r="E4249" s="1">
        <v>25</v>
      </c>
      <c r="F4249" s="1" t="s">
        <v>7479</v>
      </c>
      <c r="G4249" s="1" t="s">
        <v>5834</v>
      </c>
      <c r="H4249" s="1" t="s">
        <v>7187</v>
      </c>
      <c r="I4249" s="1" t="b">
        <v>0</v>
      </c>
      <c r="J4249" s="1">
        <v>6</v>
      </c>
      <c r="K4249" s="1">
        <v>0</v>
      </c>
      <c r="L4249" s="1">
        <v>0</v>
      </c>
      <c r="M4249" s="1">
        <v>5</v>
      </c>
      <c r="N4249" s="1">
        <v>1.5384615384615301</v>
      </c>
      <c r="O4249" s="1" t="s">
        <v>7194</v>
      </c>
    </row>
    <row r="4250" spans="1:15" x14ac:dyDescent="0.3">
      <c r="A4250" s="1" t="s">
        <v>5700</v>
      </c>
      <c r="B4250" s="1" t="s">
        <v>5772</v>
      </c>
      <c r="C4250" s="1">
        <v>4</v>
      </c>
      <c r="D4250" s="1" t="s">
        <v>7426</v>
      </c>
      <c r="E4250" s="1">
        <v>25</v>
      </c>
      <c r="F4250" s="1" t="s">
        <v>7479</v>
      </c>
      <c r="G4250" s="1" t="s">
        <v>5810</v>
      </c>
      <c r="H4250" s="1" t="s">
        <v>7187</v>
      </c>
      <c r="I4250" s="1" t="b">
        <v>0</v>
      </c>
      <c r="J4250" s="1">
        <v>2</v>
      </c>
      <c r="K4250" s="1">
        <v>0</v>
      </c>
      <c r="L4250" s="1">
        <v>3</v>
      </c>
      <c r="M4250" s="1">
        <v>4</v>
      </c>
      <c r="N4250" s="1">
        <v>1.2307692307692299</v>
      </c>
      <c r="O4250" s="1" t="s">
        <v>7339</v>
      </c>
    </row>
    <row r="4251" spans="1:15" x14ac:dyDescent="0.3">
      <c r="A4251" s="1" t="s">
        <v>5700</v>
      </c>
      <c r="B4251" s="1" t="s">
        <v>5772</v>
      </c>
      <c r="C4251" s="1">
        <v>4</v>
      </c>
      <c r="D4251" s="1" t="s">
        <v>7426</v>
      </c>
      <c r="E4251" s="1">
        <v>26</v>
      </c>
      <c r="F4251" s="1" t="s">
        <v>7480</v>
      </c>
      <c r="G4251" s="1" t="s">
        <v>5814</v>
      </c>
      <c r="H4251" s="1" t="s">
        <v>7187</v>
      </c>
      <c r="I4251" s="1" t="b">
        <v>1</v>
      </c>
      <c r="J4251" s="1">
        <v>0</v>
      </c>
      <c r="K4251" s="1">
        <v>0</v>
      </c>
      <c r="L4251" s="1">
        <v>0</v>
      </c>
      <c r="M4251" s="1">
        <v>151</v>
      </c>
      <c r="N4251" s="1">
        <v>49.8349834983498</v>
      </c>
      <c r="O4251" s="1" t="s">
        <v>7188</v>
      </c>
    </row>
    <row r="4252" spans="1:15" x14ac:dyDescent="0.3">
      <c r="A4252" s="1" t="s">
        <v>5700</v>
      </c>
      <c r="B4252" s="1" t="s">
        <v>5772</v>
      </c>
      <c r="C4252" s="1">
        <v>4</v>
      </c>
      <c r="D4252" s="1" t="s">
        <v>7426</v>
      </c>
      <c r="E4252" s="1">
        <v>26</v>
      </c>
      <c r="F4252" s="1" t="s">
        <v>7480</v>
      </c>
      <c r="G4252" s="1" t="s">
        <v>5801</v>
      </c>
      <c r="H4252" s="1" t="s">
        <v>7187</v>
      </c>
      <c r="I4252" s="1" t="b">
        <v>0</v>
      </c>
      <c r="J4252" s="1">
        <v>1</v>
      </c>
      <c r="K4252" s="1">
        <v>0</v>
      </c>
      <c r="L4252" s="1">
        <v>0</v>
      </c>
      <c r="M4252" s="1">
        <v>36</v>
      </c>
      <c r="N4252" s="1">
        <v>11.881188118811799</v>
      </c>
      <c r="O4252" s="1" t="s">
        <v>7190</v>
      </c>
    </row>
    <row r="4253" spans="1:15" x14ac:dyDescent="0.3">
      <c r="A4253" s="1" t="s">
        <v>5700</v>
      </c>
      <c r="B4253" s="1" t="s">
        <v>5772</v>
      </c>
      <c r="C4253" s="1">
        <v>4</v>
      </c>
      <c r="D4253" s="1" t="s">
        <v>7426</v>
      </c>
      <c r="E4253" s="1">
        <v>26</v>
      </c>
      <c r="F4253" s="1" t="s">
        <v>7480</v>
      </c>
      <c r="G4253" s="1" t="s">
        <v>5803</v>
      </c>
      <c r="H4253" s="1" t="s">
        <v>7192</v>
      </c>
      <c r="I4253" s="1" t="b">
        <v>0</v>
      </c>
      <c r="J4253" s="1">
        <v>0</v>
      </c>
      <c r="K4253" s="1">
        <v>1</v>
      </c>
      <c r="L4253" s="1">
        <v>0</v>
      </c>
      <c r="M4253" s="1">
        <v>32</v>
      </c>
      <c r="N4253" s="1">
        <v>10.561056105610501</v>
      </c>
      <c r="O4253" s="1" t="s">
        <v>7193</v>
      </c>
    </row>
    <row r="4254" spans="1:15" x14ac:dyDescent="0.3">
      <c r="A4254" s="1" t="s">
        <v>5700</v>
      </c>
      <c r="B4254" s="1" t="s">
        <v>5772</v>
      </c>
      <c r="C4254" s="1">
        <v>4</v>
      </c>
      <c r="D4254" s="1" t="s">
        <v>7426</v>
      </c>
      <c r="E4254" s="1">
        <v>26</v>
      </c>
      <c r="F4254" s="1" t="s">
        <v>7480</v>
      </c>
      <c r="G4254" s="1" t="s">
        <v>5810</v>
      </c>
      <c r="H4254" s="1" t="s">
        <v>7187</v>
      </c>
      <c r="I4254" s="1" t="b">
        <v>0</v>
      </c>
      <c r="J4254" s="1">
        <v>2</v>
      </c>
      <c r="K4254" s="1">
        <v>0</v>
      </c>
      <c r="L4254" s="1">
        <v>0</v>
      </c>
      <c r="M4254" s="1">
        <v>25</v>
      </c>
      <c r="N4254" s="1">
        <v>8.2508250825082499</v>
      </c>
      <c r="O4254" s="1" t="s">
        <v>7189</v>
      </c>
    </row>
    <row r="4255" spans="1:15" x14ac:dyDescent="0.3">
      <c r="A4255" s="1" t="s">
        <v>5700</v>
      </c>
      <c r="B4255" s="1" t="s">
        <v>5772</v>
      </c>
      <c r="C4255" s="1">
        <v>4</v>
      </c>
      <c r="D4255" s="1" t="s">
        <v>7426</v>
      </c>
      <c r="E4255" s="1">
        <v>26</v>
      </c>
      <c r="F4255" s="1" t="s">
        <v>7480</v>
      </c>
      <c r="G4255" s="1" t="s">
        <v>5803</v>
      </c>
      <c r="H4255" s="1" t="s">
        <v>7195</v>
      </c>
      <c r="I4255" s="1" t="b">
        <v>0</v>
      </c>
      <c r="J4255" s="1">
        <v>0</v>
      </c>
      <c r="K4255" s="1">
        <v>1</v>
      </c>
      <c r="L4255" s="1">
        <v>0</v>
      </c>
      <c r="M4255" s="1">
        <v>8</v>
      </c>
      <c r="N4255" s="1">
        <v>2.6402640264026398</v>
      </c>
      <c r="O4255" s="1" t="s">
        <v>7196</v>
      </c>
    </row>
    <row r="4256" spans="1:15" x14ac:dyDescent="0.3">
      <c r="A4256" s="1" t="s">
        <v>5700</v>
      </c>
      <c r="B4256" s="1" t="s">
        <v>5772</v>
      </c>
      <c r="C4256" s="1">
        <v>4</v>
      </c>
      <c r="D4256" s="1" t="s">
        <v>7426</v>
      </c>
      <c r="E4256" s="1">
        <v>26</v>
      </c>
      <c r="F4256" s="1" t="s">
        <v>7480</v>
      </c>
      <c r="G4256" s="1" t="s">
        <v>5834</v>
      </c>
      <c r="H4256" s="1" t="s">
        <v>7187</v>
      </c>
      <c r="I4256" s="1" t="b">
        <v>0</v>
      </c>
      <c r="J4256" s="1">
        <v>21</v>
      </c>
      <c r="K4256" s="1">
        <v>0</v>
      </c>
      <c r="L4256" s="1">
        <v>0</v>
      </c>
      <c r="M4256" s="1">
        <v>4</v>
      </c>
      <c r="N4256" s="1">
        <v>1.3201320132013199</v>
      </c>
      <c r="O4256" s="1" t="s">
        <v>7191</v>
      </c>
    </row>
    <row r="4257" spans="1:15" x14ac:dyDescent="0.3">
      <c r="A4257" s="1" t="s">
        <v>5700</v>
      </c>
      <c r="B4257" s="1" t="s">
        <v>5772</v>
      </c>
      <c r="C4257" s="1">
        <v>4</v>
      </c>
      <c r="D4257" s="1" t="s">
        <v>7426</v>
      </c>
      <c r="E4257" s="1">
        <v>27</v>
      </c>
      <c r="F4257" s="1" t="s">
        <v>7481</v>
      </c>
      <c r="G4257" s="1" t="s">
        <v>5814</v>
      </c>
      <c r="H4257" s="1" t="s">
        <v>7187</v>
      </c>
      <c r="I4257" s="1" t="b">
        <v>1</v>
      </c>
      <c r="J4257" s="1">
        <v>0</v>
      </c>
      <c r="K4257" s="1">
        <v>0</v>
      </c>
      <c r="L4257" s="1">
        <v>0</v>
      </c>
      <c r="M4257" s="1">
        <v>283</v>
      </c>
      <c r="N4257" s="1">
        <v>79.7183098591549</v>
      </c>
      <c r="O4257" s="1" t="s">
        <v>7188</v>
      </c>
    </row>
    <row r="4258" spans="1:15" x14ac:dyDescent="0.3">
      <c r="A4258" s="1" t="s">
        <v>5700</v>
      </c>
      <c r="B4258" s="1" t="s">
        <v>5772</v>
      </c>
      <c r="C4258" s="1">
        <v>4</v>
      </c>
      <c r="D4258" s="1" t="s">
        <v>7426</v>
      </c>
      <c r="E4258" s="1">
        <v>27</v>
      </c>
      <c r="F4258" s="1" t="s">
        <v>7481</v>
      </c>
      <c r="G4258" s="1" t="s">
        <v>5801</v>
      </c>
      <c r="H4258" s="1" t="s">
        <v>7187</v>
      </c>
      <c r="I4258" s="1" t="b">
        <v>0</v>
      </c>
      <c r="J4258" s="1">
        <v>1</v>
      </c>
      <c r="K4258" s="1">
        <v>0</v>
      </c>
      <c r="L4258" s="1">
        <v>0</v>
      </c>
      <c r="M4258" s="1">
        <v>22</v>
      </c>
      <c r="N4258" s="1">
        <v>6.1971830985915402</v>
      </c>
      <c r="O4258" s="1" t="s">
        <v>7190</v>
      </c>
    </row>
    <row r="4259" spans="1:15" x14ac:dyDescent="0.3">
      <c r="A4259" s="1" t="s">
        <v>5700</v>
      </c>
      <c r="B4259" s="1" t="s">
        <v>5772</v>
      </c>
      <c r="C4259" s="1">
        <v>4</v>
      </c>
      <c r="D4259" s="1" t="s">
        <v>7426</v>
      </c>
      <c r="E4259" s="1">
        <v>27</v>
      </c>
      <c r="F4259" s="1" t="s">
        <v>7481</v>
      </c>
      <c r="G4259" s="1" t="s">
        <v>5803</v>
      </c>
      <c r="H4259" s="1" t="s">
        <v>7195</v>
      </c>
      <c r="I4259" s="1" t="b">
        <v>0</v>
      </c>
      <c r="J4259" s="1">
        <v>0</v>
      </c>
      <c r="K4259" s="1">
        <v>1</v>
      </c>
      <c r="L4259" s="1">
        <v>0</v>
      </c>
      <c r="M4259" s="1">
        <v>20</v>
      </c>
      <c r="N4259" s="1">
        <v>5.6338028169014098</v>
      </c>
      <c r="O4259" s="1" t="s">
        <v>7196</v>
      </c>
    </row>
    <row r="4260" spans="1:15" x14ac:dyDescent="0.3">
      <c r="A4260" s="1" t="s">
        <v>5700</v>
      </c>
      <c r="B4260" s="1" t="s">
        <v>5772</v>
      </c>
      <c r="C4260" s="1">
        <v>4</v>
      </c>
      <c r="D4260" s="1" t="s">
        <v>7426</v>
      </c>
      <c r="E4260" s="1">
        <v>28</v>
      </c>
      <c r="F4260" s="1" t="s">
        <v>7482</v>
      </c>
      <c r="G4260" s="1" t="s">
        <v>5814</v>
      </c>
      <c r="H4260" s="1" t="s">
        <v>7187</v>
      </c>
      <c r="I4260" s="1" t="b">
        <v>1</v>
      </c>
      <c r="J4260" s="1">
        <v>0</v>
      </c>
      <c r="K4260" s="1">
        <v>0</v>
      </c>
      <c r="L4260" s="1">
        <v>0</v>
      </c>
      <c r="M4260" s="1">
        <v>301</v>
      </c>
      <c r="N4260" s="1">
        <v>64.731182795698899</v>
      </c>
      <c r="O4260" s="1" t="s">
        <v>7188</v>
      </c>
    </row>
    <row r="4261" spans="1:15" x14ac:dyDescent="0.3">
      <c r="A4261" s="1" t="s">
        <v>5700</v>
      </c>
      <c r="B4261" s="1" t="s">
        <v>5772</v>
      </c>
      <c r="C4261" s="1">
        <v>4</v>
      </c>
      <c r="D4261" s="1" t="s">
        <v>7426</v>
      </c>
      <c r="E4261" s="1">
        <v>28</v>
      </c>
      <c r="F4261" s="1" t="s">
        <v>7482</v>
      </c>
      <c r="G4261" s="1" t="s">
        <v>5801</v>
      </c>
      <c r="H4261" s="1" t="s">
        <v>7187</v>
      </c>
      <c r="I4261" s="1" t="b">
        <v>0</v>
      </c>
      <c r="J4261" s="1">
        <v>1</v>
      </c>
      <c r="K4261" s="1">
        <v>0</v>
      </c>
      <c r="L4261" s="1">
        <v>0</v>
      </c>
      <c r="M4261" s="1">
        <v>30</v>
      </c>
      <c r="N4261" s="1">
        <v>6.4516129032257998</v>
      </c>
      <c r="O4261" s="1" t="s">
        <v>7190</v>
      </c>
    </row>
    <row r="4262" spans="1:15" x14ac:dyDescent="0.3">
      <c r="A4262" s="1" t="s">
        <v>5700</v>
      </c>
      <c r="B4262" s="1" t="s">
        <v>5772</v>
      </c>
      <c r="C4262" s="1">
        <v>4</v>
      </c>
      <c r="D4262" s="1" t="s">
        <v>7426</v>
      </c>
      <c r="E4262" s="1">
        <v>28</v>
      </c>
      <c r="F4262" s="1" t="s">
        <v>7482</v>
      </c>
      <c r="G4262" s="1" t="s">
        <v>5810</v>
      </c>
      <c r="H4262" s="1" t="s">
        <v>7187</v>
      </c>
      <c r="I4262" s="1" t="b">
        <v>0</v>
      </c>
      <c r="J4262" s="1">
        <v>2</v>
      </c>
      <c r="K4262" s="1">
        <v>0</v>
      </c>
      <c r="L4262" s="1">
        <v>0</v>
      </c>
      <c r="M4262" s="1">
        <v>29</v>
      </c>
      <c r="N4262" s="1">
        <v>6.2365591397849398</v>
      </c>
      <c r="O4262" s="1" t="s">
        <v>7189</v>
      </c>
    </row>
    <row r="4263" spans="1:15" x14ac:dyDescent="0.3">
      <c r="A4263" s="1" t="s">
        <v>5700</v>
      </c>
      <c r="B4263" s="1" t="s">
        <v>5772</v>
      </c>
      <c r="C4263" s="1">
        <v>4</v>
      </c>
      <c r="D4263" s="1" t="s">
        <v>7426</v>
      </c>
      <c r="E4263" s="1">
        <v>28</v>
      </c>
      <c r="F4263" s="1" t="s">
        <v>7482</v>
      </c>
      <c r="G4263" s="1" t="s">
        <v>5803</v>
      </c>
      <c r="H4263" s="1" t="s">
        <v>7192</v>
      </c>
      <c r="I4263" s="1" t="b">
        <v>0</v>
      </c>
      <c r="J4263" s="1">
        <v>0</v>
      </c>
      <c r="K4263" s="1">
        <v>1</v>
      </c>
      <c r="L4263" s="1">
        <v>0</v>
      </c>
      <c r="M4263" s="1">
        <v>16</v>
      </c>
      <c r="N4263" s="1">
        <v>3.4408602150537599</v>
      </c>
      <c r="O4263" s="1" t="s">
        <v>7193</v>
      </c>
    </row>
    <row r="4264" spans="1:15" x14ac:dyDescent="0.3">
      <c r="A4264" s="1" t="s">
        <v>5700</v>
      </c>
      <c r="B4264" s="1" t="s">
        <v>5772</v>
      </c>
      <c r="C4264" s="1">
        <v>4</v>
      </c>
      <c r="D4264" s="1" t="s">
        <v>7426</v>
      </c>
      <c r="E4264" s="1">
        <v>28</v>
      </c>
      <c r="F4264" s="1" t="s">
        <v>7482</v>
      </c>
      <c r="G4264" s="1" t="s">
        <v>5834</v>
      </c>
      <c r="H4264" s="1" t="s">
        <v>7187</v>
      </c>
      <c r="I4264" s="1" t="b">
        <v>0</v>
      </c>
      <c r="J4264" s="1">
        <v>21</v>
      </c>
      <c r="K4264" s="1">
        <v>0</v>
      </c>
      <c r="L4264" s="1">
        <v>0</v>
      </c>
      <c r="M4264" s="1">
        <v>14</v>
      </c>
      <c r="N4264" s="1">
        <v>3.0107526881720399</v>
      </c>
      <c r="O4264" s="1" t="e">
        <f>----------------tcctacctcaaccgctaccgcgag</f>
        <v>#NAME?</v>
      </c>
    </row>
    <row r="4265" spans="1:15" x14ac:dyDescent="0.3">
      <c r="A4265" s="1" t="s">
        <v>5700</v>
      </c>
      <c r="B4265" s="1" t="s">
        <v>5772</v>
      </c>
      <c r="C4265" s="1">
        <v>4</v>
      </c>
      <c r="D4265" s="1" t="s">
        <v>7426</v>
      </c>
      <c r="E4265" s="1">
        <v>28</v>
      </c>
      <c r="F4265" s="1" t="s">
        <v>7482</v>
      </c>
      <c r="G4265" s="1" t="s">
        <v>5803</v>
      </c>
      <c r="H4265" s="1" t="s">
        <v>7195</v>
      </c>
      <c r="I4265" s="1" t="b">
        <v>0</v>
      </c>
      <c r="J4265" s="1">
        <v>0</v>
      </c>
      <c r="K4265" s="1">
        <v>1</v>
      </c>
      <c r="L4265" s="1">
        <v>0</v>
      </c>
      <c r="M4265" s="1">
        <v>9</v>
      </c>
      <c r="N4265" s="1">
        <v>1.93548387096774</v>
      </c>
      <c r="O4265" s="1" t="s">
        <v>7196</v>
      </c>
    </row>
    <row r="4266" spans="1:15" x14ac:dyDescent="0.3">
      <c r="A4266" s="1" t="s">
        <v>5700</v>
      </c>
      <c r="B4266" s="1" t="s">
        <v>5772</v>
      </c>
      <c r="C4266" s="1">
        <v>4</v>
      </c>
      <c r="D4266" s="1" t="s">
        <v>7426</v>
      </c>
      <c r="E4266" s="1">
        <v>28</v>
      </c>
      <c r="F4266" s="1" t="s">
        <v>7482</v>
      </c>
      <c r="G4266" s="1" t="s">
        <v>5834</v>
      </c>
      <c r="H4266" s="1" t="s">
        <v>7187</v>
      </c>
      <c r="I4266" s="1" t="b">
        <v>0</v>
      </c>
      <c r="J4266" s="1">
        <v>21</v>
      </c>
      <c r="K4266" s="1">
        <v>0</v>
      </c>
      <c r="L4266" s="1">
        <v>0</v>
      </c>
      <c r="M4266" s="1">
        <v>8</v>
      </c>
      <c r="N4266" s="1">
        <v>1.72043010752688</v>
      </c>
      <c r="O4266" s="1" t="s">
        <v>7191</v>
      </c>
    </row>
    <row r="4267" spans="1:15" x14ac:dyDescent="0.3">
      <c r="A4267" s="1" t="s">
        <v>5700</v>
      </c>
      <c r="B4267" s="1" t="s">
        <v>5772</v>
      </c>
      <c r="C4267" s="1">
        <v>4</v>
      </c>
      <c r="D4267" s="1" t="s">
        <v>7426</v>
      </c>
      <c r="E4267" s="1">
        <v>28</v>
      </c>
      <c r="F4267" s="1" t="s">
        <v>7482</v>
      </c>
      <c r="G4267" s="1" t="s">
        <v>5876</v>
      </c>
      <c r="H4267" s="1" t="s">
        <v>7187</v>
      </c>
      <c r="I4267" s="1" t="b">
        <v>0</v>
      </c>
      <c r="J4267" s="1">
        <v>4</v>
      </c>
      <c r="K4267" s="1">
        <v>0</v>
      </c>
      <c r="L4267" s="1">
        <v>0</v>
      </c>
      <c r="M4267" s="1">
        <v>6</v>
      </c>
      <c r="N4267" s="1">
        <v>1.2903225806451599</v>
      </c>
      <c r="O4267" s="1" t="s">
        <v>7204</v>
      </c>
    </row>
    <row r="4268" spans="1:15" x14ac:dyDescent="0.3">
      <c r="A4268" s="1" t="s">
        <v>5700</v>
      </c>
      <c r="B4268" s="1" t="s">
        <v>5772</v>
      </c>
      <c r="C4268" s="1">
        <v>4</v>
      </c>
      <c r="D4268" s="1" t="s">
        <v>7426</v>
      </c>
      <c r="E4268" s="1">
        <v>28</v>
      </c>
      <c r="F4268" s="1" t="s">
        <v>7482</v>
      </c>
      <c r="G4268" s="1" t="s">
        <v>5840</v>
      </c>
      <c r="H4268" s="1" t="s">
        <v>7187</v>
      </c>
      <c r="I4268" s="1" t="b">
        <v>0</v>
      </c>
      <c r="J4268" s="1">
        <v>5</v>
      </c>
      <c r="K4268" s="1">
        <v>0</v>
      </c>
      <c r="L4268" s="1">
        <v>0</v>
      </c>
      <c r="M4268" s="1">
        <v>5</v>
      </c>
      <c r="N4268" s="1">
        <v>1.0752688172042999</v>
      </c>
      <c r="O4268" s="1" t="s">
        <v>7231</v>
      </c>
    </row>
    <row r="4269" spans="1:15" x14ac:dyDescent="0.3">
      <c r="A4269" s="1" t="s">
        <v>5700</v>
      </c>
      <c r="B4269" s="1" t="s">
        <v>5772</v>
      </c>
      <c r="C4269" s="1">
        <v>4</v>
      </c>
      <c r="D4269" s="1" t="s">
        <v>7426</v>
      </c>
      <c r="E4269" s="1">
        <v>29</v>
      </c>
      <c r="F4269" s="1" t="s">
        <v>7483</v>
      </c>
      <c r="G4269" s="1" t="s">
        <v>5814</v>
      </c>
      <c r="H4269" s="1" t="s">
        <v>7187</v>
      </c>
      <c r="I4269" s="1" t="b">
        <v>1</v>
      </c>
      <c r="J4269" s="1">
        <v>0</v>
      </c>
      <c r="K4269" s="1">
        <v>0</v>
      </c>
      <c r="L4269" s="1">
        <v>0</v>
      </c>
      <c r="M4269" s="1">
        <v>132</v>
      </c>
      <c r="N4269" s="1">
        <v>90.410958904109506</v>
      </c>
      <c r="O4269" s="1" t="s">
        <v>7188</v>
      </c>
    </row>
    <row r="4270" spans="1:15" x14ac:dyDescent="0.3">
      <c r="A4270" s="1" t="s">
        <v>5700</v>
      </c>
      <c r="B4270" s="1" t="s">
        <v>5772</v>
      </c>
      <c r="C4270" s="1">
        <v>4</v>
      </c>
      <c r="D4270" s="1" t="s">
        <v>7426</v>
      </c>
      <c r="E4270" s="1">
        <v>29</v>
      </c>
      <c r="F4270" s="1" t="s">
        <v>7483</v>
      </c>
      <c r="G4270" s="1" t="s">
        <v>5810</v>
      </c>
      <c r="H4270" s="1" t="s">
        <v>7187</v>
      </c>
      <c r="I4270" s="1" t="b">
        <v>0</v>
      </c>
      <c r="J4270" s="1">
        <v>2</v>
      </c>
      <c r="K4270" s="1">
        <v>0</v>
      </c>
      <c r="L4270" s="1">
        <v>0</v>
      </c>
      <c r="M4270" s="1">
        <v>4</v>
      </c>
      <c r="N4270" s="1">
        <v>2.7397260273972499</v>
      </c>
      <c r="O4270" s="1" t="s">
        <v>7189</v>
      </c>
    </row>
    <row r="4271" spans="1:15" x14ac:dyDescent="0.3">
      <c r="A4271" s="1" t="s">
        <v>5700</v>
      </c>
      <c r="B4271" s="1" t="s">
        <v>5772</v>
      </c>
      <c r="C4271" s="1">
        <v>4</v>
      </c>
      <c r="D4271" s="1" t="s">
        <v>7426</v>
      </c>
      <c r="E4271" s="1">
        <v>29</v>
      </c>
      <c r="F4271" s="1" t="s">
        <v>7483</v>
      </c>
      <c r="G4271" s="1" t="s">
        <v>5801</v>
      </c>
      <c r="H4271" s="1" t="s">
        <v>7187</v>
      </c>
      <c r="I4271" s="1" t="b">
        <v>0</v>
      </c>
      <c r="J4271" s="1">
        <v>1</v>
      </c>
      <c r="K4271" s="1">
        <v>0</v>
      </c>
      <c r="L4271" s="1">
        <v>0</v>
      </c>
      <c r="M4271" s="1">
        <v>4</v>
      </c>
      <c r="N4271" s="1">
        <v>2.7397260273972499</v>
      </c>
      <c r="O4271" s="1" t="s">
        <v>7190</v>
      </c>
    </row>
    <row r="4272" spans="1:15" x14ac:dyDescent="0.3">
      <c r="A4272" s="1" t="s">
        <v>5700</v>
      </c>
      <c r="B4272" s="1" t="s">
        <v>5772</v>
      </c>
      <c r="C4272" s="1">
        <v>4</v>
      </c>
      <c r="D4272" s="1" t="s">
        <v>7426</v>
      </c>
      <c r="E4272" s="1">
        <v>30</v>
      </c>
      <c r="F4272" s="1" t="s">
        <v>7484</v>
      </c>
      <c r="G4272" s="1" t="s">
        <v>5810</v>
      </c>
      <c r="H4272" s="1" t="s">
        <v>7187</v>
      </c>
      <c r="I4272" s="1" t="b">
        <v>0</v>
      </c>
      <c r="J4272" s="1">
        <v>2</v>
      </c>
      <c r="K4272" s="1">
        <v>0</v>
      </c>
      <c r="L4272" s="1">
        <v>0</v>
      </c>
      <c r="M4272" s="1">
        <v>263</v>
      </c>
      <c r="N4272" s="1">
        <v>33.891752577319501</v>
      </c>
      <c r="O4272" s="1" t="s">
        <v>7189</v>
      </c>
    </row>
    <row r="4273" spans="1:15" x14ac:dyDescent="0.3">
      <c r="A4273" s="1" t="s">
        <v>5700</v>
      </c>
      <c r="B4273" s="1" t="s">
        <v>5772</v>
      </c>
      <c r="C4273" s="1">
        <v>4</v>
      </c>
      <c r="D4273" s="1" t="s">
        <v>7426</v>
      </c>
      <c r="E4273" s="1">
        <v>30</v>
      </c>
      <c r="F4273" s="1" t="s">
        <v>7484</v>
      </c>
      <c r="G4273" s="1" t="s">
        <v>5801</v>
      </c>
      <c r="H4273" s="1" t="s">
        <v>7187</v>
      </c>
      <c r="I4273" s="1" t="b">
        <v>0</v>
      </c>
      <c r="J4273" s="1">
        <v>1</v>
      </c>
      <c r="K4273" s="1">
        <v>0</v>
      </c>
      <c r="L4273" s="1">
        <v>0</v>
      </c>
      <c r="M4273" s="1">
        <v>138</v>
      </c>
      <c r="N4273" s="1">
        <v>17.783505154639101</v>
      </c>
      <c r="O4273" s="1" t="s">
        <v>7190</v>
      </c>
    </row>
    <row r="4274" spans="1:15" x14ac:dyDescent="0.3">
      <c r="A4274" s="1" t="s">
        <v>5700</v>
      </c>
      <c r="B4274" s="1" t="s">
        <v>5772</v>
      </c>
      <c r="C4274" s="1">
        <v>4</v>
      </c>
      <c r="D4274" s="1" t="s">
        <v>7426</v>
      </c>
      <c r="E4274" s="1">
        <v>30</v>
      </c>
      <c r="F4274" s="1" t="s">
        <v>7484</v>
      </c>
      <c r="G4274" s="1" t="s">
        <v>5803</v>
      </c>
      <c r="H4274" s="1" t="s">
        <v>7195</v>
      </c>
      <c r="I4274" s="1" t="b">
        <v>0</v>
      </c>
      <c r="J4274" s="1">
        <v>0</v>
      </c>
      <c r="K4274" s="1">
        <v>1</v>
      </c>
      <c r="L4274" s="1">
        <v>0</v>
      </c>
      <c r="M4274" s="1">
        <v>68</v>
      </c>
      <c r="N4274" s="1">
        <v>8.7628865979381398</v>
      </c>
      <c r="O4274" s="1" t="s">
        <v>7196</v>
      </c>
    </row>
    <row r="4275" spans="1:15" x14ac:dyDescent="0.3">
      <c r="A4275" s="1" t="s">
        <v>5700</v>
      </c>
      <c r="B4275" s="1" t="s">
        <v>5772</v>
      </c>
      <c r="C4275" s="1">
        <v>4</v>
      </c>
      <c r="D4275" s="1" t="s">
        <v>7426</v>
      </c>
      <c r="E4275" s="1">
        <v>30</v>
      </c>
      <c r="F4275" s="1" t="s">
        <v>7484</v>
      </c>
      <c r="G4275" s="1" t="s">
        <v>5834</v>
      </c>
      <c r="H4275" s="1" t="s">
        <v>7187</v>
      </c>
      <c r="I4275" s="1" t="b">
        <v>0</v>
      </c>
      <c r="J4275" s="1">
        <v>21</v>
      </c>
      <c r="K4275" s="1">
        <v>0</v>
      </c>
      <c r="L4275" s="1">
        <v>0</v>
      </c>
      <c r="M4275" s="1">
        <v>63</v>
      </c>
      <c r="N4275" s="1">
        <v>8.1185567010309203</v>
      </c>
      <c r="O4275" s="1" t="s">
        <v>7191</v>
      </c>
    </row>
    <row r="4276" spans="1:15" x14ac:dyDescent="0.3">
      <c r="A4276" s="1" t="s">
        <v>5700</v>
      </c>
      <c r="B4276" s="1" t="s">
        <v>5772</v>
      </c>
      <c r="C4276" s="1">
        <v>4</v>
      </c>
      <c r="D4276" s="1" t="s">
        <v>7426</v>
      </c>
      <c r="E4276" s="1">
        <v>30</v>
      </c>
      <c r="F4276" s="1" t="s">
        <v>7484</v>
      </c>
      <c r="G4276" s="1" t="s">
        <v>5834</v>
      </c>
      <c r="H4276" s="1" t="s">
        <v>7187</v>
      </c>
      <c r="I4276" s="1" t="b">
        <v>0</v>
      </c>
      <c r="J4276" s="1">
        <v>8</v>
      </c>
      <c r="K4276" s="1">
        <v>0</v>
      </c>
      <c r="L4276" s="1">
        <v>0</v>
      </c>
      <c r="M4276" s="1">
        <v>63</v>
      </c>
      <c r="N4276" s="1">
        <v>8.1185567010309203</v>
      </c>
      <c r="O4276" s="1" t="s">
        <v>7258</v>
      </c>
    </row>
    <row r="4277" spans="1:15" x14ac:dyDescent="0.3">
      <c r="A4277" s="1" t="s">
        <v>5700</v>
      </c>
      <c r="B4277" s="1" t="s">
        <v>5772</v>
      </c>
      <c r="C4277" s="1">
        <v>4</v>
      </c>
      <c r="D4277" s="1" t="s">
        <v>7426</v>
      </c>
      <c r="E4277" s="1">
        <v>30</v>
      </c>
      <c r="F4277" s="1" t="s">
        <v>7484</v>
      </c>
      <c r="G4277" s="1" t="s">
        <v>5803</v>
      </c>
      <c r="H4277" s="1" t="s">
        <v>7192</v>
      </c>
      <c r="I4277" s="1" t="b">
        <v>0</v>
      </c>
      <c r="J4277" s="1">
        <v>0</v>
      </c>
      <c r="K4277" s="1">
        <v>1</v>
      </c>
      <c r="L4277" s="1">
        <v>0</v>
      </c>
      <c r="M4277" s="1">
        <v>33</v>
      </c>
      <c r="N4277" s="1">
        <v>4.25257731958762</v>
      </c>
      <c r="O4277" s="1" t="s">
        <v>7193</v>
      </c>
    </row>
    <row r="4278" spans="1:15" x14ac:dyDescent="0.3">
      <c r="A4278" s="1" t="s">
        <v>5700</v>
      </c>
      <c r="B4278" s="1" t="s">
        <v>5772</v>
      </c>
      <c r="C4278" s="1">
        <v>4</v>
      </c>
      <c r="D4278" s="1" t="s">
        <v>7426</v>
      </c>
      <c r="E4278" s="1">
        <v>30</v>
      </c>
      <c r="F4278" s="1" t="s">
        <v>7484</v>
      </c>
      <c r="G4278" s="1" t="s">
        <v>5834</v>
      </c>
      <c r="H4278" s="1" t="s">
        <v>7187</v>
      </c>
      <c r="I4278" s="1" t="b">
        <v>0</v>
      </c>
      <c r="J4278" s="1">
        <v>7</v>
      </c>
      <c r="K4278" s="1">
        <v>0</v>
      </c>
      <c r="L4278" s="1">
        <v>0</v>
      </c>
      <c r="M4278" s="1">
        <v>23</v>
      </c>
      <c r="N4278" s="1">
        <v>2.9639175257731898</v>
      </c>
      <c r="O4278" s="1" t="s">
        <v>7216</v>
      </c>
    </row>
    <row r="4279" spans="1:15" x14ac:dyDescent="0.3">
      <c r="A4279" s="1" t="s">
        <v>5700</v>
      </c>
      <c r="B4279" s="1" t="s">
        <v>5772</v>
      </c>
      <c r="C4279" s="1">
        <v>4</v>
      </c>
      <c r="D4279" s="1" t="s">
        <v>7426</v>
      </c>
      <c r="E4279" s="1">
        <v>30</v>
      </c>
      <c r="F4279" s="1" t="s">
        <v>7484</v>
      </c>
      <c r="G4279" s="1" t="s">
        <v>5834</v>
      </c>
      <c r="H4279" s="1" t="s">
        <v>7187</v>
      </c>
      <c r="I4279" s="1" t="b">
        <v>0</v>
      </c>
      <c r="J4279" s="1">
        <v>6</v>
      </c>
      <c r="K4279" s="1">
        <v>0</v>
      </c>
      <c r="L4279" s="1">
        <v>0</v>
      </c>
      <c r="M4279" s="1">
        <v>20</v>
      </c>
      <c r="N4279" s="1">
        <v>2.5773195876288599</v>
      </c>
      <c r="O4279" s="1" t="s">
        <v>7194</v>
      </c>
    </row>
    <row r="4280" spans="1:15" x14ac:dyDescent="0.3">
      <c r="A4280" s="1" t="s">
        <v>5700</v>
      </c>
      <c r="B4280" s="1" t="s">
        <v>5772</v>
      </c>
      <c r="C4280" s="1">
        <v>4</v>
      </c>
      <c r="D4280" s="1" t="s">
        <v>7426</v>
      </c>
      <c r="E4280" s="1">
        <v>30</v>
      </c>
      <c r="F4280" s="1" t="s">
        <v>7484</v>
      </c>
      <c r="G4280" s="1" t="s">
        <v>5834</v>
      </c>
      <c r="H4280" s="1" t="s">
        <v>7187</v>
      </c>
      <c r="I4280" s="1" t="b">
        <v>0</v>
      </c>
      <c r="J4280" s="1">
        <v>6</v>
      </c>
      <c r="K4280" s="1">
        <v>0</v>
      </c>
      <c r="L4280" s="1">
        <v>0</v>
      </c>
      <c r="M4280" s="1">
        <v>10</v>
      </c>
      <c r="N4280" s="1">
        <v>1.28865979381443</v>
      </c>
      <c r="O4280" s="1" t="s">
        <v>7485</v>
      </c>
    </row>
    <row r="4281" spans="1:15" x14ac:dyDescent="0.3">
      <c r="A4281" s="1" t="s">
        <v>5700</v>
      </c>
      <c r="B4281" s="1" t="s">
        <v>5772</v>
      </c>
      <c r="C4281" s="1">
        <v>4</v>
      </c>
      <c r="D4281" s="1" t="s">
        <v>7426</v>
      </c>
      <c r="E4281" s="1">
        <v>30</v>
      </c>
      <c r="F4281" s="1" t="s">
        <v>7484</v>
      </c>
      <c r="G4281" s="1" t="s">
        <v>5814</v>
      </c>
      <c r="H4281" s="1" t="s">
        <v>7187</v>
      </c>
      <c r="I4281" s="1" t="b">
        <v>1</v>
      </c>
      <c r="J4281" s="1">
        <v>0</v>
      </c>
      <c r="K4281" s="1">
        <v>0</v>
      </c>
      <c r="L4281" s="1">
        <v>0</v>
      </c>
      <c r="M4281" s="1">
        <v>8</v>
      </c>
      <c r="N4281" s="1">
        <v>1.0309278350515401</v>
      </c>
      <c r="O4281" s="1" t="s">
        <v>7188</v>
      </c>
    </row>
    <row r="4282" spans="1:15" x14ac:dyDescent="0.3">
      <c r="A4282" s="1" t="s">
        <v>5700</v>
      </c>
      <c r="B4282" s="1" t="s">
        <v>5772</v>
      </c>
      <c r="C4282" s="1">
        <v>4</v>
      </c>
      <c r="D4282" s="1" t="s">
        <v>7426</v>
      </c>
      <c r="E4282" s="1">
        <v>31</v>
      </c>
      <c r="F4282" s="1" t="s">
        <v>7486</v>
      </c>
      <c r="G4282" s="1" t="s">
        <v>5814</v>
      </c>
      <c r="H4282" s="1" t="s">
        <v>7187</v>
      </c>
      <c r="I4282" s="1" t="b">
        <v>1</v>
      </c>
      <c r="J4282" s="1">
        <v>0</v>
      </c>
      <c r="K4282" s="1">
        <v>0</v>
      </c>
      <c r="L4282" s="1">
        <v>0</v>
      </c>
      <c r="M4282" s="1">
        <v>425</v>
      </c>
      <c r="N4282" s="1">
        <v>89.473684210526301</v>
      </c>
      <c r="O4282" s="1" t="s">
        <v>7188</v>
      </c>
    </row>
    <row r="4283" spans="1:15" x14ac:dyDescent="0.3">
      <c r="A4283" s="1" t="s">
        <v>5700</v>
      </c>
      <c r="B4283" s="1" t="s">
        <v>5772</v>
      </c>
      <c r="C4283" s="1">
        <v>4</v>
      </c>
      <c r="D4283" s="1" t="s">
        <v>7426</v>
      </c>
      <c r="E4283" s="1">
        <v>31</v>
      </c>
      <c r="F4283" s="1" t="s">
        <v>7486</v>
      </c>
      <c r="G4283" s="1" t="s">
        <v>5876</v>
      </c>
      <c r="H4283" s="1" t="s">
        <v>7187</v>
      </c>
      <c r="I4283" s="1" t="b">
        <v>0</v>
      </c>
      <c r="J4283" s="1">
        <v>4</v>
      </c>
      <c r="K4283" s="1">
        <v>0</v>
      </c>
      <c r="L4283" s="1">
        <v>0</v>
      </c>
      <c r="M4283" s="1">
        <v>7</v>
      </c>
      <c r="N4283" s="1">
        <v>1.4736842105263099</v>
      </c>
      <c r="O4283" s="1" t="s">
        <v>7204</v>
      </c>
    </row>
    <row r="4284" spans="1:15" x14ac:dyDescent="0.3">
      <c r="A4284" s="1" t="s">
        <v>5700</v>
      </c>
      <c r="B4284" s="1" t="s">
        <v>5772</v>
      </c>
      <c r="C4284" s="1">
        <v>4</v>
      </c>
      <c r="D4284" s="1" t="s">
        <v>7426</v>
      </c>
      <c r="E4284" s="1">
        <v>32</v>
      </c>
      <c r="F4284" s="1" t="s">
        <v>7487</v>
      </c>
      <c r="G4284" s="1" t="s">
        <v>5801</v>
      </c>
      <c r="H4284" s="1" t="s">
        <v>7187</v>
      </c>
      <c r="I4284" s="1" t="b">
        <v>0</v>
      </c>
      <c r="J4284" s="1">
        <v>1</v>
      </c>
      <c r="K4284" s="1">
        <v>0</v>
      </c>
      <c r="L4284" s="1">
        <v>0</v>
      </c>
      <c r="M4284" s="1">
        <v>1842</v>
      </c>
      <c r="N4284" s="1">
        <v>56.330275229357703</v>
      </c>
      <c r="O4284" s="1" t="s">
        <v>7190</v>
      </c>
    </row>
    <row r="4285" spans="1:15" x14ac:dyDescent="0.3">
      <c r="A4285" s="1" t="s">
        <v>5700</v>
      </c>
      <c r="B4285" s="1" t="s">
        <v>5772</v>
      </c>
      <c r="C4285" s="1">
        <v>4</v>
      </c>
      <c r="D4285" s="1" t="s">
        <v>7426</v>
      </c>
      <c r="E4285" s="1">
        <v>32</v>
      </c>
      <c r="F4285" s="1" t="s">
        <v>7487</v>
      </c>
      <c r="G4285" s="1" t="s">
        <v>5803</v>
      </c>
      <c r="H4285" s="1" t="s">
        <v>7192</v>
      </c>
      <c r="I4285" s="1" t="b">
        <v>0</v>
      </c>
      <c r="J4285" s="1">
        <v>0</v>
      </c>
      <c r="K4285" s="1">
        <v>1</v>
      </c>
      <c r="L4285" s="1">
        <v>0</v>
      </c>
      <c r="M4285" s="1">
        <v>1262</v>
      </c>
      <c r="N4285" s="1">
        <v>38.593272171253801</v>
      </c>
      <c r="O4285" s="1" t="s">
        <v>7193</v>
      </c>
    </row>
    <row r="4286" spans="1:15" x14ac:dyDescent="0.3">
      <c r="A4286" s="1" t="s">
        <v>5700</v>
      </c>
      <c r="B4286" s="1" t="s">
        <v>5772</v>
      </c>
      <c r="C4286" s="1">
        <v>-1</v>
      </c>
      <c r="D4286" s="1" t="s">
        <v>7426</v>
      </c>
      <c r="E4286" s="1">
        <v>-1</v>
      </c>
      <c r="F4286" s="1" t="s">
        <v>7488</v>
      </c>
      <c r="G4286" s="1" t="s">
        <v>5814</v>
      </c>
      <c r="H4286" s="1" t="s">
        <v>7187</v>
      </c>
      <c r="I4286" s="1" t="b">
        <v>1</v>
      </c>
      <c r="J4286" s="1">
        <v>0</v>
      </c>
      <c r="K4286" s="1">
        <v>0</v>
      </c>
      <c r="L4286" s="1">
        <v>0</v>
      </c>
      <c r="M4286" s="1">
        <v>198</v>
      </c>
      <c r="N4286" s="1">
        <v>88.392857142857096</v>
      </c>
      <c r="O4286" s="1" t="s">
        <v>7188</v>
      </c>
    </row>
    <row r="4287" spans="1:15" x14ac:dyDescent="0.3">
      <c r="A4287" s="1" t="s">
        <v>5700</v>
      </c>
      <c r="B4287" s="1" t="s">
        <v>5772</v>
      </c>
      <c r="C4287" s="1">
        <v>-1</v>
      </c>
      <c r="D4287" s="1" t="s">
        <v>7426</v>
      </c>
      <c r="E4287" s="1">
        <v>-1</v>
      </c>
      <c r="F4287" s="1" t="s">
        <v>7488</v>
      </c>
      <c r="G4287" s="1" t="s">
        <v>5876</v>
      </c>
      <c r="H4287" s="1" t="s">
        <v>7187</v>
      </c>
      <c r="I4287" s="1" t="b">
        <v>0</v>
      </c>
      <c r="J4287" s="1">
        <v>4</v>
      </c>
      <c r="K4287" s="1">
        <v>0</v>
      </c>
      <c r="L4287" s="1">
        <v>0</v>
      </c>
      <c r="M4287" s="1">
        <v>5</v>
      </c>
      <c r="N4287" s="1">
        <v>2.2321428571428501</v>
      </c>
      <c r="O4287" s="1" t="s">
        <v>7204</v>
      </c>
    </row>
    <row r="4288" spans="1:15" x14ac:dyDescent="0.3">
      <c r="A4288" s="1" t="s">
        <v>5700</v>
      </c>
      <c r="B4288" s="1" t="s">
        <v>5772</v>
      </c>
      <c r="C4288" s="1">
        <v>-1</v>
      </c>
      <c r="D4288" s="1" t="s">
        <v>7426</v>
      </c>
      <c r="E4288" s="1">
        <v>-1</v>
      </c>
      <c r="F4288" s="1" t="s">
        <v>7488</v>
      </c>
      <c r="G4288" s="1" t="s">
        <v>5810</v>
      </c>
      <c r="H4288" s="1" t="s">
        <v>7187</v>
      </c>
      <c r="I4288" s="1" t="b">
        <v>0</v>
      </c>
      <c r="J4288" s="1">
        <v>2</v>
      </c>
      <c r="K4288" s="1">
        <v>0</v>
      </c>
      <c r="L4288" s="1">
        <v>0</v>
      </c>
      <c r="M4288" s="1">
        <v>4</v>
      </c>
      <c r="N4288" s="1">
        <v>1.78571428571428</v>
      </c>
      <c r="O4288" s="1" t="s">
        <v>7189</v>
      </c>
    </row>
    <row r="4289" spans="1:15" x14ac:dyDescent="0.3">
      <c r="A4289" s="1" t="s">
        <v>5700</v>
      </c>
      <c r="B4289" s="1" t="s">
        <v>5772</v>
      </c>
      <c r="C4289" s="1">
        <v>-1</v>
      </c>
      <c r="D4289" s="1" t="s">
        <v>7426</v>
      </c>
      <c r="E4289" s="1">
        <v>-1</v>
      </c>
      <c r="F4289" s="1" t="s">
        <v>7489</v>
      </c>
      <c r="G4289" s="1" t="s">
        <v>5814</v>
      </c>
      <c r="H4289" s="1" t="s">
        <v>7187</v>
      </c>
      <c r="I4289" s="1" t="b">
        <v>1</v>
      </c>
      <c r="J4289" s="1">
        <v>0</v>
      </c>
      <c r="K4289" s="1">
        <v>0</v>
      </c>
      <c r="L4289" s="1">
        <v>0</v>
      </c>
      <c r="M4289" s="1">
        <v>131</v>
      </c>
      <c r="N4289" s="1">
        <v>60.091743119265999</v>
      </c>
      <c r="O4289" s="1" t="s">
        <v>7188</v>
      </c>
    </row>
    <row r="4290" spans="1:15" x14ac:dyDescent="0.3">
      <c r="A4290" s="1" t="s">
        <v>5700</v>
      </c>
      <c r="B4290" s="1" t="s">
        <v>5772</v>
      </c>
      <c r="C4290" s="1">
        <v>-1</v>
      </c>
      <c r="D4290" s="1" t="s">
        <v>7426</v>
      </c>
      <c r="E4290" s="1">
        <v>-1</v>
      </c>
      <c r="F4290" s="1" t="s">
        <v>7489</v>
      </c>
      <c r="G4290" s="1" t="s">
        <v>5876</v>
      </c>
      <c r="H4290" s="1" t="s">
        <v>7187</v>
      </c>
      <c r="I4290" s="1" t="b">
        <v>0</v>
      </c>
      <c r="J4290" s="1">
        <v>4</v>
      </c>
      <c r="K4290" s="1">
        <v>0</v>
      </c>
      <c r="L4290" s="1">
        <v>0</v>
      </c>
      <c r="M4290" s="1">
        <v>17</v>
      </c>
      <c r="N4290" s="1">
        <v>7.7981651376146797</v>
      </c>
      <c r="O4290" s="1" t="s">
        <v>7204</v>
      </c>
    </row>
    <row r="4291" spans="1:15" x14ac:dyDescent="0.3">
      <c r="A4291" s="1" t="s">
        <v>5700</v>
      </c>
      <c r="B4291" s="1" t="s">
        <v>5772</v>
      </c>
      <c r="C4291" s="1">
        <v>-1</v>
      </c>
      <c r="D4291" s="1" t="s">
        <v>7426</v>
      </c>
      <c r="E4291" s="1">
        <v>-1</v>
      </c>
      <c r="F4291" s="1" t="s">
        <v>7489</v>
      </c>
      <c r="G4291" s="1" t="s">
        <v>5801</v>
      </c>
      <c r="H4291" s="1" t="s">
        <v>7187</v>
      </c>
      <c r="I4291" s="1" t="b">
        <v>0</v>
      </c>
      <c r="J4291" s="1">
        <v>1</v>
      </c>
      <c r="K4291" s="1">
        <v>0</v>
      </c>
      <c r="L4291" s="1">
        <v>0</v>
      </c>
      <c r="M4291" s="1">
        <v>16</v>
      </c>
      <c r="N4291" s="1">
        <v>7.3394495412843996</v>
      </c>
      <c r="O4291" s="1" t="s">
        <v>7190</v>
      </c>
    </row>
    <row r="4292" spans="1:15" x14ac:dyDescent="0.3">
      <c r="A4292" s="1" t="s">
        <v>5700</v>
      </c>
      <c r="B4292" s="1" t="s">
        <v>5772</v>
      </c>
      <c r="C4292" s="1">
        <v>-1</v>
      </c>
      <c r="D4292" s="1" t="s">
        <v>7426</v>
      </c>
      <c r="E4292" s="1">
        <v>-1</v>
      </c>
      <c r="F4292" s="1" t="s">
        <v>7489</v>
      </c>
      <c r="G4292" s="1" t="s">
        <v>5810</v>
      </c>
      <c r="H4292" s="1" t="s">
        <v>7187</v>
      </c>
      <c r="I4292" s="1" t="b">
        <v>0</v>
      </c>
      <c r="J4292" s="1">
        <v>2</v>
      </c>
      <c r="K4292" s="1">
        <v>0</v>
      </c>
      <c r="L4292" s="1">
        <v>0</v>
      </c>
      <c r="M4292" s="1">
        <v>10</v>
      </c>
      <c r="N4292" s="1">
        <v>4.5871559633027497</v>
      </c>
      <c r="O4292" s="1" t="s">
        <v>7189</v>
      </c>
    </row>
    <row r="4293" spans="1:15" x14ac:dyDescent="0.3">
      <c r="A4293" s="1" t="s">
        <v>5700</v>
      </c>
      <c r="B4293" s="1" t="s">
        <v>5772</v>
      </c>
      <c r="C4293" s="1">
        <v>-1</v>
      </c>
      <c r="D4293" s="1" t="s">
        <v>7426</v>
      </c>
      <c r="E4293" s="1">
        <v>-1</v>
      </c>
      <c r="F4293" s="1" t="s">
        <v>7489</v>
      </c>
      <c r="G4293" s="1" t="s">
        <v>5803</v>
      </c>
      <c r="H4293" s="1" t="s">
        <v>7195</v>
      </c>
      <c r="I4293" s="1" t="b">
        <v>0</v>
      </c>
      <c r="J4293" s="1">
        <v>0</v>
      </c>
      <c r="K4293" s="1">
        <v>1</v>
      </c>
      <c r="L4293" s="1">
        <v>0</v>
      </c>
      <c r="M4293" s="1">
        <v>6</v>
      </c>
      <c r="N4293" s="1">
        <v>2.75229357798165</v>
      </c>
      <c r="O4293" s="1" t="s">
        <v>7196</v>
      </c>
    </row>
    <row r="4294" spans="1:15" x14ac:dyDescent="0.3">
      <c r="A4294" s="1" t="s">
        <v>5700</v>
      </c>
      <c r="B4294" s="1" t="s">
        <v>5772</v>
      </c>
      <c r="C4294" s="1">
        <v>-1</v>
      </c>
      <c r="D4294" s="1" t="s">
        <v>7426</v>
      </c>
      <c r="E4294" s="1">
        <v>-1</v>
      </c>
      <c r="F4294" s="1" t="s">
        <v>7489</v>
      </c>
      <c r="G4294" s="1" t="s">
        <v>5803</v>
      </c>
      <c r="H4294" s="1" t="s">
        <v>7192</v>
      </c>
      <c r="I4294" s="1" t="b">
        <v>0</v>
      </c>
      <c r="J4294" s="1">
        <v>0</v>
      </c>
      <c r="K4294" s="1">
        <v>1</v>
      </c>
      <c r="L4294" s="1">
        <v>0</v>
      </c>
      <c r="M4294" s="1">
        <v>3</v>
      </c>
      <c r="N4294" s="1">
        <v>1.3761467889908201</v>
      </c>
      <c r="O4294" s="1" t="s">
        <v>7193</v>
      </c>
    </row>
    <row r="4295" spans="1:15" x14ac:dyDescent="0.3">
      <c r="A4295" s="1" t="s">
        <v>5700</v>
      </c>
      <c r="B4295" s="1" t="s">
        <v>5772</v>
      </c>
      <c r="C4295" s="1">
        <v>-1</v>
      </c>
      <c r="D4295" s="1" t="s">
        <v>7426</v>
      </c>
      <c r="E4295" s="1">
        <v>-1</v>
      </c>
      <c r="F4295" s="1" t="s">
        <v>7489</v>
      </c>
      <c r="G4295" s="1" t="s">
        <v>5834</v>
      </c>
      <c r="H4295" s="1" t="s">
        <v>7187</v>
      </c>
      <c r="I4295" s="1" t="b">
        <v>0</v>
      </c>
      <c r="J4295" s="1">
        <v>6</v>
      </c>
      <c r="K4295" s="1">
        <v>0</v>
      </c>
      <c r="L4295" s="1">
        <v>0</v>
      </c>
      <c r="M4295" s="1">
        <v>3</v>
      </c>
      <c r="N4295" s="1">
        <v>1.3761467889908201</v>
      </c>
      <c r="O4295" s="1" t="s">
        <v>7194</v>
      </c>
    </row>
    <row r="4296" spans="1:15" x14ac:dyDescent="0.3">
      <c r="A4296" s="1" t="s">
        <v>75</v>
      </c>
      <c r="B4296" s="1" t="s">
        <v>5773</v>
      </c>
      <c r="C4296" s="1">
        <v>1</v>
      </c>
      <c r="D4296" s="1" t="s">
        <v>7185</v>
      </c>
      <c r="E4296" s="1">
        <v>0</v>
      </c>
      <c r="F4296" s="1" t="s">
        <v>7490</v>
      </c>
      <c r="G4296" s="1" t="s">
        <v>5834</v>
      </c>
      <c r="H4296" s="1" t="e">
        <f>----CCCGCTC-GCCGGCGGCCTGTCACACTCACACCATG</f>
        <v>#NAME?</v>
      </c>
      <c r="I4296" s="1" t="b">
        <v>0</v>
      </c>
      <c r="J4296" s="1">
        <v>0</v>
      </c>
      <c r="K4296" s="1">
        <v>15</v>
      </c>
      <c r="L4296" s="1">
        <v>3</v>
      </c>
      <c r="M4296" s="1">
        <v>103</v>
      </c>
      <c r="N4296" s="1">
        <v>32.492113564668699</v>
      </c>
      <c r="O4296" s="1" t="s">
        <v>7491</v>
      </c>
    </row>
    <row r="4297" spans="1:15" x14ac:dyDescent="0.3">
      <c r="A4297" s="1" t="s">
        <v>75</v>
      </c>
      <c r="B4297" s="1" t="s">
        <v>5773</v>
      </c>
      <c r="C4297" s="1">
        <v>1</v>
      </c>
      <c r="D4297" s="1" t="s">
        <v>7185</v>
      </c>
      <c r="E4297" s="1">
        <v>0</v>
      </c>
      <c r="F4297" s="1" t="s">
        <v>7490</v>
      </c>
      <c r="G4297" s="1" t="s">
        <v>5834</v>
      </c>
      <c r="H4297" s="1" t="e">
        <f>----CCCGCTC-GCCGGCGGCCTGTCACACTCACACCATG</f>
        <v>#NAME?</v>
      </c>
      <c r="I4297" s="1" t="b">
        <v>0</v>
      </c>
      <c r="J4297" s="1">
        <v>0</v>
      </c>
      <c r="K4297" s="1">
        <v>6</v>
      </c>
      <c r="L4297" s="1">
        <v>3</v>
      </c>
      <c r="M4297" s="1">
        <v>54</v>
      </c>
      <c r="N4297" s="1">
        <v>17.0347003154574</v>
      </c>
      <c r="O4297" s="1" t="s">
        <v>7491</v>
      </c>
    </row>
    <row r="4298" spans="1:15" x14ac:dyDescent="0.3">
      <c r="A4298" s="1" t="s">
        <v>75</v>
      </c>
      <c r="B4298" s="1" t="s">
        <v>5773</v>
      </c>
      <c r="C4298" s="1">
        <v>1</v>
      </c>
      <c r="D4298" s="1" t="s">
        <v>7185</v>
      </c>
      <c r="E4298" s="1">
        <v>0</v>
      </c>
      <c r="F4298" s="1" t="s">
        <v>7490</v>
      </c>
      <c r="G4298" s="1" t="s">
        <v>5834</v>
      </c>
      <c r="H4298" s="1" t="e">
        <f>------CGCTC-GCCGGCGGCCTGTCACACTCACACCATG</f>
        <v>#NAME?</v>
      </c>
      <c r="I4298" s="1" t="b">
        <v>0</v>
      </c>
      <c r="J4298" s="1">
        <v>0</v>
      </c>
      <c r="K4298" s="1">
        <v>29</v>
      </c>
      <c r="L4298" s="1">
        <v>1</v>
      </c>
      <c r="M4298" s="1">
        <v>36</v>
      </c>
      <c r="N4298" s="1">
        <v>11.3564668769716</v>
      </c>
      <c r="O4298" s="1" t="s">
        <v>7491</v>
      </c>
    </row>
    <row r="4299" spans="1:15" x14ac:dyDescent="0.3">
      <c r="A4299" s="1" t="s">
        <v>75</v>
      </c>
      <c r="B4299" s="1" t="s">
        <v>5773</v>
      </c>
      <c r="C4299" s="1">
        <v>1</v>
      </c>
      <c r="D4299" s="1" t="s">
        <v>7185</v>
      </c>
      <c r="E4299" s="1">
        <v>0</v>
      </c>
      <c r="F4299" s="1" t="s">
        <v>7490</v>
      </c>
      <c r="G4299" s="1" t="s">
        <v>5814</v>
      </c>
      <c r="H4299" s="1" t="e">
        <f>-----CCCGCTCGCCGGCGGCCTGTCACACTCACACCATG</f>
        <v>#NAME?</v>
      </c>
      <c r="I4299" s="1" t="b">
        <v>0</v>
      </c>
      <c r="J4299" s="1">
        <v>0</v>
      </c>
      <c r="K4299" s="1">
        <v>14</v>
      </c>
      <c r="L4299" s="1">
        <v>3</v>
      </c>
      <c r="M4299" s="1">
        <v>16</v>
      </c>
      <c r="N4299" s="1">
        <v>5.0473186119873796</v>
      </c>
      <c r="O4299" s="1" t="s">
        <v>7492</v>
      </c>
    </row>
    <row r="4300" spans="1:15" x14ac:dyDescent="0.3">
      <c r="A4300" s="1" t="s">
        <v>75</v>
      </c>
      <c r="B4300" s="1" t="s">
        <v>5773</v>
      </c>
      <c r="C4300" s="1">
        <v>1</v>
      </c>
      <c r="D4300" s="1" t="s">
        <v>7185</v>
      </c>
      <c r="E4300" s="1">
        <v>0</v>
      </c>
      <c r="F4300" s="1" t="s">
        <v>7490</v>
      </c>
      <c r="G4300" s="1" t="s">
        <v>5834</v>
      </c>
      <c r="H4300" s="1" t="e">
        <f>----CCCGCTC-GCCGGCGGCCTGTCACACTCACACCATG</f>
        <v>#NAME?</v>
      </c>
      <c r="I4300" s="1" t="b">
        <v>0</v>
      </c>
      <c r="J4300" s="1">
        <v>0</v>
      </c>
      <c r="K4300" s="1">
        <v>15</v>
      </c>
      <c r="L4300" s="1">
        <v>3</v>
      </c>
      <c r="M4300" s="1">
        <v>10</v>
      </c>
      <c r="N4300" s="1">
        <v>3.1545741324921099</v>
      </c>
      <c r="O4300" s="1" t="s">
        <v>7493</v>
      </c>
    </row>
    <row r="4301" spans="1:15" x14ac:dyDescent="0.3">
      <c r="A4301" s="1" t="s">
        <v>75</v>
      </c>
      <c r="B4301" s="1" t="s">
        <v>5773</v>
      </c>
      <c r="C4301" s="1">
        <v>1</v>
      </c>
      <c r="D4301" s="1" t="s">
        <v>7185</v>
      </c>
      <c r="E4301" s="1">
        <v>0</v>
      </c>
      <c r="F4301" s="1" t="s">
        <v>7490</v>
      </c>
      <c r="G4301" s="1" t="s">
        <v>5814</v>
      </c>
      <c r="H4301" s="1" t="e">
        <f>-----------CGCCGGCGGCCTGTCACACTCACACCATG</f>
        <v>#NAME?</v>
      </c>
      <c r="I4301" s="1" t="b">
        <v>0</v>
      </c>
      <c r="J4301" s="1">
        <v>0</v>
      </c>
      <c r="K4301" s="1">
        <v>16</v>
      </c>
      <c r="L4301" s="1">
        <v>1</v>
      </c>
      <c r="M4301" s="1">
        <v>7</v>
      </c>
      <c r="N4301" s="1">
        <v>2.20820189274448</v>
      </c>
      <c r="O4301" s="1" t="s">
        <v>7494</v>
      </c>
    </row>
    <row r="4302" spans="1:15" x14ac:dyDescent="0.3">
      <c r="A4302" s="1" t="s">
        <v>75</v>
      </c>
      <c r="B4302" s="1" t="s">
        <v>5773</v>
      </c>
      <c r="C4302" s="1">
        <v>1</v>
      </c>
      <c r="D4302" s="1" t="s">
        <v>7185</v>
      </c>
      <c r="E4302" s="1">
        <v>0</v>
      </c>
      <c r="F4302" s="1" t="s">
        <v>7490</v>
      </c>
      <c r="G4302" s="1" t="s">
        <v>5814</v>
      </c>
      <c r="H4302" s="1" t="e">
        <f>-----------CGCCGGCGGCCTGTCACACTCACACCATG</f>
        <v>#NAME?</v>
      </c>
      <c r="I4302" s="1" t="b">
        <v>0</v>
      </c>
      <c r="J4302" s="1">
        <v>0</v>
      </c>
      <c r="K4302" s="1">
        <v>18</v>
      </c>
      <c r="L4302" s="1">
        <v>7</v>
      </c>
      <c r="M4302" s="1">
        <v>5</v>
      </c>
      <c r="N4302" s="1">
        <v>1.5772870662460501</v>
      </c>
      <c r="O4302" s="1" t="s">
        <v>7495</v>
      </c>
    </row>
    <row r="4303" spans="1:15" x14ac:dyDescent="0.3">
      <c r="A4303" s="1" t="s">
        <v>75</v>
      </c>
      <c r="B4303" s="1" t="s">
        <v>5773</v>
      </c>
      <c r="C4303" s="1">
        <v>1</v>
      </c>
      <c r="D4303" s="1" t="s">
        <v>7185</v>
      </c>
      <c r="E4303" s="1">
        <v>0</v>
      </c>
      <c r="F4303" s="1" t="s">
        <v>7490</v>
      </c>
      <c r="G4303" s="1" t="s">
        <v>5834</v>
      </c>
      <c r="H4303" s="1" t="e">
        <f>--------------CGGCGGCCTGTCACACTCACACCATG</f>
        <v>#NAME?</v>
      </c>
      <c r="I4303" s="1" t="b">
        <v>0</v>
      </c>
      <c r="J4303" s="1">
        <v>0</v>
      </c>
      <c r="K4303" s="1">
        <v>25</v>
      </c>
      <c r="L4303" s="1">
        <v>3</v>
      </c>
      <c r="M4303" s="1">
        <v>5</v>
      </c>
      <c r="N4303" s="1">
        <v>1.5772870662460501</v>
      </c>
      <c r="O4303" s="1" t="s">
        <v>7496</v>
      </c>
    </row>
    <row r="4304" spans="1:15" x14ac:dyDescent="0.3">
      <c r="A4304" s="1" t="s">
        <v>75</v>
      </c>
      <c r="B4304" s="1" t="s">
        <v>5773</v>
      </c>
      <c r="C4304" s="1">
        <v>1</v>
      </c>
      <c r="D4304" s="1" t="s">
        <v>7185</v>
      </c>
      <c r="E4304" s="1">
        <v>0</v>
      </c>
      <c r="F4304" s="1" t="s">
        <v>7490</v>
      </c>
      <c r="G4304" s="1" t="s">
        <v>5908</v>
      </c>
      <c r="H4304" s="1" t="s">
        <v>7497</v>
      </c>
      <c r="I4304" s="1" t="b">
        <v>0</v>
      </c>
      <c r="J4304" s="1">
        <v>6</v>
      </c>
      <c r="K4304" s="1">
        <v>1</v>
      </c>
      <c r="L4304" s="1">
        <v>1</v>
      </c>
      <c r="M4304" s="1">
        <v>4</v>
      </c>
      <c r="N4304" s="1">
        <v>1.26182965299684</v>
      </c>
      <c r="O4304" s="1" t="e">
        <f>---Gcccgctcagccggcggcctgtcacactcacaccatg</f>
        <v>#NAME?</v>
      </c>
    </row>
    <row r="4305" spans="1:15" x14ac:dyDescent="0.3">
      <c r="A4305" s="1" t="s">
        <v>75</v>
      </c>
      <c r="B4305" s="1" t="s">
        <v>5773</v>
      </c>
      <c r="C4305" s="1">
        <v>1</v>
      </c>
      <c r="D4305" s="1" t="s">
        <v>7185</v>
      </c>
      <c r="E4305" s="1">
        <v>0</v>
      </c>
      <c r="F4305" s="1" t="s">
        <v>7490</v>
      </c>
      <c r="G4305" s="1" t="s">
        <v>5814</v>
      </c>
      <c r="H4305" s="1" t="s">
        <v>7497</v>
      </c>
      <c r="I4305" s="1" t="b">
        <v>0</v>
      </c>
      <c r="J4305" s="1">
        <v>5</v>
      </c>
      <c r="K4305" s="1">
        <v>1</v>
      </c>
      <c r="L4305" s="1">
        <v>0</v>
      </c>
      <c r="M4305" s="1">
        <v>4</v>
      </c>
      <c r="N4305" s="1">
        <v>1.26182965299684</v>
      </c>
      <c r="O4305" s="1" t="e">
        <f>-----ccgctcagccggcggcctgtcacactcacaccatg</f>
        <v>#NAME?</v>
      </c>
    </row>
    <row r="4306" spans="1:15" x14ac:dyDescent="0.3">
      <c r="A4306" s="1" t="s">
        <v>75</v>
      </c>
      <c r="B4306" s="1" t="s">
        <v>5773</v>
      </c>
      <c r="C4306" s="1">
        <v>1</v>
      </c>
      <c r="D4306" s="1" t="s">
        <v>7185</v>
      </c>
      <c r="E4306" s="1">
        <v>0</v>
      </c>
      <c r="F4306" s="1" t="s">
        <v>7490</v>
      </c>
      <c r="G4306" s="1" t="s">
        <v>5834</v>
      </c>
      <c r="H4306" s="1" t="e">
        <f>----CCCGCTC-GCCGGCGGCCTGTCACACTCACACCATG</f>
        <v>#NAME?</v>
      </c>
      <c r="I4306" s="1" t="b">
        <v>0</v>
      </c>
      <c r="J4306" s="1">
        <v>0</v>
      </c>
      <c r="K4306" s="1">
        <v>15</v>
      </c>
      <c r="L4306" s="1">
        <v>3</v>
      </c>
      <c r="M4306" s="1">
        <v>4</v>
      </c>
      <c r="N4306" s="1">
        <v>1.26182965299684</v>
      </c>
      <c r="O4306" s="1" t="s">
        <v>7498</v>
      </c>
    </row>
    <row r="4307" spans="1:15" x14ac:dyDescent="0.3">
      <c r="A4307" s="1" t="s">
        <v>75</v>
      </c>
      <c r="B4307" s="1" t="s">
        <v>5773</v>
      </c>
      <c r="C4307" s="1">
        <v>1</v>
      </c>
      <c r="D4307" s="1" t="s">
        <v>7185</v>
      </c>
      <c r="E4307" s="1">
        <v>0</v>
      </c>
      <c r="F4307" s="1" t="s">
        <v>7490</v>
      </c>
      <c r="G4307" s="1" t="s">
        <v>5814</v>
      </c>
      <c r="H4307" s="1" t="e">
        <f>-----CCCGCTCGCCGGCGGCCTGTCACACTCACACCATG</f>
        <v>#NAME?</v>
      </c>
      <c r="I4307" s="1" t="b">
        <v>0</v>
      </c>
      <c r="J4307" s="1">
        <v>3</v>
      </c>
      <c r="K4307" s="1">
        <v>14</v>
      </c>
      <c r="L4307" s="1">
        <v>3</v>
      </c>
      <c r="M4307" s="1">
        <v>4</v>
      </c>
      <c r="N4307" s="1">
        <v>1.26182965299684</v>
      </c>
      <c r="O4307" s="1" t="s">
        <v>7499</v>
      </c>
    </row>
    <row r="4308" spans="1:15" x14ac:dyDescent="0.3">
      <c r="A4308" s="1" t="s">
        <v>75</v>
      </c>
      <c r="B4308" s="1" t="s">
        <v>5773</v>
      </c>
      <c r="C4308" s="1">
        <v>1</v>
      </c>
      <c r="D4308" s="1" t="s">
        <v>7185</v>
      </c>
      <c r="E4308" s="1">
        <v>0</v>
      </c>
      <c r="F4308" s="1" t="s">
        <v>7490</v>
      </c>
      <c r="G4308" s="1" t="s">
        <v>5834</v>
      </c>
      <c r="H4308" s="1" t="e">
        <f>----CCCGCTC-GCCGGCGGCCTGTCACACTCACACCATG</f>
        <v>#NAME?</v>
      </c>
      <c r="I4308" s="1" t="b">
        <v>0</v>
      </c>
      <c r="J4308" s="1">
        <v>0</v>
      </c>
      <c r="K4308" s="1">
        <v>6</v>
      </c>
      <c r="L4308" s="1">
        <v>3</v>
      </c>
      <c r="M4308" s="1">
        <v>4</v>
      </c>
      <c r="N4308" s="1">
        <v>1.26182965299684</v>
      </c>
      <c r="O4308" s="1" t="s">
        <v>7498</v>
      </c>
    </row>
    <row r="4309" spans="1:15" x14ac:dyDescent="0.3">
      <c r="A4309" s="1" t="s">
        <v>75</v>
      </c>
      <c r="B4309" s="1" t="s">
        <v>5773</v>
      </c>
      <c r="C4309" s="1">
        <v>1</v>
      </c>
      <c r="D4309" s="1" t="s">
        <v>7185</v>
      </c>
      <c r="E4309" s="1">
        <v>1</v>
      </c>
      <c r="F4309" s="1" t="s">
        <v>7500</v>
      </c>
      <c r="G4309" s="1" t="s">
        <v>5834</v>
      </c>
      <c r="H4309" s="1" t="e">
        <f>---CCCGCTC--GCCGGCGGCCTGTCACACTCACACCATG</f>
        <v>#NAME?</v>
      </c>
      <c r="I4309" s="1" t="b">
        <v>0</v>
      </c>
      <c r="J4309" s="1">
        <v>0</v>
      </c>
      <c r="K4309" s="1">
        <v>16</v>
      </c>
      <c r="L4309" s="1">
        <v>3</v>
      </c>
      <c r="M4309" s="1">
        <v>167</v>
      </c>
      <c r="N4309" s="1">
        <v>49.4082840236686</v>
      </c>
      <c r="O4309" s="1" t="s">
        <v>7501</v>
      </c>
    </row>
    <row r="4310" spans="1:15" x14ac:dyDescent="0.3">
      <c r="A4310" s="1" t="s">
        <v>75</v>
      </c>
      <c r="B4310" s="1" t="s">
        <v>5773</v>
      </c>
      <c r="C4310" s="1">
        <v>1</v>
      </c>
      <c r="D4310" s="1" t="s">
        <v>7185</v>
      </c>
      <c r="E4310" s="1">
        <v>1</v>
      </c>
      <c r="F4310" s="1" t="s">
        <v>7500</v>
      </c>
      <c r="G4310" s="1" t="s">
        <v>5834</v>
      </c>
      <c r="H4310" s="1" t="e">
        <f>---CCCGCTC--GCCGGCGGCCTGTCACACTCACACCATG</f>
        <v>#NAME?</v>
      </c>
      <c r="I4310" s="1" t="b">
        <v>0</v>
      </c>
      <c r="J4310" s="1">
        <v>0</v>
      </c>
      <c r="K4310" s="1">
        <v>7</v>
      </c>
      <c r="L4310" s="1">
        <v>3</v>
      </c>
      <c r="M4310" s="1">
        <v>100</v>
      </c>
      <c r="N4310" s="1">
        <v>29.585798816568001</v>
      </c>
      <c r="O4310" s="1" t="s">
        <v>7501</v>
      </c>
    </row>
    <row r="4311" spans="1:15" x14ac:dyDescent="0.3">
      <c r="A4311" s="1" t="s">
        <v>75</v>
      </c>
      <c r="B4311" s="1" t="s">
        <v>5773</v>
      </c>
      <c r="C4311" s="1">
        <v>1</v>
      </c>
      <c r="D4311" s="1" t="s">
        <v>7185</v>
      </c>
      <c r="E4311" s="1">
        <v>1</v>
      </c>
      <c r="F4311" s="1" t="s">
        <v>7500</v>
      </c>
      <c r="G4311" s="1" t="s">
        <v>5834</v>
      </c>
      <c r="H4311" s="1" t="e">
        <f>-----CGCTC--GCCGGCGGCCTGTCACACTCACACCATG</f>
        <v>#NAME?</v>
      </c>
      <c r="I4311" s="1" t="b">
        <v>0</v>
      </c>
      <c r="J4311" s="1">
        <v>0</v>
      </c>
      <c r="K4311" s="1">
        <v>30</v>
      </c>
      <c r="L4311" s="1">
        <v>1</v>
      </c>
      <c r="M4311" s="1">
        <v>21</v>
      </c>
      <c r="N4311" s="1">
        <v>6.2130177514792804</v>
      </c>
      <c r="O4311" s="1" t="s">
        <v>7501</v>
      </c>
    </row>
    <row r="4312" spans="1:15" x14ac:dyDescent="0.3">
      <c r="A4312" s="1" t="s">
        <v>75</v>
      </c>
      <c r="B4312" s="1" t="s">
        <v>5773</v>
      </c>
      <c r="C4312" s="1">
        <v>1</v>
      </c>
      <c r="D4312" s="1" t="s">
        <v>7185</v>
      </c>
      <c r="E4312" s="1">
        <v>1</v>
      </c>
      <c r="F4312" s="1" t="s">
        <v>7500</v>
      </c>
      <c r="G4312" s="1" t="s">
        <v>5814</v>
      </c>
      <c r="H4312" s="1" t="s">
        <v>7502</v>
      </c>
      <c r="I4312" s="1" t="b">
        <v>0</v>
      </c>
      <c r="J4312" s="1">
        <v>5</v>
      </c>
      <c r="K4312" s="1">
        <v>2</v>
      </c>
      <c r="L4312" s="1">
        <v>0</v>
      </c>
      <c r="M4312" s="1">
        <v>10</v>
      </c>
      <c r="N4312" s="1">
        <v>2.9585798816567999</v>
      </c>
      <c r="O4312" s="1" t="e">
        <f>----ccgctcaagccggcggcctgtcacactcacaccatg</f>
        <v>#NAME?</v>
      </c>
    </row>
    <row r="4313" spans="1:15" x14ac:dyDescent="0.3">
      <c r="A4313" s="1" t="s">
        <v>75</v>
      </c>
      <c r="B4313" s="1" t="s">
        <v>5773</v>
      </c>
      <c r="C4313" s="1">
        <v>1</v>
      </c>
      <c r="D4313" s="1" t="s">
        <v>7185</v>
      </c>
      <c r="E4313" s="1">
        <v>1</v>
      </c>
      <c r="F4313" s="1" t="s">
        <v>7500</v>
      </c>
      <c r="G4313" s="1" t="s">
        <v>5834</v>
      </c>
      <c r="H4313" s="1" t="e">
        <f>----CCGCTC--GCCGGCGGCCTGTCACACTCACACCATG</f>
        <v>#NAME?</v>
      </c>
      <c r="I4313" s="1" t="b">
        <v>0</v>
      </c>
      <c r="J4313" s="1">
        <v>3</v>
      </c>
      <c r="K4313" s="1">
        <v>8</v>
      </c>
      <c r="L4313" s="1">
        <v>2</v>
      </c>
      <c r="M4313" s="1">
        <v>10</v>
      </c>
      <c r="N4313" s="1">
        <v>2.9585798816567999</v>
      </c>
      <c r="O4313" s="1" t="s">
        <v>7501</v>
      </c>
    </row>
    <row r="4314" spans="1:15" x14ac:dyDescent="0.3">
      <c r="A4314" s="1" t="s">
        <v>75</v>
      </c>
      <c r="B4314" s="1" t="s">
        <v>5773</v>
      </c>
      <c r="C4314" s="1">
        <v>1</v>
      </c>
      <c r="D4314" s="1" t="s">
        <v>7185</v>
      </c>
      <c r="E4314" s="1">
        <v>1</v>
      </c>
      <c r="F4314" s="1" t="s">
        <v>7500</v>
      </c>
      <c r="G4314" s="1" t="s">
        <v>5814</v>
      </c>
      <c r="H4314" s="1" t="s">
        <v>7503</v>
      </c>
      <c r="I4314" s="1" t="b">
        <v>1</v>
      </c>
      <c r="J4314" s="1">
        <v>0</v>
      </c>
      <c r="K4314" s="1">
        <v>0</v>
      </c>
      <c r="L4314" s="1">
        <v>0</v>
      </c>
      <c r="M4314" s="1">
        <v>7</v>
      </c>
      <c r="N4314" s="1">
        <v>2.0710059171597601</v>
      </c>
      <c r="O4314" s="1" t="s">
        <v>7504</v>
      </c>
    </row>
    <row r="4315" spans="1:15" x14ac:dyDescent="0.3">
      <c r="A4315" s="1" t="s">
        <v>75</v>
      </c>
      <c r="B4315" s="1" t="s">
        <v>5773</v>
      </c>
      <c r="C4315" s="1">
        <v>1</v>
      </c>
      <c r="D4315" s="1" t="s">
        <v>7185</v>
      </c>
      <c r="E4315" s="1">
        <v>2</v>
      </c>
      <c r="F4315" s="1" t="s">
        <v>7505</v>
      </c>
      <c r="G4315" s="1" t="s">
        <v>5814</v>
      </c>
      <c r="H4315" s="1" t="s">
        <v>7503</v>
      </c>
      <c r="I4315" s="1" t="b">
        <v>1</v>
      </c>
      <c r="J4315" s="1">
        <v>0</v>
      </c>
      <c r="K4315" s="1">
        <v>0</v>
      </c>
      <c r="L4315" s="1">
        <v>0</v>
      </c>
      <c r="M4315" s="1">
        <v>57</v>
      </c>
      <c r="N4315" s="1">
        <v>40.425531914893597</v>
      </c>
      <c r="O4315" s="1" t="s">
        <v>7504</v>
      </c>
    </row>
    <row r="4316" spans="1:15" x14ac:dyDescent="0.3">
      <c r="A4316" s="1" t="s">
        <v>75</v>
      </c>
      <c r="B4316" s="1" t="s">
        <v>5773</v>
      </c>
      <c r="C4316" s="1">
        <v>1</v>
      </c>
      <c r="D4316" s="1" t="s">
        <v>7185</v>
      </c>
      <c r="E4316" s="1">
        <v>2</v>
      </c>
      <c r="F4316" s="1" t="s">
        <v>7505</v>
      </c>
      <c r="G4316" s="1" t="s">
        <v>5798</v>
      </c>
      <c r="H4316" s="1" t="s">
        <v>7503</v>
      </c>
      <c r="I4316" s="1" t="b">
        <v>0</v>
      </c>
      <c r="J4316" s="1">
        <v>0</v>
      </c>
      <c r="K4316" s="1">
        <v>0</v>
      </c>
      <c r="L4316" s="1">
        <v>6</v>
      </c>
      <c r="M4316" s="1">
        <v>41</v>
      </c>
      <c r="N4316" s="1">
        <v>29.078014184397102</v>
      </c>
      <c r="O4316" s="1" t="s">
        <v>7506</v>
      </c>
    </row>
    <row r="4317" spans="1:15" x14ac:dyDescent="0.3">
      <c r="A4317" s="1" t="s">
        <v>75</v>
      </c>
      <c r="B4317" s="1" t="s">
        <v>5773</v>
      </c>
      <c r="C4317" s="1">
        <v>1</v>
      </c>
      <c r="D4317" s="1" t="s">
        <v>7185</v>
      </c>
      <c r="E4317" s="1">
        <v>2</v>
      </c>
      <c r="F4317" s="1" t="s">
        <v>7505</v>
      </c>
      <c r="G4317" s="1" t="s">
        <v>5814</v>
      </c>
      <c r="H4317" s="1" t="s">
        <v>7507</v>
      </c>
      <c r="I4317" s="1" t="b">
        <v>0</v>
      </c>
      <c r="J4317" s="1">
        <v>0</v>
      </c>
      <c r="K4317" s="1">
        <v>3</v>
      </c>
      <c r="L4317" s="1">
        <v>1</v>
      </c>
      <c r="M4317" s="1">
        <v>9</v>
      </c>
      <c r="N4317" s="1">
        <v>6.3829787234042499</v>
      </c>
      <c r="O4317" s="1" t="s">
        <v>7508</v>
      </c>
    </row>
    <row r="4318" spans="1:15" x14ac:dyDescent="0.3">
      <c r="A4318" s="1" t="s">
        <v>75</v>
      </c>
      <c r="B4318" s="1" t="s">
        <v>5773</v>
      </c>
      <c r="C4318" s="1">
        <v>1</v>
      </c>
      <c r="D4318" s="1" t="s">
        <v>7185</v>
      </c>
      <c r="E4318" s="1">
        <v>2</v>
      </c>
      <c r="F4318" s="1" t="s">
        <v>7505</v>
      </c>
      <c r="G4318" s="1" t="s">
        <v>5814</v>
      </c>
      <c r="H4318" s="1" t="e">
        <f>-----------CGCCGGCGGCCTGTCACACTCACACCATG</f>
        <v>#NAME?</v>
      </c>
      <c r="I4318" s="1" t="b">
        <v>0</v>
      </c>
      <c r="J4318" s="1">
        <v>0</v>
      </c>
      <c r="K4318" s="1">
        <v>30</v>
      </c>
      <c r="L4318" s="1">
        <v>1</v>
      </c>
      <c r="M4318" s="1">
        <v>6</v>
      </c>
      <c r="N4318" s="1">
        <v>4.2553191489361701</v>
      </c>
      <c r="O4318" s="1" t="s">
        <v>7509</v>
      </c>
    </row>
    <row r="4319" spans="1:15" x14ac:dyDescent="0.3">
      <c r="A4319" s="1" t="s">
        <v>75</v>
      </c>
      <c r="B4319" s="1" t="s">
        <v>5773</v>
      </c>
      <c r="C4319" s="1">
        <v>1</v>
      </c>
      <c r="D4319" s="1" t="s">
        <v>7185</v>
      </c>
      <c r="E4319" s="1">
        <v>2</v>
      </c>
      <c r="F4319" s="1" t="s">
        <v>7505</v>
      </c>
      <c r="G4319" s="1" t="s">
        <v>5803</v>
      </c>
      <c r="H4319" s="1" t="s">
        <v>7497</v>
      </c>
      <c r="I4319" s="1" t="b">
        <v>0</v>
      </c>
      <c r="J4319" s="1">
        <v>0</v>
      </c>
      <c r="K4319" s="1">
        <v>1</v>
      </c>
      <c r="L4319" s="1">
        <v>0</v>
      </c>
      <c r="M4319" s="1">
        <v>2</v>
      </c>
      <c r="N4319" s="1">
        <v>1.4184397163120499</v>
      </c>
      <c r="O4319" s="1" t="s">
        <v>7510</v>
      </c>
    </row>
    <row r="4320" spans="1:15" x14ac:dyDescent="0.3">
      <c r="A4320" s="1" t="s">
        <v>75</v>
      </c>
      <c r="B4320" s="1" t="s">
        <v>5773</v>
      </c>
      <c r="C4320" s="1">
        <v>1</v>
      </c>
      <c r="D4320" s="1" t="s">
        <v>7185</v>
      </c>
      <c r="E4320" s="1">
        <v>2</v>
      </c>
      <c r="F4320" s="1" t="s">
        <v>7505</v>
      </c>
      <c r="G4320" s="1" t="s">
        <v>5798</v>
      </c>
      <c r="H4320" s="1" t="s">
        <v>7503</v>
      </c>
      <c r="I4320" s="1" t="b">
        <v>0</v>
      </c>
      <c r="J4320" s="1">
        <v>0</v>
      </c>
      <c r="K4320" s="1">
        <v>0</v>
      </c>
      <c r="L4320" s="1">
        <v>7</v>
      </c>
      <c r="M4320" s="1">
        <v>2</v>
      </c>
      <c r="N4320" s="1">
        <v>1.4184397163120499</v>
      </c>
      <c r="O4320" s="1" t="s">
        <v>7511</v>
      </c>
    </row>
    <row r="4321" spans="1:15" x14ac:dyDescent="0.3">
      <c r="A4321" s="1" t="s">
        <v>75</v>
      </c>
      <c r="B4321" s="1" t="s">
        <v>5773</v>
      </c>
      <c r="C4321" s="1">
        <v>1</v>
      </c>
      <c r="D4321" s="1" t="s">
        <v>7185</v>
      </c>
      <c r="E4321" s="1">
        <v>3</v>
      </c>
      <c r="F4321" s="1" t="s">
        <v>7512</v>
      </c>
      <c r="G4321" s="1" t="s">
        <v>5814</v>
      </c>
      <c r="H4321" s="1" t="s">
        <v>7503</v>
      </c>
      <c r="I4321" s="1" t="b">
        <v>1</v>
      </c>
      <c r="J4321" s="1">
        <v>0</v>
      </c>
      <c r="K4321" s="1">
        <v>0</v>
      </c>
      <c r="L4321" s="1">
        <v>0</v>
      </c>
      <c r="M4321" s="1">
        <v>56</v>
      </c>
      <c r="N4321" s="1">
        <v>53.846153846153797</v>
      </c>
      <c r="O4321" s="1" t="s">
        <v>7504</v>
      </c>
    </row>
    <row r="4322" spans="1:15" x14ac:dyDescent="0.3">
      <c r="A4322" s="1" t="s">
        <v>75</v>
      </c>
      <c r="B4322" s="1" t="s">
        <v>5773</v>
      </c>
      <c r="C4322" s="1">
        <v>1</v>
      </c>
      <c r="D4322" s="1" t="s">
        <v>7185</v>
      </c>
      <c r="E4322" s="1">
        <v>3</v>
      </c>
      <c r="F4322" s="1" t="s">
        <v>7512</v>
      </c>
      <c r="G4322" s="1" t="s">
        <v>5814</v>
      </c>
      <c r="H4322" s="1" t="s">
        <v>7507</v>
      </c>
      <c r="I4322" s="1" t="b">
        <v>0</v>
      </c>
      <c r="J4322" s="1">
        <v>0</v>
      </c>
      <c r="K4322" s="1">
        <v>3</v>
      </c>
      <c r="L4322" s="1">
        <v>1</v>
      </c>
      <c r="M4322" s="1">
        <v>27</v>
      </c>
      <c r="N4322" s="1">
        <v>25.9615384615384</v>
      </c>
      <c r="O4322" s="1" t="s">
        <v>7508</v>
      </c>
    </row>
    <row r="4323" spans="1:15" x14ac:dyDescent="0.3">
      <c r="A4323" s="1" t="s">
        <v>75</v>
      </c>
      <c r="B4323" s="1" t="s">
        <v>5773</v>
      </c>
      <c r="C4323" s="1">
        <v>1</v>
      </c>
      <c r="D4323" s="1" t="s">
        <v>7185</v>
      </c>
      <c r="E4323" s="1">
        <v>3</v>
      </c>
      <c r="F4323" s="1" t="s">
        <v>7512</v>
      </c>
      <c r="G4323" s="1" t="s">
        <v>5908</v>
      </c>
      <c r="H4323" s="1" t="s">
        <v>7503</v>
      </c>
      <c r="I4323" s="1" t="b">
        <v>0</v>
      </c>
      <c r="J4323" s="1">
        <v>0</v>
      </c>
      <c r="K4323" s="1">
        <v>0</v>
      </c>
      <c r="L4323" s="1">
        <v>1</v>
      </c>
      <c r="M4323" s="1">
        <v>3</v>
      </c>
      <c r="N4323" s="1">
        <v>2.8846153846153801</v>
      </c>
      <c r="O4323" s="1" t="s">
        <v>7513</v>
      </c>
    </row>
    <row r="4324" spans="1:15" x14ac:dyDescent="0.3">
      <c r="A4324" s="1" t="s">
        <v>75</v>
      </c>
      <c r="B4324" s="1" t="s">
        <v>5773</v>
      </c>
      <c r="C4324" s="1">
        <v>1</v>
      </c>
      <c r="D4324" s="1" t="s">
        <v>7185</v>
      </c>
      <c r="E4324" s="1">
        <v>4</v>
      </c>
      <c r="F4324" s="1" t="s">
        <v>7514</v>
      </c>
      <c r="G4324" s="1" t="s">
        <v>5814</v>
      </c>
      <c r="H4324" s="1" t="e">
        <f>-----CCCGCTCGCCGGCGGCCTGTCACACTCACACCATG</f>
        <v>#NAME?</v>
      </c>
      <c r="I4324" s="1" t="b">
        <v>0</v>
      </c>
      <c r="J4324" s="1">
        <v>0</v>
      </c>
      <c r="K4324" s="1">
        <v>14</v>
      </c>
      <c r="L4324" s="1">
        <v>3</v>
      </c>
      <c r="M4324" s="1">
        <v>69</v>
      </c>
      <c r="N4324" s="1">
        <v>31.797235023041399</v>
      </c>
      <c r="O4324" s="1" t="s">
        <v>7492</v>
      </c>
    </row>
    <row r="4325" spans="1:15" x14ac:dyDescent="0.3">
      <c r="A4325" s="1" t="s">
        <v>75</v>
      </c>
      <c r="B4325" s="1" t="s">
        <v>5773</v>
      </c>
      <c r="C4325" s="1">
        <v>1</v>
      </c>
      <c r="D4325" s="1" t="s">
        <v>7185</v>
      </c>
      <c r="E4325" s="1">
        <v>4</v>
      </c>
      <c r="F4325" s="1" t="s">
        <v>7514</v>
      </c>
      <c r="G4325" s="1" t="s">
        <v>5814</v>
      </c>
      <c r="H4325" s="1" t="s">
        <v>7503</v>
      </c>
      <c r="I4325" s="1" t="b">
        <v>1</v>
      </c>
      <c r="J4325" s="1">
        <v>0</v>
      </c>
      <c r="K4325" s="1">
        <v>0</v>
      </c>
      <c r="L4325" s="1">
        <v>0</v>
      </c>
      <c r="M4325" s="1">
        <v>31</v>
      </c>
      <c r="N4325" s="1">
        <v>14.285714285714199</v>
      </c>
      <c r="O4325" s="1" t="s">
        <v>7504</v>
      </c>
    </row>
    <row r="4326" spans="1:15" x14ac:dyDescent="0.3">
      <c r="A4326" s="1" t="s">
        <v>75</v>
      </c>
      <c r="B4326" s="1" t="s">
        <v>5773</v>
      </c>
      <c r="C4326" s="1">
        <v>1</v>
      </c>
      <c r="D4326" s="1" t="s">
        <v>7185</v>
      </c>
      <c r="E4326" s="1">
        <v>4</v>
      </c>
      <c r="F4326" s="1" t="s">
        <v>7514</v>
      </c>
      <c r="G4326" s="1" t="s">
        <v>5814</v>
      </c>
      <c r="H4326" s="1" t="e">
        <f>-----CCCGCTCGCCGGCGGCCTGTCACACTCACACCATG</f>
        <v>#NAME?</v>
      </c>
      <c r="I4326" s="1" t="b">
        <v>0</v>
      </c>
      <c r="J4326" s="1">
        <v>0</v>
      </c>
      <c r="K4326" s="1">
        <v>5</v>
      </c>
      <c r="L4326" s="1">
        <v>3</v>
      </c>
      <c r="M4326" s="1">
        <v>22</v>
      </c>
      <c r="N4326" s="1">
        <v>10.138248847926199</v>
      </c>
      <c r="O4326" s="1" t="s">
        <v>7492</v>
      </c>
    </row>
    <row r="4327" spans="1:15" x14ac:dyDescent="0.3">
      <c r="A4327" s="1" t="s">
        <v>75</v>
      </c>
      <c r="B4327" s="1" t="s">
        <v>5773</v>
      </c>
      <c r="C4327" s="1">
        <v>1</v>
      </c>
      <c r="D4327" s="1" t="s">
        <v>7185</v>
      </c>
      <c r="E4327" s="1">
        <v>4</v>
      </c>
      <c r="F4327" s="1" t="s">
        <v>7514</v>
      </c>
      <c r="G4327" s="1" t="s">
        <v>5814</v>
      </c>
      <c r="H4327" s="1" t="e">
        <f>-------CGCTCGCCGGCGGCCTGTCACACTCACACCATG</f>
        <v>#NAME?</v>
      </c>
      <c r="I4327" s="1" t="b">
        <v>0</v>
      </c>
      <c r="J4327" s="1">
        <v>0</v>
      </c>
      <c r="K4327" s="1">
        <v>28</v>
      </c>
      <c r="L4327" s="1">
        <v>1</v>
      </c>
      <c r="M4327" s="1">
        <v>18</v>
      </c>
      <c r="N4327" s="1">
        <v>8.2949308755760303</v>
      </c>
      <c r="O4327" s="1" t="s">
        <v>7492</v>
      </c>
    </row>
    <row r="4328" spans="1:15" x14ac:dyDescent="0.3">
      <c r="A4328" s="1" t="s">
        <v>75</v>
      </c>
      <c r="B4328" s="1" t="s">
        <v>5773</v>
      </c>
      <c r="C4328" s="1">
        <v>1</v>
      </c>
      <c r="D4328" s="1" t="s">
        <v>7185</v>
      </c>
      <c r="E4328" s="1">
        <v>4</v>
      </c>
      <c r="F4328" s="1" t="s">
        <v>7514</v>
      </c>
      <c r="G4328" s="1" t="s">
        <v>5840</v>
      </c>
      <c r="H4328" s="1" t="s">
        <v>7503</v>
      </c>
      <c r="I4328" s="1" t="b">
        <v>0</v>
      </c>
      <c r="J4328" s="1">
        <v>5</v>
      </c>
      <c r="K4328" s="1">
        <v>0</v>
      </c>
      <c r="L4328" s="1">
        <v>0</v>
      </c>
      <c r="M4328" s="1">
        <v>5</v>
      </c>
      <c r="N4328" s="1">
        <v>2.3041474654377798</v>
      </c>
      <c r="O4328" s="1" t="s">
        <v>7515</v>
      </c>
    </row>
    <row r="4329" spans="1:15" x14ac:dyDescent="0.3">
      <c r="A4329" s="1" t="s">
        <v>75</v>
      </c>
      <c r="B4329" s="1" t="s">
        <v>5773</v>
      </c>
      <c r="C4329" s="1">
        <v>1</v>
      </c>
      <c r="D4329" s="1" t="s">
        <v>7185</v>
      </c>
      <c r="E4329" s="1">
        <v>4</v>
      </c>
      <c r="F4329" s="1" t="s">
        <v>7514</v>
      </c>
      <c r="G4329" s="1" t="s">
        <v>5834</v>
      </c>
      <c r="H4329" s="1" t="e">
        <f>----CCCGCTC-GCCGGCGGCCTGTCACACTCACACCATG</f>
        <v>#NAME?</v>
      </c>
      <c r="I4329" s="1" t="b">
        <v>0</v>
      </c>
      <c r="J4329" s="1">
        <v>0</v>
      </c>
      <c r="K4329" s="1">
        <v>6</v>
      </c>
      <c r="L4329" s="1">
        <v>3</v>
      </c>
      <c r="M4329" s="1">
        <v>5</v>
      </c>
      <c r="N4329" s="1">
        <v>2.3041474654377798</v>
      </c>
      <c r="O4329" s="1" t="s">
        <v>7491</v>
      </c>
    </row>
    <row r="4330" spans="1:15" x14ac:dyDescent="0.3">
      <c r="A4330" s="1" t="s">
        <v>75</v>
      </c>
      <c r="B4330" s="1" t="s">
        <v>5773</v>
      </c>
      <c r="C4330" s="1">
        <v>1</v>
      </c>
      <c r="D4330" s="1" t="s">
        <v>7185</v>
      </c>
      <c r="E4330" s="1">
        <v>4</v>
      </c>
      <c r="F4330" s="1" t="s">
        <v>7514</v>
      </c>
      <c r="G4330" s="1" t="s">
        <v>5834</v>
      </c>
      <c r="H4330" s="1" t="e">
        <f>----CCCGCTC-GCCGGCGGCCTGTCACACTCACACCATG</f>
        <v>#NAME?</v>
      </c>
      <c r="I4330" s="1" t="b">
        <v>0</v>
      </c>
      <c r="J4330" s="1">
        <v>0</v>
      </c>
      <c r="K4330" s="1">
        <v>15</v>
      </c>
      <c r="L4330" s="1">
        <v>3</v>
      </c>
      <c r="M4330" s="1">
        <v>4</v>
      </c>
      <c r="N4330" s="1">
        <v>1.84331797235023</v>
      </c>
      <c r="O4330" s="1" t="s">
        <v>7491</v>
      </c>
    </row>
    <row r="4331" spans="1:15" x14ac:dyDescent="0.3">
      <c r="A4331" s="1" t="s">
        <v>75</v>
      </c>
      <c r="B4331" s="1" t="s">
        <v>5773</v>
      </c>
      <c r="C4331" s="1">
        <v>1</v>
      </c>
      <c r="D4331" s="1" t="s">
        <v>7185</v>
      </c>
      <c r="E4331" s="1">
        <v>4</v>
      </c>
      <c r="F4331" s="1" t="s">
        <v>7514</v>
      </c>
      <c r="G4331" s="1" t="s">
        <v>5814</v>
      </c>
      <c r="H4331" s="1" t="s">
        <v>7503</v>
      </c>
      <c r="I4331" s="1" t="b">
        <v>0</v>
      </c>
      <c r="J4331" s="1">
        <v>11</v>
      </c>
      <c r="K4331" s="1">
        <v>0</v>
      </c>
      <c r="L4331" s="1">
        <v>0</v>
      </c>
      <c r="M4331" s="1">
        <v>3</v>
      </c>
      <c r="N4331" s="1">
        <v>1.3824884792626699</v>
      </c>
      <c r="O4331" s="1" t="e">
        <f>---------ctcgccggcggcctgtcacactcacaccatg</f>
        <v>#NAME?</v>
      </c>
    </row>
    <row r="4332" spans="1:15" x14ac:dyDescent="0.3">
      <c r="A4332" s="1" t="s">
        <v>75</v>
      </c>
      <c r="B4332" s="1" t="s">
        <v>5773</v>
      </c>
      <c r="C4332" s="1">
        <v>1</v>
      </c>
      <c r="D4332" s="1" t="s">
        <v>7185</v>
      </c>
      <c r="E4332" s="1">
        <v>5</v>
      </c>
      <c r="F4332" s="1" t="s">
        <v>7516</v>
      </c>
      <c r="G4332" s="1" t="s">
        <v>5814</v>
      </c>
      <c r="H4332" s="1" t="s">
        <v>7503</v>
      </c>
      <c r="I4332" s="1" t="b">
        <v>1</v>
      </c>
      <c r="J4332" s="1">
        <v>0</v>
      </c>
      <c r="K4332" s="1">
        <v>0</v>
      </c>
      <c r="L4332" s="1">
        <v>0</v>
      </c>
      <c r="M4332" s="1">
        <v>3</v>
      </c>
      <c r="N4332" s="1">
        <v>18.75</v>
      </c>
      <c r="O4332" s="1" t="s">
        <v>7504</v>
      </c>
    </row>
    <row r="4333" spans="1:15" x14ac:dyDescent="0.3">
      <c r="A4333" s="1" t="s">
        <v>75</v>
      </c>
      <c r="B4333" s="1" t="s">
        <v>5773</v>
      </c>
      <c r="C4333" s="1">
        <v>1</v>
      </c>
      <c r="D4333" s="1" t="s">
        <v>7185</v>
      </c>
      <c r="E4333" s="1">
        <v>5</v>
      </c>
      <c r="F4333" s="1" t="s">
        <v>7516</v>
      </c>
      <c r="G4333" s="1" t="s">
        <v>5834</v>
      </c>
      <c r="H4333" s="1" t="s">
        <v>7517</v>
      </c>
      <c r="I4333" s="1" t="b">
        <v>0</v>
      </c>
      <c r="J4333" s="1">
        <v>0</v>
      </c>
      <c r="K4333" s="1">
        <v>13</v>
      </c>
      <c r="L4333" s="1">
        <v>4</v>
      </c>
      <c r="M4333" s="1">
        <v>3</v>
      </c>
      <c r="N4333" s="1">
        <v>18.75</v>
      </c>
      <c r="O4333" s="1" t="s">
        <v>7518</v>
      </c>
    </row>
    <row r="4334" spans="1:15" x14ac:dyDescent="0.3">
      <c r="A4334" s="1" t="s">
        <v>75</v>
      </c>
      <c r="B4334" s="1" t="s">
        <v>5773</v>
      </c>
      <c r="C4334" s="1">
        <v>1</v>
      </c>
      <c r="D4334" s="1" t="s">
        <v>7185</v>
      </c>
      <c r="E4334" s="1">
        <v>5</v>
      </c>
      <c r="F4334" s="1" t="s">
        <v>7516</v>
      </c>
      <c r="G4334" s="1" t="s">
        <v>5814</v>
      </c>
      <c r="H4334" s="1" t="e">
        <f>-----CCCGCTCGCCGGCGGCCTGTCACACTCACACCATG</f>
        <v>#NAME?</v>
      </c>
      <c r="I4334" s="1" t="b">
        <v>0</v>
      </c>
      <c r="J4334" s="1">
        <v>0</v>
      </c>
      <c r="K4334" s="1">
        <v>5</v>
      </c>
      <c r="L4334" s="1">
        <v>3</v>
      </c>
      <c r="M4334" s="1">
        <v>3</v>
      </c>
      <c r="N4334" s="1">
        <v>18.75</v>
      </c>
      <c r="O4334" s="1" t="s">
        <v>7492</v>
      </c>
    </row>
    <row r="4335" spans="1:15" x14ac:dyDescent="0.3">
      <c r="A4335" s="1" t="s">
        <v>75</v>
      </c>
      <c r="B4335" s="1" t="s">
        <v>5773</v>
      </c>
      <c r="C4335" s="1">
        <v>1</v>
      </c>
      <c r="D4335" s="1" t="s">
        <v>7185</v>
      </c>
      <c r="E4335" s="1">
        <v>5</v>
      </c>
      <c r="F4335" s="1" t="s">
        <v>7516</v>
      </c>
      <c r="G4335" s="1" t="s">
        <v>5814</v>
      </c>
      <c r="H4335" s="1" t="e">
        <f>-----CCCGCTCGCCGGCGGCCTGTCACACTCACACCATG</f>
        <v>#NAME?</v>
      </c>
      <c r="I4335" s="1" t="b">
        <v>0</v>
      </c>
      <c r="J4335" s="1">
        <v>0</v>
      </c>
      <c r="K4335" s="1">
        <v>14</v>
      </c>
      <c r="L4335" s="1">
        <v>3</v>
      </c>
      <c r="M4335" s="1">
        <v>2</v>
      </c>
      <c r="N4335" s="1">
        <v>12.5</v>
      </c>
      <c r="O4335" s="1" t="s">
        <v>7492</v>
      </c>
    </row>
    <row r="4336" spans="1:15" x14ac:dyDescent="0.3">
      <c r="A4336" s="1" t="s">
        <v>75</v>
      </c>
      <c r="B4336" s="1" t="s">
        <v>5773</v>
      </c>
      <c r="C4336" s="1">
        <v>1</v>
      </c>
      <c r="D4336" s="1" t="s">
        <v>7185</v>
      </c>
      <c r="E4336" s="1">
        <v>5</v>
      </c>
      <c r="F4336" s="1" t="s">
        <v>7516</v>
      </c>
      <c r="G4336" s="1" t="s">
        <v>5908</v>
      </c>
      <c r="H4336" s="1" t="s">
        <v>7519</v>
      </c>
      <c r="I4336" s="1" t="b">
        <v>0</v>
      </c>
      <c r="J4336" s="1">
        <v>4</v>
      </c>
      <c r="K4336" s="1">
        <v>26</v>
      </c>
      <c r="L4336" s="1">
        <v>7</v>
      </c>
      <c r="M4336" s="1">
        <v>1</v>
      </c>
      <c r="N4336" s="1">
        <v>6.25</v>
      </c>
      <c r="O4336" s="1" t="e">
        <f>-atCaTGc-ctAgTcTgTgggctcggagatgtgtataaga</f>
        <v>#NAME?</v>
      </c>
    </row>
    <row r="4337" spans="1:15" x14ac:dyDescent="0.3">
      <c r="A4337" s="1" t="s">
        <v>75</v>
      </c>
      <c r="B4337" s="1" t="s">
        <v>5773</v>
      </c>
      <c r="C4337" s="1">
        <v>1</v>
      </c>
      <c r="D4337" s="1" t="s">
        <v>7185</v>
      </c>
      <c r="E4337" s="1">
        <v>5</v>
      </c>
      <c r="F4337" s="1" t="s">
        <v>7516</v>
      </c>
      <c r="G4337" s="1" t="s">
        <v>5834</v>
      </c>
      <c r="H4337" s="1" t="s">
        <v>7519</v>
      </c>
      <c r="I4337" s="1" t="b">
        <v>0</v>
      </c>
      <c r="J4337" s="1">
        <v>1</v>
      </c>
      <c r="K4337" s="1">
        <v>20</v>
      </c>
      <c r="L4337" s="1">
        <v>12</v>
      </c>
      <c r="M4337" s="1">
        <v>1</v>
      </c>
      <c r="N4337" s="1">
        <v>6.25</v>
      </c>
      <c r="O4337" s="1" t="s">
        <v>7520</v>
      </c>
    </row>
    <row r="4338" spans="1:15" x14ac:dyDescent="0.3">
      <c r="A4338" s="1" t="s">
        <v>75</v>
      </c>
      <c r="B4338" s="1" t="s">
        <v>5773</v>
      </c>
      <c r="C4338" s="1">
        <v>1</v>
      </c>
      <c r="D4338" s="1" t="s">
        <v>7185</v>
      </c>
      <c r="E4338" s="1">
        <v>5</v>
      </c>
      <c r="F4338" s="1" t="s">
        <v>7516</v>
      </c>
      <c r="G4338" s="1" t="s">
        <v>5814</v>
      </c>
      <c r="H4338" s="1" t="e">
        <f>-------------CCGGCGGCCTGTCACACTCACACCATG</f>
        <v>#NAME?</v>
      </c>
      <c r="I4338" s="1" t="b">
        <v>0</v>
      </c>
      <c r="J4338" s="1">
        <v>0</v>
      </c>
      <c r="K4338" s="1">
        <v>18</v>
      </c>
      <c r="L4338" s="1">
        <v>4</v>
      </c>
      <c r="M4338" s="1">
        <v>1</v>
      </c>
      <c r="N4338" s="1">
        <v>6.25</v>
      </c>
      <c r="O4338" s="1" t="s">
        <v>7521</v>
      </c>
    </row>
    <row r="4339" spans="1:15" x14ac:dyDescent="0.3">
      <c r="A4339" s="1" t="s">
        <v>75</v>
      </c>
      <c r="B4339" s="1" t="s">
        <v>5773</v>
      </c>
      <c r="C4339" s="1">
        <v>1</v>
      </c>
      <c r="D4339" s="1" t="s">
        <v>7185</v>
      </c>
      <c r="E4339" s="1">
        <v>5</v>
      </c>
      <c r="F4339" s="1" t="s">
        <v>7516</v>
      </c>
      <c r="G4339" s="1" t="s">
        <v>5814</v>
      </c>
      <c r="H4339" s="1" t="e">
        <f>-------CGCTCGCCGGCGGCCTGTCACACTCACACCATG</f>
        <v>#NAME?</v>
      </c>
      <c r="I4339" s="1" t="b">
        <v>0</v>
      </c>
      <c r="J4339" s="1">
        <v>0</v>
      </c>
      <c r="K4339" s="1">
        <v>28</v>
      </c>
      <c r="L4339" s="1">
        <v>1</v>
      </c>
      <c r="M4339" s="1">
        <v>1</v>
      </c>
      <c r="N4339" s="1">
        <v>6.25</v>
      </c>
      <c r="O4339" s="1" t="s">
        <v>7492</v>
      </c>
    </row>
    <row r="4340" spans="1:15" x14ac:dyDescent="0.3">
      <c r="A4340" s="1" t="s">
        <v>75</v>
      </c>
      <c r="B4340" s="1" t="s">
        <v>5773</v>
      </c>
      <c r="C4340" s="1">
        <v>1</v>
      </c>
      <c r="D4340" s="1" t="s">
        <v>7185</v>
      </c>
      <c r="E4340" s="1">
        <v>5</v>
      </c>
      <c r="F4340" s="1" t="s">
        <v>7516</v>
      </c>
      <c r="G4340" s="1" t="s">
        <v>5834</v>
      </c>
      <c r="H4340" s="1" t="e">
        <f>----CCCGCTC-GCCGGCGGCCTGTCACACTCACACCATG</f>
        <v>#NAME?</v>
      </c>
      <c r="I4340" s="1" t="b">
        <v>0</v>
      </c>
      <c r="J4340" s="1">
        <v>0</v>
      </c>
      <c r="K4340" s="1">
        <v>15</v>
      </c>
      <c r="L4340" s="1">
        <v>3</v>
      </c>
      <c r="M4340" s="1">
        <v>1</v>
      </c>
      <c r="N4340" s="1">
        <v>6.25</v>
      </c>
      <c r="O4340" s="1" t="s">
        <v>7491</v>
      </c>
    </row>
    <row r="4341" spans="1:15" x14ac:dyDescent="0.3">
      <c r="A4341" s="1" t="s">
        <v>75</v>
      </c>
      <c r="B4341" s="1" t="s">
        <v>5773</v>
      </c>
      <c r="C4341" s="1">
        <v>1</v>
      </c>
      <c r="D4341" s="1" t="s">
        <v>7185</v>
      </c>
      <c r="E4341" s="1">
        <v>6</v>
      </c>
      <c r="F4341" s="1" t="s">
        <v>7522</v>
      </c>
      <c r="G4341" s="1" t="s">
        <v>5814</v>
      </c>
      <c r="H4341" s="1" t="s">
        <v>7503</v>
      </c>
      <c r="I4341" s="1" t="b">
        <v>1</v>
      </c>
      <c r="J4341" s="1">
        <v>0</v>
      </c>
      <c r="K4341" s="1">
        <v>0</v>
      </c>
      <c r="L4341" s="1">
        <v>0</v>
      </c>
      <c r="M4341" s="1">
        <v>92</v>
      </c>
      <c r="N4341" s="1">
        <v>64.335664335664305</v>
      </c>
      <c r="O4341" s="1" t="s">
        <v>7504</v>
      </c>
    </row>
    <row r="4342" spans="1:15" x14ac:dyDescent="0.3">
      <c r="A4342" s="1" t="s">
        <v>75</v>
      </c>
      <c r="B4342" s="1" t="s">
        <v>5773</v>
      </c>
      <c r="C4342" s="1">
        <v>1</v>
      </c>
      <c r="D4342" s="1" t="s">
        <v>7185</v>
      </c>
      <c r="E4342" s="1">
        <v>6</v>
      </c>
      <c r="F4342" s="1" t="s">
        <v>7522</v>
      </c>
      <c r="G4342" s="1" t="s">
        <v>5803</v>
      </c>
      <c r="H4342" s="1" t="s">
        <v>7497</v>
      </c>
      <c r="I4342" s="1" t="b">
        <v>0</v>
      </c>
      <c r="J4342" s="1">
        <v>0</v>
      </c>
      <c r="K4342" s="1">
        <v>1</v>
      </c>
      <c r="L4342" s="1">
        <v>0</v>
      </c>
      <c r="M4342" s="1">
        <v>16</v>
      </c>
      <c r="N4342" s="1">
        <v>11.188811188811099</v>
      </c>
      <c r="O4342" s="1" t="s">
        <v>7510</v>
      </c>
    </row>
    <row r="4343" spans="1:15" x14ac:dyDescent="0.3">
      <c r="A4343" s="1" t="s">
        <v>75</v>
      </c>
      <c r="B4343" s="1" t="s">
        <v>5773</v>
      </c>
      <c r="C4343" s="1">
        <v>1</v>
      </c>
      <c r="D4343" s="1" t="s">
        <v>7185</v>
      </c>
      <c r="E4343" s="1">
        <v>6</v>
      </c>
      <c r="F4343" s="1" t="s">
        <v>7522</v>
      </c>
      <c r="G4343" s="1" t="s">
        <v>5834</v>
      </c>
      <c r="H4343" s="1" t="s">
        <v>7523</v>
      </c>
      <c r="I4343" s="1" t="b">
        <v>0</v>
      </c>
      <c r="J4343" s="1">
        <v>0</v>
      </c>
      <c r="K4343" s="1">
        <v>7</v>
      </c>
      <c r="L4343" s="1">
        <v>19</v>
      </c>
      <c r="M4343" s="1">
        <v>4</v>
      </c>
      <c r="N4343" s="1">
        <v>2.79720279720279</v>
      </c>
      <c r="O4343" s="1" t="s">
        <v>7524</v>
      </c>
    </row>
    <row r="4344" spans="1:15" x14ac:dyDescent="0.3">
      <c r="A4344" s="1" t="s">
        <v>75</v>
      </c>
      <c r="B4344" s="1" t="s">
        <v>5773</v>
      </c>
      <c r="C4344" s="1">
        <v>1</v>
      </c>
      <c r="D4344" s="1" t="s">
        <v>7185</v>
      </c>
      <c r="E4344" s="1">
        <v>6</v>
      </c>
      <c r="F4344" s="1" t="s">
        <v>7522</v>
      </c>
      <c r="G4344" s="1" t="s">
        <v>5908</v>
      </c>
      <c r="H4344" s="1" t="s">
        <v>7503</v>
      </c>
      <c r="I4344" s="1" t="b">
        <v>0</v>
      </c>
      <c r="J4344" s="1">
        <v>0</v>
      </c>
      <c r="K4344" s="1">
        <v>0</v>
      </c>
      <c r="L4344" s="1">
        <v>1</v>
      </c>
      <c r="M4344" s="1">
        <v>3</v>
      </c>
      <c r="N4344" s="1">
        <v>2.0979020979020899</v>
      </c>
      <c r="O4344" s="1" t="s">
        <v>7513</v>
      </c>
    </row>
    <row r="4345" spans="1:15" x14ac:dyDescent="0.3">
      <c r="A4345" s="1" t="s">
        <v>75</v>
      </c>
      <c r="B4345" s="1" t="s">
        <v>5773</v>
      </c>
      <c r="C4345" s="1">
        <v>1</v>
      </c>
      <c r="D4345" s="1" t="s">
        <v>7185</v>
      </c>
      <c r="E4345" s="1">
        <v>7</v>
      </c>
      <c r="F4345" s="1" t="s">
        <v>7525</v>
      </c>
      <c r="G4345" s="1" t="s">
        <v>5814</v>
      </c>
      <c r="H4345" s="1" t="s">
        <v>7503</v>
      </c>
      <c r="I4345" s="1" t="b">
        <v>1</v>
      </c>
      <c r="J4345" s="1">
        <v>0</v>
      </c>
      <c r="K4345" s="1">
        <v>0</v>
      </c>
      <c r="L4345" s="1">
        <v>0</v>
      </c>
      <c r="M4345" s="1">
        <v>41</v>
      </c>
      <c r="N4345" s="1">
        <v>36.936936936936902</v>
      </c>
      <c r="O4345" s="1" t="s">
        <v>7504</v>
      </c>
    </row>
    <row r="4346" spans="1:15" x14ac:dyDescent="0.3">
      <c r="A4346" s="1" t="s">
        <v>75</v>
      </c>
      <c r="B4346" s="1" t="s">
        <v>5773</v>
      </c>
      <c r="C4346" s="1">
        <v>1</v>
      </c>
      <c r="D4346" s="1" t="s">
        <v>7185</v>
      </c>
      <c r="E4346" s="1">
        <v>7</v>
      </c>
      <c r="F4346" s="1" t="s">
        <v>7525</v>
      </c>
      <c r="G4346" s="1" t="s">
        <v>5814</v>
      </c>
      <c r="H4346" s="1" t="e">
        <f>-----CCCGCTCGCCGGCGGCCTGTCACACTCACACCATG</f>
        <v>#NAME?</v>
      </c>
      <c r="I4346" s="1" t="b">
        <v>0</v>
      </c>
      <c r="J4346" s="1">
        <v>0</v>
      </c>
      <c r="K4346" s="1">
        <v>14</v>
      </c>
      <c r="L4346" s="1">
        <v>3</v>
      </c>
      <c r="M4346" s="1">
        <v>13</v>
      </c>
      <c r="N4346" s="1">
        <v>11.7117117117117</v>
      </c>
      <c r="O4346" s="1" t="s">
        <v>7492</v>
      </c>
    </row>
    <row r="4347" spans="1:15" x14ac:dyDescent="0.3">
      <c r="A4347" s="1" t="s">
        <v>75</v>
      </c>
      <c r="B4347" s="1" t="s">
        <v>5773</v>
      </c>
      <c r="C4347" s="1">
        <v>1</v>
      </c>
      <c r="D4347" s="1" t="s">
        <v>7185</v>
      </c>
      <c r="E4347" s="1">
        <v>7</v>
      </c>
      <c r="F4347" s="1" t="s">
        <v>7525</v>
      </c>
      <c r="G4347" s="1" t="s">
        <v>5834</v>
      </c>
      <c r="H4347" s="1" t="s">
        <v>7526</v>
      </c>
      <c r="I4347" s="1" t="b">
        <v>0</v>
      </c>
      <c r="J4347" s="1">
        <v>0</v>
      </c>
      <c r="K4347" s="1">
        <v>13</v>
      </c>
      <c r="L4347" s="1">
        <v>8</v>
      </c>
      <c r="M4347" s="1">
        <v>4</v>
      </c>
      <c r="N4347" s="1">
        <v>3.6036036036036001</v>
      </c>
      <c r="O4347" s="1" t="s">
        <v>7527</v>
      </c>
    </row>
    <row r="4348" spans="1:15" x14ac:dyDescent="0.3">
      <c r="A4348" s="1" t="s">
        <v>75</v>
      </c>
      <c r="B4348" s="1" t="s">
        <v>5773</v>
      </c>
      <c r="C4348" s="1">
        <v>1</v>
      </c>
      <c r="D4348" s="1" t="s">
        <v>7185</v>
      </c>
      <c r="E4348" s="1">
        <v>7</v>
      </c>
      <c r="F4348" s="1" t="s">
        <v>7525</v>
      </c>
      <c r="G4348" s="1" t="s">
        <v>5834</v>
      </c>
      <c r="H4348" s="1" t="s">
        <v>7528</v>
      </c>
      <c r="I4348" s="1" t="b">
        <v>0</v>
      </c>
      <c r="J4348" s="1">
        <v>6</v>
      </c>
      <c r="K4348" s="1">
        <v>1</v>
      </c>
      <c r="L4348" s="1">
        <v>1</v>
      </c>
      <c r="M4348" s="1">
        <v>3</v>
      </c>
      <c r="N4348" s="1">
        <v>2.7027027027027</v>
      </c>
      <c r="O4348" s="1" t="s">
        <v>7529</v>
      </c>
    </row>
    <row r="4349" spans="1:15" x14ac:dyDescent="0.3">
      <c r="A4349" s="1" t="s">
        <v>75</v>
      </c>
      <c r="B4349" s="1" t="s">
        <v>5773</v>
      </c>
      <c r="C4349" s="1">
        <v>1</v>
      </c>
      <c r="D4349" s="1" t="s">
        <v>7185</v>
      </c>
      <c r="E4349" s="1">
        <v>7</v>
      </c>
      <c r="F4349" s="1" t="s">
        <v>7525</v>
      </c>
      <c r="G4349" s="1" t="s">
        <v>5834</v>
      </c>
      <c r="H4349" s="1" t="s">
        <v>7530</v>
      </c>
      <c r="I4349" s="1" t="b">
        <v>0</v>
      </c>
      <c r="J4349" s="1">
        <v>0</v>
      </c>
      <c r="K4349" s="1">
        <v>6</v>
      </c>
      <c r="L4349" s="1">
        <v>8</v>
      </c>
      <c r="M4349" s="1">
        <v>3</v>
      </c>
      <c r="N4349" s="1">
        <v>2.7027027027027</v>
      </c>
      <c r="O4349" s="1" t="s">
        <v>7531</v>
      </c>
    </row>
    <row r="4350" spans="1:15" x14ac:dyDescent="0.3">
      <c r="A4350" s="1" t="s">
        <v>75</v>
      </c>
      <c r="B4350" s="1" t="s">
        <v>5773</v>
      </c>
      <c r="C4350" s="1">
        <v>1</v>
      </c>
      <c r="D4350" s="1" t="s">
        <v>7185</v>
      </c>
      <c r="E4350" s="1">
        <v>7</v>
      </c>
      <c r="F4350" s="1" t="s">
        <v>7525</v>
      </c>
      <c r="G4350" s="1" t="s">
        <v>5814</v>
      </c>
      <c r="H4350" s="1" t="e">
        <f>-----CCCGCTCGCCGGCGGCCTGTCACACTCACACCATG</f>
        <v>#NAME?</v>
      </c>
      <c r="I4350" s="1" t="b">
        <v>0</v>
      </c>
      <c r="J4350" s="1">
        <v>3</v>
      </c>
      <c r="K4350" s="1">
        <v>14</v>
      </c>
      <c r="L4350" s="1">
        <v>3</v>
      </c>
      <c r="M4350" s="1">
        <v>3</v>
      </c>
      <c r="N4350" s="1">
        <v>2.7027027027027</v>
      </c>
      <c r="O4350" s="1" t="s">
        <v>7499</v>
      </c>
    </row>
    <row r="4351" spans="1:15" x14ac:dyDescent="0.3">
      <c r="A4351" s="1" t="s">
        <v>75</v>
      </c>
      <c r="B4351" s="1" t="s">
        <v>5773</v>
      </c>
      <c r="C4351" s="1">
        <v>1</v>
      </c>
      <c r="D4351" s="1" t="s">
        <v>7185</v>
      </c>
      <c r="E4351" s="1">
        <v>7</v>
      </c>
      <c r="F4351" s="1" t="s">
        <v>7525</v>
      </c>
      <c r="G4351" s="1" t="s">
        <v>5834</v>
      </c>
      <c r="H4351" s="1" t="e">
        <f>--CGCTCGC-----CGGCGGCCTGTCACACTCACACCATG</f>
        <v>#NAME?</v>
      </c>
      <c r="I4351" s="1" t="b">
        <v>0</v>
      </c>
      <c r="J4351" s="1">
        <v>0</v>
      </c>
      <c r="K4351" s="1">
        <v>15</v>
      </c>
      <c r="L4351" s="1">
        <v>5</v>
      </c>
      <c r="M4351" s="1">
        <v>2</v>
      </c>
      <c r="N4351" s="1">
        <v>1.8018018018018001</v>
      </c>
      <c r="O4351" s="1" t="s">
        <v>7532</v>
      </c>
    </row>
    <row r="4352" spans="1:15" x14ac:dyDescent="0.3">
      <c r="A4352" s="1" t="s">
        <v>75</v>
      </c>
      <c r="B4352" s="1" t="s">
        <v>5773</v>
      </c>
      <c r="C4352" s="1">
        <v>1</v>
      </c>
      <c r="D4352" s="1" t="s">
        <v>7185</v>
      </c>
      <c r="E4352" s="1">
        <v>7</v>
      </c>
      <c r="F4352" s="1" t="s">
        <v>7525</v>
      </c>
      <c r="G4352" s="1" t="s">
        <v>5834</v>
      </c>
      <c r="H4352" s="1" t="e">
        <f>----CCCGCTC-GCCGGCGGCCTGTCACACTCACACCATG</f>
        <v>#NAME?</v>
      </c>
      <c r="I4352" s="1" t="b">
        <v>0</v>
      </c>
      <c r="J4352" s="1">
        <v>0</v>
      </c>
      <c r="K4352" s="1">
        <v>15</v>
      </c>
      <c r="L4352" s="1">
        <v>3</v>
      </c>
      <c r="M4352" s="1">
        <v>2</v>
      </c>
      <c r="N4352" s="1">
        <v>1.8018018018018001</v>
      </c>
      <c r="O4352" s="1" t="s">
        <v>7493</v>
      </c>
    </row>
    <row r="4353" spans="1:15" x14ac:dyDescent="0.3">
      <c r="A4353" s="1" t="s">
        <v>75</v>
      </c>
      <c r="B4353" s="1" t="s">
        <v>5773</v>
      </c>
      <c r="C4353" s="1">
        <v>1</v>
      </c>
      <c r="D4353" s="1" t="s">
        <v>7185</v>
      </c>
      <c r="E4353" s="1">
        <v>7</v>
      </c>
      <c r="F4353" s="1" t="s">
        <v>7525</v>
      </c>
      <c r="G4353" s="1" t="s">
        <v>5834</v>
      </c>
      <c r="H4353" s="1" t="s">
        <v>7503</v>
      </c>
      <c r="I4353" s="1" t="b">
        <v>0</v>
      </c>
      <c r="J4353" s="1">
        <v>7</v>
      </c>
      <c r="K4353" s="1">
        <v>0</v>
      </c>
      <c r="L4353" s="1">
        <v>0</v>
      </c>
      <c r="M4353" s="1">
        <v>2</v>
      </c>
      <c r="N4353" s="1">
        <v>1.8018018018018001</v>
      </c>
      <c r="O4353" s="1" t="s">
        <v>7533</v>
      </c>
    </row>
    <row r="4354" spans="1:15" x14ac:dyDescent="0.3">
      <c r="A4354" s="1" t="s">
        <v>75</v>
      </c>
      <c r="B4354" s="1" t="s">
        <v>5773</v>
      </c>
      <c r="C4354" s="1">
        <v>1</v>
      </c>
      <c r="D4354" s="1" t="s">
        <v>7185</v>
      </c>
      <c r="E4354" s="1">
        <v>7</v>
      </c>
      <c r="F4354" s="1" t="s">
        <v>7525</v>
      </c>
      <c r="G4354" s="1" t="s">
        <v>5814</v>
      </c>
      <c r="H4354" s="1" t="e">
        <f>-----CCCGCTCGCCGGCGGCCTGTCACACTCACACCATG</f>
        <v>#NAME?</v>
      </c>
      <c r="I4354" s="1" t="b">
        <v>0</v>
      </c>
      <c r="J4354" s="1">
        <v>2</v>
      </c>
      <c r="K4354" s="1">
        <v>14</v>
      </c>
      <c r="L4354" s="1">
        <v>3</v>
      </c>
      <c r="M4354" s="1">
        <v>2</v>
      </c>
      <c r="N4354" s="1">
        <v>1.8018018018018001</v>
      </c>
      <c r="O4354" s="1" t="s">
        <v>7534</v>
      </c>
    </row>
    <row r="4355" spans="1:15" x14ac:dyDescent="0.3">
      <c r="A4355" s="1" t="s">
        <v>75</v>
      </c>
      <c r="B4355" s="1" t="s">
        <v>5773</v>
      </c>
      <c r="C4355" s="1">
        <v>1</v>
      </c>
      <c r="D4355" s="1" t="s">
        <v>7185</v>
      </c>
      <c r="E4355" s="1">
        <v>7</v>
      </c>
      <c r="F4355" s="1" t="s">
        <v>7525</v>
      </c>
      <c r="G4355" s="1" t="s">
        <v>5810</v>
      </c>
      <c r="H4355" s="1" t="s">
        <v>7503</v>
      </c>
      <c r="I4355" s="1" t="b">
        <v>0</v>
      </c>
      <c r="J4355" s="1">
        <v>2</v>
      </c>
      <c r="K4355" s="1">
        <v>0</v>
      </c>
      <c r="L4355" s="1">
        <v>6</v>
      </c>
      <c r="M4355" s="1">
        <v>2</v>
      </c>
      <c r="N4355" s="1">
        <v>1.8018018018018001</v>
      </c>
      <c r="O4355" s="1" t="s">
        <v>7535</v>
      </c>
    </row>
    <row r="4356" spans="1:15" x14ac:dyDescent="0.3">
      <c r="A4356" s="1" t="s">
        <v>75</v>
      </c>
      <c r="B4356" s="1" t="s">
        <v>5773</v>
      </c>
      <c r="C4356" s="1">
        <v>1</v>
      </c>
      <c r="D4356" s="1" t="s">
        <v>7185</v>
      </c>
      <c r="E4356" s="1">
        <v>8</v>
      </c>
      <c r="F4356" s="1" t="s">
        <v>7536</v>
      </c>
      <c r="G4356" s="1" t="s">
        <v>5814</v>
      </c>
      <c r="H4356" s="1" t="s">
        <v>7503</v>
      </c>
      <c r="I4356" s="1" t="b">
        <v>1</v>
      </c>
      <c r="J4356" s="1">
        <v>0</v>
      </c>
      <c r="K4356" s="1">
        <v>0</v>
      </c>
      <c r="L4356" s="1">
        <v>0</v>
      </c>
      <c r="M4356" s="1">
        <v>53</v>
      </c>
      <c r="N4356" s="1">
        <v>30.113636363636299</v>
      </c>
      <c r="O4356" s="1" t="s">
        <v>7504</v>
      </c>
    </row>
    <row r="4357" spans="1:15" x14ac:dyDescent="0.3">
      <c r="A4357" s="1" t="s">
        <v>75</v>
      </c>
      <c r="B4357" s="1" t="s">
        <v>5773</v>
      </c>
      <c r="C4357" s="1">
        <v>1</v>
      </c>
      <c r="D4357" s="1" t="s">
        <v>7185</v>
      </c>
      <c r="E4357" s="1">
        <v>8</v>
      </c>
      <c r="F4357" s="1" t="s">
        <v>7536</v>
      </c>
      <c r="G4357" s="1" t="s">
        <v>5834</v>
      </c>
      <c r="H4357" s="1" t="e">
        <f>----CCCGCTC-GCCGGCGGCCTGTCACACTCACACCATG</f>
        <v>#NAME?</v>
      </c>
      <c r="I4357" s="1" t="b">
        <v>0</v>
      </c>
      <c r="J4357" s="1">
        <v>0</v>
      </c>
      <c r="K4357" s="1">
        <v>15</v>
      </c>
      <c r="L4357" s="1">
        <v>3</v>
      </c>
      <c r="M4357" s="1">
        <v>30</v>
      </c>
      <c r="N4357" s="1">
        <v>17.045454545454501</v>
      </c>
      <c r="O4357" s="1" t="s">
        <v>7491</v>
      </c>
    </row>
    <row r="4358" spans="1:15" x14ac:dyDescent="0.3">
      <c r="A4358" s="1" t="s">
        <v>75</v>
      </c>
      <c r="B4358" s="1" t="s">
        <v>5773</v>
      </c>
      <c r="C4358" s="1">
        <v>1</v>
      </c>
      <c r="D4358" s="1" t="s">
        <v>7185</v>
      </c>
      <c r="E4358" s="1">
        <v>8</v>
      </c>
      <c r="F4358" s="1" t="s">
        <v>7536</v>
      </c>
      <c r="G4358" s="1" t="s">
        <v>5834</v>
      </c>
      <c r="H4358" s="1" t="e">
        <f>----CCCGCTC-GCCGGCGGCCTGTCACACTCACACCATG</f>
        <v>#NAME?</v>
      </c>
      <c r="I4358" s="1" t="b">
        <v>0</v>
      </c>
      <c r="J4358" s="1">
        <v>0</v>
      </c>
      <c r="K4358" s="1">
        <v>6</v>
      </c>
      <c r="L4358" s="1">
        <v>3</v>
      </c>
      <c r="M4358" s="1">
        <v>16</v>
      </c>
      <c r="N4358" s="1">
        <v>9.0909090909090899</v>
      </c>
      <c r="O4358" s="1" t="s">
        <v>7491</v>
      </c>
    </row>
    <row r="4359" spans="1:15" x14ac:dyDescent="0.3">
      <c r="A4359" s="1" t="s">
        <v>75</v>
      </c>
      <c r="B4359" s="1" t="s">
        <v>5773</v>
      </c>
      <c r="C4359" s="1">
        <v>1</v>
      </c>
      <c r="D4359" s="1" t="s">
        <v>7185</v>
      </c>
      <c r="E4359" s="1">
        <v>8</v>
      </c>
      <c r="F4359" s="1" t="s">
        <v>7536</v>
      </c>
      <c r="G4359" s="1" t="s">
        <v>5834</v>
      </c>
      <c r="H4359" s="1" t="e">
        <f>------CGCTC-GCCGGCGGCCTGTCACACTCACACCATG</f>
        <v>#NAME?</v>
      </c>
      <c r="I4359" s="1" t="b">
        <v>0</v>
      </c>
      <c r="J4359" s="1">
        <v>0</v>
      </c>
      <c r="K4359" s="1">
        <v>29</v>
      </c>
      <c r="L4359" s="1">
        <v>1</v>
      </c>
      <c r="M4359" s="1">
        <v>15</v>
      </c>
      <c r="N4359" s="1">
        <v>8.5227272727272698</v>
      </c>
      <c r="O4359" s="1" t="s">
        <v>7491</v>
      </c>
    </row>
    <row r="4360" spans="1:15" x14ac:dyDescent="0.3">
      <c r="A4360" s="1" t="s">
        <v>75</v>
      </c>
      <c r="B4360" s="1" t="s">
        <v>5773</v>
      </c>
      <c r="C4360" s="1">
        <v>1</v>
      </c>
      <c r="D4360" s="1" t="s">
        <v>7185</v>
      </c>
      <c r="E4360" s="1">
        <v>8</v>
      </c>
      <c r="F4360" s="1" t="s">
        <v>7536</v>
      </c>
      <c r="G4360" s="1" t="s">
        <v>5814</v>
      </c>
      <c r="H4360" s="1" t="e">
        <f>-----CCCGCTCGCCGGCGGCCTGTCACACTCACACCATG</f>
        <v>#NAME?</v>
      </c>
      <c r="I4360" s="1" t="b">
        <v>0</v>
      </c>
      <c r="J4360" s="1">
        <v>0</v>
      </c>
      <c r="K4360" s="1">
        <v>5</v>
      </c>
      <c r="L4360" s="1">
        <v>3</v>
      </c>
      <c r="M4360" s="1">
        <v>5</v>
      </c>
      <c r="N4360" s="1">
        <v>2.8409090909090899</v>
      </c>
      <c r="O4360" s="1" t="s">
        <v>7492</v>
      </c>
    </row>
    <row r="4361" spans="1:15" x14ac:dyDescent="0.3">
      <c r="A4361" s="1" t="s">
        <v>75</v>
      </c>
      <c r="B4361" s="1" t="s">
        <v>5773</v>
      </c>
      <c r="C4361" s="1">
        <v>1</v>
      </c>
      <c r="D4361" s="1" t="s">
        <v>7185</v>
      </c>
      <c r="E4361" s="1">
        <v>8</v>
      </c>
      <c r="F4361" s="1" t="s">
        <v>7536</v>
      </c>
      <c r="G4361" s="1" t="s">
        <v>5814</v>
      </c>
      <c r="H4361" s="1" t="e">
        <f>-----CCCGCTCGCCGGCGGCCTGTCACACTCACACCATG</f>
        <v>#NAME?</v>
      </c>
      <c r="I4361" s="1" t="b">
        <v>0</v>
      </c>
      <c r="J4361" s="1">
        <v>0</v>
      </c>
      <c r="K4361" s="1">
        <v>14</v>
      </c>
      <c r="L4361" s="1">
        <v>3</v>
      </c>
      <c r="M4361" s="1">
        <v>4</v>
      </c>
      <c r="N4361" s="1">
        <v>2.2727272727272698</v>
      </c>
      <c r="O4361" s="1" t="s">
        <v>7492</v>
      </c>
    </row>
    <row r="4362" spans="1:15" x14ac:dyDescent="0.3">
      <c r="A4362" s="1" t="s">
        <v>75</v>
      </c>
      <c r="B4362" s="1" t="s">
        <v>5773</v>
      </c>
      <c r="C4362" s="1">
        <v>1</v>
      </c>
      <c r="D4362" s="1" t="s">
        <v>7185</v>
      </c>
      <c r="E4362" s="1">
        <v>8</v>
      </c>
      <c r="F4362" s="1" t="s">
        <v>7536</v>
      </c>
      <c r="G4362" s="1" t="s">
        <v>5814</v>
      </c>
      <c r="H4362" s="1" t="s">
        <v>7497</v>
      </c>
      <c r="I4362" s="1" t="b">
        <v>0</v>
      </c>
      <c r="J4362" s="1">
        <v>5</v>
      </c>
      <c r="K4362" s="1">
        <v>1</v>
      </c>
      <c r="L4362" s="1">
        <v>0</v>
      </c>
      <c r="M4362" s="1">
        <v>4</v>
      </c>
      <c r="N4362" s="1">
        <v>2.2727272727272698</v>
      </c>
      <c r="O4362" s="1" t="e">
        <f>-----ccgctcagccggcggcctgtcacactcacaccatg</f>
        <v>#NAME?</v>
      </c>
    </row>
    <row r="4363" spans="1:15" x14ac:dyDescent="0.3">
      <c r="A4363" s="1" t="s">
        <v>75</v>
      </c>
      <c r="B4363" s="1" t="s">
        <v>5773</v>
      </c>
      <c r="C4363" s="1">
        <v>1</v>
      </c>
      <c r="D4363" s="1" t="s">
        <v>7185</v>
      </c>
      <c r="E4363" s="1">
        <v>8</v>
      </c>
      <c r="F4363" s="1" t="s">
        <v>7536</v>
      </c>
      <c r="G4363" s="1" t="s">
        <v>5908</v>
      </c>
      <c r="H4363" s="1" t="s">
        <v>7503</v>
      </c>
      <c r="I4363" s="1" t="b">
        <v>0</v>
      </c>
      <c r="J4363" s="1">
        <v>0</v>
      </c>
      <c r="K4363" s="1">
        <v>0</v>
      </c>
      <c r="L4363" s="1">
        <v>1</v>
      </c>
      <c r="M4363" s="1">
        <v>3</v>
      </c>
      <c r="N4363" s="1">
        <v>1.7045454545454499</v>
      </c>
      <c r="O4363" s="1" t="s">
        <v>7513</v>
      </c>
    </row>
    <row r="4364" spans="1:15" x14ac:dyDescent="0.3">
      <c r="A4364" s="1" t="s">
        <v>75</v>
      </c>
      <c r="B4364" s="1" t="s">
        <v>5773</v>
      </c>
      <c r="C4364" s="1">
        <v>1</v>
      </c>
      <c r="D4364" s="1" t="s">
        <v>7185</v>
      </c>
      <c r="E4364" s="1">
        <v>8</v>
      </c>
      <c r="F4364" s="1" t="s">
        <v>7536</v>
      </c>
      <c r="G4364" s="1" t="s">
        <v>5834</v>
      </c>
      <c r="H4364" s="1" t="e">
        <f>----CCCGCTC-GCCGGCGGCCTGTCACACTCACACCATG</f>
        <v>#NAME?</v>
      </c>
      <c r="I4364" s="1" t="b">
        <v>0</v>
      </c>
      <c r="J4364" s="1">
        <v>0</v>
      </c>
      <c r="K4364" s="1">
        <v>15</v>
      </c>
      <c r="L4364" s="1">
        <v>3</v>
      </c>
      <c r="M4364" s="1">
        <v>2</v>
      </c>
      <c r="N4364" s="1">
        <v>1.13636363636363</v>
      </c>
      <c r="O4364" s="1" t="s">
        <v>7493</v>
      </c>
    </row>
    <row r="4365" spans="1:15" x14ac:dyDescent="0.3">
      <c r="A4365" s="1" t="s">
        <v>75</v>
      </c>
      <c r="B4365" s="1" t="s">
        <v>5773</v>
      </c>
      <c r="C4365" s="1">
        <v>1</v>
      </c>
      <c r="D4365" s="1" t="s">
        <v>7185</v>
      </c>
      <c r="E4365" s="1">
        <v>8</v>
      </c>
      <c r="F4365" s="1" t="s">
        <v>7536</v>
      </c>
      <c r="G4365" s="1" t="s">
        <v>5834</v>
      </c>
      <c r="H4365" s="1" t="s">
        <v>7517</v>
      </c>
      <c r="I4365" s="1" t="b">
        <v>0</v>
      </c>
      <c r="J4365" s="1">
        <v>1</v>
      </c>
      <c r="K4365" s="1">
        <v>13</v>
      </c>
      <c r="L4365" s="1">
        <v>10</v>
      </c>
      <c r="M4365" s="1">
        <v>2</v>
      </c>
      <c r="N4365" s="1">
        <v>1.13636363636363</v>
      </c>
      <c r="O4365" s="1" t="s">
        <v>7537</v>
      </c>
    </row>
    <row r="4366" spans="1:15" x14ac:dyDescent="0.3">
      <c r="A4366" s="1" t="s">
        <v>75</v>
      </c>
      <c r="B4366" s="1" t="s">
        <v>5773</v>
      </c>
      <c r="C4366" s="1">
        <v>1</v>
      </c>
      <c r="D4366" s="1" t="s">
        <v>7185</v>
      </c>
      <c r="E4366" s="1">
        <v>8</v>
      </c>
      <c r="F4366" s="1" t="s">
        <v>7536</v>
      </c>
      <c r="G4366" s="1" t="s">
        <v>5845</v>
      </c>
      <c r="H4366" s="1" t="s">
        <v>7538</v>
      </c>
      <c r="I4366" s="1" t="b">
        <v>0</v>
      </c>
      <c r="J4366" s="1">
        <v>0</v>
      </c>
      <c r="K4366" s="1">
        <v>4</v>
      </c>
      <c r="L4366" s="1">
        <v>8</v>
      </c>
      <c r="M4366" s="1">
        <v>2</v>
      </c>
      <c r="N4366" s="1">
        <v>1.13636363636363</v>
      </c>
      <c r="O4366" s="1" t="s">
        <v>7539</v>
      </c>
    </row>
    <row r="4367" spans="1:15" x14ac:dyDescent="0.3">
      <c r="A4367" s="1" t="s">
        <v>75</v>
      </c>
      <c r="B4367" s="1" t="s">
        <v>5773</v>
      </c>
      <c r="C4367" s="1">
        <v>1</v>
      </c>
      <c r="D4367" s="1" t="s">
        <v>7185</v>
      </c>
      <c r="E4367" s="1">
        <v>8</v>
      </c>
      <c r="F4367" s="1" t="s">
        <v>7536</v>
      </c>
      <c r="G4367" s="1" t="s">
        <v>5834</v>
      </c>
      <c r="H4367" s="1" t="s">
        <v>7530</v>
      </c>
      <c r="I4367" s="1" t="b">
        <v>0</v>
      </c>
      <c r="J4367" s="1">
        <v>0</v>
      </c>
      <c r="K4367" s="1">
        <v>6</v>
      </c>
      <c r="L4367" s="1">
        <v>8</v>
      </c>
      <c r="M4367" s="1">
        <v>2</v>
      </c>
      <c r="N4367" s="1">
        <v>1.13636363636363</v>
      </c>
      <c r="O4367" s="1" t="s">
        <v>7531</v>
      </c>
    </row>
    <row r="4368" spans="1:15" x14ac:dyDescent="0.3">
      <c r="A4368" s="1" t="s">
        <v>75</v>
      </c>
      <c r="B4368" s="1" t="s">
        <v>5773</v>
      </c>
      <c r="C4368" s="1">
        <v>1</v>
      </c>
      <c r="D4368" s="1" t="s">
        <v>7185</v>
      </c>
      <c r="E4368" s="1">
        <v>8</v>
      </c>
      <c r="F4368" s="1" t="s">
        <v>7536</v>
      </c>
      <c r="G4368" s="1" t="s">
        <v>5834</v>
      </c>
      <c r="H4368" s="1" t="e">
        <f>----CCCGCTC-GCCGGCGGCCTGTCACACTCACACCATG</f>
        <v>#NAME?</v>
      </c>
      <c r="I4368" s="1" t="b">
        <v>0</v>
      </c>
      <c r="J4368" s="1">
        <v>0</v>
      </c>
      <c r="K4368" s="1">
        <v>6</v>
      </c>
      <c r="L4368" s="1">
        <v>3</v>
      </c>
      <c r="M4368" s="1">
        <v>2</v>
      </c>
      <c r="N4368" s="1">
        <v>1.13636363636363</v>
      </c>
      <c r="O4368" s="1" t="s">
        <v>7493</v>
      </c>
    </row>
    <row r="4369" spans="1:15" x14ac:dyDescent="0.3">
      <c r="A4369" s="1" t="s">
        <v>75</v>
      </c>
      <c r="B4369" s="1" t="s">
        <v>5773</v>
      </c>
      <c r="C4369" s="1">
        <v>1</v>
      </c>
      <c r="D4369" s="1" t="s">
        <v>7185</v>
      </c>
      <c r="E4369" s="1">
        <v>9</v>
      </c>
      <c r="F4369" s="1" t="s">
        <v>7540</v>
      </c>
      <c r="G4369" s="1" t="s">
        <v>5814</v>
      </c>
      <c r="H4369" s="1" t="s">
        <v>7503</v>
      </c>
      <c r="I4369" s="1" t="b">
        <v>1</v>
      </c>
      <c r="J4369" s="1">
        <v>0</v>
      </c>
      <c r="K4369" s="1">
        <v>0</v>
      </c>
      <c r="L4369" s="1">
        <v>0</v>
      </c>
      <c r="M4369" s="1">
        <v>78</v>
      </c>
      <c r="N4369" s="1">
        <v>61.417322834645603</v>
      </c>
      <c r="O4369" s="1" t="s">
        <v>7504</v>
      </c>
    </row>
    <row r="4370" spans="1:15" x14ac:dyDescent="0.3">
      <c r="A4370" s="1" t="s">
        <v>75</v>
      </c>
      <c r="B4370" s="1" t="s">
        <v>5773</v>
      </c>
      <c r="C4370" s="1">
        <v>1</v>
      </c>
      <c r="D4370" s="1" t="s">
        <v>7185</v>
      </c>
      <c r="E4370" s="1">
        <v>9</v>
      </c>
      <c r="F4370" s="1" t="s">
        <v>7540</v>
      </c>
      <c r="G4370" s="1" t="s">
        <v>5814</v>
      </c>
      <c r="H4370" s="1" t="s">
        <v>7507</v>
      </c>
      <c r="I4370" s="1" t="b">
        <v>0</v>
      </c>
      <c r="J4370" s="1">
        <v>0</v>
      </c>
      <c r="K4370" s="1">
        <v>3</v>
      </c>
      <c r="L4370" s="1">
        <v>1</v>
      </c>
      <c r="M4370" s="1">
        <v>22</v>
      </c>
      <c r="N4370" s="1">
        <v>17.3228346456692</v>
      </c>
      <c r="O4370" s="1" t="s">
        <v>7508</v>
      </c>
    </row>
    <row r="4371" spans="1:15" x14ac:dyDescent="0.3">
      <c r="A4371" s="1" t="s">
        <v>75</v>
      </c>
      <c r="B4371" s="1" t="s">
        <v>5773</v>
      </c>
      <c r="C4371" s="1">
        <v>1</v>
      </c>
      <c r="D4371" s="1" t="s">
        <v>7185</v>
      </c>
      <c r="E4371" s="1">
        <v>10</v>
      </c>
      <c r="F4371" s="1" t="s">
        <v>7541</v>
      </c>
      <c r="G4371" s="1" t="s">
        <v>5814</v>
      </c>
      <c r="H4371" s="1" t="s">
        <v>7503</v>
      </c>
      <c r="I4371" s="1" t="b">
        <v>1</v>
      </c>
      <c r="J4371" s="1">
        <v>0</v>
      </c>
      <c r="K4371" s="1">
        <v>0</v>
      </c>
      <c r="L4371" s="1">
        <v>0</v>
      </c>
      <c r="M4371" s="1">
        <v>76</v>
      </c>
      <c r="N4371" s="1">
        <v>46.341463414634099</v>
      </c>
      <c r="O4371" s="1" t="s">
        <v>7504</v>
      </c>
    </row>
    <row r="4372" spans="1:15" x14ac:dyDescent="0.3">
      <c r="A4372" s="1" t="s">
        <v>75</v>
      </c>
      <c r="B4372" s="1" t="s">
        <v>5773</v>
      </c>
      <c r="C4372" s="1">
        <v>1</v>
      </c>
      <c r="D4372" s="1" t="s">
        <v>7185</v>
      </c>
      <c r="E4372" s="1">
        <v>10</v>
      </c>
      <c r="F4372" s="1" t="s">
        <v>7541</v>
      </c>
      <c r="G4372" s="1" t="s">
        <v>5814</v>
      </c>
      <c r="H4372" s="1" t="e">
        <f>-----CCCGCTCGCCGGCGGCCTGTCACACTCACACCATG</f>
        <v>#NAME?</v>
      </c>
      <c r="I4372" s="1" t="b">
        <v>0</v>
      </c>
      <c r="J4372" s="1">
        <v>0</v>
      </c>
      <c r="K4372" s="1">
        <v>14</v>
      </c>
      <c r="L4372" s="1">
        <v>3</v>
      </c>
      <c r="M4372" s="1">
        <v>22</v>
      </c>
      <c r="N4372" s="1">
        <v>13.414634146341401</v>
      </c>
      <c r="O4372" s="1" t="s">
        <v>7492</v>
      </c>
    </row>
    <row r="4373" spans="1:15" x14ac:dyDescent="0.3">
      <c r="A4373" s="1" t="s">
        <v>75</v>
      </c>
      <c r="B4373" s="1" t="s">
        <v>5773</v>
      </c>
      <c r="C4373" s="1">
        <v>1</v>
      </c>
      <c r="D4373" s="1" t="s">
        <v>7185</v>
      </c>
      <c r="E4373" s="1">
        <v>10</v>
      </c>
      <c r="F4373" s="1" t="s">
        <v>7541</v>
      </c>
      <c r="G4373" s="1" t="s">
        <v>5814</v>
      </c>
      <c r="H4373" s="1" t="e">
        <f>-------CGCTCGCCGGCGGCCTGTCACACTCACACCATG</f>
        <v>#NAME?</v>
      </c>
      <c r="I4373" s="1" t="b">
        <v>0</v>
      </c>
      <c r="J4373" s="1">
        <v>0</v>
      </c>
      <c r="K4373" s="1">
        <v>28</v>
      </c>
      <c r="L4373" s="1">
        <v>1</v>
      </c>
      <c r="M4373" s="1">
        <v>7</v>
      </c>
      <c r="N4373" s="1">
        <v>4.2682926829268304</v>
      </c>
      <c r="O4373" s="1" t="s">
        <v>7492</v>
      </c>
    </row>
    <row r="4374" spans="1:15" x14ac:dyDescent="0.3">
      <c r="A4374" s="1" t="s">
        <v>75</v>
      </c>
      <c r="B4374" s="1" t="s">
        <v>5773</v>
      </c>
      <c r="C4374" s="1">
        <v>1</v>
      </c>
      <c r="D4374" s="1" t="s">
        <v>7185</v>
      </c>
      <c r="E4374" s="1">
        <v>10</v>
      </c>
      <c r="F4374" s="1" t="s">
        <v>7541</v>
      </c>
      <c r="G4374" s="1" t="s">
        <v>5814</v>
      </c>
      <c r="H4374" s="1" t="e">
        <f>-----CCCGCTCGCCGGCGGCCTGTCACACTCACACCATG</f>
        <v>#NAME?</v>
      </c>
      <c r="I4374" s="1" t="b">
        <v>0</v>
      </c>
      <c r="J4374" s="1">
        <v>0</v>
      </c>
      <c r="K4374" s="1">
        <v>5</v>
      </c>
      <c r="L4374" s="1">
        <v>3</v>
      </c>
      <c r="M4374" s="1">
        <v>6</v>
      </c>
      <c r="N4374" s="1">
        <v>3.6585365853658498</v>
      </c>
      <c r="O4374" s="1" t="s">
        <v>7492</v>
      </c>
    </row>
    <row r="4375" spans="1:15" x14ac:dyDescent="0.3">
      <c r="A4375" s="1" t="s">
        <v>75</v>
      </c>
      <c r="B4375" s="1" t="s">
        <v>5773</v>
      </c>
      <c r="C4375" s="1">
        <v>1</v>
      </c>
      <c r="D4375" s="1" t="s">
        <v>7185</v>
      </c>
      <c r="E4375" s="1">
        <v>10</v>
      </c>
      <c r="F4375" s="1" t="s">
        <v>7541</v>
      </c>
      <c r="G4375" s="1" t="s">
        <v>5834</v>
      </c>
      <c r="H4375" s="1" t="e">
        <f>---CCCGCTC--GCCGGCGGCCTGTCACACTCACACCATG</f>
        <v>#NAME?</v>
      </c>
      <c r="I4375" s="1" t="b">
        <v>0</v>
      </c>
      <c r="J4375" s="1">
        <v>0</v>
      </c>
      <c r="K4375" s="1">
        <v>16</v>
      </c>
      <c r="L4375" s="1">
        <v>3</v>
      </c>
      <c r="M4375" s="1">
        <v>3</v>
      </c>
      <c r="N4375" s="1">
        <v>1.82926829268292</v>
      </c>
      <c r="O4375" s="1" t="s">
        <v>7501</v>
      </c>
    </row>
    <row r="4376" spans="1:15" x14ac:dyDescent="0.3">
      <c r="A4376" s="1" t="s">
        <v>75</v>
      </c>
      <c r="B4376" s="1" t="s">
        <v>5773</v>
      </c>
      <c r="C4376" s="1">
        <v>1</v>
      </c>
      <c r="D4376" s="1" t="s">
        <v>7185</v>
      </c>
      <c r="E4376" s="1">
        <v>10</v>
      </c>
      <c r="F4376" s="1" t="s">
        <v>7541</v>
      </c>
      <c r="G4376" s="1" t="s">
        <v>5814</v>
      </c>
      <c r="H4376" s="1" t="s">
        <v>7507</v>
      </c>
      <c r="I4376" s="1" t="b">
        <v>0</v>
      </c>
      <c r="J4376" s="1">
        <v>0</v>
      </c>
      <c r="K4376" s="1">
        <v>3</v>
      </c>
      <c r="L4376" s="1">
        <v>1</v>
      </c>
      <c r="M4376" s="1">
        <v>2</v>
      </c>
      <c r="N4376" s="1">
        <v>1.2195121951219501</v>
      </c>
      <c r="O4376" s="1" t="s">
        <v>7508</v>
      </c>
    </row>
    <row r="4377" spans="1:15" x14ac:dyDescent="0.3">
      <c r="A4377" s="1" t="s">
        <v>75</v>
      </c>
      <c r="B4377" s="1" t="s">
        <v>5773</v>
      </c>
      <c r="C4377" s="1">
        <v>1</v>
      </c>
      <c r="D4377" s="1" t="s">
        <v>7185</v>
      </c>
      <c r="E4377" s="1">
        <v>10</v>
      </c>
      <c r="F4377" s="1" t="s">
        <v>7541</v>
      </c>
      <c r="G4377" s="1" t="s">
        <v>5803</v>
      </c>
      <c r="H4377" s="1" t="s">
        <v>7497</v>
      </c>
      <c r="I4377" s="1" t="b">
        <v>0</v>
      </c>
      <c r="J4377" s="1">
        <v>0</v>
      </c>
      <c r="K4377" s="1">
        <v>1</v>
      </c>
      <c r="L4377" s="1">
        <v>0</v>
      </c>
      <c r="M4377" s="1">
        <v>2</v>
      </c>
      <c r="N4377" s="1">
        <v>1.2195121951219501</v>
      </c>
      <c r="O4377" s="1" t="s">
        <v>7542</v>
      </c>
    </row>
    <row r="4378" spans="1:15" x14ac:dyDescent="0.3">
      <c r="A4378" s="1" t="s">
        <v>75</v>
      </c>
      <c r="B4378" s="1" t="s">
        <v>5773</v>
      </c>
      <c r="C4378" s="1">
        <v>1</v>
      </c>
      <c r="D4378" s="1" t="s">
        <v>7185</v>
      </c>
      <c r="E4378" s="1">
        <v>10</v>
      </c>
      <c r="F4378" s="1" t="s">
        <v>7541</v>
      </c>
      <c r="G4378" s="1" t="s">
        <v>5840</v>
      </c>
      <c r="H4378" s="1" t="s">
        <v>7503</v>
      </c>
      <c r="I4378" s="1" t="b">
        <v>0</v>
      </c>
      <c r="J4378" s="1">
        <v>5</v>
      </c>
      <c r="K4378" s="1">
        <v>0</v>
      </c>
      <c r="L4378" s="1">
        <v>0</v>
      </c>
      <c r="M4378" s="1">
        <v>2</v>
      </c>
      <c r="N4378" s="1">
        <v>1.2195121951219501</v>
      </c>
      <c r="O4378" s="1" t="s">
        <v>7515</v>
      </c>
    </row>
    <row r="4379" spans="1:15" x14ac:dyDescent="0.3">
      <c r="A4379" s="1" t="s">
        <v>75</v>
      </c>
      <c r="B4379" s="1" t="s">
        <v>5773</v>
      </c>
      <c r="C4379" s="1">
        <v>1</v>
      </c>
      <c r="D4379" s="1" t="s">
        <v>7185</v>
      </c>
      <c r="E4379" s="1">
        <v>11</v>
      </c>
      <c r="F4379" s="1" t="s">
        <v>7543</v>
      </c>
      <c r="G4379" s="1" t="s">
        <v>5814</v>
      </c>
      <c r="H4379" s="1" t="s">
        <v>7503</v>
      </c>
      <c r="I4379" s="1" t="b">
        <v>1</v>
      </c>
      <c r="J4379" s="1">
        <v>0</v>
      </c>
      <c r="K4379" s="1">
        <v>0</v>
      </c>
      <c r="L4379" s="1">
        <v>0</v>
      </c>
      <c r="M4379" s="1">
        <v>21</v>
      </c>
      <c r="N4379" s="1">
        <v>47.727272727272698</v>
      </c>
      <c r="O4379" s="1" t="s">
        <v>7504</v>
      </c>
    </row>
    <row r="4380" spans="1:15" x14ac:dyDescent="0.3">
      <c r="A4380" s="1" t="s">
        <v>75</v>
      </c>
      <c r="B4380" s="1" t="s">
        <v>5773</v>
      </c>
      <c r="C4380" s="1">
        <v>1</v>
      </c>
      <c r="D4380" s="1" t="s">
        <v>7185</v>
      </c>
      <c r="E4380" s="1">
        <v>11</v>
      </c>
      <c r="F4380" s="1" t="s">
        <v>7543</v>
      </c>
      <c r="G4380" s="1" t="s">
        <v>5814</v>
      </c>
      <c r="H4380" s="1" t="s">
        <v>7507</v>
      </c>
      <c r="I4380" s="1" t="b">
        <v>0</v>
      </c>
      <c r="J4380" s="1">
        <v>0</v>
      </c>
      <c r="K4380" s="1">
        <v>3</v>
      </c>
      <c r="L4380" s="1">
        <v>1</v>
      </c>
      <c r="M4380" s="1">
        <v>12</v>
      </c>
      <c r="N4380" s="1">
        <v>27.272727272727199</v>
      </c>
      <c r="O4380" s="1" t="s">
        <v>7508</v>
      </c>
    </row>
    <row r="4381" spans="1:15" x14ac:dyDescent="0.3">
      <c r="A4381" s="1" t="s">
        <v>75</v>
      </c>
      <c r="B4381" s="1" t="s">
        <v>5773</v>
      </c>
      <c r="C4381" s="1">
        <v>1</v>
      </c>
      <c r="D4381" s="1" t="s">
        <v>7185</v>
      </c>
      <c r="E4381" s="1">
        <v>11</v>
      </c>
      <c r="F4381" s="1" t="s">
        <v>7543</v>
      </c>
      <c r="G4381" s="1" t="s">
        <v>5840</v>
      </c>
      <c r="H4381" s="1" t="s">
        <v>7503</v>
      </c>
      <c r="I4381" s="1" t="b">
        <v>0</v>
      </c>
      <c r="J4381" s="1">
        <v>5</v>
      </c>
      <c r="K4381" s="1">
        <v>0</v>
      </c>
      <c r="L4381" s="1">
        <v>0</v>
      </c>
      <c r="M4381" s="1">
        <v>1</v>
      </c>
      <c r="N4381" s="1">
        <v>2.2727272727272698</v>
      </c>
      <c r="O4381" s="1" t="s">
        <v>7515</v>
      </c>
    </row>
    <row r="4382" spans="1:15" x14ac:dyDescent="0.3">
      <c r="A4382" s="1" t="s">
        <v>75</v>
      </c>
      <c r="B4382" s="1" t="s">
        <v>5773</v>
      </c>
      <c r="C4382" s="1">
        <v>1</v>
      </c>
      <c r="D4382" s="1" t="s">
        <v>7185</v>
      </c>
      <c r="E4382" s="1">
        <v>11</v>
      </c>
      <c r="F4382" s="1" t="s">
        <v>7543</v>
      </c>
      <c r="G4382" s="1" t="s">
        <v>5834</v>
      </c>
      <c r="H4382" s="1" t="s">
        <v>7544</v>
      </c>
      <c r="I4382" s="1" t="b">
        <v>0</v>
      </c>
      <c r="J4382" s="1">
        <v>0</v>
      </c>
      <c r="K4382" s="1">
        <v>7</v>
      </c>
      <c r="L4382" s="1">
        <v>8</v>
      </c>
      <c r="M4382" s="1">
        <v>1</v>
      </c>
      <c r="N4382" s="1">
        <v>2.2727272727272698</v>
      </c>
      <c r="O4382" s="1" t="s">
        <v>7545</v>
      </c>
    </row>
    <row r="4383" spans="1:15" x14ac:dyDescent="0.3">
      <c r="A4383" s="1" t="s">
        <v>75</v>
      </c>
      <c r="B4383" s="1" t="s">
        <v>5773</v>
      </c>
      <c r="C4383" s="1">
        <v>1</v>
      </c>
      <c r="D4383" s="1" t="s">
        <v>7185</v>
      </c>
      <c r="E4383" s="1">
        <v>11</v>
      </c>
      <c r="F4383" s="1" t="s">
        <v>7543</v>
      </c>
      <c r="G4383" s="1" t="s">
        <v>5908</v>
      </c>
      <c r="H4383" s="1" t="s">
        <v>7503</v>
      </c>
      <c r="I4383" s="1" t="b">
        <v>0</v>
      </c>
      <c r="J4383" s="1">
        <v>0</v>
      </c>
      <c r="K4383" s="1">
        <v>0</v>
      </c>
      <c r="L4383" s="1">
        <v>1</v>
      </c>
      <c r="M4383" s="1">
        <v>1</v>
      </c>
      <c r="N4383" s="1">
        <v>2.2727272727272698</v>
      </c>
      <c r="O4383" s="1" t="s">
        <v>7513</v>
      </c>
    </row>
    <row r="4384" spans="1:15" x14ac:dyDescent="0.3">
      <c r="A4384" s="1" t="s">
        <v>75</v>
      </c>
      <c r="B4384" s="1" t="s">
        <v>5773</v>
      </c>
      <c r="C4384" s="1">
        <v>1</v>
      </c>
      <c r="D4384" s="1" t="s">
        <v>7185</v>
      </c>
      <c r="E4384" s="1">
        <v>11</v>
      </c>
      <c r="F4384" s="1" t="s">
        <v>7543</v>
      </c>
      <c r="G4384" s="1" t="s">
        <v>5810</v>
      </c>
      <c r="H4384" s="1" t="s">
        <v>7503</v>
      </c>
      <c r="I4384" s="1" t="b">
        <v>0</v>
      </c>
      <c r="J4384" s="1">
        <v>2</v>
      </c>
      <c r="K4384" s="1">
        <v>0</v>
      </c>
      <c r="L4384" s="1">
        <v>6</v>
      </c>
      <c r="M4384" s="1">
        <v>1</v>
      </c>
      <c r="N4384" s="1">
        <v>2.2727272727272698</v>
      </c>
      <c r="O4384" s="1" t="s">
        <v>7535</v>
      </c>
    </row>
    <row r="4385" spans="1:15" x14ac:dyDescent="0.3">
      <c r="A4385" s="1" t="s">
        <v>75</v>
      </c>
      <c r="B4385" s="1" t="s">
        <v>5773</v>
      </c>
      <c r="C4385" s="1">
        <v>1</v>
      </c>
      <c r="D4385" s="1" t="s">
        <v>7185</v>
      </c>
      <c r="E4385" s="1">
        <v>11</v>
      </c>
      <c r="F4385" s="1" t="s">
        <v>7543</v>
      </c>
      <c r="G4385" s="1" t="s">
        <v>5819</v>
      </c>
      <c r="H4385" s="1" t="s">
        <v>7507</v>
      </c>
      <c r="I4385" s="1" t="b">
        <v>0</v>
      </c>
      <c r="J4385" s="1">
        <v>0</v>
      </c>
      <c r="K4385" s="1">
        <v>3</v>
      </c>
      <c r="L4385" s="1">
        <v>2</v>
      </c>
      <c r="M4385" s="1">
        <v>1</v>
      </c>
      <c r="N4385" s="1">
        <v>2.2727272727272698</v>
      </c>
      <c r="O4385" s="1" t="s">
        <v>7546</v>
      </c>
    </row>
    <row r="4386" spans="1:15" x14ac:dyDescent="0.3">
      <c r="A4386" s="1" t="s">
        <v>75</v>
      </c>
      <c r="B4386" s="1" t="s">
        <v>5773</v>
      </c>
      <c r="C4386" s="1">
        <v>1</v>
      </c>
      <c r="D4386" s="1" t="s">
        <v>7185</v>
      </c>
      <c r="E4386" s="1">
        <v>11</v>
      </c>
      <c r="F4386" s="1" t="s">
        <v>7543</v>
      </c>
      <c r="G4386" s="1" t="s">
        <v>5806</v>
      </c>
      <c r="H4386" s="1" t="s">
        <v>7547</v>
      </c>
      <c r="I4386" s="1" t="b">
        <v>0</v>
      </c>
      <c r="J4386" s="1">
        <v>0</v>
      </c>
      <c r="K4386" s="1">
        <v>5</v>
      </c>
      <c r="L4386" s="1">
        <v>2</v>
      </c>
      <c r="M4386" s="1">
        <v>1</v>
      </c>
      <c r="N4386" s="1">
        <v>2.2727272727272698</v>
      </c>
      <c r="O4386" s="1" t="s">
        <v>7548</v>
      </c>
    </row>
    <row r="4387" spans="1:15" x14ac:dyDescent="0.3">
      <c r="A4387" s="1" t="s">
        <v>75</v>
      </c>
      <c r="B4387" s="1" t="s">
        <v>5773</v>
      </c>
      <c r="C4387" s="1">
        <v>1</v>
      </c>
      <c r="D4387" s="1" t="s">
        <v>7185</v>
      </c>
      <c r="E4387" s="1">
        <v>11</v>
      </c>
      <c r="F4387" s="1" t="s">
        <v>7543</v>
      </c>
      <c r="G4387" s="1" t="s">
        <v>5819</v>
      </c>
      <c r="H4387" s="1" t="s">
        <v>7507</v>
      </c>
      <c r="I4387" s="1" t="b">
        <v>0</v>
      </c>
      <c r="J4387" s="1">
        <v>0</v>
      </c>
      <c r="K4387" s="1">
        <v>3</v>
      </c>
      <c r="L4387" s="1">
        <v>2</v>
      </c>
      <c r="M4387" s="1">
        <v>1</v>
      </c>
      <c r="N4387" s="1">
        <v>2.2727272727272698</v>
      </c>
      <c r="O4387" s="1" t="s">
        <v>7549</v>
      </c>
    </row>
    <row r="4388" spans="1:15" x14ac:dyDescent="0.3">
      <c r="A4388" s="1" t="s">
        <v>75</v>
      </c>
      <c r="B4388" s="1" t="s">
        <v>5773</v>
      </c>
      <c r="C4388" s="1">
        <v>1</v>
      </c>
      <c r="D4388" s="1" t="s">
        <v>7185</v>
      </c>
      <c r="E4388" s="1">
        <v>11</v>
      </c>
      <c r="F4388" s="1" t="s">
        <v>7543</v>
      </c>
      <c r="G4388" s="1" t="s">
        <v>5819</v>
      </c>
      <c r="H4388" s="1" t="s">
        <v>7507</v>
      </c>
      <c r="I4388" s="1" t="b">
        <v>0</v>
      </c>
      <c r="J4388" s="1">
        <v>0</v>
      </c>
      <c r="K4388" s="1">
        <v>3</v>
      </c>
      <c r="L4388" s="1">
        <v>2</v>
      </c>
      <c r="M4388" s="1">
        <v>1</v>
      </c>
      <c r="N4388" s="1">
        <v>2.2727272727272698</v>
      </c>
      <c r="O4388" s="1" t="s">
        <v>7550</v>
      </c>
    </row>
    <row r="4389" spans="1:15" x14ac:dyDescent="0.3">
      <c r="A4389" s="1" t="s">
        <v>75</v>
      </c>
      <c r="B4389" s="1" t="s">
        <v>5773</v>
      </c>
      <c r="C4389" s="1">
        <v>1</v>
      </c>
      <c r="D4389" s="1" t="s">
        <v>7185</v>
      </c>
      <c r="E4389" s="1">
        <v>11</v>
      </c>
      <c r="F4389" s="1" t="s">
        <v>7543</v>
      </c>
      <c r="G4389" s="1" t="s">
        <v>5819</v>
      </c>
      <c r="H4389" s="1" t="s">
        <v>7507</v>
      </c>
      <c r="I4389" s="1" t="b">
        <v>0</v>
      </c>
      <c r="J4389" s="1">
        <v>0</v>
      </c>
      <c r="K4389" s="1">
        <v>3</v>
      </c>
      <c r="L4389" s="1">
        <v>2</v>
      </c>
      <c r="M4389" s="1">
        <v>1</v>
      </c>
      <c r="N4389" s="1">
        <v>2.2727272727272698</v>
      </c>
      <c r="O4389" s="1" t="s">
        <v>7551</v>
      </c>
    </row>
    <row r="4390" spans="1:15" x14ac:dyDescent="0.3">
      <c r="A4390" s="1" t="s">
        <v>75</v>
      </c>
      <c r="B4390" s="1" t="s">
        <v>5773</v>
      </c>
      <c r="C4390" s="1">
        <v>1</v>
      </c>
      <c r="D4390" s="1" t="s">
        <v>7185</v>
      </c>
      <c r="E4390" s="1">
        <v>11</v>
      </c>
      <c r="F4390" s="1" t="s">
        <v>7543</v>
      </c>
      <c r="G4390" s="1" t="s">
        <v>5814</v>
      </c>
      <c r="H4390" s="1" t="e">
        <f>-----------CGCCGGCGGCCTGTCACACTCACACCATG</f>
        <v>#NAME?</v>
      </c>
      <c r="I4390" s="1" t="b">
        <v>0</v>
      </c>
      <c r="J4390" s="1">
        <v>0</v>
      </c>
      <c r="K4390" s="1">
        <v>13</v>
      </c>
      <c r="L4390" s="1">
        <v>2</v>
      </c>
      <c r="M4390" s="1">
        <v>1</v>
      </c>
      <c r="N4390" s="1">
        <v>2.2727272727272698</v>
      </c>
      <c r="O4390" s="1" t="s">
        <v>7552</v>
      </c>
    </row>
    <row r="4391" spans="1:15" x14ac:dyDescent="0.3">
      <c r="A4391" s="1" t="s">
        <v>75</v>
      </c>
      <c r="B4391" s="1" t="s">
        <v>5773</v>
      </c>
      <c r="C4391" s="1">
        <v>1</v>
      </c>
      <c r="D4391" s="1" t="s">
        <v>7185</v>
      </c>
      <c r="E4391" s="1">
        <v>11</v>
      </c>
      <c r="F4391" s="1" t="s">
        <v>7543</v>
      </c>
      <c r="G4391" s="1" t="s">
        <v>5834</v>
      </c>
      <c r="H4391" s="1" t="s">
        <v>7553</v>
      </c>
      <c r="I4391" s="1" t="b">
        <v>0</v>
      </c>
      <c r="J4391" s="1">
        <v>0</v>
      </c>
      <c r="K4391" s="1">
        <v>19</v>
      </c>
      <c r="L4391" s="1">
        <v>12</v>
      </c>
      <c r="M4391" s="1">
        <v>1</v>
      </c>
      <c r="N4391" s="1">
        <v>2.2727272727272698</v>
      </c>
      <c r="O4391" s="1" t="s">
        <v>7554</v>
      </c>
    </row>
    <row r="4392" spans="1:15" x14ac:dyDescent="0.3">
      <c r="A4392" s="1" t="s">
        <v>75</v>
      </c>
      <c r="B4392" s="1" t="s">
        <v>5773</v>
      </c>
      <c r="C4392" s="1">
        <v>1</v>
      </c>
      <c r="D4392" s="1" t="s">
        <v>7185</v>
      </c>
      <c r="E4392" s="1">
        <v>12</v>
      </c>
      <c r="F4392" s="1" t="s">
        <v>7555</v>
      </c>
      <c r="G4392" s="1" t="s">
        <v>5814</v>
      </c>
      <c r="H4392" s="1" t="s">
        <v>7503</v>
      </c>
      <c r="I4392" s="1" t="b">
        <v>1</v>
      </c>
      <c r="J4392" s="1">
        <v>0</v>
      </c>
      <c r="K4392" s="1">
        <v>0</v>
      </c>
      <c r="L4392" s="1">
        <v>0</v>
      </c>
      <c r="M4392" s="1">
        <v>32</v>
      </c>
      <c r="N4392" s="1">
        <v>18.934911242603501</v>
      </c>
      <c r="O4392" s="1" t="s">
        <v>7504</v>
      </c>
    </row>
    <row r="4393" spans="1:15" x14ac:dyDescent="0.3">
      <c r="A4393" s="1" t="s">
        <v>75</v>
      </c>
      <c r="B4393" s="1" t="s">
        <v>5773</v>
      </c>
      <c r="C4393" s="1">
        <v>1</v>
      </c>
      <c r="D4393" s="1" t="s">
        <v>7185</v>
      </c>
      <c r="E4393" s="1">
        <v>12</v>
      </c>
      <c r="F4393" s="1" t="s">
        <v>7555</v>
      </c>
      <c r="G4393" s="1" t="s">
        <v>5834</v>
      </c>
      <c r="H4393" s="1" t="s">
        <v>7556</v>
      </c>
      <c r="I4393" s="1" t="b">
        <v>0</v>
      </c>
      <c r="J4393" s="1">
        <v>0</v>
      </c>
      <c r="K4393" s="1">
        <v>9</v>
      </c>
      <c r="L4393" s="1">
        <v>6</v>
      </c>
      <c r="M4393" s="1">
        <v>28</v>
      </c>
      <c r="N4393" s="1">
        <v>16.568047337278099</v>
      </c>
      <c r="O4393" s="1" t="s">
        <v>7557</v>
      </c>
    </row>
    <row r="4394" spans="1:15" x14ac:dyDescent="0.3">
      <c r="A4394" s="1" t="s">
        <v>75</v>
      </c>
      <c r="B4394" s="1" t="s">
        <v>5773</v>
      </c>
      <c r="C4394" s="1">
        <v>1</v>
      </c>
      <c r="D4394" s="1" t="s">
        <v>7185</v>
      </c>
      <c r="E4394" s="1">
        <v>12</v>
      </c>
      <c r="F4394" s="1" t="s">
        <v>7555</v>
      </c>
      <c r="G4394" s="1" t="s">
        <v>5834</v>
      </c>
      <c r="H4394" s="1" t="e">
        <f>----CCCGCTC-GCCGGCGGCCTGTCACACTCACACCATG</f>
        <v>#NAME?</v>
      </c>
      <c r="I4394" s="1" t="b">
        <v>0</v>
      </c>
      <c r="J4394" s="1">
        <v>0</v>
      </c>
      <c r="K4394" s="1">
        <v>15</v>
      </c>
      <c r="L4394" s="1">
        <v>3</v>
      </c>
      <c r="M4394" s="1">
        <v>16</v>
      </c>
      <c r="N4394" s="1">
        <v>9.4674556213017702</v>
      </c>
      <c r="O4394" s="1" t="s">
        <v>7491</v>
      </c>
    </row>
    <row r="4395" spans="1:15" x14ac:dyDescent="0.3">
      <c r="A4395" s="1" t="s">
        <v>75</v>
      </c>
      <c r="B4395" s="1" t="s">
        <v>5773</v>
      </c>
      <c r="C4395" s="1">
        <v>1</v>
      </c>
      <c r="D4395" s="1" t="s">
        <v>7185</v>
      </c>
      <c r="E4395" s="1">
        <v>12</v>
      </c>
      <c r="F4395" s="1" t="s">
        <v>7555</v>
      </c>
      <c r="G4395" s="1" t="s">
        <v>5814</v>
      </c>
      <c r="H4395" s="1" t="e">
        <f>-----CCCGCTCGCCGGCGGCCTGTCACACTCACACCATG</f>
        <v>#NAME?</v>
      </c>
      <c r="I4395" s="1" t="b">
        <v>0</v>
      </c>
      <c r="J4395" s="1">
        <v>0</v>
      </c>
      <c r="K4395" s="1">
        <v>14</v>
      </c>
      <c r="L4395" s="1">
        <v>3</v>
      </c>
      <c r="M4395" s="1">
        <v>12</v>
      </c>
      <c r="N4395" s="1">
        <v>7.1005917159763303</v>
      </c>
      <c r="O4395" s="1" t="s">
        <v>7492</v>
      </c>
    </row>
    <row r="4396" spans="1:15" x14ac:dyDescent="0.3">
      <c r="A4396" s="1" t="s">
        <v>75</v>
      </c>
      <c r="B4396" s="1" t="s">
        <v>5773</v>
      </c>
      <c r="C4396" s="1">
        <v>1</v>
      </c>
      <c r="D4396" s="1" t="s">
        <v>7185</v>
      </c>
      <c r="E4396" s="1">
        <v>12</v>
      </c>
      <c r="F4396" s="1" t="s">
        <v>7555</v>
      </c>
      <c r="G4396" s="1" t="s">
        <v>5834</v>
      </c>
      <c r="H4396" s="1" t="e">
        <f>----CCCGCTC-GCCGGCGGCCTGTCACACTCACACCATG</f>
        <v>#NAME?</v>
      </c>
      <c r="I4396" s="1" t="b">
        <v>0</v>
      </c>
      <c r="J4396" s="1">
        <v>0</v>
      </c>
      <c r="K4396" s="1">
        <v>6</v>
      </c>
      <c r="L4396" s="1">
        <v>3</v>
      </c>
      <c r="M4396" s="1">
        <v>8</v>
      </c>
      <c r="N4396" s="1">
        <v>4.7337278106508798</v>
      </c>
      <c r="O4396" s="1" t="s">
        <v>7491</v>
      </c>
    </row>
    <row r="4397" spans="1:15" x14ac:dyDescent="0.3">
      <c r="A4397" s="1" t="s">
        <v>75</v>
      </c>
      <c r="B4397" s="1" t="s">
        <v>5773</v>
      </c>
      <c r="C4397" s="1">
        <v>1</v>
      </c>
      <c r="D4397" s="1" t="s">
        <v>7185</v>
      </c>
      <c r="E4397" s="1">
        <v>12</v>
      </c>
      <c r="F4397" s="1" t="s">
        <v>7555</v>
      </c>
      <c r="G4397" s="1" t="s">
        <v>5803</v>
      </c>
      <c r="H4397" s="1" t="s">
        <v>7497</v>
      </c>
      <c r="I4397" s="1" t="b">
        <v>0</v>
      </c>
      <c r="J4397" s="1">
        <v>0</v>
      </c>
      <c r="K4397" s="1">
        <v>1</v>
      </c>
      <c r="L4397" s="1">
        <v>0</v>
      </c>
      <c r="M4397" s="1">
        <v>7</v>
      </c>
      <c r="N4397" s="1">
        <v>4.1420118343195202</v>
      </c>
      <c r="O4397" s="1" t="s">
        <v>7542</v>
      </c>
    </row>
    <row r="4398" spans="1:15" x14ac:dyDescent="0.3">
      <c r="A4398" s="1" t="s">
        <v>75</v>
      </c>
      <c r="B4398" s="1" t="s">
        <v>5773</v>
      </c>
      <c r="C4398" s="1">
        <v>1</v>
      </c>
      <c r="D4398" s="1" t="s">
        <v>7185</v>
      </c>
      <c r="E4398" s="1">
        <v>12</v>
      </c>
      <c r="F4398" s="1" t="s">
        <v>7555</v>
      </c>
      <c r="G4398" s="1" t="s">
        <v>5834</v>
      </c>
      <c r="H4398" s="1" t="e">
        <f>------CGCTC-GCCGGCGGCCTGTCACACTCACACCATG</f>
        <v>#NAME?</v>
      </c>
      <c r="I4398" s="1" t="b">
        <v>0</v>
      </c>
      <c r="J4398" s="1">
        <v>0</v>
      </c>
      <c r="K4398" s="1">
        <v>29</v>
      </c>
      <c r="L4398" s="1">
        <v>1</v>
      </c>
      <c r="M4398" s="1">
        <v>4</v>
      </c>
      <c r="N4398" s="1">
        <v>2.3668639053254399</v>
      </c>
      <c r="O4398" s="1" t="s">
        <v>7491</v>
      </c>
    </row>
    <row r="4399" spans="1:15" x14ac:dyDescent="0.3">
      <c r="A4399" s="1" t="s">
        <v>75</v>
      </c>
      <c r="B4399" s="1" t="s">
        <v>5773</v>
      </c>
      <c r="C4399" s="1">
        <v>1</v>
      </c>
      <c r="D4399" s="1" t="s">
        <v>7185</v>
      </c>
      <c r="E4399" s="1">
        <v>12</v>
      </c>
      <c r="F4399" s="1" t="s">
        <v>7555</v>
      </c>
      <c r="G4399" s="1" t="s">
        <v>5834</v>
      </c>
      <c r="H4399" s="1" t="e">
        <f>---------------GGCGGCCTGTCACACTCACACCATG</f>
        <v>#NAME?</v>
      </c>
      <c r="I4399" s="1" t="b">
        <v>0</v>
      </c>
      <c r="J4399" s="1">
        <v>0</v>
      </c>
      <c r="K4399" s="1">
        <v>21</v>
      </c>
      <c r="L4399" s="1">
        <v>5</v>
      </c>
      <c r="M4399" s="1">
        <v>3</v>
      </c>
      <c r="N4399" s="1">
        <v>1.7751479289940799</v>
      </c>
      <c r="O4399" s="1" t="s">
        <v>7558</v>
      </c>
    </row>
    <row r="4400" spans="1:15" x14ac:dyDescent="0.3">
      <c r="A4400" s="1" t="s">
        <v>75</v>
      </c>
      <c r="B4400" s="1" t="s">
        <v>5773</v>
      </c>
      <c r="C4400" s="1">
        <v>1</v>
      </c>
      <c r="D4400" s="1" t="s">
        <v>7185</v>
      </c>
      <c r="E4400" s="1">
        <v>12</v>
      </c>
      <c r="F4400" s="1" t="s">
        <v>7555</v>
      </c>
      <c r="G4400" s="1" t="s">
        <v>5806</v>
      </c>
      <c r="H4400" s="1" t="e">
        <f>-ATTACCCGCTCGCCGGCGGCCTGTCACACTCACACCATG</f>
        <v>#NAME?</v>
      </c>
      <c r="I4400" s="1" t="b">
        <v>0</v>
      </c>
      <c r="J4400" s="1">
        <v>0</v>
      </c>
      <c r="K4400" s="1">
        <v>5</v>
      </c>
      <c r="L4400" s="1">
        <v>5</v>
      </c>
      <c r="M4400" s="1">
        <v>3</v>
      </c>
      <c r="N4400" s="1">
        <v>1.7751479289940799</v>
      </c>
      <c r="O4400" s="1" t="s">
        <v>7559</v>
      </c>
    </row>
    <row r="4401" spans="1:15" x14ac:dyDescent="0.3">
      <c r="A4401" s="1" t="s">
        <v>75</v>
      </c>
      <c r="B4401" s="1" t="s">
        <v>5773</v>
      </c>
      <c r="C4401" s="1">
        <v>1</v>
      </c>
      <c r="D4401" s="1" t="s">
        <v>7185</v>
      </c>
      <c r="E4401" s="1">
        <v>12</v>
      </c>
      <c r="F4401" s="1" t="s">
        <v>7555</v>
      </c>
      <c r="G4401" s="1" t="s">
        <v>5834</v>
      </c>
      <c r="H4401" s="1" t="s">
        <v>7530</v>
      </c>
      <c r="I4401" s="1" t="b">
        <v>0</v>
      </c>
      <c r="J4401" s="1">
        <v>0</v>
      </c>
      <c r="K4401" s="1">
        <v>6</v>
      </c>
      <c r="L4401" s="1">
        <v>8</v>
      </c>
      <c r="M4401" s="1">
        <v>3</v>
      </c>
      <c r="N4401" s="1">
        <v>1.7751479289940799</v>
      </c>
      <c r="O4401" s="1" t="s">
        <v>7531</v>
      </c>
    </row>
    <row r="4402" spans="1:15" x14ac:dyDescent="0.3">
      <c r="A4402" s="1" t="s">
        <v>75</v>
      </c>
      <c r="B4402" s="1" t="s">
        <v>5773</v>
      </c>
      <c r="C4402" s="1">
        <v>1</v>
      </c>
      <c r="D4402" s="1" t="s">
        <v>7185</v>
      </c>
      <c r="E4402" s="1">
        <v>12</v>
      </c>
      <c r="F4402" s="1" t="s">
        <v>7555</v>
      </c>
      <c r="G4402" s="1" t="s">
        <v>5834</v>
      </c>
      <c r="H4402" s="1" t="s">
        <v>7560</v>
      </c>
      <c r="I4402" s="1" t="b">
        <v>0</v>
      </c>
      <c r="J4402" s="1">
        <v>0</v>
      </c>
      <c r="K4402" s="1">
        <v>15</v>
      </c>
      <c r="L4402" s="1">
        <v>3</v>
      </c>
      <c r="M4402" s="1">
        <v>3</v>
      </c>
      <c r="N4402" s="1">
        <v>1.7751479289940799</v>
      </c>
      <c r="O4402" s="1" t="s">
        <v>7561</v>
      </c>
    </row>
    <row r="4403" spans="1:15" x14ac:dyDescent="0.3">
      <c r="A4403" s="1" t="s">
        <v>75</v>
      </c>
      <c r="B4403" s="1" t="s">
        <v>5773</v>
      </c>
      <c r="C4403" s="1">
        <v>1</v>
      </c>
      <c r="D4403" s="1" t="s">
        <v>7185</v>
      </c>
      <c r="E4403" s="1">
        <v>12</v>
      </c>
      <c r="F4403" s="1" t="s">
        <v>7555</v>
      </c>
      <c r="G4403" s="1" t="s">
        <v>5814</v>
      </c>
      <c r="H4403" s="1" t="e">
        <f>-------CGCTCGCCGGCGGCCTGTCACACTCACACCATG</f>
        <v>#NAME?</v>
      </c>
      <c r="I4403" s="1" t="b">
        <v>0</v>
      </c>
      <c r="J4403" s="1">
        <v>0</v>
      </c>
      <c r="K4403" s="1">
        <v>28</v>
      </c>
      <c r="L4403" s="1">
        <v>1</v>
      </c>
      <c r="M4403" s="1">
        <v>3</v>
      </c>
      <c r="N4403" s="1">
        <v>1.7751479289940799</v>
      </c>
      <c r="O4403" s="1" t="s">
        <v>7492</v>
      </c>
    </row>
    <row r="4404" spans="1:15" x14ac:dyDescent="0.3">
      <c r="A4404" s="1" t="s">
        <v>75</v>
      </c>
      <c r="B4404" s="1" t="s">
        <v>5773</v>
      </c>
      <c r="C4404" s="1">
        <v>1</v>
      </c>
      <c r="D4404" s="1" t="s">
        <v>7185</v>
      </c>
      <c r="E4404" s="1">
        <v>12</v>
      </c>
      <c r="F4404" s="1" t="s">
        <v>7555</v>
      </c>
      <c r="G4404" s="1" t="s">
        <v>5834</v>
      </c>
      <c r="H4404" s="1" t="s">
        <v>7562</v>
      </c>
      <c r="I4404" s="1" t="b">
        <v>0</v>
      </c>
      <c r="J4404" s="1">
        <v>0</v>
      </c>
      <c r="K4404" s="1">
        <v>13</v>
      </c>
      <c r="L4404" s="1">
        <v>5</v>
      </c>
      <c r="M4404" s="1">
        <v>3</v>
      </c>
      <c r="N4404" s="1">
        <v>1.7751479289940799</v>
      </c>
      <c r="O4404" s="1" t="s">
        <v>7563</v>
      </c>
    </row>
    <row r="4405" spans="1:15" x14ac:dyDescent="0.3">
      <c r="A4405" s="1" t="s">
        <v>75</v>
      </c>
      <c r="B4405" s="1" t="s">
        <v>5773</v>
      </c>
      <c r="C4405" s="1">
        <v>1</v>
      </c>
      <c r="D4405" s="1" t="s">
        <v>7185</v>
      </c>
      <c r="E4405" s="1">
        <v>12</v>
      </c>
      <c r="F4405" s="1" t="s">
        <v>7555</v>
      </c>
      <c r="G4405" s="1" t="s">
        <v>5798</v>
      </c>
      <c r="H4405" s="1" t="s">
        <v>7503</v>
      </c>
      <c r="I4405" s="1" t="b">
        <v>0</v>
      </c>
      <c r="J4405" s="1">
        <v>0</v>
      </c>
      <c r="K4405" s="1">
        <v>0</v>
      </c>
      <c r="L4405" s="1">
        <v>6</v>
      </c>
      <c r="M4405" s="1">
        <v>2</v>
      </c>
      <c r="N4405" s="1">
        <v>1.1834319526627199</v>
      </c>
      <c r="O4405" s="1" t="s">
        <v>7564</v>
      </c>
    </row>
    <row r="4406" spans="1:15" x14ac:dyDescent="0.3">
      <c r="A4406" s="1" t="s">
        <v>75</v>
      </c>
      <c r="B4406" s="1" t="s">
        <v>5773</v>
      </c>
      <c r="C4406" s="1">
        <v>1</v>
      </c>
      <c r="D4406" s="1" t="s">
        <v>7185</v>
      </c>
      <c r="E4406" s="1">
        <v>12</v>
      </c>
      <c r="F4406" s="1" t="s">
        <v>7555</v>
      </c>
      <c r="G4406" s="1" t="s">
        <v>5810</v>
      </c>
      <c r="H4406" s="1" t="s">
        <v>7503</v>
      </c>
      <c r="I4406" s="1" t="b">
        <v>0</v>
      </c>
      <c r="J4406" s="1">
        <v>2</v>
      </c>
      <c r="K4406" s="1">
        <v>0</v>
      </c>
      <c r="L4406" s="1">
        <v>6</v>
      </c>
      <c r="M4406" s="1">
        <v>2</v>
      </c>
      <c r="N4406" s="1">
        <v>1.1834319526627199</v>
      </c>
      <c r="O4406" s="1" t="s">
        <v>7535</v>
      </c>
    </row>
    <row r="4407" spans="1:15" x14ac:dyDescent="0.3">
      <c r="A4407" s="1" t="s">
        <v>75</v>
      </c>
      <c r="B4407" s="1" t="s">
        <v>5773</v>
      </c>
      <c r="C4407" s="1">
        <v>1</v>
      </c>
      <c r="D4407" s="1" t="s">
        <v>7185</v>
      </c>
      <c r="E4407" s="1">
        <v>12</v>
      </c>
      <c r="F4407" s="1" t="s">
        <v>7555</v>
      </c>
      <c r="G4407" s="1" t="s">
        <v>5814</v>
      </c>
      <c r="H4407" s="1" t="e">
        <f>-----CCCGCTCGCCGGCGGCCTGTCACACTCACACCATG</f>
        <v>#NAME?</v>
      </c>
      <c r="I4407" s="1" t="b">
        <v>0</v>
      </c>
      <c r="J4407" s="1">
        <v>2</v>
      </c>
      <c r="K4407" s="1">
        <v>14</v>
      </c>
      <c r="L4407" s="1">
        <v>3</v>
      </c>
      <c r="M4407" s="1">
        <v>2</v>
      </c>
      <c r="N4407" s="1">
        <v>1.1834319526627199</v>
      </c>
      <c r="O4407" s="1" t="s">
        <v>7534</v>
      </c>
    </row>
    <row r="4408" spans="1:15" x14ac:dyDescent="0.3">
      <c r="A4408" s="1" t="s">
        <v>75</v>
      </c>
      <c r="B4408" s="1" t="s">
        <v>5773</v>
      </c>
      <c r="C4408" s="1">
        <v>1</v>
      </c>
      <c r="D4408" s="1" t="s">
        <v>7185</v>
      </c>
      <c r="E4408" s="1">
        <v>12</v>
      </c>
      <c r="F4408" s="1" t="s">
        <v>7555</v>
      </c>
      <c r="G4408" s="1" t="s">
        <v>5814</v>
      </c>
      <c r="H4408" s="1" t="s">
        <v>7507</v>
      </c>
      <c r="I4408" s="1" t="b">
        <v>0</v>
      </c>
      <c r="J4408" s="1">
        <v>0</v>
      </c>
      <c r="K4408" s="1">
        <v>3</v>
      </c>
      <c r="L4408" s="1">
        <v>1</v>
      </c>
      <c r="M4408" s="1">
        <v>2</v>
      </c>
      <c r="N4408" s="1">
        <v>1.1834319526627199</v>
      </c>
      <c r="O4408" s="1" t="s">
        <v>7508</v>
      </c>
    </row>
    <row r="4409" spans="1:15" x14ac:dyDescent="0.3">
      <c r="A4409" s="1" t="s">
        <v>75</v>
      </c>
      <c r="B4409" s="1" t="s">
        <v>5773</v>
      </c>
      <c r="C4409" s="1">
        <v>1</v>
      </c>
      <c r="D4409" s="1" t="s">
        <v>7185</v>
      </c>
      <c r="E4409" s="1">
        <v>12</v>
      </c>
      <c r="F4409" s="1" t="s">
        <v>7555</v>
      </c>
      <c r="G4409" s="1" t="s">
        <v>5840</v>
      </c>
      <c r="H4409" s="1" t="s">
        <v>7503</v>
      </c>
      <c r="I4409" s="1" t="b">
        <v>0</v>
      </c>
      <c r="J4409" s="1">
        <v>5</v>
      </c>
      <c r="K4409" s="1">
        <v>0</v>
      </c>
      <c r="L4409" s="1">
        <v>0</v>
      </c>
      <c r="M4409" s="1">
        <v>2</v>
      </c>
      <c r="N4409" s="1">
        <v>1.1834319526627199</v>
      </c>
      <c r="O4409" s="1" t="s">
        <v>7515</v>
      </c>
    </row>
    <row r="4410" spans="1:15" x14ac:dyDescent="0.3">
      <c r="A4410" s="1" t="s">
        <v>75</v>
      </c>
      <c r="B4410" s="1" t="s">
        <v>5773</v>
      </c>
      <c r="C4410" s="1">
        <v>1</v>
      </c>
      <c r="D4410" s="1" t="s">
        <v>7185</v>
      </c>
      <c r="E4410" s="1">
        <v>13</v>
      </c>
      <c r="F4410" s="1" t="s">
        <v>7565</v>
      </c>
      <c r="G4410" s="1" t="s">
        <v>5895</v>
      </c>
      <c r="H4410" s="1" t="s">
        <v>7566</v>
      </c>
      <c r="I4410" s="1" t="b">
        <v>0</v>
      </c>
      <c r="J4410" s="1">
        <v>0</v>
      </c>
      <c r="K4410" s="1">
        <v>2</v>
      </c>
      <c r="L4410" s="1">
        <v>4</v>
      </c>
      <c r="M4410" s="1">
        <v>10</v>
      </c>
      <c r="N4410" s="1">
        <v>50</v>
      </c>
      <c r="O4410" s="1" t="s">
        <v>7567</v>
      </c>
    </row>
    <row r="4411" spans="1:15" x14ac:dyDescent="0.3">
      <c r="A4411" s="1" t="s">
        <v>75</v>
      </c>
      <c r="B4411" s="1" t="s">
        <v>5773</v>
      </c>
      <c r="C4411" s="1">
        <v>1</v>
      </c>
      <c r="D4411" s="1" t="s">
        <v>7185</v>
      </c>
      <c r="E4411" s="1">
        <v>13</v>
      </c>
      <c r="F4411" s="1" t="s">
        <v>7565</v>
      </c>
      <c r="G4411" s="1" t="s">
        <v>5814</v>
      </c>
      <c r="H4411" s="1" t="s">
        <v>7503</v>
      </c>
      <c r="I4411" s="1" t="b">
        <v>1</v>
      </c>
      <c r="J4411" s="1">
        <v>0</v>
      </c>
      <c r="K4411" s="1">
        <v>0</v>
      </c>
      <c r="L4411" s="1">
        <v>0</v>
      </c>
      <c r="M4411" s="1">
        <v>3</v>
      </c>
      <c r="N4411" s="1">
        <v>15</v>
      </c>
      <c r="O4411" s="1" t="s">
        <v>7504</v>
      </c>
    </row>
    <row r="4412" spans="1:15" x14ac:dyDescent="0.3">
      <c r="A4412" s="1" t="s">
        <v>75</v>
      </c>
      <c r="B4412" s="1" t="s">
        <v>5773</v>
      </c>
      <c r="C4412" s="1">
        <v>1</v>
      </c>
      <c r="D4412" s="1" t="s">
        <v>7185</v>
      </c>
      <c r="E4412" s="1">
        <v>13</v>
      </c>
      <c r="F4412" s="1" t="s">
        <v>7565</v>
      </c>
      <c r="G4412" s="1" t="s">
        <v>5803</v>
      </c>
      <c r="H4412" s="1" t="s">
        <v>7497</v>
      </c>
      <c r="I4412" s="1" t="b">
        <v>0</v>
      </c>
      <c r="J4412" s="1">
        <v>0</v>
      </c>
      <c r="K4412" s="1">
        <v>1</v>
      </c>
      <c r="L4412" s="1">
        <v>0</v>
      </c>
      <c r="M4412" s="1">
        <v>1</v>
      </c>
      <c r="N4412" s="1">
        <v>5</v>
      </c>
      <c r="O4412" s="1" t="s">
        <v>7542</v>
      </c>
    </row>
    <row r="4413" spans="1:15" x14ac:dyDescent="0.3">
      <c r="A4413" s="1" t="s">
        <v>75</v>
      </c>
      <c r="B4413" s="1" t="s">
        <v>5773</v>
      </c>
      <c r="C4413" s="1">
        <v>1</v>
      </c>
      <c r="D4413" s="1" t="s">
        <v>7185</v>
      </c>
      <c r="E4413" s="1">
        <v>13</v>
      </c>
      <c r="F4413" s="1" t="s">
        <v>7565</v>
      </c>
      <c r="G4413" s="1" t="s">
        <v>5819</v>
      </c>
      <c r="H4413" s="1" t="s">
        <v>7568</v>
      </c>
      <c r="I4413" s="1" t="b">
        <v>0</v>
      </c>
      <c r="J4413" s="1">
        <v>0</v>
      </c>
      <c r="K4413" s="1">
        <v>3</v>
      </c>
      <c r="L4413" s="1">
        <v>19</v>
      </c>
      <c r="M4413" s="1">
        <v>1</v>
      </c>
      <c r="N4413" s="1">
        <v>5</v>
      </c>
      <c r="O4413" s="1" t="s">
        <v>7569</v>
      </c>
    </row>
    <row r="4414" spans="1:15" x14ac:dyDescent="0.3">
      <c r="A4414" s="1" t="s">
        <v>75</v>
      </c>
      <c r="B4414" s="1" t="s">
        <v>5773</v>
      </c>
      <c r="C4414" s="1">
        <v>1</v>
      </c>
      <c r="D4414" s="1" t="s">
        <v>7185</v>
      </c>
      <c r="E4414" s="1">
        <v>13</v>
      </c>
      <c r="F4414" s="1" t="s">
        <v>7565</v>
      </c>
      <c r="G4414" s="1" t="s">
        <v>5814</v>
      </c>
      <c r="H4414" s="1" t="e">
        <f>-------CGCTCGCCGGCGGCCTGTCACACTCACACCATG</f>
        <v>#NAME?</v>
      </c>
      <c r="I4414" s="1" t="b">
        <v>0</v>
      </c>
      <c r="J4414" s="1">
        <v>0</v>
      </c>
      <c r="K4414" s="1">
        <v>28</v>
      </c>
      <c r="L4414" s="1">
        <v>1</v>
      </c>
      <c r="M4414" s="1">
        <v>1</v>
      </c>
      <c r="N4414" s="1">
        <v>5</v>
      </c>
      <c r="O4414" s="1" t="s">
        <v>7492</v>
      </c>
    </row>
    <row r="4415" spans="1:15" x14ac:dyDescent="0.3">
      <c r="A4415" s="1" t="s">
        <v>75</v>
      </c>
      <c r="B4415" s="1" t="s">
        <v>5773</v>
      </c>
      <c r="C4415" s="1">
        <v>1</v>
      </c>
      <c r="D4415" s="1" t="s">
        <v>7185</v>
      </c>
      <c r="E4415" s="1">
        <v>13</v>
      </c>
      <c r="F4415" s="1" t="s">
        <v>7565</v>
      </c>
      <c r="G4415" s="1" t="s">
        <v>5803</v>
      </c>
      <c r="H4415" s="1" t="s">
        <v>7570</v>
      </c>
      <c r="I4415" s="1" t="b">
        <v>0</v>
      </c>
      <c r="J4415" s="1">
        <v>0</v>
      </c>
      <c r="K4415" s="1">
        <v>1</v>
      </c>
      <c r="L4415" s="1">
        <v>8</v>
      </c>
      <c r="M4415" s="1">
        <v>1</v>
      </c>
      <c r="N4415" s="1">
        <v>5</v>
      </c>
      <c r="O4415" s="1" t="s">
        <v>7571</v>
      </c>
    </row>
    <row r="4416" spans="1:15" x14ac:dyDescent="0.3">
      <c r="A4416" s="1" t="s">
        <v>75</v>
      </c>
      <c r="B4416" s="1" t="s">
        <v>5773</v>
      </c>
      <c r="C4416" s="1">
        <v>1</v>
      </c>
      <c r="D4416" s="1" t="s">
        <v>7185</v>
      </c>
      <c r="E4416" s="1">
        <v>13</v>
      </c>
      <c r="F4416" s="1" t="s">
        <v>7565</v>
      </c>
      <c r="G4416" s="1" t="s">
        <v>5834</v>
      </c>
      <c r="H4416" s="1" t="e">
        <f>----ACCCGCTCGCCGGCGGCC--------TGTCACACTC</f>
        <v>#NAME?</v>
      </c>
      <c r="I4416" s="1" t="b">
        <v>0</v>
      </c>
      <c r="J4416" s="1">
        <v>0</v>
      </c>
      <c r="K4416" s="1">
        <v>18</v>
      </c>
      <c r="L4416" s="1">
        <v>15</v>
      </c>
      <c r="M4416" s="1">
        <v>1</v>
      </c>
      <c r="N4416" s="1">
        <v>5</v>
      </c>
      <c r="O4416" s="1" t="s">
        <v>7572</v>
      </c>
    </row>
    <row r="4417" spans="1:15" x14ac:dyDescent="0.3">
      <c r="A4417" s="1" t="s">
        <v>75</v>
      </c>
      <c r="B4417" s="1" t="s">
        <v>5773</v>
      </c>
      <c r="C4417" s="1">
        <v>1</v>
      </c>
      <c r="D4417" s="1" t="s">
        <v>7185</v>
      </c>
      <c r="E4417" s="1">
        <v>13</v>
      </c>
      <c r="F4417" s="1" t="s">
        <v>7565</v>
      </c>
      <c r="G4417" s="1" t="s">
        <v>5819</v>
      </c>
      <c r="H4417" s="1" t="s">
        <v>7573</v>
      </c>
      <c r="I4417" s="1" t="b">
        <v>0</v>
      </c>
      <c r="J4417" s="1">
        <v>0</v>
      </c>
      <c r="K4417" s="1">
        <v>3</v>
      </c>
      <c r="L4417" s="1">
        <v>4</v>
      </c>
      <c r="M4417" s="1">
        <v>1</v>
      </c>
      <c r="N4417" s="1">
        <v>5</v>
      </c>
      <c r="O4417" s="1" t="s">
        <v>7574</v>
      </c>
    </row>
    <row r="4418" spans="1:15" x14ac:dyDescent="0.3">
      <c r="A4418" s="1" t="s">
        <v>75</v>
      </c>
      <c r="B4418" s="1" t="s">
        <v>5773</v>
      </c>
      <c r="C4418" s="1">
        <v>1</v>
      </c>
      <c r="D4418" s="1" t="s">
        <v>7185</v>
      </c>
      <c r="E4418" s="1">
        <v>13</v>
      </c>
      <c r="F4418" s="1" t="s">
        <v>7565</v>
      </c>
      <c r="G4418" s="1" t="s">
        <v>5895</v>
      </c>
      <c r="H4418" s="1" t="s">
        <v>7566</v>
      </c>
      <c r="I4418" s="1" t="b">
        <v>0</v>
      </c>
      <c r="J4418" s="1">
        <v>0</v>
      </c>
      <c r="K4418" s="1">
        <v>2</v>
      </c>
      <c r="L4418" s="1">
        <v>6</v>
      </c>
      <c r="M4418" s="1">
        <v>1</v>
      </c>
      <c r="N4418" s="1">
        <v>5</v>
      </c>
      <c r="O4418" s="1" t="s">
        <v>7575</v>
      </c>
    </row>
    <row r="4419" spans="1:15" x14ac:dyDescent="0.3">
      <c r="A4419" s="1" t="s">
        <v>75</v>
      </c>
      <c r="B4419" s="1" t="s">
        <v>5773</v>
      </c>
      <c r="C4419" s="1">
        <v>1</v>
      </c>
      <c r="D4419" s="1" t="s">
        <v>7185</v>
      </c>
      <c r="E4419" s="1">
        <v>14</v>
      </c>
      <c r="F4419" s="1" t="s">
        <v>7576</v>
      </c>
      <c r="G4419" s="1" t="s">
        <v>5814</v>
      </c>
      <c r="H4419" s="1" t="s">
        <v>7503</v>
      </c>
      <c r="I4419" s="1" t="b">
        <v>1</v>
      </c>
      <c r="J4419" s="1">
        <v>0</v>
      </c>
      <c r="K4419" s="1">
        <v>0</v>
      </c>
      <c r="L4419" s="1">
        <v>0</v>
      </c>
      <c r="M4419" s="1">
        <v>15</v>
      </c>
      <c r="N4419" s="1">
        <v>68.181818181818102</v>
      </c>
      <c r="O4419" s="1" t="s">
        <v>7504</v>
      </c>
    </row>
    <row r="4420" spans="1:15" x14ac:dyDescent="0.3">
      <c r="A4420" s="1" t="s">
        <v>75</v>
      </c>
      <c r="B4420" s="1" t="s">
        <v>5773</v>
      </c>
      <c r="C4420" s="1">
        <v>1</v>
      </c>
      <c r="D4420" s="1" t="s">
        <v>7185</v>
      </c>
      <c r="E4420" s="1">
        <v>14</v>
      </c>
      <c r="F4420" s="1" t="s">
        <v>7576</v>
      </c>
      <c r="G4420" s="1" t="s">
        <v>5814</v>
      </c>
      <c r="H4420" s="1" t="s">
        <v>7507</v>
      </c>
      <c r="I4420" s="1" t="b">
        <v>0</v>
      </c>
      <c r="J4420" s="1">
        <v>0</v>
      </c>
      <c r="K4420" s="1">
        <v>3</v>
      </c>
      <c r="L4420" s="1">
        <v>1</v>
      </c>
      <c r="M4420" s="1">
        <v>3</v>
      </c>
      <c r="N4420" s="1">
        <v>13.636363636363599</v>
      </c>
      <c r="O4420" s="1" t="s">
        <v>7508</v>
      </c>
    </row>
    <row r="4421" spans="1:15" x14ac:dyDescent="0.3">
      <c r="A4421" s="1" t="s">
        <v>75</v>
      </c>
      <c r="B4421" s="1" t="s">
        <v>5773</v>
      </c>
      <c r="C4421" s="1">
        <v>1</v>
      </c>
      <c r="D4421" s="1" t="s">
        <v>7185</v>
      </c>
      <c r="E4421" s="1">
        <v>14</v>
      </c>
      <c r="F4421" s="1" t="s">
        <v>7576</v>
      </c>
      <c r="G4421" s="1" t="s">
        <v>5819</v>
      </c>
      <c r="H4421" s="1" t="s">
        <v>7507</v>
      </c>
      <c r="I4421" s="1" t="b">
        <v>0</v>
      </c>
      <c r="J4421" s="1">
        <v>0</v>
      </c>
      <c r="K4421" s="1">
        <v>3</v>
      </c>
      <c r="L4421" s="1">
        <v>1</v>
      </c>
      <c r="M4421" s="1">
        <v>1</v>
      </c>
      <c r="N4421" s="1">
        <v>4.5454545454545396</v>
      </c>
      <c r="O4421" s="1" t="s">
        <v>7577</v>
      </c>
    </row>
    <row r="4422" spans="1:15" x14ac:dyDescent="0.3">
      <c r="A4422" s="1" t="s">
        <v>75</v>
      </c>
      <c r="B4422" s="1" t="s">
        <v>5773</v>
      </c>
      <c r="C4422" s="1">
        <v>1</v>
      </c>
      <c r="D4422" s="1" t="s">
        <v>7185</v>
      </c>
      <c r="E4422" s="1">
        <v>14</v>
      </c>
      <c r="F4422" s="1" t="s">
        <v>7576</v>
      </c>
      <c r="G4422" s="1" t="s">
        <v>5834</v>
      </c>
      <c r="H4422" s="1" t="s">
        <v>7530</v>
      </c>
      <c r="I4422" s="1" t="b">
        <v>0</v>
      </c>
      <c r="J4422" s="1">
        <v>1</v>
      </c>
      <c r="K4422" s="1">
        <v>15</v>
      </c>
      <c r="L4422" s="1">
        <v>16</v>
      </c>
      <c r="M4422" s="1">
        <v>1</v>
      </c>
      <c r="N4422" s="1">
        <v>4.5454545454545396</v>
      </c>
      <c r="O4422" s="1" t="s">
        <v>7578</v>
      </c>
    </row>
    <row r="4423" spans="1:15" x14ac:dyDescent="0.3">
      <c r="A4423" s="1" t="s">
        <v>75</v>
      </c>
      <c r="B4423" s="1" t="s">
        <v>5773</v>
      </c>
      <c r="C4423" s="1">
        <v>1</v>
      </c>
      <c r="D4423" s="1" t="s">
        <v>7185</v>
      </c>
      <c r="E4423" s="1">
        <v>14</v>
      </c>
      <c r="F4423" s="1" t="s">
        <v>7576</v>
      </c>
      <c r="G4423" s="1" t="s">
        <v>5908</v>
      </c>
      <c r="H4423" s="1" t="s">
        <v>7503</v>
      </c>
      <c r="I4423" s="1" t="b">
        <v>0</v>
      </c>
      <c r="J4423" s="1">
        <v>0</v>
      </c>
      <c r="K4423" s="1">
        <v>0</v>
      </c>
      <c r="L4423" s="1">
        <v>1</v>
      </c>
      <c r="M4423" s="1">
        <v>1</v>
      </c>
      <c r="N4423" s="1">
        <v>4.5454545454545396</v>
      </c>
      <c r="O4423" s="1" t="s">
        <v>7579</v>
      </c>
    </row>
    <row r="4424" spans="1:15" x14ac:dyDescent="0.3">
      <c r="A4424" s="1" t="s">
        <v>75</v>
      </c>
      <c r="B4424" s="1" t="s">
        <v>5773</v>
      </c>
      <c r="C4424" s="1">
        <v>1</v>
      </c>
      <c r="D4424" s="1" t="s">
        <v>7185</v>
      </c>
      <c r="E4424" s="1">
        <v>14</v>
      </c>
      <c r="F4424" s="1" t="s">
        <v>7576</v>
      </c>
      <c r="G4424" s="1" t="s">
        <v>5834</v>
      </c>
      <c r="H4424" s="1" t="e">
        <f>--------GCTCGCCGGCGGCCTGTCACACTCACACCATG</f>
        <v>#NAME?</v>
      </c>
      <c r="I4424" s="1" t="b">
        <v>0</v>
      </c>
      <c r="J4424" s="1">
        <v>0</v>
      </c>
      <c r="K4424" s="1">
        <v>21</v>
      </c>
      <c r="L4424" s="1">
        <v>4</v>
      </c>
      <c r="M4424" s="1">
        <v>1</v>
      </c>
      <c r="N4424" s="1">
        <v>4.5454545454545396</v>
      </c>
      <c r="O4424" s="1" t="s">
        <v>7580</v>
      </c>
    </row>
    <row r="4425" spans="1:15" x14ac:dyDescent="0.3">
      <c r="A4425" s="1" t="s">
        <v>75</v>
      </c>
      <c r="B4425" s="1" t="s">
        <v>5773</v>
      </c>
      <c r="C4425" s="1">
        <v>1</v>
      </c>
      <c r="D4425" s="1" t="s">
        <v>7185</v>
      </c>
      <c r="E4425" s="1">
        <v>15</v>
      </c>
      <c r="F4425" s="1" t="s">
        <v>7581</v>
      </c>
      <c r="G4425" s="1" t="s">
        <v>5834</v>
      </c>
      <c r="H4425" s="1" t="e">
        <f>----CCCGCTC-GCCGGCGGCCTGTCACACTCACACCATG</f>
        <v>#NAME?</v>
      </c>
      <c r="I4425" s="1" t="b">
        <v>0</v>
      </c>
      <c r="J4425" s="1">
        <v>0</v>
      </c>
      <c r="K4425" s="1">
        <v>6</v>
      </c>
      <c r="L4425" s="1">
        <v>3</v>
      </c>
      <c r="M4425" s="1">
        <v>19</v>
      </c>
      <c r="N4425" s="1">
        <v>12.5</v>
      </c>
      <c r="O4425" s="1" t="s">
        <v>7498</v>
      </c>
    </row>
    <row r="4426" spans="1:15" x14ac:dyDescent="0.3">
      <c r="A4426" s="1" t="s">
        <v>75</v>
      </c>
      <c r="B4426" s="1" t="s">
        <v>5773</v>
      </c>
      <c r="C4426" s="1">
        <v>1</v>
      </c>
      <c r="D4426" s="1" t="s">
        <v>7185</v>
      </c>
      <c r="E4426" s="1">
        <v>15</v>
      </c>
      <c r="F4426" s="1" t="s">
        <v>7581</v>
      </c>
      <c r="G4426" s="1" t="s">
        <v>5834</v>
      </c>
      <c r="H4426" s="1" t="e">
        <f>----CCCGCTC-GCCGGCGGCCTGTCACACTCACACCATG</f>
        <v>#NAME?</v>
      </c>
      <c r="I4426" s="1" t="b">
        <v>0</v>
      </c>
      <c r="J4426" s="1">
        <v>0</v>
      </c>
      <c r="K4426" s="1">
        <v>15</v>
      </c>
      <c r="L4426" s="1">
        <v>3</v>
      </c>
      <c r="M4426" s="1">
        <v>16</v>
      </c>
      <c r="N4426" s="1">
        <v>10.5263157894736</v>
      </c>
      <c r="O4426" s="1" t="s">
        <v>7498</v>
      </c>
    </row>
    <row r="4427" spans="1:15" x14ac:dyDescent="0.3">
      <c r="A4427" s="1" t="s">
        <v>75</v>
      </c>
      <c r="B4427" s="1" t="s">
        <v>5773</v>
      </c>
      <c r="C4427" s="1">
        <v>1</v>
      </c>
      <c r="D4427" s="1" t="s">
        <v>7185</v>
      </c>
      <c r="E4427" s="1">
        <v>15</v>
      </c>
      <c r="F4427" s="1" t="s">
        <v>7581</v>
      </c>
      <c r="G4427" s="1" t="s">
        <v>5814</v>
      </c>
      <c r="H4427" s="1" t="s">
        <v>7503</v>
      </c>
      <c r="I4427" s="1" t="b">
        <v>1</v>
      </c>
      <c r="J4427" s="1">
        <v>0</v>
      </c>
      <c r="K4427" s="1">
        <v>0</v>
      </c>
      <c r="L4427" s="1">
        <v>0</v>
      </c>
      <c r="M4427" s="1">
        <v>7</v>
      </c>
      <c r="N4427" s="1">
        <v>4.6052631578947301</v>
      </c>
      <c r="O4427" s="1" t="s">
        <v>7504</v>
      </c>
    </row>
    <row r="4428" spans="1:15" x14ac:dyDescent="0.3">
      <c r="A4428" s="1" t="s">
        <v>75</v>
      </c>
      <c r="B4428" s="1" t="s">
        <v>5773</v>
      </c>
      <c r="C4428" s="1">
        <v>1</v>
      </c>
      <c r="D4428" s="1" t="s">
        <v>7185</v>
      </c>
      <c r="E4428" s="1">
        <v>15</v>
      </c>
      <c r="F4428" s="1" t="s">
        <v>7581</v>
      </c>
      <c r="G4428" s="1" t="s">
        <v>5814</v>
      </c>
      <c r="H4428" s="1" t="e">
        <f>-------------CCGGCGGCCTGTCACACTCACACCATG</f>
        <v>#NAME?</v>
      </c>
      <c r="I4428" s="1" t="b">
        <v>0</v>
      </c>
      <c r="J4428" s="1">
        <v>0</v>
      </c>
      <c r="K4428" s="1">
        <v>20</v>
      </c>
      <c r="L4428" s="1">
        <v>2</v>
      </c>
      <c r="M4428" s="1">
        <v>6</v>
      </c>
      <c r="N4428" s="1">
        <v>3.9473684210526301</v>
      </c>
      <c r="O4428" s="1" t="s">
        <v>7582</v>
      </c>
    </row>
    <row r="4429" spans="1:15" x14ac:dyDescent="0.3">
      <c r="A4429" s="1" t="s">
        <v>75</v>
      </c>
      <c r="B4429" s="1" t="s">
        <v>5773</v>
      </c>
      <c r="C4429" s="1">
        <v>1</v>
      </c>
      <c r="D4429" s="1" t="s">
        <v>7185</v>
      </c>
      <c r="E4429" s="1">
        <v>15</v>
      </c>
      <c r="F4429" s="1" t="s">
        <v>7581</v>
      </c>
      <c r="G4429" s="1" t="s">
        <v>5819</v>
      </c>
      <c r="H4429" s="1" t="s">
        <v>7583</v>
      </c>
      <c r="I4429" s="1" t="b">
        <v>0</v>
      </c>
      <c r="J4429" s="1">
        <v>0</v>
      </c>
      <c r="K4429" s="1">
        <v>3</v>
      </c>
      <c r="L4429" s="1">
        <v>6</v>
      </c>
      <c r="M4429" s="1">
        <v>5</v>
      </c>
      <c r="N4429" s="1">
        <v>3.2894736842105199</v>
      </c>
      <c r="O4429" s="1" t="s">
        <v>7584</v>
      </c>
    </row>
    <row r="4430" spans="1:15" x14ac:dyDescent="0.3">
      <c r="A4430" s="1" t="s">
        <v>75</v>
      </c>
      <c r="B4430" s="1" t="s">
        <v>5773</v>
      </c>
      <c r="C4430" s="1">
        <v>1</v>
      </c>
      <c r="D4430" s="1" t="s">
        <v>7185</v>
      </c>
      <c r="E4430" s="1">
        <v>15</v>
      </c>
      <c r="F4430" s="1" t="s">
        <v>7581</v>
      </c>
      <c r="G4430" s="1" t="s">
        <v>5814</v>
      </c>
      <c r="H4430" s="1" t="e">
        <f>-----CCCGCTCGCCGGCGGCCTGTCACACTCACACCATG</f>
        <v>#NAME?</v>
      </c>
      <c r="I4430" s="1" t="b">
        <v>0</v>
      </c>
      <c r="J4430" s="1">
        <v>0</v>
      </c>
      <c r="K4430" s="1">
        <v>14</v>
      </c>
      <c r="L4430" s="1">
        <v>3</v>
      </c>
      <c r="M4430" s="1">
        <v>4</v>
      </c>
      <c r="N4430" s="1">
        <v>2.6315789473684199</v>
      </c>
      <c r="O4430" s="1" t="s">
        <v>7492</v>
      </c>
    </row>
    <row r="4431" spans="1:15" x14ac:dyDescent="0.3">
      <c r="A4431" s="1" t="s">
        <v>75</v>
      </c>
      <c r="B4431" s="1" t="s">
        <v>5773</v>
      </c>
      <c r="C4431" s="1">
        <v>1</v>
      </c>
      <c r="D4431" s="1" t="s">
        <v>7185</v>
      </c>
      <c r="E4431" s="1">
        <v>15</v>
      </c>
      <c r="F4431" s="1" t="s">
        <v>7581</v>
      </c>
      <c r="G4431" s="1" t="s">
        <v>5834</v>
      </c>
      <c r="H4431" s="1" t="e">
        <f>----CCCGCTCG-CCGGCGGCCTGTCACACTCACACCATG</f>
        <v>#NAME?</v>
      </c>
      <c r="I4431" s="1" t="b">
        <v>0</v>
      </c>
      <c r="J4431" s="1">
        <v>0</v>
      </c>
      <c r="K4431" s="1">
        <v>6</v>
      </c>
      <c r="L4431" s="1">
        <v>3</v>
      </c>
      <c r="M4431" s="1">
        <v>4</v>
      </c>
      <c r="N4431" s="1">
        <v>2.6315789473684199</v>
      </c>
      <c r="O4431" s="1" t="s">
        <v>7585</v>
      </c>
    </row>
    <row r="4432" spans="1:15" x14ac:dyDescent="0.3">
      <c r="A4432" s="1" t="s">
        <v>75</v>
      </c>
      <c r="B4432" s="1" t="s">
        <v>5773</v>
      </c>
      <c r="C4432" s="1">
        <v>1</v>
      </c>
      <c r="D4432" s="1" t="s">
        <v>7185</v>
      </c>
      <c r="E4432" s="1">
        <v>15</v>
      </c>
      <c r="F4432" s="1" t="s">
        <v>7581</v>
      </c>
      <c r="G4432" s="1" t="s">
        <v>5834</v>
      </c>
      <c r="H4432" s="1" t="e">
        <f>------CGCTC-GCCGGCGGCCTGTCACACTCACACCATG</f>
        <v>#NAME?</v>
      </c>
      <c r="I4432" s="1" t="b">
        <v>0</v>
      </c>
      <c r="J4432" s="1">
        <v>0</v>
      </c>
      <c r="K4432" s="1">
        <v>29</v>
      </c>
      <c r="L4432" s="1">
        <v>1</v>
      </c>
      <c r="M4432" s="1">
        <v>4</v>
      </c>
      <c r="N4432" s="1">
        <v>2.6315789473684199</v>
      </c>
      <c r="O4432" s="1" t="s">
        <v>7498</v>
      </c>
    </row>
    <row r="4433" spans="1:15" x14ac:dyDescent="0.3">
      <c r="A4433" s="1" t="s">
        <v>75</v>
      </c>
      <c r="B4433" s="1" t="s">
        <v>5773</v>
      </c>
      <c r="C4433" s="1">
        <v>1</v>
      </c>
      <c r="D4433" s="1" t="s">
        <v>7185</v>
      </c>
      <c r="E4433" s="1">
        <v>15</v>
      </c>
      <c r="F4433" s="1" t="s">
        <v>7581</v>
      </c>
      <c r="G4433" s="1" t="s">
        <v>5834</v>
      </c>
      <c r="H4433" s="1" t="e">
        <f>---CCCGCTC--GCCGGCGGCCTGTCACACTCACACCATG</f>
        <v>#NAME?</v>
      </c>
      <c r="I4433" s="1" t="b">
        <v>0</v>
      </c>
      <c r="J4433" s="1">
        <v>0</v>
      </c>
      <c r="K4433" s="1">
        <v>16</v>
      </c>
      <c r="L4433" s="1">
        <v>3</v>
      </c>
      <c r="M4433" s="1">
        <v>3</v>
      </c>
      <c r="N4433" s="1">
        <v>1.9736842105263099</v>
      </c>
      <c r="O4433" s="1" t="s">
        <v>7586</v>
      </c>
    </row>
    <row r="4434" spans="1:15" x14ac:dyDescent="0.3">
      <c r="A4434" s="1" t="s">
        <v>75</v>
      </c>
      <c r="B4434" s="1" t="s">
        <v>5773</v>
      </c>
      <c r="C4434" s="1">
        <v>1</v>
      </c>
      <c r="D4434" s="1" t="s">
        <v>7185</v>
      </c>
      <c r="E4434" s="1">
        <v>15</v>
      </c>
      <c r="F4434" s="1" t="s">
        <v>7581</v>
      </c>
      <c r="G4434" s="1" t="s">
        <v>5814</v>
      </c>
      <c r="H4434" s="1" t="s">
        <v>7497</v>
      </c>
      <c r="I4434" s="1" t="b">
        <v>0</v>
      </c>
      <c r="J4434" s="1">
        <v>5</v>
      </c>
      <c r="K4434" s="1">
        <v>1</v>
      </c>
      <c r="L4434" s="1">
        <v>0</v>
      </c>
      <c r="M4434" s="1">
        <v>3</v>
      </c>
      <c r="N4434" s="1">
        <v>1.9736842105263099</v>
      </c>
      <c r="O4434" s="1" t="e">
        <f>-----ccgctccgccggcggcctgtcacactcacaccatg</f>
        <v>#NAME?</v>
      </c>
    </row>
    <row r="4435" spans="1:15" x14ac:dyDescent="0.3">
      <c r="A4435" s="1" t="s">
        <v>75</v>
      </c>
      <c r="B4435" s="1" t="s">
        <v>5773</v>
      </c>
      <c r="C4435" s="1">
        <v>1</v>
      </c>
      <c r="D4435" s="1" t="s">
        <v>7185</v>
      </c>
      <c r="E4435" s="1">
        <v>15</v>
      </c>
      <c r="F4435" s="1" t="s">
        <v>7581</v>
      </c>
      <c r="G4435" s="1" t="s">
        <v>5834</v>
      </c>
      <c r="H4435" s="1" t="e">
        <f>----CCCGCTC-GCCGGCGGCCTGTCACACTCACACCATG</f>
        <v>#NAME?</v>
      </c>
      <c r="I4435" s="1" t="b">
        <v>0</v>
      </c>
      <c r="J4435" s="1">
        <v>0</v>
      </c>
      <c r="K4435" s="1">
        <v>15</v>
      </c>
      <c r="L4435" s="1">
        <v>3</v>
      </c>
      <c r="M4435" s="1">
        <v>3</v>
      </c>
      <c r="N4435" s="1">
        <v>1.9736842105263099</v>
      </c>
      <c r="O4435" s="1" t="s">
        <v>7491</v>
      </c>
    </row>
    <row r="4436" spans="1:15" x14ac:dyDescent="0.3">
      <c r="A4436" s="1" t="s">
        <v>75</v>
      </c>
      <c r="B4436" s="1" t="s">
        <v>5773</v>
      </c>
      <c r="C4436" s="1">
        <v>1</v>
      </c>
      <c r="D4436" s="1" t="s">
        <v>7185</v>
      </c>
      <c r="E4436" s="1">
        <v>15</v>
      </c>
      <c r="F4436" s="1" t="s">
        <v>7581</v>
      </c>
      <c r="G4436" s="1" t="s">
        <v>5834</v>
      </c>
      <c r="H4436" s="1" t="s">
        <v>7587</v>
      </c>
      <c r="I4436" s="1" t="b">
        <v>0</v>
      </c>
      <c r="J4436" s="1">
        <v>0</v>
      </c>
      <c r="K4436" s="1">
        <v>12</v>
      </c>
      <c r="L4436" s="1">
        <v>5</v>
      </c>
      <c r="M4436" s="1">
        <v>2</v>
      </c>
      <c r="N4436" s="1">
        <v>1.31578947368421</v>
      </c>
      <c r="O4436" s="1" t="s">
        <v>7588</v>
      </c>
    </row>
    <row r="4437" spans="1:15" x14ac:dyDescent="0.3">
      <c r="A4437" s="1" t="s">
        <v>75</v>
      </c>
      <c r="B4437" s="1" t="s">
        <v>5773</v>
      </c>
      <c r="C4437" s="1">
        <v>1</v>
      </c>
      <c r="D4437" s="1" t="s">
        <v>7185</v>
      </c>
      <c r="E4437" s="1">
        <v>15</v>
      </c>
      <c r="F4437" s="1" t="s">
        <v>7581</v>
      </c>
      <c r="G4437" s="1" t="s">
        <v>5895</v>
      </c>
      <c r="H4437" s="1" t="s">
        <v>7589</v>
      </c>
      <c r="I4437" s="1" t="b">
        <v>0</v>
      </c>
      <c r="J4437" s="1">
        <v>0</v>
      </c>
      <c r="K4437" s="1">
        <v>2</v>
      </c>
      <c r="L4437" s="1">
        <v>9</v>
      </c>
      <c r="M4437" s="1">
        <v>2</v>
      </c>
      <c r="N4437" s="1">
        <v>1.31578947368421</v>
      </c>
      <c r="O4437" s="1" t="s">
        <v>7590</v>
      </c>
    </row>
    <row r="4438" spans="1:15" x14ac:dyDescent="0.3">
      <c r="A4438" s="1" t="s">
        <v>75</v>
      </c>
      <c r="B4438" s="1" t="s">
        <v>5773</v>
      </c>
      <c r="C4438" s="1">
        <v>1</v>
      </c>
      <c r="D4438" s="1" t="s">
        <v>7185</v>
      </c>
      <c r="E4438" s="1">
        <v>15</v>
      </c>
      <c r="F4438" s="1" t="s">
        <v>7581</v>
      </c>
      <c r="G4438" s="1" t="s">
        <v>5834</v>
      </c>
      <c r="H4438" s="1" t="e">
        <f>----CCCGCTC-GCCGGCGGCCTGTCACACTCACACCATG</f>
        <v>#NAME?</v>
      </c>
      <c r="I4438" s="1" t="b">
        <v>0</v>
      </c>
      <c r="J4438" s="1">
        <v>0</v>
      </c>
      <c r="K4438" s="1">
        <v>6</v>
      </c>
      <c r="L4438" s="1">
        <v>3</v>
      </c>
      <c r="M4438" s="1">
        <v>2</v>
      </c>
      <c r="N4438" s="1">
        <v>1.31578947368421</v>
      </c>
      <c r="O4438" s="1" t="s">
        <v>7493</v>
      </c>
    </row>
    <row r="4439" spans="1:15" x14ac:dyDescent="0.3">
      <c r="A4439" s="1" t="s">
        <v>75</v>
      </c>
      <c r="B4439" s="1" t="s">
        <v>5773</v>
      </c>
      <c r="C4439" s="1">
        <v>1</v>
      </c>
      <c r="D4439" s="1" t="s">
        <v>7185</v>
      </c>
      <c r="E4439" s="1">
        <v>15</v>
      </c>
      <c r="F4439" s="1" t="s">
        <v>7581</v>
      </c>
      <c r="G4439" s="1" t="s">
        <v>5834</v>
      </c>
      <c r="H4439" s="1" t="s">
        <v>7519</v>
      </c>
      <c r="I4439" s="1" t="b">
        <v>0</v>
      </c>
      <c r="J4439" s="1">
        <v>0</v>
      </c>
      <c r="K4439" s="1">
        <v>22</v>
      </c>
      <c r="L4439" s="1">
        <v>9</v>
      </c>
      <c r="M4439" s="1">
        <v>2</v>
      </c>
      <c r="N4439" s="1">
        <v>1.31578947368421</v>
      </c>
      <c r="O4439" s="1" t="s">
        <v>7591</v>
      </c>
    </row>
    <row r="4440" spans="1:15" x14ac:dyDescent="0.3">
      <c r="A4440" s="1" t="s">
        <v>75</v>
      </c>
      <c r="B4440" s="1" t="s">
        <v>5773</v>
      </c>
      <c r="C4440" s="1">
        <v>1</v>
      </c>
      <c r="D4440" s="1" t="s">
        <v>7185</v>
      </c>
      <c r="E4440" s="1">
        <v>15</v>
      </c>
      <c r="F4440" s="1" t="s">
        <v>7581</v>
      </c>
      <c r="G4440" s="1" t="s">
        <v>5814</v>
      </c>
      <c r="H4440" s="1" t="e">
        <f>-----------CGCCGGCGGCCTGTCACACTCACACCATG</f>
        <v>#NAME?</v>
      </c>
      <c r="I4440" s="1" t="b">
        <v>0</v>
      </c>
      <c r="J4440" s="1">
        <v>0</v>
      </c>
      <c r="K4440" s="1">
        <v>16</v>
      </c>
      <c r="L4440" s="1">
        <v>1</v>
      </c>
      <c r="M4440" s="1">
        <v>2</v>
      </c>
      <c r="N4440" s="1">
        <v>1.31578947368421</v>
      </c>
      <c r="O4440" s="1" t="s">
        <v>7494</v>
      </c>
    </row>
    <row r="4441" spans="1:15" x14ac:dyDescent="0.3">
      <c r="A4441" s="1" t="s">
        <v>75</v>
      </c>
      <c r="B4441" s="1" t="s">
        <v>5773</v>
      </c>
      <c r="C4441" s="1">
        <v>1</v>
      </c>
      <c r="D4441" s="1" t="s">
        <v>7185</v>
      </c>
      <c r="E4441" s="1">
        <v>15</v>
      </c>
      <c r="F4441" s="1" t="s">
        <v>7581</v>
      </c>
      <c r="G4441" s="1" t="s">
        <v>5834</v>
      </c>
      <c r="H4441" s="1" t="s">
        <v>7517</v>
      </c>
      <c r="I4441" s="1" t="b">
        <v>0</v>
      </c>
      <c r="J4441" s="1">
        <v>0</v>
      </c>
      <c r="K4441" s="1">
        <v>13</v>
      </c>
      <c r="L4441" s="1">
        <v>4</v>
      </c>
      <c r="M4441" s="1">
        <v>2</v>
      </c>
      <c r="N4441" s="1">
        <v>1.31578947368421</v>
      </c>
      <c r="O4441" s="1" t="s">
        <v>7518</v>
      </c>
    </row>
    <row r="4442" spans="1:15" x14ac:dyDescent="0.3">
      <c r="A4442" s="1" t="s">
        <v>75</v>
      </c>
      <c r="B4442" s="1" t="s">
        <v>5773</v>
      </c>
      <c r="C4442" s="1">
        <v>1</v>
      </c>
      <c r="D4442" s="1" t="s">
        <v>7185</v>
      </c>
      <c r="E4442" s="1">
        <v>16</v>
      </c>
      <c r="F4442" s="1" t="s">
        <v>7592</v>
      </c>
      <c r="G4442" s="1" t="s">
        <v>5814</v>
      </c>
      <c r="H4442" s="1" t="s">
        <v>7503</v>
      </c>
      <c r="I4442" s="1" t="b">
        <v>1</v>
      </c>
      <c r="J4442" s="1">
        <v>0</v>
      </c>
      <c r="K4442" s="1">
        <v>0</v>
      </c>
      <c r="L4442" s="1">
        <v>0</v>
      </c>
      <c r="M4442" s="1">
        <v>49</v>
      </c>
      <c r="N4442" s="1">
        <v>50.5154639175257</v>
      </c>
      <c r="O4442" s="1" t="s">
        <v>7504</v>
      </c>
    </row>
    <row r="4443" spans="1:15" x14ac:dyDescent="0.3">
      <c r="A4443" s="1" t="s">
        <v>75</v>
      </c>
      <c r="B4443" s="1" t="s">
        <v>5773</v>
      </c>
      <c r="C4443" s="1">
        <v>1</v>
      </c>
      <c r="D4443" s="1" t="s">
        <v>7185</v>
      </c>
      <c r="E4443" s="1">
        <v>16</v>
      </c>
      <c r="F4443" s="1" t="s">
        <v>7592</v>
      </c>
      <c r="G4443" s="1" t="s">
        <v>5814</v>
      </c>
      <c r="H4443" s="1" t="e">
        <f>-----CCCGCTCGCCGGCGGCCTGTCACACTCACACCATG</f>
        <v>#NAME?</v>
      </c>
      <c r="I4443" s="1" t="b">
        <v>0</v>
      </c>
      <c r="J4443" s="1">
        <v>0</v>
      </c>
      <c r="K4443" s="1">
        <v>14</v>
      </c>
      <c r="L4443" s="1">
        <v>3</v>
      </c>
      <c r="M4443" s="1">
        <v>4</v>
      </c>
      <c r="N4443" s="1">
        <v>4.1237113402061798</v>
      </c>
      <c r="O4443" s="1" t="s">
        <v>7492</v>
      </c>
    </row>
    <row r="4444" spans="1:15" x14ac:dyDescent="0.3">
      <c r="A4444" s="1" t="s">
        <v>75</v>
      </c>
      <c r="B4444" s="1" t="s">
        <v>5773</v>
      </c>
      <c r="C4444" s="1">
        <v>1</v>
      </c>
      <c r="D4444" s="1" t="s">
        <v>7185</v>
      </c>
      <c r="E4444" s="1">
        <v>16</v>
      </c>
      <c r="F4444" s="1" t="s">
        <v>7592</v>
      </c>
      <c r="G4444" s="1" t="s">
        <v>5814</v>
      </c>
      <c r="H4444" s="1" t="s">
        <v>7507</v>
      </c>
      <c r="I4444" s="1" t="b">
        <v>0</v>
      </c>
      <c r="J4444" s="1">
        <v>0</v>
      </c>
      <c r="K4444" s="1">
        <v>3</v>
      </c>
      <c r="L4444" s="1">
        <v>1</v>
      </c>
      <c r="M4444" s="1">
        <v>3</v>
      </c>
      <c r="N4444" s="1">
        <v>3.09278350515463</v>
      </c>
      <c r="O4444" s="1" t="s">
        <v>7508</v>
      </c>
    </row>
    <row r="4445" spans="1:15" x14ac:dyDescent="0.3">
      <c r="A4445" s="1" t="s">
        <v>75</v>
      </c>
      <c r="B4445" s="1" t="s">
        <v>5773</v>
      </c>
      <c r="C4445" s="1">
        <v>1</v>
      </c>
      <c r="D4445" s="1" t="s">
        <v>7185</v>
      </c>
      <c r="E4445" s="1">
        <v>16</v>
      </c>
      <c r="F4445" s="1" t="s">
        <v>7592</v>
      </c>
      <c r="G4445" s="1" t="s">
        <v>5834</v>
      </c>
      <c r="H4445" s="1" t="s">
        <v>7530</v>
      </c>
      <c r="I4445" s="1" t="b">
        <v>0</v>
      </c>
      <c r="J4445" s="1">
        <v>0</v>
      </c>
      <c r="K4445" s="1">
        <v>6</v>
      </c>
      <c r="L4445" s="1">
        <v>8</v>
      </c>
      <c r="M4445" s="1">
        <v>3</v>
      </c>
      <c r="N4445" s="1">
        <v>3.09278350515463</v>
      </c>
      <c r="O4445" s="1" t="s">
        <v>7531</v>
      </c>
    </row>
    <row r="4446" spans="1:15" x14ac:dyDescent="0.3">
      <c r="A4446" s="1" t="s">
        <v>75</v>
      </c>
      <c r="B4446" s="1" t="s">
        <v>5773</v>
      </c>
      <c r="C4446" s="1">
        <v>1</v>
      </c>
      <c r="D4446" s="1" t="s">
        <v>7185</v>
      </c>
      <c r="E4446" s="1">
        <v>16</v>
      </c>
      <c r="F4446" s="1" t="s">
        <v>7592</v>
      </c>
      <c r="G4446" s="1" t="s">
        <v>5814</v>
      </c>
      <c r="H4446" s="1" t="e">
        <f>-------CGCTCGCCGGCGGCCTGTCACACTCACACCATG</f>
        <v>#NAME?</v>
      </c>
      <c r="I4446" s="1" t="b">
        <v>0</v>
      </c>
      <c r="J4446" s="1">
        <v>0</v>
      </c>
      <c r="K4446" s="1">
        <v>28</v>
      </c>
      <c r="L4446" s="1">
        <v>1</v>
      </c>
      <c r="M4446" s="1">
        <v>2</v>
      </c>
      <c r="N4446" s="1">
        <v>2.0618556701030899</v>
      </c>
      <c r="O4446" s="1" t="s">
        <v>7492</v>
      </c>
    </row>
    <row r="4447" spans="1:15" x14ac:dyDescent="0.3">
      <c r="A4447" s="1" t="s">
        <v>75</v>
      </c>
      <c r="B4447" s="1" t="s">
        <v>5773</v>
      </c>
      <c r="C4447" s="1">
        <v>1</v>
      </c>
      <c r="D4447" s="1" t="s">
        <v>7185</v>
      </c>
      <c r="E4447" s="1">
        <v>16</v>
      </c>
      <c r="F4447" s="1" t="s">
        <v>7592</v>
      </c>
      <c r="G4447" s="1" t="s">
        <v>5834</v>
      </c>
      <c r="H4447" s="1" t="s">
        <v>7517</v>
      </c>
      <c r="I4447" s="1" t="b">
        <v>0</v>
      </c>
      <c r="J4447" s="1">
        <v>0</v>
      </c>
      <c r="K4447" s="1">
        <v>13</v>
      </c>
      <c r="L4447" s="1">
        <v>3</v>
      </c>
      <c r="M4447" s="1">
        <v>2</v>
      </c>
      <c r="N4447" s="1">
        <v>2.0618556701030899</v>
      </c>
      <c r="O4447" s="1" t="s">
        <v>7593</v>
      </c>
    </row>
    <row r="4448" spans="1:15" x14ac:dyDescent="0.3">
      <c r="A4448" s="1" t="s">
        <v>75</v>
      </c>
      <c r="B4448" s="1" t="s">
        <v>5773</v>
      </c>
      <c r="C4448" s="1">
        <v>1</v>
      </c>
      <c r="D4448" s="1" t="s">
        <v>7185</v>
      </c>
      <c r="E4448" s="1">
        <v>16</v>
      </c>
      <c r="F4448" s="1" t="s">
        <v>7592</v>
      </c>
      <c r="G4448" s="1" t="s">
        <v>5814</v>
      </c>
      <c r="H4448" s="1" t="e">
        <f>-----------CGCCGGCGGCCTGTCACACTCACACCATG</f>
        <v>#NAME?</v>
      </c>
      <c r="I4448" s="1" t="b">
        <v>0</v>
      </c>
      <c r="J4448" s="1">
        <v>0</v>
      </c>
      <c r="K4448" s="1">
        <v>16</v>
      </c>
      <c r="L4448" s="1">
        <v>1</v>
      </c>
      <c r="M4448" s="1">
        <v>2</v>
      </c>
      <c r="N4448" s="1">
        <v>2.0618556701030899</v>
      </c>
      <c r="O4448" s="1" t="s">
        <v>7494</v>
      </c>
    </row>
    <row r="4449" spans="1:15" x14ac:dyDescent="0.3">
      <c r="A4449" s="1" t="s">
        <v>75</v>
      </c>
      <c r="B4449" s="1" t="s">
        <v>5773</v>
      </c>
      <c r="C4449" s="1">
        <v>1</v>
      </c>
      <c r="D4449" s="1" t="s">
        <v>7185</v>
      </c>
      <c r="E4449" s="1">
        <v>16</v>
      </c>
      <c r="F4449" s="1" t="s">
        <v>7592</v>
      </c>
      <c r="G4449" s="1" t="s">
        <v>5798</v>
      </c>
      <c r="H4449" s="1" t="s">
        <v>7503</v>
      </c>
      <c r="I4449" s="1" t="b">
        <v>0</v>
      </c>
      <c r="J4449" s="1">
        <v>0</v>
      </c>
      <c r="K4449" s="1">
        <v>0</v>
      </c>
      <c r="L4449" s="1">
        <v>3</v>
      </c>
      <c r="M4449" s="1">
        <v>1</v>
      </c>
      <c r="N4449" s="1">
        <v>1.0309278350515401</v>
      </c>
      <c r="O4449" s="1" t="s">
        <v>7594</v>
      </c>
    </row>
    <row r="4450" spans="1:15" x14ac:dyDescent="0.3">
      <c r="A4450" s="1" t="s">
        <v>75</v>
      </c>
      <c r="B4450" s="1" t="s">
        <v>5773</v>
      </c>
      <c r="C4450" s="1">
        <v>1</v>
      </c>
      <c r="D4450" s="1" t="s">
        <v>7185</v>
      </c>
      <c r="E4450" s="1">
        <v>16</v>
      </c>
      <c r="F4450" s="1" t="s">
        <v>7592</v>
      </c>
      <c r="G4450" s="1" t="s">
        <v>5908</v>
      </c>
      <c r="H4450" s="1" t="s">
        <v>7503</v>
      </c>
      <c r="I4450" s="1" t="b">
        <v>0</v>
      </c>
      <c r="J4450" s="1">
        <v>0</v>
      </c>
      <c r="K4450" s="1">
        <v>0</v>
      </c>
      <c r="L4450" s="1">
        <v>1</v>
      </c>
      <c r="M4450" s="1">
        <v>1</v>
      </c>
      <c r="N4450" s="1">
        <v>1.0309278350515401</v>
      </c>
      <c r="O4450" s="1" t="s">
        <v>7513</v>
      </c>
    </row>
    <row r="4451" spans="1:15" x14ac:dyDescent="0.3">
      <c r="A4451" s="1" t="s">
        <v>75</v>
      </c>
      <c r="B4451" s="1" t="s">
        <v>5773</v>
      </c>
      <c r="C4451" s="1">
        <v>1</v>
      </c>
      <c r="D4451" s="1" t="s">
        <v>7185</v>
      </c>
      <c r="E4451" s="1">
        <v>16</v>
      </c>
      <c r="F4451" s="1" t="s">
        <v>7592</v>
      </c>
      <c r="G4451" s="1" t="s">
        <v>5834</v>
      </c>
      <c r="H4451" s="1" t="e">
        <f>----CCCGCTC-GCCGGCGGCCTGTCACACTCACACCATG</f>
        <v>#NAME?</v>
      </c>
      <c r="I4451" s="1" t="b">
        <v>0</v>
      </c>
      <c r="J4451" s="1">
        <v>0</v>
      </c>
      <c r="K4451" s="1">
        <v>6</v>
      </c>
      <c r="L4451" s="1">
        <v>3</v>
      </c>
      <c r="M4451" s="1">
        <v>1</v>
      </c>
      <c r="N4451" s="1">
        <v>1.0309278350515401</v>
      </c>
      <c r="O4451" s="1" t="s">
        <v>7491</v>
      </c>
    </row>
    <row r="4452" spans="1:15" x14ac:dyDescent="0.3">
      <c r="A4452" s="1" t="s">
        <v>75</v>
      </c>
      <c r="B4452" s="1" t="s">
        <v>5773</v>
      </c>
      <c r="C4452" s="1">
        <v>1</v>
      </c>
      <c r="D4452" s="1" t="s">
        <v>7185</v>
      </c>
      <c r="E4452" s="1">
        <v>16</v>
      </c>
      <c r="F4452" s="1" t="s">
        <v>7592</v>
      </c>
      <c r="G4452" s="1" t="s">
        <v>5814</v>
      </c>
      <c r="H4452" s="1" t="e">
        <f>-------------CCGGCGGCCTGTCACACTCACACCATG</f>
        <v>#NAME?</v>
      </c>
      <c r="I4452" s="1" t="b">
        <v>0</v>
      </c>
      <c r="J4452" s="1">
        <v>0</v>
      </c>
      <c r="K4452" s="1">
        <v>18</v>
      </c>
      <c r="L4452" s="1">
        <v>8</v>
      </c>
      <c r="M4452" s="1">
        <v>1</v>
      </c>
      <c r="N4452" s="1">
        <v>1.0309278350515401</v>
      </c>
      <c r="O4452" s="1" t="s">
        <v>7595</v>
      </c>
    </row>
    <row r="4453" spans="1:15" x14ac:dyDescent="0.3">
      <c r="A4453" s="1" t="s">
        <v>75</v>
      </c>
      <c r="B4453" s="1" t="s">
        <v>5773</v>
      </c>
      <c r="C4453" s="1">
        <v>1</v>
      </c>
      <c r="D4453" s="1" t="s">
        <v>7185</v>
      </c>
      <c r="E4453" s="1">
        <v>16</v>
      </c>
      <c r="F4453" s="1" t="s">
        <v>7592</v>
      </c>
      <c r="G4453" s="1" t="s">
        <v>5845</v>
      </c>
      <c r="H4453" s="1" t="s">
        <v>7596</v>
      </c>
      <c r="I4453" s="1" t="b">
        <v>0</v>
      </c>
      <c r="J4453" s="1">
        <v>0</v>
      </c>
      <c r="K4453" s="1">
        <v>4</v>
      </c>
      <c r="L4453" s="1">
        <v>6</v>
      </c>
      <c r="M4453" s="1">
        <v>1</v>
      </c>
      <c r="N4453" s="1">
        <v>1.0309278350515401</v>
      </c>
      <c r="O4453" s="1" t="s">
        <v>7597</v>
      </c>
    </row>
    <row r="4454" spans="1:15" x14ac:dyDescent="0.3">
      <c r="A4454" s="1" t="s">
        <v>75</v>
      </c>
      <c r="B4454" s="1" t="s">
        <v>5773</v>
      </c>
      <c r="C4454" s="1">
        <v>1</v>
      </c>
      <c r="D4454" s="1" t="s">
        <v>7185</v>
      </c>
      <c r="E4454" s="1">
        <v>16</v>
      </c>
      <c r="F4454" s="1" t="s">
        <v>7592</v>
      </c>
      <c r="G4454" s="1" t="s">
        <v>5834</v>
      </c>
      <c r="H4454" s="1" t="e">
        <f>--------------CGGCGGCCTGTCACACTCACACCATG</f>
        <v>#NAME?</v>
      </c>
      <c r="I4454" s="1" t="b">
        <v>0</v>
      </c>
      <c r="J4454" s="1">
        <v>0</v>
      </c>
      <c r="K4454" s="1">
        <v>24</v>
      </c>
      <c r="L4454" s="1">
        <v>7</v>
      </c>
      <c r="M4454" s="1">
        <v>1</v>
      </c>
      <c r="N4454" s="1">
        <v>1.0309278350515401</v>
      </c>
      <c r="O4454" s="1" t="s">
        <v>7598</v>
      </c>
    </row>
    <row r="4455" spans="1:15" x14ac:dyDescent="0.3">
      <c r="A4455" s="1" t="s">
        <v>75</v>
      </c>
      <c r="B4455" s="1" t="s">
        <v>5773</v>
      </c>
      <c r="C4455" s="1">
        <v>1</v>
      </c>
      <c r="D4455" s="1" t="s">
        <v>7185</v>
      </c>
      <c r="E4455" s="1">
        <v>16</v>
      </c>
      <c r="F4455" s="1" t="s">
        <v>7592</v>
      </c>
      <c r="G4455" s="1" t="s">
        <v>5834</v>
      </c>
      <c r="H4455" s="1" t="s">
        <v>7599</v>
      </c>
      <c r="I4455" s="1" t="b">
        <v>0</v>
      </c>
      <c r="J4455" s="1">
        <v>0</v>
      </c>
      <c r="K4455" s="1">
        <v>10</v>
      </c>
      <c r="L4455" s="1">
        <v>2</v>
      </c>
      <c r="M4455" s="1">
        <v>1</v>
      </c>
      <c r="N4455" s="1">
        <v>1.0309278350515401</v>
      </c>
      <c r="O4455" s="1" t="s">
        <v>7600</v>
      </c>
    </row>
    <row r="4456" spans="1:15" x14ac:dyDescent="0.3">
      <c r="A4456" s="1" t="s">
        <v>75</v>
      </c>
      <c r="B4456" s="1" t="s">
        <v>5773</v>
      </c>
      <c r="C4456" s="1">
        <v>1</v>
      </c>
      <c r="D4456" s="1" t="s">
        <v>7185</v>
      </c>
      <c r="E4456" s="1">
        <v>16</v>
      </c>
      <c r="F4456" s="1" t="s">
        <v>7592</v>
      </c>
      <c r="G4456" s="1" t="s">
        <v>5803</v>
      </c>
      <c r="H4456" s="1" t="s">
        <v>7528</v>
      </c>
      <c r="I4456" s="1" t="b">
        <v>0</v>
      </c>
      <c r="J4456" s="1">
        <v>0</v>
      </c>
      <c r="K4456" s="1">
        <v>1</v>
      </c>
      <c r="L4456" s="1">
        <v>1</v>
      </c>
      <c r="M4456" s="1">
        <v>1</v>
      </c>
      <c r="N4456" s="1">
        <v>1.0309278350515401</v>
      </c>
      <c r="O4456" s="1" t="s">
        <v>7601</v>
      </c>
    </row>
    <row r="4457" spans="1:15" x14ac:dyDescent="0.3">
      <c r="A4457" s="1" t="s">
        <v>75</v>
      </c>
      <c r="B4457" s="1" t="s">
        <v>5773</v>
      </c>
      <c r="C4457" s="1">
        <v>1</v>
      </c>
      <c r="D4457" s="1" t="s">
        <v>7185</v>
      </c>
      <c r="E4457" s="1">
        <v>16</v>
      </c>
      <c r="F4457" s="1" t="s">
        <v>7592</v>
      </c>
      <c r="G4457" s="1" t="s">
        <v>5834</v>
      </c>
      <c r="H4457" s="1" t="s">
        <v>7602</v>
      </c>
      <c r="I4457" s="1" t="b">
        <v>0</v>
      </c>
      <c r="J4457" s="1">
        <v>0</v>
      </c>
      <c r="K4457" s="1">
        <v>7</v>
      </c>
      <c r="L4457" s="1">
        <v>4</v>
      </c>
      <c r="M4457" s="1">
        <v>1</v>
      </c>
      <c r="N4457" s="1">
        <v>1.0309278350515401</v>
      </c>
      <c r="O4457" s="1" t="s">
        <v>7603</v>
      </c>
    </row>
    <row r="4458" spans="1:15" x14ac:dyDescent="0.3">
      <c r="A4458" s="1" t="s">
        <v>75</v>
      </c>
      <c r="B4458" s="1" t="s">
        <v>5773</v>
      </c>
      <c r="C4458" s="1">
        <v>1</v>
      </c>
      <c r="D4458" s="1" t="s">
        <v>7185</v>
      </c>
      <c r="E4458" s="1">
        <v>16</v>
      </c>
      <c r="F4458" s="1" t="s">
        <v>7592</v>
      </c>
      <c r="G4458" s="1" t="s">
        <v>5834</v>
      </c>
      <c r="H4458" s="1" t="e">
        <f>---------ctcgccggcggcctgtcacactcacaccatg</f>
        <v>#NAME?</v>
      </c>
      <c r="I4458" s="1" t="b">
        <v>0</v>
      </c>
      <c r="J4458" s="1">
        <v>0</v>
      </c>
      <c r="K4458" s="1">
        <v>18</v>
      </c>
      <c r="L4458" s="1">
        <v>5</v>
      </c>
      <c r="M4458" s="1">
        <v>1</v>
      </c>
      <c r="N4458" s="1">
        <v>1.0309278350515401</v>
      </c>
      <c r="O4458" s="1" t="s">
        <v>7580</v>
      </c>
    </row>
    <row r="4459" spans="1:15" x14ac:dyDescent="0.3">
      <c r="A4459" s="1" t="s">
        <v>75</v>
      </c>
      <c r="B4459" s="1" t="s">
        <v>5773</v>
      </c>
      <c r="C4459" s="1">
        <v>1</v>
      </c>
      <c r="D4459" s="1" t="s">
        <v>7185</v>
      </c>
      <c r="E4459" s="1">
        <v>16</v>
      </c>
      <c r="F4459" s="1" t="s">
        <v>7592</v>
      </c>
      <c r="G4459" s="1" t="s">
        <v>5834</v>
      </c>
      <c r="H4459" s="1" t="e">
        <f>----------TCGCCGGCGGCCTGTCACACTCACACCATG</f>
        <v>#NAME?</v>
      </c>
      <c r="I4459" s="1" t="b">
        <v>0</v>
      </c>
      <c r="J4459" s="1">
        <v>0</v>
      </c>
      <c r="K4459" s="1">
        <v>25</v>
      </c>
      <c r="L4459" s="1">
        <v>3</v>
      </c>
      <c r="M4459" s="1">
        <v>1</v>
      </c>
      <c r="N4459" s="1">
        <v>1.0309278350515401</v>
      </c>
      <c r="O4459" s="1" t="s">
        <v>7580</v>
      </c>
    </row>
    <row r="4460" spans="1:15" x14ac:dyDescent="0.3">
      <c r="A4460" s="1" t="s">
        <v>75</v>
      </c>
      <c r="B4460" s="1" t="s">
        <v>5773</v>
      </c>
      <c r="C4460" s="1">
        <v>1</v>
      </c>
      <c r="D4460" s="1" t="s">
        <v>7185</v>
      </c>
      <c r="E4460" s="1">
        <v>16</v>
      </c>
      <c r="F4460" s="1" t="s">
        <v>7592</v>
      </c>
      <c r="G4460" s="1" t="s">
        <v>5834</v>
      </c>
      <c r="H4460" s="1" t="e">
        <f>---------ctcgccggcggcctgtcacactcacaccatg</f>
        <v>#NAME?</v>
      </c>
      <c r="I4460" s="1" t="b">
        <v>0</v>
      </c>
      <c r="J4460" s="1">
        <v>0</v>
      </c>
      <c r="K4460" s="1">
        <v>18</v>
      </c>
      <c r="L4460" s="1">
        <v>7</v>
      </c>
      <c r="M4460" s="1">
        <v>1</v>
      </c>
      <c r="N4460" s="1">
        <v>1.0309278350515401</v>
      </c>
      <c r="O4460" s="1" t="s">
        <v>7604</v>
      </c>
    </row>
    <row r="4461" spans="1:15" x14ac:dyDescent="0.3">
      <c r="A4461" s="1" t="s">
        <v>75</v>
      </c>
      <c r="B4461" s="1" t="s">
        <v>5773</v>
      </c>
      <c r="C4461" s="1">
        <v>1</v>
      </c>
      <c r="D4461" s="1" t="s">
        <v>7185</v>
      </c>
      <c r="E4461" s="1">
        <v>16</v>
      </c>
      <c r="F4461" s="1" t="s">
        <v>7592</v>
      </c>
      <c r="G4461" s="1" t="s">
        <v>5814</v>
      </c>
      <c r="H4461" s="1" t="e">
        <f>-----CCCGCTCGCCGGCGGCCTGTCACACTCACACCATG</f>
        <v>#NAME?</v>
      </c>
      <c r="I4461" s="1" t="b">
        <v>0</v>
      </c>
      <c r="J4461" s="1">
        <v>0</v>
      </c>
      <c r="K4461" s="1">
        <v>14</v>
      </c>
      <c r="L4461" s="1">
        <v>3</v>
      </c>
      <c r="M4461" s="1">
        <v>1</v>
      </c>
      <c r="N4461" s="1">
        <v>1.0309278350515401</v>
      </c>
      <c r="O4461" s="1" t="s">
        <v>7605</v>
      </c>
    </row>
    <row r="4462" spans="1:15" x14ac:dyDescent="0.3">
      <c r="A4462" s="1" t="s">
        <v>75</v>
      </c>
      <c r="B4462" s="1" t="s">
        <v>5773</v>
      </c>
      <c r="C4462" s="1">
        <v>1</v>
      </c>
      <c r="D4462" s="1" t="s">
        <v>7185</v>
      </c>
      <c r="E4462" s="1">
        <v>16</v>
      </c>
      <c r="F4462" s="1" t="s">
        <v>7592</v>
      </c>
      <c r="G4462" s="1" t="s">
        <v>5845</v>
      </c>
      <c r="H4462" s="1" t="s">
        <v>7606</v>
      </c>
      <c r="I4462" s="1" t="b">
        <v>0</v>
      </c>
      <c r="J4462" s="1">
        <v>0</v>
      </c>
      <c r="K4462" s="1">
        <v>4</v>
      </c>
      <c r="L4462" s="1">
        <v>4</v>
      </c>
      <c r="M4462" s="1">
        <v>1</v>
      </c>
      <c r="N4462" s="1">
        <v>1.0309278350515401</v>
      </c>
      <c r="O4462" s="1" t="s">
        <v>7607</v>
      </c>
    </row>
    <row r="4463" spans="1:15" x14ac:dyDescent="0.3">
      <c r="A4463" s="1" t="s">
        <v>75</v>
      </c>
      <c r="B4463" s="1" t="s">
        <v>5773</v>
      </c>
      <c r="C4463" s="1">
        <v>1</v>
      </c>
      <c r="D4463" s="1" t="s">
        <v>7185</v>
      </c>
      <c r="E4463" s="1">
        <v>16</v>
      </c>
      <c r="F4463" s="1" t="s">
        <v>7592</v>
      </c>
      <c r="G4463" s="1" t="s">
        <v>5834</v>
      </c>
      <c r="H4463" s="1" t="s">
        <v>7608</v>
      </c>
      <c r="I4463" s="1" t="b">
        <v>0</v>
      </c>
      <c r="J4463" s="1">
        <v>0</v>
      </c>
      <c r="K4463" s="1">
        <v>18</v>
      </c>
      <c r="L4463" s="1">
        <v>11</v>
      </c>
      <c r="M4463" s="1">
        <v>1</v>
      </c>
      <c r="N4463" s="1">
        <v>1.0309278350515401</v>
      </c>
      <c r="O4463" s="1" t="s">
        <v>7609</v>
      </c>
    </row>
    <row r="4464" spans="1:15" x14ac:dyDescent="0.3">
      <c r="A4464" s="1" t="s">
        <v>75</v>
      </c>
      <c r="B4464" s="1" t="s">
        <v>5773</v>
      </c>
      <c r="C4464" s="1">
        <v>1</v>
      </c>
      <c r="D4464" s="1" t="s">
        <v>7185</v>
      </c>
      <c r="E4464" s="1">
        <v>16</v>
      </c>
      <c r="F4464" s="1" t="s">
        <v>7592</v>
      </c>
      <c r="G4464" s="1" t="s">
        <v>5834</v>
      </c>
      <c r="H4464" s="1" t="s">
        <v>7519</v>
      </c>
      <c r="I4464" s="1" t="b">
        <v>0</v>
      </c>
      <c r="J4464" s="1">
        <v>0</v>
      </c>
      <c r="K4464" s="1">
        <v>21</v>
      </c>
      <c r="L4464" s="1">
        <v>12</v>
      </c>
      <c r="M4464" s="1">
        <v>1</v>
      </c>
      <c r="N4464" s="1">
        <v>1.0309278350515401</v>
      </c>
      <c r="O4464" s="1" t="s">
        <v>7610</v>
      </c>
    </row>
    <row r="4465" spans="1:15" x14ac:dyDescent="0.3">
      <c r="A4465" s="1" t="s">
        <v>75</v>
      </c>
      <c r="B4465" s="1" t="s">
        <v>5773</v>
      </c>
      <c r="C4465" s="1">
        <v>1</v>
      </c>
      <c r="D4465" s="1" t="s">
        <v>7185</v>
      </c>
      <c r="E4465" s="1">
        <v>16</v>
      </c>
      <c r="F4465" s="1" t="s">
        <v>7592</v>
      </c>
      <c r="G4465" s="1" t="s">
        <v>5834</v>
      </c>
      <c r="H4465" s="1" t="s">
        <v>7611</v>
      </c>
      <c r="I4465" s="1" t="b">
        <v>0</v>
      </c>
      <c r="J4465" s="1">
        <v>0</v>
      </c>
      <c r="K4465" s="1">
        <v>21</v>
      </c>
      <c r="L4465" s="1">
        <v>7</v>
      </c>
      <c r="M4465" s="1">
        <v>1</v>
      </c>
      <c r="N4465" s="1">
        <v>1.0309278350515401</v>
      </c>
      <c r="O4465" s="1" t="s">
        <v>7612</v>
      </c>
    </row>
    <row r="4466" spans="1:15" x14ac:dyDescent="0.3">
      <c r="A4466" s="1" t="s">
        <v>75</v>
      </c>
      <c r="B4466" s="1" t="s">
        <v>5773</v>
      </c>
      <c r="C4466" s="1">
        <v>1</v>
      </c>
      <c r="D4466" s="1" t="s">
        <v>7185</v>
      </c>
      <c r="E4466" s="1">
        <v>16</v>
      </c>
      <c r="F4466" s="1" t="s">
        <v>7592</v>
      </c>
      <c r="G4466" s="1" t="s">
        <v>5834</v>
      </c>
      <c r="H4466" s="1" t="e">
        <f>-----CGCTCGCCG--GCGGCCTGTCACACTCACACCATG</f>
        <v>#NAME?</v>
      </c>
      <c r="I4466" s="1" t="b">
        <v>0</v>
      </c>
      <c r="J4466" s="1">
        <v>0</v>
      </c>
      <c r="K4466" s="1">
        <v>9</v>
      </c>
      <c r="L4466" s="1">
        <v>6</v>
      </c>
      <c r="M4466" s="1">
        <v>1</v>
      </c>
      <c r="N4466" s="1">
        <v>1.0309278350515401</v>
      </c>
      <c r="O4466" s="1" t="s">
        <v>7613</v>
      </c>
    </row>
    <row r="4467" spans="1:15" x14ac:dyDescent="0.3">
      <c r="A4467" s="1" t="s">
        <v>75</v>
      </c>
      <c r="B4467" s="1" t="s">
        <v>5773</v>
      </c>
      <c r="C4467" s="1">
        <v>1</v>
      </c>
      <c r="D4467" s="1" t="s">
        <v>7185</v>
      </c>
      <c r="E4467" s="1">
        <v>16</v>
      </c>
      <c r="F4467" s="1" t="s">
        <v>7592</v>
      </c>
      <c r="G4467" s="1" t="s">
        <v>5834</v>
      </c>
      <c r="H4467" s="1" t="s">
        <v>7614</v>
      </c>
      <c r="I4467" s="1" t="b">
        <v>0</v>
      </c>
      <c r="J4467" s="1">
        <v>0</v>
      </c>
      <c r="K4467" s="1">
        <v>18</v>
      </c>
      <c r="L4467" s="1">
        <v>3</v>
      </c>
      <c r="M4467" s="1">
        <v>1</v>
      </c>
      <c r="N4467" s="1">
        <v>1.0309278350515401</v>
      </c>
      <c r="O4467" s="1" t="s">
        <v>7615</v>
      </c>
    </row>
    <row r="4468" spans="1:15" x14ac:dyDescent="0.3">
      <c r="A4468" s="1" t="s">
        <v>75</v>
      </c>
      <c r="B4468" s="1" t="s">
        <v>5773</v>
      </c>
      <c r="C4468" s="1">
        <v>1</v>
      </c>
      <c r="D4468" s="1" t="s">
        <v>7185</v>
      </c>
      <c r="E4468" s="1">
        <v>16</v>
      </c>
      <c r="F4468" s="1" t="s">
        <v>7592</v>
      </c>
      <c r="G4468" s="1" t="s">
        <v>5819</v>
      </c>
      <c r="H4468" s="1" t="s">
        <v>7616</v>
      </c>
      <c r="I4468" s="1" t="b">
        <v>0</v>
      </c>
      <c r="J4468" s="1">
        <v>0</v>
      </c>
      <c r="K4468" s="1">
        <v>3</v>
      </c>
      <c r="L4468" s="1">
        <v>6</v>
      </c>
      <c r="M4468" s="1">
        <v>1</v>
      </c>
      <c r="N4468" s="1">
        <v>1.0309278350515401</v>
      </c>
      <c r="O4468" s="1" t="s">
        <v>7617</v>
      </c>
    </row>
    <row r="4469" spans="1:15" x14ac:dyDescent="0.3">
      <c r="A4469" s="1" t="s">
        <v>75</v>
      </c>
      <c r="B4469" s="1" t="s">
        <v>5773</v>
      </c>
      <c r="C4469" s="1">
        <v>1</v>
      </c>
      <c r="D4469" s="1" t="s">
        <v>7185</v>
      </c>
      <c r="E4469" s="1">
        <v>16</v>
      </c>
      <c r="F4469" s="1" t="s">
        <v>7592</v>
      </c>
      <c r="G4469" s="1" t="s">
        <v>5834</v>
      </c>
      <c r="H4469" s="1" t="s">
        <v>7618</v>
      </c>
      <c r="I4469" s="1" t="b">
        <v>0</v>
      </c>
      <c r="J4469" s="1">
        <v>0</v>
      </c>
      <c r="K4469" s="1">
        <v>8</v>
      </c>
      <c r="L4469" s="1">
        <v>17</v>
      </c>
      <c r="M4469" s="1">
        <v>1</v>
      </c>
      <c r="N4469" s="1">
        <v>1.0309278350515401</v>
      </c>
      <c r="O4469" s="1" t="s">
        <v>7619</v>
      </c>
    </row>
    <row r="4470" spans="1:15" x14ac:dyDescent="0.3">
      <c r="A4470" s="1" t="s">
        <v>75</v>
      </c>
      <c r="B4470" s="1" t="s">
        <v>5773</v>
      </c>
      <c r="C4470" s="1">
        <v>1</v>
      </c>
      <c r="D4470" s="1" t="s">
        <v>7185</v>
      </c>
      <c r="E4470" s="1">
        <v>16</v>
      </c>
      <c r="F4470" s="1" t="s">
        <v>7592</v>
      </c>
      <c r="G4470" s="1" t="s">
        <v>5819</v>
      </c>
      <c r="H4470" s="1" t="s">
        <v>7507</v>
      </c>
      <c r="I4470" s="1" t="b">
        <v>0</v>
      </c>
      <c r="J4470" s="1">
        <v>0</v>
      </c>
      <c r="K4470" s="1">
        <v>3</v>
      </c>
      <c r="L4470" s="1">
        <v>2</v>
      </c>
      <c r="M4470" s="1">
        <v>1</v>
      </c>
      <c r="N4470" s="1">
        <v>1.0309278350515401</v>
      </c>
      <c r="O4470" s="1" t="s">
        <v>7620</v>
      </c>
    </row>
    <row r="4471" spans="1:15" x14ac:dyDescent="0.3">
      <c r="A4471" s="1" t="s">
        <v>75</v>
      </c>
      <c r="B4471" s="1" t="s">
        <v>5773</v>
      </c>
      <c r="C4471" s="1">
        <v>1</v>
      </c>
      <c r="D4471" s="1" t="s">
        <v>7185</v>
      </c>
      <c r="E4471" s="1">
        <v>16</v>
      </c>
      <c r="F4471" s="1" t="s">
        <v>7592</v>
      </c>
      <c r="G4471" s="1" t="s">
        <v>5819</v>
      </c>
      <c r="H4471" s="1" t="s">
        <v>7507</v>
      </c>
      <c r="I4471" s="1" t="b">
        <v>0</v>
      </c>
      <c r="J4471" s="1">
        <v>0</v>
      </c>
      <c r="K4471" s="1">
        <v>3</v>
      </c>
      <c r="L4471" s="1">
        <v>2</v>
      </c>
      <c r="M4471" s="1">
        <v>1</v>
      </c>
      <c r="N4471" s="1">
        <v>1.0309278350515401</v>
      </c>
      <c r="O4471" s="1" t="s">
        <v>7549</v>
      </c>
    </row>
    <row r="4472" spans="1:15" x14ac:dyDescent="0.3">
      <c r="A4472" s="1" t="s">
        <v>75</v>
      </c>
      <c r="B4472" s="1" t="s">
        <v>5773</v>
      </c>
      <c r="C4472" s="1">
        <v>1</v>
      </c>
      <c r="D4472" s="1" t="s">
        <v>7185</v>
      </c>
      <c r="E4472" s="1">
        <v>16</v>
      </c>
      <c r="F4472" s="1" t="s">
        <v>7592</v>
      </c>
      <c r="G4472" s="1" t="s">
        <v>5834</v>
      </c>
      <c r="H4472" s="1" t="s">
        <v>7621</v>
      </c>
      <c r="I4472" s="1" t="b">
        <v>0</v>
      </c>
      <c r="J4472" s="1">
        <v>1</v>
      </c>
      <c r="K4472" s="1">
        <v>9</v>
      </c>
      <c r="L4472" s="1">
        <v>8</v>
      </c>
      <c r="M4472" s="1">
        <v>1</v>
      </c>
      <c r="N4472" s="1">
        <v>1.0309278350515401</v>
      </c>
      <c r="O4472" s="1" t="s">
        <v>7622</v>
      </c>
    </row>
    <row r="4473" spans="1:15" x14ac:dyDescent="0.3">
      <c r="A4473" s="1" t="s">
        <v>75</v>
      </c>
      <c r="B4473" s="1" t="s">
        <v>5773</v>
      </c>
      <c r="C4473" s="1">
        <v>1</v>
      </c>
      <c r="D4473" s="1" t="s">
        <v>7185</v>
      </c>
      <c r="E4473" s="1">
        <v>16</v>
      </c>
      <c r="F4473" s="1" t="s">
        <v>7592</v>
      </c>
      <c r="G4473" s="1" t="s">
        <v>5801</v>
      </c>
      <c r="H4473" s="1" t="s">
        <v>7503</v>
      </c>
      <c r="I4473" s="1" t="b">
        <v>0</v>
      </c>
      <c r="J4473" s="1">
        <v>1</v>
      </c>
      <c r="K4473" s="1">
        <v>0</v>
      </c>
      <c r="L4473" s="1">
        <v>5</v>
      </c>
      <c r="M4473" s="1">
        <v>1</v>
      </c>
      <c r="N4473" s="1">
        <v>1.0309278350515401</v>
      </c>
      <c r="O4473" s="1" t="s">
        <v>7623</v>
      </c>
    </row>
    <row r="4474" spans="1:15" x14ac:dyDescent="0.3">
      <c r="A4474" s="1" t="s">
        <v>75</v>
      </c>
      <c r="B4474" s="1" t="s">
        <v>5773</v>
      </c>
      <c r="C4474" s="1">
        <v>1</v>
      </c>
      <c r="D4474" s="1" t="s">
        <v>7185</v>
      </c>
      <c r="E4474" s="1">
        <v>16</v>
      </c>
      <c r="F4474" s="1" t="s">
        <v>7592</v>
      </c>
      <c r="G4474" s="1" t="s">
        <v>5834</v>
      </c>
      <c r="H4474" s="1" t="s">
        <v>7519</v>
      </c>
      <c r="I4474" s="1" t="b">
        <v>0</v>
      </c>
      <c r="J4474" s="1">
        <v>4</v>
      </c>
      <c r="K4474" s="1">
        <v>25</v>
      </c>
      <c r="L4474" s="1">
        <v>6</v>
      </c>
      <c r="M4474" s="1">
        <v>1</v>
      </c>
      <c r="N4474" s="1">
        <v>1.0309278350515401</v>
      </c>
      <c r="O4474" s="1" t="s">
        <v>7624</v>
      </c>
    </row>
    <row r="4475" spans="1:15" x14ac:dyDescent="0.3">
      <c r="A4475" s="1" t="s">
        <v>75</v>
      </c>
      <c r="B4475" s="1" t="s">
        <v>5773</v>
      </c>
      <c r="C4475" s="1">
        <v>1</v>
      </c>
      <c r="D4475" s="1" t="s">
        <v>7185</v>
      </c>
      <c r="E4475" s="1">
        <v>16</v>
      </c>
      <c r="F4475" s="1" t="s">
        <v>7592</v>
      </c>
      <c r="G4475" s="1" t="s">
        <v>5834</v>
      </c>
      <c r="H4475" s="1" t="s">
        <v>7519</v>
      </c>
      <c r="I4475" s="1" t="b">
        <v>0</v>
      </c>
      <c r="J4475" s="1">
        <v>4</v>
      </c>
      <c r="K4475" s="1">
        <v>24</v>
      </c>
      <c r="L4475" s="1">
        <v>7</v>
      </c>
      <c r="M4475" s="1">
        <v>1</v>
      </c>
      <c r="N4475" s="1">
        <v>1.0309278350515401</v>
      </c>
      <c r="O4475" s="1" t="s">
        <v>7625</v>
      </c>
    </row>
    <row r="4476" spans="1:15" x14ac:dyDescent="0.3">
      <c r="A4476" s="1" t="s">
        <v>75</v>
      </c>
      <c r="B4476" s="1" t="s">
        <v>5773</v>
      </c>
      <c r="C4476" s="1">
        <v>1</v>
      </c>
      <c r="D4476" s="1" t="s">
        <v>7185</v>
      </c>
      <c r="E4476" s="1">
        <v>16</v>
      </c>
      <c r="F4476" s="1" t="s">
        <v>7592</v>
      </c>
      <c r="G4476" s="1" t="s">
        <v>5834</v>
      </c>
      <c r="H4476" s="1" t="s">
        <v>7626</v>
      </c>
      <c r="I4476" s="1" t="b">
        <v>0</v>
      </c>
      <c r="J4476" s="1">
        <v>1</v>
      </c>
      <c r="K4476" s="1">
        <v>18</v>
      </c>
      <c r="L4476" s="1">
        <v>5</v>
      </c>
      <c r="M4476" s="1">
        <v>1</v>
      </c>
      <c r="N4476" s="1">
        <v>1.0309278350515401</v>
      </c>
      <c r="O4476" s="1" t="s">
        <v>7627</v>
      </c>
    </row>
    <row r="4477" spans="1:15" x14ac:dyDescent="0.3">
      <c r="A4477" s="1" t="s">
        <v>75</v>
      </c>
      <c r="B4477" s="1" t="s">
        <v>5773</v>
      </c>
      <c r="C4477" s="1">
        <v>1</v>
      </c>
      <c r="D4477" s="1" t="s">
        <v>7185</v>
      </c>
      <c r="E4477" s="1">
        <v>16</v>
      </c>
      <c r="F4477" s="1" t="s">
        <v>7592</v>
      </c>
      <c r="G4477" s="1" t="s">
        <v>5908</v>
      </c>
      <c r="H4477" s="1" t="s">
        <v>7503</v>
      </c>
      <c r="I4477" s="1" t="b">
        <v>0</v>
      </c>
      <c r="J4477" s="1">
        <v>0</v>
      </c>
      <c r="K4477" s="1">
        <v>0</v>
      </c>
      <c r="L4477" s="1">
        <v>2</v>
      </c>
      <c r="M4477" s="1">
        <v>1</v>
      </c>
      <c r="N4477" s="1">
        <v>1.0309278350515401</v>
      </c>
      <c r="O4477" s="1" t="s">
        <v>7628</v>
      </c>
    </row>
    <row r="4478" spans="1:15" x14ac:dyDescent="0.3">
      <c r="A4478" s="1" t="s">
        <v>75</v>
      </c>
      <c r="B4478" s="1" t="s">
        <v>5773</v>
      </c>
      <c r="C4478" s="1">
        <v>1</v>
      </c>
      <c r="D4478" s="1" t="s">
        <v>7185</v>
      </c>
      <c r="E4478" s="1">
        <v>16</v>
      </c>
      <c r="F4478" s="1" t="s">
        <v>7592</v>
      </c>
      <c r="G4478" s="1" t="s">
        <v>5908</v>
      </c>
      <c r="H4478" s="1" t="s">
        <v>7503</v>
      </c>
      <c r="I4478" s="1" t="b">
        <v>0</v>
      </c>
      <c r="J4478" s="1">
        <v>0</v>
      </c>
      <c r="K4478" s="1">
        <v>0</v>
      </c>
      <c r="L4478" s="1">
        <v>1</v>
      </c>
      <c r="M4478" s="1">
        <v>1</v>
      </c>
      <c r="N4478" s="1">
        <v>1.0309278350515401</v>
      </c>
      <c r="O4478" s="1" t="s">
        <v>7629</v>
      </c>
    </row>
    <row r="4479" spans="1:15" x14ac:dyDescent="0.3">
      <c r="A4479" s="1" t="s">
        <v>75</v>
      </c>
      <c r="B4479" s="1" t="s">
        <v>5773</v>
      </c>
      <c r="C4479" s="1">
        <v>1</v>
      </c>
      <c r="D4479" s="1" t="s">
        <v>7185</v>
      </c>
      <c r="E4479" s="1">
        <v>16</v>
      </c>
      <c r="F4479" s="1" t="s">
        <v>7592</v>
      </c>
      <c r="G4479" s="1" t="s">
        <v>5806</v>
      </c>
      <c r="H4479" s="1" t="s">
        <v>7630</v>
      </c>
      <c r="I4479" s="1" t="b">
        <v>0</v>
      </c>
      <c r="J4479" s="1">
        <v>0</v>
      </c>
      <c r="K4479" s="1">
        <v>5</v>
      </c>
      <c r="L4479" s="1">
        <v>2</v>
      </c>
      <c r="M4479" s="1">
        <v>1</v>
      </c>
      <c r="N4479" s="1">
        <v>1.0309278350515401</v>
      </c>
      <c r="O4479" s="1" t="s">
        <v>7631</v>
      </c>
    </row>
    <row r="4480" spans="1:15" x14ac:dyDescent="0.3">
      <c r="A4480" s="1" t="s">
        <v>75</v>
      </c>
      <c r="B4480" s="1" t="s">
        <v>5773</v>
      </c>
      <c r="C4480" s="1">
        <v>1</v>
      </c>
      <c r="D4480" s="1" t="s">
        <v>7185</v>
      </c>
      <c r="E4480" s="1">
        <v>16</v>
      </c>
      <c r="F4480" s="1" t="s">
        <v>7592</v>
      </c>
      <c r="G4480" s="1" t="s">
        <v>5908</v>
      </c>
      <c r="H4480" s="1" t="s">
        <v>7503</v>
      </c>
      <c r="I4480" s="1" t="b">
        <v>0</v>
      </c>
      <c r="J4480" s="1">
        <v>7</v>
      </c>
      <c r="K4480" s="1">
        <v>0</v>
      </c>
      <c r="L4480" s="1">
        <v>1</v>
      </c>
      <c r="M4480" s="1">
        <v>1</v>
      </c>
      <c r="N4480" s="1">
        <v>1.0309278350515401</v>
      </c>
      <c r="O4480" s="1" t="e">
        <f>-----cGcgctcgccggcggcctgtcacactcacaccatg</f>
        <v>#NAME?</v>
      </c>
    </row>
    <row r="4481" spans="1:15" x14ac:dyDescent="0.3">
      <c r="A4481" s="1" t="s">
        <v>75</v>
      </c>
      <c r="B4481" s="1" t="s">
        <v>5773</v>
      </c>
      <c r="C4481" s="1">
        <v>1</v>
      </c>
      <c r="D4481" s="1" t="s">
        <v>7185</v>
      </c>
      <c r="E4481" s="1">
        <v>17</v>
      </c>
      <c r="F4481" s="1" t="s">
        <v>7632</v>
      </c>
      <c r="G4481" s="1" t="s">
        <v>5814</v>
      </c>
      <c r="H4481" s="1" t="s">
        <v>7503</v>
      </c>
      <c r="I4481" s="1" t="b">
        <v>1</v>
      </c>
      <c r="J4481" s="1">
        <v>0</v>
      </c>
      <c r="K4481" s="1">
        <v>0</v>
      </c>
      <c r="L4481" s="1">
        <v>0</v>
      </c>
      <c r="M4481" s="1">
        <v>7</v>
      </c>
      <c r="N4481" s="1">
        <v>29.1666666666666</v>
      </c>
      <c r="O4481" s="1" t="s">
        <v>7504</v>
      </c>
    </row>
    <row r="4482" spans="1:15" x14ac:dyDescent="0.3">
      <c r="A4482" s="1" t="s">
        <v>75</v>
      </c>
      <c r="B4482" s="1" t="s">
        <v>5773</v>
      </c>
      <c r="C4482" s="1">
        <v>1</v>
      </c>
      <c r="D4482" s="1" t="s">
        <v>7185</v>
      </c>
      <c r="E4482" s="1">
        <v>17</v>
      </c>
      <c r="F4482" s="1" t="s">
        <v>7632</v>
      </c>
      <c r="G4482" s="1" t="s">
        <v>5806</v>
      </c>
      <c r="H4482" s="1" t="s">
        <v>7633</v>
      </c>
      <c r="I4482" s="1" t="b">
        <v>0</v>
      </c>
      <c r="J4482" s="1">
        <v>0</v>
      </c>
      <c r="K4482" s="1">
        <v>5</v>
      </c>
      <c r="L4482" s="1">
        <v>1</v>
      </c>
      <c r="M4482" s="1">
        <v>2</v>
      </c>
      <c r="N4482" s="1">
        <v>8.3333333333333304</v>
      </c>
      <c r="O4482" s="1" t="s">
        <v>7634</v>
      </c>
    </row>
    <row r="4483" spans="1:15" x14ac:dyDescent="0.3">
      <c r="A4483" s="1" t="s">
        <v>75</v>
      </c>
      <c r="B4483" s="1" t="s">
        <v>5773</v>
      </c>
      <c r="C4483" s="1">
        <v>1</v>
      </c>
      <c r="D4483" s="1" t="s">
        <v>7185</v>
      </c>
      <c r="E4483" s="1">
        <v>17</v>
      </c>
      <c r="F4483" s="1" t="s">
        <v>7632</v>
      </c>
      <c r="G4483" s="1" t="s">
        <v>5814</v>
      </c>
      <c r="H4483" s="1" t="s">
        <v>7507</v>
      </c>
      <c r="I4483" s="1" t="b">
        <v>0</v>
      </c>
      <c r="J4483" s="1">
        <v>0</v>
      </c>
      <c r="K4483" s="1">
        <v>3</v>
      </c>
      <c r="L4483" s="1">
        <v>1</v>
      </c>
      <c r="M4483" s="1">
        <v>2</v>
      </c>
      <c r="N4483" s="1">
        <v>8.3333333333333304</v>
      </c>
      <c r="O4483" s="1" t="s">
        <v>7508</v>
      </c>
    </row>
    <row r="4484" spans="1:15" x14ac:dyDescent="0.3">
      <c r="A4484" s="1" t="s">
        <v>75</v>
      </c>
      <c r="B4484" s="1" t="s">
        <v>5773</v>
      </c>
      <c r="C4484" s="1">
        <v>1</v>
      </c>
      <c r="D4484" s="1" t="s">
        <v>7185</v>
      </c>
      <c r="E4484" s="1">
        <v>17</v>
      </c>
      <c r="F4484" s="1" t="s">
        <v>7632</v>
      </c>
      <c r="G4484" s="1" t="s">
        <v>5834</v>
      </c>
      <c r="H4484" s="1" t="e">
        <f>-ATTACCCGCTCGCCGGCGGCCTGTCACACTCACACCATG</f>
        <v>#NAME?</v>
      </c>
      <c r="I4484" s="1" t="b">
        <v>0</v>
      </c>
      <c r="J4484" s="1">
        <v>0</v>
      </c>
      <c r="K4484" s="1">
        <v>10</v>
      </c>
      <c r="L4484" s="1">
        <v>7</v>
      </c>
      <c r="M4484" s="1">
        <v>2</v>
      </c>
      <c r="N4484" s="1">
        <v>8.3333333333333304</v>
      </c>
      <c r="O4484" s="1" t="s">
        <v>7635</v>
      </c>
    </row>
    <row r="4485" spans="1:15" x14ac:dyDescent="0.3">
      <c r="A4485" s="1" t="s">
        <v>75</v>
      </c>
      <c r="B4485" s="1" t="s">
        <v>5773</v>
      </c>
      <c r="C4485" s="1">
        <v>1</v>
      </c>
      <c r="D4485" s="1" t="s">
        <v>7185</v>
      </c>
      <c r="E4485" s="1">
        <v>17</v>
      </c>
      <c r="F4485" s="1" t="s">
        <v>7632</v>
      </c>
      <c r="G4485" s="1" t="s">
        <v>5814</v>
      </c>
      <c r="H4485" s="1" t="s">
        <v>7503</v>
      </c>
      <c r="I4485" s="1" t="b">
        <v>0</v>
      </c>
      <c r="J4485" s="1">
        <v>11</v>
      </c>
      <c r="K4485" s="1">
        <v>0</v>
      </c>
      <c r="L4485" s="1">
        <v>0</v>
      </c>
      <c r="M4485" s="1">
        <v>1</v>
      </c>
      <c r="N4485" s="1">
        <v>4.1666666666666599</v>
      </c>
      <c r="O4485" s="1" t="e">
        <f>---------ctcgccggcggcctgtcacactcacaccatg</f>
        <v>#NAME?</v>
      </c>
    </row>
    <row r="4486" spans="1:15" x14ac:dyDescent="0.3">
      <c r="A4486" s="1" t="s">
        <v>75</v>
      </c>
      <c r="B4486" s="1" t="s">
        <v>5773</v>
      </c>
      <c r="C4486" s="1">
        <v>1</v>
      </c>
      <c r="D4486" s="1" t="s">
        <v>7185</v>
      </c>
      <c r="E4486" s="1">
        <v>17</v>
      </c>
      <c r="F4486" s="1" t="s">
        <v>7632</v>
      </c>
      <c r="G4486" s="1" t="s">
        <v>5908</v>
      </c>
      <c r="H4486" s="1" t="s">
        <v>7611</v>
      </c>
      <c r="I4486" s="1" t="b">
        <v>0</v>
      </c>
      <c r="J4486" s="1">
        <v>4</v>
      </c>
      <c r="K4486" s="1">
        <v>21</v>
      </c>
      <c r="L4486" s="1">
        <v>7</v>
      </c>
      <c r="M4486" s="1">
        <v>1</v>
      </c>
      <c r="N4486" s="1">
        <v>4.1666666666666599</v>
      </c>
      <c r="O4486" s="1" t="e">
        <f>-tGaccacgctGgGGTTcgAggcctacgtcggcccgctcg</f>
        <v>#NAME?</v>
      </c>
    </row>
    <row r="4487" spans="1:15" x14ac:dyDescent="0.3">
      <c r="A4487" s="1" t="s">
        <v>75</v>
      </c>
      <c r="B4487" s="1" t="s">
        <v>5773</v>
      </c>
      <c r="C4487" s="1">
        <v>1</v>
      </c>
      <c r="D4487" s="1" t="s">
        <v>7185</v>
      </c>
      <c r="E4487" s="1">
        <v>17</v>
      </c>
      <c r="F4487" s="1" t="s">
        <v>7632</v>
      </c>
      <c r="G4487" s="1" t="s">
        <v>5908</v>
      </c>
      <c r="H4487" s="1" t="s">
        <v>7503</v>
      </c>
      <c r="I4487" s="1" t="b">
        <v>0</v>
      </c>
      <c r="J4487" s="1">
        <v>0</v>
      </c>
      <c r="K4487" s="1">
        <v>0</v>
      </c>
      <c r="L4487" s="1">
        <v>1</v>
      </c>
      <c r="M4487" s="1">
        <v>1</v>
      </c>
      <c r="N4487" s="1">
        <v>4.1666666666666599</v>
      </c>
      <c r="O4487" s="1" t="s">
        <v>7636</v>
      </c>
    </row>
    <row r="4488" spans="1:15" x14ac:dyDescent="0.3">
      <c r="A4488" s="1" t="s">
        <v>75</v>
      </c>
      <c r="B4488" s="1" t="s">
        <v>5773</v>
      </c>
      <c r="C4488" s="1">
        <v>1</v>
      </c>
      <c r="D4488" s="1" t="s">
        <v>7185</v>
      </c>
      <c r="E4488" s="1">
        <v>17</v>
      </c>
      <c r="F4488" s="1" t="s">
        <v>7632</v>
      </c>
      <c r="G4488" s="1" t="s">
        <v>5908</v>
      </c>
      <c r="H4488" s="1" t="s">
        <v>7503</v>
      </c>
      <c r="I4488" s="1" t="b">
        <v>0</v>
      </c>
      <c r="J4488" s="1">
        <v>0</v>
      </c>
      <c r="K4488" s="1">
        <v>0</v>
      </c>
      <c r="L4488" s="1">
        <v>1</v>
      </c>
      <c r="M4488" s="1">
        <v>1</v>
      </c>
      <c r="N4488" s="1">
        <v>4.1666666666666599</v>
      </c>
      <c r="O4488" s="1" t="s">
        <v>7629</v>
      </c>
    </row>
    <row r="4489" spans="1:15" x14ac:dyDescent="0.3">
      <c r="A4489" s="1" t="s">
        <v>75</v>
      </c>
      <c r="B4489" s="1" t="s">
        <v>5773</v>
      </c>
      <c r="C4489" s="1">
        <v>1</v>
      </c>
      <c r="D4489" s="1" t="s">
        <v>7185</v>
      </c>
      <c r="E4489" s="1">
        <v>17</v>
      </c>
      <c r="F4489" s="1" t="s">
        <v>7632</v>
      </c>
      <c r="G4489" s="1" t="s">
        <v>5834</v>
      </c>
      <c r="H4489" s="1" t="s">
        <v>7637</v>
      </c>
      <c r="I4489" s="1" t="b">
        <v>0</v>
      </c>
      <c r="J4489" s="1">
        <v>0</v>
      </c>
      <c r="K4489" s="1">
        <v>14</v>
      </c>
      <c r="L4489" s="1">
        <v>13</v>
      </c>
      <c r="M4489" s="1">
        <v>1</v>
      </c>
      <c r="N4489" s="1">
        <v>4.1666666666666599</v>
      </c>
      <c r="O4489" s="1" t="s">
        <v>7638</v>
      </c>
    </row>
    <row r="4490" spans="1:15" x14ac:dyDescent="0.3">
      <c r="A4490" s="1" t="s">
        <v>75</v>
      </c>
      <c r="B4490" s="1" t="s">
        <v>5773</v>
      </c>
      <c r="C4490" s="1">
        <v>1</v>
      </c>
      <c r="D4490" s="1" t="s">
        <v>7185</v>
      </c>
      <c r="E4490" s="1">
        <v>17</v>
      </c>
      <c r="F4490" s="1" t="s">
        <v>7632</v>
      </c>
      <c r="G4490" s="1" t="s">
        <v>5819</v>
      </c>
      <c r="H4490" s="1" t="s">
        <v>7507</v>
      </c>
      <c r="I4490" s="1" t="b">
        <v>0</v>
      </c>
      <c r="J4490" s="1">
        <v>0</v>
      </c>
      <c r="K4490" s="1">
        <v>3</v>
      </c>
      <c r="L4490" s="1">
        <v>2</v>
      </c>
      <c r="M4490" s="1">
        <v>1</v>
      </c>
      <c r="N4490" s="1">
        <v>4.1666666666666599</v>
      </c>
      <c r="O4490" s="1" t="s">
        <v>7549</v>
      </c>
    </row>
    <row r="4491" spans="1:15" x14ac:dyDescent="0.3">
      <c r="A4491" s="1" t="s">
        <v>75</v>
      </c>
      <c r="B4491" s="1" t="s">
        <v>5773</v>
      </c>
      <c r="C4491" s="1">
        <v>1</v>
      </c>
      <c r="D4491" s="1" t="s">
        <v>7185</v>
      </c>
      <c r="E4491" s="1">
        <v>17</v>
      </c>
      <c r="F4491" s="1" t="s">
        <v>7632</v>
      </c>
      <c r="G4491" s="1" t="s">
        <v>5814</v>
      </c>
      <c r="H4491" s="1" t="s">
        <v>7507</v>
      </c>
      <c r="I4491" s="1" t="b">
        <v>0</v>
      </c>
      <c r="J4491" s="1">
        <v>0</v>
      </c>
      <c r="K4491" s="1">
        <v>21</v>
      </c>
      <c r="L4491" s="1">
        <v>1</v>
      </c>
      <c r="M4491" s="1">
        <v>1</v>
      </c>
      <c r="N4491" s="1">
        <v>4.1666666666666599</v>
      </c>
      <c r="O4491" s="1" t="s">
        <v>7508</v>
      </c>
    </row>
    <row r="4492" spans="1:15" x14ac:dyDescent="0.3">
      <c r="A4492" s="1" t="s">
        <v>75</v>
      </c>
      <c r="B4492" s="1" t="s">
        <v>5773</v>
      </c>
      <c r="C4492" s="1">
        <v>1</v>
      </c>
      <c r="D4492" s="1" t="s">
        <v>7185</v>
      </c>
      <c r="E4492" s="1">
        <v>17</v>
      </c>
      <c r="F4492" s="1" t="s">
        <v>7632</v>
      </c>
      <c r="G4492" s="1" t="s">
        <v>5834</v>
      </c>
      <c r="H4492" s="1" t="s">
        <v>7530</v>
      </c>
      <c r="I4492" s="1" t="b">
        <v>0</v>
      </c>
      <c r="J4492" s="1">
        <v>0</v>
      </c>
      <c r="K4492" s="1">
        <v>6</v>
      </c>
      <c r="L4492" s="1">
        <v>8</v>
      </c>
      <c r="M4492" s="1">
        <v>1</v>
      </c>
      <c r="N4492" s="1">
        <v>4.1666666666666599</v>
      </c>
      <c r="O4492" s="1" t="s">
        <v>7531</v>
      </c>
    </row>
    <row r="4493" spans="1:15" x14ac:dyDescent="0.3">
      <c r="A4493" s="1" t="s">
        <v>75</v>
      </c>
      <c r="B4493" s="1" t="s">
        <v>5773</v>
      </c>
      <c r="C4493" s="1">
        <v>1</v>
      </c>
      <c r="D4493" s="1" t="s">
        <v>7185</v>
      </c>
      <c r="E4493" s="1">
        <v>17</v>
      </c>
      <c r="F4493" s="1" t="s">
        <v>7632</v>
      </c>
      <c r="G4493" s="1" t="s">
        <v>5803</v>
      </c>
      <c r="H4493" s="1" t="s">
        <v>7639</v>
      </c>
      <c r="I4493" s="1" t="b">
        <v>0</v>
      </c>
      <c r="J4493" s="1">
        <v>0</v>
      </c>
      <c r="K4493" s="1">
        <v>1</v>
      </c>
      <c r="L4493" s="1">
        <v>6</v>
      </c>
      <c r="M4493" s="1">
        <v>1</v>
      </c>
      <c r="N4493" s="1">
        <v>4.1666666666666599</v>
      </c>
      <c r="O4493" s="1" t="s">
        <v>7640</v>
      </c>
    </row>
    <row r="4494" spans="1:15" x14ac:dyDescent="0.3">
      <c r="A4494" s="1" t="s">
        <v>75</v>
      </c>
      <c r="B4494" s="1" t="s">
        <v>5773</v>
      </c>
      <c r="C4494" s="1">
        <v>1</v>
      </c>
      <c r="D4494" s="1" t="s">
        <v>7185</v>
      </c>
      <c r="E4494" s="1">
        <v>17</v>
      </c>
      <c r="F4494" s="1" t="s">
        <v>7632</v>
      </c>
      <c r="G4494" s="1" t="s">
        <v>5834</v>
      </c>
      <c r="H4494" s="1" t="e">
        <f>----CCCGCTC-GCCGGCGGCCTGTCACACTCACACCATG</f>
        <v>#NAME?</v>
      </c>
      <c r="I4494" s="1" t="b">
        <v>0</v>
      </c>
      <c r="J4494" s="1">
        <v>0</v>
      </c>
      <c r="K4494" s="1">
        <v>6</v>
      </c>
      <c r="L4494" s="1">
        <v>3</v>
      </c>
      <c r="M4494" s="1">
        <v>1</v>
      </c>
      <c r="N4494" s="1">
        <v>4.1666666666666599</v>
      </c>
      <c r="O4494" s="1" t="s">
        <v>7498</v>
      </c>
    </row>
    <row r="4495" spans="1:15" x14ac:dyDescent="0.3">
      <c r="A4495" s="1" t="s">
        <v>75</v>
      </c>
      <c r="B4495" s="1" t="s">
        <v>5773</v>
      </c>
      <c r="C4495" s="1">
        <v>1</v>
      </c>
      <c r="D4495" s="1" t="s">
        <v>7185</v>
      </c>
      <c r="E4495" s="1">
        <v>17</v>
      </c>
      <c r="F4495" s="1" t="s">
        <v>7632</v>
      </c>
      <c r="G4495" s="1" t="s">
        <v>5834</v>
      </c>
      <c r="H4495" s="1" t="e">
        <f>----ACCCGCTCGCCGGCGGCCTGTCACACTCACACCATG</f>
        <v>#NAME?</v>
      </c>
      <c r="I4495" s="1" t="b">
        <v>0</v>
      </c>
      <c r="J4495" s="1">
        <v>0</v>
      </c>
      <c r="K4495" s="1">
        <v>6</v>
      </c>
      <c r="L4495" s="1">
        <v>7</v>
      </c>
      <c r="M4495" s="1">
        <v>1</v>
      </c>
      <c r="N4495" s="1">
        <v>4.1666666666666599</v>
      </c>
      <c r="O4495" s="1" t="s">
        <v>7641</v>
      </c>
    </row>
    <row r="4496" spans="1:15" x14ac:dyDescent="0.3">
      <c r="A4496" s="1" t="s">
        <v>75</v>
      </c>
      <c r="B4496" s="1" t="s">
        <v>5773</v>
      </c>
      <c r="C4496" s="1">
        <v>1</v>
      </c>
      <c r="D4496" s="1" t="s">
        <v>7185</v>
      </c>
      <c r="E4496" s="1">
        <v>18</v>
      </c>
      <c r="F4496" s="1" t="s">
        <v>7642</v>
      </c>
      <c r="G4496" s="1" t="s">
        <v>5814</v>
      </c>
      <c r="H4496" s="1" t="s">
        <v>7503</v>
      </c>
      <c r="I4496" s="1" t="b">
        <v>1</v>
      </c>
      <c r="J4496" s="1">
        <v>0</v>
      </c>
      <c r="K4496" s="1">
        <v>0</v>
      </c>
      <c r="L4496" s="1">
        <v>0</v>
      </c>
      <c r="M4496" s="1">
        <v>66</v>
      </c>
      <c r="N4496" s="1">
        <v>58.407079646017699</v>
      </c>
      <c r="O4496" s="1" t="s">
        <v>7504</v>
      </c>
    </row>
    <row r="4497" spans="1:15" x14ac:dyDescent="0.3">
      <c r="A4497" s="1" t="s">
        <v>75</v>
      </c>
      <c r="B4497" s="1" t="s">
        <v>5773</v>
      </c>
      <c r="C4497" s="1">
        <v>1</v>
      </c>
      <c r="D4497" s="1" t="s">
        <v>7185</v>
      </c>
      <c r="E4497" s="1">
        <v>18</v>
      </c>
      <c r="F4497" s="1" t="s">
        <v>7642</v>
      </c>
      <c r="G4497" s="1" t="s">
        <v>5814</v>
      </c>
      <c r="H4497" s="1" t="e">
        <f>-----CCCGCTCGCCGGCGGCCTGTCACACTCACACCATG</f>
        <v>#NAME?</v>
      </c>
      <c r="I4497" s="1" t="b">
        <v>0</v>
      </c>
      <c r="J4497" s="1">
        <v>0</v>
      </c>
      <c r="K4497" s="1">
        <v>14</v>
      </c>
      <c r="L4497" s="1">
        <v>3</v>
      </c>
      <c r="M4497" s="1">
        <v>6</v>
      </c>
      <c r="N4497" s="1">
        <v>5.3097345132743303</v>
      </c>
      <c r="O4497" s="1" t="s">
        <v>7492</v>
      </c>
    </row>
    <row r="4498" spans="1:15" x14ac:dyDescent="0.3">
      <c r="A4498" s="1" t="s">
        <v>75</v>
      </c>
      <c r="B4498" s="1" t="s">
        <v>5773</v>
      </c>
      <c r="C4498" s="1">
        <v>1</v>
      </c>
      <c r="D4498" s="1" t="s">
        <v>7185</v>
      </c>
      <c r="E4498" s="1">
        <v>18</v>
      </c>
      <c r="F4498" s="1" t="s">
        <v>7642</v>
      </c>
      <c r="G4498" s="1" t="s">
        <v>5845</v>
      </c>
      <c r="H4498" s="1" t="s">
        <v>7643</v>
      </c>
      <c r="I4498" s="1" t="b">
        <v>0</v>
      </c>
      <c r="J4498" s="1">
        <v>0</v>
      </c>
      <c r="K4498" s="1">
        <v>4</v>
      </c>
      <c r="L4498" s="1">
        <v>6</v>
      </c>
      <c r="M4498" s="1">
        <v>4</v>
      </c>
      <c r="N4498" s="1">
        <v>3.5398230088495501</v>
      </c>
      <c r="O4498" s="1" t="s">
        <v>7644</v>
      </c>
    </row>
    <row r="4499" spans="1:15" x14ac:dyDescent="0.3">
      <c r="A4499" s="1" t="s">
        <v>75</v>
      </c>
      <c r="B4499" s="1" t="s">
        <v>5773</v>
      </c>
      <c r="C4499" s="1">
        <v>1</v>
      </c>
      <c r="D4499" s="1" t="s">
        <v>7185</v>
      </c>
      <c r="E4499" s="1">
        <v>18</v>
      </c>
      <c r="F4499" s="1" t="s">
        <v>7642</v>
      </c>
      <c r="G4499" s="1" t="s">
        <v>5834</v>
      </c>
      <c r="H4499" s="1" t="e">
        <f>----CCCGCTC-GCCGGCGGCCTGTCACACTCACACCATG</f>
        <v>#NAME?</v>
      </c>
      <c r="I4499" s="1" t="b">
        <v>0</v>
      </c>
      <c r="J4499" s="1">
        <v>0</v>
      </c>
      <c r="K4499" s="1">
        <v>15</v>
      </c>
      <c r="L4499" s="1">
        <v>3</v>
      </c>
      <c r="M4499" s="1">
        <v>4</v>
      </c>
      <c r="N4499" s="1">
        <v>3.5398230088495501</v>
      </c>
      <c r="O4499" s="1" t="s">
        <v>7491</v>
      </c>
    </row>
    <row r="4500" spans="1:15" x14ac:dyDescent="0.3">
      <c r="A4500" s="1" t="s">
        <v>75</v>
      </c>
      <c r="B4500" s="1" t="s">
        <v>5773</v>
      </c>
      <c r="C4500" s="1">
        <v>1</v>
      </c>
      <c r="D4500" s="1" t="s">
        <v>7185</v>
      </c>
      <c r="E4500" s="1">
        <v>18</v>
      </c>
      <c r="F4500" s="1" t="s">
        <v>7642</v>
      </c>
      <c r="G4500" s="1" t="s">
        <v>5834</v>
      </c>
      <c r="H4500" s="1" t="s">
        <v>7526</v>
      </c>
      <c r="I4500" s="1" t="b">
        <v>0</v>
      </c>
      <c r="J4500" s="1">
        <v>0</v>
      </c>
      <c r="K4500" s="1">
        <v>13</v>
      </c>
      <c r="L4500" s="1">
        <v>8</v>
      </c>
      <c r="M4500" s="1">
        <v>4</v>
      </c>
      <c r="N4500" s="1">
        <v>3.5398230088495501</v>
      </c>
      <c r="O4500" s="1" t="s">
        <v>7527</v>
      </c>
    </row>
    <row r="4501" spans="1:15" x14ac:dyDescent="0.3">
      <c r="A4501" s="1" t="s">
        <v>75</v>
      </c>
      <c r="B4501" s="1" t="s">
        <v>5773</v>
      </c>
      <c r="C4501" s="1">
        <v>1</v>
      </c>
      <c r="D4501" s="1" t="s">
        <v>7185</v>
      </c>
      <c r="E4501" s="1">
        <v>18</v>
      </c>
      <c r="F4501" s="1" t="s">
        <v>7642</v>
      </c>
      <c r="G4501" s="1" t="s">
        <v>5834</v>
      </c>
      <c r="H4501" s="1" t="e">
        <f>----CCCGCTC-GCCGGCGGCCTGTCACACTCACACCATG</f>
        <v>#NAME?</v>
      </c>
      <c r="I4501" s="1" t="b">
        <v>0</v>
      </c>
      <c r="J4501" s="1">
        <v>0</v>
      </c>
      <c r="K4501" s="1">
        <v>6</v>
      </c>
      <c r="L4501" s="1">
        <v>3</v>
      </c>
      <c r="M4501" s="1">
        <v>3</v>
      </c>
      <c r="N4501" s="1">
        <v>2.6548672566371598</v>
      </c>
      <c r="O4501" s="1" t="s">
        <v>7491</v>
      </c>
    </row>
    <row r="4502" spans="1:15" x14ac:dyDescent="0.3">
      <c r="A4502" s="1" t="s">
        <v>75</v>
      </c>
      <c r="B4502" s="1" t="s">
        <v>5773</v>
      </c>
      <c r="C4502" s="1">
        <v>1</v>
      </c>
      <c r="D4502" s="1" t="s">
        <v>7185</v>
      </c>
      <c r="E4502" s="1">
        <v>18</v>
      </c>
      <c r="F4502" s="1" t="s">
        <v>7642</v>
      </c>
      <c r="G4502" s="1" t="s">
        <v>5814</v>
      </c>
      <c r="H4502" s="1" t="e">
        <f>-------CGCTCGCCGGCGGCCTGTCACACTCACACCATG</f>
        <v>#NAME?</v>
      </c>
      <c r="I4502" s="1" t="b">
        <v>0</v>
      </c>
      <c r="J4502" s="1">
        <v>0</v>
      </c>
      <c r="K4502" s="1">
        <v>28</v>
      </c>
      <c r="L4502" s="1">
        <v>1</v>
      </c>
      <c r="M4502" s="1">
        <v>2</v>
      </c>
      <c r="N4502" s="1">
        <v>1.76991150442477</v>
      </c>
      <c r="O4502" s="1" t="s">
        <v>7492</v>
      </c>
    </row>
    <row r="4503" spans="1:15" x14ac:dyDescent="0.3">
      <c r="A4503" s="1" t="s">
        <v>75</v>
      </c>
      <c r="B4503" s="1" t="s">
        <v>5773</v>
      </c>
      <c r="C4503" s="1">
        <v>1</v>
      </c>
      <c r="D4503" s="1" t="s">
        <v>7185</v>
      </c>
      <c r="E4503" s="1">
        <v>18</v>
      </c>
      <c r="F4503" s="1" t="s">
        <v>7642</v>
      </c>
      <c r="G4503" s="1" t="s">
        <v>5814</v>
      </c>
      <c r="H4503" s="1" t="s">
        <v>7507</v>
      </c>
      <c r="I4503" s="1" t="b">
        <v>0</v>
      </c>
      <c r="J4503" s="1">
        <v>0</v>
      </c>
      <c r="K4503" s="1">
        <v>3</v>
      </c>
      <c r="L4503" s="1">
        <v>1</v>
      </c>
      <c r="M4503" s="1">
        <v>2</v>
      </c>
      <c r="N4503" s="1">
        <v>1.76991150442477</v>
      </c>
      <c r="O4503" s="1" t="s">
        <v>7508</v>
      </c>
    </row>
    <row r="4504" spans="1:15" x14ac:dyDescent="0.3">
      <c r="A4504" s="1" t="s">
        <v>75</v>
      </c>
      <c r="B4504" s="1" t="s">
        <v>5773</v>
      </c>
      <c r="C4504" s="1">
        <v>1</v>
      </c>
      <c r="D4504" s="1" t="s">
        <v>7185</v>
      </c>
      <c r="E4504" s="1">
        <v>19</v>
      </c>
      <c r="F4504" s="1" t="s">
        <v>7645</v>
      </c>
      <c r="G4504" s="1" t="s">
        <v>5834</v>
      </c>
      <c r="H4504" s="1" t="e">
        <f>--------------CGGCGGCCTGTCACA-CTCACACCAT</f>
        <v>#NAME?</v>
      </c>
      <c r="I4504" s="1" t="b">
        <v>0</v>
      </c>
      <c r="J4504" s="1">
        <v>1</v>
      </c>
      <c r="K4504" s="1">
        <v>20</v>
      </c>
      <c r="L4504" s="1">
        <v>7</v>
      </c>
      <c r="M4504" s="1">
        <v>91</v>
      </c>
      <c r="N4504" s="1">
        <v>28.980891719745198</v>
      </c>
      <c r="O4504" s="1" t="s">
        <v>7646</v>
      </c>
    </row>
    <row r="4505" spans="1:15" x14ac:dyDescent="0.3">
      <c r="A4505" s="1" t="s">
        <v>75</v>
      </c>
      <c r="B4505" s="1" t="s">
        <v>5773</v>
      </c>
      <c r="C4505" s="1">
        <v>1</v>
      </c>
      <c r="D4505" s="1" t="s">
        <v>7185</v>
      </c>
      <c r="E4505" s="1">
        <v>19</v>
      </c>
      <c r="F4505" s="1" t="s">
        <v>7645</v>
      </c>
      <c r="G4505" s="1" t="s">
        <v>5798</v>
      </c>
      <c r="H4505" s="1" t="s">
        <v>7503</v>
      </c>
      <c r="I4505" s="1" t="b">
        <v>0</v>
      </c>
      <c r="J4505" s="1">
        <v>0</v>
      </c>
      <c r="K4505" s="1">
        <v>0</v>
      </c>
      <c r="L4505" s="1">
        <v>8</v>
      </c>
      <c r="M4505" s="1">
        <v>53</v>
      </c>
      <c r="N4505" s="1">
        <v>16.878980891719699</v>
      </c>
      <c r="O4505" s="1" t="s">
        <v>7647</v>
      </c>
    </row>
    <row r="4506" spans="1:15" x14ac:dyDescent="0.3">
      <c r="A4506" s="1" t="s">
        <v>75</v>
      </c>
      <c r="B4506" s="1" t="s">
        <v>5773</v>
      </c>
      <c r="C4506" s="1">
        <v>1</v>
      </c>
      <c r="D4506" s="1" t="s">
        <v>7185</v>
      </c>
      <c r="E4506" s="1">
        <v>19</v>
      </c>
      <c r="F4506" s="1" t="s">
        <v>7645</v>
      </c>
      <c r="G4506" s="1" t="s">
        <v>5834</v>
      </c>
      <c r="H4506" s="1" t="e">
        <f>----------TCGCCGGCGGCCTGTCACACTCACACCATG</f>
        <v>#NAME?</v>
      </c>
      <c r="I4506" s="1" t="b">
        <v>0</v>
      </c>
      <c r="J4506" s="1">
        <v>0</v>
      </c>
      <c r="K4506" s="1">
        <v>10</v>
      </c>
      <c r="L4506" s="1">
        <v>7</v>
      </c>
      <c r="M4506" s="1">
        <v>35</v>
      </c>
      <c r="N4506" s="1">
        <v>11.1464968152866</v>
      </c>
      <c r="O4506" s="1" t="s">
        <v>7648</v>
      </c>
    </row>
    <row r="4507" spans="1:15" x14ac:dyDescent="0.3">
      <c r="A4507" s="1" t="s">
        <v>75</v>
      </c>
      <c r="B4507" s="1" t="s">
        <v>5773</v>
      </c>
      <c r="C4507" s="1">
        <v>1</v>
      </c>
      <c r="D4507" s="1" t="s">
        <v>7185</v>
      </c>
      <c r="E4507" s="1">
        <v>19</v>
      </c>
      <c r="F4507" s="1" t="s">
        <v>7645</v>
      </c>
      <c r="G4507" s="1" t="s">
        <v>5851</v>
      </c>
      <c r="H4507" s="1" t="s">
        <v>7649</v>
      </c>
      <c r="I4507" s="1" t="b">
        <v>0</v>
      </c>
      <c r="J4507" s="1">
        <v>1</v>
      </c>
      <c r="K4507" s="1">
        <v>1</v>
      </c>
      <c r="L4507" s="1">
        <v>11</v>
      </c>
      <c r="M4507" s="1">
        <v>29</v>
      </c>
      <c r="N4507" s="1">
        <v>9.2356687898089103</v>
      </c>
      <c r="O4507" s="1" t="s">
        <v>7650</v>
      </c>
    </row>
    <row r="4508" spans="1:15" x14ac:dyDescent="0.3">
      <c r="A4508" s="1" t="s">
        <v>75</v>
      </c>
      <c r="B4508" s="1" t="s">
        <v>5773</v>
      </c>
      <c r="C4508" s="1">
        <v>1</v>
      </c>
      <c r="D4508" s="1" t="s">
        <v>7185</v>
      </c>
      <c r="E4508" s="1">
        <v>19</v>
      </c>
      <c r="F4508" s="1" t="s">
        <v>7645</v>
      </c>
      <c r="G4508" s="1" t="s">
        <v>5814</v>
      </c>
      <c r="H4508" s="1" t="s">
        <v>7503</v>
      </c>
      <c r="I4508" s="1" t="b">
        <v>1</v>
      </c>
      <c r="J4508" s="1">
        <v>0</v>
      </c>
      <c r="K4508" s="1">
        <v>0</v>
      </c>
      <c r="L4508" s="1">
        <v>0</v>
      </c>
      <c r="M4508" s="1">
        <v>8</v>
      </c>
      <c r="N4508" s="1">
        <v>2.5477707006369399</v>
      </c>
      <c r="O4508" s="1" t="s">
        <v>7504</v>
      </c>
    </row>
    <row r="4509" spans="1:15" x14ac:dyDescent="0.3">
      <c r="A4509" s="1" t="s">
        <v>75</v>
      </c>
      <c r="B4509" s="1" t="s">
        <v>5773</v>
      </c>
      <c r="C4509" s="1">
        <v>1</v>
      </c>
      <c r="D4509" s="1" t="s">
        <v>7185</v>
      </c>
      <c r="E4509" s="1">
        <v>19</v>
      </c>
      <c r="F4509" s="1" t="s">
        <v>7645</v>
      </c>
      <c r="G4509" s="1" t="s">
        <v>5834</v>
      </c>
      <c r="H4509" s="1" t="e">
        <f>-ATTACCCGCTCGCCGGCGGCCTGTCACACTCACACCATG</f>
        <v>#NAME?</v>
      </c>
      <c r="I4509" s="1" t="b">
        <v>0</v>
      </c>
      <c r="J4509" s="1">
        <v>2</v>
      </c>
      <c r="K4509" s="1">
        <v>15</v>
      </c>
      <c r="L4509" s="1">
        <v>3</v>
      </c>
      <c r="M4509" s="1">
        <v>6</v>
      </c>
      <c r="N4509" s="1">
        <v>1.9108280254776999</v>
      </c>
      <c r="O4509" s="1" t="s">
        <v>7651</v>
      </c>
    </row>
    <row r="4510" spans="1:15" x14ac:dyDescent="0.3">
      <c r="A4510" s="1" t="s">
        <v>75</v>
      </c>
      <c r="B4510" s="1" t="s">
        <v>5773</v>
      </c>
      <c r="C4510" s="1">
        <v>1</v>
      </c>
      <c r="D4510" s="1" t="s">
        <v>7185</v>
      </c>
      <c r="E4510" s="1">
        <v>19</v>
      </c>
      <c r="F4510" s="1" t="s">
        <v>7645</v>
      </c>
      <c r="G4510" s="1" t="s">
        <v>5834</v>
      </c>
      <c r="H4510" s="1" t="e">
        <f>--------------CGGCGGCCTGTCACA-CTCACACCAT</f>
        <v>#NAME?</v>
      </c>
      <c r="I4510" s="1" t="b">
        <v>0</v>
      </c>
      <c r="J4510" s="1">
        <v>1</v>
      </c>
      <c r="K4510" s="1">
        <v>19</v>
      </c>
      <c r="L4510" s="1">
        <v>8</v>
      </c>
      <c r="M4510" s="1">
        <v>6</v>
      </c>
      <c r="N4510" s="1">
        <v>1.9108280254776999</v>
      </c>
      <c r="O4510" s="1" t="s">
        <v>7646</v>
      </c>
    </row>
    <row r="4511" spans="1:15" x14ac:dyDescent="0.3">
      <c r="A4511" s="1" t="s">
        <v>75</v>
      </c>
      <c r="B4511" s="1" t="s">
        <v>5773</v>
      </c>
      <c r="C4511" s="1">
        <v>1</v>
      </c>
      <c r="D4511" s="1" t="s">
        <v>7185</v>
      </c>
      <c r="E4511" s="1">
        <v>19</v>
      </c>
      <c r="F4511" s="1" t="s">
        <v>7645</v>
      </c>
      <c r="G4511" s="1" t="s">
        <v>5834</v>
      </c>
      <c r="H4511" s="1" t="s">
        <v>7652</v>
      </c>
      <c r="I4511" s="1" t="b">
        <v>0</v>
      </c>
      <c r="J4511" s="1">
        <v>1</v>
      </c>
      <c r="K4511" s="1">
        <v>6</v>
      </c>
      <c r="L4511" s="1">
        <v>5</v>
      </c>
      <c r="M4511" s="1">
        <v>5</v>
      </c>
      <c r="N4511" s="1">
        <v>1.5923566878980799</v>
      </c>
      <c r="O4511" s="1" t="s">
        <v>7653</v>
      </c>
    </row>
    <row r="4512" spans="1:15" x14ac:dyDescent="0.3">
      <c r="A4512" s="1" t="s">
        <v>75</v>
      </c>
      <c r="B4512" s="1" t="s">
        <v>5773</v>
      </c>
      <c r="C4512" s="1">
        <v>1</v>
      </c>
      <c r="D4512" s="1" t="s">
        <v>7185</v>
      </c>
      <c r="E4512" s="1">
        <v>19</v>
      </c>
      <c r="F4512" s="1" t="s">
        <v>7645</v>
      </c>
      <c r="G4512" s="1" t="s">
        <v>5814</v>
      </c>
      <c r="H4512" s="1" t="e">
        <f>-------------CCGGCGGCCTGTCACACTCACACCATG</f>
        <v>#NAME?</v>
      </c>
      <c r="I4512" s="1" t="b">
        <v>0</v>
      </c>
      <c r="J4512" s="1">
        <v>0</v>
      </c>
      <c r="K4512" s="1">
        <v>29</v>
      </c>
      <c r="L4512" s="1">
        <v>1</v>
      </c>
      <c r="M4512" s="1">
        <v>5</v>
      </c>
      <c r="N4512" s="1">
        <v>1.5923566878980799</v>
      </c>
      <c r="O4512" s="1" t="s">
        <v>7654</v>
      </c>
    </row>
    <row r="4513" spans="1:15" x14ac:dyDescent="0.3">
      <c r="A4513" s="1" t="s">
        <v>75</v>
      </c>
      <c r="B4513" s="1" t="s">
        <v>5773</v>
      </c>
      <c r="C4513" s="1">
        <v>1</v>
      </c>
      <c r="D4513" s="1" t="s">
        <v>7185</v>
      </c>
      <c r="E4513" s="1">
        <v>19</v>
      </c>
      <c r="F4513" s="1" t="s">
        <v>7645</v>
      </c>
      <c r="G4513" s="1" t="s">
        <v>5834</v>
      </c>
      <c r="H4513" s="1" t="s">
        <v>7526</v>
      </c>
      <c r="I4513" s="1" t="b">
        <v>0</v>
      </c>
      <c r="J4513" s="1">
        <v>0</v>
      </c>
      <c r="K4513" s="1">
        <v>15</v>
      </c>
      <c r="L4513" s="1">
        <v>18</v>
      </c>
      <c r="M4513" s="1">
        <v>4</v>
      </c>
      <c r="N4513" s="1">
        <v>1.2738853503184699</v>
      </c>
      <c r="O4513" s="1" t="s">
        <v>7655</v>
      </c>
    </row>
    <row r="4514" spans="1:15" x14ac:dyDescent="0.3">
      <c r="A4514" s="1" t="s">
        <v>75</v>
      </c>
      <c r="B4514" s="1" t="s">
        <v>5773</v>
      </c>
      <c r="C4514" s="1">
        <v>1</v>
      </c>
      <c r="D4514" s="1" t="s">
        <v>7185</v>
      </c>
      <c r="E4514" s="1">
        <v>19</v>
      </c>
      <c r="F4514" s="1" t="s">
        <v>7645</v>
      </c>
      <c r="G4514" s="1" t="s">
        <v>5834</v>
      </c>
      <c r="H4514" s="1" t="e">
        <f>----CCCGCTC-GCCGGCGGCCTGTCACACTCACACCATG</f>
        <v>#NAME?</v>
      </c>
      <c r="I4514" s="1" t="b">
        <v>0</v>
      </c>
      <c r="J4514" s="1">
        <v>0</v>
      </c>
      <c r="K4514" s="1">
        <v>6</v>
      </c>
      <c r="L4514" s="1">
        <v>3</v>
      </c>
      <c r="M4514" s="1">
        <v>4</v>
      </c>
      <c r="N4514" s="1">
        <v>1.2738853503184699</v>
      </c>
      <c r="O4514" s="1" t="s">
        <v>7493</v>
      </c>
    </row>
    <row r="4515" spans="1:15" x14ac:dyDescent="0.3">
      <c r="A4515" s="1" t="s">
        <v>75</v>
      </c>
      <c r="B4515" s="1" t="s">
        <v>5773</v>
      </c>
      <c r="C4515" s="1">
        <v>1</v>
      </c>
      <c r="D4515" s="1" t="s">
        <v>7185</v>
      </c>
      <c r="E4515" s="1">
        <v>20</v>
      </c>
      <c r="F4515" s="1" t="s">
        <v>7656</v>
      </c>
      <c r="G4515" s="1" t="s">
        <v>5814</v>
      </c>
      <c r="H4515" s="1" t="s">
        <v>7503</v>
      </c>
      <c r="I4515" s="1" t="b">
        <v>1</v>
      </c>
      <c r="J4515" s="1">
        <v>0</v>
      </c>
      <c r="K4515" s="1">
        <v>0</v>
      </c>
      <c r="L4515" s="1">
        <v>0</v>
      </c>
      <c r="M4515" s="1">
        <v>60</v>
      </c>
      <c r="N4515" s="1">
        <v>85.714285714285694</v>
      </c>
      <c r="O4515" s="1" t="s">
        <v>7504</v>
      </c>
    </row>
    <row r="4516" spans="1:15" x14ac:dyDescent="0.3">
      <c r="A4516" s="1" t="s">
        <v>75</v>
      </c>
      <c r="B4516" s="1" t="s">
        <v>5773</v>
      </c>
      <c r="C4516" s="1">
        <v>1</v>
      </c>
      <c r="D4516" s="1" t="s">
        <v>7185</v>
      </c>
      <c r="E4516" s="1">
        <v>20</v>
      </c>
      <c r="F4516" s="1" t="s">
        <v>7656</v>
      </c>
      <c r="G4516" s="1" t="s">
        <v>5814</v>
      </c>
      <c r="H4516" s="1" t="s">
        <v>7503</v>
      </c>
      <c r="I4516" s="1" t="b">
        <v>0</v>
      </c>
      <c r="J4516" s="1">
        <v>11</v>
      </c>
      <c r="K4516" s="1">
        <v>0</v>
      </c>
      <c r="L4516" s="1">
        <v>0</v>
      </c>
      <c r="M4516" s="1">
        <v>1</v>
      </c>
      <c r="N4516" s="1">
        <v>1.4285714285714199</v>
      </c>
      <c r="O4516" s="1" t="e">
        <f>---------ctcgccggcggcctgtcacactcacaccatg</f>
        <v>#NAME?</v>
      </c>
    </row>
    <row r="4517" spans="1:15" x14ac:dyDescent="0.3">
      <c r="A4517" s="1" t="s">
        <v>75</v>
      </c>
      <c r="B4517" s="1" t="s">
        <v>5773</v>
      </c>
      <c r="C4517" s="1">
        <v>1</v>
      </c>
      <c r="D4517" s="1" t="s">
        <v>7185</v>
      </c>
      <c r="E4517" s="1">
        <v>20</v>
      </c>
      <c r="F4517" s="1" t="s">
        <v>7656</v>
      </c>
      <c r="G4517" s="1" t="s">
        <v>5834</v>
      </c>
      <c r="H4517" s="1" t="e">
        <f>------------GCCGGCGGCCTGTCACACTCACACCATG</f>
        <v>#NAME?</v>
      </c>
      <c r="I4517" s="1" t="b">
        <v>0</v>
      </c>
      <c r="J4517" s="1">
        <v>0</v>
      </c>
      <c r="K4517" s="1">
        <v>23</v>
      </c>
      <c r="L4517" s="1">
        <v>7</v>
      </c>
      <c r="M4517" s="1">
        <v>1</v>
      </c>
      <c r="N4517" s="1">
        <v>1.4285714285714199</v>
      </c>
      <c r="O4517" s="1" t="s">
        <v>7657</v>
      </c>
    </row>
    <row r="4518" spans="1:15" x14ac:dyDescent="0.3">
      <c r="A4518" s="1" t="s">
        <v>75</v>
      </c>
      <c r="B4518" s="1" t="s">
        <v>5773</v>
      </c>
      <c r="C4518" s="1">
        <v>1</v>
      </c>
      <c r="D4518" s="1" t="s">
        <v>7185</v>
      </c>
      <c r="E4518" s="1">
        <v>20</v>
      </c>
      <c r="F4518" s="1" t="s">
        <v>7656</v>
      </c>
      <c r="G4518" s="1" t="s">
        <v>5908</v>
      </c>
      <c r="H4518" s="1" t="s">
        <v>7503</v>
      </c>
      <c r="I4518" s="1" t="b">
        <v>0</v>
      </c>
      <c r="J4518" s="1">
        <v>0</v>
      </c>
      <c r="K4518" s="1">
        <v>0</v>
      </c>
      <c r="L4518" s="1">
        <v>1</v>
      </c>
      <c r="M4518" s="1">
        <v>1</v>
      </c>
      <c r="N4518" s="1">
        <v>1.4285714285714199</v>
      </c>
      <c r="O4518" s="1" t="s">
        <v>7658</v>
      </c>
    </row>
    <row r="4519" spans="1:15" x14ac:dyDescent="0.3">
      <c r="A4519" s="1" t="s">
        <v>75</v>
      </c>
      <c r="B4519" s="1" t="s">
        <v>5773</v>
      </c>
      <c r="C4519" s="1">
        <v>1</v>
      </c>
      <c r="D4519" s="1" t="s">
        <v>7185</v>
      </c>
      <c r="E4519" s="1">
        <v>20</v>
      </c>
      <c r="F4519" s="1" t="s">
        <v>7656</v>
      </c>
      <c r="G4519" s="1" t="s">
        <v>5908</v>
      </c>
      <c r="H4519" s="1" t="s">
        <v>7503</v>
      </c>
      <c r="I4519" s="1" t="b">
        <v>0</v>
      </c>
      <c r="J4519" s="1">
        <v>0</v>
      </c>
      <c r="K4519" s="1">
        <v>0</v>
      </c>
      <c r="L4519" s="1">
        <v>1</v>
      </c>
      <c r="M4519" s="1">
        <v>1</v>
      </c>
      <c r="N4519" s="1">
        <v>1.4285714285714199</v>
      </c>
      <c r="O4519" s="1" t="s">
        <v>7659</v>
      </c>
    </row>
    <row r="4520" spans="1:15" x14ac:dyDescent="0.3">
      <c r="A4520" s="1" t="s">
        <v>75</v>
      </c>
      <c r="B4520" s="1" t="s">
        <v>5773</v>
      </c>
      <c r="C4520" s="1">
        <v>1</v>
      </c>
      <c r="D4520" s="1" t="s">
        <v>7185</v>
      </c>
      <c r="E4520" s="1">
        <v>20</v>
      </c>
      <c r="F4520" s="1" t="s">
        <v>7656</v>
      </c>
      <c r="G4520" s="1" t="s">
        <v>5908</v>
      </c>
      <c r="H4520" s="1" t="s">
        <v>7503</v>
      </c>
      <c r="I4520" s="1" t="b">
        <v>0</v>
      </c>
      <c r="J4520" s="1">
        <v>0</v>
      </c>
      <c r="K4520" s="1">
        <v>0</v>
      </c>
      <c r="L4520" s="1">
        <v>2</v>
      </c>
      <c r="M4520" s="1">
        <v>1</v>
      </c>
      <c r="N4520" s="1">
        <v>1.4285714285714199</v>
      </c>
      <c r="O4520" s="1" t="s">
        <v>7660</v>
      </c>
    </row>
    <row r="4521" spans="1:15" x14ac:dyDescent="0.3">
      <c r="A4521" s="1" t="s">
        <v>75</v>
      </c>
      <c r="B4521" s="1" t="s">
        <v>5773</v>
      </c>
      <c r="C4521" s="1">
        <v>1</v>
      </c>
      <c r="D4521" s="1" t="s">
        <v>7185</v>
      </c>
      <c r="E4521" s="1">
        <v>20</v>
      </c>
      <c r="F4521" s="1" t="s">
        <v>7656</v>
      </c>
      <c r="G4521" s="1" t="s">
        <v>5908</v>
      </c>
      <c r="H4521" s="1" t="s">
        <v>7503</v>
      </c>
      <c r="I4521" s="1" t="b">
        <v>0</v>
      </c>
      <c r="J4521" s="1">
        <v>0</v>
      </c>
      <c r="K4521" s="1">
        <v>0</v>
      </c>
      <c r="L4521" s="1">
        <v>1</v>
      </c>
      <c r="M4521" s="1">
        <v>1</v>
      </c>
      <c r="N4521" s="1">
        <v>1.4285714285714199</v>
      </c>
      <c r="O4521" s="1" t="s">
        <v>7661</v>
      </c>
    </row>
    <row r="4522" spans="1:15" x14ac:dyDescent="0.3">
      <c r="A4522" s="1" t="s">
        <v>75</v>
      </c>
      <c r="B4522" s="1" t="s">
        <v>5773</v>
      </c>
      <c r="C4522" s="1">
        <v>1</v>
      </c>
      <c r="D4522" s="1" t="s">
        <v>7185</v>
      </c>
      <c r="E4522" s="1">
        <v>20</v>
      </c>
      <c r="F4522" s="1" t="s">
        <v>7656</v>
      </c>
      <c r="G4522" s="1" t="s">
        <v>5908</v>
      </c>
      <c r="H4522" s="1" t="s">
        <v>7503</v>
      </c>
      <c r="I4522" s="1" t="b">
        <v>0</v>
      </c>
      <c r="J4522" s="1">
        <v>0</v>
      </c>
      <c r="K4522" s="1">
        <v>0</v>
      </c>
      <c r="L4522" s="1">
        <v>1</v>
      </c>
      <c r="M4522" s="1">
        <v>1</v>
      </c>
      <c r="N4522" s="1">
        <v>1.4285714285714199</v>
      </c>
      <c r="O4522" s="1" t="s">
        <v>7662</v>
      </c>
    </row>
    <row r="4523" spans="1:15" x14ac:dyDescent="0.3">
      <c r="A4523" s="1" t="s">
        <v>75</v>
      </c>
      <c r="B4523" s="1" t="s">
        <v>5773</v>
      </c>
      <c r="C4523" s="1">
        <v>1</v>
      </c>
      <c r="D4523" s="1" t="s">
        <v>7185</v>
      </c>
      <c r="E4523" s="1">
        <v>20</v>
      </c>
      <c r="F4523" s="1" t="s">
        <v>7656</v>
      </c>
      <c r="G4523" s="1" t="s">
        <v>5908</v>
      </c>
      <c r="H4523" s="1" t="s">
        <v>7503</v>
      </c>
      <c r="I4523" s="1" t="b">
        <v>0</v>
      </c>
      <c r="J4523" s="1">
        <v>0</v>
      </c>
      <c r="K4523" s="1">
        <v>0</v>
      </c>
      <c r="L4523" s="1">
        <v>1</v>
      </c>
      <c r="M4523" s="1">
        <v>1</v>
      </c>
      <c r="N4523" s="1">
        <v>1.4285714285714199</v>
      </c>
      <c r="O4523" s="1" t="s">
        <v>7629</v>
      </c>
    </row>
    <row r="4524" spans="1:15" x14ac:dyDescent="0.3">
      <c r="A4524" s="1" t="s">
        <v>75</v>
      </c>
      <c r="B4524" s="1" t="s">
        <v>5773</v>
      </c>
      <c r="C4524" s="1">
        <v>1</v>
      </c>
      <c r="D4524" s="1" t="s">
        <v>7185</v>
      </c>
      <c r="E4524" s="1">
        <v>20</v>
      </c>
      <c r="F4524" s="1" t="s">
        <v>7656</v>
      </c>
      <c r="G4524" s="1" t="s">
        <v>5834</v>
      </c>
      <c r="H4524" s="1" t="s">
        <v>7519</v>
      </c>
      <c r="I4524" s="1" t="b">
        <v>0</v>
      </c>
      <c r="J4524" s="1">
        <v>0</v>
      </c>
      <c r="K4524" s="1">
        <v>21</v>
      </c>
      <c r="L4524" s="1">
        <v>9</v>
      </c>
      <c r="M4524" s="1">
        <v>1</v>
      </c>
      <c r="N4524" s="1">
        <v>1.4285714285714199</v>
      </c>
      <c r="O4524" s="1" t="s">
        <v>7663</v>
      </c>
    </row>
    <row r="4525" spans="1:15" x14ac:dyDescent="0.3">
      <c r="A4525" s="1" t="s">
        <v>75</v>
      </c>
      <c r="B4525" s="1" t="s">
        <v>5773</v>
      </c>
      <c r="C4525" s="1">
        <v>1</v>
      </c>
      <c r="D4525" s="1" t="s">
        <v>7185</v>
      </c>
      <c r="E4525" s="1">
        <v>20</v>
      </c>
      <c r="F4525" s="1" t="s">
        <v>7656</v>
      </c>
      <c r="G4525" s="1" t="s">
        <v>5834</v>
      </c>
      <c r="H4525" s="1" t="s">
        <v>7664</v>
      </c>
      <c r="I4525" s="1" t="b">
        <v>0</v>
      </c>
      <c r="J4525" s="1">
        <v>0</v>
      </c>
      <c r="K4525" s="1">
        <v>19</v>
      </c>
      <c r="L4525" s="1">
        <v>9</v>
      </c>
      <c r="M4525" s="1">
        <v>1</v>
      </c>
      <c r="N4525" s="1">
        <v>1.4285714285714199</v>
      </c>
      <c r="O4525" s="1" t="s">
        <v>7665</v>
      </c>
    </row>
    <row r="4526" spans="1:15" x14ac:dyDescent="0.3">
      <c r="A4526" s="1" t="s">
        <v>75</v>
      </c>
      <c r="B4526" s="1" t="s">
        <v>5773</v>
      </c>
      <c r="C4526" s="1">
        <v>1</v>
      </c>
      <c r="D4526" s="1" t="s">
        <v>7185</v>
      </c>
      <c r="E4526" s="1">
        <v>21</v>
      </c>
      <c r="F4526" s="1" t="s">
        <v>7666</v>
      </c>
      <c r="G4526" s="1" t="s">
        <v>5814</v>
      </c>
      <c r="H4526" s="1" t="e">
        <f>-----------CGCCGGCGGCCTGTCACACTCACACCATG</f>
        <v>#NAME?</v>
      </c>
      <c r="I4526" s="1" t="b">
        <v>0</v>
      </c>
      <c r="J4526" s="1">
        <v>0</v>
      </c>
      <c r="K4526" s="1">
        <v>16</v>
      </c>
      <c r="L4526" s="1">
        <v>1</v>
      </c>
      <c r="M4526" s="1">
        <v>38</v>
      </c>
      <c r="N4526" s="1">
        <v>56.716417910447703</v>
      </c>
      <c r="O4526" s="1" t="s">
        <v>7494</v>
      </c>
    </row>
    <row r="4527" spans="1:15" x14ac:dyDescent="0.3">
      <c r="A4527" s="1" t="s">
        <v>75</v>
      </c>
      <c r="B4527" s="1" t="s">
        <v>5773</v>
      </c>
      <c r="C4527" s="1">
        <v>1</v>
      </c>
      <c r="D4527" s="1" t="s">
        <v>7185</v>
      </c>
      <c r="E4527" s="1">
        <v>21</v>
      </c>
      <c r="F4527" s="1" t="s">
        <v>7666</v>
      </c>
      <c r="G4527" s="1" t="s">
        <v>5895</v>
      </c>
      <c r="H4527" s="1" t="s">
        <v>7667</v>
      </c>
      <c r="I4527" s="1" t="b">
        <v>0</v>
      </c>
      <c r="J4527" s="1">
        <v>0</v>
      </c>
      <c r="K4527" s="1">
        <v>2</v>
      </c>
      <c r="L4527" s="1">
        <v>7</v>
      </c>
      <c r="M4527" s="1">
        <v>7</v>
      </c>
      <c r="N4527" s="1">
        <v>10.4477611940298</v>
      </c>
      <c r="O4527" s="1" t="s">
        <v>7668</v>
      </c>
    </row>
    <row r="4528" spans="1:15" x14ac:dyDescent="0.3">
      <c r="A4528" s="1" t="s">
        <v>75</v>
      </c>
      <c r="B4528" s="1" t="s">
        <v>5773</v>
      </c>
      <c r="C4528" s="1">
        <v>1</v>
      </c>
      <c r="D4528" s="1" t="s">
        <v>7185</v>
      </c>
      <c r="E4528" s="1">
        <v>21</v>
      </c>
      <c r="F4528" s="1" t="s">
        <v>7666</v>
      </c>
      <c r="G4528" s="1" t="s">
        <v>5814</v>
      </c>
      <c r="H4528" s="1" t="s">
        <v>7503</v>
      </c>
      <c r="I4528" s="1" t="b">
        <v>1</v>
      </c>
      <c r="J4528" s="1">
        <v>0</v>
      </c>
      <c r="K4528" s="1">
        <v>0</v>
      </c>
      <c r="L4528" s="1">
        <v>0</v>
      </c>
      <c r="M4528" s="1">
        <v>4</v>
      </c>
      <c r="N4528" s="1">
        <v>5.9701492537313401</v>
      </c>
      <c r="O4528" s="1" t="s">
        <v>7504</v>
      </c>
    </row>
    <row r="4529" spans="1:15" x14ac:dyDescent="0.3">
      <c r="A4529" s="1" t="s">
        <v>75</v>
      </c>
      <c r="B4529" s="1" t="s">
        <v>5773</v>
      </c>
      <c r="C4529" s="1">
        <v>1</v>
      </c>
      <c r="D4529" s="1" t="s">
        <v>7185</v>
      </c>
      <c r="E4529" s="1">
        <v>21</v>
      </c>
      <c r="F4529" s="1" t="s">
        <v>7666</v>
      </c>
      <c r="G4529" s="1" t="s">
        <v>5814</v>
      </c>
      <c r="H4529" s="1" t="e">
        <f>-----------CGCCGGCGGCCTGTCACACTCACACCATG</f>
        <v>#NAME?</v>
      </c>
      <c r="I4529" s="1" t="b">
        <v>0</v>
      </c>
      <c r="J4529" s="1">
        <v>0</v>
      </c>
      <c r="K4529" s="1">
        <v>18</v>
      </c>
      <c r="L4529" s="1">
        <v>1</v>
      </c>
      <c r="M4529" s="1">
        <v>2</v>
      </c>
      <c r="N4529" s="1">
        <v>2.98507462686567</v>
      </c>
      <c r="O4529" s="1" t="s">
        <v>7494</v>
      </c>
    </row>
    <row r="4530" spans="1:15" x14ac:dyDescent="0.3">
      <c r="A4530" s="1" t="s">
        <v>75</v>
      </c>
      <c r="B4530" s="1" t="s">
        <v>5773</v>
      </c>
      <c r="C4530" s="1">
        <v>1</v>
      </c>
      <c r="D4530" s="1" t="s">
        <v>7185</v>
      </c>
      <c r="E4530" s="1">
        <v>21</v>
      </c>
      <c r="F4530" s="1" t="s">
        <v>7666</v>
      </c>
      <c r="G4530" s="1" t="s">
        <v>5908</v>
      </c>
      <c r="H4530" s="1" t="s">
        <v>7503</v>
      </c>
      <c r="I4530" s="1" t="b">
        <v>0</v>
      </c>
      <c r="J4530" s="1">
        <v>9</v>
      </c>
      <c r="K4530" s="1">
        <v>0</v>
      </c>
      <c r="L4530" s="1">
        <v>3</v>
      </c>
      <c r="M4530" s="1">
        <v>1</v>
      </c>
      <c r="N4530" s="1">
        <v>1.4925373134328299</v>
      </c>
      <c r="O4530" s="1" t="e">
        <f>-------cCTAcgccggcggcctgtcacactcacaccatg</f>
        <v>#NAME?</v>
      </c>
    </row>
    <row r="4531" spans="1:15" x14ac:dyDescent="0.3">
      <c r="A4531" s="1" t="s">
        <v>75</v>
      </c>
      <c r="B4531" s="1" t="s">
        <v>5773</v>
      </c>
      <c r="C4531" s="1">
        <v>1</v>
      </c>
      <c r="D4531" s="1" t="s">
        <v>7185</v>
      </c>
      <c r="E4531" s="1">
        <v>21</v>
      </c>
      <c r="F4531" s="1" t="s">
        <v>7666</v>
      </c>
      <c r="G4531" s="1" t="s">
        <v>5814</v>
      </c>
      <c r="H4531" s="1" t="e">
        <f>-----------CGCCGGCGGCCTGTCACACTCACACCATG</f>
        <v>#NAME?</v>
      </c>
      <c r="I4531" s="1" t="b">
        <v>0</v>
      </c>
      <c r="J4531" s="1">
        <v>0</v>
      </c>
      <c r="K4531" s="1">
        <v>18</v>
      </c>
      <c r="L4531" s="1">
        <v>2</v>
      </c>
      <c r="M4531" s="1">
        <v>1</v>
      </c>
      <c r="N4531" s="1">
        <v>1.4925373134328299</v>
      </c>
      <c r="O4531" s="1" t="s">
        <v>7669</v>
      </c>
    </row>
    <row r="4532" spans="1:15" x14ac:dyDescent="0.3">
      <c r="A4532" s="1" t="s">
        <v>75</v>
      </c>
      <c r="B4532" s="1" t="s">
        <v>5773</v>
      </c>
      <c r="C4532" s="1">
        <v>1</v>
      </c>
      <c r="D4532" s="1" t="s">
        <v>7185</v>
      </c>
      <c r="E4532" s="1">
        <v>21</v>
      </c>
      <c r="F4532" s="1" t="s">
        <v>7666</v>
      </c>
      <c r="G4532" s="1" t="s">
        <v>5814</v>
      </c>
      <c r="H4532" s="1" t="e">
        <f>-----------CGCCGGCGGCCTGTCACACTCACACCATG</f>
        <v>#NAME?</v>
      </c>
      <c r="I4532" s="1" t="b">
        <v>0</v>
      </c>
      <c r="J4532" s="1">
        <v>0</v>
      </c>
      <c r="K4532" s="1">
        <v>18</v>
      </c>
      <c r="L4532" s="1">
        <v>2</v>
      </c>
      <c r="M4532" s="1">
        <v>1</v>
      </c>
      <c r="N4532" s="1">
        <v>1.4925373134328299</v>
      </c>
      <c r="O4532" s="1" t="s">
        <v>7670</v>
      </c>
    </row>
    <row r="4533" spans="1:15" x14ac:dyDescent="0.3">
      <c r="A4533" s="1" t="s">
        <v>75</v>
      </c>
      <c r="B4533" s="1" t="s">
        <v>5773</v>
      </c>
      <c r="C4533" s="1">
        <v>1</v>
      </c>
      <c r="D4533" s="1" t="s">
        <v>7185</v>
      </c>
      <c r="E4533" s="1">
        <v>21</v>
      </c>
      <c r="F4533" s="1" t="s">
        <v>7666</v>
      </c>
      <c r="G4533" s="1" t="s">
        <v>5798</v>
      </c>
      <c r="H4533" s="1" t="s">
        <v>7503</v>
      </c>
      <c r="I4533" s="1" t="b">
        <v>0</v>
      </c>
      <c r="J4533" s="1">
        <v>0</v>
      </c>
      <c r="K4533" s="1">
        <v>0</v>
      </c>
      <c r="L4533" s="1">
        <v>9</v>
      </c>
      <c r="M4533" s="1">
        <v>1</v>
      </c>
      <c r="N4533" s="1">
        <v>1.4925373134328299</v>
      </c>
      <c r="O4533" s="1" t="s">
        <v>7671</v>
      </c>
    </row>
    <row r="4534" spans="1:15" x14ac:dyDescent="0.3">
      <c r="A4534" s="1" t="s">
        <v>75</v>
      </c>
      <c r="B4534" s="1" t="s">
        <v>5773</v>
      </c>
      <c r="C4534" s="1">
        <v>1</v>
      </c>
      <c r="D4534" s="1" t="s">
        <v>7185</v>
      </c>
      <c r="E4534" s="1">
        <v>21</v>
      </c>
      <c r="F4534" s="1" t="s">
        <v>7666</v>
      </c>
      <c r="G4534" s="1" t="s">
        <v>5814</v>
      </c>
      <c r="H4534" s="1" t="e">
        <f>-----------CGCCGGCGGCCTGTCACACTCACACCATG</f>
        <v>#NAME?</v>
      </c>
      <c r="I4534" s="1" t="b">
        <v>0</v>
      </c>
      <c r="J4534" s="1">
        <v>0</v>
      </c>
      <c r="K4534" s="1">
        <v>27</v>
      </c>
      <c r="L4534" s="1">
        <v>6</v>
      </c>
      <c r="M4534" s="1">
        <v>1</v>
      </c>
      <c r="N4534" s="1">
        <v>1.4925373134328299</v>
      </c>
      <c r="O4534" s="1" t="s">
        <v>7494</v>
      </c>
    </row>
    <row r="4535" spans="1:15" x14ac:dyDescent="0.3">
      <c r="A4535" s="1" t="s">
        <v>75</v>
      </c>
      <c r="B4535" s="1" t="s">
        <v>5773</v>
      </c>
      <c r="C4535" s="1">
        <v>1</v>
      </c>
      <c r="D4535" s="1" t="s">
        <v>7185</v>
      </c>
      <c r="E4535" s="1">
        <v>21</v>
      </c>
      <c r="F4535" s="1" t="s">
        <v>7666</v>
      </c>
      <c r="G4535" s="1" t="s">
        <v>5814</v>
      </c>
      <c r="H4535" s="1" t="e">
        <f>-----------CGCCGGCGGCCTGTCACACTCACACCATG</f>
        <v>#NAME?</v>
      </c>
      <c r="I4535" s="1" t="b">
        <v>0</v>
      </c>
      <c r="J4535" s="1">
        <v>1</v>
      </c>
      <c r="K4535" s="1">
        <v>16</v>
      </c>
      <c r="L4535" s="1">
        <v>1</v>
      </c>
      <c r="M4535" s="1">
        <v>1</v>
      </c>
      <c r="N4535" s="1">
        <v>1.4925373134328299</v>
      </c>
      <c r="O4535" s="1" t="s">
        <v>7672</v>
      </c>
    </row>
    <row r="4536" spans="1:15" x14ac:dyDescent="0.3">
      <c r="A4536" s="1" t="s">
        <v>75</v>
      </c>
      <c r="B4536" s="1" t="s">
        <v>5773</v>
      </c>
      <c r="C4536" s="1">
        <v>1</v>
      </c>
      <c r="D4536" s="1" t="s">
        <v>7185</v>
      </c>
      <c r="E4536" s="1">
        <v>21</v>
      </c>
      <c r="F4536" s="1" t="s">
        <v>7666</v>
      </c>
      <c r="G4536" s="1" t="s">
        <v>5834</v>
      </c>
      <c r="H4536" s="1" t="e">
        <f>------------GCCGGCGGCCTGTCACACTCACACCATG</f>
        <v>#NAME?</v>
      </c>
      <c r="I4536" s="1" t="b">
        <v>0</v>
      </c>
      <c r="J4536" s="1">
        <v>0</v>
      </c>
      <c r="K4536" s="1">
        <v>17</v>
      </c>
      <c r="L4536" s="1">
        <v>6</v>
      </c>
      <c r="M4536" s="1">
        <v>1</v>
      </c>
      <c r="N4536" s="1">
        <v>1.4925373134328299</v>
      </c>
      <c r="O4536" s="1" t="s">
        <v>7673</v>
      </c>
    </row>
    <row r="4537" spans="1:15" x14ac:dyDescent="0.3">
      <c r="A4537" s="1" t="s">
        <v>75</v>
      </c>
      <c r="B4537" s="1" t="s">
        <v>5773</v>
      </c>
      <c r="C4537" s="1">
        <v>1</v>
      </c>
      <c r="D4537" s="1" t="s">
        <v>7185</v>
      </c>
      <c r="E4537" s="1">
        <v>21</v>
      </c>
      <c r="F4537" s="1" t="s">
        <v>7666</v>
      </c>
      <c r="G4537" s="1" t="s">
        <v>5834</v>
      </c>
      <c r="H4537" s="1" t="s">
        <v>7503</v>
      </c>
      <c r="I4537" s="1" t="b">
        <v>0</v>
      </c>
      <c r="J4537" s="1">
        <v>10</v>
      </c>
      <c r="K4537" s="1">
        <v>0</v>
      </c>
      <c r="L4537" s="1">
        <v>1</v>
      </c>
      <c r="M4537" s="1">
        <v>1</v>
      </c>
      <c r="N4537" s="1">
        <v>1.4925373134328299</v>
      </c>
      <c r="O4537" s="1" t="e">
        <f>--Ctac------GCCGGCGGCCTGTCACACTCACACCATG</f>
        <v>#NAME?</v>
      </c>
    </row>
    <row r="4538" spans="1:15" x14ac:dyDescent="0.3">
      <c r="A4538" s="1" t="s">
        <v>75</v>
      </c>
      <c r="B4538" s="1" t="s">
        <v>5773</v>
      </c>
      <c r="C4538" s="1">
        <v>1</v>
      </c>
      <c r="D4538" s="1" t="s">
        <v>7185</v>
      </c>
      <c r="E4538" s="1">
        <v>21</v>
      </c>
      <c r="F4538" s="1" t="s">
        <v>7666</v>
      </c>
      <c r="G4538" s="1" t="s">
        <v>5895</v>
      </c>
      <c r="H4538" s="1" t="s">
        <v>7667</v>
      </c>
      <c r="I4538" s="1" t="b">
        <v>0</v>
      </c>
      <c r="J4538" s="1">
        <v>0</v>
      </c>
      <c r="K4538" s="1">
        <v>2</v>
      </c>
      <c r="L4538" s="1">
        <v>7</v>
      </c>
      <c r="M4538" s="1">
        <v>1</v>
      </c>
      <c r="N4538" s="1">
        <v>1.4925373134328299</v>
      </c>
      <c r="O4538" s="1" t="s">
        <v>7674</v>
      </c>
    </row>
    <row r="4539" spans="1:15" x14ac:dyDescent="0.3">
      <c r="A4539" s="1" t="s">
        <v>75</v>
      </c>
      <c r="B4539" s="1" t="s">
        <v>5773</v>
      </c>
      <c r="C4539" s="1">
        <v>1</v>
      </c>
      <c r="D4539" s="1" t="s">
        <v>7185</v>
      </c>
      <c r="E4539" s="1">
        <v>21</v>
      </c>
      <c r="F4539" s="1" t="s">
        <v>7666</v>
      </c>
      <c r="G4539" s="1" t="s">
        <v>5834</v>
      </c>
      <c r="H4539" s="1" t="e">
        <f>--CCCGCTCGCCG---GCGGCCTGTCACACTCACACCATG</f>
        <v>#NAME?</v>
      </c>
      <c r="I4539" s="1" t="b">
        <v>0</v>
      </c>
      <c r="J4539" s="1">
        <v>0</v>
      </c>
      <c r="K4539" s="1">
        <v>17</v>
      </c>
      <c r="L4539" s="1">
        <v>6</v>
      </c>
      <c r="M4539" s="1">
        <v>1</v>
      </c>
      <c r="N4539" s="1">
        <v>1.4925373134328299</v>
      </c>
      <c r="O4539" s="1" t="s">
        <v>7675</v>
      </c>
    </row>
    <row r="4540" spans="1:15" x14ac:dyDescent="0.3">
      <c r="A4540" s="1" t="s">
        <v>75</v>
      </c>
      <c r="B4540" s="1" t="s">
        <v>5773</v>
      </c>
      <c r="C4540" s="1">
        <v>1</v>
      </c>
      <c r="D4540" s="1" t="s">
        <v>7185</v>
      </c>
      <c r="E4540" s="1">
        <v>21</v>
      </c>
      <c r="F4540" s="1" t="s">
        <v>7666</v>
      </c>
      <c r="G4540" s="1" t="s">
        <v>5834</v>
      </c>
      <c r="H4540" s="1" t="s">
        <v>7676</v>
      </c>
      <c r="I4540" s="1" t="b">
        <v>0</v>
      </c>
      <c r="J4540" s="1">
        <v>0</v>
      </c>
      <c r="K4540" s="1">
        <v>8</v>
      </c>
      <c r="L4540" s="1">
        <v>9</v>
      </c>
      <c r="M4540" s="1">
        <v>1</v>
      </c>
      <c r="N4540" s="1">
        <v>1.4925373134328299</v>
      </c>
      <c r="O4540" s="1" t="s">
        <v>7677</v>
      </c>
    </row>
    <row r="4541" spans="1:15" x14ac:dyDescent="0.3">
      <c r="A4541" s="1" t="s">
        <v>75</v>
      </c>
      <c r="B4541" s="1" t="s">
        <v>5773</v>
      </c>
      <c r="C4541" s="1">
        <v>1</v>
      </c>
      <c r="D4541" s="1" t="s">
        <v>7185</v>
      </c>
      <c r="E4541" s="1">
        <v>21</v>
      </c>
      <c r="F4541" s="1" t="s">
        <v>7666</v>
      </c>
      <c r="G4541" s="1" t="s">
        <v>5814</v>
      </c>
      <c r="H4541" s="1" t="s">
        <v>7507</v>
      </c>
      <c r="I4541" s="1" t="b">
        <v>0</v>
      </c>
      <c r="J4541" s="1">
        <v>0</v>
      </c>
      <c r="K4541" s="1">
        <v>3</v>
      </c>
      <c r="L4541" s="1">
        <v>1</v>
      </c>
      <c r="M4541" s="1">
        <v>1</v>
      </c>
      <c r="N4541" s="1">
        <v>1.4925373134328299</v>
      </c>
      <c r="O4541" s="1" t="s">
        <v>7508</v>
      </c>
    </row>
    <row r="4542" spans="1:15" x14ac:dyDescent="0.3">
      <c r="A4542" s="1" t="s">
        <v>75</v>
      </c>
      <c r="B4542" s="1" t="s">
        <v>5773</v>
      </c>
      <c r="C4542" s="1">
        <v>1</v>
      </c>
      <c r="D4542" s="1" t="s">
        <v>7185</v>
      </c>
      <c r="E4542" s="1">
        <v>21</v>
      </c>
      <c r="F4542" s="1" t="s">
        <v>7666</v>
      </c>
      <c r="G4542" s="1" t="s">
        <v>5834</v>
      </c>
      <c r="H4542" s="1" t="s">
        <v>7503</v>
      </c>
      <c r="I4542" s="1" t="b">
        <v>0</v>
      </c>
      <c r="J4542" s="1">
        <v>7</v>
      </c>
      <c r="K4542" s="1">
        <v>0</v>
      </c>
      <c r="L4542" s="1">
        <v>2</v>
      </c>
      <c r="M4542" s="1">
        <v>1</v>
      </c>
      <c r="N4542" s="1">
        <v>1.4925373134328299</v>
      </c>
      <c r="O4542" s="1" t="s">
        <v>7678</v>
      </c>
    </row>
    <row r="4543" spans="1:15" x14ac:dyDescent="0.3">
      <c r="A4543" s="1" t="s">
        <v>75</v>
      </c>
      <c r="B4543" s="1" t="s">
        <v>5773</v>
      </c>
      <c r="C4543" s="1">
        <v>1</v>
      </c>
      <c r="D4543" s="1" t="s">
        <v>7185</v>
      </c>
      <c r="E4543" s="1">
        <v>21</v>
      </c>
      <c r="F4543" s="1" t="s">
        <v>7666</v>
      </c>
      <c r="G4543" s="1" t="s">
        <v>5834</v>
      </c>
      <c r="H4543" s="1" t="s">
        <v>7503</v>
      </c>
      <c r="I4543" s="1" t="b">
        <v>0</v>
      </c>
      <c r="J4543" s="1">
        <v>7</v>
      </c>
      <c r="K4543" s="1">
        <v>0</v>
      </c>
      <c r="L4543" s="1">
        <v>3</v>
      </c>
      <c r="M4543" s="1">
        <v>1</v>
      </c>
      <c r="N4543" s="1">
        <v>1.4925373134328299</v>
      </c>
      <c r="O4543" s="1" t="s">
        <v>7679</v>
      </c>
    </row>
    <row r="4544" spans="1:15" x14ac:dyDescent="0.3">
      <c r="A4544" s="1" t="s">
        <v>75</v>
      </c>
      <c r="B4544" s="1" t="s">
        <v>5773</v>
      </c>
      <c r="C4544" s="1">
        <v>1</v>
      </c>
      <c r="D4544" s="1" t="s">
        <v>7185</v>
      </c>
      <c r="E4544" s="1">
        <v>21</v>
      </c>
      <c r="F4544" s="1" t="s">
        <v>7666</v>
      </c>
      <c r="G4544" s="1" t="s">
        <v>5834</v>
      </c>
      <c r="H4544" s="1" t="s">
        <v>7503</v>
      </c>
      <c r="I4544" s="1" t="b">
        <v>0</v>
      </c>
      <c r="J4544" s="1">
        <v>7</v>
      </c>
      <c r="K4544" s="1">
        <v>0</v>
      </c>
      <c r="L4544" s="1">
        <v>2</v>
      </c>
      <c r="M4544" s="1">
        <v>1</v>
      </c>
      <c r="N4544" s="1">
        <v>1.4925373134328299</v>
      </c>
      <c r="O4544" s="1" t="s">
        <v>7680</v>
      </c>
    </row>
    <row r="4545" spans="1:15" x14ac:dyDescent="0.3">
      <c r="A4545" s="1" t="s">
        <v>75</v>
      </c>
      <c r="B4545" s="1" t="s">
        <v>5773</v>
      </c>
      <c r="C4545" s="1">
        <v>1</v>
      </c>
      <c r="D4545" s="1" t="s">
        <v>7185</v>
      </c>
      <c r="E4545" s="1">
        <v>21</v>
      </c>
      <c r="F4545" s="1" t="s">
        <v>7666</v>
      </c>
      <c r="G4545" s="1" t="s">
        <v>5814</v>
      </c>
      <c r="H4545" s="1" t="e">
        <f>-----------CGCCGGCGGCCTGTCACACTCACACCATG</f>
        <v>#NAME?</v>
      </c>
      <c r="I4545" s="1" t="b">
        <v>0</v>
      </c>
      <c r="J4545" s="1">
        <v>0</v>
      </c>
      <c r="K4545" s="1">
        <v>16</v>
      </c>
      <c r="L4545" s="1">
        <v>2</v>
      </c>
      <c r="M4545" s="1">
        <v>1</v>
      </c>
      <c r="N4545" s="1">
        <v>1.4925373134328299</v>
      </c>
      <c r="O4545" s="1" t="s">
        <v>7681</v>
      </c>
    </row>
    <row r="4546" spans="1:15" x14ac:dyDescent="0.3">
      <c r="A4546" s="1" t="s">
        <v>75</v>
      </c>
      <c r="B4546" s="1" t="s">
        <v>5773</v>
      </c>
      <c r="C4546" s="1">
        <v>1</v>
      </c>
      <c r="D4546" s="1" t="s">
        <v>7185</v>
      </c>
      <c r="E4546" s="1">
        <v>22</v>
      </c>
      <c r="F4546" s="1" t="s">
        <v>7682</v>
      </c>
      <c r="G4546" s="1" t="s">
        <v>5814</v>
      </c>
      <c r="H4546" s="1" t="s">
        <v>7503</v>
      </c>
      <c r="I4546" s="1" t="b">
        <v>1</v>
      </c>
      <c r="J4546" s="1">
        <v>0</v>
      </c>
      <c r="K4546" s="1">
        <v>0</v>
      </c>
      <c r="L4546" s="1">
        <v>0</v>
      </c>
      <c r="M4546" s="1">
        <v>120</v>
      </c>
      <c r="N4546" s="1">
        <v>46.875</v>
      </c>
      <c r="O4546" s="1" t="s">
        <v>7504</v>
      </c>
    </row>
    <row r="4547" spans="1:15" x14ac:dyDescent="0.3">
      <c r="A4547" s="1" t="s">
        <v>75</v>
      </c>
      <c r="B4547" s="1" t="s">
        <v>5773</v>
      </c>
      <c r="C4547" s="1">
        <v>1</v>
      </c>
      <c r="D4547" s="1" t="s">
        <v>7185</v>
      </c>
      <c r="E4547" s="1">
        <v>22</v>
      </c>
      <c r="F4547" s="1" t="s">
        <v>7682</v>
      </c>
      <c r="G4547" s="1" t="s">
        <v>5814</v>
      </c>
      <c r="H4547" s="1" t="e">
        <f>-----------CGCCGGCGGCCTGTCACACTCACACCATG</f>
        <v>#NAME?</v>
      </c>
      <c r="I4547" s="1" t="b">
        <v>0</v>
      </c>
      <c r="J4547" s="1">
        <v>0</v>
      </c>
      <c r="K4547" s="1">
        <v>13</v>
      </c>
      <c r="L4547" s="1">
        <v>1</v>
      </c>
      <c r="M4547" s="1">
        <v>13</v>
      </c>
      <c r="N4547" s="1">
        <v>5.078125</v>
      </c>
      <c r="O4547" s="1" t="s">
        <v>7683</v>
      </c>
    </row>
    <row r="4548" spans="1:15" x14ac:dyDescent="0.3">
      <c r="A4548" s="1" t="s">
        <v>75</v>
      </c>
      <c r="B4548" s="1" t="s">
        <v>5773</v>
      </c>
      <c r="C4548" s="1">
        <v>1</v>
      </c>
      <c r="D4548" s="1" t="s">
        <v>7185</v>
      </c>
      <c r="E4548" s="1">
        <v>22</v>
      </c>
      <c r="F4548" s="1" t="s">
        <v>7682</v>
      </c>
      <c r="G4548" s="1" t="s">
        <v>5814</v>
      </c>
      <c r="H4548" s="1" t="e">
        <f>-----CCCGCTCGCCGGCGGCCTGTCACACTCACACCATG</f>
        <v>#NAME?</v>
      </c>
      <c r="I4548" s="1" t="b">
        <v>0</v>
      </c>
      <c r="J4548" s="1">
        <v>0</v>
      </c>
      <c r="K4548" s="1">
        <v>14</v>
      </c>
      <c r="L4548" s="1">
        <v>3</v>
      </c>
      <c r="M4548" s="1">
        <v>11</v>
      </c>
      <c r="N4548" s="1">
        <v>4.296875</v>
      </c>
      <c r="O4548" s="1" t="s">
        <v>7492</v>
      </c>
    </row>
    <row r="4549" spans="1:15" x14ac:dyDescent="0.3">
      <c r="A4549" s="1" t="s">
        <v>75</v>
      </c>
      <c r="B4549" s="1" t="s">
        <v>5773</v>
      </c>
      <c r="C4549" s="1">
        <v>1</v>
      </c>
      <c r="D4549" s="1" t="s">
        <v>7185</v>
      </c>
      <c r="E4549" s="1">
        <v>22</v>
      </c>
      <c r="F4549" s="1" t="s">
        <v>7682</v>
      </c>
      <c r="G4549" s="1" t="s">
        <v>5803</v>
      </c>
      <c r="H4549" s="1" t="s">
        <v>7639</v>
      </c>
      <c r="I4549" s="1" t="b">
        <v>0</v>
      </c>
      <c r="J4549" s="1">
        <v>0</v>
      </c>
      <c r="K4549" s="1">
        <v>1</v>
      </c>
      <c r="L4549" s="1">
        <v>6</v>
      </c>
      <c r="M4549" s="1">
        <v>10</v>
      </c>
      <c r="N4549" s="1">
        <v>3.90625</v>
      </c>
      <c r="O4549" s="1" t="s">
        <v>7640</v>
      </c>
    </row>
    <row r="4550" spans="1:15" x14ac:dyDescent="0.3">
      <c r="A4550" s="1" t="s">
        <v>75</v>
      </c>
      <c r="B4550" s="1" t="s">
        <v>5773</v>
      </c>
      <c r="C4550" s="1">
        <v>1</v>
      </c>
      <c r="D4550" s="1" t="s">
        <v>7185</v>
      </c>
      <c r="E4550" s="1">
        <v>22</v>
      </c>
      <c r="F4550" s="1" t="s">
        <v>7682</v>
      </c>
      <c r="G4550" s="1" t="s">
        <v>5803</v>
      </c>
      <c r="H4550" s="1" t="s">
        <v>7497</v>
      </c>
      <c r="I4550" s="1" t="b">
        <v>0</v>
      </c>
      <c r="J4550" s="1">
        <v>0</v>
      </c>
      <c r="K4550" s="1">
        <v>1</v>
      </c>
      <c r="L4550" s="1">
        <v>0</v>
      </c>
      <c r="M4550" s="1">
        <v>5</v>
      </c>
      <c r="N4550" s="1">
        <v>1.953125</v>
      </c>
      <c r="O4550" s="1" t="s">
        <v>7510</v>
      </c>
    </row>
    <row r="4551" spans="1:15" x14ac:dyDescent="0.3">
      <c r="A4551" s="1" t="s">
        <v>75</v>
      </c>
      <c r="B4551" s="1" t="s">
        <v>5773</v>
      </c>
      <c r="C4551" s="1">
        <v>1</v>
      </c>
      <c r="D4551" s="1" t="s">
        <v>7185</v>
      </c>
      <c r="E4551" s="1">
        <v>22</v>
      </c>
      <c r="F4551" s="1" t="s">
        <v>7682</v>
      </c>
      <c r="G4551" s="1" t="s">
        <v>5834</v>
      </c>
      <c r="H4551" s="1" t="s">
        <v>7517</v>
      </c>
      <c r="I4551" s="1" t="b">
        <v>0</v>
      </c>
      <c r="J4551" s="1">
        <v>0</v>
      </c>
      <c r="K4551" s="1">
        <v>13</v>
      </c>
      <c r="L4551" s="1">
        <v>3</v>
      </c>
      <c r="M4551" s="1">
        <v>4</v>
      </c>
      <c r="N4551" s="1">
        <v>1.5625</v>
      </c>
      <c r="O4551" s="1" t="s">
        <v>7593</v>
      </c>
    </row>
    <row r="4552" spans="1:15" x14ac:dyDescent="0.3">
      <c r="A4552" s="1" t="s">
        <v>75</v>
      </c>
      <c r="B4552" s="1" t="s">
        <v>5773</v>
      </c>
      <c r="C4552" s="1">
        <v>1</v>
      </c>
      <c r="D4552" s="1" t="s">
        <v>7185</v>
      </c>
      <c r="E4552" s="1">
        <v>22</v>
      </c>
      <c r="F4552" s="1" t="s">
        <v>7682</v>
      </c>
      <c r="G4552" s="1" t="s">
        <v>5834</v>
      </c>
      <c r="H4552" s="1" t="s">
        <v>7530</v>
      </c>
      <c r="I4552" s="1" t="b">
        <v>0</v>
      </c>
      <c r="J4552" s="1">
        <v>0</v>
      </c>
      <c r="K4552" s="1">
        <v>6</v>
      </c>
      <c r="L4552" s="1">
        <v>8</v>
      </c>
      <c r="M4552" s="1">
        <v>3</v>
      </c>
      <c r="N4552" s="1">
        <v>1.171875</v>
      </c>
      <c r="O4552" s="1" t="s">
        <v>7531</v>
      </c>
    </row>
    <row r="4553" spans="1:15" x14ac:dyDescent="0.3">
      <c r="A4553" s="1" t="s">
        <v>75</v>
      </c>
      <c r="B4553" s="1" t="s">
        <v>5773</v>
      </c>
      <c r="C4553" s="1">
        <v>1</v>
      </c>
      <c r="D4553" s="1" t="s">
        <v>7185</v>
      </c>
      <c r="E4553" s="1">
        <v>22</v>
      </c>
      <c r="F4553" s="1" t="s">
        <v>7682</v>
      </c>
      <c r="G4553" s="1" t="s">
        <v>5814</v>
      </c>
      <c r="H4553" s="1" t="e">
        <f>-------CGCTCGCCGGCGGCCTGTCACACTCACACCATG</f>
        <v>#NAME?</v>
      </c>
      <c r="I4553" s="1" t="b">
        <v>0</v>
      </c>
      <c r="J4553" s="1">
        <v>0</v>
      </c>
      <c r="K4553" s="1">
        <v>28</v>
      </c>
      <c r="L4553" s="1">
        <v>1</v>
      </c>
      <c r="M4553" s="1">
        <v>3</v>
      </c>
      <c r="N4553" s="1">
        <v>1.171875</v>
      </c>
      <c r="O4553" s="1" t="s">
        <v>7492</v>
      </c>
    </row>
    <row r="4554" spans="1:15" x14ac:dyDescent="0.3">
      <c r="A4554" s="1" t="s">
        <v>75</v>
      </c>
      <c r="B4554" s="1" t="s">
        <v>5773</v>
      </c>
      <c r="C4554" s="1">
        <v>1</v>
      </c>
      <c r="D4554" s="1" t="s">
        <v>7185</v>
      </c>
      <c r="E4554" s="1">
        <v>22</v>
      </c>
      <c r="F4554" s="1" t="s">
        <v>7682</v>
      </c>
      <c r="G4554" s="1" t="s">
        <v>5801</v>
      </c>
      <c r="H4554" s="1" t="s">
        <v>7503</v>
      </c>
      <c r="I4554" s="1" t="b">
        <v>0</v>
      </c>
      <c r="J4554" s="1">
        <v>1</v>
      </c>
      <c r="K4554" s="1">
        <v>0</v>
      </c>
      <c r="L4554" s="1">
        <v>6</v>
      </c>
      <c r="M4554" s="1">
        <v>3</v>
      </c>
      <c r="N4554" s="1">
        <v>1.171875</v>
      </c>
      <c r="O4554" s="1" t="s">
        <v>7684</v>
      </c>
    </row>
    <row r="4555" spans="1:15" x14ac:dyDescent="0.3">
      <c r="A4555" s="1" t="s">
        <v>75</v>
      </c>
      <c r="B4555" s="1" t="s">
        <v>5773</v>
      </c>
      <c r="C4555" s="1">
        <v>1</v>
      </c>
      <c r="D4555" s="1" t="s">
        <v>7185</v>
      </c>
      <c r="E4555" s="1">
        <v>22</v>
      </c>
      <c r="F4555" s="1" t="s">
        <v>7682</v>
      </c>
      <c r="G4555" s="1" t="s">
        <v>5834</v>
      </c>
      <c r="H4555" s="1" t="e">
        <f>---CCCGCTC--GCCGGCGGCCTGTCACACTCACACCATG</f>
        <v>#NAME?</v>
      </c>
      <c r="I4555" s="1" t="b">
        <v>0</v>
      </c>
      <c r="J4555" s="1">
        <v>0</v>
      </c>
      <c r="K4555" s="1">
        <v>7</v>
      </c>
      <c r="L4555" s="1">
        <v>3</v>
      </c>
      <c r="M4555" s="1">
        <v>3</v>
      </c>
      <c r="N4555" s="1">
        <v>1.171875</v>
      </c>
      <c r="O4555" s="1" t="s">
        <v>7501</v>
      </c>
    </row>
    <row r="4556" spans="1:15" x14ac:dyDescent="0.3">
      <c r="A4556" s="1" t="s">
        <v>75</v>
      </c>
      <c r="B4556" s="1" t="s">
        <v>5773</v>
      </c>
      <c r="C4556" s="1">
        <v>1</v>
      </c>
      <c r="D4556" s="1" t="s">
        <v>7185</v>
      </c>
      <c r="E4556" s="1">
        <v>22</v>
      </c>
      <c r="F4556" s="1" t="s">
        <v>7682</v>
      </c>
      <c r="G4556" s="1" t="s">
        <v>5834</v>
      </c>
      <c r="H4556" s="1" t="e">
        <f>----CCCGCTC-GCCGGCGGCCTGTCACACTCACACCATG</f>
        <v>#NAME?</v>
      </c>
      <c r="I4556" s="1" t="b">
        <v>0</v>
      </c>
      <c r="J4556" s="1">
        <v>0</v>
      </c>
      <c r="K4556" s="1">
        <v>15</v>
      </c>
      <c r="L4556" s="1">
        <v>3</v>
      </c>
      <c r="M4556" s="1">
        <v>3</v>
      </c>
      <c r="N4556" s="1">
        <v>1.171875</v>
      </c>
      <c r="O4556" s="1" t="s">
        <v>7491</v>
      </c>
    </row>
    <row r="4557" spans="1:15" x14ac:dyDescent="0.3">
      <c r="A4557" s="1" t="s">
        <v>75</v>
      </c>
      <c r="B4557" s="1" t="s">
        <v>5773</v>
      </c>
      <c r="C4557" s="1">
        <v>1</v>
      </c>
      <c r="D4557" s="1" t="s">
        <v>7185</v>
      </c>
      <c r="E4557" s="1">
        <v>23</v>
      </c>
      <c r="F4557" s="1" t="s">
        <v>7685</v>
      </c>
      <c r="G4557" s="1" t="s">
        <v>5834</v>
      </c>
      <c r="H4557" s="1" t="e">
        <f>--------------CGGCGGCCTGTCACACTCACACCATG</f>
        <v>#NAME?</v>
      </c>
      <c r="I4557" s="1" t="b">
        <v>0</v>
      </c>
      <c r="J4557" s="1">
        <v>0</v>
      </c>
      <c r="K4557" s="1">
        <v>14</v>
      </c>
      <c r="L4557" s="1">
        <v>6</v>
      </c>
      <c r="M4557" s="1">
        <v>37</v>
      </c>
      <c r="N4557" s="1">
        <v>35.238095238095198</v>
      </c>
      <c r="O4557" s="1" t="s">
        <v>7686</v>
      </c>
    </row>
    <row r="4558" spans="1:15" x14ac:dyDescent="0.3">
      <c r="A4558" s="1" t="s">
        <v>75</v>
      </c>
      <c r="B4558" s="1" t="s">
        <v>5773</v>
      </c>
      <c r="C4558" s="1">
        <v>1</v>
      </c>
      <c r="D4558" s="1" t="s">
        <v>7185</v>
      </c>
      <c r="E4558" s="1">
        <v>23</v>
      </c>
      <c r="F4558" s="1" t="s">
        <v>7685</v>
      </c>
      <c r="G4558" s="1" t="s">
        <v>5814</v>
      </c>
      <c r="H4558" s="1" t="s">
        <v>7503</v>
      </c>
      <c r="I4558" s="1" t="b">
        <v>1</v>
      </c>
      <c r="J4558" s="1">
        <v>0</v>
      </c>
      <c r="K4558" s="1">
        <v>0</v>
      </c>
      <c r="L4558" s="1">
        <v>0</v>
      </c>
      <c r="M4558" s="1">
        <v>17</v>
      </c>
      <c r="N4558" s="1">
        <v>16.190476190476101</v>
      </c>
      <c r="O4558" s="1" t="s">
        <v>7504</v>
      </c>
    </row>
    <row r="4559" spans="1:15" x14ac:dyDescent="0.3">
      <c r="A4559" s="1" t="s">
        <v>75</v>
      </c>
      <c r="B4559" s="1" t="s">
        <v>5773</v>
      </c>
      <c r="C4559" s="1">
        <v>1</v>
      </c>
      <c r="D4559" s="1" t="s">
        <v>7185</v>
      </c>
      <c r="E4559" s="1">
        <v>23</v>
      </c>
      <c r="F4559" s="1" t="s">
        <v>7685</v>
      </c>
      <c r="G4559" s="1" t="s">
        <v>5803</v>
      </c>
      <c r="H4559" s="1" t="s">
        <v>7687</v>
      </c>
      <c r="I4559" s="1" t="b">
        <v>0</v>
      </c>
      <c r="J4559" s="1">
        <v>0</v>
      </c>
      <c r="K4559" s="1">
        <v>1</v>
      </c>
      <c r="L4559" s="1">
        <v>8</v>
      </c>
      <c r="M4559" s="1">
        <v>7</v>
      </c>
      <c r="N4559" s="1">
        <v>6.6666666666666599</v>
      </c>
      <c r="O4559" s="1" t="s">
        <v>7688</v>
      </c>
    </row>
    <row r="4560" spans="1:15" x14ac:dyDescent="0.3">
      <c r="A4560" s="1" t="s">
        <v>75</v>
      </c>
      <c r="B4560" s="1" t="s">
        <v>5773</v>
      </c>
      <c r="C4560" s="1">
        <v>1</v>
      </c>
      <c r="D4560" s="1" t="s">
        <v>7185</v>
      </c>
      <c r="E4560" s="1">
        <v>23</v>
      </c>
      <c r="F4560" s="1" t="s">
        <v>7685</v>
      </c>
      <c r="G4560" s="1" t="s">
        <v>5834</v>
      </c>
      <c r="H4560" s="1" t="s">
        <v>7526</v>
      </c>
      <c r="I4560" s="1" t="b">
        <v>0</v>
      </c>
      <c r="J4560" s="1">
        <v>0</v>
      </c>
      <c r="K4560" s="1">
        <v>13</v>
      </c>
      <c r="L4560" s="1">
        <v>8</v>
      </c>
      <c r="M4560" s="1">
        <v>7</v>
      </c>
      <c r="N4560" s="1">
        <v>6.6666666666666599</v>
      </c>
      <c r="O4560" s="1" t="s">
        <v>7527</v>
      </c>
    </row>
    <row r="4561" spans="1:15" x14ac:dyDescent="0.3">
      <c r="A4561" s="1" t="s">
        <v>75</v>
      </c>
      <c r="B4561" s="1" t="s">
        <v>5773</v>
      </c>
      <c r="C4561" s="1">
        <v>1</v>
      </c>
      <c r="D4561" s="1" t="s">
        <v>7185</v>
      </c>
      <c r="E4561" s="1">
        <v>23</v>
      </c>
      <c r="F4561" s="1" t="s">
        <v>7685</v>
      </c>
      <c r="G4561" s="1" t="s">
        <v>5834</v>
      </c>
      <c r="H4561" s="1" t="s">
        <v>7689</v>
      </c>
      <c r="I4561" s="1" t="b">
        <v>0</v>
      </c>
      <c r="J4561" s="1">
        <v>0</v>
      </c>
      <c r="K4561" s="1">
        <v>12</v>
      </c>
      <c r="L4561" s="1">
        <v>7</v>
      </c>
      <c r="M4561" s="1">
        <v>6</v>
      </c>
      <c r="N4561" s="1">
        <v>5.71428571428571</v>
      </c>
      <c r="O4561" s="1" t="s">
        <v>7690</v>
      </c>
    </row>
    <row r="4562" spans="1:15" x14ac:dyDescent="0.3">
      <c r="A4562" s="1" t="s">
        <v>75</v>
      </c>
      <c r="B4562" s="1" t="s">
        <v>5773</v>
      </c>
      <c r="C4562" s="1">
        <v>1</v>
      </c>
      <c r="D4562" s="1" t="s">
        <v>7185</v>
      </c>
      <c r="E4562" s="1">
        <v>23</v>
      </c>
      <c r="F4562" s="1" t="s">
        <v>7685</v>
      </c>
      <c r="G4562" s="1" t="s">
        <v>5834</v>
      </c>
      <c r="H4562" s="1" t="s">
        <v>7689</v>
      </c>
      <c r="I4562" s="1" t="b">
        <v>0</v>
      </c>
      <c r="J4562" s="1">
        <v>3</v>
      </c>
      <c r="K4562" s="1">
        <v>12</v>
      </c>
      <c r="L4562" s="1">
        <v>6</v>
      </c>
      <c r="M4562" s="1">
        <v>6</v>
      </c>
      <c r="N4562" s="1">
        <v>5.71428571428571</v>
      </c>
      <c r="O4562" s="1" t="s">
        <v>7690</v>
      </c>
    </row>
    <row r="4563" spans="1:15" x14ac:dyDescent="0.3">
      <c r="A4563" s="1" t="s">
        <v>75</v>
      </c>
      <c r="B4563" s="1" t="s">
        <v>5773</v>
      </c>
      <c r="C4563" s="1">
        <v>1</v>
      </c>
      <c r="D4563" s="1" t="s">
        <v>7185</v>
      </c>
      <c r="E4563" s="1">
        <v>23</v>
      </c>
      <c r="F4563" s="1" t="s">
        <v>7685</v>
      </c>
      <c r="G4563" s="1" t="s">
        <v>5834</v>
      </c>
      <c r="H4563" s="1" t="s">
        <v>7691</v>
      </c>
      <c r="I4563" s="1" t="b">
        <v>0</v>
      </c>
      <c r="J4563" s="1">
        <v>0</v>
      </c>
      <c r="K4563" s="1">
        <v>7</v>
      </c>
      <c r="L4563" s="1">
        <v>7</v>
      </c>
      <c r="M4563" s="1">
        <v>4</v>
      </c>
      <c r="N4563" s="1">
        <v>3.8095238095238102</v>
      </c>
      <c r="O4563" s="1" t="s">
        <v>7692</v>
      </c>
    </row>
    <row r="4564" spans="1:15" x14ac:dyDescent="0.3">
      <c r="A4564" s="1" t="s">
        <v>75</v>
      </c>
      <c r="B4564" s="1" t="s">
        <v>5773</v>
      </c>
      <c r="C4564" s="1">
        <v>1</v>
      </c>
      <c r="D4564" s="1" t="s">
        <v>7185</v>
      </c>
      <c r="E4564" s="1">
        <v>23</v>
      </c>
      <c r="F4564" s="1" t="s">
        <v>7685</v>
      </c>
      <c r="G4564" s="1" t="s">
        <v>5834</v>
      </c>
      <c r="H4564" s="1" t="s">
        <v>7503</v>
      </c>
      <c r="I4564" s="1" t="b">
        <v>0</v>
      </c>
      <c r="J4564" s="1">
        <v>8</v>
      </c>
      <c r="K4564" s="1">
        <v>0</v>
      </c>
      <c r="L4564" s="1">
        <v>2</v>
      </c>
      <c r="M4564" s="1">
        <v>2</v>
      </c>
      <c r="N4564" s="1">
        <v>1.9047619047619</v>
      </c>
      <c r="O4564" s="1" t="s">
        <v>7693</v>
      </c>
    </row>
    <row r="4565" spans="1:15" x14ac:dyDescent="0.3">
      <c r="A4565" s="1" t="s">
        <v>75</v>
      </c>
      <c r="B4565" s="1" t="s">
        <v>5773</v>
      </c>
      <c r="C4565" s="1">
        <v>1</v>
      </c>
      <c r="D4565" s="1" t="s">
        <v>7185</v>
      </c>
      <c r="E4565" s="1">
        <v>23</v>
      </c>
      <c r="F4565" s="1" t="s">
        <v>7685</v>
      </c>
      <c r="G4565" s="1" t="s">
        <v>5814</v>
      </c>
      <c r="H4565" s="1" t="e">
        <f>-----CCCGCTCGCCGGCGGCCTGTCACACTCACACCATG</f>
        <v>#NAME?</v>
      </c>
      <c r="I4565" s="1" t="b">
        <v>0</v>
      </c>
      <c r="J4565" s="1">
        <v>0</v>
      </c>
      <c r="K4565" s="1">
        <v>14</v>
      </c>
      <c r="L4565" s="1">
        <v>4</v>
      </c>
      <c r="M4565" s="1">
        <v>2</v>
      </c>
      <c r="N4565" s="1">
        <v>1.9047619047619</v>
      </c>
      <c r="O4565" s="1" t="s">
        <v>7694</v>
      </c>
    </row>
    <row r="4566" spans="1:15" x14ac:dyDescent="0.3">
      <c r="A4566" s="1" t="s">
        <v>75</v>
      </c>
      <c r="B4566" s="1" t="s">
        <v>5773</v>
      </c>
      <c r="C4566" s="1">
        <v>1</v>
      </c>
      <c r="D4566" s="1" t="s">
        <v>7185</v>
      </c>
      <c r="E4566" s="1">
        <v>23</v>
      </c>
      <c r="F4566" s="1" t="s">
        <v>7685</v>
      </c>
      <c r="G4566" s="1" t="s">
        <v>5834</v>
      </c>
      <c r="H4566" s="1" t="s">
        <v>7695</v>
      </c>
      <c r="I4566" s="1" t="b">
        <v>0</v>
      </c>
      <c r="J4566" s="1">
        <v>3</v>
      </c>
      <c r="K4566" s="1">
        <v>6</v>
      </c>
      <c r="L4566" s="1">
        <v>7</v>
      </c>
      <c r="M4566" s="1">
        <v>2</v>
      </c>
      <c r="N4566" s="1">
        <v>1.9047619047619</v>
      </c>
      <c r="O4566" s="1" t="s">
        <v>7696</v>
      </c>
    </row>
    <row r="4567" spans="1:15" x14ac:dyDescent="0.3">
      <c r="A4567" s="1" t="s">
        <v>75</v>
      </c>
      <c r="B4567" s="1" t="s">
        <v>5773</v>
      </c>
      <c r="C4567" s="1">
        <v>1</v>
      </c>
      <c r="D4567" s="1" t="s">
        <v>7185</v>
      </c>
      <c r="E4567" s="1">
        <v>24</v>
      </c>
      <c r="F4567" s="1" t="s">
        <v>7697</v>
      </c>
      <c r="G4567" s="1" t="s">
        <v>5814</v>
      </c>
      <c r="H4567" s="1" t="s">
        <v>7503</v>
      </c>
      <c r="I4567" s="1" t="b">
        <v>1</v>
      </c>
      <c r="J4567" s="1">
        <v>0</v>
      </c>
      <c r="K4567" s="1">
        <v>0</v>
      </c>
      <c r="L4567" s="1">
        <v>0</v>
      </c>
      <c r="M4567" s="1">
        <v>34</v>
      </c>
      <c r="N4567" s="1">
        <v>14.718614718614701</v>
      </c>
      <c r="O4567" s="1" t="s">
        <v>7504</v>
      </c>
    </row>
    <row r="4568" spans="1:15" x14ac:dyDescent="0.3">
      <c r="A4568" s="1" t="s">
        <v>75</v>
      </c>
      <c r="B4568" s="1" t="s">
        <v>5773</v>
      </c>
      <c r="C4568" s="1">
        <v>1</v>
      </c>
      <c r="D4568" s="1" t="s">
        <v>7185</v>
      </c>
      <c r="E4568" s="1">
        <v>24</v>
      </c>
      <c r="F4568" s="1" t="s">
        <v>7697</v>
      </c>
      <c r="G4568" s="1" t="s">
        <v>5834</v>
      </c>
      <c r="H4568" s="1" t="e">
        <f>----CCCGCTC-GCCGGCGGCCTGTCACACTCACACCATG</f>
        <v>#NAME?</v>
      </c>
      <c r="I4568" s="1" t="b">
        <v>0</v>
      </c>
      <c r="J4568" s="1">
        <v>0</v>
      </c>
      <c r="K4568" s="1">
        <v>15</v>
      </c>
      <c r="L4568" s="1">
        <v>3</v>
      </c>
      <c r="M4568" s="1">
        <v>32</v>
      </c>
      <c r="N4568" s="1">
        <v>13.852813852813799</v>
      </c>
      <c r="O4568" s="1" t="s">
        <v>7493</v>
      </c>
    </row>
    <row r="4569" spans="1:15" x14ac:dyDescent="0.3">
      <c r="A4569" s="1" t="s">
        <v>75</v>
      </c>
      <c r="B4569" s="1" t="s">
        <v>5773</v>
      </c>
      <c r="C4569" s="1">
        <v>1</v>
      </c>
      <c r="D4569" s="1" t="s">
        <v>7185</v>
      </c>
      <c r="E4569" s="1">
        <v>24</v>
      </c>
      <c r="F4569" s="1" t="s">
        <v>7697</v>
      </c>
      <c r="G4569" s="1" t="s">
        <v>5834</v>
      </c>
      <c r="H4569" s="1" t="e">
        <f>----CCCGCTC-GCCGGCGGCCTGTCACACTCACACCATG</f>
        <v>#NAME?</v>
      </c>
      <c r="I4569" s="1" t="b">
        <v>0</v>
      </c>
      <c r="J4569" s="1">
        <v>0</v>
      </c>
      <c r="K4569" s="1">
        <v>6</v>
      </c>
      <c r="L4569" s="1">
        <v>3</v>
      </c>
      <c r="M4569" s="1">
        <v>22</v>
      </c>
      <c r="N4569" s="1">
        <v>9.5238095238095202</v>
      </c>
      <c r="O4569" s="1" t="s">
        <v>7493</v>
      </c>
    </row>
    <row r="4570" spans="1:15" x14ac:dyDescent="0.3">
      <c r="A4570" s="1" t="s">
        <v>75</v>
      </c>
      <c r="B4570" s="1" t="s">
        <v>5773</v>
      </c>
      <c r="C4570" s="1">
        <v>1</v>
      </c>
      <c r="D4570" s="1" t="s">
        <v>7185</v>
      </c>
      <c r="E4570" s="1">
        <v>24</v>
      </c>
      <c r="F4570" s="1" t="s">
        <v>7697</v>
      </c>
      <c r="G4570" s="1" t="s">
        <v>5814</v>
      </c>
      <c r="H4570" s="1" t="e">
        <f>-----CCCGCTCGCCGGCGGCCTGTCACACTCACACCATG</f>
        <v>#NAME?</v>
      </c>
      <c r="I4570" s="1" t="b">
        <v>0</v>
      </c>
      <c r="J4570" s="1">
        <v>0</v>
      </c>
      <c r="K4570" s="1">
        <v>14</v>
      </c>
      <c r="L4570" s="1">
        <v>3</v>
      </c>
      <c r="M4570" s="1">
        <v>17</v>
      </c>
      <c r="N4570" s="1">
        <v>7.3593073593073504</v>
      </c>
      <c r="O4570" s="1" t="s">
        <v>7492</v>
      </c>
    </row>
    <row r="4571" spans="1:15" x14ac:dyDescent="0.3">
      <c r="A4571" s="1" t="s">
        <v>75</v>
      </c>
      <c r="B4571" s="1" t="s">
        <v>5773</v>
      </c>
      <c r="C4571" s="1">
        <v>1</v>
      </c>
      <c r="D4571" s="1" t="s">
        <v>7185</v>
      </c>
      <c r="E4571" s="1">
        <v>24</v>
      </c>
      <c r="F4571" s="1" t="s">
        <v>7697</v>
      </c>
      <c r="G4571" s="1" t="s">
        <v>5834</v>
      </c>
      <c r="H4571" s="1" t="e">
        <f>------CGCTC-GCCGGCGGCCTGTCACACTCACACCATG</f>
        <v>#NAME?</v>
      </c>
      <c r="I4571" s="1" t="b">
        <v>0</v>
      </c>
      <c r="J4571" s="1">
        <v>0</v>
      </c>
      <c r="K4571" s="1">
        <v>29</v>
      </c>
      <c r="L4571" s="1">
        <v>1</v>
      </c>
      <c r="M4571" s="1">
        <v>12</v>
      </c>
      <c r="N4571" s="1">
        <v>5.1948051948051903</v>
      </c>
      <c r="O4571" s="1" t="s">
        <v>7493</v>
      </c>
    </row>
    <row r="4572" spans="1:15" x14ac:dyDescent="0.3">
      <c r="A4572" s="1" t="s">
        <v>75</v>
      </c>
      <c r="B4572" s="1" t="s">
        <v>5773</v>
      </c>
      <c r="C4572" s="1">
        <v>1</v>
      </c>
      <c r="D4572" s="1" t="s">
        <v>7185</v>
      </c>
      <c r="E4572" s="1">
        <v>24</v>
      </c>
      <c r="F4572" s="1" t="s">
        <v>7697</v>
      </c>
      <c r="G4572" s="1" t="s">
        <v>5814</v>
      </c>
      <c r="H4572" s="1" t="e">
        <f>-----------CGCCGGCGGCCTGTCACACTCACACCATG</f>
        <v>#NAME?</v>
      </c>
      <c r="I4572" s="1" t="b">
        <v>0</v>
      </c>
      <c r="J4572" s="1">
        <v>0</v>
      </c>
      <c r="K4572" s="1">
        <v>16</v>
      </c>
      <c r="L4572" s="1">
        <v>2</v>
      </c>
      <c r="M4572" s="1">
        <v>10</v>
      </c>
      <c r="N4572" s="1">
        <v>4.3290043290043201</v>
      </c>
      <c r="O4572" s="1" t="s">
        <v>7698</v>
      </c>
    </row>
    <row r="4573" spans="1:15" x14ac:dyDescent="0.3">
      <c r="A4573" s="1" t="s">
        <v>75</v>
      </c>
      <c r="B4573" s="1" t="s">
        <v>5773</v>
      </c>
      <c r="C4573" s="1">
        <v>1</v>
      </c>
      <c r="D4573" s="1" t="s">
        <v>7185</v>
      </c>
      <c r="E4573" s="1">
        <v>24</v>
      </c>
      <c r="F4573" s="1" t="s">
        <v>7697</v>
      </c>
      <c r="G4573" s="1" t="s">
        <v>5814</v>
      </c>
      <c r="H4573" s="1" t="e">
        <f>-----------CGCCGGCGGCCTGTCACACTCACACCATG</f>
        <v>#NAME?</v>
      </c>
      <c r="I4573" s="1" t="b">
        <v>0</v>
      </c>
      <c r="J4573" s="1">
        <v>0</v>
      </c>
      <c r="K4573" s="1">
        <v>16</v>
      </c>
      <c r="L4573" s="1">
        <v>1</v>
      </c>
      <c r="M4573" s="1">
        <v>7</v>
      </c>
      <c r="N4573" s="1">
        <v>3.0303030303030298</v>
      </c>
      <c r="O4573" s="1" t="s">
        <v>7494</v>
      </c>
    </row>
    <row r="4574" spans="1:15" x14ac:dyDescent="0.3">
      <c r="A4574" s="1" t="s">
        <v>75</v>
      </c>
      <c r="B4574" s="1" t="s">
        <v>5773</v>
      </c>
      <c r="C4574" s="1">
        <v>1</v>
      </c>
      <c r="D4574" s="1" t="s">
        <v>7185</v>
      </c>
      <c r="E4574" s="1">
        <v>24</v>
      </c>
      <c r="F4574" s="1" t="s">
        <v>7697</v>
      </c>
      <c r="G4574" s="1" t="s">
        <v>5834</v>
      </c>
      <c r="H4574" s="1" t="e">
        <f>----CCCGCTC-GCCGGCGGCCTGTCACACTCACACCATG</f>
        <v>#NAME?</v>
      </c>
      <c r="I4574" s="1" t="b">
        <v>0</v>
      </c>
      <c r="J4574" s="1">
        <v>0</v>
      </c>
      <c r="K4574" s="1">
        <v>6</v>
      </c>
      <c r="L4574" s="1">
        <v>3</v>
      </c>
      <c r="M4574" s="1">
        <v>5</v>
      </c>
      <c r="N4574" s="1">
        <v>2.16450216450216</v>
      </c>
      <c r="O4574" s="1" t="s">
        <v>7491</v>
      </c>
    </row>
    <row r="4575" spans="1:15" x14ac:dyDescent="0.3">
      <c r="A4575" s="1" t="s">
        <v>75</v>
      </c>
      <c r="B4575" s="1" t="s">
        <v>5773</v>
      </c>
      <c r="C4575" s="1">
        <v>1</v>
      </c>
      <c r="D4575" s="1" t="s">
        <v>7185</v>
      </c>
      <c r="E4575" s="1">
        <v>24</v>
      </c>
      <c r="F4575" s="1" t="s">
        <v>7697</v>
      </c>
      <c r="G4575" s="1" t="s">
        <v>5834</v>
      </c>
      <c r="H4575" s="1" t="s">
        <v>7517</v>
      </c>
      <c r="I4575" s="1" t="b">
        <v>0</v>
      </c>
      <c r="J4575" s="1">
        <v>0</v>
      </c>
      <c r="K4575" s="1">
        <v>13</v>
      </c>
      <c r="L4575" s="1">
        <v>4</v>
      </c>
      <c r="M4575" s="1">
        <v>5</v>
      </c>
      <c r="N4575" s="1">
        <v>2.16450216450216</v>
      </c>
      <c r="O4575" s="1" t="s">
        <v>7518</v>
      </c>
    </row>
    <row r="4576" spans="1:15" x14ac:dyDescent="0.3">
      <c r="A4576" s="1" t="s">
        <v>75</v>
      </c>
      <c r="B4576" s="1" t="s">
        <v>5773</v>
      </c>
      <c r="C4576" s="1">
        <v>1</v>
      </c>
      <c r="D4576" s="1" t="s">
        <v>7185</v>
      </c>
      <c r="E4576" s="1">
        <v>24</v>
      </c>
      <c r="F4576" s="1" t="s">
        <v>7697</v>
      </c>
      <c r="G4576" s="1" t="s">
        <v>5803</v>
      </c>
      <c r="H4576" s="1" t="s">
        <v>7497</v>
      </c>
      <c r="I4576" s="1" t="b">
        <v>0</v>
      </c>
      <c r="J4576" s="1">
        <v>0</v>
      </c>
      <c r="K4576" s="1">
        <v>1</v>
      </c>
      <c r="L4576" s="1">
        <v>0</v>
      </c>
      <c r="M4576" s="1">
        <v>4</v>
      </c>
      <c r="N4576" s="1">
        <v>1.73160173160173</v>
      </c>
      <c r="O4576" s="1" t="s">
        <v>7510</v>
      </c>
    </row>
    <row r="4577" spans="1:15" x14ac:dyDescent="0.3">
      <c r="A4577" s="1" t="s">
        <v>75</v>
      </c>
      <c r="B4577" s="1" t="s">
        <v>5773</v>
      </c>
      <c r="C4577" s="1">
        <v>1</v>
      </c>
      <c r="D4577" s="1" t="s">
        <v>7185</v>
      </c>
      <c r="E4577" s="1">
        <v>24</v>
      </c>
      <c r="F4577" s="1" t="s">
        <v>7697</v>
      </c>
      <c r="G4577" s="1" t="s">
        <v>5814</v>
      </c>
      <c r="H4577" s="1" t="e">
        <f>-----CCCGCTCGCCGGCGGCCTGTCACACTCACACCATG</f>
        <v>#NAME?</v>
      </c>
      <c r="I4577" s="1" t="b">
        <v>0</v>
      </c>
      <c r="J4577" s="1">
        <v>0</v>
      </c>
      <c r="K4577" s="1">
        <v>5</v>
      </c>
      <c r="L4577" s="1">
        <v>3</v>
      </c>
      <c r="M4577" s="1">
        <v>4</v>
      </c>
      <c r="N4577" s="1">
        <v>1.73160173160173</v>
      </c>
      <c r="O4577" s="1" t="s">
        <v>7492</v>
      </c>
    </row>
    <row r="4578" spans="1:15" x14ac:dyDescent="0.3">
      <c r="A4578" s="1" t="s">
        <v>75</v>
      </c>
      <c r="B4578" s="1" t="s">
        <v>5773</v>
      </c>
      <c r="C4578" s="1">
        <v>1</v>
      </c>
      <c r="D4578" s="1" t="s">
        <v>7185</v>
      </c>
      <c r="E4578" s="1">
        <v>24</v>
      </c>
      <c r="F4578" s="1" t="s">
        <v>7697</v>
      </c>
      <c r="G4578" s="1" t="s">
        <v>5814</v>
      </c>
      <c r="H4578" s="1" t="s">
        <v>7497</v>
      </c>
      <c r="I4578" s="1" t="b">
        <v>0</v>
      </c>
      <c r="J4578" s="1">
        <v>5</v>
      </c>
      <c r="K4578" s="1">
        <v>1</v>
      </c>
      <c r="L4578" s="1">
        <v>0</v>
      </c>
      <c r="M4578" s="1">
        <v>4</v>
      </c>
      <c r="N4578" s="1">
        <v>1.73160173160173</v>
      </c>
      <c r="O4578" s="1" t="e">
        <f>-----ccgctctgccggcggcctgtcacactcacaccatg</f>
        <v>#NAME?</v>
      </c>
    </row>
    <row r="4579" spans="1:15" x14ac:dyDescent="0.3">
      <c r="A4579" s="1" t="s">
        <v>75</v>
      </c>
      <c r="B4579" s="1" t="s">
        <v>5773</v>
      </c>
      <c r="C4579" s="1">
        <v>1</v>
      </c>
      <c r="D4579" s="1" t="s">
        <v>7185</v>
      </c>
      <c r="E4579" s="1">
        <v>24</v>
      </c>
      <c r="F4579" s="1" t="s">
        <v>7697</v>
      </c>
      <c r="G4579" s="1" t="s">
        <v>5834</v>
      </c>
      <c r="H4579" s="1" t="e">
        <f>---CCCGCTC--GCCGGCGGCCTGTCACACTCACACCATG</f>
        <v>#NAME?</v>
      </c>
      <c r="I4579" s="1" t="b">
        <v>0</v>
      </c>
      <c r="J4579" s="1">
        <v>0</v>
      </c>
      <c r="K4579" s="1">
        <v>16</v>
      </c>
      <c r="L4579" s="1">
        <v>3</v>
      </c>
      <c r="M4579" s="1">
        <v>4</v>
      </c>
      <c r="N4579" s="1">
        <v>1.73160173160173</v>
      </c>
      <c r="O4579" s="1" t="s">
        <v>7501</v>
      </c>
    </row>
    <row r="4580" spans="1:15" x14ac:dyDescent="0.3">
      <c r="A4580" s="1" t="s">
        <v>75</v>
      </c>
      <c r="B4580" s="1" t="s">
        <v>5773</v>
      </c>
      <c r="C4580" s="1">
        <v>1</v>
      </c>
      <c r="D4580" s="1" t="s">
        <v>7185</v>
      </c>
      <c r="E4580" s="1">
        <v>25</v>
      </c>
      <c r="F4580" s="1" t="s">
        <v>7699</v>
      </c>
      <c r="G4580" s="1" t="s">
        <v>5814</v>
      </c>
      <c r="H4580" s="1" t="s">
        <v>7503</v>
      </c>
      <c r="I4580" s="1" t="b">
        <v>1</v>
      </c>
      <c r="J4580" s="1">
        <v>0</v>
      </c>
      <c r="K4580" s="1">
        <v>0</v>
      </c>
      <c r="L4580" s="1">
        <v>0</v>
      </c>
      <c r="M4580" s="1">
        <v>10</v>
      </c>
      <c r="N4580" s="1">
        <v>37.037037037037003</v>
      </c>
      <c r="O4580" s="1" t="s">
        <v>7504</v>
      </c>
    </row>
    <row r="4581" spans="1:15" x14ac:dyDescent="0.3">
      <c r="A4581" s="1" t="s">
        <v>75</v>
      </c>
      <c r="B4581" s="1" t="s">
        <v>5773</v>
      </c>
      <c r="C4581" s="1">
        <v>1</v>
      </c>
      <c r="D4581" s="1" t="s">
        <v>7185</v>
      </c>
      <c r="E4581" s="1">
        <v>25</v>
      </c>
      <c r="F4581" s="1" t="s">
        <v>7699</v>
      </c>
      <c r="G4581" s="1" t="s">
        <v>5834</v>
      </c>
      <c r="H4581" s="1" t="e">
        <f>-----CGCTCGC--CGGCGGCCTGTCACACTCACACCATG</f>
        <v>#NAME?</v>
      </c>
      <c r="I4581" s="1" t="b">
        <v>0</v>
      </c>
      <c r="J4581" s="1">
        <v>0</v>
      </c>
      <c r="K4581" s="1">
        <v>14</v>
      </c>
      <c r="L4581" s="1">
        <v>3</v>
      </c>
      <c r="M4581" s="1">
        <v>2</v>
      </c>
      <c r="N4581" s="1">
        <v>7.4074074074074003</v>
      </c>
      <c r="O4581" s="1" t="s">
        <v>7700</v>
      </c>
    </row>
    <row r="4582" spans="1:15" x14ac:dyDescent="0.3">
      <c r="A4582" s="1" t="s">
        <v>75</v>
      </c>
      <c r="B4582" s="1" t="s">
        <v>5773</v>
      </c>
      <c r="C4582" s="1">
        <v>1</v>
      </c>
      <c r="D4582" s="1" t="s">
        <v>7185</v>
      </c>
      <c r="E4582" s="1">
        <v>25</v>
      </c>
      <c r="F4582" s="1" t="s">
        <v>7699</v>
      </c>
      <c r="G4582" s="1" t="s">
        <v>5834</v>
      </c>
      <c r="H4582" s="1" t="s">
        <v>7530</v>
      </c>
      <c r="I4582" s="1" t="b">
        <v>0</v>
      </c>
      <c r="J4582" s="1">
        <v>0</v>
      </c>
      <c r="K4582" s="1">
        <v>6</v>
      </c>
      <c r="L4582" s="1">
        <v>8</v>
      </c>
      <c r="M4582" s="1">
        <v>2</v>
      </c>
      <c r="N4582" s="1">
        <v>7.4074074074074003</v>
      </c>
      <c r="O4582" s="1" t="s">
        <v>7531</v>
      </c>
    </row>
    <row r="4583" spans="1:15" x14ac:dyDescent="0.3">
      <c r="A4583" s="1" t="s">
        <v>75</v>
      </c>
      <c r="B4583" s="1" t="s">
        <v>5773</v>
      </c>
      <c r="C4583" s="1">
        <v>1</v>
      </c>
      <c r="D4583" s="1" t="s">
        <v>7185</v>
      </c>
      <c r="E4583" s="1">
        <v>25</v>
      </c>
      <c r="F4583" s="1" t="s">
        <v>7699</v>
      </c>
      <c r="G4583" s="1" t="s">
        <v>5834</v>
      </c>
      <c r="H4583" s="1" t="e">
        <f>--------------CGGCGGCCTGTCACACTCACACCATG</f>
        <v>#NAME?</v>
      </c>
      <c r="I4583" s="1" t="b">
        <v>0</v>
      </c>
      <c r="J4583" s="1">
        <v>0</v>
      </c>
      <c r="K4583" s="1">
        <v>22</v>
      </c>
      <c r="L4583" s="1">
        <v>8</v>
      </c>
      <c r="M4583" s="1">
        <v>1</v>
      </c>
      <c r="N4583" s="1">
        <v>3.7037037037037002</v>
      </c>
      <c r="O4583" s="1" t="s">
        <v>7701</v>
      </c>
    </row>
    <row r="4584" spans="1:15" x14ac:dyDescent="0.3">
      <c r="A4584" s="1" t="s">
        <v>75</v>
      </c>
      <c r="B4584" s="1" t="s">
        <v>5773</v>
      </c>
      <c r="C4584" s="1">
        <v>1</v>
      </c>
      <c r="D4584" s="1" t="s">
        <v>7185</v>
      </c>
      <c r="E4584" s="1">
        <v>25</v>
      </c>
      <c r="F4584" s="1" t="s">
        <v>7699</v>
      </c>
      <c r="G4584" s="1" t="s">
        <v>5834</v>
      </c>
      <c r="H4584" s="1" t="e">
        <f>---TACCCGCTCGCCGGCGGCC--------TGTCACACTC</f>
        <v>#NAME?</v>
      </c>
      <c r="I4584" s="1" t="b">
        <v>0</v>
      </c>
      <c r="J4584" s="1">
        <v>1</v>
      </c>
      <c r="K4584" s="1">
        <v>16</v>
      </c>
      <c r="L4584" s="1">
        <v>15</v>
      </c>
      <c r="M4584" s="1">
        <v>1</v>
      </c>
      <c r="N4584" s="1">
        <v>3.7037037037037002</v>
      </c>
      <c r="O4584" s="1" t="s">
        <v>7702</v>
      </c>
    </row>
    <row r="4585" spans="1:15" x14ac:dyDescent="0.3">
      <c r="A4585" s="1" t="s">
        <v>75</v>
      </c>
      <c r="B4585" s="1" t="s">
        <v>5773</v>
      </c>
      <c r="C4585" s="1">
        <v>1</v>
      </c>
      <c r="D4585" s="1" t="s">
        <v>7185</v>
      </c>
      <c r="E4585" s="1">
        <v>25</v>
      </c>
      <c r="F4585" s="1" t="s">
        <v>7699</v>
      </c>
      <c r="G4585" s="1" t="s">
        <v>5834</v>
      </c>
      <c r="H4585" s="1" t="s">
        <v>7703</v>
      </c>
      <c r="I4585" s="1" t="b">
        <v>0</v>
      </c>
      <c r="J4585" s="1">
        <v>0</v>
      </c>
      <c r="K4585" s="1">
        <v>18</v>
      </c>
      <c r="L4585" s="1">
        <v>12</v>
      </c>
      <c r="M4585" s="1">
        <v>1</v>
      </c>
      <c r="N4585" s="1">
        <v>3.7037037037037002</v>
      </c>
      <c r="O4585" s="1" t="s">
        <v>7704</v>
      </c>
    </row>
    <row r="4586" spans="1:15" x14ac:dyDescent="0.3">
      <c r="A4586" s="1" t="s">
        <v>75</v>
      </c>
      <c r="B4586" s="1" t="s">
        <v>5773</v>
      </c>
      <c r="C4586" s="1">
        <v>1</v>
      </c>
      <c r="D4586" s="1" t="s">
        <v>7185</v>
      </c>
      <c r="E4586" s="1">
        <v>25</v>
      </c>
      <c r="F4586" s="1" t="s">
        <v>7699</v>
      </c>
      <c r="G4586" s="1" t="s">
        <v>5908</v>
      </c>
      <c r="H4586" s="1" t="s">
        <v>7503</v>
      </c>
      <c r="I4586" s="1" t="b">
        <v>0</v>
      </c>
      <c r="J4586" s="1">
        <v>0</v>
      </c>
      <c r="K4586" s="1">
        <v>0</v>
      </c>
      <c r="L4586" s="1">
        <v>1</v>
      </c>
      <c r="M4586" s="1">
        <v>1</v>
      </c>
      <c r="N4586" s="1">
        <v>3.7037037037037002</v>
      </c>
      <c r="O4586" s="1" t="s">
        <v>7705</v>
      </c>
    </row>
    <row r="4587" spans="1:15" x14ac:dyDescent="0.3">
      <c r="A4587" s="1" t="s">
        <v>75</v>
      </c>
      <c r="B4587" s="1" t="s">
        <v>5773</v>
      </c>
      <c r="C4587" s="1">
        <v>1</v>
      </c>
      <c r="D4587" s="1" t="s">
        <v>7185</v>
      </c>
      <c r="E4587" s="1">
        <v>25</v>
      </c>
      <c r="F4587" s="1" t="s">
        <v>7699</v>
      </c>
      <c r="G4587" s="1" t="s">
        <v>5834</v>
      </c>
      <c r="H4587" s="1" t="e">
        <f>---------------GGCGGCCTGTCACACTCACACCATG</f>
        <v>#NAME?</v>
      </c>
      <c r="I4587" s="1" t="b">
        <v>0</v>
      </c>
      <c r="J4587" s="1">
        <v>0</v>
      </c>
      <c r="K4587" s="1">
        <v>20</v>
      </c>
      <c r="L4587" s="1">
        <v>6</v>
      </c>
      <c r="M4587" s="1">
        <v>1</v>
      </c>
      <c r="N4587" s="1">
        <v>3.7037037037037002</v>
      </c>
      <c r="O4587" s="1" t="s">
        <v>7706</v>
      </c>
    </row>
    <row r="4588" spans="1:15" x14ac:dyDescent="0.3">
      <c r="A4588" s="1" t="s">
        <v>75</v>
      </c>
      <c r="B4588" s="1" t="s">
        <v>5773</v>
      </c>
      <c r="C4588" s="1">
        <v>1</v>
      </c>
      <c r="D4588" s="1" t="s">
        <v>7185</v>
      </c>
      <c r="E4588" s="1">
        <v>25</v>
      </c>
      <c r="F4588" s="1" t="s">
        <v>7699</v>
      </c>
      <c r="G4588" s="1" t="s">
        <v>5803</v>
      </c>
      <c r="H4588" s="1" t="s">
        <v>7639</v>
      </c>
      <c r="I4588" s="1" t="b">
        <v>0</v>
      </c>
      <c r="J4588" s="1">
        <v>0</v>
      </c>
      <c r="K4588" s="1">
        <v>1</v>
      </c>
      <c r="L4588" s="1">
        <v>9</v>
      </c>
      <c r="M4588" s="1">
        <v>1</v>
      </c>
      <c r="N4588" s="1">
        <v>3.7037037037037002</v>
      </c>
      <c r="O4588" s="1" t="s">
        <v>7707</v>
      </c>
    </row>
    <row r="4589" spans="1:15" x14ac:dyDescent="0.3">
      <c r="A4589" s="1" t="s">
        <v>75</v>
      </c>
      <c r="B4589" s="1" t="s">
        <v>5773</v>
      </c>
      <c r="C4589" s="1">
        <v>1</v>
      </c>
      <c r="D4589" s="1" t="s">
        <v>7185</v>
      </c>
      <c r="E4589" s="1">
        <v>25</v>
      </c>
      <c r="F4589" s="1" t="s">
        <v>7699</v>
      </c>
      <c r="G4589" s="1" t="s">
        <v>5834</v>
      </c>
      <c r="H4589" s="1" t="e">
        <f>-ATTACCCGCTCGCCGGCGGCCTGTCACACTCACACCATG</f>
        <v>#NAME?</v>
      </c>
      <c r="I4589" s="1" t="b">
        <v>0</v>
      </c>
      <c r="J4589" s="1">
        <v>2</v>
      </c>
      <c r="K4589" s="1">
        <v>24</v>
      </c>
      <c r="L4589" s="1">
        <v>4</v>
      </c>
      <c r="M4589" s="1">
        <v>1</v>
      </c>
      <c r="N4589" s="1">
        <v>3.7037037037037002</v>
      </c>
      <c r="O4589" s="1" t="s">
        <v>7708</v>
      </c>
    </row>
    <row r="4590" spans="1:15" x14ac:dyDescent="0.3">
      <c r="A4590" s="1" t="s">
        <v>75</v>
      </c>
      <c r="B4590" s="1" t="s">
        <v>5773</v>
      </c>
      <c r="C4590" s="1">
        <v>1</v>
      </c>
      <c r="D4590" s="1" t="s">
        <v>7185</v>
      </c>
      <c r="E4590" s="1">
        <v>25</v>
      </c>
      <c r="F4590" s="1" t="s">
        <v>7699</v>
      </c>
      <c r="G4590" s="1" t="s">
        <v>5814</v>
      </c>
      <c r="H4590" s="1" t="e">
        <f>-------------CCGGCGGCCTGTCACACTCACACCATG</f>
        <v>#NAME?</v>
      </c>
      <c r="I4590" s="1" t="b">
        <v>0</v>
      </c>
      <c r="J4590" s="1">
        <v>0</v>
      </c>
      <c r="K4590" s="1">
        <v>22</v>
      </c>
      <c r="L4590" s="1">
        <v>5</v>
      </c>
      <c r="M4590" s="1">
        <v>1</v>
      </c>
      <c r="N4590" s="1">
        <v>3.7037037037037002</v>
      </c>
      <c r="O4590" s="1" t="s">
        <v>7709</v>
      </c>
    </row>
    <row r="4591" spans="1:15" x14ac:dyDescent="0.3">
      <c r="A4591" s="1" t="s">
        <v>75</v>
      </c>
      <c r="B4591" s="1" t="s">
        <v>5773</v>
      </c>
      <c r="C4591" s="1">
        <v>1</v>
      </c>
      <c r="D4591" s="1" t="s">
        <v>7185</v>
      </c>
      <c r="E4591" s="1">
        <v>25</v>
      </c>
      <c r="F4591" s="1" t="s">
        <v>7699</v>
      </c>
      <c r="G4591" s="1" t="s">
        <v>5834</v>
      </c>
      <c r="H4591" s="1" t="s">
        <v>7710</v>
      </c>
      <c r="I4591" s="1" t="b">
        <v>0</v>
      </c>
      <c r="J4591" s="1">
        <v>0</v>
      </c>
      <c r="K4591" s="1">
        <v>20</v>
      </c>
      <c r="L4591" s="1">
        <v>10</v>
      </c>
      <c r="M4591" s="1">
        <v>1</v>
      </c>
      <c r="N4591" s="1">
        <v>3.7037037037037002</v>
      </c>
      <c r="O4591" s="1" t="s">
        <v>7711</v>
      </c>
    </row>
    <row r="4592" spans="1:15" x14ac:dyDescent="0.3">
      <c r="A4592" s="1" t="s">
        <v>75</v>
      </c>
      <c r="B4592" s="1" t="s">
        <v>5773</v>
      </c>
      <c r="C4592" s="1">
        <v>1</v>
      </c>
      <c r="D4592" s="1" t="s">
        <v>7185</v>
      </c>
      <c r="E4592" s="1">
        <v>25</v>
      </c>
      <c r="F4592" s="1" t="s">
        <v>7699</v>
      </c>
      <c r="G4592" s="1" t="s">
        <v>5814</v>
      </c>
      <c r="H4592" s="1" t="e">
        <f>-----CCCGCTCGCCGGCGGCCTGTCACACTCACACCATG</f>
        <v>#NAME?</v>
      </c>
      <c r="I4592" s="1" t="b">
        <v>0</v>
      </c>
      <c r="J4592" s="1">
        <v>0</v>
      </c>
      <c r="K4592" s="1">
        <v>5</v>
      </c>
      <c r="L4592" s="1">
        <v>3</v>
      </c>
      <c r="M4592" s="1">
        <v>1</v>
      </c>
      <c r="N4592" s="1">
        <v>3.7037037037037002</v>
      </c>
      <c r="O4592" s="1" t="s">
        <v>7492</v>
      </c>
    </row>
    <row r="4593" spans="1:15" x14ac:dyDescent="0.3">
      <c r="A4593" s="1" t="s">
        <v>75</v>
      </c>
      <c r="B4593" s="1" t="s">
        <v>5773</v>
      </c>
      <c r="C4593" s="1">
        <v>1</v>
      </c>
      <c r="D4593" s="1" t="s">
        <v>7185</v>
      </c>
      <c r="E4593" s="1">
        <v>25</v>
      </c>
      <c r="F4593" s="1" t="s">
        <v>7699</v>
      </c>
      <c r="G4593" s="1" t="s">
        <v>5803</v>
      </c>
      <c r="H4593" s="1" t="s">
        <v>7639</v>
      </c>
      <c r="I4593" s="1" t="b">
        <v>0</v>
      </c>
      <c r="J4593" s="1">
        <v>0</v>
      </c>
      <c r="K4593" s="1">
        <v>1</v>
      </c>
      <c r="L4593" s="1">
        <v>6</v>
      </c>
      <c r="M4593" s="1">
        <v>1</v>
      </c>
      <c r="N4593" s="1">
        <v>3.7037037037037002</v>
      </c>
      <c r="O4593" s="1" t="s">
        <v>7712</v>
      </c>
    </row>
    <row r="4594" spans="1:15" x14ac:dyDescent="0.3">
      <c r="A4594" s="1" t="s">
        <v>75</v>
      </c>
      <c r="B4594" s="1" t="s">
        <v>5773</v>
      </c>
      <c r="C4594" s="1">
        <v>1</v>
      </c>
      <c r="D4594" s="1" t="s">
        <v>7185</v>
      </c>
      <c r="E4594" s="1">
        <v>25</v>
      </c>
      <c r="F4594" s="1" t="s">
        <v>7699</v>
      </c>
      <c r="G4594" s="1" t="s">
        <v>5834</v>
      </c>
      <c r="H4594" s="1" t="s">
        <v>7519</v>
      </c>
      <c r="I4594" s="1" t="b">
        <v>0</v>
      </c>
      <c r="J4594" s="1">
        <v>0</v>
      </c>
      <c r="K4594" s="1">
        <v>22</v>
      </c>
      <c r="L4594" s="1">
        <v>11</v>
      </c>
      <c r="M4594" s="1">
        <v>1</v>
      </c>
      <c r="N4594" s="1">
        <v>3.7037037037037002</v>
      </c>
      <c r="O4594" s="1" t="s">
        <v>7713</v>
      </c>
    </row>
    <row r="4595" spans="1:15" x14ac:dyDescent="0.3">
      <c r="A4595" s="1" t="s">
        <v>75</v>
      </c>
      <c r="B4595" s="1" t="s">
        <v>5773</v>
      </c>
      <c r="C4595" s="1">
        <v>1</v>
      </c>
      <c r="D4595" s="1" t="s">
        <v>7185</v>
      </c>
      <c r="E4595" s="1">
        <v>25</v>
      </c>
      <c r="F4595" s="1" t="s">
        <v>7699</v>
      </c>
      <c r="G4595" s="1" t="s">
        <v>5845</v>
      </c>
      <c r="H4595" s="1" t="s">
        <v>7538</v>
      </c>
      <c r="I4595" s="1" t="b">
        <v>0</v>
      </c>
      <c r="J4595" s="1">
        <v>0</v>
      </c>
      <c r="K4595" s="1">
        <v>4</v>
      </c>
      <c r="L4595" s="1">
        <v>7</v>
      </c>
      <c r="M4595" s="1">
        <v>1</v>
      </c>
      <c r="N4595" s="1">
        <v>3.7037037037037002</v>
      </c>
      <c r="O4595" s="1" t="s">
        <v>7714</v>
      </c>
    </row>
    <row r="4596" spans="1:15" x14ac:dyDescent="0.3">
      <c r="A4596" s="1" t="s">
        <v>75</v>
      </c>
      <c r="B4596" s="1" t="s">
        <v>5773</v>
      </c>
      <c r="C4596" s="1">
        <v>1</v>
      </c>
      <c r="D4596" s="1" t="s">
        <v>7185</v>
      </c>
      <c r="E4596" s="1">
        <v>26</v>
      </c>
      <c r="F4596" s="1" t="s">
        <v>7715</v>
      </c>
      <c r="G4596" s="1" t="s">
        <v>5814</v>
      </c>
      <c r="H4596" s="1" t="s">
        <v>7503</v>
      </c>
      <c r="I4596" s="1" t="b">
        <v>1</v>
      </c>
      <c r="J4596" s="1">
        <v>0</v>
      </c>
      <c r="K4596" s="1">
        <v>0</v>
      </c>
      <c r="L4596" s="1">
        <v>0</v>
      </c>
      <c r="M4596" s="1">
        <v>75</v>
      </c>
      <c r="N4596" s="1">
        <v>60.4838709677419</v>
      </c>
      <c r="O4596" s="1" t="s">
        <v>7504</v>
      </c>
    </row>
    <row r="4597" spans="1:15" x14ac:dyDescent="0.3">
      <c r="A4597" s="1" t="s">
        <v>75</v>
      </c>
      <c r="B4597" s="1" t="s">
        <v>5773</v>
      </c>
      <c r="C4597" s="1">
        <v>1</v>
      </c>
      <c r="D4597" s="1" t="s">
        <v>7185</v>
      </c>
      <c r="E4597" s="1">
        <v>26</v>
      </c>
      <c r="F4597" s="1" t="s">
        <v>7715</v>
      </c>
      <c r="G4597" s="1" t="s">
        <v>5814</v>
      </c>
      <c r="H4597" s="1" t="e">
        <f>-----CCCGCTCGCCGGCGGCCTGTCACACTCACACCATG</f>
        <v>#NAME?</v>
      </c>
      <c r="I4597" s="1" t="b">
        <v>0</v>
      </c>
      <c r="J4597" s="1">
        <v>0</v>
      </c>
      <c r="K4597" s="1">
        <v>14</v>
      </c>
      <c r="L4597" s="1">
        <v>3</v>
      </c>
      <c r="M4597" s="1">
        <v>6</v>
      </c>
      <c r="N4597" s="1">
        <v>4.8387096774193497</v>
      </c>
      <c r="O4597" s="1" t="s">
        <v>7492</v>
      </c>
    </row>
    <row r="4598" spans="1:15" x14ac:dyDescent="0.3">
      <c r="A4598" s="1" t="s">
        <v>75</v>
      </c>
      <c r="B4598" s="1" t="s">
        <v>5773</v>
      </c>
      <c r="C4598" s="1">
        <v>1</v>
      </c>
      <c r="D4598" s="1" t="s">
        <v>7185</v>
      </c>
      <c r="E4598" s="1">
        <v>26</v>
      </c>
      <c r="F4598" s="1" t="s">
        <v>7715</v>
      </c>
      <c r="G4598" s="1" t="s">
        <v>5819</v>
      </c>
      <c r="H4598" s="1" t="s">
        <v>7616</v>
      </c>
      <c r="I4598" s="1" t="b">
        <v>0</v>
      </c>
      <c r="J4598" s="1">
        <v>0</v>
      </c>
      <c r="K4598" s="1">
        <v>3</v>
      </c>
      <c r="L4598" s="1">
        <v>6</v>
      </c>
      <c r="M4598" s="1">
        <v>5</v>
      </c>
      <c r="N4598" s="1">
        <v>4.0322580645161201</v>
      </c>
      <c r="O4598" s="1" t="s">
        <v>7617</v>
      </c>
    </row>
    <row r="4599" spans="1:15" x14ac:dyDescent="0.3">
      <c r="A4599" s="1" t="s">
        <v>75</v>
      </c>
      <c r="B4599" s="1" t="s">
        <v>5773</v>
      </c>
      <c r="C4599" s="1">
        <v>1</v>
      </c>
      <c r="D4599" s="1" t="s">
        <v>7185</v>
      </c>
      <c r="E4599" s="1">
        <v>26</v>
      </c>
      <c r="F4599" s="1" t="s">
        <v>7715</v>
      </c>
      <c r="G4599" s="1" t="s">
        <v>5806</v>
      </c>
      <c r="H4599" s="1" t="s">
        <v>7716</v>
      </c>
      <c r="I4599" s="1" t="b">
        <v>0</v>
      </c>
      <c r="J4599" s="1">
        <v>0</v>
      </c>
      <c r="K4599" s="1">
        <v>5</v>
      </c>
      <c r="L4599" s="1">
        <v>6</v>
      </c>
      <c r="M4599" s="1">
        <v>3</v>
      </c>
      <c r="N4599" s="1">
        <v>2.4193548387096699</v>
      </c>
      <c r="O4599" s="1" t="s">
        <v>7717</v>
      </c>
    </row>
    <row r="4600" spans="1:15" x14ac:dyDescent="0.3">
      <c r="A4600" s="1" t="s">
        <v>75</v>
      </c>
      <c r="B4600" s="1" t="s">
        <v>5773</v>
      </c>
      <c r="C4600" s="1">
        <v>1</v>
      </c>
      <c r="D4600" s="1" t="s">
        <v>7185</v>
      </c>
      <c r="E4600" s="1">
        <v>26</v>
      </c>
      <c r="F4600" s="1" t="s">
        <v>7715</v>
      </c>
      <c r="G4600" s="1" t="s">
        <v>5814</v>
      </c>
      <c r="H4600" s="1" t="e">
        <f>-----------CGCCGGCGGCCTGTCACACTCACACCATG</f>
        <v>#NAME?</v>
      </c>
      <c r="I4600" s="1" t="b">
        <v>0</v>
      </c>
      <c r="J4600" s="1">
        <v>0</v>
      </c>
      <c r="K4600" s="1">
        <v>16</v>
      </c>
      <c r="L4600" s="1">
        <v>1</v>
      </c>
      <c r="M4600" s="1">
        <v>3</v>
      </c>
      <c r="N4600" s="1">
        <v>2.4193548387096699</v>
      </c>
      <c r="O4600" s="1" t="s">
        <v>7494</v>
      </c>
    </row>
    <row r="4601" spans="1:15" x14ac:dyDescent="0.3">
      <c r="A4601" s="1" t="s">
        <v>75</v>
      </c>
      <c r="B4601" s="1" t="s">
        <v>5773</v>
      </c>
      <c r="C4601" s="1">
        <v>1</v>
      </c>
      <c r="D4601" s="1" t="s">
        <v>7185</v>
      </c>
      <c r="E4601" s="1">
        <v>26</v>
      </c>
      <c r="F4601" s="1" t="s">
        <v>7715</v>
      </c>
      <c r="G4601" s="1" t="s">
        <v>5814</v>
      </c>
      <c r="H4601" s="1" t="e">
        <f>-----CCCGCTCGCCGGCGGCCTGTCACACTCACACCATG</f>
        <v>#NAME?</v>
      </c>
      <c r="I4601" s="1" t="b">
        <v>0</v>
      </c>
      <c r="J4601" s="1">
        <v>0</v>
      </c>
      <c r="K4601" s="1">
        <v>5</v>
      </c>
      <c r="L4601" s="1">
        <v>3</v>
      </c>
      <c r="M4601" s="1">
        <v>3</v>
      </c>
      <c r="N4601" s="1">
        <v>2.4193548387096699</v>
      </c>
      <c r="O4601" s="1" t="s">
        <v>7492</v>
      </c>
    </row>
    <row r="4602" spans="1:15" x14ac:dyDescent="0.3">
      <c r="A4602" s="1" t="s">
        <v>75</v>
      </c>
      <c r="B4602" s="1" t="s">
        <v>5773</v>
      </c>
      <c r="C4602" s="1">
        <v>1</v>
      </c>
      <c r="D4602" s="1" t="s">
        <v>7185</v>
      </c>
      <c r="E4602" s="1">
        <v>26</v>
      </c>
      <c r="F4602" s="1" t="s">
        <v>7715</v>
      </c>
      <c r="G4602" s="1" t="s">
        <v>5814</v>
      </c>
      <c r="H4602" s="1" t="e">
        <f>-------CGCTCGCCGGCGGCCTGTCACACTCACACCATG</f>
        <v>#NAME?</v>
      </c>
      <c r="I4602" s="1" t="b">
        <v>0</v>
      </c>
      <c r="J4602" s="1">
        <v>0</v>
      </c>
      <c r="K4602" s="1">
        <v>28</v>
      </c>
      <c r="L4602" s="1">
        <v>1</v>
      </c>
      <c r="M4602" s="1">
        <v>3</v>
      </c>
      <c r="N4602" s="1">
        <v>2.4193548387096699</v>
      </c>
      <c r="O4602" s="1" t="s">
        <v>7492</v>
      </c>
    </row>
    <row r="4603" spans="1:15" x14ac:dyDescent="0.3">
      <c r="A4603" s="1" t="s">
        <v>75</v>
      </c>
      <c r="B4603" s="1" t="s">
        <v>5773</v>
      </c>
      <c r="C4603" s="1">
        <v>1</v>
      </c>
      <c r="D4603" s="1" t="s">
        <v>7185</v>
      </c>
      <c r="E4603" s="1">
        <v>26</v>
      </c>
      <c r="F4603" s="1" t="s">
        <v>7715</v>
      </c>
      <c r="G4603" s="1" t="s">
        <v>5840</v>
      </c>
      <c r="H4603" s="1" t="s">
        <v>7503</v>
      </c>
      <c r="I4603" s="1" t="b">
        <v>0</v>
      </c>
      <c r="J4603" s="1">
        <v>5</v>
      </c>
      <c r="K4603" s="1">
        <v>0</v>
      </c>
      <c r="L4603" s="1">
        <v>0</v>
      </c>
      <c r="M4603" s="1">
        <v>3</v>
      </c>
      <c r="N4603" s="1">
        <v>2.4193548387096699</v>
      </c>
      <c r="O4603" s="1" t="s">
        <v>7515</v>
      </c>
    </row>
    <row r="4604" spans="1:15" x14ac:dyDescent="0.3">
      <c r="A4604" s="1" t="s">
        <v>75</v>
      </c>
      <c r="B4604" s="1" t="s">
        <v>5773</v>
      </c>
      <c r="C4604" s="1">
        <v>1</v>
      </c>
      <c r="D4604" s="1" t="s">
        <v>7185</v>
      </c>
      <c r="E4604" s="1">
        <v>26</v>
      </c>
      <c r="F4604" s="1" t="s">
        <v>7715</v>
      </c>
      <c r="G4604" s="1" t="s">
        <v>5834</v>
      </c>
      <c r="H4604" s="1" t="s">
        <v>7517</v>
      </c>
      <c r="I4604" s="1" t="b">
        <v>0</v>
      </c>
      <c r="J4604" s="1">
        <v>0</v>
      </c>
      <c r="K4604" s="1">
        <v>13</v>
      </c>
      <c r="L4604" s="1">
        <v>5</v>
      </c>
      <c r="M4604" s="1">
        <v>2</v>
      </c>
      <c r="N4604" s="1">
        <v>1.61290322580645</v>
      </c>
      <c r="O4604" s="1" t="s">
        <v>7718</v>
      </c>
    </row>
    <row r="4605" spans="1:15" x14ac:dyDescent="0.3">
      <c r="A4605" s="1" t="s">
        <v>75</v>
      </c>
      <c r="B4605" s="1" t="s">
        <v>5773</v>
      </c>
      <c r="C4605" s="1">
        <v>1</v>
      </c>
      <c r="D4605" s="1" t="s">
        <v>7185</v>
      </c>
      <c r="E4605" s="1">
        <v>26</v>
      </c>
      <c r="F4605" s="1" t="s">
        <v>7715</v>
      </c>
      <c r="G4605" s="1" t="s">
        <v>5834</v>
      </c>
      <c r="H4605" s="1" t="e">
        <f>-CCCGCTC----GCCGGCGGCCTGTCACACTCACACCATG</f>
        <v>#NAME?</v>
      </c>
      <c r="I4605" s="1" t="b">
        <v>0</v>
      </c>
      <c r="J4605" s="1">
        <v>0</v>
      </c>
      <c r="K4605" s="1">
        <v>8</v>
      </c>
      <c r="L4605" s="1">
        <v>5</v>
      </c>
      <c r="M4605" s="1">
        <v>2</v>
      </c>
      <c r="N4605" s="1">
        <v>1.61290322580645</v>
      </c>
      <c r="O4605" s="1" t="s">
        <v>7719</v>
      </c>
    </row>
    <row r="4606" spans="1:15" x14ac:dyDescent="0.3">
      <c r="A4606" s="1" t="s">
        <v>75</v>
      </c>
      <c r="B4606" s="1" t="s">
        <v>5773</v>
      </c>
      <c r="C4606" s="1">
        <v>1</v>
      </c>
      <c r="D4606" s="1" t="s">
        <v>7185</v>
      </c>
      <c r="E4606" s="1">
        <v>26</v>
      </c>
      <c r="F4606" s="1" t="s">
        <v>7715</v>
      </c>
      <c r="G4606" s="1" t="s">
        <v>5803</v>
      </c>
      <c r="H4606" s="1" t="s">
        <v>7639</v>
      </c>
      <c r="I4606" s="1" t="b">
        <v>0</v>
      </c>
      <c r="J4606" s="1">
        <v>0</v>
      </c>
      <c r="K4606" s="1">
        <v>1</v>
      </c>
      <c r="L4606" s="1">
        <v>7</v>
      </c>
      <c r="M4606" s="1">
        <v>2</v>
      </c>
      <c r="N4606" s="1">
        <v>1.61290322580645</v>
      </c>
      <c r="O4606" s="1" t="s">
        <v>7720</v>
      </c>
    </row>
    <row r="4607" spans="1:15" x14ac:dyDescent="0.3">
      <c r="A4607" s="1" t="s">
        <v>75</v>
      </c>
      <c r="B4607" s="1" t="s">
        <v>5773</v>
      </c>
      <c r="C4607" s="1">
        <v>1</v>
      </c>
      <c r="D4607" s="1" t="s">
        <v>7185</v>
      </c>
      <c r="E4607" s="1">
        <v>27</v>
      </c>
      <c r="F4607" s="1" t="s">
        <v>7721</v>
      </c>
      <c r="G4607" s="1" t="s">
        <v>5814</v>
      </c>
      <c r="H4607" s="1" t="s">
        <v>7503</v>
      </c>
      <c r="I4607" s="1" t="b">
        <v>1</v>
      </c>
      <c r="J4607" s="1">
        <v>0</v>
      </c>
      <c r="K4607" s="1">
        <v>0</v>
      </c>
      <c r="L4607" s="1">
        <v>0</v>
      </c>
      <c r="M4607" s="1">
        <v>17</v>
      </c>
      <c r="N4607" s="1">
        <v>65.384615384615302</v>
      </c>
      <c r="O4607" s="1" t="s">
        <v>7504</v>
      </c>
    </row>
    <row r="4608" spans="1:15" x14ac:dyDescent="0.3">
      <c r="A4608" s="1" t="s">
        <v>75</v>
      </c>
      <c r="B4608" s="1" t="s">
        <v>5773</v>
      </c>
      <c r="C4608" s="1">
        <v>1</v>
      </c>
      <c r="D4608" s="1" t="s">
        <v>7185</v>
      </c>
      <c r="E4608" s="1">
        <v>27</v>
      </c>
      <c r="F4608" s="1" t="s">
        <v>7721</v>
      </c>
      <c r="G4608" s="1" t="s">
        <v>5814</v>
      </c>
      <c r="H4608" s="1" t="s">
        <v>7507</v>
      </c>
      <c r="I4608" s="1" t="b">
        <v>0</v>
      </c>
      <c r="J4608" s="1">
        <v>0</v>
      </c>
      <c r="K4608" s="1">
        <v>3</v>
      </c>
      <c r="L4608" s="1">
        <v>1</v>
      </c>
      <c r="M4608" s="1">
        <v>2</v>
      </c>
      <c r="N4608" s="1">
        <v>7.6923076923076898</v>
      </c>
      <c r="O4608" s="1" t="s">
        <v>7508</v>
      </c>
    </row>
    <row r="4609" spans="1:15" x14ac:dyDescent="0.3">
      <c r="A4609" s="1" t="s">
        <v>75</v>
      </c>
      <c r="B4609" s="1" t="s">
        <v>5773</v>
      </c>
      <c r="C4609" s="1">
        <v>1</v>
      </c>
      <c r="D4609" s="1" t="s">
        <v>7185</v>
      </c>
      <c r="E4609" s="1">
        <v>27</v>
      </c>
      <c r="F4609" s="1" t="s">
        <v>7721</v>
      </c>
      <c r="G4609" s="1" t="s">
        <v>5840</v>
      </c>
      <c r="H4609" s="1" t="s">
        <v>7503</v>
      </c>
      <c r="I4609" s="1" t="b">
        <v>0</v>
      </c>
      <c r="J4609" s="1">
        <v>5</v>
      </c>
      <c r="K4609" s="1">
        <v>0</v>
      </c>
      <c r="L4609" s="1">
        <v>0</v>
      </c>
      <c r="M4609" s="1">
        <v>1</v>
      </c>
      <c r="N4609" s="1">
        <v>3.84615384615384</v>
      </c>
      <c r="O4609" s="1" t="s">
        <v>7515</v>
      </c>
    </row>
    <row r="4610" spans="1:15" x14ac:dyDescent="0.3">
      <c r="A4610" s="1" t="s">
        <v>75</v>
      </c>
      <c r="B4610" s="1" t="s">
        <v>5773</v>
      </c>
      <c r="C4610" s="1">
        <v>1</v>
      </c>
      <c r="D4610" s="1" t="s">
        <v>7185</v>
      </c>
      <c r="E4610" s="1">
        <v>27</v>
      </c>
      <c r="F4610" s="1" t="s">
        <v>7721</v>
      </c>
      <c r="G4610" s="1" t="s">
        <v>5908</v>
      </c>
      <c r="H4610" s="1" t="s">
        <v>7503</v>
      </c>
      <c r="I4610" s="1" t="b">
        <v>0</v>
      </c>
      <c r="J4610" s="1">
        <v>0</v>
      </c>
      <c r="K4610" s="1">
        <v>0</v>
      </c>
      <c r="L4610" s="1">
        <v>1</v>
      </c>
      <c r="M4610" s="1">
        <v>1</v>
      </c>
      <c r="N4610" s="1">
        <v>3.84615384615384</v>
      </c>
      <c r="O4610" s="1" t="s">
        <v>7722</v>
      </c>
    </row>
    <row r="4611" spans="1:15" x14ac:dyDescent="0.3">
      <c r="A4611" s="1" t="s">
        <v>75</v>
      </c>
      <c r="B4611" s="1" t="s">
        <v>5773</v>
      </c>
      <c r="C4611" s="1">
        <v>1</v>
      </c>
      <c r="D4611" s="1" t="s">
        <v>7185</v>
      </c>
      <c r="E4611" s="1">
        <v>27</v>
      </c>
      <c r="F4611" s="1" t="s">
        <v>7721</v>
      </c>
      <c r="G4611" s="1" t="s">
        <v>5819</v>
      </c>
      <c r="H4611" s="1" t="s">
        <v>7507</v>
      </c>
      <c r="I4611" s="1" t="b">
        <v>0</v>
      </c>
      <c r="J4611" s="1">
        <v>0</v>
      </c>
      <c r="K4611" s="1">
        <v>3</v>
      </c>
      <c r="L4611" s="1">
        <v>2</v>
      </c>
      <c r="M4611" s="1">
        <v>1</v>
      </c>
      <c r="N4611" s="1">
        <v>3.84615384615384</v>
      </c>
      <c r="O4611" s="1" t="s">
        <v>7723</v>
      </c>
    </row>
    <row r="4612" spans="1:15" x14ac:dyDescent="0.3">
      <c r="A4612" s="1" t="s">
        <v>75</v>
      </c>
      <c r="B4612" s="1" t="s">
        <v>5773</v>
      </c>
      <c r="C4612" s="1">
        <v>1</v>
      </c>
      <c r="D4612" s="1" t="s">
        <v>7185</v>
      </c>
      <c r="E4612" s="1">
        <v>27</v>
      </c>
      <c r="F4612" s="1" t="s">
        <v>7721</v>
      </c>
      <c r="G4612" s="1" t="s">
        <v>5806</v>
      </c>
      <c r="H4612" s="1" t="s">
        <v>7724</v>
      </c>
      <c r="I4612" s="1" t="b">
        <v>0</v>
      </c>
      <c r="J4612" s="1">
        <v>0</v>
      </c>
      <c r="K4612" s="1">
        <v>5</v>
      </c>
      <c r="L4612" s="1">
        <v>6</v>
      </c>
      <c r="M4612" s="1">
        <v>1</v>
      </c>
      <c r="N4612" s="1">
        <v>3.84615384615384</v>
      </c>
      <c r="O4612" s="1" t="s">
        <v>7725</v>
      </c>
    </row>
    <row r="4613" spans="1:15" x14ac:dyDescent="0.3">
      <c r="A4613" s="1" t="s">
        <v>75</v>
      </c>
      <c r="B4613" s="1" t="s">
        <v>5773</v>
      </c>
      <c r="C4613" s="1">
        <v>1</v>
      </c>
      <c r="D4613" s="1" t="s">
        <v>7185</v>
      </c>
      <c r="E4613" s="1">
        <v>27</v>
      </c>
      <c r="F4613" s="1" t="s">
        <v>7721</v>
      </c>
      <c r="G4613" s="1" t="s">
        <v>5834</v>
      </c>
      <c r="H4613" s="1" t="s">
        <v>7630</v>
      </c>
      <c r="I4613" s="1" t="b">
        <v>0</v>
      </c>
      <c r="J4613" s="1">
        <v>0</v>
      </c>
      <c r="K4613" s="1">
        <v>21</v>
      </c>
      <c r="L4613" s="1">
        <v>2</v>
      </c>
      <c r="M4613" s="1">
        <v>1</v>
      </c>
      <c r="N4613" s="1">
        <v>3.84615384615384</v>
      </c>
      <c r="O4613" s="1" t="s">
        <v>7726</v>
      </c>
    </row>
    <row r="4614" spans="1:15" x14ac:dyDescent="0.3">
      <c r="A4614" s="1" t="s">
        <v>75</v>
      </c>
      <c r="B4614" s="1" t="s">
        <v>5773</v>
      </c>
      <c r="C4614" s="1">
        <v>1</v>
      </c>
      <c r="D4614" s="1" t="s">
        <v>7185</v>
      </c>
      <c r="E4614" s="1">
        <v>27</v>
      </c>
      <c r="F4614" s="1" t="s">
        <v>7721</v>
      </c>
      <c r="G4614" s="1" t="s">
        <v>5834</v>
      </c>
      <c r="H4614" s="1" t="s">
        <v>7727</v>
      </c>
      <c r="I4614" s="1" t="b">
        <v>0</v>
      </c>
      <c r="J4614" s="1">
        <v>0</v>
      </c>
      <c r="K4614" s="1">
        <v>8</v>
      </c>
      <c r="L4614" s="1">
        <v>7</v>
      </c>
      <c r="M4614" s="1">
        <v>1</v>
      </c>
      <c r="N4614" s="1">
        <v>3.84615384615384</v>
      </c>
      <c r="O4614" s="1" t="s">
        <v>7728</v>
      </c>
    </row>
    <row r="4615" spans="1:15" x14ac:dyDescent="0.3">
      <c r="A4615" s="1" t="s">
        <v>75</v>
      </c>
      <c r="B4615" s="1" t="s">
        <v>5773</v>
      </c>
      <c r="C4615" s="1">
        <v>1</v>
      </c>
      <c r="D4615" s="1" t="s">
        <v>7185</v>
      </c>
      <c r="E4615" s="1">
        <v>27</v>
      </c>
      <c r="F4615" s="1" t="s">
        <v>7721</v>
      </c>
      <c r="G4615" s="1" t="s">
        <v>5895</v>
      </c>
      <c r="H4615" s="1" t="s">
        <v>7729</v>
      </c>
      <c r="I4615" s="1" t="b">
        <v>0</v>
      </c>
      <c r="J4615" s="1">
        <v>0</v>
      </c>
      <c r="K4615" s="1">
        <v>2</v>
      </c>
      <c r="L4615" s="1">
        <v>6</v>
      </c>
      <c r="M4615" s="1">
        <v>1</v>
      </c>
      <c r="N4615" s="1">
        <v>3.84615384615384</v>
      </c>
      <c r="O4615" s="1" t="s">
        <v>7730</v>
      </c>
    </row>
    <row r="4616" spans="1:15" x14ac:dyDescent="0.3">
      <c r="A4616" s="1" t="s">
        <v>75</v>
      </c>
      <c r="B4616" s="1" t="s">
        <v>5773</v>
      </c>
      <c r="C4616" s="1">
        <v>1</v>
      </c>
      <c r="D4616" s="1" t="s">
        <v>7185</v>
      </c>
      <c r="E4616" s="1">
        <v>28</v>
      </c>
      <c r="F4616" s="1" t="s">
        <v>7731</v>
      </c>
      <c r="G4616" s="1" t="s">
        <v>5814</v>
      </c>
      <c r="H4616" s="1" t="s">
        <v>7503</v>
      </c>
      <c r="I4616" s="1" t="b">
        <v>1</v>
      </c>
      <c r="J4616" s="1">
        <v>0</v>
      </c>
      <c r="K4616" s="1">
        <v>0</v>
      </c>
      <c r="L4616" s="1">
        <v>0</v>
      </c>
      <c r="M4616" s="1">
        <v>29</v>
      </c>
      <c r="N4616" s="1">
        <v>72.5</v>
      </c>
      <c r="O4616" s="1" t="s">
        <v>7504</v>
      </c>
    </row>
    <row r="4617" spans="1:15" x14ac:dyDescent="0.3">
      <c r="A4617" s="1" t="s">
        <v>75</v>
      </c>
      <c r="B4617" s="1" t="s">
        <v>5773</v>
      </c>
      <c r="C4617" s="1">
        <v>1</v>
      </c>
      <c r="D4617" s="1" t="s">
        <v>7185</v>
      </c>
      <c r="E4617" s="1">
        <v>28</v>
      </c>
      <c r="F4617" s="1" t="s">
        <v>7731</v>
      </c>
      <c r="G4617" s="1" t="s">
        <v>5834</v>
      </c>
      <c r="H4617" s="1" t="s">
        <v>7602</v>
      </c>
      <c r="I4617" s="1" t="b">
        <v>0</v>
      </c>
      <c r="J4617" s="1">
        <v>0</v>
      </c>
      <c r="K4617" s="1">
        <v>7</v>
      </c>
      <c r="L4617" s="1">
        <v>3</v>
      </c>
      <c r="M4617" s="1">
        <v>2</v>
      </c>
      <c r="N4617" s="1">
        <v>5</v>
      </c>
      <c r="O4617" s="1" t="s">
        <v>7732</v>
      </c>
    </row>
    <row r="4618" spans="1:15" x14ac:dyDescent="0.3">
      <c r="A4618" s="1" t="s">
        <v>75</v>
      </c>
      <c r="B4618" s="1" t="s">
        <v>5773</v>
      </c>
      <c r="C4618" s="1">
        <v>1</v>
      </c>
      <c r="D4618" s="1" t="s">
        <v>7185</v>
      </c>
      <c r="E4618" s="1">
        <v>28</v>
      </c>
      <c r="F4618" s="1" t="s">
        <v>7731</v>
      </c>
      <c r="G4618" s="1" t="s">
        <v>5814</v>
      </c>
      <c r="H4618" s="1" t="e">
        <f>-----CCCGCTCGCCGGCGGCCTGTCACACTCACACCATG</f>
        <v>#NAME?</v>
      </c>
      <c r="I4618" s="1" t="b">
        <v>0</v>
      </c>
      <c r="J4618" s="1">
        <v>0</v>
      </c>
      <c r="K4618" s="1">
        <v>14</v>
      </c>
      <c r="L4618" s="1">
        <v>3</v>
      </c>
      <c r="M4618" s="1">
        <v>2</v>
      </c>
      <c r="N4618" s="1">
        <v>5</v>
      </c>
      <c r="O4618" s="1" t="s">
        <v>7492</v>
      </c>
    </row>
    <row r="4619" spans="1:15" x14ac:dyDescent="0.3">
      <c r="A4619" s="1" t="s">
        <v>75</v>
      </c>
      <c r="B4619" s="1" t="s">
        <v>5773</v>
      </c>
      <c r="C4619" s="1">
        <v>1</v>
      </c>
      <c r="D4619" s="1" t="s">
        <v>7185</v>
      </c>
      <c r="E4619" s="1">
        <v>28</v>
      </c>
      <c r="F4619" s="1" t="s">
        <v>7731</v>
      </c>
      <c r="G4619" s="1" t="s">
        <v>5819</v>
      </c>
      <c r="H4619" s="1" t="s">
        <v>7733</v>
      </c>
      <c r="I4619" s="1" t="b">
        <v>0</v>
      </c>
      <c r="J4619" s="1">
        <v>0</v>
      </c>
      <c r="K4619" s="1">
        <v>3</v>
      </c>
      <c r="L4619" s="1">
        <v>6</v>
      </c>
      <c r="M4619" s="1">
        <v>1</v>
      </c>
      <c r="N4619" s="1">
        <v>2.5</v>
      </c>
      <c r="O4619" s="1" t="s">
        <v>7734</v>
      </c>
    </row>
    <row r="4620" spans="1:15" x14ac:dyDescent="0.3">
      <c r="A4620" s="1" t="s">
        <v>75</v>
      </c>
      <c r="B4620" s="1" t="s">
        <v>5773</v>
      </c>
      <c r="C4620" s="1">
        <v>1</v>
      </c>
      <c r="D4620" s="1" t="s">
        <v>7185</v>
      </c>
      <c r="E4620" s="1">
        <v>28</v>
      </c>
      <c r="F4620" s="1" t="s">
        <v>7731</v>
      </c>
      <c r="G4620" s="1" t="s">
        <v>5834</v>
      </c>
      <c r="H4620" s="1" t="e">
        <f>---------------GGCGGCCTGTCACACTCACACCATG</f>
        <v>#NAME?</v>
      </c>
      <c r="I4620" s="1" t="b">
        <v>0</v>
      </c>
      <c r="J4620" s="1">
        <v>0</v>
      </c>
      <c r="K4620" s="1">
        <v>16</v>
      </c>
      <c r="L4620" s="1">
        <v>6</v>
      </c>
      <c r="M4620" s="1">
        <v>1</v>
      </c>
      <c r="N4620" s="1">
        <v>2.5</v>
      </c>
      <c r="O4620" s="1" t="s">
        <v>7735</v>
      </c>
    </row>
    <row r="4621" spans="1:15" x14ac:dyDescent="0.3">
      <c r="A4621" s="1" t="s">
        <v>75</v>
      </c>
      <c r="B4621" s="1" t="s">
        <v>5773</v>
      </c>
      <c r="C4621" s="1">
        <v>1</v>
      </c>
      <c r="D4621" s="1" t="s">
        <v>7185</v>
      </c>
      <c r="E4621" s="1">
        <v>28</v>
      </c>
      <c r="F4621" s="1" t="s">
        <v>7731</v>
      </c>
      <c r="G4621" s="1" t="s">
        <v>5803</v>
      </c>
      <c r="H4621" s="1" t="s">
        <v>7497</v>
      </c>
      <c r="I4621" s="1" t="b">
        <v>0</v>
      </c>
      <c r="J4621" s="1">
        <v>0</v>
      </c>
      <c r="K4621" s="1">
        <v>1</v>
      </c>
      <c r="L4621" s="1">
        <v>0</v>
      </c>
      <c r="M4621" s="1">
        <v>1</v>
      </c>
      <c r="N4621" s="1">
        <v>2.5</v>
      </c>
      <c r="O4621" s="1" t="s">
        <v>7542</v>
      </c>
    </row>
    <row r="4622" spans="1:15" x14ac:dyDescent="0.3">
      <c r="A4622" s="1" t="s">
        <v>75</v>
      </c>
      <c r="B4622" s="1" t="s">
        <v>5773</v>
      </c>
      <c r="C4622" s="1">
        <v>1</v>
      </c>
      <c r="D4622" s="1" t="s">
        <v>7185</v>
      </c>
      <c r="E4622" s="1">
        <v>28</v>
      </c>
      <c r="F4622" s="1" t="s">
        <v>7731</v>
      </c>
      <c r="G4622" s="1" t="s">
        <v>5908</v>
      </c>
      <c r="H4622" s="1" t="s">
        <v>7503</v>
      </c>
      <c r="I4622" s="1" t="b">
        <v>0</v>
      </c>
      <c r="J4622" s="1">
        <v>0</v>
      </c>
      <c r="K4622" s="1">
        <v>0</v>
      </c>
      <c r="L4622" s="1">
        <v>1</v>
      </c>
      <c r="M4622" s="1">
        <v>1</v>
      </c>
      <c r="N4622" s="1">
        <v>2.5</v>
      </c>
      <c r="O4622" s="1" t="s">
        <v>7736</v>
      </c>
    </row>
    <row r="4623" spans="1:15" x14ac:dyDescent="0.3">
      <c r="A4623" s="1" t="s">
        <v>75</v>
      </c>
      <c r="B4623" s="1" t="s">
        <v>5773</v>
      </c>
      <c r="C4623" s="1">
        <v>1</v>
      </c>
      <c r="D4623" s="1" t="s">
        <v>7185</v>
      </c>
      <c r="E4623" s="1">
        <v>28</v>
      </c>
      <c r="F4623" s="1" t="s">
        <v>7731</v>
      </c>
      <c r="G4623" s="1" t="s">
        <v>5834</v>
      </c>
      <c r="H4623" s="1" t="e">
        <f>---CCCGCT--CGCCGGCGGCCTGTCACACTCACACCATG</f>
        <v>#NAME?</v>
      </c>
      <c r="I4623" s="1" t="b">
        <v>0</v>
      </c>
      <c r="J4623" s="1">
        <v>0</v>
      </c>
      <c r="K4623" s="1">
        <v>16</v>
      </c>
      <c r="L4623" s="1">
        <v>3</v>
      </c>
      <c r="M4623" s="1">
        <v>1</v>
      </c>
      <c r="N4623" s="1">
        <v>2.5</v>
      </c>
      <c r="O4623" s="1" t="s">
        <v>7737</v>
      </c>
    </row>
    <row r="4624" spans="1:15" x14ac:dyDescent="0.3">
      <c r="A4624" s="1" t="s">
        <v>75</v>
      </c>
      <c r="B4624" s="1" t="s">
        <v>5773</v>
      </c>
      <c r="C4624" s="1">
        <v>1</v>
      </c>
      <c r="D4624" s="1" t="s">
        <v>7185</v>
      </c>
      <c r="E4624" s="1">
        <v>28</v>
      </c>
      <c r="F4624" s="1" t="s">
        <v>7731</v>
      </c>
      <c r="G4624" s="1" t="s">
        <v>5834</v>
      </c>
      <c r="H4624" s="1" t="s">
        <v>7602</v>
      </c>
      <c r="I4624" s="1" t="b">
        <v>0</v>
      </c>
      <c r="J4624" s="1">
        <v>0</v>
      </c>
      <c r="K4624" s="1">
        <v>7</v>
      </c>
      <c r="L4624" s="1">
        <v>4</v>
      </c>
      <c r="M4624" s="1">
        <v>1</v>
      </c>
      <c r="N4624" s="1">
        <v>2.5</v>
      </c>
      <c r="O4624" s="1" t="s">
        <v>7603</v>
      </c>
    </row>
    <row r="4625" spans="1:15" x14ac:dyDescent="0.3">
      <c r="A4625" s="1" t="s">
        <v>75</v>
      </c>
      <c r="B4625" s="1" t="s">
        <v>5773</v>
      </c>
      <c r="C4625" s="1">
        <v>1</v>
      </c>
      <c r="D4625" s="1" t="s">
        <v>7185</v>
      </c>
      <c r="E4625" s="1">
        <v>28</v>
      </c>
      <c r="F4625" s="1" t="s">
        <v>7731</v>
      </c>
      <c r="G4625" s="1" t="s">
        <v>5834</v>
      </c>
      <c r="H4625" s="1" t="e">
        <f>----CCCGCTC-GCCGGCGGCCTGTCACACTCACACCATG</f>
        <v>#NAME?</v>
      </c>
      <c r="I4625" s="1" t="b">
        <v>0</v>
      </c>
      <c r="J4625" s="1">
        <v>0</v>
      </c>
      <c r="K4625" s="1">
        <v>15</v>
      </c>
      <c r="L4625" s="1">
        <v>3</v>
      </c>
      <c r="M4625" s="1">
        <v>1</v>
      </c>
      <c r="N4625" s="1">
        <v>2.5</v>
      </c>
      <c r="O4625" s="1" t="s">
        <v>7491</v>
      </c>
    </row>
    <row r="4626" spans="1:15" x14ac:dyDescent="0.3">
      <c r="A4626" s="1" t="s">
        <v>75</v>
      </c>
      <c r="B4626" s="1" t="s">
        <v>5773</v>
      </c>
      <c r="C4626" s="1">
        <v>1</v>
      </c>
      <c r="D4626" s="1" t="s">
        <v>7185</v>
      </c>
      <c r="E4626" s="1">
        <v>29</v>
      </c>
      <c r="F4626" s="1" t="s">
        <v>7738</v>
      </c>
      <c r="G4626" s="1" t="s">
        <v>5834</v>
      </c>
      <c r="H4626" s="1" t="s">
        <v>7530</v>
      </c>
      <c r="I4626" s="1" t="b">
        <v>0</v>
      </c>
      <c r="J4626" s="1">
        <v>0</v>
      </c>
      <c r="K4626" s="1">
        <v>6</v>
      </c>
      <c r="L4626" s="1">
        <v>8</v>
      </c>
      <c r="M4626" s="1">
        <v>13</v>
      </c>
      <c r="N4626" s="1">
        <v>32.5</v>
      </c>
      <c r="O4626" s="1" t="s">
        <v>7531</v>
      </c>
    </row>
    <row r="4627" spans="1:15" x14ac:dyDescent="0.3">
      <c r="A4627" s="1" t="s">
        <v>75</v>
      </c>
      <c r="B4627" s="1" t="s">
        <v>5773</v>
      </c>
      <c r="C4627" s="1">
        <v>1</v>
      </c>
      <c r="D4627" s="1" t="s">
        <v>7185</v>
      </c>
      <c r="E4627" s="1">
        <v>29</v>
      </c>
      <c r="F4627" s="1" t="s">
        <v>7738</v>
      </c>
      <c r="G4627" s="1" t="s">
        <v>5840</v>
      </c>
      <c r="H4627" s="1" t="s">
        <v>7503</v>
      </c>
      <c r="I4627" s="1" t="b">
        <v>0</v>
      </c>
      <c r="J4627" s="1">
        <v>5</v>
      </c>
      <c r="K4627" s="1">
        <v>0</v>
      </c>
      <c r="L4627" s="1">
        <v>5</v>
      </c>
      <c r="M4627" s="1">
        <v>3</v>
      </c>
      <c r="N4627" s="1">
        <v>7.5</v>
      </c>
      <c r="O4627" s="1" t="s">
        <v>7739</v>
      </c>
    </row>
    <row r="4628" spans="1:15" x14ac:dyDescent="0.3">
      <c r="A4628" s="1" t="s">
        <v>75</v>
      </c>
      <c r="B4628" s="1" t="s">
        <v>5773</v>
      </c>
      <c r="C4628" s="1">
        <v>1</v>
      </c>
      <c r="D4628" s="1" t="s">
        <v>7185</v>
      </c>
      <c r="E4628" s="1">
        <v>29</v>
      </c>
      <c r="F4628" s="1" t="s">
        <v>7738</v>
      </c>
      <c r="G4628" s="1" t="s">
        <v>5834</v>
      </c>
      <c r="H4628" s="1" t="s">
        <v>7740</v>
      </c>
      <c r="I4628" s="1" t="b">
        <v>0</v>
      </c>
      <c r="J4628" s="1">
        <v>0</v>
      </c>
      <c r="K4628" s="1">
        <v>14</v>
      </c>
      <c r="L4628" s="1">
        <v>5</v>
      </c>
      <c r="M4628" s="1">
        <v>2</v>
      </c>
      <c r="N4628" s="1">
        <v>5</v>
      </c>
      <c r="O4628" s="1" t="s">
        <v>7741</v>
      </c>
    </row>
    <row r="4629" spans="1:15" x14ac:dyDescent="0.3">
      <c r="A4629" s="1" t="s">
        <v>75</v>
      </c>
      <c r="B4629" s="1" t="s">
        <v>5773</v>
      </c>
      <c r="C4629" s="1">
        <v>1</v>
      </c>
      <c r="D4629" s="1" t="s">
        <v>7185</v>
      </c>
      <c r="E4629" s="1">
        <v>29</v>
      </c>
      <c r="F4629" s="1" t="s">
        <v>7738</v>
      </c>
      <c r="G4629" s="1" t="s">
        <v>5908</v>
      </c>
      <c r="H4629" s="1" t="s">
        <v>7742</v>
      </c>
      <c r="I4629" s="1" t="b">
        <v>0</v>
      </c>
      <c r="J4629" s="1">
        <v>9</v>
      </c>
      <c r="K4629" s="1">
        <v>2</v>
      </c>
      <c r="L4629" s="1">
        <v>2</v>
      </c>
      <c r="M4629" s="1">
        <v>1</v>
      </c>
      <c r="N4629" s="1">
        <v>2.5</v>
      </c>
      <c r="O4629" s="1" t="e">
        <f>-----cgGtTgctgcggcggcctgtcacactcacaccatg</f>
        <v>#NAME?</v>
      </c>
    </row>
    <row r="4630" spans="1:15" x14ac:dyDescent="0.3">
      <c r="A4630" s="1" t="s">
        <v>75</v>
      </c>
      <c r="B4630" s="1" t="s">
        <v>5773</v>
      </c>
      <c r="C4630" s="1">
        <v>1</v>
      </c>
      <c r="D4630" s="1" t="s">
        <v>7185</v>
      </c>
      <c r="E4630" s="1">
        <v>29</v>
      </c>
      <c r="F4630" s="1" t="s">
        <v>7738</v>
      </c>
      <c r="G4630" s="1" t="s">
        <v>5834</v>
      </c>
      <c r="H4630" s="1" t="s">
        <v>7743</v>
      </c>
      <c r="I4630" s="1" t="b">
        <v>0</v>
      </c>
      <c r="J4630" s="1">
        <v>0</v>
      </c>
      <c r="K4630" s="1">
        <v>17</v>
      </c>
      <c r="L4630" s="1">
        <v>11</v>
      </c>
      <c r="M4630" s="1">
        <v>1</v>
      </c>
      <c r="N4630" s="1">
        <v>2.5</v>
      </c>
      <c r="O4630" s="1" t="s">
        <v>7744</v>
      </c>
    </row>
    <row r="4631" spans="1:15" x14ac:dyDescent="0.3">
      <c r="A4631" s="1" t="s">
        <v>75</v>
      </c>
      <c r="B4631" s="1" t="s">
        <v>5773</v>
      </c>
      <c r="C4631" s="1">
        <v>1</v>
      </c>
      <c r="D4631" s="1" t="s">
        <v>7185</v>
      </c>
      <c r="E4631" s="1">
        <v>29</v>
      </c>
      <c r="F4631" s="1" t="s">
        <v>7738</v>
      </c>
      <c r="G4631" s="1" t="s">
        <v>5803</v>
      </c>
      <c r="H4631" s="1" t="s">
        <v>7639</v>
      </c>
      <c r="I4631" s="1" t="b">
        <v>0</v>
      </c>
      <c r="J4631" s="1">
        <v>0</v>
      </c>
      <c r="K4631" s="1">
        <v>1</v>
      </c>
      <c r="L4631" s="1">
        <v>7</v>
      </c>
      <c r="M4631" s="1">
        <v>1</v>
      </c>
      <c r="N4631" s="1">
        <v>2.5</v>
      </c>
      <c r="O4631" s="1" t="s">
        <v>7720</v>
      </c>
    </row>
    <row r="4632" spans="1:15" x14ac:dyDescent="0.3">
      <c r="A4632" s="1" t="s">
        <v>75</v>
      </c>
      <c r="B4632" s="1" t="s">
        <v>5773</v>
      </c>
      <c r="C4632" s="1">
        <v>1</v>
      </c>
      <c r="D4632" s="1" t="s">
        <v>7185</v>
      </c>
      <c r="E4632" s="1">
        <v>29</v>
      </c>
      <c r="F4632" s="1" t="s">
        <v>7738</v>
      </c>
      <c r="G4632" s="1" t="s">
        <v>5814</v>
      </c>
      <c r="H4632" s="1" t="e">
        <f>-----------CGCCGGCGGCCTGTCACACTCACACCATG</f>
        <v>#NAME?</v>
      </c>
      <c r="I4632" s="1" t="b">
        <v>0</v>
      </c>
      <c r="J4632" s="1">
        <v>3</v>
      </c>
      <c r="K4632" s="1">
        <v>23</v>
      </c>
      <c r="L4632" s="1">
        <v>3</v>
      </c>
      <c r="M4632" s="1">
        <v>1</v>
      </c>
      <c r="N4632" s="1">
        <v>2.5</v>
      </c>
      <c r="O4632" s="1" t="s">
        <v>7745</v>
      </c>
    </row>
    <row r="4633" spans="1:15" x14ac:dyDescent="0.3">
      <c r="A4633" s="1" t="s">
        <v>75</v>
      </c>
      <c r="B4633" s="1" t="s">
        <v>5773</v>
      </c>
      <c r="C4633" s="1">
        <v>1</v>
      </c>
      <c r="D4633" s="1" t="s">
        <v>7185</v>
      </c>
      <c r="E4633" s="1">
        <v>29</v>
      </c>
      <c r="F4633" s="1" t="s">
        <v>7738</v>
      </c>
      <c r="G4633" s="1" t="s">
        <v>5834</v>
      </c>
      <c r="H4633" s="1" t="s">
        <v>7526</v>
      </c>
      <c r="I4633" s="1" t="b">
        <v>0</v>
      </c>
      <c r="J4633" s="1">
        <v>0</v>
      </c>
      <c r="K4633" s="1">
        <v>13</v>
      </c>
      <c r="L4633" s="1">
        <v>8</v>
      </c>
      <c r="M4633" s="1">
        <v>1</v>
      </c>
      <c r="N4633" s="1">
        <v>2.5</v>
      </c>
      <c r="O4633" s="1" t="s">
        <v>7527</v>
      </c>
    </row>
    <row r="4634" spans="1:15" x14ac:dyDescent="0.3">
      <c r="A4634" s="1" t="s">
        <v>75</v>
      </c>
      <c r="B4634" s="1" t="s">
        <v>5773</v>
      </c>
      <c r="C4634" s="1">
        <v>1</v>
      </c>
      <c r="D4634" s="1" t="s">
        <v>7185</v>
      </c>
      <c r="E4634" s="1">
        <v>29</v>
      </c>
      <c r="F4634" s="1" t="s">
        <v>7738</v>
      </c>
      <c r="G4634" s="1" t="s">
        <v>5834</v>
      </c>
      <c r="H4634" s="1" t="s">
        <v>7746</v>
      </c>
      <c r="I4634" s="1" t="b">
        <v>0</v>
      </c>
      <c r="J4634" s="1">
        <v>0</v>
      </c>
      <c r="K4634" s="1">
        <v>6</v>
      </c>
      <c r="L4634" s="1">
        <v>8</v>
      </c>
      <c r="M4634" s="1">
        <v>1</v>
      </c>
      <c r="N4634" s="1">
        <v>2.5</v>
      </c>
      <c r="O4634" s="1" t="s">
        <v>7747</v>
      </c>
    </row>
    <row r="4635" spans="1:15" x14ac:dyDescent="0.3">
      <c r="A4635" s="1" t="s">
        <v>75</v>
      </c>
      <c r="B4635" s="1" t="s">
        <v>5773</v>
      </c>
      <c r="C4635" s="1">
        <v>1</v>
      </c>
      <c r="D4635" s="1" t="s">
        <v>7185</v>
      </c>
      <c r="E4635" s="1">
        <v>29</v>
      </c>
      <c r="F4635" s="1" t="s">
        <v>7738</v>
      </c>
      <c r="G4635" s="1" t="s">
        <v>5834</v>
      </c>
      <c r="H4635" s="1" t="e">
        <f>-----CGCTCGC--CGGCGGCCTGTCACACTCACACCATG</f>
        <v>#NAME?</v>
      </c>
      <c r="I4635" s="1" t="b">
        <v>0</v>
      </c>
      <c r="J4635" s="1">
        <v>0</v>
      </c>
      <c r="K4635" s="1">
        <v>9</v>
      </c>
      <c r="L4635" s="1">
        <v>5</v>
      </c>
      <c r="M4635" s="1">
        <v>1</v>
      </c>
      <c r="N4635" s="1">
        <v>2.5</v>
      </c>
      <c r="O4635" s="1" t="s">
        <v>7700</v>
      </c>
    </row>
    <row r="4636" spans="1:15" x14ac:dyDescent="0.3">
      <c r="A4636" s="1" t="s">
        <v>75</v>
      </c>
      <c r="B4636" s="1" t="s">
        <v>5773</v>
      </c>
      <c r="C4636" s="1">
        <v>1</v>
      </c>
      <c r="D4636" s="1" t="s">
        <v>7185</v>
      </c>
      <c r="E4636" s="1">
        <v>29</v>
      </c>
      <c r="F4636" s="1" t="s">
        <v>7738</v>
      </c>
      <c r="G4636" s="1" t="s">
        <v>5834</v>
      </c>
      <c r="H4636" s="1" t="e">
        <f>--------TCGC--CGGCGGCCTGTCACACTCACACCATG</f>
        <v>#NAME?</v>
      </c>
      <c r="I4636" s="1" t="b">
        <v>0</v>
      </c>
      <c r="J4636" s="1">
        <v>0</v>
      </c>
      <c r="K4636" s="1">
        <v>11</v>
      </c>
      <c r="L4636" s="1">
        <v>6</v>
      </c>
      <c r="M4636" s="1">
        <v>1</v>
      </c>
      <c r="N4636" s="1">
        <v>2.5</v>
      </c>
      <c r="O4636" s="1" t="s">
        <v>7748</v>
      </c>
    </row>
    <row r="4637" spans="1:15" x14ac:dyDescent="0.3">
      <c r="A4637" s="1" t="s">
        <v>75</v>
      </c>
      <c r="B4637" s="1" t="s">
        <v>5773</v>
      </c>
      <c r="C4637" s="1">
        <v>1</v>
      </c>
      <c r="D4637" s="1" t="s">
        <v>7185</v>
      </c>
      <c r="E4637" s="1">
        <v>29</v>
      </c>
      <c r="F4637" s="1" t="s">
        <v>7738</v>
      </c>
      <c r="G4637" s="1" t="s">
        <v>5834</v>
      </c>
      <c r="H4637" s="1" t="e">
        <f>---------------GGCGGCCTGTCACACTCACACCATG</f>
        <v>#NAME?</v>
      </c>
      <c r="I4637" s="1" t="b">
        <v>0</v>
      </c>
      <c r="J4637" s="1">
        <v>0</v>
      </c>
      <c r="K4637" s="1">
        <v>20</v>
      </c>
      <c r="L4637" s="1">
        <v>7</v>
      </c>
      <c r="M4637" s="1">
        <v>1</v>
      </c>
      <c r="N4637" s="1">
        <v>2.5</v>
      </c>
      <c r="O4637" s="1" t="s">
        <v>7706</v>
      </c>
    </row>
    <row r="4638" spans="1:15" x14ac:dyDescent="0.3">
      <c r="A4638" s="1" t="s">
        <v>75</v>
      </c>
      <c r="B4638" s="1" t="s">
        <v>5773</v>
      </c>
      <c r="C4638" s="1">
        <v>1</v>
      </c>
      <c r="D4638" s="1" t="s">
        <v>7185</v>
      </c>
      <c r="E4638" s="1">
        <v>29</v>
      </c>
      <c r="F4638" s="1" t="s">
        <v>7738</v>
      </c>
      <c r="G4638" s="1" t="s">
        <v>5834</v>
      </c>
      <c r="H4638" s="1" t="s">
        <v>7587</v>
      </c>
      <c r="I4638" s="1" t="b">
        <v>0</v>
      </c>
      <c r="J4638" s="1">
        <v>0</v>
      </c>
      <c r="K4638" s="1">
        <v>7</v>
      </c>
      <c r="L4638" s="1">
        <v>8</v>
      </c>
      <c r="M4638" s="1">
        <v>1</v>
      </c>
      <c r="N4638" s="1">
        <v>2.5</v>
      </c>
      <c r="O4638" s="1" t="s">
        <v>7749</v>
      </c>
    </row>
    <row r="4639" spans="1:15" x14ac:dyDescent="0.3">
      <c r="A4639" s="1" t="s">
        <v>75</v>
      </c>
      <c r="B4639" s="1" t="s">
        <v>5773</v>
      </c>
      <c r="C4639" s="1">
        <v>1</v>
      </c>
      <c r="D4639" s="1" t="s">
        <v>7185</v>
      </c>
      <c r="E4639" s="1">
        <v>29</v>
      </c>
      <c r="F4639" s="1" t="s">
        <v>7738</v>
      </c>
      <c r="G4639" s="1" t="s">
        <v>5908</v>
      </c>
      <c r="H4639" s="1" t="s">
        <v>7519</v>
      </c>
      <c r="I4639" s="1" t="b">
        <v>0</v>
      </c>
      <c r="J4639" s="1">
        <v>4</v>
      </c>
      <c r="K4639" s="1">
        <v>26</v>
      </c>
      <c r="L4639" s="1">
        <v>7</v>
      </c>
      <c r="M4639" s="1">
        <v>1</v>
      </c>
      <c r="N4639" s="1">
        <v>2.5</v>
      </c>
      <c r="O4639" s="1" t="e">
        <f>--tCaAccgctACcGCgAggccgagggcgagaaggccgac</f>
        <v>#NAME?</v>
      </c>
    </row>
    <row r="4640" spans="1:15" x14ac:dyDescent="0.3">
      <c r="A4640" s="1" t="s">
        <v>75</v>
      </c>
      <c r="B4640" s="1" t="s">
        <v>5773</v>
      </c>
      <c r="C4640" s="1">
        <v>1</v>
      </c>
      <c r="D4640" s="1" t="s">
        <v>7185</v>
      </c>
      <c r="E4640" s="1">
        <v>29</v>
      </c>
      <c r="F4640" s="1" t="s">
        <v>7738</v>
      </c>
      <c r="G4640" s="1" t="s">
        <v>5834</v>
      </c>
      <c r="H4640" s="1" t="s">
        <v>7503</v>
      </c>
      <c r="I4640" s="1" t="b">
        <v>0</v>
      </c>
      <c r="J4640" s="1">
        <v>7</v>
      </c>
      <c r="K4640" s="1">
        <v>0</v>
      </c>
      <c r="L4640" s="1">
        <v>3</v>
      </c>
      <c r="M4640" s="1">
        <v>1</v>
      </c>
      <c r="N4640" s="1">
        <v>2.5</v>
      </c>
      <c r="O4640" s="1" t="s">
        <v>7750</v>
      </c>
    </row>
    <row r="4641" spans="1:15" x14ac:dyDescent="0.3">
      <c r="A4641" s="1" t="s">
        <v>75</v>
      </c>
      <c r="B4641" s="1" t="s">
        <v>5773</v>
      </c>
      <c r="C4641" s="1">
        <v>1</v>
      </c>
      <c r="D4641" s="1" t="s">
        <v>7185</v>
      </c>
      <c r="E4641" s="1">
        <v>29</v>
      </c>
      <c r="F4641" s="1" t="s">
        <v>7738</v>
      </c>
      <c r="G4641" s="1" t="s">
        <v>5801</v>
      </c>
      <c r="H4641" s="1" t="s">
        <v>7503</v>
      </c>
      <c r="I4641" s="1" t="b">
        <v>0</v>
      </c>
      <c r="J4641" s="1">
        <v>1</v>
      </c>
      <c r="K4641" s="1">
        <v>0</v>
      </c>
      <c r="L4641" s="1">
        <v>4</v>
      </c>
      <c r="M4641" s="1">
        <v>1</v>
      </c>
      <c r="N4641" s="1">
        <v>2.5</v>
      </c>
      <c r="O4641" s="1" t="s">
        <v>7751</v>
      </c>
    </row>
    <row r="4642" spans="1:15" x14ac:dyDescent="0.3">
      <c r="A4642" s="1" t="s">
        <v>75</v>
      </c>
      <c r="B4642" s="1" t="s">
        <v>5773</v>
      </c>
      <c r="C4642" s="1">
        <v>1</v>
      </c>
      <c r="D4642" s="1" t="s">
        <v>7185</v>
      </c>
      <c r="E4642" s="1">
        <v>29</v>
      </c>
      <c r="F4642" s="1" t="s">
        <v>7738</v>
      </c>
      <c r="G4642" s="1" t="s">
        <v>5834</v>
      </c>
      <c r="H4642" s="1" t="s">
        <v>7752</v>
      </c>
      <c r="I4642" s="1" t="b">
        <v>0</v>
      </c>
      <c r="J4642" s="1">
        <v>1</v>
      </c>
      <c r="K4642" s="1">
        <v>14</v>
      </c>
      <c r="L4642" s="1">
        <v>6</v>
      </c>
      <c r="M4642" s="1">
        <v>1</v>
      </c>
      <c r="N4642" s="1">
        <v>2.5</v>
      </c>
      <c r="O4642" s="1" t="s">
        <v>7753</v>
      </c>
    </row>
    <row r="4643" spans="1:15" x14ac:dyDescent="0.3">
      <c r="A4643" s="1" t="s">
        <v>75</v>
      </c>
      <c r="B4643" s="1" t="s">
        <v>5773</v>
      </c>
      <c r="C4643" s="1">
        <v>1</v>
      </c>
      <c r="D4643" s="1" t="s">
        <v>7185</v>
      </c>
      <c r="E4643" s="1">
        <v>29</v>
      </c>
      <c r="F4643" s="1" t="s">
        <v>7738</v>
      </c>
      <c r="G4643" s="1" t="s">
        <v>5834</v>
      </c>
      <c r="H4643" s="1" t="s">
        <v>7754</v>
      </c>
      <c r="I4643" s="1" t="b">
        <v>0</v>
      </c>
      <c r="J4643" s="1">
        <v>0</v>
      </c>
      <c r="K4643" s="1">
        <v>13</v>
      </c>
      <c r="L4643" s="1">
        <v>12</v>
      </c>
      <c r="M4643" s="1">
        <v>1</v>
      </c>
      <c r="N4643" s="1">
        <v>2.5</v>
      </c>
      <c r="O4643" s="1" t="s">
        <v>7755</v>
      </c>
    </row>
    <row r="4644" spans="1:15" x14ac:dyDescent="0.3">
      <c r="A4644" s="1" t="s">
        <v>75</v>
      </c>
      <c r="B4644" s="1" t="s">
        <v>5773</v>
      </c>
      <c r="C4644" s="1">
        <v>1</v>
      </c>
      <c r="D4644" s="1" t="s">
        <v>7185</v>
      </c>
      <c r="E4644" s="1">
        <v>29</v>
      </c>
      <c r="F4644" s="1" t="s">
        <v>7738</v>
      </c>
      <c r="G4644" s="1" t="s">
        <v>5834</v>
      </c>
      <c r="H4644" s="1" t="e">
        <f>-----CGCTCGC--CGGCGGCCTGTCACACTCACACCATG</f>
        <v>#NAME?</v>
      </c>
      <c r="I4644" s="1" t="b">
        <v>0</v>
      </c>
      <c r="J4644" s="1">
        <v>0</v>
      </c>
      <c r="K4644" s="1">
        <v>22</v>
      </c>
      <c r="L4644" s="1">
        <v>5</v>
      </c>
      <c r="M4644" s="1">
        <v>1</v>
      </c>
      <c r="N4644" s="1">
        <v>2.5</v>
      </c>
      <c r="O4644" s="1" t="s">
        <v>7756</v>
      </c>
    </row>
    <row r="4645" spans="1:15" x14ac:dyDescent="0.3">
      <c r="A4645" s="1" t="s">
        <v>75</v>
      </c>
      <c r="B4645" s="1" t="s">
        <v>5773</v>
      </c>
      <c r="C4645" s="1">
        <v>1</v>
      </c>
      <c r="D4645" s="1" t="s">
        <v>7185</v>
      </c>
      <c r="E4645" s="1">
        <v>29</v>
      </c>
      <c r="F4645" s="1" t="s">
        <v>7738</v>
      </c>
      <c r="G4645" s="1" t="s">
        <v>5834</v>
      </c>
      <c r="H4645" s="1" t="s">
        <v>7757</v>
      </c>
      <c r="I4645" s="1" t="b">
        <v>0</v>
      </c>
      <c r="J4645" s="1">
        <v>0</v>
      </c>
      <c r="K4645" s="1">
        <v>7</v>
      </c>
      <c r="L4645" s="1">
        <v>13</v>
      </c>
      <c r="M4645" s="1">
        <v>1</v>
      </c>
      <c r="N4645" s="1">
        <v>2.5</v>
      </c>
      <c r="O4645" s="1" t="s">
        <v>7758</v>
      </c>
    </row>
    <row r="4646" spans="1:15" x14ac:dyDescent="0.3">
      <c r="A4646" s="1" t="s">
        <v>75</v>
      </c>
      <c r="B4646" s="1" t="s">
        <v>5773</v>
      </c>
      <c r="C4646" s="1">
        <v>1</v>
      </c>
      <c r="D4646" s="1" t="s">
        <v>7185</v>
      </c>
      <c r="E4646" s="1">
        <v>29</v>
      </c>
      <c r="F4646" s="1" t="s">
        <v>7738</v>
      </c>
      <c r="G4646" s="1" t="s">
        <v>5803</v>
      </c>
      <c r="H4646" s="1" t="s">
        <v>7497</v>
      </c>
      <c r="I4646" s="1" t="b">
        <v>0</v>
      </c>
      <c r="J4646" s="1">
        <v>0</v>
      </c>
      <c r="K4646" s="1">
        <v>1</v>
      </c>
      <c r="L4646" s="1">
        <v>0</v>
      </c>
      <c r="M4646" s="1">
        <v>1</v>
      </c>
      <c r="N4646" s="1">
        <v>2.5</v>
      </c>
      <c r="O4646" s="1" t="s">
        <v>7510</v>
      </c>
    </row>
    <row r="4647" spans="1:15" x14ac:dyDescent="0.3">
      <c r="A4647" s="1" t="s">
        <v>75</v>
      </c>
      <c r="B4647" s="1" t="s">
        <v>5773</v>
      </c>
      <c r="C4647" s="1">
        <v>1</v>
      </c>
      <c r="D4647" s="1" t="s">
        <v>7185</v>
      </c>
      <c r="E4647" s="1">
        <v>29</v>
      </c>
      <c r="F4647" s="1" t="s">
        <v>7738</v>
      </c>
      <c r="G4647" s="1" t="s">
        <v>5834</v>
      </c>
      <c r="H4647" s="1" t="e">
        <f>---------------GGCGGCCTGTCACACTCACACCATG</f>
        <v>#NAME?</v>
      </c>
      <c r="I4647" s="1" t="b">
        <v>0</v>
      </c>
      <c r="J4647" s="1">
        <v>0</v>
      </c>
      <c r="K4647" s="1">
        <v>21</v>
      </c>
      <c r="L4647" s="1">
        <v>4</v>
      </c>
      <c r="M4647" s="1">
        <v>1</v>
      </c>
      <c r="N4647" s="1">
        <v>2.5</v>
      </c>
      <c r="O4647" s="1" t="s">
        <v>7759</v>
      </c>
    </row>
    <row r="4648" spans="1:15" x14ac:dyDescent="0.3">
      <c r="A4648" s="1" t="s">
        <v>75</v>
      </c>
      <c r="B4648" s="1" t="s">
        <v>5773</v>
      </c>
      <c r="C4648" s="1">
        <v>1</v>
      </c>
      <c r="D4648" s="1" t="s">
        <v>7185</v>
      </c>
      <c r="E4648" s="1">
        <v>29</v>
      </c>
      <c r="F4648" s="1" t="s">
        <v>7738</v>
      </c>
      <c r="G4648" s="1" t="s">
        <v>5834</v>
      </c>
      <c r="H4648" s="1" t="s">
        <v>7538</v>
      </c>
      <c r="I4648" s="1" t="b">
        <v>0</v>
      </c>
      <c r="J4648" s="1">
        <v>0</v>
      </c>
      <c r="K4648" s="1">
        <v>18</v>
      </c>
      <c r="L4648" s="1">
        <v>3</v>
      </c>
      <c r="M4648" s="1">
        <v>1</v>
      </c>
      <c r="N4648" s="1">
        <v>2.5</v>
      </c>
      <c r="O4648" s="1" t="s">
        <v>7760</v>
      </c>
    </row>
    <row r="4649" spans="1:15" x14ac:dyDescent="0.3">
      <c r="A4649" s="1" t="s">
        <v>75</v>
      </c>
      <c r="B4649" s="1" t="s">
        <v>5773</v>
      </c>
      <c r="C4649" s="1">
        <v>1</v>
      </c>
      <c r="D4649" s="1" t="s">
        <v>7185</v>
      </c>
      <c r="E4649" s="1">
        <v>29</v>
      </c>
      <c r="F4649" s="1" t="s">
        <v>7738</v>
      </c>
      <c r="G4649" s="1" t="s">
        <v>5845</v>
      </c>
      <c r="H4649" s="1" t="s">
        <v>7538</v>
      </c>
      <c r="I4649" s="1" t="b">
        <v>0</v>
      </c>
      <c r="J4649" s="1">
        <v>0</v>
      </c>
      <c r="K4649" s="1">
        <v>4</v>
      </c>
      <c r="L4649" s="1">
        <v>3</v>
      </c>
      <c r="M4649" s="1">
        <v>1</v>
      </c>
      <c r="N4649" s="1">
        <v>2.5</v>
      </c>
      <c r="O4649" s="1" t="s">
        <v>7760</v>
      </c>
    </row>
    <row r="4650" spans="1:15" x14ac:dyDescent="0.3">
      <c r="A4650" s="1" t="s">
        <v>75</v>
      </c>
      <c r="B4650" s="1" t="s">
        <v>5773</v>
      </c>
      <c r="C4650" s="1">
        <v>1</v>
      </c>
      <c r="D4650" s="1" t="s">
        <v>7185</v>
      </c>
      <c r="E4650" s="1">
        <v>29</v>
      </c>
      <c r="F4650" s="1" t="s">
        <v>7738</v>
      </c>
      <c r="G4650" s="1" t="s">
        <v>5834</v>
      </c>
      <c r="H4650" s="1" t="s">
        <v>7519</v>
      </c>
      <c r="I4650" s="1" t="b">
        <v>0</v>
      </c>
      <c r="J4650" s="1">
        <v>0</v>
      </c>
      <c r="K4650" s="1">
        <v>21</v>
      </c>
      <c r="L4650" s="1">
        <v>12</v>
      </c>
      <c r="M4650" s="1">
        <v>1</v>
      </c>
      <c r="N4650" s="1">
        <v>2.5</v>
      </c>
      <c r="O4650" s="1" t="s">
        <v>7761</v>
      </c>
    </row>
    <row r="4651" spans="1:15" x14ac:dyDescent="0.3">
      <c r="A4651" s="1" t="s">
        <v>75</v>
      </c>
      <c r="B4651" s="1" t="s">
        <v>5773</v>
      </c>
      <c r="C4651" s="1">
        <v>-1</v>
      </c>
      <c r="D4651" s="1" t="s">
        <v>7185</v>
      </c>
      <c r="E4651" s="1">
        <v>-1</v>
      </c>
      <c r="F4651" s="1" t="s">
        <v>7762</v>
      </c>
      <c r="G4651" s="1" t="s">
        <v>5814</v>
      </c>
      <c r="H4651" s="1" t="s">
        <v>7503</v>
      </c>
      <c r="I4651" s="1" t="b">
        <v>1</v>
      </c>
      <c r="J4651" s="1">
        <v>0</v>
      </c>
      <c r="K4651" s="1">
        <v>0</v>
      </c>
      <c r="L4651" s="1">
        <v>0</v>
      </c>
      <c r="M4651" s="1">
        <v>11</v>
      </c>
      <c r="N4651" s="1">
        <v>52.380952380952301</v>
      </c>
      <c r="O4651" s="1" t="s">
        <v>7504</v>
      </c>
    </row>
    <row r="4652" spans="1:15" x14ac:dyDescent="0.3">
      <c r="A4652" s="1" t="s">
        <v>75</v>
      </c>
      <c r="B4652" s="1" t="s">
        <v>5773</v>
      </c>
      <c r="C4652" s="1">
        <v>-1</v>
      </c>
      <c r="D4652" s="1" t="s">
        <v>7185</v>
      </c>
      <c r="E4652" s="1">
        <v>-1</v>
      </c>
      <c r="F4652" s="1" t="s">
        <v>7762</v>
      </c>
      <c r="G4652" s="1" t="s">
        <v>5908</v>
      </c>
      <c r="H4652" s="1" t="s">
        <v>7763</v>
      </c>
      <c r="I4652" s="1" t="b">
        <v>0</v>
      </c>
      <c r="J4652" s="1">
        <v>8</v>
      </c>
      <c r="K4652" s="1">
        <v>2</v>
      </c>
      <c r="L4652" s="1">
        <v>2</v>
      </c>
      <c r="M4652" s="1">
        <v>1</v>
      </c>
      <c r="N4652" s="1">
        <v>4.7619047619047601</v>
      </c>
      <c r="O4652" s="1" t="e">
        <f>----ccTctTgtgccggcggcctgtcacactcacaccatg</f>
        <v>#NAME?</v>
      </c>
    </row>
    <row r="4653" spans="1:15" x14ac:dyDescent="0.3">
      <c r="A4653" s="1" t="s">
        <v>75</v>
      </c>
      <c r="B4653" s="1" t="s">
        <v>5773</v>
      </c>
      <c r="C4653" s="1">
        <v>-1</v>
      </c>
      <c r="D4653" s="1" t="s">
        <v>7185</v>
      </c>
      <c r="E4653" s="1">
        <v>-1</v>
      </c>
      <c r="F4653" s="1" t="s">
        <v>7762</v>
      </c>
      <c r="G4653" s="1" t="s">
        <v>5834</v>
      </c>
      <c r="H4653" s="1" t="s">
        <v>7689</v>
      </c>
      <c r="I4653" s="1" t="b">
        <v>0</v>
      </c>
      <c r="J4653" s="1">
        <v>0</v>
      </c>
      <c r="K4653" s="1">
        <v>12</v>
      </c>
      <c r="L4653" s="1">
        <v>7</v>
      </c>
      <c r="M4653" s="1">
        <v>1</v>
      </c>
      <c r="N4653" s="1">
        <v>4.7619047619047601</v>
      </c>
      <c r="O4653" s="1" t="s">
        <v>7690</v>
      </c>
    </row>
    <row r="4654" spans="1:15" x14ac:dyDescent="0.3">
      <c r="A4654" s="1" t="s">
        <v>75</v>
      </c>
      <c r="B4654" s="1" t="s">
        <v>5773</v>
      </c>
      <c r="C4654" s="1">
        <v>-1</v>
      </c>
      <c r="D4654" s="1" t="s">
        <v>7185</v>
      </c>
      <c r="E4654" s="1">
        <v>-1</v>
      </c>
      <c r="F4654" s="1" t="s">
        <v>7762</v>
      </c>
      <c r="G4654" s="1" t="s">
        <v>5803</v>
      </c>
      <c r="H4654" s="1" t="s">
        <v>7497</v>
      </c>
      <c r="I4654" s="1" t="b">
        <v>0</v>
      </c>
      <c r="J4654" s="1">
        <v>0</v>
      </c>
      <c r="K4654" s="1">
        <v>1</v>
      </c>
      <c r="L4654" s="1">
        <v>0</v>
      </c>
      <c r="M4654" s="1">
        <v>1</v>
      </c>
      <c r="N4654" s="1">
        <v>4.7619047619047601</v>
      </c>
      <c r="O4654" s="1" t="s">
        <v>7542</v>
      </c>
    </row>
    <row r="4655" spans="1:15" x14ac:dyDescent="0.3">
      <c r="A4655" s="1" t="s">
        <v>75</v>
      </c>
      <c r="B4655" s="1" t="s">
        <v>5773</v>
      </c>
      <c r="C4655" s="1">
        <v>-1</v>
      </c>
      <c r="D4655" s="1" t="s">
        <v>7185</v>
      </c>
      <c r="E4655" s="1">
        <v>-1</v>
      </c>
      <c r="F4655" s="1" t="s">
        <v>7762</v>
      </c>
      <c r="G4655" s="1" t="s">
        <v>5834</v>
      </c>
      <c r="H4655" s="1" t="e">
        <f>---CCCGCTC--GCCGGCGGCCTGTCACACTCACACCATG</f>
        <v>#NAME?</v>
      </c>
      <c r="I4655" s="1" t="b">
        <v>0</v>
      </c>
      <c r="J4655" s="1">
        <v>0</v>
      </c>
      <c r="K4655" s="1">
        <v>16</v>
      </c>
      <c r="L4655" s="1">
        <v>3</v>
      </c>
      <c r="M4655" s="1">
        <v>1</v>
      </c>
      <c r="N4655" s="1">
        <v>4.7619047619047601</v>
      </c>
      <c r="O4655" s="1" t="s">
        <v>7501</v>
      </c>
    </row>
    <row r="4656" spans="1:15" x14ac:dyDescent="0.3">
      <c r="A4656" s="1" t="s">
        <v>75</v>
      </c>
      <c r="B4656" s="1" t="s">
        <v>5773</v>
      </c>
      <c r="C4656" s="1">
        <v>-1</v>
      </c>
      <c r="D4656" s="1" t="s">
        <v>7185</v>
      </c>
      <c r="E4656" s="1">
        <v>-1</v>
      </c>
      <c r="F4656" s="1" t="s">
        <v>7762</v>
      </c>
      <c r="G4656" s="1" t="s">
        <v>5819</v>
      </c>
      <c r="H4656" s="1" t="s">
        <v>7507</v>
      </c>
      <c r="I4656" s="1" t="b">
        <v>0</v>
      </c>
      <c r="J4656" s="1">
        <v>0</v>
      </c>
      <c r="K4656" s="1">
        <v>3</v>
      </c>
      <c r="L4656" s="1">
        <v>2</v>
      </c>
      <c r="M4656" s="1">
        <v>1</v>
      </c>
      <c r="N4656" s="1">
        <v>4.7619047619047601</v>
      </c>
      <c r="O4656" s="1" t="s">
        <v>7764</v>
      </c>
    </row>
    <row r="4657" spans="1:15" x14ac:dyDescent="0.3">
      <c r="A4657" s="1" t="s">
        <v>75</v>
      </c>
      <c r="B4657" s="1" t="s">
        <v>5773</v>
      </c>
      <c r="C4657" s="1">
        <v>-1</v>
      </c>
      <c r="D4657" s="1" t="s">
        <v>7185</v>
      </c>
      <c r="E4657" s="1">
        <v>-1</v>
      </c>
      <c r="F4657" s="1" t="s">
        <v>7762</v>
      </c>
      <c r="G4657" s="1" t="s">
        <v>5834</v>
      </c>
      <c r="H4657" s="1" t="e">
        <f>------------GCCGGCGGCCTGTCACACTCACACCATG</f>
        <v>#NAME?</v>
      </c>
      <c r="I4657" s="1" t="b">
        <v>0</v>
      </c>
      <c r="J4657" s="1">
        <v>0</v>
      </c>
      <c r="K4657" s="1">
        <v>22</v>
      </c>
      <c r="L4657" s="1">
        <v>4</v>
      </c>
      <c r="M4657" s="1">
        <v>1</v>
      </c>
      <c r="N4657" s="1">
        <v>4.7619047619047601</v>
      </c>
      <c r="O4657" s="1" t="s">
        <v>7765</v>
      </c>
    </row>
    <row r="4658" spans="1:15" x14ac:dyDescent="0.3">
      <c r="A4658" s="1" t="s">
        <v>75</v>
      </c>
      <c r="B4658" s="1" t="s">
        <v>5773</v>
      </c>
      <c r="C4658" s="1">
        <v>-1</v>
      </c>
      <c r="D4658" s="1" t="s">
        <v>7185</v>
      </c>
      <c r="E4658" s="1">
        <v>-1</v>
      </c>
      <c r="F4658" s="1" t="s">
        <v>7762</v>
      </c>
      <c r="G4658" s="1" t="s">
        <v>5834</v>
      </c>
      <c r="H4658" s="1" t="e">
        <f>---------------GGCGGCCTGTCACACTCACACCATG</f>
        <v>#NAME?</v>
      </c>
      <c r="I4658" s="1" t="b">
        <v>0</v>
      </c>
      <c r="J4658" s="1">
        <v>0</v>
      </c>
      <c r="K4658" s="1">
        <v>21</v>
      </c>
      <c r="L4658" s="1">
        <v>5</v>
      </c>
      <c r="M4658" s="1">
        <v>1</v>
      </c>
      <c r="N4658" s="1">
        <v>4.7619047619047601</v>
      </c>
      <c r="O4658" s="1" t="s">
        <v>7706</v>
      </c>
    </row>
    <row r="4659" spans="1:15" x14ac:dyDescent="0.3">
      <c r="A4659" s="1" t="s">
        <v>75</v>
      </c>
      <c r="B4659" s="1" t="s">
        <v>5773</v>
      </c>
      <c r="C4659" s="1">
        <v>-1</v>
      </c>
      <c r="D4659" s="1" t="s">
        <v>7185</v>
      </c>
      <c r="E4659" s="1">
        <v>-1</v>
      </c>
      <c r="F4659" s="1" t="s">
        <v>7762</v>
      </c>
      <c r="G4659" s="1" t="s">
        <v>5834</v>
      </c>
      <c r="H4659" s="1" t="s">
        <v>7530</v>
      </c>
      <c r="I4659" s="1" t="b">
        <v>0</v>
      </c>
      <c r="J4659" s="1">
        <v>0</v>
      </c>
      <c r="K4659" s="1">
        <v>6</v>
      </c>
      <c r="L4659" s="1">
        <v>8</v>
      </c>
      <c r="M4659" s="1">
        <v>1</v>
      </c>
      <c r="N4659" s="1">
        <v>4.7619047619047601</v>
      </c>
      <c r="O4659" s="1" t="s">
        <v>7531</v>
      </c>
    </row>
    <row r="4660" spans="1:15" x14ac:dyDescent="0.3">
      <c r="A4660" s="1" t="s">
        <v>75</v>
      </c>
      <c r="B4660" s="1" t="s">
        <v>5773</v>
      </c>
      <c r="C4660" s="1">
        <v>-1</v>
      </c>
      <c r="D4660" s="1" t="s">
        <v>7185</v>
      </c>
      <c r="E4660" s="1">
        <v>-1</v>
      </c>
      <c r="F4660" s="1" t="s">
        <v>7762</v>
      </c>
      <c r="G4660" s="1" t="s">
        <v>5803</v>
      </c>
      <c r="H4660" s="1" t="s">
        <v>7639</v>
      </c>
      <c r="I4660" s="1" t="b">
        <v>0</v>
      </c>
      <c r="J4660" s="1">
        <v>0</v>
      </c>
      <c r="K4660" s="1">
        <v>1</v>
      </c>
      <c r="L4660" s="1">
        <v>7</v>
      </c>
      <c r="M4660" s="1">
        <v>1</v>
      </c>
      <c r="N4660" s="1">
        <v>4.7619047619047601</v>
      </c>
      <c r="O4660" s="1" t="s">
        <v>7720</v>
      </c>
    </row>
    <row r="4661" spans="1:15" x14ac:dyDescent="0.3">
      <c r="A4661" s="1" t="s">
        <v>75</v>
      </c>
      <c r="B4661" s="1" t="s">
        <v>5773</v>
      </c>
      <c r="C4661" s="1">
        <v>-1</v>
      </c>
      <c r="D4661" s="1" t="s">
        <v>7185</v>
      </c>
      <c r="E4661" s="1">
        <v>-1</v>
      </c>
      <c r="F4661" s="1" t="s">
        <v>7762</v>
      </c>
      <c r="G4661" s="1" t="s">
        <v>5814</v>
      </c>
      <c r="H4661" s="1" t="e">
        <f>-----------CGCCGGCGGCCTGTCACACTCACACCATG</f>
        <v>#NAME?</v>
      </c>
      <c r="I4661" s="1" t="b">
        <v>0</v>
      </c>
      <c r="J4661" s="1">
        <v>0</v>
      </c>
      <c r="K4661" s="1">
        <v>16</v>
      </c>
      <c r="L4661" s="1">
        <v>1</v>
      </c>
      <c r="M4661" s="1">
        <v>1</v>
      </c>
      <c r="N4661" s="1">
        <v>4.7619047619047601</v>
      </c>
      <c r="O4661" s="1" t="s">
        <v>7494</v>
      </c>
    </row>
    <row r="4662" spans="1:15" x14ac:dyDescent="0.3">
      <c r="A4662" s="1" t="s">
        <v>75</v>
      </c>
      <c r="B4662" s="1" t="s">
        <v>5773</v>
      </c>
      <c r="C4662" s="1">
        <v>-1</v>
      </c>
      <c r="D4662" s="1" t="s">
        <v>7185</v>
      </c>
      <c r="E4662" s="1">
        <v>-1</v>
      </c>
      <c r="F4662" s="1" t="s">
        <v>7766</v>
      </c>
      <c r="G4662" s="1" t="s">
        <v>5814</v>
      </c>
      <c r="H4662" s="1" t="s">
        <v>7503</v>
      </c>
      <c r="I4662" s="1" t="b">
        <v>1</v>
      </c>
      <c r="J4662" s="1">
        <v>0</v>
      </c>
      <c r="K4662" s="1">
        <v>0</v>
      </c>
      <c r="L4662" s="1">
        <v>0</v>
      </c>
      <c r="M4662" s="1">
        <v>3</v>
      </c>
      <c r="N4662" s="1">
        <v>60</v>
      </c>
      <c r="O4662" s="1" t="s">
        <v>7504</v>
      </c>
    </row>
    <row r="4663" spans="1:15" x14ac:dyDescent="0.3">
      <c r="A4663" s="1" t="s">
        <v>75</v>
      </c>
      <c r="B4663" s="1" t="s">
        <v>5773</v>
      </c>
      <c r="C4663" s="1">
        <v>-1</v>
      </c>
      <c r="D4663" s="1" t="s">
        <v>7185</v>
      </c>
      <c r="E4663" s="1">
        <v>-1</v>
      </c>
      <c r="F4663" s="1" t="s">
        <v>7766</v>
      </c>
      <c r="G4663" s="1" t="s">
        <v>5908</v>
      </c>
      <c r="H4663" s="1" t="s">
        <v>7519</v>
      </c>
      <c r="I4663" s="1" t="b">
        <v>0</v>
      </c>
      <c r="J4663" s="1">
        <v>3</v>
      </c>
      <c r="K4663" s="1">
        <v>25</v>
      </c>
      <c r="L4663" s="1">
        <v>9</v>
      </c>
      <c r="M4663" s="1">
        <v>1</v>
      </c>
      <c r="N4663" s="1">
        <v>20</v>
      </c>
      <c r="O4663" s="1" t="e">
        <f>-attGccAAcAGTcTgTGggctcggagatgtgtataagag</f>
        <v>#NAME?</v>
      </c>
    </row>
    <row r="4664" spans="1:15" x14ac:dyDescent="0.3">
      <c r="A4664" s="1" t="s">
        <v>75</v>
      </c>
      <c r="B4664" s="1" t="s">
        <v>5773</v>
      </c>
      <c r="C4664" s="1">
        <v>-1</v>
      </c>
      <c r="D4664" s="1" t="s">
        <v>7185</v>
      </c>
      <c r="E4664" s="1">
        <v>-1</v>
      </c>
      <c r="F4664" s="1" t="s">
        <v>7766</v>
      </c>
      <c r="G4664" s="1" t="s">
        <v>5834</v>
      </c>
      <c r="H4664" s="1" t="e">
        <f>---TACCCGCTCGCCGGCGG-----------CCTGTCACA</f>
        <v>#NAME?</v>
      </c>
      <c r="I4664" s="1" t="b">
        <v>0</v>
      </c>
      <c r="J4664" s="1">
        <v>0</v>
      </c>
      <c r="K4664" s="1">
        <v>18</v>
      </c>
      <c r="L4664" s="1">
        <v>16</v>
      </c>
      <c r="M4664" s="1">
        <v>1</v>
      </c>
      <c r="N4664" s="1">
        <v>20</v>
      </c>
      <c r="O4664" s="1" t="s">
        <v>7767</v>
      </c>
    </row>
    <row r="4665" spans="1:15" x14ac:dyDescent="0.3">
      <c r="A4665" s="1" t="s">
        <v>5716</v>
      </c>
      <c r="B4665" s="1" t="s">
        <v>5773</v>
      </c>
      <c r="C4665" s="1">
        <v>2</v>
      </c>
      <c r="D4665" s="1" t="s">
        <v>7266</v>
      </c>
      <c r="E4665" s="1">
        <v>0</v>
      </c>
      <c r="F4665" s="1" t="s">
        <v>7768</v>
      </c>
      <c r="G4665" s="1" t="s">
        <v>5814</v>
      </c>
      <c r="H4665" s="1" t="s">
        <v>7503</v>
      </c>
      <c r="I4665" s="1" t="b">
        <v>1</v>
      </c>
      <c r="J4665" s="1">
        <v>0</v>
      </c>
      <c r="K4665" s="1">
        <v>0</v>
      </c>
      <c r="L4665" s="1">
        <v>0</v>
      </c>
      <c r="M4665" s="1">
        <v>88</v>
      </c>
      <c r="N4665" s="1">
        <v>80.733944954128404</v>
      </c>
      <c r="O4665" s="1" t="s">
        <v>7504</v>
      </c>
    </row>
    <row r="4666" spans="1:15" x14ac:dyDescent="0.3">
      <c r="A4666" s="1" t="s">
        <v>5716</v>
      </c>
      <c r="B4666" s="1" t="s">
        <v>5773</v>
      </c>
      <c r="C4666" s="1">
        <v>2</v>
      </c>
      <c r="D4666" s="1" t="s">
        <v>7266</v>
      </c>
      <c r="E4666" s="1">
        <v>0</v>
      </c>
      <c r="F4666" s="1" t="s">
        <v>7768</v>
      </c>
      <c r="G4666" s="1" t="s">
        <v>5814</v>
      </c>
      <c r="H4666" s="1" t="s">
        <v>7507</v>
      </c>
      <c r="I4666" s="1" t="b">
        <v>0</v>
      </c>
      <c r="J4666" s="1">
        <v>0</v>
      </c>
      <c r="K4666" s="1">
        <v>3</v>
      </c>
      <c r="L4666" s="1">
        <v>1</v>
      </c>
      <c r="M4666" s="1">
        <v>4</v>
      </c>
      <c r="N4666" s="1">
        <v>3.6697247706421998</v>
      </c>
      <c r="O4666" s="1" t="s">
        <v>7508</v>
      </c>
    </row>
    <row r="4667" spans="1:15" x14ac:dyDescent="0.3">
      <c r="A4667" s="1" t="s">
        <v>5716</v>
      </c>
      <c r="B4667" s="1" t="s">
        <v>5773</v>
      </c>
      <c r="C4667" s="1">
        <v>2</v>
      </c>
      <c r="D4667" s="1" t="s">
        <v>7266</v>
      </c>
      <c r="E4667" s="1">
        <v>0</v>
      </c>
      <c r="F4667" s="1" t="s">
        <v>7768</v>
      </c>
      <c r="G4667" s="1" t="s">
        <v>5908</v>
      </c>
      <c r="H4667" s="1" t="s">
        <v>7503</v>
      </c>
      <c r="I4667" s="1" t="b">
        <v>0</v>
      </c>
      <c r="J4667" s="1">
        <v>0</v>
      </c>
      <c r="K4667" s="1">
        <v>0</v>
      </c>
      <c r="L4667" s="1">
        <v>1</v>
      </c>
      <c r="M4667" s="1">
        <v>3</v>
      </c>
      <c r="N4667" s="1">
        <v>2.75229357798165</v>
      </c>
      <c r="O4667" s="1" t="s">
        <v>7513</v>
      </c>
    </row>
    <row r="4668" spans="1:15" x14ac:dyDescent="0.3">
      <c r="A4668" s="1" t="s">
        <v>5716</v>
      </c>
      <c r="B4668" s="1" t="s">
        <v>5773</v>
      </c>
      <c r="C4668" s="1">
        <v>2</v>
      </c>
      <c r="D4668" s="1" t="s">
        <v>7266</v>
      </c>
      <c r="E4668" s="1">
        <v>0</v>
      </c>
      <c r="F4668" s="1" t="s">
        <v>7768</v>
      </c>
      <c r="G4668" s="1" t="s">
        <v>5908</v>
      </c>
      <c r="H4668" s="1" t="s">
        <v>7503</v>
      </c>
      <c r="I4668" s="1" t="b">
        <v>0</v>
      </c>
      <c r="J4668" s="1">
        <v>0</v>
      </c>
      <c r="K4668" s="1">
        <v>0</v>
      </c>
      <c r="L4668" s="1">
        <v>1</v>
      </c>
      <c r="M4668" s="1">
        <v>2</v>
      </c>
      <c r="N4668" s="1">
        <v>1.8348623853210999</v>
      </c>
      <c r="O4668" s="1" t="s">
        <v>7769</v>
      </c>
    </row>
    <row r="4669" spans="1:15" x14ac:dyDescent="0.3">
      <c r="A4669" s="1" t="s">
        <v>5716</v>
      </c>
      <c r="B4669" s="1" t="s">
        <v>5773</v>
      </c>
      <c r="C4669" s="1">
        <v>2</v>
      </c>
      <c r="D4669" s="1" t="s">
        <v>7266</v>
      </c>
      <c r="E4669" s="1">
        <v>0</v>
      </c>
      <c r="F4669" s="1" t="s">
        <v>7768</v>
      </c>
      <c r="G4669" s="1" t="s">
        <v>5814</v>
      </c>
      <c r="H4669" s="1" t="e">
        <f>-----CCCGCTCGCCGGCGGCCTGTCACACTCACACCATG</f>
        <v>#NAME?</v>
      </c>
      <c r="I4669" s="1" t="b">
        <v>0</v>
      </c>
      <c r="J4669" s="1">
        <v>0</v>
      </c>
      <c r="K4669" s="1">
        <v>14</v>
      </c>
      <c r="L4669" s="1">
        <v>3</v>
      </c>
      <c r="M4669" s="1">
        <v>2</v>
      </c>
      <c r="N4669" s="1">
        <v>1.8348623853210999</v>
      </c>
      <c r="O4669" s="1" t="s">
        <v>7492</v>
      </c>
    </row>
    <row r="4670" spans="1:15" x14ac:dyDescent="0.3">
      <c r="A4670" s="1" t="s">
        <v>5716</v>
      </c>
      <c r="B4670" s="1" t="s">
        <v>5773</v>
      </c>
      <c r="C4670" s="1">
        <v>2</v>
      </c>
      <c r="D4670" s="1" t="s">
        <v>7266</v>
      </c>
      <c r="E4670" s="1">
        <v>1</v>
      </c>
      <c r="F4670" s="1" t="s">
        <v>7770</v>
      </c>
      <c r="G4670" s="1" t="s">
        <v>5814</v>
      </c>
      <c r="H4670" s="1" t="s">
        <v>7503</v>
      </c>
      <c r="I4670" s="1" t="b">
        <v>1</v>
      </c>
      <c r="J4670" s="1">
        <v>0</v>
      </c>
      <c r="K4670" s="1">
        <v>0</v>
      </c>
      <c r="L4670" s="1">
        <v>0</v>
      </c>
      <c r="M4670" s="1">
        <v>98</v>
      </c>
      <c r="N4670" s="1">
        <v>73.684210526315695</v>
      </c>
      <c r="O4670" s="1" t="s">
        <v>7504</v>
      </c>
    </row>
    <row r="4671" spans="1:15" x14ac:dyDescent="0.3">
      <c r="A4671" s="1" t="s">
        <v>5716</v>
      </c>
      <c r="B4671" s="1" t="s">
        <v>5773</v>
      </c>
      <c r="C4671" s="1">
        <v>2</v>
      </c>
      <c r="D4671" s="1" t="s">
        <v>7266</v>
      </c>
      <c r="E4671" s="1">
        <v>1</v>
      </c>
      <c r="F4671" s="1" t="s">
        <v>7770</v>
      </c>
      <c r="G4671" s="1" t="s">
        <v>5803</v>
      </c>
      <c r="H4671" s="1" t="s">
        <v>7497</v>
      </c>
      <c r="I4671" s="1" t="b">
        <v>0</v>
      </c>
      <c r="J4671" s="1">
        <v>0</v>
      </c>
      <c r="K4671" s="1">
        <v>1</v>
      </c>
      <c r="L4671" s="1">
        <v>0</v>
      </c>
      <c r="M4671" s="1">
        <v>8</v>
      </c>
      <c r="N4671" s="1">
        <v>6.0150375939849603</v>
      </c>
      <c r="O4671" s="1" t="s">
        <v>7542</v>
      </c>
    </row>
    <row r="4672" spans="1:15" x14ac:dyDescent="0.3">
      <c r="A4672" s="1" t="s">
        <v>5716</v>
      </c>
      <c r="B4672" s="1" t="s">
        <v>5773</v>
      </c>
      <c r="C4672" s="1">
        <v>2</v>
      </c>
      <c r="D4672" s="1" t="s">
        <v>7266</v>
      </c>
      <c r="E4672" s="1">
        <v>1</v>
      </c>
      <c r="F4672" s="1" t="s">
        <v>7770</v>
      </c>
      <c r="G4672" s="1" t="s">
        <v>5895</v>
      </c>
      <c r="H4672" s="1" t="s">
        <v>7566</v>
      </c>
      <c r="I4672" s="1" t="b">
        <v>0</v>
      </c>
      <c r="J4672" s="1">
        <v>0</v>
      </c>
      <c r="K4672" s="1">
        <v>2</v>
      </c>
      <c r="L4672" s="1">
        <v>5</v>
      </c>
      <c r="M4672" s="1">
        <v>5</v>
      </c>
      <c r="N4672" s="1">
        <v>3.7593984962406002</v>
      </c>
      <c r="O4672" s="1" t="s">
        <v>7771</v>
      </c>
    </row>
    <row r="4673" spans="1:15" x14ac:dyDescent="0.3">
      <c r="A4673" s="1" t="s">
        <v>5716</v>
      </c>
      <c r="B4673" s="1" t="s">
        <v>5773</v>
      </c>
      <c r="C4673" s="1">
        <v>2</v>
      </c>
      <c r="D4673" s="1" t="s">
        <v>7266</v>
      </c>
      <c r="E4673" s="1">
        <v>1</v>
      </c>
      <c r="F4673" s="1" t="s">
        <v>7770</v>
      </c>
      <c r="G4673" s="1" t="s">
        <v>5803</v>
      </c>
      <c r="H4673" s="1" t="s">
        <v>7497</v>
      </c>
      <c r="I4673" s="1" t="b">
        <v>0</v>
      </c>
      <c r="J4673" s="1">
        <v>0</v>
      </c>
      <c r="K4673" s="1">
        <v>1</v>
      </c>
      <c r="L4673" s="1">
        <v>0</v>
      </c>
      <c r="M4673" s="1">
        <v>2</v>
      </c>
      <c r="N4673" s="1">
        <v>1.5037593984962401</v>
      </c>
      <c r="O4673" s="1" t="s">
        <v>7510</v>
      </c>
    </row>
    <row r="4674" spans="1:15" x14ac:dyDescent="0.3">
      <c r="A4674" s="1" t="s">
        <v>5716</v>
      </c>
      <c r="B4674" s="1" t="s">
        <v>5773</v>
      </c>
      <c r="C4674" s="1">
        <v>2</v>
      </c>
      <c r="D4674" s="1" t="s">
        <v>7266</v>
      </c>
      <c r="E4674" s="1">
        <v>2</v>
      </c>
      <c r="F4674" s="1" t="s">
        <v>7772</v>
      </c>
      <c r="G4674" s="1" t="s">
        <v>5814</v>
      </c>
      <c r="H4674" s="1" t="s">
        <v>7503</v>
      </c>
      <c r="I4674" s="1" t="b">
        <v>1</v>
      </c>
      <c r="J4674" s="1">
        <v>0</v>
      </c>
      <c r="K4674" s="1">
        <v>0</v>
      </c>
      <c r="L4674" s="1">
        <v>0</v>
      </c>
      <c r="M4674" s="1">
        <v>66</v>
      </c>
      <c r="N4674" s="1">
        <v>77.647058823529406</v>
      </c>
      <c r="O4674" s="1" t="s">
        <v>7504</v>
      </c>
    </row>
    <row r="4675" spans="1:15" x14ac:dyDescent="0.3">
      <c r="A4675" s="1" t="s">
        <v>5716</v>
      </c>
      <c r="B4675" s="1" t="s">
        <v>5773</v>
      </c>
      <c r="C4675" s="1">
        <v>2</v>
      </c>
      <c r="D4675" s="1" t="s">
        <v>7266</v>
      </c>
      <c r="E4675" s="1">
        <v>2</v>
      </c>
      <c r="F4675" s="1" t="s">
        <v>7772</v>
      </c>
      <c r="G4675" s="1" t="s">
        <v>5814</v>
      </c>
      <c r="H4675" s="1" t="s">
        <v>7507</v>
      </c>
      <c r="I4675" s="1" t="b">
        <v>0</v>
      </c>
      <c r="J4675" s="1">
        <v>0</v>
      </c>
      <c r="K4675" s="1">
        <v>3</v>
      </c>
      <c r="L4675" s="1">
        <v>1</v>
      </c>
      <c r="M4675" s="1">
        <v>6</v>
      </c>
      <c r="N4675" s="1">
        <v>7.0588235294117601</v>
      </c>
      <c r="O4675" s="1" t="s">
        <v>7508</v>
      </c>
    </row>
    <row r="4676" spans="1:15" x14ac:dyDescent="0.3">
      <c r="A4676" s="1" t="s">
        <v>5716</v>
      </c>
      <c r="B4676" s="1" t="s">
        <v>5773</v>
      </c>
      <c r="C4676" s="1">
        <v>2</v>
      </c>
      <c r="D4676" s="1" t="s">
        <v>7266</v>
      </c>
      <c r="E4676" s="1">
        <v>2</v>
      </c>
      <c r="F4676" s="1" t="s">
        <v>7772</v>
      </c>
      <c r="G4676" s="1" t="s">
        <v>5908</v>
      </c>
      <c r="H4676" s="1" t="s">
        <v>7773</v>
      </c>
      <c r="I4676" s="1" t="b">
        <v>0</v>
      </c>
      <c r="J4676" s="1">
        <v>1</v>
      </c>
      <c r="K4676" s="1">
        <v>7</v>
      </c>
      <c r="L4676" s="1">
        <v>9</v>
      </c>
      <c r="M4676" s="1">
        <v>1</v>
      </c>
      <c r="N4676" s="1">
        <v>1.1764705882352899</v>
      </c>
      <c r="O4676" s="1" t="e">
        <f>-gcGTgTcggAgttcatcagcTtgtcacactcacaccatg</f>
        <v>#NAME?</v>
      </c>
    </row>
    <row r="4677" spans="1:15" x14ac:dyDescent="0.3">
      <c r="A4677" s="1" t="s">
        <v>5716</v>
      </c>
      <c r="B4677" s="1" t="s">
        <v>5773</v>
      </c>
      <c r="C4677" s="1">
        <v>2</v>
      </c>
      <c r="D4677" s="1" t="s">
        <v>7266</v>
      </c>
      <c r="E4677" s="1">
        <v>2</v>
      </c>
      <c r="F4677" s="1" t="s">
        <v>7772</v>
      </c>
      <c r="G4677" s="1" t="s">
        <v>5834</v>
      </c>
      <c r="H4677" s="1" t="e">
        <f>--------------CGGCGGCCTGTCA---------CACT</f>
        <v>#NAME?</v>
      </c>
      <c r="I4677" s="1" t="b">
        <v>0</v>
      </c>
      <c r="J4677" s="1">
        <v>5</v>
      </c>
      <c r="K4677" s="1">
        <v>27</v>
      </c>
      <c r="L4677" s="1">
        <v>9</v>
      </c>
      <c r="M4677" s="1">
        <v>1</v>
      </c>
      <c r="N4677" s="1">
        <v>1.1764705882352899</v>
      </c>
      <c r="O4677" s="1" t="s">
        <v>7774</v>
      </c>
    </row>
    <row r="4678" spans="1:15" x14ac:dyDescent="0.3">
      <c r="A4678" s="1" t="s">
        <v>5716</v>
      </c>
      <c r="B4678" s="1" t="s">
        <v>5773</v>
      </c>
      <c r="C4678" s="1">
        <v>2</v>
      </c>
      <c r="D4678" s="1" t="s">
        <v>7266</v>
      </c>
      <c r="E4678" s="1">
        <v>2</v>
      </c>
      <c r="F4678" s="1" t="s">
        <v>7772</v>
      </c>
      <c r="G4678" s="1" t="s">
        <v>5834</v>
      </c>
      <c r="H4678" s="1" t="e">
        <f>--TTACCCGCTCGCCGGCGGCCTGTCACACTCACACCATG</f>
        <v>#NAME?</v>
      </c>
      <c r="I4678" s="1" t="b">
        <v>0</v>
      </c>
      <c r="J4678" s="1">
        <v>0</v>
      </c>
      <c r="K4678" s="1">
        <v>21</v>
      </c>
      <c r="L4678" s="1">
        <v>3</v>
      </c>
      <c r="M4678" s="1">
        <v>1</v>
      </c>
      <c r="N4678" s="1">
        <v>1.1764705882352899</v>
      </c>
      <c r="O4678" s="1" t="s">
        <v>7775</v>
      </c>
    </row>
    <row r="4679" spans="1:15" x14ac:dyDescent="0.3">
      <c r="A4679" s="1" t="s">
        <v>5716</v>
      </c>
      <c r="B4679" s="1" t="s">
        <v>5773</v>
      </c>
      <c r="C4679" s="1">
        <v>2</v>
      </c>
      <c r="D4679" s="1" t="s">
        <v>7266</v>
      </c>
      <c r="E4679" s="1">
        <v>2</v>
      </c>
      <c r="F4679" s="1" t="s">
        <v>7772</v>
      </c>
      <c r="G4679" s="1" t="s">
        <v>5908</v>
      </c>
      <c r="H4679" s="1" t="s">
        <v>7503</v>
      </c>
      <c r="I4679" s="1" t="b">
        <v>0</v>
      </c>
      <c r="J4679" s="1">
        <v>0</v>
      </c>
      <c r="K4679" s="1">
        <v>0</v>
      </c>
      <c r="L4679" s="1">
        <v>1</v>
      </c>
      <c r="M4679" s="1">
        <v>1</v>
      </c>
      <c r="N4679" s="1">
        <v>1.1764705882352899</v>
      </c>
      <c r="O4679" s="1" t="s">
        <v>7776</v>
      </c>
    </row>
    <row r="4680" spans="1:15" x14ac:dyDescent="0.3">
      <c r="A4680" s="1" t="s">
        <v>5716</v>
      </c>
      <c r="B4680" s="1" t="s">
        <v>5773</v>
      </c>
      <c r="C4680" s="1">
        <v>2</v>
      </c>
      <c r="D4680" s="1" t="s">
        <v>7266</v>
      </c>
      <c r="E4680" s="1">
        <v>2</v>
      </c>
      <c r="F4680" s="1" t="s">
        <v>7772</v>
      </c>
      <c r="G4680" s="1" t="s">
        <v>5908</v>
      </c>
      <c r="H4680" s="1" t="s">
        <v>7503</v>
      </c>
      <c r="I4680" s="1" t="b">
        <v>0</v>
      </c>
      <c r="J4680" s="1">
        <v>0</v>
      </c>
      <c r="K4680" s="1">
        <v>0</v>
      </c>
      <c r="L4680" s="1">
        <v>1</v>
      </c>
      <c r="M4680" s="1">
        <v>1</v>
      </c>
      <c r="N4680" s="1">
        <v>1.1764705882352899</v>
      </c>
      <c r="O4680" s="1" t="s">
        <v>7513</v>
      </c>
    </row>
    <row r="4681" spans="1:15" x14ac:dyDescent="0.3">
      <c r="A4681" s="1" t="s">
        <v>5716</v>
      </c>
      <c r="B4681" s="1" t="s">
        <v>5773</v>
      </c>
      <c r="C4681" s="1">
        <v>2</v>
      </c>
      <c r="D4681" s="1" t="s">
        <v>7266</v>
      </c>
      <c r="E4681" s="1">
        <v>2</v>
      </c>
      <c r="F4681" s="1" t="s">
        <v>7772</v>
      </c>
      <c r="G4681" s="1" t="s">
        <v>5908</v>
      </c>
      <c r="H4681" s="1" t="s">
        <v>7503</v>
      </c>
      <c r="I4681" s="1" t="b">
        <v>0</v>
      </c>
      <c r="J4681" s="1">
        <v>0</v>
      </c>
      <c r="K4681" s="1">
        <v>0</v>
      </c>
      <c r="L4681" s="1">
        <v>1</v>
      </c>
      <c r="M4681" s="1">
        <v>1</v>
      </c>
      <c r="N4681" s="1">
        <v>1.1764705882352899</v>
      </c>
      <c r="O4681" s="1" t="s">
        <v>7777</v>
      </c>
    </row>
    <row r="4682" spans="1:15" x14ac:dyDescent="0.3">
      <c r="A4682" s="1" t="s">
        <v>5716</v>
      </c>
      <c r="B4682" s="1" t="s">
        <v>5773</v>
      </c>
      <c r="C4682" s="1">
        <v>2</v>
      </c>
      <c r="D4682" s="1" t="s">
        <v>7266</v>
      </c>
      <c r="E4682" s="1">
        <v>2</v>
      </c>
      <c r="F4682" s="1" t="s">
        <v>7772</v>
      </c>
      <c r="G4682" s="1" t="s">
        <v>5908</v>
      </c>
      <c r="H4682" s="1" t="s">
        <v>7503</v>
      </c>
      <c r="I4682" s="1" t="b">
        <v>0</v>
      </c>
      <c r="J4682" s="1">
        <v>0</v>
      </c>
      <c r="K4682" s="1">
        <v>0</v>
      </c>
      <c r="L4682" s="1">
        <v>1</v>
      </c>
      <c r="M4682" s="1">
        <v>1</v>
      </c>
      <c r="N4682" s="1">
        <v>1.1764705882352899</v>
      </c>
      <c r="O4682" s="1" t="s">
        <v>7778</v>
      </c>
    </row>
    <row r="4683" spans="1:15" x14ac:dyDescent="0.3">
      <c r="A4683" s="1" t="s">
        <v>5716</v>
      </c>
      <c r="B4683" s="1" t="s">
        <v>5773</v>
      </c>
      <c r="C4683" s="1">
        <v>2</v>
      </c>
      <c r="D4683" s="1" t="s">
        <v>7266</v>
      </c>
      <c r="E4683" s="1">
        <v>2</v>
      </c>
      <c r="F4683" s="1" t="s">
        <v>7772</v>
      </c>
      <c r="G4683" s="1" t="s">
        <v>5798</v>
      </c>
      <c r="H4683" s="1" t="s">
        <v>7503</v>
      </c>
      <c r="I4683" s="1" t="b">
        <v>0</v>
      </c>
      <c r="J4683" s="1">
        <v>0</v>
      </c>
      <c r="K4683" s="1">
        <v>0</v>
      </c>
      <c r="L4683" s="1">
        <v>3</v>
      </c>
      <c r="M4683" s="1">
        <v>1</v>
      </c>
      <c r="N4683" s="1">
        <v>1.1764705882352899</v>
      </c>
      <c r="O4683" s="1" t="s">
        <v>7779</v>
      </c>
    </row>
    <row r="4684" spans="1:15" x14ac:dyDescent="0.3">
      <c r="A4684" s="1" t="s">
        <v>5716</v>
      </c>
      <c r="B4684" s="1" t="s">
        <v>5773</v>
      </c>
      <c r="C4684" s="1">
        <v>2</v>
      </c>
      <c r="D4684" s="1" t="s">
        <v>7266</v>
      </c>
      <c r="E4684" s="1">
        <v>2</v>
      </c>
      <c r="F4684" s="1" t="s">
        <v>7772</v>
      </c>
      <c r="G4684" s="1" t="s">
        <v>5908</v>
      </c>
      <c r="H4684" s="1" t="s">
        <v>7503</v>
      </c>
      <c r="I4684" s="1" t="b">
        <v>0</v>
      </c>
      <c r="J4684" s="1">
        <v>0</v>
      </c>
      <c r="K4684" s="1">
        <v>0</v>
      </c>
      <c r="L4684" s="1">
        <v>1</v>
      </c>
      <c r="M4684" s="1">
        <v>1</v>
      </c>
      <c r="N4684" s="1">
        <v>1.1764705882352899</v>
      </c>
      <c r="O4684" s="1" t="s">
        <v>7780</v>
      </c>
    </row>
    <row r="4685" spans="1:15" x14ac:dyDescent="0.3">
      <c r="A4685" s="1" t="s">
        <v>5716</v>
      </c>
      <c r="B4685" s="1" t="s">
        <v>5773</v>
      </c>
      <c r="C4685" s="1">
        <v>2</v>
      </c>
      <c r="D4685" s="1" t="s">
        <v>7266</v>
      </c>
      <c r="E4685" s="1">
        <v>2</v>
      </c>
      <c r="F4685" s="1" t="s">
        <v>7772</v>
      </c>
      <c r="G4685" s="1" t="s">
        <v>5908</v>
      </c>
      <c r="H4685" s="1" t="s">
        <v>7503</v>
      </c>
      <c r="I4685" s="1" t="b">
        <v>0</v>
      </c>
      <c r="J4685" s="1">
        <v>0</v>
      </c>
      <c r="K4685" s="1">
        <v>0</v>
      </c>
      <c r="L4685" s="1">
        <v>1</v>
      </c>
      <c r="M4685" s="1">
        <v>1</v>
      </c>
      <c r="N4685" s="1">
        <v>1.1764705882352899</v>
      </c>
      <c r="O4685" s="1" t="s">
        <v>7781</v>
      </c>
    </row>
    <row r="4686" spans="1:15" x14ac:dyDescent="0.3">
      <c r="A4686" s="1" t="s">
        <v>5716</v>
      </c>
      <c r="B4686" s="1" t="s">
        <v>5773</v>
      </c>
      <c r="C4686" s="1">
        <v>2</v>
      </c>
      <c r="D4686" s="1" t="s">
        <v>7266</v>
      </c>
      <c r="E4686" s="1">
        <v>2</v>
      </c>
      <c r="F4686" s="1" t="s">
        <v>7772</v>
      </c>
      <c r="G4686" s="1" t="s">
        <v>5819</v>
      </c>
      <c r="H4686" s="1" t="s">
        <v>7507</v>
      </c>
      <c r="I4686" s="1" t="b">
        <v>0</v>
      </c>
      <c r="J4686" s="1">
        <v>0</v>
      </c>
      <c r="K4686" s="1">
        <v>3</v>
      </c>
      <c r="L4686" s="1">
        <v>2</v>
      </c>
      <c r="M4686" s="1">
        <v>1</v>
      </c>
      <c r="N4686" s="1">
        <v>1.1764705882352899</v>
      </c>
      <c r="O4686" s="1" t="s">
        <v>7620</v>
      </c>
    </row>
    <row r="4687" spans="1:15" x14ac:dyDescent="0.3">
      <c r="A4687" s="1" t="s">
        <v>5716</v>
      </c>
      <c r="B4687" s="1" t="s">
        <v>5773</v>
      </c>
      <c r="C4687" s="1">
        <v>2</v>
      </c>
      <c r="D4687" s="1" t="s">
        <v>7266</v>
      </c>
      <c r="E4687" s="1">
        <v>2</v>
      </c>
      <c r="F4687" s="1" t="s">
        <v>7772</v>
      </c>
      <c r="G4687" s="1" t="s">
        <v>5814</v>
      </c>
      <c r="H4687" s="1" t="e">
        <f>-------------CCGGCGGCCTGTCACACTCACACCATG</f>
        <v>#NAME?</v>
      </c>
      <c r="I4687" s="1" t="b">
        <v>0</v>
      </c>
      <c r="J4687" s="1">
        <v>0</v>
      </c>
      <c r="K4687" s="1">
        <v>26</v>
      </c>
      <c r="L4687" s="1">
        <v>4</v>
      </c>
      <c r="M4687" s="1">
        <v>1</v>
      </c>
      <c r="N4687" s="1">
        <v>1.1764705882352899</v>
      </c>
      <c r="O4687" s="1" t="s">
        <v>7782</v>
      </c>
    </row>
    <row r="4688" spans="1:15" x14ac:dyDescent="0.3">
      <c r="A4688" s="1" t="s">
        <v>5716</v>
      </c>
      <c r="B4688" s="1" t="s">
        <v>5773</v>
      </c>
      <c r="C4688" s="1">
        <v>2</v>
      </c>
      <c r="D4688" s="1" t="s">
        <v>7266</v>
      </c>
      <c r="E4688" s="1">
        <v>2</v>
      </c>
      <c r="F4688" s="1" t="s">
        <v>7772</v>
      </c>
      <c r="G4688" s="1" t="s">
        <v>5814</v>
      </c>
      <c r="H4688" s="1" t="e">
        <f>-----CCCGCTCGCCGGCGGCCTGTCACACTCACACCATG</f>
        <v>#NAME?</v>
      </c>
      <c r="I4688" s="1" t="b">
        <v>0</v>
      </c>
      <c r="J4688" s="1">
        <v>0</v>
      </c>
      <c r="K4688" s="1">
        <v>14</v>
      </c>
      <c r="L4688" s="1">
        <v>3</v>
      </c>
      <c r="M4688" s="1">
        <v>1</v>
      </c>
      <c r="N4688" s="1">
        <v>1.1764705882352899</v>
      </c>
      <c r="O4688" s="1" t="s">
        <v>7492</v>
      </c>
    </row>
    <row r="4689" spans="1:15" x14ac:dyDescent="0.3">
      <c r="A4689" s="1" t="s">
        <v>5716</v>
      </c>
      <c r="B4689" s="1" t="s">
        <v>5773</v>
      </c>
      <c r="C4689" s="1">
        <v>2</v>
      </c>
      <c r="D4689" s="1" t="s">
        <v>7266</v>
      </c>
      <c r="E4689" s="1">
        <v>3</v>
      </c>
      <c r="F4689" s="1" t="s">
        <v>7783</v>
      </c>
      <c r="G4689" s="1" t="s">
        <v>5834</v>
      </c>
      <c r="H4689" s="1" t="s">
        <v>7784</v>
      </c>
      <c r="I4689" s="1" t="b">
        <v>0</v>
      </c>
      <c r="J4689" s="1">
        <v>0</v>
      </c>
      <c r="K4689" s="1">
        <v>15</v>
      </c>
      <c r="L4689" s="1">
        <v>5</v>
      </c>
      <c r="M4689" s="1">
        <v>55</v>
      </c>
      <c r="N4689" s="1">
        <v>33.950617283950599</v>
      </c>
      <c r="O4689" s="1" t="s">
        <v>7785</v>
      </c>
    </row>
    <row r="4690" spans="1:15" x14ac:dyDescent="0.3">
      <c r="A4690" s="1" t="s">
        <v>5716</v>
      </c>
      <c r="B4690" s="1" t="s">
        <v>5773</v>
      </c>
      <c r="C4690" s="1">
        <v>2</v>
      </c>
      <c r="D4690" s="1" t="s">
        <v>7266</v>
      </c>
      <c r="E4690" s="1">
        <v>3</v>
      </c>
      <c r="F4690" s="1" t="s">
        <v>7783</v>
      </c>
      <c r="G4690" s="1" t="s">
        <v>5814</v>
      </c>
      <c r="H4690" s="1" t="s">
        <v>7503</v>
      </c>
      <c r="I4690" s="1" t="b">
        <v>1</v>
      </c>
      <c r="J4690" s="1">
        <v>0</v>
      </c>
      <c r="K4690" s="1">
        <v>0</v>
      </c>
      <c r="L4690" s="1">
        <v>0</v>
      </c>
      <c r="M4690" s="1">
        <v>12</v>
      </c>
      <c r="N4690" s="1">
        <v>7.4074074074074003</v>
      </c>
      <c r="O4690" s="1" t="s">
        <v>7504</v>
      </c>
    </row>
    <row r="4691" spans="1:15" x14ac:dyDescent="0.3">
      <c r="A4691" s="1" t="s">
        <v>5716</v>
      </c>
      <c r="B4691" s="1" t="s">
        <v>5773</v>
      </c>
      <c r="C4691" s="1">
        <v>2</v>
      </c>
      <c r="D4691" s="1" t="s">
        <v>7266</v>
      </c>
      <c r="E4691" s="1">
        <v>3</v>
      </c>
      <c r="F4691" s="1" t="s">
        <v>7783</v>
      </c>
      <c r="G4691" s="1" t="s">
        <v>5834</v>
      </c>
      <c r="H4691" s="1" t="s">
        <v>7784</v>
      </c>
      <c r="I4691" s="1" t="b">
        <v>0</v>
      </c>
      <c r="J4691" s="1">
        <v>0</v>
      </c>
      <c r="K4691" s="1">
        <v>24</v>
      </c>
      <c r="L4691" s="1">
        <v>5</v>
      </c>
      <c r="M4691" s="1">
        <v>11</v>
      </c>
      <c r="N4691" s="1">
        <v>6.7901234567901199</v>
      </c>
      <c r="O4691" s="1" t="s">
        <v>7785</v>
      </c>
    </row>
    <row r="4692" spans="1:15" x14ac:dyDescent="0.3">
      <c r="A4692" s="1" t="s">
        <v>5716</v>
      </c>
      <c r="B4692" s="1" t="s">
        <v>5773</v>
      </c>
      <c r="C4692" s="1">
        <v>2</v>
      </c>
      <c r="D4692" s="1" t="s">
        <v>7266</v>
      </c>
      <c r="E4692" s="1">
        <v>3</v>
      </c>
      <c r="F4692" s="1" t="s">
        <v>7783</v>
      </c>
      <c r="G4692" s="1" t="s">
        <v>5834</v>
      </c>
      <c r="H4692" s="1" t="e">
        <f>--CCCGCTCGCCG---GCGGCCTGTCACACTCACACCATG</f>
        <v>#NAME?</v>
      </c>
      <c r="I4692" s="1" t="b">
        <v>0</v>
      </c>
      <c r="J4692" s="1">
        <v>0</v>
      </c>
      <c r="K4692" s="1">
        <v>8</v>
      </c>
      <c r="L4692" s="1">
        <v>6</v>
      </c>
      <c r="M4692" s="1">
        <v>8</v>
      </c>
      <c r="N4692" s="1">
        <v>4.9382716049382704</v>
      </c>
      <c r="O4692" s="1" t="s">
        <v>7675</v>
      </c>
    </row>
    <row r="4693" spans="1:15" x14ac:dyDescent="0.3">
      <c r="A4693" s="1" t="s">
        <v>5716</v>
      </c>
      <c r="B4693" s="1" t="s">
        <v>5773</v>
      </c>
      <c r="C4693" s="1">
        <v>2</v>
      </c>
      <c r="D4693" s="1" t="s">
        <v>7266</v>
      </c>
      <c r="E4693" s="1">
        <v>3</v>
      </c>
      <c r="F4693" s="1" t="s">
        <v>7783</v>
      </c>
      <c r="G4693" s="1" t="s">
        <v>5834</v>
      </c>
      <c r="H4693" s="1" t="s">
        <v>7517</v>
      </c>
      <c r="I4693" s="1" t="b">
        <v>0</v>
      </c>
      <c r="J4693" s="1">
        <v>0</v>
      </c>
      <c r="K4693" s="1">
        <v>17</v>
      </c>
      <c r="L4693" s="1">
        <v>6</v>
      </c>
      <c r="M4693" s="1">
        <v>8</v>
      </c>
      <c r="N4693" s="1">
        <v>4.9382716049382704</v>
      </c>
      <c r="O4693" s="1" t="s">
        <v>7786</v>
      </c>
    </row>
    <row r="4694" spans="1:15" x14ac:dyDescent="0.3">
      <c r="A4694" s="1" t="s">
        <v>5716</v>
      </c>
      <c r="B4694" s="1" t="s">
        <v>5773</v>
      </c>
      <c r="C4694" s="1">
        <v>2</v>
      </c>
      <c r="D4694" s="1" t="s">
        <v>7266</v>
      </c>
      <c r="E4694" s="1">
        <v>3</v>
      </c>
      <c r="F4694" s="1" t="s">
        <v>7783</v>
      </c>
      <c r="G4694" s="1" t="s">
        <v>5834</v>
      </c>
      <c r="H4694" s="1" t="e">
        <f>--CCCGCTCGCCG---GCGGCCTGTCACACTCACACCATG</f>
        <v>#NAME?</v>
      </c>
      <c r="I4694" s="1" t="b">
        <v>0</v>
      </c>
      <c r="J4694" s="1">
        <v>0</v>
      </c>
      <c r="K4694" s="1">
        <v>17</v>
      </c>
      <c r="L4694" s="1">
        <v>6</v>
      </c>
      <c r="M4694" s="1">
        <v>7</v>
      </c>
      <c r="N4694" s="1">
        <v>4.3209876543209802</v>
      </c>
      <c r="O4694" s="1" t="s">
        <v>7675</v>
      </c>
    </row>
    <row r="4695" spans="1:15" x14ac:dyDescent="0.3">
      <c r="A4695" s="1" t="s">
        <v>5716</v>
      </c>
      <c r="B4695" s="1" t="s">
        <v>5773</v>
      </c>
      <c r="C4695" s="1">
        <v>2</v>
      </c>
      <c r="D4695" s="1" t="s">
        <v>7266</v>
      </c>
      <c r="E4695" s="1">
        <v>3</v>
      </c>
      <c r="F4695" s="1" t="s">
        <v>7783</v>
      </c>
      <c r="G4695" s="1" t="s">
        <v>5834</v>
      </c>
      <c r="H4695" s="1" t="e">
        <f>--------------CGGCGGCCTGTCACACTCACACCATG</f>
        <v>#NAME?</v>
      </c>
      <c r="I4695" s="1" t="b">
        <v>0</v>
      </c>
      <c r="J4695" s="1">
        <v>0</v>
      </c>
      <c r="K4695" s="1">
        <v>19</v>
      </c>
      <c r="L4695" s="1">
        <v>4</v>
      </c>
      <c r="M4695" s="1">
        <v>6</v>
      </c>
      <c r="N4695" s="1">
        <v>3.7037037037037002</v>
      </c>
      <c r="O4695" s="1" t="s">
        <v>7787</v>
      </c>
    </row>
    <row r="4696" spans="1:15" x14ac:dyDescent="0.3">
      <c r="A4696" s="1" t="s">
        <v>5716</v>
      </c>
      <c r="B4696" s="1" t="s">
        <v>5773</v>
      </c>
      <c r="C4696" s="1">
        <v>2</v>
      </c>
      <c r="D4696" s="1" t="s">
        <v>7266</v>
      </c>
      <c r="E4696" s="1">
        <v>3</v>
      </c>
      <c r="F4696" s="1" t="s">
        <v>7783</v>
      </c>
      <c r="G4696" s="1" t="s">
        <v>5816</v>
      </c>
      <c r="H4696" s="1" t="s">
        <v>7503</v>
      </c>
      <c r="I4696" s="1" t="b">
        <v>0</v>
      </c>
      <c r="J4696" s="1">
        <v>3</v>
      </c>
      <c r="K4696" s="1">
        <v>0</v>
      </c>
      <c r="L4696" s="1">
        <v>6</v>
      </c>
      <c r="M4696" s="1">
        <v>5</v>
      </c>
      <c r="N4696" s="1">
        <v>3.0864197530864099</v>
      </c>
      <c r="O4696" s="1" t="s">
        <v>7788</v>
      </c>
    </row>
    <row r="4697" spans="1:15" x14ac:dyDescent="0.3">
      <c r="A4697" s="1" t="s">
        <v>5716</v>
      </c>
      <c r="B4697" s="1" t="s">
        <v>5773</v>
      </c>
      <c r="C4697" s="1">
        <v>2</v>
      </c>
      <c r="D4697" s="1" t="s">
        <v>7266</v>
      </c>
      <c r="E4697" s="1">
        <v>3</v>
      </c>
      <c r="F4697" s="1" t="s">
        <v>7783</v>
      </c>
      <c r="G4697" s="1" t="s">
        <v>5834</v>
      </c>
      <c r="H4697" s="1" t="s">
        <v>7517</v>
      </c>
      <c r="I4697" s="1" t="b">
        <v>0</v>
      </c>
      <c r="J4697" s="1">
        <v>0</v>
      </c>
      <c r="K4697" s="1">
        <v>26</v>
      </c>
      <c r="L4697" s="1">
        <v>6</v>
      </c>
      <c r="M4697" s="1">
        <v>4</v>
      </c>
      <c r="N4697" s="1">
        <v>2.4691358024691299</v>
      </c>
      <c r="O4697" s="1" t="s">
        <v>7786</v>
      </c>
    </row>
    <row r="4698" spans="1:15" x14ac:dyDescent="0.3">
      <c r="A4698" s="1" t="s">
        <v>5716</v>
      </c>
      <c r="B4698" s="1" t="s">
        <v>5773</v>
      </c>
      <c r="C4698" s="1">
        <v>2</v>
      </c>
      <c r="D4698" s="1" t="s">
        <v>7266</v>
      </c>
      <c r="E4698" s="1">
        <v>3</v>
      </c>
      <c r="F4698" s="1" t="s">
        <v>7783</v>
      </c>
      <c r="G4698" s="1" t="s">
        <v>5834</v>
      </c>
      <c r="H4698" s="1" t="s">
        <v>7789</v>
      </c>
      <c r="I4698" s="1" t="b">
        <v>0</v>
      </c>
      <c r="J4698" s="1">
        <v>0</v>
      </c>
      <c r="K4698" s="1">
        <v>14</v>
      </c>
      <c r="L4698" s="1">
        <v>5</v>
      </c>
      <c r="M4698" s="1">
        <v>3</v>
      </c>
      <c r="N4698" s="1">
        <v>1.8518518518518501</v>
      </c>
      <c r="O4698" s="1" t="s">
        <v>7790</v>
      </c>
    </row>
    <row r="4699" spans="1:15" x14ac:dyDescent="0.3">
      <c r="A4699" s="1" t="s">
        <v>5716</v>
      </c>
      <c r="B4699" s="1" t="s">
        <v>5773</v>
      </c>
      <c r="C4699" s="1">
        <v>2</v>
      </c>
      <c r="D4699" s="1" t="s">
        <v>7266</v>
      </c>
      <c r="E4699" s="1">
        <v>3</v>
      </c>
      <c r="F4699" s="1" t="s">
        <v>7783</v>
      </c>
      <c r="G4699" s="1" t="s">
        <v>5834</v>
      </c>
      <c r="H4699" s="1" t="s">
        <v>7784</v>
      </c>
      <c r="I4699" s="1" t="b">
        <v>0</v>
      </c>
      <c r="J4699" s="1">
        <v>5</v>
      </c>
      <c r="K4699" s="1">
        <v>10</v>
      </c>
      <c r="L4699" s="1">
        <v>2</v>
      </c>
      <c r="M4699" s="1">
        <v>3</v>
      </c>
      <c r="N4699" s="1">
        <v>1.8518518518518501</v>
      </c>
      <c r="O4699" s="1" t="s">
        <v>7785</v>
      </c>
    </row>
    <row r="4700" spans="1:15" x14ac:dyDescent="0.3">
      <c r="A4700" s="1" t="s">
        <v>5716</v>
      </c>
      <c r="B4700" s="1" t="s">
        <v>5773</v>
      </c>
      <c r="C4700" s="1">
        <v>2</v>
      </c>
      <c r="D4700" s="1" t="s">
        <v>7266</v>
      </c>
      <c r="E4700" s="1">
        <v>3</v>
      </c>
      <c r="F4700" s="1" t="s">
        <v>7783</v>
      </c>
      <c r="G4700" s="1" t="s">
        <v>5834</v>
      </c>
      <c r="H4700" s="1" t="e">
        <f>-ATTACCCGCTCGCCGGCGGCCTGTCACACTCACACCATG</f>
        <v>#NAME?</v>
      </c>
      <c r="I4700" s="1" t="b">
        <v>0</v>
      </c>
      <c r="J4700" s="1">
        <v>0</v>
      </c>
      <c r="K4700" s="1">
        <v>7</v>
      </c>
      <c r="L4700" s="1">
        <v>8</v>
      </c>
      <c r="M4700" s="1">
        <v>2</v>
      </c>
      <c r="N4700" s="1">
        <v>1.2345679012345601</v>
      </c>
      <c r="O4700" s="1" t="s">
        <v>7791</v>
      </c>
    </row>
    <row r="4701" spans="1:15" x14ac:dyDescent="0.3">
      <c r="A4701" s="1" t="s">
        <v>5716</v>
      </c>
      <c r="B4701" s="1" t="s">
        <v>5773</v>
      </c>
      <c r="C4701" s="1">
        <v>2</v>
      </c>
      <c r="D4701" s="1" t="s">
        <v>7266</v>
      </c>
      <c r="E4701" s="1">
        <v>3</v>
      </c>
      <c r="F4701" s="1" t="s">
        <v>7783</v>
      </c>
      <c r="G4701" s="1" t="s">
        <v>5876</v>
      </c>
      <c r="H4701" s="1" t="s">
        <v>7503</v>
      </c>
      <c r="I4701" s="1" t="b">
        <v>0</v>
      </c>
      <c r="J4701" s="1">
        <v>4</v>
      </c>
      <c r="K4701" s="1">
        <v>0</v>
      </c>
      <c r="L4701" s="1">
        <v>6</v>
      </c>
      <c r="M4701" s="1">
        <v>2</v>
      </c>
      <c r="N4701" s="1">
        <v>1.2345679012345601</v>
      </c>
      <c r="O4701" s="1" t="s">
        <v>7792</v>
      </c>
    </row>
    <row r="4702" spans="1:15" x14ac:dyDescent="0.3">
      <c r="A4702" s="1" t="s">
        <v>5716</v>
      </c>
      <c r="B4702" s="1" t="s">
        <v>5773</v>
      </c>
      <c r="C4702" s="1">
        <v>2</v>
      </c>
      <c r="D4702" s="1" t="s">
        <v>7266</v>
      </c>
      <c r="E4702" s="1">
        <v>3</v>
      </c>
      <c r="F4702" s="1" t="s">
        <v>7783</v>
      </c>
      <c r="G4702" s="1" t="s">
        <v>5834</v>
      </c>
      <c r="H4702" s="1" t="s">
        <v>7793</v>
      </c>
      <c r="I4702" s="1" t="b">
        <v>0</v>
      </c>
      <c r="J4702" s="1">
        <v>0</v>
      </c>
      <c r="K4702" s="1">
        <v>16</v>
      </c>
      <c r="L4702" s="1">
        <v>6</v>
      </c>
      <c r="M4702" s="1">
        <v>2</v>
      </c>
      <c r="N4702" s="1">
        <v>1.2345679012345601</v>
      </c>
      <c r="O4702" s="1" t="s">
        <v>7794</v>
      </c>
    </row>
    <row r="4703" spans="1:15" x14ac:dyDescent="0.3">
      <c r="A4703" s="1" t="s">
        <v>5716</v>
      </c>
      <c r="B4703" s="1" t="s">
        <v>5773</v>
      </c>
      <c r="C4703" s="1">
        <v>2</v>
      </c>
      <c r="D4703" s="1" t="s">
        <v>7266</v>
      </c>
      <c r="E4703" s="1">
        <v>4</v>
      </c>
      <c r="F4703" s="1" t="s">
        <v>7795</v>
      </c>
      <c r="G4703" s="1" t="s">
        <v>5814</v>
      </c>
      <c r="H4703" s="1" t="s">
        <v>7503</v>
      </c>
      <c r="I4703" s="1" t="b">
        <v>1</v>
      </c>
      <c r="J4703" s="1">
        <v>0</v>
      </c>
      <c r="K4703" s="1">
        <v>0</v>
      </c>
      <c r="L4703" s="1">
        <v>0</v>
      </c>
      <c r="M4703" s="1">
        <v>94</v>
      </c>
      <c r="N4703" s="1">
        <v>63.945578231292501</v>
      </c>
      <c r="O4703" s="1" t="s">
        <v>7504</v>
      </c>
    </row>
    <row r="4704" spans="1:15" x14ac:dyDescent="0.3">
      <c r="A4704" s="1" t="s">
        <v>5716</v>
      </c>
      <c r="B4704" s="1" t="s">
        <v>5773</v>
      </c>
      <c r="C4704" s="1">
        <v>2</v>
      </c>
      <c r="D4704" s="1" t="s">
        <v>7266</v>
      </c>
      <c r="E4704" s="1">
        <v>4</v>
      </c>
      <c r="F4704" s="1" t="s">
        <v>7795</v>
      </c>
      <c r="G4704" s="1" t="s">
        <v>5814</v>
      </c>
      <c r="H4704" s="1" t="e">
        <f>-----CCCGCTCGCCGGCGGCCTGTCACACTCACACCATG</f>
        <v>#NAME?</v>
      </c>
      <c r="I4704" s="1" t="b">
        <v>0</v>
      </c>
      <c r="J4704" s="1">
        <v>0</v>
      </c>
      <c r="K4704" s="1">
        <v>14</v>
      </c>
      <c r="L4704" s="1">
        <v>3</v>
      </c>
      <c r="M4704" s="1">
        <v>7</v>
      </c>
      <c r="N4704" s="1">
        <v>4.7619047619047601</v>
      </c>
      <c r="O4704" s="1" t="s">
        <v>7492</v>
      </c>
    </row>
    <row r="4705" spans="1:15" x14ac:dyDescent="0.3">
      <c r="A4705" s="1" t="s">
        <v>5716</v>
      </c>
      <c r="B4705" s="1" t="s">
        <v>5773</v>
      </c>
      <c r="C4705" s="1">
        <v>2</v>
      </c>
      <c r="D4705" s="1" t="s">
        <v>7266</v>
      </c>
      <c r="E4705" s="1">
        <v>4</v>
      </c>
      <c r="F4705" s="1" t="s">
        <v>7795</v>
      </c>
      <c r="G4705" s="1" t="s">
        <v>5814</v>
      </c>
      <c r="H4705" s="1" t="e">
        <f>-------CGCTCGCCGGCGGCCTGTCACACTCACACCATG</f>
        <v>#NAME?</v>
      </c>
      <c r="I4705" s="1" t="b">
        <v>0</v>
      </c>
      <c r="J4705" s="1">
        <v>0</v>
      </c>
      <c r="K4705" s="1">
        <v>28</v>
      </c>
      <c r="L4705" s="1">
        <v>1</v>
      </c>
      <c r="M4705" s="1">
        <v>5</v>
      </c>
      <c r="N4705" s="1">
        <v>3.4013605442176802</v>
      </c>
      <c r="O4705" s="1" t="s">
        <v>7492</v>
      </c>
    </row>
    <row r="4706" spans="1:15" x14ac:dyDescent="0.3">
      <c r="A4706" s="1" t="s">
        <v>5716</v>
      </c>
      <c r="B4706" s="1" t="s">
        <v>5773</v>
      </c>
      <c r="C4706" s="1">
        <v>2</v>
      </c>
      <c r="D4706" s="1" t="s">
        <v>7266</v>
      </c>
      <c r="E4706" s="1">
        <v>4</v>
      </c>
      <c r="F4706" s="1" t="s">
        <v>7795</v>
      </c>
      <c r="G4706" s="1" t="s">
        <v>5814</v>
      </c>
      <c r="H4706" s="1" t="s">
        <v>7507</v>
      </c>
      <c r="I4706" s="1" t="b">
        <v>0</v>
      </c>
      <c r="J4706" s="1">
        <v>0</v>
      </c>
      <c r="K4706" s="1">
        <v>3</v>
      </c>
      <c r="L4706" s="1">
        <v>1</v>
      </c>
      <c r="M4706" s="1">
        <v>4</v>
      </c>
      <c r="N4706" s="1">
        <v>2.7210884353741398</v>
      </c>
      <c r="O4706" s="1" t="s">
        <v>7508</v>
      </c>
    </row>
    <row r="4707" spans="1:15" x14ac:dyDescent="0.3">
      <c r="A4707" s="1" t="s">
        <v>5716</v>
      </c>
      <c r="B4707" s="1" t="s">
        <v>5773</v>
      </c>
      <c r="C4707" s="1">
        <v>2</v>
      </c>
      <c r="D4707" s="1" t="s">
        <v>7266</v>
      </c>
      <c r="E4707" s="1">
        <v>4</v>
      </c>
      <c r="F4707" s="1" t="s">
        <v>7795</v>
      </c>
      <c r="G4707" s="1" t="s">
        <v>5803</v>
      </c>
      <c r="H4707" s="1" t="s">
        <v>7497</v>
      </c>
      <c r="I4707" s="1" t="b">
        <v>0</v>
      </c>
      <c r="J4707" s="1">
        <v>0</v>
      </c>
      <c r="K4707" s="1">
        <v>1</v>
      </c>
      <c r="L4707" s="1">
        <v>0</v>
      </c>
      <c r="M4707" s="1">
        <v>3</v>
      </c>
      <c r="N4707" s="1">
        <v>2.0408163265306101</v>
      </c>
      <c r="O4707" s="1" t="s">
        <v>7542</v>
      </c>
    </row>
    <row r="4708" spans="1:15" x14ac:dyDescent="0.3">
      <c r="A4708" s="1" t="s">
        <v>5716</v>
      </c>
      <c r="B4708" s="1" t="s">
        <v>5773</v>
      </c>
      <c r="C4708" s="1">
        <v>2</v>
      </c>
      <c r="D4708" s="1" t="s">
        <v>7266</v>
      </c>
      <c r="E4708" s="1">
        <v>4</v>
      </c>
      <c r="F4708" s="1" t="s">
        <v>7795</v>
      </c>
      <c r="G4708" s="1" t="s">
        <v>5798</v>
      </c>
      <c r="H4708" s="1" t="s">
        <v>7503</v>
      </c>
      <c r="I4708" s="1" t="b">
        <v>0</v>
      </c>
      <c r="J4708" s="1">
        <v>0</v>
      </c>
      <c r="K4708" s="1">
        <v>0</v>
      </c>
      <c r="L4708" s="1">
        <v>6</v>
      </c>
      <c r="M4708" s="1">
        <v>2</v>
      </c>
      <c r="N4708" s="1">
        <v>1.3605442176870699</v>
      </c>
      <c r="O4708" s="1" t="s">
        <v>7796</v>
      </c>
    </row>
    <row r="4709" spans="1:15" x14ac:dyDescent="0.3">
      <c r="A4709" s="1" t="s">
        <v>5716</v>
      </c>
      <c r="B4709" s="1" t="s">
        <v>5773</v>
      </c>
      <c r="C4709" s="1">
        <v>2</v>
      </c>
      <c r="D4709" s="1" t="s">
        <v>7266</v>
      </c>
      <c r="E4709" s="1">
        <v>5</v>
      </c>
      <c r="F4709" s="1" t="s">
        <v>7797</v>
      </c>
      <c r="G4709" s="1" t="s">
        <v>5814</v>
      </c>
      <c r="H4709" s="1" t="s">
        <v>7503</v>
      </c>
      <c r="I4709" s="1" t="b">
        <v>1</v>
      </c>
      <c r="J4709" s="1">
        <v>0</v>
      </c>
      <c r="K4709" s="1">
        <v>0</v>
      </c>
      <c r="L4709" s="1">
        <v>0</v>
      </c>
      <c r="M4709" s="1">
        <v>37</v>
      </c>
      <c r="N4709" s="1">
        <v>50.684931506849303</v>
      </c>
      <c r="O4709" s="1" t="s">
        <v>7504</v>
      </c>
    </row>
    <row r="4710" spans="1:15" x14ac:dyDescent="0.3">
      <c r="A4710" s="1" t="s">
        <v>5716</v>
      </c>
      <c r="B4710" s="1" t="s">
        <v>5773</v>
      </c>
      <c r="C4710" s="1">
        <v>2</v>
      </c>
      <c r="D4710" s="1" t="s">
        <v>7266</v>
      </c>
      <c r="E4710" s="1">
        <v>5</v>
      </c>
      <c r="F4710" s="1" t="s">
        <v>7797</v>
      </c>
      <c r="G4710" s="1" t="s">
        <v>5814</v>
      </c>
      <c r="H4710" s="1" t="e">
        <f>-----CCCGCTCGCCGGCGGCCTGTCACACTCACACCATG</f>
        <v>#NAME?</v>
      </c>
      <c r="I4710" s="1" t="b">
        <v>0</v>
      </c>
      <c r="J4710" s="1">
        <v>0</v>
      </c>
      <c r="K4710" s="1">
        <v>14</v>
      </c>
      <c r="L4710" s="1">
        <v>3</v>
      </c>
      <c r="M4710" s="1">
        <v>3</v>
      </c>
      <c r="N4710" s="1">
        <v>4.10958904109589</v>
      </c>
      <c r="O4710" s="1" t="s">
        <v>7492</v>
      </c>
    </row>
    <row r="4711" spans="1:15" x14ac:dyDescent="0.3">
      <c r="A4711" s="1" t="s">
        <v>5716</v>
      </c>
      <c r="B4711" s="1" t="s">
        <v>5773</v>
      </c>
      <c r="C4711" s="1">
        <v>2</v>
      </c>
      <c r="D4711" s="1" t="s">
        <v>7266</v>
      </c>
      <c r="E4711" s="1">
        <v>5</v>
      </c>
      <c r="F4711" s="1" t="s">
        <v>7797</v>
      </c>
      <c r="G4711" s="1" t="s">
        <v>5803</v>
      </c>
      <c r="H4711" s="1" t="s">
        <v>7497</v>
      </c>
      <c r="I4711" s="1" t="b">
        <v>0</v>
      </c>
      <c r="J4711" s="1">
        <v>0</v>
      </c>
      <c r="K4711" s="1">
        <v>1</v>
      </c>
      <c r="L4711" s="1">
        <v>0</v>
      </c>
      <c r="M4711" s="1">
        <v>3</v>
      </c>
      <c r="N4711" s="1">
        <v>4.10958904109589</v>
      </c>
      <c r="O4711" s="1" t="s">
        <v>7542</v>
      </c>
    </row>
    <row r="4712" spans="1:15" x14ac:dyDescent="0.3">
      <c r="A4712" s="1" t="s">
        <v>5716</v>
      </c>
      <c r="B4712" s="1" t="s">
        <v>5773</v>
      </c>
      <c r="C4712" s="1">
        <v>2</v>
      </c>
      <c r="D4712" s="1" t="s">
        <v>7266</v>
      </c>
      <c r="E4712" s="1">
        <v>5</v>
      </c>
      <c r="F4712" s="1" t="s">
        <v>7797</v>
      </c>
      <c r="G4712" s="1" t="s">
        <v>5908</v>
      </c>
      <c r="H4712" s="1" t="s">
        <v>7503</v>
      </c>
      <c r="I4712" s="1" t="b">
        <v>0</v>
      </c>
      <c r="J4712" s="1">
        <v>0</v>
      </c>
      <c r="K4712" s="1">
        <v>0</v>
      </c>
      <c r="L4712" s="1">
        <v>1</v>
      </c>
      <c r="M4712" s="1">
        <v>2</v>
      </c>
      <c r="N4712" s="1">
        <v>2.7397260273972499</v>
      </c>
      <c r="O4712" s="1" t="s">
        <v>7513</v>
      </c>
    </row>
    <row r="4713" spans="1:15" x14ac:dyDescent="0.3">
      <c r="A4713" s="1" t="s">
        <v>5716</v>
      </c>
      <c r="B4713" s="1" t="s">
        <v>5773</v>
      </c>
      <c r="C4713" s="1">
        <v>2</v>
      </c>
      <c r="D4713" s="1" t="s">
        <v>7266</v>
      </c>
      <c r="E4713" s="1">
        <v>5</v>
      </c>
      <c r="F4713" s="1" t="s">
        <v>7797</v>
      </c>
      <c r="G4713" s="1" t="s">
        <v>5814</v>
      </c>
      <c r="H4713" s="1" t="e">
        <f>-----CCCGCTCGCCGGCGGCCTGTCACACTCACACCATG</f>
        <v>#NAME?</v>
      </c>
      <c r="I4713" s="1" t="b">
        <v>0</v>
      </c>
      <c r="J4713" s="1">
        <v>0</v>
      </c>
      <c r="K4713" s="1">
        <v>5</v>
      </c>
      <c r="L4713" s="1">
        <v>3</v>
      </c>
      <c r="M4713" s="1">
        <v>1</v>
      </c>
      <c r="N4713" s="1">
        <v>1.3698630136986201</v>
      </c>
      <c r="O4713" s="1" t="s">
        <v>7492</v>
      </c>
    </row>
    <row r="4714" spans="1:15" x14ac:dyDescent="0.3">
      <c r="A4714" s="1" t="s">
        <v>5716</v>
      </c>
      <c r="B4714" s="1" t="s">
        <v>5773</v>
      </c>
      <c r="C4714" s="1">
        <v>2</v>
      </c>
      <c r="D4714" s="1" t="s">
        <v>7266</v>
      </c>
      <c r="E4714" s="1">
        <v>5</v>
      </c>
      <c r="F4714" s="1" t="s">
        <v>7797</v>
      </c>
      <c r="G4714" s="1" t="s">
        <v>5834</v>
      </c>
      <c r="H4714" s="1" t="s">
        <v>7798</v>
      </c>
      <c r="I4714" s="1" t="b">
        <v>0</v>
      </c>
      <c r="J4714" s="1">
        <v>1</v>
      </c>
      <c r="K4714" s="1">
        <v>14</v>
      </c>
      <c r="L4714" s="1">
        <v>10</v>
      </c>
      <c r="M4714" s="1">
        <v>1</v>
      </c>
      <c r="N4714" s="1">
        <v>1.3698630136986201</v>
      </c>
      <c r="O4714" s="1" t="s">
        <v>7799</v>
      </c>
    </row>
    <row r="4715" spans="1:15" x14ac:dyDescent="0.3">
      <c r="A4715" s="1" t="s">
        <v>5716</v>
      </c>
      <c r="B4715" s="1" t="s">
        <v>5773</v>
      </c>
      <c r="C4715" s="1">
        <v>2</v>
      </c>
      <c r="D4715" s="1" t="s">
        <v>7266</v>
      </c>
      <c r="E4715" s="1">
        <v>5</v>
      </c>
      <c r="F4715" s="1" t="s">
        <v>7797</v>
      </c>
      <c r="G4715" s="1" t="s">
        <v>5834</v>
      </c>
      <c r="H4715" s="1" t="s">
        <v>7517</v>
      </c>
      <c r="I4715" s="1" t="b">
        <v>0</v>
      </c>
      <c r="J4715" s="1">
        <v>1</v>
      </c>
      <c r="K4715" s="1">
        <v>13</v>
      </c>
      <c r="L4715" s="1">
        <v>6</v>
      </c>
      <c r="M4715" s="1">
        <v>1</v>
      </c>
      <c r="N4715" s="1">
        <v>1.3698630136986201</v>
      </c>
      <c r="O4715" s="1" t="s">
        <v>7800</v>
      </c>
    </row>
    <row r="4716" spans="1:15" x14ac:dyDescent="0.3">
      <c r="A4716" s="1" t="s">
        <v>5716</v>
      </c>
      <c r="B4716" s="1" t="s">
        <v>5773</v>
      </c>
      <c r="C4716" s="1">
        <v>2</v>
      </c>
      <c r="D4716" s="1" t="s">
        <v>7266</v>
      </c>
      <c r="E4716" s="1">
        <v>5</v>
      </c>
      <c r="F4716" s="1" t="s">
        <v>7797</v>
      </c>
      <c r="G4716" s="1" t="s">
        <v>5814</v>
      </c>
      <c r="H4716" s="1" t="e">
        <f>-----CCCGCTCGCCGGCGGCCTGTCACACTCACACCATG</f>
        <v>#NAME?</v>
      </c>
      <c r="I4716" s="1" t="b">
        <v>0</v>
      </c>
      <c r="J4716" s="1">
        <v>0</v>
      </c>
      <c r="K4716" s="1">
        <v>14</v>
      </c>
      <c r="L4716" s="1">
        <v>4</v>
      </c>
      <c r="M4716" s="1">
        <v>1</v>
      </c>
      <c r="N4716" s="1">
        <v>1.3698630136986201</v>
      </c>
      <c r="O4716" s="1" t="s">
        <v>7801</v>
      </c>
    </row>
    <row r="4717" spans="1:15" x14ac:dyDescent="0.3">
      <c r="A4717" s="1" t="s">
        <v>5716</v>
      </c>
      <c r="B4717" s="1" t="s">
        <v>5773</v>
      </c>
      <c r="C4717" s="1">
        <v>2</v>
      </c>
      <c r="D4717" s="1" t="s">
        <v>7266</v>
      </c>
      <c r="E4717" s="1">
        <v>5</v>
      </c>
      <c r="F4717" s="1" t="s">
        <v>7797</v>
      </c>
      <c r="G4717" s="1" t="s">
        <v>5814</v>
      </c>
      <c r="H4717" s="1" t="s">
        <v>7503</v>
      </c>
      <c r="I4717" s="1" t="b">
        <v>0</v>
      </c>
      <c r="J4717" s="1">
        <v>8</v>
      </c>
      <c r="K4717" s="1">
        <v>0</v>
      </c>
      <c r="L4717" s="1">
        <v>0</v>
      </c>
      <c r="M4717" s="1">
        <v>1</v>
      </c>
      <c r="N4717" s="1">
        <v>1.3698630136986201</v>
      </c>
      <c r="O4717" s="1" t="e">
        <f>------ccgctcgccggcggcctgtcacactcacaccatg</f>
        <v>#NAME?</v>
      </c>
    </row>
    <row r="4718" spans="1:15" x14ac:dyDescent="0.3">
      <c r="A4718" s="1" t="s">
        <v>5716</v>
      </c>
      <c r="B4718" s="1" t="s">
        <v>5773</v>
      </c>
      <c r="C4718" s="1">
        <v>2</v>
      </c>
      <c r="D4718" s="1" t="s">
        <v>7266</v>
      </c>
      <c r="E4718" s="1">
        <v>5</v>
      </c>
      <c r="F4718" s="1" t="s">
        <v>7797</v>
      </c>
      <c r="G4718" s="1" t="s">
        <v>5840</v>
      </c>
      <c r="H4718" s="1" t="s">
        <v>7503</v>
      </c>
      <c r="I4718" s="1" t="b">
        <v>0</v>
      </c>
      <c r="J4718" s="1">
        <v>5</v>
      </c>
      <c r="K4718" s="1">
        <v>0</v>
      </c>
      <c r="L4718" s="1">
        <v>5</v>
      </c>
      <c r="M4718" s="1">
        <v>1</v>
      </c>
      <c r="N4718" s="1">
        <v>1.3698630136986201</v>
      </c>
      <c r="O4718" s="1" t="s">
        <v>7802</v>
      </c>
    </row>
    <row r="4719" spans="1:15" x14ac:dyDescent="0.3">
      <c r="A4719" s="1" t="s">
        <v>5716</v>
      </c>
      <c r="B4719" s="1" t="s">
        <v>5773</v>
      </c>
      <c r="C4719" s="1">
        <v>2</v>
      </c>
      <c r="D4719" s="1" t="s">
        <v>7266</v>
      </c>
      <c r="E4719" s="1">
        <v>5</v>
      </c>
      <c r="F4719" s="1" t="s">
        <v>7797</v>
      </c>
      <c r="G4719" s="1" t="s">
        <v>5814</v>
      </c>
      <c r="H4719" s="1" t="e">
        <f>-----CCCGCTCGCCGGCGGCCTGTCACACTCACACCATG</f>
        <v>#NAME?</v>
      </c>
      <c r="I4719" s="1" t="b">
        <v>0</v>
      </c>
      <c r="J4719" s="1">
        <v>0</v>
      </c>
      <c r="K4719" s="1">
        <v>20</v>
      </c>
      <c r="L4719" s="1">
        <v>3</v>
      </c>
      <c r="M4719" s="1">
        <v>1</v>
      </c>
      <c r="N4719" s="1">
        <v>1.3698630136986201</v>
      </c>
      <c r="O4719" s="1" t="s">
        <v>7492</v>
      </c>
    </row>
    <row r="4720" spans="1:15" x14ac:dyDescent="0.3">
      <c r="A4720" s="1" t="s">
        <v>5716</v>
      </c>
      <c r="B4720" s="1" t="s">
        <v>5773</v>
      </c>
      <c r="C4720" s="1">
        <v>2</v>
      </c>
      <c r="D4720" s="1" t="s">
        <v>7266</v>
      </c>
      <c r="E4720" s="1">
        <v>5</v>
      </c>
      <c r="F4720" s="1" t="s">
        <v>7797</v>
      </c>
      <c r="G4720" s="1" t="s">
        <v>5834</v>
      </c>
      <c r="H4720" s="1" t="e">
        <f>----CCCGCTC-GCCGGCGGCCTGTCACACTCACACCATG</f>
        <v>#NAME?</v>
      </c>
      <c r="I4720" s="1" t="b">
        <v>0</v>
      </c>
      <c r="J4720" s="1">
        <v>0</v>
      </c>
      <c r="K4720" s="1">
        <v>6</v>
      </c>
      <c r="L4720" s="1">
        <v>3</v>
      </c>
      <c r="M4720" s="1">
        <v>1</v>
      </c>
      <c r="N4720" s="1">
        <v>1.3698630136986201</v>
      </c>
      <c r="O4720" s="1" t="s">
        <v>7491</v>
      </c>
    </row>
    <row r="4721" spans="1:15" x14ac:dyDescent="0.3">
      <c r="A4721" s="1" t="s">
        <v>5716</v>
      </c>
      <c r="B4721" s="1" t="s">
        <v>5773</v>
      </c>
      <c r="C4721" s="1">
        <v>2</v>
      </c>
      <c r="D4721" s="1" t="s">
        <v>7266</v>
      </c>
      <c r="E4721" s="1">
        <v>5</v>
      </c>
      <c r="F4721" s="1" t="s">
        <v>7797</v>
      </c>
      <c r="G4721" s="1" t="s">
        <v>5834</v>
      </c>
      <c r="H4721" s="1" t="e">
        <f>----CCCGCTC-GCCGGCGGCCTGTCACACTCACACCATG</f>
        <v>#NAME?</v>
      </c>
      <c r="I4721" s="1" t="b">
        <v>0</v>
      </c>
      <c r="J4721" s="1">
        <v>0</v>
      </c>
      <c r="K4721" s="1">
        <v>15</v>
      </c>
      <c r="L4721" s="1">
        <v>3</v>
      </c>
      <c r="M4721" s="1">
        <v>1</v>
      </c>
      <c r="N4721" s="1">
        <v>1.3698630136986201</v>
      </c>
      <c r="O4721" s="1" t="s">
        <v>7491</v>
      </c>
    </row>
    <row r="4722" spans="1:15" x14ac:dyDescent="0.3">
      <c r="A4722" s="1" t="s">
        <v>5716</v>
      </c>
      <c r="B4722" s="1" t="s">
        <v>5773</v>
      </c>
      <c r="C4722" s="1">
        <v>2</v>
      </c>
      <c r="D4722" s="1" t="s">
        <v>7266</v>
      </c>
      <c r="E4722" s="1">
        <v>5</v>
      </c>
      <c r="F4722" s="1" t="s">
        <v>7797</v>
      </c>
      <c r="G4722" s="1" t="s">
        <v>5834</v>
      </c>
      <c r="H4722" s="1" t="e">
        <f>----CCCGCTC-GCCGGCGGCCTGTCACACTCACACCATG</f>
        <v>#NAME?</v>
      </c>
      <c r="I4722" s="1" t="b">
        <v>0</v>
      </c>
      <c r="J4722" s="1">
        <v>0</v>
      </c>
      <c r="K4722" s="1">
        <v>15</v>
      </c>
      <c r="L4722" s="1">
        <v>3</v>
      </c>
      <c r="M4722" s="1">
        <v>1</v>
      </c>
      <c r="N4722" s="1">
        <v>1.3698630136986201</v>
      </c>
      <c r="O4722" s="1" t="s">
        <v>7498</v>
      </c>
    </row>
    <row r="4723" spans="1:15" x14ac:dyDescent="0.3">
      <c r="A4723" s="1" t="s">
        <v>5716</v>
      </c>
      <c r="B4723" s="1" t="s">
        <v>5773</v>
      </c>
      <c r="C4723" s="1">
        <v>2</v>
      </c>
      <c r="D4723" s="1" t="s">
        <v>7266</v>
      </c>
      <c r="E4723" s="1">
        <v>5</v>
      </c>
      <c r="F4723" s="1" t="s">
        <v>7797</v>
      </c>
      <c r="G4723" s="1" t="s">
        <v>5834</v>
      </c>
      <c r="H4723" s="1" t="s">
        <v>7803</v>
      </c>
      <c r="I4723" s="1" t="b">
        <v>0</v>
      </c>
      <c r="J4723" s="1">
        <v>0</v>
      </c>
      <c r="K4723" s="1">
        <v>16</v>
      </c>
      <c r="L4723" s="1">
        <v>16</v>
      </c>
      <c r="M4723" s="1">
        <v>1</v>
      </c>
      <c r="N4723" s="1">
        <v>1.3698630136986201</v>
      </c>
      <c r="O4723" s="1" t="s">
        <v>7804</v>
      </c>
    </row>
    <row r="4724" spans="1:15" x14ac:dyDescent="0.3">
      <c r="A4724" s="1" t="s">
        <v>5716</v>
      </c>
      <c r="B4724" s="1" t="s">
        <v>5773</v>
      </c>
      <c r="C4724" s="1">
        <v>2</v>
      </c>
      <c r="D4724" s="1" t="s">
        <v>7266</v>
      </c>
      <c r="E4724" s="1">
        <v>5</v>
      </c>
      <c r="F4724" s="1" t="s">
        <v>7797</v>
      </c>
      <c r="G4724" s="1" t="s">
        <v>5834</v>
      </c>
      <c r="H4724" s="1" t="s">
        <v>7805</v>
      </c>
      <c r="I4724" s="1" t="b">
        <v>0</v>
      </c>
      <c r="J4724" s="1">
        <v>0</v>
      </c>
      <c r="K4724" s="1">
        <v>7</v>
      </c>
      <c r="L4724" s="1">
        <v>6</v>
      </c>
      <c r="M4724" s="1">
        <v>1</v>
      </c>
      <c r="N4724" s="1">
        <v>1.3698630136986201</v>
      </c>
      <c r="O4724" s="1" t="s">
        <v>7806</v>
      </c>
    </row>
    <row r="4725" spans="1:15" x14ac:dyDescent="0.3">
      <c r="A4725" s="1" t="s">
        <v>5716</v>
      </c>
      <c r="B4725" s="1" t="s">
        <v>5773</v>
      </c>
      <c r="C4725" s="1">
        <v>2</v>
      </c>
      <c r="D4725" s="1" t="s">
        <v>7266</v>
      </c>
      <c r="E4725" s="1">
        <v>5</v>
      </c>
      <c r="F4725" s="1" t="s">
        <v>7797</v>
      </c>
      <c r="G4725" s="1" t="s">
        <v>5834</v>
      </c>
      <c r="H4725" s="1" t="e">
        <f>-CTCGCC--------GGCGG---------CCTGTCACACT</f>
        <v>#NAME?</v>
      </c>
      <c r="I4725" s="1" t="b">
        <v>0</v>
      </c>
      <c r="J4725" s="1">
        <v>0</v>
      </c>
      <c r="K4725" s="1">
        <v>18</v>
      </c>
      <c r="L4725" s="1">
        <v>5</v>
      </c>
      <c r="M4725" s="1">
        <v>1</v>
      </c>
      <c r="N4725" s="1">
        <v>1.3698630136986201</v>
      </c>
      <c r="O4725" s="1" t="s">
        <v>7807</v>
      </c>
    </row>
    <row r="4726" spans="1:15" x14ac:dyDescent="0.3">
      <c r="A4726" s="1" t="s">
        <v>5716</v>
      </c>
      <c r="B4726" s="1" t="s">
        <v>5773</v>
      </c>
      <c r="C4726" s="1">
        <v>2</v>
      </c>
      <c r="D4726" s="1" t="s">
        <v>7266</v>
      </c>
      <c r="E4726" s="1">
        <v>5</v>
      </c>
      <c r="F4726" s="1" t="s">
        <v>7797</v>
      </c>
      <c r="G4726" s="1" t="s">
        <v>5834</v>
      </c>
      <c r="H4726" s="1" t="s">
        <v>7808</v>
      </c>
      <c r="I4726" s="1" t="b">
        <v>0</v>
      </c>
      <c r="J4726" s="1">
        <v>0</v>
      </c>
      <c r="K4726" s="1">
        <v>20</v>
      </c>
      <c r="L4726" s="1">
        <v>4</v>
      </c>
      <c r="M4726" s="1">
        <v>1</v>
      </c>
      <c r="N4726" s="1">
        <v>1.3698630136986201</v>
      </c>
      <c r="O4726" s="1" t="s">
        <v>7809</v>
      </c>
    </row>
    <row r="4727" spans="1:15" x14ac:dyDescent="0.3">
      <c r="A4727" s="1" t="s">
        <v>5716</v>
      </c>
      <c r="B4727" s="1" t="s">
        <v>5773</v>
      </c>
      <c r="C4727" s="1">
        <v>2</v>
      </c>
      <c r="D4727" s="1" t="s">
        <v>7266</v>
      </c>
      <c r="E4727" s="1">
        <v>5</v>
      </c>
      <c r="F4727" s="1" t="s">
        <v>7797</v>
      </c>
      <c r="G4727" s="1" t="s">
        <v>5834</v>
      </c>
      <c r="H4727" s="1" t="s">
        <v>7519</v>
      </c>
      <c r="I4727" s="1" t="b">
        <v>0</v>
      </c>
      <c r="J4727" s="1">
        <v>0</v>
      </c>
      <c r="K4727" s="1">
        <v>21</v>
      </c>
      <c r="L4727" s="1">
        <v>9</v>
      </c>
      <c r="M4727" s="1">
        <v>1</v>
      </c>
      <c r="N4727" s="1">
        <v>1.3698630136986201</v>
      </c>
      <c r="O4727" s="1" t="s">
        <v>7810</v>
      </c>
    </row>
    <row r="4728" spans="1:15" x14ac:dyDescent="0.3">
      <c r="A4728" s="1" t="s">
        <v>5716</v>
      </c>
      <c r="B4728" s="1" t="s">
        <v>5773</v>
      </c>
      <c r="C4728" s="1">
        <v>2</v>
      </c>
      <c r="D4728" s="1" t="s">
        <v>7266</v>
      </c>
      <c r="E4728" s="1">
        <v>5</v>
      </c>
      <c r="F4728" s="1" t="s">
        <v>7797</v>
      </c>
      <c r="G4728" s="1" t="s">
        <v>5908</v>
      </c>
      <c r="H4728" s="1" t="s">
        <v>7639</v>
      </c>
      <c r="I4728" s="1" t="b">
        <v>0</v>
      </c>
      <c r="J4728" s="1">
        <v>6</v>
      </c>
      <c r="K4728" s="1">
        <v>1</v>
      </c>
      <c r="L4728" s="1">
        <v>2</v>
      </c>
      <c r="M4728" s="1">
        <v>1</v>
      </c>
      <c r="N4728" s="1">
        <v>1.3698630136986201</v>
      </c>
      <c r="O4728" s="1" t="e">
        <f>---accTCctacgccggcggcctgtcacactcacaccatg</f>
        <v>#NAME?</v>
      </c>
    </row>
    <row r="4729" spans="1:15" x14ac:dyDescent="0.3">
      <c r="A4729" s="1" t="s">
        <v>5716</v>
      </c>
      <c r="B4729" s="1" t="s">
        <v>5773</v>
      </c>
      <c r="C4729" s="1">
        <v>2</v>
      </c>
      <c r="D4729" s="1" t="s">
        <v>7266</v>
      </c>
      <c r="E4729" s="1">
        <v>5</v>
      </c>
      <c r="F4729" s="1" t="s">
        <v>7797</v>
      </c>
      <c r="G4729" s="1" t="s">
        <v>5840</v>
      </c>
      <c r="H4729" s="1" t="s">
        <v>7503</v>
      </c>
      <c r="I4729" s="1" t="b">
        <v>0</v>
      </c>
      <c r="J4729" s="1">
        <v>5</v>
      </c>
      <c r="K4729" s="1">
        <v>0</v>
      </c>
      <c r="L4729" s="1">
        <v>1</v>
      </c>
      <c r="M4729" s="1">
        <v>1</v>
      </c>
      <c r="N4729" s="1">
        <v>1.3698630136986201</v>
      </c>
      <c r="O4729" s="1" t="s">
        <v>7811</v>
      </c>
    </row>
    <row r="4730" spans="1:15" x14ac:dyDescent="0.3">
      <c r="A4730" s="1" t="s">
        <v>5716</v>
      </c>
      <c r="B4730" s="1" t="s">
        <v>5773</v>
      </c>
      <c r="C4730" s="1">
        <v>2</v>
      </c>
      <c r="D4730" s="1" t="s">
        <v>7266</v>
      </c>
      <c r="E4730" s="1">
        <v>5</v>
      </c>
      <c r="F4730" s="1" t="s">
        <v>7797</v>
      </c>
      <c r="G4730" s="1" t="s">
        <v>5908</v>
      </c>
      <c r="H4730" s="1" t="s">
        <v>7503</v>
      </c>
      <c r="I4730" s="1" t="b">
        <v>0</v>
      </c>
      <c r="J4730" s="1">
        <v>0</v>
      </c>
      <c r="K4730" s="1">
        <v>0</v>
      </c>
      <c r="L4730" s="1">
        <v>1</v>
      </c>
      <c r="M4730" s="1">
        <v>1</v>
      </c>
      <c r="N4730" s="1">
        <v>1.3698630136986201</v>
      </c>
      <c r="O4730" s="1" t="s">
        <v>7812</v>
      </c>
    </row>
    <row r="4731" spans="1:15" x14ac:dyDescent="0.3">
      <c r="A4731" s="1" t="s">
        <v>5716</v>
      </c>
      <c r="B4731" s="1" t="s">
        <v>5773</v>
      </c>
      <c r="C4731" s="1">
        <v>2</v>
      </c>
      <c r="D4731" s="1" t="s">
        <v>7266</v>
      </c>
      <c r="E4731" s="1">
        <v>5</v>
      </c>
      <c r="F4731" s="1" t="s">
        <v>7797</v>
      </c>
      <c r="G4731" s="1" t="s">
        <v>5840</v>
      </c>
      <c r="H4731" s="1" t="s">
        <v>7503</v>
      </c>
      <c r="I4731" s="1" t="b">
        <v>0</v>
      </c>
      <c r="J4731" s="1">
        <v>5</v>
      </c>
      <c r="K4731" s="1">
        <v>0</v>
      </c>
      <c r="L4731" s="1">
        <v>0</v>
      </c>
      <c r="M4731" s="1">
        <v>1</v>
      </c>
      <c r="N4731" s="1">
        <v>1.3698630136986201</v>
      </c>
      <c r="O4731" s="1" t="s">
        <v>7515</v>
      </c>
    </row>
    <row r="4732" spans="1:15" x14ac:dyDescent="0.3">
      <c r="A4732" s="1" t="s">
        <v>5716</v>
      </c>
      <c r="B4732" s="1" t="s">
        <v>5773</v>
      </c>
      <c r="C4732" s="1">
        <v>2</v>
      </c>
      <c r="D4732" s="1" t="s">
        <v>7266</v>
      </c>
      <c r="E4732" s="1">
        <v>5</v>
      </c>
      <c r="F4732" s="1" t="s">
        <v>7797</v>
      </c>
      <c r="G4732" s="1" t="s">
        <v>5834</v>
      </c>
      <c r="H4732" s="1" t="s">
        <v>7519</v>
      </c>
      <c r="I4732" s="1" t="b">
        <v>0</v>
      </c>
      <c r="J4732" s="1">
        <v>0</v>
      </c>
      <c r="K4732" s="1">
        <v>23</v>
      </c>
      <c r="L4732" s="1">
        <v>12</v>
      </c>
      <c r="M4732" s="1">
        <v>1</v>
      </c>
      <c r="N4732" s="1">
        <v>1.3698630136986201</v>
      </c>
      <c r="O4732" s="1" t="s">
        <v>7813</v>
      </c>
    </row>
    <row r="4733" spans="1:15" x14ac:dyDescent="0.3">
      <c r="A4733" s="1" t="s">
        <v>5716</v>
      </c>
      <c r="B4733" s="1" t="s">
        <v>5773</v>
      </c>
      <c r="C4733" s="1">
        <v>2</v>
      </c>
      <c r="D4733" s="1" t="s">
        <v>7266</v>
      </c>
      <c r="E4733" s="1">
        <v>5</v>
      </c>
      <c r="F4733" s="1" t="s">
        <v>7797</v>
      </c>
      <c r="G4733" s="1" t="s">
        <v>5834</v>
      </c>
      <c r="H4733" s="1" t="s">
        <v>7519</v>
      </c>
      <c r="I4733" s="1" t="b">
        <v>0</v>
      </c>
      <c r="J4733" s="1">
        <v>0</v>
      </c>
      <c r="K4733" s="1">
        <v>22</v>
      </c>
      <c r="L4733" s="1">
        <v>13</v>
      </c>
      <c r="M4733" s="1">
        <v>1</v>
      </c>
      <c r="N4733" s="1">
        <v>1.3698630136986201</v>
      </c>
      <c r="O4733" s="1" t="s">
        <v>7814</v>
      </c>
    </row>
    <row r="4734" spans="1:15" x14ac:dyDescent="0.3">
      <c r="A4734" s="1" t="s">
        <v>5716</v>
      </c>
      <c r="B4734" s="1" t="s">
        <v>5773</v>
      </c>
      <c r="C4734" s="1">
        <v>2</v>
      </c>
      <c r="D4734" s="1" t="s">
        <v>7266</v>
      </c>
      <c r="E4734" s="1">
        <v>5</v>
      </c>
      <c r="F4734" s="1" t="s">
        <v>7797</v>
      </c>
      <c r="G4734" s="1" t="s">
        <v>5834</v>
      </c>
      <c r="H4734" s="1" t="e">
        <f>--------------CGGCGGCCTGTCACACTCACACCATG</f>
        <v>#NAME?</v>
      </c>
      <c r="I4734" s="1" t="b">
        <v>0</v>
      </c>
      <c r="J4734" s="1">
        <v>0</v>
      </c>
      <c r="K4734" s="1">
        <v>26</v>
      </c>
      <c r="L4734" s="1">
        <v>8</v>
      </c>
      <c r="M4734" s="1">
        <v>1</v>
      </c>
      <c r="N4734" s="1">
        <v>1.3698630136986201</v>
      </c>
      <c r="O4734" s="1" t="s">
        <v>7701</v>
      </c>
    </row>
    <row r="4735" spans="1:15" x14ac:dyDescent="0.3">
      <c r="A4735" s="1" t="s">
        <v>5716</v>
      </c>
      <c r="B4735" s="1" t="s">
        <v>5773</v>
      </c>
      <c r="C4735" s="1">
        <v>2</v>
      </c>
      <c r="D4735" s="1" t="s">
        <v>7266</v>
      </c>
      <c r="E4735" s="1">
        <v>5</v>
      </c>
      <c r="F4735" s="1" t="s">
        <v>7797</v>
      </c>
      <c r="G4735" s="1" t="s">
        <v>5834</v>
      </c>
      <c r="H4735" s="1" t="s">
        <v>7815</v>
      </c>
      <c r="I4735" s="1" t="b">
        <v>0</v>
      </c>
      <c r="J4735" s="1">
        <v>0</v>
      </c>
      <c r="K4735" s="1">
        <v>6</v>
      </c>
      <c r="L4735" s="1">
        <v>5</v>
      </c>
      <c r="M4735" s="1">
        <v>1</v>
      </c>
      <c r="N4735" s="1">
        <v>1.3698630136986201</v>
      </c>
      <c r="O4735" s="1" t="s">
        <v>7816</v>
      </c>
    </row>
    <row r="4736" spans="1:15" x14ac:dyDescent="0.3">
      <c r="A4736" s="1" t="s">
        <v>5716</v>
      </c>
      <c r="B4736" s="1" t="s">
        <v>5773</v>
      </c>
      <c r="C4736" s="1">
        <v>2</v>
      </c>
      <c r="D4736" s="1" t="s">
        <v>7266</v>
      </c>
      <c r="E4736" s="1">
        <v>5</v>
      </c>
      <c r="F4736" s="1" t="s">
        <v>7797</v>
      </c>
      <c r="G4736" s="1" t="s">
        <v>5834</v>
      </c>
      <c r="H4736" s="1" t="e">
        <f>-------CGCTCGCCGGCGGCCTGTCACACTCACACCATG</f>
        <v>#NAME?</v>
      </c>
      <c r="I4736" s="1" t="b">
        <v>0</v>
      </c>
      <c r="J4736" s="1">
        <v>0</v>
      </c>
      <c r="K4736" s="1">
        <v>18</v>
      </c>
      <c r="L4736" s="1">
        <v>4</v>
      </c>
      <c r="M4736" s="1">
        <v>1</v>
      </c>
      <c r="N4736" s="1">
        <v>1.3698630136986201</v>
      </c>
      <c r="O4736" s="1" t="s">
        <v>7817</v>
      </c>
    </row>
    <row r="4737" spans="1:15" x14ac:dyDescent="0.3">
      <c r="A4737" s="1" t="s">
        <v>5716</v>
      </c>
      <c r="B4737" s="1" t="s">
        <v>5773</v>
      </c>
      <c r="C4737" s="1">
        <v>2</v>
      </c>
      <c r="D4737" s="1" t="s">
        <v>7266</v>
      </c>
      <c r="E4737" s="1">
        <v>5</v>
      </c>
      <c r="F4737" s="1" t="s">
        <v>7797</v>
      </c>
      <c r="G4737" s="1" t="s">
        <v>5834</v>
      </c>
      <c r="H4737" s="1" t="s">
        <v>7519</v>
      </c>
      <c r="I4737" s="1" t="b">
        <v>0</v>
      </c>
      <c r="J4737" s="1">
        <v>0</v>
      </c>
      <c r="K4737" s="1">
        <v>21</v>
      </c>
      <c r="L4737" s="1">
        <v>12</v>
      </c>
      <c r="M4737" s="1">
        <v>1</v>
      </c>
      <c r="N4737" s="1">
        <v>1.3698630136986201</v>
      </c>
      <c r="O4737" s="1" t="s">
        <v>7818</v>
      </c>
    </row>
    <row r="4738" spans="1:15" x14ac:dyDescent="0.3">
      <c r="A4738" s="1" t="s">
        <v>5716</v>
      </c>
      <c r="B4738" s="1" t="s">
        <v>5773</v>
      </c>
      <c r="C4738" s="1">
        <v>2</v>
      </c>
      <c r="D4738" s="1" t="s">
        <v>7266</v>
      </c>
      <c r="E4738" s="1">
        <v>5</v>
      </c>
      <c r="F4738" s="1" t="s">
        <v>7797</v>
      </c>
      <c r="G4738" s="1" t="s">
        <v>5816</v>
      </c>
      <c r="H4738" s="1" t="s">
        <v>7503</v>
      </c>
      <c r="I4738" s="1" t="b">
        <v>0</v>
      </c>
      <c r="J4738" s="1">
        <v>3</v>
      </c>
      <c r="K4738" s="1">
        <v>0</v>
      </c>
      <c r="L4738" s="1">
        <v>0</v>
      </c>
      <c r="M4738" s="1">
        <v>1</v>
      </c>
      <c r="N4738" s="1">
        <v>1.3698630136986201</v>
      </c>
      <c r="O4738" s="1" t="e">
        <f>-ATTACCCGCTCGCCGGCGGCCTGTCACACTCACACCATG</f>
        <v>#NAME?</v>
      </c>
    </row>
    <row r="4739" spans="1:15" x14ac:dyDescent="0.3">
      <c r="A4739" s="1" t="s">
        <v>5716</v>
      </c>
      <c r="B4739" s="1" t="s">
        <v>5773</v>
      </c>
      <c r="C4739" s="1">
        <v>2</v>
      </c>
      <c r="D4739" s="1" t="s">
        <v>7266</v>
      </c>
      <c r="E4739" s="1">
        <v>5</v>
      </c>
      <c r="F4739" s="1" t="s">
        <v>7797</v>
      </c>
      <c r="G4739" s="1" t="s">
        <v>5908</v>
      </c>
      <c r="H4739" s="1" t="s">
        <v>7519</v>
      </c>
      <c r="I4739" s="1" t="b">
        <v>0</v>
      </c>
      <c r="J4739" s="1">
        <v>4</v>
      </c>
      <c r="K4739" s="1">
        <v>25</v>
      </c>
      <c r="L4739" s="1">
        <v>10</v>
      </c>
      <c r="M4739" s="1">
        <v>1</v>
      </c>
      <c r="N4739" s="1">
        <v>1.3698630136986201</v>
      </c>
      <c r="O4739" s="1" t="e">
        <f>--AtCTAcgctcgTcTCGTgggctcggagatgtgtataag</f>
        <v>#NAME?</v>
      </c>
    </row>
    <row r="4740" spans="1:15" x14ac:dyDescent="0.3">
      <c r="A4740" s="1" t="s">
        <v>5716</v>
      </c>
      <c r="B4740" s="1" t="s">
        <v>5773</v>
      </c>
      <c r="C4740" s="1">
        <v>2</v>
      </c>
      <c r="D4740" s="1" t="s">
        <v>7266</v>
      </c>
      <c r="E4740" s="1">
        <v>5</v>
      </c>
      <c r="F4740" s="1" t="s">
        <v>7797</v>
      </c>
      <c r="G4740" s="1" t="s">
        <v>5814</v>
      </c>
      <c r="H4740" s="1" t="e">
        <f>-----------CGCCGGCGGCCTGTCACACTCACACCATG</f>
        <v>#NAME?</v>
      </c>
      <c r="I4740" s="1" t="b">
        <v>0</v>
      </c>
      <c r="J4740" s="1">
        <v>4</v>
      </c>
      <c r="K4740" s="1">
        <v>16</v>
      </c>
      <c r="L4740" s="1">
        <v>1</v>
      </c>
      <c r="M4740" s="1">
        <v>1</v>
      </c>
      <c r="N4740" s="1">
        <v>1.3698630136986201</v>
      </c>
      <c r="O4740" s="1" t="s">
        <v>7494</v>
      </c>
    </row>
    <row r="4741" spans="1:15" x14ac:dyDescent="0.3">
      <c r="A4741" s="1" t="s">
        <v>5716</v>
      </c>
      <c r="B4741" s="1" t="s">
        <v>5773</v>
      </c>
      <c r="C4741" s="1">
        <v>2</v>
      </c>
      <c r="D4741" s="1" t="s">
        <v>7266</v>
      </c>
      <c r="E4741" s="1">
        <v>6</v>
      </c>
      <c r="F4741" s="1" t="s">
        <v>7819</v>
      </c>
      <c r="G4741" s="1" t="s">
        <v>5803</v>
      </c>
      <c r="H4741" s="1" t="s">
        <v>7639</v>
      </c>
      <c r="I4741" s="1" t="b">
        <v>0</v>
      </c>
      <c r="J4741" s="1">
        <v>0</v>
      </c>
      <c r="K4741" s="1">
        <v>1</v>
      </c>
      <c r="L4741" s="1">
        <v>7</v>
      </c>
      <c r="M4741" s="1">
        <v>13</v>
      </c>
      <c r="N4741" s="1">
        <v>18.309859154929502</v>
      </c>
      <c r="O4741" s="1" t="s">
        <v>7720</v>
      </c>
    </row>
    <row r="4742" spans="1:15" x14ac:dyDescent="0.3">
      <c r="A4742" s="1" t="s">
        <v>5716</v>
      </c>
      <c r="B4742" s="1" t="s">
        <v>5773</v>
      </c>
      <c r="C4742" s="1">
        <v>2</v>
      </c>
      <c r="D4742" s="1" t="s">
        <v>7266</v>
      </c>
      <c r="E4742" s="1">
        <v>6</v>
      </c>
      <c r="F4742" s="1" t="s">
        <v>7819</v>
      </c>
      <c r="G4742" s="1" t="s">
        <v>5814</v>
      </c>
      <c r="H4742" s="1" t="s">
        <v>7503</v>
      </c>
      <c r="I4742" s="1" t="b">
        <v>1</v>
      </c>
      <c r="J4742" s="1">
        <v>0</v>
      </c>
      <c r="K4742" s="1">
        <v>0</v>
      </c>
      <c r="L4742" s="1">
        <v>0</v>
      </c>
      <c r="M4742" s="1">
        <v>8</v>
      </c>
      <c r="N4742" s="1">
        <v>11.2676056338028</v>
      </c>
      <c r="O4742" s="1" t="s">
        <v>7504</v>
      </c>
    </row>
    <row r="4743" spans="1:15" x14ac:dyDescent="0.3">
      <c r="A4743" s="1" t="s">
        <v>5716</v>
      </c>
      <c r="B4743" s="1" t="s">
        <v>5773</v>
      </c>
      <c r="C4743" s="1">
        <v>2</v>
      </c>
      <c r="D4743" s="1" t="s">
        <v>7266</v>
      </c>
      <c r="E4743" s="1">
        <v>6</v>
      </c>
      <c r="F4743" s="1" t="s">
        <v>7819</v>
      </c>
      <c r="G4743" s="1" t="s">
        <v>5908</v>
      </c>
      <c r="H4743" s="1" t="s">
        <v>7503</v>
      </c>
      <c r="I4743" s="1" t="b">
        <v>0</v>
      </c>
      <c r="J4743" s="1">
        <v>0</v>
      </c>
      <c r="K4743" s="1">
        <v>0</v>
      </c>
      <c r="L4743" s="1">
        <v>1</v>
      </c>
      <c r="M4743" s="1">
        <v>6</v>
      </c>
      <c r="N4743" s="1">
        <v>8.4507042253521103</v>
      </c>
      <c r="O4743" s="1" t="s">
        <v>7820</v>
      </c>
    </row>
    <row r="4744" spans="1:15" x14ac:dyDescent="0.3">
      <c r="A4744" s="1" t="s">
        <v>5716</v>
      </c>
      <c r="B4744" s="1" t="s">
        <v>5773</v>
      </c>
      <c r="C4744" s="1">
        <v>2</v>
      </c>
      <c r="D4744" s="1" t="s">
        <v>7266</v>
      </c>
      <c r="E4744" s="1">
        <v>6</v>
      </c>
      <c r="F4744" s="1" t="s">
        <v>7819</v>
      </c>
      <c r="G4744" s="1" t="s">
        <v>5834</v>
      </c>
      <c r="H4744" s="1" t="e">
        <f>-CGCT------CGCCGGCGGCCTGTCACACTCACACCATG</f>
        <v>#NAME?</v>
      </c>
      <c r="I4744" s="1" t="b">
        <v>0</v>
      </c>
      <c r="J4744" s="1">
        <v>0</v>
      </c>
      <c r="K4744" s="1">
        <v>7</v>
      </c>
      <c r="L4744" s="1">
        <v>1</v>
      </c>
      <c r="M4744" s="1">
        <v>4</v>
      </c>
      <c r="N4744" s="1">
        <v>5.6338028169014098</v>
      </c>
      <c r="O4744" s="1" t="s">
        <v>7821</v>
      </c>
    </row>
    <row r="4745" spans="1:15" x14ac:dyDescent="0.3">
      <c r="A4745" s="1" t="s">
        <v>5716</v>
      </c>
      <c r="B4745" s="1" t="s">
        <v>5773</v>
      </c>
      <c r="C4745" s="1">
        <v>2</v>
      </c>
      <c r="D4745" s="1" t="s">
        <v>7266</v>
      </c>
      <c r="E4745" s="1">
        <v>6</v>
      </c>
      <c r="F4745" s="1" t="s">
        <v>7819</v>
      </c>
      <c r="G4745" s="1" t="s">
        <v>5895</v>
      </c>
      <c r="H4745" s="1" t="s">
        <v>7667</v>
      </c>
      <c r="I4745" s="1" t="b">
        <v>0</v>
      </c>
      <c r="J4745" s="1">
        <v>0</v>
      </c>
      <c r="K4745" s="1">
        <v>2</v>
      </c>
      <c r="L4745" s="1">
        <v>6</v>
      </c>
      <c r="M4745" s="1">
        <v>4</v>
      </c>
      <c r="N4745" s="1">
        <v>5.6338028169014098</v>
      </c>
      <c r="O4745" s="1" t="s">
        <v>7822</v>
      </c>
    </row>
    <row r="4746" spans="1:15" x14ac:dyDescent="0.3">
      <c r="A4746" s="1" t="s">
        <v>5716</v>
      </c>
      <c r="B4746" s="1" t="s">
        <v>5773</v>
      </c>
      <c r="C4746" s="1">
        <v>2</v>
      </c>
      <c r="D4746" s="1" t="s">
        <v>7266</v>
      </c>
      <c r="E4746" s="1">
        <v>6</v>
      </c>
      <c r="F4746" s="1" t="s">
        <v>7819</v>
      </c>
      <c r="G4746" s="1" t="s">
        <v>5834</v>
      </c>
      <c r="H4746" s="1" t="s">
        <v>7823</v>
      </c>
      <c r="I4746" s="1" t="b">
        <v>0</v>
      </c>
      <c r="J4746" s="1">
        <v>0</v>
      </c>
      <c r="K4746" s="1">
        <v>16</v>
      </c>
      <c r="L4746" s="1">
        <v>4</v>
      </c>
      <c r="M4746" s="1">
        <v>4</v>
      </c>
      <c r="N4746" s="1">
        <v>5.6338028169014098</v>
      </c>
      <c r="O4746" s="1" t="s">
        <v>7824</v>
      </c>
    </row>
    <row r="4747" spans="1:15" x14ac:dyDescent="0.3">
      <c r="A4747" s="1" t="s">
        <v>5716</v>
      </c>
      <c r="B4747" s="1" t="s">
        <v>5773</v>
      </c>
      <c r="C4747" s="1">
        <v>2</v>
      </c>
      <c r="D4747" s="1" t="s">
        <v>7266</v>
      </c>
      <c r="E4747" s="1">
        <v>6</v>
      </c>
      <c r="F4747" s="1" t="s">
        <v>7819</v>
      </c>
      <c r="G4747" s="1" t="s">
        <v>5834</v>
      </c>
      <c r="H4747" s="1" t="s">
        <v>7823</v>
      </c>
      <c r="I4747" s="1" t="b">
        <v>0</v>
      </c>
      <c r="J4747" s="1">
        <v>3</v>
      </c>
      <c r="K4747" s="1">
        <v>17</v>
      </c>
      <c r="L4747" s="1">
        <v>3</v>
      </c>
      <c r="M4747" s="1">
        <v>3</v>
      </c>
      <c r="N4747" s="1">
        <v>4.2253521126760498</v>
      </c>
      <c r="O4747" s="1" t="s">
        <v>7824</v>
      </c>
    </row>
    <row r="4748" spans="1:15" x14ac:dyDescent="0.3">
      <c r="A4748" s="1" t="s">
        <v>5716</v>
      </c>
      <c r="B4748" s="1" t="s">
        <v>5773</v>
      </c>
      <c r="C4748" s="1">
        <v>2</v>
      </c>
      <c r="D4748" s="1" t="s">
        <v>7266</v>
      </c>
      <c r="E4748" s="1">
        <v>6</v>
      </c>
      <c r="F4748" s="1" t="s">
        <v>7819</v>
      </c>
      <c r="G4748" s="1" t="s">
        <v>5834</v>
      </c>
      <c r="H4748" s="1" t="s">
        <v>7823</v>
      </c>
      <c r="I4748" s="1" t="b">
        <v>0</v>
      </c>
      <c r="J4748" s="1">
        <v>0</v>
      </c>
      <c r="K4748" s="1">
        <v>11</v>
      </c>
      <c r="L4748" s="1">
        <v>6</v>
      </c>
      <c r="M4748" s="1">
        <v>3</v>
      </c>
      <c r="N4748" s="1">
        <v>4.2253521126760498</v>
      </c>
      <c r="O4748" s="1" t="s">
        <v>7825</v>
      </c>
    </row>
    <row r="4749" spans="1:15" x14ac:dyDescent="0.3">
      <c r="A4749" s="1" t="s">
        <v>5716</v>
      </c>
      <c r="B4749" s="1" t="s">
        <v>5773</v>
      </c>
      <c r="C4749" s="1">
        <v>2</v>
      </c>
      <c r="D4749" s="1" t="s">
        <v>7266</v>
      </c>
      <c r="E4749" s="1">
        <v>6</v>
      </c>
      <c r="F4749" s="1" t="s">
        <v>7819</v>
      </c>
      <c r="G4749" s="1" t="s">
        <v>5803</v>
      </c>
      <c r="H4749" s="1" t="s">
        <v>7826</v>
      </c>
      <c r="I4749" s="1" t="b">
        <v>0</v>
      </c>
      <c r="J4749" s="1">
        <v>0</v>
      </c>
      <c r="K4749" s="1">
        <v>1</v>
      </c>
      <c r="L4749" s="1">
        <v>1</v>
      </c>
      <c r="M4749" s="1">
        <v>2</v>
      </c>
      <c r="N4749" s="1">
        <v>2.8169014084507</v>
      </c>
      <c r="O4749" s="1" t="s">
        <v>7827</v>
      </c>
    </row>
    <row r="4750" spans="1:15" x14ac:dyDescent="0.3">
      <c r="A4750" s="1" t="s">
        <v>5716</v>
      </c>
      <c r="B4750" s="1" t="s">
        <v>5773</v>
      </c>
      <c r="C4750" s="1">
        <v>2</v>
      </c>
      <c r="D4750" s="1" t="s">
        <v>7266</v>
      </c>
      <c r="E4750" s="1">
        <v>6</v>
      </c>
      <c r="F4750" s="1" t="s">
        <v>7819</v>
      </c>
      <c r="G4750" s="1" t="s">
        <v>5834</v>
      </c>
      <c r="H4750" s="1" t="s">
        <v>7526</v>
      </c>
      <c r="I4750" s="1" t="b">
        <v>0</v>
      </c>
      <c r="J4750" s="1">
        <v>0</v>
      </c>
      <c r="K4750" s="1">
        <v>13</v>
      </c>
      <c r="L4750" s="1">
        <v>8</v>
      </c>
      <c r="M4750" s="1">
        <v>2</v>
      </c>
      <c r="N4750" s="1">
        <v>2.8169014084507</v>
      </c>
      <c r="O4750" s="1" t="s">
        <v>7527</v>
      </c>
    </row>
    <row r="4751" spans="1:15" x14ac:dyDescent="0.3">
      <c r="A4751" s="1" t="s">
        <v>5716</v>
      </c>
      <c r="B4751" s="1" t="s">
        <v>5773</v>
      </c>
      <c r="C4751" s="1">
        <v>2</v>
      </c>
      <c r="D4751" s="1" t="s">
        <v>7266</v>
      </c>
      <c r="E4751" s="1">
        <v>6</v>
      </c>
      <c r="F4751" s="1" t="s">
        <v>7819</v>
      </c>
      <c r="G4751" s="1" t="s">
        <v>5834</v>
      </c>
      <c r="H4751" s="1" t="e">
        <f>---TACCCGCTCGCCGGCGGCCTGTCACACTCACACCATG</f>
        <v>#NAME?</v>
      </c>
      <c r="I4751" s="1" t="b">
        <v>0</v>
      </c>
      <c r="J4751" s="1">
        <v>0</v>
      </c>
      <c r="K4751" s="1">
        <v>14</v>
      </c>
      <c r="L4751" s="1">
        <v>8</v>
      </c>
      <c r="M4751" s="1">
        <v>1</v>
      </c>
      <c r="N4751" s="1">
        <v>1.40845070422535</v>
      </c>
      <c r="O4751" s="1" t="s">
        <v>7828</v>
      </c>
    </row>
    <row r="4752" spans="1:15" x14ac:dyDescent="0.3">
      <c r="A4752" s="1" t="s">
        <v>5716</v>
      </c>
      <c r="B4752" s="1" t="s">
        <v>5773</v>
      </c>
      <c r="C4752" s="1">
        <v>2</v>
      </c>
      <c r="D4752" s="1" t="s">
        <v>7266</v>
      </c>
      <c r="E4752" s="1">
        <v>6</v>
      </c>
      <c r="F4752" s="1" t="s">
        <v>7819</v>
      </c>
      <c r="G4752" s="1" t="s">
        <v>5834</v>
      </c>
      <c r="H4752" s="1" t="e">
        <f>----ACCCGCTCGCCGGCGG----------CCTGTCACAC</f>
        <v>#NAME?</v>
      </c>
      <c r="I4752" s="1" t="b">
        <v>0</v>
      </c>
      <c r="J4752" s="1">
        <v>0</v>
      </c>
      <c r="K4752" s="1">
        <v>20</v>
      </c>
      <c r="L4752" s="1">
        <v>16</v>
      </c>
      <c r="M4752" s="1">
        <v>1</v>
      </c>
      <c r="N4752" s="1">
        <v>1.40845070422535</v>
      </c>
      <c r="O4752" s="1" t="s">
        <v>7829</v>
      </c>
    </row>
    <row r="4753" spans="1:15" x14ac:dyDescent="0.3">
      <c r="A4753" s="1" t="s">
        <v>5716</v>
      </c>
      <c r="B4753" s="1" t="s">
        <v>5773</v>
      </c>
      <c r="C4753" s="1">
        <v>2</v>
      </c>
      <c r="D4753" s="1" t="s">
        <v>7266</v>
      </c>
      <c r="E4753" s="1">
        <v>6</v>
      </c>
      <c r="F4753" s="1" t="s">
        <v>7819</v>
      </c>
      <c r="G4753" s="1" t="s">
        <v>5908</v>
      </c>
      <c r="H4753" s="1" t="s">
        <v>7503</v>
      </c>
      <c r="I4753" s="1" t="b">
        <v>0</v>
      </c>
      <c r="J4753" s="1">
        <v>0</v>
      </c>
      <c r="K4753" s="1">
        <v>0</v>
      </c>
      <c r="L4753" s="1">
        <v>1</v>
      </c>
      <c r="M4753" s="1">
        <v>1</v>
      </c>
      <c r="N4753" s="1">
        <v>1.40845070422535</v>
      </c>
      <c r="O4753" s="1" t="s">
        <v>7830</v>
      </c>
    </row>
    <row r="4754" spans="1:15" x14ac:dyDescent="0.3">
      <c r="A4754" s="1" t="s">
        <v>5716</v>
      </c>
      <c r="B4754" s="1" t="s">
        <v>5773</v>
      </c>
      <c r="C4754" s="1">
        <v>2</v>
      </c>
      <c r="D4754" s="1" t="s">
        <v>7266</v>
      </c>
      <c r="E4754" s="1">
        <v>6</v>
      </c>
      <c r="F4754" s="1" t="s">
        <v>7819</v>
      </c>
      <c r="G4754" s="1" t="s">
        <v>5834</v>
      </c>
      <c r="H4754" s="1" t="s">
        <v>7519</v>
      </c>
      <c r="I4754" s="1" t="b">
        <v>0</v>
      </c>
      <c r="J4754" s="1">
        <v>0</v>
      </c>
      <c r="K4754" s="1">
        <v>23</v>
      </c>
      <c r="L4754" s="1">
        <v>13</v>
      </c>
      <c r="M4754" s="1">
        <v>1</v>
      </c>
      <c r="N4754" s="1">
        <v>1.40845070422535</v>
      </c>
      <c r="O4754" s="1" t="s">
        <v>7831</v>
      </c>
    </row>
    <row r="4755" spans="1:15" x14ac:dyDescent="0.3">
      <c r="A4755" s="1" t="s">
        <v>5716</v>
      </c>
      <c r="B4755" s="1" t="s">
        <v>5773</v>
      </c>
      <c r="C4755" s="1">
        <v>2</v>
      </c>
      <c r="D4755" s="1" t="s">
        <v>7266</v>
      </c>
      <c r="E4755" s="1">
        <v>6</v>
      </c>
      <c r="F4755" s="1" t="s">
        <v>7819</v>
      </c>
      <c r="G4755" s="1" t="s">
        <v>5834</v>
      </c>
      <c r="H4755" s="1" t="s">
        <v>7530</v>
      </c>
      <c r="I4755" s="1" t="b">
        <v>0</v>
      </c>
      <c r="J4755" s="1">
        <v>0</v>
      </c>
      <c r="K4755" s="1">
        <v>6</v>
      </c>
      <c r="L4755" s="1">
        <v>8</v>
      </c>
      <c r="M4755" s="1">
        <v>1</v>
      </c>
      <c r="N4755" s="1">
        <v>1.40845070422535</v>
      </c>
      <c r="O4755" s="1" t="s">
        <v>7531</v>
      </c>
    </row>
    <row r="4756" spans="1:15" x14ac:dyDescent="0.3">
      <c r="A4756" s="1" t="s">
        <v>5716</v>
      </c>
      <c r="B4756" s="1" t="s">
        <v>5773</v>
      </c>
      <c r="C4756" s="1">
        <v>2</v>
      </c>
      <c r="D4756" s="1" t="s">
        <v>7266</v>
      </c>
      <c r="E4756" s="1">
        <v>6</v>
      </c>
      <c r="F4756" s="1" t="s">
        <v>7819</v>
      </c>
      <c r="G4756" s="1" t="s">
        <v>5814</v>
      </c>
      <c r="H4756" s="1" t="s">
        <v>7507</v>
      </c>
      <c r="I4756" s="1" t="b">
        <v>0</v>
      </c>
      <c r="J4756" s="1">
        <v>0</v>
      </c>
      <c r="K4756" s="1">
        <v>3</v>
      </c>
      <c r="L4756" s="1">
        <v>1</v>
      </c>
      <c r="M4756" s="1">
        <v>1</v>
      </c>
      <c r="N4756" s="1">
        <v>1.40845070422535</v>
      </c>
      <c r="O4756" s="1" t="s">
        <v>7508</v>
      </c>
    </row>
    <row r="4757" spans="1:15" x14ac:dyDescent="0.3">
      <c r="A4757" s="1" t="s">
        <v>5716</v>
      </c>
      <c r="B4757" s="1" t="s">
        <v>5773</v>
      </c>
      <c r="C4757" s="1">
        <v>2</v>
      </c>
      <c r="D4757" s="1" t="s">
        <v>7266</v>
      </c>
      <c r="E4757" s="1">
        <v>6</v>
      </c>
      <c r="F4757" s="1" t="s">
        <v>7819</v>
      </c>
      <c r="G4757" s="1" t="s">
        <v>5834</v>
      </c>
      <c r="H4757" s="1" t="s">
        <v>7503</v>
      </c>
      <c r="I4757" s="1" t="b">
        <v>0</v>
      </c>
      <c r="J4757" s="1">
        <v>7</v>
      </c>
      <c r="K4757" s="1">
        <v>0</v>
      </c>
      <c r="L4757" s="1">
        <v>2</v>
      </c>
      <c r="M4757" s="1">
        <v>1</v>
      </c>
      <c r="N4757" s="1">
        <v>1.40845070422535</v>
      </c>
      <c r="O4757" s="1" t="s">
        <v>7832</v>
      </c>
    </row>
    <row r="4758" spans="1:15" x14ac:dyDescent="0.3">
      <c r="A4758" s="1" t="s">
        <v>5716</v>
      </c>
      <c r="B4758" s="1" t="s">
        <v>5773</v>
      </c>
      <c r="C4758" s="1">
        <v>2</v>
      </c>
      <c r="D4758" s="1" t="s">
        <v>7266</v>
      </c>
      <c r="E4758" s="1">
        <v>6</v>
      </c>
      <c r="F4758" s="1" t="s">
        <v>7819</v>
      </c>
      <c r="G4758" s="1" t="s">
        <v>5876</v>
      </c>
      <c r="H4758" s="1" t="s">
        <v>7503</v>
      </c>
      <c r="I4758" s="1" t="b">
        <v>0</v>
      </c>
      <c r="J4758" s="1">
        <v>4</v>
      </c>
      <c r="K4758" s="1">
        <v>0</v>
      </c>
      <c r="L4758" s="1">
        <v>4</v>
      </c>
      <c r="M4758" s="1">
        <v>1</v>
      </c>
      <c r="N4758" s="1">
        <v>1.40845070422535</v>
      </c>
      <c r="O4758" s="1" t="s">
        <v>7833</v>
      </c>
    </row>
    <row r="4759" spans="1:15" x14ac:dyDescent="0.3">
      <c r="A4759" s="1" t="s">
        <v>5716</v>
      </c>
      <c r="B4759" s="1" t="s">
        <v>5773</v>
      </c>
      <c r="C4759" s="1">
        <v>2</v>
      </c>
      <c r="D4759" s="1" t="s">
        <v>7266</v>
      </c>
      <c r="E4759" s="1">
        <v>6</v>
      </c>
      <c r="F4759" s="1" t="s">
        <v>7819</v>
      </c>
      <c r="G4759" s="1" t="s">
        <v>5908</v>
      </c>
      <c r="H4759" s="1" t="s">
        <v>7519</v>
      </c>
      <c r="I4759" s="1" t="b">
        <v>0</v>
      </c>
      <c r="J4759" s="1">
        <v>8</v>
      </c>
      <c r="K4759" s="1">
        <v>30</v>
      </c>
      <c r="L4759" s="1">
        <v>4</v>
      </c>
      <c r="M4759" s="1">
        <v>1</v>
      </c>
      <c r="N4759" s="1">
        <v>1.40845070422535</v>
      </c>
      <c r="O4759" s="1" t="e">
        <f>------ccCcCcCccCgcggcgcccccgggggggggcccg</f>
        <v>#NAME?</v>
      </c>
    </row>
    <row r="4760" spans="1:15" x14ac:dyDescent="0.3">
      <c r="A4760" s="1" t="s">
        <v>5716</v>
      </c>
      <c r="B4760" s="1" t="s">
        <v>5773</v>
      </c>
      <c r="C4760" s="1">
        <v>2</v>
      </c>
      <c r="D4760" s="1" t="s">
        <v>7266</v>
      </c>
      <c r="E4760" s="1">
        <v>6</v>
      </c>
      <c r="F4760" s="1" t="s">
        <v>7819</v>
      </c>
      <c r="G4760" s="1" t="s">
        <v>5801</v>
      </c>
      <c r="H4760" s="1" t="s">
        <v>7503</v>
      </c>
      <c r="I4760" s="1" t="b">
        <v>0</v>
      </c>
      <c r="J4760" s="1">
        <v>1</v>
      </c>
      <c r="K4760" s="1">
        <v>0</v>
      </c>
      <c r="L4760" s="1">
        <v>1</v>
      </c>
      <c r="M4760" s="1">
        <v>1</v>
      </c>
      <c r="N4760" s="1">
        <v>1.40845070422535</v>
      </c>
      <c r="O4760" s="1" t="s">
        <v>7834</v>
      </c>
    </row>
    <row r="4761" spans="1:15" x14ac:dyDescent="0.3">
      <c r="A4761" s="1" t="s">
        <v>5716</v>
      </c>
      <c r="B4761" s="1" t="s">
        <v>5773</v>
      </c>
      <c r="C4761" s="1">
        <v>2</v>
      </c>
      <c r="D4761" s="1" t="s">
        <v>7266</v>
      </c>
      <c r="E4761" s="1">
        <v>6</v>
      </c>
      <c r="F4761" s="1" t="s">
        <v>7819</v>
      </c>
      <c r="G4761" s="1" t="s">
        <v>5908</v>
      </c>
      <c r="H4761" s="1" t="s">
        <v>7519</v>
      </c>
      <c r="I4761" s="1" t="b">
        <v>0</v>
      </c>
      <c r="J4761" s="1">
        <v>3</v>
      </c>
      <c r="K4761" s="1">
        <v>25</v>
      </c>
      <c r="L4761" s="1">
        <v>11</v>
      </c>
      <c r="M4761" s="1">
        <v>1</v>
      </c>
      <c r="N4761" s="1">
        <v>1.40845070422535</v>
      </c>
      <c r="O4761" s="1" t="e">
        <f>-atGTcAcTGtGTcTCgTgggctcgggagatgtgtataag</f>
        <v>#NAME?</v>
      </c>
    </row>
    <row r="4762" spans="1:15" x14ac:dyDescent="0.3">
      <c r="A4762" s="1" t="s">
        <v>5716</v>
      </c>
      <c r="B4762" s="1" t="s">
        <v>5773</v>
      </c>
      <c r="C4762" s="1">
        <v>2</v>
      </c>
      <c r="D4762" s="1" t="s">
        <v>7266</v>
      </c>
      <c r="E4762" s="1">
        <v>6</v>
      </c>
      <c r="F4762" s="1" t="s">
        <v>7819</v>
      </c>
      <c r="G4762" s="1" t="s">
        <v>5810</v>
      </c>
      <c r="H4762" s="1" t="s">
        <v>7503</v>
      </c>
      <c r="I4762" s="1" t="b">
        <v>0</v>
      </c>
      <c r="J4762" s="1">
        <v>2</v>
      </c>
      <c r="K4762" s="1">
        <v>0</v>
      </c>
      <c r="L4762" s="1">
        <v>0</v>
      </c>
      <c r="M4762" s="1">
        <v>1</v>
      </c>
      <c r="N4762" s="1">
        <v>1.40845070422535</v>
      </c>
      <c r="O4762" s="1" t="s">
        <v>7835</v>
      </c>
    </row>
    <row r="4763" spans="1:15" x14ac:dyDescent="0.3">
      <c r="A4763" s="1" t="s">
        <v>5716</v>
      </c>
      <c r="B4763" s="1" t="s">
        <v>5773</v>
      </c>
      <c r="C4763" s="1">
        <v>2</v>
      </c>
      <c r="D4763" s="1" t="s">
        <v>7266</v>
      </c>
      <c r="E4763" s="1">
        <v>6</v>
      </c>
      <c r="F4763" s="1" t="s">
        <v>7819</v>
      </c>
      <c r="G4763" s="1" t="s">
        <v>5908</v>
      </c>
      <c r="H4763" s="1" t="s">
        <v>7503</v>
      </c>
      <c r="I4763" s="1" t="b">
        <v>0</v>
      </c>
      <c r="J4763" s="1">
        <v>0</v>
      </c>
      <c r="K4763" s="1">
        <v>0</v>
      </c>
      <c r="L4763" s="1">
        <v>1</v>
      </c>
      <c r="M4763" s="1">
        <v>1</v>
      </c>
      <c r="N4763" s="1">
        <v>1.40845070422535</v>
      </c>
      <c r="O4763" s="1" t="s">
        <v>7513</v>
      </c>
    </row>
    <row r="4764" spans="1:15" x14ac:dyDescent="0.3">
      <c r="A4764" s="1" t="s">
        <v>5716</v>
      </c>
      <c r="B4764" s="1" t="s">
        <v>5773</v>
      </c>
      <c r="C4764" s="1">
        <v>2</v>
      </c>
      <c r="D4764" s="1" t="s">
        <v>7266</v>
      </c>
      <c r="E4764" s="1">
        <v>6</v>
      </c>
      <c r="F4764" s="1" t="s">
        <v>7819</v>
      </c>
      <c r="G4764" s="1" t="s">
        <v>5834</v>
      </c>
      <c r="H4764" s="1" t="s">
        <v>7503</v>
      </c>
      <c r="I4764" s="1" t="b">
        <v>0</v>
      </c>
      <c r="J4764" s="1">
        <v>9</v>
      </c>
      <c r="K4764" s="1">
        <v>0</v>
      </c>
      <c r="L4764" s="1">
        <v>0</v>
      </c>
      <c r="M4764" s="1">
        <v>1</v>
      </c>
      <c r="N4764" s="1">
        <v>1.40845070422535</v>
      </c>
      <c r="O4764" s="1" t="s">
        <v>7836</v>
      </c>
    </row>
    <row r="4765" spans="1:15" x14ac:dyDescent="0.3">
      <c r="A4765" s="1" t="s">
        <v>5716</v>
      </c>
      <c r="B4765" s="1" t="s">
        <v>5773</v>
      </c>
      <c r="C4765" s="1">
        <v>2</v>
      </c>
      <c r="D4765" s="1" t="s">
        <v>7266</v>
      </c>
      <c r="E4765" s="1">
        <v>6</v>
      </c>
      <c r="F4765" s="1" t="s">
        <v>7819</v>
      </c>
      <c r="G4765" s="1" t="s">
        <v>5798</v>
      </c>
      <c r="H4765" s="1" t="s">
        <v>7503</v>
      </c>
      <c r="I4765" s="1" t="b">
        <v>0</v>
      </c>
      <c r="J4765" s="1">
        <v>0</v>
      </c>
      <c r="K4765" s="1">
        <v>0</v>
      </c>
      <c r="L4765" s="1">
        <v>8</v>
      </c>
      <c r="M4765" s="1">
        <v>1</v>
      </c>
      <c r="N4765" s="1">
        <v>1.40845070422535</v>
      </c>
      <c r="O4765" s="1" t="s">
        <v>7837</v>
      </c>
    </row>
    <row r="4766" spans="1:15" x14ac:dyDescent="0.3">
      <c r="A4766" s="1" t="s">
        <v>5716</v>
      </c>
      <c r="B4766" s="1" t="s">
        <v>5773</v>
      </c>
      <c r="C4766" s="1">
        <v>2</v>
      </c>
      <c r="D4766" s="1" t="s">
        <v>7266</v>
      </c>
      <c r="E4766" s="1">
        <v>6</v>
      </c>
      <c r="F4766" s="1" t="s">
        <v>7819</v>
      </c>
      <c r="G4766" s="1" t="s">
        <v>5834</v>
      </c>
      <c r="H4766" s="1" t="s">
        <v>7695</v>
      </c>
      <c r="I4766" s="1" t="b">
        <v>0</v>
      </c>
      <c r="J4766" s="1">
        <v>0</v>
      </c>
      <c r="K4766" s="1">
        <v>18</v>
      </c>
      <c r="L4766" s="1">
        <v>7</v>
      </c>
      <c r="M4766" s="1">
        <v>1</v>
      </c>
      <c r="N4766" s="1">
        <v>1.40845070422535</v>
      </c>
      <c r="O4766" s="1" t="s">
        <v>7838</v>
      </c>
    </row>
    <row r="4767" spans="1:15" x14ac:dyDescent="0.3">
      <c r="A4767" s="1" t="s">
        <v>5716</v>
      </c>
      <c r="B4767" s="1" t="s">
        <v>5773</v>
      </c>
      <c r="C4767" s="1">
        <v>2</v>
      </c>
      <c r="D4767" s="1" t="s">
        <v>7266</v>
      </c>
      <c r="E4767" s="1">
        <v>6</v>
      </c>
      <c r="F4767" s="1" t="s">
        <v>7819</v>
      </c>
      <c r="G4767" s="1" t="s">
        <v>5834</v>
      </c>
      <c r="H4767" s="1" t="s">
        <v>7823</v>
      </c>
      <c r="I4767" s="1" t="b">
        <v>0</v>
      </c>
      <c r="J4767" s="1">
        <v>0</v>
      </c>
      <c r="K4767" s="1">
        <v>16</v>
      </c>
      <c r="L4767" s="1">
        <v>4</v>
      </c>
      <c r="M4767" s="1">
        <v>1</v>
      </c>
      <c r="N4767" s="1">
        <v>1.40845070422535</v>
      </c>
      <c r="O4767" s="1" t="s">
        <v>7839</v>
      </c>
    </row>
    <row r="4768" spans="1:15" x14ac:dyDescent="0.3">
      <c r="A4768" s="1" t="s">
        <v>5716</v>
      </c>
      <c r="B4768" s="1" t="s">
        <v>5773</v>
      </c>
      <c r="C4768" s="1">
        <v>2</v>
      </c>
      <c r="D4768" s="1" t="s">
        <v>7266</v>
      </c>
      <c r="E4768" s="1">
        <v>6</v>
      </c>
      <c r="F4768" s="1" t="s">
        <v>7819</v>
      </c>
      <c r="G4768" s="1" t="s">
        <v>5803</v>
      </c>
      <c r="H4768" s="1" t="s">
        <v>7826</v>
      </c>
      <c r="I4768" s="1" t="b">
        <v>0</v>
      </c>
      <c r="J4768" s="1">
        <v>0</v>
      </c>
      <c r="K4768" s="1">
        <v>1</v>
      </c>
      <c r="L4768" s="1">
        <v>1</v>
      </c>
      <c r="M4768" s="1">
        <v>1</v>
      </c>
      <c r="N4768" s="1">
        <v>1.40845070422535</v>
      </c>
      <c r="O4768" s="1" t="s">
        <v>7840</v>
      </c>
    </row>
    <row r="4769" spans="1:15" x14ac:dyDescent="0.3">
      <c r="A4769" s="1" t="s">
        <v>5716</v>
      </c>
      <c r="B4769" s="1" t="s">
        <v>5773</v>
      </c>
      <c r="C4769" s="1">
        <v>2</v>
      </c>
      <c r="D4769" s="1" t="s">
        <v>7266</v>
      </c>
      <c r="E4769" s="1">
        <v>6</v>
      </c>
      <c r="F4769" s="1" t="s">
        <v>7819</v>
      </c>
      <c r="G4769" s="1" t="s">
        <v>5834</v>
      </c>
      <c r="H4769" s="1" t="s">
        <v>7841</v>
      </c>
      <c r="I4769" s="1" t="b">
        <v>0</v>
      </c>
      <c r="J4769" s="1">
        <v>0</v>
      </c>
      <c r="K4769" s="1">
        <v>8</v>
      </c>
      <c r="L4769" s="1">
        <v>4</v>
      </c>
      <c r="M4769" s="1">
        <v>1</v>
      </c>
      <c r="N4769" s="1">
        <v>1.40845070422535</v>
      </c>
      <c r="O4769" s="1" t="s">
        <v>7842</v>
      </c>
    </row>
    <row r="4770" spans="1:15" x14ac:dyDescent="0.3">
      <c r="A4770" s="1" t="s">
        <v>5716</v>
      </c>
      <c r="B4770" s="1" t="s">
        <v>5773</v>
      </c>
      <c r="C4770" s="1">
        <v>2</v>
      </c>
      <c r="D4770" s="1" t="s">
        <v>7266</v>
      </c>
      <c r="E4770" s="1">
        <v>6</v>
      </c>
      <c r="F4770" s="1" t="s">
        <v>7819</v>
      </c>
      <c r="G4770" s="1" t="s">
        <v>5806</v>
      </c>
      <c r="H4770" s="1" t="s">
        <v>7843</v>
      </c>
      <c r="I4770" s="1" t="b">
        <v>0</v>
      </c>
      <c r="J4770" s="1">
        <v>0</v>
      </c>
      <c r="K4770" s="1">
        <v>5</v>
      </c>
      <c r="L4770" s="1">
        <v>5</v>
      </c>
      <c r="M4770" s="1">
        <v>1</v>
      </c>
      <c r="N4770" s="1">
        <v>1.40845070422535</v>
      </c>
      <c r="O4770" s="1" t="s">
        <v>7844</v>
      </c>
    </row>
    <row r="4771" spans="1:15" x14ac:dyDescent="0.3">
      <c r="A4771" s="1" t="s">
        <v>5716</v>
      </c>
      <c r="B4771" s="1" t="s">
        <v>5773</v>
      </c>
      <c r="C4771" s="1">
        <v>2</v>
      </c>
      <c r="D4771" s="1" t="s">
        <v>7266</v>
      </c>
      <c r="E4771" s="1">
        <v>6</v>
      </c>
      <c r="F4771" s="1" t="s">
        <v>7819</v>
      </c>
      <c r="G4771" s="1" t="s">
        <v>5834</v>
      </c>
      <c r="H4771" s="1" t="s">
        <v>7845</v>
      </c>
      <c r="I4771" s="1" t="b">
        <v>0</v>
      </c>
      <c r="J4771" s="1">
        <v>0</v>
      </c>
      <c r="K4771" s="1">
        <v>16</v>
      </c>
      <c r="L4771" s="1">
        <v>4</v>
      </c>
      <c r="M4771" s="1">
        <v>1</v>
      </c>
      <c r="N4771" s="1">
        <v>1.40845070422535</v>
      </c>
      <c r="O4771" s="1" t="s">
        <v>7846</v>
      </c>
    </row>
    <row r="4772" spans="1:15" x14ac:dyDescent="0.3">
      <c r="A4772" s="1" t="s">
        <v>5716</v>
      </c>
      <c r="B4772" s="1" t="s">
        <v>5773</v>
      </c>
      <c r="C4772" s="1">
        <v>2</v>
      </c>
      <c r="D4772" s="1" t="s">
        <v>7266</v>
      </c>
      <c r="E4772" s="1">
        <v>6</v>
      </c>
      <c r="F4772" s="1" t="s">
        <v>7819</v>
      </c>
      <c r="G4772" s="1" t="s">
        <v>5814</v>
      </c>
      <c r="H4772" s="1" t="e">
        <f>-----------CGCCGGCGGCCTGTCACACTCACACCATG</f>
        <v>#NAME?</v>
      </c>
      <c r="I4772" s="1" t="b">
        <v>0</v>
      </c>
      <c r="J4772" s="1">
        <v>0</v>
      </c>
      <c r="K4772" s="1">
        <v>16</v>
      </c>
      <c r="L4772" s="1">
        <v>2</v>
      </c>
      <c r="M4772" s="1">
        <v>1</v>
      </c>
      <c r="N4772" s="1">
        <v>1.40845070422535</v>
      </c>
      <c r="O4772" s="1" t="s">
        <v>7698</v>
      </c>
    </row>
    <row r="4773" spans="1:15" x14ac:dyDescent="0.3">
      <c r="A4773" s="1" t="s">
        <v>5716</v>
      </c>
      <c r="B4773" s="1" t="s">
        <v>5773</v>
      </c>
      <c r="C4773" s="1">
        <v>2</v>
      </c>
      <c r="D4773" s="1" t="s">
        <v>7266</v>
      </c>
      <c r="E4773" s="1">
        <v>7</v>
      </c>
      <c r="F4773" s="1" t="s">
        <v>7847</v>
      </c>
      <c r="G4773" s="1" t="s">
        <v>5814</v>
      </c>
      <c r="H4773" s="1" t="s">
        <v>7503</v>
      </c>
      <c r="I4773" s="1" t="b">
        <v>1</v>
      </c>
      <c r="J4773" s="1">
        <v>0</v>
      </c>
      <c r="K4773" s="1">
        <v>0</v>
      </c>
      <c r="L4773" s="1">
        <v>0</v>
      </c>
      <c r="M4773" s="1">
        <v>13</v>
      </c>
      <c r="N4773" s="1">
        <v>31.707317073170699</v>
      </c>
      <c r="O4773" s="1" t="s">
        <v>7504</v>
      </c>
    </row>
    <row r="4774" spans="1:15" x14ac:dyDescent="0.3">
      <c r="A4774" s="1" t="s">
        <v>5716</v>
      </c>
      <c r="B4774" s="1" t="s">
        <v>5773</v>
      </c>
      <c r="C4774" s="1">
        <v>2</v>
      </c>
      <c r="D4774" s="1" t="s">
        <v>7266</v>
      </c>
      <c r="E4774" s="1">
        <v>7</v>
      </c>
      <c r="F4774" s="1" t="s">
        <v>7847</v>
      </c>
      <c r="G4774" s="1" t="s">
        <v>5908</v>
      </c>
      <c r="H4774" s="1" t="s">
        <v>7503</v>
      </c>
      <c r="I4774" s="1" t="b">
        <v>0</v>
      </c>
      <c r="J4774" s="1">
        <v>0</v>
      </c>
      <c r="K4774" s="1">
        <v>0</v>
      </c>
      <c r="L4774" s="1">
        <v>1</v>
      </c>
      <c r="M4774" s="1">
        <v>2</v>
      </c>
      <c r="N4774" s="1">
        <v>4.8780487804878003</v>
      </c>
      <c r="O4774" s="1" t="s">
        <v>7848</v>
      </c>
    </row>
    <row r="4775" spans="1:15" x14ac:dyDescent="0.3">
      <c r="A4775" s="1" t="s">
        <v>5716</v>
      </c>
      <c r="B4775" s="1" t="s">
        <v>5773</v>
      </c>
      <c r="C4775" s="1">
        <v>2</v>
      </c>
      <c r="D4775" s="1" t="s">
        <v>7266</v>
      </c>
      <c r="E4775" s="1">
        <v>7</v>
      </c>
      <c r="F4775" s="1" t="s">
        <v>7847</v>
      </c>
      <c r="G4775" s="1" t="s">
        <v>5834</v>
      </c>
      <c r="H4775" s="1" t="e">
        <f>----CCCGCTC-GCCGGCGGCCTGTCACACTCACACCATG</f>
        <v>#NAME?</v>
      </c>
      <c r="I4775" s="1" t="b">
        <v>0</v>
      </c>
      <c r="J4775" s="1">
        <v>0</v>
      </c>
      <c r="K4775" s="1">
        <v>15</v>
      </c>
      <c r="L4775" s="1">
        <v>3</v>
      </c>
      <c r="M4775" s="1">
        <v>2</v>
      </c>
      <c r="N4775" s="1">
        <v>4.8780487804878003</v>
      </c>
      <c r="O4775" s="1" t="s">
        <v>7491</v>
      </c>
    </row>
    <row r="4776" spans="1:15" x14ac:dyDescent="0.3">
      <c r="A4776" s="1" t="s">
        <v>5716</v>
      </c>
      <c r="B4776" s="1" t="s">
        <v>5773</v>
      </c>
      <c r="C4776" s="1">
        <v>2</v>
      </c>
      <c r="D4776" s="1" t="s">
        <v>7266</v>
      </c>
      <c r="E4776" s="1">
        <v>7</v>
      </c>
      <c r="F4776" s="1" t="s">
        <v>7847</v>
      </c>
      <c r="G4776" s="1" t="s">
        <v>5834</v>
      </c>
      <c r="H4776" s="1" t="s">
        <v>7849</v>
      </c>
      <c r="I4776" s="1" t="b">
        <v>0</v>
      </c>
      <c r="J4776" s="1">
        <v>0</v>
      </c>
      <c r="K4776" s="1">
        <v>16</v>
      </c>
      <c r="L4776" s="1">
        <v>12</v>
      </c>
      <c r="M4776" s="1">
        <v>2</v>
      </c>
      <c r="N4776" s="1">
        <v>4.8780487804878003</v>
      </c>
      <c r="O4776" s="1" t="s">
        <v>7850</v>
      </c>
    </row>
    <row r="4777" spans="1:15" x14ac:dyDescent="0.3">
      <c r="A4777" s="1" t="s">
        <v>5716</v>
      </c>
      <c r="B4777" s="1" t="s">
        <v>5773</v>
      </c>
      <c r="C4777" s="1">
        <v>2</v>
      </c>
      <c r="D4777" s="1" t="s">
        <v>7266</v>
      </c>
      <c r="E4777" s="1">
        <v>7</v>
      </c>
      <c r="F4777" s="1" t="s">
        <v>7847</v>
      </c>
      <c r="G4777" s="1" t="s">
        <v>5814</v>
      </c>
      <c r="H4777" s="1" t="e">
        <f>-------------CCGGCGGCCTGTCACACTCACACCATG</f>
        <v>#NAME?</v>
      </c>
      <c r="I4777" s="1" t="b">
        <v>0</v>
      </c>
      <c r="J4777" s="1">
        <v>0</v>
      </c>
      <c r="K4777" s="1">
        <v>21</v>
      </c>
      <c r="L4777" s="1">
        <v>4</v>
      </c>
      <c r="M4777" s="1">
        <v>2</v>
      </c>
      <c r="N4777" s="1">
        <v>4.8780487804878003</v>
      </c>
      <c r="O4777" s="1" t="s">
        <v>7765</v>
      </c>
    </row>
    <row r="4778" spans="1:15" x14ac:dyDescent="0.3">
      <c r="A4778" s="1" t="s">
        <v>5716</v>
      </c>
      <c r="B4778" s="1" t="s">
        <v>5773</v>
      </c>
      <c r="C4778" s="1">
        <v>2</v>
      </c>
      <c r="D4778" s="1" t="s">
        <v>7266</v>
      </c>
      <c r="E4778" s="1">
        <v>7</v>
      </c>
      <c r="F4778" s="1" t="s">
        <v>7847</v>
      </c>
      <c r="G4778" s="1" t="s">
        <v>5834</v>
      </c>
      <c r="H4778" s="1" t="s">
        <v>7851</v>
      </c>
      <c r="I4778" s="1" t="b">
        <v>0</v>
      </c>
      <c r="J4778" s="1">
        <v>0</v>
      </c>
      <c r="K4778" s="1">
        <v>7</v>
      </c>
      <c r="L4778" s="1">
        <v>7</v>
      </c>
      <c r="M4778" s="1">
        <v>1</v>
      </c>
      <c r="N4778" s="1">
        <v>2.4390243902439002</v>
      </c>
      <c r="O4778" s="1" t="s">
        <v>7852</v>
      </c>
    </row>
    <row r="4779" spans="1:15" x14ac:dyDescent="0.3">
      <c r="A4779" s="1" t="s">
        <v>5716</v>
      </c>
      <c r="B4779" s="1" t="s">
        <v>5773</v>
      </c>
      <c r="C4779" s="1">
        <v>2</v>
      </c>
      <c r="D4779" s="1" t="s">
        <v>7266</v>
      </c>
      <c r="E4779" s="1">
        <v>7</v>
      </c>
      <c r="F4779" s="1" t="s">
        <v>7847</v>
      </c>
      <c r="G4779" s="1" t="s">
        <v>5834</v>
      </c>
      <c r="H4779" s="1" t="s">
        <v>7853</v>
      </c>
      <c r="I4779" s="1" t="b">
        <v>0</v>
      </c>
      <c r="J4779" s="1">
        <v>0</v>
      </c>
      <c r="K4779" s="1">
        <v>16</v>
      </c>
      <c r="L4779" s="1">
        <v>6</v>
      </c>
      <c r="M4779" s="1">
        <v>1</v>
      </c>
      <c r="N4779" s="1">
        <v>2.4390243902439002</v>
      </c>
      <c r="O4779" s="1" t="s">
        <v>7854</v>
      </c>
    </row>
    <row r="4780" spans="1:15" x14ac:dyDescent="0.3">
      <c r="A4780" s="1" t="s">
        <v>5716</v>
      </c>
      <c r="B4780" s="1" t="s">
        <v>5773</v>
      </c>
      <c r="C4780" s="1">
        <v>2</v>
      </c>
      <c r="D4780" s="1" t="s">
        <v>7266</v>
      </c>
      <c r="E4780" s="1">
        <v>7</v>
      </c>
      <c r="F4780" s="1" t="s">
        <v>7847</v>
      </c>
      <c r="G4780" s="1" t="s">
        <v>5834</v>
      </c>
      <c r="H4780" s="1" t="s">
        <v>7855</v>
      </c>
      <c r="I4780" s="1" t="b">
        <v>0</v>
      </c>
      <c r="J4780" s="1">
        <v>0</v>
      </c>
      <c r="K4780" s="1">
        <v>21</v>
      </c>
      <c r="L4780" s="1">
        <v>9</v>
      </c>
      <c r="M4780" s="1">
        <v>1</v>
      </c>
      <c r="N4780" s="1">
        <v>2.4390243902439002</v>
      </c>
      <c r="O4780" s="1" t="s">
        <v>7856</v>
      </c>
    </row>
    <row r="4781" spans="1:15" x14ac:dyDescent="0.3">
      <c r="A4781" s="1" t="s">
        <v>5716</v>
      </c>
      <c r="B4781" s="1" t="s">
        <v>5773</v>
      </c>
      <c r="C4781" s="1">
        <v>2</v>
      </c>
      <c r="D4781" s="1" t="s">
        <v>7266</v>
      </c>
      <c r="E4781" s="1">
        <v>7</v>
      </c>
      <c r="F4781" s="1" t="s">
        <v>7847</v>
      </c>
      <c r="G4781" s="1" t="s">
        <v>5814</v>
      </c>
      <c r="H4781" s="1" t="e">
        <f>-----CCCGCTCGCCGGCGGCCTGTCACACTCACACCATG</f>
        <v>#NAME?</v>
      </c>
      <c r="I4781" s="1" t="b">
        <v>0</v>
      </c>
      <c r="J4781" s="1">
        <v>0</v>
      </c>
      <c r="K4781" s="1">
        <v>14</v>
      </c>
      <c r="L4781" s="1">
        <v>3</v>
      </c>
      <c r="M4781" s="1">
        <v>1</v>
      </c>
      <c r="N4781" s="1">
        <v>2.4390243902439002</v>
      </c>
      <c r="O4781" s="1" t="s">
        <v>7492</v>
      </c>
    </row>
    <row r="4782" spans="1:15" x14ac:dyDescent="0.3">
      <c r="A4782" s="1" t="s">
        <v>5716</v>
      </c>
      <c r="B4782" s="1" t="s">
        <v>5773</v>
      </c>
      <c r="C4782" s="1">
        <v>2</v>
      </c>
      <c r="D4782" s="1" t="s">
        <v>7266</v>
      </c>
      <c r="E4782" s="1">
        <v>7</v>
      </c>
      <c r="F4782" s="1" t="s">
        <v>7847</v>
      </c>
      <c r="G4782" s="1" t="s">
        <v>5814</v>
      </c>
      <c r="H4782" s="1" t="e">
        <f>-----CCCGCTCGCCGGCGGCCTGTCACACTCACACCATG</f>
        <v>#NAME?</v>
      </c>
      <c r="I4782" s="1" t="b">
        <v>0</v>
      </c>
      <c r="J4782" s="1">
        <v>0</v>
      </c>
      <c r="K4782" s="1">
        <v>5</v>
      </c>
      <c r="L4782" s="1">
        <v>3</v>
      </c>
      <c r="M4782" s="1">
        <v>1</v>
      </c>
      <c r="N4782" s="1">
        <v>2.4390243902439002</v>
      </c>
      <c r="O4782" s="1" t="s">
        <v>7492</v>
      </c>
    </row>
    <row r="4783" spans="1:15" x14ac:dyDescent="0.3">
      <c r="A4783" s="1" t="s">
        <v>5716</v>
      </c>
      <c r="B4783" s="1" t="s">
        <v>5773</v>
      </c>
      <c r="C4783" s="1">
        <v>2</v>
      </c>
      <c r="D4783" s="1" t="s">
        <v>7266</v>
      </c>
      <c r="E4783" s="1">
        <v>7</v>
      </c>
      <c r="F4783" s="1" t="s">
        <v>7847</v>
      </c>
      <c r="G4783" s="1" t="s">
        <v>5814</v>
      </c>
      <c r="H4783" s="1" t="e">
        <f>-------CGCTCGCCGGCGGCCTGTCACACTCACACCATG</f>
        <v>#NAME?</v>
      </c>
      <c r="I4783" s="1" t="b">
        <v>0</v>
      </c>
      <c r="J4783" s="1">
        <v>0</v>
      </c>
      <c r="K4783" s="1">
        <v>28</v>
      </c>
      <c r="L4783" s="1">
        <v>1</v>
      </c>
      <c r="M4783" s="1">
        <v>1</v>
      </c>
      <c r="N4783" s="1">
        <v>2.4390243902439002</v>
      </c>
      <c r="O4783" s="1" t="s">
        <v>7492</v>
      </c>
    </row>
    <row r="4784" spans="1:15" x14ac:dyDescent="0.3">
      <c r="A4784" s="1" t="s">
        <v>5716</v>
      </c>
      <c r="B4784" s="1" t="s">
        <v>5773</v>
      </c>
      <c r="C4784" s="1">
        <v>2</v>
      </c>
      <c r="D4784" s="1" t="s">
        <v>7266</v>
      </c>
      <c r="E4784" s="1">
        <v>7</v>
      </c>
      <c r="F4784" s="1" t="s">
        <v>7847</v>
      </c>
      <c r="G4784" s="1" t="s">
        <v>5834</v>
      </c>
      <c r="H4784" s="1" t="e">
        <f>-------CGCTCGCCGGCGGCCTGTCACACTCACACCATG</f>
        <v>#NAME?</v>
      </c>
      <c r="I4784" s="1" t="b">
        <v>0</v>
      </c>
      <c r="J4784" s="1">
        <v>3</v>
      </c>
      <c r="K4784" s="1">
        <v>25</v>
      </c>
      <c r="L4784" s="1">
        <v>1</v>
      </c>
      <c r="M4784" s="1">
        <v>1</v>
      </c>
      <c r="N4784" s="1">
        <v>2.4390243902439002</v>
      </c>
      <c r="O4784" s="1" t="s">
        <v>7857</v>
      </c>
    </row>
    <row r="4785" spans="1:15" x14ac:dyDescent="0.3">
      <c r="A4785" s="1" t="s">
        <v>5716</v>
      </c>
      <c r="B4785" s="1" t="s">
        <v>5773</v>
      </c>
      <c r="C4785" s="1">
        <v>2</v>
      </c>
      <c r="D4785" s="1" t="s">
        <v>7266</v>
      </c>
      <c r="E4785" s="1">
        <v>7</v>
      </c>
      <c r="F4785" s="1" t="s">
        <v>7847</v>
      </c>
      <c r="G4785" s="1" t="s">
        <v>5803</v>
      </c>
      <c r="H4785" s="1" t="s">
        <v>7639</v>
      </c>
      <c r="I4785" s="1" t="b">
        <v>0</v>
      </c>
      <c r="J4785" s="1">
        <v>0</v>
      </c>
      <c r="K4785" s="1">
        <v>1</v>
      </c>
      <c r="L4785" s="1">
        <v>7</v>
      </c>
      <c r="M4785" s="1">
        <v>1</v>
      </c>
      <c r="N4785" s="1">
        <v>2.4390243902439002</v>
      </c>
      <c r="O4785" s="1" t="s">
        <v>7720</v>
      </c>
    </row>
    <row r="4786" spans="1:15" x14ac:dyDescent="0.3">
      <c r="A4786" s="1" t="s">
        <v>5716</v>
      </c>
      <c r="B4786" s="1" t="s">
        <v>5773</v>
      </c>
      <c r="C4786" s="1">
        <v>2</v>
      </c>
      <c r="D4786" s="1" t="s">
        <v>7266</v>
      </c>
      <c r="E4786" s="1">
        <v>7</v>
      </c>
      <c r="F4786" s="1" t="s">
        <v>7847</v>
      </c>
      <c r="G4786" s="1" t="s">
        <v>5803</v>
      </c>
      <c r="H4786" s="1" t="s">
        <v>7639</v>
      </c>
      <c r="I4786" s="1" t="b">
        <v>0</v>
      </c>
      <c r="J4786" s="1">
        <v>0</v>
      </c>
      <c r="K4786" s="1">
        <v>1</v>
      </c>
      <c r="L4786" s="1">
        <v>6</v>
      </c>
      <c r="M4786" s="1">
        <v>1</v>
      </c>
      <c r="N4786" s="1">
        <v>2.4390243902439002</v>
      </c>
      <c r="O4786" s="1" t="s">
        <v>7640</v>
      </c>
    </row>
    <row r="4787" spans="1:15" x14ac:dyDescent="0.3">
      <c r="A4787" s="1" t="s">
        <v>5716</v>
      </c>
      <c r="B4787" s="1" t="s">
        <v>5773</v>
      </c>
      <c r="C4787" s="1">
        <v>2</v>
      </c>
      <c r="D4787" s="1" t="s">
        <v>7266</v>
      </c>
      <c r="E4787" s="1">
        <v>7</v>
      </c>
      <c r="F4787" s="1" t="s">
        <v>7847</v>
      </c>
      <c r="G4787" s="1" t="s">
        <v>5834</v>
      </c>
      <c r="H4787" s="1" t="e">
        <f>------------GCCGGCGGCCTGTCACACTCACACCATG</f>
        <v>#NAME?</v>
      </c>
      <c r="I4787" s="1" t="b">
        <v>0</v>
      </c>
      <c r="J4787" s="1">
        <v>0</v>
      </c>
      <c r="K4787" s="1">
        <v>22</v>
      </c>
      <c r="L4787" s="1">
        <v>6</v>
      </c>
      <c r="M4787" s="1">
        <v>1</v>
      </c>
      <c r="N4787" s="1">
        <v>2.4390243902439002</v>
      </c>
      <c r="O4787" s="1" t="s">
        <v>7765</v>
      </c>
    </row>
    <row r="4788" spans="1:15" x14ac:dyDescent="0.3">
      <c r="A4788" s="1" t="s">
        <v>5716</v>
      </c>
      <c r="B4788" s="1" t="s">
        <v>5773</v>
      </c>
      <c r="C4788" s="1">
        <v>2</v>
      </c>
      <c r="D4788" s="1" t="s">
        <v>7266</v>
      </c>
      <c r="E4788" s="1">
        <v>7</v>
      </c>
      <c r="F4788" s="1" t="s">
        <v>7847</v>
      </c>
      <c r="G4788" s="1" t="s">
        <v>5834</v>
      </c>
      <c r="H4788" s="1" t="s">
        <v>7858</v>
      </c>
      <c r="I4788" s="1" t="b">
        <v>0</v>
      </c>
      <c r="J4788" s="1">
        <v>0</v>
      </c>
      <c r="K4788" s="1">
        <v>8</v>
      </c>
      <c r="L4788" s="1">
        <v>10</v>
      </c>
      <c r="M4788" s="1">
        <v>1</v>
      </c>
      <c r="N4788" s="1">
        <v>2.4390243902439002</v>
      </c>
      <c r="O4788" s="1" t="s">
        <v>7859</v>
      </c>
    </row>
    <row r="4789" spans="1:15" x14ac:dyDescent="0.3">
      <c r="A4789" s="1" t="s">
        <v>5716</v>
      </c>
      <c r="B4789" s="1" t="s">
        <v>5773</v>
      </c>
      <c r="C4789" s="1">
        <v>2</v>
      </c>
      <c r="D4789" s="1" t="s">
        <v>7266</v>
      </c>
      <c r="E4789" s="1">
        <v>7</v>
      </c>
      <c r="F4789" s="1" t="s">
        <v>7847</v>
      </c>
      <c r="G4789" s="1" t="s">
        <v>5834</v>
      </c>
      <c r="H4789" s="1" t="s">
        <v>7530</v>
      </c>
      <c r="I4789" s="1" t="b">
        <v>0</v>
      </c>
      <c r="J4789" s="1">
        <v>0</v>
      </c>
      <c r="K4789" s="1">
        <v>6</v>
      </c>
      <c r="L4789" s="1">
        <v>8</v>
      </c>
      <c r="M4789" s="1">
        <v>1</v>
      </c>
      <c r="N4789" s="1">
        <v>2.4390243902439002</v>
      </c>
      <c r="O4789" s="1" t="s">
        <v>7531</v>
      </c>
    </row>
    <row r="4790" spans="1:15" x14ac:dyDescent="0.3">
      <c r="A4790" s="1" t="s">
        <v>5716</v>
      </c>
      <c r="B4790" s="1" t="s">
        <v>5773</v>
      </c>
      <c r="C4790" s="1">
        <v>2</v>
      </c>
      <c r="D4790" s="1" t="s">
        <v>7266</v>
      </c>
      <c r="E4790" s="1">
        <v>7</v>
      </c>
      <c r="F4790" s="1" t="s">
        <v>7847</v>
      </c>
      <c r="G4790" s="1" t="s">
        <v>5834</v>
      </c>
      <c r="H4790" s="1" t="s">
        <v>7611</v>
      </c>
      <c r="I4790" s="1" t="b">
        <v>0</v>
      </c>
      <c r="J4790" s="1">
        <v>0</v>
      </c>
      <c r="K4790" s="1">
        <v>21</v>
      </c>
      <c r="L4790" s="1">
        <v>7</v>
      </c>
      <c r="M4790" s="1">
        <v>1</v>
      </c>
      <c r="N4790" s="1">
        <v>2.4390243902439002</v>
      </c>
      <c r="O4790" s="1" t="s">
        <v>7612</v>
      </c>
    </row>
    <row r="4791" spans="1:15" x14ac:dyDescent="0.3">
      <c r="A4791" s="1" t="s">
        <v>5716</v>
      </c>
      <c r="B4791" s="1" t="s">
        <v>5773</v>
      </c>
      <c r="C4791" s="1">
        <v>2</v>
      </c>
      <c r="D4791" s="1" t="s">
        <v>7266</v>
      </c>
      <c r="E4791" s="1">
        <v>7</v>
      </c>
      <c r="F4791" s="1" t="s">
        <v>7847</v>
      </c>
      <c r="G4791" s="1" t="s">
        <v>5834</v>
      </c>
      <c r="H4791" s="1" t="s">
        <v>7507</v>
      </c>
      <c r="I4791" s="1" t="b">
        <v>0</v>
      </c>
      <c r="J4791" s="1">
        <v>0</v>
      </c>
      <c r="K4791" s="1">
        <v>21</v>
      </c>
      <c r="L4791" s="1">
        <v>1</v>
      </c>
      <c r="M4791" s="1">
        <v>1</v>
      </c>
      <c r="N4791" s="1">
        <v>2.4390243902439002</v>
      </c>
      <c r="O4791" s="1" t="s">
        <v>7860</v>
      </c>
    </row>
    <row r="4792" spans="1:15" x14ac:dyDescent="0.3">
      <c r="A4792" s="1" t="s">
        <v>5716</v>
      </c>
      <c r="B4792" s="1" t="s">
        <v>5773</v>
      </c>
      <c r="C4792" s="1">
        <v>2</v>
      </c>
      <c r="D4792" s="1" t="s">
        <v>7266</v>
      </c>
      <c r="E4792" s="1">
        <v>7</v>
      </c>
      <c r="F4792" s="1" t="s">
        <v>7847</v>
      </c>
      <c r="G4792" s="1" t="s">
        <v>5810</v>
      </c>
      <c r="H4792" s="1" t="s">
        <v>7503</v>
      </c>
      <c r="I4792" s="1" t="b">
        <v>0</v>
      </c>
      <c r="J4792" s="1">
        <v>2</v>
      </c>
      <c r="K4792" s="1">
        <v>0</v>
      </c>
      <c r="L4792" s="1">
        <v>6</v>
      </c>
      <c r="M4792" s="1">
        <v>1</v>
      </c>
      <c r="N4792" s="1">
        <v>2.4390243902439002</v>
      </c>
      <c r="O4792" s="1" t="s">
        <v>7535</v>
      </c>
    </row>
    <row r="4793" spans="1:15" x14ac:dyDescent="0.3">
      <c r="A4793" s="1" t="s">
        <v>5716</v>
      </c>
      <c r="B4793" s="1" t="s">
        <v>5773</v>
      </c>
      <c r="C4793" s="1">
        <v>2</v>
      </c>
      <c r="D4793" s="1" t="s">
        <v>7266</v>
      </c>
      <c r="E4793" s="1">
        <v>7</v>
      </c>
      <c r="F4793" s="1" t="s">
        <v>7847</v>
      </c>
      <c r="G4793" s="1" t="s">
        <v>5834</v>
      </c>
      <c r="H4793" s="1" t="s">
        <v>7861</v>
      </c>
      <c r="I4793" s="1" t="b">
        <v>0</v>
      </c>
      <c r="J4793" s="1">
        <v>0</v>
      </c>
      <c r="K4793" s="1">
        <v>18</v>
      </c>
      <c r="L4793" s="1">
        <v>6</v>
      </c>
      <c r="M4793" s="1">
        <v>1</v>
      </c>
      <c r="N4793" s="1">
        <v>2.4390243902439002</v>
      </c>
      <c r="O4793" s="1" t="s">
        <v>7862</v>
      </c>
    </row>
    <row r="4794" spans="1:15" x14ac:dyDescent="0.3">
      <c r="A4794" s="1" t="s">
        <v>5716</v>
      </c>
      <c r="B4794" s="1" t="s">
        <v>5773</v>
      </c>
      <c r="C4794" s="1">
        <v>2</v>
      </c>
      <c r="D4794" s="1" t="s">
        <v>7266</v>
      </c>
      <c r="E4794" s="1">
        <v>7</v>
      </c>
      <c r="F4794" s="1" t="s">
        <v>7847</v>
      </c>
      <c r="G4794" s="1" t="s">
        <v>5801</v>
      </c>
      <c r="H4794" s="1" t="s">
        <v>7503</v>
      </c>
      <c r="I4794" s="1" t="b">
        <v>0</v>
      </c>
      <c r="J4794" s="1">
        <v>1</v>
      </c>
      <c r="K4794" s="1">
        <v>0</v>
      </c>
      <c r="L4794" s="1">
        <v>8</v>
      </c>
      <c r="M4794" s="1">
        <v>1</v>
      </c>
      <c r="N4794" s="1">
        <v>2.4390243902439002</v>
      </c>
      <c r="O4794" s="1" t="s">
        <v>7863</v>
      </c>
    </row>
    <row r="4795" spans="1:15" x14ac:dyDescent="0.3">
      <c r="A4795" s="1" t="s">
        <v>5716</v>
      </c>
      <c r="B4795" s="1" t="s">
        <v>5773</v>
      </c>
      <c r="C4795" s="1">
        <v>2</v>
      </c>
      <c r="D4795" s="1" t="s">
        <v>7266</v>
      </c>
      <c r="E4795" s="1">
        <v>7</v>
      </c>
      <c r="F4795" s="1" t="s">
        <v>7847</v>
      </c>
      <c r="G4795" s="1" t="s">
        <v>5834</v>
      </c>
      <c r="H4795" s="1" t="s">
        <v>7503</v>
      </c>
      <c r="I4795" s="1" t="b">
        <v>0</v>
      </c>
      <c r="J4795" s="1">
        <v>7</v>
      </c>
      <c r="K4795" s="1">
        <v>0</v>
      </c>
      <c r="L4795" s="1">
        <v>2</v>
      </c>
      <c r="M4795" s="1">
        <v>1</v>
      </c>
      <c r="N4795" s="1">
        <v>2.4390243902439002</v>
      </c>
      <c r="O4795" s="1" t="s">
        <v>7680</v>
      </c>
    </row>
    <row r="4796" spans="1:15" x14ac:dyDescent="0.3">
      <c r="A4796" s="1" t="s">
        <v>5716</v>
      </c>
      <c r="B4796" s="1" t="s">
        <v>5773</v>
      </c>
      <c r="C4796" s="1">
        <v>2</v>
      </c>
      <c r="D4796" s="1" t="s">
        <v>7266</v>
      </c>
      <c r="E4796" s="1">
        <v>7</v>
      </c>
      <c r="F4796" s="1" t="s">
        <v>7847</v>
      </c>
      <c r="G4796" s="1" t="s">
        <v>5908</v>
      </c>
      <c r="H4796" s="1" t="s">
        <v>7503</v>
      </c>
      <c r="I4796" s="1" t="b">
        <v>0</v>
      </c>
      <c r="J4796" s="1">
        <v>0</v>
      </c>
      <c r="K4796" s="1">
        <v>0</v>
      </c>
      <c r="L4796" s="1">
        <v>1</v>
      </c>
      <c r="M4796" s="1">
        <v>1</v>
      </c>
      <c r="N4796" s="1">
        <v>2.4390243902439002</v>
      </c>
      <c r="O4796" s="1" t="s">
        <v>7769</v>
      </c>
    </row>
    <row r="4797" spans="1:15" x14ac:dyDescent="0.3">
      <c r="A4797" s="1" t="s">
        <v>5716</v>
      </c>
      <c r="B4797" s="1" t="s">
        <v>5773</v>
      </c>
      <c r="C4797" s="1">
        <v>2</v>
      </c>
      <c r="D4797" s="1" t="s">
        <v>7266</v>
      </c>
      <c r="E4797" s="1">
        <v>7</v>
      </c>
      <c r="F4797" s="1" t="s">
        <v>7847</v>
      </c>
      <c r="G4797" s="1" t="s">
        <v>5834</v>
      </c>
      <c r="H4797" s="1" t="s">
        <v>7562</v>
      </c>
      <c r="I4797" s="1" t="b">
        <v>0</v>
      </c>
      <c r="J4797" s="1">
        <v>0</v>
      </c>
      <c r="K4797" s="1">
        <v>10</v>
      </c>
      <c r="L4797" s="1">
        <v>9</v>
      </c>
      <c r="M4797" s="1">
        <v>1</v>
      </c>
      <c r="N4797" s="1">
        <v>2.4390243902439002</v>
      </c>
      <c r="O4797" s="1" t="s">
        <v>7864</v>
      </c>
    </row>
    <row r="4798" spans="1:15" x14ac:dyDescent="0.3">
      <c r="A4798" s="1" t="s">
        <v>5716</v>
      </c>
      <c r="B4798" s="1" t="s">
        <v>5773</v>
      </c>
      <c r="C4798" s="1">
        <v>2</v>
      </c>
      <c r="D4798" s="1" t="s">
        <v>7266</v>
      </c>
      <c r="E4798" s="1">
        <v>8</v>
      </c>
      <c r="F4798" s="1" t="s">
        <v>7865</v>
      </c>
      <c r="G4798" s="1" t="s">
        <v>5814</v>
      </c>
      <c r="H4798" s="1" t="s">
        <v>7503</v>
      </c>
      <c r="I4798" s="1" t="b">
        <v>1</v>
      </c>
      <c r="J4798" s="1">
        <v>0</v>
      </c>
      <c r="K4798" s="1">
        <v>0</v>
      </c>
      <c r="L4798" s="1">
        <v>0</v>
      </c>
      <c r="M4798" s="1">
        <v>34</v>
      </c>
      <c r="N4798" s="1">
        <v>39.080459770114899</v>
      </c>
      <c r="O4798" s="1" t="s">
        <v>7504</v>
      </c>
    </row>
    <row r="4799" spans="1:15" x14ac:dyDescent="0.3">
      <c r="A4799" s="1" t="s">
        <v>5716</v>
      </c>
      <c r="B4799" s="1" t="s">
        <v>5773</v>
      </c>
      <c r="C4799" s="1">
        <v>2</v>
      </c>
      <c r="D4799" s="1" t="s">
        <v>7266</v>
      </c>
      <c r="E4799" s="1">
        <v>8</v>
      </c>
      <c r="F4799" s="1" t="s">
        <v>7865</v>
      </c>
      <c r="G4799" s="1" t="s">
        <v>5803</v>
      </c>
      <c r="H4799" s="1" t="s">
        <v>7497</v>
      </c>
      <c r="I4799" s="1" t="b">
        <v>0</v>
      </c>
      <c r="J4799" s="1">
        <v>0</v>
      </c>
      <c r="K4799" s="1">
        <v>1</v>
      </c>
      <c r="L4799" s="1">
        <v>0</v>
      </c>
      <c r="M4799" s="1">
        <v>8</v>
      </c>
      <c r="N4799" s="1">
        <v>9.1954022988505706</v>
      </c>
      <c r="O4799" s="1" t="s">
        <v>7510</v>
      </c>
    </row>
    <row r="4800" spans="1:15" x14ac:dyDescent="0.3">
      <c r="A4800" s="1" t="s">
        <v>5716</v>
      </c>
      <c r="B4800" s="1" t="s">
        <v>5773</v>
      </c>
      <c r="C4800" s="1">
        <v>2</v>
      </c>
      <c r="D4800" s="1" t="s">
        <v>7266</v>
      </c>
      <c r="E4800" s="1">
        <v>8</v>
      </c>
      <c r="F4800" s="1" t="s">
        <v>7865</v>
      </c>
      <c r="G4800" s="1" t="s">
        <v>5814</v>
      </c>
      <c r="H4800" s="1" t="e">
        <f>-------------CCGGCGGCCTGTCACACTCACACCATG</f>
        <v>#NAME?</v>
      </c>
      <c r="I4800" s="1" t="b">
        <v>0</v>
      </c>
      <c r="J4800" s="1">
        <v>1</v>
      </c>
      <c r="K4800" s="1">
        <v>16</v>
      </c>
      <c r="L4800" s="1">
        <v>3</v>
      </c>
      <c r="M4800" s="1">
        <v>6</v>
      </c>
      <c r="N4800" s="1">
        <v>6.8965517241379297</v>
      </c>
      <c r="O4800" s="1" t="s">
        <v>7866</v>
      </c>
    </row>
    <row r="4801" spans="1:15" x14ac:dyDescent="0.3">
      <c r="A4801" s="1" t="s">
        <v>5716</v>
      </c>
      <c r="B4801" s="1" t="s">
        <v>5773</v>
      </c>
      <c r="C4801" s="1">
        <v>2</v>
      </c>
      <c r="D4801" s="1" t="s">
        <v>7266</v>
      </c>
      <c r="E4801" s="1">
        <v>8</v>
      </c>
      <c r="F4801" s="1" t="s">
        <v>7865</v>
      </c>
      <c r="G4801" s="1" t="s">
        <v>5834</v>
      </c>
      <c r="H4801" s="1" t="e">
        <f>----CCCGCTC-GCCGGCGGCCTGTCACACTCACACCATG</f>
        <v>#NAME?</v>
      </c>
      <c r="I4801" s="1" t="b">
        <v>0</v>
      </c>
      <c r="J4801" s="1">
        <v>0</v>
      </c>
      <c r="K4801" s="1">
        <v>15</v>
      </c>
      <c r="L4801" s="1">
        <v>3</v>
      </c>
      <c r="M4801" s="1">
        <v>4</v>
      </c>
      <c r="N4801" s="1">
        <v>4.59770114942528</v>
      </c>
      <c r="O4801" s="1" t="s">
        <v>7491</v>
      </c>
    </row>
    <row r="4802" spans="1:15" x14ac:dyDescent="0.3">
      <c r="A4802" s="1" t="s">
        <v>5716</v>
      </c>
      <c r="B4802" s="1" t="s">
        <v>5773</v>
      </c>
      <c r="C4802" s="1">
        <v>2</v>
      </c>
      <c r="D4802" s="1" t="s">
        <v>7266</v>
      </c>
      <c r="E4802" s="1">
        <v>8</v>
      </c>
      <c r="F4802" s="1" t="s">
        <v>7865</v>
      </c>
      <c r="G4802" s="1" t="s">
        <v>5814</v>
      </c>
      <c r="H4802" s="1" t="e">
        <f>-----CCCGCTCGCCGGCGGCCTGTCACACTCACACCATG</f>
        <v>#NAME?</v>
      </c>
      <c r="I4802" s="1" t="b">
        <v>0</v>
      </c>
      <c r="J4802" s="1">
        <v>0</v>
      </c>
      <c r="K4802" s="1">
        <v>14</v>
      </c>
      <c r="L4802" s="1">
        <v>3</v>
      </c>
      <c r="M4802" s="1">
        <v>4</v>
      </c>
      <c r="N4802" s="1">
        <v>4.59770114942528</v>
      </c>
      <c r="O4802" s="1" t="s">
        <v>7492</v>
      </c>
    </row>
    <row r="4803" spans="1:15" x14ac:dyDescent="0.3">
      <c r="A4803" s="1" t="s">
        <v>5716</v>
      </c>
      <c r="B4803" s="1" t="s">
        <v>5773</v>
      </c>
      <c r="C4803" s="1">
        <v>2</v>
      </c>
      <c r="D4803" s="1" t="s">
        <v>7266</v>
      </c>
      <c r="E4803" s="1">
        <v>8</v>
      </c>
      <c r="F4803" s="1" t="s">
        <v>7865</v>
      </c>
      <c r="G4803" s="1" t="s">
        <v>5834</v>
      </c>
      <c r="H4803" s="1" t="e">
        <f>------CGCTC-GCCGGCGGCCTGTCACACTCACACCATG</f>
        <v>#NAME?</v>
      </c>
      <c r="I4803" s="1" t="b">
        <v>0</v>
      </c>
      <c r="J4803" s="1">
        <v>0</v>
      </c>
      <c r="K4803" s="1">
        <v>29</v>
      </c>
      <c r="L4803" s="1">
        <v>1</v>
      </c>
      <c r="M4803" s="1">
        <v>2</v>
      </c>
      <c r="N4803" s="1">
        <v>2.29885057471264</v>
      </c>
      <c r="O4803" s="1" t="s">
        <v>7491</v>
      </c>
    </row>
    <row r="4804" spans="1:15" x14ac:dyDescent="0.3">
      <c r="A4804" s="1" t="s">
        <v>5716</v>
      </c>
      <c r="B4804" s="1" t="s">
        <v>5773</v>
      </c>
      <c r="C4804" s="1">
        <v>2</v>
      </c>
      <c r="D4804" s="1" t="s">
        <v>7266</v>
      </c>
      <c r="E4804" s="1">
        <v>8</v>
      </c>
      <c r="F4804" s="1" t="s">
        <v>7865</v>
      </c>
      <c r="G4804" s="1" t="s">
        <v>5814</v>
      </c>
      <c r="H4804" s="1" t="e">
        <f>-----CCCGCTCGCCGGCGGCCTGTCACACTCACACCATG</f>
        <v>#NAME?</v>
      </c>
      <c r="I4804" s="1" t="b">
        <v>0</v>
      </c>
      <c r="J4804" s="1">
        <v>0</v>
      </c>
      <c r="K4804" s="1">
        <v>13</v>
      </c>
      <c r="L4804" s="1">
        <v>5</v>
      </c>
      <c r="M4804" s="1">
        <v>1</v>
      </c>
      <c r="N4804" s="1">
        <v>1.14942528735632</v>
      </c>
      <c r="O4804" s="1" t="s">
        <v>7867</v>
      </c>
    </row>
    <row r="4805" spans="1:15" x14ac:dyDescent="0.3">
      <c r="A4805" s="1" t="s">
        <v>5716</v>
      </c>
      <c r="B4805" s="1" t="s">
        <v>5773</v>
      </c>
      <c r="C4805" s="1">
        <v>2</v>
      </c>
      <c r="D4805" s="1" t="s">
        <v>7266</v>
      </c>
      <c r="E4805" s="1">
        <v>8</v>
      </c>
      <c r="F4805" s="1" t="s">
        <v>7865</v>
      </c>
      <c r="G4805" s="1" t="s">
        <v>5814</v>
      </c>
      <c r="H4805" s="1" t="e">
        <f>-------CGCTCGCCGGCGGCCTGTCACACTCACACCATG</f>
        <v>#NAME?</v>
      </c>
      <c r="I4805" s="1" t="b">
        <v>0</v>
      </c>
      <c r="J4805" s="1">
        <v>0</v>
      </c>
      <c r="K4805" s="1">
        <v>28</v>
      </c>
      <c r="L4805" s="1">
        <v>1</v>
      </c>
      <c r="M4805" s="1">
        <v>1</v>
      </c>
      <c r="N4805" s="1">
        <v>1.14942528735632</v>
      </c>
      <c r="O4805" s="1" t="s">
        <v>7492</v>
      </c>
    </row>
    <row r="4806" spans="1:15" x14ac:dyDescent="0.3">
      <c r="A4806" s="1" t="s">
        <v>5716</v>
      </c>
      <c r="B4806" s="1" t="s">
        <v>5773</v>
      </c>
      <c r="C4806" s="1">
        <v>2</v>
      </c>
      <c r="D4806" s="1" t="s">
        <v>7266</v>
      </c>
      <c r="E4806" s="1">
        <v>8</v>
      </c>
      <c r="F4806" s="1" t="s">
        <v>7865</v>
      </c>
      <c r="G4806" s="1" t="s">
        <v>5803</v>
      </c>
      <c r="H4806" s="1" t="s">
        <v>7639</v>
      </c>
      <c r="I4806" s="1" t="b">
        <v>0</v>
      </c>
      <c r="J4806" s="1">
        <v>0</v>
      </c>
      <c r="K4806" s="1">
        <v>1</v>
      </c>
      <c r="L4806" s="1">
        <v>7</v>
      </c>
      <c r="M4806" s="1">
        <v>1</v>
      </c>
      <c r="N4806" s="1">
        <v>1.14942528735632</v>
      </c>
      <c r="O4806" s="1" t="s">
        <v>7720</v>
      </c>
    </row>
    <row r="4807" spans="1:15" x14ac:dyDescent="0.3">
      <c r="A4807" s="1" t="s">
        <v>5716</v>
      </c>
      <c r="B4807" s="1" t="s">
        <v>5773</v>
      </c>
      <c r="C4807" s="1">
        <v>2</v>
      </c>
      <c r="D4807" s="1" t="s">
        <v>7266</v>
      </c>
      <c r="E4807" s="1">
        <v>8</v>
      </c>
      <c r="F4807" s="1" t="s">
        <v>7865</v>
      </c>
      <c r="G4807" s="1" t="s">
        <v>5834</v>
      </c>
      <c r="H4807" s="1" t="s">
        <v>7868</v>
      </c>
      <c r="I4807" s="1" t="b">
        <v>0</v>
      </c>
      <c r="J4807" s="1">
        <v>0</v>
      </c>
      <c r="K4807" s="1">
        <v>13</v>
      </c>
      <c r="L4807" s="1">
        <v>4</v>
      </c>
      <c r="M4807" s="1">
        <v>1</v>
      </c>
      <c r="N4807" s="1">
        <v>1.14942528735632</v>
      </c>
      <c r="O4807" s="1" t="s">
        <v>7869</v>
      </c>
    </row>
    <row r="4808" spans="1:15" x14ac:dyDescent="0.3">
      <c r="A4808" s="1" t="s">
        <v>5716</v>
      </c>
      <c r="B4808" s="1" t="s">
        <v>5773</v>
      </c>
      <c r="C4808" s="1">
        <v>2</v>
      </c>
      <c r="D4808" s="1" t="s">
        <v>7266</v>
      </c>
      <c r="E4808" s="1">
        <v>8</v>
      </c>
      <c r="F4808" s="1" t="s">
        <v>7865</v>
      </c>
      <c r="G4808" s="1" t="s">
        <v>5834</v>
      </c>
      <c r="H4808" s="1" t="s">
        <v>7868</v>
      </c>
      <c r="I4808" s="1" t="b">
        <v>0</v>
      </c>
      <c r="J4808" s="1">
        <v>4</v>
      </c>
      <c r="K4808" s="1">
        <v>12</v>
      </c>
      <c r="L4808" s="1">
        <v>4</v>
      </c>
      <c r="M4808" s="1">
        <v>1</v>
      </c>
      <c r="N4808" s="1">
        <v>1.14942528735632</v>
      </c>
      <c r="O4808" s="1" t="s">
        <v>7869</v>
      </c>
    </row>
    <row r="4809" spans="1:15" x14ac:dyDescent="0.3">
      <c r="A4809" s="1" t="s">
        <v>5716</v>
      </c>
      <c r="B4809" s="1" t="s">
        <v>5773</v>
      </c>
      <c r="C4809" s="1">
        <v>2</v>
      </c>
      <c r="D4809" s="1" t="s">
        <v>7266</v>
      </c>
      <c r="E4809" s="1">
        <v>8</v>
      </c>
      <c r="F4809" s="1" t="s">
        <v>7865</v>
      </c>
      <c r="G4809" s="1" t="s">
        <v>5814</v>
      </c>
      <c r="H4809" s="1" t="e">
        <f>-----CCCGCTCGCCGGCGGCCTGTCACACTCACACCATG</f>
        <v>#NAME?</v>
      </c>
      <c r="I4809" s="1" t="b">
        <v>0</v>
      </c>
      <c r="J4809" s="1">
        <v>0</v>
      </c>
      <c r="K4809" s="1">
        <v>14</v>
      </c>
      <c r="L4809" s="1">
        <v>4</v>
      </c>
      <c r="M4809" s="1">
        <v>1</v>
      </c>
      <c r="N4809" s="1">
        <v>1.14942528735632</v>
      </c>
      <c r="O4809" s="1" t="s">
        <v>7694</v>
      </c>
    </row>
    <row r="4810" spans="1:15" x14ac:dyDescent="0.3">
      <c r="A4810" s="1" t="s">
        <v>5716</v>
      </c>
      <c r="B4810" s="1" t="s">
        <v>5773</v>
      </c>
      <c r="C4810" s="1">
        <v>2</v>
      </c>
      <c r="D4810" s="1" t="s">
        <v>7266</v>
      </c>
      <c r="E4810" s="1">
        <v>8</v>
      </c>
      <c r="F4810" s="1" t="s">
        <v>7865</v>
      </c>
      <c r="G4810" s="1" t="s">
        <v>5834</v>
      </c>
      <c r="H4810" s="1" t="e">
        <f>---TACCCGCTCGCCGGCGGCC--------TGTCACACTC</f>
        <v>#NAME?</v>
      </c>
      <c r="I4810" s="1" t="b">
        <v>0</v>
      </c>
      <c r="J4810" s="1">
        <v>0</v>
      </c>
      <c r="K4810" s="1">
        <v>18</v>
      </c>
      <c r="L4810" s="1">
        <v>16</v>
      </c>
      <c r="M4810" s="1">
        <v>1</v>
      </c>
      <c r="N4810" s="1">
        <v>1.14942528735632</v>
      </c>
      <c r="O4810" s="1" t="s">
        <v>7870</v>
      </c>
    </row>
    <row r="4811" spans="1:15" x14ac:dyDescent="0.3">
      <c r="A4811" s="1" t="s">
        <v>5716</v>
      </c>
      <c r="B4811" s="1" t="s">
        <v>5773</v>
      </c>
      <c r="C4811" s="1">
        <v>2</v>
      </c>
      <c r="D4811" s="1" t="s">
        <v>7266</v>
      </c>
      <c r="E4811" s="1">
        <v>8</v>
      </c>
      <c r="F4811" s="1" t="s">
        <v>7865</v>
      </c>
      <c r="G4811" s="1" t="s">
        <v>5834</v>
      </c>
      <c r="H4811" s="1" t="s">
        <v>7871</v>
      </c>
      <c r="I4811" s="1" t="b">
        <v>0</v>
      </c>
      <c r="J4811" s="1">
        <v>0</v>
      </c>
      <c r="K4811" s="1">
        <v>20</v>
      </c>
      <c r="L4811" s="1">
        <v>14</v>
      </c>
      <c r="M4811" s="1">
        <v>1</v>
      </c>
      <c r="N4811" s="1">
        <v>1.14942528735632</v>
      </c>
      <c r="O4811" s="1" t="s">
        <v>7872</v>
      </c>
    </row>
    <row r="4812" spans="1:15" x14ac:dyDescent="0.3">
      <c r="A4812" s="1" t="s">
        <v>5716</v>
      </c>
      <c r="B4812" s="1" t="s">
        <v>5773</v>
      </c>
      <c r="C4812" s="1">
        <v>2</v>
      </c>
      <c r="D4812" s="1" t="s">
        <v>7266</v>
      </c>
      <c r="E4812" s="1">
        <v>8</v>
      </c>
      <c r="F4812" s="1" t="s">
        <v>7865</v>
      </c>
      <c r="G4812" s="1" t="s">
        <v>5814</v>
      </c>
      <c r="H4812" s="1" t="e">
        <f>-------------CCGGCGGCCTGTCACACTCACACCATG</f>
        <v>#NAME?</v>
      </c>
      <c r="I4812" s="1" t="b">
        <v>0</v>
      </c>
      <c r="J4812" s="1">
        <v>0</v>
      </c>
      <c r="K4812" s="1">
        <v>29</v>
      </c>
      <c r="L4812" s="1">
        <v>2</v>
      </c>
      <c r="M4812" s="1">
        <v>1</v>
      </c>
      <c r="N4812" s="1">
        <v>1.14942528735632</v>
      </c>
      <c r="O4812" s="1" t="s">
        <v>7873</v>
      </c>
    </row>
    <row r="4813" spans="1:15" x14ac:dyDescent="0.3">
      <c r="A4813" s="1" t="s">
        <v>5716</v>
      </c>
      <c r="B4813" s="1" t="s">
        <v>5773</v>
      </c>
      <c r="C4813" s="1">
        <v>2</v>
      </c>
      <c r="D4813" s="1" t="s">
        <v>7266</v>
      </c>
      <c r="E4813" s="1">
        <v>8</v>
      </c>
      <c r="F4813" s="1" t="s">
        <v>7865</v>
      </c>
      <c r="G4813" s="1" t="s">
        <v>5834</v>
      </c>
      <c r="H4813" s="1" t="e">
        <f>------CGCTC-GCCGGCGGCCTGTCACACTCACACCATG</f>
        <v>#NAME?</v>
      </c>
      <c r="I4813" s="1" t="b">
        <v>0</v>
      </c>
      <c r="J4813" s="1">
        <v>0</v>
      </c>
      <c r="K4813" s="1">
        <v>29</v>
      </c>
      <c r="L4813" s="1">
        <v>2</v>
      </c>
      <c r="M4813" s="1">
        <v>1</v>
      </c>
      <c r="N4813" s="1">
        <v>1.14942528735632</v>
      </c>
      <c r="O4813" s="1" t="s">
        <v>7874</v>
      </c>
    </row>
    <row r="4814" spans="1:15" x14ac:dyDescent="0.3">
      <c r="A4814" s="1" t="s">
        <v>5716</v>
      </c>
      <c r="B4814" s="1" t="s">
        <v>5773</v>
      </c>
      <c r="C4814" s="1">
        <v>2</v>
      </c>
      <c r="D4814" s="1" t="s">
        <v>7266</v>
      </c>
      <c r="E4814" s="1">
        <v>8</v>
      </c>
      <c r="F4814" s="1" t="s">
        <v>7865</v>
      </c>
      <c r="G4814" s="1" t="s">
        <v>5834</v>
      </c>
      <c r="H4814" s="1" t="s">
        <v>7602</v>
      </c>
      <c r="I4814" s="1" t="b">
        <v>0</v>
      </c>
      <c r="J4814" s="1">
        <v>0</v>
      </c>
      <c r="K4814" s="1">
        <v>7</v>
      </c>
      <c r="L4814" s="1">
        <v>7</v>
      </c>
      <c r="M4814" s="1">
        <v>1</v>
      </c>
      <c r="N4814" s="1">
        <v>1.14942528735632</v>
      </c>
      <c r="O4814" s="1" t="s">
        <v>7875</v>
      </c>
    </row>
    <row r="4815" spans="1:15" x14ac:dyDescent="0.3">
      <c r="A4815" s="1" t="s">
        <v>5716</v>
      </c>
      <c r="B4815" s="1" t="s">
        <v>5773</v>
      </c>
      <c r="C4815" s="1">
        <v>2</v>
      </c>
      <c r="D4815" s="1" t="s">
        <v>7266</v>
      </c>
      <c r="E4815" s="1">
        <v>8</v>
      </c>
      <c r="F4815" s="1" t="s">
        <v>7865</v>
      </c>
      <c r="G4815" s="1" t="s">
        <v>5814</v>
      </c>
      <c r="H4815" s="1" t="e">
        <f>-------------CCGGCGGCCTGTCACACTCACACCATG</f>
        <v>#NAME?</v>
      </c>
      <c r="I4815" s="1" t="b">
        <v>0</v>
      </c>
      <c r="J4815" s="1">
        <v>4</v>
      </c>
      <c r="K4815" s="1">
        <v>14</v>
      </c>
      <c r="L4815" s="1">
        <v>1</v>
      </c>
      <c r="M4815" s="1">
        <v>1</v>
      </c>
      <c r="N4815" s="1">
        <v>1.14942528735632</v>
      </c>
      <c r="O4815" s="1" t="s">
        <v>7876</v>
      </c>
    </row>
    <row r="4816" spans="1:15" x14ac:dyDescent="0.3">
      <c r="A4816" s="1" t="s">
        <v>5716</v>
      </c>
      <c r="B4816" s="1" t="s">
        <v>5773</v>
      </c>
      <c r="C4816" s="1">
        <v>2</v>
      </c>
      <c r="D4816" s="1" t="s">
        <v>7266</v>
      </c>
      <c r="E4816" s="1">
        <v>8</v>
      </c>
      <c r="F4816" s="1" t="s">
        <v>7865</v>
      </c>
      <c r="G4816" s="1" t="s">
        <v>5814</v>
      </c>
      <c r="H4816" s="1" t="e">
        <f>-------------CCGGCGGCCTGTCACACTCACACCATG</f>
        <v>#NAME?</v>
      </c>
      <c r="I4816" s="1" t="b">
        <v>0</v>
      </c>
      <c r="J4816" s="1">
        <v>0</v>
      </c>
      <c r="K4816" s="1">
        <v>22</v>
      </c>
      <c r="L4816" s="1">
        <v>7</v>
      </c>
      <c r="M4816" s="1">
        <v>1</v>
      </c>
      <c r="N4816" s="1">
        <v>1.14942528735632</v>
      </c>
      <c r="O4816" s="1" t="s">
        <v>7877</v>
      </c>
    </row>
    <row r="4817" spans="1:15" x14ac:dyDescent="0.3">
      <c r="A4817" s="1" t="s">
        <v>5716</v>
      </c>
      <c r="B4817" s="1" t="s">
        <v>5773</v>
      </c>
      <c r="C4817" s="1">
        <v>2</v>
      </c>
      <c r="D4817" s="1" t="s">
        <v>7266</v>
      </c>
      <c r="E4817" s="1">
        <v>8</v>
      </c>
      <c r="F4817" s="1" t="s">
        <v>7865</v>
      </c>
      <c r="G4817" s="1" t="s">
        <v>5819</v>
      </c>
      <c r="H4817" s="1" t="s">
        <v>7583</v>
      </c>
      <c r="I4817" s="1" t="b">
        <v>0</v>
      </c>
      <c r="J4817" s="1">
        <v>0</v>
      </c>
      <c r="K4817" s="1">
        <v>3</v>
      </c>
      <c r="L4817" s="1">
        <v>7</v>
      </c>
      <c r="M4817" s="1">
        <v>1</v>
      </c>
      <c r="N4817" s="1">
        <v>1.14942528735632</v>
      </c>
      <c r="O4817" s="1" t="s">
        <v>7878</v>
      </c>
    </row>
    <row r="4818" spans="1:15" x14ac:dyDescent="0.3">
      <c r="A4818" s="1" t="s">
        <v>5716</v>
      </c>
      <c r="B4818" s="1" t="s">
        <v>5773</v>
      </c>
      <c r="C4818" s="1">
        <v>2</v>
      </c>
      <c r="D4818" s="1" t="s">
        <v>7266</v>
      </c>
      <c r="E4818" s="1">
        <v>8</v>
      </c>
      <c r="F4818" s="1" t="s">
        <v>7865</v>
      </c>
      <c r="G4818" s="1" t="s">
        <v>5803</v>
      </c>
      <c r="H4818" s="1" t="s">
        <v>7497</v>
      </c>
      <c r="I4818" s="1" t="b">
        <v>0</v>
      </c>
      <c r="J4818" s="1">
        <v>0</v>
      </c>
      <c r="K4818" s="1">
        <v>1</v>
      </c>
      <c r="L4818" s="1">
        <v>1</v>
      </c>
      <c r="M4818" s="1">
        <v>1</v>
      </c>
      <c r="N4818" s="1">
        <v>1.14942528735632</v>
      </c>
      <c r="O4818" s="1" t="s">
        <v>7879</v>
      </c>
    </row>
    <row r="4819" spans="1:15" x14ac:dyDescent="0.3">
      <c r="A4819" s="1" t="s">
        <v>5716</v>
      </c>
      <c r="B4819" s="1" t="s">
        <v>5773</v>
      </c>
      <c r="C4819" s="1">
        <v>2</v>
      </c>
      <c r="D4819" s="1" t="s">
        <v>7266</v>
      </c>
      <c r="E4819" s="1">
        <v>8</v>
      </c>
      <c r="F4819" s="1" t="s">
        <v>7865</v>
      </c>
      <c r="G4819" s="1" t="s">
        <v>5834</v>
      </c>
      <c r="H4819" s="1" t="e">
        <f>-------CGCTCGCCGGCGGCCTGTCACACTCACACCATG</f>
        <v>#NAME?</v>
      </c>
      <c r="I4819" s="1" t="b">
        <v>0</v>
      </c>
      <c r="J4819" s="1">
        <v>0</v>
      </c>
      <c r="K4819" s="1">
        <v>28</v>
      </c>
      <c r="L4819" s="1">
        <v>1</v>
      </c>
      <c r="M4819" s="1">
        <v>1</v>
      </c>
      <c r="N4819" s="1">
        <v>1.14942528735632</v>
      </c>
      <c r="O4819" s="1" t="s">
        <v>7605</v>
      </c>
    </row>
    <row r="4820" spans="1:15" x14ac:dyDescent="0.3">
      <c r="A4820" s="1" t="s">
        <v>5716</v>
      </c>
      <c r="B4820" s="1" t="s">
        <v>5773</v>
      </c>
      <c r="C4820" s="1">
        <v>2</v>
      </c>
      <c r="D4820" s="1" t="s">
        <v>7266</v>
      </c>
      <c r="E4820" s="1">
        <v>8</v>
      </c>
      <c r="F4820" s="1" t="s">
        <v>7865</v>
      </c>
      <c r="G4820" s="1" t="s">
        <v>5803</v>
      </c>
      <c r="H4820" s="1" t="s">
        <v>7639</v>
      </c>
      <c r="I4820" s="1" t="b">
        <v>0</v>
      </c>
      <c r="J4820" s="1">
        <v>0</v>
      </c>
      <c r="K4820" s="1">
        <v>1</v>
      </c>
      <c r="L4820" s="1">
        <v>9</v>
      </c>
      <c r="M4820" s="1">
        <v>1</v>
      </c>
      <c r="N4820" s="1">
        <v>1.14942528735632</v>
      </c>
      <c r="O4820" s="1" t="s">
        <v>7707</v>
      </c>
    </row>
    <row r="4821" spans="1:15" x14ac:dyDescent="0.3">
      <c r="A4821" s="1" t="s">
        <v>5716</v>
      </c>
      <c r="B4821" s="1" t="s">
        <v>5773</v>
      </c>
      <c r="C4821" s="1">
        <v>2</v>
      </c>
      <c r="D4821" s="1" t="s">
        <v>7266</v>
      </c>
      <c r="E4821" s="1">
        <v>8</v>
      </c>
      <c r="F4821" s="1" t="s">
        <v>7865</v>
      </c>
      <c r="G4821" s="1" t="s">
        <v>5834</v>
      </c>
      <c r="H4821" s="1" t="s">
        <v>7880</v>
      </c>
      <c r="I4821" s="1" t="b">
        <v>0</v>
      </c>
      <c r="J4821" s="1">
        <v>0</v>
      </c>
      <c r="K4821" s="1">
        <v>11</v>
      </c>
      <c r="L4821" s="1">
        <v>12</v>
      </c>
      <c r="M4821" s="1">
        <v>1</v>
      </c>
      <c r="N4821" s="1">
        <v>1.14942528735632</v>
      </c>
      <c r="O4821" s="1" t="s">
        <v>7881</v>
      </c>
    </row>
    <row r="4822" spans="1:15" x14ac:dyDescent="0.3">
      <c r="A4822" s="1" t="s">
        <v>5716</v>
      </c>
      <c r="B4822" s="1" t="s">
        <v>5773</v>
      </c>
      <c r="C4822" s="1">
        <v>2</v>
      </c>
      <c r="D4822" s="1" t="s">
        <v>7266</v>
      </c>
      <c r="E4822" s="1">
        <v>8</v>
      </c>
      <c r="F4822" s="1" t="s">
        <v>7865</v>
      </c>
      <c r="G4822" s="1" t="s">
        <v>5814</v>
      </c>
      <c r="H4822" s="1" t="e">
        <f>-------------CCGGCGGCCTGTCACACTCACACCATG</f>
        <v>#NAME?</v>
      </c>
      <c r="I4822" s="1" t="b">
        <v>0</v>
      </c>
      <c r="J4822" s="1">
        <v>0</v>
      </c>
      <c r="K4822" s="1">
        <v>27</v>
      </c>
      <c r="L4822" s="1">
        <v>2</v>
      </c>
      <c r="M4822" s="1">
        <v>1</v>
      </c>
      <c r="N4822" s="1">
        <v>1.14942528735632</v>
      </c>
      <c r="O4822" s="1" t="s">
        <v>7882</v>
      </c>
    </row>
    <row r="4823" spans="1:15" x14ac:dyDescent="0.3">
      <c r="A4823" s="1" t="s">
        <v>5716</v>
      </c>
      <c r="B4823" s="1" t="s">
        <v>5773</v>
      </c>
      <c r="C4823" s="1">
        <v>2</v>
      </c>
      <c r="D4823" s="1" t="s">
        <v>7266</v>
      </c>
      <c r="E4823" s="1">
        <v>8</v>
      </c>
      <c r="F4823" s="1" t="s">
        <v>7865</v>
      </c>
      <c r="G4823" s="1" t="s">
        <v>5810</v>
      </c>
      <c r="H4823" s="1" t="s">
        <v>7503</v>
      </c>
      <c r="I4823" s="1" t="b">
        <v>0</v>
      </c>
      <c r="J4823" s="1">
        <v>2</v>
      </c>
      <c r="K4823" s="1">
        <v>0</v>
      </c>
      <c r="L4823" s="1">
        <v>6</v>
      </c>
      <c r="M4823" s="1">
        <v>1</v>
      </c>
      <c r="N4823" s="1">
        <v>1.14942528735632</v>
      </c>
      <c r="O4823" s="1" t="s">
        <v>7535</v>
      </c>
    </row>
    <row r="4824" spans="1:15" x14ac:dyDescent="0.3">
      <c r="A4824" s="1" t="s">
        <v>5716</v>
      </c>
      <c r="B4824" s="1" t="s">
        <v>5773</v>
      </c>
      <c r="C4824" s="1">
        <v>2</v>
      </c>
      <c r="D4824" s="1" t="s">
        <v>7266</v>
      </c>
      <c r="E4824" s="1">
        <v>8</v>
      </c>
      <c r="F4824" s="1" t="s">
        <v>7865</v>
      </c>
      <c r="G4824" s="1" t="s">
        <v>5908</v>
      </c>
      <c r="H4824" s="1" t="s">
        <v>7503</v>
      </c>
      <c r="I4824" s="1" t="b">
        <v>0</v>
      </c>
      <c r="J4824" s="1">
        <v>0</v>
      </c>
      <c r="K4824" s="1">
        <v>0</v>
      </c>
      <c r="L4824" s="1">
        <v>1</v>
      </c>
      <c r="M4824" s="1">
        <v>1</v>
      </c>
      <c r="N4824" s="1">
        <v>1.14942528735632</v>
      </c>
      <c r="O4824" s="1" t="s">
        <v>7629</v>
      </c>
    </row>
    <row r="4825" spans="1:15" x14ac:dyDescent="0.3">
      <c r="A4825" s="1" t="s">
        <v>5716</v>
      </c>
      <c r="B4825" s="1" t="s">
        <v>5773</v>
      </c>
      <c r="C4825" s="1">
        <v>2</v>
      </c>
      <c r="D4825" s="1" t="s">
        <v>7266</v>
      </c>
      <c r="E4825" s="1">
        <v>8</v>
      </c>
      <c r="F4825" s="1" t="s">
        <v>7865</v>
      </c>
      <c r="G4825" s="1" t="s">
        <v>5908</v>
      </c>
      <c r="H4825" s="1" t="s">
        <v>7503</v>
      </c>
      <c r="I4825" s="1" t="b">
        <v>0</v>
      </c>
      <c r="J4825" s="1">
        <v>0</v>
      </c>
      <c r="K4825" s="1">
        <v>0</v>
      </c>
      <c r="L4825" s="1">
        <v>1</v>
      </c>
      <c r="M4825" s="1">
        <v>1</v>
      </c>
      <c r="N4825" s="1">
        <v>1.14942528735632</v>
      </c>
      <c r="O4825" s="1" t="s">
        <v>7883</v>
      </c>
    </row>
    <row r="4826" spans="1:15" x14ac:dyDescent="0.3">
      <c r="A4826" s="1" t="s">
        <v>5716</v>
      </c>
      <c r="B4826" s="1" t="s">
        <v>5773</v>
      </c>
      <c r="C4826" s="1">
        <v>2</v>
      </c>
      <c r="D4826" s="1" t="s">
        <v>7266</v>
      </c>
      <c r="E4826" s="1">
        <v>8</v>
      </c>
      <c r="F4826" s="1" t="s">
        <v>7865</v>
      </c>
      <c r="G4826" s="1" t="s">
        <v>5908</v>
      </c>
      <c r="H4826" s="1" t="s">
        <v>7503</v>
      </c>
      <c r="I4826" s="1" t="b">
        <v>0</v>
      </c>
      <c r="J4826" s="1">
        <v>0</v>
      </c>
      <c r="K4826" s="1">
        <v>0</v>
      </c>
      <c r="L4826" s="1">
        <v>1</v>
      </c>
      <c r="M4826" s="1">
        <v>1</v>
      </c>
      <c r="N4826" s="1">
        <v>1.14942528735632</v>
      </c>
      <c r="O4826" s="1" t="s">
        <v>7884</v>
      </c>
    </row>
    <row r="4827" spans="1:15" x14ac:dyDescent="0.3">
      <c r="A4827" s="1" t="s">
        <v>5716</v>
      </c>
      <c r="B4827" s="1" t="s">
        <v>5773</v>
      </c>
      <c r="C4827" s="1">
        <v>2</v>
      </c>
      <c r="D4827" s="1" t="s">
        <v>7266</v>
      </c>
      <c r="E4827" s="1">
        <v>8</v>
      </c>
      <c r="F4827" s="1" t="s">
        <v>7865</v>
      </c>
      <c r="G4827" s="1" t="s">
        <v>5876</v>
      </c>
      <c r="H4827" s="1" t="s">
        <v>7503</v>
      </c>
      <c r="I4827" s="1" t="b">
        <v>0</v>
      </c>
      <c r="J4827" s="1">
        <v>4</v>
      </c>
      <c r="K4827" s="1">
        <v>0</v>
      </c>
      <c r="L4827" s="1">
        <v>0</v>
      </c>
      <c r="M4827" s="1">
        <v>1</v>
      </c>
      <c r="N4827" s="1">
        <v>1.14942528735632</v>
      </c>
      <c r="O4827" s="1" t="s">
        <v>7885</v>
      </c>
    </row>
    <row r="4828" spans="1:15" x14ac:dyDescent="0.3">
      <c r="A4828" s="1" t="s">
        <v>5716</v>
      </c>
      <c r="B4828" s="1" t="s">
        <v>5773</v>
      </c>
      <c r="C4828" s="1">
        <v>2</v>
      </c>
      <c r="D4828" s="1" t="s">
        <v>7266</v>
      </c>
      <c r="E4828" s="1">
        <v>8</v>
      </c>
      <c r="F4828" s="1" t="s">
        <v>7865</v>
      </c>
      <c r="G4828" s="1" t="s">
        <v>5908</v>
      </c>
      <c r="H4828" s="1" t="s">
        <v>7503</v>
      </c>
      <c r="I4828" s="1" t="b">
        <v>0</v>
      </c>
      <c r="J4828" s="1">
        <v>0</v>
      </c>
      <c r="K4828" s="1">
        <v>0</v>
      </c>
      <c r="L4828" s="1">
        <v>1</v>
      </c>
      <c r="M4828" s="1">
        <v>1</v>
      </c>
      <c r="N4828" s="1">
        <v>1.14942528735632</v>
      </c>
      <c r="O4828" s="1" t="s">
        <v>7886</v>
      </c>
    </row>
    <row r="4829" spans="1:15" x14ac:dyDescent="0.3">
      <c r="A4829" s="1" t="s">
        <v>5716</v>
      </c>
      <c r="B4829" s="1" t="s">
        <v>5773</v>
      </c>
      <c r="C4829" s="1">
        <v>2</v>
      </c>
      <c r="D4829" s="1" t="s">
        <v>7266</v>
      </c>
      <c r="E4829" s="1">
        <v>8</v>
      </c>
      <c r="F4829" s="1" t="s">
        <v>7865</v>
      </c>
      <c r="G4829" s="1" t="s">
        <v>5834</v>
      </c>
      <c r="H4829" s="1" t="e">
        <f>------------GCCGGCGGCCTGTCACACTCACACCATG</f>
        <v>#NAME?</v>
      </c>
      <c r="I4829" s="1" t="b">
        <v>0</v>
      </c>
      <c r="J4829" s="1">
        <v>0</v>
      </c>
      <c r="K4829" s="1">
        <v>19</v>
      </c>
      <c r="L4829" s="1">
        <v>7</v>
      </c>
      <c r="M4829" s="1">
        <v>1</v>
      </c>
      <c r="N4829" s="1">
        <v>1.14942528735632</v>
      </c>
      <c r="O4829" s="1" t="s">
        <v>7887</v>
      </c>
    </row>
    <row r="4830" spans="1:15" x14ac:dyDescent="0.3">
      <c r="A4830" s="1" t="s">
        <v>5716</v>
      </c>
      <c r="B4830" s="1" t="s">
        <v>5773</v>
      </c>
      <c r="C4830" s="1">
        <v>2</v>
      </c>
      <c r="D4830" s="1" t="s">
        <v>7266</v>
      </c>
      <c r="E4830" s="1">
        <v>8</v>
      </c>
      <c r="F4830" s="1" t="s">
        <v>7865</v>
      </c>
      <c r="G4830" s="1" t="s">
        <v>5840</v>
      </c>
      <c r="H4830" s="1" t="s">
        <v>7503</v>
      </c>
      <c r="I4830" s="1" t="b">
        <v>0</v>
      </c>
      <c r="J4830" s="1">
        <v>5</v>
      </c>
      <c r="K4830" s="1">
        <v>0</v>
      </c>
      <c r="L4830" s="1">
        <v>0</v>
      </c>
      <c r="M4830" s="1">
        <v>1</v>
      </c>
      <c r="N4830" s="1">
        <v>1.14942528735632</v>
      </c>
      <c r="O4830" s="1" t="s">
        <v>7515</v>
      </c>
    </row>
    <row r="4831" spans="1:15" x14ac:dyDescent="0.3">
      <c r="A4831" s="1" t="s">
        <v>5716</v>
      </c>
      <c r="B4831" s="1" t="s">
        <v>5773</v>
      </c>
      <c r="C4831" s="1">
        <v>2</v>
      </c>
      <c r="D4831" s="1" t="s">
        <v>7266</v>
      </c>
      <c r="E4831" s="1">
        <v>8</v>
      </c>
      <c r="F4831" s="1" t="s">
        <v>7865</v>
      </c>
      <c r="G4831" s="1" t="s">
        <v>5803</v>
      </c>
      <c r="H4831" s="1" t="s">
        <v>7497</v>
      </c>
      <c r="I4831" s="1" t="b">
        <v>0</v>
      </c>
      <c r="J4831" s="1">
        <v>0</v>
      </c>
      <c r="K4831" s="1">
        <v>1</v>
      </c>
      <c r="L4831" s="1">
        <v>1</v>
      </c>
      <c r="M4831" s="1">
        <v>1</v>
      </c>
      <c r="N4831" s="1">
        <v>1.14942528735632</v>
      </c>
      <c r="O4831" s="1" t="s">
        <v>7888</v>
      </c>
    </row>
    <row r="4832" spans="1:15" x14ac:dyDescent="0.3">
      <c r="A4832" s="1" t="s">
        <v>5716</v>
      </c>
      <c r="B4832" s="1" t="s">
        <v>5773</v>
      </c>
      <c r="C4832" s="1">
        <v>2</v>
      </c>
      <c r="D4832" s="1" t="s">
        <v>7266</v>
      </c>
      <c r="E4832" s="1">
        <v>8</v>
      </c>
      <c r="F4832" s="1" t="s">
        <v>7865</v>
      </c>
      <c r="G4832" s="1" t="s">
        <v>5814</v>
      </c>
      <c r="H4832" s="1" t="e">
        <f>-----------CGCCGGCGGCCTGTCACACTCACACCATG</f>
        <v>#NAME?</v>
      </c>
      <c r="I4832" s="1" t="b">
        <v>0</v>
      </c>
      <c r="J4832" s="1">
        <v>0</v>
      </c>
      <c r="K4832" s="1">
        <v>16</v>
      </c>
      <c r="L4832" s="1">
        <v>1</v>
      </c>
      <c r="M4832" s="1">
        <v>1</v>
      </c>
      <c r="N4832" s="1">
        <v>1.14942528735632</v>
      </c>
      <c r="O4832" s="1" t="s">
        <v>7494</v>
      </c>
    </row>
    <row r="4833" spans="1:15" x14ac:dyDescent="0.3">
      <c r="A4833" s="1" t="s">
        <v>5716</v>
      </c>
      <c r="B4833" s="1" t="s">
        <v>5773</v>
      </c>
      <c r="C4833" s="1">
        <v>2</v>
      </c>
      <c r="D4833" s="1" t="s">
        <v>7266</v>
      </c>
      <c r="E4833" s="1">
        <v>9</v>
      </c>
      <c r="F4833" s="1" t="s">
        <v>7889</v>
      </c>
      <c r="G4833" s="1" t="s">
        <v>5803</v>
      </c>
      <c r="H4833" s="1" t="s">
        <v>7639</v>
      </c>
      <c r="I4833" s="1" t="b">
        <v>0</v>
      </c>
      <c r="J4833" s="1">
        <v>0</v>
      </c>
      <c r="K4833" s="1">
        <v>1</v>
      </c>
      <c r="L4833" s="1">
        <v>7</v>
      </c>
      <c r="M4833" s="1">
        <v>14</v>
      </c>
      <c r="N4833" s="1">
        <v>20.588235294117599</v>
      </c>
      <c r="O4833" s="1" t="s">
        <v>7720</v>
      </c>
    </row>
    <row r="4834" spans="1:15" x14ac:dyDescent="0.3">
      <c r="A4834" s="1" t="s">
        <v>5716</v>
      </c>
      <c r="B4834" s="1" t="s">
        <v>5773</v>
      </c>
      <c r="C4834" s="1">
        <v>2</v>
      </c>
      <c r="D4834" s="1" t="s">
        <v>7266</v>
      </c>
      <c r="E4834" s="1">
        <v>9</v>
      </c>
      <c r="F4834" s="1" t="s">
        <v>7889</v>
      </c>
      <c r="G4834" s="1" t="s">
        <v>5806</v>
      </c>
      <c r="H4834" s="1" t="s">
        <v>7724</v>
      </c>
      <c r="I4834" s="1" t="b">
        <v>0</v>
      </c>
      <c r="J4834" s="1">
        <v>0</v>
      </c>
      <c r="K4834" s="1">
        <v>5</v>
      </c>
      <c r="L4834" s="1">
        <v>6</v>
      </c>
      <c r="M4834" s="1">
        <v>10</v>
      </c>
      <c r="N4834" s="1">
        <v>14.705882352941099</v>
      </c>
      <c r="O4834" s="1" t="s">
        <v>7725</v>
      </c>
    </row>
    <row r="4835" spans="1:15" x14ac:dyDescent="0.3">
      <c r="A4835" s="1" t="s">
        <v>5716</v>
      </c>
      <c r="B4835" s="1" t="s">
        <v>5773</v>
      </c>
      <c r="C4835" s="1">
        <v>2</v>
      </c>
      <c r="D4835" s="1" t="s">
        <v>7266</v>
      </c>
      <c r="E4835" s="1">
        <v>9</v>
      </c>
      <c r="F4835" s="1" t="s">
        <v>7889</v>
      </c>
      <c r="G4835" s="1" t="s">
        <v>5814</v>
      </c>
      <c r="H4835" s="1" t="e">
        <f>-----------CGCCGGCGGCCTGTCACACTCACACCATG</f>
        <v>#NAME?</v>
      </c>
      <c r="I4835" s="1" t="b">
        <v>0</v>
      </c>
      <c r="J4835" s="1">
        <v>0</v>
      </c>
      <c r="K4835" s="1">
        <v>16</v>
      </c>
      <c r="L4835" s="1">
        <v>1</v>
      </c>
      <c r="M4835" s="1">
        <v>7</v>
      </c>
      <c r="N4835" s="1">
        <v>10.294117647058799</v>
      </c>
      <c r="O4835" s="1" t="s">
        <v>7494</v>
      </c>
    </row>
    <row r="4836" spans="1:15" x14ac:dyDescent="0.3">
      <c r="A4836" s="1" t="s">
        <v>5716</v>
      </c>
      <c r="B4836" s="1" t="s">
        <v>5773</v>
      </c>
      <c r="C4836" s="1">
        <v>2</v>
      </c>
      <c r="D4836" s="1" t="s">
        <v>7266</v>
      </c>
      <c r="E4836" s="1">
        <v>9</v>
      </c>
      <c r="F4836" s="1" t="s">
        <v>7889</v>
      </c>
      <c r="G4836" s="1" t="s">
        <v>5814</v>
      </c>
      <c r="H4836" s="1" t="s">
        <v>7503</v>
      </c>
      <c r="I4836" s="1" t="b">
        <v>1</v>
      </c>
      <c r="J4836" s="1">
        <v>0</v>
      </c>
      <c r="K4836" s="1">
        <v>0</v>
      </c>
      <c r="L4836" s="1">
        <v>0</v>
      </c>
      <c r="M4836" s="1">
        <v>6</v>
      </c>
      <c r="N4836" s="1">
        <v>8.8235294117646994</v>
      </c>
      <c r="O4836" s="1" t="s">
        <v>7504</v>
      </c>
    </row>
    <row r="4837" spans="1:15" x14ac:dyDescent="0.3">
      <c r="A4837" s="1" t="s">
        <v>5716</v>
      </c>
      <c r="B4837" s="1" t="s">
        <v>5773</v>
      </c>
      <c r="C4837" s="1">
        <v>2</v>
      </c>
      <c r="D4837" s="1" t="s">
        <v>7266</v>
      </c>
      <c r="E4837" s="1">
        <v>9</v>
      </c>
      <c r="F4837" s="1" t="s">
        <v>7889</v>
      </c>
      <c r="G4837" s="1" t="s">
        <v>5834</v>
      </c>
      <c r="H4837" s="1" t="s">
        <v>7530</v>
      </c>
      <c r="I4837" s="1" t="b">
        <v>0</v>
      </c>
      <c r="J4837" s="1">
        <v>0</v>
      </c>
      <c r="K4837" s="1">
        <v>6</v>
      </c>
      <c r="L4837" s="1">
        <v>8</v>
      </c>
      <c r="M4837" s="1">
        <v>4</v>
      </c>
      <c r="N4837" s="1">
        <v>5.8823529411764603</v>
      </c>
      <c r="O4837" s="1" t="s">
        <v>7531</v>
      </c>
    </row>
    <row r="4838" spans="1:15" x14ac:dyDescent="0.3">
      <c r="A4838" s="1" t="s">
        <v>5716</v>
      </c>
      <c r="B4838" s="1" t="s">
        <v>5773</v>
      </c>
      <c r="C4838" s="1">
        <v>2</v>
      </c>
      <c r="D4838" s="1" t="s">
        <v>7266</v>
      </c>
      <c r="E4838" s="1">
        <v>9</v>
      </c>
      <c r="F4838" s="1" t="s">
        <v>7889</v>
      </c>
      <c r="G4838" s="1" t="s">
        <v>5814</v>
      </c>
      <c r="H4838" s="1" t="e">
        <f>-----------CGCCGGCGGCCTGTCACACTCACACCATG</f>
        <v>#NAME?</v>
      </c>
      <c r="I4838" s="1" t="b">
        <v>0</v>
      </c>
      <c r="J4838" s="1">
        <v>0</v>
      </c>
      <c r="K4838" s="1">
        <v>16</v>
      </c>
      <c r="L4838" s="1">
        <v>2</v>
      </c>
      <c r="M4838" s="1">
        <v>2</v>
      </c>
      <c r="N4838" s="1">
        <v>2.9411764705882302</v>
      </c>
      <c r="O4838" s="1" t="s">
        <v>7698</v>
      </c>
    </row>
    <row r="4839" spans="1:15" x14ac:dyDescent="0.3">
      <c r="A4839" s="1" t="s">
        <v>5716</v>
      </c>
      <c r="B4839" s="1" t="s">
        <v>5773</v>
      </c>
      <c r="C4839" s="1">
        <v>2</v>
      </c>
      <c r="D4839" s="1" t="s">
        <v>7266</v>
      </c>
      <c r="E4839" s="1">
        <v>9</v>
      </c>
      <c r="F4839" s="1" t="s">
        <v>7889</v>
      </c>
      <c r="G4839" s="1" t="s">
        <v>5834</v>
      </c>
      <c r="H4839" s="1" t="s">
        <v>7526</v>
      </c>
      <c r="I4839" s="1" t="b">
        <v>0</v>
      </c>
      <c r="J4839" s="1">
        <v>0</v>
      </c>
      <c r="K4839" s="1">
        <v>13</v>
      </c>
      <c r="L4839" s="1">
        <v>8</v>
      </c>
      <c r="M4839" s="1">
        <v>2</v>
      </c>
      <c r="N4839" s="1">
        <v>2.9411764705882302</v>
      </c>
      <c r="O4839" s="1" t="s">
        <v>7527</v>
      </c>
    </row>
    <row r="4840" spans="1:15" x14ac:dyDescent="0.3">
      <c r="A4840" s="1" t="s">
        <v>5716</v>
      </c>
      <c r="B4840" s="1" t="s">
        <v>5773</v>
      </c>
      <c r="C4840" s="1">
        <v>2</v>
      </c>
      <c r="D4840" s="1" t="s">
        <v>7266</v>
      </c>
      <c r="E4840" s="1">
        <v>9</v>
      </c>
      <c r="F4840" s="1" t="s">
        <v>7889</v>
      </c>
      <c r="G4840" s="1" t="s">
        <v>5834</v>
      </c>
      <c r="H4840" s="1" t="s">
        <v>7890</v>
      </c>
      <c r="I4840" s="1" t="b">
        <v>0</v>
      </c>
      <c r="J4840" s="1">
        <v>0</v>
      </c>
      <c r="K4840" s="1">
        <v>22</v>
      </c>
      <c r="L4840" s="1">
        <v>8</v>
      </c>
      <c r="M4840" s="1">
        <v>1</v>
      </c>
      <c r="N4840" s="1">
        <v>1.47058823529411</v>
      </c>
      <c r="O4840" s="1" t="s">
        <v>7891</v>
      </c>
    </row>
    <row r="4841" spans="1:15" x14ac:dyDescent="0.3">
      <c r="A4841" s="1" t="s">
        <v>5716</v>
      </c>
      <c r="B4841" s="1" t="s">
        <v>5773</v>
      </c>
      <c r="C4841" s="1">
        <v>2</v>
      </c>
      <c r="D4841" s="1" t="s">
        <v>7266</v>
      </c>
      <c r="E4841" s="1">
        <v>9</v>
      </c>
      <c r="F4841" s="1" t="s">
        <v>7889</v>
      </c>
      <c r="G4841" s="1" t="s">
        <v>5895</v>
      </c>
      <c r="H4841" s="1" t="s">
        <v>7667</v>
      </c>
      <c r="I4841" s="1" t="b">
        <v>0</v>
      </c>
      <c r="J4841" s="1">
        <v>0</v>
      </c>
      <c r="K4841" s="1">
        <v>2</v>
      </c>
      <c r="L4841" s="1">
        <v>7</v>
      </c>
      <c r="M4841" s="1">
        <v>1</v>
      </c>
      <c r="N4841" s="1">
        <v>1.47058823529411</v>
      </c>
      <c r="O4841" s="1" t="s">
        <v>7668</v>
      </c>
    </row>
    <row r="4842" spans="1:15" x14ac:dyDescent="0.3">
      <c r="A4842" s="1" t="s">
        <v>5716</v>
      </c>
      <c r="B4842" s="1" t="s">
        <v>5773</v>
      </c>
      <c r="C4842" s="1">
        <v>2</v>
      </c>
      <c r="D4842" s="1" t="s">
        <v>7266</v>
      </c>
      <c r="E4842" s="1">
        <v>9</v>
      </c>
      <c r="F4842" s="1" t="s">
        <v>7889</v>
      </c>
      <c r="G4842" s="1" t="s">
        <v>5834</v>
      </c>
      <c r="H4842" s="1" t="e">
        <f>------CGCTC-GCCGGCGGCCTGTCACACTCACACCATG</f>
        <v>#NAME?</v>
      </c>
      <c r="I4842" s="1" t="b">
        <v>0</v>
      </c>
      <c r="J4842" s="1">
        <v>0</v>
      </c>
      <c r="K4842" s="1">
        <v>29</v>
      </c>
      <c r="L4842" s="1">
        <v>1</v>
      </c>
      <c r="M4842" s="1">
        <v>1</v>
      </c>
      <c r="N4842" s="1">
        <v>1.47058823529411</v>
      </c>
      <c r="O4842" s="1" t="s">
        <v>7491</v>
      </c>
    </row>
    <row r="4843" spans="1:15" x14ac:dyDescent="0.3">
      <c r="A4843" s="1" t="s">
        <v>5716</v>
      </c>
      <c r="B4843" s="1" t="s">
        <v>5773</v>
      </c>
      <c r="C4843" s="1">
        <v>2</v>
      </c>
      <c r="D4843" s="1" t="s">
        <v>7266</v>
      </c>
      <c r="E4843" s="1">
        <v>9</v>
      </c>
      <c r="F4843" s="1" t="s">
        <v>7889</v>
      </c>
      <c r="G4843" s="1" t="s">
        <v>5834</v>
      </c>
      <c r="H4843" s="1" t="e">
        <f>-------CGCTCGCCGGCGGCCTGTCACA-------CTCA</f>
        <v>#NAME?</v>
      </c>
      <c r="I4843" s="1" t="b">
        <v>0</v>
      </c>
      <c r="J4843" s="1">
        <v>0</v>
      </c>
      <c r="K4843" s="1">
        <v>22</v>
      </c>
      <c r="L4843" s="1">
        <v>11</v>
      </c>
      <c r="M4843" s="1">
        <v>1</v>
      </c>
      <c r="N4843" s="1">
        <v>1.47058823529411</v>
      </c>
      <c r="O4843" s="1" t="s">
        <v>7892</v>
      </c>
    </row>
    <row r="4844" spans="1:15" x14ac:dyDescent="0.3">
      <c r="A4844" s="1" t="s">
        <v>5716</v>
      </c>
      <c r="B4844" s="1" t="s">
        <v>5773</v>
      </c>
      <c r="C4844" s="1">
        <v>2</v>
      </c>
      <c r="D4844" s="1" t="s">
        <v>7266</v>
      </c>
      <c r="E4844" s="1">
        <v>9</v>
      </c>
      <c r="F4844" s="1" t="s">
        <v>7889</v>
      </c>
      <c r="G4844" s="1" t="s">
        <v>5819</v>
      </c>
      <c r="H4844" s="1" t="s">
        <v>7893</v>
      </c>
      <c r="I4844" s="1" t="b">
        <v>0</v>
      </c>
      <c r="J4844" s="1">
        <v>0</v>
      </c>
      <c r="K4844" s="1">
        <v>3</v>
      </c>
      <c r="L4844" s="1">
        <v>9</v>
      </c>
      <c r="M4844" s="1">
        <v>1</v>
      </c>
      <c r="N4844" s="1">
        <v>1.47058823529411</v>
      </c>
      <c r="O4844" s="1" t="s">
        <v>7894</v>
      </c>
    </row>
    <row r="4845" spans="1:15" x14ac:dyDescent="0.3">
      <c r="A4845" s="1" t="s">
        <v>5716</v>
      </c>
      <c r="B4845" s="1" t="s">
        <v>5773</v>
      </c>
      <c r="C4845" s="1">
        <v>2</v>
      </c>
      <c r="D4845" s="1" t="s">
        <v>7266</v>
      </c>
      <c r="E4845" s="1">
        <v>9</v>
      </c>
      <c r="F4845" s="1" t="s">
        <v>7889</v>
      </c>
      <c r="G4845" s="1" t="s">
        <v>5814</v>
      </c>
      <c r="H4845" s="1" t="e">
        <f>-----CCCGCTCGCCGGCGGCCTGTCACACTCACACCATG</f>
        <v>#NAME?</v>
      </c>
      <c r="I4845" s="1" t="b">
        <v>0</v>
      </c>
      <c r="J4845" s="1">
        <v>0</v>
      </c>
      <c r="K4845" s="1">
        <v>14</v>
      </c>
      <c r="L4845" s="1">
        <v>3</v>
      </c>
      <c r="M4845" s="1">
        <v>1</v>
      </c>
      <c r="N4845" s="1">
        <v>1.47058823529411</v>
      </c>
      <c r="O4845" s="1" t="s">
        <v>7492</v>
      </c>
    </row>
    <row r="4846" spans="1:15" x14ac:dyDescent="0.3">
      <c r="A4846" s="1" t="s">
        <v>5716</v>
      </c>
      <c r="B4846" s="1" t="s">
        <v>5773</v>
      </c>
      <c r="C4846" s="1">
        <v>2</v>
      </c>
      <c r="D4846" s="1" t="s">
        <v>7266</v>
      </c>
      <c r="E4846" s="1">
        <v>9</v>
      </c>
      <c r="F4846" s="1" t="s">
        <v>7889</v>
      </c>
      <c r="G4846" s="1" t="s">
        <v>5834</v>
      </c>
      <c r="H4846" s="1" t="e">
        <f>-------CGCTCGCCGGCGGCCTGTCACACTCACACCATG</f>
        <v>#NAME?</v>
      </c>
      <c r="I4846" s="1" t="b">
        <v>0</v>
      </c>
      <c r="J4846" s="1">
        <v>0</v>
      </c>
      <c r="K4846" s="1">
        <v>13</v>
      </c>
      <c r="L4846" s="1">
        <v>6</v>
      </c>
      <c r="M4846" s="1">
        <v>1</v>
      </c>
      <c r="N4846" s="1">
        <v>1.47058823529411</v>
      </c>
      <c r="O4846" s="1" t="s">
        <v>7895</v>
      </c>
    </row>
    <row r="4847" spans="1:15" x14ac:dyDescent="0.3">
      <c r="A4847" s="1" t="s">
        <v>5716</v>
      </c>
      <c r="B4847" s="1" t="s">
        <v>5773</v>
      </c>
      <c r="C4847" s="1">
        <v>2</v>
      </c>
      <c r="D4847" s="1" t="s">
        <v>7266</v>
      </c>
      <c r="E4847" s="1">
        <v>9</v>
      </c>
      <c r="F4847" s="1" t="s">
        <v>7889</v>
      </c>
      <c r="G4847" s="1" t="s">
        <v>5810</v>
      </c>
      <c r="H4847" s="1" t="s">
        <v>7503</v>
      </c>
      <c r="I4847" s="1" t="b">
        <v>0</v>
      </c>
      <c r="J4847" s="1">
        <v>2</v>
      </c>
      <c r="K4847" s="1">
        <v>0</v>
      </c>
      <c r="L4847" s="1">
        <v>6</v>
      </c>
      <c r="M4847" s="1">
        <v>1</v>
      </c>
      <c r="N4847" s="1">
        <v>1.47058823529411</v>
      </c>
      <c r="O4847" s="1" t="s">
        <v>7896</v>
      </c>
    </row>
    <row r="4848" spans="1:15" x14ac:dyDescent="0.3">
      <c r="A4848" s="1" t="s">
        <v>5716</v>
      </c>
      <c r="B4848" s="1" t="s">
        <v>5773</v>
      </c>
      <c r="C4848" s="1">
        <v>2</v>
      </c>
      <c r="D4848" s="1" t="s">
        <v>7266</v>
      </c>
      <c r="E4848" s="1">
        <v>9</v>
      </c>
      <c r="F4848" s="1" t="s">
        <v>7889</v>
      </c>
      <c r="G4848" s="1" t="s">
        <v>5834</v>
      </c>
      <c r="H4848" s="1" t="s">
        <v>7526</v>
      </c>
      <c r="I4848" s="1" t="b">
        <v>0</v>
      </c>
      <c r="J4848" s="1">
        <v>0</v>
      </c>
      <c r="K4848" s="1">
        <v>13</v>
      </c>
      <c r="L4848" s="1">
        <v>8</v>
      </c>
      <c r="M4848" s="1">
        <v>1</v>
      </c>
      <c r="N4848" s="1">
        <v>1.47058823529411</v>
      </c>
      <c r="O4848" s="1" t="s">
        <v>7897</v>
      </c>
    </row>
    <row r="4849" spans="1:15" x14ac:dyDescent="0.3">
      <c r="A4849" s="1" t="s">
        <v>5716</v>
      </c>
      <c r="B4849" s="1" t="s">
        <v>5773</v>
      </c>
      <c r="C4849" s="1">
        <v>2</v>
      </c>
      <c r="D4849" s="1" t="s">
        <v>7266</v>
      </c>
      <c r="E4849" s="1">
        <v>9</v>
      </c>
      <c r="F4849" s="1" t="s">
        <v>7889</v>
      </c>
      <c r="G4849" s="1" t="s">
        <v>5814</v>
      </c>
      <c r="H4849" s="1" t="s">
        <v>7503</v>
      </c>
      <c r="I4849" s="1" t="b">
        <v>0</v>
      </c>
      <c r="J4849" s="1">
        <v>6</v>
      </c>
      <c r="K4849" s="1">
        <v>0</v>
      </c>
      <c r="L4849" s="1">
        <v>0</v>
      </c>
      <c r="M4849" s="1">
        <v>1</v>
      </c>
      <c r="N4849" s="1">
        <v>1.47058823529411</v>
      </c>
      <c r="O4849" s="1" t="e">
        <f>----ACCCGCTCGCCGGCGGCCTGTCACACTCACACCATG</f>
        <v>#NAME?</v>
      </c>
    </row>
    <row r="4850" spans="1:15" x14ac:dyDescent="0.3">
      <c r="A4850" s="1" t="s">
        <v>5716</v>
      </c>
      <c r="B4850" s="1" t="s">
        <v>5773</v>
      </c>
      <c r="C4850" s="1">
        <v>2</v>
      </c>
      <c r="D4850" s="1" t="s">
        <v>7266</v>
      </c>
      <c r="E4850" s="1">
        <v>9</v>
      </c>
      <c r="F4850" s="1" t="s">
        <v>7889</v>
      </c>
      <c r="G4850" s="1" t="s">
        <v>5834</v>
      </c>
      <c r="H4850" s="1" t="s">
        <v>7808</v>
      </c>
      <c r="I4850" s="1" t="b">
        <v>0</v>
      </c>
      <c r="J4850" s="1">
        <v>0</v>
      </c>
      <c r="K4850" s="1">
        <v>6</v>
      </c>
      <c r="L4850" s="1">
        <v>6</v>
      </c>
      <c r="M4850" s="1">
        <v>1</v>
      </c>
      <c r="N4850" s="1">
        <v>1.47058823529411</v>
      </c>
      <c r="O4850" s="1" t="s">
        <v>7898</v>
      </c>
    </row>
    <row r="4851" spans="1:15" x14ac:dyDescent="0.3">
      <c r="A4851" s="1" t="s">
        <v>5716</v>
      </c>
      <c r="B4851" s="1" t="s">
        <v>5773</v>
      </c>
      <c r="C4851" s="1">
        <v>2</v>
      </c>
      <c r="D4851" s="1" t="s">
        <v>7266</v>
      </c>
      <c r="E4851" s="1">
        <v>9</v>
      </c>
      <c r="F4851" s="1" t="s">
        <v>7889</v>
      </c>
      <c r="G4851" s="1" t="s">
        <v>5834</v>
      </c>
      <c r="H4851" s="1" t="e">
        <f>---------------GGCGGCCTGTCACACTCACACCATG</f>
        <v>#NAME?</v>
      </c>
      <c r="I4851" s="1" t="b">
        <v>0</v>
      </c>
      <c r="J4851" s="1">
        <v>0</v>
      </c>
      <c r="K4851" s="1">
        <v>21</v>
      </c>
      <c r="L4851" s="1">
        <v>5</v>
      </c>
      <c r="M4851" s="1">
        <v>1</v>
      </c>
      <c r="N4851" s="1">
        <v>1.47058823529411</v>
      </c>
      <c r="O4851" s="1" t="s">
        <v>7706</v>
      </c>
    </row>
    <row r="4852" spans="1:15" x14ac:dyDescent="0.3">
      <c r="A4852" s="1" t="s">
        <v>5716</v>
      </c>
      <c r="B4852" s="1" t="s">
        <v>5773</v>
      </c>
      <c r="C4852" s="1">
        <v>2</v>
      </c>
      <c r="D4852" s="1" t="s">
        <v>7266</v>
      </c>
      <c r="E4852" s="1">
        <v>9</v>
      </c>
      <c r="F4852" s="1" t="s">
        <v>7889</v>
      </c>
      <c r="G4852" s="1" t="s">
        <v>5834</v>
      </c>
      <c r="H4852" s="1" t="e">
        <f>---------------GGCGGCCTGTCACACTCACACCATG</f>
        <v>#NAME?</v>
      </c>
      <c r="I4852" s="1" t="b">
        <v>0</v>
      </c>
      <c r="J4852" s="1">
        <v>0</v>
      </c>
      <c r="K4852" s="1">
        <v>20</v>
      </c>
      <c r="L4852" s="1">
        <v>7</v>
      </c>
      <c r="M4852" s="1">
        <v>1</v>
      </c>
      <c r="N4852" s="1">
        <v>1.47058823529411</v>
      </c>
      <c r="O4852" s="1" t="s">
        <v>7706</v>
      </c>
    </row>
    <row r="4853" spans="1:15" x14ac:dyDescent="0.3">
      <c r="A4853" s="1" t="s">
        <v>5716</v>
      </c>
      <c r="B4853" s="1" t="s">
        <v>5773</v>
      </c>
      <c r="C4853" s="1">
        <v>2</v>
      </c>
      <c r="D4853" s="1" t="s">
        <v>7266</v>
      </c>
      <c r="E4853" s="1">
        <v>9</v>
      </c>
      <c r="F4853" s="1" t="s">
        <v>7889</v>
      </c>
      <c r="G4853" s="1" t="s">
        <v>5806</v>
      </c>
      <c r="H4853" s="1" t="s">
        <v>7724</v>
      </c>
      <c r="I4853" s="1" t="b">
        <v>0</v>
      </c>
      <c r="J4853" s="1">
        <v>0</v>
      </c>
      <c r="K4853" s="1">
        <v>5</v>
      </c>
      <c r="L4853" s="1">
        <v>7</v>
      </c>
      <c r="M4853" s="1">
        <v>1</v>
      </c>
      <c r="N4853" s="1">
        <v>1.47058823529411</v>
      </c>
      <c r="O4853" s="1" t="s">
        <v>7899</v>
      </c>
    </row>
    <row r="4854" spans="1:15" x14ac:dyDescent="0.3">
      <c r="A4854" s="1" t="s">
        <v>5716</v>
      </c>
      <c r="B4854" s="1" t="s">
        <v>5773</v>
      </c>
      <c r="C4854" s="1">
        <v>2</v>
      </c>
      <c r="D4854" s="1" t="s">
        <v>7266</v>
      </c>
      <c r="E4854" s="1">
        <v>9</v>
      </c>
      <c r="F4854" s="1" t="s">
        <v>7889</v>
      </c>
      <c r="G4854" s="1" t="s">
        <v>5819</v>
      </c>
      <c r="H4854" s="1" t="s">
        <v>7616</v>
      </c>
      <c r="I4854" s="1" t="b">
        <v>0</v>
      </c>
      <c r="J4854" s="1">
        <v>0</v>
      </c>
      <c r="K4854" s="1">
        <v>3</v>
      </c>
      <c r="L4854" s="1">
        <v>6</v>
      </c>
      <c r="M4854" s="1">
        <v>1</v>
      </c>
      <c r="N4854" s="1">
        <v>1.47058823529411</v>
      </c>
      <c r="O4854" s="1" t="s">
        <v>7617</v>
      </c>
    </row>
    <row r="4855" spans="1:15" x14ac:dyDescent="0.3">
      <c r="A4855" s="1" t="s">
        <v>5716</v>
      </c>
      <c r="B4855" s="1" t="s">
        <v>5773</v>
      </c>
      <c r="C4855" s="1">
        <v>2</v>
      </c>
      <c r="D4855" s="1" t="s">
        <v>7266</v>
      </c>
      <c r="E4855" s="1">
        <v>9</v>
      </c>
      <c r="F4855" s="1" t="s">
        <v>7889</v>
      </c>
      <c r="G4855" s="1" t="s">
        <v>5798</v>
      </c>
      <c r="H4855" s="1" t="s">
        <v>7503</v>
      </c>
      <c r="I4855" s="1" t="b">
        <v>0</v>
      </c>
      <c r="J4855" s="1">
        <v>0</v>
      </c>
      <c r="K4855" s="1">
        <v>0</v>
      </c>
      <c r="L4855" s="1">
        <v>9</v>
      </c>
      <c r="M4855" s="1">
        <v>1</v>
      </c>
      <c r="N4855" s="1">
        <v>1.47058823529411</v>
      </c>
      <c r="O4855" s="1" t="s">
        <v>7900</v>
      </c>
    </row>
    <row r="4856" spans="1:15" x14ac:dyDescent="0.3">
      <c r="A4856" s="1" t="s">
        <v>5716</v>
      </c>
      <c r="B4856" s="1" t="s">
        <v>5773</v>
      </c>
      <c r="C4856" s="1">
        <v>2</v>
      </c>
      <c r="D4856" s="1" t="s">
        <v>7266</v>
      </c>
      <c r="E4856" s="1">
        <v>9</v>
      </c>
      <c r="F4856" s="1" t="s">
        <v>7889</v>
      </c>
      <c r="G4856" s="1" t="s">
        <v>5834</v>
      </c>
      <c r="H4856" s="1" t="s">
        <v>7621</v>
      </c>
      <c r="I4856" s="1" t="b">
        <v>0</v>
      </c>
      <c r="J4856" s="1">
        <v>0</v>
      </c>
      <c r="K4856" s="1">
        <v>9</v>
      </c>
      <c r="L4856" s="1">
        <v>9</v>
      </c>
      <c r="M4856" s="1">
        <v>1</v>
      </c>
      <c r="N4856" s="1">
        <v>1.47058823529411</v>
      </c>
      <c r="O4856" s="1" t="s">
        <v>7901</v>
      </c>
    </row>
    <row r="4857" spans="1:15" x14ac:dyDescent="0.3">
      <c r="A4857" s="1" t="s">
        <v>5716</v>
      </c>
      <c r="B4857" s="1" t="s">
        <v>5773</v>
      </c>
      <c r="C4857" s="1">
        <v>2</v>
      </c>
      <c r="D4857" s="1" t="s">
        <v>7266</v>
      </c>
      <c r="E4857" s="1">
        <v>9</v>
      </c>
      <c r="F4857" s="1" t="s">
        <v>7889</v>
      </c>
      <c r="G4857" s="1" t="s">
        <v>5834</v>
      </c>
      <c r="H4857" s="1" t="s">
        <v>7587</v>
      </c>
      <c r="I4857" s="1" t="b">
        <v>0</v>
      </c>
      <c r="J4857" s="1">
        <v>0</v>
      </c>
      <c r="K4857" s="1">
        <v>12</v>
      </c>
      <c r="L4857" s="1">
        <v>4</v>
      </c>
      <c r="M4857" s="1">
        <v>1</v>
      </c>
      <c r="N4857" s="1">
        <v>1.47058823529411</v>
      </c>
      <c r="O4857" s="1" t="s">
        <v>7902</v>
      </c>
    </row>
    <row r="4858" spans="1:15" x14ac:dyDescent="0.3">
      <c r="A4858" s="1" t="s">
        <v>5716</v>
      </c>
      <c r="B4858" s="1" t="s">
        <v>5773</v>
      </c>
      <c r="C4858" s="1">
        <v>2</v>
      </c>
      <c r="D4858" s="1" t="s">
        <v>7266</v>
      </c>
      <c r="E4858" s="1">
        <v>9</v>
      </c>
      <c r="F4858" s="1" t="s">
        <v>7889</v>
      </c>
      <c r="G4858" s="1" t="s">
        <v>5834</v>
      </c>
      <c r="H4858" s="1" t="s">
        <v>7587</v>
      </c>
      <c r="I4858" s="1" t="b">
        <v>0</v>
      </c>
      <c r="J4858" s="1">
        <v>0</v>
      </c>
      <c r="K4858" s="1">
        <v>7</v>
      </c>
      <c r="L4858" s="1">
        <v>4</v>
      </c>
      <c r="M4858" s="1">
        <v>1</v>
      </c>
      <c r="N4858" s="1">
        <v>1.47058823529411</v>
      </c>
      <c r="O4858" s="1" t="s">
        <v>7902</v>
      </c>
    </row>
    <row r="4859" spans="1:15" x14ac:dyDescent="0.3">
      <c r="A4859" s="1" t="s">
        <v>5716</v>
      </c>
      <c r="B4859" s="1" t="s">
        <v>5773</v>
      </c>
      <c r="C4859" s="1">
        <v>2</v>
      </c>
      <c r="D4859" s="1" t="s">
        <v>7266</v>
      </c>
      <c r="E4859" s="1">
        <v>9</v>
      </c>
      <c r="F4859" s="1" t="s">
        <v>7889</v>
      </c>
      <c r="G4859" s="1" t="s">
        <v>5834</v>
      </c>
      <c r="H4859" s="1" t="s">
        <v>7519</v>
      </c>
      <c r="I4859" s="1" t="b">
        <v>0</v>
      </c>
      <c r="J4859" s="1">
        <v>5</v>
      </c>
      <c r="K4859" s="1">
        <v>26</v>
      </c>
      <c r="L4859" s="1">
        <v>3</v>
      </c>
      <c r="M4859" s="1">
        <v>1</v>
      </c>
      <c r="N4859" s="1">
        <v>1.47058823529411</v>
      </c>
      <c r="O4859" s="1" t="s">
        <v>7903</v>
      </c>
    </row>
    <row r="4860" spans="1:15" x14ac:dyDescent="0.3">
      <c r="A4860" s="1" t="s">
        <v>5716</v>
      </c>
      <c r="B4860" s="1" t="s">
        <v>5773</v>
      </c>
      <c r="C4860" s="1">
        <v>2</v>
      </c>
      <c r="D4860" s="1" t="s">
        <v>7266</v>
      </c>
      <c r="E4860" s="1">
        <v>9</v>
      </c>
      <c r="F4860" s="1" t="s">
        <v>7889</v>
      </c>
      <c r="G4860" s="1" t="s">
        <v>5834</v>
      </c>
      <c r="H4860" s="1" t="s">
        <v>7560</v>
      </c>
      <c r="I4860" s="1" t="b">
        <v>0</v>
      </c>
      <c r="J4860" s="1">
        <v>0</v>
      </c>
      <c r="K4860" s="1">
        <v>10</v>
      </c>
      <c r="L4860" s="1">
        <v>7</v>
      </c>
      <c r="M4860" s="1">
        <v>1</v>
      </c>
      <c r="N4860" s="1">
        <v>1.47058823529411</v>
      </c>
      <c r="O4860" s="1" t="s">
        <v>7904</v>
      </c>
    </row>
    <row r="4861" spans="1:15" x14ac:dyDescent="0.3">
      <c r="A4861" s="1" t="s">
        <v>5716</v>
      </c>
      <c r="B4861" s="1" t="s">
        <v>5773</v>
      </c>
      <c r="C4861" s="1">
        <v>2</v>
      </c>
      <c r="D4861" s="1" t="s">
        <v>7266</v>
      </c>
      <c r="E4861" s="1">
        <v>9</v>
      </c>
      <c r="F4861" s="1" t="s">
        <v>7889</v>
      </c>
      <c r="G4861" s="1" t="s">
        <v>5814</v>
      </c>
      <c r="H4861" s="1" t="e">
        <f>-----------CGCCGGCGGCCTGTCACACTCACACCATG</f>
        <v>#NAME?</v>
      </c>
      <c r="I4861" s="1" t="b">
        <v>0</v>
      </c>
      <c r="J4861" s="1">
        <v>0</v>
      </c>
      <c r="K4861" s="1">
        <v>18</v>
      </c>
      <c r="L4861" s="1">
        <v>6</v>
      </c>
      <c r="M4861" s="1">
        <v>1</v>
      </c>
      <c r="N4861" s="1">
        <v>1.47058823529411</v>
      </c>
      <c r="O4861" s="1" t="s">
        <v>7905</v>
      </c>
    </row>
    <row r="4862" spans="1:15" x14ac:dyDescent="0.3">
      <c r="A4862" s="1" t="s">
        <v>5716</v>
      </c>
      <c r="B4862" s="1" t="s">
        <v>5773</v>
      </c>
      <c r="C4862" s="1">
        <v>2</v>
      </c>
      <c r="D4862" s="1" t="s">
        <v>7266</v>
      </c>
      <c r="E4862" s="1">
        <v>9</v>
      </c>
      <c r="F4862" s="1" t="s">
        <v>7889</v>
      </c>
      <c r="G4862" s="1" t="s">
        <v>5814</v>
      </c>
      <c r="H4862" s="1" t="e">
        <f>-----------CGCCGGCGGCCTGTCACACTCACACCATG</f>
        <v>#NAME?</v>
      </c>
      <c r="I4862" s="1" t="b">
        <v>0</v>
      </c>
      <c r="J4862" s="1">
        <v>0</v>
      </c>
      <c r="K4862" s="1">
        <v>16</v>
      </c>
      <c r="L4862" s="1">
        <v>1</v>
      </c>
      <c r="M4862" s="1">
        <v>1</v>
      </c>
      <c r="N4862" s="1">
        <v>1.47058823529411</v>
      </c>
      <c r="O4862" s="1" t="s">
        <v>7906</v>
      </c>
    </row>
    <row r="4863" spans="1:15" x14ac:dyDescent="0.3">
      <c r="A4863" s="1" t="s">
        <v>5716</v>
      </c>
      <c r="B4863" s="1" t="s">
        <v>5773</v>
      </c>
      <c r="C4863" s="1">
        <v>2</v>
      </c>
      <c r="D4863" s="1" t="s">
        <v>7266</v>
      </c>
      <c r="E4863" s="1">
        <v>10</v>
      </c>
      <c r="F4863" s="1" t="s">
        <v>7907</v>
      </c>
      <c r="G4863" s="1" t="s">
        <v>5834</v>
      </c>
      <c r="H4863" s="1" t="e">
        <f>---CCCGCTC--GCCGGCGGCCTGTCACACTCACACCATG</f>
        <v>#NAME?</v>
      </c>
      <c r="I4863" s="1" t="b">
        <v>0</v>
      </c>
      <c r="J4863" s="1">
        <v>0</v>
      </c>
      <c r="K4863" s="1">
        <v>16</v>
      </c>
      <c r="L4863" s="1">
        <v>3</v>
      </c>
      <c r="M4863" s="1">
        <v>1</v>
      </c>
      <c r="N4863" s="1">
        <v>100</v>
      </c>
      <c r="O4863" s="1" t="s">
        <v>7501</v>
      </c>
    </row>
    <row r="4864" spans="1:15" x14ac:dyDescent="0.3">
      <c r="A4864" s="1" t="s">
        <v>5716</v>
      </c>
      <c r="B4864" s="1" t="s">
        <v>5773</v>
      </c>
      <c r="C4864" s="1">
        <v>2</v>
      </c>
      <c r="D4864" s="1" t="s">
        <v>7266</v>
      </c>
      <c r="E4864" s="1">
        <v>11</v>
      </c>
      <c r="F4864" s="1" t="s">
        <v>7908</v>
      </c>
      <c r="G4864" s="1" t="s">
        <v>5814</v>
      </c>
      <c r="H4864" s="1" t="s">
        <v>7503</v>
      </c>
      <c r="I4864" s="1" t="b">
        <v>1</v>
      </c>
      <c r="J4864" s="1">
        <v>0</v>
      </c>
      <c r="K4864" s="1">
        <v>0</v>
      </c>
      <c r="L4864" s="1">
        <v>0</v>
      </c>
      <c r="M4864" s="1">
        <v>50</v>
      </c>
      <c r="N4864" s="1">
        <v>63.291139240506297</v>
      </c>
      <c r="O4864" s="1" t="s">
        <v>7504</v>
      </c>
    </row>
    <row r="4865" spans="1:15" x14ac:dyDescent="0.3">
      <c r="A4865" s="1" t="s">
        <v>5716</v>
      </c>
      <c r="B4865" s="1" t="s">
        <v>5773</v>
      </c>
      <c r="C4865" s="1">
        <v>2</v>
      </c>
      <c r="D4865" s="1" t="s">
        <v>7266</v>
      </c>
      <c r="E4865" s="1">
        <v>11</v>
      </c>
      <c r="F4865" s="1" t="s">
        <v>7908</v>
      </c>
      <c r="G4865" s="1" t="s">
        <v>5845</v>
      </c>
      <c r="H4865" s="1" t="s">
        <v>7909</v>
      </c>
      <c r="I4865" s="1" t="b">
        <v>0</v>
      </c>
      <c r="J4865" s="1">
        <v>0</v>
      </c>
      <c r="K4865" s="1">
        <v>4</v>
      </c>
      <c r="L4865" s="1">
        <v>7</v>
      </c>
      <c r="M4865" s="1">
        <v>3</v>
      </c>
      <c r="N4865" s="1">
        <v>3.79746835443038</v>
      </c>
      <c r="O4865" s="1" t="s">
        <v>7910</v>
      </c>
    </row>
    <row r="4866" spans="1:15" x14ac:dyDescent="0.3">
      <c r="A4866" s="1" t="s">
        <v>5716</v>
      </c>
      <c r="B4866" s="1" t="s">
        <v>5773</v>
      </c>
      <c r="C4866" s="1">
        <v>2</v>
      </c>
      <c r="D4866" s="1" t="s">
        <v>7266</v>
      </c>
      <c r="E4866" s="1">
        <v>11</v>
      </c>
      <c r="F4866" s="1" t="s">
        <v>7908</v>
      </c>
      <c r="G4866" s="1" t="s">
        <v>5895</v>
      </c>
      <c r="H4866" s="1" t="s">
        <v>7667</v>
      </c>
      <c r="I4866" s="1" t="b">
        <v>0</v>
      </c>
      <c r="J4866" s="1">
        <v>0</v>
      </c>
      <c r="K4866" s="1">
        <v>2</v>
      </c>
      <c r="L4866" s="1">
        <v>7</v>
      </c>
      <c r="M4866" s="1">
        <v>2</v>
      </c>
      <c r="N4866" s="1">
        <v>2.5316455696202498</v>
      </c>
      <c r="O4866" s="1" t="s">
        <v>7668</v>
      </c>
    </row>
    <row r="4867" spans="1:15" x14ac:dyDescent="0.3">
      <c r="A4867" s="1" t="s">
        <v>5716</v>
      </c>
      <c r="B4867" s="1" t="s">
        <v>5773</v>
      </c>
      <c r="C4867" s="1">
        <v>2</v>
      </c>
      <c r="D4867" s="1" t="s">
        <v>7266</v>
      </c>
      <c r="E4867" s="1">
        <v>11</v>
      </c>
      <c r="F4867" s="1" t="s">
        <v>7908</v>
      </c>
      <c r="G4867" s="1" t="s">
        <v>5814</v>
      </c>
      <c r="H4867" s="1" t="e">
        <f>-----------CGCCGGCGGCCTGTCACACTCACACCATG</f>
        <v>#NAME?</v>
      </c>
      <c r="I4867" s="1" t="b">
        <v>0</v>
      </c>
      <c r="J4867" s="1">
        <v>0</v>
      </c>
      <c r="K4867" s="1">
        <v>16</v>
      </c>
      <c r="L4867" s="1">
        <v>1</v>
      </c>
      <c r="M4867" s="1">
        <v>2</v>
      </c>
      <c r="N4867" s="1">
        <v>2.5316455696202498</v>
      </c>
      <c r="O4867" s="1" t="s">
        <v>7494</v>
      </c>
    </row>
    <row r="4868" spans="1:15" x14ac:dyDescent="0.3">
      <c r="A4868" s="1" t="s">
        <v>5716</v>
      </c>
      <c r="B4868" s="1" t="s">
        <v>5773</v>
      </c>
      <c r="C4868" s="1">
        <v>2</v>
      </c>
      <c r="D4868" s="1" t="s">
        <v>7266</v>
      </c>
      <c r="E4868" s="1">
        <v>11</v>
      </c>
      <c r="F4868" s="1" t="s">
        <v>7908</v>
      </c>
      <c r="G4868" s="1" t="s">
        <v>5814</v>
      </c>
      <c r="H4868" s="1" t="e">
        <f>-----CCCGCTCGCCGGCGGCCTGTCACACTCACACCATG</f>
        <v>#NAME?</v>
      </c>
      <c r="I4868" s="1" t="b">
        <v>0</v>
      </c>
      <c r="J4868" s="1">
        <v>0</v>
      </c>
      <c r="K4868" s="1">
        <v>14</v>
      </c>
      <c r="L4868" s="1">
        <v>3</v>
      </c>
      <c r="M4868" s="1">
        <v>2</v>
      </c>
      <c r="N4868" s="1">
        <v>2.5316455696202498</v>
      </c>
      <c r="O4868" s="1" t="s">
        <v>7492</v>
      </c>
    </row>
    <row r="4869" spans="1:15" x14ac:dyDescent="0.3">
      <c r="A4869" s="1" t="s">
        <v>5716</v>
      </c>
      <c r="B4869" s="1" t="s">
        <v>5773</v>
      </c>
      <c r="C4869" s="1">
        <v>2</v>
      </c>
      <c r="D4869" s="1" t="s">
        <v>7266</v>
      </c>
      <c r="E4869" s="1">
        <v>11</v>
      </c>
      <c r="F4869" s="1" t="s">
        <v>7908</v>
      </c>
      <c r="G4869" s="1" t="s">
        <v>5814</v>
      </c>
      <c r="H4869" s="1" t="e">
        <f>-----CCCGCTCGCCGGCGGCCTGTCACACTCACACCATG</f>
        <v>#NAME?</v>
      </c>
      <c r="I4869" s="1" t="b">
        <v>0</v>
      </c>
      <c r="J4869" s="1">
        <v>0</v>
      </c>
      <c r="K4869" s="1">
        <v>5</v>
      </c>
      <c r="L4869" s="1">
        <v>3</v>
      </c>
      <c r="M4869" s="1">
        <v>2</v>
      </c>
      <c r="N4869" s="1">
        <v>2.5316455696202498</v>
      </c>
      <c r="O4869" s="1" t="s">
        <v>7492</v>
      </c>
    </row>
    <row r="4870" spans="1:15" x14ac:dyDescent="0.3">
      <c r="A4870" s="1" t="s">
        <v>5716</v>
      </c>
      <c r="B4870" s="1" t="s">
        <v>5773</v>
      </c>
      <c r="C4870" s="1">
        <v>2</v>
      </c>
      <c r="D4870" s="1" t="s">
        <v>7266</v>
      </c>
      <c r="E4870" s="1">
        <v>11</v>
      </c>
      <c r="F4870" s="1" t="s">
        <v>7908</v>
      </c>
      <c r="G4870" s="1" t="s">
        <v>5819</v>
      </c>
      <c r="H4870" s="1" t="s">
        <v>7507</v>
      </c>
      <c r="I4870" s="1" t="b">
        <v>0</v>
      </c>
      <c r="J4870" s="1">
        <v>0</v>
      </c>
      <c r="K4870" s="1">
        <v>3</v>
      </c>
      <c r="L4870" s="1">
        <v>5</v>
      </c>
      <c r="M4870" s="1">
        <v>1</v>
      </c>
      <c r="N4870" s="1">
        <v>1.26582278481012</v>
      </c>
      <c r="O4870" s="1" t="s">
        <v>7911</v>
      </c>
    </row>
    <row r="4871" spans="1:15" x14ac:dyDescent="0.3">
      <c r="A4871" s="1" t="s">
        <v>5716</v>
      </c>
      <c r="B4871" s="1" t="s">
        <v>5773</v>
      </c>
      <c r="C4871" s="1">
        <v>2</v>
      </c>
      <c r="D4871" s="1" t="s">
        <v>7266</v>
      </c>
      <c r="E4871" s="1">
        <v>11</v>
      </c>
      <c r="F4871" s="1" t="s">
        <v>7908</v>
      </c>
      <c r="G4871" s="1" t="s">
        <v>5814</v>
      </c>
      <c r="H4871" s="1" t="e">
        <f>-----------CGCCGGCGGCCTGTCACACTCACACCATG</f>
        <v>#NAME?</v>
      </c>
      <c r="I4871" s="1" t="b">
        <v>0</v>
      </c>
      <c r="J4871" s="1">
        <v>0</v>
      </c>
      <c r="K4871" s="1">
        <v>16</v>
      </c>
      <c r="L4871" s="1">
        <v>3</v>
      </c>
      <c r="M4871" s="1">
        <v>1</v>
      </c>
      <c r="N4871" s="1">
        <v>1.26582278481012</v>
      </c>
      <c r="O4871" s="1" t="s">
        <v>7912</v>
      </c>
    </row>
    <row r="4872" spans="1:15" x14ac:dyDescent="0.3">
      <c r="A4872" s="1" t="s">
        <v>5716</v>
      </c>
      <c r="B4872" s="1" t="s">
        <v>5773</v>
      </c>
      <c r="C4872" s="1">
        <v>2</v>
      </c>
      <c r="D4872" s="1" t="s">
        <v>7266</v>
      </c>
      <c r="E4872" s="1">
        <v>11</v>
      </c>
      <c r="F4872" s="1" t="s">
        <v>7908</v>
      </c>
      <c r="G4872" s="1" t="s">
        <v>5814</v>
      </c>
      <c r="H4872" s="1" t="e">
        <f>-----------CGCCGGCGGCCTGTCACACTCACACCATG</f>
        <v>#NAME?</v>
      </c>
      <c r="I4872" s="1" t="b">
        <v>0</v>
      </c>
      <c r="J4872" s="1">
        <v>0</v>
      </c>
      <c r="K4872" s="1">
        <v>28</v>
      </c>
      <c r="L4872" s="1">
        <v>3</v>
      </c>
      <c r="M4872" s="1">
        <v>1</v>
      </c>
      <c r="N4872" s="1">
        <v>1.26582278481012</v>
      </c>
      <c r="O4872" s="1" t="s">
        <v>7913</v>
      </c>
    </row>
    <row r="4873" spans="1:15" x14ac:dyDescent="0.3">
      <c r="A4873" s="1" t="s">
        <v>5716</v>
      </c>
      <c r="B4873" s="1" t="s">
        <v>5773</v>
      </c>
      <c r="C4873" s="1">
        <v>2</v>
      </c>
      <c r="D4873" s="1" t="s">
        <v>7266</v>
      </c>
      <c r="E4873" s="1">
        <v>11</v>
      </c>
      <c r="F4873" s="1" t="s">
        <v>7908</v>
      </c>
      <c r="G4873" s="1" t="s">
        <v>5814</v>
      </c>
      <c r="H4873" s="1" t="e">
        <f>-------CGCTCGCCGGCGGCCTGTCACACTCACACCATG</f>
        <v>#NAME?</v>
      </c>
      <c r="I4873" s="1" t="b">
        <v>0</v>
      </c>
      <c r="J4873" s="1">
        <v>0</v>
      </c>
      <c r="K4873" s="1">
        <v>28</v>
      </c>
      <c r="L4873" s="1">
        <v>1</v>
      </c>
      <c r="M4873" s="1">
        <v>1</v>
      </c>
      <c r="N4873" s="1">
        <v>1.26582278481012</v>
      </c>
      <c r="O4873" s="1" t="s">
        <v>7492</v>
      </c>
    </row>
    <row r="4874" spans="1:15" x14ac:dyDescent="0.3">
      <c r="A4874" s="1" t="s">
        <v>5716</v>
      </c>
      <c r="B4874" s="1" t="s">
        <v>5773</v>
      </c>
      <c r="C4874" s="1">
        <v>2</v>
      </c>
      <c r="D4874" s="1" t="s">
        <v>7266</v>
      </c>
      <c r="E4874" s="1">
        <v>11</v>
      </c>
      <c r="F4874" s="1" t="s">
        <v>7908</v>
      </c>
      <c r="G4874" s="1" t="s">
        <v>5803</v>
      </c>
      <c r="H4874" s="1" t="s">
        <v>7639</v>
      </c>
      <c r="I4874" s="1" t="b">
        <v>0</v>
      </c>
      <c r="J4874" s="1">
        <v>0</v>
      </c>
      <c r="K4874" s="1">
        <v>1</v>
      </c>
      <c r="L4874" s="1">
        <v>7</v>
      </c>
      <c r="M4874" s="1">
        <v>1</v>
      </c>
      <c r="N4874" s="1">
        <v>1.26582278481012</v>
      </c>
      <c r="O4874" s="1" t="s">
        <v>7720</v>
      </c>
    </row>
    <row r="4875" spans="1:15" x14ac:dyDescent="0.3">
      <c r="A4875" s="1" t="s">
        <v>5716</v>
      </c>
      <c r="B4875" s="1" t="s">
        <v>5773</v>
      </c>
      <c r="C4875" s="1">
        <v>2</v>
      </c>
      <c r="D4875" s="1" t="s">
        <v>7266</v>
      </c>
      <c r="E4875" s="1">
        <v>11</v>
      </c>
      <c r="F4875" s="1" t="s">
        <v>7908</v>
      </c>
      <c r="G4875" s="1" t="s">
        <v>5834</v>
      </c>
      <c r="H4875" s="1" t="s">
        <v>7517</v>
      </c>
      <c r="I4875" s="1" t="b">
        <v>0</v>
      </c>
      <c r="J4875" s="1">
        <v>0</v>
      </c>
      <c r="K4875" s="1">
        <v>13</v>
      </c>
      <c r="L4875" s="1">
        <v>4</v>
      </c>
      <c r="M4875" s="1">
        <v>1</v>
      </c>
      <c r="N4875" s="1">
        <v>1.26582278481012</v>
      </c>
      <c r="O4875" s="1" t="s">
        <v>7518</v>
      </c>
    </row>
    <row r="4876" spans="1:15" x14ac:dyDescent="0.3">
      <c r="A4876" s="1" t="s">
        <v>5716</v>
      </c>
      <c r="B4876" s="1" t="s">
        <v>5773</v>
      </c>
      <c r="C4876" s="1">
        <v>2</v>
      </c>
      <c r="D4876" s="1" t="s">
        <v>7266</v>
      </c>
      <c r="E4876" s="1">
        <v>11</v>
      </c>
      <c r="F4876" s="1" t="s">
        <v>7908</v>
      </c>
      <c r="G4876" s="1" t="s">
        <v>5814</v>
      </c>
      <c r="H4876" s="1" t="e">
        <f>-----------CGCCGGCGGCCTGTCACACTCACACCATG</f>
        <v>#NAME?</v>
      </c>
      <c r="I4876" s="1" t="b">
        <v>0</v>
      </c>
      <c r="J4876" s="1">
        <v>3</v>
      </c>
      <c r="K4876" s="1">
        <v>19</v>
      </c>
      <c r="L4876" s="1">
        <v>2</v>
      </c>
      <c r="M4876" s="1">
        <v>1</v>
      </c>
      <c r="N4876" s="1">
        <v>1.26582278481012</v>
      </c>
      <c r="O4876" s="1" t="s">
        <v>7914</v>
      </c>
    </row>
    <row r="4877" spans="1:15" x14ac:dyDescent="0.3">
      <c r="A4877" s="1" t="s">
        <v>5716</v>
      </c>
      <c r="B4877" s="1" t="s">
        <v>5773</v>
      </c>
      <c r="C4877" s="1">
        <v>2</v>
      </c>
      <c r="D4877" s="1" t="s">
        <v>7266</v>
      </c>
      <c r="E4877" s="1">
        <v>11</v>
      </c>
      <c r="F4877" s="1" t="s">
        <v>7908</v>
      </c>
      <c r="G4877" s="1" t="s">
        <v>5908</v>
      </c>
      <c r="H4877" s="1" t="s">
        <v>7519</v>
      </c>
      <c r="I4877" s="1" t="b">
        <v>0</v>
      </c>
      <c r="J4877" s="1">
        <v>7</v>
      </c>
      <c r="K4877" s="1">
        <v>31</v>
      </c>
      <c r="L4877" s="1">
        <v>3</v>
      </c>
      <c r="M4877" s="1">
        <v>1</v>
      </c>
      <c r="N4877" s="1">
        <v>1.26582278481012</v>
      </c>
      <c r="O4877" s="1" t="e">
        <f>-----cGTgctcgGcggcggcggcgccgatggcgtcgtca</f>
        <v>#NAME?</v>
      </c>
    </row>
    <row r="4878" spans="1:15" x14ac:dyDescent="0.3">
      <c r="A4878" s="1" t="s">
        <v>5716</v>
      </c>
      <c r="B4878" s="1" t="s">
        <v>5773</v>
      </c>
      <c r="C4878" s="1">
        <v>2</v>
      </c>
      <c r="D4878" s="1" t="s">
        <v>7266</v>
      </c>
      <c r="E4878" s="1">
        <v>11</v>
      </c>
      <c r="F4878" s="1" t="s">
        <v>7908</v>
      </c>
      <c r="G4878" s="1" t="s">
        <v>5814</v>
      </c>
      <c r="H4878" s="1" t="s">
        <v>7503</v>
      </c>
      <c r="I4878" s="1" t="b">
        <v>0</v>
      </c>
      <c r="J4878" s="1">
        <v>6</v>
      </c>
      <c r="K4878" s="1">
        <v>0</v>
      </c>
      <c r="L4878" s="1">
        <v>0</v>
      </c>
      <c r="M4878" s="1">
        <v>1</v>
      </c>
      <c r="N4878" s="1">
        <v>1.26582278481012</v>
      </c>
      <c r="O4878" s="1" t="e">
        <f>----ACCCGCTCGCCGGCGGCCTGTCACACTCACACCATG</f>
        <v>#NAME?</v>
      </c>
    </row>
    <row r="4879" spans="1:15" x14ac:dyDescent="0.3">
      <c r="A4879" s="1" t="s">
        <v>5716</v>
      </c>
      <c r="B4879" s="1" t="s">
        <v>5773</v>
      </c>
      <c r="C4879" s="1">
        <v>2</v>
      </c>
      <c r="D4879" s="1" t="s">
        <v>7266</v>
      </c>
      <c r="E4879" s="1">
        <v>11</v>
      </c>
      <c r="F4879" s="1" t="s">
        <v>7908</v>
      </c>
      <c r="G4879" s="1" t="s">
        <v>5908</v>
      </c>
      <c r="H4879" s="1" t="s">
        <v>7503</v>
      </c>
      <c r="I4879" s="1" t="b">
        <v>0</v>
      </c>
      <c r="J4879" s="1">
        <v>0</v>
      </c>
      <c r="K4879" s="1">
        <v>0</v>
      </c>
      <c r="L4879" s="1">
        <v>1</v>
      </c>
      <c r="M4879" s="1">
        <v>1</v>
      </c>
      <c r="N4879" s="1">
        <v>1.26582278481012</v>
      </c>
      <c r="O4879" s="1" t="s">
        <v>7915</v>
      </c>
    </row>
    <row r="4880" spans="1:15" x14ac:dyDescent="0.3">
      <c r="A4880" s="1" t="s">
        <v>5716</v>
      </c>
      <c r="B4880" s="1" t="s">
        <v>5773</v>
      </c>
      <c r="C4880" s="1">
        <v>2</v>
      </c>
      <c r="D4880" s="1" t="s">
        <v>7266</v>
      </c>
      <c r="E4880" s="1">
        <v>11</v>
      </c>
      <c r="F4880" s="1" t="s">
        <v>7908</v>
      </c>
      <c r="G4880" s="1" t="s">
        <v>5908</v>
      </c>
      <c r="H4880" s="1" t="s">
        <v>7503</v>
      </c>
      <c r="I4880" s="1" t="b">
        <v>0</v>
      </c>
      <c r="J4880" s="1">
        <v>0</v>
      </c>
      <c r="K4880" s="1">
        <v>0</v>
      </c>
      <c r="L4880" s="1">
        <v>1</v>
      </c>
      <c r="M4880" s="1">
        <v>1</v>
      </c>
      <c r="N4880" s="1">
        <v>1.26582278481012</v>
      </c>
      <c r="O4880" s="1" t="s">
        <v>7629</v>
      </c>
    </row>
    <row r="4881" spans="1:15" x14ac:dyDescent="0.3">
      <c r="A4881" s="1" t="s">
        <v>5716</v>
      </c>
      <c r="B4881" s="1" t="s">
        <v>5773</v>
      </c>
      <c r="C4881" s="1">
        <v>2</v>
      </c>
      <c r="D4881" s="1" t="s">
        <v>7266</v>
      </c>
      <c r="E4881" s="1">
        <v>11</v>
      </c>
      <c r="F4881" s="1" t="s">
        <v>7908</v>
      </c>
      <c r="G4881" s="1" t="s">
        <v>5908</v>
      </c>
      <c r="H4881" s="1" t="s">
        <v>7503</v>
      </c>
      <c r="I4881" s="1" t="b">
        <v>0</v>
      </c>
      <c r="J4881" s="1">
        <v>0</v>
      </c>
      <c r="K4881" s="1">
        <v>0</v>
      </c>
      <c r="L4881" s="1">
        <v>1</v>
      </c>
      <c r="M4881" s="1">
        <v>1</v>
      </c>
      <c r="N4881" s="1">
        <v>1.26582278481012</v>
      </c>
      <c r="O4881" s="1" t="s">
        <v>7780</v>
      </c>
    </row>
    <row r="4882" spans="1:15" x14ac:dyDescent="0.3">
      <c r="A4882" s="1" t="s">
        <v>5716</v>
      </c>
      <c r="B4882" s="1" t="s">
        <v>5773</v>
      </c>
      <c r="C4882" s="1">
        <v>2</v>
      </c>
      <c r="D4882" s="1" t="s">
        <v>7266</v>
      </c>
      <c r="E4882" s="1">
        <v>11</v>
      </c>
      <c r="F4882" s="1" t="s">
        <v>7908</v>
      </c>
      <c r="G4882" s="1" t="s">
        <v>5908</v>
      </c>
      <c r="H4882" s="1" t="s">
        <v>7503</v>
      </c>
      <c r="I4882" s="1" t="b">
        <v>0</v>
      </c>
      <c r="J4882" s="1">
        <v>0</v>
      </c>
      <c r="K4882" s="1">
        <v>0</v>
      </c>
      <c r="L4882" s="1">
        <v>1</v>
      </c>
      <c r="M4882" s="1">
        <v>1</v>
      </c>
      <c r="N4882" s="1">
        <v>1.26582278481012</v>
      </c>
      <c r="O4882" s="1" t="s">
        <v>7884</v>
      </c>
    </row>
    <row r="4883" spans="1:15" x14ac:dyDescent="0.3">
      <c r="A4883" s="1" t="s">
        <v>5716</v>
      </c>
      <c r="B4883" s="1" t="s">
        <v>5773</v>
      </c>
      <c r="C4883" s="1">
        <v>2</v>
      </c>
      <c r="D4883" s="1" t="s">
        <v>7266</v>
      </c>
      <c r="E4883" s="1">
        <v>11</v>
      </c>
      <c r="F4883" s="1" t="s">
        <v>7908</v>
      </c>
      <c r="G4883" s="1" t="s">
        <v>5908</v>
      </c>
      <c r="H4883" s="1" t="s">
        <v>7503</v>
      </c>
      <c r="I4883" s="1" t="b">
        <v>0</v>
      </c>
      <c r="J4883" s="1">
        <v>0</v>
      </c>
      <c r="K4883" s="1">
        <v>0</v>
      </c>
      <c r="L4883" s="1">
        <v>1</v>
      </c>
      <c r="M4883" s="1">
        <v>1</v>
      </c>
      <c r="N4883" s="1">
        <v>1.26582278481012</v>
      </c>
      <c r="O4883" s="1" t="s">
        <v>7513</v>
      </c>
    </row>
    <row r="4884" spans="1:15" x14ac:dyDescent="0.3">
      <c r="A4884" s="1" t="s">
        <v>5716</v>
      </c>
      <c r="B4884" s="1" t="s">
        <v>5773</v>
      </c>
      <c r="C4884" s="1">
        <v>2</v>
      </c>
      <c r="D4884" s="1" t="s">
        <v>7266</v>
      </c>
      <c r="E4884" s="1">
        <v>11</v>
      </c>
      <c r="F4884" s="1" t="s">
        <v>7908</v>
      </c>
      <c r="G4884" s="1" t="s">
        <v>5834</v>
      </c>
      <c r="H4884" s="1" t="s">
        <v>7519</v>
      </c>
      <c r="I4884" s="1" t="b">
        <v>0</v>
      </c>
      <c r="J4884" s="1">
        <v>1</v>
      </c>
      <c r="K4884" s="1">
        <v>21</v>
      </c>
      <c r="L4884" s="1">
        <v>16</v>
      </c>
      <c r="M4884" s="1">
        <v>1</v>
      </c>
      <c r="N4884" s="1">
        <v>1.26582278481012</v>
      </c>
      <c r="O4884" s="1" t="s">
        <v>7916</v>
      </c>
    </row>
    <row r="4885" spans="1:15" x14ac:dyDescent="0.3">
      <c r="A4885" s="1" t="s">
        <v>5716</v>
      </c>
      <c r="B4885" s="1" t="s">
        <v>5773</v>
      </c>
      <c r="C4885" s="1">
        <v>2</v>
      </c>
      <c r="D4885" s="1" t="s">
        <v>7266</v>
      </c>
      <c r="E4885" s="1">
        <v>11</v>
      </c>
      <c r="F4885" s="1" t="s">
        <v>7908</v>
      </c>
      <c r="G4885" s="1" t="s">
        <v>5798</v>
      </c>
      <c r="H4885" s="1" t="s">
        <v>7503</v>
      </c>
      <c r="I4885" s="1" t="b">
        <v>0</v>
      </c>
      <c r="J4885" s="1">
        <v>0</v>
      </c>
      <c r="K4885" s="1">
        <v>0</v>
      </c>
      <c r="L4885" s="1">
        <v>9</v>
      </c>
      <c r="M4885" s="1">
        <v>1</v>
      </c>
      <c r="N4885" s="1">
        <v>1.26582278481012</v>
      </c>
      <c r="O4885" s="1" t="s">
        <v>7917</v>
      </c>
    </row>
    <row r="4886" spans="1:15" x14ac:dyDescent="0.3">
      <c r="A4886" s="1" t="s">
        <v>5716</v>
      </c>
      <c r="B4886" s="1" t="s">
        <v>5773</v>
      </c>
      <c r="C4886" s="1">
        <v>2</v>
      </c>
      <c r="D4886" s="1" t="s">
        <v>7266</v>
      </c>
      <c r="E4886" s="1">
        <v>11</v>
      </c>
      <c r="F4886" s="1" t="s">
        <v>7908</v>
      </c>
      <c r="G4886" s="1" t="s">
        <v>5876</v>
      </c>
      <c r="H4886" s="1" t="s">
        <v>7503</v>
      </c>
      <c r="I4886" s="1" t="b">
        <v>0</v>
      </c>
      <c r="J4886" s="1">
        <v>4</v>
      </c>
      <c r="K4886" s="1">
        <v>0</v>
      </c>
      <c r="L4886" s="1">
        <v>3</v>
      </c>
      <c r="M4886" s="1">
        <v>1</v>
      </c>
      <c r="N4886" s="1">
        <v>1.26582278481012</v>
      </c>
      <c r="O4886" s="1" t="e">
        <f>--CCacGcgctcgccggcggcctgtcacactcacaccatg</f>
        <v>#NAME?</v>
      </c>
    </row>
    <row r="4887" spans="1:15" x14ac:dyDescent="0.3">
      <c r="A4887" s="1" t="s">
        <v>5716</v>
      </c>
      <c r="B4887" s="1" t="s">
        <v>5773</v>
      </c>
      <c r="C4887" s="1">
        <v>2</v>
      </c>
      <c r="D4887" s="1" t="s">
        <v>7266</v>
      </c>
      <c r="E4887" s="1">
        <v>11</v>
      </c>
      <c r="F4887" s="1" t="s">
        <v>7908</v>
      </c>
      <c r="G4887" s="1" t="s">
        <v>5908</v>
      </c>
      <c r="H4887" s="1" t="s">
        <v>7503</v>
      </c>
      <c r="I4887" s="1" t="b">
        <v>0</v>
      </c>
      <c r="J4887" s="1">
        <v>0</v>
      </c>
      <c r="K4887" s="1">
        <v>0</v>
      </c>
      <c r="L4887" s="1">
        <v>1</v>
      </c>
      <c r="M4887" s="1">
        <v>1</v>
      </c>
      <c r="N4887" s="1">
        <v>1.26582278481012</v>
      </c>
      <c r="O4887" s="1" t="s">
        <v>7918</v>
      </c>
    </row>
    <row r="4888" spans="1:15" x14ac:dyDescent="0.3">
      <c r="A4888" s="1" t="s">
        <v>5716</v>
      </c>
      <c r="B4888" s="1" t="s">
        <v>5773</v>
      </c>
      <c r="C4888" s="1">
        <v>2</v>
      </c>
      <c r="D4888" s="1" t="s">
        <v>7266</v>
      </c>
      <c r="E4888" s="1">
        <v>12</v>
      </c>
      <c r="F4888" s="1" t="s">
        <v>7919</v>
      </c>
      <c r="G4888" s="1" t="s">
        <v>5814</v>
      </c>
      <c r="H4888" s="1" t="s">
        <v>7503</v>
      </c>
      <c r="I4888" s="1" t="b">
        <v>1</v>
      </c>
      <c r="J4888" s="1">
        <v>0</v>
      </c>
      <c r="K4888" s="1">
        <v>0</v>
      </c>
      <c r="L4888" s="1">
        <v>0</v>
      </c>
      <c r="M4888" s="1">
        <v>27</v>
      </c>
      <c r="N4888" s="1">
        <v>72.972972972972897</v>
      </c>
      <c r="O4888" s="1" t="s">
        <v>7504</v>
      </c>
    </row>
    <row r="4889" spans="1:15" x14ac:dyDescent="0.3">
      <c r="A4889" s="1" t="s">
        <v>5716</v>
      </c>
      <c r="B4889" s="1" t="s">
        <v>5773</v>
      </c>
      <c r="C4889" s="1">
        <v>2</v>
      </c>
      <c r="D4889" s="1" t="s">
        <v>7266</v>
      </c>
      <c r="E4889" s="1">
        <v>12</v>
      </c>
      <c r="F4889" s="1" t="s">
        <v>7919</v>
      </c>
      <c r="G4889" s="1" t="s">
        <v>5819</v>
      </c>
      <c r="H4889" s="1" t="s">
        <v>7920</v>
      </c>
      <c r="I4889" s="1" t="b">
        <v>0</v>
      </c>
      <c r="J4889" s="1">
        <v>0</v>
      </c>
      <c r="K4889" s="1">
        <v>3</v>
      </c>
      <c r="L4889" s="1">
        <v>5</v>
      </c>
      <c r="M4889" s="1">
        <v>3</v>
      </c>
      <c r="N4889" s="1">
        <v>8.1081081081080999</v>
      </c>
      <c r="O4889" s="1" t="s">
        <v>7921</v>
      </c>
    </row>
    <row r="4890" spans="1:15" x14ac:dyDescent="0.3">
      <c r="A4890" s="1" t="s">
        <v>5716</v>
      </c>
      <c r="B4890" s="1" t="s">
        <v>5773</v>
      </c>
      <c r="C4890" s="1">
        <v>2</v>
      </c>
      <c r="D4890" s="1" t="s">
        <v>7266</v>
      </c>
      <c r="E4890" s="1">
        <v>12</v>
      </c>
      <c r="F4890" s="1" t="s">
        <v>7919</v>
      </c>
      <c r="G4890" s="1" t="s">
        <v>5908</v>
      </c>
      <c r="H4890" s="1" t="s">
        <v>7503</v>
      </c>
      <c r="I4890" s="1" t="b">
        <v>0</v>
      </c>
      <c r="J4890" s="1">
        <v>0</v>
      </c>
      <c r="K4890" s="1">
        <v>0</v>
      </c>
      <c r="L4890" s="1">
        <v>1</v>
      </c>
      <c r="M4890" s="1">
        <v>1</v>
      </c>
      <c r="N4890" s="1">
        <v>2.7027027027027</v>
      </c>
      <c r="O4890" s="1" t="s">
        <v>7922</v>
      </c>
    </row>
    <row r="4891" spans="1:15" x14ac:dyDescent="0.3">
      <c r="A4891" s="1" t="s">
        <v>5716</v>
      </c>
      <c r="B4891" s="1" t="s">
        <v>5773</v>
      </c>
      <c r="C4891" s="1">
        <v>2</v>
      </c>
      <c r="D4891" s="1" t="s">
        <v>7266</v>
      </c>
      <c r="E4891" s="1">
        <v>12</v>
      </c>
      <c r="F4891" s="1" t="s">
        <v>7919</v>
      </c>
      <c r="G4891" s="1" t="s">
        <v>5834</v>
      </c>
      <c r="H4891" s="1" t="s">
        <v>7923</v>
      </c>
      <c r="I4891" s="1" t="b">
        <v>0</v>
      </c>
      <c r="J4891" s="1">
        <v>0</v>
      </c>
      <c r="K4891" s="1">
        <v>6</v>
      </c>
      <c r="L4891" s="1">
        <v>13</v>
      </c>
      <c r="M4891" s="1">
        <v>1</v>
      </c>
      <c r="N4891" s="1">
        <v>2.7027027027027</v>
      </c>
      <c r="O4891" s="1" t="s">
        <v>7924</v>
      </c>
    </row>
    <row r="4892" spans="1:15" x14ac:dyDescent="0.3">
      <c r="A4892" s="1" t="s">
        <v>5716</v>
      </c>
      <c r="B4892" s="1" t="s">
        <v>5773</v>
      </c>
      <c r="C4892" s="1">
        <v>2</v>
      </c>
      <c r="D4892" s="1" t="s">
        <v>7266</v>
      </c>
      <c r="E4892" s="1">
        <v>12</v>
      </c>
      <c r="F4892" s="1" t="s">
        <v>7919</v>
      </c>
      <c r="G4892" s="1" t="s">
        <v>5803</v>
      </c>
      <c r="H4892" s="1" t="s">
        <v>7639</v>
      </c>
      <c r="I4892" s="1" t="b">
        <v>0</v>
      </c>
      <c r="J4892" s="1">
        <v>0</v>
      </c>
      <c r="K4892" s="1">
        <v>1</v>
      </c>
      <c r="L4892" s="1">
        <v>8</v>
      </c>
      <c r="M4892" s="1">
        <v>1</v>
      </c>
      <c r="N4892" s="1">
        <v>2.7027027027027</v>
      </c>
      <c r="O4892" s="1" t="s">
        <v>7925</v>
      </c>
    </row>
    <row r="4893" spans="1:15" x14ac:dyDescent="0.3">
      <c r="A4893" s="1" t="s">
        <v>5716</v>
      </c>
      <c r="B4893" s="1" t="s">
        <v>5773</v>
      </c>
      <c r="C4893" s="1">
        <v>2</v>
      </c>
      <c r="D4893" s="1" t="s">
        <v>7266</v>
      </c>
      <c r="E4893" s="1">
        <v>12</v>
      </c>
      <c r="F4893" s="1" t="s">
        <v>7919</v>
      </c>
      <c r="G4893" s="1" t="s">
        <v>5834</v>
      </c>
      <c r="H4893" s="1" t="e">
        <f>---TACCCGCTCGCCGGCGGCCTGTCACACTCACACCATG</f>
        <v>#NAME?</v>
      </c>
      <c r="I4893" s="1" t="b">
        <v>0</v>
      </c>
      <c r="J4893" s="1">
        <v>0</v>
      </c>
      <c r="K4893" s="1">
        <v>12</v>
      </c>
      <c r="L4893" s="1">
        <v>7</v>
      </c>
      <c r="M4893" s="1">
        <v>1</v>
      </c>
      <c r="N4893" s="1">
        <v>2.7027027027027</v>
      </c>
      <c r="O4893" s="1" t="s">
        <v>7926</v>
      </c>
    </row>
    <row r="4894" spans="1:15" x14ac:dyDescent="0.3">
      <c r="A4894" s="1" t="s">
        <v>5716</v>
      </c>
      <c r="B4894" s="1" t="s">
        <v>5773</v>
      </c>
      <c r="C4894" s="1">
        <v>2</v>
      </c>
      <c r="D4894" s="1" t="s">
        <v>7266</v>
      </c>
      <c r="E4894" s="1">
        <v>12</v>
      </c>
      <c r="F4894" s="1" t="s">
        <v>7919</v>
      </c>
      <c r="G4894" s="1" t="s">
        <v>5834</v>
      </c>
      <c r="H4894" s="1" t="e">
        <f>----------TCGCCGGCGGCCTGTCACACTCACACCATG</f>
        <v>#NAME?</v>
      </c>
      <c r="I4894" s="1" t="b">
        <v>0</v>
      </c>
      <c r="J4894" s="1">
        <v>0</v>
      </c>
      <c r="K4894" s="1">
        <v>22</v>
      </c>
      <c r="L4894" s="1">
        <v>7</v>
      </c>
      <c r="M4894" s="1">
        <v>1</v>
      </c>
      <c r="N4894" s="1">
        <v>2.7027027027027</v>
      </c>
      <c r="O4894" s="1" t="s">
        <v>7913</v>
      </c>
    </row>
    <row r="4895" spans="1:15" x14ac:dyDescent="0.3">
      <c r="A4895" s="1" t="s">
        <v>5716</v>
      </c>
      <c r="B4895" s="1" t="s">
        <v>5773</v>
      </c>
      <c r="C4895" s="1">
        <v>2</v>
      </c>
      <c r="D4895" s="1" t="s">
        <v>7266</v>
      </c>
      <c r="E4895" s="1">
        <v>12</v>
      </c>
      <c r="F4895" s="1" t="s">
        <v>7919</v>
      </c>
      <c r="G4895" s="1" t="s">
        <v>5834</v>
      </c>
      <c r="H4895" s="1" t="e">
        <f>---TACCCGCTCGCCGGCGGCCTGTCACACTCACACCATG</f>
        <v>#NAME?</v>
      </c>
      <c r="I4895" s="1" t="b">
        <v>0</v>
      </c>
      <c r="J4895" s="1">
        <v>0</v>
      </c>
      <c r="K4895" s="1">
        <v>13</v>
      </c>
      <c r="L4895" s="1">
        <v>3</v>
      </c>
      <c r="M4895" s="1">
        <v>1</v>
      </c>
      <c r="N4895" s="1">
        <v>2.7027027027027</v>
      </c>
      <c r="O4895" s="1" t="s">
        <v>7927</v>
      </c>
    </row>
    <row r="4896" spans="1:15" x14ac:dyDescent="0.3">
      <c r="A4896" s="1" t="s">
        <v>5716</v>
      </c>
      <c r="B4896" s="1" t="s">
        <v>5773</v>
      </c>
      <c r="C4896" s="1">
        <v>2</v>
      </c>
      <c r="D4896" s="1" t="s">
        <v>7266</v>
      </c>
      <c r="E4896" s="1">
        <v>12</v>
      </c>
      <c r="F4896" s="1" t="s">
        <v>7919</v>
      </c>
      <c r="G4896" s="1" t="s">
        <v>5834</v>
      </c>
      <c r="H4896" s="1" t="s">
        <v>7519</v>
      </c>
      <c r="I4896" s="1" t="b">
        <v>0</v>
      </c>
      <c r="J4896" s="1">
        <v>0</v>
      </c>
      <c r="K4896" s="1">
        <v>21</v>
      </c>
      <c r="L4896" s="1">
        <v>13</v>
      </c>
      <c r="M4896" s="1">
        <v>1</v>
      </c>
      <c r="N4896" s="1">
        <v>2.7027027027027</v>
      </c>
      <c r="O4896" s="1" t="s">
        <v>7928</v>
      </c>
    </row>
    <row r="4897" spans="1:15" x14ac:dyDescent="0.3">
      <c r="A4897" s="1" t="s">
        <v>5716</v>
      </c>
      <c r="B4897" s="1" t="s">
        <v>5773</v>
      </c>
      <c r="C4897" s="1">
        <v>2</v>
      </c>
      <c r="D4897" s="1" t="s">
        <v>7266</v>
      </c>
      <c r="E4897" s="1">
        <v>13</v>
      </c>
      <c r="F4897" s="1" t="s">
        <v>7929</v>
      </c>
      <c r="G4897" s="1" t="s">
        <v>5814</v>
      </c>
      <c r="H4897" s="1" t="s">
        <v>7503</v>
      </c>
      <c r="I4897" s="1" t="b">
        <v>1</v>
      </c>
      <c r="J4897" s="1">
        <v>0</v>
      </c>
      <c r="K4897" s="1">
        <v>0</v>
      </c>
      <c r="L4897" s="1">
        <v>0</v>
      </c>
      <c r="M4897" s="1">
        <v>92</v>
      </c>
      <c r="N4897" s="1">
        <v>57.142857142857103</v>
      </c>
      <c r="O4897" s="1" t="s">
        <v>7504</v>
      </c>
    </row>
    <row r="4898" spans="1:15" x14ac:dyDescent="0.3">
      <c r="A4898" s="1" t="s">
        <v>5716</v>
      </c>
      <c r="B4898" s="1" t="s">
        <v>5773</v>
      </c>
      <c r="C4898" s="1">
        <v>2</v>
      </c>
      <c r="D4898" s="1" t="s">
        <v>7266</v>
      </c>
      <c r="E4898" s="1">
        <v>13</v>
      </c>
      <c r="F4898" s="1" t="s">
        <v>7929</v>
      </c>
      <c r="G4898" s="1" t="s">
        <v>5814</v>
      </c>
      <c r="H4898" s="1" t="s">
        <v>7503</v>
      </c>
      <c r="I4898" s="1" t="b">
        <v>0</v>
      </c>
      <c r="J4898" s="1">
        <v>8</v>
      </c>
      <c r="K4898" s="1">
        <v>0</v>
      </c>
      <c r="L4898" s="1">
        <v>0</v>
      </c>
      <c r="M4898" s="1">
        <v>2</v>
      </c>
      <c r="N4898" s="1">
        <v>1.24223602484472</v>
      </c>
      <c r="O4898" s="1" t="e">
        <f>------ccgctcgccggcggcctgtcacactcacaccatg</f>
        <v>#NAME?</v>
      </c>
    </row>
    <row r="4899" spans="1:15" x14ac:dyDescent="0.3">
      <c r="A4899" s="1" t="s">
        <v>5716</v>
      </c>
      <c r="B4899" s="1" t="s">
        <v>5773</v>
      </c>
      <c r="C4899" s="1">
        <v>2</v>
      </c>
      <c r="D4899" s="1" t="s">
        <v>7266</v>
      </c>
      <c r="E4899" s="1">
        <v>13</v>
      </c>
      <c r="F4899" s="1" t="s">
        <v>7929</v>
      </c>
      <c r="G4899" s="1" t="s">
        <v>5803</v>
      </c>
      <c r="H4899" s="1" t="s">
        <v>7497</v>
      </c>
      <c r="I4899" s="1" t="b">
        <v>0</v>
      </c>
      <c r="J4899" s="1">
        <v>0</v>
      </c>
      <c r="K4899" s="1">
        <v>1</v>
      </c>
      <c r="L4899" s="1">
        <v>0</v>
      </c>
      <c r="M4899" s="1">
        <v>2</v>
      </c>
      <c r="N4899" s="1">
        <v>1.24223602484472</v>
      </c>
      <c r="O4899" s="1" t="s">
        <v>7510</v>
      </c>
    </row>
    <row r="4900" spans="1:15" x14ac:dyDescent="0.3">
      <c r="A4900" s="1" t="s">
        <v>5716</v>
      </c>
      <c r="B4900" s="1" t="s">
        <v>5773</v>
      </c>
      <c r="C4900" s="1">
        <v>2</v>
      </c>
      <c r="D4900" s="1" t="s">
        <v>7266</v>
      </c>
      <c r="E4900" s="1">
        <v>13</v>
      </c>
      <c r="F4900" s="1" t="s">
        <v>7929</v>
      </c>
      <c r="G4900" s="1" t="s">
        <v>5834</v>
      </c>
      <c r="H4900" s="1" t="s">
        <v>7930</v>
      </c>
      <c r="I4900" s="1" t="b">
        <v>0</v>
      </c>
      <c r="J4900" s="1">
        <v>0</v>
      </c>
      <c r="K4900" s="1">
        <v>17</v>
      </c>
      <c r="L4900" s="1">
        <v>10</v>
      </c>
      <c r="M4900" s="1">
        <v>2</v>
      </c>
      <c r="N4900" s="1">
        <v>1.24223602484472</v>
      </c>
      <c r="O4900" s="1" t="s">
        <v>7931</v>
      </c>
    </row>
    <row r="4901" spans="1:15" x14ac:dyDescent="0.3">
      <c r="A4901" s="1" t="s">
        <v>5716</v>
      </c>
      <c r="B4901" s="1" t="s">
        <v>5773</v>
      </c>
      <c r="C4901" s="1">
        <v>2</v>
      </c>
      <c r="D4901" s="1" t="s">
        <v>7266</v>
      </c>
      <c r="E4901" s="1">
        <v>13</v>
      </c>
      <c r="F4901" s="1" t="s">
        <v>7929</v>
      </c>
      <c r="G4901" s="1" t="s">
        <v>5834</v>
      </c>
      <c r="H4901" s="1" t="s">
        <v>7652</v>
      </c>
      <c r="I4901" s="1" t="b">
        <v>0</v>
      </c>
      <c r="J4901" s="1">
        <v>0</v>
      </c>
      <c r="K4901" s="1">
        <v>13</v>
      </c>
      <c r="L4901" s="1">
        <v>5</v>
      </c>
      <c r="M4901" s="1">
        <v>2</v>
      </c>
      <c r="N4901" s="1">
        <v>1.24223602484472</v>
      </c>
      <c r="O4901" s="1" t="s">
        <v>7932</v>
      </c>
    </row>
    <row r="4902" spans="1:15" x14ac:dyDescent="0.3">
      <c r="A4902" s="1" t="s">
        <v>5716</v>
      </c>
      <c r="B4902" s="1" t="s">
        <v>5773</v>
      </c>
      <c r="C4902" s="1">
        <v>2</v>
      </c>
      <c r="D4902" s="1" t="s">
        <v>7266</v>
      </c>
      <c r="E4902" s="1">
        <v>13</v>
      </c>
      <c r="F4902" s="1" t="s">
        <v>7929</v>
      </c>
      <c r="G4902" s="1" t="s">
        <v>5834</v>
      </c>
      <c r="H4902" s="1" t="s">
        <v>7933</v>
      </c>
      <c r="I4902" s="1" t="b">
        <v>0</v>
      </c>
      <c r="J4902" s="1">
        <v>0</v>
      </c>
      <c r="K4902" s="1">
        <v>20</v>
      </c>
      <c r="L4902" s="1">
        <v>8</v>
      </c>
      <c r="M4902" s="1">
        <v>2</v>
      </c>
      <c r="N4902" s="1">
        <v>1.24223602484472</v>
      </c>
      <c r="O4902" s="1" t="s">
        <v>7934</v>
      </c>
    </row>
    <row r="4903" spans="1:15" x14ac:dyDescent="0.3">
      <c r="A4903" s="1" t="s">
        <v>5716</v>
      </c>
      <c r="B4903" s="1" t="s">
        <v>5773</v>
      </c>
      <c r="C4903" s="1">
        <v>2</v>
      </c>
      <c r="D4903" s="1" t="s">
        <v>7266</v>
      </c>
      <c r="E4903" s="1">
        <v>13</v>
      </c>
      <c r="F4903" s="1" t="s">
        <v>7929</v>
      </c>
      <c r="G4903" s="1" t="s">
        <v>5908</v>
      </c>
      <c r="H4903" s="1" t="s">
        <v>7503</v>
      </c>
      <c r="I4903" s="1" t="b">
        <v>0</v>
      </c>
      <c r="J4903" s="1">
        <v>0</v>
      </c>
      <c r="K4903" s="1">
        <v>0</v>
      </c>
      <c r="L4903" s="1">
        <v>1</v>
      </c>
      <c r="M4903" s="1">
        <v>2</v>
      </c>
      <c r="N4903" s="1">
        <v>1.24223602484472</v>
      </c>
      <c r="O4903" s="1" t="s">
        <v>7513</v>
      </c>
    </row>
    <row r="4904" spans="1:15" x14ac:dyDescent="0.3">
      <c r="A4904" s="1" t="s">
        <v>5716</v>
      </c>
      <c r="B4904" s="1" t="s">
        <v>5773</v>
      </c>
      <c r="C4904" s="1">
        <v>2</v>
      </c>
      <c r="D4904" s="1" t="s">
        <v>7266</v>
      </c>
      <c r="E4904" s="1">
        <v>13</v>
      </c>
      <c r="F4904" s="1" t="s">
        <v>7929</v>
      </c>
      <c r="G4904" s="1" t="s">
        <v>5803</v>
      </c>
      <c r="H4904" s="1" t="s">
        <v>7639</v>
      </c>
      <c r="I4904" s="1" t="b">
        <v>0</v>
      </c>
      <c r="J4904" s="1">
        <v>0</v>
      </c>
      <c r="K4904" s="1">
        <v>1</v>
      </c>
      <c r="L4904" s="1">
        <v>7</v>
      </c>
      <c r="M4904" s="1">
        <v>2</v>
      </c>
      <c r="N4904" s="1">
        <v>1.24223602484472</v>
      </c>
      <c r="O4904" s="1" t="s">
        <v>7935</v>
      </c>
    </row>
    <row r="4905" spans="1:15" x14ac:dyDescent="0.3">
      <c r="A4905" s="1" t="s">
        <v>5716</v>
      </c>
      <c r="B4905" s="1" t="s">
        <v>5773</v>
      </c>
      <c r="C4905" s="1">
        <v>2</v>
      </c>
      <c r="D4905" s="1" t="s">
        <v>7266</v>
      </c>
      <c r="E4905" s="1">
        <v>13</v>
      </c>
      <c r="F4905" s="1" t="s">
        <v>7929</v>
      </c>
      <c r="G4905" s="1" t="s">
        <v>5814</v>
      </c>
      <c r="H4905" s="1" t="e">
        <f>-----------CGCCGGCGGCCTGTCACACTCACACCATG</f>
        <v>#NAME?</v>
      </c>
      <c r="I4905" s="1" t="b">
        <v>0</v>
      </c>
      <c r="J4905" s="1">
        <v>0</v>
      </c>
      <c r="K4905" s="1">
        <v>16</v>
      </c>
      <c r="L4905" s="1">
        <v>5</v>
      </c>
      <c r="M4905" s="1">
        <v>2</v>
      </c>
      <c r="N4905" s="1">
        <v>1.24223602484472</v>
      </c>
      <c r="O4905" s="1" t="s">
        <v>7936</v>
      </c>
    </row>
    <row r="4906" spans="1:15" x14ac:dyDescent="0.3">
      <c r="A4906" s="1" t="s">
        <v>5716</v>
      </c>
      <c r="B4906" s="1" t="s">
        <v>5773</v>
      </c>
      <c r="C4906" s="1">
        <v>2</v>
      </c>
      <c r="D4906" s="1" t="s">
        <v>7266</v>
      </c>
      <c r="E4906" s="1">
        <v>13</v>
      </c>
      <c r="F4906" s="1" t="s">
        <v>7929</v>
      </c>
      <c r="G4906" s="1" t="s">
        <v>5803</v>
      </c>
      <c r="H4906" s="1" t="s">
        <v>7639</v>
      </c>
      <c r="I4906" s="1" t="b">
        <v>0</v>
      </c>
      <c r="J4906" s="1">
        <v>0</v>
      </c>
      <c r="K4906" s="1">
        <v>1</v>
      </c>
      <c r="L4906" s="1">
        <v>7</v>
      </c>
      <c r="M4906" s="1">
        <v>2</v>
      </c>
      <c r="N4906" s="1">
        <v>1.24223602484472</v>
      </c>
      <c r="O4906" s="1" t="s">
        <v>7720</v>
      </c>
    </row>
    <row r="4907" spans="1:15" x14ac:dyDescent="0.3">
      <c r="A4907" s="1" t="s">
        <v>5716</v>
      </c>
      <c r="B4907" s="1" t="s">
        <v>5773</v>
      </c>
      <c r="C4907" s="1">
        <v>2</v>
      </c>
      <c r="D4907" s="1" t="s">
        <v>7266</v>
      </c>
      <c r="E4907" s="1">
        <v>14</v>
      </c>
      <c r="F4907" s="1" t="s">
        <v>7937</v>
      </c>
      <c r="G4907" s="1" t="s">
        <v>5834</v>
      </c>
      <c r="H4907" s="1" t="e">
        <f>---CCCGCTC--GCCGGCGGCCTGTCACACTCACACCATG</f>
        <v>#NAME?</v>
      </c>
      <c r="I4907" s="1" t="b">
        <v>0</v>
      </c>
      <c r="J4907" s="1">
        <v>0</v>
      </c>
      <c r="K4907" s="1">
        <v>16</v>
      </c>
      <c r="L4907" s="1">
        <v>3</v>
      </c>
      <c r="M4907" s="1">
        <v>47</v>
      </c>
      <c r="N4907" s="1">
        <v>25.543478260869499</v>
      </c>
      <c r="O4907" s="1" t="s">
        <v>7501</v>
      </c>
    </row>
    <row r="4908" spans="1:15" x14ac:dyDescent="0.3">
      <c r="A4908" s="1" t="s">
        <v>5716</v>
      </c>
      <c r="B4908" s="1" t="s">
        <v>5773</v>
      </c>
      <c r="C4908" s="1">
        <v>2</v>
      </c>
      <c r="D4908" s="1" t="s">
        <v>7266</v>
      </c>
      <c r="E4908" s="1">
        <v>14</v>
      </c>
      <c r="F4908" s="1" t="s">
        <v>7937</v>
      </c>
      <c r="G4908" s="1" t="s">
        <v>5814</v>
      </c>
      <c r="H4908" s="1" t="s">
        <v>7503</v>
      </c>
      <c r="I4908" s="1" t="b">
        <v>1</v>
      </c>
      <c r="J4908" s="1">
        <v>0</v>
      </c>
      <c r="K4908" s="1">
        <v>0</v>
      </c>
      <c r="L4908" s="1">
        <v>0</v>
      </c>
      <c r="M4908" s="1">
        <v>37</v>
      </c>
      <c r="N4908" s="1">
        <v>20.1086956521739</v>
      </c>
      <c r="O4908" s="1" t="s">
        <v>7504</v>
      </c>
    </row>
    <row r="4909" spans="1:15" x14ac:dyDescent="0.3">
      <c r="A4909" s="1" t="s">
        <v>5716</v>
      </c>
      <c r="B4909" s="1" t="s">
        <v>5773</v>
      </c>
      <c r="C4909" s="1">
        <v>2</v>
      </c>
      <c r="D4909" s="1" t="s">
        <v>7266</v>
      </c>
      <c r="E4909" s="1">
        <v>14</v>
      </c>
      <c r="F4909" s="1" t="s">
        <v>7937</v>
      </c>
      <c r="G4909" s="1" t="s">
        <v>5803</v>
      </c>
      <c r="H4909" s="1" t="s">
        <v>7639</v>
      </c>
      <c r="I4909" s="1" t="b">
        <v>0</v>
      </c>
      <c r="J4909" s="1">
        <v>0</v>
      </c>
      <c r="K4909" s="1">
        <v>1</v>
      </c>
      <c r="L4909" s="1">
        <v>6</v>
      </c>
      <c r="M4909" s="1">
        <v>27</v>
      </c>
      <c r="N4909" s="1">
        <v>14.673913043478199</v>
      </c>
      <c r="O4909" s="1" t="s">
        <v>7640</v>
      </c>
    </row>
    <row r="4910" spans="1:15" x14ac:dyDescent="0.3">
      <c r="A4910" s="1" t="s">
        <v>5716</v>
      </c>
      <c r="B4910" s="1" t="s">
        <v>5773</v>
      </c>
      <c r="C4910" s="1">
        <v>2</v>
      </c>
      <c r="D4910" s="1" t="s">
        <v>7266</v>
      </c>
      <c r="E4910" s="1">
        <v>14</v>
      </c>
      <c r="F4910" s="1" t="s">
        <v>7937</v>
      </c>
      <c r="G4910" s="1" t="s">
        <v>5834</v>
      </c>
      <c r="H4910" s="1" t="e">
        <f>---CCCGCTC--GCCGGCGGCCTGTCACACTCACACCATG</f>
        <v>#NAME?</v>
      </c>
      <c r="I4910" s="1" t="b">
        <v>0</v>
      </c>
      <c r="J4910" s="1">
        <v>0</v>
      </c>
      <c r="K4910" s="1">
        <v>7</v>
      </c>
      <c r="L4910" s="1">
        <v>3</v>
      </c>
      <c r="M4910" s="1">
        <v>16</v>
      </c>
      <c r="N4910" s="1">
        <v>8.6956521739130395</v>
      </c>
      <c r="O4910" s="1" t="s">
        <v>7501</v>
      </c>
    </row>
    <row r="4911" spans="1:15" x14ac:dyDescent="0.3">
      <c r="A4911" s="1" t="s">
        <v>5716</v>
      </c>
      <c r="B4911" s="1" t="s">
        <v>5773</v>
      </c>
      <c r="C4911" s="1">
        <v>2</v>
      </c>
      <c r="D4911" s="1" t="s">
        <v>7266</v>
      </c>
      <c r="E4911" s="1">
        <v>14</v>
      </c>
      <c r="F4911" s="1" t="s">
        <v>7937</v>
      </c>
      <c r="G4911" s="1" t="s">
        <v>5834</v>
      </c>
      <c r="H4911" s="1" t="e">
        <f>-----CGCTC--GCCGGCGGCCTGTCACACTCACACCATG</f>
        <v>#NAME?</v>
      </c>
      <c r="I4911" s="1" t="b">
        <v>0</v>
      </c>
      <c r="J4911" s="1">
        <v>0</v>
      </c>
      <c r="K4911" s="1">
        <v>30</v>
      </c>
      <c r="L4911" s="1">
        <v>1</v>
      </c>
      <c r="M4911" s="1">
        <v>8</v>
      </c>
      <c r="N4911" s="1">
        <v>4.3478260869565197</v>
      </c>
      <c r="O4911" s="1" t="s">
        <v>7501</v>
      </c>
    </row>
    <row r="4912" spans="1:15" x14ac:dyDescent="0.3">
      <c r="A4912" s="1" t="s">
        <v>5716</v>
      </c>
      <c r="B4912" s="1" t="s">
        <v>5773</v>
      </c>
      <c r="C4912" s="1">
        <v>2</v>
      </c>
      <c r="D4912" s="1" t="s">
        <v>7266</v>
      </c>
      <c r="E4912" s="1">
        <v>14</v>
      </c>
      <c r="F4912" s="1" t="s">
        <v>7937</v>
      </c>
      <c r="G4912" s="1" t="s">
        <v>5834</v>
      </c>
      <c r="H4912" s="1" t="s">
        <v>7530</v>
      </c>
      <c r="I4912" s="1" t="b">
        <v>0</v>
      </c>
      <c r="J4912" s="1">
        <v>0</v>
      </c>
      <c r="K4912" s="1">
        <v>6</v>
      </c>
      <c r="L4912" s="1">
        <v>8</v>
      </c>
      <c r="M4912" s="1">
        <v>3</v>
      </c>
      <c r="N4912" s="1">
        <v>1.63043478260869</v>
      </c>
      <c r="O4912" s="1" t="s">
        <v>7531</v>
      </c>
    </row>
    <row r="4913" spans="1:15" x14ac:dyDescent="0.3">
      <c r="A4913" s="1" t="s">
        <v>5716</v>
      </c>
      <c r="B4913" s="1" t="s">
        <v>5773</v>
      </c>
      <c r="C4913" s="1">
        <v>2</v>
      </c>
      <c r="D4913" s="1" t="s">
        <v>7266</v>
      </c>
      <c r="E4913" s="1">
        <v>14</v>
      </c>
      <c r="F4913" s="1" t="s">
        <v>7937</v>
      </c>
      <c r="G4913" s="1" t="s">
        <v>5834</v>
      </c>
      <c r="H4913" s="1" t="e">
        <f>----------------GCGGCCTGTCACACTCACACCATG</f>
        <v>#NAME?</v>
      </c>
      <c r="I4913" s="1" t="b">
        <v>0</v>
      </c>
      <c r="J4913" s="1">
        <v>0</v>
      </c>
      <c r="K4913" s="1">
        <v>19</v>
      </c>
      <c r="L4913" s="1">
        <v>9</v>
      </c>
      <c r="M4913" s="1">
        <v>3</v>
      </c>
      <c r="N4913" s="1">
        <v>1.63043478260869</v>
      </c>
      <c r="O4913" s="1" t="s">
        <v>7938</v>
      </c>
    </row>
    <row r="4914" spans="1:15" x14ac:dyDescent="0.3">
      <c r="A4914" s="1" t="s">
        <v>5716</v>
      </c>
      <c r="B4914" s="1" t="s">
        <v>5773</v>
      </c>
      <c r="C4914" s="1">
        <v>2</v>
      </c>
      <c r="D4914" s="1" t="s">
        <v>7266</v>
      </c>
      <c r="E4914" s="1">
        <v>14</v>
      </c>
      <c r="F4914" s="1" t="s">
        <v>7937</v>
      </c>
      <c r="G4914" s="1" t="s">
        <v>5895</v>
      </c>
      <c r="H4914" s="1" t="s">
        <v>7502</v>
      </c>
      <c r="I4914" s="1" t="b">
        <v>0</v>
      </c>
      <c r="J4914" s="1">
        <v>0</v>
      </c>
      <c r="K4914" s="1">
        <v>2</v>
      </c>
      <c r="L4914" s="1">
        <v>0</v>
      </c>
      <c r="M4914" s="1">
        <v>2</v>
      </c>
      <c r="N4914" s="1">
        <v>1.0869565217391299</v>
      </c>
      <c r="O4914" s="1" t="s">
        <v>7939</v>
      </c>
    </row>
    <row r="4915" spans="1:15" x14ac:dyDescent="0.3">
      <c r="A4915" s="1" t="s">
        <v>5716</v>
      </c>
      <c r="B4915" s="1" t="s">
        <v>5773</v>
      </c>
      <c r="C4915" s="1">
        <v>2</v>
      </c>
      <c r="D4915" s="1" t="s">
        <v>7266</v>
      </c>
      <c r="E4915" s="1">
        <v>14</v>
      </c>
      <c r="F4915" s="1" t="s">
        <v>7937</v>
      </c>
      <c r="G4915" s="1" t="s">
        <v>5814</v>
      </c>
      <c r="H4915" s="1" t="s">
        <v>7538</v>
      </c>
      <c r="I4915" s="1" t="b">
        <v>0</v>
      </c>
      <c r="J4915" s="1">
        <v>10</v>
      </c>
      <c r="K4915" s="1">
        <v>4</v>
      </c>
      <c r="L4915" s="1">
        <v>0</v>
      </c>
      <c r="M4915" s="1">
        <v>2</v>
      </c>
      <c r="N4915" s="1">
        <v>1.0869565217391299</v>
      </c>
      <c r="O4915" s="1" t="e">
        <f>----gctgcggcgccggcggcctgtcacactcacaccatg</f>
        <v>#NAME?</v>
      </c>
    </row>
    <row r="4916" spans="1:15" x14ac:dyDescent="0.3">
      <c r="A4916" s="1" t="s">
        <v>5716</v>
      </c>
      <c r="B4916" s="1" t="s">
        <v>5773</v>
      </c>
      <c r="C4916" s="1">
        <v>2</v>
      </c>
      <c r="D4916" s="1" t="s">
        <v>7266</v>
      </c>
      <c r="E4916" s="1">
        <v>14</v>
      </c>
      <c r="F4916" s="1" t="s">
        <v>7937</v>
      </c>
      <c r="G4916" s="1" t="s">
        <v>5814</v>
      </c>
      <c r="H4916" s="1" t="e">
        <f>-----CCCGCTCGCCGGCGGCCTGTCACACTCACACCATG</f>
        <v>#NAME?</v>
      </c>
      <c r="I4916" s="1" t="b">
        <v>0</v>
      </c>
      <c r="J4916" s="1">
        <v>0</v>
      </c>
      <c r="K4916" s="1">
        <v>14</v>
      </c>
      <c r="L4916" s="1">
        <v>3</v>
      </c>
      <c r="M4916" s="1">
        <v>2</v>
      </c>
      <c r="N4916" s="1">
        <v>1.0869565217391299</v>
      </c>
      <c r="O4916" s="1" t="s">
        <v>7492</v>
      </c>
    </row>
    <row r="4917" spans="1:15" x14ac:dyDescent="0.3">
      <c r="A4917" s="1" t="s">
        <v>5716</v>
      </c>
      <c r="B4917" s="1" t="s">
        <v>5773</v>
      </c>
      <c r="C4917" s="1">
        <v>2</v>
      </c>
      <c r="D4917" s="1" t="s">
        <v>7266</v>
      </c>
      <c r="E4917" s="1">
        <v>15</v>
      </c>
      <c r="F4917" s="1" t="s">
        <v>7940</v>
      </c>
      <c r="G4917" s="1" t="s">
        <v>5814</v>
      </c>
      <c r="H4917" s="1" t="s">
        <v>7503</v>
      </c>
      <c r="I4917" s="1" t="b">
        <v>1</v>
      </c>
      <c r="J4917" s="1">
        <v>0</v>
      </c>
      <c r="K4917" s="1">
        <v>0</v>
      </c>
      <c r="L4917" s="1">
        <v>0</v>
      </c>
      <c r="M4917" s="1">
        <v>30</v>
      </c>
      <c r="N4917" s="1">
        <v>71.428571428571402</v>
      </c>
      <c r="O4917" s="1" t="s">
        <v>7504</v>
      </c>
    </row>
    <row r="4918" spans="1:15" x14ac:dyDescent="0.3">
      <c r="A4918" s="1" t="s">
        <v>5716</v>
      </c>
      <c r="B4918" s="1" t="s">
        <v>5773</v>
      </c>
      <c r="C4918" s="1">
        <v>2</v>
      </c>
      <c r="D4918" s="1" t="s">
        <v>7266</v>
      </c>
      <c r="E4918" s="1">
        <v>15</v>
      </c>
      <c r="F4918" s="1" t="s">
        <v>7940</v>
      </c>
      <c r="G4918" s="1" t="s">
        <v>5908</v>
      </c>
      <c r="H4918" s="1" t="s">
        <v>7503</v>
      </c>
      <c r="I4918" s="1" t="b">
        <v>0</v>
      </c>
      <c r="J4918" s="1">
        <v>0</v>
      </c>
      <c r="K4918" s="1">
        <v>0</v>
      </c>
      <c r="L4918" s="1">
        <v>1</v>
      </c>
      <c r="M4918" s="1">
        <v>4</v>
      </c>
      <c r="N4918" s="1">
        <v>9.5238095238095202</v>
      </c>
      <c r="O4918" s="1" t="s">
        <v>7941</v>
      </c>
    </row>
    <row r="4919" spans="1:15" x14ac:dyDescent="0.3">
      <c r="A4919" s="1" t="s">
        <v>5716</v>
      </c>
      <c r="B4919" s="1" t="s">
        <v>5773</v>
      </c>
      <c r="C4919" s="1">
        <v>2</v>
      </c>
      <c r="D4919" s="1" t="s">
        <v>7266</v>
      </c>
      <c r="E4919" s="1">
        <v>15</v>
      </c>
      <c r="F4919" s="1" t="s">
        <v>7940</v>
      </c>
      <c r="G4919" s="1" t="s">
        <v>5814</v>
      </c>
      <c r="H4919" s="1" t="s">
        <v>7507</v>
      </c>
      <c r="I4919" s="1" t="b">
        <v>0</v>
      </c>
      <c r="J4919" s="1">
        <v>0</v>
      </c>
      <c r="K4919" s="1">
        <v>3</v>
      </c>
      <c r="L4919" s="1">
        <v>1</v>
      </c>
      <c r="M4919" s="1">
        <v>3</v>
      </c>
      <c r="N4919" s="1">
        <v>7.1428571428571397</v>
      </c>
      <c r="O4919" s="1" t="s">
        <v>7508</v>
      </c>
    </row>
    <row r="4920" spans="1:15" x14ac:dyDescent="0.3">
      <c r="A4920" s="1" t="s">
        <v>5716</v>
      </c>
      <c r="B4920" s="1" t="s">
        <v>5773</v>
      </c>
      <c r="C4920" s="1">
        <v>2</v>
      </c>
      <c r="D4920" s="1" t="s">
        <v>7266</v>
      </c>
      <c r="E4920" s="1">
        <v>15</v>
      </c>
      <c r="F4920" s="1" t="s">
        <v>7940</v>
      </c>
      <c r="G4920" s="1" t="s">
        <v>5801</v>
      </c>
      <c r="H4920" s="1" t="s">
        <v>7503</v>
      </c>
      <c r="I4920" s="1" t="b">
        <v>0</v>
      </c>
      <c r="J4920" s="1">
        <v>1</v>
      </c>
      <c r="K4920" s="1">
        <v>0</v>
      </c>
      <c r="L4920" s="1">
        <v>0</v>
      </c>
      <c r="M4920" s="1">
        <v>1</v>
      </c>
      <c r="N4920" s="1">
        <v>2.38095238095238</v>
      </c>
      <c r="O4920" s="1" t="s">
        <v>7942</v>
      </c>
    </row>
    <row r="4921" spans="1:15" x14ac:dyDescent="0.3">
      <c r="A4921" s="1" t="s">
        <v>5716</v>
      </c>
      <c r="B4921" s="1" t="s">
        <v>5773</v>
      </c>
      <c r="C4921" s="1">
        <v>2</v>
      </c>
      <c r="D4921" s="1" t="s">
        <v>7266</v>
      </c>
      <c r="E4921" s="1">
        <v>15</v>
      </c>
      <c r="F4921" s="1" t="s">
        <v>7940</v>
      </c>
      <c r="G4921" s="1" t="s">
        <v>5908</v>
      </c>
      <c r="H4921" s="1" t="s">
        <v>7503</v>
      </c>
      <c r="I4921" s="1" t="b">
        <v>0</v>
      </c>
      <c r="J4921" s="1">
        <v>0</v>
      </c>
      <c r="K4921" s="1">
        <v>0</v>
      </c>
      <c r="L4921" s="1">
        <v>1</v>
      </c>
      <c r="M4921" s="1">
        <v>1</v>
      </c>
      <c r="N4921" s="1">
        <v>2.38095238095238</v>
      </c>
      <c r="O4921" s="1" t="s">
        <v>7661</v>
      </c>
    </row>
    <row r="4922" spans="1:15" x14ac:dyDescent="0.3">
      <c r="A4922" s="1" t="s">
        <v>5716</v>
      </c>
      <c r="B4922" s="1" t="s">
        <v>5773</v>
      </c>
      <c r="C4922" s="1">
        <v>2</v>
      </c>
      <c r="D4922" s="1" t="s">
        <v>7266</v>
      </c>
      <c r="E4922" s="1">
        <v>15</v>
      </c>
      <c r="F4922" s="1" t="s">
        <v>7940</v>
      </c>
      <c r="G4922" s="1" t="s">
        <v>5908</v>
      </c>
      <c r="H4922" s="1" t="s">
        <v>7503</v>
      </c>
      <c r="I4922" s="1" t="b">
        <v>0</v>
      </c>
      <c r="J4922" s="1">
        <v>0</v>
      </c>
      <c r="K4922" s="1">
        <v>0</v>
      </c>
      <c r="L4922" s="1">
        <v>2</v>
      </c>
      <c r="M4922" s="1">
        <v>1</v>
      </c>
      <c r="N4922" s="1">
        <v>2.38095238095238</v>
      </c>
      <c r="O4922" s="1" t="s">
        <v>7943</v>
      </c>
    </row>
    <row r="4923" spans="1:15" x14ac:dyDescent="0.3">
      <c r="A4923" s="1" t="s">
        <v>5716</v>
      </c>
      <c r="B4923" s="1" t="s">
        <v>5773</v>
      </c>
      <c r="C4923" s="1">
        <v>2</v>
      </c>
      <c r="D4923" s="1" t="s">
        <v>7266</v>
      </c>
      <c r="E4923" s="1">
        <v>15</v>
      </c>
      <c r="F4923" s="1" t="s">
        <v>7940</v>
      </c>
      <c r="G4923" s="1" t="s">
        <v>5819</v>
      </c>
      <c r="H4923" s="1" t="s">
        <v>7507</v>
      </c>
      <c r="I4923" s="1" t="b">
        <v>0</v>
      </c>
      <c r="J4923" s="1">
        <v>0</v>
      </c>
      <c r="K4923" s="1">
        <v>3</v>
      </c>
      <c r="L4923" s="1">
        <v>2</v>
      </c>
      <c r="M4923" s="1">
        <v>1</v>
      </c>
      <c r="N4923" s="1">
        <v>2.38095238095238</v>
      </c>
      <c r="O4923" s="1" t="s">
        <v>7944</v>
      </c>
    </row>
    <row r="4924" spans="1:15" x14ac:dyDescent="0.3">
      <c r="A4924" s="1" t="s">
        <v>5716</v>
      </c>
      <c r="B4924" s="1" t="s">
        <v>5773</v>
      </c>
      <c r="C4924" s="1">
        <v>2</v>
      </c>
      <c r="D4924" s="1" t="s">
        <v>7266</v>
      </c>
      <c r="E4924" s="1">
        <v>15</v>
      </c>
      <c r="F4924" s="1" t="s">
        <v>7940</v>
      </c>
      <c r="G4924" s="1" t="s">
        <v>5834</v>
      </c>
      <c r="H4924" s="1" t="s">
        <v>7945</v>
      </c>
      <c r="I4924" s="1" t="b">
        <v>0</v>
      </c>
      <c r="J4924" s="1">
        <v>0</v>
      </c>
      <c r="K4924" s="1">
        <v>11</v>
      </c>
      <c r="L4924" s="1">
        <v>13</v>
      </c>
      <c r="M4924" s="1">
        <v>1</v>
      </c>
      <c r="N4924" s="1">
        <v>2.38095238095238</v>
      </c>
      <c r="O4924" s="1" t="s">
        <v>7946</v>
      </c>
    </row>
    <row r="4925" spans="1:15" x14ac:dyDescent="0.3">
      <c r="A4925" s="1" t="s">
        <v>5716</v>
      </c>
      <c r="B4925" s="1" t="s">
        <v>5773</v>
      </c>
      <c r="C4925" s="1">
        <v>2</v>
      </c>
      <c r="D4925" s="1" t="s">
        <v>7266</v>
      </c>
      <c r="E4925" s="1">
        <v>16</v>
      </c>
      <c r="F4925" s="1" t="s">
        <v>7947</v>
      </c>
      <c r="G4925" s="1" t="s">
        <v>5814</v>
      </c>
      <c r="H4925" s="1" t="s">
        <v>7503</v>
      </c>
      <c r="I4925" s="1" t="b">
        <v>1</v>
      </c>
      <c r="J4925" s="1">
        <v>0</v>
      </c>
      <c r="K4925" s="1">
        <v>0</v>
      </c>
      <c r="L4925" s="1">
        <v>0</v>
      </c>
      <c r="M4925" s="1">
        <v>6</v>
      </c>
      <c r="N4925" s="1">
        <v>37.5</v>
      </c>
      <c r="O4925" s="1" t="s">
        <v>7504</v>
      </c>
    </row>
    <row r="4926" spans="1:15" x14ac:dyDescent="0.3">
      <c r="A4926" s="1" t="s">
        <v>5716</v>
      </c>
      <c r="B4926" s="1" t="s">
        <v>5773</v>
      </c>
      <c r="C4926" s="1">
        <v>2</v>
      </c>
      <c r="D4926" s="1" t="s">
        <v>7266</v>
      </c>
      <c r="E4926" s="1">
        <v>16</v>
      </c>
      <c r="F4926" s="1" t="s">
        <v>7947</v>
      </c>
      <c r="G4926" s="1" t="s">
        <v>5834</v>
      </c>
      <c r="H4926" s="1" t="s">
        <v>7948</v>
      </c>
      <c r="I4926" s="1" t="b">
        <v>0</v>
      </c>
      <c r="J4926" s="1">
        <v>0</v>
      </c>
      <c r="K4926" s="1">
        <v>15</v>
      </c>
      <c r="L4926" s="1">
        <v>7</v>
      </c>
      <c r="M4926" s="1">
        <v>3</v>
      </c>
      <c r="N4926" s="1">
        <v>18.75</v>
      </c>
      <c r="O4926" s="1" t="s">
        <v>7949</v>
      </c>
    </row>
    <row r="4927" spans="1:15" x14ac:dyDescent="0.3">
      <c r="A4927" s="1" t="s">
        <v>5716</v>
      </c>
      <c r="B4927" s="1" t="s">
        <v>5773</v>
      </c>
      <c r="C4927" s="1">
        <v>2</v>
      </c>
      <c r="D4927" s="1" t="s">
        <v>7266</v>
      </c>
      <c r="E4927" s="1">
        <v>16</v>
      </c>
      <c r="F4927" s="1" t="s">
        <v>7947</v>
      </c>
      <c r="G4927" s="1" t="s">
        <v>5814</v>
      </c>
      <c r="H4927" s="1" t="s">
        <v>7503</v>
      </c>
      <c r="I4927" s="1" t="b">
        <v>0</v>
      </c>
      <c r="J4927" s="1">
        <v>7</v>
      </c>
      <c r="K4927" s="1">
        <v>0</v>
      </c>
      <c r="L4927" s="1">
        <v>0</v>
      </c>
      <c r="M4927" s="1">
        <v>1</v>
      </c>
      <c r="N4927" s="1">
        <v>6.25</v>
      </c>
      <c r="O4927" s="1" t="e">
        <f>-----CCCGCTCGCCGGCGGCCTGTCACACTCACACCATG</f>
        <v>#NAME?</v>
      </c>
    </row>
    <row r="4928" spans="1:15" x14ac:dyDescent="0.3">
      <c r="A4928" s="1" t="s">
        <v>5716</v>
      </c>
      <c r="B4928" s="1" t="s">
        <v>5773</v>
      </c>
      <c r="C4928" s="1">
        <v>2</v>
      </c>
      <c r="D4928" s="1" t="s">
        <v>7266</v>
      </c>
      <c r="E4928" s="1">
        <v>16</v>
      </c>
      <c r="F4928" s="1" t="s">
        <v>7947</v>
      </c>
      <c r="G4928" s="1" t="s">
        <v>5845</v>
      </c>
      <c r="H4928" s="1" t="s">
        <v>7909</v>
      </c>
      <c r="I4928" s="1" t="b">
        <v>0</v>
      </c>
      <c r="J4928" s="1">
        <v>0</v>
      </c>
      <c r="K4928" s="1">
        <v>4</v>
      </c>
      <c r="L4928" s="1">
        <v>7</v>
      </c>
      <c r="M4928" s="1">
        <v>1</v>
      </c>
      <c r="N4928" s="1">
        <v>6.25</v>
      </c>
      <c r="O4928" s="1" t="s">
        <v>7910</v>
      </c>
    </row>
    <row r="4929" spans="1:15" x14ac:dyDescent="0.3">
      <c r="A4929" s="1" t="s">
        <v>5716</v>
      </c>
      <c r="B4929" s="1" t="s">
        <v>5773</v>
      </c>
      <c r="C4929" s="1">
        <v>2</v>
      </c>
      <c r="D4929" s="1" t="s">
        <v>7266</v>
      </c>
      <c r="E4929" s="1">
        <v>16</v>
      </c>
      <c r="F4929" s="1" t="s">
        <v>7947</v>
      </c>
      <c r="G4929" s="1" t="s">
        <v>5834</v>
      </c>
      <c r="H4929" s="1" t="s">
        <v>7950</v>
      </c>
      <c r="I4929" s="1" t="b">
        <v>0</v>
      </c>
      <c r="J4929" s="1">
        <v>1</v>
      </c>
      <c r="K4929" s="1">
        <v>25</v>
      </c>
      <c r="L4929" s="1">
        <v>10</v>
      </c>
      <c r="M4929" s="1">
        <v>1</v>
      </c>
      <c r="N4929" s="1">
        <v>6.25</v>
      </c>
      <c r="O4929" s="1" t="s">
        <v>7951</v>
      </c>
    </row>
    <row r="4930" spans="1:15" x14ac:dyDescent="0.3">
      <c r="A4930" s="1" t="s">
        <v>5716</v>
      </c>
      <c r="B4930" s="1" t="s">
        <v>5773</v>
      </c>
      <c r="C4930" s="1">
        <v>2</v>
      </c>
      <c r="D4930" s="1" t="s">
        <v>7266</v>
      </c>
      <c r="E4930" s="1">
        <v>16</v>
      </c>
      <c r="F4930" s="1" t="s">
        <v>7947</v>
      </c>
      <c r="G4930" s="1" t="s">
        <v>5908</v>
      </c>
      <c r="H4930" s="1" t="s">
        <v>7503</v>
      </c>
      <c r="I4930" s="1" t="b">
        <v>0</v>
      </c>
      <c r="J4930" s="1">
        <v>0</v>
      </c>
      <c r="K4930" s="1">
        <v>0</v>
      </c>
      <c r="L4930" s="1">
        <v>1</v>
      </c>
      <c r="M4930" s="1">
        <v>1</v>
      </c>
      <c r="N4930" s="1">
        <v>6.25</v>
      </c>
      <c r="O4930" s="1" t="s">
        <v>7883</v>
      </c>
    </row>
    <row r="4931" spans="1:15" x14ac:dyDescent="0.3">
      <c r="A4931" s="1" t="s">
        <v>5716</v>
      </c>
      <c r="B4931" s="1" t="s">
        <v>5773</v>
      </c>
      <c r="C4931" s="1">
        <v>2</v>
      </c>
      <c r="D4931" s="1" t="s">
        <v>7266</v>
      </c>
      <c r="E4931" s="1">
        <v>16</v>
      </c>
      <c r="F4931" s="1" t="s">
        <v>7947</v>
      </c>
      <c r="G4931" s="1" t="s">
        <v>5834</v>
      </c>
      <c r="H4931" s="1" t="s">
        <v>7519</v>
      </c>
      <c r="I4931" s="1" t="b">
        <v>0</v>
      </c>
      <c r="J4931" s="1">
        <v>0</v>
      </c>
      <c r="K4931" s="1">
        <v>24</v>
      </c>
      <c r="L4931" s="1">
        <v>9</v>
      </c>
      <c r="M4931" s="1">
        <v>1</v>
      </c>
      <c r="N4931" s="1">
        <v>6.25</v>
      </c>
      <c r="O4931" s="1" t="s">
        <v>7952</v>
      </c>
    </row>
    <row r="4932" spans="1:15" x14ac:dyDescent="0.3">
      <c r="A4932" s="1" t="s">
        <v>5716</v>
      </c>
      <c r="B4932" s="1" t="s">
        <v>5773</v>
      </c>
      <c r="C4932" s="1">
        <v>2</v>
      </c>
      <c r="D4932" s="1" t="s">
        <v>7266</v>
      </c>
      <c r="E4932" s="1">
        <v>16</v>
      </c>
      <c r="F4932" s="1" t="s">
        <v>7947</v>
      </c>
      <c r="G4932" s="1" t="s">
        <v>5834</v>
      </c>
      <c r="H4932" s="1" t="e">
        <f>--------------CGGCGGCCTGTCACACTCACACCATG</f>
        <v>#NAME?</v>
      </c>
      <c r="I4932" s="1" t="b">
        <v>0</v>
      </c>
      <c r="J4932" s="1">
        <v>0</v>
      </c>
      <c r="K4932" s="1">
        <v>22</v>
      </c>
      <c r="L4932" s="1">
        <v>5</v>
      </c>
      <c r="M4932" s="1">
        <v>1</v>
      </c>
      <c r="N4932" s="1">
        <v>6.25</v>
      </c>
      <c r="O4932" s="1" t="s">
        <v>7949</v>
      </c>
    </row>
    <row r="4933" spans="1:15" x14ac:dyDescent="0.3">
      <c r="A4933" s="1" t="s">
        <v>5716</v>
      </c>
      <c r="B4933" s="1" t="s">
        <v>5773</v>
      </c>
      <c r="C4933" s="1">
        <v>2</v>
      </c>
      <c r="D4933" s="1" t="s">
        <v>7266</v>
      </c>
      <c r="E4933" s="1">
        <v>16</v>
      </c>
      <c r="F4933" s="1" t="s">
        <v>7947</v>
      </c>
      <c r="G4933" s="1" t="s">
        <v>5834</v>
      </c>
      <c r="H4933" s="1" t="s">
        <v>7517</v>
      </c>
      <c r="I4933" s="1" t="b">
        <v>0</v>
      </c>
      <c r="J4933" s="1">
        <v>0</v>
      </c>
      <c r="K4933" s="1">
        <v>12</v>
      </c>
      <c r="L4933" s="1">
        <v>11</v>
      </c>
      <c r="M4933" s="1">
        <v>1</v>
      </c>
      <c r="N4933" s="1">
        <v>6.25</v>
      </c>
      <c r="O4933" s="1" t="s">
        <v>7953</v>
      </c>
    </row>
    <row r="4934" spans="1:15" x14ac:dyDescent="0.3">
      <c r="A4934" s="1" t="s">
        <v>5716</v>
      </c>
      <c r="B4934" s="1" t="s">
        <v>5773</v>
      </c>
      <c r="C4934" s="1">
        <v>2</v>
      </c>
      <c r="D4934" s="1" t="s">
        <v>7266</v>
      </c>
      <c r="E4934" s="1">
        <v>17</v>
      </c>
      <c r="F4934" s="1" t="s">
        <v>7954</v>
      </c>
      <c r="G4934" s="1" t="s">
        <v>5803</v>
      </c>
      <c r="H4934" s="1" t="s">
        <v>7497</v>
      </c>
      <c r="I4934" s="1" t="b">
        <v>0</v>
      </c>
      <c r="J4934" s="1">
        <v>0</v>
      </c>
      <c r="K4934" s="1">
        <v>1</v>
      </c>
      <c r="L4934" s="1">
        <v>0</v>
      </c>
      <c r="M4934" s="1">
        <v>10</v>
      </c>
      <c r="N4934" s="1">
        <v>28.571428571428498</v>
      </c>
      <c r="O4934" s="1" t="s">
        <v>7542</v>
      </c>
    </row>
    <row r="4935" spans="1:15" x14ac:dyDescent="0.3">
      <c r="A4935" s="1" t="s">
        <v>5716</v>
      </c>
      <c r="B4935" s="1" t="s">
        <v>5773</v>
      </c>
      <c r="C4935" s="1">
        <v>2</v>
      </c>
      <c r="D4935" s="1" t="s">
        <v>7266</v>
      </c>
      <c r="E4935" s="1">
        <v>17</v>
      </c>
      <c r="F4935" s="1" t="s">
        <v>7954</v>
      </c>
      <c r="G4935" s="1" t="s">
        <v>5814</v>
      </c>
      <c r="H4935" s="1" t="s">
        <v>7503</v>
      </c>
      <c r="I4935" s="1" t="b">
        <v>1</v>
      </c>
      <c r="J4935" s="1">
        <v>0</v>
      </c>
      <c r="K4935" s="1">
        <v>0</v>
      </c>
      <c r="L4935" s="1">
        <v>0</v>
      </c>
      <c r="M4935" s="1">
        <v>5</v>
      </c>
      <c r="N4935" s="1">
        <v>14.285714285714199</v>
      </c>
      <c r="O4935" s="1" t="s">
        <v>7504</v>
      </c>
    </row>
    <row r="4936" spans="1:15" x14ac:dyDescent="0.3">
      <c r="A4936" s="1" t="s">
        <v>5716</v>
      </c>
      <c r="B4936" s="1" t="s">
        <v>5773</v>
      </c>
      <c r="C4936" s="1">
        <v>2</v>
      </c>
      <c r="D4936" s="1" t="s">
        <v>7266</v>
      </c>
      <c r="E4936" s="1">
        <v>17</v>
      </c>
      <c r="F4936" s="1" t="s">
        <v>7954</v>
      </c>
      <c r="G4936" s="1" t="s">
        <v>5845</v>
      </c>
      <c r="H4936" s="1" t="s">
        <v>7909</v>
      </c>
      <c r="I4936" s="1" t="b">
        <v>0</v>
      </c>
      <c r="J4936" s="1">
        <v>0</v>
      </c>
      <c r="K4936" s="1">
        <v>4</v>
      </c>
      <c r="L4936" s="1">
        <v>7</v>
      </c>
      <c r="M4936" s="1">
        <v>2</v>
      </c>
      <c r="N4936" s="1">
        <v>5.71428571428571</v>
      </c>
      <c r="O4936" s="1" t="s">
        <v>7910</v>
      </c>
    </row>
    <row r="4937" spans="1:15" x14ac:dyDescent="0.3">
      <c r="A4937" s="1" t="s">
        <v>5716</v>
      </c>
      <c r="B4937" s="1" t="s">
        <v>5773</v>
      </c>
      <c r="C4937" s="1">
        <v>2</v>
      </c>
      <c r="D4937" s="1" t="s">
        <v>7266</v>
      </c>
      <c r="E4937" s="1">
        <v>17</v>
      </c>
      <c r="F4937" s="1" t="s">
        <v>7954</v>
      </c>
      <c r="G4937" s="1" t="s">
        <v>5908</v>
      </c>
      <c r="H4937" s="1" t="s">
        <v>7519</v>
      </c>
      <c r="I4937" s="1" t="b">
        <v>0</v>
      </c>
      <c r="J4937" s="1">
        <v>7</v>
      </c>
      <c r="K4937" s="1">
        <v>29</v>
      </c>
      <c r="L4937" s="1">
        <v>3</v>
      </c>
      <c r="M4937" s="1">
        <v>1</v>
      </c>
      <c r="N4937" s="1">
        <v>2.8571428571428501</v>
      </c>
      <c r="O4937" s="1" t="e">
        <f>-----cccCcCcgccgCcggccccccggggggggggccgg</f>
        <v>#NAME?</v>
      </c>
    </row>
    <row r="4938" spans="1:15" x14ac:dyDescent="0.3">
      <c r="A4938" s="1" t="s">
        <v>5716</v>
      </c>
      <c r="B4938" s="1" t="s">
        <v>5773</v>
      </c>
      <c r="C4938" s="1">
        <v>2</v>
      </c>
      <c r="D4938" s="1" t="s">
        <v>7266</v>
      </c>
      <c r="E4938" s="1">
        <v>17</v>
      </c>
      <c r="F4938" s="1" t="s">
        <v>7954</v>
      </c>
      <c r="G4938" s="1" t="s">
        <v>5798</v>
      </c>
      <c r="H4938" s="1" t="s">
        <v>7503</v>
      </c>
      <c r="I4938" s="1" t="b">
        <v>0</v>
      </c>
      <c r="J4938" s="1">
        <v>0</v>
      </c>
      <c r="K4938" s="1">
        <v>0</v>
      </c>
      <c r="L4938" s="1">
        <v>13</v>
      </c>
      <c r="M4938" s="1">
        <v>1</v>
      </c>
      <c r="N4938" s="1">
        <v>2.8571428571428501</v>
      </c>
      <c r="O4938" s="1" t="s">
        <v>7955</v>
      </c>
    </row>
    <row r="4939" spans="1:15" x14ac:dyDescent="0.3">
      <c r="A4939" s="1" t="s">
        <v>5716</v>
      </c>
      <c r="B4939" s="1" t="s">
        <v>5773</v>
      </c>
      <c r="C4939" s="1">
        <v>2</v>
      </c>
      <c r="D4939" s="1" t="s">
        <v>7266</v>
      </c>
      <c r="E4939" s="1">
        <v>17</v>
      </c>
      <c r="F4939" s="1" t="s">
        <v>7954</v>
      </c>
      <c r="G4939" s="1" t="s">
        <v>5803</v>
      </c>
      <c r="H4939" s="1" t="s">
        <v>7639</v>
      </c>
      <c r="I4939" s="1" t="b">
        <v>0</v>
      </c>
      <c r="J4939" s="1">
        <v>0</v>
      </c>
      <c r="K4939" s="1">
        <v>1</v>
      </c>
      <c r="L4939" s="1">
        <v>7</v>
      </c>
      <c r="M4939" s="1">
        <v>1</v>
      </c>
      <c r="N4939" s="1">
        <v>2.8571428571428501</v>
      </c>
      <c r="O4939" s="1" t="s">
        <v>7720</v>
      </c>
    </row>
    <row r="4940" spans="1:15" x14ac:dyDescent="0.3">
      <c r="A4940" s="1" t="s">
        <v>5716</v>
      </c>
      <c r="B4940" s="1" t="s">
        <v>5773</v>
      </c>
      <c r="C4940" s="1">
        <v>2</v>
      </c>
      <c r="D4940" s="1" t="s">
        <v>7266</v>
      </c>
      <c r="E4940" s="1">
        <v>17</v>
      </c>
      <c r="F4940" s="1" t="s">
        <v>7954</v>
      </c>
      <c r="G4940" s="1" t="s">
        <v>5834</v>
      </c>
      <c r="H4940" s="1" t="s">
        <v>7956</v>
      </c>
      <c r="I4940" s="1" t="b">
        <v>0</v>
      </c>
      <c r="J4940" s="1">
        <v>0</v>
      </c>
      <c r="K4940" s="1">
        <v>25</v>
      </c>
      <c r="L4940" s="1">
        <v>8</v>
      </c>
      <c r="M4940" s="1">
        <v>1</v>
      </c>
      <c r="N4940" s="1">
        <v>2.8571428571428501</v>
      </c>
      <c r="O4940" s="1" t="s">
        <v>7957</v>
      </c>
    </row>
    <row r="4941" spans="1:15" x14ac:dyDescent="0.3">
      <c r="A4941" s="1" t="s">
        <v>5716</v>
      </c>
      <c r="B4941" s="1" t="s">
        <v>5773</v>
      </c>
      <c r="C4941" s="1">
        <v>2</v>
      </c>
      <c r="D4941" s="1" t="s">
        <v>7266</v>
      </c>
      <c r="E4941" s="1">
        <v>17</v>
      </c>
      <c r="F4941" s="1" t="s">
        <v>7954</v>
      </c>
      <c r="G4941" s="1" t="s">
        <v>5834</v>
      </c>
      <c r="H4941" s="1" t="s">
        <v>7958</v>
      </c>
      <c r="I4941" s="1" t="b">
        <v>0</v>
      </c>
      <c r="J4941" s="1">
        <v>0</v>
      </c>
      <c r="K4941" s="1">
        <v>19</v>
      </c>
      <c r="L4941" s="1">
        <v>8</v>
      </c>
      <c r="M4941" s="1">
        <v>1</v>
      </c>
      <c r="N4941" s="1">
        <v>2.8571428571428501</v>
      </c>
      <c r="O4941" s="1" t="s">
        <v>7959</v>
      </c>
    </row>
    <row r="4942" spans="1:15" x14ac:dyDescent="0.3">
      <c r="A4942" s="1" t="s">
        <v>5716</v>
      </c>
      <c r="B4942" s="1" t="s">
        <v>5773</v>
      </c>
      <c r="C4942" s="1">
        <v>2</v>
      </c>
      <c r="D4942" s="1" t="s">
        <v>7266</v>
      </c>
      <c r="E4942" s="1">
        <v>17</v>
      </c>
      <c r="F4942" s="1" t="s">
        <v>7954</v>
      </c>
      <c r="G4942" s="1" t="s">
        <v>5798</v>
      </c>
      <c r="H4942" s="1" t="s">
        <v>7503</v>
      </c>
      <c r="I4942" s="1" t="b">
        <v>0</v>
      </c>
      <c r="J4942" s="1">
        <v>0</v>
      </c>
      <c r="K4942" s="1">
        <v>0</v>
      </c>
      <c r="L4942" s="1">
        <v>10</v>
      </c>
      <c r="M4942" s="1">
        <v>1</v>
      </c>
      <c r="N4942" s="1">
        <v>2.8571428571428501</v>
      </c>
      <c r="O4942" s="1" t="s">
        <v>7960</v>
      </c>
    </row>
    <row r="4943" spans="1:15" x14ac:dyDescent="0.3">
      <c r="A4943" s="1" t="s">
        <v>5716</v>
      </c>
      <c r="B4943" s="1" t="s">
        <v>5773</v>
      </c>
      <c r="C4943" s="1">
        <v>2</v>
      </c>
      <c r="D4943" s="1" t="s">
        <v>7266</v>
      </c>
      <c r="E4943" s="1">
        <v>17</v>
      </c>
      <c r="F4943" s="1" t="s">
        <v>7954</v>
      </c>
      <c r="G4943" s="1" t="s">
        <v>5834</v>
      </c>
      <c r="H4943" s="1" t="s">
        <v>7530</v>
      </c>
      <c r="I4943" s="1" t="b">
        <v>0</v>
      </c>
      <c r="J4943" s="1">
        <v>0</v>
      </c>
      <c r="K4943" s="1">
        <v>6</v>
      </c>
      <c r="L4943" s="1">
        <v>8</v>
      </c>
      <c r="M4943" s="1">
        <v>1</v>
      </c>
      <c r="N4943" s="1">
        <v>2.8571428571428501</v>
      </c>
      <c r="O4943" s="1" t="s">
        <v>7531</v>
      </c>
    </row>
    <row r="4944" spans="1:15" x14ac:dyDescent="0.3">
      <c r="A4944" s="1" t="s">
        <v>5716</v>
      </c>
      <c r="B4944" s="1" t="s">
        <v>5773</v>
      </c>
      <c r="C4944" s="1">
        <v>2</v>
      </c>
      <c r="D4944" s="1" t="s">
        <v>7266</v>
      </c>
      <c r="E4944" s="1">
        <v>17</v>
      </c>
      <c r="F4944" s="1" t="s">
        <v>7954</v>
      </c>
      <c r="G4944" s="1" t="s">
        <v>5801</v>
      </c>
      <c r="H4944" s="1" t="s">
        <v>7503</v>
      </c>
      <c r="I4944" s="1" t="b">
        <v>0</v>
      </c>
      <c r="J4944" s="1">
        <v>1</v>
      </c>
      <c r="K4944" s="1">
        <v>0</v>
      </c>
      <c r="L4944" s="1">
        <v>8</v>
      </c>
      <c r="M4944" s="1">
        <v>1</v>
      </c>
      <c r="N4944" s="1">
        <v>2.8571428571428501</v>
      </c>
      <c r="O4944" s="1" t="s">
        <v>7961</v>
      </c>
    </row>
    <row r="4945" spans="1:15" x14ac:dyDescent="0.3">
      <c r="A4945" s="1" t="s">
        <v>5716</v>
      </c>
      <c r="B4945" s="1" t="s">
        <v>5773</v>
      </c>
      <c r="C4945" s="1">
        <v>2</v>
      </c>
      <c r="D4945" s="1" t="s">
        <v>7266</v>
      </c>
      <c r="E4945" s="1">
        <v>17</v>
      </c>
      <c r="F4945" s="1" t="s">
        <v>7954</v>
      </c>
      <c r="G4945" s="1" t="s">
        <v>5806</v>
      </c>
      <c r="H4945" s="1" t="s">
        <v>7962</v>
      </c>
      <c r="I4945" s="1" t="b">
        <v>0</v>
      </c>
      <c r="J4945" s="1">
        <v>0</v>
      </c>
      <c r="K4945" s="1">
        <v>5</v>
      </c>
      <c r="L4945" s="1">
        <v>5</v>
      </c>
      <c r="M4945" s="1">
        <v>1</v>
      </c>
      <c r="N4945" s="1">
        <v>2.8571428571428501</v>
      </c>
      <c r="O4945" s="1" t="s">
        <v>7963</v>
      </c>
    </row>
    <row r="4946" spans="1:15" x14ac:dyDescent="0.3">
      <c r="A4946" s="1" t="s">
        <v>5716</v>
      </c>
      <c r="B4946" s="1" t="s">
        <v>5773</v>
      </c>
      <c r="C4946" s="1">
        <v>2</v>
      </c>
      <c r="D4946" s="1" t="s">
        <v>7266</v>
      </c>
      <c r="E4946" s="1">
        <v>17</v>
      </c>
      <c r="F4946" s="1" t="s">
        <v>7954</v>
      </c>
      <c r="G4946" s="1" t="s">
        <v>5908</v>
      </c>
      <c r="H4946" s="1" t="s">
        <v>7503</v>
      </c>
      <c r="I4946" s="1" t="b">
        <v>0</v>
      </c>
      <c r="J4946" s="1">
        <v>0</v>
      </c>
      <c r="K4946" s="1">
        <v>0</v>
      </c>
      <c r="L4946" s="1">
        <v>1</v>
      </c>
      <c r="M4946" s="1">
        <v>1</v>
      </c>
      <c r="N4946" s="1">
        <v>2.8571428571428501</v>
      </c>
      <c r="O4946" s="1" t="s">
        <v>7705</v>
      </c>
    </row>
    <row r="4947" spans="1:15" x14ac:dyDescent="0.3">
      <c r="A4947" s="1" t="s">
        <v>5716</v>
      </c>
      <c r="B4947" s="1" t="s">
        <v>5773</v>
      </c>
      <c r="C4947" s="1">
        <v>2</v>
      </c>
      <c r="D4947" s="1" t="s">
        <v>7266</v>
      </c>
      <c r="E4947" s="1">
        <v>17</v>
      </c>
      <c r="F4947" s="1" t="s">
        <v>7954</v>
      </c>
      <c r="G4947" s="1" t="s">
        <v>5834</v>
      </c>
      <c r="H4947" s="1" t="s">
        <v>7519</v>
      </c>
      <c r="I4947" s="1" t="b">
        <v>0</v>
      </c>
      <c r="J4947" s="1">
        <v>0</v>
      </c>
      <c r="K4947" s="1">
        <v>21</v>
      </c>
      <c r="L4947" s="1">
        <v>10</v>
      </c>
      <c r="M4947" s="1">
        <v>1</v>
      </c>
      <c r="N4947" s="1">
        <v>2.8571428571428501</v>
      </c>
      <c r="O4947" s="1" t="s">
        <v>7964</v>
      </c>
    </row>
    <row r="4948" spans="1:15" x14ac:dyDescent="0.3">
      <c r="A4948" s="1" t="s">
        <v>5716</v>
      </c>
      <c r="B4948" s="1" t="s">
        <v>5773</v>
      </c>
      <c r="C4948" s="1">
        <v>2</v>
      </c>
      <c r="D4948" s="1" t="s">
        <v>7266</v>
      </c>
      <c r="E4948" s="1">
        <v>17</v>
      </c>
      <c r="F4948" s="1" t="s">
        <v>7954</v>
      </c>
      <c r="G4948" s="1" t="s">
        <v>5814</v>
      </c>
      <c r="H4948" s="1" t="s">
        <v>7497</v>
      </c>
      <c r="I4948" s="1" t="b">
        <v>0</v>
      </c>
      <c r="J4948" s="1">
        <v>4</v>
      </c>
      <c r="K4948" s="1">
        <v>1</v>
      </c>
      <c r="L4948" s="1">
        <v>0</v>
      </c>
      <c r="M4948" s="1">
        <v>1</v>
      </c>
      <c r="N4948" s="1">
        <v>2.8571428571428501</v>
      </c>
      <c r="O4948" s="1" t="e">
        <f>-ttacccgctcagccggcggcctgtcacactcacaccatg</f>
        <v>#NAME?</v>
      </c>
    </row>
    <row r="4949" spans="1:15" x14ac:dyDescent="0.3">
      <c r="A4949" s="1" t="s">
        <v>5716</v>
      </c>
      <c r="B4949" s="1" t="s">
        <v>5773</v>
      </c>
      <c r="C4949" s="1">
        <v>2</v>
      </c>
      <c r="D4949" s="1" t="s">
        <v>7266</v>
      </c>
      <c r="E4949" s="1">
        <v>17</v>
      </c>
      <c r="F4949" s="1" t="s">
        <v>7954</v>
      </c>
      <c r="G4949" s="1" t="s">
        <v>5810</v>
      </c>
      <c r="H4949" s="1" t="s">
        <v>7503</v>
      </c>
      <c r="I4949" s="1" t="b">
        <v>0</v>
      </c>
      <c r="J4949" s="1">
        <v>2</v>
      </c>
      <c r="K4949" s="1">
        <v>0</v>
      </c>
      <c r="L4949" s="1">
        <v>0</v>
      </c>
      <c r="M4949" s="1">
        <v>1</v>
      </c>
      <c r="N4949" s="1">
        <v>2.8571428571428501</v>
      </c>
      <c r="O4949" s="1" t="s">
        <v>7835</v>
      </c>
    </row>
    <row r="4950" spans="1:15" x14ac:dyDescent="0.3">
      <c r="A4950" s="1" t="s">
        <v>5716</v>
      </c>
      <c r="B4950" s="1" t="s">
        <v>5773</v>
      </c>
      <c r="C4950" s="1">
        <v>2</v>
      </c>
      <c r="D4950" s="1" t="s">
        <v>7266</v>
      </c>
      <c r="E4950" s="1">
        <v>17</v>
      </c>
      <c r="F4950" s="1" t="s">
        <v>7954</v>
      </c>
      <c r="G4950" s="1" t="s">
        <v>5908</v>
      </c>
      <c r="H4950" s="1" t="s">
        <v>7503</v>
      </c>
      <c r="I4950" s="1" t="b">
        <v>0</v>
      </c>
      <c r="J4950" s="1">
        <v>0</v>
      </c>
      <c r="K4950" s="1">
        <v>0</v>
      </c>
      <c r="L4950" s="1">
        <v>1</v>
      </c>
      <c r="M4950" s="1">
        <v>1</v>
      </c>
      <c r="N4950" s="1">
        <v>2.8571428571428501</v>
      </c>
      <c r="O4950" s="1" t="s">
        <v>7513</v>
      </c>
    </row>
    <row r="4951" spans="1:15" x14ac:dyDescent="0.3">
      <c r="A4951" s="1" t="s">
        <v>5716</v>
      </c>
      <c r="B4951" s="1" t="s">
        <v>5773</v>
      </c>
      <c r="C4951" s="1">
        <v>2</v>
      </c>
      <c r="D4951" s="1" t="s">
        <v>7266</v>
      </c>
      <c r="E4951" s="1">
        <v>17</v>
      </c>
      <c r="F4951" s="1" t="s">
        <v>7954</v>
      </c>
      <c r="G4951" s="1" t="s">
        <v>5814</v>
      </c>
      <c r="H4951" s="1" t="e">
        <f>-----------CGCCGGCGGCCTGTCACACTCACACCATG</f>
        <v>#NAME?</v>
      </c>
      <c r="I4951" s="1" t="b">
        <v>0</v>
      </c>
      <c r="J4951" s="1">
        <v>0</v>
      </c>
      <c r="K4951" s="1">
        <v>20</v>
      </c>
      <c r="L4951" s="1">
        <v>3</v>
      </c>
      <c r="M4951" s="1">
        <v>1</v>
      </c>
      <c r="N4951" s="1">
        <v>2.8571428571428501</v>
      </c>
      <c r="O4951" s="1" t="s">
        <v>7965</v>
      </c>
    </row>
    <row r="4952" spans="1:15" x14ac:dyDescent="0.3">
      <c r="A4952" s="1" t="s">
        <v>5716</v>
      </c>
      <c r="B4952" s="1" t="s">
        <v>5773</v>
      </c>
      <c r="C4952" s="1">
        <v>2</v>
      </c>
      <c r="D4952" s="1" t="s">
        <v>7266</v>
      </c>
      <c r="E4952" s="1">
        <v>17</v>
      </c>
      <c r="F4952" s="1" t="s">
        <v>7954</v>
      </c>
      <c r="G4952" s="1" t="s">
        <v>5803</v>
      </c>
      <c r="H4952" s="1" t="s">
        <v>7497</v>
      </c>
      <c r="I4952" s="1" t="b">
        <v>0</v>
      </c>
      <c r="J4952" s="1">
        <v>0</v>
      </c>
      <c r="K4952" s="1">
        <v>1</v>
      </c>
      <c r="L4952" s="1">
        <v>0</v>
      </c>
      <c r="M4952" s="1">
        <v>1</v>
      </c>
      <c r="N4952" s="1">
        <v>2.8571428571428501</v>
      </c>
      <c r="O4952" s="1" t="s">
        <v>7510</v>
      </c>
    </row>
    <row r="4953" spans="1:15" x14ac:dyDescent="0.3">
      <c r="A4953" s="1" t="s">
        <v>5716</v>
      </c>
      <c r="B4953" s="1" t="s">
        <v>5773</v>
      </c>
      <c r="C4953" s="1">
        <v>2</v>
      </c>
      <c r="D4953" s="1" t="s">
        <v>7266</v>
      </c>
      <c r="E4953" s="1">
        <v>17</v>
      </c>
      <c r="F4953" s="1" t="s">
        <v>7954</v>
      </c>
      <c r="G4953" s="1" t="s">
        <v>5834</v>
      </c>
      <c r="H4953" s="1" t="e">
        <f>-----CGCTCGC--CGGCGGCCTGTCACACTCACACCATG</f>
        <v>#NAME?</v>
      </c>
      <c r="I4953" s="1" t="b">
        <v>0</v>
      </c>
      <c r="J4953" s="1">
        <v>0</v>
      </c>
      <c r="K4953" s="1">
        <v>7</v>
      </c>
      <c r="L4953" s="1">
        <v>6</v>
      </c>
      <c r="M4953" s="1">
        <v>1</v>
      </c>
      <c r="N4953" s="1">
        <v>2.8571428571428501</v>
      </c>
      <c r="O4953" s="1" t="s">
        <v>7966</v>
      </c>
    </row>
    <row r="4954" spans="1:15" x14ac:dyDescent="0.3">
      <c r="A4954" s="1" t="s">
        <v>5716</v>
      </c>
      <c r="B4954" s="1" t="s">
        <v>5773</v>
      </c>
      <c r="C4954" s="1">
        <v>2</v>
      </c>
      <c r="D4954" s="1" t="s">
        <v>7266</v>
      </c>
      <c r="E4954" s="1">
        <v>17</v>
      </c>
      <c r="F4954" s="1" t="s">
        <v>7954</v>
      </c>
      <c r="G4954" s="1" t="s">
        <v>5814</v>
      </c>
      <c r="H4954" s="1" t="e">
        <f>-----------CGCCGGCGGCCTGTCACACTCACACCATG</f>
        <v>#NAME?</v>
      </c>
      <c r="I4954" s="1" t="b">
        <v>0</v>
      </c>
      <c r="J4954" s="1">
        <v>0</v>
      </c>
      <c r="K4954" s="1">
        <v>16</v>
      </c>
      <c r="L4954" s="1">
        <v>1</v>
      </c>
      <c r="M4954" s="1">
        <v>1</v>
      </c>
      <c r="N4954" s="1">
        <v>2.8571428571428501</v>
      </c>
      <c r="O4954" s="1" t="s">
        <v>7494</v>
      </c>
    </row>
    <row r="4955" spans="1:15" x14ac:dyDescent="0.3">
      <c r="A4955" s="1" t="s">
        <v>5716</v>
      </c>
      <c r="B4955" s="1" t="s">
        <v>5773</v>
      </c>
      <c r="C4955" s="1">
        <v>2</v>
      </c>
      <c r="D4955" s="1" t="s">
        <v>7266</v>
      </c>
      <c r="E4955" s="1">
        <v>18</v>
      </c>
      <c r="F4955" s="1" t="s">
        <v>7967</v>
      </c>
      <c r="G4955" s="1" t="s">
        <v>5814</v>
      </c>
      <c r="H4955" s="1" t="s">
        <v>7503</v>
      </c>
      <c r="I4955" s="1" t="b">
        <v>1</v>
      </c>
      <c r="J4955" s="1">
        <v>0</v>
      </c>
      <c r="K4955" s="1">
        <v>0</v>
      </c>
      <c r="L4955" s="1">
        <v>0</v>
      </c>
      <c r="M4955" s="1">
        <v>47</v>
      </c>
      <c r="N4955" s="1">
        <v>34.814814814814802</v>
      </c>
      <c r="O4955" s="1" t="s">
        <v>7504</v>
      </c>
    </row>
    <row r="4956" spans="1:15" x14ac:dyDescent="0.3">
      <c r="A4956" s="1" t="s">
        <v>5716</v>
      </c>
      <c r="B4956" s="1" t="s">
        <v>5773</v>
      </c>
      <c r="C4956" s="1">
        <v>2</v>
      </c>
      <c r="D4956" s="1" t="s">
        <v>7266</v>
      </c>
      <c r="E4956" s="1">
        <v>18</v>
      </c>
      <c r="F4956" s="1" t="s">
        <v>7967</v>
      </c>
      <c r="G4956" s="1" t="s">
        <v>5814</v>
      </c>
      <c r="H4956" s="1" t="e">
        <f>-----CCCGCTCGCCGGCGGCCTGTCACACTCACACCATG</f>
        <v>#NAME?</v>
      </c>
      <c r="I4956" s="1" t="b">
        <v>0</v>
      </c>
      <c r="J4956" s="1">
        <v>0</v>
      </c>
      <c r="K4956" s="1">
        <v>14</v>
      </c>
      <c r="L4956" s="1">
        <v>3</v>
      </c>
      <c r="M4956" s="1">
        <v>15</v>
      </c>
      <c r="N4956" s="1">
        <v>11.1111111111111</v>
      </c>
      <c r="O4956" s="1" t="s">
        <v>7492</v>
      </c>
    </row>
    <row r="4957" spans="1:15" x14ac:dyDescent="0.3">
      <c r="A4957" s="1" t="s">
        <v>5716</v>
      </c>
      <c r="B4957" s="1" t="s">
        <v>5773</v>
      </c>
      <c r="C4957" s="1">
        <v>2</v>
      </c>
      <c r="D4957" s="1" t="s">
        <v>7266</v>
      </c>
      <c r="E4957" s="1">
        <v>18</v>
      </c>
      <c r="F4957" s="1" t="s">
        <v>7967</v>
      </c>
      <c r="G4957" s="1" t="s">
        <v>5834</v>
      </c>
      <c r="H4957" s="1" t="s">
        <v>7530</v>
      </c>
      <c r="I4957" s="1" t="b">
        <v>0</v>
      </c>
      <c r="J4957" s="1">
        <v>0</v>
      </c>
      <c r="K4957" s="1">
        <v>6</v>
      </c>
      <c r="L4957" s="1">
        <v>8</v>
      </c>
      <c r="M4957" s="1">
        <v>5</v>
      </c>
      <c r="N4957" s="1">
        <v>3.7037037037037002</v>
      </c>
      <c r="O4957" s="1" t="s">
        <v>7531</v>
      </c>
    </row>
    <row r="4958" spans="1:15" x14ac:dyDescent="0.3">
      <c r="A4958" s="1" t="s">
        <v>5716</v>
      </c>
      <c r="B4958" s="1" t="s">
        <v>5773</v>
      </c>
      <c r="C4958" s="1">
        <v>2</v>
      </c>
      <c r="D4958" s="1" t="s">
        <v>7266</v>
      </c>
      <c r="E4958" s="1">
        <v>18</v>
      </c>
      <c r="F4958" s="1" t="s">
        <v>7967</v>
      </c>
      <c r="G4958" s="1" t="s">
        <v>5803</v>
      </c>
      <c r="H4958" s="1" t="s">
        <v>7968</v>
      </c>
      <c r="I4958" s="1" t="b">
        <v>0</v>
      </c>
      <c r="J4958" s="1">
        <v>0</v>
      </c>
      <c r="K4958" s="1">
        <v>1</v>
      </c>
      <c r="L4958" s="1">
        <v>13</v>
      </c>
      <c r="M4958" s="1">
        <v>3</v>
      </c>
      <c r="N4958" s="1">
        <v>2.2222222222222201</v>
      </c>
      <c r="O4958" s="1" t="s">
        <v>7969</v>
      </c>
    </row>
    <row r="4959" spans="1:15" x14ac:dyDescent="0.3">
      <c r="A4959" s="1" t="s">
        <v>5716</v>
      </c>
      <c r="B4959" s="1" t="s">
        <v>5773</v>
      </c>
      <c r="C4959" s="1">
        <v>2</v>
      </c>
      <c r="D4959" s="1" t="s">
        <v>7266</v>
      </c>
      <c r="E4959" s="1">
        <v>18</v>
      </c>
      <c r="F4959" s="1" t="s">
        <v>7967</v>
      </c>
      <c r="G4959" s="1" t="s">
        <v>5814</v>
      </c>
      <c r="H4959" s="1" t="e">
        <f>-------CGCTCGCCGGCGGCCTGTCACACTCACACCATG</f>
        <v>#NAME?</v>
      </c>
      <c r="I4959" s="1" t="b">
        <v>0</v>
      </c>
      <c r="J4959" s="1">
        <v>0</v>
      </c>
      <c r="K4959" s="1">
        <v>28</v>
      </c>
      <c r="L4959" s="1">
        <v>1</v>
      </c>
      <c r="M4959" s="1">
        <v>3</v>
      </c>
      <c r="N4959" s="1">
        <v>2.2222222222222201</v>
      </c>
      <c r="O4959" s="1" t="s">
        <v>7492</v>
      </c>
    </row>
    <row r="4960" spans="1:15" x14ac:dyDescent="0.3">
      <c r="A4960" s="1" t="s">
        <v>5716</v>
      </c>
      <c r="B4960" s="1" t="s">
        <v>5773</v>
      </c>
      <c r="C4960" s="1">
        <v>2</v>
      </c>
      <c r="D4960" s="1" t="s">
        <v>7266</v>
      </c>
      <c r="E4960" s="1">
        <v>18</v>
      </c>
      <c r="F4960" s="1" t="s">
        <v>7967</v>
      </c>
      <c r="G4960" s="1" t="s">
        <v>5834</v>
      </c>
      <c r="H4960" s="1" t="s">
        <v>7970</v>
      </c>
      <c r="I4960" s="1" t="b">
        <v>0</v>
      </c>
      <c r="J4960" s="1">
        <v>0</v>
      </c>
      <c r="K4960" s="1">
        <v>9</v>
      </c>
      <c r="L4960" s="1">
        <v>3</v>
      </c>
      <c r="M4960" s="1">
        <v>2</v>
      </c>
      <c r="N4960" s="1">
        <v>1.4814814814814801</v>
      </c>
      <c r="O4960" s="1" t="s">
        <v>7971</v>
      </c>
    </row>
    <row r="4961" spans="1:15" x14ac:dyDescent="0.3">
      <c r="A4961" s="1" t="s">
        <v>5716</v>
      </c>
      <c r="B4961" s="1" t="s">
        <v>5773</v>
      </c>
      <c r="C4961" s="1">
        <v>2</v>
      </c>
      <c r="D4961" s="1" t="s">
        <v>7266</v>
      </c>
      <c r="E4961" s="1">
        <v>18</v>
      </c>
      <c r="F4961" s="1" t="s">
        <v>7967</v>
      </c>
      <c r="G4961" s="1" t="s">
        <v>5834</v>
      </c>
      <c r="H4961" s="1" t="s">
        <v>7611</v>
      </c>
      <c r="I4961" s="1" t="b">
        <v>0</v>
      </c>
      <c r="J4961" s="1">
        <v>0</v>
      </c>
      <c r="K4961" s="1">
        <v>21</v>
      </c>
      <c r="L4961" s="1">
        <v>7</v>
      </c>
      <c r="M4961" s="1">
        <v>2</v>
      </c>
      <c r="N4961" s="1">
        <v>1.4814814814814801</v>
      </c>
      <c r="O4961" s="1" t="s">
        <v>7612</v>
      </c>
    </row>
    <row r="4962" spans="1:15" x14ac:dyDescent="0.3">
      <c r="A4962" s="1" t="s">
        <v>5716</v>
      </c>
      <c r="B4962" s="1" t="s">
        <v>5773</v>
      </c>
      <c r="C4962" s="1">
        <v>2</v>
      </c>
      <c r="D4962" s="1" t="s">
        <v>7266</v>
      </c>
      <c r="E4962" s="1">
        <v>18</v>
      </c>
      <c r="F4962" s="1" t="s">
        <v>7967</v>
      </c>
      <c r="G4962" s="1" t="s">
        <v>5810</v>
      </c>
      <c r="H4962" s="1" t="s">
        <v>7503</v>
      </c>
      <c r="I4962" s="1" t="b">
        <v>0</v>
      </c>
      <c r="J4962" s="1">
        <v>2</v>
      </c>
      <c r="K4962" s="1">
        <v>0</v>
      </c>
      <c r="L4962" s="1">
        <v>6</v>
      </c>
      <c r="M4962" s="1">
        <v>2</v>
      </c>
      <c r="N4962" s="1">
        <v>1.4814814814814801</v>
      </c>
      <c r="O4962" s="1" t="s">
        <v>7535</v>
      </c>
    </row>
    <row r="4963" spans="1:15" x14ac:dyDescent="0.3">
      <c r="A4963" s="1" t="s">
        <v>5716</v>
      </c>
      <c r="B4963" s="1" t="s">
        <v>5773</v>
      </c>
      <c r="C4963" s="1">
        <v>2</v>
      </c>
      <c r="D4963" s="1" t="s">
        <v>7266</v>
      </c>
      <c r="E4963" s="1">
        <v>18</v>
      </c>
      <c r="F4963" s="1" t="s">
        <v>7967</v>
      </c>
      <c r="G4963" s="1" t="s">
        <v>5834</v>
      </c>
      <c r="H4963" s="1" t="e">
        <f>----CCCGCTC-GCCGGCGGCCTGTCACACTCACACCATG</f>
        <v>#NAME?</v>
      </c>
      <c r="I4963" s="1" t="b">
        <v>0</v>
      </c>
      <c r="J4963" s="1">
        <v>0</v>
      </c>
      <c r="K4963" s="1">
        <v>6</v>
      </c>
      <c r="L4963" s="1">
        <v>3</v>
      </c>
      <c r="M4963" s="1">
        <v>2</v>
      </c>
      <c r="N4963" s="1">
        <v>1.4814814814814801</v>
      </c>
      <c r="O4963" s="1" t="s">
        <v>7493</v>
      </c>
    </row>
    <row r="4964" spans="1:15" x14ac:dyDescent="0.3">
      <c r="A4964" s="1" t="s">
        <v>5716</v>
      </c>
      <c r="B4964" s="1" t="s">
        <v>5773</v>
      </c>
      <c r="C4964" s="1">
        <v>2</v>
      </c>
      <c r="D4964" s="1" t="s">
        <v>7266</v>
      </c>
      <c r="E4964" s="1">
        <v>18</v>
      </c>
      <c r="F4964" s="1" t="s">
        <v>7967</v>
      </c>
      <c r="G4964" s="1" t="s">
        <v>5803</v>
      </c>
      <c r="H4964" s="1" t="s">
        <v>7497</v>
      </c>
      <c r="I4964" s="1" t="b">
        <v>0</v>
      </c>
      <c r="J4964" s="1">
        <v>0</v>
      </c>
      <c r="K4964" s="1">
        <v>1</v>
      </c>
      <c r="L4964" s="1">
        <v>0</v>
      </c>
      <c r="M4964" s="1">
        <v>2</v>
      </c>
      <c r="N4964" s="1">
        <v>1.4814814814814801</v>
      </c>
      <c r="O4964" s="1" t="s">
        <v>7542</v>
      </c>
    </row>
    <row r="4965" spans="1:15" x14ac:dyDescent="0.3">
      <c r="A4965" s="1" t="s">
        <v>5716</v>
      </c>
      <c r="B4965" s="1" t="s">
        <v>5773</v>
      </c>
      <c r="C4965" s="1">
        <v>2</v>
      </c>
      <c r="D4965" s="1" t="s">
        <v>7266</v>
      </c>
      <c r="E4965" s="1">
        <v>18</v>
      </c>
      <c r="F4965" s="1" t="s">
        <v>7967</v>
      </c>
      <c r="G4965" s="1" t="s">
        <v>5803</v>
      </c>
      <c r="H4965" s="1" t="s">
        <v>7497</v>
      </c>
      <c r="I4965" s="1" t="b">
        <v>0</v>
      </c>
      <c r="J4965" s="1">
        <v>0</v>
      </c>
      <c r="K4965" s="1">
        <v>1</v>
      </c>
      <c r="L4965" s="1">
        <v>0</v>
      </c>
      <c r="M4965" s="1">
        <v>2</v>
      </c>
      <c r="N4965" s="1">
        <v>1.4814814814814801</v>
      </c>
      <c r="O4965" s="1" t="s">
        <v>7510</v>
      </c>
    </row>
    <row r="4966" spans="1:15" x14ac:dyDescent="0.3">
      <c r="A4966" s="1" t="s">
        <v>5716</v>
      </c>
      <c r="B4966" s="1" t="s">
        <v>5773</v>
      </c>
      <c r="C4966" s="1">
        <v>2</v>
      </c>
      <c r="D4966" s="1" t="s">
        <v>7266</v>
      </c>
      <c r="E4966" s="1">
        <v>18</v>
      </c>
      <c r="F4966" s="1" t="s">
        <v>7967</v>
      </c>
      <c r="G4966" s="1" t="s">
        <v>5814</v>
      </c>
      <c r="H4966" s="1" t="e">
        <f>-----CCCGCTCGCCGGCGGCCTGTCACACTCACACCATG</f>
        <v>#NAME?</v>
      </c>
      <c r="I4966" s="1" t="b">
        <v>0</v>
      </c>
      <c r="J4966" s="1">
        <v>0</v>
      </c>
      <c r="K4966" s="1">
        <v>14</v>
      </c>
      <c r="L4966" s="1">
        <v>4</v>
      </c>
      <c r="M4966" s="1">
        <v>2</v>
      </c>
      <c r="N4966" s="1">
        <v>1.4814814814814801</v>
      </c>
      <c r="O4966" s="1" t="s">
        <v>7972</v>
      </c>
    </row>
    <row r="4967" spans="1:15" x14ac:dyDescent="0.3">
      <c r="A4967" s="1" t="s">
        <v>5716</v>
      </c>
      <c r="B4967" s="1" t="s">
        <v>5773</v>
      </c>
      <c r="C4967" s="1">
        <v>2</v>
      </c>
      <c r="D4967" s="1" t="s">
        <v>7266</v>
      </c>
      <c r="E4967" s="1">
        <v>18</v>
      </c>
      <c r="F4967" s="1" t="s">
        <v>7967</v>
      </c>
      <c r="G4967" s="1" t="s">
        <v>5834</v>
      </c>
      <c r="H4967" s="1" t="s">
        <v>7526</v>
      </c>
      <c r="I4967" s="1" t="b">
        <v>0</v>
      </c>
      <c r="J4967" s="1">
        <v>0</v>
      </c>
      <c r="K4967" s="1">
        <v>13</v>
      </c>
      <c r="L4967" s="1">
        <v>8</v>
      </c>
      <c r="M4967" s="1">
        <v>2</v>
      </c>
      <c r="N4967" s="1">
        <v>1.4814814814814801</v>
      </c>
      <c r="O4967" s="1" t="s">
        <v>7527</v>
      </c>
    </row>
    <row r="4968" spans="1:15" x14ac:dyDescent="0.3">
      <c r="A4968" s="1" t="s">
        <v>5716</v>
      </c>
      <c r="B4968" s="1" t="s">
        <v>5773</v>
      </c>
      <c r="C4968" s="1">
        <v>2</v>
      </c>
      <c r="D4968" s="1" t="s">
        <v>7266</v>
      </c>
      <c r="E4968" s="1">
        <v>19</v>
      </c>
      <c r="F4968" s="1" t="s">
        <v>7973</v>
      </c>
      <c r="G4968" s="1" t="s">
        <v>5814</v>
      </c>
      <c r="H4968" s="1" t="s">
        <v>7503</v>
      </c>
      <c r="I4968" s="1" t="b">
        <v>1</v>
      </c>
      <c r="J4968" s="1">
        <v>0</v>
      </c>
      <c r="K4968" s="1">
        <v>0</v>
      </c>
      <c r="L4968" s="1">
        <v>0</v>
      </c>
      <c r="M4968" s="1">
        <v>38</v>
      </c>
      <c r="N4968" s="1">
        <v>27.536231884057901</v>
      </c>
      <c r="O4968" s="1" t="s">
        <v>7504</v>
      </c>
    </row>
    <row r="4969" spans="1:15" x14ac:dyDescent="0.3">
      <c r="A4969" s="1" t="s">
        <v>5716</v>
      </c>
      <c r="B4969" s="1" t="s">
        <v>5773</v>
      </c>
      <c r="C4969" s="1">
        <v>2</v>
      </c>
      <c r="D4969" s="1" t="s">
        <v>7266</v>
      </c>
      <c r="E4969" s="1">
        <v>19</v>
      </c>
      <c r="F4969" s="1" t="s">
        <v>7973</v>
      </c>
      <c r="G4969" s="1" t="s">
        <v>5814</v>
      </c>
      <c r="H4969" s="1" t="e">
        <f>-----CCCGCTCGCCGGCGGCCTGTCACACTCACACCATG</f>
        <v>#NAME?</v>
      </c>
      <c r="I4969" s="1" t="b">
        <v>0</v>
      </c>
      <c r="J4969" s="1">
        <v>0</v>
      </c>
      <c r="K4969" s="1">
        <v>14</v>
      </c>
      <c r="L4969" s="1">
        <v>3</v>
      </c>
      <c r="M4969" s="1">
        <v>14</v>
      </c>
      <c r="N4969" s="1">
        <v>10.144927536231799</v>
      </c>
      <c r="O4969" s="1" t="s">
        <v>7492</v>
      </c>
    </row>
    <row r="4970" spans="1:15" x14ac:dyDescent="0.3">
      <c r="A4970" s="1" t="s">
        <v>5716</v>
      </c>
      <c r="B4970" s="1" t="s">
        <v>5773</v>
      </c>
      <c r="C4970" s="1">
        <v>2</v>
      </c>
      <c r="D4970" s="1" t="s">
        <v>7266</v>
      </c>
      <c r="E4970" s="1">
        <v>19</v>
      </c>
      <c r="F4970" s="1" t="s">
        <v>7973</v>
      </c>
      <c r="G4970" s="1" t="s">
        <v>5814</v>
      </c>
      <c r="H4970" s="1" t="e">
        <f>-----------CGCCGGCGGCCTGTCACACTCACACCATG</f>
        <v>#NAME?</v>
      </c>
      <c r="I4970" s="1" t="b">
        <v>0</v>
      </c>
      <c r="J4970" s="1">
        <v>0</v>
      </c>
      <c r="K4970" s="1">
        <v>16</v>
      </c>
      <c r="L4970" s="1">
        <v>1</v>
      </c>
      <c r="M4970" s="1">
        <v>8</v>
      </c>
      <c r="N4970" s="1">
        <v>5.7971014492753596</v>
      </c>
      <c r="O4970" s="1" t="s">
        <v>7494</v>
      </c>
    </row>
    <row r="4971" spans="1:15" x14ac:dyDescent="0.3">
      <c r="A4971" s="1" t="s">
        <v>5716</v>
      </c>
      <c r="B4971" s="1" t="s">
        <v>5773</v>
      </c>
      <c r="C4971" s="1">
        <v>2</v>
      </c>
      <c r="D4971" s="1" t="s">
        <v>7266</v>
      </c>
      <c r="E4971" s="1">
        <v>19</v>
      </c>
      <c r="F4971" s="1" t="s">
        <v>7973</v>
      </c>
      <c r="G4971" s="1" t="s">
        <v>5834</v>
      </c>
      <c r="H4971" s="1" t="e">
        <f>---CCCGCTC--GCCGGCGGCCTGTCACACTCACACCATG</f>
        <v>#NAME?</v>
      </c>
      <c r="I4971" s="1" t="b">
        <v>0</v>
      </c>
      <c r="J4971" s="1">
        <v>0</v>
      </c>
      <c r="K4971" s="1">
        <v>16</v>
      </c>
      <c r="L4971" s="1">
        <v>3</v>
      </c>
      <c r="M4971" s="1">
        <v>8</v>
      </c>
      <c r="N4971" s="1">
        <v>5.7971014492753596</v>
      </c>
      <c r="O4971" s="1" t="s">
        <v>7501</v>
      </c>
    </row>
    <row r="4972" spans="1:15" x14ac:dyDescent="0.3">
      <c r="A4972" s="1" t="s">
        <v>5716</v>
      </c>
      <c r="B4972" s="1" t="s">
        <v>5773</v>
      </c>
      <c r="C4972" s="1">
        <v>2</v>
      </c>
      <c r="D4972" s="1" t="s">
        <v>7266</v>
      </c>
      <c r="E4972" s="1">
        <v>19</v>
      </c>
      <c r="F4972" s="1" t="s">
        <v>7973</v>
      </c>
      <c r="G4972" s="1" t="s">
        <v>5810</v>
      </c>
      <c r="H4972" s="1" t="s">
        <v>7503</v>
      </c>
      <c r="I4972" s="1" t="b">
        <v>0</v>
      </c>
      <c r="J4972" s="1">
        <v>2</v>
      </c>
      <c r="K4972" s="1">
        <v>0</v>
      </c>
      <c r="L4972" s="1">
        <v>6</v>
      </c>
      <c r="M4972" s="1">
        <v>4</v>
      </c>
      <c r="N4972" s="1">
        <v>2.8985507246376798</v>
      </c>
      <c r="O4972" s="1" t="s">
        <v>7535</v>
      </c>
    </row>
    <row r="4973" spans="1:15" x14ac:dyDescent="0.3">
      <c r="A4973" s="1" t="s">
        <v>5716</v>
      </c>
      <c r="B4973" s="1" t="s">
        <v>5773</v>
      </c>
      <c r="C4973" s="1">
        <v>2</v>
      </c>
      <c r="D4973" s="1" t="s">
        <v>7266</v>
      </c>
      <c r="E4973" s="1">
        <v>19</v>
      </c>
      <c r="F4973" s="1" t="s">
        <v>7973</v>
      </c>
      <c r="G4973" s="1" t="s">
        <v>5834</v>
      </c>
      <c r="H4973" s="1" t="e">
        <f>---CCCGCTC--GCCGGCGGCCTGTCACACTCACACCATG</f>
        <v>#NAME?</v>
      </c>
      <c r="I4973" s="1" t="b">
        <v>0</v>
      </c>
      <c r="J4973" s="1">
        <v>0</v>
      </c>
      <c r="K4973" s="1">
        <v>7</v>
      </c>
      <c r="L4973" s="1">
        <v>3</v>
      </c>
      <c r="M4973" s="1">
        <v>4</v>
      </c>
      <c r="N4973" s="1">
        <v>2.8985507246376798</v>
      </c>
      <c r="O4973" s="1" t="s">
        <v>7501</v>
      </c>
    </row>
    <row r="4974" spans="1:15" x14ac:dyDescent="0.3">
      <c r="A4974" s="1" t="s">
        <v>5716</v>
      </c>
      <c r="B4974" s="1" t="s">
        <v>5773</v>
      </c>
      <c r="C4974" s="1">
        <v>2</v>
      </c>
      <c r="D4974" s="1" t="s">
        <v>7266</v>
      </c>
      <c r="E4974" s="1">
        <v>19</v>
      </c>
      <c r="F4974" s="1" t="s">
        <v>7973</v>
      </c>
      <c r="G4974" s="1" t="s">
        <v>5803</v>
      </c>
      <c r="H4974" s="1" t="s">
        <v>7639</v>
      </c>
      <c r="I4974" s="1" t="b">
        <v>0</v>
      </c>
      <c r="J4974" s="1">
        <v>0</v>
      </c>
      <c r="K4974" s="1">
        <v>1</v>
      </c>
      <c r="L4974" s="1">
        <v>7</v>
      </c>
      <c r="M4974" s="1">
        <v>3</v>
      </c>
      <c r="N4974" s="1">
        <v>2.1739130434782599</v>
      </c>
      <c r="O4974" s="1" t="s">
        <v>7720</v>
      </c>
    </row>
    <row r="4975" spans="1:15" x14ac:dyDescent="0.3">
      <c r="A4975" s="1" t="s">
        <v>5716</v>
      </c>
      <c r="B4975" s="1" t="s">
        <v>5773</v>
      </c>
      <c r="C4975" s="1">
        <v>2</v>
      </c>
      <c r="D4975" s="1" t="s">
        <v>7266</v>
      </c>
      <c r="E4975" s="1">
        <v>19</v>
      </c>
      <c r="F4975" s="1" t="s">
        <v>7973</v>
      </c>
      <c r="G4975" s="1" t="s">
        <v>5840</v>
      </c>
      <c r="H4975" s="1" t="s">
        <v>7503</v>
      </c>
      <c r="I4975" s="1" t="b">
        <v>0</v>
      </c>
      <c r="J4975" s="1">
        <v>5</v>
      </c>
      <c r="K4975" s="1">
        <v>0</v>
      </c>
      <c r="L4975" s="1">
        <v>0</v>
      </c>
      <c r="M4975" s="1">
        <v>3</v>
      </c>
      <c r="N4975" s="1">
        <v>2.1739130434782599</v>
      </c>
      <c r="O4975" s="1" t="s">
        <v>7515</v>
      </c>
    </row>
    <row r="4976" spans="1:15" x14ac:dyDescent="0.3">
      <c r="A4976" s="1" t="s">
        <v>5716</v>
      </c>
      <c r="B4976" s="1" t="s">
        <v>5773</v>
      </c>
      <c r="C4976" s="1">
        <v>2</v>
      </c>
      <c r="D4976" s="1" t="s">
        <v>7266</v>
      </c>
      <c r="E4976" s="1">
        <v>19</v>
      </c>
      <c r="F4976" s="1" t="s">
        <v>7973</v>
      </c>
      <c r="G4976" s="1" t="s">
        <v>5834</v>
      </c>
      <c r="H4976" s="1" t="e">
        <f>------------GCCGGCGGCCTGTCACACTCACACCATG</f>
        <v>#NAME?</v>
      </c>
      <c r="I4976" s="1" t="b">
        <v>0</v>
      </c>
      <c r="J4976" s="1">
        <v>0</v>
      </c>
      <c r="K4976" s="1">
        <v>22</v>
      </c>
      <c r="L4976" s="1">
        <v>4</v>
      </c>
      <c r="M4976" s="1">
        <v>3</v>
      </c>
      <c r="N4976" s="1">
        <v>2.1739130434782599</v>
      </c>
      <c r="O4976" s="1" t="s">
        <v>7765</v>
      </c>
    </row>
    <row r="4977" spans="1:15" x14ac:dyDescent="0.3">
      <c r="A4977" s="1" t="s">
        <v>5716</v>
      </c>
      <c r="B4977" s="1" t="s">
        <v>5773</v>
      </c>
      <c r="C4977" s="1">
        <v>2</v>
      </c>
      <c r="D4977" s="1" t="s">
        <v>7266</v>
      </c>
      <c r="E4977" s="1">
        <v>19</v>
      </c>
      <c r="F4977" s="1" t="s">
        <v>7973</v>
      </c>
      <c r="G4977" s="1" t="s">
        <v>5834</v>
      </c>
      <c r="H4977" s="1" t="s">
        <v>7530</v>
      </c>
      <c r="I4977" s="1" t="b">
        <v>0</v>
      </c>
      <c r="J4977" s="1">
        <v>0</v>
      </c>
      <c r="K4977" s="1">
        <v>6</v>
      </c>
      <c r="L4977" s="1">
        <v>8</v>
      </c>
      <c r="M4977" s="1">
        <v>2</v>
      </c>
      <c r="N4977" s="1">
        <v>1.4492753623188399</v>
      </c>
      <c r="O4977" s="1" t="s">
        <v>7531</v>
      </c>
    </row>
    <row r="4978" spans="1:15" x14ac:dyDescent="0.3">
      <c r="A4978" s="1" t="s">
        <v>5716</v>
      </c>
      <c r="B4978" s="1" t="s">
        <v>5773</v>
      </c>
      <c r="C4978" s="1">
        <v>2</v>
      </c>
      <c r="D4978" s="1" t="s">
        <v>7266</v>
      </c>
      <c r="E4978" s="1">
        <v>19</v>
      </c>
      <c r="F4978" s="1" t="s">
        <v>7973</v>
      </c>
      <c r="G4978" s="1" t="s">
        <v>5834</v>
      </c>
      <c r="H4978" s="1" t="s">
        <v>7974</v>
      </c>
      <c r="I4978" s="1" t="b">
        <v>0</v>
      </c>
      <c r="J4978" s="1">
        <v>0</v>
      </c>
      <c r="K4978" s="1">
        <v>19</v>
      </c>
      <c r="L4978" s="1">
        <v>8</v>
      </c>
      <c r="M4978" s="1">
        <v>2</v>
      </c>
      <c r="N4978" s="1">
        <v>1.4492753623188399</v>
      </c>
      <c r="O4978" s="1" t="s">
        <v>7975</v>
      </c>
    </row>
    <row r="4979" spans="1:15" x14ac:dyDescent="0.3">
      <c r="A4979" s="1" t="s">
        <v>5716</v>
      </c>
      <c r="B4979" s="1" t="s">
        <v>5773</v>
      </c>
      <c r="C4979" s="1">
        <v>2</v>
      </c>
      <c r="D4979" s="1" t="s">
        <v>7266</v>
      </c>
      <c r="E4979" s="1">
        <v>19</v>
      </c>
      <c r="F4979" s="1" t="s">
        <v>7973</v>
      </c>
      <c r="G4979" s="1" t="s">
        <v>5803</v>
      </c>
      <c r="H4979" s="1" t="s">
        <v>7639</v>
      </c>
      <c r="I4979" s="1" t="b">
        <v>0</v>
      </c>
      <c r="J4979" s="1">
        <v>0</v>
      </c>
      <c r="K4979" s="1">
        <v>1</v>
      </c>
      <c r="L4979" s="1">
        <v>9</v>
      </c>
      <c r="M4979" s="1">
        <v>2</v>
      </c>
      <c r="N4979" s="1">
        <v>1.4492753623188399</v>
      </c>
      <c r="O4979" s="1" t="s">
        <v>7707</v>
      </c>
    </row>
    <row r="4980" spans="1:15" x14ac:dyDescent="0.3">
      <c r="A4980" s="1" t="s">
        <v>5716</v>
      </c>
      <c r="B4980" s="1" t="s">
        <v>5773</v>
      </c>
      <c r="C4980" s="1">
        <v>2</v>
      </c>
      <c r="D4980" s="1" t="s">
        <v>7266</v>
      </c>
      <c r="E4980" s="1">
        <v>19</v>
      </c>
      <c r="F4980" s="1" t="s">
        <v>7973</v>
      </c>
      <c r="G4980" s="1" t="s">
        <v>5834</v>
      </c>
      <c r="H4980" s="1" t="e">
        <f>-ATTACCCGCTCGCCGGCGGCCTGTCACACTCACACCATG</f>
        <v>#NAME?</v>
      </c>
      <c r="I4980" s="1" t="b">
        <v>0</v>
      </c>
      <c r="J4980" s="1">
        <v>0</v>
      </c>
      <c r="K4980" s="1">
        <v>7</v>
      </c>
      <c r="L4980" s="1">
        <v>0</v>
      </c>
      <c r="M4980" s="1">
        <v>2</v>
      </c>
      <c r="N4980" s="1">
        <v>1.4492753623188399</v>
      </c>
      <c r="O4980" s="1" t="s">
        <v>7976</v>
      </c>
    </row>
    <row r="4981" spans="1:15" x14ac:dyDescent="0.3">
      <c r="A4981" s="1" t="s">
        <v>5716</v>
      </c>
      <c r="B4981" s="1" t="s">
        <v>5773</v>
      </c>
      <c r="C4981" s="1">
        <v>2</v>
      </c>
      <c r="D4981" s="1" t="s">
        <v>7266</v>
      </c>
      <c r="E4981" s="1">
        <v>19</v>
      </c>
      <c r="F4981" s="1" t="s">
        <v>7973</v>
      </c>
      <c r="G4981" s="1" t="s">
        <v>5834</v>
      </c>
      <c r="H4981" s="1" t="e">
        <f>-ATTACCCGCTCGCCGGCGGCCTGTCACACTCACACCATG</f>
        <v>#NAME?</v>
      </c>
      <c r="I4981" s="1" t="b">
        <v>0</v>
      </c>
      <c r="J4981" s="1">
        <v>0</v>
      </c>
      <c r="K4981" s="1">
        <v>17</v>
      </c>
      <c r="L4981" s="1">
        <v>0</v>
      </c>
      <c r="M4981" s="1">
        <v>2</v>
      </c>
      <c r="N4981" s="1">
        <v>1.4492753623188399</v>
      </c>
      <c r="O4981" s="1" t="s">
        <v>7976</v>
      </c>
    </row>
    <row r="4982" spans="1:15" x14ac:dyDescent="0.3">
      <c r="A4982" s="1" t="s">
        <v>5716</v>
      </c>
      <c r="B4982" s="1" t="s">
        <v>5773</v>
      </c>
      <c r="C4982" s="1">
        <v>2</v>
      </c>
      <c r="D4982" s="1" t="s">
        <v>7266</v>
      </c>
      <c r="E4982" s="1">
        <v>19</v>
      </c>
      <c r="F4982" s="1" t="s">
        <v>7973</v>
      </c>
      <c r="G4982" s="1" t="s">
        <v>5834</v>
      </c>
      <c r="H4982" s="1" t="e">
        <f>----CCCGCTC-GCCGGCGGCCTGTCACACTCACACCATG</f>
        <v>#NAME?</v>
      </c>
      <c r="I4982" s="1" t="b">
        <v>0</v>
      </c>
      <c r="J4982" s="1">
        <v>0</v>
      </c>
      <c r="K4982" s="1">
        <v>6</v>
      </c>
      <c r="L4982" s="1">
        <v>3</v>
      </c>
      <c r="M4982" s="1">
        <v>2</v>
      </c>
      <c r="N4982" s="1">
        <v>1.4492753623188399</v>
      </c>
      <c r="O4982" s="1" t="s">
        <v>7491</v>
      </c>
    </row>
    <row r="4983" spans="1:15" x14ac:dyDescent="0.3">
      <c r="A4983" s="1" t="s">
        <v>5716</v>
      </c>
      <c r="B4983" s="1" t="s">
        <v>5773</v>
      </c>
      <c r="C4983" s="1">
        <v>2</v>
      </c>
      <c r="D4983" s="1" t="s">
        <v>7266</v>
      </c>
      <c r="E4983" s="1">
        <v>19</v>
      </c>
      <c r="F4983" s="1" t="s">
        <v>7973</v>
      </c>
      <c r="G4983" s="1" t="s">
        <v>5845</v>
      </c>
      <c r="H4983" s="1" t="s">
        <v>7538</v>
      </c>
      <c r="I4983" s="1" t="b">
        <v>0</v>
      </c>
      <c r="J4983" s="1">
        <v>0</v>
      </c>
      <c r="K4983" s="1">
        <v>4</v>
      </c>
      <c r="L4983" s="1">
        <v>7</v>
      </c>
      <c r="M4983" s="1">
        <v>2</v>
      </c>
      <c r="N4983" s="1">
        <v>1.4492753623188399</v>
      </c>
      <c r="O4983" s="1" t="s">
        <v>7714</v>
      </c>
    </row>
    <row r="4984" spans="1:15" x14ac:dyDescent="0.3">
      <c r="A4984" s="1" t="s">
        <v>5716</v>
      </c>
      <c r="B4984" s="1" t="s">
        <v>5773</v>
      </c>
      <c r="C4984" s="1">
        <v>2</v>
      </c>
      <c r="D4984" s="1" t="s">
        <v>7266</v>
      </c>
      <c r="E4984" s="1">
        <v>19</v>
      </c>
      <c r="F4984" s="1" t="s">
        <v>7973</v>
      </c>
      <c r="G4984" s="1" t="s">
        <v>5895</v>
      </c>
      <c r="H4984" s="1" t="s">
        <v>7667</v>
      </c>
      <c r="I4984" s="1" t="b">
        <v>0</v>
      </c>
      <c r="J4984" s="1">
        <v>0</v>
      </c>
      <c r="K4984" s="1">
        <v>2</v>
      </c>
      <c r="L4984" s="1">
        <v>7</v>
      </c>
      <c r="M4984" s="1">
        <v>2</v>
      </c>
      <c r="N4984" s="1">
        <v>1.4492753623188399</v>
      </c>
      <c r="O4984" s="1" t="s">
        <v>7668</v>
      </c>
    </row>
    <row r="4985" spans="1:15" x14ac:dyDescent="0.3">
      <c r="A4985" s="1" t="s">
        <v>5716</v>
      </c>
      <c r="B4985" s="1" t="s">
        <v>5773</v>
      </c>
      <c r="C4985" s="1">
        <v>2</v>
      </c>
      <c r="D4985" s="1" t="s">
        <v>7266</v>
      </c>
      <c r="E4985" s="1">
        <v>20</v>
      </c>
      <c r="F4985" s="1" t="s">
        <v>7977</v>
      </c>
      <c r="G4985" s="1" t="s">
        <v>5834</v>
      </c>
      <c r="H4985" s="1" t="e">
        <f>----CCCGCTCGCCG-GCGGCCTGTCACACTCACACCATG</f>
        <v>#NAME?</v>
      </c>
      <c r="I4985" s="1" t="b">
        <v>0</v>
      </c>
      <c r="J4985" s="1">
        <v>0</v>
      </c>
      <c r="K4985" s="1">
        <v>15</v>
      </c>
      <c r="L4985" s="1">
        <v>7</v>
      </c>
      <c r="M4985" s="1">
        <v>37</v>
      </c>
      <c r="N4985" s="1">
        <v>20.1086956521739</v>
      </c>
      <c r="O4985" s="1" t="s">
        <v>7978</v>
      </c>
    </row>
    <row r="4986" spans="1:15" x14ac:dyDescent="0.3">
      <c r="A4986" s="1" t="s">
        <v>5716</v>
      </c>
      <c r="B4986" s="1" t="s">
        <v>5773</v>
      </c>
      <c r="C4986" s="1">
        <v>2</v>
      </c>
      <c r="D4986" s="1" t="s">
        <v>7266</v>
      </c>
      <c r="E4986" s="1">
        <v>20</v>
      </c>
      <c r="F4986" s="1" t="s">
        <v>7977</v>
      </c>
      <c r="G4986" s="1" t="s">
        <v>5834</v>
      </c>
      <c r="H4986" s="1" t="e">
        <f>----CCCGCTCGCCG-GCGGCCTGTCACACTCACACCATG</f>
        <v>#NAME?</v>
      </c>
      <c r="I4986" s="1" t="b">
        <v>0</v>
      </c>
      <c r="J4986" s="1">
        <v>0</v>
      </c>
      <c r="K4986" s="1">
        <v>6</v>
      </c>
      <c r="L4986" s="1">
        <v>7</v>
      </c>
      <c r="M4986" s="1">
        <v>18</v>
      </c>
      <c r="N4986" s="1">
        <v>9.7826086956521703</v>
      </c>
      <c r="O4986" s="1" t="s">
        <v>7978</v>
      </c>
    </row>
    <row r="4987" spans="1:15" x14ac:dyDescent="0.3">
      <c r="A4987" s="1" t="s">
        <v>5716</v>
      </c>
      <c r="B4987" s="1" t="s">
        <v>5773</v>
      </c>
      <c r="C4987" s="1">
        <v>2</v>
      </c>
      <c r="D4987" s="1" t="s">
        <v>7266</v>
      </c>
      <c r="E4987" s="1">
        <v>20</v>
      </c>
      <c r="F4987" s="1" t="s">
        <v>7977</v>
      </c>
      <c r="G4987" s="1" t="s">
        <v>5814</v>
      </c>
      <c r="H4987" s="1" t="s">
        <v>7503</v>
      </c>
      <c r="I4987" s="1" t="b">
        <v>1</v>
      </c>
      <c r="J4987" s="1">
        <v>0</v>
      </c>
      <c r="K4987" s="1">
        <v>0</v>
      </c>
      <c r="L4987" s="1">
        <v>0</v>
      </c>
      <c r="M4987" s="1">
        <v>14</v>
      </c>
      <c r="N4987" s="1">
        <v>7.6086956521739104</v>
      </c>
      <c r="O4987" s="1" t="s">
        <v>7504</v>
      </c>
    </row>
    <row r="4988" spans="1:15" x14ac:dyDescent="0.3">
      <c r="A4988" s="1" t="s">
        <v>5716</v>
      </c>
      <c r="B4988" s="1" t="s">
        <v>5773</v>
      </c>
      <c r="C4988" s="1">
        <v>2</v>
      </c>
      <c r="D4988" s="1" t="s">
        <v>7266</v>
      </c>
      <c r="E4988" s="1">
        <v>20</v>
      </c>
      <c r="F4988" s="1" t="s">
        <v>7977</v>
      </c>
      <c r="G4988" s="1" t="s">
        <v>5834</v>
      </c>
      <c r="H4988" s="1" t="e">
        <f>----CCCGCTC-GCCGGCGGCCTGTCACACTCACACCATG</f>
        <v>#NAME?</v>
      </c>
      <c r="I4988" s="1" t="b">
        <v>0</v>
      </c>
      <c r="J4988" s="1">
        <v>0</v>
      </c>
      <c r="K4988" s="1">
        <v>15</v>
      </c>
      <c r="L4988" s="1">
        <v>3</v>
      </c>
      <c r="M4988" s="1">
        <v>14</v>
      </c>
      <c r="N4988" s="1">
        <v>7.6086956521739104</v>
      </c>
      <c r="O4988" s="1" t="s">
        <v>7493</v>
      </c>
    </row>
    <row r="4989" spans="1:15" x14ac:dyDescent="0.3">
      <c r="A4989" s="1" t="s">
        <v>5716</v>
      </c>
      <c r="B4989" s="1" t="s">
        <v>5773</v>
      </c>
      <c r="C4989" s="1">
        <v>2</v>
      </c>
      <c r="D4989" s="1" t="s">
        <v>7266</v>
      </c>
      <c r="E4989" s="1">
        <v>20</v>
      </c>
      <c r="F4989" s="1" t="s">
        <v>7977</v>
      </c>
      <c r="G4989" s="1" t="s">
        <v>5814</v>
      </c>
      <c r="H4989" s="1" t="e">
        <f>-----CCCGCTCGCCGGCGGCCTGTCACACTCACACCATG</f>
        <v>#NAME?</v>
      </c>
      <c r="I4989" s="1" t="b">
        <v>0</v>
      </c>
      <c r="J4989" s="1">
        <v>0</v>
      </c>
      <c r="K4989" s="1">
        <v>14</v>
      </c>
      <c r="L4989" s="1">
        <v>3</v>
      </c>
      <c r="M4989" s="1">
        <v>8</v>
      </c>
      <c r="N4989" s="1">
        <v>4.3478260869565197</v>
      </c>
      <c r="O4989" s="1" t="s">
        <v>7492</v>
      </c>
    </row>
    <row r="4990" spans="1:15" x14ac:dyDescent="0.3">
      <c r="A4990" s="1" t="s">
        <v>5716</v>
      </c>
      <c r="B4990" s="1" t="s">
        <v>5773</v>
      </c>
      <c r="C4990" s="1">
        <v>2</v>
      </c>
      <c r="D4990" s="1" t="s">
        <v>7266</v>
      </c>
      <c r="E4990" s="1">
        <v>20</v>
      </c>
      <c r="F4990" s="1" t="s">
        <v>7977</v>
      </c>
      <c r="G4990" s="1" t="s">
        <v>5834</v>
      </c>
      <c r="H4990" s="1" t="e">
        <f>----CCCGCTC-GCCGGCGGCCTGTCACACTCACACCATG</f>
        <v>#NAME?</v>
      </c>
      <c r="I4990" s="1" t="b">
        <v>0</v>
      </c>
      <c r="J4990" s="1">
        <v>0</v>
      </c>
      <c r="K4990" s="1">
        <v>6</v>
      </c>
      <c r="L4990" s="1">
        <v>3</v>
      </c>
      <c r="M4990" s="1">
        <v>6</v>
      </c>
      <c r="N4990" s="1">
        <v>3.2608695652173898</v>
      </c>
      <c r="O4990" s="1" t="s">
        <v>7493</v>
      </c>
    </row>
    <row r="4991" spans="1:15" x14ac:dyDescent="0.3">
      <c r="A4991" s="1" t="s">
        <v>5716</v>
      </c>
      <c r="B4991" s="1" t="s">
        <v>5773</v>
      </c>
      <c r="C4991" s="1">
        <v>2</v>
      </c>
      <c r="D4991" s="1" t="s">
        <v>7266</v>
      </c>
      <c r="E4991" s="1">
        <v>20</v>
      </c>
      <c r="F4991" s="1" t="s">
        <v>7977</v>
      </c>
      <c r="G4991" s="1" t="s">
        <v>5803</v>
      </c>
      <c r="H4991" s="1" t="s">
        <v>7639</v>
      </c>
      <c r="I4991" s="1" t="b">
        <v>0</v>
      </c>
      <c r="J4991" s="1">
        <v>0</v>
      </c>
      <c r="K4991" s="1">
        <v>1</v>
      </c>
      <c r="L4991" s="1">
        <v>7</v>
      </c>
      <c r="M4991" s="1">
        <v>4</v>
      </c>
      <c r="N4991" s="1">
        <v>2.1739130434782599</v>
      </c>
      <c r="O4991" s="1" t="s">
        <v>7720</v>
      </c>
    </row>
    <row r="4992" spans="1:15" x14ac:dyDescent="0.3">
      <c r="A4992" s="1" t="s">
        <v>5716</v>
      </c>
      <c r="B4992" s="1" t="s">
        <v>5773</v>
      </c>
      <c r="C4992" s="1">
        <v>2</v>
      </c>
      <c r="D4992" s="1" t="s">
        <v>7266</v>
      </c>
      <c r="E4992" s="1">
        <v>20</v>
      </c>
      <c r="F4992" s="1" t="s">
        <v>7977</v>
      </c>
      <c r="G4992" s="1" t="s">
        <v>5834</v>
      </c>
      <c r="H4992" s="1" t="s">
        <v>7530</v>
      </c>
      <c r="I4992" s="1" t="b">
        <v>0</v>
      </c>
      <c r="J4992" s="1">
        <v>0</v>
      </c>
      <c r="K4992" s="1">
        <v>6</v>
      </c>
      <c r="L4992" s="1">
        <v>8</v>
      </c>
      <c r="M4992" s="1">
        <v>3</v>
      </c>
      <c r="N4992" s="1">
        <v>1.63043478260869</v>
      </c>
      <c r="O4992" s="1" t="s">
        <v>7531</v>
      </c>
    </row>
    <row r="4993" spans="1:15" x14ac:dyDescent="0.3">
      <c r="A4993" s="1" t="s">
        <v>5716</v>
      </c>
      <c r="B4993" s="1" t="s">
        <v>5773</v>
      </c>
      <c r="C4993" s="1">
        <v>2</v>
      </c>
      <c r="D4993" s="1" t="s">
        <v>7266</v>
      </c>
      <c r="E4993" s="1">
        <v>20</v>
      </c>
      <c r="F4993" s="1" t="s">
        <v>7977</v>
      </c>
      <c r="G4993" s="1" t="s">
        <v>5908</v>
      </c>
      <c r="H4993" s="1" t="s">
        <v>7979</v>
      </c>
      <c r="I4993" s="1" t="b">
        <v>0</v>
      </c>
      <c r="J4993" s="1">
        <v>5</v>
      </c>
      <c r="K4993" s="1">
        <v>1</v>
      </c>
      <c r="L4993" s="1">
        <v>4</v>
      </c>
      <c r="M4993" s="1">
        <v>3</v>
      </c>
      <c r="N4993" s="1">
        <v>1.63043478260869</v>
      </c>
      <c r="O4993" s="1" t="e">
        <f>-----ccgctACTTgagcggcctgtcacactcacaccatg</f>
        <v>#NAME?</v>
      </c>
    </row>
    <row r="4994" spans="1:15" x14ac:dyDescent="0.3">
      <c r="A4994" s="1" t="s">
        <v>5716</v>
      </c>
      <c r="B4994" s="1" t="s">
        <v>5773</v>
      </c>
      <c r="C4994" s="1">
        <v>2</v>
      </c>
      <c r="D4994" s="1" t="s">
        <v>7266</v>
      </c>
      <c r="E4994" s="1">
        <v>20</v>
      </c>
      <c r="F4994" s="1" t="s">
        <v>7977</v>
      </c>
      <c r="G4994" s="1" t="s">
        <v>5814</v>
      </c>
      <c r="H4994" s="1" t="e">
        <f>-----CCCGCTCGCCGGCGGCCTGTCACACTCACACCATG</f>
        <v>#NAME?</v>
      </c>
      <c r="I4994" s="1" t="b">
        <v>0</v>
      </c>
      <c r="J4994" s="1">
        <v>0</v>
      </c>
      <c r="K4994" s="1">
        <v>5</v>
      </c>
      <c r="L4994" s="1">
        <v>3</v>
      </c>
      <c r="M4994" s="1">
        <v>3</v>
      </c>
      <c r="N4994" s="1">
        <v>1.63043478260869</v>
      </c>
      <c r="O4994" s="1" t="s">
        <v>7492</v>
      </c>
    </row>
    <row r="4995" spans="1:15" x14ac:dyDescent="0.3">
      <c r="A4995" s="1" t="s">
        <v>5716</v>
      </c>
      <c r="B4995" s="1" t="s">
        <v>5773</v>
      </c>
      <c r="C4995" s="1">
        <v>2</v>
      </c>
      <c r="D4995" s="1" t="s">
        <v>7266</v>
      </c>
      <c r="E4995" s="1">
        <v>20</v>
      </c>
      <c r="F4995" s="1" t="s">
        <v>7977</v>
      </c>
      <c r="G4995" s="1" t="s">
        <v>5814</v>
      </c>
      <c r="H4995" s="1" t="s">
        <v>7497</v>
      </c>
      <c r="I4995" s="1" t="b">
        <v>0</v>
      </c>
      <c r="J4995" s="1">
        <v>5</v>
      </c>
      <c r="K4995" s="1">
        <v>1</v>
      </c>
      <c r="L4995" s="1">
        <v>0</v>
      </c>
      <c r="M4995" s="1">
        <v>3</v>
      </c>
      <c r="N4995" s="1">
        <v>1.63043478260869</v>
      </c>
      <c r="O4995" s="1" t="e">
        <f>-----ccgctctgccggcggcctgtcacactcacaccatg</f>
        <v>#NAME?</v>
      </c>
    </row>
    <row r="4996" spans="1:15" x14ac:dyDescent="0.3">
      <c r="A4996" s="1" t="s">
        <v>5716</v>
      </c>
      <c r="B4996" s="1" t="s">
        <v>5773</v>
      </c>
      <c r="C4996" s="1">
        <v>2</v>
      </c>
      <c r="D4996" s="1" t="s">
        <v>7266</v>
      </c>
      <c r="E4996" s="1">
        <v>20</v>
      </c>
      <c r="F4996" s="1" t="s">
        <v>7977</v>
      </c>
      <c r="G4996" s="1" t="s">
        <v>5834</v>
      </c>
      <c r="H4996" s="1" t="e">
        <f>------CGCTC-GCCGGCGGCCTGTCACACTCACACCATG</f>
        <v>#NAME?</v>
      </c>
      <c r="I4996" s="1" t="b">
        <v>0</v>
      </c>
      <c r="J4996" s="1">
        <v>0</v>
      </c>
      <c r="K4996" s="1">
        <v>29</v>
      </c>
      <c r="L4996" s="1">
        <v>1</v>
      </c>
      <c r="M4996" s="1">
        <v>3</v>
      </c>
      <c r="N4996" s="1">
        <v>1.63043478260869</v>
      </c>
      <c r="O4996" s="1" t="s">
        <v>7493</v>
      </c>
    </row>
    <row r="4997" spans="1:15" x14ac:dyDescent="0.3">
      <c r="A4997" s="1" t="s">
        <v>5716</v>
      </c>
      <c r="B4997" s="1" t="s">
        <v>5773</v>
      </c>
      <c r="C4997" s="1">
        <v>2</v>
      </c>
      <c r="D4997" s="1" t="s">
        <v>7266</v>
      </c>
      <c r="E4997" s="1">
        <v>20</v>
      </c>
      <c r="F4997" s="1" t="s">
        <v>7977</v>
      </c>
      <c r="G4997" s="1" t="s">
        <v>5834</v>
      </c>
      <c r="H4997" s="1" t="s">
        <v>7526</v>
      </c>
      <c r="I4997" s="1" t="b">
        <v>0</v>
      </c>
      <c r="J4997" s="1">
        <v>0</v>
      </c>
      <c r="K4997" s="1">
        <v>13</v>
      </c>
      <c r="L4997" s="1">
        <v>8</v>
      </c>
      <c r="M4997" s="1">
        <v>3</v>
      </c>
      <c r="N4997" s="1">
        <v>1.63043478260869</v>
      </c>
      <c r="O4997" s="1" t="s">
        <v>7527</v>
      </c>
    </row>
    <row r="4998" spans="1:15" x14ac:dyDescent="0.3">
      <c r="A4998" s="1" t="s">
        <v>5716</v>
      </c>
      <c r="B4998" s="1" t="s">
        <v>5773</v>
      </c>
      <c r="C4998" s="1">
        <v>2</v>
      </c>
      <c r="D4998" s="1" t="s">
        <v>7266</v>
      </c>
      <c r="E4998" s="1">
        <v>20</v>
      </c>
      <c r="F4998" s="1" t="s">
        <v>7977</v>
      </c>
      <c r="G4998" s="1" t="s">
        <v>5806</v>
      </c>
      <c r="H4998" s="1" t="s">
        <v>7980</v>
      </c>
      <c r="I4998" s="1" t="b">
        <v>0</v>
      </c>
      <c r="J4998" s="1">
        <v>0</v>
      </c>
      <c r="K4998" s="1">
        <v>5</v>
      </c>
      <c r="L4998" s="1">
        <v>9</v>
      </c>
      <c r="M4998" s="1">
        <v>3</v>
      </c>
      <c r="N4998" s="1">
        <v>1.63043478260869</v>
      </c>
      <c r="O4998" s="1" t="s">
        <v>7981</v>
      </c>
    </row>
    <row r="4999" spans="1:15" x14ac:dyDescent="0.3">
      <c r="A4999" s="1" t="s">
        <v>5716</v>
      </c>
      <c r="B4999" s="1" t="s">
        <v>5773</v>
      </c>
      <c r="C4999" s="1">
        <v>2</v>
      </c>
      <c r="D4999" s="1" t="s">
        <v>7266</v>
      </c>
      <c r="E4999" s="1">
        <v>20</v>
      </c>
      <c r="F4999" s="1" t="s">
        <v>7977</v>
      </c>
      <c r="G4999" s="1" t="s">
        <v>5834</v>
      </c>
      <c r="H4999" s="1" t="e">
        <f>---CCCGCTC--GCCGGCGGCCTGTCACACTCACACCATG</f>
        <v>#NAME?</v>
      </c>
      <c r="I4999" s="1" t="b">
        <v>0</v>
      </c>
      <c r="J4999" s="1">
        <v>0</v>
      </c>
      <c r="K4999" s="1">
        <v>16</v>
      </c>
      <c r="L4999" s="1">
        <v>3</v>
      </c>
      <c r="M4999" s="1">
        <v>2</v>
      </c>
      <c r="N4999" s="1">
        <v>1.0869565217391299</v>
      </c>
      <c r="O4999" s="1" t="s">
        <v>7501</v>
      </c>
    </row>
    <row r="5000" spans="1:15" x14ac:dyDescent="0.3">
      <c r="A5000" s="1" t="s">
        <v>5716</v>
      </c>
      <c r="B5000" s="1" t="s">
        <v>5773</v>
      </c>
      <c r="C5000" s="1">
        <v>2</v>
      </c>
      <c r="D5000" s="1" t="s">
        <v>7266</v>
      </c>
      <c r="E5000" s="1">
        <v>20</v>
      </c>
      <c r="F5000" s="1" t="s">
        <v>7977</v>
      </c>
      <c r="G5000" s="1" t="s">
        <v>5834</v>
      </c>
      <c r="H5000" s="1" t="s">
        <v>7503</v>
      </c>
      <c r="I5000" s="1" t="b">
        <v>0</v>
      </c>
      <c r="J5000" s="1">
        <v>10</v>
      </c>
      <c r="K5000" s="1">
        <v>0</v>
      </c>
      <c r="L5000" s="1">
        <v>4</v>
      </c>
      <c r="M5000" s="1">
        <v>2</v>
      </c>
      <c r="N5000" s="1">
        <v>1.0869565217391299</v>
      </c>
      <c r="O5000" s="1" t="e">
        <f>--CtacTTgA------GCGGCCTGTCACACTCACACCATG</f>
        <v>#NAME?</v>
      </c>
    </row>
    <row r="5001" spans="1:15" x14ac:dyDescent="0.3">
      <c r="A5001" s="1" t="s">
        <v>5716</v>
      </c>
      <c r="B5001" s="1" t="s">
        <v>5773</v>
      </c>
      <c r="C5001" s="1">
        <v>2</v>
      </c>
      <c r="D5001" s="1" t="s">
        <v>7266</v>
      </c>
      <c r="E5001" s="1">
        <v>20</v>
      </c>
      <c r="F5001" s="1" t="s">
        <v>7977</v>
      </c>
      <c r="G5001" s="1" t="s">
        <v>5814</v>
      </c>
      <c r="H5001" s="1" t="s">
        <v>7507</v>
      </c>
      <c r="I5001" s="1" t="b">
        <v>0</v>
      </c>
      <c r="J5001" s="1">
        <v>0</v>
      </c>
      <c r="K5001" s="1">
        <v>3</v>
      </c>
      <c r="L5001" s="1">
        <v>1</v>
      </c>
      <c r="M5001" s="1">
        <v>2</v>
      </c>
      <c r="N5001" s="1">
        <v>1.0869565217391299</v>
      </c>
      <c r="O5001" s="1" t="s">
        <v>7508</v>
      </c>
    </row>
    <row r="5002" spans="1:15" x14ac:dyDescent="0.3">
      <c r="A5002" s="1" t="s">
        <v>5716</v>
      </c>
      <c r="B5002" s="1" t="s">
        <v>5773</v>
      </c>
      <c r="C5002" s="1">
        <v>2</v>
      </c>
      <c r="D5002" s="1" t="s">
        <v>7266</v>
      </c>
      <c r="E5002" s="1">
        <v>20</v>
      </c>
      <c r="F5002" s="1" t="s">
        <v>7977</v>
      </c>
      <c r="G5002" s="1" t="s">
        <v>5798</v>
      </c>
      <c r="H5002" s="1" t="s">
        <v>7503</v>
      </c>
      <c r="I5002" s="1" t="b">
        <v>0</v>
      </c>
      <c r="J5002" s="1">
        <v>0</v>
      </c>
      <c r="K5002" s="1">
        <v>0</v>
      </c>
      <c r="L5002" s="1">
        <v>6</v>
      </c>
      <c r="M5002" s="1">
        <v>2</v>
      </c>
      <c r="N5002" s="1">
        <v>1.0869565217391299</v>
      </c>
      <c r="O5002" s="1" t="s">
        <v>7982</v>
      </c>
    </row>
    <row r="5003" spans="1:15" x14ac:dyDescent="0.3">
      <c r="A5003" s="1" t="s">
        <v>5716</v>
      </c>
      <c r="B5003" s="1" t="s">
        <v>5773</v>
      </c>
      <c r="C5003" s="1">
        <v>2</v>
      </c>
      <c r="D5003" s="1" t="s">
        <v>7266</v>
      </c>
      <c r="E5003" s="1">
        <v>20</v>
      </c>
      <c r="F5003" s="1" t="s">
        <v>7977</v>
      </c>
      <c r="G5003" s="1" t="s">
        <v>5834</v>
      </c>
      <c r="H5003" s="1" t="s">
        <v>7983</v>
      </c>
      <c r="I5003" s="1" t="b">
        <v>0</v>
      </c>
      <c r="J5003" s="1">
        <v>0</v>
      </c>
      <c r="K5003" s="1">
        <v>15</v>
      </c>
      <c r="L5003" s="1">
        <v>7</v>
      </c>
      <c r="M5003" s="1">
        <v>2</v>
      </c>
      <c r="N5003" s="1">
        <v>1.0869565217391299</v>
      </c>
      <c r="O5003" s="1" t="s">
        <v>7984</v>
      </c>
    </row>
    <row r="5004" spans="1:15" x14ac:dyDescent="0.3">
      <c r="A5004" s="1" t="s">
        <v>5716</v>
      </c>
      <c r="B5004" s="1" t="s">
        <v>5773</v>
      </c>
      <c r="C5004" s="1">
        <v>2</v>
      </c>
      <c r="D5004" s="1" t="s">
        <v>7266</v>
      </c>
      <c r="E5004" s="1">
        <v>20</v>
      </c>
      <c r="F5004" s="1" t="s">
        <v>7977</v>
      </c>
      <c r="G5004" s="1" t="s">
        <v>5895</v>
      </c>
      <c r="H5004" s="1" t="s">
        <v>7985</v>
      </c>
      <c r="I5004" s="1" t="b">
        <v>0</v>
      </c>
      <c r="J5004" s="1">
        <v>0</v>
      </c>
      <c r="K5004" s="1">
        <v>2</v>
      </c>
      <c r="L5004" s="1">
        <v>8</v>
      </c>
      <c r="M5004" s="1">
        <v>2</v>
      </c>
      <c r="N5004" s="1">
        <v>1.0869565217391299</v>
      </c>
      <c r="O5004" s="1" t="s">
        <v>7986</v>
      </c>
    </row>
    <row r="5005" spans="1:15" x14ac:dyDescent="0.3">
      <c r="A5005" s="1" t="s">
        <v>5716</v>
      </c>
      <c r="B5005" s="1" t="s">
        <v>5773</v>
      </c>
      <c r="C5005" s="1">
        <v>2</v>
      </c>
      <c r="D5005" s="1" t="s">
        <v>7266</v>
      </c>
      <c r="E5005" s="1">
        <v>21</v>
      </c>
      <c r="F5005" s="1" t="s">
        <v>7987</v>
      </c>
      <c r="G5005" s="1" t="s">
        <v>5814</v>
      </c>
      <c r="H5005" s="1" t="s">
        <v>7503</v>
      </c>
      <c r="I5005" s="1" t="b">
        <v>1</v>
      </c>
      <c r="J5005" s="1">
        <v>0</v>
      </c>
      <c r="K5005" s="1">
        <v>0</v>
      </c>
      <c r="L5005" s="1">
        <v>0</v>
      </c>
      <c r="M5005" s="1">
        <v>34</v>
      </c>
      <c r="N5005" s="1">
        <v>43.037974683544299</v>
      </c>
      <c r="O5005" s="1" t="s">
        <v>7504</v>
      </c>
    </row>
    <row r="5006" spans="1:15" x14ac:dyDescent="0.3">
      <c r="A5006" s="1" t="s">
        <v>5716</v>
      </c>
      <c r="B5006" s="1" t="s">
        <v>5773</v>
      </c>
      <c r="C5006" s="1">
        <v>2</v>
      </c>
      <c r="D5006" s="1" t="s">
        <v>7266</v>
      </c>
      <c r="E5006" s="1">
        <v>21</v>
      </c>
      <c r="F5006" s="1" t="s">
        <v>7987</v>
      </c>
      <c r="G5006" s="1" t="s">
        <v>5814</v>
      </c>
      <c r="H5006" s="1" t="e">
        <f>-----CCCGCTCGCCGGCGGCCTGTCACACTCACACCATG</f>
        <v>#NAME?</v>
      </c>
      <c r="I5006" s="1" t="b">
        <v>0</v>
      </c>
      <c r="J5006" s="1">
        <v>0</v>
      </c>
      <c r="K5006" s="1">
        <v>14</v>
      </c>
      <c r="L5006" s="1">
        <v>3</v>
      </c>
      <c r="M5006" s="1">
        <v>10</v>
      </c>
      <c r="N5006" s="1">
        <v>12.6582278481012</v>
      </c>
      <c r="O5006" s="1" t="s">
        <v>7492</v>
      </c>
    </row>
    <row r="5007" spans="1:15" x14ac:dyDescent="0.3">
      <c r="A5007" s="1" t="s">
        <v>5716</v>
      </c>
      <c r="B5007" s="1" t="s">
        <v>5773</v>
      </c>
      <c r="C5007" s="1">
        <v>2</v>
      </c>
      <c r="D5007" s="1" t="s">
        <v>7266</v>
      </c>
      <c r="E5007" s="1">
        <v>21</v>
      </c>
      <c r="F5007" s="1" t="s">
        <v>7987</v>
      </c>
      <c r="G5007" s="1" t="s">
        <v>5840</v>
      </c>
      <c r="H5007" s="1" t="s">
        <v>7503</v>
      </c>
      <c r="I5007" s="1" t="b">
        <v>0</v>
      </c>
      <c r="J5007" s="1">
        <v>5</v>
      </c>
      <c r="K5007" s="1">
        <v>0</v>
      </c>
      <c r="L5007" s="1">
        <v>0</v>
      </c>
      <c r="M5007" s="1">
        <v>4</v>
      </c>
      <c r="N5007" s="1">
        <v>5.0632911392404996</v>
      </c>
      <c r="O5007" s="1" t="s">
        <v>7515</v>
      </c>
    </row>
    <row r="5008" spans="1:15" x14ac:dyDescent="0.3">
      <c r="A5008" s="1" t="s">
        <v>5716</v>
      </c>
      <c r="B5008" s="1" t="s">
        <v>5773</v>
      </c>
      <c r="C5008" s="1">
        <v>2</v>
      </c>
      <c r="D5008" s="1" t="s">
        <v>7266</v>
      </c>
      <c r="E5008" s="1">
        <v>21</v>
      </c>
      <c r="F5008" s="1" t="s">
        <v>7987</v>
      </c>
      <c r="G5008" s="1" t="s">
        <v>5814</v>
      </c>
      <c r="H5008" s="1" t="e">
        <f>-----CCCGCTCGCCGGCGGCCTGTCACACTCACACCATG</f>
        <v>#NAME?</v>
      </c>
      <c r="I5008" s="1" t="b">
        <v>0</v>
      </c>
      <c r="J5008" s="1">
        <v>0</v>
      </c>
      <c r="K5008" s="1">
        <v>5</v>
      </c>
      <c r="L5008" s="1">
        <v>3</v>
      </c>
      <c r="M5008" s="1">
        <v>3</v>
      </c>
      <c r="N5008" s="1">
        <v>3.79746835443038</v>
      </c>
      <c r="O5008" s="1" t="s">
        <v>7492</v>
      </c>
    </row>
    <row r="5009" spans="1:15" x14ac:dyDescent="0.3">
      <c r="A5009" s="1" t="s">
        <v>5716</v>
      </c>
      <c r="B5009" s="1" t="s">
        <v>5773</v>
      </c>
      <c r="C5009" s="1">
        <v>2</v>
      </c>
      <c r="D5009" s="1" t="s">
        <v>7266</v>
      </c>
      <c r="E5009" s="1">
        <v>21</v>
      </c>
      <c r="F5009" s="1" t="s">
        <v>7987</v>
      </c>
      <c r="G5009" s="1" t="s">
        <v>5814</v>
      </c>
      <c r="H5009" s="1" t="e">
        <f>-------CGCTCGCCGGCGGCCTGTCACACTCACACCATG</f>
        <v>#NAME?</v>
      </c>
      <c r="I5009" s="1" t="b">
        <v>0</v>
      </c>
      <c r="J5009" s="1">
        <v>0</v>
      </c>
      <c r="K5009" s="1">
        <v>28</v>
      </c>
      <c r="L5009" s="1">
        <v>1</v>
      </c>
      <c r="M5009" s="1">
        <v>3</v>
      </c>
      <c r="N5009" s="1">
        <v>3.79746835443038</v>
      </c>
      <c r="O5009" s="1" t="s">
        <v>7492</v>
      </c>
    </row>
    <row r="5010" spans="1:15" x14ac:dyDescent="0.3">
      <c r="A5010" s="1" t="s">
        <v>5716</v>
      </c>
      <c r="B5010" s="1" t="s">
        <v>5773</v>
      </c>
      <c r="C5010" s="1">
        <v>2</v>
      </c>
      <c r="D5010" s="1" t="s">
        <v>7266</v>
      </c>
      <c r="E5010" s="1">
        <v>21</v>
      </c>
      <c r="F5010" s="1" t="s">
        <v>7987</v>
      </c>
      <c r="G5010" s="1" t="s">
        <v>5814</v>
      </c>
      <c r="H5010" s="1" t="e">
        <f>-----------CGCCGGCGGCCTGTCACACTCACACCATG</f>
        <v>#NAME?</v>
      </c>
      <c r="I5010" s="1" t="b">
        <v>0</v>
      </c>
      <c r="J5010" s="1">
        <v>0</v>
      </c>
      <c r="K5010" s="1">
        <v>16</v>
      </c>
      <c r="L5010" s="1">
        <v>1</v>
      </c>
      <c r="M5010" s="1">
        <v>2</v>
      </c>
      <c r="N5010" s="1">
        <v>2.5316455696202498</v>
      </c>
      <c r="O5010" s="1" t="s">
        <v>7494</v>
      </c>
    </row>
    <row r="5011" spans="1:15" x14ac:dyDescent="0.3">
      <c r="A5011" s="1" t="s">
        <v>5716</v>
      </c>
      <c r="B5011" s="1" t="s">
        <v>5773</v>
      </c>
      <c r="C5011" s="1">
        <v>2</v>
      </c>
      <c r="D5011" s="1" t="s">
        <v>7266</v>
      </c>
      <c r="E5011" s="1">
        <v>21</v>
      </c>
      <c r="F5011" s="1" t="s">
        <v>7987</v>
      </c>
      <c r="G5011" s="1" t="s">
        <v>5834</v>
      </c>
      <c r="H5011" s="1" t="s">
        <v>7988</v>
      </c>
      <c r="I5011" s="1" t="b">
        <v>0</v>
      </c>
      <c r="J5011" s="1">
        <v>0</v>
      </c>
      <c r="K5011" s="1">
        <v>10</v>
      </c>
      <c r="L5011" s="1">
        <v>5</v>
      </c>
      <c r="M5011" s="1">
        <v>2</v>
      </c>
      <c r="N5011" s="1">
        <v>2.5316455696202498</v>
      </c>
      <c r="O5011" s="1" t="s">
        <v>7989</v>
      </c>
    </row>
    <row r="5012" spans="1:15" x14ac:dyDescent="0.3">
      <c r="A5012" s="1" t="s">
        <v>5716</v>
      </c>
      <c r="B5012" s="1" t="s">
        <v>5773</v>
      </c>
      <c r="C5012" s="1">
        <v>2</v>
      </c>
      <c r="D5012" s="1" t="s">
        <v>7266</v>
      </c>
      <c r="E5012" s="1">
        <v>21</v>
      </c>
      <c r="F5012" s="1" t="s">
        <v>7987</v>
      </c>
      <c r="G5012" s="1" t="s">
        <v>5814</v>
      </c>
      <c r="H5012" s="1" t="e">
        <f>-----CCCGCTCGCCGGCGGCCTGTCACACTCACACCATG</f>
        <v>#NAME?</v>
      </c>
      <c r="I5012" s="1" t="b">
        <v>0</v>
      </c>
      <c r="J5012" s="1">
        <v>0</v>
      </c>
      <c r="K5012" s="1">
        <v>14</v>
      </c>
      <c r="L5012" s="1">
        <v>3</v>
      </c>
      <c r="M5012" s="1">
        <v>2</v>
      </c>
      <c r="N5012" s="1">
        <v>2.5316455696202498</v>
      </c>
      <c r="O5012" s="1" t="s">
        <v>7605</v>
      </c>
    </row>
    <row r="5013" spans="1:15" x14ac:dyDescent="0.3">
      <c r="A5013" s="1" t="s">
        <v>5716</v>
      </c>
      <c r="B5013" s="1" t="s">
        <v>5773</v>
      </c>
      <c r="C5013" s="1">
        <v>2</v>
      </c>
      <c r="D5013" s="1" t="s">
        <v>7266</v>
      </c>
      <c r="E5013" s="1">
        <v>21</v>
      </c>
      <c r="F5013" s="1" t="s">
        <v>7987</v>
      </c>
      <c r="G5013" s="1" t="s">
        <v>5834</v>
      </c>
      <c r="H5013" s="1" t="s">
        <v>7562</v>
      </c>
      <c r="I5013" s="1" t="b">
        <v>0</v>
      </c>
      <c r="J5013" s="1">
        <v>0</v>
      </c>
      <c r="K5013" s="1">
        <v>10</v>
      </c>
      <c r="L5013" s="1">
        <v>7</v>
      </c>
      <c r="M5013" s="1">
        <v>1</v>
      </c>
      <c r="N5013" s="1">
        <v>1.26582278481012</v>
      </c>
      <c r="O5013" s="1" t="s">
        <v>7990</v>
      </c>
    </row>
    <row r="5014" spans="1:15" x14ac:dyDescent="0.3">
      <c r="A5014" s="1" t="s">
        <v>5716</v>
      </c>
      <c r="B5014" s="1" t="s">
        <v>5773</v>
      </c>
      <c r="C5014" s="1">
        <v>2</v>
      </c>
      <c r="D5014" s="1" t="s">
        <v>7266</v>
      </c>
      <c r="E5014" s="1">
        <v>21</v>
      </c>
      <c r="F5014" s="1" t="s">
        <v>7987</v>
      </c>
      <c r="G5014" s="1" t="s">
        <v>5834</v>
      </c>
      <c r="H5014" s="1" t="e">
        <f>----CCCGCTC-GCCGGCGGCCTGTCACACTCACACCATG</f>
        <v>#NAME?</v>
      </c>
      <c r="I5014" s="1" t="b">
        <v>0</v>
      </c>
      <c r="J5014" s="1">
        <v>0</v>
      </c>
      <c r="K5014" s="1">
        <v>15</v>
      </c>
      <c r="L5014" s="1">
        <v>3</v>
      </c>
      <c r="M5014" s="1">
        <v>1</v>
      </c>
      <c r="N5014" s="1">
        <v>1.26582278481012</v>
      </c>
      <c r="O5014" s="1" t="s">
        <v>7491</v>
      </c>
    </row>
    <row r="5015" spans="1:15" x14ac:dyDescent="0.3">
      <c r="A5015" s="1" t="s">
        <v>5716</v>
      </c>
      <c r="B5015" s="1" t="s">
        <v>5773</v>
      </c>
      <c r="C5015" s="1">
        <v>2</v>
      </c>
      <c r="D5015" s="1" t="s">
        <v>7266</v>
      </c>
      <c r="E5015" s="1">
        <v>21</v>
      </c>
      <c r="F5015" s="1" t="s">
        <v>7987</v>
      </c>
      <c r="G5015" s="1" t="s">
        <v>5834</v>
      </c>
      <c r="H5015" s="1" t="e">
        <f>----CCCGCTC-GCCGGCGGCCTGTCACACTCACACCATG</f>
        <v>#NAME?</v>
      </c>
      <c r="I5015" s="1" t="b">
        <v>0</v>
      </c>
      <c r="J5015" s="1">
        <v>0</v>
      </c>
      <c r="K5015" s="1">
        <v>6</v>
      </c>
      <c r="L5015" s="1">
        <v>3</v>
      </c>
      <c r="M5015" s="1">
        <v>1</v>
      </c>
      <c r="N5015" s="1">
        <v>1.26582278481012</v>
      </c>
      <c r="O5015" s="1" t="s">
        <v>7491</v>
      </c>
    </row>
    <row r="5016" spans="1:15" x14ac:dyDescent="0.3">
      <c r="A5016" s="1" t="s">
        <v>5716</v>
      </c>
      <c r="B5016" s="1" t="s">
        <v>5773</v>
      </c>
      <c r="C5016" s="1">
        <v>2</v>
      </c>
      <c r="D5016" s="1" t="s">
        <v>7266</v>
      </c>
      <c r="E5016" s="1">
        <v>21</v>
      </c>
      <c r="F5016" s="1" t="s">
        <v>7987</v>
      </c>
      <c r="G5016" s="1" t="s">
        <v>5814</v>
      </c>
      <c r="H5016" s="1" t="e">
        <f>-----CCCGCTCGCCGGCGGCCTGTCACACTCACACCATG</f>
        <v>#NAME?</v>
      </c>
      <c r="I5016" s="1" t="b">
        <v>0</v>
      </c>
      <c r="J5016" s="1">
        <v>2</v>
      </c>
      <c r="K5016" s="1">
        <v>14</v>
      </c>
      <c r="L5016" s="1">
        <v>3</v>
      </c>
      <c r="M5016" s="1">
        <v>1</v>
      </c>
      <c r="N5016" s="1">
        <v>1.26582278481012</v>
      </c>
      <c r="O5016" s="1" t="s">
        <v>7534</v>
      </c>
    </row>
    <row r="5017" spans="1:15" x14ac:dyDescent="0.3">
      <c r="A5017" s="1" t="s">
        <v>5716</v>
      </c>
      <c r="B5017" s="1" t="s">
        <v>5773</v>
      </c>
      <c r="C5017" s="1">
        <v>2</v>
      </c>
      <c r="D5017" s="1" t="s">
        <v>7266</v>
      </c>
      <c r="E5017" s="1">
        <v>21</v>
      </c>
      <c r="F5017" s="1" t="s">
        <v>7987</v>
      </c>
      <c r="G5017" s="1" t="s">
        <v>5803</v>
      </c>
      <c r="H5017" s="1" t="s">
        <v>7639</v>
      </c>
      <c r="I5017" s="1" t="b">
        <v>0</v>
      </c>
      <c r="J5017" s="1">
        <v>0</v>
      </c>
      <c r="K5017" s="1">
        <v>1</v>
      </c>
      <c r="L5017" s="1">
        <v>8</v>
      </c>
      <c r="M5017" s="1">
        <v>1</v>
      </c>
      <c r="N5017" s="1">
        <v>1.26582278481012</v>
      </c>
      <c r="O5017" s="1" t="s">
        <v>7991</v>
      </c>
    </row>
    <row r="5018" spans="1:15" x14ac:dyDescent="0.3">
      <c r="A5018" s="1" t="s">
        <v>5716</v>
      </c>
      <c r="B5018" s="1" t="s">
        <v>5773</v>
      </c>
      <c r="C5018" s="1">
        <v>2</v>
      </c>
      <c r="D5018" s="1" t="s">
        <v>7266</v>
      </c>
      <c r="E5018" s="1">
        <v>21</v>
      </c>
      <c r="F5018" s="1" t="s">
        <v>7987</v>
      </c>
      <c r="G5018" s="1" t="s">
        <v>5834</v>
      </c>
      <c r="H5018" s="1" t="s">
        <v>7652</v>
      </c>
      <c r="I5018" s="1" t="b">
        <v>0</v>
      </c>
      <c r="J5018" s="1">
        <v>0</v>
      </c>
      <c r="K5018" s="1">
        <v>6</v>
      </c>
      <c r="L5018" s="1">
        <v>7</v>
      </c>
      <c r="M5018" s="1">
        <v>1</v>
      </c>
      <c r="N5018" s="1">
        <v>1.26582278481012</v>
      </c>
      <c r="O5018" s="1" t="s">
        <v>7992</v>
      </c>
    </row>
    <row r="5019" spans="1:15" x14ac:dyDescent="0.3">
      <c r="A5019" s="1" t="s">
        <v>5716</v>
      </c>
      <c r="B5019" s="1" t="s">
        <v>5773</v>
      </c>
      <c r="C5019" s="1">
        <v>2</v>
      </c>
      <c r="D5019" s="1" t="s">
        <v>7266</v>
      </c>
      <c r="E5019" s="1">
        <v>21</v>
      </c>
      <c r="F5019" s="1" t="s">
        <v>7987</v>
      </c>
      <c r="G5019" s="1" t="s">
        <v>5814</v>
      </c>
      <c r="H5019" s="1" t="s">
        <v>7503</v>
      </c>
      <c r="I5019" s="1" t="b">
        <v>0</v>
      </c>
      <c r="J5019" s="1">
        <v>8</v>
      </c>
      <c r="K5019" s="1">
        <v>0</v>
      </c>
      <c r="L5019" s="1">
        <v>0</v>
      </c>
      <c r="M5019" s="1">
        <v>1</v>
      </c>
      <c r="N5019" s="1">
        <v>1.26582278481012</v>
      </c>
      <c r="O5019" s="1" t="e">
        <f>------ccgctcgccggcggcctgtcacactcacaccatg</f>
        <v>#NAME?</v>
      </c>
    </row>
    <row r="5020" spans="1:15" x14ac:dyDescent="0.3">
      <c r="A5020" s="1" t="s">
        <v>5716</v>
      </c>
      <c r="B5020" s="1" t="s">
        <v>5773</v>
      </c>
      <c r="C5020" s="1">
        <v>2</v>
      </c>
      <c r="D5020" s="1" t="s">
        <v>7266</v>
      </c>
      <c r="E5020" s="1">
        <v>21</v>
      </c>
      <c r="F5020" s="1" t="s">
        <v>7987</v>
      </c>
      <c r="G5020" s="1" t="s">
        <v>5834</v>
      </c>
      <c r="H5020" s="1" t="s">
        <v>7993</v>
      </c>
      <c r="I5020" s="1" t="b">
        <v>0</v>
      </c>
      <c r="J5020" s="1">
        <v>0</v>
      </c>
      <c r="K5020" s="1">
        <v>21</v>
      </c>
      <c r="L5020" s="1">
        <v>9</v>
      </c>
      <c r="M5020" s="1">
        <v>1</v>
      </c>
      <c r="N5020" s="1">
        <v>1.26582278481012</v>
      </c>
      <c r="O5020" s="1" t="s">
        <v>7994</v>
      </c>
    </row>
    <row r="5021" spans="1:15" x14ac:dyDescent="0.3">
      <c r="A5021" s="1" t="s">
        <v>5716</v>
      </c>
      <c r="B5021" s="1" t="s">
        <v>5773</v>
      </c>
      <c r="C5021" s="1">
        <v>2</v>
      </c>
      <c r="D5021" s="1" t="s">
        <v>7266</v>
      </c>
      <c r="E5021" s="1">
        <v>21</v>
      </c>
      <c r="F5021" s="1" t="s">
        <v>7987</v>
      </c>
      <c r="G5021" s="1" t="s">
        <v>5851</v>
      </c>
      <c r="H5021" s="1" t="s">
        <v>7843</v>
      </c>
      <c r="I5021" s="1" t="b">
        <v>0</v>
      </c>
      <c r="J5021" s="1">
        <v>1</v>
      </c>
      <c r="K5021" s="1">
        <v>5</v>
      </c>
      <c r="L5021" s="1">
        <v>10</v>
      </c>
      <c r="M5021" s="1">
        <v>1</v>
      </c>
      <c r="N5021" s="1">
        <v>1.26582278481012</v>
      </c>
      <c r="O5021" s="1" t="s">
        <v>7995</v>
      </c>
    </row>
    <row r="5022" spans="1:15" x14ac:dyDescent="0.3">
      <c r="A5022" s="1" t="s">
        <v>5716</v>
      </c>
      <c r="B5022" s="1" t="s">
        <v>5773</v>
      </c>
      <c r="C5022" s="1">
        <v>2</v>
      </c>
      <c r="D5022" s="1" t="s">
        <v>7266</v>
      </c>
      <c r="E5022" s="1">
        <v>21</v>
      </c>
      <c r="F5022" s="1" t="s">
        <v>7987</v>
      </c>
      <c r="G5022" s="1" t="s">
        <v>5834</v>
      </c>
      <c r="H5022" s="1" t="s">
        <v>7519</v>
      </c>
      <c r="I5022" s="1" t="b">
        <v>0</v>
      </c>
      <c r="J5022" s="1">
        <v>0</v>
      </c>
      <c r="K5022" s="1">
        <v>24</v>
      </c>
      <c r="L5022" s="1">
        <v>9</v>
      </c>
      <c r="M5022" s="1">
        <v>1</v>
      </c>
      <c r="N5022" s="1">
        <v>1.26582278481012</v>
      </c>
      <c r="O5022" s="1" t="s">
        <v>7996</v>
      </c>
    </row>
    <row r="5023" spans="1:15" x14ac:dyDescent="0.3">
      <c r="A5023" s="1" t="s">
        <v>5716</v>
      </c>
      <c r="B5023" s="1" t="s">
        <v>5773</v>
      </c>
      <c r="C5023" s="1">
        <v>2</v>
      </c>
      <c r="D5023" s="1" t="s">
        <v>7266</v>
      </c>
      <c r="E5023" s="1">
        <v>21</v>
      </c>
      <c r="F5023" s="1" t="s">
        <v>7987</v>
      </c>
      <c r="G5023" s="1" t="s">
        <v>5834</v>
      </c>
      <c r="H5023" s="1" t="s">
        <v>7503</v>
      </c>
      <c r="I5023" s="1" t="b">
        <v>0</v>
      </c>
      <c r="J5023" s="1">
        <v>7</v>
      </c>
      <c r="K5023" s="1">
        <v>0</v>
      </c>
      <c r="L5023" s="1">
        <v>2</v>
      </c>
      <c r="M5023" s="1">
        <v>1</v>
      </c>
      <c r="N5023" s="1">
        <v>1.26582278481012</v>
      </c>
      <c r="O5023" s="1" t="s">
        <v>7680</v>
      </c>
    </row>
    <row r="5024" spans="1:15" x14ac:dyDescent="0.3">
      <c r="A5024" s="1" t="s">
        <v>5716</v>
      </c>
      <c r="B5024" s="1" t="s">
        <v>5773</v>
      </c>
      <c r="C5024" s="1">
        <v>2</v>
      </c>
      <c r="D5024" s="1" t="s">
        <v>7266</v>
      </c>
      <c r="E5024" s="1">
        <v>21</v>
      </c>
      <c r="F5024" s="1" t="s">
        <v>7987</v>
      </c>
      <c r="G5024" s="1" t="s">
        <v>5908</v>
      </c>
      <c r="H5024" s="1" t="s">
        <v>7503</v>
      </c>
      <c r="I5024" s="1" t="b">
        <v>0</v>
      </c>
      <c r="J5024" s="1">
        <v>0</v>
      </c>
      <c r="K5024" s="1">
        <v>0</v>
      </c>
      <c r="L5024" s="1">
        <v>1</v>
      </c>
      <c r="M5024" s="1">
        <v>1</v>
      </c>
      <c r="N5024" s="1">
        <v>1.26582278481012</v>
      </c>
      <c r="O5024" s="1" t="s">
        <v>7705</v>
      </c>
    </row>
    <row r="5025" spans="1:15" x14ac:dyDescent="0.3">
      <c r="A5025" s="1" t="s">
        <v>5716</v>
      </c>
      <c r="B5025" s="1" t="s">
        <v>5773</v>
      </c>
      <c r="C5025" s="1">
        <v>2</v>
      </c>
      <c r="D5025" s="1" t="s">
        <v>7266</v>
      </c>
      <c r="E5025" s="1">
        <v>21</v>
      </c>
      <c r="F5025" s="1" t="s">
        <v>7987</v>
      </c>
      <c r="G5025" s="1" t="s">
        <v>5908</v>
      </c>
      <c r="H5025" s="1" t="s">
        <v>7503</v>
      </c>
      <c r="I5025" s="1" t="b">
        <v>0</v>
      </c>
      <c r="J5025" s="1">
        <v>0</v>
      </c>
      <c r="K5025" s="1">
        <v>0</v>
      </c>
      <c r="L5025" s="1">
        <v>1</v>
      </c>
      <c r="M5025" s="1">
        <v>1</v>
      </c>
      <c r="N5025" s="1">
        <v>1.26582278481012</v>
      </c>
      <c r="O5025" s="1" t="s">
        <v>7997</v>
      </c>
    </row>
    <row r="5026" spans="1:15" x14ac:dyDescent="0.3">
      <c r="A5026" s="1" t="s">
        <v>5716</v>
      </c>
      <c r="B5026" s="1" t="s">
        <v>5773</v>
      </c>
      <c r="C5026" s="1">
        <v>2</v>
      </c>
      <c r="D5026" s="1" t="s">
        <v>7266</v>
      </c>
      <c r="E5026" s="1">
        <v>21</v>
      </c>
      <c r="F5026" s="1" t="s">
        <v>7987</v>
      </c>
      <c r="G5026" s="1" t="s">
        <v>5908</v>
      </c>
      <c r="H5026" s="1" t="s">
        <v>7503</v>
      </c>
      <c r="I5026" s="1" t="b">
        <v>0</v>
      </c>
      <c r="J5026" s="1">
        <v>0</v>
      </c>
      <c r="K5026" s="1">
        <v>0</v>
      </c>
      <c r="L5026" s="1">
        <v>1</v>
      </c>
      <c r="M5026" s="1">
        <v>1</v>
      </c>
      <c r="N5026" s="1">
        <v>1.26582278481012</v>
      </c>
      <c r="O5026" s="1" t="s">
        <v>7998</v>
      </c>
    </row>
    <row r="5027" spans="1:15" x14ac:dyDescent="0.3">
      <c r="A5027" s="1" t="s">
        <v>5716</v>
      </c>
      <c r="B5027" s="1" t="s">
        <v>5773</v>
      </c>
      <c r="C5027" s="1">
        <v>2</v>
      </c>
      <c r="D5027" s="1" t="s">
        <v>7266</v>
      </c>
      <c r="E5027" s="1">
        <v>21</v>
      </c>
      <c r="F5027" s="1" t="s">
        <v>7987</v>
      </c>
      <c r="G5027" s="1" t="s">
        <v>5810</v>
      </c>
      <c r="H5027" s="1" t="s">
        <v>7503</v>
      </c>
      <c r="I5027" s="1" t="b">
        <v>0</v>
      </c>
      <c r="J5027" s="1">
        <v>2</v>
      </c>
      <c r="K5027" s="1">
        <v>0</v>
      </c>
      <c r="L5027" s="1">
        <v>0</v>
      </c>
      <c r="M5027" s="1">
        <v>1</v>
      </c>
      <c r="N5027" s="1">
        <v>1.26582278481012</v>
      </c>
      <c r="O5027" s="1" t="s">
        <v>7835</v>
      </c>
    </row>
    <row r="5028" spans="1:15" x14ac:dyDescent="0.3">
      <c r="A5028" s="1" t="s">
        <v>5716</v>
      </c>
      <c r="B5028" s="1" t="s">
        <v>5773</v>
      </c>
      <c r="C5028" s="1">
        <v>2</v>
      </c>
      <c r="D5028" s="1" t="s">
        <v>7266</v>
      </c>
      <c r="E5028" s="1">
        <v>21</v>
      </c>
      <c r="F5028" s="1" t="s">
        <v>7987</v>
      </c>
      <c r="G5028" s="1" t="s">
        <v>5834</v>
      </c>
      <c r="H5028" s="1" t="s">
        <v>7519</v>
      </c>
      <c r="I5028" s="1" t="b">
        <v>0</v>
      </c>
      <c r="J5028" s="1">
        <v>1</v>
      </c>
      <c r="K5028" s="1">
        <v>21</v>
      </c>
      <c r="L5028" s="1">
        <v>15</v>
      </c>
      <c r="M5028" s="1">
        <v>1</v>
      </c>
      <c r="N5028" s="1">
        <v>1.26582278481012</v>
      </c>
      <c r="O5028" s="1" t="s">
        <v>7999</v>
      </c>
    </row>
    <row r="5029" spans="1:15" x14ac:dyDescent="0.3">
      <c r="A5029" s="1" t="s">
        <v>5716</v>
      </c>
      <c r="B5029" s="1" t="s">
        <v>5773</v>
      </c>
      <c r="C5029" s="1">
        <v>2</v>
      </c>
      <c r="D5029" s="1" t="s">
        <v>7266</v>
      </c>
      <c r="E5029" s="1">
        <v>21</v>
      </c>
      <c r="F5029" s="1" t="s">
        <v>7987</v>
      </c>
      <c r="G5029" s="1" t="s">
        <v>5834</v>
      </c>
      <c r="H5029" s="1" t="s">
        <v>7519</v>
      </c>
      <c r="I5029" s="1" t="b">
        <v>0</v>
      </c>
      <c r="J5029" s="1">
        <v>1</v>
      </c>
      <c r="K5029" s="1">
        <v>23</v>
      </c>
      <c r="L5029" s="1">
        <v>13</v>
      </c>
      <c r="M5029" s="1">
        <v>1</v>
      </c>
      <c r="N5029" s="1">
        <v>1.26582278481012</v>
      </c>
      <c r="O5029" s="1" t="s">
        <v>8000</v>
      </c>
    </row>
    <row r="5030" spans="1:15" x14ac:dyDescent="0.3">
      <c r="A5030" s="1" t="s">
        <v>5716</v>
      </c>
      <c r="B5030" s="1" t="s">
        <v>5773</v>
      </c>
      <c r="C5030" s="1">
        <v>2</v>
      </c>
      <c r="D5030" s="1" t="s">
        <v>7266</v>
      </c>
      <c r="E5030" s="1">
        <v>21</v>
      </c>
      <c r="F5030" s="1" t="s">
        <v>7987</v>
      </c>
      <c r="G5030" s="1" t="s">
        <v>5834</v>
      </c>
      <c r="H5030" s="1" t="s">
        <v>7611</v>
      </c>
      <c r="I5030" s="1" t="b">
        <v>0</v>
      </c>
      <c r="J5030" s="1">
        <v>0</v>
      </c>
      <c r="K5030" s="1">
        <v>21</v>
      </c>
      <c r="L5030" s="1">
        <v>7</v>
      </c>
      <c r="M5030" s="1">
        <v>1</v>
      </c>
      <c r="N5030" s="1">
        <v>1.26582278481012</v>
      </c>
      <c r="O5030" s="1" t="s">
        <v>7612</v>
      </c>
    </row>
    <row r="5031" spans="1:15" x14ac:dyDescent="0.3">
      <c r="A5031" s="1" t="s">
        <v>5716</v>
      </c>
      <c r="B5031" s="1" t="s">
        <v>5773</v>
      </c>
      <c r="C5031" s="1">
        <v>2</v>
      </c>
      <c r="D5031" s="1" t="s">
        <v>7266</v>
      </c>
      <c r="E5031" s="1">
        <v>21</v>
      </c>
      <c r="F5031" s="1" t="s">
        <v>7987</v>
      </c>
      <c r="G5031" s="1" t="s">
        <v>5834</v>
      </c>
      <c r="H5031" s="1" t="e">
        <f>---CCCGCTC--GCCGGCGGCCTGTCACACTCACACCATG</f>
        <v>#NAME?</v>
      </c>
      <c r="I5031" s="1" t="b">
        <v>0</v>
      </c>
      <c r="J5031" s="1">
        <v>0</v>
      </c>
      <c r="K5031" s="1">
        <v>16</v>
      </c>
      <c r="L5031" s="1">
        <v>3</v>
      </c>
      <c r="M5031" s="1">
        <v>1</v>
      </c>
      <c r="N5031" s="1">
        <v>1.26582278481012</v>
      </c>
      <c r="O5031" s="1" t="s">
        <v>7501</v>
      </c>
    </row>
    <row r="5032" spans="1:15" x14ac:dyDescent="0.3">
      <c r="A5032" s="1" t="s">
        <v>5716</v>
      </c>
      <c r="B5032" s="1" t="s">
        <v>5773</v>
      </c>
      <c r="C5032" s="1">
        <v>2</v>
      </c>
      <c r="D5032" s="1" t="s">
        <v>7266</v>
      </c>
      <c r="E5032" s="1">
        <v>22</v>
      </c>
      <c r="F5032" s="1" t="s">
        <v>8001</v>
      </c>
      <c r="G5032" s="1" t="s">
        <v>5834</v>
      </c>
      <c r="H5032" s="1" t="s">
        <v>7530</v>
      </c>
      <c r="I5032" s="1" t="b">
        <v>0</v>
      </c>
      <c r="J5032" s="1">
        <v>0</v>
      </c>
      <c r="K5032" s="1">
        <v>6</v>
      </c>
      <c r="L5032" s="1">
        <v>8</v>
      </c>
      <c r="M5032" s="1">
        <v>3</v>
      </c>
      <c r="N5032" s="1">
        <v>13.043478260869501</v>
      </c>
      <c r="O5032" s="1" t="s">
        <v>7531</v>
      </c>
    </row>
    <row r="5033" spans="1:15" x14ac:dyDescent="0.3">
      <c r="A5033" s="1" t="s">
        <v>5716</v>
      </c>
      <c r="B5033" s="1" t="s">
        <v>5773</v>
      </c>
      <c r="C5033" s="1">
        <v>2</v>
      </c>
      <c r="D5033" s="1" t="s">
        <v>7266</v>
      </c>
      <c r="E5033" s="1">
        <v>22</v>
      </c>
      <c r="F5033" s="1" t="s">
        <v>8001</v>
      </c>
      <c r="G5033" s="1" t="s">
        <v>5814</v>
      </c>
      <c r="H5033" s="1" t="s">
        <v>7503</v>
      </c>
      <c r="I5033" s="1" t="b">
        <v>1</v>
      </c>
      <c r="J5033" s="1">
        <v>0</v>
      </c>
      <c r="K5033" s="1">
        <v>0</v>
      </c>
      <c r="L5033" s="1">
        <v>0</v>
      </c>
      <c r="M5033" s="1">
        <v>2</v>
      </c>
      <c r="N5033" s="1">
        <v>8.6956521739130395</v>
      </c>
      <c r="O5033" s="1" t="s">
        <v>7504</v>
      </c>
    </row>
    <row r="5034" spans="1:15" x14ac:dyDescent="0.3">
      <c r="A5034" s="1" t="s">
        <v>5716</v>
      </c>
      <c r="B5034" s="1" t="s">
        <v>5773</v>
      </c>
      <c r="C5034" s="1">
        <v>2</v>
      </c>
      <c r="D5034" s="1" t="s">
        <v>7266</v>
      </c>
      <c r="E5034" s="1">
        <v>22</v>
      </c>
      <c r="F5034" s="1" t="s">
        <v>8001</v>
      </c>
      <c r="G5034" s="1" t="s">
        <v>5834</v>
      </c>
      <c r="H5034" s="1" t="s">
        <v>8002</v>
      </c>
      <c r="I5034" s="1" t="b">
        <v>0</v>
      </c>
      <c r="J5034" s="1">
        <v>0</v>
      </c>
      <c r="K5034" s="1">
        <v>17</v>
      </c>
      <c r="L5034" s="1">
        <v>7</v>
      </c>
      <c r="M5034" s="1">
        <v>2</v>
      </c>
      <c r="N5034" s="1">
        <v>8.6956521739130395</v>
      </c>
      <c r="O5034" s="1" t="s">
        <v>7807</v>
      </c>
    </row>
    <row r="5035" spans="1:15" x14ac:dyDescent="0.3">
      <c r="A5035" s="1" t="s">
        <v>5716</v>
      </c>
      <c r="B5035" s="1" t="s">
        <v>5773</v>
      </c>
      <c r="C5035" s="1">
        <v>2</v>
      </c>
      <c r="D5035" s="1" t="s">
        <v>7266</v>
      </c>
      <c r="E5035" s="1">
        <v>22</v>
      </c>
      <c r="F5035" s="1" t="s">
        <v>8001</v>
      </c>
      <c r="G5035" s="1" t="s">
        <v>5840</v>
      </c>
      <c r="H5035" s="1" t="s">
        <v>7503</v>
      </c>
      <c r="I5035" s="1" t="b">
        <v>0</v>
      </c>
      <c r="J5035" s="1">
        <v>5</v>
      </c>
      <c r="K5035" s="1">
        <v>0</v>
      </c>
      <c r="L5035" s="1">
        <v>5</v>
      </c>
      <c r="M5035" s="1">
        <v>2</v>
      </c>
      <c r="N5035" s="1">
        <v>8.6956521739130395</v>
      </c>
      <c r="O5035" s="1" t="s">
        <v>7739</v>
      </c>
    </row>
    <row r="5036" spans="1:15" x14ac:dyDescent="0.3">
      <c r="A5036" s="1" t="s">
        <v>5716</v>
      </c>
      <c r="B5036" s="1" t="s">
        <v>5773</v>
      </c>
      <c r="C5036" s="1">
        <v>2</v>
      </c>
      <c r="D5036" s="1" t="s">
        <v>7266</v>
      </c>
      <c r="E5036" s="1">
        <v>22</v>
      </c>
      <c r="F5036" s="1" t="s">
        <v>8001</v>
      </c>
      <c r="G5036" s="1" t="s">
        <v>5814</v>
      </c>
      <c r="H5036" s="1" t="s">
        <v>7503</v>
      </c>
      <c r="I5036" s="1" t="b">
        <v>0</v>
      </c>
      <c r="J5036" s="1">
        <v>7</v>
      </c>
      <c r="K5036" s="1">
        <v>0</v>
      </c>
      <c r="L5036" s="1">
        <v>0</v>
      </c>
      <c r="M5036" s="1">
        <v>1</v>
      </c>
      <c r="N5036" s="1">
        <v>4.3478260869565197</v>
      </c>
      <c r="O5036" s="1" t="e">
        <f>-----CCCGCTCGCCGGCGGCCTGTCACACTCACACCATG</f>
        <v>#NAME?</v>
      </c>
    </row>
    <row r="5037" spans="1:15" x14ac:dyDescent="0.3">
      <c r="A5037" s="1" t="s">
        <v>5716</v>
      </c>
      <c r="B5037" s="1" t="s">
        <v>5773</v>
      </c>
      <c r="C5037" s="1">
        <v>2</v>
      </c>
      <c r="D5037" s="1" t="s">
        <v>7266</v>
      </c>
      <c r="E5037" s="1">
        <v>22</v>
      </c>
      <c r="F5037" s="1" t="s">
        <v>8001</v>
      </c>
      <c r="G5037" s="1" t="s">
        <v>5834</v>
      </c>
      <c r="H5037" s="1" t="e">
        <f>---------------GGCGGCCTGTCACACTCACACCATG</f>
        <v>#NAME?</v>
      </c>
      <c r="I5037" s="1" t="b">
        <v>0</v>
      </c>
      <c r="J5037" s="1">
        <v>0</v>
      </c>
      <c r="K5037" s="1">
        <v>20</v>
      </c>
      <c r="L5037" s="1">
        <v>7</v>
      </c>
      <c r="M5037" s="1">
        <v>1</v>
      </c>
      <c r="N5037" s="1">
        <v>4.3478260869565197</v>
      </c>
      <c r="O5037" s="1" t="s">
        <v>7706</v>
      </c>
    </row>
    <row r="5038" spans="1:15" x14ac:dyDescent="0.3">
      <c r="A5038" s="1" t="s">
        <v>5716</v>
      </c>
      <c r="B5038" s="1" t="s">
        <v>5773</v>
      </c>
      <c r="C5038" s="1">
        <v>2</v>
      </c>
      <c r="D5038" s="1" t="s">
        <v>7266</v>
      </c>
      <c r="E5038" s="1">
        <v>22</v>
      </c>
      <c r="F5038" s="1" t="s">
        <v>8001</v>
      </c>
      <c r="G5038" s="1" t="s">
        <v>5895</v>
      </c>
      <c r="H5038" s="1" t="s">
        <v>7742</v>
      </c>
      <c r="I5038" s="1" t="b">
        <v>0</v>
      </c>
      <c r="J5038" s="1">
        <v>0</v>
      </c>
      <c r="K5038" s="1">
        <v>2</v>
      </c>
      <c r="L5038" s="1">
        <v>7</v>
      </c>
      <c r="M5038" s="1">
        <v>1</v>
      </c>
      <c r="N5038" s="1">
        <v>4.3478260869565197</v>
      </c>
      <c r="O5038" s="1" t="s">
        <v>8003</v>
      </c>
    </row>
    <row r="5039" spans="1:15" x14ac:dyDescent="0.3">
      <c r="A5039" s="1" t="s">
        <v>5716</v>
      </c>
      <c r="B5039" s="1" t="s">
        <v>5773</v>
      </c>
      <c r="C5039" s="1">
        <v>2</v>
      </c>
      <c r="D5039" s="1" t="s">
        <v>7266</v>
      </c>
      <c r="E5039" s="1">
        <v>22</v>
      </c>
      <c r="F5039" s="1" t="s">
        <v>8001</v>
      </c>
      <c r="G5039" s="1" t="s">
        <v>5834</v>
      </c>
      <c r="H5039" s="1" t="s">
        <v>7526</v>
      </c>
      <c r="I5039" s="1" t="b">
        <v>0</v>
      </c>
      <c r="J5039" s="1">
        <v>0</v>
      </c>
      <c r="K5039" s="1">
        <v>13</v>
      </c>
      <c r="L5039" s="1">
        <v>8</v>
      </c>
      <c r="M5039" s="1">
        <v>1</v>
      </c>
      <c r="N5039" s="1">
        <v>4.3478260869565197</v>
      </c>
      <c r="O5039" s="1" t="s">
        <v>7527</v>
      </c>
    </row>
    <row r="5040" spans="1:15" x14ac:dyDescent="0.3">
      <c r="A5040" s="1" t="s">
        <v>5716</v>
      </c>
      <c r="B5040" s="1" t="s">
        <v>5773</v>
      </c>
      <c r="C5040" s="1">
        <v>2</v>
      </c>
      <c r="D5040" s="1" t="s">
        <v>7266</v>
      </c>
      <c r="E5040" s="1">
        <v>22</v>
      </c>
      <c r="F5040" s="1" t="s">
        <v>8001</v>
      </c>
      <c r="G5040" s="1" t="s">
        <v>5803</v>
      </c>
      <c r="H5040" s="1" t="s">
        <v>7639</v>
      </c>
      <c r="I5040" s="1" t="b">
        <v>0</v>
      </c>
      <c r="J5040" s="1">
        <v>0</v>
      </c>
      <c r="K5040" s="1">
        <v>1</v>
      </c>
      <c r="L5040" s="1">
        <v>9</v>
      </c>
      <c r="M5040" s="1">
        <v>1</v>
      </c>
      <c r="N5040" s="1">
        <v>4.3478260869565197</v>
      </c>
      <c r="O5040" s="1" t="s">
        <v>7707</v>
      </c>
    </row>
    <row r="5041" spans="1:15" x14ac:dyDescent="0.3">
      <c r="A5041" s="1" t="s">
        <v>5716</v>
      </c>
      <c r="B5041" s="1" t="s">
        <v>5773</v>
      </c>
      <c r="C5041" s="1">
        <v>2</v>
      </c>
      <c r="D5041" s="1" t="s">
        <v>7266</v>
      </c>
      <c r="E5041" s="1">
        <v>22</v>
      </c>
      <c r="F5041" s="1" t="s">
        <v>8001</v>
      </c>
      <c r="G5041" s="1" t="s">
        <v>5834</v>
      </c>
      <c r="H5041" s="1" t="e">
        <f>-----CGCTCGC--CGGCGGCCTGTCACACTCACACCATG</f>
        <v>#NAME?</v>
      </c>
      <c r="I5041" s="1" t="b">
        <v>0</v>
      </c>
      <c r="J5041" s="1">
        <v>0</v>
      </c>
      <c r="K5041" s="1">
        <v>9</v>
      </c>
      <c r="L5041" s="1">
        <v>5</v>
      </c>
      <c r="M5041" s="1">
        <v>1</v>
      </c>
      <c r="N5041" s="1">
        <v>4.3478260869565197</v>
      </c>
      <c r="O5041" s="1" t="s">
        <v>7700</v>
      </c>
    </row>
    <row r="5042" spans="1:15" x14ac:dyDescent="0.3">
      <c r="A5042" s="1" t="s">
        <v>5716</v>
      </c>
      <c r="B5042" s="1" t="s">
        <v>5773</v>
      </c>
      <c r="C5042" s="1">
        <v>2</v>
      </c>
      <c r="D5042" s="1" t="s">
        <v>7266</v>
      </c>
      <c r="E5042" s="1">
        <v>22</v>
      </c>
      <c r="F5042" s="1" t="s">
        <v>8001</v>
      </c>
      <c r="G5042" s="1" t="s">
        <v>5814</v>
      </c>
      <c r="H5042" s="1" t="e">
        <f>-------------CCGGCGGCCTGTCACACTCACACCATG</f>
        <v>#NAME?</v>
      </c>
      <c r="I5042" s="1" t="b">
        <v>0</v>
      </c>
      <c r="J5042" s="1">
        <v>0</v>
      </c>
      <c r="K5042" s="1">
        <v>27</v>
      </c>
      <c r="L5042" s="1">
        <v>2</v>
      </c>
      <c r="M5042" s="1">
        <v>1</v>
      </c>
      <c r="N5042" s="1">
        <v>4.3478260869565197</v>
      </c>
      <c r="O5042" s="1" t="s">
        <v>8004</v>
      </c>
    </row>
    <row r="5043" spans="1:15" x14ac:dyDescent="0.3">
      <c r="A5043" s="1" t="s">
        <v>5716</v>
      </c>
      <c r="B5043" s="1" t="s">
        <v>5773</v>
      </c>
      <c r="C5043" s="1">
        <v>2</v>
      </c>
      <c r="D5043" s="1" t="s">
        <v>7266</v>
      </c>
      <c r="E5043" s="1">
        <v>22</v>
      </c>
      <c r="F5043" s="1" t="s">
        <v>8001</v>
      </c>
      <c r="G5043" s="1" t="s">
        <v>5834</v>
      </c>
      <c r="H5043" s="1" t="s">
        <v>8005</v>
      </c>
      <c r="I5043" s="1" t="b">
        <v>0</v>
      </c>
      <c r="J5043" s="1">
        <v>0</v>
      </c>
      <c r="K5043" s="1">
        <v>14</v>
      </c>
      <c r="L5043" s="1">
        <v>9</v>
      </c>
      <c r="M5043" s="1">
        <v>1</v>
      </c>
      <c r="N5043" s="1">
        <v>4.3478260869565197</v>
      </c>
      <c r="O5043" s="1" t="s">
        <v>8006</v>
      </c>
    </row>
    <row r="5044" spans="1:15" x14ac:dyDescent="0.3">
      <c r="A5044" s="1" t="s">
        <v>5716</v>
      </c>
      <c r="B5044" s="1" t="s">
        <v>5773</v>
      </c>
      <c r="C5044" s="1">
        <v>2</v>
      </c>
      <c r="D5044" s="1" t="s">
        <v>7266</v>
      </c>
      <c r="E5044" s="1">
        <v>22</v>
      </c>
      <c r="F5044" s="1" t="s">
        <v>8001</v>
      </c>
      <c r="G5044" s="1" t="s">
        <v>5810</v>
      </c>
      <c r="H5044" s="1" t="s">
        <v>7503</v>
      </c>
      <c r="I5044" s="1" t="b">
        <v>0</v>
      </c>
      <c r="J5044" s="1">
        <v>2</v>
      </c>
      <c r="K5044" s="1">
        <v>0</v>
      </c>
      <c r="L5044" s="1">
        <v>6</v>
      </c>
      <c r="M5044" s="1">
        <v>1</v>
      </c>
      <c r="N5044" s="1">
        <v>4.3478260869565197</v>
      </c>
      <c r="O5044" s="1" t="s">
        <v>7535</v>
      </c>
    </row>
    <row r="5045" spans="1:15" x14ac:dyDescent="0.3">
      <c r="A5045" s="1" t="s">
        <v>5716</v>
      </c>
      <c r="B5045" s="1" t="s">
        <v>5773</v>
      </c>
      <c r="C5045" s="1">
        <v>2</v>
      </c>
      <c r="D5045" s="1" t="s">
        <v>7266</v>
      </c>
      <c r="E5045" s="1">
        <v>22</v>
      </c>
      <c r="F5045" s="1" t="s">
        <v>8001</v>
      </c>
      <c r="G5045" s="1" t="s">
        <v>5834</v>
      </c>
      <c r="H5045" s="1" t="s">
        <v>7519</v>
      </c>
      <c r="I5045" s="1" t="b">
        <v>0</v>
      </c>
      <c r="J5045" s="1">
        <v>0</v>
      </c>
      <c r="K5045" s="1">
        <v>21</v>
      </c>
      <c r="L5045" s="1">
        <v>11</v>
      </c>
      <c r="M5045" s="1">
        <v>1</v>
      </c>
      <c r="N5045" s="1">
        <v>4.3478260869565197</v>
      </c>
      <c r="O5045" s="1" t="s">
        <v>8007</v>
      </c>
    </row>
    <row r="5046" spans="1:15" x14ac:dyDescent="0.3">
      <c r="A5046" s="1" t="s">
        <v>5716</v>
      </c>
      <c r="B5046" s="1" t="s">
        <v>5773</v>
      </c>
      <c r="C5046" s="1">
        <v>2</v>
      </c>
      <c r="D5046" s="1" t="s">
        <v>7266</v>
      </c>
      <c r="E5046" s="1">
        <v>22</v>
      </c>
      <c r="F5046" s="1" t="s">
        <v>8001</v>
      </c>
      <c r="G5046" s="1" t="s">
        <v>5834</v>
      </c>
      <c r="H5046" s="1" t="s">
        <v>7974</v>
      </c>
      <c r="I5046" s="1" t="b">
        <v>0</v>
      </c>
      <c r="J5046" s="1">
        <v>0</v>
      </c>
      <c r="K5046" s="1">
        <v>19</v>
      </c>
      <c r="L5046" s="1">
        <v>9</v>
      </c>
      <c r="M5046" s="1">
        <v>1</v>
      </c>
      <c r="N5046" s="1">
        <v>4.3478260869565197</v>
      </c>
      <c r="O5046" s="1" t="s">
        <v>8008</v>
      </c>
    </row>
    <row r="5047" spans="1:15" x14ac:dyDescent="0.3">
      <c r="A5047" s="1" t="s">
        <v>5716</v>
      </c>
      <c r="B5047" s="1" t="s">
        <v>5773</v>
      </c>
      <c r="C5047" s="1">
        <v>2</v>
      </c>
      <c r="D5047" s="1" t="s">
        <v>7266</v>
      </c>
      <c r="E5047" s="1">
        <v>22</v>
      </c>
      <c r="F5047" s="1" t="s">
        <v>8001</v>
      </c>
      <c r="G5047" s="1" t="s">
        <v>5908</v>
      </c>
      <c r="H5047" s="1" t="s">
        <v>7503</v>
      </c>
      <c r="I5047" s="1" t="b">
        <v>0</v>
      </c>
      <c r="J5047" s="1">
        <v>0</v>
      </c>
      <c r="K5047" s="1">
        <v>0</v>
      </c>
      <c r="L5047" s="1">
        <v>1</v>
      </c>
      <c r="M5047" s="1">
        <v>1</v>
      </c>
      <c r="N5047" s="1">
        <v>4.3478260869565197</v>
      </c>
      <c r="O5047" s="1" t="s">
        <v>8009</v>
      </c>
    </row>
    <row r="5048" spans="1:15" x14ac:dyDescent="0.3">
      <c r="A5048" s="1" t="s">
        <v>5716</v>
      </c>
      <c r="B5048" s="1" t="s">
        <v>5773</v>
      </c>
      <c r="C5048" s="1">
        <v>2</v>
      </c>
      <c r="D5048" s="1" t="s">
        <v>7266</v>
      </c>
      <c r="E5048" s="1">
        <v>22</v>
      </c>
      <c r="F5048" s="1" t="s">
        <v>8001</v>
      </c>
      <c r="G5048" s="1" t="s">
        <v>5834</v>
      </c>
      <c r="H5048" s="1" t="s">
        <v>7855</v>
      </c>
      <c r="I5048" s="1" t="b">
        <v>0</v>
      </c>
      <c r="J5048" s="1">
        <v>0</v>
      </c>
      <c r="K5048" s="1">
        <v>22</v>
      </c>
      <c r="L5048" s="1">
        <v>8</v>
      </c>
      <c r="M5048" s="1">
        <v>1</v>
      </c>
      <c r="N5048" s="1">
        <v>4.3478260869565197</v>
      </c>
      <c r="O5048" s="1" t="s">
        <v>8010</v>
      </c>
    </row>
    <row r="5049" spans="1:15" x14ac:dyDescent="0.3">
      <c r="A5049" s="1" t="s">
        <v>5716</v>
      </c>
      <c r="B5049" s="1" t="s">
        <v>5773</v>
      </c>
      <c r="C5049" s="1">
        <v>2</v>
      </c>
      <c r="D5049" s="1" t="s">
        <v>7266</v>
      </c>
      <c r="E5049" s="1">
        <v>22</v>
      </c>
      <c r="F5049" s="1" t="s">
        <v>8001</v>
      </c>
      <c r="G5049" s="1" t="s">
        <v>5814</v>
      </c>
      <c r="H5049" s="1" t="e">
        <f>-----------CGCCGGCGGCCTGTCACACTCACACCATG</f>
        <v>#NAME?</v>
      </c>
      <c r="I5049" s="1" t="b">
        <v>0</v>
      </c>
      <c r="J5049" s="1">
        <v>0</v>
      </c>
      <c r="K5049" s="1">
        <v>16</v>
      </c>
      <c r="L5049" s="1">
        <v>1</v>
      </c>
      <c r="M5049" s="1">
        <v>1</v>
      </c>
      <c r="N5049" s="1">
        <v>4.3478260869565197</v>
      </c>
      <c r="O5049" s="1" t="s">
        <v>8011</v>
      </c>
    </row>
    <row r="5050" spans="1:15" x14ac:dyDescent="0.3">
      <c r="A5050" s="1" t="s">
        <v>5716</v>
      </c>
      <c r="B5050" s="1" t="s">
        <v>5773</v>
      </c>
      <c r="C5050" s="1">
        <v>2</v>
      </c>
      <c r="D5050" s="1" t="s">
        <v>7266</v>
      </c>
      <c r="E5050" s="1">
        <v>23</v>
      </c>
      <c r="F5050" s="1" t="s">
        <v>8012</v>
      </c>
      <c r="G5050" s="1" t="s">
        <v>5814</v>
      </c>
      <c r="H5050" s="1" t="s">
        <v>7503</v>
      </c>
      <c r="I5050" s="1" t="b">
        <v>1</v>
      </c>
      <c r="J5050" s="1">
        <v>0</v>
      </c>
      <c r="K5050" s="1">
        <v>0</v>
      </c>
      <c r="L5050" s="1">
        <v>0</v>
      </c>
      <c r="M5050" s="1">
        <v>160</v>
      </c>
      <c r="N5050" s="1">
        <v>55.5555555555555</v>
      </c>
      <c r="O5050" s="1" t="s">
        <v>7504</v>
      </c>
    </row>
    <row r="5051" spans="1:15" x14ac:dyDescent="0.3">
      <c r="A5051" s="1" t="s">
        <v>5716</v>
      </c>
      <c r="B5051" s="1" t="s">
        <v>5773</v>
      </c>
      <c r="C5051" s="1">
        <v>2</v>
      </c>
      <c r="D5051" s="1" t="s">
        <v>7266</v>
      </c>
      <c r="E5051" s="1">
        <v>23</v>
      </c>
      <c r="F5051" s="1" t="s">
        <v>8012</v>
      </c>
      <c r="G5051" s="1" t="s">
        <v>5814</v>
      </c>
      <c r="H5051" s="1" t="e">
        <f>-----CCCGCTCGCCGGCGGCCTGTCACACTCACACCATG</f>
        <v>#NAME?</v>
      </c>
      <c r="I5051" s="1" t="b">
        <v>0</v>
      </c>
      <c r="J5051" s="1">
        <v>0</v>
      </c>
      <c r="K5051" s="1">
        <v>14</v>
      </c>
      <c r="L5051" s="1">
        <v>3</v>
      </c>
      <c r="M5051" s="1">
        <v>17</v>
      </c>
      <c r="N5051" s="1">
        <v>5.9027777777777697</v>
      </c>
      <c r="O5051" s="1" t="s">
        <v>7492</v>
      </c>
    </row>
    <row r="5052" spans="1:15" x14ac:dyDescent="0.3">
      <c r="A5052" s="1" t="s">
        <v>5716</v>
      </c>
      <c r="B5052" s="1" t="s">
        <v>5773</v>
      </c>
      <c r="C5052" s="1">
        <v>2</v>
      </c>
      <c r="D5052" s="1" t="s">
        <v>7266</v>
      </c>
      <c r="E5052" s="1">
        <v>23</v>
      </c>
      <c r="F5052" s="1" t="s">
        <v>8012</v>
      </c>
      <c r="G5052" s="1" t="s">
        <v>5814</v>
      </c>
      <c r="H5052" s="1" t="e">
        <f>-------CGCTCGCCGGCGGCCTGTCACACTCACACCATG</f>
        <v>#NAME?</v>
      </c>
      <c r="I5052" s="1" t="b">
        <v>0</v>
      </c>
      <c r="J5052" s="1">
        <v>0</v>
      </c>
      <c r="K5052" s="1">
        <v>28</v>
      </c>
      <c r="L5052" s="1">
        <v>1</v>
      </c>
      <c r="M5052" s="1">
        <v>7</v>
      </c>
      <c r="N5052" s="1">
        <v>2.43055555555555</v>
      </c>
      <c r="O5052" s="1" t="s">
        <v>7492</v>
      </c>
    </row>
    <row r="5053" spans="1:15" x14ac:dyDescent="0.3">
      <c r="A5053" s="1" t="s">
        <v>5716</v>
      </c>
      <c r="B5053" s="1" t="s">
        <v>5773</v>
      </c>
      <c r="C5053" s="1">
        <v>2</v>
      </c>
      <c r="D5053" s="1" t="s">
        <v>7266</v>
      </c>
      <c r="E5053" s="1">
        <v>23</v>
      </c>
      <c r="F5053" s="1" t="s">
        <v>8012</v>
      </c>
      <c r="G5053" s="1" t="s">
        <v>5814</v>
      </c>
      <c r="H5053" s="1" t="e">
        <f>-----CCCGCTCGCCGGCGGCCTGTCACACTCACACCATG</f>
        <v>#NAME?</v>
      </c>
      <c r="I5053" s="1" t="b">
        <v>0</v>
      </c>
      <c r="J5053" s="1">
        <v>0</v>
      </c>
      <c r="K5053" s="1">
        <v>5</v>
      </c>
      <c r="L5053" s="1">
        <v>3</v>
      </c>
      <c r="M5053" s="1">
        <v>7</v>
      </c>
      <c r="N5053" s="1">
        <v>2.43055555555555</v>
      </c>
      <c r="O5053" s="1" t="s">
        <v>7492</v>
      </c>
    </row>
    <row r="5054" spans="1:15" x14ac:dyDescent="0.3">
      <c r="A5054" s="1" t="s">
        <v>5716</v>
      </c>
      <c r="B5054" s="1" t="s">
        <v>5773</v>
      </c>
      <c r="C5054" s="1">
        <v>2</v>
      </c>
      <c r="D5054" s="1" t="s">
        <v>7266</v>
      </c>
      <c r="E5054" s="1">
        <v>23</v>
      </c>
      <c r="F5054" s="1" t="s">
        <v>8012</v>
      </c>
      <c r="G5054" s="1" t="s">
        <v>5834</v>
      </c>
      <c r="H5054" s="1" t="s">
        <v>7530</v>
      </c>
      <c r="I5054" s="1" t="b">
        <v>0</v>
      </c>
      <c r="J5054" s="1">
        <v>0</v>
      </c>
      <c r="K5054" s="1">
        <v>6</v>
      </c>
      <c r="L5054" s="1">
        <v>8</v>
      </c>
      <c r="M5054" s="1">
        <v>4</v>
      </c>
      <c r="N5054" s="1">
        <v>1.38888888888888</v>
      </c>
      <c r="O5054" s="1" t="s">
        <v>7531</v>
      </c>
    </row>
    <row r="5055" spans="1:15" x14ac:dyDescent="0.3">
      <c r="A5055" s="1" t="s">
        <v>5716</v>
      </c>
      <c r="B5055" s="1" t="s">
        <v>5773</v>
      </c>
      <c r="C5055" s="1">
        <v>2</v>
      </c>
      <c r="D5055" s="1" t="s">
        <v>7266</v>
      </c>
      <c r="E5055" s="1">
        <v>23</v>
      </c>
      <c r="F5055" s="1" t="s">
        <v>8012</v>
      </c>
      <c r="G5055" s="1" t="s">
        <v>5810</v>
      </c>
      <c r="H5055" s="1" t="s">
        <v>7503</v>
      </c>
      <c r="I5055" s="1" t="b">
        <v>0</v>
      </c>
      <c r="J5055" s="1">
        <v>2</v>
      </c>
      <c r="K5055" s="1">
        <v>0</v>
      </c>
      <c r="L5055" s="1">
        <v>6</v>
      </c>
      <c r="M5055" s="1">
        <v>3</v>
      </c>
      <c r="N5055" s="1">
        <v>1.0416666666666601</v>
      </c>
      <c r="O5055" s="1" t="s">
        <v>7535</v>
      </c>
    </row>
    <row r="5056" spans="1:15" x14ac:dyDescent="0.3">
      <c r="A5056" s="1" t="s">
        <v>5716</v>
      </c>
      <c r="B5056" s="1" t="s">
        <v>5773</v>
      </c>
      <c r="C5056" s="1">
        <v>2</v>
      </c>
      <c r="D5056" s="1" t="s">
        <v>7266</v>
      </c>
      <c r="E5056" s="1">
        <v>23</v>
      </c>
      <c r="F5056" s="1" t="s">
        <v>8012</v>
      </c>
      <c r="G5056" s="1" t="s">
        <v>5803</v>
      </c>
      <c r="H5056" s="1" t="s">
        <v>7497</v>
      </c>
      <c r="I5056" s="1" t="b">
        <v>0</v>
      </c>
      <c r="J5056" s="1">
        <v>0</v>
      </c>
      <c r="K5056" s="1">
        <v>1</v>
      </c>
      <c r="L5056" s="1">
        <v>0</v>
      </c>
      <c r="M5056" s="1">
        <v>3</v>
      </c>
      <c r="N5056" s="1">
        <v>1.0416666666666601</v>
      </c>
      <c r="O5056" s="1" t="s">
        <v>7542</v>
      </c>
    </row>
    <row r="5057" spans="1:15" x14ac:dyDescent="0.3">
      <c r="A5057" s="1" t="s">
        <v>5716</v>
      </c>
      <c r="B5057" s="1" t="s">
        <v>5773</v>
      </c>
      <c r="C5057" s="1">
        <v>2</v>
      </c>
      <c r="D5057" s="1" t="s">
        <v>7266</v>
      </c>
      <c r="E5057" s="1">
        <v>23</v>
      </c>
      <c r="F5057" s="1" t="s">
        <v>8012</v>
      </c>
      <c r="G5057" s="1" t="s">
        <v>5840</v>
      </c>
      <c r="H5057" s="1" t="s">
        <v>7503</v>
      </c>
      <c r="I5057" s="1" t="b">
        <v>0</v>
      </c>
      <c r="J5057" s="1">
        <v>5</v>
      </c>
      <c r="K5057" s="1">
        <v>0</v>
      </c>
      <c r="L5057" s="1">
        <v>0</v>
      </c>
      <c r="M5057" s="1">
        <v>3</v>
      </c>
      <c r="N5057" s="1">
        <v>1.0416666666666601</v>
      </c>
      <c r="O5057" s="1" t="s">
        <v>7515</v>
      </c>
    </row>
    <row r="5058" spans="1:15" x14ac:dyDescent="0.3">
      <c r="A5058" s="1" t="s">
        <v>5716</v>
      </c>
      <c r="B5058" s="1" t="s">
        <v>5773</v>
      </c>
      <c r="C5058" s="1">
        <v>2</v>
      </c>
      <c r="D5058" s="1" t="s">
        <v>7266</v>
      </c>
      <c r="E5058" s="1">
        <v>23</v>
      </c>
      <c r="F5058" s="1" t="s">
        <v>8012</v>
      </c>
      <c r="G5058" s="1" t="s">
        <v>5814</v>
      </c>
      <c r="H5058" s="1" t="e">
        <f>-----------CGCCGGCGGCCTGTCACACTCACACCATG</f>
        <v>#NAME?</v>
      </c>
      <c r="I5058" s="1" t="b">
        <v>0</v>
      </c>
      <c r="J5058" s="1">
        <v>0</v>
      </c>
      <c r="K5058" s="1">
        <v>16</v>
      </c>
      <c r="L5058" s="1">
        <v>1</v>
      </c>
      <c r="M5058" s="1">
        <v>3</v>
      </c>
      <c r="N5058" s="1">
        <v>1.0416666666666601</v>
      </c>
      <c r="O5058" s="1" t="s">
        <v>7494</v>
      </c>
    </row>
    <row r="5059" spans="1:15" x14ac:dyDescent="0.3">
      <c r="A5059" s="1" t="s">
        <v>5716</v>
      </c>
      <c r="B5059" s="1" t="s">
        <v>5773</v>
      </c>
      <c r="C5059" s="1">
        <v>2</v>
      </c>
      <c r="D5059" s="1" t="s">
        <v>7266</v>
      </c>
      <c r="E5059" s="1">
        <v>24</v>
      </c>
      <c r="F5059" s="1" t="s">
        <v>8013</v>
      </c>
      <c r="G5059" s="1" t="s">
        <v>5814</v>
      </c>
      <c r="H5059" s="1" t="s">
        <v>7503</v>
      </c>
      <c r="I5059" s="1" t="b">
        <v>1</v>
      </c>
      <c r="J5059" s="1">
        <v>0</v>
      </c>
      <c r="K5059" s="1">
        <v>0</v>
      </c>
      <c r="L5059" s="1">
        <v>0</v>
      </c>
      <c r="M5059" s="1">
        <v>19</v>
      </c>
      <c r="N5059" s="1">
        <v>86.363636363636303</v>
      </c>
      <c r="O5059" s="1" t="s">
        <v>7504</v>
      </c>
    </row>
    <row r="5060" spans="1:15" x14ac:dyDescent="0.3">
      <c r="A5060" s="1" t="s">
        <v>5716</v>
      </c>
      <c r="B5060" s="1" t="s">
        <v>5773</v>
      </c>
      <c r="C5060" s="1">
        <v>2</v>
      </c>
      <c r="D5060" s="1" t="s">
        <v>7266</v>
      </c>
      <c r="E5060" s="1">
        <v>24</v>
      </c>
      <c r="F5060" s="1" t="s">
        <v>8013</v>
      </c>
      <c r="G5060" s="1" t="s">
        <v>5814</v>
      </c>
      <c r="H5060" s="1" t="s">
        <v>7497</v>
      </c>
      <c r="I5060" s="1" t="b">
        <v>0</v>
      </c>
      <c r="J5060" s="1">
        <v>5</v>
      </c>
      <c r="K5060" s="1">
        <v>1</v>
      </c>
      <c r="L5060" s="1">
        <v>0</v>
      </c>
      <c r="M5060" s="1">
        <v>1</v>
      </c>
      <c r="N5060" s="1">
        <v>4.5454545454545396</v>
      </c>
      <c r="O5060" s="1" t="e">
        <f>-----ccgctcagccggcggcctgtcacactcacaccatg</f>
        <v>#NAME?</v>
      </c>
    </row>
    <row r="5061" spans="1:15" x14ac:dyDescent="0.3">
      <c r="A5061" s="1" t="s">
        <v>5716</v>
      </c>
      <c r="B5061" s="1" t="s">
        <v>5773</v>
      </c>
      <c r="C5061" s="1">
        <v>2</v>
      </c>
      <c r="D5061" s="1" t="s">
        <v>7266</v>
      </c>
      <c r="E5061" s="1">
        <v>24</v>
      </c>
      <c r="F5061" s="1" t="s">
        <v>8013</v>
      </c>
      <c r="G5061" s="1" t="s">
        <v>5908</v>
      </c>
      <c r="H5061" s="1" t="s">
        <v>7503</v>
      </c>
      <c r="I5061" s="1" t="b">
        <v>0</v>
      </c>
      <c r="J5061" s="1">
        <v>0</v>
      </c>
      <c r="K5061" s="1">
        <v>0</v>
      </c>
      <c r="L5061" s="1">
        <v>1</v>
      </c>
      <c r="M5061" s="1">
        <v>1</v>
      </c>
      <c r="N5061" s="1">
        <v>4.5454545454545396</v>
      </c>
      <c r="O5061" s="1" t="s">
        <v>8014</v>
      </c>
    </row>
    <row r="5062" spans="1:15" x14ac:dyDescent="0.3">
      <c r="A5062" s="1" t="s">
        <v>5716</v>
      </c>
      <c r="B5062" s="1" t="s">
        <v>5773</v>
      </c>
      <c r="C5062" s="1">
        <v>2</v>
      </c>
      <c r="D5062" s="1" t="s">
        <v>7266</v>
      </c>
      <c r="E5062" s="1">
        <v>24</v>
      </c>
      <c r="F5062" s="1" t="s">
        <v>8013</v>
      </c>
      <c r="G5062" s="1" t="s">
        <v>5814</v>
      </c>
      <c r="H5062" s="1" t="s">
        <v>7507</v>
      </c>
      <c r="I5062" s="1" t="b">
        <v>0</v>
      </c>
      <c r="J5062" s="1">
        <v>0</v>
      </c>
      <c r="K5062" s="1">
        <v>3</v>
      </c>
      <c r="L5062" s="1">
        <v>1</v>
      </c>
      <c r="M5062" s="1">
        <v>1</v>
      </c>
      <c r="N5062" s="1">
        <v>4.5454545454545396</v>
      </c>
      <c r="O5062" s="1" t="s">
        <v>7508</v>
      </c>
    </row>
    <row r="5063" spans="1:15" x14ac:dyDescent="0.3">
      <c r="A5063" s="1" t="s">
        <v>5716</v>
      </c>
      <c r="B5063" s="1" t="s">
        <v>5773</v>
      </c>
      <c r="C5063" s="1">
        <v>2</v>
      </c>
      <c r="D5063" s="1" t="s">
        <v>7266</v>
      </c>
      <c r="E5063" s="1">
        <v>25</v>
      </c>
      <c r="F5063" s="1" t="s">
        <v>8015</v>
      </c>
      <c r="G5063" s="1" t="s">
        <v>5814</v>
      </c>
      <c r="H5063" s="1" t="s">
        <v>7503</v>
      </c>
      <c r="I5063" s="1" t="b">
        <v>1</v>
      </c>
      <c r="J5063" s="1">
        <v>0</v>
      </c>
      <c r="K5063" s="1">
        <v>0</v>
      </c>
      <c r="L5063" s="1">
        <v>0</v>
      </c>
      <c r="M5063" s="1">
        <v>63</v>
      </c>
      <c r="N5063" s="1">
        <v>39.375</v>
      </c>
      <c r="O5063" s="1" t="s">
        <v>7504</v>
      </c>
    </row>
    <row r="5064" spans="1:15" x14ac:dyDescent="0.3">
      <c r="A5064" s="1" t="s">
        <v>5716</v>
      </c>
      <c r="B5064" s="1" t="s">
        <v>5773</v>
      </c>
      <c r="C5064" s="1">
        <v>2</v>
      </c>
      <c r="D5064" s="1" t="s">
        <v>7266</v>
      </c>
      <c r="E5064" s="1">
        <v>25</v>
      </c>
      <c r="F5064" s="1" t="s">
        <v>8015</v>
      </c>
      <c r="G5064" s="1" t="s">
        <v>5834</v>
      </c>
      <c r="H5064" s="1" t="s">
        <v>7517</v>
      </c>
      <c r="I5064" s="1" t="b">
        <v>0</v>
      </c>
      <c r="J5064" s="1">
        <v>0</v>
      </c>
      <c r="K5064" s="1">
        <v>13</v>
      </c>
      <c r="L5064" s="1">
        <v>3</v>
      </c>
      <c r="M5064" s="1">
        <v>26</v>
      </c>
      <c r="N5064" s="1">
        <v>16.25</v>
      </c>
      <c r="O5064" s="1" t="s">
        <v>7593</v>
      </c>
    </row>
    <row r="5065" spans="1:15" x14ac:dyDescent="0.3">
      <c r="A5065" s="1" t="s">
        <v>5716</v>
      </c>
      <c r="B5065" s="1" t="s">
        <v>5773</v>
      </c>
      <c r="C5065" s="1">
        <v>2</v>
      </c>
      <c r="D5065" s="1" t="s">
        <v>7266</v>
      </c>
      <c r="E5065" s="1">
        <v>25</v>
      </c>
      <c r="F5065" s="1" t="s">
        <v>8015</v>
      </c>
      <c r="G5065" s="1" t="s">
        <v>5814</v>
      </c>
      <c r="H5065" s="1" t="e">
        <f>-----CCCGCTCGCCGGCGGCCTGTCACACTCACACCATG</f>
        <v>#NAME?</v>
      </c>
      <c r="I5065" s="1" t="b">
        <v>0</v>
      </c>
      <c r="J5065" s="1">
        <v>0</v>
      </c>
      <c r="K5065" s="1">
        <v>14</v>
      </c>
      <c r="L5065" s="1">
        <v>3</v>
      </c>
      <c r="M5065" s="1">
        <v>5</v>
      </c>
      <c r="N5065" s="1">
        <v>3.125</v>
      </c>
      <c r="O5065" s="1" t="s">
        <v>7492</v>
      </c>
    </row>
    <row r="5066" spans="1:15" x14ac:dyDescent="0.3">
      <c r="A5066" s="1" t="s">
        <v>5716</v>
      </c>
      <c r="B5066" s="1" t="s">
        <v>5773</v>
      </c>
      <c r="C5066" s="1">
        <v>2</v>
      </c>
      <c r="D5066" s="1" t="s">
        <v>7266</v>
      </c>
      <c r="E5066" s="1">
        <v>25</v>
      </c>
      <c r="F5066" s="1" t="s">
        <v>8015</v>
      </c>
      <c r="G5066" s="1" t="s">
        <v>5834</v>
      </c>
      <c r="H5066" s="1" t="e">
        <f>----CCCGCTC-GCCGGCGGCCTGTCACACTCACACCATG</f>
        <v>#NAME?</v>
      </c>
      <c r="I5066" s="1" t="b">
        <v>0</v>
      </c>
      <c r="J5066" s="1">
        <v>0</v>
      </c>
      <c r="K5066" s="1">
        <v>15</v>
      </c>
      <c r="L5066" s="1">
        <v>3</v>
      </c>
      <c r="M5066" s="1">
        <v>4</v>
      </c>
      <c r="N5066" s="1">
        <v>2.5</v>
      </c>
      <c r="O5066" s="1" t="s">
        <v>7491</v>
      </c>
    </row>
    <row r="5067" spans="1:15" x14ac:dyDescent="0.3">
      <c r="A5067" s="1" t="s">
        <v>5716</v>
      </c>
      <c r="B5067" s="1" t="s">
        <v>5773</v>
      </c>
      <c r="C5067" s="1">
        <v>2</v>
      </c>
      <c r="D5067" s="1" t="s">
        <v>7266</v>
      </c>
      <c r="E5067" s="1">
        <v>25</v>
      </c>
      <c r="F5067" s="1" t="s">
        <v>8015</v>
      </c>
      <c r="G5067" s="1" t="s">
        <v>5814</v>
      </c>
      <c r="H5067" s="1" t="s">
        <v>7507</v>
      </c>
      <c r="I5067" s="1" t="b">
        <v>0</v>
      </c>
      <c r="J5067" s="1">
        <v>0</v>
      </c>
      <c r="K5067" s="1">
        <v>3</v>
      </c>
      <c r="L5067" s="1">
        <v>1</v>
      </c>
      <c r="M5067" s="1">
        <v>3</v>
      </c>
      <c r="N5067" s="1">
        <v>1.875</v>
      </c>
      <c r="O5067" s="1" t="s">
        <v>7508</v>
      </c>
    </row>
    <row r="5068" spans="1:15" x14ac:dyDescent="0.3">
      <c r="A5068" s="1" t="s">
        <v>5716</v>
      </c>
      <c r="B5068" s="1" t="s">
        <v>5773</v>
      </c>
      <c r="C5068" s="1">
        <v>2</v>
      </c>
      <c r="D5068" s="1" t="s">
        <v>7266</v>
      </c>
      <c r="E5068" s="1">
        <v>25</v>
      </c>
      <c r="F5068" s="1" t="s">
        <v>8015</v>
      </c>
      <c r="G5068" s="1" t="s">
        <v>5814</v>
      </c>
      <c r="H5068" s="1" t="e">
        <f>-----CCCGCTCGCCGGCGGCCTGTCACACTCACACCATG</f>
        <v>#NAME?</v>
      </c>
      <c r="I5068" s="1" t="b">
        <v>0</v>
      </c>
      <c r="J5068" s="1">
        <v>0</v>
      </c>
      <c r="K5068" s="1">
        <v>5</v>
      </c>
      <c r="L5068" s="1">
        <v>3</v>
      </c>
      <c r="M5068" s="1">
        <v>3</v>
      </c>
      <c r="N5068" s="1">
        <v>1.875</v>
      </c>
      <c r="O5068" s="1" t="s">
        <v>7492</v>
      </c>
    </row>
    <row r="5069" spans="1:15" x14ac:dyDescent="0.3">
      <c r="A5069" s="1" t="s">
        <v>5716</v>
      </c>
      <c r="B5069" s="1" t="s">
        <v>5773</v>
      </c>
      <c r="C5069" s="1">
        <v>2</v>
      </c>
      <c r="D5069" s="1" t="s">
        <v>7266</v>
      </c>
      <c r="E5069" s="1">
        <v>25</v>
      </c>
      <c r="F5069" s="1" t="s">
        <v>8015</v>
      </c>
      <c r="G5069" s="1" t="s">
        <v>5840</v>
      </c>
      <c r="H5069" s="1" t="s">
        <v>7503</v>
      </c>
      <c r="I5069" s="1" t="b">
        <v>0</v>
      </c>
      <c r="J5069" s="1">
        <v>5</v>
      </c>
      <c r="K5069" s="1">
        <v>0</v>
      </c>
      <c r="L5069" s="1">
        <v>0</v>
      </c>
      <c r="M5069" s="1">
        <v>2</v>
      </c>
      <c r="N5069" s="1">
        <v>1.25</v>
      </c>
      <c r="O5069" s="1" t="s">
        <v>7515</v>
      </c>
    </row>
    <row r="5070" spans="1:15" x14ac:dyDescent="0.3">
      <c r="A5070" s="1" t="s">
        <v>5716</v>
      </c>
      <c r="B5070" s="1" t="s">
        <v>5773</v>
      </c>
      <c r="C5070" s="1">
        <v>2</v>
      </c>
      <c r="D5070" s="1" t="s">
        <v>7266</v>
      </c>
      <c r="E5070" s="1">
        <v>25</v>
      </c>
      <c r="F5070" s="1" t="s">
        <v>8015</v>
      </c>
      <c r="G5070" s="1" t="s">
        <v>5834</v>
      </c>
      <c r="H5070" s="1" t="s">
        <v>7517</v>
      </c>
      <c r="I5070" s="1" t="b">
        <v>0</v>
      </c>
      <c r="J5070" s="1">
        <v>0</v>
      </c>
      <c r="K5070" s="1">
        <v>13</v>
      </c>
      <c r="L5070" s="1">
        <v>4</v>
      </c>
      <c r="M5070" s="1">
        <v>2</v>
      </c>
      <c r="N5070" s="1">
        <v>1.25</v>
      </c>
      <c r="O5070" s="1" t="s">
        <v>7518</v>
      </c>
    </row>
    <row r="5071" spans="1:15" x14ac:dyDescent="0.3">
      <c r="A5071" s="1" t="s">
        <v>5716</v>
      </c>
      <c r="B5071" s="1" t="s">
        <v>5773</v>
      </c>
      <c r="C5071" s="1">
        <v>2</v>
      </c>
      <c r="D5071" s="1" t="s">
        <v>7266</v>
      </c>
      <c r="E5071" s="1">
        <v>25</v>
      </c>
      <c r="F5071" s="1" t="s">
        <v>8015</v>
      </c>
      <c r="G5071" s="1" t="s">
        <v>5834</v>
      </c>
      <c r="H5071" s="1" t="s">
        <v>8016</v>
      </c>
      <c r="I5071" s="1" t="b">
        <v>0</v>
      </c>
      <c r="J5071" s="1">
        <v>0</v>
      </c>
      <c r="K5071" s="1">
        <v>21</v>
      </c>
      <c r="L5071" s="1">
        <v>9</v>
      </c>
      <c r="M5071" s="1">
        <v>2</v>
      </c>
      <c r="N5071" s="1">
        <v>1.25</v>
      </c>
      <c r="O5071" s="1" t="s">
        <v>8017</v>
      </c>
    </row>
    <row r="5072" spans="1:15" x14ac:dyDescent="0.3">
      <c r="A5072" s="1" t="s">
        <v>5716</v>
      </c>
      <c r="B5072" s="1" t="s">
        <v>5773</v>
      </c>
      <c r="C5072" s="1">
        <v>2</v>
      </c>
      <c r="D5072" s="1" t="s">
        <v>7266</v>
      </c>
      <c r="E5072" s="1">
        <v>25</v>
      </c>
      <c r="F5072" s="1" t="s">
        <v>8015</v>
      </c>
      <c r="G5072" s="1" t="s">
        <v>5908</v>
      </c>
      <c r="H5072" s="1" t="s">
        <v>7503</v>
      </c>
      <c r="I5072" s="1" t="b">
        <v>0</v>
      </c>
      <c r="J5072" s="1">
        <v>0</v>
      </c>
      <c r="K5072" s="1">
        <v>0</v>
      </c>
      <c r="L5072" s="1">
        <v>1</v>
      </c>
      <c r="M5072" s="1">
        <v>2</v>
      </c>
      <c r="N5072" s="1">
        <v>1.25</v>
      </c>
      <c r="O5072" s="1" t="s">
        <v>8018</v>
      </c>
    </row>
    <row r="5073" spans="1:15" x14ac:dyDescent="0.3">
      <c r="A5073" s="1" t="s">
        <v>5716</v>
      </c>
      <c r="B5073" s="1" t="s">
        <v>5773</v>
      </c>
      <c r="C5073" s="1">
        <v>2</v>
      </c>
      <c r="D5073" s="1" t="s">
        <v>7266</v>
      </c>
      <c r="E5073" s="1">
        <v>25</v>
      </c>
      <c r="F5073" s="1" t="s">
        <v>8015</v>
      </c>
      <c r="G5073" s="1" t="s">
        <v>5814</v>
      </c>
      <c r="H5073" s="1" t="e">
        <f>-------CGCTCGCCGGCGGCCTGTCACACTCACACCATG</f>
        <v>#NAME?</v>
      </c>
      <c r="I5073" s="1" t="b">
        <v>0</v>
      </c>
      <c r="J5073" s="1">
        <v>0</v>
      </c>
      <c r="K5073" s="1">
        <v>28</v>
      </c>
      <c r="L5073" s="1">
        <v>1</v>
      </c>
      <c r="M5073" s="1">
        <v>2</v>
      </c>
      <c r="N5073" s="1">
        <v>1.25</v>
      </c>
      <c r="O5073" s="1" t="s">
        <v>7492</v>
      </c>
    </row>
    <row r="5074" spans="1:15" x14ac:dyDescent="0.3">
      <c r="A5074" s="1" t="s">
        <v>5716</v>
      </c>
      <c r="B5074" s="1" t="s">
        <v>5773</v>
      </c>
      <c r="C5074" s="1">
        <v>2</v>
      </c>
      <c r="D5074" s="1" t="s">
        <v>7266</v>
      </c>
      <c r="E5074" s="1">
        <v>25</v>
      </c>
      <c r="F5074" s="1" t="s">
        <v>8015</v>
      </c>
      <c r="G5074" s="1" t="s">
        <v>5819</v>
      </c>
      <c r="H5074" s="1" t="s">
        <v>7920</v>
      </c>
      <c r="I5074" s="1" t="b">
        <v>0</v>
      </c>
      <c r="J5074" s="1">
        <v>0</v>
      </c>
      <c r="K5074" s="1">
        <v>3</v>
      </c>
      <c r="L5074" s="1">
        <v>5</v>
      </c>
      <c r="M5074" s="1">
        <v>2</v>
      </c>
      <c r="N5074" s="1">
        <v>1.25</v>
      </c>
      <c r="O5074" s="1" t="s">
        <v>7921</v>
      </c>
    </row>
    <row r="5075" spans="1:15" x14ac:dyDescent="0.3">
      <c r="A5075" s="1" t="s">
        <v>5716</v>
      </c>
      <c r="B5075" s="1" t="s">
        <v>5773</v>
      </c>
      <c r="C5075" s="1">
        <v>2</v>
      </c>
      <c r="D5075" s="1" t="s">
        <v>7266</v>
      </c>
      <c r="E5075" s="1">
        <v>25</v>
      </c>
      <c r="F5075" s="1" t="s">
        <v>8015</v>
      </c>
      <c r="G5075" s="1" t="s">
        <v>5834</v>
      </c>
      <c r="H5075" s="1" t="s">
        <v>7530</v>
      </c>
      <c r="I5075" s="1" t="b">
        <v>0</v>
      </c>
      <c r="J5075" s="1">
        <v>0</v>
      </c>
      <c r="K5075" s="1">
        <v>6</v>
      </c>
      <c r="L5075" s="1">
        <v>8</v>
      </c>
      <c r="M5075" s="1">
        <v>2</v>
      </c>
      <c r="N5075" s="1">
        <v>1.25</v>
      </c>
      <c r="O5075" s="1" t="s">
        <v>7531</v>
      </c>
    </row>
    <row r="5076" spans="1:15" x14ac:dyDescent="0.3">
      <c r="A5076" s="1" t="s">
        <v>5716</v>
      </c>
      <c r="B5076" s="1" t="s">
        <v>5773</v>
      </c>
      <c r="C5076" s="1">
        <v>2</v>
      </c>
      <c r="D5076" s="1" t="s">
        <v>7266</v>
      </c>
      <c r="E5076" s="1">
        <v>25</v>
      </c>
      <c r="F5076" s="1" t="s">
        <v>8015</v>
      </c>
      <c r="G5076" s="1" t="s">
        <v>5834</v>
      </c>
      <c r="H5076" s="1" t="e">
        <f>-CGCT------CGCCGGCGGCCT---------GTCACACT</f>
        <v>#NAME?</v>
      </c>
      <c r="I5076" s="1" t="b">
        <v>0</v>
      </c>
      <c r="J5076" s="1">
        <v>0</v>
      </c>
      <c r="K5076" s="1">
        <v>16</v>
      </c>
      <c r="L5076" s="1">
        <v>4</v>
      </c>
      <c r="M5076" s="1">
        <v>2</v>
      </c>
      <c r="N5076" s="1">
        <v>1.25</v>
      </c>
      <c r="O5076" s="1" t="s">
        <v>8019</v>
      </c>
    </row>
    <row r="5077" spans="1:15" x14ac:dyDescent="0.3">
      <c r="A5077" s="1" t="s">
        <v>5716</v>
      </c>
      <c r="B5077" s="1" t="s">
        <v>5773</v>
      </c>
      <c r="C5077" s="1">
        <v>2</v>
      </c>
      <c r="D5077" s="1" t="s">
        <v>7266</v>
      </c>
      <c r="E5077" s="1">
        <v>26</v>
      </c>
      <c r="F5077" s="1" t="s">
        <v>8020</v>
      </c>
      <c r="G5077" s="1" t="s">
        <v>5814</v>
      </c>
      <c r="H5077" s="1" t="s">
        <v>7503</v>
      </c>
      <c r="I5077" s="1" t="b">
        <v>1</v>
      </c>
      <c r="J5077" s="1">
        <v>0</v>
      </c>
      <c r="K5077" s="1">
        <v>0</v>
      </c>
      <c r="L5077" s="1">
        <v>0</v>
      </c>
      <c r="M5077" s="1">
        <v>7</v>
      </c>
      <c r="N5077" s="1">
        <v>63.636363636363598</v>
      </c>
      <c r="O5077" s="1" t="s">
        <v>7504</v>
      </c>
    </row>
    <row r="5078" spans="1:15" x14ac:dyDescent="0.3">
      <c r="A5078" s="1" t="s">
        <v>5716</v>
      </c>
      <c r="B5078" s="1" t="s">
        <v>5773</v>
      </c>
      <c r="C5078" s="1">
        <v>2</v>
      </c>
      <c r="D5078" s="1" t="s">
        <v>7266</v>
      </c>
      <c r="E5078" s="1">
        <v>26</v>
      </c>
      <c r="F5078" s="1" t="s">
        <v>8020</v>
      </c>
      <c r="G5078" s="1" t="s">
        <v>5814</v>
      </c>
      <c r="H5078" s="1" t="s">
        <v>7507</v>
      </c>
      <c r="I5078" s="1" t="b">
        <v>0</v>
      </c>
      <c r="J5078" s="1">
        <v>0</v>
      </c>
      <c r="K5078" s="1">
        <v>3</v>
      </c>
      <c r="L5078" s="1">
        <v>1</v>
      </c>
      <c r="M5078" s="1">
        <v>2</v>
      </c>
      <c r="N5078" s="1">
        <v>18.181818181818102</v>
      </c>
      <c r="O5078" s="1" t="s">
        <v>7508</v>
      </c>
    </row>
    <row r="5079" spans="1:15" x14ac:dyDescent="0.3">
      <c r="A5079" s="1" t="s">
        <v>5716</v>
      </c>
      <c r="B5079" s="1" t="s">
        <v>5773</v>
      </c>
      <c r="C5079" s="1">
        <v>2</v>
      </c>
      <c r="D5079" s="1" t="s">
        <v>7266</v>
      </c>
      <c r="E5079" s="1">
        <v>26</v>
      </c>
      <c r="F5079" s="1" t="s">
        <v>8020</v>
      </c>
      <c r="G5079" s="1" t="s">
        <v>5834</v>
      </c>
      <c r="H5079" s="1" t="e">
        <f>---CCCGCTC--GCCGGCGGCCTGTCACACTCACACCATG</f>
        <v>#NAME?</v>
      </c>
      <c r="I5079" s="1" t="b">
        <v>0</v>
      </c>
      <c r="J5079" s="1">
        <v>0</v>
      </c>
      <c r="K5079" s="1">
        <v>16</v>
      </c>
      <c r="L5079" s="1">
        <v>3</v>
      </c>
      <c r="M5079" s="1">
        <v>1</v>
      </c>
      <c r="N5079" s="1">
        <v>9.0909090909090899</v>
      </c>
      <c r="O5079" s="1" t="s">
        <v>7501</v>
      </c>
    </row>
    <row r="5080" spans="1:15" x14ac:dyDescent="0.3">
      <c r="A5080" s="1" t="s">
        <v>5716</v>
      </c>
      <c r="B5080" s="1" t="s">
        <v>5773</v>
      </c>
      <c r="C5080" s="1">
        <v>2</v>
      </c>
      <c r="D5080" s="1" t="s">
        <v>7266</v>
      </c>
      <c r="E5080" s="1">
        <v>26</v>
      </c>
      <c r="F5080" s="1" t="s">
        <v>8020</v>
      </c>
      <c r="G5080" s="1" t="s">
        <v>5814</v>
      </c>
      <c r="H5080" s="1" t="e">
        <f>-----------CGCCGGCGGCCTGTCACACTCACACCATG</f>
        <v>#NAME?</v>
      </c>
      <c r="I5080" s="1" t="b">
        <v>0</v>
      </c>
      <c r="J5080" s="1">
        <v>0</v>
      </c>
      <c r="K5080" s="1">
        <v>16</v>
      </c>
      <c r="L5080" s="1">
        <v>1</v>
      </c>
      <c r="M5080" s="1">
        <v>1</v>
      </c>
      <c r="N5080" s="1">
        <v>9.0909090909090899</v>
      </c>
      <c r="O5080" s="1" t="s">
        <v>7494</v>
      </c>
    </row>
    <row r="5081" spans="1:15" x14ac:dyDescent="0.3">
      <c r="A5081" s="1" t="s">
        <v>5716</v>
      </c>
      <c r="B5081" s="1" t="s">
        <v>5773</v>
      </c>
      <c r="C5081" s="1">
        <v>2</v>
      </c>
      <c r="D5081" s="1" t="s">
        <v>7266</v>
      </c>
      <c r="E5081" s="1">
        <v>27</v>
      </c>
      <c r="F5081" s="1" t="s">
        <v>8021</v>
      </c>
      <c r="G5081" s="1" t="s">
        <v>5834</v>
      </c>
      <c r="H5081" s="1" t="s">
        <v>7517</v>
      </c>
      <c r="I5081" s="1" t="b">
        <v>0</v>
      </c>
      <c r="J5081" s="1">
        <v>0</v>
      </c>
      <c r="K5081" s="1">
        <v>13</v>
      </c>
      <c r="L5081" s="1">
        <v>3</v>
      </c>
      <c r="M5081" s="1">
        <v>126</v>
      </c>
      <c r="N5081" s="1">
        <v>42.711864406779597</v>
      </c>
      <c r="O5081" s="1" t="s">
        <v>7593</v>
      </c>
    </row>
    <row r="5082" spans="1:15" x14ac:dyDescent="0.3">
      <c r="A5082" s="1" t="s">
        <v>5716</v>
      </c>
      <c r="B5082" s="1" t="s">
        <v>5773</v>
      </c>
      <c r="C5082" s="1">
        <v>2</v>
      </c>
      <c r="D5082" s="1" t="s">
        <v>7266</v>
      </c>
      <c r="E5082" s="1">
        <v>27</v>
      </c>
      <c r="F5082" s="1" t="s">
        <v>8021</v>
      </c>
      <c r="G5082" s="1" t="s">
        <v>5834</v>
      </c>
      <c r="H5082" s="1" t="s">
        <v>7517</v>
      </c>
      <c r="I5082" s="1" t="b">
        <v>0</v>
      </c>
      <c r="J5082" s="1">
        <v>0</v>
      </c>
      <c r="K5082" s="1">
        <v>13</v>
      </c>
      <c r="L5082" s="1">
        <v>4</v>
      </c>
      <c r="M5082" s="1">
        <v>21</v>
      </c>
      <c r="N5082" s="1">
        <v>7.1186440677966099</v>
      </c>
      <c r="O5082" s="1" t="s">
        <v>7518</v>
      </c>
    </row>
    <row r="5083" spans="1:15" x14ac:dyDescent="0.3">
      <c r="A5083" s="1" t="s">
        <v>5716</v>
      </c>
      <c r="B5083" s="1" t="s">
        <v>5773</v>
      </c>
      <c r="C5083" s="1">
        <v>2</v>
      </c>
      <c r="D5083" s="1" t="s">
        <v>7266</v>
      </c>
      <c r="E5083" s="1">
        <v>27</v>
      </c>
      <c r="F5083" s="1" t="s">
        <v>8021</v>
      </c>
      <c r="G5083" s="1" t="s">
        <v>5834</v>
      </c>
      <c r="H5083" s="1" t="e">
        <f>-------CGCTCGCCGGCGGCCTGTCACACTCACACCATG</f>
        <v>#NAME?</v>
      </c>
      <c r="I5083" s="1" t="b">
        <v>0</v>
      </c>
      <c r="J5083" s="1">
        <v>0</v>
      </c>
      <c r="K5083" s="1">
        <v>8</v>
      </c>
      <c r="L5083" s="1">
        <v>7</v>
      </c>
      <c r="M5083" s="1">
        <v>15</v>
      </c>
      <c r="N5083" s="1">
        <v>5.0847457627118597</v>
      </c>
      <c r="O5083" s="1" t="s">
        <v>8022</v>
      </c>
    </row>
    <row r="5084" spans="1:15" x14ac:dyDescent="0.3">
      <c r="A5084" s="1" t="s">
        <v>5716</v>
      </c>
      <c r="B5084" s="1" t="s">
        <v>5773</v>
      </c>
      <c r="C5084" s="1">
        <v>2</v>
      </c>
      <c r="D5084" s="1" t="s">
        <v>7266</v>
      </c>
      <c r="E5084" s="1">
        <v>27</v>
      </c>
      <c r="F5084" s="1" t="s">
        <v>8021</v>
      </c>
      <c r="G5084" s="1" t="s">
        <v>5803</v>
      </c>
      <c r="H5084" s="1" t="s">
        <v>7639</v>
      </c>
      <c r="I5084" s="1" t="b">
        <v>0</v>
      </c>
      <c r="J5084" s="1">
        <v>0</v>
      </c>
      <c r="K5084" s="1">
        <v>1</v>
      </c>
      <c r="L5084" s="1">
        <v>7</v>
      </c>
      <c r="M5084" s="1">
        <v>11</v>
      </c>
      <c r="N5084" s="1">
        <v>3.7288135593220302</v>
      </c>
      <c r="O5084" s="1" t="s">
        <v>7720</v>
      </c>
    </row>
    <row r="5085" spans="1:15" x14ac:dyDescent="0.3">
      <c r="A5085" s="1" t="s">
        <v>5716</v>
      </c>
      <c r="B5085" s="1" t="s">
        <v>5773</v>
      </c>
      <c r="C5085" s="1">
        <v>2</v>
      </c>
      <c r="D5085" s="1" t="s">
        <v>7266</v>
      </c>
      <c r="E5085" s="1">
        <v>27</v>
      </c>
      <c r="F5085" s="1" t="s">
        <v>8021</v>
      </c>
      <c r="G5085" s="1" t="s">
        <v>5801</v>
      </c>
      <c r="H5085" s="1" t="s">
        <v>7503</v>
      </c>
      <c r="I5085" s="1" t="b">
        <v>0</v>
      </c>
      <c r="J5085" s="1">
        <v>1</v>
      </c>
      <c r="K5085" s="1">
        <v>0</v>
      </c>
      <c r="L5085" s="1">
        <v>8</v>
      </c>
      <c r="M5085" s="1">
        <v>9</v>
      </c>
      <c r="N5085" s="1">
        <v>3.0508474576271101</v>
      </c>
      <c r="O5085" s="1" t="s">
        <v>8023</v>
      </c>
    </row>
    <row r="5086" spans="1:15" x14ac:dyDescent="0.3">
      <c r="A5086" s="1" t="s">
        <v>5716</v>
      </c>
      <c r="B5086" s="1" t="s">
        <v>5773</v>
      </c>
      <c r="C5086" s="1">
        <v>2</v>
      </c>
      <c r="D5086" s="1" t="s">
        <v>7266</v>
      </c>
      <c r="E5086" s="1">
        <v>27</v>
      </c>
      <c r="F5086" s="1" t="s">
        <v>8021</v>
      </c>
      <c r="G5086" s="1" t="s">
        <v>5814</v>
      </c>
      <c r="H5086" s="1" t="s">
        <v>7503</v>
      </c>
      <c r="I5086" s="1" t="b">
        <v>1</v>
      </c>
      <c r="J5086" s="1">
        <v>0</v>
      </c>
      <c r="K5086" s="1">
        <v>0</v>
      </c>
      <c r="L5086" s="1">
        <v>0</v>
      </c>
      <c r="M5086" s="1">
        <v>7</v>
      </c>
      <c r="N5086" s="1">
        <v>2.3728813559322002</v>
      </c>
      <c r="O5086" s="1" t="s">
        <v>7504</v>
      </c>
    </row>
    <row r="5087" spans="1:15" x14ac:dyDescent="0.3">
      <c r="A5087" s="1" t="s">
        <v>5716</v>
      </c>
      <c r="B5087" s="1" t="s">
        <v>5773</v>
      </c>
      <c r="C5087" s="1">
        <v>2</v>
      </c>
      <c r="D5087" s="1" t="s">
        <v>7266</v>
      </c>
      <c r="E5087" s="1">
        <v>27</v>
      </c>
      <c r="F5087" s="1" t="s">
        <v>8021</v>
      </c>
      <c r="G5087" s="1" t="s">
        <v>5834</v>
      </c>
      <c r="H5087" s="1" t="s">
        <v>7530</v>
      </c>
      <c r="I5087" s="1" t="b">
        <v>0</v>
      </c>
      <c r="J5087" s="1">
        <v>0</v>
      </c>
      <c r="K5087" s="1">
        <v>6</v>
      </c>
      <c r="L5087" s="1">
        <v>8</v>
      </c>
      <c r="M5087" s="1">
        <v>6</v>
      </c>
      <c r="N5087" s="1">
        <v>2.0338983050847399</v>
      </c>
      <c r="O5087" s="1" t="s">
        <v>7531</v>
      </c>
    </row>
    <row r="5088" spans="1:15" x14ac:dyDescent="0.3">
      <c r="A5088" s="1" t="s">
        <v>5716</v>
      </c>
      <c r="B5088" s="1" t="s">
        <v>5773</v>
      </c>
      <c r="C5088" s="1">
        <v>2</v>
      </c>
      <c r="D5088" s="1" t="s">
        <v>7266</v>
      </c>
      <c r="E5088" s="1">
        <v>27</v>
      </c>
      <c r="F5088" s="1" t="s">
        <v>8021</v>
      </c>
      <c r="G5088" s="1" t="s">
        <v>5834</v>
      </c>
      <c r="H5088" s="1" t="s">
        <v>7517</v>
      </c>
      <c r="I5088" s="1" t="b">
        <v>0</v>
      </c>
      <c r="J5088" s="1">
        <v>4</v>
      </c>
      <c r="K5088" s="1">
        <v>13</v>
      </c>
      <c r="L5088" s="1">
        <v>3</v>
      </c>
      <c r="M5088" s="1">
        <v>4</v>
      </c>
      <c r="N5088" s="1">
        <v>1.35593220338983</v>
      </c>
      <c r="O5088" s="1" t="s">
        <v>7593</v>
      </c>
    </row>
    <row r="5089" spans="1:15" x14ac:dyDescent="0.3">
      <c r="A5089" s="1" t="s">
        <v>5716</v>
      </c>
      <c r="B5089" s="1" t="s">
        <v>5773</v>
      </c>
      <c r="C5089" s="1">
        <v>2</v>
      </c>
      <c r="D5089" s="1" t="s">
        <v>7266</v>
      </c>
      <c r="E5089" s="1">
        <v>27</v>
      </c>
      <c r="F5089" s="1" t="s">
        <v>8021</v>
      </c>
      <c r="G5089" s="1" t="s">
        <v>5834</v>
      </c>
      <c r="H5089" s="1" t="s">
        <v>8024</v>
      </c>
      <c r="I5089" s="1" t="b">
        <v>0</v>
      </c>
      <c r="J5089" s="1">
        <v>0</v>
      </c>
      <c r="K5089" s="1">
        <v>14</v>
      </c>
      <c r="L5089" s="1">
        <v>8</v>
      </c>
      <c r="M5089" s="1">
        <v>3</v>
      </c>
      <c r="N5089" s="1">
        <v>1.0169491525423699</v>
      </c>
      <c r="O5089" s="1" t="s">
        <v>8025</v>
      </c>
    </row>
    <row r="5090" spans="1:15" x14ac:dyDescent="0.3">
      <c r="A5090" s="1" t="s">
        <v>5716</v>
      </c>
      <c r="B5090" s="1" t="s">
        <v>5773</v>
      </c>
      <c r="C5090" s="1">
        <v>2</v>
      </c>
      <c r="D5090" s="1" t="s">
        <v>7266</v>
      </c>
      <c r="E5090" s="1">
        <v>27</v>
      </c>
      <c r="F5090" s="1" t="s">
        <v>8021</v>
      </c>
      <c r="G5090" s="1" t="s">
        <v>5834</v>
      </c>
      <c r="H5090" s="1" t="e">
        <f>----CCCGCTC-GCCGGCGGCCTGTCACACTCACACCATG</f>
        <v>#NAME?</v>
      </c>
      <c r="I5090" s="1" t="b">
        <v>0</v>
      </c>
      <c r="J5090" s="1">
        <v>0</v>
      </c>
      <c r="K5090" s="1">
        <v>15</v>
      </c>
      <c r="L5090" s="1">
        <v>3</v>
      </c>
      <c r="M5090" s="1">
        <v>3</v>
      </c>
      <c r="N5090" s="1">
        <v>1.0169491525423699</v>
      </c>
      <c r="O5090" s="1" t="s">
        <v>7493</v>
      </c>
    </row>
    <row r="5091" spans="1:15" x14ac:dyDescent="0.3">
      <c r="A5091" s="1" t="s">
        <v>5716</v>
      </c>
      <c r="B5091" s="1" t="s">
        <v>5773</v>
      </c>
      <c r="C5091" s="1">
        <v>2</v>
      </c>
      <c r="D5091" s="1" t="s">
        <v>7266</v>
      </c>
      <c r="E5091" s="1">
        <v>28</v>
      </c>
      <c r="F5091" s="1" t="s">
        <v>8026</v>
      </c>
      <c r="G5091" s="1" t="s">
        <v>5814</v>
      </c>
      <c r="H5091" s="1" t="s">
        <v>7503</v>
      </c>
      <c r="I5091" s="1" t="b">
        <v>1</v>
      </c>
      <c r="J5091" s="1">
        <v>0</v>
      </c>
      <c r="K5091" s="1">
        <v>0</v>
      </c>
      <c r="L5091" s="1">
        <v>0</v>
      </c>
      <c r="M5091" s="1">
        <v>15</v>
      </c>
      <c r="N5091" s="1">
        <v>46.875</v>
      </c>
      <c r="O5091" s="1" t="s">
        <v>7504</v>
      </c>
    </row>
    <row r="5092" spans="1:15" x14ac:dyDescent="0.3">
      <c r="A5092" s="1" t="s">
        <v>5716</v>
      </c>
      <c r="B5092" s="1" t="s">
        <v>5773</v>
      </c>
      <c r="C5092" s="1">
        <v>2</v>
      </c>
      <c r="D5092" s="1" t="s">
        <v>7266</v>
      </c>
      <c r="E5092" s="1">
        <v>28</v>
      </c>
      <c r="F5092" s="1" t="s">
        <v>8026</v>
      </c>
      <c r="G5092" s="1" t="s">
        <v>5814</v>
      </c>
      <c r="H5092" s="1" t="s">
        <v>7507</v>
      </c>
      <c r="I5092" s="1" t="b">
        <v>0</v>
      </c>
      <c r="J5092" s="1">
        <v>0</v>
      </c>
      <c r="K5092" s="1">
        <v>3</v>
      </c>
      <c r="L5092" s="1">
        <v>1</v>
      </c>
      <c r="M5092" s="1">
        <v>2</v>
      </c>
      <c r="N5092" s="1">
        <v>6.25</v>
      </c>
      <c r="O5092" s="1" t="s">
        <v>7508</v>
      </c>
    </row>
    <row r="5093" spans="1:15" x14ac:dyDescent="0.3">
      <c r="A5093" s="1" t="s">
        <v>5716</v>
      </c>
      <c r="B5093" s="1" t="s">
        <v>5773</v>
      </c>
      <c r="C5093" s="1">
        <v>2</v>
      </c>
      <c r="D5093" s="1" t="s">
        <v>7266</v>
      </c>
      <c r="E5093" s="1">
        <v>28</v>
      </c>
      <c r="F5093" s="1" t="s">
        <v>8026</v>
      </c>
      <c r="G5093" s="1" t="s">
        <v>5895</v>
      </c>
      <c r="H5093" s="1" t="e">
        <f>-ATTACCCGCTCGCCGGCGGCCTGTCACACTCACACCATG</f>
        <v>#NAME?</v>
      </c>
      <c r="I5093" s="1" t="b">
        <v>0</v>
      </c>
      <c r="J5093" s="1">
        <v>0</v>
      </c>
      <c r="K5093" s="1">
        <v>2</v>
      </c>
      <c r="L5093" s="1">
        <v>9</v>
      </c>
      <c r="M5093" s="1">
        <v>2</v>
      </c>
      <c r="N5093" s="1">
        <v>6.25</v>
      </c>
      <c r="O5093" s="1" t="s">
        <v>8027</v>
      </c>
    </row>
    <row r="5094" spans="1:15" x14ac:dyDescent="0.3">
      <c r="A5094" s="1" t="s">
        <v>5716</v>
      </c>
      <c r="B5094" s="1" t="s">
        <v>5773</v>
      </c>
      <c r="C5094" s="1">
        <v>2</v>
      </c>
      <c r="D5094" s="1" t="s">
        <v>7266</v>
      </c>
      <c r="E5094" s="1">
        <v>28</v>
      </c>
      <c r="F5094" s="1" t="s">
        <v>8026</v>
      </c>
      <c r="G5094" s="1" t="s">
        <v>5814</v>
      </c>
      <c r="H5094" s="1" t="e">
        <f>-----------CGCCGGCGGCCTGTCACACTCACACCATG</f>
        <v>#NAME?</v>
      </c>
      <c r="I5094" s="1" t="b">
        <v>0</v>
      </c>
      <c r="J5094" s="1">
        <v>0</v>
      </c>
      <c r="K5094" s="1">
        <v>16</v>
      </c>
      <c r="L5094" s="1">
        <v>1</v>
      </c>
      <c r="M5094" s="1">
        <v>2</v>
      </c>
      <c r="N5094" s="1">
        <v>6.25</v>
      </c>
      <c r="O5094" s="1" t="s">
        <v>7494</v>
      </c>
    </row>
    <row r="5095" spans="1:15" x14ac:dyDescent="0.3">
      <c r="A5095" s="1" t="s">
        <v>5716</v>
      </c>
      <c r="B5095" s="1" t="s">
        <v>5773</v>
      </c>
      <c r="C5095" s="1">
        <v>2</v>
      </c>
      <c r="D5095" s="1" t="s">
        <v>7266</v>
      </c>
      <c r="E5095" s="1">
        <v>28</v>
      </c>
      <c r="F5095" s="1" t="s">
        <v>8026</v>
      </c>
      <c r="G5095" s="1" t="s">
        <v>5814</v>
      </c>
      <c r="H5095" s="1" t="s">
        <v>7503</v>
      </c>
      <c r="I5095" s="1" t="b">
        <v>0</v>
      </c>
      <c r="J5095" s="1">
        <v>8</v>
      </c>
      <c r="K5095" s="1">
        <v>0</v>
      </c>
      <c r="L5095" s="1">
        <v>0</v>
      </c>
      <c r="M5095" s="1">
        <v>1</v>
      </c>
      <c r="N5095" s="1">
        <v>3.125</v>
      </c>
      <c r="O5095" s="1" t="e">
        <f>------ccgctcgccggcggcctgtcacactcacaccatg</f>
        <v>#NAME?</v>
      </c>
    </row>
    <row r="5096" spans="1:15" x14ac:dyDescent="0.3">
      <c r="A5096" s="1" t="s">
        <v>5716</v>
      </c>
      <c r="B5096" s="1" t="s">
        <v>5773</v>
      </c>
      <c r="C5096" s="1">
        <v>2</v>
      </c>
      <c r="D5096" s="1" t="s">
        <v>7266</v>
      </c>
      <c r="E5096" s="1">
        <v>28</v>
      </c>
      <c r="F5096" s="1" t="s">
        <v>8026</v>
      </c>
      <c r="G5096" s="1" t="s">
        <v>5908</v>
      </c>
      <c r="H5096" s="1" t="s">
        <v>7503</v>
      </c>
      <c r="I5096" s="1" t="b">
        <v>0</v>
      </c>
      <c r="J5096" s="1">
        <v>6</v>
      </c>
      <c r="K5096" s="1">
        <v>0</v>
      </c>
      <c r="L5096" s="1">
        <v>3</v>
      </c>
      <c r="M5096" s="1">
        <v>1</v>
      </c>
      <c r="N5096" s="1">
        <v>3.125</v>
      </c>
      <c r="O5096" s="1" t="e">
        <f>---GaccTCct-GCCGGCGGCCTGTCACACTCACACCATG</f>
        <v>#NAME?</v>
      </c>
    </row>
    <row r="5097" spans="1:15" x14ac:dyDescent="0.3">
      <c r="A5097" s="1" t="s">
        <v>5716</v>
      </c>
      <c r="B5097" s="1" t="s">
        <v>5773</v>
      </c>
      <c r="C5097" s="1">
        <v>2</v>
      </c>
      <c r="D5097" s="1" t="s">
        <v>7266</v>
      </c>
      <c r="E5097" s="1">
        <v>28</v>
      </c>
      <c r="F5097" s="1" t="s">
        <v>8026</v>
      </c>
      <c r="G5097" s="1" t="s">
        <v>5816</v>
      </c>
      <c r="H5097" s="1" t="s">
        <v>7503</v>
      </c>
      <c r="I5097" s="1" t="b">
        <v>0</v>
      </c>
      <c r="J5097" s="1">
        <v>3</v>
      </c>
      <c r="K5097" s="1">
        <v>0</v>
      </c>
      <c r="L5097" s="1">
        <v>0</v>
      </c>
      <c r="M5097" s="1">
        <v>1</v>
      </c>
      <c r="N5097" s="1">
        <v>3.125</v>
      </c>
      <c r="O5097" s="1" t="e">
        <f>-ATTACCCGCTCGCCGGCGGCCTGTCACACTCACACCATG</f>
        <v>#NAME?</v>
      </c>
    </row>
    <row r="5098" spans="1:15" x14ac:dyDescent="0.3">
      <c r="A5098" s="1" t="s">
        <v>5716</v>
      </c>
      <c r="B5098" s="1" t="s">
        <v>5773</v>
      </c>
      <c r="C5098" s="1">
        <v>2</v>
      </c>
      <c r="D5098" s="1" t="s">
        <v>7266</v>
      </c>
      <c r="E5098" s="1">
        <v>28</v>
      </c>
      <c r="F5098" s="1" t="s">
        <v>8026</v>
      </c>
      <c r="G5098" s="1" t="s">
        <v>5908</v>
      </c>
      <c r="H5098" s="1" t="s">
        <v>7773</v>
      </c>
      <c r="I5098" s="1" t="b">
        <v>0</v>
      </c>
      <c r="J5098" s="1">
        <v>1</v>
      </c>
      <c r="K5098" s="1">
        <v>7</v>
      </c>
      <c r="L5098" s="1">
        <v>9</v>
      </c>
      <c r="M5098" s="1">
        <v>1</v>
      </c>
      <c r="N5098" s="1">
        <v>3.125</v>
      </c>
      <c r="O5098" s="1" t="e">
        <f>-gcGTgTcggAgttcatcagcTtgtcacactcacaccatg</f>
        <v>#NAME?</v>
      </c>
    </row>
    <row r="5099" spans="1:15" x14ac:dyDescent="0.3">
      <c r="A5099" s="1" t="s">
        <v>5716</v>
      </c>
      <c r="B5099" s="1" t="s">
        <v>5773</v>
      </c>
      <c r="C5099" s="1">
        <v>2</v>
      </c>
      <c r="D5099" s="1" t="s">
        <v>7266</v>
      </c>
      <c r="E5099" s="1">
        <v>28</v>
      </c>
      <c r="F5099" s="1" t="s">
        <v>8026</v>
      </c>
      <c r="G5099" s="1" t="s">
        <v>5834</v>
      </c>
      <c r="H5099" s="1" t="s">
        <v>7587</v>
      </c>
      <c r="I5099" s="1" t="b">
        <v>0</v>
      </c>
      <c r="J5099" s="1">
        <v>0</v>
      </c>
      <c r="K5099" s="1">
        <v>7</v>
      </c>
      <c r="L5099" s="1">
        <v>4</v>
      </c>
      <c r="M5099" s="1">
        <v>1</v>
      </c>
      <c r="N5099" s="1">
        <v>3.125</v>
      </c>
      <c r="O5099" s="1" t="s">
        <v>7902</v>
      </c>
    </row>
    <row r="5100" spans="1:15" x14ac:dyDescent="0.3">
      <c r="A5100" s="1" t="s">
        <v>5716</v>
      </c>
      <c r="B5100" s="1" t="s">
        <v>5773</v>
      </c>
      <c r="C5100" s="1">
        <v>2</v>
      </c>
      <c r="D5100" s="1" t="s">
        <v>7266</v>
      </c>
      <c r="E5100" s="1">
        <v>28</v>
      </c>
      <c r="F5100" s="1" t="s">
        <v>8026</v>
      </c>
      <c r="G5100" s="1" t="s">
        <v>5814</v>
      </c>
      <c r="H5100" s="1" t="e">
        <f>-----------CGCCGGCGGCCTGTCACACTCACACCATG</f>
        <v>#NAME?</v>
      </c>
      <c r="I5100" s="1" t="b">
        <v>0</v>
      </c>
      <c r="J5100" s="1">
        <v>0</v>
      </c>
      <c r="K5100" s="1">
        <v>24</v>
      </c>
      <c r="L5100" s="1">
        <v>3</v>
      </c>
      <c r="M5100" s="1">
        <v>1</v>
      </c>
      <c r="N5100" s="1">
        <v>3.125</v>
      </c>
      <c r="O5100" s="1" t="s">
        <v>8028</v>
      </c>
    </row>
    <row r="5101" spans="1:15" x14ac:dyDescent="0.3">
      <c r="A5101" s="1" t="s">
        <v>5716</v>
      </c>
      <c r="B5101" s="1" t="s">
        <v>5773</v>
      </c>
      <c r="C5101" s="1">
        <v>2</v>
      </c>
      <c r="D5101" s="1" t="s">
        <v>7266</v>
      </c>
      <c r="E5101" s="1">
        <v>28</v>
      </c>
      <c r="F5101" s="1" t="s">
        <v>8026</v>
      </c>
      <c r="G5101" s="1" t="s">
        <v>5803</v>
      </c>
      <c r="H5101" s="1" t="s">
        <v>8029</v>
      </c>
      <c r="I5101" s="1" t="b">
        <v>0</v>
      </c>
      <c r="J5101" s="1">
        <v>0</v>
      </c>
      <c r="K5101" s="1">
        <v>1</v>
      </c>
      <c r="L5101" s="1">
        <v>8</v>
      </c>
      <c r="M5101" s="1">
        <v>1</v>
      </c>
      <c r="N5101" s="1">
        <v>3.125</v>
      </c>
      <c r="O5101" s="1" t="s">
        <v>8030</v>
      </c>
    </row>
    <row r="5102" spans="1:15" x14ac:dyDescent="0.3">
      <c r="A5102" s="1" t="s">
        <v>5716</v>
      </c>
      <c r="B5102" s="1" t="s">
        <v>5773</v>
      </c>
      <c r="C5102" s="1">
        <v>2</v>
      </c>
      <c r="D5102" s="1" t="s">
        <v>7266</v>
      </c>
      <c r="E5102" s="1">
        <v>28</v>
      </c>
      <c r="F5102" s="1" t="s">
        <v>8026</v>
      </c>
      <c r="G5102" s="1" t="s">
        <v>5908</v>
      </c>
      <c r="H5102" s="1" t="s">
        <v>7503</v>
      </c>
      <c r="I5102" s="1" t="b">
        <v>0</v>
      </c>
      <c r="J5102" s="1">
        <v>0</v>
      </c>
      <c r="K5102" s="1">
        <v>0</v>
      </c>
      <c r="L5102" s="1">
        <v>1</v>
      </c>
      <c r="M5102" s="1">
        <v>1</v>
      </c>
      <c r="N5102" s="1">
        <v>3.125</v>
      </c>
      <c r="O5102" s="1" t="s">
        <v>7579</v>
      </c>
    </row>
    <row r="5103" spans="1:15" x14ac:dyDescent="0.3">
      <c r="A5103" s="1" t="s">
        <v>5716</v>
      </c>
      <c r="B5103" s="1" t="s">
        <v>5773</v>
      </c>
      <c r="C5103" s="1">
        <v>2</v>
      </c>
      <c r="D5103" s="1" t="s">
        <v>7266</v>
      </c>
      <c r="E5103" s="1">
        <v>28</v>
      </c>
      <c r="F5103" s="1" t="s">
        <v>8026</v>
      </c>
      <c r="G5103" s="1" t="s">
        <v>5814</v>
      </c>
      <c r="H5103" s="1" t="e">
        <f>-----CCCGCTCGCCGGCGGCCTGTCACACTCACACCATG</f>
        <v>#NAME?</v>
      </c>
      <c r="I5103" s="1" t="b">
        <v>0</v>
      </c>
      <c r="J5103" s="1">
        <v>0</v>
      </c>
      <c r="K5103" s="1">
        <v>14</v>
      </c>
      <c r="L5103" s="1">
        <v>3</v>
      </c>
      <c r="M5103" s="1">
        <v>1</v>
      </c>
      <c r="N5103" s="1">
        <v>3.125</v>
      </c>
      <c r="O5103" s="1" t="s">
        <v>7492</v>
      </c>
    </row>
    <row r="5104" spans="1:15" x14ac:dyDescent="0.3">
      <c r="A5104" s="1" t="s">
        <v>5716</v>
      </c>
      <c r="B5104" s="1" t="s">
        <v>5773</v>
      </c>
      <c r="C5104" s="1">
        <v>2</v>
      </c>
      <c r="D5104" s="1" t="s">
        <v>7266</v>
      </c>
      <c r="E5104" s="1">
        <v>28</v>
      </c>
      <c r="F5104" s="1" t="s">
        <v>8026</v>
      </c>
      <c r="G5104" s="1" t="s">
        <v>5895</v>
      </c>
      <c r="H5104" s="1" t="s">
        <v>7667</v>
      </c>
      <c r="I5104" s="1" t="b">
        <v>0</v>
      </c>
      <c r="J5104" s="1">
        <v>0</v>
      </c>
      <c r="K5104" s="1">
        <v>2</v>
      </c>
      <c r="L5104" s="1">
        <v>6</v>
      </c>
      <c r="M5104" s="1">
        <v>1</v>
      </c>
      <c r="N5104" s="1">
        <v>3.125</v>
      </c>
      <c r="O5104" s="1" t="s">
        <v>7822</v>
      </c>
    </row>
    <row r="5105" spans="1:15" x14ac:dyDescent="0.3">
      <c r="A5105" s="1" t="s">
        <v>5716</v>
      </c>
      <c r="B5105" s="1" t="s">
        <v>5773</v>
      </c>
      <c r="C5105" s="1">
        <v>2</v>
      </c>
      <c r="D5105" s="1" t="s">
        <v>7266</v>
      </c>
      <c r="E5105" s="1">
        <v>28</v>
      </c>
      <c r="F5105" s="1" t="s">
        <v>8026</v>
      </c>
      <c r="G5105" s="1" t="s">
        <v>5834</v>
      </c>
      <c r="H5105" s="1" t="e">
        <f>----CCCGCTC-GCCGGCGGCCTGTCACACTCACACCATG</f>
        <v>#NAME?</v>
      </c>
      <c r="I5105" s="1" t="b">
        <v>0</v>
      </c>
      <c r="J5105" s="1">
        <v>0</v>
      </c>
      <c r="K5105" s="1">
        <v>6</v>
      </c>
      <c r="L5105" s="1">
        <v>3</v>
      </c>
      <c r="M5105" s="1">
        <v>1</v>
      </c>
      <c r="N5105" s="1">
        <v>3.125</v>
      </c>
      <c r="O5105" s="1" t="s">
        <v>7491</v>
      </c>
    </row>
    <row r="5106" spans="1:15" x14ac:dyDescent="0.3">
      <c r="A5106" s="1" t="s">
        <v>5716</v>
      </c>
      <c r="B5106" s="1" t="s">
        <v>5773</v>
      </c>
      <c r="C5106" s="1">
        <v>2</v>
      </c>
      <c r="D5106" s="1" t="s">
        <v>7266</v>
      </c>
      <c r="E5106" s="1">
        <v>29</v>
      </c>
      <c r="F5106" s="1" t="s">
        <v>8031</v>
      </c>
      <c r="G5106" s="1" t="s">
        <v>5814</v>
      </c>
      <c r="H5106" s="1" t="s">
        <v>7503</v>
      </c>
      <c r="I5106" s="1" t="b">
        <v>1</v>
      </c>
      <c r="J5106" s="1">
        <v>0</v>
      </c>
      <c r="K5106" s="1">
        <v>0</v>
      </c>
      <c r="L5106" s="1">
        <v>0</v>
      </c>
      <c r="M5106" s="1">
        <v>14</v>
      </c>
      <c r="N5106" s="1">
        <v>25.925925925925899</v>
      </c>
      <c r="O5106" s="1" t="s">
        <v>7504</v>
      </c>
    </row>
    <row r="5107" spans="1:15" x14ac:dyDescent="0.3">
      <c r="A5107" s="1" t="s">
        <v>5716</v>
      </c>
      <c r="B5107" s="1" t="s">
        <v>5773</v>
      </c>
      <c r="C5107" s="1">
        <v>2</v>
      </c>
      <c r="D5107" s="1" t="s">
        <v>7266</v>
      </c>
      <c r="E5107" s="1">
        <v>29</v>
      </c>
      <c r="F5107" s="1" t="s">
        <v>8031</v>
      </c>
      <c r="G5107" s="1" t="s">
        <v>5814</v>
      </c>
      <c r="H5107" s="1" t="e">
        <f>-----CCCGCTCGCCGGCGGCCTGTCACACTCACACCATG</f>
        <v>#NAME?</v>
      </c>
      <c r="I5107" s="1" t="b">
        <v>0</v>
      </c>
      <c r="J5107" s="1">
        <v>0</v>
      </c>
      <c r="K5107" s="1">
        <v>14</v>
      </c>
      <c r="L5107" s="1">
        <v>3</v>
      </c>
      <c r="M5107" s="1">
        <v>4</v>
      </c>
      <c r="N5107" s="1">
        <v>7.4074074074074003</v>
      </c>
      <c r="O5107" s="1" t="s">
        <v>7492</v>
      </c>
    </row>
    <row r="5108" spans="1:15" x14ac:dyDescent="0.3">
      <c r="A5108" s="1" t="s">
        <v>5716</v>
      </c>
      <c r="B5108" s="1" t="s">
        <v>5773</v>
      </c>
      <c r="C5108" s="1">
        <v>2</v>
      </c>
      <c r="D5108" s="1" t="s">
        <v>7266</v>
      </c>
      <c r="E5108" s="1">
        <v>29</v>
      </c>
      <c r="F5108" s="1" t="s">
        <v>8031</v>
      </c>
      <c r="G5108" s="1" t="s">
        <v>5834</v>
      </c>
      <c r="H5108" s="1" t="s">
        <v>8032</v>
      </c>
      <c r="I5108" s="1" t="b">
        <v>0</v>
      </c>
      <c r="J5108" s="1">
        <v>1</v>
      </c>
      <c r="K5108" s="1">
        <v>22</v>
      </c>
      <c r="L5108" s="1">
        <v>11</v>
      </c>
      <c r="M5108" s="1">
        <v>3</v>
      </c>
      <c r="N5108" s="1">
        <v>5.55555555555555</v>
      </c>
      <c r="O5108" s="1" t="s">
        <v>8033</v>
      </c>
    </row>
    <row r="5109" spans="1:15" x14ac:dyDescent="0.3">
      <c r="A5109" s="1" t="s">
        <v>5716</v>
      </c>
      <c r="B5109" s="1" t="s">
        <v>5773</v>
      </c>
      <c r="C5109" s="1">
        <v>2</v>
      </c>
      <c r="D5109" s="1" t="s">
        <v>7266</v>
      </c>
      <c r="E5109" s="1">
        <v>29</v>
      </c>
      <c r="F5109" s="1" t="s">
        <v>8031</v>
      </c>
      <c r="G5109" s="1" t="s">
        <v>5814</v>
      </c>
      <c r="H5109" s="1" t="e">
        <f>-----CCCGCTCGCCGGCGGCCTGTCACACTCACACCATG</f>
        <v>#NAME?</v>
      </c>
      <c r="I5109" s="1" t="b">
        <v>0</v>
      </c>
      <c r="J5109" s="1">
        <v>1</v>
      </c>
      <c r="K5109" s="1">
        <v>14</v>
      </c>
      <c r="L5109" s="1">
        <v>3</v>
      </c>
      <c r="M5109" s="1">
        <v>3</v>
      </c>
      <c r="N5109" s="1">
        <v>5.55555555555555</v>
      </c>
      <c r="O5109" s="1" t="s">
        <v>8034</v>
      </c>
    </row>
    <row r="5110" spans="1:15" x14ac:dyDescent="0.3">
      <c r="A5110" s="1" t="s">
        <v>5716</v>
      </c>
      <c r="B5110" s="1" t="s">
        <v>5773</v>
      </c>
      <c r="C5110" s="1">
        <v>2</v>
      </c>
      <c r="D5110" s="1" t="s">
        <v>7266</v>
      </c>
      <c r="E5110" s="1">
        <v>29</v>
      </c>
      <c r="F5110" s="1" t="s">
        <v>8031</v>
      </c>
      <c r="G5110" s="1" t="s">
        <v>5834</v>
      </c>
      <c r="H5110" s="1" t="s">
        <v>7517</v>
      </c>
      <c r="I5110" s="1" t="b">
        <v>0</v>
      </c>
      <c r="J5110" s="1">
        <v>0</v>
      </c>
      <c r="K5110" s="1">
        <v>13</v>
      </c>
      <c r="L5110" s="1">
        <v>3</v>
      </c>
      <c r="M5110" s="1">
        <v>2</v>
      </c>
      <c r="N5110" s="1">
        <v>3.7037037037037002</v>
      </c>
      <c r="O5110" s="1" t="s">
        <v>7593</v>
      </c>
    </row>
    <row r="5111" spans="1:15" x14ac:dyDescent="0.3">
      <c r="A5111" s="1" t="s">
        <v>5716</v>
      </c>
      <c r="B5111" s="1" t="s">
        <v>5773</v>
      </c>
      <c r="C5111" s="1">
        <v>2</v>
      </c>
      <c r="D5111" s="1" t="s">
        <v>7266</v>
      </c>
      <c r="E5111" s="1">
        <v>29</v>
      </c>
      <c r="F5111" s="1" t="s">
        <v>8031</v>
      </c>
      <c r="G5111" s="1" t="s">
        <v>5814</v>
      </c>
      <c r="H5111" s="1" t="e">
        <f>-------------CCGGCGGCCTGTCACACTCACACCATG</f>
        <v>#NAME?</v>
      </c>
      <c r="I5111" s="1" t="b">
        <v>0</v>
      </c>
      <c r="J5111" s="1">
        <v>0</v>
      </c>
      <c r="K5111" s="1">
        <v>27</v>
      </c>
      <c r="L5111" s="1">
        <v>2</v>
      </c>
      <c r="M5111" s="1">
        <v>2</v>
      </c>
      <c r="N5111" s="1">
        <v>3.7037037037037002</v>
      </c>
      <c r="O5111" s="1" t="s">
        <v>8004</v>
      </c>
    </row>
    <row r="5112" spans="1:15" x14ac:dyDescent="0.3">
      <c r="A5112" s="1" t="s">
        <v>5716</v>
      </c>
      <c r="B5112" s="1" t="s">
        <v>5773</v>
      </c>
      <c r="C5112" s="1">
        <v>2</v>
      </c>
      <c r="D5112" s="1" t="s">
        <v>7266</v>
      </c>
      <c r="E5112" s="1">
        <v>29</v>
      </c>
      <c r="F5112" s="1" t="s">
        <v>8031</v>
      </c>
      <c r="G5112" s="1" t="s">
        <v>5819</v>
      </c>
      <c r="H5112" s="1" t="s">
        <v>7920</v>
      </c>
      <c r="I5112" s="1" t="b">
        <v>0</v>
      </c>
      <c r="J5112" s="1">
        <v>0</v>
      </c>
      <c r="K5112" s="1">
        <v>3</v>
      </c>
      <c r="L5112" s="1">
        <v>4</v>
      </c>
      <c r="M5112" s="1">
        <v>2</v>
      </c>
      <c r="N5112" s="1">
        <v>3.7037037037037002</v>
      </c>
      <c r="O5112" s="1" t="s">
        <v>8035</v>
      </c>
    </row>
    <row r="5113" spans="1:15" x14ac:dyDescent="0.3">
      <c r="A5113" s="1" t="s">
        <v>5716</v>
      </c>
      <c r="B5113" s="1" t="s">
        <v>5773</v>
      </c>
      <c r="C5113" s="1">
        <v>2</v>
      </c>
      <c r="D5113" s="1" t="s">
        <v>7266</v>
      </c>
      <c r="E5113" s="1">
        <v>29</v>
      </c>
      <c r="F5113" s="1" t="s">
        <v>8031</v>
      </c>
      <c r="G5113" s="1" t="s">
        <v>5834</v>
      </c>
      <c r="H5113" s="1" t="e">
        <f>-------CGCTCGCCGGCGGCCTGTCACACTCACACCATG</f>
        <v>#NAME?</v>
      </c>
      <c r="I5113" s="1" t="b">
        <v>0</v>
      </c>
      <c r="J5113" s="1">
        <v>0</v>
      </c>
      <c r="K5113" s="1">
        <v>28</v>
      </c>
      <c r="L5113" s="1">
        <v>2</v>
      </c>
      <c r="M5113" s="1">
        <v>1</v>
      </c>
      <c r="N5113" s="1">
        <v>1.8518518518518501</v>
      </c>
      <c r="O5113" s="1" t="s">
        <v>8036</v>
      </c>
    </row>
    <row r="5114" spans="1:15" x14ac:dyDescent="0.3">
      <c r="A5114" s="1" t="s">
        <v>5716</v>
      </c>
      <c r="B5114" s="1" t="s">
        <v>5773</v>
      </c>
      <c r="C5114" s="1">
        <v>2</v>
      </c>
      <c r="D5114" s="1" t="s">
        <v>7266</v>
      </c>
      <c r="E5114" s="1">
        <v>29</v>
      </c>
      <c r="F5114" s="1" t="s">
        <v>8031</v>
      </c>
      <c r="G5114" s="1" t="s">
        <v>5803</v>
      </c>
      <c r="H5114" s="1" t="s">
        <v>7639</v>
      </c>
      <c r="I5114" s="1" t="b">
        <v>0</v>
      </c>
      <c r="J5114" s="1">
        <v>0</v>
      </c>
      <c r="K5114" s="1">
        <v>1</v>
      </c>
      <c r="L5114" s="1">
        <v>7</v>
      </c>
      <c r="M5114" s="1">
        <v>1</v>
      </c>
      <c r="N5114" s="1">
        <v>1.8518518518518501</v>
      </c>
      <c r="O5114" s="1" t="s">
        <v>7720</v>
      </c>
    </row>
    <row r="5115" spans="1:15" x14ac:dyDescent="0.3">
      <c r="A5115" s="1" t="s">
        <v>5716</v>
      </c>
      <c r="B5115" s="1" t="s">
        <v>5773</v>
      </c>
      <c r="C5115" s="1">
        <v>2</v>
      </c>
      <c r="D5115" s="1" t="s">
        <v>7266</v>
      </c>
      <c r="E5115" s="1">
        <v>29</v>
      </c>
      <c r="F5115" s="1" t="s">
        <v>8031</v>
      </c>
      <c r="G5115" s="1" t="s">
        <v>5814</v>
      </c>
      <c r="H5115" s="1" t="e">
        <f>-----CCCGCTCGCCGGCGGCCTGTCACACTCACACCATG</f>
        <v>#NAME?</v>
      </c>
      <c r="I5115" s="1" t="b">
        <v>0</v>
      </c>
      <c r="J5115" s="1">
        <v>1</v>
      </c>
      <c r="K5115" s="1">
        <v>5</v>
      </c>
      <c r="L5115" s="1">
        <v>3</v>
      </c>
      <c r="M5115" s="1">
        <v>1</v>
      </c>
      <c r="N5115" s="1">
        <v>1.8518518518518501</v>
      </c>
      <c r="O5115" s="1" t="s">
        <v>8034</v>
      </c>
    </row>
    <row r="5116" spans="1:15" x14ac:dyDescent="0.3">
      <c r="A5116" s="1" t="s">
        <v>5716</v>
      </c>
      <c r="B5116" s="1" t="s">
        <v>5773</v>
      </c>
      <c r="C5116" s="1">
        <v>2</v>
      </c>
      <c r="D5116" s="1" t="s">
        <v>7266</v>
      </c>
      <c r="E5116" s="1">
        <v>29</v>
      </c>
      <c r="F5116" s="1" t="s">
        <v>8031</v>
      </c>
      <c r="G5116" s="1" t="s">
        <v>5834</v>
      </c>
      <c r="H5116" s="1" t="s">
        <v>8037</v>
      </c>
      <c r="I5116" s="1" t="b">
        <v>0</v>
      </c>
      <c r="J5116" s="1">
        <v>0</v>
      </c>
      <c r="K5116" s="1">
        <v>22</v>
      </c>
      <c r="L5116" s="1">
        <v>8</v>
      </c>
      <c r="M5116" s="1">
        <v>1</v>
      </c>
      <c r="N5116" s="1">
        <v>1.8518518518518501</v>
      </c>
      <c r="O5116" s="1" t="s">
        <v>8038</v>
      </c>
    </row>
    <row r="5117" spans="1:15" x14ac:dyDescent="0.3">
      <c r="A5117" s="1" t="s">
        <v>5716</v>
      </c>
      <c r="B5117" s="1" t="s">
        <v>5773</v>
      </c>
      <c r="C5117" s="1">
        <v>2</v>
      </c>
      <c r="D5117" s="1" t="s">
        <v>7266</v>
      </c>
      <c r="E5117" s="1">
        <v>29</v>
      </c>
      <c r="F5117" s="1" t="s">
        <v>8031</v>
      </c>
      <c r="G5117" s="1" t="s">
        <v>5834</v>
      </c>
      <c r="H5117" s="1" t="s">
        <v>7526</v>
      </c>
      <c r="I5117" s="1" t="b">
        <v>0</v>
      </c>
      <c r="J5117" s="1">
        <v>0</v>
      </c>
      <c r="K5117" s="1">
        <v>13</v>
      </c>
      <c r="L5117" s="1">
        <v>8</v>
      </c>
      <c r="M5117" s="1">
        <v>1</v>
      </c>
      <c r="N5117" s="1">
        <v>1.8518518518518501</v>
      </c>
      <c r="O5117" s="1" t="s">
        <v>7527</v>
      </c>
    </row>
    <row r="5118" spans="1:15" x14ac:dyDescent="0.3">
      <c r="A5118" s="1" t="s">
        <v>5716</v>
      </c>
      <c r="B5118" s="1" t="s">
        <v>5773</v>
      </c>
      <c r="C5118" s="1">
        <v>2</v>
      </c>
      <c r="D5118" s="1" t="s">
        <v>7266</v>
      </c>
      <c r="E5118" s="1">
        <v>29</v>
      </c>
      <c r="F5118" s="1" t="s">
        <v>8031</v>
      </c>
      <c r="G5118" s="1" t="s">
        <v>5834</v>
      </c>
      <c r="H5118" s="1" t="s">
        <v>7652</v>
      </c>
      <c r="I5118" s="1" t="b">
        <v>0</v>
      </c>
      <c r="J5118" s="1">
        <v>0</v>
      </c>
      <c r="K5118" s="1">
        <v>13</v>
      </c>
      <c r="L5118" s="1">
        <v>5</v>
      </c>
      <c r="M5118" s="1">
        <v>1</v>
      </c>
      <c r="N5118" s="1">
        <v>1.8518518518518501</v>
      </c>
      <c r="O5118" s="1" t="s">
        <v>7932</v>
      </c>
    </row>
    <row r="5119" spans="1:15" x14ac:dyDescent="0.3">
      <c r="A5119" s="1" t="s">
        <v>5716</v>
      </c>
      <c r="B5119" s="1" t="s">
        <v>5773</v>
      </c>
      <c r="C5119" s="1">
        <v>2</v>
      </c>
      <c r="D5119" s="1" t="s">
        <v>7266</v>
      </c>
      <c r="E5119" s="1">
        <v>29</v>
      </c>
      <c r="F5119" s="1" t="s">
        <v>8031</v>
      </c>
      <c r="G5119" s="1" t="s">
        <v>5834</v>
      </c>
      <c r="H5119" s="1" t="e">
        <f>----------------GCGGCCTGTCACACTCACACCATG</f>
        <v>#NAME?</v>
      </c>
      <c r="I5119" s="1" t="b">
        <v>0</v>
      </c>
      <c r="J5119" s="1">
        <v>6</v>
      </c>
      <c r="K5119" s="1">
        <v>28</v>
      </c>
      <c r="L5119" s="1">
        <v>7</v>
      </c>
      <c r="M5119" s="1">
        <v>1</v>
      </c>
      <c r="N5119" s="1">
        <v>1.8518518518518501</v>
      </c>
      <c r="O5119" s="1" t="s">
        <v>8039</v>
      </c>
    </row>
    <row r="5120" spans="1:15" x14ac:dyDescent="0.3">
      <c r="A5120" s="1" t="s">
        <v>5716</v>
      </c>
      <c r="B5120" s="1" t="s">
        <v>5773</v>
      </c>
      <c r="C5120" s="1">
        <v>2</v>
      </c>
      <c r="D5120" s="1" t="s">
        <v>7266</v>
      </c>
      <c r="E5120" s="1">
        <v>29</v>
      </c>
      <c r="F5120" s="1" t="s">
        <v>8031</v>
      </c>
      <c r="G5120" s="1" t="s">
        <v>5798</v>
      </c>
      <c r="H5120" s="1" t="s">
        <v>7503</v>
      </c>
      <c r="I5120" s="1" t="b">
        <v>0</v>
      </c>
      <c r="J5120" s="1">
        <v>0</v>
      </c>
      <c r="K5120" s="1">
        <v>0</v>
      </c>
      <c r="L5120" s="1">
        <v>14</v>
      </c>
      <c r="M5120" s="1">
        <v>1</v>
      </c>
      <c r="N5120" s="1">
        <v>1.8518518518518501</v>
      </c>
      <c r="O5120" s="1" t="s">
        <v>8040</v>
      </c>
    </row>
    <row r="5121" spans="1:15" x14ac:dyDescent="0.3">
      <c r="A5121" s="1" t="s">
        <v>5716</v>
      </c>
      <c r="B5121" s="1" t="s">
        <v>5773</v>
      </c>
      <c r="C5121" s="1">
        <v>2</v>
      </c>
      <c r="D5121" s="1" t="s">
        <v>7266</v>
      </c>
      <c r="E5121" s="1">
        <v>29</v>
      </c>
      <c r="F5121" s="1" t="s">
        <v>8031</v>
      </c>
      <c r="G5121" s="1" t="s">
        <v>5834</v>
      </c>
      <c r="H5121" s="1" t="e">
        <f>----CCCGCTC-GCCGGCGGCCTGTCACACTCACACCATG</f>
        <v>#NAME?</v>
      </c>
      <c r="I5121" s="1" t="b">
        <v>0</v>
      </c>
      <c r="J5121" s="1">
        <v>0</v>
      </c>
      <c r="K5121" s="1">
        <v>15</v>
      </c>
      <c r="L5121" s="1">
        <v>3</v>
      </c>
      <c r="M5121" s="1">
        <v>1</v>
      </c>
      <c r="N5121" s="1">
        <v>1.8518518518518501</v>
      </c>
      <c r="O5121" s="1" t="s">
        <v>7491</v>
      </c>
    </row>
    <row r="5122" spans="1:15" x14ac:dyDescent="0.3">
      <c r="A5122" s="1" t="s">
        <v>5716</v>
      </c>
      <c r="B5122" s="1" t="s">
        <v>5773</v>
      </c>
      <c r="C5122" s="1">
        <v>2</v>
      </c>
      <c r="D5122" s="1" t="s">
        <v>7266</v>
      </c>
      <c r="E5122" s="1">
        <v>29</v>
      </c>
      <c r="F5122" s="1" t="s">
        <v>8031</v>
      </c>
      <c r="G5122" s="1" t="s">
        <v>5814</v>
      </c>
      <c r="H5122" s="1" t="e">
        <f>-----CCCGCTCGCCGGCGGCCTGTCACACTCACACCATG</f>
        <v>#NAME?</v>
      </c>
      <c r="I5122" s="1" t="b">
        <v>0</v>
      </c>
      <c r="J5122" s="1">
        <v>0</v>
      </c>
      <c r="K5122" s="1">
        <v>5</v>
      </c>
      <c r="L5122" s="1">
        <v>3</v>
      </c>
      <c r="M5122" s="1">
        <v>1</v>
      </c>
      <c r="N5122" s="1">
        <v>1.8518518518518501</v>
      </c>
      <c r="O5122" s="1" t="s">
        <v>7492</v>
      </c>
    </row>
    <row r="5123" spans="1:15" x14ac:dyDescent="0.3">
      <c r="A5123" s="1" t="s">
        <v>5716</v>
      </c>
      <c r="B5123" s="1" t="s">
        <v>5773</v>
      </c>
      <c r="C5123" s="1">
        <v>2</v>
      </c>
      <c r="D5123" s="1" t="s">
        <v>7266</v>
      </c>
      <c r="E5123" s="1">
        <v>29</v>
      </c>
      <c r="F5123" s="1" t="s">
        <v>8031</v>
      </c>
      <c r="G5123" s="1" t="s">
        <v>5834</v>
      </c>
      <c r="H5123" s="1" t="s">
        <v>7676</v>
      </c>
      <c r="I5123" s="1" t="b">
        <v>0</v>
      </c>
      <c r="J5123" s="1">
        <v>0</v>
      </c>
      <c r="K5123" s="1">
        <v>8</v>
      </c>
      <c r="L5123" s="1">
        <v>9</v>
      </c>
      <c r="M5123" s="1">
        <v>1</v>
      </c>
      <c r="N5123" s="1">
        <v>1.8518518518518501</v>
      </c>
      <c r="O5123" s="1" t="s">
        <v>7677</v>
      </c>
    </row>
    <row r="5124" spans="1:15" x14ac:dyDescent="0.3">
      <c r="A5124" s="1" t="s">
        <v>5716</v>
      </c>
      <c r="B5124" s="1" t="s">
        <v>5773</v>
      </c>
      <c r="C5124" s="1">
        <v>2</v>
      </c>
      <c r="D5124" s="1" t="s">
        <v>7266</v>
      </c>
      <c r="E5124" s="1">
        <v>29</v>
      </c>
      <c r="F5124" s="1" t="s">
        <v>8031</v>
      </c>
      <c r="G5124" s="1" t="s">
        <v>5834</v>
      </c>
      <c r="H5124" s="1" t="e">
        <f>------------GCCGGCGGCCTGTCACACTCACACCATG</f>
        <v>#NAME?</v>
      </c>
      <c r="I5124" s="1" t="b">
        <v>0</v>
      </c>
      <c r="J5124" s="1">
        <v>0</v>
      </c>
      <c r="K5124" s="1">
        <v>22</v>
      </c>
      <c r="L5124" s="1">
        <v>4</v>
      </c>
      <c r="M5124" s="1">
        <v>1</v>
      </c>
      <c r="N5124" s="1">
        <v>1.8518518518518501</v>
      </c>
      <c r="O5124" s="1" t="s">
        <v>7765</v>
      </c>
    </row>
    <row r="5125" spans="1:15" x14ac:dyDescent="0.3">
      <c r="A5125" s="1" t="s">
        <v>5716</v>
      </c>
      <c r="B5125" s="1" t="s">
        <v>5773</v>
      </c>
      <c r="C5125" s="1">
        <v>2</v>
      </c>
      <c r="D5125" s="1" t="s">
        <v>7266</v>
      </c>
      <c r="E5125" s="1">
        <v>29</v>
      </c>
      <c r="F5125" s="1" t="s">
        <v>8031</v>
      </c>
      <c r="G5125" s="1" t="s">
        <v>5806</v>
      </c>
      <c r="H5125" s="1" t="s">
        <v>8041</v>
      </c>
      <c r="I5125" s="1" t="b">
        <v>0</v>
      </c>
      <c r="J5125" s="1">
        <v>0</v>
      </c>
      <c r="K5125" s="1">
        <v>5</v>
      </c>
      <c r="L5125" s="1">
        <v>8</v>
      </c>
      <c r="M5125" s="1">
        <v>1</v>
      </c>
      <c r="N5125" s="1">
        <v>1.8518518518518501</v>
      </c>
      <c r="O5125" s="1" t="s">
        <v>8042</v>
      </c>
    </row>
    <row r="5126" spans="1:15" x14ac:dyDescent="0.3">
      <c r="A5126" s="1" t="s">
        <v>5716</v>
      </c>
      <c r="B5126" s="1" t="s">
        <v>5773</v>
      </c>
      <c r="C5126" s="1">
        <v>2</v>
      </c>
      <c r="D5126" s="1" t="s">
        <v>7266</v>
      </c>
      <c r="E5126" s="1">
        <v>29</v>
      </c>
      <c r="F5126" s="1" t="s">
        <v>8031</v>
      </c>
      <c r="G5126" s="1" t="s">
        <v>5851</v>
      </c>
      <c r="H5126" s="1" t="s">
        <v>8043</v>
      </c>
      <c r="I5126" s="1" t="b">
        <v>0</v>
      </c>
      <c r="J5126" s="1">
        <v>3</v>
      </c>
      <c r="K5126" s="1">
        <v>4</v>
      </c>
      <c r="L5126" s="1">
        <v>8</v>
      </c>
      <c r="M5126" s="1">
        <v>1</v>
      </c>
      <c r="N5126" s="1">
        <v>1.8518518518518501</v>
      </c>
      <c r="O5126" s="1" t="s">
        <v>8044</v>
      </c>
    </row>
    <row r="5127" spans="1:15" x14ac:dyDescent="0.3">
      <c r="A5127" s="1" t="s">
        <v>5716</v>
      </c>
      <c r="B5127" s="1" t="s">
        <v>5773</v>
      </c>
      <c r="C5127" s="1">
        <v>2</v>
      </c>
      <c r="D5127" s="1" t="s">
        <v>7266</v>
      </c>
      <c r="E5127" s="1">
        <v>29</v>
      </c>
      <c r="F5127" s="1" t="s">
        <v>8031</v>
      </c>
      <c r="G5127" s="1" t="s">
        <v>5810</v>
      </c>
      <c r="H5127" s="1" t="s">
        <v>7503</v>
      </c>
      <c r="I5127" s="1" t="b">
        <v>0</v>
      </c>
      <c r="J5127" s="1">
        <v>2</v>
      </c>
      <c r="K5127" s="1">
        <v>0</v>
      </c>
      <c r="L5127" s="1">
        <v>6</v>
      </c>
      <c r="M5127" s="1">
        <v>1</v>
      </c>
      <c r="N5127" s="1">
        <v>1.8518518518518501</v>
      </c>
      <c r="O5127" s="1" t="s">
        <v>7535</v>
      </c>
    </row>
    <row r="5128" spans="1:15" x14ac:dyDescent="0.3">
      <c r="A5128" s="1" t="s">
        <v>5716</v>
      </c>
      <c r="B5128" s="1" t="s">
        <v>5773</v>
      </c>
      <c r="C5128" s="1">
        <v>2</v>
      </c>
      <c r="D5128" s="1" t="s">
        <v>7266</v>
      </c>
      <c r="E5128" s="1">
        <v>29</v>
      </c>
      <c r="F5128" s="1" t="s">
        <v>8031</v>
      </c>
      <c r="G5128" s="1" t="s">
        <v>5834</v>
      </c>
      <c r="H5128" s="1" t="e">
        <f>---CCCGCTC--GCCGGCGGCCTGTCACACTCACACCATG</f>
        <v>#NAME?</v>
      </c>
      <c r="I5128" s="1" t="b">
        <v>0</v>
      </c>
      <c r="J5128" s="1">
        <v>0</v>
      </c>
      <c r="K5128" s="1">
        <v>16</v>
      </c>
      <c r="L5128" s="1">
        <v>3</v>
      </c>
      <c r="M5128" s="1">
        <v>1</v>
      </c>
      <c r="N5128" s="1">
        <v>1.8518518518518501</v>
      </c>
      <c r="O5128" s="1" t="s">
        <v>7501</v>
      </c>
    </row>
    <row r="5129" spans="1:15" x14ac:dyDescent="0.3">
      <c r="A5129" s="1" t="s">
        <v>5716</v>
      </c>
      <c r="B5129" s="1" t="s">
        <v>5773</v>
      </c>
      <c r="C5129" s="1">
        <v>2</v>
      </c>
      <c r="D5129" s="1" t="s">
        <v>7266</v>
      </c>
      <c r="E5129" s="1">
        <v>29</v>
      </c>
      <c r="F5129" s="1" t="s">
        <v>8031</v>
      </c>
      <c r="G5129" s="1" t="s">
        <v>5908</v>
      </c>
      <c r="H5129" s="1" t="s">
        <v>7503</v>
      </c>
      <c r="I5129" s="1" t="b">
        <v>0</v>
      </c>
      <c r="J5129" s="1">
        <v>0</v>
      </c>
      <c r="K5129" s="1">
        <v>0</v>
      </c>
      <c r="L5129" s="1">
        <v>1</v>
      </c>
      <c r="M5129" s="1">
        <v>1</v>
      </c>
      <c r="N5129" s="1">
        <v>1.8518518518518501</v>
      </c>
      <c r="O5129" s="1" t="s">
        <v>8045</v>
      </c>
    </row>
    <row r="5130" spans="1:15" x14ac:dyDescent="0.3">
      <c r="A5130" s="1" t="s">
        <v>5716</v>
      </c>
      <c r="B5130" s="1" t="s">
        <v>5773</v>
      </c>
      <c r="C5130" s="1">
        <v>2</v>
      </c>
      <c r="D5130" s="1" t="s">
        <v>7266</v>
      </c>
      <c r="E5130" s="1">
        <v>29</v>
      </c>
      <c r="F5130" s="1" t="s">
        <v>8031</v>
      </c>
      <c r="G5130" s="1" t="s">
        <v>5908</v>
      </c>
      <c r="H5130" s="1" t="s">
        <v>7503</v>
      </c>
      <c r="I5130" s="1" t="b">
        <v>0</v>
      </c>
      <c r="J5130" s="1">
        <v>0</v>
      </c>
      <c r="K5130" s="1">
        <v>0</v>
      </c>
      <c r="L5130" s="1">
        <v>1</v>
      </c>
      <c r="M5130" s="1">
        <v>1</v>
      </c>
      <c r="N5130" s="1">
        <v>1.8518518518518501</v>
      </c>
      <c r="O5130" s="1" t="s">
        <v>7513</v>
      </c>
    </row>
    <row r="5131" spans="1:15" x14ac:dyDescent="0.3">
      <c r="A5131" s="1" t="s">
        <v>5716</v>
      </c>
      <c r="B5131" s="1" t="s">
        <v>5773</v>
      </c>
      <c r="C5131" s="1">
        <v>2</v>
      </c>
      <c r="D5131" s="1" t="s">
        <v>7266</v>
      </c>
      <c r="E5131" s="1">
        <v>29</v>
      </c>
      <c r="F5131" s="1" t="s">
        <v>8031</v>
      </c>
      <c r="G5131" s="1" t="s">
        <v>5801</v>
      </c>
      <c r="H5131" s="1" t="s">
        <v>7503</v>
      </c>
      <c r="I5131" s="1" t="b">
        <v>0</v>
      </c>
      <c r="J5131" s="1">
        <v>1</v>
      </c>
      <c r="K5131" s="1">
        <v>0</v>
      </c>
      <c r="L5131" s="1">
        <v>3</v>
      </c>
      <c r="M5131" s="1">
        <v>1</v>
      </c>
      <c r="N5131" s="1">
        <v>1.8518518518518501</v>
      </c>
      <c r="O5131" s="1" t="s">
        <v>8046</v>
      </c>
    </row>
    <row r="5132" spans="1:15" x14ac:dyDescent="0.3">
      <c r="A5132" s="1" t="s">
        <v>5716</v>
      </c>
      <c r="B5132" s="1" t="s">
        <v>5773</v>
      </c>
      <c r="C5132" s="1">
        <v>2</v>
      </c>
      <c r="D5132" s="1" t="s">
        <v>7266</v>
      </c>
      <c r="E5132" s="1">
        <v>29</v>
      </c>
      <c r="F5132" s="1" t="s">
        <v>8031</v>
      </c>
      <c r="G5132" s="1" t="s">
        <v>5834</v>
      </c>
      <c r="H5132" s="1" t="s">
        <v>8047</v>
      </c>
      <c r="I5132" s="1" t="b">
        <v>0</v>
      </c>
      <c r="J5132" s="1">
        <v>4</v>
      </c>
      <c r="K5132" s="1">
        <v>16</v>
      </c>
      <c r="L5132" s="1">
        <v>10</v>
      </c>
      <c r="M5132" s="1">
        <v>1</v>
      </c>
      <c r="N5132" s="1">
        <v>1.8518518518518501</v>
      </c>
      <c r="O5132" s="1" t="s">
        <v>8048</v>
      </c>
    </row>
    <row r="5133" spans="1:15" x14ac:dyDescent="0.3">
      <c r="A5133" s="1" t="s">
        <v>5716</v>
      </c>
      <c r="B5133" s="1" t="s">
        <v>5773</v>
      </c>
      <c r="C5133" s="1">
        <v>2</v>
      </c>
      <c r="D5133" s="1" t="s">
        <v>7266</v>
      </c>
      <c r="E5133" s="1">
        <v>29</v>
      </c>
      <c r="F5133" s="1" t="s">
        <v>8031</v>
      </c>
      <c r="G5133" s="1" t="s">
        <v>5840</v>
      </c>
      <c r="H5133" s="1" t="s">
        <v>7503</v>
      </c>
      <c r="I5133" s="1" t="b">
        <v>0</v>
      </c>
      <c r="J5133" s="1">
        <v>5</v>
      </c>
      <c r="K5133" s="1">
        <v>0</v>
      </c>
      <c r="L5133" s="1">
        <v>0</v>
      </c>
      <c r="M5133" s="1">
        <v>1</v>
      </c>
      <c r="N5133" s="1">
        <v>1.8518518518518501</v>
      </c>
      <c r="O5133" s="1" t="s">
        <v>7515</v>
      </c>
    </row>
    <row r="5134" spans="1:15" x14ac:dyDescent="0.3">
      <c r="A5134" s="1" t="s">
        <v>5716</v>
      </c>
      <c r="B5134" s="1" t="s">
        <v>5773</v>
      </c>
      <c r="C5134" s="1">
        <v>2</v>
      </c>
      <c r="D5134" s="1" t="s">
        <v>7266</v>
      </c>
      <c r="E5134" s="1">
        <v>29</v>
      </c>
      <c r="F5134" s="1" t="s">
        <v>8031</v>
      </c>
      <c r="G5134" s="1" t="s">
        <v>5834</v>
      </c>
      <c r="H5134" s="1" t="s">
        <v>7826</v>
      </c>
      <c r="I5134" s="1" t="b">
        <v>0</v>
      </c>
      <c r="J5134" s="1">
        <v>0</v>
      </c>
      <c r="K5134" s="1">
        <v>10</v>
      </c>
      <c r="L5134" s="1">
        <v>5</v>
      </c>
      <c r="M5134" s="1">
        <v>1</v>
      </c>
      <c r="N5134" s="1">
        <v>1.8518518518518501</v>
      </c>
      <c r="O5134" s="1" t="s">
        <v>8049</v>
      </c>
    </row>
    <row r="5135" spans="1:15" x14ac:dyDescent="0.3">
      <c r="A5135" s="1" t="s">
        <v>5716</v>
      </c>
      <c r="B5135" s="1" t="s">
        <v>5773</v>
      </c>
      <c r="C5135" s="1">
        <v>2</v>
      </c>
      <c r="D5135" s="1" t="s">
        <v>7266</v>
      </c>
      <c r="E5135" s="1">
        <v>29</v>
      </c>
      <c r="F5135" s="1" t="s">
        <v>8031</v>
      </c>
      <c r="G5135" s="1" t="s">
        <v>5834</v>
      </c>
      <c r="H5135" s="1" t="e">
        <f>----CTCGCCGGC-----GGCCTGTCA----------CAC</f>
        <v>#NAME?</v>
      </c>
      <c r="I5135" s="1" t="b">
        <v>0</v>
      </c>
      <c r="J5135" s="1">
        <v>0</v>
      </c>
      <c r="K5135" s="1">
        <v>19</v>
      </c>
      <c r="L5135" s="1">
        <v>10</v>
      </c>
      <c r="M5135" s="1">
        <v>1</v>
      </c>
      <c r="N5135" s="1">
        <v>1.8518518518518501</v>
      </c>
      <c r="O5135" s="1" t="s">
        <v>8050</v>
      </c>
    </row>
    <row r="5136" spans="1:15" x14ac:dyDescent="0.3">
      <c r="A5136" s="1" t="s">
        <v>5716</v>
      </c>
      <c r="B5136" s="1" t="s">
        <v>5773</v>
      </c>
      <c r="C5136" s="1">
        <v>2</v>
      </c>
      <c r="D5136" s="1" t="s">
        <v>7266</v>
      </c>
      <c r="E5136" s="1">
        <v>29</v>
      </c>
      <c r="F5136" s="1" t="s">
        <v>8031</v>
      </c>
      <c r="G5136" s="1" t="s">
        <v>5895</v>
      </c>
      <c r="H5136" s="1" t="s">
        <v>7763</v>
      </c>
      <c r="I5136" s="1" t="b">
        <v>0</v>
      </c>
      <c r="J5136" s="1">
        <v>0</v>
      </c>
      <c r="K5136" s="1">
        <v>2</v>
      </c>
      <c r="L5136" s="1">
        <v>4</v>
      </c>
      <c r="M5136" s="1">
        <v>1</v>
      </c>
      <c r="N5136" s="1">
        <v>1.8518518518518501</v>
      </c>
      <c r="O5136" s="1" t="s">
        <v>8051</v>
      </c>
    </row>
    <row r="5137" spans="1:15" x14ac:dyDescent="0.3">
      <c r="A5137" s="1" t="s">
        <v>5716</v>
      </c>
      <c r="B5137" s="1" t="s">
        <v>5773</v>
      </c>
      <c r="C5137" s="1">
        <v>-1</v>
      </c>
      <c r="D5137" s="1" t="s">
        <v>7266</v>
      </c>
      <c r="E5137" s="1">
        <v>-1</v>
      </c>
      <c r="F5137" s="1" t="s">
        <v>8052</v>
      </c>
      <c r="G5137" s="1" t="s">
        <v>5814</v>
      </c>
      <c r="H5137" s="1" t="s">
        <v>7503</v>
      </c>
      <c r="I5137" s="1" t="b">
        <v>1</v>
      </c>
      <c r="J5137" s="1">
        <v>0</v>
      </c>
      <c r="K5137" s="1">
        <v>0</v>
      </c>
      <c r="L5137" s="1">
        <v>0</v>
      </c>
      <c r="M5137" s="1">
        <v>6</v>
      </c>
      <c r="N5137" s="1">
        <v>100</v>
      </c>
      <c r="O5137" s="1" t="s">
        <v>7504</v>
      </c>
    </row>
    <row r="5138" spans="1:15" x14ac:dyDescent="0.3">
      <c r="A5138" s="1" t="s">
        <v>5701</v>
      </c>
      <c r="B5138" s="1" t="s">
        <v>5773</v>
      </c>
      <c r="C5138" s="1">
        <v>3</v>
      </c>
      <c r="D5138" s="1" t="s">
        <v>7374</v>
      </c>
      <c r="E5138" s="1">
        <v>0</v>
      </c>
      <c r="F5138" s="1" t="s">
        <v>8053</v>
      </c>
      <c r="G5138" s="1" t="s">
        <v>5814</v>
      </c>
      <c r="H5138" s="1" t="s">
        <v>7503</v>
      </c>
      <c r="I5138" s="1" t="b">
        <v>1</v>
      </c>
      <c r="J5138" s="1">
        <v>0</v>
      </c>
      <c r="K5138" s="1">
        <v>0</v>
      </c>
      <c r="L5138" s="1">
        <v>0</v>
      </c>
      <c r="M5138" s="1">
        <v>130</v>
      </c>
      <c r="N5138" s="1">
        <v>51.792828685258897</v>
      </c>
      <c r="O5138" s="1" t="s">
        <v>7504</v>
      </c>
    </row>
    <row r="5139" spans="1:15" x14ac:dyDescent="0.3">
      <c r="A5139" s="1" t="s">
        <v>5701</v>
      </c>
      <c r="B5139" s="1" t="s">
        <v>5773</v>
      </c>
      <c r="C5139" s="1">
        <v>3</v>
      </c>
      <c r="D5139" s="1" t="s">
        <v>7374</v>
      </c>
      <c r="E5139" s="1">
        <v>0</v>
      </c>
      <c r="F5139" s="1" t="s">
        <v>8053</v>
      </c>
      <c r="G5139" s="1" t="s">
        <v>5803</v>
      </c>
      <c r="H5139" s="1" t="s">
        <v>7497</v>
      </c>
      <c r="I5139" s="1" t="b">
        <v>0</v>
      </c>
      <c r="J5139" s="1">
        <v>0</v>
      </c>
      <c r="K5139" s="1">
        <v>1</v>
      </c>
      <c r="L5139" s="1">
        <v>0</v>
      </c>
      <c r="M5139" s="1">
        <v>20</v>
      </c>
      <c r="N5139" s="1">
        <v>7.9681274900398398</v>
      </c>
      <c r="O5139" s="1" t="s">
        <v>7542</v>
      </c>
    </row>
    <row r="5140" spans="1:15" x14ac:dyDescent="0.3">
      <c r="A5140" s="1" t="s">
        <v>5701</v>
      </c>
      <c r="B5140" s="1" t="s">
        <v>5773</v>
      </c>
      <c r="C5140" s="1">
        <v>3</v>
      </c>
      <c r="D5140" s="1" t="s">
        <v>7374</v>
      </c>
      <c r="E5140" s="1">
        <v>0</v>
      </c>
      <c r="F5140" s="1" t="s">
        <v>8053</v>
      </c>
      <c r="G5140" s="1" t="s">
        <v>5803</v>
      </c>
      <c r="H5140" s="1" t="s">
        <v>7497</v>
      </c>
      <c r="I5140" s="1" t="b">
        <v>0</v>
      </c>
      <c r="J5140" s="1">
        <v>0</v>
      </c>
      <c r="K5140" s="1">
        <v>1</v>
      </c>
      <c r="L5140" s="1">
        <v>0</v>
      </c>
      <c r="M5140" s="1">
        <v>14</v>
      </c>
      <c r="N5140" s="1">
        <v>5.5776892430278799</v>
      </c>
      <c r="O5140" s="1" t="s">
        <v>7510</v>
      </c>
    </row>
    <row r="5141" spans="1:15" x14ac:dyDescent="0.3">
      <c r="A5141" s="1" t="s">
        <v>5701</v>
      </c>
      <c r="B5141" s="1" t="s">
        <v>5773</v>
      </c>
      <c r="C5141" s="1">
        <v>3</v>
      </c>
      <c r="D5141" s="1" t="s">
        <v>7374</v>
      </c>
      <c r="E5141" s="1">
        <v>0</v>
      </c>
      <c r="F5141" s="1" t="s">
        <v>8053</v>
      </c>
      <c r="G5141" s="1" t="s">
        <v>5810</v>
      </c>
      <c r="H5141" s="1" t="s">
        <v>7503</v>
      </c>
      <c r="I5141" s="1" t="b">
        <v>0</v>
      </c>
      <c r="J5141" s="1">
        <v>2</v>
      </c>
      <c r="K5141" s="1">
        <v>0</v>
      </c>
      <c r="L5141" s="1">
        <v>0</v>
      </c>
      <c r="M5141" s="1">
        <v>8</v>
      </c>
      <c r="N5141" s="1">
        <v>3.1872509960159299</v>
      </c>
      <c r="O5141" s="1" t="s">
        <v>7835</v>
      </c>
    </row>
    <row r="5142" spans="1:15" x14ac:dyDescent="0.3">
      <c r="A5142" s="1" t="s">
        <v>5701</v>
      </c>
      <c r="B5142" s="1" t="s">
        <v>5773</v>
      </c>
      <c r="C5142" s="1">
        <v>3</v>
      </c>
      <c r="D5142" s="1" t="s">
        <v>7374</v>
      </c>
      <c r="E5142" s="1">
        <v>0</v>
      </c>
      <c r="F5142" s="1" t="s">
        <v>8053</v>
      </c>
      <c r="G5142" s="1" t="s">
        <v>5834</v>
      </c>
      <c r="H5142" s="1" t="s">
        <v>8054</v>
      </c>
      <c r="I5142" s="1" t="b">
        <v>0</v>
      </c>
      <c r="J5142" s="1">
        <v>1</v>
      </c>
      <c r="K5142" s="1">
        <v>12</v>
      </c>
      <c r="L5142" s="1">
        <v>8</v>
      </c>
      <c r="M5142" s="1">
        <v>5</v>
      </c>
      <c r="N5142" s="1">
        <v>1.9920318725099599</v>
      </c>
      <c r="O5142" s="1" t="s">
        <v>8055</v>
      </c>
    </row>
    <row r="5143" spans="1:15" x14ac:dyDescent="0.3">
      <c r="A5143" s="1" t="s">
        <v>5701</v>
      </c>
      <c r="B5143" s="1" t="s">
        <v>5773</v>
      </c>
      <c r="C5143" s="1">
        <v>3</v>
      </c>
      <c r="D5143" s="1" t="s">
        <v>7374</v>
      </c>
      <c r="E5143" s="1">
        <v>0</v>
      </c>
      <c r="F5143" s="1" t="s">
        <v>8053</v>
      </c>
      <c r="G5143" s="1" t="s">
        <v>5834</v>
      </c>
      <c r="H5143" s="1" t="s">
        <v>7530</v>
      </c>
      <c r="I5143" s="1" t="b">
        <v>0</v>
      </c>
      <c r="J5143" s="1">
        <v>0</v>
      </c>
      <c r="K5143" s="1">
        <v>6</v>
      </c>
      <c r="L5143" s="1">
        <v>8</v>
      </c>
      <c r="M5143" s="1">
        <v>4</v>
      </c>
      <c r="N5143" s="1">
        <v>1.5936254980079601</v>
      </c>
      <c r="O5143" s="1" t="s">
        <v>7531</v>
      </c>
    </row>
    <row r="5144" spans="1:15" x14ac:dyDescent="0.3">
      <c r="A5144" s="1" t="s">
        <v>5701</v>
      </c>
      <c r="B5144" s="1" t="s">
        <v>5773</v>
      </c>
      <c r="C5144" s="1">
        <v>3</v>
      </c>
      <c r="D5144" s="1" t="s">
        <v>7374</v>
      </c>
      <c r="E5144" s="1">
        <v>0</v>
      </c>
      <c r="F5144" s="1" t="s">
        <v>8053</v>
      </c>
      <c r="G5144" s="1" t="s">
        <v>5834</v>
      </c>
      <c r="H5144" s="1" t="s">
        <v>8056</v>
      </c>
      <c r="I5144" s="1" t="b">
        <v>0</v>
      </c>
      <c r="J5144" s="1">
        <v>0</v>
      </c>
      <c r="K5144" s="1">
        <v>20</v>
      </c>
      <c r="L5144" s="1">
        <v>10</v>
      </c>
      <c r="M5144" s="1">
        <v>4</v>
      </c>
      <c r="N5144" s="1">
        <v>1.5936254980079601</v>
      </c>
      <c r="O5144" s="1" t="s">
        <v>8057</v>
      </c>
    </row>
    <row r="5145" spans="1:15" x14ac:dyDescent="0.3">
      <c r="A5145" s="1" t="s">
        <v>5701</v>
      </c>
      <c r="B5145" s="1" t="s">
        <v>5773</v>
      </c>
      <c r="C5145" s="1">
        <v>3</v>
      </c>
      <c r="D5145" s="1" t="s">
        <v>7374</v>
      </c>
      <c r="E5145" s="1">
        <v>0</v>
      </c>
      <c r="F5145" s="1" t="s">
        <v>8053</v>
      </c>
      <c r="G5145" s="1" t="s">
        <v>5908</v>
      </c>
      <c r="H5145" s="1" t="s">
        <v>7503</v>
      </c>
      <c r="I5145" s="1" t="b">
        <v>0</v>
      </c>
      <c r="J5145" s="1">
        <v>0</v>
      </c>
      <c r="K5145" s="1">
        <v>0</v>
      </c>
      <c r="L5145" s="1">
        <v>1</v>
      </c>
      <c r="M5145" s="1">
        <v>3</v>
      </c>
      <c r="N5145" s="1">
        <v>1.1952191235059699</v>
      </c>
      <c r="O5145" s="1" t="s">
        <v>7513</v>
      </c>
    </row>
    <row r="5146" spans="1:15" x14ac:dyDescent="0.3">
      <c r="A5146" s="1" t="s">
        <v>5701</v>
      </c>
      <c r="B5146" s="1" t="s">
        <v>5773</v>
      </c>
      <c r="C5146" s="1">
        <v>3</v>
      </c>
      <c r="D5146" s="1" t="s">
        <v>7374</v>
      </c>
      <c r="E5146" s="1">
        <v>0</v>
      </c>
      <c r="F5146" s="1" t="s">
        <v>8053</v>
      </c>
      <c r="G5146" s="1" t="s">
        <v>5803</v>
      </c>
      <c r="H5146" s="1" t="s">
        <v>7497</v>
      </c>
      <c r="I5146" s="1" t="b">
        <v>0</v>
      </c>
      <c r="J5146" s="1">
        <v>0</v>
      </c>
      <c r="K5146" s="1">
        <v>1</v>
      </c>
      <c r="L5146" s="1">
        <v>0</v>
      </c>
      <c r="M5146" s="1">
        <v>3</v>
      </c>
      <c r="N5146" s="1">
        <v>1.1952191235059699</v>
      </c>
      <c r="O5146" s="1" t="s">
        <v>8058</v>
      </c>
    </row>
    <row r="5147" spans="1:15" x14ac:dyDescent="0.3">
      <c r="A5147" s="1" t="s">
        <v>5701</v>
      </c>
      <c r="B5147" s="1" t="s">
        <v>5773</v>
      </c>
      <c r="C5147" s="1">
        <v>3</v>
      </c>
      <c r="D5147" s="1" t="s">
        <v>7374</v>
      </c>
      <c r="E5147" s="1">
        <v>1</v>
      </c>
      <c r="F5147" s="1" t="s">
        <v>8059</v>
      </c>
      <c r="G5147" s="1" t="s">
        <v>5814</v>
      </c>
      <c r="H5147" s="1" t="s">
        <v>7503</v>
      </c>
      <c r="I5147" s="1" t="b">
        <v>1</v>
      </c>
      <c r="J5147" s="1">
        <v>0</v>
      </c>
      <c r="K5147" s="1">
        <v>0</v>
      </c>
      <c r="L5147" s="1">
        <v>0</v>
      </c>
      <c r="M5147" s="1">
        <v>162</v>
      </c>
      <c r="N5147" s="1">
        <v>82.233502538070994</v>
      </c>
      <c r="O5147" s="1" t="s">
        <v>7504</v>
      </c>
    </row>
    <row r="5148" spans="1:15" x14ac:dyDescent="0.3">
      <c r="A5148" s="1" t="s">
        <v>5701</v>
      </c>
      <c r="B5148" s="1" t="s">
        <v>5773</v>
      </c>
      <c r="C5148" s="1">
        <v>3</v>
      </c>
      <c r="D5148" s="1" t="s">
        <v>7374</v>
      </c>
      <c r="E5148" s="1">
        <v>1</v>
      </c>
      <c r="F5148" s="1" t="s">
        <v>8059</v>
      </c>
      <c r="G5148" s="1" t="s">
        <v>5803</v>
      </c>
      <c r="H5148" s="1" t="s">
        <v>7497</v>
      </c>
      <c r="I5148" s="1" t="b">
        <v>0</v>
      </c>
      <c r="J5148" s="1">
        <v>0</v>
      </c>
      <c r="K5148" s="1">
        <v>1</v>
      </c>
      <c r="L5148" s="1">
        <v>0</v>
      </c>
      <c r="M5148" s="1">
        <v>2</v>
      </c>
      <c r="N5148" s="1">
        <v>1.0152284263959299</v>
      </c>
      <c r="O5148" s="1" t="s">
        <v>7542</v>
      </c>
    </row>
    <row r="5149" spans="1:15" x14ac:dyDescent="0.3">
      <c r="A5149" s="1" t="s">
        <v>5701</v>
      </c>
      <c r="B5149" s="1" t="s">
        <v>5773</v>
      </c>
      <c r="C5149" s="1">
        <v>3</v>
      </c>
      <c r="D5149" s="1" t="s">
        <v>7374</v>
      </c>
      <c r="E5149" s="1">
        <v>1</v>
      </c>
      <c r="F5149" s="1" t="s">
        <v>8059</v>
      </c>
      <c r="G5149" s="1" t="s">
        <v>5840</v>
      </c>
      <c r="H5149" s="1" t="s">
        <v>7503</v>
      </c>
      <c r="I5149" s="1" t="b">
        <v>0</v>
      </c>
      <c r="J5149" s="1">
        <v>5</v>
      </c>
      <c r="K5149" s="1">
        <v>0</v>
      </c>
      <c r="L5149" s="1">
        <v>0</v>
      </c>
      <c r="M5149" s="1">
        <v>2</v>
      </c>
      <c r="N5149" s="1">
        <v>1.0152284263959299</v>
      </c>
      <c r="O5149" s="1" t="s">
        <v>8060</v>
      </c>
    </row>
    <row r="5150" spans="1:15" x14ac:dyDescent="0.3">
      <c r="A5150" s="1" t="s">
        <v>5701</v>
      </c>
      <c r="B5150" s="1" t="s">
        <v>5773</v>
      </c>
      <c r="C5150" s="1">
        <v>3</v>
      </c>
      <c r="D5150" s="1" t="s">
        <v>7374</v>
      </c>
      <c r="E5150" s="1">
        <v>2</v>
      </c>
      <c r="F5150" s="1" t="s">
        <v>8061</v>
      </c>
      <c r="G5150" s="1" t="s">
        <v>5814</v>
      </c>
      <c r="H5150" s="1" t="s">
        <v>7503</v>
      </c>
      <c r="I5150" s="1" t="b">
        <v>1</v>
      </c>
      <c r="J5150" s="1">
        <v>0</v>
      </c>
      <c r="K5150" s="1">
        <v>0</v>
      </c>
      <c r="L5150" s="1">
        <v>0</v>
      </c>
      <c r="M5150" s="1">
        <v>152</v>
      </c>
      <c r="N5150" s="1">
        <v>48.717948717948701</v>
      </c>
      <c r="O5150" s="1" t="s">
        <v>7504</v>
      </c>
    </row>
    <row r="5151" spans="1:15" x14ac:dyDescent="0.3">
      <c r="A5151" s="1" t="s">
        <v>5701</v>
      </c>
      <c r="B5151" s="1" t="s">
        <v>5773</v>
      </c>
      <c r="C5151" s="1">
        <v>3</v>
      </c>
      <c r="D5151" s="1" t="s">
        <v>7374</v>
      </c>
      <c r="E5151" s="1">
        <v>2</v>
      </c>
      <c r="F5151" s="1" t="s">
        <v>8061</v>
      </c>
      <c r="G5151" s="1" t="s">
        <v>5908</v>
      </c>
      <c r="H5151" s="1" t="s">
        <v>7503</v>
      </c>
      <c r="I5151" s="1" t="b">
        <v>0</v>
      </c>
      <c r="J5151" s="1">
        <v>0</v>
      </c>
      <c r="K5151" s="1">
        <v>0</v>
      </c>
      <c r="L5151" s="1">
        <v>1</v>
      </c>
      <c r="M5151" s="1">
        <v>70</v>
      </c>
      <c r="N5151" s="1">
        <v>22.435897435897399</v>
      </c>
      <c r="O5151" s="1" t="s">
        <v>7579</v>
      </c>
    </row>
    <row r="5152" spans="1:15" x14ac:dyDescent="0.3">
      <c r="A5152" s="1" t="s">
        <v>5701</v>
      </c>
      <c r="B5152" s="1" t="s">
        <v>5773</v>
      </c>
      <c r="C5152" s="1">
        <v>3</v>
      </c>
      <c r="D5152" s="1" t="s">
        <v>7374</v>
      </c>
      <c r="E5152" s="1">
        <v>2</v>
      </c>
      <c r="F5152" s="1" t="s">
        <v>8061</v>
      </c>
      <c r="G5152" s="1" t="s">
        <v>5803</v>
      </c>
      <c r="H5152" s="1" t="s">
        <v>7497</v>
      </c>
      <c r="I5152" s="1" t="b">
        <v>0</v>
      </c>
      <c r="J5152" s="1">
        <v>0</v>
      </c>
      <c r="K5152" s="1">
        <v>1</v>
      </c>
      <c r="L5152" s="1">
        <v>0</v>
      </c>
      <c r="M5152" s="1">
        <v>25</v>
      </c>
      <c r="N5152" s="1">
        <v>8.0128205128205092</v>
      </c>
      <c r="O5152" s="1" t="s">
        <v>7542</v>
      </c>
    </row>
    <row r="5153" spans="1:15" x14ac:dyDescent="0.3">
      <c r="A5153" s="1" t="s">
        <v>5701</v>
      </c>
      <c r="B5153" s="1" t="s">
        <v>5773</v>
      </c>
      <c r="C5153" s="1">
        <v>3</v>
      </c>
      <c r="D5153" s="1" t="s">
        <v>7374</v>
      </c>
      <c r="E5153" s="1">
        <v>3</v>
      </c>
      <c r="F5153" s="1" t="s">
        <v>8062</v>
      </c>
      <c r="G5153" s="1" t="s">
        <v>5814</v>
      </c>
      <c r="H5153" s="1" t="s">
        <v>7503</v>
      </c>
      <c r="I5153" s="1" t="b">
        <v>1</v>
      </c>
      <c r="J5153" s="1">
        <v>0</v>
      </c>
      <c r="K5153" s="1">
        <v>0</v>
      </c>
      <c r="L5153" s="1">
        <v>0</v>
      </c>
      <c r="M5153" s="1">
        <v>75</v>
      </c>
      <c r="N5153" s="1">
        <v>53.571428571428498</v>
      </c>
      <c r="O5153" s="1" t="s">
        <v>7504</v>
      </c>
    </row>
    <row r="5154" spans="1:15" x14ac:dyDescent="0.3">
      <c r="A5154" s="1" t="s">
        <v>5701</v>
      </c>
      <c r="B5154" s="1" t="s">
        <v>5773</v>
      </c>
      <c r="C5154" s="1">
        <v>3</v>
      </c>
      <c r="D5154" s="1" t="s">
        <v>7374</v>
      </c>
      <c r="E5154" s="1">
        <v>3</v>
      </c>
      <c r="F5154" s="1" t="s">
        <v>8062</v>
      </c>
      <c r="G5154" s="1" t="s">
        <v>5834</v>
      </c>
      <c r="H5154" s="1" t="s">
        <v>7517</v>
      </c>
      <c r="I5154" s="1" t="b">
        <v>0</v>
      </c>
      <c r="J5154" s="1">
        <v>0</v>
      </c>
      <c r="K5154" s="1">
        <v>13</v>
      </c>
      <c r="L5154" s="1">
        <v>4</v>
      </c>
      <c r="M5154" s="1">
        <v>35</v>
      </c>
      <c r="N5154" s="1">
        <v>25</v>
      </c>
      <c r="O5154" s="1" t="s">
        <v>7518</v>
      </c>
    </row>
    <row r="5155" spans="1:15" x14ac:dyDescent="0.3">
      <c r="A5155" s="1" t="s">
        <v>5701</v>
      </c>
      <c r="B5155" s="1" t="s">
        <v>5773</v>
      </c>
      <c r="C5155" s="1">
        <v>3</v>
      </c>
      <c r="D5155" s="1" t="s">
        <v>7374</v>
      </c>
      <c r="E5155" s="1">
        <v>3</v>
      </c>
      <c r="F5155" s="1" t="s">
        <v>8062</v>
      </c>
      <c r="G5155" s="1" t="s">
        <v>5814</v>
      </c>
      <c r="H5155" s="1" t="s">
        <v>7507</v>
      </c>
      <c r="I5155" s="1" t="b">
        <v>0</v>
      </c>
      <c r="J5155" s="1">
        <v>0</v>
      </c>
      <c r="K5155" s="1">
        <v>3</v>
      </c>
      <c r="L5155" s="1">
        <v>1</v>
      </c>
      <c r="M5155" s="1">
        <v>2</v>
      </c>
      <c r="N5155" s="1">
        <v>1.4285714285714199</v>
      </c>
      <c r="O5155" s="1" t="s">
        <v>7508</v>
      </c>
    </row>
    <row r="5156" spans="1:15" x14ac:dyDescent="0.3">
      <c r="A5156" s="1" t="s">
        <v>5701</v>
      </c>
      <c r="B5156" s="1" t="s">
        <v>5773</v>
      </c>
      <c r="C5156" s="1">
        <v>3</v>
      </c>
      <c r="D5156" s="1" t="s">
        <v>7374</v>
      </c>
      <c r="E5156" s="1">
        <v>4</v>
      </c>
      <c r="F5156" s="1" t="s">
        <v>8063</v>
      </c>
      <c r="G5156" s="1" t="s">
        <v>5814</v>
      </c>
      <c r="H5156" s="1" t="s">
        <v>7503</v>
      </c>
      <c r="I5156" s="1" t="b">
        <v>1</v>
      </c>
      <c r="J5156" s="1">
        <v>0</v>
      </c>
      <c r="K5156" s="1">
        <v>0</v>
      </c>
      <c r="L5156" s="1">
        <v>0</v>
      </c>
      <c r="M5156" s="1">
        <v>168</v>
      </c>
      <c r="N5156" s="1">
        <v>70</v>
      </c>
      <c r="O5156" s="1" t="s">
        <v>7504</v>
      </c>
    </row>
    <row r="5157" spans="1:15" x14ac:dyDescent="0.3">
      <c r="A5157" s="1" t="s">
        <v>5701</v>
      </c>
      <c r="B5157" s="1" t="s">
        <v>5773</v>
      </c>
      <c r="C5157" s="1">
        <v>3</v>
      </c>
      <c r="D5157" s="1" t="s">
        <v>7374</v>
      </c>
      <c r="E5157" s="1">
        <v>4</v>
      </c>
      <c r="F5157" s="1" t="s">
        <v>8063</v>
      </c>
      <c r="G5157" s="1" t="s">
        <v>5803</v>
      </c>
      <c r="H5157" s="1" t="s">
        <v>7497</v>
      </c>
      <c r="I5157" s="1" t="b">
        <v>0</v>
      </c>
      <c r="J5157" s="1">
        <v>0</v>
      </c>
      <c r="K5157" s="1">
        <v>1</v>
      </c>
      <c r="L5157" s="1">
        <v>0</v>
      </c>
      <c r="M5157" s="1">
        <v>35</v>
      </c>
      <c r="N5157" s="1">
        <v>14.5833333333333</v>
      </c>
      <c r="O5157" s="1" t="s">
        <v>7510</v>
      </c>
    </row>
    <row r="5158" spans="1:15" x14ac:dyDescent="0.3">
      <c r="A5158" s="1" t="s">
        <v>5701</v>
      </c>
      <c r="B5158" s="1" t="s">
        <v>5773</v>
      </c>
      <c r="C5158" s="1">
        <v>3</v>
      </c>
      <c r="D5158" s="1" t="s">
        <v>7374</v>
      </c>
      <c r="E5158" s="1">
        <v>4</v>
      </c>
      <c r="F5158" s="1" t="s">
        <v>8063</v>
      </c>
      <c r="G5158" s="1" t="s">
        <v>5814</v>
      </c>
      <c r="H5158" s="1" t="s">
        <v>7507</v>
      </c>
      <c r="I5158" s="1" t="b">
        <v>0</v>
      </c>
      <c r="J5158" s="1">
        <v>0</v>
      </c>
      <c r="K5158" s="1">
        <v>3</v>
      </c>
      <c r="L5158" s="1">
        <v>1</v>
      </c>
      <c r="M5158" s="1">
        <v>5</v>
      </c>
      <c r="N5158" s="1">
        <v>2.0833333333333299</v>
      </c>
      <c r="O5158" s="1" t="s">
        <v>7508</v>
      </c>
    </row>
    <row r="5159" spans="1:15" x14ac:dyDescent="0.3">
      <c r="A5159" s="1" t="s">
        <v>5701</v>
      </c>
      <c r="B5159" s="1" t="s">
        <v>5773</v>
      </c>
      <c r="C5159" s="1">
        <v>3</v>
      </c>
      <c r="D5159" s="1" t="s">
        <v>7374</v>
      </c>
      <c r="E5159" s="1">
        <v>4</v>
      </c>
      <c r="F5159" s="1" t="s">
        <v>8063</v>
      </c>
      <c r="G5159" s="1" t="s">
        <v>5803</v>
      </c>
      <c r="H5159" s="1" t="s">
        <v>7497</v>
      </c>
      <c r="I5159" s="1" t="b">
        <v>0</v>
      </c>
      <c r="J5159" s="1">
        <v>0</v>
      </c>
      <c r="K5159" s="1">
        <v>1</v>
      </c>
      <c r="L5159" s="1">
        <v>0</v>
      </c>
      <c r="M5159" s="1">
        <v>4</v>
      </c>
      <c r="N5159" s="1">
        <v>1.6666666666666601</v>
      </c>
      <c r="O5159" s="1" t="s">
        <v>8058</v>
      </c>
    </row>
    <row r="5160" spans="1:15" x14ac:dyDescent="0.3">
      <c r="A5160" s="1" t="s">
        <v>5701</v>
      </c>
      <c r="B5160" s="1" t="s">
        <v>5773</v>
      </c>
      <c r="C5160" s="1">
        <v>3</v>
      </c>
      <c r="D5160" s="1" t="s">
        <v>7374</v>
      </c>
      <c r="E5160" s="1">
        <v>4</v>
      </c>
      <c r="F5160" s="1" t="s">
        <v>8063</v>
      </c>
      <c r="G5160" s="1" t="s">
        <v>5803</v>
      </c>
      <c r="H5160" s="1" t="s">
        <v>7826</v>
      </c>
      <c r="I5160" s="1" t="b">
        <v>0</v>
      </c>
      <c r="J5160" s="1">
        <v>0</v>
      </c>
      <c r="K5160" s="1">
        <v>1</v>
      </c>
      <c r="L5160" s="1">
        <v>0</v>
      </c>
      <c r="M5160" s="1">
        <v>4</v>
      </c>
      <c r="N5160" s="1">
        <v>1.6666666666666601</v>
      </c>
      <c r="O5160" s="1" t="s">
        <v>8064</v>
      </c>
    </row>
    <row r="5161" spans="1:15" x14ac:dyDescent="0.3">
      <c r="A5161" s="1" t="s">
        <v>5701</v>
      </c>
      <c r="B5161" s="1" t="s">
        <v>5773</v>
      </c>
      <c r="C5161" s="1">
        <v>3</v>
      </c>
      <c r="D5161" s="1" t="s">
        <v>7374</v>
      </c>
      <c r="E5161" s="1">
        <v>5</v>
      </c>
      <c r="F5161" s="1" t="s">
        <v>8065</v>
      </c>
      <c r="G5161" s="1" t="s">
        <v>5814</v>
      </c>
      <c r="H5161" s="1" t="s">
        <v>7503</v>
      </c>
      <c r="I5161" s="1" t="b">
        <v>1</v>
      </c>
      <c r="J5161" s="1">
        <v>0</v>
      </c>
      <c r="K5161" s="1">
        <v>0</v>
      </c>
      <c r="L5161" s="1">
        <v>0</v>
      </c>
      <c r="M5161" s="1">
        <v>281</v>
      </c>
      <c r="N5161" s="1">
        <v>85.151515151515099</v>
      </c>
      <c r="O5161" s="1" t="s">
        <v>7504</v>
      </c>
    </row>
    <row r="5162" spans="1:15" x14ac:dyDescent="0.3">
      <c r="A5162" s="1" t="s">
        <v>5701</v>
      </c>
      <c r="B5162" s="1" t="s">
        <v>5773</v>
      </c>
      <c r="C5162" s="1">
        <v>3</v>
      </c>
      <c r="D5162" s="1" t="s">
        <v>7374</v>
      </c>
      <c r="E5162" s="1">
        <v>5</v>
      </c>
      <c r="F5162" s="1" t="s">
        <v>8065</v>
      </c>
      <c r="G5162" s="1" t="s">
        <v>5908</v>
      </c>
      <c r="H5162" s="1" t="s">
        <v>7503</v>
      </c>
      <c r="I5162" s="1" t="b">
        <v>0</v>
      </c>
      <c r="J5162" s="1">
        <v>0</v>
      </c>
      <c r="K5162" s="1">
        <v>0</v>
      </c>
      <c r="L5162" s="1">
        <v>1</v>
      </c>
      <c r="M5162" s="1">
        <v>4</v>
      </c>
      <c r="N5162" s="1">
        <v>1.2121212121212099</v>
      </c>
      <c r="O5162" s="1" t="s">
        <v>7769</v>
      </c>
    </row>
    <row r="5163" spans="1:15" x14ac:dyDescent="0.3">
      <c r="A5163" s="1" t="s">
        <v>5701</v>
      </c>
      <c r="B5163" s="1" t="s">
        <v>5773</v>
      </c>
      <c r="C5163" s="1">
        <v>3</v>
      </c>
      <c r="D5163" s="1" t="s">
        <v>7374</v>
      </c>
      <c r="E5163" s="1">
        <v>6</v>
      </c>
      <c r="F5163" s="1" t="s">
        <v>8066</v>
      </c>
      <c r="G5163" s="1" t="s">
        <v>5814</v>
      </c>
      <c r="H5163" s="1" t="s">
        <v>7503</v>
      </c>
      <c r="I5163" s="1" t="b">
        <v>1</v>
      </c>
      <c r="J5163" s="1">
        <v>0</v>
      </c>
      <c r="K5163" s="1">
        <v>0</v>
      </c>
      <c r="L5163" s="1">
        <v>0</v>
      </c>
      <c r="M5163" s="1">
        <v>112</v>
      </c>
      <c r="N5163" s="1">
        <v>86.153846153846104</v>
      </c>
      <c r="O5163" s="1" t="s">
        <v>7504</v>
      </c>
    </row>
    <row r="5164" spans="1:15" x14ac:dyDescent="0.3">
      <c r="A5164" s="1" t="s">
        <v>5701</v>
      </c>
      <c r="B5164" s="1" t="s">
        <v>5773</v>
      </c>
      <c r="C5164" s="1">
        <v>3</v>
      </c>
      <c r="D5164" s="1" t="s">
        <v>7374</v>
      </c>
      <c r="E5164" s="1">
        <v>6</v>
      </c>
      <c r="F5164" s="1" t="s">
        <v>8066</v>
      </c>
      <c r="G5164" s="1" t="s">
        <v>5908</v>
      </c>
      <c r="H5164" s="1" t="s">
        <v>7503</v>
      </c>
      <c r="I5164" s="1" t="b">
        <v>0</v>
      </c>
      <c r="J5164" s="1">
        <v>0</v>
      </c>
      <c r="K5164" s="1">
        <v>0</v>
      </c>
      <c r="L5164" s="1">
        <v>1</v>
      </c>
      <c r="M5164" s="1">
        <v>2</v>
      </c>
      <c r="N5164" s="1">
        <v>1.5384615384615301</v>
      </c>
      <c r="O5164" s="1" t="s">
        <v>7513</v>
      </c>
    </row>
    <row r="5165" spans="1:15" x14ac:dyDescent="0.3">
      <c r="A5165" s="1" t="s">
        <v>5701</v>
      </c>
      <c r="B5165" s="1" t="s">
        <v>5773</v>
      </c>
      <c r="C5165" s="1">
        <v>3</v>
      </c>
      <c r="D5165" s="1" t="s">
        <v>7374</v>
      </c>
      <c r="E5165" s="1">
        <v>7</v>
      </c>
      <c r="F5165" s="1" t="s">
        <v>8067</v>
      </c>
      <c r="G5165" s="1" t="s">
        <v>5814</v>
      </c>
      <c r="H5165" s="1" t="s">
        <v>7503</v>
      </c>
      <c r="I5165" s="1" t="b">
        <v>1</v>
      </c>
      <c r="J5165" s="1">
        <v>0</v>
      </c>
      <c r="K5165" s="1">
        <v>0</v>
      </c>
      <c r="L5165" s="1">
        <v>0</v>
      </c>
      <c r="M5165" s="1">
        <v>195</v>
      </c>
      <c r="N5165" s="1">
        <v>83.3333333333333</v>
      </c>
      <c r="O5165" s="1" t="s">
        <v>7504</v>
      </c>
    </row>
    <row r="5166" spans="1:15" x14ac:dyDescent="0.3">
      <c r="A5166" s="1" t="s">
        <v>5701</v>
      </c>
      <c r="B5166" s="1" t="s">
        <v>5773</v>
      </c>
      <c r="C5166" s="1">
        <v>3</v>
      </c>
      <c r="D5166" s="1" t="s">
        <v>7374</v>
      </c>
      <c r="E5166" s="1">
        <v>7</v>
      </c>
      <c r="F5166" s="1" t="s">
        <v>8067</v>
      </c>
      <c r="G5166" s="1" t="s">
        <v>5876</v>
      </c>
      <c r="H5166" s="1" t="s">
        <v>7503</v>
      </c>
      <c r="I5166" s="1" t="b">
        <v>0</v>
      </c>
      <c r="J5166" s="1">
        <v>4</v>
      </c>
      <c r="K5166" s="1">
        <v>0</v>
      </c>
      <c r="L5166" s="1">
        <v>0</v>
      </c>
      <c r="M5166" s="1">
        <v>3</v>
      </c>
      <c r="N5166" s="1">
        <v>1.2820512820512799</v>
      </c>
      <c r="O5166" s="1" t="e">
        <f>--TTACCCGCTCGCCGGCGGCCTGTCACACTCACACCATG</f>
        <v>#NAME?</v>
      </c>
    </row>
    <row r="5167" spans="1:15" x14ac:dyDescent="0.3">
      <c r="A5167" s="1" t="s">
        <v>5701</v>
      </c>
      <c r="B5167" s="1" t="s">
        <v>5773</v>
      </c>
      <c r="C5167" s="1">
        <v>3</v>
      </c>
      <c r="D5167" s="1" t="s">
        <v>7374</v>
      </c>
      <c r="E5167" s="1">
        <v>8</v>
      </c>
      <c r="F5167" s="1" t="s">
        <v>8068</v>
      </c>
      <c r="G5167" s="1" t="s">
        <v>5814</v>
      </c>
      <c r="H5167" s="1" t="s">
        <v>7503</v>
      </c>
      <c r="I5167" s="1" t="b">
        <v>1</v>
      </c>
      <c r="J5167" s="1">
        <v>0</v>
      </c>
      <c r="K5167" s="1">
        <v>0</v>
      </c>
      <c r="L5167" s="1">
        <v>0</v>
      </c>
      <c r="M5167" s="1">
        <v>140</v>
      </c>
      <c r="N5167" s="1">
        <v>83.3333333333333</v>
      </c>
      <c r="O5167" s="1" t="s">
        <v>7504</v>
      </c>
    </row>
    <row r="5168" spans="1:15" x14ac:dyDescent="0.3">
      <c r="A5168" s="1" t="s">
        <v>5701</v>
      </c>
      <c r="B5168" s="1" t="s">
        <v>5773</v>
      </c>
      <c r="C5168" s="1">
        <v>3</v>
      </c>
      <c r="D5168" s="1" t="s">
        <v>7374</v>
      </c>
      <c r="E5168" s="1">
        <v>8</v>
      </c>
      <c r="F5168" s="1" t="s">
        <v>8068</v>
      </c>
      <c r="G5168" s="1" t="s">
        <v>5908</v>
      </c>
      <c r="H5168" s="1" t="s">
        <v>7503</v>
      </c>
      <c r="I5168" s="1" t="b">
        <v>0</v>
      </c>
      <c r="J5168" s="1">
        <v>0</v>
      </c>
      <c r="K5168" s="1">
        <v>0</v>
      </c>
      <c r="L5168" s="1">
        <v>1</v>
      </c>
      <c r="M5168" s="1">
        <v>5</v>
      </c>
      <c r="N5168" s="1">
        <v>2.9761904761904701</v>
      </c>
      <c r="O5168" s="1" t="s">
        <v>7513</v>
      </c>
    </row>
    <row r="5169" spans="1:15" x14ac:dyDescent="0.3">
      <c r="A5169" s="1" t="s">
        <v>5701</v>
      </c>
      <c r="B5169" s="1" t="s">
        <v>5773</v>
      </c>
      <c r="C5169" s="1">
        <v>3</v>
      </c>
      <c r="D5169" s="1" t="s">
        <v>7374</v>
      </c>
      <c r="E5169" s="1">
        <v>9</v>
      </c>
      <c r="F5169" s="1" t="s">
        <v>8069</v>
      </c>
      <c r="G5169" s="1" t="s">
        <v>5814</v>
      </c>
      <c r="H5169" s="1" t="s">
        <v>7503</v>
      </c>
      <c r="I5169" s="1" t="b">
        <v>1</v>
      </c>
      <c r="J5169" s="1">
        <v>0</v>
      </c>
      <c r="K5169" s="1">
        <v>0</v>
      </c>
      <c r="L5169" s="1">
        <v>0</v>
      </c>
      <c r="M5169" s="1">
        <v>88</v>
      </c>
      <c r="N5169" s="1">
        <v>92.631578947368396</v>
      </c>
      <c r="O5169" s="1" t="s">
        <v>7504</v>
      </c>
    </row>
    <row r="5170" spans="1:15" x14ac:dyDescent="0.3">
      <c r="A5170" s="1" t="s">
        <v>5701</v>
      </c>
      <c r="B5170" s="1" t="s">
        <v>5773</v>
      </c>
      <c r="C5170" s="1">
        <v>3</v>
      </c>
      <c r="D5170" s="1" t="s">
        <v>7374</v>
      </c>
      <c r="E5170" s="1">
        <v>9</v>
      </c>
      <c r="F5170" s="1" t="s">
        <v>8069</v>
      </c>
      <c r="G5170" s="1" t="s">
        <v>5908</v>
      </c>
      <c r="H5170" s="1" t="s">
        <v>7503</v>
      </c>
      <c r="I5170" s="1" t="b">
        <v>0</v>
      </c>
      <c r="J5170" s="1">
        <v>5</v>
      </c>
      <c r="K5170" s="1">
        <v>0</v>
      </c>
      <c r="L5170" s="1">
        <v>3</v>
      </c>
      <c r="M5170" s="1">
        <v>1</v>
      </c>
      <c r="N5170" s="1">
        <v>1.0526315789473599</v>
      </c>
      <c r="O5170" s="1" t="e">
        <f>---GacccgctcgcGggcggcctgCcacactcacaccatg</f>
        <v>#NAME?</v>
      </c>
    </row>
    <row r="5171" spans="1:15" x14ac:dyDescent="0.3">
      <c r="A5171" s="1" t="s">
        <v>5701</v>
      </c>
      <c r="B5171" s="1" t="s">
        <v>5773</v>
      </c>
      <c r="C5171" s="1">
        <v>3</v>
      </c>
      <c r="D5171" s="1" t="s">
        <v>7374</v>
      </c>
      <c r="E5171" s="1">
        <v>9</v>
      </c>
      <c r="F5171" s="1" t="s">
        <v>8069</v>
      </c>
      <c r="G5171" s="1" t="s">
        <v>5908</v>
      </c>
      <c r="H5171" s="1" t="s">
        <v>7503</v>
      </c>
      <c r="I5171" s="1" t="b">
        <v>0</v>
      </c>
      <c r="J5171" s="1">
        <v>0</v>
      </c>
      <c r="K5171" s="1">
        <v>0</v>
      </c>
      <c r="L5171" s="1">
        <v>1</v>
      </c>
      <c r="M5171" s="1">
        <v>1</v>
      </c>
      <c r="N5171" s="1">
        <v>1.0526315789473599</v>
      </c>
      <c r="O5171" s="1" t="s">
        <v>8070</v>
      </c>
    </row>
    <row r="5172" spans="1:15" x14ac:dyDescent="0.3">
      <c r="A5172" s="1" t="s">
        <v>5701</v>
      </c>
      <c r="B5172" s="1" t="s">
        <v>5773</v>
      </c>
      <c r="C5172" s="1">
        <v>3</v>
      </c>
      <c r="D5172" s="1" t="s">
        <v>7374</v>
      </c>
      <c r="E5172" s="1">
        <v>9</v>
      </c>
      <c r="F5172" s="1" t="s">
        <v>8069</v>
      </c>
      <c r="G5172" s="1" t="s">
        <v>5798</v>
      </c>
      <c r="H5172" s="1" t="s">
        <v>7503</v>
      </c>
      <c r="I5172" s="1" t="b">
        <v>0</v>
      </c>
      <c r="J5172" s="1">
        <v>0</v>
      </c>
      <c r="K5172" s="1">
        <v>0</v>
      </c>
      <c r="L5172" s="1">
        <v>3</v>
      </c>
      <c r="M5172" s="1">
        <v>1</v>
      </c>
      <c r="N5172" s="1">
        <v>1.0526315789473599</v>
      </c>
      <c r="O5172" s="1" t="s">
        <v>8071</v>
      </c>
    </row>
    <row r="5173" spans="1:15" x14ac:dyDescent="0.3">
      <c r="A5173" s="1" t="s">
        <v>5701</v>
      </c>
      <c r="B5173" s="1" t="s">
        <v>5773</v>
      </c>
      <c r="C5173" s="1">
        <v>3</v>
      </c>
      <c r="D5173" s="1" t="s">
        <v>7374</v>
      </c>
      <c r="E5173" s="1">
        <v>9</v>
      </c>
      <c r="F5173" s="1" t="s">
        <v>8069</v>
      </c>
      <c r="G5173" s="1" t="s">
        <v>5908</v>
      </c>
      <c r="H5173" s="1" t="s">
        <v>7503</v>
      </c>
      <c r="I5173" s="1" t="b">
        <v>0</v>
      </c>
      <c r="J5173" s="1">
        <v>0</v>
      </c>
      <c r="K5173" s="1">
        <v>0</v>
      </c>
      <c r="L5173" s="1">
        <v>1</v>
      </c>
      <c r="M5173" s="1">
        <v>1</v>
      </c>
      <c r="N5173" s="1">
        <v>1.0526315789473599</v>
      </c>
      <c r="O5173" s="1" t="s">
        <v>7513</v>
      </c>
    </row>
    <row r="5174" spans="1:15" x14ac:dyDescent="0.3">
      <c r="A5174" s="1" t="s">
        <v>5701</v>
      </c>
      <c r="B5174" s="1" t="s">
        <v>5773</v>
      </c>
      <c r="C5174" s="1">
        <v>3</v>
      </c>
      <c r="D5174" s="1" t="s">
        <v>7374</v>
      </c>
      <c r="E5174" s="1">
        <v>9</v>
      </c>
      <c r="F5174" s="1" t="s">
        <v>8069</v>
      </c>
      <c r="G5174" s="1" t="s">
        <v>5908</v>
      </c>
      <c r="H5174" s="1" t="s">
        <v>7503</v>
      </c>
      <c r="I5174" s="1" t="b">
        <v>0</v>
      </c>
      <c r="J5174" s="1">
        <v>0</v>
      </c>
      <c r="K5174" s="1">
        <v>0</v>
      </c>
      <c r="L5174" s="1">
        <v>1</v>
      </c>
      <c r="M5174" s="1">
        <v>1</v>
      </c>
      <c r="N5174" s="1">
        <v>1.0526315789473599</v>
      </c>
      <c r="O5174" s="1" t="s">
        <v>7884</v>
      </c>
    </row>
    <row r="5175" spans="1:15" x14ac:dyDescent="0.3">
      <c r="A5175" s="1" t="s">
        <v>5701</v>
      </c>
      <c r="B5175" s="1" t="s">
        <v>5773</v>
      </c>
      <c r="C5175" s="1">
        <v>3</v>
      </c>
      <c r="D5175" s="1" t="s">
        <v>7374</v>
      </c>
      <c r="E5175" s="1">
        <v>9</v>
      </c>
      <c r="F5175" s="1" t="s">
        <v>8069</v>
      </c>
      <c r="G5175" s="1" t="s">
        <v>5908</v>
      </c>
      <c r="H5175" s="1" t="s">
        <v>7503</v>
      </c>
      <c r="I5175" s="1" t="b">
        <v>0</v>
      </c>
      <c r="J5175" s="1">
        <v>0</v>
      </c>
      <c r="K5175" s="1">
        <v>0</v>
      </c>
      <c r="L5175" s="1">
        <v>1</v>
      </c>
      <c r="M5175" s="1">
        <v>1</v>
      </c>
      <c r="N5175" s="1">
        <v>1.0526315789473599</v>
      </c>
      <c r="O5175" s="1" t="s">
        <v>7997</v>
      </c>
    </row>
    <row r="5176" spans="1:15" x14ac:dyDescent="0.3">
      <c r="A5176" s="1" t="s">
        <v>5701</v>
      </c>
      <c r="B5176" s="1" t="s">
        <v>5773</v>
      </c>
      <c r="C5176" s="1">
        <v>3</v>
      </c>
      <c r="D5176" s="1" t="s">
        <v>7374</v>
      </c>
      <c r="E5176" s="1">
        <v>9</v>
      </c>
      <c r="F5176" s="1" t="s">
        <v>8069</v>
      </c>
      <c r="G5176" s="1" t="s">
        <v>5908</v>
      </c>
      <c r="H5176" s="1" t="s">
        <v>7503</v>
      </c>
      <c r="I5176" s="1" t="b">
        <v>0</v>
      </c>
      <c r="J5176" s="1">
        <v>0</v>
      </c>
      <c r="K5176" s="1">
        <v>0</v>
      </c>
      <c r="L5176" s="1">
        <v>1</v>
      </c>
      <c r="M5176" s="1">
        <v>1</v>
      </c>
      <c r="N5176" s="1">
        <v>1.0526315789473599</v>
      </c>
      <c r="O5176" s="1" t="s">
        <v>8072</v>
      </c>
    </row>
    <row r="5177" spans="1:15" x14ac:dyDescent="0.3">
      <c r="A5177" s="1" t="s">
        <v>5701</v>
      </c>
      <c r="B5177" s="1" t="s">
        <v>5773</v>
      </c>
      <c r="C5177" s="1">
        <v>3</v>
      </c>
      <c r="D5177" s="1" t="s">
        <v>7374</v>
      </c>
      <c r="E5177" s="1">
        <v>10</v>
      </c>
      <c r="F5177" s="1" t="s">
        <v>8073</v>
      </c>
      <c r="G5177" s="1" t="s">
        <v>5814</v>
      </c>
      <c r="H5177" s="1" t="s">
        <v>7503</v>
      </c>
      <c r="I5177" s="1" t="b">
        <v>1</v>
      </c>
      <c r="J5177" s="1">
        <v>0</v>
      </c>
      <c r="K5177" s="1">
        <v>0</v>
      </c>
      <c r="L5177" s="1">
        <v>0</v>
      </c>
      <c r="M5177" s="1">
        <v>215</v>
      </c>
      <c r="N5177" s="1">
        <v>83.011583011582999</v>
      </c>
      <c r="O5177" s="1" t="s">
        <v>7504</v>
      </c>
    </row>
    <row r="5178" spans="1:15" x14ac:dyDescent="0.3">
      <c r="A5178" s="1" t="s">
        <v>5701</v>
      </c>
      <c r="B5178" s="1" t="s">
        <v>5773</v>
      </c>
      <c r="C5178" s="1">
        <v>3</v>
      </c>
      <c r="D5178" s="1" t="s">
        <v>7374</v>
      </c>
      <c r="E5178" s="1">
        <v>11</v>
      </c>
      <c r="F5178" s="1" t="s">
        <v>8074</v>
      </c>
      <c r="G5178" s="1" t="s">
        <v>5814</v>
      </c>
      <c r="H5178" s="1" t="s">
        <v>7503</v>
      </c>
      <c r="I5178" s="1" t="b">
        <v>1</v>
      </c>
      <c r="J5178" s="1">
        <v>0</v>
      </c>
      <c r="K5178" s="1">
        <v>0</v>
      </c>
      <c r="L5178" s="1">
        <v>0</v>
      </c>
      <c r="M5178" s="1">
        <v>35</v>
      </c>
      <c r="N5178" s="1">
        <v>70</v>
      </c>
      <c r="O5178" s="1" t="s">
        <v>7504</v>
      </c>
    </row>
    <row r="5179" spans="1:15" x14ac:dyDescent="0.3">
      <c r="A5179" s="1" t="s">
        <v>5701</v>
      </c>
      <c r="B5179" s="1" t="s">
        <v>5773</v>
      </c>
      <c r="C5179" s="1">
        <v>3</v>
      </c>
      <c r="D5179" s="1" t="s">
        <v>7374</v>
      </c>
      <c r="E5179" s="1">
        <v>11</v>
      </c>
      <c r="F5179" s="1" t="s">
        <v>8074</v>
      </c>
      <c r="G5179" s="1" t="s">
        <v>5814</v>
      </c>
      <c r="H5179" s="1" t="s">
        <v>7507</v>
      </c>
      <c r="I5179" s="1" t="b">
        <v>0</v>
      </c>
      <c r="J5179" s="1">
        <v>0</v>
      </c>
      <c r="K5179" s="1">
        <v>3</v>
      </c>
      <c r="L5179" s="1">
        <v>1</v>
      </c>
      <c r="M5179" s="1">
        <v>5</v>
      </c>
      <c r="N5179" s="1">
        <v>10</v>
      </c>
      <c r="O5179" s="1" t="s">
        <v>7508</v>
      </c>
    </row>
    <row r="5180" spans="1:15" x14ac:dyDescent="0.3">
      <c r="A5180" s="1" t="s">
        <v>5701</v>
      </c>
      <c r="B5180" s="1" t="s">
        <v>5773</v>
      </c>
      <c r="C5180" s="1">
        <v>3</v>
      </c>
      <c r="D5180" s="1" t="s">
        <v>7374</v>
      </c>
      <c r="E5180" s="1">
        <v>11</v>
      </c>
      <c r="F5180" s="1" t="s">
        <v>8074</v>
      </c>
      <c r="G5180" s="1" t="s">
        <v>5803</v>
      </c>
      <c r="H5180" s="1" t="s">
        <v>7497</v>
      </c>
      <c r="I5180" s="1" t="b">
        <v>0</v>
      </c>
      <c r="J5180" s="1">
        <v>0</v>
      </c>
      <c r="K5180" s="1">
        <v>1</v>
      </c>
      <c r="L5180" s="1">
        <v>0</v>
      </c>
      <c r="M5180" s="1">
        <v>2</v>
      </c>
      <c r="N5180" s="1">
        <v>4</v>
      </c>
      <c r="O5180" s="1" t="s">
        <v>7542</v>
      </c>
    </row>
    <row r="5181" spans="1:15" x14ac:dyDescent="0.3">
      <c r="A5181" s="1" t="s">
        <v>5701</v>
      </c>
      <c r="B5181" s="1" t="s">
        <v>5773</v>
      </c>
      <c r="C5181" s="1">
        <v>3</v>
      </c>
      <c r="D5181" s="1" t="s">
        <v>7374</v>
      </c>
      <c r="E5181" s="1">
        <v>11</v>
      </c>
      <c r="F5181" s="1" t="s">
        <v>8074</v>
      </c>
      <c r="G5181" s="1" t="s">
        <v>5845</v>
      </c>
      <c r="H5181" s="1" t="s">
        <v>8075</v>
      </c>
      <c r="I5181" s="1" t="b">
        <v>0</v>
      </c>
      <c r="J5181" s="1">
        <v>0</v>
      </c>
      <c r="K5181" s="1">
        <v>4</v>
      </c>
      <c r="L5181" s="1">
        <v>5</v>
      </c>
      <c r="M5181" s="1">
        <v>1</v>
      </c>
      <c r="N5181" s="1">
        <v>2</v>
      </c>
      <c r="O5181" s="1" t="s">
        <v>8076</v>
      </c>
    </row>
    <row r="5182" spans="1:15" x14ac:dyDescent="0.3">
      <c r="A5182" s="1" t="s">
        <v>5701</v>
      </c>
      <c r="B5182" s="1" t="s">
        <v>5773</v>
      </c>
      <c r="C5182" s="1">
        <v>3</v>
      </c>
      <c r="D5182" s="1" t="s">
        <v>7374</v>
      </c>
      <c r="E5182" s="1">
        <v>11</v>
      </c>
      <c r="F5182" s="1" t="s">
        <v>8074</v>
      </c>
      <c r="G5182" s="1" t="s">
        <v>5834</v>
      </c>
      <c r="H5182" s="1" t="s">
        <v>7611</v>
      </c>
      <c r="I5182" s="1" t="b">
        <v>0</v>
      </c>
      <c r="J5182" s="1">
        <v>0</v>
      </c>
      <c r="K5182" s="1">
        <v>21</v>
      </c>
      <c r="L5182" s="1">
        <v>7</v>
      </c>
      <c r="M5182" s="1">
        <v>1</v>
      </c>
      <c r="N5182" s="1">
        <v>2</v>
      </c>
      <c r="O5182" s="1" t="s">
        <v>7612</v>
      </c>
    </row>
    <row r="5183" spans="1:15" x14ac:dyDescent="0.3">
      <c r="A5183" s="1" t="s">
        <v>5701</v>
      </c>
      <c r="B5183" s="1" t="s">
        <v>5773</v>
      </c>
      <c r="C5183" s="1">
        <v>3</v>
      </c>
      <c r="D5183" s="1" t="s">
        <v>7374</v>
      </c>
      <c r="E5183" s="1">
        <v>11</v>
      </c>
      <c r="F5183" s="1" t="s">
        <v>8074</v>
      </c>
      <c r="G5183" s="1" t="s">
        <v>5908</v>
      </c>
      <c r="H5183" s="1" t="s">
        <v>7503</v>
      </c>
      <c r="I5183" s="1" t="b">
        <v>0</v>
      </c>
      <c r="J5183" s="1">
        <v>0</v>
      </c>
      <c r="K5183" s="1">
        <v>0</v>
      </c>
      <c r="L5183" s="1">
        <v>1</v>
      </c>
      <c r="M5183" s="1">
        <v>1</v>
      </c>
      <c r="N5183" s="1">
        <v>2</v>
      </c>
      <c r="O5183" s="1" t="s">
        <v>7513</v>
      </c>
    </row>
    <row r="5184" spans="1:15" x14ac:dyDescent="0.3">
      <c r="A5184" s="1" t="s">
        <v>5701</v>
      </c>
      <c r="B5184" s="1" t="s">
        <v>5773</v>
      </c>
      <c r="C5184" s="1">
        <v>3</v>
      </c>
      <c r="D5184" s="1" t="s">
        <v>7374</v>
      </c>
      <c r="E5184" s="1">
        <v>11</v>
      </c>
      <c r="F5184" s="1" t="s">
        <v>8074</v>
      </c>
      <c r="G5184" s="1" t="s">
        <v>5908</v>
      </c>
      <c r="H5184" s="1" t="s">
        <v>7503</v>
      </c>
      <c r="I5184" s="1" t="b">
        <v>0</v>
      </c>
      <c r="J5184" s="1">
        <v>0</v>
      </c>
      <c r="K5184" s="1">
        <v>0</v>
      </c>
      <c r="L5184" s="1">
        <v>1</v>
      </c>
      <c r="M5184" s="1">
        <v>1</v>
      </c>
      <c r="N5184" s="1">
        <v>2</v>
      </c>
      <c r="O5184" s="1" t="s">
        <v>7705</v>
      </c>
    </row>
    <row r="5185" spans="1:15" x14ac:dyDescent="0.3">
      <c r="A5185" s="1" t="s">
        <v>5701</v>
      </c>
      <c r="B5185" s="1" t="s">
        <v>5773</v>
      </c>
      <c r="C5185" s="1">
        <v>3</v>
      </c>
      <c r="D5185" s="1" t="s">
        <v>7374</v>
      </c>
      <c r="E5185" s="1">
        <v>11</v>
      </c>
      <c r="F5185" s="1" t="s">
        <v>8074</v>
      </c>
      <c r="G5185" s="1" t="s">
        <v>5814</v>
      </c>
      <c r="H5185" s="1" t="s">
        <v>7507</v>
      </c>
      <c r="I5185" s="1" t="b">
        <v>0</v>
      </c>
      <c r="J5185" s="1">
        <v>0</v>
      </c>
      <c r="K5185" s="1">
        <v>21</v>
      </c>
      <c r="L5185" s="1">
        <v>1</v>
      </c>
      <c r="M5185" s="1">
        <v>1</v>
      </c>
      <c r="N5185" s="1">
        <v>2</v>
      </c>
      <c r="O5185" s="1" t="s">
        <v>7508</v>
      </c>
    </row>
    <row r="5186" spans="1:15" x14ac:dyDescent="0.3">
      <c r="A5186" s="1" t="s">
        <v>5701</v>
      </c>
      <c r="B5186" s="1" t="s">
        <v>5773</v>
      </c>
      <c r="C5186" s="1">
        <v>3</v>
      </c>
      <c r="D5186" s="1" t="s">
        <v>7374</v>
      </c>
      <c r="E5186" s="1">
        <v>11</v>
      </c>
      <c r="F5186" s="1" t="s">
        <v>8074</v>
      </c>
      <c r="G5186" s="1" t="s">
        <v>5845</v>
      </c>
      <c r="H5186" s="1" t="s">
        <v>7606</v>
      </c>
      <c r="I5186" s="1" t="b">
        <v>0</v>
      </c>
      <c r="J5186" s="1">
        <v>0</v>
      </c>
      <c r="K5186" s="1">
        <v>4</v>
      </c>
      <c r="L5186" s="1">
        <v>4</v>
      </c>
      <c r="M5186" s="1">
        <v>1</v>
      </c>
      <c r="N5186" s="1">
        <v>2</v>
      </c>
      <c r="O5186" s="1" t="s">
        <v>8077</v>
      </c>
    </row>
    <row r="5187" spans="1:15" x14ac:dyDescent="0.3">
      <c r="A5187" s="1" t="s">
        <v>5701</v>
      </c>
      <c r="B5187" s="1" t="s">
        <v>5773</v>
      </c>
      <c r="C5187" s="1">
        <v>3</v>
      </c>
      <c r="D5187" s="1" t="s">
        <v>7374</v>
      </c>
      <c r="E5187" s="1">
        <v>11</v>
      </c>
      <c r="F5187" s="1" t="s">
        <v>8074</v>
      </c>
      <c r="G5187" s="1" t="s">
        <v>5814</v>
      </c>
      <c r="H5187" s="1" t="e">
        <f>-------------CCGGCGGCCTGTCACACTCACACCATG</f>
        <v>#NAME?</v>
      </c>
      <c r="I5187" s="1" t="b">
        <v>0</v>
      </c>
      <c r="J5187" s="1">
        <v>0</v>
      </c>
      <c r="K5187" s="1">
        <v>13</v>
      </c>
      <c r="L5187" s="1">
        <v>6</v>
      </c>
      <c r="M5187" s="1">
        <v>1</v>
      </c>
      <c r="N5187" s="1">
        <v>2</v>
      </c>
      <c r="O5187" s="1" t="s">
        <v>8078</v>
      </c>
    </row>
    <row r="5188" spans="1:15" x14ac:dyDescent="0.3">
      <c r="A5188" s="1" t="s">
        <v>5701</v>
      </c>
      <c r="B5188" s="1" t="s">
        <v>5773</v>
      </c>
      <c r="C5188" s="1">
        <v>3</v>
      </c>
      <c r="D5188" s="1" t="s">
        <v>7374</v>
      </c>
      <c r="E5188" s="1">
        <v>11</v>
      </c>
      <c r="F5188" s="1" t="s">
        <v>8074</v>
      </c>
      <c r="G5188" s="1" t="s">
        <v>5834</v>
      </c>
      <c r="H5188" s="1" t="s">
        <v>8079</v>
      </c>
      <c r="I5188" s="1" t="b">
        <v>0</v>
      </c>
      <c r="J5188" s="1">
        <v>0</v>
      </c>
      <c r="K5188" s="1">
        <v>23</v>
      </c>
      <c r="L5188" s="1">
        <v>10</v>
      </c>
      <c r="M5188" s="1">
        <v>1</v>
      </c>
      <c r="N5188" s="1">
        <v>2</v>
      </c>
      <c r="O5188" s="1" t="s">
        <v>8080</v>
      </c>
    </row>
    <row r="5189" spans="1:15" x14ac:dyDescent="0.3">
      <c r="A5189" s="1" t="s">
        <v>5701</v>
      </c>
      <c r="B5189" s="1" t="s">
        <v>5773</v>
      </c>
      <c r="C5189" s="1">
        <v>3</v>
      </c>
      <c r="D5189" s="1" t="s">
        <v>7374</v>
      </c>
      <c r="E5189" s="1">
        <v>12</v>
      </c>
      <c r="F5189" s="1" t="s">
        <v>8081</v>
      </c>
      <c r="G5189" s="1" t="s">
        <v>5908</v>
      </c>
      <c r="H5189" s="1" t="s">
        <v>7503</v>
      </c>
      <c r="I5189" s="1" t="b">
        <v>0</v>
      </c>
      <c r="J5189" s="1">
        <v>0</v>
      </c>
      <c r="K5189" s="1">
        <v>0</v>
      </c>
      <c r="L5189" s="1">
        <v>2</v>
      </c>
      <c r="M5189" s="1">
        <v>134</v>
      </c>
      <c r="N5189" s="1">
        <v>54.918032786885199</v>
      </c>
      <c r="O5189" s="1" t="s">
        <v>8082</v>
      </c>
    </row>
    <row r="5190" spans="1:15" x14ac:dyDescent="0.3">
      <c r="A5190" s="1" t="s">
        <v>5701</v>
      </c>
      <c r="B5190" s="1" t="s">
        <v>5773</v>
      </c>
      <c r="C5190" s="1">
        <v>3</v>
      </c>
      <c r="D5190" s="1" t="s">
        <v>7374</v>
      </c>
      <c r="E5190" s="1">
        <v>12</v>
      </c>
      <c r="F5190" s="1" t="s">
        <v>8081</v>
      </c>
      <c r="G5190" s="1" t="s">
        <v>5814</v>
      </c>
      <c r="H5190" s="1" t="s">
        <v>7503</v>
      </c>
      <c r="I5190" s="1" t="b">
        <v>1</v>
      </c>
      <c r="J5190" s="1">
        <v>0</v>
      </c>
      <c r="K5190" s="1">
        <v>0</v>
      </c>
      <c r="L5190" s="1">
        <v>0</v>
      </c>
      <c r="M5190" s="1">
        <v>42</v>
      </c>
      <c r="N5190" s="1">
        <v>17.213114754098299</v>
      </c>
      <c r="O5190" s="1" t="s">
        <v>7504</v>
      </c>
    </row>
    <row r="5191" spans="1:15" x14ac:dyDescent="0.3">
      <c r="A5191" s="1" t="s">
        <v>5701</v>
      </c>
      <c r="B5191" s="1" t="s">
        <v>5773</v>
      </c>
      <c r="C5191" s="1">
        <v>3</v>
      </c>
      <c r="D5191" s="1" t="s">
        <v>7374</v>
      </c>
      <c r="E5191" s="1">
        <v>12</v>
      </c>
      <c r="F5191" s="1" t="s">
        <v>8081</v>
      </c>
      <c r="G5191" s="1" t="s">
        <v>5834</v>
      </c>
      <c r="H5191" s="1" t="s">
        <v>8083</v>
      </c>
      <c r="I5191" s="1" t="b">
        <v>0</v>
      </c>
      <c r="J5191" s="1">
        <v>0</v>
      </c>
      <c r="K5191" s="1">
        <v>19</v>
      </c>
      <c r="L5191" s="1">
        <v>7</v>
      </c>
      <c r="M5191" s="1">
        <v>14</v>
      </c>
      <c r="N5191" s="1">
        <v>5.7377049180327804</v>
      </c>
      <c r="O5191" s="1" t="s">
        <v>8084</v>
      </c>
    </row>
    <row r="5192" spans="1:15" x14ac:dyDescent="0.3">
      <c r="A5192" s="1" t="s">
        <v>5701</v>
      </c>
      <c r="B5192" s="1" t="s">
        <v>5773</v>
      </c>
      <c r="C5192" s="1">
        <v>3</v>
      </c>
      <c r="D5192" s="1" t="s">
        <v>7374</v>
      </c>
      <c r="E5192" s="1">
        <v>12</v>
      </c>
      <c r="F5192" s="1" t="s">
        <v>8081</v>
      </c>
      <c r="G5192" s="1" t="s">
        <v>5814</v>
      </c>
      <c r="H5192" s="1" t="s">
        <v>7507</v>
      </c>
      <c r="I5192" s="1" t="b">
        <v>0</v>
      </c>
      <c r="J5192" s="1">
        <v>0</v>
      </c>
      <c r="K5192" s="1">
        <v>3</v>
      </c>
      <c r="L5192" s="1">
        <v>1</v>
      </c>
      <c r="M5192" s="1">
        <v>5</v>
      </c>
      <c r="N5192" s="1">
        <v>2.0491803278688501</v>
      </c>
      <c r="O5192" s="1" t="s">
        <v>7508</v>
      </c>
    </row>
    <row r="5193" spans="1:15" x14ac:dyDescent="0.3">
      <c r="A5193" s="1" t="s">
        <v>5701</v>
      </c>
      <c r="B5193" s="1" t="s">
        <v>5773</v>
      </c>
      <c r="C5193" s="1">
        <v>3</v>
      </c>
      <c r="D5193" s="1" t="s">
        <v>7374</v>
      </c>
      <c r="E5193" s="1">
        <v>12</v>
      </c>
      <c r="F5193" s="1" t="s">
        <v>8081</v>
      </c>
      <c r="G5193" s="1" t="s">
        <v>5834</v>
      </c>
      <c r="H5193" s="1" t="s">
        <v>8085</v>
      </c>
      <c r="I5193" s="1" t="b">
        <v>0</v>
      </c>
      <c r="J5193" s="1">
        <v>0</v>
      </c>
      <c r="K5193" s="1">
        <v>7</v>
      </c>
      <c r="L5193" s="1">
        <v>7</v>
      </c>
      <c r="M5193" s="1">
        <v>5</v>
      </c>
      <c r="N5193" s="1">
        <v>2.0491803278688501</v>
      </c>
      <c r="O5193" s="1" t="s">
        <v>8086</v>
      </c>
    </row>
    <row r="5194" spans="1:15" x14ac:dyDescent="0.3">
      <c r="A5194" s="1" t="s">
        <v>5701</v>
      </c>
      <c r="B5194" s="1" t="s">
        <v>5773</v>
      </c>
      <c r="C5194" s="1">
        <v>3</v>
      </c>
      <c r="D5194" s="1" t="s">
        <v>7374</v>
      </c>
      <c r="E5194" s="1">
        <v>12</v>
      </c>
      <c r="F5194" s="1" t="s">
        <v>8081</v>
      </c>
      <c r="G5194" s="1" t="s">
        <v>5834</v>
      </c>
      <c r="H5194" s="1" t="s">
        <v>8087</v>
      </c>
      <c r="I5194" s="1" t="b">
        <v>0</v>
      </c>
      <c r="J5194" s="1">
        <v>0</v>
      </c>
      <c r="K5194" s="1">
        <v>8</v>
      </c>
      <c r="L5194" s="1">
        <v>7</v>
      </c>
      <c r="M5194" s="1">
        <v>3</v>
      </c>
      <c r="N5194" s="1">
        <v>1.22950819672131</v>
      </c>
      <c r="O5194" s="1" t="s">
        <v>8088</v>
      </c>
    </row>
    <row r="5195" spans="1:15" x14ac:dyDescent="0.3">
      <c r="A5195" s="1" t="s">
        <v>5701</v>
      </c>
      <c r="B5195" s="1" t="s">
        <v>5773</v>
      </c>
      <c r="C5195" s="1">
        <v>3</v>
      </c>
      <c r="D5195" s="1" t="s">
        <v>7374</v>
      </c>
      <c r="E5195" s="1">
        <v>12</v>
      </c>
      <c r="F5195" s="1" t="s">
        <v>8081</v>
      </c>
      <c r="G5195" s="1" t="s">
        <v>5845</v>
      </c>
      <c r="H5195" s="1" t="s">
        <v>8089</v>
      </c>
      <c r="I5195" s="1" t="b">
        <v>0</v>
      </c>
      <c r="J5195" s="1">
        <v>0</v>
      </c>
      <c r="K5195" s="1">
        <v>4</v>
      </c>
      <c r="L5195" s="1">
        <v>7</v>
      </c>
      <c r="M5195" s="1">
        <v>3</v>
      </c>
      <c r="N5195" s="1">
        <v>1.22950819672131</v>
      </c>
      <c r="O5195" s="1" t="s">
        <v>8090</v>
      </c>
    </row>
    <row r="5196" spans="1:15" x14ac:dyDescent="0.3">
      <c r="A5196" s="1" t="s">
        <v>5701</v>
      </c>
      <c r="B5196" s="1" t="s">
        <v>5773</v>
      </c>
      <c r="C5196" s="1">
        <v>3</v>
      </c>
      <c r="D5196" s="1" t="s">
        <v>7374</v>
      </c>
      <c r="E5196" s="1">
        <v>13</v>
      </c>
      <c r="F5196" s="1" t="s">
        <v>8091</v>
      </c>
      <c r="G5196" s="1" t="s">
        <v>5814</v>
      </c>
      <c r="H5196" s="1" t="s">
        <v>7503</v>
      </c>
      <c r="I5196" s="1" t="b">
        <v>1</v>
      </c>
      <c r="J5196" s="1">
        <v>0</v>
      </c>
      <c r="K5196" s="1">
        <v>0</v>
      </c>
      <c r="L5196" s="1">
        <v>0</v>
      </c>
      <c r="M5196" s="1">
        <v>158</v>
      </c>
      <c r="N5196" s="1">
        <v>74.881516587677694</v>
      </c>
      <c r="O5196" s="1" t="s">
        <v>7504</v>
      </c>
    </row>
    <row r="5197" spans="1:15" x14ac:dyDescent="0.3">
      <c r="A5197" s="1" t="s">
        <v>5701</v>
      </c>
      <c r="B5197" s="1" t="s">
        <v>5773</v>
      </c>
      <c r="C5197" s="1">
        <v>3</v>
      </c>
      <c r="D5197" s="1" t="s">
        <v>7374</v>
      </c>
      <c r="E5197" s="1">
        <v>13</v>
      </c>
      <c r="F5197" s="1" t="s">
        <v>8091</v>
      </c>
      <c r="G5197" s="1" t="s">
        <v>5814</v>
      </c>
      <c r="H5197" s="1" t="s">
        <v>7507</v>
      </c>
      <c r="I5197" s="1" t="b">
        <v>0</v>
      </c>
      <c r="J5197" s="1">
        <v>0</v>
      </c>
      <c r="K5197" s="1">
        <v>3</v>
      </c>
      <c r="L5197" s="1">
        <v>1</v>
      </c>
      <c r="M5197" s="1">
        <v>13</v>
      </c>
      <c r="N5197" s="1">
        <v>6.1611374407582904</v>
      </c>
      <c r="O5197" s="1" t="s">
        <v>7508</v>
      </c>
    </row>
    <row r="5198" spans="1:15" x14ac:dyDescent="0.3">
      <c r="A5198" s="1" t="s">
        <v>5701</v>
      </c>
      <c r="B5198" s="1" t="s">
        <v>5773</v>
      </c>
      <c r="C5198" s="1">
        <v>3</v>
      </c>
      <c r="D5198" s="1" t="s">
        <v>7374</v>
      </c>
      <c r="E5198" s="1">
        <v>13</v>
      </c>
      <c r="F5198" s="1" t="s">
        <v>8091</v>
      </c>
      <c r="G5198" s="1" t="s">
        <v>5851</v>
      </c>
      <c r="H5198" s="1" t="s">
        <v>8092</v>
      </c>
      <c r="I5198" s="1" t="b">
        <v>0</v>
      </c>
      <c r="J5198" s="1">
        <v>1</v>
      </c>
      <c r="K5198" s="1">
        <v>1</v>
      </c>
      <c r="L5198" s="1">
        <v>9</v>
      </c>
      <c r="M5198" s="1">
        <v>3</v>
      </c>
      <c r="N5198" s="1">
        <v>1.4218009478672899</v>
      </c>
      <c r="O5198" s="1" t="s">
        <v>8093</v>
      </c>
    </row>
    <row r="5199" spans="1:15" x14ac:dyDescent="0.3">
      <c r="A5199" s="1" t="s">
        <v>5701</v>
      </c>
      <c r="B5199" s="1" t="s">
        <v>5773</v>
      </c>
      <c r="C5199" s="1">
        <v>3</v>
      </c>
      <c r="D5199" s="1" t="s">
        <v>7374</v>
      </c>
      <c r="E5199" s="1">
        <v>13</v>
      </c>
      <c r="F5199" s="1" t="s">
        <v>8091</v>
      </c>
      <c r="G5199" s="1" t="s">
        <v>5908</v>
      </c>
      <c r="H5199" s="1" t="s">
        <v>7503</v>
      </c>
      <c r="I5199" s="1" t="b">
        <v>0</v>
      </c>
      <c r="J5199" s="1">
        <v>0</v>
      </c>
      <c r="K5199" s="1">
        <v>0</v>
      </c>
      <c r="L5199" s="1">
        <v>1</v>
      </c>
      <c r="M5199" s="1">
        <v>3</v>
      </c>
      <c r="N5199" s="1">
        <v>1.4218009478672899</v>
      </c>
      <c r="O5199" s="1" t="s">
        <v>7513</v>
      </c>
    </row>
    <row r="5200" spans="1:15" x14ac:dyDescent="0.3">
      <c r="A5200" s="1" t="s">
        <v>5701</v>
      </c>
      <c r="B5200" s="1" t="s">
        <v>5773</v>
      </c>
      <c r="C5200" s="1">
        <v>3</v>
      </c>
      <c r="D5200" s="1" t="s">
        <v>7374</v>
      </c>
      <c r="E5200" s="1">
        <v>14</v>
      </c>
      <c r="F5200" s="1" t="s">
        <v>8094</v>
      </c>
      <c r="G5200" s="1" t="s">
        <v>5814</v>
      </c>
      <c r="H5200" s="1" t="s">
        <v>7503</v>
      </c>
      <c r="I5200" s="1" t="b">
        <v>1</v>
      </c>
      <c r="J5200" s="1">
        <v>0</v>
      </c>
      <c r="K5200" s="1">
        <v>0</v>
      </c>
      <c r="L5200" s="1">
        <v>0</v>
      </c>
      <c r="M5200" s="1">
        <v>74</v>
      </c>
      <c r="N5200" s="1">
        <v>66.071428571428498</v>
      </c>
      <c r="O5200" s="1" t="s">
        <v>7504</v>
      </c>
    </row>
    <row r="5201" spans="1:15" x14ac:dyDescent="0.3">
      <c r="A5201" s="1" t="s">
        <v>5701</v>
      </c>
      <c r="B5201" s="1" t="s">
        <v>5773</v>
      </c>
      <c r="C5201" s="1">
        <v>3</v>
      </c>
      <c r="D5201" s="1" t="s">
        <v>7374</v>
      </c>
      <c r="E5201" s="1">
        <v>14</v>
      </c>
      <c r="F5201" s="1" t="s">
        <v>8094</v>
      </c>
      <c r="G5201" s="1" t="s">
        <v>5814</v>
      </c>
      <c r="H5201" s="1" t="s">
        <v>7507</v>
      </c>
      <c r="I5201" s="1" t="b">
        <v>0</v>
      </c>
      <c r="J5201" s="1">
        <v>0</v>
      </c>
      <c r="K5201" s="1">
        <v>3</v>
      </c>
      <c r="L5201" s="1">
        <v>1</v>
      </c>
      <c r="M5201" s="1">
        <v>19</v>
      </c>
      <c r="N5201" s="1">
        <v>16.964285714285701</v>
      </c>
      <c r="O5201" s="1" t="s">
        <v>7508</v>
      </c>
    </row>
    <row r="5202" spans="1:15" x14ac:dyDescent="0.3">
      <c r="A5202" s="1" t="s">
        <v>5701</v>
      </c>
      <c r="B5202" s="1" t="s">
        <v>5773</v>
      </c>
      <c r="C5202" s="1">
        <v>3</v>
      </c>
      <c r="D5202" s="1" t="s">
        <v>7374</v>
      </c>
      <c r="E5202" s="1">
        <v>15</v>
      </c>
      <c r="F5202" s="1" t="s">
        <v>8095</v>
      </c>
      <c r="G5202" s="1" t="s">
        <v>5814</v>
      </c>
      <c r="H5202" s="1" t="s">
        <v>7503</v>
      </c>
      <c r="I5202" s="1" t="b">
        <v>1</v>
      </c>
      <c r="J5202" s="1">
        <v>0</v>
      </c>
      <c r="K5202" s="1">
        <v>0</v>
      </c>
      <c r="L5202" s="1">
        <v>0</v>
      </c>
      <c r="M5202" s="1">
        <v>181</v>
      </c>
      <c r="N5202" s="1">
        <v>83.796296296296305</v>
      </c>
      <c r="O5202" s="1" t="s">
        <v>7504</v>
      </c>
    </row>
    <row r="5203" spans="1:15" x14ac:dyDescent="0.3">
      <c r="A5203" s="1" t="s">
        <v>5701</v>
      </c>
      <c r="B5203" s="1" t="s">
        <v>5773</v>
      </c>
      <c r="C5203" s="1">
        <v>3</v>
      </c>
      <c r="D5203" s="1" t="s">
        <v>7374</v>
      </c>
      <c r="E5203" s="1">
        <v>15</v>
      </c>
      <c r="F5203" s="1" t="s">
        <v>8095</v>
      </c>
      <c r="G5203" s="1" t="s">
        <v>5814</v>
      </c>
      <c r="H5203" s="1" t="s">
        <v>7503</v>
      </c>
      <c r="I5203" s="1" t="b">
        <v>0</v>
      </c>
      <c r="J5203" s="1">
        <v>11</v>
      </c>
      <c r="K5203" s="1">
        <v>0</v>
      </c>
      <c r="L5203" s="1">
        <v>0</v>
      </c>
      <c r="M5203" s="1">
        <v>3</v>
      </c>
      <c r="N5203" s="1">
        <v>1.38888888888888</v>
      </c>
      <c r="O5203" s="1" t="e">
        <f>---------ctcgccggcggcctgtcacactcacaccatg</f>
        <v>#NAME?</v>
      </c>
    </row>
    <row r="5204" spans="1:15" x14ac:dyDescent="0.3">
      <c r="A5204" s="1" t="s">
        <v>5701</v>
      </c>
      <c r="B5204" s="1" t="s">
        <v>5773</v>
      </c>
      <c r="C5204" s="1">
        <v>3</v>
      </c>
      <c r="D5204" s="1" t="s">
        <v>7374</v>
      </c>
      <c r="E5204" s="1">
        <v>15</v>
      </c>
      <c r="F5204" s="1" t="s">
        <v>8095</v>
      </c>
      <c r="G5204" s="1" t="s">
        <v>5803</v>
      </c>
      <c r="H5204" s="1" t="s">
        <v>7497</v>
      </c>
      <c r="I5204" s="1" t="b">
        <v>0</v>
      </c>
      <c r="J5204" s="1">
        <v>0</v>
      </c>
      <c r="K5204" s="1">
        <v>1</v>
      </c>
      <c r="L5204" s="1">
        <v>0</v>
      </c>
      <c r="M5204" s="1">
        <v>3</v>
      </c>
      <c r="N5204" s="1">
        <v>1.38888888888888</v>
      </c>
      <c r="O5204" s="1" t="s">
        <v>7542</v>
      </c>
    </row>
    <row r="5205" spans="1:15" x14ac:dyDescent="0.3">
      <c r="A5205" s="1" t="s">
        <v>5701</v>
      </c>
      <c r="B5205" s="1" t="s">
        <v>5773</v>
      </c>
      <c r="C5205" s="1">
        <v>3</v>
      </c>
      <c r="D5205" s="1" t="s">
        <v>7374</v>
      </c>
      <c r="E5205" s="1">
        <v>15</v>
      </c>
      <c r="F5205" s="1" t="s">
        <v>8095</v>
      </c>
      <c r="G5205" s="1" t="s">
        <v>5908</v>
      </c>
      <c r="H5205" s="1" t="s">
        <v>7503</v>
      </c>
      <c r="I5205" s="1" t="b">
        <v>0</v>
      </c>
      <c r="J5205" s="1">
        <v>0</v>
      </c>
      <c r="K5205" s="1">
        <v>0</v>
      </c>
      <c r="L5205" s="1">
        <v>1</v>
      </c>
      <c r="M5205" s="1">
        <v>3</v>
      </c>
      <c r="N5205" s="1">
        <v>1.38888888888888</v>
      </c>
      <c r="O5205" s="1" t="s">
        <v>7513</v>
      </c>
    </row>
    <row r="5206" spans="1:15" x14ac:dyDescent="0.3">
      <c r="A5206" s="1" t="s">
        <v>5701</v>
      </c>
      <c r="B5206" s="1" t="s">
        <v>5773</v>
      </c>
      <c r="C5206" s="1">
        <v>3</v>
      </c>
      <c r="D5206" s="1" t="s">
        <v>7374</v>
      </c>
      <c r="E5206" s="1">
        <v>16</v>
      </c>
      <c r="F5206" s="1" t="s">
        <v>8096</v>
      </c>
      <c r="G5206" s="1" t="s">
        <v>5814</v>
      </c>
      <c r="H5206" s="1" t="s">
        <v>7503</v>
      </c>
      <c r="I5206" s="1" t="b">
        <v>1</v>
      </c>
      <c r="J5206" s="1">
        <v>0</v>
      </c>
      <c r="K5206" s="1">
        <v>0</v>
      </c>
      <c r="L5206" s="1">
        <v>0</v>
      </c>
      <c r="M5206" s="1">
        <v>214</v>
      </c>
      <c r="N5206" s="1">
        <v>88.796680497925294</v>
      </c>
      <c r="O5206" s="1" t="s">
        <v>7504</v>
      </c>
    </row>
    <row r="5207" spans="1:15" x14ac:dyDescent="0.3">
      <c r="A5207" s="1" t="s">
        <v>5701</v>
      </c>
      <c r="B5207" s="1" t="s">
        <v>5773</v>
      </c>
      <c r="C5207" s="1">
        <v>3</v>
      </c>
      <c r="D5207" s="1" t="s">
        <v>7374</v>
      </c>
      <c r="E5207" s="1">
        <v>16</v>
      </c>
      <c r="F5207" s="1" t="s">
        <v>8096</v>
      </c>
      <c r="G5207" s="1" t="s">
        <v>5908</v>
      </c>
      <c r="H5207" s="1" t="s">
        <v>7503</v>
      </c>
      <c r="I5207" s="1" t="b">
        <v>0</v>
      </c>
      <c r="J5207" s="1">
        <v>0</v>
      </c>
      <c r="K5207" s="1">
        <v>0</v>
      </c>
      <c r="L5207" s="1">
        <v>1</v>
      </c>
      <c r="M5207" s="1">
        <v>4</v>
      </c>
      <c r="N5207" s="1">
        <v>1.65975103734439</v>
      </c>
      <c r="O5207" s="1" t="s">
        <v>7513</v>
      </c>
    </row>
    <row r="5208" spans="1:15" x14ac:dyDescent="0.3">
      <c r="A5208" s="1" t="s">
        <v>5701</v>
      </c>
      <c r="B5208" s="1" t="s">
        <v>5773</v>
      </c>
      <c r="C5208" s="1">
        <v>3</v>
      </c>
      <c r="D5208" s="1" t="s">
        <v>7374</v>
      </c>
      <c r="E5208" s="1">
        <v>17</v>
      </c>
      <c r="F5208" s="1" t="s">
        <v>8097</v>
      </c>
      <c r="G5208" s="1" t="s">
        <v>5814</v>
      </c>
      <c r="H5208" s="1" t="s">
        <v>7503</v>
      </c>
      <c r="I5208" s="1" t="b">
        <v>1</v>
      </c>
      <c r="J5208" s="1">
        <v>0</v>
      </c>
      <c r="K5208" s="1">
        <v>0</v>
      </c>
      <c r="L5208" s="1">
        <v>0</v>
      </c>
      <c r="M5208" s="1">
        <v>261</v>
      </c>
      <c r="N5208" s="1">
        <v>85.573770491803202</v>
      </c>
      <c r="O5208" s="1" t="s">
        <v>7504</v>
      </c>
    </row>
    <row r="5209" spans="1:15" x14ac:dyDescent="0.3">
      <c r="A5209" s="1" t="s">
        <v>5701</v>
      </c>
      <c r="B5209" s="1" t="s">
        <v>5773</v>
      </c>
      <c r="C5209" s="1">
        <v>3</v>
      </c>
      <c r="D5209" s="1" t="s">
        <v>7374</v>
      </c>
      <c r="E5209" s="1">
        <v>17</v>
      </c>
      <c r="F5209" s="1" t="s">
        <v>8097</v>
      </c>
      <c r="G5209" s="1" t="s">
        <v>5908</v>
      </c>
      <c r="H5209" s="1" t="s">
        <v>7503</v>
      </c>
      <c r="I5209" s="1" t="b">
        <v>0</v>
      </c>
      <c r="J5209" s="1">
        <v>0</v>
      </c>
      <c r="K5209" s="1">
        <v>0</v>
      </c>
      <c r="L5209" s="1">
        <v>1</v>
      </c>
      <c r="M5209" s="1">
        <v>4</v>
      </c>
      <c r="N5209" s="1">
        <v>1.3114754098360599</v>
      </c>
      <c r="O5209" s="1" t="s">
        <v>8018</v>
      </c>
    </row>
    <row r="5210" spans="1:15" x14ac:dyDescent="0.3">
      <c r="A5210" s="1" t="s">
        <v>5701</v>
      </c>
      <c r="B5210" s="1" t="s">
        <v>5773</v>
      </c>
      <c r="C5210" s="1">
        <v>3</v>
      </c>
      <c r="D5210" s="1" t="s">
        <v>7374</v>
      </c>
      <c r="E5210" s="1">
        <v>18</v>
      </c>
      <c r="F5210" s="1" t="s">
        <v>8098</v>
      </c>
      <c r="G5210" s="1" t="s">
        <v>5803</v>
      </c>
      <c r="H5210" s="1" t="s">
        <v>7497</v>
      </c>
      <c r="I5210" s="1" t="b">
        <v>0</v>
      </c>
      <c r="J5210" s="1">
        <v>0</v>
      </c>
      <c r="K5210" s="1">
        <v>1</v>
      </c>
      <c r="L5210" s="1">
        <v>0</v>
      </c>
      <c r="M5210" s="1">
        <v>56</v>
      </c>
      <c r="N5210" s="1">
        <v>41.481481481481403</v>
      </c>
      <c r="O5210" s="1" t="s">
        <v>7510</v>
      </c>
    </row>
    <row r="5211" spans="1:15" x14ac:dyDescent="0.3">
      <c r="A5211" s="1" t="s">
        <v>5701</v>
      </c>
      <c r="B5211" s="1" t="s">
        <v>5773</v>
      </c>
      <c r="C5211" s="1">
        <v>3</v>
      </c>
      <c r="D5211" s="1" t="s">
        <v>7374</v>
      </c>
      <c r="E5211" s="1">
        <v>18</v>
      </c>
      <c r="F5211" s="1" t="s">
        <v>8098</v>
      </c>
      <c r="G5211" s="1" t="s">
        <v>5814</v>
      </c>
      <c r="H5211" s="1" t="s">
        <v>7503</v>
      </c>
      <c r="I5211" s="1" t="b">
        <v>1</v>
      </c>
      <c r="J5211" s="1">
        <v>0</v>
      </c>
      <c r="K5211" s="1">
        <v>0</v>
      </c>
      <c r="L5211" s="1">
        <v>0</v>
      </c>
      <c r="M5211" s="1">
        <v>34</v>
      </c>
      <c r="N5211" s="1">
        <v>25.185185185185102</v>
      </c>
      <c r="O5211" s="1" t="s">
        <v>7504</v>
      </c>
    </row>
    <row r="5212" spans="1:15" x14ac:dyDescent="0.3">
      <c r="A5212" s="1" t="s">
        <v>5701</v>
      </c>
      <c r="B5212" s="1" t="s">
        <v>5773</v>
      </c>
      <c r="C5212" s="1">
        <v>3</v>
      </c>
      <c r="D5212" s="1" t="s">
        <v>7374</v>
      </c>
      <c r="E5212" s="1">
        <v>18</v>
      </c>
      <c r="F5212" s="1" t="s">
        <v>8098</v>
      </c>
      <c r="G5212" s="1" t="s">
        <v>5803</v>
      </c>
      <c r="H5212" s="1" t="s">
        <v>7639</v>
      </c>
      <c r="I5212" s="1" t="b">
        <v>0</v>
      </c>
      <c r="J5212" s="1">
        <v>0</v>
      </c>
      <c r="K5212" s="1">
        <v>1</v>
      </c>
      <c r="L5212" s="1">
        <v>7</v>
      </c>
      <c r="M5212" s="1">
        <v>17</v>
      </c>
      <c r="N5212" s="1">
        <v>12.592592592592499</v>
      </c>
      <c r="O5212" s="1" t="s">
        <v>7720</v>
      </c>
    </row>
    <row r="5213" spans="1:15" x14ac:dyDescent="0.3">
      <c r="A5213" s="1" t="s">
        <v>5701</v>
      </c>
      <c r="B5213" s="1" t="s">
        <v>5773</v>
      </c>
      <c r="C5213" s="1">
        <v>3</v>
      </c>
      <c r="D5213" s="1" t="s">
        <v>7374</v>
      </c>
      <c r="E5213" s="1">
        <v>18</v>
      </c>
      <c r="F5213" s="1" t="s">
        <v>8098</v>
      </c>
      <c r="G5213" s="1" t="s">
        <v>5803</v>
      </c>
      <c r="H5213" s="1" t="s">
        <v>7497</v>
      </c>
      <c r="I5213" s="1" t="b">
        <v>0</v>
      </c>
      <c r="J5213" s="1">
        <v>0</v>
      </c>
      <c r="K5213" s="1">
        <v>1</v>
      </c>
      <c r="L5213" s="1">
        <v>0</v>
      </c>
      <c r="M5213" s="1">
        <v>2</v>
      </c>
      <c r="N5213" s="1">
        <v>1.4814814814814801</v>
      </c>
      <c r="O5213" s="1" t="s">
        <v>7542</v>
      </c>
    </row>
    <row r="5214" spans="1:15" x14ac:dyDescent="0.3">
      <c r="A5214" s="1" t="s">
        <v>5701</v>
      </c>
      <c r="B5214" s="1" t="s">
        <v>5773</v>
      </c>
      <c r="C5214" s="1">
        <v>3</v>
      </c>
      <c r="D5214" s="1" t="s">
        <v>7374</v>
      </c>
      <c r="E5214" s="1">
        <v>18</v>
      </c>
      <c r="F5214" s="1" t="s">
        <v>8098</v>
      </c>
      <c r="G5214" s="1" t="s">
        <v>5834</v>
      </c>
      <c r="H5214" s="1" t="s">
        <v>7517</v>
      </c>
      <c r="I5214" s="1" t="b">
        <v>0</v>
      </c>
      <c r="J5214" s="1">
        <v>0</v>
      </c>
      <c r="K5214" s="1">
        <v>13</v>
      </c>
      <c r="L5214" s="1">
        <v>4</v>
      </c>
      <c r="M5214" s="1">
        <v>2</v>
      </c>
      <c r="N5214" s="1">
        <v>1.4814814814814801</v>
      </c>
      <c r="O5214" s="1" t="s">
        <v>7518</v>
      </c>
    </row>
    <row r="5215" spans="1:15" x14ac:dyDescent="0.3">
      <c r="A5215" s="1" t="s">
        <v>5701</v>
      </c>
      <c r="B5215" s="1" t="s">
        <v>5773</v>
      </c>
      <c r="C5215" s="1">
        <v>3</v>
      </c>
      <c r="D5215" s="1" t="s">
        <v>7374</v>
      </c>
      <c r="E5215" s="1">
        <v>19</v>
      </c>
      <c r="F5215" s="1" t="s">
        <v>8099</v>
      </c>
      <c r="G5215" s="1" t="s">
        <v>5814</v>
      </c>
      <c r="H5215" s="1" t="s">
        <v>7503</v>
      </c>
      <c r="I5215" s="1" t="b">
        <v>1</v>
      </c>
      <c r="J5215" s="1">
        <v>0</v>
      </c>
      <c r="K5215" s="1">
        <v>0</v>
      </c>
      <c r="L5215" s="1">
        <v>0</v>
      </c>
      <c r="M5215" s="1">
        <v>286</v>
      </c>
      <c r="N5215" s="1">
        <v>62.0390455531453</v>
      </c>
      <c r="O5215" s="1" t="s">
        <v>7504</v>
      </c>
    </row>
    <row r="5216" spans="1:15" x14ac:dyDescent="0.3">
      <c r="A5216" s="1" t="s">
        <v>5701</v>
      </c>
      <c r="B5216" s="1" t="s">
        <v>5773</v>
      </c>
      <c r="C5216" s="1">
        <v>3</v>
      </c>
      <c r="D5216" s="1" t="s">
        <v>7374</v>
      </c>
      <c r="E5216" s="1">
        <v>19</v>
      </c>
      <c r="F5216" s="1" t="s">
        <v>8099</v>
      </c>
      <c r="G5216" s="1" t="s">
        <v>5803</v>
      </c>
      <c r="H5216" s="1" t="s">
        <v>7497</v>
      </c>
      <c r="I5216" s="1" t="b">
        <v>0</v>
      </c>
      <c r="J5216" s="1">
        <v>0</v>
      </c>
      <c r="K5216" s="1">
        <v>1</v>
      </c>
      <c r="L5216" s="1">
        <v>0</v>
      </c>
      <c r="M5216" s="1">
        <v>37</v>
      </c>
      <c r="N5216" s="1">
        <v>8.0260303687635499</v>
      </c>
      <c r="O5216" s="1" t="s">
        <v>7542</v>
      </c>
    </row>
    <row r="5217" spans="1:15" x14ac:dyDescent="0.3">
      <c r="A5217" s="1" t="s">
        <v>5701</v>
      </c>
      <c r="B5217" s="1" t="s">
        <v>5773</v>
      </c>
      <c r="C5217" s="1">
        <v>3</v>
      </c>
      <c r="D5217" s="1" t="s">
        <v>7374</v>
      </c>
      <c r="E5217" s="1">
        <v>19</v>
      </c>
      <c r="F5217" s="1" t="s">
        <v>8099</v>
      </c>
      <c r="G5217" s="1" t="s">
        <v>5803</v>
      </c>
      <c r="H5217" s="1" t="s">
        <v>7497</v>
      </c>
      <c r="I5217" s="1" t="b">
        <v>0</v>
      </c>
      <c r="J5217" s="1">
        <v>0</v>
      </c>
      <c r="K5217" s="1">
        <v>1</v>
      </c>
      <c r="L5217" s="1">
        <v>0</v>
      </c>
      <c r="M5217" s="1">
        <v>36</v>
      </c>
      <c r="N5217" s="1">
        <v>7.8091106290672396</v>
      </c>
      <c r="O5217" s="1" t="s">
        <v>7510</v>
      </c>
    </row>
    <row r="5218" spans="1:15" x14ac:dyDescent="0.3">
      <c r="A5218" s="1" t="s">
        <v>5701</v>
      </c>
      <c r="B5218" s="1" t="s">
        <v>5773</v>
      </c>
      <c r="C5218" s="1">
        <v>3</v>
      </c>
      <c r="D5218" s="1" t="s">
        <v>7374</v>
      </c>
      <c r="E5218" s="1">
        <v>19</v>
      </c>
      <c r="F5218" s="1" t="s">
        <v>8099</v>
      </c>
      <c r="G5218" s="1" t="s">
        <v>5803</v>
      </c>
      <c r="H5218" s="1" t="s">
        <v>7826</v>
      </c>
      <c r="I5218" s="1" t="b">
        <v>0</v>
      </c>
      <c r="J5218" s="1">
        <v>0</v>
      </c>
      <c r="K5218" s="1">
        <v>1</v>
      </c>
      <c r="L5218" s="1">
        <v>0</v>
      </c>
      <c r="M5218" s="1">
        <v>16</v>
      </c>
      <c r="N5218" s="1">
        <v>3.4707158351409899</v>
      </c>
      <c r="O5218" s="1" t="s">
        <v>8064</v>
      </c>
    </row>
    <row r="5219" spans="1:15" x14ac:dyDescent="0.3">
      <c r="A5219" s="1" t="s">
        <v>5701</v>
      </c>
      <c r="B5219" s="1" t="s">
        <v>5773</v>
      </c>
      <c r="C5219" s="1">
        <v>3</v>
      </c>
      <c r="D5219" s="1" t="s">
        <v>7374</v>
      </c>
      <c r="E5219" s="1">
        <v>19</v>
      </c>
      <c r="F5219" s="1" t="s">
        <v>8099</v>
      </c>
      <c r="G5219" s="1" t="s">
        <v>5834</v>
      </c>
      <c r="H5219" s="1" t="s">
        <v>7517</v>
      </c>
      <c r="I5219" s="1" t="b">
        <v>0</v>
      </c>
      <c r="J5219" s="1">
        <v>0</v>
      </c>
      <c r="K5219" s="1">
        <v>13</v>
      </c>
      <c r="L5219" s="1">
        <v>4</v>
      </c>
      <c r="M5219" s="1">
        <v>5</v>
      </c>
      <c r="N5219" s="1">
        <v>1.0845986984815601</v>
      </c>
      <c r="O5219" s="1" t="s">
        <v>7518</v>
      </c>
    </row>
    <row r="5220" spans="1:15" x14ac:dyDescent="0.3">
      <c r="A5220" s="1" t="s">
        <v>5701</v>
      </c>
      <c r="B5220" s="1" t="s">
        <v>5773</v>
      </c>
      <c r="C5220" s="1">
        <v>3</v>
      </c>
      <c r="D5220" s="1" t="s">
        <v>7374</v>
      </c>
      <c r="E5220" s="1">
        <v>20</v>
      </c>
      <c r="F5220" s="1" t="s">
        <v>8100</v>
      </c>
      <c r="G5220" s="1" t="s">
        <v>5814</v>
      </c>
      <c r="H5220" s="1" t="s">
        <v>7503</v>
      </c>
      <c r="I5220" s="1" t="b">
        <v>1</v>
      </c>
      <c r="J5220" s="1">
        <v>0</v>
      </c>
      <c r="K5220" s="1">
        <v>0</v>
      </c>
      <c r="L5220" s="1">
        <v>0</v>
      </c>
      <c r="M5220" s="1">
        <v>62</v>
      </c>
      <c r="N5220" s="1">
        <v>57.407407407407398</v>
      </c>
      <c r="O5220" s="1" t="s">
        <v>7504</v>
      </c>
    </row>
    <row r="5221" spans="1:15" x14ac:dyDescent="0.3">
      <c r="A5221" s="1" t="s">
        <v>5701</v>
      </c>
      <c r="B5221" s="1" t="s">
        <v>5773</v>
      </c>
      <c r="C5221" s="1">
        <v>3</v>
      </c>
      <c r="D5221" s="1" t="s">
        <v>7374</v>
      </c>
      <c r="E5221" s="1">
        <v>20</v>
      </c>
      <c r="F5221" s="1" t="s">
        <v>8100</v>
      </c>
      <c r="G5221" s="1" t="s">
        <v>5834</v>
      </c>
      <c r="H5221" s="1" t="s">
        <v>7530</v>
      </c>
      <c r="I5221" s="1" t="b">
        <v>0</v>
      </c>
      <c r="J5221" s="1">
        <v>0</v>
      </c>
      <c r="K5221" s="1">
        <v>6</v>
      </c>
      <c r="L5221" s="1">
        <v>8</v>
      </c>
      <c r="M5221" s="1">
        <v>6</v>
      </c>
      <c r="N5221" s="1">
        <v>5.55555555555555</v>
      </c>
      <c r="O5221" s="1" t="s">
        <v>7531</v>
      </c>
    </row>
    <row r="5222" spans="1:15" x14ac:dyDescent="0.3">
      <c r="A5222" s="1" t="s">
        <v>5701</v>
      </c>
      <c r="B5222" s="1" t="s">
        <v>5773</v>
      </c>
      <c r="C5222" s="1">
        <v>3</v>
      </c>
      <c r="D5222" s="1" t="s">
        <v>7374</v>
      </c>
      <c r="E5222" s="1">
        <v>20</v>
      </c>
      <c r="F5222" s="1" t="s">
        <v>8100</v>
      </c>
      <c r="G5222" s="1" t="s">
        <v>5908</v>
      </c>
      <c r="H5222" s="1" t="s">
        <v>7503</v>
      </c>
      <c r="I5222" s="1" t="b">
        <v>0</v>
      </c>
      <c r="J5222" s="1">
        <v>0</v>
      </c>
      <c r="K5222" s="1">
        <v>0</v>
      </c>
      <c r="L5222" s="1">
        <v>1</v>
      </c>
      <c r="M5222" s="1">
        <v>3</v>
      </c>
      <c r="N5222" s="1">
        <v>2.7777777777777701</v>
      </c>
      <c r="O5222" s="1" t="s">
        <v>7513</v>
      </c>
    </row>
    <row r="5223" spans="1:15" x14ac:dyDescent="0.3">
      <c r="A5223" s="1" t="s">
        <v>5701</v>
      </c>
      <c r="B5223" s="1" t="s">
        <v>5773</v>
      </c>
      <c r="C5223" s="1">
        <v>3</v>
      </c>
      <c r="D5223" s="1" t="s">
        <v>7374</v>
      </c>
      <c r="E5223" s="1">
        <v>20</v>
      </c>
      <c r="F5223" s="1" t="s">
        <v>8100</v>
      </c>
      <c r="G5223" s="1" t="s">
        <v>5810</v>
      </c>
      <c r="H5223" s="1" t="s">
        <v>7503</v>
      </c>
      <c r="I5223" s="1" t="b">
        <v>0</v>
      </c>
      <c r="J5223" s="1">
        <v>2</v>
      </c>
      <c r="K5223" s="1">
        <v>0</v>
      </c>
      <c r="L5223" s="1">
        <v>6</v>
      </c>
      <c r="M5223" s="1">
        <v>3</v>
      </c>
      <c r="N5223" s="1">
        <v>2.7777777777777701</v>
      </c>
      <c r="O5223" s="1" t="s">
        <v>7896</v>
      </c>
    </row>
    <row r="5224" spans="1:15" x14ac:dyDescent="0.3">
      <c r="A5224" s="1" t="s">
        <v>5701</v>
      </c>
      <c r="B5224" s="1" t="s">
        <v>5773</v>
      </c>
      <c r="C5224" s="1">
        <v>3</v>
      </c>
      <c r="D5224" s="1" t="s">
        <v>7374</v>
      </c>
      <c r="E5224" s="1">
        <v>20</v>
      </c>
      <c r="F5224" s="1" t="s">
        <v>8100</v>
      </c>
      <c r="G5224" s="1" t="s">
        <v>5851</v>
      </c>
      <c r="H5224" s="1" t="s">
        <v>8101</v>
      </c>
      <c r="I5224" s="1" t="b">
        <v>0</v>
      </c>
      <c r="J5224" s="1">
        <v>5</v>
      </c>
      <c r="K5224" s="1">
        <v>4</v>
      </c>
      <c r="L5224" s="1">
        <v>4</v>
      </c>
      <c r="M5224" s="1">
        <v>2</v>
      </c>
      <c r="N5224" s="1">
        <v>1.8518518518518501</v>
      </c>
      <c r="O5224" s="1" t="s">
        <v>8102</v>
      </c>
    </row>
    <row r="5225" spans="1:15" x14ac:dyDescent="0.3">
      <c r="A5225" s="1" t="s">
        <v>5701</v>
      </c>
      <c r="B5225" s="1" t="s">
        <v>5773</v>
      </c>
      <c r="C5225" s="1">
        <v>3</v>
      </c>
      <c r="D5225" s="1" t="s">
        <v>7374</v>
      </c>
      <c r="E5225" s="1">
        <v>20</v>
      </c>
      <c r="F5225" s="1" t="s">
        <v>8100</v>
      </c>
      <c r="G5225" s="1" t="s">
        <v>5840</v>
      </c>
      <c r="H5225" s="1" t="s">
        <v>7503</v>
      </c>
      <c r="I5225" s="1" t="b">
        <v>0</v>
      </c>
      <c r="J5225" s="1">
        <v>5</v>
      </c>
      <c r="K5225" s="1">
        <v>0</v>
      </c>
      <c r="L5225" s="1">
        <v>5</v>
      </c>
      <c r="M5225" s="1">
        <v>2</v>
      </c>
      <c r="N5225" s="1">
        <v>1.8518518518518501</v>
      </c>
      <c r="O5225" s="1" t="s">
        <v>7739</v>
      </c>
    </row>
    <row r="5226" spans="1:15" x14ac:dyDescent="0.3">
      <c r="A5226" s="1" t="s">
        <v>5701</v>
      </c>
      <c r="B5226" s="1" t="s">
        <v>5773</v>
      </c>
      <c r="C5226" s="1">
        <v>3</v>
      </c>
      <c r="D5226" s="1" t="s">
        <v>7374</v>
      </c>
      <c r="E5226" s="1">
        <v>21</v>
      </c>
      <c r="F5226" s="1" t="s">
        <v>8103</v>
      </c>
      <c r="G5226" s="1" t="s">
        <v>5814</v>
      </c>
      <c r="H5226" s="1" t="s">
        <v>7503</v>
      </c>
      <c r="I5226" s="1" t="b">
        <v>1</v>
      </c>
      <c r="J5226" s="1">
        <v>0</v>
      </c>
      <c r="K5226" s="1">
        <v>0</v>
      </c>
      <c r="L5226" s="1">
        <v>0</v>
      </c>
      <c r="M5226" s="1">
        <v>28</v>
      </c>
      <c r="N5226" s="1">
        <v>93.3333333333333</v>
      </c>
      <c r="O5226" s="1" t="s">
        <v>7504</v>
      </c>
    </row>
    <row r="5227" spans="1:15" x14ac:dyDescent="0.3">
      <c r="A5227" s="1" t="s">
        <v>5701</v>
      </c>
      <c r="B5227" s="1" t="s">
        <v>5773</v>
      </c>
      <c r="C5227" s="1">
        <v>3</v>
      </c>
      <c r="D5227" s="1" t="s">
        <v>7374</v>
      </c>
      <c r="E5227" s="1">
        <v>21</v>
      </c>
      <c r="F5227" s="1" t="s">
        <v>8103</v>
      </c>
      <c r="G5227" s="1" t="s">
        <v>5834</v>
      </c>
      <c r="H5227" s="1" t="e">
        <f>---TACCCGCTCGCCGGCGG-----------CCTGTCACA</f>
        <v>#NAME?</v>
      </c>
      <c r="I5227" s="1" t="b">
        <v>0</v>
      </c>
      <c r="J5227" s="1">
        <v>0</v>
      </c>
      <c r="K5227" s="1">
        <v>18</v>
      </c>
      <c r="L5227" s="1">
        <v>15</v>
      </c>
      <c r="M5227" s="1">
        <v>1</v>
      </c>
      <c r="N5227" s="1">
        <v>3.3333333333333299</v>
      </c>
      <c r="O5227" s="1" t="s">
        <v>8104</v>
      </c>
    </row>
    <row r="5228" spans="1:15" x14ac:dyDescent="0.3">
      <c r="A5228" s="1" t="s">
        <v>5701</v>
      </c>
      <c r="B5228" s="1" t="s">
        <v>5773</v>
      </c>
      <c r="C5228" s="1">
        <v>3</v>
      </c>
      <c r="D5228" s="1" t="s">
        <v>7374</v>
      </c>
      <c r="E5228" s="1">
        <v>21</v>
      </c>
      <c r="F5228" s="1" t="s">
        <v>8103</v>
      </c>
      <c r="G5228" s="1" t="s">
        <v>5908</v>
      </c>
      <c r="H5228" s="1" t="s">
        <v>7503</v>
      </c>
      <c r="I5228" s="1" t="b">
        <v>0</v>
      </c>
      <c r="J5228" s="1">
        <v>0</v>
      </c>
      <c r="K5228" s="1">
        <v>0</v>
      </c>
      <c r="L5228" s="1">
        <v>1</v>
      </c>
      <c r="M5228" s="1">
        <v>1</v>
      </c>
      <c r="N5228" s="1">
        <v>3.3333333333333299</v>
      </c>
      <c r="O5228" s="1" t="s">
        <v>8105</v>
      </c>
    </row>
    <row r="5229" spans="1:15" x14ac:dyDescent="0.3">
      <c r="A5229" s="1" t="s">
        <v>5701</v>
      </c>
      <c r="B5229" s="1" t="s">
        <v>5773</v>
      </c>
      <c r="C5229" s="1">
        <v>3</v>
      </c>
      <c r="D5229" s="1" t="s">
        <v>7374</v>
      </c>
      <c r="E5229" s="1">
        <v>22</v>
      </c>
      <c r="F5229" s="1" t="s">
        <v>8106</v>
      </c>
      <c r="G5229" s="1" t="s">
        <v>5814</v>
      </c>
      <c r="H5229" s="1" t="s">
        <v>7503</v>
      </c>
      <c r="I5229" s="1" t="b">
        <v>1</v>
      </c>
      <c r="J5229" s="1">
        <v>0</v>
      </c>
      <c r="K5229" s="1">
        <v>0</v>
      </c>
      <c r="L5229" s="1">
        <v>0</v>
      </c>
      <c r="M5229" s="1">
        <v>70</v>
      </c>
      <c r="N5229" s="1">
        <v>22.0820189274448</v>
      </c>
      <c r="O5229" s="1" t="s">
        <v>7504</v>
      </c>
    </row>
    <row r="5230" spans="1:15" x14ac:dyDescent="0.3">
      <c r="A5230" s="1" t="s">
        <v>5701</v>
      </c>
      <c r="B5230" s="1" t="s">
        <v>5773</v>
      </c>
      <c r="C5230" s="1">
        <v>3</v>
      </c>
      <c r="D5230" s="1" t="s">
        <v>7374</v>
      </c>
      <c r="E5230" s="1">
        <v>22</v>
      </c>
      <c r="F5230" s="1" t="s">
        <v>8106</v>
      </c>
      <c r="G5230" s="1" t="s">
        <v>5814</v>
      </c>
      <c r="H5230" s="1" t="e">
        <f>-----------CGCCGGCGGCCTGTCACACTCACACCATG</f>
        <v>#NAME?</v>
      </c>
      <c r="I5230" s="1" t="b">
        <v>0</v>
      </c>
      <c r="J5230" s="1">
        <v>0</v>
      </c>
      <c r="K5230" s="1">
        <v>16</v>
      </c>
      <c r="L5230" s="1">
        <v>1</v>
      </c>
      <c r="M5230" s="1">
        <v>46</v>
      </c>
      <c r="N5230" s="1">
        <v>14.5110410094637</v>
      </c>
      <c r="O5230" s="1" t="s">
        <v>7494</v>
      </c>
    </row>
    <row r="5231" spans="1:15" x14ac:dyDescent="0.3">
      <c r="A5231" s="1" t="s">
        <v>5701</v>
      </c>
      <c r="B5231" s="1" t="s">
        <v>5773</v>
      </c>
      <c r="C5231" s="1">
        <v>3</v>
      </c>
      <c r="D5231" s="1" t="s">
        <v>7374</v>
      </c>
      <c r="E5231" s="1">
        <v>22</v>
      </c>
      <c r="F5231" s="1" t="s">
        <v>8106</v>
      </c>
      <c r="G5231" s="1" t="s">
        <v>5876</v>
      </c>
      <c r="H5231" s="1" t="s">
        <v>7503</v>
      </c>
      <c r="I5231" s="1" t="b">
        <v>0</v>
      </c>
      <c r="J5231" s="1">
        <v>4</v>
      </c>
      <c r="K5231" s="1">
        <v>0</v>
      </c>
      <c r="L5231" s="1">
        <v>0</v>
      </c>
      <c r="M5231" s="1">
        <v>21</v>
      </c>
      <c r="N5231" s="1">
        <v>6.6246056782334302</v>
      </c>
      <c r="O5231" s="1" t="s">
        <v>7885</v>
      </c>
    </row>
    <row r="5232" spans="1:15" x14ac:dyDescent="0.3">
      <c r="A5232" s="1" t="s">
        <v>5701</v>
      </c>
      <c r="B5232" s="1" t="s">
        <v>5773</v>
      </c>
      <c r="C5232" s="1">
        <v>3</v>
      </c>
      <c r="D5232" s="1" t="s">
        <v>7374</v>
      </c>
      <c r="E5232" s="1">
        <v>22</v>
      </c>
      <c r="F5232" s="1" t="s">
        <v>8106</v>
      </c>
      <c r="G5232" s="1" t="s">
        <v>5814</v>
      </c>
      <c r="H5232" s="1" t="e">
        <f>-----CCCGCTCGCCGGCGGCCTGTCACACTCACACCATG</f>
        <v>#NAME?</v>
      </c>
      <c r="I5232" s="1" t="b">
        <v>0</v>
      </c>
      <c r="J5232" s="1">
        <v>0</v>
      </c>
      <c r="K5232" s="1">
        <v>14</v>
      </c>
      <c r="L5232" s="1">
        <v>3</v>
      </c>
      <c r="M5232" s="1">
        <v>21</v>
      </c>
      <c r="N5232" s="1">
        <v>6.6246056782334302</v>
      </c>
      <c r="O5232" s="1" t="s">
        <v>7492</v>
      </c>
    </row>
    <row r="5233" spans="1:15" x14ac:dyDescent="0.3">
      <c r="A5233" s="1" t="s">
        <v>5701</v>
      </c>
      <c r="B5233" s="1" t="s">
        <v>5773</v>
      </c>
      <c r="C5233" s="1">
        <v>3</v>
      </c>
      <c r="D5233" s="1" t="s">
        <v>7374</v>
      </c>
      <c r="E5233" s="1">
        <v>22</v>
      </c>
      <c r="F5233" s="1" t="s">
        <v>8106</v>
      </c>
      <c r="G5233" s="1" t="s">
        <v>5819</v>
      </c>
      <c r="H5233" s="1" t="s">
        <v>7616</v>
      </c>
      <c r="I5233" s="1" t="b">
        <v>0</v>
      </c>
      <c r="J5233" s="1">
        <v>0</v>
      </c>
      <c r="K5233" s="1">
        <v>3</v>
      </c>
      <c r="L5233" s="1">
        <v>6</v>
      </c>
      <c r="M5233" s="1">
        <v>19</v>
      </c>
      <c r="N5233" s="1">
        <v>5.9936908517350096</v>
      </c>
      <c r="O5233" s="1" t="s">
        <v>7617</v>
      </c>
    </row>
    <row r="5234" spans="1:15" x14ac:dyDescent="0.3">
      <c r="A5234" s="1" t="s">
        <v>5701</v>
      </c>
      <c r="B5234" s="1" t="s">
        <v>5773</v>
      </c>
      <c r="C5234" s="1">
        <v>3</v>
      </c>
      <c r="D5234" s="1" t="s">
        <v>7374</v>
      </c>
      <c r="E5234" s="1">
        <v>22</v>
      </c>
      <c r="F5234" s="1" t="s">
        <v>8106</v>
      </c>
      <c r="G5234" s="1" t="s">
        <v>5834</v>
      </c>
      <c r="H5234" s="1" t="e">
        <f>-CGCT------CGCCGGCGGCCTGTCACACTCACACCATG</f>
        <v>#NAME?</v>
      </c>
      <c r="I5234" s="1" t="b">
        <v>0</v>
      </c>
      <c r="J5234" s="1">
        <v>0</v>
      </c>
      <c r="K5234" s="1">
        <v>7</v>
      </c>
      <c r="L5234" s="1">
        <v>1</v>
      </c>
      <c r="M5234" s="1">
        <v>18</v>
      </c>
      <c r="N5234" s="1">
        <v>5.6782334384858002</v>
      </c>
      <c r="O5234" s="1" t="s">
        <v>7821</v>
      </c>
    </row>
    <row r="5235" spans="1:15" x14ac:dyDescent="0.3">
      <c r="A5235" s="1" t="s">
        <v>5701</v>
      </c>
      <c r="B5235" s="1" t="s">
        <v>5773</v>
      </c>
      <c r="C5235" s="1">
        <v>3</v>
      </c>
      <c r="D5235" s="1" t="s">
        <v>7374</v>
      </c>
      <c r="E5235" s="1">
        <v>22</v>
      </c>
      <c r="F5235" s="1" t="s">
        <v>8106</v>
      </c>
      <c r="G5235" s="1" t="s">
        <v>5814</v>
      </c>
      <c r="H5235" s="1" t="s">
        <v>7507</v>
      </c>
      <c r="I5235" s="1" t="b">
        <v>0</v>
      </c>
      <c r="J5235" s="1">
        <v>0</v>
      </c>
      <c r="K5235" s="1">
        <v>3</v>
      </c>
      <c r="L5235" s="1">
        <v>1</v>
      </c>
      <c r="M5235" s="1">
        <v>7</v>
      </c>
      <c r="N5235" s="1">
        <v>2.20820189274448</v>
      </c>
      <c r="O5235" s="1" t="s">
        <v>7508</v>
      </c>
    </row>
    <row r="5236" spans="1:15" x14ac:dyDescent="0.3">
      <c r="A5236" s="1" t="s">
        <v>5701</v>
      </c>
      <c r="B5236" s="1" t="s">
        <v>5773</v>
      </c>
      <c r="C5236" s="1">
        <v>3</v>
      </c>
      <c r="D5236" s="1" t="s">
        <v>7374</v>
      </c>
      <c r="E5236" s="1">
        <v>22</v>
      </c>
      <c r="F5236" s="1" t="s">
        <v>8106</v>
      </c>
      <c r="G5236" s="1" t="s">
        <v>5814</v>
      </c>
      <c r="H5236" s="1" t="e">
        <f>-----CCCGCTCGCCGGCGGCCTGTCACACTCACACCATG</f>
        <v>#NAME?</v>
      </c>
      <c r="I5236" s="1" t="b">
        <v>0</v>
      </c>
      <c r="J5236" s="1">
        <v>0</v>
      </c>
      <c r="K5236" s="1">
        <v>5</v>
      </c>
      <c r="L5236" s="1">
        <v>3</v>
      </c>
      <c r="M5236" s="1">
        <v>6</v>
      </c>
      <c r="N5236" s="1">
        <v>1.8927444794952599</v>
      </c>
      <c r="O5236" s="1" t="s">
        <v>7492</v>
      </c>
    </row>
    <row r="5237" spans="1:15" x14ac:dyDescent="0.3">
      <c r="A5237" s="1" t="s">
        <v>5701</v>
      </c>
      <c r="B5237" s="1" t="s">
        <v>5773</v>
      </c>
      <c r="C5237" s="1">
        <v>3</v>
      </c>
      <c r="D5237" s="1" t="s">
        <v>7374</v>
      </c>
      <c r="E5237" s="1">
        <v>22</v>
      </c>
      <c r="F5237" s="1" t="s">
        <v>8106</v>
      </c>
      <c r="G5237" s="1" t="s">
        <v>5834</v>
      </c>
      <c r="H5237" s="1" t="s">
        <v>7517</v>
      </c>
      <c r="I5237" s="1" t="b">
        <v>0</v>
      </c>
      <c r="J5237" s="1">
        <v>0</v>
      </c>
      <c r="K5237" s="1">
        <v>13</v>
      </c>
      <c r="L5237" s="1">
        <v>4</v>
      </c>
      <c r="M5237" s="1">
        <v>6</v>
      </c>
      <c r="N5237" s="1">
        <v>1.8927444794952599</v>
      </c>
      <c r="O5237" s="1" t="s">
        <v>7518</v>
      </c>
    </row>
    <row r="5238" spans="1:15" x14ac:dyDescent="0.3">
      <c r="A5238" s="1" t="s">
        <v>5701</v>
      </c>
      <c r="B5238" s="1" t="s">
        <v>5773</v>
      </c>
      <c r="C5238" s="1">
        <v>3</v>
      </c>
      <c r="D5238" s="1" t="s">
        <v>7374</v>
      </c>
      <c r="E5238" s="1">
        <v>22</v>
      </c>
      <c r="F5238" s="1" t="s">
        <v>8106</v>
      </c>
      <c r="G5238" s="1" t="s">
        <v>5895</v>
      </c>
      <c r="H5238" s="1" t="s">
        <v>7667</v>
      </c>
      <c r="I5238" s="1" t="b">
        <v>0</v>
      </c>
      <c r="J5238" s="1">
        <v>0</v>
      </c>
      <c r="K5238" s="1">
        <v>2</v>
      </c>
      <c r="L5238" s="1">
        <v>7</v>
      </c>
      <c r="M5238" s="1">
        <v>4</v>
      </c>
      <c r="N5238" s="1">
        <v>1.26182965299684</v>
      </c>
      <c r="O5238" s="1" t="s">
        <v>7668</v>
      </c>
    </row>
    <row r="5239" spans="1:15" x14ac:dyDescent="0.3">
      <c r="A5239" s="1" t="s">
        <v>5701</v>
      </c>
      <c r="B5239" s="1" t="s">
        <v>5773</v>
      </c>
      <c r="C5239" s="1">
        <v>3</v>
      </c>
      <c r="D5239" s="1" t="s">
        <v>7374</v>
      </c>
      <c r="E5239" s="1">
        <v>22</v>
      </c>
      <c r="F5239" s="1" t="s">
        <v>8106</v>
      </c>
      <c r="G5239" s="1" t="s">
        <v>5814</v>
      </c>
      <c r="H5239" s="1" t="e">
        <f>-------CGCTCGCCGGCGGCCTGTCACACTCACACCATG</f>
        <v>#NAME?</v>
      </c>
      <c r="I5239" s="1" t="b">
        <v>0</v>
      </c>
      <c r="J5239" s="1">
        <v>0</v>
      </c>
      <c r="K5239" s="1">
        <v>28</v>
      </c>
      <c r="L5239" s="1">
        <v>1</v>
      </c>
      <c r="M5239" s="1">
        <v>4</v>
      </c>
      <c r="N5239" s="1">
        <v>1.26182965299684</v>
      </c>
      <c r="O5239" s="1" t="s">
        <v>7492</v>
      </c>
    </row>
    <row r="5240" spans="1:15" x14ac:dyDescent="0.3">
      <c r="A5240" s="1" t="s">
        <v>5701</v>
      </c>
      <c r="B5240" s="1" t="s">
        <v>5773</v>
      </c>
      <c r="C5240" s="1">
        <v>3</v>
      </c>
      <c r="D5240" s="1" t="s">
        <v>7374</v>
      </c>
      <c r="E5240" s="1">
        <v>22</v>
      </c>
      <c r="F5240" s="1" t="s">
        <v>8106</v>
      </c>
      <c r="G5240" s="1" t="s">
        <v>5834</v>
      </c>
      <c r="H5240" s="1" t="s">
        <v>7517</v>
      </c>
      <c r="I5240" s="1" t="b">
        <v>0</v>
      </c>
      <c r="J5240" s="1">
        <v>0</v>
      </c>
      <c r="K5240" s="1">
        <v>13</v>
      </c>
      <c r="L5240" s="1">
        <v>3</v>
      </c>
      <c r="M5240" s="1">
        <v>4</v>
      </c>
      <c r="N5240" s="1">
        <v>1.26182965299684</v>
      </c>
      <c r="O5240" s="1" t="s">
        <v>7593</v>
      </c>
    </row>
    <row r="5241" spans="1:15" x14ac:dyDescent="0.3">
      <c r="A5241" s="1" t="s">
        <v>5701</v>
      </c>
      <c r="B5241" s="1" t="s">
        <v>5773</v>
      </c>
      <c r="C5241" s="1">
        <v>3</v>
      </c>
      <c r="D5241" s="1" t="s">
        <v>7374</v>
      </c>
      <c r="E5241" s="1">
        <v>23</v>
      </c>
      <c r="F5241" s="1" t="s">
        <v>8107</v>
      </c>
      <c r="G5241" s="1" t="s">
        <v>5814</v>
      </c>
      <c r="H5241" s="1" t="s">
        <v>7503</v>
      </c>
      <c r="I5241" s="1" t="b">
        <v>1</v>
      </c>
      <c r="J5241" s="1">
        <v>0</v>
      </c>
      <c r="K5241" s="1">
        <v>0</v>
      </c>
      <c r="L5241" s="1">
        <v>0</v>
      </c>
      <c r="M5241" s="1">
        <v>192</v>
      </c>
      <c r="N5241" s="1">
        <v>82.051282051282001</v>
      </c>
      <c r="O5241" s="1" t="s">
        <v>7504</v>
      </c>
    </row>
    <row r="5242" spans="1:15" x14ac:dyDescent="0.3">
      <c r="A5242" s="1" t="s">
        <v>5701</v>
      </c>
      <c r="B5242" s="1" t="s">
        <v>5773</v>
      </c>
      <c r="C5242" s="1">
        <v>3</v>
      </c>
      <c r="D5242" s="1" t="s">
        <v>7374</v>
      </c>
      <c r="E5242" s="1">
        <v>23</v>
      </c>
      <c r="F5242" s="1" t="s">
        <v>8107</v>
      </c>
      <c r="G5242" s="1" t="s">
        <v>5834</v>
      </c>
      <c r="H5242" s="1" t="s">
        <v>7503</v>
      </c>
      <c r="I5242" s="1" t="b">
        <v>0</v>
      </c>
      <c r="J5242" s="1">
        <v>6</v>
      </c>
      <c r="K5242" s="1">
        <v>0</v>
      </c>
      <c r="L5242" s="1">
        <v>4</v>
      </c>
      <c r="M5242" s="1">
        <v>9</v>
      </c>
      <c r="N5242" s="1">
        <v>3.84615384615384</v>
      </c>
      <c r="O5242" s="1" t="s">
        <v>8108</v>
      </c>
    </row>
    <row r="5243" spans="1:15" x14ac:dyDescent="0.3">
      <c r="A5243" s="1" t="s">
        <v>5701</v>
      </c>
      <c r="B5243" s="1" t="s">
        <v>5773</v>
      </c>
      <c r="C5243" s="1">
        <v>3</v>
      </c>
      <c r="D5243" s="1" t="s">
        <v>7374</v>
      </c>
      <c r="E5243" s="1">
        <v>24</v>
      </c>
      <c r="F5243" s="1" t="s">
        <v>8109</v>
      </c>
      <c r="G5243" s="1" t="s">
        <v>5814</v>
      </c>
      <c r="H5243" s="1" t="s">
        <v>7503</v>
      </c>
      <c r="I5243" s="1" t="b">
        <v>1</v>
      </c>
      <c r="J5243" s="1">
        <v>0</v>
      </c>
      <c r="K5243" s="1">
        <v>0</v>
      </c>
      <c r="L5243" s="1">
        <v>0</v>
      </c>
      <c r="M5243" s="1">
        <v>54</v>
      </c>
      <c r="N5243" s="1">
        <v>64.285714285714207</v>
      </c>
      <c r="O5243" s="1" t="s">
        <v>7504</v>
      </c>
    </row>
    <row r="5244" spans="1:15" x14ac:dyDescent="0.3">
      <c r="A5244" s="1" t="s">
        <v>5701</v>
      </c>
      <c r="B5244" s="1" t="s">
        <v>5773</v>
      </c>
      <c r="C5244" s="1">
        <v>3</v>
      </c>
      <c r="D5244" s="1" t="s">
        <v>7374</v>
      </c>
      <c r="E5244" s="1">
        <v>24</v>
      </c>
      <c r="F5244" s="1" t="s">
        <v>8109</v>
      </c>
      <c r="G5244" s="1" t="s">
        <v>5803</v>
      </c>
      <c r="H5244" s="1" t="s">
        <v>7639</v>
      </c>
      <c r="I5244" s="1" t="b">
        <v>0</v>
      </c>
      <c r="J5244" s="1">
        <v>0</v>
      </c>
      <c r="K5244" s="1">
        <v>1</v>
      </c>
      <c r="L5244" s="1">
        <v>7</v>
      </c>
      <c r="M5244" s="1">
        <v>4</v>
      </c>
      <c r="N5244" s="1">
        <v>4.7619047619047601</v>
      </c>
      <c r="O5244" s="1" t="s">
        <v>7720</v>
      </c>
    </row>
    <row r="5245" spans="1:15" x14ac:dyDescent="0.3">
      <c r="A5245" s="1" t="s">
        <v>5701</v>
      </c>
      <c r="B5245" s="1" t="s">
        <v>5773</v>
      </c>
      <c r="C5245" s="1">
        <v>3</v>
      </c>
      <c r="D5245" s="1" t="s">
        <v>7374</v>
      </c>
      <c r="E5245" s="1">
        <v>24</v>
      </c>
      <c r="F5245" s="1" t="s">
        <v>8109</v>
      </c>
      <c r="G5245" s="1" t="s">
        <v>5908</v>
      </c>
      <c r="H5245" s="1" t="s">
        <v>7503</v>
      </c>
      <c r="I5245" s="1" t="b">
        <v>0</v>
      </c>
      <c r="J5245" s="1">
        <v>0</v>
      </c>
      <c r="K5245" s="1">
        <v>0</v>
      </c>
      <c r="L5245" s="1">
        <v>1</v>
      </c>
      <c r="M5245" s="1">
        <v>2</v>
      </c>
      <c r="N5245" s="1">
        <v>2.38095238095238</v>
      </c>
      <c r="O5245" s="1" t="s">
        <v>7998</v>
      </c>
    </row>
    <row r="5246" spans="1:15" x14ac:dyDescent="0.3">
      <c r="A5246" s="1" t="s">
        <v>5701</v>
      </c>
      <c r="B5246" s="1" t="s">
        <v>5773</v>
      </c>
      <c r="C5246" s="1">
        <v>3</v>
      </c>
      <c r="D5246" s="1" t="s">
        <v>7374</v>
      </c>
      <c r="E5246" s="1">
        <v>24</v>
      </c>
      <c r="F5246" s="1" t="s">
        <v>8109</v>
      </c>
      <c r="G5246" s="1" t="s">
        <v>5834</v>
      </c>
      <c r="H5246" s="1" t="e">
        <f>--TTACCCGCTCGCCGGCGGCCTGTCACACTCACACCATG</f>
        <v>#NAME?</v>
      </c>
      <c r="I5246" s="1" t="b">
        <v>0</v>
      </c>
      <c r="J5246" s="1">
        <v>0</v>
      </c>
      <c r="K5246" s="1">
        <v>18</v>
      </c>
      <c r="L5246" s="1">
        <v>1</v>
      </c>
      <c r="M5246" s="1">
        <v>1</v>
      </c>
      <c r="N5246" s="1">
        <v>1.19047619047619</v>
      </c>
      <c r="O5246" s="1" t="s">
        <v>8110</v>
      </c>
    </row>
    <row r="5247" spans="1:15" x14ac:dyDescent="0.3">
      <c r="A5247" s="1" t="s">
        <v>5701</v>
      </c>
      <c r="B5247" s="1" t="s">
        <v>5773</v>
      </c>
      <c r="C5247" s="1">
        <v>3</v>
      </c>
      <c r="D5247" s="1" t="s">
        <v>7374</v>
      </c>
      <c r="E5247" s="1">
        <v>24</v>
      </c>
      <c r="F5247" s="1" t="s">
        <v>8109</v>
      </c>
      <c r="G5247" s="1" t="s">
        <v>5834</v>
      </c>
      <c r="H5247" s="1" t="s">
        <v>7823</v>
      </c>
      <c r="I5247" s="1" t="b">
        <v>0</v>
      </c>
      <c r="J5247" s="1">
        <v>5</v>
      </c>
      <c r="K5247" s="1">
        <v>11</v>
      </c>
      <c r="L5247" s="1">
        <v>0</v>
      </c>
      <c r="M5247" s="1">
        <v>1</v>
      </c>
      <c r="N5247" s="1">
        <v>1.19047619047619</v>
      </c>
      <c r="O5247" s="1" t="s">
        <v>8111</v>
      </c>
    </row>
    <row r="5248" spans="1:15" x14ac:dyDescent="0.3">
      <c r="A5248" s="1" t="s">
        <v>5701</v>
      </c>
      <c r="B5248" s="1" t="s">
        <v>5773</v>
      </c>
      <c r="C5248" s="1">
        <v>3</v>
      </c>
      <c r="D5248" s="1" t="s">
        <v>7374</v>
      </c>
      <c r="E5248" s="1">
        <v>24</v>
      </c>
      <c r="F5248" s="1" t="s">
        <v>8109</v>
      </c>
      <c r="G5248" s="1" t="s">
        <v>5834</v>
      </c>
      <c r="H5248" s="1" t="s">
        <v>8112</v>
      </c>
      <c r="I5248" s="1" t="b">
        <v>0</v>
      </c>
      <c r="J5248" s="1">
        <v>3</v>
      </c>
      <c r="K5248" s="1">
        <v>25</v>
      </c>
      <c r="L5248" s="1">
        <v>8</v>
      </c>
      <c r="M5248" s="1">
        <v>1</v>
      </c>
      <c r="N5248" s="1">
        <v>1.19047619047619</v>
      </c>
      <c r="O5248" s="1" t="s">
        <v>8113</v>
      </c>
    </row>
    <row r="5249" spans="1:15" x14ac:dyDescent="0.3">
      <c r="A5249" s="1" t="s">
        <v>5701</v>
      </c>
      <c r="B5249" s="1" t="s">
        <v>5773</v>
      </c>
      <c r="C5249" s="1">
        <v>3</v>
      </c>
      <c r="D5249" s="1" t="s">
        <v>7374</v>
      </c>
      <c r="E5249" s="1">
        <v>24</v>
      </c>
      <c r="F5249" s="1" t="s">
        <v>8109</v>
      </c>
      <c r="G5249" s="1" t="s">
        <v>5803</v>
      </c>
      <c r="H5249" s="1" t="s">
        <v>7639</v>
      </c>
      <c r="I5249" s="1" t="b">
        <v>0</v>
      </c>
      <c r="J5249" s="1">
        <v>0</v>
      </c>
      <c r="K5249" s="1">
        <v>1</v>
      </c>
      <c r="L5249" s="1">
        <v>6</v>
      </c>
      <c r="M5249" s="1">
        <v>1</v>
      </c>
      <c r="N5249" s="1">
        <v>1.19047619047619</v>
      </c>
      <c r="O5249" s="1" t="s">
        <v>8114</v>
      </c>
    </row>
    <row r="5250" spans="1:15" x14ac:dyDescent="0.3">
      <c r="A5250" s="1" t="s">
        <v>5701</v>
      </c>
      <c r="B5250" s="1" t="s">
        <v>5773</v>
      </c>
      <c r="C5250" s="1">
        <v>3</v>
      </c>
      <c r="D5250" s="1" t="s">
        <v>7374</v>
      </c>
      <c r="E5250" s="1">
        <v>24</v>
      </c>
      <c r="F5250" s="1" t="s">
        <v>8109</v>
      </c>
      <c r="G5250" s="1" t="s">
        <v>5834</v>
      </c>
      <c r="H5250" s="1" t="s">
        <v>8115</v>
      </c>
      <c r="I5250" s="1" t="b">
        <v>0</v>
      </c>
      <c r="J5250" s="1">
        <v>0</v>
      </c>
      <c r="K5250" s="1">
        <v>23</v>
      </c>
      <c r="L5250" s="1">
        <v>9</v>
      </c>
      <c r="M5250" s="1">
        <v>1</v>
      </c>
      <c r="N5250" s="1">
        <v>1.19047619047619</v>
      </c>
      <c r="O5250" s="1" t="s">
        <v>8116</v>
      </c>
    </row>
    <row r="5251" spans="1:15" x14ac:dyDescent="0.3">
      <c r="A5251" s="1" t="s">
        <v>5701</v>
      </c>
      <c r="B5251" s="1" t="s">
        <v>5773</v>
      </c>
      <c r="C5251" s="1">
        <v>3</v>
      </c>
      <c r="D5251" s="1" t="s">
        <v>7374</v>
      </c>
      <c r="E5251" s="1">
        <v>24</v>
      </c>
      <c r="F5251" s="1" t="s">
        <v>8109</v>
      </c>
      <c r="G5251" s="1" t="s">
        <v>5834</v>
      </c>
      <c r="H5251" s="1" t="s">
        <v>8117</v>
      </c>
      <c r="I5251" s="1" t="b">
        <v>0</v>
      </c>
      <c r="J5251" s="1">
        <v>0</v>
      </c>
      <c r="K5251" s="1">
        <v>7</v>
      </c>
      <c r="L5251" s="1">
        <v>9</v>
      </c>
      <c r="M5251" s="1">
        <v>1</v>
      </c>
      <c r="N5251" s="1">
        <v>1.19047619047619</v>
      </c>
      <c r="O5251" s="1" t="s">
        <v>8118</v>
      </c>
    </row>
    <row r="5252" spans="1:15" x14ac:dyDescent="0.3">
      <c r="A5252" s="1" t="s">
        <v>5701</v>
      </c>
      <c r="B5252" s="1" t="s">
        <v>5773</v>
      </c>
      <c r="C5252" s="1">
        <v>3</v>
      </c>
      <c r="D5252" s="1" t="s">
        <v>7374</v>
      </c>
      <c r="E5252" s="1">
        <v>24</v>
      </c>
      <c r="F5252" s="1" t="s">
        <v>8109</v>
      </c>
      <c r="G5252" s="1" t="s">
        <v>5834</v>
      </c>
      <c r="H5252" s="1" t="s">
        <v>8119</v>
      </c>
      <c r="I5252" s="1" t="b">
        <v>0</v>
      </c>
      <c r="J5252" s="1">
        <v>0</v>
      </c>
      <c r="K5252" s="1">
        <v>18</v>
      </c>
      <c r="L5252" s="1">
        <v>15</v>
      </c>
      <c r="M5252" s="1">
        <v>1</v>
      </c>
      <c r="N5252" s="1">
        <v>1.19047619047619</v>
      </c>
      <c r="O5252" s="1" t="s">
        <v>8120</v>
      </c>
    </row>
    <row r="5253" spans="1:15" x14ac:dyDescent="0.3">
      <c r="A5253" s="1" t="s">
        <v>5701</v>
      </c>
      <c r="B5253" s="1" t="s">
        <v>5773</v>
      </c>
      <c r="C5253" s="1">
        <v>3</v>
      </c>
      <c r="D5253" s="1" t="s">
        <v>7374</v>
      </c>
      <c r="E5253" s="1">
        <v>24</v>
      </c>
      <c r="F5253" s="1" t="s">
        <v>8109</v>
      </c>
      <c r="G5253" s="1" t="s">
        <v>5834</v>
      </c>
      <c r="H5253" s="1" t="e">
        <f>------------GCCGGCGGCCTGTCACACTCACACCATG</f>
        <v>#NAME?</v>
      </c>
      <c r="I5253" s="1" t="b">
        <v>0</v>
      </c>
      <c r="J5253" s="1">
        <v>0</v>
      </c>
      <c r="K5253" s="1">
        <v>22</v>
      </c>
      <c r="L5253" s="1">
        <v>4</v>
      </c>
      <c r="M5253" s="1">
        <v>1</v>
      </c>
      <c r="N5253" s="1">
        <v>1.19047619047619</v>
      </c>
      <c r="O5253" s="1" t="s">
        <v>7765</v>
      </c>
    </row>
    <row r="5254" spans="1:15" x14ac:dyDescent="0.3">
      <c r="A5254" s="1" t="s">
        <v>5701</v>
      </c>
      <c r="B5254" s="1" t="s">
        <v>5773</v>
      </c>
      <c r="C5254" s="1">
        <v>3</v>
      </c>
      <c r="D5254" s="1" t="s">
        <v>7374</v>
      </c>
      <c r="E5254" s="1">
        <v>24</v>
      </c>
      <c r="F5254" s="1" t="s">
        <v>8109</v>
      </c>
      <c r="G5254" s="1" t="s">
        <v>5814</v>
      </c>
      <c r="H5254" s="1" t="e">
        <f>-----------CGCCGGCGGCCTGTCACACTCACACCATG</f>
        <v>#NAME?</v>
      </c>
      <c r="I5254" s="1" t="b">
        <v>0</v>
      </c>
      <c r="J5254" s="1">
        <v>0</v>
      </c>
      <c r="K5254" s="1">
        <v>21</v>
      </c>
      <c r="L5254" s="1">
        <v>8</v>
      </c>
      <c r="M5254" s="1">
        <v>1</v>
      </c>
      <c r="N5254" s="1">
        <v>1.19047619047619</v>
      </c>
      <c r="O5254" s="1" t="s">
        <v>8121</v>
      </c>
    </row>
    <row r="5255" spans="1:15" x14ac:dyDescent="0.3">
      <c r="A5255" s="1" t="s">
        <v>5701</v>
      </c>
      <c r="B5255" s="1" t="s">
        <v>5773</v>
      </c>
      <c r="C5255" s="1">
        <v>3</v>
      </c>
      <c r="D5255" s="1" t="s">
        <v>7374</v>
      </c>
      <c r="E5255" s="1">
        <v>24</v>
      </c>
      <c r="F5255" s="1" t="s">
        <v>8109</v>
      </c>
      <c r="G5255" s="1" t="s">
        <v>5834</v>
      </c>
      <c r="H5255" s="1" t="s">
        <v>7823</v>
      </c>
      <c r="I5255" s="1" t="b">
        <v>0</v>
      </c>
      <c r="J5255" s="1">
        <v>0</v>
      </c>
      <c r="K5255" s="1">
        <v>17</v>
      </c>
      <c r="L5255" s="1">
        <v>5</v>
      </c>
      <c r="M5255" s="1">
        <v>1</v>
      </c>
      <c r="N5255" s="1">
        <v>1.19047619047619</v>
      </c>
      <c r="O5255" s="1" t="s">
        <v>8122</v>
      </c>
    </row>
    <row r="5256" spans="1:15" x14ac:dyDescent="0.3">
      <c r="A5256" s="1" t="s">
        <v>5701</v>
      </c>
      <c r="B5256" s="1" t="s">
        <v>5773</v>
      </c>
      <c r="C5256" s="1">
        <v>3</v>
      </c>
      <c r="D5256" s="1" t="s">
        <v>7374</v>
      </c>
      <c r="E5256" s="1">
        <v>24</v>
      </c>
      <c r="F5256" s="1" t="s">
        <v>8109</v>
      </c>
      <c r="G5256" s="1" t="s">
        <v>5834</v>
      </c>
      <c r="H5256" s="1" t="s">
        <v>7823</v>
      </c>
      <c r="I5256" s="1" t="b">
        <v>0</v>
      </c>
      <c r="J5256" s="1">
        <v>0</v>
      </c>
      <c r="K5256" s="1">
        <v>25</v>
      </c>
      <c r="L5256" s="1">
        <v>4</v>
      </c>
      <c r="M5256" s="1">
        <v>1</v>
      </c>
      <c r="N5256" s="1">
        <v>1.19047619047619</v>
      </c>
      <c r="O5256" s="1" t="s">
        <v>8123</v>
      </c>
    </row>
    <row r="5257" spans="1:15" x14ac:dyDescent="0.3">
      <c r="A5257" s="1" t="s">
        <v>5701</v>
      </c>
      <c r="B5257" s="1" t="s">
        <v>5773</v>
      </c>
      <c r="C5257" s="1">
        <v>3</v>
      </c>
      <c r="D5257" s="1" t="s">
        <v>7374</v>
      </c>
      <c r="E5257" s="1">
        <v>24</v>
      </c>
      <c r="F5257" s="1" t="s">
        <v>8109</v>
      </c>
      <c r="G5257" s="1" t="s">
        <v>5834</v>
      </c>
      <c r="H5257" s="1" t="s">
        <v>7823</v>
      </c>
      <c r="I5257" s="1" t="b">
        <v>0</v>
      </c>
      <c r="J5257" s="1">
        <v>0</v>
      </c>
      <c r="K5257" s="1">
        <v>16</v>
      </c>
      <c r="L5257" s="1">
        <v>3</v>
      </c>
      <c r="M5257" s="1">
        <v>1</v>
      </c>
      <c r="N5257" s="1">
        <v>1.19047619047619</v>
      </c>
      <c r="O5257" s="1" t="s">
        <v>8111</v>
      </c>
    </row>
    <row r="5258" spans="1:15" x14ac:dyDescent="0.3">
      <c r="A5258" s="1" t="s">
        <v>5701</v>
      </c>
      <c r="B5258" s="1" t="s">
        <v>5773</v>
      </c>
      <c r="C5258" s="1">
        <v>3</v>
      </c>
      <c r="D5258" s="1" t="s">
        <v>7374</v>
      </c>
      <c r="E5258" s="1">
        <v>24</v>
      </c>
      <c r="F5258" s="1" t="s">
        <v>8109</v>
      </c>
      <c r="G5258" s="1" t="s">
        <v>5834</v>
      </c>
      <c r="H5258" s="1" t="s">
        <v>7823</v>
      </c>
      <c r="I5258" s="1" t="b">
        <v>0</v>
      </c>
      <c r="J5258" s="1">
        <v>0</v>
      </c>
      <c r="K5258" s="1">
        <v>25</v>
      </c>
      <c r="L5258" s="1">
        <v>3</v>
      </c>
      <c r="M5258" s="1">
        <v>1</v>
      </c>
      <c r="N5258" s="1">
        <v>1.19047619047619</v>
      </c>
      <c r="O5258" s="1" t="s">
        <v>8111</v>
      </c>
    </row>
    <row r="5259" spans="1:15" x14ac:dyDescent="0.3">
      <c r="A5259" s="1" t="s">
        <v>5701</v>
      </c>
      <c r="B5259" s="1" t="s">
        <v>5773</v>
      </c>
      <c r="C5259" s="1">
        <v>3</v>
      </c>
      <c r="D5259" s="1" t="s">
        <v>7374</v>
      </c>
      <c r="E5259" s="1">
        <v>24</v>
      </c>
      <c r="F5259" s="1" t="s">
        <v>8109</v>
      </c>
      <c r="G5259" s="1" t="s">
        <v>5803</v>
      </c>
      <c r="H5259" s="1" t="s">
        <v>7497</v>
      </c>
      <c r="I5259" s="1" t="b">
        <v>0</v>
      </c>
      <c r="J5259" s="1">
        <v>0</v>
      </c>
      <c r="K5259" s="1">
        <v>1</v>
      </c>
      <c r="L5259" s="1">
        <v>0</v>
      </c>
      <c r="M5259" s="1">
        <v>1</v>
      </c>
      <c r="N5259" s="1">
        <v>1.19047619047619</v>
      </c>
      <c r="O5259" s="1" t="s">
        <v>8058</v>
      </c>
    </row>
    <row r="5260" spans="1:15" x14ac:dyDescent="0.3">
      <c r="A5260" s="1" t="s">
        <v>5701</v>
      </c>
      <c r="B5260" s="1" t="s">
        <v>5773</v>
      </c>
      <c r="C5260" s="1">
        <v>3</v>
      </c>
      <c r="D5260" s="1" t="s">
        <v>7374</v>
      </c>
      <c r="E5260" s="1">
        <v>24</v>
      </c>
      <c r="F5260" s="1" t="s">
        <v>8109</v>
      </c>
      <c r="G5260" s="1" t="s">
        <v>5834</v>
      </c>
      <c r="H5260" s="1" t="s">
        <v>7823</v>
      </c>
      <c r="I5260" s="1" t="b">
        <v>0</v>
      </c>
      <c r="J5260" s="1">
        <v>0</v>
      </c>
      <c r="K5260" s="1">
        <v>16</v>
      </c>
      <c r="L5260" s="1">
        <v>4</v>
      </c>
      <c r="M5260" s="1">
        <v>1</v>
      </c>
      <c r="N5260" s="1">
        <v>1.19047619047619</v>
      </c>
      <c r="O5260" s="1" t="s">
        <v>8124</v>
      </c>
    </row>
    <row r="5261" spans="1:15" x14ac:dyDescent="0.3">
      <c r="A5261" s="1" t="s">
        <v>5701</v>
      </c>
      <c r="B5261" s="1" t="s">
        <v>5773</v>
      </c>
      <c r="C5261" s="1">
        <v>3</v>
      </c>
      <c r="D5261" s="1" t="s">
        <v>7374</v>
      </c>
      <c r="E5261" s="1">
        <v>24</v>
      </c>
      <c r="F5261" s="1" t="s">
        <v>8109</v>
      </c>
      <c r="G5261" s="1" t="s">
        <v>5834</v>
      </c>
      <c r="H5261" s="1" t="s">
        <v>7823</v>
      </c>
      <c r="I5261" s="1" t="b">
        <v>0</v>
      </c>
      <c r="J5261" s="1">
        <v>0</v>
      </c>
      <c r="K5261" s="1">
        <v>12</v>
      </c>
      <c r="L5261" s="1">
        <v>4</v>
      </c>
      <c r="M5261" s="1">
        <v>1</v>
      </c>
      <c r="N5261" s="1">
        <v>1.19047619047619</v>
      </c>
      <c r="O5261" s="1" t="s">
        <v>8124</v>
      </c>
    </row>
    <row r="5262" spans="1:15" x14ac:dyDescent="0.3">
      <c r="A5262" s="1" t="s">
        <v>5701</v>
      </c>
      <c r="B5262" s="1" t="s">
        <v>5773</v>
      </c>
      <c r="C5262" s="1">
        <v>3</v>
      </c>
      <c r="D5262" s="1" t="s">
        <v>7374</v>
      </c>
      <c r="E5262" s="1">
        <v>24</v>
      </c>
      <c r="F5262" s="1" t="s">
        <v>8109</v>
      </c>
      <c r="G5262" s="1" t="s">
        <v>5810</v>
      </c>
      <c r="H5262" s="1" t="s">
        <v>7503</v>
      </c>
      <c r="I5262" s="1" t="b">
        <v>0</v>
      </c>
      <c r="J5262" s="1">
        <v>2</v>
      </c>
      <c r="K5262" s="1">
        <v>0</v>
      </c>
      <c r="L5262" s="1">
        <v>6</v>
      </c>
      <c r="M5262" s="1">
        <v>1</v>
      </c>
      <c r="N5262" s="1">
        <v>1.19047619047619</v>
      </c>
      <c r="O5262" s="1" t="s">
        <v>7535</v>
      </c>
    </row>
    <row r="5263" spans="1:15" x14ac:dyDescent="0.3">
      <c r="A5263" s="1" t="s">
        <v>5701</v>
      </c>
      <c r="B5263" s="1" t="s">
        <v>5773</v>
      </c>
      <c r="C5263" s="1">
        <v>3</v>
      </c>
      <c r="D5263" s="1" t="s">
        <v>7374</v>
      </c>
      <c r="E5263" s="1">
        <v>24</v>
      </c>
      <c r="F5263" s="1" t="s">
        <v>8109</v>
      </c>
      <c r="G5263" s="1" t="s">
        <v>5834</v>
      </c>
      <c r="H5263" s="1" t="s">
        <v>7974</v>
      </c>
      <c r="I5263" s="1" t="b">
        <v>0</v>
      </c>
      <c r="J5263" s="1">
        <v>0</v>
      </c>
      <c r="K5263" s="1">
        <v>19</v>
      </c>
      <c r="L5263" s="1">
        <v>9</v>
      </c>
      <c r="M5263" s="1">
        <v>1</v>
      </c>
      <c r="N5263" s="1">
        <v>1.19047619047619</v>
      </c>
      <c r="O5263" s="1" t="s">
        <v>7591</v>
      </c>
    </row>
    <row r="5264" spans="1:15" x14ac:dyDescent="0.3">
      <c r="A5264" s="1" t="s">
        <v>5701</v>
      </c>
      <c r="B5264" s="1" t="s">
        <v>5773</v>
      </c>
      <c r="C5264" s="1">
        <v>3</v>
      </c>
      <c r="D5264" s="1" t="s">
        <v>7374</v>
      </c>
      <c r="E5264" s="1">
        <v>24</v>
      </c>
      <c r="F5264" s="1" t="s">
        <v>8109</v>
      </c>
      <c r="G5264" s="1" t="s">
        <v>5908</v>
      </c>
      <c r="H5264" s="1" t="s">
        <v>7503</v>
      </c>
      <c r="I5264" s="1" t="b">
        <v>0</v>
      </c>
      <c r="J5264" s="1">
        <v>0</v>
      </c>
      <c r="K5264" s="1">
        <v>0</v>
      </c>
      <c r="L5264" s="1">
        <v>1</v>
      </c>
      <c r="M5264" s="1">
        <v>1</v>
      </c>
      <c r="N5264" s="1">
        <v>1.19047619047619</v>
      </c>
      <c r="O5264" s="1" t="s">
        <v>8125</v>
      </c>
    </row>
    <row r="5265" spans="1:15" x14ac:dyDescent="0.3">
      <c r="A5265" s="1" t="s">
        <v>5701</v>
      </c>
      <c r="B5265" s="1" t="s">
        <v>5773</v>
      </c>
      <c r="C5265" s="1">
        <v>3</v>
      </c>
      <c r="D5265" s="1" t="s">
        <v>7374</v>
      </c>
      <c r="E5265" s="1">
        <v>24</v>
      </c>
      <c r="F5265" s="1" t="s">
        <v>8109</v>
      </c>
      <c r="G5265" s="1" t="s">
        <v>5908</v>
      </c>
      <c r="H5265" s="1" t="s">
        <v>7503</v>
      </c>
      <c r="I5265" s="1" t="b">
        <v>0</v>
      </c>
      <c r="J5265" s="1">
        <v>0</v>
      </c>
      <c r="K5265" s="1">
        <v>0</v>
      </c>
      <c r="L5265" s="1">
        <v>1</v>
      </c>
      <c r="M5265" s="1">
        <v>1</v>
      </c>
      <c r="N5265" s="1">
        <v>1.19047619047619</v>
      </c>
      <c r="O5265" s="1" t="s">
        <v>8126</v>
      </c>
    </row>
    <row r="5266" spans="1:15" x14ac:dyDescent="0.3">
      <c r="A5266" s="1" t="s">
        <v>5701</v>
      </c>
      <c r="B5266" s="1" t="s">
        <v>5773</v>
      </c>
      <c r="C5266" s="1">
        <v>3</v>
      </c>
      <c r="D5266" s="1" t="s">
        <v>7374</v>
      </c>
      <c r="E5266" s="1">
        <v>24</v>
      </c>
      <c r="F5266" s="1" t="s">
        <v>8109</v>
      </c>
      <c r="G5266" s="1" t="s">
        <v>5908</v>
      </c>
      <c r="H5266" s="1" t="s">
        <v>7503</v>
      </c>
      <c r="I5266" s="1" t="b">
        <v>0</v>
      </c>
      <c r="J5266" s="1">
        <v>0</v>
      </c>
      <c r="K5266" s="1">
        <v>0</v>
      </c>
      <c r="L5266" s="1">
        <v>1</v>
      </c>
      <c r="M5266" s="1">
        <v>1</v>
      </c>
      <c r="N5266" s="1">
        <v>1.19047619047619</v>
      </c>
      <c r="O5266" s="1" t="s">
        <v>7769</v>
      </c>
    </row>
    <row r="5267" spans="1:15" x14ac:dyDescent="0.3">
      <c r="A5267" s="1" t="s">
        <v>5701</v>
      </c>
      <c r="B5267" s="1" t="s">
        <v>5773</v>
      </c>
      <c r="C5267" s="1">
        <v>3</v>
      </c>
      <c r="D5267" s="1" t="s">
        <v>7374</v>
      </c>
      <c r="E5267" s="1">
        <v>24</v>
      </c>
      <c r="F5267" s="1" t="s">
        <v>8109</v>
      </c>
      <c r="G5267" s="1" t="s">
        <v>5834</v>
      </c>
      <c r="H5267" s="1" t="s">
        <v>7519</v>
      </c>
      <c r="I5267" s="1" t="b">
        <v>0</v>
      </c>
      <c r="J5267" s="1">
        <v>2</v>
      </c>
      <c r="K5267" s="1">
        <v>21</v>
      </c>
      <c r="L5267" s="1">
        <v>14</v>
      </c>
      <c r="M5267" s="1">
        <v>1</v>
      </c>
      <c r="N5267" s="1">
        <v>1.19047619047619</v>
      </c>
      <c r="O5267" s="1" t="s">
        <v>8127</v>
      </c>
    </row>
    <row r="5268" spans="1:15" x14ac:dyDescent="0.3">
      <c r="A5268" s="1" t="s">
        <v>5701</v>
      </c>
      <c r="B5268" s="1" t="s">
        <v>5773</v>
      </c>
      <c r="C5268" s="1">
        <v>3</v>
      </c>
      <c r="D5268" s="1" t="s">
        <v>7374</v>
      </c>
      <c r="E5268" s="1">
        <v>24</v>
      </c>
      <c r="F5268" s="1" t="s">
        <v>8109</v>
      </c>
      <c r="G5268" s="1" t="s">
        <v>5803</v>
      </c>
      <c r="H5268" s="1" t="s">
        <v>7497</v>
      </c>
      <c r="I5268" s="1" t="b">
        <v>0</v>
      </c>
      <c r="J5268" s="1">
        <v>0</v>
      </c>
      <c r="K5268" s="1">
        <v>1</v>
      </c>
      <c r="L5268" s="1">
        <v>0</v>
      </c>
      <c r="M5268" s="1">
        <v>1</v>
      </c>
      <c r="N5268" s="1">
        <v>1.19047619047619</v>
      </c>
      <c r="O5268" s="1" t="s">
        <v>7510</v>
      </c>
    </row>
    <row r="5269" spans="1:15" x14ac:dyDescent="0.3">
      <c r="A5269" s="1" t="s">
        <v>5701</v>
      </c>
      <c r="B5269" s="1" t="s">
        <v>5773</v>
      </c>
      <c r="C5269" s="1">
        <v>3</v>
      </c>
      <c r="D5269" s="1" t="s">
        <v>7374</v>
      </c>
      <c r="E5269" s="1">
        <v>24</v>
      </c>
      <c r="F5269" s="1" t="s">
        <v>8109</v>
      </c>
      <c r="G5269" s="1" t="s">
        <v>5834</v>
      </c>
      <c r="H5269" s="1" t="s">
        <v>7602</v>
      </c>
      <c r="I5269" s="1" t="b">
        <v>0</v>
      </c>
      <c r="J5269" s="1">
        <v>0</v>
      </c>
      <c r="K5269" s="1">
        <v>7</v>
      </c>
      <c r="L5269" s="1">
        <v>7</v>
      </c>
      <c r="M5269" s="1">
        <v>1</v>
      </c>
      <c r="N5269" s="1">
        <v>1.19047619047619</v>
      </c>
      <c r="O5269" s="1" t="s">
        <v>7875</v>
      </c>
    </row>
    <row r="5270" spans="1:15" x14ac:dyDescent="0.3">
      <c r="A5270" s="1" t="s">
        <v>5701</v>
      </c>
      <c r="B5270" s="1" t="s">
        <v>5773</v>
      </c>
      <c r="C5270" s="1">
        <v>3</v>
      </c>
      <c r="D5270" s="1" t="s">
        <v>7374</v>
      </c>
      <c r="E5270" s="1">
        <v>25</v>
      </c>
      <c r="F5270" s="1" t="s">
        <v>8128</v>
      </c>
      <c r="G5270" s="1" t="s">
        <v>5814</v>
      </c>
      <c r="H5270" s="1" t="s">
        <v>7503</v>
      </c>
      <c r="I5270" s="1" t="b">
        <v>1</v>
      </c>
      <c r="J5270" s="1">
        <v>0</v>
      </c>
      <c r="K5270" s="1">
        <v>0</v>
      </c>
      <c r="L5270" s="1">
        <v>0</v>
      </c>
      <c r="M5270" s="1">
        <v>59</v>
      </c>
      <c r="N5270" s="1">
        <v>84.285714285714207</v>
      </c>
      <c r="O5270" s="1" t="s">
        <v>7504</v>
      </c>
    </row>
    <row r="5271" spans="1:15" x14ac:dyDescent="0.3">
      <c r="A5271" s="1" t="s">
        <v>5701</v>
      </c>
      <c r="B5271" s="1" t="s">
        <v>5773</v>
      </c>
      <c r="C5271" s="1">
        <v>3</v>
      </c>
      <c r="D5271" s="1" t="s">
        <v>7374</v>
      </c>
      <c r="E5271" s="1">
        <v>25</v>
      </c>
      <c r="F5271" s="1" t="s">
        <v>8128</v>
      </c>
      <c r="G5271" s="1" t="s">
        <v>5814</v>
      </c>
      <c r="H5271" s="1" t="s">
        <v>7503</v>
      </c>
      <c r="I5271" s="1" t="b">
        <v>0</v>
      </c>
      <c r="J5271" s="1">
        <v>5</v>
      </c>
      <c r="K5271" s="1">
        <v>0</v>
      </c>
      <c r="L5271" s="1">
        <v>0</v>
      </c>
      <c r="M5271" s="1">
        <v>1</v>
      </c>
      <c r="N5271" s="1">
        <v>1.4285714285714199</v>
      </c>
      <c r="O5271" s="1" t="e">
        <f>---TACCCGCTCGCCGGCGGCCTGTCACACTCACACCATG</f>
        <v>#NAME?</v>
      </c>
    </row>
    <row r="5272" spans="1:15" x14ac:dyDescent="0.3">
      <c r="A5272" s="1" t="s">
        <v>5701</v>
      </c>
      <c r="B5272" s="1" t="s">
        <v>5773</v>
      </c>
      <c r="C5272" s="1">
        <v>3</v>
      </c>
      <c r="D5272" s="1" t="s">
        <v>7374</v>
      </c>
      <c r="E5272" s="1">
        <v>25</v>
      </c>
      <c r="F5272" s="1" t="s">
        <v>8128</v>
      </c>
      <c r="G5272" s="1" t="s">
        <v>5876</v>
      </c>
      <c r="H5272" s="1" t="s">
        <v>7503</v>
      </c>
      <c r="I5272" s="1" t="b">
        <v>0</v>
      </c>
      <c r="J5272" s="1">
        <v>4</v>
      </c>
      <c r="K5272" s="1">
        <v>0</v>
      </c>
      <c r="L5272" s="1">
        <v>0</v>
      </c>
      <c r="M5272" s="1">
        <v>1</v>
      </c>
      <c r="N5272" s="1">
        <v>1.4285714285714199</v>
      </c>
      <c r="O5272" s="1" t="e">
        <f>--TTACCCGCTCGCCGGCGGCCTGTCACACTCACACCATG</f>
        <v>#NAME?</v>
      </c>
    </row>
    <row r="5273" spans="1:15" x14ac:dyDescent="0.3">
      <c r="A5273" s="1" t="s">
        <v>5701</v>
      </c>
      <c r="B5273" s="1" t="s">
        <v>5773</v>
      </c>
      <c r="C5273" s="1">
        <v>3</v>
      </c>
      <c r="D5273" s="1" t="s">
        <v>7374</v>
      </c>
      <c r="E5273" s="1">
        <v>25</v>
      </c>
      <c r="F5273" s="1" t="s">
        <v>8128</v>
      </c>
      <c r="G5273" s="1" t="s">
        <v>5834</v>
      </c>
      <c r="H5273" s="1" t="s">
        <v>7503</v>
      </c>
      <c r="I5273" s="1" t="b">
        <v>0</v>
      </c>
      <c r="J5273" s="1">
        <v>6</v>
      </c>
      <c r="K5273" s="1">
        <v>0</v>
      </c>
      <c r="L5273" s="1">
        <v>0</v>
      </c>
      <c r="M5273" s="1">
        <v>1</v>
      </c>
      <c r="N5273" s="1">
        <v>1.4285714285714199</v>
      </c>
      <c r="O5273" s="1" t="s">
        <v>8129</v>
      </c>
    </row>
    <row r="5274" spans="1:15" x14ac:dyDescent="0.3">
      <c r="A5274" s="1" t="s">
        <v>5701</v>
      </c>
      <c r="B5274" s="1" t="s">
        <v>5773</v>
      </c>
      <c r="C5274" s="1">
        <v>3</v>
      </c>
      <c r="D5274" s="1" t="s">
        <v>7374</v>
      </c>
      <c r="E5274" s="1">
        <v>25</v>
      </c>
      <c r="F5274" s="1" t="s">
        <v>8128</v>
      </c>
      <c r="G5274" s="1" t="s">
        <v>5908</v>
      </c>
      <c r="H5274" s="1" t="s">
        <v>7503</v>
      </c>
      <c r="I5274" s="1" t="b">
        <v>0</v>
      </c>
      <c r="J5274" s="1">
        <v>0</v>
      </c>
      <c r="K5274" s="1">
        <v>0</v>
      </c>
      <c r="L5274" s="1">
        <v>1</v>
      </c>
      <c r="M5274" s="1">
        <v>1</v>
      </c>
      <c r="N5274" s="1">
        <v>1.4285714285714199</v>
      </c>
      <c r="O5274" s="1" t="s">
        <v>8130</v>
      </c>
    </row>
    <row r="5275" spans="1:15" x14ac:dyDescent="0.3">
      <c r="A5275" s="1" t="s">
        <v>5701</v>
      </c>
      <c r="B5275" s="1" t="s">
        <v>5773</v>
      </c>
      <c r="C5275" s="1">
        <v>3</v>
      </c>
      <c r="D5275" s="1" t="s">
        <v>7374</v>
      </c>
      <c r="E5275" s="1">
        <v>25</v>
      </c>
      <c r="F5275" s="1" t="s">
        <v>8128</v>
      </c>
      <c r="G5275" s="1" t="s">
        <v>5908</v>
      </c>
      <c r="H5275" s="1" t="s">
        <v>7503</v>
      </c>
      <c r="I5275" s="1" t="b">
        <v>0</v>
      </c>
      <c r="J5275" s="1">
        <v>0</v>
      </c>
      <c r="K5275" s="1">
        <v>0</v>
      </c>
      <c r="L5275" s="1">
        <v>1</v>
      </c>
      <c r="M5275" s="1">
        <v>1</v>
      </c>
      <c r="N5275" s="1">
        <v>1.4285714285714199</v>
      </c>
      <c r="O5275" s="1" t="s">
        <v>8131</v>
      </c>
    </row>
    <row r="5276" spans="1:15" x14ac:dyDescent="0.3">
      <c r="A5276" s="1" t="s">
        <v>5701</v>
      </c>
      <c r="B5276" s="1" t="s">
        <v>5773</v>
      </c>
      <c r="C5276" s="1">
        <v>3</v>
      </c>
      <c r="D5276" s="1" t="s">
        <v>7374</v>
      </c>
      <c r="E5276" s="1">
        <v>25</v>
      </c>
      <c r="F5276" s="1" t="s">
        <v>8128</v>
      </c>
      <c r="G5276" s="1" t="s">
        <v>5908</v>
      </c>
      <c r="H5276" s="1" t="s">
        <v>7503</v>
      </c>
      <c r="I5276" s="1" t="b">
        <v>0</v>
      </c>
      <c r="J5276" s="1">
        <v>0</v>
      </c>
      <c r="K5276" s="1">
        <v>0</v>
      </c>
      <c r="L5276" s="1">
        <v>1</v>
      </c>
      <c r="M5276" s="1">
        <v>1</v>
      </c>
      <c r="N5276" s="1">
        <v>1.4285714285714199</v>
      </c>
      <c r="O5276" s="1" t="s">
        <v>8009</v>
      </c>
    </row>
    <row r="5277" spans="1:15" x14ac:dyDescent="0.3">
      <c r="A5277" s="1" t="s">
        <v>5701</v>
      </c>
      <c r="B5277" s="1" t="s">
        <v>5773</v>
      </c>
      <c r="C5277" s="1">
        <v>3</v>
      </c>
      <c r="D5277" s="1" t="s">
        <v>7374</v>
      </c>
      <c r="E5277" s="1">
        <v>25</v>
      </c>
      <c r="F5277" s="1" t="s">
        <v>8128</v>
      </c>
      <c r="G5277" s="1" t="s">
        <v>5908</v>
      </c>
      <c r="H5277" s="1" t="s">
        <v>7503</v>
      </c>
      <c r="I5277" s="1" t="b">
        <v>0</v>
      </c>
      <c r="J5277" s="1">
        <v>0</v>
      </c>
      <c r="K5277" s="1">
        <v>0</v>
      </c>
      <c r="L5277" s="1">
        <v>2</v>
      </c>
      <c r="M5277" s="1">
        <v>1</v>
      </c>
      <c r="N5277" s="1">
        <v>1.4285714285714199</v>
      </c>
      <c r="O5277" s="1" t="s">
        <v>8132</v>
      </c>
    </row>
    <row r="5278" spans="1:15" x14ac:dyDescent="0.3">
      <c r="A5278" s="1" t="s">
        <v>5701</v>
      </c>
      <c r="B5278" s="1" t="s">
        <v>5773</v>
      </c>
      <c r="C5278" s="1">
        <v>3</v>
      </c>
      <c r="D5278" s="1" t="s">
        <v>7374</v>
      </c>
      <c r="E5278" s="1">
        <v>25</v>
      </c>
      <c r="F5278" s="1" t="s">
        <v>8128</v>
      </c>
      <c r="G5278" s="1" t="s">
        <v>5834</v>
      </c>
      <c r="H5278" s="1" t="e">
        <f>-ACCCGCTCG---CCGGCGG------------CCTGTCAC</f>
        <v>#NAME?</v>
      </c>
      <c r="I5278" s="1" t="b">
        <v>0</v>
      </c>
      <c r="J5278" s="1">
        <v>0</v>
      </c>
      <c r="K5278" s="1">
        <v>20</v>
      </c>
      <c r="L5278" s="1">
        <v>14</v>
      </c>
      <c r="M5278" s="1">
        <v>1</v>
      </c>
      <c r="N5278" s="1">
        <v>1.4285714285714199</v>
      </c>
      <c r="O5278" s="1" t="s">
        <v>8133</v>
      </c>
    </row>
    <row r="5279" spans="1:15" x14ac:dyDescent="0.3">
      <c r="A5279" s="1" t="s">
        <v>5701</v>
      </c>
      <c r="B5279" s="1" t="s">
        <v>5773</v>
      </c>
      <c r="C5279" s="1">
        <v>3</v>
      </c>
      <c r="D5279" s="1" t="s">
        <v>7374</v>
      </c>
      <c r="E5279" s="1">
        <v>25</v>
      </c>
      <c r="F5279" s="1" t="s">
        <v>8128</v>
      </c>
      <c r="G5279" s="1" t="s">
        <v>5834</v>
      </c>
      <c r="H5279" s="1" t="s">
        <v>8134</v>
      </c>
      <c r="I5279" s="1" t="b">
        <v>0</v>
      </c>
      <c r="J5279" s="1">
        <v>0</v>
      </c>
      <c r="K5279" s="1">
        <v>16</v>
      </c>
      <c r="L5279" s="1">
        <v>15</v>
      </c>
      <c r="M5279" s="1">
        <v>1</v>
      </c>
      <c r="N5279" s="1">
        <v>1.4285714285714199</v>
      </c>
      <c r="O5279" s="1" t="s">
        <v>8135</v>
      </c>
    </row>
    <row r="5280" spans="1:15" x14ac:dyDescent="0.3">
      <c r="A5280" s="1" t="s">
        <v>5701</v>
      </c>
      <c r="B5280" s="1" t="s">
        <v>5773</v>
      </c>
      <c r="C5280" s="1">
        <v>3</v>
      </c>
      <c r="D5280" s="1" t="s">
        <v>7374</v>
      </c>
      <c r="E5280" s="1">
        <v>25</v>
      </c>
      <c r="F5280" s="1" t="s">
        <v>8128</v>
      </c>
      <c r="G5280" s="1" t="s">
        <v>5834</v>
      </c>
      <c r="H5280" s="1" t="s">
        <v>8136</v>
      </c>
      <c r="I5280" s="1" t="b">
        <v>0</v>
      </c>
      <c r="J5280" s="1">
        <v>0</v>
      </c>
      <c r="K5280" s="1">
        <v>22</v>
      </c>
      <c r="L5280" s="1">
        <v>12</v>
      </c>
      <c r="M5280" s="1">
        <v>1</v>
      </c>
      <c r="N5280" s="1">
        <v>1.4285714285714199</v>
      </c>
      <c r="O5280" s="1" t="s">
        <v>8137</v>
      </c>
    </row>
    <row r="5281" spans="1:15" x14ac:dyDescent="0.3">
      <c r="A5281" s="1" t="s">
        <v>5701</v>
      </c>
      <c r="B5281" s="1" t="s">
        <v>5773</v>
      </c>
      <c r="C5281" s="1">
        <v>3</v>
      </c>
      <c r="D5281" s="1" t="s">
        <v>7374</v>
      </c>
      <c r="E5281" s="1">
        <v>25</v>
      </c>
      <c r="F5281" s="1" t="s">
        <v>8128</v>
      </c>
      <c r="G5281" s="1" t="s">
        <v>5814</v>
      </c>
      <c r="H5281" s="1" t="e">
        <f>-----------CGCCGGCGGCCTGTCACACTCACACCATG</f>
        <v>#NAME?</v>
      </c>
      <c r="I5281" s="1" t="b">
        <v>0</v>
      </c>
      <c r="J5281" s="1">
        <v>0</v>
      </c>
      <c r="K5281" s="1">
        <v>16</v>
      </c>
      <c r="L5281" s="1">
        <v>1</v>
      </c>
      <c r="M5281" s="1">
        <v>1</v>
      </c>
      <c r="N5281" s="1">
        <v>1.4285714285714199</v>
      </c>
      <c r="O5281" s="1" t="s">
        <v>7494</v>
      </c>
    </row>
    <row r="5282" spans="1:15" x14ac:dyDescent="0.3">
      <c r="A5282" s="1" t="s">
        <v>5701</v>
      </c>
      <c r="B5282" s="1" t="s">
        <v>5773</v>
      </c>
      <c r="C5282" s="1">
        <v>3</v>
      </c>
      <c r="D5282" s="1" t="s">
        <v>7374</v>
      </c>
      <c r="E5282" s="1">
        <v>26</v>
      </c>
      <c r="F5282" s="1" t="s">
        <v>8138</v>
      </c>
      <c r="G5282" s="1" t="s">
        <v>5814</v>
      </c>
      <c r="H5282" s="1" t="s">
        <v>7503</v>
      </c>
      <c r="I5282" s="1" t="b">
        <v>1</v>
      </c>
      <c r="J5282" s="1">
        <v>0</v>
      </c>
      <c r="K5282" s="1">
        <v>0</v>
      </c>
      <c r="L5282" s="1">
        <v>0</v>
      </c>
      <c r="M5282" s="1">
        <v>131</v>
      </c>
      <c r="N5282" s="1">
        <v>69.680851063829707</v>
      </c>
      <c r="O5282" s="1" t="s">
        <v>7504</v>
      </c>
    </row>
    <row r="5283" spans="1:15" x14ac:dyDescent="0.3">
      <c r="A5283" s="1" t="s">
        <v>5701</v>
      </c>
      <c r="B5283" s="1" t="s">
        <v>5773</v>
      </c>
      <c r="C5283" s="1">
        <v>3</v>
      </c>
      <c r="D5283" s="1" t="s">
        <v>7374</v>
      </c>
      <c r="E5283" s="1">
        <v>26</v>
      </c>
      <c r="F5283" s="1" t="s">
        <v>8138</v>
      </c>
      <c r="G5283" s="1" t="s">
        <v>5814</v>
      </c>
      <c r="H5283" s="1" t="s">
        <v>7507</v>
      </c>
      <c r="I5283" s="1" t="b">
        <v>0</v>
      </c>
      <c r="J5283" s="1">
        <v>0</v>
      </c>
      <c r="K5283" s="1">
        <v>3</v>
      </c>
      <c r="L5283" s="1">
        <v>1</v>
      </c>
      <c r="M5283" s="1">
        <v>12</v>
      </c>
      <c r="N5283" s="1">
        <v>6.3829787234042499</v>
      </c>
      <c r="O5283" s="1" t="s">
        <v>7508</v>
      </c>
    </row>
    <row r="5284" spans="1:15" x14ac:dyDescent="0.3">
      <c r="A5284" s="1" t="s">
        <v>5701</v>
      </c>
      <c r="B5284" s="1" t="s">
        <v>5773</v>
      </c>
      <c r="C5284" s="1">
        <v>3</v>
      </c>
      <c r="D5284" s="1" t="s">
        <v>7374</v>
      </c>
      <c r="E5284" s="1">
        <v>26</v>
      </c>
      <c r="F5284" s="1" t="s">
        <v>8138</v>
      </c>
      <c r="G5284" s="1" t="s">
        <v>5834</v>
      </c>
      <c r="H5284" s="1" t="e">
        <f>----------TCGCCGGCGGCCTGTCACACTCACACCATG</f>
        <v>#NAME?</v>
      </c>
      <c r="I5284" s="1" t="b">
        <v>0</v>
      </c>
      <c r="J5284" s="1">
        <v>0</v>
      </c>
      <c r="K5284" s="1">
        <v>21</v>
      </c>
      <c r="L5284" s="1">
        <v>3</v>
      </c>
      <c r="M5284" s="1">
        <v>7</v>
      </c>
      <c r="N5284" s="1">
        <v>3.72340425531914</v>
      </c>
      <c r="O5284" s="1" t="s">
        <v>8139</v>
      </c>
    </row>
    <row r="5285" spans="1:15" x14ac:dyDescent="0.3">
      <c r="A5285" s="1" t="s">
        <v>5701</v>
      </c>
      <c r="B5285" s="1" t="s">
        <v>5773</v>
      </c>
      <c r="C5285" s="1">
        <v>3</v>
      </c>
      <c r="D5285" s="1" t="s">
        <v>7374</v>
      </c>
      <c r="E5285" s="1">
        <v>26</v>
      </c>
      <c r="F5285" s="1" t="s">
        <v>8138</v>
      </c>
      <c r="G5285" s="1" t="s">
        <v>5834</v>
      </c>
      <c r="H5285" s="1" t="s">
        <v>8140</v>
      </c>
      <c r="I5285" s="1" t="b">
        <v>0</v>
      </c>
      <c r="J5285" s="1">
        <v>0</v>
      </c>
      <c r="K5285" s="1">
        <v>12</v>
      </c>
      <c r="L5285" s="1">
        <v>4</v>
      </c>
      <c r="M5285" s="1">
        <v>5</v>
      </c>
      <c r="N5285" s="1">
        <v>2.6595744680851001</v>
      </c>
      <c r="O5285" s="1" t="s">
        <v>8139</v>
      </c>
    </row>
    <row r="5286" spans="1:15" x14ac:dyDescent="0.3">
      <c r="A5286" s="1" t="s">
        <v>5701</v>
      </c>
      <c r="B5286" s="1" t="s">
        <v>5773</v>
      </c>
      <c r="C5286" s="1">
        <v>3</v>
      </c>
      <c r="D5286" s="1" t="s">
        <v>7374</v>
      </c>
      <c r="E5286" s="1">
        <v>26</v>
      </c>
      <c r="F5286" s="1" t="s">
        <v>8138</v>
      </c>
      <c r="G5286" s="1" t="s">
        <v>5803</v>
      </c>
      <c r="H5286" s="1" t="s">
        <v>7497</v>
      </c>
      <c r="I5286" s="1" t="b">
        <v>0</v>
      </c>
      <c r="J5286" s="1">
        <v>0</v>
      </c>
      <c r="K5286" s="1">
        <v>1</v>
      </c>
      <c r="L5286" s="1">
        <v>0</v>
      </c>
      <c r="M5286" s="1">
        <v>3</v>
      </c>
      <c r="N5286" s="1">
        <v>1.59574468085106</v>
      </c>
      <c r="O5286" s="1" t="s">
        <v>7510</v>
      </c>
    </row>
    <row r="5287" spans="1:15" x14ac:dyDescent="0.3">
      <c r="A5287" s="1" t="s">
        <v>5701</v>
      </c>
      <c r="B5287" s="1" t="s">
        <v>5773</v>
      </c>
      <c r="C5287" s="1">
        <v>3</v>
      </c>
      <c r="D5287" s="1" t="s">
        <v>7374</v>
      </c>
      <c r="E5287" s="1">
        <v>26</v>
      </c>
      <c r="F5287" s="1" t="s">
        <v>8138</v>
      </c>
      <c r="G5287" s="1" t="s">
        <v>5908</v>
      </c>
      <c r="H5287" s="1" t="s">
        <v>7503</v>
      </c>
      <c r="I5287" s="1" t="b">
        <v>0</v>
      </c>
      <c r="J5287" s="1">
        <v>0</v>
      </c>
      <c r="K5287" s="1">
        <v>0</v>
      </c>
      <c r="L5287" s="1">
        <v>1</v>
      </c>
      <c r="M5287" s="1">
        <v>3</v>
      </c>
      <c r="N5287" s="1">
        <v>1.59574468085106</v>
      </c>
      <c r="O5287" s="1" t="s">
        <v>7513</v>
      </c>
    </row>
    <row r="5288" spans="1:15" x14ac:dyDescent="0.3">
      <c r="A5288" s="1" t="s">
        <v>5701</v>
      </c>
      <c r="B5288" s="1" t="s">
        <v>5773</v>
      </c>
      <c r="C5288" s="1">
        <v>3</v>
      </c>
      <c r="D5288" s="1" t="s">
        <v>7374</v>
      </c>
      <c r="E5288" s="1">
        <v>26</v>
      </c>
      <c r="F5288" s="1" t="s">
        <v>8138</v>
      </c>
      <c r="G5288" s="1" t="s">
        <v>5834</v>
      </c>
      <c r="H5288" s="1" t="s">
        <v>8141</v>
      </c>
      <c r="I5288" s="1" t="b">
        <v>0</v>
      </c>
      <c r="J5288" s="1">
        <v>0</v>
      </c>
      <c r="K5288" s="1">
        <v>18</v>
      </c>
      <c r="L5288" s="1">
        <v>13</v>
      </c>
      <c r="M5288" s="1">
        <v>2</v>
      </c>
      <c r="N5288" s="1">
        <v>1.0638297872340401</v>
      </c>
      <c r="O5288" s="1" t="s">
        <v>8142</v>
      </c>
    </row>
    <row r="5289" spans="1:15" x14ac:dyDescent="0.3">
      <c r="A5289" s="1" t="s">
        <v>5701</v>
      </c>
      <c r="B5289" s="1" t="s">
        <v>5773</v>
      </c>
      <c r="C5289" s="1">
        <v>3</v>
      </c>
      <c r="D5289" s="1" t="s">
        <v>7374</v>
      </c>
      <c r="E5289" s="1">
        <v>26</v>
      </c>
      <c r="F5289" s="1" t="s">
        <v>8138</v>
      </c>
      <c r="G5289" s="1" t="s">
        <v>5908</v>
      </c>
      <c r="H5289" s="1" t="s">
        <v>7503</v>
      </c>
      <c r="I5289" s="1" t="b">
        <v>0</v>
      </c>
      <c r="J5289" s="1">
        <v>4</v>
      </c>
      <c r="K5289" s="1">
        <v>0</v>
      </c>
      <c r="L5289" s="1">
        <v>3</v>
      </c>
      <c r="M5289" s="1">
        <v>2</v>
      </c>
      <c r="N5289" s="1">
        <v>1.0638297872340401</v>
      </c>
      <c r="O5289" s="1" t="e">
        <f>----accACGtcgccggcggcctgtcacactcacaccatg</f>
        <v>#NAME?</v>
      </c>
    </row>
    <row r="5290" spans="1:15" x14ac:dyDescent="0.3">
      <c r="A5290" s="1" t="s">
        <v>5701</v>
      </c>
      <c r="B5290" s="1" t="s">
        <v>5773</v>
      </c>
      <c r="C5290" s="1">
        <v>3</v>
      </c>
      <c r="D5290" s="1" t="s">
        <v>7374</v>
      </c>
      <c r="E5290" s="1">
        <v>27</v>
      </c>
      <c r="F5290" s="1" t="s">
        <v>8143</v>
      </c>
      <c r="G5290" s="1" t="s">
        <v>5814</v>
      </c>
      <c r="H5290" s="1" t="s">
        <v>7503</v>
      </c>
      <c r="I5290" s="1" t="b">
        <v>1</v>
      </c>
      <c r="J5290" s="1">
        <v>0</v>
      </c>
      <c r="K5290" s="1">
        <v>0</v>
      </c>
      <c r="L5290" s="1">
        <v>0</v>
      </c>
      <c r="M5290" s="1">
        <v>231</v>
      </c>
      <c r="N5290" s="1">
        <v>72.413793103448199</v>
      </c>
      <c r="O5290" s="1" t="s">
        <v>7504</v>
      </c>
    </row>
    <row r="5291" spans="1:15" x14ac:dyDescent="0.3">
      <c r="A5291" s="1" t="s">
        <v>5701</v>
      </c>
      <c r="B5291" s="1" t="s">
        <v>5773</v>
      </c>
      <c r="C5291" s="1">
        <v>3</v>
      </c>
      <c r="D5291" s="1" t="s">
        <v>7374</v>
      </c>
      <c r="E5291" s="1">
        <v>27</v>
      </c>
      <c r="F5291" s="1" t="s">
        <v>8143</v>
      </c>
      <c r="G5291" s="1" t="s">
        <v>5814</v>
      </c>
      <c r="H5291" s="1" t="e">
        <f>-----CCCGCTCGCCGGCGGCCTGTCACACTCACACCATG</f>
        <v>#NAME?</v>
      </c>
      <c r="I5291" s="1" t="b">
        <v>0</v>
      </c>
      <c r="J5291" s="1">
        <v>0</v>
      </c>
      <c r="K5291" s="1">
        <v>14</v>
      </c>
      <c r="L5291" s="1">
        <v>3</v>
      </c>
      <c r="M5291" s="1">
        <v>7</v>
      </c>
      <c r="N5291" s="1">
        <v>2.1943573667711598</v>
      </c>
      <c r="O5291" s="1" t="s">
        <v>7492</v>
      </c>
    </row>
    <row r="5292" spans="1:15" x14ac:dyDescent="0.3">
      <c r="A5292" s="1" t="s">
        <v>5701</v>
      </c>
      <c r="B5292" s="1" t="s">
        <v>5773</v>
      </c>
      <c r="C5292" s="1">
        <v>3</v>
      </c>
      <c r="D5292" s="1" t="s">
        <v>7374</v>
      </c>
      <c r="E5292" s="1">
        <v>27</v>
      </c>
      <c r="F5292" s="1" t="s">
        <v>8143</v>
      </c>
      <c r="G5292" s="1" t="s">
        <v>5814</v>
      </c>
      <c r="H5292" s="1" t="e">
        <f>-------CGCTCGCCGGCGGCCTGTCACACTCACACCATG</f>
        <v>#NAME?</v>
      </c>
      <c r="I5292" s="1" t="b">
        <v>0</v>
      </c>
      <c r="J5292" s="1">
        <v>0</v>
      </c>
      <c r="K5292" s="1">
        <v>28</v>
      </c>
      <c r="L5292" s="1">
        <v>1</v>
      </c>
      <c r="M5292" s="1">
        <v>6</v>
      </c>
      <c r="N5292" s="1">
        <v>1.8808777429467001</v>
      </c>
      <c r="O5292" s="1" t="s">
        <v>7492</v>
      </c>
    </row>
    <row r="5293" spans="1:15" x14ac:dyDescent="0.3">
      <c r="A5293" s="1" t="s">
        <v>5701</v>
      </c>
      <c r="B5293" s="1" t="s">
        <v>5773</v>
      </c>
      <c r="C5293" s="1">
        <v>3</v>
      </c>
      <c r="D5293" s="1" t="s">
        <v>7374</v>
      </c>
      <c r="E5293" s="1">
        <v>27</v>
      </c>
      <c r="F5293" s="1" t="s">
        <v>8143</v>
      </c>
      <c r="G5293" s="1" t="s">
        <v>5814</v>
      </c>
      <c r="H5293" s="1" t="e">
        <f>-----------CGCCGGCGGCCTGTCACACTCACACCATG</f>
        <v>#NAME?</v>
      </c>
      <c r="I5293" s="1" t="b">
        <v>0</v>
      </c>
      <c r="J5293" s="1">
        <v>0</v>
      </c>
      <c r="K5293" s="1">
        <v>16</v>
      </c>
      <c r="L5293" s="1">
        <v>5</v>
      </c>
      <c r="M5293" s="1">
        <v>5</v>
      </c>
      <c r="N5293" s="1">
        <v>1.5673981191222499</v>
      </c>
      <c r="O5293" s="1" t="s">
        <v>8144</v>
      </c>
    </row>
    <row r="5294" spans="1:15" x14ac:dyDescent="0.3">
      <c r="A5294" s="1" t="s">
        <v>5701</v>
      </c>
      <c r="B5294" s="1" t="s">
        <v>5773</v>
      </c>
      <c r="C5294" s="1">
        <v>3</v>
      </c>
      <c r="D5294" s="1" t="s">
        <v>7374</v>
      </c>
      <c r="E5294" s="1">
        <v>27</v>
      </c>
      <c r="F5294" s="1" t="s">
        <v>8143</v>
      </c>
      <c r="G5294" s="1" t="s">
        <v>5834</v>
      </c>
      <c r="H5294" s="1" t="e">
        <f>----CCCGCTC-GCCGGCGGCCTGTCACACTCACACCATG</f>
        <v>#NAME?</v>
      </c>
      <c r="I5294" s="1" t="b">
        <v>0</v>
      </c>
      <c r="J5294" s="1">
        <v>0</v>
      </c>
      <c r="K5294" s="1">
        <v>15</v>
      </c>
      <c r="L5294" s="1">
        <v>3</v>
      </c>
      <c r="M5294" s="1">
        <v>4</v>
      </c>
      <c r="N5294" s="1">
        <v>1.2539184952978</v>
      </c>
      <c r="O5294" s="1" t="s">
        <v>7491</v>
      </c>
    </row>
    <row r="5295" spans="1:15" x14ac:dyDescent="0.3">
      <c r="A5295" s="1" t="s">
        <v>5701</v>
      </c>
      <c r="B5295" s="1" t="s">
        <v>5773</v>
      </c>
      <c r="C5295" s="1">
        <v>3</v>
      </c>
      <c r="D5295" s="1" t="s">
        <v>7374</v>
      </c>
      <c r="E5295" s="1">
        <v>27</v>
      </c>
      <c r="F5295" s="1" t="s">
        <v>8143</v>
      </c>
      <c r="G5295" s="1" t="s">
        <v>5834</v>
      </c>
      <c r="H5295" s="1" t="e">
        <f>------CGCTC-GCCGGCGGCCTGTCACACTCACACCATG</f>
        <v>#NAME?</v>
      </c>
      <c r="I5295" s="1" t="b">
        <v>0</v>
      </c>
      <c r="J5295" s="1">
        <v>0</v>
      </c>
      <c r="K5295" s="1">
        <v>29</v>
      </c>
      <c r="L5295" s="1">
        <v>1</v>
      </c>
      <c r="M5295" s="1">
        <v>4</v>
      </c>
      <c r="N5295" s="1">
        <v>1.2539184952978</v>
      </c>
      <c r="O5295" s="1" t="s">
        <v>7491</v>
      </c>
    </row>
    <row r="5296" spans="1:15" x14ac:dyDescent="0.3">
      <c r="A5296" s="1" t="s">
        <v>5701</v>
      </c>
      <c r="B5296" s="1" t="s">
        <v>5773</v>
      </c>
      <c r="C5296" s="1">
        <v>3</v>
      </c>
      <c r="D5296" s="1" t="s">
        <v>7374</v>
      </c>
      <c r="E5296" s="1">
        <v>28</v>
      </c>
      <c r="F5296" s="1" t="s">
        <v>8145</v>
      </c>
      <c r="G5296" s="1" t="s">
        <v>5814</v>
      </c>
      <c r="H5296" s="1" t="s">
        <v>7503</v>
      </c>
      <c r="I5296" s="1" t="b">
        <v>1</v>
      </c>
      <c r="J5296" s="1">
        <v>0</v>
      </c>
      <c r="K5296" s="1">
        <v>0</v>
      </c>
      <c r="L5296" s="1">
        <v>0</v>
      </c>
      <c r="M5296" s="1">
        <v>164</v>
      </c>
      <c r="N5296" s="1">
        <v>60.740740740740698</v>
      </c>
      <c r="O5296" s="1" t="s">
        <v>7504</v>
      </c>
    </row>
    <row r="5297" spans="1:15" x14ac:dyDescent="0.3">
      <c r="A5297" s="1" t="s">
        <v>5701</v>
      </c>
      <c r="B5297" s="1" t="s">
        <v>5773</v>
      </c>
      <c r="C5297" s="1">
        <v>3</v>
      </c>
      <c r="D5297" s="1" t="s">
        <v>7374</v>
      </c>
      <c r="E5297" s="1">
        <v>28</v>
      </c>
      <c r="F5297" s="1" t="s">
        <v>8145</v>
      </c>
      <c r="G5297" s="1" t="s">
        <v>5803</v>
      </c>
      <c r="H5297" s="1" t="s">
        <v>7497</v>
      </c>
      <c r="I5297" s="1" t="b">
        <v>0</v>
      </c>
      <c r="J5297" s="1">
        <v>0</v>
      </c>
      <c r="K5297" s="1">
        <v>1</v>
      </c>
      <c r="L5297" s="1">
        <v>0</v>
      </c>
      <c r="M5297" s="1">
        <v>22</v>
      </c>
      <c r="N5297" s="1">
        <v>8.1481481481481399</v>
      </c>
      <c r="O5297" s="1" t="s">
        <v>7510</v>
      </c>
    </row>
    <row r="5298" spans="1:15" x14ac:dyDescent="0.3">
      <c r="A5298" s="1" t="s">
        <v>5701</v>
      </c>
      <c r="B5298" s="1" t="s">
        <v>5773</v>
      </c>
      <c r="C5298" s="1">
        <v>3</v>
      </c>
      <c r="D5298" s="1" t="s">
        <v>7374</v>
      </c>
      <c r="E5298" s="1">
        <v>28</v>
      </c>
      <c r="F5298" s="1" t="s">
        <v>8145</v>
      </c>
      <c r="G5298" s="1" t="s">
        <v>5814</v>
      </c>
      <c r="H5298" s="1" t="e">
        <f>-----------CGCCGGCGGCCTGTCACACTCACACCATG</f>
        <v>#NAME?</v>
      </c>
      <c r="I5298" s="1" t="b">
        <v>0</v>
      </c>
      <c r="J5298" s="1">
        <v>0</v>
      </c>
      <c r="K5298" s="1">
        <v>16</v>
      </c>
      <c r="L5298" s="1">
        <v>1</v>
      </c>
      <c r="M5298" s="1">
        <v>7</v>
      </c>
      <c r="N5298" s="1">
        <v>2.5925925925925899</v>
      </c>
      <c r="O5298" s="1" t="s">
        <v>7494</v>
      </c>
    </row>
    <row r="5299" spans="1:15" x14ac:dyDescent="0.3">
      <c r="A5299" s="1" t="s">
        <v>5701</v>
      </c>
      <c r="B5299" s="1" t="s">
        <v>5773</v>
      </c>
      <c r="C5299" s="1">
        <v>3</v>
      </c>
      <c r="D5299" s="1" t="s">
        <v>7374</v>
      </c>
      <c r="E5299" s="1">
        <v>28</v>
      </c>
      <c r="F5299" s="1" t="s">
        <v>8145</v>
      </c>
      <c r="G5299" s="1" t="s">
        <v>5814</v>
      </c>
      <c r="H5299" s="1" t="e">
        <f>-----CCCGCTCGCCGGCGGCCTGTCACACTCACACCATG</f>
        <v>#NAME?</v>
      </c>
      <c r="I5299" s="1" t="b">
        <v>0</v>
      </c>
      <c r="J5299" s="1">
        <v>1</v>
      </c>
      <c r="K5299" s="1">
        <v>14</v>
      </c>
      <c r="L5299" s="1">
        <v>3</v>
      </c>
      <c r="M5299" s="1">
        <v>6</v>
      </c>
      <c r="N5299" s="1">
        <v>2.2222222222222201</v>
      </c>
      <c r="O5299" s="1" t="s">
        <v>8034</v>
      </c>
    </row>
    <row r="5300" spans="1:15" x14ac:dyDescent="0.3">
      <c r="A5300" s="1" t="s">
        <v>5701</v>
      </c>
      <c r="B5300" s="1" t="s">
        <v>5773</v>
      </c>
      <c r="C5300" s="1">
        <v>3</v>
      </c>
      <c r="D5300" s="1" t="s">
        <v>7374</v>
      </c>
      <c r="E5300" s="1">
        <v>28</v>
      </c>
      <c r="F5300" s="1" t="s">
        <v>8145</v>
      </c>
      <c r="G5300" s="1" t="s">
        <v>5895</v>
      </c>
      <c r="H5300" s="1" t="s">
        <v>7502</v>
      </c>
      <c r="I5300" s="1" t="b">
        <v>0</v>
      </c>
      <c r="J5300" s="1">
        <v>0</v>
      </c>
      <c r="K5300" s="1">
        <v>2</v>
      </c>
      <c r="L5300" s="1">
        <v>0</v>
      </c>
      <c r="M5300" s="1">
        <v>4</v>
      </c>
      <c r="N5300" s="1">
        <v>1.4814814814814801</v>
      </c>
      <c r="O5300" s="1" t="s">
        <v>8146</v>
      </c>
    </row>
    <row r="5301" spans="1:15" x14ac:dyDescent="0.3">
      <c r="A5301" s="1" t="s">
        <v>5701</v>
      </c>
      <c r="B5301" s="1" t="s">
        <v>5773</v>
      </c>
      <c r="C5301" s="1">
        <v>3</v>
      </c>
      <c r="D5301" s="1" t="s">
        <v>7374</v>
      </c>
      <c r="E5301" s="1">
        <v>28</v>
      </c>
      <c r="F5301" s="1" t="s">
        <v>8145</v>
      </c>
      <c r="G5301" s="1" t="s">
        <v>5834</v>
      </c>
      <c r="H5301" s="1" t="e">
        <f>----CCCGCTC-GCCGGCGGCCTGTCACACTCACACCATG</f>
        <v>#NAME?</v>
      </c>
      <c r="I5301" s="1" t="b">
        <v>0</v>
      </c>
      <c r="J5301" s="1">
        <v>0</v>
      </c>
      <c r="K5301" s="1">
        <v>15</v>
      </c>
      <c r="L5301" s="1">
        <v>3</v>
      </c>
      <c r="M5301" s="1">
        <v>3</v>
      </c>
      <c r="N5301" s="1">
        <v>1.1111111111111101</v>
      </c>
      <c r="O5301" s="1" t="s">
        <v>7491</v>
      </c>
    </row>
    <row r="5302" spans="1:15" x14ac:dyDescent="0.3">
      <c r="A5302" s="1" t="s">
        <v>5701</v>
      </c>
      <c r="B5302" s="1" t="s">
        <v>5773</v>
      </c>
      <c r="C5302" s="1">
        <v>3</v>
      </c>
      <c r="D5302" s="1" t="s">
        <v>7374</v>
      </c>
      <c r="E5302" s="1">
        <v>28</v>
      </c>
      <c r="F5302" s="1" t="s">
        <v>8145</v>
      </c>
      <c r="G5302" s="1" t="s">
        <v>5803</v>
      </c>
      <c r="H5302" s="1" t="s">
        <v>7497</v>
      </c>
      <c r="I5302" s="1" t="b">
        <v>0</v>
      </c>
      <c r="J5302" s="1">
        <v>0</v>
      </c>
      <c r="K5302" s="1">
        <v>1</v>
      </c>
      <c r="L5302" s="1">
        <v>0</v>
      </c>
      <c r="M5302" s="1">
        <v>3</v>
      </c>
      <c r="N5302" s="1">
        <v>1.1111111111111101</v>
      </c>
      <c r="O5302" s="1" t="s">
        <v>7542</v>
      </c>
    </row>
    <row r="5303" spans="1:15" x14ac:dyDescent="0.3">
      <c r="A5303" s="1" t="s">
        <v>5701</v>
      </c>
      <c r="B5303" s="1" t="s">
        <v>5773</v>
      </c>
      <c r="C5303" s="1">
        <v>3</v>
      </c>
      <c r="D5303" s="1" t="s">
        <v>7374</v>
      </c>
      <c r="E5303" s="1">
        <v>28</v>
      </c>
      <c r="F5303" s="1" t="s">
        <v>8145</v>
      </c>
      <c r="G5303" s="1" t="s">
        <v>5814</v>
      </c>
      <c r="H5303" s="1" t="e">
        <f>-----CCCGCTCGCCGGCGGCCTGTCACACTCACACCATG</f>
        <v>#NAME?</v>
      </c>
      <c r="I5303" s="1" t="b">
        <v>0</v>
      </c>
      <c r="J5303" s="1">
        <v>0</v>
      </c>
      <c r="K5303" s="1">
        <v>14</v>
      </c>
      <c r="L5303" s="1">
        <v>3</v>
      </c>
      <c r="M5303" s="1">
        <v>3</v>
      </c>
      <c r="N5303" s="1">
        <v>1.1111111111111101</v>
      </c>
      <c r="O5303" s="1" t="s">
        <v>7492</v>
      </c>
    </row>
    <row r="5304" spans="1:15" x14ac:dyDescent="0.3">
      <c r="A5304" s="1" t="s">
        <v>5701</v>
      </c>
      <c r="B5304" s="1" t="s">
        <v>5773</v>
      </c>
      <c r="C5304" s="1">
        <v>3</v>
      </c>
      <c r="D5304" s="1" t="s">
        <v>7374</v>
      </c>
      <c r="E5304" s="1">
        <v>28</v>
      </c>
      <c r="F5304" s="1" t="s">
        <v>8145</v>
      </c>
      <c r="G5304" s="1" t="s">
        <v>5834</v>
      </c>
      <c r="H5304" s="1" t="s">
        <v>7517</v>
      </c>
      <c r="I5304" s="1" t="b">
        <v>0</v>
      </c>
      <c r="J5304" s="1">
        <v>0</v>
      </c>
      <c r="K5304" s="1">
        <v>13</v>
      </c>
      <c r="L5304" s="1">
        <v>4</v>
      </c>
      <c r="M5304" s="1">
        <v>3</v>
      </c>
      <c r="N5304" s="1">
        <v>1.1111111111111101</v>
      </c>
      <c r="O5304" s="1" t="s">
        <v>7518</v>
      </c>
    </row>
    <row r="5305" spans="1:15" x14ac:dyDescent="0.3">
      <c r="A5305" s="1" t="s">
        <v>5701</v>
      </c>
      <c r="B5305" s="1" t="s">
        <v>5773</v>
      </c>
      <c r="C5305" s="1">
        <v>3</v>
      </c>
      <c r="D5305" s="1" t="s">
        <v>7374</v>
      </c>
      <c r="E5305" s="1">
        <v>28</v>
      </c>
      <c r="F5305" s="1" t="s">
        <v>8145</v>
      </c>
      <c r="G5305" s="1" t="s">
        <v>5814</v>
      </c>
      <c r="H5305" s="1" t="s">
        <v>7507</v>
      </c>
      <c r="I5305" s="1" t="b">
        <v>0</v>
      </c>
      <c r="J5305" s="1">
        <v>0</v>
      </c>
      <c r="K5305" s="1">
        <v>3</v>
      </c>
      <c r="L5305" s="1">
        <v>1</v>
      </c>
      <c r="M5305" s="1">
        <v>3</v>
      </c>
      <c r="N5305" s="1">
        <v>1.1111111111111101</v>
      </c>
      <c r="O5305" s="1" t="s">
        <v>7508</v>
      </c>
    </row>
    <row r="5306" spans="1:15" x14ac:dyDescent="0.3">
      <c r="A5306" s="1" t="s">
        <v>5701</v>
      </c>
      <c r="B5306" s="1" t="s">
        <v>5773</v>
      </c>
      <c r="C5306" s="1">
        <v>3</v>
      </c>
      <c r="D5306" s="1" t="s">
        <v>7374</v>
      </c>
      <c r="E5306" s="1">
        <v>29</v>
      </c>
      <c r="F5306" s="1" t="s">
        <v>8147</v>
      </c>
      <c r="G5306" s="1" t="s">
        <v>5814</v>
      </c>
      <c r="H5306" s="1" t="s">
        <v>7503</v>
      </c>
      <c r="I5306" s="1" t="b">
        <v>1</v>
      </c>
      <c r="J5306" s="1">
        <v>0</v>
      </c>
      <c r="K5306" s="1">
        <v>0</v>
      </c>
      <c r="L5306" s="1">
        <v>0</v>
      </c>
      <c r="M5306" s="1">
        <v>83</v>
      </c>
      <c r="N5306" s="1">
        <v>90.2173913043478</v>
      </c>
      <c r="O5306" s="1" t="s">
        <v>7504</v>
      </c>
    </row>
    <row r="5307" spans="1:15" x14ac:dyDescent="0.3">
      <c r="A5307" s="1" t="s">
        <v>5701</v>
      </c>
      <c r="B5307" s="1" t="s">
        <v>5773</v>
      </c>
      <c r="C5307" s="1">
        <v>3</v>
      </c>
      <c r="D5307" s="1" t="s">
        <v>7374</v>
      </c>
      <c r="E5307" s="1">
        <v>29</v>
      </c>
      <c r="F5307" s="1" t="s">
        <v>8147</v>
      </c>
      <c r="G5307" s="1" t="s">
        <v>5908</v>
      </c>
      <c r="H5307" s="1" t="s">
        <v>7503</v>
      </c>
      <c r="I5307" s="1" t="b">
        <v>0</v>
      </c>
      <c r="J5307" s="1">
        <v>6</v>
      </c>
      <c r="K5307" s="1">
        <v>0</v>
      </c>
      <c r="L5307" s="1">
        <v>5</v>
      </c>
      <c r="M5307" s="1">
        <v>1</v>
      </c>
      <c r="N5307" s="1">
        <v>1.0869565217391299</v>
      </c>
      <c r="O5307" s="1" t="e">
        <f>----acGTCGCcgccggcggcctgtcacactcacaccatg</f>
        <v>#NAME?</v>
      </c>
    </row>
    <row r="5308" spans="1:15" x14ac:dyDescent="0.3">
      <c r="A5308" s="1" t="s">
        <v>5701</v>
      </c>
      <c r="B5308" s="1" t="s">
        <v>5773</v>
      </c>
      <c r="C5308" s="1">
        <v>3</v>
      </c>
      <c r="D5308" s="1" t="s">
        <v>7374</v>
      </c>
      <c r="E5308" s="1">
        <v>29</v>
      </c>
      <c r="F5308" s="1" t="s">
        <v>8147</v>
      </c>
      <c r="G5308" s="1" t="s">
        <v>5908</v>
      </c>
      <c r="H5308" s="1" t="s">
        <v>7503</v>
      </c>
      <c r="I5308" s="1" t="b">
        <v>0</v>
      </c>
      <c r="J5308" s="1">
        <v>0</v>
      </c>
      <c r="K5308" s="1">
        <v>0</v>
      </c>
      <c r="L5308" s="1">
        <v>2</v>
      </c>
      <c r="M5308" s="1">
        <v>1</v>
      </c>
      <c r="N5308" s="1">
        <v>1.0869565217391299</v>
      </c>
      <c r="O5308" s="1" t="s">
        <v>8148</v>
      </c>
    </row>
    <row r="5309" spans="1:15" x14ac:dyDescent="0.3">
      <c r="A5309" s="1" t="s">
        <v>5701</v>
      </c>
      <c r="B5309" s="1" t="s">
        <v>5773</v>
      </c>
      <c r="C5309" s="1">
        <v>3</v>
      </c>
      <c r="D5309" s="1" t="s">
        <v>7374</v>
      </c>
      <c r="E5309" s="1">
        <v>29</v>
      </c>
      <c r="F5309" s="1" t="s">
        <v>8147</v>
      </c>
      <c r="G5309" s="1" t="s">
        <v>5908</v>
      </c>
      <c r="H5309" s="1" t="s">
        <v>7503</v>
      </c>
      <c r="I5309" s="1" t="b">
        <v>0</v>
      </c>
      <c r="J5309" s="1">
        <v>0</v>
      </c>
      <c r="K5309" s="1">
        <v>0</v>
      </c>
      <c r="L5309" s="1">
        <v>2</v>
      </c>
      <c r="M5309" s="1">
        <v>1</v>
      </c>
      <c r="N5309" s="1">
        <v>1.0869565217391299</v>
      </c>
      <c r="O5309" s="1" t="s">
        <v>7660</v>
      </c>
    </row>
    <row r="5310" spans="1:15" x14ac:dyDescent="0.3">
      <c r="A5310" s="1" t="s">
        <v>5701</v>
      </c>
      <c r="B5310" s="1" t="s">
        <v>5773</v>
      </c>
      <c r="C5310" s="1">
        <v>3</v>
      </c>
      <c r="D5310" s="1" t="s">
        <v>7374</v>
      </c>
      <c r="E5310" s="1">
        <v>29</v>
      </c>
      <c r="F5310" s="1" t="s">
        <v>8147</v>
      </c>
      <c r="G5310" s="1" t="s">
        <v>5908</v>
      </c>
      <c r="H5310" s="1" t="s">
        <v>7503</v>
      </c>
      <c r="I5310" s="1" t="b">
        <v>0</v>
      </c>
      <c r="J5310" s="1">
        <v>0</v>
      </c>
      <c r="K5310" s="1">
        <v>0</v>
      </c>
      <c r="L5310" s="1">
        <v>1</v>
      </c>
      <c r="M5310" s="1">
        <v>1</v>
      </c>
      <c r="N5310" s="1">
        <v>1.0869565217391299</v>
      </c>
      <c r="O5310" s="1" t="s">
        <v>8149</v>
      </c>
    </row>
    <row r="5311" spans="1:15" x14ac:dyDescent="0.3">
      <c r="A5311" s="1" t="s">
        <v>5701</v>
      </c>
      <c r="B5311" s="1" t="s">
        <v>5773</v>
      </c>
      <c r="C5311" s="1">
        <v>3</v>
      </c>
      <c r="D5311" s="1" t="s">
        <v>7374</v>
      </c>
      <c r="E5311" s="1">
        <v>29</v>
      </c>
      <c r="F5311" s="1" t="s">
        <v>8147</v>
      </c>
      <c r="G5311" s="1" t="s">
        <v>5908</v>
      </c>
      <c r="H5311" s="1" t="s">
        <v>7503</v>
      </c>
      <c r="I5311" s="1" t="b">
        <v>0</v>
      </c>
      <c r="J5311" s="1">
        <v>0</v>
      </c>
      <c r="K5311" s="1">
        <v>0</v>
      </c>
      <c r="L5311" s="1">
        <v>1</v>
      </c>
      <c r="M5311" s="1">
        <v>1</v>
      </c>
      <c r="N5311" s="1">
        <v>1.0869565217391299</v>
      </c>
      <c r="O5311" s="1" t="s">
        <v>7629</v>
      </c>
    </row>
    <row r="5312" spans="1:15" x14ac:dyDescent="0.3">
      <c r="A5312" s="1" t="s">
        <v>5701</v>
      </c>
      <c r="B5312" s="1" t="s">
        <v>5773</v>
      </c>
      <c r="C5312" s="1">
        <v>3</v>
      </c>
      <c r="D5312" s="1" t="s">
        <v>7374</v>
      </c>
      <c r="E5312" s="1">
        <v>29</v>
      </c>
      <c r="F5312" s="1" t="s">
        <v>8147</v>
      </c>
      <c r="G5312" s="1" t="s">
        <v>5798</v>
      </c>
      <c r="H5312" s="1" t="s">
        <v>7503</v>
      </c>
      <c r="I5312" s="1" t="b">
        <v>0</v>
      </c>
      <c r="J5312" s="1">
        <v>0</v>
      </c>
      <c r="K5312" s="1">
        <v>0</v>
      </c>
      <c r="L5312" s="1">
        <v>4</v>
      </c>
      <c r="M5312" s="1">
        <v>1</v>
      </c>
      <c r="N5312" s="1">
        <v>1.0869565217391299</v>
      </c>
      <c r="O5312" s="1" t="s">
        <v>8150</v>
      </c>
    </row>
    <row r="5313" spans="1:15" x14ac:dyDescent="0.3">
      <c r="A5313" s="1" t="s">
        <v>5701</v>
      </c>
      <c r="B5313" s="1" t="s">
        <v>5773</v>
      </c>
      <c r="C5313" s="1">
        <v>3</v>
      </c>
      <c r="D5313" s="1" t="s">
        <v>7374</v>
      </c>
      <c r="E5313" s="1">
        <v>29</v>
      </c>
      <c r="F5313" s="1" t="s">
        <v>8147</v>
      </c>
      <c r="G5313" s="1" t="s">
        <v>5908</v>
      </c>
      <c r="H5313" s="1" t="s">
        <v>7503</v>
      </c>
      <c r="I5313" s="1" t="b">
        <v>0</v>
      </c>
      <c r="J5313" s="1">
        <v>0</v>
      </c>
      <c r="K5313" s="1">
        <v>0</v>
      </c>
      <c r="L5313" s="1">
        <v>1</v>
      </c>
      <c r="M5313" s="1">
        <v>1</v>
      </c>
      <c r="N5313" s="1">
        <v>1.0869565217391299</v>
      </c>
      <c r="O5313" s="1" t="s">
        <v>8072</v>
      </c>
    </row>
    <row r="5314" spans="1:15" x14ac:dyDescent="0.3">
      <c r="A5314" s="1" t="s">
        <v>5701</v>
      </c>
      <c r="B5314" s="1" t="s">
        <v>5773</v>
      </c>
      <c r="C5314" s="1">
        <v>3</v>
      </c>
      <c r="D5314" s="1" t="s">
        <v>7374</v>
      </c>
      <c r="E5314" s="1">
        <v>29</v>
      </c>
      <c r="F5314" s="1" t="s">
        <v>8147</v>
      </c>
      <c r="G5314" s="1" t="s">
        <v>5834</v>
      </c>
      <c r="H5314" s="1" t="s">
        <v>7626</v>
      </c>
      <c r="I5314" s="1" t="b">
        <v>0</v>
      </c>
      <c r="J5314" s="1">
        <v>0</v>
      </c>
      <c r="K5314" s="1">
        <v>18</v>
      </c>
      <c r="L5314" s="1">
        <v>15</v>
      </c>
      <c r="M5314" s="1">
        <v>1</v>
      </c>
      <c r="N5314" s="1">
        <v>1.0869565217391299</v>
      </c>
      <c r="O5314" s="1" t="s">
        <v>8151</v>
      </c>
    </row>
    <row r="5315" spans="1:15" x14ac:dyDescent="0.3">
      <c r="A5315" s="1" t="s">
        <v>5701</v>
      </c>
      <c r="B5315" s="1" t="s">
        <v>5773</v>
      </c>
      <c r="C5315" s="1">
        <v>3</v>
      </c>
      <c r="D5315" s="1" t="s">
        <v>7374</v>
      </c>
      <c r="E5315" s="1">
        <v>29</v>
      </c>
      <c r="F5315" s="1" t="s">
        <v>8147</v>
      </c>
      <c r="G5315" s="1" t="s">
        <v>5834</v>
      </c>
      <c r="H5315" s="1" t="s">
        <v>8152</v>
      </c>
      <c r="I5315" s="1" t="b">
        <v>0</v>
      </c>
      <c r="J5315" s="1">
        <v>0</v>
      </c>
      <c r="K5315" s="1">
        <v>17</v>
      </c>
      <c r="L5315" s="1">
        <v>15</v>
      </c>
      <c r="M5315" s="1">
        <v>1</v>
      </c>
      <c r="N5315" s="1">
        <v>1.0869565217391299</v>
      </c>
      <c r="O5315" s="1" t="s">
        <v>8153</v>
      </c>
    </row>
    <row r="5316" spans="1:15" x14ac:dyDescent="0.3">
      <c r="A5316" s="1" t="s">
        <v>5701</v>
      </c>
      <c r="B5316" s="1" t="s">
        <v>5773</v>
      </c>
      <c r="C5316" s="1">
        <v>-1</v>
      </c>
      <c r="D5316" s="1" t="s">
        <v>7374</v>
      </c>
      <c r="E5316" s="1">
        <v>-1</v>
      </c>
      <c r="F5316" s="1" t="s">
        <v>8154</v>
      </c>
      <c r="G5316" s="1" t="s">
        <v>5814</v>
      </c>
      <c r="H5316" s="1" t="s">
        <v>7503</v>
      </c>
      <c r="I5316" s="1" t="b">
        <v>1</v>
      </c>
      <c r="J5316" s="1">
        <v>0</v>
      </c>
      <c r="K5316" s="1">
        <v>0</v>
      </c>
      <c r="L5316" s="1">
        <v>0</v>
      </c>
      <c r="M5316" s="1">
        <v>71</v>
      </c>
      <c r="N5316" s="1">
        <v>74.736842105263094</v>
      </c>
      <c r="O5316" s="1" t="s">
        <v>7504</v>
      </c>
    </row>
    <row r="5317" spans="1:15" x14ac:dyDescent="0.3">
      <c r="A5317" s="1" t="s">
        <v>5701</v>
      </c>
      <c r="B5317" s="1" t="s">
        <v>5773</v>
      </c>
      <c r="C5317" s="1">
        <v>-1</v>
      </c>
      <c r="D5317" s="1" t="s">
        <v>7374</v>
      </c>
      <c r="E5317" s="1">
        <v>-1</v>
      </c>
      <c r="F5317" s="1" t="s">
        <v>8154</v>
      </c>
      <c r="G5317" s="1" t="s">
        <v>5814</v>
      </c>
      <c r="H5317" s="1" t="s">
        <v>7507</v>
      </c>
      <c r="I5317" s="1" t="b">
        <v>0</v>
      </c>
      <c r="J5317" s="1">
        <v>0</v>
      </c>
      <c r="K5317" s="1">
        <v>3</v>
      </c>
      <c r="L5317" s="1">
        <v>1</v>
      </c>
      <c r="M5317" s="1">
        <v>7</v>
      </c>
      <c r="N5317" s="1">
        <v>7.3684210526315796</v>
      </c>
      <c r="O5317" s="1" t="s">
        <v>7508</v>
      </c>
    </row>
    <row r="5318" spans="1:15" x14ac:dyDescent="0.3">
      <c r="A5318" s="1" t="s">
        <v>5701</v>
      </c>
      <c r="B5318" s="1" t="s">
        <v>5773</v>
      </c>
      <c r="C5318" s="1">
        <v>-1</v>
      </c>
      <c r="D5318" s="1" t="s">
        <v>7374</v>
      </c>
      <c r="E5318" s="1">
        <v>-1</v>
      </c>
      <c r="F5318" s="1" t="s">
        <v>8154</v>
      </c>
      <c r="G5318" s="1" t="s">
        <v>5814</v>
      </c>
      <c r="H5318" s="1" t="e">
        <f>-------CGCTCGCCGGCGGCCTGTCACACTCACACCATG</f>
        <v>#NAME?</v>
      </c>
      <c r="I5318" s="1" t="b">
        <v>0</v>
      </c>
      <c r="J5318" s="1">
        <v>0</v>
      </c>
      <c r="K5318" s="1">
        <v>28</v>
      </c>
      <c r="L5318" s="1">
        <v>1</v>
      </c>
      <c r="M5318" s="1">
        <v>2</v>
      </c>
      <c r="N5318" s="1">
        <v>2.1052631578947301</v>
      </c>
      <c r="O5318" s="1" t="s">
        <v>7492</v>
      </c>
    </row>
    <row r="5319" spans="1:15" x14ac:dyDescent="0.3">
      <c r="A5319" s="1" t="s">
        <v>5701</v>
      </c>
      <c r="B5319" s="1" t="s">
        <v>5773</v>
      </c>
      <c r="C5319" s="1">
        <v>-1</v>
      </c>
      <c r="D5319" s="1" t="s">
        <v>7374</v>
      </c>
      <c r="E5319" s="1">
        <v>-1</v>
      </c>
      <c r="F5319" s="1" t="s">
        <v>8154</v>
      </c>
      <c r="G5319" s="1" t="s">
        <v>5908</v>
      </c>
      <c r="H5319" s="1" t="s">
        <v>7503</v>
      </c>
      <c r="I5319" s="1" t="b">
        <v>0</v>
      </c>
      <c r="J5319" s="1">
        <v>0</v>
      </c>
      <c r="K5319" s="1">
        <v>0</v>
      </c>
      <c r="L5319" s="1">
        <v>1</v>
      </c>
      <c r="M5319" s="1">
        <v>2</v>
      </c>
      <c r="N5319" s="1">
        <v>2.1052631578947301</v>
      </c>
      <c r="O5319" s="1" t="s">
        <v>7513</v>
      </c>
    </row>
    <row r="5320" spans="1:15" x14ac:dyDescent="0.3">
      <c r="A5320" s="1" t="s">
        <v>5701</v>
      </c>
      <c r="B5320" s="1" t="s">
        <v>5773</v>
      </c>
      <c r="C5320" s="1">
        <v>-1</v>
      </c>
      <c r="D5320" s="1" t="s">
        <v>7374</v>
      </c>
      <c r="E5320" s="1">
        <v>-1</v>
      </c>
      <c r="F5320" s="1" t="s">
        <v>8154</v>
      </c>
      <c r="G5320" s="1" t="s">
        <v>5908</v>
      </c>
      <c r="H5320" s="1" t="s">
        <v>7503</v>
      </c>
      <c r="I5320" s="1" t="b">
        <v>0</v>
      </c>
      <c r="J5320" s="1">
        <v>0</v>
      </c>
      <c r="K5320" s="1">
        <v>0</v>
      </c>
      <c r="L5320" s="1">
        <v>2</v>
      </c>
      <c r="M5320" s="1">
        <v>1</v>
      </c>
      <c r="N5320" s="1">
        <v>1.0526315789473599</v>
      </c>
      <c r="O5320" s="1" t="s">
        <v>8155</v>
      </c>
    </row>
    <row r="5321" spans="1:15" x14ac:dyDescent="0.3">
      <c r="A5321" s="1" t="s">
        <v>5701</v>
      </c>
      <c r="B5321" s="1" t="s">
        <v>5773</v>
      </c>
      <c r="C5321" s="1">
        <v>-1</v>
      </c>
      <c r="D5321" s="1" t="s">
        <v>7374</v>
      </c>
      <c r="E5321" s="1">
        <v>-1</v>
      </c>
      <c r="F5321" s="1" t="s">
        <v>8154</v>
      </c>
      <c r="G5321" s="1" t="s">
        <v>5908</v>
      </c>
      <c r="H5321" s="1" t="s">
        <v>7503</v>
      </c>
      <c r="I5321" s="1" t="b">
        <v>0</v>
      </c>
      <c r="J5321" s="1">
        <v>0</v>
      </c>
      <c r="K5321" s="1">
        <v>0</v>
      </c>
      <c r="L5321" s="1">
        <v>1</v>
      </c>
      <c r="M5321" s="1">
        <v>1</v>
      </c>
      <c r="N5321" s="1">
        <v>1.0526315789473599</v>
      </c>
      <c r="O5321" s="1" t="s">
        <v>7848</v>
      </c>
    </row>
    <row r="5322" spans="1:15" x14ac:dyDescent="0.3">
      <c r="A5322" s="1" t="s">
        <v>5701</v>
      </c>
      <c r="B5322" s="1" t="s">
        <v>5773</v>
      </c>
      <c r="C5322" s="1">
        <v>-1</v>
      </c>
      <c r="D5322" s="1" t="s">
        <v>7374</v>
      </c>
      <c r="E5322" s="1">
        <v>-1</v>
      </c>
      <c r="F5322" s="1" t="s">
        <v>8154</v>
      </c>
      <c r="G5322" s="1" t="s">
        <v>5814</v>
      </c>
      <c r="H5322" s="1" t="e">
        <f>-----CCCGCTCGCCGGCGGCCTGTCACACTCACACCATG</f>
        <v>#NAME?</v>
      </c>
      <c r="I5322" s="1" t="b">
        <v>0</v>
      </c>
      <c r="J5322" s="1">
        <v>0</v>
      </c>
      <c r="K5322" s="1">
        <v>14</v>
      </c>
      <c r="L5322" s="1">
        <v>3</v>
      </c>
      <c r="M5322" s="1">
        <v>1</v>
      </c>
      <c r="N5322" s="1">
        <v>1.0526315789473599</v>
      </c>
      <c r="O5322" s="1" t="s">
        <v>7492</v>
      </c>
    </row>
    <row r="5323" spans="1:15" x14ac:dyDescent="0.3">
      <c r="A5323" s="1" t="s">
        <v>5701</v>
      </c>
      <c r="B5323" s="1" t="s">
        <v>5773</v>
      </c>
      <c r="C5323" s="1">
        <v>-1</v>
      </c>
      <c r="D5323" s="1" t="s">
        <v>7374</v>
      </c>
      <c r="E5323" s="1">
        <v>-1</v>
      </c>
      <c r="F5323" s="1" t="s">
        <v>8154</v>
      </c>
      <c r="G5323" s="1" t="s">
        <v>5834</v>
      </c>
      <c r="H5323" s="1" t="s">
        <v>7890</v>
      </c>
      <c r="I5323" s="1" t="b">
        <v>0</v>
      </c>
      <c r="J5323" s="1">
        <v>0</v>
      </c>
      <c r="K5323" s="1">
        <v>22</v>
      </c>
      <c r="L5323" s="1">
        <v>8</v>
      </c>
      <c r="M5323" s="1">
        <v>1</v>
      </c>
      <c r="N5323" s="1">
        <v>1.0526315789473599</v>
      </c>
      <c r="O5323" s="1" t="s">
        <v>7891</v>
      </c>
    </row>
    <row r="5324" spans="1:15" x14ac:dyDescent="0.3">
      <c r="A5324" s="1" t="s">
        <v>5701</v>
      </c>
      <c r="B5324" s="1" t="s">
        <v>5773</v>
      </c>
      <c r="C5324" s="1">
        <v>-1</v>
      </c>
      <c r="D5324" s="1" t="s">
        <v>7374</v>
      </c>
      <c r="E5324" s="1">
        <v>-1</v>
      </c>
      <c r="F5324" s="1" t="s">
        <v>8154</v>
      </c>
      <c r="G5324" s="1" t="s">
        <v>5819</v>
      </c>
      <c r="H5324" s="1" t="s">
        <v>7507</v>
      </c>
      <c r="I5324" s="1" t="b">
        <v>0</v>
      </c>
      <c r="J5324" s="1">
        <v>0</v>
      </c>
      <c r="K5324" s="1">
        <v>3</v>
      </c>
      <c r="L5324" s="1">
        <v>2</v>
      </c>
      <c r="M5324" s="1">
        <v>1</v>
      </c>
      <c r="N5324" s="1">
        <v>1.0526315789473599</v>
      </c>
      <c r="O5324" s="1" t="s">
        <v>7551</v>
      </c>
    </row>
    <row r="5325" spans="1:15" x14ac:dyDescent="0.3">
      <c r="A5325" s="1" t="s">
        <v>5701</v>
      </c>
      <c r="B5325" s="1" t="s">
        <v>5773</v>
      </c>
      <c r="C5325" s="1">
        <v>-1</v>
      </c>
      <c r="D5325" s="1" t="s">
        <v>7374</v>
      </c>
      <c r="E5325" s="1">
        <v>-1</v>
      </c>
      <c r="F5325" s="1" t="s">
        <v>8154</v>
      </c>
      <c r="G5325" s="1" t="s">
        <v>5908</v>
      </c>
      <c r="H5325" s="1" t="s">
        <v>7503</v>
      </c>
      <c r="I5325" s="1" t="b">
        <v>0</v>
      </c>
      <c r="J5325" s="1">
        <v>0</v>
      </c>
      <c r="K5325" s="1">
        <v>0</v>
      </c>
      <c r="L5325" s="1">
        <v>1</v>
      </c>
      <c r="M5325" s="1">
        <v>1</v>
      </c>
      <c r="N5325" s="1">
        <v>1.0526315789473599</v>
      </c>
      <c r="O5325" s="1" t="s">
        <v>8009</v>
      </c>
    </row>
    <row r="5326" spans="1:15" x14ac:dyDescent="0.3">
      <c r="A5326" s="1" t="s">
        <v>5701</v>
      </c>
      <c r="B5326" s="1" t="s">
        <v>5773</v>
      </c>
      <c r="C5326" s="1">
        <v>-1</v>
      </c>
      <c r="D5326" s="1" t="s">
        <v>7374</v>
      </c>
      <c r="E5326" s="1">
        <v>-1</v>
      </c>
      <c r="F5326" s="1" t="s">
        <v>8154</v>
      </c>
      <c r="G5326" s="1" t="s">
        <v>5908</v>
      </c>
      <c r="H5326" s="1" t="s">
        <v>7503</v>
      </c>
      <c r="I5326" s="1" t="b">
        <v>0</v>
      </c>
      <c r="J5326" s="1">
        <v>0</v>
      </c>
      <c r="K5326" s="1">
        <v>0</v>
      </c>
      <c r="L5326" s="1">
        <v>1</v>
      </c>
      <c r="M5326" s="1">
        <v>1</v>
      </c>
      <c r="N5326" s="1">
        <v>1.0526315789473599</v>
      </c>
      <c r="O5326" s="1" t="s">
        <v>7915</v>
      </c>
    </row>
    <row r="5327" spans="1:15" x14ac:dyDescent="0.3">
      <c r="A5327" s="1" t="s">
        <v>5701</v>
      </c>
      <c r="B5327" s="1" t="s">
        <v>5773</v>
      </c>
      <c r="C5327" s="1">
        <v>-1</v>
      </c>
      <c r="D5327" s="1" t="s">
        <v>7374</v>
      </c>
      <c r="E5327" s="1">
        <v>-1</v>
      </c>
      <c r="F5327" s="1" t="s">
        <v>8154</v>
      </c>
      <c r="G5327" s="1" t="s">
        <v>5908</v>
      </c>
      <c r="H5327" s="1" t="s">
        <v>7503</v>
      </c>
      <c r="I5327" s="1" t="b">
        <v>0</v>
      </c>
      <c r="J5327" s="1">
        <v>0</v>
      </c>
      <c r="K5327" s="1">
        <v>0</v>
      </c>
      <c r="L5327" s="1">
        <v>1</v>
      </c>
      <c r="M5327" s="1">
        <v>1</v>
      </c>
      <c r="N5327" s="1">
        <v>1.0526315789473599</v>
      </c>
      <c r="O5327" s="1" t="s">
        <v>8156</v>
      </c>
    </row>
    <row r="5328" spans="1:15" x14ac:dyDescent="0.3">
      <c r="A5328" s="1" t="s">
        <v>5701</v>
      </c>
      <c r="B5328" s="1" t="s">
        <v>5773</v>
      </c>
      <c r="C5328" s="1">
        <v>-1</v>
      </c>
      <c r="D5328" s="1" t="s">
        <v>7374</v>
      </c>
      <c r="E5328" s="1">
        <v>-1</v>
      </c>
      <c r="F5328" s="1" t="s">
        <v>8154</v>
      </c>
      <c r="G5328" s="1" t="s">
        <v>5908</v>
      </c>
      <c r="H5328" s="1" t="s">
        <v>7503</v>
      </c>
      <c r="I5328" s="1" t="b">
        <v>0</v>
      </c>
      <c r="J5328" s="1">
        <v>0</v>
      </c>
      <c r="K5328" s="1">
        <v>0</v>
      </c>
      <c r="L5328" s="1">
        <v>1</v>
      </c>
      <c r="M5328" s="1">
        <v>1</v>
      </c>
      <c r="N5328" s="1">
        <v>1.0526315789473599</v>
      </c>
      <c r="O5328" s="1" t="s">
        <v>7629</v>
      </c>
    </row>
    <row r="5329" spans="1:15" x14ac:dyDescent="0.3">
      <c r="A5329" s="1" t="s">
        <v>5701</v>
      </c>
      <c r="B5329" s="1" t="s">
        <v>5773</v>
      </c>
      <c r="C5329" s="1">
        <v>-1</v>
      </c>
      <c r="D5329" s="1" t="s">
        <v>7374</v>
      </c>
      <c r="E5329" s="1">
        <v>-1</v>
      </c>
      <c r="F5329" s="1" t="s">
        <v>8154</v>
      </c>
      <c r="G5329" s="1" t="s">
        <v>5908</v>
      </c>
      <c r="H5329" s="1" t="s">
        <v>7503</v>
      </c>
      <c r="I5329" s="1" t="b">
        <v>0</v>
      </c>
      <c r="J5329" s="1">
        <v>0</v>
      </c>
      <c r="K5329" s="1">
        <v>0</v>
      </c>
      <c r="L5329" s="1">
        <v>1</v>
      </c>
      <c r="M5329" s="1">
        <v>1</v>
      </c>
      <c r="N5329" s="1">
        <v>1.0526315789473599</v>
      </c>
      <c r="O5329" s="1" t="s">
        <v>7941</v>
      </c>
    </row>
    <row r="5330" spans="1:15" x14ac:dyDescent="0.3">
      <c r="A5330" s="1" t="s">
        <v>5701</v>
      </c>
      <c r="B5330" s="1" t="s">
        <v>5773</v>
      </c>
      <c r="C5330" s="1">
        <v>-1</v>
      </c>
      <c r="D5330" s="1" t="s">
        <v>7374</v>
      </c>
      <c r="E5330" s="1">
        <v>-1</v>
      </c>
      <c r="F5330" s="1" t="s">
        <v>8154</v>
      </c>
      <c r="G5330" s="1" t="s">
        <v>5908</v>
      </c>
      <c r="H5330" s="1" t="s">
        <v>7503</v>
      </c>
      <c r="I5330" s="1" t="b">
        <v>0</v>
      </c>
      <c r="J5330" s="1">
        <v>0</v>
      </c>
      <c r="K5330" s="1">
        <v>0</v>
      </c>
      <c r="L5330" s="1">
        <v>1</v>
      </c>
      <c r="M5330" s="1">
        <v>1</v>
      </c>
      <c r="N5330" s="1">
        <v>1.0526315789473599</v>
      </c>
      <c r="O5330" s="1" t="s">
        <v>7922</v>
      </c>
    </row>
    <row r="5331" spans="1:15" x14ac:dyDescent="0.3">
      <c r="A5331" s="1" t="s">
        <v>5701</v>
      </c>
      <c r="B5331" s="1" t="s">
        <v>5773</v>
      </c>
      <c r="C5331" s="1">
        <v>-1</v>
      </c>
      <c r="D5331" s="1" t="s">
        <v>7374</v>
      </c>
      <c r="E5331" s="1">
        <v>-1</v>
      </c>
      <c r="F5331" s="1" t="s">
        <v>8154</v>
      </c>
      <c r="G5331" s="1" t="s">
        <v>5908</v>
      </c>
      <c r="H5331" s="1" t="s">
        <v>7503</v>
      </c>
      <c r="I5331" s="1" t="b">
        <v>0</v>
      </c>
      <c r="J5331" s="1">
        <v>0</v>
      </c>
      <c r="K5331" s="1">
        <v>0</v>
      </c>
      <c r="L5331" s="1">
        <v>1</v>
      </c>
      <c r="M5331" s="1">
        <v>1</v>
      </c>
      <c r="N5331" s="1">
        <v>1.0526315789473599</v>
      </c>
      <c r="O5331" s="1" t="s">
        <v>8157</v>
      </c>
    </row>
    <row r="5332" spans="1:15" x14ac:dyDescent="0.3">
      <c r="A5332" s="1" t="s">
        <v>5701</v>
      </c>
      <c r="B5332" s="1" t="s">
        <v>5773</v>
      </c>
      <c r="C5332" s="1">
        <v>-1</v>
      </c>
      <c r="D5332" s="1" t="s">
        <v>7374</v>
      </c>
      <c r="E5332" s="1">
        <v>-1</v>
      </c>
      <c r="F5332" s="1" t="s">
        <v>8154</v>
      </c>
      <c r="G5332" s="1" t="s">
        <v>5814</v>
      </c>
      <c r="H5332" s="1" t="e">
        <f>-------------CCGGCGGCCTGTCACACTCACACCATG</f>
        <v>#NAME?</v>
      </c>
      <c r="I5332" s="1" t="b">
        <v>0</v>
      </c>
      <c r="J5332" s="1">
        <v>0</v>
      </c>
      <c r="K5332" s="1">
        <v>17</v>
      </c>
      <c r="L5332" s="1">
        <v>8</v>
      </c>
      <c r="M5332" s="1">
        <v>1</v>
      </c>
      <c r="N5332" s="1">
        <v>1.0526315789473599</v>
      </c>
      <c r="O5332" s="1" t="s">
        <v>8158</v>
      </c>
    </row>
    <row r="5333" spans="1:15" x14ac:dyDescent="0.3">
      <c r="A5333" s="1" t="s">
        <v>5701</v>
      </c>
      <c r="B5333" s="1" t="s">
        <v>5773</v>
      </c>
      <c r="C5333" s="1">
        <v>-1</v>
      </c>
      <c r="D5333" s="1" t="s">
        <v>7374</v>
      </c>
      <c r="E5333" s="1">
        <v>-1</v>
      </c>
      <c r="F5333" s="1" t="s">
        <v>8159</v>
      </c>
      <c r="G5333" s="1" t="s">
        <v>5814</v>
      </c>
      <c r="H5333" s="1" t="s">
        <v>7503</v>
      </c>
      <c r="I5333" s="1" t="b">
        <v>1</v>
      </c>
      <c r="J5333" s="1">
        <v>0</v>
      </c>
      <c r="K5333" s="1">
        <v>0</v>
      </c>
      <c r="L5333" s="1">
        <v>0</v>
      </c>
      <c r="M5333" s="1">
        <v>47</v>
      </c>
      <c r="N5333" s="1">
        <v>70.149253731343194</v>
      </c>
      <c r="O5333" s="1" t="s">
        <v>7504</v>
      </c>
    </row>
    <row r="5334" spans="1:15" x14ac:dyDescent="0.3">
      <c r="A5334" s="1" t="s">
        <v>5701</v>
      </c>
      <c r="B5334" s="1" t="s">
        <v>5773</v>
      </c>
      <c r="C5334" s="1">
        <v>-1</v>
      </c>
      <c r="D5334" s="1" t="s">
        <v>7374</v>
      </c>
      <c r="E5334" s="1">
        <v>-1</v>
      </c>
      <c r="F5334" s="1" t="s">
        <v>8159</v>
      </c>
      <c r="G5334" s="1" t="s">
        <v>5814</v>
      </c>
      <c r="H5334" s="1" t="s">
        <v>7507</v>
      </c>
      <c r="I5334" s="1" t="b">
        <v>0</v>
      </c>
      <c r="J5334" s="1">
        <v>0</v>
      </c>
      <c r="K5334" s="1">
        <v>3</v>
      </c>
      <c r="L5334" s="1">
        <v>1</v>
      </c>
      <c r="M5334" s="1">
        <v>11</v>
      </c>
      <c r="N5334" s="1">
        <v>16.417910447761098</v>
      </c>
      <c r="O5334" s="1" t="s">
        <v>7508</v>
      </c>
    </row>
    <row r="5335" spans="1:15" x14ac:dyDescent="0.3">
      <c r="A5335" s="1" t="s">
        <v>5701</v>
      </c>
      <c r="B5335" s="1" t="s">
        <v>5773</v>
      </c>
      <c r="C5335" s="1">
        <v>-1</v>
      </c>
      <c r="D5335" s="1" t="s">
        <v>7374</v>
      </c>
      <c r="E5335" s="1">
        <v>-1</v>
      </c>
      <c r="F5335" s="1" t="s">
        <v>8159</v>
      </c>
      <c r="G5335" s="1" t="s">
        <v>5814</v>
      </c>
      <c r="H5335" s="1" t="s">
        <v>7503</v>
      </c>
      <c r="I5335" s="1" t="b">
        <v>0</v>
      </c>
      <c r="J5335" s="1">
        <v>11</v>
      </c>
      <c r="K5335" s="1">
        <v>0</v>
      </c>
      <c r="L5335" s="1">
        <v>0</v>
      </c>
      <c r="M5335" s="1">
        <v>1</v>
      </c>
      <c r="N5335" s="1">
        <v>1.4925373134328299</v>
      </c>
      <c r="O5335" s="1" t="e">
        <f>---------ctcgccggcggcctgtcacactcacaccatg</f>
        <v>#NAME?</v>
      </c>
    </row>
    <row r="5336" spans="1:15" x14ac:dyDescent="0.3">
      <c r="A5336" s="1" t="s">
        <v>5701</v>
      </c>
      <c r="B5336" s="1" t="s">
        <v>5773</v>
      </c>
      <c r="C5336" s="1">
        <v>-1</v>
      </c>
      <c r="D5336" s="1" t="s">
        <v>7374</v>
      </c>
      <c r="E5336" s="1">
        <v>-1</v>
      </c>
      <c r="F5336" s="1" t="s">
        <v>8159</v>
      </c>
      <c r="G5336" s="1" t="s">
        <v>5908</v>
      </c>
      <c r="H5336" s="1" t="s">
        <v>7503</v>
      </c>
      <c r="I5336" s="1" t="b">
        <v>0</v>
      </c>
      <c r="J5336" s="1">
        <v>10</v>
      </c>
      <c r="K5336" s="1">
        <v>0</v>
      </c>
      <c r="L5336" s="1">
        <v>1</v>
      </c>
      <c r="M5336" s="1">
        <v>1</v>
      </c>
      <c r="N5336" s="1">
        <v>1.4925373134328299</v>
      </c>
      <c r="O5336" s="1" t="e">
        <f>--------gctcgcGggcggcctgtcacactcacaccatg</f>
        <v>#NAME?</v>
      </c>
    </row>
    <row r="5337" spans="1:15" x14ac:dyDescent="0.3">
      <c r="A5337" s="1" t="s">
        <v>5701</v>
      </c>
      <c r="B5337" s="1" t="s">
        <v>5773</v>
      </c>
      <c r="C5337" s="1">
        <v>-1</v>
      </c>
      <c r="D5337" s="1" t="s">
        <v>7374</v>
      </c>
      <c r="E5337" s="1">
        <v>-1</v>
      </c>
      <c r="F5337" s="1" t="s">
        <v>8159</v>
      </c>
      <c r="G5337" s="1" t="s">
        <v>5876</v>
      </c>
      <c r="H5337" s="1" t="s">
        <v>7503</v>
      </c>
      <c r="I5337" s="1" t="b">
        <v>0</v>
      </c>
      <c r="J5337" s="1">
        <v>4</v>
      </c>
      <c r="K5337" s="1">
        <v>0</v>
      </c>
      <c r="L5337" s="1">
        <v>3</v>
      </c>
      <c r="M5337" s="1">
        <v>1</v>
      </c>
      <c r="N5337" s="1">
        <v>1.4925373134328299</v>
      </c>
      <c r="O5337" s="1" t="e">
        <f>--CCacGcgctcgccggcggcctgtcacactcacaccatg</f>
        <v>#NAME?</v>
      </c>
    </row>
    <row r="5338" spans="1:15" x14ac:dyDescent="0.3">
      <c r="A5338" s="1" t="s">
        <v>5701</v>
      </c>
      <c r="B5338" s="1" t="s">
        <v>5773</v>
      </c>
      <c r="C5338" s="1">
        <v>-1</v>
      </c>
      <c r="D5338" s="1" t="s">
        <v>7374</v>
      </c>
      <c r="E5338" s="1">
        <v>-1</v>
      </c>
      <c r="F5338" s="1" t="s">
        <v>8159</v>
      </c>
      <c r="G5338" s="1" t="s">
        <v>5876</v>
      </c>
      <c r="H5338" s="1" t="s">
        <v>7503</v>
      </c>
      <c r="I5338" s="1" t="b">
        <v>0</v>
      </c>
      <c r="J5338" s="1">
        <v>4</v>
      </c>
      <c r="K5338" s="1">
        <v>0</v>
      </c>
      <c r="L5338" s="1">
        <v>0</v>
      </c>
      <c r="M5338" s="1">
        <v>1</v>
      </c>
      <c r="N5338" s="1">
        <v>1.4925373134328299</v>
      </c>
      <c r="O5338" s="1" t="e">
        <f>--TTACCCGCTCGCCGGCGGCCTGTCACACTCACACCATG</f>
        <v>#NAME?</v>
      </c>
    </row>
    <row r="5339" spans="1:15" x14ac:dyDescent="0.3">
      <c r="A5339" s="1" t="s">
        <v>5701</v>
      </c>
      <c r="B5339" s="1" t="s">
        <v>5773</v>
      </c>
      <c r="C5339" s="1">
        <v>-1</v>
      </c>
      <c r="D5339" s="1" t="s">
        <v>7374</v>
      </c>
      <c r="E5339" s="1">
        <v>-1</v>
      </c>
      <c r="F5339" s="1" t="s">
        <v>8159</v>
      </c>
      <c r="G5339" s="1" t="s">
        <v>5803</v>
      </c>
      <c r="H5339" s="1" t="s">
        <v>7826</v>
      </c>
      <c r="I5339" s="1" t="b">
        <v>0</v>
      </c>
      <c r="J5339" s="1">
        <v>0</v>
      </c>
      <c r="K5339" s="1">
        <v>1</v>
      </c>
      <c r="L5339" s="1">
        <v>0</v>
      </c>
      <c r="M5339" s="1">
        <v>1</v>
      </c>
      <c r="N5339" s="1">
        <v>1.4925373134328299</v>
      </c>
      <c r="O5339" s="1" t="s">
        <v>8064</v>
      </c>
    </row>
    <row r="5340" spans="1:15" x14ac:dyDescent="0.3">
      <c r="A5340" s="1" t="s">
        <v>5701</v>
      </c>
      <c r="B5340" s="1" t="s">
        <v>5773</v>
      </c>
      <c r="C5340" s="1">
        <v>-1</v>
      </c>
      <c r="D5340" s="1" t="s">
        <v>7374</v>
      </c>
      <c r="E5340" s="1">
        <v>-1</v>
      </c>
      <c r="F5340" s="1" t="s">
        <v>8159</v>
      </c>
      <c r="G5340" s="1" t="s">
        <v>5908</v>
      </c>
      <c r="H5340" s="1" t="s">
        <v>7503</v>
      </c>
      <c r="I5340" s="1" t="b">
        <v>0</v>
      </c>
      <c r="J5340" s="1">
        <v>0</v>
      </c>
      <c r="K5340" s="1">
        <v>0</v>
      </c>
      <c r="L5340" s="1">
        <v>1</v>
      </c>
      <c r="M5340" s="1">
        <v>1</v>
      </c>
      <c r="N5340" s="1">
        <v>1.4925373134328299</v>
      </c>
      <c r="O5340" s="1" t="s">
        <v>8160</v>
      </c>
    </row>
    <row r="5341" spans="1:15" x14ac:dyDescent="0.3">
      <c r="A5341" s="1" t="s">
        <v>5701</v>
      </c>
      <c r="B5341" s="1" t="s">
        <v>5773</v>
      </c>
      <c r="C5341" s="1">
        <v>-1</v>
      </c>
      <c r="D5341" s="1" t="s">
        <v>7374</v>
      </c>
      <c r="E5341" s="1">
        <v>-1</v>
      </c>
      <c r="F5341" s="1" t="s">
        <v>8159</v>
      </c>
      <c r="G5341" s="1" t="s">
        <v>5908</v>
      </c>
      <c r="H5341" s="1" t="s">
        <v>7503</v>
      </c>
      <c r="I5341" s="1" t="b">
        <v>0</v>
      </c>
      <c r="J5341" s="1">
        <v>0</v>
      </c>
      <c r="K5341" s="1">
        <v>0</v>
      </c>
      <c r="L5341" s="1">
        <v>1</v>
      </c>
      <c r="M5341" s="1">
        <v>1</v>
      </c>
      <c r="N5341" s="1">
        <v>1.4925373134328299</v>
      </c>
      <c r="O5341" s="1" t="s">
        <v>7830</v>
      </c>
    </row>
    <row r="5342" spans="1:15" x14ac:dyDescent="0.3">
      <c r="A5342" s="1" t="s">
        <v>5701</v>
      </c>
      <c r="B5342" s="1" t="s">
        <v>5773</v>
      </c>
      <c r="C5342" s="1">
        <v>-1</v>
      </c>
      <c r="D5342" s="1" t="s">
        <v>7374</v>
      </c>
      <c r="E5342" s="1">
        <v>-1</v>
      </c>
      <c r="F5342" s="1" t="s">
        <v>8159</v>
      </c>
      <c r="G5342" s="1" t="s">
        <v>5819</v>
      </c>
      <c r="H5342" s="1" t="s">
        <v>7507</v>
      </c>
      <c r="I5342" s="1" t="b">
        <v>0</v>
      </c>
      <c r="J5342" s="1">
        <v>0</v>
      </c>
      <c r="K5342" s="1">
        <v>3</v>
      </c>
      <c r="L5342" s="1">
        <v>2</v>
      </c>
      <c r="M5342" s="1">
        <v>1</v>
      </c>
      <c r="N5342" s="1">
        <v>1.4925373134328299</v>
      </c>
      <c r="O5342" s="1" t="s">
        <v>7549</v>
      </c>
    </row>
    <row r="5343" spans="1:15" x14ac:dyDescent="0.3">
      <c r="A5343" s="1" t="s">
        <v>5701</v>
      </c>
      <c r="B5343" s="1" t="s">
        <v>5773</v>
      </c>
      <c r="C5343" s="1">
        <v>-1</v>
      </c>
      <c r="D5343" s="1" t="s">
        <v>7374</v>
      </c>
      <c r="E5343" s="1">
        <v>-1</v>
      </c>
      <c r="F5343" s="1" t="s">
        <v>8159</v>
      </c>
      <c r="G5343" s="1" t="s">
        <v>5819</v>
      </c>
      <c r="H5343" s="1" t="s">
        <v>7507</v>
      </c>
      <c r="I5343" s="1" t="b">
        <v>0</v>
      </c>
      <c r="J5343" s="1">
        <v>0</v>
      </c>
      <c r="K5343" s="1">
        <v>3</v>
      </c>
      <c r="L5343" s="1">
        <v>2</v>
      </c>
      <c r="M5343" s="1">
        <v>1</v>
      </c>
      <c r="N5343" s="1">
        <v>1.4925373134328299</v>
      </c>
      <c r="O5343" s="1" t="s">
        <v>8161</v>
      </c>
    </row>
    <row r="5344" spans="1:15" x14ac:dyDescent="0.3">
      <c r="A5344" s="1" t="s">
        <v>5700</v>
      </c>
      <c r="B5344" s="1" t="s">
        <v>5773</v>
      </c>
      <c r="C5344" s="1">
        <v>4</v>
      </c>
      <c r="D5344" s="1" t="s">
        <v>7426</v>
      </c>
      <c r="E5344" s="1">
        <v>0</v>
      </c>
      <c r="F5344" s="1" t="s">
        <v>8162</v>
      </c>
      <c r="G5344" s="1" t="s">
        <v>5814</v>
      </c>
      <c r="H5344" s="1" t="s">
        <v>7503</v>
      </c>
      <c r="I5344" s="1" t="b">
        <v>1</v>
      </c>
      <c r="J5344" s="1">
        <v>0</v>
      </c>
      <c r="K5344" s="1">
        <v>0</v>
      </c>
      <c r="L5344" s="1">
        <v>0</v>
      </c>
      <c r="M5344" s="1">
        <v>3</v>
      </c>
      <c r="N5344" s="1">
        <v>60</v>
      </c>
      <c r="O5344" s="1" t="s">
        <v>7504</v>
      </c>
    </row>
    <row r="5345" spans="1:15" x14ac:dyDescent="0.3">
      <c r="A5345" s="1" t="s">
        <v>5700</v>
      </c>
      <c r="B5345" s="1" t="s">
        <v>5773</v>
      </c>
      <c r="C5345" s="1">
        <v>4</v>
      </c>
      <c r="D5345" s="1" t="s">
        <v>7426</v>
      </c>
      <c r="E5345" s="1">
        <v>0</v>
      </c>
      <c r="F5345" s="1" t="s">
        <v>8162</v>
      </c>
      <c r="G5345" s="1" t="s">
        <v>5834</v>
      </c>
      <c r="H5345" s="1" t="s">
        <v>7517</v>
      </c>
      <c r="I5345" s="1" t="b">
        <v>0</v>
      </c>
      <c r="J5345" s="1">
        <v>0</v>
      </c>
      <c r="K5345" s="1">
        <v>13</v>
      </c>
      <c r="L5345" s="1">
        <v>3</v>
      </c>
      <c r="M5345" s="1">
        <v>1</v>
      </c>
      <c r="N5345" s="1">
        <v>20</v>
      </c>
      <c r="O5345" s="1" t="s">
        <v>7593</v>
      </c>
    </row>
    <row r="5346" spans="1:15" x14ac:dyDescent="0.3">
      <c r="A5346" s="1" t="s">
        <v>5700</v>
      </c>
      <c r="B5346" s="1" t="s">
        <v>5773</v>
      </c>
      <c r="C5346" s="1">
        <v>4</v>
      </c>
      <c r="D5346" s="1" t="s">
        <v>7426</v>
      </c>
      <c r="E5346" s="1">
        <v>0</v>
      </c>
      <c r="F5346" s="1" t="s">
        <v>8162</v>
      </c>
      <c r="G5346" s="1" t="s">
        <v>5798</v>
      </c>
      <c r="H5346" s="1" t="s">
        <v>7503</v>
      </c>
      <c r="I5346" s="1" t="b">
        <v>0</v>
      </c>
      <c r="J5346" s="1">
        <v>0</v>
      </c>
      <c r="K5346" s="1">
        <v>0</v>
      </c>
      <c r="L5346" s="1">
        <v>10</v>
      </c>
      <c r="M5346" s="1">
        <v>1</v>
      </c>
      <c r="N5346" s="1">
        <v>20</v>
      </c>
      <c r="O5346" s="1" t="s">
        <v>8163</v>
      </c>
    </row>
    <row r="5347" spans="1:15" x14ac:dyDescent="0.3">
      <c r="A5347" s="1" t="s">
        <v>5700</v>
      </c>
      <c r="B5347" s="1" t="s">
        <v>5773</v>
      </c>
      <c r="C5347" s="1">
        <v>4</v>
      </c>
      <c r="D5347" s="1" t="s">
        <v>7426</v>
      </c>
      <c r="E5347" s="1">
        <v>1</v>
      </c>
      <c r="F5347" s="1" t="s">
        <v>8164</v>
      </c>
      <c r="G5347" s="1" t="s">
        <v>5814</v>
      </c>
      <c r="H5347" s="1" t="s">
        <v>7503</v>
      </c>
      <c r="I5347" s="1" t="b">
        <v>1</v>
      </c>
      <c r="J5347" s="1">
        <v>0</v>
      </c>
      <c r="K5347" s="1">
        <v>0</v>
      </c>
      <c r="L5347" s="1">
        <v>0</v>
      </c>
      <c r="M5347" s="1">
        <v>61</v>
      </c>
      <c r="N5347" s="1">
        <v>41.780821917808197</v>
      </c>
      <c r="O5347" s="1" t="s">
        <v>7504</v>
      </c>
    </row>
    <row r="5348" spans="1:15" x14ac:dyDescent="0.3">
      <c r="A5348" s="1" t="s">
        <v>5700</v>
      </c>
      <c r="B5348" s="1" t="s">
        <v>5773</v>
      </c>
      <c r="C5348" s="1">
        <v>4</v>
      </c>
      <c r="D5348" s="1" t="s">
        <v>7426</v>
      </c>
      <c r="E5348" s="1">
        <v>1</v>
      </c>
      <c r="F5348" s="1" t="s">
        <v>8164</v>
      </c>
      <c r="G5348" s="1" t="s">
        <v>5814</v>
      </c>
      <c r="H5348" s="1" t="e">
        <f>-----CCCGCTCGCCGGCGGCCTGTCACACTCACACCATG</f>
        <v>#NAME?</v>
      </c>
      <c r="I5348" s="1" t="b">
        <v>0</v>
      </c>
      <c r="J5348" s="1">
        <v>0</v>
      </c>
      <c r="K5348" s="1">
        <v>14</v>
      </c>
      <c r="L5348" s="1">
        <v>3</v>
      </c>
      <c r="M5348" s="1">
        <v>11</v>
      </c>
      <c r="N5348" s="1">
        <v>7.5342465753424603</v>
      </c>
      <c r="O5348" s="1" t="s">
        <v>7492</v>
      </c>
    </row>
    <row r="5349" spans="1:15" x14ac:dyDescent="0.3">
      <c r="A5349" s="1" t="s">
        <v>5700</v>
      </c>
      <c r="B5349" s="1" t="s">
        <v>5773</v>
      </c>
      <c r="C5349" s="1">
        <v>4</v>
      </c>
      <c r="D5349" s="1" t="s">
        <v>7426</v>
      </c>
      <c r="E5349" s="1">
        <v>1</v>
      </c>
      <c r="F5349" s="1" t="s">
        <v>8164</v>
      </c>
      <c r="G5349" s="1" t="s">
        <v>5834</v>
      </c>
      <c r="H5349" s="1" t="e">
        <f>----CCCGCTC-GCCGGCGGCCTGTCACACTCACACCATG</f>
        <v>#NAME?</v>
      </c>
      <c r="I5349" s="1" t="b">
        <v>0</v>
      </c>
      <c r="J5349" s="1">
        <v>0</v>
      </c>
      <c r="K5349" s="1">
        <v>15</v>
      </c>
      <c r="L5349" s="1">
        <v>3</v>
      </c>
      <c r="M5349" s="1">
        <v>6</v>
      </c>
      <c r="N5349" s="1">
        <v>4.10958904109589</v>
      </c>
      <c r="O5349" s="1" t="s">
        <v>7491</v>
      </c>
    </row>
    <row r="5350" spans="1:15" x14ac:dyDescent="0.3">
      <c r="A5350" s="1" t="s">
        <v>5700</v>
      </c>
      <c r="B5350" s="1" t="s">
        <v>5773</v>
      </c>
      <c r="C5350" s="1">
        <v>4</v>
      </c>
      <c r="D5350" s="1" t="s">
        <v>7426</v>
      </c>
      <c r="E5350" s="1">
        <v>1</v>
      </c>
      <c r="F5350" s="1" t="s">
        <v>8164</v>
      </c>
      <c r="G5350" s="1" t="s">
        <v>5834</v>
      </c>
      <c r="H5350" s="1" t="e">
        <f>--TACCCGC-TCGCCGGCGGCCTGTCACACTCACACCATG</f>
        <v>#NAME?</v>
      </c>
      <c r="I5350" s="1" t="b">
        <v>0</v>
      </c>
      <c r="J5350" s="1">
        <v>0</v>
      </c>
      <c r="K5350" s="1">
        <v>27</v>
      </c>
      <c r="L5350" s="1">
        <v>3</v>
      </c>
      <c r="M5350" s="1">
        <v>4</v>
      </c>
      <c r="N5350" s="1">
        <v>2.7397260273972499</v>
      </c>
      <c r="O5350" s="1" t="s">
        <v>8165</v>
      </c>
    </row>
    <row r="5351" spans="1:15" x14ac:dyDescent="0.3">
      <c r="A5351" s="1" t="s">
        <v>5700</v>
      </c>
      <c r="B5351" s="1" t="s">
        <v>5773</v>
      </c>
      <c r="C5351" s="1">
        <v>4</v>
      </c>
      <c r="D5351" s="1" t="s">
        <v>7426</v>
      </c>
      <c r="E5351" s="1">
        <v>1</v>
      </c>
      <c r="F5351" s="1" t="s">
        <v>8164</v>
      </c>
      <c r="G5351" s="1" t="s">
        <v>5803</v>
      </c>
      <c r="H5351" s="1" t="s">
        <v>7497</v>
      </c>
      <c r="I5351" s="1" t="b">
        <v>0</v>
      </c>
      <c r="J5351" s="1">
        <v>0</v>
      </c>
      <c r="K5351" s="1">
        <v>1</v>
      </c>
      <c r="L5351" s="1">
        <v>0</v>
      </c>
      <c r="M5351" s="1">
        <v>4</v>
      </c>
      <c r="N5351" s="1">
        <v>2.7397260273972499</v>
      </c>
      <c r="O5351" s="1" t="s">
        <v>7542</v>
      </c>
    </row>
    <row r="5352" spans="1:15" x14ac:dyDescent="0.3">
      <c r="A5352" s="1" t="s">
        <v>5700</v>
      </c>
      <c r="B5352" s="1" t="s">
        <v>5773</v>
      </c>
      <c r="C5352" s="1">
        <v>4</v>
      </c>
      <c r="D5352" s="1" t="s">
        <v>7426</v>
      </c>
      <c r="E5352" s="1">
        <v>1</v>
      </c>
      <c r="F5352" s="1" t="s">
        <v>8164</v>
      </c>
      <c r="G5352" s="1" t="s">
        <v>5803</v>
      </c>
      <c r="H5352" s="1" t="s">
        <v>7826</v>
      </c>
      <c r="I5352" s="1" t="b">
        <v>0</v>
      </c>
      <c r="J5352" s="1">
        <v>0</v>
      </c>
      <c r="K5352" s="1">
        <v>1</v>
      </c>
      <c r="L5352" s="1">
        <v>0</v>
      </c>
      <c r="M5352" s="1">
        <v>3</v>
      </c>
      <c r="N5352" s="1">
        <v>2.0547945205479401</v>
      </c>
      <c r="O5352" s="1" t="s">
        <v>8064</v>
      </c>
    </row>
    <row r="5353" spans="1:15" x14ac:dyDescent="0.3">
      <c r="A5353" s="1" t="s">
        <v>5700</v>
      </c>
      <c r="B5353" s="1" t="s">
        <v>5773</v>
      </c>
      <c r="C5353" s="1">
        <v>4</v>
      </c>
      <c r="D5353" s="1" t="s">
        <v>7426</v>
      </c>
      <c r="E5353" s="1">
        <v>1</v>
      </c>
      <c r="F5353" s="1" t="s">
        <v>8164</v>
      </c>
      <c r="G5353" s="1" t="s">
        <v>5814</v>
      </c>
      <c r="H5353" s="1" t="e">
        <f>-----CCCGCTCGCCGGCGGCCTGTCACACTCACACCATG</f>
        <v>#NAME?</v>
      </c>
      <c r="I5353" s="1" t="b">
        <v>0</v>
      </c>
      <c r="J5353" s="1">
        <v>0</v>
      </c>
      <c r="K5353" s="1">
        <v>5</v>
      </c>
      <c r="L5353" s="1">
        <v>3</v>
      </c>
      <c r="M5353" s="1">
        <v>3</v>
      </c>
      <c r="N5353" s="1">
        <v>2.0547945205479401</v>
      </c>
      <c r="O5353" s="1" t="s">
        <v>7492</v>
      </c>
    </row>
    <row r="5354" spans="1:15" x14ac:dyDescent="0.3">
      <c r="A5354" s="1" t="s">
        <v>5700</v>
      </c>
      <c r="B5354" s="1" t="s">
        <v>5773</v>
      </c>
      <c r="C5354" s="1">
        <v>4</v>
      </c>
      <c r="D5354" s="1" t="s">
        <v>7426</v>
      </c>
      <c r="E5354" s="1">
        <v>1</v>
      </c>
      <c r="F5354" s="1" t="s">
        <v>8164</v>
      </c>
      <c r="G5354" s="1" t="s">
        <v>5834</v>
      </c>
      <c r="H5354" s="1" t="e">
        <f>------CGCTC-GCCGGCGGCCTGTCACACTCACACCATG</f>
        <v>#NAME?</v>
      </c>
      <c r="I5354" s="1" t="b">
        <v>0</v>
      </c>
      <c r="J5354" s="1">
        <v>0</v>
      </c>
      <c r="K5354" s="1">
        <v>29</v>
      </c>
      <c r="L5354" s="1">
        <v>1</v>
      </c>
      <c r="M5354" s="1">
        <v>3</v>
      </c>
      <c r="N5354" s="1">
        <v>2.0547945205479401</v>
      </c>
      <c r="O5354" s="1" t="s">
        <v>7491</v>
      </c>
    </row>
    <row r="5355" spans="1:15" x14ac:dyDescent="0.3">
      <c r="A5355" s="1" t="s">
        <v>5700</v>
      </c>
      <c r="B5355" s="1" t="s">
        <v>5773</v>
      </c>
      <c r="C5355" s="1">
        <v>4</v>
      </c>
      <c r="D5355" s="1" t="s">
        <v>7426</v>
      </c>
      <c r="E5355" s="1">
        <v>1</v>
      </c>
      <c r="F5355" s="1" t="s">
        <v>8164</v>
      </c>
      <c r="G5355" s="1" t="s">
        <v>5814</v>
      </c>
      <c r="H5355" s="1" t="e">
        <f>-----------CGCCGGCGGCCTGTCACACTCACACCATG</f>
        <v>#NAME?</v>
      </c>
      <c r="I5355" s="1" t="b">
        <v>0</v>
      </c>
      <c r="J5355" s="1">
        <v>0</v>
      </c>
      <c r="K5355" s="1">
        <v>16</v>
      </c>
      <c r="L5355" s="1">
        <v>1</v>
      </c>
      <c r="M5355" s="1">
        <v>3</v>
      </c>
      <c r="N5355" s="1">
        <v>2.0547945205479401</v>
      </c>
      <c r="O5355" s="1" t="s">
        <v>7494</v>
      </c>
    </row>
    <row r="5356" spans="1:15" x14ac:dyDescent="0.3">
      <c r="A5356" s="1" t="s">
        <v>5700</v>
      </c>
      <c r="B5356" s="1" t="s">
        <v>5773</v>
      </c>
      <c r="C5356" s="1">
        <v>4</v>
      </c>
      <c r="D5356" s="1" t="s">
        <v>7426</v>
      </c>
      <c r="E5356" s="1">
        <v>1</v>
      </c>
      <c r="F5356" s="1" t="s">
        <v>8164</v>
      </c>
      <c r="G5356" s="1" t="s">
        <v>5834</v>
      </c>
      <c r="H5356" s="1" t="e">
        <f>--TACCCGC-TCGCCGGCGGCCTGTCACACTCACACCATG</f>
        <v>#NAME?</v>
      </c>
      <c r="I5356" s="1" t="b">
        <v>0</v>
      </c>
      <c r="J5356" s="1">
        <v>0</v>
      </c>
      <c r="K5356" s="1">
        <v>7</v>
      </c>
      <c r="L5356" s="1">
        <v>5</v>
      </c>
      <c r="M5356" s="1">
        <v>3</v>
      </c>
      <c r="N5356" s="1">
        <v>2.0547945205479401</v>
      </c>
      <c r="O5356" s="1" t="s">
        <v>8165</v>
      </c>
    </row>
    <row r="5357" spans="1:15" x14ac:dyDescent="0.3">
      <c r="A5357" s="1" t="s">
        <v>5700</v>
      </c>
      <c r="B5357" s="1" t="s">
        <v>5773</v>
      </c>
      <c r="C5357" s="1">
        <v>4</v>
      </c>
      <c r="D5357" s="1" t="s">
        <v>7426</v>
      </c>
      <c r="E5357" s="1">
        <v>1</v>
      </c>
      <c r="F5357" s="1" t="s">
        <v>8164</v>
      </c>
      <c r="G5357" s="1" t="s">
        <v>5803</v>
      </c>
      <c r="H5357" s="1" t="s">
        <v>7497</v>
      </c>
      <c r="I5357" s="1" t="b">
        <v>0</v>
      </c>
      <c r="J5357" s="1">
        <v>0</v>
      </c>
      <c r="K5357" s="1">
        <v>1</v>
      </c>
      <c r="L5357" s="1">
        <v>0</v>
      </c>
      <c r="M5357" s="1">
        <v>3</v>
      </c>
      <c r="N5357" s="1">
        <v>2.0547945205479401</v>
      </c>
      <c r="O5357" s="1" t="s">
        <v>7510</v>
      </c>
    </row>
    <row r="5358" spans="1:15" x14ac:dyDescent="0.3">
      <c r="A5358" s="1" t="s">
        <v>5700</v>
      </c>
      <c r="B5358" s="1" t="s">
        <v>5773</v>
      </c>
      <c r="C5358" s="1">
        <v>4</v>
      </c>
      <c r="D5358" s="1" t="s">
        <v>7426</v>
      </c>
      <c r="E5358" s="1">
        <v>1</v>
      </c>
      <c r="F5358" s="1" t="s">
        <v>8164</v>
      </c>
      <c r="G5358" s="1" t="s">
        <v>5834</v>
      </c>
      <c r="H5358" s="1" t="s">
        <v>7793</v>
      </c>
      <c r="I5358" s="1" t="b">
        <v>0</v>
      </c>
      <c r="J5358" s="1">
        <v>0</v>
      </c>
      <c r="K5358" s="1">
        <v>14</v>
      </c>
      <c r="L5358" s="1">
        <v>4</v>
      </c>
      <c r="M5358" s="1">
        <v>2</v>
      </c>
      <c r="N5358" s="1">
        <v>1.3698630136986201</v>
      </c>
      <c r="O5358" s="1" t="s">
        <v>8166</v>
      </c>
    </row>
    <row r="5359" spans="1:15" x14ac:dyDescent="0.3">
      <c r="A5359" s="1" t="s">
        <v>5700</v>
      </c>
      <c r="B5359" s="1" t="s">
        <v>5773</v>
      </c>
      <c r="C5359" s="1">
        <v>4</v>
      </c>
      <c r="D5359" s="1" t="s">
        <v>7426</v>
      </c>
      <c r="E5359" s="1">
        <v>1</v>
      </c>
      <c r="F5359" s="1" t="s">
        <v>8164</v>
      </c>
      <c r="G5359" s="1" t="s">
        <v>5834</v>
      </c>
      <c r="H5359" s="1" t="e">
        <f>--CGCCGGC---------GGCCTGTCACACTCACACCATG</f>
        <v>#NAME?</v>
      </c>
      <c r="I5359" s="1" t="b">
        <v>0</v>
      </c>
      <c r="J5359" s="1">
        <v>0</v>
      </c>
      <c r="K5359" s="1">
        <v>25</v>
      </c>
      <c r="L5359" s="1">
        <v>2</v>
      </c>
      <c r="M5359" s="1">
        <v>2</v>
      </c>
      <c r="N5359" s="1">
        <v>1.3698630136986201</v>
      </c>
      <c r="O5359" s="1" t="s">
        <v>8167</v>
      </c>
    </row>
    <row r="5360" spans="1:15" x14ac:dyDescent="0.3">
      <c r="A5360" s="1" t="s">
        <v>5700</v>
      </c>
      <c r="B5360" s="1" t="s">
        <v>5773</v>
      </c>
      <c r="C5360" s="1">
        <v>4</v>
      </c>
      <c r="D5360" s="1" t="s">
        <v>7426</v>
      </c>
      <c r="E5360" s="1">
        <v>2</v>
      </c>
      <c r="F5360" s="1" t="s">
        <v>8168</v>
      </c>
      <c r="G5360" s="1" t="s">
        <v>5814</v>
      </c>
      <c r="H5360" s="1" t="s">
        <v>7503</v>
      </c>
      <c r="I5360" s="1" t="b">
        <v>1</v>
      </c>
      <c r="J5360" s="1">
        <v>0</v>
      </c>
      <c r="K5360" s="1">
        <v>0</v>
      </c>
      <c r="L5360" s="1">
        <v>0</v>
      </c>
      <c r="M5360" s="1">
        <v>77</v>
      </c>
      <c r="N5360" s="1">
        <v>60.629921259842497</v>
      </c>
      <c r="O5360" s="1" t="s">
        <v>7504</v>
      </c>
    </row>
    <row r="5361" spans="1:15" x14ac:dyDescent="0.3">
      <c r="A5361" s="1" t="s">
        <v>5700</v>
      </c>
      <c r="B5361" s="1" t="s">
        <v>5773</v>
      </c>
      <c r="C5361" s="1">
        <v>4</v>
      </c>
      <c r="D5361" s="1" t="s">
        <v>7426</v>
      </c>
      <c r="E5361" s="1">
        <v>2</v>
      </c>
      <c r="F5361" s="1" t="s">
        <v>8168</v>
      </c>
      <c r="G5361" s="1" t="s">
        <v>5814</v>
      </c>
      <c r="H5361" s="1" t="e">
        <f>-----------CGCCGGCGGCCTGTCACACTCACACCATG</f>
        <v>#NAME?</v>
      </c>
      <c r="I5361" s="1" t="b">
        <v>0</v>
      </c>
      <c r="J5361" s="1">
        <v>0</v>
      </c>
      <c r="K5361" s="1">
        <v>16</v>
      </c>
      <c r="L5361" s="1">
        <v>1</v>
      </c>
      <c r="M5361" s="1">
        <v>5</v>
      </c>
      <c r="N5361" s="1">
        <v>3.9370078740157401</v>
      </c>
      <c r="O5361" s="1" t="s">
        <v>7494</v>
      </c>
    </row>
    <row r="5362" spans="1:15" x14ac:dyDescent="0.3">
      <c r="A5362" s="1" t="s">
        <v>5700</v>
      </c>
      <c r="B5362" s="1" t="s">
        <v>5773</v>
      </c>
      <c r="C5362" s="1">
        <v>4</v>
      </c>
      <c r="D5362" s="1" t="s">
        <v>7426</v>
      </c>
      <c r="E5362" s="1">
        <v>2</v>
      </c>
      <c r="F5362" s="1" t="s">
        <v>8168</v>
      </c>
      <c r="G5362" s="1" t="s">
        <v>5834</v>
      </c>
      <c r="H5362" s="1" t="e">
        <f>----CCCGCTC-GCCGGCGGCCTGTCACACTCACACCATG</f>
        <v>#NAME?</v>
      </c>
      <c r="I5362" s="1" t="b">
        <v>0</v>
      </c>
      <c r="J5362" s="1">
        <v>0</v>
      </c>
      <c r="K5362" s="1">
        <v>15</v>
      </c>
      <c r="L5362" s="1">
        <v>3</v>
      </c>
      <c r="M5362" s="1">
        <v>3</v>
      </c>
      <c r="N5362" s="1">
        <v>2.3622047244094402</v>
      </c>
      <c r="O5362" s="1" t="s">
        <v>7491</v>
      </c>
    </row>
    <row r="5363" spans="1:15" x14ac:dyDescent="0.3">
      <c r="A5363" s="1" t="s">
        <v>5700</v>
      </c>
      <c r="B5363" s="1" t="s">
        <v>5773</v>
      </c>
      <c r="C5363" s="1">
        <v>4</v>
      </c>
      <c r="D5363" s="1" t="s">
        <v>7426</v>
      </c>
      <c r="E5363" s="1">
        <v>2</v>
      </c>
      <c r="F5363" s="1" t="s">
        <v>8168</v>
      </c>
      <c r="G5363" s="1" t="s">
        <v>5834</v>
      </c>
      <c r="H5363" s="1" t="e">
        <f>----CCCGCTC-GCCGGCGGCCTGTCACACTCACACCATG</f>
        <v>#NAME?</v>
      </c>
      <c r="I5363" s="1" t="b">
        <v>0</v>
      </c>
      <c r="J5363" s="1">
        <v>0</v>
      </c>
      <c r="K5363" s="1">
        <v>6</v>
      </c>
      <c r="L5363" s="1">
        <v>3</v>
      </c>
      <c r="M5363" s="1">
        <v>2</v>
      </c>
      <c r="N5363" s="1">
        <v>1.57480314960629</v>
      </c>
      <c r="O5363" s="1" t="s">
        <v>7491</v>
      </c>
    </row>
    <row r="5364" spans="1:15" x14ac:dyDescent="0.3">
      <c r="A5364" s="1" t="s">
        <v>5700</v>
      </c>
      <c r="B5364" s="1" t="s">
        <v>5773</v>
      </c>
      <c r="C5364" s="1">
        <v>4</v>
      </c>
      <c r="D5364" s="1" t="s">
        <v>7426</v>
      </c>
      <c r="E5364" s="1">
        <v>2</v>
      </c>
      <c r="F5364" s="1" t="s">
        <v>8168</v>
      </c>
      <c r="G5364" s="1" t="s">
        <v>5814</v>
      </c>
      <c r="H5364" s="1" t="e">
        <f>-----CCCGCTCGCCGGCGGCCTGTCACACTCACACCATG</f>
        <v>#NAME?</v>
      </c>
      <c r="I5364" s="1" t="b">
        <v>0</v>
      </c>
      <c r="J5364" s="1">
        <v>0</v>
      </c>
      <c r="K5364" s="1">
        <v>14</v>
      </c>
      <c r="L5364" s="1">
        <v>3</v>
      </c>
      <c r="M5364" s="1">
        <v>2</v>
      </c>
      <c r="N5364" s="1">
        <v>1.57480314960629</v>
      </c>
      <c r="O5364" s="1" t="s">
        <v>7492</v>
      </c>
    </row>
    <row r="5365" spans="1:15" x14ac:dyDescent="0.3">
      <c r="A5365" s="1" t="s">
        <v>5700</v>
      </c>
      <c r="B5365" s="1" t="s">
        <v>5773</v>
      </c>
      <c r="C5365" s="1">
        <v>4</v>
      </c>
      <c r="D5365" s="1" t="s">
        <v>7426</v>
      </c>
      <c r="E5365" s="1">
        <v>2</v>
      </c>
      <c r="F5365" s="1" t="s">
        <v>8168</v>
      </c>
      <c r="G5365" s="1" t="s">
        <v>5834</v>
      </c>
      <c r="H5365" s="1" t="e">
        <f>----CCCGCTC-GCCGGCGGCCTGTCACACTCACACCATG</f>
        <v>#NAME?</v>
      </c>
      <c r="I5365" s="1" t="b">
        <v>0</v>
      </c>
      <c r="J5365" s="1">
        <v>0</v>
      </c>
      <c r="K5365" s="1">
        <v>15</v>
      </c>
      <c r="L5365" s="1">
        <v>3</v>
      </c>
      <c r="M5365" s="1">
        <v>2</v>
      </c>
      <c r="N5365" s="1">
        <v>1.57480314960629</v>
      </c>
      <c r="O5365" s="1" t="s">
        <v>7493</v>
      </c>
    </row>
    <row r="5366" spans="1:15" x14ac:dyDescent="0.3">
      <c r="A5366" s="1" t="s">
        <v>5700</v>
      </c>
      <c r="B5366" s="1" t="s">
        <v>5773</v>
      </c>
      <c r="C5366" s="1">
        <v>4</v>
      </c>
      <c r="D5366" s="1" t="s">
        <v>7426</v>
      </c>
      <c r="E5366" s="1">
        <v>2</v>
      </c>
      <c r="F5366" s="1" t="s">
        <v>8168</v>
      </c>
      <c r="G5366" s="1" t="s">
        <v>5834</v>
      </c>
      <c r="H5366" s="1" t="s">
        <v>7988</v>
      </c>
      <c r="I5366" s="1" t="b">
        <v>0</v>
      </c>
      <c r="J5366" s="1">
        <v>2</v>
      </c>
      <c r="K5366" s="1">
        <v>10</v>
      </c>
      <c r="L5366" s="1">
        <v>12</v>
      </c>
      <c r="M5366" s="1">
        <v>2</v>
      </c>
      <c r="N5366" s="1">
        <v>1.57480314960629</v>
      </c>
      <c r="O5366" s="1" t="s">
        <v>8169</v>
      </c>
    </row>
    <row r="5367" spans="1:15" x14ac:dyDescent="0.3">
      <c r="A5367" s="1" t="s">
        <v>5700</v>
      </c>
      <c r="B5367" s="1" t="s">
        <v>5773</v>
      </c>
      <c r="C5367" s="1">
        <v>4</v>
      </c>
      <c r="D5367" s="1" t="s">
        <v>7426</v>
      </c>
      <c r="E5367" s="1">
        <v>2</v>
      </c>
      <c r="F5367" s="1" t="s">
        <v>8168</v>
      </c>
      <c r="G5367" s="1" t="s">
        <v>5908</v>
      </c>
      <c r="H5367" s="1" t="s">
        <v>7503</v>
      </c>
      <c r="I5367" s="1" t="b">
        <v>0</v>
      </c>
      <c r="J5367" s="1">
        <v>0</v>
      </c>
      <c r="K5367" s="1">
        <v>0</v>
      </c>
      <c r="L5367" s="1">
        <v>1</v>
      </c>
      <c r="M5367" s="1">
        <v>2</v>
      </c>
      <c r="N5367" s="1">
        <v>1.57480314960629</v>
      </c>
      <c r="O5367" s="1" t="s">
        <v>7629</v>
      </c>
    </row>
    <row r="5368" spans="1:15" x14ac:dyDescent="0.3">
      <c r="A5368" s="1" t="s">
        <v>5700</v>
      </c>
      <c r="B5368" s="1" t="s">
        <v>5773</v>
      </c>
      <c r="C5368" s="1">
        <v>4</v>
      </c>
      <c r="D5368" s="1" t="s">
        <v>7426</v>
      </c>
      <c r="E5368" s="1">
        <v>3</v>
      </c>
      <c r="F5368" s="1" t="s">
        <v>8170</v>
      </c>
      <c r="G5368" s="1" t="s">
        <v>5814</v>
      </c>
      <c r="H5368" s="1" t="s">
        <v>7503</v>
      </c>
      <c r="I5368" s="1" t="b">
        <v>1</v>
      </c>
      <c r="J5368" s="1">
        <v>0</v>
      </c>
      <c r="K5368" s="1">
        <v>0</v>
      </c>
      <c r="L5368" s="1">
        <v>0</v>
      </c>
      <c r="M5368" s="1">
        <v>127</v>
      </c>
      <c r="N5368" s="1">
        <v>58.796296296296198</v>
      </c>
      <c r="O5368" s="1" t="s">
        <v>7504</v>
      </c>
    </row>
    <row r="5369" spans="1:15" x14ac:dyDescent="0.3">
      <c r="A5369" s="1" t="s">
        <v>5700</v>
      </c>
      <c r="B5369" s="1" t="s">
        <v>5773</v>
      </c>
      <c r="C5369" s="1">
        <v>4</v>
      </c>
      <c r="D5369" s="1" t="s">
        <v>7426</v>
      </c>
      <c r="E5369" s="1">
        <v>3</v>
      </c>
      <c r="F5369" s="1" t="s">
        <v>8170</v>
      </c>
      <c r="G5369" s="1" t="s">
        <v>5851</v>
      </c>
      <c r="H5369" s="1" t="s">
        <v>7616</v>
      </c>
      <c r="I5369" s="1" t="b">
        <v>0</v>
      </c>
      <c r="J5369" s="1">
        <v>1</v>
      </c>
      <c r="K5369" s="1">
        <v>3</v>
      </c>
      <c r="L5369" s="1">
        <v>10</v>
      </c>
      <c r="M5369" s="1">
        <v>22</v>
      </c>
      <c r="N5369" s="1">
        <v>10.1851851851851</v>
      </c>
      <c r="O5369" s="1" t="s">
        <v>8171</v>
      </c>
    </row>
    <row r="5370" spans="1:15" x14ac:dyDescent="0.3">
      <c r="A5370" s="1" t="s">
        <v>5700</v>
      </c>
      <c r="B5370" s="1" t="s">
        <v>5773</v>
      </c>
      <c r="C5370" s="1">
        <v>4</v>
      </c>
      <c r="D5370" s="1" t="s">
        <v>7426</v>
      </c>
      <c r="E5370" s="1">
        <v>3</v>
      </c>
      <c r="F5370" s="1" t="s">
        <v>8170</v>
      </c>
      <c r="G5370" s="1" t="s">
        <v>5803</v>
      </c>
      <c r="H5370" s="1" t="s">
        <v>7497</v>
      </c>
      <c r="I5370" s="1" t="b">
        <v>0</v>
      </c>
      <c r="J5370" s="1">
        <v>0</v>
      </c>
      <c r="K5370" s="1">
        <v>1</v>
      </c>
      <c r="L5370" s="1">
        <v>0</v>
      </c>
      <c r="M5370" s="1">
        <v>4</v>
      </c>
      <c r="N5370" s="1">
        <v>1.8518518518518501</v>
      </c>
      <c r="O5370" s="1" t="s">
        <v>7510</v>
      </c>
    </row>
    <row r="5371" spans="1:15" x14ac:dyDescent="0.3">
      <c r="A5371" s="1" t="s">
        <v>5700</v>
      </c>
      <c r="B5371" s="1" t="s">
        <v>5773</v>
      </c>
      <c r="C5371" s="1">
        <v>4</v>
      </c>
      <c r="D5371" s="1" t="s">
        <v>7426</v>
      </c>
      <c r="E5371" s="1">
        <v>3</v>
      </c>
      <c r="F5371" s="1" t="s">
        <v>8170</v>
      </c>
      <c r="G5371" s="1" t="s">
        <v>5834</v>
      </c>
      <c r="H5371" s="1" t="s">
        <v>7530</v>
      </c>
      <c r="I5371" s="1" t="b">
        <v>0</v>
      </c>
      <c r="J5371" s="1">
        <v>0</v>
      </c>
      <c r="K5371" s="1">
        <v>6</v>
      </c>
      <c r="L5371" s="1">
        <v>8</v>
      </c>
      <c r="M5371" s="1">
        <v>4</v>
      </c>
      <c r="N5371" s="1">
        <v>1.8518518518518501</v>
      </c>
      <c r="O5371" s="1" t="s">
        <v>7531</v>
      </c>
    </row>
    <row r="5372" spans="1:15" x14ac:dyDescent="0.3">
      <c r="A5372" s="1" t="s">
        <v>5700</v>
      </c>
      <c r="B5372" s="1" t="s">
        <v>5773</v>
      </c>
      <c r="C5372" s="1">
        <v>4</v>
      </c>
      <c r="D5372" s="1" t="s">
        <v>7426</v>
      </c>
      <c r="E5372" s="1">
        <v>3</v>
      </c>
      <c r="F5372" s="1" t="s">
        <v>8170</v>
      </c>
      <c r="G5372" s="1" t="s">
        <v>5803</v>
      </c>
      <c r="H5372" s="1" t="s">
        <v>7497</v>
      </c>
      <c r="I5372" s="1" t="b">
        <v>0</v>
      </c>
      <c r="J5372" s="1">
        <v>0</v>
      </c>
      <c r="K5372" s="1">
        <v>1</v>
      </c>
      <c r="L5372" s="1">
        <v>0</v>
      </c>
      <c r="M5372" s="1">
        <v>4</v>
      </c>
      <c r="N5372" s="1">
        <v>1.8518518518518501</v>
      </c>
      <c r="O5372" s="1" t="s">
        <v>7542</v>
      </c>
    </row>
    <row r="5373" spans="1:15" x14ac:dyDescent="0.3">
      <c r="A5373" s="1" t="s">
        <v>5700</v>
      </c>
      <c r="B5373" s="1" t="s">
        <v>5773</v>
      </c>
      <c r="C5373" s="1">
        <v>4</v>
      </c>
      <c r="D5373" s="1" t="s">
        <v>7426</v>
      </c>
      <c r="E5373" s="1">
        <v>3</v>
      </c>
      <c r="F5373" s="1" t="s">
        <v>8170</v>
      </c>
      <c r="G5373" s="1" t="s">
        <v>5814</v>
      </c>
      <c r="H5373" s="1" t="e">
        <f>-----CCCGCTCGCCGGCGGCCTGTCACACTCACACCATG</f>
        <v>#NAME?</v>
      </c>
      <c r="I5373" s="1" t="b">
        <v>0</v>
      </c>
      <c r="J5373" s="1">
        <v>0</v>
      </c>
      <c r="K5373" s="1">
        <v>14</v>
      </c>
      <c r="L5373" s="1">
        <v>3</v>
      </c>
      <c r="M5373" s="1">
        <v>3</v>
      </c>
      <c r="N5373" s="1">
        <v>1.38888888888888</v>
      </c>
      <c r="O5373" s="1" t="s">
        <v>7492</v>
      </c>
    </row>
    <row r="5374" spans="1:15" x14ac:dyDescent="0.3">
      <c r="A5374" s="1" t="s">
        <v>5700</v>
      </c>
      <c r="B5374" s="1" t="s">
        <v>5773</v>
      </c>
      <c r="C5374" s="1">
        <v>4</v>
      </c>
      <c r="D5374" s="1" t="s">
        <v>7426</v>
      </c>
      <c r="E5374" s="1">
        <v>4</v>
      </c>
      <c r="F5374" s="1" t="s">
        <v>8172</v>
      </c>
      <c r="G5374" s="1" t="s">
        <v>5814</v>
      </c>
      <c r="H5374" s="1" t="s">
        <v>7503</v>
      </c>
      <c r="I5374" s="1" t="b">
        <v>1</v>
      </c>
      <c r="J5374" s="1">
        <v>0</v>
      </c>
      <c r="K5374" s="1">
        <v>0</v>
      </c>
      <c r="L5374" s="1">
        <v>0</v>
      </c>
      <c r="M5374" s="1">
        <v>113</v>
      </c>
      <c r="N5374" s="1">
        <v>59.162303664921403</v>
      </c>
      <c r="O5374" s="1" t="s">
        <v>7504</v>
      </c>
    </row>
    <row r="5375" spans="1:15" x14ac:dyDescent="0.3">
      <c r="A5375" s="1" t="s">
        <v>5700</v>
      </c>
      <c r="B5375" s="1" t="s">
        <v>5773</v>
      </c>
      <c r="C5375" s="1">
        <v>4</v>
      </c>
      <c r="D5375" s="1" t="s">
        <v>7426</v>
      </c>
      <c r="E5375" s="1">
        <v>4</v>
      </c>
      <c r="F5375" s="1" t="s">
        <v>8172</v>
      </c>
      <c r="G5375" s="1" t="s">
        <v>5803</v>
      </c>
      <c r="H5375" s="1" t="s">
        <v>7497</v>
      </c>
      <c r="I5375" s="1" t="b">
        <v>0</v>
      </c>
      <c r="J5375" s="1">
        <v>0</v>
      </c>
      <c r="K5375" s="1">
        <v>1</v>
      </c>
      <c r="L5375" s="1">
        <v>0</v>
      </c>
      <c r="M5375" s="1">
        <v>21</v>
      </c>
      <c r="N5375" s="1">
        <v>10.994764397905699</v>
      </c>
      <c r="O5375" s="1" t="s">
        <v>7542</v>
      </c>
    </row>
    <row r="5376" spans="1:15" x14ac:dyDescent="0.3">
      <c r="A5376" s="1" t="s">
        <v>5700</v>
      </c>
      <c r="B5376" s="1" t="s">
        <v>5773</v>
      </c>
      <c r="C5376" s="1">
        <v>4</v>
      </c>
      <c r="D5376" s="1" t="s">
        <v>7426</v>
      </c>
      <c r="E5376" s="1">
        <v>4</v>
      </c>
      <c r="F5376" s="1" t="s">
        <v>8172</v>
      </c>
      <c r="G5376" s="1" t="s">
        <v>5803</v>
      </c>
      <c r="H5376" s="1" t="s">
        <v>7497</v>
      </c>
      <c r="I5376" s="1" t="b">
        <v>0</v>
      </c>
      <c r="J5376" s="1">
        <v>0</v>
      </c>
      <c r="K5376" s="1">
        <v>1</v>
      </c>
      <c r="L5376" s="1">
        <v>0</v>
      </c>
      <c r="M5376" s="1">
        <v>9</v>
      </c>
      <c r="N5376" s="1">
        <v>4.7120418848167498</v>
      </c>
      <c r="O5376" s="1" t="s">
        <v>7510</v>
      </c>
    </row>
    <row r="5377" spans="1:15" x14ac:dyDescent="0.3">
      <c r="A5377" s="1" t="s">
        <v>5700</v>
      </c>
      <c r="B5377" s="1" t="s">
        <v>5773</v>
      </c>
      <c r="C5377" s="1">
        <v>4</v>
      </c>
      <c r="D5377" s="1" t="s">
        <v>7426</v>
      </c>
      <c r="E5377" s="1">
        <v>4</v>
      </c>
      <c r="F5377" s="1" t="s">
        <v>8172</v>
      </c>
      <c r="G5377" s="1" t="s">
        <v>5816</v>
      </c>
      <c r="H5377" s="1" t="s">
        <v>7503</v>
      </c>
      <c r="I5377" s="1" t="b">
        <v>0</v>
      </c>
      <c r="J5377" s="1">
        <v>3</v>
      </c>
      <c r="K5377" s="1">
        <v>0</v>
      </c>
      <c r="L5377" s="1">
        <v>0</v>
      </c>
      <c r="M5377" s="1">
        <v>3</v>
      </c>
      <c r="N5377" s="1">
        <v>1.5706806282722501</v>
      </c>
      <c r="O5377" s="1" t="s">
        <v>8173</v>
      </c>
    </row>
    <row r="5378" spans="1:15" x14ac:dyDescent="0.3">
      <c r="A5378" s="1" t="s">
        <v>5700</v>
      </c>
      <c r="B5378" s="1" t="s">
        <v>5773</v>
      </c>
      <c r="C5378" s="1">
        <v>4</v>
      </c>
      <c r="D5378" s="1" t="s">
        <v>7426</v>
      </c>
      <c r="E5378" s="1">
        <v>4</v>
      </c>
      <c r="F5378" s="1" t="s">
        <v>8172</v>
      </c>
      <c r="G5378" s="1" t="s">
        <v>5876</v>
      </c>
      <c r="H5378" s="1" t="s">
        <v>7503</v>
      </c>
      <c r="I5378" s="1" t="b">
        <v>0</v>
      </c>
      <c r="J5378" s="1">
        <v>4</v>
      </c>
      <c r="K5378" s="1">
        <v>0</v>
      </c>
      <c r="L5378" s="1">
        <v>0</v>
      </c>
      <c r="M5378" s="1">
        <v>2</v>
      </c>
      <c r="N5378" s="1">
        <v>1.04712041884816</v>
      </c>
      <c r="O5378" s="1" t="s">
        <v>8174</v>
      </c>
    </row>
    <row r="5379" spans="1:15" x14ac:dyDescent="0.3">
      <c r="A5379" s="1" t="s">
        <v>5700</v>
      </c>
      <c r="B5379" s="1" t="s">
        <v>5773</v>
      </c>
      <c r="C5379" s="1">
        <v>4</v>
      </c>
      <c r="D5379" s="1" t="s">
        <v>7426</v>
      </c>
      <c r="E5379" s="1">
        <v>4</v>
      </c>
      <c r="F5379" s="1" t="s">
        <v>8172</v>
      </c>
      <c r="G5379" s="1" t="s">
        <v>5851</v>
      </c>
      <c r="H5379" s="1" t="s">
        <v>8175</v>
      </c>
      <c r="I5379" s="1" t="b">
        <v>0</v>
      </c>
      <c r="J5379" s="1">
        <v>1</v>
      </c>
      <c r="K5379" s="1">
        <v>3</v>
      </c>
      <c r="L5379" s="1">
        <v>5</v>
      </c>
      <c r="M5379" s="1">
        <v>2</v>
      </c>
      <c r="N5379" s="1">
        <v>1.04712041884816</v>
      </c>
      <c r="O5379" s="1" t="s">
        <v>8176</v>
      </c>
    </row>
    <row r="5380" spans="1:15" x14ac:dyDescent="0.3">
      <c r="A5380" s="1" t="s">
        <v>5700</v>
      </c>
      <c r="B5380" s="1" t="s">
        <v>5773</v>
      </c>
      <c r="C5380" s="1">
        <v>4</v>
      </c>
      <c r="D5380" s="1" t="s">
        <v>7426</v>
      </c>
      <c r="E5380" s="1">
        <v>4</v>
      </c>
      <c r="F5380" s="1" t="s">
        <v>8172</v>
      </c>
      <c r="G5380" s="1" t="s">
        <v>5801</v>
      </c>
      <c r="H5380" s="1" t="s">
        <v>7503</v>
      </c>
      <c r="I5380" s="1" t="b">
        <v>0</v>
      </c>
      <c r="J5380" s="1">
        <v>1</v>
      </c>
      <c r="K5380" s="1">
        <v>0</v>
      </c>
      <c r="L5380" s="1">
        <v>0</v>
      </c>
      <c r="M5380" s="1">
        <v>2</v>
      </c>
      <c r="N5380" s="1">
        <v>1.04712041884816</v>
      </c>
      <c r="O5380" s="1" t="s">
        <v>8177</v>
      </c>
    </row>
    <row r="5381" spans="1:15" x14ac:dyDescent="0.3">
      <c r="A5381" s="1" t="s">
        <v>5700</v>
      </c>
      <c r="B5381" s="1" t="s">
        <v>5773</v>
      </c>
      <c r="C5381" s="1">
        <v>4</v>
      </c>
      <c r="D5381" s="1" t="s">
        <v>7426</v>
      </c>
      <c r="E5381" s="1">
        <v>5</v>
      </c>
      <c r="F5381" s="1" t="s">
        <v>8178</v>
      </c>
      <c r="G5381" s="1" t="s">
        <v>5814</v>
      </c>
      <c r="H5381" s="1" t="s">
        <v>7503</v>
      </c>
      <c r="I5381" s="1" t="b">
        <v>1</v>
      </c>
      <c r="J5381" s="1">
        <v>0</v>
      </c>
      <c r="K5381" s="1">
        <v>0</v>
      </c>
      <c r="L5381" s="1">
        <v>0</v>
      </c>
      <c r="M5381" s="1">
        <v>52</v>
      </c>
      <c r="N5381" s="1">
        <v>65.822784810126507</v>
      </c>
      <c r="O5381" s="1" t="s">
        <v>7504</v>
      </c>
    </row>
    <row r="5382" spans="1:15" x14ac:dyDescent="0.3">
      <c r="A5382" s="1" t="s">
        <v>5700</v>
      </c>
      <c r="B5382" s="1" t="s">
        <v>5773</v>
      </c>
      <c r="C5382" s="1">
        <v>4</v>
      </c>
      <c r="D5382" s="1" t="s">
        <v>7426</v>
      </c>
      <c r="E5382" s="1">
        <v>5</v>
      </c>
      <c r="F5382" s="1" t="s">
        <v>8178</v>
      </c>
      <c r="G5382" s="1" t="s">
        <v>5814</v>
      </c>
      <c r="H5382" s="1" t="e">
        <f>-----------CGCCGGCGGCCTGTCACACTCACACCATG</f>
        <v>#NAME?</v>
      </c>
      <c r="I5382" s="1" t="b">
        <v>0</v>
      </c>
      <c r="J5382" s="1">
        <v>0</v>
      </c>
      <c r="K5382" s="1">
        <v>16</v>
      </c>
      <c r="L5382" s="1">
        <v>1</v>
      </c>
      <c r="M5382" s="1">
        <v>10</v>
      </c>
      <c r="N5382" s="1">
        <v>12.6582278481012</v>
      </c>
      <c r="O5382" s="1" t="s">
        <v>7494</v>
      </c>
    </row>
    <row r="5383" spans="1:15" x14ac:dyDescent="0.3">
      <c r="A5383" s="1" t="s">
        <v>5700</v>
      </c>
      <c r="B5383" s="1" t="s">
        <v>5773</v>
      </c>
      <c r="C5383" s="1">
        <v>4</v>
      </c>
      <c r="D5383" s="1" t="s">
        <v>7426</v>
      </c>
      <c r="E5383" s="1">
        <v>5</v>
      </c>
      <c r="F5383" s="1" t="s">
        <v>8178</v>
      </c>
      <c r="G5383" s="1" t="s">
        <v>5814</v>
      </c>
      <c r="H5383" s="1" t="s">
        <v>7507</v>
      </c>
      <c r="I5383" s="1" t="b">
        <v>0</v>
      </c>
      <c r="J5383" s="1">
        <v>0</v>
      </c>
      <c r="K5383" s="1">
        <v>3</v>
      </c>
      <c r="L5383" s="1">
        <v>1</v>
      </c>
      <c r="M5383" s="1">
        <v>4</v>
      </c>
      <c r="N5383" s="1">
        <v>5.0632911392404996</v>
      </c>
      <c r="O5383" s="1" t="s">
        <v>7508</v>
      </c>
    </row>
    <row r="5384" spans="1:15" x14ac:dyDescent="0.3">
      <c r="A5384" s="1" t="s">
        <v>5700</v>
      </c>
      <c r="B5384" s="1" t="s">
        <v>5773</v>
      </c>
      <c r="C5384" s="1">
        <v>4</v>
      </c>
      <c r="D5384" s="1" t="s">
        <v>7426</v>
      </c>
      <c r="E5384" s="1">
        <v>5</v>
      </c>
      <c r="F5384" s="1" t="s">
        <v>8178</v>
      </c>
      <c r="G5384" s="1" t="s">
        <v>5908</v>
      </c>
      <c r="H5384" s="1" t="s">
        <v>7503</v>
      </c>
      <c r="I5384" s="1" t="b">
        <v>0</v>
      </c>
      <c r="J5384" s="1">
        <v>0</v>
      </c>
      <c r="K5384" s="1">
        <v>0</v>
      </c>
      <c r="L5384" s="1">
        <v>2</v>
      </c>
      <c r="M5384" s="1">
        <v>1</v>
      </c>
      <c r="N5384" s="1">
        <v>1.26582278481012</v>
      </c>
      <c r="O5384" s="1" t="s">
        <v>8179</v>
      </c>
    </row>
    <row r="5385" spans="1:15" x14ac:dyDescent="0.3">
      <c r="A5385" s="1" t="s">
        <v>5700</v>
      </c>
      <c r="B5385" s="1" t="s">
        <v>5773</v>
      </c>
      <c r="C5385" s="1">
        <v>4</v>
      </c>
      <c r="D5385" s="1" t="s">
        <v>7426</v>
      </c>
      <c r="E5385" s="1">
        <v>5</v>
      </c>
      <c r="F5385" s="1" t="s">
        <v>8178</v>
      </c>
      <c r="G5385" s="1" t="s">
        <v>5908</v>
      </c>
      <c r="H5385" s="1" t="s">
        <v>7503</v>
      </c>
      <c r="I5385" s="1" t="b">
        <v>0</v>
      </c>
      <c r="J5385" s="1">
        <v>0</v>
      </c>
      <c r="K5385" s="1">
        <v>0</v>
      </c>
      <c r="L5385" s="1">
        <v>2</v>
      </c>
      <c r="M5385" s="1">
        <v>1</v>
      </c>
      <c r="N5385" s="1">
        <v>1.26582278481012</v>
      </c>
      <c r="O5385" s="1" t="s">
        <v>8155</v>
      </c>
    </row>
    <row r="5386" spans="1:15" x14ac:dyDescent="0.3">
      <c r="A5386" s="1" t="s">
        <v>5700</v>
      </c>
      <c r="B5386" s="1" t="s">
        <v>5773</v>
      </c>
      <c r="C5386" s="1">
        <v>4</v>
      </c>
      <c r="D5386" s="1" t="s">
        <v>7426</v>
      </c>
      <c r="E5386" s="1">
        <v>5</v>
      </c>
      <c r="F5386" s="1" t="s">
        <v>8178</v>
      </c>
      <c r="G5386" s="1" t="s">
        <v>5908</v>
      </c>
      <c r="H5386" s="1" t="s">
        <v>7503</v>
      </c>
      <c r="I5386" s="1" t="b">
        <v>0</v>
      </c>
      <c r="J5386" s="1">
        <v>0</v>
      </c>
      <c r="K5386" s="1">
        <v>0</v>
      </c>
      <c r="L5386" s="1">
        <v>2</v>
      </c>
      <c r="M5386" s="1">
        <v>1</v>
      </c>
      <c r="N5386" s="1">
        <v>1.26582278481012</v>
      </c>
      <c r="O5386" s="1" t="s">
        <v>8180</v>
      </c>
    </row>
    <row r="5387" spans="1:15" x14ac:dyDescent="0.3">
      <c r="A5387" s="1" t="s">
        <v>5700</v>
      </c>
      <c r="B5387" s="1" t="s">
        <v>5773</v>
      </c>
      <c r="C5387" s="1">
        <v>4</v>
      </c>
      <c r="D5387" s="1" t="s">
        <v>7426</v>
      </c>
      <c r="E5387" s="1">
        <v>5</v>
      </c>
      <c r="F5387" s="1" t="s">
        <v>8178</v>
      </c>
      <c r="G5387" s="1" t="s">
        <v>5908</v>
      </c>
      <c r="H5387" s="1" t="s">
        <v>7503</v>
      </c>
      <c r="I5387" s="1" t="b">
        <v>0</v>
      </c>
      <c r="J5387" s="1">
        <v>0</v>
      </c>
      <c r="K5387" s="1">
        <v>0</v>
      </c>
      <c r="L5387" s="1">
        <v>1</v>
      </c>
      <c r="M5387" s="1">
        <v>1</v>
      </c>
      <c r="N5387" s="1">
        <v>1.26582278481012</v>
      </c>
      <c r="O5387" s="1" t="s">
        <v>8181</v>
      </c>
    </row>
    <row r="5388" spans="1:15" x14ac:dyDescent="0.3">
      <c r="A5388" s="1" t="s">
        <v>5700</v>
      </c>
      <c r="B5388" s="1" t="s">
        <v>5773</v>
      </c>
      <c r="C5388" s="1">
        <v>4</v>
      </c>
      <c r="D5388" s="1" t="s">
        <v>7426</v>
      </c>
      <c r="E5388" s="1">
        <v>5</v>
      </c>
      <c r="F5388" s="1" t="s">
        <v>8178</v>
      </c>
      <c r="G5388" s="1" t="s">
        <v>5908</v>
      </c>
      <c r="H5388" s="1" t="s">
        <v>7503</v>
      </c>
      <c r="I5388" s="1" t="b">
        <v>0</v>
      </c>
      <c r="J5388" s="1">
        <v>0</v>
      </c>
      <c r="K5388" s="1">
        <v>0</v>
      </c>
      <c r="L5388" s="1">
        <v>1</v>
      </c>
      <c r="M5388" s="1">
        <v>1</v>
      </c>
      <c r="N5388" s="1">
        <v>1.26582278481012</v>
      </c>
      <c r="O5388" s="1" t="s">
        <v>7848</v>
      </c>
    </row>
    <row r="5389" spans="1:15" x14ac:dyDescent="0.3">
      <c r="A5389" s="1" t="s">
        <v>5700</v>
      </c>
      <c r="B5389" s="1" t="s">
        <v>5773</v>
      </c>
      <c r="C5389" s="1">
        <v>4</v>
      </c>
      <c r="D5389" s="1" t="s">
        <v>7426</v>
      </c>
      <c r="E5389" s="1">
        <v>5</v>
      </c>
      <c r="F5389" s="1" t="s">
        <v>8178</v>
      </c>
      <c r="G5389" s="1" t="s">
        <v>5834</v>
      </c>
      <c r="H5389" s="1" t="s">
        <v>7503</v>
      </c>
      <c r="I5389" s="1" t="b">
        <v>0</v>
      </c>
      <c r="J5389" s="1">
        <v>7</v>
      </c>
      <c r="K5389" s="1">
        <v>0</v>
      </c>
      <c r="L5389" s="1">
        <v>2</v>
      </c>
      <c r="M5389" s="1">
        <v>1</v>
      </c>
      <c r="N5389" s="1">
        <v>1.26582278481012</v>
      </c>
      <c r="O5389" s="1" t="s">
        <v>7680</v>
      </c>
    </row>
    <row r="5390" spans="1:15" x14ac:dyDescent="0.3">
      <c r="A5390" s="1" t="s">
        <v>5700</v>
      </c>
      <c r="B5390" s="1" t="s">
        <v>5773</v>
      </c>
      <c r="C5390" s="1">
        <v>4</v>
      </c>
      <c r="D5390" s="1" t="s">
        <v>7426</v>
      </c>
      <c r="E5390" s="1">
        <v>5</v>
      </c>
      <c r="F5390" s="1" t="s">
        <v>8178</v>
      </c>
      <c r="G5390" s="1" t="s">
        <v>5908</v>
      </c>
      <c r="H5390" s="1" t="s">
        <v>7503</v>
      </c>
      <c r="I5390" s="1" t="b">
        <v>0</v>
      </c>
      <c r="J5390" s="1">
        <v>0</v>
      </c>
      <c r="K5390" s="1">
        <v>0</v>
      </c>
      <c r="L5390" s="1">
        <v>1</v>
      </c>
      <c r="M5390" s="1">
        <v>1</v>
      </c>
      <c r="N5390" s="1">
        <v>1.26582278481012</v>
      </c>
      <c r="O5390" s="1" t="s">
        <v>7579</v>
      </c>
    </row>
    <row r="5391" spans="1:15" x14ac:dyDescent="0.3">
      <c r="A5391" s="1" t="s">
        <v>5700</v>
      </c>
      <c r="B5391" s="1" t="s">
        <v>5773</v>
      </c>
      <c r="C5391" s="1">
        <v>4</v>
      </c>
      <c r="D5391" s="1" t="s">
        <v>7426</v>
      </c>
      <c r="E5391" s="1">
        <v>5</v>
      </c>
      <c r="F5391" s="1" t="s">
        <v>8178</v>
      </c>
      <c r="G5391" s="1" t="s">
        <v>5819</v>
      </c>
      <c r="H5391" s="1" t="s">
        <v>7507</v>
      </c>
      <c r="I5391" s="1" t="b">
        <v>0</v>
      </c>
      <c r="J5391" s="1">
        <v>0</v>
      </c>
      <c r="K5391" s="1">
        <v>3</v>
      </c>
      <c r="L5391" s="1">
        <v>2</v>
      </c>
      <c r="M5391" s="1">
        <v>1</v>
      </c>
      <c r="N5391" s="1">
        <v>1.26582278481012</v>
      </c>
      <c r="O5391" s="1" t="s">
        <v>8182</v>
      </c>
    </row>
    <row r="5392" spans="1:15" x14ac:dyDescent="0.3">
      <c r="A5392" s="1" t="s">
        <v>5700</v>
      </c>
      <c r="B5392" s="1" t="s">
        <v>5773</v>
      </c>
      <c r="C5392" s="1">
        <v>4</v>
      </c>
      <c r="D5392" s="1" t="s">
        <v>7426</v>
      </c>
      <c r="E5392" s="1">
        <v>5</v>
      </c>
      <c r="F5392" s="1" t="s">
        <v>8178</v>
      </c>
      <c r="G5392" s="1" t="s">
        <v>5814</v>
      </c>
      <c r="H5392" s="1" t="e">
        <f>-----CCCGCTCGCCGGCGGCCTGTCACACTCACACCATG</f>
        <v>#NAME?</v>
      </c>
      <c r="I5392" s="1" t="b">
        <v>0</v>
      </c>
      <c r="J5392" s="1">
        <v>0</v>
      </c>
      <c r="K5392" s="1">
        <v>5</v>
      </c>
      <c r="L5392" s="1">
        <v>4</v>
      </c>
      <c r="M5392" s="1">
        <v>1</v>
      </c>
      <c r="N5392" s="1">
        <v>1.26582278481012</v>
      </c>
      <c r="O5392" s="1" t="s">
        <v>7694</v>
      </c>
    </row>
    <row r="5393" spans="1:15" x14ac:dyDescent="0.3">
      <c r="A5393" s="1" t="s">
        <v>5700</v>
      </c>
      <c r="B5393" s="1" t="s">
        <v>5773</v>
      </c>
      <c r="C5393" s="1">
        <v>4</v>
      </c>
      <c r="D5393" s="1" t="s">
        <v>7426</v>
      </c>
      <c r="E5393" s="1">
        <v>5</v>
      </c>
      <c r="F5393" s="1" t="s">
        <v>8178</v>
      </c>
      <c r="G5393" s="1" t="s">
        <v>5814</v>
      </c>
      <c r="H5393" s="1" t="e">
        <f>-----CCCGCTCGCCGGCGGCCTGTCACACTCACACCATG</f>
        <v>#NAME?</v>
      </c>
      <c r="I5393" s="1" t="b">
        <v>0</v>
      </c>
      <c r="J5393" s="1">
        <v>0</v>
      </c>
      <c r="K5393" s="1">
        <v>14</v>
      </c>
      <c r="L5393" s="1">
        <v>3</v>
      </c>
      <c r="M5393" s="1">
        <v>1</v>
      </c>
      <c r="N5393" s="1">
        <v>1.26582278481012</v>
      </c>
      <c r="O5393" s="1" t="s">
        <v>7492</v>
      </c>
    </row>
    <row r="5394" spans="1:15" x14ac:dyDescent="0.3">
      <c r="A5394" s="1" t="s">
        <v>5700</v>
      </c>
      <c r="B5394" s="1" t="s">
        <v>5773</v>
      </c>
      <c r="C5394" s="1">
        <v>4</v>
      </c>
      <c r="D5394" s="1" t="s">
        <v>7426</v>
      </c>
      <c r="E5394" s="1">
        <v>5</v>
      </c>
      <c r="F5394" s="1" t="s">
        <v>8178</v>
      </c>
      <c r="G5394" s="1" t="s">
        <v>5834</v>
      </c>
      <c r="H5394" s="1" t="s">
        <v>7652</v>
      </c>
      <c r="I5394" s="1" t="b">
        <v>0</v>
      </c>
      <c r="J5394" s="1">
        <v>0</v>
      </c>
      <c r="K5394" s="1">
        <v>13</v>
      </c>
      <c r="L5394" s="1">
        <v>5</v>
      </c>
      <c r="M5394" s="1">
        <v>1</v>
      </c>
      <c r="N5394" s="1">
        <v>1.26582278481012</v>
      </c>
      <c r="O5394" s="1" t="s">
        <v>7932</v>
      </c>
    </row>
    <row r="5395" spans="1:15" x14ac:dyDescent="0.3">
      <c r="A5395" s="1" t="s">
        <v>5700</v>
      </c>
      <c r="B5395" s="1" t="s">
        <v>5773</v>
      </c>
      <c r="C5395" s="1">
        <v>4</v>
      </c>
      <c r="D5395" s="1" t="s">
        <v>7426</v>
      </c>
      <c r="E5395" s="1">
        <v>5</v>
      </c>
      <c r="F5395" s="1" t="s">
        <v>8178</v>
      </c>
      <c r="G5395" s="1" t="s">
        <v>5814</v>
      </c>
      <c r="H5395" s="1" t="e">
        <f>-----------CGCCGGCGGCCTGTCACACTCACACCATG</f>
        <v>#NAME?</v>
      </c>
      <c r="I5395" s="1" t="b">
        <v>0</v>
      </c>
      <c r="J5395" s="1">
        <v>0</v>
      </c>
      <c r="K5395" s="1">
        <v>16</v>
      </c>
      <c r="L5395" s="1">
        <v>1</v>
      </c>
      <c r="M5395" s="1">
        <v>1</v>
      </c>
      <c r="N5395" s="1">
        <v>1.26582278481012</v>
      </c>
      <c r="O5395" s="1" t="s">
        <v>8183</v>
      </c>
    </row>
    <row r="5396" spans="1:15" x14ac:dyDescent="0.3">
      <c r="A5396" s="1" t="s">
        <v>5700</v>
      </c>
      <c r="B5396" s="1" t="s">
        <v>5773</v>
      </c>
      <c r="C5396" s="1">
        <v>4</v>
      </c>
      <c r="D5396" s="1" t="s">
        <v>7426</v>
      </c>
      <c r="E5396" s="1">
        <v>5</v>
      </c>
      <c r="F5396" s="1" t="s">
        <v>8178</v>
      </c>
      <c r="G5396" s="1" t="s">
        <v>5814</v>
      </c>
      <c r="H5396" s="1" t="e">
        <f>-----------CGCCGGCGGCCTGTCACACTCACACCATG</f>
        <v>#NAME?</v>
      </c>
      <c r="I5396" s="1" t="b">
        <v>0</v>
      </c>
      <c r="J5396" s="1">
        <v>0</v>
      </c>
      <c r="K5396" s="1">
        <v>16</v>
      </c>
      <c r="L5396" s="1">
        <v>3</v>
      </c>
      <c r="M5396" s="1">
        <v>1</v>
      </c>
      <c r="N5396" s="1">
        <v>1.26582278481012</v>
      </c>
      <c r="O5396" s="1" t="s">
        <v>8184</v>
      </c>
    </row>
    <row r="5397" spans="1:15" x14ac:dyDescent="0.3">
      <c r="A5397" s="1" t="s">
        <v>5700</v>
      </c>
      <c r="B5397" s="1" t="s">
        <v>5773</v>
      </c>
      <c r="C5397" s="1">
        <v>4</v>
      </c>
      <c r="D5397" s="1" t="s">
        <v>7426</v>
      </c>
      <c r="E5397" s="1">
        <v>6</v>
      </c>
      <c r="F5397" s="1" t="s">
        <v>8185</v>
      </c>
      <c r="G5397" s="1" t="s">
        <v>5814</v>
      </c>
      <c r="H5397" s="1" t="s">
        <v>7503</v>
      </c>
      <c r="I5397" s="1" t="b">
        <v>1</v>
      </c>
      <c r="J5397" s="1">
        <v>0</v>
      </c>
      <c r="K5397" s="1">
        <v>0</v>
      </c>
      <c r="L5397" s="1">
        <v>0</v>
      </c>
      <c r="M5397" s="1">
        <v>23</v>
      </c>
      <c r="N5397" s="1">
        <v>36.507936507936499</v>
      </c>
      <c r="O5397" s="1" t="s">
        <v>7504</v>
      </c>
    </row>
    <row r="5398" spans="1:15" x14ac:dyDescent="0.3">
      <c r="A5398" s="1" t="s">
        <v>5700</v>
      </c>
      <c r="B5398" s="1" t="s">
        <v>5773</v>
      </c>
      <c r="C5398" s="1">
        <v>4</v>
      </c>
      <c r="D5398" s="1" t="s">
        <v>7426</v>
      </c>
      <c r="E5398" s="1">
        <v>6</v>
      </c>
      <c r="F5398" s="1" t="s">
        <v>8185</v>
      </c>
      <c r="G5398" s="1" t="s">
        <v>5803</v>
      </c>
      <c r="H5398" s="1" t="s">
        <v>7497</v>
      </c>
      <c r="I5398" s="1" t="b">
        <v>0</v>
      </c>
      <c r="J5398" s="1">
        <v>0</v>
      </c>
      <c r="K5398" s="1">
        <v>1</v>
      </c>
      <c r="L5398" s="1">
        <v>0</v>
      </c>
      <c r="M5398" s="1">
        <v>15</v>
      </c>
      <c r="N5398" s="1">
        <v>23.8095238095238</v>
      </c>
      <c r="O5398" s="1" t="s">
        <v>7510</v>
      </c>
    </row>
    <row r="5399" spans="1:15" x14ac:dyDescent="0.3">
      <c r="A5399" s="1" t="s">
        <v>5700</v>
      </c>
      <c r="B5399" s="1" t="s">
        <v>5773</v>
      </c>
      <c r="C5399" s="1">
        <v>4</v>
      </c>
      <c r="D5399" s="1" t="s">
        <v>7426</v>
      </c>
      <c r="E5399" s="1">
        <v>6</v>
      </c>
      <c r="F5399" s="1" t="s">
        <v>8185</v>
      </c>
      <c r="G5399" s="1" t="s">
        <v>5834</v>
      </c>
      <c r="H5399" s="1" t="s">
        <v>7503</v>
      </c>
      <c r="I5399" s="1" t="b">
        <v>0</v>
      </c>
      <c r="J5399" s="1">
        <v>10</v>
      </c>
      <c r="K5399" s="1">
        <v>0</v>
      </c>
      <c r="L5399" s="1">
        <v>0</v>
      </c>
      <c r="M5399" s="1">
        <v>7</v>
      </c>
      <c r="N5399" s="1">
        <v>11.1111111111111</v>
      </c>
      <c r="O5399" s="1" t="s">
        <v>8186</v>
      </c>
    </row>
    <row r="5400" spans="1:15" x14ac:dyDescent="0.3">
      <c r="A5400" s="1" t="s">
        <v>5700</v>
      </c>
      <c r="B5400" s="1" t="s">
        <v>5773</v>
      </c>
      <c r="C5400" s="1">
        <v>4</v>
      </c>
      <c r="D5400" s="1" t="s">
        <v>7426</v>
      </c>
      <c r="E5400" s="1">
        <v>6</v>
      </c>
      <c r="F5400" s="1" t="s">
        <v>8185</v>
      </c>
      <c r="G5400" s="1" t="s">
        <v>5814</v>
      </c>
      <c r="H5400" s="1" t="s">
        <v>7497</v>
      </c>
      <c r="I5400" s="1" t="b">
        <v>0</v>
      </c>
      <c r="J5400" s="1">
        <v>8</v>
      </c>
      <c r="K5400" s="1">
        <v>1</v>
      </c>
      <c r="L5400" s="1">
        <v>0</v>
      </c>
      <c r="M5400" s="1">
        <v>1</v>
      </c>
      <c r="N5400" s="1">
        <v>1.5873015873015801</v>
      </c>
      <c r="O5400" s="1" t="e">
        <f>-----ccgctctgccggcggcctgtcacactcacaccatg</f>
        <v>#NAME?</v>
      </c>
    </row>
    <row r="5401" spans="1:15" x14ac:dyDescent="0.3">
      <c r="A5401" s="1" t="s">
        <v>5700</v>
      </c>
      <c r="B5401" s="1" t="s">
        <v>5773</v>
      </c>
      <c r="C5401" s="1">
        <v>4</v>
      </c>
      <c r="D5401" s="1" t="s">
        <v>7426</v>
      </c>
      <c r="E5401" s="1">
        <v>6</v>
      </c>
      <c r="F5401" s="1" t="s">
        <v>8185</v>
      </c>
      <c r="G5401" s="1" t="s">
        <v>5834</v>
      </c>
      <c r="H5401" s="1" t="s">
        <v>7519</v>
      </c>
      <c r="I5401" s="1" t="b">
        <v>0</v>
      </c>
      <c r="J5401" s="1">
        <v>3</v>
      </c>
      <c r="K5401" s="1">
        <v>24</v>
      </c>
      <c r="L5401" s="1">
        <v>5</v>
      </c>
      <c r="M5401" s="1">
        <v>1</v>
      </c>
      <c r="N5401" s="1">
        <v>1.5873015873015801</v>
      </c>
      <c r="O5401" s="1" t="s">
        <v>8187</v>
      </c>
    </row>
    <row r="5402" spans="1:15" x14ac:dyDescent="0.3">
      <c r="A5402" s="1" t="s">
        <v>5700</v>
      </c>
      <c r="B5402" s="1" t="s">
        <v>5773</v>
      </c>
      <c r="C5402" s="1">
        <v>4</v>
      </c>
      <c r="D5402" s="1" t="s">
        <v>7426</v>
      </c>
      <c r="E5402" s="1">
        <v>6</v>
      </c>
      <c r="F5402" s="1" t="s">
        <v>8185</v>
      </c>
      <c r="G5402" s="1" t="s">
        <v>5834</v>
      </c>
      <c r="H5402" s="1" t="s">
        <v>7602</v>
      </c>
      <c r="I5402" s="1" t="b">
        <v>0</v>
      </c>
      <c r="J5402" s="1">
        <v>0</v>
      </c>
      <c r="K5402" s="1">
        <v>7</v>
      </c>
      <c r="L5402" s="1">
        <v>8</v>
      </c>
      <c r="M5402" s="1">
        <v>1</v>
      </c>
      <c r="N5402" s="1">
        <v>1.5873015873015801</v>
      </c>
      <c r="O5402" s="1" t="s">
        <v>8188</v>
      </c>
    </row>
    <row r="5403" spans="1:15" x14ac:dyDescent="0.3">
      <c r="A5403" s="1" t="s">
        <v>5700</v>
      </c>
      <c r="B5403" s="1" t="s">
        <v>5773</v>
      </c>
      <c r="C5403" s="1">
        <v>4</v>
      </c>
      <c r="D5403" s="1" t="s">
        <v>7426</v>
      </c>
      <c r="E5403" s="1">
        <v>6</v>
      </c>
      <c r="F5403" s="1" t="s">
        <v>8185</v>
      </c>
      <c r="G5403" s="1" t="s">
        <v>5834</v>
      </c>
      <c r="H5403" s="1" t="e">
        <f>--------GCTCGCCGGCGGCCTGTCA-------CACTCA</f>
        <v>#NAME?</v>
      </c>
      <c r="I5403" s="1" t="b">
        <v>0</v>
      </c>
      <c r="J5403" s="1">
        <v>0</v>
      </c>
      <c r="K5403" s="1">
        <v>19</v>
      </c>
      <c r="L5403" s="1">
        <v>12</v>
      </c>
      <c r="M5403" s="1">
        <v>1</v>
      </c>
      <c r="N5403" s="1">
        <v>1.5873015873015801</v>
      </c>
      <c r="O5403" s="1" t="s">
        <v>8189</v>
      </c>
    </row>
    <row r="5404" spans="1:15" x14ac:dyDescent="0.3">
      <c r="A5404" s="1" t="s">
        <v>5700</v>
      </c>
      <c r="B5404" s="1" t="s">
        <v>5773</v>
      </c>
      <c r="C5404" s="1">
        <v>4</v>
      </c>
      <c r="D5404" s="1" t="s">
        <v>7426</v>
      </c>
      <c r="E5404" s="1">
        <v>6</v>
      </c>
      <c r="F5404" s="1" t="s">
        <v>8185</v>
      </c>
      <c r="G5404" s="1" t="s">
        <v>5834</v>
      </c>
      <c r="H5404" s="1" t="e">
        <f>----------CGCCGGC-GGCCTGTCACACTCACACCATG</f>
        <v>#NAME?</v>
      </c>
      <c r="I5404" s="1" t="b">
        <v>0</v>
      </c>
      <c r="J5404" s="1">
        <v>0</v>
      </c>
      <c r="K5404" s="1">
        <v>17</v>
      </c>
      <c r="L5404" s="1">
        <v>2</v>
      </c>
      <c r="M5404" s="1">
        <v>1</v>
      </c>
      <c r="N5404" s="1">
        <v>1.5873015873015801</v>
      </c>
      <c r="O5404" s="1" t="s">
        <v>8190</v>
      </c>
    </row>
    <row r="5405" spans="1:15" x14ac:dyDescent="0.3">
      <c r="A5405" s="1" t="s">
        <v>5700</v>
      </c>
      <c r="B5405" s="1" t="s">
        <v>5773</v>
      </c>
      <c r="C5405" s="1">
        <v>4</v>
      </c>
      <c r="D5405" s="1" t="s">
        <v>7426</v>
      </c>
      <c r="E5405" s="1">
        <v>6</v>
      </c>
      <c r="F5405" s="1" t="s">
        <v>8185</v>
      </c>
      <c r="G5405" s="1" t="s">
        <v>5814</v>
      </c>
      <c r="H5405" s="1" t="e">
        <f>-----CCCGCTCGCCGGCGGCCTGTCACACTCACACCATG</f>
        <v>#NAME?</v>
      </c>
      <c r="I5405" s="1" t="b">
        <v>0</v>
      </c>
      <c r="J5405" s="1">
        <v>0</v>
      </c>
      <c r="K5405" s="1">
        <v>14</v>
      </c>
      <c r="L5405" s="1">
        <v>3</v>
      </c>
      <c r="M5405" s="1">
        <v>1</v>
      </c>
      <c r="N5405" s="1">
        <v>1.5873015873015801</v>
      </c>
      <c r="O5405" s="1" t="s">
        <v>7492</v>
      </c>
    </row>
    <row r="5406" spans="1:15" x14ac:dyDescent="0.3">
      <c r="A5406" s="1" t="s">
        <v>5700</v>
      </c>
      <c r="B5406" s="1" t="s">
        <v>5773</v>
      </c>
      <c r="C5406" s="1">
        <v>4</v>
      </c>
      <c r="D5406" s="1" t="s">
        <v>7426</v>
      </c>
      <c r="E5406" s="1">
        <v>6</v>
      </c>
      <c r="F5406" s="1" t="s">
        <v>8185</v>
      </c>
      <c r="G5406" s="1" t="s">
        <v>5814</v>
      </c>
      <c r="H5406" s="1" t="e">
        <f>-----------CGCCGGCGGCCTGTCACACTCACACCATG</f>
        <v>#NAME?</v>
      </c>
      <c r="I5406" s="1" t="b">
        <v>0</v>
      </c>
      <c r="J5406" s="1">
        <v>0</v>
      </c>
      <c r="K5406" s="1">
        <v>20</v>
      </c>
      <c r="L5406" s="1">
        <v>4</v>
      </c>
      <c r="M5406" s="1">
        <v>1</v>
      </c>
      <c r="N5406" s="1">
        <v>1.5873015873015801</v>
      </c>
      <c r="O5406" s="1" t="s">
        <v>8191</v>
      </c>
    </row>
    <row r="5407" spans="1:15" x14ac:dyDescent="0.3">
      <c r="A5407" s="1" t="s">
        <v>5700</v>
      </c>
      <c r="B5407" s="1" t="s">
        <v>5773</v>
      </c>
      <c r="C5407" s="1">
        <v>4</v>
      </c>
      <c r="D5407" s="1" t="s">
        <v>7426</v>
      </c>
      <c r="E5407" s="1">
        <v>6</v>
      </c>
      <c r="F5407" s="1" t="s">
        <v>8185</v>
      </c>
      <c r="G5407" s="1" t="s">
        <v>5834</v>
      </c>
      <c r="H5407" s="1" t="s">
        <v>7853</v>
      </c>
      <c r="I5407" s="1" t="b">
        <v>0</v>
      </c>
      <c r="J5407" s="1">
        <v>0</v>
      </c>
      <c r="K5407" s="1">
        <v>8</v>
      </c>
      <c r="L5407" s="1">
        <v>7</v>
      </c>
      <c r="M5407" s="1">
        <v>1</v>
      </c>
      <c r="N5407" s="1">
        <v>1.5873015873015801</v>
      </c>
      <c r="O5407" s="1" t="s">
        <v>8192</v>
      </c>
    </row>
    <row r="5408" spans="1:15" x14ac:dyDescent="0.3">
      <c r="A5408" s="1" t="s">
        <v>5700</v>
      </c>
      <c r="B5408" s="1" t="s">
        <v>5773</v>
      </c>
      <c r="C5408" s="1">
        <v>4</v>
      </c>
      <c r="D5408" s="1" t="s">
        <v>7426</v>
      </c>
      <c r="E5408" s="1">
        <v>6</v>
      </c>
      <c r="F5408" s="1" t="s">
        <v>8185</v>
      </c>
      <c r="G5408" s="1" t="s">
        <v>5845</v>
      </c>
      <c r="H5408" s="1" t="s">
        <v>7538</v>
      </c>
      <c r="I5408" s="1" t="b">
        <v>0</v>
      </c>
      <c r="J5408" s="1">
        <v>0</v>
      </c>
      <c r="K5408" s="1">
        <v>4</v>
      </c>
      <c r="L5408" s="1">
        <v>8</v>
      </c>
      <c r="M5408" s="1">
        <v>1</v>
      </c>
      <c r="N5408" s="1">
        <v>1.5873015873015801</v>
      </c>
      <c r="O5408" s="1" t="s">
        <v>7539</v>
      </c>
    </row>
    <row r="5409" spans="1:15" x14ac:dyDescent="0.3">
      <c r="A5409" s="1" t="s">
        <v>5700</v>
      </c>
      <c r="B5409" s="1" t="s">
        <v>5773</v>
      </c>
      <c r="C5409" s="1">
        <v>4</v>
      </c>
      <c r="D5409" s="1" t="s">
        <v>7426</v>
      </c>
      <c r="E5409" s="1">
        <v>6</v>
      </c>
      <c r="F5409" s="1" t="s">
        <v>8185</v>
      </c>
      <c r="G5409" s="1" t="s">
        <v>5810</v>
      </c>
      <c r="H5409" s="1" t="s">
        <v>7503</v>
      </c>
      <c r="I5409" s="1" t="b">
        <v>0</v>
      </c>
      <c r="J5409" s="1">
        <v>2</v>
      </c>
      <c r="K5409" s="1">
        <v>0</v>
      </c>
      <c r="L5409" s="1">
        <v>6</v>
      </c>
      <c r="M5409" s="1">
        <v>1</v>
      </c>
      <c r="N5409" s="1">
        <v>1.5873015873015801</v>
      </c>
      <c r="O5409" s="1" t="s">
        <v>8193</v>
      </c>
    </row>
    <row r="5410" spans="1:15" x14ac:dyDescent="0.3">
      <c r="A5410" s="1" t="s">
        <v>5700</v>
      </c>
      <c r="B5410" s="1" t="s">
        <v>5773</v>
      </c>
      <c r="C5410" s="1">
        <v>4</v>
      </c>
      <c r="D5410" s="1" t="s">
        <v>7426</v>
      </c>
      <c r="E5410" s="1">
        <v>6</v>
      </c>
      <c r="F5410" s="1" t="s">
        <v>8185</v>
      </c>
      <c r="G5410" s="1" t="s">
        <v>5801</v>
      </c>
      <c r="H5410" s="1" t="s">
        <v>7503</v>
      </c>
      <c r="I5410" s="1" t="b">
        <v>0</v>
      </c>
      <c r="J5410" s="1">
        <v>1</v>
      </c>
      <c r="K5410" s="1">
        <v>0</v>
      </c>
      <c r="L5410" s="1">
        <v>8</v>
      </c>
      <c r="M5410" s="1">
        <v>1</v>
      </c>
      <c r="N5410" s="1">
        <v>1.5873015873015801</v>
      </c>
      <c r="O5410" s="1" t="s">
        <v>8194</v>
      </c>
    </row>
    <row r="5411" spans="1:15" x14ac:dyDescent="0.3">
      <c r="A5411" s="1" t="s">
        <v>5700</v>
      </c>
      <c r="B5411" s="1" t="s">
        <v>5773</v>
      </c>
      <c r="C5411" s="1">
        <v>4</v>
      </c>
      <c r="D5411" s="1" t="s">
        <v>7426</v>
      </c>
      <c r="E5411" s="1">
        <v>6</v>
      </c>
      <c r="F5411" s="1" t="s">
        <v>8185</v>
      </c>
      <c r="G5411" s="1" t="s">
        <v>5803</v>
      </c>
      <c r="H5411" s="1" t="s">
        <v>7497</v>
      </c>
      <c r="I5411" s="1" t="b">
        <v>0</v>
      </c>
      <c r="J5411" s="1">
        <v>0</v>
      </c>
      <c r="K5411" s="1">
        <v>1</v>
      </c>
      <c r="L5411" s="1">
        <v>0</v>
      </c>
      <c r="M5411" s="1">
        <v>1</v>
      </c>
      <c r="N5411" s="1">
        <v>1.5873015873015801</v>
      </c>
      <c r="O5411" s="1" t="s">
        <v>7542</v>
      </c>
    </row>
    <row r="5412" spans="1:15" x14ac:dyDescent="0.3">
      <c r="A5412" s="1" t="s">
        <v>5700</v>
      </c>
      <c r="B5412" s="1" t="s">
        <v>5773</v>
      </c>
      <c r="C5412" s="1">
        <v>4</v>
      </c>
      <c r="D5412" s="1" t="s">
        <v>7426</v>
      </c>
      <c r="E5412" s="1">
        <v>6</v>
      </c>
      <c r="F5412" s="1" t="s">
        <v>8185</v>
      </c>
      <c r="G5412" s="1" t="s">
        <v>5834</v>
      </c>
      <c r="H5412" s="1" t="s">
        <v>8195</v>
      </c>
      <c r="I5412" s="1" t="b">
        <v>0</v>
      </c>
      <c r="J5412" s="1">
        <v>0</v>
      </c>
      <c r="K5412" s="1">
        <v>8</v>
      </c>
      <c r="L5412" s="1">
        <v>8</v>
      </c>
      <c r="M5412" s="1">
        <v>1</v>
      </c>
      <c r="N5412" s="1">
        <v>1.5873015873015801</v>
      </c>
      <c r="O5412" s="1" t="s">
        <v>8196</v>
      </c>
    </row>
    <row r="5413" spans="1:15" x14ac:dyDescent="0.3">
      <c r="A5413" s="1" t="s">
        <v>5700</v>
      </c>
      <c r="B5413" s="1" t="s">
        <v>5773</v>
      </c>
      <c r="C5413" s="1">
        <v>4</v>
      </c>
      <c r="D5413" s="1" t="s">
        <v>7426</v>
      </c>
      <c r="E5413" s="1">
        <v>6</v>
      </c>
      <c r="F5413" s="1" t="s">
        <v>8185</v>
      </c>
      <c r="G5413" s="1" t="s">
        <v>5908</v>
      </c>
      <c r="H5413" s="1" t="s">
        <v>7503</v>
      </c>
      <c r="I5413" s="1" t="b">
        <v>0</v>
      </c>
      <c r="J5413" s="1">
        <v>0</v>
      </c>
      <c r="K5413" s="1">
        <v>0</v>
      </c>
      <c r="L5413" s="1">
        <v>2</v>
      </c>
      <c r="M5413" s="1">
        <v>1</v>
      </c>
      <c r="N5413" s="1">
        <v>1.5873015873015801</v>
      </c>
      <c r="O5413" s="1" t="s">
        <v>8197</v>
      </c>
    </row>
    <row r="5414" spans="1:15" x14ac:dyDescent="0.3">
      <c r="A5414" s="1" t="s">
        <v>5700</v>
      </c>
      <c r="B5414" s="1" t="s">
        <v>5773</v>
      </c>
      <c r="C5414" s="1">
        <v>4</v>
      </c>
      <c r="D5414" s="1" t="s">
        <v>7426</v>
      </c>
      <c r="E5414" s="1">
        <v>6</v>
      </c>
      <c r="F5414" s="1" t="s">
        <v>8185</v>
      </c>
      <c r="G5414" s="1" t="s">
        <v>5908</v>
      </c>
      <c r="H5414" s="1" t="s">
        <v>7503</v>
      </c>
      <c r="I5414" s="1" t="b">
        <v>0</v>
      </c>
      <c r="J5414" s="1">
        <v>0</v>
      </c>
      <c r="K5414" s="1">
        <v>0</v>
      </c>
      <c r="L5414" s="1">
        <v>1</v>
      </c>
      <c r="M5414" s="1">
        <v>1</v>
      </c>
      <c r="N5414" s="1">
        <v>1.5873015873015801</v>
      </c>
      <c r="O5414" s="1" t="s">
        <v>8198</v>
      </c>
    </row>
    <row r="5415" spans="1:15" x14ac:dyDescent="0.3">
      <c r="A5415" s="1" t="s">
        <v>5700</v>
      </c>
      <c r="B5415" s="1" t="s">
        <v>5773</v>
      </c>
      <c r="C5415" s="1">
        <v>4</v>
      </c>
      <c r="D5415" s="1" t="s">
        <v>7426</v>
      </c>
      <c r="E5415" s="1">
        <v>6</v>
      </c>
      <c r="F5415" s="1" t="s">
        <v>8185</v>
      </c>
      <c r="G5415" s="1" t="s">
        <v>5895</v>
      </c>
      <c r="H5415" s="1" t="s">
        <v>8199</v>
      </c>
      <c r="I5415" s="1" t="b">
        <v>0</v>
      </c>
      <c r="J5415" s="1">
        <v>0</v>
      </c>
      <c r="K5415" s="1">
        <v>2</v>
      </c>
      <c r="L5415" s="1">
        <v>0</v>
      </c>
      <c r="M5415" s="1">
        <v>1</v>
      </c>
      <c r="N5415" s="1">
        <v>1.5873015873015801</v>
      </c>
      <c r="O5415" s="1" t="s">
        <v>8200</v>
      </c>
    </row>
    <row r="5416" spans="1:15" x14ac:dyDescent="0.3">
      <c r="A5416" s="1" t="s">
        <v>5700</v>
      </c>
      <c r="B5416" s="1" t="s">
        <v>5773</v>
      </c>
      <c r="C5416" s="1">
        <v>4</v>
      </c>
      <c r="D5416" s="1" t="s">
        <v>7426</v>
      </c>
      <c r="E5416" s="1">
        <v>6</v>
      </c>
      <c r="F5416" s="1" t="s">
        <v>8185</v>
      </c>
      <c r="G5416" s="1" t="s">
        <v>5803</v>
      </c>
      <c r="H5416" s="1" t="s">
        <v>7497</v>
      </c>
      <c r="I5416" s="1" t="b">
        <v>0</v>
      </c>
      <c r="J5416" s="1">
        <v>0</v>
      </c>
      <c r="K5416" s="1">
        <v>1</v>
      </c>
      <c r="L5416" s="1">
        <v>1</v>
      </c>
      <c r="M5416" s="1">
        <v>1</v>
      </c>
      <c r="N5416" s="1">
        <v>1.5873015873015801</v>
      </c>
      <c r="O5416" s="1" t="s">
        <v>8201</v>
      </c>
    </row>
    <row r="5417" spans="1:15" x14ac:dyDescent="0.3">
      <c r="A5417" s="1" t="s">
        <v>5700</v>
      </c>
      <c r="B5417" s="1" t="s">
        <v>5773</v>
      </c>
      <c r="C5417" s="1">
        <v>4</v>
      </c>
      <c r="D5417" s="1" t="s">
        <v>7426</v>
      </c>
      <c r="E5417" s="1">
        <v>6</v>
      </c>
      <c r="F5417" s="1" t="s">
        <v>8185</v>
      </c>
      <c r="G5417" s="1" t="s">
        <v>5834</v>
      </c>
      <c r="H5417" s="1" t="s">
        <v>7602</v>
      </c>
      <c r="I5417" s="1" t="b">
        <v>0</v>
      </c>
      <c r="J5417" s="1">
        <v>4</v>
      </c>
      <c r="K5417" s="1">
        <v>7</v>
      </c>
      <c r="L5417" s="1">
        <v>4</v>
      </c>
      <c r="M5417" s="1">
        <v>1</v>
      </c>
      <c r="N5417" s="1">
        <v>1.5873015873015801</v>
      </c>
      <c r="O5417" s="1" t="s">
        <v>8202</v>
      </c>
    </row>
    <row r="5418" spans="1:15" x14ac:dyDescent="0.3">
      <c r="A5418" s="1" t="s">
        <v>5700</v>
      </c>
      <c r="B5418" s="1" t="s">
        <v>5773</v>
      </c>
      <c r="C5418" s="1">
        <v>4</v>
      </c>
      <c r="D5418" s="1" t="s">
        <v>7426</v>
      </c>
      <c r="E5418" s="1">
        <v>7</v>
      </c>
      <c r="F5418" s="1" t="s">
        <v>8203</v>
      </c>
      <c r="G5418" s="1" t="s">
        <v>5834</v>
      </c>
      <c r="H5418" s="1" t="e">
        <f>----CCCGCTC-GCCGGCGGCCTGTCACACTCACACCATG</f>
        <v>#NAME?</v>
      </c>
      <c r="I5418" s="1" t="b">
        <v>0</v>
      </c>
      <c r="J5418" s="1">
        <v>0</v>
      </c>
      <c r="K5418" s="1">
        <v>15</v>
      </c>
      <c r="L5418" s="1">
        <v>3</v>
      </c>
      <c r="M5418" s="1">
        <v>8</v>
      </c>
      <c r="N5418" s="1">
        <v>36.363636363636303</v>
      </c>
      <c r="O5418" s="1" t="s">
        <v>7491</v>
      </c>
    </row>
    <row r="5419" spans="1:15" x14ac:dyDescent="0.3">
      <c r="A5419" s="1" t="s">
        <v>5700</v>
      </c>
      <c r="B5419" s="1" t="s">
        <v>5773</v>
      </c>
      <c r="C5419" s="1">
        <v>4</v>
      </c>
      <c r="D5419" s="1" t="s">
        <v>7426</v>
      </c>
      <c r="E5419" s="1">
        <v>7</v>
      </c>
      <c r="F5419" s="1" t="s">
        <v>8203</v>
      </c>
      <c r="G5419" s="1" t="s">
        <v>5814</v>
      </c>
      <c r="H5419" s="1" t="s">
        <v>7503</v>
      </c>
      <c r="I5419" s="1" t="b">
        <v>1</v>
      </c>
      <c r="J5419" s="1">
        <v>0</v>
      </c>
      <c r="K5419" s="1">
        <v>0</v>
      </c>
      <c r="L5419" s="1">
        <v>0</v>
      </c>
      <c r="M5419" s="1">
        <v>5</v>
      </c>
      <c r="N5419" s="1">
        <v>22.727272727272702</v>
      </c>
      <c r="O5419" s="1" t="s">
        <v>7504</v>
      </c>
    </row>
    <row r="5420" spans="1:15" x14ac:dyDescent="0.3">
      <c r="A5420" s="1" t="s">
        <v>5700</v>
      </c>
      <c r="B5420" s="1" t="s">
        <v>5773</v>
      </c>
      <c r="C5420" s="1">
        <v>4</v>
      </c>
      <c r="D5420" s="1" t="s">
        <v>7426</v>
      </c>
      <c r="E5420" s="1">
        <v>7</v>
      </c>
      <c r="F5420" s="1" t="s">
        <v>8203</v>
      </c>
      <c r="G5420" s="1" t="s">
        <v>5908</v>
      </c>
      <c r="H5420" s="1" t="s">
        <v>8204</v>
      </c>
      <c r="I5420" s="1" t="b">
        <v>0</v>
      </c>
      <c r="J5420" s="1">
        <v>4</v>
      </c>
      <c r="K5420" s="1">
        <v>25</v>
      </c>
      <c r="L5420" s="1">
        <v>6</v>
      </c>
      <c r="M5420" s="1">
        <v>1</v>
      </c>
      <c r="N5420" s="1">
        <v>4.5454545454545396</v>
      </c>
      <c r="O5420" s="1" t="e">
        <f>-CtacGcgtctcgTGggcCTcggagatgtgtataagagac</f>
        <v>#NAME?</v>
      </c>
    </row>
    <row r="5421" spans="1:15" x14ac:dyDescent="0.3">
      <c r="A5421" s="1" t="s">
        <v>5700</v>
      </c>
      <c r="B5421" s="1" t="s">
        <v>5773</v>
      </c>
      <c r="C5421" s="1">
        <v>4</v>
      </c>
      <c r="D5421" s="1" t="s">
        <v>7426</v>
      </c>
      <c r="E5421" s="1">
        <v>7</v>
      </c>
      <c r="F5421" s="1" t="s">
        <v>8203</v>
      </c>
      <c r="G5421" s="1" t="s">
        <v>5834</v>
      </c>
      <c r="H5421" s="1" t="e">
        <f>-CGCT------CGCCGGCGGCCTGTCACACTCACACCATG</f>
        <v>#NAME?</v>
      </c>
      <c r="I5421" s="1" t="b">
        <v>0</v>
      </c>
      <c r="J5421" s="1">
        <v>0</v>
      </c>
      <c r="K5421" s="1">
        <v>7</v>
      </c>
      <c r="L5421" s="1">
        <v>4</v>
      </c>
      <c r="M5421" s="1">
        <v>1</v>
      </c>
      <c r="N5421" s="1">
        <v>4.5454545454545396</v>
      </c>
      <c r="O5421" s="1" t="s">
        <v>8205</v>
      </c>
    </row>
    <row r="5422" spans="1:15" x14ac:dyDescent="0.3">
      <c r="A5422" s="1" t="s">
        <v>5700</v>
      </c>
      <c r="B5422" s="1" t="s">
        <v>5773</v>
      </c>
      <c r="C5422" s="1">
        <v>4</v>
      </c>
      <c r="D5422" s="1" t="s">
        <v>7426</v>
      </c>
      <c r="E5422" s="1">
        <v>7</v>
      </c>
      <c r="F5422" s="1" t="s">
        <v>8203</v>
      </c>
      <c r="G5422" s="1" t="s">
        <v>5834</v>
      </c>
      <c r="H5422" s="1" t="s">
        <v>7517</v>
      </c>
      <c r="I5422" s="1" t="b">
        <v>0</v>
      </c>
      <c r="J5422" s="1">
        <v>0</v>
      </c>
      <c r="K5422" s="1">
        <v>13</v>
      </c>
      <c r="L5422" s="1">
        <v>3</v>
      </c>
      <c r="M5422" s="1">
        <v>1</v>
      </c>
      <c r="N5422" s="1">
        <v>4.5454545454545396</v>
      </c>
      <c r="O5422" s="1" t="s">
        <v>7593</v>
      </c>
    </row>
    <row r="5423" spans="1:15" x14ac:dyDescent="0.3">
      <c r="A5423" s="1" t="s">
        <v>5700</v>
      </c>
      <c r="B5423" s="1" t="s">
        <v>5773</v>
      </c>
      <c r="C5423" s="1">
        <v>4</v>
      </c>
      <c r="D5423" s="1" t="s">
        <v>7426</v>
      </c>
      <c r="E5423" s="1">
        <v>7</v>
      </c>
      <c r="F5423" s="1" t="s">
        <v>8203</v>
      </c>
      <c r="G5423" s="1" t="s">
        <v>5834</v>
      </c>
      <c r="H5423" s="1" t="e">
        <f>------CGCTC-GCCGGCGGCCTGTCACACTCACACCATG</f>
        <v>#NAME?</v>
      </c>
      <c r="I5423" s="1" t="b">
        <v>0</v>
      </c>
      <c r="J5423" s="1">
        <v>0</v>
      </c>
      <c r="K5423" s="1">
        <v>29</v>
      </c>
      <c r="L5423" s="1">
        <v>1</v>
      </c>
      <c r="M5423" s="1">
        <v>1</v>
      </c>
      <c r="N5423" s="1">
        <v>4.5454545454545396</v>
      </c>
      <c r="O5423" s="1" t="s">
        <v>7491</v>
      </c>
    </row>
    <row r="5424" spans="1:15" x14ac:dyDescent="0.3">
      <c r="A5424" s="1" t="s">
        <v>5700</v>
      </c>
      <c r="B5424" s="1" t="s">
        <v>5773</v>
      </c>
      <c r="C5424" s="1">
        <v>4</v>
      </c>
      <c r="D5424" s="1" t="s">
        <v>7426</v>
      </c>
      <c r="E5424" s="1">
        <v>7</v>
      </c>
      <c r="F5424" s="1" t="s">
        <v>8203</v>
      </c>
      <c r="G5424" s="1" t="s">
        <v>5834</v>
      </c>
      <c r="H5424" s="1" t="e">
        <f>----CCCGCTC-GCCGGCGGCCTGTCACACTCACACCATG</f>
        <v>#NAME?</v>
      </c>
      <c r="I5424" s="1" t="b">
        <v>0</v>
      </c>
      <c r="J5424" s="1">
        <v>0</v>
      </c>
      <c r="K5424" s="1">
        <v>6</v>
      </c>
      <c r="L5424" s="1">
        <v>3</v>
      </c>
      <c r="M5424" s="1">
        <v>1</v>
      </c>
      <c r="N5424" s="1">
        <v>4.5454545454545396</v>
      </c>
      <c r="O5424" s="1" t="s">
        <v>7491</v>
      </c>
    </row>
    <row r="5425" spans="1:15" x14ac:dyDescent="0.3">
      <c r="A5425" s="1" t="s">
        <v>5700</v>
      </c>
      <c r="B5425" s="1" t="s">
        <v>5773</v>
      </c>
      <c r="C5425" s="1">
        <v>4</v>
      </c>
      <c r="D5425" s="1" t="s">
        <v>7426</v>
      </c>
      <c r="E5425" s="1">
        <v>7</v>
      </c>
      <c r="F5425" s="1" t="s">
        <v>8203</v>
      </c>
      <c r="G5425" s="1" t="s">
        <v>5834</v>
      </c>
      <c r="H5425" s="1" t="e">
        <f>----CCCGCTC-GCCGGCGGCCTGTCACACTCACACCATG</f>
        <v>#NAME?</v>
      </c>
      <c r="I5425" s="1" t="b">
        <v>0</v>
      </c>
      <c r="J5425" s="1">
        <v>0</v>
      </c>
      <c r="K5425" s="1">
        <v>15</v>
      </c>
      <c r="L5425" s="1">
        <v>3</v>
      </c>
      <c r="M5425" s="1">
        <v>1</v>
      </c>
      <c r="N5425" s="1">
        <v>4.5454545454545396</v>
      </c>
      <c r="O5425" s="1" t="s">
        <v>7493</v>
      </c>
    </row>
    <row r="5426" spans="1:15" x14ac:dyDescent="0.3">
      <c r="A5426" s="1" t="s">
        <v>5700</v>
      </c>
      <c r="B5426" s="1" t="s">
        <v>5773</v>
      </c>
      <c r="C5426" s="1">
        <v>4</v>
      </c>
      <c r="D5426" s="1" t="s">
        <v>7426</v>
      </c>
      <c r="E5426" s="1">
        <v>7</v>
      </c>
      <c r="F5426" s="1" t="s">
        <v>8203</v>
      </c>
      <c r="G5426" s="1" t="s">
        <v>5834</v>
      </c>
      <c r="H5426" s="1" t="s">
        <v>8206</v>
      </c>
      <c r="I5426" s="1" t="b">
        <v>0</v>
      </c>
      <c r="J5426" s="1">
        <v>0</v>
      </c>
      <c r="K5426" s="1">
        <v>11</v>
      </c>
      <c r="L5426" s="1">
        <v>5</v>
      </c>
      <c r="M5426" s="1">
        <v>1</v>
      </c>
      <c r="N5426" s="1">
        <v>4.5454545454545396</v>
      </c>
      <c r="O5426" s="1" t="s">
        <v>8207</v>
      </c>
    </row>
    <row r="5427" spans="1:15" x14ac:dyDescent="0.3">
      <c r="A5427" s="1" t="s">
        <v>5700</v>
      </c>
      <c r="B5427" s="1" t="s">
        <v>5773</v>
      </c>
      <c r="C5427" s="1">
        <v>4</v>
      </c>
      <c r="D5427" s="1" t="s">
        <v>7426</v>
      </c>
      <c r="E5427" s="1">
        <v>7</v>
      </c>
      <c r="F5427" s="1" t="s">
        <v>8203</v>
      </c>
      <c r="G5427" s="1" t="s">
        <v>5814</v>
      </c>
      <c r="H5427" s="1" t="e">
        <f>-----------CGCCGGCGGCCTGTCACACTCACACCATG</f>
        <v>#NAME?</v>
      </c>
      <c r="I5427" s="1" t="b">
        <v>0</v>
      </c>
      <c r="J5427" s="1">
        <v>0</v>
      </c>
      <c r="K5427" s="1">
        <v>16</v>
      </c>
      <c r="L5427" s="1">
        <v>1</v>
      </c>
      <c r="M5427" s="1">
        <v>1</v>
      </c>
      <c r="N5427" s="1">
        <v>4.5454545454545396</v>
      </c>
      <c r="O5427" s="1" t="s">
        <v>7494</v>
      </c>
    </row>
    <row r="5428" spans="1:15" x14ac:dyDescent="0.3">
      <c r="A5428" s="1" t="s">
        <v>5700</v>
      </c>
      <c r="B5428" s="1" t="s">
        <v>5773</v>
      </c>
      <c r="C5428" s="1">
        <v>4</v>
      </c>
      <c r="D5428" s="1" t="s">
        <v>7426</v>
      </c>
      <c r="E5428" s="1">
        <v>7</v>
      </c>
      <c r="F5428" s="1" t="s">
        <v>8203</v>
      </c>
      <c r="G5428" s="1" t="s">
        <v>5814</v>
      </c>
      <c r="H5428" s="1" t="e">
        <f>-----------CGCCGGCGGCCTGTCACACTCACACCATG</f>
        <v>#NAME?</v>
      </c>
      <c r="I5428" s="1" t="b">
        <v>0</v>
      </c>
      <c r="J5428" s="1">
        <v>0</v>
      </c>
      <c r="K5428" s="1">
        <v>16</v>
      </c>
      <c r="L5428" s="1">
        <v>2</v>
      </c>
      <c r="M5428" s="1">
        <v>1</v>
      </c>
      <c r="N5428" s="1">
        <v>4.5454545454545396</v>
      </c>
      <c r="O5428" s="1" t="s">
        <v>7698</v>
      </c>
    </row>
    <row r="5429" spans="1:15" x14ac:dyDescent="0.3">
      <c r="A5429" s="1" t="s">
        <v>5700</v>
      </c>
      <c r="B5429" s="1" t="s">
        <v>5773</v>
      </c>
      <c r="C5429" s="1">
        <v>4</v>
      </c>
      <c r="D5429" s="1" t="s">
        <v>7426</v>
      </c>
      <c r="E5429" s="1">
        <v>8</v>
      </c>
      <c r="F5429" s="1" t="s">
        <v>8208</v>
      </c>
      <c r="G5429" s="1" t="s">
        <v>5834</v>
      </c>
      <c r="H5429" s="1" t="e">
        <f>----CCCGCTC-GCCGGCGGCCTGTCACACTCACACCATG</f>
        <v>#NAME?</v>
      </c>
      <c r="I5429" s="1" t="b">
        <v>0</v>
      </c>
      <c r="J5429" s="1">
        <v>0</v>
      </c>
      <c r="K5429" s="1">
        <v>15</v>
      </c>
      <c r="L5429" s="1">
        <v>3</v>
      </c>
      <c r="M5429" s="1">
        <v>120</v>
      </c>
      <c r="N5429" s="1">
        <v>25.369978858350901</v>
      </c>
      <c r="O5429" s="1" t="s">
        <v>7491</v>
      </c>
    </row>
    <row r="5430" spans="1:15" x14ac:dyDescent="0.3">
      <c r="A5430" s="1" t="s">
        <v>5700</v>
      </c>
      <c r="B5430" s="1" t="s">
        <v>5773</v>
      </c>
      <c r="C5430" s="1">
        <v>4</v>
      </c>
      <c r="D5430" s="1" t="s">
        <v>7426</v>
      </c>
      <c r="E5430" s="1">
        <v>8</v>
      </c>
      <c r="F5430" s="1" t="s">
        <v>8208</v>
      </c>
      <c r="G5430" s="1" t="s">
        <v>5814</v>
      </c>
      <c r="H5430" s="1" t="s">
        <v>7503</v>
      </c>
      <c r="I5430" s="1" t="b">
        <v>1</v>
      </c>
      <c r="J5430" s="1">
        <v>0</v>
      </c>
      <c r="K5430" s="1">
        <v>0</v>
      </c>
      <c r="L5430" s="1">
        <v>0</v>
      </c>
      <c r="M5430" s="1">
        <v>104</v>
      </c>
      <c r="N5430" s="1">
        <v>21.9873150105708</v>
      </c>
      <c r="O5430" s="1" t="s">
        <v>7504</v>
      </c>
    </row>
    <row r="5431" spans="1:15" x14ac:dyDescent="0.3">
      <c r="A5431" s="1" t="s">
        <v>5700</v>
      </c>
      <c r="B5431" s="1" t="s">
        <v>5773</v>
      </c>
      <c r="C5431" s="1">
        <v>4</v>
      </c>
      <c r="D5431" s="1" t="s">
        <v>7426</v>
      </c>
      <c r="E5431" s="1">
        <v>8</v>
      </c>
      <c r="F5431" s="1" t="s">
        <v>8208</v>
      </c>
      <c r="G5431" s="1" t="s">
        <v>5834</v>
      </c>
      <c r="H5431" s="1" t="e">
        <f>----CCCGCTC-GCCGGCGGCCTGTCACACTCACACCATG</f>
        <v>#NAME?</v>
      </c>
      <c r="I5431" s="1" t="b">
        <v>0</v>
      </c>
      <c r="J5431" s="1">
        <v>0</v>
      </c>
      <c r="K5431" s="1">
        <v>6</v>
      </c>
      <c r="L5431" s="1">
        <v>3</v>
      </c>
      <c r="M5431" s="1">
        <v>55</v>
      </c>
      <c r="N5431" s="1">
        <v>11.6279069767441</v>
      </c>
      <c r="O5431" s="1" t="s">
        <v>7491</v>
      </c>
    </row>
    <row r="5432" spans="1:15" x14ac:dyDescent="0.3">
      <c r="A5432" s="1" t="s">
        <v>5700</v>
      </c>
      <c r="B5432" s="1" t="s">
        <v>5773</v>
      </c>
      <c r="C5432" s="1">
        <v>4</v>
      </c>
      <c r="D5432" s="1" t="s">
        <v>7426</v>
      </c>
      <c r="E5432" s="1">
        <v>8</v>
      </c>
      <c r="F5432" s="1" t="s">
        <v>8208</v>
      </c>
      <c r="G5432" s="1" t="s">
        <v>5834</v>
      </c>
      <c r="H5432" s="1" t="e">
        <f>------CGCTC-GCCGGCGGCCTGTCACACTCACACCATG</f>
        <v>#NAME?</v>
      </c>
      <c r="I5432" s="1" t="b">
        <v>0</v>
      </c>
      <c r="J5432" s="1">
        <v>0</v>
      </c>
      <c r="K5432" s="1">
        <v>29</v>
      </c>
      <c r="L5432" s="1">
        <v>1</v>
      </c>
      <c r="M5432" s="1">
        <v>44</v>
      </c>
      <c r="N5432" s="1">
        <v>9.3023255813953494</v>
      </c>
      <c r="O5432" s="1" t="s">
        <v>7491</v>
      </c>
    </row>
    <row r="5433" spans="1:15" x14ac:dyDescent="0.3">
      <c r="A5433" s="1" t="s">
        <v>5700</v>
      </c>
      <c r="B5433" s="1" t="s">
        <v>5773</v>
      </c>
      <c r="C5433" s="1">
        <v>4</v>
      </c>
      <c r="D5433" s="1" t="s">
        <v>7426</v>
      </c>
      <c r="E5433" s="1">
        <v>8</v>
      </c>
      <c r="F5433" s="1" t="s">
        <v>8208</v>
      </c>
      <c r="G5433" s="1" t="s">
        <v>5803</v>
      </c>
      <c r="H5433" s="1" t="s">
        <v>7497</v>
      </c>
      <c r="I5433" s="1" t="b">
        <v>0</v>
      </c>
      <c r="J5433" s="1">
        <v>0</v>
      </c>
      <c r="K5433" s="1">
        <v>1</v>
      </c>
      <c r="L5433" s="1">
        <v>0</v>
      </c>
      <c r="M5433" s="1">
        <v>25</v>
      </c>
      <c r="N5433" s="1">
        <v>5.2854122621564397</v>
      </c>
      <c r="O5433" s="1" t="s">
        <v>7542</v>
      </c>
    </row>
    <row r="5434" spans="1:15" x14ac:dyDescent="0.3">
      <c r="A5434" s="1" t="s">
        <v>5700</v>
      </c>
      <c r="B5434" s="1" t="s">
        <v>5773</v>
      </c>
      <c r="C5434" s="1">
        <v>4</v>
      </c>
      <c r="D5434" s="1" t="s">
        <v>7426</v>
      </c>
      <c r="E5434" s="1">
        <v>8</v>
      </c>
      <c r="F5434" s="1" t="s">
        <v>8208</v>
      </c>
      <c r="G5434" s="1" t="s">
        <v>5814</v>
      </c>
      <c r="H5434" s="1" t="e">
        <f>-----------CGCCGGCGGCCTGTCACACTCACACCATG</f>
        <v>#NAME?</v>
      </c>
      <c r="I5434" s="1" t="b">
        <v>0</v>
      </c>
      <c r="J5434" s="1">
        <v>0</v>
      </c>
      <c r="K5434" s="1">
        <v>16</v>
      </c>
      <c r="L5434" s="1">
        <v>2</v>
      </c>
      <c r="M5434" s="1">
        <v>17</v>
      </c>
      <c r="N5434" s="1">
        <v>3.5940803382663802</v>
      </c>
      <c r="O5434" s="1" t="s">
        <v>7698</v>
      </c>
    </row>
    <row r="5435" spans="1:15" x14ac:dyDescent="0.3">
      <c r="A5435" s="1" t="s">
        <v>5700</v>
      </c>
      <c r="B5435" s="1" t="s">
        <v>5773</v>
      </c>
      <c r="C5435" s="1">
        <v>4</v>
      </c>
      <c r="D5435" s="1" t="s">
        <v>7426</v>
      </c>
      <c r="E5435" s="1">
        <v>8</v>
      </c>
      <c r="F5435" s="1" t="s">
        <v>8208</v>
      </c>
      <c r="G5435" s="1" t="s">
        <v>5803</v>
      </c>
      <c r="H5435" s="1" t="s">
        <v>7497</v>
      </c>
      <c r="I5435" s="1" t="b">
        <v>0</v>
      </c>
      <c r="J5435" s="1">
        <v>0</v>
      </c>
      <c r="K5435" s="1">
        <v>1</v>
      </c>
      <c r="L5435" s="1">
        <v>0</v>
      </c>
      <c r="M5435" s="1">
        <v>12</v>
      </c>
      <c r="N5435" s="1">
        <v>2.5369978858350901</v>
      </c>
      <c r="O5435" s="1" t="s">
        <v>7510</v>
      </c>
    </row>
    <row r="5436" spans="1:15" x14ac:dyDescent="0.3">
      <c r="A5436" s="1" t="s">
        <v>5700</v>
      </c>
      <c r="B5436" s="1" t="s">
        <v>5773</v>
      </c>
      <c r="C5436" s="1">
        <v>4</v>
      </c>
      <c r="D5436" s="1" t="s">
        <v>7426</v>
      </c>
      <c r="E5436" s="1">
        <v>8</v>
      </c>
      <c r="F5436" s="1" t="s">
        <v>8208</v>
      </c>
      <c r="G5436" s="1" t="s">
        <v>5814</v>
      </c>
      <c r="H5436" s="1" t="s">
        <v>7497</v>
      </c>
      <c r="I5436" s="1" t="b">
        <v>0</v>
      </c>
      <c r="J5436" s="1">
        <v>5</v>
      </c>
      <c r="K5436" s="1">
        <v>1</v>
      </c>
      <c r="L5436" s="1">
        <v>0</v>
      </c>
      <c r="M5436" s="1">
        <v>9</v>
      </c>
      <c r="N5436" s="1">
        <v>1.90274841437632</v>
      </c>
      <c r="O5436" s="1" t="e">
        <f>-----ccgctcagccggcggcctgtcacactcacaccatg</f>
        <v>#NAME?</v>
      </c>
    </row>
    <row r="5437" spans="1:15" x14ac:dyDescent="0.3">
      <c r="A5437" s="1" t="s">
        <v>5700</v>
      </c>
      <c r="B5437" s="1" t="s">
        <v>5773</v>
      </c>
      <c r="C5437" s="1">
        <v>4</v>
      </c>
      <c r="D5437" s="1" t="s">
        <v>7426</v>
      </c>
      <c r="E5437" s="1">
        <v>8</v>
      </c>
      <c r="F5437" s="1" t="s">
        <v>8208</v>
      </c>
      <c r="G5437" s="1" t="s">
        <v>5814</v>
      </c>
      <c r="H5437" s="1" t="e">
        <f>-------------CCGGCGGCCTGTCACACTCACACCATG</f>
        <v>#NAME?</v>
      </c>
      <c r="I5437" s="1" t="b">
        <v>0</v>
      </c>
      <c r="J5437" s="1">
        <v>0</v>
      </c>
      <c r="K5437" s="1">
        <v>18</v>
      </c>
      <c r="L5437" s="1">
        <v>4</v>
      </c>
      <c r="M5437" s="1">
        <v>8</v>
      </c>
      <c r="N5437" s="1">
        <v>1.6913319238900599</v>
      </c>
      <c r="O5437" s="1" t="s">
        <v>8209</v>
      </c>
    </row>
    <row r="5438" spans="1:15" x14ac:dyDescent="0.3">
      <c r="A5438" s="1" t="s">
        <v>5700</v>
      </c>
      <c r="B5438" s="1" t="s">
        <v>5773</v>
      </c>
      <c r="C5438" s="1">
        <v>4</v>
      </c>
      <c r="D5438" s="1" t="s">
        <v>7426</v>
      </c>
      <c r="E5438" s="1">
        <v>9</v>
      </c>
      <c r="F5438" s="1" t="s">
        <v>8210</v>
      </c>
      <c r="G5438" s="1" t="s">
        <v>5814</v>
      </c>
      <c r="H5438" s="1" t="s">
        <v>7503</v>
      </c>
      <c r="I5438" s="1" t="b">
        <v>1</v>
      </c>
      <c r="J5438" s="1">
        <v>0</v>
      </c>
      <c r="K5438" s="1">
        <v>0</v>
      </c>
      <c r="L5438" s="1">
        <v>0</v>
      </c>
      <c r="M5438" s="1">
        <v>49</v>
      </c>
      <c r="N5438" s="1">
        <v>37.404580152671699</v>
      </c>
      <c r="O5438" s="1" t="s">
        <v>7504</v>
      </c>
    </row>
    <row r="5439" spans="1:15" x14ac:dyDescent="0.3">
      <c r="A5439" s="1" t="s">
        <v>5700</v>
      </c>
      <c r="B5439" s="1" t="s">
        <v>5773</v>
      </c>
      <c r="C5439" s="1">
        <v>4</v>
      </c>
      <c r="D5439" s="1" t="s">
        <v>7426</v>
      </c>
      <c r="E5439" s="1">
        <v>9</v>
      </c>
      <c r="F5439" s="1" t="s">
        <v>8210</v>
      </c>
      <c r="G5439" s="1" t="s">
        <v>5814</v>
      </c>
      <c r="H5439" s="1" t="e">
        <f>-------------CCGGCGGCCTGTCACACTCACACCATG</f>
        <v>#NAME?</v>
      </c>
      <c r="I5439" s="1" t="b">
        <v>0</v>
      </c>
      <c r="J5439" s="1">
        <v>0</v>
      </c>
      <c r="K5439" s="1">
        <v>26</v>
      </c>
      <c r="L5439" s="1">
        <v>2</v>
      </c>
      <c r="M5439" s="1">
        <v>27</v>
      </c>
      <c r="N5439" s="1">
        <v>20.610687022900699</v>
      </c>
      <c r="O5439" s="1" t="s">
        <v>8211</v>
      </c>
    </row>
    <row r="5440" spans="1:15" x14ac:dyDescent="0.3">
      <c r="A5440" s="1" t="s">
        <v>5700</v>
      </c>
      <c r="B5440" s="1" t="s">
        <v>5773</v>
      </c>
      <c r="C5440" s="1">
        <v>4</v>
      </c>
      <c r="D5440" s="1" t="s">
        <v>7426</v>
      </c>
      <c r="E5440" s="1">
        <v>9</v>
      </c>
      <c r="F5440" s="1" t="s">
        <v>8210</v>
      </c>
      <c r="G5440" s="1" t="s">
        <v>5814</v>
      </c>
      <c r="H5440" s="1" t="e">
        <f>-----CCCGCTCGCCGGCGGCCTGTCACACTCACACCATG</f>
        <v>#NAME?</v>
      </c>
      <c r="I5440" s="1" t="b">
        <v>0</v>
      </c>
      <c r="J5440" s="1">
        <v>2</v>
      </c>
      <c r="K5440" s="1">
        <v>14</v>
      </c>
      <c r="L5440" s="1">
        <v>3</v>
      </c>
      <c r="M5440" s="1">
        <v>15</v>
      </c>
      <c r="N5440" s="1">
        <v>11.450381679389301</v>
      </c>
      <c r="O5440" s="1" t="s">
        <v>7534</v>
      </c>
    </row>
    <row r="5441" spans="1:15" x14ac:dyDescent="0.3">
      <c r="A5441" s="1" t="s">
        <v>5700</v>
      </c>
      <c r="B5441" s="1" t="s">
        <v>5773</v>
      </c>
      <c r="C5441" s="1">
        <v>4</v>
      </c>
      <c r="D5441" s="1" t="s">
        <v>7426</v>
      </c>
      <c r="E5441" s="1">
        <v>9</v>
      </c>
      <c r="F5441" s="1" t="s">
        <v>8210</v>
      </c>
      <c r="G5441" s="1" t="s">
        <v>5834</v>
      </c>
      <c r="H5441" s="1" t="s">
        <v>7841</v>
      </c>
      <c r="I5441" s="1" t="b">
        <v>0</v>
      </c>
      <c r="J5441" s="1">
        <v>1</v>
      </c>
      <c r="K5441" s="1">
        <v>8</v>
      </c>
      <c r="L5441" s="1">
        <v>2</v>
      </c>
      <c r="M5441" s="1">
        <v>7</v>
      </c>
      <c r="N5441" s="1">
        <v>5.3435114503816701</v>
      </c>
      <c r="O5441" s="1" t="s">
        <v>8212</v>
      </c>
    </row>
    <row r="5442" spans="1:15" x14ac:dyDescent="0.3">
      <c r="A5442" s="1" t="s">
        <v>5700</v>
      </c>
      <c r="B5442" s="1" t="s">
        <v>5773</v>
      </c>
      <c r="C5442" s="1">
        <v>4</v>
      </c>
      <c r="D5442" s="1" t="s">
        <v>7426</v>
      </c>
      <c r="E5442" s="1">
        <v>9</v>
      </c>
      <c r="F5442" s="1" t="s">
        <v>8210</v>
      </c>
      <c r="G5442" s="1" t="s">
        <v>5814</v>
      </c>
      <c r="H5442" s="1" t="e">
        <f>-----CCCGCTCGCCGGCGGCCTGTCACACTCACACCATG</f>
        <v>#NAME?</v>
      </c>
      <c r="I5442" s="1" t="b">
        <v>0</v>
      </c>
      <c r="J5442" s="1">
        <v>2</v>
      </c>
      <c r="K5442" s="1">
        <v>5</v>
      </c>
      <c r="L5442" s="1">
        <v>3</v>
      </c>
      <c r="M5442" s="1">
        <v>6</v>
      </c>
      <c r="N5442" s="1">
        <v>4.5801526717557204</v>
      </c>
      <c r="O5442" s="1" t="s">
        <v>7534</v>
      </c>
    </row>
    <row r="5443" spans="1:15" x14ac:dyDescent="0.3">
      <c r="A5443" s="1" t="s">
        <v>5700</v>
      </c>
      <c r="B5443" s="1" t="s">
        <v>5773</v>
      </c>
      <c r="C5443" s="1">
        <v>4</v>
      </c>
      <c r="D5443" s="1" t="s">
        <v>7426</v>
      </c>
      <c r="E5443" s="1">
        <v>9</v>
      </c>
      <c r="F5443" s="1" t="s">
        <v>8210</v>
      </c>
      <c r="G5443" s="1" t="s">
        <v>5834</v>
      </c>
      <c r="H5443" s="1" t="s">
        <v>7652</v>
      </c>
      <c r="I5443" s="1" t="b">
        <v>0</v>
      </c>
      <c r="J5443" s="1">
        <v>0</v>
      </c>
      <c r="K5443" s="1">
        <v>6</v>
      </c>
      <c r="L5443" s="1">
        <v>5</v>
      </c>
      <c r="M5443" s="1">
        <v>4</v>
      </c>
      <c r="N5443" s="1">
        <v>3.0534351145038099</v>
      </c>
      <c r="O5443" s="1" t="s">
        <v>8213</v>
      </c>
    </row>
    <row r="5444" spans="1:15" x14ac:dyDescent="0.3">
      <c r="A5444" s="1" t="s">
        <v>5700</v>
      </c>
      <c r="B5444" s="1" t="s">
        <v>5773</v>
      </c>
      <c r="C5444" s="1">
        <v>4</v>
      </c>
      <c r="D5444" s="1" t="s">
        <v>7426</v>
      </c>
      <c r="E5444" s="1">
        <v>9</v>
      </c>
      <c r="F5444" s="1" t="s">
        <v>8210</v>
      </c>
      <c r="G5444" s="1" t="s">
        <v>5814</v>
      </c>
      <c r="H5444" s="1" t="e">
        <f>-----CCCGCTCGCCGGCGGCCTGTCACACTCACACCATG</f>
        <v>#NAME?</v>
      </c>
      <c r="I5444" s="1" t="b">
        <v>0</v>
      </c>
      <c r="J5444" s="1">
        <v>0</v>
      </c>
      <c r="K5444" s="1">
        <v>14</v>
      </c>
      <c r="L5444" s="1">
        <v>3</v>
      </c>
      <c r="M5444" s="1">
        <v>2</v>
      </c>
      <c r="N5444" s="1">
        <v>1.5267175572519001</v>
      </c>
      <c r="O5444" s="1" t="s">
        <v>7492</v>
      </c>
    </row>
    <row r="5445" spans="1:15" x14ac:dyDescent="0.3">
      <c r="A5445" s="1" t="s">
        <v>5700</v>
      </c>
      <c r="B5445" s="1" t="s">
        <v>5773</v>
      </c>
      <c r="C5445" s="1">
        <v>4</v>
      </c>
      <c r="D5445" s="1" t="s">
        <v>7426</v>
      </c>
      <c r="E5445" s="1">
        <v>9</v>
      </c>
      <c r="F5445" s="1" t="s">
        <v>8210</v>
      </c>
      <c r="G5445" s="1" t="s">
        <v>5803</v>
      </c>
      <c r="H5445" s="1" t="s">
        <v>7497</v>
      </c>
      <c r="I5445" s="1" t="b">
        <v>0</v>
      </c>
      <c r="J5445" s="1">
        <v>0</v>
      </c>
      <c r="K5445" s="1">
        <v>1</v>
      </c>
      <c r="L5445" s="1">
        <v>0</v>
      </c>
      <c r="M5445" s="1">
        <v>2</v>
      </c>
      <c r="N5445" s="1">
        <v>1.5267175572519001</v>
      </c>
      <c r="O5445" s="1" t="s">
        <v>7542</v>
      </c>
    </row>
    <row r="5446" spans="1:15" x14ac:dyDescent="0.3">
      <c r="A5446" s="1" t="s">
        <v>5700</v>
      </c>
      <c r="B5446" s="1" t="s">
        <v>5773</v>
      </c>
      <c r="C5446" s="1">
        <v>4</v>
      </c>
      <c r="D5446" s="1" t="s">
        <v>7426</v>
      </c>
      <c r="E5446" s="1">
        <v>10</v>
      </c>
      <c r="F5446" s="1" t="s">
        <v>8214</v>
      </c>
      <c r="G5446" s="1" t="s">
        <v>5814</v>
      </c>
      <c r="H5446" s="1" t="s">
        <v>7503</v>
      </c>
      <c r="I5446" s="1" t="b">
        <v>1</v>
      </c>
      <c r="J5446" s="1">
        <v>0</v>
      </c>
      <c r="K5446" s="1">
        <v>0</v>
      </c>
      <c r="L5446" s="1">
        <v>0</v>
      </c>
      <c r="M5446" s="1">
        <v>78</v>
      </c>
      <c r="N5446" s="1">
        <v>47.272727272727202</v>
      </c>
      <c r="O5446" s="1" t="s">
        <v>7504</v>
      </c>
    </row>
    <row r="5447" spans="1:15" x14ac:dyDescent="0.3">
      <c r="A5447" s="1" t="s">
        <v>5700</v>
      </c>
      <c r="B5447" s="1" t="s">
        <v>5773</v>
      </c>
      <c r="C5447" s="1">
        <v>4</v>
      </c>
      <c r="D5447" s="1" t="s">
        <v>7426</v>
      </c>
      <c r="E5447" s="1">
        <v>10</v>
      </c>
      <c r="F5447" s="1" t="s">
        <v>8214</v>
      </c>
      <c r="G5447" s="1" t="s">
        <v>5814</v>
      </c>
      <c r="H5447" s="1" t="e">
        <f>-----CCCGCTCGCCGGCGGCCTGTCACACTCACACCATG</f>
        <v>#NAME?</v>
      </c>
      <c r="I5447" s="1" t="b">
        <v>0</v>
      </c>
      <c r="J5447" s="1">
        <v>0</v>
      </c>
      <c r="K5447" s="1">
        <v>14</v>
      </c>
      <c r="L5447" s="1">
        <v>3</v>
      </c>
      <c r="M5447" s="1">
        <v>6</v>
      </c>
      <c r="N5447" s="1">
        <v>3.63636363636363</v>
      </c>
      <c r="O5447" s="1" t="s">
        <v>7492</v>
      </c>
    </row>
    <row r="5448" spans="1:15" x14ac:dyDescent="0.3">
      <c r="A5448" s="1" t="s">
        <v>5700</v>
      </c>
      <c r="B5448" s="1" t="s">
        <v>5773</v>
      </c>
      <c r="C5448" s="1">
        <v>4</v>
      </c>
      <c r="D5448" s="1" t="s">
        <v>7426</v>
      </c>
      <c r="E5448" s="1">
        <v>10</v>
      </c>
      <c r="F5448" s="1" t="s">
        <v>8214</v>
      </c>
      <c r="G5448" s="1" t="s">
        <v>5908</v>
      </c>
      <c r="H5448" s="1" t="s">
        <v>7503</v>
      </c>
      <c r="I5448" s="1" t="b">
        <v>0</v>
      </c>
      <c r="J5448" s="1">
        <v>0</v>
      </c>
      <c r="K5448" s="1">
        <v>0</v>
      </c>
      <c r="L5448" s="1">
        <v>1</v>
      </c>
      <c r="M5448" s="1">
        <v>5</v>
      </c>
      <c r="N5448" s="1">
        <v>3.0303030303030298</v>
      </c>
      <c r="O5448" s="1" t="s">
        <v>7513</v>
      </c>
    </row>
    <row r="5449" spans="1:15" x14ac:dyDescent="0.3">
      <c r="A5449" s="1" t="s">
        <v>5700</v>
      </c>
      <c r="B5449" s="1" t="s">
        <v>5773</v>
      </c>
      <c r="C5449" s="1">
        <v>4</v>
      </c>
      <c r="D5449" s="1" t="s">
        <v>7426</v>
      </c>
      <c r="E5449" s="1">
        <v>10</v>
      </c>
      <c r="F5449" s="1" t="s">
        <v>8214</v>
      </c>
      <c r="G5449" s="1" t="s">
        <v>5803</v>
      </c>
      <c r="H5449" s="1" t="s">
        <v>7497</v>
      </c>
      <c r="I5449" s="1" t="b">
        <v>0</v>
      </c>
      <c r="J5449" s="1">
        <v>0</v>
      </c>
      <c r="K5449" s="1">
        <v>1</v>
      </c>
      <c r="L5449" s="1">
        <v>0</v>
      </c>
      <c r="M5449" s="1">
        <v>4</v>
      </c>
      <c r="N5449" s="1">
        <v>2.4242424242424199</v>
      </c>
      <c r="O5449" s="1" t="s">
        <v>7542</v>
      </c>
    </row>
    <row r="5450" spans="1:15" x14ac:dyDescent="0.3">
      <c r="A5450" s="1" t="s">
        <v>5700</v>
      </c>
      <c r="B5450" s="1" t="s">
        <v>5773</v>
      </c>
      <c r="C5450" s="1">
        <v>4</v>
      </c>
      <c r="D5450" s="1" t="s">
        <v>7426</v>
      </c>
      <c r="E5450" s="1">
        <v>10</v>
      </c>
      <c r="F5450" s="1" t="s">
        <v>8214</v>
      </c>
      <c r="G5450" s="1" t="s">
        <v>5814</v>
      </c>
      <c r="H5450" s="1" t="e">
        <f>-------CGCTCGCCGGCGGCCTGTCACACTCACACCATG</f>
        <v>#NAME?</v>
      </c>
      <c r="I5450" s="1" t="b">
        <v>0</v>
      </c>
      <c r="J5450" s="1">
        <v>0</v>
      </c>
      <c r="K5450" s="1">
        <v>28</v>
      </c>
      <c r="L5450" s="1">
        <v>1</v>
      </c>
      <c r="M5450" s="1">
        <v>2</v>
      </c>
      <c r="N5450" s="1">
        <v>1.2121212121212099</v>
      </c>
      <c r="O5450" s="1" t="s">
        <v>7492</v>
      </c>
    </row>
    <row r="5451" spans="1:15" x14ac:dyDescent="0.3">
      <c r="A5451" s="1" t="s">
        <v>5700</v>
      </c>
      <c r="B5451" s="1" t="s">
        <v>5773</v>
      </c>
      <c r="C5451" s="1">
        <v>4</v>
      </c>
      <c r="D5451" s="1" t="s">
        <v>7426</v>
      </c>
      <c r="E5451" s="1">
        <v>10</v>
      </c>
      <c r="F5451" s="1" t="s">
        <v>8214</v>
      </c>
      <c r="G5451" s="1" t="s">
        <v>5814</v>
      </c>
      <c r="H5451" s="1" t="e">
        <f>-----CCCGCTCGCCGGCGGCCTGTCACACTCACACCATG</f>
        <v>#NAME?</v>
      </c>
      <c r="I5451" s="1" t="b">
        <v>0</v>
      </c>
      <c r="J5451" s="1">
        <v>0</v>
      </c>
      <c r="K5451" s="1">
        <v>5</v>
      </c>
      <c r="L5451" s="1">
        <v>3</v>
      </c>
      <c r="M5451" s="1">
        <v>2</v>
      </c>
      <c r="N5451" s="1">
        <v>1.2121212121212099</v>
      </c>
      <c r="O5451" s="1" t="s">
        <v>7492</v>
      </c>
    </row>
    <row r="5452" spans="1:15" x14ac:dyDescent="0.3">
      <c r="A5452" s="1" t="s">
        <v>5700</v>
      </c>
      <c r="B5452" s="1" t="s">
        <v>5773</v>
      </c>
      <c r="C5452" s="1">
        <v>4</v>
      </c>
      <c r="D5452" s="1" t="s">
        <v>7426</v>
      </c>
      <c r="E5452" s="1">
        <v>10</v>
      </c>
      <c r="F5452" s="1" t="s">
        <v>8214</v>
      </c>
      <c r="G5452" s="1" t="s">
        <v>5814</v>
      </c>
      <c r="H5452" s="1" t="e">
        <f>-----CCCGCTCGCCGGCGGCCTGTCACACTCACACCATG</f>
        <v>#NAME?</v>
      </c>
      <c r="I5452" s="1" t="b">
        <v>0</v>
      </c>
      <c r="J5452" s="1">
        <v>0</v>
      </c>
      <c r="K5452" s="1">
        <v>14</v>
      </c>
      <c r="L5452" s="1">
        <v>5</v>
      </c>
      <c r="M5452" s="1">
        <v>2</v>
      </c>
      <c r="N5452" s="1">
        <v>1.2121212121212099</v>
      </c>
      <c r="O5452" s="1" t="s">
        <v>8215</v>
      </c>
    </row>
    <row r="5453" spans="1:15" x14ac:dyDescent="0.3">
      <c r="A5453" s="1" t="s">
        <v>5700</v>
      </c>
      <c r="B5453" s="1" t="s">
        <v>5773</v>
      </c>
      <c r="C5453" s="1">
        <v>4</v>
      </c>
      <c r="D5453" s="1" t="s">
        <v>7426</v>
      </c>
      <c r="E5453" s="1">
        <v>10</v>
      </c>
      <c r="F5453" s="1" t="s">
        <v>8214</v>
      </c>
      <c r="G5453" s="1" t="s">
        <v>5834</v>
      </c>
      <c r="H5453" s="1" t="s">
        <v>8216</v>
      </c>
      <c r="I5453" s="1" t="b">
        <v>0</v>
      </c>
      <c r="J5453" s="1">
        <v>1</v>
      </c>
      <c r="K5453" s="1">
        <v>11</v>
      </c>
      <c r="L5453" s="1">
        <v>17</v>
      </c>
      <c r="M5453" s="1">
        <v>2</v>
      </c>
      <c r="N5453" s="1">
        <v>1.2121212121212099</v>
      </c>
      <c r="O5453" s="1" t="s">
        <v>8217</v>
      </c>
    </row>
    <row r="5454" spans="1:15" x14ac:dyDescent="0.3">
      <c r="A5454" s="1" t="s">
        <v>5700</v>
      </c>
      <c r="B5454" s="1" t="s">
        <v>5773</v>
      </c>
      <c r="C5454" s="1">
        <v>4</v>
      </c>
      <c r="D5454" s="1" t="s">
        <v>7426</v>
      </c>
      <c r="E5454" s="1">
        <v>10</v>
      </c>
      <c r="F5454" s="1" t="s">
        <v>8214</v>
      </c>
      <c r="G5454" s="1" t="s">
        <v>5834</v>
      </c>
      <c r="H5454" s="1" t="e">
        <f>----CCCGCTC-GCCGGCGGCCTGTCACACTCACACCATG</f>
        <v>#NAME?</v>
      </c>
      <c r="I5454" s="1" t="b">
        <v>0</v>
      </c>
      <c r="J5454" s="1">
        <v>0</v>
      </c>
      <c r="K5454" s="1">
        <v>6</v>
      </c>
      <c r="L5454" s="1">
        <v>3</v>
      </c>
      <c r="M5454" s="1">
        <v>2</v>
      </c>
      <c r="N5454" s="1">
        <v>1.2121212121212099</v>
      </c>
      <c r="O5454" s="1" t="s">
        <v>7491</v>
      </c>
    </row>
    <row r="5455" spans="1:15" x14ac:dyDescent="0.3">
      <c r="A5455" s="1" t="s">
        <v>5700</v>
      </c>
      <c r="B5455" s="1" t="s">
        <v>5773</v>
      </c>
      <c r="C5455" s="1">
        <v>4</v>
      </c>
      <c r="D5455" s="1" t="s">
        <v>7426</v>
      </c>
      <c r="E5455" s="1">
        <v>10</v>
      </c>
      <c r="F5455" s="1" t="s">
        <v>8214</v>
      </c>
      <c r="G5455" s="1" t="s">
        <v>5834</v>
      </c>
      <c r="H5455" s="1" t="s">
        <v>7849</v>
      </c>
      <c r="I5455" s="1" t="b">
        <v>0</v>
      </c>
      <c r="J5455" s="1">
        <v>0</v>
      </c>
      <c r="K5455" s="1">
        <v>15</v>
      </c>
      <c r="L5455" s="1">
        <v>8</v>
      </c>
      <c r="M5455" s="1">
        <v>2</v>
      </c>
      <c r="N5455" s="1">
        <v>1.2121212121212099</v>
      </c>
      <c r="O5455" s="1" t="s">
        <v>8218</v>
      </c>
    </row>
    <row r="5456" spans="1:15" x14ac:dyDescent="0.3">
      <c r="A5456" s="1" t="s">
        <v>5700</v>
      </c>
      <c r="B5456" s="1" t="s">
        <v>5773</v>
      </c>
      <c r="C5456" s="1">
        <v>4</v>
      </c>
      <c r="D5456" s="1" t="s">
        <v>7426</v>
      </c>
      <c r="E5456" s="1">
        <v>10</v>
      </c>
      <c r="F5456" s="1" t="s">
        <v>8214</v>
      </c>
      <c r="G5456" s="1" t="s">
        <v>5834</v>
      </c>
      <c r="H5456" s="1" t="s">
        <v>7519</v>
      </c>
      <c r="I5456" s="1" t="b">
        <v>0</v>
      </c>
      <c r="J5456" s="1">
        <v>1</v>
      </c>
      <c r="K5456" s="1">
        <v>20</v>
      </c>
      <c r="L5456" s="1">
        <v>12</v>
      </c>
      <c r="M5456" s="1">
        <v>2</v>
      </c>
      <c r="N5456" s="1">
        <v>1.2121212121212099</v>
      </c>
      <c r="O5456" s="1" t="s">
        <v>7520</v>
      </c>
    </row>
    <row r="5457" spans="1:15" x14ac:dyDescent="0.3">
      <c r="A5457" s="1" t="s">
        <v>5700</v>
      </c>
      <c r="B5457" s="1" t="s">
        <v>5773</v>
      </c>
      <c r="C5457" s="1">
        <v>4</v>
      </c>
      <c r="D5457" s="1" t="s">
        <v>7426</v>
      </c>
      <c r="E5457" s="1">
        <v>10</v>
      </c>
      <c r="F5457" s="1" t="s">
        <v>8214</v>
      </c>
      <c r="G5457" s="1" t="s">
        <v>5851</v>
      </c>
      <c r="H5457" s="1" t="s">
        <v>7616</v>
      </c>
      <c r="I5457" s="1" t="b">
        <v>0</v>
      </c>
      <c r="J5457" s="1">
        <v>3</v>
      </c>
      <c r="K5457" s="1">
        <v>3</v>
      </c>
      <c r="L5457" s="1">
        <v>11</v>
      </c>
      <c r="M5457" s="1">
        <v>2</v>
      </c>
      <c r="N5457" s="1">
        <v>1.2121212121212099</v>
      </c>
      <c r="O5457" s="1" t="s">
        <v>8219</v>
      </c>
    </row>
    <row r="5458" spans="1:15" x14ac:dyDescent="0.3">
      <c r="A5458" s="1" t="s">
        <v>5700</v>
      </c>
      <c r="B5458" s="1" t="s">
        <v>5773</v>
      </c>
      <c r="C5458" s="1">
        <v>4</v>
      </c>
      <c r="D5458" s="1" t="s">
        <v>7426</v>
      </c>
      <c r="E5458" s="1">
        <v>11</v>
      </c>
      <c r="F5458" s="1" t="s">
        <v>8220</v>
      </c>
      <c r="G5458" s="1" t="s">
        <v>5814</v>
      </c>
      <c r="H5458" s="1" t="s">
        <v>7503</v>
      </c>
      <c r="I5458" s="1" t="b">
        <v>1</v>
      </c>
      <c r="J5458" s="1">
        <v>0</v>
      </c>
      <c r="K5458" s="1">
        <v>0</v>
      </c>
      <c r="L5458" s="1">
        <v>0</v>
      </c>
      <c r="M5458" s="1">
        <v>12</v>
      </c>
      <c r="N5458" s="1">
        <v>27.272727272727199</v>
      </c>
      <c r="O5458" s="1" t="s">
        <v>7504</v>
      </c>
    </row>
    <row r="5459" spans="1:15" x14ac:dyDescent="0.3">
      <c r="A5459" s="1" t="s">
        <v>5700</v>
      </c>
      <c r="B5459" s="1" t="s">
        <v>5773</v>
      </c>
      <c r="C5459" s="1">
        <v>4</v>
      </c>
      <c r="D5459" s="1" t="s">
        <v>7426</v>
      </c>
      <c r="E5459" s="1">
        <v>11</v>
      </c>
      <c r="F5459" s="1" t="s">
        <v>8220</v>
      </c>
      <c r="G5459" s="1" t="s">
        <v>5834</v>
      </c>
      <c r="H5459" s="1" t="s">
        <v>7526</v>
      </c>
      <c r="I5459" s="1" t="b">
        <v>0</v>
      </c>
      <c r="J5459" s="1">
        <v>0</v>
      </c>
      <c r="K5459" s="1">
        <v>13</v>
      </c>
      <c r="L5459" s="1">
        <v>8</v>
      </c>
      <c r="M5459" s="1">
        <v>5</v>
      </c>
      <c r="N5459" s="1">
        <v>11.363636363636299</v>
      </c>
      <c r="O5459" s="1" t="s">
        <v>7527</v>
      </c>
    </row>
    <row r="5460" spans="1:15" x14ac:dyDescent="0.3">
      <c r="A5460" s="1" t="s">
        <v>5700</v>
      </c>
      <c r="B5460" s="1" t="s">
        <v>5773</v>
      </c>
      <c r="C5460" s="1">
        <v>4</v>
      </c>
      <c r="D5460" s="1" t="s">
        <v>7426</v>
      </c>
      <c r="E5460" s="1">
        <v>11</v>
      </c>
      <c r="F5460" s="1" t="s">
        <v>8220</v>
      </c>
      <c r="G5460" s="1" t="s">
        <v>5819</v>
      </c>
      <c r="H5460" s="1" t="s">
        <v>7920</v>
      </c>
      <c r="I5460" s="1" t="b">
        <v>0</v>
      </c>
      <c r="J5460" s="1">
        <v>0</v>
      </c>
      <c r="K5460" s="1">
        <v>3</v>
      </c>
      <c r="L5460" s="1">
        <v>5</v>
      </c>
      <c r="M5460" s="1">
        <v>3</v>
      </c>
      <c r="N5460" s="1">
        <v>6.8181818181818103</v>
      </c>
      <c r="O5460" s="1" t="s">
        <v>7921</v>
      </c>
    </row>
    <row r="5461" spans="1:15" x14ac:dyDescent="0.3">
      <c r="A5461" s="1" t="s">
        <v>5700</v>
      </c>
      <c r="B5461" s="1" t="s">
        <v>5773</v>
      </c>
      <c r="C5461" s="1">
        <v>4</v>
      </c>
      <c r="D5461" s="1" t="s">
        <v>7426</v>
      </c>
      <c r="E5461" s="1">
        <v>11</v>
      </c>
      <c r="F5461" s="1" t="s">
        <v>8220</v>
      </c>
      <c r="G5461" s="1" t="s">
        <v>5814</v>
      </c>
      <c r="H5461" s="1" t="s">
        <v>7507</v>
      </c>
      <c r="I5461" s="1" t="b">
        <v>0</v>
      </c>
      <c r="J5461" s="1">
        <v>0</v>
      </c>
      <c r="K5461" s="1">
        <v>3</v>
      </c>
      <c r="L5461" s="1">
        <v>1</v>
      </c>
      <c r="M5461" s="1">
        <v>3</v>
      </c>
      <c r="N5461" s="1">
        <v>6.8181818181818103</v>
      </c>
      <c r="O5461" s="1" t="s">
        <v>7508</v>
      </c>
    </row>
    <row r="5462" spans="1:15" x14ac:dyDescent="0.3">
      <c r="A5462" s="1" t="s">
        <v>5700</v>
      </c>
      <c r="B5462" s="1" t="s">
        <v>5773</v>
      </c>
      <c r="C5462" s="1">
        <v>4</v>
      </c>
      <c r="D5462" s="1" t="s">
        <v>7426</v>
      </c>
      <c r="E5462" s="1">
        <v>11</v>
      </c>
      <c r="F5462" s="1" t="s">
        <v>8220</v>
      </c>
      <c r="G5462" s="1" t="s">
        <v>5834</v>
      </c>
      <c r="H5462" s="1" t="s">
        <v>7621</v>
      </c>
      <c r="I5462" s="1" t="b">
        <v>0</v>
      </c>
      <c r="J5462" s="1">
        <v>1</v>
      </c>
      <c r="K5462" s="1">
        <v>9</v>
      </c>
      <c r="L5462" s="1">
        <v>8</v>
      </c>
      <c r="M5462" s="1">
        <v>2</v>
      </c>
      <c r="N5462" s="1">
        <v>4.5454545454545396</v>
      </c>
      <c r="O5462" s="1" t="s">
        <v>7622</v>
      </c>
    </row>
    <row r="5463" spans="1:15" x14ac:dyDescent="0.3">
      <c r="A5463" s="1" t="s">
        <v>5700</v>
      </c>
      <c r="B5463" s="1" t="s">
        <v>5773</v>
      </c>
      <c r="C5463" s="1">
        <v>4</v>
      </c>
      <c r="D5463" s="1" t="s">
        <v>7426</v>
      </c>
      <c r="E5463" s="1">
        <v>11</v>
      </c>
      <c r="F5463" s="1" t="s">
        <v>8220</v>
      </c>
      <c r="G5463" s="1" t="s">
        <v>5908</v>
      </c>
      <c r="H5463" s="1" t="s">
        <v>7519</v>
      </c>
      <c r="I5463" s="1" t="b">
        <v>0</v>
      </c>
      <c r="J5463" s="1">
        <v>6</v>
      </c>
      <c r="K5463" s="1">
        <v>28</v>
      </c>
      <c r="L5463" s="1">
        <v>5</v>
      </c>
      <c r="M5463" s="1">
        <v>1</v>
      </c>
      <c r="N5463" s="1">
        <v>2.2727272727272698</v>
      </c>
      <c r="O5463" s="1" t="e">
        <f>----CcccgcGGCccggcCggggctggcggcgaccggtct</f>
        <v>#NAME?</v>
      </c>
    </row>
    <row r="5464" spans="1:15" x14ac:dyDescent="0.3">
      <c r="A5464" s="1" t="s">
        <v>5700</v>
      </c>
      <c r="B5464" s="1" t="s">
        <v>5773</v>
      </c>
      <c r="C5464" s="1">
        <v>4</v>
      </c>
      <c r="D5464" s="1" t="s">
        <v>7426</v>
      </c>
      <c r="E5464" s="1">
        <v>11</v>
      </c>
      <c r="F5464" s="1" t="s">
        <v>8220</v>
      </c>
      <c r="G5464" s="1" t="s">
        <v>5834</v>
      </c>
      <c r="H5464" s="1" t="s">
        <v>8221</v>
      </c>
      <c r="I5464" s="1" t="b">
        <v>0</v>
      </c>
      <c r="J5464" s="1">
        <v>0</v>
      </c>
      <c r="K5464" s="1">
        <v>7</v>
      </c>
      <c r="L5464" s="1">
        <v>1</v>
      </c>
      <c r="M5464" s="1">
        <v>1</v>
      </c>
      <c r="N5464" s="1">
        <v>2.2727272727272698</v>
      </c>
      <c r="O5464" s="1" t="s">
        <v>8222</v>
      </c>
    </row>
    <row r="5465" spans="1:15" x14ac:dyDescent="0.3">
      <c r="A5465" s="1" t="s">
        <v>5700</v>
      </c>
      <c r="B5465" s="1" t="s">
        <v>5773</v>
      </c>
      <c r="C5465" s="1">
        <v>4</v>
      </c>
      <c r="D5465" s="1" t="s">
        <v>7426</v>
      </c>
      <c r="E5465" s="1">
        <v>11</v>
      </c>
      <c r="F5465" s="1" t="s">
        <v>8220</v>
      </c>
      <c r="G5465" s="1" t="s">
        <v>5834</v>
      </c>
      <c r="H5465" s="1" t="e">
        <f>-------GCT-CGCCGGCGGCCTGTCACACTCACACCATG</f>
        <v>#NAME?</v>
      </c>
      <c r="I5465" s="1" t="b">
        <v>0</v>
      </c>
      <c r="J5465" s="1">
        <v>0</v>
      </c>
      <c r="K5465" s="1">
        <v>17</v>
      </c>
      <c r="L5465" s="1">
        <v>5</v>
      </c>
      <c r="M5465" s="1">
        <v>1</v>
      </c>
      <c r="N5465" s="1">
        <v>2.2727272727272698</v>
      </c>
      <c r="O5465" s="1" t="s">
        <v>8223</v>
      </c>
    </row>
    <row r="5466" spans="1:15" x14ac:dyDescent="0.3">
      <c r="A5466" s="1" t="s">
        <v>5700</v>
      </c>
      <c r="B5466" s="1" t="s">
        <v>5773</v>
      </c>
      <c r="C5466" s="1">
        <v>4</v>
      </c>
      <c r="D5466" s="1" t="s">
        <v>7426</v>
      </c>
      <c r="E5466" s="1">
        <v>11</v>
      </c>
      <c r="F5466" s="1" t="s">
        <v>8220</v>
      </c>
      <c r="G5466" s="1" t="s">
        <v>5834</v>
      </c>
      <c r="H5466" s="1" t="e">
        <f>-------GCT-CGCCGGCGGCCTGTCACACTCACACCATG</f>
        <v>#NAME?</v>
      </c>
      <c r="I5466" s="1" t="b">
        <v>0</v>
      </c>
      <c r="J5466" s="1">
        <v>0</v>
      </c>
      <c r="K5466" s="1">
        <v>19</v>
      </c>
      <c r="L5466" s="1">
        <v>6</v>
      </c>
      <c r="M5466" s="1">
        <v>1</v>
      </c>
      <c r="N5466" s="1">
        <v>2.2727272727272698</v>
      </c>
      <c r="O5466" s="1" t="s">
        <v>8224</v>
      </c>
    </row>
    <row r="5467" spans="1:15" x14ac:dyDescent="0.3">
      <c r="A5467" s="1" t="s">
        <v>5700</v>
      </c>
      <c r="B5467" s="1" t="s">
        <v>5773</v>
      </c>
      <c r="C5467" s="1">
        <v>4</v>
      </c>
      <c r="D5467" s="1" t="s">
        <v>7426</v>
      </c>
      <c r="E5467" s="1">
        <v>11</v>
      </c>
      <c r="F5467" s="1" t="s">
        <v>8220</v>
      </c>
      <c r="G5467" s="1" t="s">
        <v>5819</v>
      </c>
      <c r="H5467" s="1" t="s">
        <v>8175</v>
      </c>
      <c r="I5467" s="1" t="b">
        <v>0</v>
      </c>
      <c r="J5467" s="1">
        <v>0</v>
      </c>
      <c r="K5467" s="1">
        <v>3</v>
      </c>
      <c r="L5467" s="1">
        <v>9</v>
      </c>
      <c r="M5467" s="1">
        <v>1</v>
      </c>
      <c r="N5467" s="1">
        <v>2.2727272727272698</v>
      </c>
      <c r="O5467" s="1" t="s">
        <v>8225</v>
      </c>
    </row>
    <row r="5468" spans="1:15" x14ac:dyDescent="0.3">
      <c r="A5468" s="1" t="s">
        <v>5700</v>
      </c>
      <c r="B5468" s="1" t="s">
        <v>5773</v>
      </c>
      <c r="C5468" s="1">
        <v>4</v>
      </c>
      <c r="D5468" s="1" t="s">
        <v>7426</v>
      </c>
      <c r="E5468" s="1">
        <v>11</v>
      </c>
      <c r="F5468" s="1" t="s">
        <v>8220</v>
      </c>
      <c r="G5468" s="1" t="s">
        <v>5803</v>
      </c>
      <c r="H5468" s="1" t="s">
        <v>7639</v>
      </c>
      <c r="I5468" s="1" t="b">
        <v>0</v>
      </c>
      <c r="J5468" s="1">
        <v>0</v>
      </c>
      <c r="K5468" s="1">
        <v>1</v>
      </c>
      <c r="L5468" s="1">
        <v>9</v>
      </c>
      <c r="M5468" s="1">
        <v>1</v>
      </c>
      <c r="N5468" s="1">
        <v>2.2727272727272698</v>
      </c>
      <c r="O5468" s="1" t="s">
        <v>8226</v>
      </c>
    </row>
    <row r="5469" spans="1:15" x14ac:dyDescent="0.3">
      <c r="A5469" s="1" t="s">
        <v>5700</v>
      </c>
      <c r="B5469" s="1" t="s">
        <v>5773</v>
      </c>
      <c r="C5469" s="1">
        <v>4</v>
      </c>
      <c r="D5469" s="1" t="s">
        <v>7426</v>
      </c>
      <c r="E5469" s="1">
        <v>11</v>
      </c>
      <c r="F5469" s="1" t="s">
        <v>8220</v>
      </c>
      <c r="G5469" s="1" t="s">
        <v>5834</v>
      </c>
      <c r="H5469" s="1" t="s">
        <v>8002</v>
      </c>
      <c r="I5469" s="1" t="b">
        <v>0</v>
      </c>
      <c r="J5469" s="1">
        <v>0</v>
      </c>
      <c r="K5469" s="1">
        <v>17</v>
      </c>
      <c r="L5469" s="1">
        <v>7</v>
      </c>
      <c r="M5469" s="1">
        <v>1</v>
      </c>
      <c r="N5469" s="1">
        <v>2.2727272727272698</v>
      </c>
      <c r="O5469" s="1" t="s">
        <v>7807</v>
      </c>
    </row>
    <row r="5470" spans="1:15" x14ac:dyDescent="0.3">
      <c r="A5470" s="1" t="s">
        <v>5700</v>
      </c>
      <c r="B5470" s="1" t="s">
        <v>5773</v>
      </c>
      <c r="C5470" s="1">
        <v>4</v>
      </c>
      <c r="D5470" s="1" t="s">
        <v>7426</v>
      </c>
      <c r="E5470" s="1">
        <v>11</v>
      </c>
      <c r="F5470" s="1" t="s">
        <v>8220</v>
      </c>
      <c r="G5470" s="1" t="s">
        <v>5834</v>
      </c>
      <c r="H5470" s="1" t="e">
        <f>-CTCGCC--------GGCGG---------CCTGTCACACT</f>
        <v>#NAME?</v>
      </c>
      <c r="I5470" s="1" t="b">
        <v>0</v>
      </c>
      <c r="J5470" s="1">
        <v>0</v>
      </c>
      <c r="K5470" s="1">
        <v>18</v>
      </c>
      <c r="L5470" s="1">
        <v>5</v>
      </c>
      <c r="M5470" s="1">
        <v>1</v>
      </c>
      <c r="N5470" s="1">
        <v>2.2727272727272698</v>
      </c>
      <c r="O5470" s="1" t="s">
        <v>7807</v>
      </c>
    </row>
    <row r="5471" spans="1:15" x14ac:dyDescent="0.3">
      <c r="A5471" s="1" t="s">
        <v>5700</v>
      </c>
      <c r="B5471" s="1" t="s">
        <v>5773</v>
      </c>
      <c r="C5471" s="1">
        <v>4</v>
      </c>
      <c r="D5471" s="1" t="s">
        <v>7426</v>
      </c>
      <c r="E5471" s="1">
        <v>11</v>
      </c>
      <c r="F5471" s="1" t="s">
        <v>8220</v>
      </c>
      <c r="G5471" s="1" t="s">
        <v>5834</v>
      </c>
      <c r="H5471" s="1" t="s">
        <v>7621</v>
      </c>
      <c r="I5471" s="1" t="b">
        <v>0</v>
      </c>
      <c r="J5471" s="1">
        <v>1</v>
      </c>
      <c r="K5471" s="1">
        <v>9</v>
      </c>
      <c r="L5471" s="1">
        <v>7</v>
      </c>
      <c r="M5471" s="1">
        <v>1</v>
      </c>
      <c r="N5471" s="1">
        <v>2.2727272727272698</v>
      </c>
      <c r="O5471" s="1" t="s">
        <v>8227</v>
      </c>
    </row>
    <row r="5472" spans="1:15" x14ac:dyDescent="0.3">
      <c r="A5472" s="1" t="s">
        <v>5700</v>
      </c>
      <c r="B5472" s="1" t="s">
        <v>5773</v>
      </c>
      <c r="C5472" s="1">
        <v>4</v>
      </c>
      <c r="D5472" s="1" t="s">
        <v>7426</v>
      </c>
      <c r="E5472" s="1">
        <v>11</v>
      </c>
      <c r="F5472" s="1" t="s">
        <v>8220</v>
      </c>
      <c r="G5472" s="1" t="s">
        <v>5834</v>
      </c>
      <c r="H5472" s="1" t="e">
        <f>-ATTACCCGCTCGCCGGCGGCCTGTCACACTCACACCATG</f>
        <v>#NAME?</v>
      </c>
      <c r="I5472" s="1" t="b">
        <v>0</v>
      </c>
      <c r="J5472" s="1">
        <v>0</v>
      </c>
      <c r="K5472" s="1">
        <v>10</v>
      </c>
      <c r="L5472" s="1">
        <v>7</v>
      </c>
      <c r="M5472" s="1">
        <v>1</v>
      </c>
      <c r="N5472" s="1">
        <v>2.2727272727272698</v>
      </c>
      <c r="O5472" s="1" t="s">
        <v>8228</v>
      </c>
    </row>
    <row r="5473" spans="1:15" x14ac:dyDescent="0.3">
      <c r="A5473" s="1" t="s">
        <v>5700</v>
      </c>
      <c r="B5473" s="1" t="s">
        <v>5773</v>
      </c>
      <c r="C5473" s="1">
        <v>4</v>
      </c>
      <c r="D5473" s="1" t="s">
        <v>7426</v>
      </c>
      <c r="E5473" s="1">
        <v>11</v>
      </c>
      <c r="F5473" s="1" t="s">
        <v>8220</v>
      </c>
      <c r="G5473" s="1" t="s">
        <v>5908</v>
      </c>
      <c r="H5473" s="1" t="s">
        <v>7519</v>
      </c>
      <c r="I5473" s="1" t="b">
        <v>0</v>
      </c>
      <c r="J5473" s="1">
        <v>4</v>
      </c>
      <c r="K5473" s="1">
        <v>30</v>
      </c>
      <c r="L5473" s="1">
        <v>5</v>
      </c>
      <c r="M5473" s="1">
        <v>1</v>
      </c>
      <c r="N5473" s="1">
        <v>2.2727272727272698</v>
      </c>
      <c r="O5473" s="1" t="e">
        <f>-aACCcccCcCcgc-ggcggccccgcggggtgtgcgatcg</f>
        <v>#NAME?</v>
      </c>
    </row>
    <row r="5474" spans="1:15" x14ac:dyDescent="0.3">
      <c r="A5474" s="1" t="s">
        <v>5700</v>
      </c>
      <c r="B5474" s="1" t="s">
        <v>5773</v>
      </c>
      <c r="C5474" s="1">
        <v>4</v>
      </c>
      <c r="D5474" s="1" t="s">
        <v>7426</v>
      </c>
      <c r="E5474" s="1">
        <v>11</v>
      </c>
      <c r="F5474" s="1" t="s">
        <v>8220</v>
      </c>
      <c r="G5474" s="1" t="s">
        <v>5834</v>
      </c>
      <c r="H5474" s="1" t="s">
        <v>7503</v>
      </c>
      <c r="I5474" s="1" t="b">
        <v>0</v>
      </c>
      <c r="J5474" s="1">
        <v>8</v>
      </c>
      <c r="K5474" s="1">
        <v>0</v>
      </c>
      <c r="L5474" s="1">
        <v>5</v>
      </c>
      <c r="M5474" s="1">
        <v>1</v>
      </c>
      <c r="N5474" s="1">
        <v>2.2727272727272698</v>
      </c>
      <c r="O5474" s="1" t="s">
        <v>8229</v>
      </c>
    </row>
    <row r="5475" spans="1:15" x14ac:dyDescent="0.3">
      <c r="A5475" s="1" t="s">
        <v>5700</v>
      </c>
      <c r="B5475" s="1" t="s">
        <v>5773</v>
      </c>
      <c r="C5475" s="1">
        <v>4</v>
      </c>
      <c r="D5475" s="1" t="s">
        <v>7426</v>
      </c>
      <c r="E5475" s="1">
        <v>11</v>
      </c>
      <c r="F5475" s="1" t="s">
        <v>8220</v>
      </c>
      <c r="G5475" s="1" t="s">
        <v>5810</v>
      </c>
      <c r="H5475" s="1" t="s">
        <v>7503</v>
      </c>
      <c r="I5475" s="1" t="b">
        <v>0</v>
      </c>
      <c r="J5475" s="1">
        <v>2</v>
      </c>
      <c r="K5475" s="1">
        <v>0</v>
      </c>
      <c r="L5475" s="1">
        <v>6</v>
      </c>
      <c r="M5475" s="1">
        <v>1</v>
      </c>
      <c r="N5475" s="1">
        <v>2.2727272727272698</v>
      </c>
      <c r="O5475" s="1" t="s">
        <v>8230</v>
      </c>
    </row>
    <row r="5476" spans="1:15" x14ac:dyDescent="0.3">
      <c r="A5476" s="1" t="s">
        <v>5700</v>
      </c>
      <c r="B5476" s="1" t="s">
        <v>5773</v>
      </c>
      <c r="C5476" s="1">
        <v>4</v>
      </c>
      <c r="D5476" s="1" t="s">
        <v>7426</v>
      </c>
      <c r="E5476" s="1">
        <v>11</v>
      </c>
      <c r="F5476" s="1" t="s">
        <v>8220</v>
      </c>
      <c r="G5476" s="1" t="s">
        <v>5834</v>
      </c>
      <c r="H5476" s="1" t="s">
        <v>7621</v>
      </c>
      <c r="I5476" s="1" t="b">
        <v>0</v>
      </c>
      <c r="J5476" s="1">
        <v>0</v>
      </c>
      <c r="K5476" s="1">
        <v>9</v>
      </c>
      <c r="L5476" s="1">
        <v>9</v>
      </c>
      <c r="M5476" s="1">
        <v>1</v>
      </c>
      <c r="N5476" s="1">
        <v>2.2727272727272698</v>
      </c>
      <c r="O5476" s="1" t="s">
        <v>8231</v>
      </c>
    </row>
    <row r="5477" spans="1:15" x14ac:dyDescent="0.3">
      <c r="A5477" s="1" t="s">
        <v>5700</v>
      </c>
      <c r="B5477" s="1" t="s">
        <v>5773</v>
      </c>
      <c r="C5477" s="1">
        <v>4</v>
      </c>
      <c r="D5477" s="1" t="s">
        <v>7426</v>
      </c>
      <c r="E5477" s="1">
        <v>11</v>
      </c>
      <c r="F5477" s="1" t="s">
        <v>8220</v>
      </c>
      <c r="G5477" s="1" t="s">
        <v>5834</v>
      </c>
      <c r="H5477" s="1" t="e">
        <f>--------------CGGCGGCCTGTCACACTCACACCATG</f>
        <v>#NAME?</v>
      </c>
      <c r="I5477" s="1" t="b">
        <v>0</v>
      </c>
      <c r="J5477" s="1">
        <v>0</v>
      </c>
      <c r="K5477" s="1">
        <v>19</v>
      </c>
      <c r="L5477" s="1">
        <v>5</v>
      </c>
      <c r="M5477" s="1">
        <v>1</v>
      </c>
      <c r="N5477" s="1">
        <v>2.2727272727272698</v>
      </c>
      <c r="O5477" s="1" t="s">
        <v>8232</v>
      </c>
    </row>
    <row r="5478" spans="1:15" x14ac:dyDescent="0.3">
      <c r="A5478" s="1" t="s">
        <v>5700</v>
      </c>
      <c r="B5478" s="1" t="s">
        <v>5773</v>
      </c>
      <c r="C5478" s="1">
        <v>4</v>
      </c>
      <c r="D5478" s="1" t="s">
        <v>7426</v>
      </c>
      <c r="E5478" s="1">
        <v>11</v>
      </c>
      <c r="F5478" s="1" t="s">
        <v>8220</v>
      </c>
      <c r="G5478" s="1" t="s">
        <v>5810</v>
      </c>
      <c r="H5478" s="1" t="s">
        <v>7503</v>
      </c>
      <c r="I5478" s="1" t="b">
        <v>0</v>
      </c>
      <c r="J5478" s="1">
        <v>2</v>
      </c>
      <c r="K5478" s="1">
        <v>0</v>
      </c>
      <c r="L5478" s="1">
        <v>9</v>
      </c>
      <c r="M5478" s="1">
        <v>1</v>
      </c>
      <c r="N5478" s="1">
        <v>2.2727272727272698</v>
      </c>
      <c r="O5478" s="1" t="s">
        <v>8233</v>
      </c>
    </row>
    <row r="5479" spans="1:15" x14ac:dyDescent="0.3">
      <c r="A5479" s="1" t="s">
        <v>5700</v>
      </c>
      <c r="B5479" s="1" t="s">
        <v>5773</v>
      </c>
      <c r="C5479" s="1">
        <v>4</v>
      </c>
      <c r="D5479" s="1" t="s">
        <v>7426</v>
      </c>
      <c r="E5479" s="1">
        <v>11</v>
      </c>
      <c r="F5479" s="1" t="s">
        <v>8220</v>
      </c>
      <c r="G5479" s="1" t="s">
        <v>5834</v>
      </c>
      <c r="H5479" s="1" t="s">
        <v>8234</v>
      </c>
      <c r="I5479" s="1" t="b">
        <v>0</v>
      </c>
      <c r="J5479" s="1">
        <v>0</v>
      </c>
      <c r="K5479" s="1">
        <v>17</v>
      </c>
      <c r="L5479" s="1">
        <v>15</v>
      </c>
      <c r="M5479" s="1">
        <v>1</v>
      </c>
      <c r="N5479" s="1">
        <v>2.2727272727272698</v>
      </c>
      <c r="O5479" s="1" t="s">
        <v>8235</v>
      </c>
    </row>
    <row r="5480" spans="1:15" x14ac:dyDescent="0.3">
      <c r="A5480" s="1" t="s">
        <v>5700</v>
      </c>
      <c r="B5480" s="1" t="s">
        <v>5773</v>
      </c>
      <c r="C5480" s="1">
        <v>4</v>
      </c>
      <c r="D5480" s="1" t="s">
        <v>7426</v>
      </c>
      <c r="E5480" s="1">
        <v>11</v>
      </c>
      <c r="F5480" s="1" t="s">
        <v>8220</v>
      </c>
      <c r="G5480" s="1" t="s">
        <v>5876</v>
      </c>
      <c r="H5480" s="1" t="s">
        <v>7503</v>
      </c>
      <c r="I5480" s="1" t="b">
        <v>0</v>
      </c>
      <c r="J5480" s="1">
        <v>4</v>
      </c>
      <c r="K5480" s="1">
        <v>0</v>
      </c>
      <c r="L5480" s="1">
        <v>0</v>
      </c>
      <c r="M5480" s="1">
        <v>1</v>
      </c>
      <c r="N5480" s="1">
        <v>2.2727272727272698</v>
      </c>
      <c r="O5480" s="1" t="s">
        <v>7885</v>
      </c>
    </row>
    <row r="5481" spans="1:15" x14ac:dyDescent="0.3">
      <c r="A5481" s="1" t="s">
        <v>5700</v>
      </c>
      <c r="B5481" s="1" t="s">
        <v>5773</v>
      </c>
      <c r="C5481" s="1">
        <v>4</v>
      </c>
      <c r="D5481" s="1" t="s">
        <v>7426</v>
      </c>
      <c r="E5481" s="1">
        <v>11</v>
      </c>
      <c r="F5481" s="1" t="s">
        <v>8220</v>
      </c>
      <c r="G5481" s="1" t="s">
        <v>5834</v>
      </c>
      <c r="H5481" s="1" t="s">
        <v>8236</v>
      </c>
      <c r="I5481" s="1" t="b">
        <v>0</v>
      </c>
      <c r="J5481" s="1">
        <v>0</v>
      </c>
      <c r="K5481" s="1">
        <v>13</v>
      </c>
      <c r="L5481" s="1">
        <v>9</v>
      </c>
      <c r="M5481" s="1">
        <v>1</v>
      </c>
      <c r="N5481" s="1">
        <v>2.2727272727272698</v>
      </c>
      <c r="O5481" s="1" t="s">
        <v>8237</v>
      </c>
    </row>
    <row r="5482" spans="1:15" x14ac:dyDescent="0.3">
      <c r="A5482" s="1" t="s">
        <v>5700</v>
      </c>
      <c r="B5482" s="1" t="s">
        <v>5773</v>
      </c>
      <c r="C5482" s="1">
        <v>4</v>
      </c>
      <c r="D5482" s="1" t="s">
        <v>7426</v>
      </c>
      <c r="E5482" s="1">
        <v>12</v>
      </c>
      <c r="F5482" s="1" t="s">
        <v>8238</v>
      </c>
      <c r="G5482" s="1" t="s">
        <v>5814</v>
      </c>
      <c r="H5482" s="1" t="s">
        <v>7503</v>
      </c>
      <c r="I5482" s="1" t="b">
        <v>1</v>
      </c>
      <c r="J5482" s="1">
        <v>0</v>
      </c>
      <c r="K5482" s="1">
        <v>0</v>
      </c>
      <c r="L5482" s="1">
        <v>0</v>
      </c>
      <c r="M5482" s="1">
        <v>113</v>
      </c>
      <c r="N5482" s="1">
        <v>66.081871345029199</v>
      </c>
      <c r="O5482" s="1" t="s">
        <v>7504</v>
      </c>
    </row>
    <row r="5483" spans="1:15" x14ac:dyDescent="0.3">
      <c r="A5483" s="1" t="s">
        <v>5700</v>
      </c>
      <c r="B5483" s="1" t="s">
        <v>5773</v>
      </c>
      <c r="C5483" s="1">
        <v>4</v>
      </c>
      <c r="D5483" s="1" t="s">
        <v>7426</v>
      </c>
      <c r="E5483" s="1">
        <v>12</v>
      </c>
      <c r="F5483" s="1" t="s">
        <v>8238</v>
      </c>
      <c r="G5483" s="1" t="s">
        <v>5803</v>
      </c>
      <c r="H5483" s="1" t="s">
        <v>7497</v>
      </c>
      <c r="I5483" s="1" t="b">
        <v>0</v>
      </c>
      <c r="J5483" s="1">
        <v>0</v>
      </c>
      <c r="K5483" s="1">
        <v>1</v>
      </c>
      <c r="L5483" s="1">
        <v>0</v>
      </c>
      <c r="M5483" s="1">
        <v>9</v>
      </c>
      <c r="N5483" s="1">
        <v>5.2631578947368398</v>
      </c>
      <c r="O5483" s="1" t="s">
        <v>7542</v>
      </c>
    </row>
    <row r="5484" spans="1:15" x14ac:dyDescent="0.3">
      <c r="A5484" s="1" t="s">
        <v>5700</v>
      </c>
      <c r="B5484" s="1" t="s">
        <v>5773</v>
      </c>
      <c r="C5484" s="1">
        <v>4</v>
      </c>
      <c r="D5484" s="1" t="s">
        <v>7426</v>
      </c>
      <c r="E5484" s="1">
        <v>12</v>
      </c>
      <c r="F5484" s="1" t="s">
        <v>8238</v>
      </c>
      <c r="G5484" s="1" t="s">
        <v>5803</v>
      </c>
      <c r="H5484" s="1" t="s">
        <v>7497</v>
      </c>
      <c r="I5484" s="1" t="b">
        <v>0</v>
      </c>
      <c r="J5484" s="1">
        <v>0</v>
      </c>
      <c r="K5484" s="1">
        <v>1</v>
      </c>
      <c r="L5484" s="1">
        <v>0</v>
      </c>
      <c r="M5484" s="1">
        <v>8</v>
      </c>
      <c r="N5484" s="1">
        <v>4.6783625730994096</v>
      </c>
      <c r="O5484" s="1" t="s">
        <v>7510</v>
      </c>
    </row>
    <row r="5485" spans="1:15" x14ac:dyDescent="0.3">
      <c r="A5485" s="1" t="s">
        <v>5700</v>
      </c>
      <c r="B5485" s="1" t="s">
        <v>5773</v>
      </c>
      <c r="C5485" s="1">
        <v>4</v>
      </c>
      <c r="D5485" s="1" t="s">
        <v>7426</v>
      </c>
      <c r="E5485" s="1">
        <v>12</v>
      </c>
      <c r="F5485" s="1" t="s">
        <v>8238</v>
      </c>
      <c r="G5485" s="1" t="s">
        <v>5876</v>
      </c>
      <c r="H5485" s="1" t="s">
        <v>7503</v>
      </c>
      <c r="I5485" s="1" t="b">
        <v>0</v>
      </c>
      <c r="J5485" s="1">
        <v>4</v>
      </c>
      <c r="K5485" s="1">
        <v>0</v>
      </c>
      <c r="L5485" s="1">
        <v>0</v>
      </c>
      <c r="M5485" s="1">
        <v>4</v>
      </c>
      <c r="N5485" s="1">
        <v>2.3391812865496999</v>
      </c>
      <c r="O5485" s="1" t="s">
        <v>8174</v>
      </c>
    </row>
    <row r="5486" spans="1:15" x14ac:dyDescent="0.3">
      <c r="A5486" s="1" t="s">
        <v>5700</v>
      </c>
      <c r="B5486" s="1" t="s">
        <v>5773</v>
      </c>
      <c r="C5486" s="1">
        <v>4</v>
      </c>
      <c r="D5486" s="1" t="s">
        <v>7426</v>
      </c>
      <c r="E5486" s="1">
        <v>12</v>
      </c>
      <c r="F5486" s="1" t="s">
        <v>8238</v>
      </c>
      <c r="G5486" s="1" t="s">
        <v>5834</v>
      </c>
      <c r="H5486" s="1" t="s">
        <v>7752</v>
      </c>
      <c r="I5486" s="1" t="b">
        <v>0</v>
      </c>
      <c r="J5486" s="1">
        <v>4</v>
      </c>
      <c r="K5486" s="1">
        <v>14</v>
      </c>
      <c r="L5486" s="1">
        <v>4</v>
      </c>
      <c r="M5486" s="1">
        <v>3</v>
      </c>
      <c r="N5486" s="1">
        <v>1.7543859649122799</v>
      </c>
      <c r="O5486" s="1" t="s">
        <v>8239</v>
      </c>
    </row>
    <row r="5487" spans="1:15" x14ac:dyDescent="0.3">
      <c r="A5487" s="1" t="s">
        <v>5700</v>
      </c>
      <c r="B5487" s="1" t="s">
        <v>5773</v>
      </c>
      <c r="C5487" s="1">
        <v>4</v>
      </c>
      <c r="D5487" s="1" t="s">
        <v>7426</v>
      </c>
      <c r="E5487" s="1">
        <v>12</v>
      </c>
      <c r="F5487" s="1" t="s">
        <v>8238</v>
      </c>
      <c r="G5487" s="1" t="s">
        <v>5814</v>
      </c>
      <c r="H5487" s="1" t="s">
        <v>7503</v>
      </c>
      <c r="I5487" s="1" t="b">
        <v>0</v>
      </c>
      <c r="J5487" s="1">
        <v>6</v>
      </c>
      <c r="K5487" s="1">
        <v>0</v>
      </c>
      <c r="L5487" s="1">
        <v>0</v>
      </c>
      <c r="M5487" s="1">
        <v>2</v>
      </c>
      <c r="N5487" s="1">
        <v>1.16959064327485</v>
      </c>
      <c r="O5487" s="1" t="e">
        <f>----ACCCGCTCGCCGGCGGCCTGTCACACTCACACCATG</f>
        <v>#NAME?</v>
      </c>
    </row>
    <row r="5488" spans="1:15" x14ac:dyDescent="0.3">
      <c r="A5488" s="1" t="s">
        <v>5700</v>
      </c>
      <c r="B5488" s="1" t="s">
        <v>5773</v>
      </c>
      <c r="C5488" s="1">
        <v>4</v>
      </c>
      <c r="D5488" s="1" t="s">
        <v>7426</v>
      </c>
      <c r="E5488" s="1">
        <v>12</v>
      </c>
      <c r="F5488" s="1" t="s">
        <v>8238</v>
      </c>
      <c r="G5488" s="1" t="s">
        <v>5834</v>
      </c>
      <c r="H5488" s="1" t="s">
        <v>7652</v>
      </c>
      <c r="I5488" s="1" t="b">
        <v>0</v>
      </c>
      <c r="J5488" s="1">
        <v>0</v>
      </c>
      <c r="K5488" s="1">
        <v>13</v>
      </c>
      <c r="L5488" s="1">
        <v>5</v>
      </c>
      <c r="M5488" s="1">
        <v>2</v>
      </c>
      <c r="N5488" s="1">
        <v>1.16959064327485</v>
      </c>
      <c r="O5488" s="1" t="s">
        <v>7932</v>
      </c>
    </row>
    <row r="5489" spans="1:15" x14ac:dyDescent="0.3">
      <c r="A5489" s="1" t="s">
        <v>5700</v>
      </c>
      <c r="B5489" s="1" t="s">
        <v>5773</v>
      </c>
      <c r="C5489" s="1">
        <v>4</v>
      </c>
      <c r="D5489" s="1" t="s">
        <v>7426</v>
      </c>
      <c r="E5489" s="1">
        <v>12</v>
      </c>
      <c r="F5489" s="1" t="s">
        <v>8238</v>
      </c>
      <c r="G5489" s="1" t="s">
        <v>5814</v>
      </c>
      <c r="H5489" s="1" t="s">
        <v>7507</v>
      </c>
      <c r="I5489" s="1" t="b">
        <v>0</v>
      </c>
      <c r="J5489" s="1">
        <v>0</v>
      </c>
      <c r="K5489" s="1">
        <v>3</v>
      </c>
      <c r="L5489" s="1">
        <v>1</v>
      </c>
      <c r="M5489" s="1">
        <v>2</v>
      </c>
      <c r="N5489" s="1">
        <v>1.16959064327485</v>
      </c>
      <c r="O5489" s="1" t="s">
        <v>7508</v>
      </c>
    </row>
    <row r="5490" spans="1:15" x14ac:dyDescent="0.3">
      <c r="A5490" s="1" t="s">
        <v>5700</v>
      </c>
      <c r="B5490" s="1" t="s">
        <v>5773</v>
      </c>
      <c r="C5490" s="1">
        <v>4</v>
      </c>
      <c r="D5490" s="1" t="s">
        <v>7426</v>
      </c>
      <c r="E5490" s="1">
        <v>12</v>
      </c>
      <c r="F5490" s="1" t="s">
        <v>8238</v>
      </c>
      <c r="G5490" s="1" t="s">
        <v>5819</v>
      </c>
      <c r="H5490" s="1" t="s">
        <v>7920</v>
      </c>
      <c r="I5490" s="1" t="b">
        <v>0</v>
      </c>
      <c r="J5490" s="1">
        <v>0</v>
      </c>
      <c r="K5490" s="1">
        <v>3</v>
      </c>
      <c r="L5490" s="1">
        <v>4</v>
      </c>
      <c r="M5490" s="1">
        <v>2</v>
      </c>
      <c r="N5490" s="1">
        <v>1.16959064327485</v>
      </c>
      <c r="O5490" s="1" t="s">
        <v>8035</v>
      </c>
    </row>
    <row r="5491" spans="1:15" x14ac:dyDescent="0.3">
      <c r="A5491" s="1" t="s">
        <v>5700</v>
      </c>
      <c r="B5491" s="1" t="s">
        <v>5773</v>
      </c>
      <c r="C5491" s="1">
        <v>4</v>
      </c>
      <c r="D5491" s="1" t="s">
        <v>7426</v>
      </c>
      <c r="E5491" s="1">
        <v>13</v>
      </c>
      <c r="F5491" s="1" t="s">
        <v>8240</v>
      </c>
      <c r="G5491" s="1" t="s">
        <v>5814</v>
      </c>
      <c r="H5491" s="1" t="s">
        <v>7503</v>
      </c>
      <c r="I5491" s="1" t="b">
        <v>1</v>
      </c>
      <c r="J5491" s="1">
        <v>0</v>
      </c>
      <c r="K5491" s="1">
        <v>0</v>
      </c>
      <c r="L5491" s="1">
        <v>0</v>
      </c>
      <c r="M5491" s="1">
        <v>182</v>
      </c>
      <c r="N5491" s="1">
        <v>58.899676375404503</v>
      </c>
      <c r="O5491" s="1" t="s">
        <v>7504</v>
      </c>
    </row>
    <row r="5492" spans="1:15" x14ac:dyDescent="0.3">
      <c r="A5492" s="1" t="s">
        <v>5700</v>
      </c>
      <c r="B5492" s="1" t="s">
        <v>5773</v>
      </c>
      <c r="C5492" s="1">
        <v>4</v>
      </c>
      <c r="D5492" s="1" t="s">
        <v>7426</v>
      </c>
      <c r="E5492" s="1">
        <v>13</v>
      </c>
      <c r="F5492" s="1" t="s">
        <v>8240</v>
      </c>
      <c r="G5492" s="1" t="s">
        <v>5814</v>
      </c>
      <c r="H5492" s="1" t="e">
        <f>-------CGCTCGCCGGCGGCCTGTCACACTCACACCATG</f>
        <v>#NAME?</v>
      </c>
      <c r="I5492" s="1" t="b">
        <v>0</v>
      </c>
      <c r="J5492" s="1">
        <v>0</v>
      </c>
      <c r="K5492" s="1">
        <v>28</v>
      </c>
      <c r="L5492" s="1">
        <v>1</v>
      </c>
      <c r="M5492" s="1">
        <v>7</v>
      </c>
      <c r="N5492" s="1">
        <v>2.2653721682847898</v>
      </c>
      <c r="O5492" s="1" t="s">
        <v>7492</v>
      </c>
    </row>
    <row r="5493" spans="1:15" x14ac:dyDescent="0.3">
      <c r="A5493" s="1" t="s">
        <v>5700</v>
      </c>
      <c r="B5493" s="1" t="s">
        <v>5773</v>
      </c>
      <c r="C5493" s="1">
        <v>4</v>
      </c>
      <c r="D5493" s="1" t="s">
        <v>7426</v>
      </c>
      <c r="E5493" s="1">
        <v>13</v>
      </c>
      <c r="F5493" s="1" t="s">
        <v>8240</v>
      </c>
      <c r="G5493" s="1" t="s">
        <v>5814</v>
      </c>
      <c r="H5493" s="1" t="e">
        <f>-----CCCGCTCGCCGGCGGCCTGTCACACTCACACCATG</f>
        <v>#NAME?</v>
      </c>
      <c r="I5493" s="1" t="b">
        <v>0</v>
      </c>
      <c r="J5493" s="1">
        <v>0</v>
      </c>
      <c r="K5493" s="1">
        <v>14</v>
      </c>
      <c r="L5493" s="1">
        <v>3</v>
      </c>
      <c r="M5493" s="1">
        <v>7</v>
      </c>
      <c r="N5493" s="1">
        <v>2.2653721682847898</v>
      </c>
      <c r="O5493" s="1" t="s">
        <v>7492</v>
      </c>
    </row>
    <row r="5494" spans="1:15" x14ac:dyDescent="0.3">
      <c r="A5494" s="1" t="s">
        <v>5700</v>
      </c>
      <c r="B5494" s="1" t="s">
        <v>5773</v>
      </c>
      <c r="C5494" s="1">
        <v>4</v>
      </c>
      <c r="D5494" s="1" t="s">
        <v>7426</v>
      </c>
      <c r="E5494" s="1">
        <v>13</v>
      </c>
      <c r="F5494" s="1" t="s">
        <v>8240</v>
      </c>
      <c r="G5494" s="1" t="s">
        <v>5834</v>
      </c>
      <c r="H5494" s="1" t="s">
        <v>7652</v>
      </c>
      <c r="I5494" s="1" t="b">
        <v>0</v>
      </c>
      <c r="J5494" s="1">
        <v>0</v>
      </c>
      <c r="K5494" s="1">
        <v>6</v>
      </c>
      <c r="L5494" s="1">
        <v>7</v>
      </c>
      <c r="M5494" s="1">
        <v>7</v>
      </c>
      <c r="N5494" s="1">
        <v>2.2653721682847898</v>
      </c>
      <c r="O5494" s="1" t="s">
        <v>8241</v>
      </c>
    </row>
    <row r="5495" spans="1:15" x14ac:dyDescent="0.3">
      <c r="A5495" s="1" t="s">
        <v>5700</v>
      </c>
      <c r="B5495" s="1" t="s">
        <v>5773</v>
      </c>
      <c r="C5495" s="1">
        <v>4</v>
      </c>
      <c r="D5495" s="1" t="s">
        <v>7426</v>
      </c>
      <c r="E5495" s="1">
        <v>13</v>
      </c>
      <c r="F5495" s="1" t="s">
        <v>8240</v>
      </c>
      <c r="G5495" s="1" t="s">
        <v>5810</v>
      </c>
      <c r="H5495" s="1" t="s">
        <v>7503</v>
      </c>
      <c r="I5495" s="1" t="b">
        <v>0</v>
      </c>
      <c r="J5495" s="1">
        <v>2</v>
      </c>
      <c r="K5495" s="1">
        <v>0</v>
      </c>
      <c r="L5495" s="1">
        <v>2</v>
      </c>
      <c r="M5495" s="1">
        <v>5</v>
      </c>
      <c r="N5495" s="1">
        <v>1.61812297734627</v>
      </c>
      <c r="O5495" s="1" t="s">
        <v>8242</v>
      </c>
    </row>
    <row r="5496" spans="1:15" x14ac:dyDescent="0.3">
      <c r="A5496" s="1" t="s">
        <v>5700</v>
      </c>
      <c r="B5496" s="1" t="s">
        <v>5773</v>
      </c>
      <c r="C5496" s="1">
        <v>4</v>
      </c>
      <c r="D5496" s="1" t="s">
        <v>7426</v>
      </c>
      <c r="E5496" s="1">
        <v>13</v>
      </c>
      <c r="F5496" s="1" t="s">
        <v>8240</v>
      </c>
      <c r="G5496" s="1" t="s">
        <v>5908</v>
      </c>
      <c r="H5496" s="1" t="s">
        <v>7503</v>
      </c>
      <c r="I5496" s="1" t="b">
        <v>0</v>
      </c>
      <c r="J5496" s="1">
        <v>0</v>
      </c>
      <c r="K5496" s="1">
        <v>0</v>
      </c>
      <c r="L5496" s="1">
        <v>1</v>
      </c>
      <c r="M5496" s="1">
        <v>4</v>
      </c>
      <c r="N5496" s="1">
        <v>1.2944983818770199</v>
      </c>
      <c r="O5496" s="1" t="s">
        <v>7513</v>
      </c>
    </row>
    <row r="5497" spans="1:15" x14ac:dyDescent="0.3">
      <c r="A5497" s="1" t="s">
        <v>5700</v>
      </c>
      <c r="B5497" s="1" t="s">
        <v>5773</v>
      </c>
      <c r="C5497" s="1">
        <v>4</v>
      </c>
      <c r="D5497" s="1" t="s">
        <v>7426</v>
      </c>
      <c r="E5497" s="1">
        <v>13</v>
      </c>
      <c r="F5497" s="1" t="s">
        <v>8240</v>
      </c>
      <c r="G5497" s="1" t="s">
        <v>5803</v>
      </c>
      <c r="H5497" s="1" t="s">
        <v>7497</v>
      </c>
      <c r="I5497" s="1" t="b">
        <v>0</v>
      </c>
      <c r="J5497" s="1">
        <v>0</v>
      </c>
      <c r="K5497" s="1">
        <v>1</v>
      </c>
      <c r="L5497" s="1">
        <v>0</v>
      </c>
      <c r="M5497" s="1">
        <v>4</v>
      </c>
      <c r="N5497" s="1">
        <v>1.2944983818770199</v>
      </c>
      <c r="O5497" s="1" t="s">
        <v>7542</v>
      </c>
    </row>
    <row r="5498" spans="1:15" x14ac:dyDescent="0.3">
      <c r="A5498" s="1" t="s">
        <v>5700</v>
      </c>
      <c r="B5498" s="1" t="s">
        <v>5773</v>
      </c>
      <c r="C5498" s="1">
        <v>4</v>
      </c>
      <c r="D5498" s="1" t="s">
        <v>7426</v>
      </c>
      <c r="E5498" s="1">
        <v>14</v>
      </c>
      <c r="F5498" s="1" t="s">
        <v>8243</v>
      </c>
      <c r="G5498" s="1" t="s">
        <v>5814</v>
      </c>
      <c r="H5498" s="1" t="s">
        <v>7503</v>
      </c>
      <c r="I5498" s="1" t="b">
        <v>1</v>
      </c>
      <c r="J5498" s="1">
        <v>0</v>
      </c>
      <c r="K5498" s="1">
        <v>0</v>
      </c>
      <c r="L5498" s="1">
        <v>0</v>
      </c>
      <c r="M5498" s="1">
        <v>92</v>
      </c>
      <c r="N5498" s="1">
        <v>42.396313364055203</v>
      </c>
      <c r="O5498" s="1" t="s">
        <v>7504</v>
      </c>
    </row>
    <row r="5499" spans="1:15" x14ac:dyDescent="0.3">
      <c r="A5499" s="1" t="s">
        <v>5700</v>
      </c>
      <c r="B5499" s="1" t="s">
        <v>5773</v>
      </c>
      <c r="C5499" s="1">
        <v>4</v>
      </c>
      <c r="D5499" s="1" t="s">
        <v>7426</v>
      </c>
      <c r="E5499" s="1">
        <v>14</v>
      </c>
      <c r="F5499" s="1" t="s">
        <v>8243</v>
      </c>
      <c r="G5499" s="1" t="s">
        <v>5814</v>
      </c>
      <c r="H5499" s="1" t="e">
        <f>-----CCCGCTCGCCGGCGGCCTGTCACACTCACACCATG</f>
        <v>#NAME?</v>
      </c>
      <c r="I5499" s="1" t="b">
        <v>0</v>
      </c>
      <c r="J5499" s="1">
        <v>0</v>
      </c>
      <c r="K5499" s="1">
        <v>14</v>
      </c>
      <c r="L5499" s="1">
        <v>3</v>
      </c>
      <c r="M5499" s="1">
        <v>24</v>
      </c>
      <c r="N5499" s="1">
        <v>11.059907834101301</v>
      </c>
      <c r="O5499" s="1" t="s">
        <v>7492</v>
      </c>
    </row>
    <row r="5500" spans="1:15" x14ac:dyDescent="0.3">
      <c r="A5500" s="1" t="s">
        <v>5700</v>
      </c>
      <c r="B5500" s="1" t="s">
        <v>5773</v>
      </c>
      <c r="C5500" s="1">
        <v>4</v>
      </c>
      <c r="D5500" s="1" t="s">
        <v>7426</v>
      </c>
      <c r="E5500" s="1">
        <v>14</v>
      </c>
      <c r="F5500" s="1" t="s">
        <v>8243</v>
      </c>
      <c r="G5500" s="1" t="s">
        <v>5814</v>
      </c>
      <c r="H5500" s="1" t="e">
        <f>-------CGCTCGCCGGCGGCCTGTCACACTCACACCATG</f>
        <v>#NAME?</v>
      </c>
      <c r="I5500" s="1" t="b">
        <v>0</v>
      </c>
      <c r="J5500" s="1">
        <v>0</v>
      </c>
      <c r="K5500" s="1">
        <v>28</v>
      </c>
      <c r="L5500" s="1">
        <v>1</v>
      </c>
      <c r="M5500" s="1">
        <v>12</v>
      </c>
      <c r="N5500" s="1">
        <v>5.5299539170506904</v>
      </c>
      <c r="O5500" s="1" t="s">
        <v>7492</v>
      </c>
    </row>
    <row r="5501" spans="1:15" x14ac:dyDescent="0.3">
      <c r="A5501" s="1" t="s">
        <v>5700</v>
      </c>
      <c r="B5501" s="1" t="s">
        <v>5773</v>
      </c>
      <c r="C5501" s="1">
        <v>4</v>
      </c>
      <c r="D5501" s="1" t="s">
        <v>7426</v>
      </c>
      <c r="E5501" s="1">
        <v>14</v>
      </c>
      <c r="F5501" s="1" t="s">
        <v>8243</v>
      </c>
      <c r="G5501" s="1" t="s">
        <v>5814</v>
      </c>
      <c r="H5501" s="1" t="s">
        <v>7507</v>
      </c>
      <c r="I5501" s="1" t="b">
        <v>0</v>
      </c>
      <c r="J5501" s="1">
        <v>0</v>
      </c>
      <c r="K5501" s="1">
        <v>3</v>
      </c>
      <c r="L5501" s="1">
        <v>1</v>
      </c>
      <c r="M5501" s="1">
        <v>9</v>
      </c>
      <c r="N5501" s="1">
        <v>4.1474654377880098</v>
      </c>
      <c r="O5501" s="1" t="s">
        <v>7508</v>
      </c>
    </row>
    <row r="5502" spans="1:15" x14ac:dyDescent="0.3">
      <c r="A5502" s="1" t="s">
        <v>5700</v>
      </c>
      <c r="B5502" s="1" t="s">
        <v>5773</v>
      </c>
      <c r="C5502" s="1">
        <v>4</v>
      </c>
      <c r="D5502" s="1" t="s">
        <v>7426</v>
      </c>
      <c r="E5502" s="1">
        <v>14</v>
      </c>
      <c r="F5502" s="1" t="s">
        <v>8243</v>
      </c>
      <c r="G5502" s="1" t="s">
        <v>5834</v>
      </c>
      <c r="H5502" s="1" t="e">
        <f>----CCCGCTC-GCCGGCGGCCTGTCACACTCACACCATG</f>
        <v>#NAME?</v>
      </c>
      <c r="I5502" s="1" t="b">
        <v>0</v>
      </c>
      <c r="J5502" s="1">
        <v>0</v>
      </c>
      <c r="K5502" s="1">
        <v>6</v>
      </c>
      <c r="L5502" s="1">
        <v>3</v>
      </c>
      <c r="M5502" s="1">
        <v>4</v>
      </c>
      <c r="N5502" s="1">
        <v>1.84331797235023</v>
      </c>
      <c r="O5502" s="1" t="s">
        <v>7491</v>
      </c>
    </row>
    <row r="5503" spans="1:15" x14ac:dyDescent="0.3">
      <c r="A5503" s="1" t="s">
        <v>5700</v>
      </c>
      <c r="B5503" s="1" t="s">
        <v>5773</v>
      </c>
      <c r="C5503" s="1">
        <v>4</v>
      </c>
      <c r="D5503" s="1" t="s">
        <v>7426</v>
      </c>
      <c r="E5503" s="1">
        <v>14</v>
      </c>
      <c r="F5503" s="1" t="s">
        <v>8243</v>
      </c>
      <c r="G5503" s="1" t="s">
        <v>5814</v>
      </c>
      <c r="H5503" s="1" t="e">
        <f>-----CCCGCTCGCCGGCGGCCTGTCACACTCACACCATG</f>
        <v>#NAME?</v>
      </c>
      <c r="I5503" s="1" t="b">
        <v>0</v>
      </c>
      <c r="J5503" s="1">
        <v>0</v>
      </c>
      <c r="K5503" s="1">
        <v>5</v>
      </c>
      <c r="L5503" s="1">
        <v>3</v>
      </c>
      <c r="M5503" s="1">
        <v>4</v>
      </c>
      <c r="N5503" s="1">
        <v>1.84331797235023</v>
      </c>
      <c r="O5503" s="1" t="s">
        <v>7492</v>
      </c>
    </row>
    <row r="5504" spans="1:15" x14ac:dyDescent="0.3">
      <c r="A5504" s="1" t="s">
        <v>5700</v>
      </c>
      <c r="B5504" s="1" t="s">
        <v>5773</v>
      </c>
      <c r="C5504" s="1">
        <v>4</v>
      </c>
      <c r="D5504" s="1" t="s">
        <v>7426</v>
      </c>
      <c r="E5504" s="1">
        <v>14</v>
      </c>
      <c r="F5504" s="1" t="s">
        <v>8243</v>
      </c>
      <c r="G5504" s="1" t="s">
        <v>5814</v>
      </c>
      <c r="H5504" s="1" t="e">
        <f>-----------CGCCGGCGGCCTGTCACACTCACACCATG</f>
        <v>#NAME?</v>
      </c>
      <c r="I5504" s="1" t="b">
        <v>0</v>
      </c>
      <c r="J5504" s="1">
        <v>0</v>
      </c>
      <c r="K5504" s="1">
        <v>16</v>
      </c>
      <c r="L5504" s="1">
        <v>1</v>
      </c>
      <c r="M5504" s="1">
        <v>3</v>
      </c>
      <c r="N5504" s="1">
        <v>1.3824884792626699</v>
      </c>
      <c r="O5504" s="1" t="s">
        <v>7494</v>
      </c>
    </row>
    <row r="5505" spans="1:15" x14ac:dyDescent="0.3">
      <c r="A5505" s="1" t="s">
        <v>5700</v>
      </c>
      <c r="B5505" s="1" t="s">
        <v>5773</v>
      </c>
      <c r="C5505" s="1">
        <v>4</v>
      </c>
      <c r="D5505" s="1" t="s">
        <v>7426</v>
      </c>
      <c r="E5505" s="1">
        <v>14</v>
      </c>
      <c r="F5505" s="1" t="s">
        <v>8243</v>
      </c>
      <c r="G5505" s="1" t="s">
        <v>5908</v>
      </c>
      <c r="H5505" s="1" t="s">
        <v>7503</v>
      </c>
      <c r="I5505" s="1" t="b">
        <v>0</v>
      </c>
      <c r="J5505" s="1">
        <v>0</v>
      </c>
      <c r="K5505" s="1">
        <v>0</v>
      </c>
      <c r="L5505" s="1">
        <v>1</v>
      </c>
      <c r="M5505" s="1">
        <v>3</v>
      </c>
      <c r="N5505" s="1">
        <v>1.3824884792626699</v>
      </c>
      <c r="O5505" s="1" t="s">
        <v>7513</v>
      </c>
    </row>
    <row r="5506" spans="1:15" x14ac:dyDescent="0.3">
      <c r="A5506" s="1" t="s">
        <v>5700</v>
      </c>
      <c r="B5506" s="1" t="s">
        <v>5773</v>
      </c>
      <c r="C5506" s="1">
        <v>4</v>
      </c>
      <c r="D5506" s="1" t="s">
        <v>7426</v>
      </c>
      <c r="E5506" s="1">
        <v>14</v>
      </c>
      <c r="F5506" s="1" t="s">
        <v>8243</v>
      </c>
      <c r="G5506" s="1" t="s">
        <v>5834</v>
      </c>
      <c r="H5506" s="1" t="s">
        <v>7517</v>
      </c>
      <c r="I5506" s="1" t="b">
        <v>0</v>
      </c>
      <c r="J5506" s="1">
        <v>0</v>
      </c>
      <c r="K5506" s="1">
        <v>13</v>
      </c>
      <c r="L5506" s="1">
        <v>4</v>
      </c>
      <c r="M5506" s="1">
        <v>3</v>
      </c>
      <c r="N5506" s="1">
        <v>1.3824884792626699</v>
      </c>
      <c r="O5506" s="1" t="s">
        <v>7518</v>
      </c>
    </row>
    <row r="5507" spans="1:15" x14ac:dyDescent="0.3">
      <c r="A5507" s="1" t="s">
        <v>5700</v>
      </c>
      <c r="B5507" s="1" t="s">
        <v>5773</v>
      </c>
      <c r="C5507" s="1">
        <v>4</v>
      </c>
      <c r="D5507" s="1" t="s">
        <v>7426</v>
      </c>
      <c r="E5507" s="1">
        <v>14</v>
      </c>
      <c r="F5507" s="1" t="s">
        <v>8243</v>
      </c>
      <c r="G5507" s="1" t="s">
        <v>5810</v>
      </c>
      <c r="H5507" s="1" t="s">
        <v>7503</v>
      </c>
      <c r="I5507" s="1" t="b">
        <v>0</v>
      </c>
      <c r="J5507" s="1">
        <v>2</v>
      </c>
      <c r="K5507" s="1">
        <v>0</v>
      </c>
      <c r="L5507" s="1">
        <v>6</v>
      </c>
      <c r="M5507" s="1">
        <v>3</v>
      </c>
      <c r="N5507" s="1">
        <v>1.3824884792626699</v>
      </c>
      <c r="O5507" s="1" t="s">
        <v>7535</v>
      </c>
    </row>
    <row r="5508" spans="1:15" x14ac:dyDescent="0.3">
      <c r="A5508" s="1" t="s">
        <v>5700</v>
      </c>
      <c r="B5508" s="1" t="s">
        <v>5773</v>
      </c>
      <c r="C5508" s="1">
        <v>4</v>
      </c>
      <c r="D5508" s="1" t="s">
        <v>7426</v>
      </c>
      <c r="E5508" s="1">
        <v>15</v>
      </c>
      <c r="F5508" s="1" t="s">
        <v>8244</v>
      </c>
      <c r="G5508" s="1" t="s">
        <v>5834</v>
      </c>
      <c r="H5508" s="1" t="e">
        <f>-----CGCCGGC------GGCCTGTCACACTCACACCATG</f>
        <v>#NAME?</v>
      </c>
      <c r="I5508" s="1" t="b">
        <v>0</v>
      </c>
      <c r="J5508" s="1">
        <v>0</v>
      </c>
      <c r="K5508" s="1">
        <v>22</v>
      </c>
      <c r="L5508" s="1">
        <v>2</v>
      </c>
      <c r="M5508" s="1">
        <v>36</v>
      </c>
      <c r="N5508" s="1">
        <v>12</v>
      </c>
      <c r="O5508" s="1" t="s">
        <v>8245</v>
      </c>
    </row>
    <row r="5509" spans="1:15" x14ac:dyDescent="0.3">
      <c r="A5509" s="1" t="s">
        <v>5700</v>
      </c>
      <c r="B5509" s="1" t="s">
        <v>5773</v>
      </c>
      <c r="C5509" s="1">
        <v>4</v>
      </c>
      <c r="D5509" s="1" t="s">
        <v>7426</v>
      </c>
      <c r="E5509" s="1">
        <v>15</v>
      </c>
      <c r="F5509" s="1" t="s">
        <v>8244</v>
      </c>
      <c r="G5509" s="1" t="s">
        <v>5814</v>
      </c>
      <c r="H5509" s="1" t="s">
        <v>7503</v>
      </c>
      <c r="I5509" s="1" t="b">
        <v>1</v>
      </c>
      <c r="J5509" s="1">
        <v>0</v>
      </c>
      <c r="K5509" s="1">
        <v>0</v>
      </c>
      <c r="L5509" s="1">
        <v>0</v>
      </c>
      <c r="M5509" s="1">
        <v>30</v>
      </c>
      <c r="N5509" s="1">
        <v>10</v>
      </c>
      <c r="O5509" s="1" t="s">
        <v>7504</v>
      </c>
    </row>
    <row r="5510" spans="1:15" x14ac:dyDescent="0.3">
      <c r="A5510" s="1" t="s">
        <v>5700</v>
      </c>
      <c r="B5510" s="1" t="s">
        <v>5773</v>
      </c>
      <c r="C5510" s="1">
        <v>4</v>
      </c>
      <c r="D5510" s="1" t="s">
        <v>7426</v>
      </c>
      <c r="E5510" s="1">
        <v>15</v>
      </c>
      <c r="F5510" s="1" t="s">
        <v>8244</v>
      </c>
      <c r="G5510" s="1" t="s">
        <v>5834</v>
      </c>
      <c r="H5510" s="1" t="e">
        <f>----CCCGCTC-GCCGGCGGCCTGTCACACTCACACCATG</f>
        <v>#NAME?</v>
      </c>
      <c r="I5510" s="1" t="b">
        <v>0</v>
      </c>
      <c r="J5510" s="1">
        <v>0</v>
      </c>
      <c r="K5510" s="1">
        <v>15</v>
      </c>
      <c r="L5510" s="1">
        <v>3</v>
      </c>
      <c r="M5510" s="1">
        <v>30</v>
      </c>
      <c r="N5510" s="1">
        <v>10</v>
      </c>
      <c r="O5510" s="1" t="s">
        <v>7491</v>
      </c>
    </row>
    <row r="5511" spans="1:15" x14ac:dyDescent="0.3">
      <c r="A5511" s="1" t="s">
        <v>5700</v>
      </c>
      <c r="B5511" s="1" t="s">
        <v>5773</v>
      </c>
      <c r="C5511" s="1">
        <v>4</v>
      </c>
      <c r="D5511" s="1" t="s">
        <v>7426</v>
      </c>
      <c r="E5511" s="1">
        <v>15</v>
      </c>
      <c r="F5511" s="1" t="s">
        <v>8244</v>
      </c>
      <c r="G5511" s="1" t="s">
        <v>5803</v>
      </c>
      <c r="H5511" s="1" t="s">
        <v>7497</v>
      </c>
      <c r="I5511" s="1" t="b">
        <v>0</v>
      </c>
      <c r="J5511" s="1">
        <v>0</v>
      </c>
      <c r="K5511" s="1">
        <v>1</v>
      </c>
      <c r="L5511" s="1">
        <v>0</v>
      </c>
      <c r="M5511" s="1">
        <v>29</v>
      </c>
      <c r="N5511" s="1">
        <v>9.6666666666666607</v>
      </c>
      <c r="O5511" s="1" t="s">
        <v>7542</v>
      </c>
    </row>
    <row r="5512" spans="1:15" x14ac:dyDescent="0.3">
      <c r="A5512" s="1" t="s">
        <v>5700</v>
      </c>
      <c r="B5512" s="1" t="s">
        <v>5773</v>
      </c>
      <c r="C5512" s="1">
        <v>4</v>
      </c>
      <c r="D5512" s="1" t="s">
        <v>7426</v>
      </c>
      <c r="E5512" s="1">
        <v>15</v>
      </c>
      <c r="F5512" s="1" t="s">
        <v>8244</v>
      </c>
      <c r="G5512" s="1" t="s">
        <v>5814</v>
      </c>
      <c r="H5512" s="1" t="e">
        <f>-----------CGCCGGCGGCCTGTCACACTCACACCATG</f>
        <v>#NAME?</v>
      </c>
      <c r="I5512" s="1" t="b">
        <v>0</v>
      </c>
      <c r="J5512" s="1">
        <v>0</v>
      </c>
      <c r="K5512" s="1">
        <v>16</v>
      </c>
      <c r="L5512" s="1">
        <v>2</v>
      </c>
      <c r="M5512" s="1">
        <v>26</v>
      </c>
      <c r="N5512" s="1">
        <v>8.6666666666666607</v>
      </c>
      <c r="O5512" s="1" t="s">
        <v>7698</v>
      </c>
    </row>
    <row r="5513" spans="1:15" x14ac:dyDescent="0.3">
      <c r="A5513" s="1" t="s">
        <v>5700</v>
      </c>
      <c r="B5513" s="1" t="s">
        <v>5773</v>
      </c>
      <c r="C5513" s="1">
        <v>4</v>
      </c>
      <c r="D5513" s="1" t="s">
        <v>7426</v>
      </c>
      <c r="E5513" s="1">
        <v>15</v>
      </c>
      <c r="F5513" s="1" t="s">
        <v>8244</v>
      </c>
      <c r="G5513" s="1" t="s">
        <v>5834</v>
      </c>
      <c r="H5513" s="1" t="e">
        <f>----CCCGCTC-GCCGGCGGCCTGTCACACTCACACCATG</f>
        <v>#NAME?</v>
      </c>
      <c r="I5513" s="1" t="b">
        <v>0</v>
      </c>
      <c r="J5513" s="1">
        <v>0</v>
      </c>
      <c r="K5513" s="1">
        <v>15</v>
      </c>
      <c r="L5513" s="1">
        <v>3</v>
      </c>
      <c r="M5513" s="1">
        <v>22</v>
      </c>
      <c r="N5513" s="1">
        <v>7.3333333333333304</v>
      </c>
      <c r="O5513" s="1" t="s">
        <v>7493</v>
      </c>
    </row>
    <row r="5514" spans="1:15" x14ac:dyDescent="0.3">
      <c r="A5514" s="1" t="s">
        <v>5700</v>
      </c>
      <c r="B5514" s="1" t="s">
        <v>5773</v>
      </c>
      <c r="C5514" s="1">
        <v>4</v>
      </c>
      <c r="D5514" s="1" t="s">
        <v>7426</v>
      </c>
      <c r="E5514" s="1">
        <v>15</v>
      </c>
      <c r="F5514" s="1" t="s">
        <v>8244</v>
      </c>
      <c r="G5514" s="1" t="s">
        <v>5834</v>
      </c>
      <c r="H5514" s="1" t="e">
        <f>------CGCTC-GCCGGCGGCCTGTCACACTCACACCATG</f>
        <v>#NAME?</v>
      </c>
      <c r="I5514" s="1" t="b">
        <v>0</v>
      </c>
      <c r="J5514" s="1">
        <v>0</v>
      </c>
      <c r="K5514" s="1">
        <v>29</v>
      </c>
      <c r="L5514" s="1">
        <v>1</v>
      </c>
      <c r="M5514" s="1">
        <v>15</v>
      </c>
      <c r="N5514" s="1">
        <v>5</v>
      </c>
      <c r="O5514" s="1" t="s">
        <v>7493</v>
      </c>
    </row>
    <row r="5515" spans="1:15" x14ac:dyDescent="0.3">
      <c r="A5515" s="1" t="s">
        <v>5700</v>
      </c>
      <c r="B5515" s="1" t="s">
        <v>5773</v>
      </c>
      <c r="C5515" s="1">
        <v>4</v>
      </c>
      <c r="D5515" s="1" t="s">
        <v>7426</v>
      </c>
      <c r="E5515" s="1">
        <v>15</v>
      </c>
      <c r="F5515" s="1" t="s">
        <v>8244</v>
      </c>
      <c r="G5515" s="1" t="s">
        <v>5834</v>
      </c>
      <c r="H5515" s="1" t="e">
        <f>------CGCTC-GCCGGCGGCCTGTCACACTCACACCATG</f>
        <v>#NAME?</v>
      </c>
      <c r="I5515" s="1" t="b">
        <v>0</v>
      </c>
      <c r="J5515" s="1">
        <v>0</v>
      </c>
      <c r="K5515" s="1">
        <v>29</v>
      </c>
      <c r="L5515" s="1">
        <v>1</v>
      </c>
      <c r="M5515" s="1">
        <v>14</v>
      </c>
      <c r="N5515" s="1">
        <v>4.6666666666666599</v>
      </c>
      <c r="O5515" s="1" t="s">
        <v>7491</v>
      </c>
    </row>
    <row r="5516" spans="1:15" x14ac:dyDescent="0.3">
      <c r="A5516" s="1" t="s">
        <v>5700</v>
      </c>
      <c r="B5516" s="1" t="s">
        <v>5773</v>
      </c>
      <c r="C5516" s="1">
        <v>4</v>
      </c>
      <c r="D5516" s="1" t="s">
        <v>7426</v>
      </c>
      <c r="E5516" s="1">
        <v>15</v>
      </c>
      <c r="F5516" s="1" t="s">
        <v>8244</v>
      </c>
      <c r="G5516" s="1" t="s">
        <v>5803</v>
      </c>
      <c r="H5516" s="1" t="s">
        <v>7497</v>
      </c>
      <c r="I5516" s="1" t="b">
        <v>0</v>
      </c>
      <c r="J5516" s="1">
        <v>0</v>
      </c>
      <c r="K5516" s="1">
        <v>1</v>
      </c>
      <c r="L5516" s="1">
        <v>0</v>
      </c>
      <c r="M5516" s="1">
        <v>13</v>
      </c>
      <c r="N5516" s="1">
        <v>4.3333333333333304</v>
      </c>
      <c r="O5516" s="1" t="s">
        <v>7510</v>
      </c>
    </row>
    <row r="5517" spans="1:15" x14ac:dyDescent="0.3">
      <c r="A5517" s="1" t="s">
        <v>5700</v>
      </c>
      <c r="B5517" s="1" t="s">
        <v>5773</v>
      </c>
      <c r="C5517" s="1">
        <v>4</v>
      </c>
      <c r="D5517" s="1" t="s">
        <v>7426</v>
      </c>
      <c r="E5517" s="1">
        <v>15</v>
      </c>
      <c r="F5517" s="1" t="s">
        <v>8244</v>
      </c>
      <c r="G5517" s="1" t="s">
        <v>5834</v>
      </c>
      <c r="H5517" s="1" t="e">
        <f>----CCCGCTC-GCCGGCGGCCTGTCACACTCACACCATG</f>
        <v>#NAME?</v>
      </c>
      <c r="I5517" s="1" t="b">
        <v>0</v>
      </c>
      <c r="J5517" s="1">
        <v>0</v>
      </c>
      <c r="K5517" s="1">
        <v>6</v>
      </c>
      <c r="L5517" s="1">
        <v>3</v>
      </c>
      <c r="M5517" s="1">
        <v>9</v>
      </c>
      <c r="N5517" s="1">
        <v>3</v>
      </c>
      <c r="O5517" s="1" t="s">
        <v>7493</v>
      </c>
    </row>
    <row r="5518" spans="1:15" x14ac:dyDescent="0.3">
      <c r="A5518" s="1" t="s">
        <v>5700</v>
      </c>
      <c r="B5518" s="1" t="s">
        <v>5773</v>
      </c>
      <c r="C5518" s="1">
        <v>4</v>
      </c>
      <c r="D5518" s="1" t="s">
        <v>7426</v>
      </c>
      <c r="E5518" s="1">
        <v>15</v>
      </c>
      <c r="F5518" s="1" t="s">
        <v>8244</v>
      </c>
      <c r="G5518" s="1" t="s">
        <v>5834</v>
      </c>
      <c r="H5518" s="1" t="e">
        <f>----CCCGCTC-GCCGGCGGCCTGTCACACTCACACCATG</f>
        <v>#NAME?</v>
      </c>
      <c r="I5518" s="1" t="b">
        <v>0</v>
      </c>
      <c r="J5518" s="1">
        <v>0</v>
      </c>
      <c r="K5518" s="1">
        <v>6</v>
      </c>
      <c r="L5518" s="1">
        <v>3</v>
      </c>
      <c r="M5518" s="1">
        <v>8</v>
      </c>
      <c r="N5518" s="1">
        <v>2.6666666666666599</v>
      </c>
      <c r="O5518" s="1" t="s">
        <v>7491</v>
      </c>
    </row>
    <row r="5519" spans="1:15" x14ac:dyDescent="0.3">
      <c r="A5519" s="1" t="s">
        <v>5700</v>
      </c>
      <c r="B5519" s="1" t="s">
        <v>5773</v>
      </c>
      <c r="C5519" s="1">
        <v>4</v>
      </c>
      <c r="D5519" s="1" t="s">
        <v>7426</v>
      </c>
      <c r="E5519" s="1">
        <v>15</v>
      </c>
      <c r="F5519" s="1" t="s">
        <v>8244</v>
      </c>
      <c r="G5519" s="1" t="s">
        <v>5834</v>
      </c>
      <c r="H5519" s="1" t="s">
        <v>8246</v>
      </c>
      <c r="I5519" s="1" t="b">
        <v>0</v>
      </c>
      <c r="J5519" s="1">
        <v>0</v>
      </c>
      <c r="K5519" s="1">
        <v>8</v>
      </c>
      <c r="L5519" s="1">
        <v>8</v>
      </c>
      <c r="M5519" s="1">
        <v>4</v>
      </c>
      <c r="N5519" s="1">
        <v>1.3333333333333299</v>
      </c>
      <c r="O5519" s="1" t="s">
        <v>8247</v>
      </c>
    </row>
    <row r="5520" spans="1:15" x14ac:dyDescent="0.3">
      <c r="A5520" s="1" t="s">
        <v>5700</v>
      </c>
      <c r="B5520" s="1" t="s">
        <v>5773</v>
      </c>
      <c r="C5520" s="1">
        <v>4</v>
      </c>
      <c r="D5520" s="1" t="s">
        <v>7426</v>
      </c>
      <c r="E5520" s="1">
        <v>15</v>
      </c>
      <c r="F5520" s="1" t="s">
        <v>8244</v>
      </c>
      <c r="G5520" s="1" t="s">
        <v>5819</v>
      </c>
      <c r="H5520" s="1" t="s">
        <v>7616</v>
      </c>
      <c r="I5520" s="1" t="b">
        <v>0</v>
      </c>
      <c r="J5520" s="1">
        <v>0</v>
      </c>
      <c r="K5520" s="1">
        <v>3</v>
      </c>
      <c r="L5520" s="1">
        <v>6</v>
      </c>
      <c r="M5520" s="1">
        <v>4</v>
      </c>
      <c r="N5520" s="1">
        <v>1.3333333333333299</v>
      </c>
      <c r="O5520" s="1" t="s">
        <v>7617</v>
      </c>
    </row>
    <row r="5521" spans="1:15" x14ac:dyDescent="0.3">
      <c r="A5521" s="1" t="s">
        <v>5700</v>
      </c>
      <c r="B5521" s="1" t="s">
        <v>5773</v>
      </c>
      <c r="C5521" s="1">
        <v>4</v>
      </c>
      <c r="D5521" s="1" t="s">
        <v>7426</v>
      </c>
      <c r="E5521" s="1">
        <v>16</v>
      </c>
      <c r="F5521" s="1" t="s">
        <v>8248</v>
      </c>
      <c r="G5521" s="1" t="s">
        <v>5814</v>
      </c>
      <c r="H5521" s="1" t="s">
        <v>7503</v>
      </c>
      <c r="I5521" s="1" t="b">
        <v>1</v>
      </c>
      <c r="J5521" s="1">
        <v>0</v>
      </c>
      <c r="K5521" s="1">
        <v>0</v>
      </c>
      <c r="L5521" s="1">
        <v>0</v>
      </c>
      <c r="M5521" s="1">
        <v>73</v>
      </c>
      <c r="N5521" s="1">
        <v>90.123456790123399</v>
      </c>
      <c r="O5521" s="1" t="s">
        <v>7504</v>
      </c>
    </row>
    <row r="5522" spans="1:15" x14ac:dyDescent="0.3">
      <c r="A5522" s="1" t="s">
        <v>5700</v>
      </c>
      <c r="B5522" s="1" t="s">
        <v>5773</v>
      </c>
      <c r="C5522" s="1">
        <v>4</v>
      </c>
      <c r="D5522" s="1" t="s">
        <v>7426</v>
      </c>
      <c r="E5522" s="1">
        <v>16</v>
      </c>
      <c r="F5522" s="1" t="s">
        <v>8248</v>
      </c>
      <c r="G5522" s="1" t="s">
        <v>5834</v>
      </c>
      <c r="H5522" s="1" t="s">
        <v>7626</v>
      </c>
      <c r="I5522" s="1" t="b">
        <v>0</v>
      </c>
      <c r="J5522" s="1">
        <v>1</v>
      </c>
      <c r="K5522" s="1">
        <v>19</v>
      </c>
      <c r="L5522" s="1">
        <v>15</v>
      </c>
      <c r="M5522" s="1">
        <v>1</v>
      </c>
      <c r="N5522" s="1">
        <v>1.2345679012345601</v>
      </c>
      <c r="O5522" s="1" t="s">
        <v>8249</v>
      </c>
    </row>
    <row r="5523" spans="1:15" x14ac:dyDescent="0.3">
      <c r="A5523" s="1" t="s">
        <v>5700</v>
      </c>
      <c r="B5523" s="1" t="s">
        <v>5773</v>
      </c>
      <c r="C5523" s="1">
        <v>4</v>
      </c>
      <c r="D5523" s="1" t="s">
        <v>7426</v>
      </c>
      <c r="E5523" s="1">
        <v>16</v>
      </c>
      <c r="F5523" s="1" t="s">
        <v>8248</v>
      </c>
      <c r="G5523" s="1" t="s">
        <v>5834</v>
      </c>
      <c r="H5523" s="1" t="s">
        <v>7519</v>
      </c>
      <c r="I5523" s="1" t="b">
        <v>0</v>
      </c>
      <c r="J5523" s="1">
        <v>1</v>
      </c>
      <c r="K5523" s="1">
        <v>21</v>
      </c>
      <c r="L5523" s="1">
        <v>14</v>
      </c>
      <c r="M5523" s="1">
        <v>1</v>
      </c>
      <c r="N5523" s="1">
        <v>1.2345679012345601</v>
      </c>
      <c r="O5523" s="1" t="s">
        <v>8250</v>
      </c>
    </row>
    <row r="5524" spans="1:15" x14ac:dyDescent="0.3">
      <c r="A5524" s="1" t="s">
        <v>5700</v>
      </c>
      <c r="B5524" s="1" t="s">
        <v>5773</v>
      </c>
      <c r="C5524" s="1">
        <v>4</v>
      </c>
      <c r="D5524" s="1" t="s">
        <v>7426</v>
      </c>
      <c r="E5524" s="1">
        <v>16</v>
      </c>
      <c r="F5524" s="1" t="s">
        <v>8248</v>
      </c>
      <c r="G5524" s="1" t="s">
        <v>5908</v>
      </c>
      <c r="H5524" s="1" t="s">
        <v>7503</v>
      </c>
      <c r="I5524" s="1" t="b">
        <v>0</v>
      </c>
      <c r="J5524" s="1">
        <v>0</v>
      </c>
      <c r="K5524" s="1">
        <v>0</v>
      </c>
      <c r="L5524" s="1">
        <v>2</v>
      </c>
      <c r="M5524" s="1">
        <v>1</v>
      </c>
      <c r="N5524" s="1">
        <v>1.2345679012345601</v>
      </c>
      <c r="O5524" s="1" t="s">
        <v>8251</v>
      </c>
    </row>
    <row r="5525" spans="1:15" x14ac:dyDescent="0.3">
      <c r="A5525" s="1" t="s">
        <v>5700</v>
      </c>
      <c r="B5525" s="1" t="s">
        <v>5773</v>
      </c>
      <c r="C5525" s="1">
        <v>4</v>
      </c>
      <c r="D5525" s="1" t="s">
        <v>7426</v>
      </c>
      <c r="E5525" s="1">
        <v>16</v>
      </c>
      <c r="F5525" s="1" t="s">
        <v>8248</v>
      </c>
      <c r="G5525" s="1" t="s">
        <v>5908</v>
      </c>
      <c r="H5525" s="1" t="s">
        <v>7503</v>
      </c>
      <c r="I5525" s="1" t="b">
        <v>0</v>
      </c>
      <c r="J5525" s="1">
        <v>0</v>
      </c>
      <c r="K5525" s="1">
        <v>0</v>
      </c>
      <c r="L5525" s="1">
        <v>1</v>
      </c>
      <c r="M5525" s="1">
        <v>1</v>
      </c>
      <c r="N5525" s="1">
        <v>1.2345679012345601</v>
      </c>
      <c r="O5525" s="1" t="s">
        <v>7513</v>
      </c>
    </row>
    <row r="5526" spans="1:15" x14ac:dyDescent="0.3">
      <c r="A5526" s="1" t="s">
        <v>5700</v>
      </c>
      <c r="B5526" s="1" t="s">
        <v>5773</v>
      </c>
      <c r="C5526" s="1">
        <v>4</v>
      </c>
      <c r="D5526" s="1" t="s">
        <v>7426</v>
      </c>
      <c r="E5526" s="1">
        <v>16</v>
      </c>
      <c r="F5526" s="1" t="s">
        <v>8248</v>
      </c>
      <c r="G5526" s="1" t="s">
        <v>5908</v>
      </c>
      <c r="H5526" s="1" t="s">
        <v>7503</v>
      </c>
      <c r="I5526" s="1" t="b">
        <v>0</v>
      </c>
      <c r="J5526" s="1">
        <v>0</v>
      </c>
      <c r="K5526" s="1">
        <v>0</v>
      </c>
      <c r="L5526" s="1">
        <v>2</v>
      </c>
      <c r="M5526" s="1">
        <v>1</v>
      </c>
      <c r="N5526" s="1">
        <v>1.2345679012345601</v>
      </c>
      <c r="O5526" s="1" t="s">
        <v>7660</v>
      </c>
    </row>
    <row r="5527" spans="1:15" x14ac:dyDescent="0.3">
      <c r="A5527" s="1" t="s">
        <v>5700</v>
      </c>
      <c r="B5527" s="1" t="s">
        <v>5773</v>
      </c>
      <c r="C5527" s="1">
        <v>4</v>
      </c>
      <c r="D5527" s="1" t="s">
        <v>7426</v>
      </c>
      <c r="E5527" s="1">
        <v>16</v>
      </c>
      <c r="F5527" s="1" t="s">
        <v>8248</v>
      </c>
      <c r="G5527" s="1" t="s">
        <v>5798</v>
      </c>
      <c r="H5527" s="1" t="s">
        <v>7503</v>
      </c>
      <c r="I5527" s="1" t="b">
        <v>0</v>
      </c>
      <c r="J5527" s="1">
        <v>0</v>
      </c>
      <c r="K5527" s="1">
        <v>0</v>
      </c>
      <c r="L5527" s="1">
        <v>3</v>
      </c>
      <c r="M5527" s="1">
        <v>1</v>
      </c>
      <c r="N5527" s="1">
        <v>1.2345679012345601</v>
      </c>
      <c r="O5527" s="1" t="s">
        <v>8252</v>
      </c>
    </row>
    <row r="5528" spans="1:15" x14ac:dyDescent="0.3">
      <c r="A5528" s="1" t="s">
        <v>5700</v>
      </c>
      <c r="B5528" s="1" t="s">
        <v>5773</v>
      </c>
      <c r="C5528" s="1">
        <v>4</v>
      </c>
      <c r="D5528" s="1" t="s">
        <v>7426</v>
      </c>
      <c r="E5528" s="1">
        <v>16</v>
      </c>
      <c r="F5528" s="1" t="s">
        <v>8248</v>
      </c>
      <c r="G5528" s="1" t="s">
        <v>5908</v>
      </c>
      <c r="H5528" s="1" t="s">
        <v>7503</v>
      </c>
      <c r="I5528" s="1" t="b">
        <v>0</v>
      </c>
      <c r="J5528" s="1">
        <v>0</v>
      </c>
      <c r="K5528" s="1">
        <v>0</v>
      </c>
      <c r="L5528" s="1">
        <v>1</v>
      </c>
      <c r="M5528" s="1">
        <v>1</v>
      </c>
      <c r="N5528" s="1">
        <v>1.2345679012345601</v>
      </c>
      <c r="O5528" s="1" t="s">
        <v>8149</v>
      </c>
    </row>
    <row r="5529" spans="1:15" x14ac:dyDescent="0.3">
      <c r="A5529" s="1" t="s">
        <v>5700</v>
      </c>
      <c r="B5529" s="1" t="s">
        <v>5773</v>
      </c>
      <c r="C5529" s="1">
        <v>4</v>
      </c>
      <c r="D5529" s="1" t="s">
        <v>7426</v>
      </c>
      <c r="E5529" s="1">
        <v>16</v>
      </c>
      <c r="F5529" s="1" t="s">
        <v>8248</v>
      </c>
      <c r="G5529" s="1" t="s">
        <v>5834</v>
      </c>
      <c r="H5529" s="1" t="s">
        <v>7626</v>
      </c>
      <c r="I5529" s="1" t="b">
        <v>0</v>
      </c>
      <c r="J5529" s="1">
        <v>0</v>
      </c>
      <c r="K5529" s="1">
        <v>18</v>
      </c>
      <c r="L5529" s="1">
        <v>10</v>
      </c>
      <c r="M5529" s="1">
        <v>1</v>
      </c>
      <c r="N5529" s="1">
        <v>1.2345679012345601</v>
      </c>
      <c r="O5529" s="1" t="s">
        <v>8253</v>
      </c>
    </row>
    <row r="5530" spans="1:15" x14ac:dyDescent="0.3">
      <c r="A5530" s="1" t="s">
        <v>5700</v>
      </c>
      <c r="B5530" s="1" t="s">
        <v>5773</v>
      </c>
      <c r="C5530" s="1">
        <v>4</v>
      </c>
      <c r="D5530" s="1" t="s">
        <v>7426</v>
      </c>
      <c r="E5530" s="1">
        <v>17</v>
      </c>
      <c r="F5530" s="1" t="s">
        <v>8254</v>
      </c>
      <c r="G5530" s="1" t="s">
        <v>5834</v>
      </c>
      <c r="H5530" s="1" t="s">
        <v>8255</v>
      </c>
      <c r="I5530" s="1" t="b">
        <v>0</v>
      </c>
      <c r="J5530" s="1">
        <v>0</v>
      </c>
      <c r="K5530" s="1">
        <v>7</v>
      </c>
      <c r="L5530" s="1">
        <v>8</v>
      </c>
      <c r="M5530" s="1">
        <v>12</v>
      </c>
      <c r="N5530" s="1">
        <v>23.529411764705799</v>
      </c>
      <c r="O5530" s="1" t="s">
        <v>8256</v>
      </c>
    </row>
    <row r="5531" spans="1:15" x14ac:dyDescent="0.3">
      <c r="A5531" s="1" t="s">
        <v>5700</v>
      </c>
      <c r="B5531" s="1" t="s">
        <v>5773</v>
      </c>
      <c r="C5531" s="1">
        <v>4</v>
      </c>
      <c r="D5531" s="1" t="s">
        <v>7426</v>
      </c>
      <c r="E5531" s="1">
        <v>17</v>
      </c>
      <c r="F5531" s="1" t="s">
        <v>8254</v>
      </c>
      <c r="G5531" s="1" t="s">
        <v>5803</v>
      </c>
      <c r="H5531" s="1" t="s">
        <v>7497</v>
      </c>
      <c r="I5531" s="1" t="b">
        <v>0</v>
      </c>
      <c r="J5531" s="1">
        <v>0</v>
      </c>
      <c r="K5531" s="1">
        <v>1</v>
      </c>
      <c r="L5531" s="1">
        <v>0</v>
      </c>
      <c r="M5531" s="1">
        <v>7</v>
      </c>
      <c r="N5531" s="1">
        <v>13.7254901960784</v>
      </c>
      <c r="O5531" s="1" t="s">
        <v>7510</v>
      </c>
    </row>
    <row r="5532" spans="1:15" x14ac:dyDescent="0.3">
      <c r="A5532" s="1" t="s">
        <v>5700</v>
      </c>
      <c r="B5532" s="1" t="s">
        <v>5773</v>
      </c>
      <c r="C5532" s="1">
        <v>4</v>
      </c>
      <c r="D5532" s="1" t="s">
        <v>7426</v>
      </c>
      <c r="E5532" s="1">
        <v>17</v>
      </c>
      <c r="F5532" s="1" t="s">
        <v>8254</v>
      </c>
      <c r="G5532" s="1" t="s">
        <v>5814</v>
      </c>
      <c r="H5532" s="1" t="s">
        <v>7503</v>
      </c>
      <c r="I5532" s="1" t="b">
        <v>1</v>
      </c>
      <c r="J5532" s="1">
        <v>0</v>
      </c>
      <c r="K5532" s="1">
        <v>0</v>
      </c>
      <c r="L5532" s="1">
        <v>0</v>
      </c>
      <c r="M5532" s="1">
        <v>6</v>
      </c>
      <c r="N5532" s="1">
        <v>11.764705882352899</v>
      </c>
      <c r="O5532" s="1" t="s">
        <v>7504</v>
      </c>
    </row>
    <row r="5533" spans="1:15" x14ac:dyDescent="0.3">
      <c r="A5533" s="1" t="s">
        <v>5700</v>
      </c>
      <c r="B5533" s="1" t="s">
        <v>5773</v>
      </c>
      <c r="C5533" s="1">
        <v>4</v>
      </c>
      <c r="D5533" s="1" t="s">
        <v>7426</v>
      </c>
      <c r="E5533" s="1">
        <v>17</v>
      </c>
      <c r="F5533" s="1" t="s">
        <v>8254</v>
      </c>
      <c r="G5533" s="1" t="s">
        <v>5834</v>
      </c>
      <c r="H5533" s="1" t="s">
        <v>8257</v>
      </c>
      <c r="I5533" s="1" t="b">
        <v>0</v>
      </c>
      <c r="J5533" s="1">
        <v>0</v>
      </c>
      <c r="K5533" s="1">
        <v>11</v>
      </c>
      <c r="L5533" s="1">
        <v>7</v>
      </c>
      <c r="M5533" s="1">
        <v>2</v>
      </c>
      <c r="N5533" s="1">
        <v>3.9215686274509798</v>
      </c>
      <c r="O5533" s="1" t="s">
        <v>8258</v>
      </c>
    </row>
    <row r="5534" spans="1:15" x14ac:dyDescent="0.3">
      <c r="A5534" s="1" t="s">
        <v>5700</v>
      </c>
      <c r="B5534" s="1" t="s">
        <v>5773</v>
      </c>
      <c r="C5534" s="1">
        <v>4</v>
      </c>
      <c r="D5534" s="1" t="s">
        <v>7426</v>
      </c>
      <c r="E5534" s="1">
        <v>17</v>
      </c>
      <c r="F5534" s="1" t="s">
        <v>8254</v>
      </c>
      <c r="G5534" s="1" t="s">
        <v>5803</v>
      </c>
      <c r="H5534" s="1" t="s">
        <v>7497</v>
      </c>
      <c r="I5534" s="1" t="b">
        <v>0</v>
      </c>
      <c r="J5534" s="1">
        <v>0</v>
      </c>
      <c r="K5534" s="1">
        <v>1</v>
      </c>
      <c r="L5534" s="1">
        <v>0</v>
      </c>
      <c r="M5534" s="1">
        <v>2</v>
      </c>
      <c r="N5534" s="1">
        <v>3.9215686274509798</v>
      </c>
      <c r="O5534" s="1" t="s">
        <v>7542</v>
      </c>
    </row>
    <row r="5535" spans="1:15" x14ac:dyDescent="0.3">
      <c r="A5535" s="1" t="s">
        <v>5700</v>
      </c>
      <c r="B5535" s="1" t="s">
        <v>5773</v>
      </c>
      <c r="C5535" s="1">
        <v>4</v>
      </c>
      <c r="D5535" s="1" t="s">
        <v>7426</v>
      </c>
      <c r="E5535" s="1">
        <v>17</v>
      </c>
      <c r="F5535" s="1" t="s">
        <v>8254</v>
      </c>
      <c r="G5535" s="1" t="s">
        <v>5834</v>
      </c>
      <c r="H5535" s="1" t="s">
        <v>7530</v>
      </c>
      <c r="I5535" s="1" t="b">
        <v>0</v>
      </c>
      <c r="J5535" s="1">
        <v>0</v>
      </c>
      <c r="K5535" s="1">
        <v>6</v>
      </c>
      <c r="L5535" s="1">
        <v>8</v>
      </c>
      <c r="M5535" s="1">
        <v>2</v>
      </c>
      <c r="N5535" s="1">
        <v>3.9215686274509798</v>
      </c>
      <c r="O5535" s="1" t="s">
        <v>7531</v>
      </c>
    </row>
    <row r="5536" spans="1:15" x14ac:dyDescent="0.3">
      <c r="A5536" s="1" t="s">
        <v>5700</v>
      </c>
      <c r="B5536" s="1" t="s">
        <v>5773</v>
      </c>
      <c r="C5536" s="1">
        <v>4</v>
      </c>
      <c r="D5536" s="1" t="s">
        <v>7426</v>
      </c>
      <c r="E5536" s="1">
        <v>17</v>
      </c>
      <c r="F5536" s="1" t="s">
        <v>8254</v>
      </c>
      <c r="G5536" s="1" t="s">
        <v>5834</v>
      </c>
      <c r="H5536" s="1" t="s">
        <v>7503</v>
      </c>
      <c r="I5536" s="1" t="b">
        <v>0</v>
      </c>
      <c r="J5536" s="1">
        <v>6</v>
      </c>
      <c r="K5536" s="1">
        <v>0</v>
      </c>
      <c r="L5536" s="1">
        <v>0</v>
      </c>
      <c r="M5536" s="1">
        <v>2</v>
      </c>
      <c r="N5536" s="1">
        <v>3.9215686274509798</v>
      </c>
      <c r="O5536" s="1" t="s">
        <v>8129</v>
      </c>
    </row>
    <row r="5537" spans="1:15" x14ac:dyDescent="0.3">
      <c r="A5537" s="1" t="s">
        <v>5700</v>
      </c>
      <c r="B5537" s="1" t="s">
        <v>5773</v>
      </c>
      <c r="C5537" s="1">
        <v>4</v>
      </c>
      <c r="D5537" s="1" t="s">
        <v>7426</v>
      </c>
      <c r="E5537" s="1">
        <v>17</v>
      </c>
      <c r="F5537" s="1" t="s">
        <v>8254</v>
      </c>
      <c r="G5537" s="1" t="s">
        <v>5851</v>
      </c>
      <c r="H5537" s="1" t="s">
        <v>7893</v>
      </c>
      <c r="I5537" s="1" t="b">
        <v>0</v>
      </c>
      <c r="J5537" s="1">
        <v>1</v>
      </c>
      <c r="K5537" s="1">
        <v>3</v>
      </c>
      <c r="L5537" s="1">
        <v>8</v>
      </c>
      <c r="M5537" s="1">
        <v>2</v>
      </c>
      <c r="N5537" s="1">
        <v>3.9215686274509798</v>
      </c>
      <c r="O5537" s="1" t="s">
        <v>8259</v>
      </c>
    </row>
    <row r="5538" spans="1:15" x14ac:dyDescent="0.3">
      <c r="A5538" s="1" t="s">
        <v>5700</v>
      </c>
      <c r="B5538" s="1" t="s">
        <v>5773</v>
      </c>
      <c r="C5538" s="1">
        <v>4</v>
      </c>
      <c r="D5538" s="1" t="s">
        <v>7426</v>
      </c>
      <c r="E5538" s="1">
        <v>17</v>
      </c>
      <c r="F5538" s="1" t="s">
        <v>8254</v>
      </c>
      <c r="G5538" s="1" t="s">
        <v>5908</v>
      </c>
      <c r="H5538" s="1" t="s">
        <v>7519</v>
      </c>
      <c r="I5538" s="1" t="b">
        <v>0</v>
      </c>
      <c r="J5538" s="1">
        <v>7</v>
      </c>
      <c r="K5538" s="1">
        <v>29</v>
      </c>
      <c r="L5538" s="1">
        <v>5</v>
      </c>
      <c r="M5538" s="1">
        <v>1</v>
      </c>
      <c r="N5538" s="1">
        <v>1.9607843137254899</v>
      </c>
      <c r="O5538" s="1" t="e">
        <f>-----cccCcCcCccCCcggggcccgcggggggggggggg</f>
        <v>#NAME?</v>
      </c>
    </row>
    <row r="5539" spans="1:15" x14ac:dyDescent="0.3">
      <c r="A5539" s="1" t="s">
        <v>5700</v>
      </c>
      <c r="B5539" s="1" t="s">
        <v>5773</v>
      </c>
      <c r="C5539" s="1">
        <v>4</v>
      </c>
      <c r="D5539" s="1" t="s">
        <v>7426</v>
      </c>
      <c r="E5539" s="1">
        <v>17</v>
      </c>
      <c r="F5539" s="1" t="s">
        <v>8254</v>
      </c>
      <c r="G5539" s="1" t="s">
        <v>5834</v>
      </c>
      <c r="H5539" s="1" t="s">
        <v>8260</v>
      </c>
      <c r="I5539" s="1" t="b">
        <v>0</v>
      </c>
      <c r="J5539" s="1">
        <v>0</v>
      </c>
      <c r="K5539" s="1">
        <v>17</v>
      </c>
      <c r="L5539" s="1">
        <v>6</v>
      </c>
      <c r="M5539" s="1">
        <v>1</v>
      </c>
      <c r="N5539" s="1">
        <v>1.9607843137254899</v>
      </c>
      <c r="O5539" s="1" t="s">
        <v>8261</v>
      </c>
    </row>
    <row r="5540" spans="1:15" x14ac:dyDescent="0.3">
      <c r="A5540" s="1" t="s">
        <v>5700</v>
      </c>
      <c r="B5540" s="1" t="s">
        <v>5773</v>
      </c>
      <c r="C5540" s="1">
        <v>4</v>
      </c>
      <c r="D5540" s="1" t="s">
        <v>7426</v>
      </c>
      <c r="E5540" s="1">
        <v>17</v>
      </c>
      <c r="F5540" s="1" t="s">
        <v>8254</v>
      </c>
      <c r="G5540" s="1" t="s">
        <v>5834</v>
      </c>
      <c r="H5540" s="1" t="s">
        <v>8262</v>
      </c>
      <c r="I5540" s="1" t="b">
        <v>0</v>
      </c>
      <c r="J5540" s="1">
        <v>0</v>
      </c>
      <c r="K5540" s="1">
        <v>18</v>
      </c>
      <c r="L5540" s="1">
        <v>11</v>
      </c>
      <c r="M5540" s="1">
        <v>1</v>
      </c>
      <c r="N5540" s="1">
        <v>1.9607843137254899</v>
      </c>
      <c r="O5540" s="1" t="s">
        <v>8263</v>
      </c>
    </row>
    <row r="5541" spans="1:15" x14ac:dyDescent="0.3">
      <c r="A5541" s="1" t="s">
        <v>5700</v>
      </c>
      <c r="B5541" s="1" t="s">
        <v>5773</v>
      </c>
      <c r="C5541" s="1">
        <v>4</v>
      </c>
      <c r="D5541" s="1" t="s">
        <v>7426</v>
      </c>
      <c r="E5541" s="1">
        <v>17</v>
      </c>
      <c r="F5541" s="1" t="s">
        <v>8254</v>
      </c>
      <c r="G5541" s="1" t="s">
        <v>5834</v>
      </c>
      <c r="H5541" s="1" t="s">
        <v>7861</v>
      </c>
      <c r="I5541" s="1" t="b">
        <v>0</v>
      </c>
      <c r="J5541" s="1">
        <v>0</v>
      </c>
      <c r="K5541" s="1">
        <v>22</v>
      </c>
      <c r="L5541" s="1">
        <v>5</v>
      </c>
      <c r="M5541" s="1">
        <v>1</v>
      </c>
      <c r="N5541" s="1">
        <v>1.9607843137254899</v>
      </c>
      <c r="O5541" s="1" t="s">
        <v>8264</v>
      </c>
    </row>
    <row r="5542" spans="1:15" x14ac:dyDescent="0.3">
      <c r="A5542" s="1" t="s">
        <v>5700</v>
      </c>
      <c r="B5542" s="1" t="s">
        <v>5773</v>
      </c>
      <c r="C5542" s="1">
        <v>4</v>
      </c>
      <c r="D5542" s="1" t="s">
        <v>7426</v>
      </c>
      <c r="E5542" s="1">
        <v>17</v>
      </c>
      <c r="F5542" s="1" t="s">
        <v>8254</v>
      </c>
      <c r="G5542" s="1" t="s">
        <v>5840</v>
      </c>
      <c r="H5542" s="1" t="s">
        <v>7503</v>
      </c>
      <c r="I5542" s="1" t="b">
        <v>0</v>
      </c>
      <c r="J5542" s="1">
        <v>5</v>
      </c>
      <c r="K5542" s="1">
        <v>0</v>
      </c>
      <c r="L5542" s="1">
        <v>5</v>
      </c>
      <c r="M5542" s="1">
        <v>1</v>
      </c>
      <c r="N5542" s="1">
        <v>1.9607843137254899</v>
      </c>
      <c r="O5542" s="1" t="s">
        <v>7739</v>
      </c>
    </row>
    <row r="5543" spans="1:15" x14ac:dyDescent="0.3">
      <c r="A5543" s="1" t="s">
        <v>5700</v>
      </c>
      <c r="B5543" s="1" t="s">
        <v>5773</v>
      </c>
      <c r="C5543" s="1">
        <v>4</v>
      </c>
      <c r="D5543" s="1" t="s">
        <v>7426</v>
      </c>
      <c r="E5543" s="1">
        <v>17</v>
      </c>
      <c r="F5543" s="1" t="s">
        <v>8254</v>
      </c>
      <c r="G5543" s="1" t="s">
        <v>5798</v>
      </c>
      <c r="H5543" s="1" t="s">
        <v>7503</v>
      </c>
      <c r="I5543" s="1" t="b">
        <v>0</v>
      </c>
      <c r="J5543" s="1">
        <v>0</v>
      </c>
      <c r="K5543" s="1">
        <v>0</v>
      </c>
      <c r="L5543" s="1">
        <v>12</v>
      </c>
      <c r="M5543" s="1">
        <v>1</v>
      </c>
      <c r="N5543" s="1">
        <v>1.9607843137254899</v>
      </c>
      <c r="O5543" s="1" t="s">
        <v>8265</v>
      </c>
    </row>
    <row r="5544" spans="1:15" x14ac:dyDescent="0.3">
      <c r="A5544" s="1" t="s">
        <v>5700</v>
      </c>
      <c r="B5544" s="1" t="s">
        <v>5773</v>
      </c>
      <c r="C5544" s="1">
        <v>4</v>
      </c>
      <c r="D5544" s="1" t="s">
        <v>7426</v>
      </c>
      <c r="E5544" s="1">
        <v>17</v>
      </c>
      <c r="F5544" s="1" t="s">
        <v>8254</v>
      </c>
      <c r="G5544" s="1" t="s">
        <v>5834</v>
      </c>
      <c r="H5544" s="1" t="s">
        <v>7754</v>
      </c>
      <c r="I5544" s="1" t="b">
        <v>0</v>
      </c>
      <c r="J5544" s="1">
        <v>0</v>
      </c>
      <c r="K5544" s="1">
        <v>13</v>
      </c>
      <c r="L5544" s="1">
        <v>6</v>
      </c>
      <c r="M5544" s="1">
        <v>1</v>
      </c>
      <c r="N5544" s="1">
        <v>1.9607843137254899</v>
      </c>
      <c r="O5544" s="1" t="s">
        <v>8266</v>
      </c>
    </row>
    <row r="5545" spans="1:15" x14ac:dyDescent="0.3">
      <c r="A5545" s="1" t="s">
        <v>5700</v>
      </c>
      <c r="B5545" s="1" t="s">
        <v>5773</v>
      </c>
      <c r="C5545" s="1">
        <v>4</v>
      </c>
      <c r="D5545" s="1" t="s">
        <v>7426</v>
      </c>
      <c r="E5545" s="1">
        <v>17</v>
      </c>
      <c r="F5545" s="1" t="s">
        <v>8254</v>
      </c>
      <c r="G5545" s="1" t="s">
        <v>5845</v>
      </c>
      <c r="H5545" s="1" t="s">
        <v>8267</v>
      </c>
      <c r="I5545" s="1" t="b">
        <v>0</v>
      </c>
      <c r="J5545" s="1">
        <v>0</v>
      </c>
      <c r="K5545" s="1">
        <v>4</v>
      </c>
      <c r="L5545" s="1">
        <v>9</v>
      </c>
      <c r="M5545" s="1">
        <v>1</v>
      </c>
      <c r="N5545" s="1">
        <v>1.9607843137254899</v>
      </c>
      <c r="O5545" s="1" t="s">
        <v>8268</v>
      </c>
    </row>
    <row r="5546" spans="1:15" x14ac:dyDescent="0.3">
      <c r="A5546" s="1" t="s">
        <v>5700</v>
      </c>
      <c r="B5546" s="1" t="s">
        <v>5773</v>
      </c>
      <c r="C5546" s="1">
        <v>4</v>
      </c>
      <c r="D5546" s="1" t="s">
        <v>7426</v>
      </c>
      <c r="E5546" s="1">
        <v>17</v>
      </c>
      <c r="F5546" s="1" t="s">
        <v>8254</v>
      </c>
      <c r="G5546" s="1" t="s">
        <v>5908</v>
      </c>
      <c r="H5546" s="1" t="s">
        <v>7503</v>
      </c>
      <c r="I5546" s="1" t="b">
        <v>0</v>
      </c>
      <c r="J5546" s="1">
        <v>6</v>
      </c>
      <c r="K5546" s="1">
        <v>0</v>
      </c>
      <c r="L5546" s="1">
        <v>1</v>
      </c>
      <c r="M5546" s="1">
        <v>1</v>
      </c>
      <c r="N5546" s="1">
        <v>1.9607843137254899</v>
      </c>
      <c r="O5546" s="1" t="e">
        <f>----acccgcCcgccggcggcctgtcacactcacaccatg</f>
        <v>#NAME?</v>
      </c>
    </row>
    <row r="5547" spans="1:15" x14ac:dyDescent="0.3">
      <c r="A5547" s="1" t="s">
        <v>5700</v>
      </c>
      <c r="B5547" s="1" t="s">
        <v>5773</v>
      </c>
      <c r="C5547" s="1">
        <v>4</v>
      </c>
      <c r="D5547" s="1" t="s">
        <v>7426</v>
      </c>
      <c r="E5547" s="1">
        <v>17</v>
      </c>
      <c r="F5547" s="1" t="s">
        <v>8254</v>
      </c>
      <c r="G5547" s="1" t="s">
        <v>5801</v>
      </c>
      <c r="H5547" s="1" t="s">
        <v>7503</v>
      </c>
      <c r="I5547" s="1" t="b">
        <v>0</v>
      </c>
      <c r="J5547" s="1">
        <v>1</v>
      </c>
      <c r="K5547" s="1">
        <v>0</v>
      </c>
      <c r="L5547" s="1">
        <v>0</v>
      </c>
      <c r="M5547" s="1">
        <v>1</v>
      </c>
      <c r="N5547" s="1">
        <v>1.9607843137254899</v>
      </c>
      <c r="O5547" s="1" t="s">
        <v>8177</v>
      </c>
    </row>
    <row r="5548" spans="1:15" x14ac:dyDescent="0.3">
      <c r="A5548" s="1" t="s">
        <v>5700</v>
      </c>
      <c r="B5548" s="1" t="s">
        <v>5773</v>
      </c>
      <c r="C5548" s="1">
        <v>4</v>
      </c>
      <c r="D5548" s="1" t="s">
        <v>7426</v>
      </c>
      <c r="E5548" s="1">
        <v>17</v>
      </c>
      <c r="F5548" s="1" t="s">
        <v>8254</v>
      </c>
      <c r="G5548" s="1" t="s">
        <v>5834</v>
      </c>
      <c r="H5548" s="1" t="s">
        <v>7626</v>
      </c>
      <c r="I5548" s="1" t="b">
        <v>0</v>
      </c>
      <c r="J5548" s="1">
        <v>1</v>
      </c>
      <c r="K5548" s="1">
        <v>19</v>
      </c>
      <c r="L5548" s="1">
        <v>16</v>
      </c>
      <c r="M5548" s="1">
        <v>1</v>
      </c>
      <c r="N5548" s="1">
        <v>1.9607843137254899</v>
      </c>
      <c r="O5548" s="1" t="s">
        <v>8269</v>
      </c>
    </row>
    <row r="5549" spans="1:15" x14ac:dyDescent="0.3">
      <c r="A5549" s="1" t="s">
        <v>5700</v>
      </c>
      <c r="B5549" s="1" t="s">
        <v>5773</v>
      </c>
      <c r="C5549" s="1">
        <v>4</v>
      </c>
      <c r="D5549" s="1" t="s">
        <v>7426</v>
      </c>
      <c r="E5549" s="1">
        <v>17</v>
      </c>
      <c r="F5549" s="1" t="s">
        <v>8254</v>
      </c>
      <c r="G5549" s="1" t="s">
        <v>5803</v>
      </c>
      <c r="H5549" s="1" t="s">
        <v>7497</v>
      </c>
      <c r="I5549" s="1" t="b">
        <v>0</v>
      </c>
      <c r="J5549" s="1">
        <v>0</v>
      </c>
      <c r="K5549" s="1">
        <v>1</v>
      </c>
      <c r="L5549" s="1">
        <v>1</v>
      </c>
      <c r="M5549" s="1">
        <v>1</v>
      </c>
      <c r="N5549" s="1">
        <v>1.9607843137254899</v>
      </c>
      <c r="O5549" s="1" t="s">
        <v>8270</v>
      </c>
    </row>
    <row r="5550" spans="1:15" x14ac:dyDescent="0.3">
      <c r="A5550" s="1" t="s">
        <v>5700</v>
      </c>
      <c r="B5550" s="1" t="s">
        <v>5773</v>
      </c>
      <c r="C5550" s="1">
        <v>4</v>
      </c>
      <c r="D5550" s="1" t="s">
        <v>7426</v>
      </c>
      <c r="E5550" s="1">
        <v>17</v>
      </c>
      <c r="F5550" s="1" t="s">
        <v>8254</v>
      </c>
      <c r="G5550" s="1" t="s">
        <v>5803</v>
      </c>
      <c r="H5550" s="1" t="s">
        <v>7497</v>
      </c>
      <c r="I5550" s="1" t="b">
        <v>0</v>
      </c>
      <c r="J5550" s="1">
        <v>0</v>
      </c>
      <c r="K5550" s="1">
        <v>1</v>
      </c>
      <c r="L5550" s="1">
        <v>0</v>
      </c>
      <c r="M5550" s="1">
        <v>1</v>
      </c>
      <c r="N5550" s="1">
        <v>1.9607843137254899</v>
      </c>
      <c r="O5550" s="1" t="s">
        <v>8058</v>
      </c>
    </row>
    <row r="5551" spans="1:15" x14ac:dyDescent="0.3">
      <c r="A5551" s="1" t="s">
        <v>5700</v>
      </c>
      <c r="B5551" s="1" t="s">
        <v>5773</v>
      </c>
      <c r="C5551" s="1">
        <v>4</v>
      </c>
      <c r="D5551" s="1" t="s">
        <v>7426</v>
      </c>
      <c r="E5551" s="1">
        <v>17</v>
      </c>
      <c r="F5551" s="1" t="s">
        <v>8254</v>
      </c>
      <c r="G5551" s="1" t="s">
        <v>5845</v>
      </c>
      <c r="H5551" s="1" t="s">
        <v>8271</v>
      </c>
      <c r="I5551" s="1" t="b">
        <v>0</v>
      </c>
      <c r="J5551" s="1">
        <v>0</v>
      </c>
      <c r="K5551" s="1">
        <v>4</v>
      </c>
      <c r="L5551" s="1">
        <v>1</v>
      </c>
      <c r="M5551" s="1">
        <v>1</v>
      </c>
      <c r="N5551" s="1">
        <v>1.9607843137254899</v>
      </c>
      <c r="O5551" s="1" t="s">
        <v>8272</v>
      </c>
    </row>
    <row r="5552" spans="1:15" x14ac:dyDescent="0.3">
      <c r="A5552" s="1" t="s">
        <v>5700</v>
      </c>
      <c r="B5552" s="1" t="s">
        <v>5773</v>
      </c>
      <c r="C5552" s="1">
        <v>4</v>
      </c>
      <c r="D5552" s="1" t="s">
        <v>7426</v>
      </c>
      <c r="E5552" s="1">
        <v>17</v>
      </c>
      <c r="F5552" s="1" t="s">
        <v>8254</v>
      </c>
      <c r="G5552" s="1" t="s">
        <v>5845</v>
      </c>
      <c r="H5552" s="1" t="s">
        <v>7909</v>
      </c>
      <c r="I5552" s="1" t="b">
        <v>0</v>
      </c>
      <c r="J5552" s="1">
        <v>0</v>
      </c>
      <c r="K5552" s="1">
        <v>4</v>
      </c>
      <c r="L5552" s="1">
        <v>7</v>
      </c>
      <c r="M5552" s="1">
        <v>1</v>
      </c>
      <c r="N5552" s="1">
        <v>1.9607843137254899</v>
      </c>
      <c r="O5552" s="1" t="s">
        <v>7910</v>
      </c>
    </row>
    <row r="5553" spans="1:15" x14ac:dyDescent="0.3">
      <c r="A5553" s="1" t="s">
        <v>5700</v>
      </c>
      <c r="B5553" s="1" t="s">
        <v>5773</v>
      </c>
      <c r="C5553" s="1">
        <v>4</v>
      </c>
      <c r="D5553" s="1" t="s">
        <v>7426</v>
      </c>
      <c r="E5553" s="1">
        <v>17</v>
      </c>
      <c r="F5553" s="1" t="s">
        <v>8254</v>
      </c>
      <c r="G5553" s="1" t="s">
        <v>5834</v>
      </c>
      <c r="H5553" s="1" t="s">
        <v>8257</v>
      </c>
      <c r="I5553" s="1" t="b">
        <v>0</v>
      </c>
      <c r="J5553" s="1">
        <v>0</v>
      </c>
      <c r="K5553" s="1">
        <v>15</v>
      </c>
      <c r="L5553" s="1">
        <v>5</v>
      </c>
      <c r="M5553" s="1">
        <v>1</v>
      </c>
      <c r="N5553" s="1">
        <v>1.9607843137254899</v>
      </c>
      <c r="O5553" s="1" t="s">
        <v>8258</v>
      </c>
    </row>
    <row r="5554" spans="1:15" x14ac:dyDescent="0.3">
      <c r="A5554" s="1" t="s">
        <v>5700</v>
      </c>
      <c r="B5554" s="1" t="s">
        <v>5773</v>
      </c>
      <c r="C5554" s="1">
        <v>4</v>
      </c>
      <c r="D5554" s="1" t="s">
        <v>7426</v>
      </c>
      <c r="E5554" s="1">
        <v>18</v>
      </c>
      <c r="F5554" s="1" t="s">
        <v>8273</v>
      </c>
      <c r="G5554" s="1" t="s">
        <v>5814</v>
      </c>
      <c r="H5554" s="1" t="s">
        <v>7503</v>
      </c>
      <c r="I5554" s="1" t="b">
        <v>1</v>
      </c>
      <c r="J5554" s="1">
        <v>0</v>
      </c>
      <c r="K5554" s="1">
        <v>0</v>
      </c>
      <c r="L5554" s="1">
        <v>0</v>
      </c>
      <c r="M5554" s="1">
        <v>91</v>
      </c>
      <c r="N5554" s="1">
        <v>24.137931034482701</v>
      </c>
      <c r="O5554" s="1" t="s">
        <v>7504</v>
      </c>
    </row>
    <row r="5555" spans="1:15" x14ac:dyDescent="0.3">
      <c r="A5555" s="1" t="s">
        <v>5700</v>
      </c>
      <c r="B5555" s="1" t="s">
        <v>5773</v>
      </c>
      <c r="C5555" s="1">
        <v>4</v>
      </c>
      <c r="D5555" s="1" t="s">
        <v>7426</v>
      </c>
      <c r="E5555" s="1">
        <v>18</v>
      </c>
      <c r="F5555" s="1" t="s">
        <v>8273</v>
      </c>
      <c r="G5555" s="1" t="s">
        <v>5814</v>
      </c>
      <c r="H5555" s="1" t="e">
        <f>-----CCCGCTCGCCGGCGGCCTGTCACACTCACACCATG</f>
        <v>#NAME?</v>
      </c>
      <c r="I5555" s="1" t="b">
        <v>0</v>
      </c>
      <c r="J5555" s="1">
        <v>0</v>
      </c>
      <c r="K5555" s="1">
        <v>14</v>
      </c>
      <c r="L5555" s="1">
        <v>3</v>
      </c>
      <c r="M5555" s="1">
        <v>40</v>
      </c>
      <c r="N5555" s="1">
        <v>10.610079575596799</v>
      </c>
      <c r="O5555" s="1" t="s">
        <v>7492</v>
      </c>
    </row>
    <row r="5556" spans="1:15" x14ac:dyDescent="0.3">
      <c r="A5556" s="1" t="s">
        <v>5700</v>
      </c>
      <c r="B5556" s="1" t="s">
        <v>5773</v>
      </c>
      <c r="C5556" s="1">
        <v>4</v>
      </c>
      <c r="D5556" s="1" t="s">
        <v>7426</v>
      </c>
      <c r="E5556" s="1">
        <v>18</v>
      </c>
      <c r="F5556" s="1" t="s">
        <v>8273</v>
      </c>
      <c r="G5556" s="1" t="s">
        <v>5834</v>
      </c>
      <c r="H5556" s="1" t="e">
        <f>----CCCGCTC-GCCGGCGGCCTGTCACACTCACACCATG</f>
        <v>#NAME?</v>
      </c>
      <c r="I5556" s="1" t="b">
        <v>0</v>
      </c>
      <c r="J5556" s="1">
        <v>0</v>
      </c>
      <c r="K5556" s="1">
        <v>15</v>
      </c>
      <c r="L5556" s="1">
        <v>3</v>
      </c>
      <c r="M5556" s="1">
        <v>29</v>
      </c>
      <c r="N5556" s="1">
        <v>7.6923076923076898</v>
      </c>
      <c r="O5556" s="1" t="s">
        <v>7491</v>
      </c>
    </row>
    <row r="5557" spans="1:15" x14ac:dyDescent="0.3">
      <c r="A5557" s="1" t="s">
        <v>5700</v>
      </c>
      <c r="B5557" s="1" t="s">
        <v>5773</v>
      </c>
      <c r="C5557" s="1">
        <v>4</v>
      </c>
      <c r="D5557" s="1" t="s">
        <v>7426</v>
      </c>
      <c r="E5557" s="1">
        <v>18</v>
      </c>
      <c r="F5557" s="1" t="s">
        <v>8273</v>
      </c>
      <c r="G5557" s="1" t="s">
        <v>5834</v>
      </c>
      <c r="H5557" s="1" t="e">
        <f>----CCCGCTC-GCCGGCGGCCTGTCACACTCACACCATG</f>
        <v>#NAME?</v>
      </c>
      <c r="I5557" s="1" t="b">
        <v>0</v>
      </c>
      <c r="J5557" s="1">
        <v>0</v>
      </c>
      <c r="K5557" s="1">
        <v>6</v>
      </c>
      <c r="L5557" s="1">
        <v>3</v>
      </c>
      <c r="M5557" s="1">
        <v>15</v>
      </c>
      <c r="N5557" s="1">
        <v>3.9787798408488002</v>
      </c>
      <c r="O5557" s="1" t="s">
        <v>7491</v>
      </c>
    </row>
    <row r="5558" spans="1:15" x14ac:dyDescent="0.3">
      <c r="A5558" s="1" t="s">
        <v>5700</v>
      </c>
      <c r="B5558" s="1" t="s">
        <v>5773</v>
      </c>
      <c r="C5558" s="1">
        <v>4</v>
      </c>
      <c r="D5558" s="1" t="s">
        <v>7426</v>
      </c>
      <c r="E5558" s="1">
        <v>18</v>
      </c>
      <c r="F5558" s="1" t="s">
        <v>8273</v>
      </c>
      <c r="G5558" s="1" t="s">
        <v>5814</v>
      </c>
      <c r="H5558" s="1" t="e">
        <f>-------CGCTCGCCGGCGGCCTGTCACACTCACACCATG</f>
        <v>#NAME?</v>
      </c>
      <c r="I5558" s="1" t="b">
        <v>0</v>
      </c>
      <c r="J5558" s="1">
        <v>0</v>
      </c>
      <c r="K5558" s="1">
        <v>28</v>
      </c>
      <c r="L5558" s="1">
        <v>1</v>
      </c>
      <c r="M5558" s="1">
        <v>14</v>
      </c>
      <c r="N5558" s="1">
        <v>3.7135278514588799</v>
      </c>
      <c r="O5558" s="1" t="s">
        <v>7492</v>
      </c>
    </row>
    <row r="5559" spans="1:15" x14ac:dyDescent="0.3">
      <c r="A5559" s="1" t="s">
        <v>5700</v>
      </c>
      <c r="B5559" s="1" t="s">
        <v>5773</v>
      </c>
      <c r="C5559" s="1">
        <v>4</v>
      </c>
      <c r="D5559" s="1" t="s">
        <v>7426</v>
      </c>
      <c r="E5559" s="1">
        <v>18</v>
      </c>
      <c r="F5559" s="1" t="s">
        <v>8273</v>
      </c>
      <c r="G5559" s="1" t="s">
        <v>5814</v>
      </c>
      <c r="H5559" s="1" t="e">
        <f>-----CCCGCTCGCCGGCGGCCTGTCACACTCACACCATG</f>
        <v>#NAME?</v>
      </c>
      <c r="I5559" s="1" t="b">
        <v>0</v>
      </c>
      <c r="J5559" s="1">
        <v>0</v>
      </c>
      <c r="K5559" s="1">
        <v>5</v>
      </c>
      <c r="L5559" s="1">
        <v>3</v>
      </c>
      <c r="M5559" s="1">
        <v>12</v>
      </c>
      <c r="N5559" s="1">
        <v>3.1830238726790401</v>
      </c>
      <c r="O5559" s="1" t="s">
        <v>7492</v>
      </c>
    </row>
    <row r="5560" spans="1:15" x14ac:dyDescent="0.3">
      <c r="A5560" s="1" t="s">
        <v>5700</v>
      </c>
      <c r="B5560" s="1" t="s">
        <v>5773</v>
      </c>
      <c r="C5560" s="1">
        <v>4</v>
      </c>
      <c r="D5560" s="1" t="s">
        <v>7426</v>
      </c>
      <c r="E5560" s="1">
        <v>18</v>
      </c>
      <c r="F5560" s="1" t="s">
        <v>8273</v>
      </c>
      <c r="G5560" s="1" t="s">
        <v>5834</v>
      </c>
      <c r="H5560" s="1" t="e">
        <f>----CCCGCTC-GCCGGCGGCCTGTCACACTCACACCATG</f>
        <v>#NAME?</v>
      </c>
      <c r="I5560" s="1" t="b">
        <v>0</v>
      </c>
      <c r="J5560" s="1">
        <v>0</v>
      </c>
      <c r="K5560" s="1">
        <v>15</v>
      </c>
      <c r="L5560" s="1">
        <v>3</v>
      </c>
      <c r="M5560" s="1">
        <v>10</v>
      </c>
      <c r="N5560" s="1">
        <v>2.6525198938991998</v>
      </c>
      <c r="O5560" s="1" t="s">
        <v>7493</v>
      </c>
    </row>
    <row r="5561" spans="1:15" x14ac:dyDescent="0.3">
      <c r="A5561" s="1" t="s">
        <v>5700</v>
      </c>
      <c r="B5561" s="1" t="s">
        <v>5773</v>
      </c>
      <c r="C5561" s="1">
        <v>4</v>
      </c>
      <c r="D5561" s="1" t="s">
        <v>7426</v>
      </c>
      <c r="E5561" s="1">
        <v>18</v>
      </c>
      <c r="F5561" s="1" t="s">
        <v>8273</v>
      </c>
      <c r="G5561" s="1" t="s">
        <v>5834</v>
      </c>
      <c r="H5561" s="1" t="e">
        <f>------CGCTC-GCCGGCGGCCTGTCACACTCACACCATG</f>
        <v>#NAME?</v>
      </c>
      <c r="I5561" s="1" t="b">
        <v>0</v>
      </c>
      <c r="J5561" s="1">
        <v>0</v>
      </c>
      <c r="K5561" s="1">
        <v>29</v>
      </c>
      <c r="L5561" s="1">
        <v>1</v>
      </c>
      <c r="M5561" s="1">
        <v>10</v>
      </c>
      <c r="N5561" s="1">
        <v>2.6525198938991998</v>
      </c>
      <c r="O5561" s="1" t="s">
        <v>7493</v>
      </c>
    </row>
    <row r="5562" spans="1:15" x14ac:dyDescent="0.3">
      <c r="A5562" s="1" t="s">
        <v>5700</v>
      </c>
      <c r="B5562" s="1" t="s">
        <v>5773</v>
      </c>
      <c r="C5562" s="1">
        <v>4</v>
      </c>
      <c r="D5562" s="1" t="s">
        <v>7426</v>
      </c>
      <c r="E5562" s="1">
        <v>18</v>
      </c>
      <c r="F5562" s="1" t="s">
        <v>8273</v>
      </c>
      <c r="G5562" s="1" t="s">
        <v>5834</v>
      </c>
      <c r="H5562" s="1" t="e">
        <f>------CGCTC-GCCGGCGGCCTGTCACACTCACACCATG</f>
        <v>#NAME?</v>
      </c>
      <c r="I5562" s="1" t="b">
        <v>0</v>
      </c>
      <c r="J5562" s="1">
        <v>0</v>
      </c>
      <c r="K5562" s="1">
        <v>29</v>
      </c>
      <c r="L5562" s="1">
        <v>1</v>
      </c>
      <c r="M5562" s="1">
        <v>10</v>
      </c>
      <c r="N5562" s="1">
        <v>2.6525198938991998</v>
      </c>
      <c r="O5562" s="1" t="s">
        <v>7491</v>
      </c>
    </row>
    <row r="5563" spans="1:15" x14ac:dyDescent="0.3">
      <c r="A5563" s="1" t="s">
        <v>5700</v>
      </c>
      <c r="B5563" s="1" t="s">
        <v>5773</v>
      </c>
      <c r="C5563" s="1">
        <v>4</v>
      </c>
      <c r="D5563" s="1" t="s">
        <v>7426</v>
      </c>
      <c r="E5563" s="1">
        <v>18</v>
      </c>
      <c r="F5563" s="1" t="s">
        <v>8273</v>
      </c>
      <c r="G5563" s="1" t="s">
        <v>5876</v>
      </c>
      <c r="H5563" s="1" t="s">
        <v>7503</v>
      </c>
      <c r="I5563" s="1" t="b">
        <v>0</v>
      </c>
      <c r="J5563" s="1">
        <v>4</v>
      </c>
      <c r="K5563" s="1">
        <v>0</v>
      </c>
      <c r="L5563" s="1">
        <v>0</v>
      </c>
      <c r="M5563" s="1">
        <v>5</v>
      </c>
      <c r="N5563" s="1">
        <v>1.3262599469495999</v>
      </c>
      <c r="O5563" s="1" t="s">
        <v>8174</v>
      </c>
    </row>
    <row r="5564" spans="1:15" x14ac:dyDescent="0.3">
      <c r="A5564" s="1" t="s">
        <v>5700</v>
      </c>
      <c r="B5564" s="1" t="s">
        <v>5773</v>
      </c>
      <c r="C5564" s="1">
        <v>4</v>
      </c>
      <c r="D5564" s="1" t="s">
        <v>7426</v>
      </c>
      <c r="E5564" s="1">
        <v>18</v>
      </c>
      <c r="F5564" s="1" t="s">
        <v>8273</v>
      </c>
      <c r="G5564" s="1" t="s">
        <v>5834</v>
      </c>
      <c r="H5564" s="1" t="s">
        <v>7519</v>
      </c>
      <c r="I5564" s="1" t="b">
        <v>0</v>
      </c>
      <c r="J5564" s="1">
        <v>0</v>
      </c>
      <c r="K5564" s="1">
        <v>20</v>
      </c>
      <c r="L5564" s="1">
        <v>9</v>
      </c>
      <c r="M5564" s="1">
        <v>5</v>
      </c>
      <c r="N5564" s="1">
        <v>1.3262599469495999</v>
      </c>
      <c r="O5564" s="1" t="s">
        <v>8274</v>
      </c>
    </row>
    <row r="5565" spans="1:15" x14ac:dyDescent="0.3">
      <c r="A5565" s="1" t="s">
        <v>5700</v>
      </c>
      <c r="B5565" s="1" t="s">
        <v>5773</v>
      </c>
      <c r="C5565" s="1">
        <v>4</v>
      </c>
      <c r="D5565" s="1" t="s">
        <v>7426</v>
      </c>
      <c r="E5565" s="1">
        <v>18</v>
      </c>
      <c r="F5565" s="1" t="s">
        <v>8273</v>
      </c>
      <c r="G5565" s="1" t="s">
        <v>5834</v>
      </c>
      <c r="H5565" s="1" t="s">
        <v>7517</v>
      </c>
      <c r="I5565" s="1" t="b">
        <v>0</v>
      </c>
      <c r="J5565" s="1">
        <v>0</v>
      </c>
      <c r="K5565" s="1">
        <v>13</v>
      </c>
      <c r="L5565" s="1">
        <v>4</v>
      </c>
      <c r="M5565" s="1">
        <v>5</v>
      </c>
      <c r="N5565" s="1">
        <v>1.3262599469495999</v>
      </c>
      <c r="O5565" s="1" t="s">
        <v>7518</v>
      </c>
    </row>
    <row r="5566" spans="1:15" x14ac:dyDescent="0.3">
      <c r="A5566" s="1" t="s">
        <v>5700</v>
      </c>
      <c r="B5566" s="1" t="s">
        <v>5773</v>
      </c>
      <c r="C5566" s="1">
        <v>4</v>
      </c>
      <c r="D5566" s="1" t="s">
        <v>7426</v>
      </c>
      <c r="E5566" s="1">
        <v>18</v>
      </c>
      <c r="F5566" s="1" t="s">
        <v>8273</v>
      </c>
      <c r="G5566" s="1" t="s">
        <v>5814</v>
      </c>
      <c r="H5566" s="1" t="e">
        <f>-------------CCGGCGGCCTGTCACACTCACACCATG</f>
        <v>#NAME?</v>
      </c>
      <c r="I5566" s="1" t="b">
        <v>0</v>
      </c>
      <c r="J5566" s="1">
        <v>0</v>
      </c>
      <c r="K5566" s="1">
        <v>27</v>
      </c>
      <c r="L5566" s="1">
        <v>2</v>
      </c>
      <c r="M5566" s="1">
        <v>5</v>
      </c>
      <c r="N5566" s="1">
        <v>1.3262599469495999</v>
      </c>
      <c r="O5566" s="1" t="s">
        <v>7882</v>
      </c>
    </row>
    <row r="5567" spans="1:15" x14ac:dyDescent="0.3">
      <c r="A5567" s="1" t="s">
        <v>5700</v>
      </c>
      <c r="B5567" s="1" t="s">
        <v>5773</v>
      </c>
      <c r="C5567" s="1">
        <v>4</v>
      </c>
      <c r="D5567" s="1" t="s">
        <v>7426</v>
      </c>
      <c r="E5567" s="1">
        <v>18</v>
      </c>
      <c r="F5567" s="1" t="s">
        <v>8273</v>
      </c>
      <c r="G5567" s="1" t="s">
        <v>5834</v>
      </c>
      <c r="H5567" s="1" t="e">
        <f>--GCC----------GGCGGCCTGTCACACTCACACCATG</f>
        <v>#NAME?</v>
      </c>
      <c r="I5567" s="1" t="b">
        <v>0</v>
      </c>
      <c r="J5567" s="1">
        <v>0</v>
      </c>
      <c r="K5567" s="1">
        <v>14</v>
      </c>
      <c r="L5567" s="1">
        <v>4</v>
      </c>
      <c r="M5567" s="1">
        <v>4</v>
      </c>
      <c r="N5567" s="1">
        <v>1.06100795755968</v>
      </c>
      <c r="O5567" s="1" t="s">
        <v>8275</v>
      </c>
    </row>
    <row r="5568" spans="1:15" x14ac:dyDescent="0.3">
      <c r="A5568" s="1" t="s">
        <v>5700</v>
      </c>
      <c r="B5568" s="1" t="s">
        <v>5773</v>
      </c>
      <c r="C5568" s="1">
        <v>4</v>
      </c>
      <c r="D5568" s="1" t="s">
        <v>7426</v>
      </c>
      <c r="E5568" s="1">
        <v>18</v>
      </c>
      <c r="F5568" s="1" t="s">
        <v>8273</v>
      </c>
      <c r="G5568" s="1" t="s">
        <v>5834</v>
      </c>
      <c r="H5568" s="1" t="e">
        <f>----CCCGCTC-GCCGGCGGCCTGTCACACTCACACCATG</f>
        <v>#NAME?</v>
      </c>
      <c r="I5568" s="1" t="b">
        <v>0</v>
      </c>
      <c r="J5568" s="1">
        <v>0</v>
      </c>
      <c r="K5568" s="1">
        <v>6</v>
      </c>
      <c r="L5568" s="1">
        <v>3</v>
      </c>
      <c r="M5568" s="1">
        <v>4</v>
      </c>
      <c r="N5568" s="1">
        <v>1.06100795755968</v>
      </c>
      <c r="O5568" s="1" t="s">
        <v>7493</v>
      </c>
    </row>
    <row r="5569" spans="1:15" x14ac:dyDescent="0.3">
      <c r="A5569" s="1" t="s">
        <v>5700</v>
      </c>
      <c r="B5569" s="1" t="s">
        <v>5773</v>
      </c>
      <c r="C5569" s="1">
        <v>4</v>
      </c>
      <c r="D5569" s="1" t="s">
        <v>7426</v>
      </c>
      <c r="E5569" s="1">
        <v>18</v>
      </c>
      <c r="F5569" s="1" t="s">
        <v>8273</v>
      </c>
      <c r="G5569" s="1" t="s">
        <v>5814</v>
      </c>
      <c r="H5569" s="1" t="s">
        <v>7497</v>
      </c>
      <c r="I5569" s="1" t="b">
        <v>0</v>
      </c>
      <c r="J5569" s="1">
        <v>5</v>
      </c>
      <c r="K5569" s="1">
        <v>1</v>
      </c>
      <c r="L5569" s="1">
        <v>0</v>
      </c>
      <c r="M5569" s="1">
        <v>4</v>
      </c>
      <c r="N5569" s="1">
        <v>1.06100795755968</v>
      </c>
      <c r="O5569" s="1" t="e">
        <f>-----ccgctcagccggcggcctgtcacactcacaccatg</f>
        <v>#NAME?</v>
      </c>
    </row>
    <row r="5570" spans="1:15" x14ac:dyDescent="0.3">
      <c r="A5570" s="1" t="s">
        <v>5700</v>
      </c>
      <c r="B5570" s="1" t="s">
        <v>5773</v>
      </c>
      <c r="C5570" s="1">
        <v>4</v>
      </c>
      <c r="D5570" s="1" t="s">
        <v>7426</v>
      </c>
      <c r="E5570" s="1">
        <v>18</v>
      </c>
      <c r="F5570" s="1" t="s">
        <v>8273</v>
      </c>
      <c r="G5570" s="1" t="s">
        <v>5814</v>
      </c>
      <c r="H5570" s="1" t="e">
        <f>-----------CGCCGGCGGCCTGTCACACTCACACCATG</f>
        <v>#NAME?</v>
      </c>
      <c r="I5570" s="1" t="b">
        <v>0</v>
      </c>
      <c r="J5570" s="1">
        <v>0</v>
      </c>
      <c r="K5570" s="1">
        <v>16</v>
      </c>
      <c r="L5570" s="1">
        <v>1</v>
      </c>
      <c r="M5570" s="1">
        <v>4</v>
      </c>
      <c r="N5570" s="1">
        <v>1.06100795755968</v>
      </c>
      <c r="O5570" s="1" t="s">
        <v>7494</v>
      </c>
    </row>
    <row r="5571" spans="1:15" x14ac:dyDescent="0.3">
      <c r="A5571" s="1" t="s">
        <v>5700</v>
      </c>
      <c r="B5571" s="1" t="s">
        <v>5773</v>
      </c>
      <c r="C5571" s="1">
        <v>4</v>
      </c>
      <c r="D5571" s="1" t="s">
        <v>7426</v>
      </c>
      <c r="E5571" s="1">
        <v>18</v>
      </c>
      <c r="F5571" s="1" t="s">
        <v>8273</v>
      </c>
      <c r="G5571" s="1" t="s">
        <v>5803</v>
      </c>
      <c r="H5571" s="1" t="s">
        <v>7497</v>
      </c>
      <c r="I5571" s="1" t="b">
        <v>0</v>
      </c>
      <c r="J5571" s="1">
        <v>0</v>
      </c>
      <c r="K5571" s="1">
        <v>1</v>
      </c>
      <c r="L5571" s="1">
        <v>0</v>
      </c>
      <c r="M5571" s="1">
        <v>4</v>
      </c>
      <c r="N5571" s="1">
        <v>1.06100795755968</v>
      </c>
      <c r="O5571" s="1" t="s">
        <v>7510</v>
      </c>
    </row>
    <row r="5572" spans="1:15" x14ac:dyDescent="0.3">
      <c r="A5572" s="1" t="s">
        <v>5700</v>
      </c>
      <c r="B5572" s="1" t="s">
        <v>5773</v>
      </c>
      <c r="C5572" s="1">
        <v>4</v>
      </c>
      <c r="D5572" s="1" t="s">
        <v>7426</v>
      </c>
      <c r="E5572" s="1">
        <v>19</v>
      </c>
      <c r="F5572" s="1" t="s">
        <v>8276</v>
      </c>
      <c r="G5572" s="1" t="s">
        <v>5814</v>
      </c>
      <c r="H5572" s="1" t="s">
        <v>7503</v>
      </c>
      <c r="I5572" s="1" t="b">
        <v>1</v>
      </c>
      <c r="J5572" s="1">
        <v>0</v>
      </c>
      <c r="K5572" s="1">
        <v>0</v>
      </c>
      <c r="L5572" s="1">
        <v>0</v>
      </c>
      <c r="M5572" s="1">
        <v>132</v>
      </c>
      <c r="N5572" s="1">
        <v>69.473684210526301</v>
      </c>
      <c r="O5572" s="1" t="s">
        <v>7504</v>
      </c>
    </row>
    <row r="5573" spans="1:15" x14ac:dyDescent="0.3">
      <c r="A5573" s="1" t="s">
        <v>5700</v>
      </c>
      <c r="B5573" s="1" t="s">
        <v>5773</v>
      </c>
      <c r="C5573" s="1">
        <v>4</v>
      </c>
      <c r="D5573" s="1" t="s">
        <v>7426</v>
      </c>
      <c r="E5573" s="1">
        <v>19</v>
      </c>
      <c r="F5573" s="1" t="s">
        <v>8276</v>
      </c>
      <c r="G5573" s="1" t="s">
        <v>5803</v>
      </c>
      <c r="H5573" s="1" t="s">
        <v>7497</v>
      </c>
      <c r="I5573" s="1" t="b">
        <v>0</v>
      </c>
      <c r="J5573" s="1">
        <v>0</v>
      </c>
      <c r="K5573" s="1">
        <v>1</v>
      </c>
      <c r="L5573" s="1">
        <v>0</v>
      </c>
      <c r="M5573" s="1">
        <v>5</v>
      </c>
      <c r="N5573" s="1">
        <v>2.6315789473684199</v>
      </c>
      <c r="O5573" s="1" t="s">
        <v>7510</v>
      </c>
    </row>
    <row r="5574" spans="1:15" x14ac:dyDescent="0.3">
      <c r="A5574" s="1" t="s">
        <v>5700</v>
      </c>
      <c r="B5574" s="1" t="s">
        <v>5773</v>
      </c>
      <c r="C5574" s="1">
        <v>4</v>
      </c>
      <c r="D5574" s="1" t="s">
        <v>7426</v>
      </c>
      <c r="E5574" s="1">
        <v>19</v>
      </c>
      <c r="F5574" s="1" t="s">
        <v>8276</v>
      </c>
      <c r="G5574" s="1" t="s">
        <v>5814</v>
      </c>
      <c r="H5574" s="1" t="e">
        <f>-----CCCGCTCGCCGGCGGCCTGTCACACTCACACCATG</f>
        <v>#NAME?</v>
      </c>
      <c r="I5574" s="1" t="b">
        <v>0</v>
      </c>
      <c r="J5574" s="1">
        <v>0</v>
      </c>
      <c r="K5574" s="1">
        <v>14</v>
      </c>
      <c r="L5574" s="1">
        <v>3</v>
      </c>
      <c r="M5574" s="1">
        <v>3</v>
      </c>
      <c r="N5574" s="1">
        <v>1.57894736842105</v>
      </c>
      <c r="O5574" s="1" t="s">
        <v>7492</v>
      </c>
    </row>
    <row r="5575" spans="1:15" x14ac:dyDescent="0.3">
      <c r="A5575" s="1" t="s">
        <v>5700</v>
      </c>
      <c r="B5575" s="1" t="s">
        <v>5773</v>
      </c>
      <c r="C5575" s="1">
        <v>4</v>
      </c>
      <c r="D5575" s="1" t="s">
        <v>7426</v>
      </c>
      <c r="E5575" s="1">
        <v>19</v>
      </c>
      <c r="F5575" s="1" t="s">
        <v>8276</v>
      </c>
      <c r="G5575" s="1" t="s">
        <v>5803</v>
      </c>
      <c r="H5575" s="1" t="s">
        <v>7497</v>
      </c>
      <c r="I5575" s="1" t="b">
        <v>0</v>
      </c>
      <c r="J5575" s="1">
        <v>0</v>
      </c>
      <c r="K5575" s="1">
        <v>1</v>
      </c>
      <c r="L5575" s="1">
        <v>0</v>
      </c>
      <c r="M5575" s="1">
        <v>3</v>
      </c>
      <c r="N5575" s="1">
        <v>1.57894736842105</v>
      </c>
      <c r="O5575" s="1" t="s">
        <v>7542</v>
      </c>
    </row>
    <row r="5576" spans="1:15" x14ac:dyDescent="0.3">
      <c r="A5576" s="1" t="s">
        <v>5700</v>
      </c>
      <c r="B5576" s="1" t="s">
        <v>5773</v>
      </c>
      <c r="C5576" s="1">
        <v>4</v>
      </c>
      <c r="D5576" s="1" t="s">
        <v>7426</v>
      </c>
      <c r="E5576" s="1">
        <v>19</v>
      </c>
      <c r="F5576" s="1" t="s">
        <v>8276</v>
      </c>
      <c r="G5576" s="1" t="s">
        <v>5801</v>
      </c>
      <c r="H5576" s="1" t="s">
        <v>7503</v>
      </c>
      <c r="I5576" s="1" t="b">
        <v>0</v>
      </c>
      <c r="J5576" s="1">
        <v>1</v>
      </c>
      <c r="K5576" s="1">
        <v>0</v>
      </c>
      <c r="L5576" s="1">
        <v>0</v>
      </c>
      <c r="M5576" s="1">
        <v>2</v>
      </c>
      <c r="N5576" s="1">
        <v>1.0526315789473599</v>
      </c>
      <c r="O5576" s="1" t="s">
        <v>8177</v>
      </c>
    </row>
    <row r="5577" spans="1:15" x14ac:dyDescent="0.3">
      <c r="A5577" s="1" t="s">
        <v>5700</v>
      </c>
      <c r="B5577" s="1" t="s">
        <v>5773</v>
      </c>
      <c r="C5577" s="1">
        <v>4</v>
      </c>
      <c r="D5577" s="1" t="s">
        <v>7426</v>
      </c>
      <c r="E5577" s="1">
        <v>20</v>
      </c>
      <c r="F5577" s="1" t="s">
        <v>8277</v>
      </c>
      <c r="G5577" s="1" t="s">
        <v>5814</v>
      </c>
      <c r="H5577" s="1" t="s">
        <v>7503</v>
      </c>
      <c r="I5577" s="1" t="b">
        <v>1</v>
      </c>
      <c r="J5577" s="1">
        <v>0</v>
      </c>
      <c r="K5577" s="1">
        <v>0</v>
      </c>
      <c r="L5577" s="1">
        <v>0</v>
      </c>
      <c r="M5577" s="1">
        <v>91</v>
      </c>
      <c r="N5577" s="1">
        <v>71.653543307086593</v>
      </c>
      <c r="O5577" s="1" t="s">
        <v>7504</v>
      </c>
    </row>
    <row r="5578" spans="1:15" x14ac:dyDescent="0.3">
      <c r="A5578" s="1" t="s">
        <v>5700</v>
      </c>
      <c r="B5578" s="1" t="s">
        <v>5773</v>
      </c>
      <c r="C5578" s="1">
        <v>4</v>
      </c>
      <c r="D5578" s="1" t="s">
        <v>7426</v>
      </c>
      <c r="E5578" s="1">
        <v>20</v>
      </c>
      <c r="F5578" s="1" t="s">
        <v>8277</v>
      </c>
      <c r="G5578" s="1" t="s">
        <v>5834</v>
      </c>
      <c r="H5578" s="1" t="s">
        <v>7652</v>
      </c>
      <c r="I5578" s="1" t="b">
        <v>0</v>
      </c>
      <c r="J5578" s="1">
        <v>0</v>
      </c>
      <c r="K5578" s="1">
        <v>13</v>
      </c>
      <c r="L5578" s="1">
        <v>5</v>
      </c>
      <c r="M5578" s="1">
        <v>7</v>
      </c>
      <c r="N5578" s="1">
        <v>5.5118110236220401</v>
      </c>
      <c r="O5578" s="1" t="s">
        <v>7932</v>
      </c>
    </row>
    <row r="5579" spans="1:15" x14ac:dyDescent="0.3">
      <c r="A5579" s="1" t="s">
        <v>5700</v>
      </c>
      <c r="B5579" s="1" t="s">
        <v>5773</v>
      </c>
      <c r="C5579" s="1">
        <v>4</v>
      </c>
      <c r="D5579" s="1" t="s">
        <v>7426</v>
      </c>
      <c r="E5579" s="1">
        <v>20</v>
      </c>
      <c r="F5579" s="1" t="s">
        <v>8277</v>
      </c>
      <c r="G5579" s="1" t="s">
        <v>5803</v>
      </c>
      <c r="H5579" s="1" t="s">
        <v>7639</v>
      </c>
      <c r="I5579" s="1" t="b">
        <v>0</v>
      </c>
      <c r="J5579" s="1">
        <v>0</v>
      </c>
      <c r="K5579" s="1">
        <v>1</v>
      </c>
      <c r="L5579" s="1">
        <v>7</v>
      </c>
      <c r="M5579" s="1">
        <v>2</v>
      </c>
      <c r="N5579" s="1">
        <v>1.57480314960629</v>
      </c>
      <c r="O5579" s="1" t="s">
        <v>7720</v>
      </c>
    </row>
    <row r="5580" spans="1:15" x14ac:dyDescent="0.3">
      <c r="A5580" s="1" t="s">
        <v>5700</v>
      </c>
      <c r="B5580" s="1" t="s">
        <v>5773</v>
      </c>
      <c r="C5580" s="1">
        <v>4</v>
      </c>
      <c r="D5580" s="1" t="s">
        <v>7426</v>
      </c>
      <c r="E5580" s="1">
        <v>20</v>
      </c>
      <c r="F5580" s="1" t="s">
        <v>8277</v>
      </c>
      <c r="G5580" s="1" t="s">
        <v>5908</v>
      </c>
      <c r="H5580" s="1" t="s">
        <v>7503</v>
      </c>
      <c r="I5580" s="1" t="b">
        <v>0</v>
      </c>
      <c r="J5580" s="1">
        <v>0</v>
      </c>
      <c r="K5580" s="1">
        <v>0</v>
      </c>
      <c r="L5580" s="1">
        <v>1</v>
      </c>
      <c r="M5580" s="1">
        <v>2</v>
      </c>
      <c r="N5580" s="1">
        <v>1.57480314960629</v>
      </c>
      <c r="O5580" s="1" t="s">
        <v>8126</v>
      </c>
    </row>
    <row r="5581" spans="1:15" x14ac:dyDescent="0.3">
      <c r="A5581" s="1" t="s">
        <v>5700</v>
      </c>
      <c r="B5581" s="1" t="s">
        <v>5773</v>
      </c>
      <c r="C5581" s="1">
        <v>4</v>
      </c>
      <c r="D5581" s="1" t="s">
        <v>7426</v>
      </c>
      <c r="E5581" s="1">
        <v>21</v>
      </c>
      <c r="F5581" s="1" t="s">
        <v>8278</v>
      </c>
      <c r="G5581" s="1" t="s">
        <v>5814</v>
      </c>
      <c r="H5581" s="1" t="s">
        <v>7503</v>
      </c>
      <c r="I5581" s="1" t="b">
        <v>1</v>
      </c>
      <c r="J5581" s="1">
        <v>0</v>
      </c>
      <c r="K5581" s="1">
        <v>0</v>
      </c>
      <c r="L5581" s="1">
        <v>0</v>
      </c>
      <c r="M5581" s="1">
        <v>30</v>
      </c>
      <c r="N5581" s="1">
        <v>14.285714285714199</v>
      </c>
      <c r="O5581" s="1" t="s">
        <v>7504</v>
      </c>
    </row>
    <row r="5582" spans="1:15" x14ac:dyDescent="0.3">
      <c r="A5582" s="1" t="s">
        <v>5700</v>
      </c>
      <c r="B5582" s="1" t="s">
        <v>5773</v>
      </c>
      <c r="C5582" s="1">
        <v>4</v>
      </c>
      <c r="D5582" s="1" t="s">
        <v>7426</v>
      </c>
      <c r="E5582" s="1">
        <v>21</v>
      </c>
      <c r="F5582" s="1" t="s">
        <v>8278</v>
      </c>
      <c r="G5582" s="1" t="s">
        <v>5834</v>
      </c>
      <c r="H5582" s="1" t="s">
        <v>7652</v>
      </c>
      <c r="I5582" s="1" t="b">
        <v>0</v>
      </c>
      <c r="J5582" s="1">
        <v>0</v>
      </c>
      <c r="K5582" s="1">
        <v>13</v>
      </c>
      <c r="L5582" s="1">
        <v>5</v>
      </c>
      <c r="M5582" s="1">
        <v>24</v>
      </c>
      <c r="N5582" s="1">
        <v>11.4285714285714</v>
      </c>
      <c r="O5582" s="1" t="s">
        <v>7932</v>
      </c>
    </row>
    <row r="5583" spans="1:15" x14ac:dyDescent="0.3">
      <c r="A5583" s="1" t="s">
        <v>5700</v>
      </c>
      <c r="B5583" s="1" t="s">
        <v>5773</v>
      </c>
      <c r="C5583" s="1">
        <v>4</v>
      </c>
      <c r="D5583" s="1" t="s">
        <v>7426</v>
      </c>
      <c r="E5583" s="1">
        <v>21</v>
      </c>
      <c r="F5583" s="1" t="s">
        <v>8278</v>
      </c>
      <c r="G5583" s="1" t="s">
        <v>5819</v>
      </c>
      <c r="H5583" s="1" t="s">
        <v>7616</v>
      </c>
      <c r="I5583" s="1" t="b">
        <v>0</v>
      </c>
      <c r="J5583" s="1">
        <v>0</v>
      </c>
      <c r="K5583" s="1">
        <v>3</v>
      </c>
      <c r="L5583" s="1">
        <v>6</v>
      </c>
      <c r="M5583" s="1">
        <v>14</v>
      </c>
      <c r="N5583" s="1">
        <v>6.6666666666666599</v>
      </c>
      <c r="O5583" s="1" t="s">
        <v>7617</v>
      </c>
    </row>
    <row r="5584" spans="1:15" x14ac:dyDescent="0.3">
      <c r="A5584" s="1" t="s">
        <v>5700</v>
      </c>
      <c r="B5584" s="1" t="s">
        <v>5773</v>
      </c>
      <c r="C5584" s="1">
        <v>4</v>
      </c>
      <c r="D5584" s="1" t="s">
        <v>7426</v>
      </c>
      <c r="E5584" s="1">
        <v>21</v>
      </c>
      <c r="F5584" s="1" t="s">
        <v>8278</v>
      </c>
      <c r="G5584" s="1" t="s">
        <v>5834</v>
      </c>
      <c r="H5584" s="1" t="e">
        <f>----CCCGCTC-GCCGGCGGCCTGTCACACTCACACCATG</f>
        <v>#NAME?</v>
      </c>
      <c r="I5584" s="1" t="b">
        <v>0</v>
      </c>
      <c r="J5584" s="1">
        <v>0</v>
      </c>
      <c r="K5584" s="1">
        <v>15</v>
      </c>
      <c r="L5584" s="1">
        <v>3</v>
      </c>
      <c r="M5584" s="1">
        <v>8</v>
      </c>
      <c r="N5584" s="1">
        <v>3.8095238095238102</v>
      </c>
      <c r="O5584" s="1" t="s">
        <v>7493</v>
      </c>
    </row>
    <row r="5585" spans="1:15" x14ac:dyDescent="0.3">
      <c r="A5585" s="1" t="s">
        <v>5700</v>
      </c>
      <c r="B5585" s="1" t="s">
        <v>5773</v>
      </c>
      <c r="C5585" s="1">
        <v>4</v>
      </c>
      <c r="D5585" s="1" t="s">
        <v>7426</v>
      </c>
      <c r="E5585" s="1">
        <v>21</v>
      </c>
      <c r="F5585" s="1" t="s">
        <v>8278</v>
      </c>
      <c r="G5585" s="1" t="s">
        <v>5834</v>
      </c>
      <c r="H5585" s="1" t="e">
        <f>----CCCGCTC-GCCGGCGGCCTGTCACACTCACACCATG</f>
        <v>#NAME?</v>
      </c>
      <c r="I5585" s="1" t="b">
        <v>0</v>
      </c>
      <c r="J5585" s="1">
        <v>0</v>
      </c>
      <c r="K5585" s="1">
        <v>15</v>
      </c>
      <c r="L5585" s="1">
        <v>3</v>
      </c>
      <c r="M5585" s="1">
        <v>7</v>
      </c>
      <c r="N5585" s="1">
        <v>3.3333333333333299</v>
      </c>
      <c r="O5585" s="1" t="s">
        <v>7491</v>
      </c>
    </row>
    <row r="5586" spans="1:15" x14ac:dyDescent="0.3">
      <c r="A5586" s="1" t="s">
        <v>5700</v>
      </c>
      <c r="B5586" s="1" t="s">
        <v>5773</v>
      </c>
      <c r="C5586" s="1">
        <v>4</v>
      </c>
      <c r="D5586" s="1" t="s">
        <v>7426</v>
      </c>
      <c r="E5586" s="1">
        <v>21</v>
      </c>
      <c r="F5586" s="1" t="s">
        <v>8278</v>
      </c>
      <c r="G5586" s="1" t="s">
        <v>5814</v>
      </c>
      <c r="H5586" s="1" t="e">
        <f>-----CCCGCTCGCCGGCGGCCTGTCACACTCACACCATG</f>
        <v>#NAME?</v>
      </c>
      <c r="I5586" s="1" t="b">
        <v>0</v>
      </c>
      <c r="J5586" s="1">
        <v>0</v>
      </c>
      <c r="K5586" s="1">
        <v>14</v>
      </c>
      <c r="L5586" s="1">
        <v>3</v>
      </c>
      <c r="M5586" s="1">
        <v>7</v>
      </c>
      <c r="N5586" s="1">
        <v>3.3333333333333299</v>
      </c>
      <c r="O5586" s="1" t="s">
        <v>7492</v>
      </c>
    </row>
    <row r="5587" spans="1:15" x14ac:dyDescent="0.3">
      <c r="A5587" s="1" t="s">
        <v>5700</v>
      </c>
      <c r="B5587" s="1" t="s">
        <v>5773</v>
      </c>
      <c r="C5587" s="1">
        <v>4</v>
      </c>
      <c r="D5587" s="1" t="s">
        <v>7426</v>
      </c>
      <c r="E5587" s="1">
        <v>21</v>
      </c>
      <c r="F5587" s="1" t="s">
        <v>8278</v>
      </c>
      <c r="G5587" s="1" t="s">
        <v>5834</v>
      </c>
      <c r="H5587" s="1" t="e">
        <f>------CGCTC-GCCGGCGGCCTGTCACACTCACACCATG</f>
        <v>#NAME?</v>
      </c>
      <c r="I5587" s="1" t="b">
        <v>0</v>
      </c>
      <c r="J5587" s="1">
        <v>0</v>
      </c>
      <c r="K5587" s="1">
        <v>29</v>
      </c>
      <c r="L5587" s="1">
        <v>1</v>
      </c>
      <c r="M5587" s="1">
        <v>5</v>
      </c>
      <c r="N5587" s="1">
        <v>2.38095238095238</v>
      </c>
      <c r="O5587" s="1" t="s">
        <v>7493</v>
      </c>
    </row>
    <row r="5588" spans="1:15" x14ac:dyDescent="0.3">
      <c r="A5588" s="1" t="s">
        <v>5700</v>
      </c>
      <c r="B5588" s="1" t="s">
        <v>5773</v>
      </c>
      <c r="C5588" s="1">
        <v>4</v>
      </c>
      <c r="D5588" s="1" t="s">
        <v>7426</v>
      </c>
      <c r="E5588" s="1">
        <v>21</v>
      </c>
      <c r="F5588" s="1" t="s">
        <v>8278</v>
      </c>
      <c r="G5588" s="1" t="s">
        <v>5814</v>
      </c>
      <c r="H5588" s="1" t="e">
        <f>-------CGCTCGCCGGCGGCCTGTCACACTCACACCATG</f>
        <v>#NAME?</v>
      </c>
      <c r="I5588" s="1" t="b">
        <v>0</v>
      </c>
      <c r="J5588" s="1">
        <v>0</v>
      </c>
      <c r="K5588" s="1">
        <v>28</v>
      </c>
      <c r="L5588" s="1">
        <v>1</v>
      </c>
      <c r="M5588" s="1">
        <v>4</v>
      </c>
      <c r="N5588" s="1">
        <v>1.9047619047619</v>
      </c>
      <c r="O5588" s="1" t="s">
        <v>7492</v>
      </c>
    </row>
    <row r="5589" spans="1:15" x14ac:dyDescent="0.3">
      <c r="A5589" s="1" t="s">
        <v>5700</v>
      </c>
      <c r="B5589" s="1" t="s">
        <v>5773</v>
      </c>
      <c r="C5589" s="1">
        <v>4</v>
      </c>
      <c r="D5589" s="1" t="s">
        <v>7426</v>
      </c>
      <c r="E5589" s="1">
        <v>21</v>
      </c>
      <c r="F5589" s="1" t="s">
        <v>8278</v>
      </c>
      <c r="G5589" s="1" t="s">
        <v>5834</v>
      </c>
      <c r="H5589" s="1" t="s">
        <v>7530</v>
      </c>
      <c r="I5589" s="1" t="b">
        <v>0</v>
      </c>
      <c r="J5589" s="1">
        <v>0</v>
      </c>
      <c r="K5589" s="1">
        <v>6</v>
      </c>
      <c r="L5589" s="1">
        <v>8</v>
      </c>
      <c r="M5589" s="1">
        <v>4</v>
      </c>
      <c r="N5589" s="1">
        <v>1.9047619047619</v>
      </c>
      <c r="O5589" s="1" t="s">
        <v>7531</v>
      </c>
    </row>
    <row r="5590" spans="1:15" x14ac:dyDescent="0.3">
      <c r="A5590" s="1" t="s">
        <v>5700</v>
      </c>
      <c r="B5590" s="1" t="s">
        <v>5773</v>
      </c>
      <c r="C5590" s="1">
        <v>4</v>
      </c>
      <c r="D5590" s="1" t="s">
        <v>7426</v>
      </c>
      <c r="E5590" s="1">
        <v>21</v>
      </c>
      <c r="F5590" s="1" t="s">
        <v>8278</v>
      </c>
      <c r="G5590" s="1" t="s">
        <v>5803</v>
      </c>
      <c r="H5590" s="1" t="s">
        <v>7639</v>
      </c>
      <c r="I5590" s="1" t="b">
        <v>0</v>
      </c>
      <c r="J5590" s="1">
        <v>0</v>
      </c>
      <c r="K5590" s="1">
        <v>1</v>
      </c>
      <c r="L5590" s="1">
        <v>7</v>
      </c>
      <c r="M5590" s="1">
        <v>3</v>
      </c>
      <c r="N5590" s="1">
        <v>1.4285714285714199</v>
      </c>
      <c r="O5590" s="1" t="s">
        <v>7720</v>
      </c>
    </row>
    <row r="5591" spans="1:15" x14ac:dyDescent="0.3">
      <c r="A5591" s="1" t="s">
        <v>5700</v>
      </c>
      <c r="B5591" s="1" t="s">
        <v>5773</v>
      </c>
      <c r="C5591" s="1">
        <v>4</v>
      </c>
      <c r="D5591" s="1" t="s">
        <v>7426</v>
      </c>
      <c r="E5591" s="1">
        <v>21</v>
      </c>
      <c r="F5591" s="1" t="s">
        <v>8278</v>
      </c>
      <c r="G5591" s="1" t="s">
        <v>5834</v>
      </c>
      <c r="H5591" s="1" t="s">
        <v>7517</v>
      </c>
      <c r="I5591" s="1" t="b">
        <v>0</v>
      </c>
      <c r="J5591" s="1">
        <v>0</v>
      </c>
      <c r="K5591" s="1">
        <v>13</v>
      </c>
      <c r="L5591" s="1">
        <v>4</v>
      </c>
      <c r="M5591" s="1">
        <v>3</v>
      </c>
      <c r="N5591" s="1">
        <v>1.4285714285714199</v>
      </c>
      <c r="O5591" s="1" t="s">
        <v>7518</v>
      </c>
    </row>
    <row r="5592" spans="1:15" x14ac:dyDescent="0.3">
      <c r="A5592" s="1" t="s">
        <v>5700</v>
      </c>
      <c r="B5592" s="1" t="s">
        <v>5773</v>
      </c>
      <c r="C5592" s="1">
        <v>4</v>
      </c>
      <c r="D5592" s="1" t="s">
        <v>7426</v>
      </c>
      <c r="E5592" s="1">
        <v>22</v>
      </c>
      <c r="F5592" s="1" t="s">
        <v>8279</v>
      </c>
      <c r="G5592" s="1" t="s">
        <v>5814</v>
      </c>
      <c r="H5592" s="1" t="s">
        <v>7503</v>
      </c>
      <c r="I5592" s="1" t="b">
        <v>1</v>
      </c>
      <c r="J5592" s="1">
        <v>0</v>
      </c>
      <c r="K5592" s="1">
        <v>0</v>
      </c>
      <c r="L5592" s="1">
        <v>0</v>
      </c>
      <c r="M5592" s="1">
        <v>61</v>
      </c>
      <c r="N5592" s="1">
        <v>60.396039603960297</v>
      </c>
      <c r="O5592" s="1" t="s">
        <v>7504</v>
      </c>
    </row>
    <row r="5593" spans="1:15" x14ac:dyDescent="0.3">
      <c r="A5593" s="1" t="s">
        <v>5700</v>
      </c>
      <c r="B5593" s="1" t="s">
        <v>5773</v>
      </c>
      <c r="C5593" s="1">
        <v>4</v>
      </c>
      <c r="D5593" s="1" t="s">
        <v>7426</v>
      </c>
      <c r="E5593" s="1">
        <v>22</v>
      </c>
      <c r="F5593" s="1" t="s">
        <v>8279</v>
      </c>
      <c r="G5593" s="1" t="s">
        <v>5814</v>
      </c>
      <c r="H5593" s="1" t="s">
        <v>7507</v>
      </c>
      <c r="I5593" s="1" t="b">
        <v>0</v>
      </c>
      <c r="J5593" s="1">
        <v>0</v>
      </c>
      <c r="K5593" s="1">
        <v>3</v>
      </c>
      <c r="L5593" s="1">
        <v>1</v>
      </c>
      <c r="M5593" s="1">
        <v>21</v>
      </c>
      <c r="N5593" s="1">
        <v>20.7920792079208</v>
      </c>
      <c r="O5593" s="1" t="s">
        <v>7508</v>
      </c>
    </row>
    <row r="5594" spans="1:15" x14ac:dyDescent="0.3">
      <c r="A5594" s="1" t="s">
        <v>5700</v>
      </c>
      <c r="B5594" s="1" t="s">
        <v>5773</v>
      </c>
      <c r="C5594" s="1">
        <v>4</v>
      </c>
      <c r="D5594" s="1" t="s">
        <v>7426</v>
      </c>
      <c r="E5594" s="1">
        <v>22</v>
      </c>
      <c r="F5594" s="1" t="s">
        <v>8279</v>
      </c>
      <c r="G5594" s="1" t="s">
        <v>5908</v>
      </c>
      <c r="H5594" s="1" t="s">
        <v>7503</v>
      </c>
      <c r="I5594" s="1" t="b">
        <v>0</v>
      </c>
      <c r="J5594" s="1">
        <v>0</v>
      </c>
      <c r="K5594" s="1">
        <v>0</v>
      </c>
      <c r="L5594" s="1">
        <v>1</v>
      </c>
      <c r="M5594" s="1">
        <v>2</v>
      </c>
      <c r="N5594" s="1">
        <v>1.98019801980198</v>
      </c>
      <c r="O5594" s="1" t="s">
        <v>7629</v>
      </c>
    </row>
    <row r="5595" spans="1:15" x14ac:dyDescent="0.3">
      <c r="A5595" s="1" t="s">
        <v>5700</v>
      </c>
      <c r="B5595" s="1" t="s">
        <v>5773</v>
      </c>
      <c r="C5595" s="1">
        <v>4</v>
      </c>
      <c r="D5595" s="1" t="s">
        <v>7426</v>
      </c>
      <c r="E5595" s="1">
        <v>22</v>
      </c>
      <c r="F5595" s="1" t="s">
        <v>8279</v>
      </c>
      <c r="G5595" s="1" t="s">
        <v>5834</v>
      </c>
      <c r="H5595" s="1" t="s">
        <v>7519</v>
      </c>
      <c r="I5595" s="1" t="b">
        <v>0</v>
      </c>
      <c r="J5595" s="1">
        <v>0</v>
      </c>
      <c r="K5595" s="1">
        <v>22</v>
      </c>
      <c r="L5595" s="1">
        <v>9</v>
      </c>
      <c r="M5595" s="1">
        <v>2</v>
      </c>
      <c r="N5595" s="1">
        <v>1.98019801980198</v>
      </c>
      <c r="O5595" s="1" t="s">
        <v>7810</v>
      </c>
    </row>
    <row r="5596" spans="1:15" x14ac:dyDescent="0.3">
      <c r="A5596" s="1" t="s">
        <v>5700</v>
      </c>
      <c r="B5596" s="1" t="s">
        <v>5773</v>
      </c>
      <c r="C5596" s="1">
        <v>4</v>
      </c>
      <c r="D5596" s="1" t="s">
        <v>7426</v>
      </c>
      <c r="E5596" s="1">
        <v>23</v>
      </c>
      <c r="F5596" s="1" t="s">
        <v>8280</v>
      </c>
      <c r="G5596" s="1" t="s">
        <v>5814</v>
      </c>
      <c r="H5596" s="1" t="s">
        <v>7503</v>
      </c>
      <c r="I5596" s="1" t="b">
        <v>1</v>
      </c>
      <c r="J5596" s="1">
        <v>0</v>
      </c>
      <c r="K5596" s="1">
        <v>0</v>
      </c>
      <c r="L5596" s="1">
        <v>0</v>
      </c>
      <c r="M5596" s="1">
        <v>81</v>
      </c>
      <c r="N5596" s="1">
        <v>61.832061068702203</v>
      </c>
      <c r="O5596" s="1" t="s">
        <v>7504</v>
      </c>
    </row>
    <row r="5597" spans="1:15" x14ac:dyDescent="0.3">
      <c r="A5597" s="1" t="s">
        <v>5700</v>
      </c>
      <c r="B5597" s="1" t="s">
        <v>5773</v>
      </c>
      <c r="C5597" s="1">
        <v>4</v>
      </c>
      <c r="D5597" s="1" t="s">
        <v>7426</v>
      </c>
      <c r="E5597" s="1">
        <v>23</v>
      </c>
      <c r="F5597" s="1" t="s">
        <v>8280</v>
      </c>
      <c r="G5597" s="1" t="s">
        <v>5814</v>
      </c>
      <c r="H5597" s="1" t="e">
        <f>-----CCCGCTCGCCGGCGGCCTGTCACACTCACACCATG</f>
        <v>#NAME?</v>
      </c>
      <c r="I5597" s="1" t="b">
        <v>0</v>
      </c>
      <c r="J5597" s="1">
        <v>0</v>
      </c>
      <c r="K5597" s="1">
        <v>14</v>
      </c>
      <c r="L5597" s="1">
        <v>3</v>
      </c>
      <c r="M5597" s="1">
        <v>13</v>
      </c>
      <c r="N5597" s="1">
        <v>9.9236641221373993</v>
      </c>
      <c r="O5597" s="1" t="s">
        <v>7492</v>
      </c>
    </row>
    <row r="5598" spans="1:15" x14ac:dyDescent="0.3">
      <c r="A5598" s="1" t="s">
        <v>5700</v>
      </c>
      <c r="B5598" s="1" t="s">
        <v>5773</v>
      </c>
      <c r="C5598" s="1">
        <v>4</v>
      </c>
      <c r="D5598" s="1" t="s">
        <v>7426</v>
      </c>
      <c r="E5598" s="1">
        <v>23</v>
      </c>
      <c r="F5598" s="1" t="s">
        <v>8280</v>
      </c>
      <c r="G5598" s="1" t="s">
        <v>5834</v>
      </c>
      <c r="H5598" s="1" t="e">
        <f>----CCCGCTC-GCCGGCGGCCTGTCACACTCACACCATG</f>
        <v>#NAME?</v>
      </c>
      <c r="I5598" s="1" t="b">
        <v>0</v>
      </c>
      <c r="J5598" s="1">
        <v>0</v>
      </c>
      <c r="K5598" s="1">
        <v>15</v>
      </c>
      <c r="L5598" s="1">
        <v>3</v>
      </c>
      <c r="M5598" s="1">
        <v>4</v>
      </c>
      <c r="N5598" s="1">
        <v>3.0534351145038099</v>
      </c>
      <c r="O5598" s="1" t="s">
        <v>7491</v>
      </c>
    </row>
    <row r="5599" spans="1:15" x14ac:dyDescent="0.3">
      <c r="A5599" s="1" t="s">
        <v>5700</v>
      </c>
      <c r="B5599" s="1" t="s">
        <v>5773</v>
      </c>
      <c r="C5599" s="1">
        <v>4</v>
      </c>
      <c r="D5599" s="1" t="s">
        <v>7426</v>
      </c>
      <c r="E5599" s="1">
        <v>23</v>
      </c>
      <c r="F5599" s="1" t="s">
        <v>8280</v>
      </c>
      <c r="G5599" s="1" t="s">
        <v>5814</v>
      </c>
      <c r="H5599" s="1" t="e">
        <f>-----CCCGCTCGCCGGCGGCCTGTCACACTCACACCATG</f>
        <v>#NAME?</v>
      </c>
      <c r="I5599" s="1" t="b">
        <v>0</v>
      </c>
      <c r="J5599" s="1">
        <v>0</v>
      </c>
      <c r="K5599" s="1">
        <v>5</v>
      </c>
      <c r="L5599" s="1">
        <v>3</v>
      </c>
      <c r="M5599" s="1">
        <v>3</v>
      </c>
      <c r="N5599" s="1">
        <v>2.2900763358778602</v>
      </c>
      <c r="O5599" s="1" t="s">
        <v>7492</v>
      </c>
    </row>
    <row r="5600" spans="1:15" x14ac:dyDescent="0.3">
      <c r="A5600" s="1" t="s">
        <v>5700</v>
      </c>
      <c r="B5600" s="1" t="s">
        <v>5773</v>
      </c>
      <c r="C5600" s="1">
        <v>4</v>
      </c>
      <c r="D5600" s="1" t="s">
        <v>7426</v>
      </c>
      <c r="E5600" s="1">
        <v>23</v>
      </c>
      <c r="F5600" s="1" t="s">
        <v>8280</v>
      </c>
      <c r="G5600" s="1" t="s">
        <v>5814</v>
      </c>
      <c r="H5600" s="1" t="e">
        <f>-------CGCTCGCCGGCGGCCTGTCACACTCACACCATG</f>
        <v>#NAME?</v>
      </c>
      <c r="I5600" s="1" t="b">
        <v>0</v>
      </c>
      <c r="J5600" s="1">
        <v>0</v>
      </c>
      <c r="K5600" s="1">
        <v>28</v>
      </c>
      <c r="L5600" s="1">
        <v>1</v>
      </c>
      <c r="M5600" s="1">
        <v>3</v>
      </c>
      <c r="N5600" s="1">
        <v>2.2900763358778602</v>
      </c>
      <c r="O5600" s="1" t="s">
        <v>7492</v>
      </c>
    </row>
    <row r="5601" spans="1:15" x14ac:dyDescent="0.3">
      <c r="A5601" s="1" t="s">
        <v>5700</v>
      </c>
      <c r="B5601" s="1" t="s">
        <v>5773</v>
      </c>
      <c r="C5601" s="1">
        <v>4</v>
      </c>
      <c r="D5601" s="1" t="s">
        <v>7426</v>
      </c>
      <c r="E5601" s="1">
        <v>23</v>
      </c>
      <c r="F5601" s="1" t="s">
        <v>8280</v>
      </c>
      <c r="G5601" s="1" t="s">
        <v>5803</v>
      </c>
      <c r="H5601" s="1" t="s">
        <v>7497</v>
      </c>
      <c r="I5601" s="1" t="b">
        <v>0</v>
      </c>
      <c r="J5601" s="1">
        <v>0</v>
      </c>
      <c r="K5601" s="1">
        <v>1</v>
      </c>
      <c r="L5601" s="1">
        <v>0</v>
      </c>
      <c r="M5601" s="1">
        <v>2</v>
      </c>
      <c r="N5601" s="1">
        <v>1.5267175572519001</v>
      </c>
      <c r="O5601" s="1" t="s">
        <v>7542</v>
      </c>
    </row>
    <row r="5602" spans="1:15" x14ac:dyDescent="0.3">
      <c r="A5602" s="1" t="s">
        <v>5700</v>
      </c>
      <c r="B5602" s="1" t="s">
        <v>5773</v>
      </c>
      <c r="C5602" s="1">
        <v>4</v>
      </c>
      <c r="D5602" s="1" t="s">
        <v>7426</v>
      </c>
      <c r="E5602" s="1">
        <v>24</v>
      </c>
      <c r="F5602" s="1" t="s">
        <v>8281</v>
      </c>
      <c r="G5602" s="1" t="s">
        <v>5814</v>
      </c>
      <c r="H5602" s="1" t="s">
        <v>7503</v>
      </c>
      <c r="I5602" s="1" t="b">
        <v>1</v>
      </c>
      <c r="J5602" s="1">
        <v>0</v>
      </c>
      <c r="K5602" s="1">
        <v>0</v>
      </c>
      <c r="L5602" s="1">
        <v>0</v>
      </c>
      <c r="M5602" s="1">
        <v>41</v>
      </c>
      <c r="N5602" s="1">
        <v>35.652173913043399</v>
      </c>
      <c r="O5602" s="1" t="s">
        <v>7504</v>
      </c>
    </row>
    <row r="5603" spans="1:15" x14ac:dyDescent="0.3">
      <c r="A5603" s="1" t="s">
        <v>5700</v>
      </c>
      <c r="B5603" s="1" t="s">
        <v>5773</v>
      </c>
      <c r="C5603" s="1">
        <v>4</v>
      </c>
      <c r="D5603" s="1" t="s">
        <v>7426</v>
      </c>
      <c r="E5603" s="1">
        <v>24</v>
      </c>
      <c r="F5603" s="1" t="s">
        <v>8281</v>
      </c>
      <c r="G5603" s="1" t="s">
        <v>5834</v>
      </c>
      <c r="H5603" s="1" t="s">
        <v>7526</v>
      </c>
      <c r="I5603" s="1" t="b">
        <v>0</v>
      </c>
      <c r="J5603" s="1">
        <v>0</v>
      </c>
      <c r="K5603" s="1">
        <v>13</v>
      </c>
      <c r="L5603" s="1">
        <v>8</v>
      </c>
      <c r="M5603" s="1">
        <v>12</v>
      </c>
      <c r="N5603" s="1">
        <v>10.434782608695601</v>
      </c>
      <c r="O5603" s="1" t="s">
        <v>7527</v>
      </c>
    </row>
    <row r="5604" spans="1:15" x14ac:dyDescent="0.3">
      <c r="A5604" s="1" t="s">
        <v>5700</v>
      </c>
      <c r="B5604" s="1" t="s">
        <v>5773</v>
      </c>
      <c r="C5604" s="1">
        <v>4</v>
      </c>
      <c r="D5604" s="1" t="s">
        <v>7426</v>
      </c>
      <c r="E5604" s="1">
        <v>24</v>
      </c>
      <c r="F5604" s="1" t="s">
        <v>8281</v>
      </c>
      <c r="G5604" s="1" t="s">
        <v>5834</v>
      </c>
      <c r="H5604" s="1" t="s">
        <v>7621</v>
      </c>
      <c r="I5604" s="1" t="b">
        <v>0</v>
      </c>
      <c r="J5604" s="1">
        <v>1</v>
      </c>
      <c r="K5604" s="1">
        <v>9</v>
      </c>
      <c r="L5604" s="1">
        <v>8</v>
      </c>
      <c r="M5604" s="1">
        <v>8</v>
      </c>
      <c r="N5604" s="1">
        <v>6.9565217391304301</v>
      </c>
      <c r="O5604" s="1" t="s">
        <v>7622</v>
      </c>
    </row>
    <row r="5605" spans="1:15" x14ac:dyDescent="0.3">
      <c r="A5605" s="1" t="s">
        <v>5700</v>
      </c>
      <c r="B5605" s="1" t="s">
        <v>5773</v>
      </c>
      <c r="C5605" s="1">
        <v>4</v>
      </c>
      <c r="D5605" s="1" t="s">
        <v>7426</v>
      </c>
      <c r="E5605" s="1">
        <v>24</v>
      </c>
      <c r="F5605" s="1" t="s">
        <v>8281</v>
      </c>
      <c r="G5605" s="1" t="s">
        <v>5834</v>
      </c>
      <c r="H5605" s="1" t="s">
        <v>8002</v>
      </c>
      <c r="I5605" s="1" t="b">
        <v>0</v>
      </c>
      <c r="J5605" s="1">
        <v>0</v>
      </c>
      <c r="K5605" s="1">
        <v>17</v>
      </c>
      <c r="L5605" s="1">
        <v>7</v>
      </c>
      <c r="M5605" s="1">
        <v>5</v>
      </c>
      <c r="N5605" s="1">
        <v>4.3478260869565197</v>
      </c>
      <c r="O5605" s="1" t="s">
        <v>7807</v>
      </c>
    </row>
    <row r="5606" spans="1:15" x14ac:dyDescent="0.3">
      <c r="A5606" s="1" t="s">
        <v>5700</v>
      </c>
      <c r="B5606" s="1" t="s">
        <v>5773</v>
      </c>
      <c r="C5606" s="1">
        <v>4</v>
      </c>
      <c r="D5606" s="1" t="s">
        <v>7426</v>
      </c>
      <c r="E5606" s="1">
        <v>24</v>
      </c>
      <c r="F5606" s="1" t="s">
        <v>8281</v>
      </c>
      <c r="G5606" s="1" t="s">
        <v>5834</v>
      </c>
      <c r="H5606" s="1" t="s">
        <v>7958</v>
      </c>
      <c r="I5606" s="1" t="b">
        <v>0</v>
      </c>
      <c r="J5606" s="1">
        <v>0</v>
      </c>
      <c r="K5606" s="1">
        <v>19</v>
      </c>
      <c r="L5606" s="1">
        <v>8</v>
      </c>
      <c r="M5606" s="1">
        <v>4</v>
      </c>
      <c r="N5606" s="1">
        <v>3.4782608695652102</v>
      </c>
      <c r="O5606" s="1" t="s">
        <v>7959</v>
      </c>
    </row>
    <row r="5607" spans="1:15" x14ac:dyDescent="0.3">
      <c r="A5607" s="1" t="s">
        <v>5700</v>
      </c>
      <c r="B5607" s="1" t="s">
        <v>5773</v>
      </c>
      <c r="C5607" s="1">
        <v>4</v>
      </c>
      <c r="D5607" s="1" t="s">
        <v>7426</v>
      </c>
      <c r="E5607" s="1">
        <v>24</v>
      </c>
      <c r="F5607" s="1" t="s">
        <v>8281</v>
      </c>
      <c r="G5607" s="1" t="s">
        <v>5819</v>
      </c>
      <c r="H5607" s="1" t="s">
        <v>8175</v>
      </c>
      <c r="I5607" s="1" t="b">
        <v>0</v>
      </c>
      <c r="J5607" s="1">
        <v>0</v>
      </c>
      <c r="K5607" s="1">
        <v>3</v>
      </c>
      <c r="L5607" s="1">
        <v>9</v>
      </c>
      <c r="M5607" s="1">
        <v>4</v>
      </c>
      <c r="N5607" s="1">
        <v>3.4782608695652102</v>
      </c>
      <c r="O5607" s="1" t="s">
        <v>8225</v>
      </c>
    </row>
    <row r="5608" spans="1:15" x14ac:dyDescent="0.3">
      <c r="A5608" s="1" t="s">
        <v>5700</v>
      </c>
      <c r="B5608" s="1" t="s">
        <v>5773</v>
      </c>
      <c r="C5608" s="1">
        <v>4</v>
      </c>
      <c r="D5608" s="1" t="s">
        <v>7426</v>
      </c>
      <c r="E5608" s="1">
        <v>24</v>
      </c>
      <c r="F5608" s="1" t="s">
        <v>8281</v>
      </c>
      <c r="G5608" s="1" t="s">
        <v>5810</v>
      </c>
      <c r="H5608" s="1" t="s">
        <v>7503</v>
      </c>
      <c r="I5608" s="1" t="b">
        <v>0</v>
      </c>
      <c r="J5608" s="1">
        <v>2</v>
      </c>
      <c r="K5608" s="1">
        <v>0</v>
      </c>
      <c r="L5608" s="1">
        <v>9</v>
      </c>
      <c r="M5608" s="1">
        <v>2</v>
      </c>
      <c r="N5608" s="1">
        <v>1.7391304347826</v>
      </c>
      <c r="O5608" s="1" t="s">
        <v>8233</v>
      </c>
    </row>
    <row r="5609" spans="1:15" x14ac:dyDescent="0.3">
      <c r="A5609" s="1" t="s">
        <v>5700</v>
      </c>
      <c r="B5609" s="1" t="s">
        <v>5773</v>
      </c>
      <c r="C5609" s="1">
        <v>4</v>
      </c>
      <c r="D5609" s="1" t="s">
        <v>7426</v>
      </c>
      <c r="E5609" s="1">
        <v>24</v>
      </c>
      <c r="F5609" s="1" t="s">
        <v>8281</v>
      </c>
      <c r="G5609" s="1" t="s">
        <v>5816</v>
      </c>
      <c r="H5609" s="1" t="s">
        <v>7503</v>
      </c>
      <c r="I5609" s="1" t="b">
        <v>0</v>
      </c>
      <c r="J5609" s="1">
        <v>3</v>
      </c>
      <c r="K5609" s="1">
        <v>0</v>
      </c>
      <c r="L5609" s="1">
        <v>0</v>
      </c>
      <c r="M5609" s="1">
        <v>2</v>
      </c>
      <c r="N5609" s="1">
        <v>1.7391304347826</v>
      </c>
      <c r="O5609" s="1" t="e">
        <f>-ATTACCCGCTCGCCGGCGGCCTGTCACACTCACACCATG</f>
        <v>#NAME?</v>
      </c>
    </row>
    <row r="5610" spans="1:15" x14ac:dyDescent="0.3">
      <c r="A5610" s="1" t="s">
        <v>5700</v>
      </c>
      <c r="B5610" s="1" t="s">
        <v>5773</v>
      </c>
      <c r="C5610" s="1">
        <v>4</v>
      </c>
      <c r="D5610" s="1" t="s">
        <v>7426</v>
      </c>
      <c r="E5610" s="1">
        <v>24</v>
      </c>
      <c r="F5610" s="1" t="s">
        <v>8281</v>
      </c>
      <c r="G5610" s="1" t="s">
        <v>5834</v>
      </c>
      <c r="H5610" s="1" t="s">
        <v>7519</v>
      </c>
      <c r="I5610" s="1" t="b">
        <v>0</v>
      </c>
      <c r="J5610" s="1">
        <v>1</v>
      </c>
      <c r="K5610" s="1">
        <v>21</v>
      </c>
      <c r="L5610" s="1">
        <v>16</v>
      </c>
      <c r="M5610" s="1">
        <v>2</v>
      </c>
      <c r="N5610" s="1">
        <v>1.7391304347826</v>
      </c>
      <c r="O5610" s="1" t="s">
        <v>7916</v>
      </c>
    </row>
    <row r="5611" spans="1:15" x14ac:dyDescent="0.3">
      <c r="A5611" s="1" t="s">
        <v>5700</v>
      </c>
      <c r="B5611" s="1" t="s">
        <v>5773</v>
      </c>
      <c r="C5611" s="1">
        <v>4</v>
      </c>
      <c r="D5611" s="1" t="s">
        <v>7426</v>
      </c>
      <c r="E5611" s="1">
        <v>25</v>
      </c>
      <c r="F5611" s="1" t="s">
        <v>8282</v>
      </c>
      <c r="G5611" s="1" t="s">
        <v>5814</v>
      </c>
      <c r="H5611" s="1" t="s">
        <v>7503</v>
      </c>
      <c r="I5611" s="1" t="b">
        <v>1</v>
      </c>
      <c r="J5611" s="1">
        <v>0</v>
      </c>
      <c r="K5611" s="1">
        <v>0</v>
      </c>
      <c r="L5611" s="1">
        <v>0</v>
      </c>
      <c r="M5611" s="1">
        <v>35</v>
      </c>
      <c r="N5611" s="1">
        <v>22.875816993463999</v>
      </c>
      <c r="O5611" s="1" t="s">
        <v>7504</v>
      </c>
    </row>
    <row r="5612" spans="1:15" x14ac:dyDescent="0.3">
      <c r="A5612" s="1" t="s">
        <v>5700</v>
      </c>
      <c r="B5612" s="1" t="s">
        <v>5773</v>
      </c>
      <c r="C5612" s="1">
        <v>4</v>
      </c>
      <c r="D5612" s="1" t="s">
        <v>7426</v>
      </c>
      <c r="E5612" s="1">
        <v>25</v>
      </c>
      <c r="F5612" s="1" t="s">
        <v>8282</v>
      </c>
      <c r="G5612" s="1" t="s">
        <v>5834</v>
      </c>
      <c r="H5612" s="1" t="e">
        <f>----------CGCCGGCG-GCCTGTCACACTCACACCATG</f>
        <v>#NAME?</v>
      </c>
      <c r="I5612" s="1" t="b">
        <v>0</v>
      </c>
      <c r="J5612" s="1">
        <v>0</v>
      </c>
      <c r="K5612" s="1">
        <v>17</v>
      </c>
      <c r="L5612" s="1">
        <v>3</v>
      </c>
      <c r="M5612" s="1">
        <v>22</v>
      </c>
      <c r="N5612" s="1">
        <v>14.3790849673202</v>
      </c>
      <c r="O5612" s="1" t="s">
        <v>8283</v>
      </c>
    </row>
    <row r="5613" spans="1:15" x14ac:dyDescent="0.3">
      <c r="A5613" s="1" t="s">
        <v>5700</v>
      </c>
      <c r="B5613" s="1" t="s">
        <v>5773</v>
      </c>
      <c r="C5613" s="1">
        <v>4</v>
      </c>
      <c r="D5613" s="1" t="s">
        <v>7426</v>
      </c>
      <c r="E5613" s="1">
        <v>25</v>
      </c>
      <c r="F5613" s="1" t="s">
        <v>8282</v>
      </c>
      <c r="G5613" s="1" t="s">
        <v>5876</v>
      </c>
      <c r="H5613" s="1" t="s">
        <v>7503</v>
      </c>
      <c r="I5613" s="1" t="b">
        <v>0</v>
      </c>
      <c r="J5613" s="1">
        <v>4</v>
      </c>
      <c r="K5613" s="1">
        <v>0</v>
      </c>
      <c r="L5613" s="1">
        <v>3</v>
      </c>
      <c r="M5613" s="1">
        <v>16</v>
      </c>
      <c r="N5613" s="1">
        <v>10.457516339869199</v>
      </c>
      <c r="O5613" s="1" t="s">
        <v>8284</v>
      </c>
    </row>
    <row r="5614" spans="1:15" x14ac:dyDescent="0.3">
      <c r="A5614" s="1" t="s">
        <v>5700</v>
      </c>
      <c r="B5614" s="1" t="s">
        <v>5773</v>
      </c>
      <c r="C5614" s="1">
        <v>4</v>
      </c>
      <c r="D5614" s="1" t="s">
        <v>7426</v>
      </c>
      <c r="E5614" s="1">
        <v>25</v>
      </c>
      <c r="F5614" s="1" t="s">
        <v>8282</v>
      </c>
      <c r="G5614" s="1" t="s">
        <v>5814</v>
      </c>
      <c r="H5614" s="1" t="e">
        <f>-----CCCGCTCGCCGGCGGCCTGTCACACTCACACCATG</f>
        <v>#NAME?</v>
      </c>
      <c r="I5614" s="1" t="b">
        <v>0</v>
      </c>
      <c r="J5614" s="1">
        <v>0</v>
      </c>
      <c r="K5614" s="1">
        <v>14</v>
      </c>
      <c r="L5614" s="1">
        <v>3</v>
      </c>
      <c r="M5614" s="1">
        <v>13</v>
      </c>
      <c r="N5614" s="1">
        <v>8.4967320261437909</v>
      </c>
      <c r="O5614" s="1" t="s">
        <v>7492</v>
      </c>
    </row>
    <row r="5615" spans="1:15" x14ac:dyDescent="0.3">
      <c r="A5615" s="1" t="s">
        <v>5700</v>
      </c>
      <c r="B5615" s="1" t="s">
        <v>5773</v>
      </c>
      <c r="C5615" s="1">
        <v>4</v>
      </c>
      <c r="D5615" s="1" t="s">
        <v>7426</v>
      </c>
      <c r="E5615" s="1">
        <v>25</v>
      </c>
      <c r="F5615" s="1" t="s">
        <v>8282</v>
      </c>
      <c r="G5615" s="1" t="s">
        <v>5819</v>
      </c>
      <c r="H5615" s="1" t="s">
        <v>8285</v>
      </c>
      <c r="I5615" s="1" t="b">
        <v>0</v>
      </c>
      <c r="J5615" s="1">
        <v>0</v>
      </c>
      <c r="K5615" s="1">
        <v>3</v>
      </c>
      <c r="L5615" s="1">
        <v>9</v>
      </c>
      <c r="M5615" s="1">
        <v>5</v>
      </c>
      <c r="N5615" s="1">
        <v>3.2679738562091498</v>
      </c>
      <c r="O5615" s="1" t="s">
        <v>8286</v>
      </c>
    </row>
    <row r="5616" spans="1:15" x14ac:dyDescent="0.3">
      <c r="A5616" s="1" t="s">
        <v>5700</v>
      </c>
      <c r="B5616" s="1" t="s">
        <v>5773</v>
      </c>
      <c r="C5616" s="1">
        <v>4</v>
      </c>
      <c r="D5616" s="1" t="s">
        <v>7426</v>
      </c>
      <c r="E5616" s="1">
        <v>25</v>
      </c>
      <c r="F5616" s="1" t="s">
        <v>8282</v>
      </c>
      <c r="G5616" s="1" t="s">
        <v>5803</v>
      </c>
      <c r="H5616" s="1" t="s">
        <v>8287</v>
      </c>
      <c r="I5616" s="1" t="b">
        <v>0</v>
      </c>
      <c r="J5616" s="1">
        <v>0</v>
      </c>
      <c r="K5616" s="1">
        <v>1</v>
      </c>
      <c r="L5616" s="1">
        <v>11</v>
      </c>
      <c r="M5616" s="1">
        <v>4</v>
      </c>
      <c r="N5616" s="1">
        <v>2.6143790849673199</v>
      </c>
      <c r="O5616" s="1" t="s">
        <v>8288</v>
      </c>
    </row>
    <row r="5617" spans="1:15" x14ac:dyDescent="0.3">
      <c r="A5617" s="1" t="s">
        <v>5700</v>
      </c>
      <c r="B5617" s="1" t="s">
        <v>5773</v>
      </c>
      <c r="C5617" s="1">
        <v>4</v>
      </c>
      <c r="D5617" s="1" t="s">
        <v>7426</v>
      </c>
      <c r="E5617" s="1">
        <v>25</v>
      </c>
      <c r="F5617" s="1" t="s">
        <v>8282</v>
      </c>
      <c r="G5617" s="1" t="s">
        <v>5814</v>
      </c>
      <c r="H5617" s="1" t="e">
        <f>-------CGCTCGCCGGCGGCCTGTCACACTCACACCATG</f>
        <v>#NAME?</v>
      </c>
      <c r="I5617" s="1" t="b">
        <v>0</v>
      </c>
      <c r="J5617" s="1">
        <v>0</v>
      </c>
      <c r="K5617" s="1">
        <v>28</v>
      </c>
      <c r="L5617" s="1">
        <v>1</v>
      </c>
      <c r="M5617" s="1">
        <v>4</v>
      </c>
      <c r="N5617" s="1">
        <v>2.6143790849673199</v>
      </c>
      <c r="O5617" s="1" t="s">
        <v>7492</v>
      </c>
    </row>
    <row r="5618" spans="1:15" x14ac:dyDescent="0.3">
      <c r="A5618" s="1" t="s">
        <v>5700</v>
      </c>
      <c r="B5618" s="1" t="s">
        <v>5773</v>
      </c>
      <c r="C5618" s="1">
        <v>4</v>
      </c>
      <c r="D5618" s="1" t="s">
        <v>7426</v>
      </c>
      <c r="E5618" s="1">
        <v>25</v>
      </c>
      <c r="F5618" s="1" t="s">
        <v>8282</v>
      </c>
      <c r="G5618" s="1" t="s">
        <v>5803</v>
      </c>
      <c r="H5618" s="1" t="s">
        <v>7497</v>
      </c>
      <c r="I5618" s="1" t="b">
        <v>0</v>
      </c>
      <c r="J5618" s="1">
        <v>0</v>
      </c>
      <c r="K5618" s="1">
        <v>1</v>
      </c>
      <c r="L5618" s="1">
        <v>0</v>
      </c>
      <c r="M5618" s="1">
        <v>4</v>
      </c>
      <c r="N5618" s="1">
        <v>2.6143790849673199</v>
      </c>
      <c r="O5618" s="1" t="s">
        <v>7542</v>
      </c>
    </row>
    <row r="5619" spans="1:15" x14ac:dyDescent="0.3">
      <c r="A5619" s="1" t="s">
        <v>5700</v>
      </c>
      <c r="B5619" s="1" t="s">
        <v>5773</v>
      </c>
      <c r="C5619" s="1">
        <v>4</v>
      </c>
      <c r="D5619" s="1" t="s">
        <v>7426</v>
      </c>
      <c r="E5619" s="1">
        <v>25</v>
      </c>
      <c r="F5619" s="1" t="s">
        <v>8282</v>
      </c>
      <c r="G5619" s="1" t="s">
        <v>5814</v>
      </c>
      <c r="H5619" s="1" t="e">
        <f>-----CCCGCTCGCCGGCGGCCTGTCACACTCACACCATG</f>
        <v>#NAME?</v>
      </c>
      <c r="I5619" s="1" t="b">
        <v>0</v>
      </c>
      <c r="J5619" s="1">
        <v>0</v>
      </c>
      <c r="K5619" s="1">
        <v>5</v>
      </c>
      <c r="L5619" s="1">
        <v>3</v>
      </c>
      <c r="M5619" s="1">
        <v>3</v>
      </c>
      <c r="N5619" s="1">
        <v>1.9607843137254899</v>
      </c>
      <c r="O5619" s="1" t="s">
        <v>7492</v>
      </c>
    </row>
    <row r="5620" spans="1:15" x14ac:dyDescent="0.3">
      <c r="A5620" s="1" t="s">
        <v>5700</v>
      </c>
      <c r="B5620" s="1" t="s">
        <v>5773</v>
      </c>
      <c r="C5620" s="1">
        <v>4</v>
      </c>
      <c r="D5620" s="1" t="s">
        <v>7426</v>
      </c>
      <c r="E5620" s="1">
        <v>25</v>
      </c>
      <c r="F5620" s="1" t="s">
        <v>8282</v>
      </c>
      <c r="G5620" s="1" t="s">
        <v>5834</v>
      </c>
      <c r="H5620" s="1" t="e">
        <f>----CCCGCTC-GCCGGCGGCCTGTCACACTCACACCATG</f>
        <v>#NAME?</v>
      </c>
      <c r="I5620" s="1" t="b">
        <v>0</v>
      </c>
      <c r="J5620" s="1">
        <v>0</v>
      </c>
      <c r="K5620" s="1">
        <v>15</v>
      </c>
      <c r="L5620" s="1">
        <v>3</v>
      </c>
      <c r="M5620" s="1">
        <v>3</v>
      </c>
      <c r="N5620" s="1">
        <v>1.9607843137254899</v>
      </c>
      <c r="O5620" s="1" t="s">
        <v>7491</v>
      </c>
    </row>
    <row r="5621" spans="1:15" x14ac:dyDescent="0.3">
      <c r="A5621" s="1" t="s">
        <v>5700</v>
      </c>
      <c r="B5621" s="1" t="s">
        <v>5773</v>
      </c>
      <c r="C5621" s="1">
        <v>4</v>
      </c>
      <c r="D5621" s="1" t="s">
        <v>7426</v>
      </c>
      <c r="E5621" s="1">
        <v>25</v>
      </c>
      <c r="F5621" s="1" t="s">
        <v>8282</v>
      </c>
      <c r="G5621" s="1" t="s">
        <v>5834</v>
      </c>
      <c r="H5621" s="1" t="e">
        <f>----------CGCCGGCG-GCCTGTCACACTCACACCATG</f>
        <v>#NAME?</v>
      </c>
      <c r="I5621" s="1" t="b">
        <v>0</v>
      </c>
      <c r="J5621" s="1">
        <v>3</v>
      </c>
      <c r="K5621" s="1">
        <v>17</v>
      </c>
      <c r="L5621" s="1">
        <v>3</v>
      </c>
      <c r="M5621" s="1">
        <v>3</v>
      </c>
      <c r="N5621" s="1">
        <v>1.9607843137254899</v>
      </c>
      <c r="O5621" s="1" t="s">
        <v>8283</v>
      </c>
    </row>
    <row r="5622" spans="1:15" x14ac:dyDescent="0.3">
      <c r="A5622" s="1" t="s">
        <v>5700</v>
      </c>
      <c r="B5622" s="1" t="s">
        <v>5773</v>
      </c>
      <c r="C5622" s="1">
        <v>4</v>
      </c>
      <c r="D5622" s="1" t="s">
        <v>7426</v>
      </c>
      <c r="E5622" s="1">
        <v>25</v>
      </c>
      <c r="F5622" s="1" t="s">
        <v>8282</v>
      </c>
      <c r="G5622" s="1" t="s">
        <v>5834</v>
      </c>
      <c r="H5622" s="1" t="s">
        <v>7530</v>
      </c>
      <c r="I5622" s="1" t="b">
        <v>0</v>
      </c>
      <c r="J5622" s="1">
        <v>0</v>
      </c>
      <c r="K5622" s="1">
        <v>6</v>
      </c>
      <c r="L5622" s="1">
        <v>8</v>
      </c>
      <c r="M5622" s="1">
        <v>2</v>
      </c>
      <c r="N5622" s="1">
        <v>1.3071895424836599</v>
      </c>
      <c r="O5622" s="1" t="s">
        <v>7531</v>
      </c>
    </row>
    <row r="5623" spans="1:15" x14ac:dyDescent="0.3">
      <c r="A5623" s="1" t="s">
        <v>5700</v>
      </c>
      <c r="B5623" s="1" t="s">
        <v>5773</v>
      </c>
      <c r="C5623" s="1">
        <v>4</v>
      </c>
      <c r="D5623" s="1" t="s">
        <v>7426</v>
      </c>
      <c r="E5623" s="1">
        <v>25</v>
      </c>
      <c r="F5623" s="1" t="s">
        <v>8282</v>
      </c>
      <c r="G5623" s="1" t="s">
        <v>5834</v>
      </c>
      <c r="H5623" s="1" t="s">
        <v>8289</v>
      </c>
      <c r="I5623" s="1" t="b">
        <v>0</v>
      </c>
      <c r="J5623" s="1">
        <v>0</v>
      </c>
      <c r="K5623" s="1">
        <v>19</v>
      </c>
      <c r="L5623" s="1">
        <v>4</v>
      </c>
      <c r="M5623" s="1">
        <v>2</v>
      </c>
      <c r="N5623" s="1">
        <v>1.3071895424836599</v>
      </c>
      <c r="O5623" s="1" t="s">
        <v>8290</v>
      </c>
    </row>
    <row r="5624" spans="1:15" x14ac:dyDescent="0.3">
      <c r="A5624" s="1" t="s">
        <v>5700</v>
      </c>
      <c r="B5624" s="1" t="s">
        <v>5773</v>
      </c>
      <c r="C5624" s="1">
        <v>4</v>
      </c>
      <c r="D5624" s="1" t="s">
        <v>7426</v>
      </c>
      <c r="E5624" s="1">
        <v>25</v>
      </c>
      <c r="F5624" s="1" t="s">
        <v>8282</v>
      </c>
      <c r="G5624" s="1" t="s">
        <v>5840</v>
      </c>
      <c r="H5624" s="1" t="s">
        <v>7503</v>
      </c>
      <c r="I5624" s="1" t="b">
        <v>0</v>
      </c>
      <c r="J5624" s="1">
        <v>5</v>
      </c>
      <c r="K5624" s="1">
        <v>0</v>
      </c>
      <c r="L5624" s="1">
        <v>0</v>
      </c>
      <c r="M5624" s="1">
        <v>2</v>
      </c>
      <c r="N5624" s="1">
        <v>1.3071895424836599</v>
      </c>
      <c r="O5624" s="1" t="s">
        <v>7515</v>
      </c>
    </row>
    <row r="5625" spans="1:15" x14ac:dyDescent="0.3">
      <c r="A5625" s="1" t="s">
        <v>5700</v>
      </c>
      <c r="B5625" s="1" t="s">
        <v>5773</v>
      </c>
      <c r="C5625" s="1">
        <v>4</v>
      </c>
      <c r="D5625" s="1" t="s">
        <v>7426</v>
      </c>
      <c r="E5625" s="1">
        <v>25</v>
      </c>
      <c r="F5625" s="1" t="s">
        <v>8282</v>
      </c>
      <c r="G5625" s="1" t="s">
        <v>5834</v>
      </c>
      <c r="H5625" s="1" t="e">
        <f>----CCCGCTC-GCCGGCGGCCTGTCACACTCACACCATG</f>
        <v>#NAME?</v>
      </c>
      <c r="I5625" s="1" t="b">
        <v>0</v>
      </c>
      <c r="J5625" s="1">
        <v>0</v>
      </c>
      <c r="K5625" s="1">
        <v>6</v>
      </c>
      <c r="L5625" s="1">
        <v>3</v>
      </c>
      <c r="M5625" s="1">
        <v>2</v>
      </c>
      <c r="N5625" s="1">
        <v>1.3071895424836599</v>
      </c>
      <c r="O5625" s="1" t="s">
        <v>7491</v>
      </c>
    </row>
    <row r="5626" spans="1:15" x14ac:dyDescent="0.3">
      <c r="A5626" s="1" t="s">
        <v>5700</v>
      </c>
      <c r="B5626" s="1" t="s">
        <v>5773</v>
      </c>
      <c r="C5626" s="1">
        <v>4</v>
      </c>
      <c r="D5626" s="1" t="s">
        <v>7426</v>
      </c>
      <c r="E5626" s="1">
        <v>25</v>
      </c>
      <c r="F5626" s="1" t="s">
        <v>8282</v>
      </c>
      <c r="G5626" s="1" t="s">
        <v>5803</v>
      </c>
      <c r="H5626" s="1" t="s">
        <v>7497</v>
      </c>
      <c r="I5626" s="1" t="b">
        <v>0</v>
      </c>
      <c r="J5626" s="1">
        <v>0</v>
      </c>
      <c r="K5626" s="1">
        <v>1</v>
      </c>
      <c r="L5626" s="1">
        <v>0</v>
      </c>
      <c r="M5626" s="1">
        <v>2</v>
      </c>
      <c r="N5626" s="1">
        <v>1.3071895424836599</v>
      </c>
      <c r="O5626" s="1" t="s">
        <v>7510</v>
      </c>
    </row>
    <row r="5627" spans="1:15" x14ac:dyDescent="0.3">
      <c r="A5627" s="1" t="s">
        <v>5700</v>
      </c>
      <c r="B5627" s="1" t="s">
        <v>5773</v>
      </c>
      <c r="C5627" s="1">
        <v>4</v>
      </c>
      <c r="D5627" s="1" t="s">
        <v>7426</v>
      </c>
      <c r="E5627" s="1">
        <v>26</v>
      </c>
      <c r="F5627" s="1" t="s">
        <v>8291</v>
      </c>
      <c r="G5627" s="1" t="s">
        <v>5814</v>
      </c>
      <c r="H5627" s="1" t="s">
        <v>7503</v>
      </c>
      <c r="I5627" s="1" t="b">
        <v>1</v>
      </c>
      <c r="J5627" s="1">
        <v>0</v>
      </c>
      <c r="K5627" s="1">
        <v>0</v>
      </c>
      <c r="L5627" s="1">
        <v>0</v>
      </c>
      <c r="M5627" s="1">
        <v>22</v>
      </c>
      <c r="N5627" s="1">
        <v>78.571428571428498</v>
      </c>
      <c r="O5627" s="1" t="s">
        <v>7504</v>
      </c>
    </row>
    <row r="5628" spans="1:15" x14ac:dyDescent="0.3">
      <c r="A5628" s="1" t="s">
        <v>5700</v>
      </c>
      <c r="B5628" s="1" t="s">
        <v>5773</v>
      </c>
      <c r="C5628" s="1">
        <v>4</v>
      </c>
      <c r="D5628" s="1" t="s">
        <v>7426</v>
      </c>
      <c r="E5628" s="1">
        <v>26</v>
      </c>
      <c r="F5628" s="1" t="s">
        <v>8291</v>
      </c>
      <c r="G5628" s="1" t="s">
        <v>5814</v>
      </c>
      <c r="H5628" s="1" t="s">
        <v>7507</v>
      </c>
      <c r="I5628" s="1" t="b">
        <v>0</v>
      </c>
      <c r="J5628" s="1">
        <v>0</v>
      </c>
      <c r="K5628" s="1">
        <v>3</v>
      </c>
      <c r="L5628" s="1">
        <v>1</v>
      </c>
      <c r="M5628" s="1">
        <v>3</v>
      </c>
      <c r="N5628" s="1">
        <v>10.714285714285699</v>
      </c>
      <c r="O5628" s="1" t="s">
        <v>7508</v>
      </c>
    </row>
    <row r="5629" spans="1:15" x14ac:dyDescent="0.3">
      <c r="A5629" s="1" t="s">
        <v>5700</v>
      </c>
      <c r="B5629" s="1" t="s">
        <v>5773</v>
      </c>
      <c r="C5629" s="1">
        <v>4</v>
      </c>
      <c r="D5629" s="1" t="s">
        <v>7426</v>
      </c>
      <c r="E5629" s="1">
        <v>26</v>
      </c>
      <c r="F5629" s="1" t="s">
        <v>8291</v>
      </c>
      <c r="G5629" s="1" t="s">
        <v>5819</v>
      </c>
      <c r="H5629" s="1" t="s">
        <v>7507</v>
      </c>
      <c r="I5629" s="1" t="b">
        <v>0</v>
      </c>
      <c r="J5629" s="1">
        <v>0</v>
      </c>
      <c r="K5629" s="1">
        <v>3</v>
      </c>
      <c r="L5629" s="1">
        <v>2</v>
      </c>
      <c r="M5629" s="1">
        <v>1</v>
      </c>
      <c r="N5629" s="1">
        <v>3.5714285714285698</v>
      </c>
      <c r="O5629" s="1" t="s">
        <v>7549</v>
      </c>
    </row>
    <row r="5630" spans="1:15" x14ac:dyDescent="0.3">
      <c r="A5630" s="1" t="s">
        <v>5700</v>
      </c>
      <c r="B5630" s="1" t="s">
        <v>5773</v>
      </c>
      <c r="C5630" s="1">
        <v>4</v>
      </c>
      <c r="D5630" s="1" t="s">
        <v>7426</v>
      </c>
      <c r="E5630" s="1">
        <v>26</v>
      </c>
      <c r="F5630" s="1" t="s">
        <v>8291</v>
      </c>
      <c r="G5630" s="1" t="s">
        <v>5819</v>
      </c>
      <c r="H5630" s="1" t="s">
        <v>7507</v>
      </c>
      <c r="I5630" s="1" t="b">
        <v>0</v>
      </c>
      <c r="J5630" s="1">
        <v>0</v>
      </c>
      <c r="K5630" s="1">
        <v>3</v>
      </c>
      <c r="L5630" s="1">
        <v>2</v>
      </c>
      <c r="M5630" s="1">
        <v>1</v>
      </c>
      <c r="N5630" s="1">
        <v>3.5714285714285698</v>
      </c>
      <c r="O5630" s="1" t="s">
        <v>8292</v>
      </c>
    </row>
    <row r="5631" spans="1:15" x14ac:dyDescent="0.3">
      <c r="A5631" s="1" t="s">
        <v>5700</v>
      </c>
      <c r="B5631" s="1" t="s">
        <v>5773</v>
      </c>
      <c r="C5631" s="1">
        <v>4</v>
      </c>
      <c r="D5631" s="1" t="s">
        <v>7426</v>
      </c>
      <c r="E5631" s="1">
        <v>26</v>
      </c>
      <c r="F5631" s="1" t="s">
        <v>8291</v>
      </c>
      <c r="G5631" s="1" t="s">
        <v>5814</v>
      </c>
      <c r="H5631" s="1" t="e">
        <f>-----CCCGCTCGCCGGCGGCCTGTCACACTCACACCATG</f>
        <v>#NAME?</v>
      </c>
      <c r="I5631" s="1" t="b">
        <v>0</v>
      </c>
      <c r="J5631" s="1">
        <v>0</v>
      </c>
      <c r="K5631" s="1">
        <v>14</v>
      </c>
      <c r="L5631" s="1">
        <v>3</v>
      </c>
      <c r="M5631" s="1">
        <v>1</v>
      </c>
      <c r="N5631" s="1">
        <v>3.5714285714285698</v>
      </c>
      <c r="O5631" s="1" t="s">
        <v>7492</v>
      </c>
    </row>
    <row r="5632" spans="1:15" x14ac:dyDescent="0.3">
      <c r="A5632" s="1" t="s">
        <v>5700</v>
      </c>
      <c r="B5632" s="1" t="s">
        <v>5773</v>
      </c>
      <c r="C5632" s="1">
        <v>4</v>
      </c>
      <c r="D5632" s="1" t="s">
        <v>7426</v>
      </c>
      <c r="E5632" s="1">
        <v>27</v>
      </c>
      <c r="F5632" s="1" t="s">
        <v>8293</v>
      </c>
      <c r="G5632" s="1" t="s">
        <v>5814</v>
      </c>
      <c r="H5632" s="1" t="e">
        <f>-----------CGCCGGCGGCCTGTCACACTCACACCATG</f>
        <v>#NAME?</v>
      </c>
      <c r="I5632" s="1" t="b">
        <v>0</v>
      </c>
      <c r="J5632" s="1">
        <v>0</v>
      </c>
      <c r="K5632" s="1">
        <v>16</v>
      </c>
      <c r="L5632" s="1">
        <v>1</v>
      </c>
      <c r="M5632" s="1">
        <v>441</v>
      </c>
      <c r="N5632" s="1">
        <v>62.9101283880171</v>
      </c>
      <c r="O5632" s="1" t="s">
        <v>7494</v>
      </c>
    </row>
    <row r="5633" spans="1:15" x14ac:dyDescent="0.3">
      <c r="A5633" s="1" t="s">
        <v>5700</v>
      </c>
      <c r="B5633" s="1" t="s">
        <v>5773</v>
      </c>
      <c r="C5633" s="1">
        <v>4</v>
      </c>
      <c r="D5633" s="1" t="s">
        <v>7426</v>
      </c>
      <c r="E5633" s="1">
        <v>27</v>
      </c>
      <c r="F5633" s="1" t="s">
        <v>8293</v>
      </c>
      <c r="G5633" s="1" t="s">
        <v>5895</v>
      </c>
      <c r="H5633" s="1" t="s">
        <v>7667</v>
      </c>
      <c r="I5633" s="1" t="b">
        <v>0</v>
      </c>
      <c r="J5633" s="1">
        <v>0</v>
      </c>
      <c r="K5633" s="1">
        <v>2</v>
      </c>
      <c r="L5633" s="1">
        <v>7</v>
      </c>
      <c r="M5633" s="1">
        <v>55</v>
      </c>
      <c r="N5633" s="1">
        <v>7.8459343794579102</v>
      </c>
      <c r="O5633" s="1" t="s">
        <v>7668</v>
      </c>
    </row>
    <row r="5634" spans="1:15" x14ac:dyDescent="0.3">
      <c r="A5634" s="1" t="s">
        <v>5700</v>
      </c>
      <c r="B5634" s="1" t="s">
        <v>5773</v>
      </c>
      <c r="C5634" s="1">
        <v>4</v>
      </c>
      <c r="D5634" s="1" t="s">
        <v>7426</v>
      </c>
      <c r="E5634" s="1">
        <v>27</v>
      </c>
      <c r="F5634" s="1" t="s">
        <v>8293</v>
      </c>
      <c r="G5634" s="1" t="s">
        <v>5814</v>
      </c>
      <c r="H5634" s="1" t="s">
        <v>7503</v>
      </c>
      <c r="I5634" s="1" t="b">
        <v>1</v>
      </c>
      <c r="J5634" s="1">
        <v>0</v>
      </c>
      <c r="K5634" s="1">
        <v>0</v>
      </c>
      <c r="L5634" s="1">
        <v>0</v>
      </c>
      <c r="M5634" s="1">
        <v>15</v>
      </c>
      <c r="N5634" s="1">
        <v>2.1398002853067002</v>
      </c>
      <c r="O5634" s="1" t="s">
        <v>7504</v>
      </c>
    </row>
    <row r="5635" spans="1:15" x14ac:dyDescent="0.3">
      <c r="A5635" s="1" t="s">
        <v>5700</v>
      </c>
      <c r="B5635" s="1" t="s">
        <v>5773</v>
      </c>
      <c r="C5635" s="1">
        <v>4</v>
      </c>
      <c r="D5635" s="1" t="s">
        <v>7426</v>
      </c>
      <c r="E5635" s="1">
        <v>27</v>
      </c>
      <c r="F5635" s="1" t="s">
        <v>8293</v>
      </c>
      <c r="G5635" s="1" t="s">
        <v>5814</v>
      </c>
      <c r="H5635" s="1" t="e">
        <f>-----------CGCCGGCGGCCTGTCACACTCACACCATG</f>
        <v>#NAME?</v>
      </c>
      <c r="I5635" s="1" t="b">
        <v>0</v>
      </c>
      <c r="J5635" s="1">
        <v>0</v>
      </c>
      <c r="K5635" s="1">
        <v>18</v>
      </c>
      <c r="L5635" s="1">
        <v>1</v>
      </c>
      <c r="M5635" s="1">
        <v>9</v>
      </c>
      <c r="N5635" s="1">
        <v>1.28388017118402</v>
      </c>
      <c r="O5635" s="1" t="s">
        <v>7494</v>
      </c>
    </row>
    <row r="5636" spans="1:15" x14ac:dyDescent="0.3">
      <c r="A5636" s="1" t="s">
        <v>5700</v>
      </c>
      <c r="B5636" s="1" t="s">
        <v>5773</v>
      </c>
      <c r="C5636" s="1">
        <v>4</v>
      </c>
      <c r="D5636" s="1" t="s">
        <v>7426</v>
      </c>
      <c r="E5636" s="1">
        <v>27</v>
      </c>
      <c r="F5636" s="1" t="s">
        <v>8293</v>
      </c>
      <c r="G5636" s="1" t="s">
        <v>5798</v>
      </c>
      <c r="H5636" s="1" t="s">
        <v>7503</v>
      </c>
      <c r="I5636" s="1" t="b">
        <v>0</v>
      </c>
      <c r="J5636" s="1">
        <v>0</v>
      </c>
      <c r="K5636" s="1">
        <v>0</v>
      </c>
      <c r="L5636" s="1">
        <v>9</v>
      </c>
      <c r="M5636" s="1">
        <v>8</v>
      </c>
      <c r="N5636" s="1">
        <v>1.1412268188302399</v>
      </c>
      <c r="O5636" s="1" t="s">
        <v>7671</v>
      </c>
    </row>
    <row r="5637" spans="1:15" x14ac:dyDescent="0.3">
      <c r="A5637" s="1" t="s">
        <v>5700</v>
      </c>
      <c r="B5637" s="1" t="s">
        <v>5773</v>
      </c>
      <c r="C5637" s="1">
        <v>4</v>
      </c>
      <c r="D5637" s="1" t="s">
        <v>7426</v>
      </c>
      <c r="E5637" s="1">
        <v>28</v>
      </c>
      <c r="F5637" s="1" t="s">
        <v>8294</v>
      </c>
      <c r="G5637" s="1" t="s">
        <v>5814</v>
      </c>
      <c r="H5637" s="1" t="s">
        <v>7503</v>
      </c>
      <c r="I5637" s="1" t="b">
        <v>1</v>
      </c>
      <c r="J5637" s="1">
        <v>0</v>
      </c>
      <c r="K5637" s="1">
        <v>0</v>
      </c>
      <c r="L5637" s="1">
        <v>0</v>
      </c>
      <c r="M5637" s="1">
        <v>81</v>
      </c>
      <c r="N5637" s="1">
        <v>81</v>
      </c>
      <c r="O5637" s="1" t="s">
        <v>7504</v>
      </c>
    </row>
    <row r="5638" spans="1:15" x14ac:dyDescent="0.3">
      <c r="A5638" s="1" t="s">
        <v>5700</v>
      </c>
      <c r="B5638" s="1" t="s">
        <v>5773</v>
      </c>
      <c r="C5638" s="1">
        <v>4</v>
      </c>
      <c r="D5638" s="1" t="s">
        <v>7426</v>
      </c>
      <c r="E5638" s="1">
        <v>28</v>
      </c>
      <c r="F5638" s="1" t="s">
        <v>8294</v>
      </c>
      <c r="G5638" s="1" t="s">
        <v>5908</v>
      </c>
      <c r="H5638" s="1" t="s">
        <v>7503</v>
      </c>
      <c r="I5638" s="1" t="b">
        <v>0</v>
      </c>
      <c r="J5638" s="1">
        <v>0</v>
      </c>
      <c r="K5638" s="1">
        <v>0</v>
      </c>
      <c r="L5638" s="1">
        <v>1</v>
      </c>
      <c r="M5638" s="1">
        <v>2</v>
      </c>
      <c r="N5638" s="1">
        <v>2</v>
      </c>
      <c r="O5638" s="1" t="s">
        <v>7513</v>
      </c>
    </row>
    <row r="5639" spans="1:15" x14ac:dyDescent="0.3">
      <c r="A5639" s="1" t="s">
        <v>5700</v>
      </c>
      <c r="B5639" s="1" t="s">
        <v>5773</v>
      </c>
      <c r="C5639" s="1">
        <v>4</v>
      </c>
      <c r="D5639" s="1" t="s">
        <v>7426</v>
      </c>
      <c r="E5639" s="1">
        <v>28</v>
      </c>
      <c r="F5639" s="1" t="s">
        <v>8294</v>
      </c>
      <c r="G5639" s="1" t="s">
        <v>5814</v>
      </c>
      <c r="H5639" s="1" t="s">
        <v>7507</v>
      </c>
      <c r="I5639" s="1" t="b">
        <v>0</v>
      </c>
      <c r="J5639" s="1">
        <v>0</v>
      </c>
      <c r="K5639" s="1">
        <v>3</v>
      </c>
      <c r="L5639" s="1">
        <v>1</v>
      </c>
      <c r="M5639" s="1">
        <v>2</v>
      </c>
      <c r="N5639" s="1">
        <v>2</v>
      </c>
      <c r="O5639" s="1" t="s">
        <v>7508</v>
      </c>
    </row>
    <row r="5640" spans="1:15" x14ac:dyDescent="0.3">
      <c r="A5640" s="1" t="s">
        <v>5700</v>
      </c>
      <c r="B5640" s="1" t="s">
        <v>5773</v>
      </c>
      <c r="C5640" s="1">
        <v>4</v>
      </c>
      <c r="D5640" s="1" t="s">
        <v>7426</v>
      </c>
      <c r="E5640" s="1">
        <v>28</v>
      </c>
      <c r="F5640" s="1" t="s">
        <v>8294</v>
      </c>
      <c r="G5640" s="1" t="s">
        <v>5834</v>
      </c>
      <c r="H5640" s="1" t="s">
        <v>7743</v>
      </c>
      <c r="I5640" s="1" t="b">
        <v>0</v>
      </c>
      <c r="J5640" s="1">
        <v>0</v>
      </c>
      <c r="K5640" s="1">
        <v>17</v>
      </c>
      <c r="L5640" s="1">
        <v>12</v>
      </c>
      <c r="M5640" s="1">
        <v>1</v>
      </c>
      <c r="N5640" s="1">
        <v>1</v>
      </c>
      <c r="O5640" s="1" t="s">
        <v>8295</v>
      </c>
    </row>
    <row r="5641" spans="1:15" x14ac:dyDescent="0.3">
      <c r="A5641" s="1" t="s">
        <v>5700</v>
      </c>
      <c r="B5641" s="1" t="s">
        <v>5773</v>
      </c>
      <c r="C5641" s="1">
        <v>4</v>
      </c>
      <c r="D5641" s="1" t="s">
        <v>7426</v>
      </c>
      <c r="E5641" s="1">
        <v>28</v>
      </c>
      <c r="F5641" s="1" t="s">
        <v>8294</v>
      </c>
      <c r="G5641" s="1" t="s">
        <v>5819</v>
      </c>
      <c r="H5641" s="1" t="s">
        <v>7845</v>
      </c>
      <c r="I5641" s="1" t="b">
        <v>0</v>
      </c>
      <c r="J5641" s="1">
        <v>0</v>
      </c>
      <c r="K5641" s="1">
        <v>3</v>
      </c>
      <c r="L5641" s="1">
        <v>6</v>
      </c>
      <c r="M5641" s="1">
        <v>1</v>
      </c>
      <c r="N5641" s="1">
        <v>1</v>
      </c>
      <c r="O5641" s="1" t="s">
        <v>8296</v>
      </c>
    </row>
    <row r="5642" spans="1:15" x14ac:dyDescent="0.3">
      <c r="A5642" s="1" t="s">
        <v>5700</v>
      </c>
      <c r="B5642" s="1" t="s">
        <v>5773</v>
      </c>
      <c r="C5642" s="1">
        <v>4</v>
      </c>
      <c r="D5642" s="1" t="s">
        <v>7426</v>
      </c>
      <c r="E5642" s="1">
        <v>28</v>
      </c>
      <c r="F5642" s="1" t="s">
        <v>8294</v>
      </c>
      <c r="G5642" s="1" t="s">
        <v>5834</v>
      </c>
      <c r="H5642" s="1" t="e">
        <f>----------------GCGGCCTGTCACACTCACACCATG</f>
        <v>#NAME?</v>
      </c>
      <c r="I5642" s="1" t="b">
        <v>0</v>
      </c>
      <c r="J5642" s="1">
        <v>0</v>
      </c>
      <c r="K5642" s="1">
        <v>21</v>
      </c>
      <c r="L5642" s="1">
        <v>6</v>
      </c>
      <c r="M5642" s="1">
        <v>1</v>
      </c>
      <c r="N5642" s="1">
        <v>1</v>
      </c>
      <c r="O5642" s="1" t="s">
        <v>8297</v>
      </c>
    </row>
    <row r="5643" spans="1:15" x14ac:dyDescent="0.3">
      <c r="A5643" s="1" t="s">
        <v>5700</v>
      </c>
      <c r="B5643" s="1" t="s">
        <v>5773</v>
      </c>
      <c r="C5643" s="1">
        <v>4</v>
      </c>
      <c r="D5643" s="1" t="s">
        <v>7426</v>
      </c>
      <c r="E5643" s="1">
        <v>28</v>
      </c>
      <c r="F5643" s="1" t="s">
        <v>8294</v>
      </c>
      <c r="G5643" s="1" t="s">
        <v>5814</v>
      </c>
      <c r="H5643" s="1" t="e">
        <f>-----CCCGCTCGCCGGCGGCCTGTCACACTCACACCATG</f>
        <v>#NAME?</v>
      </c>
      <c r="I5643" s="1" t="b">
        <v>0</v>
      </c>
      <c r="J5643" s="1">
        <v>0</v>
      </c>
      <c r="K5643" s="1">
        <v>14</v>
      </c>
      <c r="L5643" s="1">
        <v>5</v>
      </c>
      <c r="M5643" s="1">
        <v>1</v>
      </c>
      <c r="N5643" s="1">
        <v>1</v>
      </c>
      <c r="O5643" s="1" t="s">
        <v>8298</v>
      </c>
    </row>
    <row r="5644" spans="1:15" x14ac:dyDescent="0.3">
      <c r="A5644" s="1" t="s">
        <v>5700</v>
      </c>
      <c r="B5644" s="1" t="s">
        <v>5773</v>
      </c>
      <c r="C5644" s="1">
        <v>4</v>
      </c>
      <c r="D5644" s="1" t="s">
        <v>7426</v>
      </c>
      <c r="E5644" s="1">
        <v>28</v>
      </c>
      <c r="F5644" s="1" t="s">
        <v>8294</v>
      </c>
      <c r="G5644" s="1" t="s">
        <v>5814</v>
      </c>
      <c r="H5644" s="1" t="s">
        <v>7507</v>
      </c>
      <c r="I5644" s="1" t="b">
        <v>0</v>
      </c>
      <c r="J5644" s="1">
        <v>0</v>
      </c>
      <c r="K5644" s="1">
        <v>3</v>
      </c>
      <c r="L5644" s="1">
        <v>2</v>
      </c>
      <c r="M5644" s="1">
        <v>1</v>
      </c>
      <c r="N5644" s="1">
        <v>1</v>
      </c>
      <c r="O5644" s="1" t="s">
        <v>7508</v>
      </c>
    </row>
    <row r="5645" spans="1:15" x14ac:dyDescent="0.3">
      <c r="A5645" s="1" t="s">
        <v>5700</v>
      </c>
      <c r="B5645" s="1" t="s">
        <v>5773</v>
      </c>
      <c r="C5645" s="1">
        <v>4</v>
      </c>
      <c r="D5645" s="1" t="s">
        <v>7426</v>
      </c>
      <c r="E5645" s="1">
        <v>28</v>
      </c>
      <c r="F5645" s="1" t="s">
        <v>8294</v>
      </c>
      <c r="G5645" s="1" t="s">
        <v>5834</v>
      </c>
      <c r="H5645" s="1" t="s">
        <v>8299</v>
      </c>
      <c r="I5645" s="1" t="b">
        <v>0</v>
      </c>
      <c r="J5645" s="1">
        <v>0</v>
      </c>
      <c r="K5645" s="1">
        <v>11</v>
      </c>
      <c r="L5645" s="1">
        <v>16</v>
      </c>
      <c r="M5645" s="1">
        <v>1</v>
      </c>
      <c r="N5645" s="1">
        <v>1</v>
      </c>
      <c r="O5645" s="1" t="s">
        <v>8300</v>
      </c>
    </row>
    <row r="5646" spans="1:15" x14ac:dyDescent="0.3">
      <c r="A5646" s="1" t="s">
        <v>5700</v>
      </c>
      <c r="B5646" s="1" t="s">
        <v>5773</v>
      </c>
      <c r="C5646" s="1">
        <v>4</v>
      </c>
      <c r="D5646" s="1" t="s">
        <v>7426</v>
      </c>
      <c r="E5646" s="1">
        <v>28</v>
      </c>
      <c r="F5646" s="1" t="s">
        <v>8294</v>
      </c>
      <c r="G5646" s="1" t="s">
        <v>5834</v>
      </c>
      <c r="H5646" s="1" t="s">
        <v>7743</v>
      </c>
      <c r="I5646" s="1" t="b">
        <v>0</v>
      </c>
      <c r="J5646" s="1">
        <v>0</v>
      </c>
      <c r="K5646" s="1">
        <v>17</v>
      </c>
      <c r="L5646" s="1">
        <v>11</v>
      </c>
      <c r="M5646" s="1">
        <v>1</v>
      </c>
      <c r="N5646" s="1">
        <v>1</v>
      </c>
      <c r="O5646" s="1" t="s">
        <v>8301</v>
      </c>
    </row>
    <row r="5647" spans="1:15" x14ac:dyDescent="0.3">
      <c r="A5647" s="1" t="s">
        <v>5700</v>
      </c>
      <c r="B5647" s="1" t="s">
        <v>5773</v>
      </c>
      <c r="C5647" s="1">
        <v>4</v>
      </c>
      <c r="D5647" s="1" t="s">
        <v>7426</v>
      </c>
      <c r="E5647" s="1">
        <v>28</v>
      </c>
      <c r="F5647" s="1" t="s">
        <v>8294</v>
      </c>
      <c r="G5647" s="1" t="s">
        <v>5908</v>
      </c>
      <c r="H5647" s="1" t="s">
        <v>7503</v>
      </c>
      <c r="I5647" s="1" t="b">
        <v>0</v>
      </c>
      <c r="J5647" s="1">
        <v>0</v>
      </c>
      <c r="K5647" s="1">
        <v>0</v>
      </c>
      <c r="L5647" s="1">
        <v>1</v>
      </c>
      <c r="M5647" s="1">
        <v>1</v>
      </c>
      <c r="N5647" s="1">
        <v>1</v>
      </c>
      <c r="O5647" s="1" t="s">
        <v>7769</v>
      </c>
    </row>
    <row r="5648" spans="1:15" x14ac:dyDescent="0.3">
      <c r="A5648" s="1" t="s">
        <v>5700</v>
      </c>
      <c r="B5648" s="1" t="s">
        <v>5773</v>
      </c>
      <c r="C5648" s="1">
        <v>4</v>
      </c>
      <c r="D5648" s="1" t="s">
        <v>7426</v>
      </c>
      <c r="E5648" s="1">
        <v>28</v>
      </c>
      <c r="F5648" s="1" t="s">
        <v>8294</v>
      </c>
      <c r="G5648" s="1" t="s">
        <v>5908</v>
      </c>
      <c r="H5648" s="1" t="s">
        <v>7503</v>
      </c>
      <c r="I5648" s="1" t="b">
        <v>0</v>
      </c>
      <c r="J5648" s="1">
        <v>0</v>
      </c>
      <c r="K5648" s="1">
        <v>0</v>
      </c>
      <c r="L5648" s="1">
        <v>1</v>
      </c>
      <c r="M5648" s="1">
        <v>1</v>
      </c>
      <c r="N5648" s="1">
        <v>1</v>
      </c>
      <c r="O5648" s="1" t="s">
        <v>7848</v>
      </c>
    </row>
    <row r="5649" spans="1:15" x14ac:dyDescent="0.3">
      <c r="A5649" s="1" t="s">
        <v>5700</v>
      </c>
      <c r="B5649" s="1" t="s">
        <v>5773</v>
      </c>
      <c r="C5649" s="1">
        <v>4</v>
      </c>
      <c r="D5649" s="1" t="s">
        <v>7426</v>
      </c>
      <c r="E5649" s="1">
        <v>28</v>
      </c>
      <c r="F5649" s="1" t="s">
        <v>8294</v>
      </c>
      <c r="G5649" s="1" t="s">
        <v>5798</v>
      </c>
      <c r="H5649" s="1" t="s">
        <v>7503</v>
      </c>
      <c r="I5649" s="1" t="b">
        <v>0</v>
      </c>
      <c r="J5649" s="1">
        <v>0</v>
      </c>
      <c r="K5649" s="1">
        <v>0</v>
      </c>
      <c r="L5649" s="1">
        <v>3</v>
      </c>
      <c r="M5649" s="1">
        <v>1</v>
      </c>
      <c r="N5649" s="1">
        <v>1</v>
      </c>
      <c r="O5649" s="1" t="s">
        <v>8302</v>
      </c>
    </row>
    <row r="5650" spans="1:15" x14ac:dyDescent="0.3">
      <c r="A5650" s="1" t="s">
        <v>5700</v>
      </c>
      <c r="B5650" s="1" t="s">
        <v>5773</v>
      </c>
      <c r="C5650" s="1">
        <v>4</v>
      </c>
      <c r="D5650" s="1" t="s">
        <v>7426</v>
      </c>
      <c r="E5650" s="1">
        <v>28</v>
      </c>
      <c r="F5650" s="1" t="s">
        <v>8294</v>
      </c>
      <c r="G5650" s="1" t="s">
        <v>5908</v>
      </c>
      <c r="H5650" s="1" t="s">
        <v>7503</v>
      </c>
      <c r="I5650" s="1" t="b">
        <v>0</v>
      </c>
      <c r="J5650" s="1">
        <v>0</v>
      </c>
      <c r="K5650" s="1">
        <v>0</v>
      </c>
      <c r="L5650" s="1">
        <v>1</v>
      </c>
      <c r="M5650" s="1">
        <v>1</v>
      </c>
      <c r="N5650" s="1">
        <v>1</v>
      </c>
      <c r="O5650" s="1" t="s">
        <v>8072</v>
      </c>
    </row>
    <row r="5651" spans="1:15" x14ac:dyDescent="0.3">
      <c r="A5651" s="1" t="s">
        <v>5700</v>
      </c>
      <c r="B5651" s="1" t="s">
        <v>5773</v>
      </c>
      <c r="C5651" s="1">
        <v>4</v>
      </c>
      <c r="D5651" s="1" t="s">
        <v>7426</v>
      </c>
      <c r="E5651" s="1">
        <v>28</v>
      </c>
      <c r="F5651" s="1" t="s">
        <v>8294</v>
      </c>
      <c r="G5651" s="1" t="s">
        <v>5908</v>
      </c>
      <c r="H5651" s="1" t="s">
        <v>7503</v>
      </c>
      <c r="I5651" s="1" t="b">
        <v>0</v>
      </c>
      <c r="J5651" s="1">
        <v>0</v>
      </c>
      <c r="K5651" s="1">
        <v>0</v>
      </c>
      <c r="L5651" s="1">
        <v>1</v>
      </c>
      <c r="M5651" s="1">
        <v>1</v>
      </c>
      <c r="N5651" s="1">
        <v>1</v>
      </c>
      <c r="O5651" s="1" t="s">
        <v>7705</v>
      </c>
    </row>
    <row r="5652" spans="1:15" x14ac:dyDescent="0.3">
      <c r="A5652" s="1" t="s">
        <v>5700</v>
      </c>
      <c r="B5652" s="1" t="s">
        <v>5773</v>
      </c>
      <c r="C5652" s="1">
        <v>4</v>
      </c>
      <c r="D5652" s="1" t="s">
        <v>7426</v>
      </c>
      <c r="E5652" s="1">
        <v>28</v>
      </c>
      <c r="F5652" s="1" t="s">
        <v>8294</v>
      </c>
      <c r="G5652" s="1" t="s">
        <v>5908</v>
      </c>
      <c r="H5652" s="1" t="s">
        <v>7503</v>
      </c>
      <c r="I5652" s="1" t="b">
        <v>0</v>
      </c>
      <c r="J5652" s="1">
        <v>0</v>
      </c>
      <c r="K5652" s="1">
        <v>0</v>
      </c>
      <c r="L5652" s="1">
        <v>1</v>
      </c>
      <c r="M5652" s="1">
        <v>1</v>
      </c>
      <c r="N5652" s="1">
        <v>1</v>
      </c>
      <c r="O5652" s="1" t="s">
        <v>7736</v>
      </c>
    </row>
    <row r="5653" spans="1:15" x14ac:dyDescent="0.3">
      <c r="A5653" s="1" t="s">
        <v>5700</v>
      </c>
      <c r="B5653" s="1" t="s">
        <v>5773</v>
      </c>
      <c r="C5653" s="1">
        <v>4</v>
      </c>
      <c r="D5653" s="1" t="s">
        <v>7426</v>
      </c>
      <c r="E5653" s="1">
        <v>28</v>
      </c>
      <c r="F5653" s="1" t="s">
        <v>8294</v>
      </c>
      <c r="G5653" s="1" t="s">
        <v>5908</v>
      </c>
      <c r="H5653" s="1" t="s">
        <v>7503</v>
      </c>
      <c r="I5653" s="1" t="b">
        <v>0</v>
      </c>
      <c r="J5653" s="1">
        <v>0</v>
      </c>
      <c r="K5653" s="1">
        <v>0</v>
      </c>
      <c r="L5653" s="1">
        <v>1</v>
      </c>
      <c r="M5653" s="1">
        <v>1</v>
      </c>
      <c r="N5653" s="1">
        <v>1</v>
      </c>
      <c r="O5653" s="1" t="s">
        <v>8126</v>
      </c>
    </row>
    <row r="5654" spans="1:15" x14ac:dyDescent="0.3">
      <c r="A5654" s="1" t="s">
        <v>5700</v>
      </c>
      <c r="B5654" s="1" t="s">
        <v>5773</v>
      </c>
      <c r="C5654" s="1">
        <v>4</v>
      </c>
      <c r="D5654" s="1" t="s">
        <v>7426</v>
      </c>
      <c r="E5654" s="1">
        <v>28</v>
      </c>
      <c r="F5654" s="1" t="s">
        <v>8294</v>
      </c>
      <c r="G5654" s="1" t="s">
        <v>5834</v>
      </c>
      <c r="H5654" s="1" t="e">
        <f>---CTCGCCGGCG------GCCTGTCACACTCA-CACCAT</f>
        <v>#NAME?</v>
      </c>
      <c r="I5654" s="1" t="b">
        <v>0</v>
      </c>
      <c r="J5654" s="1">
        <v>1</v>
      </c>
      <c r="K5654" s="1">
        <v>19</v>
      </c>
      <c r="L5654" s="1">
        <v>12</v>
      </c>
      <c r="M5654" s="1">
        <v>1</v>
      </c>
      <c r="N5654" s="1">
        <v>1</v>
      </c>
      <c r="O5654" s="1" t="s">
        <v>8303</v>
      </c>
    </row>
    <row r="5655" spans="1:15" x14ac:dyDescent="0.3">
      <c r="A5655" s="1" t="s">
        <v>5700</v>
      </c>
      <c r="B5655" s="1" t="s">
        <v>5773</v>
      </c>
      <c r="C5655" s="1">
        <v>4</v>
      </c>
      <c r="D5655" s="1" t="s">
        <v>7426</v>
      </c>
      <c r="E5655" s="1">
        <v>29</v>
      </c>
      <c r="F5655" s="1" t="s">
        <v>8304</v>
      </c>
      <c r="G5655" s="1" t="s">
        <v>5814</v>
      </c>
      <c r="H5655" s="1" t="s">
        <v>7503</v>
      </c>
      <c r="I5655" s="1" t="b">
        <v>1</v>
      </c>
      <c r="J5655" s="1">
        <v>0</v>
      </c>
      <c r="K5655" s="1">
        <v>0</v>
      </c>
      <c r="L5655" s="1">
        <v>0</v>
      </c>
      <c r="M5655" s="1">
        <v>79</v>
      </c>
      <c r="N5655" s="1">
        <v>46.470588235294102</v>
      </c>
      <c r="O5655" s="1" t="s">
        <v>7504</v>
      </c>
    </row>
    <row r="5656" spans="1:15" x14ac:dyDescent="0.3">
      <c r="A5656" s="1" t="s">
        <v>5700</v>
      </c>
      <c r="B5656" s="1" t="s">
        <v>5773</v>
      </c>
      <c r="C5656" s="1">
        <v>4</v>
      </c>
      <c r="D5656" s="1" t="s">
        <v>7426</v>
      </c>
      <c r="E5656" s="1">
        <v>29</v>
      </c>
      <c r="F5656" s="1" t="s">
        <v>8304</v>
      </c>
      <c r="G5656" s="1" t="s">
        <v>5803</v>
      </c>
      <c r="H5656" s="1" t="s">
        <v>7497</v>
      </c>
      <c r="I5656" s="1" t="b">
        <v>0</v>
      </c>
      <c r="J5656" s="1">
        <v>0</v>
      </c>
      <c r="K5656" s="1">
        <v>1</v>
      </c>
      <c r="L5656" s="1">
        <v>0</v>
      </c>
      <c r="M5656" s="1">
        <v>11</v>
      </c>
      <c r="N5656" s="1">
        <v>6.4705882352941098</v>
      </c>
      <c r="O5656" s="1" t="s">
        <v>7542</v>
      </c>
    </row>
    <row r="5657" spans="1:15" x14ac:dyDescent="0.3">
      <c r="A5657" s="1" t="s">
        <v>5700</v>
      </c>
      <c r="B5657" s="1" t="s">
        <v>5773</v>
      </c>
      <c r="C5657" s="1">
        <v>4</v>
      </c>
      <c r="D5657" s="1" t="s">
        <v>7426</v>
      </c>
      <c r="E5657" s="1">
        <v>29</v>
      </c>
      <c r="F5657" s="1" t="s">
        <v>8304</v>
      </c>
      <c r="G5657" s="1" t="s">
        <v>5834</v>
      </c>
      <c r="H5657" s="1" t="s">
        <v>7974</v>
      </c>
      <c r="I5657" s="1" t="b">
        <v>0</v>
      </c>
      <c r="J5657" s="1">
        <v>0</v>
      </c>
      <c r="K5657" s="1">
        <v>19</v>
      </c>
      <c r="L5657" s="1">
        <v>9</v>
      </c>
      <c r="M5657" s="1">
        <v>11</v>
      </c>
      <c r="N5657" s="1">
        <v>6.4705882352941098</v>
      </c>
      <c r="O5657" s="1" t="s">
        <v>7591</v>
      </c>
    </row>
    <row r="5658" spans="1:15" x14ac:dyDescent="0.3">
      <c r="A5658" s="1" t="s">
        <v>5700</v>
      </c>
      <c r="B5658" s="1" t="s">
        <v>5773</v>
      </c>
      <c r="C5658" s="1">
        <v>4</v>
      </c>
      <c r="D5658" s="1" t="s">
        <v>7426</v>
      </c>
      <c r="E5658" s="1">
        <v>29</v>
      </c>
      <c r="F5658" s="1" t="s">
        <v>8304</v>
      </c>
      <c r="G5658" s="1" t="s">
        <v>5803</v>
      </c>
      <c r="H5658" s="1" t="s">
        <v>7497</v>
      </c>
      <c r="I5658" s="1" t="b">
        <v>0</v>
      </c>
      <c r="J5658" s="1">
        <v>0</v>
      </c>
      <c r="K5658" s="1">
        <v>1</v>
      </c>
      <c r="L5658" s="1">
        <v>0</v>
      </c>
      <c r="M5658" s="1">
        <v>5</v>
      </c>
      <c r="N5658" s="1">
        <v>2.9411764705882302</v>
      </c>
      <c r="O5658" s="1" t="s">
        <v>7510</v>
      </c>
    </row>
    <row r="5659" spans="1:15" x14ac:dyDescent="0.3">
      <c r="A5659" s="1" t="s">
        <v>5700</v>
      </c>
      <c r="B5659" s="1" t="s">
        <v>5773</v>
      </c>
      <c r="C5659" s="1">
        <v>4</v>
      </c>
      <c r="D5659" s="1" t="s">
        <v>7426</v>
      </c>
      <c r="E5659" s="1">
        <v>29</v>
      </c>
      <c r="F5659" s="1" t="s">
        <v>8304</v>
      </c>
      <c r="G5659" s="1" t="s">
        <v>5908</v>
      </c>
      <c r="H5659" s="1" t="s">
        <v>7519</v>
      </c>
      <c r="I5659" s="1" t="b">
        <v>0</v>
      </c>
      <c r="J5659" s="1">
        <v>4</v>
      </c>
      <c r="K5659" s="1">
        <v>26</v>
      </c>
      <c r="L5659" s="1">
        <v>7</v>
      </c>
      <c r="M5659" s="1">
        <v>3</v>
      </c>
      <c r="N5659" s="1">
        <v>1.76470588235294</v>
      </c>
      <c r="O5659" s="1" t="e">
        <f>--tCaAccgctACcGCgAggccgagggcgagaaggccgac</f>
        <v>#NAME?</v>
      </c>
    </row>
    <row r="5660" spans="1:15" x14ac:dyDescent="0.3">
      <c r="A5660" s="1" t="s">
        <v>5700</v>
      </c>
      <c r="B5660" s="1" t="s">
        <v>5773</v>
      </c>
      <c r="C5660" s="1">
        <v>4</v>
      </c>
      <c r="D5660" s="1" t="s">
        <v>7426</v>
      </c>
      <c r="E5660" s="1">
        <v>29</v>
      </c>
      <c r="F5660" s="1" t="s">
        <v>8304</v>
      </c>
      <c r="G5660" s="1" t="s">
        <v>5834</v>
      </c>
      <c r="H5660" s="1" t="s">
        <v>7503</v>
      </c>
      <c r="I5660" s="1" t="b">
        <v>0</v>
      </c>
      <c r="J5660" s="1">
        <v>6</v>
      </c>
      <c r="K5660" s="1">
        <v>0</v>
      </c>
      <c r="L5660" s="1">
        <v>0</v>
      </c>
      <c r="M5660" s="1">
        <v>3</v>
      </c>
      <c r="N5660" s="1">
        <v>1.76470588235294</v>
      </c>
      <c r="O5660" s="1" t="s">
        <v>8129</v>
      </c>
    </row>
    <row r="5661" spans="1:15" x14ac:dyDescent="0.3">
      <c r="A5661" s="1" t="s">
        <v>5700</v>
      </c>
      <c r="B5661" s="1" t="s">
        <v>5773</v>
      </c>
      <c r="C5661" s="1">
        <v>4</v>
      </c>
      <c r="D5661" s="1" t="s">
        <v>7426</v>
      </c>
      <c r="E5661" s="1">
        <v>29</v>
      </c>
      <c r="F5661" s="1" t="s">
        <v>8304</v>
      </c>
      <c r="G5661" s="1" t="s">
        <v>5834</v>
      </c>
      <c r="H5661" s="1" t="s">
        <v>7519</v>
      </c>
      <c r="I5661" s="1" t="b">
        <v>0</v>
      </c>
      <c r="J5661" s="1">
        <v>0</v>
      </c>
      <c r="K5661" s="1">
        <v>26</v>
      </c>
      <c r="L5661" s="1">
        <v>8</v>
      </c>
      <c r="M5661" s="1">
        <v>3</v>
      </c>
      <c r="N5661" s="1">
        <v>1.76470588235294</v>
      </c>
      <c r="O5661" s="1" t="s">
        <v>7810</v>
      </c>
    </row>
    <row r="5662" spans="1:15" x14ac:dyDescent="0.3">
      <c r="A5662" s="1" t="s">
        <v>5700</v>
      </c>
      <c r="B5662" s="1" t="s">
        <v>5773</v>
      </c>
      <c r="C5662" s="1">
        <v>4</v>
      </c>
      <c r="D5662" s="1" t="s">
        <v>7426</v>
      </c>
      <c r="E5662" s="1">
        <v>29</v>
      </c>
      <c r="F5662" s="1" t="s">
        <v>8304</v>
      </c>
      <c r="G5662" s="1" t="s">
        <v>5834</v>
      </c>
      <c r="H5662" s="1" t="e">
        <f>------------GCCGGCGGCCTGTCACACTCACACCATG</f>
        <v>#NAME?</v>
      </c>
      <c r="I5662" s="1" t="b">
        <v>0</v>
      </c>
      <c r="J5662" s="1">
        <v>0</v>
      </c>
      <c r="K5662" s="1">
        <v>22</v>
      </c>
      <c r="L5662" s="1">
        <v>4</v>
      </c>
      <c r="M5662" s="1">
        <v>2</v>
      </c>
      <c r="N5662" s="1">
        <v>1.1764705882352899</v>
      </c>
      <c r="O5662" s="1" t="s">
        <v>7765</v>
      </c>
    </row>
    <row r="5663" spans="1:15" x14ac:dyDescent="0.3">
      <c r="A5663" s="1" t="s">
        <v>5700</v>
      </c>
      <c r="B5663" s="1" t="s">
        <v>5773</v>
      </c>
      <c r="C5663" s="1">
        <v>4</v>
      </c>
      <c r="D5663" s="1" t="s">
        <v>7426</v>
      </c>
      <c r="E5663" s="1">
        <v>29</v>
      </c>
      <c r="F5663" s="1" t="s">
        <v>8304</v>
      </c>
      <c r="G5663" s="1" t="s">
        <v>5908</v>
      </c>
      <c r="H5663" s="1" t="s">
        <v>7503</v>
      </c>
      <c r="I5663" s="1" t="b">
        <v>0</v>
      </c>
      <c r="J5663" s="1">
        <v>0</v>
      </c>
      <c r="K5663" s="1">
        <v>0</v>
      </c>
      <c r="L5663" s="1">
        <v>1</v>
      </c>
      <c r="M5663" s="1">
        <v>2</v>
      </c>
      <c r="N5663" s="1">
        <v>1.1764705882352899</v>
      </c>
      <c r="O5663" s="1" t="s">
        <v>7629</v>
      </c>
    </row>
    <row r="5664" spans="1:15" x14ac:dyDescent="0.3">
      <c r="A5664" s="1" t="s">
        <v>5700</v>
      </c>
      <c r="B5664" s="1" t="s">
        <v>5773</v>
      </c>
      <c r="C5664" s="1">
        <v>4</v>
      </c>
      <c r="D5664" s="1" t="s">
        <v>7426</v>
      </c>
      <c r="E5664" s="1">
        <v>29</v>
      </c>
      <c r="F5664" s="1" t="s">
        <v>8304</v>
      </c>
      <c r="G5664" s="1" t="s">
        <v>5834</v>
      </c>
      <c r="H5664" s="1" t="s">
        <v>7974</v>
      </c>
      <c r="I5664" s="1" t="b">
        <v>0</v>
      </c>
      <c r="J5664" s="1">
        <v>2</v>
      </c>
      <c r="K5664" s="1">
        <v>19</v>
      </c>
      <c r="L5664" s="1">
        <v>7</v>
      </c>
      <c r="M5664" s="1">
        <v>2</v>
      </c>
      <c r="N5664" s="1">
        <v>1.1764705882352899</v>
      </c>
      <c r="O5664" s="1" t="s">
        <v>8305</v>
      </c>
    </row>
    <row r="5665" spans="1:15" x14ac:dyDescent="0.3">
      <c r="A5665" s="1" t="s">
        <v>5700</v>
      </c>
      <c r="B5665" s="1" t="s">
        <v>5773</v>
      </c>
      <c r="C5665" s="1">
        <v>4</v>
      </c>
      <c r="D5665" s="1" t="s">
        <v>7426</v>
      </c>
      <c r="E5665" s="1">
        <v>29</v>
      </c>
      <c r="F5665" s="1" t="s">
        <v>8304</v>
      </c>
      <c r="G5665" s="1" t="s">
        <v>5801</v>
      </c>
      <c r="H5665" s="1" t="s">
        <v>7503</v>
      </c>
      <c r="I5665" s="1" t="b">
        <v>0</v>
      </c>
      <c r="J5665" s="1">
        <v>1</v>
      </c>
      <c r="K5665" s="1">
        <v>0</v>
      </c>
      <c r="L5665" s="1">
        <v>0</v>
      </c>
      <c r="M5665" s="1">
        <v>2</v>
      </c>
      <c r="N5665" s="1">
        <v>1.1764705882352899</v>
      </c>
      <c r="O5665" s="1" t="s">
        <v>8177</v>
      </c>
    </row>
    <row r="5666" spans="1:15" x14ac:dyDescent="0.3">
      <c r="A5666" s="1" t="s">
        <v>5700</v>
      </c>
      <c r="B5666" s="1" t="s">
        <v>5773</v>
      </c>
      <c r="C5666" s="1">
        <v>4</v>
      </c>
      <c r="D5666" s="1" t="s">
        <v>7426</v>
      </c>
      <c r="E5666" s="1">
        <v>29</v>
      </c>
      <c r="F5666" s="1" t="s">
        <v>8304</v>
      </c>
      <c r="G5666" s="1" t="s">
        <v>5814</v>
      </c>
      <c r="H5666" s="1" t="e">
        <f>-------CGCTCGCCGGCGGCCTGTCACACTCACACCATG</f>
        <v>#NAME?</v>
      </c>
      <c r="I5666" s="1" t="b">
        <v>0</v>
      </c>
      <c r="J5666" s="1">
        <v>0</v>
      </c>
      <c r="K5666" s="1">
        <v>28</v>
      </c>
      <c r="L5666" s="1">
        <v>1</v>
      </c>
      <c r="M5666" s="1">
        <v>2</v>
      </c>
      <c r="N5666" s="1">
        <v>1.1764705882352899</v>
      </c>
      <c r="O5666" s="1" t="s">
        <v>7492</v>
      </c>
    </row>
    <row r="5667" spans="1:15" x14ac:dyDescent="0.3">
      <c r="A5667" s="1" t="s">
        <v>5700</v>
      </c>
      <c r="B5667" s="1" t="s">
        <v>5773</v>
      </c>
      <c r="C5667" s="1">
        <v>4</v>
      </c>
      <c r="D5667" s="1" t="s">
        <v>7426</v>
      </c>
      <c r="E5667" s="1">
        <v>29</v>
      </c>
      <c r="F5667" s="1" t="s">
        <v>8304</v>
      </c>
      <c r="G5667" s="1" t="s">
        <v>5814</v>
      </c>
      <c r="H5667" s="1" t="s">
        <v>7503</v>
      </c>
      <c r="I5667" s="1" t="b">
        <v>0</v>
      </c>
      <c r="J5667" s="1">
        <v>6</v>
      </c>
      <c r="K5667" s="1">
        <v>0</v>
      </c>
      <c r="L5667" s="1">
        <v>0</v>
      </c>
      <c r="M5667" s="1">
        <v>2</v>
      </c>
      <c r="N5667" s="1">
        <v>1.1764705882352899</v>
      </c>
      <c r="O5667" s="1" t="e">
        <f>----ACCCGCTCGCCGGCGGCCTGTCACACTCACACCATG</f>
        <v>#NAME?</v>
      </c>
    </row>
    <row r="5668" spans="1:15" x14ac:dyDescent="0.3">
      <c r="A5668" s="1" t="s">
        <v>5700</v>
      </c>
      <c r="B5668" s="1" t="s">
        <v>5773</v>
      </c>
      <c r="C5668" s="1">
        <v>4</v>
      </c>
      <c r="D5668" s="1" t="s">
        <v>7426</v>
      </c>
      <c r="E5668" s="1">
        <v>29</v>
      </c>
      <c r="F5668" s="1" t="s">
        <v>8304</v>
      </c>
      <c r="G5668" s="1" t="s">
        <v>5834</v>
      </c>
      <c r="H5668" s="1" t="s">
        <v>7626</v>
      </c>
      <c r="I5668" s="1" t="b">
        <v>0</v>
      </c>
      <c r="J5668" s="1">
        <v>0</v>
      </c>
      <c r="K5668" s="1">
        <v>20</v>
      </c>
      <c r="L5668" s="1">
        <v>10</v>
      </c>
      <c r="M5668" s="1">
        <v>2</v>
      </c>
      <c r="N5668" s="1">
        <v>1.1764705882352899</v>
      </c>
      <c r="O5668" s="1" t="s">
        <v>8306</v>
      </c>
    </row>
    <row r="5669" spans="1:15" x14ac:dyDescent="0.3">
      <c r="A5669" s="1" t="s">
        <v>5700</v>
      </c>
      <c r="B5669" s="1" t="s">
        <v>5773</v>
      </c>
      <c r="C5669" s="1">
        <v>-1</v>
      </c>
      <c r="D5669" s="1" t="s">
        <v>7426</v>
      </c>
      <c r="E5669" s="1">
        <v>-1</v>
      </c>
      <c r="F5669" s="1" t="s">
        <v>8307</v>
      </c>
      <c r="G5669" s="1" t="s">
        <v>5814</v>
      </c>
      <c r="H5669" s="1" t="s">
        <v>7503</v>
      </c>
      <c r="I5669" s="1" t="b">
        <v>1</v>
      </c>
      <c r="J5669" s="1">
        <v>0</v>
      </c>
      <c r="K5669" s="1">
        <v>0</v>
      </c>
      <c r="L5669" s="1">
        <v>0</v>
      </c>
      <c r="M5669" s="1">
        <v>24</v>
      </c>
      <c r="N5669" s="1">
        <v>70.588235294117595</v>
      </c>
      <c r="O5669" s="1" t="s">
        <v>7504</v>
      </c>
    </row>
    <row r="5670" spans="1:15" x14ac:dyDescent="0.3">
      <c r="A5670" s="1" t="s">
        <v>5700</v>
      </c>
      <c r="B5670" s="1" t="s">
        <v>5773</v>
      </c>
      <c r="C5670" s="1">
        <v>-1</v>
      </c>
      <c r="D5670" s="1" t="s">
        <v>7426</v>
      </c>
      <c r="E5670" s="1">
        <v>-1</v>
      </c>
      <c r="F5670" s="1" t="s">
        <v>8307</v>
      </c>
      <c r="G5670" s="1" t="s">
        <v>5814</v>
      </c>
      <c r="H5670" s="1" t="e">
        <f>-----CCCGCTCGCCGGCGGCCTGTCACACTCACACCATG</f>
        <v>#NAME?</v>
      </c>
      <c r="I5670" s="1" t="b">
        <v>0</v>
      </c>
      <c r="J5670" s="1">
        <v>0</v>
      </c>
      <c r="K5670" s="1">
        <v>5</v>
      </c>
      <c r="L5670" s="1">
        <v>3</v>
      </c>
      <c r="M5670" s="1">
        <v>2</v>
      </c>
      <c r="N5670" s="1">
        <v>5.8823529411764603</v>
      </c>
      <c r="O5670" s="1" t="s">
        <v>7492</v>
      </c>
    </row>
    <row r="5671" spans="1:15" x14ac:dyDescent="0.3">
      <c r="A5671" s="1" t="s">
        <v>5700</v>
      </c>
      <c r="B5671" s="1" t="s">
        <v>5773</v>
      </c>
      <c r="C5671" s="1">
        <v>-1</v>
      </c>
      <c r="D5671" s="1" t="s">
        <v>7426</v>
      </c>
      <c r="E5671" s="1">
        <v>-1</v>
      </c>
      <c r="F5671" s="1" t="s">
        <v>8307</v>
      </c>
      <c r="G5671" s="1" t="s">
        <v>5816</v>
      </c>
      <c r="H5671" s="1" t="s">
        <v>7503</v>
      </c>
      <c r="I5671" s="1" t="b">
        <v>0</v>
      </c>
      <c r="J5671" s="1">
        <v>3</v>
      </c>
      <c r="K5671" s="1">
        <v>0</v>
      </c>
      <c r="L5671" s="1">
        <v>0</v>
      </c>
      <c r="M5671" s="1">
        <v>1</v>
      </c>
      <c r="N5671" s="1">
        <v>2.9411764705882302</v>
      </c>
      <c r="O5671" s="1" t="e">
        <f>-ATTACCCGCTCGCCGGCGGCCTGTCACACTCACACCATG</f>
        <v>#NAME?</v>
      </c>
    </row>
    <row r="5672" spans="1:15" x14ac:dyDescent="0.3">
      <c r="A5672" s="1" t="s">
        <v>5700</v>
      </c>
      <c r="B5672" s="1" t="s">
        <v>5773</v>
      </c>
      <c r="C5672" s="1">
        <v>-1</v>
      </c>
      <c r="D5672" s="1" t="s">
        <v>7426</v>
      </c>
      <c r="E5672" s="1">
        <v>-1</v>
      </c>
      <c r="F5672" s="1" t="s">
        <v>8307</v>
      </c>
      <c r="G5672" s="1" t="s">
        <v>5814</v>
      </c>
      <c r="H5672" s="1" t="e">
        <f>-------------CCGGCGGCCTGTCACACTCACACCATG</f>
        <v>#NAME?</v>
      </c>
      <c r="I5672" s="1" t="b">
        <v>0</v>
      </c>
      <c r="J5672" s="1">
        <v>0</v>
      </c>
      <c r="K5672" s="1">
        <v>22</v>
      </c>
      <c r="L5672" s="1">
        <v>7</v>
      </c>
      <c r="M5672" s="1">
        <v>1</v>
      </c>
      <c r="N5672" s="1">
        <v>2.9411764705882302</v>
      </c>
      <c r="O5672" s="1" t="s">
        <v>7657</v>
      </c>
    </row>
    <row r="5673" spans="1:15" x14ac:dyDescent="0.3">
      <c r="A5673" s="1" t="s">
        <v>5700</v>
      </c>
      <c r="B5673" s="1" t="s">
        <v>5773</v>
      </c>
      <c r="C5673" s="1">
        <v>-1</v>
      </c>
      <c r="D5673" s="1" t="s">
        <v>7426</v>
      </c>
      <c r="E5673" s="1">
        <v>-1</v>
      </c>
      <c r="F5673" s="1" t="s">
        <v>8307</v>
      </c>
      <c r="G5673" s="1" t="s">
        <v>5814</v>
      </c>
      <c r="H5673" s="1" t="e">
        <f>-----------CGCCGGCGGCCTGTCACACTCACACCATG</f>
        <v>#NAME?</v>
      </c>
      <c r="I5673" s="1" t="b">
        <v>0</v>
      </c>
      <c r="J5673" s="1">
        <v>0</v>
      </c>
      <c r="K5673" s="1">
        <v>13</v>
      </c>
      <c r="L5673" s="1">
        <v>3</v>
      </c>
      <c r="M5673" s="1">
        <v>1</v>
      </c>
      <c r="N5673" s="1">
        <v>2.9411764705882302</v>
      </c>
      <c r="O5673" s="1" t="s">
        <v>8308</v>
      </c>
    </row>
    <row r="5674" spans="1:15" x14ac:dyDescent="0.3">
      <c r="A5674" s="1" t="s">
        <v>5700</v>
      </c>
      <c r="B5674" s="1" t="s">
        <v>5773</v>
      </c>
      <c r="C5674" s="1">
        <v>-1</v>
      </c>
      <c r="D5674" s="1" t="s">
        <v>7426</v>
      </c>
      <c r="E5674" s="1">
        <v>-1</v>
      </c>
      <c r="F5674" s="1" t="s">
        <v>8307</v>
      </c>
      <c r="G5674" s="1" t="s">
        <v>5819</v>
      </c>
      <c r="H5674" s="1" t="s">
        <v>7920</v>
      </c>
      <c r="I5674" s="1" t="b">
        <v>0</v>
      </c>
      <c r="J5674" s="1">
        <v>0</v>
      </c>
      <c r="K5674" s="1">
        <v>3</v>
      </c>
      <c r="L5674" s="1">
        <v>5</v>
      </c>
      <c r="M5674" s="1">
        <v>1</v>
      </c>
      <c r="N5674" s="1">
        <v>2.9411764705882302</v>
      </c>
      <c r="O5674" s="1" t="s">
        <v>7921</v>
      </c>
    </row>
    <row r="5675" spans="1:15" x14ac:dyDescent="0.3">
      <c r="A5675" s="1" t="s">
        <v>5700</v>
      </c>
      <c r="B5675" s="1" t="s">
        <v>5773</v>
      </c>
      <c r="C5675" s="1">
        <v>-1</v>
      </c>
      <c r="D5675" s="1" t="s">
        <v>7426</v>
      </c>
      <c r="E5675" s="1">
        <v>-1</v>
      </c>
      <c r="F5675" s="1" t="s">
        <v>8307</v>
      </c>
      <c r="G5675" s="1" t="s">
        <v>5908</v>
      </c>
      <c r="H5675" s="1" t="s">
        <v>7503</v>
      </c>
      <c r="I5675" s="1" t="b">
        <v>0</v>
      </c>
      <c r="J5675" s="1">
        <v>0</v>
      </c>
      <c r="K5675" s="1">
        <v>0</v>
      </c>
      <c r="L5675" s="1">
        <v>1</v>
      </c>
      <c r="M5675" s="1">
        <v>1</v>
      </c>
      <c r="N5675" s="1">
        <v>2.9411764705882302</v>
      </c>
      <c r="O5675" s="1" t="s">
        <v>7629</v>
      </c>
    </row>
    <row r="5676" spans="1:15" x14ac:dyDescent="0.3">
      <c r="A5676" s="1" t="s">
        <v>5700</v>
      </c>
      <c r="B5676" s="1" t="s">
        <v>5773</v>
      </c>
      <c r="C5676" s="1">
        <v>-1</v>
      </c>
      <c r="D5676" s="1" t="s">
        <v>7426</v>
      </c>
      <c r="E5676" s="1">
        <v>-1</v>
      </c>
      <c r="F5676" s="1" t="s">
        <v>8307</v>
      </c>
      <c r="G5676" s="1" t="s">
        <v>5814</v>
      </c>
      <c r="H5676" s="1" t="s">
        <v>7507</v>
      </c>
      <c r="I5676" s="1" t="b">
        <v>0</v>
      </c>
      <c r="J5676" s="1">
        <v>0</v>
      </c>
      <c r="K5676" s="1">
        <v>3</v>
      </c>
      <c r="L5676" s="1">
        <v>1</v>
      </c>
      <c r="M5676" s="1">
        <v>1</v>
      </c>
      <c r="N5676" s="1">
        <v>2.9411764705882302</v>
      </c>
      <c r="O5676" s="1" t="s">
        <v>7508</v>
      </c>
    </row>
    <row r="5677" spans="1:15" x14ac:dyDescent="0.3">
      <c r="A5677" s="1" t="s">
        <v>5700</v>
      </c>
      <c r="B5677" s="1" t="s">
        <v>5773</v>
      </c>
      <c r="C5677" s="1">
        <v>-1</v>
      </c>
      <c r="D5677" s="1" t="s">
        <v>7426</v>
      </c>
      <c r="E5677" s="1">
        <v>-1</v>
      </c>
      <c r="F5677" s="1" t="s">
        <v>8307</v>
      </c>
      <c r="G5677" s="1" t="s">
        <v>5814</v>
      </c>
      <c r="H5677" s="1" t="e">
        <f>-----CCCGCTCGCCGGCGGCCTGTCACACTCACACCATG</f>
        <v>#NAME?</v>
      </c>
      <c r="I5677" s="1" t="b">
        <v>0</v>
      </c>
      <c r="J5677" s="1">
        <v>0</v>
      </c>
      <c r="K5677" s="1">
        <v>14</v>
      </c>
      <c r="L5677" s="1">
        <v>3</v>
      </c>
      <c r="M5677" s="1">
        <v>1</v>
      </c>
      <c r="N5677" s="1">
        <v>2.9411764705882302</v>
      </c>
      <c r="O5677" s="1" t="s">
        <v>7492</v>
      </c>
    </row>
    <row r="5678" spans="1:15" x14ac:dyDescent="0.3">
      <c r="A5678" s="1" t="s">
        <v>5700</v>
      </c>
      <c r="B5678" s="1" t="s">
        <v>5773</v>
      </c>
      <c r="C5678" s="1">
        <v>-1</v>
      </c>
      <c r="D5678" s="1" t="s">
        <v>7426</v>
      </c>
      <c r="E5678" s="1">
        <v>-1</v>
      </c>
      <c r="F5678" s="1" t="s">
        <v>8307</v>
      </c>
      <c r="G5678" s="1" t="s">
        <v>5834</v>
      </c>
      <c r="H5678" s="1" t="s">
        <v>8309</v>
      </c>
      <c r="I5678" s="1" t="b">
        <v>0</v>
      </c>
      <c r="J5678" s="1">
        <v>0</v>
      </c>
      <c r="K5678" s="1">
        <v>12</v>
      </c>
      <c r="L5678" s="1">
        <v>11</v>
      </c>
      <c r="M5678" s="1">
        <v>1</v>
      </c>
      <c r="N5678" s="1">
        <v>2.9411764705882302</v>
      </c>
      <c r="O5678" s="1" t="s">
        <v>8310</v>
      </c>
    </row>
    <row r="5679" spans="1:15" x14ac:dyDescent="0.3">
      <c r="A5679" s="1" t="s">
        <v>5700</v>
      </c>
      <c r="B5679" s="1" t="s">
        <v>5773</v>
      </c>
      <c r="C5679" s="1">
        <v>-1</v>
      </c>
      <c r="D5679" s="1" t="s">
        <v>7426</v>
      </c>
      <c r="E5679" s="1">
        <v>-1</v>
      </c>
      <c r="F5679" s="1" t="s">
        <v>8311</v>
      </c>
      <c r="G5679" s="1" t="s">
        <v>5814</v>
      </c>
      <c r="H5679" s="1" t="s">
        <v>7503</v>
      </c>
      <c r="I5679" s="1" t="b">
        <v>1</v>
      </c>
      <c r="J5679" s="1">
        <v>0</v>
      </c>
      <c r="K5679" s="1">
        <v>0</v>
      </c>
      <c r="L5679" s="1">
        <v>0</v>
      </c>
      <c r="M5679" s="1">
        <v>85</v>
      </c>
      <c r="N5679" s="1">
        <v>75.221238938053006</v>
      </c>
      <c r="O5679" s="1" t="s">
        <v>7504</v>
      </c>
    </row>
    <row r="5680" spans="1:15" x14ac:dyDescent="0.3">
      <c r="A5680" s="1" t="s">
        <v>5700</v>
      </c>
      <c r="B5680" s="1" t="s">
        <v>5773</v>
      </c>
      <c r="C5680" s="1">
        <v>-1</v>
      </c>
      <c r="D5680" s="1" t="s">
        <v>7426</v>
      </c>
      <c r="E5680" s="1">
        <v>-1</v>
      </c>
      <c r="F5680" s="1" t="s">
        <v>8311</v>
      </c>
      <c r="G5680" s="1" t="s">
        <v>5814</v>
      </c>
      <c r="H5680" s="1" t="s">
        <v>7507</v>
      </c>
      <c r="I5680" s="1" t="b">
        <v>0</v>
      </c>
      <c r="J5680" s="1">
        <v>0</v>
      </c>
      <c r="K5680" s="1">
        <v>3</v>
      </c>
      <c r="L5680" s="1">
        <v>1</v>
      </c>
      <c r="M5680" s="1">
        <v>17</v>
      </c>
      <c r="N5680" s="1">
        <v>15.044247787610599</v>
      </c>
      <c r="O5680" s="1" t="s">
        <v>7508</v>
      </c>
    </row>
    <row r="5681" spans="1:15" x14ac:dyDescent="0.3">
      <c r="A5681" s="1" t="s">
        <v>75</v>
      </c>
      <c r="B5681" s="1" t="s">
        <v>5774</v>
      </c>
      <c r="C5681" s="1">
        <v>1</v>
      </c>
      <c r="D5681" s="1" t="s">
        <v>7185</v>
      </c>
      <c r="E5681" s="1">
        <v>0</v>
      </c>
      <c r="F5681" s="1" t="s">
        <v>8312</v>
      </c>
      <c r="G5681" s="1" t="s">
        <v>5814</v>
      </c>
      <c r="H5681" s="1" t="s">
        <v>8313</v>
      </c>
      <c r="I5681" s="1" t="b">
        <v>0</v>
      </c>
      <c r="J5681" s="1">
        <v>17</v>
      </c>
      <c r="K5681" s="1">
        <v>0</v>
      </c>
      <c r="L5681" s="1">
        <v>0</v>
      </c>
      <c r="M5681" s="1">
        <v>77</v>
      </c>
      <c r="N5681" s="1">
        <v>63.636363636363598</v>
      </c>
      <c r="O5681" s="1" t="e">
        <f>----------------ctcttgtggttggtagggttgtgg</f>
        <v>#NAME?</v>
      </c>
    </row>
    <row r="5682" spans="1:15" x14ac:dyDescent="0.3">
      <c r="A5682" s="1" t="s">
        <v>75</v>
      </c>
      <c r="B5682" s="1" t="s">
        <v>5774</v>
      </c>
      <c r="C5682" s="1">
        <v>1</v>
      </c>
      <c r="D5682" s="1" t="s">
        <v>7185</v>
      </c>
      <c r="E5682" s="1">
        <v>0</v>
      </c>
      <c r="F5682" s="1" t="s">
        <v>8312</v>
      </c>
      <c r="G5682" s="1" t="s">
        <v>5834</v>
      </c>
      <c r="H5682" s="1" t="s">
        <v>8314</v>
      </c>
      <c r="I5682" s="1" t="b">
        <v>0</v>
      </c>
      <c r="J5682" s="1">
        <v>18</v>
      </c>
      <c r="K5682" s="1">
        <v>1</v>
      </c>
      <c r="L5682" s="1">
        <v>0</v>
      </c>
      <c r="M5682" s="1">
        <v>13</v>
      </c>
      <c r="N5682" s="1">
        <v>10.7438016528925</v>
      </c>
      <c r="O5682" s="1" t="e">
        <f>-----------------tcttgtggttaggtagggttgtg</f>
        <v>#NAME?</v>
      </c>
    </row>
    <row r="5683" spans="1:15" x14ac:dyDescent="0.3">
      <c r="A5683" s="1" t="s">
        <v>75</v>
      </c>
      <c r="B5683" s="1" t="s">
        <v>5774</v>
      </c>
      <c r="C5683" s="1">
        <v>1</v>
      </c>
      <c r="D5683" s="1" t="s">
        <v>7185</v>
      </c>
      <c r="E5683" s="1">
        <v>0</v>
      </c>
      <c r="F5683" s="1" t="s">
        <v>8312</v>
      </c>
      <c r="G5683" s="1" t="s">
        <v>5814</v>
      </c>
      <c r="H5683" s="1" t="s">
        <v>8313</v>
      </c>
      <c r="I5683" s="1" t="b">
        <v>0</v>
      </c>
      <c r="J5683" s="1">
        <v>16</v>
      </c>
      <c r="K5683" s="1">
        <v>0</v>
      </c>
      <c r="L5683" s="1">
        <v>0</v>
      </c>
      <c r="M5683" s="1">
        <v>11</v>
      </c>
      <c r="N5683" s="1">
        <v>9.0909090909090899</v>
      </c>
      <c r="O5683" s="1" t="e">
        <f>---------------cctcttgtggttggtagggttgtgg</f>
        <v>#NAME?</v>
      </c>
    </row>
    <row r="5684" spans="1:15" x14ac:dyDescent="0.3">
      <c r="A5684" s="1" t="s">
        <v>75</v>
      </c>
      <c r="B5684" s="1" t="s">
        <v>5774</v>
      </c>
      <c r="C5684" s="1">
        <v>1</v>
      </c>
      <c r="D5684" s="1" t="s">
        <v>7185</v>
      </c>
      <c r="E5684" s="1">
        <v>0</v>
      </c>
      <c r="F5684" s="1" t="s">
        <v>8312</v>
      </c>
      <c r="G5684" s="1" t="s">
        <v>5834</v>
      </c>
      <c r="H5684" s="1" t="s">
        <v>8313</v>
      </c>
      <c r="I5684" s="1" t="b">
        <v>0</v>
      </c>
      <c r="J5684" s="1">
        <v>17</v>
      </c>
      <c r="K5684" s="1">
        <v>0</v>
      </c>
      <c r="L5684" s="1">
        <v>0</v>
      </c>
      <c r="M5684" s="1">
        <v>5</v>
      </c>
      <c r="N5684" s="1">
        <v>4.1322314049586701</v>
      </c>
      <c r="O5684" s="1" t="e">
        <f>-gcagggacagggaccctct---------------tgtgg</f>
        <v>#NAME?</v>
      </c>
    </row>
    <row r="5685" spans="1:15" x14ac:dyDescent="0.3">
      <c r="A5685" s="1" t="s">
        <v>75</v>
      </c>
      <c r="B5685" s="1" t="s">
        <v>5774</v>
      </c>
      <c r="C5685" s="1">
        <v>1</v>
      </c>
      <c r="D5685" s="1" t="s">
        <v>7185</v>
      </c>
      <c r="E5685" s="1">
        <v>0</v>
      </c>
      <c r="F5685" s="1" t="s">
        <v>8312</v>
      </c>
      <c r="G5685" s="1" t="s">
        <v>5834</v>
      </c>
      <c r="H5685" s="1" t="s">
        <v>8314</v>
      </c>
      <c r="I5685" s="1" t="b">
        <v>0</v>
      </c>
      <c r="J5685" s="1">
        <v>17</v>
      </c>
      <c r="K5685" s="1">
        <v>1</v>
      </c>
      <c r="L5685" s="1">
        <v>0</v>
      </c>
      <c r="M5685" s="1">
        <v>2</v>
      </c>
      <c r="N5685" s="1">
        <v>1.65289256198347</v>
      </c>
      <c r="O5685" s="1" t="e">
        <f>----------------ctcttgtggttaggtagggttgtg</f>
        <v>#NAME?</v>
      </c>
    </row>
    <row r="5686" spans="1:15" x14ac:dyDescent="0.3">
      <c r="A5686" s="1" t="s">
        <v>75</v>
      </c>
      <c r="B5686" s="1" t="s">
        <v>5774</v>
      </c>
      <c r="C5686" s="1">
        <v>1</v>
      </c>
      <c r="D5686" s="1" t="s">
        <v>7185</v>
      </c>
      <c r="E5686" s="1">
        <v>0</v>
      </c>
      <c r="F5686" s="1" t="s">
        <v>8312</v>
      </c>
      <c r="G5686" s="1" t="s">
        <v>5814</v>
      </c>
      <c r="H5686" s="1" t="s">
        <v>8313</v>
      </c>
      <c r="I5686" s="1" t="b">
        <v>0</v>
      </c>
      <c r="J5686" s="1">
        <v>15</v>
      </c>
      <c r="K5686" s="1">
        <v>0</v>
      </c>
      <c r="L5686" s="1">
        <v>0</v>
      </c>
      <c r="M5686" s="1">
        <v>2</v>
      </c>
      <c r="N5686" s="1">
        <v>1.65289256198347</v>
      </c>
      <c r="O5686" s="1" t="e">
        <f>--------------ccctcttgtggttggtagggttgtgg</f>
        <v>#NAME?</v>
      </c>
    </row>
    <row r="5687" spans="1:15" x14ac:dyDescent="0.3">
      <c r="A5687" s="1" t="s">
        <v>75</v>
      </c>
      <c r="B5687" s="1" t="s">
        <v>5774</v>
      </c>
      <c r="C5687" s="1">
        <v>1</v>
      </c>
      <c r="D5687" s="1" t="s">
        <v>7185</v>
      </c>
      <c r="E5687" s="1">
        <v>0</v>
      </c>
      <c r="F5687" s="1" t="s">
        <v>8312</v>
      </c>
      <c r="G5687" s="1" t="s">
        <v>5834</v>
      </c>
      <c r="H5687" s="1" t="s">
        <v>8313</v>
      </c>
      <c r="I5687" s="1" t="b">
        <v>0</v>
      </c>
      <c r="J5687" s="1">
        <v>17</v>
      </c>
      <c r="K5687" s="1">
        <v>0</v>
      </c>
      <c r="L5687" s="1">
        <v>0</v>
      </c>
      <c r="M5687" s="1">
        <v>2</v>
      </c>
      <c r="N5687" s="1">
        <v>1.65289256198347</v>
      </c>
      <c r="O5687" s="1" t="s">
        <v>8315</v>
      </c>
    </row>
    <row r="5688" spans="1:15" x14ac:dyDescent="0.3">
      <c r="A5688" s="1" t="s">
        <v>75</v>
      </c>
      <c r="B5688" s="1" t="s">
        <v>5774</v>
      </c>
      <c r="C5688" s="1">
        <v>1</v>
      </c>
      <c r="D5688" s="1" t="s">
        <v>7185</v>
      </c>
      <c r="E5688" s="1">
        <v>1</v>
      </c>
      <c r="F5688" s="1" t="s">
        <v>8316</v>
      </c>
      <c r="G5688" s="1" t="s">
        <v>5834</v>
      </c>
      <c r="H5688" s="1" t="s">
        <v>8314</v>
      </c>
      <c r="I5688" s="1" t="b">
        <v>0</v>
      </c>
      <c r="J5688" s="1">
        <v>18</v>
      </c>
      <c r="K5688" s="1">
        <v>1</v>
      </c>
      <c r="L5688" s="1">
        <v>0</v>
      </c>
      <c r="M5688" s="1">
        <v>304</v>
      </c>
      <c r="N5688" s="1">
        <v>42.047026279391403</v>
      </c>
      <c r="O5688" s="1" t="e">
        <f>-----------------tcttgtggttaggtagggttgtg</f>
        <v>#NAME?</v>
      </c>
    </row>
    <row r="5689" spans="1:15" x14ac:dyDescent="0.3">
      <c r="A5689" s="1" t="s">
        <v>75</v>
      </c>
      <c r="B5689" s="1" t="s">
        <v>5774</v>
      </c>
      <c r="C5689" s="1">
        <v>1</v>
      </c>
      <c r="D5689" s="1" t="s">
        <v>7185</v>
      </c>
      <c r="E5689" s="1">
        <v>1</v>
      </c>
      <c r="F5689" s="1" t="s">
        <v>8316</v>
      </c>
      <c r="G5689" s="1" t="s">
        <v>5834</v>
      </c>
      <c r="H5689" s="1" t="s">
        <v>8313</v>
      </c>
      <c r="I5689" s="1" t="b">
        <v>0</v>
      </c>
      <c r="J5689" s="1">
        <v>17</v>
      </c>
      <c r="K5689" s="1">
        <v>0</v>
      </c>
      <c r="L5689" s="1">
        <v>0</v>
      </c>
      <c r="M5689" s="1">
        <v>127</v>
      </c>
      <c r="N5689" s="1">
        <v>17.565698478561501</v>
      </c>
      <c r="O5689" s="1" t="e">
        <f>-gcagggacagggaccctct---------------tgtgg</f>
        <v>#NAME?</v>
      </c>
    </row>
    <row r="5690" spans="1:15" x14ac:dyDescent="0.3">
      <c r="A5690" s="1" t="s">
        <v>75</v>
      </c>
      <c r="B5690" s="1" t="s">
        <v>5774</v>
      </c>
      <c r="C5690" s="1">
        <v>1</v>
      </c>
      <c r="D5690" s="1" t="s">
        <v>7185</v>
      </c>
      <c r="E5690" s="1">
        <v>1</v>
      </c>
      <c r="F5690" s="1" t="s">
        <v>8316</v>
      </c>
      <c r="G5690" s="1" t="s">
        <v>5834</v>
      </c>
      <c r="H5690" s="1" t="s">
        <v>8314</v>
      </c>
      <c r="I5690" s="1" t="b">
        <v>0</v>
      </c>
      <c r="J5690" s="1">
        <v>17</v>
      </c>
      <c r="K5690" s="1">
        <v>1</v>
      </c>
      <c r="L5690" s="1">
        <v>0</v>
      </c>
      <c r="M5690" s="1">
        <v>55</v>
      </c>
      <c r="N5690" s="1">
        <v>7.6071922544951596</v>
      </c>
      <c r="O5690" s="1" t="e">
        <f>----------------ctcttgtggttaggtagggttgtg</f>
        <v>#NAME?</v>
      </c>
    </row>
    <row r="5691" spans="1:15" x14ac:dyDescent="0.3">
      <c r="A5691" s="1" t="s">
        <v>75</v>
      </c>
      <c r="B5691" s="1" t="s">
        <v>5774</v>
      </c>
      <c r="C5691" s="1">
        <v>1</v>
      </c>
      <c r="D5691" s="1" t="s">
        <v>7185</v>
      </c>
      <c r="E5691" s="1">
        <v>1</v>
      </c>
      <c r="F5691" s="1" t="s">
        <v>8316</v>
      </c>
      <c r="G5691" s="1" t="s">
        <v>5814</v>
      </c>
      <c r="H5691" s="1" t="s">
        <v>8313</v>
      </c>
      <c r="I5691" s="1" t="b">
        <v>0</v>
      </c>
      <c r="J5691" s="1">
        <v>17</v>
      </c>
      <c r="K5691" s="1">
        <v>0</v>
      </c>
      <c r="L5691" s="1">
        <v>0</v>
      </c>
      <c r="M5691" s="1">
        <v>45</v>
      </c>
      <c r="N5691" s="1">
        <v>6.2240663900414903</v>
      </c>
      <c r="O5691" s="1" t="e">
        <f>----------------ctcttgtggttggtagggttgtgg</f>
        <v>#NAME?</v>
      </c>
    </row>
    <row r="5692" spans="1:15" x14ac:dyDescent="0.3">
      <c r="A5692" s="1" t="s">
        <v>75</v>
      </c>
      <c r="B5692" s="1" t="s">
        <v>5774</v>
      </c>
      <c r="C5692" s="1">
        <v>1</v>
      </c>
      <c r="D5692" s="1" t="s">
        <v>7185</v>
      </c>
      <c r="E5692" s="1">
        <v>1</v>
      </c>
      <c r="F5692" s="1" t="s">
        <v>8316</v>
      </c>
      <c r="G5692" s="1" t="s">
        <v>5834</v>
      </c>
      <c r="H5692" s="1" t="s">
        <v>8313</v>
      </c>
      <c r="I5692" s="1" t="b">
        <v>0</v>
      </c>
      <c r="J5692" s="1">
        <v>17</v>
      </c>
      <c r="K5692" s="1">
        <v>0</v>
      </c>
      <c r="L5692" s="1">
        <v>0</v>
      </c>
      <c r="M5692" s="1">
        <v>27</v>
      </c>
      <c r="N5692" s="1">
        <v>3.7344398340248901</v>
      </c>
      <c r="O5692" s="1" t="e">
        <f>---------------cctcttgtggt-ggtagggttgtgg</f>
        <v>#NAME?</v>
      </c>
    </row>
    <row r="5693" spans="1:15" x14ac:dyDescent="0.3">
      <c r="A5693" s="1" t="s">
        <v>75</v>
      </c>
      <c r="B5693" s="1" t="s">
        <v>5774</v>
      </c>
      <c r="C5693" s="1">
        <v>1</v>
      </c>
      <c r="D5693" s="1" t="s">
        <v>7185</v>
      </c>
      <c r="E5693" s="1">
        <v>1</v>
      </c>
      <c r="F5693" s="1" t="s">
        <v>8316</v>
      </c>
      <c r="G5693" s="1" t="s">
        <v>5834</v>
      </c>
      <c r="H5693" s="1" t="s">
        <v>8313</v>
      </c>
      <c r="I5693" s="1" t="b">
        <v>0</v>
      </c>
      <c r="J5693" s="1">
        <v>15</v>
      </c>
      <c r="K5693" s="1">
        <v>0</v>
      </c>
      <c r="L5693" s="1">
        <v>0</v>
      </c>
      <c r="M5693" s="1">
        <v>22</v>
      </c>
      <c r="N5693" s="1">
        <v>3.0428769017980599</v>
      </c>
      <c r="O5693" s="1" t="s">
        <v>8317</v>
      </c>
    </row>
    <row r="5694" spans="1:15" x14ac:dyDescent="0.3">
      <c r="A5694" s="1" t="s">
        <v>75</v>
      </c>
      <c r="B5694" s="1" t="s">
        <v>5774</v>
      </c>
      <c r="C5694" s="1">
        <v>1</v>
      </c>
      <c r="D5694" s="1" t="s">
        <v>7185</v>
      </c>
      <c r="E5694" s="1">
        <v>1</v>
      </c>
      <c r="F5694" s="1" t="s">
        <v>8316</v>
      </c>
      <c r="G5694" s="1" t="s">
        <v>5834</v>
      </c>
      <c r="H5694" s="1" t="s">
        <v>8318</v>
      </c>
      <c r="I5694" s="1" t="b">
        <v>0</v>
      </c>
      <c r="J5694" s="1">
        <v>18</v>
      </c>
      <c r="K5694" s="1">
        <v>1</v>
      </c>
      <c r="L5694" s="1">
        <v>0</v>
      </c>
      <c r="M5694" s="1">
        <v>20</v>
      </c>
      <c r="N5694" s="1">
        <v>2.7662517289073301</v>
      </c>
      <c r="O5694" s="1" t="e">
        <f>-----------------tcttgtggttgggtagggttgtg</f>
        <v>#NAME?</v>
      </c>
    </row>
    <row r="5695" spans="1:15" x14ac:dyDescent="0.3">
      <c r="A5695" s="1" t="s">
        <v>75</v>
      </c>
      <c r="B5695" s="1" t="s">
        <v>5774</v>
      </c>
      <c r="C5695" s="1">
        <v>1</v>
      </c>
      <c r="D5695" s="1" t="s">
        <v>7185</v>
      </c>
      <c r="E5695" s="1">
        <v>1</v>
      </c>
      <c r="F5695" s="1" t="s">
        <v>8316</v>
      </c>
      <c r="G5695" s="1" t="s">
        <v>5834</v>
      </c>
      <c r="H5695" s="1" t="s">
        <v>8313</v>
      </c>
      <c r="I5695" s="1" t="b">
        <v>0</v>
      </c>
      <c r="J5695" s="1">
        <v>17</v>
      </c>
      <c r="K5695" s="1">
        <v>0</v>
      </c>
      <c r="L5695" s="1">
        <v>0</v>
      </c>
      <c r="M5695" s="1">
        <v>17</v>
      </c>
      <c r="N5695" s="1">
        <v>2.3513139695712302</v>
      </c>
      <c r="O5695" s="1" t="s">
        <v>8315</v>
      </c>
    </row>
    <row r="5696" spans="1:15" x14ac:dyDescent="0.3">
      <c r="A5696" s="1" t="s">
        <v>75</v>
      </c>
      <c r="B5696" s="1" t="s">
        <v>5774</v>
      </c>
      <c r="C5696" s="1">
        <v>1</v>
      </c>
      <c r="D5696" s="1" t="s">
        <v>7185</v>
      </c>
      <c r="E5696" s="1">
        <v>1</v>
      </c>
      <c r="F5696" s="1" t="s">
        <v>8316</v>
      </c>
      <c r="G5696" s="1" t="s">
        <v>5814</v>
      </c>
      <c r="H5696" s="1" t="s">
        <v>8313</v>
      </c>
      <c r="I5696" s="1" t="b">
        <v>0</v>
      </c>
      <c r="J5696" s="1">
        <v>16</v>
      </c>
      <c r="K5696" s="1">
        <v>0</v>
      </c>
      <c r="L5696" s="1">
        <v>0</v>
      </c>
      <c r="M5696" s="1">
        <v>11</v>
      </c>
      <c r="N5696" s="1">
        <v>1.52143845089903</v>
      </c>
      <c r="O5696" s="1" t="e">
        <f>---------------cctcttgtggttggtagggttgtgg</f>
        <v>#NAME?</v>
      </c>
    </row>
    <row r="5697" spans="1:15" x14ac:dyDescent="0.3">
      <c r="A5697" s="1" t="s">
        <v>75</v>
      </c>
      <c r="B5697" s="1" t="s">
        <v>5774</v>
      </c>
      <c r="C5697" s="1">
        <v>1</v>
      </c>
      <c r="D5697" s="1" t="s">
        <v>7185</v>
      </c>
      <c r="E5697" s="1">
        <v>1</v>
      </c>
      <c r="F5697" s="1" t="s">
        <v>8316</v>
      </c>
      <c r="G5697" s="1" t="s">
        <v>5834</v>
      </c>
      <c r="H5697" s="1" t="s">
        <v>8313</v>
      </c>
      <c r="I5697" s="1" t="b">
        <v>0</v>
      </c>
      <c r="J5697" s="1">
        <v>17</v>
      </c>
      <c r="K5697" s="1">
        <v>0</v>
      </c>
      <c r="L5697" s="1">
        <v>3</v>
      </c>
      <c r="M5697" s="1">
        <v>11</v>
      </c>
      <c r="N5697" s="1">
        <v>1.52143845089903</v>
      </c>
      <c r="O5697" s="1" t="s">
        <v>8319</v>
      </c>
    </row>
    <row r="5698" spans="1:15" x14ac:dyDescent="0.3">
      <c r="A5698" s="1" t="s">
        <v>75</v>
      </c>
      <c r="B5698" s="1" t="s">
        <v>5774</v>
      </c>
      <c r="C5698" s="1">
        <v>1</v>
      </c>
      <c r="D5698" s="1" t="s">
        <v>7185</v>
      </c>
      <c r="E5698" s="1">
        <v>1</v>
      </c>
      <c r="F5698" s="1" t="s">
        <v>8316</v>
      </c>
      <c r="G5698" s="1" t="s">
        <v>5834</v>
      </c>
      <c r="H5698" s="1" t="s">
        <v>8313</v>
      </c>
      <c r="I5698" s="1" t="b">
        <v>0</v>
      </c>
      <c r="J5698" s="1">
        <v>16</v>
      </c>
      <c r="K5698" s="1">
        <v>0</v>
      </c>
      <c r="L5698" s="1">
        <v>0</v>
      </c>
      <c r="M5698" s="1">
        <v>10</v>
      </c>
      <c r="N5698" s="1">
        <v>1.3831258644536599</v>
      </c>
      <c r="O5698" s="1" t="e">
        <f>--------------ccctcttgtggt-ggtagggttgtgg</f>
        <v>#NAME?</v>
      </c>
    </row>
    <row r="5699" spans="1:15" x14ac:dyDescent="0.3">
      <c r="A5699" s="1" t="s">
        <v>75</v>
      </c>
      <c r="B5699" s="1" t="s">
        <v>5774</v>
      </c>
      <c r="C5699" s="1">
        <v>1</v>
      </c>
      <c r="D5699" s="1" t="s">
        <v>7185</v>
      </c>
      <c r="E5699" s="1">
        <v>2</v>
      </c>
      <c r="F5699" s="1" t="s">
        <v>8320</v>
      </c>
      <c r="G5699" s="1" t="s">
        <v>5814</v>
      </c>
      <c r="H5699" s="1" t="s">
        <v>8313</v>
      </c>
      <c r="I5699" s="1" t="b">
        <v>0</v>
      </c>
      <c r="J5699" s="1">
        <v>17</v>
      </c>
      <c r="K5699" s="1">
        <v>0</v>
      </c>
      <c r="L5699" s="1">
        <v>0</v>
      </c>
      <c r="M5699" s="1">
        <v>401</v>
      </c>
      <c r="N5699" s="1">
        <v>65.737704918032705</v>
      </c>
      <c r="O5699" s="1" t="e">
        <f>----------------ctcttgtggttggtagggttgtgg</f>
        <v>#NAME?</v>
      </c>
    </row>
    <row r="5700" spans="1:15" x14ac:dyDescent="0.3">
      <c r="A5700" s="1" t="s">
        <v>75</v>
      </c>
      <c r="B5700" s="1" t="s">
        <v>5774</v>
      </c>
      <c r="C5700" s="1">
        <v>1</v>
      </c>
      <c r="D5700" s="1" t="s">
        <v>7185</v>
      </c>
      <c r="E5700" s="1">
        <v>2</v>
      </c>
      <c r="F5700" s="1" t="s">
        <v>8320</v>
      </c>
      <c r="G5700" s="1" t="s">
        <v>5834</v>
      </c>
      <c r="H5700" s="1" t="s">
        <v>8314</v>
      </c>
      <c r="I5700" s="1" t="b">
        <v>0</v>
      </c>
      <c r="J5700" s="1">
        <v>18</v>
      </c>
      <c r="K5700" s="1">
        <v>1</v>
      </c>
      <c r="L5700" s="1">
        <v>0</v>
      </c>
      <c r="M5700" s="1">
        <v>35</v>
      </c>
      <c r="N5700" s="1">
        <v>5.7377049180327804</v>
      </c>
      <c r="O5700" s="1" t="e">
        <f>-----------------tcttgtggtttggtagggttgtg</f>
        <v>#NAME?</v>
      </c>
    </row>
    <row r="5701" spans="1:15" x14ac:dyDescent="0.3">
      <c r="A5701" s="1" t="s">
        <v>75</v>
      </c>
      <c r="B5701" s="1" t="s">
        <v>5774</v>
      </c>
      <c r="C5701" s="1">
        <v>1</v>
      </c>
      <c r="D5701" s="1" t="s">
        <v>7185</v>
      </c>
      <c r="E5701" s="1">
        <v>2</v>
      </c>
      <c r="F5701" s="1" t="s">
        <v>8320</v>
      </c>
      <c r="G5701" s="1" t="s">
        <v>5814</v>
      </c>
      <c r="H5701" s="1" t="s">
        <v>8313</v>
      </c>
      <c r="I5701" s="1" t="b">
        <v>0</v>
      </c>
      <c r="J5701" s="1">
        <v>16</v>
      </c>
      <c r="K5701" s="1">
        <v>0</v>
      </c>
      <c r="L5701" s="1">
        <v>0</v>
      </c>
      <c r="M5701" s="1">
        <v>29</v>
      </c>
      <c r="N5701" s="1">
        <v>4.7540983606557301</v>
      </c>
      <c r="O5701" s="1" t="e">
        <f>---------------cctcttgtggttggtagggttgtgg</f>
        <v>#NAME?</v>
      </c>
    </row>
    <row r="5702" spans="1:15" x14ac:dyDescent="0.3">
      <c r="A5702" s="1" t="s">
        <v>75</v>
      </c>
      <c r="B5702" s="1" t="s">
        <v>5774</v>
      </c>
      <c r="C5702" s="1">
        <v>1</v>
      </c>
      <c r="D5702" s="1" t="s">
        <v>7185</v>
      </c>
      <c r="E5702" s="1">
        <v>2</v>
      </c>
      <c r="F5702" s="1" t="s">
        <v>8320</v>
      </c>
      <c r="G5702" s="1" t="s">
        <v>5834</v>
      </c>
      <c r="H5702" s="1" t="s">
        <v>8313</v>
      </c>
      <c r="I5702" s="1" t="b">
        <v>0</v>
      </c>
      <c r="J5702" s="1">
        <v>17</v>
      </c>
      <c r="K5702" s="1">
        <v>0</v>
      </c>
      <c r="L5702" s="1">
        <v>0</v>
      </c>
      <c r="M5702" s="1">
        <v>11</v>
      </c>
      <c r="N5702" s="1">
        <v>1.8032786885245899</v>
      </c>
      <c r="O5702" s="1" t="e">
        <f>-gcagggacagggaccctct---------------tgtgg</f>
        <v>#NAME?</v>
      </c>
    </row>
    <row r="5703" spans="1:15" x14ac:dyDescent="0.3">
      <c r="A5703" s="1" t="s">
        <v>75</v>
      </c>
      <c r="B5703" s="1" t="s">
        <v>5774</v>
      </c>
      <c r="C5703" s="1">
        <v>1</v>
      </c>
      <c r="D5703" s="1" t="s">
        <v>7185</v>
      </c>
      <c r="E5703" s="1">
        <v>2</v>
      </c>
      <c r="F5703" s="1" t="s">
        <v>8320</v>
      </c>
      <c r="G5703" s="1" t="s">
        <v>5834</v>
      </c>
      <c r="H5703" s="1" t="s">
        <v>8313</v>
      </c>
      <c r="I5703" s="1" t="b">
        <v>0</v>
      </c>
      <c r="J5703" s="1">
        <v>18</v>
      </c>
      <c r="K5703" s="1">
        <v>0</v>
      </c>
      <c r="L5703" s="1">
        <v>6</v>
      </c>
      <c r="M5703" s="1">
        <v>10</v>
      </c>
      <c r="N5703" s="1">
        <v>1.63934426229508</v>
      </c>
      <c r="O5703" s="1" t="s">
        <v>8321</v>
      </c>
    </row>
    <row r="5704" spans="1:15" x14ac:dyDescent="0.3">
      <c r="A5704" s="1" t="s">
        <v>75</v>
      </c>
      <c r="B5704" s="1" t="s">
        <v>5774</v>
      </c>
      <c r="C5704" s="1">
        <v>1</v>
      </c>
      <c r="D5704" s="1" t="s">
        <v>7185</v>
      </c>
      <c r="E5704" s="1">
        <v>2</v>
      </c>
      <c r="F5704" s="1" t="s">
        <v>8320</v>
      </c>
      <c r="G5704" s="1" t="s">
        <v>5834</v>
      </c>
      <c r="H5704" s="1" t="s">
        <v>8314</v>
      </c>
      <c r="I5704" s="1" t="b">
        <v>0</v>
      </c>
      <c r="J5704" s="1">
        <v>17</v>
      </c>
      <c r="K5704" s="1">
        <v>1</v>
      </c>
      <c r="L5704" s="1">
        <v>0</v>
      </c>
      <c r="M5704" s="1">
        <v>8</v>
      </c>
      <c r="N5704" s="1">
        <v>1.3114754098360599</v>
      </c>
      <c r="O5704" s="1" t="e">
        <f>----------------ctcttgtggtttggtagggttgtg</f>
        <v>#NAME?</v>
      </c>
    </row>
    <row r="5705" spans="1:15" x14ac:dyDescent="0.3">
      <c r="A5705" s="1" t="s">
        <v>75</v>
      </c>
      <c r="B5705" s="1" t="s">
        <v>5774</v>
      </c>
      <c r="C5705" s="1">
        <v>1</v>
      </c>
      <c r="D5705" s="1" t="s">
        <v>7185</v>
      </c>
      <c r="E5705" s="1">
        <v>2</v>
      </c>
      <c r="F5705" s="1" t="s">
        <v>8320</v>
      </c>
      <c r="G5705" s="1" t="s">
        <v>5834</v>
      </c>
      <c r="H5705" s="1" t="s">
        <v>8313</v>
      </c>
      <c r="I5705" s="1" t="b">
        <v>0</v>
      </c>
      <c r="J5705" s="1">
        <v>18</v>
      </c>
      <c r="K5705" s="1">
        <v>0</v>
      </c>
      <c r="L5705" s="1">
        <v>11</v>
      </c>
      <c r="M5705" s="1">
        <v>7</v>
      </c>
      <c r="N5705" s="1">
        <v>1.14754098360655</v>
      </c>
      <c r="O5705" s="1" t="s">
        <v>8322</v>
      </c>
    </row>
    <row r="5706" spans="1:15" x14ac:dyDescent="0.3">
      <c r="A5706" s="1" t="s">
        <v>75</v>
      </c>
      <c r="B5706" s="1" t="s">
        <v>5774</v>
      </c>
      <c r="C5706" s="1">
        <v>1</v>
      </c>
      <c r="D5706" s="1" t="s">
        <v>7185</v>
      </c>
      <c r="E5706" s="1">
        <v>3</v>
      </c>
      <c r="F5706" s="1" t="s">
        <v>8323</v>
      </c>
      <c r="G5706" s="1" t="s">
        <v>5834</v>
      </c>
      <c r="H5706" s="1" t="s">
        <v>8314</v>
      </c>
      <c r="I5706" s="1" t="b">
        <v>0</v>
      </c>
      <c r="J5706" s="1">
        <v>18</v>
      </c>
      <c r="K5706" s="1">
        <v>1</v>
      </c>
      <c r="L5706" s="1">
        <v>0</v>
      </c>
      <c r="M5706" s="1">
        <v>154</v>
      </c>
      <c r="N5706" s="1">
        <v>25.4545454545454</v>
      </c>
      <c r="O5706" s="1" t="e">
        <f>-----------------tcttgtggtttggtagggttgtg</f>
        <v>#NAME?</v>
      </c>
    </row>
    <row r="5707" spans="1:15" x14ac:dyDescent="0.3">
      <c r="A5707" s="1" t="s">
        <v>75</v>
      </c>
      <c r="B5707" s="1" t="s">
        <v>5774</v>
      </c>
      <c r="C5707" s="1">
        <v>1</v>
      </c>
      <c r="D5707" s="1" t="s">
        <v>7185</v>
      </c>
      <c r="E5707" s="1">
        <v>3</v>
      </c>
      <c r="F5707" s="1" t="s">
        <v>8323</v>
      </c>
      <c r="G5707" s="1" t="s">
        <v>5814</v>
      </c>
      <c r="H5707" s="1" t="s">
        <v>8313</v>
      </c>
      <c r="I5707" s="1" t="b">
        <v>0</v>
      </c>
      <c r="J5707" s="1">
        <v>17</v>
      </c>
      <c r="K5707" s="1">
        <v>0</v>
      </c>
      <c r="L5707" s="1">
        <v>0</v>
      </c>
      <c r="M5707" s="1">
        <v>83</v>
      </c>
      <c r="N5707" s="1">
        <v>13.719008264462801</v>
      </c>
      <c r="O5707" s="1" t="e">
        <f>----------------ctcttgtggttggtagggttgtgg</f>
        <v>#NAME?</v>
      </c>
    </row>
    <row r="5708" spans="1:15" x14ac:dyDescent="0.3">
      <c r="A5708" s="1" t="s">
        <v>75</v>
      </c>
      <c r="B5708" s="1" t="s">
        <v>5774</v>
      </c>
      <c r="C5708" s="1">
        <v>1</v>
      </c>
      <c r="D5708" s="1" t="s">
        <v>7185</v>
      </c>
      <c r="E5708" s="1">
        <v>3</v>
      </c>
      <c r="F5708" s="1" t="s">
        <v>8323</v>
      </c>
      <c r="G5708" s="1" t="s">
        <v>5834</v>
      </c>
      <c r="H5708" s="1" t="s">
        <v>8313</v>
      </c>
      <c r="I5708" s="1" t="b">
        <v>0</v>
      </c>
      <c r="J5708" s="1">
        <v>18</v>
      </c>
      <c r="K5708" s="1">
        <v>0</v>
      </c>
      <c r="L5708" s="1">
        <v>6</v>
      </c>
      <c r="M5708" s="1">
        <v>51</v>
      </c>
      <c r="N5708" s="1">
        <v>8.4297520661157002</v>
      </c>
      <c r="O5708" s="1" t="s">
        <v>8321</v>
      </c>
    </row>
    <row r="5709" spans="1:15" x14ac:dyDescent="0.3">
      <c r="A5709" s="1" t="s">
        <v>75</v>
      </c>
      <c r="B5709" s="1" t="s">
        <v>5774</v>
      </c>
      <c r="C5709" s="1">
        <v>1</v>
      </c>
      <c r="D5709" s="1" t="s">
        <v>7185</v>
      </c>
      <c r="E5709" s="1">
        <v>3</v>
      </c>
      <c r="F5709" s="1" t="s">
        <v>8323</v>
      </c>
      <c r="G5709" s="1" t="s">
        <v>5834</v>
      </c>
      <c r="H5709" s="1" t="s">
        <v>8313</v>
      </c>
      <c r="I5709" s="1" t="b">
        <v>0</v>
      </c>
      <c r="J5709" s="1">
        <v>17</v>
      </c>
      <c r="K5709" s="1">
        <v>0</v>
      </c>
      <c r="L5709" s="1">
        <v>0</v>
      </c>
      <c r="M5709" s="1">
        <v>40</v>
      </c>
      <c r="N5709" s="1">
        <v>6.61157024793388</v>
      </c>
      <c r="O5709" s="1" t="e">
        <f>-gcagggacagggaccctct---------------tgtgg</f>
        <v>#NAME?</v>
      </c>
    </row>
    <row r="5710" spans="1:15" x14ac:dyDescent="0.3">
      <c r="A5710" s="1" t="s">
        <v>75</v>
      </c>
      <c r="B5710" s="1" t="s">
        <v>5774</v>
      </c>
      <c r="C5710" s="1">
        <v>1</v>
      </c>
      <c r="D5710" s="1" t="s">
        <v>7185</v>
      </c>
      <c r="E5710" s="1">
        <v>3</v>
      </c>
      <c r="F5710" s="1" t="s">
        <v>8323</v>
      </c>
      <c r="G5710" s="1" t="s">
        <v>5834</v>
      </c>
      <c r="H5710" s="1" t="s">
        <v>8313</v>
      </c>
      <c r="I5710" s="1" t="b">
        <v>0</v>
      </c>
      <c r="J5710" s="1">
        <v>17</v>
      </c>
      <c r="K5710" s="1">
        <v>0</v>
      </c>
      <c r="L5710" s="1">
        <v>8</v>
      </c>
      <c r="M5710" s="1">
        <v>30</v>
      </c>
      <c r="N5710" s="1">
        <v>4.95867768595041</v>
      </c>
      <c r="O5710" s="1" t="e">
        <f>------AacTATAaAcctTC----------agggttgtgg</f>
        <v>#NAME?</v>
      </c>
    </row>
    <row r="5711" spans="1:15" x14ac:dyDescent="0.3">
      <c r="A5711" s="1" t="s">
        <v>75</v>
      </c>
      <c r="B5711" s="1" t="s">
        <v>5774</v>
      </c>
      <c r="C5711" s="1">
        <v>1</v>
      </c>
      <c r="D5711" s="1" t="s">
        <v>7185</v>
      </c>
      <c r="E5711" s="1">
        <v>3</v>
      </c>
      <c r="F5711" s="1" t="s">
        <v>8323</v>
      </c>
      <c r="G5711" s="1" t="s">
        <v>5834</v>
      </c>
      <c r="H5711" s="1" t="s">
        <v>8313</v>
      </c>
      <c r="I5711" s="1" t="b">
        <v>0</v>
      </c>
      <c r="J5711" s="1">
        <v>17</v>
      </c>
      <c r="K5711" s="1">
        <v>0</v>
      </c>
      <c r="L5711" s="1">
        <v>0</v>
      </c>
      <c r="M5711" s="1">
        <v>26</v>
      </c>
      <c r="N5711" s="1">
        <v>4.2975206611570202</v>
      </c>
      <c r="O5711" s="1" t="e">
        <f>------------gaccctcttgtggt----agggttgtgg</f>
        <v>#NAME?</v>
      </c>
    </row>
    <row r="5712" spans="1:15" x14ac:dyDescent="0.3">
      <c r="A5712" s="1" t="s">
        <v>75</v>
      </c>
      <c r="B5712" s="1" t="s">
        <v>5774</v>
      </c>
      <c r="C5712" s="1">
        <v>1</v>
      </c>
      <c r="D5712" s="1" t="s">
        <v>7185</v>
      </c>
      <c r="E5712" s="1">
        <v>3</v>
      </c>
      <c r="F5712" s="1" t="s">
        <v>8323</v>
      </c>
      <c r="G5712" s="1" t="s">
        <v>5834</v>
      </c>
      <c r="H5712" s="1" t="s">
        <v>8313</v>
      </c>
      <c r="I5712" s="1" t="b">
        <v>0</v>
      </c>
      <c r="J5712" s="1">
        <v>30</v>
      </c>
      <c r="K5712" s="1">
        <v>0</v>
      </c>
      <c r="L5712" s="1">
        <v>0</v>
      </c>
      <c r="M5712" s="1">
        <v>20</v>
      </c>
      <c r="N5712" s="1">
        <v>3.30578512396694</v>
      </c>
      <c r="O5712" s="1" t="s">
        <v>8324</v>
      </c>
    </row>
    <row r="5713" spans="1:15" x14ac:dyDescent="0.3">
      <c r="A5713" s="1" t="s">
        <v>75</v>
      </c>
      <c r="B5713" s="1" t="s">
        <v>5774</v>
      </c>
      <c r="C5713" s="1">
        <v>1</v>
      </c>
      <c r="D5713" s="1" t="s">
        <v>7185</v>
      </c>
      <c r="E5713" s="1">
        <v>3</v>
      </c>
      <c r="F5713" s="1" t="s">
        <v>8323</v>
      </c>
      <c r="G5713" s="1" t="s">
        <v>5834</v>
      </c>
      <c r="H5713" s="1" t="s">
        <v>8313</v>
      </c>
      <c r="I5713" s="1" t="b">
        <v>0</v>
      </c>
      <c r="J5713" s="1">
        <v>17</v>
      </c>
      <c r="K5713" s="1">
        <v>0</v>
      </c>
      <c r="L5713" s="1">
        <v>0</v>
      </c>
      <c r="M5713" s="1">
        <v>18</v>
      </c>
      <c r="N5713" s="1">
        <v>2.9752066115702398</v>
      </c>
      <c r="O5713" s="1" t="e">
        <f>---------------cctcttgtggt-ggtagggttgtgg</f>
        <v>#NAME?</v>
      </c>
    </row>
    <row r="5714" spans="1:15" x14ac:dyDescent="0.3">
      <c r="A5714" s="1" t="s">
        <v>75</v>
      </c>
      <c r="B5714" s="1" t="s">
        <v>5774</v>
      </c>
      <c r="C5714" s="1">
        <v>1</v>
      </c>
      <c r="D5714" s="1" t="s">
        <v>7185</v>
      </c>
      <c r="E5714" s="1">
        <v>3</v>
      </c>
      <c r="F5714" s="1" t="s">
        <v>8323</v>
      </c>
      <c r="G5714" s="1" t="s">
        <v>5834</v>
      </c>
      <c r="H5714" s="1" t="s">
        <v>8313</v>
      </c>
      <c r="I5714" s="1" t="b">
        <v>0</v>
      </c>
      <c r="J5714" s="1">
        <v>17</v>
      </c>
      <c r="K5714" s="1">
        <v>0</v>
      </c>
      <c r="L5714" s="1">
        <v>3</v>
      </c>
      <c r="M5714" s="1">
        <v>18</v>
      </c>
      <c r="N5714" s="1">
        <v>2.9752066115702398</v>
      </c>
      <c r="O5714" s="1" t="e">
        <f>-gAagTgGcagggac---------------agggttgtgg</f>
        <v>#NAME?</v>
      </c>
    </row>
    <row r="5715" spans="1:15" x14ac:dyDescent="0.3">
      <c r="A5715" s="1" t="s">
        <v>75</v>
      </c>
      <c r="B5715" s="1" t="s">
        <v>5774</v>
      </c>
      <c r="C5715" s="1">
        <v>1</v>
      </c>
      <c r="D5715" s="1" t="s">
        <v>7185</v>
      </c>
      <c r="E5715" s="1">
        <v>3</v>
      </c>
      <c r="F5715" s="1" t="s">
        <v>8323</v>
      </c>
      <c r="G5715" s="1" t="s">
        <v>5834</v>
      </c>
      <c r="H5715" s="1" t="s">
        <v>8313</v>
      </c>
      <c r="I5715" s="1" t="b">
        <v>0</v>
      </c>
      <c r="J5715" s="1">
        <v>18</v>
      </c>
      <c r="K5715" s="1">
        <v>0</v>
      </c>
      <c r="L5715" s="1">
        <v>5</v>
      </c>
      <c r="M5715" s="1">
        <v>18</v>
      </c>
      <c r="N5715" s="1">
        <v>2.9752066115702398</v>
      </c>
      <c r="O5715" s="1" t="s">
        <v>8325</v>
      </c>
    </row>
    <row r="5716" spans="1:15" x14ac:dyDescent="0.3">
      <c r="A5716" s="1" t="s">
        <v>75</v>
      </c>
      <c r="B5716" s="1" t="s">
        <v>5774</v>
      </c>
      <c r="C5716" s="1">
        <v>1</v>
      </c>
      <c r="D5716" s="1" t="s">
        <v>7185</v>
      </c>
      <c r="E5716" s="1">
        <v>3</v>
      </c>
      <c r="F5716" s="1" t="s">
        <v>8323</v>
      </c>
      <c r="G5716" s="1" t="s">
        <v>5834</v>
      </c>
      <c r="H5716" s="1" t="s">
        <v>8313</v>
      </c>
      <c r="I5716" s="1" t="b">
        <v>0</v>
      </c>
      <c r="J5716" s="1">
        <v>17</v>
      </c>
      <c r="K5716" s="1">
        <v>0</v>
      </c>
      <c r="L5716" s="1">
        <v>0</v>
      </c>
      <c r="M5716" s="1">
        <v>14</v>
      </c>
      <c r="N5716" s="1">
        <v>2.3140495867768598</v>
      </c>
      <c r="O5716" s="1" t="e">
        <f>---------------cctcttgtggttg-tagggttgtgg</f>
        <v>#NAME?</v>
      </c>
    </row>
    <row r="5717" spans="1:15" x14ac:dyDescent="0.3">
      <c r="A5717" s="1" t="s">
        <v>75</v>
      </c>
      <c r="B5717" s="1" t="s">
        <v>5774</v>
      </c>
      <c r="C5717" s="1">
        <v>1</v>
      </c>
      <c r="D5717" s="1" t="s">
        <v>7185</v>
      </c>
      <c r="E5717" s="1">
        <v>3</v>
      </c>
      <c r="F5717" s="1" t="s">
        <v>8323</v>
      </c>
      <c r="G5717" s="1" t="s">
        <v>5834</v>
      </c>
      <c r="H5717" s="1" t="s">
        <v>8314</v>
      </c>
      <c r="I5717" s="1" t="b">
        <v>0</v>
      </c>
      <c r="J5717" s="1">
        <v>17</v>
      </c>
      <c r="K5717" s="1">
        <v>1</v>
      </c>
      <c r="L5717" s="1">
        <v>0</v>
      </c>
      <c r="M5717" s="1">
        <v>11</v>
      </c>
      <c r="N5717" s="1">
        <v>1.8181818181818099</v>
      </c>
      <c r="O5717" s="1" t="e">
        <f>----------------ctcttgtggtttggtagggttgtg</f>
        <v>#NAME?</v>
      </c>
    </row>
    <row r="5718" spans="1:15" x14ac:dyDescent="0.3">
      <c r="A5718" s="1" t="s">
        <v>75</v>
      </c>
      <c r="B5718" s="1" t="s">
        <v>5774</v>
      </c>
      <c r="C5718" s="1">
        <v>1</v>
      </c>
      <c r="D5718" s="1" t="s">
        <v>7185</v>
      </c>
      <c r="E5718" s="1">
        <v>3</v>
      </c>
      <c r="F5718" s="1" t="s">
        <v>8323</v>
      </c>
      <c r="G5718" s="1" t="s">
        <v>5834</v>
      </c>
      <c r="H5718" s="1" t="s">
        <v>8313</v>
      </c>
      <c r="I5718" s="1" t="b">
        <v>0</v>
      </c>
      <c r="J5718" s="1">
        <v>17</v>
      </c>
      <c r="K5718" s="1">
        <v>0</v>
      </c>
      <c r="L5718" s="1">
        <v>0</v>
      </c>
      <c r="M5718" s="1">
        <v>10</v>
      </c>
      <c r="N5718" s="1">
        <v>1.65289256198347</v>
      </c>
      <c r="O5718" s="1" t="e">
        <f>----------gggaccctct------tggtagggttgtgg</f>
        <v>#NAME?</v>
      </c>
    </row>
    <row r="5719" spans="1:15" x14ac:dyDescent="0.3">
      <c r="A5719" s="1" t="s">
        <v>75</v>
      </c>
      <c r="B5719" s="1" t="s">
        <v>5774</v>
      </c>
      <c r="C5719" s="1">
        <v>1</v>
      </c>
      <c r="D5719" s="1" t="s">
        <v>7185</v>
      </c>
      <c r="E5719" s="1">
        <v>3</v>
      </c>
      <c r="F5719" s="1" t="s">
        <v>8323</v>
      </c>
      <c r="G5719" s="1" t="s">
        <v>5834</v>
      </c>
      <c r="H5719" s="1" t="s">
        <v>8313</v>
      </c>
      <c r="I5719" s="1" t="b">
        <v>0</v>
      </c>
      <c r="J5719" s="1">
        <v>16</v>
      </c>
      <c r="K5719" s="1">
        <v>0</v>
      </c>
      <c r="L5719" s="1">
        <v>9</v>
      </c>
      <c r="M5719" s="1">
        <v>10</v>
      </c>
      <c r="N5719" s="1">
        <v>1.65289256198347</v>
      </c>
      <c r="O5719" s="1" t="e">
        <f>-----AAacTATAaAcctTC----------agggttgtgg</f>
        <v>#NAME?</v>
      </c>
    </row>
    <row r="5720" spans="1:15" x14ac:dyDescent="0.3">
      <c r="A5720" s="1" t="s">
        <v>75</v>
      </c>
      <c r="B5720" s="1" t="s">
        <v>5774</v>
      </c>
      <c r="C5720" s="1">
        <v>1</v>
      </c>
      <c r="D5720" s="1" t="s">
        <v>7185</v>
      </c>
      <c r="E5720" s="1">
        <v>3</v>
      </c>
      <c r="F5720" s="1" t="s">
        <v>8323</v>
      </c>
      <c r="G5720" s="1" t="s">
        <v>5814</v>
      </c>
      <c r="H5720" s="1" t="s">
        <v>8313</v>
      </c>
      <c r="I5720" s="1" t="b">
        <v>0</v>
      </c>
      <c r="J5720" s="1">
        <v>16</v>
      </c>
      <c r="K5720" s="1">
        <v>0</v>
      </c>
      <c r="L5720" s="1">
        <v>0</v>
      </c>
      <c r="M5720" s="1">
        <v>9</v>
      </c>
      <c r="N5720" s="1">
        <v>1.4876033057851199</v>
      </c>
      <c r="O5720" s="1" t="e">
        <f>---------------cctcttgtggttggtagggttgtgg</f>
        <v>#NAME?</v>
      </c>
    </row>
    <row r="5721" spans="1:15" x14ac:dyDescent="0.3">
      <c r="A5721" s="1" t="s">
        <v>75</v>
      </c>
      <c r="B5721" s="1" t="s">
        <v>5774</v>
      </c>
      <c r="C5721" s="1">
        <v>1</v>
      </c>
      <c r="D5721" s="1" t="s">
        <v>7185</v>
      </c>
      <c r="E5721" s="1">
        <v>4</v>
      </c>
      <c r="F5721" s="1" t="s">
        <v>8326</v>
      </c>
      <c r="G5721" s="1" t="s">
        <v>5834</v>
      </c>
      <c r="H5721" s="1" t="s">
        <v>8314</v>
      </c>
      <c r="I5721" s="1" t="b">
        <v>0</v>
      </c>
      <c r="J5721" s="1">
        <v>18</v>
      </c>
      <c r="K5721" s="1">
        <v>1</v>
      </c>
      <c r="L5721" s="1">
        <v>0</v>
      </c>
      <c r="M5721" s="1">
        <v>42</v>
      </c>
      <c r="N5721" s="1">
        <v>56.756756756756701</v>
      </c>
      <c r="O5721" s="1" t="e">
        <f>-----------------tcttgtggttaggtagggttgtg</f>
        <v>#NAME?</v>
      </c>
    </row>
    <row r="5722" spans="1:15" x14ac:dyDescent="0.3">
      <c r="A5722" s="1" t="s">
        <v>75</v>
      </c>
      <c r="B5722" s="1" t="s">
        <v>5774</v>
      </c>
      <c r="C5722" s="1">
        <v>1</v>
      </c>
      <c r="D5722" s="1" t="s">
        <v>7185</v>
      </c>
      <c r="E5722" s="1">
        <v>4</v>
      </c>
      <c r="F5722" s="1" t="s">
        <v>8326</v>
      </c>
      <c r="G5722" s="1" t="s">
        <v>5834</v>
      </c>
      <c r="H5722" s="1" t="s">
        <v>8313</v>
      </c>
      <c r="I5722" s="1" t="b">
        <v>0</v>
      </c>
      <c r="J5722" s="1">
        <v>17</v>
      </c>
      <c r="K5722" s="1">
        <v>0</v>
      </c>
      <c r="L5722" s="1">
        <v>0</v>
      </c>
      <c r="M5722" s="1">
        <v>11</v>
      </c>
      <c r="N5722" s="1">
        <v>14.864864864864799</v>
      </c>
      <c r="O5722" s="1" t="e">
        <f>--------------ccctcttgtgg--ggtagggttgtgg</f>
        <v>#NAME?</v>
      </c>
    </row>
    <row r="5723" spans="1:15" x14ac:dyDescent="0.3">
      <c r="A5723" s="1" t="s">
        <v>75</v>
      </c>
      <c r="B5723" s="1" t="s">
        <v>5774</v>
      </c>
      <c r="C5723" s="1">
        <v>1</v>
      </c>
      <c r="D5723" s="1" t="s">
        <v>7185</v>
      </c>
      <c r="E5723" s="1">
        <v>4</v>
      </c>
      <c r="F5723" s="1" t="s">
        <v>8326</v>
      </c>
      <c r="G5723" s="1" t="s">
        <v>5814</v>
      </c>
      <c r="H5723" s="1" t="s">
        <v>8313</v>
      </c>
      <c r="I5723" s="1" t="b">
        <v>0</v>
      </c>
      <c r="J5723" s="1">
        <v>17</v>
      </c>
      <c r="K5723" s="1">
        <v>0</v>
      </c>
      <c r="L5723" s="1">
        <v>0</v>
      </c>
      <c r="M5723" s="1">
        <v>4</v>
      </c>
      <c r="N5723" s="1">
        <v>5.4054054054053999</v>
      </c>
      <c r="O5723" s="1" t="e">
        <f>----------------ctcttgtggttggtagggttgtgg</f>
        <v>#NAME?</v>
      </c>
    </row>
    <row r="5724" spans="1:15" x14ac:dyDescent="0.3">
      <c r="A5724" s="1" t="s">
        <v>75</v>
      </c>
      <c r="B5724" s="1" t="s">
        <v>5774</v>
      </c>
      <c r="C5724" s="1">
        <v>1</v>
      </c>
      <c r="D5724" s="1" t="s">
        <v>7185</v>
      </c>
      <c r="E5724" s="1">
        <v>4</v>
      </c>
      <c r="F5724" s="1" t="s">
        <v>8326</v>
      </c>
      <c r="G5724" s="1" t="s">
        <v>5834</v>
      </c>
      <c r="H5724" s="1" t="s">
        <v>8314</v>
      </c>
      <c r="I5724" s="1" t="b">
        <v>0</v>
      </c>
      <c r="J5724" s="1">
        <v>17</v>
      </c>
      <c r="K5724" s="1">
        <v>1</v>
      </c>
      <c r="L5724" s="1">
        <v>0</v>
      </c>
      <c r="M5724" s="1">
        <v>2</v>
      </c>
      <c r="N5724" s="1">
        <v>2.7027027027027</v>
      </c>
      <c r="O5724" s="1" t="e">
        <f>----------------ctcttgtggttaggtagggttgtg</f>
        <v>#NAME?</v>
      </c>
    </row>
    <row r="5725" spans="1:15" x14ac:dyDescent="0.3">
      <c r="A5725" s="1" t="s">
        <v>75</v>
      </c>
      <c r="B5725" s="1" t="s">
        <v>5774</v>
      </c>
      <c r="C5725" s="1">
        <v>1</v>
      </c>
      <c r="D5725" s="1" t="s">
        <v>7185</v>
      </c>
      <c r="E5725" s="1">
        <v>4</v>
      </c>
      <c r="F5725" s="1" t="s">
        <v>8326</v>
      </c>
      <c r="G5725" s="1" t="s">
        <v>5834</v>
      </c>
      <c r="H5725" s="1" t="s">
        <v>8313</v>
      </c>
      <c r="I5725" s="1" t="b">
        <v>0</v>
      </c>
      <c r="J5725" s="1">
        <v>17</v>
      </c>
      <c r="K5725" s="1">
        <v>0</v>
      </c>
      <c r="L5725" s="1">
        <v>0</v>
      </c>
      <c r="M5725" s="1">
        <v>2</v>
      </c>
      <c r="N5725" s="1">
        <v>2.7027027027027</v>
      </c>
      <c r="O5725" s="1" t="e">
        <f>---------------cctcttgtggt-ggtagggttgtgg</f>
        <v>#NAME?</v>
      </c>
    </row>
    <row r="5726" spans="1:15" x14ac:dyDescent="0.3">
      <c r="A5726" s="1" t="s">
        <v>75</v>
      </c>
      <c r="B5726" s="1" t="s">
        <v>5774</v>
      </c>
      <c r="C5726" s="1">
        <v>1</v>
      </c>
      <c r="D5726" s="1" t="s">
        <v>7185</v>
      </c>
      <c r="E5726" s="1">
        <v>4</v>
      </c>
      <c r="F5726" s="1" t="s">
        <v>8326</v>
      </c>
      <c r="G5726" s="1" t="s">
        <v>5814</v>
      </c>
      <c r="H5726" s="1" t="s">
        <v>8313</v>
      </c>
      <c r="I5726" s="1" t="b">
        <v>0</v>
      </c>
      <c r="J5726" s="1">
        <v>16</v>
      </c>
      <c r="K5726" s="1">
        <v>0</v>
      </c>
      <c r="L5726" s="1">
        <v>0</v>
      </c>
      <c r="M5726" s="1">
        <v>2</v>
      </c>
      <c r="N5726" s="1">
        <v>2.7027027027027</v>
      </c>
      <c r="O5726" s="1" t="e">
        <f>---------------cctcttgtggttggtagggttgtgg</f>
        <v>#NAME?</v>
      </c>
    </row>
    <row r="5727" spans="1:15" x14ac:dyDescent="0.3">
      <c r="A5727" s="1" t="s">
        <v>75</v>
      </c>
      <c r="B5727" s="1" t="s">
        <v>5774</v>
      </c>
      <c r="C5727" s="1">
        <v>1</v>
      </c>
      <c r="D5727" s="1" t="s">
        <v>7185</v>
      </c>
      <c r="E5727" s="1">
        <v>4</v>
      </c>
      <c r="F5727" s="1" t="s">
        <v>8326</v>
      </c>
      <c r="G5727" s="1" t="s">
        <v>5834</v>
      </c>
      <c r="H5727" s="1" t="s">
        <v>8313</v>
      </c>
      <c r="I5727" s="1" t="b">
        <v>0</v>
      </c>
      <c r="J5727" s="1">
        <v>15</v>
      </c>
      <c r="K5727" s="1">
        <v>0</v>
      </c>
      <c r="L5727" s="1">
        <v>0</v>
      </c>
      <c r="M5727" s="1">
        <v>2</v>
      </c>
      <c r="N5727" s="1">
        <v>2.7027027027027</v>
      </c>
      <c r="O5727" s="1" t="e">
        <f>------------gaccctcttgtgg--ggtagggttgtgg</f>
        <v>#NAME?</v>
      </c>
    </row>
    <row r="5728" spans="1:15" x14ac:dyDescent="0.3">
      <c r="A5728" s="1" t="s">
        <v>75</v>
      </c>
      <c r="B5728" s="1" t="s">
        <v>5774</v>
      </c>
      <c r="C5728" s="1">
        <v>1</v>
      </c>
      <c r="D5728" s="1" t="s">
        <v>7185</v>
      </c>
      <c r="E5728" s="1">
        <v>4</v>
      </c>
      <c r="F5728" s="1" t="s">
        <v>8326</v>
      </c>
      <c r="G5728" s="1" t="s">
        <v>5834</v>
      </c>
      <c r="H5728" s="1" t="s">
        <v>8313</v>
      </c>
      <c r="I5728" s="1" t="b">
        <v>0</v>
      </c>
      <c r="J5728" s="1">
        <v>27</v>
      </c>
      <c r="K5728" s="1">
        <v>0</v>
      </c>
      <c r="L5728" s="1">
        <v>0</v>
      </c>
      <c r="M5728" s="1">
        <v>2</v>
      </c>
      <c r="N5728" s="1">
        <v>2.7027027027027</v>
      </c>
      <c r="O5728" s="1" t="s">
        <v>8327</v>
      </c>
    </row>
    <row r="5729" spans="1:15" x14ac:dyDescent="0.3">
      <c r="A5729" s="1" t="s">
        <v>75</v>
      </c>
      <c r="B5729" s="1" t="s">
        <v>5774</v>
      </c>
      <c r="C5729" s="1">
        <v>1</v>
      </c>
      <c r="D5729" s="1" t="s">
        <v>7185</v>
      </c>
      <c r="E5729" s="1">
        <v>4</v>
      </c>
      <c r="F5729" s="1" t="s">
        <v>8326</v>
      </c>
      <c r="G5729" s="1" t="s">
        <v>5834</v>
      </c>
      <c r="H5729" s="1" t="s">
        <v>8314</v>
      </c>
      <c r="I5729" s="1" t="b">
        <v>0</v>
      </c>
      <c r="J5729" s="1">
        <v>18</v>
      </c>
      <c r="K5729" s="1">
        <v>1</v>
      </c>
      <c r="L5729" s="1">
        <v>1</v>
      </c>
      <c r="M5729" s="1">
        <v>1</v>
      </c>
      <c r="N5729" s="1">
        <v>1.35135135135135</v>
      </c>
      <c r="O5729" s="1" t="e">
        <f>-----------------tcttgtggttaggtagggCtgtg</f>
        <v>#NAME?</v>
      </c>
    </row>
    <row r="5730" spans="1:15" x14ac:dyDescent="0.3">
      <c r="A5730" s="1" t="s">
        <v>75</v>
      </c>
      <c r="B5730" s="1" t="s">
        <v>5774</v>
      </c>
      <c r="C5730" s="1">
        <v>1</v>
      </c>
      <c r="D5730" s="1" t="s">
        <v>7185</v>
      </c>
      <c r="E5730" s="1">
        <v>4</v>
      </c>
      <c r="F5730" s="1" t="s">
        <v>8326</v>
      </c>
      <c r="G5730" s="1" t="s">
        <v>5834</v>
      </c>
      <c r="H5730" s="1" t="s">
        <v>8314</v>
      </c>
      <c r="I5730" s="1" t="b">
        <v>0</v>
      </c>
      <c r="J5730" s="1">
        <v>18</v>
      </c>
      <c r="K5730" s="1">
        <v>1</v>
      </c>
      <c r="L5730" s="1">
        <v>0</v>
      </c>
      <c r="M5730" s="1">
        <v>1</v>
      </c>
      <c r="N5730" s="1">
        <v>1.35135135135135</v>
      </c>
      <c r="O5730" s="1" t="e">
        <f>-----------------tcttgtggtttggtagggttgtg</f>
        <v>#NAME?</v>
      </c>
    </row>
    <row r="5731" spans="1:15" x14ac:dyDescent="0.3">
      <c r="A5731" s="1" t="s">
        <v>75</v>
      </c>
      <c r="B5731" s="1" t="s">
        <v>5774</v>
      </c>
      <c r="C5731" s="1">
        <v>1</v>
      </c>
      <c r="D5731" s="1" t="s">
        <v>7185</v>
      </c>
      <c r="E5731" s="1">
        <v>4</v>
      </c>
      <c r="F5731" s="1" t="s">
        <v>8326</v>
      </c>
      <c r="G5731" s="1" t="s">
        <v>5834</v>
      </c>
      <c r="H5731" s="1" t="s">
        <v>8314</v>
      </c>
      <c r="I5731" s="1" t="b">
        <v>0</v>
      </c>
      <c r="J5731" s="1">
        <v>17</v>
      </c>
      <c r="K5731" s="1">
        <v>1</v>
      </c>
      <c r="L5731" s="1">
        <v>0</v>
      </c>
      <c r="M5731" s="1">
        <v>1</v>
      </c>
      <c r="N5731" s="1">
        <v>1.35135135135135</v>
      </c>
      <c r="O5731" s="1" t="e">
        <f>----------------ctcttgtggtttggtagggttgtg</f>
        <v>#NAME?</v>
      </c>
    </row>
    <row r="5732" spans="1:15" x14ac:dyDescent="0.3">
      <c r="A5732" s="1" t="s">
        <v>75</v>
      </c>
      <c r="B5732" s="1" t="s">
        <v>5774</v>
      </c>
      <c r="C5732" s="1">
        <v>1</v>
      </c>
      <c r="D5732" s="1" t="s">
        <v>7185</v>
      </c>
      <c r="E5732" s="1">
        <v>4</v>
      </c>
      <c r="F5732" s="1" t="s">
        <v>8326</v>
      </c>
      <c r="G5732" s="1" t="s">
        <v>5834</v>
      </c>
      <c r="H5732" s="1" t="s">
        <v>8313</v>
      </c>
      <c r="I5732" s="1" t="b">
        <v>0</v>
      </c>
      <c r="J5732" s="1">
        <v>16</v>
      </c>
      <c r="K5732" s="1">
        <v>0</v>
      </c>
      <c r="L5732" s="1">
        <v>0</v>
      </c>
      <c r="M5732" s="1">
        <v>1</v>
      </c>
      <c r="N5732" s="1">
        <v>1.35135135135135</v>
      </c>
      <c r="O5732" s="1" t="e">
        <f>--------------ccctcttgtggt-ggtagggttgtgg</f>
        <v>#NAME?</v>
      </c>
    </row>
    <row r="5733" spans="1:15" x14ac:dyDescent="0.3">
      <c r="A5733" s="1" t="s">
        <v>75</v>
      </c>
      <c r="B5733" s="1" t="s">
        <v>5774</v>
      </c>
      <c r="C5733" s="1">
        <v>1</v>
      </c>
      <c r="D5733" s="1" t="s">
        <v>7185</v>
      </c>
      <c r="E5733" s="1">
        <v>4</v>
      </c>
      <c r="F5733" s="1" t="s">
        <v>8326</v>
      </c>
      <c r="G5733" s="1" t="s">
        <v>5834</v>
      </c>
      <c r="H5733" s="1" t="s">
        <v>8313</v>
      </c>
      <c r="I5733" s="1" t="b">
        <v>0</v>
      </c>
      <c r="J5733" s="1">
        <v>17</v>
      </c>
      <c r="K5733" s="1">
        <v>0</v>
      </c>
      <c r="L5733" s="1">
        <v>0</v>
      </c>
      <c r="M5733" s="1">
        <v>1</v>
      </c>
      <c r="N5733" s="1">
        <v>1.35135135135135</v>
      </c>
      <c r="O5733" s="1" t="e">
        <f>------------gaccctcttgtggt----agggttgtgg</f>
        <v>#NAME?</v>
      </c>
    </row>
    <row r="5734" spans="1:15" x14ac:dyDescent="0.3">
      <c r="A5734" s="1" t="s">
        <v>75</v>
      </c>
      <c r="B5734" s="1" t="s">
        <v>5774</v>
      </c>
      <c r="C5734" s="1">
        <v>1</v>
      </c>
      <c r="D5734" s="1" t="s">
        <v>7185</v>
      </c>
      <c r="E5734" s="1">
        <v>4</v>
      </c>
      <c r="F5734" s="1" t="s">
        <v>8326</v>
      </c>
      <c r="G5734" s="1" t="s">
        <v>5834</v>
      </c>
      <c r="H5734" s="1" t="s">
        <v>8313</v>
      </c>
      <c r="I5734" s="1" t="b">
        <v>0</v>
      </c>
      <c r="J5734" s="1">
        <v>17</v>
      </c>
      <c r="K5734" s="1">
        <v>0</v>
      </c>
      <c r="L5734" s="1">
        <v>0</v>
      </c>
      <c r="M5734" s="1">
        <v>1</v>
      </c>
      <c r="N5734" s="1">
        <v>1.35135135135135</v>
      </c>
      <c r="O5734" s="1" t="e">
        <f>--cagggacagggaccctct--------------ttgtgg</f>
        <v>#NAME?</v>
      </c>
    </row>
    <row r="5735" spans="1:15" x14ac:dyDescent="0.3">
      <c r="A5735" s="1" t="s">
        <v>75</v>
      </c>
      <c r="B5735" s="1" t="s">
        <v>5774</v>
      </c>
      <c r="C5735" s="1">
        <v>1</v>
      </c>
      <c r="D5735" s="1" t="s">
        <v>7185</v>
      </c>
      <c r="E5735" s="1">
        <v>4</v>
      </c>
      <c r="F5735" s="1" t="s">
        <v>8326</v>
      </c>
      <c r="G5735" s="1" t="s">
        <v>5834</v>
      </c>
      <c r="H5735" s="1" t="s">
        <v>8313</v>
      </c>
      <c r="I5735" s="1" t="b">
        <v>0</v>
      </c>
      <c r="J5735" s="1">
        <v>17</v>
      </c>
      <c r="K5735" s="1">
        <v>0</v>
      </c>
      <c r="L5735" s="1">
        <v>0</v>
      </c>
      <c r="M5735" s="1">
        <v>1</v>
      </c>
      <c r="N5735" s="1">
        <v>1.35135135135135</v>
      </c>
      <c r="O5735" s="1" t="s">
        <v>8315</v>
      </c>
    </row>
    <row r="5736" spans="1:15" x14ac:dyDescent="0.3">
      <c r="A5736" s="1" t="s">
        <v>75</v>
      </c>
      <c r="B5736" s="1" t="s">
        <v>5774</v>
      </c>
      <c r="C5736" s="1">
        <v>1</v>
      </c>
      <c r="D5736" s="1" t="s">
        <v>7185</v>
      </c>
      <c r="E5736" s="1">
        <v>5</v>
      </c>
      <c r="F5736" s="1" t="s">
        <v>8328</v>
      </c>
      <c r="G5736" s="1" t="s">
        <v>5834</v>
      </c>
      <c r="H5736" s="1" t="s">
        <v>8313</v>
      </c>
      <c r="I5736" s="1" t="b">
        <v>0</v>
      </c>
      <c r="J5736" s="1">
        <v>17</v>
      </c>
      <c r="K5736" s="1">
        <v>0</v>
      </c>
      <c r="L5736" s="1">
        <v>0</v>
      </c>
      <c r="M5736" s="1">
        <v>425</v>
      </c>
      <c r="N5736" s="1">
        <v>62.316715542521997</v>
      </c>
      <c r="O5736" s="1" t="e">
        <f>--------------ccctcttgtgg--ggtagggttgtgg</f>
        <v>#NAME?</v>
      </c>
    </row>
    <row r="5737" spans="1:15" x14ac:dyDescent="0.3">
      <c r="A5737" s="1" t="s">
        <v>75</v>
      </c>
      <c r="B5737" s="1" t="s">
        <v>5774</v>
      </c>
      <c r="C5737" s="1">
        <v>1</v>
      </c>
      <c r="D5737" s="1" t="s">
        <v>7185</v>
      </c>
      <c r="E5737" s="1">
        <v>5</v>
      </c>
      <c r="F5737" s="1" t="s">
        <v>8328</v>
      </c>
      <c r="G5737" s="1" t="s">
        <v>5834</v>
      </c>
      <c r="H5737" s="1" t="s">
        <v>8313</v>
      </c>
      <c r="I5737" s="1" t="b">
        <v>0</v>
      </c>
      <c r="J5737" s="1">
        <v>16</v>
      </c>
      <c r="K5737" s="1">
        <v>0</v>
      </c>
      <c r="L5737" s="1">
        <v>0</v>
      </c>
      <c r="M5737" s="1">
        <v>66</v>
      </c>
      <c r="N5737" s="1">
        <v>9.67741935483871</v>
      </c>
      <c r="O5737" s="1" t="e">
        <f>-------------accctcttgtgg--ggtagggttgtgg</f>
        <v>#NAME?</v>
      </c>
    </row>
    <row r="5738" spans="1:15" x14ac:dyDescent="0.3">
      <c r="A5738" s="1" t="s">
        <v>75</v>
      </c>
      <c r="B5738" s="1" t="s">
        <v>5774</v>
      </c>
      <c r="C5738" s="1">
        <v>1</v>
      </c>
      <c r="D5738" s="1" t="s">
        <v>7185</v>
      </c>
      <c r="E5738" s="1">
        <v>5</v>
      </c>
      <c r="F5738" s="1" t="s">
        <v>8328</v>
      </c>
      <c r="G5738" s="1" t="s">
        <v>5834</v>
      </c>
      <c r="H5738" s="1" t="s">
        <v>8314</v>
      </c>
      <c r="I5738" s="1" t="b">
        <v>0</v>
      </c>
      <c r="J5738" s="1">
        <v>18</v>
      </c>
      <c r="K5738" s="1">
        <v>1</v>
      </c>
      <c r="L5738" s="1">
        <v>0</v>
      </c>
      <c r="M5738" s="1">
        <v>63</v>
      </c>
      <c r="N5738" s="1">
        <v>9.2375366568914892</v>
      </c>
      <c r="O5738" s="1" t="e">
        <f>-----------------tcttgtggtttggtagggttgtg</f>
        <v>#NAME?</v>
      </c>
    </row>
    <row r="5739" spans="1:15" x14ac:dyDescent="0.3">
      <c r="A5739" s="1" t="s">
        <v>75</v>
      </c>
      <c r="B5739" s="1" t="s">
        <v>5774</v>
      </c>
      <c r="C5739" s="1">
        <v>1</v>
      </c>
      <c r="D5739" s="1" t="s">
        <v>7185</v>
      </c>
      <c r="E5739" s="1">
        <v>5</v>
      </c>
      <c r="F5739" s="1" t="s">
        <v>8328</v>
      </c>
      <c r="G5739" s="1" t="s">
        <v>5814</v>
      </c>
      <c r="H5739" s="1" t="s">
        <v>8313</v>
      </c>
      <c r="I5739" s="1" t="b">
        <v>0</v>
      </c>
      <c r="J5739" s="1">
        <v>17</v>
      </c>
      <c r="K5739" s="1">
        <v>0</v>
      </c>
      <c r="L5739" s="1">
        <v>0</v>
      </c>
      <c r="M5739" s="1">
        <v>16</v>
      </c>
      <c r="N5739" s="1">
        <v>2.3460410557184699</v>
      </c>
      <c r="O5739" s="1" t="e">
        <f>----------------ctcttgtggttggtagggttgtgg</f>
        <v>#NAME?</v>
      </c>
    </row>
    <row r="5740" spans="1:15" x14ac:dyDescent="0.3">
      <c r="A5740" s="1" t="s">
        <v>75</v>
      </c>
      <c r="B5740" s="1" t="s">
        <v>5774</v>
      </c>
      <c r="C5740" s="1">
        <v>1</v>
      </c>
      <c r="D5740" s="1" t="s">
        <v>7185</v>
      </c>
      <c r="E5740" s="1">
        <v>5</v>
      </c>
      <c r="F5740" s="1" t="s">
        <v>8328</v>
      </c>
      <c r="G5740" s="1" t="s">
        <v>5834</v>
      </c>
      <c r="H5740" s="1" t="s">
        <v>8313</v>
      </c>
      <c r="I5740" s="1" t="b">
        <v>0</v>
      </c>
      <c r="J5740" s="1">
        <v>15</v>
      </c>
      <c r="K5740" s="1">
        <v>0</v>
      </c>
      <c r="L5740" s="1">
        <v>0</v>
      </c>
      <c r="M5740" s="1">
        <v>13</v>
      </c>
      <c r="N5740" s="1">
        <v>1.90615835777126</v>
      </c>
      <c r="O5740" s="1" t="e">
        <f>------------gaccctcttgtgg--ggtagggttgtgg</f>
        <v>#NAME?</v>
      </c>
    </row>
    <row r="5741" spans="1:15" x14ac:dyDescent="0.3">
      <c r="A5741" s="1" t="s">
        <v>75</v>
      </c>
      <c r="B5741" s="1" t="s">
        <v>5774</v>
      </c>
      <c r="C5741" s="1">
        <v>1</v>
      </c>
      <c r="D5741" s="1" t="s">
        <v>7185</v>
      </c>
      <c r="E5741" s="1">
        <v>5</v>
      </c>
      <c r="F5741" s="1" t="s">
        <v>8328</v>
      </c>
      <c r="G5741" s="1" t="s">
        <v>5834</v>
      </c>
      <c r="H5741" s="1" t="s">
        <v>8313</v>
      </c>
      <c r="I5741" s="1" t="b">
        <v>0</v>
      </c>
      <c r="J5741" s="1">
        <v>17</v>
      </c>
      <c r="K5741" s="1">
        <v>0</v>
      </c>
      <c r="L5741" s="1">
        <v>0</v>
      </c>
      <c r="M5741" s="1">
        <v>10</v>
      </c>
      <c r="N5741" s="1">
        <v>1.4662756598240401</v>
      </c>
      <c r="O5741" s="1" t="e">
        <f>---------------cctcttgtggttg-tagggttgtgg</f>
        <v>#NAME?</v>
      </c>
    </row>
    <row r="5742" spans="1:15" x14ac:dyDescent="0.3">
      <c r="A5742" s="1" t="s">
        <v>75</v>
      </c>
      <c r="B5742" s="1" t="s">
        <v>5774</v>
      </c>
      <c r="C5742" s="1">
        <v>1</v>
      </c>
      <c r="D5742" s="1" t="s">
        <v>7185</v>
      </c>
      <c r="E5742" s="1">
        <v>5</v>
      </c>
      <c r="F5742" s="1" t="s">
        <v>8328</v>
      </c>
      <c r="G5742" s="1" t="s">
        <v>5834</v>
      </c>
      <c r="H5742" s="1" t="s">
        <v>8314</v>
      </c>
      <c r="I5742" s="1" t="b">
        <v>0</v>
      </c>
      <c r="J5742" s="1">
        <v>17</v>
      </c>
      <c r="K5742" s="1">
        <v>1</v>
      </c>
      <c r="L5742" s="1">
        <v>0</v>
      </c>
      <c r="M5742" s="1">
        <v>7</v>
      </c>
      <c r="N5742" s="1">
        <v>1.0263929618768299</v>
      </c>
      <c r="O5742" s="1" t="e">
        <f>----------------ctcttgtggtttggtagggttgtg</f>
        <v>#NAME?</v>
      </c>
    </row>
    <row r="5743" spans="1:15" x14ac:dyDescent="0.3">
      <c r="A5743" s="1" t="s">
        <v>75</v>
      </c>
      <c r="B5743" s="1" t="s">
        <v>5774</v>
      </c>
      <c r="C5743" s="1">
        <v>1</v>
      </c>
      <c r="D5743" s="1" t="s">
        <v>7185</v>
      </c>
      <c r="E5743" s="1">
        <v>5</v>
      </c>
      <c r="F5743" s="1" t="s">
        <v>8328</v>
      </c>
      <c r="G5743" s="1" t="s">
        <v>5834</v>
      </c>
      <c r="H5743" s="1" t="s">
        <v>8313</v>
      </c>
      <c r="I5743" s="1" t="b">
        <v>0</v>
      </c>
      <c r="J5743" s="1">
        <v>17</v>
      </c>
      <c r="K5743" s="1">
        <v>0</v>
      </c>
      <c r="L5743" s="1">
        <v>1</v>
      </c>
      <c r="M5743" s="1">
        <v>7</v>
      </c>
      <c r="N5743" s="1">
        <v>1.0263929618768299</v>
      </c>
      <c r="O5743" s="1" t="e">
        <f>----------------ctcttgtggttAgtagggttgtgg</f>
        <v>#NAME?</v>
      </c>
    </row>
    <row r="5744" spans="1:15" x14ac:dyDescent="0.3">
      <c r="A5744" s="1" t="s">
        <v>75</v>
      </c>
      <c r="B5744" s="1" t="s">
        <v>5774</v>
      </c>
      <c r="C5744" s="1">
        <v>1</v>
      </c>
      <c r="D5744" s="1" t="s">
        <v>7185</v>
      </c>
      <c r="E5744" s="1">
        <v>6</v>
      </c>
      <c r="F5744" s="1" t="s">
        <v>8329</v>
      </c>
      <c r="G5744" s="1" t="s">
        <v>5814</v>
      </c>
      <c r="H5744" s="1" t="s">
        <v>8313</v>
      </c>
      <c r="I5744" s="1" t="b">
        <v>0</v>
      </c>
      <c r="J5744" s="1">
        <v>17</v>
      </c>
      <c r="K5744" s="1">
        <v>0</v>
      </c>
      <c r="L5744" s="1">
        <v>0</v>
      </c>
      <c r="M5744" s="1">
        <v>276</v>
      </c>
      <c r="N5744" s="1">
        <v>27.517447657028899</v>
      </c>
      <c r="O5744" s="1" t="e">
        <f>----------------ctcttgtggttggtagggttgtgg</f>
        <v>#NAME?</v>
      </c>
    </row>
    <row r="5745" spans="1:15" x14ac:dyDescent="0.3">
      <c r="A5745" s="1" t="s">
        <v>75</v>
      </c>
      <c r="B5745" s="1" t="s">
        <v>5774</v>
      </c>
      <c r="C5745" s="1">
        <v>1</v>
      </c>
      <c r="D5745" s="1" t="s">
        <v>7185</v>
      </c>
      <c r="E5745" s="1">
        <v>6</v>
      </c>
      <c r="F5745" s="1" t="s">
        <v>8329</v>
      </c>
      <c r="G5745" s="1" t="s">
        <v>5834</v>
      </c>
      <c r="H5745" s="1" t="s">
        <v>8313</v>
      </c>
      <c r="I5745" s="1" t="b">
        <v>0</v>
      </c>
      <c r="J5745" s="1">
        <v>17</v>
      </c>
      <c r="K5745" s="1">
        <v>0</v>
      </c>
      <c r="L5745" s="1">
        <v>8</v>
      </c>
      <c r="M5745" s="1">
        <v>63</v>
      </c>
      <c r="N5745" s="1">
        <v>6.2811565304087704</v>
      </c>
      <c r="O5745" s="1" t="s">
        <v>8330</v>
      </c>
    </row>
    <row r="5746" spans="1:15" x14ac:dyDescent="0.3">
      <c r="A5746" s="1" t="s">
        <v>75</v>
      </c>
      <c r="B5746" s="1" t="s">
        <v>5774</v>
      </c>
      <c r="C5746" s="1">
        <v>1</v>
      </c>
      <c r="D5746" s="1" t="s">
        <v>7185</v>
      </c>
      <c r="E5746" s="1">
        <v>6</v>
      </c>
      <c r="F5746" s="1" t="s">
        <v>8329</v>
      </c>
      <c r="G5746" s="1" t="s">
        <v>5834</v>
      </c>
      <c r="H5746" s="1" t="s">
        <v>8313</v>
      </c>
      <c r="I5746" s="1" t="b">
        <v>0</v>
      </c>
      <c r="J5746" s="1">
        <v>17</v>
      </c>
      <c r="K5746" s="1">
        <v>0</v>
      </c>
      <c r="L5746" s="1">
        <v>0</v>
      </c>
      <c r="M5746" s="1">
        <v>59</v>
      </c>
      <c r="N5746" s="1">
        <v>5.8823529411764701</v>
      </c>
      <c r="O5746" s="1" t="e">
        <f>-gcagggacagggaccctct---------------tgtgg</f>
        <v>#NAME?</v>
      </c>
    </row>
    <row r="5747" spans="1:15" x14ac:dyDescent="0.3">
      <c r="A5747" s="1" t="s">
        <v>75</v>
      </c>
      <c r="B5747" s="1" t="s">
        <v>5774</v>
      </c>
      <c r="C5747" s="1">
        <v>1</v>
      </c>
      <c r="D5747" s="1" t="s">
        <v>7185</v>
      </c>
      <c r="E5747" s="1">
        <v>6</v>
      </c>
      <c r="F5747" s="1" t="s">
        <v>8329</v>
      </c>
      <c r="G5747" s="1" t="s">
        <v>5834</v>
      </c>
      <c r="H5747" s="1" t="s">
        <v>8313</v>
      </c>
      <c r="I5747" s="1" t="b">
        <v>0</v>
      </c>
      <c r="J5747" s="1">
        <v>17</v>
      </c>
      <c r="K5747" s="1">
        <v>0</v>
      </c>
      <c r="L5747" s="1">
        <v>8</v>
      </c>
      <c r="M5747" s="1">
        <v>50</v>
      </c>
      <c r="N5747" s="1">
        <v>4.98504486540378</v>
      </c>
      <c r="O5747" s="1" t="e">
        <f>------AacTATAaAcctTC----------agggttgtgg</f>
        <v>#NAME?</v>
      </c>
    </row>
    <row r="5748" spans="1:15" x14ac:dyDescent="0.3">
      <c r="A5748" s="1" t="s">
        <v>75</v>
      </c>
      <c r="B5748" s="1" t="s">
        <v>5774</v>
      </c>
      <c r="C5748" s="1">
        <v>1</v>
      </c>
      <c r="D5748" s="1" t="s">
        <v>7185</v>
      </c>
      <c r="E5748" s="1">
        <v>6</v>
      </c>
      <c r="F5748" s="1" t="s">
        <v>8329</v>
      </c>
      <c r="G5748" s="1" t="s">
        <v>5834</v>
      </c>
      <c r="H5748" s="1" t="s">
        <v>8313</v>
      </c>
      <c r="I5748" s="1" t="b">
        <v>0</v>
      </c>
      <c r="J5748" s="1">
        <v>17</v>
      </c>
      <c r="K5748" s="1">
        <v>0</v>
      </c>
      <c r="L5748" s="1">
        <v>0</v>
      </c>
      <c r="M5748" s="1">
        <v>42</v>
      </c>
      <c r="N5748" s="1">
        <v>4.1874376869391803</v>
      </c>
      <c r="O5748" s="1" t="e">
        <f>------------gaccctcttgtggt----agggttgtgg</f>
        <v>#NAME?</v>
      </c>
    </row>
    <row r="5749" spans="1:15" x14ac:dyDescent="0.3">
      <c r="A5749" s="1" t="s">
        <v>75</v>
      </c>
      <c r="B5749" s="1" t="s">
        <v>5774</v>
      </c>
      <c r="C5749" s="1">
        <v>1</v>
      </c>
      <c r="D5749" s="1" t="s">
        <v>7185</v>
      </c>
      <c r="E5749" s="1">
        <v>6</v>
      </c>
      <c r="F5749" s="1" t="s">
        <v>8329</v>
      </c>
      <c r="G5749" s="1" t="s">
        <v>5834</v>
      </c>
      <c r="H5749" s="1" t="s">
        <v>8313</v>
      </c>
      <c r="I5749" s="1" t="b">
        <v>0</v>
      </c>
      <c r="J5749" s="1">
        <v>17</v>
      </c>
      <c r="K5749" s="1">
        <v>0</v>
      </c>
      <c r="L5749" s="1">
        <v>0</v>
      </c>
      <c r="M5749" s="1">
        <v>42</v>
      </c>
      <c r="N5749" s="1">
        <v>4.1874376869391803</v>
      </c>
      <c r="O5749" s="1" t="e">
        <f>---------------cctcttgtggt-ggtagggttgtgg</f>
        <v>#NAME?</v>
      </c>
    </row>
    <row r="5750" spans="1:15" x14ac:dyDescent="0.3">
      <c r="A5750" s="1" t="s">
        <v>75</v>
      </c>
      <c r="B5750" s="1" t="s">
        <v>5774</v>
      </c>
      <c r="C5750" s="1">
        <v>1</v>
      </c>
      <c r="D5750" s="1" t="s">
        <v>7185</v>
      </c>
      <c r="E5750" s="1">
        <v>6</v>
      </c>
      <c r="F5750" s="1" t="s">
        <v>8329</v>
      </c>
      <c r="G5750" s="1" t="s">
        <v>5834</v>
      </c>
      <c r="H5750" s="1" t="s">
        <v>8313</v>
      </c>
      <c r="I5750" s="1" t="b">
        <v>0</v>
      </c>
      <c r="J5750" s="1">
        <v>17</v>
      </c>
      <c r="K5750" s="1">
        <v>0</v>
      </c>
      <c r="L5750" s="1">
        <v>0</v>
      </c>
      <c r="M5750" s="1">
        <v>41</v>
      </c>
      <c r="N5750" s="1">
        <v>4.0877367896310997</v>
      </c>
      <c r="O5750" s="1" t="e">
        <f>-------------accctcttgtggtt---agggttgtgg</f>
        <v>#NAME?</v>
      </c>
    </row>
    <row r="5751" spans="1:15" x14ac:dyDescent="0.3">
      <c r="A5751" s="1" t="s">
        <v>75</v>
      </c>
      <c r="B5751" s="1" t="s">
        <v>5774</v>
      </c>
      <c r="C5751" s="1">
        <v>1</v>
      </c>
      <c r="D5751" s="1" t="s">
        <v>7185</v>
      </c>
      <c r="E5751" s="1">
        <v>6</v>
      </c>
      <c r="F5751" s="1" t="s">
        <v>8329</v>
      </c>
      <c r="G5751" s="1" t="s">
        <v>5834</v>
      </c>
      <c r="H5751" s="1" t="s">
        <v>8313</v>
      </c>
      <c r="I5751" s="1" t="b">
        <v>0</v>
      </c>
      <c r="J5751" s="1">
        <v>17</v>
      </c>
      <c r="K5751" s="1">
        <v>0</v>
      </c>
      <c r="L5751" s="1">
        <v>6</v>
      </c>
      <c r="M5751" s="1">
        <v>40</v>
      </c>
      <c r="N5751" s="1">
        <v>3.9880358923230301</v>
      </c>
      <c r="O5751" s="1" t="e">
        <f>------------gaccctcttgCAAG----aTCgttgtgg</f>
        <v>#NAME?</v>
      </c>
    </row>
    <row r="5752" spans="1:15" x14ac:dyDescent="0.3">
      <c r="A5752" s="1" t="s">
        <v>75</v>
      </c>
      <c r="B5752" s="1" t="s">
        <v>5774</v>
      </c>
      <c r="C5752" s="1">
        <v>1</v>
      </c>
      <c r="D5752" s="1" t="s">
        <v>7185</v>
      </c>
      <c r="E5752" s="1">
        <v>6</v>
      </c>
      <c r="F5752" s="1" t="s">
        <v>8329</v>
      </c>
      <c r="G5752" s="1" t="s">
        <v>5834</v>
      </c>
      <c r="H5752" s="1" t="s">
        <v>8314</v>
      </c>
      <c r="I5752" s="1" t="b">
        <v>0</v>
      </c>
      <c r="J5752" s="1">
        <v>18</v>
      </c>
      <c r="K5752" s="1">
        <v>1</v>
      </c>
      <c r="L5752" s="1">
        <v>0</v>
      </c>
      <c r="M5752" s="1">
        <v>40</v>
      </c>
      <c r="N5752" s="1">
        <v>3.9880358923230301</v>
      </c>
      <c r="O5752" s="1" t="e">
        <f>-----------------tcttgtggtttggtagggttgtg</f>
        <v>#NAME?</v>
      </c>
    </row>
    <row r="5753" spans="1:15" x14ac:dyDescent="0.3">
      <c r="A5753" s="1" t="s">
        <v>75</v>
      </c>
      <c r="B5753" s="1" t="s">
        <v>5774</v>
      </c>
      <c r="C5753" s="1">
        <v>1</v>
      </c>
      <c r="D5753" s="1" t="s">
        <v>7185</v>
      </c>
      <c r="E5753" s="1">
        <v>6</v>
      </c>
      <c r="F5753" s="1" t="s">
        <v>8329</v>
      </c>
      <c r="G5753" s="1" t="s">
        <v>5834</v>
      </c>
      <c r="H5753" s="1" t="s">
        <v>8313</v>
      </c>
      <c r="I5753" s="1" t="b">
        <v>0</v>
      </c>
      <c r="J5753" s="1">
        <v>18</v>
      </c>
      <c r="K5753" s="1">
        <v>0</v>
      </c>
      <c r="L5753" s="1">
        <v>6</v>
      </c>
      <c r="M5753" s="1">
        <v>31</v>
      </c>
      <c r="N5753" s="1">
        <v>3.09072781655034</v>
      </c>
      <c r="O5753" s="1" t="s">
        <v>8331</v>
      </c>
    </row>
    <row r="5754" spans="1:15" x14ac:dyDescent="0.3">
      <c r="A5754" s="1" t="s">
        <v>75</v>
      </c>
      <c r="B5754" s="1" t="s">
        <v>5774</v>
      </c>
      <c r="C5754" s="1">
        <v>1</v>
      </c>
      <c r="D5754" s="1" t="s">
        <v>7185</v>
      </c>
      <c r="E5754" s="1">
        <v>6</v>
      </c>
      <c r="F5754" s="1" t="s">
        <v>8329</v>
      </c>
      <c r="G5754" s="1" t="s">
        <v>5834</v>
      </c>
      <c r="H5754" s="1" t="s">
        <v>8313</v>
      </c>
      <c r="I5754" s="1" t="b">
        <v>0</v>
      </c>
      <c r="J5754" s="1">
        <v>17</v>
      </c>
      <c r="K5754" s="1">
        <v>0</v>
      </c>
      <c r="L5754" s="1">
        <v>1</v>
      </c>
      <c r="M5754" s="1">
        <v>23</v>
      </c>
      <c r="N5754" s="1">
        <v>2.2931206380857398</v>
      </c>
      <c r="O5754" s="1" t="e">
        <f>--------cagggaccctcttC--------agggttgtgg</f>
        <v>#NAME?</v>
      </c>
    </row>
    <row r="5755" spans="1:15" x14ac:dyDescent="0.3">
      <c r="A5755" s="1" t="s">
        <v>75</v>
      </c>
      <c r="B5755" s="1" t="s">
        <v>5774</v>
      </c>
      <c r="C5755" s="1">
        <v>1</v>
      </c>
      <c r="D5755" s="1" t="s">
        <v>7185</v>
      </c>
      <c r="E5755" s="1">
        <v>6</v>
      </c>
      <c r="F5755" s="1" t="s">
        <v>8329</v>
      </c>
      <c r="G5755" s="1" t="s">
        <v>5814</v>
      </c>
      <c r="H5755" s="1" t="s">
        <v>8313</v>
      </c>
      <c r="I5755" s="1" t="b">
        <v>0</v>
      </c>
      <c r="J5755" s="1">
        <v>16</v>
      </c>
      <c r="K5755" s="1">
        <v>0</v>
      </c>
      <c r="L5755" s="1">
        <v>0</v>
      </c>
      <c r="M5755" s="1">
        <v>21</v>
      </c>
      <c r="N5755" s="1">
        <v>2.0937188434695901</v>
      </c>
      <c r="O5755" s="1" t="e">
        <f>---------------cctcttgtggttggtagggttgtgg</f>
        <v>#NAME?</v>
      </c>
    </row>
    <row r="5756" spans="1:15" x14ac:dyDescent="0.3">
      <c r="A5756" s="1" t="s">
        <v>75</v>
      </c>
      <c r="B5756" s="1" t="s">
        <v>5774</v>
      </c>
      <c r="C5756" s="1">
        <v>1</v>
      </c>
      <c r="D5756" s="1" t="s">
        <v>7185</v>
      </c>
      <c r="E5756" s="1">
        <v>6</v>
      </c>
      <c r="F5756" s="1" t="s">
        <v>8329</v>
      </c>
      <c r="G5756" s="1" t="s">
        <v>5834</v>
      </c>
      <c r="H5756" s="1" t="s">
        <v>8313</v>
      </c>
      <c r="I5756" s="1" t="b">
        <v>0</v>
      </c>
      <c r="J5756" s="1">
        <v>17</v>
      </c>
      <c r="K5756" s="1">
        <v>0</v>
      </c>
      <c r="L5756" s="1">
        <v>0</v>
      </c>
      <c r="M5756" s="1">
        <v>19</v>
      </c>
      <c r="N5756" s="1">
        <v>1.89431704885344</v>
      </c>
      <c r="O5756" s="1" t="e">
        <f>---------------cctcttgtggttg-tagggttgtgg</f>
        <v>#NAME?</v>
      </c>
    </row>
    <row r="5757" spans="1:15" x14ac:dyDescent="0.3">
      <c r="A5757" s="1" t="s">
        <v>75</v>
      </c>
      <c r="B5757" s="1" t="s">
        <v>5774</v>
      </c>
      <c r="C5757" s="1">
        <v>1</v>
      </c>
      <c r="D5757" s="1" t="s">
        <v>7185</v>
      </c>
      <c r="E5757" s="1">
        <v>6</v>
      </c>
      <c r="F5757" s="1" t="s">
        <v>8329</v>
      </c>
      <c r="G5757" s="1" t="s">
        <v>5834</v>
      </c>
      <c r="H5757" s="1" t="s">
        <v>8314</v>
      </c>
      <c r="I5757" s="1" t="b">
        <v>0</v>
      </c>
      <c r="J5757" s="1">
        <v>18</v>
      </c>
      <c r="K5757" s="1">
        <v>1</v>
      </c>
      <c r="L5757" s="1">
        <v>0</v>
      </c>
      <c r="M5757" s="1">
        <v>18</v>
      </c>
      <c r="N5757" s="1">
        <v>1.79461615154536</v>
      </c>
      <c r="O5757" s="1" t="e">
        <f>-----------------tcttgtggttaggtagggttgtg</f>
        <v>#NAME?</v>
      </c>
    </row>
    <row r="5758" spans="1:15" x14ac:dyDescent="0.3">
      <c r="A5758" s="1" t="s">
        <v>75</v>
      </c>
      <c r="B5758" s="1" t="s">
        <v>5774</v>
      </c>
      <c r="C5758" s="1">
        <v>1</v>
      </c>
      <c r="D5758" s="1" t="s">
        <v>7185</v>
      </c>
      <c r="E5758" s="1">
        <v>6</v>
      </c>
      <c r="F5758" s="1" t="s">
        <v>8329</v>
      </c>
      <c r="G5758" s="1" t="s">
        <v>5834</v>
      </c>
      <c r="H5758" s="1" t="s">
        <v>8313</v>
      </c>
      <c r="I5758" s="1" t="b">
        <v>0</v>
      </c>
      <c r="J5758" s="1">
        <v>17</v>
      </c>
      <c r="K5758" s="1">
        <v>0</v>
      </c>
      <c r="L5758" s="1">
        <v>0</v>
      </c>
      <c r="M5758" s="1">
        <v>16</v>
      </c>
      <c r="N5758" s="1">
        <v>1.5952143569292101</v>
      </c>
      <c r="O5758" s="1" t="e">
        <f>-------------accctcttgtgg---gtagggttgtgg</f>
        <v>#NAME?</v>
      </c>
    </row>
    <row r="5759" spans="1:15" x14ac:dyDescent="0.3">
      <c r="A5759" s="1" t="s">
        <v>75</v>
      </c>
      <c r="B5759" s="1" t="s">
        <v>5774</v>
      </c>
      <c r="C5759" s="1">
        <v>1</v>
      </c>
      <c r="D5759" s="1" t="s">
        <v>7185</v>
      </c>
      <c r="E5759" s="1">
        <v>6</v>
      </c>
      <c r="F5759" s="1" t="s">
        <v>8329</v>
      </c>
      <c r="G5759" s="1" t="s">
        <v>5834</v>
      </c>
      <c r="H5759" s="1" t="s">
        <v>8313</v>
      </c>
      <c r="I5759" s="1" t="b">
        <v>0</v>
      </c>
      <c r="J5759" s="1">
        <v>17</v>
      </c>
      <c r="K5759" s="1">
        <v>0</v>
      </c>
      <c r="L5759" s="1">
        <v>0</v>
      </c>
      <c r="M5759" s="1">
        <v>13</v>
      </c>
      <c r="N5759" s="1">
        <v>1.29611166500498</v>
      </c>
      <c r="O5759" s="1" t="e">
        <f>--------------ccctcttgtgg--ggtagggttgtgg</f>
        <v>#NAME?</v>
      </c>
    </row>
    <row r="5760" spans="1:15" x14ac:dyDescent="0.3">
      <c r="A5760" s="1" t="s">
        <v>75</v>
      </c>
      <c r="B5760" s="1" t="s">
        <v>5774</v>
      </c>
      <c r="C5760" s="1">
        <v>1</v>
      </c>
      <c r="D5760" s="1" t="s">
        <v>7185</v>
      </c>
      <c r="E5760" s="1">
        <v>6</v>
      </c>
      <c r="F5760" s="1" t="s">
        <v>8329</v>
      </c>
      <c r="G5760" s="1" t="s">
        <v>5834</v>
      </c>
      <c r="H5760" s="1" t="s">
        <v>8313</v>
      </c>
      <c r="I5760" s="1" t="b">
        <v>0</v>
      </c>
      <c r="J5760" s="1">
        <v>16</v>
      </c>
      <c r="K5760" s="1">
        <v>0</v>
      </c>
      <c r="L5760" s="1">
        <v>0</v>
      </c>
      <c r="M5760" s="1">
        <v>12</v>
      </c>
      <c r="N5760" s="1">
        <v>1.1964107676969</v>
      </c>
      <c r="O5760" s="1" t="s">
        <v>8332</v>
      </c>
    </row>
    <row r="5761" spans="1:15" x14ac:dyDescent="0.3">
      <c r="A5761" s="1" t="s">
        <v>75</v>
      </c>
      <c r="B5761" s="1" t="s">
        <v>5774</v>
      </c>
      <c r="C5761" s="1">
        <v>1</v>
      </c>
      <c r="D5761" s="1" t="s">
        <v>7185</v>
      </c>
      <c r="E5761" s="1">
        <v>7</v>
      </c>
      <c r="F5761" s="1" t="s">
        <v>8333</v>
      </c>
      <c r="G5761" s="1" t="s">
        <v>5814</v>
      </c>
      <c r="H5761" s="1" t="s">
        <v>8313</v>
      </c>
      <c r="I5761" s="1" t="b">
        <v>0</v>
      </c>
      <c r="J5761" s="1">
        <v>17</v>
      </c>
      <c r="K5761" s="1">
        <v>0</v>
      </c>
      <c r="L5761" s="1">
        <v>0</v>
      </c>
      <c r="M5761" s="1">
        <v>352</v>
      </c>
      <c r="N5761" s="1">
        <v>62.522202486678502</v>
      </c>
      <c r="O5761" s="1" t="e">
        <f>----------------ctcttgtggttggtagggttgtgg</f>
        <v>#NAME?</v>
      </c>
    </row>
    <row r="5762" spans="1:15" x14ac:dyDescent="0.3">
      <c r="A5762" s="1" t="s">
        <v>75</v>
      </c>
      <c r="B5762" s="1" t="s">
        <v>5774</v>
      </c>
      <c r="C5762" s="1">
        <v>1</v>
      </c>
      <c r="D5762" s="1" t="s">
        <v>7185</v>
      </c>
      <c r="E5762" s="1">
        <v>7</v>
      </c>
      <c r="F5762" s="1" t="s">
        <v>8333</v>
      </c>
      <c r="G5762" s="1" t="s">
        <v>5834</v>
      </c>
      <c r="H5762" s="1" t="s">
        <v>8313</v>
      </c>
      <c r="I5762" s="1" t="b">
        <v>0</v>
      </c>
      <c r="J5762" s="1">
        <v>16</v>
      </c>
      <c r="K5762" s="1">
        <v>0</v>
      </c>
      <c r="L5762" s="1">
        <v>0</v>
      </c>
      <c r="M5762" s="1">
        <v>62</v>
      </c>
      <c r="N5762" s="1">
        <v>11.012433392539901</v>
      </c>
      <c r="O5762" s="1" t="e">
        <f>---------------cctcttgtggttggtagggttgtgg</f>
        <v>#NAME?</v>
      </c>
    </row>
    <row r="5763" spans="1:15" x14ac:dyDescent="0.3">
      <c r="A5763" s="1" t="s">
        <v>75</v>
      </c>
      <c r="B5763" s="1" t="s">
        <v>5774</v>
      </c>
      <c r="C5763" s="1">
        <v>1</v>
      </c>
      <c r="D5763" s="1" t="s">
        <v>7185</v>
      </c>
      <c r="E5763" s="1">
        <v>7</v>
      </c>
      <c r="F5763" s="1" t="s">
        <v>8333</v>
      </c>
      <c r="G5763" s="1" t="s">
        <v>5834</v>
      </c>
      <c r="H5763" s="1" t="s">
        <v>8313</v>
      </c>
      <c r="I5763" s="1" t="b">
        <v>0</v>
      </c>
      <c r="J5763" s="1">
        <v>17</v>
      </c>
      <c r="K5763" s="1">
        <v>0</v>
      </c>
      <c r="L5763" s="1">
        <v>0</v>
      </c>
      <c r="M5763" s="1">
        <v>18</v>
      </c>
      <c r="N5763" s="1">
        <v>3.1971580817051501</v>
      </c>
      <c r="O5763" s="1" t="e">
        <f>-gcagggacagggaccctct---------------tgtgg</f>
        <v>#NAME?</v>
      </c>
    </row>
    <row r="5764" spans="1:15" x14ac:dyDescent="0.3">
      <c r="A5764" s="1" t="s">
        <v>75</v>
      </c>
      <c r="B5764" s="1" t="s">
        <v>5774</v>
      </c>
      <c r="C5764" s="1">
        <v>1</v>
      </c>
      <c r="D5764" s="1" t="s">
        <v>7185</v>
      </c>
      <c r="E5764" s="1">
        <v>7</v>
      </c>
      <c r="F5764" s="1" t="s">
        <v>8333</v>
      </c>
      <c r="G5764" s="1" t="s">
        <v>5834</v>
      </c>
      <c r="H5764" s="1" t="s">
        <v>8314</v>
      </c>
      <c r="I5764" s="1" t="b">
        <v>0</v>
      </c>
      <c r="J5764" s="1">
        <v>18</v>
      </c>
      <c r="K5764" s="1">
        <v>1</v>
      </c>
      <c r="L5764" s="1">
        <v>0</v>
      </c>
      <c r="M5764" s="1">
        <v>11</v>
      </c>
      <c r="N5764" s="1">
        <v>1.9538188277087001</v>
      </c>
      <c r="O5764" s="1" t="e">
        <f>-----------------tcttgtggtttggtagggttgtg</f>
        <v>#NAME?</v>
      </c>
    </row>
    <row r="5765" spans="1:15" x14ac:dyDescent="0.3">
      <c r="A5765" s="1" t="s">
        <v>75</v>
      </c>
      <c r="B5765" s="1" t="s">
        <v>5774</v>
      </c>
      <c r="C5765" s="1">
        <v>1</v>
      </c>
      <c r="D5765" s="1" t="s">
        <v>7185</v>
      </c>
      <c r="E5765" s="1">
        <v>7</v>
      </c>
      <c r="F5765" s="1" t="s">
        <v>8333</v>
      </c>
      <c r="G5765" s="1" t="s">
        <v>5834</v>
      </c>
      <c r="H5765" s="1" t="s">
        <v>8313</v>
      </c>
      <c r="I5765" s="1" t="b">
        <v>0</v>
      </c>
      <c r="J5765" s="1">
        <v>17</v>
      </c>
      <c r="K5765" s="1">
        <v>0</v>
      </c>
      <c r="L5765" s="1">
        <v>0</v>
      </c>
      <c r="M5765" s="1">
        <v>7</v>
      </c>
      <c r="N5765" s="1">
        <v>1.2433392539964401</v>
      </c>
      <c r="O5765" s="1" t="e">
        <f>--------------ccctcttgtgg--ggtagggttgtgg</f>
        <v>#NAME?</v>
      </c>
    </row>
    <row r="5766" spans="1:15" x14ac:dyDescent="0.3">
      <c r="A5766" s="1" t="s">
        <v>75</v>
      </c>
      <c r="B5766" s="1" t="s">
        <v>5774</v>
      </c>
      <c r="C5766" s="1">
        <v>1</v>
      </c>
      <c r="D5766" s="1" t="s">
        <v>7185</v>
      </c>
      <c r="E5766" s="1">
        <v>7</v>
      </c>
      <c r="F5766" s="1" t="s">
        <v>8333</v>
      </c>
      <c r="G5766" s="1" t="s">
        <v>5814</v>
      </c>
      <c r="H5766" s="1" t="s">
        <v>8313</v>
      </c>
      <c r="I5766" s="1" t="b">
        <v>0</v>
      </c>
      <c r="J5766" s="1">
        <v>15</v>
      </c>
      <c r="K5766" s="1">
        <v>0</v>
      </c>
      <c r="L5766" s="1">
        <v>0</v>
      </c>
      <c r="M5766" s="1">
        <v>7</v>
      </c>
      <c r="N5766" s="1">
        <v>1.2433392539964401</v>
      </c>
      <c r="O5766" s="1" t="e">
        <f>--------------ccctcttgtggttggtagggttgtgg</f>
        <v>#NAME?</v>
      </c>
    </row>
    <row r="5767" spans="1:15" x14ac:dyDescent="0.3">
      <c r="A5767" s="1" t="s">
        <v>75</v>
      </c>
      <c r="B5767" s="1" t="s">
        <v>5774</v>
      </c>
      <c r="C5767" s="1">
        <v>1</v>
      </c>
      <c r="D5767" s="1" t="s">
        <v>7185</v>
      </c>
      <c r="E5767" s="1">
        <v>7</v>
      </c>
      <c r="F5767" s="1" t="s">
        <v>8333</v>
      </c>
      <c r="G5767" s="1" t="s">
        <v>5834</v>
      </c>
      <c r="H5767" s="1" t="s">
        <v>8313</v>
      </c>
      <c r="I5767" s="1" t="b">
        <v>0</v>
      </c>
      <c r="J5767" s="1">
        <v>17</v>
      </c>
      <c r="K5767" s="1">
        <v>0</v>
      </c>
      <c r="L5767" s="1">
        <v>0</v>
      </c>
      <c r="M5767" s="1">
        <v>7</v>
      </c>
      <c r="N5767" s="1">
        <v>1.2433392539964401</v>
      </c>
      <c r="O5767" s="1" t="e">
        <f>-------------accctcttgtggtt---agggttgtgg</f>
        <v>#NAME?</v>
      </c>
    </row>
    <row r="5768" spans="1:15" x14ac:dyDescent="0.3">
      <c r="A5768" s="1" t="s">
        <v>75</v>
      </c>
      <c r="B5768" s="1" t="s">
        <v>5774</v>
      </c>
      <c r="C5768" s="1">
        <v>1</v>
      </c>
      <c r="D5768" s="1" t="s">
        <v>7185</v>
      </c>
      <c r="E5768" s="1">
        <v>7</v>
      </c>
      <c r="F5768" s="1" t="s">
        <v>8333</v>
      </c>
      <c r="G5768" s="1" t="s">
        <v>5834</v>
      </c>
      <c r="H5768" s="1" t="s">
        <v>8313</v>
      </c>
      <c r="I5768" s="1" t="b">
        <v>0</v>
      </c>
      <c r="J5768" s="1">
        <v>17</v>
      </c>
      <c r="K5768" s="1">
        <v>0</v>
      </c>
      <c r="L5768" s="1">
        <v>0</v>
      </c>
      <c r="M5768" s="1">
        <v>7</v>
      </c>
      <c r="N5768" s="1">
        <v>1.2433392539964401</v>
      </c>
      <c r="O5768" s="1" t="e">
        <f>------------gaccctcttgtggt----agggttgtgg</f>
        <v>#NAME?</v>
      </c>
    </row>
    <row r="5769" spans="1:15" x14ac:dyDescent="0.3">
      <c r="A5769" s="1" t="s">
        <v>75</v>
      </c>
      <c r="B5769" s="1" t="s">
        <v>5774</v>
      </c>
      <c r="C5769" s="1">
        <v>1</v>
      </c>
      <c r="D5769" s="1" t="s">
        <v>7185</v>
      </c>
      <c r="E5769" s="1">
        <v>7</v>
      </c>
      <c r="F5769" s="1" t="s">
        <v>8333</v>
      </c>
      <c r="G5769" s="1" t="s">
        <v>5834</v>
      </c>
      <c r="H5769" s="1" t="s">
        <v>8313</v>
      </c>
      <c r="I5769" s="1" t="b">
        <v>0</v>
      </c>
      <c r="J5769" s="1">
        <v>17</v>
      </c>
      <c r="K5769" s="1">
        <v>0</v>
      </c>
      <c r="L5769" s="1">
        <v>0</v>
      </c>
      <c r="M5769" s="1">
        <v>6</v>
      </c>
      <c r="N5769" s="1">
        <v>1.0657193605683799</v>
      </c>
      <c r="O5769" s="1" t="e">
        <f>---------------cctcttgtggt-ggtagggttgtgg</f>
        <v>#NAME?</v>
      </c>
    </row>
    <row r="5770" spans="1:15" x14ac:dyDescent="0.3">
      <c r="A5770" s="1" t="s">
        <v>75</v>
      </c>
      <c r="B5770" s="1" t="s">
        <v>5774</v>
      </c>
      <c r="C5770" s="1">
        <v>1</v>
      </c>
      <c r="D5770" s="1" t="s">
        <v>7185</v>
      </c>
      <c r="E5770" s="1">
        <v>8</v>
      </c>
      <c r="F5770" s="1" t="s">
        <v>8334</v>
      </c>
      <c r="G5770" s="1" t="s">
        <v>5814</v>
      </c>
      <c r="H5770" s="1" t="s">
        <v>8313</v>
      </c>
      <c r="I5770" s="1" t="b">
        <v>0</v>
      </c>
      <c r="J5770" s="1">
        <v>17</v>
      </c>
      <c r="K5770" s="1">
        <v>0</v>
      </c>
      <c r="L5770" s="1">
        <v>0</v>
      </c>
      <c r="M5770" s="1">
        <v>3</v>
      </c>
      <c r="N5770" s="1">
        <v>20</v>
      </c>
      <c r="O5770" s="1" t="e">
        <f>----------------ctcttgtggttggtagggttgtgg</f>
        <v>#NAME?</v>
      </c>
    </row>
    <row r="5771" spans="1:15" x14ac:dyDescent="0.3">
      <c r="A5771" s="1" t="s">
        <v>75</v>
      </c>
      <c r="B5771" s="1" t="s">
        <v>5774</v>
      </c>
      <c r="C5771" s="1">
        <v>1</v>
      </c>
      <c r="D5771" s="1" t="s">
        <v>7185</v>
      </c>
      <c r="E5771" s="1">
        <v>8</v>
      </c>
      <c r="F5771" s="1" t="s">
        <v>8334</v>
      </c>
      <c r="G5771" s="1" t="s">
        <v>5834</v>
      </c>
      <c r="H5771" s="1" t="s">
        <v>8313</v>
      </c>
      <c r="I5771" s="1" t="b">
        <v>0</v>
      </c>
      <c r="J5771" s="1">
        <v>17</v>
      </c>
      <c r="K5771" s="1">
        <v>0</v>
      </c>
      <c r="L5771" s="1">
        <v>0</v>
      </c>
      <c r="M5771" s="1">
        <v>3</v>
      </c>
      <c r="N5771" s="1">
        <v>20</v>
      </c>
      <c r="O5771" s="1" t="e">
        <f>-gcagggacagggaccctct---------------tgtgg</f>
        <v>#NAME?</v>
      </c>
    </row>
    <row r="5772" spans="1:15" x14ac:dyDescent="0.3">
      <c r="A5772" s="1" t="s">
        <v>75</v>
      </c>
      <c r="B5772" s="1" t="s">
        <v>5774</v>
      </c>
      <c r="C5772" s="1">
        <v>1</v>
      </c>
      <c r="D5772" s="1" t="s">
        <v>7185</v>
      </c>
      <c r="E5772" s="1">
        <v>8</v>
      </c>
      <c r="F5772" s="1" t="s">
        <v>8334</v>
      </c>
      <c r="G5772" s="1" t="s">
        <v>5834</v>
      </c>
      <c r="H5772" s="1" t="s">
        <v>8313</v>
      </c>
      <c r="I5772" s="1" t="b">
        <v>0</v>
      </c>
      <c r="J5772" s="1">
        <v>17</v>
      </c>
      <c r="K5772" s="1">
        <v>0</v>
      </c>
      <c r="L5772" s="1">
        <v>2</v>
      </c>
      <c r="M5772" s="1">
        <v>2</v>
      </c>
      <c r="N5772" s="1">
        <v>13.3333333333333</v>
      </c>
      <c r="O5772" s="1" t="e">
        <f>----------------ctcttgtggttggCaggAttgtgg</f>
        <v>#NAME?</v>
      </c>
    </row>
    <row r="5773" spans="1:15" x14ac:dyDescent="0.3">
      <c r="A5773" s="1" t="s">
        <v>75</v>
      </c>
      <c r="B5773" s="1" t="s">
        <v>5774</v>
      </c>
      <c r="C5773" s="1">
        <v>1</v>
      </c>
      <c r="D5773" s="1" t="s">
        <v>7185</v>
      </c>
      <c r="E5773" s="1">
        <v>8</v>
      </c>
      <c r="F5773" s="1" t="s">
        <v>8334</v>
      </c>
      <c r="G5773" s="1" t="s">
        <v>5834</v>
      </c>
      <c r="H5773" s="1" t="s">
        <v>8313</v>
      </c>
      <c r="I5773" s="1" t="b">
        <v>0</v>
      </c>
      <c r="J5773" s="1">
        <v>17</v>
      </c>
      <c r="K5773" s="1">
        <v>0</v>
      </c>
      <c r="L5773" s="1">
        <v>1</v>
      </c>
      <c r="M5773" s="1">
        <v>1</v>
      </c>
      <c r="N5773" s="1">
        <v>6.6666666666666599</v>
      </c>
      <c r="O5773" s="1" t="e">
        <f>----------------ctcttgtgAttggtagggttgtgg</f>
        <v>#NAME?</v>
      </c>
    </row>
    <row r="5774" spans="1:15" x14ac:dyDescent="0.3">
      <c r="A5774" s="1" t="s">
        <v>75</v>
      </c>
      <c r="B5774" s="1" t="s">
        <v>5774</v>
      </c>
      <c r="C5774" s="1">
        <v>1</v>
      </c>
      <c r="D5774" s="1" t="s">
        <v>7185</v>
      </c>
      <c r="E5774" s="1">
        <v>8</v>
      </c>
      <c r="F5774" s="1" t="s">
        <v>8334</v>
      </c>
      <c r="G5774" s="1" t="s">
        <v>5834</v>
      </c>
      <c r="H5774" s="1" t="s">
        <v>8313</v>
      </c>
      <c r="I5774" s="1" t="b">
        <v>0</v>
      </c>
      <c r="J5774" s="1">
        <v>17</v>
      </c>
      <c r="K5774" s="1">
        <v>0</v>
      </c>
      <c r="L5774" s="1">
        <v>0</v>
      </c>
      <c r="M5774" s="1">
        <v>1</v>
      </c>
      <c r="N5774" s="1">
        <v>6.6666666666666599</v>
      </c>
      <c r="O5774" s="1" t="e">
        <f>----------gggaccctcttgtggt------ggttgtgg</f>
        <v>#NAME?</v>
      </c>
    </row>
    <row r="5775" spans="1:15" x14ac:dyDescent="0.3">
      <c r="A5775" s="1" t="s">
        <v>75</v>
      </c>
      <c r="B5775" s="1" t="s">
        <v>5774</v>
      </c>
      <c r="C5775" s="1">
        <v>1</v>
      </c>
      <c r="D5775" s="1" t="s">
        <v>7185</v>
      </c>
      <c r="E5775" s="1">
        <v>8</v>
      </c>
      <c r="F5775" s="1" t="s">
        <v>8334</v>
      </c>
      <c r="G5775" s="1" t="s">
        <v>5834</v>
      </c>
      <c r="H5775" s="1" t="s">
        <v>8313</v>
      </c>
      <c r="I5775" s="1" t="b">
        <v>0</v>
      </c>
      <c r="J5775" s="1">
        <v>17</v>
      </c>
      <c r="K5775" s="1">
        <v>0</v>
      </c>
      <c r="L5775" s="1">
        <v>3</v>
      </c>
      <c r="M5775" s="1">
        <v>1</v>
      </c>
      <c r="N5775" s="1">
        <v>6.6666666666666599</v>
      </c>
      <c r="O5775" s="1" t="e">
        <f>-gcagggacagggaGcAAct---------------tgtgg</f>
        <v>#NAME?</v>
      </c>
    </row>
    <row r="5776" spans="1:15" x14ac:dyDescent="0.3">
      <c r="A5776" s="1" t="s">
        <v>75</v>
      </c>
      <c r="B5776" s="1" t="s">
        <v>5774</v>
      </c>
      <c r="C5776" s="1">
        <v>1</v>
      </c>
      <c r="D5776" s="1" t="s">
        <v>7185</v>
      </c>
      <c r="E5776" s="1">
        <v>8</v>
      </c>
      <c r="F5776" s="1" t="s">
        <v>8334</v>
      </c>
      <c r="G5776" s="1" t="s">
        <v>5834</v>
      </c>
      <c r="H5776" s="1" t="s">
        <v>8313</v>
      </c>
      <c r="I5776" s="1" t="b">
        <v>0</v>
      </c>
      <c r="J5776" s="1">
        <v>19</v>
      </c>
      <c r="K5776" s="1">
        <v>0</v>
      </c>
      <c r="L5776" s="1">
        <v>1</v>
      </c>
      <c r="M5776" s="1">
        <v>1</v>
      </c>
      <c r="N5776" s="1">
        <v>6.6666666666666599</v>
      </c>
      <c r="O5776" s="1" t="s">
        <v>8335</v>
      </c>
    </row>
    <row r="5777" spans="1:15" x14ac:dyDescent="0.3">
      <c r="A5777" s="1" t="s">
        <v>75</v>
      </c>
      <c r="B5777" s="1" t="s">
        <v>5774</v>
      </c>
      <c r="C5777" s="1">
        <v>1</v>
      </c>
      <c r="D5777" s="1" t="s">
        <v>7185</v>
      </c>
      <c r="E5777" s="1">
        <v>8</v>
      </c>
      <c r="F5777" s="1" t="s">
        <v>8334</v>
      </c>
      <c r="G5777" s="1" t="s">
        <v>5834</v>
      </c>
      <c r="H5777" s="1" t="s">
        <v>8313</v>
      </c>
      <c r="I5777" s="1" t="b">
        <v>0</v>
      </c>
      <c r="J5777" s="1">
        <v>17</v>
      </c>
      <c r="K5777" s="1">
        <v>0</v>
      </c>
      <c r="L5777" s="1">
        <v>3</v>
      </c>
      <c r="M5777" s="1">
        <v>1</v>
      </c>
      <c r="N5777" s="1">
        <v>6.6666666666666599</v>
      </c>
      <c r="O5777" s="1" t="s">
        <v>8319</v>
      </c>
    </row>
    <row r="5778" spans="1:15" x14ac:dyDescent="0.3">
      <c r="A5778" s="1" t="s">
        <v>75</v>
      </c>
      <c r="B5778" s="1" t="s">
        <v>5774</v>
      </c>
      <c r="C5778" s="1">
        <v>1</v>
      </c>
      <c r="D5778" s="1" t="s">
        <v>7185</v>
      </c>
      <c r="E5778" s="1">
        <v>8</v>
      </c>
      <c r="F5778" s="1" t="s">
        <v>8334</v>
      </c>
      <c r="G5778" s="1" t="s">
        <v>5834</v>
      </c>
      <c r="H5778" s="1" t="s">
        <v>8313</v>
      </c>
      <c r="I5778" s="1" t="b">
        <v>0</v>
      </c>
      <c r="J5778" s="1">
        <v>15</v>
      </c>
      <c r="K5778" s="1">
        <v>0</v>
      </c>
      <c r="L5778" s="1">
        <v>1</v>
      </c>
      <c r="M5778" s="1">
        <v>1</v>
      </c>
      <c r="N5778" s="1">
        <v>6.6666666666666599</v>
      </c>
      <c r="O5778" s="1" t="s">
        <v>8336</v>
      </c>
    </row>
    <row r="5779" spans="1:15" x14ac:dyDescent="0.3">
      <c r="A5779" s="1" t="s">
        <v>75</v>
      </c>
      <c r="B5779" s="1" t="s">
        <v>5774</v>
      </c>
      <c r="C5779" s="1">
        <v>1</v>
      </c>
      <c r="D5779" s="1" t="s">
        <v>7185</v>
      </c>
      <c r="E5779" s="1">
        <v>8</v>
      </c>
      <c r="F5779" s="1" t="s">
        <v>8334</v>
      </c>
      <c r="G5779" s="1" t="s">
        <v>5834</v>
      </c>
      <c r="H5779" s="1" t="s">
        <v>8313</v>
      </c>
      <c r="I5779" s="1" t="b">
        <v>0</v>
      </c>
      <c r="J5779" s="1">
        <v>16</v>
      </c>
      <c r="K5779" s="1">
        <v>0</v>
      </c>
      <c r="L5779" s="1">
        <v>10</v>
      </c>
      <c r="M5779" s="1">
        <v>1</v>
      </c>
      <c r="N5779" s="1">
        <v>6.6666666666666599</v>
      </c>
      <c r="O5779" s="1" t="s">
        <v>8337</v>
      </c>
    </row>
    <row r="5780" spans="1:15" x14ac:dyDescent="0.3">
      <c r="A5780" s="1" t="s">
        <v>75</v>
      </c>
      <c r="B5780" s="1" t="s">
        <v>5774</v>
      </c>
      <c r="C5780" s="1">
        <v>1</v>
      </c>
      <c r="D5780" s="1" t="s">
        <v>7185</v>
      </c>
      <c r="E5780" s="1">
        <v>9</v>
      </c>
      <c r="F5780" s="1" t="s">
        <v>8338</v>
      </c>
      <c r="G5780" s="1" t="s">
        <v>5834</v>
      </c>
      <c r="H5780" s="1" t="s">
        <v>8313</v>
      </c>
      <c r="I5780" s="1" t="b">
        <v>0</v>
      </c>
      <c r="J5780" s="1">
        <v>17</v>
      </c>
      <c r="K5780" s="1">
        <v>0</v>
      </c>
      <c r="L5780" s="1">
        <v>0</v>
      </c>
      <c r="M5780" s="1">
        <v>119</v>
      </c>
      <c r="N5780" s="1">
        <v>15.139949109414699</v>
      </c>
      <c r="O5780" s="1" t="e">
        <f>-gcagggacagggaccctct---------------tgtgg</f>
        <v>#NAME?</v>
      </c>
    </row>
    <row r="5781" spans="1:15" x14ac:dyDescent="0.3">
      <c r="A5781" s="1" t="s">
        <v>75</v>
      </c>
      <c r="B5781" s="1" t="s">
        <v>5774</v>
      </c>
      <c r="C5781" s="1">
        <v>1</v>
      </c>
      <c r="D5781" s="1" t="s">
        <v>7185</v>
      </c>
      <c r="E5781" s="1">
        <v>9</v>
      </c>
      <c r="F5781" s="1" t="s">
        <v>8338</v>
      </c>
      <c r="G5781" s="1" t="s">
        <v>5814</v>
      </c>
      <c r="H5781" s="1" t="s">
        <v>8313</v>
      </c>
      <c r="I5781" s="1" t="b">
        <v>0</v>
      </c>
      <c r="J5781" s="1">
        <v>17</v>
      </c>
      <c r="K5781" s="1">
        <v>0</v>
      </c>
      <c r="L5781" s="1">
        <v>0</v>
      </c>
      <c r="M5781" s="1">
        <v>71</v>
      </c>
      <c r="N5781" s="1">
        <v>9.0330788804071194</v>
      </c>
      <c r="O5781" s="1" t="e">
        <f>----------------ctcttgtggttggtagggttgtgg</f>
        <v>#NAME?</v>
      </c>
    </row>
    <row r="5782" spans="1:15" x14ac:dyDescent="0.3">
      <c r="A5782" s="1" t="s">
        <v>75</v>
      </c>
      <c r="B5782" s="1" t="s">
        <v>5774</v>
      </c>
      <c r="C5782" s="1">
        <v>1</v>
      </c>
      <c r="D5782" s="1" t="s">
        <v>7185</v>
      </c>
      <c r="E5782" s="1">
        <v>9</v>
      </c>
      <c r="F5782" s="1" t="s">
        <v>8338</v>
      </c>
      <c r="G5782" s="1" t="s">
        <v>5834</v>
      </c>
      <c r="H5782" s="1" t="s">
        <v>8313</v>
      </c>
      <c r="I5782" s="1" t="b">
        <v>0</v>
      </c>
      <c r="J5782" s="1">
        <v>17</v>
      </c>
      <c r="K5782" s="1">
        <v>0</v>
      </c>
      <c r="L5782" s="1">
        <v>10</v>
      </c>
      <c r="M5782" s="1">
        <v>48</v>
      </c>
      <c r="N5782" s="1">
        <v>6.1068702290076304</v>
      </c>
      <c r="O5782" s="1" t="s">
        <v>8339</v>
      </c>
    </row>
    <row r="5783" spans="1:15" x14ac:dyDescent="0.3">
      <c r="A5783" s="1" t="s">
        <v>75</v>
      </c>
      <c r="B5783" s="1" t="s">
        <v>5774</v>
      </c>
      <c r="C5783" s="1">
        <v>1</v>
      </c>
      <c r="D5783" s="1" t="s">
        <v>7185</v>
      </c>
      <c r="E5783" s="1">
        <v>9</v>
      </c>
      <c r="F5783" s="1" t="s">
        <v>8338</v>
      </c>
      <c r="G5783" s="1" t="s">
        <v>5834</v>
      </c>
      <c r="H5783" s="1" t="s">
        <v>8313</v>
      </c>
      <c r="I5783" s="1" t="b">
        <v>0</v>
      </c>
      <c r="J5783" s="1">
        <v>17</v>
      </c>
      <c r="K5783" s="1">
        <v>0</v>
      </c>
      <c r="L5783" s="1">
        <v>0</v>
      </c>
      <c r="M5783" s="1">
        <v>45</v>
      </c>
      <c r="N5783" s="1">
        <v>5.7251908396946503</v>
      </c>
      <c r="O5783" s="1" t="e">
        <f>---------------cctcttgtggt-ggtagggttgtgg</f>
        <v>#NAME?</v>
      </c>
    </row>
    <row r="5784" spans="1:15" x14ac:dyDescent="0.3">
      <c r="A5784" s="1" t="s">
        <v>75</v>
      </c>
      <c r="B5784" s="1" t="s">
        <v>5774</v>
      </c>
      <c r="C5784" s="1">
        <v>1</v>
      </c>
      <c r="D5784" s="1" t="s">
        <v>7185</v>
      </c>
      <c r="E5784" s="1">
        <v>9</v>
      </c>
      <c r="F5784" s="1" t="s">
        <v>8338</v>
      </c>
      <c r="G5784" s="1" t="s">
        <v>5834</v>
      </c>
      <c r="H5784" s="1" t="s">
        <v>8318</v>
      </c>
      <c r="I5784" s="1" t="b">
        <v>0</v>
      </c>
      <c r="J5784" s="1">
        <v>18</v>
      </c>
      <c r="K5784" s="1">
        <v>1</v>
      </c>
      <c r="L5784" s="1">
        <v>0</v>
      </c>
      <c r="M5784" s="1">
        <v>36</v>
      </c>
      <c r="N5784" s="1">
        <v>4.5801526717557204</v>
      </c>
      <c r="O5784" s="1" t="e">
        <f>-----------------tcttgtggttgggtagggttgtg</f>
        <v>#NAME?</v>
      </c>
    </row>
    <row r="5785" spans="1:15" x14ac:dyDescent="0.3">
      <c r="A5785" s="1" t="s">
        <v>75</v>
      </c>
      <c r="B5785" s="1" t="s">
        <v>5774</v>
      </c>
      <c r="C5785" s="1">
        <v>1</v>
      </c>
      <c r="D5785" s="1" t="s">
        <v>7185</v>
      </c>
      <c r="E5785" s="1">
        <v>9</v>
      </c>
      <c r="F5785" s="1" t="s">
        <v>8338</v>
      </c>
      <c r="G5785" s="1" t="s">
        <v>5834</v>
      </c>
      <c r="H5785" s="1" t="s">
        <v>8314</v>
      </c>
      <c r="I5785" s="1" t="b">
        <v>0</v>
      </c>
      <c r="J5785" s="1">
        <v>18</v>
      </c>
      <c r="K5785" s="1">
        <v>1</v>
      </c>
      <c r="L5785" s="1">
        <v>0</v>
      </c>
      <c r="M5785" s="1">
        <v>33</v>
      </c>
      <c r="N5785" s="1">
        <v>4.1984732824427402</v>
      </c>
      <c r="O5785" s="1" t="e">
        <f>-----------------tcttgtggtttggtagggttgtg</f>
        <v>#NAME?</v>
      </c>
    </row>
    <row r="5786" spans="1:15" x14ac:dyDescent="0.3">
      <c r="A5786" s="1" t="s">
        <v>75</v>
      </c>
      <c r="B5786" s="1" t="s">
        <v>5774</v>
      </c>
      <c r="C5786" s="1">
        <v>1</v>
      </c>
      <c r="D5786" s="1" t="s">
        <v>7185</v>
      </c>
      <c r="E5786" s="1">
        <v>9</v>
      </c>
      <c r="F5786" s="1" t="s">
        <v>8338</v>
      </c>
      <c r="G5786" s="1" t="s">
        <v>5834</v>
      </c>
      <c r="H5786" s="1" t="s">
        <v>8313</v>
      </c>
      <c r="I5786" s="1" t="b">
        <v>0</v>
      </c>
      <c r="J5786" s="1">
        <v>17</v>
      </c>
      <c r="K5786" s="1">
        <v>0</v>
      </c>
      <c r="L5786" s="1">
        <v>0</v>
      </c>
      <c r="M5786" s="1">
        <v>29</v>
      </c>
      <c r="N5786" s="1">
        <v>3.68956743002544</v>
      </c>
      <c r="O5786" s="1" t="e">
        <f>-------------accctcttgtggtt---agggttgtgg</f>
        <v>#NAME?</v>
      </c>
    </row>
    <row r="5787" spans="1:15" x14ac:dyDescent="0.3">
      <c r="A5787" s="1" t="s">
        <v>75</v>
      </c>
      <c r="B5787" s="1" t="s">
        <v>5774</v>
      </c>
      <c r="C5787" s="1">
        <v>1</v>
      </c>
      <c r="D5787" s="1" t="s">
        <v>7185</v>
      </c>
      <c r="E5787" s="1">
        <v>9</v>
      </c>
      <c r="F5787" s="1" t="s">
        <v>8338</v>
      </c>
      <c r="G5787" s="1" t="s">
        <v>5834</v>
      </c>
      <c r="H5787" s="1" t="s">
        <v>8314</v>
      </c>
      <c r="I5787" s="1" t="b">
        <v>0</v>
      </c>
      <c r="J5787" s="1">
        <v>18</v>
      </c>
      <c r="K5787" s="1">
        <v>1</v>
      </c>
      <c r="L5787" s="1">
        <v>0</v>
      </c>
      <c r="M5787" s="1">
        <v>25</v>
      </c>
      <c r="N5787" s="1">
        <v>3.1806615776081402</v>
      </c>
      <c r="O5787" s="1" t="e">
        <f>-----------------tcttgtggttaggtagggttgtg</f>
        <v>#NAME?</v>
      </c>
    </row>
    <row r="5788" spans="1:15" x14ac:dyDescent="0.3">
      <c r="A5788" s="1" t="s">
        <v>75</v>
      </c>
      <c r="B5788" s="1" t="s">
        <v>5774</v>
      </c>
      <c r="C5788" s="1">
        <v>1</v>
      </c>
      <c r="D5788" s="1" t="s">
        <v>7185</v>
      </c>
      <c r="E5788" s="1">
        <v>9</v>
      </c>
      <c r="F5788" s="1" t="s">
        <v>8338</v>
      </c>
      <c r="G5788" s="1" t="s">
        <v>5834</v>
      </c>
      <c r="H5788" s="1" t="s">
        <v>8313</v>
      </c>
      <c r="I5788" s="1" t="b">
        <v>0</v>
      </c>
      <c r="J5788" s="1">
        <v>17</v>
      </c>
      <c r="K5788" s="1">
        <v>0</v>
      </c>
      <c r="L5788" s="1">
        <v>3</v>
      </c>
      <c r="M5788" s="1">
        <v>24</v>
      </c>
      <c r="N5788" s="1">
        <v>3.0534351145038099</v>
      </c>
      <c r="O5788" s="1" t="s">
        <v>8319</v>
      </c>
    </row>
    <row r="5789" spans="1:15" x14ac:dyDescent="0.3">
      <c r="A5789" s="1" t="s">
        <v>75</v>
      </c>
      <c r="B5789" s="1" t="s">
        <v>5774</v>
      </c>
      <c r="C5789" s="1">
        <v>1</v>
      </c>
      <c r="D5789" s="1" t="s">
        <v>7185</v>
      </c>
      <c r="E5789" s="1">
        <v>9</v>
      </c>
      <c r="F5789" s="1" t="s">
        <v>8338</v>
      </c>
      <c r="G5789" s="1" t="s">
        <v>5834</v>
      </c>
      <c r="H5789" s="1" t="s">
        <v>8313</v>
      </c>
      <c r="I5789" s="1" t="b">
        <v>0</v>
      </c>
      <c r="J5789" s="1">
        <v>17</v>
      </c>
      <c r="K5789" s="1">
        <v>0</v>
      </c>
      <c r="L5789" s="1">
        <v>0</v>
      </c>
      <c r="M5789" s="1">
        <v>21</v>
      </c>
      <c r="N5789" s="1">
        <v>2.6717557251908399</v>
      </c>
      <c r="O5789" s="1" t="e">
        <f>------------gaccctcttgtggt----agggttgtgg</f>
        <v>#NAME?</v>
      </c>
    </row>
    <row r="5790" spans="1:15" x14ac:dyDescent="0.3">
      <c r="A5790" s="1" t="s">
        <v>75</v>
      </c>
      <c r="B5790" s="1" t="s">
        <v>5774</v>
      </c>
      <c r="C5790" s="1">
        <v>1</v>
      </c>
      <c r="D5790" s="1" t="s">
        <v>7185</v>
      </c>
      <c r="E5790" s="1">
        <v>9</v>
      </c>
      <c r="F5790" s="1" t="s">
        <v>8338</v>
      </c>
      <c r="G5790" s="1" t="s">
        <v>5834</v>
      </c>
      <c r="H5790" s="1" t="s">
        <v>8313</v>
      </c>
      <c r="I5790" s="1" t="b">
        <v>0</v>
      </c>
      <c r="J5790" s="1">
        <v>15</v>
      </c>
      <c r="K5790" s="1">
        <v>0</v>
      </c>
      <c r="L5790" s="1">
        <v>0</v>
      </c>
      <c r="M5790" s="1">
        <v>19</v>
      </c>
      <c r="N5790" s="1">
        <v>2.4173027989821798</v>
      </c>
      <c r="O5790" s="1" t="s">
        <v>8317</v>
      </c>
    </row>
    <row r="5791" spans="1:15" x14ac:dyDescent="0.3">
      <c r="A5791" s="1" t="s">
        <v>75</v>
      </c>
      <c r="B5791" s="1" t="s">
        <v>5774</v>
      </c>
      <c r="C5791" s="1">
        <v>1</v>
      </c>
      <c r="D5791" s="1" t="s">
        <v>7185</v>
      </c>
      <c r="E5791" s="1">
        <v>9</v>
      </c>
      <c r="F5791" s="1" t="s">
        <v>8338</v>
      </c>
      <c r="G5791" s="1" t="s">
        <v>5834</v>
      </c>
      <c r="H5791" s="1" t="s">
        <v>8313</v>
      </c>
      <c r="I5791" s="1" t="b">
        <v>0</v>
      </c>
      <c r="J5791" s="1">
        <v>17</v>
      </c>
      <c r="K5791" s="1">
        <v>0</v>
      </c>
      <c r="L5791" s="1">
        <v>0</v>
      </c>
      <c r="M5791" s="1">
        <v>19</v>
      </c>
      <c r="N5791" s="1">
        <v>2.4173027989821798</v>
      </c>
      <c r="O5791" s="1" t="e">
        <f>--------------ccctcttgtgg--ggtagggttgtgg</f>
        <v>#NAME?</v>
      </c>
    </row>
    <row r="5792" spans="1:15" x14ac:dyDescent="0.3">
      <c r="A5792" s="1" t="s">
        <v>75</v>
      </c>
      <c r="B5792" s="1" t="s">
        <v>5774</v>
      </c>
      <c r="C5792" s="1">
        <v>1</v>
      </c>
      <c r="D5792" s="1" t="s">
        <v>7185</v>
      </c>
      <c r="E5792" s="1">
        <v>9</v>
      </c>
      <c r="F5792" s="1" t="s">
        <v>8338</v>
      </c>
      <c r="G5792" s="1" t="s">
        <v>5834</v>
      </c>
      <c r="H5792" s="1" t="s">
        <v>8318</v>
      </c>
      <c r="I5792" s="1" t="b">
        <v>0</v>
      </c>
      <c r="J5792" s="1">
        <v>17</v>
      </c>
      <c r="K5792" s="1">
        <v>1</v>
      </c>
      <c r="L5792" s="1">
        <v>0</v>
      </c>
      <c r="M5792" s="1">
        <v>10</v>
      </c>
      <c r="N5792" s="1">
        <v>1.2722646310432499</v>
      </c>
      <c r="O5792" s="1" t="e">
        <f>----------------ctcttgtggttgggtagggttgtg</f>
        <v>#NAME?</v>
      </c>
    </row>
    <row r="5793" spans="1:15" x14ac:dyDescent="0.3">
      <c r="A5793" s="1" t="s">
        <v>75</v>
      </c>
      <c r="B5793" s="1" t="s">
        <v>5774</v>
      </c>
      <c r="C5793" s="1">
        <v>1</v>
      </c>
      <c r="D5793" s="1" t="s">
        <v>7185</v>
      </c>
      <c r="E5793" s="1">
        <v>9</v>
      </c>
      <c r="F5793" s="1" t="s">
        <v>8338</v>
      </c>
      <c r="G5793" s="1" t="s">
        <v>5834</v>
      </c>
      <c r="H5793" s="1" t="s">
        <v>8313</v>
      </c>
      <c r="I5793" s="1" t="b">
        <v>0</v>
      </c>
      <c r="J5793" s="1">
        <v>20</v>
      </c>
      <c r="K5793" s="1">
        <v>0</v>
      </c>
      <c r="L5793" s="1">
        <v>1</v>
      </c>
      <c r="M5793" s="1">
        <v>10</v>
      </c>
      <c r="N5793" s="1">
        <v>1.2722646310432499</v>
      </c>
      <c r="O5793" s="1" t="s">
        <v>8340</v>
      </c>
    </row>
    <row r="5794" spans="1:15" x14ac:dyDescent="0.3">
      <c r="A5794" s="1" t="s">
        <v>75</v>
      </c>
      <c r="B5794" s="1" t="s">
        <v>5774</v>
      </c>
      <c r="C5794" s="1">
        <v>1</v>
      </c>
      <c r="D5794" s="1" t="s">
        <v>7185</v>
      </c>
      <c r="E5794" s="1">
        <v>9</v>
      </c>
      <c r="F5794" s="1" t="s">
        <v>8338</v>
      </c>
      <c r="G5794" s="1" t="s">
        <v>5834</v>
      </c>
      <c r="H5794" s="1" t="s">
        <v>8313</v>
      </c>
      <c r="I5794" s="1" t="b">
        <v>0</v>
      </c>
      <c r="J5794" s="1">
        <v>17</v>
      </c>
      <c r="K5794" s="1">
        <v>0</v>
      </c>
      <c r="L5794" s="1">
        <v>0</v>
      </c>
      <c r="M5794" s="1">
        <v>10</v>
      </c>
      <c r="N5794" s="1">
        <v>1.2722646310432499</v>
      </c>
      <c r="O5794" s="1" t="e">
        <f>-------acagggaccctcttgtggttg---------tgg</f>
        <v>#NAME?</v>
      </c>
    </row>
    <row r="5795" spans="1:15" x14ac:dyDescent="0.3">
      <c r="A5795" s="1" t="s">
        <v>75</v>
      </c>
      <c r="B5795" s="1" t="s">
        <v>5774</v>
      </c>
      <c r="C5795" s="1">
        <v>1</v>
      </c>
      <c r="D5795" s="1" t="s">
        <v>7185</v>
      </c>
      <c r="E5795" s="1">
        <v>9</v>
      </c>
      <c r="F5795" s="1" t="s">
        <v>8338</v>
      </c>
      <c r="G5795" s="1" t="s">
        <v>5834</v>
      </c>
      <c r="H5795" s="1" t="s">
        <v>8313</v>
      </c>
      <c r="I5795" s="1" t="b">
        <v>0</v>
      </c>
      <c r="J5795" s="1">
        <v>16</v>
      </c>
      <c r="K5795" s="1">
        <v>0</v>
      </c>
      <c r="L5795" s="1">
        <v>10</v>
      </c>
      <c r="M5795" s="1">
        <v>8</v>
      </c>
      <c r="N5795" s="1">
        <v>1.0178117048346</v>
      </c>
      <c r="O5795" s="1" t="s">
        <v>8337</v>
      </c>
    </row>
    <row r="5796" spans="1:15" x14ac:dyDescent="0.3">
      <c r="A5796" s="1" t="s">
        <v>75</v>
      </c>
      <c r="B5796" s="1" t="s">
        <v>5774</v>
      </c>
      <c r="C5796" s="1">
        <v>1</v>
      </c>
      <c r="D5796" s="1" t="s">
        <v>7185</v>
      </c>
      <c r="E5796" s="1">
        <v>10</v>
      </c>
      <c r="F5796" s="1" t="s">
        <v>8341</v>
      </c>
      <c r="G5796" s="1" t="s">
        <v>5834</v>
      </c>
      <c r="H5796" s="1" t="s">
        <v>8313</v>
      </c>
      <c r="I5796" s="1" t="b">
        <v>0</v>
      </c>
      <c r="J5796" s="1">
        <v>17</v>
      </c>
      <c r="K5796" s="1">
        <v>0</v>
      </c>
      <c r="L5796" s="1">
        <v>9</v>
      </c>
      <c r="M5796" s="1">
        <v>31</v>
      </c>
      <c r="N5796" s="1">
        <v>42.4657534246575</v>
      </c>
      <c r="O5796" s="1" t="e">
        <f>-------acag---------tTCAgCtAgCagATAtgtgg</f>
        <v>#NAME?</v>
      </c>
    </row>
    <row r="5797" spans="1:15" x14ac:dyDescent="0.3">
      <c r="A5797" s="1" t="s">
        <v>75</v>
      </c>
      <c r="B5797" s="1" t="s">
        <v>5774</v>
      </c>
      <c r="C5797" s="1">
        <v>1</v>
      </c>
      <c r="D5797" s="1" t="s">
        <v>7185</v>
      </c>
      <c r="E5797" s="1">
        <v>10</v>
      </c>
      <c r="F5797" s="1" t="s">
        <v>8341</v>
      </c>
      <c r="G5797" s="1" t="s">
        <v>5814</v>
      </c>
      <c r="H5797" s="1" t="s">
        <v>8313</v>
      </c>
      <c r="I5797" s="1" t="b">
        <v>0</v>
      </c>
      <c r="J5797" s="1">
        <v>17</v>
      </c>
      <c r="K5797" s="1">
        <v>0</v>
      </c>
      <c r="L5797" s="1">
        <v>0</v>
      </c>
      <c r="M5797" s="1">
        <v>21</v>
      </c>
      <c r="N5797" s="1">
        <v>28.7671232876712</v>
      </c>
      <c r="O5797" s="1" t="e">
        <f>----------------ctcttgtggttggtagggttgtgg</f>
        <v>#NAME?</v>
      </c>
    </row>
    <row r="5798" spans="1:15" x14ac:dyDescent="0.3">
      <c r="A5798" s="1" t="s">
        <v>75</v>
      </c>
      <c r="B5798" s="1" t="s">
        <v>5774</v>
      </c>
      <c r="C5798" s="1">
        <v>1</v>
      </c>
      <c r="D5798" s="1" t="s">
        <v>7185</v>
      </c>
      <c r="E5798" s="1">
        <v>10</v>
      </c>
      <c r="F5798" s="1" t="s">
        <v>8341</v>
      </c>
      <c r="G5798" s="1" t="s">
        <v>5834</v>
      </c>
      <c r="H5798" s="1" t="s">
        <v>8313</v>
      </c>
      <c r="I5798" s="1" t="b">
        <v>0</v>
      </c>
      <c r="J5798" s="1">
        <v>17</v>
      </c>
      <c r="K5798" s="1">
        <v>0</v>
      </c>
      <c r="L5798" s="1">
        <v>0</v>
      </c>
      <c r="M5798" s="1">
        <v>6</v>
      </c>
      <c r="N5798" s="1">
        <v>8.2191780821917799</v>
      </c>
      <c r="O5798" s="1" t="e">
        <f>--------------ccctcttgtgg--ggtagggttgtgg</f>
        <v>#NAME?</v>
      </c>
    </row>
    <row r="5799" spans="1:15" x14ac:dyDescent="0.3">
      <c r="A5799" s="1" t="s">
        <v>75</v>
      </c>
      <c r="B5799" s="1" t="s">
        <v>5774</v>
      </c>
      <c r="C5799" s="1">
        <v>1</v>
      </c>
      <c r="D5799" s="1" t="s">
        <v>7185</v>
      </c>
      <c r="E5799" s="1">
        <v>10</v>
      </c>
      <c r="F5799" s="1" t="s">
        <v>8341</v>
      </c>
      <c r="G5799" s="1" t="s">
        <v>5814</v>
      </c>
      <c r="H5799" s="1" t="s">
        <v>8313</v>
      </c>
      <c r="I5799" s="1" t="b">
        <v>0</v>
      </c>
      <c r="J5799" s="1">
        <v>16</v>
      </c>
      <c r="K5799" s="1">
        <v>0</v>
      </c>
      <c r="L5799" s="1">
        <v>0</v>
      </c>
      <c r="M5799" s="1">
        <v>4</v>
      </c>
      <c r="N5799" s="1">
        <v>5.4794520547945096</v>
      </c>
      <c r="O5799" s="1" t="e">
        <f>---------------cctcttgtggttggtagggttgtgg</f>
        <v>#NAME?</v>
      </c>
    </row>
    <row r="5800" spans="1:15" x14ac:dyDescent="0.3">
      <c r="A5800" s="1" t="s">
        <v>75</v>
      </c>
      <c r="B5800" s="1" t="s">
        <v>5774</v>
      </c>
      <c r="C5800" s="1">
        <v>1</v>
      </c>
      <c r="D5800" s="1" t="s">
        <v>7185</v>
      </c>
      <c r="E5800" s="1">
        <v>10</v>
      </c>
      <c r="F5800" s="1" t="s">
        <v>8341</v>
      </c>
      <c r="G5800" s="1" t="s">
        <v>5834</v>
      </c>
      <c r="H5800" s="1" t="s">
        <v>8313</v>
      </c>
      <c r="I5800" s="1" t="b">
        <v>0</v>
      </c>
      <c r="J5800" s="1">
        <v>16</v>
      </c>
      <c r="K5800" s="1">
        <v>0</v>
      </c>
      <c r="L5800" s="1">
        <v>10</v>
      </c>
      <c r="M5800" s="1">
        <v>3</v>
      </c>
      <c r="N5800" s="1">
        <v>4.10958904109589</v>
      </c>
      <c r="O5800" s="1" t="e">
        <f>------Cacag---------tTCAgCtAgCagATAtgtgg</f>
        <v>#NAME?</v>
      </c>
    </row>
    <row r="5801" spans="1:15" x14ac:dyDescent="0.3">
      <c r="A5801" s="1" t="s">
        <v>75</v>
      </c>
      <c r="B5801" s="1" t="s">
        <v>5774</v>
      </c>
      <c r="C5801" s="1">
        <v>1</v>
      </c>
      <c r="D5801" s="1" t="s">
        <v>7185</v>
      </c>
      <c r="E5801" s="1">
        <v>10</v>
      </c>
      <c r="F5801" s="1" t="s">
        <v>8341</v>
      </c>
      <c r="G5801" s="1" t="s">
        <v>5834</v>
      </c>
      <c r="H5801" s="1" t="s">
        <v>8314</v>
      </c>
      <c r="I5801" s="1" t="b">
        <v>0</v>
      </c>
      <c r="J5801" s="1">
        <v>18</v>
      </c>
      <c r="K5801" s="1">
        <v>1</v>
      </c>
      <c r="L5801" s="1">
        <v>0</v>
      </c>
      <c r="M5801" s="1">
        <v>2</v>
      </c>
      <c r="N5801" s="1">
        <v>2.7397260273972499</v>
      </c>
      <c r="O5801" s="1" t="e">
        <f>-----------------tcttgtggtttggtagggttgtg</f>
        <v>#NAME?</v>
      </c>
    </row>
    <row r="5802" spans="1:15" x14ac:dyDescent="0.3">
      <c r="A5802" s="1" t="s">
        <v>75</v>
      </c>
      <c r="B5802" s="1" t="s">
        <v>5774</v>
      </c>
      <c r="C5802" s="1">
        <v>1</v>
      </c>
      <c r="D5802" s="1" t="s">
        <v>7185</v>
      </c>
      <c r="E5802" s="1">
        <v>10</v>
      </c>
      <c r="F5802" s="1" t="s">
        <v>8341</v>
      </c>
      <c r="G5802" s="1" t="s">
        <v>5814</v>
      </c>
      <c r="H5802" s="1" t="s">
        <v>8313</v>
      </c>
      <c r="I5802" s="1" t="b">
        <v>0</v>
      </c>
      <c r="J5802" s="1">
        <v>17</v>
      </c>
      <c r="K5802" s="1">
        <v>0</v>
      </c>
      <c r="L5802" s="1">
        <v>1</v>
      </c>
      <c r="M5802" s="1">
        <v>1</v>
      </c>
      <c r="N5802" s="1">
        <v>1.3698630136986201</v>
      </c>
      <c r="O5802" s="1" t="e">
        <f>----------------ctcttgtggAtggtagggttgtgg</f>
        <v>#NAME?</v>
      </c>
    </row>
    <row r="5803" spans="1:15" x14ac:dyDescent="0.3">
      <c r="A5803" s="1" t="s">
        <v>75</v>
      </c>
      <c r="B5803" s="1" t="s">
        <v>5774</v>
      </c>
      <c r="C5803" s="1">
        <v>1</v>
      </c>
      <c r="D5803" s="1" t="s">
        <v>7185</v>
      </c>
      <c r="E5803" s="1">
        <v>10</v>
      </c>
      <c r="F5803" s="1" t="s">
        <v>8341</v>
      </c>
      <c r="G5803" s="1" t="s">
        <v>5834</v>
      </c>
      <c r="H5803" s="1" t="s">
        <v>8313</v>
      </c>
      <c r="I5803" s="1" t="b">
        <v>0</v>
      </c>
      <c r="J5803" s="1">
        <v>16</v>
      </c>
      <c r="K5803" s="1">
        <v>0</v>
      </c>
      <c r="L5803" s="1">
        <v>0</v>
      </c>
      <c r="M5803" s="1">
        <v>1</v>
      </c>
      <c r="N5803" s="1">
        <v>1.3698630136986201</v>
      </c>
      <c r="O5803" s="1" t="e">
        <f>-------------accctcttgtgg--ggtagggttgtgg</f>
        <v>#NAME?</v>
      </c>
    </row>
    <row r="5804" spans="1:15" x14ac:dyDescent="0.3">
      <c r="A5804" s="1" t="s">
        <v>75</v>
      </c>
      <c r="B5804" s="1" t="s">
        <v>5774</v>
      </c>
      <c r="C5804" s="1">
        <v>1</v>
      </c>
      <c r="D5804" s="1" t="s">
        <v>7185</v>
      </c>
      <c r="E5804" s="1">
        <v>10</v>
      </c>
      <c r="F5804" s="1" t="s">
        <v>8341</v>
      </c>
      <c r="G5804" s="1" t="s">
        <v>5834</v>
      </c>
      <c r="H5804" s="1" t="s">
        <v>8342</v>
      </c>
      <c r="I5804" s="1" t="b">
        <v>0</v>
      </c>
      <c r="J5804" s="1">
        <v>18</v>
      </c>
      <c r="K5804" s="1">
        <v>1</v>
      </c>
      <c r="L5804" s="1">
        <v>12</v>
      </c>
      <c r="M5804" s="1">
        <v>1</v>
      </c>
      <c r="N5804" s="1">
        <v>1.3698630136986201</v>
      </c>
      <c r="O5804" s="1" t="s">
        <v>8343</v>
      </c>
    </row>
    <row r="5805" spans="1:15" x14ac:dyDescent="0.3">
      <c r="A5805" s="1" t="s">
        <v>75</v>
      </c>
      <c r="B5805" s="1" t="s">
        <v>5774</v>
      </c>
      <c r="C5805" s="1">
        <v>1</v>
      </c>
      <c r="D5805" s="1" t="s">
        <v>7185</v>
      </c>
      <c r="E5805" s="1">
        <v>10</v>
      </c>
      <c r="F5805" s="1" t="s">
        <v>8341</v>
      </c>
      <c r="G5805" s="1" t="s">
        <v>5834</v>
      </c>
      <c r="H5805" s="1" t="s">
        <v>8313</v>
      </c>
      <c r="I5805" s="1" t="b">
        <v>0</v>
      </c>
      <c r="J5805" s="1">
        <v>17</v>
      </c>
      <c r="K5805" s="1">
        <v>0</v>
      </c>
      <c r="L5805" s="1">
        <v>0</v>
      </c>
      <c r="M5805" s="1">
        <v>1</v>
      </c>
      <c r="N5805" s="1">
        <v>1.3698630136986201</v>
      </c>
      <c r="O5805" s="1" t="e">
        <f>----------gggaccctcttgtgg------gggttgtgg</f>
        <v>#NAME?</v>
      </c>
    </row>
    <row r="5806" spans="1:15" x14ac:dyDescent="0.3">
      <c r="A5806" s="1" t="s">
        <v>75</v>
      </c>
      <c r="B5806" s="1" t="s">
        <v>5774</v>
      </c>
      <c r="C5806" s="1">
        <v>1</v>
      </c>
      <c r="D5806" s="1" t="s">
        <v>7185</v>
      </c>
      <c r="E5806" s="1">
        <v>10</v>
      </c>
      <c r="F5806" s="1" t="s">
        <v>8341</v>
      </c>
      <c r="G5806" s="1" t="s">
        <v>5834</v>
      </c>
      <c r="H5806" s="1" t="s">
        <v>8313</v>
      </c>
      <c r="I5806" s="1" t="b">
        <v>0</v>
      </c>
      <c r="J5806" s="1">
        <v>17</v>
      </c>
      <c r="K5806" s="1">
        <v>0</v>
      </c>
      <c r="L5806" s="1">
        <v>8</v>
      </c>
      <c r="M5806" s="1">
        <v>1</v>
      </c>
      <c r="N5806" s="1">
        <v>1.3698630136986201</v>
      </c>
      <c r="O5806" s="1" t="e">
        <f>------Cacag--------ttCtgCtAgCt--gAAtgtgT</f>
        <v>#NAME?</v>
      </c>
    </row>
    <row r="5807" spans="1:15" x14ac:dyDescent="0.3">
      <c r="A5807" s="1" t="s">
        <v>75</v>
      </c>
      <c r="B5807" s="1" t="s">
        <v>5774</v>
      </c>
      <c r="C5807" s="1">
        <v>1</v>
      </c>
      <c r="D5807" s="1" t="s">
        <v>7185</v>
      </c>
      <c r="E5807" s="1">
        <v>10</v>
      </c>
      <c r="F5807" s="1" t="s">
        <v>8341</v>
      </c>
      <c r="G5807" s="1" t="s">
        <v>5834</v>
      </c>
      <c r="H5807" s="1" t="s">
        <v>8313</v>
      </c>
      <c r="I5807" s="1" t="b">
        <v>0</v>
      </c>
      <c r="J5807" s="1">
        <v>17</v>
      </c>
      <c r="K5807" s="1">
        <v>0</v>
      </c>
      <c r="L5807" s="1">
        <v>9</v>
      </c>
      <c r="M5807" s="1">
        <v>1</v>
      </c>
      <c r="N5807" s="1">
        <v>1.3698630136986201</v>
      </c>
      <c r="O5807" s="1" t="e">
        <f>--caAgTTcagCTaGc--------------agATAtgtgg</f>
        <v>#NAME?</v>
      </c>
    </row>
    <row r="5808" spans="1:15" x14ac:dyDescent="0.3">
      <c r="A5808" s="1" t="s">
        <v>75</v>
      </c>
      <c r="B5808" s="1" t="s">
        <v>5774</v>
      </c>
      <c r="C5808" s="1">
        <v>1</v>
      </c>
      <c r="D5808" s="1" t="s">
        <v>7185</v>
      </c>
      <c r="E5808" s="1">
        <v>11</v>
      </c>
      <c r="F5808" s="1" t="s">
        <v>8344</v>
      </c>
      <c r="G5808" s="1" t="s">
        <v>5834</v>
      </c>
      <c r="H5808" s="1" t="s">
        <v>8313</v>
      </c>
      <c r="I5808" s="1" t="b">
        <v>0</v>
      </c>
      <c r="J5808" s="1">
        <v>17</v>
      </c>
      <c r="K5808" s="1">
        <v>0</v>
      </c>
      <c r="L5808" s="1">
        <v>9</v>
      </c>
      <c r="M5808" s="1">
        <v>903</v>
      </c>
      <c r="N5808" s="1">
        <v>62.4913494809688</v>
      </c>
      <c r="O5808" s="1" t="e">
        <f>-------acag---------tTCAgCtAgCagATAtgtgg</f>
        <v>#NAME?</v>
      </c>
    </row>
    <row r="5809" spans="1:15" x14ac:dyDescent="0.3">
      <c r="A5809" s="1" t="s">
        <v>75</v>
      </c>
      <c r="B5809" s="1" t="s">
        <v>5774</v>
      </c>
      <c r="C5809" s="1">
        <v>1</v>
      </c>
      <c r="D5809" s="1" t="s">
        <v>7185</v>
      </c>
      <c r="E5809" s="1">
        <v>11</v>
      </c>
      <c r="F5809" s="1" t="s">
        <v>8344</v>
      </c>
      <c r="G5809" s="1" t="s">
        <v>5834</v>
      </c>
      <c r="H5809" s="1" t="s">
        <v>8313</v>
      </c>
      <c r="I5809" s="1" t="b">
        <v>0</v>
      </c>
      <c r="J5809" s="1">
        <v>17</v>
      </c>
      <c r="K5809" s="1">
        <v>0</v>
      </c>
      <c r="L5809" s="1">
        <v>0</v>
      </c>
      <c r="M5809" s="1">
        <v>181</v>
      </c>
      <c r="N5809" s="1">
        <v>12.5259515570934</v>
      </c>
      <c r="O5809" s="1" t="e">
        <f>--------------ccctcttgtgg--ggtagggttgtgg</f>
        <v>#NAME?</v>
      </c>
    </row>
    <row r="5810" spans="1:15" x14ac:dyDescent="0.3">
      <c r="A5810" s="1" t="s">
        <v>75</v>
      </c>
      <c r="B5810" s="1" t="s">
        <v>5774</v>
      </c>
      <c r="C5810" s="1">
        <v>1</v>
      </c>
      <c r="D5810" s="1" t="s">
        <v>7185</v>
      </c>
      <c r="E5810" s="1">
        <v>11</v>
      </c>
      <c r="F5810" s="1" t="s">
        <v>8344</v>
      </c>
      <c r="G5810" s="1" t="s">
        <v>5834</v>
      </c>
      <c r="H5810" s="1" t="s">
        <v>8313</v>
      </c>
      <c r="I5810" s="1" t="b">
        <v>0</v>
      </c>
      <c r="J5810" s="1">
        <v>16</v>
      </c>
      <c r="K5810" s="1">
        <v>0</v>
      </c>
      <c r="L5810" s="1">
        <v>10</v>
      </c>
      <c r="M5810" s="1">
        <v>148</v>
      </c>
      <c r="N5810" s="1">
        <v>10.2422145328719</v>
      </c>
      <c r="O5810" s="1" t="e">
        <f>------Cacag---------tTCAgCtAgCagATAtgtgg</f>
        <v>#NAME?</v>
      </c>
    </row>
    <row r="5811" spans="1:15" x14ac:dyDescent="0.3">
      <c r="A5811" s="1" t="s">
        <v>75</v>
      </c>
      <c r="B5811" s="1" t="s">
        <v>5774</v>
      </c>
      <c r="C5811" s="1">
        <v>1</v>
      </c>
      <c r="D5811" s="1" t="s">
        <v>7185</v>
      </c>
      <c r="E5811" s="1">
        <v>11</v>
      </c>
      <c r="F5811" s="1" t="s">
        <v>8344</v>
      </c>
      <c r="G5811" s="1" t="s">
        <v>5814</v>
      </c>
      <c r="H5811" s="1" t="s">
        <v>8313</v>
      </c>
      <c r="I5811" s="1" t="b">
        <v>0</v>
      </c>
      <c r="J5811" s="1">
        <v>17</v>
      </c>
      <c r="K5811" s="1">
        <v>0</v>
      </c>
      <c r="L5811" s="1">
        <v>0</v>
      </c>
      <c r="M5811" s="1">
        <v>29</v>
      </c>
      <c r="N5811" s="1">
        <v>2.00692041522491</v>
      </c>
      <c r="O5811" s="1" t="e">
        <f>----------------ctcttgtggttggtagggttgtgg</f>
        <v>#NAME?</v>
      </c>
    </row>
    <row r="5812" spans="1:15" x14ac:dyDescent="0.3">
      <c r="A5812" s="1" t="s">
        <v>75</v>
      </c>
      <c r="B5812" s="1" t="s">
        <v>5774</v>
      </c>
      <c r="C5812" s="1">
        <v>1</v>
      </c>
      <c r="D5812" s="1" t="s">
        <v>7185</v>
      </c>
      <c r="E5812" s="1">
        <v>11</v>
      </c>
      <c r="F5812" s="1" t="s">
        <v>8344</v>
      </c>
      <c r="G5812" s="1" t="s">
        <v>5834</v>
      </c>
      <c r="H5812" s="1" t="s">
        <v>8313</v>
      </c>
      <c r="I5812" s="1" t="b">
        <v>0</v>
      </c>
      <c r="J5812" s="1">
        <v>16</v>
      </c>
      <c r="K5812" s="1">
        <v>0</v>
      </c>
      <c r="L5812" s="1">
        <v>0</v>
      </c>
      <c r="M5812" s="1">
        <v>18</v>
      </c>
      <c r="N5812" s="1">
        <v>1.24567474048442</v>
      </c>
      <c r="O5812" s="1" t="e">
        <f>-------------accctcttgtgg--ggtagggttgtgg</f>
        <v>#NAME?</v>
      </c>
    </row>
    <row r="5813" spans="1:15" x14ac:dyDescent="0.3">
      <c r="A5813" s="1" t="s">
        <v>75</v>
      </c>
      <c r="B5813" s="1" t="s">
        <v>5774</v>
      </c>
      <c r="C5813" s="1">
        <v>1</v>
      </c>
      <c r="D5813" s="1" t="s">
        <v>7185</v>
      </c>
      <c r="E5813" s="1">
        <v>12</v>
      </c>
      <c r="F5813" s="1" t="s">
        <v>8345</v>
      </c>
      <c r="G5813" s="1" t="s">
        <v>5814</v>
      </c>
      <c r="H5813" s="1" t="s">
        <v>8313</v>
      </c>
      <c r="I5813" s="1" t="b">
        <v>0</v>
      </c>
      <c r="J5813" s="1">
        <v>17</v>
      </c>
      <c r="K5813" s="1">
        <v>0</v>
      </c>
      <c r="L5813" s="1">
        <v>0</v>
      </c>
      <c r="M5813" s="1">
        <v>152</v>
      </c>
      <c r="N5813" s="1">
        <v>22.822822822822801</v>
      </c>
      <c r="O5813" s="1" t="e">
        <f>----------------ctcttgtggttggtagggttgtgg</f>
        <v>#NAME?</v>
      </c>
    </row>
    <row r="5814" spans="1:15" x14ac:dyDescent="0.3">
      <c r="A5814" s="1" t="s">
        <v>75</v>
      </c>
      <c r="B5814" s="1" t="s">
        <v>5774</v>
      </c>
      <c r="C5814" s="1">
        <v>1</v>
      </c>
      <c r="D5814" s="1" t="s">
        <v>7185</v>
      </c>
      <c r="E5814" s="1">
        <v>12</v>
      </c>
      <c r="F5814" s="1" t="s">
        <v>8345</v>
      </c>
      <c r="G5814" s="1" t="s">
        <v>5834</v>
      </c>
      <c r="H5814" s="1" t="s">
        <v>8313</v>
      </c>
      <c r="I5814" s="1" t="b">
        <v>0</v>
      </c>
      <c r="J5814" s="1">
        <v>17</v>
      </c>
      <c r="K5814" s="1">
        <v>0</v>
      </c>
      <c r="L5814" s="1">
        <v>0</v>
      </c>
      <c r="M5814" s="1">
        <v>66</v>
      </c>
      <c r="N5814" s="1">
        <v>9.9099099099099099</v>
      </c>
      <c r="O5814" s="1" t="e">
        <f>-gcagggacagggaccctct---------------tgtgg</f>
        <v>#NAME?</v>
      </c>
    </row>
    <row r="5815" spans="1:15" x14ac:dyDescent="0.3">
      <c r="A5815" s="1" t="s">
        <v>75</v>
      </c>
      <c r="B5815" s="1" t="s">
        <v>5774</v>
      </c>
      <c r="C5815" s="1">
        <v>1</v>
      </c>
      <c r="D5815" s="1" t="s">
        <v>7185</v>
      </c>
      <c r="E5815" s="1">
        <v>12</v>
      </c>
      <c r="F5815" s="1" t="s">
        <v>8345</v>
      </c>
      <c r="G5815" s="1" t="s">
        <v>5834</v>
      </c>
      <c r="H5815" s="1" t="s">
        <v>8314</v>
      </c>
      <c r="I5815" s="1" t="b">
        <v>0</v>
      </c>
      <c r="J5815" s="1">
        <v>18</v>
      </c>
      <c r="K5815" s="1">
        <v>1</v>
      </c>
      <c r="L5815" s="1">
        <v>0</v>
      </c>
      <c r="M5815" s="1">
        <v>52</v>
      </c>
      <c r="N5815" s="1">
        <v>7.8078078078077997</v>
      </c>
      <c r="O5815" s="1" t="e">
        <f>-----------------tcttgtggtttggtagggttgtg</f>
        <v>#NAME?</v>
      </c>
    </row>
    <row r="5816" spans="1:15" x14ac:dyDescent="0.3">
      <c r="A5816" s="1" t="s">
        <v>75</v>
      </c>
      <c r="B5816" s="1" t="s">
        <v>5774</v>
      </c>
      <c r="C5816" s="1">
        <v>1</v>
      </c>
      <c r="D5816" s="1" t="s">
        <v>7185</v>
      </c>
      <c r="E5816" s="1">
        <v>12</v>
      </c>
      <c r="F5816" s="1" t="s">
        <v>8345</v>
      </c>
      <c r="G5816" s="1" t="s">
        <v>5834</v>
      </c>
      <c r="H5816" s="1" t="s">
        <v>8313</v>
      </c>
      <c r="I5816" s="1" t="b">
        <v>0</v>
      </c>
      <c r="J5816" s="1">
        <v>17</v>
      </c>
      <c r="K5816" s="1">
        <v>0</v>
      </c>
      <c r="L5816" s="1">
        <v>0</v>
      </c>
      <c r="M5816" s="1">
        <v>36</v>
      </c>
      <c r="N5816" s="1">
        <v>5.4054054054053999</v>
      </c>
      <c r="O5816" s="1" t="e">
        <f>---------------cctcttgtggt-ggtagggttgtgg</f>
        <v>#NAME?</v>
      </c>
    </row>
    <row r="5817" spans="1:15" x14ac:dyDescent="0.3">
      <c r="A5817" s="1" t="s">
        <v>75</v>
      </c>
      <c r="B5817" s="1" t="s">
        <v>5774</v>
      </c>
      <c r="C5817" s="1">
        <v>1</v>
      </c>
      <c r="D5817" s="1" t="s">
        <v>7185</v>
      </c>
      <c r="E5817" s="1">
        <v>12</v>
      </c>
      <c r="F5817" s="1" t="s">
        <v>8345</v>
      </c>
      <c r="G5817" s="1" t="s">
        <v>5834</v>
      </c>
      <c r="H5817" s="1" t="s">
        <v>8313</v>
      </c>
      <c r="I5817" s="1" t="b">
        <v>0</v>
      </c>
      <c r="J5817" s="1">
        <v>17</v>
      </c>
      <c r="K5817" s="1">
        <v>0</v>
      </c>
      <c r="L5817" s="1">
        <v>0</v>
      </c>
      <c r="M5817" s="1">
        <v>34</v>
      </c>
      <c r="N5817" s="1">
        <v>5.1051051051050997</v>
      </c>
      <c r="O5817" s="1" t="e">
        <f>--------------ccctcttgtgg--ggtagggttgtgg</f>
        <v>#NAME?</v>
      </c>
    </row>
    <row r="5818" spans="1:15" x14ac:dyDescent="0.3">
      <c r="A5818" s="1" t="s">
        <v>75</v>
      </c>
      <c r="B5818" s="1" t="s">
        <v>5774</v>
      </c>
      <c r="C5818" s="1">
        <v>1</v>
      </c>
      <c r="D5818" s="1" t="s">
        <v>7185</v>
      </c>
      <c r="E5818" s="1">
        <v>12</v>
      </c>
      <c r="F5818" s="1" t="s">
        <v>8345</v>
      </c>
      <c r="G5818" s="1" t="s">
        <v>5834</v>
      </c>
      <c r="H5818" s="1" t="s">
        <v>8313</v>
      </c>
      <c r="I5818" s="1" t="b">
        <v>0</v>
      </c>
      <c r="J5818" s="1">
        <v>20</v>
      </c>
      <c r="K5818" s="1">
        <v>0</v>
      </c>
      <c r="L5818" s="1">
        <v>0</v>
      </c>
      <c r="M5818" s="1">
        <v>27</v>
      </c>
      <c r="N5818" s="1">
        <v>4.0540540540540499</v>
      </c>
      <c r="O5818" s="1" t="s">
        <v>8346</v>
      </c>
    </row>
    <row r="5819" spans="1:15" x14ac:dyDescent="0.3">
      <c r="A5819" s="1" t="s">
        <v>75</v>
      </c>
      <c r="B5819" s="1" t="s">
        <v>5774</v>
      </c>
      <c r="C5819" s="1">
        <v>1</v>
      </c>
      <c r="D5819" s="1" t="s">
        <v>7185</v>
      </c>
      <c r="E5819" s="1">
        <v>12</v>
      </c>
      <c r="F5819" s="1" t="s">
        <v>8345</v>
      </c>
      <c r="G5819" s="1" t="s">
        <v>5834</v>
      </c>
      <c r="H5819" s="1" t="s">
        <v>8318</v>
      </c>
      <c r="I5819" s="1" t="b">
        <v>0</v>
      </c>
      <c r="J5819" s="1">
        <v>18</v>
      </c>
      <c r="K5819" s="1">
        <v>1</v>
      </c>
      <c r="L5819" s="1">
        <v>0</v>
      </c>
      <c r="M5819" s="1">
        <v>24</v>
      </c>
      <c r="N5819" s="1">
        <v>3.6036036036036001</v>
      </c>
      <c r="O5819" s="1" t="e">
        <f>-----------------tcttgtggttgggtagggttgtg</f>
        <v>#NAME?</v>
      </c>
    </row>
    <row r="5820" spans="1:15" x14ac:dyDescent="0.3">
      <c r="A5820" s="1" t="s">
        <v>75</v>
      </c>
      <c r="B5820" s="1" t="s">
        <v>5774</v>
      </c>
      <c r="C5820" s="1">
        <v>1</v>
      </c>
      <c r="D5820" s="1" t="s">
        <v>7185</v>
      </c>
      <c r="E5820" s="1">
        <v>12</v>
      </c>
      <c r="F5820" s="1" t="s">
        <v>8345</v>
      </c>
      <c r="G5820" s="1" t="s">
        <v>5834</v>
      </c>
      <c r="H5820" s="1" t="s">
        <v>8313</v>
      </c>
      <c r="I5820" s="1" t="b">
        <v>0</v>
      </c>
      <c r="J5820" s="1">
        <v>17</v>
      </c>
      <c r="K5820" s="1">
        <v>0</v>
      </c>
      <c r="L5820" s="1">
        <v>3</v>
      </c>
      <c r="M5820" s="1">
        <v>17</v>
      </c>
      <c r="N5820" s="1">
        <v>2.5525525525525499</v>
      </c>
      <c r="O5820" s="1" t="s">
        <v>8319</v>
      </c>
    </row>
    <row r="5821" spans="1:15" x14ac:dyDescent="0.3">
      <c r="A5821" s="1" t="s">
        <v>75</v>
      </c>
      <c r="B5821" s="1" t="s">
        <v>5774</v>
      </c>
      <c r="C5821" s="1">
        <v>1</v>
      </c>
      <c r="D5821" s="1" t="s">
        <v>7185</v>
      </c>
      <c r="E5821" s="1">
        <v>12</v>
      </c>
      <c r="F5821" s="1" t="s">
        <v>8345</v>
      </c>
      <c r="G5821" s="1" t="s">
        <v>5834</v>
      </c>
      <c r="H5821" s="1" t="s">
        <v>8313</v>
      </c>
      <c r="I5821" s="1" t="b">
        <v>0</v>
      </c>
      <c r="J5821" s="1">
        <v>17</v>
      </c>
      <c r="K5821" s="1">
        <v>0</v>
      </c>
      <c r="L5821" s="1">
        <v>4</v>
      </c>
      <c r="M5821" s="1">
        <v>17</v>
      </c>
      <c r="N5821" s="1">
        <v>2.5525525525525499</v>
      </c>
      <c r="O5821" s="1" t="s">
        <v>8347</v>
      </c>
    </row>
    <row r="5822" spans="1:15" x14ac:dyDescent="0.3">
      <c r="A5822" s="1" t="s">
        <v>75</v>
      </c>
      <c r="B5822" s="1" t="s">
        <v>5774</v>
      </c>
      <c r="C5822" s="1">
        <v>1</v>
      </c>
      <c r="D5822" s="1" t="s">
        <v>7185</v>
      </c>
      <c r="E5822" s="1">
        <v>12</v>
      </c>
      <c r="F5822" s="1" t="s">
        <v>8345</v>
      </c>
      <c r="G5822" s="1" t="s">
        <v>5834</v>
      </c>
      <c r="H5822" s="1" t="s">
        <v>8313</v>
      </c>
      <c r="I5822" s="1" t="b">
        <v>0</v>
      </c>
      <c r="J5822" s="1">
        <v>17</v>
      </c>
      <c r="K5822" s="1">
        <v>0</v>
      </c>
      <c r="L5822" s="1">
        <v>0</v>
      </c>
      <c r="M5822" s="1">
        <v>17</v>
      </c>
      <c r="N5822" s="1">
        <v>2.5525525525525499</v>
      </c>
      <c r="O5822" s="1" t="s">
        <v>8315</v>
      </c>
    </row>
    <row r="5823" spans="1:15" x14ac:dyDescent="0.3">
      <c r="A5823" s="1" t="s">
        <v>75</v>
      </c>
      <c r="B5823" s="1" t="s">
        <v>5774</v>
      </c>
      <c r="C5823" s="1">
        <v>1</v>
      </c>
      <c r="D5823" s="1" t="s">
        <v>7185</v>
      </c>
      <c r="E5823" s="1">
        <v>12</v>
      </c>
      <c r="F5823" s="1" t="s">
        <v>8345</v>
      </c>
      <c r="G5823" s="1" t="s">
        <v>5834</v>
      </c>
      <c r="H5823" s="1" t="s">
        <v>8313</v>
      </c>
      <c r="I5823" s="1" t="b">
        <v>0</v>
      </c>
      <c r="J5823" s="1">
        <v>17</v>
      </c>
      <c r="K5823" s="1">
        <v>0</v>
      </c>
      <c r="L5823" s="1">
        <v>0</v>
      </c>
      <c r="M5823" s="1">
        <v>15</v>
      </c>
      <c r="N5823" s="1">
        <v>2.2522522522522501</v>
      </c>
      <c r="O5823" s="1" t="e">
        <f>-------------accctcttgtggtt---agggttgtgg</f>
        <v>#NAME?</v>
      </c>
    </row>
    <row r="5824" spans="1:15" x14ac:dyDescent="0.3">
      <c r="A5824" s="1" t="s">
        <v>75</v>
      </c>
      <c r="B5824" s="1" t="s">
        <v>5774</v>
      </c>
      <c r="C5824" s="1">
        <v>1</v>
      </c>
      <c r="D5824" s="1" t="s">
        <v>7185</v>
      </c>
      <c r="E5824" s="1">
        <v>12</v>
      </c>
      <c r="F5824" s="1" t="s">
        <v>8345</v>
      </c>
      <c r="G5824" s="1" t="s">
        <v>5834</v>
      </c>
      <c r="H5824" s="1" t="s">
        <v>8313</v>
      </c>
      <c r="I5824" s="1" t="b">
        <v>0</v>
      </c>
      <c r="J5824" s="1">
        <v>17</v>
      </c>
      <c r="K5824" s="1">
        <v>0</v>
      </c>
      <c r="L5824" s="1">
        <v>0</v>
      </c>
      <c r="M5824" s="1">
        <v>13</v>
      </c>
      <c r="N5824" s="1">
        <v>1.9519519519519499</v>
      </c>
      <c r="O5824" s="1" t="e">
        <f>-------acagggaccctcttgtggttg---------tgg</f>
        <v>#NAME?</v>
      </c>
    </row>
    <row r="5825" spans="1:15" x14ac:dyDescent="0.3">
      <c r="A5825" s="1" t="s">
        <v>75</v>
      </c>
      <c r="B5825" s="1" t="s">
        <v>5774</v>
      </c>
      <c r="C5825" s="1">
        <v>1</v>
      </c>
      <c r="D5825" s="1" t="s">
        <v>7185</v>
      </c>
      <c r="E5825" s="1">
        <v>12</v>
      </c>
      <c r="F5825" s="1" t="s">
        <v>8345</v>
      </c>
      <c r="G5825" s="1" t="s">
        <v>5814</v>
      </c>
      <c r="H5825" s="1" t="s">
        <v>8313</v>
      </c>
      <c r="I5825" s="1" t="b">
        <v>0</v>
      </c>
      <c r="J5825" s="1">
        <v>16</v>
      </c>
      <c r="K5825" s="1">
        <v>0</v>
      </c>
      <c r="L5825" s="1">
        <v>0</v>
      </c>
      <c r="M5825" s="1">
        <v>12</v>
      </c>
      <c r="N5825" s="1">
        <v>1.8018018018018001</v>
      </c>
      <c r="O5825" s="1" t="e">
        <f>---------------cctcttgtggttggtagggttgtgg</f>
        <v>#NAME?</v>
      </c>
    </row>
    <row r="5826" spans="1:15" x14ac:dyDescent="0.3">
      <c r="A5826" s="1" t="s">
        <v>75</v>
      </c>
      <c r="B5826" s="1" t="s">
        <v>5774</v>
      </c>
      <c r="C5826" s="1">
        <v>1</v>
      </c>
      <c r="D5826" s="1" t="s">
        <v>7185</v>
      </c>
      <c r="E5826" s="1">
        <v>12</v>
      </c>
      <c r="F5826" s="1" t="s">
        <v>8345</v>
      </c>
      <c r="G5826" s="1" t="s">
        <v>5834</v>
      </c>
      <c r="H5826" s="1" t="s">
        <v>8313</v>
      </c>
      <c r="I5826" s="1" t="b">
        <v>0</v>
      </c>
      <c r="J5826" s="1">
        <v>17</v>
      </c>
      <c r="K5826" s="1">
        <v>0</v>
      </c>
      <c r="L5826" s="1">
        <v>12</v>
      </c>
      <c r="M5826" s="1">
        <v>12</v>
      </c>
      <c r="N5826" s="1">
        <v>1.8018018018018001</v>
      </c>
      <c r="O5826" s="1" t="e">
        <f>---------aAAAaAccCcAAACAAtAg-------tgtgg</f>
        <v>#NAME?</v>
      </c>
    </row>
    <row r="5827" spans="1:15" x14ac:dyDescent="0.3">
      <c r="A5827" s="1" t="s">
        <v>75</v>
      </c>
      <c r="B5827" s="1" t="s">
        <v>5774</v>
      </c>
      <c r="C5827" s="1">
        <v>1</v>
      </c>
      <c r="D5827" s="1" t="s">
        <v>7185</v>
      </c>
      <c r="E5827" s="1">
        <v>12</v>
      </c>
      <c r="F5827" s="1" t="s">
        <v>8345</v>
      </c>
      <c r="G5827" s="1" t="s">
        <v>5834</v>
      </c>
      <c r="H5827" s="1" t="s">
        <v>8313</v>
      </c>
      <c r="I5827" s="1" t="b">
        <v>0</v>
      </c>
      <c r="J5827" s="1">
        <v>17</v>
      </c>
      <c r="K5827" s="1">
        <v>0</v>
      </c>
      <c r="L5827" s="1">
        <v>0</v>
      </c>
      <c r="M5827" s="1">
        <v>10</v>
      </c>
      <c r="N5827" s="1">
        <v>1.5015015015015001</v>
      </c>
      <c r="O5827" s="1" t="e">
        <f>------------gaccctcttgtggt----agggttgtgg</f>
        <v>#NAME?</v>
      </c>
    </row>
    <row r="5828" spans="1:15" x14ac:dyDescent="0.3">
      <c r="A5828" s="1" t="s">
        <v>75</v>
      </c>
      <c r="B5828" s="1" t="s">
        <v>5774</v>
      </c>
      <c r="C5828" s="1">
        <v>1</v>
      </c>
      <c r="D5828" s="1" t="s">
        <v>7185</v>
      </c>
      <c r="E5828" s="1">
        <v>12</v>
      </c>
      <c r="F5828" s="1" t="s">
        <v>8345</v>
      </c>
      <c r="G5828" s="1" t="s">
        <v>5834</v>
      </c>
      <c r="H5828" s="1" t="s">
        <v>8314</v>
      </c>
      <c r="I5828" s="1" t="b">
        <v>0</v>
      </c>
      <c r="J5828" s="1">
        <v>18</v>
      </c>
      <c r="K5828" s="1">
        <v>1</v>
      </c>
      <c r="L5828" s="1">
        <v>0</v>
      </c>
      <c r="M5828" s="1">
        <v>10</v>
      </c>
      <c r="N5828" s="1">
        <v>1.5015015015015001</v>
      </c>
      <c r="O5828" s="1" t="e">
        <f>-----------------tcttgtggttaggtagggttgtg</f>
        <v>#NAME?</v>
      </c>
    </row>
    <row r="5829" spans="1:15" x14ac:dyDescent="0.3">
      <c r="A5829" s="1" t="s">
        <v>75</v>
      </c>
      <c r="B5829" s="1" t="s">
        <v>5774</v>
      </c>
      <c r="C5829" s="1">
        <v>1</v>
      </c>
      <c r="D5829" s="1" t="s">
        <v>7185</v>
      </c>
      <c r="E5829" s="1">
        <v>12</v>
      </c>
      <c r="F5829" s="1" t="s">
        <v>8345</v>
      </c>
      <c r="G5829" s="1" t="s">
        <v>5834</v>
      </c>
      <c r="H5829" s="1" t="s">
        <v>8313</v>
      </c>
      <c r="I5829" s="1" t="b">
        <v>0</v>
      </c>
      <c r="J5829" s="1">
        <v>17</v>
      </c>
      <c r="K5829" s="1">
        <v>0</v>
      </c>
      <c r="L5829" s="1">
        <v>3</v>
      </c>
      <c r="M5829" s="1">
        <v>9</v>
      </c>
      <c r="N5829" s="1">
        <v>1.35135135135135</v>
      </c>
      <c r="O5829" s="1" t="e">
        <f>-gAagTgGcagggac---------------agggttgtgg</f>
        <v>#NAME?</v>
      </c>
    </row>
    <row r="5830" spans="1:15" x14ac:dyDescent="0.3">
      <c r="A5830" s="1" t="s">
        <v>75</v>
      </c>
      <c r="B5830" s="1" t="s">
        <v>5774</v>
      </c>
      <c r="C5830" s="1">
        <v>1</v>
      </c>
      <c r="D5830" s="1" t="s">
        <v>7185</v>
      </c>
      <c r="E5830" s="1">
        <v>12</v>
      </c>
      <c r="F5830" s="1" t="s">
        <v>8345</v>
      </c>
      <c r="G5830" s="1" t="s">
        <v>5834</v>
      </c>
      <c r="H5830" s="1" t="s">
        <v>8314</v>
      </c>
      <c r="I5830" s="1" t="b">
        <v>0</v>
      </c>
      <c r="J5830" s="1">
        <v>17</v>
      </c>
      <c r="K5830" s="1">
        <v>1</v>
      </c>
      <c r="L5830" s="1">
        <v>0</v>
      </c>
      <c r="M5830" s="1">
        <v>7</v>
      </c>
      <c r="N5830" s="1">
        <v>1.05105105105105</v>
      </c>
      <c r="O5830" s="1" t="e">
        <f>----------------ctcttgtggtttggtagggttgtg</f>
        <v>#NAME?</v>
      </c>
    </row>
    <row r="5831" spans="1:15" x14ac:dyDescent="0.3">
      <c r="A5831" s="1" t="s">
        <v>75</v>
      </c>
      <c r="B5831" s="1" t="s">
        <v>5774</v>
      </c>
      <c r="C5831" s="1">
        <v>1</v>
      </c>
      <c r="D5831" s="1" t="s">
        <v>7185</v>
      </c>
      <c r="E5831" s="1">
        <v>13</v>
      </c>
      <c r="F5831" s="1" t="s">
        <v>8348</v>
      </c>
      <c r="G5831" s="1" t="s">
        <v>5834</v>
      </c>
      <c r="H5831" s="1" t="s">
        <v>8314</v>
      </c>
      <c r="I5831" s="1" t="b">
        <v>0</v>
      </c>
      <c r="J5831" s="1">
        <v>18</v>
      </c>
      <c r="K5831" s="1">
        <v>1</v>
      </c>
      <c r="L5831" s="1">
        <v>0</v>
      </c>
      <c r="M5831" s="1">
        <v>185</v>
      </c>
      <c r="N5831" s="1">
        <v>27.326440177252501</v>
      </c>
      <c r="O5831" s="1" t="e">
        <f>-----------------tcttgtggtttggtagggttgtg</f>
        <v>#NAME?</v>
      </c>
    </row>
    <row r="5832" spans="1:15" x14ac:dyDescent="0.3">
      <c r="A5832" s="1" t="s">
        <v>75</v>
      </c>
      <c r="B5832" s="1" t="s">
        <v>5774</v>
      </c>
      <c r="C5832" s="1">
        <v>1</v>
      </c>
      <c r="D5832" s="1" t="s">
        <v>7185</v>
      </c>
      <c r="E5832" s="1">
        <v>13</v>
      </c>
      <c r="F5832" s="1" t="s">
        <v>8348</v>
      </c>
      <c r="G5832" s="1" t="s">
        <v>5814</v>
      </c>
      <c r="H5832" s="1" t="s">
        <v>8313</v>
      </c>
      <c r="I5832" s="1" t="b">
        <v>0</v>
      </c>
      <c r="J5832" s="1">
        <v>17</v>
      </c>
      <c r="K5832" s="1">
        <v>0</v>
      </c>
      <c r="L5832" s="1">
        <v>0</v>
      </c>
      <c r="M5832" s="1">
        <v>66</v>
      </c>
      <c r="N5832" s="1">
        <v>9.7488921713441599</v>
      </c>
      <c r="O5832" s="1" t="e">
        <f>----------------ctcttgtggttggtagggttgtgg</f>
        <v>#NAME?</v>
      </c>
    </row>
    <row r="5833" spans="1:15" x14ac:dyDescent="0.3">
      <c r="A5833" s="1" t="s">
        <v>75</v>
      </c>
      <c r="B5833" s="1" t="s">
        <v>5774</v>
      </c>
      <c r="C5833" s="1">
        <v>1</v>
      </c>
      <c r="D5833" s="1" t="s">
        <v>7185</v>
      </c>
      <c r="E5833" s="1">
        <v>13</v>
      </c>
      <c r="F5833" s="1" t="s">
        <v>8348</v>
      </c>
      <c r="G5833" s="1" t="s">
        <v>5834</v>
      </c>
      <c r="H5833" s="1" t="s">
        <v>8313</v>
      </c>
      <c r="I5833" s="1" t="b">
        <v>0</v>
      </c>
      <c r="J5833" s="1">
        <v>15</v>
      </c>
      <c r="K5833" s="1">
        <v>0</v>
      </c>
      <c r="L5833" s="1">
        <v>12</v>
      </c>
      <c r="M5833" s="1">
        <v>62</v>
      </c>
      <c r="N5833" s="1">
        <v>9.1580502215657305</v>
      </c>
      <c r="O5833" s="1" t="e">
        <f>---aAAACTaTAAaccTtc-----------agggttTtTT</f>
        <v>#NAME?</v>
      </c>
    </row>
    <row r="5834" spans="1:15" x14ac:dyDescent="0.3">
      <c r="A5834" s="1" t="s">
        <v>75</v>
      </c>
      <c r="B5834" s="1" t="s">
        <v>5774</v>
      </c>
      <c r="C5834" s="1">
        <v>1</v>
      </c>
      <c r="D5834" s="1" t="s">
        <v>7185</v>
      </c>
      <c r="E5834" s="1">
        <v>13</v>
      </c>
      <c r="F5834" s="1" t="s">
        <v>8348</v>
      </c>
      <c r="G5834" s="1" t="s">
        <v>5834</v>
      </c>
      <c r="H5834" s="1" t="s">
        <v>8313</v>
      </c>
      <c r="I5834" s="1" t="b">
        <v>0</v>
      </c>
      <c r="J5834" s="1">
        <v>17</v>
      </c>
      <c r="K5834" s="1">
        <v>0</v>
      </c>
      <c r="L5834" s="1">
        <v>0</v>
      </c>
      <c r="M5834" s="1">
        <v>61</v>
      </c>
      <c r="N5834" s="1">
        <v>9.0103397341211195</v>
      </c>
      <c r="O5834" s="1" t="e">
        <f>-gcagggacagggaccctct---------------tgtgg</f>
        <v>#NAME?</v>
      </c>
    </row>
    <row r="5835" spans="1:15" x14ac:dyDescent="0.3">
      <c r="A5835" s="1" t="s">
        <v>75</v>
      </c>
      <c r="B5835" s="1" t="s">
        <v>5774</v>
      </c>
      <c r="C5835" s="1">
        <v>1</v>
      </c>
      <c r="D5835" s="1" t="s">
        <v>7185</v>
      </c>
      <c r="E5835" s="1">
        <v>13</v>
      </c>
      <c r="F5835" s="1" t="s">
        <v>8348</v>
      </c>
      <c r="G5835" s="1" t="s">
        <v>5834</v>
      </c>
      <c r="H5835" s="1" t="s">
        <v>8313</v>
      </c>
      <c r="I5835" s="1" t="b">
        <v>0</v>
      </c>
      <c r="J5835" s="1">
        <v>17</v>
      </c>
      <c r="K5835" s="1">
        <v>0</v>
      </c>
      <c r="L5835" s="1">
        <v>0</v>
      </c>
      <c r="M5835" s="1">
        <v>58</v>
      </c>
      <c r="N5835" s="1">
        <v>8.5672082717872904</v>
      </c>
      <c r="O5835" s="1" t="s">
        <v>8315</v>
      </c>
    </row>
    <row r="5836" spans="1:15" x14ac:dyDescent="0.3">
      <c r="A5836" s="1" t="s">
        <v>75</v>
      </c>
      <c r="B5836" s="1" t="s">
        <v>5774</v>
      </c>
      <c r="C5836" s="1">
        <v>1</v>
      </c>
      <c r="D5836" s="1" t="s">
        <v>7185</v>
      </c>
      <c r="E5836" s="1">
        <v>13</v>
      </c>
      <c r="F5836" s="1" t="s">
        <v>8348</v>
      </c>
      <c r="G5836" s="1" t="s">
        <v>5834</v>
      </c>
      <c r="H5836" s="1" t="s">
        <v>8313</v>
      </c>
      <c r="I5836" s="1" t="b">
        <v>0</v>
      </c>
      <c r="J5836" s="1">
        <v>17</v>
      </c>
      <c r="K5836" s="1">
        <v>0</v>
      </c>
      <c r="L5836" s="1">
        <v>0</v>
      </c>
      <c r="M5836" s="1">
        <v>22</v>
      </c>
      <c r="N5836" s="1">
        <v>3.24963072378138</v>
      </c>
      <c r="O5836" s="1" t="e">
        <f>---------------cctcttgtggt-ggtagggttgtgg</f>
        <v>#NAME?</v>
      </c>
    </row>
    <row r="5837" spans="1:15" x14ac:dyDescent="0.3">
      <c r="A5837" s="1" t="s">
        <v>75</v>
      </c>
      <c r="B5837" s="1" t="s">
        <v>5774</v>
      </c>
      <c r="C5837" s="1">
        <v>1</v>
      </c>
      <c r="D5837" s="1" t="s">
        <v>7185</v>
      </c>
      <c r="E5837" s="1">
        <v>13</v>
      </c>
      <c r="F5837" s="1" t="s">
        <v>8348</v>
      </c>
      <c r="G5837" s="1" t="s">
        <v>5834</v>
      </c>
      <c r="H5837" s="1" t="s">
        <v>8314</v>
      </c>
      <c r="I5837" s="1" t="b">
        <v>0</v>
      </c>
      <c r="J5837" s="1">
        <v>17</v>
      </c>
      <c r="K5837" s="1">
        <v>1</v>
      </c>
      <c r="L5837" s="1">
        <v>0</v>
      </c>
      <c r="M5837" s="1">
        <v>21</v>
      </c>
      <c r="N5837" s="1">
        <v>3.1019202363367699</v>
      </c>
      <c r="O5837" s="1" t="e">
        <f>----------------ctcttgtggtttggtagggttgtg</f>
        <v>#NAME?</v>
      </c>
    </row>
    <row r="5838" spans="1:15" x14ac:dyDescent="0.3">
      <c r="A5838" s="1" t="s">
        <v>75</v>
      </c>
      <c r="B5838" s="1" t="s">
        <v>5774</v>
      </c>
      <c r="C5838" s="1">
        <v>1</v>
      </c>
      <c r="D5838" s="1" t="s">
        <v>7185</v>
      </c>
      <c r="E5838" s="1">
        <v>13</v>
      </c>
      <c r="F5838" s="1" t="s">
        <v>8348</v>
      </c>
      <c r="G5838" s="1" t="s">
        <v>5834</v>
      </c>
      <c r="H5838" s="1" t="s">
        <v>8313</v>
      </c>
      <c r="I5838" s="1" t="b">
        <v>0</v>
      </c>
      <c r="J5838" s="1">
        <v>17</v>
      </c>
      <c r="K5838" s="1">
        <v>0</v>
      </c>
      <c r="L5838" s="1">
        <v>0</v>
      </c>
      <c r="M5838" s="1">
        <v>19</v>
      </c>
      <c r="N5838" s="1">
        <v>2.8064992614475601</v>
      </c>
      <c r="O5838" s="1" t="e">
        <f>-------acagggaccctcttgtggttg---------tgg</f>
        <v>#NAME?</v>
      </c>
    </row>
    <row r="5839" spans="1:15" x14ac:dyDescent="0.3">
      <c r="A5839" s="1" t="s">
        <v>75</v>
      </c>
      <c r="B5839" s="1" t="s">
        <v>5774</v>
      </c>
      <c r="C5839" s="1">
        <v>1</v>
      </c>
      <c r="D5839" s="1" t="s">
        <v>7185</v>
      </c>
      <c r="E5839" s="1">
        <v>13</v>
      </c>
      <c r="F5839" s="1" t="s">
        <v>8348</v>
      </c>
      <c r="G5839" s="1" t="s">
        <v>5834</v>
      </c>
      <c r="H5839" s="1" t="s">
        <v>8313</v>
      </c>
      <c r="I5839" s="1" t="b">
        <v>0</v>
      </c>
      <c r="J5839" s="1">
        <v>17</v>
      </c>
      <c r="K5839" s="1">
        <v>0</v>
      </c>
      <c r="L5839" s="1">
        <v>0</v>
      </c>
      <c r="M5839" s="1">
        <v>11</v>
      </c>
      <c r="N5839" s="1">
        <v>1.62481536189069</v>
      </c>
      <c r="O5839" s="1" t="e">
        <f>-------------accctcttgtggtt---agggttgtgg</f>
        <v>#NAME?</v>
      </c>
    </row>
    <row r="5840" spans="1:15" x14ac:dyDescent="0.3">
      <c r="A5840" s="1" t="s">
        <v>75</v>
      </c>
      <c r="B5840" s="1" t="s">
        <v>5774</v>
      </c>
      <c r="C5840" s="1">
        <v>1</v>
      </c>
      <c r="D5840" s="1" t="s">
        <v>7185</v>
      </c>
      <c r="E5840" s="1">
        <v>13</v>
      </c>
      <c r="F5840" s="1" t="s">
        <v>8348</v>
      </c>
      <c r="G5840" s="1" t="s">
        <v>5834</v>
      </c>
      <c r="H5840" s="1" t="s">
        <v>8313</v>
      </c>
      <c r="I5840" s="1" t="b">
        <v>0</v>
      </c>
      <c r="J5840" s="1">
        <v>14</v>
      </c>
      <c r="K5840" s="1">
        <v>0</v>
      </c>
      <c r="L5840" s="1">
        <v>12</v>
      </c>
      <c r="M5840" s="1">
        <v>10</v>
      </c>
      <c r="N5840" s="1">
        <v>1.47710487444608</v>
      </c>
      <c r="O5840" s="1" t="e">
        <f>--caAAACTaTAAaccTtc-----------agggttTtTT</f>
        <v>#NAME?</v>
      </c>
    </row>
    <row r="5841" spans="1:15" x14ac:dyDescent="0.3">
      <c r="A5841" s="1" t="s">
        <v>75</v>
      </c>
      <c r="B5841" s="1" t="s">
        <v>5774</v>
      </c>
      <c r="C5841" s="1">
        <v>1</v>
      </c>
      <c r="D5841" s="1" t="s">
        <v>7185</v>
      </c>
      <c r="E5841" s="1">
        <v>13</v>
      </c>
      <c r="F5841" s="1" t="s">
        <v>8348</v>
      </c>
      <c r="G5841" s="1" t="s">
        <v>5834</v>
      </c>
      <c r="H5841" s="1" t="s">
        <v>8313</v>
      </c>
      <c r="I5841" s="1" t="b">
        <v>0</v>
      </c>
      <c r="J5841" s="1">
        <v>17</v>
      </c>
      <c r="K5841" s="1">
        <v>0</v>
      </c>
      <c r="L5841" s="1">
        <v>0</v>
      </c>
      <c r="M5841" s="1">
        <v>9</v>
      </c>
      <c r="N5841" s="1">
        <v>1.3293943870014699</v>
      </c>
      <c r="O5841" s="1" t="e">
        <f>--------------ccctcttgtgg--ggtagggttgtgg</f>
        <v>#NAME?</v>
      </c>
    </row>
    <row r="5842" spans="1:15" x14ac:dyDescent="0.3">
      <c r="A5842" s="1" t="s">
        <v>75</v>
      </c>
      <c r="B5842" s="1" t="s">
        <v>5774</v>
      </c>
      <c r="C5842" s="1">
        <v>1</v>
      </c>
      <c r="D5842" s="1" t="s">
        <v>7185</v>
      </c>
      <c r="E5842" s="1">
        <v>13</v>
      </c>
      <c r="F5842" s="1" t="s">
        <v>8348</v>
      </c>
      <c r="G5842" s="1" t="s">
        <v>5834</v>
      </c>
      <c r="H5842" s="1" t="s">
        <v>8313</v>
      </c>
      <c r="I5842" s="1" t="b">
        <v>0</v>
      </c>
      <c r="J5842" s="1">
        <v>17</v>
      </c>
      <c r="K5842" s="1">
        <v>0</v>
      </c>
      <c r="L5842" s="1">
        <v>0</v>
      </c>
      <c r="M5842" s="1">
        <v>9</v>
      </c>
      <c r="N5842" s="1">
        <v>1.3293943870014699</v>
      </c>
      <c r="O5842" s="1" t="e">
        <f>----------gggaccctcttgtggt------ggttgtgg</f>
        <v>#NAME?</v>
      </c>
    </row>
    <row r="5843" spans="1:15" x14ac:dyDescent="0.3">
      <c r="A5843" s="1" t="s">
        <v>75</v>
      </c>
      <c r="B5843" s="1" t="s">
        <v>5774</v>
      </c>
      <c r="C5843" s="1">
        <v>1</v>
      </c>
      <c r="D5843" s="1" t="s">
        <v>7185</v>
      </c>
      <c r="E5843" s="1">
        <v>13</v>
      </c>
      <c r="F5843" s="1" t="s">
        <v>8348</v>
      </c>
      <c r="G5843" s="1" t="s">
        <v>5834</v>
      </c>
      <c r="H5843" s="1" t="s">
        <v>8313</v>
      </c>
      <c r="I5843" s="1" t="b">
        <v>0</v>
      </c>
      <c r="J5843" s="1">
        <v>17</v>
      </c>
      <c r="K5843" s="1">
        <v>0</v>
      </c>
      <c r="L5843" s="1">
        <v>0</v>
      </c>
      <c r="M5843" s="1">
        <v>7</v>
      </c>
      <c r="N5843" s="1">
        <v>1.0339734121122599</v>
      </c>
      <c r="O5843" s="1" t="e">
        <f>------------gaccctcttgtggt----agggttgtgg</f>
        <v>#NAME?</v>
      </c>
    </row>
    <row r="5844" spans="1:15" x14ac:dyDescent="0.3">
      <c r="A5844" s="1" t="s">
        <v>75</v>
      </c>
      <c r="B5844" s="1" t="s">
        <v>5774</v>
      </c>
      <c r="C5844" s="1">
        <v>1</v>
      </c>
      <c r="D5844" s="1" t="s">
        <v>7185</v>
      </c>
      <c r="E5844" s="1">
        <v>13</v>
      </c>
      <c r="F5844" s="1" t="s">
        <v>8348</v>
      </c>
      <c r="G5844" s="1" t="s">
        <v>5834</v>
      </c>
      <c r="H5844" s="1" t="s">
        <v>8313</v>
      </c>
      <c r="I5844" s="1" t="b">
        <v>0</v>
      </c>
      <c r="J5844" s="1">
        <v>15</v>
      </c>
      <c r="K5844" s="1">
        <v>0</v>
      </c>
      <c r="L5844" s="1">
        <v>0</v>
      </c>
      <c r="M5844" s="1">
        <v>7</v>
      </c>
      <c r="N5844" s="1">
        <v>1.0339734121122599</v>
      </c>
      <c r="O5844" s="1" t="s">
        <v>8317</v>
      </c>
    </row>
    <row r="5845" spans="1:15" x14ac:dyDescent="0.3">
      <c r="A5845" s="1" t="s">
        <v>75</v>
      </c>
      <c r="B5845" s="1" t="s">
        <v>5774</v>
      </c>
      <c r="C5845" s="1">
        <v>1</v>
      </c>
      <c r="D5845" s="1" t="s">
        <v>7185</v>
      </c>
      <c r="E5845" s="1">
        <v>13</v>
      </c>
      <c r="F5845" s="1" t="s">
        <v>8348</v>
      </c>
      <c r="G5845" s="1" t="s">
        <v>5834</v>
      </c>
      <c r="H5845" s="1" t="s">
        <v>8313</v>
      </c>
      <c r="I5845" s="1" t="b">
        <v>0</v>
      </c>
      <c r="J5845" s="1">
        <v>15</v>
      </c>
      <c r="K5845" s="1">
        <v>0</v>
      </c>
      <c r="L5845" s="1">
        <v>0</v>
      </c>
      <c r="M5845" s="1">
        <v>7</v>
      </c>
      <c r="N5845" s="1">
        <v>1.0339734121122599</v>
      </c>
      <c r="O5845" s="1" t="s">
        <v>8349</v>
      </c>
    </row>
    <row r="5846" spans="1:15" x14ac:dyDescent="0.3">
      <c r="A5846" s="1" t="s">
        <v>75</v>
      </c>
      <c r="B5846" s="1" t="s">
        <v>5774</v>
      </c>
      <c r="C5846" s="1">
        <v>1</v>
      </c>
      <c r="D5846" s="1" t="s">
        <v>7185</v>
      </c>
      <c r="E5846" s="1">
        <v>14</v>
      </c>
      <c r="F5846" s="1" t="s">
        <v>8350</v>
      </c>
      <c r="G5846" s="1" t="s">
        <v>5814</v>
      </c>
      <c r="H5846" s="1" t="s">
        <v>8313</v>
      </c>
      <c r="I5846" s="1" t="b">
        <v>0</v>
      </c>
      <c r="J5846" s="1">
        <v>17</v>
      </c>
      <c r="K5846" s="1">
        <v>0</v>
      </c>
      <c r="L5846" s="1">
        <v>0</v>
      </c>
      <c r="M5846" s="1">
        <v>405</v>
      </c>
      <c r="N5846" s="1">
        <v>73.369565217391298</v>
      </c>
      <c r="O5846" s="1" t="e">
        <f>----------------ctcttgtggttggtagggttgtgg</f>
        <v>#NAME?</v>
      </c>
    </row>
    <row r="5847" spans="1:15" x14ac:dyDescent="0.3">
      <c r="A5847" s="1" t="s">
        <v>75</v>
      </c>
      <c r="B5847" s="1" t="s">
        <v>5774</v>
      </c>
      <c r="C5847" s="1">
        <v>1</v>
      </c>
      <c r="D5847" s="1" t="s">
        <v>7185</v>
      </c>
      <c r="E5847" s="1">
        <v>14</v>
      </c>
      <c r="F5847" s="1" t="s">
        <v>8350</v>
      </c>
      <c r="G5847" s="1" t="s">
        <v>5814</v>
      </c>
      <c r="H5847" s="1" t="s">
        <v>8313</v>
      </c>
      <c r="I5847" s="1" t="b">
        <v>0</v>
      </c>
      <c r="J5847" s="1">
        <v>16</v>
      </c>
      <c r="K5847" s="1">
        <v>0</v>
      </c>
      <c r="L5847" s="1">
        <v>0</v>
      </c>
      <c r="M5847" s="1">
        <v>39</v>
      </c>
      <c r="N5847" s="1">
        <v>7.0652173913043397</v>
      </c>
      <c r="O5847" s="1" t="e">
        <f>---------------cctcttgtggttggtagggttgtgg</f>
        <v>#NAME?</v>
      </c>
    </row>
    <row r="5848" spans="1:15" x14ac:dyDescent="0.3">
      <c r="A5848" s="1" t="s">
        <v>75</v>
      </c>
      <c r="B5848" s="1" t="s">
        <v>5774</v>
      </c>
      <c r="C5848" s="1">
        <v>1</v>
      </c>
      <c r="D5848" s="1" t="s">
        <v>7185</v>
      </c>
      <c r="E5848" s="1">
        <v>14</v>
      </c>
      <c r="F5848" s="1" t="s">
        <v>8350</v>
      </c>
      <c r="G5848" s="1" t="s">
        <v>5834</v>
      </c>
      <c r="H5848" s="1" t="s">
        <v>8313</v>
      </c>
      <c r="I5848" s="1" t="b">
        <v>0</v>
      </c>
      <c r="J5848" s="1">
        <v>17</v>
      </c>
      <c r="K5848" s="1">
        <v>0</v>
      </c>
      <c r="L5848" s="1">
        <v>0</v>
      </c>
      <c r="M5848" s="1">
        <v>37</v>
      </c>
      <c r="N5848" s="1">
        <v>6.7028985507246297</v>
      </c>
      <c r="O5848" s="1" t="e">
        <f>-----ggacagggaccctc-----------agggttgtgg</f>
        <v>#NAME?</v>
      </c>
    </row>
    <row r="5849" spans="1:15" x14ac:dyDescent="0.3">
      <c r="A5849" s="1" t="s">
        <v>75</v>
      </c>
      <c r="B5849" s="1" t="s">
        <v>5774</v>
      </c>
      <c r="C5849" s="1">
        <v>1</v>
      </c>
      <c r="D5849" s="1" t="s">
        <v>7185</v>
      </c>
      <c r="E5849" s="1">
        <v>14</v>
      </c>
      <c r="F5849" s="1" t="s">
        <v>8350</v>
      </c>
      <c r="G5849" s="1" t="s">
        <v>5834</v>
      </c>
      <c r="H5849" s="1" t="s">
        <v>8313</v>
      </c>
      <c r="I5849" s="1" t="b">
        <v>0</v>
      </c>
      <c r="J5849" s="1">
        <v>17</v>
      </c>
      <c r="K5849" s="1">
        <v>0</v>
      </c>
      <c r="L5849" s="1">
        <v>0</v>
      </c>
      <c r="M5849" s="1">
        <v>11</v>
      </c>
      <c r="N5849" s="1">
        <v>1.9927536231884</v>
      </c>
      <c r="O5849" s="1" t="e">
        <f>------------gaccctcttgtggt----agggttgtgg</f>
        <v>#NAME?</v>
      </c>
    </row>
    <row r="5850" spans="1:15" x14ac:dyDescent="0.3">
      <c r="A5850" s="1" t="s">
        <v>75</v>
      </c>
      <c r="B5850" s="1" t="s">
        <v>5774</v>
      </c>
      <c r="C5850" s="1">
        <v>1</v>
      </c>
      <c r="D5850" s="1" t="s">
        <v>7185</v>
      </c>
      <c r="E5850" s="1">
        <v>14</v>
      </c>
      <c r="F5850" s="1" t="s">
        <v>8350</v>
      </c>
      <c r="G5850" s="1" t="s">
        <v>5834</v>
      </c>
      <c r="H5850" s="1" t="s">
        <v>8313</v>
      </c>
      <c r="I5850" s="1" t="b">
        <v>0</v>
      </c>
      <c r="J5850" s="1">
        <v>17</v>
      </c>
      <c r="K5850" s="1">
        <v>0</v>
      </c>
      <c r="L5850" s="1">
        <v>4</v>
      </c>
      <c r="M5850" s="1">
        <v>8</v>
      </c>
      <c r="N5850" s="1">
        <v>1.4492753623188399</v>
      </c>
      <c r="O5850" s="1" t="s">
        <v>8347</v>
      </c>
    </row>
    <row r="5851" spans="1:15" x14ac:dyDescent="0.3">
      <c r="A5851" s="1" t="s">
        <v>75</v>
      </c>
      <c r="B5851" s="1" t="s">
        <v>5774</v>
      </c>
      <c r="C5851" s="1">
        <v>1</v>
      </c>
      <c r="D5851" s="1" t="s">
        <v>7185</v>
      </c>
      <c r="E5851" s="1">
        <v>15</v>
      </c>
      <c r="F5851" s="1" t="s">
        <v>8351</v>
      </c>
      <c r="G5851" s="1" t="s">
        <v>5834</v>
      </c>
      <c r="H5851" s="1" t="s">
        <v>8313</v>
      </c>
      <c r="I5851" s="1" t="b">
        <v>0</v>
      </c>
      <c r="J5851" s="1">
        <v>17</v>
      </c>
      <c r="K5851" s="1">
        <v>0</v>
      </c>
      <c r="L5851" s="1">
        <v>0</v>
      </c>
      <c r="M5851" s="1">
        <v>178</v>
      </c>
      <c r="N5851" s="1">
        <v>29.4214876033057</v>
      </c>
      <c r="O5851" s="1" t="e">
        <f>-----ggacagggaccctc-----------agggttgtgg</f>
        <v>#NAME?</v>
      </c>
    </row>
    <row r="5852" spans="1:15" x14ac:dyDescent="0.3">
      <c r="A5852" s="1" t="s">
        <v>75</v>
      </c>
      <c r="B5852" s="1" t="s">
        <v>5774</v>
      </c>
      <c r="C5852" s="1">
        <v>1</v>
      </c>
      <c r="D5852" s="1" t="s">
        <v>7185</v>
      </c>
      <c r="E5852" s="1">
        <v>15</v>
      </c>
      <c r="F5852" s="1" t="s">
        <v>8351</v>
      </c>
      <c r="G5852" s="1" t="s">
        <v>5834</v>
      </c>
      <c r="H5852" s="1" t="s">
        <v>8313</v>
      </c>
      <c r="I5852" s="1" t="b">
        <v>0</v>
      </c>
      <c r="J5852" s="1">
        <v>17</v>
      </c>
      <c r="K5852" s="1">
        <v>0</v>
      </c>
      <c r="L5852" s="1">
        <v>0</v>
      </c>
      <c r="M5852" s="1">
        <v>87</v>
      </c>
      <c r="N5852" s="1">
        <v>14.3801652892561</v>
      </c>
      <c r="O5852" s="1" t="e">
        <f>------------gaccctcttgtggt----agggttgtgg</f>
        <v>#NAME?</v>
      </c>
    </row>
    <row r="5853" spans="1:15" x14ac:dyDescent="0.3">
      <c r="A5853" s="1" t="s">
        <v>75</v>
      </c>
      <c r="B5853" s="1" t="s">
        <v>5774</v>
      </c>
      <c r="C5853" s="1">
        <v>1</v>
      </c>
      <c r="D5853" s="1" t="s">
        <v>7185</v>
      </c>
      <c r="E5853" s="1">
        <v>15</v>
      </c>
      <c r="F5853" s="1" t="s">
        <v>8351</v>
      </c>
      <c r="G5853" s="1" t="s">
        <v>5834</v>
      </c>
      <c r="H5853" s="1" t="s">
        <v>8313</v>
      </c>
      <c r="I5853" s="1" t="b">
        <v>0</v>
      </c>
      <c r="J5853" s="1">
        <v>17</v>
      </c>
      <c r="K5853" s="1">
        <v>0</v>
      </c>
      <c r="L5853" s="1">
        <v>4</v>
      </c>
      <c r="M5853" s="1">
        <v>58</v>
      </c>
      <c r="N5853" s="1">
        <v>9.5867768595041305</v>
      </c>
      <c r="O5853" s="1" t="s">
        <v>8347</v>
      </c>
    </row>
    <row r="5854" spans="1:15" x14ac:dyDescent="0.3">
      <c r="A5854" s="1" t="s">
        <v>75</v>
      </c>
      <c r="B5854" s="1" t="s">
        <v>5774</v>
      </c>
      <c r="C5854" s="1">
        <v>1</v>
      </c>
      <c r="D5854" s="1" t="s">
        <v>7185</v>
      </c>
      <c r="E5854" s="1">
        <v>15</v>
      </c>
      <c r="F5854" s="1" t="s">
        <v>8351</v>
      </c>
      <c r="G5854" s="1" t="s">
        <v>5814</v>
      </c>
      <c r="H5854" s="1" t="s">
        <v>8313</v>
      </c>
      <c r="I5854" s="1" t="b">
        <v>0</v>
      </c>
      <c r="J5854" s="1">
        <v>17</v>
      </c>
      <c r="K5854" s="1">
        <v>0</v>
      </c>
      <c r="L5854" s="1">
        <v>0</v>
      </c>
      <c r="M5854" s="1">
        <v>46</v>
      </c>
      <c r="N5854" s="1">
        <v>7.6033057851239603</v>
      </c>
      <c r="O5854" s="1" t="e">
        <f>----------------ctcttgtggttggtagggttgtgg</f>
        <v>#NAME?</v>
      </c>
    </row>
    <row r="5855" spans="1:15" x14ac:dyDescent="0.3">
      <c r="A5855" s="1" t="s">
        <v>75</v>
      </c>
      <c r="B5855" s="1" t="s">
        <v>5774</v>
      </c>
      <c r="C5855" s="1">
        <v>1</v>
      </c>
      <c r="D5855" s="1" t="s">
        <v>7185</v>
      </c>
      <c r="E5855" s="1">
        <v>15</v>
      </c>
      <c r="F5855" s="1" t="s">
        <v>8351</v>
      </c>
      <c r="G5855" s="1" t="s">
        <v>5834</v>
      </c>
      <c r="H5855" s="1" t="s">
        <v>8313</v>
      </c>
      <c r="I5855" s="1" t="b">
        <v>0</v>
      </c>
      <c r="J5855" s="1">
        <v>17</v>
      </c>
      <c r="K5855" s="1">
        <v>0</v>
      </c>
      <c r="L5855" s="1">
        <v>0</v>
      </c>
      <c r="M5855" s="1">
        <v>41</v>
      </c>
      <c r="N5855" s="1">
        <v>6.7768595041322301</v>
      </c>
      <c r="O5855" s="1" t="e">
        <f>---agggacaggga-------------ggtagggttgtgg</f>
        <v>#NAME?</v>
      </c>
    </row>
    <row r="5856" spans="1:15" x14ac:dyDescent="0.3">
      <c r="A5856" s="1" t="s">
        <v>75</v>
      </c>
      <c r="B5856" s="1" t="s">
        <v>5774</v>
      </c>
      <c r="C5856" s="1">
        <v>1</v>
      </c>
      <c r="D5856" s="1" t="s">
        <v>7185</v>
      </c>
      <c r="E5856" s="1">
        <v>15</v>
      </c>
      <c r="F5856" s="1" t="s">
        <v>8351</v>
      </c>
      <c r="G5856" s="1" t="s">
        <v>5834</v>
      </c>
      <c r="H5856" s="1" t="s">
        <v>8313</v>
      </c>
      <c r="I5856" s="1" t="b">
        <v>0</v>
      </c>
      <c r="J5856" s="1">
        <v>16</v>
      </c>
      <c r="K5856" s="1">
        <v>0</v>
      </c>
      <c r="L5856" s="1">
        <v>0</v>
      </c>
      <c r="M5856" s="1">
        <v>30</v>
      </c>
      <c r="N5856" s="1">
        <v>4.95867768595041</v>
      </c>
      <c r="O5856" s="1" t="e">
        <f>----gggacagggaccctc-----------agggttgtgg</f>
        <v>#NAME?</v>
      </c>
    </row>
    <row r="5857" spans="1:15" x14ac:dyDescent="0.3">
      <c r="A5857" s="1" t="s">
        <v>75</v>
      </c>
      <c r="B5857" s="1" t="s">
        <v>5774</v>
      </c>
      <c r="C5857" s="1">
        <v>1</v>
      </c>
      <c r="D5857" s="1" t="s">
        <v>7185</v>
      </c>
      <c r="E5857" s="1">
        <v>15</v>
      </c>
      <c r="F5857" s="1" t="s">
        <v>8351</v>
      </c>
      <c r="G5857" s="1" t="s">
        <v>5834</v>
      </c>
      <c r="H5857" s="1" t="s">
        <v>8313</v>
      </c>
      <c r="I5857" s="1" t="b">
        <v>0</v>
      </c>
      <c r="J5857" s="1">
        <v>17</v>
      </c>
      <c r="K5857" s="1">
        <v>0</v>
      </c>
      <c r="L5857" s="1">
        <v>0</v>
      </c>
      <c r="M5857" s="1">
        <v>29</v>
      </c>
      <c r="N5857" s="1">
        <v>4.7933884297520599</v>
      </c>
      <c r="O5857" s="1" t="e">
        <f>-gcagggacagggaccctct---------------tgtgg</f>
        <v>#NAME?</v>
      </c>
    </row>
    <row r="5858" spans="1:15" x14ac:dyDescent="0.3">
      <c r="A5858" s="1" t="s">
        <v>75</v>
      </c>
      <c r="B5858" s="1" t="s">
        <v>5774</v>
      </c>
      <c r="C5858" s="1">
        <v>1</v>
      </c>
      <c r="D5858" s="1" t="s">
        <v>7185</v>
      </c>
      <c r="E5858" s="1">
        <v>15</v>
      </c>
      <c r="F5858" s="1" t="s">
        <v>8351</v>
      </c>
      <c r="G5858" s="1" t="s">
        <v>5834</v>
      </c>
      <c r="H5858" s="1" t="s">
        <v>8313</v>
      </c>
      <c r="I5858" s="1" t="b">
        <v>0</v>
      </c>
      <c r="J5858" s="1">
        <v>24</v>
      </c>
      <c r="K5858" s="1">
        <v>0</v>
      </c>
      <c r="L5858" s="1">
        <v>0</v>
      </c>
      <c r="M5858" s="1">
        <v>20</v>
      </c>
      <c r="N5858" s="1">
        <v>3.30578512396694</v>
      </c>
      <c r="O5858" s="1" t="s">
        <v>8352</v>
      </c>
    </row>
    <row r="5859" spans="1:15" x14ac:dyDescent="0.3">
      <c r="A5859" s="1" t="s">
        <v>75</v>
      </c>
      <c r="B5859" s="1" t="s">
        <v>5774</v>
      </c>
      <c r="C5859" s="1">
        <v>1</v>
      </c>
      <c r="D5859" s="1" t="s">
        <v>7185</v>
      </c>
      <c r="E5859" s="1">
        <v>15</v>
      </c>
      <c r="F5859" s="1" t="s">
        <v>8351</v>
      </c>
      <c r="G5859" s="1" t="s">
        <v>5834</v>
      </c>
      <c r="H5859" s="1" t="s">
        <v>8313</v>
      </c>
      <c r="I5859" s="1" t="b">
        <v>0</v>
      </c>
      <c r="J5859" s="1">
        <v>15</v>
      </c>
      <c r="K5859" s="1">
        <v>0</v>
      </c>
      <c r="L5859" s="1">
        <v>0</v>
      </c>
      <c r="M5859" s="1">
        <v>9</v>
      </c>
      <c r="N5859" s="1">
        <v>1.4876033057851199</v>
      </c>
      <c r="O5859" s="1" t="s">
        <v>8317</v>
      </c>
    </row>
    <row r="5860" spans="1:15" x14ac:dyDescent="0.3">
      <c r="A5860" s="1" t="s">
        <v>75</v>
      </c>
      <c r="B5860" s="1" t="s">
        <v>5774</v>
      </c>
      <c r="C5860" s="1">
        <v>1</v>
      </c>
      <c r="D5860" s="1" t="s">
        <v>7185</v>
      </c>
      <c r="E5860" s="1">
        <v>15</v>
      </c>
      <c r="F5860" s="1" t="s">
        <v>8351</v>
      </c>
      <c r="G5860" s="1" t="s">
        <v>5834</v>
      </c>
      <c r="H5860" s="1" t="s">
        <v>8313</v>
      </c>
      <c r="I5860" s="1" t="b">
        <v>0</v>
      </c>
      <c r="J5860" s="1">
        <v>17</v>
      </c>
      <c r="K5860" s="1">
        <v>0</v>
      </c>
      <c r="L5860" s="1">
        <v>0</v>
      </c>
      <c r="M5860" s="1">
        <v>8</v>
      </c>
      <c r="N5860" s="1">
        <v>1.32231404958677</v>
      </c>
      <c r="O5860" s="1" t="e">
        <f>--------------ccctcttgtgg--ggtagggttgtgg</f>
        <v>#NAME?</v>
      </c>
    </row>
    <row r="5861" spans="1:15" x14ac:dyDescent="0.3">
      <c r="A5861" s="1" t="s">
        <v>75</v>
      </c>
      <c r="B5861" s="1" t="s">
        <v>5774</v>
      </c>
      <c r="C5861" s="1">
        <v>1</v>
      </c>
      <c r="D5861" s="1" t="s">
        <v>7185</v>
      </c>
      <c r="E5861" s="1">
        <v>15</v>
      </c>
      <c r="F5861" s="1" t="s">
        <v>8351</v>
      </c>
      <c r="G5861" s="1" t="s">
        <v>5834</v>
      </c>
      <c r="H5861" s="1" t="s">
        <v>8313</v>
      </c>
      <c r="I5861" s="1" t="b">
        <v>0</v>
      </c>
      <c r="J5861" s="1">
        <v>16</v>
      </c>
      <c r="K5861" s="1">
        <v>0</v>
      </c>
      <c r="L5861" s="1">
        <v>0</v>
      </c>
      <c r="M5861" s="1">
        <v>7</v>
      </c>
      <c r="N5861" s="1">
        <v>1.1570247933884299</v>
      </c>
      <c r="O5861" s="1" t="e">
        <f>--cagggacaggga-------------ggtagggttgtgg</f>
        <v>#NAME?</v>
      </c>
    </row>
    <row r="5862" spans="1:15" x14ac:dyDescent="0.3">
      <c r="A5862" s="1" t="s">
        <v>75</v>
      </c>
      <c r="B5862" s="1" t="s">
        <v>5774</v>
      </c>
      <c r="C5862" s="1">
        <v>1</v>
      </c>
      <c r="D5862" s="1" t="s">
        <v>7185</v>
      </c>
      <c r="E5862" s="1">
        <v>15</v>
      </c>
      <c r="F5862" s="1" t="s">
        <v>8351</v>
      </c>
      <c r="G5862" s="1" t="s">
        <v>5834</v>
      </c>
      <c r="H5862" s="1" t="s">
        <v>8313</v>
      </c>
      <c r="I5862" s="1" t="b">
        <v>0</v>
      </c>
      <c r="J5862" s="1">
        <v>16</v>
      </c>
      <c r="K5862" s="1">
        <v>0</v>
      </c>
      <c r="L5862" s="1">
        <v>0</v>
      </c>
      <c r="M5862" s="1">
        <v>7</v>
      </c>
      <c r="N5862" s="1">
        <v>1.1570247933884299</v>
      </c>
      <c r="O5862" s="1" t="e">
        <f>-----------ggaccctcttgtggt----agggttgtgg</f>
        <v>#NAME?</v>
      </c>
    </row>
    <row r="5863" spans="1:15" x14ac:dyDescent="0.3">
      <c r="A5863" s="1" t="s">
        <v>75</v>
      </c>
      <c r="B5863" s="1" t="s">
        <v>5774</v>
      </c>
      <c r="C5863" s="1">
        <v>1</v>
      </c>
      <c r="D5863" s="1" t="s">
        <v>7185</v>
      </c>
      <c r="E5863" s="1">
        <v>15</v>
      </c>
      <c r="F5863" s="1" t="s">
        <v>8351</v>
      </c>
      <c r="G5863" s="1" t="s">
        <v>5814</v>
      </c>
      <c r="H5863" s="1" t="s">
        <v>8313</v>
      </c>
      <c r="I5863" s="1" t="b">
        <v>0</v>
      </c>
      <c r="J5863" s="1">
        <v>16</v>
      </c>
      <c r="K5863" s="1">
        <v>0</v>
      </c>
      <c r="L5863" s="1">
        <v>0</v>
      </c>
      <c r="M5863" s="1">
        <v>7</v>
      </c>
      <c r="N5863" s="1">
        <v>1.1570247933884299</v>
      </c>
      <c r="O5863" s="1" t="e">
        <f>---------------cctcttgtggttggtagggttgtgg</f>
        <v>#NAME?</v>
      </c>
    </row>
    <row r="5864" spans="1:15" x14ac:dyDescent="0.3">
      <c r="A5864" s="1" t="s">
        <v>75</v>
      </c>
      <c r="B5864" s="1" t="s">
        <v>5774</v>
      </c>
      <c r="C5864" s="1">
        <v>1</v>
      </c>
      <c r="D5864" s="1" t="s">
        <v>7185</v>
      </c>
      <c r="E5864" s="1">
        <v>16</v>
      </c>
      <c r="F5864" s="1" t="s">
        <v>8353</v>
      </c>
      <c r="G5864" s="1" t="s">
        <v>5834</v>
      </c>
      <c r="H5864" s="1" t="s">
        <v>8313</v>
      </c>
      <c r="I5864" s="1" t="b">
        <v>0</v>
      </c>
      <c r="J5864" s="1">
        <v>17</v>
      </c>
      <c r="K5864" s="1">
        <v>0</v>
      </c>
      <c r="L5864" s="1">
        <v>0</v>
      </c>
      <c r="M5864" s="1">
        <v>181</v>
      </c>
      <c r="N5864" s="1">
        <v>30.940170940170901</v>
      </c>
      <c r="O5864" s="1" t="e">
        <f>---------------cctcttgtggt-ggtagggttgtgg</f>
        <v>#NAME?</v>
      </c>
    </row>
    <row r="5865" spans="1:15" x14ac:dyDescent="0.3">
      <c r="A5865" s="1" t="s">
        <v>75</v>
      </c>
      <c r="B5865" s="1" t="s">
        <v>5774</v>
      </c>
      <c r="C5865" s="1">
        <v>1</v>
      </c>
      <c r="D5865" s="1" t="s">
        <v>7185</v>
      </c>
      <c r="E5865" s="1">
        <v>16</v>
      </c>
      <c r="F5865" s="1" t="s">
        <v>8353</v>
      </c>
      <c r="G5865" s="1" t="s">
        <v>5834</v>
      </c>
      <c r="H5865" s="1" t="s">
        <v>8313</v>
      </c>
      <c r="I5865" s="1" t="b">
        <v>0</v>
      </c>
      <c r="J5865" s="1">
        <v>17</v>
      </c>
      <c r="K5865" s="1">
        <v>0</v>
      </c>
      <c r="L5865" s="1">
        <v>0</v>
      </c>
      <c r="M5865" s="1">
        <v>107</v>
      </c>
      <c r="N5865" s="1">
        <v>18.290598290598201</v>
      </c>
      <c r="O5865" s="1" t="e">
        <f>-gcagggacagggaccctct---------------tgtgg</f>
        <v>#NAME?</v>
      </c>
    </row>
    <row r="5866" spans="1:15" x14ac:dyDescent="0.3">
      <c r="A5866" s="1" t="s">
        <v>75</v>
      </c>
      <c r="B5866" s="1" t="s">
        <v>5774</v>
      </c>
      <c r="C5866" s="1">
        <v>1</v>
      </c>
      <c r="D5866" s="1" t="s">
        <v>7185</v>
      </c>
      <c r="E5866" s="1">
        <v>16</v>
      </c>
      <c r="F5866" s="1" t="s">
        <v>8353</v>
      </c>
      <c r="G5866" s="1" t="s">
        <v>5834</v>
      </c>
      <c r="H5866" s="1" t="s">
        <v>8314</v>
      </c>
      <c r="I5866" s="1" t="b">
        <v>0</v>
      </c>
      <c r="J5866" s="1">
        <v>18</v>
      </c>
      <c r="K5866" s="1">
        <v>1</v>
      </c>
      <c r="L5866" s="1">
        <v>0</v>
      </c>
      <c r="M5866" s="1">
        <v>89</v>
      </c>
      <c r="N5866" s="1">
        <v>15.2136752136752</v>
      </c>
      <c r="O5866" s="1" t="e">
        <f>-----------------tcttgtggttaggtagggttgtg</f>
        <v>#NAME?</v>
      </c>
    </row>
    <row r="5867" spans="1:15" x14ac:dyDescent="0.3">
      <c r="A5867" s="1" t="s">
        <v>75</v>
      </c>
      <c r="B5867" s="1" t="s">
        <v>5774</v>
      </c>
      <c r="C5867" s="1">
        <v>1</v>
      </c>
      <c r="D5867" s="1" t="s">
        <v>7185</v>
      </c>
      <c r="E5867" s="1">
        <v>16</v>
      </c>
      <c r="F5867" s="1" t="s">
        <v>8353</v>
      </c>
      <c r="G5867" s="1" t="s">
        <v>5814</v>
      </c>
      <c r="H5867" s="1" t="s">
        <v>8313</v>
      </c>
      <c r="I5867" s="1" t="b">
        <v>0</v>
      </c>
      <c r="J5867" s="1">
        <v>17</v>
      </c>
      <c r="K5867" s="1">
        <v>0</v>
      </c>
      <c r="L5867" s="1">
        <v>0</v>
      </c>
      <c r="M5867" s="1">
        <v>85</v>
      </c>
      <c r="N5867" s="1">
        <v>14.5299145299145</v>
      </c>
      <c r="O5867" s="1" t="e">
        <f>----------------ctcttgtggttggtagggttgtgg</f>
        <v>#NAME?</v>
      </c>
    </row>
    <row r="5868" spans="1:15" x14ac:dyDescent="0.3">
      <c r="A5868" s="1" t="s">
        <v>75</v>
      </c>
      <c r="B5868" s="1" t="s">
        <v>5774</v>
      </c>
      <c r="C5868" s="1">
        <v>1</v>
      </c>
      <c r="D5868" s="1" t="s">
        <v>7185</v>
      </c>
      <c r="E5868" s="1">
        <v>16</v>
      </c>
      <c r="F5868" s="1" t="s">
        <v>8353</v>
      </c>
      <c r="G5868" s="1" t="s">
        <v>5834</v>
      </c>
      <c r="H5868" s="1" t="s">
        <v>8313</v>
      </c>
      <c r="I5868" s="1" t="b">
        <v>0</v>
      </c>
      <c r="J5868" s="1">
        <v>17</v>
      </c>
      <c r="K5868" s="1">
        <v>0</v>
      </c>
      <c r="L5868" s="1">
        <v>0</v>
      </c>
      <c r="M5868" s="1">
        <v>40</v>
      </c>
      <c r="N5868" s="1">
        <v>6.8376068376068302</v>
      </c>
      <c r="O5868" s="1" t="e">
        <f>--------------ccctcttgtgg--ggtagggttgtgg</f>
        <v>#NAME?</v>
      </c>
    </row>
    <row r="5869" spans="1:15" x14ac:dyDescent="0.3">
      <c r="A5869" s="1" t="s">
        <v>75</v>
      </c>
      <c r="B5869" s="1" t="s">
        <v>5774</v>
      </c>
      <c r="C5869" s="1">
        <v>1</v>
      </c>
      <c r="D5869" s="1" t="s">
        <v>7185</v>
      </c>
      <c r="E5869" s="1">
        <v>16</v>
      </c>
      <c r="F5869" s="1" t="s">
        <v>8353</v>
      </c>
      <c r="G5869" s="1" t="s">
        <v>5834</v>
      </c>
      <c r="H5869" s="1" t="s">
        <v>8313</v>
      </c>
      <c r="I5869" s="1" t="b">
        <v>0</v>
      </c>
      <c r="J5869" s="1">
        <v>16</v>
      </c>
      <c r="K5869" s="1">
        <v>0</v>
      </c>
      <c r="L5869" s="1">
        <v>0</v>
      </c>
      <c r="M5869" s="1">
        <v>12</v>
      </c>
      <c r="N5869" s="1">
        <v>2.0512820512820502</v>
      </c>
      <c r="O5869" s="1" t="e">
        <f>--------------ccctcttgtggt-ggtagggttgtgg</f>
        <v>#NAME?</v>
      </c>
    </row>
    <row r="5870" spans="1:15" x14ac:dyDescent="0.3">
      <c r="A5870" s="1" t="s">
        <v>75</v>
      </c>
      <c r="B5870" s="1" t="s">
        <v>5774</v>
      </c>
      <c r="C5870" s="1">
        <v>1</v>
      </c>
      <c r="D5870" s="1" t="s">
        <v>7185</v>
      </c>
      <c r="E5870" s="1">
        <v>16</v>
      </c>
      <c r="F5870" s="1" t="s">
        <v>8353</v>
      </c>
      <c r="G5870" s="1" t="s">
        <v>5834</v>
      </c>
      <c r="H5870" s="1" t="s">
        <v>8313</v>
      </c>
      <c r="I5870" s="1" t="b">
        <v>0</v>
      </c>
      <c r="J5870" s="1">
        <v>17</v>
      </c>
      <c r="K5870" s="1">
        <v>0</v>
      </c>
      <c r="L5870" s="1">
        <v>3</v>
      </c>
      <c r="M5870" s="1">
        <v>11</v>
      </c>
      <c r="N5870" s="1">
        <v>1.8803418803418801</v>
      </c>
      <c r="O5870" s="1" t="s">
        <v>8319</v>
      </c>
    </row>
    <row r="5871" spans="1:15" x14ac:dyDescent="0.3">
      <c r="A5871" s="1" t="s">
        <v>75</v>
      </c>
      <c r="B5871" s="1" t="s">
        <v>5774</v>
      </c>
      <c r="C5871" s="1">
        <v>1</v>
      </c>
      <c r="D5871" s="1" t="s">
        <v>7185</v>
      </c>
      <c r="E5871" s="1">
        <v>16</v>
      </c>
      <c r="F5871" s="1" t="s">
        <v>8353</v>
      </c>
      <c r="G5871" s="1" t="s">
        <v>5814</v>
      </c>
      <c r="H5871" s="1" t="s">
        <v>8313</v>
      </c>
      <c r="I5871" s="1" t="b">
        <v>0</v>
      </c>
      <c r="J5871" s="1">
        <v>16</v>
      </c>
      <c r="K5871" s="1">
        <v>0</v>
      </c>
      <c r="L5871" s="1">
        <v>0</v>
      </c>
      <c r="M5871" s="1">
        <v>9</v>
      </c>
      <c r="N5871" s="1">
        <v>1.5384615384615301</v>
      </c>
      <c r="O5871" s="1" t="e">
        <f>---------------cctcttgtggttggtagggttgtgg</f>
        <v>#NAME?</v>
      </c>
    </row>
    <row r="5872" spans="1:15" x14ac:dyDescent="0.3">
      <c r="A5872" s="1" t="s">
        <v>75</v>
      </c>
      <c r="B5872" s="1" t="s">
        <v>5774</v>
      </c>
      <c r="C5872" s="1">
        <v>1</v>
      </c>
      <c r="D5872" s="1" t="s">
        <v>7185</v>
      </c>
      <c r="E5872" s="1">
        <v>16</v>
      </c>
      <c r="F5872" s="1" t="s">
        <v>8353</v>
      </c>
      <c r="G5872" s="1" t="s">
        <v>5834</v>
      </c>
      <c r="H5872" s="1" t="s">
        <v>8313</v>
      </c>
      <c r="I5872" s="1" t="b">
        <v>0</v>
      </c>
      <c r="J5872" s="1">
        <v>15</v>
      </c>
      <c r="K5872" s="1">
        <v>0</v>
      </c>
      <c r="L5872" s="1">
        <v>0</v>
      </c>
      <c r="M5872" s="1">
        <v>9</v>
      </c>
      <c r="N5872" s="1">
        <v>1.5384615384615301</v>
      </c>
      <c r="O5872" s="1" t="s">
        <v>8317</v>
      </c>
    </row>
    <row r="5873" spans="1:15" x14ac:dyDescent="0.3">
      <c r="A5873" s="1" t="s">
        <v>75</v>
      </c>
      <c r="B5873" s="1" t="s">
        <v>5774</v>
      </c>
      <c r="C5873" s="1">
        <v>1</v>
      </c>
      <c r="D5873" s="1" t="s">
        <v>7185</v>
      </c>
      <c r="E5873" s="1">
        <v>16</v>
      </c>
      <c r="F5873" s="1" t="s">
        <v>8353</v>
      </c>
      <c r="G5873" s="1" t="s">
        <v>5834</v>
      </c>
      <c r="H5873" s="1" t="s">
        <v>8314</v>
      </c>
      <c r="I5873" s="1" t="b">
        <v>0</v>
      </c>
      <c r="J5873" s="1">
        <v>17</v>
      </c>
      <c r="K5873" s="1">
        <v>1</v>
      </c>
      <c r="L5873" s="1">
        <v>0</v>
      </c>
      <c r="M5873" s="1">
        <v>8</v>
      </c>
      <c r="N5873" s="1">
        <v>1.36752136752136</v>
      </c>
      <c r="O5873" s="1" t="e">
        <f>----------------ctcttgtggttaggtagggttgtg</f>
        <v>#NAME?</v>
      </c>
    </row>
    <row r="5874" spans="1:15" x14ac:dyDescent="0.3">
      <c r="A5874" s="1" t="s">
        <v>75</v>
      </c>
      <c r="B5874" s="1" t="s">
        <v>5774</v>
      </c>
      <c r="C5874" s="1">
        <v>1</v>
      </c>
      <c r="D5874" s="1" t="s">
        <v>7185</v>
      </c>
      <c r="E5874" s="1">
        <v>16</v>
      </c>
      <c r="F5874" s="1" t="s">
        <v>8353</v>
      </c>
      <c r="G5874" s="1" t="s">
        <v>5834</v>
      </c>
      <c r="H5874" s="1" t="s">
        <v>8313</v>
      </c>
      <c r="I5874" s="1" t="b">
        <v>0</v>
      </c>
      <c r="J5874" s="1">
        <v>16</v>
      </c>
      <c r="K5874" s="1">
        <v>0</v>
      </c>
      <c r="L5874" s="1">
        <v>0</v>
      </c>
      <c r="M5874" s="1">
        <v>7</v>
      </c>
      <c r="N5874" s="1">
        <v>1.1965811965811901</v>
      </c>
      <c r="O5874" s="1" t="e">
        <f>-------------accctcttgtgg--ggtagggttgtgg</f>
        <v>#NAME?</v>
      </c>
    </row>
    <row r="5875" spans="1:15" x14ac:dyDescent="0.3">
      <c r="A5875" s="1" t="s">
        <v>75</v>
      </c>
      <c r="B5875" s="1" t="s">
        <v>5774</v>
      </c>
      <c r="C5875" s="1">
        <v>1</v>
      </c>
      <c r="D5875" s="1" t="s">
        <v>7185</v>
      </c>
      <c r="E5875" s="1">
        <v>17</v>
      </c>
      <c r="F5875" s="1" t="s">
        <v>8354</v>
      </c>
      <c r="G5875" s="1" t="s">
        <v>5814</v>
      </c>
      <c r="H5875" s="1" t="s">
        <v>8313</v>
      </c>
      <c r="I5875" s="1" t="b">
        <v>0</v>
      </c>
      <c r="J5875" s="1">
        <v>17</v>
      </c>
      <c r="K5875" s="1">
        <v>0</v>
      </c>
      <c r="L5875" s="1">
        <v>0</v>
      </c>
      <c r="M5875" s="1">
        <v>474</v>
      </c>
      <c r="N5875" s="1">
        <v>72.146118721461093</v>
      </c>
      <c r="O5875" s="1" t="e">
        <f>----------------ctcttgtggttggtagggttgtgg</f>
        <v>#NAME?</v>
      </c>
    </row>
    <row r="5876" spans="1:15" x14ac:dyDescent="0.3">
      <c r="A5876" s="1" t="s">
        <v>75</v>
      </c>
      <c r="B5876" s="1" t="s">
        <v>5774</v>
      </c>
      <c r="C5876" s="1">
        <v>1</v>
      </c>
      <c r="D5876" s="1" t="s">
        <v>7185</v>
      </c>
      <c r="E5876" s="1">
        <v>17</v>
      </c>
      <c r="F5876" s="1" t="s">
        <v>8354</v>
      </c>
      <c r="G5876" s="1" t="s">
        <v>5814</v>
      </c>
      <c r="H5876" s="1" t="s">
        <v>8313</v>
      </c>
      <c r="I5876" s="1" t="b">
        <v>0</v>
      </c>
      <c r="J5876" s="1">
        <v>16</v>
      </c>
      <c r="K5876" s="1">
        <v>0</v>
      </c>
      <c r="L5876" s="1">
        <v>0</v>
      </c>
      <c r="M5876" s="1">
        <v>79</v>
      </c>
      <c r="N5876" s="1">
        <v>12.0243531202435</v>
      </c>
      <c r="O5876" s="1" t="e">
        <f>---------------cctcttgtggttggtagggttgtgg</f>
        <v>#NAME?</v>
      </c>
    </row>
    <row r="5877" spans="1:15" x14ac:dyDescent="0.3">
      <c r="A5877" s="1" t="s">
        <v>75</v>
      </c>
      <c r="B5877" s="1" t="s">
        <v>5774</v>
      </c>
      <c r="C5877" s="1">
        <v>1</v>
      </c>
      <c r="D5877" s="1" t="s">
        <v>7185</v>
      </c>
      <c r="E5877" s="1">
        <v>17</v>
      </c>
      <c r="F5877" s="1" t="s">
        <v>8354</v>
      </c>
      <c r="G5877" s="1" t="s">
        <v>5834</v>
      </c>
      <c r="H5877" s="1" t="s">
        <v>8314</v>
      </c>
      <c r="I5877" s="1" t="b">
        <v>0</v>
      </c>
      <c r="J5877" s="1">
        <v>18</v>
      </c>
      <c r="K5877" s="1">
        <v>1</v>
      </c>
      <c r="L5877" s="1">
        <v>0</v>
      </c>
      <c r="M5877" s="1">
        <v>18</v>
      </c>
      <c r="N5877" s="1">
        <v>2.7397260273972499</v>
      </c>
      <c r="O5877" s="1" t="e">
        <f>-----------------tcttgtggttaggtagggttgtg</f>
        <v>#NAME?</v>
      </c>
    </row>
    <row r="5878" spans="1:15" x14ac:dyDescent="0.3">
      <c r="A5878" s="1" t="s">
        <v>75</v>
      </c>
      <c r="B5878" s="1" t="s">
        <v>5774</v>
      </c>
      <c r="C5878" s="1">
        <v>1</v>
      </c>
      <c r="D5878" s="1" t="s">
        <v>7185</v>
      </c>
      <c r="E5878" s="1">
        <v>17</v>
      </c>
      <c r="F5878" s="1" t="s">
        <v>8354</v>
      </c>
      <c r="G5878" s="1" t="s">
        <v>5834</v>
      </c>
      <c r="H5878" s="1" t="s">
        <v>8313</v>
      </c>
      <c r="I5878" s="1" t="b">
        <v>0</v>
      </c>
      <c r="J5878" s="1">
        <v>17</v>
      </c>
      <c r="K5878" s="1">
        <v>0</v>
      </c>
      <c r="L5878" s="1">
        <v>0</v>
      </c>
      <c r="M5878" s="1">
        <v>18</v>
      </c>
      <c r="N5878" s="1">
        <v>2.7397260273972499</v>
      </c>
      <c r="O5878" s="1" t="e">
        <f>---------------cctcttgtggt-ggtagggttgtgg</f>
        <v>#NAME?</v>
      </c>
    </row>
    <row r="5879" spans="1:15" x14ac:dyDescent="0.3">
      <c r="A5879" s="1" t="s">
        <v>75</v>
      </c>
      <c r="B5879" s="1" t="s">
        <v>5774</v>
      </c>
      <c r="C5879" s="1">
        <v>1</v>
      </c>
      <c r="D5879" s="1" t="s">
        <v>7185</v>
      </c>
      <c r="E5879" s="1">
        <v>17</v>
      </c>
      <c r="F5879" s="1" t="s">
        <v>8354</v>
      </c>
      <c r="G5879" s="1" t="s">
        <v>5814</v>
      </c>
      <c r="H5879" s="1" t="s">
        <v>8313</v>
      </c>
      <c r="I5879" s="1" t="b">
        <v>0</v>
      </c>
      <c r="J5879" s="1">
        <v>15</v>
      </c>
      <c r="K5879" s="1">
        <v>0</v>
      </c>
      <c r="L5879" s="1">
        <v>0</v>
      </c>
      <c r="M5879" s="1">
        <v>12</v>
      </c>
      <c r="N5879" s="1">
        <v>1.8264840182648301</v>
      </c>
      <c r="O5879" s="1" t="e">
        <f>--------------ccctcttgtggttggtagggttgtgg</f>
        <v>#NAME?</v>
      </c>
    </row>
    <row r="5880" spans="1:15" x14ac:dyDescent="0.3">
      <c r="A5880" s="1" t="s">
        <v>75</v>
      </c>
      <c r="B5880" s="1" t="s">
        <v>5774</v>
      </c>
      <c r="C5880" s="1">
        <v>1</v>
      </c>
      <c r="D5880" s="1" t="s">
        <v>7185</v>
      </c>
      <c r="E5880" s="1">
        <v>17</v>
      </c>
      <c r="F5880" s="1" t="s">
        <v>8354</v>
      </c>
      <c r="G5880" s="1" t="s">
        <v>5834</v>
      </c>
      <c r="H5880" s="1" t="s">
        <v>8313</v>
      </c>
      <c r="I5880" s="1" t="b">
        <v>0</v>
      </c>
      <c r="J5880" s="1">
        <v>17</v>
      </c>
      <c r="K5880" s="1">
        <v>0</v>
      </c>
      <c r="L5880" s="1">
        <v>0</v>
      </c>
      <c r="M5880" s="1">
        <v>9</v>
      </c>
      <c r="N5880" s="1">
        <v>1.3698630136986201</v>
      </c>
      <c r="O5880" s="1" t="e">
        <f>-gcagggacagggaccctct---------------tgtgg</f>
        <v>#NAME?</v>
      </c>
    </row>
    <row r="5881" spans="1:15" x14ac:dyDescent="0.3">
      <c r="A5881" s="1" t="s">
        <v>75</v>
      </c>
      <c r="B5881" s="1" t="s">
        <v>5774</v>
      </c>
      <c r="C5881" s="1">
        <v>1</v>
      </c>
      <c r="D5881" s="1" t="s">
        <v>7185</v>
      </c>
      <c r="E5881" s="1">
        <v>18</v>
      </c>
      <c r="F5881" s="1" t="s">
        <v>8355</v>
      </c>
      <c r="G5881" s="1" t="s">
        <v>5814</v>
      </c>
      <c r="H5881" s="1" t="s">
        <v>8313</v>
      </c>
      <c r="I5881" s="1" t="b">
        <v>0</v>
      </c>
      <c r="J5881" s="1">
        <v>17</v>
      </c>
      <c r="K5881" s="1">
        <v>0</v>
      </c>
      <c r="L5881" s="1">
        <v>0</v>
      </c>
      <c r="M5881" s="1">
        <v>84</v>
      </c>
      <c r="N5881" s="1">
        <v>56</v>
      </c>
      <c r="O5881" s="1" t="e">
        <f>----------------ctcttgtggttggtagggttgtgg</f>
        <v>#NAME?</v>
      </c>
    </row>
    <row r="5882" spans="1:15" x14ac:dyDescent="0.3">
      <c r="A5882" s="1" t="s">
        <v>75</v>
      </c>
      <c r="B5882" s="1" t="s">
        <v>5774</v>
      </c>
      <c r="C5882" s="1">
        <v>1</v>
      </c>
      <c r="D5882" s="1" t="s">
        <v>7185</v>
      </c>
      <c r="E5882" s="1">
        <v>18</v>
      </c>
      <c r="F5882" s="1" t="s">
        <v>8355</v>
      </c>
      <c r="G5882" s="1" t="s">
        <v>5834</v>
      </c>
      <c r="H5882" s="1" t="s">
        <v>8313</v>
      </c>
      <c r="I5882" s="1" t="b">
        <v>0</v>
      </c>
      <c r="J5882" s="1">
        <v>17</v>
      </c>
      <c r="K5882" s="1">
        <v>0</v>
      </c>
      <c r="L5882" s="1">
        <v>0</v>
      </c>
      <c r="M5882" s="1">
        <v>14</v>
      </c>
      <c r="N5882" s="1">
        <v>9.3333333333333304</v>
      </c>
      <c r="O5882" s="1" t="e">
        <f>-------------accctcttgtggtt---agggttgtgg</f>
        <v>#NAME?</v>
      </c>
    </row>
    <row r="5883" spans="1:15" x14ac:dyDescent="0.3">
      <c r="A5883" s="1" t="s">
        <v>75</v>
      </c>
      <c r="B5883" s="1" t="s">
        <v>5774</v>
      </c>
      <c r="C5883" s="1">
        <v>1</v>
      </c>
      <c r="D5883" s="1" t="s">
        <v>7185</v>
      </c>
      <c r="E5883" s="1">
        <v>18</v>
      </c>
      <c r="F5883" s="1" t="s">
        <v>8355</v>
      </c>
      <c r="G5883" s="1" t="s">
        <v>5834</v>
      </c>
      <c r="H5883" s="1" t="s">
        <v>8313</v>
      </c>
      <c r="I5883" s="1" t="b">
        <v>0</v>
      </c>
      <c r="J5883" s="1">
        <v>17</v>
      </c>
      <c r="K5883" s="1">
        <v>0</v>
      </c>
      <c r="L5883" s="1">
        <v>8</v>
      </c>
      <c r="M5883" s="1">
        <v>9</v>
      </c>
      <c r="N5883" s="1">
        <v>6</v>
      </c>
      <c r="O5883" s="1" t="e">
        <f>------AacTATAaAcctTC----------agggttgtgg</f>
        <v>#NAME?</v>
      </c>
    </row>
    <row r="5884" spans="1:15" x14ac:dyDescent="0.3">
      <c r="A5884" s="1" t="s">
        <v>75</v>
      </c>
      <c r="B5884" s="1" t="s">
        <v>5774</v>
      </c>
      <c r="C5884" s="1">
        <v>1</v>
      </c>
      <c r="D5884" s="1" t="s">
        <v>7185</v>
      </c>
      <c r="E5884" s="1">
        <v>18</v>
      </c>
      <c r="F5884" s="1" t="s">
        <v>8355</v>
      </c>
      <c r="G5884" s="1" t="s">
        <v>5834</v>
      </c>
      <c r="H5884" s="1" t="s">
        <v>8313</v>
      </c>
      <c r="I5884" s="1" t="b">
        <v>0</v>
      </c>
      <c r="J5884" s="1">
        <v>17</v>
      </c>
      <c r="K5884" s="1">
        <v>0</v>
      </c>
      <c r="L5884" s="1">
        <v>0</v>
      </c>
      <c r="M5884" s="1">
        <v>7</v>
      </c>
      <c r="N5884" s="1">
        <v>4.6666666666666599</v>
      </c>
      <c r="O5884" s="1" t="e">
        <f>-gcagggacagggaccctct---------------tgtgg</f>
        <v>#NAME?</v>
      </c>
    </row>
    <row r="5885" spans="1:15" x14ac:dyDescent="0.3">
      <c r="A5885" s="1" t="s">
        <v>75</v>
      </c>
      <c r="B5885" s="1" t="s">
        <v>5774</v>
      </c>
      <c r="C5885" s="1">
        <v>1</v>
      </c>
      <c r="D5885" s="1" t="s">
        <v>7185</v>
      </c>
      <c r="E5885" s="1">
        <v>18</v>
      </c>
      <c r="F5885" s="1" t="s">
        <v>8355</v>
      </c>
      <c r="G5885" s="1" t="s">
        <v>5834</v>
      </c>
      <c r="H5885" s="1" t="s">
        <v>8314</v>
      </c>
      <c r="I5885" s="1" t="b">
        <v>0</v>
      </c>
      <c r="J5885" s="1">
        <v>18</v>
      </c>
      <c r="K5885" s="1">
        <v>1</v>
      </c>
      <c r="L5885" s="1">
        <v>0</v>
      </c>
      <c r="M5885" s="1">
        <v>4</v>
      </c>
      <c r="N5885" s="1">
        <v>2.6666666666666599</v>
      </c>
      <c r="O5885" s="1" t="e">
        <f>-----------------tcttgtggttaggtagggttgtg</f>
        <v>#NAME?</v>
      </c>
    </row>
    <row r="5886" spans="1:15" x14ac:dyDescent="0.3">
      <c r="A5886" s="1" t="s">
        <v>75</v>
      </c>
      <c r="B5886" s="1" t="s">
        <v>5774</v>
      </c>
      <c r="C5886" s="1">
        <v>1</v>
      </c>
      <c r="D5886" s="1" t="s">
        <v>7185</v>
      </c>
      <c r="E5886" s="1">
        <v>18</v>
      </c>
      <c r="F5886" s="1" t="s">
        <v>8355</v>
      </c>
      <c r="G5886" s="1" t="s">
        <v>5834</v>
      </c>
      <c r="H5886" s="1" t="s">
        <v>8313</v>
      </c>
      <c r="I5886" s="1" t="b">
        <v>0</v>
      </c>
      <c r="J5886" s="1">
        <v>17</v>
      </c>
      <c r="K5886" s="1">
        <v>0</v>
      </c>
      <c r="L5886" s="1">
        <v>0</v>
      </c>
      <c r="M5886" s="1">
        <v>4</v>
      </c>
      <c r="N5886" s="1">
        <v>2.6666666666666599</v>
      </c>
      <c r="O5886" s="1" t="e">
        <f>---------------cctcttgtggt-ggtagggttgtgg</f>
        <v>#NAME?</v>
      </c>
    </row>
    <row r="5887" spans="1:15" x14ac:dyDescent="0.3">
      <c r="A5887" s="1" t="s">
        <v>75</v>
      </c>
      <c r="B5887" s="1" t="s">
        <v>5774</v>
      </c>
      <c r="C5887" s="1">
        <v>1</v>
      </c>
      <c r="D5887" s="1" t="s">
        <v>7185</v>
      </c>
      <c r="E5887" s="1">
        <v>18</v>
      </c>
      <c r="F5887" s="1" t="s">
        <v>8355</v>
      </c>
      <c r="G5887" s="1" t="s">
        <v>5834</v>
      </c>
      <c r="H5887" s="1" t="s">
        <v>8314</v>
      </c>
      <c r="I5887" s="1" t="b">
        <v>0</v>
      </c>
      <c r="J5887" s="1">
        <v>18</v>
      </c>
      <c r="K5887" s="1">
        <v>1</v>
      </c>
      <c r="L5887" s="1">
        <v>0</v>
      </c>
      <c r="M5887" s="1">
        <v>4</v>
      </c>
      <c r="N5887" s="1">
        <v>2.6666666666666599</v>
      </c>
      <c r="O5887" s="1" t="e">
        <f>-----------------tcttgtggttcggtagggttgtg</f>
        <v>#NAME?</v>
      </c>
    </row>
    <row r="5888" spans="1:15" x14ac:dyDescent="0.3">
      <c r="A5888" s="1" t="s">
        <v>75</v>
      </c>
      <c r="B5888" s="1" t="s">
        <v>5774</v>
      </c>
      <c r="C5888" s="1">
        <v>1</v>
      </c>
      <c r="D5888" s="1" t="s">
        <v>7185</v>
      </c>
      <c r="E5888" s="1">
        <v>18</v>
      </c>
      <c r="F5888" s="1" t="s">
        <v>8355</v>
      </c>
      <c r="G5888" s="1" t="s">
        <v>5814</v>
      </c>
      <c r="H5888" s="1" t="s">
        <v>8313</v>
      </c>
      <c r="I5888" s="1" t="b">
        <v>0</v>
      </c>
      <c r="J5888" s="1">
        <v>16</v>
      </c>
      <c r="K5888" s="1">
        <v>0</v>
      </c>
      <c r="L5888" s="1">
        <v>0</v>
      </c>
      <c r="M5888" s="1">
        <v>4</v>
      </c>
      <c r="N5888" s="1">
        <v>2.6666666666666599</v>
      </c>
      <c r="O5888" s="1" t="e">
        <f>---------------cctcttgtggttggtagggttgtgg</f>
        <v>#NAME?</v>
      </c>
    </row>
    <row r="5889" spans="1:15" x14ac:dyDescent="0.3">
      <c r="A5889" s="1" t="s">
        <v>75</v>
      </c>
      <c r="B5889" s="1" t="s">
        <v>5774</v>
      </c>
      <c r="C5889" s="1">
        <v>1</v>
      </c>
      <c r="D5889" s="1" t="s">
        <v>7185</v>
      </c>
      <c r="E5889" s="1">
        <v>18</v>
      </c>
      <c r="F5889" s="1" t="s">
        <v>8355</v>
      </c>
      <c r="G5889" s="1" t="s">
        <v>5834</v>
      </c>
      <c r="H5889" s="1" t="s">
        <v>8313</v>
      </c>
      <c r="I5889" s="1" t="b">
        <v>0</v>
      </c>
      <c r="J5889" s="1">
        <v>16</v>
      </c>
      <c r="K5889" s="1">
        <v>0</v>
      </c>
      <c r="L5889" s="1">
        <v>9</v>
      </c>
      <c r="M5889" s="1">
        <v>2</v>
      </c>
      <c r="N5889" s="1">
        <v>1.3333333333333299</v>
      </c>
      <c r="O5889" s="1" t="e">
        <f>-----AAacTATAaAcctTC----------agggttgtgg</f>
        <v>#NAME?</v>
      </c>
    </row>
    <row r="5890" spans="1:15" x14ac:dyDescent="0.3">
      <c r="A5890" s="1" t="s">
        <v>75</v>
      </c>
      <c r="B5890" s="1" t="s">
        <v>5774</v>
      </c>
      <c r="C5890" s="1">
        <v>1</v>
      </c>
      <c r="D5890" s="1" t="s">
        <v>7185</v>
      </c>
      <c r="E5890" s="1">
        <v>18</v>
      </c>
      <c r="F5890" s="1" t="s">
        <v>8355</v>
      </c>
      <c r="G5890" s="1" t="s">
        <v>5814</v>
      </c>
      <c r="H5890" s="1" t="s">
        <v>8313</v>
      </c>
      <c r="I5890" s="1" t="b">
        <v>0</v>
      </c>
      <c r="J5890" s="1">
        <v>15</v>
      </c>
      <c r="K5890" s="1">
        <v>0</v>
      </c>
      <c r="L5890" s="1">
        <v>0</v>
      </c>
      <c r="M5890" s="1">
        <v>2</v>
      </c>
      <c r="N5890" s="1">
        <v>1.3333333333333299</v>
      </c>
      <c r="O5890" s="1" t="e">
        <f>--------------ccctcttgtggttggtagggttgtgg</f>
        <v>#NAME?</v>
      </c>
    </row>
    <row r="5891" spans="1:15" x14ac:dyDescent="0.3">
      <c r="A5891" s="1" t="s">
        <v>75</v>
      </c>
      <c r="B5891" s="1" t="s">
        <v>5774</v>
      </c>
      <c r="C5891" s="1">
        <v>1</v>
      </c>
      <c r="D5891" s="1" t="s">
        <v>7185</v>
      </c>
      <c r="E5891" s="1">
        <v>19</v>
      </c>
      <c r="F5891" s="1" t="s">
        <v>8356</v>
      </c>
      <c r="G5891" s="1" t="s">
        <v>5834</v>
      </c>
      <c r="H5891" s="1" t="s">
        <v>8313</v>
      </c>
      <c r="I5891" s="1" t="b">
        <v>0</v>
      </c>
      <c r="J5891" s="1">
        <v>17</v>
      </c>
      <c r="K5891" s="1">
        <v>0</v>
      </c>
      <c r="L5891" s="1">
        <v>0</v>
      </c>
      <c r="M5891" s="1">
        <v>233</v>
      </c>
      <c r="N5891" s="1">
        <v>36.349453978159097</v>
      </c>
      <c r="O5891" s="1" t="e">
        <f>-------------accctcttgtggtt---agggttgtgg</f>
        <v>#NAME?</v>
      </c>
    </row>
    <row r="5892" spans="1:15" x14ac:dyDescent="0.3">
      <c r="A5892" s="1" t="s">
        <v>75</v>
      </c>
      <c r="B5892" s="1" t="s">
        <v>5774</v>
      </c>
      <c r="C5892" s="1">
        <v>1</v>
      </c>
      <c r="D5892" s="1" t="s">
        <v>7185</v>
      </c>
      <c r="E5892" s="1">
        <v>19</v>
      </c>
      <c r="F5892" s="1" t="s">
        <v>8356</v>
      </c>
      <c r="G5892" s="1" t="s">
        <v>5814</v>
      </c>
      <c r="H5892" s="1" t="s">
        <v>8313</v>
      </c>
      <c r="I5892" s="1" t="b">
        <v>0</v>
      </c>
      <c r="J5892" s="1">
        <v>17</v>
      </c>
      <c r="K5892" s="1">
        <v>0</v>
      </c>
      <c r="L5892" s="1">
        <v>0</v>
      </c>
      <c r="M5892" s="1">
        <v>131</v>
      </c>
      <c r="N5892" s="1">
        <v>20.436817472698898</v>
      </c>
      <c r="O5892" s="1" t="e">
        <f>----------------ctcttgtggttggtagggttgtgg</f>
        <v>#NAME?</v>
      </c>
    </row>
    <row r="5893" spans="1:15" x14ac:dyDescent="0.3">
      <c r="A5893" s="1" t="s">
        <v>75</v>
      </c>
      <c r="B5893" s="1" t="s">
        <v>5774</v>
      </c>
      <c r="C5893" s="1">
        <v>1</v>
      </c>
      <c r="D5893" s="1" t="s">
        <v>7185</v>
      </c>
      <c r="E5893" s="1">
        <v>19</v>
      </c>
      <c r="F5893" s="1" t="s">
        <v>8356</v>
      </c>
      <c r="G5893" s="1" t="s">
        <v>5834</v>
      </c>
      <c r="H5893" s="1" t="s">
        <v>8313</v>
      </c>
      <c r="I5893" s="1" t="b">
        <v>0</v>
      </c>
      <c r="J5893" s="1">
        <v>16</v>
      </c>
      <c r="K5893" s="1">
        <v>0</v>
      </c>
      <c r="L5893" s="1">
        <v>0</v>
      </c>
      <c r="M5893" s="1">
        <v>41</v>
      </c>
      <c r="N5893" s="1">
        <v>6.3962558502339997</v>
      </c>
      <c r="O5893" s="1" t="e">
        <f>------------gaccctcttgtggtt---agggttgtgg</f>
        <v>#NAME?</v>
      </c>
    </row>
    <row r="5894" spans="1:15" x14ac:dyDescent="0.3">
      <c r="A5894" s="1" t="s">
        <v>75</v>
      </c>
      <c r="B5894" s="1" t="s">
        <v>5774</v>
      </c>
      <c r="C5894" s="1">
        <v>1</v>
      </c>
      <c r="D5894" s="1" t="s">
        <v>7185</v>
      </c>
      <c r="E5894" s="1">
        <v>19</v>
      </c>
      <c r="F5894" s="1" t="s">
        <v>8356</v>
      </c>
      <c r="G5894" s="1" t="s">
        <v>5834</v>
      </c>
      <c r="H5894" s="1" t="s">
        <v>8313</v>
      </c>
      <c r="I5894" s="1" t="b">
        <v>0</v>
      </c>
      <c r="J5894" s="1">
        <v>17</v>
      </c>
      <c r="K5894" s="1">
        <v>0</v>
      </c>
      <c r="L5894" s="1">
        <v>0</v>
      </c>
      <c r="M5894" s="1">
        <v>37</v>
      </c>
      <c r="N5894" s="1">
        <v>5.7722308892355603</v>
      </c>
      <c r="O5894" s="1" t="e">
        <f>-gcagggacagggaccctct---------------tgtgg</f>
        <v>#NAME?</v>
      </c>
    </row>
    <row r="5895" spans="1:15" x14ac:dyDescent="0.3">
      <c r="A5895" s="1" t="s">
        <v>75</v>
      </c>
      <c r="B5895" s="1" t="s">
        <v>5774</v>
      </c>
      <c r="C5895" s="1">
        <v>1</v>
      </c>
      <c r="D5895" s="1" t="s">
        <v>7185</v>
      </c>
      <c r="E5895" s="1">
        <v>19</v>
      </c>
      <c r="F5895" s="1" t="s">
        <v>8356</v>
      </c>
      <c r="G5895" s="1" t="s">
        <v>5814</v>
      </c>
      <c r="H5895" s="1" t="s">
        <v>8313</v>
      </c>
      <c r="I5895" s="1" t="b">
        <v>0</v>
      </c>
      <c r="J5895" s="1">
        <v>16</v>
      </c>
      <c r="K5895" s="1">
        <v>0</v>
      </c>
      <c r="L5895" s="1">
        <v>0</v>
      </c>
      <c r="M5895" s="1">
        <v>23</v>
      </c>
      <c r="N5895" s="1">
        <v>3.5881435257410299</v>
      </c>
      <c r="O5895" s="1" t="e">
        <f>---------------cctcttgtggttggtagggttgtgg</f>
        <v>#NAME?</v>
      </c>
    </row>
    <row r="5896" spans="1:15" x14ac:dyDescent="0.3">
      <c r="A5896" s="1" t="s">
        <v>75</v>
      </c>
      <c r="B5896" s="1" t="s">
        <v>5774</v>
      </c>
      <c r="C5896" s="1">
        <v>1</v>
      </c>
      <c r="D5896" s="1" t="s">
        <v>7185</v>
      </c>
      <c r="E5896" s="1">
        <v>19</v>
      </c>
      <c r="F5896" s="1" t="s">
        <v>8356</v>
      </c>
      <c r="G5896" s="1" t="s">
        <v>5834</v>
      </c>
      <c r="H5896" s="1" t="s">
        <v>8313</v>
      </c>
      <c r="I5896" s="1" t="b">
        <v>0</v>
      </c>
      <c r="J5896" s="1">
        <v>17</v>
      </c>
      <c r="K5896" s="1">
        <v>0</v>
      </c>
      <c r="L5896" s="1">
        <v>0</v>
      </c>
      <c r="M5896" s="1">
        <v>18</v>
      </c>
      <c r="N5896" s="1">
        <v>2.80811232449298</v>
      </c>
      <c r="O5896" s="1" t="e">
        <f>---------------cctcttgtggt-ggtagggttgtgg</f>
        <v>#NAME?</v>
      </c>
    </row>
    <row r="5897" spans="1:15" x14ac:dyDescent="0.3">
      <c r="A5897" s="1" t="s">
        <v>75</v>
      </c>
      <c r="B5897" s="1" t="s">
        <v>5774</v>
      </c>
      <c r="C5897" s="1">
        <v>1</v>
      </c>
      <c r="D5897" s="1" t="s">
        <v>7185</v>
      </c>
      <c r="E5897" s="1">
        <v>19</v>
      </c>
      <c r="F5897" s="1" t="s">
        <v>8356</v>
      </c>
      <c r="G5897" s="1" t="s">
        <v>5834</v>
      </c>
      <c r="H5897" s="1" t="s">
        <v>8314</v>
      </c>
      <c r="I5897" s="1" t="b">
        <v>0</v>
      </c>
      <c r="J5897" s="1">
        <v>18</v>
      </c>
      <c r="K5897" s="1">
        <v>1</v>
      </c>
      <c r="L5897" s="1">
        <v>0</v>
      </c>
      <c r="M5897" s="1">
        <v>14</v>
      </c>
      <c r="N5897" s="1">
        <v>2.1840873634945401</v>
      </c>
      <c r="O5897" s="1" t="e">
        <f>-----------------tcttgtggtttggtagggttgtg</f>
        <v>#NAME?</v>
      </c>
    </row>
    <row r="5898" spans="1:15" x14ac:dyDescent="0.3">
      <c r="A5898" s="1" t="s">
        <v>75</v>
      </c>
      <c r="B5898" s="1" t="s">
        <v>5774</v>
      </c>
      <c r="C5898" s="1">
        <v>1</v>
      </c>
      <c r="D5898" s="1" t="s">
        <v>7185</v>
      </c>
      <c r="E5898" s="1">
        <v>19</v>
      </c>
      <c r="F5898" s="1" t="s">
        <v>8356</v>
      </c>
      <c r="G5898" s="1" t="s">
        <v>5834</v>
      </c>
      <c r="H5898" s="1" t="s">
        <v>8313</v>
      </c>
      <c r="I5898" s="1" t="b">
        <v>0</v>
      </c>
      <c r="J5898" s="1">
        <v>17</v>
      </c>
      <c r="K5898" s="1">
        <v>0</v>
      </c>
      <c r="L5898" s="1">
        <v>0</v>
      </c>
      <c r="M5898" s="1">
        <v>7</v>
      </c>
      <c r="N5898" s="1">
        <v>1.0920436817472701</v>
      </c>
      <c r="O5898" s="1" t="e">
        <f>--------------ccctcttgtgg--ggtagggttgtgg</f>
        <v>#NAME?</v>
      </c>
    </row>
    <row r="5899" spans="1:15" x14ac:dyDescent="0.3">
      <c r="A5899" s="1" t="s">
        <v>75</v>
      </c>
      <c r="B5899" s="1" t="s">
        <v>5774</v>
      </c>
      <c r="C5899" s="1">
        <v>1</v>
      </c>
      <c r="D5899" s="1" t="s">
        <v>7185</v>
      </c>
      <c r="E5899" s="1">
        <v>20</v>
      </c>
      <c r="F5899" s="1" t="s">
        <v>8357</v>
      </c>
      <c r="G5899" s="1" t="s">
        <v>5834</v>
      </c>
      <c r="H5899" s="1" t="s">
        <v>8313</v>
      </c>
      <c r="I5899" s="1" t="b">
        <v>0</v>
      </c>
      <c r="J5899" s="1">
        <v>21</v>
      </c>
      <c r="K5899" s="1">
        <v>0</v>
      </c>
      <c r="L5899" s="1">
        <v>8</v>
      </c>
      <c r="M5899" s="1">
        <v>115</v>
      </c>
      <c r="N5899" s="1">
        <v>21.375464684014801</v>
      </c>
      <c r="O5899" s="1" t="s">
        <v>8358</v>
      </c>
    </row>
    <row r="5900" spans="1:15" x14ac:dyDescent="0.3">
      <c r="A5900" s="1" t="s">
        <v>75</v>
      </c>
      <c r="B5900" s="1" t="s">
        <v>5774</v>
      </c>
      <c r="C5900" s="1">
        <v>1</v>
      </c>
      <c r="D5900" s="1" t="s">
        <v>7185</v>
      </c>
      <c r="E5900" s="1">
        <v>20</v>
      </c>
      <c r="F5900" s="1" t="s">
        <v>8357</v>
      </c>
      <c r="G5900" s="1" t="s">
        <v>5834</v>
      </c>
      <c r="H5900" s="1" t="s">
        <v>8313</v>
      </c>
      <c r="I5900" s="1" t="b">
        <v>0</v>
      </c>
      <c r="J5900" s="1">
        <v>17</v>
      </c>
      <c r="K5900" s="1">
        <v>0</v>
      </c>
      <c r="L5900" s="1">
        <v>0</v>
      </c>
      <c r="M5900" s="1">
        <v>92</v>
      </c>
      <c r="N5900" s="1">
        <v>17.100371747211899</v>
      </c>
      <c r="O5900" s="1" t="e">
        <f>---------------cctcttgtggttg-tagggttgtgg</f>
        <v>#NAME?</v>
      </c>
    </row>
    <row r="5901" spans="1:15" x14ac:dyDescent="0.3">
      <c r="A5901" s="1" t="s">
        <v>75</v>
      </c>
      <c r="B5901" s="1" t="s">
        <v>5774</v>
      </c>
      <c r="C5901" s="1">
        <v>1</v>
      </c>
      <c r="D5901" s="1" t="s">
        <v>7185</v>
      </c>
      <c r="E5901" s="1">
        <v>20</v>
      </c>
      <c r="F5901" s="1" t="s">
        <v>8357</v>
      </c>
      <c r="G5901" s="1" t="s">
        <v>5834</v>
      </c>
      <c r="H5901" s="1" t="s">
        <v>8313</v>
      </c>
      <c r="I5901" s="1" t="b">
        <v>0</v>
      </c>
      <c r="J5901" s="1">
        <v>17</v>
      </c>
      <c r="K5901" s="1">
        <v>0</v>
      </c>
      <c r="L5901" s="1">
        <v>0</v>
      </c>
      <c r="M5901" s="1">
        <v>47</v>
      </c>
      <c r="N5901" s="1">
        <v>8.7360594795538997</v>
      </c>
      <c r="O5901" s="1" t="e">
        <f>---------------cctcttgtggt-ggtagggttgtgg</f>
        <v>#NAME?</v>
      </c>
    </row>
    <row r="5902" spans="1:15" x14ac:dyDescent="0.3">
      <c r="A5902" s="1" t="s">
        <v>75</v>
      </c>
      <c r="B5902" s="1" t="s">
        <v>5774</v>
      </c>
      <c r="C5902" s="1">
        <v>1</v>
      </c>
      <c r="D5902" s="1" t="s">
        <v>7185</v>
      </c>
      <c r="E5902" s="1">
        <v>20</v>
      </c>
      <c r="F5902" s="1" t="s">
        <v>8357</v>
      </c>
      <c r="G5902" s="1" t="s">
        <v>5814</v>
      </c>
      <c r="H5902" s="1" t="s">
        <v>8313</v>
      </c>
      <c r="I5902" s="1" t="b">
        <v>0</v>
      </c>
      <c r="J5902" s="1">
        <v>17</v>
      </c>
      <c r="K5902" s="1">
        <v>0</v>
      </c>
      <c r="L5902" s="1">
        <v>0</v>
      </c>
      <c r="M5902" s="1">
        <v>40</v>
      </c>
      <c r="N5902" s="1">
        <v>7.4349442379182102</v>
      </c>
      <c r="O5902" s="1" t="e">
        <f>----------------ctcttgtggttggtagggttgtgg</f>
        <v>#NAME?</v>
      </c>
    </row>
    <row r="5903" spans="1:15" x14ac:dyDescent="0.3">
      <c r="A5903" s="1" t="s">
        <v>75</v>
      </c>
      <c r="B5903" s="1" t="s">
        <v>5774</v>
      </c>
      <c r="C5903" s="1">
        <v>1</v>
      </c>
      <c r="D5903" s="1" t="s">
        <v>7185</v>
      </c>
      <c r="E5903" s="1">
        <v>20</v>
      </c>
      <c r="F5903" s="1" t="s">
        <v>8357</v>
      </c>
      <c r="G5903" s="1" t="s">
        <v>5834</v>
      </c>
      <c r="H5903" s="1" t="s">
        <v>8313</v>
      </c>
      <c r="I5903" s="1" t="b">
        <v>0</v>
      </c>
      <c r="J5903" s="1">
        <v>17</v>
      </c>
      <c r="K5903" s="1">
        <v>0</v>
      </c>
      <c r="L5903" s="1">
        <v>0</v>
      </c>
      <c r="M5903" s="1">
        <v>40</v>
      </c>
      <c r="N5903" s="1">
        <v>7.4349442379182102</v>
      </c>
      <c r="O5903" s="1" t="e">
        <f>-gcagggacagggaccctct---------------tgtgg</f>
        <v>#NAME?</v>
      </c>
    </row>
    <row r="5904" spans="1:15" x14ac:dyDescent="0.3">
      <c r="A5904" s="1" t="s">
        <v>75</v>
      </c>
      <c r="B5904" s="1" t="s">
        <v>5774</v>
      </c>
      <c r="C5904" s="1">
        <v>1</v>
      </c>
      <c r="D5904" s="1" t="s">
        <v>7185</v>
      </c>
      <c r="E5904" s="1">
        <v>20</v>
      </c>
      <c r="F5904" s="1" t="s">
        <v>8357</v>
      </c>
      <c r="G5904" s="1" t="s">
        <v>5834</v>
      </c>
      <c r="H5904" s="1" t="s">
        <v>8313</v>
      </c>
      <c r="I5904" s="1" t="b">
        <v>0</v>
      </c>
      <c r="J5904" s="1">
        <v>17</v>
      </c>
      <c r="K5904" s="1">
        <v>0</v>
      </c>
      <c r="L5904" s="1">
        <v>3</v>
      </c>
      <c r="M5904" s="1">
        <v>37</v>
      </c>
      <c r="N5904" s="1">
        <v>6.8773234200743403</v>
      </c>
      <c r="O5904" s="1" t="s">
        <v>8319</v>
      </c>
    </row>
    <row r="5905" spans="1:15" x14ac:dyDescent="0.3">
      <c r="A5905" s="1" t="s">
        <v>75</v>
      </c>
      <c r="B5905" s="1" t="s">
        <v>5774</v>
      </c>
      <c r="C5905" s="1">
        <v>1</v>
      </c>
      <c r="D5905" s="1" t="s">
        <v>7185</v>
      </c>
      <c r="E5905" s="1">
        <v>20</v>
      </c>
      <c r="F5905" s="1" t="s">
        <v>8357</v>
      </c>
      <c r="G5905" s="1" t="s">
        <v>5834</v>
      </c>
      <c r="H5905" s="1" t="s">
        <v>8313</v>
      </c>
      <c r="I5905" s="1" t="b">
        <v>0</v>
      </c>
      <c r="J5905" s="1">
        <v>17</v>
      </c>
      <c r="K5905" s="1">
        <v>0</v>
      </c>
      <c r="L5905" s="1">
        <v>0</v>
      </c>
      <c r="M5905" s="1">
        <v>32</v>
      </c>
      <c r="N5905" s="1">
        <v>5.9479553903345703</v>
      </c>
      <c r="O5905" s="1" t="e">
        <f>--------------ccctcttgtgg--ggtagggttgtgg</f>
        <v>#NAME?</v>
      </c>
    </row>
    <row r="5906" spans="1:15" x14ac:dyDescent="0.3">
      <c r="A5906" s="1" t="s">
        <v>75</v>
      </c>
      <c r="B5906" s="1" t="s">
        <v>5774</v>
      </c>
      <c r="C5906" s="1">
        <v>1</v>
      </c>
      <c r="D5906" s="1" t="s">
        <v>7185</v>
      </c>
      <c r="E5906" s="1">
        <v>20</v>
      </c>
      <c r="F5906" s="1" t="s">
        <v>8357</v>
      </c>
      <c r="G5906" s="1" t="s">
        <v>5834</v>
      </c>
      <c r="H5906" s="1" t="s">
        <v>8314</v>
      </c>
      <c r="I5906" s="1" t="b">
        <v>0</v>
      </c>
      <c r="J5906" s="1">
        <v>18</v>
      </c>
      <c r="K5906" s="1">
        <v>1</v>
      </c>
      <c r="L5906" s="1">
        <v>0</v>
      </c>
      <c r="M5906" s="1">
        <v>22</v>
      </c>
      <c r="N5906" s="1">
        <v>4.08921933085501</v>
      </c>
      <c r="O5906" s="1" t="e">
        <f>-----------------tcttgtggtttggtagggttgtg</f>
        <v>#NAME?</v>
      </c>
    </row>
    <row r="5907" spans="1:15" x14ac:dyDescent="0.3">
      <c r="A5907" s="1" t="s">
        <v>75</v>
      </c>
      <c r="B5907" s="1" t="s">
        <v>5774</v>
      </c>
      <c r="C5907" s="1">
        <v>1</v>
      </c>
      <c r="D5907" s="1" t="s">
        <v>7185</v>
      </c>
      <c r="E5907" s="1">
        <v>20</v>
      </c>
      <c r="F5907" s="1" t="s">
        <v>8357</v>
      </c>
      <c r="G5907" s="1" t="s">
        <v>5834</v>
      </c>
      <c r="H5907" s="1" t="s">
        <v>8313</v>
      </c>
      <c r="I5907" s="1" t="b">
        <v>0</v>
      </c>
      <c r="J5907" s="1">
        <v>18</v>
      </c>
      <c r="K5907" s="1">
        <v>0</v>
      </c>
      <c r="L5907" s="1">
        <v>5</v>
      </c>
      <c r="M5907" s="1">
        <v>13</v>
      </c>
      <c r="N5907" s="1">
        <v>2.4163568773234201</v>
      </c>
      <c r="O5907" s="1" t="s">
        <v>8359</v>
      </c>
    </row>
    <row r="5908" spans="1:15" x14ac:dyDescent="0.3">
      <c r="A5908" s="1" t="s">
        <v>75</v>
      </c>
      <c r="B5908" s="1" t="s">
        <v>5774</v>
      </c>
      <c r="C5908" s="1">
        <v>1</v>
      </c>
      <c r="D5908" s="1" t="s">
        <v>7185</v>
      </c>
      <c r="E5908" s="1">
        <v>20</v>
      </c>
      <c r="F5908" s="1" t="s">
        <v>8357</v>
      </c>
      <c r="G5908" s="1" t="s">
        <v>5834</v>
      </c>
      <c r="H5908" s="1" t="s">
        <v>8313</v>
      </c>
      <c r="I5908" s="1" t="b">
        <v>0</v>
      </c>
      <c r="J5908" s="1">
        <v>17</v>
      </c>
      <c r="K5908" s="1">
        <v>0</v>
      </c>
      <c r="L5908" s="1">
        <v>10</v>
      </c>
      <c r="M5908" s="1">
        <v>12</v>
      </c>
      <c r="N5908" s="1">
        <v>2.2304832713754599</v>
      </c>
      <c r="O5908" s="1" t="s">
        <v>8339</v>
      </c>
    </row>
    <row r="5909" spans="1:15" x14ac:dyDescent="0.3">
      <c r="A5909" s="1" t="s">
        <v>75</v>
      </c>
      <c r="B5909" s="1" t="s">
        <v>5774</v>
      </c>
      <c r="C5909" s="1">
        <v>1</v>
      </c>
      <c r="D5909" s="1" t="s">
        <v>7185</v>
      </c>
      <c r="E5909" s="1">
        <v>20</v>
      </c>
      <c r="F5909" s="1" t="s">
        <v>8357</v>
      </c>
      <c r="G5909" s="1" t="s">
        <v>5834</v>
      </c>
      <c r="H5909" s="1" t="s">
        <v>8313</v>
      </c>
      <c r="I5909" s="1" t="b">
        <v>0</v>
      </c>
      <c r="J5909" s="1">
        <v>17</v>
      </c>
      <c r="K5909" s="1">
        <v>0</v>
      </c>
      <c r="L5909" s="1">
        <v>0</v>
      </c>
      <c r="M5909" s="1">
        <v>10</v>
      </c>
      <c r="N5909" s="1">
        <v>1.8587360594795499</v>
      </c>
      <c r="O5909" s="1" t="e">
        <f>-------acagggaccctcttgtggttg---------tgg</f>
        <v>#NAME?</v>
      </c>
    </row>
    <row r="5910" spans="1:15" x14ac:dyDescent="0.3">
      <c r="A5910" s="1" t="s">
        <v>75</v>
      </c>
      <c r="B5910" s="1" t="s">
        <v>5774</v>
      </c>
      <c r="C5910" s="1">
        <v>1</v>
      </c>
      <c r="D5910" s="1" t="s">
        <v>7185</v>
      </c>
      <c r="E5910" s="1">
        <v>21</v>
      </c>
      <c r="F5910" s="1" t="s">
        <v>8360</v>
      </c>
      <c r="G5910" s="1" t="s">
        <v>5834</v>
      </c>
      <c r="H5910" s="1" t="s">
        <v>8313</v>
      </c>
      <c r="I5910" s="1" t="b">
        <v>0</v>
      </c>
      <c r="J5910" s="1">
        <v>21</v>
      </c>
      <c r="K5910" s="1">
        <v>0</v>
      </c>
      <c r="L5910" s="1">
        <v>8</v>
      </c>
      <c r="M5910" s="1">
        <v>1308</v>
      </c>
      <c r="N5910" s="1">
        <v>71.241830065359494</v>
      </c>
      <c r="O5910" s="1" t="s">
        <v>8358</v>
      </c>
    </row>
    <row r="5911" spans="1:15" x14ac:dyDescent="0.3">
      <c r="A5911" s="1" t="s">
        <v>75</v>
      </c>
      <c r="B5911" s="1" t="s">
        <v>5774</v>
      </c>
      <c r="C5911" s="1">
        <v>1</v>
      </c>
      <c r="D5911" s="1" t="s">
        <v>7185</v>
      </c>
      <c r="E5911" s="1">
        <v>21</v>
      </c>
      <c r="F5911" s="1" t="s">
        <v>8360</v>
      </c>
      <c r="G5911" s="1" t="s">
        <v>5834</v>
      </c>
      <c r="H5911" s="1" t="s">
        <v>8313</v>
      </c>
      <c r="I5911" s="1" t="b">
        <v>0</v>
      </c>
      <c r="J5911" s="1">
        <v>17</v>
      </c>
      <c r="K5911" s="1">
        <v>0</v>
      </c>
      <c r="L5911" s="1">
        <v>3</v>
      </c>
      <c r="M5911" s="1">
        <v>176</v>
      </c>
      <c r="N5911" s="1">
        <v>9.5860566448801698</v>
      </c>
      <c r="O5911" s="1" t="s">
        <v>8319</v>
      </c>
    </row>
    <row r="5912" spans="1:15" x14ac:dyDescent="0.3">
      <c r="A5912" s="1" t="s">
        <v>75</v>
      </c>
      <c r="B5912" s="1" t="s">
        <v>5774</v>
      </c>
      <c r="C5912" s="1">
        <v>1</v>
      </c>
      <c r="D5912" s="1" t="s">
        <v>7185</v>
      </c>
      <c r="E5912" s="1">
        <v>21</v>
      </c>
      <c r="F5912" s="1" t="s">
        <v>8360</v>
      </c>
      <c r="G5912" s="1" t="s">
        <v>5834</v>
      </c>
      <c r="H5912" s="1" t="s">
        <v>8313</v>
      </c>
      <c r="I5912" s="1" t="b">
        <v>0</v>
      </c>
      <c r="J5912" s="1">
        <v>17</v>
      </c>
      <c r="K5912" s="1">
        <v>0</v>
      </c>
      <c r="L5912" s="1">
        <v>10</v>
      </c>
      <c r="M5912" s="1">
        <v>167</v>
      </c>
      <c r="N5912" s="1">
        <v>9.0958605664488008</v>
      </c>
      <c r="O5912" s="1" t="s">
        <v>8339</v>
      </c>
    </row>
    <row r="5913" spans="1:15" x14ac:dyDescent="0.3">
      <c r="A5913" s="1" t="s">
        <v>75</v>
      </c>
      <c r="B5913" s="1" t="s">
        <v>5774</v>
      </c>
      <c r="C5913" s="1">
        <v>1</v>
      </c>
      <c r="D5913" s="1" t="s">
        <v>7185</v>
      </c>
      <c r="E5913" s="1">
        <v>21</v>
      </c>
      <c r="F5913" s="1" t="s">
        <v>8360</v>
      </c>
      <c r="G5913" s="1" t="s">
        <v>5834</v>
      </c>
      <c r="H5913" s="1" t="s">
        <v>8313</v>
      </c>
      <c r="I5913" s="1" t="b">
        <v>0</v>
      </c>
      <c r="J5913" s="1">
        <v>17</v>
      </c>
      <c r="K5913" s="1">
        <v>0</v>
      </c>
      <c r="L5913" s="1">
        <v>0</v>
      </c>
      <c r="M5913" s="1">
        <v>39</v>
      </c>
      <c r="N5913" s="1">
        <v>2.1241830065359402</v>
      </c>
      <c r="O5913" s="1" t="e">
        <f>---------------cctcttgtggt-ggtagggttgtgg</f>
        <v>#NAME?</v>
      </c>
    </row>
    <row r="5914" spans="1:15" x14ac:dyDescent="0.3">
      <c r="A5914" s="1" t="s">
        <v>75</v>
      </c>
      <c r="B5914" s="1" t="s">
        <v>5774</v>
      </c>
      <c r="C5914" s="1">
        <v>1</v>
      </c>
      <c r="D5914" s="1" t="s">
        <v>7185</v>
      </c>
      <c r="E5914" s="1">
        <v>21</v>
      </c>
      <c r="F5914" s="1" t="s">
        <v>8360</v>
      </c>
      <c r="G5914" s="1" t="s">
        <v>5834</v>
      </c>
      <c r="H5914" s="1" t="s">
        <v>8313</v>
      </c>
      <c r="I5914" s="1" t="b">
        <v>0</v>
      </c>
      <c r="J5914" s="1">
        <v>16</v>
      </c>
      <c r="K5914" s="1">
        <v>0</v>
      </c>
      <c r="L5914" s="1">
        <v>10</v>
      </c>
      <c r="M5914" s="1">
        <v>34</v>
      </c>
      <c r="N5914" s="1">
        <v>1.8518518518518501</v>
      </c>
      <c r="O5914" s="1" t="s">
        <v>8337</v>
      </c>
    </row>
    <row r="5915" spans="1:15" x14ac:dyDescent="0.3">
      <c r="A5915" s="1" t="s">
        <v>75</v>
      </c>
      <c r="B5915" s="1" t="s">
        <v>5774</v>
      </c>
      <c r="C5915" s="1">
        <v>1</v>
      </c>
      <c r="D5915" s="1" t="s">
        <v>7185</v>
      </c>
      <c r="E5915" s="1">
        <v>22</v>
      </c>
      <c r="F5915" s="1" t="s">
        <v>8361</v>
      </c>
      <c r="G5915" s="1" t="s">
        <v>5814</v>
      </c>
      <c r="H5915" s="1" t="s">
        <v>8313</v>
      </c>
      <c r="I5915" s="1" t="b">
        <v>0</v>
      </c>
      <c r="J5915" s="1">
        <v>17</v>
      </c>
      <c r="K5915" s="1">
        <v>0</v>
      </c>
      <c r="L5915" s="1">
        <v>0</v>
      </c>
      <c r="M5915" s="1">
        <v>115</v>
      </c>
      <c r="N5915" s="1">
        <v>51.569506726457398</v>
      </c>
      <c r="O5915" s="1" t="e">
        <f>----------------ctcttgtggttggtagggttgtgg</f>
        <v>#NAME?</v>
      </c>
    </row>
    <row r="5916" spans="1:15" x14ac:dyDescent="0.3">
      <c r="A5916" s="1" t="s">
        <v>75</v>
      </c>
      <c r="B5916" s="1" t="s">
        <v>5774</v>
      </c>
      <c r="C5916" s="1">
        <v>1</v>
      </c>
      <c r="D5916" s="1" t="s">
        <v>7185</v>
      </c>
      <c r="E5916" s="1">
        <v>22</v>
      </c>
      <c r="F5916" s="1" t="s">
        <v>8361</v>
      </c>
      <c r="G5916" s="1" t="s">
        <v>5834</v>
      </c>
      <c r="H5916" s="1" t="s">
        <v>8313</v>
      </c>
      <c r="I5916" s="1" t="b">
        <v>0</v>
      </c>
      <c r="J5916" s="1">
        <v>17</v>
      </c>
      <c r="K5916" s="1">
        <v>0</v>
      </c>
      <c r="L5916" s="1">
        <v>0</v>
      </c>
      <c r="M5916" s="1">
        <v>26</v>
      </c>
      <c r="N5916" s="1">
        <v>11.6591928251121</v>
      </c>
      <c r="O5916" s="1" t="e">
        <f>-------acagggaccctcttgtggttg---------tgg</f>
        <v>#NAME?</v>
      </c>
    </row>
    <row r="5917" spans="1:15" x14ac:dyDescent="0.3">
      <c r="A5917" s="1" t="s">
        <v>75</v>
      </c>
      <c r="B5917" s="1" t="s">
        <v>5774</v>
      </c>
      <c r="C5917" s="1">
        <v>1</v>
      </c>
      <c r="D5917" s="1" t="s">
        <v>7185</v>
      </c>
      <c r="E5917" s="1">
        <v>22</v>
      </c>
      <c r="F5917" s="1" t="s">
        <v>8361</v>
      </c>
      <c r="G5917" s="1" t="s">
        <v>5834</v>
      </c>
      <c r="H5917" s="1" t="s">
        <v>8318</v>
      </c>
      <c r="I5917" s="1" t="b">
        <v>0</v>
      </c>
      <c r="J5917" s="1">
        <v>18</v>
      </c>
      <c r="K5917" s="1">
        <v>1</v>
      </c>
      <c r="L5917" s="1">
        <v>0</v>
      </c>
      <c r="M5917" s="1">
        <v>19</v>
      </c>
      <c r="N5917" s="1">
        <v>8.52017937219731</v>
      </c>
      <c r="O5917" s="1" t="e">
        <f>-----------------tcttgtggttgggtagggttgtg</f>
        <v>#NAME?</v>
      </c>
    </row>
    <row r="5918" spans="1:15" x14ac:dyDescent="0.3">
      <c r="A5918" s="1" t="s">
        <v>75</v>
      </c>
      <c r="B5918" s="1" t="s">
        <v>5774</v>
      </c>
      <c r="C5918" s="1">
        <v>1</v>
      </c>
      <c r="D5918" s="1" t="s">
        <v>7185</v>
      </c>
      <c r="E5918" s="1">
        <v>22</v>
      </c>
      <c r="F5918" s="1" t="s">
        <v>8361</v>
      </c>
      <c r="G5918" s="1" t="s">
        <v>5814</v>
      </c>
      <c r="H5918" s="1" t="s">
        <v>8313</v>
      </c>
      <c r="I5918" s="1" t="b">
        <v>0</v>
      </c>
      <c r="J5918" s="1">
        <v>16</v>
      </c>
      <c r="K5918" s="1">
        <v>0</v>
      </c>
      <c r="L5918" s="1">
        <v>0</v>
      </c>
      <c r="M5918" s="1">
        <v>10</v>
      </c>
      <c r="N5918" s="1">
        <v>4.4843049327354203</v>
      </c>
      <c r="O5918" s="1" t="e">
        <f>---------------cctcttgtggttggtagggttgtgg</f>
        <v>#NAME?</v>
      </c>
    </row>
    <row r="5919" spans="1:15" x14ac:dyDescent="0.3">
      <c r="A5919" s="1" t="s">
        <v>75</v>
      </c>
      <c r="B5919" s="1" t="s">
        <v>5774</v>
      </c>
      <c r="C5919" s="1">
        <v>1</v>
      </c>
      <c r="D5919" s="1" t="s">
        <v>7185</v>
      </c>
      <c r="E5919" s="1">
        <v>22</v>
      </c>
      <c r="F5919" s="1" t="s">
        <v>8361</v>
      </c>
      <c r="G5919" s="1" t="s">
        <v>5834</v>
      </c>
      <c r="H5919" s="1" t="s">
        <v>8314</v>
      </c>
      <c r="I5919" s="1" t="b">
        <v>0</v>
      </c>
      <c r="J5919" s="1">
        <v>18</v>
      </c>
      <c r="K5919" s="1">
        <v>1</v>
      </c>
      <c r="L5919" s="1">
        <v>0</v>
      </c>
      <c r="M5919" s="1">
        <v>7</v>
      </c>
      <c r="N5919" s="1">
        <v>3.1390134529147899</v>
      </c>
      <c r="O5919" s="1" t="e">
        <f>-----------------tcttgtggtttggtagggttgtg</f>
        <v>#NAME?</v>
      </c>
    </row>
    <row r="5920" spans="1:15" x14ac:dyDescent="0.3">
      <c r="A5920" s="1" t="s">
        <v>75</v>
      </c>
      <c r="B5920" s="1" t="s">
        <v>5774</v>
      </c>
      <c r="C5920" s="1">
        <v>1</v>
      </c>
      <c r="D5920" s="1" t="s">
        <v>7185</v>
      </c>
      <c r="E5920" s="1">
        <v>22</v>
      </c>
      <c r="F5920" s="1" t="s">
        <v>8361</v>
      </c>
      <c r="G5920" s="1" t="s">
        <v>5834</v>
      </c>
      <c r="H5920" s="1" t="s">
        <v>8313</v>
      </c>
      <c r="I5920" s="1" t="b">
        <v>0</v>
      </c>
      <c r="J5920" s="1">
        <v>16</v>
      </c>
      <c r="K5920" s="1">
        <v>0</v>
      </c>
      <c r="L5920" s="1">
        <v>0</v>
      </c>
      <c r="M5920" s="1">
        <v>6</v>
      </c>
      <c r="N5920" s="1">
        <v>2.69058295964125</v>
      </c>
      <c r="O5920" s="1" t="e">
        <f>------gacagggaccctcttgtggttg---------tgg</f>
        <v>#NAME?</v>
      </c>
    </row>
    <row r="5921" spans="1:15" x14ac:dyDescent="0.3">
      <c r="A5921" s="1" t="s">
        <v>75</v>
      </c>
      <c r="B5921" s="1" t="s">
        <v>5774</v>
      </c>
      <c r="C5921" s="1">
        <v>1</v>
      </c>
      <c r="D5921" s="1" t="s">
        <v>7185</v>
      </c>
      <c r="E5921" s="1">
        <v>22</v>
      </c>
      <c r="F5921" s="1" t="s">
        <v>8361</v>
      </c>
      <c r="G5921" s="1" t="s">
        <v>5834</v>
      </c>
      <c r="H5921" s="1" t="s">
        <v>8313</v>
      </c>
      <c r="I5921" s="1" t="b">
        <v>0</v>
      </c>
      <c r="J5921" s="1">
        <v>17</v>
      </c>
      <c r="K5921" s="1">
        <v>0</v>
      </c>
      <c r="L5921" s="1">
        <v>0</v>
      </c>
      <c r="M5921" s="1">
        <v>6</v>
      </c>
      <c r="N5921" s="1">
        <v>2.69058295964125</v>
      </c>
      <c r="O5921" s="1" t="e">
        <f>-gcagggacagggaccctct---------------tgtgg</f>
        <v>#NAME?</v>
      </c>
    </row>
    <row r="5922" spans="1:15" x14ac:dyDescent="0.3">
      <c r="A5922" s="1" t="s">
        <v>75</v>
      </c>
      <c r="B5922" s="1" t="s">
        <v>5774</v>
      </c>
      <c r="C5922" s="1">
        <v>1</v>
      </c>
      <c r="D5922" s="1" t="s">
        <v>7185</v>
      </c>
      <c r="E5922" s="1">
        <v>22</v>
      </c>
      <c r="F5922" s="1" t="s">
        <v>8361</v>
      </c>
      <c r="G5922" s="1" t="s">
        <v>5814</v>
      </c>
      <c r="H5922" s="1" t="s">
        <v>8313</v>
      </c>
      <c r="I5922" s="1" t="b">
        <v>0</v>
      </c>
      <c r="J5922" s="1">
        <v>15</v>
      </c>
      <c r="K5922" s="1">
        <v>0</v>
      </c>
      <c r="L5922" s="1">
        <v>0</v>
      </c>
      <c r="M5922" s="1">
        <v>3</v>
      </c>
      <c r="N5922" s="1">
        <v>1.3452914798206199</v>
      </c>
      <c r="O5922" s="1" t="e">
        <f>--------------ccctcttgtggttggtagggttgtgg</f>
        <v>#NAME?</v>
      </c>
    </row>
    <row r="5923" spans="1:15" x14ac:dyDescent="0.3">
      <c r="A5923" s="1" t="s">
        <v>75</v>
      </c>
      <c r="B5923" s="1" t="s">
        <v>5774</v>
      </c>
      <c r="C5923" s="1">
        <v>1</v>
      </c>
      <c r="D5923" s="1" t="s">
        <v>7185</v>
      </c>
      <c r="E5923" s="1">
        <v>23</v>
      </c>
      <c r="F5923" s="1" t="s">
        <v>8362</v>
      </c>
      <c r="G5923" s="1" t="s">
        <v>5834</v>
      </c>
      <c r="H5923" s="1" t="s">
        <v>8318</v>
      </c>
      <c r="I5923" s="1" t="b">
        <v>0</v>
      </c>
      <c r="J5923" s="1">
        <v>18</v>
      </c>
      <c r="K5923" s="1">
        <v>1</v>
      </c>
      <c r="L5923" s="1">
        <v>0</v>
      </c>
      <c r="M5923" s="1">
        <v>205</v>
      </c>
      <c r="N5923" s="1">
        <v>77.651515151515099</v>
      </c>
      <c r="O5923" s="1" t="e">
        <f>-----------------tcttgtggttgggtagggttgtg</f>
        <v>#NAME?</v>
      </c>
    </row>
    <row r="5924" spans="1:15" x14ac:dyDescent="0.3">
      <c r="A5924" s="1" t="s">
        <v>75</v>
      </c>
      <c r="B5924" s="1" t="s">
        <v>5774</v>
      </c>
      <c r="C5924" s="1">
        <v>1</v>
      </c>
      <c r="D5924" s="1" t="s">
        <v>7185</v>
      </c>
      <c r="E5924" s="1">
        <v>23</v>
      </c>
      <c r="F5924" s="1" t="s">
        <v>8362</v>
      </c>
      <c r="G5924" s="1" t="s">
        <v>5834</v>
      </c>
      <c r="H5924" s="1" t="s">
        <v>8318</v>
      </c>
      <c r="I5924" s="1" t="b">
        <v>0</v>
      </c>
      <c r="J5924" s="1">
        <v>17</v>
      </c>
      <c r="K5924" s="1">
        <v>1</v>
      </c>
      <c r="L5924" s="1">
        <v>0</v>
      </c>
      <c r="M5924" s="1">
        <v>34</v>
      </c>
      <c r="N5924" s="1">
        <v>12.878787878787801</v>
      </c>
      <c r="O5924" s="1" t="e">
        <f>----------------ctcttgtggttgggtagggttgtg</f>
        <v>#NAME?</v>
      </c>
    </row>
    <row r="5925" spans="1:15" x14ac:dyDescent="0.3">
      <c r="A5925" s="1" t="s">
        <v>75</v>
      </c>
      <c r="B5925" s="1" t="s">
        <v>5774</v>
      </c>
      <c r="C5925" s="1">
        <v>1</v>
      </c>
      <c r="D5925" s="1" t="s">
        <v>7185</v>
      </c>
      <c r="E5925" s="1">
        <v>23</v>
      </c>
      <c r="F5925" s="1" t="s">
        <v>8362</v>
      </c>
      <c r="G5925" s="1" t="s">
        <v>5814</v>
      </c>
      <c r="H5925" s="1" t="s">
        <v>8313</v>
      </c>
      <c r="I5925" s="1" t="b">
        <v>0</v>
      </c>
      <c r="J5925" s="1">
        <v>17</v>
      </c>
      <c r="K5925" s="1">
        <v>0</v>
      </c>
      <c r="L5925" s="1">
        <v>0</v>
      </c>
      <c r="M5925" s="1">
        <v>6</v>
      </c>
      <c r="N5925" s="1">
        <v>2.2727272727272698</v>
      </c>
      <c r="O5925" s="1" t="e">
        <f>----------------ctcttgtggttggtagggttgtgg</f>
        <v>#NAME?</v>
      </c>
    </row>
    <row r="5926" spans="1:15" x14ac:dyDescent="0.3">
      <c r="A5926" s="1" t="s">
        <v>75</v>
      </c>
      <c r="B5926" s="1" t="s">
        <v>5774</v>
      </c>
      <c r="C5926" s="1">
        <v>1</v>
      </c>
      <c r="D5926" s="1" t="s">
        <v>7185</v>
      </c>
      <c r="E5926" s="1">
        <v>24</v>
      </c>
      <c r="F5926" s="1" t="s">
        <v>8363</v>
      </c>
      <c r="G5926" s="1" t="s">
        <v>5814</v>
      </c>
      <c r="H5926" s="1" t="s">
        <v>8313</v>
      </c>
      <c r="I5926" s="1" t="b">
        <v>0</v>
      </c>
      <c r="J5926" s="1">
        <v>17</v>
      </c>
      <c r="K5926" s="1">
        <v>0</v>
      </c>
      <c r="L5926" s="1">
        <v>0</v>
      </c>
      <c r="M5926" s="1">
        <v>126</v>
      </c>
      <c r="N5926" s="1">
        <v>22.261484098939899</v>
      </c>
      <c r="O5926" s="1" t="e">
        <f>----------------ctcttgtggttggtagggttgtgg</f>
        <v>#NAME?</v>
      </c>
    </row>
    <row r="5927" spans="1:15" x14ac:dyDescent="0.3">
      <c r="A5927" s="1" t="s">
        <v>75</v>
      </c>
      <c r="B5927" s="1" t="s">
        <v>5774</v>
      </c>
      <c r="C5927" s="1">
        <v>1</v>
      </c>
      <c r="D5927" s="1" t="s">
        <v>7185</v>
      </c>
      <c r="E5927" s="1">
        <v>24</v>
      </c>
      <c r="F5927" s="1" t="s">
        <v>8363</v>
      </c>
      <c r="G5927" s="1" t="s">
        <v>5834</v>
      </c>
      <c r="H5927" s="1" t="s">
        <v>8313</v>
      </c>
      <c r="I5927" s="1" t="b">
        <v>0</v>
      </c>
      <c r="J5927" s="1">
        <v>17</v>
      </c>
      <c r="K5927" s="1">
        <v>0</v>
      </c>
      <c r="L5927" s="1">
        <v>0</v>
      </c>
      <c r="M5927" s="1">
        <v>86</v>
      </c>
      <c r="N5927" s="1">
        <v>15.1943462897526</v>
      </c>
      <c r="O5927" s="1" t="e">
        <f>-gcagggacagggaccctct---------------tgtgg</f>
        <v>#NAME?</v>
      </c>
    </row>
    <row r="5928" spans="1:15" x14ac:dyDescent="0.3">
      <c r="A5928" s="1" t="s">
        <v>75</v>
      </c>
      <c r="B5928" s="1" t="s">
        <v>5774</v>
      </c>
      <c r="C5928" s="1">
        <v>1</v>
      </c>
      <c r="D5928" s="1" t="s">
        <v>7185</v>
      </c>
      <c r="E5928" s="1">
        <v>24</v>
      </c>
      <c r="F5928" s="1" t="s">
        <v>8363</v>
      </c>
      <c r="G5928" s="1" t="s">
        <v>5834</v>
      </c>
      <c r="H5928" s="1" t="s">
        <v>8314</v>
      </c>
      <c r="I5928" s="1" t="b">
        <v>0</v>
      </c>
      <c r="J5928" s="1">
        <v>18</v>
      </c>
      <c r="K5928" s="1">
        <v>1</v>
      </c>
      <c r="L5928" s="1">
        <v>0</v>
      </c>
      <c r="M5928" s="1">
        <v>33</v>
      </c>
      <c r="N5928" s="1">
        <v>5.8303886925794997</v>
      </c>
      <c r="O5928" s="1" t="e">
        <f>-----------------tcttgtggtttggtagggttgtg</f>
        <v>#NAME?</v>
      </c>
    </row>
    <row r="5929" spans="1:15" x14ac:dyDescent="0.3">
      <c r="A5929" s="1" t="s">
        <v>75</v>
      </c>
      <c r="B5929" s="1" t="s">
        <v>5774</v>
      </c>
      <c r="C5929" s="1">
        <v>1</v>
      </c>
      <c r="D5929" s="1" t="s">
        <v>7185</v>
      </c>
      <c r="E5929" s="1">
        <v>24</v>
      </c>
      <c r="F5929" s="1" t="s">
        <v>8363</v>
      </c>
      <c r="G5929" s="1" t="s">
        <v>5834</v>
      </c>
      <c r="H5929" s="1" t="s">
        <v>8313</v>
      </c>
      <c r="I5929" s="1" t="b">
        <v>0</v>
      </c>
      <c r="J5929" s="1">
        <v>18</v>
      </c>
      <c r="K5929" s="1">
        <v>0</v>
      </c>
      <c r="L5929" s="1">
        <v>7</v>
      </c>
      <c r="M5929" s="1">
        <v>30</v>
      </c>
      <c r="N5929" s="1">
        <v>5.3003533568904597</v>
      </c>
      <c r="O5929" s="1" t="s">
        <v>8364</v>
      </c>
    </row>
    <row r="5930" spans="1:15" x14ac:dyDescent="0.3">
      <c r="A5930" s="1" t="s">
        <v>75</v>
      </c>
      <c r="B5930" s="1" t="s">
        <v>5774</v>
      </c>
      <c r="C5930" s="1">
        <v>1</v>
      </c>
      <c r="D5930" s="1" t="s">
        <v>7185</v>
      </c>
      <c r="E5930" s="1">
        <v>24</v>
      </c>
      <c r="F5930" s="1" t="s">
        <v>8363</v>
      </c>
      <c r="G5930" s="1" t="s">
        <v>5834</v>
      </c>
      <c r="H5930" s="1" t="s">
        <v>8313</v>
      </c>
      <c r="I5930" s="1" t="b">
        <v>0</v>
      </c>
      <c r="J5930" s="1">
        <v>17</v>
      </c>
      <c r="K5930" s="1">
        <v>0</v>
      </c>
      <c r="L5930" s="1">
        <v>0</v>
      </c>
      <c r="M5930" s="1">
        <v>26</v>
      </c>
      <c r="N5930" s="1">
        <v>4.5936395759717303</v>
      </c>
      <c r="O5930" s="1" t="e">
        <f>--------------ccctcttgtgg--ggtagggttgtgg</f>
        <v>#NAME?</v>
      </c>
    </row>
    <row r="5931" spans="1:15" x14ac:dyDescent="0.3">
      <c r="A5931" s="1" t="s">
        <v>75</v>
      </c>
      <c r="B5931" s="1" t="s">
        <v>5774</v>
      </c>
      <c r="C5931" s="1">
        <v>1</v>
      </c>
      <c r="D5931" s="1" t="s">
        <v>7185</v>
      </c>
      <c r="E5931" s="1">
        <v>24</v>
      </c>
      <c r="F5931" s="1" t="s">
        <v>8363</v>
      </c>
      <c r="G5931" s="1" t="s">
        <v>5834</v>
      </c>
      <c r="H5931" s="1" t="s">
        <v>8313</v>
      </c>
      <c r="I5931" s="1" t="b">
        <v>0</v>
      </c>
      <c r="J5931" s="1">
        <v>19</v>
      </c>
      <c r="K5931" s="1">
        <v>0</v>
      </c>
      <c r="L5931" s="1">
        <v>3</v>
      </c>
      <c r="M5931" s="1">
        <v>21</v>
      </c>
      <c r="N5931" s="1">
        <v>3.7102473498233199</v>
      </c>
      <c r="O5931" s="1" t="s">
        <v>8365</v>
      </c>
    </row>
    <row r="5932" spans="1:15" x14ac:dyDescent="0.3">
      <c r="A5932" s="1" t="s">
        <v>75</v>
      </c>
      <c r="B5932" s="1" t="s">
        <v>5774</v>
      </c>
      <c r="C5932" s="1">
        <v>1</v>
      </c>
      <c r="D5932" s="1" t="s">
        <v>7185</v>
      </c>
      <c r="E5932" s="1">
        <v>24</v>
      </c>
      <c r="F5932" s="1" t="s">
        <v>8363</v>
      </c>
      <c r="G5932" s="1" t="s">
        <v>5834</v>
      </c>
      <c r="H5932" s="1" t="s">
        <v>8313</v>
      </c>
      <c r="I5932" s="1" t="b">
        <v>0</v>
      </c>
      <c r="J5932" s="1">
        <v>17</v>
      </c>
      <c r="K5932" s="1">
        <v>0</v>
      </c>
      <c r="L5932" s="1">
        <v>0</v>
      </c>
      <c r="M5932" s="1">
        <v>19</v>
      </c>
      <c r="N5932" s="1">
        <v>3.3568904593639499</v>
      </c>
      <c r="O5932" s="1" t="e">
        <f>-------------accctcttgtggtt---agggttgtgg</f>
        <v>#NAME?</v>
      </c>
    </row>
    <row r="5933" spans="1:15" x14ac:dyDescent="0.3">
      <c r="A5933" s="1" t="s">
        <v>75</v>
      </c>
      <c r="B5933" s="1" t="s">
        <v>5774</v>
      </c>
      <c r="C5933" s="1">
        <v>1</v>
      </c>
      <c r="D5933" s="1" t="s">
        <v>7185</v>
      </c>
      <c r="E5933" s="1">
        <v>24</v>
      </c>
      <c r="F5933" s="1" t="s">
        <v>8363</v>
      </c>
      <c r="G5933" s="1" t="s">
        <v>5834</v>
      </c>
      <c r="H5933" s="1" t="s">
        <v>8313</v>
      </c>
      <c r="I5933" s="1" t="b">
        <v>0</v>
      </c>
      <c r="J5933" s="1">
        <v>17</v>
      </c>
      <c r="K5933" s="1">
        <v>0</v>
      </c>
      <c r="L5933" s="1">
        <v>0</v>
      </c>
      <c r="M5933" s="1">
        <v>14</v>
      </c>
      <c r="N5933" s="1">
        <v>2.47349823321554</v>
      </c>
      <c r="O5933" s="1" t="s">
        <v>8315</v>
      </c>
    </row>
    <row r="5934" spans="1:15" x14ac:dyDescent="0.3">
      <c r="A5934" s="1" t="s">
        <v>75</v>
      </c>
      <c r="B5934" s="1" t="s">
        <v>5774</v>
      </c>
      <c r="C5934" s="1">
        <v>1</v>
      </c>
      <c r="D5934" s="1" t="s">
        <v>7185</v>
      </c>
      <c r="E5934" s="1">
        <v>24</v>
      </c>
      <c r="F5934" s="1" t="s">
        <v>8363</v>
      </c>
      <c r="G5934" s="1" t="s">
        <v>5834</v>
      </c>
      <c r="H5934" s="1" t="s">
        <v>8313</v>
      </c>
      <c r="I5934" s="1" t="b">
        <v>0</v>
      </c>
      <c r="J5934" s="1">
        <v>17</v>
      </c>
      <c r="K5934" s="1">
        <v>0</v>
      </c>
      <c r="L5934" s="1">
        <v>0</v>
      </c>
      <c r="M5934" s="1">
        <v>13</v>
      </c>
      <c r="N5934" s="1">
        <v>2.2968197879858598</v>
      </c>
      <c r="O5934" s="1" t="e">
        <f>---------------cctcttgtggt-ggtagggttgtgg</f>
        <v>#NAME?</v>
      </c>
    </row>
    <row r="5935" spans="1:15" x14ac:dyDescent="0.3">
      <c r="A5935" s="1" t="s">
        <v>75</v>
      </c>
      <c r="B5935" s="1" t="s">
        <v>5774</v>
      </c>
      <c r="C5935" s="1">
        <v>1</v>
      </c>
      <c r="D5935" s="1" t="s">
        <v>7185</v>
      </c>
      <c r="E5935" s="1">
        <v>24</v>
      </c>
      <c r="F5935" s="1" t="s">
        <v>8363</v>
      </c>
      <c r="G5935" s="1" t="s">
        <v>5834</v>
      </c>
      <c r="H5935" s="1" t="s">
        <v>8313</v>
      </c>
      <c r="I5935" s="1" t="b">
        <v>0</v>
      </c>
      <c r="J5935" s="1">
        <v>15</v>
      </c>
      <c r="K5935" s="1">
        <v>0</v>
      </c>
      <c r="L5935" s="1">
        <v>0</v>
      </c>
      <c r="M5935" s="1">
        <v>13</v>
      </c>
      <c r="N5935" s="1">
        <v>2.2968197879858598</v>
      </c>
      <c r="O5935" s="1" t="s">
        <v>8317</v>
      </c>
    </row>
    <row r="5936" spans="1:15" x14ac:dyDescent="0.3">
      <c r="A5936" s="1" t="s">
        <v>75</v>
      </c>
      <c r="B5936" s="1" t="s">
        <v>5774</v>
      </c>
      <c r="C5936" s="1">
        <v>1</v>
      </c>
      <c r="D5936" s="1" t="s">
        <v>7185</v>
      </c>
      <c r="E5936" s="1">
        <v>24</v>
      </c>
      <c r="F5936" s="1" t="s">
        <v>8363</v>
      </c>
      <c r="G5936" s="1" t="s">
        <v>5834</v>
      </c>
      <c r="H5936" s="1" t="s">
        <v>8313</v>
      </c>
      <c r="I5936" s="1" t="b">
        <v>0</v>
      </c>
      <c r="J5936" s="1">
        <v>17</v>
      </c>
      <c r="K5936" s="1">
        <v>0</v>
      </c>
      <c r="L5936" s="1">
        <v>3</v>
      </c>
      <c r="M5936" s="1">
        <v>12</v>
      </c>
      <c r="N5936" s="1">
        <v>2.1201413427561802</v>
      </c>
      <c r="O5936" s="1" t="s">
        <v>8319</v>
      </c>
    </row>
    <row r="5937" spans="1:15" x14ac:dyDescent="0.3">
      <c r="A5937" s="1" t="s">
        <v>75</v>
      </c>
      <c r="B5937" s="1" t="s">
        <v>5774</v>
      </c>
      <c r="C5937" s="1">
        <v>1</v>
      </c>
      <c r="D5937" s="1" t="s">
        <v>7185</v>
      </c>
      <c r="E5937" s="1">
        <v>24</v>
      </c>
      <c r="F5937" s="1" t="s">
        <v>8363</v>
      </c>
      <c r="G5937" s="1" t="s">
        <v>5834</v>
      </c>
      <c r="H5937" s="1" t="s">
        <v>8314</v>
      </c>
      <c r="I5937" s="1" t="b">
        <v>0</v>
      </c>
      <c r="J5937" s="1">
        <v>18</v>
      </c>
      <c r="K5937" s="1">
        <v>1</v>
      </c>
      <c r="L5937" s="1">
        <v>0</v>
      </c>
      <c r="M5937" s="1">
        <v>12</v>
      </c>
      <c r="N5937" s="1">
        <v>2.1201413427561802</v>
      </c>
      <c r="O5937" s="1" t="e">
        <f>-----------------tcttgtggttaggtagggttgtg</f>
        <v>#NAME?</v>
      </c>
    </row>
    <row r="5938" spans="1:15" x14ac:dyDescent="0.3">
      <c r="A5938" s="1" t="s">
        <v>75</v>
      </c>
      <c r="B5938" s="1" t="s">
        <v>5774</v>
      </c>
      <c r="C5938" s="1">
        <v>1</v>
      </c>
      <c r="D5938" s="1" t="s">
        <v>7185</v>
      </c>
      <c r="E5938" s="1">
        <v>24</v>
      </c>
      <c r="F5938" s="1" t="s">
        <v>8363</v>
      </c>
      <c r="G5938" s="1" t="s">
        <v>5834</v>
      </c>
      <c r="H5938" s="1" t="s">
        <v>8313</v>
      </c>
      <c r="I5938" s="1" t="b">
        <v>0</v>
      </c>
      <c r="J5938" s="1">
        <v>17</v>
      </c>
      <c r="K5938" s="1">
        <v>0</v>
      </c>
      <c r="L5938" s="1">
        <v>0</v>
      </c>
      <c r="M5938" s="1">
        <v>10</v>
      </c>
      <c r="N5938" s="1">
        <v>1.7667844522968199</v>
      </c>
      <c r="O5938" s="1" t="e">
        <f>------------gaccctcttgtggt----agggttgtgg</f>
        <v>#NAME?</v>
      </c>
    </row>
    <row r="5939" spans="1:15" x14ac:dyDescent="0.3">
      <c r="A5939" s="1" t="s">
        <v>75</v>
      </c>
      <c r="B5939" s="1" t="s">
        <v>5774</v>
      </c>
      <c r="C5939" s="1">
        <v>1</v>
      </c>
      <c r="D5939" s="1" t="s">
        <v>7185</v>
      </c>
      <c r="E5939" s="1">
        <v>24</v>
      </c>
      <c r="F5939" s="1" t="s">
        <v>8363</v>
      </c>
      <c r="G5939" s="1" t="s">
        <v>5834</v>
      </c>
      <c r="H5939" s="1" t="s">
        <v>8313</v>
      </c>
      <c r="I5939" s="1" t="b">
        <v>0</v>
      </c>
      <c r="J5939" s="1">
        <v>17</v>
      </c>
      <c r="K5939" s="1">
        <v>0</v>
      </c>
      <c r="L5939" s="1">
        <v>0</v>
      </c>
      <c r="M5939" s="1">
        <v>8</v>
      </c>
      <c r="N5939" s="1">
        <v>1.4134275618374501</v>
      </c>
      <c r="O5939" s="1" t="e">
        <f>-------acagggaccctct---------tagggttgtgg</f>
        <v>#NAME?</v>
      </c>
    </row>
    <row r="5940" spans="1:15" x14ac:dyDescent="0.3">
      <c r="A5940" s="1" t="s">
        <v>75</v>
      </c>
      <c r="B5940" s="1" t="s">
        <v>5774</v>
      </c>
      <c r="C5940" s="1">
        <v>1</v>
      </c>
      <c r="D5940" s="1" t="s">
        <v>7185</v>
      </c>
      <c r="E5940" s="1">
        <v>24</v>
      </c>
      <c r="F5940" s="1" t="s">
        <v>8363</v>
      </c>
      <c r="G5940" s="1" t="s">
        <v>5814</v>
      </c>
      <c r="H5940" s="1" t="s">
        <v>8313</v>
      </c>
      <c r="I5940" s="1" t="b">
        <v>0</v>
      </c>
      <c r="J5940" s="1">
        <v>16</v>
      </c>
      <c r="K5940" s="1">
        <v>0</v>
      </c>
      <c r="L5940" s="1">
        <v>0</v>
      </c>
      <c r="M5940" s="1">
        <v>8</v>
      </c>
      <c r="N5940" s="1">
        <v>1.4134275618374501</v>
      </c>
      <c r="O5940" s="1" t="e">
        <f>---------------cctcttgtggttggtagggttgtgg</f>
        <v>#NAME?</v>
      </c>
    </row>
    <row r="5941" spans="1:15" x14ac:dyDescent="0.3">
      <c r="A5941" s="1" t="s">
        <v>75</v>
      </c>
      <c r="B5941" s="1" t="s">
        <v>5774</v>
      </c>
      <c r="C5941" s="1">
        <v>1</v>
      </c>
      <c r="D5941" s="1" t="s">
        <v>7185</v>
      </c>
      <c r="E5941" s="1">
        <v>24</v>
      </c>
      <c r="F5941" s="1" t="s">
        <v>8363</v>
      </c>
      <c r="G5941" s="1" t="s">
        <v>5834</v>
      </c>
      <c r="H5941" s="1" t="s">
        <v>8314</v>
      </c>
      <c r="I5941" s="1" t="b">
        <v>0</v>
      </c>
      <c r="J5941" s="1">
        <v>17</v>
      </c>
      <c r="K5941" s="1">
        <v>1</v>
      </c>
      <c r="L5941" s="1">
        <v>0</v>
      </c>
      <c r="M5941" s="1">
        <v>7</v>
      </c>
      <c r="N5941" s="1">
        <v>1.23674911660777</v>
      </c>
      <c r="O5941" s="1" t="e">
        <f>----------------ctcttgtggtttggtagggttgtg</f>
        <v>#NAME?</v>
      </c>
    </row>
    <row r="5942" spans="1:15" x14ac:dyDescent="0.3">
      <c r="A5942" s="1" t="s">
        <v>75</v>
      </c>
      <c r="B5942" s="1" t="s">
        <v>5774</v>
      </c>
      <c r="C5942" s="1">
        <v>1</v>
      </c>
      <c r="D5942" s="1" t="s">
        <v>7185</v>
      </c>
      <c r="E5942" s="1">
        <v>24</v>
      </c>
      <c r="F5942" s="1" t="s">
        <v>8363</v>
      </c>
      <c r="G5942" s="1" t="s">
        <v>5834</v>
      </c>
      <c r="H5942" s="1" t="s">
        <v>8313</v>
      </c>
      <c r="I5942" s="1" t="b">
        <v>0</v>
      </c>
      <c r="J5942" s="1">
        <v>17</v>
      </c>
      <c r="K5942" s="1">
        <v>0</v>
      </c>
      <c r="L5942" s="1">
        <v>0</v>
      </c>
      <c r="M5942" s="1">
        <v>7</v>
      </c>
      <c r="N5942" s="1">
        <v>1.23674911660777</v>
      </c>
      <c r="O5942" s="1" t="e">
        <f>-------acagggaccctcttgtggttg---------tgg</f>
        <v>#NAME?</v>
      </c>
    </row>
    <row r="5943" spans="1:15" x14ac:dyDescent="0.3">
      <c r="A5943" s="1" t="s">
        <v>75</v>
      </c>
      <c r="B5943" s="1" t="s">
        <v>5774</v>
      </c>
      <c r="C5943" s="1">
        <v>1</v>
      </c>
      <c r="D5943" s="1" t="s">
        <v>7185</v>
      </c>
      <c r="E5943" s="1">
        <v>25</v>
      </c>
      <c r="F5943" s="1" t="s">
        <v>8366</v>
      </c>
      <c r="G5943" s="1" t="s">
        <v>5814</v>
      </c>
      <c r="H5943" s="1" t="s">
        <v>8313</v>
      </c>
      <c r="I5943" s="1" t="b">
        <v>0</v>
      </c>
      <c r="J5943" s="1">
        <v>17</v>
      </c>
      <c r="K5943" s="1">
        <v>0</v>
      </c>
      <c r="L5943" s="1">
        <v>0</v>
      </c>
      <c r="M5943" s="1">
        <v>41</v>
      </c>
      <c r="N5943" s="1">
        <v>68.3333333333333</v>
      </c>
      <c r="O5943" s="1" t="e">
        <f>----------------ctcttgtggttggtagggttgtgg</f>
        <v>#NAME?</v>
      </c>
    </row>
    <row r="5944" spans="1:15" x14ac:dyDescent="0.3">
      <c r="A5944" s="1" t="s">
        <v>75</v>
      </c>
      <c r="B5944" s="1" t="s">
        <v>5774</v>
      </c>
      <c r="C5944" s="1">
        <v>1</v>
      </c>
      <c r="D5944" s="1" t="s">
        <v>7185</v>
      </c>
      <c r="E5944" s="1">
        <v>25</v>
      </c>
      <c r="F5944" s="1" t="s">
        <v>8366</v>
      </c>
      <c r="G5944" s="1" t="s">
        <v>5814</v>
      </c>
      <c r="H5944" s="1" t="s">
        <v>8313</v>
      </c>
      <c r="I5944" s="1" t="b">
        <v>0</v>
      </c>
      <c r="J5944" s="1">
        <v>16</v>
      </c>
      <c r="K5944" s="1">
        <v>0</v>
      </c>
      <c r="L5944" s="1">
        <v>0</v>
      </c>
      <c r="M5944" s="1">
        <v>5</v>
      </c>
      <c r="N5944" s="1">
        <v>8.3333333333333304</v>
      </c>
      <c r="O5944" s="1" t="e">
        <f>---------------cctcttgtggttggtagggttgtgg</f>
        <v>#NAME?</v>
      </c>
    </row>
    <row r="5945" spans="1:15" x14ac:dyDescent="0.3">
      <c r="A5945" s="1" t="s">
        <v>75</v>
      </c>
      <c r="B5945" s="1" t="s">
        <v>5774</v>
      </c>
      <c r="C5945" s="1">
        <v>1</v>
      </c>
      <c r="D5945" s="1" t="s">
        <v>7185</v>
      </c>
      <c r="E5945" s="1">
        <v>25</v>
      </c>
      <c r="F5945" s="1" t="s">
        <v>8366</v>
      </c>
      <c r="G5945" s="1" t="s">
        <v>5834</v>
      </c>
      <c r="H5945" s="1" t="s">
        <v>8313</v>
      </c>
      <c r="I5945" s="1" t="b">
        <v>0</v>
      </c>
      <c r="J5945" s="1">
        <v>17</v>
      </c>
      <c r="K5945" s="1">
        <v>0</v>
      </c>
      <c r="L5945" s="1">
        <v>0</v>
      </c>
      <c r="M5945" s="1">
        <v>4</v>
      </c>
      <c r="N5945" s="1">
        <v>6.6666666666666599</v>
      </c>
      <c r="O5945" s="1" t="e">
        <f>-gcagggacagggaccctct---------------tgtgg</f>
        <v>#NAME?</v>
      </c>
    </row>
    <row r="5946" spans="1:15" x14ac:dyDescent="0.3">
      <c r="A5946" s="1" t="s">
        <v>75</v>
      </c>
      <c r="B5946" s="1" t="s">
        <v>5774</v>
      </c>
      <c r="C5946" s="1">
        <v>1</v>
      </c>
      <c r="D5946" s="1" t="s">
        <v>7185</v>
      </c>
      <c r="E5946" s="1">
        <v>25</v>
      </c>
      <c r="F5946" s="1" t="s">
        <v>8366</v>
      </c>
      <c r="G5946" s="1" t="s">
        <v>5834</v>
      </c>
      <c r="H5946" s="1" t="s">
        <v>8314</v>
      </c>
      <c r="I5946" s="1" t="b">
        <v>0</v>
      </c>
      <c r="J5946" s="1">
        <v>18</v>
      </c>
      <c r="K5946" s="1">
        <v>1</v>
      </c>
      <c r="L5946" s="1">
        <v>0</v>
      </c>
      <c r="M5946" s="1">
        <v>1</v>
      </c>
      <c r="N5946" s="1">
        <v>1.6666666666666601</v>
      </c>
      <c r="O5946" s="1" t="e">
        <f>-----------------tcttgtggttaggtagggttgtg</f>
        <v>#NAME?</v>
      </c>
    </row>
    <row r="5947" spans="1:15" x14ac:dyDescent="0.3">
      <c r="A5947" s="1" t="s">
        <v>75</v>
      </c>
      <c r="B5947" s="1" t="s">
        <v>5774</v>
      </c>
      <c r="C5947" s="1">
        <v>1</v>
      </c>
      <c r="D5947" s="1" t="s">
        <v>7185</v>
      </c>
      <c r="E5947" s="1">
        <v>25</v>
      </c>
      <c r="F5947" s="1" t="s">
        <v>8366</v>
      </c>
      <c r="G5947" s="1" t="s">
        <v>5814</v>
      </c>
      <c r="H5947" s="1" t="s">
        <v>8313</v>
      </c>
      <c r="I5947" s="1" t="b">
        <v>0</v>
      </c>
      <c r="J5947" s="1">
        <v>18</v>
      </c>
      <c r="K5947" s="1">
        <v>0</v>
      </c>
      <c r="L5947" s="1">
        <v>0</v>
      </c>
      <c r="M5947" s="1">
        <v>1</v>
      </c>
      <c r="N5947" s="1">
        <v>1.6666666666666601</v>
      </c>
      <c r="O5947" s="1" t="e">
        <f>-----------------tcttgtggttggtagggttgtgg</f>
        <v>#NAME?</v>
      </c>
    </row>
    <row r="5948" spans="1:15" x14ac:dyDescent="0.3">
      <c r="A5948" s="1" t="s">
        <v>75</v>
      </c>
      <c r="B5948" s="1" t="s">
        <v>5774</v>
      </c>
      <c r="C5948" s="1">
        <v>1</v>
      </c>
      <c r="D5948" s="1" t="s">
        <v>7185</v>
      </c>
      <c r="E5948" s="1">
        <v>25</v>
      </c>
      <c r="F5948" s="1" t="s">
        <v>8366</v>
      </c>
      <c r="G5948" s="1" t="s">
        <v>5834</v>
      </c>
      <c r="H5948" s="1" t="s">
        <v>8314</v>
      </c>
      <c r="I5948" s="1" t="b">
        <v>0</v>
      </c>
      <c r="J5948" s="1">
        <v>18</v>
      </c>
      <c r="K5948" s="1">
        <v>1</v>
      </c>
      <c r="L5948" s="1">
        <v>0</v>
      </c>
      <c r="M5948" s="1">
        <v>1</v>
      </c>
      <c r="N5948" s="1">
        <v>1.6666666666666601</v>
      </c>
      <c r="O5948" s="1" t="e">
        <f>-----------------tcttgtggtttggtagggttgtg</f>
        <v>#NAME?</v>
      </c>
    </row>
    <row r="5949" spans="1:15" x14ac:dyDescent="0.3">
      <c r="A5949" s="1" t="s">
        <v>75</v>
      </c>
      <c r="B5949" s="1" t="s">
        <v>5774</v>
      </c>
      <c r="C5949" s="1">
        <v>1</v>
      </c>
      <c r="D5949" s="1" t="s">
        <v>7185</v>
      </c>
      <c r="E5949" s="1">
        <v>25</v>
      </c>
      <c r="F5949" s="1" t="s">
        <v>8366</v>
      </c>
      <c r="G5949" s="1" t="s">
        <v>5834</v>
      </c>
      <c r="H5949" s="1" t="s">
        <v>8313</v>
      </c>
      <c r="I5949" s="1" t="b">
        <v>0</v>
      </c>
      <c r="J5949" s="1">
        <v>17</v>
      </c>
      <c r="K5949" s="1">
        <v>0</v>
      </c>
      <c r="L5949" s="1">
        <v>1</v>
      </c>
      <c r="M5949" s="1">
        <v>1</v>
      </c>
      <c r="N5949" s="1">
        <v>1.6666666666666601</v>
      </c>
      <c r="O5949" s="1" t="e">
        <f>----------------ctcttgtggttAgtagggttgtgg</f>
        <v>#NAME?</v>
      </c>
    </row>
    <row r="5950" spans="1:15" x14ac:dyDescent="0.3">
      <c r="A5950" s="1" t="s">
        <v>75</v>
      </c>
      <c r="B5950" s="1" t="s">
        <v>5774</v>
      </c>
      <c r="C5950" s="1">
        <v>1</v>
      </c>
      <c r="D5950" s="1" t="s">
        <v>7185</v>
      </c>
      <c r="E5950" s="1">
        <v>25</v>
      </c>
      <c r="F5950" s="1" t="s">
        <v>8366</v>
      </c>
      <c r="G5950" s="1" t="s">
        <v>5834</v>
      </c>
      <c r="H5950" s="1" t="s">
        <v>8313</v>
      </c>
      <c r="I5950" s="1" t="b">
        <v>0</v>
      </c>
      <c r="J5950" s="1">
        <v>17</v>
      </c>
      <c r="K5950" s="1">
        <v>0</v>
      </c>
      <c r="L5950" s="1">
        <v>1</v>
      </c>
      <c r="M5950" s="1">
        <v>1</v>
      </c>
      <c r="N5950" s="1">
        <v>1.6666666666666601</v>
      </c>
      <c r="O5950" s="1" t="e">
        <f>----------------ctcttgtggttggtaCggttgtgg</f>
        <v>#NAME?</v>
      </c>
    </row>
    <row r="5951" spans="1:15" x14ac:dyDescent="0.3">
      <c r="A5951" s="1" t="s">
        <v>75</v>
      </c>
      <c r="B5951" s="1" t="s">
        <v>5774</v>
      </c>
      <c r="C5951" s="1">
        <v>1</v>
      </c>
      <c r="D5951" s="1" t="s">
        <v>7185</v>
      </c>
      <c r="E5951" s="1">
        <v>25</v>
      </c>
      <c r="F5951" s="1" t="s">
        <v>8366</v>
      </c>
      <c r="G5951" s="1" t="s">
        <v>5834</v>
      </c>
      <c r="H5951" s="1" t="s">
        <v>8313</v>
      </c>
      <c r="I5951" s="1" t="b">
        <v>0</v>
      </c>
      <c r="J5951" s="1">
        <v>17</v>
      </c>
      <c r="K5951" s="1">
        <v>0</v>
      </c>
      <c r="L5951" s="1">
        <v>1</v>
      </c>
      <c r="M5951" s="1">
        <v>1</v>
      </c>
      <c r="N5951" s="1">
        <v>1.6666666666666601</v>
      </c>
      <c r="O5951" s="1" t="e">
        <f>----------------ctcttTtggttggtagggttgtgg</f>
        <v>#NAME?</v>
      </c>
    </row>
    <row r="5952" spans="1:15" x14ac:dyDescent="0.3">
      <c r="A5952" s="1" t="s">
        <v>75</v>
      </c>
      <c r="B5952" s="1" t="s">
        <v>5774</v>
      </c>
      <c r="C5952" s="1">
        <v>1</v>
      </c>
      <c r="D5952" s="1" t="s">
        <v>7185</v>
      </c>
      <c r="E5952" s="1">
        <v>25</v>
      </c>
      <c r="F5952" s="1" t="s">
        <v>8366</v>
      </c>
      <c r="G5952" s="1" t="s">
        <v>5834</v>
      </c>
      <c r="H5952" s="1" t="s">
        <v>8313</v>
      </c>
      <c r="I5952" s="1" t="b">
        <v>0</v>
      </c>
      <c r="J5952" s="1">
        <v>15</v>
      </c>
      <c r="K5952" s="1">
        <v>0</v>
      </c>
      <c r="L5952" s="1">
        <v>1</v>
      </c>
      <c r="M5952" s="1">
        <v>1</v>
      </c>
      <c r="N5952" s="1">
        <v>1.6666666666666601</v>
      </c>
      <c r="O5952" s="1" t="e">
        <f>--------------ccctcttgtggttCgtagggttgtgg</f>
        <v>#NAME?</v>
      </c>
    </row>
    <row r="5953" spans="1:15" x14ac:dyDescent="0.3">
      <c r="A5953" s="1" t="s">
        <v>75</v>
      </c>
      <c r="B5953" s="1" t="s">
        <v>5774</v>
      </c>
      <c r="C5953" s="1">
        <v>1</v>
      </c>
      <c r="D5953" s="1" t="s">
        <v>7185</v>
      </c>
      <c r="E5953" s="1">
        <v>25</v>
      </c>
      <c r="F5953" s="1" t="s">
        <v>8366</v>
      </c>
      <c r="G5953" s="1" t="s">
        <v>5814</v>
      </c>
      <c r="H5953" s="1" t="s">
        <v>8313</v>
      </c>
      <c r="I5953" s="1" t="b">
        <v>0</v>
      </c>
      <c r="J5953" s="1">
        <v>15</v>
      </c>
      <c r="K5953" s="1">
        <v>0</v>
      </c>
      <c r="L5953" s="1">
        <v>0</v>
      </c>
      <c r="M5953" s="1">
        <v>1</v>
      </c>
      <c r="N5953" s="1">
        <v>1.6666666666666601</v>
      </c>
      <c r="O5953" s="1" t="e">
        <f>--------------ccctcttgtggttggtagggttgtgg</f>
        <v>#NAME?</v>
      </c>
    </row>
    <row r="5954" spans="1:15" x14ac:dyDescent="0.3">
      <c r="A5954" s="1" t="s">
        <v>75</v>
      </c>
      <c r="B5954" s="1" t="s">
        <v>5774</v>
      </c>
      <c r="C5954" s="1">
        <v>1</v>
      </c>
      <c r="D5954" s="1" t="s">
        <v>7185</v>
      </c>
      <c r="E5954" s="1">
        <v>25</v>
      </c>
      <c r="F5954" s="1" t="s">
        <v>8366</v>
      </c>
      <c r="G5954" s="1" t="s">
        <v>5834</v>
      </c>
      <c r="H5954" s="1" t="s">
        <v>8313</v>
      </c>
      <c r="I5954" s="1" t="b">
        <v>0</v>
      </c>
      <c r="J5954" s="1">
        <v>17</v>
      </c>
      <c r="K5954" s="1">
        <v>0</v>
      </c>
      <c r="L5954" s="1">
        <v>0</v>
      </c>
      <c r="M5954" s="1">
        <v>1</v>
      </c>
      <c r="N5954" s="1">
        <v>1.6666666666666601</v>
      </c>
      <c r="O5954" s="1" t="e">
        <f>----------gggaccctcttgtgg------gggttgtgg</f>
        <v>#NAME?</v>
      </c>
    </row>
    <row r="5955" spans="1:15" x14ac:dyDescent="0.3">
      <c r="A5955" s="1" t="s">
        <v>75</v>
      </c>
      <c r="B5955" s="1" t="s">
        <v>5774</v>
      </c>
      <c r="C5955" s="1">
        <v>1</v>
      </c>
      <c r="D5955" s="1" t="s">
        <v>7185</v>
      </c>
      <c r="E5955" s="1">
        <v>25</v>
      </c>
      <c r="F5955" s="1" t="s">
        <v>8366</v>
      </c>
      <c r="G5955" s="1" t="s">
        <v>5834</v>
      </c>
      <c r="H5955" s="1" t="s">
        <v>8313</v>
      </c>
      <c r="I5955" s="1" t="b">
        <v>0</v>
      </c>
      <c r="J5955" s="1">
        <v>17</v>
      </c>
      <c r="K5955" s="1">
        <v>0</v>
      </c>
      <c r="L5955" s="1">
        <v>0</v>
      </c>
      <c r="M5955" s="1">
        <v>1</v>
      </c>
      <c r="N5955" s="1">
        <v>1.6666666666666601</v>
      </c>
      <c r="O5955" s="1" t="e">
        <f>-------acagggaccctcttgtggttg---------tgg</f>
        <v>#NAME?</v>
      </c>
    </row>
    <row r="5956" spans="1:15" x14ac:dyDescent="0.3">
      <c r="A5956" s="1" t="s">
        <v>75</v>
      </c>
      <c r="B5956" s="1" t="s">
        <v>5774</v>
      </c>
      <c r="C5956" s="1">
        <v>1</v>
      </c>
      <c r="D5956" s="1" t="s">
        <v>7185</v>
      </c>
      <c r="E5956" s="1">
        <v>26</v>
      </c>
      <c r="F5956" s="1" t="s">
        <v>8367</v>
      </c>
      <c r="G5956" s="1" t="s">
        <v>5814</v>
      </c>
      <c r="H5956" s="1" t="s">
        <v>8313</v>
      </c>
      <c r="I5956" s="1" t="b">
        <v>0</v>
      </c>
      <c r="J5956" s="1">
        <v>17</v>
      </c>
      <c r="K5956" s="1">
        <v>0</v>
      </c>
      <c r="L5956" s="1">
        <v>0</v>
      </c>
      <c r="M5956" s="1">
        <v>190</v>
      </c>
      <c r="N5956" s="1">
        <v>56.379821958456901</v>
      </c>
      <c r="O5956" s="1" t="e">
        <f>----------------ctcttgtggttggtagggttgtgg</f>
        <v>#NAME?</v>
      </c>
    </row>
    <row r="5957" spans="1:15" x14ac:dyDescent="0.3">
      <c r="A5957" s="1" t="s">
        <v>75</v>
      </c>
      <c r="B5957" s="1" t="s">
        <v>5774</v>
      </c>
      <c r="C5957" s="1">
        <v>1</v>
      </c>
      <c r="D5957" s="1" t="s">
        <v>7185</v>
      </c>
      <c r="E5957" s="1">
        <v>26</v>
      </c>
      <c r="F5957" s="1" t="s">
        <v>8367</v>
      </c>
      <c r="G5957" s="1" t="s">
        <v>5834</v>
      </c>
      <c r="H5957" s="1" t="s">
        <v>8313</v>
      </c>
      <c r="I5957" s="1" t="b">
        <v>0</v>
      </c>
      <c r="J5957" s="1">
        <v>17</v>
      </c>
      <c r="K5957" s="1">
        <v>0</v>
      </c>
      <c r="L5957" s="1">
        <v>0</v>
      </c>
      <c r="M5957" s="1">
        <v>22</v>
      </c>
      <c r="N5957" s="1">
        <v>6.5281899109792203</v>
      </c>
      <c r="O5957" s="1" t="e">
        <f>----------gggaccctcttgtgg------gggttgtgg</f>
        <v>#NAME?</v>
      </c>
    </row>
    <row r="5958" spans="1:15" x14ac:dyDescent="0.3">
      <c r="A5958" s="1" t="s">
        <v>75</v>
      </c>
      <c r="B5958" s="1" t="s">
        <v>5774</v>
      </c>
      <c r="C5958" s="1">
        <v>1</v>
      </c>
      <c r="D5958" s="1" t="s">
        <v>7185</v>
      </c>
      <c r="E5958" s="1">
        <v>26</v>
      </c>
      <c r="F5958" s="1" t="s">
        <v>8367</v>
      </c>
      <c r="G5958" s="1" t="s">
        <v>5814</v>
      </c>
      <c r="H5958" s="1" t="s">
        <v>8313</v>
      </c>
      <c r="I5958" s="1" t="b">
        <v>0</v>
      </c>
      <c r="J5958" s="1">
        <v>16</v>
      </c>
      <c r="K5958" s="1">
        <v>0</v>
      </c>
      <c r="L5958" s="1">
        <v>0</v>
      </c>
      <c r="M5958" s="1">
        <v>21</v>
      </c>
      <c r="N5958" s="1">
        <v>6.2314540059347099</v>
      </c>
      <c r="O5958" s="1" t="e">
        <f>---------------cctcttgtggttggtagggttgtgg</f>
        <v>#NAME?</v>
      </c>
    </row>
    <row r="5959" spans="1:15" x14ac:dyDescent="0.3">
      <c r="A5959" s="1" t="s">
        <v>75</v>
      </c>
      <c r="B5959" s="1" t="s">
        <v>5774</v>
      </c>
      <c r="C5959" s="1">
        <v>1</v>
      </c>
      <c r="D5959" s="1" t="s">
        <v>7185</v>
      </c>
      <c r="E5959" s="1">
        <v>26</v>
      </c>
      <c r="F5959" s="1" t="s">
        <v>8367</v>
      </c>
      <c r="G5959" s="1" t="s">
        <v>5834</v>
      </c>
      <c r="H5959" s="1" t="s">
        <v>8313</v>
      </c>
      <c r="I5959" s="1" t="b">
        <v>0</v>
      </c>
      <c r="J5959" s="1">
        <v>17</v>
      </c>
      <c r="K5959" s="1">
        <v>0</v>
      </c>
      <c r="L5959" s="1">
        <v>0</v>
      </c>
      <c r="M5959" s="1">
        <v>13</v>
      </c>
      <c r="N5959" s="1">
        <v>3.8575667655786301</v>
      </c>
      <c r="O5959" s="1" t="s">
        <v>8315</v>
      </c>
    </row>
    <row r="5960" spans="1:15" x14ac:dyDescent="0.3">
      <c r="A5960" s="1" t="s">
        <v>75</v>
      </c>
      <c r="B5960" s="1" t="s">
        <v>5774</v>
      </c>
      <c r="C5960" s="1">
        <v>1</v>
      </c>
      <c r="D5960" s="1" t="s">
        <v>7185</v>
      </c>
      <c r="E5960" s="1">
        <v>26</v>
      </c>
      <c r="F5960" s="1" t="s">
        <v>8367</v>
      </c>
      <c r="G5960" s="1" t="s">
        <v>5834</v>
      </c>
      <c r="H5960" s="1" t="s">
        <v>8313</v>
      </c>
      <c r="I5960" s="1" t="b">
        <v>0</v>
      </c>
      <c r="J5960" s="1">
        <v>17</v>
      </c>
      <c r="K5960" s="1">
        <v>0</v>
      </c>
      <c r="L5960" s="1">
        <v>0</v>
      </c>
      <c r="M5960" s="1">
        <v>9</v>
      </c>
      <c r="N5960" s="1">
        <v>2.6706231454005902</v>
      </c>
      <c r="O5960" s="1" t="e">
        <f>----------gggaccctct------tggtagggttgtgg</f>
        <v>#NAME?</v>
      </c>
    </row>
    <row r="5961" spans="1:15" x14ac:dyDescent="0.3">
      <c r="A5961" s="1" t="s">
        <v>75</v>
      </c>
      <c r="B5961" s="1" t="s">
        <v>5774</v>
      </c>
      <c r="C5961" s="1">
        <v>1</v>
      </c>
      <c r="D5961" s="1" t="s">
        <v>7185</v>
      </c>
      <c r="E5961" s="1">
        <v>26</v>
      </c>
      <c r="F5961" s="1" t="s">
        <v>8367</v>
      </c>
      <c r="G5961" s="1" t="s">
        <v>5834</v>
      </c>
      <c r="H5961" s="1" t="s">
        <v>8313</v>
      </c>
      <c r="I5961" s="1" t="b">
        <v>0</v>
      </c>
      <c r="J5961" s="1">
        <v>17</v>
      </c>
      <c r="K5961" s="1">
        <v>0</v>
      </c>
      <c r="L5961" s="1">
        <v>0</v>
      </c>
      <c r="M5961" s="1">
        <v>8</v>
      </c>
      <c r="N5961" s="1">
        <v>2.3738872403560798</v>
      </c>
      <c r="O5961" s="1" t="e">
        <f>-gcagggacagggaccctct---------------tgtgg</f>
        <v>#NAME?</v>
      </c>
    </row>
    <row r="5962" spans="1:15" x14ac:dyDescent="0.3">
      <c r="A5962" s="1" t="s">
        <v>75</v>
      </c>
      <c r="B5962" s="1" t="s">
        <v>5774</v>
      </c>
      <c r="C5962" s="1">
        <v>1</v>
      </c>
      <c r="D5962" s="1" t="s">
        <v>7185</v>
      </c>
      <c r="E5962" s="1">
        <v>26</v>
      </c>
      <c r="F5962" s="1" t="s">
        <v>8367</v>
      </c>
      <c r="G5962" s="1" t="s">
        <v>5834</v>
      </c>
      <c r="H5962" s="1" t="s">
        <v>8313</v>
      </c>
      <c r="I5962" s="1" t="b">
        <v>0</v>
      </c>
      <c r="J5962" s="1">
        <v>17</v>
      </c>
      <c r="K5962" s="1">
        <v>0</v>
      </c>
      <c r="L5962" s="1">
        <v>0</v>
      </c>
      <c r="M5962" s="1">
        <v>8</v>
      </c>
      <c r="N5962" s="1">
        <v>2.3738872403560798</v>
      </c>
      <c r="O5962" s="1" t="e">
        <f>-------------accctcttgtggtt---agggttgtgg</f>
        <v>#NAME?</v>
      </c>
    </row>
    <row r="5963" spans="1:15" x14ac:dyDescent="0.3">
      <c r="A5963" s="1" t="s">
        <v>75</v>
      </c>
      <c r="B5963" s="1" t="s">
        <v>5774</v>
      </c>
      <c r="C5963" s="1">
        <v>1</v>
      </c>
      <c r="D5963" s="1" t="s">
        <v>7185</v>
      </c>
      <c r="E5963" s="1">
        <v>26</v>
      </c>
      <c r="F5963" s="1" t="s">
        <v>8367</v>
      </c>
      <c r="G5963" s="1" t="s">
        <v>5814</v>
      </c>
      <c r="H5963" s="1" t="s">
        <v>8313</v>
      </c>
      <c r="I5963" s="1" t="b">
        <v>0</v>
      </c>
      <c r="J5963" s="1">
        <v>15</v>
      </c>
      <c r="K5963" s="1">
        <v>0</v>
      </c>
      <c r="L5963" s="1">
        <v>0</v>
      </c>
      <c r="M5963" s="1">
        <v>7</v>
      </c>
      <c r="N5963" s="1">
        <v>2.0771513353115698</v>
      </c>
      <c r="O5963" s="1" t="e">
        <f>--------------ccctcttgtggttggtagggttgtgg</f>
        <v>#NAME?</v>
      </c>
    </row>
    <row r="5964" spans="1:15" x14ac:dyDescent="0.3">
      <c r="A5964" s="1" t="s">
        <v>75</v>
      </c>
      <c r="B5964" s="1" t="s">
        <v>5774</v>
      </c>
      <c r="C5964" s="1">
        <v>1</v>
      </c>
      <c r="D5964" s="1" t="s">
        <v>7185</v>
      </c>
      <c r="E5964" s="1">
        <v>26</v>
      </c>
      <c r="F5964" s="1" t="s">
        <v>8367</v>
      </c>
      <c r="G5964" s="1" t="s">
        <v>5834</v>
      </c>
      <c r="H5964" s="1" t="s">
        <v>8313</v>
      </c>
      <c r="I5964" s="1" t="b">
        <v>0</v>
      </c>
      <c r="J5964" s="1">
        <v>17</v>
      </c>
      <c r="K5964" s="1">
        <v>0</v>
      </c>
      <c r="L5964" s="1">
        <v>3</v>
      </c>
      <c r="M5964" s="1">
        <v>6</v>
      </c>
      <c r="N5964" s="1">
        <v>1.7804154302670601</v>
      </c>
      <c r="O5964" s="1" t="s">
        <v>8319</v>
      </c>
    </row>
    <row r="5965" spans="1:15" x14ac:dyDescent="0.3">
      <c r="A5965" s="1" t="s">
        <v>75</v>
      </c>
      <c r="B5965" s="1" t="s">
        <v>5774</v>
      </c>
      <c r="C5965" s="1">
        <v>1</v>
      </c>
      <c r="D5965" s="1" t="s">
        <v>7185</v>
      </c>
      <c r="E5965" s="1">
        <v>26</v>
      </c>
      <c r="F5965" s="1" t="s">
        <v>8367</v>
      </c>
      <c r="G5965" s="1" t="s">
        <v>5834</v>
      </c>
      <c r="H5965" s="1" t="s">
        <v>8313</v>
      </c>
      <c r="I5965" s="1" t="b">
        <v>0</v>
      </c>
      <c r="J5965" s="1">
        <v>17</v>
      </c>
      <c r="K5965" s="1">
        <v>0</v>
      </c>
      <c r="L5965" s="1">
        <v>4</v>
      </c>
      <c r="M5965" s="1">
        <v>5</v>
      </c>
      <c r="N5965" s="1">
        <v>1.4836795252225501</v>
      </c>
      <c r="O5965" s="1" t="s">
        <v>8347</v>
      </c>
    </row>
    <row r="5966" spans="1:15" x14ac:dyDescent="0.3">
      <c r="A5966" s="1" t="s">
        <v>75</v>
      </c>
      <c r="B5966" s="1" t="s">
        <v>5774</v>
      </c>
      <c r="C5966" s="1">
        <v>1</v>
      </c>
      <c r="D5966" s="1" t="s">
        <v>7185</v>
      </c>
      <c r="E5966" s="1">
        <v>26</v>
      </c>
      <c r="F5966" s="1" t="s">
        <v>8367</v>
      </c>
      <c r="G5966" s="1" t="s">
        <v>5834</v>
      </c>
      <c r="H5966" s="1" t="s">
        <v>8313</v>
      </c>
      <c r="I5966" s="1" t="b">
        <v>0</v>
      </c>
      <c r="J5966" s="1">
        <v>17</v>
      </c>
      <c r="K5966" s="1">
        <v>0</v>
      </c>
      <c r="L5966" s="1">
        <v>11</v>
      </c>
      <c r="M5966" s="1">
        <v>5</v>
      </c>
      <c r="N5966" s="1">
        <v>1.4836795252225501</v>
      </c>
      <c r="O5966" s="1" t="e">
        <f>-------TAagCAaAActAt---------AaACCttgtgg</f>
        <v>#NAME?</v>
      </c>
    </row>
    <row r="5967" spans="1:15" x14ac:dyDescent="0.3">
      <c r="A5967" s="1" t="s">
        <v>75</v>
      </c>
      <c r="B5967" s="1" t="s">
        <v>5774</v>
      </c>
      <c r="C5967" s="1">
        <v>1</v>
      </c>
      <c r="D5967" s="1" t="s">
        <v>7185</v>
      </c>
      <c r="E5967" s="1">
        <v>26</v>
      </c>
      <c r="F5967" s="1" t="s">
        <v>8367</v>
      </c>
      <c r="G5967" s="1" t="s">
        <v>5834</v>
      </c>
      <c r="H5967" s="1" t="s">
        <v>8314</v>
      </c>
      <c r="I5967" s="1" t="b">
        <v>0</v>
      </c>
      <c r="J5967" s="1">
        <v>18</v>
      </c>
      <c r="K5967" s="1">
        <v>1</v>
      </c>
      <c r="L5967" s="1">
        <v>0</v>
      </c>
      <c r="M5967" s="1">
        <v>4</v>
      </c>
      <c r="N5967" s="1">
        <v>1.1869436201780399</v>
      </c>
      <c r="O5967" s="1" t="e">
        <f>-----------------tcttgtggtttggtagggttgtg</f>
        <v>#NAME?</v>
      </c>
    </row>
    <row r="5968" spans="1:15" x14ac:dyDescent="0.3">
      <c r="A5968" s="1" t="s">
        <v>75</v>
      </c>
      <c r="B5968" s="1" t="s">
        <v>5774</v>
      </c>
      <c r="C5968" s="1">
        <v>1</v>
      </c>
      <c r="D5968" s="1" t="s">
        <v>7185</v>
      </c>
      <c r="E5968" s="1">
        <v>27</v>
      </c>
      <c r="F5968" s="1" t="s">
        <v>8368</v>
      </c>
      <c r="G5968" s="1" t="s">
        <v>5834</v>
      </c>
      <c r="H5968" s="1" t="s">
        <v>8313</v>
      </c>
      <c r="I5968" s="1" t="b">
        <v>0</v>
      </c>
      <c r="J5968" s="1">
        <v>17</v>
      </c>
      <c r="K5968" s="1">
        <v>0</v>
      </c>
      <c r="L5968" s="1">
        <v>0</v>
      </c>
      <c r="M5968" s="1">
        <v>210</v>
      </c>
      <c r="N5968" s="1">
        <v>29.453015427769898</v>
      </c>
      <c r="O5968" s="1" t="e">
        <f>----------gggaccctcttgtgg------gggttgtgg</f>
        <v>#NAME?</v>
      </c>
    </row>
    <row r="5969" spans="1:15" x14ac:dyDescent="0.3">
      <c r="A5969" s="1" t="s">
        <v>75</v>
      </c>
      <c r="B5969" s="1" t="s">
        <v>5774</v>
      </c>
      <c r="C5969" s="1">
        <v>1</v>
      </c>
      <c r="D5969" s="1" t="s">
        <v>7185</v>
      </c>
      <c r="E5969" s="1">
        <v>27</v>
      </c>
      <c r="F5969" s="1" t="s">
        <v>8368</v>
      </c>
      <c r="G5969" s="1" t="s">
        <v>5834</v>
      </c>
      <c r="H5969" s="1" t="s">
        <v>8313</v>
      </c>
      <c r="I5969" s="1" t="b">
        <v>0</v>
      </c>
      <c r="J5969" s="1">
        <v>17</v>
      </c>
      <c r="K5969" s="1">
        <v>0</v>
      </c>
      <c r="L5969" s="1">
        <v>0</v>
      </c>
      <c r="M5969" s="1">
        <v>73</v>
      </c>
      <c r="N5969" s="1">
        <v>10.2384291725105</v>
      </c>
      <c r="O5969" s="1" t="e">
        <f>-------------accctcttgtggtt---agggttgtgg</f>
        <v>#NAME?</v>
      </c>
    </row>
    <row r="5970" spans="1:15" x14ac:dyDescent="0.3">
      <c r="A5970" s="1" t="s">
        <v>75</v>
      </c>
      <c r="B5970" s="1" t="s">
        <v>5774</v>
      </c>
      <c r="C5970" s="1">
        <v>1</v>
      </c>
      <c r="D5970" s="1" t="s">
        <v>7185</v>
      </c>
      <c r="E5970" s="1">
        <v>27</v>
      </c>
      <c r="F5970" s="1" t="s">
        <v>8368</v>
      </c>
      <c r="G5970" s="1" t="s">
        <v>5834</v>
      </c>
      <c r="H5970" s="1" t="s">
        <v>8313</v>
      </c>
      <c r="I5970" s="1" t="b">
        <v>0</v>
      </c>
      <c r="J5970" s="1">
        <v>17</v>
      </c>
      <c r="K5970" s="1">
        <v>0</v>
      </c>
      <c r="L5970" s="1">
        <v>3</v>
      </c>
      <c r="M5970" s="1">
        <v>44</v>
      </c>
      <c r="N5970" s="1">
        <v>6.1711079943899003</v>
      </c>
      <c r="O5970" s="1" t="s">
        <v>8319</v>
      </c>
    </row>
    <row r="5971" spans="1:15" x14ac:dyDescent="0.3">
      <c r="A5971" s="1" t="s">
        <v>75</v>
      </c>
      <c r="B5971" s="1" t="s">
        <v>5774</v>
      </c>
      <c r="C5971" s="1">
        <v>1</v>
      </c>
      <c r="D5971" s="1" t="s">
        <v>7185</v>
      </c>
      <c r="E5971" s="1">
        <v>27</v>
      </c>
      <c r="F5971" s="1" t="s">
        <v>8368</v>
      </c>
      <c r="G5971" s="1" t="s">
        <v>5834</v>
      </c>
      <c r="H5971" s="1" t="s">
        <v>8313</v>
      </c>
      <c r="I5971" s="1" t="b">
        <v>0</v>
      </c>
      <c r="J5971" s="1">
        <v>16</v>
      </c>
      <c r="K5971" s="1">
        <v>0</v>
      </c>
      <c r="L5971" s="1">
        <v>0</v>
      </c>
      <c r="M5971" s="1">
        <v>38</v>
      </c>
      <c r="N5971" s="1">
        <v>5.3295932678821796</v>
      </c>
      <c r="O5971" s="1" t="e">
        <f>---------agggaccctcttgtgg------gggttgtgg</f>
        <v>#NAME?</v>
      </c>
    </row>
    <row r="5972" spans="1:15" x14ac:dyDescent="0.3">
      <c r="A5972" s="1" t="s">
        <v>75</v>
      </c>
      <c r="B5972" s="1" t="s">
        <v>5774</v>
      </c>
      <c r="C5972" s="1">
        <v>1</v>
      </c>
      <c r="D5972" s="1" t="s">
        <v>7185</v>
      </c>
      <c r="E5972" s="1">
        <v>27</v>
      </c>
      <c r="F5972" s="1" t="s">
        <v>8368</v>
      </c>
      <c r="G5972" s="1" t="s">
        <v>5834</v>
      </c>
      <c r="H5972" s="1" t="s">
        <v>8313</v>
      </c>
      <c r="I5972" s="1" t="b">
        <v>0</v>
      </c>
      <c r="J5972" s="1">
        <v>17</v>
      </c>
      <c r="K5972" s="1">
        <v>0</v>
      </c>
      <c r="L5972" s="1">
        <v>0</v>
      </c>
      <c r="M5972" s="1">
        <v>33</v>
      </c>
      <c r="N5972" s="1">
        <v>4.6283309957924201</v>
      </c>
      <c r="O5972" s="1" t="e">
        <f>-gcagggacagggaccctct---------------tgtgg</f>
        <v>#NAME?</v>
      </c>
    </row>
    <row r="5973" spans="1:15" x14ac:dyDescent="0.3">
      <c r="A5973" s="1" t="s">
        <v>75</v>
      </c>
      <c r="B5973" s="1" t="s">
        <v>5774</v>
      </c>
      <c r="C5973" s="1">
        <v>1</v>
      </c>
      <c r="D5973" s="1" t="s">
        <v>7185</v>
      </c>
      <c r="E5973" s="1">
        <v>27</v>
      </c>
      <c r="F5973" s="1" t="s">
        <v>8368</v>
      </c>
      <c r="G5973" s="1" t="s">
        <v>5834</v>
      </c>
      <c r="H5973" s="1" t="s">
        <v>8313</v>
      </c>
      <c r="I5973" s="1" t="b">
        <v>0</v>
      </c>
      <c r="J5973" s="1">
        <v>17</v>
      </c>
      <c r="K5973" s="1">
        <v>0</v>
      </c>
      <c r="L5973" s="1">
        <v>4</v>
      </c>
      <c r="M5973" s="1">
        <v>31</v>
      </c>
      <c r="N5973" s="1">
        <v>4.3478260869565197</v>
      </c>
      <c r="O5973" s="1" t="s">
        <v>8347</v>
      </c>
    </row>
    <row r="5974" spans="1:15" x14ac:dyDescent="0.3">
      <c r="A5974" s="1" t="s">
        <v>75</v>
      </c>
      <c r="B5974" s="1" t="s">
        <v>5774</v>
      </c>
      <c r="C5974" s="1">
        <v>1</v>
      </c>
      <c r="D5974" s="1" t="s">
        <v>7185</v>
      </c>
      <c r="E5974" s="1">
        <v>27</v>
      </c>
      <c r="F5974" s="1" t="s">
        <v>8368</v>
      </c>
      <c r="G5974" s="1" t="s">
        <v>5834</v>
      </c>
      <c r="H5974" s="1" t="s">
        <v>8313</v>
      </c>
      <c r="I5974" s="1" t="b">
        <v>0</v>
      </c>
      <c r="J5974" s="1">
        <v>17</v>
      </c>
      <c r="K5974" s="1">
        <v>0</v>
      </c>
      <c r="L5974" s="1">
        <v>11</v>
      </c>
      <c r="M5974" s="1">
        <v>22</v>
      </c>
      <c r="N5974" s="1">
        <v>3.0855539971949502</v>
      </c>
      <c r="O5974" s="1" t="e">
        <f>-------TAagCAaAActAt---------AaACCttgtgg</f>
        <v>#NAME?</v>
      </c>
    </row>
    <row r="5975" spans="1:15" x14ac:dyDescent="0.3">
      <c r="A5975" s="1" t="s">
        <v>75</v>
      </c>
      <c r="B5975" s="1" t="s">
        <v>5774</v>
      </c>
      <c r="C5975" s="1">
        <v>1</v>
      </c>
      <c r="D5975" s="1" t="s">
        <v>7185</v>
      </c>
      <c r="E5975" s="1">
        <v>27</v>
      </c>
      <c r="F5975" s="1" t="s">
        <v>8368</v>
      </c>
      <c r="G5975" s="1" t="s">
        <v>5834</v>
      </c>
      <c r="H5975" s="1" t="s">
        <v>8313</v>
      </c>
      <c r="I5975" s="1" t="b">
        <v>0</v>
      </c>
      <c r="J5975" s="1">
        <v>17</v>
      </c>
      <c r="K5975" s="1">
        <v>0</v>
      </c>
      <c r="L5975" s="1">
        <v>0</v>
      </c>
      <c r="M5975" s="1">
        <v>20</v>
      </c>
      <c r="N5975" s="1">
        <v>2.80504908835904</v>
      </c>
      <c r="O5975" s="1" t="e">
        <f>----------gggaccctct------tggtagggttgtgg</f>
        <v>#NAME?</v>
      </c>
    </row>
    <row r="5976" spans="1:15" x14ac:dyDescent="0.3">
      <c r="A5976" s="1" t="s">
        <v>75</v>
      </c>
      <c r="B5976" s="1" t="s">
        <v>5774</v>
      </c>
      <c r="C5976" s="1">
        <v>1</v>
      </c>
      <c r="D5976" s="1" t="s">
        <v>7185</v>
      </c>
      <c r="E5976" s="1">
        <v>27</v>
      </c>
      <c r="F5976" s="1" t="s">
        <v>8368</v>
      </c>
      <c r="G5976" s="1" t="s">
        <v>5814</v>
      </c>
      <c r="H5976" s="1" t="s">
        <v>8313</v>
      </c>
      <c r="I5976" s="1" t="b">
        <v>0</v>
      </c>
      <c r="J5976" s="1">
        <v>17</v>
      </c>
      <c r="K5976" s="1">
        <v>0</v>
      </c>
      <c r="L5976" s="1">
        <v>0</v>
      </c>
      <c r="M5976" s="1">
        <v>19</v>
      </c>
      <c r="N5976" s="1">
        <v>2.6647966339410898</v>
      </c>
      <c r="O5976" s="1" t="e">
        <f>----------------ctcttgtggttggtagggttgtgg</f>
        <v>#NAME?</v>
      </c>
    </row>
    <row r="5977" spans="1:15" x14ac:dyDescent="0.3">
      <c r="A5977" s="1" t="s">
        <v>75</v>
      </c>
      <c r="B5977" s="1" t="s">
        <v>5774</v>
      </c>
      <c r="C5977" s="1">
        <v>1</v>
      </c>
      <c r="D5977" s="1" t="s">
        <v>7185</v>
      </c>
      <c r="E5977" s="1">
        <v>27</v>
      </c>
      <c r="F5977" s="1" t="s">
        <v>8368</v>
      </c>
      <c r="G5977" s="1" t="s">
        <v>5834</v>
      </c>
      <c r="H5977" s="1" t="s">
        <v>8314</v>
      </c>
      <c r="I5977" s="1" t="b">
        <v>0</v>
      </c>
      <c r="J5977" s="1">
        <v>18</v>
      </c>
      <c r="K5977" s="1">
        <v>1</v>
      </c>
      <c r="L5977" s="1">
        <v>0</v>
      </c>
      <c r="M5977" s="1">
        <v>15</v>
      </c>
      <c r="N5977" s="1">
        <v>2.1037868162692801</v>
      </c>
      <c r="O5977" s="1" t="e">
        <f>-----------------tcttgtggttaggtagggttgtg</f>
        <v>#NAME?</v>
      </c>
    </row>
    <row r="5978" spans="1:15" x14ac:dyDescent="0.3">
      <c r="A5978" s="1" t="s">
        <v>75</v>
      </c>
      <c r="B5978" s="1" t="s">
        <v>5774</v>
      </c>
      <c r="C5978" s="1">
        <v>1</v>
      </c>
      <c r="D5978" s="1" t="s">
        <v>7185</v>
      </c>
      <c r="E5978" s="1">
        <v>27</v>
      </c>
      <c r="F5978" s="1" t="s">
        <v>8368</v>
      </c>
      <c r="G5978" s="1" t="s">
        <v>5834</v>
      </c>
      <c r="H5978" s="1" t="s">
        <v>8313</v>
      </c>
      <c r="I5978" s="1" t="b">
        <v>0</v>
      </c>
      <c r="J5978" s="1">
        <v>20</v>
      </c>
      <c r="K5978" s="1">
        <v>0</v>
      </c>
      <c r="L5978" s="1">
        <v>1</v>
      </c>
      <c r="M5978" s="1">
        <v>15</v>
      </c>
      <c r="N5978" s="1">
        <v>2.1037868162692801</v>
      </c>
      <c r="O5978" s="1" t="s">
        <v>8369</v>
      </c>
    </row>
    <row r="5979" spans="1:15" x14ac:dyDescent="0.3">
      <c r="A5979" s="1" t="s">
        <v>75</v>
      </c>
      <c r="B5979" s="1" t="s">
        <v>5774</v>
      </c>
      <c r="C5979" s="1">
        <v>1</v>
      </c>
      <c r="D5979" s="1" t="s">
        <v>7185</v>
      </c>
      <c r="E5979" s="1">
        <v>27</v>
      </c>
      <c r="F5979" s="1" t="s">
        <v>8368</v>
      </c>
      <c r="G5979" s="1" t="s">
        <v>5834</v>
      </c>
      <c r="H5979" s="1" t="s">
        <v>8313</v>
      </c>
      <c r="I5979" s="1" t="b">
        <v>0</v>
      </c>
      <c r="J5979" s="1">
        <v>16</v>
      </c>
      <c r="K5979" s="1">
        <v>0</v>
      </c>
      <c r="L5979" s="1">
        <v>0</v>
      </c>
      <c r="M5979" s="1">
        <v>15</v>
      </c>
      <c r="N5979" s="1">
        <v>2.1037868162692801</v>
      </c>
      <c r="O5979" s="1" t="e">
        <f>------------gaccctcttgtggtt---agggttgtgg</f>
        <v>#NAME?</v>
      </c>
    </row>
    <row r="5980" spans="1:15" x14ac:dyDescent="0.3">
      <c r="A5980" s="1" t="s">
        <v>75</v>
      </c>
      <c r="B5980" s="1" t="s">
        <v>5774</v>
      </c>
      <c r="C5980" s="1">
        <v>1</v>
      </c>
      <c r="D5980" s="1" t="s">
        <v>7185</v>
      </c>
      <c r="E5980" s="1">
        <v>27</v>
      </c>
      <c r="F5980" s="1" t="s">
        <v>8368</v>
      </c>
      <c r="G5980" s="1" t="s">
        <v>5834</v>
      </c>
      <c r="H5980" s="1" t="s">
        <v>8314</v>
      </c>
      <c r="I5980" s="1" t="b">
        <v>0</v>
      </c>
      <c r="J5980" s="1">
        <v>18</v>
      </c>
      <c r="K5980" s="1">
        <v>1</v>
      </c>
      <c r="L5980" s="1">
        <v>0</v>
      </c>
      <c r="M5980" s="1">
        <v>14</v>
      </c>
      <c r="N5980" s="1">
        <v>1.9635343618513299</v>
      </c>
      <c r="O5980" s="1" t="e">
        <f>-----------------tcttgtggtttggtagggttgtg</f>
        <v>#NAME?</v>
      </c>
    </row>
    <row r="5981" spans="1:15" x14ac:dyDescent="0.3">
      <c r="A5981" s="1" t="s">
        <v>75</v>
      </c>
      <c r="B5981" s="1" t="s">
        <v>5774</v>
      </c>
      <c r="C5981" s="1">
        <v>1</v>
      </c>
      <c r="D5981" s="1" t="s">
        <v>7185</v>
      </c>
      <c r="E5981" s="1">
        <v>27</v>
      </c>
      <c r="F5981" s="1" t="s">
        <v>8368</v>
      </c>
      <c r="G5981" s="1" t="s">
        <v>5834</v>
      </c>
      <c r="H5981" s="1" t="s">
        <v>8313</v>
      </c>
      <c r="I5981" s="1" t="b">
        <v>0</v>
      </c>
      <c r="J5981" s="1">
        <v>17</v>
      </c>
      <c r="K5981" s="1">
        <v>0</v>
      </c>
      <c r="L5981" s="1">
        <v>0</v>
      </c>
      <c r="M5981" s="1">
        <v>13</v>
      </c>
      <c r="N5981" s="1">
        <v>1.8232819074333799</v>
      </c>
      <c r="O5981" s="1" t="e">
        <f>-------acagggaccctct---------tagggttgtgg</f>
        <v>#NAME?</v>
      </c>
    </row>
    <row r="5982" spans="1:15" x14ac:dyDescent="0.3">
      <c r="A5982" s="1" t="s">
        <v>75</v>
      </c>
      <c r="B5982" s="1" t="s">
        <v>5774</v>
      </c>
      <c r="C5982" s="1">
        <v>1</v>
      </c>
      <c r="D5982" s="1" t="s">
        <v>7185</v>
      </c>
      <c r="E5982" s="1">
        <v>27</v>
      </c>
      <c r="F5982" s="1" t="s">
        <v>8368</v>
      </c>
      <c r="G5982" s="1" t="s">
        <v>5834</v>
      </c>
      <c r="H5982" s="1" t="s">
        <v>8313</v>
      </c>
      <c r="I5982" s="1" t="b">
        <v>0</v>
      </c>
      <c r="J5982" s="1">
        <v>17</v>
      </c>
      <c r="K5982" s="1">
        <v>0</v>
      </c>
      <c r="L5982" s="1">
        <v>0</v>
      </c>
      <c r="M5982" s="1">
        <v>11</v>
      </c>
      <c r="N5982" s="1">
        <v>1.54277699859747</v>
      </c>
      <c r="O5982" s="1" t="e">
        <f>---------------cctcttgtggt-ggtagggttgtgg</f>
        <v>#NAME?</v>
      </c>
    </row>
    <row r="5983" spans="1:15" x14ac:dyDescent="0.3">
      <c r="A5983" s="1" t="s">
        <v>75</v>
      </c>
      <c r="B5983" s="1" t="s">
        <v>5774</v>
      </c>
      <c r="C5983" s="1">
        <v>1</v>
      </c>
      <c r="D5983" s="1" t="s">
        <v>7185</v>
      </c>
      <c r="E5983" s="1">
        <v>27</v>
      </c>
      <c r="F5983" s="1" t="s">
        <v>8368</v>
      </c>
      <c r="G5983" s="1" t="s">
        <v>5834</v>
      </c>
      <c r="H5983" s="1" t="s">
        <v>8313</v>
      </c>
      <c r="I5983" s="1" t="b">
        <v>0</v>
      </c>
      <c r="J5983" s="1">
        <v>15</v>
      </c>
      <c r="K5983" s="1">
        <v>0</v>
      </c>
      <c r="L5983" s="1">
        <v>0</v>
      </c>
      <c r="M5983" s="1">
        <v>8</v>
      </c>
      <c r="N5983" s="1">
        <v>1.12201963534361</v>
      </c>
      <c r="O5983" s="1" t="s">
        <v>8317</v>
      </c>
    </row>
    <row r="5984" spans="1:15" x14ac:dyDescent="0.3">
      <c r="A5984" s="1" t="s">
        <v>75</v>
      </c>
      <c r="B5984" s="1" t="s">
        <v>5774</v>
      </c>
      <c r="C5984" s="1">
        <v>1</v>
      </c>
      <c r="D5984" s="1" t="s">
        <v>7185</v>
      </c>
      <c r="E5984" s="1">
        <v>28</v>
      </c>
      <c r="F5984" s="1" t="s">
        <v>8370</v>
      </c>
      <c r="G5984" s="1" t="s">
        <v>5834</v>
      </c>
      <c r="H5984" s="1" t="s">
        <v>8313</v>
      </c>
      <c r="I5984" s="1" t="b">
        <v>0</v>
      </c>
      <c r="J5984" s="1">
        <v>17</v>
      </c>
      <c r="K5984" s="1">
        <v>0</v>
      </c>
      <c r="L5984" s="1">
        <v>10</v>
      </c>
      <c r="M5984" s="1">
        <v>1540</v>
      </c>
      <c r="N5984" s="1">
        <v>65.559812686249401</v>
      </c>
      <c r="O5984" s="1" t="s">
        <v>8339</v>
      </c>
    </row>
    <row r="5985" spans="1:15" x14ac:dyDescent="0.3">
      <c r="A5985" s="1" t="s">
        <v>75</v>
      </c>
      <c r="B5985" s="1" t="s">
        <v>5774</v>
      </c>
      <c r="C5985" s="1">
        <v>1</v>
      </c>
      <c r="D5985" s="1" t="s">
        <v>7185</v>
      </c>
      <c r="E5985" s="1">
        <v>28</v>
      </c>
      <c r="F5985" s="1" t="s">
        <v>8370</v>
      </c>
      <c r="G5985" s="1" t="s">
        <v>5814</v>
      </c>
      <c r="H5985" s="1" t="s">
        <v>8313</v>
      </c>
      <c r="I5985" s="1" t="b">
        <v>0</v>
      </c>
      <c r="J5985" s="1">
        <v>17</v>
      </c>
      <c r="K5985" s="1">
        <v>0</v>
      </c>
      <c r="L5985" s="1">
        <v>0</v>
      </c>
      <c r="M5985" s="1">
        <v>154</v>
      </c>
      <c r="N5985" s="1">
        <v>6.5559812686249401</v>
      </c>
      <c r="O5985" s="1" t="e">
        <f>----------------ctcttgtggttggtagggttgtgg</f>
        <v>#NAME?</v>
      </c>
    </row>
    <row r="5986" spans="1:15" x14ac:dyDescent="0.3">
      <c r="A5986" s="1" t="s">
        <v>75</v>
      </c>
      <c r="B5986" s="1" t="s">
        <v>5774</v>
      </c>
      <c r="C5986" s="1">
        <v>1</v>
      </c>
      <c r="D5986" s="1" t="s">
        <v>7185</v>
      </c>
      <c r="E5986" s="1">
        <v>28</v>
      </c>
      <c r="F5986" s="1" t="s">
        <v>8370</v>
      </c>
      <c r="G5986" s="1" t="s">
        <v>5834</v>
      </c>
      <c r="H5986" s="1" t="s">
        <v>8313</v>
      </c>
      <c r="I5986" s="1" t="b">
        <v>0</v>
      </c>
      <c r="J5986" s="1">
        <v>16</v>
      </c>
      <c r="K5986" s="1">
        <v>0</v>
      </c>
      <c r="L5986" s="1">
        <v>10</v>
      </c>
      <c r="M5986" s="1">
        <v>99</v>
      </c>
      <c r="N5986" s="1">
        <v>4.2145593869731801</v>
      </c>
      <c r="O5986" s="1" t="s">
        <v>8337</v>
      </c>
    </row>
    <row r="5987" spans="1:15" x14ac:dyDescent="0.3">
      <c r="A5987" s="1" t="s">
        <v>75</v>
      </c>
      <c r="B5987" s="1" t="s">
        <v>5774</v>
      </c>
      <c r="C5987" s="1">
        <v>1</v>
      </c>
      <c r="D5987" s="1" t="s">
        <v>7185</v>
      </c>
      <c r="E5987" s="1">
        <v>28</v>
      </c>
      <c r="F5987" s="1" t="s">
        <v>8370</v>
      </c>
      <c r="G5987" s="1" t="s">
        <v>5834</v>
      </c>
      <c r="H5987" s="1" t="s">
        <v>8313</v>
      </c>
      <c r="I5987" s="1" t="b">
        <v>0</v>
      </c>
      <c r="J5987" s="1">
        <v>17</v>
      </c>
      <c r="K5987" s="1">
        <v>0</v>
      </c>
      <c r="L5987" s="1">
        <v>0</v>
      </c>
      <c r="M5987" s="1">
        <v>74</v>
      </c>
      <c r="N5987" s="1">
        <v>3.1502767134951002</v>
      </c>
      <c r="O5987" s="1" t="e">
        <f>------------gaccctcttgtggt----agggttgtgg</f>
        <v>#NAME?</v>
      </c>
    </row>
    <row r="5988" spans="1:15" x14ac:dyDescent="0.3">
      <c r="A5988" s="1" t="s">
        <v>75</v>
      </c>
      <c r="B5988" s="1" t="s">
        <v>5774</v>
      </c>
      <c r="C5988" s="1">
        <v>1</v>
      </c>
      <c r="D5988" s="1" t="s">
        <v>7185</v>
      </c>
      <c r="E5988" s="1">
        <v>28</v>
      </c>
      <c r="F5988" s="1" t="s">
        <v>8370</v>
      </c>
      <c r="G5988" s="1" t="s">
        <v>5834</v>
      </c>
      <c r="H5988" s="1" t="s">
        <v>8313</v>
      </c>
      <c r="I5988" s="1" t="b">
        <v>0</v>
      </c>
      <c r="J5988" s="1">
        <v>17</v>
      </c>
      <c r="K5988" s="1">
        <v>0</v>
      </c>
      <c r="L5988" s="1">
        <v>0</v>
      </c>
      <c r="M5988" s="1">
        <v>55</v>
      </c>
      <c r="N5988" s="1">
        <v>2.34142188165176</v>
      </c>
      <c r="O5988" s="1" t="e">
        <f>-gcagggacagggaccctct---------------tgtgg</f>
        <v>#NAME?</v>
      </c>
    </row>
    <row r="5989" spans="1:15" x14ac:dyDescent="0.3">
      <c r="A5989" s="1" t="s">
        <v>75</v>
      </c>
      <c r="B5989" s="1" t="s">
        <v>5774</v>
      </c>
      <c r="C5989" s="1">
        <v>1</v>
      </c>
      <c r="D5989" s="1" t="s">
        <v>7185</v>
      </c>
      <c r="E5989" s="1">
        <v>28</v>
      </c>
      <c r="F5989" s="1" t="s">
        <v>8370</v>
      </c>
      <c r="G5989" s="1" t="s">
        <v>5834</v>
      </c>
      <c r="H5989" s="1" t="s">
        <v>8313</v>
      </c>
      <c r="I5989" s="1" t="b">
        <v>0</v>
      </c>
      <c r="J5989" s="1">
        <v>17</v>
      </c>
      <c r="K5989" s="1">
        <v>0</v>
      </c>
      <c r="L5989" s="1">
        <v>3</v>
      </c>
      <c r="M5989" s="1">
        <v>41</v>
      </c>
      <c r="N5989" s="1">
        <v>1.74542358450404</v>
      </c>
      <c r="O5989" s="1" t="s">
        <v>8319</v>
      </c>
    </row>
    <row r="5990" spans="1:15" x14ac:dyDescent="0.3">
      <c r="A5990" s="1" t="s">
        <v>75</v>
      </c>
      <c r="B5990" s="1" t="s">
        <v>5774</v>
      </c>
      <c r="C5990" s="1">
        <v>1</v>
      </c>
      <c r="D5990" s="1" t="s">
        <v>7185</v>
      </c>
      <c r="E5990" s="1">
        <v>28</v>
      </c>
      <c r="F5990" s="1" t="s">
        <v>8370</v>
      </c>
      <c r="G5990" s="1" t="s">
        <v>5834</v>
      </c>
      <c r="H5990" s="1" t="s">
        <v>8342</v>
      </c>
      <c r="I5990" s="1" t="b">
        <v>0</v>
      </c>
      <c r="J5990" s="1">
        <v>18</v>
      </c>
      <c r="K5990" s="1">
        <v>1</v>
      </c>
      <c r="L5990" s="1">
        <v>12</v>
      </c>
      <c r="M5990" s="1">
        <v>37</v>
      </c>
      <c r="N5990" s="1">
        <v>1.5751383567475501</v>
      </c>
      <c r="O5990" s="1" t="s">
        <v>8343</v>
      </c>
    </row>
    <row r="5991" spans="1:15" x14ac:dyDescent="0.3">
      <c r="A5991" s="1" t="s">
        <v>75</v>
      </c>
      <c r="B5991" s="1" t="s">
        <v>5774</v>
      </c>
      <c r="C5991" s="1">
        <v>1</v>
      </c>
      <c r="D5991" s="1" t="s">
        <v>7185</v>
      </c>
      <c r="E5991" s="1">
        <v>28</v>
      </c>
      <c r="F5991" s="1" t="s">
        <v>8370</v>
      </c>
      <c r="G5991" s="1" t="s">
        <v>5834</v>
      </c>
      <c r="H5991" s="1" t="s">
        <v>8314</v>
      </c>
      <c r="I5991" s="1" t="b">
        <v>0</v>
      </c>
      <c r="J5991" s="1">
        <v>18</v>
      </c>
      <c r="K5991" s="1">
        <v>1</v>
      </c>
      <c r="L5991" s="1">
        <v>0</v>
      </c>
      <c r="M5991" s="1">
        <v>33</v>
      </c>
      <c r="N5991" s="1">
        <v>1.40485312899106</v>
      </c>
      <c r="O5991" s="1" t="e">
        <f>-----------------tcttgtggtttggtagggttgtg</f>
        <v>#NAME?</v>
      </c>
    </row>
    <row r="5992" spans="1:15" x14ac:dyDescent="0.3">
      <c r="A5992" s="1" t="s">
        <v>75</v>
      </c>
      <c r="B5992" s="1" t="s">
        <v>5774</v>
      </c>
      <c r="C5992" s="1">
        <v>1</v>
      </c>
      <c r="D5992" s="1" t="s">
        <v>7185</v>
      </c>
      <c r="E5992" s="1">
        <v>28</v>
      </c>
      <c r="F5992" s="1" t="s">
        <v>8370</v>
      </c>
      <c r="G5992" s="1" t="s">
        <v>5834</v>
      </c>
      <c r="H5992" s="1" t="s">
        <v>8313</v>
      </c>
      <c r="I5992" s="1" t="b">
        <v>0</v>
      </c>
      <c r="J5992" s="1">
        <v>17</v>
      </c>
      <c r="K5992" s="1">
        <v>0</v>
      </c>
      <c r="L5992" s="1">
        <v>0</v>
      </c>
      <c r="M5992" s="1">
        <v>32</v>
      </c>
      <c r="N5992" s="1">
        <v>1.3622818220519299</v>
      </c>
      <c r="O5992" s="1" t="e">
        <f>--------------ccctcttgtgg--ggtagggttgtgg</f>
        <v>#NAME?</v>
      </c>
    </row>
    <row r="5993" spans="1:15" x14ac:dyDescent="0.3">
      <c r="A5993" s="1" t="s">
        <v>75</v>
      </c>
      <c r="B5993" s="1" t="s">
        <v>5774</v>
      </c>
      <c r="C5993" s="1">
        <v>1</v>
      </c>
      <c r="D5993" s="1" t="s">
        <v>7185</v>
      </c>
      <c r="E5993" s="1">
        <v>28</v>
      </c>
      <c r="F5993" s="1" t="s">
        <v>8370</v>
      </c>
      <c r="G5993" s="1" t="s">
        <v>5834</v>
      </c>
      <c r="H5993" s="1" t="s">
        <v>8313</v>
      </c>
      <c r="I5993" s="1" t="b">
        <v>0</v>
      </c>
      <c r="J5993" s="1">
        <v>17</v>
      </c>
      <c r="K5993" s="1">
        <v>0</v>
      </c>
      <c r="L5993" s="1">
        <v>0</v>
      </c>
      <c r="M5993" s="1">
        <v>27</v>
      </c>
      <c r="N5993" s="1">
        <v>1.14942528735632</v>
      </c>
      <c r="O5993" s="1" t="e">
        <f>---------------cctcttgtggt-ggtagggttgtgg</f>
        <v>#NAME?</v>
      </c>
    </row>
    <row r="5994" spans="1:15" x14ac:dyDescent="0.3">
      <c r="A5994" s="1" t="s">
        <v>75</v>
      </c>
      <c r="B5994" s="1" t="s">
        <v>5774</v>
      </c>
      <c r="C5994" s="1">
        <v>1</v>
      </c>
      <c r="D5994" s="1" t="s">
        <v>7185</v>
      </c>
      <c r="E5994" s="1">
        <v>29</v>
      </c>
      <c r="F5994" s="1" t="s">
        <v>8371</v>
      </c>
      <c r="G5994" s="1" t="s">
        <v>5814</v>
      </c>
      <c r="H5994" s="1" t="s">
        <v>8313</v>
      </c>
      <c r="I5994" s="1" t="b">
        <v>0</v>
      </c>
      <c r="J5994" s="1">
        <v>17</v>
      </c>
      <c r="K5994" s="1">
        <v>0</v>
      </c>
      <c r="L5994" s="1">
        <v>0</v>
      </c>
      <c r="M5994" s="1">
        <v>211</v>
      </c>
      <c r="N5994" s="1">
        <v>26.441102756892199</v>
      </c>
      <c r="O5994" s="1" t="e">
        <f>----------------ctcttgtggttggtagggttgtgg</f>
        <v>#NAME?</v>
      </c>
    </row>
    <row r="5995" spans="1:15" x14ac:dyDescent="0.3">
      <c r="A5995" s="1" t="s">
        <v>75</v>
      </c>
      <c r="B5995" s="1" t="s">
        <v>5774</v>
      </c>
      <c r="C5995" s="1">
        <v>1</v>
      </c>
      <c r="D5995" s="1" t="s">
        <v>7185</v>
      </c>
      <c r="E5995" s="1">
        <v>29</v>
      </c>
      <c r="F5995" s="1" t="s">
        <v>8371</v>
      </c>
      <c r="G5995" s="1" t="s">
        <v>5834</v>
      </c>
      <c r="H5995" s="1" t="s">
        <v>8313</v>
      </c>
      <c r="I5995" s="1" t="b">
        <v>0</v>
      </c>
      <c r="J5995" s="1">
        <v>17</v>
      </c>
      <c r="K5995" s="1">
        <v>0</v>
      </c>
      <c r="L5995" s="1">
        <v>10</v>
      </c>
      <c r="M5995" s="1">
        <v>158</v>
      </c>
      <c r="N5995" s="1">
        <v>19.799498746867101</v>
      </c>
      <c r="O5995" s="1" t="s">
        <v>8339</v>
      </c>
    </row>
    <row r="5996" spans="1:15" x14ac:dyDescent="0.3">
      <c r="A5996" s="1" t="s">
        <v>75</v>
      </c>
      <c r="B5996" s="1" t="s">
        <v>5774</v>
      </c>
      <c r="C5996" s="1">
        <v>1</v>
      </c>
      <c r="D5996" s="1" t="s">
        <v>7185</v>
      </c>
      <c r="E5996" s="1">
        <v>29</v>
      </c>
      <c r="F5996" s="1" t="s">
        <v>8371</v>
      </c>
      <c r="G5996" s="1" t="s">
        <v>5834</v>
      </c>
      <c r="H5996" s="1" t="s">
        <v>8313</v>
      </c>
      <c r="I5996" s="1" t="b">
        <v>0</v>
      </c>
      <c r="J5996" s="1">
        <v>17</v>
      </c>
      <c r="K5996" s="1">
        <v>0</v>
      </c>
      <c r="L5996" s="1">
        <v>0</v>
      </c>
      <c r="M5996" s="1">
        <v>80</v>
      </c>
      <c r="N5996" s="1">
        <v>10.0250626566416</v>
      </c>
      <c r="O5996" s="1" t="e">
        <f>--------------ccctcttgtgg--ggtagggttgtgg</f>
        <v>#NAME?</v>
      </c>
    </row>
    <row r="5997" spans="1:15" x14ac:dyDescent="0.3">
      <c r="A5997" s="1" t="s">
        <v>75</v>
      </c>
      <c r="B5997" s="1" t="s">
        <v>5774</v>
      </c>
      <c r="C5997" s="1">
        <v>1</v>
      </c>
      <c r="D5997" s="1" t="s">
        <v>7185</v>
      </c>
      <c r="E5997" s="1">
        <v>29</v>
      </c>
      <c r="F5997" s="1" t="s">
        <v>8371</v>
      </c>
      <c r="G5997" s="1" t="s">
        <v>5834</v>
      </c>
      <c r="H5997" s="1" t="s">
        <v>8314</v>
      </c>
      <c r="I5997" s="1" t="b">
        <v>0</v>
      </c>
      <c r="J5997" s="1">
        <v>18</v>
      </c>
      <c r="K5997" s="1">
        <v>1</v>
      </c>
      <c r="L5997" s="1">
        <v>0</v>
      </c>
      <c r="M5997" s="1">
        <v>39</v>
      </c>
      <c r="N5997" s="1">
        <v>4.88721804511278</v>
      </c>
      <c r="O5997" s="1" t="e">
        <f>-----------------tcttgtggtttggtagggttgtg</f>
        <v>#NAME?</v>
      </c>
    </row>
    <row r="5998" spans="1:15" x14ac:dyDescent="0.3">
      <c r="A5998" s="1" t="s">
        <v>75</v>
      </c>
      <c r="B5998" s="1" t="s">
        <v>5774</v>
      </c>
      <c r="C5998" s="1">
        <v>1</v>
      </c>
      <c r="D5998" s="1" t="s">
        <v>7185</v>
      </c>
      <c r="E5998" s="1">
        <v>29</v>
      </c>
      <c r="F5998" s="1" t="s">
        <v>8371</v>
      </c>
      <c r="G5998" s="1" t="s">
        <v>5834</v>
      </c>
      <c r="H5998" s="1" t="s">
        <v>8313</v>
      </c>
      <c r="I5998" s="1" t="b">
        <v>0</v>
      </c>
      <c r="J5998" s="1">
        <v>17</v>
      </c>
      <c r="K5998" s="1">
        <v>0</v>
      </c>
      <c r="L5998" s="1">
        <v>0</v>
      </c>
      <c r="M5998" s="1">
        <v>31</v>
      </c>
      <c r="N5998" s="1">
        <v>3.8847117794486201</v>
      </c>
      <c r="O5998" s="1" t="e">
        <f>-gcagggacagggaccctct---------------tgtgg</f>
        <v>#NAME?</v>
      </c>
    </row>
    <row r="5999" spans="1:15" x14ac:dyDescent="0.3">
      <c r="A5999" s="1" t="s">
        <v>75</v>
      </c>
      <c r="B5999" s="1" t="s">
        <v>5774</v>
      </c>
      <c r="C5999" s="1">
        <v>1</v>
      </c>
      <c r="D5999" s="1" t="s">
        <v>7185</v>
      </c>
      <c r="E5999" s="1">
        <v>29</v>
      </c>
      <c r="F5999" s="1" t="s">
        <v>8371</v>
      </c>
      <c r="G5999" s="1" t="s">
        <v>5814</v>
      </c>
      <c r="H5999" s="1" t="s">
        <v>8313</v>
      </c>
      <c r="I5999" s="1" t="b">
        <v>0</v>
      </c>
      <c r="J5999" s="1">
        <v>16</v>
      </c>
      <c r="K5999" s="1">
        <v>0</v>
      </c>
      <c r="L5999" s="1">
        <v>0</v>
      </c>
      <c r="M5999" s="1">
        <v>31</v>
      </c>
      <c r="N5999" s="1">
        <v>3.8847117794486201</v>
      </c>
      <c r="O5999" s="1" t="e">
        <f>---------------cctcttgtggttggtagggttgtgg</f>
        <v>#NAME?</v>
      </c>
    </row>
    <row r="6000" spans="1:15" x14ac:dyDescent="0.3">
      <c r="A6000" s="1" t="s">
        <v>75</v>
      </c>
      <c r="B6000" s="1" t="s">
        <v>5774</v>
      </c>
      <c r="C6000" s="1">
        <v>1</v>
      </c>
      <c r="D6000" s="1" t="s">
        <v>7185</v>
      </c>
      <c r="E6000" s="1">
        <v>29</v>
      </c>
      <c r="F6000" s="1" t="s">
        <v>8371</v>
      </c>
      <c r="G6000" s="1" t="s">
        <v>5834</v>
      </c>
      <c r="H6000" s="1" t="s">
        <v>8313</v>
      </c>
      <c r="I6000" s="1" t="b">
        <v>0</v>
      </c>
      <c r="J6000" s="1">
        <v>17</v>
      </c>
      <c r="K6000" s="1">
        <v>0</v>
      </c>
      <c r="L6000" s="1">
        <v>0</v>
      </c>
      <c r="M6000" s="1">
        <v>30</v>
      </c>
      <c r="N6000" s="1">
        <v>3.7593984962406002</v>
      </c>
      <c r="O6000" s="1" t="s">
        <v>8315</v>
      </c>
    </row>
    <row r="6001" spans="1:15" x14ac:dyDescent="0.3">
      <c r="A6001" s="1" t="s">
        <v>75</v>
      </c>
      <c r="B6001" s="1" t="s">
        <v>5774</v>
      </c>
      <c r="C6001" s="1">
        <v>1</v>
      </c>
      <c r="D6001" s="1" t="s">
        <v>7185</v>
      </c>
      <c r="E6001" s="1">
        <v>29</v>
      </c>
      <c r="F6001" s="1" t="s">
        <v>8371</v>
      </c>
      <c r="G6001" s="1" t="s">
        <v>5834</v>
      </c>
      <c r="H6001" s="1" t="s">
        <v>8313</v>
      </c>
      <c r="I6001" s="1" t="b">
        <v>0</v>
      </c>
      <c r="J6001" s="1">
        <v>16</v>
      </c>
      <c r="K6001" s="1">
        <v>0</v>
      </c>
      <c r="L6001" s="1">
        <v>0</v>
      </c>
      <c r="M6001" s="1">
        <v>22</v>
      </c>
      <c r="N6001" s="1">
        <v>2.7568922305764398</v>
      </c>
      <c r="O6001" s="1" t="s">
        <v>8332</v>
      </c>
    </row>
    <row r="6002" spans="1:15" x14ac:dyDescent="0.3">
      <c r="A6002" s="1" t="s">
        <v>75</v>
      </c>
      <c r="B6002" s="1" t="s">
        <v>5774</v>
      </c>
      <c r="C6002" s="1">
        <v>1</v>
      </c>
      <c r="D6002" s="1" t="s">
        <v>7185</v>
      </c>
      <c r="E6002" s="1">
        <v>29</v>
      </c>
      <c r="F6002" s="1" t="s">
        <v>8371</v>
      </c>
      <c r="G6002" s="1" t="s">
        <v>5834</v>
      </c>
      <c r="H6002" s="1" t="s">
        <v>8313</v>
      </c>
      <c r="I6002" s="1" t="b">
        <v>0</v>
      </c>
      <c r="J6002" s="1">
        <v>16</v>
      </c>
      <c r="K6002" s="1">
        <v>0</v>
      </c>
      <c r="L6002" s="1">
        <v>10</v>
      </c>
      <c r="M6002" s="1">
        <v>18</v>
      </c>
      <c r="N6002" s="1">
        <v>2.2556390977443601</v>
      </c>
      <c r="O6002" s="1" t="s">
        <v>8337</v>
      </c>
    </row>
    <row r="6003" spans="1:15" x14ac:dyDescent="0.3">
      <c r="A6003" s="1" t="s">
        <v>75</v>
      </c>
      <c r="B6003" s="1" t="s">
        <v>5774</v>
      </c>
      <c r="C6003" s="1">
        <v>1</v>
      </c>
      <c r="D6003" s="1" t="s">
        <v>7185</v>
      </c>
      <c r="E6003" s="1">
        <v>29</v>
      </c>
      <c r="F6003" s="1" t="s">
        <v>8371</v>
      </c>
      <c r="G6003" s="1" t="s">
        <v>5834</v>
      </c>
      <c r="H6003" s="1" t="s">
        <v>8313</v>
      </c>
      <c r="I6003" s="1" t="b">
        <v>0</v>
      </c>
      <c r="J6003" s="1">
        <v>17</v>
      </c>
      <c r="K6003" s="1">
        <v>0</v>
      </c>
      <c r="L6003" s="1">
        <v>3</v>
      </c>
      <c r="M6003" s="1">
        <v>16</v>
      </c>
      <c r="N6003" s="1">
        <v>2.0050125313283198</v>
      </c>
      <c r="O6003" s="1" t="s">
        <v>8319</v>
      </c>
    </row>
    <row r="6004" spans="1:15" x14ac:dyDescent="0.3">
      <c r="A6004" s="1" t="s">
        <v>75</v>
      </c>
      <c r="B6004" s="1" t="s">
        <v>5774</v>
      </c>
      <c r="C6004" s="1">
        <v>1</v>
      </c>
      <c r="D6004" s="1" t="s">
        <v>7185</v>
      </c>
      <c r="E6004" s="1">
        <v>29</v>
      </c>
      <c r="F6004" s="1" t="s">
        <v>8371</v>
      </c>
      <c r="G6004" s="1" t="s">
        <v>5834</v>
      </c>
      <c r="H6004" s="1" t="s">
        <v>8313</v>
      </c>
      <c r="I6004" s="1" t="b">
        <v>0</v>
      </c>
      <c r="J6004" s="1">
        <v>17</v>
      </c>
      <c r="K6004" s="1">
        <v>0</v>
      </c>
      <c r="L6004" s="1">
        <v>0</v>
      </c>
      <c r="M6004" s="1">
        <v>15</v>
      </c>
      <c r="N6004" s="1">
        <v>1.8796992481203001</v>
      </c>
      <c r="O6004" s="1" t="e">
        <f>-------------accctcttgtggtt---agggttgtgg</f>
        <v>#NAME?</v>
      </c>
    </row>
    <row r="6005" spans="1:15" x14ac:dyDescent="0.3">
      <c r="A6005" s="1" t="s">
        <v>75</v>
      </c>
      <c r="B6005" s="1" t="s">
        <v>5774</v>
      </c>
      <c r="C6005" s="1">
        <v>1</v>
      </c>
      <c r="D6005" s="1" t="s">
        <v>7185</v>
      </c>
      <c r="E6005" s="1">
        <v>29</v>
      </c>
      <c r="F6005" s="1" t="s">
        <v>8371</v>
      </c>
      <c r="G6005" s="1" t="s">
        <v>5834</v>
      </c>
      <c r="H6005" s="1" t="s">
        <v>8313</v>
      </c>
      <c r="I6005" s="1" t="b">
        <v>0</v>
      </c>
      <c r="J6005" s="1">
        <v>17</v>
      </c>
      <c r="K6005" s="1">
        <v>0</v>
      </c>
      <c r="L6005" s="1">
        <v>0</v>
      </c>
      <c r="M6005" s="1">
        <v>9</v>
      </c>
      <c r="N6005" s="1">
        <v>1.1278195488721801</v>
      </c>
      <c r="O6005" s="1" t="e">
        <f>---------------cctcttgtggt-ggtagggttgtgg</f>
        <v>#NAME?</v>
      </c>
    </row>
    <row r="6006" spans="1:15" x14ac:dyDescent="0.3">
      <c r="A6006" s="1" t="s">
        <v>75</v>
      </c>
      <c r="B6006" s="1" t="s">
        <v>5774</v>
      </c>
      <c r="C6006" s="1">
        <v>-1</v>
      </c>
      <c r="D6006" s="1" t="s">
        <v>7185</v>
      </c>
      <c r="E6006" s="1">
        <v>-1</v>
      </c>
      <c r="F6006" s="1" t="s">
        <v>8372</v>
      </c>
      <c r="G6006" s="1" t="s">
        <v>5814</v>
      </c>
      <c r="H6006" s="1" t="s">
        <v>8313</v>
      </c>
      <c r="I6006" s="1" t="b">
        <v>0</v>
      </c>
      <c r="J6006" s="1">
        <v>17</v>
      </c>
      <c r="K6006" s="1">
        <v>0</v>
      </c>
      <c r="L6006" s="1">
        <v>0</v>
      </c>
      <c r="M6006" s="1">
        <v>1016</v>
      </c>
      <c r="N6006" s="1">
        <v>89.594356261022895</v>
      </c>
      <c r="O6006" s="1" t="e">
        <f>----------------ctcttgtggttggtagggttgtgg</f>
        <v>#NAME?</v>
      </c>
    </row>
    <row r="6007" spans="1:15" x14ac:dyDescent="0.3">
      <c r="A6007" s="1" t="s">
        <v>75</v>
      </c>
      <c r="B6007" s="1" t="s">
        <v>5774</v>
      </c>
      <c r="C6007" s="1">
        <v>-1</v>
      </c>
      <c r="D6007" s="1" t="s">
        <v>7185</v>
      </c>
      <c r="E6007" s="1">
        <v>-1</v>
      </c>
      <c r="F6007" s="1" t="s">
        <v>8372</v>
      </c>
      <c r="G6007" s="1" t="s">
        <v>5814</v>
      </c>
      <c r="H6007" s="1" t="s">
        <v>8313</v>
      </c>
      <c r="I6007" s="1" t="b">
        <v>0</v>
      </c>
      <c r="J6007" s="1">
        <v>16</v>
      </c>
      <c r="K6007" s="1">
        <v>0</v>
      </c>
      <c r="L6007" s="1">
        <v>0</v>
      </c>
      <c r="M6007" s="1">
        <v>75</v>
      </c>
      <c r="N6007" s="1">
        <v>6.6137566137566104</v>
      </c>
      <c r="O6007" s="1" t="e">
        <f>---------------cctcttgtggttggtagggttgtgg</f>
        <v>#NAME?</v>
      </c>
    </row>
    <row r="6008" spans="1:15" x14ac:dyDescent="0.3">
      <c r="A6008" s="1" t="s">
        <v>75</v>
      </c>
      <c r="B6008" s="1" t="s">
        <v>5774</v>
      </c>
      <c r="C6008" s="1">
        <v>-1</v>
      </c>
      <c r="D6008" s="1" t="s">
        <v>7185</v>
      </c>
      <c r="E6008" s="1">
        <v>-1</v>
      </c>
      <c r="F6008" s="1" t="s">
        <v>8373</v>
      </c>
      <c r="G6008" s="1" t="s">
        <v>5814</v>
      </c>
      <c r="H6008" s="1" t="s">
        <v>8313</v>
      </c>
      <c r="I6008" s="1" t="b">
        <v>0</v>
      </c>
      <c r="J6008" s="1">
        <v>17</v>
      </c>
      <c r="K6008" s="1">
        <v>0</v>
      </c>
      <c r="L6008" s="1">
        <v>0</v>
      </c>
      <c r="M6008" s="1">
        <v>537</v>
      </c>
      <c r="N6008" s="1">
        <v>82.742681047765799</v>
      </c>
      <c r="O6008" s="1" t="e">
        <f>----------------ctcttgtggttggtagggttgtgg</f>
        <v>#NAME?</v>
      </c>
    </row>
    <row r="6009" spans="1:15" x14ac:dyDescent="0.3">
      <c r="A6009" s="1" t="s">
        <v>75</v>
      </c>
      <c r="B6009" s="1" t="s">
        <v>5774</v>
      </c>
      <c r="C6009" s="1">
        <v>-1</v>
      </c>
      <c r="D6009" s="1" t="s">
        <v>7185</v>
      </c>
      <c r="E6009" s="1">
        <v>-1</v>
      </c>
      <c r="F6009" s="1" t="s">
        <v>8373</v>
      </c>
      <c r="G6009" s="1" t="s">
        <v>5814</v>
      </c>
      <c r="H6009" s="1" t="s">
        <v>8313</v>
      </c>
      <c r="I6009" s="1" t="b">
        <v>0</v>
      </c>
      <c r="J6009" s="1">
        <v>16</v>
      </c>
      <c r="K6009" s="1">
        <v>0</v>
      </c>
      <c r="L6009" s="1">
        <v>0</v>
      </c>
      <c r="M6009" s="1">
        <v>84</v>
      </c>
      <c r="N6009" s="1">
        <v>12.942989214175601</v>
      </c>
      <c r="O6009" s="1" t="e">
        <f>---------------cctcttgtggttggtagggttgtgg</f>
        <v>#NAME?</v>
      </c>
    </row>
    <row r="6010" spans="1:15" x14ac:dyDescent="0.3">
      <c r="A6010" s="1" t="s">
        <v>5716</v>
      </c>
      <c r="B6010" s="1" t="s">
        <v>5774</v>
      </c>
      <c r="C6010" s="1">
        <v>2</v>
      </c>
      <c r="D6010" s="1" t="s">
        <v>7266</v>
      </c>
      <c r="E6010" s="1">
        <v>0</v>
      </c>
      <c r="F6010" s="1" t="s">
        <v>8374</v>
      </c>
      <c r="G6010" s="1" t="s">
        <v>5834</v>
      </c>
      <c r="H6010" s="1" t="s">
        <v>8314</v>
      </c>
      <c r="I6010" s="1" t="b">
        <v>0</v>
      </c>
      <c r="J6010" s="1">
        <v>18</v>
      </c>
      <c r="K6010" s="1">
        <v>1</v>
      </c>
      <c r="L6010" s="1">
        <v>0</v>
      </c>
      <c r="M6010" s="1">
        <v>109</v>
      </c>
      <c r="N6010" s="1">
        <v>28.684210526315699</v>
      </c>
      <c r="O6010" s="1" t="e">
        <f>-----------------tcttgtggtttggtagggttgtg</f>
        <v>#NAME?</v>
      </c>
    </row>
    <row r="6011" spans="1:15" x14ac:dyDescent="0.3">
      <c r="A6011" s="1" t="s">
        <v>5716</v>
      </c>
      <c r="B6011" s="1" t="s">
        <v>5774</v>
      </c>
      <c r="C6011" s="1">
        <v>2</v>
      </c>
      <c r="D6011" s="1" t="s">
        <v>7266</v>
      </c>
      <c r="E6011" s="1">
        <v>0</v>
      </c>
      <c r="F6011" s="1" t="s">
        <v>8374</v>
      </c>
      <c r="G6011" s="1" t="s">
        <v>5834</v>
      </c>
      <c r="H6011" s="1" t="s">
        <v>8313</v>
      </c>
      <c r="I6011" s="1" t="b">
        <v>0</v>
      </c>
      <c r="J6011" s="1">
        <v>17</v>
      </c>
      <c r="K6011" s="1">
        <v>0</v>
      </c>
      <c r="L6011" s="1">
        <v>0</v>
      </c>
      <c r="M6011" s="1">
        <v>90</v>
      </c>
      <c r="N6011" s="1">
        <v>23.684210526315699</v>
      </c>
      <c r="O6011" s="1" t="e">
        <f>-gcagggacagggaccctct---------------tgtgg</f>
        <v>#NAME?</v>
      </c>
    </row>
    <row r="6012" spans="1:15" x14ac:dyDescent="0.3">
      <c r="A6012" s="1" t="s">
        <v>5716</v>
      </c>
      <c r="B6012" s="1" t="s">
        <v>5774</v>
      </c>
      <c r="C6012" s="1">
        <v>2</v>
      </c>
      <c r="D6012" s="1" t="s">
        <v>7266</v>
      </c>
      <c r="E6012" s="1">
        <v>0</v>
      </c>
      <c r="F6012" s="1" t="s">
        <v>8374</v>
      </c>
      <c r="G6012" s="1" t="s">
        <v>5834</v>
      </c>
      <c r="H6012" s="1" t="s">
        <v>8314</v>
      </c>
      <c r="I6012" s="1" t="b">
        <v>0</v>
      </c>
      <c r="J6012" s="1">
        <v>18</v>
      </c>
      <c r="K6012" s="1">
        <v>1</v>
      </c>
      <c r="L6012" s="1">
        <v>0</v>
      </c>
      <c r="M6012" s="1">
        <v>78</v>
      </c>
      <c r="N6012" s="1">
        <v>20.5263157894736</v>
      </c>
      <c r="O6012" s="1" t="e">
        <f>-----------------tcttgtggttaggtagggttgtg</f>
        <v>#NAME?</v>
      </c>
    </row>
    <row r="6013" spans="1:15" x14ac:dyDescent="0.3">
      <c r="A6013" s="1" t="s">
        <v>5716</v>
      </c>
      <c r="B6013" s="1" t="s">
        <v>5774</v>
      </c>
      <c r="C6013" s="1">
        <v>2</v>
      </c>
      <c r="D6013" s="1" t="s">
        <v>7266</v>
      </c>
      <c r="E6013" s="1">
        <v>0</v>
      </c>
      <c r="F6013" s="1" t="s">
        <v>8374</v>
      </c>
      <c r="G6013" s="1" t="s">
        <v>5834</v>
      </c>
      <c r="H6013" s="1" t="s">
        <v>8313</v>
      </c>
      <c r="I6013" s="1" t="b">
        <v>0</v>
      </c>
      <c r="J6013" s="1">
        <v>17</v>
      </c>
      <c r="K6013" s="1">
        <v>0</v>
      </c>
      <c r="L6013" s="1">
        <v>0</v>
      </c>
      <c r="M6013" s="1">
        <v>22</v>
      </c>
      <c r="N6013" s="1">
        <v>5.7894736842105203</v>
      </c>
      <c r="O6013" s="1" t="e">
        <f>---------------cctcttgtggttg-tagggttgtgg</f>
        <v>#NAME?</v>
      </c>
    </row>
    <row r="6014" spans="1:15" x14ac:dyDescent="0.3">
      <c r="A6014" s="1" t="s">
        <v>5716</v>
      </c>
      <c r="B6014" s="1" t="s">
        <v>5774</v>
      </c>
      <c r="C6014" s="1">
        <v>2</v>
      </c>
      <c r="D6014" s="1" t="s">
        <v>7266</v>
      </c>
      <c r="E6014" s="1">
        <v>0</v>
      </c>
      <c r="F6014" s="1" t="s">
        <v>8374</v>
      </c>
      <c r="G6014" s="1" t="s">
        <v>5834</v>
      </c>
      <c r="H6014" s="1" t="s">
        <v>8313</v>
      </c>
      <c r="I6014" s="1" t="b">
        <v>0</v>
      </c>
      <c r="J6014" s="1">
        <v>17</v>
      </c>
      <c r="K6014" s="1">
        <v>0</v>
      </c>
      <c r="L6014" s="1">
        <v>0</v>
      </c>
      <c r="M6014" s="1">
        <v>15</v>
      </c>
      <c r="N6014" s="1">
        <v>3.9473684210526301</v>
      </c>
      <c r="O6014" s="1" t="e">
        <f>-------acagggaccctcttgtggttg---------tgg</f>
        <v>#NAME?</v>
      </c>
    </row>
    <row r="6015" spans="1:15" x14ac:dyDescent="0.3">
      <c r="A6015" s="1" t="s">
        <v>5716</v>
      </c>
      <c r="B6015" s="1" t="s">
        <v>5774</v>
      </c>
      <c r="C6015" s="1">
        <v>2</v>
      </c>
      <c r="D6015" s="1" t="s">
        <v>7266</v>
      </c>
      <c r="E6015" s="1">
        <v>0</v>
      </c>
      <c r="F6015" s="1" t="s">
        <v>8374</v>
      </c>
      <c r="G6015" s="1" t="s">
        <v>5834</v>
      </c>
      <c r="H6015" s="1" t="s">
        <v>8313</v>
      </c>
      <c r="I6015" s="1" t="b">
        <v>0</v>
      </c>
      <c r="J6015" s="1">
        <v>17</v>
      </c>
      <c r="K6015" s="1">
        <v>0</v>
      </c>
      <c r="L6015" s="1">
        <v>0</v>
      </c>
      <c r="M6015" s="1">
        <v>12</v>
      </c>
      <c r="N6015" s="1">
        <v>3.1578947368421</v>
      </c>
      <c r="O6015" s="1" t="e">
        <f>---------------cctcttgtggt-ggtagggttgtgg</f>
        <v>#NAME?</v>
      </c>
    </row>
    <row r="6016" spans="1:15" x14ac:dyDescent="0.3">
      <c r="A6016" s="1" t="s">
        <v>5716</v>
      </c>
      <c r="B6016" s="1" t="s">
        <v>5774</v>
      </c>
      <c r="C6016" s="1">
        <v>2</v>
      </c>
      <c r="D6016" s="1" t="s">
        <v>7266</v>
      </c>
      <c r="E6016" s="1">
        <v>0</v>
      </c>
      <c r="F6016" s="1" t="s">
        <v>8374</v>
      </c>
      <c r="G6016" s="1" t="s">
        <v>5834</v>
      </c>
      <c r="H6016" s="1" t="s">
        <v>8314</v>
      </c>
      <c r="I6016" s="1" t="b">
        <v>0</v>
      </c>
      <c r="J6016" s="1">
        <v>17</v>
      </c>
      <c r="K6016" s="1">
        <v>1</v>
      </c>
      <c r="L6016" s="1">
        <v>0</v>
      </c>
      <c r="M6016" s="1">
        <v>10</v>
      </c>
      <c r="N6016" s="1">
        <v>2.6315789473684199</v>
      </c>
      <c r="O6016" s="1" t="e">
        <f>----------------ctcttgtggtttggtagggttgtg</f>
        <v>#NAME?</v>
      </c>
    </row>
    <row r="6017" spans="1:15" x14ac:dyDescent="0.3">
      <c r="A6017" s="1" t="s">
        <v>5716</v>
      </c>
      <c r="B6017" s="1" t="s">
        <v>5774</v>
      </c>
      <c r="C6017" s="1">
        <v>2</v>
      </c>
      <c r="D6017" s="1" t="s">
        <v>7266</v>
      </c>
      <c r="E6017" s="1">
        <v>0</v>
      </c>
      <c r="F6017" s="1" t="s">
        <v>8374</v>
      </c>
      <c r="G6017" s="1" t="s">
        <v>5834</v>
      </c>
      <c r="H6017" s="1" t="s">
        <v>8313</v>
      </c>
      <c r="I6017" s="1" t="b">
        <v>0</v>
      </c>
      <c r="J6017" s="1">
        <v>15</v>
      </c>
      <c r="K6017" s="1">
        <v>0</v>
      </c>
      <c r="L6017" s="1">
        <v>0</v>
      </c>
      <c r="M6017" s="1">
        <v>8</v>
      </c>
      <c r="N6017" s="1">
        <v>2.1052631578947301</v>
      </c>
      <c r="O6017" s="1" t="s">
        <v>8317</v>
      </c>
    </row>
    <row r="6018" spans="1:15" x14ac:dyDescent="0.3">
      <c r="A6018" s="1" t="s">
        <v>5716</v>
      </c>
      <c r="B6018" s="1" t="s">
        <v>5774</v>
      </c>
      <c r="C6018" s="1">
        <v>2</v>
      </c>
      <c r="D6018" s="1" t="s">
        <v>7266</v>
      </c>
      <c r="E6018" s="1">
        <v>0</v>
      </c>
      <c r="F6018" s="1" t="s">
        <v>8374</v>
      </c>
      <c r="G6018" s="1" t="s">
        <v>5834</v>
      </c>
      <c r="H6018" s="1" t="s">
        <v>8314</v>
      </c>
      <c r="I6018" s="1" t="b">
        <v>0</v>
      </c>
      <c r="J6018" s="1">
        <v>17</v>
      </c>
      <c r="K6018" s="1">
        <v>1</v>
      </c>
      <c r="L6018" s="1">
        <v>0</v>
      </c>
      <c r="M6018" s="1">
        <v>7</v>
      </c>
      <c r="N6018" s="1">
        <v>1.84210526315789</v>
      </c>
      <c r="O6018" s="1" t="e">
        <f>----------------ctcttgtggttaggtagggttgtg</f>
        <v>#NAME?</v>
      </c>
    </row>
    <row r="6019" spans="1:15" x14ac:dyDescent="0.3">
      <c r="A6019" s="1" t="s">
        <v>5716</v>
      </c>
      <c r="B6019" s="1" t="s">
        <v>5774</v>
      </c>
      <c r="C6019" s="1">
        <v>2</v>
      </c>
      <c r="D6019" s="1" t="s">
        <v>7266</v>
      </c>
      <c r="E6019" s="1">
        <v>1</v>
      </c>
      <c r="F6019" s="1" t="s">
        <v>8375</v>
      </c>
      <c r="G6019" s="1" t="s">
        <v>5834</v>
      </c>
      <c r="H6019" s="1" t="s">
        <v>8313</v>
      </c>
      <c r="I6019" s="1" t="b">
        <v>0</v>
      </c>
      <c r="J6019" s="1">
        <v>17</v>
      </c>
      <c r="K6019" s="1">
        <v>0</v>
      </c>
      <c r="L6019" s="1">
        <v>0</v>
      </c>
      <c r="M6019" s="1">
        <v>347</v>
      </c>
      <c r="N6019" s="1">
        <v>52.180451127819502</v>
      </c>
      <c r="O6019" s="1" t="e">
        <f>-gcagggacagggaccctct---------------tgtgg</f>
        <v>#NAME?</v>
      </c>
    </row>
    <row r="6020" spans="1:15" x14ac:dyDescent="0.3">
      <c r="A6020" s="1" t="s">
        <v>5716</v>
      </c>
      <c r="B6020" s="1" t="s">
        <v>5774</v>
      </c>
      <c r="C6020" s="1">
        <v>2</v>
      </c>
      <c r="D6020" s="1" t="s">
        <v>7266</v>
      </c>
      <c r="E6020" s="1">
        <v>1</v>
      </c>
      <c r="F6020" s="1" t="s">
        <v>8375</v>
      </c>
      <c r="G6020" s="1" t="s">
        <v>5834</v>
      </c>
      <c r="H6020" s="1" t="s">
        <v>8313</v>
      </c>
      <c r="I6020" s="1" t="b">
        <v>0</v>
      </c>
      <c r="J6020" s="1">
        <v>17</v>
      </c>
      <c r="K6020" s="1">
        <v>0</v>
      </c>
      <c r="L6020" s="1">
        <v>0</v>
      </c>
      <c r="M6020" s="1">
        <v>150</v>
      </c>
      <c r="N6020" s="1">
        <v>22.556390977443598</v>
      </c>
      <c r="O6020" s="1" t="e">
        <f>---------------cctcttgtggttg-tagggttgtgg</f>
        <v>#NAME?</v>
      </c>
    </row>
    <row r="6021" spans="1:15" x14ac:dyDescent="0.3">
      <c r="A6021" s="1" t="s">
        <v>5716</v>
      </c>
      <c r="B6021" s="1" t="s">
        <v>5774</v>
      </c>
      <c r="C6021" s="1">
        <v>2</v>
      </c>
      <c r="D6021" s="1" t="s">
        <v>7266</v>
      </c>
      <c r="E6021" s="1">
        <v>1</v>
      </c>
      <c r="F6021" s="1" t="s">
        <v>8375</v>
      </c>
      <c r="G6021" s="1" t="s">
        <v>5834</v>
      </c>
      <c r="H6021" s="1" t="s">
        <v>8313</v>
      </c>
      <c r="I6021" s="1" t="b">
        <v>0</v>
      </c>
      <c r="J6021" s="1">
        <v>15</v>
      </c>
      <c r="K6021" s="1">
        <v>0</v>
      </c>
      <c r="L6021" s="1">
        <v>0</v>
      </c>
      <c r="M6021" s="1">
        <v>79</v>
      </c>
      <c r="N6021" s="1">
        <v>11.8796992481203</v>
      </c>
      <c r="O6021" s="1" t="s">
        <v>8317</v>
      </c>
    </row>
    <row r="6022" spans="1:15" x14ac:dyDescent="0.3">
      <c r="A6022" s="1" t="s">
        <v>5716</v>
      </c>
      <c r="B6022" s="1" t="s">
        <v>5774</v>
      </c>
      <c r="C6022" s="1">
        <v>2</v>
      </c>
      <c r="D6022" s="1" t="s">
        <v>7266</v>
      </c>
      <c r="E6022" s="1">
        <v>1</v>
      </c>
      <c r="F6022" s="1" t="s">
        <v>8375</v>
      </c>
      <c r="G6022" s="1" t="s">
        <v>5834</v>
      </c>
      <c r="H6022" s="1" t="s">
        <v>8313</v>
      </c>
      <c r="I6022" s="1" t="b">
        <v>0</v>
      </c>
      <c r="J6022" s="1">
        <v>16</v>
      </c>
      <c r="K6022" s="1">
        <v>0</v>
      </c>
      <c r="L6022" s="1">
        <v>0</v>
      </c>
      <c r="M6022" s="1">
        <v>27</v>
      </c>
      <c r="N6022" s="1">
        <v>4.0601503759398501</v>
      </c>
      <c r="O6022" s="1" t="e">
        <f>--------------ccctcttgtggttg-tagggttgtgg</f>
        <v>#NAME?</v>
      </c>
    </row>
    <row r="6023" spans="1:15" x14ac:dyDescent="0.3">
      <c r="A6023" s="1" t="s">
        <v>5716</v>
      </c>
      <c r="B6023" s="1" t="s">
        <v>5774</v>
      </c>
      <c r="C6023" s="1">
        <v>2</v>
      </c>
      <c r="D6023" s="1" t="s">
        <v>7266</v>
      </c>
      <c r="E6023" s="1">
        <v>1</v>
      </c>
      <c r="F6023" s="1" t="s">
        <v>8375</v>
      </c>
      <c r="G6023" s="1" t="s">
        <v>5834</v>
      </c>
      <c r="H6023" s="1" t="s">
        <v>8314</v>
      </c>
      <c r="I6023" s="1" t="b">
        <v>0</v>
      </c>
      <c r="J6023" s="1">
        <v>18</v>
      </c>
      <c r="K6023" s="1">
        <v>1</v>
      </c>
      <c r="L6023" s="1">
        <v>0</v>
      </c>
      <c r="M6023" s="1">
        <v>8</v>
      </c>
      <c r="N6023" s="1">
        <v>1.20300751879699</v>
      </c>
      <c r="O6023" s="1" t="e">
        <f>-----------------tcttgtggtttggtagggttgtg</f>
        <v>#NAME?</v>
      </c>
    </row>
    <row r="6024" spans="1:15" x14ac:dyDescent="0.3">
      <c r="A6024" s="1" t="s">
        <v>5716</v>
      </c>
      <c r="B6024" s="1" t="s">
        <v>5774</v>
      </c>
      <c r="C6024" s="1">
        <v>2</v>
      </c>
      <c r="D6024" s="1" t="s">
        <v>7266</v>
      </c>
      <c r="E6024" s="1">
        <v>2</v>
      </c>
      <c r="F6024" s="1" t="s">
        <v>8376</v>
      </c>
      <c r="G6024" s="1" t="s">
        <v>5814</v>
      </c>
      <c r="H6024" s="1" t="s">
        <v>8313</v>
      </c>
      <c r="I6024" s="1" t="b">
        <v>0</v>
      </c>
      <c r="J6024" s="1">
        <v>17</v>
      </c>
      <c r="K6024" s="1">
        <v>0</v>
      </c>
      <c r="L6024" s="1">
        <v>0</v>
      </c>
      <c r="M6024" s="1">
        <v>362</v>
      </c>
      <c r="N6024" s="1">
        <v>72.255489021955995</v>
      </c>
      <c r="O6024" s="1" t="e">
        <f>----------------ctcttgtggttggtagggttgtgg</f>
        <v>#NAME?</v>
      </c>
    </row>
    <row r="6025" spans="1:15" x14ac:dyDescent="0.3">
      <c r="A6025" s="1" t="s">
        <v>5716</v>
      </c>
      <c r="B6025" s="1" t="s">
        <v>5774</v>
      </c>
      <c r="C6025" s="1">
        <v>2</v>
      </c>
      <c r="D6025" s="1" t="s">
        <v>7266</v>
      </c>
      <c r="E6025" s="1">
        <v>2</v>
      </c>
      <c r="F6025" s="1" t="s">
        <v>8376</v>
      </c>
      <c r="G6025" s="1" t="s">
        <v>5834</v>
      </c>
      <c r="H6025" s="1" t="s">
        <v>8313</v>
      </c>
      <c r="I6025" s="1" t="b">
        <v>0</v>
      </c>
      <c r="J6025" s="1">
        <v>16</v>
      </c>
      <c r="K6025" s="1">
        <v>0</v>
      </c>
      <c r="L6025" s="1">
        <v>0</v>
      </c>
      <c r="M6025" s="1">
        <v>59</v>
      </c>
      <c r="N6025" s="1">
        <v>11.776447105788399</v>
      </c>
      <c r="O6025" s="1" t="s">
        <v>8332</v>
      </c>
    </row>
    <row r="6026" spans="1:15" x14ac:dyDescent="0.3">
      <c r="A6026" s="1" t="s">
        <v>5716</v>
      </c>
      <c r="B6026" s="1" t="s">
        <v>5774</v>
      </c>
      <c r="C6026" s="1">
        <v>2</v>
      </c>
      <c r="D6026" s="1" t="s">
        <v>7266</v>
      </c>
      <c r="E6026" s="1">
        <v>2</v>
      </c>
      <c r="F6026" s="1" t="s">
        <v>8376</v>
      </c>
      <c r="G6026" s="1" t="s">
        <v>5814</v>
      </c>
      <c r="H6026" s="1" t="s">
        <v>8313</v>
      </c>
      <c r="I6026" s="1" t="b">
        <v>0</v>
      </c>
      <c r="J6026" s="1">
        <v>16</v>
      </c>
      <c r="K6026" s="1">
        <v>0</v>
      </c>
      <c r="L6026" s="1">
        <v>0</v>
      </c>
      <c r="M6026" s="1">
        <v>25</v>
      </c>
      <c r="N6026" s="1">
        <v>4.9900199600798398</v>
      </c>
      <c r="O6026" s="1" t="e">
        <f>---------------cctcttgtggttggtagggttgtgg</f>
        <v>#NAME?</v>
      </c>
    </row>
    <row r="6027" spans="1:15" x14ac:dyDescent="0.3">
      <c r="A6027" s="1" t="s">
        <v>5716</v>
      </c>
      <c r="B6027" s="1" t="s">
        <v>5774</v>
      </c>
      <c r="C6027" s="1">
        <v>2</v>
      </c>
      <c r="D6027" s="1" t="s">
        <v>7266</v>
      </c>
      <c r="E6027" s="1">
        <v>2</v>
      </c>
      <c r="F6027" s="1" t="s">
        <v>8376</v>
      </c>
      <c r="G6027" s="1" t="s">
        <v>5834</v>
      </c>
      <c r="H6027" s="1" t="s">
        <v>8313</v>
      </c>
      <c r="I6027" s="1" t="b">
        <v>0</v>
      </c>
      <c r="J6027" s="1">
        <v>17</v>
      </c>
      <c r="K6027" s="1">
        <v>0</v>
      </c>
      <c r="L6027" s="1">
        <v>0</v>
      </c>
      <c r="M6027" s="1">
        <v>25</v>
      </c>
      <c r="N6027" s="1">
        <v>4.9900199600798398</v>
      </c>
      <c r="O6027" s="1" t="e">
        <f>---------------cctcttgtggt-ggtagggttgtgg</f>
        <v>#NAME?</v>
      </c>
    </row>
    <row r="6028" spans="1:15" x14ac:dyDescent="0.3">
      <c r="A6028" s="1" t="s">
        <v>5716</v>
      </c>
      <c r="B6028" s="1" t="s">
        <v>5774</v>
      </c>
      <c r="C6028" s="1">
        <v>2</v>
      </c>
      <c r="D6028" s="1" t="s">
        <v>7266</v>
      </c>
      <c r="E6028" s="1">
        <v>3</v>
      </c>
      <c r="F6028" s="1" t="s">
        <v>8377</v>
      </c>
      <c r="G6028" s="1" t="s">
        <v>5834</v>
      </c>
      <c r="H6028" s="1" t="s">
        <v>8313</v>
      </c>
      <c r="I6028" s="1" t="b">
        <v>0</v>
      </c>
      <c r="J6028" s="1">
        <v>16</v>
      </c>
      <c r="K6028" s="1">
        <v>0</v>
      </c>
      <c r="L6028" s="1">
        <v>0</v>
      </c>
      <c r="M6028" s="1">
        <v>520</v>
      </c>
      <c r="N6028" s="1">
        <v>65.906210392902395</v>
      </c>
      <c r="O6028" s="1" t="s">
        <v>8332</v>
      </c>
    </row>
    <row r="6029" spans="1:15" x14ac:dyDescent="0.3">
      <c r="A6029" s="1" t="s">
        <v>5716</v>
      </c>
      <c r="B6029" s="1" t="s">
        <v>5774</v>
      </c>
      <c r="C6029" s="1">
        <v>2</v>
      </c>
      <c r="D6029" s="1" t="s">
        <v>7266</v>
      </c>
      <c r="E6029" s="1">
        <v>3</v>
      </c>
      <c r="F6029" s="1" t="s">
        <v>8377</v>
      </c>
      <c r="G6029" s="1" t="s">
        <v>5834</v>
      </c>
      <c r="H6029" s="1" t="s">
        <v>8313</v>
      </c>
      <c r="I6029" s="1" t="b">
        <v>0</v>
      </c>
      <c r="J6029" s="1">
        <v>17</v>
      </c>
      <c r="K6029" s="1">
        <v>0</v>
      </c>
      <c r="L6029" s="1">
        <v>0</v>
      </c>
      <c r="M6029" s="1">
        <v>150</v>
      </c>
      <c r="N6029" s="1">
        <v>19.0114068441064</v>
      </c>
      <c r="O6029" s="1" t="e">
        <f>---------------cctcttgtggt-ggtagggttgtgg</f>
        <v>#NAME?</v>
      </c>
    </row>
    <row r="6030" spans="1:15" x14ac:dyDescent="0.3">
      <c r="A6030" s="1" t="s">
        <v>5716</v>
      </c>
      <c r="B6030" s="1" t="s">
        <v>5774</v>
      </c>
      <c r="C6030" s="1">
        <v>2</v>
      </c>
      <c r="D6030" s="1" t="s">
        <v>7266</v>
      </c>
      <c r="E6030" s="1">
        <v>3</v>
      </c>
      <c r="F6030" s="1" t="s">
        <v>8377</v>
      </c>
      <c r="G6030" s="1" t="s">
        <v>5814</v>
      </c>
      <c r="H6030" s="1" t="s">
        <v>8313</v>
      </c>
      <c r="I6030" s="1" t="b">
        <v>0</v>
      </c>
      <c r="J6030" s="1">
        <v>17</v>
      </c>
      <c r="K6030" s="1">
        <v>0</v>
      </c>
      <c r="L6030" s="1">
        <v>0</v>
      </c>
      <c r="M6030" s="1">
        <v>38</v>
      </c>
      <c r="N6030" s="1">
        <v>4.8162230671736301</v>
      </c>
      <c r="O6030" s="1" t="e">
        <f>----------------ctcttgtggttggtagggttgtgg</f>
        <v>#NAME?</v>
      </c>
    </row>
    <row r="6031" spans="1:15" x14ac:dyDescent="0.3">
      <c r="A6031" s="1" t="s">
        <v>5716</v>
      </c>
      <c r="B6031" s="1" t="s">
        <v>5774</v>
      </c>
      <c r="C6031" s="1">
        <v>2</v>
      </c>
      <c r="D6031" s="1" t="s">
        <v>7266</v>
      </c>
      <c r="E6031" s="1">
        <v>3</v>
      </c>
      <c r="F6031" s="1" t="s">
        <v>8377</v>
      </c>
      <c r="G6031" s="1" t="s">
        <v>5834</v>
      </c>
      <c r="H6031" s="1" t="s">
        <v>8313</v>
      </c>
      <c r="I6031" s="1" t="b">
        <v>0</v>
      </c>
      <c r="J6031" s="1">
        <v>16</v>
      </c>
      <c r="K6031" s="1">
        <v>0</v>
      </c>
      <c r="L6031" s="1">
        <v>0</v>
      </c>
      <c r="M6031" s="1">
        <v>30</v>
      </c>
      <c r="N6031" s="1">
        <v>3.8022813688212902</v>
      </c>
      <c r="O6031" s="1" t="e">
        <f>--------------ccctcttgtggt-ggtagggttgtgg</f>
        <v>#NAME?</v>
      </c>
    </row>
    <row r="6032" spans="1:15" x14ac:dyDescent="0.3">
      <c r="A6032" s="1" t="s">
        <v>5716</v>
      </c>
      <c r="B6032" s="1" t="s">
        <v>5774</v>
      </c>
      <c r="C6032" s="1">
        <v>2</v>
      </c>
      <c r="D6032" s="1" t="s">
        <v>7266</v>
      </c>
      <c r="E6032" s="1">
        <v>4</v>
      </c>
      <c r="F6032" s="1" t="s">
        <v>8378</v>
      </c>
      <c r="G6032" s="1" t="s">
        <v>5814</v>
      </c>
      <c r="H6032" s="1" t="s">
        <v>8313</v>
      </c>
      <c r="I6032" s="1" t="b">
        <v>0</v>
      </c>
      <c r="J6032" s="1">
        <v>17</v>
      </c>
      <c r="K6032" s="1">
        <v>0</v>
      </c>
      <c r="L6032" s="1">
        <v>0</v>
      </c>
      <c r="M6032" s="1">
        <v>99</v>
      </c>
      <c r="N6032" s="1">
        <v>25.1269035532994</v>
      </c>
      <c r="O6032" s="1" t="e">
        <f>----------------ctcttgtggttggtagggttgtgg</f>
        <v>#NAME?</v>
      </c>
    </row>
    <row r="6033" spans="1:15" x14ac:dyDescent="0.3">
      <c r="A6033" s="1" t="s">
        <v>5716</v>
      </c>
      <c r="B6033" s="1" t="s">
        <v>5774</v>
      </c>
      <c r="C6033" s="1">
        <v>2</v>
      </c>
      <c r="D6033" s="1" t="s">
        <v>7266</v>
      </c>
      <c r="E6033" s="1">
        <v>4</v>
      </c>
      <c r="F6033" s="1" t="s">
        <v>8378</v>
      </c>
      <c r="G6033" s="1" t="s">
        <v>5834</v>
      </c>
      <c r="H6033" s="1" t="s">
        <v>8313</v>
      </c>
      <c r="I6033" s="1" t="b">
        <v>0</v>
      </c>
      <c r="J6033" s="1">
        <v>17</v>
      </c>
      <c r="K6033" s="1">
        <v>0</v>
      </c>
      <c r="L6033" s="1">
        <v>0</v>
      </c>
      <c r="M6033" s="1">
        <v>70</v>
      </c>
      <c r="N6033" s="1">
        <v>17.7664974619289</v>
      </c>
      <c r="O6033" s="1" t="e">
        <f>--------------ccctcttgtgg--ggtagggttgtgg</f>
        <v>#NAME?</v>
      </c>
    </row>
    <row r="6034" spans="1:15" x14ac:dyDescent="0.3">
      <c r="A6034" s="1" t="s">
        <v>5716</v>
      </c>
      <c r="B6034" s="1" t="s">
        <v>5774</v>
      </c>
      <c r="C6034" s="1">
        <v>2</v>
      </c>
      <c r="D6034" s="1" t="s">
        <v>7266</v>
      </c>
      <c r="E6034" s="1">
        <v>4</v>
      </c>
      <c r="F6034" s="1" t="s">
        <v>8378</v>
      </c>
      <c r="G6034" s="1" t="s">
        <v>5834</v>
      </c>
      <c r="H6034" s="1" t="s">
        <v>8314</v>
      </c>
      <c r="I6034" s="1" t="b">
        <v>0</v>
      </c>
      <c r="J6034" s="1">
        <v>18</v>
      </c>
      <c r="K6034" s="1">
        <v>1</v>
      </c>
      <c r="L6034" s="1">
        <v>0</v>
      </c>
      <c r="M6034" s="1">
        <v>57</v>
      </c>
      <c r="N6034" s="1">
        <v>14.467005076142099</v>
      </c>
      <c r="O6034" s="1" t="e">
        <f>-----------------tcttgtggttaggtagggttgtg</f>
        <v>#NAME?</v>
      </c>
    </row>
    <row r="6035" spans="1:15" x14ac:dyDescent="0.3">
      <c r="A6035" s="1" t="s">
        <v>5716</v>
      </c>
      <c r="B6035" s="1" t="s">
        <v>5774</v>
      </c>
      <c r="C6035" s="1">
        <v>2</v>
      </c>
      <c r="D6035" s="1" t="s">
        <v>7266</v>
      </c>
      <c r="E6035" s="1">
        <v>4</v>
      </c>
      <c r="F6035" s="1" t="s">
        <v>8378</v>
      </c>
      <c r="G6035" s="1" t="s">
        <v>5834</v>
      </c>
      <c r="H6035" s="1" t="s">
        <v>8313</v>
      </c>
      <c r="I6035" s="1" t="b">
        <v>0</v>
      </c>
      <c r="J6035" s="1">
        <v>17</v>
      </c>
      <c r="K6035" s="1">
        <v>0</v>
      </c>
      <c r="L6035" s="1">
        <v>0</v>
      </c>
      <c r="M6035" s="1">
        <v>31</v>
      </c>
      <c r="N6035" s="1">
        <v>7.8680203045685202</v>
      </c>
      <c r="O6035" s="1" t="e">
        <f>---------------cctcttgtggt-ggtagggttgtgg</f>
        <v>#NAME?</v>
      </c>
    </row>
    <row r="6036" spans="1:15" x14ac:dyDescent="0.3">
      <c r="A6036" s="1" t="s">
        <v>5716</v>
      </c>
      <c r="B6036" s="1" t="s">
        <v>5774</v>
      </c>
      <c r="C6036" s="1">
        <v>2</v>
      </c>
      <c r="D6036" s="1" t="s">
        <v>7266</v>
      </c>
      <c r="E6036" s="1">
        <v>4</v>
      </c>
      <c r="F6036" s="1" t="s">
        <v>8378</v>
      </c>
      <c r="G6036" s="1" t="s">
        <v>5834</v>
      </c>
      <c r="H6036" s="1" t="s">
        <v>8313</v>
      </c>
      <c r="I6036" s="1" t="b">
        <v>0</v>
      </c>
      <c r="J6036" s="1">
        <v>17</v>
      </c>
      <c r="K6036" s="1">
        <v>0</v>
      </c>
      <c r="L6036" s="1">
        <v>3</v>
      </c>
      <c r="M6036" s="1">
        <v>17</v>
      </c>
      <c r="N6036" s="1">
        <v>4.3147208121827401</v>
      </c>
      <c r="O6036" s="1" t="s">
        <v>8319</v>
      </c>
    </row>
    <row r="6037" spans="1:15" x14ac:dyDescent="0.3">
      <c r="A6037" s="1" t="s">
        <v>5716</v>
      </c>
      <c r="B6037" s="1" t="s">
        <v>5774</v>
      </c>
      <c r="C6037" s="1">
        <v>2</v>
      </c>
      <c r="D6037" s="1" t="s">
        <v>7266</v>
      </c>
      <c r="E6037" s="1">
        <v>4</v>
      </c>
      <c r="F6037" s="1" t="s">
        <v>8378</v>
      </c>
      <c r="G6037" s="1" t="s">
        <v>5834</v>
      </c>
      <c r="H6037" s="1" t="s">
        <v>8313</v>
      </c>
      <c r="I6037" s="1" t="b">
        <v>0</v>
      </c>
      <c r="J6037" s="1">
        <v>17</v>
      </c>
      <c r="K6037" s="1">
        <v>0</v>
      </c>
      <c r="L6037" s="1">
        <v>0</v>
      </c>
      <c r="M6037" s="1">
        <v>15</v>
      </c>
      <c r="N6037" s="1">
        <v>3.8071065989847699</v>
      </c>
      <c r="O6037" s="1" t="e">
        <f>-gcagggacagggaccctct---------------tgtgg</f>
        <v>#NAME?</v>
      </c>
    </row>
    <row r="6038" spans="1:15" x14ac:dyDescent="0.3">
      <c r="A6038" s="1" t="s">
        <v>5716</v>
      </c>
      <c r="B6038" s="1" t="s">
        <v>5774</v>
      </c>
      <c r="C6038" s="1">
        <v>2</v>
      </c>
      <c r="D6038" s="1" t="s">
        <v>7266</v>
      </c>
      <c r="E6038" s="1">
        <v>4</v>
      </c>
      <c r="F6038" s="1" t="s">
        <v>8378</v>
      </c>
      <c r="G6038" s="1" t="s">
        <v>5814</v>
      </c>
      <c r="H6038" s="1" t="s">
        <v>8313</v>
      </c>
      <c r="I6038" s="1" t="b">
        <v>0</v>
      </c>
      <c r="J6038" s="1">
        <v>16</v>
      </c>
      <c r="K6038" s="1">
        <v>0</v>
      </c>
      <c r="L6038" s="1">
        <v>0</v>
      </c>
      <c r="M6038" s="1">
        <v>10</v>
      </c>
      <c r="N6038" s="1">
        <v>2.5380710659898398</v>
      </c>
      <c r="O6038" s="1" t="e">
        <f>---------------cctcttgtggttggtagggttgtgg</f>
        <v>#NAME?</v>
      </c>
    </row>
    <row r="6039" spans="1:15" x14ac:dyDescent="0.3">
      <c r="A6039" s="1" t="s">
        <v>5716</v>
      </c>
      <c r="B6039" s="1" t="s">
        <v>5774</v>
      </c>
      <c r="C6039" s="1">
        <v>2</v>
      </c>
      <c r="D6039" s="1" t="s">
        <v>7266</v>
      </c>
      <c r="E6039" s="1">
        <v>4</v>
      </c>
      <c r="F6039" s="1" t="s">
        <v>8378</v>
      </c>
      <c r="G6039" s="1" t="s">
        <v>5834</v>
      </c>
      <c r="H6039" s="1" t="s">
        <v>8314</v>
      </c>
      <c r="I6039" s="1" t="b">
        <v>0</v>
      </c>
      <c r="J6039" s="1">
        <v>18</v>
      </c>
      <c r="K6039" s="1">
        <v>1</v>
      </c>
      <c r="L6039" s="1">
        <v>0</v>
      </c>
      <c r="M6039" s="1">
        <v>10</v>
      </c>
      <c r="N6039" s="1">
        <v>2.5380710659898398</v>
      </c>
      <c r="O6039" s="1" t="e">
        <f>-----------------tcttgtggtttggtagggttgtg</f>
        <v>#NAME?</v>
      </c>
    </row>
    <row r="6040" spans="1:15" x14ac:dyDescent="0.3">
      <c r="A6040" s="1" t="s">
        <v>5716</v>
      </c>
      <c r="B6040" s="1" t="s">
        <v>5774</v>
      </c>
      <c r="C6040" s="1">
        <v>2</v>
      </c>
      <c r="D6040" s="1" t="s">
        <v>7266</v>
      </c>
      <c r="E6040" s="1">
        <v>4</v>
      </c>
      <c r="F6040" s="1" t="s">
        <v>8378</v>
      </c>
      <c r="G6040" s="1" t="s">
        <v>5834</v>
      </c>
      <c r="H6040" s="1" t="s">
        <v>8313</v>
      </c>
      <c r="I6040" s="1" t="b">
        <v>0</v>
      </c>
      <c r="J6040" s="1">
        <v>17</v>
      </c>
      <c r="K6040" s="1">
        <v>0</v>
      </c>
      <c r="L6040" s="1">
        <v>3</v>
      </c>
      <c r="M6040" s="1">
        <v>9</v>
      </c>
      <c r="N6040" s="1">
        <v>2.2842639593908598</v>
      </c>
      <c r="O6040" s="1" t="e">
        <f>-gAagTgGcagggac---------------agggttgtgg</f>
        <v>#NAME?</v>
      </c>
    </row>
    <row r="6041" spans="1:15" x14ac:dyDescent="0.3">
      <c r="A6041" s="1" t="s">
        <v>5716</v>
      </c>
      <c r="B6041" s="1" t="s">
        <v>5774</v>
      </c>
      <c r="C6041" s="1">
        <v>2</v>
      </c>
      <c r="D6041" s="1" t="s">
        <v>7266</v>
      </c>
      <c r="E6041" s="1">
        <v>4</v>
      </c>
      <c r="F6041" s="1" t="s">
        <v>8378</v>
      </c>
      <c r="G6041" s="1" t="s">
        <v>5834</v>
      </c>
      <c r="H6041" s="1" t="s">
        <v>8313</v>
      </c>
      <c r="I6041" s="1" t="b">
        <v>0</v>
      </c>
      <c r="J6041" s="1">
        <v>16</v>
      </c>
      <c r="K6041" s="1">
        <v>0</v>
      </c>
      <c r="L6041" s="1">
        <v>0</v>
      </c>
      <c r="M6041" s="1">
        <v>9</v>
      </c>
      <c r="N6041" s="1">
        <v>2.2842639593908598</v>
      </c>
      <c r="O6041" s="1" t="s">
        <v>8332</v>
      </c>
    </row>
    <row r="6042" spans="1:15" x14ac:dyDescent="0.3">
      <c r="A6042" s="1" t="s">
        <v>5716</v>
      </c>
      <c r="B6042" s="1" t="s">
        <v>5774</v>
      </c>
      <c r="C6042" s="1">
        <v>2</v>
      </c>
      <c r="D6042" s="1" t="s">
        <v>7266</v>
      </c>
      <c r="E6042" s="1">
        <v>4</v>
      </c>
      <c r="F6042" s="1" t="s">
        <v>8378</v>
      </c>
      <c r="G6042" s="1" t="s">
        <v>5834</v>
      </c>
      <c r="H6042" s="1" t="s">
        <v>8314</v>
      </c>
      <c r="I6042" s="1" t="b">
        <v>0</v>
      </c>
      <c r="J6042" s="1">
        <v>17</v>
      </c>
      <c r="K6042" s="1">
        <v>1</v>
      </c>
      <c r="L6042" s="1">
        <v>0</v>
      </c>
      <c r="M6042" s="1">
        <v>7</v>
      </c>
      <c r="N6042" s="1">
        <v>1.7766497461928901</v>
      </c>
      <c r="O6042" s="1" t="e">
        <f>----------------ctcttgtggttaggtagggttgtg</f>
        <v>#NAME?</v>
      </c>
    </row>
    <row r="6043" spans="1:15" x14ac:dyDescent="0.3">
      <c r="A6043" s="1" t="s">
        <v>5716</v>
      </c>
      <c r="B6043" s="1" t="s">
        <v>5774</v>
      </c>
      <c r="C6043" s="1">
        <v>2</v>
      </c>
      <c r="D6043" s="1" t="s">
        <v>7266</v>
      </c>
      <c r="E6043" s="1">
        <v>4</v>
      </c>
      <c r="F6043" s="1" t="s">
        <v>8378</v>
      </c>
      <c r="G6043" s="1" t="s">
        <v>5834</v>
      </c>
      <c r="H6043" s="1" t="s">
        <v>8313</v>
      </c>
      <c r="I6043" s="1" t="b">
        <v>0</v>
      </c>
      <c r="J6043" s="1">
        <v>17</v>
      </c>
      <c r="K6043" s="1">
        <v>0</v>
      </c>
      <c r="L6043" s="1">
        <v>0</v>
      </c>
      <c r="M6043" s="1">
        <v>5</v>
      </c>
      <c r="N6043" s="1">
        <v>1.2690355329949199</v>
      </c>
      <c r="O6043" s="1" t="e">
        <f>----------gggaccctct------tggtagggttgtgg</f>
        <v>#NAME?</v>
      </c>
    </row>
    <row r="6044" spans="1:15" x14ac:dyDescent="0.3">
      <c r="A6044" s="1" t="s">
        <v>5716</v>
      </c>
      <c r="B6044" s="1" t="s">
        <v>5774</v>
      </c>
      <c r="C6044" s="1">
        <v>2</v>
      </c>
      <c r="D6044" s="1" t="s">
        <v>7266</v>
      </c>
      <c r="E6044" s="1">
        <v>5</v>
      </c>
      <c r="F6044" s="1" t="s">
        <v>8379</v>
      </c>
      <c r="G6044" s="1" t="s">
        <v>5834</v>
      </c>
      <c r="H6044" s="1" t="s">
        <v>8313</v>
      </c>
      <c r="I6044" s="1" t="b">
        <v>0</v>
      </c>
      <c r="J6044" s="1">
        <v>17</v>
      </c>
      <c r="K6044" s="1">
        <v>0</v>
      </c>
      <c r="L6044" s="1">
        <v>0</v>
      </c>
      <c r="M6044" s="1">
        <v>188</v>
      </c>
      <c r="N6044" s="1">
        <v>22.3543400713436</v>
      </c>
      <c r="O6044" s="1" t="e">
        <f>---------------cctcttgtggt-ggtagggttgtgg</f>
        <v>#NAME?</v>
      </c>
    </row>
    <row r="6045" spans="1:15" x14ac:dyDescent="0.3">
      <c r="A6045" s="1" t="s">
        <v>5716</v>
      </c>
      <c r="B6045" s="1" t="s">
        <v>5774</v>
      </c>
      <c r="C6045" s="1">
        <v>2</v>
      </c>
      <c r="D6045" s="1" t="s">
        <v>7266</v>
      </c>
      <c r="E6045" s="1">
        <v>5</v>
      </c>
      <c r="F6045" s="1" t="s">
        <v>8379</v>
      </c>
      <c r="G6045" s="1" t="s">
        <v>5834</v>
      </c>
      <c r="H6045" s="1" t="s">
        <v>8313</v>
      </c>
      <c r="I6045" s="1" t="b">
        <v>0</v>
      </c>
      <c r="J6045" s="1">
        <v>17</v>
      </c>
      <c r="K6045" s="1">
        <v>0</v>
      </c>
      <c r="L6045" s="1">
        <v>3</v>
      </c>
      <c r="M6045" s="1">
        <v>117</v>
      </c>
      <c r="N6045" s="1">
        <v>13.912009512485101</v>
      </c>
      <c r="O6045" s="1" t="s">
        <v>8319</v>
      </c>
    </row>
    <row r="6046" spans="1:15" x14ac:dyDescent="0.3">
      <c r="A6046" s="1" t="s">
        <v>5716</v>
      </c>
      <c r="B6046" s="1" t="s">
        <v>5774</v>
      </c>
      <c r="C6046" s="1">
        <v>2</v>
      </c>
      <c r="D6046" s="1" t="s">
        <v>7266</v>
      </c>
      <c r="E6046" s="1">
        <v>5</v>
      </c>
      <c r="F6046" s="1" t="s">
        <v>8379</v>
      </c>
      <c r="G6046" s="1" t="s">
        <v>5834</v>
      </c>
      <c r="H6046" s="1" t="s">
        <v>8313</v>
      </c>
      <c r="I6046" s="1" t="b">
        <v>0</v>
      </c>
      <c r="J6046" s="1">
        <v>16</v>
      </c>
      <c r="K6046" s="1">
        <v>0</v>
      </c>
      <c r="L6046" s="1">
        <v>0</v>
      </c>
      <c r="M6046" s="1">
        <v>101</v>
      </c>
      <c r="N6046" s="1">
        <v>12.0095124851367</v>
      </c>
      <c r="O6046" s="1" t="s">
        <v>8332</v>
      </c>
    </row>
    <row r="6047" spans="1:15" x14ac:dyDescent="0.3">
      <c r="A6047" s="1" t="s">
        <v>5716</v>
      </c>
      <c r="B6047" s="1" t="s">
        <v>5774</v>
      </c>
      <c r="C6047" s="1">
        <v>2</v>
      </c>
      <c r="D6047" s="1" t="s">
        <v>7266</v>
      </c>
      <c r="E6047" s="1">
        <v>5</v>
      </c>
      <c r="F6047" s="1" t="s">
        <v>8379</v>
      </c>
      <c r="G6047" s="1" t="s">
        <v>5814</v>
      </c>
      <c r="H6047" s="1" t="s">
        <v>8313</v>
      </c>
      <c r="I6047" s="1" t="b">
        <v>0</v>
      </c>
      <c r="J6047" s="1">
        <v>17</v>
      </c>
      <c r="K6047" s="1">
        <v>0</v>
      </c>
      <c r="L6047" s="1">
        <v>0</v>
      </c>
      <c r="M6047" s="1">
        <v>62</v>
      </c>
      <c r="N6047" s="1">
        <v>7.3721759809750296</v>
      </c>
      <c r="O6047" s="1" t="e">
        <f>----------------ctcttgtggttggtagggttgtgg</f>
        <v>#NAME?</v>
      </c>
    </row>
    <row r="6048" spans="1:15" x14ac:dyDescent="0.3">
      <c r="A6048" s="1" t="s">
        <v>5716</v>
      </c>
      <c r="B6048" s="1" t="s">
        <v>5774</v>
      </c>
      <c r="C6048" s="1">
        <v>2</v>
      </c>
      <c r="D6048" s="1" t="s">
        <v>7266</v>
      </c>
      <c r="E6048" s="1">
        <v>5</v>
      </c>
      <c r="F6048" s="1" t="s">
        <v>8379</v>
      </c>
      <c r="G6048" s="1" t="s">
        <v>5834</v>
      </c>
      <c r="H6048" s="1" t="s">
        <v>8313</v>
      </c>
      <c r="I6048" s="1" t="b">
        <v>0</v>
      </c>
      <c r="J6048" s="1">
        <v>17</v>
      </c>
      <c r="K6048" s="1">
        <v>0</v>
      </c>
      <c r="L6048" s="1">
        <v>0</v>
      </c>
      <c r="M6048" s="1">
        <v>42</v>
      </c>
      <c r="N6048" s="1">
        <v>4.9940546967895303</v>
      </c>
      <c r="O6048" s="1" t="e">
        <f>-gcagggacagggaccctct---------------tgtgg</f>
        <v>#NAME?</v>
      </c>
    </row>
    <row r="6049" spans="1:15" x14ac:dyDescent="0.3">
      <c r="A6049" s="1" t="s">
        <v>5716</v>
      </c>
      <c r="B6049" s="1" t="s">
        <v>5774</v>
      </c>
      <c r="C6049" s="1">
        <v>2</v>
      </c>
      <c r="D6049" s="1" t="s">
        <v>7266</v>
      </c>
      <c r="E6049" s="1">
        <v>5</v>
      </c>
      <c r="F6049" s="1" t="s">
        <v>8379</v>
      </c>
      <c r="G6049" s="1" t="s">
        <v>5834</v>
      </c>
      <c r="H6049" s="1" t="s">
        <v>8313</v>
      </c>
      <c r="I6049" s="1" t="b">
        <v>0</v>
      </c>
      <c r="J6049" s="1">
        <v>16</v>
      </c>
      <c r="K6049" s="1">
        <v>0</v>
      </c>
      <c r="L6049" s="1">
        <v>0</v>
      </c>
      <c r="M6049" s="1">
        <v>41</v>
      </c>
      <c r="N6049" s="1">
        <v>4.8751486325802604</v>
      </c>
      <c r="O6049" s="1" t="e">
        <f>--------------ccctcttgtggt-ggtagggttgtgg</f>
        <v>#NAME?</v>
      </c>
    </row>
    <row r="6050" spans="1:15" x14ac:dyDescent="0.3">
      <c r="A6050" s="1" t="s">
        <v>5716</v>
      </c>
      <c r="B6050" s="1" t="s">
        <v>5774</v>
      </c>
      <c r="C6050" s="1">
        <v>2</v>
      </c>
      <c r="D6050" s="1" t="s">
        <v>7266</v>
      </c>
      <c r="E6050" s="1">
        <v>5</v>
      </c>
      <c r="F6050" s="1" t="s">
        <v>8379</v>
      </c>
      <c r="G6050" s="1" t="s">
        <v>5834</v>
      </c>
      <c r="H6050" s="1" t="s">
        <v>8314</v>
      </c>
      <c r="I6050" s="1" t="b">
        <v>0</v>
      </c>
      <c r="J6050" s="1">
        <v>18</v>
      </c>
      <c r="K6050" s="1">
        <v>1</v>
      </c>
      <c r="L6050" s="1">
        <v>0</v>
      </c>
      <c r="M6050" s="1">
        <v>17</v>
      </c>
      <c r="N6050" s="1">
        <v>2.02140309155766</v>
      </c>
      <c r="O6050" s="1" t="e">
        <f>-----------------tcttgtggtttggtagggttgtg</f>
        <v>#NAME?</v>
      </c>
    </row>
    <row r="6051" spans="1:15" x14ac:dyDescent="0.3">
      <c r="A6051" s="1" t="s">
        <v>5716</v>
      </c>
      <c r="B6051" s="1" t="s">
        <v>5774</v>
      </c>
      <c r="C6051" s="1">
        <v>2</v>
      </c>
      <c r="D6051" s="1" t="s">
        <v>7266</v>
      </c>
      <c r="E6051" s="1">
        <v>5</v>
      </c>
      <c r="F6051" s="1" t="s">
        <v>8379</v>
      </c>
      <c r="G6051" s="1" t="s">
        <v>5834</v>
      </c>
      <c r="H6051" s="1" t="s">
        <v>8313</v>
      </c>
      <c r="I6051" s="1" t="b">
        <v>0</v>
      </c>
      <c r="J6051" s="1">
        <v>17</v>
      </c>
      <c r="K6051" s="1">
        <v>0</v>
      </c>
      <c r="L6051" s="1">
        <v>4</v>
      </c>
      <c r="M6051" s="1">
        <v>16</v>
      </c>
      <c r="N6051" s="1">
        <v>1.9024970273483901</v>
      </c>
      <c r="O6051" s="1" t="s">
        <v>8347</v>
      </c>
    </row>
    <row r="6052" spans="1:15" x14ac:dyDescent="0.3">
      <c r="A6052" s="1" t="s">
        <v>5716</v>
      </c>
      <c r="B6052" s="1" t="s">
        <v>5774</v>
      </c>
      <c r="C6052" s="1">
        <v>2</v>
      </c>
      <c r="D6052" s="1" t="s">
        <v>7266</v>
      </c>
      <c r="E6052" s="1">
        <v>5</v>
      </c>
      <c r="F6052" s="1" t="s">
        <v>8379</v>
      </c>
      <c r="G6052" s="1" t="s">
        <v>5834</v>
      </c>
      <c r="H6052" s="1" t="s">
        <v>8314</v>
      </c>
      <c r="I6052" s="1" t="b">
        <v>0</v>
      </c>
      <c r="J6052" s="1">
        <v>18</v>
      </c>
      <c r="K6052" s="1">
        <v>1</v>
      </c>
      <c r="L6052" s="1">
        <v>0</v>
      </c>
      <c r="M6052" s="1">
        <v>15</v>
      </c>
      <c r="N6052" s="1">
        <v>1.78359096313912</v>
      </c>
      <c r="O6052" s="1" t="e">
        <f>-----------------tcttgtggttaggtagggttgtg</f>
        <v>#NAME?</v>
      </c>
    </row>
    <row r="6053" spans="1:15" x14ac:dyDescent="0.3">
      <c r="A6053" s="1" t="s">
        <v>5716</v>
      </c>
      <c r="B6053" s="1" t="s">
        <v>5774</v>
      </c>
      <c r="C6053" s="1">
        <v>2</v>
      </c>
      <c r="D6053" s="1" t="s">
        <v>7266</v>
      </c>
      <c r="E6053" s="1">
        <v>5</v>
      </c>
      <c r="F6053" s="1" t="s">
        <v>8379</v>
      </c>
      <c r="G6053" s="1" t="s">
        <v>5834</v>
      </c>
      <c r="H6053" s="1" t="s">
        <v>8313</v>
      </c>
      <c r="I6053" s="1" t="b">
        <v>0</v>
      </c>
      <c r="J6053" s="1">
        <v>17</v>
      </c>
      <c r="K6053" s="1">
        <v>0</v>
      </c>
      <c r="L6053" s="1">
        <v>0</v>
      </c>
      <c r="M6053" s="1">
        <v>12</v>
      </c>
      <c r="N6053" s="1">
        <v>1.42687277051129</v>
      </c>
      <c r="O6053" s="1" t="e">
        <f>-------acagggaccctcttgtggttg---------tgg</f>
        <v>#NAME?</v>
      </c>
    </row>
    <row r="6054" spans="1:15" x14ac:dyDescent="0.3">
      <c r="A6054" s="1" t="s">
        <v>5716</v>
      </c>
      <c r="B6054" s="1" t="s">
        <v>5774</v>
      </c>
      <c r="C6054" s="1">
        <v>2</v>
      </c>
      <c r="D6054" s="1" t="s">
        <v>7266</v>
      </c>
      <c r="E6054" s="1">
        <v>5</v>
      </c>
      <c r="F6054" s="1" t="s">
        <v>8379</v>
      </c>
      <c r="G6054" s="1" t="s">
        <v>5834</v>
      </c>
      <c r="H6054" s="1" t="s">
        <v>8313</v>
      </c>
      <c r="I6054" s="1" t="b">
        <v>0</v>
      </c>
      <c r="J6054" s="1">
        <v>17</v>
      </c>
      <c r="K6054" s="1">
        <v>0</v>
      </c>
      <c r="L6054" s="1">
        <v>0</v>
      </c>
      <c r="M6054" s="1">
        <v>12</v>
      </c>
      <c r="N6054" s="1">
        <v>1.42687277051129</v>
      </c>
      <c r="O6054" s="1" t="s">
        <v>8315</v>
      </c>
    </row>
    <row r="6055" spans="1:15" x14ac:dyDescent="0.3">
      <c r="A6055" s="1" t="s">
        <v>5716</v>
      </c>
      <c r="B6055" s="1" t="s">
        <v>5774</v>
      </c>
      <c r="C6055" s="1">
        <v>2</v>
      </c>
      <c r="D6055" s="1" t="s">
        <v>7266</v>
      </c>
      <c r="E6055" s="1">
        <v>5</v>
      </c>
      <c r="F6055" s="1" t="s">
        <v>8379</v>
      </c>
      <c r="G6055" s="1" t="s">
        <v>5814</v>
      </c>
      <c r="H6055" s="1" t="s">
        <v>8313</v>
      </c>
      <c r="I6055" s="1" t="b">
        <v>0</v>
      </c>
      <c r="J6055" s="1">
        <v>16</v>
      </c>
      <c r="K6055" s="1">
        <v>0</v>
      </c>
      <c r="L6055" s="1">
        <v>0</v>
      </c>
      <c r="M6055" s="1">
        <v>12</v>
      </c>
      <c r="N6055" s="1">
        <v>1.42687277051129</v>
      </c>
      <c r="O6055" s="1" t="e">
        <f>---------------cctcttgtggttggtagggttgtgg</f>
        <v>#NAME?</v>
      </c>
    </row>
    <row r="6056" spans="1:15" x14ac:dyDescent="0.3">
      <c r="A6056" s="1" t="s">
        <v>5716</v>
      </c>
      <c r="B6056" s="1" t="s">
        <v>5774</v>
      </c>
      <c r="C6056" s="1">
        <v>2</v>
      </c>
      <c r="D6056" s="1" t="s">
        <v>7266</v>
      </c>
      <c r="E6056" s="1">
        <v>5</v>
      </c>
      <c r="F6056" s="1" t="s">
        <v>8379</v>
      </c>
      <c r="G6056" s="1" t="s">
        <v>5834</v>
      </c>
      <c r="H6056" s="1" t="s">
        <v>8313</v>
      </c>
      <c r="I6056" s="1" t="b">
        <v>0</v>
      </c>
      <c r="J6056" s="1">
        <v>15</v>
      </c>
      <c r="K6056" s="1">
        <v>0</v>
      </c>
      <c r="L6056" s="1">
        <v>0</v>
      </c>
      <c r="M6056" s="1">
        <v>12</v>
      </c>
      <c r="N6056" s="1">
        <v>1.42687277051129</v>
      </c>
      <c r="O6056" s="1" t="s">
        <v>8317</v>
      </c>
    </row>
    <row r="6057" spans="1:15" x14ac:dyDescent="0.3">
      <c r="A6057" s="1" t="s">
        <v>5716</v>
      </c>
      <c r="B6057" s="1" t="s">
        <v>5774</v>
      </c>
      <c r="C6057" s="1">
        <v>2</v>
      </c>
      <c r="D6057" s="1" t="s">
        <v>7266</v>
      </c>
      <c r="E6057" s="1">
        <v>5</v>
      </c>
      <c r="F6057" s="1" t="s">
        <v>8379</v>
      </c>
      <c r="G6057" s="1" t="s">
        <v>5834</v>
      </c>
      <c r="H6057" s="1" t="s">
        <v>8313</v>
      </c>
      <c r="I6057" s="1" t="b">
        <v>0</v>
      </c>
      <c r="J6057" s="1">
        <v>17</v>
      </c>
      <c r="K6057" s="1">
        <v>0</v>
      </c>
      <c r="L6057" s="1">
        <v>0</v>
      </c>
      <c r="M6057" s="1">
        <v>10</v>
      </c>
      <c r="N6057" s="1">
        <v>1.1890606420927401</v>
      </c>
      <c r="O6057" s="1" t="e">
        <f>-----------ggaccctcttgtg-----tagggttgtgg</f>
        <v>#NAME?</v>
      </c>
    </row>
    <row r="6058" spans="1:15" x14ac:dyDescent="0.3">
      <c r="A6058" s="1" t="s">
        <v>5716</v>
      </c>
      <c r="B6058" s="1" t="s">
        <v>5774</v>
      </c>
      <c r="C6058" s="1">
        <v>2</v>
      </c>
      <c r="D6058" s="1" t="s">
        <v>7266</v>
      </c>
      <c r="E6058" s="1">
        <v>5</v>
      </c>
      <c r="F6058" s="1" t="s">
        <v>8379</v>
      </c>
      <c r="G6058" s="1" t="s">
        <v>5834</v>
      </c>
      <c r="H6058" s="1" t="s">
        <v>8313</v>
      </c>
      <c r="I6058" s="1" t="b">
        <v>0</v>
      </c>
      <c r="J6058" s="1">
        <v>20</v>
      </c>
      <c r="K6058" s="1">
        <v>0</v>
      </c>
      <c r="L6058" s="1">
        <v>0</v>
      </c>
      <c r="M6058" s="1">
        <v>10</v>
      </c>
      <c r="N6058" s="1">
        <v>1.1890606420927401</v>
      </c>
      <c r="O6058" s="1" t="s">
        <v>8380</v>
      </c>
    </row>
    <row r="6059" spans="1:15" x14ac:dyDescent="0.3">
      <c r="A6059" s="1" t="s">
        <v>5716</v>
      </c>
      <c r="B6059" s="1" t="s">
        <v>5774</v>
      </c>
      <c r="C6059" s="1">
        <v>2</v>
      </c>
      <c r="D6059" s="1" t="s">
        <v>7266</v>
      </c>
      <c r="E6059" s="1">
        <v>5</v>
      </c>
      <c r="F6059" s="1" t="s">
        <v>8379</v>
      </c>
      <c r="G6059" s="1" t="s">
        <v>5834</v>
      </c>
      <c r="H6059" s="1" t="s">
        <v>8313</v>
      </c>
      <c r="I6059" s="1" t="b">
        <v>0</v>
      </c>
      <c r="J6059" s="1">
        <v>17</v>
      </c>
      <c r="K6059" s="1">
        <v>0</v>
      </c>
      <c r="L6059" s="1">
        <v>0</v>
      </c>
      <c r="M6059" s="1">
        <v>9</v>
      </c>
      <c r="N6059" s="1">
        <v>1.07015457788347</v>
      </c>
      <c r="O6059" s="1" t="e">
        <f>--------------ccctcttgtgg--ggtagggttgtgg</f>
        <v>#NAME?</v>
      </c>
    </row>
    <row r="6060" spans="1:15" x14ac:dyDescent="0.3">
      <c r="A6060" s="1" t="s">
        <v>5716</v>
      </c>
      <c r="B6060" s="1" t="s">
        <v>5774</v>
      </c>
      <c r="C6060" s="1">
        <v>2</v>
      </c>
      <c r="D6060" s="1" t="s">
        <v>7266</v>
      </c>
      <c r="E6060" s="1">
        <v>6</v>
      </c>
      <c r="F6060" s="1" t="s">
        <v>8381</v>
      </c>
      <c r="G6060" s="1" t="s">
        <v>5834</v>
      </c>
      <c r="H6060" s="1" t="s">
        <v>8313</v>
      </c>
      <c r="I6060" s="1" t="b">
        <v>0</v>
      </c>
      <c r="J6060" s="1">
        <v>17</v>
      </c>
      <c r="K6060" s="1">
        <v>0</v>
      </c>
      <c r="L6060" s="1">
        <v>8</v>
      </c>
      <c r="M6060" s="1">
        <v>118</v>
      </c>
      <c r="N6060" s="1">
        <v>21.376811594202898</v>
      </c>
      <c r="O6060" s="1" t="e">
        <f>------AaGaTCga--------tggCCggAagTg--gtgg</f>
        <v>#NAME?</v>
      </c>
    </row>
    <row r="6061" spans="1:15" x14ac:dyDescent="0.3">
      <c r="A6061" s="1" t="s">
        <v>5716</v>
      </c>
      <c r="B6061" s="1" t="s">
        <v>5774</v>
      </c>
      <c r="C6061" s="1">
        <v>2</v>
      </c>
      <c r="D6061" s="1" t="s">
        <v>7266</v>
      </c>
      <c r="E6061" s="1">
        <v>6</v>
      </c>
      <c r="F6061" s="1" t="s">
        <v>8381</v>
      </c>
      <c r="G6061" s="1" t="s">
        <v>5814</v>
      </c>
      <c r="H6061" s="1" t="s">
        <v>8313</v>
      </c>
      <c r="I6061" s="1" t="b">
        <v>0</v>
      </c>
      <c r="J6061" s="1">
        <v>17</v>
      </c>
      <c r="K6061" s="1">
        <v>0</v>
      </c>
      <c r="L6061" s="1">
        <v>0</v>
      </c>
      <c r="M6061" s="1">
        <v>105</v>
      </c>
      <c r="N6061" s="1">
        <v>19.0217391304347</v>
      </c>
      <c r="O6061" s="1" t="e">
        <f>----------------ctcttgtggttggtagggttgtgg</f>
        <v>#NAME?</v>
      </c>
    </row>
    <row r="6062" spans="1:15" x14ac:dyDescent="0.3">
      <c r="A6062" s="1" t="s">
        <v>5716</v>
      </c>
      <c r="B6062" s="1" t="s">
        <v>5774</v>
      </c>
      <c r="C6062" s="1">
        <v>2</v>
      </c>
      <c r="D6062" s="1" t="s">
        <v>7266</v>
      </c>
      <c r="E6062" s="1">
        <v>6</v>
      </c>
      <c r="F6062" s="1" t="s">
        <v>8381</v>
      </c>
      <c r="G6062" s="1" t="s">
        <v>5834</v>
      </c>
      <c r="H6062" s="1" t="s">
        <v>8313</v>
      </c>
      <c r="I6062" s="1" t="b">
        <v>0</v>
      </c>
      <c r="J6062" s="1">
        <v>17</v>
      </c>
      <c r="K6062" s="1">
        <v>0</v>
      </c>
      <c r="L6062" s="1">
        <v>0</v>
      </c>
      <c r="M6062" s="1">
        <v>89</v>
      </c>
      <c r="N6062" s="1">
        <v>16.123188405797102</v>
      </c>
      <c r="O6062" s="1" t="e">
        <f>-gcagggacagggaccctct---------------tgtgg</f>
        <v>#NAME?</v>
      </c>
    </row>
    <row r="6063" spans="1:15" x14ac:dyDescent="0.3">
      <c r="A6063" s="1" t="s">
        <v>5716</v>
      </c>
      <c r="B6063" s="1" t="s">
        <v>5774</v>
      </c>
      <c r="C6063" s="1">
        <v>2</v>
      </c>
      <c r="D6063" s="1" t="s">
        <v>7266</v>
      </c>
      <c r="E6063" s="1">
        <v>6</v>
      </c>
      <c r="F6063" s="1" t="s">
        <v>8381</v>
      </c>
      <c r="G6063" s="1" t="s">
        <v>5834</v>
      </c>
      <c r="H6063" s="1" t="s">
        <v>8313</v>
      </c>
      <c r="I6063" s="1" t="b">
        <v>0</v>
      </c>
      <c r="J6063" s="1">
        <v>17</v>
      </c>
      <c r="K6063" s="1">
        <v>0</v>
      </c>
      <c r="L6063" s="1">
        <v>0</v>
      </c>
      <c r="M6063" s="1">
        <v>52</v>
      </c>
      <c r="N6063" s="1">
        <v>9.4202898550724594</v>
      </c>
      <c r="O6063" s="1" t="e">
        <f>------------gaccctcttgtggt----agggttgtgg</f>
        <v>#NAME?</v>
      </c>
    </row>
    <row r="6064" spans="1:15" x14ac:dyDescent="0.3">
      <c r="A6064" s="1" t="s">
        <v>5716</v>
      </c>
      <c r="B6064" s="1" t="s">
        <v>5774</v>
      </c>
      <c r="C6064" s="1">
        <v>2</v>
      </c>
      <c r="D6064" s="1" t="s">
        <v>7266</v>
      </c>
      <c r="E6064" s="1">
        <v>6</v>
      </c>
      <c r="F6064" s="1" t="s">
        <v>8381</v>
      </c>
      <c r="G6064" s="1" t="s">
        <v>5834</v>
      </c>
      <c r="H6064" s="1" t="s">
        <v>8313</v>
      </c>
      <c r="I6064" s="1" t="b">
        <v>0</v>
      </c>
      <c r="J6064" s="1">
        <v>17</v>
      </c>
      <c r="K6064" s="1">
        <v>0</v>
      </c>
      <c r="L6064" s="1">
        <v>0</v>
      </c>
      <c r="M6064" s="1">
        <v>22</v>
      </c>
      <c r="N6064" s="1">
        <v>3.9855072463768102</v>
      </c>
      <c r="O6064" s="1" t="e">
        <f>---------------cctcttgtggt-ggtagggttgtgg</f>
        <v>#NAME?</v>
      </c>
    </row>
    <row r="6065" spans="1:15" x14ac:dyDescent="0.3">
      <c r="A6065" s="1" t="s">
        <v>5716</v>
      </c>
      <c r="B6065" s="1" t="s">
        <v>5774</v>
      </c>
      <c r="C6065" s="1">
        <v>2</v>
      </c>
      <c r="D6065" s="1" t="s">
        <v>7266</v>
      </c>
      <c r="E6065" s="1">
        <v>6</v>
      </c>
      <c r="F6065" s="1" t="s">
        <v>8381</v>
      </c>
      <c r="G6065" s="1" t="s">
        <v>5834</v>
      </c>
      <c r="H6065" s="1" t="s">
        <v>8314</v>
      </c>
      <c r="I6065" s="1" t="b">
        <v>0</v>
      </c>
      <c r="J6065" s="1">
        <v>18</v>
      </c>
      <c r="K6065" s="1">
        <v>1</v>
      </c>
      <c r="L6065" s="1">
        <v>0</v>
      </c>
      <c r="M6065" s="1">
        <v>14</v>
      </c>
      <c r="N6065" s="1">
        <v>2.5362318840579698</v>
      </c>
      <c r="O6065" s="1" t="e">
        <f>-----------------tcttgtggtttggtagggttgtg</f>
        <v>#NAME?</v>
      </c>
    </row>
    <row r="6066" spans="1:15" x14ac:dyDescent="0.3">
      <c r="A6066" s="1" t="s">
        <v>5716</v>
      </c>
      <c r="B6066" s="1" t="s">
        <v>5774</v>
      </c>
      <c r="C6066" s="1">
        <v>2</v>
      </c>
      <c r="D6066" s="1" t="s">
        <v>7266</v>
      </c>
      <c r="E6066" s="1">
        <v>6</v>
      </c>
      <c r="F6066" s="1" t="s">
        <v>8381</v>
      </c>
      <c r="G6066" s="1" t="s">
        <v>5834</v>
      </c>
      <c r="H6066" s="1" t="s">
        <v>8313</v>
      </c>
      <c r="I6066" s="1" t="b">
        <v>0</v>
      </c>
      <c r="J6066" s="1">
        <v>17</v>
      </c>
      <c r="K6066" s="1">
        <v>0</v>
      </c>
      <c r="L6066" s="1">
        <v>0</v>
      </c>
      <c r="M6066" s="1">
        <v>13</v>
      </c>
      <c r="N6066" s="1">
        <v>2.35507246376811</v>
      </c>
      <c r="O6066" s="1" t="e">
        <f>-------------accctcttgtggtt---agggttgtgg</f>
        <v>#NAME?</v>
      </c>
    </row>
    <row r="6067" spans="1:15" x14ac:dyDescent="0.3">
      <c r="A6067" s="1" t="s">
        <v>5716</v>
      </c>
      <c r="B6067" s="1" t="s">
        <v>5774</v>
      </c>
      <c r="C6067" s="1">
        <v>2</v>
      </c>
      <c r="D6067" s="1" t="s">
        <v>7266</v>
      </c>
      <c r="E6067" s="1">
        <v>6</v>
      </c>
      <c r="F6067" s="1" t="s">
        <v>8381</v>
      </c>
      <c r="G6067" s="1" t="s">
        <v>5814</v>
      </c>
      <c r="H6067" s="1" t="s">
        <v>8313</v>
      </c>
      <c r="I6067" s="1" t="b">
        <v>0</v>
      </c>
      <c r="J6067" s="1">
        <v>16</v>
      </c>
      <c r="K6067" s="1">
        <v>0</v>
      </c>
      <c r="L6067" s="1">
        <v>0</v>
      </c>
      <c r="M6067" s="1">
        <v>12</v>
      </c>
      <c r="N6067" s="1">
        <v>2.1739130434782599</v>
      </c>
      <c r="O6067" s="1" t="e">
        <f>---------------cctcttgtggttggtagggttgtgg</f>
        <v>#NAME?</v>
      </c>
    </row>
    <row r="6068" spans="1:15" x14ac:dyDescent="0.3">
      <c r="A6068" s="1" t="s">
        <v>5716</v>
      </c>
      <c r="B6068" s="1" t="s">
        <v>5774</v>
      </c>
      <c r="C6068" s="1">
        <v>2</v>
      </c>
      <c r="D6068" s="1" t="s">
        <v>7266</v>
      </c>
      <c r="E6068" s="1">
        <v>6</v>
      </c>
      <c r="F6068" s="1" t="s">
        <v>8381</v>
      </c>
      <c r="G6068" s="1" t="s">
        <v>5834</v>
      </c>
      <c r="H6068" s="1" t="s">
        <v>8313</v>
      </c>
      <c r="I6068" s="1" t="b">
        <v>0</v>
      </c>
      <c r="J6068" s="1">
        <v>17</v>
      </c>
      <c r="K6068" s="1">
        <v>0</v>
      </c>
      <c r="L6068" s="1">
        <v>0</v>
      </c>
      <c r="M6068" s="1">
        <v>11</v>
      </c>
      <c r="N6068" s="1">
        <v>1.9927536231884</v>
      </c>
      <c r="O6068" s="1" t="e">
        <f>-------acagggaccctcttgtggttg---------tgg</f>
        <v>#NAME?</v>
      </c>
    </row>
    <row r="6069" spans="1:15" x14ac:dyDescent="0.3">
      <c r="A6069" s="1" t="s">
        <v>5716</v>
      </c>
      <c r="B6069" s="1" t="s">
        <v>5774</v>
      </c>
      <c r="C6069" s="1">
        <v>2</v>
      </c>
      <c r="D6069" s="1" t="s">
        <v>7266</v>
      </c>
      <c r="E6069" s="1">
        <v>6</v>
      </c>
      <c r="F6069" s="1" t="s">
        <v>8381</v>
      </c>
      <c r="G6069" s="1" t="s">
        <v>5834</v>
      </c>
      <c r="H6069" s="1" t="s">
        <v>8313</v>
      </c>
      <c r="I6069" s="1" t="b">
        <v>0</v>
      </c>
      <c r="J6069" s="1">
        <v>17</v>
      </c>
      <c r="K6069" s="1">
        <v>0</v>
      </c>
      <c r="L6069" s="1">
        <v>0</v>
      </c>
      <c r="M6069" s="1">
        <v>9</v>
      </c>
      <c r="N6069" s="1">
        <v>1.63043478260869</v>
      </c>
      <c r="O6069" s="1" t="e">
        <f>--------------ccctcttgtgg--ggtagggttgtgg</f>
        <v>#NAME?</v>
      </c>
    </row>
    <row r="6070" spans="1:15" x14ac:dyDescent="0.3">
      <c r="A6070" s="1" t="s">
        <v>5716</v>
      </c>
      <c r="B6070" s="1" t="s">
        <v>5774</v>
      </c>
      <c r="C6070" s="1">
        <v>2</v>
      </c>
      <c r="D6070" s="1" t="s">
        <v>7266</v>
      </c>
      <c r="E6070" s="1">
        <v>6</v>
      </c>
      <c r="F6070" s="1" t="s">
        <v>8381</v>
      </c>
      <c r="G6070" s="1" t="s">
        <v>5834</v>
      </c>
      <c r="H6070" s="1" t="s">
        <v>8313</v>
      </c>
      <c r="I6070" s="1" t="b">
        <v>0</v>
      </c>
      <c r="J6070" s="1">
        <v>15</v>
      </c>
      <c r="K6070" s="1">
        <v>0</v>
      </c>
      <c r="L6070" s="1">
        <v>0</v>
      </c>
      <c r="M6070" s="1">
        <v>9</v>
      </c>
      <c r="N6070" s="1">
        <v>1.63043478260869</v>
      </c>
      <c r="O6070" s="1" t="s">
        <v>8317</v>
      </c>
    </row>
    <row r="6071" spans="1:15" x14ac:dyDescent="0.3">
      <c r="A6071" s="1" t="s">
        <v>5716</v>
      </c>
      <c r="B6071" s="1" t="s">
        <v>5774</v>
      </c>
      <c r="C6071" s="1">
        <v>2</v>
      </c>
      <c r="D6071" s="1" t="s">
        <v>7266</v>
      </c>
      <c r="E6071" s="1">
        <v>6</v>
      </c>
      <c r="F6071" s="1" t="s">
        <v>8381</v>
      </c>
      <c r="G6071" s="1" t="s">
        <v>5834</v>
      </c>
      <c r="H6071" s="1" t="s">
        <v>8313</v>
      </c>
      <c r="I6071" s="1" t="b">
        <v>0</v>
      </c>
      <c r="J6071" s="1">
        <v>16</v>
      </c>
      <c r="K6071" s="1">
        <v>0</v>
      </c>
      <c r="L6071" s="1">
        <v>9</v>
      </c>
      <c r="M6071" s="1">
        <v>8</v>
      </c>
      <c r="N6071" s="1">
        <v>1.4492753623188399</v>
      </c>
      <c r="O6071" s="1" t="e">
        <f>--caAgATcGATgGcc-----------ggAagTg--gtgg</f>
        <v>#NAME?</v>
      </c>
    </row>
    <row r="6072" spans="1:15" x14ac:dyDescent="0.3">
      <c r="A6072" s="1" t="s">
        <v>5716</v>
      </c>
      <c r="B6072" s="1" t="s">
        <v>5774</v>
      </c>
      <c r="C6072" s="1">
        <v>2</v>
      </c>
      <c r="D6072" s="1" t="s">
        <v>7266</v>
      </c>
      <c r="E6072" s="1">
        <v>6</v>
      </c>
      <c r="F6072" s="1" t="s">
        <v>8381</v>
      </c>
      <c r="G6072" s="1" t="s">
        <v>5834</v>
      </c>
      <c r="H6072" s="1" t="s">
        <v>8313</v>
      </c>
      <c r="I6072" s="1" t="b">
        <v>0</v>
      </c>
      <c r="J6072" s="1">
        <v>17</v>
      </c>
      <c r="K6072" s="1">
        <v>0</v>
      </c>
      <c r="L6072" s="1">
        <v>0</v>
      </c>
      <c r="M6072" s="1">
        <v>6</v>
      </c>
      <c r="N6072" s="1">
        <v>1.0869565217391299</v>
      </c>
      <c r="O6072" s="1" t="e">
        <f>-------------accctcttgtgg---gtagggttgtgg</f>
        <v>#NAME?</v>
      </c>
    </row>
    <row r="6073" spans="1:15" x14ac:dyDescent="0.3">
      <c r="A6073" s="1" t="s">
        <v>5716</v>
      </c>
      <c r="B6073" s="1" t="s">
        <v>5774</v>
      </c>
      <c r="C6073" s="1">
        <v>2</v>
      </c>
      <c r="D6073" s="1" t="s">
        <v>7266</v>
      </c>
      <c r="E6073" s="1">
        <v>7</v>
      </c>
      <c r="F6073" s="1" t="s">
        <v>8382</v>
      </c>
      <c r="G6073" s="1" t="s">
        <v>5834</v>
      </c>
      <c r="H6073" s="1" t="s">
        <v>8313</v>
      </c>
      <c r="I6073" s="1" t="b">
        <v>0</v>
      </c>
      <c r="J6073" s="1">
        <v>17</v>
      </c>
      <c r="K6073" s="1">
        <v>0</v>
      </c>
      <c r="L6073" s="1">
        <v>0</v>
      </c>
      <c r="M6073" s="1">
        <v>326</v>
      </c>
      <c r="N6073" s="1">
        <v>65.2</v>
      </c>
      <c r="O6073" s="1" t="e">
        <f>-gcagggacagggaccctct---------------tgtgg</f>
        <v>#NAME?</v>
      </c>
    </row>
    <row r="6074" spans="1:15" x14ac:dyDescent="0.3">
      <c r="A6074" s="1" t="s">
        <v>5716</v>
      </c>
      <c r="B6074" s="1" t="s">
        <v>5774</v>
      </c>
      <c r="C6074" s="1">
        <v>2</v>
      </c>
      <c r="D6074" s="1" t="s">
        <v>7266</v>
      </c>
      <c r="E6074" s="1">
        <v>7</v>
      </c>
      <c r="F6074" s="1" t="s">
        <v>8382</v>
      </c>
      <c r="G6074" s="1" t="s">
        <v>5834</v>
      </c>
      <c r="H6074" s="1" t="s">
        <v>8313</v>
      </c>
      <c r="I6074" s="1" t="b">
        <v>0</v>
      </c>
      <c r="J6074" s="1">
        <v>15</v>
      </c>
      <c r="K6074" s="1">
        <v>0</v>
      </c>
      <c r="L6074" s="1">
        <v>0</v>
      </c>
      <c r="M6074" s="1">
        <v>69</v>
      </c>
      <c r="N6074" s="1">
        <v>13.8</v>
      </c>
      <c r="O6074" s="1" t="s">
        <v>8317</v>
      </c>
    </row>
    <row r="6075" spans="1:15" x14ac:dyDescent="0.3">
      <c r="A6075" s="1" t="s">
        <v>5716</v>
      </c>
      <c r="B6075" s="1" t="s">
        <v>5774</v>
      </c>
      <c r="C6075" s="1">
        <v>2</v>
      </c>
      <c r="D6075" s="1" t="s">
        <v>7266</v>
      </c>
      <c r="E6075" s="1">
        <v>7</v>
      </c>
      <c r="F6075" s="1" t="s">
        <v>8382</v>
      </c>
      <c r="G6075" s="1" t="s">
        <v>5814</v>
      </c>
      <c r="H6075" s="1" t="s">
        <v>8313</v>
      </c>
      <c r="I6075" s="1" t="b">
        <v>0</v>
      </c>
      <c r="J6075" s="1">
        <v>17</v>
      </c>
      <c r="K6075" s="1">
        <v>0</v>
      </c>
      <c r="L6075" s="1">
        <v>0</v>
      </c>
      <c r="M6075" s="1">
        <v>42</v>
      </c>
      <c r="N6075" s="1">
        <v>8.4</v>
      </c>
      <c r="O6075" s="1" t="e">
        <f>----------------ctcttgtggttggtagggttgtgg</f>
        <v>#NAME?</v>
      </c>
    </row>
    <row r="6076" spans="1:15" x14ac:dyDescent="0.3">
      <c r="A6076" s="1" t="s">
        <v>5716</v>
      </c>
      <c r="B6076" s="1" t="s">
        <v>5774</v>
      </c>
      <c r="C6076" s="1">
        <v>2</v>
      </c>
      <c r="D6076" s="1" t="s">
        <v>7266</v>
      </c>
      <c r="E6076" s="1">
        <v>7</v>
      </c>
      <c r="F6076" s="1" t="s">
        <v>8382</v>
      </c>
      <c r="G6076" s="1" t="s">
        <v>5834</v>
      </c>
      <c r="H6076" s="1" t="s">
        <v>8313</v>
      </c>
      <c r="I6076" s="1" t="b">
        <v>0</v>
      </c>
      <c r="J6076" s="1">
        <v>18</v>
      </c>
      <c r="K6076" s="1">
        <v>0</v>
      </c>
      <c r="L6076" s="1">
        <v>3</v>
      </c>
      <c r="M6076" s="1">
        <v>15</v>
      </c>
      <c r="N6076" s="1">
        <v>3</v>
      </c>
      <c r="O6076" s="1" t="s">
        <v>8383</v>
      </c>
    </row>
    <row r="6077" spans="1:15" x14ac:dyDescent="0.3">
      <c r="A6077" s="1" t="s">
        <v>5716</v>
      </c>
      <c r="B6077" s="1" t="s">
        <v>5774</v>
      </c>
      <c r="C6077" s="1">
        <v>2</v>
      </c>
      <c r="D6077" s="1" t="s">
        <v>7266</v>
      </c>
      <c r="E6077" s="1">
        <v>7</v>
      </c>
      <c r="F6077" s="1" t="s">
        <v>8382</v>
      </c>
      <c r="G6077" s="1" t="s">
        <v>5834</v>
      </c>
      <c r="H6077" s="1" t="s">
        <v>8313</v>
      </c>
      <c r="I6077" s="1" t="b">
        <v>0</v>
      </c>
      <c r="J6077" s="1">
        <v>17</v>
      </c>
      <c r="K6077" s="1">
        <v>0</v>
      </c>
      <c r="L6077" s="1">
        <v>3</v>
      </c>
      <c r="M6077" s="1">
        <v>8</v>
      </c>
      <c r="N6077" s="1">
        <v>1.6</v>
      </c>
      <c r="O6077" s="1" t="s">
        <v>8319</v>
      </c>
    </row>
    <row r="6078" spans="1:15" x14ac:dyDescent="0.3">
      <c r="A6078" s="1" t="s">
        <v>5716</v>
      </c>
      <c r="B6078" s="1" t="s">
        <v>5774</v>
      </c>
      <c r="C6078" s="1">
        <v>2</v>
      </c>
      <c r="D6078" s="1" t="s">
        <v>7266</v>
      </c>
      <c r="E6078" s="1">
        <v>8</v>
      </c>
      <c r="F6078" s="1" t="s">
        <v>8384</v>
      </c>
      <c r="G6078" s="1" t="s">
        <v>5834</v>
      </c>
      <c r="H6078" s="1" t="s">
        <v>8313</v>
      </c>
      <c r="I6078" s="1" t="b">
        <v>0</v>
      </c>
      <c r="J6078" s="1">
        <v>17</v>
      </c>
      <c r="K6078" s="1">
        <v>0</v>
      </c>
      <c r="L6078" s="1">
        <v>0</v>
      </c>
      <c r="M6078" s="1">
        <v>177</v>
      </c>
      <c r="N6078" s="1">
        <v>53.799392097264402</v>
      </c>
      <c r="O6078" s="1" t="e">
        <f>---------------cctcttgtggt-ggtagggttgtgg</f>
        <v>#NAME?</v>
      </c>
    </row>
    <row r="6079" spans="1:15" x14ac:dyDescent="0.3">
      <c r="A6079" s="1" t="s">
        <v>5716</v>
      </c>
      <c r="B6079" s="1" t="s">
        <v>5774</v>
      </c>
      <c r="C6079" s="1">
        <v>2</v>
      </c>
      <c r="D6079" s="1" t="s">
        <v>7266</v>
      </c>
      <c r="E6079" s="1">
        <v>8</v>
      </c>
      <c r="F6079" s="1" t="s">
        <v>8384</v>
      </c>
      <c r="G6079" s="1" t="s">
        <v>5834</v>
      </c>
      <c r="H6079" s="1" t="s">
        <v>8314</v>
      </c>
      <c r="I6079" s="1" t="b">
        <v>0</v>
      </c>
      <c r="J6079" s="1">
        <v>18</v>
      </c>
      <c r="K6079" s="1">
        <v>1</v>
      </c>
      <c r="L6079" s="1">
        <v>0</v>
      </c>
      <c r="M6079" s="1">
        <v>110</v>
      </c>
      <c r="N6079" s="1">
        <v>33.434650455926999</v>
      </c>
      <c r="O6079" s="1" t="e">
        <f>-----------------tcttgtggtttggtagggttgtg</f>
        <v>#NAME?</v>
      </c>
    </row>
    <row r="6080" spans="1:15" x14ac:dyDescent="0.3">
      <c r="A6080" s="1" t="s">
        <v>5716</v>
      </c>
      <c r="B6080" s="1" t="s">
        <v>5774</v>
      </c>
      <c r="C6080" s="1">
        <v>2</v>
      </c>
      <c r="D6080" s="1" t="s">
        <v>7266</v>
      </c>
      <c r="E6080" s="1">
        <v>8</v>
      </c>
      <c r="F6080" s="1" t="s">
        <v>8384</v>
      </c>
      <c r="G6080" s="1" t="s">
        <v>5834</v>
      </c>
      <c r="H6080" s="1" t="s">
        <v>8313</v>
      </c>
      <c r="I6080" s="1" t="b">
        <v>0</v>
      </c>
      <c r="J6080" s="1">
        <v>16</v>
      </c>
      <c r="K6080" s="1">
        <v>0</v>
      </c>
      <c r="L6080" s="1">
        <v>0</v>
      </c>
      <c r="M6080" s="1">
        <v>14</v>
      </c>
      <c r="N6080" s="1">
        <v>4.2553191489361701</v>
      </c>
      <c r="O6080" s="1" t="e">
        <f>--------------ccctcttgtggt-ggtagggttgtgg</f>
        <v>#NAME?</v>
      </c>
    </row>
    <row r="6081" spans="1:15" x14ac:dyDescent="0.3">
      <c r="A6081" s="1" t="s">
        <v>5716</v>
      </c>
      <c r="B6081" s="1" t="s">
        <v>5774</v>
      </c>
      <c r="C6081" s="1">
        <v>2</v>
      </c>
      <c r="D6081" s="1" t="s">
        <v>7266</v>
      </c>
      <c r="E6081" s="1">
        <v>8</v>
      </c>
      <c r="F6081" s="1" t="s">
        <v>8384</v>
      </c>
      <c r="G6081" s="1" t="s">
        <v>5834</v>
      </c>
      <c r="H6081" s="1" t="s">
        <v>8314</v>
      </c>
      <c r="I6081" s="1" t="b">
        <v>0</v>
      </c>
      <c r="J6081" s="1">
        <v>17</v>
      </c>
      <c r="K6081" s="1">
        <v>1</v>
      </c>
      <c r="L6081" s="1">
        <v>0</v>
      </c>
      <c r="M6081" s="1">
        <v>13</v>
      </c>
      <c r="N6081" s="1">
        <v>3.9513677811550099</v>
      </c>
      <c r="O6081" s="1" t="e">
        <f>----------------ctcttgtggtttggtagggttgtg</f>
        <v>#NAME?</v>
      </c>
    </row>
    <row r="6082" spans="1:15" x14ac:dyDescent="0.3">
      <c r="A6082" s="1" t="s">
        <v>5716</v>
      </c>
      <c r="B6082" s="1" t="s">
        <v>5774</v>
      </c>
      <c r="C6082" s="1">
        <v>2</v>
      </c>
      <c r="D6082" s="1" t="s">
        <v>7266</v>
      </c>
      <c r="E6082" s="1">
        <v>8</v>
      </c>
      <c r="F6082" s="1" t="s">
        <v>8384</v>
      </c>
      <c r="G6082" s="1" t="s">
        <v>5814</v>
      </c>
      <c r="H6082" s="1" t="s">
        <v>8313</v>
      </c>
      <c r="I6082" s="1" t="b">
        <v>0</v>
      </c>
      <c r="J6082" s="1">
        <v>17</v>
      </c>
      <c r="K6082" s="1">
        <v>0</v>
      </c>
      <c r="L6082" s="1">
        <v>0</v>
      </c>
      <c r="M6082" s="1">
        <v>4</v>
      </c>
      <c r="N6082" s="1">
        <v>1.21580547112462</v>
      </c>
      <c r="O6082" s="1" t="e">
        <f>----------------ctcttgtggttggtagggttgtgg</f>
        <v>#NAME?</v>
      </c>
    </row>
    <row r="6083" spans="1:15" x14ac:dyDescent="0.3">
      <c r="A6083" s="1" t="s">
        <v>5716</v>
      </c>
      <c r="B6083" s="1" t="s">
        <v>5774</v>
      </c>
      <c r="C6083" s="1">
        <v>2</v>
      </c>
      <c r="D6083" s="1" t="s">
        <v>7266</v>
      </c>
      <c r="E6083" s="1">
        <v>9</v>
      </c>
      <c r="F6083" s="1" t="s">
        <v>8385</v>
      </c>
      <c r="G6083" s="1" t="s">
        <v>5834</v>
      </c>
      <c r="H6083" s="1" t="s">
        <v>8313</v>
      </c>
      <c r="I6083" s="1" t="b">
        <v>0</v>
      </c>
      <c r="J6083" s="1">
        <v>17</v>
      </c>
      <c r="K6083" s="1">
        <v>0</v>
      </c>
      <c r="L6083" s="1">
        <v>0</v>
      </c>
      <c r="M6083" s="1">
        <v>354</v>
      </c>
      <c r="N6083" s="1">
        <v>79.909706546275302</v>
      </c>
      <c r="O6083" s="1" t="e">
        <f>---------------cctcttgtggt-ggtagggttgtgg</f>
        <v>#NAME?</v>
      </c>
    </row>
    <row r="6084" spans="1:15" x14ac:dyDescent="0.3">
      <c r="A6084" s="1" t="s">
        <v>5716</v>
      </c>
      <c r="B6084" s="1" t="s">
        <v>5774</v>
      </c>
      <c r="C6084" s="1">
        <v>2</v>
      </c>
      <c r="D6084" s="1" t="s">
        <v>7266</v>
      </c>
      <c r="E6084" s="1">
        <v>9</v>
      </c>
      <c r="F6084" s="1" t="s">
        <v>8385</v>
      </c>
      <c r="G6084" s="1" t="s">
        <v>5834</v>
      </c>
      <c r="H6084" s="1" t="s">
        <v>8313</v>
      </c>
      <c r="I6084" s="1" t="b">
        <v>0</v>
      </c>
      <c r="J6084" s="1">
        <v>16</v>
      </c>
      <c r="K6084" s="1">
        <v>0</v>
      </c>
      <c r="L6084" s="1">
        <v>0</v>
      </c>
      <c r="M6084" s="1">
        <v>57</v>
      </c>
      <c r="N6084" s="1">
        <v>12.8668171557562</v>
      </c>
      <c r="O6084" s="1" t="e">
        <f>--------------ccctcttgtggt-ggtagggttgtgg</f>
        <v>#NAME?</v>
      </c>
    </row>
    <row r="6085" spans="1:15" x14ac:dyDescent="0.3">
      <c r="A6085" s="1" t="s">
        <v>5716</v>
      </c>
      <c r="B6085" s="1" t="s">
        <v>5774</v>
      </c>
      <c r="C6085" s="1">
        <v>2</v>
      </c>
      <c r="D6085" s="1" t="s">
        <v>7266</v>
      </c>
      <c r="E6085" s="1">
        <v>9</v>
      </c>
      <c r="F6085" s="1" t="s">
        <v>8385</v>
      </c>
      <c r="G6085" s="1" t="s">
        <v>5834</v>
      </c>
      <c r="H6085" s="1" t="s">
        <v>8314</v>
      </c>
      <c r="I6085" s="1" t="b">
        <v>0</v>
      </c>
      <c r="J6085" s="1">
        <v>18</v>
      </c>
      <c r="K6085" s="1">
        <v>1</v>
      </c>
      <c r="L6085" s="1">
        <v>0</v>
      </c>
      <c r="M6085" s="1">
        <v>9</v>
      </c>
      <c r="N6085" s="1">
        <v>2.0316027088036099</v>
      </c>
      <c r="O6085" s="1" t="e">
        <f>-----------------tcttgtggtttggtagggttgtg</f>
        <v>#NAME?</v>
      </c>
    </row>
    <row r="6086" spans="1:15" x14ac:dyDescent="0.3">
      <c r="A6086" s="1" t="s">
        <v>5716</v>
      </c>
      <c r="B6086" s="1" t="s">
        <v>5774</v>
      </c>
      <c r="C6086" s="1">
        <v>2</v>
      </c>
      <c r="D6086" s="1" t="s">
        <v>7266</v>
      </c>
      <c r="E6086" s="1">
        <v>10</v>
      </c>
      <c r="F6086" s="1" t="s">
        <v>8386</v>
      </c>
      <c r="G6086" s="1" t="s">
        <v>5814</v>
      </c>
      <c r="H6086" s="1" t="s">
        <v>8313</v>
      </c>
      <c r="I6086" s="1" t="b">
        <v>0</v>
      </c>
      <c r="J6086" s="1">
        <v>17</v>
      </c>
      <c r="K6086" s="1">
        <v>0</v>
      </c>
      <c r="L6086" s="1">
        <v>0</v>
      </c>
      <c r="M6086" s="1">
        <v>50</v>
      </c>
      <c r="N6086" s="1">
        <v>65.789473684210506</v>
      </c>
      <c r="O6086" s="1" t="e">
        <f>----------------ctcttgtggttggtagggttgtgg</f>
        <v>#NAME?</v>
      </c>
    </row>
    <row r="6087" spans="1:15" x14ac:dyDescent="0.3">
      <c r="A6087" s="1" t="s">
        <v>5716</v>
      </c>
      <c r="B6087" s="1" t="s">
        <v>5774</v>
      </c>
      <c r="C6087" s="1">
        <v>2</v>
      </c>
      <c r="D6087" s="1" t="s">
        <v>7266</v>
      </c>
      <c r="E6087" s="1">
        <v>10</v>
      </c>
      <c r="F6087" s="1" t="s">
        <v>8386</v>
      </c>
      <c r="G6087" s="1" t="s">
        <v>5834</v>
      </c>
      <c r="H6087" s="1" t="s">
        <v>8314</v>
      </c>
      <c r="I6087" s="1" t="b">
        <v>0</v>
      </c>
      <c r="J6087" s="1">
        <v>18</v>
      </c>
      <c r="K6087" s="1">
        <v>1</v>
      </c>
      <c r="L6087" s="1">
        <v>0</v>
      </c>
      <c r="M6087" s="1">
        <v>16</v>
      </c>
      <c r="N6087" s="1">
        <v>21.052631578947299</v>
      </c>
      <c r="O6087" s="1" t="e">
        <f>-----------------tcttgtggttaggtagggttgtg</f>
        <v>#NAME?</v>
      </c>
    </row>
    <row r="6088" spans="1:15" x14ac:dyDescent="0.3">
      <c r="A6088" s="1" t="s">
        <v>5716</v>
      </c>
      <c r="B6088" s="1" t="s">
        <v>5774</v>
      </c>
      <c r="C6088" s="1">
        <v>2</v>
      </c>
      <c r="D6088" s="1" t="s">
        <v>7266</v>
      </c>
      <c r="E6088" s="1">
        <v>10</v>
      </c>
      <c r="F6088" s="1" t="s">
        <v>8386</v>
      </c>
      <c r="G6088" s="1" t="s">
        <v>5814</v>
      </c>
      <c r="H6088" s="1" t="s">
        <v>8313</v>
      </c>
      <c r="I6088" s="1" t="b">
        <v>0</v>
      </c>
      <c r="J6088" s="1">
        <v>16</v>
      </c>
      <c r="K6088" s="1">
        <v>0</v>
      </c>
      <c r="L6088" s="1">
        <v>0</v>
      </c>
      <c r="M6088" s="1">
        <v>3</v>
      </c>
      <c r="N6088" s="1">
        <v>3.9473684210526301</v>
      </c>
      <c r="O6088" s="1" t="e">
        <f>---------------cctcttgtggttggtagggttgtgg</f>
        <v>#NAME?</v>
      </c>
    </row>
    <row r="6089" spans="1:15" x14ac:dyDescent="0.3">
      <c r="A6089" s="1" t="s">
        <v>5716</v>
      </c>
      <c r="B6089" s="1" t="s">
        <v>5774</v>
      </c>
      <c r="C6089" s="1">
        <v>2</v>
      </c>
      <c r="D6089" s="1" t="s">
        <v>7266</v>
      </c>
      <c r="E6089" s="1">
        <v>10</v>
      </c>
      <c r="F6089" s="1" t="s">
        <v>8386</v>
      </c>
      <c r="G6089" s="1" t="s">
        <v>5834</v>
      </c>
      <c r="H6089" s="1" t="s">
        <v>8313</v>
      </c>
      <c r="I6089" s="1" t="b">
        <v>0</v>
      </c>
      <c r="J6089" s="1">
        <v>17</v>
      </c>
      <c r="K6089" s="1">
        <v>0</v>
      </c>
      <c r="L6089" s="1">
        <v>1</v>
      </c>
      <c r="M6089" s="1">
        <v>2</v>
      </c>
      <c r="N6089" s="1">
        <v>2.6315789473684199</v>
      </c>
      <c r="O6089" s="1" t="e">
        <f>----------------ctcCtgtggttggtagggttgtgg</f>
        <v>#NAME?</v>
      </c>
    </row>
    <row r="6090" spans="1:15" x14ac:dyDescent="0.3">
      <c r="A6090" s="1" t="s">
        <v>5716</v>
      </c>
      <c r="B6090" s="1" t="s">
        <v>5774</v>
      </c>
      <c r="C6090" s="1">
        <v>2</v>
      </c>
      <c r="D6090" s="1" t="s">
        <v>7266</v>
      </c>
      <c r="E6090" s="1">
        <v>10</v>
      </c>
      <c r="F6090" s="1" t="s">
        <v>8386</v>
      </c>
      <c r="G6090" s="1" t="s">
        <v>5814</v>
      </c>
      <c r="H6090" s="1" t="s">
        <v>8313</v>
      </c>
      <c r="I6090" s="1" t="b">
        <v>0</v>
      </c>
      <c r="J6090" s="1">
        <v>15</v>
      </c>
      <c r="K6090" s="1">
        <v>0</v>
      </c>
      <c r="L6090" s="1">
        <v>0</v>
      </c>
      <c r="M6090" s="1">
        <v>2</v>
      </c>
      <c r="N6090" s="1">
        <v>2.6315789473684199</v>
      </c>
      <c r="O6090" s="1" t="e">
        <f>--------------ccctcttgtggttggtagggttgtgg</f>
        <v>#NAME?</v>
      </c>
    </row>
    <row r="6091" spans="1:15" x14ac:dyDescent="0.3">
      <c r="A6091" s="1" t="s">
        <v>5716</v>
      </c>
      <c r="B6091" s="1" t="s">
        <v>5774</v>
      </c>
      <c r="C6091" s="1">
        <v>2</v>
      </c>
      <c r="D6091" s="1" t="s">
        <v>7266</v>
      </c>
      <c r="E6091" s="1">
        <v>10</v>
      </c>
      <c r="F6091" s="1" t="s">
        <v>8386</v>
      </c>
      <c r="G6091" s="1" t="s">
        <v>5834</v>
      </c>
      <c r="H6091" s="1" t="s">
        <v>8314</v>
      </c>
      <c r="I6091" s="1" t="b">
        <v>0</v>
      </c>
      <c r="J6091" s="1">
        <v>18</v>
      </c>
      <c r="K6091" s="1">
        <v>1</v>
      </c>
      <c r="L6091" s="1">
        <v>1</v>
      </c>
      <c r="M6091" s="1">
        <v>1</v>
      </c>
      <c r="N6091" s="1">
        <v>1.31578947368421</v>
      </c>
      <c r="O6091" s="1" t="e">
        <f>-----------------tcttgtggttaggtagggtAgtg</f>
        <v>#NAME?</v>
      </c>
    </row>
    <row r="6092" spans="1:15" x14ac:dyDescent="0.3">
      <c r="A6092" s="1" t="s">
        <v>5716</v>
      </c>
      <c r="B6092" s="1" t="s">
        <v>5774</v>
      </c>
      <c r="C6092" s="1">
        <v>2</v>
      </c>
      <c r="D6092" s="1" t="s">
        <v>7266</v>
      </c>
      <c r="E6092" s="1">
        <v>10</v>
      </c>
      <c r="F6092" s="1" t="s">
        <v>8386</v>
      </c>
      <c r="G6092" s="1" t="s">
        <v>5834</v>
      </c>
      <c r="H6092" s="1" t="s">
        <v>8314</v>
      </c>
      <c r="I6092" s="1" t="b">
        <v>0</v>
      </c>
      <c r="J6092" s="1">
        <v>17</v>
      </c>
      <c r="K6092" s="1">
        <v>1</v>
      </c>
      <c r="L6092" s="1">
        <v>0</v>
      </c>
      <c r="M6092" s="1">
        <v>1</v>
      </c>
      <c r="N6092" s="1">
        <v>1.31578947368421</v>
      </c>
      <c r="O6092" s="1" t="e">
        <f>----------------ctcttgtggttaggtagggttgtg</f>
        <v>#NAME?</v>
      </c>
    </row>
    <row r="6093" spans="1:15" x14ac:dyDescent="0.3">
      <c r="A6093" s="1" t="s">
        <v>5716</v>
      </c>
      <c r="B6093" s="1" t="s">
        <v>5774</v>
      </c>
      <c r="C6093" s="1">
        <v>2</v>
      </c>
      <c r="D6093" s="1" t="s">
        <v>7266</v>
      </c>
      <c r="E6093" s="1">
        <v>10</v>
      </c>
      <c r="F6093" s="1" t="s">
        <v>8386</v>
      </c>
      <c r="G6093" s="1" t="s">
        <v>5834</v>
      </c>
      <c r="H6093" s="1" t="s">
        <v>8313</v>
      </c>
      <c r="I6093" s="1" t="b">
        <v>0</v>
      </c>
      <c r="J6093" s="1">
        <v>17</v>
      </c>
      <c r="K6093" s="1">
        <v>0</v>
      </c>
      <c r="L6093" s="1">
        <v>1</v>
      </c>
      <c r="M6093" s="1">
        <v>1</v>
      </c>
      <c r="N6093" s="1">
        <v>1.31578947368421</v>
      </c>
      <c r="O6093" s="1" t="e">
        <f>----------------ctcttgtggttggtagggttAtgg</f>
        <v>#NAME?</v>
      </c>
    </row>
    <row r="6094" spans="1:15" x14ac:dyDescent="0.3">
      <c r="A6094" s="1" t="s">
        <v>5716</v>
      </c>
      <c r="B6094" s="1" t="s">
        <v>5774</v>
      </c>
      <c r="C6094" s="1">
        <v>2</v>
      </c>
      <c r="D6094" s="1" t="s">
        <v>7266</v>
      </c>
      <c r="E6094" s="1">
        <v>11</v>
      </c>
      <c r="F6094" s="1" t="s">
        <v>8387</v>
      </c>
      <c r="G6094" s="1" t="s">
        <v>5834</v>
      </c>
      <c r="H6094" s="1" t="s">
        <v>8314</v>
      </c>
      <c r="I6094" s="1" t="b">
        <v>0</v>
      </c>
      <c r="J6094" s="1">
        <v>18</v>
      </c>
      <c r="K6094" s="1">
        <v>1</v>
      </c>
      <c r="L6094" s="1">
        <v>0</v>
      </c>
      <c r="M6094" s="1">
        <v>391</v>
      </c>
      <c r="N6094" s="1">
        <v>77.272727272727195</v>
      </c>
      <c r="O6094" s="1" t="e">
        <f>-----------------tcttgtggttaggtagggttgtg</f>
        <v>#NAME?</v>
      </c>
    </row>
    <row r="6095" spans="1:15" x14ac:dyDescent="0.3">
      <c r="A6095" s="1" t="s">
        <v>5716</v>
      </c>
      <c r="B6095" s="1" t="s">
        <v>5774</v>
      </c>
      <c r="C6095" s="1">
        <v>2</v>
      </c>
      <c r="D6095" s="1" t="s">
        <v>7266</v>
      </c>
      <c r="E6095" s="1">
        <v>11</v>
      </c>
      <c r="F6095" s="1" t="s">
        <v>8387</v>
      </c>
      <c r="G6095" s="1" t="s">
        <v>5834</v>
      </c>
      <c r="H6095" s="1" t="s">
        <v>8314</v>
      </c>
      <c r="I6095" s="1" t="b">
        <v>0</v>
      </c>
      <c r="J6095" s="1">
        <v>17</v>
      </c>
      <c r="K6095" s="1">
        <v>1</v>
      </c>
      <c r="L6095" s="1">
        <v>0</v>
      </c>
      <c r="M6095" s="1">
        <v>73</v>
      </c>
      <c r="N6095" s="1">
        <v>14.4268774703557</v>
      </c>
      <c r="O6095" s="1" t="e">
        <f>----------------ctcttgtggttaggtagggttgtg</f>
        <v>#NAME?</v>
      </c>
    </row>
    <row r="6096" spans="1:15" x14ac:dyDescent="0.3">
      <c r="A6096" s="1" t="s">
        <v>5716</v>
      </c>
      <c r="B6096" s="1" t="s">
        <v>5774</v>
      </c>
      <c r="C6096" s="1">
        <v>2</v>
      </c>
      <c r="D6096" s="1" t="s">
        <v>7266</v>
      </c>
      <c r="E6096" s="1">
        <v>11</v>
      </c>
      <c r="F6096" s="1" t="s">
        <v>8387</v>
      </c>
      <c r="G6096" s="1" t="s">
        <v>5834</v>
      </c>
      <c r="H6096" s="1" t="s">
        <v>8314</v>
      </c>
      <c r="I6096" s="1" t="b">
        <v>0</v>
      </c>
      <c r="J6096" s="1">
        <v>16</v>
      </c>
      <c r="K6096" s="1">
        <v>1</v>
      </c>
      <c r="L6096" s="1">
        <v>0</v>
      </c>
      <c r="M6096" s="1">
        <v>7</v>
      </c>
      <c r="N6096" s="1">
        <v>1.38339920948616</v>
      </c>
      <c r="O6096" s="1" t="e">
        <f>---------------cctcttgtggttaggtagggttgtg</f>
        <v>#NAME?</v>
      </c>
    </row>
    <row r="6097" spans="1:15" x14ac:dyDescent="0.3">
      <c r="A6097" s="1" t="s">
        <v>5716</v>
      </c>
      <c r="B6097" s="1" t="s">
        <v>5774</v>
      </c>
      <c r="C6097" s="1">
        <v>2</v>
      </c>
      <c r="D6097" s="1" t="s">
        <v>7266</v>
      </c>
      <c r="E6097" s="1">
        <v>12</v>
      </c>
      <c r="F6097" s="1" t="s">
        <v>8388</v>
      </c>
      <c r="G6097" s="1" t="s">
        <v>5834</v>
      </c>
      <c r="H6097" s="1" t="s">
        <v>8313</v>
      </c>
      <c r="I6097" s="1" t="b">
        <v>0</v>
      </c>
      <c r="J6097" s="1">
        <v>17</v>
      </c>
      <c r="K6097" s="1">
        <v>0</v>
      </c>
      <c r="L6097" s="1">
        <v>0</v>
      </c>
      <c r="M6097" s="1">
        <v>102</v>
      </c>
      <c r="N6097" s="1">
        <v>30.630630630630598</v>
      </c>
      <c r="O6097" s="1" t="e">
        <f>-------acagggaccctcttgtggttg---------tgg</f>
        <v>#NAME?</v>
      </c>
    </row>
    <row r="6098" spans="1:15" x14ac:dyDescent="0.3">
      <c r="A6098" s="1" t="s">
        <v>5716</v>
      </c>
      <c r="B6098" s="1" t="s">
        <v>5774</v>
      </c>
      <c r="C6098" s="1">
        <v>2</v>
      </c>
      <c r="D6098" s="1" t="s">
        <v>7266</v>
      </c>
      <c r="E6098" s="1">
        <v>12</v>
      </c>
      <c r="F6098" s="1" t="s">
        <v>8388</v>
      </c>
      <c r="G6098" s="1" t="s">
        <v>5834</v>
      </c>
      <c r="H6098" s="1" t="s">
        <v>8313</v>
      </c>
      <c r="I6098" s="1" t="b">
        <v>0</v>
      </c>
      <c r="J6098" s="1">
        <v>17</v>
      </c>
      <c r="K6098" s="1">
        <v>0</v>
      </c>
      <c r="L6098" s="1">
        <v>0</v>
      </c>
      <c r="M6098" s="1">
        <v>74</v>
      </c>
      <c r="N6098" s="1">
        <v>22.2222222222222</v>
      </c>
      <c r="O6098" s="1" t="e">
        <f>-gcagggacagggaccctct---------------tgtgg</f>
        <v>#NAME?</v>
      </c>
    </row>
    <row r="6099" spans="1:15" x14ac:dyDescent="0.3">
      <c r="A6099" s="1" t="s">
        <v>5716</v>
      </c>
      <c r="B6099" s="1" t="s">
        <v>5774</v>
      </c>
      <c r="C6099" s="1">
        <v>2</v>
      </c>
      <c r="D6099" s="1" t="s">
        <v>7266</v>
      </c>
      <c r="E6099" s="1">
        <v>12</v>
      </c>
      <c r="F6099" s="1" t="s">
        <v>8388</v>
      </c>
      <c r="G6099" s="1" t="s">
        <v>5834</v>
      </c>
      <c r="H6099" s="1" t="s">
        <v>8313</v>
      </c>
      <c r="I6099" s="1" t="b">
        <v>0</v>
      </c>
      <c r="J6099" s="1">
        <v>18</v>
      </c>
      <c r="K6099" s="1">
        <v>0</v>
      </c>
      <c r="L6099" s="1">
        <v>7</v>
      </c>
      <c r="M6099" s="1">
        <v>55</v>
      </c>
      <c r="N6099" s="1">
        <v>16.5165165165165</v>
      </c>
      <c r="O6099" s="1" t="s">
        <v>8364</v>
      </c>
    </row>
    <row r="6100" spans="1:15" x14ac:dyDescent="0.3">
      <c r="A6100" s="1" t="s">
        <v>5716</v>
      </c>
      <c r="B6100" s="1" t="s">
        <v>5774</v>
      </c>
      <c r="C6100" s="1">
        <v>2</v>
      </c>
      <c r="D6100" s="1" t="s">
        <v>7266</v>
      </c>
      <c r="E6100" s="1">
        <v>12</v>
      </c>
      <c r="F6100" s="1" t="s">
        <v>8388</v>
      </c>
      <c r="G6100" s="1" t="s">
        <v>5834</v>
      </c>
      <c r="H6100" s="1" t="s">
        <v>8313</v>
      </c>
      <c r="I6100" s="1" t="b">
        <v>0</v>
      </c>
      <c r="J6100" s="1">
        <v>16</v>
      </c>
      <c r="K6100" s="1">
        <v>0</v>
      </c>
      <c r="L6100" s="1">
        <v>0</v>
      </c>
      <c r="M6100" s="1">
        <v>23</v>
      </c>
      <c r="N6100" s="1">
        <v>6.9069069069069</v>
      </c>
      <c r="O6100" s="1" t="s">
        <v>8332</v>
      </c>
    </row>
    <row r="6101" spans="1:15" x14ac:dyDescent="0.3">
      <c r="A6101" s="1" t="s">
        <v>5716</v>
      </c>
      <c r="B6101" s="1" t="s">
        <v>5774</v>
      </c>
      <c r="C6101" s="1">
        <v>2</v>
      </c>
      <c r="D6101" s="1" t="s">
        <v>7266</v>
      </c>
      <c r="E6101" s="1">
        <v>12</v>
      </c>
      <c r="F6101" s="1" t="s">
        <v>8388</v>
      </c>
      <c r="G6101" s="1" t="s">
        <v>5834</v>
      </c>
      <c r="H6101" s="1" t="s">
        <v>8313</v>
      </c>
      <c r="I6101" s="1" t="b">
        <v>0</v>
      </c>
      <c r="J6101" s="1">
        <v>15</v>
      </c>
      <c r="K6101" s="1">
        <v>0</v>
      </c>
      <c r="L6101" s="1">
        <v>0</v>
      </c>
      <c r="M6101" s="1">
        <v>10</v>
      </c>
      <c r="N6101" s="1">
        <v>3.0030030030030002</v>
      </c>
      <c r="O6101" s="1" t="s">
        <v>8317</v>
      </c>
    </row>
    <row r="6102" spans="1:15" x14ac:dyDescent="0.3">
      <c r="A6102" s="1" t="s">
        <v>5716</v>
      </c>
      <c r="B6102" s="1" t="s">
        <v>5774</v>
      </c>
      <c r="C6102" s="1">
        <v>2</v>
      </c>
      <c r="D6102" s="1" t="s">
        <v>7266</v>
      </c>
      <c r="E6102" s="1">
        <v>12</v>
      </c>
      <c r="F6102" s="1" t="s">
        <v>8388</v>
      </c>
      <c r="G6102" s="1" t="s">
        <v>5834</v>
      </c>
      <c r="H6102" s="1" t="s">
        <v>8313</v>
      </c>
      <c r="I6102" s="1" t="b">
        <v>0</v>
      </c>
      <c r="J6102" s="1">
        <v>17</v>
      </c>
      <c r="K6102" s="1">
        <v>0</v>
      </c>
      <c r="L6102" s="1">
        <v>0</v>
      </c>
      <c r="M6102" s="1">
        <v>9</v>
      </c>
      <c r="N6102" s="1">
        <v>2.7027027027027</v>
      </c>
      <c r="O6102" s="1" t="e">
        <f>---------------cctcttgtggt-ggtagggttgtgg</f>
        <v>#NAME?</v>
      </c>
    </row>
    <row r="6103" spans="1:15" x14ac:dyDescent="0.3">
      <c r="A6103" s="1" t="s">
        <v>5716</v>
      </c>
      <c r="B6103" s="1" t="s">
        <v>5774</v>
      </c>
      <c r="C6103" s="1">
        <v>2</v>
      </c>
      <c r="D6103" s="1" t="s">
        <v>7266</v>
      </c>
      <c r="E6103" s="1">
        <v>12</v>
      </c>
      <c r="F6103" s="1" t="s">
        <v>8388</v>
      </c>
      <c r="G6103" s="1" t="s">
        <v>5834</v>
      </c>
      <c r="H6103" s="1" t="s">
        <v>8313</v>
      </c>
      <c r="I6103" s="1" t="b">
        <v>0</v>
      </c>
      <c r="J6103" s="1">
        <v>16</v>
      </c>
      <c r="K6103" s="1">
        <v>0</v>
      </c>
      <c r="L6103" s="1">
        <v>0</v>
      </c>
      <c r="M6103" s="1">
        <v>7</v>
      </c>
      <c r="N6103" s="1">
        <v>2.1021021021021</v>
      </c>
      <c r="O6103" s="1" t="e">
        <f>------gacagggaccctcttgtggttg---------tgg</f>
        <v>#NAME?</v>
      </c>
    </row>
    <row r="6104" spans="1:15" x14ac:dyDescent="0.3">
      <c r="A6104" s="1" t="s">
        <v>5716</v>
      </c>
      <c r="B6104" s="1" t="s">
        <v>5774</v>
      </c>
      <c r="C6104" s="1">
        <v>2</v>
      </c>
      <c r="D6104" s="1" t="s">
        <v>7266</v>
      </c>
      <c r="E6104" s="1">
        <v>12</v>
      </c>
      <c r="F6104" s="1" t="s">
        <v>8388</v>
      </c>
      <c r="G6104" s="1" t="s">
        <v>5814</v>
      </c>
      <c r="H6104" s="1" t="s">
        <v>8313</v>
      </c>
      <c r="I6104" s="1" t="b">
        <v>0</v>
      </c>
      <c r="J6104" s="1">
        <v>17</v>
      </c>
      <c r="K6104" s="1">
        <v>0</v>
      </c>
      <c r="L6104" s="1">
        <v>0</v>
      </c>
      <c r="M6104" s="1">
        <v>6</v>
      </c>
      <c r="N6104" s="1">
        <v>1.8018018018018001</v>
      </c>
      <c r="O6104" s="1" t="e">
        <f>----------------ctcttgtggttggtagggttgtgg</f>
        <v>#NAME?</v>
      </c>
    </row>
    <row r="6105" spans="1:15" x14ac:dyDescent="0.3">
      <c r="A6105" s="1" t="s">
        <v>5716</v>
      </c>
      <c r="B6105" s="1" t="s">
        <v>5774</v>
      </c>
      <c r="C6105" s="1">
        <v>2</v>
      </c>
      <c r="D6105" s="1" t="s">
        <v>7266</v>
      </c>
      <c r="E6105" s="1">
        <v>12</v>
      </c>
      <c r="F6105" s="1" t="s">
        <v>8388</v>
      </c>
      <c r="G6105" s="1" t="s">
        <v>5834</v>
      </c>
      <c r="H6105" s="1" t="s">
        <v>8313</v>
      </c>
      <c r="I6105" s="1" t="b">
        <v>0</v>
      </c>
      <c r="J6105" s="1">
        <v>17</v>
      </c>
      <c r="K6105" s="1">
        <v>0</v>
      </c>
      <c r="L6105" s="1">
        <v>2</v>
      </c>
      <c r="M6105" s="1">
        <v>5</v>
      </c>
      <c r="N6105" s="1">
        <v>1.5015015015015001</v>
      </c>
      <c r="O6105" s="1" t="s">
        <v>8389</v>
      </c>
    </row>
    <row r="6106" spans="1:15" x14ac:dyDescent="0.3">
      <c r="A6106" s="1" t="s">
        <v>5716</v>
      </c>
      <c r="B6106" s="1" t="s">
        <v>5774</v>
      </c>
      <c r="C6106" s="1">
        <v>2</v>
      </c>
      <c r="D6106" s="1" t="s">
        <v>7266</v>
      </c>
      <c r="E6106" s="1">
        <v>12</v>
      </c>
      <c r="F6106" s="1" t="s">
        <v>8388</v>
      </c>
      <c r="G6106" s="1" t="s">
        <v>5834</v>
      </c>
      <c r="H6106" s="1" t="s">
        <v>8314</v>
      </c>
      <c r="I6106" s="1" t="b">
        <v>0</v>
      </c>
      <c r="J6106" s="1">
        <v>18</v>
      </c>
      <c r="K6106" s="1">
        <v>1</v>
      </c>
      <c r="L6106" s="1">
        <v>0</v>
      </c>
      <c r="M6106" s="1">
        <v>4</v>
      </c>
      <c r="N6106" s="1">
        <v>1.2012012012012001</v>
      </c>
      <c r="O6106" s="1" t="e">
        <f>-----------------tcttgtggttaggtagggttgtg</f>
        <v>#NAME?</v>
      </c>
    </row>
    <row r="6107" spans="1:15" x14ac:dyDescent="0.3">
      <c r="A6107" s="1" t="s">
        <v>5716</v>
      </c>
      <c r="B6107" s="1" t="s">
        <v>5774</v>
      </c>
      <c r="C6107" s="1">
        <v>2</v>
      </c>
      <c r="D6107" s="1" t="s">
        <v>7266</v>
      </c>
      <c r="E6107" s="1">
        <v>12</v>
      </c>
      <c r="F6107" s="1" t="s">
        <v>8388</v>
      </c>
      <c r="G6107" s="1" t="s">
        <v>5834</v>
      </c>
      <c r="H6107" s="1" t="s">
        <v>8390</v>
      </c>
      <c r="I6107" s="1" t="b">
        <v>0</v>
      </c>
      <c r="J6107" s="1">
        <v>19</v>
      </c>
      <c r="K6107" s="1">
        <v>2</v>
      </c>
      <c r="L6107" s="1">
        <v>0</v>
      </c>
      <c r="M6107" s="1">
        <v>4</v>
      </c>
      <c r="N6107" s="1">
        <v>1.2012012012012001</v>
      </c>
      <c r="O6107" s="1" t="e">
        <f>------------------cttgtggttttggtagggttgt</f>
        <v>#NAME?</v>
      </c>
    </row>
    <row r="6108" spans="1:15" x14ac:dyDescent="0.3">
      <c r="A6108" s="1" t="s">
        <v>5716</v>
      </c>
      <c r="B6108" s="1" t="s">
        <v>5774</v>
      </c>
      <c r="C6108" s="1">
        <v>2</v>
      </c>
      <c r="D6108" s="1" t="s">
        <v>7266</v>
      </c>
      <c r="E6108" s="1">
        <v>13</v>
      </c>
      <c r="F6108" s="1" t="s">
        <v>8391</v>
      </c>
      <c r="G6108" s="1" t="s">
        <v>5834</v>
      </c>
      <c r="H6108" s="1" t="s">
        <v>8313</v>
      </c>
      <c r="I6108" s="1" t="b">
        <v>0</v>
      </c>
      <c r="J6108" s="1">
        <v>18</v>
      </c>
      <c r="K6108" s="1">
        <v>0</v>
      </c>
      <c r="L6108" s="1">
        <v>7</v>
      </c>
      <c r="M6108" s="1">
        <v>707</v>
      </c>
      <c r="N6108" s="1">
        <v>70</v>
      </c>
      <c r="O6108" s="1" t="s">
        <v>8364</v>
      </c>
    </row>
    <row r="6109" spans="1:15" x14ac:dyDescent="0.3">
      <c r="A6109" s="1" t="s">
        <v>5716</v>
      </c>
      <c r="B6109" s="1" t="s">
        <v>5774</v>
      </c>
      <c r="C6109" s="1">
        <v>2</v>
      </c>
      <c r="D6109" s="1" t="s">
        <v>7266</v>
      </c>
      <c r="E6109" s="1">
        <v>13</v>
      </c>
      <c r="F6109" s="1" t="s">
        <v>8391</v>
      </c>
      <c r="G6109" s="1" t="s">
        <v>5834</v>
      </c>
      <c r="H6109" s="1" t="s">
        <v>8313</v>
      </c>
      <c r="I6109" s="1" t="b">
        <v>0</v>
      </c>
      <c r="J6109" s="1">
        <v>15</v>
      </c>
      <c r="K6109" s="1">
        <v>0</v>
      </c>
      <c r="L6109" s="1">
        <v>0</v>
      </c>
      <c r="M6109" s="1">
        <v>92</v>
      </c>
      <c r="N6109" s="1">
        <v>9.1089108910890992</v>
      </c>
      <c r="O6109" s="1" t="s">
        <v>8317</v>
      </c>
    </row>
    <row r="6110" spans="1:15" x14ac:dyDescent="0.3">
      <c r="A6110" s="1" t="s">
        <v>5716</v>
      </c>
      <c r="B6110" s="1" t="s">
        <v>5774</v>
      </c>
      <c r="C6110" s="1">
        <v>2</v>
      </c>
      <c r="D6110" s="1" t="s">
        <v>7266</v>
      </c>
      <c r="E6110" s="1">
        <v>13</v>
      </c>
      <c r="F6110" s="1" t="s">
        <v>8391</v>
      </c>
      <c r="G6110" s="1" t="s">
        <v>5834</v>
      </c>
      <c r="H6110" s="1" t="s">
        <v>8313</v>
      </c>
      <c r="I6110" s="1" t="b">
        <v>0</v>
      </c>
      <c r="J6110" s="1">
        <v>17</v>
      </c>
      <c r="K6110" s="1">
        <v>0</v>
      </c>
      <c r="L6110" s="1">
        <v>0</v>
      </c>
      <c r="M6110" s="1">
        <v>78</v>
      </c>
      <c r="N6110" s="1">
        <v>7.7227722772277199</v>
      </c>
      <c r="O6110" s="1" t="e">
        <f>-gcagggacagggaccctct---------------tgtgg</f>
        <v>#NAME?</v>
      </c>
    </row>
    <row r="6111" spans="1:15" x14ac:dyDescent="0.3">
      <c r="A6111" s="1" t="s">
        <v>5716</v>
      </c>
      <c r="B6111" s="1" t="s">
        <v>5774</v>
      </c>
      <c r="C6111" s="1">
        <v>2</v>
      </c>
      <c r="D6111" s="1" t="s">
        <v>7266</v>
      </c>
      <c r="E6111" s="1">
        <v>13</v>
      </c>
      <c r="F6111" s="1" t="s">
        <v>8391</v>
      </c>
      <c r="G6111" s="1" t="s">
        <v>5834</v>
      </c>
      <c r="H6111" s="1" t="s">
        <v>8314</v>
      </c>
      <c r="I6111" s="1" t="b">
        <v>0</v>
      </c>
      <c r="J6111" s="1">
        <v>18</v>
      </c>
      <c r="K6111" s="1">
        <v>1</v>
      </c>
      <c r="L6111" s="1">
        <v>0</v>
      </c>
      <c r="M6111" s="1">
        <v>14</v>
      </c>
      <c r="N6111" s="1">
        <v>1.38613861386138</v>
      </c>
      <c r="O6111" s="1" t="e">
        <f>-----------------tcttgtggtttggtagggttgtg</f>
        <v>#NAME?</v>
      </c>
    </row>
    <row r="6112" spans="1:15" x14ac:dyDescent="0.3">
      <c r="A6112" s="1" t="s">
        <v>5716</v>
      </c>
      <c r="B6112" s="1" t="s">
        <v>5774</v>
      </c>
      <c r="C6112" s="1">
        <v>2</v>
      </c>
      <c r="D6112" s="1" t="s">
        <v>7266</v>
      </c>
      <c r="E6112" s="1">
        <v>14</v>
      </c>
      <c r="F6112" s="1" t="s">
        <v>8392</v>
      </c>
      <c r="G6112" s="1" t="s">
        <v>5814</v>
      </c>
      <c r="H6112" s="1" t="s">
        <v>8313</v>
      </c>
      <c r="I6112" s="1" t="b">
        <v>0</v>
      </c>
      <c r="J6112" s="1">
        <v>17</v>
      </c>
      <c r="K6112" s="1">
        <v>0</v>
      </c>
      <c r="L6112" s="1">
        <v>0</v>
      </c>
      <c r="M6112" s="1">
        <v>62</v>
      </c>
      <c r="N6112" s="1">
        <v>59.615384615384599</v>
      </c>
      <c r="O6112" s="1" t="e">
        <f>----------------ctcttgtggttggtagggttgtgg</f>
        <v>#NAME?</v>
      </c>
    </row>
    <row r="6113" spans="1:15" x14ac:dyDescent="0.3">
      <c r="A6113" s="1" t="s">
        <v>5716</v>
      </c>
      <c r="B6113" s="1" t="s">
        <v>5774</v>
      </c>
      <c r="C6113" s="1">
        <v>2</v>
      </c>
      <c r="D6113" s="1" t="s">
        <v>7266</v>
      </c>
      <c r="E6113" s="1">
        <v>14</v>
      </c>
      <c r="F6113" s="1" t="s">
        <v>8392</v>
      </c>
      <c r="G6113" s="1" t="s">
        <v>5834</v>
      </c>
      <c r="H6113" s="1" t="s">
        <v>8313</v>
      </c>
      <c r="I6113" s="1" t="b">
        <v>0</v>
      </c>
      <c r="J6113" s="1">
        <v>17</v>
      </c>
      <c r="K6113" s="1">
        <v>0</v>
      </c>
      <c r="L6113" s="1">
        <v>0</v>
      </c>
      <c r="M6113" s="1">
        <v>13</v>
      </c>
      <c r="N6113" s="1">
        <v>12.5</v>
      </c>
      <c r="O6113" s="1" t="e">
        <f>------------gaccctcttgtggt----agggttgtgg</f>
        <v>#NAME?</v>
      </c>
    </row>
    <row r="6114" spans="1:15" x14ac:dyDescent="0.3">
      <c r="A6114" s="1" t="s">
        <v>5716</v>
      </c>
      <c r="B6114" s="1" t="s">
        <v>5774</v>
      </c>
      <c r="C6114" s="1">
        <v>2</v>
      </c>
      <c r="D6114" s="1" t="s">
        <v>7266</v>
      </c>
      <c r="E6114" s="1">
        <v>14</v>
      </c>
      <c r="F6114" s="1" t="s">
        <v>8392</v>
      </c>
      <c r="G6114" s="1" t="s">
        <v>5834</v>
      </c>
      <c r="H6114" s="1" t="s">
        <v>8314</v>
      </c>
      <c r="I6114" s="1" t="b">
        <v>0</v>
      </c>
      <c r="J6114" s="1">
        <v>18</v>
      </c>
      <c r="K6114" s="1">
        <v>1</v>
      </c>
      <c r="L6114" s="1">
        <v>0</v>
      </c>
      <c r="M6114" s="1">
        <v>9</v>
      </c>
      <c r="N6114" s="1">
        <v>8.6538461538461497</v>
      </c>
      <c r="O6114" s="1" t="e">
        <f>-----------------tcttgtggtttggtagggttgtg</f>
        <v>#NAME?</v>
      </c>
    </row>
    <row r="6115" spans="1:15" x14ac:dyDescent="0.3">
      <c r="A6115" s="1" t="s">
        <v>5716</v>
      </c>
      <c r="B6115" s="1" t="s">
        <v>5774</v>
      </c>
      <c r="C6115" s="1">
        <v>2</v>
      </c>
      <c r="D6115" s="1" t="s">
        <v>7266</v>
      </c>
      <c r="E6115" s="1">
        <v>14</v>
      </c>
      <c r="F6115" s="1" t="s">
        <v>8392</v>
      </c>
      <c r="G6115" s="1" t="s">
        <v>5814</v>
      </c>
      <c r="H6115" s="1" t="s">
        <v>8313</v>
      </c>
      <c r="I6115" s="1" t="b">
        <v>0</v>
      </c>
      <c r="J6115" s="1">
        <v>16</v>
      </c>
      <c r="K6115" s="1">
        <v>0</v>
      </c>
      <c r="L6115" s="1">
        <v>0</v>
      </c>
      <c r="M6115" s="1">
        <v>9</v>
      </c>
      <c r="N6115" s="1">
        <v>8.6538461538461497</v>
      </c>
      <c r="O6115" s="1" t="e">
        <f>---------------cctcttgtggttggtagggttgtgg</f>
        <v>#NAME?</v>
      </c>
    </row>
    <row r="6116" spans="1:15" x14ac:dyDescent="0.3">
      <c r="A6116" s="1" t="s">
        <v>5716</v>
      </c>
      <c r="B6116" s="1" t="s">
        <v>5774</v>
      </c>
      <c r="C6116" s="1">
        <v>2</v>
      </c>
      <c r="D6116" s="1" t="s">
        <v>7266</v>
      </c>
      <c r="E6116" s="1">
        <v>14</v>
      </c>
      <c r="F6116" s="1" t="s">
        <v>8392</v>
      </c>
      <c r="G6116" s="1" t="s">
        <v>5834</v>
      </c>
      <c r="H6116" s="1" t="s">
        <v>8313</v>
      </c>
      <c r="I6116" s="1" t="b">
        <v>0</v>
      </c>
      <c r="J6116" s="1">
        <v>16</v>
      </c>
      <c r="K6116" s="1">
        <v>0</v>
      </c>
      <c r="L6116" s="1">
        <v>0</v>
      </c>
      <c r="M6116" s="1">
        <v>3</v>
      </c>
      <c r="N6116" s="1">
        <v>2.8846153846153801</v>
      </c>
      <c r="O6116" s="1" t="e">
        <f>-----------ggaccctcttgtggt----agggttgtgg</f>
        <v>#NAME?</v>
      </c>
    </row>
    <row r="6117" spans="1:15" x14ac:dyDescent="0.3">
      <c r="A6117" s="1" t="s">
        <v>5716</v>
      </c>
      <c r="B6117" s="1" t="s">
        <v>5774</v>
      </c>
      <c r="C6117" s="1">
        <v>2</v>
      </c>
      <c r="D6117" s="1" t="s">
        <v>7266</v>
      </c>
      <c r="E6117" s="1">
        <v>15</v>
      </c>
      <c r="F6117" s="1" t="s">
        <v>8393</v>
      </c>
      <c r="G6117" s="1" t="s">
        <v>5834</v>
      </c>
      <c r="H6117" s="1" t="s">
        <v>8313</v>
      </c>
      <c r="I6117" s="1" t="b">
        <v>0</v>
      </c>
      <c r="J6117" s="1">
        <v>17</v>
      </c>
      <c r="K6117" s="1">
        <v>0</v>
      </c>
      <c r="L6117" s="1">
        <v>0</v>
      </c>
      <c r="M6117" s="1">
        <v>252</v>
      </c>
      <c r="N6117" s="1">
        <v>43.75</v>
      </c>
      <c r="O6117" s="1" t="e">
        <f>------------gaccctcttgtggt----agggttgtgg</f>
        <v>#NAME?</v>
      </c>
    </row>
    <row r="6118" spans="1:15" x14ac:dyDescent="0.3">
      <c r="A6118" s="1" t="s">
        <v>5716</v>
      </c>
      <c r="B6118" s="1" t="s">
        <v>5774</v>
      </c>
      <c r="C6118" s="1">
        <v>2</v>
      </c>
      <c r="D6118" s="1" t="s">
        <v>7266</v>
      </c>
      <c r="E6118" s="1">
        <v>15</v>
      </c>
      <c r="F6118" s="1" t="s">
        <v>8393</v>
      </c>
      <c r="G6118" s="1" t="s">
        <v>5834</v>
      </c>
      <c r="H6118" s="1" t="s">
        <v>8314</v>
      </c>
      <c r="I6118" s="1" t="b">
        <v>0</v>
      </c>
      <c r="J6118" s="1">
        <v>18</v>
      </c>
      <c r="K6118" s="1">
        <v>1</v>
      </c>
      <c r="L6118" s="1">
        <v>0</v>
      </c>
      <c r="M6118" s="1">
        <v>185</v>
      </c>
      <c r="N6118" s="1">
        <v>32.1180555555555</v>
      </c>
      <c r="O6118" s="1" t="e">
        <f>-----------------tcttgtggtttggtagggttgtg</f>
        <v>#NAME?</v>
      </c>
    </row>
    <row r="6119" spans="1:15" x14ac:dyDescent="0.3">
      <c r="A6119" s="1" t="s">
        <v>5716</v>
      </c>
      <c r="B6119" s="1" t="s">
        <v>5774</v>
      </c>
      <c r="C6119" s="1">
        <v>2</v>
      </c>
      <c r="D6119" s="1" t="s">
        <v>7266</v>
      </c>
      <c r="E6119" s="1">
        <v>15</v>
      </c>
      <c r="F6119" s="1" t="s">
        <v>8393</v>
      </c>
      <c r="G6119" s="1" t="s">
        <v>5834</v>
      </c>
      <c r="H6119" s="1" t="s">
        <v>8313</v>
      </c>
      <c r="I6119" s="1" t="b">
        <v>0</v>
      </c>
      <c r="J6119" s="1">
        <v>16</v>
      </c>
      <c r="K6119" s="1">
        <v>0</v>
      </c>
      <c r="L6119" s="1">
        <v>0</v>
      </c>
      <c r="M6119" s="1">
        <v>58</v>
      </c>
      <c r="N6119" s="1">
        <v>10.0694444444444</v>
      </c>
      <c r="O6119" s="1" t="e">
        <f>-----------ggaccctcttgtggt----agggttgtgg</f>
        <v>#NAME?</v>
      </c>
    </row>
    <row r="6120" spans="1:15" x14ac:dyDescent="0.3">
      <c r="A6120" s="1" t="s">
        <v>5716</v>
      </c>
      <c r="B6120" s="1" t="s">
        <v>5774</v>
      </c>
      <c r="C6120" s="1">
        <v>2</v>
      </c>
      <c r="D6120" s="1" t="s">
        <v>7266</v>
      </c>
      <c r="E6120" s="1">
        <v>15</v>
      </c>
      <c r="F6120" s="1" t="s">
        <v>8393</v>
      </c>
      <c r="G6120" s="1" t="s">
        <v>5834</v>
      </c>
      <c r="H6120" s="1" t="s">
        <v>8314</v>
      </c>
      <c r="I6120" s="1" t="b">
        <v>0</v>
      </c>
      <c r="J6120" s="1">
        <v>17</v>
      </c>
      <c r="K6120" s="1">
        <v>1</v>
      </c>
      <c r="L6120" s="1">
        <v>0</v>
      </c>
      <c r="M6120" s="1">
        <v>35</v>
      </c>
      <c r="N6120" s="1">
        <v>6.0763888888888804</v>
      </c>
      <c r="O6120" s="1" t="e">
        <f>----------------ctcttgtggtttggtagggttgtg</f>
        <v>#NAME?</v>
      </c>
    </row>
    <row r="6121" spans="1:15" x14ac:dyDescent="0.3">
      <c r="A6121" s="1" t="s">
        <v>5716</v>
      </c>
      <c r="B6121" s="1" t="s">
        <v>5774</v>
      </c>
      <c r="C6121" s="1">
        <v>2</v>
      </c>
      <c r="D6121" s="1" t="s">
        <v>7266</v>
      </c>
      <c r="E6121" s="1">
        <v>15</v>
      </c>
      <c r="F6121" s="1" t="s">
        <v>8393</v>
      </c>
      <c r="G6121" s="1" t="s">
        <v>5814</v>
      </c>
      <c r="H6121" s="1" t="s">
        <v>8313</v>
      </c>
      <c r="I6121" s="1" t="b">
        <v>0</v>
      </c>
      <c r="J6121" s="1">
        <v>17</v>
      </c>
      <c r="K6121" s="1">
        <v>0</v>
      </c>
      <c r="L6121" s="1">
        <v>0</v>
      </c>
      <c r="M6121" s="1">
        <v>6</v>
      </c>
      <c r="N6121" s="1">
        <v>1.0416666666666601</v>
      </c>
      <c r="O6121" s="1" t="e">
        <f>----------------ctcttgtggttggtagggttgtgg</f>
        <v>#NAME?</v>
      </c>
    </row>
    <row r="6122" spans="1:15" x14ac:dyDescent="0.3">
      <c r="A6122" s="1" t="s">
        <v>5716</v>
      </c>
      <c r="B6122" s="1" t="s">
        <v>5774</v>
      </c>
      <c r="C6122" s="1">
        <v>2</v>
      </c>
      <c r="D6122" s="1" t="s">
        <v>7266</v>
      </c>
      <c r="E6122" s="1">
        <v>15</v>
      </c>
      <c r="F6122" s="1" t="s">
        <v>8393</v>
      </c>
      <c r="G6122" s="1" t="s">
        <v>5834</v>
      </c>
      <c r="H6122" s="1" t="s">
        <v>8313</v>
      </c>
      <c r="I6122" s="1" t="b">
        <v>0</v>
      </c>
      <c r="J6122" s="1">
        <v>15</v>
      </c>
      <c r="K6122" s="1">
        <v>0</v>
      </c>
      <c r="L6122" s="1">
        <v>0</v>
      </c>
      <c r="M6122" s="1">
        <v>6</v>
      </c>
      <c r="N6122" s="1">
        <v>1.0416666666666601</v>
      </c>
      <c r="O6122" s="1" t="e">
        <f>----------gggaccctcttgtggt----agggttgtgg</f>
        <v>#NAME?</v>
      </c>
    </row>
    <row r="6123" spans="1:15" x14ac:dyDescent="0.3">
      <c r="A6123" s="1" t="s">
        <v>5716</v>
      </c>
      <c r="B6123" s="1" t="s">
        <v>5774</v>
      </c>
      <c r="C6123" s="1">
        <v>2</v>
      </c>
      <c r="D6123" s="1" t="s">
        <v>7266</v>
      </c>
      <c r="E6123" s="1">
        <v>16</v>
      </c>
      <c r="F6123" s="1" t="s">
        <v>8394</v>
      </c>
      <c r="G6123" s="1" t="s">
        <v>5814</v>
      </c>
      <c r="H6123" s="1" t="s">
        <v>8313</v>
      </c>
      <c r="I6123" s="1" t="b">
        <v>0</v>
      </c>
      <c r="J6123" s="1">
        <v>17</v>
      </c>
      <c r="K6123" s="1">
        <v>0</v>
      </c>
      <c r="L6123" s="1">
        <v>0</v>
      </c>
      <c r="M6123" s="1">
        <v>142</v>
      </c>
      <c r="N6123" s="1">
        <v>51.636363636363598</v>
      </c>
      <c r="O6123" s="1" t="e">
        <f>----------------ctcttgtggttggtagggttgtgg</f>
        <v>#NAME?</v>
      </c>
    </row>
    <row r="6124" spans="1:15" x14ac:dyDescent="0.3">
      <c r="A6124" s="1" t="s">
        <v>5716</v>
      </c>
      <c r="B6124" s="1" t="s">
        <v>5774</v>
      </c>
      <c r="C6124" s="1">
        <v>2</v>
      </c>
      <c r="D6124" s="1" t="s">
        <v>7266</v>
      </c>
      <c r="E6124" s="1">
        <v>16</v>
      </c>
      <c r="F6124" s="1" t="s">
        <v>8394</v>
      </c>
      <c r="G6124" s="1" t="s">
        <v>5834</v>
      </c>
      <c r="H6124" s="1" t="s">
        <v>8314</v>
      </c>
      <c r="I6124" s="1" t="b">
        <v>0</v>
      </c>
      <c r="J6124" s="1">
        <v>18</v>
      </c>
      <c r="K6124" s="1">
        <v>1</v>
      </c>
      <c r="L6124" s="1">
        <v>0</v>
      </c>
      <c r="M6124" s="1">
        <v>64</v>
      </c>
      <c r="N6124" s="1">
        <v>23.272727272727199</v>
      </c>
      <c r="O6124" s="1" t="e">
        <f>-----------------tcttgtggtttggtagggttgtg</f>
        <v>#NAME?</v>
      </c>
    </row>
    <row r="6125" spans="1:15" x14ac:dyDescent="0.3">
      <c r="A6125" s="1" t="s">
        <v>5716</v>
      </c>
      <c r="B6125" s="1" t="s">
        <v>5774</v>
      </c>
      <c r="C6125" s="1">
        <v>2</v>
      </c>
      <c r="D6125" s="1" t="s">
        <v>7266</v>
      </c>
      <c r="E6125" s="1">
        <v>16</v>
      </c>
      <c r="F6125" s="1" t="s">
        <v>8394</v>
      </c>
      <c r="G6125" s="1" t="s">
        <v>5814</v>
      </c>
      <c r="H6125" s="1" t="s">
        <v>8313</v>
      </c>
      <c r="I6125" s="1" t="b">
        <v>0</v>
      </c>
      <c r="J6125" s="1">
        <v>16</v>
      </c>
      <c r="K6125" s="1">
        <v>0</v>
      </c>
      <c r="L6125" s="1">
        <v>0</v>
      </c>
      <c r="M6125" s="1">
        <v>19</v>
      </c>
      <c r="N6125" s="1">
        <v>6.9090909090909003</v>
      </c>
      <c r="O6125" s="1" t="e">
        <f>---------------cctcttgtggttggtagggttgtgg</f>
        <v>#NAME?</v>
      </c>
    </row>
    <row r="6126" spans="1:15" x14ac:dyDescent="0.3">
      <c r="A6126" s="1" t="s">
        <v>5716</v>
      </c>
      <c r="B6126" s="1" t="s">
        <v>5774</v>
      </c>
      <c r="C6126" s="1">
        <v>2</v>
      </c>
      <c r="D6126" s="1" t="s">
        <v>7266</v>
      </c>
      <c r="E6126" s="1">
        <v>16</v>
      </c>
      <c r="F6126" s="1" t="s">
        <v>8394</v>
      </c>
      <c r="G6126" s="1" t="s">
        <v>5834</v>
      </c>
      <c r="H6126" s="1" t="s">
        <v>8313</v>
      </c>
      <c r="I6126" s="1" t="b">
        <v>0</v>
      </c>
      <c r="J6126" s="1">
        <v>17</v>
      </c>
      <c r="K6126" s="1">
        <v>0</v>
      </c>
      <c r="L6126" s="1">
        <v>0</v>
      </c>
      <c r="M6126" s="1">
        <v>9</v>
      </c>
      <c r="N6126" s="1">
        <v>3.2727272727272698</v>
      </c>
      <c r="O6126" s="1" t="e">
        <f>----gggacagggaccct------------agggttgtgg</f>
        <v>#NAME?</v>
      </c>
    </row>
    <row r="6127" spans="1:15" x14ac:dyDescent="0.3">
      <c r="A6127" s="1" t="s">
        <v>5716</v>
      </c>
      <c r="B6127" s="1" t="s">
        <v>5774</v>
      </c>
      <c r="C6127" s="1">
        <v>2</v>
      </c>
      <c r="D6127" s="1" t="s">
        <v>7266</v>
      </c>
      <c r="E6127" s="1">
        <v>16</v>
      </c>
      <c r="F6127" s="1" t="s">
        <v>8394</v>
      </c>
      <c r="G6127" s="1" t="s">
        <v>5834</v>
      </c>
      <c r="H6127" s="1" t="s">
        <v>8314</v>
      </c>
      <c r="I6127" s="1" t="b">
        <v>0</v>
      </c>
      <c r="J6127" s="1">
        <v>17</v>
      </c>
      <c r="K6127" s="1">
        <v>1</v>
      </c>
      <c r="L6127" s="1">
        <v>0</v>
      </c>
      <c r="M6127" s="1">
        <v>7</v>
      </c>
      <c r="N6127" s="1">
        <v>2.5454545454545401</v>
      </c>
      <c r="O6127" s="1" t="e">
        <f>----------------ctcttgtggtttggtagggttgtg</f>
        <v>#NAME?</v>
      </c>
    </row>
    <row r="6128" spans="1:15" x14ac:dyDescent="0.3">
      <c r="A6128" s="1" t="s">
        <v>5716</v>
      </c>
      <c r="B6128" s="1" t="s">
        <v>5774</v>
      </c>
      <c r="C6128" s="1">
        <v>2</v>
      </c>
      <c r="D6128" s="1" t="s">
        <v>7266</v>
      </c>
      <c r="E6128" s="1">
        <v>16</v>
      </c>
      <c r="F6128" s="1" t="s">
        <v>8394</v>
      </c>
      <c r="G6128" s="1" t="s">
        <v>5834</v>
      </c>
      <c r="H6128" s="1" t="s">
        <v>8313</v>
      </c>
      <c r="I6128" s="1" t="b">
        <v>0</v>
      </c>
      <c r="J6128" s="1">
        <v>17</v>
      </c>
      <c r="K6128" s="1">
        <v>0</v>
      </c>
      <c r="L6128" s="1">
        <v>0</v>
      </c>
      <c r="M6128" s="1">
        <v>6</v>
      </c>
      <c r="N6128" s="1">
        <v>2.1818181818181799</v>
      </c>
      <c r="O6128" s="1" t="e">
        <f>---------------cctcttgtggt-ggtagggttgtgg</f>
        <v>#NAME?</v>
      </c>
    </row>
    <row r="6129" spans="1:15" x14ac:dyDescent="0.3">
      <c r="A6129" s="1" t="s">
        <v>5716</v>
      </c>
      <c r="B6129" s="1" t="s">
        <v>5774</v>
      </c>
      <c r="C6129" s="1">
        <v>2</v>
      </c>
      <c r="D6129" s="1" t="s">
        <v>7266</v>
      </c>
      <c r="E6129" s="1">
        <v>16</v>
      </c>
      <c r="F6129" s="1" t="s">
        <v>8394</v>
      </c>
      <c r="G6129" s="1" t="s">
        <v>5834</v>
      </c>
      <c r="H6129" s="1" t="s">
        <v>8395</v>
      </c>
      <c r="I6129" s="1" t="b">
        <v>0</v>
      </c>
      <c r="J6129" s="1">
        <v>18</v>
      </c>
      <c r="K6129" s="1">
        <v>1</v>
      </c>
      <c r="L6129" s="1">
        <v>0</v>
      </c>
      <c r="M6129" s="1">
        <v>3</v>
      </c>
      <c r="N6129" s="1">
        <v>1.0909090909090899</v>
      </c>
      <c r="O6129" s="1" t="e">
        <f>-----------------tcttgtggtatggtagggttgtg</f>
        <v>#NAME?</v>
      </c>
    </row>
    <row r="6130" spans="1:15" x14ac:dyDescent="0.3">
      <c r="A6130" s="1" t="s">
        <v>5716</v>
      </c>
      <c r="B6130" s="1" t="s">
        <v>5774</v>
      </c>
      <c r="C6130" s="1">
        <v>2</v>
      </c>
      <c r="D6130" s="1" t="s">
        <v>7266</v>
      </c>
      <c r="E6130" s="1">
        <v>16</v>
      </c>
      <c r="F6130" s="1" t="s">
        <v>8394</v>
      </c>
      <c r="G6130" s="1" t="s">
        <v>5834</v>
      </c>
      <c r="H6130" s="1" t="s">
        <v>8313</v>
      </c>
      <c r="I6130" s="1" t="b">
        <v>0</v>
      </c>
      <c r="J6130" s="1">
        <v>17</v>
      </c>
      <c r="K6130" s="1">
        <v>0</v>
      </c>
      <c r="L6130" s="1">
        <v>0</v>
      </c>
      <c r="M6130" s="1">
        <v>3</v>
      </c>
      <c r="N6130" s="1">
        <v>1.0909090909090899</v>
      </c>
      <c r="O6130" s="1" t="e">
        <f>-gcagggacagggaccctct---------------tgtgg</f>
        <v>#NAME?</v>
      </c>
    </row>
    <row r="6131" spans="1:15" x14ac:dyDescent="0.3">
      <c r="A6131" s="1" t="s">
        <v>5716</v>
      </c>
      <c r="B6131" s="1" t="s">
        <v>5774</v>
      </c>
      <c r="C6131" s="1">
        <v>2</v>
      </c>
      <c r="D6131" s="1" t="s">
        <v>7266</v>
      </c>
      <c r="E6131" s="1">
        <v>17</v>
      </c>
      <c r="F6131" s="1" t="s">
        <v>8396</v>
      </c>
      <c r="G6131" s="1" t="s">
        <v>5814</v>
      </c>
      <c r="H6131" s="1" t="s">
        <v>8313</v>
      </c>
      <c r="I6131" s="1" t="b">
        <v>0</v>
      </c>
      <c r="J6131" s="1">
        <v>17</v>
      </c>
      <c r="K6131" s="1">
        <v>0</v>
      </c>
      <c r="L6131" s="1">
        <v>0</v>
      </c>
      <c r="M6131" s="1">
        <v>8</v>
      </c>
      <c r="N6131" s="1">
        <v>33.3333333333333</v>
      </c>
      <c r="O6131" s="1" t="e">
        <f>----------------ctcttgtggttggtagggttgtgg</f>
        <v>#NAME?</v>
      </c>
    </row>
    <row r="6132" spans="1:15" x14ac:dyDescent="0.3">
      <c r="A6132" s="1" t="s">
        <v>5716</v>
      </c>
      <c r="B6132" s="1" t="s">
        <v>5774</v>
      </c>
      <c r="C6132" s="1">
        <v>2</v>
      </c>
      <c r="D6132" s="1" t="s">
        <v>7266</v>
      </c>
      <c r="E6132" s="1">
        <v>17</v>
      </c>
      <c r="F6132" s="1" t="s">
        <v>8396</v>
      </c>
      <c r="G6132" s="1" t="s">
        <v>5814</v>
      </c>
      <c r="H6132" s="1" t="s">
        <v>8313</v>
      </c>
      <c r="I6132" s="1" t="b">
        <v>0</v>
      </c>
      <c r="J6132" s="1">
        <v>16</v>
      </c>
      <c r="K6132" s="1">
        <v>0</v>
      </c>
      <c r="L6132" s="1">
        <v>0</v>
      </c>
      <c r="M6132" s="1">
        <v>4</v>
      </c>
      <c r="N6132" s="1">
        <v>16.6666666666666</v>
      </c>
      <c r="O6132" s="1" t="e">
        <f>---------------cctcttgtggttggtagggttgtgg</f>
        <v>#NAME?</v>
      </c>
    </row>
    <row r="6133" spans="1:15" x14ac:dyDescent="0.3">
      <c r="A6133" s="1" t="s">
        <v>5716</v>
      </c>
      <c r="B6133" s="1" t="s">
        <v>5774</v>
      </c>
      <c r="C6133" s="1">
        <v>2</v>
      </c>
      <c r="D6133" s="1" t="s">
        <v>7266</v>
      </c>
      <c r="E6133" s="1">
        <v>17</v>
      </c>
      <c r="F6133" s="1" t="s">
        <v>8396</v>
      </c>
      <c r="G6133" s="1" t="s">
        <v>5834</v>
      </c>
      <c r="H6133" s="1" t="s">
        <v>8313</v>
      </c>
      <c r="I6133" s="1" t="b">
        <v>0</v>
      </c>
      <c r="J6133" s="1">
        <v>17</v>
      </c>
      <c r="K6133" s="1">
        <v>0</v>
      </c>
      <c r="L6133" s="1">
        <v>0</v>
      </c>
      <c r="M6133" s="1">
        <v>2</v>
      </c>
      <c r="N6133" s="1">
        <v>8.3333333333333304</v>
      </c>
      <c r="O6133" s="1" t="e">
        <f>---------agggaccctcttgtggt-------gttgtgg</f>
        <v>#NAME?</v>
      </c>
    </row>
    <row r="6134" spans="1:15" x14ac:dyDescent="0.3">
      <c r="A6134" s="1" t="s">
        <v>5716</v>
      </c>
      <c r="B6134" s="1" t="s">
        <v>5774</v>
      </c>
      <c r="C6134" s="1">
        <v>2</v>
      </c>
      <c r="D6134" s="1" t="s">
        <v>7266</v>
      </c>
      <c r="E6134" s="1">
        <v>17</v>
      </c>
      <c r="F6134" s="1" t="s">
        <v>8396</v>
      </c>
      <c r="G6134" s="1" t="s">
        <v>5834</v>
      </c>
      <c r="H6134" s="1" t="s">
        <v>8313</v>
      </c>
      <c r="I6134" s="1" t="b">
        <v>0</v>
      </c>
      <c r="J6134" s="1">
        <v>17</v>
      </c>
      <c r="K6134" s="1">
        <v>0</v>
      </c>
      <c r="L6134" s="1">
        <v>0</v>
      </c>
      <c r="M6134" s="1">
        <v>2</v>
      </c>
      <c r="N6134" s="1">
        <v>8.3333333333333304</v>
      </c>
      <c r="O6134" s="1" t="e">
        <f>----gggacagggaccct------------agggttgtgg</f>
        <v>#NAME?</v>
      </c>
    </row>
    <row r="6135" spans="1:15" x14ac:dyDescent="0.3">
      <c r="A6135" s="1" t="s">
        <v>5716</v>
      </c>
      <c r="B6135" s="1" t="s">
        <v>5774</v>
      </c>
      <c r="C6135" s="1">
        <v>2</v>
      </c>
      <c r="D6135" s="1" t="s">
        <v>7266</v>
      </c>
      <c r="E6135" s="1">
        <v>17</v>
      </c>
      <c r="F6135" s="1" t="s">
        <v>8396</v>
      </c>
      <c r="G6135" s="1" t="s">
        <v>5834</v>
      </c>
      <c r="H6135" s="1" t="s">
        <v>8313</v>
      </c>
      <c r="I6135" s="1" t="b">
        <v>0</v>
      </c>
      <c r="J6135" s="1">
        <v>19</v>
      </c>
      <c r="K6135" s="1">
        <v>0</v>
      </c>
      <c r="L6135" s="1">
        <v>9</v>
      </c>
      <c r="M6135" s="1">
        <v>2</v>
      </c>
      <c r="N6135" s="1">
        <v>8.3333333333333304</v>
      </c>
      <c r="O6135" s="1" t="e">
        <f>---aggg---------------tTTttTgCaAgAtCgATg</f>
        <v>#NAME?</v>
      </c>
    </row>
    <row r="6136" spans="1:15" x14ac:dyDescent="0.3">
      <c r="A6136" s="1" t="s">
        <v>5716</v>
      </c>
      <c r="B6136" s="1" t="s">
        <v>5774</v>
      </c>
      <c r="C6136" s="1">
        <v>2</v>
      </c>
      <c r="D6136" s="1" t="s">
        <v>7266</v>
      </c>
      <c r="E6136" s="1">
        <v>17</v>
      </c>
      <c r="F6136" s="1" t="s">
        <v>8396</v>
      </c>
      <c r="G6136" s="1" t="s">
        <v>5834</v>
      </c>
      <c r="H6136" s="1" t="s">
        <v>8314</v>
      </c>
      <c r="I6136" s="1" t="b">
        <v>0</v>
      </c>
      <c r="J6136" s="1">
        <v>18</v>
      </c>
      <c r="K6136" s="1">
        <v>1</v>
      </c>
      <c r="L6136" s="1">
        <v>0</v>
      </c>
      <c r="M6136" s="1">
        <v>1</v>
      </c>
      <c r="N6136" s="1">
        <v>4.1666666666666599</v>
      </c>
      <c r="O6136" s="1" t="e">
        <f>-----------------tcttgtggtttggtagggttgtg</f>
        <v>#NAME?</v>
      </c>
    </row>
    <row r="6137" spans="1:15" x14ac:dyDescent="0.3">
      <c r="A6137" s="1" t="s">
        <v>5716</v>
      </c>
      <c r="B6137" s="1" t="s">
        <v>5774</v>
      </c>
      <c r="C6137" s="1">
        <v>2</v>
      </c>
      <c r="D6137" s="1" t="s">
        <v>7266</v>
      </c>
      <c r="E6137" s="1">
        <v>17</v>
      </c>
      <c r="F6137" s="1" t="s">
        <v>8396</v>
      </c>
      <c r="G6137" s="1" t="s">
        <v>5834</v>
      </c>
      <c r="H6137" s="1" t="s">
        <v>8314</v>
      </c>
      <c r="I6137" s="1" t="b">
        <v>0</v>
      </c>
      <c r="J6137" s="1">
        <v>17</v>
      </c>
      <c r="K6137" s="1">
        <v>1</v>
      </c>
      <c r="L6137" s="1">
        <v>0</v>
      </c>
      <c r="M6137" s="1">
        <v>1</v>
      </c>
      <c r="N6137" s="1">
        <v>4.1666666666666599</v>
      </c>
      <c r="O6137" s="1" t="e">
        <f>----------------ctcttgtggttaggtagggttgtg</f>
        <v>#NAME?</v>
      </c>
    </row>
    <row r="6138" spans="1:15" x14ac:dyDescent="0.3">
      <c r="A6138" s="1" t="s">
        <v>5716</v>
      </c>
      <c r="B6138" s="1" t="s">
        <v>5774</v>
      </c>
      <c r="C6138" s="1">
        <v>2</v>
      </c>
      <c r="D6138" s="1" t="s">
        <v>7266</v>
      </c>
      <c r="E6138" s="1">
        <v>17</v>
      </c>
      <c r="F6138" s="1" t="s">
        <v>8396</v>
      </c>
      <c r="G6138" s="1" t="s">
        <v>5834</v>
      </c>
      <c r="H6138" s="1" t="s">
        <v>8314</v>
      </c>
      <c r="I6138" s="1" t="b">
        <v>0</v>
      </c>
      <c r="J6138" s="1">
        <v>17</v>
      </c>
      <c r="K6138" s="1">
        <v>1</v>
      </c>
      <c r="L6138" s="1">
        <v>0</v>
      </c>
      <c r="M6138" s="1">
        <v>1</v>
      </c>
      <c r="N6138" s="1">
        <v>4.1666666666666599</v>
      </c>
      <c r="O6138" s="1" t="e">
        <f>----------------ctcttgtggtttggtagggttgtg</f>
        <v>#NAME?</v>
      </c>
    </row>
    <row r="6139" spans="1:15" x14ac:dyDescent="0.3">
      <c r="A6139" s="1" t="s">
        <v>5716</v>
      </c>
      <c r="B6139" s="1" t="s">
        <v>5774</v>
      </c>
      <c r="C6139" s="1">
        <v>2</v>
      </c>
      <c r="D6139" s="1" t="s">
        <v>7266</v>
      </c>
      <c r="E6139" s="1">
        <v>17</v>
      </c>
      <c r="F6139" s="1" t="s">
        <v>8396</v>
      </c>
      <c r="G6139" s="1" t="s">
        <v>5834</v>
      </c>
      <c r="H6139" s="1" t="s">
        <v>8313</v>
      </c>
      <c r="I6139" s="1" t="b">
        <v>0</v>
      </c>
      <c r="J6139" s="1">
        <v>17</v>
      </c>
      <c r="K6139" s="1">
        <v>0</v>
      </c>
      <c r="L6139" s="1">
        <v>0</v>
      </c>
      <c r="M6139" s="1">
        <v>1</v>
      </c>
      <c r="N6139" s="1">
        <v>4.1666666666666599</v>
      </c>
      <c r="O6139" s="1" t="e">
        <f>---------------cctcttgtggt-ggtagggttgtgg</f>
        <v>#NAME?</v>
      </c>
    </row>
    <row r="6140" spans="1:15" x14ac:dyDescent="0.3">
      <c r="A6140" s="1" t="s">
        <v>5716</v>
      </c>
      <c r="B6140" s="1" t="s">
        <v>5774</v>
      </c>
      <c r="C6140" s="1">
        <v>2</v>
      </c>
      <c r="D6140" s="1" t="s">
        <v>7266</v>
      </c>
      <c r="E6140" s="1">
        <v>17</v>
      </c>
      <c r="F6140" s="1" t="s">
        <v>8396</v>
      </c>
      <c r="G6140" s="1" t="s">
        <v>5834</v>
      </c>
      <c r="H6140" s="1" t="s">
        <v>8313</v>
      </c>
      <c r="I6140" s="1" t="b">
        <v>0</v>
      </c>
      <c r="J6140" s="1">
        <v>18</v>
      </c>
      <c r="K6140" s="1">
        <v>0</v>
      </c>
      <c r="L6140" s="1">
        <v>9</v>
      </c>
      <c r="M6140" s="1">
        <v>1</v>
      </c>
      <c r="N6140" s="1">
        <v>4.1666666666666599</v>
      </c>
      <c r="O6140" s="1" t="e">
        <f>--caggg---------------tTTttTgCaAgAtCgATg</f>
        <v>#NAME?</v>
      </c>
    </row>
    <row r="6141" spans="1:15" x14ac:dyDescent="0.3">
      <c r="A6141" s="1" t="s">
        <v>5716</v>
      </c>
      <c r="B6141" s="1" t="s">
        <v>5774</v>
      </c>
      <c r="C6141" s="1">
        <v>2</v>
      </c>
      <c r="D6141" s="1" t="s">
        <v>7266</v>
      </c>
      <c r="E6141" s="1">
        <v>17</v>
      </c>
      <c r="F6141" s="1" t="s">
        <v>8396</v>
      </c>
      <c r="G6141" s="1" t="s">
        <v>5834</v>
      </c>
      <c r="H6141" s="1" t="s">
        <v>8313</v>
      </c>
      <c r="I6141" s="1" t="b">
        <v>0</v>
      </c>
      <c r="J6141" s="1">
        <v>17</v>
      </c>
      <c r="K6141" s="1">
        <v>0</v>
      </c>
      <c r="L6141" s="1">
        <v>0</v>
      </c>
      <c r="M6141" s="1">
        <v>1</v>
      </c>
      <c r="N6141" s="1">
        <v>4.1666666666666599</v>
      </c>
      <c r="O6141" s="1" t="e">
        <f>-gcagggacagggaccctct---------------tgtgg</f>
        <v>#NAME?</v>
      </c>
    </row>
    <row r="6142" spans="1:15" x14ac:dyDescent="0.3">
      <c r="A6142" s="1" t="s">
        <v>5716</v>
      </c>
      <c r="B6142" s="1" t="s">
        <v>5774</v>
      </c>
      <c r="C6142" s="1">
        <v>2</v>
      </c>
      <c r="D6142" s="1" t="s">
        <v>7266</v>
      </c>
      <c r="E6142" s="1">
        <v>18</v>
      </c>
      <c r="F6142" s="1" t="s">
        <v>8397</v>
      </c>
      <c r="G6142" s="1" t="s">
        <v>5834</v>
      </c>
      <c r="H6142" s="1" t="s">
        <v>8313</v>
      </c>
      <c r="I6142" s="1" t="b">
        <v>0</v>
      </c>
      <c r="J6142" s="1">
        <v>24</v>
      </c>
      <c r="K6142" s="1">
        <v>0</v>
      </c>
      <c r="L6142" s="1">
        <v>0</v>
      </c>
      <c r="M6142" s="1">
        <v>89</v>
      </c>
      <c r="N6142" s="1">
        <v>29.966329966329901</v>
      </c>
      <c r="O6142" s="1" t="s">
        <v>8332</v>
      </c>
    </row>
    <row r="6143" spans="1:15" x14ac:dyDescent="0.3">
      <c r="A6143" s="1" t="s">
        <v>5716</v>
      </c>
      <c r="B6143" s="1" t="s">
        <v>5774</v>
      </c>
      <c r="C6143" s="1">
        <v>2</v>
      </c>
      <c r="D6143" s="1" t="s">
        <v>7266</v>
      </c>
      <c r="E6143" s="1">
        <v>18</v>
      </c>
      <c r="F6143" s="1" t="s">
        <v>8397</v>
      </c>
      <c r="G6143" s="1" t="s">
        <v>5834</v>
      </c>
      <c r="H6143" s="1" t="s">
        <v>8313</v>
      </c>
      <c r="I6143" s="1" t="b">
        <v>0</v>
      </c>
      <c r="J6143" s="1">
        <v>17</v>
      </c>
      <c r="K6143" s="1">
        <v>0</v>
      </c>
      <c r="L6143" s="1">
        <v>0</v>
      </c>
      <c r="M6143" s="1">
        <v>41</v>
      </c>
      <c r="N6143" s="1">
        <v>13.804713804713799</v>
      </c>
      <c r="O6143" s="1" t="e">
        <f>-gcagggacagggaccctct---------------tgtgg</f>
        <v>#NAME?</v>
      </c>
    </row>
    <row r="6144" spans="1:15" x14ac:dyDescent="0.3">
      <c r="A6144" s="1" t="s">
        <v>5716</v>
      </c>
      <c r="B6144" s="1" t="s">
        <v>5774</v>
      </c>
      <c r="C6144" s="1">
        <v>2</v>
      </c>
      <c r="D6144" s="1" t="s">
        <v>7266</v>
      </c>
      <c r="E6144" s="1">
        <v>18</v>
      </c>
      <c r="F6144" s="1" t="s">
        <v>8397</v>
      </c>
      <c r="G6144" s="1" t="s">
        <v>5834</v>
      </c>
      <c r="H6144" s="1" t="s">
        <v>8313</v>
      </c>
      <c r="I6144" s="1" t="b">
        <v>0</v>
      </c>
      <c r="J6144" s="1">
        <v>20</v>
      </c>
      <c r="K6144" s="1">
        <v>0</v>
      </c>
      <c r="L6144" s="1">
        <v>9</v>
      </c>
      <c r="M6144" s="1">
        <v>21</v>
      </c>
      <c r="N6144" s="1">
        <v>7.0707070707070701</v>
      </c>
      <c r="O6144" s="1" t="e">
        <f>----ggg---------------tTTttTgCaAgAtCgATg</f>
        <v>#NAME?</v>
      </c>
    </row>
    <row r="6145" spans="1:15" x14ac:dyDescent="0.3">
      <c r="A6145" s="1" t="s">
        <v>5716</v>
      </c>
      <c r="B6145" s="1" t="s">
        <v>5774</v>
      </c>
      <c r="C6145" s="1">
        <v>2</v>
      </c>
      <c r="D6145" s="1" t="s">
        <v>7266</v>
      </c>
      <c r="E6145" s="1">
        <v>18</v>
      </c>
      <c r="F6145" s="1" t="s">
        <v>8397</v>
      </c>
      <c r="G6145" s="1" t="s">
        <v>5814</v>
      </c>
      <c r="H6145" s="1" t="s">
        <v>8313</v>
      </c>
      <c r="I6145" s="1" t="b">
        <v>0</v>
      </c>
      <c r="J6145" s="1">
        <v>17</v>
      </c>
      <c r="K6145" s="1">
        <v>0</v>
      </c>
      <c r="L6145" s="1">
        <v>0</v>
      </c>
      <c r="M6145" s="1">
        <v>19</v>
      </c>
      <c r="N6145" s="1">
        <v>6.3973063973063899</v>
      </c>
      <c r="O6145" s="1" t="e">
        <f>----------------ctcttgtggttggtagggttgtgg</f>
        <v>#NAME?</v>
      </c>
    </row>
    <row r="6146" spans="1:15" x14ac:dyDescent="0.3">
      <c r="A6146" s="1" t="s">
        <v>5716</v>
      </c>
      <c r="B6146" s="1" t="s">
        <v>5774</v>
      </c>
      <c r="C6146" s="1">
        <v>2</v>
      </c>
      <c r="D6146" s="1" t="s">
        <v>7266</v>
      </c>
      <c r="E6146" s="1">
        <v>18</v>
      </c>
      <c r="F6146" s="1" t="s">
        <v>8397</v>
      </c>
      <c r="G6146" s="1" t="s">
        <v>5834</v>
      </c>
      <c r="H6146" s="1" t="s">
        <v>8313</v>
      </c>
      <c r="I6146" s="1" t="b">
        <v>0</v>
      </c>
      <c r="J6146" s="1">
        <v>17</v>
      </c>
      <c r="K6146" s="1">
        <v>0</v>
      </c>
      <c r="L6146" s="1">
        <v>1</v>
      </c>
      <c r="M6146" s="1">
        <v>12</v>
      </c>
      <c r="N6146" s="1">
        <v>4.0404040404040398</v>
      </c>
      <c r="O6146" s="1" t="e">
        <f>-----------ggaccctcttgtggttTgt-----tgtgg</f>
        <v>#NAME?</v>
      </c>
    </row>
    <row r="6147" spans="1:15" x14ac:dyDescent="0.3">
      <c r="A6147" s="1" t="s">
        <v>5716</v>
      </c>
      <c r="B6147" s="1" t="s">
        <v>5774</v>
      </c>
      <c r="C6147" s="1">
        <v>2</v>
      </c>
      <c r="D6147" s="1" t="s">
        <v>7266</v>
      </c>
      <c r="E6147" s="1">
        <v>18</v>
      </c>
      <c r="F6147" s="1" t="s">
        <v>8397</v>
      </c>
      <c r="G6147" s="1" t="s">
        <v>5834</v>
      </c>
      <c r="H6147" s="1" t="s">
        <v>8314</v>
      </c>
      <c r="I6147" s="1" t="b">
        <v>0</v>
      </c>
      <c r="J6147" s="1">
        <v>18</v>
      </c>
      <c r="K6147" s="1">
        <v>1</v>
      </c>
      <c r="L6147" s="1">
        <v>0</v>
      </c>
      <c r="M6147" s="1">
        <v>12</v>
      </c>
      <c r="N6147" s="1">
        <v>4.0404040404040398</v>
      </c>
      <c r="O6147" s="1" t="e">
        <f>-----------------tcttgtggtttggtagggttgtg</f>
        <v>#NAME?</v>
      </c>
    </row>
    <row r="6148" spans="1:15" x14ac:dyDescent="0.3">
      <c r="A6148" s="1" t="s">
        <v>5716</v>
      </c>
      <c r="B6148" s="1" t="s">
        <v>5774</v>
      </c>
      <c r="C6148" s="1">
        <v>2</v>
      </c>
      <c r="D6148" s="1" t="s">
        <v>7266</v>
      </c>
      <c r="E6148" s="1">
        <v>18</v>
      </c>
      <c r="F6148" s="1" t="s">
        <v>8397</v>
      </c>
      <c r="G6148" s="1" t="s">
        <v>5834</v>
      </c>
      <c r="H6148" s="1" t="s">
        <v>8313</v>
      </c>
      <c r="I6148" s="1" t="b">
        <v>0</v>
      </c>
      <c r="J6148" s="1">
        <v>20</v>
      </c>
      <c r="K6148" s="1">
        <v>0</v>
      </c>
      <c r="L6148" s="1">
        <v>0</v>
      </c>
      <c r="M6148" s="1">
        <v>10</v>
      </c>
      <c r="N6148" s="1">
        <v>3.3670033670033601</v>
      </c>
      <c r="O6148" s="1" t="s">
        <v>8346</v>
      </c>
    </row>
    <row r="6149" spans="1:15" x14ac:dyDescent="0.3">
      <c r="A6149" s="1" t="s">
        <v>5716</v>
      </c>
      <c r="B6149" s="1" t="s">
        <v>5774</v>
      </c>
      <c r="C6149" s="1">
        <v>2</v>
      </c>
      <c r="D6149" s="1" t="s">
        <v>7266</v>
      </c>
      <c r="E6149" s="1">
        <v>18</v>
      </c>
      <c r="F6149" s="1" t="s">
        <v>8397</v>
      </c>
      <c r="G6149" s="1" t="s">
        <v>5834</v>
      </c>
      <c r="H6149" s="1" t="s">
        <v>8313</v>
      </c>
      <c r="I6149" s="1" t="b">
        <v>0</v>
      </c>
      <c r="J6149" s="1">
        <v>17</v>
      </c>
      <c r="K6149" s="1">
        <v>0</v>
      </c>
      <c r="L6149" s="1">
        <v>0</v>
      </c>
      <c r="M6149" s="1">
        <v>7</v>
      </c>
      <c r="N6149" s="1">
        <v>2.3569023569023502</v>
      </c>
      <c r="O6149" s="1" t="e">
        <f>-------acagggaccctct---------tagggttgtgg</f>
        <v>#NAME?</v>
      </c>
    </row>
    <row r="6150" spans="1:15" x14ac:dyDescent="0.3">
      <c r="A6150" s="1" t="s">
        <v>5716</v>
      </c>
      <c r="B6150" s="1" t="s">
        <v>5774</v>
      </c>
      <c r="C6150" s="1">
        <v>2</v>
      </c>
      <c r="D6150" s="1" t="s">
        <v>7266</v>
      </c>
      <c r="E6150" s="1">
        <v>18</v>
      </c>
      <c r="F6150" s="1" t="s">
        <v>8397</v>
      </c>
      <c r="G6150" s="1" t="s">
        <v>5834</v>
      </c>
      <c r="H6150" s="1" t="s">
        <v>8398</v>
      </c>
      <c r="I6150" s="1" t="b">
        <v>0</v>
      </c>
      <c r="J6150" s="1">
        <v>22</v>
      </c>
      <c r="K6150" s="1">
        <v>4</v>
      </c>
      <c r="L6150" s="1">
        <v>3</v>
      </c>
      <c r="M6150" s="1">
        <v>6</v>
      </c>
      <c r="N6150" s="1">
        <v>2.0202020202020199</v>
      </c>
      <c r="O6150" s="1" t="e">
        <f>---------------------gtggttgTtagggtcactt</f>
        <v>#NAME?</v>
      </c>
    </row>
    <row r="6151" spans="1:15" x14ac:dyDescent="0.3">
      <c r="A6151" s="1" t="s">
        <v>5716</v>
      </c>
      <c r="B6151" s="1" t="s">
        <v>5774</v>
      </c>
      <c r="C6151" s="1">
        <v>2</v>
      </c>
      <c r="D6151" s="1" t="s">
        <v>7266</v>
      </c>
      <c r="E6151" s="1">
        <v>18</v>
      </c>
      <c r="F6151" s="1" t="s">
        <v>8397</v>
      </c>
      <c r="G6151" s="1" t="s">
        <v>5834</v>
      </c>
      <c r="H6151" s="1" t="s">
        <v>8314</v>
      </c>
      <c r="I6151" s="1" t="b">
        <v>0</v>
      </c>
      <c r="J6151" s="1">
        <v>18</v>
      </c>
      <c r="K6151" s="1">
        <v>1</v>
      </c>
      <c r="L6151" s="1">
        <v>0</v>
      </c>
      <c r="M6151" s="1">
        <v>6</v>
      </c>
      <c r="N6151" s="1">
        <v>2.0202020202020199</v>
      </c>
      <c r="O6151" s="1" t="e">
        <f>-----------------tcttgtggttaggtagggttgtg</f>
        <v>#NAME?</v>
      </c>
    </row>
    <row r="6152" spans="1:15" x14ac:dyDescent="0.3">
      <c r="A6152" s="1" t="s">
        <v>5716</v>
      </c>
      <c r="B6152" s="1" t="s">
        <v>5774</v>
      </c>
      <c r="C6152" s="1">
        <v>2</v>
      </c>
      <c r="D6152" s="1" t="s">
        <v>7266</v>
      </c>
      <c r="E6152" s="1">
        <v>18</v>
      </c>
      <c r="F6152" s="1" t="s">
        <v>8397</v>
      </c>
      <c r="G6152" s="1" t="s">
        <v>5834</v>
      </c>
      <c r="H6152" s="1" t="s">
        <v>8313</v>
      </c>
      <c r="I6152" s="1" t="b">
        <v>0</v>
      </c>
      <c r="J6152" s="1">
        <v>17</v>
      </c>
      <c r="K6152" s="1">
        <v>0</v>
      </c>
      <c r="L6152" s="1">
        <v>8</v>
      </c>
      <c r="M6152" s="1">
        <v>4</v>
      </c>
      <c r="N6152" s="1">
        <v>1.34680134680134</v>
      </c>
      <c r="O6152" s="1" t="e">
        <f>------AacTATAaAcctTC----------agggttgtgg</f>
        <v>#NAME?</v>
      </c>
    </row>
    <row r="6153" spans="1:15" x14ac:dyDescent="0.3">
      <c r="A6153" s="1" t="s">
        <v>5716</v>
      </c>
      <c r="B6153" s="1" t="s">
        <v>5774</v>
      </c>
      <c r="C6153" s="1">
        <v>2</v>
      </c>
      <c r="D6153" s="1" t="s">
        <v>7266</v>
      </c>
      <c r="E6153" s="1">
        <v>18</v>
      </c>
      <c r="F6153" s="1" t="s">
        <v>8397</v>
      </c>
      <c r="G6153" s="1" t="s">
        <v>5834</v>
      </c>
      <c r="H6153" s="1" t="s">
        <v>8313</v>
      </c>
      <c r="I6153" s="1" t="b">
        <v>0</v>
      </c>
      <c r="J6153" s="1">
        <v>17</v>
      </c>
      <c r="K6153" s="1">
        <v>0</v>
      </c>
      <c r="L6153" s="1">
        <v>0</v>
      </c>
      <c r="M6153" s="1">
        <v>4</v>
      </c>
      <c r="N6153" s="1">
        <v>1.34680134680134</v>
      </c>
      <c r="O6153" s="1" t="e">
        <f>--------------ccctcttgtgg--ggtagggttgtgg</f>
        <v>#NAME?</v>
      </c>
    </row>
    <row r="6154" spans="1:15" x14ac:dyDescent="0.3">
      <c r="A6154" s="1" t="s">
        <v>5716</v>
      </c>
      <c r="B6154" s="1" t="s">
        <v>5774</v>
      </c>
      <c r="C6154" s="1">
        <v>2</v>
      </c>
      <c r="D6154" s="1" t="s">
        <v>7266</v>
      </c>
      <c r="E6154" s="1">
        <v>18</v>
      </c>
      <c r="F6154" s="1" t="s">
        <v>8397</v>
      </c>
      <c r="G6154" s="1" t="s">
        <v>5834</v>
      </c>
      <c r="H6154" s="1" t="s">
        <v>8313</v>
      </c>
      <c r="I6154" s="1" t="b">
        <v>0</v>
      </c>
      <c r="J6154" s="1">
        <v>17</v>
      </c>
      <c r="K6154" s="1">
        <v>0</v>
      </c>
      <c r="L6154" s="1">
        <v>0</v>
      </c>
      <c r="M6154" s="1">
        <v>4</v>
      </c>
      <c r="N6154" s="1">
        <v>1.34680134680134</v>
      </c>
      <c r="O6154" s="1" t="e">
        <f>---------------cctcttgtggt-ggtagggttgtgg</f>
        <v>#NAME?</v>
      </c>
    </row>
    <row r="6155" spans="1:15" x14ac:dyDescent="0.3">
      <c r="A6155" s="1" t="s">
        <v>5716</v>
      </c>
      <c r="B6155" s="1" t="s">
        <v>5774</v>
      </c>
      <c r="C6155" s="1">
        <v>2</v>
      </c>
      <c r="D6155" s="1" t="s">
        <v>7266</v>
      </c>
      <c r="E6155" s="1">
        <v>18</v>
      </c>
      <c r="F6155" s="1" t="s">
        <v>8397</v>
      </c>
      <c r="G6155" s="1" t="s">
        <v>5834</v>
      </c>
      <c r="H6155" s="1" t="s">
        <v>8313</v>
      </c>
      <c r="I6155" s="1" t="b">
        <v>0</v>
      </c>
      <c r="J6155" s="1">
        <v>17</v>
      </c>
      <c r="K6155" s="1">
        <v>0</v>
      </c>
      <c r="L6155" s="1">
        <v>0</v>
      </c>
      <c r="M6155" s="1">
        <v>4</v>
      </c>
      <c r="N6155" s="1">
        <v>1.34680134680134</v>
      </c>
      <c r="O6155" s="1" t="e">
        <f>-------------accctcttgtggtt---agggttgtgg</f>
        <v>#NAME?</v>
      </c>
    </row>
    <row r="6156" spans="1:15" x14ac:dyDescent="0.3">
      <c r="A6156" s="1" t="s">
        <v>5716</v>
      </c>
      <c r="B6156" s="1" t="s">
        <v>5774</v>
      </c>
      <c r="C6156" s="1">
        <v>2</v>
      </c>
      <c r="D6156" s="1" t="s">
        <v>7266</v>
      </c>
      <c r="E6156" s="1">
        <v>18</v>
      </c>
      <c r="F6156" s="1" t="s">
        <v>8397</v>
      </c>
      <c r="G6156" s="1" t="s">
        <v>5834</v>
      </c>
      <c r="H6156" s="1" t="s">
        <v>8313</v>
      </c>
      <c r="I6156" s="1" t="b">
        <v>0</v>
      </c>
      <c r="J6156" s="1">
        <v>30</v>
      </c>
      <c r="K6156" s="1">
        <v>0</v>
      </c>
      <c r="L6156" s="1">
        <v>0</v>
      </c>
      <c r="M6156" s="1">
        <v>3</v>
      </c>
      <c r="N6156" s="1">
        <v>1.0101010101010099</v>
      </c>
      <c r="O6156" s="1" t="s">
        <v>8324</v>
      </c>
    </row>
    <row r="6157" spans="1:15" x14ac:dyDescent="0.3">
      <c r="A6157" s="1" t="s">
        <v>5716</v>
      </c>
      <c r="B6157" s="1" t="s">
        <v>5774</v>
      </c>
      <c r="C6157" s="1">
        <v>2</v>
      </c>
      <c r="D6157" s="1" t="s">
        <v>7266</v>
      </c>
      <c r="E6157" s="1">
        <v>18</v>
      </c>
      <c r="F6157" s="1" t="s">
        <v>8397</v>
      </c>
      <c r="G6157" s="1" t="s">
        <v>5834</v>
      </c>
      <c r="H6157" s="1" t="s">
        <v>8313</v>
      </c>
      <c r="I6157" s="1" t="b">
        <v>0</v>
      </c>
      <c r="J6157" s="1">
        <v>17</v>
      </c>
      <c r="K6157" s="1">
        <v>0</v>
      </c>
      <c r="L6157" s="1">
        <v>0</v>
      </c>
      <c r="M6157" s="1">
        <v>3</v>
      </c>
      <c r="N6157" s="1">
        <v>1.0101010101010099</v>
      </c>
      <c r="O6157" s="1" t="e">
        <f>------------gaccctcttgtggt----agggttgtgg</f>
        <v>#NAME?</v>
      </c>
    </row>
    <row r="6158" spans="1:15" x14ac:dyDescent="0.3">
      <c r="A6158" s="1" t="s">
        <v>5716</v>
      </c>
      <c r="B6158" s="1" t="s">
        <v>5774</v>
      </c>
      <c r="C6158" s="1">
        <v>2</v>
      </c>
      <c r="D6158" s="1" t="s">
        <v>7266</v>
      </c>
      <c r="E6158" s="1">
        <v>18</v>
      </c>
      <c r="F6158" s="1" t="s">
        <v>8397</v>
      </c>
      <c r="G6158" s="1" t="s">
        <v>5834</v>
      </c>
      <c r="H6158" s="1" t="s">
        <v>8313</v>
      </c>
      <c r="I6158" s="1" t="b">
        <v>0</v>
      </c>
      <c r="J6158" s="1">
        <v>16</v>
      </c>
      <c r="K6158" s="1">
        <v>0</v>
      </c>
      <c r="L6158" s="1">
        <v>0</v>
      </c>
      <c r="M6158" s="1">
        <v>3</v>
      </c>
      <c r="N6158" s="1">
        <v>1.0101010101010099</v>
      </c>
      <c r="O6158" s="1" t="s">
        <v>8332</v>
      </c>
    </row>
    <row r="6159" spans="1:15" x14ac:dyDescent="0.3">
      <c r="A6159" s="1" t="s">
        <v>5716</v>
      </c>
      <c r="B6159" s="1" t="s">
        <v>5774</v>
      </c>
      <c r="C6159" s="1">
        <v>2</v>
      </c>
      <c r="D6159" s="1" t="s">
        <v>7266</v>
      </c>
      <c r="E6159" s="1">
        <v>19</v>
      </c>
      <c r="F6159" s="1" t="s">
        <v>8399</v>
      </c>
      <c r="G6159" s="1" t="s">
        <v>5834</v>
      </c>
      <c r="H6159" s="1" t="s">
        <v>8313</v>
      </c>
      <c r="I6159" s="1" t="b">
        <v>0</v>
      </c>
      <c r="J6159" s="1">
        <v>20</v>
      </c>
      <c r="K6159" s="1">
        <v>0</v>
      </c>
      <c r="L6159" s="1">
        <v>9</v>
      </c>
      <c r="M6159" s="1">
        <v>242</v>
      </c>
      <c r="N6159" s="1">
        <v>24.007936507936499</v>
      </c>
      <c r="O6159" s="1" t="e">
        <f>----ggg---------------tTTttTgCaAgAtCgATg</f>
        <v>#NAME?</v>
      </c>
    </row>
    <row r="6160" spans="1:15" x14ac:dyDescent="0.3">
      <c r="A6160" s="1" t="s">
        <v>5716</v>
      </c>
      <c r="B6160" s="1" t="s">
        <v>5774</v>
      </c>
      <c r="C6160" s="1">
        <v>2</v>
      </c>
      <c r="D6160" s="1" t="s">
        <v>7266</v>
      </c>
      <c r="E6160" s="1">
        <v>19</v>
      </c>
      <c r="F6160" s="1" t="s">
        <v>8399</v>
      </c>
      <c r="G6160" s="1" t="s">
        <v>5834</v>
      </c>
      <c r="H6160" s="1" t="s">
        <v>8313</v>
      </c>
      <c r="I6160" s="1" t="b">
        <v>0</v>
      </c>
      <c r="J6160" s="1">
        <v>17</v>
      </c>
      <c r="K6160" s="1">
        <v>0</v>
      </c>
      <c r="L6160" s="1">
        <v>0</v>
      </c>
      <c r="M6160" s="1">
        <v>240</v>
      </c>
      <c r="N6160" s="1">
        <v>23.8095238095238</v>
      </c>
      <c r="O6160" s="1" t="e">
        <f>-gcagggacagggaccctct---------------tgtgg</f>
        <v>#NAME?</v>
      </c>
    </row>
    <row r="6161" spans="1:15" x14ac:dyDescent="0.3">
      <c r="A6161" s="1" t="s">
        <v>5716</v>
      </c>
      <c r="B6161" s="1" t="s">
        <v>5774</v>
      </c>
      <c r="C6161" s="1">
        <v>2</v>
      </c>
      <c r="D6161" s="1" t="s">
        <v>7266</v>
      </c>
      <c r="E6161" s="1">
        <v>19</v>
      </c>
      <c r="F6161" s="1" t="s">
        <v>8399</v>
      </c>
      <c r="G6161" s="1" t="s">
        <v>5834</v>
      </c>
      <c r="H6161" s="1" t="s">
        <v>8314</v>
      </c>
      <c r="I6161" s="1" t="b">
        <v>0</v>
      </c>
      <c r="J6161" s="1">
        <v>18</v>
      </c>
      <c r="K6161" s="1">
        <v>1</v>
      </c>
      <c r="L6161" s="1">
        <v>0</v>
      </c>
      <c r="M6161" s="1">
        <v>68</v>
      </c>
      <c r="N6161" s="1">
        <v>6.7460317460317398</v>
      </c>
      <c r="O6161" s="1" t="e">
        <f>-----------------tcttgtggtttggtagggttgtg</f>
        <v>#NAME?</v>
      </c>
    </row>
    <row r="6162" spans="1:15" x14ac:dyDescent="0.3">
      <c r="A6162" s="1" t="s">
        <v>5716</v>
      </c>
      <c r="B6162" s="1" t="s">
        <v>5774</v>
      </c>
      <c r="C6162" s="1">
        <v>2</v>
      </c>
      <c r="D6162" s="1" t="s">
        <v>7266</v>
      </c>
      <c r="E6162" s="1">
        <v>19</v>
      </c>
      <c r="F6162" s="1" t="s">
        <v>8399</v>
      </c>
      <c r="G6162" s="1" t="s">
        <v>5834</v>
      </c>
      <c r="H6162" s="1" t="s">
        <v>8313</v>
      </c>
      <c r="I6162" s="1" t="b">
        <v>0</v>
      </c>
      <c r="J6162" s="1">
        <v>17</v>
      </c>
      <c r="K6162" s="1">
        <v>0</v>
      </c>
      <c r="L6162" s="1">
        <v>0</v>
      </c>
      <c r="M6162" s="1">
        <v>57</v>
      </c>
      <c r="N6162" s="1">
        <v>5.6547619047618998</v>
      </c>
      <c r="O6162" s="1" t="e">
        <f>-------acagggaccctct---------tagggttgtgg</f>
        <v>#NAME?</v>
      </c>
    </row>
    <row r="6163" spans="1:15" x14ac:dyDescent="0.3">
      <c r="A6163" s="1" t="s">
        <v>5716</v>
      </c>
      <c r="B6163" s="1" t="s">
        <v>5774</v>
      </c>
      <c r="C6163" s="1">
        <v>2</v>
      </c>
      <c r="D6163" s="1" t="s">
        <v>7266</v>
      </c>
      <c r="E6163" s="1">
        <v>19</v>
      </c>
      <c r="F6163" s="1" t="s">
        <v>8399</v>
      </c>
      <c r="G6163" s="1" t="s">
        <v>5834</v>
      </c>
      <c r="H6163" s="1" t="s">
        <v>8313</v>
      </c>
      <c r="I6163" s="1" t="b">
        <v>0</v>
      </c>
      <c r="J6163" s="1">
        <v>15</v>
      </c>
      <c r="K6163" s="1">
        <v>0</v>
      </c>
      <c r="L6163" s="1">
        <v>0</v>
      </c>
      <c r="M6163" s="1">
        <v>49</v>
      </c>
      <c r="N6163" s="1">
        <v>4.8611111111111098</v>
      </c>
      <c r="O6163" s="1" t="s">
        <v>8317</v>
      </c>
    </row>
    <row r="6164" spans="1:15" x14ac:dyDescent="0.3">
      <c r="A6164" s="1" t="s">
        <v>5716</v>
      </c>
      <c r="B6164" s="1" t="s">
        <v>5774</v>
      </c>
      <c r="C6164" s="1">
        <v>2</v>
      </c>
      <c r="D6164" s="1" t="s">
        <v>7266</v>
      </c>
      <c r="E6164" s="1">
        <v>19</v>
      </c>
      <c r="F6164" s="1" t="s">
        <v>8399</v>
      </c>
      <c r="G6164" s="1" t="s">
        <v>5834</v>
      </c>
      <c r="H6164" s="1" t="s">
        <v>8313</v>
      </c>
      <c r="I6164" s="1" t="b">
        <v>0</v>
      </c>
      <c r="J6164" s="1">
        <v>19</v>
      </c>
      <c r="K6164" s="1">
        <v>0</v>
      </c>
      <c r="L6164" s="1">
        <v>9</v>
      </c>
      <c r="M6164" s="1">
        <v>44</v>
      </c>
      <c r="N6164" s="1">
        <v>4.3650793650793602</v>
      </c>
      <c r="O6164" s="1" t="e">
        <f>---aggg---------------tTTttTgCaAgAtCgATg</f>
        <v>#NAME?</v>
      </c>
    </row>
    <row r="6165" spans="1:15" x14ac:dyDescent="0.3">
      <c r="A6165" s="1" t="s">
        <v>5716</v>
      </c>
      <c r="B6165" s="1" t="s">
        <v>5774</v>
      </c>
      <c r="C6165" s="1">
        <v>2</v>
      </c>
      <c r="D6165" s="1" t="s">
        <v>7266</v>
      </c>
      <c r="E6165" s="1">
        <v>19</v>
      </c>
      <c r="F6165" s="1" t="s">
        <v>8399</v>
      </c>
      <c r="G6165" s="1" t="s">
        <v>5834</v>
      </c>
      <c r="H6165" s="1" t="s">
        <v>8313</v>
      </c>
      <c r="I6165" s="1" t="b">
        <v>0</v>
      </c>
      <c r="J6165" s="1">
        <v>17</v>
      </c>
      <c r="K6165" s="1">
        <v>0</v>
      </c>
      <c r="L6165" s="1">
        <v>0</v>
      </c>
      <c r="M6165" s="1">
        <v>32</v>
      </c>
      <c r="N6165" s="1">
        <v>3.17460317460317</v>
      </c>
      <c r="O6165" s="1" t="e">
        <f>---------------cctcttgtggt-ggtagggttgtgg</f>
        <v>#NAME?</v>
      </c>
    </row>
    <row r="6166" spans="1:15" x14ac:dyDescent="0.3">
      <c r="A6166" s="1" t="s">
        <v>5716</v>
      </c>
      <c r="B6166" s="1" t="s">
        <v>5774</v>
      </c>
      <c r="C6166" s="1">
        <v>2</v>
      </c>
      <c r="D6166" s="1" t="s">
        <v>7266</v>
      </c>
      <c r="E6166" s="1">
        <v>19</v>
      </c>
      <c r="F6166" s="1" t="s">
        <v>8399</v>
      </c>
      <c r="G6166" s="1" t="s">
        <v>5834</v>
      </c>
      <c r="H6166" s="1" t="s">
        <v>8313</v>
      </c>
      <c r="I6166" s="1" t="b">
        <v>0</v>
      </c>
      <c r="J6166" s="1">
        <v>17</v>
      </c>
      <c r="K6166" s="1">
        <v>0</v>
      </c>
      <c r="L6166" s="1">
        <v>0</v>
      </c>
      <c r="M6166" s="1">
        <v>22</v>
      </c>
      <c r="N6166" s="1">
        <v>2.1825396825396801</v>
      </c>
      <c r="O6166" s="1" t="e">
        <f>--------------ccctcttgtgg--ggtagggttgtgg</f>
        <v>#NAME?</v>
      </c>
    </row>
    <row r="6167" spans="1:15" x14ac:dyDescent="0.3">
      <c r="A6167" s="1" t="s">
        <v>5716</v>
      </c>
      <c r="B6167" s="1" t="s">
        <v>5774</v>
      </c>
      <c r="C6167" s="1">
        <v>2</v>
      </c>
      <c r="D6167" s="1" t="s">
        <v>7266</v>
      </c>
      <c r="E6167" s="1">
        <v>19</v>
      </c>
      <c r="F6167" s="1" t="s">
        <v>8399</v>
      </c>
      <c r="G6167" s="1" t="s">
        <v>5834</v>
      </c>
      <c r="H6167" s="1" t="s">
        <v>8400</v>
      </c>
      <c r="I6167" s="1" t="b">
        <v>0</v>
      </c>
      <c r="J6167" s="1">
        <v>19</v>
      </c>
      <c r="K6167" s="1">
        <v>2</v>
      </c>
      <c r="L6167" s="1">
        <v>9</v>
      </c>
      <c r="M6167" s="1">
        <v>19</v>
      </c>
      <c r="N6167" s="1">
        <v>1.88492063492063</v>
      </c>
      <c r="O6167" s="1" t="e">
        <f>------------------cttgCTgCtgCtGCAAtAgcgt</f>
        <v>#NAME?</v>
      </c>
    </row>
    <row r="6168" spans="1:15" x14ac:dyDescent="0.3">
      <c r="A6168" s="1" t="s">
        <v>5716</v>
      </c>
      <c r="B6168" s="1" t="s">
        <v>5774</v>
      </c>
      <c r="C6168" s="1">
        <v>2</v>
      </c>
      <c r="D6168" s="1" t="s">
        <v>7266</v>
      </c>
      <c r="E6168" s="1">
        <v>19</v>
      </c>
      <c r="F6168" s="1" t="s">
        <v>8399</v>
      </c>
      <c r="G6168" s="1" t="s">
        <v>5834</v>
      </c>
      <c r="H6168" s="1" t="s">
        <v>8313</v>
      </c>
      <c r="I6168" s="1" t="b">
        <v>0</v>
      </c>
      <c r="J6168" s="1">
        <v>24</v>
      </c>
      <c r="K6168" s="1">
        <v>0</v>
      </c>
      <c r="L6168" s="1">
        <v>0</v>
      </c>
      <c r="M6168" s="1">
        <v>18</v>
      </c>
      <c r="N6168" s="1">
        <v>1.78571428571428</v>
      </c>
      <c r="O6168" s="1" t="s">
        <v>8352</v>
      </c>
    </row>
    <row r="6169" spans="1:15" x14ac:dyDescent="0.3">
      <c r="A6169" s="1" t="s">
        <v>5716</v>
      </c>
      <c r="B6169" s="1" t="s">
        <v>5774</v>
      </c>
      <c r="C6169" s="1">
        <v>2</v>
      </c>
      <c r="D6169" s="1" t="s">
        <v>7266</v>
      </c>
      <c r="E6169" s="1">
        <v>19</v>
      </c>
      <c r="F6169" s="1" t="s">
        <v>8399</v>
      </c>
      <c r="G6169" s="1" t="s">
        <v>5834</v>
      </c>
      <c r="H6169" s="1" t="s">
        <v>8313</v>
      </c>
      <c r="I6169" s="1" t="b">
        <v>0</v>
      </c>
      <c r="J6169" s="1">
        <v>17</v>
      </c>
      <c r="K6169" s="1">
        <v>0</v>
      </c>
      <c r="L6169" s="1">
        <v>0</v>
      </c>
      <c r="M6169" s="1">
        <v>15</v>
      </c>
      <c r="N6169" s="1">
        <v>1.4880952380952299</v>
      </c>
      <c r="O6169" s="1" t="e">
        <f>--------cagggaccctcttgtgg--------gttgtgg</f>
        <v>#NAME?</v>
      </c>
    </row>
    <row r="6170" spans="1:15" x14ac:dyDescent="0.3">
      <c r="A6170" s="1" t="s">
        <v>5716</v>
      </c>
      <c r="B6170" s="1" t="s">
        <v>5774</v>
      </c>
      <c r="C6170" s="1">
        <v>2</v>
      </c>
      <c r="D6170" s="1" t="s">
        <v>7266</v>
      </c>
      <c r="E6170" s="1">
        <v>19</v>
      </c>
      <c r="F6170" s="1" t="s">
        <v>8399</v>
      </c>
      <c r="G6170" s="1" t="s">
        <v>5834</v>
      </c>
      <c r="H6170" s="1" t="s">
        <v>8314</v>
      </c>
      <c r="I6170" s="1" t="b">
        <v>0</v>
      </c>
      <c r="J6170" s="1">
        <v>17</v>
      </c>
      <c r="K6170" s="1">
        <v>1</v>
      </c>
      <c r="L6170" s="1">
        <v>0</v>
      </c>
      <c r="M6170" s="1">
        <v>13</v>
      </c>
      <c r="N6170" s="1">
        <v>1.28968253968254</v>
      </c>
      <c r="O6170" s="1" t="e">
        <f>----------------ctcttgtggtttggtagggttgtg</f>
        <v>#NAME?</v>
      </c>
    </row>
    <row r="6171" spans="1:15" x14ac:dyDescent="0.3">
      <c r="A6171" s="1" t="s">
        <v>5716</v>
      </c>
      <c r="B6171" s="1" t="s">
        <v>5774</v>
      </c>
      <c r="C6171" s="1">
        <v>2</v>
      </c>
      <c r="D6171" s="1" t="s">
        <v>7266</v>
      </c>
      <c r="E6171" s="1">
        <v>19</v>
      </c>
      <c r="F6171" s="1" t="s">
        <v>8399</v>
      </c>
      <c r="G6171" s="1" t="s">
        <v>5834</v>
      </c>
      <c r="H6171" s="1" t="s">
        <v>8313</v>
      </c>
      <c r="I6171" s="1" t="b">
        <v>0</v>
      </c>
      <c r="J6171" s="1">
        <v>17</v>
      </c>
      <c r="K6171" s="1">
        <v>0</v>
      </c>
      <c r="L6171" s="1">
        <v>0</v>
      </c>
      <c r="M6171" s="1">
        <v>11</v>
      </c>
      <c r="N6171" s="1">
        <v>1.0912698412698401</v>
      </c>
      <c r="O6171" s="1" t="e">
        <f>-----------ggaccctcttg-----ggtagggttgtgg</f>
        <v>#NAME?</v>
      </c>
    </row>
    <row r="6172" spans="1:15" x14ac:dyDescent="0.3">
      <c r="A6172" s="1" t="s">
        <v>5716</v>
      </c>
      <c r="B6172" s="1" t="s">
        <v>5774</v>
      </c>
      <c r="C6172" s="1">
        <v>2</v>
      </c>
      <c r="D6172" s="1" t="s">
        <v>7266</v>
      </c>
      <c r="E6172" s="1">
        <v>19</v>
      </c>
      <c r="F6172" s="1" t="s">
        <v>8399</v>
      </c>
      <c r="G6172" s="1" t="s">
        <v>5834</v>
      </c>
      <c r="H6172" s="1" t="s">
        <v>8313</v>
      </c>
      <c r="I6172" s="1" t="b">
        <v>0</v>
      </c>
      <c r="J6172" s="1">
        <v>17</v>
      </c>
      <c r="K6172" s="1">
        <v>0</v>
      </c>
      <c r="L6172" s="1">
        <v>0</v>
      </c>
      <c r="M6172" s="1">
        <v>11</v>
      </c>
      <c r="N6172" s="1">
        <v>1.0912698412698401</v>
      </c>
      <c r="O6172" s="1" t="e">
        <f>---------------cctcttgtggttg-tagggttgtgg</f>
        <v>#NAME?</v>
      </c>
    </row>
    <row r="6173" spans="1:15" x14ac:dyDescent="0.3">
      <c r="A6173" s="1" t="s">
        <v>5716</v>
      </c>
      <c r="B6173" s="1" t="s">
        <v>5774</v>
      </c>
      <c r="C6173" s="1">
        <v>2</v>
      </c>
      <c r="D6173" s="1" t="s">
        <v>7266</v>
      </c>
      <c r="E6173" s="1">
        <v>20</v>
      </c>
      <c r="F6173" s="1" t="s">
        <v>8401</v>
      </c>
      <c r="G6173" s="1" t="s">
        <v>5814</v>
      </c>
      <c r="H6173" s="1" t="s">
        <v>8313</v>
      </c>
      <c r="I6173" s="1" t="b">
        <v>0</v>
      </c>
      <c r="J6173" s="1">
        <v>17</v>
      </c>
      <c r="K6173" s="1">
        <v>0</v>
      </c>
      <c r="L6173" s="1">
        <v>0</v>
      </c>
      <c r="M6173" s="1">
        <v>372</v>
      </c>
      <c r="N6173" s="1">
        <v>87.529411764705799</v>
      </c>
      <c r="O6173" s="1" t="e">
        <f>----------------ctcttgtggttggtagggttgtgg</f>
        <v>#NAME?</v>
      </c>
    </row>
    <row r="6174" spans="1:15" x14ac:dyDescent="0.3">
      <c r="A6174" s="1" t="s">
        <v>5716</v>
      </c>
      <c r="B6174" s="1" t="s">
        <v>5774</v>
      </c>
      <c r="C6174" s="1">
        <v>2</v>
      </c>
      <c r="D6174" s="1" t="s">
        <v>7266</v>
      </c>
      <c r="E6174" s="1">
        <v>20</v>
      </c>
      <c r="F6174" s="1" t="s">
        <v>8401</v>
      </c>
      <c r="G6174" s="1" t="s">
        <v>5814</v>
      </c>
      <c r="H6174" s="1" t="s">
        <v>8313</v>
      </c>
      <c r="I6174" s="1" t="b">
        <v>0</v>
      </c>
      <c r="J6174" s="1">
        <v>16</v>
      </c>
      <c r="K6174" s="1">
        <v>0</v>
      </c>
      <c r="L6174" s="1">
        <v>0</v>
      </c>
      <c r="M6174" s="1">
        <v>28</v>
      </c>
      <c r="N6174" s="1">
        <v>6.5882352941176396</v>
      </c>
      <c r="O6174" s="1" t="e">
        <f>---------------cctcttgtggttggtagggttgtgg</f>
        <v>#NAME?</v>
      </c>
    </row>
    <row r="6175" spans="1:15" x14ac:dyDescent="0.3">
      <c r="A6175" s="1" t="s">
        <v>5716</v>
      </c>
      <c r="B6175" s="1" t="s">
        <v>5774</v>
      </c>
      <c r="C6175" s="1">
        <v>2</v>
      </c>
      <c r="D6175" s="1" t="s">
        <v>7266</v>
      </c>
      <c r="E6175" s="1">
        <v>21</v>
      </c>
      <c r="F6175" s="1" t="s">
        <v>8402</v>
      </c>
      <c r="G6175" s="1" t="s">
        <v>5814</v>
      </c>
      <c r="H6175" s="1" t="s">
        <v>8313</v>
      </c>
      <c r="I6175" s="1" t="b">
        <v>0</v>
      </c>
      <c r="J6175" s="1">
        <v>17</v>
      </c>
      <c r="K6175" s="1">
        <v>0</v>
      </c>
      <c r="L6175" s="1">
        <v>0</v>
      </c>
      <c r="M6175" s="1">
        <v>374</v>
      </c>
      <c r="N6175" s="1">
        <v>78.242677824267801</v>
      </c>
      <c r="O6175" s="1" t="e">
        <f>----------------ctcttgtggttggtagggttgtgg</f>
        <v>#NAME?</v>
      </c>
    </row>
    <row r="6176" spans="1:15" x14ac:dyDescent="0.3">
      <c r="A6176" s="1" t="s">
        <v>5716</v>
      </c>
      <c r="B6176" s="1" t="s">
        <v>5774</v>
      </c>
      <c r="C6176" s="1">
        <v>2</v>
      </c>
      <c r="D6176" s="1" t="s">
        <v>7266</v>
      </c>
      <c r="E6176" s="1">
        <v>21</v>
      </c>
      <c r="F6176" s="1" t="s">
        <v>8402</v>
      </c>
      <c r="G6176" s="1" t="s">
        <v>5814</v>
      </c>
      <c r="H6176" s="1" t="s">
        <v>8313</v>
      </c>
      <c r="I6176" s="1" t="b">
        <v>0</v>
      </c>
      <c r="J6176" s="1">
        <v>16</v>
      </c>
      <c r="K6176" s="1">
        <v>0</v>
      </c>
      <c r="L6176" s="1">
        <v>0</v>
      </c>
      <c r="M6176" s="1">
        <v>76</v>
      </c>
      <c r="N6176" s="1">
        <v>15.8995815899581</v>
      </c>
      <c r="O6176" s="1" t="e">
        <f>---------------cctcttgtggttggtagggttgtgg</f>
        <v>#NAME?</v>
      </c>
    </row>
    <row r="6177" spans="1:15" x14ac:dyDescent="0.3">
      <c r="A6177" s="1" t="s">
        <v>5716</v>
      </c>
      <c r="B6177" s="1" t="s">
        <v>5774</v>
      </c>
      <c r="C6177" s="1">
        <v>2</v>
      </c>
      <c r="D6177" s="1" t="s">
        <v>7266</v>
      </c>
      <c r="E6177" s="1">
        <v>22</v>
      </c>
      <c r="F6177" s="1" t="s">
        <v>8403</v>
      </c>
      <c r="G6177" s="1" t="s">
        <v>5834</v>
      </c>
      <c r="H6177" s="1" t="s">
        <v>8313</v>
      </c>
      <c r="I6177" s="1" t="b">
        <v>0</v>
      </c>
      <c r="J6177" s="1">
        <v>17</v>
      </c>
      <c r="K6177" s="1">
        <v>0</v>
      </c>
      <c r="L6177" s="1">
        <v>0</v>
      </c>
      <c r="M6177" s="1">
        <v>28</v>
      </c>
      <c r="N6177" s="1">
        <v>22.2222222222222</v>
      </c>
      <c r="O6177" s="1" t="e">
        <f>-gcagggacagggaccctct---------------tgtgg</f>
        <v>#NAME?</v>
      </c>
    </row>
    <row r="6178" spans="1:15" x14ac:dyDescent="0.3">
      <c r="A6178" s="1" t="s">
        <v>5716</v>
      </c>
      <c r="B6178" s="1" t="s">
        <v>5774</v>
      </c>
      <c r="C6178" s="1">
        <v>2</v>
      </c>
      <c r="D6178" s="1" t="s">
        <v>7266</v>
      </c>
      <c r="E6178" s="1">
        <v>22</v>
      </c>
      <c r="F6178" s="1" t="s">
        <v>8403</v>
      </c>
      <c r="G6178" s="1" t="s">
        <v>5834</v>
      </c>
      <c r="H6178" s="1" t="s">
        <v>8313</v>
      </c>
      <c r="I6178" s="1" t="b">
        <v>0</v>
      </c>
      <c r="J6178" s="1">
        <v>17</v>
      </c>
      <c r="K6178" s="1">
        <v>0</v>
      </c>
      <c r="L6178" s="1">
        <v>0</v>
      </c>
      <c r="M6178" s="1">
        <v>19</v>
      </c>
      <c r="N6178" s="1">
        <v>15.079365079364999</v>
      </c>
      <c r="O6178" s="1" t="e">
        <f>----------gggaccctct------tggtagggttgtgg</f>
        <v>#NAME?</v>
      </c>
    </row>
    <row r="6179" spans="1:15" x14ac:dyDescent="0.3">
      <c r="A6179" s="1" t="s">
        <v>5716</v>
      </c>
      <c r="B6179" s="1" t="s">
        <v>5774</v>
      </c>
      <c r="C6179" s="1">
        <v>2</v>
      </c>
      <c r="D6179" s="1" t="s">
        <v>7266</v>
      </c>
      <c r="E6179" s="1">
        <v>22</v>
      </c>
      <c r="F6179" s="1" t="s">
        <v>8403</v>
      </c>
      <c r="G6179" s="1" t="s">
        <v>5834</v>
      </c>
      <c r="H6179" s="1" t="s">
        <v>8313</v>
      </c>
      <c r="I6179" s="1" t="b">
        <v>0</v>
      </c>
      <c r="J6179" s="1">
        <v>17</v>
      </c>
      <c r="K6179" s="1">
        <v>0</v>
      </c>
      <c r="L6179" s="1">
        <v>4</v>
      </c>
      <c r="M6179" s="1">
        <v>15</v>
      </c>
      <c r="N6179" s="1">
        <v>11.9047619047619</v>
      </c>
      <c r="O6179" s="1" t="e">
        <f>-gcCggAaGTggg---------------gtagggttgtgg</f>
        <v>#NAME?</v>
      </c>
    </row>
    <row r="6180" spans="1:15" x14ac:dyDescent="0.3">
      <c r="A6180" s="1" t="s">
        <v>5716</v>
      </c>
      <c r="B6180" s="1" t="s">
        <v>5774</v>
      </c>
      <c r="C6180" s="1">
        <v>2</v>
      </c>
      <c r="D6180" s="1" t="s">
        <v>7266</v>
      </c>
      <c r="E6180" s="1">
        <v>22</v>
      </c>
      <c r="F6180" s="1" t="s">
        <v>8403</v>
      </c>
      <c r="G6180" s="1" t="s">
        <v>5834</v>
      </c>
      <c r="H6180" s="1" t="s">
        <v>8313</v>
      </c>
      <c r="I6180" s="1" t="b">
        <v>0</v>
      </c>
      <c r="J6180" s="1">
        <v>17</v>
      </c>
      <c r="K6180" s="1">
        <v>0</v>
      </c>
      <c r="L6180" s="1">
        <v>0</v>
      </c>
      <c r="M6180" s="1">
        <v>13</v>
      </c>
      <c r="N6180" s="1">
        <v>10.3174603174603</v>
      </c>
      <c r="O6180" s="1" t="e">
        <f>--------------ccctcttgtgg--ggtagggttgtgg</f>
        <v>#NAME?</v>
      </c>
    </row>
    <row r="6181" spans="1:15" x14ac:dyDescent="0.3">
      <c r="A6181" s="1" t="s">
        <v>5716</v>
      </c>
      <c r="B6181" s="1" t="s">
        <v>5774</v>
      </c>
      <c r="C6181" s="1">
        <v>2</v>
      </c>
      <c r="D6181" s="1" t="s">
        <v>7266</v>
      </c>
      <c r="E6181" s="1">
        <v>22</v>
      </c>
      <c r="F6181" s="1" t="s">
        <v>8403</v>
      </c>
      <c r="G6181" s="1" t="s">
        <v>5834</v>
      </c>
      <c r="H6181" s="1" t="s">
        <v>8314</v>
      </c>
      <c r="I6181" s="1" t="b">
        <v>0</v>
      </c>
      <c r="J6181" s="1">
        <v>18</v>
      </c>
      <c r="K6181" s="1">
        <v>1</v>
      </c>
      <c r="L6181" s="1">
        <v>0</v>
      </c>
      <c r="M6181" s="1">
        <v>9</v>
      </c>
      <c r="N6181" s="1">
        <v>7.1428571428571397</v>
      </c>
      <c r="O6181" s="1" t="e">
        <f>-----------------tcttgtggtttggtagggttgtg</f>
        <v>#NAME?</v>
      </c>
    </row>
    <row r="6182" spans="1:15" x14ac:dyDescent="0.3">
      <c r="A6182" s="1" t="s">
        <v>5716</v>
      </c>
      <c r="B6182" s="1" t="s">
        <v>5774</v>
      </c>
      <c r="C6182" s="1">
        <v>2</v>
      </c>
      <c r="D6182" s="1" t="s">
        <v>7266</v>
      </c>
      <c r="E6182" s="1">
        <v>22</v>
      </c>
      <c r="F6182" s="1" t="s">
        <v>8403</v>
      </c>
      <c r="G6182" s="1" t="s">
        <v>5814</v>
      </c>
      <c r="H6182" s="1" t="s">
        <v>8313</v>
      </c>
      <c r="I6182" s="1" t="b">
        <v>0</v>
      </c>
      <c r="J6182" s="1">
        <v>17</v>
      </c>
      <c r="K6182" s="1">
        <v>0</v>
      </c>
      <c r="L6182" s="1">
        <v>0</v>
      </c>
      <c r="M6182" s="1">
        <v>9</v>
      </c>
      <c r="N6182" s="1">
        <v>7.1428571428571397</v>
      </c>
      <c r="O6182" s="1" t="e">
        <f>----------------ctcttgtggttggtagggttgtgg</f>
        <v>#NAME?</v>
      </c>
    </row>
    <row r="6183" spans="1:15" x14ac:dyDescent="0.3">
      <c r="A6183" s="1" t="s">
        <v>5716</v>
      </c>
      <c r="B6183" s="1" t="s">
        <v>5774</v>
      </c>
      <c r="C6183" s="1">
        <v>2</v>
      </c>
      <c r="D6183" s="1" t="s">
        <v>7266</v>
      </c>
      <c r="E6183" s="1">
        <v>22</v>
      </c>
      <c r="F6183" s="1" t="s">
        <v>8403</v>
      </c>
      <c r="G6183" s="1" t="s">
        <v>5834</v>
      </c>
      <c r="H6183" s="1" t="s">
        <v>8313</v>
      </c>
      <c r="I6183" s="1" t="b">
        <v>0</v>
      </c>
      <c r="J6183" s="1">
        <v>15</v>
      </c>
      <c r="K6183" s="1">
        <v>0</v>
      </c>
      <c r="L6183" s="1">
        <v>0</v>
      </c>
      <c r="M6183" s="1">
        <v>6</v>
      </c>
      <c r="N6183" s="1">
        <v>4.7619047619047601</v>
      </c>
      <c r="O6183" s="1" t="s">
        <v>8317</v>
      </c>
    </row>
    <row r="6184" spans="1:15" x14ac:dyDescent="0.3">
      <c r="A6184" s="1" t="s">
        <v>5716</v>
      </c>
      <c r="B6184" s="1" t="s">
        <v>5774</v>
      </c>
      <c r="C6184" s="1">
        <v>2</v>
      </c>
      <c r="D6184" s="1" t="s">
        <v>7266</v>
      </c>
      <c r="E6184" s="1">
        <v>22</v>
      </c>
      <c r="F6184" s="1" t="s">
        <v>8403</v>
      </c>
      <c r="G6184" s="1" t="s">
        <v>5834</v>
      </c>
      <c r="H6184" s="1" t="s">
        <v>8313</v>
      </c>
      <c r="I6184" s="1" t="b">
        <v>0</v>
      </c>
      <c r="J6184" s="1">
        <v>17</v>
      </c>
      <c r="K6184" s="1">
        <v>0</v>
      </c>
      <c r="L6184" s="1">
        <v>8</v>
      </c>
      <c r="M6184" s="1">
        <v>4</v>
      </c>
      <c r="N6184" s="1">
        <v>3.17460317460317</v>
      </c>
      <c r="O6184" s="1" t="s">
        <v>8330</v>
      </c>
    </row>
    <row r="6185" spans="1:15" x14ac:dyDescent="0.3">
      <c r="A6185" s="1" t="s">
        <v>5716</v>
      </c>
      <c r="B6185" s="1" t="s">
        <v>5774</v>
      </c>
      <c r="C6185" s="1">
        <v>2</v>
      </c>
      <c r="D6185" s="1" t="s">
        <v>7266</v>
      </c>
      <c r="E6185" s="1">
        <v>22</v>
      </c>
      <c r="F6185" s="1" t="s">
        <v>8403</v>
      </c>
      <c r="G6185" s="1" t="s">
        <v>5834</v>
      </c>
      <c r="H6185" s="1" t="s">
        <v>8313</v>
      </c>
      <c r="I6185" s="1" t="b">
        <v>0</v>
      </c>
      <c r="J6185" s="1">
        <v>16</v>
      </c>
      <c r="K6185" s="1">
        <v>0</v>
      </c>
      <c r="L6185" s="1">
        <v>0</v>
      </c>
      <c r="M6185" s="1">
        <v>4</v>
      </c>
      <c r="N6185" s="1">
        <v>3.17460317460317</v>
      </c>
      <c r="O6185" s="1" t="e">
        <f>---------agggaccctct------tggtagggttgtgg</f>
        <v>#NAME?</v>
      </c>
    </row>
    <row r="6186" spans="1:15" x14ac:dyDescent="0.3">
      <c r="A6186" s="1" t="s">
        <v>5716</v>
      </c>
      <c r="B6186" s="1" t="s">
        <v>5774</v>
      </c>
      <c r="C6186" s="1">
        <v>2</v>
      </c>
      <c r="D6186" s="1" t="s">
        <v>7266</v>
      </c>
      <c r="E6186" s="1">
        <v>22</v>
      </c>
      <c r="F6186" s="1" t="s">
        <v>8403</v>
      </c>
      <c r="G6186" s="1" t="s">
        <v>5834</v>
      </c>
      <c r="H6186" s="1" t="s">
        <v>8313</v>
      </c>
      <c r="I6186" s="1" t="b">
        <v>0</v>
      </c>
      <c r="J6186" s="1">
        <v>18</v>
      </c>
      <c r="K6186" s="1">
        <v>0</v>
      </c>
      <c r="L6186" s="1">
        <v>0</v>
      </c>
      <c r="M6186" s="1">
        <v>2</v>
      </c>
      <c r="N6186" s="1">
        <v>1.5873015873015801</v>
      </c>
      <c r="O6186" s="1" t="e">
        <f>-----------ggaccctct------tggtagggttgtgg</f>
        <v>#NAME?</v>
      </c>
    </row>
    <row r="6187" spans="1:15" x14ac:dyDescent="0.3">
      <c r="A6187" s="1" t="s">
        <v>5716</v>
      </c>
      <c r="B6187" s="1" t="s">
        <v>5774</v>
      </c>
      <c r="C6187" s="1">
        <v>2</v>
      </c>
      <c r="D6187" s="1" t="s">
        <v>7266</v>
      </c>
      <c r="E6187" s="1">
        <v>22</v>
      </c>
      <c r="F6187" s="1" t="s">
        <v>8403</v>
      </c>
      <c r="G6187" s="1" t="s">
        <v>5834</v>
      </c>
      <c r="H6187" s="1" t="s">
        <v>8313</v>
      </c>
      <c r="I6187" s="1" t="b">
        <v>0</v>
      </c>
      <c r="J6187" s="1">
        <v>16</v>
      </c>
      <c r="K6187" s="1">
        <v>0</v>
      </c>
      <c r="L6187" s="1">
        <v>0</v>
      </c>
      <c r="M6187" s="1">
        <v>2</v>
      </c>
      <c r="N6187" s="1">
        <v>1.5873015873015801</v>
      </c>
      <c r="O6187" s="1" t="e">
        <f>-------------accctcttgtgg--ggtagggttgtgg</f>
        <v>#NAME?</v>
      </c>
    </row>
    <row r="6188" spans="1:15" x14ac:dyDescent="0.3">
      <c r="A6188" s="1" t="s">
        <v>5716</v>
      </c>
      <c r="B6188" s="1" t="s">
        <v>5774</v>
      </c>
      <c r="C6188" s="1">
        <v>2</v>
      </c>
      <c r="D6188" s="1" t="s">
        <v>7266</v>
      </c>
      <c r="E6188" s="1">
        <v>22</v>
      </c>
      <c r="F6188" s="1" t="s">
        <v>8403</v>
      </c>
      <c r="G6188" s="1" t="s">
        <v>5834</v>
      </c>
      <c r="H6188" s="1" t="s">
        <v>8313</v>
      </c>
      <c r="I6188" s="1" t="b">
        <v>0</v>
      </c>
      <c r="J6188" s="1">
        <v>14</v>
      </c>
      <c r="K6188" s="1">
        <v>0</v>
      </c>
      <c r="L6188" s="1">
        <v>12</v>
      </c>
      <c r="M6188" s="1">
        <v>2</v>
      </c>
      <c r="N6188" s="1">
        <v>1.5873015873015801</v>
      </c>
      <c r="O6188" s="1" t="e">
        <f>--caAAACTaTAAaccTtc-----------agggttTtTT</f>
        <v>#NAME?</v>
      </c>
    </row>
    <row r="6189" spans="1:15" x14ac:dyDescent="0.3">
      <c r="A6189" s="1" t="s">
        <v>5716</v>
      </c>
      <c r="B6189" s="1" t="s">
        <v>5774</v>
      </c>
      <c r="C6189" s="1">
        <v>2</v>
      </c>
      <c r="D6189" s="1" t="s">
        <v>7266</v>
      </c>
      <c r="E6189" s="1">
        <v>22</v>
      </c>
      <c r="F6189" s="1" t="s">
        <v>8403</v>
      </c>
      <c r="G6189" s="1" t="s">
        <v>5834</v>
      </c>
      <c r="H6189" s="1" t="s">
        <v>8313</v>
      </c>
      <c r="I6189" s="1" t="b">
        <v>0</v>
      </c>
      <c r="J6189" s="1">
        <v>17</v>
      </c>
      <c r="K6189" s="1">
        <v>0</v>
      </c>
      <c r="L6189" s="1">
        <v>3</v>
      </c>
      <c r="M6189" s="1">
        <v>2</v>
      </c>
      <c r="N6189" s="1">
        <v>1.5873015873015801</v>
      </c>
      <c r="O6189" s="1" t="e">
        <f>-gAagTgGcagggac---------------agggttgtgg</f>
        <v>#NAME?</v>
      </c>
    </row>
    <row r="6190" spans="1:15" x14ac:dyDescent="0.3">
      <c r="A6190" s="1" t="s">
        <v>5716</v>
      </c>
      <c r="B6190" s="1" t="s">
        <v>5774</v>
      </c>
      <c r="C6190" s="1">
        <v>2</v>
      </c>
      <c r="D6190" s="1" t="s">
        <v>7266</v>
      </c>
      <c r="E6190" s="1">
        <v>23</v>
      </c>
      <c r="F6190" s="1" t="s">
        <v>8404</v>
      </c>
      <c r="G6190" s="1" t="s">
        <v>5814</v>
      </c>
      <c r="H6190" s="1" t="s">
        <v>8313</v>
      </c>
      <c r="I6190" s="1" t="b">
        <v>0</v>
      </c>
      <c r="J6190" s="1">
        <v>17</v>
      </c>
      <c r="K6190" s="1">
        <v>0</v>
      </c>
      <c r="L6190" s="1">
        <v>0</v>
      </c>
      <c r="M6190" s="1">
        <v>192</v>
      </c>
      <c r="N6190" s="1">
        <v>24.7422680412371</v>
      </c>
      <c r="O6190" s="1" t="e">
        <f>----------------ctcttgtggttggtagggttgtgg</f>
        <v>#NAME?</v>
      </c>
    </row>
    <row r="6191" spans="1:15" x14ac:dyDescent="0.3">
      <c r="A6191" s="1" t="s">
        <v>5716</v>
      </c>
      <c r="B6191" s="1" t="s">
        <v>5774</v>
      </c>
      <c r="C6191" s="1">
        <v>2</v>
      </c>
      <c r="D6191" s="1" t="s">
        <v>7266</v>
      </c>
      <c r="E6191" s="1">
        <v>23</v>
      </c>
      <c r="F6191" s="1" t="s">
        <v>8404</v>
      </c>
      <c r="G6191" s="1" t="s">
        <v>5834</v>
      </c>
      <c r="H6191" s="1" t="s">
        <v>8313</v>
      </c>
      <c r="I6191" s="1" t="b">
        <v>0</v>
      </c>
      <c r="J6191" s="1">
        <v>17</v>
      </c>
      <c r="K6191" s="1">
        <v>0</v>
      </c>
      <c r="L6191" s="1">
        <v>0</v>
      </c>
      <c r="M6191" s="1">
        <v>124</v>
      </c>
      <c r="N6191" s="1">
        <v>15.9793814432989</v>
      </c>
      <c r="O6191" s="1" t="e">
        <f>-gcagggacagggaccctct---------------tgtgg</f>
        <v>#NAME?</v>
      </c>
    </row>
    <row r="6192" spans="1:15" x14ac:dyDescent="0.3">
      <c r="A6192" s="1" t="s">
        <v>5716</v>
      </c>
      <c r="B6192" s="1" t="s">
        <v>5774</v>
      </c>
      <c r="C6192" s="1">
        <v>2</v>
      </c>
      <c r="D6192" s="1" t="s">
        <v>7266</v>
      </c>
      <c r="E6192" s="1">
        <v>23</v>
      </c>
      <c r="F6192" s="1" t="s">
        <v>8404</v>
      </c>
      <c r="G6192" s="1" t="s">
        <v>5834</v>
      </c>
      <c r="H6192" s="1" t="s">
        <v>8313</v>
      </c>
      <c r="I6192" s="1" t="b">
        <v>0</v>
      </c>
      <c r="J6192" s="1">
        <v>17</v>
      </c>
      <c r="K6192" s="1">
        <v>0</v>
      </c>
      <c r="L6192" s="1">
        <v>3</v>
      </c>
      <c r="M6192" s="1">
        <v>51</v>
      </c>
      <c r="N6192" s="1">
        <v>6.5721649484536</v>
      </c>
      <c r="O6192" s="1" t="e">
        <f>-gAagTgGcagggac---------------agggttgtgg</f>
        <v>#NAME?</v>
      </c>
    </row>
    <row r="6193" spans="1:15" x14ac:dyDescent="0.3">
      <c r="A6193" s="1" t="s">
        <v>5716</v>
      </c>
      <c r="B6193" s="1" t="s">
        <v>5774</v>
      </c>
      <c r="C6193" s="1">
        <v>2</v>
      </c>
      <c r="D6193" s="1" t="s">
        <v>7266</v>
      </c>
      <c r="E6193" s="1">
        <v>23</v>
      </c>
      <c r="F6193" s="1" t="s">
        <v>8404</v>
      </c>
      <c r="G6193" s="1" t="s">
        <v>5814</v>
      </c>
      <c r="H6193" s="1" t="s">
        <v>8313</v>
      </c>
      <c r="I6193" s="1" t="b">
        <v>0</v>
      </c>
      <c r="J6193" s="1">
        <v>16</v>
      </c>
      <c r="K6193" s="1">
        <v>0</v>
      </c>
      <c r="L6193" s="1">
        <v>0</v>
      </c>
      <c r="M6193" s="1">
        <v>41</v>
      </c>
      <c r="N6193" s="1">
        <v>5.2835051546391698</v>
      </c>
      <c r="O6193" s="1" t="e">
        <f>---------------cctcttgtggttggtagggttgtgg</f>
        <v>#NAME?</v>
      </c>
    </row>
    <row r="6194" spans="1:15" x14ac:dyDescent="0.3">
      <c r="A6194" s="1" t="s">
        <v>5716</v>
      </c>
      <c r="B6194" s="1" t="s">
        <v>5774</v>
      </c>
      <c r="C6194" s="1">
        <v>2</v>
      </c>
      <c r="D6194" s="1" t="s">
        <v>7266</v>
      </c>
      <c r="E6194" s="1">
        <v>23</v>
      </c>
      <c r="F6194" s="1" t="s">
        <v>8404</v>
      </c>
      <c r="G6194" s="1" t="s">
        <v>5834</v>
      </c>
      <c r="H6194" s="1" t="s">
        <v>8313</v>
      </c>
      <c r="I6194" s="1" t="b">
        <v>0</v>
      </c>
      <c r="J6194" s="1">
        <v>17</v>
      </c>
      <c r="K6194" s="1">
        <v>0</v>
      </c>
      <c r="L6194" s="1">
        <v>0</v>
      </c>
      <c r="M6194" s="1">
        <v>27</v>
      </c>
      <c r="N6194" s="1">
        <v>3.4793814432989598</v>
      </c>
      <c r="O6194" s="1" t="e">
        <f>---------agggaccctcttgtgg-------ggttgtgg</f>
        <v>#NAME?</v>
      </c>
    </row>
    <row r="6195" spans="1:15" x14ac:dyDescent="0.3">
      <c r="A6195" s="1" t="s">
        <v>5716</v>
      </c>
      <c r="B6195" s="1" t="s">
        <v>5774</v>
      </c>
      <c r="C6195" s="1">
        <v>2</v>
      </c>
      <c r="D6195" s="1" t="s">
        <v>7266</v>
      </c>
      <c r="E6195" s="1">
        <v>23</v>
      </c>
      <c r="F6195" s="1" t="s">
        <v>8404</v>
      </c>
      <c r="G6195" s="1" t="s">
        <v>5834</v>
      </c>
      <c r="H6195" s="1" t="s">
        <v>8313</v>
      </c>
      <c r="I6195" s="1" t="b">
        <v>0</v>
      </c>
      <c r="J6195" s="1">
        <v>15</v>
      </c>
      <c r="K6195" s="1">
        <v>0</v>
      </c>
      <c r="L6195" s="1">
        <v>0</v>
      </c>
      <c r="M6195" s="1">
        <v>25</v>
      </c>
      <c r="N6195" s="1">
        <v>3.2216494845360799</v>
      </c>
      <c r="O6195" s="1" t="s">
        <v>8317</v>
      </c>
    </row>
    <row r="6196" spans="1:15" x14ac:dyDescent="0.3">
      <c r="A6196" s="1" t="s">
        <v>5716</v>
      </c>
      <c r="B6196" s="1" t="s">
        <v>5774</v>
      </c>
      <c r="C6196" s="1">
        <v>2</v>
      </c>
      <c r="D6196" s="1" t="s">
        <v>7266</v>
      </c>
      <c r="E6196" s="1">
        <v>23</v>
      </c>
      <c r="F6196" s="1" t="s">
        <v>8404</v>
      </c>
      <c r="G6196" s="1" t="s">
        <v>5834</v>
      </c>
      <c r="H6196" s="1" t="s">
        <v>8313</v>
      </c>
      <c r="I6196" s="1" t="b">
        <v>0</v>
      </c>
      <c r="J6196" s="1">
        <v>14</v>
      </c>
      <c r="K6196" s="1">
        <v>0</v>
      </c>
      <c r="L6196" s="1">
        <v>12</v>
      </c>
      <c r="M6196" s="1">
        <v>24</v>
      </c>
      <c r="N6196" s="1">
        <v>3.0927835051546402</v>
      </c>
      <c r="O6196" s="1" t="e">
        <f>--caAAACTaTAAaccTtc-----------agggttTtTT</f>
        <v>#NAME?</v>
      </c>
    </row>
    <row r="6197" spans="1:15" x14ac:dyDescent="0.3">
      <c r="A6197" s="1" t="s">
        <v>5716</v>
      </c>
      <c r="B6197" s="1" t="s">
        <v>5774</v>
      </c>
      <c r="C6197" s="1">
        <v>2</v>
      </c>
      <c r="D6197" s="1" t="s">
        <v>7266</v>
      </c>
      <c r="E6197" s="1">
        <v>23</v>
      </c>
      <c r="F6197" s="1" t="s">
        <v>8404</v>
      </c>
      <c r="G6197" s="1" t="s">
        <v>5834</v>
      </c>
      <c r="H6197" s="1" t="s">
        <v>8314</v>
      </c>
      <c r="I6197" s="1" t="b">
        <v>0</v>
      </c>
      <c r="J6197" s="1">
        <v>18</v>
      </c>
      <c r="K6197" s="1">
        <v>1</v>
      </c>
      <c r="L6197" s="1">
        <v>0</v>
      </c>
      <c r="M6197" s="1">
        <v>22</v>
      </c>
      <c r="N6197" s="1">
        <v>2.8350515463917501</v>
      </c>
      <c r="O6197" s="1" t="e">
        <f>-----------------tcttgtggtttggtagggttgtg</f>
        <v>#NAME?</v>
      </c>
    </row>
    <row r="6198" spans="1:15" x14ac:dyDescent="0.3">
      <c r="A6198" s="1" t="s">
        <v>5716</v>
      </c>
      <c r="B6198" s="1" t="s">
        <v>5774</v>
      </c>
      <c r="C6198" s="1">
        <v>2</v>
      </c>
      <c r="D6198" s="1" t="s">
        <v>7266</v>
      </c>
      <c r="E6198" s="1">
        <v>23</v>
      </c>
      <c r="F6198" s="1" t="s">
        <v>8404</v>
      </c>
      <c r="G6198" s="1" t="s">
        <v>5834</v>
      </c>
      <c r="H6198" s="1" t="s">
        <v>8313</v>
      </c>
      <c r="I6198" s="1" t="b">
        <v>0</v>
      </c>
      <c r="J6198" s="1">
        <v>17</v>
      </c>
      <c r="K6198" s="1">
        <v>0</v>
      </c>
      <c r="L6198" s="1">
        <v>1</v>
      </c>
      <c r="M6198" s="1">
        <v>21</v>
      </c>
      <c r="N6198" s="1">
        <v>2.7061855670103001</v>
      </c>
      <c r="O6198" s="1" t="e">
        <f>---------------cctcttgtggA-ggtagggttgtgg</f>
        <v>#NAME?</v>
      </c>
    </row>
    <row r="6199" spans="1:15" x14ac:dyDescent="0.3">
      <c r="A6199" s="1" t="s">
        <v>5716</v>
      </c>
      <c r="B6199" s="1" t="s">
        <v>5774</v>
      </c>
      <c r="C6199" s="1">
        <v>2</v>
      </c>
      <c r="D6199" s="1" t="s">
        <v>7266</v>
      </c>
      <c r="E6199" s="1">
        <v>23</v>
      </c>
      <c r="F6199" s="1" t="s">
        <v>8404</v>
      </c>
      <c r="G6199" s="1" t="s">
        <v>5834</v>
      </c>
      <c r="H6199" s="1" t="s">
        <v>8313</v>
      </c>
      <c r="I6199" s="1" t="b">
        <v>0</v>
      </c>
      <c r="J6199" s="1">
        <v>17</v>
      </c>
      <c r="K6199" s="1">
        <v>0</v>
      </c>
      <c r="L6199" s="1">
        <v>0</v>
      </c>
      <c r="M6199" s="1">
        <v>17</v>
      </c>
      <c r="N6199" s="1">
        <v>2.1907216494845301</v>
      </c>
      <c r="O6199" s="1" t="e">
        <f>---------------cctcttgtggt-ggtagggttgtgg</f>
        <v>#NAME?</v>
      </c>
    </row>
    <row r="6200" spans="1:15" x14ac:dyDescent="0.3">
      <c r="A6200" s="1" t="s">
        <v>5716</v>
      </c>
      <c r="B6200" s="1" t="s">
        <v>5774</v>
      </c>
      <c r="C6200" s="1">
        <v>2</v>
      </c>
      <c r="D6200" s="1" t="s">
        <v>7266</v>
      </c>
      <c r="E6200" s="1">
        <v>23</v>
      </c>
      <c r="F6200" s="1" t="s">
        <v>8404</v>
      </c>
      <c r="G6200" s="1" t="s">
        <v>5834</v>
      </c>
      <c r="H6200" s="1" t="s">
        <v>8313</v>
      </c>
      <c r="I6200" s="1" t="b">
        <v>0</v>
      </c>
      <c r="J6200" s="1">
        <v>18</v>
      </c>
      <c r="K6200" s="1">
        <v>0</v>
      </c>
      <c r="L6200" s="1">
        <v>4</v>
      </c>
      <c r="M6200" s="1">
        <v>15</v>
      </c>
      <c r="N6200" s="1">
        <v>1.93298969072164</v>
      </c>
      <c r="O6200" s="1" t="s">
        <v>8405</v>
      </c>
    </row>
    <row r="6201" spans="1:15" x14ac:dyDescent="0.3">
      <c r="A6201" s="1" t="s">
        <v>5716</v>
      </c>
      <c r="B6201" s="1" t="s">
        <v>5774</v>
      </c>
      <c r="C6201" s="1">
        <v>2</v>
      </c>
      <c r="D6201" s="1" t="s">
        <v>7266</v>
      </c>
      <c r="E6201" s="1">
        <v>23</v>
      </c>
      <c r="F6201" s="1" t="s">
        <v>8404</v>
      </c>
      <c r="G6201" s="1" t="s">
        <v>5834</v>
      </c>
      <c r="H6201" s="1" t="s">
        <v>8313</v>
      </c>
      <c r="I6201" s="1" t="b">
        <v>0</v>
      </c>
      <c r="J6201" s="1">
        <v>17</v>
      </c>
      <c r="K6201" s="1">
        <v>0</v>
      </c>
      <c r="L6201" s="1">
        <v>6</v>
      </c>
      <c r="M6201" s="1">
        <v>13</v>
      </c>
      <c r="N6201" s="1">
        <v>1.67525773195876</v>
      </c>
      <c r="O6201" s="1" t="e">
        <f>-----AgaTCgAAGcc-----------ggtagggttgtgg</f>
        <v>#NAME?</v>
      </c>
    </row>
    <row r="6202" spans="1:15" x14ac:dyDescent="0.3">
      <c r="A6202" s="1" t="s">
        <v>5716</v>
      </c>
      <c r="B6202" s="1" t="s">
        <v>5774</v>
      </c>
      <c r="C6202" s="1">
        <v>2</v>
      </c>
      <c r="D6202" s="1" t="s">
        <v>7266</v>
      </c>
      <c r="E6202" s="1">
        <v>23</v>
      </c>
      <c r="F6202" s="1" t="s">
        <v>8404</v>
      </c>
      <c r="G6202" s="1" t="s">
        <v>5834</v>
      </c>
      <c r="H6202" s="1" t="s">
        <v>8313</v>
      </c>
      <c r="I6202" s="1" t="b">
        <v>0</v>
      </c>
      <c r="J6202" s="1">
        <v>17</v>
      </c>
      <c r="K6202" s="1">
        <v>0</v>
      </c>
      <c r="L6202" s="1">
        <v>0</v>
      </c>
      <c r="M6202" s="1">
        <v>13</v>
      </c>
      <c r="N6202" s="1">
        <v>1.67525773195876</v>
      </c>
      <c r="O6202" s="1" t="e">
        <f>-----------ggaccctcttgtggttggt-----tgtgg</f>
        <v>#NAME?</v>
      </c>
    </row>
    <row r="6203" spans="1:15" x14ac:dyDescent="0.3">
      <c r="A6203" s="1" t="s">
        <v>5716</v>
      </c>
      <c r="B6203" s="1" t="s">
        <v>5774</v>
      </c>
      <c r="C6203" s="1">
        <v>2</v>
      </c>
      <c r="D6203" s="1" t="s">
        <v>7266</v>
      </c>
      <c r="E6203" s="1">
        <v>23</v>
      </c>
      <c r="F6203" s="1" t="s">
        <v>8404</v>
      </c>
      <c r="G6203" s="1" t="s">
        <v>5834</v>
      </c>
      <c r="H6203" s="1" t="s">
        <v>8313</v>
      </c>
      <c r="I6203" s="1" t="b">
        <v>0</v>
      </c>
      <c r="J6203" s="1">
        <v>17</v>
      </c>
      <c r="K6203" s="1">
        <v>0</v>
      </c>
      <c r="L6203" s="1">
        <v>0</v>
      </c>
      <c r="M6203" s="1">
        <v>12</v>
      </c>
      <c r="N6203" s="1">
        <v>1.5463917525773101</v>
      </c>
      <c r="O6203" s="1" t="e">
        <f>--------------ccctcttgtgg--ggtagggttgtgg</f>
        <v>#NAME?</v>
      </c>
    </row>
    <row r="6204" spans="1:15" x14ac:dyDescent="0.3">
      <c r="A6204" s="1" t="s">
        <v>5716</v>
      </c>
      <c r="B6204" s="1" t="s">
        <v>5774</v>
      </c>
      <c r="C6204" s="1">
        <v>2</v>
      </c>
      <c r="D6204" s="1" t="s">
        <v>7266</v>
      </c>
      <c r="E6204" s="1">
        <v>23</v>
      </c>
      <c r="F6204" s="1" t="s">
        <v>8404</v>
      </c>
      <c r="G6204" s="1" t="s">
        <v>5834</v>
      </c>
      <c r="H6204" s="1" t="s">
        <v>8406</v>
      </c>
      <c r="I6204" s="1" t="b">
        <v>0</v>
      </c>
      <c r="J6204" s="1">
        <v>24</v>
      </c>
      <c r="K6204" s="1">
        <v>8</v>
      </c>
      <c r="L6204" s="1">
        <v>0</v>
      </c>
      <c r="M6204" s="1">
        <v>11</v>
      </c>
      <c r="N6204" s="1">
        <v>1.4175257731958699</v>
      </c>
      <c r="O6204" s="1" t="s">
        <v>8407</v>
      </c>
    </row>
    <row r="6205" spans="1:15" x14ac:dyDescent="0.3">
      <c r="A6205" s="1" t="s">
        <v>5716</v>
      </c>
      <c r="B6205" s="1" t="s">
        <v>5774</v>
      </c>
      <c r="C6205" s="1">
        <v>2</v>
      </c>
      <c r="D6205" s="1" t="s">
        <v>7266</v>
      </c>
      <c r="E6205" s="1">
        <v>23</v>
      </c>
      <c r="F6205" s="1" t="s">
        <v>8404</v>
      </c>
      <c r="G6205" s="1" t="s">
        <v>5834</v>
      </c>
      <c r="H6205" s="1" t="s">
        <v>8314</v>
      </c>
      <c r="I6205" s="1" t="b">
        <v>0</v>
      </c>
      <c r="J6205" s="1">
        <v>18</v>
      </c>
      <c r="K6205" s="1">
        <v>1</v>
      </c>
      <c r="L6205" s="1">
        <v>0</v>
      </c>
      <c r="M6205" s="1">
        <v>9</v>
      </c>
      <c r="N6205" s="1">
        <v>1.15979381443299</v>
      </c>
      <c r="O6205" s="1" t="e">
        <f>-----------------tcttgtggttaggtagggttgtg</f>
        <v>#NAME?</v>
      </c>
    </row>
    <row r="6206" spans="1:15" x14ac:dyDescent="0.3">
      <c r="A6206" s="1" t="s">
        <v>5716</v>
      </c>
      <c r="B6206" s="1" t="s">
        <v>5774</v>
      </c>
      <c r="C6206" s="1">
        <v>2</v>
      </c>
      <c r="D6206" s="1" t="s">
        <v>7266</v>
      </c>
      <c r="E6206" s="1">
        <v>23</v>
      </c>
      <c r="F6206" s="1" t="s">
        <v>8404</v>
      </c>
      <c r="G6206" s="1" t="s">
        <v>5834</v>
      </c>
      <c r="H6206" s="1" t="s">
        <v>8313</v>
      </c>
      <c r="I6206" s="1" t="b">
        <v>0</v>
      </c>
      <c r="J6206" s="1">
        <v>17</v>
      </c>
      <c r="K6206" s="1">
        <v>0</v>
      </c>
      <c r="L6206" s="1">
        <v>8</v>
      </c>
      <c r="M6206" s="1">
        <v>8</v>
      </c>
      <c r="N6206" s="1">
        <v>1.0309278350515401</v>
      </c>
      <c r="O6206" s="1" t="s">
        <v>8330</v>
      </c>
    </row>
    <row r="6207" spans="1:15" x14ac:dyDescent="0.3">
      <c r="A6207" s="1" t="s">
        <v>5716</v>
      </c>
      <c r="B6207" s="1" t="s">
        <v>5774</v>
      </c>
      <c r="C6207" s="1">
        <v>2</v>
      </c>
      <c r="D6207" s="1" t="s">
        <v>7266</v>
      </c>
      <c r="E6207" s="1">
        <v>23</v>
      </c>
      <c r="F6207" s="1" t="s">
        <v>8404</v>
      </c>
      <c r="G6207" s="1" t="s">
        <v>5834</v>
      </c>
      <c r="H6207" s="1" t="s">
        <v>8313</v>
      </c>
      <c r="I6207" s="1" t="b">
        <v>0</v>
      </c>
      <c r="J6207" s="1">
        <v>17</v>
      </c>
      <c r="K6207" s="1">
        <v>0</v>
      </c>
      <c r="L6207" s="1">
        <v>0</v>
      </c>
      <c r="M6207" s="1">
        <v>8</v>
      </c>
      <c r="N6207" s="1">
        <v>1.0309278350515401</v>
      </c>
      <c r="O6207" s="1" t="s">
        <v>8315</v>
      </c>
    </row>
    <row r="6208" spans="1:15" x14ac:dyDescent="0.3">
      <c r="A6208" s="1" t="s">
        <v>5716</v>
      </c>
      <c r="B6208" s="1" t="s">
        <v>5774</v>
      </c>
      <c r="C6208" s="1">
        <v>2</v>
      </c>
      <c r="D6208" s="1" t="s">
        <v>7266</v>
      </c>
      <c r="E6208" s="1">
        <v>24</v>
      </c>
      <c r="F6208" s="1" t="s">
        <v>8408</v>
      </c>
      <c r="G6208" s="1" t="s">
        <v>5814</v>
      </c>
      <c r="H6208" s="1" t="s">
        <v>8313</v>
      </c>
      <c r="I6208" s="1" t="b">
        <v>0</v>
      </c>
      <c r="J6208" s="1">
        <v>17</v>
      </c>
      <c r="K6208" s="1">
        <v>0</v>
      </c>
      <c r="L6208" s="1">
        <v>0</v>
      </c>
      <c r="M6208" s="1">
        <v>411</v>
      </c>
      <c r="N6208" s="1">
        <v>81.547619047618994</v>
      </c>
      <c r="O6208" s="1" t="e">
        <f>----------------ctcttgtggttggtagggttgtgg</f>
        <v>#NAME?</v>
      </c>
    </row>
    <row r="6209" spans="1:15" x14ac:dyDescent="0.3">
      <c r="A6209" s="1" t="s">
        <v>5716</v>
      </c>
      <c r="B6209" s="1" t="s">
        <v>5774</v>
      </c>
      <c r="C6209" s="1">
        <v>2</v>
      </c>
      <c r="D6209" s="1" t="s">
        <v>7266</v>
      </c>
      <c r="E6209" s="1">
        <v>24</v>
      </c>
      <c r="F6209" s="1" t="s">
        <v>8408</v>
      </c>
      <c r="G6209" s="1" t="s">
        <v>5814</v>
      </c>
      <c r="H6209" s="1" t="s">
        <v>8313</v>
      </c>
      <c r="I6209" s="1" t="b">
        <v>0</v>
      </c>
      <c r="J6209" s="1">
        <v>16</v>
      </c>
      <c r="K6209" s="1">
        <v>0</v>
      </c>
      <c r="L6209" s="1">
        <v>0</v>
      </c>
      <c r="M6209" s="1">
        <v>32</v>
      </c>
      <c r="N6209" s="1">
        <v>6.34920634920634</v>
      </c>
      <c r="O6209" s="1" t="e">
        <f>---------------cctcttgtggttggtagggttgtgg</f>
        <v>#NAME?</v>
      </c>
    </row>
    <row r="6210" spans="1:15" x14ac:dyDescent="0.3">
      <c r="A6210" s="1" t="s">
        <v>5716</v>
      </c>
      <c r="B6210" s="1" t="s">
        <v>5774</v>
      </c>
      <c r="C6210" s="1">
        <v>2</v>
      </c>
      <c r="D6210" s="1" t="s">
        <v>7266</v>
      </c>
      <c r="E6210" s="1">
        <v>24</v>
      </c>
      <c r="F6210" s="1" t="s">
        <v>8408</v>
      </c>
      <c r="G6210" s="1" t="s">
        <v>5834</v>
      </c>
      <c r="H6210" s="1" t="s">
        <v>8313</v>
      </c>
      <c r="I6210" s="1" t="b">
        <v>0</v>
      </c>
      <c r="J6210" s="1">
        <v>17</v>
      </c>
      <c r="K6210" s="1">
        <v>0</v>
      </c>
      <c r="L6210" s="1">
        <v>0</v>
      </c>
      <c r="M6210" s="1">
        <v>9</v>
      </c>
      <c r="N6210" s="1">
        <v>1.78571428571428</v>
      </c>
      <c r="O6210" s="1" t="e">
        <f>-gcagggacagggaccctct---------------tgtgg</f>
        <v>#NAME?</v>
      </c>
    </row>
    <row r="6211" spans="1:15" x14ac:dyDescent="0.3">
      <c r="A6211" s="1" t="s">
        <v>5716</v>
      </c>
      <c r="B6211" s="1" t="s">
        <v>5774</v>
      </c>
      <c r="C6211" s="1">
        <v>2</v>
      </c>
      <c r="D6211" s="1" t="s">
        <v>7266</v>
      </c>
      <c r="E6211" s="1">
        <v>24</v>
      </c>
      <c r="F6211" s="1" t="s">
        <v>8408</v>
      </c>
      <c r="G6211" s="1" t="s">
        <v>5834</v>
      </c>
      <c r="H6211" s="1" t="s">
        <v>8314</v>
      </c>
      <c r="I6211" s="1" t="b">
        <v>0</v>
      </c>
      <c r="J6211" s="1">
        <v>18</v>
      </c>
      <c r="K6211" s="1">
        <v>1</v>
      </c>
      <c r="L6211" s="1">
        <v>0</v>
      </c>
      <c r="M6211" s="1">
        <v>8</v>
      </c>
      <c r="N6211" s="1">
        <v>1.5873015873015801</v>
      </c>
      <c r="O6211" s="1" t="e">
        <f>-----------------tcttgtggtttggtagggttgtg</f>
        <v>#NAME?</v>
      </c>
    </row>
    <row r="6212" spans="1:15" x14ac:dyDescent="0.3">
      <c r="A6212" s="1" t="s">
        <v>5716</v>
      </c>
      <c r="B6212" s="1" t="s">
        <v>5774</v>
      </c>
      <c r="C6212" s="1">
        <v>2</v>
      </c>
      <c r="D6212" s="1" t="s">
        <v>7266</v>
      </c>
      <c r="E6212" s="1">
        <v>24</v>
      </c>
      <c r="F6212" s="1" t="s">
        <v>8408</v>
      </c>
      <c r="G6212" s="1" t="s">
        <v>5834</v>
      </c>
      <c r="H6212" s="1" t="s">
        <v>8313</v>
      </c>
      <c r="I6212" s="1" t="b">
        <v>0</v>
      </c>
      <c r="J6212" s="1">
        <v>17</v>
      </c>
      <c r="K6212" s="1">
        <v>0</v>
      </c>
      <c r="L6212" s="1">
        <v>0</v>
      </c>
      <c r="M6212" s="1">
        <v>6</v>
      </c>
      <c r="N6212" s="1">
        <v>1.19047619047619</v>
      </c>
      <c r="O6212" s="1" t="e">
        <f>---------------cctcttgtggttg-tagggttgtgg</f>
        <v>#NAME?</v>
      </c>
    </row>
    <row r="6213" spans="1:15" x14ac:dyDescent="0.3">
      <c r="A6213" s="1" t="s">
        <v>5716</v>
      </c>
      <c r="B6213" s="1" t="s">
        <v>5774</v>
      </c>
      <c r="C6213" s="1">
        <v>2</v>
      </c>
      <c r="D6213" s="1" t="s">
        <v>7266</v>
      </c>
      <c r="E6213" s="1">
        <v>25</v>
      </c>
      <c r="F6213" s="1" t="s">
        <v>8409</v>
      </c>
      <c r="G6213" s="1" t="s">
        <v>5814</v>
      </c>
      <c r="H6213" s="1" t="s">
        <v>8313</v>
      </c>
      <c r="I6213" s="1" t="b">
        <v>0</v>
      </c>
      <c r="J6213" s="1">
        <v>17</v>
      </c>
      <c r="K6213" s="1">
        <v>0</v>
      </c>
      <c r="L6213" s="1">
        <v>0</v>
      </c>
      <c r="M6213" s="1">
        <v>156</v>
      </c>
      <c r="N6213" s="1">
        <v>25</v>
      </c>
      <c r="O6213" s="1" t="e">
        <f>----------------ctcttgtggttggtagggttgtgg</f>
        <v>#NAME?</v>
      </c>
    </row>
    <row r="6214" spans="1:15" x14ac:dyDescent="0.3">
      <c r="A6214" s="1" t="s">
        <v>5716</v>
      </c>
      <c r="B6214" s="1" t="s">
        <v>5774</v>
      </c>
      <c r="C6214" s="1">
        <v>2</v>
      </c>
      <c r="D6214" s="1" t="s">
        <v>7266</v>
      </c>
      <c r="E6214" s="1">
        <v>25</v>
      </c>
      <c r="F6214" s="1" t="s">
        <v>8409</v>
      </c>
      <c r="G6214" s="1" t="s">
        <v>5834</v>
      </c>
      <c r="H6214" s="1" t="s">
        <v>8314</v>
      </c>
      <c r="I6214" s="1" t="b">
        <v>0</v>
      </c>
      <c r="J6214" s="1">
        <v>18</v>
      </c>
      <c r="K6214" s="1">
        <v>1</v>
      </c>
      <c r="L6214" s="1">
        <v>0</v>
      </c>
      <c r="M6214" s="1">
        <v>137</v>
      </c>
      <c r="N6214" s="1">
        <v>21.955128205128101</v>
      </c>
      <c r="O6214" s="1" t="e">
        <f>-----------------tcttgtggtttggtagggttgtg</f>
        <v>#NAME?</v>
      </c>
    </row>
    <row r="6215" spans="1:15" x14ac:dyDescent="0.3">
      <c r="A6215" s="1" t="s">
        <v>5716</v>
      </c>
      <c r="B6215" s="1" t="s">
        <v>5774</v>
      </c>
      <c r="C6215" s="1">
        <v>2</v>
      </c>
      <c r="D6215" s="1" t="s">
        <v>7266</v>
      </c>
      <c r="E6215" s="1">
        <v>25</v>
      </c>
      <c r="F6215" s="1" t="s">
        <v>8409</v>
      </c>
      <c r="G6215" s="1" t="s">
        <v>5834</v>
      </c>
      <c r="H6215" s="1" t="s">
        <v>8313</v>
      </c>
      <c r="I6215" s="1" t="b">
        <v>0</v>
      </c>
      <c r="J6215" s="1">
        <v>17</v>
      </c>
      <c r="K6215" s="1">
        <v>0</v>
      </c>
      <c r="L6215" s="1">
        <v>0</v>
      </c>
      <c r="M6215" s="1">
        <v>46</v>
      </c>
      <c r="N6215" s="1">
        <v>7.3717948717948696</v>
      </c>
      <c r="O6215" s="1" t="e">
        <f>-gcagggacagggaccctct---------------tgtgg</f>
        <v>#NAME?</v>
      </c>
    </row>
    <row r="6216" spans="1:15" x14ac:dyDescent="0.3">
      <c r="A6216" s="1" t="s">
        <v>5716</v>
      </c>
      <c r="B6216" s="1" t="s">
        <v>5774</v>
      </c>
      <c r="C6216" s="1">
        <v>2</v>
      </c>
      <c r="D6216" s="1" t="s">
        <v>7266</v>
      </c>
      <c r="E6216" s="1">
        <v>25</v>
      </c>
      <c r="F6216" s="1" t="s">
        <v>8409</v>
      </c>
      <c r="G6216" s="1" t="s">
        <v>5834</v>
      </c>
      <c r="H6216" s="1" t="s">
        <v>8313</v>
      </c>
      <c r="I6216" s="1" t="b">
        <v>0</v>
      </c>
      <c r="J6216" s="1">
        <v>17</v>
      </c>
      <c r="K6216" s="1">
        <v>0</v>
      </c>
      <c r="L6216" s="1">
        <v>0</v>
      </c>
      <c r="M6216" s="1">
        <v>41</v>
      </c>
      <c r="N6216" s="1">
        <v>6.5705128205128203</v>
      </c>
      <c r="O6216" s="1" t="e">
        <f>---------------cctcttgtggttg-tagggttgtgg</f>
        <v>#NAME?</v>
      </c>
    </row>
    <row r="6217" spans="1:15" x14ac:dyDescent="0.3">
      <c r="A6217" s="1" t="s">
        <v>5716</v>
      </c>
      <c r="B6217" s="1" t="s">
        <v>5774</v>
      </c>
      <c r="C6217" s="1">
        <v>2</v>
      </c>
      <c r="D6217" s="1" t="s">
        <v>7266</v>
      </c>
      <c r="E6217" s="1">
        <v>25</v>
      </c>
      <c r="F6217" s="1" t="s">
        <v>8409</v>
      </c>
      <c r="G6217" s="1" t="s">
        <v>5814</v>
      </c>
      <c r="H6217" s="1" t="s">
        <v>8313</v>
      </c>
      <c r="I6217" s="1" t="b">
        <v>0</v>
      </c>
      <c r="J6217" s="1">
        <v>16</v>
      </c>
      <c r="K6217" s="1">
        <v>0</v>
      </c>
      <c r="L6217" s="1">
        <v>0</v>
      </c>
      <c r="M6217" s="1">
        <v>25</v>
      </c>
      <c r="N6217" s="1">
        <v>4.0064102564102502</v>
      </c>
      <c r="O6217" s="1" t="e">
        <f>---------------cctcttgtggttggtagggttgtgg</f>
        <v>#NAME?</v>
      </c>
    </row>
    <row r="6218" spans="1:15" x14ac:dyDescent="0.3">
      <c r="A6218" s="1" t="s">
        <v>5716</v>
      </c>
      <c r="B6218" s="1" t="s">
        <v>5774</v>
      </c>
      <c r="C6218" s="1">
        <v>2</v>
      </c>
      <c r="D6218" s="1" t="s">
        <v>7266</v>
      </c>
      <c r="E6218" s="1">
        <v>25</v>
      </c>
      <c r="F6218" s="1" t="s">
        <v>8409</v>
      </c>
      <c r="G6218" s="1" t="s">
        <v>5834</v>
      </c>
      <c r="H6218" s="1" t="s">
        <v>8313</v>
      </c>
      <c r="I6218" s="1" t="b">
        <v>0</v>
      </c>
      <c r="J6218" s="1">
        <v>17</v>
      </c>
      <c r="K6218" s="1">
        <v>0</v>
      </c>
      <c r="L6218" s="1">
        <v>0</v>
      </c>
      <c r="M6218" s="1">
        <v>20</v>
      </c>
      <c r="N6218" s="1">
        <v>3.2051282051282</v>
      </c>
      <c r="O6218" s="1" t="e">
        <f>--------------ccctcttgtg--tggtagggttgtgg</f>
        <v>#NAME?</v>
      </c>
    </row>
    <row r="6219" spans="1:15" x14ac:dyDescent="0.3">
      <c r="A6219" s="1" t="s">
        <v>5716</v>
      </c>
      <c r="B6219" s="1" t="s">
        <v>5774</v>
      </c>
      <c r="C6219" s="1">
        <v>2</v>
      </c>
      <c r="D6219" s="1" t="s">
        <v>7266</v>
      </c>
      <c r="E6219" s="1">
        <v>25</v>
      </c>
      <c r="F6219" s="1" t="s">
        <v>8409</v>
      </c>
      <c r="G6219" s="1" t="s">
        <v>5834</v>
      </c>
      <c r="H6219" s="1" t="s">
        <v>8314</v>
      </c>
      <c r="I6219" s="1" t="b">
        <v>0</v>
      </c>
      <c r="J6219" s="1">
        <v>17</v>
      </c>
      <c r="K6219" s="1">
        <v>1</v>
      </c>
      <c r="L6219" s="1">
        <v>0</v>
      </c>
      <c r="M6219" s="1">
        <v>20</v>
      </c>
      <c r="N6219" s="1">
        <v>3.2051282051282</v>
      </c>
      <c r="O6219" s="1" t="e">
        <f>----------------ctcttgtggtttggtagggttgtg</f>
        <v>#NAME?</v>
      </c>
    </row>
    <row r="6220" spans="1:15" x14ac:dyDescent="0.3">
      <c r="A6220" s="1" t="s">
        <v>5716</v>
      </c>
      <c r="B6220" s="1" t="s">
        <v>5774</v>
      </c>
      <c r="C6220" s="1">
        <v>2</v>
      </c>
      <c r="D6220" s="1" t="s">
        <v>7266</v>
      </c>
      <c r="E6220" s="1">
        <v>25</v>
      </c>
      <c r="F6220" s="1" t="s">
        <v>8409</v>
      </c>
      <c r="G6220" s="1" t="s">
        <v>5834</v>
      </c>
      <c r="H6220" s="1" t="s">
        <v>8313</v>
      </c>
      <c r="I6220" s="1" t="b">
        <v>0</v>
      </c>
      <c r="J6220" s="1">
        <v>16</v>
      </c>
      <c r="K6220" s="1">
        <v>0</v>
      </c>
      <c r="L6220" s="1">
        <v>0</v>
      </c>
      <c r="M6220" s="1">
        <v>13</v>
      </c>
      <c r="N6220" s="1">
        <v>2.0833333333333299</v>
      </c>
      <c r="O6220" s="1" t="e">
        <f>--------------ccctcttgtggttg-tagggttgtgg</f>
        <v>#NAME?</v>
      </c>
    </row>
    <row r="6221" spans="1:15" x14ac:dyDescent="0.3">
      <c r="A6221" s="1" t="s">
        <v>5716</v>
      </c>
      <c r="B6221" s="1" t="s">
        <v>5774</v>
      </c>
      <c r="C6221" s="1">
        <v>2</v>
      </c>
      <c r="D6221" s="1" t="s">
        <v>7266</v>
      </c>
      <c r="E6221" s="1">
        <v>25</v>
      </c>
      <c r="F6221" s="1" t="s">
        <v>8409</v>
      </c>
      <c r="G6221" s="1" t="s">
        <v>5834</v>
      </c>
      <c r="H6221" s="1" t="s">
        <v>8313</v>
      </c>
      <c r="I6221" s="1" t="b">
        <v>0</v>
      </c>
      <c r="J6221" s="1">
        <v>17</v>
      </c>
      <c r="K6221" s="1">
        <v>0</v>
      </c>
      <c r="L6221" s="1">
        <v>0</v>
      </c>
      <c r="M6221" s="1">
        <v>13</v>
      </c>
      <c r="N6221" s="1">
        <v>2.0833333333333299</v>
      </c>
      <c r="O6221" s="1" t="e">
        <f>-------------accctcttgtggtt---agggttgtgg</f>
        <v>#NAME?</v>
      </c>
    </row>
    <row r="6222" spans="1:15" x14ac:dyDescent="0.3">
      <c r="A6222" s="1" t="s">
        <v>5716</v>
      </c>
      <c r="B6222" s="1" t="s">
        <v>5774</v>
      </c>
      <c r="C6222" s="1">
        <v>2</v>
      </c>
      <c r="D6222" s="1" t="s">
        <v>7266</v>
      </c>
      <c r="E6222" s="1">
        <v>25</v>
      </c>
      <c r="F6222" s="1" t="s">
        <v>8409</v>
      </c>
      <c r="G6222" s="1" t="s">
        <v>5834</v>
      </c>
      <c r="H6222" s="1" t="s">
        <v>8314</v>
      </c>
      <c r="I6222" s="1" t="b">
        <v>0</v>
      </c>
      <c r="J6222" s="1">
        <v>18</v>
      </c>
      <c r="K6222" s="1">
        <v>1</v>
      </c>
      <c r="L6222" s="1">
        <v>0</v>
      </c>
      <c r="M6222" s="1">
        <v>10</v>
      </c>
      <c r="N6222" s="1">
        <v>1.6025641025641</v>
      </c>
      <c r="O6222" s="1" t="e">
        <f>-----------------tcttgtggttaggtagggttgtg</f>
        <v>#NAME?</v>
      </c>
    </row>
    <row r="6223" spans="1:15" x14ac:dyDescent="0.3">
      <c r="A6223" s="1" t="s">
        <v>5716</v>
      </c>
      <c r="B6223" s="1" t="s">
        <v>5774</v>
      </c>
      <c r="C6223" s="1">
        <v>2</v>
      </c>
      <c r="D6223" s="1" t="s">
        <v>7266</v>
      </c>
      <c r="E6223" s="1">
        <v>25</v>
      </c>
      <c r="F6223" s="1" t="s">
        <v>8409</v>
      </c>
      <c r="G6223" s="1" t="s">
        <v>5834</v>
      </c>
      <c r="H6223" s="1" t="s">
        <v>8313</v>
      </c>
      <c r="I6223" s="1" t="b">
        <v>0</v>
      </c>
      <c r="J6223" s="1">
        <v>15</v>
      </c>
      <c r="K6223" s="1">
        <v>0</v>
      </c>
      <c r="L6223" s="1">
        <v>0</v>
      </c>
      <c r="M6223" s="1">
        <v>9</v>
      </c>
      <c r="N6223" s="1">
        <v>1.4423076923076901</v>
      </c>
      <c r="O6223" s="1" t="s">
        <v>8317</v>
      </c>
    </row>
    <row r="6224" spans="1:15" x14ac:dyDescent="0.3">
      <c r="A6224" s="1" t="s">
        <v>5716</v>
      </c>
      <c r="B6224" s="1" t="s">
        <v>5774</v>
      </c>
      <c r="C6224" s="1">
        <v>2</v>
      </c>
      <c r="D6224" s="1" t="s">
        <v>7266</v>
      </c>
      <c r="E6224" s="1">
        <v>25</v>
      </c>
      <c r="F6224" s="1" t="s">
        <v>8409</v>
      </c>
      <c r="G6224" s="1" t="s">
        <v>5834</v>
      </c>
      <c r="H6224" s="1" t="s">
        <v>8313</v>
      </c>
      <c r="I6224" s="1" t="b">
        <v>0</v>
      </c>
      <c r="J6224" s="1">
        <v>17</v>
      </c>
      <c r="K6224" s="1">
        <v>0</v>
      </c>
      <c r="L6224" s="1">
        <v>0</v>
      </c>
      <c r="M6224" s="1">
        <v>9</v>
      </c>
      <c r="N6224" s="1">
        <v>1.4423076923076901</v>
      </c>
      <c r="O6224" s="1" t="e">
        <f>--------------ccctcttgtgg--ggtagggttgtgg</f>
        <v>#NAME?</v>
      </c>
    </row>
    <row r="6225" spans="1:15" x14ac:dyDescent="0.3">
      <c r="A6225" s="1" t="s">
        <v>5716</v>
      </c>
      <c r="B6225" s="1" t="s">
        <v>5774</v>
      </c>
      <c r="C6225" s="1">
        <v>2</v>
      </c>
      <c r="D6225" s="1" t="s">
        <v>7266</v>
      </c>
      <c r="E6225" s="1">
        <v>25</v>
      </c>
      <c r="F6225" s="1" t="s">
        <v>8409</v>
      </c>
      <c r="G6225" s="1" t="s">
        <v>5834</v>
      </c>
      <c r="H6225" s="1" t="s">
        <v>8313</v>
      </c>
      <c r="I6225" s="1" t="b">
        <v>0</v>
      </c>
      <c r="J6225" s="1">
        <v>17</v>
      </c>
      <c r="K6225" s="1">
        <v>0</v>
      </c>
      <c r="L6225" s="1">
        <v>0</v>
      </c>
      <c r="M6225" s="1">
        <v>8</v>
      </c>
      <c r="N6225" s="1">
        <v>1.2820512820512799</v>
      </c>
      <c r="O6225" s="1" t="e">
        <f>---------------cctcttgtggt-ggtagggttgtgg</f>
        <v>#NAME?</v>
      </c>
    </row>
    <row r="6226" spans="1:15" x14ac:dyDescent="0.3">
      <c r="A6226" s="1" t="s">
        <v>5716</v>
      </c>
      <c r="B6226" s="1" t="s">
        <v>5774</v>
      </c>
      <c r="C6226" s="1">
        <v>2</v>
      </c>
      <c r="D6226" s="1" t="s">
        <v>7266</v>
      </c>
      <c r="E6226" s="1">
        <v>26</v>
      </c>
      <c r="F6226" s="1" t="s">
        <v>8410</v>
      </c>
      <c r="G6226" s="1" t="s">
        <v>5834</v>
      </c>
      <c r="H6226" s="1" t="s">
        <v>8313</v>
      </c>
      <c r="I6226" s="1" t="b">
        <v>0</v>
      </c>
      <c r="J6226" s="1">
        <v>17</v>
      </c>
      <c r="K6226" s="1">
        <v>0</v>
      </c>
      <c r="L6226" s="1">
        <v>0</v>
      </c>
      <c r="M6226" s="1">
        <v>316</v>
      </c>
      <c r="N6226" s="1">
        <v>71.171171171171096</v>
      </c>
      <c r="O6226" s="1" t="e">
        <f>-------------accctcttgtggtt---agggttgtgg</f>
        <v>#NAME?</v>
      </c>
    </row>
    <row r="6227" spans="1:15" x14ac:dyDescent="0.3">
      <c r="A6227" s="1" t="s">
        <v>5716</v>
      </c>
      <c r="B6227" s="1" t="s">
        <v>5774</v>
      </c>
      <c r="C6227" s="1">
        <v>2</v>
      </c>
      <c r="D6227" s="1" t="s">
        <v>7266</v>
      </c>
      <c r="E6227" s="1">
        <v>26</v>
      </c>
      <c r="F6227" s="1" t="s">
        <v>8410</v>
      </c>
      <c r="G6227" s="1" t="s">
        <v>5814</v>
      </c>
      <c r="H6227" s="1" t="s">
        <v>8313</v>
      </c>
      <c r="I6227" s="1" t="b">
        <v>0</v>
      </c>
      <c r="J6227" s="1">
        <v>17</v>
      </c>
      <c r="K6227" s="1">
        <v>0</v>
      </c>
      <c r="L6227" s="1">
        <v>0</v>
      </c>
      <c r="M6227" s="1">
        <v>60</v>
      </c>
      <c r="N6227" s="1">
        <v>13.5135135135135</v>
      </c>
      <c r="O6227" s="1" t="e">
        <f>----------------ctcttgtggttggtagggttgtgg</f>
        <v>#NAME?</v>
      </c>
    </row>
    <row r="6228" spans="1:15" x14ac:dyDescent="0.3">
      <c r="A6228" s="1" t="s">
        <v>5716</v>
      </c>
      <c r="B6228" s="1" t="s">
        <v>5774</v>
      </c>
      <c r="C6228" s="1">
        <v>2</v>
      </c>
      <c r="D6228" s="1" t="s">
        <v>7266</v>
      </c>
      <c r="E6228" s="1">
        <v>26</v>
      </c>
      <c r="F6228" s="1" t="s">
        <v>8410</v>
      </c>
      <c r="G6228" s="1" t="s">
        <v>5834</v>
      </c>
      <c r="H6228" s="1" t="s">
        <v>8313</v>
      </c>
      <c r="I6228" s="1" t="b">
        <v>0</v>
      </c>
      <c r="J6228" s="1">
        <v>16</v>
      </c>
      <c r="K6228" s="1">
        <v>0</v>
      </c>
      <c r="L6228" s="1">
        <v>0</v>
      </c>
      <c r="M6228" s="1">
        <v>28</v>
      </c>
      <c r="N6228" s="1">
        <v>6.3063063063062996</v>
      </c>
      <c r="O6228" s="1" t="e">
        <f>------------gaccctcttgtggtt---agggttgtgg</f>
        <v>#NAME?</v>
      </c>
    </row>
    <row r="6229" spans="1:15" x14ac:dyDescent="0.3">
      <c r="A6229" s="1" t="s">
        <v>5716</v>
      </c>
      <c r="B6229" s="1" t="s">
        <v>5774</v>
      </c>
      <c r="C6229" s="1">
        <v>2</v>
      </c>
      <c r="D6229" s="1" t="s">
        <v>7266</v>
      </c>
      <c r="E6229" s="1">
        <v>26</v>
      </c>
      <c r="F6229" s="1" t="s">
        <v>8410</v>
      </c>
      <c r="G6229" s="1" t="s">
        <v>5814</v>
      </c>
      <c r="H6229" s="1" t="s">
        <v>8313</v>
      </c>
      <c r="I6229" s="1" t="b">
        <v>0</v>
      </c>
      <c r="J6229" s="1">
        <v>16</v>
      </c>
      <c r="K6229" s="1">
        <v>0</v>
      </c>
      <c r="L6229" s="1">
        <v>0</v>
      </c>
      <c r="M6229" s="1">
        <v>7</v>
      </c>
      <c r="N6229" s="1">
        <v>1.57657657657657</v>
      </c>
      <c r="O6229" s="1" t="e">
        <f>---------------cctcttgtggttggtagggttgtgg</f>
        <v>#NAME?</v>
      </c>
    </row>
    <row r="6230" spans="1:15" x14ac:dyDescent="0.3">
      <c r="A6230" s="1" t="s">
        <v>5716</v>
      </c>
      <c r="B6230" s="1" t="s">
        <v>5774</v>
      </c>
      <c r="C6230" s="1">
        <v>2</v>
      </c>
      <c r="D6230" s="1" t="s">
        <v>7266</v>
      </c>
      <c r="E6230" s="1">
        <v>27</v>
      </c>
      <c r="F6230" s="1" t="s">
        <v>8411</v>
      </c>
      <c r="G6230" s="1" t="s">
        <v>5814</v>
      </c>
      <c r="H6230" s="1" t="s">
        <v>8313</v>
      </c>
      <c r="I6230" s="1" t="b">
        <v>0</v>
      </c>
      <c r="J6230" s="1">
        <v>17</v>
      </c>
      <c r="K6230" s="1">
        <v>0</v>
      </c>
      <c r="L6230" s="1">
        <v>0</v>
      </c>
      <c r="M6230" s="1">
        <v>444</v>
      </c>
      <c r="N6230" s="1">
        <v>72.312703583061804</v>
      </c>
      <c r="O6230" s="1" t="e">
        <f>----------------ctcttgtggttggtagggttgtgg</f>
        <v>#NAME?</v>
      </c>
    </row>
    <row r="6231" spans="1:15" x14ac:dyDescent="0.3">
      <c r="A6231" s="1" t="s">
        <v>5716</v>
      </c>
      <c r="B6231" s="1" t="s">
        <v>5774</v>
      </c>
      <c r="C6231" s="1">
        <v>2</v>
      </c>
      <c r="D6231" s="1" t="s">
        <v>7266</v>
      </c>
      <c r="E6231" s="1">
        <v>27</v>
      </c>
      <c r="F6231" s="1" t="s">
        <v>8411</v>
      </c>
      <c r="G6231" s="1" t="s">
        <v>5814</v>
      </c>
      <c r="H6231" s="1" t="s">
        <v>8313</v>
      </c>
      <c r="I6231" s="1" t="b">
        <v>0</v>
      </c>
      <c r="J6231" s="1">
        <v>16</v>
      </c>
      <c r="K6231" s="1">
        <v>0</v>
      </c>
      <c r="L6231" s="1">
        <v>0</v>
      </c>
      <c r="M6231" s="1">
        <v>95</v>
      </c>
      <c r="N6231" s="1">
        <v>15.472312703583</v>
      </c>
      <c r="O6231" s="1" t="e">
        <f>---------------cctcttgtggttggtagggttgtgg</f>
        <v>#NAME?</v>
      </c>
    </row>
    <row r="6232" spans="1:15" x14ac:dyDescent="0.3">
      <c r="A6232" s="1" t="s">
        <v>5716</v>
      </c>
      <c r="B6232" s="1" t="s">
        <v>5774</v>
      </c>
      <c r="C6232" s="1">
        <v>2</v>
      </c>
      <c r="D6232" s="1" t="s">
        <v>7266</v>
      </c>
      <c r="E6232" s="1">
        <v>27</v>
      </c>
      <c r="F6232" s="1" t="s">
        <v>8411</v>
      </c>
      <c r="G6232" s="1" t="s">
        <v>5834</v>
      </c>
      <c r="H6232" s="1" t="s">
        <v>8313</v>
      </c>
      <c r="I6232" s="1" t="b">
        <v>0</v>
      </c>
      <c r="J6232" s="1">
        <v>17</v>
      </c>
      <c r="K6232" s="1">
        <v>0</v>
      </c>
      <c r="L6232" s="1">
        <v>0</v>
      </c>
      <c r="M6232" s="1">
        <v>32</v>
      </c>
      <c r="N6232" s="1">
        <v>5.2117263843648196</v>
      </c>
      <c r="O6232" s="1" t="e">
        <f>-------------accctcttgtggtt---agggttgtgg</f>
        <v>#NAME?</v>
      </c>
    </row>
    <row r="6233" spans="1:15" x14ac:dyDescent="0.3">
      <c r="A6233" s="1" t="s">
        <v>5716</v>
      </c>
      <c r="B6233" s="1" t="s">
        <v>5774</v>
      </c>
      <c r="C6233" s="1">
        <v>2</v>
      </c>
      <c r="D6233" s="1" t="s">
        <v>7266</v>
      </c>
      <c r="E6233" s="1">
        <v>27</v>
      </c>
      <c r="F6233" s="1" t="s">
        <v>8411</v>
      </c>
      <c r="G6233" s="1" t="s">
        <v>5834</v>
      </c>
      <c r="H6233" s="1" t="s">
        <v>8313</v>
      </c>
      <c r="I6233" s="1" t="b">
        <v>0</v>
      </c>
      <c r="J6233" s="1">
        <v>16</v>
      </c>
      <c r="K6233" s="1">
        <v>0</v>
      </c>
      <c r="L6233" s="1">
        <v>0</v>
      </c>
      <c r="M6233" s="1">
        <v>7</v>
      </c>
      <c r="N6233" s="1">
        <v>1.1400651465798</v>
      </c>
      <c r="O6233" s="1" t="e">
        <f>------------gaccctcttgtggtt---agggttgtgg</f>
        <v>#NAME?</v>
      </c>
    </row>
    <row r="6234" spans="1:15" x14ac:dyDescent="0.3">
      <c r="A6234" s="1" t="s">
        <v>5716</v>
      </c>
      <c r="B6234" s="1" t="s">
        <v>5774</v>
      </c>
      <c r="C6234" s="1">
        <v>2</v>
      </c>
      <c r="D6234" s="1" t="s">
        <v>7266</v>
      </c>
      <c r="E6234" s="1">
        <v>27</v>
      </c>
      <c r="F6234" s="1" t="s">
        <v>8411</v>
      </c>
      <c r="G6234" s="1" t="s">
        <v>5814</v>
      </c>
      <c r="H6234" s="1" t="s">
        <v>8313</v>
      </c>
      <c r="I6234" s="1" t="b">
        <v>0</v>
      </c>
      <c r="J6234" s="1">
        <v>15</v>
      </c>
      <c r="K6234" s="1">
        <v>0</v>
      </c>
      <c r="L6234" s="1">
        <v>0</v>
      </c>
      <c r="M6234" s="1">
        <v>7</v>
      </c>
      <c r="N6234" s="1">
        <v>1.1400651465798</v>
      </c>
      <c r="O6234" s="1" t="e">
        <f>--------------ccctcttgtggttggtagggttgtgg</f>
        <v>#NAME?</v>
      </c>
    </row>
    <row r="6235" spans="1:15" x14ac:dyDescent="0.3">
      <c r="A6235" s="1" t="s">
        <v>5716</v>
      </c>
      <c r="B6235" s="1" t="s">
        <v>5774</v>
      </c>
      <c r="C6235" s="1">
        <v>2</v>
      </c>
      <c r="D6235" s="1" t="s">
        <v>7266</v>
      </c>
      <c r="E6235" s="1">
        <v>28</v>
      </c>
      <c r="F6235" s="1" t="s">
        <v>8412</v>
      </c>
      <c r="G6235" s="1" t="s">
        <v>5814</v>
      </c>
      <c r="H6235" s="1" t="s">
        <v>8313</v>
      </c>
      <c r="I6235" s="1" t="b">
        <v>0</v>
      </c>
      <c r="J6235" s="1">
        <v>17</v>
      </c>
      <c r="K6235" s="1">
        <v>0</v>
      </c>
      <c r="L6235" s="1">
        <v>0</v>
      </c>
      <c r="M6235" s="1">
        <v>365</v>
      </c>
      <c r="N6235" s="1">
        <v>50</v>
      </c>
      <c r="O6235" s="1" t="e">
        <f>----------------ctcttgtggttggtagggttgtgg</f>
        <v>#NAME?</v>
      </c>
    </row>
    <row r="6236" spans="1:15" x14ac:dyDescent="0.3">
      <c r="A6236" s="1" t="s">
        <v>5716</v>
      </c>
      <c r="B6236" s="1" t="s">
        <v>5774</v>
      </c>
      <c r="C6236" s="1">
        <v>2</v>
      </c>
      <c r="D6236" s="1" t="s">
        <v>7266</v>
      </c>
      <c r="E6236" s="1">
        <v>28</v>
      </c>
      <c r="F6236" s="1" t="s">
        <v>8412</v>
      </c>
      <c r="G6236" s="1" t="s">
        <v>5834</v>
      </c>
      <c r="H6236" s="1" t="s">
        <v>8314</v>
      </c>
      <c r="I6236" s="1" t="b">
        <v>0</v>
      </c>
      <c r="J6236" s="1">
        <v>18</v>
      </c>
      <c r="K6236" s="1">
        <v>1</v>
      </c>
      <c r="L6236" s="1">
        <v>0</v>
      </c>
      <c r="M6236" s="1">
        <v>179</v>
      </c>
      <c r="N6236" s="1">
        <v>24.520547945205401</v>
      </c>
      <c r="O6236" s="1" t="e">
        <f>-----------------tcttgtggtttggtagggttgtg</f>
        <v>#NAME?</v>
      </c>
    </row>
    <row r="6237" spans="1:15" x14ac:dyDescent="0.3">
      <c r="A6237" s="1" t="s">
        <v>5716</v>
      </c>
      <c r="B6237" s="1" t="s">
        <v>5774</v>
      </c>
      <c r="C6237" s="1">
        <v>2</v>
      </c>
      <c r="D6237" s="1" t="s">
        <v>7266</v>
      </c>
      <c r="E6237" s="1">
        <v>28</v>
      </c>
      <c r="F6237" s="1" t="s">
        <v>8412</v>
      </c>
      <c r="G6237" s="1" t="s">
        <v>5814</v>
      </c>
      <c r="H6237" s="1" t="s">
        <v>8313</v>
      </c>
      <c r="I6237" s="1" t="b">
        <v>0</v>
      </c>
      <c r="J6237" s="1">
        <v>16</v>
      </c>
      <c r="K6237" s="1">
        <v>0</v>
      </c>
      <c r="L6237" s="1">
        <v>0</v>
      </c>
      <c r="M6237" s="1">
        <v>31</v>
      </c>
      <c r="N6237" s="1">
        <v>4.24657534246575</v>
      </c>
      <c r="O6237" s="1" t="e">
        <f>---------------cctcttgtggttggtagggttgtgg</f>
        <v>#NAME?</v>
      </c>
    </row>
    <row r="6238" spans="1:15" x14ac:dyDescent="0.3">
      <c r="A6238" s="1" t="s">
        <v>5716</v>
      </c>
      <c r="B6238" s="1" t="s">
        <v>5774</v>
      </c>
      <c r="C6238" s="1">
        <v>2</v>
      </c>
      <c r="D6238" s="1" t="s">
        <v>7266</v>
      </c>
      <c r="E6238" s="1">
        <v>28</v>
      </c>
      <c r="F6238" s="1" t="s">
        <v>8412</v>
      </c>
      <c r="G6238" s="1" t="s">
        <v>5834</v>
      </c>
      <c r="H6238" s="1" t="s">
        <v>8313</v>
      </c>
      <c r="I6238" s="1" t="b">
        <v>0</v>
      </c>
      <c r="J6238" s="1">
        <v>17</v>
      </c>
      <c r="K6238" s="1">
        <v>0</v>
      </c>
      <c r="L6238" s="1">
        <v>0</v>
      </c>
      <c r="M6238" s="1">
        <v>20</v>
      </c>
      <c r="N6238" s="1">
        <v>2.7397260273972499</v>
      </c>
      <c r="O6238" s="1" t="e">
        <f>-----ggacagggacc-----------ggtagggttgtgg</f>
        <v>#NAME?</v>
      </c>
    </row>
    <row r="6239" spans="1:15" x14ac:dyDescent="0.3">
      <c r="A6239" s="1" t="s">
        <v>5716</v>
      </c>
      <c r="B6239" s="1" t="s">
        <v>5774</v>
      </c>
      <c r="C6239" s="1">
        <v>2</v>
      </c>
      <c r="D6239" s="1" t="s">
        <v>7266</v>
      </c>
      <c r="E6239" s="1">
        <v>28</v>
      </c>
      <c r="F6239" s="1" t="s">
        <v>8412</v>
      </c>
      <c r="G6239" s="1" t="s">
        <v>5834</v>
      </c>
      <c r="H6239" s="1" t="s">
        <v>8313</v>
      </c>
      <c r="I6239" s="1" t="b">
        <v>0</v>
      </c>
      <c r="J6239" s="1">
        <v>17</v>
      </c>
      <c r="K6239" s="1">
        <v>0</v>
      </c>
      <c r="L6239" s="1">
        <v>0</v>
      </c>
      <c r="M6239" s="1">
        <v>18</v>
      </c>
      <c r="N6239" s="1">
        <v>2.4657534246575299</v>
      </c>
      <c r="O6239" s="1" t="e">
        <f>-gcagggacagggaccctct---------------tgtgg</f>
        <v>#NAME?</v>
      </c>
    </row>
    <row r="6240" spans="1:15" x14ac:dyDescent="0.3">
      <c r="A6240" s="1" t="s">
        <v>5716</v>
      </c>
      <c r="B6240" s="1" t="s">
        <v>5774</v>
      </c>
      <c r="C6240" s="1">
        <v>2</v>
      </c>
      <c r="D6240" s="1" t="s">
        <v>7266</v>
      </c>
      <c r="E6240" s="1">
        <v>28</v>
      </c>
      <c r="F6240" s="1" t="s">
        <v>8412</v>
      </c>
      <c r="G6240" s="1" t="s">
        <v>5834</v>
      </c>
      <c r="H6240" s="1" t="s">
        <v>8314</v>
      </c>
      <c r="I6240" s="1" t="b">
        <v>0</v>
      </c>
      <c r="J6240" s="1">
        <v>17</v>
      </c>
      <c r="K6240" s="1">
        <v>1</v>
      </c>
      <c r="L6240" s="1">
        <v>0</v>
      </c>
      <c r="M6240" s="1">
        <v>15</v>
      </c>
      <c r="N6240" s="1">
        <v>2.0547945205479401</v>
      </c>
      <c r="O6240" s="1" t="e">
        <f>----------------ctcttgtggtttggtagggttgtg</f>
        <v>#NAME?</v>
      </c>
    </row>
    <row r="6241" spans="1:15" x14ac:dyDescent="0.3">
      <c r="A6241" s="1" t="s">
        <v>5716</v>
      </c>
      <c r="B6241" s="1" t="s">
        <v>5774</v>
      </c>
      <c r="C6241" s="1">
        <v>2</v>
      </c>
      <c r="D6241" s="1" t="s">
        <v>7266</v>
      </c>
      <c r="E6241" s="1">
        <v>28</v>
      </c>
      <c r="F6241" s="1" t="s">
        <v>8412</v>
      </c>
      <c r="G6241" s="1" t="s">
        <v>5834</v>
      </c>
      <c r="H6241" s="1" t="s">
        <v>8313</v>
      </c>
      <c r="I6241" s="1" t="b">
        <v>0</v>
      </c>
      <c r="J6241" s="1">
        <v>17</v>
      </c>
      <c r="K6241" s="1">
        <v>0</v>
      </c>
      <c r="L6241" s="1">
        <v>8</v>
      </c>
      <c r="M6241" s="1">
        <v>9</v>
      </c>
      <c r="N6241" s="1">
        <v>1.2328767123287601</v>
      </c>
      <c r="O6241" s="1" t="e">
        <f>------AacTATAaAcctTC----------agggttgtgg</f>
        <v>#NAME?</v>
      </c>
    </row>
    <row r="6242" spans="1:15" x14ac:dyDescent="0.3">
      <c r="A6242" s="1" t="s">
        <v>5716</v>
      </c>
      <c r="B6242" s="1" t="s">
        <v>5774</v>
      </c>
      <c r="C6242" s="1">
        <v>2</v>
      </c>
      <c r="D6242" s="1" t="s">
        <v>7266</v>
      </c>
      <c r="E6242" s="1">
        <v>29</v>
      </c>
      <c r="F6242" s="1" t="s">
        <v>8413</v>
      </c>
      <c r="G6242" s="1" t="s">
        <v>5814</v>
      </c>
      <c r="H6242" s="1" t="s">
        <v>8313</v>
      </c>
      <c r="I6242" s="1" t="b">
        <v>0</v>
      </c>
      <c r="J6242" s="1">
        <v>17</v>
      </c>
      <c r="K6242" s="1">
        <v>0</v>
      </c>
      <c r="L6242" s="1">
        <v>0</v>
      </c>
      <c r="M6242" s="1">
        <v>332</v>
      </c>
      <c r="N6242" s="1">
        <v>69.022869022869003</v>
      </c>
      <c r="O6242" s="1" t="e">
        <f>----------------ctcttgtggttggtagggttgtgg</f>
        <v>#NAME?</v>
      </c>
    </row>
    <row r="6243" spans="1:15" x14ac:dyDescent="0.3">
      <c r="A6243" s="1" t="s">
        <v>5716</v>
      </c>
      <c r="B6243" s="1" t="s">
        <v>5774</v>
      </c>
      <c r="C6243" s="1">
        <v>2</v>
      </c>
      <c r="D6243" s="1" t="s">
        <v>7266</v>
      </c>
      <c r="E6243" s="1">
        <v>29</v>
      </c>
      <c r="F6243" s="1" t="s">
        <v>8413</v>
      </c>
      <c r="G6243" s="1" t="s">
        <v>5814</v>
      </c>
      <c r="H6243" s="1" t="s">
        <v>8313</v>
      </c>
      <c r="I6243" s="1" t="b">
        <v>0</v>
      </c>
      <c r="J6243" s="1">
        <v>16</v>
      </c>
      <c r="K6243" s="1">
        <v>0</v>
      </c>
      <c r="L6243" s="1">
        <v>0</v>
      </c>
      <c r="M6243" s="1">
        <v>60</v>
      </c>
      <c r="N6243" s="1">
        <v>12.474012474012399</v>
      </c>
      <c r="O6243" s="1" t="e">
        <f>---------------cctcttgtggttggtagggttgtgg</f>
        <v>#NAME?</v>
      </c>
    </row>
    <row r="6244" spans="1:15" x14ac:dyDescent="0.3">
      <c r="A6244" s="1" t="s">
        <v>5716</v>
      </c>
      <c r="B6244" s="1" t="s">
        <v>5774</v>
      </c>
      <c r="C6244" s="1">
        <v>2</v>
      </c>
      <c r="D6244" s="1" t="s">
        <v>7266</v>
      </c>
      <c r="E6244" s="1">
        <v>29</v>
      </c>
      <c r="F6244" s="1" t="s">
        <v>8413</v>
      </c>
      <c r="G6244" s="1" t="s">
        <v>5834</v>
      </c>
      <c r="H6244" s="1" t="s">
        <v>8314</v>
      </c>
      <c r="I6244" s="1" t="b">
        <v>0</v>
      </c>
      <c r="J6244" s="1">
        <v>18</v>
      </c>
      <c r="K6244" s="1">
        <v>1</v>
      </c>
      <c r="L6244" s="1">
        <v>0</v>
      </c>
      <c r="M6244" s="1">
        <v>32</v>
      </c>
      <c r="N6244" s="1">
        <v>6.6528066528066496</v>
      </c>
      <c r="O6244" s="1" t="e">
        <f>-----------------tcttgtggtttggtagggttgtg</f>
        <v>#NAME?</v>
      </c>
    </row>
    <row r="6245" spans="1:15" x14ac:dyDescent="0.3">
      <c r="A6245" s="1" t="s">
        <v>5716</v>
      </c>
      <c r="B6245" s="1" t="s">
        <v>5774</v>
      </c>
      <c r="C6245" s="1">
        <v>2</v>
      </c>
      <c r="D6245" s="1" t="s">
        <v>7266</v>
      </c>
      <c r="E6245" s="1">
        <v>29</v>
      </c>
      <c r="F6245" s="1" t="s">
        <v>8413</v>
      </c>
      <c r="G6245" s="1" t="s">
        <v>5814</v>
      </c>
      <c r="H6245" s="1" t="s">
        <v>8313</v>
      </c>
      <c r="I6245" s="1" t="b">
        <v>0</v>
      </c>
      <c r="J6245" s="1">
        <v>15</v>
      </c>
      <c r="K6245" s="1">
        <v>0</v>
      </c>
      <c r="L6245" s="1">
        <v>0</v>
      </c>
      <c r="M6245" s="1">
        <v>8</v>
      </c>
      <c r="N6245" s="1">
        <v>1.66320166320166</v>
      </c>
      <c r="O6245" s="1" t="e">
        <f>--------------ccctcttgtggttggtagggttgtgg</f>
        <v>#NAME?</v>
      </c>
    </row>
    <row r="6246" spans="1:15" x14ac:dyDescent="0.3">
      <c r="A6246" s="1" t="s">
        <v>5716</v>
      </c>
      <c r="B6246" s="1" t="s">
        <v>5774</v>
      </c>
      <c r="C6246" s="1">
        <v>2</v>
      </c>
      <c r="D6246" s="1" t="s">
        <v>7266</v>
      </c>
      <c r="E6246" s="1">
        <v>29</v>
      </c>
      <c r="F6246" s="1" t="s">
        <v>8413</v>
      </c>
      <c r="G6246" s="1" t="s">
        <v>5834</v>
      </c>
      <c r="H6246" s="1" t="s">
        <v>8314</v>
      </c>
      <c r="I6246" s="1" t="b">
        <v>0</v>
      </c>
      <c r="J6246" s="1">
        <v>17</v>
      </c>
      <c r="K6246" s="1">
        <v>1</v>
      </c>
      <c r="L6246" s="1">
        <v>0</v>
      </c>
      <c r="M6246" s="1">
        <v>6</v>
      </c>
      <c r="N6246" s="1">
        <v>1.2474012474012399</v>
      </c>
      <c r="O6246" s="1" t="e">
        <f>----------------ctcttgtggtttggtagggttgtg</f>
        <v>#NAME?</v>
      </c>
    </row>
    <row r="6247" spans="1:15" x14ac:dyDescent="0.3">
      <c r="A6247" s="1" t="s">
        <v>5716</v>
      </c>
      <c r="B6247" s="1" t="s">
        <v>5774</v>
      </c>
      <c r="C6247" s="1">
        <v>-1</v>
      </c>
      <c r="D6247" s="1" t="s">
        <v>7266</v>
      </c>
      <c r="E6247" s="1">
        <v>-1</v>
      </c>
      <c r="F6247" s="1" t="s">
        <v>8414</v>
      </c>
      <c r="G6247" s="1" t="s">
        <v>5814</v>
      </c>
      <c r="H6247" s="1" t="s">
        <v>8313</v>
      </c>
      <c r="I6247" s="1" t="b">
        <v>0</v>
      </c>
      <c r="J6247" s="1">
        <v>17</v>
      </c>
      <c r="K6247" s="1">
        <v>0</v>
      </c>
      <c r="L6247" s="1">
        <v>0</v>
      </c>
      <c r="M6247" s="1">
        <v>508</v>
      </c>
      <c r="N6247" s="1">
        <v>86.837606837606799</v>
      </c>
      <c r="O6247" s="1" t="e">
        <f>----------------ctcttgtggttggtagggttgtgg</f>
        <v>#NAME?</v>
      </c>
    </row>
    <row r="6248" spans="1:15" x14ac:dyDescent="0.3">
      <c r="A6248" s="1" t="s">
        <v>5716</v>
      </c>
      <c r="B6248" s="1" t="s">
        <v>5774</v>
      </c>
      <c r="C6248" s="1">
        <v>-1</v>
      </c>
      <c r="D6248" s="1" t="s">
        <v>7266</v>
      </c>
      <c r="E6248" s="1">
        <v>-1</v>
      </c>
      <c r="F6248" s="1" t="s">
        <v>8414</v>
      </c>
      <c r="G6248" s="1" t="s">
        <v>5814</v>
      </c>
      <c r="H6248" s="1" t="s">
        <v>8313</v>
      </c>
      <c r="I6248" s="1" t="b">
        <v>0</v>
      </c>
      <c r="J6248" s="1">
        <v>16</v>
      </c>
      <c r="K6248" s="1">
        <v>0</v>
      </c>
      <c r="L6248" s="1">
        <v>0</v>
      </c>
      <c r="M6248" s="1">
        <v>45</v>
      </c>
      <c r="N6248" s="1">
        <v>7.6923076923076898</v>
      </c>
      <c r="O6248" s="1" t="e">
        <f>---------------cctcttgtggttggtagggttgtgg</f>
        <v>#NAME?</v>
      </c>
    </row>
    <row r="6249" spans="1:15" x14ac:dyDescent="0.3">
      <c r="A6249" s="1" t="s">
        <v>5716</v>
      </c>
      <c r="B6249" s="1" t="s">
        <v>5774</v>
      </c>
      <c r="C6249" s="1">
        <v>-1</v>
      </c>
      <c r="D6249" s="1" t="s">
        <v>7266</v>
      </c>
      <c r="E6249" s="1">
        <v>-1</v>
      </c>
      <c r="F6249" s="1" t="s">
        <v>8415</v>
      </c>
      <c r="G6249" s="1" t="s">
        <v>5814</v>
      </c>
      <c r="H6249" s="1" t="s">
        <v>8313</v>
      </c>
      <c r="I6249" s="1" t="b">
        <v>0</v>
      </c>
      <c r="J6249" s="1">
        <v>17</v>
      </c>
      <c r="K6249" s="1">
        <v>0</v>
      </c>
      <c r="L6249" s="1">
        <v>0</v>
      </c>
      <c r="M6249" s="1">
        <v>256</v>
      </c>
      <c r="N6249" s="1">
        <v>80</v>
      </c>
      <c r="O6249" s="1" t="e">
        <f>----------------ctcttgtggttggtagggttgtgg</f>
        <v>#NAME?</v>
      </c>
    </row>
    <row r="6250" spans="1:15" x14ac:dyDescent="0.3">
      <c r="A6250" s="1" t="s">
        <v>5716</v>
      </c>
      <c r="B6250" s="1" t="s">
        <v>5774</v>
      </c>
      <c r="C6250" s="1">
        <v>-1</v>
      </c>
      <c r="D6250" s="1" t="s">
        <v>7266</v>
      </c>
      <c r="E6250" s="1">
        <v>-1</v>
      </c>
      <c r="F6250" s="1" t="s">
        <v>8415</v>
      </c>
      <c r="G6250" s="1" t="s">
        <v>5814</v>
      </c>
      <c r="H6250" s="1" t="s">
        <v>8313</v>
      </c>
      <c r="I6250" s="1" t="b">
        <v>0</v>
      </c>
      <c r="J6250" s="1">
        <v>16</v>
      </c>
      <c r="K6250" s="1">
        <v>0</v>
      </c>
      <c r="L6250" s="1">
        <v>0</v>
      </c>
      <c r="M6250" s="1">
        <v>44</v>
      </c>
      <c r="N6250" s="1">
        <v>13.75</v>
      </c>
      <c r="O6250" s="1" t="e">
        <f>---------------cctcttgtggttggtagggttgtgg</f>
        <v>#NAME?</v>
      </c>
    </row>
    <row r="6251" spans="1:15" x14ac:dyDescent="0.3">
      <c r="A6251" s="1" t="s">
        <v>5716</v>
      </c>
      <c r="B6251" s="1" t="s">
        <v>5774</v>
      </c>
      <c r="C6251" s="1">
        <v>-1</v>
      </c>
      <c r="D6251" s="1" t="s">
        <v>7266</v>
      </c>
      <c r="E6251" s="1">
        <v>-1</v>
      </c>
      <c r="F6251" s="1" t="s">
        <v>8415</v>
      </c>
      <c r="G6251" s="1" t="s">
        <v>5814</v>
      </c>
      <c r="H6251" s="1" t="s">
        <v>8313</v>
      </c>
      <c r="I6251" s="1" t="b">
        <v>0</v>
      </c>
      <c r="J6251" s="1">
        <v>15</v>
      </c>
      <c r="K6251" s="1">
        <v>0</v>
      </c>
      <c r="L6251" s="1">
        <v>0</v>
      </c>
      <c r="M6251" s="1">
        <v>5</v>
      </c>
      <c r="N6251" s="1">
        <v>1.5625</v>
      </c>
      <c r="O6251" s="1" t="e">
        <f>--------------ccctcttgtggttggtagggttgtgg</f>
        <v>#NAME?</v>
      </c>
    </row>
    <row r="6252" spans="1:15" x14ac:dyDescent="0.3">
      <c r="A6252" s="1" t="s">
        <v>5701</v>
      </c>
      <c r="B6252" s="1" t="s">
        <v>5774</v>
      </c>
      <c r="C6252" s="1">
        <v>3</v>
      </c>
      <c r="D6252" s="1" t="s">
        <v>7374</v>
      </c>
      <c r="E6252" s="1">
        <v>0</v>
      </c>
      <c r="F6252" s="1" t="s">
        <v>8416</v>
      </c>
      <c r="G6252" s="1" t="s">
        <v>5814</v>
      </c>
      <c r="H6252" s="1" t="s">
        <v>8313</v>
      </c>
      <c r="I6252" s="1" t="b">
        <v>0</v>
      </c>
      <c r="J6252" s="1">
        <v>17</v>
      </c>
      <c r="K6252" s="1">
        <v>0</v>
      </c>
      <c r="L6252" s="1">
        <v>0</v>
      </c>
      <c r="M6252" s="1">
        <v>44</v>
      </c>
      <c r="N6252" s="1">
        <v>72.131147540983505</v>
      </c>
      <c r="O6252" s="1" t="e">
        <f>----------------ctcttgtggttggtagggttgtgg</f>
        <v>#NAME?</v>
      </c>
    </row>
    <row r="6253" spans="1:15" x14ac:dyDescent="0.3">
      <c r="A6253" s="1" t="s">
        <v>5701</v>
      </c>
      <c r="B6253" s="1" t="s">
        <v>5774</v>
      </c>
      <c r="C6253" s="1">
        <v>3</v>
      </c>
      <c r="D6253" s="1" t="s">
        <v>7374</v>
      </c>
      <c r="E6253" s="1">
        <v>0</v>
      </c>
      <c r="F6253" s="1" t="s">
        <v>8416</v>
      </c>
      <c r="G6253" s="1" t="s">
        <v>5814</v>
      </c>
      <c r="H6253" s="1" t="s">
        <v>8313</v>
      </c>
      <c r="I6253" s="1" t="b">
        <v>0</v>
      </c>
      <c r="J6253" s="1">
        <v>16</v>
      </c>
      <c r="K6253" s="1">
        <v>0</v>
      </c>
      <c r="L6253" s="1">
        <v>0</v>
      </c>
      <c r="M6253" s="1">
        <v>8</v>
      </c>
      <c r="N6253" s="1">
        <v>13.114754098360599</v>
      </c>
      <c r="O6253" s="1" t="e">
        <f>---------------cctcttgtggttggtagggttgtgg</f>
        <v>#NAME?</v>
      </c>
    </row>
    <row r="6254" spans="1:15" x14ac:dyDescent="0.3">
      <c r="A6254" s="1" t="s">
        <v>5701</v>
      </c>
      <c r="B6254" s="1" t="s">
        <v>5774</v>
      </c>
      <c r="C6254" s="1">
        <v>3</v>
      </c>
      <c r="D6254" s="1" t="s">
        <v>7374</v>
      </c>
      <c r="E6254" s="1">
        <v>0</v>
      </c>
      <c r="F6254" s="1" t="s">
        <v>8416</v>
      </c>
      <c r="G6254" s="1" t="s">
        <v>5834</v>
      </c>
      <c r="H6254" s="1" t="s">
        <v>8313</v>
      </c>
      <c r="I6254" s="1" t="b">
        <v>0</v>
      </c>
      <c r="J6254" s="1">
        <v>17</v>
      </c>
      <c r="K6254" s="1">
        <v>0</v>
      </c>
      <c r="L6254" s="1">
        <v>9</v>
      </c>
      <c r="M6254" s="1">
        <v>2</v>
      </c>
      <c r="N6254" s="1">
        <v>3.27868852459016</v>
      </c>
      <c r="O6254" s="1" t="e">
        <f>-------acag---------tTCAgCtAgCagATAtgtgg</f>
        <v>#NAME?</v>
      </c>
    </row>
    <row r="6255" spans="1:15" x14ac:dyDescent="0.3">
      <c r="A6255" s="1" t="s">
        <v>5701</v>
      </c>
      <c r="B6255" s="1" t="s">
        <v>5774</v>
      </c>
      <c r="C6255" s="1">
        <v>3</v>
      </c>
      <c r="D6255" s="1" t="s">
        <v>7374</v>
      </c>
      <c r="E6255" s="1">
        <v>0</v>
      </c>
      <c r="F6255" s="1" t="s">
        <v>8416</v>
      </c>
      <c r="G6255" s="1" t="s">
        <v>5834</v>
      </c>
      <c r="H6255" s="1" t="s">
        <v>8314</v>
      </c>
      <c r="I6255" s="1" t="b">
        <v>0</v>
      </c>
      <c r="J6255" s="1">
        <v>18</v>
      </c>
      <c r="K6255" s="1">
        <v>1</v>
      </c>
      <c r="L6255" s="1">
        <v>0</v>
      </c>
      <c r="M6255" s="1">
        <v>1</v>
      </c>
      <c r="N6255" s="1">
        <v>1.63934426229508</v>
      </c>
      <c r="O6255" s="1" t="e">
        <f>-----------------tcttgtggttaggtagggttgtg</f>
        <v>#NAME?</v>
      </c>
    </row>
    <row r="6256" spans="1:15" x14ac:dyDescent="0.3">
      <c r="A6256" s="1" t="s">
        <v>5701</v>
      </c>
      <c r="B6256" s="1" t="s">
        <v>5774</v>
      </c>
      <c r="C6256" s="1">
        <v>3</v>
      </c>
      <c r="D6256" s="1" t="s">
        <v>7374</v>
      </c>
      <c r="E6256" s="1">
        <v>0</v>
      </c>
      <c r="F6256" s="1" t="s">
        <v>8416</v>
      </c>
      <c r="G6256" s="1" t="s">
        <v>5834</v>
      </c>
      <c r="H6256" s="1" t="s">
        <v>8314</v>
      </c>
      <c r="I6256" s="1" t="b">
        <v>0</v>
      </c>
      <c r="J6256" s="1">
        <v>18</v>
      </c>
      <c r="K6256" s="1">
        <v>1</v>
      </c>
      <c r="L6256" s="1">
        <v>0</v>
      </c>
      <c r="M6256" s="1">
        <v>1</v>
      </c>
      <c r="N6256" s="1">
        <v>1.63934426229508</v>
      </c>
      <c r="O6256" s="1" t="e">
        <f>-----------------tcttgtggtttggtagggttgtg</f>
        <v>#NAME?</v>
      </c>
    </row>
    <row r="6257" spans="1:15" x14ac:dyDescent="0.3">
      <c r="A6257" s="1" t="s">
        <v>5701</v>
      </c>
      <c r="B6257" s="1" t="s">
        <v>5774</v>
      </c>
      <c r="C6257" s="1">
        <v>3</v>
      </c>
      <c r="D6257" s="1" t="s">
        <v>7374</v>
      </c>
      <c r="E6257" s="1">
        <v>0</v>
      </c>
      <c r="F6257" s="1" t="s">
        <v>8416</v>
      </c>
      <c r="G6257" s="1" t="s">
        <v>5834</v>
      </c>
      <c r="H6257" s="1" t="s">
        <v>8313</v>
      </c>
      <c r="I6257" s="1" t="b">
        <v>0</v>
      </c>
      <c r="J6257" s="1">
        <v>17</v>
      </c>
      <c r="K6257" s="1">
        <v>0</v>
      </c>
      <c r="L6257" s="1">
        <v>1</v>
      </c>
      <c r="M6257" s="1">
        <v>1</v>
      </c>
      <c r="N6257" s="1">
        <v>1.63934426229508</v>
      </c>
      <c r="O6257" s="1" t="e">
        <f>----------------ctcAtgtggttggtagggttgtgg</f>
        <v>#NAME?</v>
      </c>
    </row>
    <row r="6258" spans="1:15" x14ac:dyDescent="0.3">
      <c r="A6258" s="1" t="s">
        <v>5701</v>
      </c>
      <c r="B6258" s="1" t="s">
        <v>5774</v>
      </c>
      <c r="C6258" s="1">
        <v>3</v>
      </c>
      <c r="D6258" s="1" t="s">
        <v>7374</v>
      </c>
      <c r="E6258" s="1">
        <v>0</v>
      </c>
      <c r="F6258" s="1" t="s">
        <v>8416</v>
      </c>
      <c r="G6258" s="1" t="s">
        <v>5814</v>
      </c>
      <c r="H6258" s="1" t="s">
        <v>8313</v>
      </c>
      <c r="I6258" s="1" t="b">
        <v>0</v>
      </c>
      <c r="J6258" s="1">
        <v>17</v>
      </c>
      <c r="K6258" s="1">
        <v>0</v>
      </c>
      <c r="L6258" s="1">
        <v>1</v>
      </c>
      <c r="M6258" s="1">
        <v>1</v>
      </c>
      <c r="N6258" s="1">
        <v>1.63934426229508</v>
      </c>
      <c r="O6258" s="1" t="e">
        <f>----------------ctcttgtggttggtagggtAgtgg</f>
        <v>#NAME?</v>
      </c>
    </row>
    <row r="6259" spans="1:15" x14ac:dyDescent="0.3">
      <c r="A6259" s="1" t="s">
        <v>5701</v>
      </c>
      <c r="B6259" s="1" t="s">
        <v>5774</v>
      </c>
      <c r="C6259" s="1">
        <v>3</v>
      </c>
      <c r="D6259" s="1" t="s">
        <v>7374</v>
      </c>
      <c r="E6259" s="1">
        <v>0</v>
      </c>
      <c r="F6259" s="1" t="s">
        <v>8416</v>
      </c>
      <c r="G6259" s="1" t="s">
        <v>5834</v>
      </c>
      <c r="H6259" s="1" t="s">
        <v>8314</v>
      </c>
      <c r="I6259" s="1" t="b">
        <v>0</v>
      </c>
      <c r="J6259" s="1">
        <v>17</v>
      </c>
      <c r="K6259" s="1">
        <v>1</v>
      </c>
      <c r="L6259" s="1">
        <v>0</v>
      </c>
      <c r="M6259" s="1">
        <v>1</v>
      </c>
      <c r="N6259" s="1">
        <v>1.63934426229508</v>
      </c>
      <c r="O6259" s="1" t="e">
        <f>----------------ctcttgtggtttggtagggttgtg</f>
        <v>#NAME?</v>
      </c>
    </row>
    <row r="6260" spans="1:15" x14ac:dyDescent="0.3">
      <c r="A6260" s="1" t="s">
        <v>5701</v>
      </c>
      <c r="B6260" s="1" t="s">
        <v>5774</v>
      </c>
      <c r="C6260" s="1">
        <v>3</v>
      </c>
      <c r="D6260" s="1" t="s">
        <v>7374</v>
      </c>
      <c r="E6260" s="1">
        <v>0</v>
      </c>
      <c r="F6260" s="1" t="s">
        <v>8416</v>
      </c>
      <c r="G6260" s="1" t="s">
        <v>5814</v>
      </c>
      <c r="H6260" s="1" t="s">
        <v>8313</v>
      </c>
      <c r="I6260" s="1" t="b">
        <v>0</v>
      </c>
      <c r="J6260" s="1">
        <v>15</v>
      </c>
      <c r="K6260" s="1">
        <v>0</v>
      </c>
      <c r="L6260" s="1">
        <v>0</v>
      </c>
      <c r="M6260" s="1">
        <v>1</v>
      </c>
      <c r="N6260" s="1">
        <v>1.63934426229508</v>
      </c>
      <c r="O6260" s="1" t="e">
        <f>--------------ccctcttgtggttggtagggttgtgg</f>
        <v>#NAME?</v>
      </c>
    </row>
    <row r="6261" spans="1:15" x14ac:dyDescent="0.3">
      <c r="A6261" s="1" t="s">
        <v>5701</v>
      </c>
      <c r="B6261" s="1" t="s">
        <v>5774</v>
      </c>
      <c r="C6261" s="1">
        <v>3</v>
      </c>
      <c r="D6261" s="1" t="s">
        <v>7374</v>
      </c>
      <c r="E6261" s="1">
        <v>0</v>
      </c>
      <c r="F6261" s="1" t="s">
        <v>8416</v>
      </c>
      <c r="G6261" s="1" t="s">
        <v>5834</v>
      </c>
      <c r="H6261" s="1" t="s">
        <v>8313</v>
      </c>
      <c r="I6261" s="1" t="b">
        <v>0</v>
      </c>
      <c r="J6261" s="1">
        <v>14</v>
      </c>
      <c r="K6261" s="1">
        <v>0</v>
      </c>
      <c r="L6261" s="1">
        <v>0</v>
      </c>
      <c r="M6261" s="1">
        <v>1</v>
      </c>
      <c r="N6261" s="1">
        <v>1.63934426229508</v>
      </c>
      <c r="O6261" s="1" t="e">
        <f>-------------accctcttgtggttggtagggttgtgg</f>
        <v>#NAME?</v>
      </c>
    </row>
    <row r="6262" spans="1:15" x14ac:dyDescent="0.3">
      <c r="A6262" s="1" t="s">
        <v>5701</v>
      </c>
      <c r="B6262" s="1" t="s">
        <v>5774</v>
      </c>
      <c r="C6262" s="1">
        <v>3</v>
      </c>
      <c r="D6262" s="1" t="s">
        <v>7374</v>
      </c>
      <c r="E6262" s="1">
        <v>1</v>
      </c>
      <c r="F6262" s="1" t="s">
        <v>8417</v>
      </c>
      <c r="G6262" s="1" t="s">
        <v>5814</v>
      </c>
      <c r="H6262" s="1" t="s">
        <v>8313</v>
      </c>
      <c r="I6262" s="1" t="b">
        <v>0</v>
      </c>
      <c r="J6262" s="1">
        <v>17</v>
      </c>
      <c r="K6262" s="1">
        <v>0</v>
      </c>
      <c r="L6262" s="1">
        <v>0</v>
      </c>
      <c r="M6262" s="1">
        <v>416</v>
      </c>
      <c r="N6262" s="1">
        <v>81.25</v>
      </c>
      <c r="O6262" s="1" t="e">
        <f>----------------ctcttgtggttggtagggttgtgg</f>
        <v>#NAME?</v>
      </c>
    </row>
    <row r="6263" spans="1:15" x14ac:dyDescent="0.3">
      <c r="A6263" s="1" t="s">
        <v>5701</v>
      </c>
      <c r="B6263" s="1" t="s">
        <v>5774</v>
      </c>
      <c r="C6263" s="1">
        <v>3</v>
      </c>
      <c r="D6263" s="1" t="s">
        <v>7374</v>
      </c>
      <c r="E6263" s="1">
        <v>1</v>
      </c>
      <c r="F6263" s="1" t="s">
        <v>8417</v>
      </c>
      <c r="G6263" s="1" t="s">
        <v>5814</v>
      </c>
      <c r="H6263" s="1" t="s">
        <v>8313</v>
      </c>
      <c r="I6263" s="1" t="b">
        <v>0</v>
      </c>
      <c r="J6263" s="1">
        <v>16</v>
      </c>
      <c r="K6263" s="1">
        <v>0</v>
      </c>
      <c r="L6263" s="1">
        <v>0</v>
      </c>
      <c r="M6263" s="1">
        <v>76</v>
      </c>
      <c r="N6263" s="1">
        <v>14.84375</v>
      </c>
      <c r="O6263" s="1" t="e">
        <f>---------------cctcttgtggttggtagggttgtgg</f>
        <v>#NAME?</v>
      </c>
    </row>
    <row r="6264" spans="1:15" x14ac:dyDescent="0.3">
      <c r="A6264" s="1" t="s">
        <v>5701</v>
      </c>
      <c r="B6264" s="1" t="s">
        <v>5774</v>
      </c>
      <c r="C6264" s="1">
        <v>3</v>
      </c>
      <c r="D6264" s="1" t="s">
        <v>7374</v>
      </c>
      <c r="E6264" s="1">
        <v>1</v>
      </c>
      <c r="F6264" s="1" t="s">
        <v>8417</v>
      </c>
      <c r="G6264" s="1" t="s">
        <v>5814</v>
      </c>
      <c r="H6264" s="1" t="s">
        <v>8313</v>
      </c>
      <c r="I6264" s="1" t="b">
        <v>0</v>
      </c>
      <c r="J6264" s="1">
        <v>15</v>
      </c>
      <c r="K6264" s="1">
        <v>0</v>
      </c>
      <c r="L6264" s="1">
        <v>0</v>
      </c>
      <c r="M6264" s="1">
        <v>6</v>
      </c>
      <c r="N6264" s="1">
        <v>1.171875</v>
      </c>
      <c r="O6264" s="1" t="e">
        <f>--------------ccctcttgtggttggtagggttgtgg</f>
        <v>#NAME?</v>
      </c>
    </row>
    <row r="6265" spans="1:15" x14ac:dyDescent="0.3">
      <c r="A6265" s="1" t="s">
        <v>5701</v>
      </c>
      <c r="B6265" s="1" t="s">
        <v>5774</v>
      </c>
      <c r="C6265" s="1">
        <v>3</v>
      </c>
      <c r="D6265" s="1" t="s">
        <v>7374</v>
      </c>
      <c r="E6265" s="1">
        <v>2</v>
      </c>
      <c r="F6265" s="1" t="s">
        <v>8418</v>
      </c>
      <c r="G6265" s="1" t="s">
        <v>5834</v>
      </c>
      <c r="H6265" s="1" t="s">
        <v>8313</v>
      </c>
      <c r="I6265" s="1" t="b">
        <v>0</v>
      </c>
      <c r="J6265" s="1">
        <v>17</v>
      </c>
      <c r="K6265" s="1">
        <v>0</v>
      </c>
      <c r="L6265" s="1">
        <v>0</v>
      </c>
      <c r="M6265" s="1">
        <v>100</v>
      </c>
      <c r="N6265" s="1">
        <v>28.818443804034501</v>
      </c>
      <c r="O6265" s="1" t="e">
        <f>---------------cctcttgtggt-ggtagggttgtgg</f>
        <v>#NAME?</v>
      </c>
    </row>
    <row r="6266" spans="1:15" x14ac:dyDescent="0.3">
      <c r="A6266" s="1" t="s">
        <v>5701</v>
      </c>
      <c r="B6266" s="1" t="s">
        <v>5774</v>
      </c>
      <c r="C6266" s="1">
        <v>3</v>
      </c>
      <c r="D6266" s="1" t="s">
        <v>7374</v>
      </c>
      <c r="E6266" s="1">
        <v>2</v>
      </c>
      <c r="F6266" s="1" t="s">
        <v>8418</v>
      </c>
      <c r="G6266" s="1" t="s">
        <v>5834</v>
      </c>
      <c r="H6266" s="1" t="s">
        <v>8314</v>
      </c>
      <c r="I6266" s="1" t="b">
        <v>0</v>
      </c>
      <c r="J6266" s="1">
        <v>18</v>
      </c>
      <c r="K6266" s="1">
        <v>1</v>
      </c>
      <c r="L6266" s="1">
        <v>0</v>
      </c>
      <c r="M6266" s="1">
        <v>80</v>
      </c>
      <c r="N6266" s="1">
        <v>23.054755043227601</v>
      </c>
      <c r="O6266" s="1" t="e">
        <f>-----------------tcttgtggtttggtagggttgtg</f>
        <v>#NAME?</v>
      </c>
    </row>
    <row r="6267" spans="1:15" x14ac:dyDescent="0.3">
      <c r="A6267" s="1" t="s">
        <v>5701</v>
      </c>
      <c r="B6267" s="1" t="s">
        <v>5774</v>
      </c>
      <c r="C6267" s="1">
        <v>3</v>
      </c>
      <c r="D6267" s="1" t="s">
        <v>7374</v>
      </c>
      <c r="E6267" s="1">
        <v>2</v>
      </c>
      <c r="F6267" s="1" t="s">
        <v>8418</v>
      </c>
      <c r="G6267" s="1" t="s">
        <v>5834</v>
      </c>
      <c r="H6267" s="1" t="s">
        <v>8313</v>
      </c>
      <c r="I6267" s="1" t="b">
        <v>0</v>
      </c>
      <c r="J6267" s="1">
        <v>17</v>
      </c>
      <c r="K6267" s="1">
        <v>0</v>
      </c>
      <c r="L6267" s="1">
        <v>0</v>
      </c>
      <c r="M6267" s="1">
        <v>56</v>
      </c>
      <c r="N6267" s="1">
        <v>16.138328530259301</v>
      </c>
      <c r="O6267" s="1" t="e">
        <f>-gcagggacagggaccc---------------ggttgtgg</f>
        <v>#NAME?</v>
      </c>
    </row>
    <row r="6268" spans="1:15" x14ac:dyDescent="0.3">
      <c r="A6268" s="1" t="s">
        <v>5701</v>
      </c>
      <c r="B6268" s="1" t="s">
        <v>5774</v>
      </c>
      <c r="C6268" s="1">
        <v>3</v>
      </c>
      <c r="D6268" s="1" t="s">
        <v>7374</v>
      </c>
      <c r="E6268" s="1">
        <v>2</v>
      </c>
      <c r="F6268" s="1" t="s">
        <v>8418</v>
      </c>
      <c r="G6268" s="1" t="s">
        <v>5834</v>
      </c>
      <c r="H6268" s="1" t="s">
        <v>8313</v>
      </c>
      <c r="I6268" s="1" t="b">
        <v>0</v>
      </c>
      <c r="J6268" s="1">
        <v>17</v>
      </c>
      <c r="K6268" s="1">
        <v>0</v>
      </c>
      <c r="L6268" s="1">
        <v>0</v>
      </c>
      <c r="M6268" s="1">
        <v>22</v>
      </c>
      <c r="N6268" s="1">
        <v>6.3400576368876003</v>
      </c>
      <c r="O6268" s="1" t="s">
        <v>8315</v>
      </c>
    </row>
    <row r="6269" spans="1:15" x14ac:dyDescent="0.3">
      <c r="A6269" s="1" t="s">
        <v>5701</v>
      </c>
      <c r="B6269" s="1" t="s">
        <v>5774</v>
      </c>
      <c r="C6269" s="1">
        <v>3</v>
      </c>
      <c r="D6269" s="1" t="s">
        <v>7374</v>
      </c>
      <c r="E6269" s="1">
        <v>2</v>
      </c>
      <c r="F6269" s="1" t="s">
        <v>8418</v>
      </c>
      <c r="G6269" s="1" t="s">
        <v>5834</v>
      </c>
      <c r="H6269" s="1" t="s">
        <v>8313</v>
      </c>
      <c r="I6269" s="1" t="b">
        <v>0</v>
      </c>
      <c r="J6269" s="1">
        <v>17</v>
      </c>
      <c r="K6269" s="1">
        <v>0</v>
      </c>
      <c r="L6269" s="1">
        <v>0</v>
      </c>
      <c r="M6269" s="1">
        <v>20</v>
      </c>
      <c r="N6269" s="1">
        <v>5.7636887608069101</v>
      </c>
      <c r="O6269" s="1" t="e">
        <f>-gcagggacagggaccctct---------------tgtgg</f>
        <v>#NAME?</v>
      </c>
    </row>
    <row r="6270" spans="1:15" x14ac:dyDescent="0.3">
      <c r="A6270" s="1" t="s">
        <v>5701</v>
      </c>
      <c r="B6270" s="1" t="s">
        <v>5774</v>
      </c>
      <c r="C6270" s="1">
        <v>3</v>
      </c>
      <c r="D6270" s="1" t="s">
        <v>7374</v>
      </c>
      <c r="E6270" s="1">
        <v>2</v>
      </c>
      <c r="F6270" s="1" t="s">
        <v>8418</v>
      </c>
      <c r="G6270" s="1" t="s">
        <v>5834</v>
      </c>
      <c r="H6270" s="1" t="s">
        <v>8314</v>
      </c>
      <c r="I6270" s="1" t="b">
        <v>0</v>
      </c>
      <c r="J6270" s="1">
        <v>18</v>
      </c>
      <c r="K6270" s="1">
        <v>1</v>
      </c>
      <c r="L6270" s="1">
        <v>0</v>
      </c>
      <c r="M6270" s="1">
        <v>17</v>
      </c>
      <c r="N6270" s="1">
        <v>4.8991354466858796</v>
      </c>
      <c r="O6270" s="1" t="e">
        <f>-----------------tcttgtggttaggtagggttgtg</f>
        <v>#NAME?</v>
      </c>
    </row>
    <row r="6271" spans="1:15" x14ac:dyDescent="0.3">
      <c r="A6271" s="1" t="s">
        <v>5701</v>
      </c>
      <c r="B6271" s="1" t="s">
        <v>5774</v>
      </c>
      <c r="C6271" s="1">
        <v>3</v>
      </c>
      <c r="D6271" s="1" t="s">
        <v>7374</v>
      </c>
      <c r="E6271" s="1">
        <v>2</v>
      </c>
      <c r="F6271" s="1" t="s">
        <v>8418</v>
      </c>
      <c r="G6271" s="1" t="s">
        <v>5834</v>
      </c>
      <c r="H6271" s="1" t="s">
        <v>8314</v>
      </c>
      <c r="I6271" s="1" t="b">
        <v>0</v>
      </c>
      <c r="J6271" s="1">
        <v>17</v>
      </c>
      <c r="K6271" s="1">
        <v>1</v>
      </c>
      <c r="L6271" s="1">
        <v>0</v>
      </c>
      <c r="M6271" s="1">
        <v>10</v>
      </c>
      <c r="N6271" s="1">
        <v>2.8818443804034501</v>
      </c>
      <c r="O6271" s="1" t="e">
        <f>----------------ctcttgtggtttggtagggttgtg</f>
        <v>#NAME?</v>
      </c>
    </row>
    <row r="6272" spans="1:15" x14ac:dyDescent="0.3">
      <c r="A6272" s="1" t="s">
        <v>5701</v>
      </c>
      <c r="B6272" s="1" t="s">
        <v>5774</v>
      </c>
      <c r="C6272" s="1">
        <v>3</v>
      </c>
      <c r="D6272" s="1" t="s">
        <v>7374</v>
      </c>
      <c r="E6272" s="1">
        <v>2</v>
      </c>
      <c r="F6272" s="1" t="s">
        <v>8418</v>
      </c>
      <c r="G6272" s="1" t="s">
        <v>5834</v>
      </c>
      <c r="H6272" s="1" t="s">
        <v>8313</v>
      </c>
      <c r="I6272" s="1" t="b">
        <v>0</v>
      </c>
      <c r="J6272" s="1">
        <v>16</v>
      </c>
      <c r="K6272" s="1">
        <v>0</v>
      </c>
      <c r="L6272" s="1">
        <v>0</v>
      </c>
      <c r="M6272" s="1">
        <v>7</v>
      </c>
      <c r="N6272" s="1">
        <v>2.0172910662824202</v>
      </c>
      <c r="O6272" s="1" t="e">
        <f>--------------ccctcttgtggt-ggtagggttgtgg</f>
        <v>#NAME?</v>
      </c>
    </row>
    <row r="6273" spans="1:15" x14ac:dyDescent="0.3">
      <c r="A6273" s="1" t="s">
        <v>5701</v>
      </c>
      <c r="B6273" s="1" t="s">
        <v>5774</v>
      </c>
      <c r="C6273" s="1">
        <v>3</v>
      </c>
      <c r="D6273" s="1" t="s">
        <v>7374</v>
      </c>
      <c r="E6273" s="1">
        <v>2</v>
      </c>
      <c r="F6273" s="1" t="s">
        <v>8418</v>
      </c>
      <c r="G6273" s="1" t="s">
        <v>5834</v>
      </c>
      <c r="H6273" s="1" t="s">
        <v>8313</v>
      </c>
      <c r="I6273" s="1" t="b">
        <v>0</v>
      </c>
      <c r="J6273" s="1">
        <v>15</v>
      </c>
      <c r="K6273" s="1">
        <v>0</v>
      </c>
      <c r="L6273" s="1">
        <v>0</v>
      </c>
      <c r="M6273" s="1">
        <v>6</v>
      </c>
      <c r="N6273" s="1">
        <v>1.72910662824207</v>
      </c>
      <c r="O6273" s="1" t="s">
        <v>8419</v>
      </c>
    </row>
    <row r="6274" spans="1:15" x14ac:dyDescent="0.3">
      <c r="A6274" s="1" t="s">
        <v>5701</v>
      </c>
      <c r="B6274" s="1" t="s">
        <v>5774</v>
      </c>
      <c r="C6274" s="1">
        <v>3</v>
      </c>
      <c r="D6274" s="1" t="s">
        <v>7374</v>
      </c>
      <c r="E6274" s="1">
        <v>2</v>
      </c>
      <c r="F6274" s="1" t="s">
        <v>8418</v>
      </c>
      <c r="G6274" s="1" t="s">
        <v>5834</v>
      </c>
      <c r="H6274" s="1" t="s">
        <v>8313</v>
      </c>
      <c r="I6274" s="1" t="b">
        <v>0</v>
      </c>
      <c r="J6274" s="1">
        <v>15</v>
      </c>
      <c r="K6274" s="1">
        <v>0</v>
      </c>
      <c r="L6274" s="1">
        <v>0</v>
      </c>
      <c r="M6274" s="1">
        <v>4</v>
      </c>
      <c r="N6274" s="1">
        <v>1.15273775216138</v>
      </c>
      <c r="O6274" s="1" t="s">
        <v>8317</v>
      </c>
    </row>
    <row r="6275" spans="1:15" x14ac:dyDescent="0.3">
      <c r="A6275" s="1" t="s">
        <v>5701</v>
      </c>
      <c r="B6275" s="1" t="s">
        <v>5774</v>
      </c>
      <c r="C6275" s="1">
        <v>3</v>
      </c>
      <c r="D6275" s="1" t="s">
        <v>7374</v>
      </c>
      <c r="E6275" s="1">
        <v>3</v>
      </c>
      <c r="F6275" s="1" t="s">
        <v>8420</v>
      </c>
      <c r="G6275" s="1" t="s">
        <v>5834</v>
      </c>
      <c r="H6275" s="1" t="s">
        <v>8313</v>
      </c>
      <c r="I6275" s="1" t="b">
        <v>0</v>
      </c>
      <c r="J6275" s="1">
        <v>17</v>
      </c>
      <c r="K6275" s="1">
        <v>0</v>
      </c>
      <c r="L6275" s="1">
        <v>0</v>
      </c>
      <c r="M6275" s="1">
        <v>295</v>
      </c>
      <c r="N6275" s="1">
        <v>30.665280665280601</v>
      </c>
      <c r="O6275" s="1" t="s">
        <v>8315</v>
      </c>
    </row>
    <row r="6276" spans="1:15" x14ac:dyDescent="0.3">
      <c r="A6276" s="1" t="s">
        <v>5701</v>
      </c>
      <c r="B6276" s="1" t="s">
        <v>5774</v>
      </c>
      <c r="C6276" s="1">
        <v>3</v>
      </c>
      <c r="D6276" s="1" t="s">
        <v>7374</v>
      </c>
      <c r="E6276" s="1">
        <v>3</v>
      </c>
      <c r="F6276" s="1" t="s">
        <v>8420</v>
      </c>
      <c r="G6276" s="1" t="s">
        <v>5834</v>
      </c>
      <c r="H6276" s="1" t="s">
        <v>8313</v>
      </c>
      <c r="I6276" s="1" t="b">
        <v>0</v>
      </c>
      <c r="J6276" s="1">
        <v>17</v>
      </c>
      <c r="K6276" s="1">
        <v>0</v>
      </c>
      <c r="L6276" s="1">
        <v>0</v>
      </c>
      <c r="M6276" s="1">
        <v>233</v>
      </c>
      <c r="N6276" s="1">
        <v>24.2203742203742</v>
      </c>
      <c r="O6276" s="1" t="e">
        <f>-gcagggacagggaccctct---------------tgtgg</f>
        <v>#NAME?</v>
      </c>
    </row>
    <row r="6277" spans="1:15" x14ac:dyDescent="0.3">
      <c r="A6277" s="1" t="s">
        <v>5701</v>
      </c>
      <c r="B6277" s="1" t="s">
        <v>5774</v>
      </c>
      <c r="C6277" s="1">
        <v>3</v>
      </c>
      <c r="D6277" s="1" t="s">
        <v>7374</v>
      </c>
      <c r="E6277" s="1">
        <v>3</v>
      </c>
      <c r="F6277" s="1" t="s">
        <v>8420</v>
      </c>
      <c r="G6277" s="1" t="s">
        <v>5834</v>
      </c>
      <c r="H6277" s="1" t="s">
        <v>8314</v>
      </c>
      <c r="I6277" s="1" t="b">
        <v>0</v>
      </c>
      <c r="J6277" s="1">
        <v>18</v>
      </c>
      <c r="K6277" s="1">
        <v>1</v>
      </c>
      <c r="L6277" s="1">
        <v>0</v>
      </c>
      <c r="M6277" s="1">
        <v>105</v>
      </c>
      <c r="N6277" s="1">
        <v>10.914760914760899</v>
      </c>
      <c r="O6277" s="1" t="e">
        <f>-----------------tcttgtggttaggtagggttgtg</f>
        <v>#NAME?</v>
      </c>
    </row>
    <row r="6278" spans="1:15" x14ac:dyDescent="0.3">
      <c r="A6278" s="1" t="s">
        <v>5701</v>
      </c>
      <c r="B6278" s="1" t="s">
        <v>5774</v>
      </c>
      <c r="C6278" s="1">
        <v>3</v>
      </c>
      <c r="D6278" s="1" t="s">
        <v>7374</v>
      </c>
      <c r="E6278" s="1">
        <v>3</v>
      </c>
      <c r="F6278" s="1" t="s">
        <v>8420</v>
      </c>
      <c r="G6278" s="1" t="s">
        <v>5834</v>
      </c>
      <c r="H6278" s="1" t="s">
        <v>8313</v>
      </c>
      <c r="I6278" s="1" t="b">
        <v>0</v>
      </c>
      <c r="J6278" s="1">
        <v>15</v>
      </c>
      <c r="K6278" s="1">
        <v>0</v>
      </c>
      <c r="L6278" s="1">
        <v>0</v>
      </c>
      <c r="M6278" s="1">
        <v>44</v>
      </c>
      <c r="N6278" s="1">
        <v>4.5738045738045701</v>
      </c>
      <c r="O6278" s="1" t="s">
        <v>8349</v>
      </c>
    </row>
    <row r="6279" spans="1:15" x14ac:dyDescent="0.3">
      <c r="A6279" s="1" t="s">
        <v>5701</v>
      </c>
      <c r="B6279" s="1" t="s">
        <v>5774</v>
      </c>
      <c r="C6279" s="1">
        <v>3</v>
      </c>
      <c r="D6279" s="1" t="s">
        <v>7374</v>
      </c>
      <c r="E6279" s="1">
        <v>3</v>
      </c>
      <c r="F6279" s="1" t="s">
        <v>8420</v>
      </c>
      <c r="G6279" s="1" t="s">
        <v>5834</v>
      </c>
      <c r="H6279" s="1" t="s">
        <v>8313</v>
      </c>
      <c r="I6279" s="1" t="b">
        <v>0</v>
      </c>
      <c r="J6279" s="1">
        <v>15</v>
      </c>
      <c r="K6279" s="1">
        <v>0</v>
      </c>
      <c r="L6279" s="1">
        <v>0</v>
      </c>
      <c r="M6279" s="1">
        <v>44</v>
      </c>
      <c r="N6279" s="1">
        <v>4.5738045738045701</v>
      </c>
      <c r="O6279" s="1" t="s">
        <v>8317</v>
      </c>
    </row>
    <row r="6280" spans="1:15" x14ac:dyDescent="0.3">
      <c r="A6280" s="1" t="s">
        <v>5701</v>
      </c>
      <c r="B6280" s="1" t="s">
        <v>5774</v>
      </c>
      <c r="C6280" s="1">
        <v>3</v>
      </c>
      <c r="D6280" s="1" t="s">
        <v>7374</v>
      </c>
      <c r="E6280" s="1">
        <v>3</v>
      </c>
      <c r="F6280" s="1" t="s">
        <v>8420</v>
      </c>
      <c r="G6280" s="1" t="s">
        <v>5834</v>
      </c>
      <c r="H6280" s="1" t="s">
        <v>8313</v>
      </c>
      <c r="I6280" s="1" t="b">
        <v>0</v>
      </c>
      <c r="J6280" s="1">
        <v>17</v>
      </c>
      <c r="K6280" s="1">
        <v>0</v>
      </c>
      <c r="L6280" s="1">
        <v>0</v>
      </c>
      <c r="M6280" s="1">
        <v>31</v>
      </c>
      <c r="N6280" s="1">
        <v>3.2224532224532201</v>
      </c>
      <c r="O6280" s="1" t="e">
        <f>---------------cctcttgtggt-ggtagggttgtgg</f>
        <v>#NAME?</v>
      </c>
    </row>
    <row r="6281" spans="1:15" x14ac:dyDescent="0.3">
      <c r="A6281" s="1" t="s">
        <v>5701</v>
      </c>
      <c r="B6281" s="1" t="s">
        <v>5774</v>
      </c>
      <c r="C6281" s="1">
        <v>3</v>
      </c>
      <c r="D6281" s="1" t="s">
        <v>7374</v>
      </c>
      <c r="E6281" s="1">
        <v>3</v>
      </c>
      <c r="F6281" s="1" t="s">
        <v>8420</v>
      </c>
      <c r="G6281" s="1" t="s">
        <v>5834</v>
      </c>
      <c r="H6281" s="1" t="s">
        <v>8318</v>
      </c>
      <c r="I6281" s="1" t="b">
        <v>0</v>
      </c>
      <c r="J6281" s="1">
        <v>18</v>
      </c>
      <c r="K6281" s="1">
        <v>1</v>
      </c>
      <c r="L6281" s="1">
        <v>0</v>
      </c>
      <c r="M6281" s="1">
        <v>29</v>
      </c>
      <c r="N6281" s="1">
        <v>3.0145530145530102</v>
      </c>
      <c r="O6281" s="1" t="e">
        <f>-----------------tcttgtggttgggtagggttgtg</f>
        <v>#NAME?</v>
      </c>
    </row>
    <row r="6282" spans="1:15" x14ac:dyDescent="0.3">
      <c r="A6282" s="1" t="s">
        <v>5701</v>
      </c>
      <c r="B6282" s="1" t="s">
        <v>5774</v>
      </c>
      <c r="C6282" s="1">
        <v>3</v>
      </c>
      <c r="D6282" s="1" t="s">
        <v>7374</v>
      </c>
      <c r="E6282" s="1">
        <v>3</v>
      </c>
      <c r="F6282" s="1" t="s">
        <v>8420</v>
      </c>
      <c r="G6282" s="1" t="s">
        <v>5834</v>
      </c>
      <c r="H6282" s="1" t="s">
        <v>8313</v>
      </c>
      <c r="I6282" s="1" t="b">
        <v>0</v>
      </c>
      <c r="J6282" s="1">
        <v>17</v>
      </c>
      <c r="K6282" s="1">
        <v>0</v>
      </c>
      <c r="L6282" s="1">
        <v>3</v>
      </c>
      <c r="M6282" s="1">
        <v>20</v>
      </c>
      <c r="N6282" s="1">
        <v>2.0790020790020698</v>
      </c>
      <c r="O6282" s="1" t="s">
        <v>8319</v>
      </c>
    </row>
    <row r="6283" spans="1:15" x14ac:dyDescent="0.3">
      <c r="A6283" s="1" t="s">
        <v>5701</v>
      </c>
      <c r="B6283" s="1" t="s">
        <v>5774</v>
      </c>
      <c r="C6283" s="1">
        <v>3</v>
      </c>
      <c r="D6283" s="1" t="s">
        <v>7374</v>
      </c>
      <c r="E6283" s="1">
        <v>3</v>
      </c>
      <c r="F6283" s="1" t="s">
        <v>8420</v>
      </c>
      <c r="G6283" s="1" t="s">
        <v>5834</v>
      </c>
      <c r="H6283" s="1" t="s">
        <v>8314</v>
      </c>
      <c r="I6283" s="1" t="b">
        <v>0</v>
      </c>
      <c r="J6283" s="1">
        <v>17</v>
      </c>
      <c r="K6283" s="1">
        <v>1</v>
      </c>
      <c r="L6283" s="1">
        <v>0</v>
      </c>
      <c r="M6283" s="1">
        <v>19</v>
      </c>
      <c r="N6283" s="1">
        <v>1.9750519750519699</v>
      </c>
      <c r="O6283" s="1" t="e">
        <f>----------------ctcttgtggttaggtagggttgtg</f>
        <v>#NAME?</v>
      </c>
    </row>
    <row r="6284" spans="1:15" x14ac:dyDescent="0.3">
      <c r="A6284" s="1" t="s">
        <v>5701</v>
      </c>
      <c r="B6284" s="1" t="s">
        <v>5774</v>
      </c>
      <c r="C6284" s="1">
        <v>3</v>
      </c>
      <c r="D6284" s="1" t="s">
        <v>7374</v>
      </c>
      <c r="E6284" s="1">
        <v>3</v>
      </c>
      <c r="F6284" s="1" t="s">
        <v>8420</v>
      </c>
      <c r="G6284" s="1" t="s">
        <v>5814</v>
      </c>
      <c r="H6284" s="1" t="s">
        <v>8313</v>
      </c>
      <c r="I6284" s="1" t="b">
        <v>0</v>
      </c>
      <c r="J6284" s="1">
        <v>17</v>
      </c>
      <c r="K6284" s="1">
        <v>0</v>
      </c>
      <c r="L6284" s="1">
        <v>0</v>
      </c>
      <c r="M6284" s="1">
        <v>14</v>
      </c>
      <c r="N6284" s="1">
        <v>1.4553014553014501</v>
      </c>
      <c r="O6284" s="1" t="e">
        <f>----------------ctcttgtggttggtagggttgtgg</f>
        <v>#NAME?</v>
      </c>
    </row>
    <row r="6285" spans="1:15" x14ac:dyDescent="0.3">
      <c r="A6285" s="1" t="s">
        <v>5701</v>
      </c>
      <c r="B6285" s="1" t="s">
        <v>5774</v>
      </c>
      <c r="C6285" s="1">
        <v>3</v>
      </c>
      <c r="D6285" s="1" t="s">
        <v>7374</v>
      </c>
      <c r="E6285" s="1">
        <v>4</v>
      </c>
      <c r="F6285" s="1" t="s">
        <v>8421</v>
      </c>
      <c r="G6285" s="1" t="s">
        <v>5834</v>
      </c>
      <c r="H6285" s="1" t="s">
        <v>8313</v>
      </c>
      <c r="I6285" s="1" t="b">
        <v>0</v>
      </c>
      <c r="J6285" s="1">
        <v>17</v>
      </c>
      <c r="K6285" s="1">
        <v>0</v>
      </c>
      <c r="L6285" s="1">
        <v>0</v>
      </c>
      <c r="M6285" s="1">
        <v>238</v>
      </c>
      <c r="N6285" s="1">
        <v>48.373983739837399</v>
      </c>
      <c r="O6285" s="1" t="e">
        <f>-------acagggaccctcttgtggttg---------tgg</f>
        <v>#NAME?</v>
      </c>
    </row>
    <row r="6286" spans="1:15" x14ac:dyDescent="0.3">
      <c r="A6286" s="1" t="s">
        <v>5701</v>
      </c>
      <c r="B6286" s="1" t="s">
        <v>5774</v>
      </c>
      <c r="C6286" s="1">
        <v>3</v>
      </c>
      <c r="D6286" s="1" t="s">
        <v>7374</v>
      </c>
      <c r="E6286" s="1">
        <v>4</v>
      </c>
      <c r="F6286" s="1" t="s">
        <v>8421</v>
      </c>
      <c r="G6286" s="1" t="s">
        <v>5834</v>
      </c>
      <c r="H6286" s="1" t="s">
        <v>8313</v>
      </c>
      <c r="I6286" s="1" t="b">
        <v>0</v>
      </c>
      <c r="J6286" s="1">
        <v>17</v>
      </c>
      <c r="K6286" s="1">
        <v>0</v>
      </c>
      <c r="L6286" s="1">
        <v>0</v>
      </c>
      <c r="M6286" s="1">
        <v>51</v>
      </c>
      <c r="N6286" s="1">
        <v>10.3658536585365</v>
      </c>
      <c r="O6286" s="1" t="e">
        <f>-gcagggacagggaccctct---------------tgtgg</f>
        <v>#NAME?</v>
      </c>
    </row>
    <row r="6287" spans="1:15" x14ac:dyDescent="0.3">
      <c r="A6287" s="1" t="s">
        <v>5701</v>
      </c>
      <c r="B6287" s="1" t="s">
        <v>5774</v>
      </c>
      <c r="C6287" s="1">
        <v>3</v>
      </c>
      <c r="D6287" s="1" t="s">
        <v>7374</v>
      </c>
      <c r="E6287" s="1">
        <v>4</v>
      </c>
      <c r="F6287" s="1" t="s">
        <v>8421</v>
      </c>
      <c r="G6287" s="1" t="s">
        <v>5834</v>
      </c>
      <c r="H6287" s="1" t="s">
        <v>8313</v>
      </c>
      <c r="I6287" s="1" t="b">
        <v>0</v>
      </c>
      <c r="J6287" s="1">
        <v>17</v>
      </c>
      <c r="K6287" s="1">
        <v>0</v>
      </c>
      <c r="L6287" s="1">
        <v>4</v>
      </c>
      <c r="M6287" s="1">
        <v>48</v>
      </c>
      <c r="N6287" s="1">
        <v>9.7560975609756095</v>
      </c>
      <c r="O6287" s="1" t="s">
        <v>8422</v>
      </c>
    </row>
    <row r="6288" spans="1:15" x14ac:dyDescent="0.3">
      <c r="A6288" s="1" t="s">
        <v>5701</v>
      </c>
      <c r="B6288" s="1" t="s">
        <v>5774</v>
      </c>
      <c r="C6288" s="1">
        <v>3</v>
      </c>
      <c r="D6288" s="1" t="s">
        <v>7374</v>
      </c>
      <c r="E6288" s="1">
        <v>4</v>
      </c>
      <c r="F6288" s="1" t="s">
        <v>8421</v>
      </c>
      <c r="G6288" s="1" t="s">
        <v>5834</v>
      </c>
      <c r="H6288" s="1" t="s">
        <v>8313</v>
      </c>
      <c r="I6288" s="1" t="b">
        <v>0</v>
      </c>
      <c r="J6288" s="1">
        <v>16</v>
      </c>
      <c r="K6288" s="1">
        <v>0</v>
      </c>
      <c r="L6288" s="1">
        <v>0</v>
      </c>
      <c r="M6288" s="1">
        <v>24</v>
      </c>
      <c r="N6288" s="1">
        <v>4.8780487804878003</v>
      </c>
      <c r="O6288" s="1" t="e">
        <f>------gacagggaccctcttgtggttg---------tgg</f>
        <v>#NAME?</v>
      </c>
    </row>
    <row r="6289" spans="1:15" x14ac:dyDescent="0.3">
      <c r="A6289" s="1" t="s">
        <v>5701</v>
      </c>
      <c r="B6289" s="1" t="s">
        <v>5774</v>
      </c>
      <c r="C6289" s="1">
        <v>3</v>
      </c>
      <c r="D6289" s="1" t="s">
        <v>7374</v>
      </c>
      <c r="E6289" s="1">
        <v>4</v>
      </c>
      <c r="F6289" s="1" t="s">
        <v>8421</v>
      </c>
      <c r="G6289" s="1" t="s">
        <v>5814</v>
      </c>
      <c r="H6289" s="1" t="s">
        <v>8313</v>
      </c>
      <c r="I6289" s="1" t="b">
        <v>0</v>
      </c>
      <c r="J6289" s="1">
        <v>17</v>
      </c>
      <c r="K6289" s="1">
        <v>0</v>
      </c>
      <c r="L6289" s="1">
        <v>0</v>
      </c>
      <c r="M6289" s="1">
        <v>23</v>
      </c>
      <c r="N6289" s="1">
        <v>4.6747967479674797</v>
      </c>
      <c r="O6289" s="1" t="e">
        <f>----------------ctcttgtggttggtagggttgtgg</f>
        <v>#NAME?</v>
      </c>
    </row>
    <row r="6290" spans="1:15" x14ac:dyDescent="0.3">
      <c r="A6290" s="1" t="s">
        <v>5701</v>
      </c>
      <c r="B6290" s="1" t="s">
        <v>5774</v>
      </c>
      <c r="C6290" s="1">
        <v>3</v>
      </c>
      <c r="D6290" s="1" t="s">
        <v>7374</v>
      </c>
      <c r="E6290" s="1">
        <v>4</v>
      </c>
      <c r="F6290" s="1" t="s">
        <v>8421</v>
      </c>
      <c r="G6290" s="1" t="s">
        <v>5834</v>
      </c>
      <c r="H6290" s="1" t="s">
        <v>8314</v>
      </c>
      <c r="I6290" s="1" t="b">
        <v>0</v>
      </c>
      <c r="J6290" s="1">
        <v>18</v>
      </c>
      <c r="K6290" s="1">
        <v>1</v>
      </c>
      <c r="L6290" s="1">
        <v>0</v>
      </c>
      <c r="M6290" s="1">
        <v>18</v>
      </c>
      <c r="N6290" s="1">
        <v>3.6585365853658498</v>
      </c>
      <c r="O6290" s="1" t="e">
        <f>-----------------tcttgtggtttggtagggttgtg</f>
        <v>#NAME?</v>
      </c>
    </row>
    <row r="6291" spans="1:15" x14ac:dyDescent="0.3">
      <c r="A6291" s="1" t="s">
        <v>5701</v>
      </c>
      <c r="B6291" s="1" t="s">
        <v>5774</v>
      </c>
      <c r="C6291" s="1">
        <v>3</v>
      </c>
      <c r="D6291" s="1" t="s">
        <v>7374</v>
      </c>
      <c r="E6291" s="1">
        <v>4</v>
      </c>
      <c r="F6291" s="1" t="s">
        <v>8421</v>
      </c>
      <c r="G6291" s="1" t="s">
        <v>5834</v>
      </c>
      <c r="H6291" s="1" t="s">
        <v>8313</v>
      </c>
      <c r="I6291" s="1" t="b">
        <v>0</v>
      </c>
      <c r="J6291" s="1">
        <v>17</v>
      </c>
      <c r="K6291" s="1">
        <v>0</v>
      </c>
      <c r="L6291" s="1">
        <v>0</v>
      </c>
      <c r="M6291" s="1">
        <v>8</v>
      </c>
      <c r="N6291" s="1">
        <v>1.6260162601626</v>
      </c>
      <c r="O6291" s="1" t="e">
        <f>---------------cctcttgtggt-ggtagggttgtgg</f>
        <v>#NAME?</v>
      </c>
    </row>
    <row r="6292" spans="1:15" x14ac:dyDescent="0.3">
      <c r="A6292" s="1" t="s">
        <v>5701</v>
      </c>
      <c r="B6292" s="1" t="s">
        <v>5774</v>
      </c>
      <c r="C6292" s="1">
        <v>3</v>
      </c>
      <c r="D6292" s="1" t="s">
        <v>7374</v>
      </c>
      <c r="E6292" s="1">
        <v>4</v>
      </c>
      <c r="F6292" s="1" t="s">
        <v>8421</v>
      </c>
      <c r="G6292" s="1" t="s">
        <v>5834</v>
      </c>
      <c r="H6292" s="1" t="s">
        <v>8313</v>
      </c>
      <c r="I6292" s="1" t="b">
        <v>0</v>
      </c>
      <c r="J6292" s="1">
        <v>24</v>
      </c>
      <c r="K6292" s="1">
        <v>0</v>
      </c>
      <c r="L6292" s="1">
        <v>0</v>
      </c>
      <c r="M6292" s="1">
        <v>7</v>
      </c>
      <c r="N6292" s="1">
        <v>1.4227642276422701</v>
      </c>
      <c r="O6292" s="1" t="s">
        <v>8352</v>
      </c>
    </row>
    <row r="6293" spans="1:15" x14ac:dyDescent="0.3">
      <c r="A6293" s="1" t="s">
        <v>5701</v>
      </c>
      <c r="B6293" s="1" t="s">
        <v>5774</v>
      </c>
      <c r="C6293" s="1">
        <v>3</v>
      </c>
      <c r="D6293" s="1" t="s">
        <v>7374</v>
      </c>
      <c r="E6293" s="1">
        <v>4</v>
      </c>
      <c r="F6293" s="1" t="s">
        <v>8421</v>
      </c>
      <c r="G6293" s="1" t="s">
        <v>5834</v>
      </c>
      <c r="H6293" s="1" t="s">
        <v>8313</v>
      </c>
      <c r="I6293" s="1" t="b">
        <v>0</v>
      </c>
      <c r="J6293" s="1">
        <v>15</v>
      </c>
      <c r="K6293" s="1">
        <v>0</v>
      </c>
      <c r="L6293" s="1">
        <v>0</v>
      </c>
      <c r="M6293" s="1">
        <v>6</v>
      </c>
      <c r="N6293" s="1">
        <v>1.2195121951219501</v>
      </c>
      <c r="O6293" s="1" t="s">
        <v>8317</v>
      </c>
    </row>
    <row r="6294" spans="1:15" x14ac:dyDescent="0.3">
      <c r="A6294" s="1" t="s">
        <v>5701</v>
      </c>
      <c r="B6294" s="1" t="s">
        <v>5774</v>
      </c>
      <c r="C6294" s="1">
        <v>3</v>
      </c>
      <c r="D6294" s="1" t="s">
        <v>7374</v>
      </c>
      <c r="E6294" s="1">
        <v>5</v>
      </c>
      <c r="F6294" s="1" t="s">
        <v>8423</v>
      </c>
      <c r="G6294" s="1" t="s">
        <v>5834</v>
      </c>
      <c r="H6294" s="1" t="s">
        <v>8313</v>
      </c>
      <c r="I6294" s="1" t="b">
        <v>0</v>
      </c>
      <c r="J6294" s="1">
        <v>17</v>
      </c>
      <c r="K6294" s="1">
        <v>0</v>
      </c>
      <c r="L6294" s="1">
        <v>4</v>
      </c>
      <c r="M6294" s="1">
        <v>398</v>
      </c>
      <c r="N6294" s="1">
        <v>62.776025236593</v>
      </c>
      <c r="O6294" s="1" t="s">
        <v>8422</v>
      </c>
    </row>
    <row r="6295" spans="1:15" x14ac:dyDescent="0.3">
      <c r="A6295" s="1" t="s">
        <v>5701</v>
      </c>
      <c r="B6295" s="1" t="s">
        <v>5774</v>
      </c>
      <c r="C6295" s="1">
        <v>3</v>
      </c>
      <c r="D6295" s="1" t="s">
        <v>7374</v>
      </c>
      <c r="E6295" s="1">
        <v>5</v>
      </c>
      <c r="F6295" s="1" t="s">
        <v>8423</v>
      </c>
      <c r="G6295" s="1" t="s">
        <v>5814</v>
      </c>
      <c r="H6295" s="1" t="s">
        <v>8313</v>
      </c>
      <c r="I6295" s="1" t="b">
        <v>0</v>
      </c>
      <c r="J6295" s="1">
        <v>17</v>
      </c>
      <c r="K6295" s="1">
        <v>0</v>
      </c>
      <c r="L6295" s="1">
        <v>0</v>
      </c>
      <c r="M6295" s="1">
        <v>42</v>
      </c>
      <c r="N6295" s="1">
        <v>6.6246056782334302</v>
      </c>
      <c r="O6295" s="1" t="e">
        <f>----------------ctcttgtggttggtagggttgtgg</f>
        <v>#NAME?</v>
      </c>
    </row>
    <row r="6296" spans="1:15" x14ac:dyDescent="0.3">
      <c r="A6296" s="1" t="s">
        <v>5701</v>
      </c>
      <c r="B6296" s="1" t="s">
        <v>5774</v>
      </c>
      <c r="C6296" s="1">
        <v>3</v>
      </c>
      <c r="D6296" s="1" t="s">
        <v>7374</v>
      </c>
      <c r="E6296" s="1">
        <v>5</v>
      </c>
      <c r="F6296" s="1" t="s">
        <v>8423</v>
      </c>
      <c r="G6296" s="1" t="s">
        <v>5834</v>
      </c>
      <c r="H6296" s="1" t="s">
        <v>8313</v>
      </c>
      <c r="I6296" s="1" t="b">
        <v>0</v>
      </c>
      <c r="J6296" s="1">
        <v>17</v>
      </c>
      <c r="K6296" s="1">
        <v>0</v>
      </c>
      <c r="L6296" s="1">
        <v>0</v>
      </c>
      <c r="M6296" s="1">
        <v>21</v>
      </c>
      <c r="N6296" s="1">
        <v>3.3123028391167102</v>
      </c>
      <c r="O6296" s="1" t="e">
        <f>-------acagggaccctcttgtggttg---------tgg</f>
        <v>#NAME?</v>
      </c>
    </row>
    <row r="6297" spans="1:15" x14ac:dyDescent="0.3">
      <c r="A6297" s="1" t="s">
        <v>5701</v>
      </c>
      <c r="B6297" s="1" t="s">
        <v>5774</v>
      </c>
      <c r="C6297" s="1">
        <v>3</v>
      </c>
      <c r="D6297" s="1" t="s">
        <v>7374</v>
      </c>
      <c r="E6297" s="1">
        <v>5</v>
      </c>
      <c r="F6297" s="1" t="s">
        <v>8423</v>
      </c>
      <c r="G6297" s="1" t="s">
        <v>5834</v>
      </c>
      <c r="H6297" s="1" t="s">
        <v>8313</v>
      </c>
      <c r="I6297" s="1" t="b">
        <v>0</v>
      </c>
      <c r="J6297" s="1">
        <v>17</v>
      </c>
      <c r="K6297" s="1">
        <v>0</v>
      </c>
      <c r="L6297" s="1">
        <v>0</v>
      </c>
      <c r="M6297" s="1">
        <v>19</v>
      </c>
      <c r="N6297" s="1">
        <v>2.9968454258674999</v>
      </c>
      <c r="O6297" s="1" t="e">
        <f>---------------cctcttgtggt-ggtagggttgtgg</f>
        <v>#NAME?</v>
      </c>
    </row>
    <row r="6298" spans="1:15" x14ac:dyDescent="0.3">
      <c r="A6298" s="1" t="s">
        <v>5701</v>
      </c>
      <c r="B6298" s="1" t="s">
        <v>5774</v>
      </c>
      <c r="C6298" s="1">
        <v>3</v>
      </c>
      <c r="D6298" s="1" t="s">
        <v>7374</v>
      </c>
      <c r="E6298" s="1">
        <v>5</v>
      </c>
      <c r="F6298" s="1" t="s">
        <v>8423</v>
      </c>
      <c r="G6298" s="1" t="s">
        <v>5834</v>
      </c>
      <c r="H6298" s="1" t="s">
        <v>8342</v>
      </c>
      <c r="I6298" s="1" t="b">
        <v>0</v>
      </c>
      <c r="J6298" s="1">
        <v>18</v>
      </c>
      <c r="K6298" s="1">
        <v>1</v>
      </c>
      <c r="L6298" s="1">
        <v>12</v>
      </c>
      <c r="M6298" s="1">
        <v>16</v>
      </c>
      <c r="N6298" s="1">
        <v>2.5236593059936898</v>
      </c>
      <c r="O6298" s="1" t="s">
        <v>8343</v>
      </c>
    </row>
    <row r="6299" spans="1:15" x14ac:dyDescent="0.3">
      <c r="A6299" s="1" t="s">
        <v>5701</v>
      </c>
      <c r="B6299" s="1" t="s">
        <v>5774</v>
      </c>
      <c r="C6299" s="1">
        <v>3</v>
      </c>
      <c r="D6299" s="1" t="s">
        <v>7374</v>
      </c>
      <c r="E6299" s="1">
        <v>5</v>
      </c>
      <c r="F6299" s="1" t="s">
        <v>8423</v>
      </c>
      <c r="G6299" s="1" t="s">
        <v>5834</v>
      </c>
      <c r="H6299" s="1" t="s">
        <v>8313</v>
      </c>
      <c r="I6299" s="1" t="b">
        <v>0</v>
      </c>
      <c r="J6299" s="1">
        <v>17</v>
      </c>
      <c r="K6299" s="1">
        <v>0</v>
      </c>
      <c r="L6299" s="1">
        <v>0</v>
      </c>
      <c r="M6299" s="1">
        <v>14</v>
      </c>
      <c r="N6299" s="1">
        <v>2.20820189274448</v>
      </c>
      <c r="O6299" s="1" t="e">
        <f>------------gaccctcttgtggt----agggttgtgg</f>
        <v>#NAME?</v>
      </c>
    </row>
    <row r="6300" spans="1:15" x14ac:dyDescent="0.3">
      <c r="A6300" s="1" t="s">
        <v>5701</v>
      </c>
      <c r="B6300" s="1" t="s">
        <v>5774</v>
      </c>
      <c r="C6300" s="1">
        <v>3</v>
      </c>
      <c r="D6300" s="1" t="s">
        <v>7374</v>
      </c>
      <c r="E6300" s="1">
        <v>5</v>
      </c>
      <c r="F6300" s="1" t="s">
        <v>8423</v>
      </c>
      <c r="G6300" s="1" t="s">
        <v>5834</v>
      </c>
      <c r="H6300" s="1" t="s">
        <v>8314</v>
      </c>
      <c r="I6300" s="1" t="b">
        <v>0</v>
      </c>
      <c r="J6300" s="1">
        <v>18</v>
      </c>
      <c r="K6300" s="1">
        <v>1</v>
      </c>
      <c r="L6300" s="1">
        <v>0</v>
      </c>
      <c r="M6300" s="1">
        <v>13</v>
      </c>
      <c r="N6300" s="1">
        <v>2.05047318611987</v>
      </c>
      <c r="O6300" s="1" t="e">
        <f>-----------------tcttgtggtttggtagggttgtg</f>
        <v>#NAME?</v>
      </c>
    </row>
    <row r="6301" spans="1:15" x14ac:dyDescent="0.3">
      <c r="A6301" s="1" t="s">
        <v>5701</v>
      </c>
      <c r="B6301" s="1" t="s">
        <v>5774</v>
      </c>
      <c r="C6301" s="1">
        <v>3</v>
      </c>
      <c r="D6301" s="1" t="s">
        <v>7374</v>
      </c>
      <c r="E6301" s="1">
        <v>5</v>
      </c>
      <c r="F6301" s="1" t="s">
        <v>8423</v>
      </c>
      <c r="G6301" s="1" t="s">
        <v>5834</v>
      </c>
      <c r="H6301" s="1" t="s">
        <v>8313</v>
      </c>
      <c r="I6301" s="1" t="b">
        <v>0</v>
      </c>
      <c r="J6301" s="1">
        <v>17</v>
      </c>
      <c r="K6301" s="1">
        <v>0</v>
      </c>
      <c r="L6301" s="1">
        <v>0</v>
      </c>
      <c r="M6301" s="1">
        <v>12</v>
      </c>
      <c r="N6301" s="1">
        <v>1.8927444794952599</v>
      </c>
      <c r="O6301" s="1" t="e">
        <f>-gcagggacagggaccctct---------------tgtgg</f>
        <v>#NAME?</v>
      </c>
    </row>
    <row r="6302" spans="1:15" x14ac:dyDescent="0.3">
      <c r="A6302" s="1" t="s">
        <v>5701</v>
      </c>
      <c r="B6302" s="1" t="s">
        <v>5774</v>
      </c>
      <c r="C6302" s="1">
        <v>3</v>
      </c>
      <c r="D6302" s="1" t="s">
        <v>7374</v>
      </c>
      <c r="E6302" s="1">
        <v>5</v>
      </c>
      <c r="F6302" s="1" t="s">
        <v>8423</v>
      </c>
      <c r="G6302" s="1" t="s">
        <v>5814</v>
      </c>
      <c r="H6302" s="1" t="s">
        <v>8313</v>
      </c>
      <c r="I6302" s="1" t="b">
        <v>0</v>
      </c>
      <c r="J6302" s="1">
        <v>16</v>
      </c>
      <c r="K6302" s="1">
        <v>0</v>
      </c>
      <c r="L6302" s="1">
        <v>0</v>
      </c>
      <c r="M6302" s="1">
        <v>9</v>
      </c>
      <c r="N6302" s="1">
        <v>1.41955835962145</v>
      </c>
      <c r="O6302" s="1" t="e">
        <f>---------------cctcttgtggttggtagggttgtgg</f>
        <v>#NAME?</v>
      </c>
    </row>
    <row r="6303" spans="1:15" x14ac:dyDescent="0.3">
      <c r="A6303" s="1" t="s">
        <v>5701</v>
      </c>
      <c r="B6303" s="1" t="s">
        <v>5774</v>
      </c>
      <c r="C6303" s="1">
        <v>3</v>
      </c>
      <c r="D6303" s="1" t="s">
        <v>7374</v>
      </c>
      <c r="E6303" s="1">
        <v>5</v>
      </c>
      <c r="F6303" s="1" t="s">
        <v>8423</v>
      </c>
      <c r="G6303" s="1" t="s">
        <v>5834</v>
      </c>
      <c r="H6303" s="1" t="s">
        <v>8318</v>
      </c>
      <c r="I6303" s="1" t="b">
        <v>0</v>
      </c>
      <c r="J6303" s="1">
        <v>18</v>
      </c>
      <c r="K6303" s="1">
        <v>1</v>
      </c>
      <c r="L6303" s="1">
        <v>0</v>
      </c>
      <c r="M6303" s="1">
        <v>8</v>
      </c>
      <c r="N6303" s="1">
        <v>1.26182965299684</v>
      </c>
      <c r="O6303" s="1" t="e">
        <f>-----------------tcttgtggttgggtagggttgtg</f>
        <v>#NAME?</v>
      </c>
    </row>
    <row r="6304" spans="1:15" x14ac:dyDescent="0.3">
      <c r="A6304" s="1" t="s">
        <v>5701</v>
      </c>
      <c r="B6304" s="1" t="s">
        <v>5774</v>
      </c>
      <c r="C6304" s="1">
        <v>3</v>
      </c>
      <c r="D6304" s="1" t="s">
        <v>7374</v>
      </c>
      <c r="E6304" s="1">
        <v>5</v>
      </c>
      <c r="F6304" s="1" t="s">
        <v>8423</v>
      </c>
      <c r="G6304" s="1" t="s">
        <v>5834</v>
      </c>
      <c r="H6304" s="1" t="s">
        <v>8313</v>
      </c>
      <c r="I6304" s="1" t="b">
        <v>0</v>
      </c>
      <c r="J6304" s="1">
        <v>21</v>
      </c>
      <c r="K6304" s="1">
        <v>0</v>
      </c>
      <c r="L6304" s="1">
        <v>10</v>
      </c>
      <c r="M6304" s="1">
        <v>7</v>
      </c>
      <c r="N6304" s="1">
        <v>1.10410094637224</v>
      </c>
      <c r="O6304" s="1" t="e">
        <f>--------------------GgtTTttTgCaAgAtCgATg</f>
        <v>#NAME?</v>
      </c>
    </row>
    <row r="6305" spans="1:15" x14ac:dyDescent="0.3">
      <c r="A6305" s="1" t="s">
        <v>5701</v>
      </c>
      <c r="B6305" s="1" t="s">
        <v>5774</v>
      </c>
      <c r="C6305" s="1">
        <v>3</v>
      </c>
      <c r="D6305" s="1" t="s">
        <v>7374</v>
      </c>
      <c r="E6305" s="1">
        <v>6</v>
      </c>
      <c r="F6305" s="1" t="s">
        <v>8424</v>
      </c>
      <c r="G6305" s="1" t="s">
        <v>5834</v>
      </c>
      <c r="H6305" s="1" t="s">
        <v>8313</v>
      </c>
      <c r="I6305" s="1" t="b">
        <v>0</v>
      </c>
      <c r="J6305" s="1">
        <v>17</v>
      </c>
      <c r="K6305" s="1">
        <v>0</v>
      </c>
      <c r="L6305" s="1">
        <v>0</v>
      </c>
      <c r="M6305" s="1">
        <v>16</v>
      </c>
      <c r="N6305" s="1">
        <v>25.806451612903199</v>
      </c>
      <c r="O6305" s="1" t="s">
        <v>8425</v>
      </c>
    </row>
    <row r="6306" spans="1:15" x14ac:dyDescent="0.3">
      <c r="A6306" s="1" t="s">
        <v>5701</v>
      </c>
      <c r="B6306" s="1" t="s">
        <v>5774</v>
      </c>
      <c r="C6306" s="1">
        <v>3</v>
      </c>
      <c r="D6306" s="1" t="s">
        <v>7374</v>
      </c>
      <c r="E6306" s="1">
        <v>6</v>
      </c>
      <c r="F6306" s="1" t="s">
        <v>8424</v>
      </c>
      <c r="G6306" s="1" t="s">
        <v>5834</v>
      </c>
      <c r="H6306" s="1" t="s">
        <v>8314</v>
      </c>
      <c r="I6306" s="1" t="b">
        <v>0</v>
      </c>
      <c r="J6306" s="1">
        <v>18</v>
      </c>
      <c r="K6306" s="1">
        <v>1</v>
      </c>
      <c r="L6306" s="1">
        <v>0</v>
      </c>
      <c r="M6306" s="1">
        <v>9</v>
      </c>
      <c r="N6306" s="1">
        <v>14.516129032258</v>
      </c>
      <c r="O6306" s="1" t="e">
        <f>-----------------tcttgtggtttggtagggttgtg</f>
        <v>#NAME?</v>
      </c>
    </row>
    <row r="6307" spans="1:15" x14ac:dyDescent="0.3">
      <c r="A6307" s="1" t="s">
        <v>5701</v>
      </c>
      <c r="B6307" s="1" t="s">
        <v>5774</v>
      </c>
      <c r="C6307" s="1">
        <v>3</v>
      </c>
      <c r="D6307" s="1" t="s">
        <v>7374</v>
      </c>
      <c r="E6307" s="1">
        <v>6</v>
      </c>
      <c r="F6307" s="1" t="s">
        <v>8424</v>
      </c>
      <c r="G6307" s="1" t="s">
        <v>5814</v>
      </c>
      <c r="H6307" s="1" t="s">
        <v>8313</v>
      </c>
      <c r="I6307" s="1" t="b">
        <v>0</v>
      </c>
      <c r="J6307" s="1">
        <v>17</v>
      </c>
      <c r="K6307" s="1">
        <v>0</v>
      </c>
      <c r="L6307" s="1">
        <v>0</v>
      </c>
      <c r="M6307" s="1">
        <v>9</v>
      </c>
      <c r="N6307" s="1">
        <v>14.516129032258</v>
      </c>
      <c r="O6307" s="1" t="e">
        <f>----------------ctcttgtggttggtagggttgtgg</f>
        <v>#NAME?</v>
      </c>
    </row>
    <row r="6308" spans="1:15" x14ac:dyDescent="0.3">
      <c r="A6308" s="1" t="s">
        <v>5701</v>
      </c>
      <c r="B6308" s="1" t="s">
        <v>5774</v>
      </c>
      <c r="C6308" s="1">
        <v>3</v>
      </c>
      <c r="D6308" s="1" t="s">
        <v>7374</v>
      </c>
      <c r="E6308" s="1">
        <v>6</v>
      </c>
      <c r="F6308" s="1" t="s">
        <v>8424</v>
      </c>
      <c r="G6308" s="1" t="s">
        <v>5834</v>
      </c>
      <c r="H6308" s="1" t="s">
        <v>8314</v>
      </c>
      <c r="I6308" s="1" t="b">
        <v>0</v>
      </c>
      <c r="J6308" s="1">
        <v>18</v>
      </c>
      <c r="K6308" s="1">
        <v>1</v>
      </c>
      <c r="L6308" s="1">
        <v>0</v>
      </c>
      <c r="M6308" s="1">
        <v>7</v>
      </c>
      <c r="N6308" s="1">
        <v>11.2903225806451</v>
      </c>
      <c r="O6308" s="1" t="e">
        <f>-----------------tcttgtggttaggtagggttgtg</f>
        <v>#NAME?</v>
      </c>
    </row>
    <row r="6309" spans="1:15" x14ac:dyDescent="0.3">
      <c r="A6309" s="1" t="s">
        <v>5701</v>
      </c>
      <c r="B6309" s="1" t="s">
        <v>5774</v>
      </c>
      <c r="C6309" s="1">
        <v>3</v>
      </c>
      <c r="D6309" s="1" t="s">
        <v>7374</v>
      </c>
      <c r="E6309" s="1">
        <v>6</v>
      </c>
      <c r="F6309" s="1" t="s">
        <v>8424</v>
      </c>
      <c r="G6309" s="1" t="s">
        <v>5834</v>
      </c>
      <c r="H6309" s="1" t="s">
        <v>8313</v>
      </c>
      <c r="I6309" s="1" t="b">
        <v>0</v>
      </c>
      <c r="J6309" s="1">
        <v>17</v>
      </c>
      <c r="K6309" s="1">
        <v>0</v>
      </c>
      <c r="L6309" s="1">
        <v>0</v>
      </c>
      <c r="M6309" s="1">
        <v>4</v>
      </c>
      <c r="N6309" s="1">
        <v>6.4516129032257998</v>
      </c>
      <c r="O6309" s="1" t="e">
        <f>------------gaccctcttgtggt----agggttgtgg</f>
        <v>#NAME?</v>
      </c>
    </row>
    <row r="6310" spans="1:15" x14ac:dyDescent="0.3">
      <c r="A6310" s="1" t="s">
        <v>5701</v>
      </c>
      <c r="B6310" s="1" t="s">
        <v>5774</v>
      </c>
      <c r="C6310" s="1">
        <v>3</v>
      </c>
      <c r="D6310" s="1" t="s">
        <v>7374</v>
      </c>
      <c r="E6310" s="1">
        <v>6</v>
      </c>
      <c r="F6310" s="1" t="s">
        <v>8424</v>
      </c>
      <c r="G6310" s="1" t="s">
        <v>5834</v>
      </c>
      <c r="H6310" s="1" t="s">
        <v>8313</v>
      </c>
      <c r="I6310" s="1" t="b">
        <v>0</v>
      </c>
      <c r="J6310" s="1">
        <v>17</v>
      </c>
      <c r="K6310" s="1">
        <v>0</v>
      </c>
      <c r="L6310" s="1">
        <v>0</v>
      </c>
      <c r="M6310" s="1">
        <v>4</v>
      </c>
      <c r="N6310" s="1">
        <v>6.4516129032257998</v>
      </c>
      <c r="O6310" s="1" t="e">
        <f>-gcagggacagggaccctct---------------tgtgg</f>
        <v>#NAME?</v>
      </c>
    </row>
    <row r="6311" spans="1:15" x14ac:dyDescent="0.3">
      <c r="A6311" s="1" t="s">
        <v>5701</v>
      </c>
      <c r="B6311" s="1" t="s">
        <v>5774</v>
      </c>
      <c r="C6311" s="1">
        <v>3</v>
      </c>
      <c r="D6311" s="1" t="s">
        <v>7374</v>
      </c>
      <c r="E6311" s="1">
        <v>6</v>
      </c>
      <c r="F6311" s="1" t="s">
        <v>8424</v>
      </c>
      <c r="G6311" s="1" t="s">
        <v>5834</v>
      </c>
      <c r="H6311" s="1" t="s">
        <v>8314</v>
      </c>
      <c r="I6311" s="1" t="b">
        <v>0</v>
      </c>
      <c r="J6311" s="1">
        <v>17</v>
      </c>
      <c r="K6311" s="1">
        <v>1</v>
      </c>
      <c r="L6311" s="1">
        <v>0</v>
      </c>
      <c r="M6311" s="1">
        <v>3</v>
      </c>
      <c r="N6311" s="1">
        <v>4.8387096774193497</v>
      </c>
      <c r="O6311" s="1" t="e">
        <f>----------------ctcttgtggtttggtagggttgtg</f>
        <v>#NAME?</v>
      </c>
    </row>
    <row r="6312" spans="1:15" x14ac:dyDescent="0.3">
      <c r="A6312" s="1" t="s">
        <v>5701</v>
      </c>
      <c r="B6312" s="1" t="s">
        <v>5774</v>
      </c>
      <c r="C6312" s="1">
        <v>3</v>
      </c>
      <c r="D6312" s="1" t="s">
        <v>7374</v>
      </c>
      <c r="E6312" s="1">
        <v>6</v>
      </c>
      <c r="F6312" s="1" t="s">
        <v>8424</v>
      </c>
      <c r="G6312" s="1" t="s">
        <v>5834</v>
      </c>
      <c r="H6312" s="1" t="s">
        <v>8313</v>
      </c>
      <c r="I6312" s="1" t="b">
        <v>0</v>
      </c>
      <c r="J6312" s="1">
        <v>20</v>
      </c>
      <c r="K6312" s="1">
        <v>0</v>
      </c>
      <c r="L6312" s="1">
        <v>5</v>
      </c>
      <c r="M6312" s="1">
        <v>1</v>
      </c>
      <c r="N6312" s="1">
        <v>1.61290322580645</v>
      </c>
      <c r="O6312" s="1" t="s">
        <v>8426</v>
      </c>
    </row>
    <row r="6313" spans="1:15" x14ac:dyDescent="0.3">
      <c r="A6313" s="1" t="s">
        <v>5701</v>
      </c>
      <c r="B6313" s="1" t="s">
        <v>5774</v>
      </c>
      <c r="C6313" s="1">
        <v>3</v>
      </c>
      <c r="D6313" s="1" t="s">
        <v>7374</v>
      </c>
      <c r="E6313" s="1">
        <v>6</v>
      </c>
      <c r="F6313" s="1" t="s">
        <v>8424</v>
      </c>
      <c r="G6313" s="1" t="s">
        <v>5834</v>
      </c>
      <c r="H6313" s="1" t="s">
        <v>8313</v>
      </c>
      <c r="I6313" s="1" t="b">
        <v>0</v>
      </c>
      <c r="J6313" s="1">
        <v>15</v>
      </c>
      <c r="K6313" s="1">
        <v>0</v>
      </c>
      <c r="L6313" s="1">
        <v>0</v>
      </c>
      <c r="M6313" s="1">
        <v>1</v>
      </c>
      <c r="N6313" s="1">
        <v>1.61290322580645</v>
      </c>
      <c r="O6313" s="1" t="s">
        <v>8317</v>
      </c>
    </row>
    <row r="6314" spans="1:15" x14ac:dyDescent="0.3">
      <c r="A6314" s="1" t="s">
        <v>5701</v>
      </c>
      <c r="B6314" s="1" t="s">
        <v>5774</v>
      </c>
      <c r="C6314" s="1">
        <v>3</v>
      </c>
      <c r="D6314" s="1" t="s">
        <v>7374</v>
      </c>
      <c r="E6314" s="1">
        <v>6</v>
      </c>
      <c r="F6314" s="1" t="s">
        <v>8424</v>
      </c>
      <c r="G6314" s="1" t="s">
        <v>5834</v>
      </c>
      <c r="H6314" s="1" t="s">
        <v>8313</v>
      </c>
      <c r="I6314" s="1" t="b">
        <v>0</v>
      </c>
      <c r="J6314" s="1">
        <v>17</v>
      </c>
      <c r="K6314" s="1">
        <v>0</v>
      </c>
      <c r="L6314" s="1">
        <v>1</v>
      </c>
      <c r="M6314" s="1">
        <v>1</v>
      </c>
      <c r="N6314" s="1">
        <v>1.61290322580645</v>
      </c>
      <c r="O6314" s="1" t="e">
        <f>-gcagggGcagggaccctct---------------tgtgg</f>
        <v>#NAME?</v>
      </c>
    </row>
    <row r="6315" spans="1:15" x14ac:dyDescent="0.3">
      <c r="A6315" s="1" t="s">
        <v>5701</v>
      </c>
      <c r="B6315" s="1" t="s">
        <v>5774</v>
      </c>
      <c r="C6315" s="1">
        <v>3</v>
      </c>
      <c r="D6315" s="1" t="s">
        <v>7374</v>
      </c>
      <c r="E6315" s="1">
        <v>6</v>
      </c>
      <c r="F6315" s="1" t="s">
        <v>8424</v>
      </c>
      <c r="G6315" s="1" t="s">
        <v>5834</v>
      </c>
      <c r="H6315" s="1" t="s">
        <v>8314</v>
      </c>
      <c r="I6315" s="1" t="b">
        <v>0</v>
      </c>
      <c r="J6315" s="1">
        <v>18</v>
      </c>
      <c r="K6315" s="1">
        <v>1</v>
      </c>
      <c r="L6315" s="1">
        <v>1</v>
      </c>
      <c r="M6315" s="1">
        <v>1</v>
      </c>
      <c r="N6315" s="1">
        <v>1.61290322580645</v>
      </c>
      <c r="O6315" s="1" t="e">
        <f>-----------------tcAtgtggttaggtagggttgtg</f>
        <v>#NAME?</v>
      </c>
    </row>
    <row r="6316" spans="1:15" x14ac:dyDescent="0.3">
      <c r="A6316" s="1" t="s">
        <v>5701</v>
      </c>
      <c r="B6316" s="1" t="s">
        <v>5774</v>
      </c>
      <c r="C6316" s="1">
        <v>3</v>
      </c>
      <c r="D6316" s="1" t="s">
        <v>7374</v>
      </c>
      <c r="E6316" s="1">
        <v>6</v>
      </c>
      <c r="F6316" s="1" t="s">
        <v>8424</v>
      </c>
      <c r="G6316" s="1" t="s">
        <v>5834</v>
      </c>
      <c r="H6316" s="1" t="s">
        <v>8313</v>
      </c>
      <c r="I6316" s="1" t="b">
        <v>0</v>
      </c>
      <c r="J6316" s="1">
        <v>15</v>
      </c>
      <c r="K6316" s="1">
        <v>0</v>
      </c>
      <c r="L6316" s="1">
        <v>0</v>
      </c>
      <c r="M6316" s="1">
        <v>1</v>
      </c>
      <c r="N6316" s="1">
        <v>1.61290322580645</v>
      </c>
      <c r="O6316" s="1" t="e">
        <f>----------gggaccctcttgtggt----agggttgtgg</f>
        <v>#NAME?</v>
      </c>
    </row>
    <row r="6317" spans="1:15" x14ac:dyDescent="0.3">
      <c r="A6317" s="1" t="s">
        <v>5701</v>
      </c>
      <c r="B6317" s="1" t="s">
        <v>5774</v>
      </c>
      <c r="C6317" s="1">
        <v>3</v>
      </c>
      <c r="D6317" s="1" t="s">
        <v>7374</v>
      </c>
      <c r="E6317" s="1">
        <v>6</v>
      </c>
      <c r="F6317" s="1" t="s">
        <v>8424</v>
      </c>
      <c r="G6317" s="1" t="s">
        <v>5834</v>
      </c>
      <c r="H6317" s="1" t="s">
        <v>8313</v>
      </c>
      <c r="I6317" s="1" t="b">
        <v>0</v>
      </c>
      <c r="J6317" s="1">
        <v>16</v>
      </c>
      <c r="K6317" s="1">
        <v>0</v>
      </c>
      <c r="L6317" s="1">
        <v>0</v>
      </c>
      <c r="M6317" s="1">
        <v>1</v>
      </c>
      <c r="N6317" s="1">
        <v>1.61290322580645</v>
      </c>
      <c r="O6317" s="1" t="e">
        <f>-----------ggaccctcttgtggt----agggttgtgg</f>
        <v>#NAME?</v>
      </c>
    </row>
    <row r="6318" spans="1:15" x14ac:dyDescent="0.3">
      <c r="A6318" s="1" t="s">
        <v>5701</v>
      </c>
      <c r="B6318" s="1" t="s">
        <v>5774</v>
      </c>
      <c r="C6318" s="1">
        <v>3</v>
      </c>
      <c r="D6318" s="1" t="s">
        <v>7374</v>
      </c>
      <c r="E6318" s="1">
        <v>6</v>
      </c>
      <c r="F6318" s="1" t="s">
        <v>8424</v>
      </c>
      <c r="G6318" s="1" t="s">
        <v>5834</v>
      </c>
      <c r="H6318" s="1" t="s">
        <v>8314</v>
      </c>
      <c r="I6318" s="1" t="b">
        <v>0</v>
      </c>
      <c r="J6318" s="1">
        <v>18</v>
      </c>
      <c r="K6318" s="1">
        <v>1</v>
      </c>
      <c r="L6318" s="1">
        <v>1</v>
      </c>
      <c r="M6318" s="1">
        <v>1</v>
      </c>
      <c r="N6318" s="1">
        <v>1.61290322580645</v>
      </c>
      <c r="O6318" s="1" t="e">
        <f>-----------------tcttgtggttaggtaCggttgtg</f>
        <v>#NAME?</v>
      </c>
    </row>
    <row r="6319" spans="1:15" x14ac:dyDescent="0.3">
      <c r="A6319" s="1" t="s">
        <v>5701</v>
      </c>
      <c r="B6319" s="1" t="s">
        <v>5774</v>
      </c>
      <c r="C6319" s="1">
        <v>3</v>
      </c>
      <c r="D6319" s="1" t="s">
        <v>7374</v>
      </c>
      <c r="E6319" s="1">
        <v>6</v>
      </c>
      <c r="F6319" s="1" t="s">
        <v>8424</v>
      </c>
      <c r="G6319" s="1" t="s">
        <v>5834</v>
      </c>
      <c r="H6319" s="1" t="s">
        <v>8313</v>
      </c>
      <c r="I6319" s="1" t="b">
        <v>0</v>
      </c>
      <c r="J6319" s="1">
        <v>17</v>
      </c>
      <c r="K6319" s="1">
        <v>0</v>
      </c>
      <c r="L6319" s="1">
        <v>1</v>
      </c>
      <c r="M6319" s="1">
        <v>1</v>
      </c>
      <c r="N6319" s="1">
        <v>1.61290322580645</v>
      </c>
      <c r="O6319" s="1" t="e">
        <f>----------------ctcttgtggttggtagggttCtgg</f>
        <v>#NAME?</v>
      </c>
    </row>
    <row r="6320" spans="1:15" x14ac:dyDescent="0.3">
      <c r="A6320" s="1" t="s">
        <v>5701</v>
      </c>
      <c r="B6320" s="1" t="s">
        <v>5774</v>
      </c>
      <c r="C6320" s="1">
        <v>3</v>
      </c>
      <c r="D6320" s="1" t="s">
        <v>7374</v>
      </c>
      <c r="E6320" s="1">
        <v>6</v>
      </c>
      <c r="F6320" s="1" t="s">
        <v>8424</v>
      </c>
      <c r="G6320" s="1" t="s">
        <v>5834</v>
      </c>
      <c r="H6320" s="1" t="s">
        <v>8314</v>
      </c>
      <c r="I6320" s="1" t="b">
        <v>0</v>
      </c>
      <c r="J6320" s="1">
        <v>18</v>
      </c>
      <c r="K6320" s="1">
        <v>1</v>
      </c>
      <c r="L6320" s="1">
        <v>1</v>
      </c>
      <c r="M6320" s="1">
        <v>1</v>
      </c>
      <c r="N6320" s="1">
        <v>1.61290322580645</v>
      </c>
      <c r="O6320" s="1" t="e">
        <f>-----------------tcttgtggttaggtaggAttgtg</f>
        <v>#NAME?</v>
      </c>
    </row>
    <row r="6321" spans="1:15" x14ac:dyDescent="0.3">
      <c r="A6321" s="1" t="s">
        <v>5701</v>
      </c>
      <c r="B6321" s="1" t="s">
        <v>5774</v>
      </c>
      <c r="C6321" s="1">
        <v>3</v>
      </c>
      <c r="D6321" s="1" t="s">
        <v>7374</v>
      </c>
      <c r="E6321" s="1">
        <v>6</v>
      </c>
      <c r="F6321" s="1" t="s">
        <v>8424</v>
      </c>
      <c r="G6321" s="1" t="s">
        <v>5834</v>
      </c>
      <c r="H6321" s="1" t="s">
        <v>8313</v>
      </c>
      <c r="I6321" s="1" t="b">
        <v>0</v>
      </c>
      <c r="J6321" s="1">
        <v>17</v>
      </c>
      <c r="K6321" s="1">
        <v>0</v>
      </c>
      <c r="L6321" s="1">
        <v>1</v>
      </c>
      <c r="M6321" s="1">
        <v>1</v>
      </c>
      <c r="N6321" s="1">
        <v>1.61290322580645</v>
      </c>
      <c r="O6321" s="1" t="s">
        <v>8427</v>
      </c>
    </row>
    <row r="6322" spans="1:15" x14ac:dyDescent="0.3">
      <c r="A6322" s="1" t="s">
        <v>5701</v>
      </c>
      <c r="B6322" s="1" t="s">
        <v>5774</v>
      </c>
      <c r="C6322" s="1">
        <v>3</v>
      </c>
      <c r="D6322" s="1" t="s">
        <v>7374</v>
      </c>
      <c r="E6322" s="1">
        <v>7</v>
      </c>
      <c r="F6322" s="1" t="s">
        <v>8428</v>
      </c>
      <c r="G6322" s="1" t="s">
        <v>5834</v>
      </c>
      <c r="H6322" s="1" t="s">
        <v>8313</v>
      </c>
      <c r="I6322" s="1" t="b">
        <v>0</v>
      </c>
      <c r="J6322" s="1">
        <v>17</v>
      </c>
      <c r="K6322" s="1">
        <v>0</v>
      </c>
      <c r="L6322" s="1">
        <v>0</v>
      </c>
      <c r="M6322" s="1">
        <v>150</v>
      </c>
      <c r="N6322" s="1">
        <v>89.285714285714207</v>
      </c>
      <c r="O6322" s="1" t="s">
        <v>8425</v>
      </c>
    </row>
    <row r="6323" spans="1:15" x14ac:dyDescent="0.3">
      <c r="A6323" s="1" t="s">
        <v>5701</v>
      </c>
      <c r="B6323" s="1" t="s">
        <v>5774</v>
      </c>
      <c r="C6323" s="1">
        <v>3</v>
      </c>
      <c r="D6323" s="1" t="s">
        <v>7374</v>
      </c>
      <c r="E6323" s="1">
        <v>7</v>
      </c>
      <c r="F6323" s="1" t="s">
        <v>8428</v>
      </c>
      <c r="G6323" s="1" t="s">
        <v>5814</v>
      </c>
      <c r="H6323" s="1" t="s">
        <v>8313</v>
      </c>
      <c r="I6323" s="1" t="b">
        <v>0</v>
      </c>
      <c r="J6323" s="1">
        <v>17</v>
      </c>
      <c r="K6323" s="1">
        <v>0</v>
      </c>
      <c r="L6323" s="1">
        <v>0</v>
      </c>
      <c r="M6323" s="1">
        <v>2</v>
      </c>
      <c r="N6323" s="1">
        <v>1.19047619047619</v>
      </c>
      <c r="O6323" s="1" t="e">
        <f>----------------ctcttgtggttggtagggttgtgg</f>
        <v>#NAME?</v>
      </c>
    </row>
    <row r="6324" spans="1:15" x14ac:dyDescent="0.3">
      <c r="A6324" s="1" t="s">
        <v>5701</v>
      </c>
      <c r="B6324" s="1" t="s">
        <v>5774</v>
      </c>
      <c r="C6324" s="1">
        <v>3</v>
      </c>
      <c r="D6324" s="1" t="s">
        <v>7374</v>
      </c>
      <c r="E6324" s="1">
        <v>7</v>
      </c>
      <c r="F6324" s="1" t="s">
        <v>8428</v>
      </c>
      <c r="G6324" s="1" t="s">
        <v>5834</v>
      </c>
      <c r="H6324" s="1" t="s">
        <v>8313</v>
      </c>
      <c r="I6324" s="1" t="b">
        <v>0</v>
      </c>
      <c r="J6324" s="1">
        <v>17</v>
      </c>
      <c r="K6324" s="1">
        <v>0</v>
      </c>
      <c r="L6324" s="1">
        <v>0</v>
      </c>
      <c r="M6324" s="1">
        <v>2</v>
      </c>
      <c r="N6324" s="1">
        <v>1.19047619047619</v>
      </c>
      <c r="O6324" s="1" t="e">
        <f>------------gaccctcttgtggt----agggttgtgg</f>
        <v>#NAME?</v>
      </c>
    </row>
    <row r="6325" spans="1:15" x14ac:dyDescent="0.3">
      <c r="A6325" s="1" t="s">
        <v>5701</v>
      </c>
      <c r="B6325" s="1" t="s">
        <v>5774</v>
      </c>
      <c r="C6325" s="1">
        <v>3</v>
      </c>
      <c r="D6325" s="1" t="s">
        <v>7374</v>
      </c>
      <c r="E6325" s="1">
        <v>7</v>
      </c>
      <c r="F6325" s="1" t="s">
        <v>8428</v>
      </c>
      <c r="G6325" s="1" t="s">
        <v>5834</v>
      </c>
      <c r="H6325" s="1" t="s">
        <v>8313</v>
      </c>
      <c r="I6325" s="1" t="b">
        <v>0</v>
      </c>
      <c r="J6325" s="1">
        <v>17</v>
      </c>
      <c r="K6325" s="1">
        <v>0</v>
      </c>
      <c r="L6325" s="1">
        <v>1</v>
      </c>
      <c r="M6325" s="1">
        <v>2</v>
      </c>
      <c r="N6325" s="1">
        <v>1.19047619047619</v>
      </c>
      <c r="O6325" s="1" t="s">
        <v>8429</v>
      </c>
    </row>
    <row r="6326" spans="1:15" x14ac:dyDescent="0.3">
      <c r="A6326" s="1" t="s">
        <v>5701</v>
      </c>
      <c r="B6326" s="1" t="s">
        <v>5774</v>
      </c>
      <c r="C6326" s="1">
        <v>3</v>
      </c>
      <c r="D6326" s="1" t="s">
        <v>7374</v>
      </c>
      <c r="E6326" s="1">
        <v>8</v>
      </c>
      <c r="F6326" s="1" t="s">
        <v>8430</v>
      </c>
      <c r="G6326" s="1" t="s">
        <v>5834</v>
      </c>
      <c r="H6326" s="1" t="s">
        <v>8314</v>
      </c>
      <c r="I6326" s="1" t="b">
        <v>0</v>
      </c>
      <c r="J6326" s="1">
        <v>18</v>
      </c>
      <c r="K6326" s="1">
        <v>1</v>
      </c>
      <c r="L6326" s="1">
        <v>0</v>
      </c>
      <c r="M6326" s="1">
        <v>76</v>
      </c>
      <c r="N6326" s="1">
        <v>71.028037383177505</v>
      </c>
      <c r="O6326" s="1" t="e">
        <f>-----------------tcttgtggtttggtagggttgtg</f>
        <v>#NAME?</v>
      </c>
    </row>
    <row r="6327" spans="1:15" x14ac:dyDescent="0.3">
      <c r="A6327" s="1" t="s">
        <v>5701</v>
      </c>
      <c r="B6327" s="1" t="s">
        <v>5774</v>
      </c>
      <c r="C6327" s="1">
        <v>3</v>
      </c>
      <c r="D6327" s="1" t="s">
        <v>7374</v>
      </c>
      <c r="E6327" s="1">
        <v>8</v>
      </c>
      <c r="F6327" s="1" t="s">
        <v>8430</v>
      </c>
      <c r="G6327" s="1" t="s">
        <v>5814</v>
      </c>
      <c r="H6327" s="1" t="s">
        <v>8313</v>
      </c>
      <c r="I6327" s="1" t="b">
        <v>0</v>
      </c>
      <c r="J6327" s="1">
        <v>17</v>
      </c>
      <c r="K6327" s="1">
        <v>0</v>
      </c>
      <c r="L6327" s="1">
        <v>0</v>
      </c>
      <c r="M6327" s="1">
        <v>18</v>
      </c>
      <c r="N6327" s="1">
        <v>16.822429906541998</v>
      </c>
      <c r="O6327" s="1" t="e">
        <f>----------------ctcttgtggttggtagggttgtgg</f>
        <v>#NAME?</v>
      </c>
    </row>
    <row r="6328" spans="1:15" x14ac:dyDescent="0.3">
      <c r="A6328" s="1" t="s">
        <v>5701</v>
      </c>
      <c r="B6328" s="1" t="s">
        <v>5774</v>
      </c>
      <c r="C6328" s="1">
        <v>3</v>
      </c>
      <c r="D6328" s="1" t="s">
        <v>7374</v>
      </c>
      <c r="E6328" s="1">
        <v>8</v>
      </c>
      <c r="F6328" s="1" t="s">
        <v>8430</v>
      </c>
      <c r="G6328" s="1" t="s">
        <v>5834</v>
      </c>
      <c r="H6328" s="1" t="s">
        <v>8314</v>
      </c>
      <c r="I6328" s="1" t="b">
        <v>0</v>
      </c>
      <c r="J6328" s="1">
        <v>17</v>
      </c>
      <c r="K6328" s="1">
        <v>1</v>
      </c>
      <c r="L6328" s="1">
        <v>0</v>
      </c>
      <c r="M6328" s="1">
        <v>2</v>
      </c>
      <c r="N6328" s="1">
        <v>1.86915887850467</v>
      </c>
      <c r="O6328" s="1" t="e">
        <f>----------------ctcttgtggtttggtagggttgtg</f>
        <v>#NAME?</v>
      </c>
    </row>
    <row r="6329" spans="1:15" x14ac:dyDescent="0.3">
      <c r="A6329" s="1" t="s">
        <v>5701</v>
      </c>
      <c r="B6329" s="1" t="s">
        <v>5774</v>
      </c>
      <c r="C6329" s="1">
        <v>3</v>
      </c>
      <c r="D6329" s="1" t="s">
        <v>7374</v>
      </c>
      <c r="E6329" s="1">
        <v>8</v>
      </c>
      <c r="F6329" s="1" t="s">
        <v>8430</v>
      </c>
      <c r="G6329" s="1" t="s">
        <v>5814</v>
      </c>
      <c r="H6329" s="1" t="s">
        <v>8313</v>
      </c>
      <c r="I6329" s="1" t="b">
        <v>0</v>
      </c>
      <c r="J6329" s="1">
        <v>16</v>
      </c>
      <c r="K6329" s="1">
        <v>0</v>
      </c>
      <c r="L6329" s="1">
        <v>0</v>
      </c>
      <c r="M6329" s="1">
        <v>2</v>
      </c>
      <c r="N6329" s="1">
        <v>1.86915887850467</v>
      </c>
      <c r="O6329" s="1" t="e">
        <f>---------------cctcttgtggttggtagggttgtgg</f>
        <v>#NAME?</v>
      </c>
    </row>
    <row r="6330" spans="1:15" x14ac:dyDescent="0.3">
      <c r="A6330" s="1" t="s">
        <v>5701</v>
      </c>
      <c r="B6330" s="1" t="s">
        <v>5774</v>
      </c>
      <c r="C6330" s="1">
        <v>3</v>
      </c>
      <c r="D6330" s="1" t="s">
        <v>7374</v>
      </c>
      <c r="E6330" s="1">
        <v>9</v>
      </c>
      <c r="F6330" s="1" t="s">
        <v>8431</v>
      </c>
      <c r="G6330" s="1" t="s">
        <v>5814</v>
      </c>
      <c r="H6330" s="1" t="s">
        <v>8313</v>
      </c>
      <c r="I6330" s="1" t="b">
        <v>0</v>
      </c>
      <c r="J6330" s="1">
        <v>17</v>
      </c>
      <c r="K6330" s="1">
        <v>0</v>
      </c>
      <c r="L6330" s="1">
        <v>0</v>
      </c>
      <c r="M6330" s="1">
        <v>302</v>
      </c>
      <c r="N6330" s="1">
        <v>63.445378151260499</v>
      </c>
      <c r="O6330" s="1" t="e">
        <f>----------------ctcttgtggttggtagggttgtgg</f>
        <v>#NAME?</v>
      </c>
    </row>
    <row r="6331" spans="1:15" x14ac:dyDescent="0.3">
      <c r="A6331" s="1" t="s">
        <v>5701</v>
      </c>
      <c r="B6331" s="1" t="s">
        <v>5774</v>
      </c>
      <c r="C6331" s="1">
        <v>3</v>
      </c>
      <c r="D6331" s="1" t="s">
        <v>7374</v>
      </c>
      <c r="E6331" s="1">
        <v>9</v>
      </c>
      <c r="F6331" s="1" t="s">
        <v>8431</v>
      </c>
      <c r="G6331" s="1" t="s">
        <v>5834</v>
      </c>
      <c r="H6331" s="1" t="s">
        <v>8313</v>
      </c>
      <c r="I6331" s="1" t="b">
        <v>0</v>
      </c>
      <c r="J6331" s="1">
        <v>17</v>
      </c>
      <c r="K6331" s="1">
        <v>0</v>
      </c>
      <c r="L6331" s="1">
        <v>4</v>
      </c>
      <c r="M6331" s="1">
        <v>85</v>
      </c>
      <c r="N6331" s="1">
        <v>17.857142857142801</v>
      </c>
      <c r="O6331" s="1" t="s">
        <v>8432</v>
      </c>
    </row>
    <row r="6332" spans="1:15" x14ac:dyDescent="0.3">
      <c r="A6332" s="1" t="s">
        <v>5701</v>
      </c>
      <c r="B6332" s="1" t="s">
        <v>5774</v>
      </c>
      <c r="C6332" s="1">
        <v>3</v>
      </c>
      <c r="D6332" s="1" t="s">
        <v>7374</v>
      </c>
      <c r="E6332" s="1">
        <v>9</v>
      </c>
      <c r="F6332" s="1" t="s">
        <v>8431</v>
      </c>
      <c r="G6332" s="1" t="s">
        <v>5814</v>
      </c>
      <c r="H6332" s="1" t="s">
        <v>8313</v>
      </c>
      <c r="I6332" s="1" t="b">
        <v>0</v>
      </c>
      <c r="J6332" s="1">
        <v>16</v>
      </c>
      <c r="K6332" s="1">
        <v>0</v>
      </c>
      <c r="L6332" s="1">
        <v>0</v>
      </c>
      <c r="M6332" s="1">
        <v>52</v>
      </c>
      <c r="N6332" s="1">
        <v>10.9243697478991</v>
      </c>
      <c r="O6332" s="1" t="e">
        <f>---------------cctcttgtggttggtagggttgtgg</f>
        <v>#NAME?</v>
      </c>
    </row>
    <row r="6333" spans="1:15" x14ac:dyDescent="0.3">
      <c r="A6333" s="1" t="s">
        <v>5701</v>
      </c>
      <c r="B6333" s="1" t="s">
        <v>5774</v>
      </c>
      <c r="C6333" s="1">
        <v>3</v>
      </c>
      <c r="D6333" s="1" t="s">
        <v>7374</v>
      </c>
      <c r="E6333" s="1">
        <v>9</v>
      </c>
      <c r="F6333" s="1" t="s">
        <v>8431</v>
      </c>
      <c r="G6333" s="1" t="s">
        <v>5834</v>
      </c>
      <c r="H6333" s="1" t="s">
        <v>8314</v>
      </c>
      <c r="I6333" s="1" t="b">
        <v>0</v>
      </c>
      <c r="J6333" s="1">
        <v>18</v>
      </c>
      <c r="K6333" s="1">
        <v>1</v>
      </c>
      <c r="L6333" s="1">
        <v>0</v>
      </c>
      <c r="M6333" s="1">
        <v>15</v>
      </c>
      <c r="N6333" s="1">
        <v>3.1512605042016801</v>
      </c>
      <c r="O6333" s="1" t="e">
        <f>-----------------tcttgtggtttggtagggttgtg</f>
        <v>#NAME?</v>
      </c>
    </row>
    <row r="6334" spans="1:15" x14ac:dyDescent="0.3">
      <c r="A6334" s="1" t="s">
        <v>5701</v>
      </c>
      <c r="B6334" s="1" t="s">
        <v>5774</v>
      </c>
      <c r="C6334" s="1">
        <v>3</v>
      </c>
      <c r="D6334" s="1" t="s">
        <v>7374</v>
      </c>
      <c r="E6334" s="1">
        <v>10</v>
      </c>
      <c r="F6334" s="1" t="s">
        <v>8433</v>
      </c>
      <c r="G6334" s="1" t="s">
        <v>5814</v>
      </c>
      <c r="H6334" s="1" t="s">
        <v>8313</v>
      </c>
      <c r="I6334" s="1" t="b">
        <v>0</v>
      </c>
      <c r="J6334" s="1">
        <v>17</v>
      </c>
      <c r="K6334" s="1">
        <v>0</v>
      </c>
      <c r="L6334" s="1">
        <v>0</v>
      </c>
      <c r="M6334" s="1">
        <v>414</v>
      </c>
      <c r="N6334" s="1">
        <v>76.951672862453506</v>
      </c>
      <c r="O6334" s="1" t="e">
        <f>----------------ctcttgtggttggtagggttgtgg</f>
        <v>#NAME?</v>
      </c>
    </row>
    <row r="6335" spans="1:15" x14ac:dyDescent="0.3">
      <c r="A6335" s="1" t="s">
        <v>5701</v>
      </c>
      <c r="B6335" s="1" t="s">
        <v>5774</v>
      </c>
      <c r="C6335" s="1">
        <v>3</v>
      </c>
      <c r="D6335" s="1" t="s">
        <v>7374</v>
      </c>
      <c r="E6335" s="1">
        <v>10</v>
      </c>
      <c r="F6335" s="1" t="s">
        <v>8433</v>
      </c>
      <c r="G6335" s="1" t="s">
        <v>5814</v>
      </c>
      <c r="H6335" s="1" t="s">
        <v>8313</v>
      </c>
      <c r="I6335" s="1" t="b">
        <v>0</v>
      </c>
      <c r="J6335" s="1">
        <v>16</v>
      </c>
      <c r="K6335" s="1">
        <v>0</v>
      </c>
      <c r="L6335" s="1">
        <v>0</v>
      </c>
      <c r="M6335" s="1">
        <v>36</v>
      </c>
      <c r="N6335" s="1">
        <v>6.6914498141263898</v>
      </c>
      <c r="O6335" s="1" t="e">
        <f>---------------cctcttgtggttggtagggttgtgg</f>
        <v>#NAME?</v>
      </c>
    </row>
    <row r="6336" spans="1:15" x14ac:dyDescent="0.3">
      <c r="A6336" s="1" t="s">
        <v>5701</v>
      </c>
      <c r="B6336" s="1" t="s">
        <v>5774</v>
      </c>
      <c r="C6336" s="1">
        <v>3</v>
      </c>
      <c r="D6336" s="1" t="s">
        <v>7374</v>
      </c>
      <c r="E6336" s="1">
        <v>10</v>
      </c>
      <c r="F6336" s="1" t="s">
        <v>8433</v>
      </c>
      <c r="G6336" s="1" t="s">
        <v>5834</v>
      </c>
      <c r="H6336" s="1" t="s">
        <v>8314</v>
      </c>
      <c r="I6336" s="1" t="b">
        <v>0</v>
      </c>
      <c r="J6336" s="1">
        <v>18</v>
      </c>
      <c r="K6336" s="1">
        <v>1</v>
      </c>
      <c r="L6336" s="1">
        <v>0</v>
      </c>
      <c r="M6336" s="1">
        <v>17</v>
      </c>
      <c r="N6336" s="1">
        <v>3.15985130111524</v>
      </c>
      <c r="O6336" s="1" t="e">
        <f>-----------------tcttgtggttaggtagggttgtg</f>
        <v>#NAME?</v>
      </c>
    </row>
    <row r="6337" spans="1:15" x14ac:dyDescent="0.3">
      <c r="A6337" s="1" t="s">
        <v>5701</v>
      </c>
      <c r="B6337" s="1" t="s">
        <v>5774</v>
      </c>
      <c r="C6337" s="1">
        <v>3</v>
      </c>
      <c r="D6337" s="1" t="s">
        <v>7374</v>
      </c>
      <c r="E6337" s="1">
        <v>10</v>
      </c>
      <c r="F6337" s="1" t="s">
        <v>8433</v>
      </c>
      <c r="G6337" s="1" t="s">
        <v>5834</v>
      </c>
      <c r="H6337" s="1" t="s">
        <v>8313</v>
      </c>
      <c r="I6337" s="1" t="b">
        <v>0</v>
      </c>
      <c r="J6337" s="1">
        <v>17</v>
      </c>
      <c r="K6337" s="1">
        <v>0</v>
      </c>
      <c r="L6337" s="1">
        <v>7</v>
      </c>
      <c r="M6337" s="1">
        <v>8</v>
      </c>
      <c r="N6337" s="1">
        <v>1.4869888475836399</v>
      </c>
      <c r="O6337" s="1" t="e">
        <f>------AacTATAaAcctTt----------agggttgtgg</f>
        <v>#NAME?</v>
      </c>
    </row>
    <row r="6338" spans="1:15" x14ac:dyDescent="0.3">
      <c r="A6338" s="1" t="s">
        <v>5701</v>
      </c>
      <c r="B6338" s="1" t="s">
        <v>5774</v>
      </c>
      <c r="C6338" s="1">
        <v>3</v>
      </c>
      <c r="D6338" s="1" t="s">
        <v>7374</v>
      </c>
      <c r="E6338" s="1">
        <v>10</v>
      </c>
      <c r="F6338" s="1" t="s">
        <v>8433</v>
      </c>
      <c r="G6338" s="1" t="s">
        <v>5834</v>
      </c>
      <c r="H6338" s="1" t="s">
        <v>8313</v>
      </c>
      <c r="I6338" s="1" t="b">
        <v>0</v>
      </c>
      <c r="J6338" s="1">
        <v>17</v>
      </c>
      <c r="K6338" s="1">
        <v>0</v>
      </c>
      <c r="L6338" s="1">
        <v>0</v>
      </c>
      <c r="M6338" s="1">
        <v>8</v>
      </c>
      <c r="N6338" s="1">
        <v>1.4869888475836399</v>
      </c>
      <c r="O6338" s="1" t="e">
        <f>-gcagggacagggaccctct---------------tgtgg</f>
        <v>#NAME?</v>
      </c>
    </row>
    <row r="6339" spans="1:15" x14ac:dyDescent="0.3">
      <c r="A6339" s="1" t="s">
        <v>5701</v>
      </c>
      <c r="B6339" s="1" t="s">
        <v>5774</v>
      </c>
      <c r="C6339" s="1">
        <v>3</v>
      </c>
      <c r="D6339" s="1" t="s">
        <v>7374</v>
      </c>
      <c r="E6339" s="1">
        <v>11</v>
      </c>
      <c r="F6339" s="1" t="s">
        <v>8434</v>
      </c>
      <c r="G6339" s="1" t="s">
        <v>5834</v>
      </c>
      <c r="H6339" s="1" t="s">
        <v>8314</v>
      </c>
      <c r="I6339" s="1" t="b">
        <v>0</v>
      </c>
      <c r="J6339" s="1">
        <v>18</v>
      </c>
      <c r="K6339" s="1">
        <v>1</v>
      </c>
      <c r="L6339" s="1">
        <v>0</v>
      </c>
      <c r="M6339" s="1">
        <v>102</v>
      </c>
      <c r="N6339" s="1">
        <v>27.272727272727199</v>
      </c>
      <c r="O6339" s="1" t="e">
        <f>-----------------tcttgtggttaggtagggttgtg</f>
        <v>#NAME?</v>
      </c>
    </row>
    <row r="6340" spans="1:15" x14ac:dyDescent="0.3">
      <c r="A6340" s="1" t="s">
        <v>5701</v>
      </c>
      <c r="B6340" s="1" t="s">
        <v>5774</v>
      </c>
      <c r="C6340" s="1">
        <v>3</v>
      </c>
      <c r="D6340" s="1" t="s">
        <v>7374</v>
      </c>
      <c r="E6340" s="1">
        <v>11</v>
      </c>
      <c r="F6340" s="1" t="s">
        <v>8434</v>
      </c>
      <c r="G6340" s="1" t="s">
        <v>5814</v>
      </c>
      <c r="H6340" s="1" t="s">
        <v>8313</v>
      </c>
      <c r="I6340" s="1" t="b">
        <v>0</v>
      </c>
      <c r="J6340" s="1">
        <v>17</v>
      </c>
      <c r="K6340" s="1">
        <v>0</v>
      </c>
      <c r="L6340" s="1">
        <v>0</v>
      </c>
      <c r="M6340" s="1">
        <v>73</v>
      </c>
      <c r="N6340" s="1">
        <v>19.518716577540101</v>
      </c>
      <c r="O6340" s="1" t="e">
        <f>----------------ctcttgtggttggtagggttgtgg</f>
        <v>#NAME?</v>
      </c>
    </row>
    <row r="6341" spans="1:15" x14ac:dyDescent="0.3">
      <c r="A6341" s="1" t="s">
        <v>5701</v>
      </c>
      <c r="B6341" s="1" t="s">
        <v>5774</v>
      </c>
      <c r="C6341" s="1">
        <v>3</v>
      </c>
      <c r="D6341" s="1" t="s">
        <v>7374</v>
      </c>
      <c r="E6341" s="1">
        <v>11</v>
      </c>
      <c r="F6341" s="1" t="s">
        <v>8434</v>
      </c>
      <c r="G6341" s="1" t="s">
        <v>5834</v>
      </c>
      <c r="H6341" s="1" t="s">
        <v>8314</v>
      </c>
      <c r="I6341" s="1" t="b">
        <v>0</v>
      </c>
      <c r="J6341" s="1">
        <v>18</v>
      </c>
      <c r="K6341" s="1">
        <v>1</v>
      </c>
      <c r="L6341" s="1">
        <v>0</v>
      </c>
      <c r="M6341" s="1">
        <v>41</v>
      </c>
      <c r="N6341" s="1">
        <v>10.962566844919699</v>
      </c>
      <c r="O6341" s="1" t="e">
        <f>-----------------tcttgtggtttggtagggttgtg</f>
        <v>#NAME?</v>
      </c>
    </row>
    <row r="6342" spans="1:15" x14ac:dyDescent="0.3">
      <c r="A6342" s="1" t="s">
        <v>5701</v>
      </c>
      <c r="B6342" s="1" t="s">
        <v>5774</v>
      </c>
      <c r="C6342" s="1">
        <v>3</v>
      </c>
      <c r="D6342" s="1" t="s">
        <v>7374</v>
      </c>
      <c r="E6342" s="1">
        <v>11</v>
      </c>
      <c r="F6342" s="1" t="s">
        <v>8434</v>
      </c>
      <c r="G6342" s="1" t="s">
        <v>5834</v>
      </c>
      <c r="H6342" s="1" t="s">
        <v>8313</v>
      </c>
      <c r="I6342" s="1" t="b">
        <v>0</v>
      </c>
      <c r="J6342" s="1">
        <v>17</v>
      </c>
      <c r="K6342" s="1">
        <v>0</v>
      </c>
      <c r="L6342" s="1">
        <v>0</v>
      </c>
      <c r="M6342" s="1">
        <v>24</v>
      </c>
      <c r="N6342" s="1">
        <v>6.4171122994652396</v>
      </c>
      <c r="O6342" s="1" t="e">
        <f>-gcagggacagggaccctct---------------tgtgg</f>
        <v>#NAME?</v>
      </c>
    </row>
    <row r="6343" spans="1:15" x14ac:dyDescent="0.3">
      <c r="A6343" s="1" t="s">
        <v>5701</v>
      </c>
      <c r="B6343" s="1" t="s">
        <v>5774</v>
      </c>
      <c r="C6343" s="1">
        <v>3</v>
      </c>
      <c r="D6343" s="1" t="s">
        <v>7374</v>
      </c>
      <c r="E6343" s="1">
        <v>11</v>
      </c>
      <c r="F6343" s="1" t="s">
        <v>8434</v>
      </c>
      <c r="G6343" s="1" t="s">
        <v>5834</v>
      </c>
      <c r="H6343" s="1" t="s">
        <v>8314</v>
      </c>
      <c r="I6343" s="1" t="b">
        <v>0</v>
      </c>
      <c r="J6343" s="1">
        <v>17</v>
      </c>
      <c r="K6343" s="1">
        <v>1</v>
      </c>
      <c r="L6343" s="1">
        <v>0</v>
      </c>
      <c r="M6343" s="1">
        <v>23</v>
      </c>
      <c r="N6343" s="1">
        <v>6.14973262032085</v>
      </c>
      <c r="O6343" s="1" t="e">
        <f>----------------ctcttgtggttaggtagggttgtg</f>
        <v>#NAME?</v>
      </c>
    </row>
    <row r="6344" spans="1:15" x14ac:dyDescent="0.3">
      <c r="A6344" s="1" t="s">
        <v>5701</v>
      </c>
      <c r="B6344" s="1" t="s">
        <v>5774</v>
      </c>
      <c r="C6344" s="1">
        <v>3</v>
      </c>
      <c r="D6344" s="1" t="s">
        <v>7374</v>
      </c>
      <c r="E6344" s="1">
        <v>11</v>
      </c>
      <c r="F6344" s="1" t="s">
        <v>8434</v>
      </c>
      <c r="G6344" s="1" t="s">
        <v>5834</v>
      </c>
      <c r="H6344" s="1" t="s">
        <v>8314</v>
      </c>
      <c r="I6344" s="1" t="b">
        <v>0</v>
      </c>
      <c r="J6344" s="1">
        <v>18</v>
      </c>
      <c r="K6344" s="1">
        <v>1</v>
      </c>
      <c r="L6344" s="1">
        <v>0</v>
      </c>
      <c r="M6344" s="1">
        <v>16</v>
      </c>
      <c r="N6344" s="1">
        <v>4.2780748663101598</v>
      </c>
      <c r="O6344" s="1" t="e">
        <f>-----------------tcttgtggttcggtagggttgtg</f>
        <v>#NAME?</v>
      </c>
    </row>
    <row r="6345" spans="1:15" x14ac:dyDescent="0.3">
      <c r="A6345" s="1" t="s">
        <v>5701</v>
      </c>
      <c r="B6345" s="1" t="s">
        <v>5774</v>
      </c>
      <c r="C6345" s="1">
        <v>3</v>
      </c>
      <c r="D6345" s="1" t="s">
        <v>7374</v>
      </c>
      <c r="E6345" s="1">
        <v>11</v>
      </c>
      <c r="F6345" s="1" t="s">
        <v>8434</v>
      </c>
      <c r="G6345" s="1" t="s">
        <v>5834</v>
      </c>
      <c r="H6345" s="1" t="s">
        <v>8313</v>
      </c>
      <c r="I6345" s="1" t="b">
        <v>0</v>
      </c>
      <c r="J6345" s="1">
        <v>17</v>
      </c>
      <c r="K6345" s="1">
        <v>0</v>
      </c>
      <c r="L6345" s="1">
        <v>0</v>
      </c>
      <c r="M6345" s="1">
        <v>14</v>
      </c>
      <c r="N6345" s="1">
        <v>3.7433155080213898</v>
      </c>
      <c r="O6345" s="1" t="s">
        <v>8435</v>
      </c>
    </row>
    <row r="6346" spans="1:15" x14ac:dyDescent="0.3">
      <c r="A6346" s="1" t="s">
        <v>5701</v>
      </c>
      <c r="B6346" s="1" t="s">
        <v>5774</v>
      </c>
      <c r="C6346" s="1">
        <v>3</v>
      </c>
      <c r="D6346" s="1" t="s">
        <v>7374</v>
      </c>
      <c r="E6346" s="1">
        <v>11</v>
      </c>
      <c r="F6346" s="1" t="s">
        <v>8434</v>
      </c>
      <c r="G6346" s="1" t="s">
        <v>5814</v>
      </c>
      <c r="H6346" s="1" t="s">
        <v>8313</v>
      </c>
      <c r="I6346" s="1" t="b">
        <v>0</v>
      </c>
      <c r="J6346" s="1">
        <v>16</v>
      </c>
      <c r="K6346" s="1">
        <v>0</v>
      </c>
      <c r="L6346" s="1">
        <v>0</v>
      </c>
      <c r="M6346" s="1">
        <v>13</v>
      </c>
      <c r="N6346" s="1">
        <v>3.4759358288770001</v>
      </c>
      <c r="O6346" s="1" t="e">
        <f>---------------cctcttgtggttggtagggttgtgg</f>
        <v>#NAME?</v>
      </c>
    </row>
    <row r="6347" spans="1:15" x14ac:dyDescent="0.3">
      <c r="A6347" s="1" t="s">
        <v>5701</v>
      </c>
      <c r="B6347" s="1" t="s">
        <v>5774</v>
      </c>
      <c r="C6347" s="1">
        <v>3</v>
      </c>
      <c r="D6347" s="1" t="s">
        <v>7374</v>
      </c>
      <c r="E6347" s="1">
        <v>11</v>
      </c>
      <c r="F6347" s="1" t="s">
        <v>8434</v>
      </c>
      <c r="G6347" s="1" t="s">
        <v>5834</v>
      </c>
      <c r="H6347" s="1" t="s">
        <v>8313</v>
      </c>
      <c r="I6347" s="1" t="b">
        <v>0</v>
      </c>
      <c r="J6347" s="1">
        <v>15</v>
      </c>
      <c r="K6347" s="1">
        <v>0</v>
      </c>
      <c r="L6347" s="1">
        <v>0</v>
      </c>
      <c r="M6347" s="1">
        <v>8</v>
      </c>
      <c r="N6347" s="1">
        <v>2.1390374331550799</v>
      </c>
      <c r="O6347" s="1" t="s">
        <v>8317</v>
      </c>
    </row>
    <row r="6348" spans="1:15" x14ac:dyDescent="0.3">
      <c r="A6348" s="1" t="s">
        <v>5701</v>
      </c>
      <c r="B6348" s="1" t="s">
        <v>5774</v>
      </c>
      <c r="C6348" s="1">
        <v>3</v>
      </c>
      <c r="D6348" s="1" t="s">
        <v>7374</v>
      </c>
      <c r="E6348" s="1">
        <v>11</v>
      </c>
      <c r="F6348" s="1" t="s">
        <v>8434</v>
      </c>
      <c r="G6348" s="1" t="s">
        <v>5834</v>
      </c>
      <c r="H6348" s="1" t="s">
        <v>8313</v>
      </c>
      <c r="I6348" s="1" t="b">
        <v>0</v>
      </c>
      <c r="J6348" s="1">
        <v>17</v>
      </c>
      <c r="K6348" s="1">
        <v>0</v>
      </c>
      <c r="L6348" s="1">
        <v>0</v>
      </c>
      <c r="M6348" s="1">
        <v>5</v>
      </c>
      <c r="N6348" s="1">
        <v>1.33689839572192</v>
      </c>
      <c r="O6348" s="1" t="e">
        <f>----------gggaccctct------tggtagggttgtgg</f>
        <v>#NAME?</v>
      </c>
    </row>
    <row r="6349" spans="1:15" x14ac:dyDescent="0.3">
      <c r="A6349" s="1" t="s">
        <v>5701</v>
      </c>
      <c r="B6349" s="1" t="s">
        <v>5774</v>
      </c>
      <c r="C6349" s="1">
        <v>3</v>
      </c>
      <c r="D6349" s="1" t="s">
        <v>7374</v>
      </c>
      <c r="E6349" s="1">
        <v>11</v>
      </c>
      <c r="F6349" s="1" t="s">
        <v>8434</v>
      </c>
      <c r="G6349" s="1" t="s">
        <v>5834</v>
      </c>
      <c r="H6349" s="1" t="s">
        <v>8313</v>
      </c>
      <c r="I6349" s="1" t="b">
        <v>0</v>
      </c>
      <c r="J6349" s="1">
        <v>17</v>
      </c>
      <c r="K6349" s="1">
        <v>0</v>
      </c>
      <c r="L6349" s="1">
        <v>0</v>
      </c>
      <c r="M6349" s="1">
        <v>5</v>
      </c>
      <c r="N6349" s="1">
        <v>1.33689839572192</v>
      </c>
      <c r="O6349" s="1" t="e">
        <f>-------------accctcttgtggtt---agggttgtgg</f>
        <v>#NAME?</v>
      </c>
    </row>
    <row r="6350" spans="1:15" x14ac:dyDescent="0.3">
      <c r="A6350" s="1" t="s">
        <v>5701</v>
      </c>
      <c r="B6350" s="1" t="s">
        <v>5774</v>
      </c>
      <c r="C6350" s="1">
        <v>3</v>
      </c>
      <c r="D6350" s="1" t="s">
        <v>7374</v>
      </c>
      <c r="E6350" s="1">
        <v>11</v>
      </c>
      <c r="F6350" s="1" t="s">
        <v>8434</v>
      </c>
      <c r="G6350" s="1" t="s">
        <v>5834</v>
      </c>
      <c r="H6350" s="1" t="s">
        <v>8314</v>
      </c>
      <c r="I6350" s="1" t="b">
        <v>0</v>
      </c>
      <c r="J6350" s="1">
        <v>17</v>
      </c>
      <c r="K6350" s="1">
        <v>1</v>
      </c>
      <c r="L6350" s="1">
        <v>0</v>
      </c>
      <c r="M6350" s="1">
        <v>5</v>
      </c>
      <c r="N6350" s="1">
        <v>1.33689839572192</v>
      </c>
      <c r="O6350" s="1" t="e">
        <f>----------------ctcttgtggtttggtagggttgtg</f>
        <v>#NAME?</v>
      </c>
    </row>
    <row r="6351" spans="1:15" x14ac:dyDescent="0.3">
      <c r="A6351" s="1" t="s">
        <v>5701</v>
      </c>
      <c r="B6351" s="1" t="s">
        <v>5774</v>
      </c>
      <c r="C6351" s="1">
        <v>3</v>
      </c>
      <c r="D6351" s="1" t="s">
        <v>7374</v>
      </c>
      <c r="E6351" s="1">
        <v>11</v>
      </c>
      <c r="F6351" s="1" t="s">
        <v>8434</v>
      </c>
      <c r="G6351" s="1" t="s">
        <v>5834</v>
      </c>
      <c r="H6351" s="1" t="s">
        <v>8313</v>
      </c>
      <c r="I6351" s="1" t="b">
        <v>0</v>
      </c>
      <c r="J6351" s="1">
        <v>17</v>
      </c>
      <c r="K6351" s="1">
        <v>0</v>
      </c>
      <c r="L6351" s="1">
        <v>3</v>
      </c>
      <c r="M6351" s="1">
        <v>4</v>
      </c>
      <c r="N6351" s="1">
        <v>1.0695187165775399</v>
      </c>
      <c r="O6351" s="1" t="s">
        <v>8319</v>
      </c>
    </row>
    <row r="6352" spans="1:15" x14ac:dyDescent="0.3">
      <c r="A6352" s="1" t="s">
        <v>5701</v>
      </c>
      <c r="B6352" s="1" t="s">
        <v>5774</v>
      </c>
      <c r="C6352" s="1">
        <v>3</v>
      </c>
      <c r="D6352" s="1" t="s">
        <v>7374</v>
      </c>
      <c r="E6352" s="1">
        <v>11</v>
      </c>
      <c r="F6352" s="1" t="s">
        <v>8434</v>
      </c>
      <c r="G6352" s="1" t="s">
        <v>5834</v>
      </c>
      <c r="H6352" s="1" t="s">
        <v>8314</v>
      </c>
      <c r="I6352" s="1" t="b">
        <v>0</v>
      </c>
      <c r="J6352" s="1">
        <v>17</v>
      </c>
      <c r="K6352" s="1">
        <v>1</v>
      </c>
      <c r="L6352" s="1">
        <v>0</v>
      </c>
      <c r="M6352" s="1">
        <v>4</v>
      </c>
      <c r="N6352" s="1">
        <v>1.0695187165775399</v>
      </c>
      <c r="O6352" s="1" t="e">
        <f>----------------ctcttgtggttcggtagggttgtg</f>
        <v>#NAME?</v>
      </c>
    </row>
    <row r="6353" spans="1:15" x14ac:dyDescent="0.3">
      <c r="A6353" s="1" t="s">
        <v>5701</v>
      </c>
      <c r="B6353" s="1" t="s">
        <v>5774</v>
      </c>
      <c r="C6353" s="1">
        <v>3</v>
      </c>
      <c r="D6353" s="1" t="s">
        <v>7374</v>
      </c>
      <c r="E6353" s="1">
        <v>12</v>
      </c>
      <c r="F6353" s="1" t="s">
        <v>8436</v>
      </c>
      <c r="G6353" s="1" t="s">
        <v>5814</v>
      </c>
      <c r="H6353" s="1" t="s">
        <v>8313</v>
      </c>
      <c r="I6353" s="1" t="b">
        <v>0</v>
      </c>
      <c r="J6353" s="1">
        <v>17</v>
      </c>
      <c r="K6353" s="1">
        <v>0</v>
      </c>
      <c r="L6353" s="1">
        <v>0</v>
      </c>
      <c r="M6353" s="1">
        <v>266</v>
      </c>
      <c r="N6353" s="1">
        <v>75.354107648725204</v>
      </c>
      <c r="O6353" s="1" t="e">
        <f>----------------ctcttgtggttggtagggttgtgg</f>
        <v>#NAME?</v>
      </c>
    </row>
    <row r="6354" spans="1:15" x14ac:dyDescent="0.3">
      <c r="A6354" s="1" t="s">
        <v>5701</v>
      </c>
      <c r="B6354" s="1" t="s">
        <v>5774</v>
      </c>
      <c r="C6354" s="1">
        <v>3</v>
      </c>
      <c r="D6354" s="1" t="s">
        <v>7374</v>
      </c>
      <c r="E6354" s="1">
        <v>12</v>
      </c>
      <c r="F6354" s="1" t="s">
        <v>8436</v>
      </c>
      <c r="G6354" s="1" t="s">
        <v>5834</v>
      </c>
      <c r="H6354" s="1" t="s">
        <v>8313</v>
      </c>
      <c r="I6354" s="1" t="b">
        <v>0</v>
      </c>
      <c r="J6354" s="1">
        <v>17</v>
      </c>
      <c r="K6354" s="1">
        <v>0</v>
      </c>
      <c r="L6354" s="1">
        <v>0</v>
      </c>
      <c r="M6354" s="1">
        <v>19</v>
      </c>
      <c r="N6354" s="1">
        <v>5.3824362606232299</v>
      </c>
      <c r="O6354" s="1" t="e">
        <f>-gcagggacagggaccctct---------------tgtgg</f>
        <v>#NAME?</v>
      </c>
    </row>
    <row r="6355" spans="1:15" x14ac:dyDescent="0.3">
      <c r="A6355" s="1" t="s">
        <v>5701</v>
      </c>
      <c r="B6355" s="1" t="s">
        <v>5774</v>
      </c>
      <c r="C6355" s="1">
        <v>3</v>
      </c>
      <c r="D6355" s="1" t="s">
        <v>7374</v>
      </c>
      <c r="E6355" s="1">
        <v>12</v>
      </c>
      <c r="F6355" s="1" t="s">
        <v>8436</v>
      </c>
      <c r="G6355" s="1" t="s">
        <v>5814</v>
      </c>
      <c r="H6355" s="1" t="s">
        <v>8313</v>
      </c>
      <c r="I6355" s="1" t="b">
        <v>0</v>
      </c>
      <c r="J6355" s="1">
        <v>16</v>
      </c>
      <c r="K6355" s="1">
        <v>0</v>
      </c>
      <c r="L6355" s="1">
        <v>0</v>
      </c>
      <c r="M6355" s="1">
        <v>16</v>
      </c>
      <c r="N6355" s="1">
        <v>4.5325779036827196</v>
      </c>
      <c r="O6355" s="1" t="e">
        <f>---------------cctcttgtggttggtagggttgtgg</f>
        <v>#NAME?</v>
      </c>
    </row>
    <row r="6356" spans="1:15" x14ac:dyDescent="0.3">
      <c r="A6356" s="1" t="s">
        <v>5701</v>
      </c>
      <c r="B6356" s="1" t="s">
        <v>5774</v>
      </c>
      <c r="C6356" s="1">
        <v>3</v>
      </c>
      <c r="D6356" s="1" t="s">
        <v>7374</v>
      </c>
      <c r="E6356" s="1">
        <v>12</v>
      </c>
      <c r="F6356" s="1" t="s">
        <v>8436</v>
      </c>
      <c r="G6356" s="1" t="s">
        <v>5834</v>
      </c>
      <c r="H6356" s="1" t="s">
        <v>8313</v>
      </c>
      <c r="I6356" s="1" t="b">
        <v>0</v>
      </c>
      <c r="J6356" s="1">
        <v>17</v>
      </c>
      <c r="K6356" s="1">
        <v>0</v>
      </c>
      <c r="L6356" s="1">
        <v>0</v>
      </c>
      <c r="M6356" s="1">
        <v>6</v>
      </c>
      <c r="N6356" s="1">
        <v>1.6997167138810101</v>
      </c>
      <c r="O6356" s="1" t="e">
        <f>-------------accctcttgtgg---gtagggttgtgg</f>
        <v>#NAME?</v>
      </c>
    </row>
    <row r="6357" spans="1:15" x14ac:dyDescent="0.3">
      <c r="A6357" s="1" t="s">
        <v>5701</v>
      </c>
      <c r="B6357" s="1" t="s">
        <v>5774</v>
      </c>
      <c r="C6357" s="1">
        <v>3</v>
      </c>
      <c r="D6357" s="1" t="s">
        <v>7374</v>
      </c>
      <c r="E6357" s="1">
        <v>12</v>
      </c>
      <c r="F6357" s="1" t="s">
        <v>8436</v>
      </c>
      <c r="G6357" s="1" t="s">
        <v>5834</v>
      </c>
      <c r="H6357" s="1" t="s">
        <v>8314</v>
      </c>
      <c r="I6357" s="1" t="b">
        <v>0</v>
      </c>
      <c r="J6357" s="1">
        <v>18</v>
      </c>
      <c r="K6357" s="1">
        <v>1</v>
      </c>
      <c r="L6357" s="1">
        <v>0</v>
      </c>
      <c r="M6357" s="1">
        <v>5</v>
      </c>
      <c r="N6357" s="1">
        <v>1.41643059490085</v>
      </c>
      <c r="O6357" s="1" t="e">
        <f>-----------------tcttgtggtttggtagggttgtg</f>
        <v>#NAME?</v>
      </c>
    </row>
    <row r="6358" spans="1:15" x14ac:dyDescent="0.3">
      <c r="A6358" s="1" t="s">
        <v>5701</v>
      </c>
      <c r="B6358" s="1" t="s">
        <v>5774</v>
      </c>
      <c r="C6358" s="1">
        <v>3</v>
      </c>
      <c r="D6358" s="1" t="s">
        <v>7374</v>
      </c>
      <c r="E6358" s="1">
        <v>13</v>
      </c>
      <c r="F6358" s="1" t="s">
        <v>8437</v>
      </c>
      <c r="G6358" s="1" t="s">
        <v>5814</v>
      </c>
      <c r="H6358" s="1" t="s">
        <v>8313</v>
      </c>
      <c r="I6358" s="1" t="b">
        <v>0</v>
      </c>
      <c r="J6358" s="1">
        <v>17</v>
      </c>
      <c r="K6358" s="1">
        <v>0</v>
      </c>
      <c r="L6358" s="1">
        <v>0</v>
      </c>
      <c r="M6358" s="1">
        <v>485</v>
      </c>
      <c r="N6358" s="1">
        <v>80.564784053156103</v>
      </c>
      <c r="O6358" s="1" t="e">
        <f>----------------ctcttgtggttggtagggttgtgg</f>
        <v>#NAME?</v>
      </c>
    </row>
    <row r="6359" spans="1:15" x14ac:dyDescent="0.3">
      <c r="A6359" s="1" t="s">
        <v>5701</v>
      </c>
      <c r="B6359" s="1" t="s">
        <v>5774</v>
      </c>
      <c r="C6359" s="1">
        <v>3</v>
      </c>
      <c r="D6359" s="1" t="s">
        <v>7374</v>
      </c>
      <c r="E6359" s="1">
        <v>13</v>
      </c>
      <c r="F6359" s="1" t="s">
        <v>8437</v>
      </c>
      <c r="G6359" s="1" t="s">
        <v>5814</v>
      </c>
      <c r="H6359" s="1" t="s">
        <v>8313</v>
      </c>
      <c r="I6359" s="1" t="b">
        <v>0</v>
      </c>
      <c r="J6359" s="1">
        <v>16</v>
      </c>
      <c r="K6359" s="1">
        <v>0</v>
      </c>
      <c r="L6359" s="1">
        <v>0</v>
      </c>
      <c r="M6359" s="1">
        <v>87</v>
      </c>
      <c r="N6359" s="1">
        <v>14.451827242524899</v>
      </c>
      <c r="O6359" s="1" t="e">
        <f>---------------cctcttgtggttggtagggttgtgg</f>
        <v>#NAME?</v>
      </c>
    </row>
    <row r="6360" spans="1:15" x14ac:dyDescent="0.3">
      <c r="A6360" s="1" t="s">
        <v>5701</v>
      </c>
      <c r="B6360" s="1" t="s">
        <v>5774</v>
      </c>
      <c r="C6360" s="1">
        <v>3</v>
      </c>
      <c r="D6360" s="1" t="s">
        <v>7374</v>
      </c>
      <c r="E6360" s="1">
        <v>14</v>
      </c>
      <c r="F6360" s="1" t="s">
        <v>8438</v>
      </c>
      <c r="G6360" s="1" t="s">
        <v>5834</v>
      </c>
      <c r="H6360" s="1" t="s">
        <v>8313</v>
      </c>
      <c r="I6360" s="1" t="b">
        <v>0</v>
      </c>
      <c r="J6360" s="1">
        <v>27</v>
      </c>
      <c r="K6360" s="1">
        <v>0</v>
      </c>
      <c r="L6360" s="1">
        <v>0</v>
      </c>
      <c r="M6360" s="1">
        <v>264</v>
      </c>
      <c r="N6360" s="1">
        <v>37.606837606837601</v>
      </c>
      <c r="O6360" s="1" t="s">
        <v>8327</v>
      </c>
    </row>
    <row r="6361" spans="1:15" x14ac:dyDescent="0.3">
      <c r="A6361" s="1" t="s">
        <v>5701</v>
      </c>
      <c r="B6361" s="1" t="s">
        <v>5774</v>
      </c>
      <c r="C6361" s="1">
        <v>3</v>
      </c>
      <c r="D6361" s="1" t="s">
        <v>7374</v>
      </c>
      <c r="E6361" s="1">
        <v>14</v>
      </c>
      <c r="F6361" s="1" t="s">
        <v>8438</v>
      </c>
      <c r="G6361" s="1" t="s">
        <v>5814</v>
      </c>
      <c r="H6361" s="1" t="s">
        <v>8313</v>
      </c>
      <c r="I6361" s="1" t="b">
        <v>0</v>
      </c>
      <c r="J6361" s="1">
        <v>17</v>
      </c>
      <c r="K6361" s="1">
        <v>0</v>
      </c>
      <c r="L6361" s="1">
        <v>0</v>
      </c>
      <c r="M6361" s="1">
        <v>188</v>
      </c>
      <c r="N6361" s="1">
        <v>26.780626780626701</v>
      </c>
      <c r="O6361" s="1" t="e">
        <f>----------------ctcttgtggttggtagggttgtgg</f>
        <v>#NAME?</v>
      </c>
    </row>
    <row r="6362" spans="1:15" x14ac:dyDescent="0.3">
      <c r="A6362" s="1" t="s">
        <v>5701</v>
      </c>
      <c r="B6362" s="1" t="s">
        <v>5774</v>
      </c>
      <c r="C6362" s="1">
        <v>3</v>
      </c>
      <c r="D6362" s="1" t="s">
        <v>7374</v>
      </c>
      <c r="E6362" s="1">
        <v>14</v>
      </c>
      <c r="F6362" s="1" t="s">
        <v>8438</v>
      </c>
      <c r="G6362" s="1" t="s">
        <v>5834</v>
      </c>
      <c r="H6362" s="1" t="s">
        <v>8314</v>
      </c>
      <c r="I6362" s="1" t="b">
        <v>0</v>
      </c>
      <c r="J6362" s="1">
        <v>18</v>
      </c>
      <c r="K6362" s="1">
        <v>1</v>
      </c>
      <c r="L6362" s="1">
        <v>0</v>
      </c>
      <c r="M6362" s="1">
        <v>63</v>
      </c>
      <c r="N6362" s="1">
        <v>8.9743589743589691</v>
      </c>
      <c r="O6362" s="1" t="e">
        <f>-----------------tcttgtggtttggtagggttgtg</f>
        <v>#NAME?</v>
      </c>
    </row>
    <row r="6363" spans="1:15" x14ac:dyDescent="0.3">
      <c r="A6363" s="1" t="s">
        <v>5701</v>
      </c>
      <c r="B6363" s="1" t="s">
        <v>5774</v>
      </c>
      <c r="C6363" s="1">
        <v>3</v>
      </c>
      <c r="D6363" s="1" t="s">
        <v>7374</v>
      </c>
      <c r="E6363" s="1">
        <v>14</v>
      </c>
      <c r="F6363" s="1" t="s">
        <v>8438</v>
      </c>
      <c r="G6363" s="1" t="s">
        <v>5834</v>
      </c>
      <c r="H6363" s="1" t="s">
        <v>8313</v>
      </c>
      <c r="I6363" s="1" t="b">
        <v>0</v>
      </c>
      <c r="J6363" s="1">
        <v>17</v>
      </c>
      <c r="K6363" s="1">
        <v>0</v>
      </c>
      <c r="L6363" s="1">
        <v>0</v>
      </c>
      <c r="M6363" s="1">
        <v>59</v>
      </c>
      <c r="N6363" s="1">
        <v>8.4045584045584008</v>
      </c>
      <c r="O6363" s="1" t="e">
        <f>------------gaccctcttgtggt----agggttgtgg</f>
        <v>#NAME?</v>
      </c>
    </row>
    <row r="6364" spans="1:15" x14ac:dyDescent="0.3">
      <c r="A6364" s="1" t="s">
        <v>5701</v>
      </c>
      <c r="B6364" s="1" t="s">
        <v>5774</v>
      </c>
      <c r="C6364" s="1">
        <v>3</v>
      </c>
      <c r="D6364" s="1" t="s">
        <v>7374</v>
      </c>
      <c r="E6364" s="1">
        <v>14</v>
      </c>
      <c r="F6364" s="1" t="s">
        <v>8438</v>
      </c>
      <c r="G6364" s="1" t="s">
        <v>5834</v>
      </c>
      <c r="H6364" s="1" t="s">
        <v>8313</v>
      </c>
      <c r="I6364" s="1" t="b">
        <v>0</v>
      </c>
      <c r="J6364" s="1">
        <v>17</v>
      </c>
      <c r="K6364" s="1">
        <v>0</v>
      </c>
      <c r="L6364" s="1">
        <v>0</v>
      </c>
      <c r="M6364" s="1">
        <v>35</v>
      </c>
      <c r="N6364" s="1">
        <v>4.9857549857549799</v>
      </c>
      <c r="O6364" s="1" t="e">
        <f>-------acagggaccctcttgtggttg---------tgg</f>
        <v>#NAME?</v>
      </c>
    </row>
    <row r="6365" spans="1:15" x14ac:dyDescent="0.3">
      <c r="A6365" s="1" t="s">
        <v>5701</v>
      </c>
      <c r="B6365" s="1" t="s">
        <v>5774</v>
      </c>
      <c r="C6365" s="1">
        <v>3</v>
      </c>
      <c r="D6365" s="1" t="s">
        <v>7374</v>
      </c>
      <c r="E6365" s="1">
        <v>14</v>
      </c>
      <c r="F6365" s="1" t="s">
        <v>8438</v>
      </c>
      <c r="G6365" s="1" t="s">
        <v>5814</v>
      </c>
      <c r="H6365" s="1" t="s">
        <v>8313</v>
      </c>
      <c r="I6365" s="1" t="b">
        <v>0</v>
      </c>
      <c r="J6365" s="1">
        <v>16</v>
      </c>
      <c r="K6365" s="1">
        <v>0</v>
      </c>
      <c r="L6365" s="1">
        <v>0</v>
      </c>
      <c r="M6365" s="1">
        <v>18</v>
      </c>
      <c r="N6365" s="1">
        <v>2.5641025641025599</v>
      </c>
      <c r="O6365" s="1" t="e">
        <f>---------------cctcttgtggttggtagggttgtgg</f>
        <v>#NAME?</v>
      </c>
    </row>
    <row r="6366" spans="1:15" x14ac:dyDescent="0.3">
      <c r="A6366" s="1" t="s">
        <v>5701</v>
      </c>
      <c r="B6366" s="1" t="s">
        <v>5774</v>
      </c>
      <c r="C6366" s="1">
        <v>3</v>
      </c>
      <c r="D6366" s="1" t="s">
        <v>7374</v>
      </c>
      <c r="E6366" s="1">
        <v>14</v>
      </c>
      <c r="F6366" s="1" t="s">
        <v>8438</v>
      </c>
      <c r="G6366" s="1" t="s">
        <v>5834</v>
      </c>
      <c r="H6366" s="1" t="s">
        <v>8313</v>
      </c>
      <c r="I6366" s="1" t="b">
        <v>0</v>
      </c>
      <c r="J6366" s="1">
        <v>17</v>
      </c>
      <c r="K6366" s="1">
        <v>0</v>
      </c>
      <c r="L6366" s="1">
        <v>0</v>
      </c>
      <c r="M6366" s="1">
        <v>16</v>
      </c>
      <c r="N6366" s="1">
        <v>2.2792022792022699</v>
      </c>
      <c r="O6366" s="1" t="e">
        <f>-----------ggaccctcttgtggttggt-----tgtgg</f>
        <v>#NAME?</v>
      </c>
    </row>
    <row r="6367" spans="1:15" x14ac:dyDescent="0.3">
      <c r="A6367" s="1" t="s">
        <v>5701</v>
      </c>
      <c r="B6367" s="1" t="s">
        <v>5774</v>
      </c>
      <c r="C6367" s="1">
        <v>3</v>
      </c>
      <c r="D6367" s="1" t="s">
        <v>7374</v>
      </c>
      <c r="E6367" s="1">
        <v>15</v>
      </c>
      <c r="F6367" s="1" t="s">
        <v>8439</v>
      </c>
      <c r="G6367" s="1" t="s">
        <v>5814</v>
      </c>
      <c r="H6367" s="1" t="s">
        <v>8313</v>
      </c>
      <c r="I6367" s="1" t="b">
        <v>0</v>
      </c>
      <c r="J6367" s="1">
        <v>17</v>
      </c>
      <c r="K6367" s="1">
        <v>0</v>
      </c>
      <c r="L6367" s="1">
        <v>0</v>
      </c>
      <c r="M6367" s="1">
        <v>335</v>
      </c>
      <c r="N6367" s="1">
        <v>73.144104803493406</v>
      </c>
      <c r="O6367" s="1" t="e">
        <f>----------------ctcttgtggttggtagggttgtgg</f>
        <v>#NAME?</v>
      </c>
    </row>
    <row r="6368" spans="1:15" x14ac:dyDescent="0.3">
      <c r="A6368" s="1" t="s">
        <v>5701</v>
      </c>
      <c r="B6368" s="1" t="s">
        <v>5774</v>
      </c>
      <c r="C6368" s="1">
        <v>3</v>
      </c>
      <c r="D6368" s="1" t="s">
        <v>7374</v>
      </c>
      <c r="E6368" s="1">
        <v>15</v>
      </c>
      <c r="F6368" s="1" t="s">
        <v>8439</v>
      </c>
      <c r="G6368" s="1" t="s">
        <v>5814</v>
      </c>
      <c r="H6368" s="1" t="s">
        <v>8313</v>
      </c>
      <c r="I6368" s="1" t="b">
        <v>0</v>
      </c>
      <c r="J6368" s="1">
        <v>16</v>
      </c>
      <c r="K6368" s="1">
        <v>0</v>
      </c>
      <c r="L6368" s="1">
        <v>0</v>
      </c>
      <c r="M6368" s="1">
        <v>55</v>
      </c>
      <c r="N6368" s="1">
        <v>12.0087336244541</v>
      </c>
      <c r="O6368" s="1" t="e">
        <f>---------------cctcttgtggttggtagggttgtgg</f>
        <v>#NAME?</v>
      </c>
    </row>
    <row r="6369" spans="1:15" x14ac:dyDescent="0.3">
      <c r="A6369" s="1" t="s">
        <v>5701</v>
      </c>
      <c r="B6369" s="1" t="s">
        <v>5774</v>
      </c>
      <c r="C6369" s="1">
        <v>3</v>
      </c>
      <c r="D6369" s="1" t="s">
        <v>7374</v>
      </c>
      <c r="E6369" s="1">
        <v>15</v>
      </c>
      <c r="F6369" s="1" t="s">
        <v>8439</v>
      </c>
      <c r="G6369" s="1" t="s">
        <v>5834</v>
      </c>
      <c r="H6369" s="1" t="s">
        <v>8313</v>
      </c>
      <c r="I6369" s="1" t="b">
        <v>0</v>
      </c>
      <c r="J6369" s="1">
        <v>27</v>
      </c>
      <c r="K6369" s="1">
        <v>0</v>
      </c>
      <c r="L6369" s="1">
        <v>0</v>
      </c>
      <c r="M6369" s="1">
        <v>21</v>
      </c>
      <c r="N6369" s="1">
        <v>4.5851528384279403</v>
      </c>
      <c r="O6369" s="1" t="s">
        <v>8327</v>
      </c>
    </row>
    <row r="6370" spans="1:15" x14ac:dyDescent="0.3">
      <c r="A6370" s="1" t="s">
        <v>5701</v>
      </c>
      <c r="B6370" s="1" t="s">
        <v>5774</v>
      </c>
      <c r="C6370" s="1">
        <v>3</v>
      </c>
      <c r="D6370" s="1" t="s">
        <v>7374</v>
      </c>
      <c r="E6370" s="1">
        <v>15</v>
      </c>
      <c r="F6370" s="1" t="s">
        <v>8439</v>
      </c>
      <c r="G6370" s="1" t="s">
        <v>5834</v>
      </c>
      <c r="H6370" s="1" t="s">
        <v>8313</v>
      </c>
      <c r="I6370" s="1" t="b">
        <v>0</v>
      </c>
      <c r="J6370" s="1">
        <v>17</v>
      </c>
      <c r="K6370" s="1">
        <v>0</v>
      </c>
      <c r="L6370" s="1">
        <v>0</v>
      </c>
      <c r="M6370" s="1">
        <v>7</v>
      </c>
      <c r="N6370" s="1">
        <v>1.5283842794759801</v>
      </c>
      <c r="O6370" s="1" t="e">
        <f>------------gaccctcttgtggt----agggttgtgg</f>
        <v>#NAME?</v>
      </c>
    </row>
    <row r="6371" spans="1:15" x14ac:dyDescent="0.3">
      <c r="A6371" s="1" t="s">
        <v>5701</v>
      </c>
      <c r="B6371" s="1" t="s">
        <v>5774</v>
      </c>
      <c r="C6371" s="1">
        <v>3</v>
      </c>
      <c r="D6371" s="1" t="s">
        <v>7374</v>
      </c>
      <c r="E6371" s="1">
        <v>15</v>
      </c>
      <c r="F6371" s="1" t="s">
        <v>8439</v>
      </c>
      <c r="G6371" s="1" t="s">
        <v>5814</v>
      </c>
      <c r="H6371" s="1" t="s">
        <v>8313</v>
      </c>
      <c r="I6371" s="1" t="b">
        <v>0</v>
      </c>
      <c r="J6371" s="1">
        <v>15</v>
      </c>
      <c r="K6371" s="1">
        <v>0</v>
      </c>
      <c r="L6371" s="1">
        <v>0</v>
      </c>
      <c r="M6371" s="1">
        <v>5</v>
      </c>
      <c r="N6371" s="1">
        <v>1.09170305676855</v>
      </c>
      <c r="O6371" s="1" t="e">
        <f>--------------ccctcttgtggttggtagggttgtgg</f>
        <v>#NAME?</v>
      </c>
    </row>
    <row r="6372" spans="1:15" x14ac:dyDescent="0.3">
      <c r="A6372" s="1" t="s">
        <v>5701</v>
      </c>
      <c r="B6372" s="1" t="s">
        <v>5774</v>
      </c>
      <c r="C6372" s="1">
        <v>3</v>
      </c>
      <c r="D6372" s="1" t="s">
        <v>7374</v>
      </c>
      <c r="E6372" s="1">
        <v>15</v>
      </c>
      <c r="F6372" s="1" t="s">
        <v>8439</v>
      </c>
      <c r="G6372" s="1" t="s">
        <v>5834</v>
      </c>
      <c r="H6372" s="1" t="s">
        <v>8314</v>
      </c>
      <c r="I6372" s="1" t="b">
        <v>0</v>
      </c>
      <c r="J6372" s="1">
        <v>18</v>
      </c>
      <c r="K6372" s="1">
        <v>1</v>
      </c>
      <c r="L6372" s="1">
        <v>0</v>
      </c>
      <c r="M6372" s="1">
        <v>5</v>
      </c>
      <c r="N6372" s="1">
        <v>1.09170305676855</v>
      </c>
      <c r="O6372" s="1" t="e">
        <f>-----------------tcttgtggtttggtagggttgtg</f>
        <v>#NAME?</v>
      </c>
    </row>
    <row r="6373" spans="1:15" x14ac:dyDescent="0.3">
      <c r="A6373" s="1" t="s">
        <v>5701</v>
      </c>
      <c r="B6373" s="1" t="s">
        <v>5774</v>
      </c>
      <c r="C6373" s="1">
        <v>3</v>
      </c>
      <c r="D6373" s="1" t="s">
        <v>7374</v>
      </c>
      <c r="E6373" s="1">
        <v>16</v>
      </c>
      <c r="F6373" s="1" t="s">
        <v>8440</v>
      </c>
      <c r="G6373" s="1" t="s">
        <v>5814</v>
      </c>
      <c r="H6373" s="1" t="s">
        <v>8313</v>
      </c>
      <c r="I6373" s="1" t="b">
        <v>0</v>
      </c>
      <c r="J6373" s="1">
        <v>17</v>
      </c>
      <c r="K6373" s="1">
        <v>0</v>
      </c>
      <c r="L6373" s="1">
        <v>0</v>
      </c>
      <c r="M6373" s="1">
        <v>149</v>
      </c>
      <c r="N6373" s="1">
        <v>34.651162790697597</v>
      </c>
      <c r="O6373" s="1" t="e">
        <f>----------------ctcttgtggttggtagggttgtgg</f>
        <v>#NAME?</v>
      </c>
    </row>
    <row r="6374" spans="1:15" x14ac:dyDescent="0.3">
      <c r="A6374" s="1" t="s">
        <v>5701</v>
      </c>
      <c r="B6374" s="1" t="s">
        <v>5774</v>
      </c>
      <c r="C6374" s="1">
        <v>3</v>
      </c>
      <c r="D6374" s="1" t="s">
        <v>7374</v>
      </c>
      <c r="E6374" s="1">
        <v>16</v>
      </c>
      <c r="F6374" s="1" t="s">
        <v>8440</v>
      </c>
      <c r="G6374" s="1" t="s">
        <v>5834</v>
      </c>
      <c r="H6374" s="1" t="s">
        <v>8313</v>
      </c>
      <c r="I6374" s="1" t="b">
        <v>0</v>
      </c>
      <c r="J6374" s="1">
        <v>17</v>
      </c>
      <c r="K6374" s="1">
        <v>0</v>
      </c>
      <c r="L6374" s="1">
        <v>0</v>
      </c>
      <c r="M6374" s="1">
        <v>46</v>
      </c>
      <c r="N6374" s="1">
        <v>10.697674418604599</v>
      </c>
      <c r="O6374" s="1" t="e">
        <f>-------acagggaccct---------ggtagggttgtgg</f>
        <v>#NAME?</v>
      </c>
    </row>
    <row r="6375" spans="1:15" x14ac:dyDescent="0.3">
      <c r="A6375" s="1" t="s">
        <v>5701</v>
      </c>
      <c r="B6375" s="1" t="s">
        <v>5774</v>
      </c>
      <c r="C6375" s="1">
        <v>3</v>
      </c>
      <c r="D6375" s="1" t="s">
        <v>7374</v>
      </c>
      <c r="E6375" s="1">
        <v>16</v>
      </c>
      <c r="F6375" s="1" t="s">
        <v>8440</v>
      </c>
      <c r="G6375" s="1" t="s">
        <v>5834</v>
      </c>
      <c r="H6375" s="1" t="s">
        <v>8318</v>
      </c>
      <c r="I6375" s="1" t="b">
        <v>0</v>
      </c>
      <c r="J6375" s="1">
        <v>18</v>
      </c>
      <c r="K6375" s="1">
        <v>1</v>
      </c>
      <c r="L6375" s="1">
        <v>0</v>
      </c>
      <c r="M6375" s="1">
        <v>39</v>
      </c>
      <c r="N6375" s="1">
        <v>9.0697674418604599</v>
      </c>
      <c r="O6375" s="1" t="e">
        <f>-----------------tcttgtggttgggtagggttgtg</f>
        <v>#NAME?</v>
      </c>
    </row>
    <row r="6376" spans="1:15" x14ac:dyDescent="0.3">
      <c r="A6376" s="1" t="s">
        <v>5701</v>
      </c>
      <c r="B6376" s="1" t="s">
        <v>5774</v>
      </c>
      <c r="C6376" s="1">
        <v>3</v>
      </c>
      <c r="D6376" s="1" t="s">
        <v>7374</v>
      </c>
      <c r="E6376" s="1">
        <v>16</v>
      </c>
      <c r="F6376" s="1" t="s">
        <v>8440</v>
      </c>
      <c r="G6376" s="1" t="s">
        <v>5834</v>
      </c>
      <c r="H6376" s="1" t="s">
        <v>8313</v>
      </c>
      <c r="I6376" s="1" t="b">
        <v>0</v>
      </c>
      <c r="J6376" s="1">
        <v>17</v>
      </c>
      <c r="K6376" s="1">
        <v>0</v>
      </c>
      <c r="L6376" s="1">
        <v>0</v>
      </c>
      <c r="M6376" s="1">
        <v>24</v>
      </c>
      <c r="N6376" s="1">
        <v>5.5813953488371997</v>
      </c>
      <c r="O6376" s="1" t="e">
        <f>-gcagggacagggaccctct---------------tgtgg</f>
        <v>#NAME?</v>
      </c>
    </row>
    <row r="6377" spans="1:15" x14ac:dyDescent="0.3">
      <c r="A6377" s="1" t="s">
        <v>5701</v>
      </c>
      <c r="B6377" s="1" t="s">
        <v>5774</v>
      </c>
      <c r="C6377" s="1">
        <v>3</v>
      </c>
      <c r="D6377" s="1" t="s">
        <v>7374</v>
      </c>
      <c r="E6377" s="1">
        <v>16</v>
      </c>
      <c r="F6377" s="1" t="s">
        <v>8440</v>
      </c>
      <c r="G6377" s="1" t="s">
        <v>5814</v>
      </c>
      <c r="H6377" s="1" t="s">
        <v>8313</v>
      </c>
      <c r="I6377" s="1" t="b">
        <v>0</v>
      </c>
      <c r="J6377" s="1">
        <v>16</v>
      </c>
      <c r="K6377" s="1">
        <v>0</v>
      </c>
      <c r="L6377" s="1">
        <v>0</v>
      </c>
      <c r="M6377" s="1">
        <v>15</v>
      </c>
      <c r="N6377" s="1">
        <v>3.48837209302325</v>
      </c>
      <c r="O6377" s="1" t="e">
        <f>---------------cctcttgtggttggtagggttgtgg</f>
        <v>#NAME?</v>
      </c>
    </row>
    <row r="6378" spans="1:15" x14ac:dyDescent="0.3">
      <c r="A6378" s="1" t="s">
        <v>5701</v>
      </c>
      <c r="B6378" s="1" t="s">
        <v>5774</v>
      </c>
      <c r="C6378" s="1">
        <v>3</v>
      </c>
      <c r="D6378" s="1" t="s">
        <v>7374</v>
      </c>
      <c r="E6378" s="1">
        <v>16</v>
      </c>
      <c r="F6378" s="1" t="s">
        <v>8440</v>
      </c>
      <c r="G6378" s="1" t="s">
        <v>5834</v>
      </c>
      <c r="H6378" s="1" t="s">
        <v>8313</v>
      </c>
      <c r="I6378" s="1" t="b">
        <v>0</v>
      </c>
      <c r="J6378" s="1">
        <v>17</v>
      </c>
      <c r="K6378" s="1">
        <v>0</v>
      </c>
      <c r="L6378" s="1">
        <v>0</v>
      </c>
      <c r="M6378" s="1">
        <v>10</v>
      </c>
      <c r="N6378" s="1">
        <v>2.3255813953488298</v>
      </c>
      <c r="O6378" s="1" t="e">
        <f>---------------cctcttgtggttg-tagggttgtgg</f>
        <v>#NAME?</v>
      </c>
    </row>
    <row r="6379" spans="1:15" x14ac:dyDescent="0.3">
      <c r="A6379" s="1" t="s">
        <v>5701</v>
      </c>
      <c r="B6379" s="1" t="s">
        <v>5774</v>
      </c>
      <c r="C6379" s="1">
        <v>3</v>
      </c>
      <c r="D6379" s="1" t="s">
        <v>7374</v>
      </c>
      <c r="E6379" s="1">
        <v>16</v>
      </c>
      <c r="F6379" s="1" t="s">
        <v>8440</v>
      </c>
      <c r="G6379" s="1" t="s">
        <v>5834</v>
      </c>
      <c r="H6379" s="1" t="s">
        <v>8313</v>
      </c>
      <c r="I6379" s="1" t="b">
        <v>0</v>
      </c>
      <c r="J6379" s="1">
        <v>21</v>
      </c>
      <c r="K6379" s="1">
        <v>0</v>
      </c>
      <c r="L6379" s="1">
        <v>3</v>
      </c>
      <c r="M6379" s="1">
        <v>9</v>
      </c>
      <c r="N6379" s="1">
        <v>2.0930232558139501</v>
      </c>
      <c r="O6379" s="1" t="s">
        <v>8441</v>
      </c>
    </row>
    <row r="6380" spans="1:15" x14ac:dyDescent="0.3">
      <c r="A6380" s="1" t="s">
        <v>5701</v>
      </c>
      <c r="B6380" s="1" t="s">
        <v>5774</v>
      </c>
      <c r="C6380" s="1">
        <v>3</v>
      </c>
      <c r="D6380" s="1" t="s">
        <v>7374</v>
      </c>
      <c r="E6380" s="1">
        <v>16</v>
      </c>
      <c r="F6380" s="1" t="s">
        <v>8440</v>
      </c>
      <c r="G6380" s="1" t="s">
        <v>5834</v>
      </c>
      <c r="H6380" s="1" t="s">
        <v>8313</v>
      </c>
      <c r="I6380" s="1" t="b">
        <v>0</v>
      </c>
      <c r="J6380" s="1">
        <v>17</v>
      </c>
      <c r="K6380" s="1">
        <v>0</v>
      </c>
      <c r="L6380" s="1">
        <v>0</v>
      </c>
      <c r="M6380" s="1">
        <v>8</v>
      </c>
      <c r="N6380" s="1">
        <v>1.86046511627907</v>
      </c>
      <c r="O6380" s="1" t="e">
        <f>-------------accctcttgtgg---gtagggttgtgg</f>
        <v>#NAME?</v>
      </c>
    </row>
    <row r="6381" spans="1:15" x14ac:dyDescent="0.3">
      <c r="A6381" s="1" t="s">
        <v>5701</v>
      </c>
      <c r="B6381" s="1" t="s">
        <v>5774</v>
      </c>
      <c r="C6381" s="1">
        <v>3</v>
      </c>
      <c r="D6381" s="1" t="s">
        <v>7374</v>
      </c>
      <c r="E6381" s="1">
        <v>16</v>
      </c>
      <c r="F6381" s="1" t="s">
        <v>8440</v>
      </c>
      <c r="G6381" s="1" t="s">
        <v>5834</v>
      </c>
      <c r="H6381" s="1" t="s">
        <v>8313</v>
      </c>
      <c r="I6381" s="1" t="b">
        <v>0</v>
      </c>
      <c r="J6381" s="1">
        <v>17</v>
      </c>
      <c r="K6381" s="1">
        <v>0</v>
      </c>
      <c r="L6381" s="1">
        <v>0</v>
      </c>
      <c r="M6381" s="1">
        <v>8</v>
      </c>
      <c r="N6381" s="1">
        <v>1.86046511627907</v>
      </c>
      <c r="O6381" s="1" t="e">
        <f>---------------cctcttgtggt-ggtagggttgtgg</f>
        <v>#NAME?</v>
      </c>
    </row>
    <row r="6382" spans="1:15" x14ac:dyDescent="0.3">
      <c r="A6382" s="1" t="s">
        <v>5701</v>
      </c>
      <c r="B6382" s="1" t="s">
        <v>5774</v>
      </c>
      <c r="C6382" s="1">
        <v>3</v>
      </c>
      <c r="D6382" s="1" t="s">
        <v>7374</v>
      </c>
      <c r="E6382" s="1">
        <v>16</v>
      </c>
      <c r="F6382" s="1" t="s">
        <v>8440</v>
      </c>
      <c r="G6382" s="1" t="s">
        <v>5834</v>
      </c>
      <c r="H6382" s="1" t="s">
        <v>8313</v>
      </c>
      <c r="I6382" s="1" t="b">
        <v>0</v>
      </c>
      <c r="J6382" s="1">
        <v>17</v>
      </c>
      <c r="K6382" s="1">
        <v>0</v>
      </c>
      <c r="L6382" s="1">
        <v>3</v>
      </c>
      <c r="M6382" s="1">
        <v>7</v>
      </c>
      <c r="N6382" s="1">
        <v>1.6279069767441801</v>
      </c>
      <c r="O6382" s="1" t="e">
        <f>-gAagTgGcagggac---------------agggttgtgg</f>
        <v>#NAME?</v>
      </c>
    </row>
    <row r="6383" spans="1:15" x14ac:dyDescent="0.3">
      <c r="A6383" s="1" t="s">
        <v>5701</v>
      </c>
      <c r="B6383" s="1" t="s">
        <v>5774</v>
      </c>
      <c r="C6383" s="1">
        <v>3</v>
      </c>
      <c r="D6383" s="1" t="s">
        <v>7374</v>
      </c>
      <c r="E6383" s="1">
        <v>16</v>
      </c>
      <c r="F6383" s="1" t="s">
        <v>8440</v>
      </c>
      <c r="G6383" s="1" t="s">
        <v>5834</v>
      </c>
      <c r="H6383" s="1" t="s">
        <v>8313</v>
      </c>
      <c r="I6383" s="1" t="b">
        <v>0</v>
      </c>
      <c r="J6383" s="1">
        <v>17</v>
      </c>
      <c r="K6383" s="1">
        <v>0</v>
      </c>
      <c r="L6383" s="1">
        <v>0</v>
      </c>
      <c r="M6383" s="1">
        <v>7</v>
      </c>
      <c r="N6383" s="1">
        <v>1.6279069767441801</v>
      </c>
      <c r="O6383" s="1" t="e">
        <f>-------acagggaccctcttgtggttg---------tgg</f>
        <v>#NAME?</v>
      </c>
    </row>
    <row r="6384" spans="1:15" x14ac:dyDescent="0.3">
      <c r="A6384" s="1" t="s">
        <v>5701</v>
      </c>
      <c r="B6384" s="1" t="s">
        <v>5774</v>
      </c>
      <c r="C6384" s="1">
        <v>3</v>
      </c>
      <c r="D6384" s="1" t="s">
        <v>7374</v>
      </c>
      <c r="E6384" s="1">
        <v>16</v>
      </c>
      <c r="F6384" s="1" t="s">
        <v>8440</v>
      </c>
      <c r="G6384" s="1" t="s">
        <v>5834</v>
      </c>
      <c r="H6384" s="1" t="s">
        <v>8314</v>
      </c>
      <c r="I6384" s="1" t="b">
        <v>0</v>
      </c>
      <c r="J6384" s="1">
        <v>18</v>
      </c>
      <c r="K6384" s="1">
        <v>1</v>
      </c>
      <c r="L6384" s="1">
        <v>0</v>
      </c>
      <c r="M6384" s="1">
        <v>6</v>
      </c>
      <c r="N6384" s="1">
        <v>1.3953488372092999</v>
      </c>
      <c r="O6384" s="1" t="e">
        <f>-----------------tcttgtggttaggtagggttgtg</f>
        <v>#NAME?</v>
      </c>
    </row>
    <row r="6385" spans="1:15" x14ac:dyDescent="0.3">
      <c r="A6385" s="1" t="s">
        <v>5701</v>
      </c>
      <c r="B6385" s="1" t="s">
        <v>5774</v>
      </c>
      <c r="C6385" s="1">
        <v>3</v>
      </c>
      <c r="D6385" s="1" t="s">
        <v>7374</v>
      </c>
      <c r="E6385" s="1">
        <v>16</v>
      </c>
      <c r="F6385" s="1" t="s">
        <v>8440</v>
      </c>
      <c r="G6385" s="1" t="s">
        <v>5834</v>
      </c>
      <c r="H6385" s="1" t="s">
        <v>8313</v>
      </c>
      <c r="I6385" s="1" t="b">
        <v>0</v>
      </c>
      <c r="J6385" s="1">
        <v>14</v>
      </c>
      <c r="K6385" s="1">
        <v>0</v>
      </c>
      <c r="L6385" s="1">
        <v>12</v>
      </c>
      <c r="M6385" s="1">
        <v>6</v>
      </c>
      <c r="N6385" s="1">
        <v>1.3953488372092999</v>
      </c>
      <c r="O6385" s="1" t="e">
        <f>--caAAACTaTAAaccTtc-----------agggttTtTT</f>
        <v>#NAME?</v>
      </c>
    </row>
    <row r="6386" spans="1:15" x14ac:dyDescent="0.3">
      <c r="A6386" s="1" t="s">
        <v>5701</v>
      </c>
      <c r="B6386" s="1" t="s">
        <v>5774</v>
      </c>
      <c r="C6386" s="1">
        <v>3</v>
      </c>
      <c r="D6386" s="1" t="s">
        <v>7374</v>
      </c>
      <c r="E6386" s="1">
        <v>16</v>
      </c>
      <c r="F6386" s="1" t="s">
        <v>8440</v>
      </c>
      <c r="G6386" s="1" t="s">
        <v>5834</v>
      </c>
      <c r="H6386" s="1" t="s">
        <v>8313</v>
      </c>
      <c r="I6386" s="1" t="b">
        <v>0</v>
      </c>
      <c r="J6386" s="1">
        <v>16</v>
      </c>
      <c r="K6386" s="1">
        <v>0</v>
      </c>
      <c r="L6386" s="1">
        <v>0</v>
      </c>
      <c r="M6386" s="1">
        <v>6</v>
      </c>
      <c r="N6386" s="1">
        <v>1.3953488372092999</v>
      </c>
      <c r="O6386" s="1" t="e">
        <f>------gacagggaccct---------ggtagggttgtgg</f>
        <v>#NAME?</v>
      </c>
    </row>
    <row r="6387" spans="1:15" x14ac:dyDescent="0.3">
      <c r="A6387" s="1" t="s">
        <v>5701</v>
      </c>
      <c r="B6387" s="1" t="s">
        <v>5774</v>
      </c>
      <c r="C6387" s="1">
        <v>3</v>
      </c>
      <c r="D6387" s="1" t="s">
        <v>7374</v>
      </c>
      <c r="E6387" s="1">
        <v>16</v>
      </c>
      <c r="F6387" s="1" t="s">
        <v>8440</v>
      </c>
      <c r="G6387" s="1" t="s">
        <v>5834</v>
      </c>
      <c r="H6387" s="1" t="s">
        <v>8314</v>
      </c>
      <c r="I6387" s="1" t="b">
        <v>0</v>
      </c>
      <c r="J6387" s="1">
        <v>18</v>
      </c>
      <c r="K6387" s="1">
        <v>1</v>
      </c>
      <c r="L6387" s="1">
        <v>0</v>
      </c>
      <c r="M6387" s="1">
        <v>6</v>
      </c>
      <c r="N6387" s="1">
        <v>1.3953488372092999</v>
      </c>
      <c r="O6387" s="1" t="e">
        <f>-----------------tcttgtggtttggtagggttgtg</f>
        <v>#NAME?</v>
      </c>
    </row>
    <row r="6388" spans="1:15" x14ac:dyDescent="0.3">
      <c r="A6388" s="1" t="s">
        <v>5701</v>
      </c>
      <c r="B6388" s="1" t="s">
        <v>5774</v>
      </c>
      <c r="C6388" s="1">
        <v>3</v>
      </c>
      <c r="D6388" s="1" t="s">
        <v>7374</v>
      </c>
      <c r="E6388" s="1">
        <v>16</v>
      </c>
      <c r="F6388" s="1" t="s">
        <v>8440</v>
      </c>
      <c r="G6388" s="1" t="s">
        <v>5834</v>
      </c>
      <c r="H6388" s="1" t="s">
        <v>8313</v>
      </c>
      <c r="I6388" s="1" t="b">
        <v>0</v>
      </c>
      <c r="J6388" s="1">
        <v>17</v>
      </c>
      <c r="K6388" s="1">
        <v>0</v>
      </c>
      <c r="L6388" s="1">
        <v>3</v>
      </c>
      <c r="M6388" s="1">
        <v>5</v>
      </c>
      <c r="N6388" s="1">
        <v>1.16279069767441</v>
      </c>
      <c r="O6388" s="1" t="s">
        <v>8319</v>
      </c>
    </row>
    <row r="6389" spans="1:15" x14ac:dyDescent="0.3">
      <c r="A6389" s="1" t="s">
        <v>5701</v>
      </c>
      <c r="B6389" s="1" t="s">
        <v>5774</v>
      </c>
      <c r="C6389" s="1">
        <v>3</v>
      </c>
      <c r="D6389" s="1" t="s">
        <v>7374</v>
      </c>
      <c r="E6389" s="1">
        <v>16</v>
      </c>
      <c r="F6389" s="1" t="s">
        <v>8440</v>
      </c>
      <c r="G6389" s="1" t="s">
        <v>5834</v>
      </c>
      <c r="H6389" s="1" t="s">
        <v>8313</v>
      </c>
      <c r="I6389" s="1" t="b">
        <v>0</v>
      </c>
      <c r="J6389" s="1">
        <v>17</v>
      </c>
      <c r="K6389" s="1">
        <v>0</v>
      </c>
      <c r="L6389" s="1">
        <v>0</v>
      </c>
      <c r="M6389" s="1">
        <v>5</v>
      </c>
      <c r="N6389" s="1">
        <v>1.16279069767441</v>
      </c>
      <c r="O6389" s="1" t="e">
        <f>------------gaccctcttgtggt----agggttgtgg</f>
        <v>#NAME?</v>
      </c>
    </row>
    <row r="6390" spans="1:15" x14ac:dyDescent="0.3">
      <c r="A6390" s="1" t="s">
        <v>5701</v>
      </c>
      <c r="B6390" s="1" t="s">
        <v>5774</v>
      </c>
      <c r="C6390" s="1">
        <v>3</v>
      </c>
      <c r="D6390" s="1" t="s">
        <v>7374</v>
      </c>
      <c r="E6390" s="1">
        <v>17</v>
      </c>
      <c r="F6390" s="1" t="s">
        <v>8442</v>
      </c>
      <c r="G6390" s="1" t="s">
        <v>5814</v>
      </c>
      <c r="H6390" s="1" t="s">
        <v>8313</v>
      </c>
      <c r="I6390" s="1" t="b">
        <v>0</v>
      </c>
      <c r="J6390" s="1">
        <v>17</v>
      </c>
      <c r="K6390" s="1">
        <v>0</v>
      </c>
      <c r="L6390" s="1">
        <v>0</v>
      </c>
      <c r="M6390" s="1">
        <v>93</v>
      </c>
      <c r="N6390" s="1">
        <v>66.906474820143799</v>
      </c>
      <c r="O6390" s="1" t="e">
        <f>----------------ctcttgtggttggtagggttgtgg</f>
        <v>#NAME?</v>
      </c>
    </row>
    <row r="6391" spans="1:15" x14ac:dyDescent="0.3">
      <c r="A6391" s="1" t="s">
        <v>5701</v>
      </c>
      <c r="B6391" s="1" t="s">
        <v>5774</v>
      </c>
      <c r="C6391" s="1">
        <v>3</v>
      </c>
      <c r="D6391" s="1" t="s">
        <v>7374</v>
      </c>
      <c r="E6391" s="1">
        <v>17</v>
      </c>
      <c r="F6391" s="1" t="s">
        <v>8442</v>
      </c>
      <c r="G6391" s="1" t="s">
        <v>5814</v>
      </c>
      <c r="H6391" s="1" t="s">
        <v>8313</v>
      </c>
      <c r="I6391" s="1" t="b">
        <v>0</v>
      </c>
      <c r="J6391" s="1">
        <v>16</v>
      </c>
      <c r="K6391" s="1">
        <v>0</v>
      </c>
      <c r="L6391" s="1">
        <v>0</v>
      </c>
      <c r="M6391" s="1">
        <v>18</v>
      </c>
      <c r="N6391" s="1">
        <v>12.9496402877697</v>
      </c>
      <c r="O6391" s="1" t="e">
        <f>---------------cctcttgtggttggtagggttgtgg</f>
        <v>#NAME?</v>
      </c>
    </row>
    <row r="6392" spans="1:15" x14ac:dyDescent="0.3">
      <c r="A6392" s="1" t="s">
        <v>5701</v>
      </c>
      <c r="B6392" s="1" t="s">
        <v>5774</v>
      </c>
      <c r="C6392" s="1">
        <v>3</v>
      </c>
      <c r="D6392" s="1" t="s">
        <v>7374</v>
      </c>
      <c r="E6392" s="1">
        <v>17</v>
      </c>
      <c r="F6392" s="1" t="s">
        <v>8442</v>
      </c>
      <c r="G6392" s="1" t="s">
        <v>5834</v>
      </c>
      <c r="H6392" s="1" t="s">
        <v>8313</v>
      </c>
      <c r="I6392" s="1" t="b">
        <v>0</v>
      </c>
      <c r="J6392" s="1">
        <v>17</v>
      </c>
      <c r="K6392" s="1">
        <v>0</v>
      </c>
      <c r="L6392" s="1">
        <v>0</v>
      </c>
      <c r="M6392" s="1">
        <v>3</v>
      </c>
      <c r="N6392" s="1">
        <v>2.1582733812949599</v>
      </c>
      <c r="O6392" s="1" t="e">
        <f>-------------accctcttgtgg---gtagggttgtgg</f>
        <v>#NAME?</v>
      </c>
    </row>
    <row r="6393" spans="1:15" x14ac:dyDescent="0.3">
      <c r="A6393" s="1" t="s">
        <v>5701</v>
      </c>
      <c r="B6393" s="1" t="s">
        <v>5774</v>
      </c>
      <c r="C6393" s="1">
        <v>3</v>
      </c>
      <c r="D6393" s="1" t="s">
        <v>7374</v>
      </c>
      <c r="E6393" s="1">
        <v>17</v>
      </c>
      <c r="F6393" s="1" t="s">
        <v>8442</v>
      </c>
      <c r="G6393" s="1" t="s">
        <v>5834</v>
      </c>
      <c r="H6393" s="1" t="s">
        <v>8313</v>
      </c>
      <c r="I6393" s="1" t="b">
        <v>0</v>
      </c>
      <c r="J6393" s="1">
        <v>17</v>
      </c>
      <c r="K6393" s="1">
        <v>0</v>
      </c>
      <c r="L6393" s="1">
        <v>10</v>
      </c>
      <c r="M6393" s="1">
        <v>2</v>
      </c>
      <c r="N6393" s="1">
        <v>1.43884892086331</v>
      </c>
      <c r="O6393" s="1" t="s">
        <v>8339</v>
      </c>
    </row>
    <row r="6394" spans="1:15" x14ac:dyDescent="0.3">
      <c r="A6394" s="1" t="s">
        <v>5701</v>
      </c>
      <c r="B6394" s="1" t="s">
        <v>5774</v>
      </c>
      <c r="C6394" s="1">
        <v>3</v>
      </c>
      <c r="D6394" s="1" t="s">
        <v>7374</v>
      </c>
      <c r="E6394" s="1">
        <v>17</v>
      </c>
      <c r="F6394" s="1" t="s">
        <v>8442</v>
      </c>
      <c r="G6394" s="1" t="s">
        <v>5834</v>
      </c>
      <c r="H6394" s="1" t="s">
        <v>8313</v>
      </c>
      <c r="I6394" s="1" t="b">
        <v>0</v>
      </c>
      <c r="J6394" s="1">
        <v>17</v>
      </c>
      <c r="K6394" s="1">
        <v>0</v>
      </c>
      <c r="L6394" s="1">
        <v>0</v>
      </c>
      <c r="M6394" s="1">
        <v>2</v>
      </c>
      <c r="N6394" s="1">
        <v>1.43884892086331</v>
      </c>
      <c r="O6394" s="1" t="e">
        <f>-------acagggaccct---------ggtagggttgtgg</f>
        <v>#NAME?</v>
      </c>
    </row>
    <row r="6395" spans="1:15" x14ac:dyDescent="0.3">
      <c r="A6395" s="1" t="s">
        <v>5701</v>
      </c>
      <c r="B6395" s="1" t="s">
        <v>5774</v>
      </c>
      <c r="C6395" s="1">
        <v>3</v>
      </c>
      <c r="D6395" s="1" t="s">
        <v>7374</v>
      </c>
      <c r="E6395" s="1">
        <v>18</v>
      </c>
      <c r="F6395" s="1" t="s">
        <v>8443</v>
      </c>
      <c r="G6395" s="1" t="s">
        <v>5834</v>
      </c>
      <c r="H6395" s="1" t="s">
        <v>8313</v>
      </c>
      <c r="I6395" s="1" t="b">
        <v>0</v>
      </c>
      <c r="J6395" s="1">
        <v>17</v>
      </c>
      <c r="K6395" s="1">
        <v>0</v>
      </c>
      <c r="L6395" s="1">
        <v>0</v>
      </c>
      <c r="M6395" s="1">
        <v>226</v>
      </c>
      <c r="N6395" s="1">
        <v>45.2905811623246</v>
      </c>
      <c r="O6395" s="1" t="e">
        <f>----gggacagggaccct------------agggttgtgg</f>
        <v>#NAME?</v>
      </c>
    </row>
    <row r="6396" spans="1:15" x14ac:dyDescent="0.3">
      <c r="A6396" s="1" t="s">
        <v>5701</v>
      </c>
      <c r="B6396" s="1" t="s">
        <v>5774</v>
      </c>
      <c r="C6396" s="1">
        <v>3</v>
      </c>
      <c r="D6396" s="1" t="s">
        <v>7374</v>
      </c>
      <c r="E6396" s="1">
        <v>18</v>
      </c>
      <c r="F6396" s="1" t="s">
        <v>8443</v>
      </c>
      <c r="G6396" s="1" t="s">
        <v>5834</v>
      </c>
      <c r="H6396" s="1" t="s">
        <v>8313</v>
      </c>
      <c r="I6396" s="1" t="b">
        <v>0</v>
      </c>
      <c r="J6396" s="1">
        <v>17</v>
      </c>
      <c r="K6396" s="1">
        <v>0</v>
      </c>
      <c r="L6396" s="1">
        <v>0</v>
      </c>
      <c r="M6396" s="1">
        <v>163</v>
      </c>
      <c r="N6396" s="1">
        <v>32.665330661322599</v>
      </c>
      <c r="O6396" s="1" t="e">
        <f>---------------cctcttgtggt-ggtagggttgtgg</f>
        <v>#NAME?</v>
      </c>
    </row>
    <row r="6397" spans="1:15" x14ac:dyDescent="0.3">
      <c r="A6397" s="1" t="s">
        <v>5701</v>
      </c>
      <c r="B6397" s="1" t="s">
        <v>5774</v>
      </c>
      <c r="C6397" s="1">
        <v>3</v>
      </c>
      <c r="D6397" s="1" t="s">
        <v>7374</v>
      </c>
      <c r="E6397" s="1">
        <v>18</v>
      </c>
      <c r="F6397" s="1" t="s">
        <v>8443</v>
      </c>
      <c r="G6397" s="1" t="s">
        <v>5834</v>
      </c>
      <c r="H6397" s="1" t="s">
        <v>8313</v>
      </c>
      <c r="I6397" s="1" t="b">
        <v>0</v>
      </c>
      <c r="J6397" s="1">
        <v>16</v>
      </c>
      <c r="K6397" s="1">
        <v>0</v>
      </c>
      <c r="L6397" s="1">
        <v>0</v>
      </c>
      <c r="M6397" s="1">
        <v>18</v>
      </c>
      <c r="N6397" s="1">
        <v>3.6072144288577102</v>
      </c>
      <c r="O6397" s="1" t="e">
        <f>---agggacagggaccct------------agggttgtgg</f>
        <v>#NAME?</v>
      </c>
    </row>
    <row r="6398" spans="1:15" x14ac:dyDescent="0.3">
      <c r="A6398" s="1" t="s">
        <v>5701</v>
      </c>
      <c r="B6398" s="1" t="s">
        <v>5774</v>
      </c>
      <c r="C6398" s="1">
        <v>3</v>
      </c>
      <c r="D6398" s="1" t="s">
        <v>7374</v>
      </c>
      <c r="E6398" s="1">
        <v>18</v>
      </c>
      <c r="F6398" s="1" t="s">
        <v>8443</v>
      </c>
      <c r="G6398" s="1" t="s">
        <v>5814</v>
      </c>
      <c r="H6398" s="1" t="s">
        <v>8313</v>
      </c>
      <c r="I6398" s="1" t="b">
        <v>0</v>
      </c>
      <c r="J6398" s="1">
        <v>17</v>
      </c>
      <c r="K6398" s="1">
        <v>0</v>
      </c>
      <c r="L6398" s="1">
        <v>0</v>
      </c>
      <c r="M6398" s="1">
        <v>13</v>
      </c>
      <c r="N6398" s="1">
        <v>2.6052104208416802</v>
      </c>
      <c r="O6398" s="1" t="e">
        <f>----------------ctcttgtggttggtagggttgtgg</f>
        <v>#NAME?</v>
      </c>
    </row>
    <row r="6399" spans="1:15" x14ac:dyDescent="0.3">
      <c r="A6399" s="1" t="s">
        <v>5701</v>
      </c>
      <c r="B6399" s="1" t="s">
        <v>5774</v>
      </c>
      <c r="C6399" s="1">
        <v>3</v>
      </c>
      <c r="D6399" s="1" t="s">
        <v>7374</v>
      </c>
      <c r="E6399" s="1">
        <v>18</v>
      </c>
      <c r="F6399" s="1" t="s">
        <v>8443</v>
      </c>
      <c r="G6399" s="1" t="s">
        <v>5834</v>
      </c>
      <c r="H6399" s="1" t="s">
        <v>8313</v>
      </c>
      <c r="I6399" s="1" t="b">
        <v>0</v>
      </c>
      <c r="J6399" s="1">
        <v>16</v>
      </c>
      <c r="K6399" s="1">
        <v>0</v>
      </c>
      <c r="L6399" s="1">
        <v>0</v>
      </c>
      <c r="M6399" s="1">
        <v>13</v>
      </c>
      <c r="N6399" s="1">
        <v>2.6052104208416802</v>
      </c>
      <c r="O6399" s="1" t="e">
        <f>--------------ccctcttgtggt-ggtagggttgtgg</f>
        <v>#NAME?</v>
      </c>
    </row>
    <row r="6400" spans="1:15" x14ac:dyDescent="0.3">
      <c r="A6400" s="1" t="s">
        <v>5701</v>
      </c>
      <c r="B6400" s="1" t="s">
        <v>5774</v>
      </c>
      <c r="C6400" s="1">
        <v>3</v>
      </c>
      <c r="D6400" s="1" t="s">
        <v>7374</v>
      </c>
      <c r="E6400" s="1">
        <v>18</v>
      </c>
      <c r="F6400" s="1" t="s">
        <v>8443</v>
      </c>
      <c r="G6400" s="1" t="s">
        <v>5834</v>
      </c>
      <c r="H6400" s="1" t="s">
        <v>8313</v>
      </c>
      <c r="I6400" s="1" t="b">
        <v>0</v>
      </c>
      <c r="J6400" s="1">
        <v>19</v>
      </c>
      <c r="K6400" s="1">
        <v>0</v>
      </c>
      <c r="L6400" s="1">
        <v>9</v>
      </c>
      <c r="M6400" s="1">
        <v>12</v>
      </c>
      <c r="N6400" s="1">
        <v>2.40480961923847</v>
      </c>
      <c r="O6400" s="1" t="e">
        <f>---aggg---------------tTTttTgCaAgAtCgATg</f>
        <v>#NAME?</v>
      </c>
    </row>
    <row r="6401" spans="1:15" x14ac:dyDescent="0.3">
      <c r="A6401" s="1" t="s">
        <v>5701</v>
      </c>
      <c r="B6401" s="1" t="s">
        <v>5774</v>
      </c>
      <c r="C6401" s="1">
        <v>3</v>
      </c>
      <c r="D6401" s="1" t="s">
        <v>7374</v>
      </c>
      <c r="E6401" s="1">
        <v>18</v>
      </c>
      <c r="F6401" s="1" t="s">
        <v>8443</v>
      </c>
      <c r="G6401" s="1" t="s">
        <v>5834</v>
      </c>
      <c r="H6401" s="1" t="s">
        <v>8313</v>
      </c>
      <c r="I6401" s="1" t="b">
        <v>0</v>
      </c>
      <c r="J6401" s="1">
        <v>17</v>
      </c>
      <c r="K6401" s="1">
        <v>0</v>
      </c>
      <c r="L6401" s="1">
        <v>0</v>
      </c>
      <c r="M6401" s="1">
        <v>9</v>
      </c>
      <c r="N6401" s="1">
        <v>1.80360721442885</v>
      </c>
      <c r="O6401" s="1" t="e">
        <f>-gcagggacagggaccctct---------------tgtgg</f>
        <v>#NAME?</v>
      </c>
    </row>
    <row r="6402" spans="1:15" x14ac:dyDescent="0.3">
      <c r="A6402" s="1" t="s">
        <v>5701</v>
      </c>
      <c r="B6402" s="1" t="s">
        <v>5774</v>
      </c>
      <c r="C6402" s="1">
        <v>3</v>
      </c>
      <c r="D6402" s="1" t="s">
        <v>7374</v>
      </c>
      <c r="E6402" s="1">
        <v>18</v>
      </c>
      <c r="F6402" s="1" t="s">
        <v>8443</v>
      </c>
      <c r="G6402" s="1" t="s">
        <v>5834</v>
      </c>
      <c r="H6402" s="1" t="s">
        <v>8313</v>
      </c>
      <c r="I6402" s="1" t="b">
        <v>0</v>
      </c>
      <c r="J6402" s="1">
        <v>17</v>
      </c>
      <c r="K6402" s="1">
        <v>0</v>
      </c>
      <c r="L6402" s="1">
        <v>0</v>
      </c>
      <c r="M6402" s="1">
        <v>8</v>
      </c>
      <c r="N6402" s="1">
        <v>1.60320641282565</v>
      </c>
      <c r="O6402" s="1" t="e">
        <f>---------agggaccctcttgtggt-------gttgtgg</f>
        <v>#NAME?</v>
      </c>
    </row>
    <row r="6403" spans="1:15" x14ac:dyDescent="0.3">
      <c r="A6403" s="1" t="s">
        <v>5701</v>
      </c>
      <c r="B6403" s="1" t="s">
        <v>5774</v>
      </c>
      <c r="C6403" s="1">
        <v>3</v>
      </c>
      <c r="D6403" s="1" t="s">
        <v>7374</v>
      </c>
      <c r="E6403" s="1">
        <v>18</v>
      </c>
      <c r="F6403" s="1" t="s">
        <v>8443</v>
      </c>
      <c r="G6403" s="1" t="s">
        <v>5814</v>
      </c>
      <c r="H6403" s="1" t="s">
        <v>8313</v>
      </c>
      <c r="I6403" s="1" t="b">
        <v>0</v>
      </c>
      <c r="J6403" s="1">
        <v>16</v>
      </c>
      <c r="K6403" s="1">
        <v>0</v>
      </c>
      <c r="L6403" s="1">
        <v>0</v>
      </c>
      <c r="M6403" s="1">
        <v>5</v>
      </c>
      <c r="N6403" s="1">
        <v>1.00200400801603</v>
      </c>
      <c r="O6403" s="1" t="e">
        <f>---------------cctcttgtggttggtagggttgtgg</f>
        <v>#NAME?</v>
      </c>
    </row>
    <row r="6404" spans="1:15" x14ac:dyDescent="0.3">
      <c r="A6404" s="1" t="s">
        <v>5701</v>
      </c>
      <c r="B6404" s="1" t="s">
        <v>5774</v>
      </c>
      <c r="C6404" s="1">
        <v>3</v>
      </c>
      <c r="D6404" s="1" t="s">
        <v>7374</v>
      </c>
      <c r="E6404" s="1">
        <v>19</v>
      </c>
      <c r="F6404" s="1" t="s">
        <v>8444</v>
      </c>
      <c r="G6404" s="1" t="s">
        <v>5814</v>
      </c>
      <c r="H6404" s="1" t="s">
        <v>8313</v>
      </c>
      <c r="I6404" s="1" t="b">
        <v>0</v>
      </c>
      <c r="J6404" s="1">
        <v>17</v>
      </c>
      <c r="K6404" s="1">
        <v>0</v>
      </c>
      <c r="L6404" s="1">
        <v>0</v>
      </c>
      <c r="M6404" s="1">
        <v>119</v>
      </c>
      <c r="N6404" s="1">
        <v>22.753346080305899</v>
      </c>
      <c r="O6404" s="1" t="e">
        <f>----------------ctcttgtggttggtagggttgtgg</f>
        <v>#NAME?</v>
      </c>
    </row>
    <row r="6405" spans="1:15" x14ac:dyDescent="0.3">
      <c r="A6405" s="1" t="s">
        <v>5701</v>
      </c>
      <c r="B6405" s="1" t="s">
        <v>5774</v>
      </c>
      <c r="C6405" s="1">
        <v>3</v>
      </c>
      <c r="D6405" s="1" t="s">
        <v>7374</v>
      </c>
      <c r="E6405" s="1">
        <v>19</v>
      </c>
      <c r="F6405" s="1" t="s">
        <v>8444</v>
      </c>
      <c r="G6405" s="1" t="s">
        <v>5834</v>
      </c>
      <c r="H6405" s="1" t="s">
        <v>8313</v>
      </c>
      <c r="I6405" s="1" t="b">
        <v>0</v>
      </c>
      <c r="J6405" s="1">
        <v>17</v>
      </c>
      <c r="K6405" s="1">
        <v>0</v>
      </c>
      <c r="L6405" s="1">
        <v>0</v>
      </c>
      <c r="M6405" s="1">
        <v>84</v>
      </c>
      <c r="N6405" s="1">
        <v>16.0611854684512</v>
      </c>
      <c r="O6405" s="1" t="e">
        <f>---------agggaccctcttgtggt-------gttgtgg</f>
        <v>#NAME?</v>
      </c>
    </row>
    <row r="6406" spans="1:15" x14ac:dyDescent="0.3">
      <c r="A6406" s="1" t="s">
        <v>5701</v>
      </c>
      <c r="B6406" s="1" t="s">
        <v>5774</v>
      </c>
      <c r="C6406" s="1">
        <v>3</v>
      </c>
      <c r="D6406" s="1" t="s">
        <v>7374</v>
      </c>
      <c r="E6406" s="1">
        <v>19</v>
      </c>
      <c r="F6406" s="1" t="s">
        <v>8444</v>
      </c>
      <c r="G6406" s="1" t="s">
        <v>5834</v>
      </c>
      <c r="H6406" s="1" t="s">
        <v>8313</v>
      </c>
      <c r="I6406" s="1" t="b">
        <v>0</v>
      </c>
      <c r="J6406" s="1">
        <v>19</v>
      </c>
      <c r="K6406" s="1">
        <v>0</v>
      </c>
      <c r="L6406" s="1">
        <v>9</v>
      </c>
      <c r="M6406" s="1">
        <v>73</v>
      </c>
      <c r="N6406" s="1">
        <v>13.9579349904397</v>
      </c>
      <c r="O6406" s="1" t="e">
        <f>---aggg---------------tTTttTgCaAgAtCgATg</f>
        <v>#NAME?</v>
      </c>
    </row>
    <row r="6407" spans="1:15" x14ac:dyDescent="0.3">
      <c r="A6407" s="1" t="s">
        <v>5701</v>
      </c>
      <c r="B6407" s="1" t="s">
        <v>5774</v>
      </c>
      <c r="C6407" s="1">
        <v>3</v>
      </c>
      <c r="D6407" s="1" t="s">
        <v>7374</v>
      </c>
      <c r="E6407" s="1">
        <v>19</v>
      </c>
      <c r="F6407" s="1" t="s">
        <v>8444</v>
      </c>
      <c r="G6407" s="1" t="s">
        <v>5834</v>
      </c>
      <c r="H6407" s="1" t="s">
        <v>8314</v>
      </c>
      <c r="I6407" s="1" t="b">
        <v>0</v>
      </c>
      <c r="J6407" s="1">
        <v>18</v>
      </c>
      <c r="K6407" s="1">
        <v>1</v>
      </c>
      <c r="L6407" s="1">
        <v>0</v>
      </c>
      <c r="M6407" s="1">
        <v>48</v>
      </c>
      <c r="N6407" s="1">
        <v>9.1778202676864193</v>
      </c>
      <c r="O6407" s="1" t="e">
        <f>-----------------tcttgtggtttggtagggttgtg</f>
        <v>#NAME?</v>
      </c>
    </row>
    <row r="6408" spans="1:15" x14ac:dyDescent="0.3">
      <c r="A6408" s="1" t="s">
        <v>5701</v>
      </c>
      <c r="B6408" s="1" t="s">
        <v>5774</v>
      </c>
      <c r="C6408" s="1">
        <v>3</v>
      </c>
      <c r="D6408" s="1" t="s">
        <v>7374</v>
      </c>
      <c r="E6408" s="1">
        <v>19</v>
      </c>
      <c r="F6408" s="1" t="s">
        <v>8444</v>
      </c>
      <c r="G6408" s="1" t="s">
        <v>5814</v>
      </c>
      <c r="H6408" s="1" t="s">
        <v>8313</v>
      </c>
      <c r="I6408" s="1" t="b">
        <v>0</v>
      </c>
      <c r="J6408" s="1">
        <v>16</v>
      </c>
      <c r="K6408" s="1">
        <v>0</v>
      </c>
      <c r="L6408" s="1">
        <v>0</v>
      </c>
      <c r="M6408" s="1">
        <v>27</v>
      </c>
      <c r="N6408" s="1">
        <v>5.1625239005736097</v>
      </c>
      <c r="O6408" s="1" t="e">
        <f>---------------cctcttgtggttggtagggttgtgg</f>
        <v>#NAME?</v>
      </c>
    </row>
    <row r="6409" spans="1:15" x14ac:dyDescent="0.3">
      <c r="A6409" s="1" t="s">
        <v>5701</v>
      </c>
      <c r="B6409" s="1" t="s">
        <v>5774</v>
      </c>
      <c r="C6409" s="1">
        <v>3</v>
      </c>
      <c r="D6409" s="1" t="s">
        <v>7374</v>
      </c>
      <c r="E6409" s="1">
        <v>19</v>
      </c>
      <c r="F6409" s="1" t="s">
        <v>8444</v>
      </c>
      <c r="G6409" s="1" t="s">
        <v>5834</v>
      </c>
      <c r="H6409" s="1" t="s">
        <v>8313</v>
      </c>
      <c r="I6409" s="1" t="b">
        <v>0</v>
      </c>
      <c r="J6409" s="1">
        <v>17</v>
      </c>
      <c r="K6409" s="1">
        <v>0</v>
      </c>
      <c r="L6409" s="1">
        <v>0</v>
      </c>
      <c r="M6409" s="1">
        <v>25</v>
      </c>
      <c r="N6409" s="1">
        <v>4.78011472275334</v>
      </c>
      <c r="O6409" s="1" t="e">
        <f>-gcagggacagggaccctct---------------tgtgg</f>
        <v>#NAME?</v>
      </c>
    </row>
    <row r="6410" spans="1:15" x14ac:dyDescent="0.3">
      <c r="A6410" s="1" t="s">
        <v>5701</v>
      </c>
      <c r="B6410" s="1" t="s">
        <v>5774</v>
      </c>
      <c r="C6410" s="1">
        <v>3</v>
      </c>
      <c r="D6410" s="1" t="s">
        <v>7374</v>
      </c>
      <c r="E6410" s="1">
        <v>19</v>
      </c>
      <c r="F6410" s="1" t="s">
        <v>8444</v>
      </c>
      <c r="G6410" s="1" t="s">
        <v>5834</v>
      </c>
      <c r="H6410" s="1" t="s">
        <v>8313</v>
      </c>
      <c r="I6410" s="1" t="b">
        <v>0</v>
      </c>
      <c r="J6410" s="1">
        <v>17</v>
      </c>
      <c r="K6410" s="1">
        <v>0</v>
      </c>
      <c r="L6410" s="1">
        <v>0</v>
      </c>
      <c r="M6410" s="1">
        <v>24</v>
      </c>
      <c r="N6410" s="1">
        <v>4.5889101338432097</v>
      </c>
      <c r="O6410" s="1" t="e">
        <f>---------------cctcttgtggt-ggtagggttgtgg</f>
        <v>#NAME?</v>
      </c>
    </row>
    <row r="6411" spans="1:15" x14ac:dyDescent="0.3">
      <c r="A6411" s="1" t="s">
        <v>5701</v>
      </c>
      <c r="B6411" s="1" t="s">
        <v>5774</v>
      </c>
      <c r="C6411" s="1">
        <v>3</v>
      </c>
      <c r="D6411" s="1" t="s">
        <v>7374</v>
      </c>
      <c r="E6411" s="1">
        <v>19</v>
      </c>
      <c r="F6411" s="1" t="s">
        <v>8444</v>
      </c>
      <c r="G6411" s="1" t="s">
        <v>5834</v>
      </c>
      <c r="H6411" s="1" t="s">
        <v>8313</v>
      </c>
      <c r="I6411" s="1" t="b">
        <v>0</v>
      </c>
      <c r="J6411" s="1">
        <v>17</v>
      </c>
      <c r="K6411" s="1">
        <v>0</v>
      </c>
      <c r="L6411" s="1">
        <v>0</v>
      </c>
      <c r="M6411" s="1">
        <v>15</v>
      </c>
      <c r="N6411" s="1">
        <v>2.8680688336519999</v>
      </c>
      <c r="O6411" s="1" t="e">
        <f>----gggacagggaccct------------agggttgtgg</f>
        <v>#NAME?</v>
      </c>
    </row>
    <row r="6412" spans="1:15" x14ac:dyDescent="0.3">
      <c r="A6412" s="1" t="s">
        <v>5701</v>
      </c>
      <c r="B6412" s="1" t="s">
        <v>5774</v>
      </c>
      <c r="C6412" s="1">
        <v>3</v>
      </c>
      <c r="D6412" s="1" t="s">
        <v>7374</v>
      </c>
      <c r="E6412" s="1">
        <v>19</v>
      </c>
      <c r="F6412" s="1" t="s">
        <v>8444</v>
      </c>
      <c r="G6412" s="1" t="s">
        <v>5834</v>
      </c>
      <c r="H6412" s="1" t="s">
        <v>8313</v>
      </c>
      <c r="I6412" s="1" t="b">
        <v>0</v>
      </c>
      <c r="J6412" s="1">
        <v>18</v>
      </c>
      <c r="K6412" s="1">
        <v>0</v>
      </c>
      <c r="L6412" s="1">
        <v>9</v>
      </c>
      <c r="M6412" s="1">
        <v>12</v>
      </c>
      <c r="N6412" s="1">
        <v>2.2944550669216</v>
      </c>
      <c r="O6412" s="1" t="e">
        <f>--caggg---------------tTTttTgCaAgAtCgATg</f>
        <v>#NAME?</v>
      </c>
    </row>
    <row r="6413" spans="1:15" x14ac:dyDescent="0.3">
      <c r="A6413" s="1" t="s">
        <v>5701</v>
      </c>
      <c r="B6413" s="1" t="s">
        <v>5774</v>
      </c>
      <c r="C6413" s="1">
        <v>3</v>
      </c>
      <c r="D6413" s="1" t="s">
        <v>7374</v>
      </c>
      <c r="E6413" s="1">
        <v>19</v>
      </c>
      <c r="F6413" s="1" t="s">
        <v>8444</v>
      </c>
      <c r="G6413" s="1" t="s">
        <v>5834</v>
      </c>
      <c r="H6413" s="1" t="s">
        <v>8313</v>
      </c>
      <c r="I6413" s="1" t="b">
        <v>0</v>
      </c>
      <c r="J6413" s="1">
        <v>16</v>
      </c>
      <c r="K6413" s="1">
        <v>0</v>
      </c>
      <c r="L6413" s="1">
        <v>0</v>
      </c>
      <c r="M6413" s="1">
        <v>12</v>
      </c>
      <c r="N6413" s="1">
        <v>2.2944550669216</v>
      </c>
      <c r="O6413" s="1" t="e">
        <f>--------cagggaccctcttgtggt-------gttgtgg</f>
        <v>#NAME?</v>
      </c>
    </row>
    <row r="6414" spans="1:15" x14ac:dyDescent="0.3">
      <c r="A6414" s="1" t="s">
        <v>5701</v>
      </c>
      <c r="B6414" s="1" t="s">
        <v>5774</v>
      </c>
      <c r="C6414" s="1">
        <v>3</v>
      </c>
      <c r="D6414" s="1" t="s">
        <v>7374</v>
      </c>
      <c r="E6414" s="1">
        <v>19</v>
      </c>
      <c r="F6414" s="1" t="s">
        <v>8444</v>
      </c>
      <c r="G6414" s="1" t="s">
        <v>5834</v>
      </c>
      <c r="H6414" s="1" t="s">
        <v>8314</v>
      </c>
      <c r="I6414" s="1" t="b">
        <v>0</v>
      </c>
      <c r="J6414" s="1">
        <v>17</v>
      </c>
      <c r="K6414" s="1">
        <v>1</v>
      </c>
      <c r="L6414" s="1">
        <v>0</v>
      </c>
      <c r="M6414" s="1">
        <v>9</v>
      </c>
      <c r="N6414" s="1">
        <v>1.7208413001912</v>
      </c>
      <c r="O6414" s="1" t="e">
        <f>----------------ctcttgtggtttggtagggttgtg</f>
        <v>#NAME?</v>
      </c>
    </row>
    <row r="6415" spans="1:15" x14ac:dyDescent="0.3">
      <c r="A6415" s="1" t="s">
        <v>5701</v>
      </c>
      <c r="B6415" s="1" t="s">
        <v>5774</v>
      </c>
      <c r="C6415" s="1">
        <v>3</v>
      </c>
      <c r="D6415" s="1" t="s">
        <v>7374</v>
      </c>
      <c r="E6415" s="1">
        <v>19</v>
      </c>
      <c r="F6415" s="1" t="s">
        <v>8444</v>
      </c>
      <c r="G6415" s="1" t="s">
        <v>5834</v>
      </c>
      <c r="H6415" s="1" t="s">
        <v>8314</v>
      </c>
      <c r="I6415" s="1" t="b">
        <v>0</v>
      </c>
      <c r="J6415" s="1">
        <v>18</v>
      </c>
      <c r="K6415" s="1">
        <v>1</v>
      </c>
      <c r="L6415" s="1">
        <v>0</v>
      </c>
      <c r="M6415" s="1">
        <v>8</v>
      </c>
      <c r="N6415" s="1">
        <v>1.52963671128107</v>
      </c>
      <c r="O6415" s="1" t="e">
        <f>-----------------tcttgtggttaggtagggttgtg</f>
        <v>#NAME?</v>
      </c>
    </row>
    <row r="6416" spans="1:15" x14ac:dyDescent="0.3">
      <c r="A6416" s="1" t="s">
        <v>5701</v>
      </c>
      <c r="B6416" s="1" t="s">
        <v>5774</v>
      </c>
      <c r="C6416" s="1">
        <v>3</v>
      </c>
      <c r="D6416" s="1" t="s">
        <v>7374</v>
      </c>
      <c r="E6416" s="1">
        <v>19</v>
      </c>
      <c r="F6416" s="1" t="s">
        <v>8444</v>
      </c>
      <c r="G6416" s="1" t="s">
        <v>5834</v>
      </c>
      <c r="H6416" s="1" t="s">
        <v>8313</v>
      </c>
      <c r="I6416" s="1" t="b">
        <v>0</v>
      </c>
      <c r="J6416" s="1">
        <v>16</v>
      </c>
      <c r="K6416" s="1">
        <v>0</v>
      </c>
      <c r="L6416" s="1">
        <v>0</v>
      </c>
      <c r="M6416" s="1">
        <v>6</v>
      </c>
      <c r="N6416" s="1">
        <v>1.1472275334608</v>
      </c>
      <c r="O6416" s="1" t="e">
        <f>--------------ccctcttgtggt-ggtagggttgtgg</f>
        <v>#NAME?</v>
      </c>
    </row>
    <row r="6417" spans="1:15" x14ac:dyDescent="0.3">
      <c r="A6417" s="1" t="s">
        <v>5701</v>
      </c>
      <c r="B6417" s="1" t="s">
        <v>5774</v>
      </c>
      <c r="C6417" s="1">
        <v>3</v>
      </c>
      <c r="D6417" s="1" t="s">
        <v>7374</v>
      </c>
      <c r="E6417" s="1">
        <v>20</v>
      </c>
      <c r="F6417" s="1" t="s">
        <v>8445</v>
      </c>
      <c r="G6417" s="1" t="s">
        <v>5834</v>
      </c>
      <c r="H6417" s="1" t="s">
        <v>8314</v>
      </c>
      <c r="I6417" s="1" t="b">
        <v>0</v>
      </c>
      <c r="J6417" s="1">
        <v>18</v>
      </c>
      <c r="K6417" s="1">
        <v>1</v>
      </c>
      <c r="L6417" s="1">
        <v>0</v>
      </c>
      <c r="M6417" s="1">
        <v>236</v>
      </c>
      <c r="N6417" s="1">
        <v>83.985765124555101</v>
      </c>
      <c r="O6417" s="1" t="e">
        <f>-----------------tcttgtggtttggtagggttgtg</f>
        <v>#NAME?</v>
      </c>
    </row>
    <row r="6418" spans="1:15" x14ac:dyDescent="0.3">
      <c r="A6418" s="1" t="s">
        <v>5701</v>
      </c>
      <c r="B6418" s="1" t="s">
        <v>5774</v>
      </c>
      <c r="C6418" s="1">
        <v>3</v>
      </c>
      <c r="D6418" s="1" t="s">
        <v>7374</v>
      </c>
      <c r="E6418" s="1">
        <v>20</v>
      </c>
      <c r="F6418" s="1" t="s">
        <v>8445</v>
      </c>
      <c r="G6418" s="1" t="s">
        <v>5834</v>
      </c>
      <c r="H6418" s="1" t="s">
        <v>8314</v>
      </c>
      <c r="I6418" s="1" t="b">
        <v>0</v>
      </c>
      <c r="J6418" s="1">
        <v>17</v>
      </c>
      <c r="K6418" s="1">
        <v>1</v>
      </c>
      <c r="L6418" s="1">
        <v>0</v>
      </c>
      <c r="M6418" s="1">
        <v>21</v>
      </c>
      <c r="N6418" s="1">
        <v>7.4733096085409203</v>
      </c>
      <c r="O6418" s="1" t="e">
        <f>----------------ctcttgtggtttggtagggttgtg</f>
        <v>#NAME?</v>
      </c>
    </row>
    <row r="6419" spans="1:15" x14ac:dyDescent="0.3">
      <c r="A6419" s="1" t="s">
        <v>5701</v>
      </c>
      <c r="B6419" s="1" t="s">
        <v>5774</v>
      </c>
      <c r="C6419" s="1">
        <v>3</v>
      </c>
      <c r="D6419" s="1" t="s">
        <v>7374</v>
      </c>
      <c r="E6419" s="1">
        <v>20</v>
      </c>
      <c r="F6419" s="1" t="s">
        <v>8445</v>
      </c>
      <c r="G6419" s="1" t="s">
        <v>5814</v>
      </c>
      <c r="H6419" s="1" t="s">
        <v>8313</v>
      </c>
      <c r="I6419" s="1" t="b">
        <v>0</v>
      </c>
      <c r="J6419" s="1">
        <v>17</v>
      </c>
      <c r="K6419" s="1">
        <v>0</v>
      </c>
      <c r="L6419" s="1">
        <v>0</v>
      </c>
      <c r="M6419" s="1">
        <v>10</v>
      </c>
      <c r="N6419" s="1">
        <v>3.5587188612099601</v>
      </c>
      <c r="O6419" s="1" t="e">
        <f>----------------ctcttgtggttggtagggttgtgg</f>
        <v>#NAME?</v>
      </c>
    </row>
    <row r="6420" spans="1:15" x14ac:dyDescent="0.3">
      <c r="A6420" s="1" t="s">
        <v>5701</v>
      </c>
      <c r="B6420" s="1" t="s">
        <v>5774</v>
      </c>
      <c r="C6420" s="1">
        <v>3</v>
      </c>
      <c r="D6420" s="1" t="s">
        <v>7374</v>
      </c>
      <c r="E6420" s="1">
        <v>20</v>
      </c>
      <c r="F6420" s="1" t="s">
        <v>8445</v>
      </c>
      <c r="G6420" s="1" t="s">
        <v>5814</v>
      </c>
      <c r="H6420" s="1" t="s">
        <v>8313</v>
      </c>
      <c r="I6420" s="1" t="b">
        <v>0</v>
      </c>
      <c r="J6420" s="1">
        <v>16</v>
      </c>
      <c r="K6420" s="1">
        <v>0</v>
      </c>
      <c r="L6420" s="1">
        <v>0</v>
      </c>
      <c r="M6420" s="1">
        <v>4</v>
      </c>
      <c r="N6420" s="1">
        <v>1.4234875444839801</v>
      </c>
      <c r="O6420" s="1" t="e">
        <f>---------------cctcttgtggttggtagggttgtgg</f>
        <v>#NAME?</v>
      </c>
    </row>
    <row r="6421" spans="1:15" x14ac:dyDescent="0.3">
      <c r="A6421" s="1" t="s">
        <v>5701</v>
      </c>
      <c r="B6421" s="1" t="s">
        <v>5774</v>
      </c>
      <c r="C6421" s="1">
        <v>3</v>
      </c>
      <c r="D6421" s="1" t="s">
        <v>7374</v>
      </c>
      <c r="E6421" s="1">
        <v>21</v>
      </c>
      <c r="F6421" s="1" t="s">
        <v>8446</v>
      </c>
      <c r="G6421" s="1" t="s">
        <v>5814</v>
      </c>
      <c r="H6421" s="1" t="s">
        <v>8313</v>
      </c>
      <c r="I6421" s="1" t="b">
        <v>0</v>
      </c>
      <c r="J6421" s="1">
        <v>17</v>
      </c>
      <c r="K6421" s="1">
        <v>0</v>
      </c>
      <c r="L6421" s="1">
        <v>0</v>
      </c>
      <c r="M6421" s="1">
        <v>32</v>
      </c>
      <c r="N6421" s="1">
        <v>62.745098039215598</v>
      </c>
      <c r="O6421" s="1" t="e">
        <f>----------------ctcttgtggttggtagggttgtgg</f>
        <v>#NAME?</v>
      </c>
    </row>
    <row r="6422" spans="1:15" x14ac:dyDescent="0.3">
      <c r="A6422" s="1" t="s">
        <v>5701</v>
      </c>
      <c r="B6422" s="1" t="s">
        <v>5774</v>
      </c>
      <c r="C6422" s="1">
        <v>3</v>
      </c>
      <c r="D6422" s="1" t="s">
        <v>7374</v>
      </c>
      <c r="E6422" s="1">
        <v>21</v>
      </c>
      <c r="F6422" s="1" t="s">
        <v>8446</v>
      </c>
      <c r="G6422" s="1" t="s">
        <v>5814</v>
      </c>
      <c r="H6422" s="1" t="s">
        <v>8313</v>
      </c>
      <c r="I6422" s="1" t="b">
        <v>0</v>
      </c>
      <c r="J6422" s="1">
        <v>16</v>
      </c>
      <c r="K6422" s="1">
        <v>0</v>
      </c>
      <c r="L6422" s="1">
        <v>0</v>
      </c>
      <c r="M6422" s="1">
        <v>8</v>
      </c>
      <c r="N6422" s="1">
        <v>15.6862745098039</v>
      </c>
      <c r="O6422" s="1" t="e">
        <f>---------------cctcttgtggttggtagggttgtgg</f>
        <v>#NAME?</v>
      </c>
    </row>
    <row r="6423" spans="1:15" x14ac:dyDescent="0.3">
      <c r="A6423" s="1" t="s">
        <v>5701</v>
      </c>
      <c r="B6423" s="1" t="s">
        <v>5774</v>
      </c>
      <c r="C6423" s="1">
        <v>3</v>
      </c>
      <c r="D6423" s="1" t="s">
        <v>7374</v>
      </c>
      <c r="E6423" s="1">
        <v>21</v>
      </c>
      <c r="F6423" s="1" t="s">
        <v>8446</v>
      </c>
      <c r="G6423" s="1" t="s">
        <v>5834</v>
      </c>
      <c r="H6423" s="1" t="s">
        <v>8314</v>
      </c>
      <c r="I6423" s="1" t="b">
        <v>0</v>
      </c>
      <c r="J6423" s="1">
        <v>18</v>
      </c>
      <c r="K6423" s="1">
        <v>1</v>
      </c>
      <c r="L6423" s="1">
        <v>0</v>
      </c>
      <c r="M6423" s="1">
        <v>4</v>
      </c>
      <c r="N6423" s="1">
        <v>7.8431372549019596</v>
      </c>
      <c r="O6423" s="1" t="e">
        <f>-----------------tcttgtggtttggtagggttgtg</f>
        <v>#NAME?</v>
      </c>
    </row>
    <row r="6424" spans="1:15" x14ac:dyDescent="0.3">
      <c r="A6424" s="1" t="s">
        <v>5701</v>
      </c>
      <c r="B6424" s="1" t="s">
        <v>5774</v>
      </c>
      <c r="C6424" s="1">
        <v>3</v>
      </c>
      <c r="D6424" s="1" t="s">
        <v>7374</v>
      </c>
      <c r="E6424" s="1">
        <v>21</v>
      </c>
      <c r="F6424" s="1" t="s">
        <v>8446</v>
      </c>
      <c r="G6424" s="1" t="s">
        <v>5834</v>
      </c>
      <c r="H6424" s="1" t="s">
        <v>8313</v>
      </c>
      <c r="I6424" s="1" t="b">
        <v>0</v>
      </c>
      <c r="J6424" s="1">
        <v>17</v>
      </c>
      <c r="K6424" s="1">
        <v>0</v>
      </c>
      <c r="L6424" s="1">
        <v>0</v>
      </c>
      <c r="M6424" s="1">
        <v>2</v>
      </c>
      <c r="N6424" s="1">
        <v>3.9215686274509798</v>
      </c>
      <c r="O6424" s="1" t="s">
        <v>8425</v>
      </c>
    </row>
    <row r="6425" spans="1:15" x14ac:dyDescent="0.3">
      <c r="A6425" s="1" t="s">
        <v>5701</v>
      </c>
      <c r="B6425" s="1" t="s">
        <v>5774</v>
      </c>
      <c r="C6425" s="1">
        <v>3</v>
      </c>
      <c r="D6425" s="1" t="s">
        <v>7374</v>
      </c>
      <c r="E6425" s="1">
        <v>21</v>
      </c>
      <c r="F6425" s="1" t="s">
        <v>8446</v>
      </c>
      <c r="G6425" s="1" t="s">
        <v>5834</v>
      </c>
      <c r="H6425" s="1" t="s">
        <v>8313</v>
      </c>
      <c r="I6425" s="1" t="b">
        <v>0</v>
      </c>
      <c r="J6425" s="1">
        <v>17</v>
      </c>
      <c r="K6425" s="1">
        <v>0</v>
      </c>
      <c r="L6425" s="1">
        <v>1</v>
      </c>
      <c r="M6425" s="1">
        <v>1</v>
      </c>
      <c r="N6425" s="1">
        <v>1.9607843137254899</v>
      </c>
      <c r="O6425" s="1" t="e">
        <f>----------------ctcAtgtggttggtagggttgtgg</f>
        <v>#NAME?</v>
      </c>
    </row>
    <row r="6426" spans="1:15" x14ac:dyDescent="0.3">
      <c r="A6426" s="1" t="s">
        <v>5701</v>
      </c>
      <c r="B6426" s="1" t="s">
        <v>5774</v>
      </c>
      <c r="C6426" s="1">
        <v>3</v>
      </c>
      <c r="D6426" s="1" t="s">
        <v>7374</v>
      </c>
      <c r="E6426" s="1">
        <v>21</v>
      </c>
      <c r="F6426" s="1" t="s">
        <v>8446</v>
      </c>
      <c r="G6426" s="1" t="s">
        <v>5834</v>
      </c>
      <c r="H6426" s="1" t="s">
        <v>8313</v>
      </c>
      <c r="I6426" s="1" t="b">
        <v>0</v>
      </c>
      <c r="J6426" s="1">
        <v>17</v>
      </c>
      <c r="K6426" s="1">
        <v>0</v>
      </c>
      <c r="L6426" s="1">
        <v>1</v>
      </c>
      <c r="M6426" s="1">
        <v>1</v>
      </c>
      <c r="N6426" s="1">
        <v>1.9607843137254899</v>
      </c>
      <c r="O6426" s="1" t="e">
        <f>----------------ctcCtgtggttggtagggttgtgg</f>
        <v>#NAME?</v>
      </c>
    </row>
    <row r="6427" spans="1:15" x14ac:dyDescent="0.3">
      <c r="A6427" s="1" t="s">
        <v>5701</v>
      </c>
      <c r="B6427" s="1" t="s">
        <v>5774</v>
      </c>
      <c r="C6427" s="1">
        <v>3</v>
      </c>
      <c r="D6427" s="1" t="s">
        <v>7374</v>
      </c>
      <c r="E6427" s="1">
        <v>21</v>
      </c>
      <c r="F6427" s="1" t="s">
        <v>8446</v>
      </c>
      <c r="G6427" s="1" t="s">
        <v>5834</v>
      </c>
      <c r="H6427" s="1" t="s">
        <v>8313</v>
      </c>
      <c r="I6427" s="1" t="b">
        <v>0</v>
      </c>
      <c r="J6427" s="1">
        <v>17</v>
      </c>
      <c r="K6427" s="1">
        <v>0</v>
      </c>
      <c r="L6427" s="1">
        <v>1</v>
      </c>
      <c r="M6427" s="1">
        <v>1</v>
      </c>
      <c r="N6427" s="1">
        <v>1.9607843137254899</v>
      </c>
      <c r="O6427" s="1" t="e">
        <f>----------------ctcttgtggttggtagggCtgtgg</f>
        <v>#NAME?</v>
      </c>
    </row>
    <row r="6428" spans="1:15" x14ac:dyDescent="0.3">
      <c r="A6428" s="1" t="s">
        <v>5701</v>
      </c>
      <c r="B6428" s="1" t="s">
        <v>5774</v>
      </c>
      <c r="C6428" s="1">
        <v>3</v>
      </c>
      <c r="D6428" s="1" t="s">
        <v>7374</v>
      </c>
      <c r="E6428" s="1">
        <v>21</v>
      </c>
      <c r="F6428" s="1" t="s">
        <v>8446</v>
      </c>
      <c r="G6428" s="1" t="s">
        <v>5834</v>
      </c>
      <c r="H6428" s="1" t="s">
        <v>8314</v>
      </c>
      <c r="I6428" s="1" t="b">
        <v>0</v>
      </c>
      <c r="J6428" s="1">
        <v>17</v>
      </c>
      <c r="K6428" s="1">
        <v>1</v>
      </c>
      <c r="L6428" s="1">
        <v>0</v>
      </c>
      <c r="M6428" s="1">
        <v>1</v>
      </c>
      <c r="N6428" s="1">
        <v>1.9607843137254899</v>
      </c>
      <c r="O6428" s="1" t="e">
        <f>----------------ctcttgtggtttggtagggttgtg</f>
        <v>#NAME?</v>
      </c>
    </row>
    <row r="6429" spans="1:15" x14ac:dyDescent="0.3">
      <c r="A6429" s="1" t="s">
        <v>5701</v>
      </c>
      <c r="B6429" s="1" t="s">
        <v>5774</v>
      </c>
      <c r="C6429" s="1">
        <v>3</v>
      </c>
      <c r="D6429" s="1" t="s">
        <v>7374</v>
      </c>
      <c r="E6429" s="1">
        <v>21</v>
      </c>
      <c r="F6429" s="1" t="s">
        <v>8446</v>
      </c>
      <c r="G6429" s="1" t="s">
        <v>5834</v>
      </c>
      <c r="H6429" s="1" t="s">
        <v>8313</v>
      </c>
      <c r="I6429" s="1" t="b">
        <v>0</v>
      </c>
      <c r="J6429" s="1">
        <v>16</v>
      </c>
      <c r="K6429" s="1">
        <v>0</v>
      </c>
      <c r="L6429" s="1">
        <v>11</v>
      </c>
      <c r="M6429" s="1">
        <v>1</v>
      </c>
      <c r="N6429" s="1">
        <v>1.9607843137254899</v>
      </c>
      <c r="O6429" s="1" t="e">
        <f>----ggg----------tTttTtgCAAgAtCgA-tGgCCg</f>
        <v>#NAME?</v>
      </c>
    </row>
    <row r="6430" spans="1:15" x14ac:dyDescent="0.3">
      <c r="A6430" s="1" t="s">
        <v>5701</v>
      </c>
      <c r="B6430" s="1" t="s">
        <v>5774</v>
      </c>
      <c r="C6430" s="1">
        <v>3</v>
      </c>
      <c r="D6430" s="1" t="s">
        <v>7374</v>
      </c>
      <c r="E6430" s="1">
        <v>22</v>
      </c>
      <c r="F6430" s="1" t="s">
        <v>8447</v>
      </c>
      <c r="G6430" s="1" t="s">
        <v>5834</v>
      </c>
      <c r="H6430" s="1" t="s">
        <v>8313</v>
      </c>
      <c r="I6430" s="1" t="b">
        <v>0</v>
      </c>
      <c r="J6430" s="1">
        <v>17</v>
      </c>
      <c r="K6430" s="1">
        <v>0</v>
      </c>
      <c r="L6430" s="1">
        <v>0</v>
      </c>
      <c r="M6430" s="1">
        <v>178</v>
      </c>
      <c r="N6430" s="1">
        <v>51.149425287356301</v>
      </c>
      <c r="O6430" s="1" t="e">
        <f>-------------accctcttgtggtt---agggttgtgg</f>
        <v>#NAME?</v>
      </c>
    </row>
    <row r="6431" spans="1:15" x14ac:dyDescent="0.3">
      <c r="A6431" s="1" t="s">
        <v>5701</v>
      </c>
      <c r="B6431" s="1" t="s">
        <v>5774</v>
      </c>
      <c r="C6431" s="1">
        <v>3</v>
      </c>
      <c r="D6431" s="1" t="s">
        <v>7374</v>
      </c>
      <c r="E6431" s="1">
        <v>22</v>
      </c>
      <c r="F6431" s="1" t="s">
        <v>8447</v>
      </c>
      <c r="G6431" s="1" t="s">
        <v>5834</v>
      </c>
      <c r="H6431" s="1" t="s">
        <v>8313</v>
      </c>
      <c r="I6431" s="1" t="b">
        <v>0</v>
      </c>
      <c r="J6431" s="1">
        <v>17</v>
      </c>
      <c r="K6431" s="1">
        <v>0</v>
      </c>
      <c r="L6431" s="1">
        <v>0</v>
      </c>
      <c r="M6431" s="1">
        <v>118</v>
      </c>
      <c r="N6431" s="1">
        <v>33.908045977011497</v>
      </c>
      <c r="O6431" s="1" t="e">
        <f>-------acagggaccctcttgtggttg---------tgg</f>
        <v>#NAME?</v>
      </c>
    </row>
    <row r="6432" spans="1:15" x14ac:dyDescent="0.3">
      <c r="A6432" s="1" t="s">
        <v>5701</v>
      </c>
      <c r="B6432" s="1" t="s">
        <v>5774</v>
      </c>
      <c r="C6432" s="1">
        <v>3</v>
      </c>
      <c r="D6432" s="1" t="s">
        <v>7374</v>
      </c>
      <c r="E6432" s="1">
        <v>22</v>
      </c>
      <c r="F6432" s="1" t="s">
        <v>8447</v>
      </c>
      <c r="G6432" s="1" t="s">
        <v>5834</v>
      </c>
      <c r="H6432" s="1" t="s">
        <v>8313</v>
      </c>
      <c r="I6432" s="1" t="b">
        <v>0</v>
      </c>
      <c r="J6432" s="1">
        <v>16</v>
      </c>
      <c r="K6432" s="1">
        <v>0</v>
      </c>
      <c r="L6432" s="1">
        <v>0</v>
      </c>
      <c r="M6432" s="1">
        <v>16</v>
      </c>
      <c r="N6432" s="1">
        <v>4.59770114942528</v>
      </c>
      <c r="O6432" s="1" t="e">
        <f>------------gaccctcttgtggtt---agggttgtgg</f>
        <v>#NAME?</v>
      </c>
    </row>
    <row r="6433" spans="1:15" x14ac:dyDescent="0.3">
      <c r="A6433" s="1" t="s">
        <v>5701</v>
      </c>
      <c r="B6433" s="1" t="s">
        <v>5774</v>
      </c>
      <c r="C6433" s="1">
        <v>3</v>
      </c>
      <c r="D6433" s="1" t="s">
        <v>7374</v>
      </c>
      <c r="E6433" s="1">
        <v>22</v>
      </c>
      <c r="F6433" s="1" t="s">
        <v>8447</v>
      </c>
      <c r="G6433" s="1" t="s">
        <v>5834</v>
      </c>
      <c r="H6433" s="1" t="s">
        <v>8313</v>
      </c>
      <c r="I6433" s="1" t="b">
        <v>0</v>
      </c>
      <c r="J6433" s="1">
        <v>16</v>
      </c>
      <c r="K6433" s="1">
        <v>0</v>
      </c>
      <c r="L6433" s="1">
        <v>0</v>
      </c>
      <c r="M6433" s="1">
        <v>13</v>
      </c>
      <c r="N6433" s="1">
        <v>3.7356321839080402</v>
      </c>
      <c r="O6433" s="1" t="e">
        <f>------gacagggaccctcttgtggttg---------tgg</f>
        <v>#NAME?</v>
      </c>
    </row>
    <row r="6434" spans="1:15" x14ac:dyDescent="0.3">
      <c r="A6434" s="1" t="s">
        <v>5701</v>
      </c>
      <c r="B6434" s="1" t="s">
        <v>5774</v>
      </c>
      <c r="C6434" s="1">
        <v>3</v>
      </c>
      <c r="D6434" s="1" t="s">
        <v>7374</v>
      </c>
      <c r="E6434" s="1">
        <v>23</v>
      </c>
      <c r="F6434" s="1" t="s">
        <v>8448</v>
      </c>
      <c r="G6434" s="1" t="s">
        <v>5814</v>
      </c>
      <c r="H6434" s="1" t="s">
        <v>8313</v>
      </c>
      <c r="I6434" s="1" t="b">
        <v>0</v>
      </c>
      <c r="J6434" s="1">
        <v>17</v>
      </c>
      <c r="K6434" s="1">
        <v>0</v>
      </c>
      <c r="L6434" s="1">
        <v>0</v>
      </c>
      <c r="M6434" s="1">
        <v>8</v>
      </c>
      <c r="N6434" s="1">
        <v>53.3333333333333</v>
      </c>
      <c r="O6434" s="1" t="e">
        <f>----------------ctcttgtggttggtagggttgtgg</f>
        <v>#NAME?</v>
      </c>
    </row>
    <row r="6435" spans="1:15" x14ac:dyDescent="0.3">
      <c r="A6435" s="1" t="s">
        <v>5701</v>
      </c>
      <c r="B6435" s="1" t="s">
        <v>5774</v>
      </c>
      <c r="C6435" s="1">
        <v>3</v>
      </c>
      <c r="D6435" s="1" t="s">
        <v>7374</v>
      </c>
      <c r="E6435" s="1">
        <v>23</v>
      </c>
      <c r="F6435" s="1" t="s">
        <v>8448</v>
      </c>
      <c r="G6435" s="1" t="s">
        <v>5834</v>
      </c>
      <c r="H6435" s="1" t="s">
        <v>8313</v>
      </c>
      <c r="I6435" s="1" t="b">
        <v>0</v>
      </c>
      <c r="J6435" s="1">
        <v>17</v>
      </c>
      <c r="K6435" s="1">
        <v>0</v>
      </c>
      <c r="L6435" s="1">
        <v>0</v>
      </c>
      <c r="M6435" s="1">
        <v>3</v>
      </c>
      <c r="N6435" s="1">
        <v>20</v>
      </c>
      <c r="O6435" s="1" t="e">
        <f>-------acagggaccctcttgtggttg---------tgg</f>
        <v>#NAME?</v>
      </c>
    </row>
    <row r="6436" spans="1:15" x14ac:dyDescent="0.3">
      <c r="A6436" s="1" t="s">
        <v>5701</v>
      </c>
      <c r="B6436" s="1" t="s">
        <v>5774</v>
      </c>
      <c r="C6436" s="1">
        <v>3</v>
      </c>
      <c r="D6436" s="1" t="s">
        <v>7374</v>
      </c>
      <c r="E6436" s="1">
        <v>23</v>
      </c>
      <c r="F6436" s="1" t="s">
        <v>8448</v>
      </c>
      <c r="G6436" s="1" t="s">
        <v>5834</v>
      </c>
      <c r="H6436" s="1" t="s">
        <v>8313</v>
      </c>
      <c r="I6436" s="1" t="b">
        <v>0</v>
      </c>
      <c r="J6436" s="1">
        <v>17</v>
      </c>
      <c r="K6436" s="1">
        <v>0</v>
      </c>
      <c r="L6436" s="1">
        <v>0</v>
      </c>
      <c r="M6436" s="1">
        <v>2</v>
      </c>
      <c r="N6436" s="1">
        <v>13.3333333333333</v>
      </c>
      <c r="O6436" s="1" t="e">
        <f>-------------accctcttgtggtt---agggttgtgg</f>
        <v>#NAME?</v>
      </c>
    </row>
    <row r="6437" spans="1:15" x14ac:dyDescent="0.3">
      <c r="A6437" s="1" t="s">
        <v>5701</v>
      </c>
      <c r="B6437" s="1" t="s">
        <v>5774</v>
      </c>
      <c r="C6437" s="1">
        <v>3</v>
      </c>
      <c r="D6437" s="1" t="s">
        <v>7374</v>
      </c>
      <c r="E6437" s="1">
        <v>23</v>
      </c>
      <c r="F6437" s="1" t="s">
        <v>8448</v>
      </c>
      <c r="G6437" s="1" t="s">
        <v>5814</v>
      </c>
      <c r="H6437" s="1" t="s">
        <v>8313</v>
      </c>
      <c r="I6437" s="1" t="b">
        <v>0</v>
      </c>
      <c r="J6437" s="1">
        <v>18</v>
      </c>
      <c r="K6437" s="1">
        <v>0</v>
      </c>
      <c r="L6437" s="1">
        <v>0</v>
      </c>
      <c r="M6437" s="1">
        <v>1</v>
      </c>
      <c r="N6437" s="1">
        <v>6.6666666666666599</v>
      </c>
      <c r="O6437" s="1" t="e">
        <f>-----------------tcttgtggttggtagggttgtgg</f>
        <v>#NAME?</v>
      </c>
    </row>
    <row r="6438" spans="1:15" x14ac:dyDescent="0.3">
      <c r="A6438" s="1" t="s">
        <v>5701</v>
      </c>
      <c r="B6438" s="1" t="s">
        <v>5774</v>
      </c>
      <c r="C6438" s="1">
        <v>3</v>
      </c>
      <c r="D6438" s="1" t="s">
        <v>7374</v>
      </c>
      <c r="E6438" s="1">
        <v>23</v>
      </c>
      <c r="F6438" s="1" t="s">
        <v>8448</v>
      </c>
      <c r="G6438" s="1" t="s">
        <v>5814</v>
      </c>
      <c r="H6438" s="1" t="s">
        <v>8313</v>
      </c>
      <c r="I6438" s="1" t="b">
        <v>0</v>
      </c>
      <c r="J6438" s="1">
        <v>16</v>
      </c>
      <c r="K6438" s="1">
        <v>0</v>
      </c>
      <c r="L6438" s="1">
        <v>0</v>
      </c>
      <c r="M6438" s="1">
        <v>1</v>
      </c>
      <c r="N6438" s="1">
        <v>6.6666666666666599</v>
      </c>
      <c r="O6438" s="1" t="e">
        <f>---------------cctcttgtggttggtagggttgtgg</f>
        <v>#NAME?</v>
      </c>
    </row>
    <row r="6439" spans="1:15" x14ac:dyDescent="0.3">
      <c r="A6439" s="1" t="s">
        <v>5701</v>
      </c>
      <c r="B6439" s="1" t="s">
        <v>5774</v>
      </c>
      <c r="C6439" s="1">
        <v>3</v>
      </c>
      <c r="D6439" s="1" t="s">
        <v>7374</v>
      </c>
      <c r="E6439" s="1">
        <v>24</v>
      </c>
      <c r="F6439" s="1" t="s">
        <v>8449</v>
      </c>
      <c r="G6439" s="1" t="s">
        <v>5834</v>
      </c>
      <c r="H6439" s="1" t="s">
        <v>8313</v>
      </c>
      <c r="I6439" s="1" t="b">
        <v>0</v>
      </c>
      <c r="J6439" s="1">
        <v>17</v>
      </c>
      <c r="K6439" s="1">
        <v>0</v>
      </c>
      <c r="L6439" s="1">
        <v>0</v>
      </c>
      <c r="M6439" s="1">
        <v>51</v>
      </c>
      <c r="N6439" s="1">
        <v>11.590909090908999</v>
      </c>
      <c r="O6439" s="1" t="e">
        <f>-gcagggacagggaccctct---------------tgtgg</f>
        <v>#NAME?</v>
      </c>
    </row>
    <row r="6440" spans="1:15" x14ac:dyDescent="0.3">
      <c r="A6440" s="1" t="s">
        <v>5701</v>
      </c>
      <c r="B6440" s="1" t="s">
        <v>5774</v>
      </c>
      <c r="C6440" s="1">
        <v>3</v>
      </c>
      <c r="D6440" s="1" t="s">
        <v>7374</v>
      </c>
      <c r="E6440" s="1">
        <v>24</v>
      </c>
      <c r="F6440" s="1" t="s">
        <v>8449</v>
      </c>
      <c r="G6440" s="1" t="s">
        <v>5834</v>
      </c>
      <c r="H6440" s="1" t="s">
        <v>8313</v>
      </c>
      <c r="I6440" s="1" t="b">
        <v>0</v>
      </c>
      <c r="J6440" s="1">
        <v>17</v>
      </c>
      <c r="K6440" s="1">
        <v>0</v>
      </c>
      <c r="L6440" s="1">
        <v>17</v>
      </c>
      <c r="M6440" s="1">
        <v>50</v>
      </c>
      <c r="N6440" s="1">
        <v>11.363636363636299</v>
      </c>
      <c r="O6440" s="1" t="s">
        <v>8450</v>
      </c>
    </row>
    <row r="6441" spans="1:15" x14ac:dyDescent="0.3">
      <c r="A6441" s="1" t="s">
        <v>5701</v>
      </c>
      <c r="B6441" s="1" t="s">
        <v>5774</v>
      </c>
      <c r="C6441" s="1">
        <v>3</v>
      </c>
      <c r="D6441" s="1" t="s">
        <v>7374</v>
      </c>
      <c r="E6441" s="1">
        <v>24</v>
      </c>
      <c r="F6441" s="1" t="s">
        <v>8449</v>
      </c>
      <c r="G6441" s="1" t="s">
        <v>5814</v>
      </c>
      <c r="H6441" s="1" t="s">
        <v>8313</v>
      </c>
      <c r="I6441" s="1" t="b">
        <v>0</v>
      </c>
      <c r="J6441" s="1">
        <v>17</v>
      </c>
      <c r="K6441" s="1">
        <v>0</v>
      </c>
      <c r="L6441" s="1">
        <v>0</v>
      </c>
      <c r="M6441" s="1">
        <v>40</v>
      </c>
      <c r="N6441" s="1">
        <v>9.0909090909090899</v>
      </c>
      <c r="O6441" s="1" t="e">
        <f>----------------ctcttgtggttggtagggttgtgg</f>
        <v>#NAME?</v>
      </c>
    </row>
    <row r="6442" spans="1:15" x14ac:dyDescent="0.3">
      <c r="A6442" s="1" t="s">
        <v>5701</v>
      </c>
      <c r="B6442" s="1" t="s">
        <v>5774</v>
      </c>
      <c r="C6442" s="1">
        <v>3</v>
      </c>
      <c r="D6442" s="1" t="s">
        <v>7374</v>
      </c>
      <c r="E6442" s="1">
        <v>24</v>
      </c>
      <c r="F6442" s="1" t="s">
        <v>8449</v>
      </c>
      <c r="G6442" s="1" t="s">
        <v>5834</v>
      </c>
      <c r="H6442" s="1" t="s">
        <v>8314</v>
      </c>
      <c r="I6442" s="1" t="b">
        <v>0</v>
      </c>
      <c r="J6442" s="1">
        <v>18</v>
      </c>
      <c r="K6442" s="1">
        <v>1</v>
      </c>
      <c r="L6442" s="1">
        <v>0</v>
      </c>
      <c r="M6442" s="1">
        <v>40</v>
      </c>
      <c r="N6442" s="1">
        <v>9.0909090909090899</v>
      </c>
      <c r="O6442" s="1" t="e">
        <f>-----------------tcttgtggttaggtagggttgtg</f>
        <v>#NAME?</v>
      </c>
    </row>
    <row r="6443" spans="1:15" x14ac:dyDescent="0.3">
      <c r="A6443" s="1" t="s">
        <v>5701</v>
      </c>
      <c r="B6443" s="1" t="s">
        <v>5774</v>
      </c>
      <c r="C6443" s="1">
        <v>3</v>
      </c>
      <c r="D6443" s="1" t="s">
        <v>7374</v>
      </c>
      <c r="E6443" s="1">
        <v>24</v>
      </c>
      <c r="F6443" s="1" t="s">
        <v>8449</v>
      </c>
      <c r="G6443" s="1" t="s">
        <v>5834</v>
      </c>
      <c r="H6443" s="1" t="s">
        <v>8313</v>
      </c>
      <c r="I6443" s="1" t="b">
        <v>0</v>
      </c>
      <c r="J6443" s="1">
        <v>17</v>
      </c>
      <c r="K6443" s="1">
        <v>0</v>
      </c>
      <c r="L6443" s="1">
        <v>0</v>
      </c>
      <c r="M6443" s="1">
        <v>28</v>
      </c>
      <c r="N6443" s="1">
        <v>6.3636363636363598</v>
      </c>
      <c r="O6443" s="1" t="e">
        <f>-------acagggaccctcttgtggttg---------tgg</f>
        <v>#NAME?</v>
      </c>
    </row>
    <row r="6444" spans="1:15" x14ac:dyDescent="0.3">
      <c r="A6444" s="1" t="s">
        <v>5701</v>
      </c>
      <c r="B6444" s="1" t="s">
        <v>5774</v>
      </c>
      <c r="C6444" s="1">
        <v>3</v>
      </c>
      <c r="D6444" s="1" t="s">
        <v>7374</v>
      </c>
      <c r="E6444" s="1">
        <v>24</v>
      </c>
      <c r="F6444" s="1" t="s">
        <v>8449</v>
      </c>
      <c r="G6444" s="1" t="s">
        <v>5834</v>
      </c>
      <c r="H6444" s="1" t="s">
        <v>8313</v>
      </c>
      <c r="I6444" s="1" t="b">
        <v>0</v>
      </c>
      <c r="J6444" s="1">
        <v>17</v>
      </c>
      <c r="K6444" s="1">
        <v>0</v>
      </c>
      <c r="L6444" s="1">
        <v>0</v>
      </c>
      <c r="M6444" s="1">
        <v>24</v>
      </c>
      <c r="N6444" s="1">
        <v>5.4545454545454497</v>
      </c>
      <c r="O6444" s="1" t="e">
        <f>-------------accctcttgtggtt---agggttgtgg</f>
        <v>#NAME?</v>
      </c>
    </row>
    <row r="6445" spans="1:15" x14ac:dyDescent="0.3">
      <c r="A6445" s="1" t="s">
        <v>5701</v>
      </c>
      <c r="B6445" s="1" t="s">
        <v>5774</v>
      </c>
      <c r="C6445" s="1">
        <v>3</v>
      </c>
      <c r="D6445" s="1" t="s">
        <v>7374</v>
      </c>
      <c r="E6445" s="1">
        <v>24</v>
      </c>
      <c r="F6445" s="1" t="s">
        <v>8449</v>
      </c>
      <c r="G6445" s="1" t="s">
        <v>5834</v>
      </c>
      <c r="H6445" s="1" t="s">
        <v>8314</v>
      </c>
      <c r="I6445" s="1" t="b">
        <v>0</v>
      </c>
      <c r="J6445" s="1">
        <v>18</v>
      </c>
      <c r="K6445" s="1">
        <v>1</v>
      </c>
      <c r="L6445" s="1">
        <v>0</v>
      </c>
      <c r="M6445" s="1">
        <v>20</v>
      </c>
      <c r="N6445" s="1">
        <v>4.5454545454545396</v>
      </c>
      <c r="O6445" s="1" t="e">
        <f>-----------------tcttgtggtttggtagggttgtg</f>
        <v>#NAME?</v>
      </c>
    </row>
    <row r="6446" spans="1:15" x14ac:dyDescent="0.3">
      <c r="A6446" s="1" t="s">
        <v>5701</v>
      </c>
      <c r="B6446" s="1" t="s">
        <v>5774</v>
      </c>
      <c r="C6446" s="1">
        <v>3</v>
      </c>
      <c r="D6446" s="1" t="s">
        <v>7374</v>
      </c>
      <c r="E6446" s="1">
        <v>24</v>
      </c>
      <c r="F6446" s="1" t="s">
        <v>8449</v>
      </c>
      <c r="G6446" s="1" t="s">
        <v>5834</v>
      </c>
      <c r="H6446" s="1" t="s">
        <v>8313</v>
      </c>
      <c r="I6446" s="1" t="b">
        <v>0</v>
      </c>
      <c r="J6446" s="1">
        <v>17</v>
      </c>
      <c r="K6446" s="1">
        <v>0</v>
      </c>
      <c r="L6446" s="1">
        <v>0</v>
      </c>
      <c r="M6446" s="1">
        <v>15</v>
      </c>
      <c r="N6446" s="1">
        <v>3.4090909090908998</v>
      </c>
      <c r="O6446" s="1" t="e">
        <f>------------gaccctcttgtggt----agggttgtgg</f>
        <v>#NAME?</v>
      </c>
    </row>
    <row r="6447" spans="1:15" x14ac:dyDescent="0.3">
      <c r="A6447" s="1" t="s">
        <v>5701</v>
      </c>
      <c r="B6447" s="1" t="s">
        <v>5774</v>
      </c>
      <c r="C6447" s="1">
        <v>3</v>
      </c>
      <c r="D6447" s="1" t="s">
        <v>7374</v>
      </c>
      <c r="E6447" s="1">
        <v>24</v>
      </c>
      <c r="F6447" s="1" t="s">
        <v>8449</v>
      </c>
      <c r="G6447" s="1" t="s">
        <v>5834</v>
      </c>
      <c r="H6447" s="1" t="s">
        <v>8342</v>
      </c>
      <c r="I6447" s="1" t="b">
        <v>0</v>
      </c>
      <c r="J6447" s="1">
        <v>18</v>
      </c>
      <c r="K6447" s="1">
        <v>1</v>
      </c>
      <c r="L6447" s="1">
        <v>12</v>
      </c>
      <c r="M6447" s="1">
        <v>13</v>
      </c>
      <c r="N6447" s="1">
        <v>2.9545454545454501</v>
      </c>
      <c r="O6447" s="1" t="e">
        <f>-----------------tAtatTtgCtCCCtGCAACtAtg</f>
        <v>#NAME?</v>
      </c>
    </row>
    <row r="6448" spans="1:15" x14ac:dyDescent="0.3">
      <c r="A6448" s="1" t="s">
        <v>5701</v>
      </c>
      <c r="B6448" s="1" t="s">
        <v>5774</v>
      </c>
      <c r="C6448" s="1">
        <v>3</v>
      </c>
      <c r="D6448" s="1" t="s">
        <v>7374</v>
      </c>
      <c r="E6448" s="1">
        <v>24</v>
      </c>
      <c r="F6448" s="1" t="s">
        <v>8449</v>
      </c>
      <c r="G6448" s="1" t="s">
        <v>5834</v>
      </c>
      <c r="H6448" s="1" t="s">
        <v>8313</v>
      </c>
      <c r="I6448" s="1" t="b">
        <v>0</v>
      </c>
      <c r="J6448" s="1">
        <v>17</v>
      </c>
      <c r="K6448" s="1">
        <v>0</v>
      </c>
      <c r="L6448" s="1">
        <v>0</v>
      </c>
      <c r="M6448" s="1">
        <v>12</v>
      </c>
      <c r="N6448" s="1">
        <v>2.72727272727272</v>
      </c>
      <c r="O6448" s="1" t="e">
        <f>---------------cctcttgtggt-ggtagggttgtgg</f>
        <v>#NAME?</v>
      </c>
    </row>
    <row r="6449" spans="1:15" x14ac:dyDescent="0.3">
      <c r="A6449" s="1" t="s">
        <v>5701</v>
      </c>
      <c r="B6449" s="1" t="s">
        <v>5774</v>
      </c>
      <c r="C6449" s="1">
        <v>3</v>
      </c>
      <c r="D6449" s="1" t="s">
        <v>7374</v>
      </c>
      <c r="E6449" s="1">
        <v>24</v>
      </c>
      <c r="F6449" s="1" t="s">
        <v>8449</v>
      </c>
      <c r="G6449" s="1" t="s">
        <v>5834</v>
      </c>
      <c r="H6449" s="1" t="s">
        <v>8313</v>
      </c>
      <c r="I6449" s="1" t="b">
        <v>0</v>
      </c>
      <c r="J6449" s="1">
        <v>17</v>
      </c>
      <c r="K6449" s="1">
        <v>0</v>
      </c>
      <c r="L6449" s="1">
        <v>0</v>
      </c>
      <c r="M6449" s="1">
        <v>10</v>
      </c>
      <c r="N6449" s="1">
        <v>2.2727272727272698</v>
      </c>
      <c r="O6449" s="1" t="e">
        <f>--------------ccctcttgtgg--ggtagggttgtgg</f>
        <v>#NAME?</v>
      </c>
    </row>
    <row r="6450" spans="1:15" x14ac:dyDescent="0.3">
      <c r="A6450" s="1" t="s">
        <v>5701</v>
      </c>
      <c r="B6450" s="1" t="s">
        <v>5774</v>
      </c>
      <c r="C6450" s="1">
        <v>3</v>
      </c>
      <c r="D6450" s="1" t="s">
        <v>7374</v>
      </c>
      <c r="E6450" s="1">
        <v>24</v>
      </c>
      <c r="F6450" s="1" t="s">
        <v>8449</v>
      </c>
      <c r="G6450" s="1" t="s">
        <v>5834</v>
      </c>
      <c r="H6450" s="1" t="s">
        <v>8313</v>
      </c>
      <c r="I6450" s="1" t="b">
        <v>0</v>
      </c>
      <c r="J6450" s="1">
        <v>17</v>
      </c>
      <c r="K6450" s="1">
        <v>0</v>
      </c>
      <c r="L6450" s="1">
        <v>0</v>
      </c>
      <c r="M6450" s="1">
        <v>6</v>
      </c>
      <c r="N6450" s="1">
        <v>1.36363636363636</v>
      </c>
      <c r="O6450" s="1" t="s">
        <v>8315</v>
      </c>
    </row>
    <row r="6451" spans="1:15" x14ac:dyDescent="0.3">
      <c r="A6451" s="1" t="s">
        <v>5701</v>
      </c>
      <c r="B6451" s="1" t="s">
        <v>5774</v>
      </c>
      <c r="C6451" s="1">
        <v>3</v>
      </c>
      <c r="D6451" s="1" t="s">
        <v>7374</v>
      </c>
      <c r="E6451" s="1">
        <v>24</v>
      </c>
      <c r="F6451" s="1" t="s">
        <v>8449</v>
      </c>
      <c r="G6451" s="1" t="s">
        <v>5834</v>
      </c>
      <c r="H6451" s="1" t="s">
        <v>8313</v>
      </c>
      <c r="I6451" s="1" t="b">
        <v>0</v>
      </c>
      <c r="J6451" s="1">
        <v>17</v>
      </c>
      <c r="K6451" s="1">
        <v>0</v>
      </c>
      <c r="L6451" s="1">
        <v>0</v>
      </c>
      <c r="M6451" s="1">
        <v>6</v>
      </c>
      <c r="N6451" s="1">
        <v>1.36363636363636</v>
      </c>
      <c r="O6451" s="1" t="e">
        <f>--------cagggaccctc--------ggtagggttgtgg</f>
        <v>#NAME?</v>
      </c>
    </row>
    <row r="6452" spans="1:15" x14ac:dyDescent="0.3">
      <c r="A6452" s="1" t="s">
        <v>5701</v>
      </c>
      <c r="B6452" s="1" t="s">
        <v>5774</v>
      </c>
      <c r="C6452" s="1">
        <v>3</v>
      </c>
      <c r="D6452" s="1" t="s">
        <v>7374</v>
      </c>
      <c r="E6452" s="1">
        <v>24</v>
      </c>
      <c r="F6452" s="1" t="s">
        <v>8449</v>
      </c>
      <c r="G6452" s="1" t="s">
        <v>5834</v>
      </c>
      <c r="H6452" s="1" t="s">
        <v>8314</v>
      </c>
      <c r="I6452" s="1" t="b">
        <v>0</v>
      </c>
      <c r="J6452" s="1">
        <v>17</v>
      </c>
      <c r="K6452" s="1">
        <v>1</v>
      </c>
      <c r="L6452" s="1">
        <v>0</v>
      </c>
      <c r="M6452" s="1">
        <v>5</v>
      </c>
      <c r="N6452" s="1">
        <v>1.13636363636363</v>
      </c>
      <c r="O6452" s="1" t="e">
        <f>----------------ctcttgtggttaggtagggttgtg</f>
        <v>#NAME?</v>
      </c>
    </row>
    <row r="6453" spans="1:15" x14ac:dyDescent="0.3">
      <c r="A6453" s="1" t="s">
        <v>5701</v>
      </c>
      <c r="B6453" s="1" t="s">
        <v>5774</v>
      </c>
      <c r="C6453" s="1">
        <v>3</v>
      </c>
      <c r="D6453" s="1" t="s">
        <v>7374</v>
      </c>
      <c r="E6453" s="1">
        <v>24</v>
      </c>
      <c r="F6453" s="1" t="s">
        <v>8449</v>
      </c>
      <c r="G6453" s="1" t="s">
        <v>5834</v>
      </c>
      <c r="H6453" s="1" t="s">
        <v>8313</v>
      </c>
      <c r="I6453" s="1" t="b">
        <v>0</v>
      </c>
      <c r="J6453" s="1">
        <v>17</v>
      </c>
      <c r="K6453" s="1">
        <v>0</v>
      </c>
      <c r="L6453" s="1">
        <v>3</v>
      </c>
      <c r="M6453" s="1">
        <v>5</v>
      </c>
      <c r="N6453" s="1">
        <v>1.13636363636363</v>
      </c>
      <c r="O6453" s="1" t="e">
        <f>-gAagTgGcagggac---------------agggttgtgg</f>
        <v>#NAME?</v>
      </c>
    </row>
    <row r="6454" spans="1:15" x14ac:dyDescent="0.3">
      <c r="A6454" s="1" t="s">
        <v>5701</v>
      </c>
      <c r="B6454" s="1" t="s">
        <v>5774</v>
      </c>
      <c r="C6454" s="1">
        <v>3</v>
      </c>
      <c r="D6454" s="1" t="s">
        <v>7374</v>
      </c>
      <c r="E6454" s="1">
        <v>24</v>
      </c>
      <c r="F6454" s="1" t="s">
        <v>8449</v>
      </c>
      <c r="G6454" s="1" t="s">
        <v>5834</v>
      </c>
      <c r="H6454" s="1" t="s">
        <v>8313</v>
      </c>
      <c r="I6454" s="1" t="b">
        <v>0</v>
      </c>
      <c r="J6454" s="1">
        <v>17</v>
      </c>
      <c r="K6454" s="1">
        <v>0</v>
      </c>
      <c r="L6454" s="1">
        <v>4</v>
      </c>
      <c r="M6454" s="1">
        <v>5</v>
      </c>
      <c r="N6454" s="1">
        <v>1.13636363636363</v>
      </c>
      <c r="O6454" s="1" t="e">
        <f>-gcCggAaGTggg---------------gtagggttgtgg</f>
        <v>#NAME?</v>
      </c>
    </row>
    <row r="6455" spans="1:15" x14ac:dyDescent="0.3">
      <c r="A6455" s="1" t="s">
        <v>5701</v>
      </c>
      <c r="B6455" s="1" t="s">
        <v>5774</v>
      </c>
      <c r="C6455" s="1">
        <v>3</v>
      </c>
      <c r="D6455" s="1" t="s">
        <v>7374</v>
      </c>
      <c r="E6455" s="1">
        <v>25</v>
      </c>
      <c r="F6455" s="1" t="s">
        <v>8451</v>
      </c>
      <c r="G6455" s="1" t="s">
        <v>5834</v>
      </c>
      <c r="H6455" s="1" t="s">
        <v>8313</v>
      </c>
      <c r="I6455" s="1" t="b">
        <v>0</v>
      </c>
      <c r="J6455" s="1">
        <v>17</v>
      </c>
      <c r="K6455" s="1">
        <v>0</v>
      </c>
      <c r="L6455" s="1">
        <v>0</v>
      </c>
      <c r="M6455" s="1">
        <v>135</v>
      </c>
      <c r="N6455" s="1">
        <v>14.9667405764966</v>
      </c>
      <c r="O6455" s="1" t="e">
        <f>-gcagggacagggaccctct---------------tgtgg</f>
        <v>#NAME?</v>
      </c>
    </row>
    <row r="6456" spans="1:15" x14ac:dyDescent="0.3">
      <c r="A6456" s="1" t="s">
        <v>5701</v>
      </c>
      <c r="B6456" s="1" t="s">
        <v>5774</v>
      </c>
      <c r="C6456" s="1">
        <v>3</v>
      </c>
      <c r="D6456" s="1" t="s">
        <v>7374</v>
      </c>
      <c r="E6456" s="1">
        <v>25</v>
      </c>
      <c r="F6456" s="1" t="s">
        <v>8451</v>
      </c>
      <c r="G6456" s="1" t="s">
        <v>5834</v>
      </c>
      <c r="H6456" s="1" t="s">
        <v>8342</v>
      </c>
      <c r="I6456" s="1" t="b">
        <v>0</v>
      </c>
      <c r="J6456" s="1">
        <v>18</v>
      </c>
      <c r="K6456" s="1">
        <v>1</v>
      </c>
      <c r="L6456" s="1">
        <v>12</v>
      </c>
      <c r="M6456" s="1">
        <v>104</v>
      </c>
      <c r="N6456" s="1">
        <v>11.5299334811529</v>
      </c>
      <c r="O6456" s="1" t="e">
        <f>-----------------tAtatTtgCtCCCtGCAACtAtg</f>
        <v>#NAME?</v>
      </c>
    </row>
    <row r="6457" spans="1:15" x14ac:dyDescent="0.3">
      <c r="A6457" s="1" t="s">
        <v>5701</v>
      </c>
      <c r="B6457" s="1" t="s">
        <v>5774</v>
      </c>
      <c r="C6457" s="1">
        <v>3</v>
      </c>
      <c r="D6457" s="1" t="s">
        <v>7374</v>
      </c>
      <c r="E6457" s="1">
        <v>25</v>
      </c>
      <c r="F6457" s="1" t="s">
        <v>8451</v>
      </c>
      <c r="G6457" s="1" t="s">
        <v>5814</v>
      </c>
      <c r="H6457" s="1" t="s">
        <v>8313</v>
      </c>
      <c r="I6457" s="1" t="b">
        <v>0</v>
      </c>
      <c r="J6457" s="1">
        <v>17</v>
      </c>
      <c r="K6457" s="1">
        <v>0</v>
      </c>
      <c r="L6457" s="1">
        <v>0</v>
      </c>
      <c r="M6457" s="1">
        <v>95</v>
      </c>
      <c r="N6457" s="1">
        <v>10.5321507760532</v>
      </c>
      <c r="O6457" s="1" t="e">
        <f>----------------ctcttgtggttggtagggttgtgg</f>
        <v>#NAME?</v>
      </c>
    </row>
    <row r="6458" spans="1:15" x14ac:dyDescent="0.3">
      <c r="A6458" s="1" t="s">
        <v>5701</v>
      </c>
      <c r="B6458" s="1" t="s">
        <v>5774</v>
      </c>
      <c r="C6458" s="1">
        <v>3</v>
      </c>
      <c r="D6458" s="1" t="s">
        <v>7374</v>
      </c>
      <c r="E6458" s="1">
        <v>25</v>
      </c>
      <c r="F6458" s="1" t="s">
        <v>8451</v>
      </c>
      <c r="G6458" s="1" t="s">
        <v>5834</v>
      </c>
      <c r="H6458" s="1" t="s">
        <v>8314</v>
      </c>
      <c r="I6458" s="1" t="b">
        <v>0</v>
      </c>
      <c r="J6458" s="1">
        <v>18</v>
      </c>
      <c r="K6458" s="1">
        <v>1</v>
      </c>
      <c r="L6458" s="1">
        <v>0</v>
      </c>
      <c r="M6458" s="1">
        <v>66</v>
      </c>
      <c r="N6458" s="1">
        <v>7.3170731707316996</v>
      </c>
      <c r="O6458" s="1" t="e">
        <f>-----------------tcttgtggtttggtagggttgtg</f>
        <v>#NAME?</v>
      </c>
    </row>
    <row r="6459" spans="1:15" x14ac:dyDescent="0.3">
      <c r="A6459" s="1" t="s">
        <v>5701</v>
      </c>
      <c r="B6459" s="1" t="s">
        <v>5774</v>
      </c>
      <c r="C6459" s="1">
        <v>3</v>
      </c>
      <c r="D6459" s="1" t="s">
        <v>7374</v>
      </c>
      <c r="E6459" s="1">
        <v>25</v>
      </c>
      <c r="F6459" s="1" t="s">
        <v>8451</v>
      </c>
      <c r="G6459" s="1" t="s">
        <v>5834</v>
      </c>
      <c r="H6459" s="1" t="s">
        <v>8313</v>
      </c>
      <c r="I6459" s="1" t="b">
        <v>0</v>
      </c>
      <c r="J6459" s="1">
        <v>17</v>
      </c>
      <c r="K6459" s="1">
        <v>0</v>
      </c>
      <c r="L6459" s="1">
        <v>0</v>
      </c>
      <c r="M6459" s="1">
        <v>45</v>
      </c>
      <c r="N6459" s="1">
        <v>4.9889135254988899</v>
      </c>
      <c r="O6459" s="1" t="e">
        <f>--------------ccctcttgtgg--ggtagggttgtgg</f>
        <v>#NAME?</v>
      </c>
    </row>
    <row r="6460" spans="1:15" x14ac:dyDescent="0.3">
      <c r="A6460" s="1" t="s">
        <v>5701</v>
      </c>
      <c r="B6460" s="1" t="s">
        <v>5774</v>
      </c>
      <c r="C6460" s="1">
        <v>3</v>
      </c>
      <c r="D6460" s="1" t="s">
        <v>7374</v>
      </c>
      <c r="E6460" s="1">
        <v>25</v>
      </c>
      <c r="F6460" s="1" t="s">
        <v>8451</v>
      </c>
      <c r="G6460" s="1" t="s">
        <v>5834</v>
      </c>
      <c r="H6460" s="1" t="s">
        <v>8313</v>
      </c>
      <c r="I6460" s="1" t="b">
        <v>0</v>
      </c>
      <c r="J6460" s="1">
        <v>15</v>
      </c>
      <c r="K6460" s="1">
        <v>0</v>
      </c>
      <c r="L6460" s="1">
        <v>0</v>
      </c>
      <c r="M6460" s="1">
        <v>31</v>
      </c>
      <c r="N6460" s="1">
        <v>3.43680709534368</v>
      </c>
      <c r="O6460" s="1" t="s">
        <v>8317</v>
      </c>
    </row>
    <row r="6461" spans="1:15" x14ac:dyDescent="0.3">
      <c r="A6461" s="1" t="s">
        <v>5701</v>
      </c>
      <c r="B6461" s="1" t="s">
        <v>5774</v>
      </c>
      <c r="C6461" s="1">
        <v>3</v>
      </c>
      <c r="D6461" s="1" t="s">
        <v>7374</v>
      </c>
      <c r="E6461" s="1">
        <v>25</v>
      </c>
      <c r="F6461" s="1" t="s">
        <v>8451</v>
      </c>
      <c r="G6461" s="1" t="s">
        <v>5834</v>
      </c>
      <c r="H6461" s="1" t="s">
        <v>8313</v>
      </c>
      <c r="I6461" s="1" t="b">
        <v>0</v>
      </c>
      <c r="J6461" s="1">
        <v>17</v>
      </c>
      <c r="K6461" s="1">
        <v>0</v>
      </c>
      <c r="L6461" s="1">
        <v>0</v>
      </c>
      <c r="M6461" s="1">
        <v>28</v>
      </c>
      <c r="N6461" s="1">
        <v>3.1042128603104202</v>
      </c>
      <c r="O6461" s="1" t="e">
        <f>---------------cctcttgtggt-ggtagggttgtgg</f>
        <v>#NAME?</v>
      </c>
    </row>
    <row r="6462" spans="1:15" x14ac:dyDescent="0.3">
      <c r="A6462" s="1" t="s">
        <v>5701</v>
      </c>
      <c r="B6462" s="1" t="s">
        <v>5774</v>
      </c>
      <c r="C6462" s="1">
        <v>3</v>
      </c>
      <c r="D6462" s="1" t="s">
        <v>7374</v>
      </c>
      <c r="E6462" s="1">
        <v>25</v>
      </c>
      <c r="F6462" s="1" t="s">
        <v>8451</v>
      </c>
      <c r="G6462" s="1" t="s">
        <v>5834</v>
      </c>
      <c r="H6462" s="1" t="s">
        <v>8314</v>
      </c>
      <c r="I6462" s="1" t="b">
        <v>0</v>
      </c>
      <c r="J6462" s="1">
        <v>18</v>
      </c>
      <c r="K6462" s="1">
        <v>1</v>
      </c>
      <c r="L6462" s="1">
        <v>0</v>
      </c>
      <c r="M6462" s="1">
        <v>22</v>
      </c>
      <c r="N6462" s="1">
        <v>2.4390243902439002</v>
      </c>
      <c r="O6462" s="1" t="e">
        <f>-----------------tcttgtggttaggtagggttgtg</f>
        <v>#NAME?</v>
      </c>
    </row>
    <row r="6463" spans="1:15" x14ac:dyDescent="0.3">
      <c r="A6463" s="1" t="s">
        <v>5701</v>
      </c>
      <c r="B6463" s="1" t="s">
        <v>5774</v>
      </c>
      <c r="C6463" s="1">
        <v>3</v>
      </c>
      <c r="D6463" s="1" t="s">
        <v>7374</v>
      </c>
      <c r="E6463" s="1">
        <v>25</v>
      </c>
      <c r="F6463" s="1" t="s">
        <v>8451</v>
      </c>
      <c r="G6463" s="1" t="s">
        <v>5834</v>
      </c>
      <c r="H6463" s="1" t="s">
        <v>8313</v>
      </c>
      <c r="I6463" s="1" t="b">
        <v>0</v>
      </c>
      <c r="J6463" s="1">
        <v>17</v>
      </c>
      <c r="K6463" s="1">
        <v>0</v>
      </c>
      <c r="L6463" s="1">
        <v>0</v>
      </c>
      <c r="M6463" s="1">
        <v>17</v>
      </c>
      <c r="N6463" s="1">
        <v>1.8847006651884699</v>
      </c>
      <c r="O6463" s="1" t="s">
        <v>8315</v>
      </c>
    </row>
    <row r="6464" spans="1:15" x14ac:dyDescent="0.3">
      <c r="A6464" s="1" t="s">
        <v>5701</v>
      </c>
      <c r="B6464" s="1" t="s">
        <v>5774</v>
      </c>
      <c r="C6464" s="1">
        <v>3</v>
      </c>
      <c r="D6464" s="1" t="s">
        <v>7374</v>
      </c>
      <c r="E6464" s="1">
        <v>25</v>
      </c>
      <c r="F6464" s="1" t="s">
        <v>8451</v>
      </c>
      <c r="G6464" s="1" t="s">
        <v>5834</v>
      </c>
      <c r="H6464" s="1" t="s">
        <v>8313</v>
      </c>
      <c r="I6464" s="1" t="b">
        <v>0</v>
      </c>
      <c r="J6464" s="1">
        <v>16</v>
      </c>
      <c r="K6464" s="1">
        <v>0</v>
      </c>
      <c r="L6464" s="1">
        <v>13</v>
      </c>
      <c r="M6464" s="1">
        <v>17</v>
      </c>
      <c r="N6464" s="1">
        <v>1.8847006651884699</v>
      </c>
      <c r="O6464" s="1" t="e">
        <f>-----gTaTa----------tTtgCtCCCtGCAACtAtgg</f>
        <v>#NAME?</v>
      </c>
    </row>
    <row r="6465" spans="1:15" x14ac:dyDescent="0.3">
      <c r="A6465" s="1" t="s">
        <v>5701</v>
      </c>
      <c r="B6465" s="1" t="s">
        <v>5774</v>
      </c>
      <c r="C6465" s="1">
        <v>3</v>
      </c>
      <c r="D6465" s="1" t="s">
        <v>7374</v>
      </c>
      <c r="E6465" s="1">
        <v>25</v>
      </c>
      <c r="F6465" s="1" t="s">
        <v>8451</v>
      </c>
      <c r="G6465" s="1" t="s">
        <v>5834</v>
      </c>
      <c r="H6465" s="1" t="s">
        <v>8313</v>
      </c>
      <c r="I6465" s="1" t="b">
        <v>0</v>
      </c>
      <c r="J6465" s="1">
        <v>17</v>
      </c>
      <c r="K6465" s="1">
        <v>0</v>
      </c>
      <c r="L6465" s="1">
        <v>0</v>
      </c>
      <c r="M6465" s="1">
        <v>16</v>
      </c>
      <c r="N6465" s="1">
        <v>1.7738359201773799</v>
      </c>
      <c r="O6465" s="1" t="e">
        <f>-------------accctcttgtggtt---agggttgtgg</f>
        <v>#NAME?</v>
      </c>
    </row>
    <row r="6466" spans="1:15" x14ac:dyDescent="0.3">
      <c r="A6466" s="1" t="s">
        <v>5701</v>
      </c>
      <c r="B6466" s="1" t="s">
        <v>5774</v>
      </c>
      <c r="C6466" s="1">
        <v>3</v>
      </c>
      <c r="D6466" s="1" t="s">
        <v>7374</v>
      </c>
      <c r="E6466" s="1">
        <v>25</v>
      </c>
      <c r="F6466" s="1" t="s">
        <v>8451</v>
      </c>
      <c r="G6466" s="1" t="s">
        <v>5834</v>
      </c>
      <c r="H6466" s="1" t="s">
        <v>8313</v>
      </c>
      <c r="I6466" s="1" t="b">
        <v>0</v>
      </c>
      <c r="J6466" s="1">
        <v>16</v>
      </c>
      <c r="K6466" s="1">
        <v>0</v>
      </c>
      <c r="L6466" s="1">
        <v>3</v>
      </c>
      <c r="M6466" s="1">
        <v>15</v>
      </c>
      <c r="N6466" s="1">
        <v>1.6629711751662899</v>
      </c>
      <c r="O6466" s="1" t="s">
        <v>8452</v>
      </c>
    </row>
    <row r="6467" spans="1:15" x14ac:dyDescent="0.3">
      <c r="A6467" s="1" t="s">
        <v>5701</v>
      </c>
      <c r="B6467" s="1" t="s">
        <v>5774</v>
      </c>
      <c r="C6467" s="1">
        <v>3</v>
      </c>
      <c r="D6467" s="1" t="s">
        <v>7374</v>
      </c>
      <c r="E6467" s="1">
        <v>25</v>
      </c>
      <c r="F6467" s="1" t="s">
        <v>8451</v>
      </c>
      <c r="G6467" s="1" t="s">
        <v>5834</v>
      </c>
      <c r="H6467" s="1" t="s">
        <v>8313</v>
      </c>
      <c r="I6467" s="1" t="b">
        <v>0</v>
      </c>
      <c r="J6467" s="1">
        <v>17</v>
      </c>
      <c r="K6467" s="1">
        <v>0</v>
      </c>
      <c r="L6467" s="1">
        <v>3</v>
      </c>
      <c r="M6467" s="1">
        <v>14</v>
      </c>
      <c r="N6467" s="1">
        <v>1.5521064301552101</v>
      </c>
      <c r="O6467" s="1" t="s">
        <v>8319</v>
      </c>
    </row>
    <row r="6468" spans="1:15" x14ac:dyDescent="0.3">
      <c r="A6468" s="1" t="s">
        <v>5701</v>
      </c>
      <c r="B6468" s="1" t="s">
        <v>5774</v>
      </c>
      <c r="C6468" s="1">
        <v>3</v>
      </c>
      <c r="D6468" s="1" t="s">
        <v>7374</v>
      </c>
      <c r="E6468" s="1">
        <v>25</v>
      </c>
      <c r="F6468" s="1" t="s">
        <v>8451</v>
      </c>
      <c r="G6468" s="1" t="s">
        <v>5834</v>
      </c>
      <c r="H6468" s="1" t="s">
        <v>8313</v>
      </c>
      <c r="I6468" s="1" t="b">
        <v>0</v>
      </c>
      <c r="J6468" s="1">
        <v>17</v>
      </c>
      <c r="K6468" s="1">
        <v>0</v>
      </c>
      <c r="L6468" s="1">
        <v>8</v>
      </c>
      <c r="M6468" s="1">
        <v>14</v>
      </c>
      <c r="N6468" s="1">
        <v>1.5521064301551999</v>
      </c>
      <c r="O6468" s="1" t="e">
        <f>------AacTATAaAcctTC----------agggttgtgg</f>
        <v>#NAME?</v>
      </c>
    </row>
    <row r="6469" spans="1:15" x14ac:dyDescent="0.3">
      <c r="A6469" s="1" t="s">
        <v>5701</v>
      </c>
      <c r="B6469" s="1" t="s">
        <v>5774</v>
      </c>
      <c r="C6469" s="1">
        <v>3</v>
      </c>
      <c r="D6469" s="1" t="s">
        <v>7374</v>
      </c>
      <c r="E6469" s="1">
        <v>25</v>
      </c>
      <c r="F6469" s="1" t="s">
        <v>8451</v>
      </c>
      <c r="G6469" s="1" t="s">
        <v>5834</v>
      </c>
      <c r="H6469" s="1" t="s">
        <v>8313</v>
      </c>
      <c r="I6469" s="1" t="b">
        <v>0</v>
      </c>
      <c r="J6469" s="1">
        <v>17</v>
      </c>
      <c r="K6469" s="1">
        <v>0</v>
      </c>
      <c r="L6469" s="1">
        <v>0</v>
      </c>
      <c r="M6469" s="1">
        <v>13</v>
      </c>
      <c r="N6469" s="1">
        <v>1.4412416851441201</v>
      </c>
      <c r="O6469" s="1" t="e">
        <f>------------gaccctcttgtggt----agggttgtgg</f>
        <v>#NAME?</v>
      </c>
    </row>
    <row r="6470" spans="1:15" x14ac:dyDescent="0.3">
      <c r="A6470" s="1" t="s">
        <v>5701</v>
      </c>
      <c r="B6470" s="1" t="s">
        <v>5774</v>
      </c>
      <c r="C6470" s="1">
        <v>3</v>
      </c>
      <c r="D6470" s="1" t="s">
        <v>7374</v>
      </c>
      <c r="E6470" s="1">
        <v>25</v>
      </c>
      <c r="F6470" s="1" t="s">
        <v>8451</v>
      </c>
      <c r="G6470" s="1" t="s">
        <v>5814</v>
      </c>
      <c r="H6470" s="1" t="s">
        <v>8313</v>
      </c>
      <c r="I6470" s="1" t="b">
        <v>0</v>
      </c>
      <c r="J6470" s="1">
        <v>16</v>
      </c>
      <c r="K6470" s="1">
        <v>0</v>
      </c>
      <c r="L6470" s="1">
        <v>0</v>
      </c>
      <c r="M6470" s="1">
        <v>11</v>
      </c>
      <c r="N6470" s="1">
        <v>1.2195121951219501</v>
      </c>
      <c r="O6470" s="1" t="e">
        <f>---------------cctcttgtggttggtagggttgtgg</f>
        <v>#NAME?</v>
      </c>
    </row>
    <row r="6471" spans="1:15" x14ac:dyDescent="0.3">
      <c r="A6471" s="1" t="s">
        <v>5701</v>
      </c>
      <c r="B6471" s="1" t="s">
        <v>5774</v>
      </c>
      <c r="C6471" s="1">
        <v>3</v>
      </c>
      <c r="D6471" s="1" t="s">
        <v>7374</v>
      </c>
      <c r="E6471" s="1">
        <v>26</v>
      </c>
      <c r="F6471" s="1" t="s">
        <v>8453</v>
      </c>
      <c r="G6471" s="1" t="s">
        <v>5834</v>
      </c>
      <c r="H6471" s="1" t="s">
        <v>8313</v>
      </c>
      <c r="I6471" s="1" t="b">
        <v>0</v>
      </c>
      <c r="J6471" s="1">
        <v>17</v>
      </c>
      <c r="K6471" s="1">
        <v>0</v>
      </c>
      <c r="L6471" s="1">
        <v>0</v>
      </c>
      <c r="M6471" s="1">
        <v>466</v>
      </c>
      <c r="N6471" s="1">
        <v>79.386712095400298</v>
      </c>
      <c r="O6471" s="1" t="e">
        <f>-------acagggaccctcttgtggttg---------tgg</f>
        <v>#NAME?</v>
      </c>
    </row>
    <row r="6472" spans="1:15" x14ac:dyDescent="0.3">
      <c r="A6472" s="1" t="s">
        <v>5701</v>
      </c>
      <c r="B6472" s="1" t="s">
        <v>5774</v>
      </c>
      <c r="C6472" s="1">
        <v>3</v>
      </c>
      <c r="D6472" s="1" t="s">
        <v>7374</v>
      </c>
      <c r="E6472" s="1">
        <v>26</v>
      </c>
      <c r="F6472" s="1" t="s">
        <v>8453</v>
      </c>
      <c r="G6472" s="1" t="s">
        <v>5814</v>
      </c>
      <c r="H6472" s="1" t="s">
        <v>8313</v>
      </c>
      <c r="I6472" s="1" t="b">
        <v>0</v>
      </c>
      <c r="J6472" s="1">
        <v>17</v>
      </c>
      <c r="K6472" s="1">
        <v>0</v>
      </c>
      <c r="L6472" s="1">
        <v>0</v>
      </c>
      <c r="M6472" s="1">
        <v>38</v>
      </c>
      <c r="N6472" s="1">
        <v>6.4735945485519499</v>
      </c>
      <c r="O6472" s="1" t="e">
        <f>----------------ctcttgtggttggtagggttgtgg</f>
        <v>#NAME?</v>
      </c>
    </row>
    <row r="6473" spans="1:15" x14ac:dyDescent="0.3">
      <c r="A6473" s="1" t="s">
        <v>5701</v>
      </c>
      <c r="B6473" s="1" t="s">
        <v>5774</v>
      </c>
      <c r="C6473" s="1">
        <v>3</v>
      </c>
      <c r="D6473" s="1" t="s">
        <v>7374</v>
      </c>
      <c r="E6473" s="1">
        <v>26</v>
      </c>
      <c r="F6473" s="1" t="s">
        <v>8453</v>
      </c>
      <c r="G6473" s="1" t="s">
        <v>5834</v>
      </c>
      <c r="H6473" s="1" t="s">
        <v>8313</v>
      </c>
      <c r="I6473" s="1" t="b">
        <v>0</v>
      </c>
      <c r="J6473" s="1">
        <v>16</v>
      </c>
      <c r="K6473" s="1">
        <v>0</v>
      </c>
      <c r="L6473" s="1">
        <v>0</v>
      </c>
      <c r="M6473" s="1">
        <v>33</v>
      </c>
      <c r="N6473" s="1">
        <v>5.6218057921635403</v>
      </c>
      <c r="O6473" s="1" t="e">
        <f>------gacagggaccctcttgtggttg---------tgg</f>
        <v>#NAME?</v>
      </c>
    </row>
    <row r="6474" spans="1:15" x14ac:dyDescent="0.3">
      <c r="A6474" s="1" t="s">
        <v>5701</v>
      </c>
      <c r="B6474" s="1" t="s">
        <v>5774</v>
      </c>
      <c r="C6474" s="1">
        <v>3</v>
      </c>
      <c r="D6474" s="1" t="s">
        <v>7374</v>
      </c>
      <c r="E6474" s="1">
        <v>26</v>
      </c>
      <c r="F6474" s="1" t="s">
        <v>8453</v>
      </c>
      <c r="G6474" s="1" t="s">
        <v>5834</v>
      </c>
      <c r="H6474" s="1" t="s">
        <v>8313</v>
      </c>
      <c r="I6474" s="1" t="b">
        <v>0</v>
      </c>
      <c r="J6474" s="1">
        <v>17</v>
      </c>
      <c r="K6474" s="1">
        <v>0</v>
      </c>
      <c r="L6474" s="1">
        <v>0</v>
      </c>
      <c r="M6474" s="1">
        <v>6</v>
      </c>
      <c r="N6474" s="1">
        <v>1.0221465076660901</v>
      </c>
      <c r="O6474" s="1" t="e">
        <f>-gcagggacagggaccctct---------------tgtgg</f>
        <v>#NAME?</v>
      </c>
    </row>
    <row r="6475" spans="1:15" x14ac:dyDescent="0.3">
      <c r="A6475" s="1" t="s">
        <v>5701</v>
      </c>
      <c r="B6475" s="1" t="s">
        <v>5774</v>
      </c>
      <c r="C6475" s="1">
        <v>3</v>
      </c>
      <c r="D6475" s="1" t="s">
        <v>7374</v>
      </c>
      <c r="E6475" s="1">
        <v>27</v>
      </c>
      <c r="F6475" s="1" t="s">
        <v>8454</v>
      </c>
      <c r="G6475" s="1" t="s">
        <v>5814</v>
      </c>
      <c r="H6475" s="1" t="s">
        <v>8313</v>
      </c>
      <c r="I6475" s="1" t="b">
        <v>0</v>
      </c>
      <c r="J6475" s="1">
        <v>17</v>
      </c>
      <c r="K6475" s="1">
        <v>0</v>
      </c>
      <c r="L6475" s="1">
        <v>0</v>
      </c>
      <c r="M6475" s="1">
        <v>401</v>
      </c>
      <c r="N6475" s="1">
        <v>70.598591549295705</v>
      </c>
      <c r="O6475" s="1" t="e">
        <f>----------------ctcttgtggttggtagggttgtgg</f>
        <v>#NAME?</v>
      </c>
    </row>
    <row r="6476" spans="1:15" x14ac:dyDescent="0.3">
      <c r="A6476" s="1" t="s">
        <v>5701</v>
      </c>
      <c r="B6476" s="1" t="s">
        <v>5774</v>
      </c>
      <c r="C6476" s="1">
        <v>3</v>
      </c>
      <c r="D6476" s="1" t="s">
        <v>7374</v>
      </c>
      <c r="E6476" s="1">
        <v>27</v>
      </c>
      <c r="F6476" s="1" t="s">
        <v>8454</v>
      </c>
      <c r="G6476" s="1" t="s">
        <v>5814</v>
      </c>
      <c r="H6476" s="1" t="s">
        <v>8313</v>
      </c>
      <c r="I6476" s="1" t="b">
        <v>0</v>
      </c>
      <c r="J6476" s="1">
        <v>16</v>
      </c>
      <c r="K6476" s="1">
        <v>0</v>
      </c>
      <c r="L6476" s="1">
        <v>0</v>
      </c>
      <c r="M6476" s="1">
        <v>60</v>
      </c>
      <c r="N6476" s="1">
        <v>10.563380281690099</v>
      </c>
      <c r="O6476" s="1" t="e">
        <f>---------------cctcttgtggttggtagggttgtgg</f>
        <v>#NAME?</v>
      </c>
    </row>
    <row r="6477" spans="1:15" x14ac:dyDescent="0.3">
      <c r="A6477" s="1" t="s">
        <v>5701</v>
      </c>
      <c r="B6477" s="1" t="s">
        <v>5774</v>
      </c>
      <c r="C6477" s="1">
        <v>3</v>
      </c>
      <c r="D6477" s="1" t="s">
        <v>7374</v>
      </c>
      <c r="E6477" s="1">
        <v>27</v>
      </c>
      <c r="F6477" s="1" t="s">
        <v>8454</v>
      </c>
      <c r="G6477" s="1" t="s">
        <v>5834</v>
      </c>
      <c r="H6477" s="1" t="s">
        <v>8313</v>
      </c>
      <c r="I6477" s="1" t="b">
        <v>0</v>
      </c>
      <c r="J6477" s="1">
        <v>17</v>
      </c>
      <c r="K6477" s="1">
        <v>0</v>
      </c>
      <c r="L6477" s="1">
        <v>0</v>
      </c>
      <c r="M6477" s="1">
        <v>55</v>
      </c>
      <c r="N6477" s="1">
        <v>9.6830985915492906</v>
      </c>
      <c r="O6477" s="1" t="e">
        <f>-------acagggaccctcttgtggttg---------tgg</f>
        <v>#NAME?</v>
      </c>
    </row>
    <row r="6478" spans="1:15" x14ac:dyDescent="0.3">
      <c r="A6478" s="1" t="s">
        <v>5701</v>
      </c>
      <c r="B6478" s="1" t="s">
        <v>5774</v>
      </c>
      <c r="C6478" s="1">
        <v>3</v>
      </c>
      <c r="D6478" s="1" t="s">
        <v>7374</v>
      </c>
      <c r="E6478" s="1">
        <v>27</v>
      </c>
      <c r="F6478" s="1" t="s">
        <v>8454</v>
      </c>
      <c r="G6478" s="1" t="s">
        <v>5834</v>
      </c>
      <c r="H6478" s="1" t="s">
        <v>8313</v>
      </c>
      <c r="I6478" s="1" t="b">
        <v>0</v>
      </c>
      <c r="J6478" s="1">
        <v>16</v>
      </c>
      <c r="K6478" s="1">
        <v>0</v>
      </c>
      <c r="L6478" s="1">
        <v>0</v>
      </c>
      <c r="M6478" s="1">
        <v>13</v>
      </c>
      <c r="N6478" s="1">
        <v>2.2887323943661899</v>
      </c>
      <c r="O6478" s="1" t="e">
        <f>------gacagggaccctcttgtggttg---------tgg</f>
        <v>#NAME?</v>
      </c>
    </row>
    <row r="6479" spans="1:15" x14ac:dyDescent="0.3">
      <c r="A6479" s="1" t="s">
        <v>5701</v>
      </c>
      <c r="B6479" s="1" t="s">
        <v>5774</v>
      </c>
      <c r="C6479" s="1">
        <v>3</v>
      </c>
      <c r="D6479" s="1" t="s">
        <v>7374</v>
      </c>
      <c r="E6479" s="1">
        <v>28</v>
      </c>
      <c r="F6479" s="1" t="s">
        <v>8455</v>
      </c>
      <c r="G6479" s="1" t="s">
        <v>5814</v>
      </c>
      <c r="H6479" s="1" t="s">
        <v>8313</v>
      </c>
      <c r="I6479" s="1" t="b">
        <v>0</v>
      </c>
      <c r="J6479" s="1">
        <v>17</v>
      </c>
      <c r="K6479" s="1">
        <v>0</v>
      </c>
      <c r="L6479" s="1">
        <v>0</v>
      </c>
      <c r="M6479" s="1">
        <v>371</v>
      </c>
      <c r="N6479" s="1">
        <v>72.038834951456295</v>
      </c>
      <c r="O6479" s="1" t="e">
        <f>----------------ctcttgtggttggtagggttgtgg</f>
        <v>#NAME?</v>
      </c>
    </row>
    <row r="6480" spans="1:15" x14ac:dyDescent="0.3">
      <c r="A6480" s="1" t="s">
        <v>5701</v>
      </c>
      <c r="B6480" s="1" t="s">
        <v>5774</v>
      </c>
      <c r="C6480" s="1">
        <v>3</v>
      </c>
      <c r="D6480" s="1" t="s">
        <v>7374</v>
      </c>
      <c r="E6480" s="1">
        <v>28</v>
      </c>
      <c r="F6480" s="1" t="s">
        <v>8455</v>
      </c>
      <c r="G6480" s="1" t="s">
        <v>5814</v>
      </c>
      <c r="H6480" s="1" t="s">
        <v>8313</v>
      </c>
      <c r="I6480" s="1" t="b">
        <v>0</v>
      </c>
      <c r="J6480" s="1">
        <v>16</v>
      </c>
      <c r="K6480" s="1">
        <v>0</v>
      </c>
      <c r="L6480" s="1">
        <v>0</v>
      </c>
      <c r="M6480" s="1">
        <v>38</v>
      </c>
      <c r="N6480" s="1">
        <v>7.3786407766990196</v>
      </c>
      <c r="O6480" s="1" t="e">
        <f>---------------cctcttgtggttggtagggttgtgg</f>
        <v>#NAME?</v>
      </c>
    </row>
    <row r="6481" spans="1:15" x14ac:dyDescent="0.3">
      <c r="A6481" s="1" t="s">
        <v>5701</v>
      </c>
      <c r="B6481" s="1" t="s">
        <v>5774</v>
      </c>
      <c r="C6481" s="1">
        <v>3</v>
      </c>
      <c r="D6481" s="1" t="s">
        <v>7374</v>
      </c>
      <c r="E6481" s="1">
        <v>28</v>
      </c>
      <c r="F6481" s="1" t="s">
        <v>8455</v>
      </c>
      <c r="G6481" s="1" t="s">
        <v>5834</v>
      </c>
      <c r="H6481" s="1" t="s">
        <v>8313</v>
      </c>
      <c r="I6481" s="1" t="b">
        <v>0</v>
      </c>
      <c r="J6481" s="1">
        <v>17</v>
      </c>
      <c r="K6481" s="1">
        <v>0</v>
      </c>
      <c r="L6481" s="1">
        <v>3</v>
      </c>
      <c r="M6481" s="1">
        <v>18</v>
      </c>
      <c r="N6481" s="1">
        <v>3.4951456310679601</v>
      </c>
      <c r="O6481" s="1" t="s">
        <v>8319</v>
      </c>
    </row>
    <row r="6482" spans="1:15" x14ac:dyDescent="0.3">
      <c r="A6482" s="1" t="s">
        <v>5701</v>
      </c>
      <c r="B6482" s="1" t="s">
        <v>5774</v>
      </c>
      <c r="C6482" s="1">
        <v>3</v>
      </c>
      <c r="D6482" s="1" t="s">
        <v>7374</v>
      </c>
      <c r="E6482" s="1">
        <v>28</v>
      </c>
      <c r="F6482" s="1" t="s">
        <v>8455</v>
      </c>
      <c r="G6482" s="1" t="s">
        <v>5834</v>
      </c>
      <c r="H6482" s="1" t="s">
        <v>8314</v>
      </c>
      <c r="I6482" s="1" t="b">
        <v>0</v>
      </c>
      <c r="J6482" s="1">
        <v>18</v>
      </c>
      <c r="K6482" s="1">
        <v>1</v>
      </c>
      <c r="L6482" s="1">
        <v>0</v>
      </c>
      <c r="M6482" s="1">
        <v>12</v>
      </c>
      <c r="N6482" s="1">
        <v>2.3300970873786402</v>
      </c>
      <c r="O6482" s="1" t="e">
        <f>-----------------tcttgtggttaggtagggttgtg</f>
        <v>#NAME?</v>
      </c>
    </row>
    <row r="6483" spans="1:15" x14ac:dyDescent="0.3">
      <c r="A6483" s="1" t="s">
        <v>5701</v>
      </c>
      <c r="B6483" s="1" t="s">
        <v>5774</v>
      </c>
      <c r="C6483" s="1">
        <v>3</v>
      </c>
      <c r="D6483" s="1" t="s">
        <v>7374</v>
      </c>
      <c r="E6483" s="1">
        <v>28</v>
      </c>
      <c r="F6483" s="1" t="s">
        <v>8455</v>
      </c>
      <c r="G6483" s="1" t="s">
        <v>5834</v>
      </c>
      <c r="H6483" s="1" t="s">
        <v>8313</v>
      </c>
      <c r="I6483" s="1" t="b">
        <v>0</v>
      </c>
      <c r="J6483" s="1">
        <v>17</v>
      </c>
      <c r="K6483" s="1">
        <v>0</v>
      </c>
      <c r="L6483" s="1">
        <v>0</v>
      </c>
      <c r="M6483" s="1">
        <v>11</v>
      </c>
      <c r="N6483" s="1">
        <v>2.1359223300970802</v>
      </c>
      <c r="O6483" s="1" t="e">
        <f>-gcagggacagggaccctct---------------tgtgg</f>
        <v>#NAME?</v>
      </c>
    </row>
    <row r="6484" spans="1:15" x14ac:dyDescent="0.3">
      <c r="A6484" s="1" t="s">
        <v>5701</v>
      </c>
      <c r="B6484" s="1" t="s">
        <v>5774</v>
      </c>
      <c r="C6484" s="1">
        <v>3</v>
      </c>
      <c r="D6484" s="1" t="s">
        <v>7374</v>
      </c>
      <c r="E6484" s="1">
        <v>28</v>
      </c>
      <c r="F6484" s="1" t="s">
        <v>8455</v>
      </c>
      <c r="G6484" s="1" t="s">
        <v>5834</v>
      </c>
      <c r="H6484" s="1" t="s">
        <v>8313</v>
      </c>
      <c r="I6484" s="1" t="b">
        <v>0</v>
      </c>
      <c r="J6484" s="1">
        <v>17</v>
      </c>
      <c r="K6484" s="1">
        <v>0</v>
      </c>
      <c r="L6484" s="1">
        <v>0</v>
      </c>
      <c r="M6484" s="1">
        <v>9</v>
      </c>
      <c r="N6484" s="1">
        <v>1.74757281553397</v>
      </c>
      <c r="O6484" s="1" t="s">
        <v>8456</v>
      </c>
    </row>
    <row r="6485" spans="1:15" x14ac:dyDescent="0.3">
      <c r="A6485" s="1" t="s">
        <v>5701</v>
      </c>
      <c r="B6485" s="1" t="s">
        <v>5774</v>
      </c>
      <c r="C6485" s="1">
        <v>3</v>
      </c>
      <c r="D6485" s="1" t="s">
        <v>7374</v>
      </c>
      <c r="E6485" s="1">
        <v>28</v>
      </c>
      <c r="F6485" s="1" t="s">
        <v>8455</v>
      </c>
      <c r="G6485" s="1" t="s">
        <v>5834</v>
      </c>
      <c r="H6485" s="1" t="s">
        <v>8313</v>
      </c>
      <c r="I6485" s="1" t="b">
        <v>0</v>
      </c>
      <c r="J6485" s="1">
        <v>17</v>
      </c>
      <c r="K6485" s="1">
        <v>0</v>
      </c>
      <c r="L6485" s="1">
        <v>0</v>
      </c>
      <c r="M6485" s="1">
        <v>6</v>
      </c>
      <c r="N6485" s="1">
        <v>1.1650485436893201</v>
      </c>
      <c r="O6485" s="1" t="e">
        <f>-gcagggacagggaccc---------------ggttgtgg</f>
        <v>#NAME?</v>
      </c>
    </row>
    <row r="6486" spans="1:15" x14ac:dyDescent="0.3">
      <c r="A6486" s="1" t="s">
        <v>5701</v>
      </c>
      <c r="B6486" s="1" t="s">
        <v>5774</v>
      </c>
      <c r="C6486" s="1">
        <v>3</v>
      </c>
      <c r="D6486" s="1" t="s">
        <v>7374</v>
      </c>
      <c r="E6486" s="1">
        <v>28</v>
      </c>
      <c r="F6486" s="1" t="s">
        <v>8455</v>
      </c>
      <c r="G6486" s="1" t="s">
        <v>5814</v>
      </c>
      <c r="H6486" s="1" t="s">
        <v>8313</v>
      </c>
      <c r="I6486" s="1" t="b">
        <v>0</v>
      </c>
      <c r="J6486" s="1">
        <v>15</v>
      </c>
      <c r="K6486" s="1">
        <v>0</v>
      </c>
      <c r="L6486" s="1">
        <v>0</v>
      </c>
      <c r="M6486" s="1">
        <v>6</v>
      </c>
      <c r="N6486" s="1">
        <v>1.1650485436893201</v>
      </c>
      <c r="O6486" s="1" t="e">
        <f>--------------ccctcttgtggttggtagggttgtgg</f>
        <v>#NAME?</v>
      </c>
    </row>
    <row r="6487" spans="1:15" x14ac:dyDescent="0.3">
      <c r="A6487" s="1" t="s">
        <v>5701</v>
      </c>
      <c r="B6487" s="1" t="s">
        <v>5774</v>
      </c>
      <c r="C6487" s="1">
        <v>3</v>
      </c>
      <c r="D6487" s="1" t="s">
        <v>7374</v>
      </c>
      <c r="E6487" s="1">
        <v>28</v>
      </c>
      <c r="F6487" s="1" t="s">
        <v>8455</v>
      </c>
      <c r="G6487" s="1" t="s">
        <v>5834</v>
      </c>
      <c r="H6487" s="1" t="s">
        <v>8313</v>
      </c>
      <c r="I6487" s="1" t="b">
        <v>0</v>
      </c>
      <c r="J6487" s="1">
        <v>17</v>
      </c>
      <c r="K6487" s="1">
        <v>0</v>
      </c>
      <c r="L6487" s="1">
        <v>0</v>
      </c>
      <c r="M6487" s="1">
        <v>6</v>
      </c>
      <c r="N6487" s="1">
        <v>1.1650485436893201</v>
      </c>
      <c r="O6487" s="1" t="e">
        <f>--------------ccctcttgtgg--ggtagggttgtgg</f>
        <v>#NAME?</v>
      </c>
    </row>
    <row r="6488" spans="1:15" x14ac:dyDescent="0.3">
      <c r="A6488" s="1" t="s">
        <v>5701</v>
      </c>
      <c r="B6488" s="1" t="s">
        <v>5774</v>
      </c>
      <c r="C6488" s="1">
        <v>3</v>
      </c>
      <c r="D6488" s="1" t="s">
        <v>7374</v>
      </c>
      <c r="E6488" s="1">
        <v>29</v>
      </c>
      <c r="F6488" s="1" t="s">
        <v>8457</v>
      </c>
      <c r="G6488" s="1" t="s">
        <v>5834</v>
      </c>
      <c r="H6488" s="1" t="s">
        <v>8314</v>
      </c>
      <c r="I6488" s="1" t="b">
        <v>0</v>
      </c>
      <c r="J6488" s="1">
        <v>18</v>
      </c>
      <c r="K6488" s="1">
        <v>1</v>
      </c>
      <c r="L6488" s="1">
        <v>0</v>
      </c>
      <c r="M6488" s="1">
        <v>119</v>
      </c>
      <c r="N6488" s="1">
        <v>20.517241379310299</v>
      </c>
      <c r="O6488" s="1" t="e">
        <f>-----------------tcttgtggttaggtagggttgtg</f>
        <v>#NAME?</v>
      </c>
    </row>
    <row r="6489" spans="1:15" x14ac:dyDescent="0.3">
      <c r="A6489" s="1" t="s">
        <v>5701</v>
      </c>
      <c r="B6489" s="1" t="s">
        <v>5774</v>
      </c>
      <c r="C6489" s="1">
        <v>3</v>
      </c>
      <c r="D6489" s="1" t="s">
        <v>7374</v>
      </c>
      <c r="E6489" s="1">
        <v>29</v>
      </c>
      <c r="F6489" s="1" t="s">
        <v>8457</v>
      </c>
      <c r="G6489" s="1" t="s">
        <v>5834</v>
      </c>
      <c r="H6489" s="1" t="s">
        <v>8313</v>
      </c>
      <c r="I6489" s="1" t="b">
        <v>0</v>
      </c>
      <c r="J6489" s="1">
        <v>17</v>
      </c>
      <c r="K6489" s="1">
        <v>0</v>
      </c>
      <c r="L6489" s="1">
        <v>3</v>
      </c>
      <c r="M6489" s="1">
        <v>100</v>
      </c>
      <c r="N6489" s="1">
        <v>17.241379310344801</v>
      </c>
      <c r="O6489" s="1" t="s">
        <v>8319</v>
      </c>
    </row>
    <row r="6490" spans="1:15" x14ac:dyDescent="0.3">
      <c r="A6490" s="1" t="s">
        <v>5701</v>
      </c>
      <c r="B6490" s="1" t="s">
        <v>5774</v>
      </c>
      <c r="C6490" s="1">
        <v>3</v>
      </c>
      <c r="D6490" s="1" t="s">
        <v>7374</v>
      </c>
      <c r="E6490" s="1">
        <v>29</v>
      </c>
      <c r="F6490" s="1" t="s">
        <v>8457</v>
      </c>
      <c r="G6490" s="1" t="s">
        <v>5834</v>
      </c>
      <c r="H6490" s="1" t="s">
        <v>8313</v>
      </c>
      <c r="I6490" s="1" t="b">
        <v>0</v>
      </c>
      <c r="J6490" s="1">
        <v>17</v>
      </c>
      <c r="K6490" s="1">
        <v>0</v>
      </c>
      <c r="L6490" s="1">
        <v>0</v>
      </c>
      <c r="M6490" s="1">
        <v>55</v>
      </c>
      <c r="N6490" s="1">
        <v>9.4827586206896495</v>
      </c>
      <c r="O6490" s="1" t="e">
        <f>-gcagggacagggaccctct---------------tgtgg</f>
        <v>#NAME?</v>
      </c>
    </row>
    <row r="6491" spans="1:15" x14ac:dyDescent="0.3">
      <c r="A6491" s="1" t="s">
        <v>5701</v>
      </c>
      <c r="B6491" s="1" t="s">
        <v>5774</v>
      </c>
      <c r="C6491" s="1">
        <v>3</v>
      </c>
      <c r="D6491" s="1" t="s">
        <v>7374</v>
      </c>
      <c r="E6491" s="1">
        <v>29</v>
      </c>
      <c r="F6491" s="1" t="s">
        <v>8457</v>
      </c>
      <c r="G6491" s="1" t="s">
        <v>5814</v>
      </c>
      <c r="H6491" s="1" t="s">
        <v>8313</v>
      </c>
      <c r="I6491" s="1" t="b">
        <v>0</v>
      </c>
      <c r="J6491" s="1">
        <v>17</v>
      </c>
      <c r="K6491" s="1">
        <v>0</v>
      </c>
      <c r="L6491" s="1">
        <v>0</v>
      </c>
      <c r="M6491" s="1">
        <v>38</v>
      </c>
      <c r="N6491" s="1">
        <v>6.5517241379310303</v>
      </c>
      <c r="O6491" s="1" t="e">
        <f>----------------ctcttgtggttggtagggttgtgg</f>
        <v>#NAME?</v>
      </c>
    </row>
    <row r="6492" spans="1:15" x14ac:dyDescent="0.3">
      <c r="A6492" s="1" t="s">
        <v>5701</v>
      </c>
      <c r="B6492" s="1" t="s">
        <v>5774</v>
      </c>
      <c r="C6492" s="1">
        <v>3</v>
      </c>
      <c r="D6492" s="1" t="s">
        <v>7374</v>
      </c>
      <c r="E6492" s="1">
        <v>29</v>
      </c>
      <c r="F6492" s="1" t="s">
        <v>8457</v>
      </c>
      <c r="G6492" s="1" t="s">
        <v>5834</v>
      </c>
      <c r="H6492" s="1" t="s">
        <v>8313</v>
      </c>
      <c r="I6492" s="1" t="b">
        <v>0</v>
      </c>
      <c r="J6492" s="1">
        <v>17</v>
      </c>
      <c r="K6492" s="1">
        <v>0</v>
      </c>
      <c r="L6492" s="1">
        <v>0</v>
      </c>
      <c r="M6492" s="1">
        <v>37</v>
      </c>
      <c r="N6492" s="1">
        <v>6.3793103448275801</v>
      </c>
      <c r="O6492" s="1" t="e">
        <f>--------------ccctcttgtgg--ggtagggttgtgg</f>
        <v>#NAME?</v>
      </c>
    </row>
    <row r="6493" spans="1:15" x14ac:dyDescent="0.3">
      <c r="A6493" s="1" t="s">
        <v>5701</v>
      </c>
      <c r="B6493" s="1" t="s">
        <v>5774</v>
      </c>
      <c r="C6493" s="1">
        <v>3</v>
      </c>
      <c r="D6493" s="1" t="s">
        <v>7374</v>
      </c>
      <c r="E6493" s="1">
        <v>29</v>
      </c>
      <c r="F6493" s="1" t="s">
        <v>8457</v>
      </c>
      <c r="G6493" s="1" t="s">
        <v>5834</v>
      </c>
      <c r="H6493" s="1" t="s">
        <v>8313</v>
      </c>
      <c r="I6493" s="1" t="b">
        <v>0</v>
      </c>
      <c r="J6493" s="1">
        <v>17</v>
      </c>
      <c r="K6493" s="1">
        <v>0</v>
      </c>
      <c r="L6493" s="1">
        <v>3</v>
      </c>
      <c r="M6493" s="1">
        <v>33</v>
      </c>
      <c r="N6493" s="1">
        <v>5.68965517241379</v>
      </c>
      <c r="O6493" s="1" t="e">
        <f>-gAagTgGcagggac---------------agggttgtgg</f>
        <v>#NAME?</v>
      </c>
    </row>
    <row r="6494" spans="1:15" x14ac:dyDescent="0.3">
      <c r="A6494" s="1" t="s">
        <v>5701</v>
      </c>
      <c r="B6494" s="1" t="s">
        <v>5774</v>
      </c>
      <c r="C6494" s="1">
        <v>3</v>
      </c>
      <c r="D6494" s="1" t="s">
        <v>7374</v>
      </c>
      <c r="E6494" s="1">
        <v>29</v>
      </c>
      <c r="F6494" s="1" t="s">
        <v>8457</v>
      </c>
      <c r="G6494" s="1" t="s">
        <v>5834</v>
      </c>
      <c r="H6494" s="1" t="s">
        <v>8313</v>
      </c>
      <c r="I6494" s="1" t="b">
        <v>0</v>
      </c>
      <c r="J6494" s="1">
        <v>17</v>
      </c>
      <c r="K6494" s="1">
        <v>0</v>
      </c>
      <c r="L6494" s="1">
        <v>0</v>
      </c>
      <c r="M6494" s="1">
        <v>28</v>
      </c>
      <c r="N6494" s="1">
        <v>4.8275862068965498</v>
      </c>
      <c r="O6494" s="1" t="s">
        <v>8456</v>
      </c>
    </row>
    <row r="6495" spans="1:15" x14ac:dyDescent="0.3">
      <c r="A6495" s="1" t="s">
        <v>5701</v>
      </c>
      <c r="B6495" s="1" t="s">
        <v>5774</v>
      </c>
      <c r="C6495" s="1">
        <v>3</v>
      </c>
      <c r="D6495" s="1" t="s">
        <v>7374</v>
      </c>
      <c r="E6495" s="1">
        <v>29</v>
      </c>
      <c r="F6495" s="1" t="s">
        <v>8457</v>
      </c>
      <c r="G6495" s="1" t="s">
        <v>5834</v>
      </c>
      <c r="H6495" s="1" t="s">
        <v>8314</v>
      </c>
      <c r="I6495" s="1" t="b">
        <v>0</v>
      </c>
      <c r="J6495" s="1">
        <v>17</v>
      </c>
      <c r="K6495" s="1">
        <v>1</v>
      </c>
      <c r="L6495" s="1">
        <v>0</v>
      </c>
      <c r="M6495" s="1">
        <v>24</v>
      </c>
      <c r="N6495" s="1">
        <v>4.13793103448275</v>
      </c>
      <c r="O6495" s="1" t="e">
        <f>----------------ctcttgtggttaggtagggttgtg</f>
        <v>#NAME?</v>
      </c>
    </row>
    <row r="6496" spans="1:15" x14ac:dyDescent="0.3">
      <c r="A6496" s="1" t="s">
        <v>5701</v>
      </c>
      <c r="B6496" s="1" t="s">
        <v>5774</v>
      </c>
      <c r="C6496" s="1">
        <v>3</v>
      </c>
      <c r="D6496" s="1" t="s">
        <v>7374</v>
      </c>
      <c r="E6496" s="1">
        <v>29</v>
      </c>
      <c r="F6496" s="1" t="s">
        <v>8457</v>
      </c>
      <c r="G6496" s="1" t="s">
        <v>5834</v>
      </c>
      <c r="H6496" s="1" t="s">
        <v>8313</v>
      </c>
      <c r="I6496" s="1" t="b">
        <v>0</v>
      </c>
      <c r="J6496" s="1">
        <v>16</v>
      </c>
      <c r="K6496" s="1">
        <v>0</v>
      </c>
      <c r="L6496" s="1">
        <v>0</v>
      </c>
      <c r="M6496" s="1">
        <v>23</v>
      </c>
      <c r="N6496" s="1">
        <v>3.9655172413793101</v>
      </c>
      <c r="O6496" s="1" t="s">
        <v>8332</v>
      </c>
    </row>
    <row r="6497" spans="1:15" x14ac:dyDescent="0.3">
      <c r="A6497" s="1" t="s">
        <v>5701</v>
      </c>
      <c r="B6497" s="1" t="s">
        <v>5774</v>
      </c>
      <c r="C6497" s="1">
        <v>3</v>
      </c>
      <c r="D6497" s="1" t="s">
        <v>7374</v>
      </c>
      <c r="E6497" s="1">
        <v>29</v>
      </c>
      <c r="F6497" s="1" t="s">
        <v>8457</v>
      </c>
      <c r="G6497" s="1" t="s">
        <v>5834</v>
      </c>
      <c r="H6497" s="1" t="s">
        <v>8313</v>
      </c>
      <c r="I6497" s="1" t="b">
        <v>0</v>
      </c>
      <c r="J6497" s="1">
        <v>17</v>
      </c>
      <c r="K6497" s="1">
        <v>0</v>
      </c>
      <c r="L6497" s="1">
        <v>0</v>
      </c>
      <c r="M6497" s="1">
        <v>18</v>
      </c>
      <c r="N6497" s="1">
        <v>3.1034482758620601</v>
      </c>
      <c r="O6497" s="1" t="e">
        <f>-gcagggacagggaccc---------------ggttgtgg</f>
        <v>#NAME?</v>
      </c>
    </row>
    <row r="6498" spans="1:15" x14ac:dyDescent="0.3">
      <c r="A6498" s="1" t="s">
        <v>5701</v>
      </c>
      <c r="B6498" s="1" t="s">
        <v>5774</v>
      </c>
      <c r="C6498" s="1">
        <v>3</v>
      </c>
      <c r="D6498" s="1" t="s">
        <v>7374</v>
      </c>
      <c r="E6498" s="1">
        <v>29</v>
      </c>
      <c r="F6498" s="1" t="s">
        <v>8457</v>
      </c>
      <c r="G6498" s="1" t="s">
        <v>5834</v>
      </c>
      <c r="H6498" s="1" t="s">
        <v>8313</v>
      </c>
      <c r="I6498" s="1" t="b">
        <v>0</v>
      </c>
      <c r="J6498" s="1">
        <v>15</v>
      </c>
      <c r="K6498" s="1">
        <v>0</v>
      </c>
      <c r="L6498" s="1">
        <v>0</v>
      </c>
      <c r="M6498" s="1">
        <v>13</v>
      </c>
      <c r="N6498" s="1">
        <v>2.2413793103448199</v>
      </c>
      <c r="O6498" s="1" t="s">
        <v>8317</v>
      </c>
    </row>
    <row r="6499" spans="1:15" x14ac:dyDescent="0.3">
      <c r="A6499" s="1" t="s">
        <v>5701</v>
      </c>
      <c r="B6499" s="1" t="s">
        <v>5774</v>
      </c>
      <c r="C6499" s="1">
        <v>3</v>
      </c>
      <c r="D6499" s="1" t="s">
        <v>7374</v>
      </c>
      <c r="E6499" s="1">
        <v>29</v>
      </c>
      <c r="F6499" s="1" t="s">
        <v>8457</v>
      </c>
      <c r="G6499" s="1" t="s">
        <v>5834</v>
      </c>
      <c r="H6499" s="1" t="s">
        <v>8313</v>
      </c>
      <c r="I6499" s="1" t="b">
        <v>0</v>
      </c>
      <c r="J6499" s="1">
        <v>15</v>
      </c>
      <c r="K6499" s="1">
        <v>0</v>
      </c>
      <c r="L6499" s="1">
        <v>3</v>
      </c>
      <c r="M6499" s="1">
        <v>8</v>
      </c>
      <c r="N6499" s="1">
        <v>1.3793103448275801</v>
      </c>
      <c r="O6499" s="1" t="s">
        <v>8458</v>
      </c>
    </row>
    <row r="6500" spans="1:15" x14ac:dyDescent="0.3">
      <c r="A6500" s="1" t="s">
        <v>5701</v>
      </c>
      <c r="B6500" s="1" t="s">
        <v>5774</v>
      </c>
      <c r="C6500" s="1">
        <v>3</v>
      </c>
      <c r="D6500" s="1" t="s">
        <v>7374</v>
      </c>
      <c r="E6500" s="1">
        <v>29</v>
      </c>
      <c r="F6500" s="1" t="s">
        <v>8457</v>
      </c>
      <c r="G6500" s="1" t="s">
        <v>5834</v>
      </c>
      <c r="H6500" s="1" t="s">
        <v>8313</v>
      </c>
      <c r="I6500" s="1" t="b">
        <v>0</v>
      </c>
      <c r="J6500" s="1">
        <v>15</v>
      </c>
      <c r="K6500" s="1">
        <v>0</v>
      </c>
      <c r="L6500" s="1">
        <v>0</v>
      </c>
      <c r="M6500" s="1">
        <v>8</v>
      </c>
      <c r="N6500" s="1">
        <v>1.3793103448275801</v>
      </c>
      <c r="O6500" s="1" t="s">
        <v>8419</v>
      </c>
    </row>
    <row r="6501" spans="1:15" x14ac:dyDescent="0.3">
      <c r="A6501" s="1" t="s">
        <v>5701</v>
      </c>
      <c r="B6501" s="1" t="s">
        <v>5774</v>
      </c>
      <c r="C6501" s="1">
        <v>3</v>
      </c>
      <c r="D6501" s="1" t="s">
        <v>7374</v>
      </c>
      <c r="E6501" s="1">
        <v>29</v>
      </c>
      <c r="F6501" s="1" t="s">
        <v>8457</v>
      </c>
      <c r="G6501" s="1" t="s">
        <v>5834</v>
      </c>
      <c r="H6501" s="1" t="s">
        <v>8313</v>
      </c>
      <c r="I6501" s="1" t="b">
        <v>0</v>
      </c>
      <c r="J6501" s="1">
        <v>17</v>
      </c>
      <c r="K6501" s="1">
        <v>0</v>
      </c>
      <c r="L6501" s="1">
        <v>7</v>
      </c>
      <c r="M6501" s="1">
        <v>7</v>
      </c>
      <c r="N6501" s="1">
        <v>1.2068965517241299</v>
      </c>
      <c r="O6501" s="1" t="e">
        <f>--------------cTAtGAtgtgCtCC--agggttgtgg</f>
        <v>#NAME?</v>
      </c>
    </row>
    <row r="6502" spans="1:15" x14ac:dyDescent="0.3">
      <c r="A6502" s="1" t="s">
        <v>5701</v>
      </c>
      <c r="B6502" s="1" t="s">
        <v>5774</v>
      </c>
      <c r="C6502" s="1">
        <v>-1</v>
      </c>
      <c r="D6502" s="1" t="s">
        <v>7374</v>
      </c>
      <c r="E6502" s="1">
        <v>-1</v>
      </c>
      <c r="F6502" s="1" t="s">
        <v>8459</v>
      </c>
      <c r="G6502" s="1" t="s">
        <v>5814</v>
      </c>
      <c r="H6502" s="1" t="s">
        <v>8313</v>
      </c>
      <c r="I6502" s="1" t="b">
        <v>0</v>
      </c>
      <c r="J6502" s="1">
        <v>17</v>
      </c>
      <c r="K6502" s="1">
        <v>0</v>
      </c>
      <c r="L6502" s="1">
        <v>0</v>
      </c>
      <c r="M6502" s="1">
        <v>557</v>
      </c>
      <c r="N6502" s="1">
        <v>89.262820512820497</v>
      </c>
      <c r="O6502" s="1" t="e">
        <f>----------------ctcttgtggttggtagggttgtgg</f>
        <v>#NAME?</v>
      </c>
    </row>
    <row r="6503" spans="1:15" x14ac:dyDescent="0.3">
      <c r="A6503" s="1" t="s">
        <v>5701</v>
      </c>
      <c r="B6503" s="1" t="s">
        <v>5774</v>
      </c>
      <c r="C6503" s="1">
        <v>-1</v>
      </c>
      <c r="D6503" s="1" t="s">
        <v>7374</v>
      </c>
      <c r="E6503" s="1">
        <v>-1</v>
      </c>
      <c r="F6503" s="1" t="s">
        <v>8459</v>
      </c>
      <c r="G6503" s="1" t="s">
        <v>5814</v>
      </c>
      <c r="H6503" s="1" t="s">
        <v>8313</v>
      </c>
      <c r="I6503" s="1" t="b">
        <v>0</v>
      </c>
      <c r="J6503" s="1">
        <v>16</v>
      </c>
      <c r="K6503" s="1">
        <v>0</v>
      </c>
      <c r="L6503" s="1">
        <v>0</v>
      </c>
      <c r="M6503" s="1">
        <v>38</v>
      </c>
      <c r="N6503" s="1">
        <v>6.0897435897435797</v>
      </c>
      <c r="O6503" s="1" t="e">
        <f>---------------cctcttgtggttggtagggttgtgg</f>
        <v>#NAME?</v>
      </c>
    </row>
    <row r="6504" spans="1:15" x14ac:dyDescent="0.3">
      <c r="A6504" s="1" t="s">
        <v>5701</v>
      </c>
      <c r="B6504" s="1" t="s">
        <v>5774</v>
      </c>
      <c r="C6504" s="1">
        <v>-1</v>
      </c>
      <c r="D6504" s="1" t="s">
        <v>7374</v>
      </c>
      <c r="E6504" s="1">
        <v>-1</v>
      </c>
      <c r="F6504" s="1" t="s">
        <v>8460</v>
      </c>
      <c r="G6504" s="1" t="s">
        <v>5814</v>
      </c>
      <c r="H6504" s="1" t="s">
        <v>8313</v>
      </c>
      <c r="I6504" s="1" t="b">
        <v>0</v>
      </c>
      <c r="J6504" s="1">
        <v>17</v>
      </c>
      <c r="K6504" s="1">
        <v>0</v>
      </c>
      <c r="L6504" s="1">
        <v>0</v>
      </c>
      <c r="M6504" s="1">
        <v>333</v>
      </c>
      <c r="N6504" s="1">
        <v>81.418092909535403</v>
      </c>
      <c r="O6504" s="1" t="e">
        <f>----------------ctcttgtggttggtagggttgtgg</f>
        <v>#NAME?</v>
      </c>
    </row>
    <row r="6505" spans="1:15" x14ac:dyDescent="0.3">
      <c r="A6505" s="1" t="s">
        <v>5701</v>
      </c>
      <c r="B6505" s="1" t="s">
        <v>5774</v>
      </c>
      <c r="C6505" s="1">
        <v>-1</v>
      </c>
      <c r="D6505" s="1" t="s">
        <v>7374</v>
      </c>
      <c r="E6505" s="1">
        <v>-1</v>
      </c>
      <c r="F6505" s="1" t="s">
        <v>8460</v>
      </c>
      <c r="G6505" s="1" t="s">
        <v>5814</v>
      </c>
      <c r="H6505" s="1" t="s">
        <v>8313</v>
      </c>
      <c r="I6505" s="1" t="b">
        <v>0</v>
      </c>
      <c r="J6505" s="1">
        <v>16</v>
      </c>
      <c r="K6505" s="1">
        <v>0</v>
      </c>
      <c r="L6505" s="1">
        <v>0</v>
      </c>
      <c r="M6505" s="1">
        <v>50</v>
      </c>
      <c r="N6505" s="1">
        <v>12.2249388753056</v>
      </c>
      <c r="O6505" s="1" t="e">
        <f>---------------cctcttgtggttggtagggttgtgg</f>
        <v>#NAME?</v>
      </c>
    </row>
    <row r="6506" spans="1:15" x14ac:dyDescent="0.3">
      <c r="A6506" s="1" t="s">
        <v>5701</v>
      </c>
      <c r="B6506" s="1" t="s">
        <v>5774</v>
      </c>
      <c r="C6506" s="1">
        <v>-1</v>
      </c>
      <c r="D6506" s="1" t="s">
        <v>7374</v>
      </c>
      <c r="E6506" s="1">
        <v>-1</v>
      </c>
      <c r="F6506" s="1" t="s">
        <v>8460</v>
      </c>
      <c r="G6506" s="1" t="s">
        <v>5814</v>
      </c>
      <c r="H6506" s="1" t="s">
        <v>8313</v>
      </c>
      <c r="I6506" s="1" t="b">
        <v>0</v>
      </c>
      <c r="J6506" s="1">
        <v>15</v>
      </c>
      <c r="K6506" s="1">
        <v>0</v>
      </c>
      <c r="L6506" s="1">
        <v>0</v>
      </c>
      <c r="M6506" s="1">
        <v>7</v>
      </c>
      <c r="N6506" s="1">
        <v>1.7114914425427801</v>
      </c>
      <c r="O6506" s="1" t="e">
        <f>--------------ccctcttgtggttggtagggttgtgg</f>
        <v>#NAME?</v>
      </c>
    </row>
    <row r="6507" spans="1:15" x14ac:dyDescent="0.3">
      <c r="A6507" s="1" t="s">
        <v>5700</v>
      </c>
      <c r="B6507" s="1" t="s">
        <v>5774</v>
      </c>
      <c r="C6507" s="1">
        <v>4</v>
      </c>
      <c r="D6507" s="1" t="s">
        <v>7426</v>
      </c>
      <c r="E6507" s="1">
        <v>0</v>
      </c>
      <c r="F6507" s="1" t="s">
        <v>8461</v>
      </c>
      <c r="G6507" s="1" t="s">
        <v>5834</v>
      </c>
      <c r="H6507" s="1" t="s">
        <v>8313</v>
      </c>
      <c r="I6507" s="1" t="b">
        <v>0</v>
      </c>
      <c r="J6507" s="1">
        <v>16</v>
      </c>
      <c r="K6507" s="1">
        <v>0</v>
      </c>
      <c r="L6507" s="1">
        <v>11</v>
      </c>
      <c r="M6507" s="1">
        <v>2219</v>
      </c>
      <c r="N6507" s="1">
        <v>88.653615661206501</v>
      </c>
      <c r="O6507" s="1" t="e">
        <f>-------acTTgCTGcctct--------AtCACCttgAgg</f>
        <v>#NAME?</v>
      </c>
    </row>
    <row r="6508" spans="1:15" x14ac:dyDescent="0.3">
      <c r="A6508" s="1" t="s">
        <v>5700</v>
      </c>
      <c r="B6508" s="1" t="s">
        <v>5774</v>
      </c>
      <c r="C6508" s="1">
        <v>4</v>
      </c>
      <c r="D6508" s="1" t="s">
        <v>7426</v>
      </c>
      <c r="E6508" s="1">
        <v>0</v>
      </c>
      <c r="F6508" s="1" t="s">
        <v>8461</v>
      </c>
      <c r="G6508" s="1" t="s">
        <v>5834</v>
      </c>
      <c r="H6508" s="1" t="s">
        <v>8313</v>
      </c>
      <c r="I6508" s="1" t="b">
        <v>0</v>
      </c>
      <c r="J6508" s="1">
        <v>15</v>
      </c>
      <c r="K6508" s="1">
        <v>0</v>
      </c>
      <c r="L6508" s="1">
        <v>12</v>
      </c>
      <c r="M6508" s="1">
        <v>122</v>
      </c>
      <c r="N6508" s="1">
        <v>4.8741510187774599</v>
      </c>
      <c r="O6508" s="1" t="e">
        <f>------AacTTgCTGcctct--------AtCACCttgAgg</f>
        <v>#NAME?</v>
      </c>
    </row>
    <row r="6509" spans="1:15" x14ac:dyDescent="0.3">
      <c r="A6509" s="1" t="s">
        <v>5700</v>
      </c>
      <c r="B6509" s="1" t="s">
        <v>5774</v>
      </c>
      <c r="C6509" s="1">
        <v>4</v>
      </c>
      <c r="D6509" s="1" t="s">
        <v>7426</v>
      </c>
      <c r="E6509" s="1">
        <v>0</v>
      </c>
      <c r="F6509" s="1" t="s">
        <v>8461</v>
      </c>
      <c r="G6509" s="1" t="s">
        <v>5814</v>
      </c>
      <c r="H6509" s="1" t="s">
        <v>8313</v>
      </c>
      <c r="I6509" s="1" t="b">
        <v>0</v>
      </c>
      <c r="J6509" s="1">
        <v>17</v>
      </c>
      <c r="K6509" s="1">
        <v>0</v>
      </c>
      <c r="L6509" s="1">
        <v>0</v>
      </c>
      <c r="M6509" s="1">
        <v>29</v>
      </c>
      <c r="N6509" s="1">
        <v>1.1586096683979199</v>
      </c>
      <c r="O6509" s="1" t="e">
        <f>----------------ctcttgtggttggtagggttgtgg</f>
        <v>#NAME?</v>
      </c>
    </row>
    <row r="6510" spans="1:15" x14ac:dyDescent="0.3">
      <c r="A6510" s="1" t="s">
        <v>5700</v>
      </c>
      <c r="B6510" s="1" t="s">
        <v>5774</v>
      </c>
      <c r="C6510" s="1">
        <v>4</v>
      </c>
      <c r="D6510" s="1" t="s">
        <v>7426</v>
      </c>
      <c r="E6510" s="1">
        <v>1</v>
      </c>
      <c r="F6510" s="1" t="s">
        <v>8462</v>
      </c>
      <c r="G6510" s="1" t="s">
        <v>5814</v>
      </c>
      <c r="H6510" s="1" t="s">
        <v>8313</v>
      </c>
      <c r="I6510" s="1" t="b">
        <v>0</v>
      </c>
      <c r="J6510" s="1">
        <v>17</v>
      </c>
      <c r="K6510" s="1">
        <v>0</v>
      </c>
      <c r="L6510" s="1">
        <v>0</v>
      </c>
      <c r="M6510" s="1">
        <v>386</v>
      </c>
      <c r="N6510" s="1">
        <v>48.860759493670798</v>
      </c>
      <c r="O6510" s="1" t="e">
        <f>----------------ctcttgtggttggtagggttgtgg</f>
        <v>#NAME?</v>
      </c>
    </row>
    <row r="6511" spans="1:15" x14ac:dyDescent="0.3">
      <c r="A6511" s="1" t="s">
        <v>5700</v>
      </c>
      <c r="B6511" s="1" t="s">
        <v>5774</v>
      </c>
      <c r="C6511" s="1">
        <v>4</v>
      </c>
      <c r="D6511" s="1" t="s">
        <v>7426</v>
      </c>
      <c r="E6511" s="1">
        <v>1</v>
      </c>
      <c r="F6511" s="1" t="s">
        <v>8462</v>
      </c>
      <c r="G6511" s="1" t="s">
        <v>5834</v>
      </c>
      <c r="H6511" s="1" t="s">
        <v>8313</v>
      </c>
      <c r="I6511" s="1" t="b">
        <v>0</v>
      </c>
      <c r="J6511" s="1">
        <v>16</v>
      </c>
      <c r="K6511" s="1">
        <v>0</v>
      </c>
      <c r="L6511" s="1">
        <v>11</v>
      </c>
      <c r="M6511" s="1">
        <v>195</v>
      </c>
      <c r="N6511" s="1">
        <v>24.683544303797401</v>
      </c>
      <c r="O6511" s="1" t="e">
        <f>-------acTTgCTGcctct--------AtCACCttgAgg</f>
        <v>#NAME?</v>
      </c>
    </row>
    <row r="6512" spans="1:15" x14ac:dyDescent="0.3">
      <c r="A6512" s="1" t="s">
        <v>5700</v>
      </c>
      <c r="B6512" s="1" t="s">
        <v>5774</v>
      </c>
      <c r="C6512" s="1">
        <v>4</v>
      </c>
      <c r="D6512" s="1" t="s">
        <v>7426</v>
      </c>
      <c r="E6512" s="1">
        <v>1</v>
      </c>
      <c r="F6512" s="1" t="s">
        <v>8462</v>
      </c>
      <c r="G6512" s="1" t="s">
        <v>5814</v>
      </c>
      <c r="H6512" s="1" t="s">
        <v>8313</v>
      </c>
      <c r="I6512" s="1" t="b">
        <v>0</v>
      </c>
      <c r="J6512" s="1">
        <v>16</v>
      </c>
      <c r="K6512" s="1">
        <v>0</v>
      </c>
      <c r="L6512" s="1">
        <v>0</v>
      </c>
      <c r="M6512" s="1">
        <v>70</v>
      </c>
      <c r="N6512" s="1">
        <v>8.86075949367088</v>
      </c>
      <c r="O6512" s="1" t="e">
        <f>---------------cctcttgtggttggtagggttgtgg</f>
        <v>#NAME?</v>
      </c>
    </row>
    <row r="6513" spans="1:15" x14ac:dyDescent="0.3">
      <c r="A6513" s="1" t="s">
        <v>5700</v>
      </c>
      <c r="B6513" s="1" t="s">
        <v>5774</v>
      </c>
      <c r="C6513" s="1">
        <v>4</v>
      </c>
      <c r="D6513" s="1" t="s">
        <v>7426</v>
      </c>
      <c r="E6513" s="1">
        <v>1</v>
      </c>
      <c r="F6513" s="1" t="s">
        <v>8462</v>
      </c>
      <c r="G6513" s="1" t="s">
        <v>5834</v>
      </c>
      <c r="H6513" s="1" t="s">
        <v>8313</v>
      </c>
      <c r="I6513" s="1" t="b">
        <v>0</v>
      </c>
      <c r="J6513" s="1">
        <v>17</v>
      </c>
      <c r="K6513" s="1">
        <v>0</v>
      </c>
      <c r="L6513" s="1">
        <v>0</v>
      </c>
      <c r="M6513" s="1">
        <v>49</v>
      </c>
      <c r="N6513" s="1">
        <v>6.2025316455696196</v>
      </c>
      <c r="O6513" s="1" t="e">
        <f>--------------ccctcttgtgg--ggtagggttgtgg</f>
        <v>#NAME?</v>
      </c>
    </row>
    <row r="6514" spans="1:15" x14ac:dyDescent="0.3">
      <c r="A6514" s="1" t="s">
        <v>5700</v>
      </c>
      <c r="B6514" s="1" t="s">
        <v>5774</v>
      </c>
      <c r="C6514" s="1">
        <v>4</v>
      </c>
      <c r="D6514" s="1" t="s">
        <v>7426</v>
      </c>
      <c r="E6514" s="1">
        <v>1</v>
      </c>
      <c r="F6514" s="1" t="s">
        <v>8462</v>
      </c>
      <c r="G6514" s="1" t="s">
        <v>5834</v>
      </c>
      <c r="H6514" s="1" t="s">
        <v>8313</v>
      </c>
      <c r="I6514" s="1" t="b">
        <v>0</v>
      </c>
      <c r="J6514" s="1">
        <v>15</v>
      </c>
      <c r="K6514" s="1">
        <v>0</v>
      </c>
      <c r="L6514" s="1">
        <v>12</v>
      </c>
      <c r="M6514" s="1">
        <v>32</v>
      </c>
      <c r="N6514" s="1">
        <v>4.0506329113924</v>
      </c>
      <c r="O6514" s="1" t="e">
        <f>------AacTTgCTGcctct--------AtCACCttgAgg</f>
        <v>#NAME?</v>
      </c>
    </row>
    <row r="6515" spans="1:15" x14ac:dyDescent="0.3">
      <c r="A6515" s="1" t="s">
        <v>5700</v>
      </c>
      <c r="B6515" s="1" t="s">
        <v>5774</v>
      </c>
      <c r="C6515" s="1">
        <v>4</v>
      </c>
      <c r="D6515" s="1" t="s">
        <v>7426</v>
      </c>
      <c r="E6515" s="1">
        <v>2</v>
      </c>
      <c r="F6515" s="1" t="s">
        <v>8463</v>
      </c>
      <c r="G6515" s="1" t="s">
        <v>5814</v>
      </c>
      <c r="H6515" s="1" t="s">
        <v>8313</v>
      </c>
      <c r="I6515" s="1" t="b">
        <v>0</v>
      </c>
      <c r="J6515" s="1">
        <v>17</v>
      </c>
      <c r="K6515" s="1">
        <v>0</v>
      </c>
      <c r="L6515" s="1">
        <v>0</v>
      </c>
      <c r="M6515" s="1">
        <v>4</v>
      </c>
      <c r="N6515" s="1">
        <v>50</v>
      </c>
      <c r="O6515" s="1" t="e">
        <f>----------------ctcttgtggttggtagggttgtgg</f>
        <v>#NAME?</v>
      </c>
    </row>
    <row r="6516" spans="1:15" x14ac:dyDescent="0.3">
      <c r="A6516" s="1" t="s">
        <v>5700</v>
      </c>
      <c r="B6516" s="1" t="s">
        <v>5774</v>
      </c>
      <c r="C6516" s="1">
        <v>4</v>
      </c>
      <c r="D6516" s="1" t="s">
        <v>7426</v>
      </c>
      <c r="E6516" s="1">
        <v>2</v>
      </c>
      <c r="F6516" s="1" t="s">
        <v>8463</v>
      </c>
      <c r="G6516" s="1" t="s">
        <v>5814</v>
      </c>
      <c r="H6516" s="1" t="s">
        <v>8313</v>
      </c>
      <c r="I6516" s="1" t="b">
        <v>0</v>
      </c>
      <c r="J6516" s="1">
        <v>16</v>
      </c>
      <c r="K6516" s="1">
        <v>0</v>
      </c>
      <c r="L6516" s="1">
        <v>0</v>
      </c>
      <c r="M6516" s="1">
        <v>2</v>
      </c>
      <c r="N6516" s="1">
        <v>25</v>
      </c>
      <c r="O6516" s="1" t="e">
        <f>---------------cctcttgtggttggtagggttgtgg</f>
        <v>#NAME?</v>
      </c>
    </row>
    <row r="6517" spans="1:15" x14ac:dyDescent="0.3">
      <c r="A6517" s="1" t="s">
        <v>5700</v>
      </c>
      <c r="B6517" s="1" t="s">
        <v>5774</v>
      </c>
      <c r="C6517" s="1">
        <v>4</v>
      </c>
      <c r="D6517" s="1" t="s">
        <v>7426</v>
      </c>
      <c r="E6517" s="1">
        <v>2</v>
      </c>
      <c r="F6517" s="1" t="s">
        <v>8463</v>
      </c>
      <c r="G6517" s="1" t="s">
        <v>5834</v>
      </c>
      <c r="H6517" s="1" t="s">
        <v>8313</v>
      </c>
      <c r="I6517" s="1" t="b">
        <v>0</v>
      </c>
      <c r="J6517" s="1">
        <v>14</v>
      </c>
      <c r="K6517" s="1">
        <v>0</v>
      </c>
      <c r="L6517" s="1">
        <v>0</v>
      </c>
      <c r="M6517" s="1">
        <v>1</v>
      </c>
      <c r="N6517" s="1">
        <v>12.5</v>
      </c>
      <c r="O6517" s="1" t="e">
        <f>-------------accctcttgtggttggtagggttgtgg</f>
        <v>#NAME?</v>
      </c>
    </row>
    <row r="6518" spans="1:15" x14ac:dyDescent="0.3">
      <c r="A6518" s="1" t="s">
        <v>5700</v>
      </c>
      <c r="B6518" s="1" t="s">
        <v>5774</v>
      </c>
      <c r="C6518" s="1">
        <v>4</v>
      </c>
      <c r="D6518" s="1" t="s">
        <v>7426</v>
      </c>
      <c r="E6518" s="1">
        <v>2</v>
      </c>
      <c r="F6518" s="1" t="s">
        <v>8463</v>
      </c>
      <c r="G6518" s="1" t="s">
        <v>5834</v>
      </c>
      <c r="H6518" s="1" t="s">
        <v>8313</v>
      </c>
      <c r="I6518" s="1" t="b">
        <v>0</v>
      </c>
      <c r="J6518" s="1">
        <v>19</v>
      </c>
      <c r="K6518" s="1">
        <v>0</v>
      </c>
      <c r="L6518" s="1">
        <v>9</v>
      </c>
      <c r="M6518" s="1">
        <v>1</v>
      </c>
      <c r="N6518" s="1">
        <v>12.5</v>
      </c>
      <c r="O6518" s="1" t="e">
        <f>---aggg---------------tTTttTgCaAgAtCgATg</f>
        <v>#NAME?</v>
      </c>
    </row>
    <row r="6519" spans="1:15" x14ac:dyDescent="0.3">
      <c r="A6519" s="1" t="s">
        <v>5700</v>
      </c>
      <c r="B6519" s="1" t="s">
        <v>5774</v>
      </c>
      <c r="C6519" s="1">
        <v>4</v>
      </c>
      <c r="D6519" s="1" t="s">
        <v>7426</v>
      </c>
      <c r="E6519" s="1">
        <v>3</v>
      </c>
      <c r="F6519" s="1" t="s">
        <v>8464</v>
      </c>
      <c r="G6519" s="1" t="s">
        <v>5814</v>
      </c>
      <c r="H6519" s="1" t="s">
        <v>8313</v>
      </c>
      <c r="I6519" s="1" t="b">
        <v>0</v>
      </c>
      <c r="J6519" s="1">
        <v>17</v>
      </c>
      <c r="K6519" s="1">
        <v>0</v>
      </c>
      <c r="L6519" s="1">
        <v>0</v>
      </c>
      <c r="M6519" s="1">
        <v>10</v>
      </c>
      <c r="N6519" s="1">
        <v>58.823529411764703</v>
      </c>
      <c r="O6519" s="1" t="e">
        <f>----------------ctcttgtggttggtagggttgtgg</f>
        <v>#NAME?</v>
      </c>
    </row>
    <row r="6520" spans="1:15" x14ac:dyDescent="0.3">
      <c r="A6520" s="1" t="s">
        <v>5700</v>
      </c>
      <c r="B6520" s="1" t="s">
        <v>5774</v>
      </c>
      <c r="C6520" s="1">
        <v>4</v>
      </c>
      <c r="D6520" s="1" t="s">
        <v>7426</v>
      </c>
      <c r="E6520" s="1">
        <v>3</v>
      </c>
      <c r="F6520" s="1" t="s">
        <v>8464</v>
      </c>
      <c r="G6520" s="1" t="s">
        <v>5834</v>
      </c>
      <c r="H6520" s="1" t="s">
        <v>8313</v>
      </c>
      <c r="I6520" s="1" t="b">
        <v>0</v>
      </c>
      <c r="J6520" s="1">
        <v>20</v>
      </c>
      <c r="K6520" s="1">
        <v>0</v>
      </c>
      <c r="L6520" s="1">
        <v>9</v>
      </c>
      <c r="M6520" s="1">
        <v>4</v>
      </c>
      <c r="N6520" s="1">
        <v>23.529411764705799</v>
      </c>
      <c r="O6520" s="1" t="e">
        <f>----ggg---------------tTTttTgCaAgAtCgATg</f>
        <v>#NAME?</v>
      </c>
    </row>
    <row r="6521" spans="1:15" x14ac:dyDescent="0.3">
      <c r="A6521" s="1" t="s">
        <v>5700</v>
      </c>
      <c r="B6521" s="1" t="s">
        <v>5774</v>
      </c>
      <c r="C6521" s="1">
        <v>4</v>
      </c>
      <c r="D6521" s="1" t="s">
        <v>7426</v>
      </c>
      <c r="E6521" s="1">
        <v>3</v>
      </c>
      <c r="F6521" s="1" t="s">
        <v>8464</v>
      </c>
      <c r="G6521" s="1" t="s">
        <v>5834</v>
      </c>
      <c r="H6521" s="1" t="s">
        <v>8314</v>
      </c>
      <c r="I6521" s="1" t="b">
        <v>0</v>
      </c>
      <c r="J6521" s="1">
        <v>18</v>
      </c>
      <c r="K6521" s="1">
        <v>1</v>
      </c>
      <c r="L6521" s="1">
        <v>0</v>
      </c>
      <c r="M6521" s="1">
        <v>2</v>
      </c>
      <c r="N6521" s="1">
        <v>11.764705882352899</v>
      </c>
      <c r="O6521" s="1" t="e">
        <f>-----------------tcttgtggttaggtagggttgtg</f>
        <v>#NAME?</v>
      </c>
    </row>
    <row r="6522" spans="1:15" x14ac:dyDescent="0.3">
      <c r="A6522" s="1" t="s">
        <v>5700</v>
      </c>
      <c r="B6522" s="1" t="s">
        <v>5774</v>
      </c>
      <c r="C6522" s="1">
        <v>4</v>
      </c>
      <c r="D6522" s="1" t="s">
        <v>7426</v>
      </c>
      <c r="E6522" s="1">
        <v>3</v>
      </c>
      <c r="F6522" s="1" t="s">
        <v>8464</v>
      </c>
      <c r="G6522" s="1" t="s">
        <v>5834</v>
      </c>
      <c r="H6522" s="1" t="s">
        <v>8313</v>
      </c>
      <c r="I6522" s="1" t="b">
        <v>0</v>
      </c>
      <c r="J6522" s="1">
        <v>16</v>
      </c>
      <c r="K6522" s="1">
        <v>0</v>
      </c>
      <c r="L6522" s="1">
        <v>0</v>
      </c>
      <c r="M6522" s="1">
        <v>1</v>
      </c>
      <c r="N6522" s="1">
        <v>5.8823529411764603</v>
      </c>
      <c r="O6522" s="1" t="s">
        <v>8332</v>
      </c>
    </row>
    <row r="6523" spans="1:15" x14ac:dyDescent="0.3">
      <c r="A6523" s="1" t="s">
        <v>5700</v>
      </c>
      <c r="B6523" s="1" t="s">
        <v>5774</v>
      </c>
      <c r="C6523" s="1">
        <v>4</v>
      </c>
      <c r="D6523" s="1" t="s">
        <v>7426</v>
      </c>
      <c r="E6523" s="1">
        <v>4</v>
      </c>
      <c r="F6523" s="1" t="s">
        <v>8465</v>
      </c>
      <c r="G6523" s="1" t="s">
        <v>5834</v>
      </c>
      <c r="H6523" s="1" t="s">
        <v>8314</v>
      </c>
      <c r="I6523" s="1" t="b">
        <v>0</v>
      </c>
      <c r="J6523" s="1">
        <v>18</v>
      </c>
      <c r="K6523" s="1">
        <v>1</v>
      </c>
      <c r="L6523" s="1">
        <v>0</v>
      </c>
      <c r="M6523" s="1">
        <v>62</v>
      </c>
      <c r="N6523" s="1">
        <v>13.686534216335501</v>
      </c>
      <c r="O6523" s="1" t="e">
        <f>-----------------tcttgtggtttggtagggttgtg</f>
        <v>#NAME?</v>
      </c>
    </row>
    <row r="6524" spans="1:15" x14ac:dyDescent="0.3">
      <c r="A6524" s="1" t="s">
        <v>5700</v>
      </c>
      <c r="B6524" s="1" t="s">
        <v>5774</v>
      </c>
      <c r="C6524" s="1">
        <v>4</v>
      </c>
      <c r="D6524" s="1" t="s">
        <v>7426</v>
      </c>
      <c r="E6524" s="1">
        <v>4</v>
      </c>
      <c r="F6524" s="1" t="s">
        <v>8465</v>
      </c>
      <c r="G6524" s="1" t="s">
        <v>5834</v>
      </c>
      <c r="H6524" s="1" t="s">
        <v>8313</v>
      </c>
      <c r="I6524" s="1" t="b">
        <v>0</v>
      </c>
      <c r="J6524" s="1">
        <v>17</v>
      </c>
      <c r="K6524" s="1">
        <v>0</v>
      </c>
      <c r="L6524" s="1">
        <v>0</v>
      </c>
      <c r="M6524" s="1">
        <v>61</v>
      </c>
      <c r="N6524" s="1">
        <v>13.465783664459099</v>
      </c>
      <c r="O6524" s="1" t="e">
        <f>-gcagggacagggaccctct---------------tgtgg</f>
        <v>#NAME?</v>
      </c>
    </row>
    <row r="6525" spans="1:15" x14ac:dyDescent="0.3">
      <c r="A6525" s="1" t="s">
        <v>5700</v>
      </c>
      <c r="B6525" s="1" t="s">
        <v>5774</v>
      </c>
      <c r="C6525" s="1">
        <v>4</v>
      </c>
      <c r="D6525" s="1" t="s">
        <v>7426</v>
      </c>
      <c r="E6525" s="1">
        <v>4</v>
      </c>
      <c r="F6525" s="1" t="s">
        <v>8465</v>
      </c>
      <c r="G6525" s="1" t="s">
        <v>5834</v>
      </c>
      <c r="H6525" s="1" t="s">
        <v>8313</v>
      </c>
      <c r="I6525" s="1" t="b">
        <v>0</v>
      </c>
      <c r="J6525" s="1">
        <v>17</v>
      </c>
      <c r="K6525" s="1">
        <v>0</v>
      </c>
      <c r="L6525" s="1">
        <v>0</v>
      </c>
      <c r="M6525" s="1">
        <v>44</v>
      </c>
      <c r="N6525" s="1">
        <v>9.7130242825606992</v>
      </c>
      <c r="O6525" s="1" t="e">
        <f>-------------accctcttgtggtt---agggttgtgg</f>
        <v>#NAME?</v>
      </c>
    </row>
    <row r="6526" spans="1:15" x14ac:dyDescent="0.3">
      <c r="A6526" s="1" t="s">
        <v>5700</v>
      </c>
      <c r="B6526" s="1" t="s">
        <v>5774</v>
      </c>
      <c r="C6526" s="1">
        <v>4</v>
      </c>
      <c r="D6526" s="1" t="s">
        <v>7426</v>
      </c>
      <c r="E6526" s="1">
        <v>4</v>
      </c>
      <c r="F6526" s="1" t="s">
        <v>8465</v>
      </c>
      <c r="G6526" s="1" t="s">
        <v>5834</v>
      </c>
      <c r="H6526" s="1" t="s">
        <v>8313</v>
      </c>
      <c r="I6526" s="1" t="b">
        <v>0</v>
      </c>
      <c r="J6526" s="1">
        <v>17</v>
      </c>
      <c r="K6526" s="1">
        <v>0</v>
      </c>
      <c r="L6526" s="1">
        <v>4</v>
      </c>
      <c r="M6526" s="1">
        <v>28</v>
      </c>
      <c r="N6526" s="1">
        <v>6.1810154525386301</v>
      </c>
      <c r="O6526" s="1" t="s">
        <v>8347</v>
      </c>
    </row>
    <row r="6527" spans="1:15" x14ac:dyDescent="0.3">
      <c r="A6527" s="1" t="s">
        <v>5700</v>
      </c>
      <c r="B6527" s="1" t="s">
        <v>5774</v>
      </c>
      <c r="C6527" s="1">
        <v>4</v>
      </c>
      <c r="D6527" s="1" t="s">
        <v>7426</v>
      </c>
      <c r="E6527" s="1">
        <v>4</v>
      </c>
      <c r="F6527" s="1" t="s">
        <v>8465</v>
      </c>
      <c r="G6527" s="1" t="s">
        <v>5814</v>
      </c>
      <c r="H6527" s="1" t="s">
        <v>8313</v>
      </c>
      <c r="I6527" s="1" t="b">
        <v>0</v>
      </c>
      <c r="J6527" s="1">
        <v>17</v>
      </c>
      <c r="K6527" s="1">
        <v>0</v>
      </c>
      <c r="L6527" s="1">
        <v>0</v>
      </c>
      <c r="M6527" s="1">
        <v>26</v>
      </c>
      <c r="N6527" s="1">
        <v>5.7395143487858702</v>
      </c>
      <c r="O6527" s="1" t="e">
        <f>----------------ctcttgtggttggtagggttgtgg</f>
        <v>#NAME?</v>
      </c>
    </row>
    <row r="6528" spans="1:15" x14ac:dyDescent="0.3">
      <c r="A6528" s="1" t="s">
        <v>5700</v>
      </c>
      <c r="B6528" s="1" t="s">
        <v>5774</v>
      </c>
      <c r="C6528" s="1">
        <v>4</v>
      </c>
      <c r="D6528" s="1" t="s">
        <v>7426</v>
      </c>
      <c r="E6528" s="1">
        <v>4</v>
      </c>
      <c r="F6528" s="1" t="s">
        <v>8465</v>
      </c>
      <c r="G6528" s="1" t="s">
        <v>5834</v>
      </c>
      <c r="H6528" s="1" t="s">
        <v>8313</v>
      </c>
      <c r="I6528" s="1" t="b">
        <v>0</v>
      </c>
      <c r="J6528" s="1">
        <v>17</v>
      </c>
      <c r="K6528" s="1">
        <v>0</v>
      </c>
      <c r="L6528" s="1">
        <v>0</v>
      </c>
      <c r="M6528" s="1">
        <v>21</v>
      </c>
      <c r="N6528" s="1">
        <v>4.6357615894039697</v>
      </c>
      <c r="O6528" s="1" t="e">
        <f>---------------cctcttgtggt-ggtagggttgtgg</f>
        <v>#NAME?</v>
      </c>
    </row>
    <row r="6529" spans="1:15" x14ac:dyDescent="0.3">
      <c r="A6529" s="1" t="s">
        <v>5700</v>
      </c>
      <c r="B6529" s="1" t="s">
        <v>5774</v>
      </c>
      <c r="C6529" s="1">
        <v>4</v>
      </c>
      <c r="D6529" s="1" t="s">
        <v>7426</v>
      </c>
      <c r="E6529" s="1">
        <v>4</v>
      </c>
      <c r="F6529" s="1" t="s">
        <v>8465</v>
      </c>
      <c r="G6529" s="1" t="s">
        <v>5834</v>
      </c>
      <c r="H6529" s="1" t="s">
        <v>8314</v>
      </c>
      <c r="I6529" s="1" t="b">
        <v>0</v>
      </c>
      <c r="J6529" s="1">
        <v>18</v>
      </c>
      <c r="K6529" s="1">
        <v>1</v>
      </c>
      <c r="L6529" s="1">
        <v>0</v>
      </c>
      <c r="M6529" s="1">
        <v>16</v>
      </c>
      <c r="N6529" s="1">
        <v>3.53200883002207</v>
      </c>
      <c r="O6529" s="1" t="e">
        <f>-----------------tcttgtggttaggtagggttgtg</f>
        <v>#NAME?</v>
      </c>
    </row>
    <row r="6530" spans="1:15" x14ac:dyDescent="0.3">
      <c r="A6530" s="1" t="s">
        <v>5700</v>
      </c>
      <c r="B6530" s="1" t="s">
        <v>5774</v>
      </c>
      <c r="C6530" s="1">
        <v>4</v>
      </c>
      <c r="D6530" s="1" t="s">
        <v>7426</v>
      </c>
      <c r="E6530" s="1">
        <v>4</v>
      </c>
      <c r="F6530" s="1" t="s">
        <v>8465</v>
      </c>
      <c r="G6530" s="1" t="s">
        <v>5834</v>
      </c>
      <c r="H6530" s="1" t="s">
        <v>8313</v>
      </c>
      <c r="I6530" s="1" t="b">
        <v>0</v>
      </c>
      <c r="J6530" s="1">
        <v>17</v>
      </c>
      <c r="K6530" s="1">
        <v>0</v>
      </c>
      <c r="L6530" s="1">
        <v>0</v>
      </c>
      <c r="M6530" s="1">
        <v>10</v>
      </c>
      <c r="N6530" s="1">
        <v>2.20750551876379</v>
      </c>
      <c r="O6530" s="1" t="s">
        <v>8315</v>
      </c>
    </row>
    <row r="6531" spans="1:15" x14ac:dyDescent="0.3">
      <c r="A6531" s="1" t="s">
        <v>5700</v>
      </c>
      <c r="B6531" s="1" t="s">
        <v>5774</v>
      </c>
      <c r="C6531" s="1">
        <v>4</v>
      </c>
      <c r="D6531" s="1" t="s">
        <v>7426</v>
      </c>
      <c r="E6531" s="1">
        <v>4</v>
      </c>
      <c r="F6531" s="1" t="s">
        <v>8465</v>
      </c>
      <c r="G6531" s="1" t="s">
        <v>5834</v>
      </c>
      <c r="H6531" s="1" t="s">
        <v>8313</v>
      </c>
      <c r="I6531" s="1" t="b">
        <v>0</v>
      </c>
      <c r="J6531" s="1">
        <v>15</v>
      </c>
      <c r="K6531" s="1">
        <v>0</v>
      </c>
      <c r="L6531" s="1">
        <v>0</v>
      </c>
      <c r="M6531" s="1">
        <v>9</v>
      </c>
      <c r="N6531" s="1">
        <v>1.98675496688741</v>
      </c>
      <c r="O6531" s="1" t="s">
        <v>8317</v>
      </c>
    </row>
    <row r="6532" spans="1:15" x14ac:dyDescent="0.3">
      <c r="A6532" s="1" t="s">
        <v>5700</v>
      </c>
      <c r="B6532" s="1" t="s">
        <v>5774</v>
      </c>
      <c r="C6532" s="1">
        <v>4</v>
      </c>
      <c r="D6532" s="1" t="s">
        <v>7426</v>
      </c>
      <c r="E6532" s="1">
        <v>4</v>
      </c>
      <c r="F6532" s="1" t="s">
        <v>8465</v>
      </c>
      <c r="G6532" s="1" t="s">
        <v>5834</v>
      </c>
      <c r="H6532" s="1" t="s">
        <v>8313</v>
      </c>
      <c r="I6532" s="1" t="b">
        <v>0</v>
      </c>
      <c r="J6532" s="1">
        <v>17</v>
      </c>
      <c r="K6532" s="1">
        <v>0</v>
      </c>
      <c r="L6532" s="1">
        <v>10</v>
      </c>
      <c r="M6532" s="1">
        <v>8</v>
      </c>
      <c r="N6532" s="1">
        <v>1.7660044150110299</v>
      </c>
      <c r="O6532" s="1" t="s">
        <v>8339</v>
      </c>
    </row>
    <row r="6533" spans="1:15" x14ac:dyDescent="0.3">
      <c r="A6533" s="1" t="s">
        <v>5700</v>
      </c>
      <c r="B6533" s="1" t="s">
        <v>5774</v>
      </c>
      <c r="C6533" s="1">
        <v>4</v>
      </c>
      <c r="D6533" s="1" t="s">
        <v>7426</v>
      </c>
      <c r="E6533" s="1">
        <v>4</v>
      </c>
      <c r="F6533" s="1" t="s">
        <v>8465</v>
      </c>
      <c r="G6533" s="1" t="s">
        <v>5834</v>
      </c>
      <c r="H6533" s="1" t="s">
        <v>8313</v>
      </c>
      <c r="I6533" s="1" t="b">
        <v>0</v>
      </c>
      <c r="J6533" s="1">
        <v>17</v>
      </c>
      <c r="K6533" s="1">
        <v>0</v>
      </c>
      <c r="L6533" s="1">
        <v>0</v>
      </c>
      <c r="M6533" s="1">
        <v>8</v>
      </c>
      <c r="N6533" s="1">
        <v>1.7660044150110299</v>
      </c>
      <c r="O6533" s="1" t="e">
        <f>------------gaccctcttgtggt----agggttgtgg</f>
        <v>#NAME?</v>
      </c>
    </row>
    <row r="6534" spans="1:15" x14ac:dyDescent="0.3">
      <c r="A6534" s="1" t="s">
        <v>5700</v>
      </c>
      <c r="B6534" s="1" t="s">
        <v>5774</v>
      </c>
      <c r="C6534" s="1">
        <v>4</v>
      </c>
      <c r="D6534" s="1" t="s">
        <v>7426</v>
      </c>
      <c r="E6534" s="1">
        <v>4</v>
      </c>
      <c r="F6534" s="1" t="s">
        <v>8465</v>
      </c>
      <c r="G6534" s="1" t="s">
        <v>5834</v>
      </c>
      <c r="H6534" s="1" t="s">
        <v>8313</v>
      </c>
      <c r="I6534" s="1" t="b">
        <v>0</v>
      </c>
      <c r="J6534" s="1">
        <v>17</v>
      </c>
      <c r="K6534" s="1">
        <v>0</v>
      </c>
      <c r="L6534" s="1">
        <v>8</v>
      </c>
      <c r="M6534" s="1">
        <v>8</v>
      </c>
      <c r="N6534" s="1">
        <v>1.7660044150110299</v>
      </c>
      <c r="O6534" s="1" t="e">
        <f>------AacTATAaAcctTC----------agggttgtgg</f>
        <v>#NAME?</v>
      </c>
    </row>
    <row r="6535" spans="1:15" x14ac:dyDescent="0.3">
      <c r="A6535" s="1" t="s">
        <v>5700</v>
      </c>
      <c r="B6535" s="1" t="s">
        <v>5774</v>
      </c>
      <c r="C6535" s="1">
        <v>4</v>
      </c>
      <c r="D6535" s="1" t="s">
        <v>7426</v>
      </c>
      <c r="E6535" s="1">
        <v>4</v>
      </c>
      <c r="F6535" s="1" t="s">
        <v>8465</v>
      </c>
      <c r="G6535" s="1" t="s">
        <v>5834</v>
      </c>
      <c r="H6535" s="1" t="s">
        <v>8313</v>
      </c>
      <c r="I6535" s="1" t="b">
        <v>0</v>
      </c>
      <c r="J6535" s="1">
        <v>17</v>
      </c>
      <c r="K6535" s="1">
        <v>0</v>
      </c>
      <c r="L6535" s="1">
        <v>0</v>
      </c>
      <c r="M6535" s="1">
        <v>7</v>
      </c>
      <c r="N6535" s="1">
        <v>1.54525386313465</v>
      </c>
      <c r="O6535" s="1" t="s">
        <v>8466</v>
      </c>
    </row>
    <row r="6536" spans="1:15" x14ac:dyDescent="0.3">
      <c r="A6536" s="1" t="s">
        <v>5700</v>
      </c>
      <c r="B6536" s="1" t="s">
        <v>5774</v>
      </c>
      <c r="C6536" s="1">
        <v>4</v>
      </c>
      <c r="D6536" s="1" t="s">
        <v>7426</v>
      </c>
      <c r="E6536" s="1">
        <v>4</v>
      </c>
      <c r="F6536" s="1" t="s">
        <v>8465</v>
      </c>
      <c r="G6536" s="1" t="s">
        <v>5834</v>
      </c>
      <c r="H6536" s="1" t="s">
        <v>8314</v>
      </c>
      <c r="I6536" s="1" t="b">
        <v>0</v>
      </c>
      <c r="J6536" s="1">
        <v>17</v>
      </c>
      <c r="K6536" s="1">
        <v>1</v>
      </c>
      <c r="L6536" s="1">
        <v>0</v>
      </c>
      <c r="M6536" s="1">
        <v>6</v>
      </c>
      <c r="N6536" s="1">
        <v>1.32450331125827</v>
      </c>
      <c r="O6536" s="1" t="e">
        <f>----------------ctcttgtggtttggtagggttgtg</f>
        <v>#NAME?</v>
      </c>
    </row>
    <row r="6537" spans="1:15" x14ac:dyDescent="0.3">
      <c r="A6537" s="1" t="s">
        <v>5700</v>
      </c>
      <c r="B6537" s="1" t="s">
        <v>5774</v>
      </c>
      <c r="C6537" s="1">
        <v>4</v>
      </c>
      <c r="D6537" s="1" t="s">
        <v>7426</v>
      </c>
      <c r="E6537" s="1">
        <v>4</v>
      </c>
      <c r="F6537" s="1" t="s">
        <v>8465</v>
      </c>
      <c r="G6537" s="1" t="s">
        <v>5834</v>
      </c>
      <c r="H6537" s="1" t="s">
        <v>8313</v>
      </c>
      <c r="I6537" s="1" t="b">
        <v>0</v>
      </c>
      <c r="J6537" s="1">
        <v>17</v>
      </c>
      <c r="K6537" s="1">
        <v>0</v>
      </c>
      <c r="L6537" s="1">
        <v>1</v>
      </c>
      <c r="M6537" s="1">
        <v>6</v>
      </c>
      <c r="N6537" s="1">
        <v>1.32450331125827</v>
      </c>
      <c r="O6537" s="1" t="e">
        <f>----------------ctcttgtggtCggtagggttgtgg</f>
        <v>#NAME?</v>
      </c>
    </row>
    <row r="6538" spans="1:15" x14ac:dyDescent="0.3">
      <c r="A6538" s="1" t="s">
        <v>5700</v>
      </c>
      <c r="B6538" s="1" t="s">
        <v>5774</v>
      </c>
      <c r="C6538" s="1">
        <v>4</v>
      </c>
      <c r="D6538" s="1" t="s">
        <v>7426</v>
      </c>
      <c r="E6538" s="1">
        <v>4</v>
      </c>
      <c r="F6538" s="1" t="s">
        <v>8465</v>
      </c>
      <c r="G6538" s="1" t="s">
        <v>5834</v>
      </c>
      <c r="H6538" s="1" t="s">
        <v>8313</v>
      </c>
      <c r="I6538" s="1" t="b">
        <v>0</v>
      </c>
      <c r="J6538" s="1">
        <v>17</v>
      </c>
      <c r="K6538" s="1">
        <v>0</v>
      </c>
      <c r="L6538" s="1">
        <v>3</v>
      </c>
      <c r="M6538" s="1">
        <v>6</v>
      </c>
      <c r="N6538" s="1">
        <v>1.32450331125827</v>
      </c>
      <c r="O6538" s="1" t="e">
        <f>-gAagTgGcagggac---------------agggttgtgg</f>
        <v>#NAME?</v>
      </c>
    </row>
    <row r="6539" spans="1:15" x14ac:dyDescent="0.3">
      <c r="A6539" s="1" t="s">
        <v>5700</v>
      </c>
      <c r="B6539" s="1" t="s">
        <v>5774</v>
      </c>
      <c r="C6539" s="1">
        <v>4</v>
      </c>
      <c r="D6539" s="1" t="s">
        <v>7426</v>
      </c>
      <c r="E6539" s="1">
        <v>4</v>
      </c>
      <c r="F6539" s="1" t="s">
        <v>8465</v>
      </c>
      <c r="G6539" s="1" t="s">
        <v>5834</v>
      </c>
      <c r="H6539" s="1" t="s">
        <v>8314</v>
      </c>
      <c r="I6539" s="1" t="b">
        <v>0</v>
      </c>
      <c r="J6539" s="1">
        <v>18</v>
      </c>
      <c r="K6539" s="1">
        <v>1</v>
      </c>
      <c r="L6539" s="1">
        <v>0</v>
      </c>
      <c r="M6539" s="1">
        <v>6</v>
      </c>
      <c r="N6539" s="1">
        <v>1.32450331125827</v>
      </c>
      <c r="O6539" s="1" t="e">
        <f>-----------------tcttgtggttcggtagggttgtg</f>
        <v>#NAME?</v>
      </c>
    </row>
    <row r="6540" spans="1:15" x14ac:dyDescent="0.3">
      <c r="A6540" s="1" t="s">
        <v>5700</v>
      </c>
      <c r="B6540" s="1" t="s">
        <v>5774</v>
      </c>
      <c r="C6540" s="1">
        <v>4</v>
      </c>
      <c r="D6540" s="1" t="s">
        <v>7426</v>
      </c>
      <c r="E6540" s="1">
        <v>4</v>
      </c>
      <c r="F6540" s="1" t="s">
        <v>8465</v>
      </c>
      <c r="G6540" s="1" t="s">
        <v>5834</v>
      </c>
      <c r="H6540" s="1" t="s">
        <v>8313</v>
      </c>
      <c r="I6540" s="1" t="b">
        <v>0</v>
      </c>
      <c r="J6540" s="1">
        <v>17</v>
      </c>
      <c r="K6540" s="1">
        <v>0</v>
      </c>
      <c r="L6540" s="1">
        <v>3</v>
      </c>
      <c r="M6540" s="1">
        <v>5</v>
      </c>
      <c r="N6540" s="1">
        <v>1.1037527593818901</v>
      </c>
      <c r="O6540" s="1" t="s">
        <v>8319</v>
      </c>
    </row>
    <row r="6541" spans="1:15" x14ac:dyDescent="0.3">
      <c r="A6541" s="1" t="s">
        <v>5700</v>
      </c>
      <c r="B6541" s="1" t="s">
        <v>5774</v>
      </c>
      <c r="C6541" s="1">
        <v>4</v>
      </c>
      <c r="D6541" s="1" t="s">
        <v>7426</v>
      </c>
      <c r="E6541" s="1">
        <v>4</v>
      </c>
      <c r="F6541" s="1" t="s">
        <v>8465</v>
      </c>
      <c r="G6541" s="1" t="s">
        <v>5834</v>
      </c>
      <c r="H6541" s="1" t="s">
        <v>8313</v>
      </c>
      <c r="I6541" s="1" t="b">
        <v>0</v>
      </c>
      <c r="J6541" s="1">
        <v>16</v>
      </c>
      <c r="K6541" s="1">
        <v>0</v>
      </c>
      <c r="L6541" s="1">
        <v>5</v>
      </c>
      <c r="M6541" s="1">
        <v>5</v>
      </c>
      <c r="N6541" s="1">
        <v>1.1037527593818901</v>
      </c>
      <c r="O6541" s="1" t="s">
        <v>8467</v>
      </c>
    </row>
    <row r="6542" spans="1:15" x14ac:dyDescent="0.3">
      <c r="A6542" s="1" t="s">
        <v>5700</v>
      </c>
      <c r="B6542" s="1" t="s">
        <v>5774</v>
      </c>
      <c r="C6542" s="1">
        <v>4</v>
      </c>
      <c r="D6542" s="1" t="s">
        <v>7426</v>
      </c>
      <c r="E6542" s="1">
        <v>5</v>
      </c>
      <c r="F6542" s="1" t="s">
        <v>8468</v>
      </c>
      <c r="G6542" s="1" t="s">
        <v>5834</v>
      </c>
      <c r="H6542" s="1" t="s">
        <v>8313</v>
      </c>
      <c r="I6542" s="1" t="b">
        <v>0</v>
      </c>
      <c r="J6542" s="1">
        <v>17</v>
      </c>
      <c r="K6542" s="1">
        <v>0</v>
      </c>
      <c r="L6542" s="1">
        <v>0</v>
      </c>
      <c r="M6542" s="1">
        <v>108</v>
      </c>
      <c r="N6542" s="1">
        <v>13.4161490683229</v>
      </c>
      <c r="O6542" s="1" t="e">
        <f>-gcagggacagggaccctct---------------tgtgg</f>
        <v>#NAME?</v>
      </c>
    </row>
    <row r="6543" spans="1:15" x14ac:dyDescent="0.3">
      <c r="A6543" s="1" t="s">
        <v>5700</v>
      </c>
      <c r="B6543" s="1" t="s">
        <v>5774</v>
      </c>
      <c r="C6543" s="1">
        <v>4</v>
      </c>
      <c r="D6543" s="1" t="s">
        <v>7426</v>
      </c>
      <c r="E6543" s="1">
        <v>5</v>
      </c>
      <c r="F6543" s="1" t="s">
        <v>8468</v>
      </c>
      <c r="G6543" s="1" t="s">
        <v>5834</v>
      </c>
      <c r="H6543" s="1" t="s">
        <v>8314</v>
      </c>
      <c r="I6543" s="1" t="b">
        <v>0</v>
      </c>
      <c r="J6543" s="1">
        <v>18</v>
      </c>
      <c r="K6543" s="1">
        <v>1</v>
      </c>
      <c r="L6543" s="1">
        <v>0</v>
      </c>
      <c r="M6543" s="1">
        <v>79</v>
      </c>
      <c r="N6543" s="1">
        <v>9.8136645962732896</v>
      </c>
      <c r="O6543" s="1" t="e">
        <f>-----------------tcttgtggtttggtagggttgtg</f>
        <v>#NAME?</v>
      </c>
    </row>
    <row r="6544" spans="1:15" x14ac:dyDescent="0.3">
      <c r="A6544" s="1" t="s">
        <v>5700</v>
      </c>
      <c r="B6544" s="1" t="s">
        <v>5774</v>
      </c>
      <c r="C6544" s="1">
        <v>4</v>
      </c>
      <c r="D6544" s="1" t="s">
        <v>7426</v>
      </c>
      <c r="E6544" s="1">
        <v>5</v>
      </c>
      <c r="F6544" s="1" t="s">
        <v>8468</v>
      </c>
      <c r="G6544" s="1" t="s">
        <v>5834</v>
      </c>
      <c r="H6544" s="1" t="s">
        <v>8313</v>
      </c>
      <c r="I6544" s="1" t="b">
        <v>0</v>
      </c>
      <c r="J6544" s="1">
        <v>17</v>
      </c>
      <c r="K6544" s="1">
        <v>0</v>
      </c>
      <c r="L6544" s="1">
        <v>0</v>
      </c>
      <c r="M6544" s="1">
        <v>65</v>
      </c>
      <c r="N6544" s="1">
        <v>8.0745341614906803</v>
      </c>
      <c r="O6544" s="1" t="s">
        <v>8466</v>
      </c>
    </row>
    <row r="6545" spans="1:15" x14ac:dyDescent="0.3">
      <c r="A6545" s="1" t="s">
        <v>5700</v>
      </c>
      <c r="B6545" s="1" t="s">
        <v>5774</v>
      </c>
      <c r="C6545" s="1">
        <v>4</v>
      </c>
      <c r="D6545" s="1" t="s">
        <v>7426</v>
      </c>
      <c r="E6545" s="1">
        <v>5</v>
      </c>
      <c r="F6545" s="1" t="s">
        <v>8468</v>
      </c>
      <c r="G6545" s="1" t="s">
        <v>5834</v>
      </c>
      <c r="H6545" s="1" t="s">
        <v>8313</v>
      </c>
      <c r="I6545" s="1" t="b">
        <v>0</v>
      </c>
      <c r="J6545" s="1">
        <v>17</v>
      </c>
      <c r="K6545" s="1">
        <v>0</v>
      </c>
      <c r="L6545" s="1">
        <v>0</v>
      </c>
      <c r="M6545" s="1">
        <v>57</v>
      </c>
      <c r="N6545" s="1">
        <v>7.0807453416149002</v>
      </c>
      <c r="O6545" s="1" t="e">
        <f>-------------accctcttgtggtt---agggttgtgg</f>
        <v>#NAME?</v>
      </c>
    </row>
    <row r="6546" spans="1:15" x14ac:dyDescent="0.3">
      <c r="A6546" s="1" t="s">
        <v>5700</v>
      </c>
      <c r="B6546" s="1" t="s">
        <v>5774</v>
      </c>
      <c r="C6546" s="1">
        <v>4</v>
      </c>
      <c r="D6546" s="1" t="s">
        <v>7426</v>
      </c>
      <c r="E6546" s="1">
        <v>5</v>
      </c>
      <c r="F6546" s="1" t="s">
        <v>8468</v>
      </c>
      <c r="G6546" s="1" t="s">
        <v>5834</v>
      </c>
      <c r="H6546" s="1" t="s">
        <v>8313</v>
      </c>
      <c r="I6546" s="1" t="b">
        <v>0</v>
      </c>
      <c r="J6546" s="1">
        <v>17</v>
      </c>
      <c r="K6546" s="1">
        <v>0</v>
      </c>
      <c r="L6546" s="1">
        <v>3</v>
      </c>
      <c r="M6546" s="1">
        <v>34</v>
      </c>
      <c r="N6546" s="1">
        <v>4.2236024844720497</v>
      </c>
      <c r="O6546" s="1" t="e">
        <f>-gAagTgGcagggac---------------agggttgtgg</f>
        <v>#NAME?</v>
      </c>
    </row>
    <row r="6547" spans="1:15" x14ac:dyDescent="0.3">
      <c r="A6547" s="1" t="s">
        <v>5700</v>
      </c>
      <c r="B6547" s="1" t="s">
        <v>5774</v>
      </c>
      <c r="C6547" s="1">
        <v>4</v>
      </c>
      <c r="D6547" s="1" t="s">
        <v>7426</v>
      </c>
      <c r="E6547" s="1">
        <v>5</v>
      </c>
      <c r="F6547" s="1" t="s">
        <v>8468</v>
      </c>
      <c r="G6547" s="1" t="s">
        <v>5834</v>
      </c>
      <c r="H6547" s="1" t="s">
        <v>8313</v>
      </c>
      <c r="I6547" s="1" t="b">
        <v>0</v>
      </c>
      <c r="J6547" s="1">
        <v>17</v>
      </c>
      <c r="K6547" s="1">
        <v>0</v>
      </c>
      <c r="L6547" s="1">
        <v>0</v>
      </c>
      <c r="M6547" s="1">
        <v>32</v>
      </c>
      <c r="N6547" s="1">
        <v>3.9751552795031002</v>
      </c>
      <c r="O6547" s="1" t="e">
        <f>---------------cctcttgtggt-ggtagggttgtgg</f>
        <v>#NAME?</v>
      </c>
    </row>
    <row r="6548" spans="1:15" x14ac:dyDescent="0.3">
      <c r="A6548" s="1" t="s">
        <v>5700</v>
      </c>
      <c r="B6548" s="1" t="s">
        <v>5774</v>
      </c>
      <c r="C6548" s="1">
        <v>4</v>
      </c>
      <c r="D6548" s="1" t="s">
        <v>7426</v>
      </c>
      <c r="E6548" s="1">
        <v>5</v>
      </c>
      <c r="F6548" s="1" t="s">
        <v>8468</v>
      </c>
      <c r="G6548" s="1" t="s">
        <v>5834</v>
      </c>
      <c r="H6548" s="1" t="s">
        <v>8318</v>
      </c>
      <c r="I6548" s="1" t="b">
        <v>0</v>
      </c>
      <c r="J6548" s="1">
        <v>18</v>
      </c>
      <c r="K6548" s="1">
        <v>1</v>
      </c>
      <c r="L6548" s="1">
        <v>0</v>
      </c>
      <c r="M6548" s="1">
        <v>30</v>
      </c>
      <c r="N6548" s="1">
        <v>3.7267080745341601</v>
      </c>
      <c r="O6548" s="1" t="e">
        <f>-----------------tcttgtggttgggtagggttgtg</f>
        <v>#NAME?</v>
      </c>
    </row>
    <row r="6549" spans="1:15" x14ac:dyDescent="0.3">
      <c r="A6549" s="1" t="s">
        <v>5700</v>
      </c>
      <c r="B6549" s="1" t="s">
        <v>5774</v>
      </c>
      <c r="C6549" s="1">
        <v>4</v>
      </c>
      <c r="D6549" s="1" t="s">
        <v>7426</v>
      </c>
      <c r="E6549" s="1">
        <v>5</v>
      </c>
      <c r="F6549" s="1" t="s">
        <v>8468</v>
      </c>
      <c r="G6549" s="1" t="s">
        <v>5834</v>
      </c>
      <c r="H6549" s="1" t="s">
        <v>8313</v>
      </c>
      <c r="I6549" s="1" t="b">
        <v>0</v>
      </c>
      <c r="J6549" s="1">
        <v>17</v>
      </c>
      <c r="K6549" s="1">
        <v>0</v>
      </c>
      <c r="L6549" s="1">
        <v>4</v>
      </c>
      <c r="M6549" s="1">
        <v>28</v>
      </c>
      <c r="N6549" s="1">
        <v>3.4782608695652102</v>
      </c>
      <c r="O6549" s="1" t="s">
        <v>8347</v>
      </c>
    </row>
    <row r="6550" spans="1:15" x14ac:dyDescent="0.3">
      <c r="A6550" s="1" t="s">
        <v>5700</v>
      </c>
      <c r="B6550" s="1" t="s">
        <v>5774</v>
      </c>
      <c r="C6550" s="1">
        <v>4</v>
      </c>
      <c r="D6550" s="1" t="s">
        <v>7426</v>
      </c>
      <c r="E6550" s="1">
        <v>5</v>
      </c>
      <c r="F6550" s="1" t="s">
        <v>8468</v>
      </c>
      <c r="G6550" s="1" t="s">
        <v>5834</v>
      </c>
      <c r="H6550" s="1" t="s">
        <v>8314</v>
      </c>
      <c r="I6550" s="1" t="b">
        <v>0</v>
      </c>
      <c r="J6550" s="1">
        <v>18</v>
      </c>
      <c r="K6550" s="1">
        <v>1</v>
      </c>
      <c r="L6550" s="1">
        <v>0</v>
      </c>
      <c r="M6550" s="1">
        <v>22</v>
      </c>
      <c r="N6550" s="1">
        <v>2.73291925465838</v>
      </c>
      <c r="O6550" s="1" t="e">
        <f>-----------------tcttgtggttaggtagggttgtg</f>
        <v>#NAME?</v>
      </c>
    </row>
    <row r="6551" spans="1:15" x14ac:dyDescent="0.3">
      <c r="A6551" s="1" t="s">
        <v>5700</v>
      </c>
      <c r="B6551" s="1" t="s">
        <v>5774</v>
      </c>
      <c r="C6551" s="1">
        <v>4</v>
      </c>
      <c r="D6551" s="1" t="s">
        <v>7426</v>
      </c>
      <c r="E6551" s="1">
        <v>5</v>
      </c>
      <c r="F6551" s="1" t="s">
        <v>8468</v>
      </c>
      <c r="G6551" s="1" t="s">
        <v>5834</v>
      </c>
      <c r="H6551" s="1" t="s">
        <v>8313</v>
      </c>
      <c r="I6551" s="1" t="b">
        <v>0</v>
      </c>
      <c r="J6551" s="1">
        <v>15</v>
      </c>
      <c r="K6551" s="1">
        <v>0</v>
      </c>
      <c r="L6551" s="1">
        <v>0</v>
      </c>
      <c r="M6551" s="1">
        <v>21</v>
      </c>
      <c r="N6551" s="1">
        <v>2.60869565217391</v>
      </c>
      <c r="O6551" s="1" t="s">
        <v>8317</v>
      </c>
    </row>
    <row r="6552" spans="1:15" x14ac:dyDescent="0.3">
      <c r="A6552" s="1" t="s">
        <v>5700</v>
      </c>
      <c r="B6552" s="1" t="s">
        <v>5774</v>
      </c>
      <c r="C6552" s="1">
        <v>4</v>
      </c>
      <c r="D6552" s="1" t="s">
        <v>7426</v>
      </c>
      <c r="E6552" s="1">
        <v>5</v>
      </c>
      <c r="F6552" s="1" t="s">
        <v>8468</v>
      </c>
      <c r="G6552" s="1" t="s">
        <v>5834</v>
      </c>
      <c r="H6552" s="1" t="s">
        <v>8313</v>
      </c>
      <c r="I6552" s="1" t="b">
        <v>0</v>
      </c>
      <c r="J6552" s="1">
        <v>17</v>
      </c>
      <c r="K6552" s="1">
        <v>0</v>
      </c>
      <c r="L6552" s="1">
        <v>3</v>
      </c>
      <c r="M6552" s="1">
        <v>18</v>
      </c>
      <c r="N6552" s="1">
        <v>2.23602484472049</v>
      </c>
      <c r="O6552" s="1" t="s">
        <v>8319</v>
      </c>
    </row>
    <row r="6553" spans="1:15" x14ac:dyDescent="0.3">
      <c r="A6553" s="1" t="s">
        <v>5700</v>
      </c>
      <c r="B6553" s="1" t="s">
        <v>5774</v>
      </c>
      <c r="C6553" s="1">
        <v>4</v>
      </c>
      <c r="D6553" s="1" t="s">
        <v>7426</v>
      </c>
      <c r="E6553" s="1">
        <v>5</v>
      </c>
      <c r="F6553" s="1" t="s">
        <v>8468</v>
      </c>
      <c r="G6553" s="1" t="s">
        <v>5814</v>
      </c>
      <c r="H6553" s="1" t="s">
        <v>8313</v>
      </c>
      <c r="I6553" s="1" t="b">
        <v>0</v>
      </c>
      <c r="J6553" s="1">
        <v>17</v>
      </c>
      <c r="K6553" s="1">
        <v>0</v>
      </c>
      <c r="L6553" s="1">
        <v>0</v>
      </c>
      <c r="M6553" s="1">
        <v>15</v>
      </c>
      <c r="N6553" s="1">
        <v>1.86335403726708</v>
      </c>
      <c r="O6553" s="1" t="e">
        <f>----------------ctcttgtggttggtagggttgtgg</f>
        <v>#NAME?</v>
      </c>
    </row>
    <row r="6554" spans="1:15" x14ac:dyDescent="0.3">
      <c r="A6554" s="1" t="s">
        <v>5700</v>
      </c>
      <c r="B6554" s="1" t="s">
        <v>5774</v>
      </c>
      <c r="C6554" s="1">
        <v>4</v>
      </c>
      <c r="D6554" s="1" t="s">
        <v>7426</v>
      </c>
      <c r="E6554" s="1">
        <v>5</v>
      </c>
      <c r="F6554" s="1" t="s">
        <v>8468</v>
      </c>
      <c r="G6554" s="1" t="s">
        <v>5834</v>
      </c>
      <c r="H6554" s="1" t="s">
        <v>8313</v>
      </c>
      <c r="I6554" s="1" t="b">
        <v>0</v>
      </c>
      <c r="J6554" s="1">
        <v>17</v>
      </c>
      <c r="K6554" s="1">
        <v>0</v>
      </c>
      <c r="L6554" s="1">
        <v>0</v>
      </c>
      <c r="M6554" s="1">
        <v>14</v>
      </c>
      <c r="N6554" s="1">
        <v>1.7391304347826</v>
      </c>
      <c r="O6554" s="1" t="s">
        <v>8315</v>
      </c>
    </row>
    <row r="6555" spans="1:15" x14ac:dyDescent="0.3">
      <c r="A6555" s="1" t="s">
        <v>5700</v>
      </c>
      <c r="B6555" s="1" t="s">
        <v>5774</v>
      </c>
      <c r="C6555" s="1">
        <v>4</v>
      </c>
      <c r="D6555" s="1" t="s">
        <v>7426</v>
      </c>
      <c r="E6555" s="1">
        <v>5</v>
      </c>
      <c r="F6555" s="1" t="s">
        <v>8468</v>
      </c>
      <c r="G6555" s="1" t="s">
        <v>5834</v>
      </c>
      <c r="H6555" s="1" t="s">
        <v>8313</v>
      </c>
      <c r="I6555" s="1" t="b">
        <v>0</v>
      </c>
      <c r="J6555" s="1">
        <v>16</v>
      </c>
      <c r="K6555" s="1">
        <v>0</v>
      </c>
      <c r="L6555" s="1">
        <v>0</v>
      </c>
      <c r="M6555" s="1">
        <v>14</v>
      </c>
      <c r="N6555" s="1">
        <v>1.7391304347826</v>
      </c>
      <c r="O6555" s="1" t="e">
        <f>------------gaccctcttgtggtt---agggttgtgg</f>
        <v>#NAME?</v>
      </c>
    </row>
    <row r="6556" spans="1:15" x14ac:dyDescent="0.3">
      <c r="A6556" s="1" t="s">
        <v>5700</v>
      </c>
      <c r="B6556" s="1" t="s">
        <v>5774</v>
      </c>
      <c r="C6556" s="1">
        <v>4</v>
      </c>
      <c r="D6556" s="1" t="s">
        <v>7426</v>
      </c>
      <c r="E6556" s="1">
        <v>5</v>
      </c>
      <c r="F6556" s="1" t="s">
        <v>8468</v>
      </c>
      <c r="G6556" s="1" t="s">
        <v>5834</v>
      </c>
      <c r="H6556" s="1" t="s">
        <v>8313</v>
      </c>
      <c r="I6556" s="1" t="b">
        <v>0</v>
      </c>
      <c r="J6556" s="1">
        <v>17</v>
      </c>
      <c r="K6556" s="1">
        <v>0</v>
      </c>
      <c r="L6556" s="1">
        <v>0</v>
      </c>
      <c r="M6556" s="1">
        <v>14</v>
      </c>
      <c r="N6556" s="1">
        <v>1.7391304347826</v>
      </c>
      <c r="O6556" s="1" t="e">
        <f>------------gaccctcttgtggt----agggttgtgg</f>
        <v>#NAME?</v>
      </c>
    </row>
    <row r="6557" spans="1:15" x14ac:dyDescent="0.3">
      <c r="A6557" s="1" t="s">
        <v>5700</v>
      </c>
      <c r="B6557" s="1" t="s">
        <v>5774</v>
      </c>
      <c r="C6557" s="1">
        <v>4</v>
      </c>
      <c r="D6557" s="1" t="s">
        <v>7426</v>
      </c>
      <c r="E6557" s="1">
        <v>5</v>
      </c>
      <c r="F6557" s="1" t="s">
        <v>8468</v>
      </c>
      <c r="G6557" s="1" t="s">
        <v>5834</v>
      </c>
      <c r="H6557" s="1" t="s">
        <v>8313</v>
      </c>
      <c r="I6557" s="1" t="b">
        <v>0</v>
      </c>
      <c r="J6557" s="1">
        <v>17</v>
      </c>
      <c r="K6557" s="1">
        <v>0</v>
      </c>
      <c r="L6557" s="1">
        <v>0</v>
      </c>
      <c r="M6557" s="1">
        <v>13</v>
      </c>
      <c r="N6557" s="1">
        <v>1.6149068322981299</v>
      </c>
      <c r="O6557" s="1" t="e">
        <f>---agggacaggga-------------ggtagggttgtgg</f>
        <v>#NAME?</v>
      </c>
    </row>
    <row r="6558" spans="1:15" x14ac:dyDescent="0.3">
      <c r="A6558" s="1" t="s">
        <v>5700</v>
      </c>
      <c r="B6558" s="1" t="s">
        <v>5774</v>
      </c>
      <c r="C6558" s="1">
        <v>4</v>
      </c>
      <c r="D6558" s="1" t="s">
        <v>7426</v>
      </c>
      <c r="E6558" s="1">
        <v>5</v>
      </c>
      <c r="F6558" s="1" t="s">
        <v>8468</v>
      </c>
      <c r="G6558" s="1" t="s">
        <v>5834</v>
      </c>
      <c r="H6558" s="1" t="s">
        <v>8313</v>
      </c>
      <c r="I6558" s="1" t="b">
        <v>0</v>
      </c>
      <c r="J6558" s="1">
        <v>18</v>
      </c>
      <c r="K6558" s="1">
        <v>0</v>
      </c>
      <c r="L6558" s="1">
        <v>1</v>
      </c>
      <c r="M6558" s="1">
        <v>12</v>
      </c>
      <c r="N6558" s="1">
        <v>1.4906832298136601</v>
      </c>
      <c r="O6558" s="1" t="s">
        <v>8469</v>
      </c>
    </row>
    <row r="6559" spans="1:15" x14ac:dyDescent="0.3">
      <c r="A6559" s="1" t="s">
        <v>5700</v>
      </c>
      <c r="B6559" s="1" t="s">
        <v>5774</v>
      </c>
      <c r="C6559" s="1">
        <v>4</v>
      </c>
      <c r="D6559" s="1" t="s">
        <v>7426</v>
      </c>
      <c r="E6559" s="1">
        <v>5</v>
      </c>
      <c r="F6559" s="1" t="s">
        <v>8468</v>
      </c>
      <c r="G6559" s="1" t="s">
        <v>5834</v>
      </c>
      <c r="H6559" s="1" t="s">
        <v>8313</v>
      </c>
      <c r="I6559" s="1" t="b">
        <v>0</v>
      </c>
      <c r="J6559" s="1">
        <v>15</v>
      </c>
      <c r="K6559" s="1">
        <v>0</v>
      </c>
      <c r="L6559" s="1">
        <v>3</v>
      </c>
      <c r="M6559" s="1">
        <v>12</v>
      </c>
      <c r="N6559" s="1">
        <v>1.4906832298136601</v>
      </c>
      <c r="O6559" s="1" t="s">
        <v>8458</v>
      </c>
    </row>
    <row r="6560" spans="1:15" x14ac:dyDescent="0.3">
      <c r="A6560" s="1" t="s">
        <v>5700</v>
      </c>
      <c r="B6560" s="1" t="s">
        <v>5774</v>
      </c>
      <c r="C6560" s="1">
        <v>4</v>
      </c>
      <c r="D6560" s="1" t="s">
        <v>7426</v>
      </c>
      <c r="E6560" s="1">
        <v>5</v>
      </c>
      <c r="F6560" s="1" t="s">
        <v>8468</v>
      </c>
      <c r="G6560" s="1" t="s">
        <v>5834</v>
      </c>
      <c r="H6560" s="1" t="s">
        <v>8313</v>
      </c>
      <c r="I6560" s="1" t="b">
        <v>0</v>
      </c>
      <c r="J6560" s="1">
        <v>17</v>
      </c>
      <c r="K6560" s="1">
        <v>0</v>
      </c>
      <c r="L6560" s="1">
        <v>0</v>
      </c>
      <c r="M6560" s="1">
        <v>11</v>
      </c>
      <c r="N6560" s="1">
        <v>1.36645962732919</v>
      </c>
      <c r="O6560" s="1" t="e">
        <f>---------agggaccctcttgtgg-------ggttgtgg</f>
        <v>#NAME?</v>
      </c>
    </row>
    <row r="6561" spans="1:15" x14ac:dyDescent="0.3">
      <c r="A6561" s="1" t="s">
        <v>5700</v>
      </c>
      <c r="B6561" s="1" t="s">
        <v>5774</v>
      </c>
      <c r="C6561" s="1">
        <v>4</v>
      </c>
      <c r="D6561" s="1" t="s">
        <v>7426</v>
      </c>
      <c r="E6561" s="1">
        <v>5</v>
      </c>
      <c r="F6561" s="1" t="s">
        <v>8468</v>
      </c>
      <c r="G6561" s="1" t="s">
        <v>5834</v>
      </c>
      <c r="H6561" s="1" t="s">
        <v>8313</v>
      </c>
      <c r="I6561" s="1" t="b">
        <v>0</v>
      </c>
      <c r="J6561" s="1">
        <v>17</v>
      </c>
      <c r="K6561" s="1">
        <v>0</v>
      </c>
      <c r="L6561" s="1">
        <v>8</v>
      </c>
      <c r="M6561" s="1">
        <v>9</v>
      </c>
      <c r="N6561" s="1">
        <v>1.1180124223602399</v>
      </c>
      <c r="O6561" s="1" t="s">
        <v>8330</v>
      </c>
    </row>
    <row r="6562" spans="1:15" x14ac:dyDescent="0.3">
      <c r="A6562" s="1" t="s">
        <v>5700</v>
      </c>
      <c r="B6562" s="1" t="s">
        <v>5774</v>
      </c>
      <c r="C6562" s="1">
        <v>4</v>
      </c>
      <c r="D6562" s="1" t="s">
        <v>7426</v>
      </c>
      <c r="E6562" s="1">
        <v>5</v>
      </c>
      <c r="F6562" s="1" t="s">
        <v>8468</v>
      </c>
      <c r="G6562" s="1" t="s">
        <v>5834</v>
      </c>
      <c r="H6562" s="1" t="s">
        <v>8314</v>
      </c>
      <c r="I6562" s="1" t="b">
        <v>0</v>
      </c>
      <c r="J6562" s="1">
        <v>17</v>
      </c>
      <c r="K6562" s="1">
        <v>1</v>
      </c>
      <c r="L6562" s="1">
        <v>0</v>
      </c>
      <c r="M6562" s="1">
        <v>9</v>
      </c>
      <c r="N6562" s="1">
        <v>1.1180124223602399</v>
      </c>
      <c r="O6562" s="1" t="e">
        <f>----------------ctcttgtggtttggtagggttgtg</f>
        <v>#NAME?</v>
      </c>
    </row>
    <row r="6563" spans="1:15" x14ac:dyDescent="0.3">
      <c r="A6563" s="1" t="s">
        <v>5700</v>
      </c>
      <c r="B6563" s="1" t="s">
        <v>5774</v>
      </c>
      <c r="C6563" s="1">
        <v>4</v>
      </c>
      <c r="D6563" s="1" t="s">
        <v>7426</v>
      </c>
      <c r="E6563" s="1">
        <v>6</v>
      </c>
      <c r="F6563" s="1" t="s">
        <v>8470</v>
      </c>
      <c r="G6563" s="1" t="s">
        <v>5834</v>
      </c>
      <c r="H6563" s="1" t="s">
        <v>8313</v>
      </c>
      <c r="I6563" s="1" t="b">
        <v>0</v>
      </c>
      <c r="J6563" s="1">
        <v>17</v>
      </c>
      <c r="K6563" s="1">
        <v>0</v>
      </c>
      <c r="L6563" s="1">
        <v>0</v>
      </c>
      <c r="M6563" s="1">
        <v>246</v>
      </c>
      <c r="N6563" s="1">
        <v>63.730569948186499</v>
      </c>
      <c r="O6563" s="1" t="s">
        <v>8315</v>
      </c>
    </row>
    <row r="6564" spans="1:15" x14ac:dyDescent="0.3">
      <c r="A6564" s="1" t="s">
        <v>5700</v>
      </c>
      <c r="B6564" s="1" t="s">
        <v>5774</v>
      </c>
      <c r="C6564" s="1">
        <v>4</v>
      </c>
      <c r="D6564" s="1" t="s">
        <v>7426</v>
      </c>
      <c r="E6564" s="1">
        <v>6</v>
      </c>
      <c r="F6564" s="1" t="s">
        <v>8470</v>
      </c>
      <c r="G6564" s="1" t="s">
        <v>5834</v>
      </c>
      <c r="H6564" s="1" t="s">
        <v>8318</v>
      </c>
      <c r="I6564" s="1" t="b">
        <v>0</v>
      </c>
      <c r="J6564" s="1">
        <v>18</v>
      </c>
      <c r="K6564" s="1">
        <v>1</v>
      </c>
      <c r="L6564" s="1">
        <v>0</v>
      </c>
      <c r="M6564" s="1">
        <v>46</v>
      </c>
      <c r="N6564" s="1">
        <v>11.9170984455958</v>
      </c>
      <c r="O6564" s="1" t="e">
        <f>-----------------tcttgtggttgggtagggttgtg</f>
        <v>#NAME?</v>
      </c>
    </row>
    <row r="6565" spans="1:15" x14ac:dyDescent="0.3">
      <c r="A6565" s="1" t="s">
        <v>5700</v>
      </c>
      <c r="B6565" s="1" t="s">
        <v>5774</v>
      </c>
      <c r="C6565" s="1">
        <v>4</v>
      </c>
      <c r="D6565" s="1" t="s">
        <v>7426</v>
      </c>
      <c r="E6565" s="1">
        <v>6</v>
      </c>
      <c r="F6565" s="1" t="s">
        <v>8470</v>
      </c>
      <c r="G6565" s="1" t="s">
        <v>5834</v>
      </c>
      <c r="H6565" s="1" t="s">
        <v>8314</v>
      </c>
      <c r="I6565" s="1" t="b">
        <v>0</v>
      </c>
      <c r="J6565" s="1">
        <v>18</v>
      </c>
      <c r="K6565" s="1">
        <v>1</v>
      </c>
      <c r="L6565" s="1">
        <v>0</v>
      </c>
      <c r="M6565" s="1">
        <v>34</v>
      </c>
      <c r="N6565" s="1">
        <v>8.8082901554404103</v>
      </c>
      <c r="O6565" s="1" t="e">
        <f>-----------------tcttgtggtttggtagggttgtg</f>
        <v>#NAME?</v>
      </c>
    </row>
    <row r="6566" spans="1:15" x14ac:dyDescent="0.3">
      <c r="A6566" s="1" t="s">
        <v>5700</v>
      </c>
      <c r="B6566" s="1" t="s">
        <v>5774</v>
      </c>
      <c r="C6566" s="1">
        <v>4</v>
      </c>
      <c r="D6566" s="1" t="s">
        <v>7426</v>
      </c>
      <c r="E6566" s="1">
        <v>6</v>
      </c>
      <c r="F6566" s="1" t="s">
        <v>8470</v>
      </c>
      <c r="G6566" s="1" t="s">
        <v>5834</v>
      </c>
      <c r="H6566" s="1" t="s">
        <v>8313</v>
      </c>
      <c r="I6566" s="1" t="b">
        <v>0</v>
      </c>
      <c r="J6566" s="1">
        <v>15</v>
      </c>
      <c r="K6566" s="1">
        <v>0</v>
      </c>
      <c r="L6566" s="1">
        <v>0</v>
      </c>
      <c r="M6566" s="1">
        <v>21</v>
      </c>
      <c r="N6566" s="1">
        <v>5.4404145077720196</v>
      </c>
      <c r="O6566" s="1" t="s">
        <v>8349</v>
      </c>
    </row>
    <row r="6567" spans="1:15" x14ac:dyDescent="0.3">
      <c r="A6567" s="1" t="s">
        <v>5700</v>
      </c>
      <c r="B6567" s="1" t="s">
        <v>5774</v>
      </c>
      <c r="C6567" s="1">
        <v>4</v>
      </c>
      <c r="D6567" s="1" t="s">
        <v>7426</v>
      </c>
      <c r="E6567" s="1">
        <v>6</v>
      </c>
      <c r="F6567" s="1" t="s">
        <v>8470</v>
      </c>
      <c r="G6567" s="1" t="s">
        <v>5834</v>
      </c>
      <c r="H6567" s="1" t="s">
        <v>8313</v>
      </c>
      <c r="I6567" s="1" t="b">
        <v>0</v>
      </c>
      <c r="J6567" s="1">
        <v>17</v>
      </c>
      <c r="K6567" s="1">
        <v>0</v>
      </c>
      <c r="L6567" s="1">
        <v>3</v>
      </c>
      <c r="M6567" s="1">
        <v>9</v>
      </c>
      <c r="N6567" s="1">
        <v>2.3316062176165802</v>
      </c>
      <c r="O6567" s="1" t="s">
        <v>8319</v>
      </c>
    </row>
    <row r="6568" spans="1:15" x14ac:dyDescent="0.3">
      <c r="A6568" s="1" t="s">
        <v>5700</v>
      </c>
      <c r="B6568" s="1" t="s">
        <v>5774</v>
      </c>
      <c r="C6568" s="1">
        <v>4</v>
      </c>
      <c r="D6568" s="1" t="s">
        <v>7426</v>
      </c>
      <c r="E6568" s="1">
        <v>6</v>
      </c>
      <c r="F6568" s="1" t="s">
        <v>8470</v>
      </c>
      <c r="G6568" s="1" t="s">
        <v>5834</v>
      </c>
      <c r="H6568" s="1" t="s">
        <v>8318</v>
      </c>
      <c r="I6568" s="1" t="b">
        <v>0</v>
      </c>
      <c r="J6568" s="1">
        <v>17</v>
      </c>
      <c r="K6568" s="1">
        <v>1</v>
      </c>
      <c r="L6568" s="1">
        <v>0</v>
      </c>
      <c r="M6568" s="1">
        <v>6</v>
      </c>
      <c r="N6568" s="1">
        <v>1.55440414507772</v>
      </c>
      <c r="O6568" s="1" t="e">
        <f>----------------ctcttgtggttgggtagggttgtg</f>
        <v>#NAME?</v>
      </c>
    </row>
    <row r="6569" spans="1:15" x14ac:dyDescent="0.3">
      <c r="A6569" s="1" t="s">
        <v>5700</v>
      </c>
      <c r="B6569" s="1" t="s">
        <v>5774</v>
      </c>
      <c r="C6569" s="1">
        <v>4</v>
      </c>
      <c r="D6569" s="1" t="s">
        <v>7426</v>
      </c>
      <c r="E6569" s="1">
        <v>7</v>
      </c>
      <c r="F6569" s="1" t="s">
        <v>8471</v>
      </c>
      <c r="G6569" s="1" t="s">
        <v>5834</v>
      </c>
      <c r="H6569" s="1" t="s">
        <v>8314</v>
      </c>
      <c r="I6569" s="1" t="b">
        <v>0</v>
      </c>
      <c r="J6569" s="1">
        <v>18</v>
      </c>
      <c r="K6569" s="1">
        <v>1</v>
      </c>
      <c r="L6569" s="1">
        <v>0</v>
      </c>
      <c r="M6569" s="1">
        <v>406</v>
      </c>
      <c r="N6569" s="1">
        <v>67.107438016528903</v>
      </c>
      <c r="O6569" s="1" t="e">
        <f>-----------------tcttgtggtttggtagggttgtg</f>
        <v>#NAME?</v>
      </c>
    </row>
    <row r="6570" spans="1:15" x14ac:dyDescent="0.3">
      <c r="A6570" s="1" t="s">
        <v>5700</v>
      </c>
      <c r="B6570" s="1" t="s">
        <v>5774</v>
      </c>
      <c r="C6570" s="1">
        <v>4</v>
      </c>
      <c r="D6570" s="1" t="s">
        <v>7426</v>
      </c>
      <c r="E6570" s="1">
        <v>7</v>
      </c>
      <c r="F6570" s="1" t="s">
        <v>8471</v>
      </c>
      <c r="G6570" s="1" t="s">
        <v>5834</v>
      </c>
      <c r="H6570" s="1" t="s">
        <v>8314</v>
      </c>
      <c r="I6570" s="1" t="b">
        <v>0</v>
      </c>
      <c r="J6570" s="1">
        <v>17</v>
      </c>
      <c r="K6570" s="1">
        <v>1</v>
      </c>
      <c r="L6570" s="1">
        <v>0</v>
      </c>
      <c r="M6570" s="1">
        <v>71</v>
      </c>
      <c r="N6570" s="1">
        <v>11.735537190082599</v>
      </c>
      <c r="O6570" s="1" t="e">
        <f>----------------ctcttgtggtttggtagggttgtg</f>
        <v>#NAME?</v>
      </c>
    </row>
    <row r="6571" spans="1:15" x14ac:dyDescent="0.3">
      <c r="A6571" s="1" t="s">
        <v>5700</v>
      </c>
      <c r="B6571" s="1" t="s">
        <v>5774</v>
      </c>
      <c r="C6571" s="1">
        <v>4</v>
      </c>
      <c r="D6571" s="1" t="s">
        <v>7426</v>
      </c>
      <c r="E6571" s="1">
        <v>7</v>
      </c>
      <c r="F6571" s="1" t="s">
        <v>8471</v>
      </c>
      <c r="G6571" s="1" t="s">
        <v>5834</v>
      </c>
      <c r="H6571" s="1" t="s">
        <v>8313</v>
      </c>
      <c r="I6571" s="1" t="b">
        <v>0</v>
      </c>
      <c r="J6571" s="1">
        <v>17</v>
      </c>
      <c r="K6571" s="1">
        <v>0</v>
      </c>
      <c r="L6571" s="1">
        <v>3</v>
      </c>
      <c r="M6571" s="1">
        <v>35</v>
      </c>
      <c r="N6571" s="1">
        <v>5.7851239669421402</v>
      </c>
      <c r="O6571" s="1" t="s">
        <v>8319</v>
      </c>
    </row>
    <row r="6572" spans="1:15" x14ac:dyDescent="0.3">
      <c r="A6572" s="1" t="s">
        <v>5700</v>
      </c>
      <c r="B6572" s="1" t="s">
        <v>5774</v>
      </c>
      <c r="C6572" s="1">
        <v>4</v>
      </c>
      <c r="D6572" s="1" t="s">
        <v>7426</v>
      </c>
      <c r="E6572" s="1">
        <v>7</v>
      </c>
      <c r="F6572" s="1" t="s">
        <v>8471</v>
      </c>
      <c r="G6572" s="1" t="s">
        <v>5834</v>
      </c>
      <c r="H6572" s="1" t="s">
        <v>8313</v>
      </c>
      <c r="I6572" s="1" t="b">
        <v>0</v>
      </c>
      <c r="J6572" s="1">
        <v>17</v>
      </c>
      <c r="K6572" s="1">
        <v>0</v>
      </c>
      <c r="L6572" s="1">
        <v>0</v>
      </c>
      <c r="M6572" s="1">
        <v>19</v>
      </c>
      <c r="N6572" s="1">
        <v>3.1404958677685899</v>
      </c>
      <c r="O6572" s="1" t="s">
        <v>8315</v>
      </c>
    </row>
    <row r="6573" spans="1:15" x14ac:dyDescent="0.3">
      <c r="A6573" s="1" t="s">
        <v>5700</v>
      </c>
      <c r="B6573" s="1" t="s">
        <v>5774</v>
      </c>
      <c r="C6573" s="1">
        <v>4</v>
      </c>
      <c r="D6573" s="1" t="s">
        <v>7426</v>
      </c>
      <c r="E6573" s="1">
        <v>7</v>
      </c>
      <c r="F6573" s="1" t="s">
        <v>8471</v>
      </c>
      <c r="G6573" s="1" t="s">
        <v>5834</v>
      </c>
      <c r="H6573" s="1" t="s">
        <v>8314</v>
      </c>
      <c r="I6573" s="1" t="b">
        <v>0</v>
      </c>
      <c r="J6573" s="1">
        <v>18</v>
      </c>
      <c r="K6573" s="1">
        <v>1</v>
      </c>
      <c r="L6573" s="1">
        <v>0</v>
      </c>
      <c r="M6573" s="1">
        <v>8</v>
      </c>
      <c r="N6573" s="1">
        <v>1.32231404958677</v>
      </c>
      <c r="O6573" s="1" t="e">
        <f>-----------------tcttgtggttaggtagggttgtg</f>
        <v>#NAME?</v>
      </c>
    </row>
    <row r="6574" spans="1:15" x14ac:dyDescent="0.3">
      <c r="A6574" s="1" t="s">
        <v>5700</v>
      </c>
      <c r="B6574" s="1" t="s">
        <v>5774</v>
      </c>
      <c r="C6574" s="1">
        <v>4</v>
      </c>
      <c r="D6574" s="1" t="s">
        <v>7426</v>
      </c>
      <c r="E6574" s="1">
        <v>7</v>
      </c>
      <c r="F6574" s="1" t="s">
        <v>8471</v>
      </c>
      <c r="G6574" s="1" t="s">
        <v>5834</v>
      </c>
      <c r="H6574" s="1" t="s">
        <v>8313</v>
      </c>
      <c r="I6574" s="1" t="b">
        <v>0</v>
      </c>
      <c r="J6574" s="1">
        <v>17</v>
      </c>
      <c r="K6574" s="1">
        <v>0</v>
      </c>
      <c r="L6574" s="1">
        <v>0</v>
      </c>
      <c r="M6574" s="1">
        <v>8</v>
      </c>
      <c r="N6574" s="1">
        <v>1.32231404958677</v>
      </c>
      <c r="O6574" s="1" t="e">
        <f>-gcagggacagggaccctct---------------tgtgg</f>
        <v>#NAME?</v>
      </c>
    </row>
    <row r="6575" spans="1:15" x14ac:dyDescent="0.3">
      <c r="A6575" s="1" t="s">
        <v>5700</v>
      </c>
      <c r="B6575" s="1" t="s">
        <v>5774</v>
      </c>
      <c r="C6575" s="1">
        <v>4</v>
      </c>
      <c r="D6575" s="1" t="s">
        <v>7426</v>
      </c>
      <c r="E6575" s="1">
        <v>7</v>
      </c>
      <c r="F6575" s="1" t="s">
        <v>8471</v>
      </c>
      <c r="G6575" s="1" t="s">
        <v>5814</v>
      </c>
      <c r="H6575" s="1" t="s">
        <v>8313</v>
      </c>
      <c r="I6575" s="1" t="b">
        <v>0</v>
      </c>
      <c r="J6575" s="1">
        <v>17</v>
      </c>
      <c r="K6575" s="1">
        <v>0</v>
      </c>
      <c r="L6575" s="1">
        <v>0</v>
      </c>
      <c r="M6575" s="1">
        <v>7</v>
      </c>
      <c r="N6575" s="1">
        <v>1.1570247933884299</v>
      </c>
      <c r="O6575" s="1" t="e">
        <f>----------------ctcttgtggttggtagggttgtgg</f>
        <v>#NAME?</v>
      </c>
    </row>
    <row r="6576" spans="1:15" x14ac:dyDescent="0.3">
      <c r="A6576" s="1" t="s">
        <v>5700</v>
      </c>
      <c r="B6576" s="1" t="s">
        <v>5774</v>
      </c>
      <c r="C6576" s="1">
        <v>4</v>
      </c>
      <c r="D6576" s="1" t="s">
        <v>7426</v>
      </c>
      <c r="E6576" s="1">
        <v>8</v>
      </c>
      <c r="F6576" s="1" t="s">
        <v>8472</v>
      </c>
      <c r="G6576" s="1" t="s">
        <v>5814</v>
      </c>
      <c r="H6576" s="1" t="s">
        <v>8313</v>
      </c>
      <c r="I6576" s="1" t="b">
        <v>0</v>
      </c>
      <c r="J6576" s="1">
        <v>17</v>
      </c>
      <c r="K6576" s="1">
        <v>0</v>
      </c>
      <c r="L6576" s="1">
        <v>0</v>
      </c>
      <c r="M6576" s="1">
        <v>47</v>
      </c>
      <c r="N6576" s="1">
        <v>51.6483516483516</v>
      </c>
      <c r="O6576" s="1" t="e">
        <f>----------------ctcttgtggttggtagggttgtgg</f>
        <v>#NAME?</v>
      </c>
    </row>
    <row r="6577" spans="1:15" x14ac:dyDescent="0.3">
      <c r="A6577" s="1" t="s">
        <v>5700</v>
      </c>
      <c r="B6577" s="1" t="s">
        <v>5774</v>
      </c>
      <c r="C6577" s="1">
        <v>4</v>
      </c>
      <c r="D6577" s="1" t="s">
        <v>7426</v>
      </c>
      <c r="E6577" s="1">
        <v>8</v>
      </c>
      <c r="F6577" s="1" t="s">
        <v>8472</v>
      </c>
      <c r="G6577" s="1" t="s">
        <v>5834</v>
      </c>
      <c r="H6577" s="1" t="s">
        <v>8313</v>
      </c>
      <c r="I6577" s="1" t="b">
        <v>0</v>
      </c>
      <c r="J6577" s="1">
        <v>17</v>
      </c>
      <c r="K6577" s="1">
        <v>0</v>
      </c>
      <c r="L6577" s="1">
        <v>0</v>
      </c>
      <c r="M6577" s="1">
        <v>9</v>
      </c>
      <c r="N6577" s="1">
        <v>9.8901098901098905</v>
      </c>
      <c r="O6577" s="1" t="e">
        <f>-gcagggacagggaccctct---------------tgtgg</f>
        <v>#NAME?</v>
      </c>
    </row>
    <row r="6578" spans="1:15" x14ac:dyDescent="0.3">
      <c r="A6578" s="1" t="s">
        <v>5700</v>
      </c>
      <c r="B6578" s="1" t="s">
        <v>5774</v>
      </c>
      <c r="C6578" s="1">
        <v>4</v>
      </c>
      <c r="D6578" s="1" t="s">
        <v>7426</v>
      </c>
      <c r="E6578" s="1">
        <v>8</v>
      </c>
      <c r="F6578" s="1" t="s">
        <v>8472</v>
      </c>
      <c r="G6578" s="1" t="s">
        <v>5834</v>
      </c>
      <c r="H6578" s="1" t="s">
        <v>8313</v>
      </c>
      <c r="I6578" s="1" t="b">
        <v>0</v>
      </c>
      <c r="J6578" s="1">
        <v>17</v>
      </c>
      <c r="K6578" s="1">
        <v>0</v>
      </c>
      <c r="L6578" s="1">
        <v>3</v>
      </c>
      <c r="M6578" s="1">
        <v>4</v>
      </c>
      <c r="N6578" s="1">
        <v>4.3956043956043898</v>
      </c>
      <c r="O6578" s="1" t="s">
        <v>8319</v>
      </c>
    </row>
    <row r="6579" spans="1:15" x14ac:dyDescent="0.3">
      <c r="A6579" s="1" t="s">
        <v>5700</v>
      </c>
      <c r="B6579" s="1" t="s">
        <v>5774</v>
      </c>
      <c r="C6579" s="1">
        <v>4</v>
      </c>
      <c r="D6579" s="1" t="s">
        <v>7426</v>
      </c>
      <c r="E6579" s="1">
        <v>8</v>
      </c>
      <c r="F6579" s="1" t="s">
        <v>8472</v>
      </c>
      <c r="G6579" s="1" t="s">
        <v>5834</v>
      </c>
      <c r="H6579" s="1" t="s">
        <v>8313</v>
      </c>
      <c r="I6579" s="1" t="b">
        <v>0</v>
      </c>
      <c r="J6579" s="1">
        <v>15</v>
      </c>
      <c r="K6579" s="1">
        <v>0</v>
      </c>
      <c r="L6579" s="1">
        <v>0</v>
      </c>
      <c r="M6579" s="1">
        <v>3</v>
      </c>
      <c r="N6579" s="1">
        <v>3.2967032967032899</v>
      </c>
      <c r="O6579" s="1" t="s">
        <v>8317</v>
      </c>
    </row>
    <row r="6580" spans="1:15" x14ac:dyDescent="0.3">
      <c r="A6580" s="1" t="s">
        <v>5700</v>
      </c>
      <c r="B6580" s="1" t="s">
        <v>5774</v>
      </c>
      <c r="C6580" s="1">
        <v>4</v>
      </c>
      <c r="D6580" s="1" t="s">
        <v>7426</v>
      </c>
      <c r="E6580" s="1">
        <v>8</v>
      </c>
      <c r="F6580" s="1" t="s">
        <v>8472</v>
      </c>
      <c r="G6580" s="1" t="s">
        <v>5834</v>
      </c>
      <c r="H6580" s="1" t="s">
        <v>8313</v>
      </c>
      <c r="I6580" s="1" t="b">
        <v>0</v>
      </c>
      <c r="J6580" s="1">
        <v>21</v>
      </c>
      <c r="K6580" s="1">
        <v>0</v>
      </c>
      <c r="L6580" s="1">
        <v>10</v>
      </c>
      <c r="M6580" s="1">
        <v>2</v>
      </c>
      <c r="N6580" s="1">
        <v>2.19780219780219</v>
      </c>
      <c r="O6580" s="1" t="e">
        <f>--------------------GgtTTttTgCaAgAtCgATg</f>
        <v>#NAME?</v>
      </c>
    </row>
    <row r="6581" spans="1:15" x14ac:dyDescent="0.3">
      <c r="A6581" s="1" t="s">
        <v>5700</v>
      </c>
      <c r="B6581" s="1" t="s">
        <v>5774</v>
      </c>
      <c r="C6581" s="1">
        <v>4</v>
      </c>
      <c r="D6581" s="1" t="s">
        <v>7426</v>
      </c>
      <c r="E6581" s="1">
        <v>8</v>
      </c>
      <c r="F6581" s="1" t="s">
        <v>8472</v>
      </c>
      <c r="G6581" s="1" t="s">
        <v>5834</v>
      </c>
      <c r="H6581" s="1" t="s">
        <v>8313</v>
      </c>
      <c r="I6581" s="1" t="b">
        <v>0</v>
      </c>
      <c r="J6581" s="1">
        <v>17</v>
      </c>
      <c r="K6581" s="1">
        <v>0</v>
      </c>
      <c r="L6581" s="1">
        <v>4</v>
      </c>
      <c r="M6581" s="1">
        <v>2</v>
      </c>
      <c r="N6581" s="1">
        <v>2.19780219780219</v>
      </c>
      <c r="O6581" s="1" t="s">
        <v>8432</v>
      </c>
    </row>
    <row r="6582" spans="1:15" x14ac:dyDescent="0.3">
      <c r="A6582" s="1" t="s">
        <v>5700</v>
      </c>
      <c r="B6582" s="1" t="s">
        <v>5774</v>
      </c>
      <c r="C6582" s="1">
        <v>4</v>
      </c>
      <c r="D6582" s="1" t="s">
        <v>7426</v>
      </c>
      <c r="E6582" s="1">
        <v>8</v>
      </c>
      <c r="F6582" s="1" t="s">
        <v>8472</v>
      </c>
      <c r="G6582" s="1" t="s">
        <v>5834</v>
      </c>
      <c r="H6582" s="1" t="s">
        <v>8313</v>
      </c>
      <c r="I6582" s="1" t="b">
        <v>0</v>
      </c>
      <c r="J6582" s="1">
        <v>17</v>
      </c>
      <c r="K6582" s="1">
        <v>0</v>
      </c>
      <c r="L6582" s="1">
        <v>0</v>
      </c>
      <c r="M6582" s="1">
        <v>2</v>
      </c>
      <c r="N6582" s="1">
        <v>2.19780219780219</v>
      </c>
      <c r="O6582" s="1" t="e">
        <f>---------------cctcttgtggttg-tagggttgtgg</f>
        <v>#NAME?</v>
      </c>
    </row>
    <row r="6583" spans="1:15" x14ac:dyDescent="0.3">
      <c r="A6583" s="1" t="s">
        <v>5700</v>
      </c>
      <c r="B6583" s="1" t="s">
        <v>5774</v>
      </c>
      <c r="C6583" s="1">
        <v>4</v>
      </c>
      <c r="D6583" s="1" t="s">
        <v>7426</v>
      </c>
      <c r="E6583" s="1">
        <v>8</v>
      </c>
      <c r="F6583" s="1" t="s">
        <v>8472</v>
      </c>
      <c r="G6583" s="1" t="s">
        <v>5814</v>
      </c>
      <c r="H6583" s="1" t="s">
        <v>8313</v>
      </c>
      <c r="I6583" s="1" t="b">
        <v>0</v>
      </c>
      <c r="J6583" s="1">
        <v>16</v>
      </c>
      <c r="K6583" s="1">
        <v>0</v>
      </c>
      <c r="L6583" s="1">
        <v>0</v>
      </c>
      <c r="M6583" s="1">
        <v>2</v>
      </c>
      <c r="N6583" s="1">
        <v>2.19780219780219</v>
      </c>
      <c r="O6583" s="1" t="e">
        <f>---------------cctcttgtggttggtagggttgtgg</f>
        <v>#NAME?</v>
      </c>
    </row>
    <row r="6584" spans="1:15" x14ac:dyDescent="0.3">
      <c r="A6584" s="1" t="s">
        <v>5700</v>
      </c>
      <c r="B6584" s="1" t="s">
        <v>5774</v>
      </c>
      <c r="C6584" s="1">
        <v>4</v>
      </c>
      <c r="D6584" s="1" t="s">
        <v>7426</v>
      </c>
      <c r="E6584" s="1">
        <v>8</v>
      </c>
      <c r="F6584" s="1" t="s">
        <v>8472</v>
      </c>
      <c r="G6584" s="1" t="s">
        <v>5834</v>
      </c>
      <c r="H6584" s="1" t="s">
        <v>8313</v>
      </c>
      <c r="I6584" s="1" t="b">
        <v>0</v>
      </c>
      <c r="J6584" s="1">
        <v>17</v>
      </c>
      <c r="K6584" s="1">
        <v>0</v>
      </c>
      <c r="L6584" s="1">
        <v>0</v>
      </c>
      <c r="M6584" s="1">
        <v>2</v>
      </c>
      <c r="N6584" s="1">
        <v>2.19780219780219</v>
      </c>
      <c r="O6584" s="1" t="e">
        <f>-------acagggaccctcttgtggttg---------tgg</f>
        <v>#NAME?</v>
      </c>
    </row>
    <row r="6585" spans="1:15" x14ac:dyDescent="0.3">
      <c r="A6585" s="1" t="s">
        <v>5700</v>
      </c>
      <c r="B6585" s="1" t="s">
        <v>5774</v>
      </c>
      <c r="C6585" s="1">
        <v>4</v>
      </c>
      <c r="D6585" s="1" t="s">
        <v>7426</v>
      </c>
      <c r="E6585" s="1">
        <v>8</v>
      </c>
      <c r="F6585" s="1" t="s">
        <v>8472</v>
      </c>
      <c r="G6585" s="1" t="s">
        <v>5834</v>
      </c>
      <c r="H6585" s="1" t="s">
        <v>8313</v>
      </c>
      <c r="I6585" s="1" t="b">
        <v>0</v>
      </c>
      <c r="J6585" s="1">
        <v>17</v>
      </c>
      <c r="K6585" s="1">
        <v>0</v>
      </c>
      <c r="L6585" s="1">
        <v>4</v>
      </c>
      <c r="M6585" s="1">
        <v>1</v>
      </c>
      <c r="N6585" s="1">
        <v>1.0989010989010899</v>
      </c>
      <c r="O6585" s="1" t="s">
        <v>8473</v>
      </c>
    </row>
    <row r="6586" spans="1:15" x14ac:dyDescent="0.3">
      <c r="A6586" s="1" t="s">
        <v>5700</v>
      </c>
      <c r="B6586" s="1" t="s">
        <v>5774</v>
      </c>
      <c r="C6586" s="1">
        <v>4</v>
      </c>
      <c r="D6586" s="1" t="s">
        <v>7426</v>
      </c>
      <c r="E6586" s="1">
        <v>8</v>
      </c>
      <c r="F6586" s="1" t="s">
        <v>8472</v>
      </c>
      <c r="G6586" s="1" t="s">
        <v>5834</v>
      </c>
      <c r="H6586" s="1" t="s">
        <v>8313</v>
      </c>
      <c r="I6586" s="1" t="b">
        <v>0</v>
      </c>
      <c r="J6586" s="1">
        <v>17</v>
      </c>
      <c r="K6586" s="1">
        <v>0</v>
      </c>
      <c r="L6586" s="1">
        <v>5</v>
      </c>
      <c r="M6586" s="1">
        <v>1</v>
      </c>
      <c r="N6586" s="1">
        <v>1.0989010989010899</v>
      </c>
      <c r="O6586" s="1" t="s">
        <v>8474</v>
      </c>
    </row>
    <row r="6587" spans="1:15" x14ac:dyDescent="0.3">
      <c r="A6587" s="1" t="s">
        <v>5700</v>
      </c>
      <c r="B6587" s="1" t="s">
        <v>5774</v>
      </c>
      <c r="C6587" s="1">
        <v>4</v>
      </c>
      <c r="D6587" s="1" t="s">
        <v>7426</v>
      </c>
      <c r="E6587" s="1">
        <v>8</v>
      </c>
      <c r="F6587" s="1" t="s">
        <v>8472</v>
      </c>
      <c r="G6587" s="1" t="s">
        <v>5834</v>
      </c>
      <c r="H6587" s="1" t="s">
        <v>8313</v>
      </c>
      <c r="I6587" s="1" t="b">
        <v>0</v>
      </c>
      <c r="J6587" s="1">
        <v>27</v>
      </c>
      <c r="K6587" s="1">
        <v>0</v>
      </c>
      <c r="L6587" s="1">
        <v>0</v>
      </c>
      <c r="M6587" s="1">
        <v>1</v>
      </c>
      <c r="N6587" s="1">
        <v>1.0989010989010899</v>
      </c>
      <c r="O6587" s="1" t="s">
        <v>8475</v>
      </c>
    </row>
    <row r="6588" spans="1:15" x14ac:dyDescent="0.3">
      <c r="A6588" s="1" t="s">
        <v>5700</v>
      </c>
      <c r="B6588" s="1" t="s">
        <v>5774</v>
      </c>
      <c r="C6588" s="1">
        <v>4</v>
      </c>
      <c r="D6588" s="1" t="s">
        <v>7426</v>
      </c>
      <c r="E6588" s="1">
        <v>8</v>
      </c>
      <c r="F6588" s="1" t="s">
        <v>8472</v>
      </c>
      <c r="G6588" s="1" t="s">
        <v>5834</v>
      </c>
      <c r="H6588" s="1" t="s">
        <v>8313</v>
      </c>
      <c r="I6588" s="1" t="b">
        <v>0</v>
      </c>
      <c r="J6588" s="1">
        <v>17</v>
      </c>
      <c r="K6588" s="1">
        <v>0</v>
      </c>
      <c r="L6588" s="1">
        <v>10</v>
      </c>
      <c r="M6588" s="1">
        <v>1</v>
      </c>
      <c r="N6588" s="1">
        <v>1.0989010989010899</v>
      </c>
      <c r="O6588" s="1" t="s">
        <v>8339</v>
      </c>
    </row>
    <row r="6589" spans="1:15" x14ac:dyDescent="0.3">
      <c r="A6589" s="1" t="s">
        <v>5700</v>
      </c>
      <c r="B6589" s="1" t="s">
        <v>5774</v>
      </c>
      <c r="C6589" s="1">
        <v>4</v>
      </c>
      <c r="D6589" s="1" t="s">
        <v>7426</v>
      </c>
      <c r="E6589" s="1">
        <v>8</v>
      </c>
      <c r="F6589" s="1" t="s">
        <v>8472</v>
      </c>
      <c r="G6589" s="1" t="s">
        <v>5834</v>
      </c>
      <c r="H6589" s="1" t="s">
        <v>8313</v>
      </c>
      <c r="I6589" s="1" t="b">
        <v>0</v>
      </c>
      <c r="J6589" s="1">
        <v>17</v>
      </c>
      <c r="K6589" s="1">
        <v>0</v>
      </c>
      <c r="L6589" s="1">
        <v>1</v>
      </c>
      <c r="M6589" s="1">
        <v>1</v>
      </c>
      <c r="N6589" s="1">
        <v>1.0989010989010899</v>
      </c>
      <c r="O6589" s="1" t="e">
        <f>-gcagggTcagggaccctct---------------tgtgg</f>
        <v>#NAME?</v>
      </c>
    </row>
    <row r="6590" spans="1:15" x14ac:dyDescent="0.3">
      <c r="A6590" s="1" t="s">
        <v>5700</v>
      </c>
      <c r="B6590" s="1" t="s">
        <v>5774</v>
      </c>
      <c r="C6590" s="1">
        <v>4</v>
      </c>
      <c r="D6590" s="1" t="s">
        <v>7426</v>
      </c>
      <c r="E6590" s="1">
        <v>8</v>
      </c>
      <c r="F6590" s="1" t="s">
        <v>8472</v>
      </c>
      <c r="G6590" s="1" t="s">
        <v>5834</v>
      </c>
      <c r="H6590" s="1" t="s">
        <v>8313</v>
      </c>
      <c r="I6590" s="1" t="b">
        <v>0</v>
      </c>
      <c r="J6590" s="1">
        <v>17</v>
      </c>
      <c r="K6590" s="1">
        <v>0</v>
      </c>
      <c r="L6590" s="1">
        <v>0</v>
      </c>
      <c r="M6590" s="1">
        <v>1</v>
      </c>
      <c r="N6590" s="1">
        <v>1.0989010989010899</v>
      </c>
      <c r="O6590" s="1" t="s">
        <v>8315</v>
      </c>
    </row>
    <row r="6591" spans="1:15" x14ac:dyDescent="0.3">
      <c r="A6591" s="1" t="s">
        <v>5700</v>
      </c>
      <c r="B6591" s="1" t="s">
        <v>5774</v>
      </c>
      <c r="C6591" s="1">
        <v>4</v>
      </c>
      <c r="D6591" s="1" t="s">
        <v>7426</v>
      </c>
      <c r="E6591" s="1">
        <v>8</v>
      </c>
      <c r="F6591" s="1" t="s">
        <v>8472</v>
      </c>
      <c r="G6591" s="1" t="s">
        <v>5834</v>
      </c>
      <c r="H6591" s="1" t="s">
        <v>8313</v>
      </c>
      <c r="I6591" s="1" t="b">
        <v>0</v>
      </c>
      <c r="J6591" s="1">
        <v>17</v>
      </c>
      <c r="K6591" s="1">
        <v>0</v>
      </c>
      <c r="L6591" s="1">
        <v>0</v>
      </c>
      <c r="M6591" s="1">
        <v>1</v>
      </c>
      <c r="N6591" s="1">
        <v>1.0989010989010899</v>
      </c>
      <c r="O6591" s="1" t="e">
        <f>-------------accctcttgtggtt---agggttgtgg</f>
        <v>#NAME?</v>
      </c>
    </row>
    <row r="6592" spans="1:15" x14ac:dyDescent="0.3">
      <c r="A6592" s="1" t="s">
        <v>5700</v>
      </c>
      <c r="B6592" s="1" t="s">
        <v>5774</v>
      </c>
      <c r="C6592" s="1">
        <v>4</v>
      </c>
      <c r="D6592" s="1" t="s">
        <v>7426</v>
      </c>
      <c r="E6592" s="1">
        <v>8</v>
      </c>
      <c r="F6592" s="1" t="s">
        <v>8472</v>
      </c>
      <c r="G6592" s="1" t="s">
        <v>5834</v>
      </c>
      <c r="H6592" s="1" t="s">
        <v>8313</v>
      </c>
      <c r="I6592" s="1" t="b">
        <v>0</v>
      </c>
      <c r="J6592" s="1">
        <v>17</v>
      </c>
      <c r="K6592" s="1">
        <v>0</v>
      </c>
      <c r="L6592" s="1">
        <v>7</v>
      </c>
      <c r="M6592" s="1">
        <v>1</v>
      </c>
      <c r="N6592" s="1">
        <v>1.0989010989010899</v>
      </c>
      <c r="O6592" s="1" t="e">
        <f>-------acagT-----tcAGCtAgCtgAta----tgtgg</f>
        <v>#NAME?</v>
      </c>
    </row>
    <row r="6593" spans="1:15" x14ac:dyDescent="0.3">
      <c r="A6593" s="1" t="s">
        <v>5700</v>
      </c>
      <c r="B6593" s="1" t="s">
        <v>5774</v>
      </c>
      <c r="C6593" s="1">
        <v>4</v>
      </c>
      <c r="D6593" s="1" t="s">
        <v>7426</v>
      </c>
      <c r="E6593" s="1">
        <v>8</v>
      </c>
      <c r="F6593" s="1" t="s">
        <v>8472</v>
      </c>
      <c r="G6593" s="1" t="s">
        <v>5834</v>
      </c>
      <c r="H6593" s="1" t="s">
        <v>8314</v>
      </c>
      <c r="I6593" s="1" t="b">
        <v>0</v>
      </c>
      <c r="J6593" s="1">
        <v>18</v>
      </c>
      <c r="K6593" s="1">
        <v>1</v>
      </c>
      <c r="L6593" s="1">
        <v>0</v>
      </c>
      <c r="M6593" s="1">
        <v>1</v>
      </c>
      <c r="N6593" s="1">
        <v>1.0989010989010899</v>
      </c>
      <c r="O6593" s="1" t="e">
        <f>-----------------tcttgtggttcggtagggttgtg</f>
        <v>#NAME?</v>
      </c>
    </row>
    <row r="6594" spans="1:15" x14ac:dyDescent="0.3">
      <c r="A6594" s="1" t="s">
        <v>5700</v>
      </c>
      <c r="B6594" s="1" t="s">
        <v>5774</v>
      </c>
      <c r="C6594" s="1">
        <v>4</v>
      </c>
      <c r="D6594" s="1" t="s">
        <v>7426</v>
      </c>
      <c r="E6594" s="1">
        <v>8</v>
      </c>
      <c r="F6594" s="1" t="s">
        <v>8472</v>
      </c>
      <c r="G6594" s="1" t="s">
        <v>5834</v>
      </c>
      <c r="H6594" s="1" t="s">
        <v>8313</v>
      </c>
      <c r="I6594" s="1" t="b">
        <v>0</v>
      </c>
      <c r="J6594" s="1">
        <v>16</v>
      </c>
      <c r="K6594" s="1">
        <v>0</v>
      </c>
      <c r="L6594" s="1">
        <v>0</v>
      </c>
      <c r="M6594" s="1">
        <v>1</v>
      </c>
      <c r="N6594" s="1">
        <v>1.0989010989010899</v>
      </c>
      <c r="O6594" s="1" t="e">
        <f>--------------ccctcttgtggt-ggtagggttgtgg</f>
        <v>#NAME?</v>
      </c>
    </row>
    <row r="6595" spans="1:15" x14ac:dyDescent="0.3">
      <c r="A6595" s="1" t="s">
        <v>5700</v>
      </c>
      <c r="B6595" s="1" t="s">
        <v>5774</v>
      </c>
      <c r="C6595" s="1">
        <v>4</v>
      </c>
      <c r="D6595" s="1" t="s">
        <v>7426</v>
      </c>
      <c r="E6595" s="1">
        <v>8</v>
      </c>
      <c r="F6595" s="1" t="s">
        <v>8472</v>
      </c>
      <c r="G6595" s="1" t="s">
        <v>5834</v>
      </c>
      <c r="H6595" s="1" t="s">
        <v>8313</v>
      </c>
      <c r="I6595" s="1" t="b">
        <v>0</v>
      </c>
      <c r="J6595" s="1">
        <v>17</v>
      </c>
      <c r="K6595" s="1">
        <v>0</v>
      </c>
      <c r="L6595" s="1">
        <v>1</v>
      </c>
      <c r="M6595" s="1">
        <v>1</v>
      </c>
      <c r="N6595" s="1">
        <v>1.0989010989010899</v>
      </c>
      <c r="O6595" s="1" t="e">
        <f>---------------cctcttgtggAtg-tagggttgtgg</f>
        <v>#NAME?</v>
      </c>
    </row>
    <row r="6596" spans="1:15" x14ac:dyDescent="0.3">
      <c r="A6596" s="1" t="s">
        <v>5700</v>
      </c>
      <c r="B6596" s="1" t="s">
        <v>5774</v>
      </c>
      <c r="C6596" s="1">
        <v>4</v>
      </c>
      <c r="D6596" s="1" t="s">
        <v>7426</v>
      </c>
      <c r="E6596" s="1">
        <v>8</v>
      </c>
      <c r="F6596" s="1" t="s">
        <v>8472</v>
      </c>
      <c r="G6596" s="1" t="s">
        <v>5834</v>
      </c>
      <c r="H6596" s="1" t="s">
        <v>8313</v>
      </c>
      <c r="I6596" s="1" t="b">
        <v>0</v>
      </c>
      <c r="J6596" s="1">
        <v>17</v>
      </c>
      <c r="K6596" s="1">
        <v>0</v>
      </c>
      <c r="L6596" s="1">
        <v>1</v>
      </c>
      <c r="M6596" s="1">
        <v>1</v>
      </c>
      <c r="N6596" s="1">
        <v>1.0989010989010899</v>
      </c>
      <c r="O6596" s="1" t="e">
        <f>---------------cctcttgtggA-ggtagggttgtgg</f>
        <v>#NAME?</v>
      </c>
    </row>
    <row r="6597" spans="1:15" x14ac:dyDescent="0.3">
      <c r="A6597" s="1" t="s">
        <v>5700</v>
      </c>
      <c r="B6597" s="1" t="s">
        <v>5774</v>
      </c>
      <c r="C6597" s="1">
        <v>4</v>
      </c>
      <c r="D6597" s="1" t="s">
        <v>7426</v>
      </c>
      <c r="E6597" s="1">
        <v>8</v>
      </c>
      <c r="F6597" s="1" t="s">
        <v>8472</v>
      </c>
      <c r="G6597" s="1" t="s">
        <v>5834</v>
      </c>
      <c r="H6597" s="1" t="s">
        <v>8313</v>
      </c>
      <c r="I6597" s="1" t="b">
        <v>0</v>
      </c>
      <c r="J6597" s="1">
        <v>17</v>
      </c>
      <c r="K6597" s="1">
        <v>0</v>
      </c>
      <c r="L6597" s="1">
        <v>1</v>
      </c>
      <c r="M6597" s="1">
        <v>1</v>
      </c>
      <c r="N6597" s="1">
        <v>1.0989010989010899</v>
      </c>
      <c r="O6597" s="1" t="e">
        <f>----------------ctcttgtggttggtagggttgtTg</f>
        <v>#NAME?</v>
      </c>
    </row>
    <row r="6598" spans="1:15" x14ac:dyDescent="0.3">
      <c r="A6598" s="1" t="s">
        <v>5700</v>
      </c>
      <c r="B6598" s="1" t="s">
        <v>5774</v>
      </c>
      <c r="C6598" s="1">
        <v>4</v>
      </c>
      <c r="D6598" s="1" t="s">
        <v>7426</v>
      </c>
      <c r="E6598" s="1">
        <v>8</v>
      </c>
      <c r="F6598" s="1" t="s">
        <v>8472</v>
      </c>
      <c r="G6598" s="1" t="s">
        <v>5814</v>
      </c>
      <c r="H6598" s="1" t="s">
        <v>8313</v>
      </c>
      <c r="I6598" s="1" t="b">
        <v>0</v>
      </c>
      <c r="J6598" s="1">
        <v>17</v>
      </c>
      <c r="K6598" s="1">
        <v>0</v>
      </c>
      <c r="L6598" s="1">
        <v>1</v>
      </c>
      <c r="M6598" s="1">
        <v>1</v>
      </c>
      <c r="N6598" s="1">
        <v>1.0989010989010899</v>
      </c>
      <c r="O6598" s="1" t="e">
        <f>----------------ctcttgtggttggtagggAtgtgg</f>
        <v>#NAME?</v>
      </c>
    </row>
    <row r="6599" spans="1:15" x14ac:dyDescent="0.3">
      <c r="A6599" s="1" t="s">
        <v>5700</v>
      </c>
      <c r="B6599" s="1" t="s">
        <v>5774</v>
      </c>
      <c r="C6599" s="1">
        <v>4</v>
      </c>
      <c r="D6599" s="1" t="s">
        <v>7426</v>
      </c>
      <c r="E6599" s="1">
        <v>8</v>
      </c>
      <c r="F6599" s="1" t="s">
        <v>8472</v>
      </c>
      <c r="G6599" s="1" t="s">
        <v>5834</v>
      </c>
      <c r="H6599" s="1" t="s">
        <v>8313</v>
      </c>
      <c r="I6599" s="1" t="b">
        <v>0</v>
      </c>
      <c r="J6599" s="1">
        <v>17</v>
      </c>
      <c r="K6599" s="1">
        <v>0</v>
      </c>
      <c r="L6599" s="1">
        <v>1</v>
      </c>
      <c r="M6599" s="1">
        <v>1</v>
      </c>
      <c r="N6599" s="1">
        <v>1.0989010989010899</v>
      </c>
      <c r="O6599" s="1" t="e">
        <f>----------------ctcttgtggttggtaAggttgtgg</f>
        <v>#NAME?</v>
      </c>
    </row>
    <row r="6600" spans="1:15" x14ac:dyDescent="0.3">
      <c r="A6600" s="1" t="s">
        <v>5700</v>
      </c>
      <c r="B6600" s="1" t="s">
        <v>5774</v>
      </c>
      <c r="C6600" s="1">
        <v>4</v>
      </c>
      <c r="D6600" s="1" t="s">
        <v>7426</v>
      </c>
      <c r="E6600" s="1">
        <v>8</v>
      </c>
      <c r="F6600" s="1" t="s">
        <v>8472</v>
      </c>
      <c r="G6600" s="1" t="s">
        <v>5834</v>
      </c>
      <c r="H6600" s="1" t="s">
        <v>8313</v>
      </c>
      <c r="I6600" s="1" t="b">
        <v>0</v>
      </c>
      <c r="J6600" s="1">
        <v>17</v>
      </c>
      <c r="K6600" s="1">
        <v>0</v>
      </c>
      <c r="L6600" s="1">
        <v>1</v>
      </c>
      <c r="M6600" s="1">
        <v>1</v>
      </c>
      <c r="N6600" s="1">
        <v>1.0989010989010899</v>
      </c>
      <c r="O6600" s="1" t="e">
        <f>----------------ctcAtgtggttggtagggttgtgg</f>
        <v>#NAME?</v>
      </c>
    </row>
    <row r="6601" spans="1:15" x14ac:dyDescent="0.3">
      <c r="A6601" s="1" t="s">
        <v>5700</v>
      </c>
      <c r="B6601" s="1" t="s">
        <v>5774</v>
      </c>
      <c r="C6601" s="1">
        <v>4</v>
      </c>
      <c r="D6601" s="1" t="s">
        <v>7426</v>
      </c>
      <c r="E6601" s="1">
        <v>8</v>
      </c>
      <c r="F6601" s="1" t="s">
        <v>8472</v>
      </c>
      <c r="G6601" s="1" t="s">
        <v>5834</v>
      </c>
      <c r="H6601" s="1" t="s">
        <v>8314</v>
      </c>
      <c r="I6601" s="1" t="b">
        <v>0</v>
      </c>
      <c r="J6601" s="1">
        <v>18</v>
      </c>
      <c r="K6601" s="1">
        <v>1</v>
      </c>
      <c r="L6601" s="1">
        <v>0</v>
      </c>
      <c r="M6601" s="1">
        <v>1</v>
      </c>
      <c r="N6601" s="1">
        <v>1.0989010989010899</v>
      </c>
      <c r="O6601" s="1" t="e">
        <f>-----------------tcttgtggtttggtagggttgtg</f>
        <v>#NAME?</v>
      </c>
    </row>
    <row r="6602" spans="1:15" x14ac:dyDescent="0.3">
      <c r="A6602" s="1" t="s">
        <v>5700</v>
      </c>
      <c r="B6602" s="1" t="s">
        <v>5774</v>
      </c>
      <c r="C6602" s="1">
        <v>4</v>
      </c>
      <c r="D6602" s="1" t="s">
        <v>7426</v>
      </c>
      <c r="E6602" s="1">
        <v>8</v>
      </c>
      <c r="F6602" s="1" t="s">
        <v>8472</v>
      </c>
      <c r="G6602" s="1" t="s">
        <v>5834</v>
      </c>
      <c r="H6602" s="1" t="s">
        <v>8313</v>
      </c>
      <c r="I6602" s="1" t="b">
        <v>0</v>
      </c>
      <c r="J6602" s="1">
        <v>16</v>
      </c>
      <c r="K6602" s="1">
        <v>0</v>
      </c>
      <c r="L6602" s="1">
        <v>10</v>
      </c>
      <c r="M6602" s="1">
        <v>1</v>
      </c>
      <c r="N6602" s="1">
        <v>1.0989010989010899</v>
      </c>
      <c r="O6602" s="1" t="s">
        <v>8337</v>
      </c>
    </row>
    <row r="6603" spans="1:15" x14ac:dyDescent="0.3">
      <c r="A6603" s="1" t="s">
        <v>5700</v>
      </c>
      <c r="B6603" s="1" t="s">
        <v>5774</v>
      </c>
      <c r="C6603" s="1">
        <v>4</v>
      </c>
      <c r="D6603" s="1" t="s">
        <v>7426</v>
      </c>
      <c r="E6603" s="1">
        <v>9</v>
      </c>
      <c r="F6603" s="1" t="s">
        <v>8476</v>
      </c>
      <c r="G6603" s="1" t="s">
        <v>5834</v>
      </c>
      <c r="H6603" s="1" t="s">
        <v>8313</v>
      </c>
      <c r="I6603" s="1" t="b">
        <v>0</v>
      </c>
      <c r="J6603" s="1">
        <v>17</v>
      </c>
      <c r="K6603" s="1">
        <v>0</v>
      </c>
      <c r="L6603" s="1">
        <v>0</v>
      </c>
      <c r="M6603" s="1">
        <v>185</v>
      </c>
      <c r="N6603" s="1">
        <v>33.944954128440301</v>
      </c>
      <c r="O6603" s="1" t="e">
        <f>-gcagggacagggaccctct---------------tgtgg</f>
        <v>#NAME?</v>
      </c>
    </row>
    <row r="6604" spans="1:15" x14ac:dyDescent="0.3">
      <c r="A6604" s="1" t="s">
        <v>5700</v>
      </c>
      <c r="B6604" s="1" t="s">
        <v>5774</v>
      </c>
      <c r="C6604" s="1">
        <v>4</v>
      </c>
      <c r="D6604" s="1" t="s">
        <v>7426</v>
      </c>
      <c r="E6604" s="1">
        <v>9</v>
      </c>
      <c r="F6604" s="1" t="s">
        <v>8476</v>
      </c>
      <c r="G6604" s="1" t="s">
        <v>5834</v>
      </c>
      <c r="H6604" s="1" t="s">
        <v>8313</v>
      </c>
      <c r="I6604" s="1" t="b">
        <v>0</v>
      </c>
      <c r="J6604" s="1">
        <v>17</v>
      </c>
      <c r="K6604" s="1">
        <v>0</v>
      </c>
      <c r="L6604" s="1">
        <v>3</v>
      </c>
      <c r="M6604" s="1">
        <v>64</v>
      </c>
      <c r="N6604" s="1">
        <v>11.743119266055</v>
      </c>
      <c r="O6604" s="1" t="s">
        <v>8319</v>
      </c>
    </row>
    <row r="6605" spans="1:15" x14ac:dyDescent="0.3">
      <c r="A6605" s="1" t="s">
        <v>5700</v>
      </c>
      <c r="B6605" s="1" t="s">
        <v>5774</v>
      </c>
      <c r="C6605" s="1">
        <v>4</v>
      </c>
      <c r="D6605" s="1" t="s">
        <v>7426</v>
      </c>
      <c r="E6605" s="1">
        <v>9</v>
      </c>
      <c r="F6605" s="1" t="s">
        <v>8476</v>
      </c>
      <c r="G6605" s="1" t="s">
        <v>5834</v>
      </c>
      <c r="H6605" s="1" t="s">
        <v>8313</v>
      </c>
      <c r="I6605" s="1" t="b">
        <v>0</v>
      </c>
      <c r="J6605" s="1">
        <v>17</v>
      </c>
      <c r="K6605" s="1">
        <v>0</v>
      </c>
      <c r="L6605" s="1">
        <v>0</v>
      </c>
      <c r="M6605" s="1">
        <v>49</v>
      </c>
      <c r="N6605" s="1">
        <v>8.9908256880733894</v>
      </c>
      <c r="O6605" s="1" t="e">
        <f>---------------cctcttgtggttg-tagggttgtgg</f>
        <v>#NAME?</v>
      </c>
    </row>
    <row r="6606" spans="1:15" x14ac:dyDescent="0.3">
      <c r="A6606" s="1" t="s">
        <v>5700</v>
      </c>
      <c r="B6606" s="1" t="s">
        <v>5774</v>
      </c>
      <c r="C6606" s="1">
        <v>4</v>
      </c>
      <c r="D6606" s="1" t="s">
        <v>7426</v>
      </c>
      <c r="E6606" s="1">
        <v>9</v>
      </c>
      <c r="F6606" s="1" t="s">
        <v>8476</v>
      </c>
      <c r="G6606" s="1" t="s">
        <v>5834</v>
      </c>
      <c r="H6606" s="1" t="s">
        <v>8313</v>
      </c>
      <c r="I6606" s="1" t="b">
        <v>0</v>
      </c>
      <c r="J6606" s="1">
        <v>15</v>
      </c>
      <c r="K6606" s="1">
        <v>0</v>
      </c>
      <c r="L6606" s="1">
        <v>0</v>
      </c>
      <c r="M6606" s="1">
        <v>45</v>
      </c>
      <c r="N6606" s="1">
        <v>8.2568807339449499</v>
      </c>
      <c r="O6606" s="1" t="s">
        <v>8317</v>
      </c>
    </row>
    <row r="6607" spans="1:15" x14ac:dyDescent="0.3">
      <c r="A6607" s="1" t="s">
        <v>5700</v>
      </c>
      <c r="B6607" s="1" t="s">
        <v>5774</v>
      </c>
      <c r="C6607" s="1">
        <v>4</v>
      </c>
      <c r="D6607" s="1" t="s">
        <v>7426</v>
      </c>
      <c r="E6607" s="1">
        <v>9</v>
      </c>
      <c r="F6607" s="1" t="s">
        <v>8476</v>
      </c>
      <c r="G6607" s="1" t="s">
        <v>5834</v>
      </c>
      <c r="H6607" s="1" t="s">
        <v>8314</v>
      </c>
      <c r="I6607" s="1" t="b">
        <v>0</v>
      </c>
      <c r="J6607" s="1">
        <v>18</v>
      </c>
      <c r="K6607" s="1">
        <v>1</v>
      </c>
      <c r="L6607" s="1">
        <v>0</v>
      </c>
      <c r="M6607" s="1">
        <v>32</v>
      </c>
      <c r="N6607" s="1">
        <v>5.8715596330275197</v>
      </c>
      <c r="O6607" s="1" t="e">
        <f>-----------------tcttgtggtttggtagggttgtg</f>
        <v>#NAME?</v>
      </c>
    </row>
    <row r="6608" spans="1:15" x14ac:dyDescent="0.3">
      <c r="A6608" s="1" t="s">
        <v>5700</v>
      </c>
      <c r="B6608" s="1" t="s">
        <v>5774</v>
      </c>
      <c r="C6608" s="1">
        <v>4</v>
      </c>
      <c r="D6608" s="1" t="s">
        <v>7426</v>
      </c>
      <c r="E6608" s="1">
        <v>9</v>
      </c>
      <c r="F6608" s="1" t="s">
        <v>8476</v>
      </c>
      <c r="G6608" s="1" t="s">
        <v>5834</v>
      </c>
      <c r="H6608" s="1" t="s">
        <v>8313</v>
      </c>
      <c r="I6608" s="1" t="b">
        <v>0</v>
      </c>
      <c r="J6608" s="1">
        <v>17</v>
      </c>
      <c r="K6608" s="1">
        <v>0</v>
      </c>
      <c r="L6608" s="1">
        <v>0</v>
      </c>
      <c r="M6608" s="1">
        <v>25</v>
      </c>
      <c r="N6608" s="1">
        <v>4.5871559633027497</v>
      </c>
      <c r="O6608" s="1" t="e">
        <f>---------------cctcttgtggt-ggtagggttgtgg</f>
        <v>#NAME?</v>
      </c>
    </row>
    <row r="6609" spans="1:15" x14ac:dyDescent="0.3">
      <c r="A6609" s="1" t="s">
        <v>5700</v>
      </c>
      <c r="B6609" s="1" t="s">
        <v>5774</v>
      </c>
      <c r="C6609" s="1">
        <v>4</v>
      </c>
      <c r="D6609" s="1" t="s">
        <v>7426</v>
      </c>
      <c r="E6609" s="1">
        <v>9</v>
      </c>
      <c r="F6609" s="1" t="s">
        <v>8476</v>
      </c>
      <c r="G6609" s="1" t="s">
        <v>5814</v>
      </c>
      <c r="H6609" s="1" t="s">
        <v>8313</v>
      </c>
      <c r="I6609" s="1" t="b">
        <v>0</v>
      </c>
      <c r="J6609" s="1">
        <v>17</v>
      </c>
      <c r="K6609" s="1">
        <v>0</v>
      </c>
      <c r="L6609" s="1">
        <v>0</v>
      </c>
      <c r="M6609" s="1">
        <v>25</v>
      </c>
      <c r="N6609" s="1">
        <v>4.5871559633027497</v>
      </c>
      <c r="O6609" s="1" t="e">
        <f>----------------ctcttgtggttggtagggttgtgg</f>
        <v>#NAME?</v>
      </c>
    </row>
    <row r="6610" spans="1:15" x14ac:dyDescent="0.3">
      <c r="A6610" s="1" t="s">
        <v>5700</v>
      </c>
      <c r="B6610" s="1" t="s">
        <v>5774</v>
      </c>
      <c r="C6610" s="1">
        <v>4</v>
      </c>
      <c r="D6610" s="1" t="s">
        <v>7426</v>
      </c>
      <c r="E6610" s="1">
        <v>9</v>
      </c>
      <c r="F6610" s="1" t="s">
        <v>8476</v>
      </c>
      <c r="G6610" s="1" t="s">
        <v>5834</v>
      </c>
      <c r="H6610" s="1" t="s">
        <v>8313</v>
      </c>
      <c r="I6610" s="1" t="b">
        <v>0</v>
      </c>
      <c r="J6610" s="1">
        <v>17</v>
      </c>
      <c r="K6610" s="1">
        <v>0</v>
      </c>
      <c r="L6610" s="1">
        <v>0</v>
      </c>
      <c r="M6610" s="1">
        <v>17</v>
      </c>
      <c r="N6610" s="1">
        <v>3.1192660550458702</v>
      </c>
      <c r="O6610" s="1" t="s">
        <v>8315</v>
      </c>
    </row>
    <row r="6611" spans="1:15" x14ac:dyDescent="0.3">
      <c r="A6611" s="1" t="s">
        <v>5700</v>
      </c>
      <c r="B6611" s="1" t="s">
        <v>5774</v>
      </c>
      <c r="C6611" s="1">
        <v>4</v>
      </c>
      <c r="D6611" s="1" t="s">
        <v>7426</v>
      </c>
      <c r="E6611" s="1">
        <v>9</v>
      </c>
      <c r="F6611" s="1" t="s">
        <v>8476</v>
      </c>
      <c r="G6611" s="1" t="s">
        <v>5834</v>
      </c>
      <c r="H6611" s="1" t="s">
        <v>8313</v>
      </c>
      <c r="I6611" s="1" t="b">
        <v>0</v>
      </c>
      <c r="J6611" s="1">
        <v>16</v>
      </c>
      <c r="K6611" s="1">
        <v>0</v>
      </c>
      <c r="L6611" s="1">
        <v>0</v>
      </c>
      <c r="M6611" s="1">
        <v>9</v>
      </c>
      <c r="N6611" s="1">
        <v>1.65137614678899</v>
      </c>
      <c r="O6611" s="1" t="e">
        <f>--------------ccctcttgtggt-ggtagggttgtgg</f>
        <v>#NAME?</v>
      </c>
    </row>
    <row r="6612" spans="1:15" x14ac:dyDescent="0.3">
      <c r="A6612" s="1" t="s">
        <v>5700</v>
      </c>
      <c r="B6612" s="1" t="s">
        <v>5774</v>
      </c>
      <c r="C6612" s="1">
        <v>4</v>
      </c>
      <c r="D6612" s="1" t="s">
        <v>7426</v>
      </c>
      <c r="E6612" s="1">
        <v>9</v>
      </c>
      <c r="F6612" s="1" t="s">
        <v>8476</v>
      </c>
      <c r="G6612" s="1" t="s">
        <v>5834</v>
      </c>
      <c r="H6612" s="1" t="s">
        <v>8314</v>
      </c>
      <c r="I6612" s="1" t="b">
        <v>0</v>
      </c>
      <c r="J6612" s="1">
        <v>18</v>
      </c>
      <c r="K6612" s="1">
        <v>1</v>
      </c>
      <c r="L6612" s="1">
        <v>0</v>
      </c>
      <c r="M6612" s="1">
        <v>6</v>
      </c>
      <c r="N6612" s="1">
        <v>1.1009174311926599</v>
      </c>
      <c r="O6612" s="1" t="e">
        <f>-----------------tcttgtggttcggtagggttgtg</f>
        <v>#NAME?</v>
      </c>
    </row>
    <row r="6613" spans="1:15" x14ac:dyDescent="0.3">
      <c r="A6613" s="1" t="s">
        <v>5700</v>
      </c>
      <c r="B6613" s="1" t="s">
        <v>5774</v>
      </c>
      <c r="C6613" s="1">
        <v>4</v>
      </c>
      <c r="D6613" s="1" t="s">
        <v>7426</v>
      </c>
      <c r="E6613" s="1">
        <v>10</v>
      </c>
      <c r="F6613" s="1" t="s">
        <v>8477</v>
      </c>
      <c r="G6613" s="1" t="s">
        <v>5814</v>
      </c>
      <c r="H6613" s="1" t="s">
        <v>8313</v>
      </c>
      <c r="I6613" s="1" t="b">
        <v>0</v>
      </c>
      <c r="J6613" s="1">
        <v>17</v>
      </c>
      <c r="K6613" s="1">
        <v>0</v>
      </c>
      <c r="L6613" s="1">
        <v>0</v>
      </c>
      <c r="M6613" s="1">
        <v>302</v>
      </c>
      <c r="N6613" s="1">
        <v>84.593837535014003</v>
      </c>
      <c r="O6613" s="1" t="e">
        <f>----------------ctcttgtggttggtagggttgtgg</f>
        <v>#NAME?</v>
      </c>
    </row>
    <row r="6614" spans="1:15" x14ac:dyDescent="0.3">
      <c r="A6614" s="1" t="s">
        <v>5700</v>
      </c>
      <c r="B6614" s="1" t="s">
        <v>5774</v>
      </c>
      <c r="C6614" s="1">
        <v>4</v>
      </c>
      <c r="D6614" s="1" t="s">
        <v>7426</v>
      </c>
      <c r="E6614" s="1">
        <v>10</v>
      </c>
      <c r="F6614" s="1" t="s">
        <v>8477</v>
      </c>
      <c r="G6614" s="1" t="s">
        <v>5814</v>
      </c>
      <c r="H6614" s="1" t="s">
        <v>8313</v>
      </c>
      <c r="I6614" s="1" t="b">
        <v>0</v>
      </c>
      <c r="J6614" s="1">
        <v>16</v>
      </c>
      <c r="K6614" s="1">
        <v>0</v>
      </c>
      <c r="L6614" s="1">
        <v>0</v>
      </c>
      <c r="M6614" s="1">
        <v>35</v>
      </c>
      <c r="N6614" s="1">
        <v>9.8039215686274499</v>
      </c>
      <c r="O6614" s="1" t="e">
        <f>---------------cctcttgtggttggtagggttgtgg</f>
        <v>#NAME?</v>
      </c>
    </row>
    <row r="6615" spans="1:15" x14ac:dyDescent="0.3">
      <c r="A6615" s="1" t="s">
        <v>5700</v>
      </c>
      <c r="B6615" s="1" t="s">
        <v>5774</v>
      </c>
      <c r="C6615" s="1">
        <v>4</v>
      </c>
      <c r="D6615" s="1" t="s">
        <v>7426</v>
      </c>
      <c r="E6615" s="1">
        <v>11</v>
      </c>
      <c r="F6615" s="1" t="s">
        <v>8478</v>
      </c>
      <c r="G6615" s="1" t="s">
        <v>5814</v>
      </c>
      <c r="H6615" s="1" t="s">
        <v>8313</v>
      </c>
      <c r="I6615" s="1" t="b">
        <v>0</v>
      </c>
      <c r="J6615" s="1">
        <v>17</v>
      </c>
      <c r="K6615" s="1">
        <v>0</v>
      </c>
      <c r="L6615" s="1">
        <v>0</v>
      </c>
      <c r="M6615" s="1">
        <v>113</v>
      </c>
      <c r="N6615" s="1">
        <v>78.4722222222222</v>
      </c>
      <c r="O6615" s="1" t="e">
        <f>----------------ctcttgtggttggtagggttgtgg</f>
        <v>#NAME?</v>
      </c>
    </row>
    <row r="6616" spans="1:15" x14ac:dyDescent="0.3">
      <c r="A6616" s="1" t="s">
        <v>5700</v>
      </c>
      <c r="B6616" s="1" t="s">
        <v>5774</v>
      </c>
      <c r="C6616" s="1">
        <v>4</v>
      </c>
      <c r="D6616" s="1" t="s">
        <v>7426</v>
      </c>
      <c r="E6616" s="1">
        <v>11</v>
      </c>
      <c r="F6616" s="1" t="s">
        <v>8478</v>
      </c>
      <c r="G6616" s="1" t="s">
        <v>5814</v>
      </c>
      <c r="H6616" s="1" t="s">
        <v>8313</v>
      </c>
      <c r="I6616" s="1" t="b">
        <v>0</v>
      </c>
      <c r="J6616" s="1">
        <v>16</v>
      </c>
      <c r="K6616" s="1">
        <v>0</v>
      </c>
      <c r="L6616" s="1">
        <v>0</v>
      </c>
      <c r="M6616" s="1">
        <v>19</v>
      </c>
      <c r="N6616" s="1">
        <v>13.1944444444444</v>
      </c>
      <c r="O6616" s="1" t="e">
        <f>---------------cctcttgtggttggtagggttgtgg</f>
        <v>#NAME?</v>
      </c>
    </row>
    <row r="6617" spans="1:15" x14ac:dyDescent="0.3">
      <c r="A6617" s="1" t="s">
        <v>5700</v>
      </c>
      <c r="B6617" s="1" t="s">
        <v>5774</v>
      </c>
      <c r="C6617" s="1">
        <v>4</v>
      </c>
      <c r="D6617" s="1" t="s">
        <v>7426</v>
      </c>
      <c r="E6617" s="1">
        <v>11</v>
      </c>
      <c r="F6617" s="1" t="s">
        <v>8478</v>
      </c>
      <c r="G6617" s="1" t="s">
        <v>5834</v>
      </c>
      <c r="H6617" s="1" t="s">
        <v>8313</v>
      </c>
      <c r="I6617" s="1" t="b">
        <v>0</v>
      </c>
      <c r="J6617" s="1">
        <v>17</v>
      </c>
      <c r="K6617" s="1">
        <v>0</v>
      </c>
      <c r="L6617" s="1">
        <v>0</v>
      </c>
      <c r="M6617" s="1">
        <v>2</v>
      </c>
      <c r="N6617" s="1">
        <v>1.38888888888888</v>
      </c>
      <c r="O6617" s="1" t="e">
        <f>-gcagggacagggaccctct---------------tgtgg</f>
        <v>#NAME?</v>
      </c>
    </row>
    <row r="6618" spans="1:15" x14ac:dyDescent="0.3">
      <c r="A6618" s="1" t="s">
        <v>5700</v>
      </c>
      <c r="B6618" s="1" t="s">
        <v>5774</v>
      </c>
      <c r="C6618" s="1">
        <v>4</v>
      </c>
      <c r="D6618" s="1" t="s">
        <v>7426</v>
      </c>
      <c r="E6618" s="1">
        <v>12</v>
      </c>
      <c r="F6618" s="1" t="s">
        <v>8479</v>
      </c>
      <c r="G6618" s="1" t="s">
        <v>5834</v>
      </c>
      <c r="H6618" s="1" t="s">
        <v>8313</v>
      </c>
      <c r="I6618" s="1" t="b">
        <v>0</v>
      </c>
      <c r="J6618" s="1">
        <v>27</v>
      </c>
      <c r="K6618" s="1">
        <v>0</v>
      </c>
      <c r="L6618" s="1">
        <v>0</v>
      </c>
      <c r="M6618" s="1">
        <v>214</v>
      </c>
      <c r="N6618" s="1">
        <v>36.209813874788402</v>
      </c>
      <c r="O6618" s="1" t="s">
        <v>8327</v>
      </c>
    </row>
    <row r="6619" spans="1:15" x14ac:dyDescent="0.3">
      <c r="A6619" s="1" t="s">
        <v>5700</v>
      </c>
      <c r="B6619" s="1" t="s">
        <v>5774</v>
      </c>
      <c r="C6619" s="1">
        <v>4</v>
      </c>
      <c r="D6619" s="1" t="s">
        <v>7426</v>
      </c>
      <c r="E6619" s="1">
        <v>12</v>
      </c>
      <c r="F6619" s="1" t="s">
        <v>8479</v>
      </c>
      <c r="G6619" s="1" t="s">
        <v>5834</v>
      </c>
      <c r="H6619" s="1" t="s">
        <v>8313</v>
      </c>
      <c r="I6619" s="1" t="b">
        <v>0</v>
      </c>
      <c r="J6619" s="1">
        <v>17</v>
      </c>
      <c r="K6619" s="1">
        <v>0</v>
      </c>
      <c r="L6619" s="1">
        <v>0</v>
      </c>
      <c r="M6619" s="1">
        <v>95</v>
      </c>
      <c r="N6619" s="1">
        <v>16.074450084602301</v>
      </c>
      <c r="O6619" s="1" t="s">
        <v>8315</v>
      </c>
    </row>
    <row r="6620" spans="1:15" x14ac:dyDescent="0.3">
      <c r="A6620" s="1" t="s">
        <v>5700</v>
      </c>
      <c r="B6620" s="1" t="s">
        <v>5774</v>
      </c>
      <c r="C6620" s="1">
        <v>4</v>
      </c>
      <c r="D6620" s="1" t="s">
        <v>7426</v>
      </c>
      <c r="E6620" s="1">
        <v>12</v>
      </c>
      <c r="F6620" s="1" t="s">
        <v>8479</v>
      </c>
      <c r="G6620" s="1" t="s">
        <v>5814</v>
      </c>
      <c r="H6620" s="1" t="s">
        <v>8313</v>
      </c>
      <c r="I6620" s="1" t="b">
        <v>0</v>
      </c>
      <c r="J6620" s="1">
        <v>17</v>
      </c>
      <c r="K6620" s="1">
        <v>0</v>
      </c>
      <c r="L6620" s="1">
        <v>0</v>
      </c>
      <c r="M6620" s="1">
        <v>61</v>
      </c>
      <c r="N6620" s="1">
        <v>10.321489001691999</v>
      </c>
      <c r="O6620" s="1" t="e">
        <f>----------------ctcttgtggttggtagggttgtgg</f>
        <v>#NAME?</v>
      </c>
    </row>
    <row r="6621" spans="1:15" x14ac:dyDescent="0.3">
      <c r="A6621" s="1" t="s">
        <v>5700</v>
      </c>
      <c r="B6621" s="1" t="s">
        <v>5774</v>
      </c>
      <c r="C6621" s="1">
        <v>4</v>
      </c>
      <c r="D6621" s="1" t="s">
        <v>7426</v>
      </c>
      <c r="E6621" s="1">
        <v>12</v>
      </c>
      <c r="F6621" s="1" t="s">
        <v>8479</v>
      </c>
      <c r="G6621" s="1" t="s">
        <v>5834</v>
      </c>
      <c r="H6621" s="1" t="s">
        <v>8313</v>
      </c>
      <c r="I6621" s="1" t="b">
        <v>0</v>
      </c>
      <c r="J6621" s="1">
        <v>17</v>
      </c>
      <c r="K6621" s="1">
        <v>0</v>
      </c>
      <c r="L6621" s="1">
        <v>0</v>
      </c>
      <c r="M6621" s="1">
        <v>45</v>
      </c>
      <c r="N6621" s="1">
        <v>7.6142131979695398</v>
      </c>
      <c r="O6621" s="1" t="e">
        <f>-gcagggacagggaccctct---------------tgtgg</f>
        <v>#NAME?</v>
      </c>
    </row>
    <row r="6622" spans="1:15" x14ac:dyDescent="0.3">
      <c r="A6622" s="1" t="s">
        <v>5700</v>
      </c>
      <c r="B6622" s="1" t="s">
        <v>5774</v>
      </c>
      <c r="C6622" s="1">
        <v>4</v>
      </c>
      <c r="D6622" s="1" t="s">
        <v>7426</v>
      </c>
      <c r="E6622" s="1">
        <v>12</v>
      </c>
      <c r="F6622" s="1" t="s">
        <v>8479</v>
      </c>
      <c r="G6622" s="1" t="s">
        <v>5834</v>
      </c>
      <c r="H6622" s="1" t="s">
        <v>8313</v>
      </c>
      <c r="I6622" s="1" t="b">
        <v>0</v>
      </c>
      <c r="J6622" s="1">
        <v>17</v>
      </c>
      <c r="K6622" s="1">
        <v>0</v>
      </c>
      <c r="L6622" s="1">
        <v>0</v>
      </c>
      <c r="M6622" s="1">
        <v>40</v>
      </c>
      <c r="N6622" s="1">
        <v>6.7681895093062598</v>
      </c>
      <c r="O6622" s="1" t="e">
        <f>---------------cctcttgtggt-ggtagggttgtgg</f>
        <v>#NAME?</v>
      </c>
    </row>
    <row r="6623" spans="1:15" x14ac:dyDescent="0.3">
      <c r="A6623" s="1" t="s">
        <v>5700</v>
      </c>
      <c r="B6623" s="1" t="s">
        <v>5774</v>
      </c>
      <c r="C6623" s="1">
        <v>4</v>
      </c>
      <c r="D6623" s="1" t="s">
        <v>7426</v>
      </c>
      <c r="E6623" s="1">
        <v>12</v>
      </c>
      <c r="F6623" s="1" t="s">
        <v>8479</v>
      </c>
      <c r="G6623" s="1" t="s">
        <v>5834</v>
      </c>
      <c r="H6623" s="1" t="s">
        <v>8314</v>
      </c>
      <c r="I6623" s="1" t="b">
        <v>0</v>
      </c>
      <c r="J6623" s="1">
        <v>18</v>
      </c>
      <c r="K6623" s="1">
        <v>1</v>
      </c>
      <c r="L6623" s="1">
        <v>0</v>
      </c>
      <c r="M6623" s="1">
        <v>35</v>
      </c>
      <c r="N6623" s="1">
        <v>5.9221658206429701</v>
      </c>
      <c r="O6623" s="1" t="e">
        <f>-----------------tcttgtggtttggtagggttgtg</f>
        <v>#NAME?</v>
      </c>
    </row>
    <row r="6624" spans="1:15" x14ac:dyDescent="0.3">
      <c r="A6624" s="1" t="s">
        <v>5700</v>
      </c>
      <c r="B6624" s="1" t="s">
        <v>5774</v>
      </c>
      <c r="C6624" s="1">
        <v>4</v>
      </c>
      <c r="D6624" s="1" t="s">
        <v>7426</v>
      </c>
      <c r="E6624" s="1">
        <v>12</v>
      </c>
      <c r="F6624" s="1" t="s">
        <v>8479</v>
      </c>
      <c r="G6624" s="1" t="s">
        <v>5834</v>
      </c>
      <c r="H6624" s="1" t="s">
        <v>8480</v>
      </c>
      <c r="I6624" s="1" t="b">
        <v>0</v>
      </c>
      <c r="J6624" s="1">
        <v>12</v>
      </c>
      <c r="K6624" s="1">
        <v>2</v>
      </c>
      <c r="L6624" s="1">
        <v>14</v>
      </c>
      <c r="M6624" s="1">
        <v>27</v>
      </c>
      <c r="N6624" s="1">
        <v>4.5685279187817196</v>
      </c>
      <c r="O6624" s="1" t="s">
        <v>8481</v>
      </c>
    </row>
    <row r="6625" spans="1:15" x14ac:dyDescent="0.3">
      <c r="A6625" s="1" t="s">
        <v>5700</v>
      </c>
      <c r="B6625" s="1" t="s">
        <v>5774</v>
      </c>
      <c r="C6625" s="1">
        <v>4</v>
      </c>
      <c r="D6625" s="1" t="s">
        <v>7426</v>
      </c>
      <c r="E6625" s="1">
        <v>12</v>
      </c>
      <c r="F6625" s="1" t="s">
        <v>8479</v>
      </c>
      <c r="G6625" s="1" t="s">
        <v>5834</v>
      </c>
      <c r="H6625" s="1" t="s">
        <v>8313</v>
      </c>
      <c r="I6625" s="1" t="b">
        <v>0</v>
      </c>
      <c r="J6625" s="1">
        <v>15</v>
      </c>
      <c r="K6625" s="1">
        <v>0</v>
      </c>
      <c r="L6625" s="1">
        <v>0</v>
      </c>
      <c r="M6625" s="1">
        <v>7</v>
      </c>
      <c r="N6625" s="1">
        <v>1.1844331641285899</v>
      </c>
      <c r="O6625" s="1" t="s">
        <v>8349</v>
      </c>
    </row>
    <row r="6626" spans="1:15" x14ac:dyDescent="0.3">
      <c r="A6626" s="1" t="s">
        <v>5700</v>
      </c>
      <c r="B6626" s="1" t="s">
        <v>5774</v>
      </c>
      <c r="C6626" s="1">
        <v>4</v>
      </c>
      <c r="D6626" s="1" t="s">
        <v>7426</v>
      </c>
      <c r="E6626" s="1">
        <v>13</v>
      </c>
      <c r="F6626" s="1" t="s">
        <v>8482</v>
      </c>
      <c r="G6626" s="1" t="s">
        <v>5834</v>
      </c>
      <c r="H6626" s="1" t="s">
        <v>8313</v>
      </c>
      <c r="I6626" s="1" t="b">
        <v>0</v>
      </c>
      <c r="J6626" s="1">
        <v>17</v>
      </c>
      <c r="K6626" s="1">
        <v>0</v>
      </c>
      <c r="L6626" s="1">
        <v>0</v>
      </c>
      <c r="M6626" s="1">
        <v>874</v>
      </c>
      <c r="N6626" s="1">
        <v>71.993410214167994</v>
      </c>
      <c r="O6626" s="1" t="s">
        <v>8315</v>
      </c>
    </row>
    <row r="6627" spans="1:15" x14ac:dyDescent="0.3">
      <c r="A6627" s="1" t="s">
        <v>5700</v>
      </c>
      <c r="B6627" s="1" t="s">
        <v>5774</v>
      </c>
      <c r="C6627" s="1">
        <v>4</v>
      </c>
      <c r="D6627" s="1" t="s">
        <v>7426</v>
      </c>
      <c r="E6627" s="1">
        <v>13</v>
      </c>
      <c r="F6627" s="1" t="s">
        <v>8482</v>
      </c>
      <c r="G6627" s="1" t="s">
        <v>5834</v>
      </c>
      <c r="H6627" s="1" t="s">
        <v>8313</v>
      </c>
      <c r="I6627" s="1" t="b">
        <v>0</v>
      </c>
      <c r="J6627" s="1">
        <v>15</v>
      </c>
      <c r="K6627" s="1">
        <v>0</v>
      </c>
      <c r="L6627" s="1">
        <v>0</v>
      </c>
      <c r="M6627" s="1">
        <v>186</v>
      </c>
      <c r="N6627" s="1">
        <v>15.321252059308</v>
      </c>
      <c r="O6627" s="1" t="s">
        <v>8349</v>
      </c>
    </row>
    <row r="6628" spans="1:15" x14ac:dyDescent="0.3">
      <c r="A6628" s="1" t="s">
        <v>5700</v>
      </c>
      <c r="B6628" s="1" t="s">
        <v>5774</v>
      </c>
      <c r="C6628" s="1">
        <v>4</v>
      </c>
      <c r="D6628" s="1" t="s">
        <v>7426</v>
      </c>
      <c r="E6628" s="1">
        <v>13</v>
      </c>
      <c r="F6628" s="1" t="s">
        <v>8482</v>
      </c>
      <c r="G6628" s="1" t="s">
        <v>5814</v>
      </c>
      <c r="H6628" s="1" t="s">
        <v>8313</v>
      </c>
      <c r="I6628" s="1" t="b">
        <v>0</v>
      </c>
      <c r="J6628" s="1">
        <v>17</v>
      </c>
      <c r="K6628" s="1">
        <v>0</v>
      </c>
      <c r="L6628" s="1">
        <v>0</v>
      </c>
      <c r="M6628" s="1">
        <v>42</v>
      </c>
      <c r="N6628" s="1">
        <v>3.4596375617792399</v>
      </c>
      <c r="O6628" s="1" t="e">
        <f>----------------ctcttgtggttggtagggttgtgg</f>
        <v>#NAME?</v>
      </c>
    </row>
    <row r="6629" spans="1:15" x14ac:dyDescent="0.3">
      <c r="A6629" s="1" t="s">
        <v>5700</v>
      </c>
      <c r="B6629" s="1" t="s">
        <v>5774</v>
      </c>
      <c r="C6629" s="1">
        <v>4</v>
      </c>
      <c r="D6629" s="1" t="s">
        <v>7426</v>
      </c>
      <c r="E6629" s="1">
        <v>13</v>
      </c>
      <c r="F6629" s="1" t="s">
        <v>8482</v>
      </c>
      <c r="G6629" s="1" t="s">
        <v>5834</v>
      </c>
      <c r="H6629" s="1" t="s">
        <v>8313</v>
      </c>
      <c r="I6629" s="1" t="b">
        <v>0</v>
      </c>
      <c r="J6629" s="1">
        <v>27</v>
      </c>
      <c r="K6629" s="1">
        <v>0</v>
      </c>
      <c r="L6629" s="1">
        <v>0</v>
      </c>
      <c r="M6629" s="1">
        <v>29</v>
      </c>
      <c r="N6629" s="1">
        <v>2.3887973640856601</v>
      </c>
      <c r="O6629" s="1" t="s">
        <v>8327</v>
      </c>
    </row>
    <row r="6630" spans="1:15" x14ac:dyDescent="0.3">
      <c r="A6630" s="1" t="s">
        <v>5700</v>
      </c>
      <c r="B6630" s="1" t="s">
        <v>5774</v>
      </c>
      <c r="C6630" s="1">
        <v>4</v>
      </c>
      <c r="D6630" s="1" t="s">
        <v>7426</v>
      </c>
      <c r="E6630" s="1">
        <v>14</v>
      </c>
      <c r="F6630" s="1" t="s">
        <v>8483</v>
      </c>
      <c r="G6630" s="1" t="s">
        <v>5834</v>
      </c>
      <c r="H6630" s="1" t="s">
        <v>8314</v>
      </c>
      <c r="I6630" s="1" t="b">
        <v>0</v>
      </c>
      <c r="J6630" s="1">
        <v>18</v>
      </c>
      <c r="K6630" s="1">
        <v>1</v>
      </c>
      <c r="L6630" s="1">
        <v>0</v>
      </c>
      <c r="M6630" s="1">
        <v>152</v>
      </c>
      <c r="N6630" s="1">
        <v>25.938566552901001</v>
      </c>
      <c r="O6630" s="1" t="e">
        <f>-----------------tcttgtggttaggtagggttgtg</f>
        <v>#NAME?</v>
      </c>
    </row>
    <row r="6631" spans="1:15" x14ac:dyDescent="0.3">
      <c r="A6631" s="1" t="s">
        <v>5700</v>
      </c>
      <c r="B6631" s="1" t="s">
        <v>5774</v>
      </c>
      <c r="C6631" s="1">
        <v>4</v>
      </c>
      <c r="D6631" s="1" t="s">
        <v>7426</v>
      </c>
      <c r="E6631" s="1">
        <v>14</v>
      </c>
      <c r="F6631" s="1" t="s">
        <v>8483</v>
      </c>
      <c r="G6631" s="1" t="s">
        <v>5834</v>
      </c>
      <c r="H6631" s="1" t="s">
        <v>8313</v>
      </c>
      <c r="I6631" s="1" t="b">
        <v>0</v>
      </c>
      <c r="J6631" s="1">
        <v>17</v>
      </c>
      <c r="K6631" s="1">
        <v>0</v>
      </c>
      <c r="L6631" s="1">
        <v>0</v>
      </c>
      <c r="M6631" s="1">
        <v>150</v>
      </c>
      <c r="N6631" s="1">
        <v>25.5972696245733</v>
      </c>
      <c r="O6631" s="1" t="e">
        <f>---------------cctcttgtggt-ggtagggttgtgg</f>
        <v>#NAME?</v>
      </c>
    </row>
    <row r="6632" spans="1:15" x14ac:dyDescent="0.3">
      <c r="A6632" s="1" t="s">
        <v>5700</v>
      </c>
      <c r="B6632" s="1" t="s">
        <v>5774</v>
      </c>
      <c r="C6632" s="1">
        <v>4</v>
      </c>
      <c r="D6632" s="1" t="s">
        <v>7426</v>
      </c>
      <c r="E6632" s="1">
        <v>14</v>
      </c>
      <c r="F6632" s="1" t="s">
        <v>8483</v>
      </c>
      <c r="G6632" s="1" t="s">
        <v>5834</v>
      </c>
      <c r="H6632" s="1" t="s">
        <v>8313</v>
      </c>
      <c r="I6632" s="1" t="b">
        <v>0</v>
      </c>
      <c r="J6632" s="1">
        <v>20</v>
      </c>
      <c r="K6632" s="1">
        <v>0</v>
      </c>
      <c r="L6632" s="1">
        <v>0</v>
      </c>
      <c r="M6632" s="1">
        <v>50</v>
      </c>
      <c r="N6632" s="1">
        <v>8.5324232081911209</v>
      </c>
      <c r="O6632" s="1" t="s">
        <v>8484</v>
      </c>
    </row>
    <row r="6633" spans="1:15" x14ac:dyDescent="0.3">
      <c r="A6633" s="1" t="s">
        <v>5700</v>
      </c>
      <c r="B6633" s="1" t="s">
        <v>5774</v>
      </c>
      <c r="C6633" s="1">
        <v>4</v>
      </c>
      <c r="D6633" s="1" t="s">
        <v>7426</v>
      </c>
      <c r="E6633" s="1">
        <v>14</v>
      </c>
      <c r="F6633" s="1" t="s">
        <v>8483</v>
      </c>
      <c r="G6633" s="1" t="s">
        <v>5834</v>
      </c>
      <c r="H6633" s="1" t="s">
        <v>8313</v>
      </c>
      <c r="I6633" s="1" t="b">
        <v>0</v>
      </c>
      <c r="J6633" s="1">
        <v>17</v>
      </c>
      <c r="K6633" s="1">
        <v>0</v>
      </c>
      <c r="L6633" s="1">
        <v>0</v>
      </c>
      <c r="M6633" s="1">
        <v>35</v>
      </c>
      <c r="N6633" s="1">
        <v>5.97269624573378</v>
      </c>
      <c r="O6633" s="1" t="e">
        <f>-------------accctcttgtggtt---agggttgtgg</f>
        <v>#NAME?</v>
      </c>
    </row>
    <row r="6634" spans="1:15" x14ac:dyDescent="0.3">
      <c r="A6634" s="1" t="s">
        <v>5700</v>
      </c>
      <c r="B6634" s="1" t="s">
        <v>5774</v>
      </c>
      <c r="C6634" s="1">
        <v>4</v>
      </c>
      <c r="D6634" s="1" t="s">
        <v>7426</v>
      </c>
      <c r="E6634" s="1">
        <v>14</v>
      </c>
      <c r="F6634" s="1" t="s">
        <v>8483</v>
      </c>
      <c r="G6634" s="1" t="s">
        <v>5814</v>
      </c>
      <c r="H6634" s="1" t="s">
        <v>8313</v>
      </c>
      <c r="I6634" s="1" t="b">
        <v>0</v>
      </c>
      <c r="J6634" s="1">
        <v>17</v>
      </c>
      <c r="K6634" s="1">
        <v>0</v>
      </c>
      <c r="L6634" s="1">
        <v>0</v>
      </c>
      <c r="M6634" s="1">
        <v>33</v>
      </c>
      <c r="N6634" s="1">
        <v>5.6313993174061396</v>
      </c>
      <c r="O6634" s="1" t="e">
        <f>----------------ctcttgtggttggtagggttgtgg</f>
        <v>#NAME?</v>
      </c>
    </row>
    <row r="6635" spans="1:15" x14ac:dyDescent="0.3">
      <c r="A6635" s="1" t="s">
        <v>5700</v>
      </c>
      <c r="B6635" s="1" t="s">
        <v>5774</v>
      </c>
      <c r="C6635" s="1">
        <v>4</v>
      </c>
      <c r="D6635" s="1" t="s">
        <v>7426</v>
      </c>
      <c r="E6635" s="1">
        <v>14</v>
      </c>
      <c r="F6635" s="1" t="s">
        <v>8483</v>
      </c>
      <c r="G6635" s="1" t="s">
        <v>5834</v>
      </c>
      <c r="H6635" s="1" t="s">
        <v>8314</v>
      </c>
      <c r="I6635" s="1" t="b">
        <v>0</v>
      </c>
      <c r="J6635" s="1">
        <v>18</v>
      </c>
      <c r="K6635" s="1">
        <v>1</v>
      </c>
      <c r="L6635" s="1">
        <v>0</v>
      </c>
      <c r="M6635" s="1">
        <v>19</v>
      </c>
      <c r="N6635" s="1">
        <v>3.2423208191126198</v>
      </c>
      <c r="O6635" s="1" t="e">
        <f>-----------------tcttgtggtttggtagggttgtg</f>
        <v>#NAME?</v>
      </c>
    </row>
    <row r="6636" spans="1:15" x14ac:dyDescent="0.3">
      <c r="A6636" s="1" t="s">
        <v>5700</v>
      </c>
      <c r="B6636" s="1" t="s">
        <v>5774</v>
      </c>
      <c r="C6636" s="1">
        <v>4</v>
      </c>
      <c r="D6636" s="1" t="s">
        <v>7426</v>
      </c>
      <c r="E6636" s="1">
        <v>14</v>
      </c>
      <c r="F6636" s="1" t="s">
        <v>8483</v>
      </c>
      <c r="G6636" s="1" t="s">
        <v>5834</v>
      </c>
      <c r="H6636" s="1" t="s">
        <v>8313</v>
      </c>
      <c r="I6636" s="1" t="b">
        <v>0</v>
      </c>
      <c r="J6636" s="1">
        <v>17</v>
      </c>
      <c r="K6636" s="1">
        <v>0</v>
      </c>
      <c r="L6636" s="1">
        <v>0</v>
      </c>
      <c r="M6636" s="1">
        <v>15</v>
      </c>
      <c r="N6636" s="1">
        <v>2.5597269624573298</v>
      </c>
      <c r="O6636" s="1" t="e">
        <f>-gcagggacagggaccctct---------------tgtgg</f>
        <v>#NAME?</v>
      </c>
    </row>
    <row r="6637" spans="1:15" x14ac:dyDescent="0.3">
      <c r="A6637" s="1" t="s">
        <v>5700</v>
      </c>
      <c r="B6637" s="1" t="s">
        <v>5774</v>
      </c>
      <c r="C6637" s="1">
        <v>4</v>
      </c>
      <c r="D6637" s="1" t="s">
        <v>7426</v>
      </c>
      <c r="E6637" s="1">
        <v>14</v>
      </c>
      <c r="F6637" s="1" t="s">
        <v>8483</v>
      </c>
      <c r="G6637" s="1" t="s">
        <v>5834</v>
      </c>
      <c r="H6637" s="1" t="s">
        <v>8314</v>
      </c>
      <c r="I6637" s="1" t="b">
        <v>0</v>
      </c>
      <c r="J6637" s="1">
        <v>17</v>
      </c>
      <c r="K6637" s="1">
        <v>1</v>
      </c>
      <c r="L6637" s="1">
        <v>0</v>
      </c>
      <c r="M6637" s="1">
        <v>13</v>
      </c>
      <c r="N6637" s="1">
        <v>2.2184300341296899</v>
      </c>
      <c r="O6637" s="1" t="e">
        <f>----------------ctcttgtggttaggtagggttgtg</f>
        <v>#NAME?</v>
      </c>
    </row>
    <row r="6638" spans="1:15" x14ac:dyDescent="0.3">
      <c r="A6638" s="1" t="s">
        <v>5700</v>
      </c>
      <c r="B6638" s="1" t="s">
        <v>5774</v>
      </c>
      <c r="C6638" s="1">
        <v>4</v>
      </c>
      <c r="D6638" s="1" t="s">
        <v>7426</v>
      </c>
      <c r="E6638" s="1">
        <v>14</v>
      </c>
      <c r="F6638" s="1" t="s">
        <v>8483</v>
      </c>
      <c r="G6638" s="1" t="s">
        <v>5834</v>
      </c>
      <c r="H6638" s="1" t="s">
        <v>8313</v>
      </c>
      <c r="I6638" s="1" t="b">
        <v>0</v>
      </c>
      <c r="J6638" s="1">
        <v>16</v>
      </c>
      <c r="K6638" s="1">
        <v>0</v>
      </c>
      <c r="L6638" s="1">
        <v>0</v>
      </c>
      <c r="M6638" s="1">
        <v>13</v>
      </c>
      <c r="N6638" s="1">
        <v>2.2184300341296899</v>
      </c>
      <c r="O6638" s="1" t="e">
        <f>--------------ccctcttgtggt-ggtagggttgtgg</f>
        <v>#NAME?</v>
      </c>
    </row>
    <row r="6639" spans="1:15" x14ac:dyDescent="0.3">
      <c r="A6639" s="1" t="s">
        <v>5700</v>
      </c>
      <c r="B6639" s="1" t="s">
        <v>5774</v>
      </c>
      <c r="C6639" s="1">
        <v>4</v>
      </c>
      <c r="D6639" s="1" t="s">
        <v>7426</v>
      </c>
      <c r="E6639" s="1">
        <v>14</v>
      </c>
      <c r="F6639" s="1" t="s">
        <v>8483</v>
      </c>
      <c r="G6639" s="1" t="s">
        <v>5834</v>
      </c>
      <c r="H6639" s="1" t="s">
        <v>8485</v>
      </c>
      <c r="I6639" s="1" t="b">
        <v>0</v>
      </c>
      <c r="J6639" s="1">
        <v>18</v>
      </c>
      <c r="K6639" s="1">
        <v>1</v>
      </c>
      <c r="L6639" s="1">
        <v>12</v>
      </c>
      <c r="M6639" s="1">
        <v>11</v>
      </c>
      <c r="N6639" s="1">
        <v>1.87713310580204</v>
      </c>
      <c r="O6639" s="1" t="s">
        <v>8486</v>
      </c>
    </row>
    <row r="6640" spans="1:15" x14ac:dyDescent="0.3">
      <c r="A6640" s="1" t="s">
        <v>5700</v>
      </c>
      <c r="B6640" s="1" t="s">
        <v>5774</v>
      </c>
      <c r="C6640" s="1">
        <v>4</v>
      </c>
      <c r="D6640" s="1" t="s">
        <v>7426</v>
      </c>
      <c r="E6640" s="1">
        <v>15</v>
      </c>
      <c r="F6640" s="1" t="s">
        <v>8487</v>
      </c>
      <c r="G6640" s="1" t="s">
        <v>5834</v>
      </c>
      <c r="H6640" s="1" t="s">
        <v>8314</v>
      </c>
      <c r="I6640" s="1" t="b">
        <v>0</v>
      </c>
      <c r="J6640" s="1">
        <v>18</v>
      </c>
      <c r="K6640" s="1">
        <v>1</v>
      </c>
      <c r="L6640" s="1">
        <v>0</v>
      </c>
      <c r="M6640" s="1">
        <v>1</v>
      </c>
      <c r="N6640" s="1">
        <v>50</v>
      </c>
      <c r="O6640" s="1" t="e">
        <f>-----------------tcttgtggttaggtagggttgtg</f>
        <v>#NAME?</v>
      </c>
    </row>
    <row r="6641" spans="1:15" x14ac:dyDescent="0.3">
      <c r="A6641" s="1" t="s">
        <v>5700</v>
      </c>
      <c r="B6641" s="1" t="s">
        <v>5774</v>
      </c>
      <c r="C6641" s="1">
        <v>4</v>
      </c>
      <c r="D6641" s="1" t="s">
        <v>7426</v>
      </c>
      <c r="E6641" s="1">
        <v>15</v>
      </c>
      <c r="F6641" s="1" t="s">
        <v>8487</v>
      </c>
      <c r="G6641" s="1" t="s">
        <v>5834</v>
      </c>
      <c r="H6641" s="1" t="s">
        <v>8313</v>
      </c>
      <c r="I6641" s="1" t="b">
        <v>0</v>
      </c>
      <c r="J6641" s="1">
        <v>17</v>
      </c>
      <c r="K6641" s="1">
        <v>0</v>
      </c>
      <c r="L6641" s="1">
        <v>0</v>
      </c>
      <c r="M6641" s="1">
        <v>1</v>
      </c>
      <c r="N6641" s="1">
        <v>50</v>
      </c>
      <c r="O6641" s="1" t="e">
        <f>---------------cctcttgtggt-ggtagggttgtgg</f>
        <v>#NAME?</v>
      </c>
    </row>
    <row r="6642" spans="1:15" x14ac:dyDescent="0.3">
      <c r="A6642" s="1" t="s">
        <v>5700</v>
      </c>
      <c r="B6642" s="1" t="s">
        <v>5774</v>
      </c>
      <c r="C6642" s="1">
        <v>4</v>
      </c>
      <c r="D6642" s="1" t="s">
        <v>7426</v>
      </c>
      <c r="E6642" s="1">
        <v>16</v>
      </c>
      <c r="F6642" s="1" t="s">
        <v>8488</v>
      </c>
      <c r="G6642" s="1" t="s">
        <v>5834</v>
      </c>
      <c r="H6642" s="1" t="s">
        <v>8313</v>
      </c>
      <c r="I6642" s="1" t="b">
        <v>0</v>
      </c>
      <c r="J6642" s="1">
        <v>17</v>
      </c>
      <c r="K6642" s="1">
        <v>0</v>
      </c>
      <c r="L6642" s="1">
        <v>0</v>
      </c>
      <c r="M6642" s="1">
        <v>181</v>
      </c>
      <c r="N6642" s="1">
        <v>62.199312714776603</v>
      </c>
      <c r="O6642" s="1" t="e">
        <f>-gcagggacagggaccctct---------------tgtgg</f>
        <v>#NAME?</v>
      </c>
    </row>
    <row r="6643" spans="1:15" x14ac:dyDescent="0.3">
      <c r="A6643" s="1" t="s">
        <v>5700</v>
      </c>
      <c r="B6643" s="1" t="s">
        <v>5774</v>
      </c>
      <c r="C6643" s="1">
        <v>4</v>
      </c>
      <c r="D6643" s="1" t="s">
        <v>7426</v>
      </c>
      <c r="E6643" s="1">
        <v>16</v>
      </c>
      <c r="F6643" s="1" t="s">
        <v>8488</v>
      </c>
      <c r="G6643" s="1" t="s">
        <v>5834</v>
      </c>
      <c r="H6643" s="1" t="s">
        <v>8313</v>
      </c>
      <c r="I6643" s="1" t="b">
        <v>0</v>
      </c>
      <c r="J6643" s="1">
        <v>15</v>
      </c>
      <c r="K6643" s="1">
        <v>0</v>
      </c>
      <c r="L6643" s="1">
        <v>0</v>
      </c>
      <c r="M6643" s="1">
        <v>21</v>
      </c>
      <c r="N6643" s="1">
        <v>7.2164948453608204</v>
      </c>
      <c r="O6643" s="1" t="s">
        <v>8317</v>
      </c>
    </row>
    <row r="6644" spans="1:15" x14ac:dyDescent="0.3">
      <c r="A6644" s="1" t="s">
        <v>5700</v>
      </c>
      <c r="B6644" s="1" t="s">
        <v>5774</v>
      </c>
      <c r="C6644" s="1">
        <v>4</v>
      </c>
      <c r="D6644" s="1" t="s">
        <v>7426</v>
      </c>
      <c r="E6644" s="1">
        <v>16</v>
      </c>
      <c r="F6644" s="1" t="s">
        <v>8488</v>
      </c>
      <c r="G6644" s="1" t="s">
        <v>5834</v>
      </c>
      <c r="H6644" s="1" t="s">
        <v>8313</v>
      </c>
      <c r="I6644" s="1" t="b">
        <v>0</v>
      </c>
      <c r="J6644" s="1">
        <v>20</v>
      </c>
      <c r="K6644" s="1">
        <v>0</v>
      </c>
      <c r="L6644" s="1">
        <v>9</v>
      </c>
      <c r="M6644" s="1">
        <v>16</v>
      </c>
      <c r="N6644" s="1">
        <v>5.4982817869415799</v>
      </c>
      <c r="O6644" s="1" t="e">
        <f>----ggg---------------tTTttTgCaAgAtCgATg</f>
        <v>#NAME?</v>
      </c>
    </row>
    <row r="6645" spans="1:15" x14ac:dyDescent="0.3">
      <c r="A6645" s="1" t="s">
        <v>5700</v>
      </c>
      <c r="B6645" s="1" t="s">
        <v>5774</v>
      </c>
      <c r="C6645" s="1">
        <v>4</v>
      </c>
      <c r="D6645" s="1" t="s">
        <v>7426</v>
      </c>
      <c r="E6645" s="1">
        <v>16</v>
      </c>
      <c r="F6645" s="1" t="s">
        <v>8488</v>
      </c>
      <c r="G6645" s="1" t="s">
        <v>5834</v>
      </c>
      <c r="H6645" s="1" t="s">
        <v>8314</v>
      </c>
      <c r="I6645" s="1" t="b">
        <v>0</v>
      </c>
      <c r="J6645" s="1">
        <v>18</v>
      </c>
      <c r="K6645" s="1">
        <v>1</v>
      </c>
      <c r="L6645" s="1">
        <v>0</v>
      </c>
      <c r="M6645" s="1">
        <v>15</v>
      </c>
      <c r="N6645" s="1">
        <v>5.1546391752577296</v>
      </c>
      <c r="O6645" s="1" t="e">
        <f>-----------------tcttgtggtttggtagggttgtg</f>
        <v>#NAME?</v>
      </c>
    </row>
    <row r="6646" spans="1:15" x14ac:dyDescent="0.3">
      <c r="A6646" s="1" t="s">
        <v>5700</v>
      </c>
      <c r="B6646" s="1" t="s">
        <v>5774</v>
      </c>
      <c r="C6646" s="1">
        <v>4</v>
      </c>
      <c r="D6646" s="1" t="s">
        <v>7426</v>
      </c>
      <c r="E6646" s="1">
        <v>16</v>
      </c>
      <c r="F6646" s="1" t="s">
        <v>8488</v>
      </c>
      <c r="G6646" s="1" t="s">
        <v>5834</v>
      </c>
      <c r="H6646" s="1" t="s">
        <v>8313</v>
      </c>
      <c r="I6646" s="1" t="b">
        <v>0</v>
      </c>
      <c r="J6646" s="1">
        <v>17</v>
      </c>
      <c r="K6646" s="1">
        <v>0</v>
      </c>
      <c r="L6646" s="1">
        <v>17</v>
      </c>
      <c r="M6646" s="1">
        <v>11</v>
      </c>
      <c r="N6646" s="1">
        <v>3.78006872852233</v>
      </c>
      <c r="O6646" s="1" t="s">
        <v>8450</v>
      </c>
    </row>
    <row r="6647" spans="1:15" x14ac:dyDescent="0.3">
      <c r="A6647" s="1" t="s">
        <v>5700</v>
      </c>
      <c r="B6647" s="1" t="s">
        <v>5774</v>
      </c>
      <c r="C6647" s="1">
        <v>4</v>
      </c>
      <c r="D6647" s="1" t="s">
        <v>7426</v>
      </c>
      <c r="E6647" s="1">
        <v>16</v>
      </c>
      <c r="F6647" s="1" t="s">
        <v>8488</v>
      </c>
      <c r="G6647" s="1" t="s">
        <v>5834</v>
      </c>
      <c r="H6647" s="1" t="s">
        <v>8313</v>
      </c>
      <c r="I6647" s="1" t="b">
        <v>0</v>
      </c>
      <c r="J6647" s="1">
        <v>17</v>
      </c>
      <c r="K6647" s="1">
        <v>0</v>
      </c>
      <c r="L6647" s="1">
        <v>0</v>
      </c>
      <c r="M6647" s="1">
        <v>10</v>
      </c>
      <c r="N6647" s="1">
        <v>3.4364261168384802</v>
      </c>
      <c r="O6647" s="1" t="e">
        <f>---------------cctcttgtggt-ggtagggttgtgg</f>
        <v>#NAME?</v>
      </c>
    </row>
    <row r="6648" spans="1:15" x14ac:dyDescent="0.3">
      <c r="A6648" s="1" t="s">
        <v>5700</v>
      </c>
      <c r="B6648" s="1" t="s">
        <v>5774</v>
      </c>
      <c r="C6648" s="1">
        <v>4</v>
      </c>
      <c r="D6648" s="1" t="s">
        <v>7426</v>
      </c>
      <c r="E6648" s="1">
        <v>16</v>
      </c>
      <c r="F6648" s="1" t="s">
        <v>8488</v>
      </c>
      <c r="G6648" s="1" t="s">
        <v>5814</v>
      </c>
      <c r="H6648" s="1" t="s">
        <v>8313</v>
      </c>
      <c r="I6648" s="1" t="b">
        <v>0</v>
      </c>
      <c r="J6648" s="1">
        <v>17</v>
      </c>
      <c r="K6648" s="1">
        <v>0</v>
      </c>
      <c r="L6648" s="1">
        <v>0</v>
      </c>
      <c r="M6648" s="1">
        <v>6</v>
      </c>
      <c r="N6648" s="1">
        <v>2.0618556701030899</v>
      </c>
      <c r="O6648" s="1" t="e">
        <f>----------------ctcttgtggttggtagggttgtgg</f>
        <v>#NAME?</v>
      </c>
    </row>
    <row r="6649" spans="1:15" x14ac:dyDescent="0.3">
      <c r="A6649" s="1" t="s">
        <v>5700</v>
      </c>
      <c r="B6649" s="1" t="s">
        <v>5774</v>
      </c>
      <c r="C6649" s="1">
        <v>4</v>
      </c>
      <c r="D6649" s="1" t="s">
        <v>7426</v>
      </c>
      <c r="E6649" s="1">
        <v>16</v>
      </c>
      <c r="F6649" s="1" t="s">
        <v>8488</v>
      </c>
      <c r="G6649" s="1" t="s">
        <v>5834</v>
      </c>
      <c r="H6649" s="1" t="s">
        <v>8314</v>
      </c>
      <c r="I6649" s="1" t="b">
        <v>0</v>
      </c>
      <c r="J6649" s="1">
        <v>18</v>
      </c>
      <c r="K6649" s="1">
        <v>1</v>
      </c>
      <c r="L6649" s="1">
        <v>0</v>
      </c>
      <c r="M6649" s="1">
        <v>4</v>
      </c>
      <c r="N6649" s="1">
        <v>1.3745704467353901</v>
      </c>
      <c r="O6649" s="1" t="e">
        <f>-----------------tcttgtggttaggtagggttgtg</f>
        <v>#NAME?</v>
      </c>
    </row>
    <row r="6650" spans="1:15" x14ac:dyDescent="0.3">
      <c r="A6650" s="1" t="s">
        <v>5700</v>
      </c>
      <c r="B6650" s="1" t="s">
        <v>5774</v>
      </c>
      <c r="C6650" s="1">
        <v>4</v>
      </c>
      <c r="D6650" s="1" t="s">
        <v>7426</v>
      </c>
      <c r="E6650" s="1">
        <v>17</v>
      </c>
      <c r="F6650" s="1" t="s">
        <v>8489</v>
      </c>
      <c r="G6650" s="1" t="s">
        <v>5834</v>
      </c>
      <c r="H6650" s="1" t="s">
        <v>8313</v>
      </c>
      <c r="I6650" s="1" t="b">
        <v>0</v>
      </c>
      <c r="J6650" s="1">
        <v>17</v>
      </c>
      <c r="K6650" s="1">
        <v>0</v>
      </c>
      <c r="L6650" s="1">
        <v>17</v>
      </c>
      <c r="M6650" s="1">
        <v>147</v>
      </c>
      <c r="N6650" s="1">
        <v>19.140625</v>
      </c>
      <c r="O6650" s="1" t="s">
        <v>8450</v>
      </c>
    </row>
    <row r="6651" spans="1:15" x14ac:dyDescent="0.3">
      <c r="A6651" s="1" t="s">
        <v>5700</v>
      </c>
      <c r="B6651" s="1" t="s">
        <v>5774</v>
      </c>
      <c r="C6651" s="1">
        <v>4</v>
      </c>
      <c r="D6651" s="1" t="s">
        <v>7426</v>
      </c>
      <c r="E6651" s="1">
        <v>17</v>
      </c>
      <c r="F6651" s="1" t="s">
        <v>8489</v>
      </c>
      <c r="G6651" s="1" t="s">
        <v>5834</v>
      </c>
      <c r="H6651" s="1" t="s">
        <v>8313</v>
      </c>
      <c r="I6651" s="1" t="b">
        <v>0</v>
      </c>
      <c r="J6651" s="1">
        <v>20</v>
      </c>
      <c r="K6651" s="1">
        <v>0</v>
      </c>
      <c r="L6651" s="1">
        <v>9</v>
      </c>
      <c r="M6651" s="1">
        <v>127</v>
      </c>
      <c r="N6651" s="1">
        <v>16.5364583333333</v>
      </c>
      <c r="O6651" s="1" t="e">
        <f>----ggg---------------tTTttTgCaAgAtCgATg</f>
        <v>#NAME?</v>
      </c>
    </row>
    <row r="6652" spans="1:15" x14ac:dyDescent="0.3">
      <c r="A6652" s="1" t="s">
        <v>5700</v>
      </c>
      <c r="B6652" s="1" t="s">
        <v>5774</v>
      </c>
      <c r="C6652" s="1">
        <v>4</v>
      </c>
      <c r="D6652" s="1" t="s">
        <v>7426</v>
      </c>
      <c r="E6652" s="1">
        <v>17</v>
      </c>
      <c r="F6652" s="1" t="s">
        <v>8489</v>
      </c>
      <c r="G6652" s="1" t="s">
        <v>5834</v>
      </c>
      <c r="H6652" s="1" t="s">
        <v>8313</v>
      </c>
      <c r="I6652" s="1" t="b">
        <v>0</v>
      </c>
      <c r="J6652" s="1">
        <v>17</v>
      </c>
      <c r="K6652" s="1">
        <v>0</v>
      </c>
      <c r="L6652" s="1">
        <v>0</v>
      </c>
      <c r="M6652" s="1">
        <v>123</v>
      </c>
      <c r="N6652" s="1">
        <v>16.015625</v>
      </c>
      <c r="O6652" s="1" t="e">
        <f>---------------cctcttgtggt-ggtagggttgtgg</f>
        <v>#NAME?</v>
      </c>
    </row>
    <row r="6653" spans="1:15" x14ac:dyDescent="0.3">
      <c r="A6653" s="1" t="s">
        <v>5700</v>
      </c>
      <c r="B6653" s="1" t="s">
        <v>5774</v>
      </c>
      <c r="C6653" s="1">
        <v>4</v>
      </c>
      <c r="D6653" s="1" t="s">
        <v>7426</v>
      </c>
      <c r="E6653" s="1">
        <v>17</v>
      </c>
      <c r="F6653" s="1" t="s">
        <v>8489</v>
      </c>
      <c r="G6653" s="1" t="s">
        <v>5814</v>
      </c>
      <c r="H6653" s="1" t="s">
        <v>8313</v>
      </c>
      <c r="I6653" s="1" t="b">
        <v>0</v>
      </c>
      <c r="J6653" s="1">
        <v>17</v>
      </c>
      <c r="K6653" s="1">
        <v>0</v>
      </c>
      <c r="L6653" s="1">
        <v>0</v>
      </c>
      <c r="M6653" s="1">
        <v>88</v>
      </c>
      <c r="N6653" s="1">
        <v>11.4583333333333</v>
      </c>
      <c r="O6653" s="1" t="e">
        <f>----------------ctcttgtggttggtagggttgtgg</f>
        <v>#NAME?</v>
      </c>
    </row>
    <row r="6654" spans="1:15" x14ac:dyDescent="0.3">
      <c r="A6654" s="1" t="s">
        <v>5700</v>
      </c>
      <c r="B6654" s="1" t="s">
        <v>5774</v>
      </c>
      <c r="C6654" s="1">
        <v>4</v>
      </c>
      <c r="D6654" s="1" t="s">
        <v>7426</v>
      </c>
      <c r="E6654" s="1">
        <v>17</v>
      </c>
      <c r="F6654" s="1" t="s">
        <v>8489</v>
      </c>
      <c r="G6654" s="1" t="s">
        <v>5834</v>
      </c>
      <c r="H6654" s="1" t="s">
        <v>8314</v>
      </c>
      <c r="I6654" s="1" t="b">
        <v>0</v>
      </c>
      <c r="J6654" s="1">
        <v>18</v>
      </c>
      <c r="K6654" s="1">
        <v>1</v>
      </c>
      <c r="L6654" s="1">
        <v>0</v>
      </c>
      <c r="M6654" s="1">
        <v>87</v>
      </c>
      <c r="N6654" s="1">
        <v>11.328125</v>
      </c>
      <c r="O6654" s="1" t="e">
        <f>-----------------tcttgtggtttggtagggttgtg</f>
        <v>#NAME?</v>
      </c>
    </row>
    <row r="6655" spans="1:15" x14ac:dyDescent="0.3">
      <c r="A6655" s="1" t="s">
        <v>5700</v>
      </c>
      <c r="B6655" s="1" t="s">
        <v>5774</v>
      </c>
      <c r="C6655" s="1">
        <v>4</v>
      </c>
      <c r="D6655" s="1" t="s">
        <v>7426</v>
      </c>
      <c r="E6655" s="1">
        <v>17</v>
      </c>
      <c r="F6655" s="1" t="s">
        <v>8489</v>
      </c>
      <c r="G6655" s="1" t="s">
        <v>5834</v>
      </c>
      <c r="H6655" s="1" t="s">
        <v>8313</v>
      </c>
      <c r="I6655" s="1" t="b">
        <v>0</v>
      </c>
      <c r="J6655" s="1">
        <v>17</v>
      </c>
      <c r="K6655" s="1">
        <v>0</v>
      </c>
      <c r="L6655" s="1">
        <v>0</v>
      </c>
      <c r="M6655" s="1">
        <v>28</v>
      </c>
      <c r="N6655" s="1">
        <v>3.6458333333333299</v>
      </c>
      <c r="O6655" s="1" t="e">
        <f>-gcagggacagggaccctct---------------tgtgg</f>
        <v>#NAME?</v>
      </c>
    </row>
    <row r="6656" spans="1:15" x14ac:dyDescent="0.3">
      <c r="A6656" s="1" t="s">
        <v>5700</v>
      </c>
      <c r="B6656" s="1" t="s">
        <v>5774</v>
      </c>
      <c r="C6656" s="1">
        <v>4</v>
      </c>
      <c r="D6656" s="1" t="s">
        <v>7426</v>
      </c>
      <c r="E6656" s="1">
        <v>17</v>
      </c>
      <c r="F6656" s="1" t="s">
        <v>8489</v>
      </c>
      <c r="G6656" s="1" t="s">
        <v>5834</v>
      </c>
      <c r="H6656" s="1" t="s">
        <v>8313</v>
      </c>
      <c r="I6656" s="1" t="b">
        <v>0</v>
      </c>
      <c r="J6656" s="1">
        <v>16</v>
      </c>
      <c r="K6656" s="1">
        <v>0</v>
      </c>
      <c r="L6656" s="1">
        <v>0</v>
      </c>
      <c r="M6656" s="1">
        <v>21</v>
      </c>
      <c r="N6656" s="1">
        <v>2.734375</v>
      </c>
      <c r="O6656" s="1" t="e">
        <f>--------------ccctcttgtggt-ggtagggttgtgg</f>
        <v>#NAME?</v>
      </c>
    </row>
    <row r="6657" spans="1:15" x14ac:dyDescent="0.3">
      <c r="A6657" s="1" t="s">
        <v>5700</v>
      </c>
      <c r="B6657" s="1" t="s">
        <v>5774</v>
      </c>
      <c r="C6657" s="1">
        <v>4</v>
      </c>
      <c r="D6657" s="1" t="s">
        <v>7426</v>
      </c>
      <c r="E6657" s="1">
        <v>17</v>
      </c>
      <c r="F6657" s="1" t="s">
        <v>8489</v>
      </c>
      <c r="G6657" s="1" t="s">
        <v>5814</v>
      </c>
      <c r="H6657" s="1" t="s">
        <v>8313</v>
      </c>
      <c r="I6657" s="1" t="b">
        <v>0</v>
      </c>
      <c r="J6657" s="1">
        <v>16</v>
      </c>
      <c r="K6657" s="1">
        <v>0</v>
      </c>
      <c r="L6657" s="1">
        <v>0</v>
      </c>
      <c r="M6657" s="1">
        <v>20</v>
      </c>
      <c r="N6657" s="1">
        <v>2.6041666666666599</v>
      </c>
      <c r="O6657" s="1" t="e">
        <f>---------------cctcttgtggttggtagggttgtgg</f>
        <v>#NAME?</v>
      </c>
    </row>
    <row r="6658" spans="1:15" x14ac:dyDescent="0.3">
      <c r="A6658" s="1" t="s">
        <v>5700</v>
      </c>
      <c r="B6658" s="1" t="s">
        <v>5774</v>
      </c>
      <c r="C6658" s="1">
        <v>4</v>
      </c>
      <c r="D6658" s="1" t="s">
        <v>7426</v>
      </c>
      <c r="E6658" s="1">
        <v>17</v>
      </c>
      <c r="F6658" s="1" t="s">
        <v>8489</v>
      </c>
      <c r="G6658" s="1" t="s">
        <v>5834</v>
      </c>
      <c r="H6658" s="1" t="s">
        <v>8313</v>
      </c>
      <c r="I6658" s="1" t="b">
        <v>0</v>
      </c>
      <c r="J6658" s="1">
        <v>19</v>
      </c>
      <c r="K6658" s="1">
        <v>0</v>
      </c>
      <c r="L6658" s="1">
        <v>9</v>
      </c>
      <c r="M6658" s="1">
        <v>19</v>
      </c>
      <c r="N6658" s="1">
        <v>2.4739583333333299</v>
      </c>
      <c r="O6658" s="1" t="e">
        <f>---aggg---------------tTTttTgCaAgAtCgATg</f>
        <v>#NAME?</v>
      </c>
    </row>
    <row r="6659" spans="1:15" x14ac:dyDescent="0.3">
      <c r="A6659" s="1" t="s">
        <v>5700</v>
      </c>
      <c r="B6659" s="1" t="s">
        <v>5774</v>
      </c>
      <c r="C6659" s="1">
        <v>4</v>
      </c>
      <c r="D6659" s="1" t="s">
        <v>7426</v>
      </c>
      <c r="E6659" s="1">
        <v>17</v>
      </c>
      <c r="F6659" s="1" t="s">
        <v>8489</v>
      </c>
      <c r="G6659" s="1" t="s">
        <v>5834</v>
      </c>
      <c r="H6659" s="1" t="s">
        <v>8314</v>
      </c>
      <c r="I6659" s="1" t="b">
        <v>0</v>
      </c>
      <c r="J6659" s="1">
        <v>17</v>
      </c>
      <c r="K6659" s="1">
        <v>1</v>
      </c>
      <c r="L6659" s="1">
        <v>0</v>
      </c>
      <c r="M6659" s="1">
        <v>15</v>
      </c>
      <c r="N6659" s="1">
        <v>1.953125</v>
      </c>
      <c r="O6659" s="1" t="e">
        <f>----------------ctcttgtggtttggtagggttgtg</f>
        <v>#NAME?</v>
      </c>
    </row>
    <row r="6660" spans="1:15" x14ac:dyDescent="0.3">
      <c r="A6660" s="1" t="s">
        <v>5700</v>
      </c>
      <c r="B6660" s="1" t="s">
        <v>5774</v>
      </c>
      <c r="C6660" s="1">
        <v>4</v>
      </c>
      <c r="D6660" s="1" t="s">
        <v>7426</v>
      </c>
      <c r="E6660" s="1">
        <v>17</v>
      </c>
      <c r="F6660" s="1" t="s">
        <v>8489</v>
      </c>
      <c r="G6660" s="1" t="s">
        <v>5834</v>
      </c>
      <c r="H6660" s="1" t="s">
        <v>8318</v>
      </c>
      <c r="I6660" s="1" t="b">
        <v>0</v>
      </c>
      <c r="J6660" s="1">
        <v>18</v>
      </c>
      <c r="K6660" s="1">
        <v>1</v>
      </c>
      <c r="L6660" s="1">
        <v>0</v>
      </c>
      <c r="M6660" s="1">
        <v>10</v>
      </c>
      <c r="N6660" s="1">
        <v>1.3020833333333299</v>
      </c>
      <c r="O6660" s="1" t="e">
        <f>-----------------tcttgtggttgggtagggttgtg</f>
        <v>#NAME?</v>
      </c>
    </row>
    <row r="6661" spans="1:15" x14ac:dyDescent="0.3">
      <c r="A6661" s="1" t="s">
        <v>5700</v>
      </c>
      <c r="B6661" s="1" t="s">
        <v>5774</v>
      </c>
      <c r="C6661" s="1">
        <v>4</v>
      </c>
      <c r="D6661" s="1" t="s">
        <v>7426</v>
      </c>
      <c r="E6661" s="1">
        <v>17</v>
      </c>
      <c r="F6661" s="1" t="s">
        <v>8489</v>
      </c>
      <c r="G6661" s="1" t="s">
        <v>5834</v>
      </c>
      <c r="H6661" s="1" t="s">
        <v>8313</v>
      </c>
      <c r="I6661" s="1" t="b">
        <v>0</v>
      </c>
      <c r="J6661" s="1">
        <v>15</v>
      </c>
      <c r="K6661" s="1">
        <v>0</v>
      </c>
      <c r="L6661" s="1">
        <v>0</v>
      </c>
      <c r="M6661" s="1">
        <v>8</v>
      </c>
      <c r="N6661" s="1">
        <v>1.0416666666666601</v>
      </c>
      <c r="O6661" s="1" t="s">
        <v>8317</v>
      </c>
    </row>
    <row r="6662" spans="1:15" x14ac:dyDescent="0.3">
      <c r="A6662" s="1" t="s">
        <v>5700</v>
      </c>
      <c r="B6662" s="1" t="s">
        <v>5774</v>
      </c>
      <c r="C6662" s="1">
        <v>4</v>
      </c>
      <c r="D6662" s="1" t="s">
        <v>7426</v>
      </c>
      <c r="E6662" s="1">
        <v>18</v>
      </c>
      <c r="F6662" s="1" t="s">
        <v>8490</v>
      </c>
      <c r="G6662" s="1" t="s">
        <v>5834</v>
      </c>
      <c r="H6662" s="1" t="s">
        <v>8313</v>
      </c>
      <c r="I6662" s="1" t="b">
        <v>0</v>
      </c>
      <c r="J6662" s="1">
        <v>17</v>
      </c>
      <c r="K6662" s="1">
        <v>0</v>
      </c>
      <c r="L6662" s="1">
        <v>0</v>
      </c>
      <c r="M6662" s="1">
        <v>343</v>
      </c>
      <c r="N6662" s="1">
        <v>35.803757828809999</v>
      </c>
      <c r="O6662" s="1" t="e">
        <f>-gcagggacagggaccctct---------------tgtgg</f>
        <v>#NAME?</v>
      </c>
    </row>
    <row r="6663" spans="1:15" x14ac:dyDescent="0.3">
      <c r="A6663" s="1" t="s">
        <v>5700</v>
      </c>
      <c r="B6663" s="1" t="s">
        <v>5774</v>
      </c>
      <c r="C6663" s="1">
        <v>4</v>
      </c>
      <c r="D6663" s="1" t="s">
        <v>7426</v>
      </c>
      <c r="E6663" s="1">
        <v>18</v>
      </c>
      <c r="F6663" s="1" t="s">
        <v>8490</v>
      </c>
      <c r="G6663" s="1" t="s">
        <v>5834</v>
      </c>
      <c r="H6663" s="1" t="s">
        <v>8313</v>
      </c>
      <c r="I6663" s="1" t="b">
        <v>0</v>
      </c>
      <c r="J6663" s="1">
        <v>20</v>
      </c>
      <c r="K6663" s="1">
        <v>0</v>
      </c>
      <c r="L6663" s="1">
        <v>9</v>
      </c>
      <c r="M6663" s="1">
        <v>146</v>
      </c>
      <c r="N6663" s="1">
        <v>15.2400835073068</v>
      </c>
      <c r="O6663" s="1" t="e">
        <f>----ggg---------------tTTttTgCaAgAtCgATg</f>
        <v>#NAME?</v>
      </c>
    </row>
    <row r="6664" spans="1:15" x14ac:dyDescent="0.3">
      <c r="A6664" s="1" t="s">
        <v>5700</v>
      </c>
      <c r="B6664" s="1" t="s">
        <v>5774</v>
      </c>
      <c r="C6664" s="1">
        <v>4</v>
      </c>
      <c r="D6664" s="1" t="s">
        <v>7426</v>
      </c>
      <c r="E6664" s="1">
        <v>18</v>
      </c>
      <c r="F6664" s="1" t="s">
        <v>8490</v>
      </c>
      <c r="G6664" s="1" t="s">
        <v>5834</v>
      </c>
      <c r="H6664" s="1" t="s">
        <v>8313</v>
      </c>
      <c r="I6664" s="1" t="b">
        <v>0</v>
      </c>
      <c r="J6664" s="1">
        <v>17</v>
      </c>
      <c r="K6664" s="1">
        <v>0</v>
      </c>
      <c r="L6664" s="1">
        <v>0</v>
      </c>
      <c r="M6664" s="1">
        <v>124</v>
      </c>
      <c r="N6664" s="1">
        <v>12.943632567849599</v>
      </c>
      <c r="O6664" s="1" t="e">
        <f>---------------cctcttgtggt-ggtagggttgtgg</f>
        <v>#NAME?</v>
      </c>
    </row>
    <row r="6665" spans="1:15" x14ac:dyDescent="0.3">
      <c r="A6665" s="1" t="s">
        <v>5700</v>
      </c>
      <c r="B6665" s="1" t="s">
        <v>5774</v>
      </c>
      <c r="C6665" s="1">
        <v>4</v>
      </c>
      <c r="D6665" s="1" t="s">
        <v>7426</v>
      </c>
      <c r="E6665" s="1">
        <v>18</v>
      </c>
      <c r="F6665" s="1" t="s">
        <v>8490</v>
      </c>
      <c r="G6665" s="1" t="s">
        <v>5814</v>
      </c>
      <c r="H6665" s="1" t="s">
        <v>8313</v>
      </c>
      <c r="I6665" s="1" t="b">
        <v>0</v>
      </c>
      <c r="J6665" s="1">
        <v>17</v>
      </c>
      <c r="K6665" s="1">
        <v>0</v>
      </c>
      <c r="L6665" s="1">
        <v>0</v>
      </c>
      <c r="M6665" s="1">
        <v>122</v>
      </c>
      <c r="N6665" s="1">
        <v>12.734864300626301</v>
      </c>
      <c r="O6665" s="1" t="e">
        <f>----------------ctcttgtggttggtagggttgtgg</f>
        <v>#NAME?</v>
      </c>
    </row>
    <row r="6666" spans="1:15" x14ac:dyDescent="0.3">
      <c r="A6666" s="1" t="s">
        <v>5700</v>
      </c>
      <c r="B6666" s="1" t="s">
        <v>5774</v>
      </c>
      <c r="C6666" s="1">
        <v>4</v>
      </c>
      <c r="D6666" s="1" t="s">
        <v>7426</v>
      </c>
      <c r="E6666" s="1">
        <v>18</v>
      </c>
      <c r="F6666" s="1" t="s">
        <v>8490</v>
      </c>
      <c r="G6666" s="1" t="s">
        <v>5834</v>
      </c>
      <c r="H6666" s="1" t="s">
        <v>8314</v>
      </c>
      <c r="I6666" s="1" t="b">
        <v>0</v>
      </c>
      <c r="J6666" s="1">
        <v>18</v>
      </c>
      <c r="K6666" s="1">
        <v>1</v>
      </c>
      <c r="L6666" s="1">
        <v>0</v>
      </c>
      <c r="M6666" s="1">
        <v>61</v>
      </c>
      <c r="N6666" s="1">
        <v>6.3674321503131504</v>
      </c>
      <c r="O6666" s="1" t="e">
        <f>-----------------tcttgtggtttggtagggttgtg</f>
        <v>#NAME?</v>
      </c>
    </row>
    <row r="6667" spans="1:15" x14ac:dyDescent="0.3">
      <c r="A6667" s="1" t="s">
        <v>5700</v>
      </c>
      <c r="B6667" s="1" t="s">
        <v>5774</v>
      </c>
      <c r="C6667" s="1">
        <v>4</v>
      </c>
      <c r="D6667" s="1" t="s">
        <v>7426</v>
      </c>
      <c r="E6667" s="1">
        <v>18</v>
      </c>
      <c r="F6667" s="1" t="s">
        <v>8490</v>
      </c>
      <c r="G6667" s="1" t="s">
        <v>5834</v>
      </c>
      <c r="H6667" s="1" t="s">
        <v>8313</v>
      </c>
      <c r="I6667" s="1" t="b">
        <v>0</v>
      </c>
      <c r="J6667" s="1">
        <v>15</v>
      </c>
      <c r="K6667" s="1">
        <v>0</v>
      </c>
      <c r="L6667" s="1">
        <v>0</v>
      </c>
      <c r="M6667" s="1">
        <v>32</v>
      </c>
      <c r="N6667" s="1">
        <v>3.34029227557411</v>
      </c>
      <c r="O6667" s="1" t="s">
        <v>8317</v>
      </c>
    </row>
    <row r="6668" spans="1:15" x14ac:dyDescent="0.3">
      <c r="A6668" s="1" t="s">
        <v>5700</v>
      </c>
      <c r="B6668" s="1" t="s">
        <v>5774</v>
      </c>
      <c r="C6668" s="1">
        <v>4</v>
      </c>
      <c r="D6668" s="1" t="s">
        <v>7426</v>
      </c>
      <c r="E6668" s="1">
        <v>18</v>
      </c>
      <c r="F6668" s="1" t="s">
        <v>8490</v>
      </c>
      <c r="G6668" s="1" t="s">
        <v>5814</v>
      </c>
      <c r="H6668" s="1" t="s">
        <v>8313</v>
      </c>
      <c r="I6668" s="1" t="b">
        <v>0</v>
      </c>
      <c r="J6668" s="1">
        <v>16</v>
      </c>
      <c r="K6668" s="1">
        <v>0</v>
      </c>
      <c r="L6668" s="1">
        <v>0</v>
      </c>
      <c r="M6668" s="1">
        <v>14</v>
      </c>
      <c r="N6668" s="1">
        <v>1.46137787056367</v>
      </c>
      <c r="O6668" s="1" t="e">
        <f>---------------cctcttgtggttggtagggttgtgg</f>
        <v>#NAME?</v>
      </c>
    </row>
    <row r="6669" spans="1:15" x14ac:dyDescent="0.3">
      <c r="A6669" s="1" t="s">
        <v>5700</v>
      </c>
      <c r="B6669" s="1" t="s">
        <v>5774</v>
      </c>
      <c r="C6669" s="1">
        <v>4</v>
      </c>
      <c r="D6669" s="1" t="s">
        <v>7426</v>
      </c>
      <c r="E6669" s="1">
        <v>18</v>
      </c>
      <c r="F6669" s="1" t="s">
        <v>8490</v>
      </c>
      <c r="G6669" s="1" t="s">
        <v>5834</v>
      </c>
      <c r="H6669" s="1" t="s">
        <v>8313</v>
      </c>
      <c r="I6669" s="1" t="b">
        <v>0</v>
      </c>
      <c r="J6669" s="1">
        <v>16</v>
      </c>
      <c r="K6669" s="1">
        <v>0</v>
      </c>
      <c r="L6669" s="1">
        <v>0</v>
      </c>
      <c r="M6669" s="1">
        <v>11</v>
      </c>
      <c r="N6669" s="1">
        <v>1.1482254697286001</v>
      </c>
      <c r="O6669" s="1" t="e">
        <f>--------------ccctcttgtggt-ggtagggttgtgg</f>
        <v>#NAME?</v>
      </c>
    </row>
    <row r="6670" spans="1:15" x14ac:dyDescent="0.3">
      <c r="A6670" s="1" t="s">
        <v>5700</v>
      </c>
      <c r="B6670" s="1" t="s">
        <v>5774</v>
      </c>
      <c r="C6670" s="1">
        <v>4</v>
      </c>
      <c r="D6670" s="1" t="s">
        <v>7426</v>
      </c>
      <c r="E6670" s="1">
        <v>18</v>
      </c>
      <c r="F6670" s="1" t="s">
        <v>8490</v>
      </c>
      <c r="G6670" s="1" t="s">
        <v>5834</v>
      </c>
      <c r="H6670" s="1" t="s">
        <v>8313</v>
      </c>
      <c r="I6670" s="1" t="b">
        <v>0</v>
      </c>
      <c r="J6670" s="1">
        <v>19</v>
      </c>
      <c r="K6670" s="1">
        <v>0</v>
      </c>
      <c r="L6670" s="1">
        <v>9</v>
      </c>
      <c r="M6670" s="1">
        <v>10</v>
      </c>
      <c r="N6670" s="1">
        <v>1.0438413361169001</v>
      </c>
      <c r="O6670" s="1" t="e">
        <f>---aggg---------------tTTttTgCaAgAtCgATg</f>
        <v>#NAME?</v>
      </c>
    </row>
    <row r="6671" spans="1:15" x14ac:dyDescent="0.3">
      <c r="A6671" s="1" t="s">
        <v>5700</v>
      </c>
      <c r="B6671" s="1" t="s">
        <v>5774</v>
      </c>
      <c r="C6671" s="1">
        <v>4</v>
      </c>
      <c r="D6671" s="1" t="s">
        <v>7426</v>
      </c>
      <c r="E6671" s="1">
        <v>19</v>
      </c>
      <c r="F6671" s="1" t="s">
        <v>8491</v>
      </c>
      <c r="G6671" s="1" t="s">
        <v>5834</v>
      </c>
      <c r="H6671" s="1" t="s">
        <v>8313</v>
      </c>
      <c r="I6671" s="1" t="b">
        <v>0</v>
      </c>
      <c r="J6671" s="1">
        <v>20</v>
      </c>
      <c r="K6671" s="1">
        <v>0</v>
      </c>
      <c r="L6671" s="1">
        <v>9</v>
      </c>
      <c r="M6671" s="1">
        <v>910</v>
      </c>
      <c r="N6671" s="1">
        <v>60.7071380920613</v>
      </c>
      <c r="O6671" s="1" t="e">
        <f>----ggg---------------tTTttTgCaAgAtCgATg</f>
        <v>#NAME?</v>
      </c>
    </row>
    <row r="6672" spans="1:15" x14ac:dyDescent="0.3">
      <c r="A6672" s="1" t="s">
        <v>5700</v>
      </c>
      <c r="B6672" s="1" t="s">
        <v>5774</v>
      </c>
      <c r="C6672" s="1">
        <v>4</v>
      </c>
      <c r="D6672" s="1" t="s">
        <v>7426</v>
      </c>
      <c r="E6672" s="1">
        <v>19</v>
      </c>
      <c r="F6672" s="1" t="s">
        <v>8491</v>
      </c>
      <c r="G6672" s="1" t="s">
        <v>5834</v>
      </c>
      <c r="H6672" s="1" t="s">
        <v>8314</v>
      </c>
      <c r="I6672" s="1" t="b">
        <v>0</v>
      </c>
      <c r="J6672" s="1">
        <v>18</v>
      </c>
      <c r="K6672" s="1">
        <v>1</v>
      </c>
      <c r="L6672" s="1">
        <v>0</v>
      </c>
      <c r="M6672" s="1">
        <v>185</v>
      </c>
      <c r="N6672" s="1">
        <v>12.341561040693801</v>
      </c>
      <c r="O6672" s="1" t="e">
        <f>-----------------tcttgtggtttggtagggttgtg</f>
        <v>#NAME?</v>
      </c>
    </row>
    <row r="6673" spans="1:15" x14ac:dyDescent="0.3">
      <c r="A6673" s="1" t="s">
        <v>5700</v>
      </c>
      <c r="B6673" s="1" t="s">
        <v>5774</v>
      </c>
      <c r="C6673" s="1">
        <v>4</v>
      </c>
      <c r="D6673" s="1" t="s">
        <v>7426</v>
      </c>
      <c r="E6673" s="1">
        <v>19</v>
      </c>
      <c r="F6673" s="1" t="s">
        <v>8491</v>
      </c>
      <c r="G6673" s="1" t="s">
        <v>5834</v>
      </c>
      <c r="H6673" s="1" t="s">
        <v>8313</v>
      </c>
      <c r="I6673" s="1" t="b">
        <v>0</v>
      </c>
      <c r="J6673" s="1">
        <v>19</v>
      </c>
      <c r="K6673" s="1">
        <v>0</v>
      </c>
      <c r="L6673" s="1">
        <v>9</v>
      </c>
      <c r="M6673" s="1">
        <v>148</v>
      </c>
      <c r="N6673" s="1">
        <v>9.8732488325550296</v>
      </c>
      <c r="O6673" s="1" t="e">
        <f>---aggg---------------tTTttTgCaAgAtCgATg</f>
        <v>#NAME?</v>
      </c>
    </row>
    <row r="6674" spans="1:15" x14ac:dyDescent="0.3">
      <c r="A6674" s="1" t="s">
        <v>5700</v>
      </c>
      <c r="B6674" s="1" t="s">
        <v>5774</v>
      </c>
      <c r="C6674" s="1">
        <v>4</v>
      </c>
      <c r="D6674" s="1" t="s">
        <v>7426</v>
      </c>
      <c r="E6674" s="1">
        <v>19</v>
      </c>
      <c r="F6674" s="1" t="s">
        <v>8491</v>
      </c>
      <c r="G6674" s="1" t="s">
        <v>5834</v>
      </c>
      <c r="H6674" s="1" t="s">
        <v>8313</v>
      </c>
      <c r="I6674" s="1" t="b">
        <v>0</v>
      </c>
      <c r="J6674" s="1">
        <v>17</v>
      </c>
      <c r="K6674" s="1">
        <v>0</v>
      </c>
      <c r="L6674" s="1">
        <v>0</v>
      </c>
      <c r="M6674" s="1">
        <v>33</v>
      </c>
      <c r="N6674" s="1">
        <v>2.2014676450967299</v>
      </c>
      <c r="O6674" s="1" t="e">
        <f>-gcagggacagggaccctct---------------tgtgg</f>
        <v>#NAME?</v>
      </c>
    </row>
    <row r="6675" spans="1:15" x14ac:dyDescent="0.3">
      <c r="A6675" s="1" t="s">
        <v>5700</v>
      </c>
      <c r="B6675" s="1" t="s">
        <v>5774</v>
      </c>
      <c r="C6675" s="1">
        <v>4</v>
      </c>
      <c r="D6675" s="1" t="s">
        <v>7426</v>
      </c>
      <c r="E6675" s="1">
        <v>19</v>
      </c>
      <c r="F6675" s="1" t="s">
        <v>8491</v>
      </c>
      <c r="G6675" s="1" t="s">
        <v>5834</v>
      </c>
      <c r="H6675" s="1" t="s">
        <v>8314</v>
      </c>
      <c r="I6675" s="1" t="b">
        <v>0</v>
      </c>
      <c r="J6675" s="1">
        <v>17</v>
      </c>
      <c r="K6675" s="1">
        <v>1</v>
      </c>
      <c r="L6675" s="1">
        <v>0</v>
      </c>
      <c r="M6675" s="1">
        <v>32</v>
      </c>
      <c r="N6675" s="1">
        <v>2.1347565043362202</v>
      </c>
      <c r="O6675" s="1" t="e">
        <f>----------------ctcttgtggtttggtagggttgtg</f>
        <v>#NAME?</v>
      </c>
    </row>
    <row r="6676" spans="1:15" x14ac:dyDescent="0.3">
      <c r="A6676" s="1" t="s">
        <v>5700</v>
      </c>
      <c r="B6676" s="1" t="s">
        <v>5774</v>
      </c>
      <c r="C6676" s="1">
        <v>4</v>
      </c>
      <c r="D6676" s="1" t="s">
        <v>7426</v>
      </c>
      <c r="E6676" s="1">
        <v>19</v>
      </c>
      <c r="F6676" s="1" t="s">
        <v>8491</v>
      </c>
      <c r="G6676" s="1" t="s">
        <v>5834</v>
      </c>
      <c r="H6676" s="1" t="s">
        <v>8313</v>
      </c>
      <c r="I6676" s="1" t="b">
        <v>0</v>
      </c>
      <c r="J6676" s="1">
        <v>17</v>
      </c>
      <c r="K6676" s="1">
        <v>0</v>
      </c>
      <c r="L6676" s="1">
        <v>10</v>
      </c>
      <c r="M6676" s="1">
        <v>21</v>
      </c>
      <c r="N6676" s="1">
        <v>1.40093395597064</v>
      </c>
      <c r="O6676" s="1" t="e">
        <f>-------------GcTcCctGCAACttgCt---gCtgtgg</f>
        <v>#NAME?</v>
      </c>
    </row>
    <row r="6677" spans="1:15" x14ac:dyDescent="0.3">
      <c r="A6677" s="1" t="s">
        <v>5700</v>
      </c>
      <c r="B6677" s="1" t="s">
        <v>5774</v>
      </c>
      <c r="C6677" s="1">
        <v>4</v>
      </c>
      <c r="D6677" s="1" t="s">
        <v>7426</v>
      </c>
      <c r="E6677" s="1">
        <v>19</v>
      </c>
      <c r="F6677" s="1" t="s">
        <v>8491</v>
      </c>
      <c r="G6677" s="1" t="s">
        <v>5834</v>
      </c>
      <c r="H6677" s="1" t="s">
        <v>8313</v>
      </c>
      <c r="I6677" s="1" t="b">
        <v>0</v>
      </c>
      <c r="J6677" s="1">
        <v>17</v>
      </c>
      <c r="K6677" s="1">
        <v>0</v>
      </c>
      <c r="L6677" s="1">
        <v>0</v>
      </c>
      <c r="M6677" s="1">
        <v>20</v>
      </c>
      <c r="N6677" s="1">
        <v>1.3342228152101301</v>
      </c>
      <c r="O6677" s="1" t="e">
        <f>---------------cctcttgtggt-ggtagggttgtgg</f>
        <v>#NAME?</v>
      </c>
    </row>
    <row r="6678" spans="1:15" x14ac:dyDescent="0.3">
      <c r="A6678" s="1" t="s">
        <v>5700</v>
      </c>
      <c r="B6678" s="1" t="s">
        <v>5774</v>
      </c>
      <c r="C6678" s="1">
        <v>4</v>
      </c>
      <c r="D6678" s="1" t="s">
        <v>7426</v>
      </c>
      <c r="E6678" s="1">
        <v>19</v>
      </c>
      <c r="F6678" s="1" t="s">
        <v>8491</v>
      </c>
      <c r="G6678" s="1" t="s">
        <v>5814</v>
      </c>
      <c r="H6678" s="1" t="s">
        <v>8313</v>
      </c>
      <c r="I6678" s="1" t="b">
        <v>0</v>
      </c>
      <c r="J6678" s="1">
        <v>17</v>
      </c>
      <c r="K6678" s="1">
        <v>0</v>
      </c>
      <c r="L6678" s="1">
        <v>0</v>
      </c>
      <c r="M6678" s="1">
        <v>16</v>
      </c>
      <c r="N6678" s="1">
        <v>1.0673782521681101</v>
      </c>
      <c r="O6678" s="1" t="e">
        <f>----------------ctcttgtggttggtagggttgtgg</f>
        <v>#NAME?</v>
      </c>
    </row>
    <row r="6679" spans="1:15" x14ac:dyDescent="0.3">
      <c r="A6679" s="1" t="s">
        <v>5700</v>
      </c>
      <c r="B6679" s="1" t="s">
        <v>5774</v>
      </c>
      <c r="C6679" s="1">
        <v>4</v>
      </c>
      <c r="D6679" s="1" t="s">
        <v>7426</v>
      </c>
      <c r="E6679" s="1">
        <v>19</v>
      </c>
      <c r="F6679" s="1" t="s">
        <v>8491</v>
      </c>
      <c r="G6679" s="1" t="s">
        <v>5834</v>
      </c>
      <c r="H6679" s="1" t="s">
        <v>8313</v>
      </c>
      <c r="I6679" s="1" t="b">
        <v>0</v>
      </c>
      <c r="J6679" s="1">
        <v>18</v>
      </c>
      <c r="K6679" s="1">
        <v>0</v>
      </c>
      <c r="L6679" s="1">
        <v>9</v>
      </c>
      <c r="M6679" s="1">
        <v>15</v>
      </c>
      <c r="N6679" s="1">
        <v>1.0006671114076</v>
      </c>
      <c r="O6679" s="1" t="e">
        <f>--caggg---------------tTTttTgCaAgAtCgATg</f>
        <v>#NAME?</v>
      </c>
    </row>
    <row r="6680" spans="1:15" x14ac:dyDescent="0.3">
      <c r="A6680" s="1" t="s">
        <v>5700</v>
      </c>
      <c r="B6680" s="1" t="s">
        <v>5774</v>
      </c>
      <c r="C6680" s="1">
        <v>4</v>
      </c>
      <c r="D6680" s="1" t="s">
        <v>7426</v>
      </c>
      <c r="E6680" s="1">
        <v>20</v>
      </c>
      <c r="F6680" s="1" t="s">
        <v>8492</v>
      </c>
      <c r="G6680" s="1" t="s">
        <v>5814</v>
      </c>
      <c r="H6680" s="1" t="s">
        <v>8313</v>
      </c>
      <c r="I6680" s="1" t="b">
        <v>0</v>
      </c>
      <c r="J6680" s="1">
        <v>17</v>
      </c>
      <c r="K6680" s="1">
        <v>0</v>
      </c>
      <c r="L6680" s="1">
        <v>0</v>
      </c>
      <c r="M6680" s="1">
        <v>184</v>
      </c>
      <c r="N6680" s="1">
        <v>70.769230769230703</v>
      </c>
      <c r="O6680" s="1" t="e">
        <f>----------------ctcttgtggttggtagggttgtgg</f>
        <v>#NAME?</v>
      </c>
    </row>
    <row r="6681" spans="1:15" x14ac:dyDescent="0.3">
      <c r="A6681" s="1" t="s">
        <v>5700</v>
      </c>
      <c r="B6681" s="1" t="s">
        <v>5774</v>
      </c>
      <c r="C6681" s="1">
        <v>4</v>
      </c>
      <c r="D6681" s="1" t="s">
        <v>7426</v>
      </c>
      <c r="E6681" s="1">
        <v>20</v>
      </c>
      <c r="F6681" s="1" t="s">
        <v>8492</v>
      </c>
      <c r="G6681" s="1" t="s">
        <v>5834</v>
      </c>
      <c r="H6681" s="1" t="s">
        <v>8314</v>
      </c>
      <c r="I6681" s="1" t="b">
        <v>0</v>
      </c>
      <c r="J6681" s="1">
        <v>18</v>
      </c>
      <c r="K6681" s="1">
        <v>1</v>
      </c>
      <c r="L6681" s="1">
        <v>0</v>
      </c>
      <c r="M6681" s="1">
        <v>18</v>
      </c>
      <c r="N6681" s="1">
        <v>6.9230769230769198</v>
      </c>
      <c r="O6681" s="1" t="e">
        <f>-----------------tcttgtggtttggtagggttgtg</f>
        <v>#NAME?</v>
      </c>
    </row>
    <row r="6682" spans="1:15" x14ac:dyDescent="0.3">
      <c r="A6682" s="1" t="s">
        <v>5700</v>
      </c>
      <c r="B6682" s="1" t="s">
        <v>5774</v>
      </c>
      <c r="C6682" s="1">
        <v>4</v>
      </c>
      <c r="D6682" s="1" t="s">
        <v>7426</v>
      </c>
      <c r="E6682" s="1">
        <v>20</v>
      </c>
      <c r="F6682" s="1" t="s">
        <v>8492</v>
      </c>
      <c r="G6682" s="1" t="s">
        <v>5834</v>
      </c>
      <c r="H6682" s="1" t="s">
        <v>8313</v>
      </c>
      <c r="I6682" s="1" t="b">
        <v>0</v>
      </c>
      <c r="J6682" s="1">
        <v>17</v>
      </c>
      <c r="K6682" s="1">
        <v>0</v>
      </c>
      <c r="L6682" s="1">
        <v>1</v>
      </c>
      <c r="M6682" s="1">
        <v>13</v>
      </c>
      <c r="N6682" s="1">
        <v>5</v>
      </c>
      <c r="O6682" s="1" t="e">
        <f>----------------ctcttgtggttTgtagggttgtgg</f>
        <v>#NAME?</v>
      </c>
    </row>
    <row r="6683" spans="1:15" x14ac:dyDescent="0.3">
      <c r="A6683" s="1" t="s">
        <v>5700</v>
      </c>
      <c r="B6683" s="1" t="s">
        <v>5774</v>
      </c>
      <c r="C6683" s="1">
        <v>4</v>
      </c>
      <c r="D6683" s="1" t="s">
        <v>7426</v>
      </c>
      <c r="E6683" s="1">
        <v>20</v>
      </c>
      <c r="F6683" s="1" t="s">
        <v>8492</v>
      </c>
      <c r="G6683" s="1" t="s">
        <v>5814</v>
      </c>
      <c r="H6683" s="1" t="s">
        <v>8313</v>
      </c>
      <c r="I6683" s="1" t="b">
        <v>0</v>
      </c>
      <c r="J6683" s="1">
        <v>16</v>
      </c>
      <c r="K6683" s="1">
        <v>0</v>
      </c>
      <c r="L6683" s="1">
        <v>0</v>
      </c>
      <c r="M6683" s="1">
        <v>12</v>
      </c>
      <c r="N6683" s="1">
        <v>4.6153846153846096</v>
      </c>
      <c r="O6683" s="1" t="e">
        <f>---------------cctcttgtggttggtagggttgtgg</f>
        <v>#NAME?</v>
      </c>
    </row>
    <row r="6684" spans="1:15" x14ac:dyDescent="0.3">
      <c r="A6684" s="1" t="s">
        <v>5700</v>
      </c>
      <c r="B6684" s="1" t="s">
        <v>5774</v>
      </c>
      <c r="C6684" s="1">
        <v>4</v>
      </c>
      <c r="D6684" s="1" t="s">
        <v>7426</v>
      </c>
      <c r="E6684" s="1">
        <v>20</v>
      </c>
      <c r="F6684" s="1" t="s">
        <v>8492</v>
      </c>
      <c r="G6684" s="1" t="s">
        <v>5834</v>
      </c>
      <c r="H6684" s="1" t="s">
        <v>8313</v>
      </c>
      <c r="I6684" s="1" t="b">
        <v>0</v>
      </c>
      <c r="J6684" s="1">
        <v>17</v>
      </c>
      <c r="K6684" s="1">
        <v>0</v>
      </c>
      <c r="L6684" s="1">
        <v>0</v>
      </c>
      <c r="M6684" s="1">
        <v>10</v>
      </c>
      <c r="N6684" s="1">
        <v>3.84615384615384</v>
      </c>
      <c r="O6684" s="1" t="e">
        <f>-gcagggacagggaccctct---------------tgtgg</f>
        <v>#NAME?</v>
      </c>
    </row>
    <row r="6685" spans="1:15" x14ac:dyDescent="0.3">
      <c r="A6685" s="1" t="s">
        <v>5700</v>
      </c>
      <c r="B6685" s="1" t="s">
        <v>5774</v>
      </c>
      <c r="C6685" s="1">
        <v>4</v>
      </c>
      <c r="D6685" s="1" t="s">
        <v>7426</v>
      </c>
      <c r="E6685" s="1">
        <v>20</v>
      </c>
      <c r="F6685" s="1" t="s">
        <v>8492</v>
      </c>
      <c r="G6685" s="1" t="s">
        <v>5834</v>
      </c>
      <c r="H6685" s="1" t="s">
        <v>8313</v>
      </c>
      <c r="I6685" s="1" t="b">
        <v>0</v>
      </c>
      <c r="J6685" s="1">
        <v>17</v>
      </c>
      <c r="K6685" s="1">
        <v>0</v>
      </c>
      <c r="L6685" s="1">
        <v>0</v>
      </c>
      <c r="M6685" s="1">
        <v>6</v>
      </c>
      <c r="N6685" s="1">
        <v>2.3076923076922999</v>
      </c>
      <c r="O6685" s="1" t="s">
        <v>8315</v>
      </c>
    </row>
    <row r="6686" spans="1:15" x14ac:dyDescent="0.3">
      <c r="A6686" s="1" t="s">
        <v>5700</v>
      </c>
      <c r="B6686" s="1" t="s">
        <v>5774</v>
      </c>
      <c r="C6686" s="1">
        <v>4</v>
      </c>
      <c r="D6686" s="1" t="s">
        <v>7426</v>
      </c>
      <c r="E6686" s="1">
        <v>21</v>
      </c>
      <c r="F6686" s="1" t="s">
        <v>8493</v>
      </c>
      <c r="G6686" s="1" t="s">
        <v>5834</v>
      </c>
      <c r="H6686" s="1" t="s">
        <v>8313</v>
      </c>
      <c r="I6686" s="1" t="b">
        <v>0</v>
      </c>
      <c r="J6686" s="1">
        <v>17</v>
      </c>
      <c r="K6686" s="1">
        <v>0</v>
      </c>
      <c r="L6686" s="1">
        <v>1</v>
      </c>
      <c r="M6686" s="1">
        <v>200</v>
      </c>
      <c r="N6686" s="1">
        <v>37.735849056603698</v>
      </c>
      <c r="O6686" s="1" t="e">
        <f>----------------ctcttgtggttTgtagggttgtgg</f>
        <v>#NAME?</v>
      </c>
    </row>
    <row r="6687" spans="1:15" x14ac:dyDescent="0.3">
      <c r="A6687" s="1" t="s">
        <v>5700</v>
      </c>
      <c r="B6687" s="1" t="s">
        <v>5774</v>
      </c>
      <c r="C6687" s="1">
        <v>4</v>
      </c>
      <c r="D6687" s="1" t="s">
        <v>7426</v>
      </c>
      <c r="E6687" s="1">
        <v>21</v>
      </c>
      <c r="F6687" s="1" t="s">
        <v>8493</v>
      </c>
      <c r="G6687" s="1" t="s">
        <v>5834</v>
      </c>
      <c r="H6687" s="1" t="s">
        <v>8314</v>
      </c>
      <c r="I6687" s="1" t="b">
        <v>0</v>
      </c>
      <c r="J6687" s="1">
        <v>18</v>
      </c>
      <c r="K6687" s="1">
        <v>1</v>
      </c>
      <c r="L6687" s="1">
        <v>0</v>
      </c>
      <c r="M6687" s="1">
        <v>160</v>
      </c>
      <c r="N6687" s="1">
        <v>30.188679245283002</v>
      </c>
      <c r="O6687" s="1" t="e">
        <f>-----------------tcttgtggtttggtagggttgtg</f>
        <v>#NAME?</v>
      </c>
    </row>
    <row r="6688" spans="1:15" x14ac:dyDescent="0.3">
      <c r="A6688" s="1" t="s">
        <v>5700</v>
      </c>
      <c r="B6688" s="1" t="s">
        <v>5774</v>
      </c>
      <c r="C6688" s="1">
        <v>4</v>
      </c>
      <c r="D6688" s="1" t="s">
        <v>7426</v>
      </c>
      <c r="E6688" s="1">
        <v>21</v>
      </c>
      <c r="F6688" s="1" t="s">
        <v>8493</v>
      </c>
      <c r="G6688" s="1" t="s">
        <v>5834</v>
      </c>
      <c r="H6688" s="1" t="s">
        <v>8313</v>
      </c>
      <c r="I6688" s="1" t="b">
        <v>0</v>
      </c>
      <c r="J6688" s="1">
        <v>17</v>
      </c>
      <c r="K6688" s="1">
        <v>0</v>
      </c>
      <c r="L6688" s="1">
        <v>3</v>
      </c>
      <c r="M6688" s="1">
        <v>48</v>
      </c>
      <c r="N6688" s="1">
        <v>9.0566037735849001</v>
      </c>
      <c r="O6688" s="1" t="s">
        <v>8319</v>
      </c>
    </row>
    <row r="6689" spans="1:15" x14ac:dyDescent="0.3">
      <c r="A6689" s="1" t="s">
        <v>5700</v>
      </c>
      <c r="B6689" s="1" t="s">
        <v>5774</v>
      </c>
      <c r="C6689" s="1">
        <v>4</v>
      </c>
      <c r="D6689" s="1" t="s">
        <v>7426</v>
      </c>
      <c r="E6689" s="1">
        <v>21</v>
      </c>
      <c r="F6689" s="1" t="s">
        <v>8493</v>
      </c>
      <c r="G6689" s="1" t="s">
        <v>5834</v>
      </c>
      <c r="H6689" s="1" t="s">
        <v>8314</v>
      </c>
      <c r="I6689" s="1" t="b">
        <v>0</v>
      </c>
      <c r="J6689" s="1">
        <v>17</v>
      </c>
      <c r="K6689" s="1">
        <v>1</v>
      </c>
      <c r="L6689" s="1">
        <v>0</v>
      </c>
      <c r="M6689" s="1">
        <v>32</v>
      </c>
      <c r="N6689" s="1">
        <v>6.0377358490565998</v>
      </c>
      <c r="O6689" s="1" t="e">
        <f>----------------ctcttgtggtttggtagggttgtg</f>
        <v>#NAME?</v>
      </c>
    </row>
    <row r="6690" spans="1:15" x14ac:dyDescent="0.3">
      <c r="A6690" s="1" t="s">
        <v>5700</v>
      </c>
      <c r="B6690" s="1" t="s">
        <v>5774</v>
      </c>
      <c r="C6690" s="1">
        <v>4</v>
      </c>
      <c r="D6690" s="1" t="s">
        <v>7426</v>
      </c>
      <c r="E6690" s="1">
        <v>21</v>
      </c>
      <c r="F6690" s="1" t="s">
        <v>8493</v>
      </c>
      <c r="G6690" s="1" t="s">
        <v>5814</v>
      </c>
      <c r="H6690" s="1" t="s">
        <v>8313</v>
      </c>
      <c r="I6690" s="1" t="b">
        <v>0</v>
      </c>
      <c r="J6690" s="1">
        <v>17</v>
      </c>
      <c r="K6690" s="1">
        <v>0</v>
      </c>
      <c r="L6690" s="1">
        <v>0</v>
      </c>
      <c r="M6690" s="1">
        <v>28</v>
      </c>
      <c r="N6690" s="1">
        <v>5.28301886792452</v>
      </c>
      <c r="O6690" s="1" t="e">
        <f>----------------ctcttgtggttggtagggttgtgg</f>
        <v>#NAME?</v>
      </c>
    </row>
    <row r="6691" spans="1:15" x14ac:dyDescent="0.3">
      <c r="A6691" s="1" t="s">
        <v>5700</v>
      </c>
      <c r="B6691" s="1" t="s">
        <v>5774</v>
      </c>
      <c r="C6691" s="1">
        <v>4</v>
      </c>
      <c r="D6691" s="1" t="s">
        <v>7426</v>
      </c>
      <c r="E6691" s="1">
        <v>21</v>
      </c>
      <c r="F6691" s="1" t="s">
        <v>8493</v>
      </c>
      <c r="G6691" s="1" t="s">
        <v>5834</v>
      </c>
      <c r="H6691" s="1" t="s">
        <v>8313</v>
      </c>
      <c r="I6691" s="1" t="b">
        <v>0</v>
      </c>
      <c r="J6691" s="1">
        <v>16</v>
      </c>
      <c r="K6691" s="1">
        <v>0</v>
      </c>
      <c r="L6691" s="1">
        <v>1</v>
      </c>
      <c r="M6691" s="1">
        <v>28</v>
      </c>
      <c r="N6691" s="1">
        <v>5.28301886792452</v>
      </c>
      <c r="O6691" s="1" t="e">
        <f>---------------cctcttgtggttTgtagggttgtgg</f>
        <v>#NAME?</v>
      </c>
    </row>
    <row r="6692" spans="1:15" x14ac:dyDescent="0.3">
      <c r="A6692" s="1" t="s">
        <v>5700</v>
      </c>
      <c r="B6692" s="1" t="s">
        <v>5774</v>
      </c>
      <c r="C6692" s="1">
        <v>4</v>
      </c>
      <c r="D6692" s="1" t="s">
        <v>7426</v>
      </c>
      <c r="E6692" s="1">
        <v>22</v>
      </c>
      <c r="F6692" s="1" t="s">
        <v>8494</v>
      </c>
      <c r="G6692" s="1" t="s">
        <v>5814</v>
      </c>
      <c r="H6692" s="1" t="s">
        <v>8313</v>
      </c>
      <c r="I6692" s="1" t="b">
        <v>0</v>
      </c>
      <c r="J6692" s="1">
        <v>17</v>
      </c>
      <c r="K6692" s="1">
        <v>0</v>
      </c>
      <c r="L6692" s="1">
        <v>0</v>
      </c>
      <c r="M6692" s="1">
        <v>182</v>
      </c>
      <c r="N6692" s="1">
        <v>57.5949367088607</v>
      </c>
      <c r="O6692" s="1" t="e">
        <f>----------------ctcttgtggttggtagggttgtgg</f>
        <v>#NAME?</v>
      </c>
    </row>
    <row r="6693" spans="1:15" x14ac:dyDescent="0.3">
      <c r="A6693" s="1" t="s">
        <v>5700</v>
      </c>
      <c r="B6693" s="1" t="s">
        <v>5774</v>
      </c>
      <c r="C6693" s="1">
        <v>4</v>
      </c>
      <c r="D6693" s="1" t="s">
        <v>7426</v>
      </c>
      <c r="E6693" s="1">
        <v>22</v>
      </c>
      <c r="F6693" s="1" t="s">
        <v>8494</v>
      </c>
      <c r="G6693" s="1" t="s">
        <v>5834</v>
      </c>
      <c r="H6693" s="1" t="s">
        <v>8313</v>
      </c>
      <c r="I6693" s="1" t="b">
        <v>0</v>
      </c>
      <c r="J6693" s="1">
        <v>17</v>
      </c>
      <c r="K6693" s="1">
        <v>0</v>
      </c>
      <c r="L6693" s="1">
        <v>3</v>
      </c>
      <c r="M6693" s="1">
        <v>93</v>
      </c>
      <c r="N6693" s="1">
        <v>29.430379746835399</v>
      </c>
      <c r="O6693" s="1" t="s">
        <v>8319</v>
      </c>
    </row>
    <row r="6694" spans="1:15" x14ac:dyDescent="0.3">
      <c r="A6694" s="1" t="s">
        <v>5700</v>
      </c>
      <c r="B6694" s="1" t="s">
        <v>5774</v>
      </c>
      <c r="C6694" s="1">
        <v>4</v>
      </c>
      <c r="D6694" s="1" t="s">
        <v>7426</v>
      </c>
      <c r="E6694" s="1">
        <v>22</v>
      </c>
      <c r="F6694" s="1" t="s">
        <v>8494</v>
      </c>
      <c r="G6694" s="1" t="s">
        <v>5814</v>
      </c>
      <c r="H6694" s="1" t="s">
        <v>8313</v>
      </c>
      <c r="I6694" s="1" t="b">
        <v>0</v>
      </c>
      <c r="J6694" s="1">
        <v>16</v>
      </c>
      <c r="K6694" s="1">
        <v>0</v>
      </c>
      <c r="L6694" s="1">
        <v>0</v>
      </c>
      <c r="M6694" s="1">
        <v>25</v>
      </c>
      <c r="N6694" s="1">
        <v>7.9113924050632898</v>
      </c>
      <c r="O6694" s="1" t="e">
        <f>---------------cctcttgtggttggtagggttgtgg</f>
        <v>#NAME?</v>
      </c>
    </row>
    <row r="6695" spans="1:15" x14ac:dyDescent="0.3">
      <c r="A6695" s="1" t="s">
        <v>5700</v>
      </c>
      <c r="B6695" s="1" t="s">
        <v>5774</v>
      </c>
      <c r="C6695" s="1">
        <v>4</v>
      </c>
      <c r="D6695" s="1" t="s">
        <v>7426</v>
      </c>
      <c r="E6695" s="1">
        <v>23</v>
      </c>
      <c r="F6695" s="1" t="s">
        <v>8495</v>
      </c>
      <c r="G6695" s="1" t="s">
        <v>5834</v>
      </c>
      <c r="H6695" s="1" t="s">
        <v>8313</v>
      </c>
      <c r="I6695" s="1" t="b">
        <v>0</v>
      </c>
      <c r="J6695" s="1">
        <v>17</v>
      </c>
      <c r="K6695" s="1">
        <v>0</v>
      </c>
      <c r="L6695" s="1">
        <v>3</v>
      </c>
      <c r="M6695" s="1">
        <v>1291</v>
      </c>
      <c r="N6695" s="1">
        <v>93.754538852578094</v>
      </c>
      <c r="O6695" s="1" t="s">
        <v>8319</v>
      </c>
    </row>
    <row r="6696" spans="1:15" x14ac:dyDescent="0.3">
      <c r="A6696" s="1" t="s">
        <v>5700</v>
      </c>
      <c r="B6696" s="1" t="s">
        <v>5774</v>
      </c>
      <c r="C6696" s="1">
        <v>4</v>
      </c>
      <c r="D6696" s="1" t="s">
        <v>7426</v>
      </c>
      <c r="E6696" s="1">
        <v>23</v>
      </c>
      <c r="F6696" s="1" t="s">
        <v>8495</v>
      </c>
      <c r="G6696" s="1" t="s">
        <v>5814</v>
      </c>
      <c r="H6696" s="1" t="s">
        <v>8313</v>
      </c>
      <c r="I6696" s="1" t="b">
        <v>0</v>
      </c>
      <c r="J6696" s="1">
        <v>17</v>
      </c>
      <c r="K6696" s="1">
        <v>0</v>
      </c>
      <c r="L6696" s="1">
        <v>0</v>
      </c>
      <c r="M6696" s="1">
        <v>18</v>
      </c>
      <c r="N6696" s="1">
        <v>1.3071895424836599</v>
      </c>
      <c r="O6696" s="1" t="e">
        <f>----------------ctcttgtggttggtagggttgtgg</f>
        <v>#NAME?</v>
      </c>
    </row>
    <row r="6697" spans="1:15" x14ac:dyDescent="0.3">
      <c r="A6697" s="1" t="s">
        <v>5700</v>
      </c>
      <c r="B6697" s="1" t="s">
        <v>5774</v>
      </c>
      <c r="C6697" s="1">
        <v>4</v>
      </c>
      <c r="D6697" s="1" t="s">
        <v>7426</v>
      </c>
      <c r="E6697" s="1">
        <v>24</v>
      </c>
      <c r="F6697" s="1" t="s">
        <v>8496</v>
      </c>
      <c r="G6697" s="1" t="s">
        <v>5834</v>
      </c>
      <c r="H6697" s="1" t="s">
        <v>8390</v>
      </c>
      <c r="I6697" s="1" t="b">
        <v>0</v>
      </c>
      <c r="J6697" s="1">
        <v>19</v>
      </c>
      <c r="K6697" s="1">
        <v>2</v>
      </c>
      <c r="L6697" s="1">
        <v>0</v>
      </c>
      <c r="M6697" s="1">
        <v>242</v>
      </c>
      <c r="N6697" s="1">
        <v>74.233128834355796</v>
      </c>
      <c r="O6697" s="1" t="e">
        <f>------------------cttgtggttttggtagggttgt</f>
        <v>#NAME?</v>
      </c>
    </row>
    <row r="6698" spans="1:15" x14ac:dyDescent="0.3">
      <c r="A6698" s="1" t="s">
        <v>5700</v>
      </c>
      <c r="B6698" s="1" t="s">
        <v>5774</v>
      </c>
      <c r="C6698" s="1">
        <v>4</v>
      </c>
      <c r="D6698" s="1" t="s">
        <v>7426</v>
      </c>
      <c r="E6698" s="1">
        <v>24</v>
      </c>
      <c r="F6698" s="1" t="s">
        <v>8496</v>
      </c>
      <c r="G6698" s="1" t="s">
        <v>5834</v>
      </c>
      <c r="H6698" s="1" t="s">
        <v>8318</v>
      </c>
      <c r="I6698" s="1" t="b">
        <v>0</v>
      </c>
      <c r="J6698" s="1">
        <v>18</v>
      </c>
      <c r="K6698" s="1">
        <v>1</v>
      </c>
      <c r="L6698" s="1">
        <v>0</v>
      </c>
      <c r="M6698" s="1">
        <v>31</v>
      </c>
      <c r="N6698" s="1">
        <v>9.5092024539877293</v>
      </c>
      <c r="O6698" s="1" t="e">
        <f>-----------------tcttgtggttgggtagggttgtg</f>
        <v>#NAME?</v>
      </c>
    </row>
    <row r="6699" spans="1:15" x14ac:dyDescent="0.3">
      <c r="A6699" s="1" t="s">
        <v>5700</v>
      </c>
      <c r="B6699" s="1" t="s">
        <v>5774</v>
      </c>
      <c r="C6699" s="1">
        <v>4</v>
      </c>
      <c r="D6699" s="1" t="s">
        <v>7426</v>
      </c>
      <c r="E6699" s="1">
        <v>24</v>
      </c>
      <c r="F6699" s="1" t="s">
        <v>8496</v>
      </c>
      <c r="G6699" s="1" t="s">
        <v>5834</v>
      </c>
      <c r="H6699" s="1" t="s">
        <v>8390</v>
      </c>
      <c r="I6699" s="1" t="b">
        <v>0</v>
      </c>
      <c r="J6699" s="1">
        <v>18</v>
      </c>
      <c r="K6699" s="1">
        <v>2</v>
      </c>
      <c r="L6699" s="1">
        <v>0</v>
      </c>
      <c r="M6699" s="1">
        <v>24</v>
      </c>
      <c r="N6699" s="1">
        <v>7.3619631901840403</v>
      </c>
      <c r="O6699" s="1" t="e">
        <f>-----------------tcttgtggttttggtagggttgt</f>
        <v>#NAME?</v>
      </c>
    </row>
    <row r="6700" spans="1:15" x14ac:dyDescent="0.3">
      <c r="A6700" s="1" t="s">
        <v>5700</v>
      </c>
      <c r="B6700" s="1" t="s">
        <v>5774</v>
      </c>
      <c r="C6700" s="1">
        <v>4</v>
      </c>
      <c r="D6700" s="1" t="s">
        <v>7426</v>
      </c>
      <c r="E6700" s="1">
        <v>24</v>
      </c>
      <c r="F6700" s="1" t="s">
        <v>8496</v>
      </c>
      <c r="G6700" s="1" t="s">
        <v>5814</v>
      </c>
      <c r="H6700" s="1" t="s">
        <v>8313</v>
      </c>
      <c r="I6700" s="1" t="b">
        <v>0</v>
      </c>
      <c r="J6700" s="1">
        <v>17</v>
      </c>
      <c r="K6700" s="1">
        <v>0</v>
      </c>
      <c r="L6700" s="1">
        <v>0</v>
      </c>
      <c r="M6700" s="1">
        <v>8</v>
      </c>
      <c r="N6700" s="1">
        <v>2.4539877300613502</v>
      </c>
      <c r="O6700" s="1" t="e">
        <f>----------------ctcttgtggttggtagggttgtgg</f>
        <v>#NAME?</v>
      </c>
    </row>
    <row r="6701" spans="1:15" x14ac:dyDescent="0.3">
      <c r="A6701" s="1" t="s">
        <v>5700</v>
      </c>
      <c r="B6701" s="1" t="s">
        <v>5774</v>
      </c>
      <c r="C6701" s="1">
        <v>4</v>
      </c>
      <c r="D6701" s="1" t="s">
        <v>7426</v>
      </c>
      <c r="E6701" s="1">
        <v>24</v>
      </c>
      <c r="F6701" s="1" t="s">
        <v>8496</v>
      </c>
      <c r="G6701" s="1" t="s">
        <v>5834</v>
      </c>
      <c r="H6701" s="1" t="s">
        <v>8390</v>
      </c>
      <c r="I6701" s="1" t="b">
        <v>0</v>
      </c>
      <c r="J6701" s="1">
        <v>17</v>
      </c>
      <c r="K6701" s="1">
        <v>2</v>
      </c>
      <c r="L6701" s="1">
        <v>0</v>
      </c>
      <c r="M6701" s="1">
        <v>4</v>
      </c>
      <c r="N6701" s="1">
        <v>1.22699386503067</v>
      </c>
      <c r="O6701" s="1" t="e">
        <f>----------------ctcttgtggttttggtagggttgt</f>
        <v>#NAME?</v>
      </c>
    </row>
    <row r="6702" spans="1:15" x14ac:dyDescent="0.3">
      <c r="A6702" s="1" t="s">
        <v>5700</v>
      </c>
      <c r="B6702" s="1" t="s">
        <v>5774</v>
      </c>
      <c r="C6702" s="1">
        <v>4</v>
      </c>
      <c r="D6702" s="1" t="s">
        <v>7426</v>
      </c>
      <c r="E6702" s="1">
        <v>25</v>
      </c>
      <c r="F6702" s="1" t="s">
        <v>8497</v>
      </c>
      <c r="G6702" s="1" t="s">
        <v>5834</v>
      </c>
      <c r="H6702" s="1" t="s">
        <v>8318</v>
      </c>
      <c r="I6702" s="1" t="b">
        <v>0</v>
      </c>
      <c r="J6702" s="1">
        <v>18</v>
      </c>
      <c r="K6702" s="1">
        <v>1</v>
      </c>
      <c r="L6702" s="1">
        <v>0</v>
      </c>
      <c r="M6702" s="1">
        <v>287</v>
      </c>
      <c r="N6702" s="1">
        <v>61.194029850746197</v>
      </c>
      <c r="O6702" s="1" t="e">
        <f>-----------------tcttgtggttgggtagggttgtg</f>
        <v>#NAME?</v>
      </c>
    </row>
    <row r="6703" spans="1:15" x14ac:dyDescent="0.3">
      <c r="A6703" s="1" t="s">
        <v>5700</v>
      </c>
      <c r="B6703" s="1" t="s">
        <v>5774</v>
      </c>
      <c r="C6703" s="1">
        <v>4</v>
      </c>
      <c r="D6703" s="1" t="s">
        <v>7426</v>
      </c>
      <c r="E6703" s="1">
        <v>25</v>
      </c>
      <c r="F6703" s="1" t="s">
        <v>8497</v>
      </c>
      <c r="G6703" s="1" t="s">
        <v>5834</v>
      </c>
      <c r="H6703" s="1" t="s">
        <v>8318</v>
      </c>
      <c r="I6703" s="1" t="b">
        <v>0</v>
      </c>
      <c r="J6703" s="1">
        <v>17</v>
      </c>
      <c r="K6703" s="1">
        <v>1</v>
      </c>
      <c r="L6703" s="1">
        <v>0</v>
      </c>
      <c r="M6703" s="1">
        <v>53</v>
      </c>
      <c r="N6703" s="1">
        <v>11.300639658848599</v>
      </c>
      <c r="O6703" s="1" t="e">
        <f>----------------ctcttgtggttgggtagggttgtg</f>
        <v>#NAME?</v>
      </c>
    </row>
    <row r="6704" spans="1:15" x14ac:dyDescent="0.3">
      <c r="A6704" s="1" t="s">
        <v>5700</v>
      </c>
      <c r="B6704" s="1" t="s">
        <v>5774</v>
      </c>
      <c r="C6704" s="1">
        <v>4</v>
      </c>
      <c r="D6704" s="1" t="s">
        <v>7426</v>
      </c>
      <c r="E6704" s="1">
        <v>25</v>
      </c>
      <c r="F6704" s="1" t="s">
        <v>8497</v>
      </c>
      <c r="G6704" s="1" t="s">
        <v>5834</v>
      </c>
      <c r="H6704" s="1" t="s">
        <v>8313</v>
      </c>
      <c r="I6704" s="1" t="b">
        <v>0</v>
      </c>
      <c r="J6704" s="1">
        <v>17</v>
      </c>
      <c r="K6704" s="1">
        <v>0</v>
      </c>
      <c r="L6704" s="1">
        <v>0</v>
      </c>
      <c r="M6704" s="1">
        <v>25</v>
      </c>
      <c r="N6704" s="1">
        <v>5.3304904051172697</v>
      </c>
      <c r="O6704" s="1" t="e">
        <f>------------gaccctcttgtggt----agggttgtgg</f>
        <v>#NAME?</v>
      </c>
    </row>
    <row r="6705" spans="1:15" x14ac:dyDescent="0.3">
      <c r="A6705" s="1" t="s">
        <v>5700</v>
      </c>
      <c r="B6705" s="1" t="s">
        <v>5774</v>
      </c>
      <c r="C6705" s="1">
        <v>4</v>
      </c>
      <c r="D6705" s="1" t="s">
        <v>7426</v>
      </c>
      <c r="E6705" s="1">
        <v>25</v>
      </c>
      <c r="F6705" s="1" t="s">
        <v>8497</v>
      </c>
      <c r="G6705" s="1" t="s">
        <v>5834</v>
      </c>
      <c r="H6705" s="1" t="s">
        <v>8390</v>
      </c>
      <c r="I6705" s="1" t="b">
        <v>0</v>
      </c>
      <c r="J6705" s="1">
        <v>19</v>
      </c>
      <c r="K6705" s="1">
        <v>2</v>
      </c>
      <c r="L6705" s="1">
        <v>0</v>
      </c>
      <c r="M6705" s="1">
        <v>23</v>
      </c>
      <c r="N6705" s="1">
        <v>4.9040511727078897</v>
      </c>
      <c r="O6705" s="1" t="e">
        <f>------------------cttgtggttttggtagggttgt</f>
        <v>#NAME?</v>
      </c>
    </row>
    <row r="6706" spans="1:15" x14ac:dyDescent="0.3">
      <c r="A6706" s="1" t="s">
        <v>5700</v>
      </c>
      <c r="B6706" s="1" t="s">
        <v>5774</v>
      </c>
      <c r="C6706" s="1">
        <v>4</v>
      </c>
      <c r="D6706" s="1" t="s">
        <v>7426</v>
      </c>
      <c r="E6706" s="1">
        <v>25</v>
      </c>
      <c r="F6706" s="1" t="s">
        <v>8497</v>
      </c>
      <c r="G6706" s="1" t="s">
        <v>5814</v>
      </c>
      <c r="H6706" s="1" t="s">
        <v>8313</v>
      </c>
      <c r="I6706" s="1" t="b">
        <v>0</v>
      </c>
      <c r="J6706" s="1">
        <v>17</v>
      </c>
      <c r="K6706" s="1">
        <v>0</v>
      </c>
      <c r="L6706" s="1">
        <v>0</v>
      </c>
      <c r="M6706" s="1">
        <v>23</v>
      </c>
      <c r="N6706" s="1">
        <v>4.9040511727078897</v>
      </c>
      <c r="O6706" s="1" t="e">
        <f>----------------ctcttgtggttggtagggttgtgg</f>
        <v>#NAME?</v>
      </c>
    </row>
    <row r="6707" spans="1:15" x14ac:dyDescent="0.3">
      <c r="A6707" s="1" t="s">
        <v>5700</v>
      </c>
      <c r="B6707" s="1" t="s">
        <v>5774</v>
      </c>
      <c r="C6707" s="1">
        <v>4</v>
      </c>
      <c r="D6707" s="1" t="s">
        <v>7426</v>
      </c>
      <c r="E6707" s="1">
        <v>25</v>
      </c>
      <c r="F6707" s="1" t="s">
        <v>8497</v>
      </c>
      <c r="G6707" s="1" t="s">
        <v>5834</v>
      </c>
      <c r="H6707" s="1" t="s">
        <v>8318</v>
      </c>
      <c r="I6707" s="1" t="b">
        <v>0</v>
      </c>
      <c r="J6707" s="1">
        <v>16</v>
      </c>
      <c r="K6707" s="1">
        <v>1</v>
      </c>
      <c r="L6707" s="1">
        <v>0</v>
      </c>
      <c r="M6707" s="1">
        <v>7</v>
      </c>
      <c r="N6707" s="1">
        <v>1.4925373134328299</v>
      </c>
      <c r="O6707" s="1" t="e">
        <f>---------------cctcttgtggttgggtagggttgtg</f>
        <v>#NAME?</v>
      </c>
    </row>
    <row r="6708" spans="1:15" x14ac:dyDescent="0.3">
      <c r="A6708" s="1" t="s">
        <v>5700</v>
      </c>
      <c r="B6708" s="1" t="s">
        <v>5774</v>
      </c>
      <c r="C6708" s="1">
        <v>4</v>
      </c>
      <c r="D6708" s="1" t="s">
        <v>7426</v>
      </c>
      <c r="E6708" s="1">
        <v>25</v>
      </c>
      <c r="F6708" s="1" t="s">
        <v>8497</v>
      </c>
      <c r="G6708" s="1" t="s">
        <v>5834</v>
      </c>
      <c r="H6708" s="1" t="s">
        <v>8390</v>
      </c>
      <c r="I6708" s="1" t="b">
        <v>0</v>
      </c>
      <c r="J6708" s="1">
        <v>18</v>
      </c>
      <c r="K6708" s="1">
        <v>2</v>
      </c>
      <c r="L6708" s="1">
        <v>0</v>
      </c>
      <c r="M6708" s="1">
        <v>7</v>
      </c>
      <c r="N6708" s="1">
        <v>1.4925373134328299</v>
      </c>
      <c r="O6708" s="1" t="e">
        <f>-----------------tcttgtggttttggtagggttgt</f>
        <v>#NAME?</v>
      </c>
    </row>
    <row r="6709" spans="1:15" x14ac:dyDescent="0.3">
      <c r="A6709" s="1" t="s">
        <v>5700</v>
      </c>
      <c r="B6709" s="1" t="s">
        <v>5774</v>
      </c>
      <c r="C6709" s="1">
        <v>4</v>
      </c>
      <c r="D6709" s="1" t="s">
        <v>7426</v>
      </c>
      <c r="E6709" s="1">
        <v>25</v>
      </c>
      <c r="F6709" s="1" t="s">
        <v>8497</v>
      </c>
      <c r="G6709" s="1" t="s">
        <v>5814</v>
      </c>
      <c r="H6709" s="1" t="s">
        <v>8313</v>
      </c>
      <c r="I6709" s="1" t="b">
        <v>0</v>
      </c>
      <c r="J6709" s="1">
        <v>16</v>
      </c>
      <c r="K6709" s="1">
        <v>0</v>
      </c>
      <c r="L6709" s="1">
        <v>0</v>
      </c>
      <c r="M6709" s="1">
        <v>7</v>
      </c>
      <c r="N6709" s="1">
        <v>1.4925373134328299</v>
      </c>
      <c r="O6709" s="1" t="e">
        <f>---------------cctcttgtggttggtagggttgtgg</f>
        <v>#NAME?</v>
      </c>
    </row>
    <row r="6710" spans="1:15" x14ac:dyDescent="0.3">
      <c r="A6710" s="1" t="s">
        <v>5700</v>
      </c>
      <c r="B6710" s="1" t="s">
        <v>5774</v>
      </c>
      <c r="C6710" s="1">
        <v>4</v>
      </c>
      <c r="D6710" s="1" t="s">
        <v>7426</v>
      </c>
      <c r="E6710" s="1">
        <v>26</v>
      </c>
      <c r="F6710" s="1" t="s">
        <v>8498</v>
      </c>
      <c r="G6710" s="1" t="s">
        <v>5814</v>
      </c>
      <c r="H6710" s="1" t="s">
        <v>8313</v>
      </c>
      <c r="I6710" s="1" t="b">
        <v>0</v>
      </c>
      <c r="J6710" s="1">
        <v>17</v>
      </c>
      <c r="K6710" s="1">
        <v>0</v>
      </c>
      <c r="L6710" s="1">
        <v>0</v>
      </c>
      <c r="M6710" s="1">
        <v>418</v>
      </c>
      <c r="N6710" s="1">
        <v>84.274193548387103</v>
      </c>
      <c r="O6710" s="1" t="e">
        <f>----------------ctcttgtggttggtagggttgtgg</f>
        <v>#NAME?</v>
      </c>
    </row>
    <row r="6711" spans="1:15" x14ac:dyDescent="0.3">
      <c r="A6711" s="1" t="s">
        <v>5700</v>
      </c>
      <c r="B6711" s="1" t="s">
        <v>5774</v>
      </c>
      <c r="C6711" s="1">
        <v>4</v>
      </c>
      <c r="D6711" s="1" t="s">
        <v>7426</v>
      </c>
      <c r="E6711" s="1">
        <v>26</v>
      </c>
      <c r="F6711" s="1" t="s">
        <v>8498</v>
      </c>
      <c r="G6711" s="1" t="s">
        <v>5814</v>
      </c>
      <c r="H6711" s="1" t="s">
        <v>8313</v>
      </c>
      <c r="I6711" s="1" t="b">
        <v>0</v>
      </c>
      <c r="J6711" s="1">
        <v>16</v>
      </c>
      <c r="K6711" s="1">
        <v>0</v>
      </c>
      <c r="L6711" s="1">
        <v>0</v>
      </c>
      <c r="M6711" s="1">
        <v>35</v>
      </c>
      <c r="N6711" s="1">
        <v>7.0564516129032198</v>
      </c>
      <c r="O6711" s="1" t="e">
        <f>---------------cctcttgtggttggtagggttgtgg</f>
        <v>#NAME?</v>
      </c>
    </row>
    <row r="6712" spans="1:15" x14ac:dyDescent="0.3">
      <c r="A6712" s="1" t="s">
        <v>5700</v>
      </c>
      <c r="B6712" s="1" t="s">
        <v>5774</v>
      </c>
      <c r="C6712" s="1">
        <v>4</v>
      </c>
      <c r="D6712" s="1" t="s">
        <v>7426</v>
      </c>
      <c r="E6712" s="1">
        <v>26</v>
      </c>
      <c r="F6712" s="1" t="s">
        <v>8498</v>
      </c>
      <c r="G6712" s="1" t="s">
        <v>5814</v>
      </c>
      <c r="H6712" s="1" t="s">
        <v>8313</v>
      </c>
      <c r="I6712" s="1" t="b">
        <v>0</v>
      </c>
      <c r="J6712" s="1">
        <v>15</v>
      </c>
      <c r="K6712" s="1">
        <v>0</v>
      </c>
      <c r="L6712" s="1">
        <v>0</v>
      </c>
      <c r="M6712" s="1">
        <v>6</v>
      </c>
      <c r="N6712" s="1">
        <v>1.2096774193548301</v>
      </c>
      <c r="O6712" s="1" t="e">
        <f>--------------ccctcttgtggttggtagggttgtgg</f>
        <v>#NAME?</v>
      </c>
    </row>
    <row r="6713" spans="1:15" x14ac:dyDescent="0.3">
      <c r="A6713" s="1" t="s">
        <v>5700</v>
      </c>
      <c r="B6713" s="1" t="s">
        <v>5774</v>
      </c>
      <c r="C6713" s="1">
        <v>4</v>
      </c>
      <c r="D6713" s="1" t="s">
        <v>7426</v>
      </c>
      <c r="E6713" s="1">
        <v>27</v>
      </c>
      <c r="F6713" s="1" t="s">
        <v>8499</v>
      </c>
      <c r="G6713" s="1" t="s">
        <v>5814</v>
      </c>
      <c r="H6713" s="1" t="s">
        <v>8313</v>
      </c>
      <c r="I6713" s="1" t="b">
        <v>0</v>
      </c>
      <c r="J6713" s="1">
        <v>17</v>
      </c>
      <c r="K6713" s="1">
        <v>0</v>
      </c>
      <c r="L6713" s="1">
        <v>0</v>
      </c>
      <c r="M6713" s="1">
        <v>309</v>
      </c>
      <c r="N6713" s="1">
        <v>55.675675675675599</v>
      </c>
      <c r="O6713" s="1" t="e">
        <f>----------------ctcttgtggttggtagggttgtgg</f>
        <v>#NAME?</v>
      </c>
    </row>
    <row r="6714" spans="1:15" x14ac:dyDescent="0.3">
      <c r="A6714" s="1" t="s">
        <v>5700</v>
      </c>
      <c r="B6714" s="1" t="s">
        <v>5774</v>
      </c>
      <c r="C6714" s="1">
        <v>4</v>
      </c>
      <c r="D6714" s="1" t="s">
        <v>7426</v>
      </c>
      <c r="E6714" s="1">
        <v>27</v>
      </c>
      <c r="F6714" s="1" t="s">
        <v>8499</v>
      </c>
      <c r="G6714" s="1" t="s">
        <v>5814</v>
      </c>
      <c r="H6714" s="1" t="s">
        <v>8313</v>
      </c>
      <c r="I6714" s="1" t="b">
        <v>0</v>
      </c>
      <c r="J6714" s="1">
        <v>16</v>
      </c>
      <c r="K6714" s="1">
        <v>0</v>
      </c>
      <c r="L6714" s="1">
        <v>0</v>
      </c>
      <c r="M6714" s="1">
        <v>62</v>
      </c>
      <c r="N6714" s="1">
        <v>11.1711711711711</v>
      </c>
      <c r="O6714" s="1" t="e">
        <f>---------------cctcttgtggttggtagggttgtgg</f>
        <v>#NAME?</v>
      </c>
    </row>
    <row r="6715" spans="1:15" x14ac:dyDescent="0.3">
      <c r="A6715" s="1" t="s">
        <v>5700</v>
      </c>
      <c r="B6715" s="1" t="s">
        <v>5774</v>
      </c>
      <c r="C6715" s="1">
        <v>4</v>
      </c>
      <c r="D6715" s="1" t="s">
        <v>7426</v>
      </c>
      <c r="E6715" s="1">
        <v>27</v>
      </c>
      <c r="F6715" s="1" t="s">
        <v>8499</v>
      </c>
      <c r="G6715" s="1" t="s">
        <v>5834</v>
      </c>
      <c r="H6715" s="1" t="s">
        <v>8313</v>
      </c>
      <c r="I6715" s="1" t="b">
        <v>0</v>
      </c>
      <c r="J6715" s="1">
        <v>17</v>
      </c>
      <c r="K6715" s="1">
        <v>0</v>
      </c>
      <c r="L6715" s="1">
        <v>0</v>
      </c>
      <c r="M6715" s="1">
        <v>24</v>
      </c>
      <c r="N6715" s="1">
        <v>4.3243243243243201</v>
      </c>
      <c r="O6715" s="1" t="e">
        <f>--------------ccctcttgtgg--ggtagggttgtgg</f>
        <v>#NAME?</v>
      </c>
    </row>
    <row r="6716" spans="1:15" x14ac:dyDescent="0.3">
      <c r="A6716" s="1" t="s">
        <v>5700</v>
      </c>
      <c r="B6716" s="1" t="s">
        <v>5774</v>
      </c>
      <c r="C6716" s="1">
        <v>4</v>
      </c>
      <c r="D6716" s="1" t="s">
        <v>7426</v>
      </c>
      <c r="E6716" s="1">
        <v>27</v>
      </c>
      <c r="F6716" s="1" t="s">
        <v>8499</v>
      </c>
      <c r="G6716" s="1" t="s">
        <v>5834</v>
      </c>
      <c r="H6716" s="1" t="s">
        <v>8313</v>
      </c>
      <c r="I6716" s="1" t="b">
        <v>0</v>
      </c>
      <c r="J6716" s="1">
        <v>17</v>
      </c>
      <c r="K6716" s="1">
        <v>0</v>
      </c>
      <c r="L6716" s="1">
        <v>3</v>
      </c>
      <c r="M6716" s="1">
        <v>16</v>
      </c>
      <c r="N6716" s="1">
        <v>2.8828828828828801</v>
      </c>
      <c r="O6716" s="1" t="e">
        <f>-gAagTgGcagggac---------------agggttgtgg</f>
        <v>#NAME?</v>
      </c>
    </row>
    <row r="6717" spans="1:15" x14ac:dyDescent="0.3">
      <c r="A6717" s="1" t="s">
        <v>5700</v>
      </c>
      <c r="B6717" s="1" t="s">
        <v>5774</v>
      </c>
      <c r="C6717" s="1">
        <v>4</v>
      </c>
      <c r="D6717" s="1" t="s">
        <v>7426</v>
      </c>
      <c r="E6717" s="1">
        <v>27</v>
      </c>
      <c r="F6717" s="1" t="s">
        <v>8499</v>
      </c>
      <c r="G6717" s="1" t="s">
        <v>5834</v>
      </c>
      <c r="H6717" s="1" t="s">
        <v>8313</v>
      </c>
      <c r="I6717" s="1" t="b">
        <v>0</v>
      </c>
      <c r="J6717" s="1">
        <v>17</v>
      </c>
      <c r="K6717" s="1">
        <v>0</v>
      </c>
      <c r="L6717" s="1">
        <v>0</v>
      </c>
      <c r="M6717" s="1">
        <v>15</v>
      </c>
      <c r="N6717" s="1">
        <v>2.7027027027027</v>
      </c>
      <c r="O6717" s="1" t="e">
        <f>-gcagggacagggaccctct---------------tgtgg</f>
        <v>#NAME?</v>
      </c>
    </row>
    <row r="6718" spans="1:15" x14ac:dyDescent="0.3">
      <c r="A6718" s="1" t="s">
        <v>5700</v>
      </c>
      <c r="B6718" s="1" t="s">
        <v>5774</v>
      </c>
      <c r="C6718" s="1">
        <v>4</v>
      </c>
      <c r="D6718" s="1" t="s">
        <v>7426</v>
      </c>
      <c r="E6718" s="1">
        <v>27</v>
      </c>
      <c r="F6718" s="1" t="s">
        <v>8499</v>
      </c>
      <c r="G6718" s="1" t="s">
        <v>5834</v>
      </c>
      <c r="H6718" s="1" t="s">
        <v>8314</v>
      </c>
      <c r="I6718" s="1" t="b">
        <v>0</v>
      </c>
      <c r="J6718" s="1">
        <v>18</v>
      </c>
      <c r="K6718" s="1">
        <v>1</v>
      </c>
      <c r="L6718" s="1">
        <v>0</v>
      </c>
      <c r="M6718" s="1">
        <v>11</v>
      </c>
      <c r="N6718" s="1">
        <v>1.9819819819819799</v>
      </c>
      <c r="O6718" s="1" t="e">
        <f>-----------------tcttgtggtttggtagggttgtg</f>
        <v>#NAME?</v>
      </c>
    </row>
    <row r="6719" spans="1:15" x14ac:dyDescent="0.3">
      <c r="A6719" s="1" t="s">
        <v>5700</v>
      </c>
      <c r="B6719" s="1" t="s">
        <v>5774</v>
      </c>
      <c r="C6719" s="1">
        <v>4</v>
      </c>
      <c r="D6719" s="1" t="s">
        <v>7426</v>
      </c>
      <c r="E6719" s="1">
        <v>27</v>
      </c>
      <c r="F6719" s="1" t="s">
        <v>8499</v>
      </c>
      <c r="G6719" s="1" t="s">
        <v>5834</v>
      </c>
      <c r="H6719" s="1" t="s">
        <v>8313</v>
      </c>
      <c r="I6719" s="1" t="b">
        <v>0</v>
      </c>
      <c r="J6719" s="1">
        <v>17</v>
      </c>
      <c r="K6719" s="1">
        <v>0</v>
      </c>
      <c r="L6719" s="1">
        <v>0</v>
      </c>
      <c r="M6719" s="1">
        <v>9</v>
      </c>
      <c r="N6719" s="1">
        <v>1.6216216216216199</v>
      </c>
      <c r="O6719" s="1" t="e">
        <f>-------------accctcttgtggtt---agggttgtgg</f>
        <v>#NAME?</v>
      </c>
    </row>
    <row r="6720" spans="1:15" x14ac:dyDescent="0.3">
      <c r="A6720" s="1" t="s">
        <v>5700</v>
      </c>
      <c r="B6720" s="1" t="s">
        <v>5774</v>
      </c>
      <c r="C6720" s="1">
        <v>4</v>
      </c>
      <c r="D6720" s="1" t="s">
        <v>7426</v>
      </c>
      <c r="E6720" s="1">
        <v>27</v>
      </c>
      <c r="F6720" s="1" t="s">
        <v>8499</v>
      </c>
      <c r="G6720" s="1" t="s">
        <v>5834</v>
      </c>
      <c r="H6720" s="1" t="s">
        <v>8313</v>
      </c>
      <c r="I6720" s="1" t="b">
        <v>0</v>
      </c>
      <c r="J6720" s="1">
        <v>15</v>
      </c>
      <c r="K6720" s="1">
        <v>0</v>
      </c>
      <c r="L6720" s="1">
        <v>3</v>
      </c>
      <c r="M6720" s="1">
        <v>8</v>
      </c>
      <c r="N6720" s="1">
        <v>1.44144144144144</v>
      </c>
      <c r="O6720" s="1" t="s">
        <v>8458</v>
      </c>
    </row>
    <row r="6721" spans="1:15" x14ac:dyDescent="0.3">
      <c r="A6721" s="1" t="s">
        <v>5700</v>
      </c>
      <c r="B6721" s="1" t="s">
        <v>5774</v>
      </c>
      <c r="C6721" s="1">
        <v>4</v>
      </c>
      <c r="D6721" s="1" t="s">
        <v>7426</v>
      </c>
      <c r="E6721" s="1">
        <v>27</v>
      </c>
      <c r="F6721" s="1" t="s">
        <v>8499</v>
      </c>
      <c r="G6721" s="1" t="s">
        <v>5834</v>
      </c>
      <c r="H6721" s="1" t="s">
        <v>8313</v>
      </c>
      <c r="I6721" s="1" t="b">
        <v>0</v>
      </c>
      <c r="J6721" s="1">
        <v>17</v>
      </c>
      <c r="K6721" s="1">
        <v>0</v>
      </c>
      <c r="L6721" s="1">
        <v>8</v>
      </c>
      <c r="M6721" s="1">
        <v>6</v>
      </c>
      <c r="N6721" s="1">
        <v>1.08108108108108</v>
      </c>
      <c r="O6721" s="1" t="s">
        <v>8500</v>
      </c>
    </row>
    <row r="6722" spans="1:15" x14ac:dyDescent="0.3">
      <c r="A6722" s="1" t="s">
        <v>5700</v>
      </c>
      <c r="B6722" s="1" t="s">
        <v>5774</v>
      </c>
      <c r="C6722" s="1">
        <v>4</v>
      </c>
      <c r="D6722" s="1" t="s">
        <v>7426</v>
      </c>
      <c r="E6722" s="1">
        <v>27</v>
      </c>
      <c r="F6722" s="1" t="s">
        <v>8499</v>
      </c>
      <c r="G6722" s="1" t="s">
        <v>5834</v>
      </c>
      <c r="H6722" s="1" t="s">
        <v>8314</v>
      </c>
      <c r="I6722" s="1" t="b">
        <v>0</v>
      </c>
      <c r="J6722" s="1">
        <v>18</v>
      </c>
      <c r="K6722" s="1">
        <v>1</v>
      </c>
      <c r="L6722" s="1">
        <v>0</v>
      </c>
      <c r="M6722" s="1">
        <v>6</v>
      </c>
      <c r="N6722" s="1">
        <v>1.08108108108108</v>
      </c>
      <c r="O6722" s="1" t="e">
        <f>-----------------tcttgtggttaggtagggttgtg</f>
        <v>#NAME?</v>
      </c>
    </row>
    <row r="6723" spans="1:15" x14ac:dyDescent="0.3">
      <c r="A6723" s="1" t="s">
        <v>5700</v>
      </c>
      <c r="B6723" s="1" t="s">
        <v>5774</v>
      </c>
      <c r="C6723" s="1">
        <v>4</v>
      </c>
      <c r="D6723" s="1" t="s">
        <v>7426</v>
      </c>
      <c r="E6723" s="1">
        <v>28</v>
      </c>
      <c r="F6723" s="1" t="s">
        <v>8501</v>
      </c>
      <c r="G6723" s="1" t="s">
        <v>5834</v>
      </c>
      <c r="H6723" s="1" t="s">
        <v>8314</v>
      </c>
      <c r="I6723" s="1" t="b">
        <v>0</v>
      </c>
      <c r="J6723" s="1">
        <v>18</v>
      </c>
      <c r="K6723" s="1">
        <v>1</v>
      </c>
      <c r="L6723" s="1">
        <v>0</v>
      </c>
      <c r="M6723" s="1">
        <v>339</v>
      </c>
      <c r="N6723" s="1">
        <v>40.261282660332498</v>
      </c>
      <c r="O6723" s="1" t="e">
        <f>-----------------tcttgtggttaggtagggttgtg</f>
        <v>#NAME?</v>
      </c>
    </row>
    <row r="6724" spans="1:15" x14ac:dyDescent="0.3">
      <c r="A6724" s="1" t="s">
        <v>5700</v>
      </c>
      <c r="B6724" s="1" t="s">
        <v>5774</v>
      </c>
      <c r="C6724" s="1">
        <v>4</v>
      </c>
      <c r="D6724" s="1" t="s">
        <v>7426</v>
      </c>
      <c r="E6724" s="1">
        <v>28</v>
      </c>
      <c r="F6724" s="1" t="s">
        <v>8501</v>
      </c>
      <c r="G6724" s="1" t="s">
        <v>5834</v>
      </c>
      <c r="H6724" s="1" t="s">
        <v>8314</v>
      </c>
      <c r="I6724" s="1" t="b">
        <v>0</v>
      </c>
      <c r="J6724" s="1">
        <v>18</v>
      </c>
      <c r="K6724" s="1">
        <v>1</v>
      </c>
      <c r="L6724" s="1">
        <v>0</v>
      </c>
      <c r="M6724" s="1">
        <v>326</v>
      </c>
      <c r="N6724" s="1">
        <v>38.717339667458397</v>
      </c>
      <c r="O6724" s="1" t="e">
        <f>-----------------tcttgtggtttggtagggttgtg</f>
        <v>#NAME?</v>
      </c>
    </row>
    <row r="6725" spans="1:15" x14ac:dyDescent="0.3">
      <c r="A6725" s="1" t="s">
        <v>5700</v>
      </c>
      <c r="B6725" s="1" t="s">
        <v>5774</v>
      </c>
      <c r="C6725" s="1">
        <v>4</v>
      </c>
      <c r="D6725" s="1" t="s">
        <v>7426</v>
      </c>
      <c r="E6725" s="1">
        <v>28</v>
      </c>
      <c r="F6725" s="1" t="s">
        <v>8501</v>
      </c>
      <c r="G6725" s="1" t="s">
        <v>5834</v>
      </c>
      <c r="H6725" s="1" t="s">
        <v>8313</v>
      </c>
      <c r="I6725" s="1" t="b">
        <v>0</v>
      </c>
      <c r="J6725" s="1">
        <v>17</v>
      </c>
      <c r="K6725" s="1">
        <v>0</v>
      </c>
      <c r="L6725" s="1">
        <v>0</v>
      </c>
      <c r="M6725" s="1">
        <v>81</v>
      </c>
      <c r="N6725" s="1">
        <v>9.6199524940617493</v>
      </c>
      <c r="O6725" s="1" t="e">
        <f>-------acagggaccctcttgtggttg---------tgg</f>
        <v>#NAME?</v>
      </c>
    </row>
    <row r="6726" spans="1:15" x14ac:dyDescent="0.3">
      <c r="A6726" s="1" t="s">
        <v>5700</v>
      </c>
      <c r="B6726" s="1" t="s">
        <v>5774</v>
      </c>
      <c r="C6726" s="1">
        <v>4</v>
      </c>
      <c r="D6726" s="1" t="s">
        <v>7426</v>
      </c>
      <c r="E6726" s="1">
        <v>28</v>
      </c>
      <c r="F6726" s="1" t="s">
        <v>8501</v>
      </c>
      <c r="G6726" s="1" t="s">
        <v>5834</v>
      </c>
      <c r="H6726" s="1" t="s">
        <v>8314</v>
      </c>
      <c r="I6726" s="1" t="b">
        <v>0</v>
      </c>
      <c r="J6726" s="1">
        <v>17</v>
      </c>
      <c r="K6726" s="1">
        <v>1</v>
      </c>
      <c r="L6726" s="1">
        <v>0</v>
      </c>
      <c r="M6726" s="1">
        <v>26</v>
      </c>
      <c r="N6726" s="1">
        <v>3.0878859857482102</v>
      </c>
      <c r="O6726" s="1" t="e">
        <f>----------------ctcttgtggttaggtagggttgtg</f>
        <v>#NAME?</v>
      </c>
    </row>
    <row r="6727" spans="1:15" x14ac:dyDescent="0.3">
      <c r="A6727" s="1" t="s">
        <v>5700</v>
      </c>
      <c r="B6727" s="1" t="s">
        <v>5774</v>
      </c>
      <c r="C6727" s="1">
        <v>4</v>
      </c>
      <c r="D6727" s="1" t="s">
        <v>7426</v>
      </c>
      <c r="E6727" s="1">
        <v>28</v>
      </c>
      <c r="F6727" s="1" t="s">
        <v>8501</v>
      </c>
      <c r="G6727" s="1" t="s">
        <v>5834</v>
      </c>
      <c r="H6727" s="1" t="s">
        <v>8314</v>
      </c>
      <c r="I6727" s="1" t="b">
        <v>0</v>
      </c>
      <c r="J6727" s="1">
        <v>17</v>
      </c>
      <c r="K6727" s="1">
        <v>1</v>
      </c>
      <c r="L6727" s="1">
        <v>0</v>
      </c>
      <c r="M6727" s="1">
        <v>22</v>
      </c>
      <c r="N6727" s="1">
        <v>2.6128266033254102</v>
      </c>
      <c r="O6727" s="1" t="e">
        <f>----------------ctcttgtggtttggtagggttgtg</f>
        <v>#NAME?</v>
      </c>
    </row>
    <row r="6728" spans="1:15" x14ac:dyDescent="0.3">
      <c r="A6728" s="1" t="s">
        <v>5700</v>
      </c>
      <c r="B6728" s="1" t="s">
        <v>5774</v>
      </c>
      <c r="C6728" s="1">
        <v>4</v>
      </c>
      <c r="D6728" s="1" t="s">
        <v>7426</v>
      </c>
      <c r="E6728" s="1">
        <v>29</v>
      </c>
      <c r="F6728" s="1" t="s">
        <v>8502</v>
      </c>
      <c r="G6728" s="1" t="s">
        <v>5834</v>
      </c>
      <c r="H6728" s="1" t="s">
        <v>8313</v>
      </c>
      <c r="I6728" s="1" t="b">
        <v>0</v>
      </c>
      <c r="J6728" s="1">
        <v>17</v>
      </c>
      <c r="K6728" s="1">
        <v>0</v>
      </c>
      <c r="L6728" s="1">
        <v>0</v>
      </c>
      <c r="M6728" s="1">
        <v>382</v>
      </c>
      <c r="N6728" s="1">
        <v>43.310657596371797</v>
      </c>
      <c r="O6728" s="1" t="e">
        <f>-------acagggaccctcttgtggttg---------tgg</f>
        <v>#NAME?</v>
      </c>
    </row>
    <row r="6729" spans="1:15" x14ac:dyDescent="0.3">
      <c r="A6729" s="1" t="s">
        <v>5700</v>
      </c>
      <c r="B6729" s="1" t="s">
        <v>5774</v>
      </c>
      <c r="C6729" s="1">
        <v>4</v>
      </c>
      <c r="D6729" s="1" t="s">
        <v>7426</v>
      </c>
      <c r="E6729" s="1">
        <v>29</v>
      </c>
      <c r="F6729" s="1" t="s">
        <v>8502</v>
      </c>
      <c r="G6729" s="1" t="s">
        <v>5834</v>
      </c>
      <c r="H6729" s="1" t="s">
        <v>8314</v>
      </c>
      <c r="I6729" s="1" t="b">
        <v>0</v>
      </c>
      <c r="J6729" s="1">
        <v>18</v>
      </c>
      <c r="K6729" s="1">
        <v>1</v>
      </c>
      <c r="L6729" s="1">
        <v>0</v>
      </c>
      <c r="M6729" s="1">
        <v>234</v>
      </c>
      <c r="N6729" s="1">
        <v>26.530612244897899</v>
      </c>
      <c r="O6729" s="1" t="e">
        <f>-----------------tcttgtggttaggtagggttgtg</f>
        <v>#NAME?</v>
      </c>
    </row>
    <row r="6730" spans="1:15" x14ac:dyDescent="0.3">
      <c r="A6730" s="1" t="s">
        <v>5700</v>
      </c>
      <c r="B6730" s="1" t="s">
        <v>5774</v>
      </c>
      <c r="C6730" s="1">
        <v>4</v>
      </c>
      <c r="D6730" s="1" t="s">
        <v>7426</v>
      </c>
      <c r="E6730" s="1">
        <v>29</v>
      </c>
      <c r="F6730" s="1" t="s">
        <v>8502</v>
      </c>
      <c r="G6730" s="1" t="s">
        <v>5834</v>
      </c>
      <c r="H6730" s="1" t="s">
        <v>8313</v>
      </c>
      <c r="I6730" s="1" t="b">
        <v>0</v>
      </c>
      <c r="J6730" s="1">
        <v>16</v>
      </c>
      <c r="K6730" s="1">
        <v>0</v>
      </c>
      <c r="L6730" s="1">
        <v>0</v>
      </c>
      <c r="M6730" s="1">
        <v>73</v>
      </c>
      <c r="N6730" s="1">
        <v>8.2766439909296992</v>
      </c>
      <c r="O6730" s="1" t="e">
        <f>------gacagggaccctcttgtggttg---------tgg</f>
        <v>#NAME?</v>
      </c>
    </row>
    <row r="6731" spans="1:15" x14ac:dyDescent="0.3">
      <c r="A6731" s="1" t="s">
        <v>5700</v>
      </c>
      <c r="B6731" s="1" t="s">
        <v>5774</v>
      </c>
      <c r="C6731" s="1">
        <v>4</v>
      </c>
      <c r="D6731" s="1" t="s">
        <v>7426</v>
      </c>
      <c r="E6731" s="1">
        <v>29</v>
      </c>
      <c r="F6731" s="1" t="s">
        <v>8502</v>
      </c>
      <c r="G6731" s="1" t="s">
        <v>5834</v>
      </c>
      <c r="H6731" s="1" t="s">
        <v>8314</v>
      </c>
      <c r="I6731" s="1" t="b">
        <v>0</v>
      </c>
      <c r="J6731" s="1">
        <v>17</v>
      </c>
      <c r="K6731" s="1">
        <v>1</v>
      </c>
      <c r="L6731" s="1">
        <v>0</v>
      </c>
      <c r="M6731" s="1">
        <v>50</v>
      </c>
      <c r="N6731" s="1">
        <v>5.6689342403628098</v>
      </c>
      <c r="O6731" s="1" t="e">
        <f>----------------ctcttgtggttaggtagggttgtg</f>
        <v>#NAME?</v>
      </c>
    </row>
    <row r="6732" spans="1:15" x14ac:dyDescent="0.3">
      <c r="A6732" s="1" t="s">
        <v>5700</v>
      </c>
      <c r="B6732" s="1" t="s">
        <v>5774</v>
      </c>
      <c r="C6732" s="1">
        <v>4</v>
      </c>
      <c r="D6732" s="1" t="s">
        <v>7426</v>
      </c>
      <c r="E6732" s="1">
        <v>29</v>
      </c>
      <c r="F6732" s="1" t="s">
        <v>8502</v>
      </c>
      <c r="G6732" s="1" t="s">
        <v>5834</v>
      </c>
      <c r="H6732" s="1" t="s">
        <v>8314</v>
      </c>
      <c r="I6732" s="1" t="b">
        <v>0</v>
      </c>
      <c r="J6732" s="1">
        <v>18</v>
      </c>
      <c r="K6732" s="1">
        <v>1</v>
      </c>
      <c r="L6732" s="1">
        <v>0</v>
      </c>
      <c r="M6732" s="1">
        <v>33</v>
      </c>
      <c r="N6732" s="1">
        <v>3.7414965986394502</v>
      </c>
      <c r="O6732" s="1" t="e">
        <f>-----------------tcttgtggtttggtagggttgtg</f>
        <v>#NAME?</v>
      </c>
    </row>
    <row r="6733" spans="1:15" x14ac:dyDescent="0.3">
      <c r="A6733" s="1" t="s">
        <v>5700</v>
      </c>
      <c r="B6733" s="1" t="s">
        <v>5774</v>
      </c>
      <c r="C6733" s="1">
        <v>4</v>
      </c>
      <c r="D6733" s="1" t="s">
        <v>7426</v>
      </c>
      <c r="E6733" s="1">
        <v>29</v>
      </c>
      <c r="F6733" s="1" t="s">
        <v>8502</v>
      </c>
      <c r="G6733" s="1" t="s">
        <v>5834</v>
      </c>
      <c r="H6733" s="1" t="s">
        <v>8313</v>
      </c>
      <c r="I6733" s="1" t="b">
        <v>0</v>
      </c>
      <c r="J6733" s="1">
        <v>17</v>
      </c>
      <c r="K6733" s="1">
        <v>0</v>
      </c>
      <c r="L6733" s="1">
        <v>0</v>
      </c>
      <c r="M6733" s="1">
        <v>28</v>
      </c>
      <c r="N6733" s="1">
        <v>3.17460317460317</v>
      </c>
      <c r="O6733" s="1" t="e">
        <f>-gcagggacagggaccctct---------------tgtgg</f>
        <v>#NAME?</v>
      </c>
    </row>
    <row r="6734" spans="1:15" x14ac:dyDescent="0.3">
      <c r="A6734" s="1" t="s">
        <v>5700</v>
      </c>
      <c r="B6734" s="1" t="s">
        <v>5774</v>
      </c>
      <c r="C6734" s="1">
        <v>4</v>
      </c>
      <c r="D6734" s="1" t="s">
        <v>7426</v>
      </c>
      <c r="E6734" s="1">
        <v>29</v>
      </c>
      <c r="F6734" s="1" t="s">
        <v>8502</v>
      </c>
      <c r="G6734" s="1" t="s">
        <v>5834</v>
      </c>
      <c r="H6734" s="1" t="s">
        <v>8313</v>
      </c>
      <c r="I6734" s="1" t="b">
        <v>0</v>
      </c>
      <c r="J6734" s="1">
        <v>17</v>
      </c>
      <c r="K6734" s="1">
        <v>0</v>
      </c>
      <c r="L6734" s="1">
        <v>0</v>
      </c>
      <c r="M6734" s="1">
        <v>16</v>
      </c>
      <c r="N6734" s="1">
        <v>1.8140589569161001</v>
      </c>
      <c r="O6734" s="1" t="s">
        <v>8315</v>
      </c>
    </row>
    <row r="6735" spans="1:15" x14ac:dyDescent="0.3">
      <c r="A6735" s="1" t="s">
        <v>5700</v>
      </c>
      <c r="B6735" s="1" t="s">
        <v>5774</v>
      </c>
      <c r="C6735" s="1">
        <v>-1</v>
      </c>
      <c r="D6735" s="1" t="s">
        <v>7426</v>
      </c>
      <c r="E6735" s="1">
        <v>-1</v>
      </c>
      <c r="F6735" s="1" t="s">
        <v>8503</v>
      </c>
      <c r="G6735" s="1" t="s">
        <v>5814</v>
      </c>
      <c r="H6735" s="1" t="s">
        <v>8313</v>
      </c>
      <c r="I6735" s="1" t="b">
        <v>0</v>
      </c>
      <c r="J6735" s="1">
        <v>17</v>
      </c>
      <c r="K6735" s="1">
        <v>0</v>
      </c>
      <c r="L6735" s="1">
        <v>0</v>
      </c>
      <c r="M6735" s="1">
        <v>504</v>
      </c>
      <c r="N6735" s="1">
        <v>89.679715302491005</v>
      </c>
      <c r="O6735" s="1" t="e">
        <f>----------------ctcttgtggttggtagggttgtgg</f>
        <v>#NAME?</v>
      </c>
    </row>
    <row r="6736" spans="1:15" x14ac:dyDescent="0.3">
      <c r="A6736" s="1" t="s">
        <v>5700</v>
      </c>
      <c r="B6736" s="1" t="s">
        <v>5774</v>
      </c>
      <c r="C6736" s="1">
        <v>-1</v>
      </c>
      <c r="D6736" s="1" t="s">
        <v>7426</v>
      </c>
      <c r="E6736" s="1">
        <v>-1</v>
      </c>
      <c r="F6736" s="1" t="s">
        <v>8503</v>
      </c>
      <c r="G6736" s="1" t="s">
        <v>5814</v>
      </c>
      <c r="H6736" s="1" t="s">
        <v>8313</v>
      </c>
      <c r="I6736" s="1" t="b">
        <v>0</v>
      </c>
      <c r="J6736" s="1">
        <v>16</v>
      </c>
      <c r="K6736" s="1">
        <v>0</v>
      </c>
      <c r="L6736" s="1">
        <v>0</v>
      </c>
      <c r="M6736" s="1">
        <v>37</v>
      </c>
      <c r="N6736" s="1">
        <v>6.5836298932384301</v>
      </c>
      <c r="O6736" s="1" t="e">
        <f>---------------cctcttgtggttggtagggttgtgg</f>
        <v>#NAME?</v>
      </c>
    </row>
    <row r="6737" spans="1:15" x14ac:dyDescent="0.3">
      <c r="A6737" s="1" t="s">
        <v>5700</v>
      </c>
      <c r="B6737" s="1" t="s">
        <v>5774</v>
      </c>
      <c r="C6737" s="1">
        <v>-1</v>
      </c>
      <c r="D6737" s="1" t="s">
        <v>7426</v>
      </c>
      <c r="E6737" s="1">
        <v>-1</v>
      </c>
      <c r="F6737" s="1" t="s">
        <v>8504</v>
      </c>
      <c r="G6737" s="1" t="s">
        <v>5814</v>
      </c>
      <c r="H6737" s="1" t="s">
        <v>8313</v>
      </c>
      <c r="I6737" s="1" t="b">
        <v>0</v>
      </c>
      <c r="J6737" s="1">
        <v>17</v>
      </c>
      <c r="K6737" s="1">
        <v>0</v>
      </c>
      <c r="L6737" s="1">
        <v>0</v>
      </c>
      <c r="M6737" s="1">
        <v>579</v>
      </c>
      <c r="N6737" s="1">
        <v>78.243243243243199</v>
      </c>
      <c r="O6737" s="1" t="e">
        <f>----------------ctcttgtggttggtagggttgtgg</f>
        <v>#NAME?</v>
      </c>
    </row>
    <row r="6738" spans="1:15" x14ac:dyDescent="0.3">
      <c r="A6738" s="1" t="s">
        <v>5700</v>
      </c>
      <c r="B6738" s="1" t="s">
        <v>5774</v>
      </c>
      <c r="C6738" s="1">
        <v>-1</v>
      </c>
      <c r="D6738" s="1" t="s">
        <v>7426</v>
      </c>
      <c r="E6738" s="1">
        <v>-1</v>
      </c>
      <c r="F6738" s="1" t="s">
        <v>8504</v>
      </c>
      <c r="G6738" s="1" t="s">
        <v>5814</v>
      </c>
      <c r="H6738" s="1" t="s">
        <v>8313</v>
      </c>
      <c r="I6738" s="1" t="b">
        <v>0</v>
      </c>
      <c r="J6738" s="1">
        <v>16</v>
      </c>
      <c r="K6738" s="1">
        <v>0</v>
      </c>
      <c r="L6738" s="1">
        <v>0</v>
      </c>
      <c r="M6738" s="1">
        <v>114</v>
      </c>
      <c r="N6738" s="1">
        <v>15.4054054054054</v>
      </c>
      <c r="O6738" s="1" t="e">
        <f>---------------cctcttgtggttggtagggttgtgg</f>
        <v>#NAME?</v>
      </c>
    </row>
    <row r="6739" spans="1:15" x14ac:dyDescent="0.3">
      <c r="A6739" s="1" t="s">
        <v>75</v>
      </c>
      <c r="B6739" s="1" t="s">
        <v>5775</v>
      </c>
      <c r="C6739" s="1">
        <v>1</v>
      </c>
      <c r="D6739" s="1" t="s">
        <v>7185</v>
      </c>
      <c r="E6739" s="1">
        <v>0</v>
      </c>
      <c r="F6739" s="1" t="s">
        <v>8505</v>
      </c>
      <c r="G6739" s="1" t="s">
        <v>5814</v>
      </c>
      <c r="H6739" s="1" t="s">
        <v>8506</v>
      </c>
      <c r="I6739" s="1" t="b">
        <v>1</v>
      </c>
      <c r="J6739" s="1">
        <v>0</v>
      </c>
      <c r="K6739" s="1">
        <v>0</v>
      </c>
      <c r="L6739" s="1">
        <v>0</v>
      </c>
      <c r="M6739" s="1">
        <v>95</v>
      </c>
      <c r="N6739" s="1">
        <v>58.282208588956998</v>
      </c>
      <c r="O6739" s="1" t="s">
        <v>8507</v>
      </c>
    </row>
    <row r="6740" spans="1:15" x14ac:dyDescent="0.3">
      <c r="A6740" s="1" t="s">
        <v>75</v>
      </c>
      <c r="B6740" s="1" t="s">
        <v>5775</v>
      </c>
      <c r="C6740" s="1">
        <v>1</v>
      </c>
      <c r="D6740" s="1" t="s">
        <v>7185</v>
      </c>
      <c r="E6740" s="1">
        <v>0</v>
      </c>
      <c r="F6740" s="1" t="s">
        <v>8505</v>
      </c>
      <c r="G6740" s="1" t="s">
        <v>5834</v>
      </c>
      <c r="H6740" s="1" t="s">
        <v>8506</v>
      </c>
      <c r="I6740" s="1" t="b">
        <v>0</v>
      </c>
      <c r="J6740" s="1">
        <v>8</v>
      </c>
      <c r="K6740" s="1">
        <v>0</v>
      </c>
      <c r="L6740" s="1">
        <v>0</v>
      </c>
      <c r="M6740" s="1">
        <v>33</v>
      </c>
      <c r="N6740" s="1">
        <v>20.245398773006102</v>
      </c>
      <c r="O6740" s="1" t="s">
        <v>8508</v>
      </c>
    </row>
    <row r="6741" spans="1:15" x14ac:dyDescent="0.3">
      <c r="A6741" s="1" t="s">
        <v>75</v>
      </c>
      <c r="B6741" s="1" t="s">
        <v>5775</v>
      </c>
      <c r="C6741" s="1">
        <v>1</v>
      </c>
      <c r="D6741" s="1" t="s">
        <v>7185</v>
      </c>
      <c r="E6741" s="1">
        <v>0</v>
      </c>
      <c r="F6741" s="1" t="s">
        <v>8505</v>
      </c>
      <c r="G6741" s="1" t="s">
        <v>5840</v>
      </c>
      <c r="H6741" s="1" t="s">
        <v>8506</v>
      </c>
      <c r="I6741" s="1" t="b">
        <v>0</v>
      </c>
      <c r="J6741" s="1">
        <v>5</v>
      </c>
      <c r="K6741" s="1">
        <v>0</v>
      </c>
      <c r="L6741" s="1">
        <v>0</v>
      </c>
      <c r="M6741" s="1">
        <v>26</v>
      </c>
      <c r="N6741" s="1">
        <v>15.9509202453987</v>
      </c>
      <c r="O6741" s="1" t="s">
        <v>8509</v>
      </c>
    </row>
    <row r="6742" spans="1:15" x14ac:dyDescent="0.3">
      <c r="A6742" s="1" t="s">
        <v>75</v>
      </c>
      <c r="B6742" s="1" t="s">
        <v>5775</v>
      </c>
      <c r="C6742" s="1">
        <v>1</v>
      </c>
      <c r="D6742" s="1" t="s">
        <v>7185</v>
      </c>
      <c r="E6742" s="1">
        <v>1</v>
      </c>
      <c r="F6742" s="1" t="s">
        <v>8510</v>
      </c>
      <c r="G6742" s="1" t="s">
        <v>5840</v>
      </c>
      <c r="H6742" s="1" t="s">
        <v>8506</v>
      </c>
      <c r="I6742" s="1" t="b">
        <v>0</v>
      </c>
      <c r="J6742" s="1">
        <v>5</v>
      </c>
      <c r="K6742" s="1">
        <v>0</v>
      </c>
      <c r="L6742" s="1">
        <v>0</v>
      </c>
      <c r="M6742" s="1">
        <v>847</v>
      </c>
      <c r="N6742" s="1">
        <v>46.795580110497198</v>
      </c>
      <c r="O6742" s="1" t="s">
        <v>8509</v>
      </c>
    </row>
    <row r="6743" spans="1:15" x14ac:dyDescent="0.3">
      <c r="A6743" s="1" t="s">
        <v>75</v>
      </c>
      <c r="B6743" s="1" t="s">
        <v>5775</v>
      </c>
      <c r="C6743" s="1">
        <v>1</v>
      </c>
      <c r="D6743" s="1" t="s">
        <v>7185</v>
      </c>
      <c r="E6743" s="1">
        <v>1</v>
      </c>
      <c r="F6743" s="1" t="s">
        <v>8510</v>
      </c>
      <c r="G6743" s="1" t="s">
        <v>5834</v>
      </c>
      <c r="H6743" s="1" t="s">
        <v>8506</v>
      </c>
      <c r="I6743" s="1" t="b">
        <v>0</v>
      </c>
      <c r="J6743" s="1">
        <v>8</v>
      </c>
      <c r="K6743" s="1">
        <v>0</v>
      </c>
      <c r="L6743" s="1">
        <v>0</v>
      </c>
      <c r="M6743" s="1">
        <v>761</v>
      </c>
      <c r="N6743" s="1">
        <v>42.044198895027598</v>
      </c>
      <c r="O6743" s="1" t="s">
        <v>8508</v>
      </c>
    </row>
    <row r="6744" spans="1:15" x14ac:dyDescent="0.3">
      <c r="A6744" s="1" t="s">
        <v>75</v>
      </c>
      <c r="B6744" s="1" t="s">
        <v>5775</v>
      </c>
      <c r="C6744" s="1">
        <v>1</v>
      </c>
      <c r="D6744" s="1" t="s">
        <v>7185</v>
      </c>
      <c r="E6744" s="1">
        <v>1</v>
      </c>
      <c r="F6744" s="1" t="s">
        <v>8510</v>
      </c>
      <c r="G6744" s="1" t="s">
        <v>5814</v>
      </c>
      <c r="H6744" s="1" t="s">
        <v>8506</v>
      </c>
      <c r="I6744" s="1" t="b">
        <v>1</v>
      </c>
      <c r="J6744" s="1">
        <v>0</v>
      </c>
      <c r="K6744" s="1">
        <v>0</v>
      </c>
      <c r="L6744" s="1">
        <v>0</v>
      </c>
      <c r="M6744" s="1">
        <v>87</v>
      </c>
      <c r="N6744" s="1">
        <v>4.8066298342541396</v>
      </c>
      <c r="O6744" s="1" t="s">
        <v>8507</v>
      </c>
    </row>
    <row r="6745" spans="1:15" x14ac:dyDescent="0.3">
      <c r="A6745" s="1" t="s">
        <v>75</v>
      </c>
      <c r="B6745" s="1" t="s">
        <v>5775</v>
      </c>
      <c r="C6745" s="1">
        <v>1</v>
      </c>
      <c r="D6745" s="1" t="s">
        <v>7185</v>
      </c>
      <c r="E6745" s="1">
        <v>2</v>
      </c>
      <c r="F6745" s="1" t="s">
        <v>8511</v>
      </c>
      <c r="G6745" s="1" t="s">
        <v>5814</v>
      </c>
      <c r="H6745" s="1" t="s">
        <v>8506</v>
      </c>
      <c r="I6745" s="1" t="b">
        <v>1</v>
      </c>
      <c r="J6745" s="1">
        <v>0</v>
      </c>
      <c r="K6745" s="1">
        <v>0</v>
      </c>
      <c r="L6745" s="1">
        <v>0</v>
      </c>
      <c r="M6745" s="1">
        <v>890</v>
      </c>
      <c r="N6745" s="1">
        <v>69.422776911076397</v>
      </c>
      <c r="O6745" s="1" t="s">
        <v>8507</v>
      </c>
    </row>
    <row r="6746" spans="1:15" x14ac:dyDescent="0.3">
      <c r="A6746" s="1" t="s">
        <v>75</v>
      </c>
      <c r="B6746" s="1" t="s">
        <v>5775</v>
      </c>
      <c r="C6746" s="1">
        <v>1</v>
      </c>
      <c r="D6746" s="1" t="s">
        <v>7185</v>
      </c>
      <c r="E6746" s="1">
        <v>2</v>
      </c>
      <c r="F6746" s="1" t="s">
        <v>8511</v>
      </c>
      <c r="G6746" s="1" t="s">
        <v>5801</v>
      </c>
      <c r="H6746" s="1" t="s">
        <v>8506</v>
      </c>
      <c r="I6746" s="1" t="b">
        <v>0</v>
      </c>
      <c r="J6746" s="1">
        <v>1</v>
      </c>
      <c r="K6746" s="1">
        <v>0</v>
      </c>
      <c r="L6746" s="1">
        <v>0</v>
      </c>
      <c r="M6746" s="1">
        <v>190</v>
      </c>
      <c r="N6746" s="1">
        <v>14.8205928237129</v>
      </c>
      <c r="O6746" s="1" t="s">
        <v>8512</v>
      </c>
    </row>
    <row r="6747" spans="1:15" x14ac:dyDescent="0.3">
      <c r="A6747" s="1" t="s">
        <v>75</v>
      </c>
      <c r="B6747" s="1" t="s">
        <v>5775</v>
      </c>
      <c r="C6747" s="1">
        <v>1</v>
      </c>
      <c r="D6747" s="1" t="s">
        <v>7185</v>
      </c>
      <c r="E6747" s="1">
        <v>2</v>
      </c>
      <c r="F6747" s="1" t="s">
        <v>8511</v>
      </c>
      <c r="G6747" s="1" t="s">
        <v>5876</v>
      </c>
      <c r="H6747" s="1" t="s">
        <v>8506</v>
      </c>
      <c r="I6747" s="1" t="b">
        <v>0</v>
      </c>
      <c r="J6747" s="1">
        <v>4</v>
      </c>
      <c r="K6747" s="1">
        <v>0</v>
      </c>
      <c r="L6747" s="1">
        <v>11</v>
      </c>
      <c r="M6747" s="1">
        <v>62</v>
      </c>
      <c r="N6747" s="1">
        <v>4.8361934477379096</v>
      </c>
      <c r="O6747" s="1" t="s">
        <v>8513</v>
      </c>
    </row>
    <row r="6748" spans="1:15" x14ac:dyDescent="0.3">
      <c r="A6748" s="1" t="s">
        <v>75</v>
      </c>
      <c r="B6748" s="1" t="s">
        <v>5775</v>
      </c>
      <c r="C6748" s="1">
        <v>1</v>
      </c>
      <c r="D6748" s="1" t="s">
        <v>7185</v>
      </c>
      <c r="E6748" s="1">
        <v>2</v>
      </c>
      <c r="F6748" s="1" t="s">
        <v>8511</v>
      </c>
      <c r="G6748" s="1" t="s">
        <v>5840</v>
      </c>
      <c r="H6748" s="1" t="s">
        <v>8506</v>
      </c>
      <c r="I6748" s="1" t="b">
        <v>0</v>
      </c>
      <c r="J6748" s="1">
        <v>5</v>
      </c>
      <c r="K6748" s="1">
        <v>0</v>
      </c>
      <c r="L6748" s="1">
        <v>0</v>
      </c>
      <c r="M6748" s="1">
        <v>41</v>
      </c>
      <c r="N6748" s="1">
        <v>3.1981279251169998</v>
      </c>
      <c r="O6748" s="1" t="s">
        <v>8509</v>
      </c>
    </row>
    <row r="6749" spans="1:15" x14ac:dyDescent="0.3">
      <c r="A6749" s="1" t="s">
        <v>75</v>
      </c>
      <c r="B6749" s="1" t="s">
        <v>5775</v>
      </c>
      <c r="C6749" s="1">
        <v>1</v>
      </c>
      <c r="D6749" s="1" t="s">
        <v>7185</v>
      </c>
      <c r="E6749" s="1">
        <v>2</v>
      </c>
      <c r="F6749" s="1" t="s">
        <v>8511</v>
      </c>
      <c r="G6749" s="1" t="s">
        <v>5834</v>
      </c>
      <c r="H6749" s="1" t="s">
        <v>8506</v>
      </c>
      <c r="I6749" s="1" t="b">
        <v>0</v>
      </c>
      <c r="J6749" s="1">
        <v>6</v>
      </c>
      <c r="K6749" s="1">
        <v>0</v>
      </c>
      <c r="L6749" s="1">
        <v>1</v>
      </c>
      <c r="M6749" s="1">
        <v>16</v>
      </c>
      <c r="N6749" s="1">
        <v>1.2480499219968799</v>
      </c>
      <c r="O6749" s="1" t="s">
        <v>8514</v>
      </c>
    </row>
    <row r="6750" spans="1:15" x14ac:dyDescent="0.3">
      <c r="A6750" s="1" t="s">
        <v>75</v>
      </c>
      <c r="B6750" s="1" t="s">
        <v>5775</v>
      </c>
      <c r="C6750" s="1">
        <v>1</v>
      </c>
      <c r="D6750" s="1" t="s">
        <v>7185</v>
      </c>
      <c r="E6750" s="1">
        <v>3</v>
      </c>
      <c r="F6750" s="1" t="s">
        <v>8515</v>
      </c>
      <c r="G6750" s="1" t="s">
        <v>5801</v>
      </c>
      <c r="H6750" s="1" t="s">
        <v>8506</v>
      </c>
      <c r="I6750" s="1" t="b">
        <v>0</v>
      </c>
      <c r="J6750" s="1">
        <v>1</v>
      </c>
      <c r="K6750" s="1">
        <v>0</v>
      </c>
      <c r="L6750" s="1">
        <v>0</v>
      </c>
      <c r="M6750" s="1">
        <v>845</v>
      </c>
      <c r="N6750" s="1">
        <v>76.332429990966503</v>
      </c>
      <c r="O6750" s="1" t="s">
        <v>8512</v>
      </c>
    </row>
    <row r="6751" spans="1:15" x14ac:dyDescent="0.3">
      <c r="A6751" s="1" t="s">
        <v>75</v>
      </c>
      <c r="B6751" s="1" t="s">
        <v>5775</v>
      </c>
      <c r="C6751" s="1">
        <v>1</v>
      </c>
      <c r="D6751" s="1" t="s">
        <v>7185</v>
      </c>
      <c r="E6751" s="1">
        <v>3</v>
      </c>
      <c r="F6751" s="1" t="s">
        <v>8515</v>
      </c>
      <c r="G6751" s="1" t="s">
        <v>5814</v>
      </c>
      <c r="H6751" s="1" t="s">
        <v>8506</v>
      </c>
      <c r="I6751" s="1" t="b">
        <v>1</v>
      </c>
      <c r="J6751" s="1">
        <v>0</v>
      </c>
      <c r="K6751" s="1">
        <v>0</v>
      </c>
      <c r="L6751" s="1">
        <v>0</v>
      </c>
      <c r="M6751" s="1">
        <v>165</v>
      </c>
      <c r="N6751" s="1">
        <v>14.905149051490501</v>
      </c>
      <c r="O6751" s="1" t="s">
        <v>8507</v>
      </c>
    </row>
    <row r="6752" spans="1:15" x14ac:dyDescent="0.3">
      <c r="A6752" s="1" t="s">
        <v>75</v>
      </c>
      <c r="B6752" s="1" t="s">
        <v>5775</v>
      </c>
      <c r="C6752" s="1">
        <v>1</v>
      </c>
      <c r="D6752" s="1" t="s">
        <v>7185</v>
      </c>
      <c r="E6752" s="1">
        <v>4</v>
      </c>
      <c r="F6752" s="1" t="s">
        <v>8516</v>
      </c>
      <c r="G6752" s="1" t="s">
        <v>5803</v>
      </c>
      <c r="H6752" s="1" t="s">
        <v>8517</v>
      </c>
      <c r="I6752" s="1" t="b">
        <v>0</v>
      </c>
      <c r="J6752" s="1">
        <v>0</v>
      </c>
      <c r="K6752" s="1">
        <v>1</v>
      </c>
      <c r="L6752" s="1">
        <v>0</v>
      </c>
      <c r="M6752" s="1">
        <v>801</v>
      </c>
      <c r="N6752" s="1">
        <v>67.823878069432595</v>
      </c>
      <c r="O6752" s="1" t="s">
        <v>8518</v>
      </c>
    </row>
    <row r="6753" spans="1:15" x14ac:dyDescent="0.3">
      <c r="A6753" s="1" t="s">
        <v>75</v>
      </c>
      <c r="B6753" s="1" t="s">
        <v>5775</v>
      </c>
      <c r="C6753" s="1">
        <v>1</v>
      </c>
      <c r="D6753" s="1" t="s">
        <v>7185</v>
      </c>
      <c r="E6753" s="1">
        <v>4</v>
      </c>
      <c r="F6753" s="1" t="s">
        <v>8516</v>
      </c>
      <c r="G6753" s="1" t="s">
        <v>5801</v>
      </c>
      <c r="H6753" s="1" t="s">
        <v>8506</v>
      </c>
      <c r="I6753" s="1" t="b">
        <v>0</v>
      </c>
      <c r="J6753" s="1">
        <v>1</v>
      </c>
      <c r="K6753" s="1">
        <v>0</v>
      </c>
      <c r="L6753" s="1">
        <v>0</v>
      </c>
      <c r="M6753" s="1">
        <v>94</v>
      </c>
      <c r="N6753" s="1">
        <v>7.9593564775613803</v>
      </c>
      <c r="O6753" s="1" t="s">
        <v>8512</v>
      </c>
    </row>
    <row r="6754" spans="1:15" x14ac:dyDescent="0.3">
      <c r="A6754" s="1" t="s">
        <v>75</v>
      </c>
      <c r="B6754" s="1" t="s">
        <v>5775</v>
      </c>
      <c r="C6754" s="1">
        <v>1</v>
      </c>
      <c r="D6754" s="1" t="s">
        <v>7185</v>
      </c>
      <c r="E6754" s="1">
        <v>4</v>
      </c>
      <c r="F6754" s="1" t="s">
        <v>8516</v>
      </c>
      <c r="G6754" s="1" t="s">
        <v>5814</v>
      </c>
      <c r="H6754" s="1" t="s">
        <v>8506</v>
      </c>
      <c r="I6754" s="1" t="b">
        <v>1</v>
      </c>
      <c r="J6754" s="1">
        <v>0</v>
      </c>
      <c r="K6754" s="1">
        <v>0</v>
      </c>
      <c r="L6754" s="1">
        <v>0</v>
      </c>
      <c r="M6754" s="1">
        <v>76</v>
      </c>
      <c r="N6754" s="1">
        <v>6.4352243861134601</v>
      </c>
      <c r="O6754" s="1" t="s">
        <v>8507</v>
      </c>
    </row>
    <row r="6755" spans="1:15" x14ac:dyDescent="0.3">
      <c r="A6755" s="1" t="s">
        <v>75</v>
      </c>
      <c r="B6755" s="1" t="s">
        <v>5775</v>
      </c>
      <c r="C6755" s="1">
        <v>1</v>
      </c>
      <c r="D6755" s="1" t="s">
        <v>7185</v>
      </c>
      <c r="E6755" s="1">
        <v>4</v>
      </c>
      <c r="F6755" s="1" t="s">
        <v>8516</v>
      </c>
      <c r="G6755" s="1" t="s">
        <v>5840</v>
      </c>
      <c r="H6755" s="1" t="s">
        <v>8506</v>
      </c>
      <c r="I6755" s="1" t="b">
        <v>0</v>
      </c>
      <c r="J6755" s="1">
        <v>5</v>
      </c>
      <c r="K6755" s="1">
        <v>0</v>
      </c>
      <c r="L6755" s="1">
        <v>0</v>
      </c>
      <c r="M6755" s="1">
        <v>68</v>
      </c>
      <c r="N6755" s="1">
        <v>5.7578323454699403</v>
      </c>
      <c r="O6755" s="1" t="s">
        <v>8509</v>
      </c>
    </row>
    <row r="6756" spans="1:15" x14ac:dyDescent="0.3">
      <c r="A6756" s="1" t="s">
        <v>75</v>
      </c>
      <c r="B6756" s="1" t="s">
        <v>5775</v>
      </c>
      <c r="C6756" s="1">
        <v>1</v>
      </c>
      <c r="D6756" s="1" t="s">
        <v>7185</v>
      </c>
      <c r="E6756" s="1">
        <v>4</v>
      </c>
      <c r="F6756" s="1" t="s">
        <v>8516</v>
      </c>
      <c r="G6756" s="1" t="s">
        <v>5798</v>
      </c>
      <c r="H6756" s="1" t="s">
        <v>8506</v>
      </c>
      <c r="I6756" s="1" t="b">
        <v>0</v>
      </c>
      <c r="J6756" s="1">
        <v>0</v>
      </c>
      <c r="K6756" s="1">
        <v>0</v>
      </c>
      <c r="L6756" s="1">
        <v>8</v>
      </c>
      <c r="M6756" s="1">
        <v>32</v>
      </c>
      <c r="N6756" s="1">
        <v>2.70956816257408</v>
      </c>
      <c r="O6756" s="1" t="s">
        <v>8519</v>
      </c>
    </row>
    <row r="6757" spans="1:15" x14ac:dyDescent="0.3">
      <c r="A6757" s="1" t="s">
        <v>75</v>
      </c>
      <c r="B6757" s="1" t="s">
        <v>5775</v>
      </c>
      <c r="C6757" s="1">
        <v>1</v>
      </c>
      <c r="D6757" s="1" t="s">
        <v>7185</v>
      </c>
      <c r="E6757" s="1">
        <v>4</v>
      </c>
      <c r="F6757" s="1" t="s">
        <v>8516</v>
      </c>
      <c r="G6757" s="1" t="s">
        <v>5834</v>
      </c>
      <c r="H6757" s="1" t="s">
        <v>8506</v>
      </c>
      <c r="I6757" s="1" t="b">
        <v>0</v>
      </c>
      <c r="J6757" s="1">
        <v>15</v>
      </c>
      <c r="K6757" s="1">
        <v>0</v>
      </c>
      <c r="L6757" s="1">
        <v>0</v>
      </c>
      <c r="M6757" s="1">
        <v>14</v>
      </c>
      <c r="N6757" s="1">
        <v>1.18543607112616</v>
      </c>
      <c r="O6757" s="1" t="s">
        <v>8520</v>
      </c>
    </row>
    <row r="6758" spans="1:15" x14ac:dyDescent="0.3">
      <c r="A6758" s="1" t="s">
        <v>75</v>
      </c>
      <c r="B6758" s="1" t="s">
        <v>5775</v>
      </c>
      <c r="C6758" s="1">
        <v>1</v>
      </c>
      <c r="D6758" s="1" t="s">
        <v>7185</v>
      </c>
      <c r="E6758" s="1">
        <v>5</v>
      </c>
      <c r="F6758" s="1" t="s">
        <v>8521</v>
      </c>
      <c r="G6758" s="1" t="s">
        <v>5840</v>
      </c>
      <c r="H6758" s="1" t="s">
        <v>8506</v>
      </c>
      <c r="I6758" s="1" t="b">
        <v>0</v>
      </c>
      <c r="J6758" s="1">
        <v>5</v>
      </c>
      <c r="K6758" s="1">
        <v>0</v>
      </c>
      <c r="L6758" s="1">
        <v>0</v>
      </c>
      <c r="M6758" s="1">
        <v>233</v>
      </c>
      <c r="N6758" s="1">
        <v>24.321503131524</v>
      </c>
      <c r="O6758" s="1" t="s">
        <v>8509</v>
      </c>
    </row>
    <row r="6759" spans="1:15" x14ac:dyDescent="0.3">
      <c r="A6759" s="1" t="s">
        <v>75</v>
      </c>
      <c r="B6759" s="1" t="s">
        <v>5775</v>
      </c>
      <c r="C6759" s="1">
        <v>1</v>
      </c>
      <c r="D6759" s="1" t="s">
        <v>7185</v>
      </c>
      <c r="E6759" s="1">
        <v>5</v>
      </c>
      <c r="F6759" s="1" t="s">
        <v>8521</v>
      </c>
      <c r="G6759" s="1" t="s">
        <v>5801</v>
      </c>
      <c r="H6759" s="1" t="s">
        <v>8506</v>
      </c>
      <c r="I6759" s="1" t="b">
        <v>0</v>
      </c>
      <c r="J6759" s="1">
        <v>1</v>
      </c>
      <c r="K6759" s="1">
        <v>0</v>
      </c>
      <c r="L6759" s="1">
        <v>0</v>
      </c>
      <c r="M6759" s="1">
        <v>226</v>
      </c>
      <c r="N6759" s="1">
        <v>23.5908141962421</v>
      </c>
      <c r="O6759" s="1" t="s">
        <v>8512</v>
      </c>
    </row>
    <row r="6760" spans="1:15" x14ac:dyDescent="0.3">
      <c r="A6760" s="1" t="s">
        <v>75</v>
      </c>
      <c r="B6760" s="1" t="s">
        <v>5775</v>
      </c>
      <c r="C6760" s="1">
        <v>1</v>
      </c>
      <c r="D6760" s="1" t="s">
        <v>7185</v>
      </c>
      <c r="E6760" s="1">
        <v>5</v>
      </c>
      <c r="F6760" s="1" t="s">
        <v>8521</v>
      </c>
      <c r="G6760" s="1" t="s">
        <v>5798</v>
      </c>
      <c r="H6760" s="1" t="s">
        <v>8506</v>
      </c>
      <c r="I6760" s="1" t="b">
        <v>0</v>
      </c>
      <c r="J6760" s="1">
        <v>0</v>
      </c>
      <c r="K6760" s="1">
        <v>0</v>
      </c>
      <c r="L6760" s="1">
        <v>8</v>
      </c>
      <c r="M6760" s="1">
        <v>202</v>
      </c>
      <c r="N6760" s="1">
        <v>21.0855949895615</v>
      </c>
      <c r="O6760" s="1" t="s">
        <v>8519</v>
      </c>
    </row>
    <row r="6761" spans="1:15" x14ac:dyDescent="0.3">
      <c r="A6761" s="1" t="s">
        <v>75</v>
      </c>
      <c r="B6761" s="1" t="s">
        <v>5775</v>
      </c>
      <c r="C6761" s="1">
        <v>1</v>
      </c>
      <c r="D6761" s="1" t="s">
        <v>7185</v>
      </c>
      <c r="E6761" s="1">
        <v>5</v>
      </c>
      <c r="F6761" s="1" t="s">
        <v>8521</v>
      </c>
      <c r="G6761" s="1" t="s">
        <v>5803</v>
      </c>
      <c r="H6761" s="1" t="s">
        <v>8517</v>
      </c>
      <c r="I6761" s="1" t="b">
        <v>0</v>
      </c>
      <c r="J6761" s="1">
        <v>0</v>
      </c>
      <c r="K6761" s="1">
        <v>1</v>
      </c>
      <c r="L6761" s="1">
        <v>0</v>
      </c>
      <c r="M6761" s="1">
        <v>88</v>
      </c>
      <c r="N6761" s="1">
        <v>9.1858037578288094</v>
      </c>
      <c r="O6761" s="1" t="s">
        <v>8518</v>
      </c>
    </row>
    <row r="6762" spans="1:15" x14ac:dyDescent="0.3">
      <c r="A6762" s="1" t="s">
        <v>75</v>
      </c>
      <c r="B6762" s="1" t="s">
        <v>5775</v>
      </c>
      <c r="C6762" s="1">
        <v>1</v>
      </c>
      <c r="D6762" s="1" t="s">
        <v>7185</v>
      </c>
      <c r="E6762" s="1">
        <v>5</v>
      </c>
      <c r="F6762" s="1" t="s">
        <v>8521</v>
      </c>
      <c r="G6762" s="1" t="s">
        <v>5814</v>
      </c>
      <c r="H6762" s="1" t="s">
        <v>8506</v>
      </c>
      <c r="I6762" s="1" t="b">
        <v>1</v>
      </c>
      <c r="J6762" s="1">
        <v>0</v>
      </c>
      <c r="K6762" s="1">
        <v>0</v>
      </c>
      <c r="L6762" s="1">
        <v>0</v>
      </c>
      <c r="M6762" s="1">
        <v>73</v>
      </c>
      <c r="N6762" s="1">
        <v>7.6200417536534397</v>
      </c>
      <c r="O6762" s="1" t="s">
        <v>8507</v>
      </c>
    </row>
    <row r="6763" spans="1:15" x14ac:dyDescent="0.3">
      <c r="A6763" s="1" t="s">
        <v>75</v>
      </c>
      <c r="B6763" s="1" t="s">
        <v>5775</v>
      </c>
      <c r="C6763" s="1">
        <v>1</v>
      </c>
      <c r="D6763" s="1" t="s">
        <v>7185</v>
      </c>
      <c r="E6763" s="1">
        <v>5</v>
      </c>
      <c r="F6763" s="1" t="s">
        <v>8521</v>
      </c>
      <c r="G6763" s="1" t="s">
        <v>5834</v>
      </c>
      <c r="H6763" s="1" t="s">
        <v>8506</v>
      </c>
      <c r="I6763" s="1" t="b">
        <v>0</v>
      </c>
      <c r="J6763" s="1">
        <v>15</v>
      </c>
      <c r="K6763" s="1">
        <v>0</v>
      </c>
      <c r="L6763" s="1">
        <v>0</v>
      </c>
      <c r="M6763" s="1">
        <v>45</v>
      </c>
      <c r="N6763" s="1">
        <v>4.6972860125260896</v>
      </c>
      <c r="O6763" s="1" t="s">
        <v>8520</v>
      </c>
    </row>
    <row r="6764" spans="1:15" x14ac:dyDescent="0.3">
      <c r="A6764" s="1" t="s">
        <v>75</v>
      </c>
      <c r="B6764" s="1" t="s">
        <v>5775</v>
      </c>
      <c r="C6764" s="1">
        <v>1</v>
      </c>
      <c r="D6764" s="1" t="s">
        <v>7185</v>
      </c>
      <c r="E6764" s="1">
        <v>6</v>
      </c>
      <c r="F6764" s="1" t="s">
        <v>8522</v>
      </c>
      <c r="G6764" s="1" t="s">
        <v>5834</v>
      </c>
      <c r="H6764" s="1" t="s">
        <v>8506</v>
      </c>
      <c r="I6764" s="1" t="b">
        <v>0</v>
      </c>
      <c r="J6764" s="1">
        <v>10</v>
      </c>
      <c r="K6764" s="1">
        <v>0</v>
      </c>
      <c r="L6764" s="1">
        <v>5</v>
      </c>
      <c r="M6764" s="1">
        <v>631</v>
      </c>
      <c r="N6764" s="1">
        <v>39.635678391959701</v>
      </c>
      <c r="O6764" s="1" t="s">
        <v>8523</v>
      </c>
    </row>
    <row r="6765" spans="1:15" x14ac:dyDescent="0.3">
      <c r="A6765" s="1" t="s">
        <v>75</v>
      </c>
      <c r="B6765" s="1" t="s">
        <v>5775</v>
      </c>
      <c r="C6765" s="1">
        <v>1</v>
      </c>
      <c r="D6765" s="1" t="s">
        <v>7185</v>
      </c>
      <c r="E6765" s="1">
        <v>6</v>
      </c>
      <c r="F6765" s="1" t="s">
        <v>8522</v>
      </c>
      <c r="G6765" s="1" t="s">
        <v>5803</v>
      </c>
      <c r="H6765" s="1" t="s">
        <v>8524</v>
      </c>
      <c r="I6765" s="1" t="b">
        <v>0</v>
      </c>
      <c r="J6765" s="1">
        <v>0</v>
      </c>
      <c r="K6765" s="1">
        <v>1</v>
      </c>
      <c r="L6765" s="1">
        <v>7</v>
      </c>
      <c r="M6765" s="1">
        <v>194</v>
      </c>
      <c r="N6765" s="1">
        <v>12.185929648241199</v>
      </c>
      <c r="O6765" s="1" t="s">
        <v>8525</v>
      </c>
    </row>
    <row r="6766" spans="1:15" x14ac:dyDescent="0.3">
      <c r="A6766" s="1" t="s">
        <v>75</v>
      </c>
      <c r="B6766" s="1" t="s">
        <v>5775</v>
      </c>
      <c r="C6766" s="1">
        <v>1</v>
      </c>
      <c r="D6766" s="1" t="s">
        <v>7185</v>
      </c>
      <c r="E6766" s="1">
        <v>6</v>
      </c>
      <c r="F6766" s="1" t="s">
        <v>8522</v>
      </c>
      <c r="G6766" s="1" t="s">
        <v>5803</v>
      </c>
      <c r="H6766" s="1" t="s">
        <v>8526</v>
      </c>
      <c r="I6766" s="1" t="b">
        <v>0</v>
      </c>
      <c r="J6766" s="1">
        <v>0</v>
      </c>
      <c r="K6766" s="1">
        <v>1</v>
      </c>
      <c r="L6766" s="1">
        <v>15</v>
      </c>
      <c r="M6766" s="1">
        <v>159</v>
      </c>
      <c r="N6766" s="1">
        <v>9.9874371859296396</v>
      </c>
      <c r="O6766" s="1" t="s">
        <v>8527</v>
      </c>
    </row>
    <row r="6767" spans="1:15" x14ac:dyDescent="0.3">
      <c r="A6767" s="1" t="s">
        <v>75</v>
      </c>
      <c r="B6767" s="1" t="s">
        <v>5775</v>
      </c>
      <c r="C6767" s="1">
        <v>1</v>
      </c>
      <c r="D6767" s="1" t="s">
        <v>7185</v>
      </c>
      <c r="E6767" s="1">
        <v>6</v>
      </c>
      <c r="F6767" s="1" t="s">
        <v>8522</v>
      </c>
      <c r="G6767" s="1" t="s">
        <v>5819</v>
      </c>
      <c r="H6767" s="1" t="s">
        <v>8528</v>
      </c>
      <c r="I6767" s="1" t="b">
        <v>0</v>
      </c>
      <c r="J6767" s="1">
        <v>0</v>
      </c>
      <c r="K6767" s="1">
        <v>3</v>
      </c>
      <c r="L6767" s="1">
        <v>16</v>
      </c>
      <c r="M6767" s="1">
        <v>133</v>
      </c>
      <c r="N6767" s="1">
        <v>8.3542713567839098</v>
      </c>
      <c r="O6767" s="1" t="s">
        <v>8529</v>
      </c>
    </row>
    <row r="6768" spans="1:15" x14ac:dyDescent="0.3">
      <c r="A6768" s="1" t="s">
        <v>75</v>
      </c>
      <c r="B6768" s="1" t="s">
        <v>5775</v>
      </c>
      <c r="C6768" s="1">
        <v>1</v>
      </c>
      <c r="D6768" s="1" t="s">
        <v>7185</v>
      </c>
      <c r="E6768" s="1">
        <v>6</v>
      </c>
      <c r="F6768" s="1" t="s">
        <v>8522</v>
      </c>
      <c r="G6768" s="1" t="s">
        <v>5834</v>
      </c>
      <c r="H6768" s="1" t="s">
        <v>8506</v>
      </c>
      <c r="I6768" s="1" t="b">
        <v>0</v>
      </c>
      <c r="J6768" s="1">
        <v>15</v>
      </c>
      <c r="K6768" s="1">
        <v>0</v>
      </c>
      <c r="L6768" s="1">
        <v>0</v>
      </c>
      <c r="M6768" s="1">
        <v>131</v>
      </c>
      <c r="N6768" s="1">
        <v>8.2286432160803997</v>
      </c>
      <c r="O6768" s="1" t="s">
        <v>8520</v>
      </c>
    </row>
    <row r="6769" spans="1:15" x14ac:dyDescent="0.3">
      <c r="A6769" s="1" t="s">
        <v>75</v>
      </c>
      <c r="B6769" s="1" t="s">
        <v>5775</v>
      </c>
      <c r="C6769" s="1">
        <v>1</v>
      </c>
      <c r="D6769" s="1" t="s">
        <v>7185</v>
      </c>
      <c r="E6769" s="1">
        <v>6</v>
      </c>
      <c r="F6769" s="1" t="s">
        <v>8522</v>
      </c>
      <c r="G6769" s="1" t="s">
        <v>5801</v>
      </c>
      <c r="H6769" s="1" t="s">
        <v>8506</v>
      </c>
      <c r="I6769" s="1" t="b">
        <v>0</v>
      </c>
      <c r="J6769" s="1">
        <v>1</v>
      </c>
      <c r="K6769" s="1">
        <v>0</v>
      </c>
      <c r="L6769" s="1">
        <v>0</v>
      </c>
      <c r="M6769" s="1">
        <v>84</v>
      </c>
      <c r="N6769" s="1">
        <v>5.2763819095477302</v>
      </c>
      <c r="O6769" s="1" t="s">
        <v>8512</v>
      </c>
    </row>
    <row r="6770" spans="1:15" x14ac:dyDescent="0.3">
      <c r="A6770" s="1" t="s">
        <v>75</v>
      </c>
      <c r="B6770" s="1" t="s">
        <v>5775</v>
      </c>
      <c r="C6770" s="1">
        <v>1</v>
      </c>
      <c r="D6770" s="1" t="s">
        <v>7185</v>
      </c>
      <c r="E6770" s="1">
        <v>6</v>
      </c>
      <c r="F6770" s="1" t="s">
        <v>8522</v>
      </c>
      <c r="G6770" s="1" t="s">
        <v>5816</v>
      </c>
      <c r="H6770" s="1" t="s">
        <v>8506</v>
      </c>
      <c r="I6770" s="1" t="b">
        <v>0</v>
      </c>
      <c r="J6770" s="1">
        <v>3</v>
      </c>
      <c r="K6770" s="1">
        <v>0</v>
      </c>
      <c r="L6770" s="1">
        <v>19</v>
      </c>
      <c r="M6770" s="1">
        <v>44</v>
      </c>
      <c r="N6770" s="1">
        <v>2.76381909547738</v>
      </c>
      <c r="O6770" s="1" t="s">
        <v>8530</v>
      </c>
    </row>
    <row r="6771" spans="1:15" x14ac:dyDescent="0.3">
      <c r="A6771" s="1" t="s">
        <v>75</v>
      </c>
      <c r="B6771" s="1" t="s">
        <v>5775</v>
      </c>
      <c r="C6771" s="1">
        <v>1</v>
      </c>
      <c r="D6771" s="1" t="s">
        <v>7185</v>
      </c>
      <c r="E6771" s="1">
        <v>6</v>
      </c>
      <c r="F6771" s="1" t="s">
        <v>8522</v>
      </c>
      <c r="G6771" s="1" t="s">
        <v>5834</v>
      </c>
      <c r="H6771" s="1" t="s">
        <v>8506</v>
      </c>
      <c r="I6771" s="1" t="b">
        <v>0</v>
      </c>
      <c r="J6771" s="1">
        <v>6</v>
      </c>
      <c r="K6771" s="1">
        <v>0</v>
      </c>
      <c r="L6771" s="1">
        <v>0</v>
      </c>
      <c r="M6771" s="1">
        <v>20</v>
      </c>
      <c r="N6771" s="1">
        <v>1.25628140703517</v>
      </c>
      <c r="O6771" s="1" t="s">
        <v>8531</v>
      </c>
    </row>
    <row r="6772" spans="1:15" x14ac:dyDescent="0.3">
      <c r="A6772" s="1" t="s">
        <v>75</v>
      </c>
      <c r="B6772" s="1" t="s">
        <v>5775</v>
      </c>
      <c r="C6772" s="1">
        <v>1</v>
      </c>
      <c r="D6772" s="1" t="s">
        <v>7185</v>
      </c>
      <c r="E6772" s="1">
        <v>6</v>
      </c>
      <c r="F6772" s="1" t="s">
        <v>8522</v>
      </c>
      <c r="G6772" s="1" t="s">
        <v>5876</v>
      </c>
      <c r="H6772" s="1" t="s">
        <v>8506</v>
      </c>
      <c r="I6772" s="1" t="b">
        <v>0</v>
      </c>
      <c r="J6772" s="1">
        <v>4</v>
      </c>
      <c r="K6772" s="1">
        <v>0</v>
      </c>
      <c r="L6772" s="1">
        <v>0</v>
      </c>
      <c r="M6772" s="1">
        <v>16</v>
      </c>
      <c r="N6772" s="1">
        <v>1.0050251256281399</v>
      </c>
      <c r="O6772" s="1" t="s">
        <v>8532</v>
      </c>
    </row>
    <row r="6773" spans="1:15" x14ac:dyDescent="0.3">
      <c r="A6773" s="1" t="s">
        <v>75</v>
      </c>
      <c r="B6773" s="1" t="s">
        <v>5775</v>
      </c>
      <c r="C6773" s="1">
        <v>1</v>
      </c>
      <c r="D6773" s="1" t="s">
        <v>7185</v>
      </c>
      <c r="E6773" s="1">
        <v>6</v>
      </c>
      <c r="F6773" s="1" t="s">
        <v>8522</v>
      </c>
      <c r="G6773" s="1" t="s">
        <v>5814</v>
      </c>
      <c r="H6773" s="1" t="s">
        <v>8506</v>
      </c>
      <c r="I6773" s="1" t="b">
        <v>1</v>
      </c>
      <c r="J6773" s="1">
        <v>0</v>
      </c>
      <c r="K6773" s="1">
        <v>0</v>
      </c>
      <c r="L6773" s="1">
        <v>0</v>
      </c>
      <c r="M6773" s="1">
        <v>16</v>
      </c>
      <c r="N6773" s="1">
        <v>1.0050251256281399</v>
      </c>
      <c r="O6773" s="1" t="s">
        <v>8507</v>
      </c>
    </row>
    <row r="6774" spans="1:15" x14ac:dyDescent="0.3">
      <c r="A6774" s="1" t="s">
        <v>75</v>
      </c>
      <c r="B6774" s="1" t="s">
        <v>5775</v>
      </c>
      <c r="C6774" s="1">
        <v>1</v>
      </c>
      <c r="D6774" s="1" t="s">
        <v>7185</v>
      </c>
      <c r="E6774" s="1">
        <v>7</v>
      </c>
      <c r="F6774" s="1" t="s">
        <v>8533</v>
      </c>
      <c r="G6774" s="1" t="s">
        <v>5803</v>
      </c>
      <c r="H6774" s="1" t="s">
        <v>8526</v>
      </c>
      <c r="I6774" s="1" t="b">
        <v>0</v>
      </c>
      <c r="J6774" s="1">
        <v>0</v>
      </c>
      <c r="K6774" s="1">
        <v>1</v>
      </c>
      <c r="L6774" s="1">
        <v>15</v>
      </c>
      <c r="M6774" s="1">
        <v>1089</v>
      </c>
      <c r="N6774" s="1">
        <v>60.099337748344297</v>
      </c>
      <c r="O6774" s="1" t="s">
        <v>8527</v>
      </c>
    </row>
    <row r="6775" spans="1:15" x14ac:dyDescent="0.3">
      <c r="A6775" s="1" t="s">
        <v>75</v>
      </c>
      <c r="B6775" s="1" t="s">
        <v>5775</v>
      </c>
      <c r="C6775" s="1">
        <v>1</v>
      </c>
      <c r="D6775" s="1" t="s">
        <v>7185</v>
      </c>
      <c r="E6775" s="1">
        <v>7</v>
      </c>
      <c r="F6775" s="1" t="s">
        <v>8533</v>
      </c>
      <c r="G6775" s="1" t="s">
        <v>5816</v>
      </c>
      <c r="H6775" s="1" t="s">
        <v>8506</v>
      </c>
      <c r="I6775" s="1" t="b">
        <v>0</v>
      </c>
      <c r="J6775" s="1">
        <v>3</v>
      </c>
      <c r="K6775" s="1">
        <v>0</v>
      </c>
      <c r="L6775" s="1">
        <v>19</v>
      </c>
      <c r="M6775" s="1">
        <v>244</v>
      </c>
      <c r="N6775" s="1">
        <v>13.465783664459099</v>
      </c>
      <c r="O6775" s="1" t="s">
        <v>8530</v>
      </c>
    </row>
    <row r="6776" spans="1:15" x14ac:dyDescent="0.3">
      <c r="A6776" s="1" t="s">
        <v>75</v>
      </c>
      <c r="B6776" s="1" t="s">
        <v>5775</v>
      </c>
      <c r="C6776" s="1">
        <v>1</v>
      </c>
      <c r="D6776" s="1" t="s">
        <v>7185</v>
      </c>
      <c r="E6776" s="1">
        <v>7</v>
      </c>
      <c r="F6776" s="1" t="s">
        <v>8533</v>
      </c>
      <c r="G6776" s="1" t="s">
        <v>5834</v>
      </c>
      <c r="H6776" s="1" t="s">
        <v>8506</v>
      </c>
      <c r="I6776" s="1" t="b">
        <v>0</v>
      </c>
      <c r="J6776" s="1">
        <v>10</v>
      </c>
      <c r="K6776" s="1">
        <v>0</v>
      </c>
      <c r="L6776" s="1">
        <v>5</v>
      </c>
      <c r="M6776" s="1">
        <v>101</v>
      </c>
      <c r="N6776" s="1">
        <v>5.5739514348785804</v>
      </c>
      <c r="O6776" s="1" t="s">
        <v>8523</v>
      </c>
    </row>
    <row r="6777" spans="1:15" x14ac:dyDescent="0.3">
      <c r="A6777" s="1" t="s">
        <v>75</v>
      </c>
      <c r="B6777" s="1" t="s">
        <v>5775</v>
      </c>
      <c r="C6777" s="1">
        <v>1</v>
      </c>
      <c r="D6777" s="1" t="s">
        <v>7185</v>
      </c>
      <c r="E6777" s="1">
        <v>7</v>
      </c>
      <c r="F6777" s="1" t="s">
        <v>8533</v>
      </c>
      <c r="G6777" s="1" t="s">
        <v>5834</v>
      </c>
      <c r="H6777" s="1" t="s">
        <v>8506</v>
      </c>
      <c r="I6777" s="1" t="b">
        <v>0</v>
      </c>
      <c r="J6777" s="1">
        <v>6</v>
      </c>
      <c r="K6777" s="1">
        <v>0</v>
      </c>
      <c r="L6777" s="1">
        <v>0</v>
      </c>
      <c r="M6777" s="1">
        <v>61</v>
      </c>
      <c r="N6777" s="1">
        <v>3.3664459161147899</v>
      </c>
      <c r="O6777" s="1" t="s">
        <v>8531</v>
      </c>
    </row>
    <row r="6778" spans="1:15" x14ac:dyDescent="0.3">
      <c r="A6778" s="1" t="s">
        <v>75</v>
      </c>
      <c r="B6778" s="1" t="s">
        <v>5775</v>
      </c>
      <c r="C6778" s="1">
        <v>1</v>
      </c>
      <c r="D6778" s="1" t="s">
        <v>7185</v>
      </c>
      <c r="E6778" s="1">
        <v>7</v>
      </c>
      <c r="F6778" s="1" t="s">
        <v>8533</v>
      </c>
      <c r="G6778" s="1" t="s">
        <v>5803</v>
      </c>
      <c r="H6778" s="1" t="s">
        <v>8524</v>
      </c>
      <c r="I6778" s="1" t="b">
        <v>0</v>
      </c>
      <c r="J6778" s="1">
        <v>0</v>
      </c>
      <c r="K6778" s="1">
        <v>1</v>
      </c>
      <c r="L6778" s="1">
        <v>7</v>
      </c>
      <c r="M6778" s="1">
        <v>38</v>
      </c>
      <c r="N6778" s="1">
        <v>2.0971302428256</v>
      </c>
      <c r="O6778" s="1" t="s">
        <v>8525</v>
      </c>
    </row>
    <row r="6779" spans="1:15" x14ac:dyDescent="0.3">
      <c r="A6779" s="1" t="s">
        <v>75</v>
      </c>
      <c r="B6779" s="1" t="s">
        <v>5775</v>
      </c>
      <c r="C6779" s="1">
        <v>1</v>
      </c>
      <c r="D6779" s="1" t="s">
        <v>7185</v>
      </c>
      <c r="E6779" s="1">
        <v>7</v>
      </c>
      <c r="F6779" s="1" t="s">
        <v>8533</v>
      </c>
      <c r="G6779" s="1" t="s">
        <v>5801</v>
      </c>
      <c r="H6779" s="1" t="s">
        <v>8506</v>
      </c>
      <c r="I6779" s="1" t="b">
        <v>0</v>
      </c>
      <c r="J6779" s="1">
        <v>1</v>
      </c>
      <c r="K6779" s="1">
        <v>0</v>
      </c>
      <c r="L6779" s="1">
        <v>0</v>
      </c>
      <c r="M6779" s="1">
        <v>31</v>
      </c>
      <c r="N6779" s="1">
        <v>1.71081677704194</v>
      </c>
      <c r="O6779" s="1" t="s">
        <v>8512</v>
      </c>
    </row>
    <row r="6780" spans="1:15" x14ac:dyDescent="0.3">
      <c r="A6780" s="1" t="s">
        <v>75</v>
      </c>
      <c r="B6780" s="1" t="s">
        <v>5775</v>
      </c>
      <c r="C6780" s="1">
        <v>1</v>
      </c>
      <c r="D6780" s="1" t="s">
        <v>7185</v>
      </c>
      <c r="E6780" s="1">
        <v>7</v>
      </c>
      <c r="F6780" s="1" t="s">
        <v>8533</v>
      </c>
      <c r="G6780" s="1" t="s">
        <v>5834</v>
      </c>
      <c r="H6780" s="1" t="s">
        <v>8506</v>
      </c>
      <c r="I6780" s="1" t="b">
        <v>0</v>
      </c>
      <c r="J6780" s="1">
        <v>6</v>
      </c>
      <c r="K6780" s="1">
        <v>0</v>
      </c>
      <c r="L6780" s="1">
        <v>3</v>
      </c>
      <c r="M6780" s="1">
        <v>31</v>
      </c>
      <c r="N6780" s="1">
        <v>1.71081677704194</v>
      </c>
      <c r="O6780" s="1" t="s">
        <v>8534</v>
      </c>
    </row>
    <row r="6781" spans="1:15" x14ac:dyDescent="0.3">
      <c r="A6781" s="1" t="s">
        <v>75</v>
      </c>
      <c r="B6781" s="1" t="s">
        <v>5775</v>
      </c>
      <c r="C6781" s="1">
        <v>1</v>
      </c>
      <c r="D6781" s="1" t="s">
        <v>7185</v>
      </c>
      <c r="E6781" s="1">
        <v>7</v>
      </c>
      <c r="F6781" s="1" t="s">
        <v>8533</v>
      </c>
      <c r="G6781" s="1" t="s">
        <v>5834</v>
      </c>
      <c r="H6781" s="1" t="s">
        <v>8506</v>
      </c>
      <c r="I6781" s="1" t="b">
        <v>0</v>
      </c>
      <c r="J6781" s="1">
        <v>15</v>
      </c>
      <c r="K6781" s="1">
        <v>0</v>
      </c>
      <c r="L6781" s="1">
        <v>0</v>
      </c>
      <c r="M6781" s="1">
        <v>30</v>
      </c>
      <c r="N6781" s="1">
        <v>1.6556291390728399</v>
      </c>
      <c r="O6781" s="1" t="s">
        <v>8520</v>
      </c>
    </row>
    <row r="6782" spans="1:15" x14ac:dyDescent="0.3">
      <c r="A6782" s="1" t="s">
        <v>75</v>
      </c>
      <c r="B6782" s="1" t="s">
        <v>5775</v>
      </c>
      <c r="C6782" s="1">
        <v>1</v>
      </c>
      <c r="D6782" s="1" t="s">
        <v>7185</v>
      </c>
      <c r="E6782" s="1">
        <v>7</v>
      </c>
      <c r="F6782" s="1" t="s">
        <v>8533</v>
      </c>
      <c r="G6782" s="1" t="s">
        <v>5814</v>
      </c>
      <c r="H6782" s="1" t="s">
        <v>8506</v>
      </c>
      <c r="I6782" s="1" t="b">
        <v>1</v>
      </c>
      <c r="J6782" s="1">
        <v>0</v>
      </c>
      <c r="K6782" s="1">
        <v>0</v>
      </c>
      <c r="L6782" s="1">
        <v>0</v>
      </c>
      <c r="M6782" s="1">
        <v>24</v>
      </c>
      <c r="N6782" s="1">
        <v>1.32450331125827</v>
      </c>
      <c r="O6782" s="1" t="s">
        <v>8507</v>
      </c>
    </row>
    <row r="6783" spans="1:15" x14ac:dyDescent="0.3">
      <c r="A6783" s="1" t="s">
        <v>75</v>
      </c>
      <c r="B6783" s="1" t="s">
        <v>5775</v>
      </c>
      <c r="C6783" s="1">
        <v>1</v>
      </c>
      <c r="D6783" s="1" t="s">
        <v>7185</v>
      </c>
      <c r="E6783" s="1">
        <v>8</v>
      </c>
      <c r="F6783" s="1" t="s">
        <v>8535</v>
      </c>
      <c r="G6783" s="1" t="s">
        <v>5801</v>
      </c>
      <c r="H6783" s="1" t="s">
        <v>8506</v>
      </c>
      <c r="I6783" s="1" t="b">
        <v>0</v>
      </c>
      <c r="J6783" s="1">
        <v>1</v>
      </c>
      <c r="K6783" s="1">
        <v>0</v>
      </c>
      <c r="L6783" s="1">
        <v>0</v>
      </c>
      <c r="M6783" s="1">
        <v>1041</v>
      </c>
      <c r="N6783" s="1">
        <v>80.7602792862684</v>
      </c>
      <c r="O6783" s="1" t="s">
        <v>8512</v>
      </c>
    </row>
    <row r="6784" spans="1:15" x14ac:dyDescent="0.3">
      <c r="A6784" s="1" t="s">
        <v>75</v>
      </c>
      <c r="B6784" s="1" t="s">
        <v>5775</v>
      </c>
      <c r="C6784" s="1">
        <v>1</v>
      </c>
      <c r="D6784" s="1" t="s">
        <v>7185</v>
      </c>
      <c r="E6784" s="1">
        <v>8</v>
      </c>
      <c r="F6784" s="1" t="s">
        <v>8535</v>
      </c>
      <c r="G6784" s="1" t="s">
        <v>5798</v>
      </c>
      <c r="H6784" s="1" t="s">
        <v>8506</v>
      </c>
      <c r="I6784" s="1" t="b">
        <v>0</v>
      </c>
      <c r="J6784" s="1">
        <v>0</v>
      </c>
      <c r="K6784" s="1">
        <v>0</v>
      </c>
      <c r="L6784" s="1">
        <v>9</v>
      </c>
      <c r="M6784" s="1">
        <v>149</v>
      </c>
      <c r="N6784" s="1">
        <v>11.559348332040299</v>
      </c>
      <c r="O6784" s="1" t="s">
        <v>8536</v>
      </c>
    </row>
    <row r="6785" spans="1:15" x14ac:dyDescent="0.3">
      <c r="A6785" s="1" t="s">
        <v>75</v>
      </c>
      <c r="B6785" s="1" t="s">
        <v>5775</v>
      </c>
      <c r="C6785" s="1">
        <v>1</v>
      </c>
      <c r="D6785" s="1" t="s">
        <v>7185</v>
      </c>
      <c r="E6785" s="1">
        <v>8</v>
      </c>
      <c r="F6785" s="1" t="s">
        <v>8535</v>
      </c>
      <c r="G6785" s="1" t="s">
        <v>5814</v>
      </c>
      <c r="H6785" s="1" t="s">
        <v>8506</v>
      </c>
      <c r="I6785" s="1" t="b">
        <v>1</v>
      </c>
      <c r="J6785" s="1">
        <v>0</v>
      </c>
      <c r="K6785" s="1">
        <v>0</v>
      </c>
      <c r="L6785" s="1">
        <v>0</v>
      </c>
      <c r="M6785" s="1">
        <v>24</v>
      </c>
      <c r="N6785" s="1">
        <v>1.8619084561675701</v>
      </c>
      <c r="O6785" s="1" t="s">
        <v>8507</v>
      </c>
    </row>
    <row r="6786" spans="1:15" x14ac:dyDescent="0.3">
      <c r="A6786" s="1" t="s">
        <v>75</v>
      </c>
      <c r="B6786" s="1" t="s">
        <v>5775</v>
      </c>
      <c r="C6786" s="1">
        <v>1</v>
      </c>
      <c r="D6786" s="1" t="s">
        <v>7185</v>
      </c>
      <c r="E6786" s="1">
        <v>9</v>
      </c>
      <c r="F6786" s="1" t="s">
        <v>8537</v>
      </c>
      <c r="G6786" s="1" t="s">
        <v>5798</v>
      </c>
      <c r="H6786" s="1" t="s">
        <v>8506</v>
      </c>
      <c r="I6786" s="1" t="b">
        <v>0</v>
      </c>
      <c r="J6786" s="1">
        <v>0</v>
      </c>
      <c r="K6786" s="1">
        <v>0</v>
      </c>
      <c r="L6786" s="1">
        <v>9</v>
      </c>
      <c r="M6786" s="1">
        <v>1001</v>
      </c>
      <c r="N6786" s="1">
        <v>71.245551601423401</v>
      </c>
      <c r="O6786" s="1" t="s">
        <v>8536</v>
      </c>
    </row>
    <row r="6787" spans="1:15" x14ac:dyDescent="0.3">
      <c r="A6787" s="1" t="s">
        <v>75</v>
      </c>
      <c r="B6787" s="1" t="s">
        <v>5775</v>
      </c>
      <c r="C6787" s="1">
        <v>1</v>
      </c>
      <c r="D6787" s="1" t="s">
        <v>7185</v>
      </c>
      <c r="E6787" s="1">
        <v>9</v>
      </c>
      <c r="F6787" s="1" t="s">
        <v>8537</v>
      </c>
      <c r="G6787" s="1" t="s">
        <v>5801</v>
      </c>
      <c r="H6787" s="1" t="s">
        <v>8506</v>
      </c>
      <c r="I6787" s="1" t="b">
        <v>0</v>
      </c>
      <c r="J6787" s="1">
        <v>1</v>
      </c>
      <c r="K6787" s="1">
        <v>0</v>
      </c>
      <c r="L6787" s="1">
        <v>0</v>
      </c>
      <c r="M6787" s="1">
        <v>185</v>
      </c>
      <c r="N6787" s="1">
        <v>13.1672597864768</v>
      </c>
      <c r="O6787" s="1" t="s">
        <v>8512</v>
      </c>
    </row>
    <row r="6788" spans="1:15" x14ac:dyDescent="0.3">
      <c r="A6788" s="1" t="s">
        <v>75</v>
      </c>
      <c r="B6788" s="1" t="s">
        <v>5775</v>
      </c>
      <c r="C6788" s="1">
        <v>1</v>
      </c>
      <c r="D6788" s="1" t="s">
        <v>7185</v>
      </c>
      <c r="E6788" s="1">
        <v>9</v>
      </c>
      <c r="F6788" s="1" t="s">
        <v>8537</v>
      </c>
      <c r="G6788" s="1" t="s">
        <v>5840</v>
      </c>
      <c r="H6788" s="1" t="s">
        <v>8506</v>
      </c>
      <c r="I6788" s="1" t="b">
        <v>0</v>
      </c>
      <c r="J6788" s="1">
        <v>5</v>
      </c>
      <c r="K6788" s="1">
        <v>0</v>
      </c>
      <c r="L6788" s="1">
        <v>0</v>
      </c>
      <c r="M6788" s="1">
        <v>58</v>
      </c>
      <c r="N6788" s="1">
        <v>4.1281138790035499</v>
      </c>
      <c r="O6788" s="1" t="s">
        <v>8509</v>
      </c>
    </row>
    <row r="6789" spans="1:15" x14ac:dyDescent="0.3">
      <c r="A6789" s="1" t="s">
        <v>75</v>
      </c>
      <c r="B6789" s="1" t="s">
        <v>5775</v>
      </c>
      <c r="C6789" s="1">
        <v>1</v>
      </c>
      <c r="D6789" s="1" t="s">
        <v>7185</v>
      </c>
      <c r="E6789" s="1">
        <v>9</v>
      </c>
      <c r="F6789" s="1" t="s">
        <v>8537</v>
      </c>
      <c r="G6789" s="1" t="s">
        <v>5814</v>
      </c>
      <c r="H6789" s="1" t="s">
        <v>8506</v>
      </c>
      <c r="I6789" s="1" t="b">
        <v>1</v>
      </c>
      <c r="J6789" s="1">
        <v>0</v>
      </c>
      <c r="K6789" s="1">
        <v>0</v>
      </c>
      <c r="L6789" s="1">
        <v>0</v>
      </c>
      <c r="M6789" s="1">
        <v>38</v>
      </c>
      <c r="N6789" s="1">
        <v>2.70462633451957</v>
      </c>
      <c r="O6789" s="1" t="s">
        <v>8507</v>
      </c>
    </row>
    <row r="6790" spans="1:15" x14ac:dyDescent="0.3">
      <c r="A6790" s="1" t="s">
        <v>75</v>
      </c>
      <c r="B6790" s="1" t="s">
        <v>5775</v>
      </c>
      <c r="C6790" s="1">
        <v>1</v>
      </c>
      <c r="D6790" s="1" t="s">
        <v>7185</v>
      </c>
      <c r="E6790" s="1">
        <v>10</v>
      </c>
      <c r="F6790" s="1" t="s">
        <v>8538</v>
      </c>
      <c r="G6790" s="1" t="s">
        <v>5801</v>
      </c>
      <c r="H6790" s="1" t="s">
        <v>8506</v>
      </c>
      <c r="I6790" s="1" t="b">
        <v>0</v>
      </c>
      <c r="J6790" s="1">
        <v>1</v>
      </c>
      <c r="K6790" s="1">
        <v>0</v>
      </c>
      <c r="L6790" s="1">
        <v>0</v>
      </c>
      <c r="M6790" s="1">
        <v>1319</v>
      </c>
      <c r="N6790" s="1">
        <v>84.877734877734795</v>
      </c>
      <c r="O6790" s="1" t="s">
        <v>8512</v>
      </c>
    </row>
    <row r="6791" spans="1:15" x14ac:dyDescent="0.3">
      <c r="A6791" s="1" t="s">
        <v>75</v>
      </c>
      <c r="B6791" s="1" t="s">
        <v>5775</v>
      </c>
      <c r="C6791" s="1">
        <v>1</v>
      </c>
      <c r="D6791" s="1" t="s">
        <v>7185</v>
      </c>
      <c r="E6791" s="1">
        <v>10</v>
      </c>
      <c r="F6791" s="1" t="s">
        <v>8538</v>
      </c>
      <c r="G6791" s="1" t="s">
        <v>5834</v>
      </c>
      <c r="H6791" s="1" t="s">
        <v>8506</v>
      </c>
      <c r="I6791" s="1" t="b">
        <v>0</v>
      </c>
      <c r="J6791" s="1">
        <v>17</v>
      </c>
      <c r="K6791" s="1">
        <v>0</v>
      </c>
      <c r="L6791" s="1">
        <v>0</v>
      </c>
      <c r="M6791" s="1">
        <v>70</v>
      </c>
      <c r="N6791" s="1">
        <v>4.5045045045045002</v>
      </c>
      <c r="O6791" s="1" t="s">
        <v>8539</v>
      </c>
    </row>
    <row r="6792" spans="1:15" x14ac:dyDescent="0.3">
      <c r="A6792" s="1" t="s">
        <v>75</v>
      </c>
      <c r="B6792" s="1" t="s">
        <v>5775</v>
      </c>
      <c r="C6792" s="1">
        <v>1</v>
      </c>
      <c r="D6792" s="1" t="s">
        <v>7185</v>
      </c>
      <c r="E6792" s="1">
        <v>10</v>
      </c>
      <c r="F6792" s="1" t="s">
        <v>8538</v>
      </c>
      <c r="G6792" s="1" t="s">
        <v>5814</v>
      </c>
      <c r="H6792" s="1" t="s">
        <v>8506</v>
      </c>
      <c r="I6792" s="1" t="b">
        <v>1</v>
      </c>
      <c r="J6792" s="1">
        <v>0</v>
      </c>
      <c r="K6792" s="1">
        <v>0</v>
      </c>
      <c r="L6792" s="1">
        <v>0</v>
      </c>
      <c r="M6792" s="1">
        <v>54</v>
      </c>
      <c r="N6792" s="1">
        <v>3.4749034749034702</v>
      </c>
      <c r="O6792" s="1" t="s">
        <v>8507</v>
      </c>
    </row>
    <row r="6793" spans="1:15" x14ac:dyDescent="0.3">
      <c r="A6793" s="1" t="s">
        <v>75</v>
      </c>
      <c r="B6793" s="1" t="s">
        <v>5775</v>
      </c>
      <c r="C6793" s="1">
        <v>1</v>
      </c>
      <c r="D6793" s="1" t="s">
        <v>7185</v>
      </c>
      <c r="E6793" s="1">
        <v>10</v>
      </c>
      <c r="F6793" s="1" t="s">
        <v>8538</v>
      </c>
      <c r="G6793" s="1" t="s">
        <v>5834</v>
      </c>
      <c r="H6793" s="1" t="s">
        <v>8506</v>
      </c>
      <c r="I6793" s="1" t="b">
        <v>0</v>
      </c>
      <c r="J6793" s="1">
        <v>32</v>
      </c>
      <c r="K6793" s="1">
        <v>0</v>
      </c>
      <c r="L6793" s="1">
        <v>0</v>
      </c>
      <c r="M6793" s="1">
        <v>21</v>
      </c>
      <c r="N6793" s="1">
        <v>1.35135135135135</v>
      </c>
      <c r="O6793" s="1" t="s">
        <v>8540</v>
      </c>
    </row>
    <row r="6794" spans="1:15" x14ac:dyDescent="0.3">
      <c r="A6794" s="1" t="s">
        <v>75</v>
      </c>
      <c r="B6794" s="1" t="s">
        <v>5775</v>
      </c>
      <c r="C6794" s="1">
        <v>1</v>
      </c>
      <c r="D6794" s="1" t="s">
        <v>7185</v>
      </c>
      <c r="E6794" s="1">
        <v>11</v>
      </c>
      <c r="F6794" s="1" t="s">
        <v>8541</v>
      </c>
      <c r="G6794" s="1" t="s">
        <v>5801</v>
      </c>
      <c r="H6794" s="1" t="s">
        <v>8506</v>
      </c>
      <c r="I6794" s="1" t="b">
        <v>0</v>
      </c>
      <c r="J6794" s="1">
        <v>1</v>
      </c>
      <c r="K6794" s="1">
        <v>0</v>
      </c>
      <c r="L6794" s="1">
        <v>0</v>
      </c>
      <c r="M6794" s="1">
        <v>1258</v>
      </c>
      <c r="N6794" s="1">
        <v>59.790874524714802</v>
      </c>
      <c r="O6794" s="1" t="s">
        <v>8512</v>
      </c>
    </row>
    <row r="6795" spans="1:15" x14ac:dyDescent="0.3">
      <c r="A6795" s="1" t="s">
        <v>75</v>
      </c>
      <c r="B6795" s="1" t="s">
        <v>5775</v>
      </c>
      <c r="C6795" s="1">
        <v>1</v>
      </c>
      <c r="D6795" s="1" t="s">
        <v>7185</v>
      </c>
      <c r="E6795" s="1">
        <v>11</v>
      </c>
      <c r="F6795" s="1" t="s">
        <v>8541</v>
      </c>
      <c r="G6795" s="1" t="s">
        <v>5834</v>
      </c>
      <c r="H6795" s="1" t="s">
        <v>8506</v>
      </c>
      <c r="I6795" s="1" t="b">
        <v>0</v>
      </c>
      <c r="J6795" s="1">
        <v>17</v>
      </c>
      <c r="K6795" s="1">
        <v>0</v>
      </c>
      <c r="L6795" s="1">
        <v>0</v>
      </c>
      <c r="M6795" s="1">
        <v>438</v>
      </c>
      <c r="N6795" s="1">
        <v>20.8174904942965</v>
      </c>
      <c r="O6795" s="1" t="s">
        <v>8539</v>
      </c>
    </row>
    <row r="6796" spans="1:15" x14ac:dyDescent="0.3">
      <c r="A6796" s="1" t="s">
        <v>75</v>
      </c>
      <c r="B6796" s="1" t="s">
        <v>5775</v>
      </c>
      <c r="C6796" s="1">
        <v>1</v>
      </c>
      <c r="D6796" s="1" t="s">
        <v>7185</v>
      </c>
      <c r="E6796" s="1">
        <v>11</v>
      </c>
      <c r="F6796" s="1" t="s">
        <v>8541</v>
      </c>
      <c r="G6796" s="1" t="s">
        <v>5834</v>
      </c>
      <c r="H6796" s="1" t="s">
        <v>8506</v>
      </c>
      <c r="I6796" s="1" t="b">
        <v>0</v>
      </c>
      <c r="J6796" s="1">
        <v>32</v>
      </c>
      <c r="K6796" s="1">
        <v>0</v>
      </c>
      <c r="L6796" s="1">
        <v>0</v>
      </c>
      <c r="M6796" s="1">
        <v>116</v>
      </c>
      <c r="N6796" s="1">
        <v>5.5133079847908704</v>
      </c>
      <c r="O6796" s="1" t="s">
        <v>8540</v>
      </c>
    </row>
    <row r="6797" spans="1:15" x14ac:dyDescent="0.3">
      <c r="A6797" s="1" t="s">
        <v>75</v>
      </c>
      <c r="B6797" s="1" t="s">
        <v>5775</v>
      </c>
      <c r="C6797" s="1">
        <v>1</v>
      </c>
      <c r="D6797" s="1" t="s">
        <v>7185</v>
      </c>
      <c r="E6797" s="1">
        <v>11</v>
      </c>
      <c r="F6797" s="1" t="s">
        <v>8541</v>
      </c>
      <c r="G6797" s="1" t="s">
        <v>5814</v>
      </c>
      <c r="H6797" s="1" t="s">
        <v>8506</v>
      </c>
      <c r="I6797" s="1" t="b">
        <v>1</v>
      </c>
      <c r="J6797" s="1">
        <v>0</v>
      </c>
      <c r="K6797" s="1">
        <v>0</v>
      </c>
      <c r="L6797" s="1">
        <v>0</v>
      </c>
      <c r="M6797" s="1">
        <v>97</v>
      </c>
      <c r="N6797" s="1">
        <v>4.6102661596958097</v>
      </c>
      <c r="O6797" s="1" t="s">
        <v>8507</v>
      </c>
    </row>
    <row r="6798" spans="1:15" x14ac:dyDescent="0.3">
      <c r="A6798" s="1" t="s">
        <v>75</v>
      </c>
      <c r="B6798" s="1" t="s">
        <v>5775</v>
      </c>
      <c r="C6798" s="1">
        <v>1</v>
      </c>
      <c r="D6798" s="1" t="s">
        <v>7185</v>
      </c>
      <c r="E6798" s="1">
        <v>11</v>
      </c>
      <c r="F6798" s="1" t="s">
        <v>8541</v>
      </c>
      <c r="G6798" s="1" t="s">
        <v>5840</v>
      </c>
      <c r="H6798" s="1" t="s">
        <v>8506</v>
      </c>
      <c r="I6798" s="1" t="b">
        <v>0</v>
      </c>
      <c r="J6798" s="1">
        <v>5</v>
      </c>
      <c r="K6798" s="1">
        <v>0</v>
      </c>
      <c r="L6798" s="1">
        <v>0</v>
      </c>
      <c r="M6798" s="1">
        <v>22</v>
      </c>
      <c r="N6798" s="1">
        <v>1.0456273764258499</v>
      </c>
      <c r="O6798" s="1" t="s">
        <v>8509</v>
      </c>
    </row>
    <row r="6799" spans="1:15" x14ac:dyDescent="0.3">
      <c r="A6799" s="1" t="s">
        <v>75</v>
      </c>
      <c r="B6799" s="1" t="s">
        <v>5775</v>
      </c>
      <c r="C6799" s="1">
        <v>1</v>
      </c>
      <c r="D6799" s="1" t="s">
        <v>7185</v>
      </c>
      <c r="E6799" s="1">
        <v>12</v>
      </c>
      <c r="F6799" s="1" t="s">
        <v>8542</v>
      </c>
      <c r="G6799" s="1" t="s">
        <v>5801</v>
      </c>
      <c r="H6799" s="1" t="s">
        <v>8506</v>
      </c>
      <c r="I6799" s="1" t="b">
        <v>0</v>
      </c>
      <c r="J6799" s="1">
        <v>1</v>
      </c>
      <c r="K6799" s="1">
        <v>0</v>
      </c>
      <c r="L6799" s="1">
        <v>0</v>
      </c>
      <c r="M6799" s="1">
        <v>1122</v>
      </c>
      <c r="N6799" s="1">
        <v>63.175675675675599</v>
      </c>
      <c r="O6799" s="1" t="s">
        <v>8512</v>
      </c>
    </row>
    <row r="6800" spans="1:15" x14ac:dyDescent="0.3">
      <c r="A6800" s="1" t="s">
        <v>75</v>
      </c>
      <c r="B6800" s="1" t="s">
        <v>5775</v>
      </c>
      <c r="C6800" s="1">
        <v>1</v>
      </c>
      <c r="D6800" s="1" t="s">
        <v>7185</v>
      </c>
      <c r="E6800" s="1">
        <v>12</v>
      </c>
      <c r="F6800" s="1" t="s">
        <v>8542</v>
      </c>
      <c r="G6800" s="1" t="s">
        <v>5834</v>
      </c>
      <c r="H6800" s="1" t="s">
        <v>8506</v>
      </c>
      <c r="I6800" s="1" t="b">
        <v>0</v>
      </c>
      <c r="J6800" s="1">
        <v>11</v>
      </c>
      <c r="K6800" s="1">
        <v>0</v>
      </c>
      <c r="L6800" s="1">
        <v>2</v>
      </c>
      <c r="M6800" s="1">
        <v>213</v>
      </c>
      <c r="N6800" s="1">
        <v>11.993243243243199</v>
      </c>
      <c r="O6800" s="1" t="s">
        <v>8543</v>
      </c>
    </row>
    <row r="6801" spans="1:15" x14ac:dyDescent="0.3">
      <c r="A6801" s="1" t="s">
        <v>75</v>
      </c>
      <c r="B6801" s="1" t="s">
        <v>5775</v>
      </c>
      <c r="C6801" s="1">
        <v>1</v>
      </c>
      <c r="D6801" s="1" t="s">
        <v>7185</v>
      </c>
      <c r="E6801" s="1">
        <v>12</v>
      </c>
      <c r="F6801" s="1" t="s">
        <v>8542</v>
      </c>
      <c r="G6801" s="1" t="s">
        <v>5834</v>
      </c>
      <c r="H6801" s="1" t="s">
        <v>8506</v>
      </c>
      <c r="I6801" s="1" t="b">
        <v>0</v>
      </c>
      <c r="J6801" s="1">
        <v>13</v>
      </c>
      <c r="K6801" s="1">
        <v>0</v>
      </c>
      <c r="L6801" s="1">
        <v>0</v>
      </c>
      <c r="M6801" s="1">
        <v>91</v>
      </c>
      <c r="N6801" s="1">
        <v>5.1238738738738698</v>
      </c>
      <c r="O6801" s="1" t="s">
        <v>8544</v>
      </c>
    </row>
    <row r="6802" spans="1:15" x14ac:dyDescent="0.3">
      <c r="A6802" s="1" t="s">
        <v>75</v>
      </c>
      <c r="B6802" s="1" t="s">
        <v>5775</v>
      </c>
      <c r="C6802" s="1">
        <v>1</v>
      </c>
      <c r="D6802" s="1" t="s">
        <v>7185</v>
      </c>
      <c r="E6802" s="1">
        <v>12</v>
      </c>
      <c r="F6802" s="1" t="s">
        <v>8542</v>
      </c>
      <c r="G6802" s="1" t="s">
        <v>5803</v>
      </c>
      <c r="H6802" s="1" t="s">
        <v>8517</v>
      </c>
      <c r="I6802" s="1" t="b">
        <v>0</v>
      </c>
      <c r="J6802" s="1">
        <v>0</v>
      </c>
      <c r="K6802" s="1">
        <v>1</v>
      </c>
      <c r="L6802" s="1">
        <v>0</v>
      </c>
      <c r="M6802" s="1">
        <v>48</v>
      </c>
      <c r="N6802" s="1">
        <v>2.7027027027027</v>
      </c>
      <c r="O6802" s="1" t="s">
        <v>8518</v>
      </c>
    </row>
    <row r="6803" spans="1:15" x14ac:dyDescent="0.3">
      <c r="A6803" s="1" t="s">
        <v>75</v>
      </c>
      <c r="B6803" s="1" t="s">
        <v>5775</v>
      </c>
      <c r="C6803" s="1">
        <v>1</v>
      </c>
      <c r="D6803" s="1" t="s">
        <v>7185</v>
      </c>
      <c r="E6803" s="1">
        <v>12</v>
      </c>
      <c r="F6803" s="1" t="s">
        <v>8542</v>
      </c>
      <c r="G6803" s="1" t="s">
        <v>5803</v>
      </c>
      <c r="H6803" s="1" t="s">
        <v>8545</v>
      </c>
      <c r="I6803" s="1" t="b">
        <v>0</v>
      </c>
      <c r="J6803" s="1">
        <v>0</v>
      </c>
      <c r="K6803" s="1">
        <v>1</v>
      </c>
      <c r="L6803" s="1">
        <v>0</v>
      </c>
      <c r="M6803" s="1">
        <v>43</v>
      </c>
      <c r="N6803" s="1">
        <v>2.4211711711711699</v>
      </c>
      <c r="O6803" s="1" t="s">
        <v>8546</v>
      </c>
    </row>
    <row r="6804" spans="1:15" x14ac:dyDescent="0.3">
      <c r="A6804" s="1" t="s">
        <v>75</v>
      </c>
      <c r="B6804" s="1" t="s">
        <v>5775</v>
      </c>
      <c r="C6804" s="1">
        <v>1</v>
      </c>
      <c r="D6804" s="1" t="s">
        <v>7185</v>
      </c>
      <c r="E6804" s="1">
        <v>12</v>
      </c>
      <c r="F6804" s="1" t="s">
        <v>8542</v>
      </c>
      <c r="G6804" s="1" t="s">
        <v>5834</v>
      </c>
      <c r="H6804" s="1" t="s">
        <v>8506</v>
      </c>
      <c r="I6804" s="1" t="b">
        <v>0</v>
      </c>
      <c r="J6804" s="1">
        <v>7</v>
      </c>
      <c r="K6804" s="1">
        <v>0</v>
      </c>
      <c r="L6804" s="1">
        <v>0</v>
      </c>
      <c r="M6804" s="1">
        <v>32</v>
      </c>
      <c r="N6804" s="1">
        <v>1.8018018018018001</v>
      </c>
      <c r="O6804" s="1" t="s">
        <v>8547</v>
      </c>
    </row>
    <row r="6805" spans="1:15" x14ac:dyDescent="0.3">
      <c r="A6805" s="1" t="s">
        <v>75</v>
      </c>
      <c r="B6805" s="1" t="s">
        <v>5775</v>
      </c>
      <c r="C6805" s="1">
        <v>1</v>
      </c>
      <c r="D6805" s="1" t="s">
        <v>7185</v>
      </c>
      <c r="E6805" s="1">
        <v>12</v>
      </c>
      <c r="F6805" s="1" t="s">
        <v>8542</v>
      </c>
      <c r="G6805" s="1" t="s">
        <v>5840</v>
      </c>
      <c r="H6805" s="1" t="s">
        <v>8506</v>
      </c>
      <c r="I6805" s="1" t="b">
        <v>0</v>
      </c>
      <c r="J6805" s="1">
        <v>5</v>
      </c>
      <c r="K6805" s="1">
        <v>0</v>
      </c>
      <c r="L6805" s="1">
        <v>0</v>
      </c>
      <c r="M6805" s="1">
        <v>27</v>
      </c>
      <c r="N6805" s="1">
        <v>1.52027027027027</v>
      </c>
      <c r="O6805" s="1" t="s">
        <v>8509</v>
      </c>
    </row>
    <row r="6806" spans="1:15" x14ac:dyDescent="0.3">
      <c r="A6806" s="1" t="s">
        <v>75</v>
      </c>
      <c r="B6806" s="1" t="s">
        <v>5775</v>
      </c>
      <c r="C6806" s="1">
        <v>1</v>
      </c>
      <c r="D6806" s="1" t="s">
        <v>7185</v>
      </c>
      <c r="E6806" s="1">
        <v>12</v>
      </c>
      <c r="F6806" s="1" t="s">
        <v>8542</v>
      </c>
      <c r="G6806" s="1" t="s">
        <v>5814</v>
      </c>
      <c r="H6806" s="1" t="s">
        <v>8506</v>
      </c>
      <c r="I6806" s="1" t="b">
        <v>1</v>
      </c>
      <c r="J6806" s="1">
        <v>0</v>
      </c>
      <c r="K6806" s="1">
        <v>0</v>
      </c>
      <c r="L6806" s="1">
        <v>0</v>
      </c>
      <c r="M6806" s="1">
        <v>20</v>
      </c>
      <c r="N6806" s="1">
        <v>1.12612612612612</v>
      </c>
      <c r="O6806" s="1" t="s">
        <v>8507</v>
      </c>
    </row>
    <row r="6807" spans="1:15" x14ac:dyDescent="0.3">
      <c r="A6807" s="1" t="s">
        <v>75</v>
      </c>
      <c r="B6807" s="1" t="s">
        <v>5775</v>
      </c>
      <c r="C6807" s="1">
        <v>1</v>
      </c>
      <c r="D6807" s="1" t="s">
        <v>7185</v>
      </c>
      <c r="E6807" s="1">
        <v>13</v>
      </c>
      <c r="F6807" s="1" t="s">
        <v>8548</v>
      </c>
      <c r="G6807" s="1" t="s">
        <v>5803</v>
      </c>
      <c r="H6807" s="1" t="s">
        <v>8545</v>
      </c>
      <c r="I6807" s="1" t="b">
        <v>0</v>
      </c>
      <c r="J6807" s="1">
        <v>0</v>
      </c>
      <c r="K6807" s="1">
        <v>1</v>
      </c>
      <c r="L6807" s="1">
        <v>0</v>
      </c>
      <c r="M6807" s="1">
        <v>210</v>
      </c>
      <c r="N6807" s="1">
        <v>37.366548042704601</v>
      </c>
      <c r="O6807" s="1" t="s">
        <v>8546</v>
      </c>
    </row>
    <row r="6808" spans="1:15" x14ac:dyDescent="0.3">
      <c r="A6808" s="1" t="s">
        <v>75</v>
      </c>
      <c r="B6808" s="1" t="s">
        <v>5775</v>
      </c>
      <c r="C6808" s="1">
        <v>1</v>
      </c>
      <c r="D6808" s="1" t="s">
        <v>7185</v>
      </c>
      <c r="E6808" s="1">
        <v>13</v>
      </c>
      <c r="F6808" s="1" t="s">
        <v>8548</v>
      </c>
      <c r="G6808" s="1" t="s">
        <v>5801</v>
      </c>
      <c r="H6808" s="1" t="s">
        <v>8506</v>
      </c>
      <c r="I6808" s="1" t="b">
        <v>0</v>
      </c>
      <c r="J6808" s="1">
        <v>1</v>
      </c>
      <c r="K6808" s="1">
        <v>0</v>
      </c>
      <c r="L6808" s="1">
        <v>0</v>
      </c>
      <c r="M6808" s="1">
        <v>112</v>
      </c>
      <c r="N6808" s="1">
        <v>19.9288256227758</v>
      </c>
      <c r="O6808" s="1" t="s">
        <v>8512</v>
      </c>
    </row>
    <row r="6809" spans="1:15" x14ac:dyDescent="0.3">
      <c r="A6809" s="1" t="s">
        <v>75</v>
      </c>
      <c r="B6809" s="1" t="s">
        <v>5775</v>
      </c>
      <c r="C6809" s="1">
        <v>1</v>
      </c>
      <c r="D6809" s="1" t="s">
        <v>7185</v>
      </c>
      <c r="E6809" s="1">
        <v>13</v>
      </c>
      <c r="F6809" s="1" t="s">
        <v>8548</v>
      </c>
      <c r="G6809" s="1" t="s">
        <v>5798</v>
      </c>
      <c r="H6809" s="1" t="s">
        <v>8506</v>
      </c>
      <c r="I6809" s="1" t="b">
        <v>0</v>
      </c>
      <c r="J6809" s="1">
        <v>0</v>
      </c>
      <c r="K6809" s="1">
        <v>0</v>
      </c>
      <c r="L6809" s="1">
        <v>15</v>
      </c>
      <c r="M6809" s="1">
        <v>49</v>
      </c>
      <c r="N6809" s="1">
        <v>8.7188612099644107</v>
      </c>
      <c r="O6809" s="1" t="s">
        <v>8549</v>
      </c>
    </row>
    <row r="6810" spans="1:15" x14ac:dyDescent="0.3">
      <c r="A6810" s="1" t="s">
        <v>75</v>
      </c>
      <c r="B6810" s="1" t="s">
        <v>5775</v>
      </c>
      <c r="C6810" s="1">
        <v>1</v>
      </c>
      <c r="D6810" s="1" t="s">
        <v>7185</v>
      </c>
      <c r="E6810" s="1">
        <v>13</v>
      </c>
      <c r="F6810" s="1" t="s">
        <v>8548</v>
      </c>
      <c r="G6810" s="1" t="s">
        <v>5814</v>
      </c>
      <c r="H6810" s="1" t="s">
        <v>8506</v>
      </c>
      <c r="I6810" s="1" t="b">
        <v>1</v>
      </c>
      <c r="J6810" s="1">
        <v>0</v>
      </c>
      <c r="K6810" s="1">
        <v>0</v>
      </c>
      <c r="L6810" s="1">
        <v>0</v>
      </c>
      <c r="M6810" s="1">
        <v>24</v>
      </c>
      <c r="N6810" s="1">
        <v>4.2704626334519498</v>
      </c>
      <c r="O6810" s="1" t="s">
        <v>8507</v>
      </c>
    </row>
    <row r="6811" spans="1:15" x14ac:dyDescent="0.3">
      <c r="A6811" s="1" t="s">
        <v>75</v>
      </c>
      <c r="B6811" s="1" t="s">
        <v>5775</v>
      </c>
      <c r="C6811" s="1">
        <v>1</v>
      </c>
      <c r="D6811" s="1" t="s">
        <v>7185</v>
      </c>
      <c r="E6811" s="1">
        <v>13</v>
      </c>
      <c r="F6811" s="1" t="s">
        <v>8548</v>
      </c>
      <c r="G6811" s="1" t="s">
        <v>5803</v>
      </c>
      <c r="H6811" s="1" t="s">
        <v>8545</v>
      </c>
      <c r="I6811" s="1" t="b">
        <v>0</v>
      </c>
      <c r="J6811" s="1">
        <v>0</v>
      </c>
      <c r="K6811" s="1">
        <v>1</v>
      </c>
      <c r="L6811" s="1">
        <v>0</v>
      </c>
      <c r="M6811" s="1">
        <v>23</v>
      </c>
      <c r="N6811" s="1">
        <v>4.0925266903914599</v>
      </c>
      <c r="O6811" s="1" t="s">
        <v>8550</v>
      </c>
    </row>
    <row r="6812" spans="1:15" x14ac:dyDescent="0.3">
      <c r="A6812" s="1" t="s">
        <v>75</v>
      </c>
      <c r="B6812" s="1" t="s">
        <v>5775</v>
      </c>
      <c r="C6812" s="1">
        <v>1</v>
      </c>
      <c r="D6812" s="1" t="s">
        <v>7185</v>
      </c>
      <c r="E6812" s="1">
        <v>13</v>
      </c>
      <c r="F6812" s="1" t="s">
        <v>8548</v>
      </c>
      <c r="G6812" s="1" t="s">
        <v>5840</v>
      </c>
      <c r="H6812" s="1" t="s">
        <v>8506</v>
      </c>
      <c r="I6812" s="1" t="b">
        <v>0</v>
      </c>
      <c r="J6812" s="1">
        <v>5</v>
      </c>
      <c r="K6812" s="1">
        <v>0</v>
      </c>
      <c r="L6812" s="1">
        <v>0</v>
      </c>
      <c r="M6812" s="1">
        <v>17</v>
      </c>
      <c r="N6812" s="1">
        <v>3.02491103202847</v>
      </c>
      <c r="O6812" s="1" t="s">
        <v>8509</v>
      </c>
    </row>
    <row r="6813" spans="1:15" x14ac:dyDescent="0.3">
      <c r="A6813" s="1" t="s">
        <v>75</v>
      </c>
      <c r="B6813" s="1" t="s">
        <v>5775</v>
      </c>
      <c r="C6813" s="1">
        <v>1</v>
      </c>
      <c r="D6813" s="1" t="s">
        <v>7185</v>
      </c>
      <c r="E6813" s="1">
        <v>13</v>
      </c>
      <c r="F6813" s="1" t="s">
        <v>8548</v>
      </c>
      <c r="G6813" s="1" t="s">
        <v>5834</v>
      </c>
      <c r="H6813" s="1" t="s">
        <v>8506</v>
      </c>
      <c r="I6813" s="1" t="b">
        <v>0</v>
      </c>
      <c r="J6813" s="1">
        <v>11</v>
      </c>
      <c r="K6813" s="1">
        <v>0</v>
      </c>
      <c r="L6813" s="1">
        <v>2</v>
      </c>
      <c r="M6813" s="1">
        <v>17</v>
      </c>
      <c r="N6813" s="1">
        <v>3.02491103202847</v>
      </c>
      <c r="O6813" s="1" t="s">
        <v>8543</v>
      </c>
    </row>
    <row r="6814" spans="1:15" x14ac:dyDescent="0.3">
      <c r="A6814" s="1" t="s">
        <v>75</v>
      </c>
      <c r="B6814" s="1" t="s">
        <v>5775</v>
      </c>
      <c r="C6814" s="1">
        <v>1</v>
      </c>
      <c r="D6814" s="1" t="s">
        <v>7185</v>
      </c>
      <c r="E6814" s="1">
        <v>13</v>
      </c>
      <c r="F6814" s="1" t="s">
        <v>8548</v>
      </c>
      <c r="G6814" s="1" t="s">
        <v>5803</v>
      </c>
      <c r="H6814" s="1" t="s">
        <v>8517</v>
      </c>
      <c r="I6814" s="1" t="b">
        <v>0</v>
      </c>
      <c r="J6814" s="1">
        <v>0</v>
      </c>
      <c r="K6814" s="1">
        <v>1</v>
      </c>
      <c r="L6814" s="1">
        <v>0</v>
      </c>
      <c r="M6814" s="1">
        <v>10</v>
      </c>
      <c r="N6814" s="1">
        <v>1.77935943060498</v>
      </c>
      <c r="O6814" s="1" t="s">
        <v>8518</v>
      </c>
    </row>
    <row r="6815" spans="1:15" x14ac:dyDescent="0.3">
      <c r="A6815" s="1" t="s">
        <v>75</v>
      </c>
      <c r="B6815" s="1" t="s">
        <v>5775</v>
      </c>
      <c r="C6815" s="1">
        <v>1</v>
      </c>
      <c r="D6815" s="1" t="s">
        <v>7185</v>
      </c>
      <c r="E6815" s="1">
        <v>13</v>
      </c>
      <c r="F6815" s="1" t="s">
        <v>8548</v>
      </c>
      <c r="G6815" s="1" t="s">
        <v>5834</v>
      </c>
      <c r="H6815" s="1" t="s">
        <v>8506</v>
      </c>
      <c r="I6815" s="1" t="b">
        <v>0</v>
      </c>
      <c r="J6815" s="1">
        <v>7</v>
      </c>
      <c r="K6815" s="1">
        <v>0</v>
      </c>
      <c r="L6815" s="1">
        <v>0</v>
      </c>
      <c r="M6815" s="1">
        <v>8</v>
      </c>
      <c r="N6815" s="1">
        <v>1.4234875444839801</v>
      </c>
      <c r="O6815" s="1" t="s">
        <v>8547</v>
      </c>
    </row>
    <row r="6816" spans="1:15" x14ac:dyDescent="0.3">
      <c r="A6816" s="1" t="s">
        <v>75</v>
      </c>
      <c r="B6816" s="1" t="s">
        <v>5775</v>
      </c>
      <c r="C6816" s="1">
        <v>1</v>
      </c>
      <c r="D6816" s="1" t="s">
        <v>7185</v>
      </c>
      <c r="E6816" s="1">
        <v>13</v>
      </c>
      <c r="F6816" s="1" t="s">
        <v>8548</v>
      </c>
      <c r="G6816" s="1" t="s">
        <v>5834</v>
      </c>
      <c r="H6816" s="1" t="s">
        <v>8506</v>
      </c>
      <c r="I6816" s="1" t="b">
        <v>0</v>
      </c>
      <c r="J6816" s="1">
        <v>6</v>
      </c>
      <c r="K6816" s="1">
        <v>0</v>
      </c>
      <c r="L6816" s="1">
        <v>3</v>
      </c>
      <c r="M6816" s="1">
        <v>8</v>
      </c>
      <c r="N6816" s="1">
        <v>1.4234875444839801</v>
      </c>
      <c r="O6816" s="1" t="s">
        <v>8534</v>
      </c>
    </row>
    <row r="6817" spans="1:15" x14ac:dyDescent="0.3">
      <c r="A6817" s="1" t="s">
        <v>75</v>
      </c>
      <c r="B6817" s="1" t="s">
        <v>5775</v>
      </c>
      <c r="C6817" s="1">
        <v>1</v>
      </c>
      <c r="D6817" s="1" t="s">
        <v>7185</v>
      </c>
      <c r="E6817" s="1">
        <v>13</v>
      </c>
      <c r="F6817" s="1" t="s">
        <v>8548</v>
      </c>
      <c r="G6817" s="1" t="s">
        <v>5834</v>
      </c>
      <c r="H6817" s="1" t="s">
        <v>8506</v>
      </c>
      <c r="I6817" s="1" t="b">
        <v>0</v>
      </c>
      <c r="J6817" s="1">
        <v>13</v>
      </c>
      <c r="K6817" s="1">
        <v>0</v>
      </c>
      <c r="L6817" s="1">
        <v>0</v>
      </c>
      <c r="M6817" s="1">
        <v>7</v>
      </c>
      <c r="N6817" s="1">
        <v>1.24555160142348</v>
      </c>
      <c r="O6817" s="1" t="s">
        <v>8544</v>
      </c>
    </row>
    <row r="6818" spans="1:15" x14ac:dyDescent="0.3">
      <c r="A6818" s="1" t="s">
        <v>75</v>
      </c>
      <c r="B6818" s="1" t="s">
        <v>5775</v>
      </c>
      <c r="C6818" s="1">
        <v>1</v>
      </c>
      <c r="D6818" s="1" t="s">
        <v>7185</v>
      </c>
      <c r="E6818" s="1">
        <v>13</v>
      </c>
      <c r="F6818" s="1" t="s">
        <v>8548</v>
      </c>
      <c r="G6818" s="1" t="s">
        <v>5834</v>
      </c>
      <c r="H6818" s="1" t="s">
        <v>8506</v>
      </c>
      <c r="I6818" s="1" t="b">
        <v>0</v>
      </c>
      <c r="J6818" s="1">
        <v>19</v>
      </c>
      <c r="K6818" s="1">
        <v>0</v>
      </c>
      <c r="L6818" s="1">
        <v>0</v>
      </c>
      <c r="M6818" s="1">
        <v>7</v>
      </c>
      <c r="N6818" s="1">
        <v>1.24555160142348</v>
      </c>
      <c r="O6818" s="1" t="s">
        <v>8551</v>
      </c>
    </row>
    <row r="6819" spans="1:15" x14ac:dyDescent="0.3">
      <c r="A6819" s="1" t="s">
        <v>75</v>
      </c>
      <c r="B6819" s="1" t="s">
        <v>5775</v>
      </c>
      <c r="C6819" s="1">
        <v>1</v>
      </c>
      <c r="D6819" s="1" t="s">
        <v>7185</v>
      </c>
      <c r="E6819" s="1">
        <v>13</v>
      </c>
      <c r="F6819" s="1" t="s">
        <v>8548</v>
      </c>
      <c r="G6819" s="1" t="s">
        <v>5816</v>
      </c>
      <c r="H6819" s="1" t="s">
        <v>8506</v>
      </c>
      <c r="I6819" s="1" t="b">
        <v>0</v>
      </c>
      <c r="J6819" s="1">
        <v>3</v>
      </c>
      <c r="K6819" s="1">
        <v>0</v>
      </c>
      <c r="L6819" s="1">
        <v>0</v>
      </c>
      <c r="M6819" s="1">
        <v>6</v>
      </c>
      <c r="N6819" s="1">
        <v>1.0676156583629799</v>
      </c>
      <c r="O6819" s="1" t="s">
        <v>8552</v>
      </c>
    </row>
    <row r="6820" spans="1:15" x14ac:dyDescent="0.3">
      <c r="A6820" s="1" t="s">
        <v>75</v>
      </c>
      <c r="B6820" s="1" t="s">
        <v>5775</v>
      </c>
      <c r="C6820" s="1">
        <v>1</v>
      </c>
      <c r="D6820" s="1" t="s">
        <v>7185</v>
      </c>
      <c r="E6820" s="1">
        <v>14</v>
      </c>
      <c r="F6820" s="1" t="s">
        <v>8553</v>
      </c>
      <c r="G6820" s="1" t="s">
        <v>5814</v>
      </c>
      <c r="H6820" s="1" t="s">
        <v>8506</v>
      </c>
      <c r="I6820" s="1" t="b">
        <v>1</v>
      </c>
      <c r="J6820" s="1">
        <v>0</v>
      </c>
      <c r="K6820" s="1">
        <v>0</v>
      </c>
      <c r="L6820" s="1">
        <v>0</v>
      </c>
      <c r="M6820" s="1">
        <v>1195</v>
      </c>
      <c r="N6820" s="1">
        <v>84.2736248236953</v>
      </c>
      <c r="O6820" s="1" t="s">
        <v>8507</v>
      </c>
    </row>
    <row r="6821" spans="1:15" x14ac:dyDescent="0.3">
      <c r="A6821" s="1" t="s">
        <v>75</v>
      </c>
      <c r="B6821" s="1" t="s">
        <v>5775</v>
      </c>
      <c r="C6821" s="1">
        <v>1</v>
      </c>
      <c r="D6821" s="1" t="s">
        <v>7185</v>
      </c>
      <c r="E6821" s="1">
        <v>14</v>
      </c>
      <c r="F6821" s="1" t="s">
        <v>8553</v>
      </c>
      <c r="G6821" s="1" t="s">
        <v>5840</v>
      </c>
      <c r="H6821" s="1" t="s">
        <v>8506</v>
      </c>
      <c r="I6821" s="1" t="b">
        <v>0</v>
      </c>
      <c r="J6821" s="1">
        <v>5</v>
      </c>
      <c r="K6821" s="1">
        <v>0</v>
      </c>
      <c r="L6821" s="1">
        <v>0</v>
      </c>
      <c r="M6821" s="1">
        <v>52</v>
      </c>
      <c r="N6821" s="1">
        <v>3.6671368124118402</v>
      </c>
      <c r="O6821" s="1" t="s">
        <v>8509</v>
      </c>
    </row>
    <row r="6822" spans="1:15" x14ac:dyDescent="0.3">
      <c r="A6822" s="1" t="s">
        <v>75</v>
      </c>
      <c r="B6822" s="1" t="s">
        <v>5775</v>
      </c>
      <c r="C6822" s="1">
        <v>1</v>
      </c>
      <c r="D6822" s="1" t="s">
        <v>7185</v>
      </c>
      <c r="E6822" s="1">
        <v>14</v>
      </c>
      <c r="F6822" s="1" t="s">
        <v>8553</v>
      </c>
      <c r="G6822" s="1" t="s">
        <v>5801</v>
      </c>
      <c r="H6822" s="1" t="s">
        <v>8506</v>
      </c>
      <c r="I6822" s="1" t="b">
        <v>0</v>
      </c>
      <c r="J6822" s="1">
        <v>1</v>
      </c>
      <c r="K6822" s="1">
        <v>0</v>
      </c>
      <c r="L6822" s="1">
        <v>0</v>
      </c>
      <c r="M6822" s="1">
        <v>41</v>
      </c>
      <c r="N6822" s="1">
        <v>2.89139633286318</v>
      </c>
      <c r="O6822" s="1" t="s">
        <v>8512</v>
      </c>
    </row>
    <row r="6823" spans="1:15" x14ac:dyDescent="0.3">
      <c r="A6823" s="1" t="s">
        <v>75</v>
      </c>
      <c r="B6823" s="1" t="s">
        <v>5775</v>
      </c>
      <c r="C6823" s="1">
        <v>1</v>
      </c>
      <c r="D6823" s="1" t="s">
        <v>7185</v>
      </c>
      <c r="E6823" s="1">
        <v>14</v>
      </c>
      <c r="F6823" s="1" t="s">
        <v>8553</v>
      </c>
      <c r="G6823" s="1" t="s">
        <v>5834</v>
      </c>
      <c r="H6823" s="1" t="s">
        <v>8554</v>
      </c>
      <c r="I6823" s="1" t="b">
        <v>0</v>
      </c>
      <c r="J6823" s="1">
        <v>14</v>
      </c>
      <c r="K6823" s="1">
        <v>2</v>
      </c>
      <c r="L6823" s="1">
        <v>10</v>
      </c>
      <c r="M6823" s="1">
        <v>23</v>
      </c>
      <c r="N6823" s="1">
        <v>1.6220028208744699</v>
      </c>
      <c r="O6823" s="1" t="s">
        <v>8555</v>
      </c>
    </row>
    <row r="6824" spans="1:15" x14ac:dyDescent="0.3">
      <c r="A6824" s="1" t="s">
        <v>75</v>
      </c>
      <c r="B6824" s="1" t="s">
        <v>5775</v>
      </c>
      <c r="C6824" s="1">
        <v>1</v>
      </c>
      <c r="D6824" s="1" t="s">
        <v>7185</v>
      </c>
      <c r="E6824" s="1">
        <v>15</v>
      </c>
      <c r="F6824" s="1" t="s">
        <v>8556</v>
      </c>
      <c r="G6824" s="1" t="s">
        <v>5840</v>
      </c>
      <c r="H6824" s="1" t="s">
        <v>8506</v>
      </c>
      <c r="I6824" s="1" t="b">
        <v>0</v>
      </c>
      <c r="J6824" s="1">
        <v>5</v>
      </c>
      <c r="K6824" s="1">
        <v>0</v>
      </c>
      <c r="L6824" s="1">
        <v>0</v>
      </c>
      <c r="M6824" s="1">
        <v>265</v>
      </c>
      <c r="N6824" s="1">
        <v>23.3274647887323</v>
      </c>
      <c r="O6824" s="1" t="s">
        <v>8509</v>
      </c>
    </row>
    <row r="6825" spans="1:15" x14ac:dyDescent="0.3">
      <c r="A6825" s="1" t="s">
        <v>75</v>
      </c>
      <c r="B6825" s="1" t="s">
        <v>5775</v>
      </c>
      <c r="C6825" s="1">
        <v>1</v>
      </c>
      <c r="D6825" s="1" t="s">
        <v>7185</v>
      </c>
      <c r="E6825" s="1">
        <v>15</v>
      </c>
      <c r="F6825" s="1" t="s">
        <v>8556</v>
      </c>
      <c r="G6825" s="1" t="s">
        <v>5814</v>
      </c>
      <c r="H6825" s="1" t="s">
        <v>8506</v>
      </c>
      <c r="I6825" s="1" t="b">
        <v>1</v>
      </c>
      <c r="J6825" s="1">
        <v>0</v>
      </c>
      <c r="K6825" s="1">
        <v>0</v>
      </c>
      <c r="L6825" s="1">
        <v>0</v>
      </c>
      <c r="M6825" s="1">
        <v>236</v>
      </c>
      <c r="N6825" s="1">
        <v>20.774647887323901</v>
      </c>
      <c r="O6825" s="1" t="s">
        <v>8507</v>
      </c>
    </row>
    <row r="6826" spans="1:15" x14ac:dyDescent="0.3">
      <c r="A6826" s="1" t="s">
        <v>75</v>
      </c>
      <c r="B6826" s="1" t="s">
        <v>5775</v>
      </c>
      <c r="C6826" s="1">
        <v>1</v>
      </c>
      <c r="D6826" s="1" t="s">
        <v>7185</v>
      </c>
      <c r="E6826" s="1">
        <v>15</v>
      </c>
      <c r="F6826" s="1" t="s">
        <v>8556</v>
      </c>
      <c r="G6826" s="1" t="s">
        <v>5801</v>
      </c>
      <c r="H6826" s="1" t="s">
        <v>8506</v>
      </c>
      <c r="I6826" s="1" t="b">
        <v>0</v>
      </c>
      <c r="J6826" s="1">
        <v>1</v>
      </c>
      <c r="K6826" s="1">
        <v>0</v>
      </c>
      <c r="L6826" s="1">
        <v>0</v>
      </c>
      <c r="M6826" s="1">
        <v>187</v>
      </c>
      <c r="N6826" s="1">
        <v>16.4612676056338</v>
      </c>
      <c r="O6826" s="1" t="s">
        <v>8512</v>
      </c>
    </row>
    <row r="6827" spans="1:15" x14ac:dyDescent="0.3">
      <c r="A6827" s="1" t="s">
        <v>75</v>
      </c>
      <c r="B6827" s="1" t="s">
        <v>5775</v>
      </c>
      <c r="C6827" s="1">
        <v>1</v>
      </c>
      <c r="D6827" s="1" t="s">
        <v>7185</v>
      </c>
      <c r="E6827" s="1">
        <v>15</v>
      </c>
      <c r="F6827" s="1" t="s">
        <v>8556</v>
      </c>
      <c r="G6827" s="1" t="s">
        <v>5834</v>
      </c>
      <c r="H6827" s="1" t="s">
        <v>8554</v>
      </c>
      <c r="I6827" s="1" t="b">
        <v>0</v>
      </c>
      <c r="J6827" s="1">
        <v>14</v>
      </c>
      <c r="K6827" s="1">
        <v>2</v>
      </c>
      <c r="L6827" s="1">
        <v>10</v>
      </c>
      <c r="M6827" s="1">
        <v>141</v>
      </c>
      <c r="N6827" s="1">
        <v>12.4119718309859</v>
      </c>
      <c r="O6827" s="1" t="s">
        <v>8555</v>
      </c>
    </row>
    <row r="6828" spans="1:15" x14ac:dyDescent="0.3">
      <c r="A6828" s="1" t="s">
        <v>75</v>
      </c>
      <c r="B6828" s="1" t="s">
        <v>5775</v>
      </c>
      <c r="C6828" s="1">
        <v>1</v>
      </c>
      <c r="D6828" s="1" t="s">
        <v>7185</v>
      </c>
      <c r="E6828" s="1">
        <v>15</v>
      </c>
      <c r="F6828" s="1" t="s">
        <v>8556</v>
      </c>
      <c r="G6828" s="1" t="s">
        <v>5803</v>
      </c>
      <c r="H6828" s="1" t="s">
        <v>8545</v>
      </c>
      <c r="I6828" s="1" t="b">
        <v>0</v>
      </c>
      <c r="J6828" s="1">
        <v>0</v>
      </c>
      <c r="K6828" s="1">
        <v>1</v>
      </c>
      <c r="L6828" s="1">
        <v>0</v>
      </c>
      <c r="M6828" s="1">
        <v>86</v>
      </c>
      <c r="N6828" s="1">
        <v>7.57042253521126</v>
      </c>
      <c r="O6828" s="1" t="s">
        <v>8550</v>
      </c>
    </row>
    <row r="6829" spans="1:15" x14ac:dyDescent="0.3">
      <c r="A6829" s="1" t="s">
        <v>75</v>
      </c>
      <c r="B6829" s="1" t="s">
        <v>5775</v>
      </c>
      <c r="C6829" s="1">
        <v>1</v>
      </c>
      <c r="D6829" s="1" t="s">
        <v>7185</v>
      </c>
      <c r="E6829" s="1">
        <v>15</v>
      </c>
      <c r="F6829" s="1" t="s">
        <v>8556</v>
      </c>
      <c r="G6829" s="1" t="s">
        <v>5834</v>
      </c>
      <c r="H6829" s="1" t="s">
        <v>8506</v>
      </c>
      <c r="I6829" s="1" t="b">
        <v>0</v>
      </c>
      <c r="J6829" s="1">
        <v>6</v>
      </c>
      <c r="K6829" s="1">
        <v>0</v>
      </c>
      <c r="L6829" s="1">
        <v>2</v>
      </c>
      <c r="M6829" s="1">
        <v>50</v>
      </c>
      <c r="N6829" s="1">
        <v>4.4014084507042197</v>
      </c>
      <c r="O6829" s="1" t="s">
        <v>8557</v>
      </c>
    </row>
    <row r="6830" spans="1:15" x14ac:dyDescent="0.3">
      <c r="A6830" s="1" t="s">
        <v>75</v>
      </c>
      <c r="B6830" s="1" t="s">
        <v>5775</v>
      </c>
      <c r="C6830" s="1">
        <v>1</v>
      </c>
      <c r="D6830" s="1" t="s">
        <v>7185</v>
      </c>
      <c r="E6830" s="1">
        <v>15</v>
      </c>
      <c r="F6830" s="1" t="s">
        <v>8556</v>
      </c>
      <c r="G6830" s="1" t="s">
        <v>5834</v>
      </c>
      <c r="H6830" s="1" t="s">
        <v>8506</v>
      </c>
      <c r="I6830" s="1" t="b">
        <v>0</v>
      </c>
      <c r="J6830" s="1">
        <v>15</v>
      </c>
      <c r="K6830" s="1">
        <v>0</v>
      </c>
      <c r="L6830" s="1">
        <v>0</v>
      </c>
      <c r="M6830" s="1">
        <v>23</v>
      </c>
      <c r="N6830" s="1">
        <v>2.02464788732394</v>
      </c>
      <c r="O6830" s="1" t="s">
        <v>8558</v>
      </c>
    </row>
    <row r="6831" spans="1:15" x14ac:dyDescent="0.3">
      <c r="A6831" s="1" t="s">
        <v>75</v>
      </c>
      <c r="B6831" s="1" t="s">
        <v>5775</v>
      </c>
      <c r="C6831" s="1">
        <v>1</v>
      </c>
      <c r="D6831" s="1" t="s">
        <v>7185</v>
      </c>
      <c r="E6831" s="1">
        <v>15</v>
      </c>
      <c r="F6831" s="1" t="s">
        <v>8556</v>
      </c>
      <c r="G6831" s="1" t="s">
        <v>5803</v>
      </c>
      <c r="H6831" s="1" t="s">
        <v>8559</v>
      </c>
      <c r="I6831" s="1" t="b">
        <v>0</v>
      </c>
      <c r="J6831" s="1">
        <v>0</v>
      </c>
      <c r="K6831" s="1">
        <v>1</v>
      </c>
      <c r="L6831" s="1">
        <v>24</v>
      </c>
      <c r="M6831" s="1">
        <v>19</v>
      </c>
      <c r="N6831" s="1">
        <v>1.6725352112676</v>
      </c>
      <c r="O6831" s="1" t="s">
        <v>8560</v>
      </c>
    </row>
    <row r="6832" spans="1:15" x14ac:dyDescent="0.3">
      <c r="A6832" s="1" t="s">
        <v>75</v>
      </c>
      <c r="B6832" s="1" t="s">
        <v>5775</v>
      </c>
      <c r="C6832" s="1">
        <v>1</v>
      </c>
      <c r="D6832" s="1" t="s">
        <v>7185</v>
      </c>
      <c r="E6832" s="1">
        <v>15</v>
      </c>
      <c r="F6832" s="1" t="s">
        <v>8556</v>
      </c>
      <c r="G6832" s="1" t="s">
        <v>5834</v>
      </c>
      <c r="H6832" s="1" t="s">
        <v>8506</v>
      </c>
      <c r="I6832" s="1" t="b">
        <v>0</v>
      </c>
      <c r="J6832" s="1">
        <v>21</v>
      </c>
      <c r="K6832" s="1">
        <v>0</v>
      </c>
      <c r="L6832" s="1">
        <v>0</v>
      </c>
      <c r="M6832" s="1">
        <v>12</v>
      </c>
      <c r="N6832" s="1">
        <v>1.05633802816901</v>
      </c>
      <c r="O6832" s="1" t="s">
        <v>8561</v>
      </c>
    </row>
    <row r="6833" spans="1:15" x14ac:dyDescent="0.3">
      <c r="A6833" s="1" t="s">
        <v>75</v>
      </c>
      <c r="B6833" s="1" t="s">
        <v>5775</v>
      </c>
      <c r="C6833" s="1">
        <v>1</v>
      </c>
      <c r="D6833" s="1" t="s">
        <v>7185</v>
      </c>
      <c r="E6833" s="1">
        <v>16</v>
      </c>
      <c r="F6833" s="1" t="s">
        <v>8562</v>
      </c>
      <c r="G6833" s="1" t="s">
        <v>5803</v>
      </c>
      <c r="H6833" s="1" t="s">
        <v>8545</v>
      </c>
      <c r="I6833" s="1" t="b">
        <v>0</v>
      </c>
      <c r="J6833" s="1">
        <v>0</v>
      </c>
      <c r="K6833" s="1">
        <v>1</v>
      </c>
      <c r="L6833" s="1">
        <v>0</v>
      </c>
      <c r="M6833" s="1">
        <v>245</v>
      </c>
      <c r="N6833" s="1">
        <v>32.6231691078561</v>
      </c>
      <c r="O6833" s="1" t="s">
        <v>8550</v>
      </c>
    </row>
    <row r="6834" spans="1:15" x14ac:dyDescent="0.3">
      <c r="A6834" s="1" t="s">
        <v>75</v>
      </c>
      <c r="B6834" s="1" t="s">
        <v>5775</v>
      </c>
      <c r="C6834" s="1">
        <v>1</v>
      </c>
      <c r="D6834" s="1" t="s">
        <v>7185</v>
      </c>
      <c r="E6834" s="1">
        <v>16</v>
      </c>
      <c r="F6834" s="1" t="s">
        <v>8562</v>
      </c>
      <c r="G6834" s="1" t="s">
        <v>5814</v>
      </c>
      <c r="H6834" s="1" t="s">
        <v>8506</v>
      </c>
      <c r="I6834" s="1" t="b">
        <v>1</v>
      </c>
      <c r="J6834" s="1">
        <v>0</v>
      </c>
      <c r="K6834" s="1">
        <v>0</v>
      </c>
      <c r="L6834" s="1">
        <v>0</v>
      </c>
      <c r="M6834" s="1">
        <v>167</v>
      </c>
      <c r="N6834" s="1">
        <v>22.237017310253002</v>
      </c>
      <c r="O6834" s="1" t="s">
        <v>8507</v>
      </c>
    </row>
    <row r="6835" spans="1:15" x14ac:dyDescent="0.3">
      <c r="A6835" s="1" t="s">
        <v>75</v>
      </c>
      <c r="B6835" s="1" t="s">
        <v>5775</v>
      </c>
      <c r="C6835" s="1">
        <v>1</v>
      </c>
      <c r="D6835" s="1" t="s">
        <v>7185</v>
      </c>
      <c r="E6835" s="1">
        <v>16</v>
      </c>
      <c r="F6835" s="1" t="s">
        <v>8562</v>
      </c>
      <c r="G6835" s="1" t="s">
        <v>5876</v>
      </c>
      <c r="H6835" s="1" t="s">
        <v>8506</v>
      </c>
      <c r="I6835" s="1" t="b">
        <v>0</v>
      </c>
      <c r="J6835" s="1">
        <v>4</v>
      </c>
      <c r="K6835" s="1">
        <v>0</v>
      </c>
      <c r="L6835" s="1">
        <v>0</v>
      </c>
      <c r="M6835" s="1">
        <v>147</v>
      </c>
      <c r="N6835" s="1">
        <v>19.5739014647137</v>
      </c>
      <c r="O6835" s="1" t="s">
        <v>8532</v>
      </c>
    </row>
    <row r="6836" spans="1:15" x14ac:dyDescent="0.3">
      <c r="A6836" s="1" t="s">
        <v>75</v>
      </c>
      <c r="B6836" s="1" t="s">
        <v>5775</v>
      </c>
      <c r="C6836" s="1">
        <v>1</v>
      </c>
      <c r="D6836" s="1" t="s">
        <v>7185</v>
      </c>
      <c r="E6836" s="1">
        <v>16</v>
      </c>
      <c r="F6836" s="1" t="s">
        <v>8562</v>
      </c>
      <c r="G6836" s="1" t="s">
        <v>5834</v>
      </c>
      <c r="H6836" s="1" t="s">
        <v>8506</v>
      </c>
      <c r="I6836" s="1" t="b">
        <v>0</v>
      </c>
      <c r="J6836" s="1">
        <v>10</v>
      </c>
      <c r="K6836" s="1">
        <v>0</v>
      </c>
      <c r="L6836" s="1">
        <v>6</v>
      </c>
      <c r="M6836" s="1">
        <v>109</v>
      </c>
      <c r="N6836" s="1">
        <v>14.513981358189</v>
      </c>
      <c r="O6836" s="1" t="s">
        <v>8563</v>
      </c>
    </row>
    <row r="6837" spans="1:15" x14ac:dyDescent="0.3">
      <c r="A6837" s="1" t="s">
        <v>75</v>
      </c>
      <c r="B6837" s="1" t="s">
        <v>5775</v>
      </c>
      <c r="C6837" s="1">
        <v>1</v>
      </c>
      <c r="D6837" s="1" t="s">
        <v>7185</v>
      </c>
      <c r="E6837" s="1">
        <v>16</v>
      </c>
      <c r="F6837" s="1" t="s">
        <v>8562</v>
      </c>
      <c r="G6837" s="1" t="s">
        <v>5798</v>
      </c>
      <c r="H6837" s="1" t="s">
        <v>8506</v>
      </c>
      <c r="I6837" s="1" t="b">
        <v>0</v>
      </c>
      <c r="J6837" s="1">
        <v>0</v>
      </c>
      <c r="K6837" s="1">
        <v>0</v>
      </c>
      <c r="L6837" s="1">
        <v>15</v>
      </c>
      <c r="M6837" s="1">
        <v>13</v>
      </c>
      <c r="N6837" s="1">
        <v>1.73102529960053</v>
      </c>
      <c r="O6837" s="1" t="s">
        <v>8549</v>
      </c>
    </row>
    <row r="6838" spans="1:15" x14ac:dyDescent="0.3">
      <c r="A6838" s="1" t="s">
        <v>75</v>
      </c>
      <c r="B6838" s="1" t="s">
        <v>5775</v>
      </c>
      <c r="C6838" s="1">
        <v>1</v>
      </c>
      <c r="D6838" s="1" t="s">
        <v>7185</v>
      </c>
      <c r="E6838" s="1">
        <v>16</v>
      </c>
      <c r="F6838" s="1" t="s">
        <v>8562</v>
      </c>
      <c r="G6838" s="1" t="s">
        <v>5834</v>
      </c>
      <c r="H6838" s="1" t="s">
        <v>8506</v>
      </c>
      <c r="I6838" s="1" t="b">
        <v>0</v>
      </c>
      <c r="J6838" s="1">
        <v>8</v>
      </c>
      <c r="K6838" s="1">
        <v>0</v>
      </c>
      <c r="L6838" s="1">
        <v>3</v>
      </c>
      <c r="M6838" s="1">
        <v>11</v>
      </c>
      <c r="N6838" s="1">
        <v>1.4647137150466001</v>
      </c>
      <c r="O6838" s="1" t="s">
        <v>8564</v>
      </c>
    </row>
    <row r="6839" spans="1:15" x14ac:dyDescent="0.3">
      <c r="A6839" s="1" t="s">
        <v>75</v>
      </c>
      <c r="B6839" s="1" t="s">
        <v>5775</v>
      </c>
      <c r="C6839" s="1">
        <v>1</v>
      </c>
      <c r="D6839" s="1" t="s">
        <v>7185</v>
      </c>
      <c r="E6839" s="1">
        <v>17</v>
      </c>
      <c r="F6839" s="1" t="s">
        <v>8565</v>
      </c>
      <c r="G6839" s="1" t="s">
        <v>5814</v>
      </c>
      <c r="H6839" s="1" t="s">
        <v>8506</v>
      </c>
      <c r="I6839" s="1" t="b">
        <v>1</v>
      </c>
      <c r="J6839" s="1">
        <v>0</v>
      </c>
      <c r="K6839" s="1">
        <v>0</v>
      </c>
      <c r="L6839" s="1">
        <v>0</v>
      </c>
      <c r="M6839" s="1">
        <v>1938</v>
      </c>
      <c r="N6839" s="1">
        <v>86.789072995969505</v>
      </c>
      <c r="O6839" s="1" t="s">
        <v>8507</v>
      </c>
    </row>
    <row r="6840" spans="1:15" x14ac:dyDescent="0.3">
      <c r="A6840" s="1" t="s">
        <v>75</v>
      </c>
      <c r="B6840" s="1" t="s">
        <v>5775</v>
      </c>
      <c r="C6840" s="1">
        <v>1</v>
      </c>
      <c r="D6840" s="1" t="s">
        <v>7185</v>
      </c>
      <c r="E6840" s="1">
        <v>17</v>
      </c>
      <c r="F6840" s="1" t="s">
        <v>8565</v>
      </c>
      <c r="G6840" s="1" t="s">
        <v>5803</v>
      </c>
      <c r="H6840" s="1" t="s">
        <v>8545</v>
      </c>
      <c r="I6840" s="1" t="b">
        <v>0</v>
      </c>
      <c r="J6840" s="1">
        <v>0</v>
      </c>
      <c r="K6840" s="1">
        <v>1</v>
      </c>
      <c r="L6840" s="1">
        <v>0</v>
      </c>
      <c r="M6840" s="1">
        <v>50</v>
      </c>
      <c r="N6840" s="1">
        <v>2.2391401701746498</v>
      </c>
      <c r="O6840" s="1" t="s">
        <v>8550</v>
      </c>
    </row>
    <row r="6841" spans="1:15" x14ac:dyDescent="0.3">
      <c r="A6841" s="1" t="s">
        <v>75</v>
      </c>
      <c r="B6841" s="1" t="s">
        <v>5775</v>
      </c>
      <c r="C6841" s="1">
        <v>1</v>
      </c>
      <c r="D6841" s="1" t="s">
        <v>7185</v>
      </c>
      <c r="E6841" s="1">
        <v>17</v>
      </c>
      <c r="F6841" s="1" t="s">
        <v>8565</v>
      </c>
      <c r="G6841" s="1" t="s">
        <v>5876</v>
      </c>
      <c r="H6841" s="1" t="s">
        <v>8506</v>
      </c>
      <c r="I6841" s="1" t="b">
        <v>0</v>
      </c>
      <c r="J6841" s="1">
        <v>4</v>
      </c>
      <c r="K6841" s="1">
        <v>0</v>
      </c>
      <c r="L6841" s="1">
        <v>0</v>
      </c>
      <c r="M6841" s="1">
        <v>40</v>
      </c>
      <c r="N6841" s="1">
        <v>1.79131213613972</v>
      </c>
      <c r="O6841" s="1" t="s">
        <v>8532</v>
      </c>
    </row>
    <row r="6842" spans="1:15" x14ac:dyDescent="0.3">
      <c r="A6842" s="1" t="s">
        <v>75</v>
      </c>
      <c r="B6842" s="1" t="s">
        <v>5775</v>
      </c>
      <c r="C6842" s="1">
        <v>1</v>
      </c>
      <c r="D6842" s="1" t="s">
        <v>7185</v>
      </c>
      <c r="E6842" s="1">
        <v>17</v>
      </c>
      <c r="F6842" s="1" t="s">
        <v>8565</v>
      </c>
      <c r="G6842" s="1" t="s">
        <v>5834</v>
      </c>
      <c r="H6842" s="1" t="s">
        <v>8506</v>
      </c>
      <c r="I6842" s="1" t="b">
        <v>0</v>
      </c>
      <c r="J6842" s="1">
        <v>10</v>
      </c>
      <c r="K6842" s="1">
        <v>0</v>
      </c>
      <c r="L6842" s="1">
        <v>6</v>
      </c>
      <c r="M6842" s="1">
        <v>38</v>
      </c>
      <c r="N6842" s="1">
        <v>1.7017465293327301</v>
      </c>
      <c r="O6842" s="1" t="s">
        <v>8563</v>
      </c>
    </row>
    <row r="6843" spans="1:15" x14ac:dyDescent="0.3">
      <c r="A6843" s="1" t="s">
        <v>75</v>
      </c>
      <c r="B6843" s="1" t="s">
        <v>5775</v>
      </c>
      <c r="C6843" s="1">
        <v>1</v>
      </c>
      <c r="D6843" s="1" t="s">
        <v>7185</v>
      </c>
      <c r="E6843" s="1">
        <v>18</v>
      </c>
      <c r="F6843" s="1" t="s">
        <v>8566</v>
      </c>
      <c r="G6843" s="1" t="s">
        <v>5814</v>
      </c>
      <c r="H6843" s="1" t="s">
        <v>8506</v>
      </c>
      <c r="I6843" s="1" t="b">
        <v>1</v>
      </c>
      <c r="J6843" s="1">
        <v>0</v>
      </c>
      <c r="K6843" s="1">
        <v>0</v>
      </c>
      <c r="L6843" s="1">
        <v>0</v>
      </c>
      <c r="M6843" s="1">
        <v>315</v>
      </c>
      <c r="N6843" s="1">
        <v>64.814814814814795</v>
      </c>
      <c r="O6843" s="1" t="s">
        <v>8507</v>
      </c>
    </row>
    <row r="6844" spans="1:15" x14ac:dyDescent="0.3">
      <c r="A6844" s="1" t="s">
        <v>75</v>
      </c>
      <c r="B6844" s="1" t="s">
        <v>5775</v>
      </c>
      <c r="C6844" s="1">
        <v>1</v>
      </c>
      <c r="D6844" s="1" t="s">
        <v>7185</v>
      </c>
      <c r="E6844" s="1">
        <v>18</v>
      </c>
      <c r="F6844" s="1" t="s">
        <v>8566</v>
      </c>
      <c r="G6844" s="1" t="s">
        <v>5834</v>
      </c>
      <c r="H6844" s="1" t="s">
        <v>8506</v>
      </c>
      <c r="I6844" s="1" t="b">
        <v>0</v>
      </c>
      <c r="J6844" s="1">
        <v>6</v>
      </c>
      <c r="K6844" s="1">
        <v>0</v>
      </c>
      <c r="L6844" s="1">
        <v>2</v>
      </c>
      <c r="M6844" s="1">
        <v>47</v>
      </c>
      <c r="N6844" s="1">
        <v>9.6707818930041096</v>
      </c>
      <c r="O6844" s="1" t="s">
        <v>8557</v>
      </c>
    </row>
    <row r="6845" spans="1:15" x14ac:dyDescent="0.3">
      <c r="A6845" s="1" t="s">
        <v>75</v>
      </c>
      <c r="B6845" s="1" t="s">
        <v>5775</v>
      </c>
      <c r="C6845" s="1">
        <v>1</v>
      </c>
      <c r="D6845" s="1" t="s">
        <v>7185</v>
      </c>
      <c r="E6845" s="1">
        <v>18</v>
      </c>
      <c r="F6845" s="1" t="s">
        <v>8566</v>
      </c>
      <c r="G6845" s="1" t="s">
        <v>5801</v>
      </c>
      <c r="H6845" s="1" t="s">
        <v>8506</v>
      </c>
      <c r="I6845" s="1" t="b">
        <v>0</v>
      </c>
      <c r="J6845" s="1">
        <v>1</v>
      </c>
      <c r="K6845" s="1">
        <v>0</v>
      </c>
      <c r="L6845" s="1">
        <v>0</v>
      </c>
      <c r="M6845" s="1">
        <v>27</v>
      </c>
      <c r="N6845" s="1">
        <v>5.55555555555555</v>
      </c>
      <c r="O6845" s="1" t="s">
        <v>8512</v>
      </c>
    </row>
    <row r="6846" spans="1:15" x14ac:dyDescent="0.3">
      <c r="A6846" s="1" t="s">
        <v>75</v>
      </c>
      <c r="B6846" s="1" t="s">
        <v>5775</v>
      </c>
      <c r="C6846" s="1">
        <v>1</v>
      </c>
      <c r="D6846" s="1" t="s">
        <v>7185</v>
      </c>
      <c r="E6846" s="1">
        <v>18</v>
      </c>
      <c r="F6846" s="1" t="s">
        <v>8566</v>
      </c>
      <c r="G6846" s="1" t="s">
        <v>5840</v>
      </c>
      <c r="H6846" s="1" t="s">
        <v>8506</v>
      </c>
      <c r="I6846" s="1" t="b">
        <v>0</v>
      </c>
      <c r="J6846" s="1">
        <v>5</v>
      </c>
      <c r="K6846" s="1">
        <v>0</v>
      </c>
      <c r="L6846" s="1">
        <v>1</v>
      </c>
      <c r="M6846" s="1">
        <v>19</v>
      </c>
      <c r="N6846" s="1">
        <v>3.9094650205761301</v>
      </c>
      <c r="O6846" s="1" t="s">
        <v>8567</v>
      </c>
    </row>
    <row r="6847" spans="1:15" x14ac:dyDescent="0.3">
      <c r="A6847" s="1" t="s">
        <v>75</v>
      </c>
      <c r="B6847" s="1" t="s">
        <v>5775</v>
      </c>
      <c r="C6847" s="1">
        <v>1</v>
      </c>
      <c r="D6847" s="1" t="s">
        <v>7185</v>
      </c>
      <c r="E6847" s="1">
        <v>18</v>
      </c>
      <c r="F6847" s="1" t="s">
        <v>8566</v>
      </c>
      <c r="G6847" s="1" t="s">
        <v>5840</v>
      </c>
      <c r="H6847" s="1" t="s">
        <v>8506</v>
      </c>
      <c r="I6847" s="1" t="b">
        <v>0</v>
      </c>
      <c r="J6847" s="1">
        <v>5</v>
      </c>
      <c r="K6847" s="1">
        <v>0</v>
      </c>
      <c r="L6847" s="1">
        <v>0</v>
      </c>
      <c r="M6847" s="1">
        <v>6</v>
      </c>
      <c r="N6847" s="1">
        <v>1.2345679012345601</v>
      </c>
      <c r="O6847" s="1" t="s">
        <v>8509</v>
      </c>
    </row>
    <row r="6848" spans="1:15" x14ac:dyDescent="0.3">
      <c r="A6848" s="1" t="s">
        <v>75</v>
      </c>
      <c r="B6848" s="1" t="s">
        <v>5775</v>
      </c>
      <c r="C6848" s="1">
        <v>1</v>
      </c>
      <c r="D6848" s="1" t="s">
        <v>7185</v>
      </c>
      <c r="E6848" s="1">
        <v>19</v>
      </c>
      <c r="F6848" s="1" t="s">
        <v>8568</v>
      </c>
      <c r="G6848" s="1" t="s">
        <v>5834</v>
      </c>
      <c r="H6848" s="1" t="s">
        <v>8506</v>
      </c>
      <c r="I6848" s="1" t="b">
        <v>0</v>
      </c>
      <c r="J6848" s="1">
        <v>6</v>
      </c>
      <c r="K6848" s="1">
        <v>0</v>
      </c>
      <c r="L6848" s="1">
        <v>2</v>
      </c>
      <c r="M6848" s="1">
        <v>289</v>
      </c>
      <c r="N6848" s="1">
        <v>56.116504854368898</v>
      </c>
      <c r="O6848" s="1" t="s">
        <v>8557</v>
      </c>
    </row>
    <row r="6849" spans="1:15" x14ac:dyDescent="0.3">
      <c r="A6849" s="1" t="s">
        <v>75</v>
      </c>
      <c r="B6849" s="1" t="s">
        <v>5775</v>
      </c>
      <c r="C6849" s="1">
        <v>1</v>
      </c>
      <c r="D6849" s="1" t="s">
        <v>7185</v>
      </c>
      <c r="E6849" s="1">
        <v>19</v>
      </c>
      <c r="F6849" s="1" t="s">
        <v>8568</v>
      </c>
      <c r="G6849" s="1" t="s">
        <v>5840</v>
      </c>
      <c r="H6849" s="1" t="s">
        <v>8506</v>
      </c>
      <c r="I6849" s="1" t="b">
        <v>0</v>
      </c>
      <c r="J6849" s="1">
        <v>5</v>
      </c>
      <c r="K6849" s="1">
        <v>0</v>
      </c>
      <c r="L6849" s="1">
        <v>1</v>
      </c>
      <c r="M6849" s="1">
        <v>131</v>
      </c>
      <c r="N6849" s="1">
        <v>25.4368932038835</v>
      </c>
      <c r="O6849" s="1" t="s">
        <v>8567</v>
      </c>
    </row>
    <row r="6850" spans="1:15" x14ac:dyDescent="0.3">
      <c r="A6850" s="1" t="s">
        <v>75</v>
      </c>
      <c r="B6850" s="1" t="s">
        <v>5775</v>
      </c>
      <c r="C6850" s="1">
        <v>1</v>
      </c>
      <c r="D6850" s="1" t="s">
        <v>7185</v>
      </c>
      <c r="E6850" s="1">
        <v>19</v>
      </c>
      <c r="F6850" s="1" t="s">
        <v>8568</v>
      </c>
      <c r="G6850" s="1" t="s">
        <v>5814</v>
      </c>
      <c r="H6850" s="1" t="s">
        <v>8506</v>
      </c>
      <c r="I6850" s="1" t="b">
        <v>1</v>
      </c>
      <c r="J6850" s="1">
        <v>0</v>
      </c>
      <c r="K6850" s="1">
        <v>0</v>
      </c>
      <c r="L6850" s="1">
        <v>0</v>
      </c>
      <c r="M6850" s="1">
        <v>50</v>
      </c>
      <c r="N6850" s="1">
        <v>9.7087378640776691</v>
      </c>
      <c r="O6850" s="1" t="s">
        <v>8507</v>
      </c>
    </row>
    <row r="6851" spans="1:15" x14ac:dyDescent="0.3">
      <c r="A6851" s="1" t="s">
        <v>75</v>
      </c>
      <c r="B6851" s="1" t="s">
        <v>5775</v>
      </c>
      <c r="C6851" s="1">
        <v>1</v>
      </c>
      <c r="D6851" s="1" t="s">
        <v>7185</v>
      </c>
      <c r="E6851" s="1">
        <v>20</v>
      </c>
      <c r="F6851" s="1" t="s">
        <v>8569</v>
      </c>
      <c r="G6851" s="1" t="s">
        <v>5834</v>
      </c>
      <c r="H6851" s="1" t="s">
        <v>8506</v>
      </c>
      <c r="I6851" s="1" t="b">
        <v>0</v>
      </c>
      <c r="J6851" s="1">
        <v>17</v>
      </c>
      <c r="K6851" s="1">
        <v>0</v>
      </c>
      <c r="L6851" s="1">
        <v>0</v>
      </c>
      <c r="M6851" s="1">
        <v>1304</v>
      </c>
      <c r="N6851" s="1">
        <v>53.376995497339301</v>
      </c>
      <c r="O6851" s="1" t="s">
        <v>8539</v>
      </c>
    </row>
    <row r="6852" spans="1:15" x14ac:dyDescent="0.3">
      <c r="A6852" s="1" t="s">
        <v>75</v>
      </c>
      <c r="B6852" s="1" t="s">
        <v>5775</v>
      </c>
      <c r="C6852" s="1">
        <v>1</v>
      </c>
      <c r="D6852" s="1" t="s">
        <v>7185</v>
      </c>
      <c r="E6852" s="1">
        <v>20</v>
      </c>
      <c r="F6852" s="1" t="s">
        <v>8569</v>
      </c>
      <c r="G6852" s="1" t="s">
        <v>5834</v>
      </c>
      <c r="H6852" s="1" t="s">
        <v>8506</v>
      </c>
      <c r="I6852" s="1" t="b">
        <v>0</v>
      </c>
      <c r="J6852" s="1">
        <v>18</v>
      </c>
      <c r="K6852" s="1">
        <v>0</v>
      </c>
      <c r="L6852" s="1">
        <v>0</v>
      </c>
      <c r="M6852" s="1">
        <v>600</v>
      </c>
      <c r="N6852" s="1">
        <v>24.559967253377</v>
      </c>
      <c r="O6852" s="1" t="s">
        <v>8561</v>
      </c>
    </row>
    <row r="6853" spans="1:15" x14ac:dyDescent="0.3">
      <c r="A6853" s="1" t="s">
        <v>75</v>
      </c>
      <c r="B6853" s="1" t="s">
        <v>5775</v>
      </c>
      <c r="C6853" s="1">
        <v>1</v>
      </c>
      <c r="D6853" s="1" t="s">
        <v>7185</v>
      </c>
      <c r="E6853" s="1">
        <v>20</v>
      </c>
      <c r="F6853" s="1" t="s">
        <v>8569</v>
      </c>
      <c r="G6853" s="1" t="s">
        <v>5801</v>
      </c>
      <c r="H6853" s="1" t="s">
        <v>8506</v>
      </c>
      <c r="I6853" s="1" t="b">
        <v>0</v>
      </c>
      <c r="J6853" s="1">
        <v>1</v>
      </c>
      <c r="K6853" s="1">
        <v>0</v>
      </c>
      <c r="L6853" s="1">
        <v>0</v>
      </c>
      <c r="M6853" s="1">
        <v>136</v>
      </c>
      <c r="N6853" s="1">
        <v>5.5669259107654501</v>
      </c>
      <c r="O6853" s="1" t="s">
        <v>8512</v>
      </c>
    </row>
    <row r="6854" spans="1:15" x14ac:dyDescent="0.3">
      <c r="A6854" s="1" t="s">
        <v>75</v>
      </c>
      <c r="B6854" s="1" t="s">
        <v>5775</v>
      </c>
      <c r="C6854" s="1">
        <v>1</v>
      </c>
      <c r="D6854" s="1" t="s">
        <v>7185</v>
      </c>
      <c r="E6854" s="1">
        <v>20</v>
      </c>
      <c r="F6854" s="1" t="s">
        <v>8569</v>
      </c>
      <c r="G6854" s="1" t="s">
        <v>5840</v>
      </c>
      <c r="H6854" s="1" t="s">
        <v>8506</v>
      </c>
      <c r="I6854" s="1" t="b">
        <v>0</v>
      </c>
      <c r="J6854" s="1">
        <v>5</v>
      </c>
      <c r="K6854" s="1">
        <v>0</v>
      </c>
      <c r="L6854" s="1">
        <v>0</v>
      </c>
      <c r="M6854" s="1">
        <v>128</v>
      </c>
      <c r="N6854" s="1">
        <v>5.2394596807204197</v>
      </c>
      <c r="O6854" s="1" t="s">
        <v>8509</v>
      </c>
    </row>
    <row r="6855" spans="1:15" x14ac:dyDescent="0.3">
      <c r="A6855" s="1" t="s">
        <v>75</v>
      </c>
      <c r="B6855" s="1" t="s">
        <v>5775</v>
      </c>
      <c r="C6855" s="1">
        <v>1</v>
      </c>
      <c r="D6855" s="1" t="s">
        <v>7185</v>
      </c>
      <c r="E6855" s="1">
        <v>20</v>
      </c>
      <c r="F6855" s="1" t="s">
        <v>8569</v>
      </c>
      <c r="G6855" s="1" t="s">
        <v>5834</v>
      </c>
      <c r="H6855" s="1" t="s">
        <v>8506</v>
      </c>
      <c r="I6855" s="1" t="b">
        <v>0</v>
      </c>
      <c r="J6855" s="1">
        <v>28</v>
      </c>
      <c r="K6855" s="1">
        <v>0</v>
      </c>
      <c r="L6855" s="1">
        <v>0</v>
      </c>
      <c r="M6855" s="1">
        <v>52</v>
      </c>
      <c r="N6855" s="1">
        <v>2.12853049529267</v>
      </c>
      <c r="O6855" s="1" t="s">
        <v>8570</v>
      </c>
    </row>
    <row r="6856" spans="1:15" x14ac:dyDescent="0.3">
      <c r="A6856" s="1" t="s">
        <v>75</v>
      </c>
      <c r="B6856" s="1" t="s">
        <v>5775</v>
      </c>
      <c r="C6856" s="1">
        <v>1</v>
      </c>
      <c r="D6856" s="1" t="s">
        <v>7185</v>
      </c>
      <c r="E6856" s="1">
        <v>20</v>
      </c>
      <c r="F6856" s="1" t="s">
        <v>8569</v>
      </c>
      <c r="G6856" s="1" t="s">
        <v>5876</v>
      </c>
      <c r="H6856" s="1" t="s">
        <v>8506</v>
      </c>
      <c r="I6856" s="1" t="b">
        <v>0</v>
      </c>
      <c r="J6856" s="1">
        <v>4</v>
      </c>
      <c r="K6856" s="1">
        <v>0</v>
      </c>
      <c r="L6856" s="1">
        <v>0</v>
      </c>
      <c r="M6856" s="1">
        <v>40</v>
      </c>
      <c r="N6856" s="1">
        <v>1.63733115022513</v>
      </c>
      <c r="O6856" s="1" t="s">
        <v>8532</v>
      </c>
    </row>
    <row r="6857" spans="1:15" x14ac:dyDescent="0.3">
      <c r="A6857" s="1" t="s">
        <v>75</v>
      </c>
      <c r="B6857" s="1" t="s">
        <v>5775</v>
      </c>
      <c r="C6857" s="1">
        <v>1</v>
      </c>
      <c r="D6857" s="1" t="s">
        <v>7185</v>
      </c>
      <c r="E6857" s="1">
        <v>21</v>
      </c>
      <c r="F6857" s="1" t="s">
        <v>8571</v>
      </c>
      <c r="G6857" s="1" t="s">
        <v>5801</v>
      </c>
      <c r="H6857" s="1" t="s">
        <v>8506</v>
      </c>
      <c r="I6857" s="1" t="b">
        <v>0</v>
      </c>
      <c r="J6857" s="1">
        <v>1</v>
      </c>
      <c r="K6857" s="1">
        <v>0</v>
      </c>
      <c r="L6857" s="1">
        <v>0</v>
      </c>
      <c r="M6857" s="1">
        <v>669</v>
      </c>
      <c r="N6857" s="1">
        <v>38.294218660560901</v>
      </c>
      <c r="O6857" s="1" t="s">
        <v>8512</v>
      </c>
    </row>
    <row r="6858" spans="1:15" x14ac:dyDescent="0.3">
      <c r="A6858" s="1" t="s">
        <v>75</v>
      </c>
      <c r="B6858" s="1" t="s">
        <v>5775</v>
      </c>
      <c r="C6858" s="1">
        <v>1</v>
      </c>
      <c r="D6858" s="1" t="s">
        <v>7185</v>
      </c>
      <c r="E6858" s="1">
        <v>21</v>
      </c>
      <c r="F6858" s="1" t="s">
        <v>8571</v>
      </c>
      <c r="G6858" s="1" t="s">
        <v>5840</v>
      </c>
      <c r="H6858" s="1" t="s">
        <v>8506</v>
      </c>
      <c r="I6858" s="1" t="b">
        <v>0</v>
      </c>
      <c r="J6858" s="1">
        <v>5</v>
      </c>
      <c r="K6858" s="1">
        <v>0</v>
      </c>
      <c r="L6858" s="1">
        <v>0</v>
      </c>
      <c r="M6858" s="1">
        <v>594</v>
      </c>
      <c r="N6858" s="1">
        <v>34.0011448196909</v>
      </c>
      <c r="O6858" s="1" t="s">
        <v>8509</v>
      </c>
    </row>
    <row r="6859" spans="1:15" x14ac:dyDescent="0.3">
      <c r="A6859" s="1" t="s">
        <v>75</v>
      </c>
      <c r="B6859" s="1" t="s">
        <v>5775</v>
      </c>
      <c r="C6859" s="1">
        <v>1</v>
      </c>
      <c r="D6859" s="1" t="s">
        <v>7185</v>
      </c>
      <c r="E6859" s="1">
        <v>21</v>
      </c>
      <c r="F6859" s="1" t="s">
        <v>8571</v>
      </c>
      <c r="G6859" s="1" t="s">
        <v>5834</v>
      </c>
      <c r="H6859" s="1" t="s">
        <v>8506</v>
      </c>
      <c r="I6859" s="1" t="b">
        <v>0</v>
      </c>
      <c r="J6859" s="1">
        <v>17</v>
      </c>
      <c r="K6859" s="1">
        <v>0</v>
      </c>
      <c r="L6859" s="1">
        <v>0</v>
      </c>
      <c r="M6859" s="1">
        <v>225</v>
      </c>
      <c r="N6859" s="1">
        <v>12.8792215226101</v>
      </c>
      <c r="O6859" s="1" t="s">
        <v>8539</v>
      </c>
    </row>
    <row r="6860" spans="1:15" x14ac:dyDescent="0.3">
      <c r="A6860" s="1" t="s">
        <v>75</v>
      </c>
      <c r="B6860" s="1" t="s">
        <v>5775</v>
      </c>
      <c r="C6860" s="1">
        <v>1</v>
      </c>
      <c r="D6860" s="1" t="s">
        <v>7185</v>
      </c>
      <c r="E6860" s="1">
        <v>21</v>
      </c>
      <c r="F6860" s="1" t="s">
        <v>8571</v>
      </c>
      <c r="G6860" s="1" t="s">
        <v>5834</v>
      </c>
      <c r="H6860" s="1" t="s">
        <v>8506</v>
      </c>
      <c r="I6860" s="1" t="b">
        <v>0</v>
      </c>
      <c r="J6860" s="1">
        <v>18</v>
      </c>
      <c r="K6860" s="1">
        <v>0</v>
      </c>
      <c r="L6860" s="1">
        <v>0</v>
      </c>
      <c r="M6860" s="1">
        <v>93</v>
      </c>
      <c r="N6860" s="1">
        <v>5.3234115626788698</v>
      </c>
      <c r="O6860" s="1" t="s">
        <v>8561</v>
      </c>
    </row>
    <row r="6861" spans="1:15" x14ac:dyDescent="0.3">
      <c r="A6861" s="1" t="s">
        <v>75</v>
      </c>
      <c r="B6861" s="1" t="s">
        <v>5775</v>
      </c>
      <c r="C6861" s="1">
        <v>1</v>
      </c>
      <c r="D6861" s="1" t="s">
        <v>7185</v>
      </c>
      <c r="E6861" s="1">
        <v>21</v>
      </c>
      <c r="F6861" s="1" t="s">
        <v>8571</v>
      </c>
      <c r="G6861" s="1" t="s">
        <v>5834</v>
      </c>
      <c r="H6861" s="1" t="s">
        <v>8506</v>
      </c>
      <c r="I6861" s="1" t="b">
        <v>0</v>
      </c>
      <c r="J6861" s="1">
        <v>6</v>
      </c>
      <c r="K6861" s="1">
        <v>0</v>
      </c>
      <c r="L6861" s="1">
        <v>3</v>
      </c>
      <c r="M6861" s="1">
        <v>23</v>
      </c>
      <c r="N6861" s="1">
        <v>1.31654264453348</v>
      </c>
      <c r="O6861" s="1" t="s">
        <v>8534</v>
      </c>
    </row>
    <row r="6862" spans="1:15" x14ac:dyDescent="0.3">
      <c r="A6862" s="1" t="s">
        <v>75</v>
      </c>
      <c r="B6862" s="1" t="s">
        <v>5775</v>
      </c>
      <c r="C6862" s="1">
        <v>1</v>
      </c>
      <c r="D6862" s="1" t="s">
        <v>7185</v>
      </c>
      <c r="E6862" s="1">
        <v>22</v>
      </c>
      <c r="F6862" s="1" t="s">
        <v>8572</v>
      </c>
      <c r="G6862" s="1" t="s">
        <v>5814</v>
      </c>
      <c r="H6862" s="1" t="s">
        <v>8506</v>
      </c>
      <c r="I6862" s="1" t="b">
        <v>1</v>
      </c>
      <c r="J6862" s="1">
        <v>0</v>
      </c>
      <c r="K6862" s="1">
        <v>0</v>
      </c>
      <c r="L6862" s="1">
        <v>0</v>
      </c>
      <c r="M6862" s="1">
        <v>518</v>
      </c>
      <c r="N6862" s="1">
        <v>35.897435897435898</v>
      </c>
      <c r="O6862" s="1" t="s">
        <v>8507</v>
      </c>
    </row>
    <row r="6863" spans="1:15" x14ac:dyDescent="0.3">
      <c r="A6863" s="1" t="s">
        <v>75</v>
      </c>
      <c r="B6863" s="1" t="s">
        <v>5775</v>
      </c>
      <c r="C6863" s="1">
        <v>1</v>
      </c>
      <c r="D6863" s="1" t="s">
        <v>7185</v>
      </c>
      <c r="E6863" s="1">
        <v>22</v>
      </c>
      <c r="F6863" s="1" t="s">
        <v>8572</v>
      </c>
      <c r="G6863" s="1" t="s">
        <v>5801</v>
      </c>
      <c r="H6863" s="1" t="s">
        <v>8506</v>
      </c>
      <c r="I6863" s="1" t="b">
        <v>0</v>
      </c>
      <c r="J6863" s="1">
        <v>1</v>
      </c>
      <c r="K6863" s="1">
        <v>0</v>
      </c>
      <c r="L6863" s="1">
        <v>0</v>
      </c>
      <c r="M6863" s="1">
        <v>167</v>
      </c>
      <c r="N6863" s="1">
        <v>11.5731115731115</v>
      </c>
      <c r="O6863" s="1" t="s">
        <v>8512</v>
      </c>
    </row>
    <row r="6864" spans="1:15" x14ac:dyDescent="0.3">
      <c r="A6864" s="1" t="s">
        <v>75</v>
      </c>
      <c r="B6864" s="1" t="s">
        <v>5775</v>
      </c>
      <c r="C6864" s="1">
        <v>1</v>
      </c>
      <c r="D6864" s="1" t="s">
        <v>7185</v>
      </c>
      <c r="E6864" s="1">
        <v>22</v>
      </c>
      <c r="F6864" s="1" t="s">
        <v>8572</v>
      </c>
      <c r="G6864" s="1" t="s">
        <v>5834</v>
      </c>
      <c r="H6864" s="1" t="s">
        <v>8506</v>
      </c>
      <c r="I6864" s="1" t="b">
        <v>0</v>
      </c>
      <c r="J6864" s="1">
        <v>13</v>
      </c>
      <c r="K6864" s="1">
        <v>0</v>
      </c>
      <c r="L6864" s="1">
        <v>0</v>
      </c>
      <c r="M6864" s="1">
        <v>132</v>
      </c>
      <c r="N6864" s="1">
        <v>9.1476091476091401</v>
      </c>
      <c r="O6864" s="1" t="s">
        <v>8573</v>
      </c>
    </row>
    <row r="6865" spans="1:15" x14ac:dyDescent="0.3">
      <c r="A6865" s="1" t="s">
        <v>75</v>
      </c>
      <c r="B6865" s="1" t="s">
        <v>5775</v>
      </c>
      <c r="C6865" s="1">
        <v>1</v>
      </c>
      <c r="D6865" s="1" t="s">
        <v>7185</v>
      </c>
      <c r="E6865" s="1">
        <v>22</v>
      </c>
      <c r="F6865" s="1" t="s">
        <v>8572</v>
      </c>
      <c r="G6865" s="1" t="s">
        <v>5834</v>
      </c>
      <c r="H6865" s="1" t="s">
        <v>8506</v>
      </c>
      <c r="I6865" s="1" t="b">
        <v>0</v>
      </c>
      <c r="J6865" s="1">
        <v>19</v>
      </c>
      <c r="K6865" s="1">
        <v>0</v>
      </c>
      <c r="L6865" s="1">
        <v>0</v>
      </c>
      <c r="M6865" s="1">
        <v>130</v>
      </c>
      <c r="N6865" s="1">
        <v>9.0090090090090094</v>
      </c>
      <c r="O6865" s="1" t="s">
        <v>8551</v>
      </c>
    </row>
    <row r="6866" spans="1:15" x14ac:dyDescent="0.3">
      <c r="A6866" s="1" t="s">
        <v>75</v>
      </c>
      <c r="B6866" s="1" t="s">
        <v>5775</v>
      </c>
      <c r="C6866" s="1">
        <v>1</v>
      </c>
      <c r="D6866" s="1" t="s">
        <v>7185</v>
      </c>
      <c r="E6866" s="1">
        <v>22</v>
      </c>
      <c r="F6866" s="1" t="s">
        <v>8572</v>
      </c>
      <c r="G6866" s="1" t="s">
        <v>5834</v>
      </c>
      <c r="H6866" s="1" t="s">
        <v>8506</v>
      </c>
      <c r="I6866" s="1" t="b">
        <v>0</v>
      </c>
      <c r="J6866" s="1">
        <v>7</v>
      </c>
      <c r="K6866" s="1">
        <v>0</v>
      </c>
      <c r="L6866" s="1">
        <v>7</v>
      </c>
      <c r="M6866" s="1">
        <v>44</v>
      </c>
      <c r="N6866" s="1">
        <v>3.0492030492030402</v>
      </c>
      <c r="O6866" s="1" t="s">
        <v>8574</v>
      </c>
    </row>
    <row r="6867" spans="1:15" x14ac:dyDescent="0.3">
      <c r="A6867" s="1" t="s">
        <v>75</v>
      </c>
      <c r="B6867" s="1" t="s">
        <v>5775</v>
      </c>
      <c r="C6867" s="1">
        <v>1</v>
      </c>
      <c r="D6867" s="1" t="s">
        <v>7185</v>
      </c>
      <c r="E6867" s="1">
        <v>22</v>
      </c>
      <c r="F6867" s="1" t="s">
        <v>8572</v>
      </c>
      <c r="G6867" s="1" t="s">
        <v>5803</v>
      </c>
      <c r="H6867" s="1" t="s">
        <v>8545</v>
      </c>
      <c r="I6867" s="1" t="b">
        <v>0</v>
      </c>
      <c r="J6867" s="1">
        <v>0</v>
      </c>
      <c r="K6867" s="1">
        <v>1</v>
      </c>
      <c r="L6867" s="1">
        <v>0</v>
      </c>
      <c r="M6867" s="1">
        <v>44</v>
      </c>
      <c r="N6867" s="1">
        <v>3.0492030492030402</v>
      </c>
      <c r="O6867" s="1" t="s">
        <v>8550</v>
      </c>
    </row>
    <row r="6868" spans="1:15" x14ac:dyDescent="0.3">
      <c r="A6868" s="1" t="s">
        <v>75</v>
      </c>
      <c r="B6868" s="1" t="s">
        <v>5775</v>
      </c>
      <c r="C6868" s="1">
        <v>1</v>
      </c>
      <c r="D6868" s="1" t="s">
        <v>7185</v>
      </c>
      <c r="E6868" s="1">
        <v>22</v>
      </c>
      <c r="F6868" s="1" t="s">
        <v>8572</v>
      </c>
      <c r="G6868" s="1" t="s">
        <v>5834</v>
      </c>
      <c r="H6868" s="1" t="s">
        <v>8506</v>
      </c>
      <c r="I6868" s="1" t="b">
        <v>0</v>
      </c>
      <c r="J6868" s="1">
        <v>15</v>
      </c>
      <c r="K6868" s="1">
        <v>0</v>
      </c>
      <c r="L6868" s="1">
        <v>0</v>
      </c>
      <c r="M6868" s="1">
        <v>43</v>
      </c>
      <c r="N6868" s="1">
        <v>2.9799029799029699</v>
      </c>
      <c r="O6868" s="1" t="s">
        <v>8558</v>
      </c>
    </row>
    <row r="6869" spans="1:15" x14ac:dyDescent="0.3">
      <c r="A6869" s="1" t="s">
        <v>75</v>
      </c>
      <c r="B6869" s="1" t="s">
        <v>5775</v>
      </c>
      <c r="C6869" s="1">
        <v>1</v>
      </c>
      <c r="D6869" s="1" t="s">
        <v>7185</v>
      </c>
      <c r="E6869" s="1">
        <v>22</v>
      </c>
      <c r="F6869" s="1" t="s">
        <v>8572</v>
      </c>
      <c r="G6869" s="1" t="s">
        <v>5803</v>
      </c>
      <c r="H6869" s="1" t="s">
        <v>8517</v>
      </c>
      <c r="I6869" s="1" t="b">
        <v>0</v>
      </c>
      <c r="J6869" s="1">
        <v>0</v>
      </c>
      <c r="K6869" s="1">
        <v>1</v>
      </c>
      <c r="L6869" s="1">
        <v>0</v>
      </c>
      <c r="M6869" s="1">
        <v>29</v>
      </c>
      <c r="N6869" s="1">
        <v>2.0097020097020102</v>
      </c>
      <c r="O6869" s="1" t="s">
        <v>8518</v>
      </c>
    </row>
    <row r="6870" spans="1:15" x14ac:dyDescent="0.3">
      <c r="A6870" s="1" t="s">
        <v>75</v>
      </c>
      <c r="B6870" s="1" t="s">
        <v>5775</v>
      </c>
      <c r="C6870" s="1">
        <v>1</v>
      </c>
      <c r="D6870" s="1" t="s">
        <v>7185</v>
      </c>
      <c r="E6870" s="1">
        <v>22</v>
      </c>
      <c r="F6870" s="1" t="s">
        <v>8572</v>
      </c>
      <c r="G6870" s="1" t="s">
        <v>5834</v>
      </c>
      <c r="H6870" s="1" t="s">
        <v>8506</v>
      </c>
      <c r="I6870" s="1" t="b">
        <v>0</v>
      </c>
      <c r="J6870" s="1">
        <v>18</v>
      </c>
      <c r="K6870" s="1">
        <v>0</v>
      </c>
      <c r="L6870" s="1">
        <v>0</v>
      </c>
      <c r="M6870" s="1">
        <v>26</v>
      </c>
      <c r="N6870" s="1">
        <v>1.8018018018018001</v>
      </c>
      <c r="O6870" s="1" t="s">
        <v>8575</v>
      </c>
    </row>
    <row r="6871" spans="1:15" x14ac:dyDescent="0.3">
      <c r="A6871" s="1" t="s">
        <v>75</v>
      </c>
      <c r="B6871" s="1" t="s">
        <v>5775</v>
      </c>
      <c r="C6871" s="1">
        <v>1</v>
      </c>
      <c r="D6871" s="1" t="s">
        <v>7185</v>
      </c>
      <c r="E6871" s="1">
        <v>22</v>
      </c>
      <c r="F6871" s="1" t="s">
        <v>8572</v>
      </c>
      <c r="G6871" s="1" t="s">
        <v>5840</v>
      </c>
      <c r="H6871" s="1" t="s">
        <v>8506</v>
      </c>
      <c r="I6871" s="1" t="b">
        <v>0</v>
      </c>
      <c r="J6871" s="1">
        <v>5</v>
      </c>
      <c r="K6871" s="1">
        <v>0</v>
      </c>
      <c r="L6871" s="1">
        <v>0</v>
      </c>
      <c r="M6871" s="1">
        <v>25</v>
      </c>
      <c r="N6871" s="1">
        <v>1.73250173250173</v>
      </c>
      <c r="O6871" s="1" t="s">
        <v>8509</v>
      </c>
    </row>
    <row r="6872" spans="1:15" x14ac:dyDescent="0.3">
      <c r="A6872" s="1" t="s">
        <v>75</v>
      </c>
      <c r="B6872" s="1" t="s">
        <v>5775</v>
      </c>
      <c r="C6872" s="1">
        <v>1</v>
      </c>
      <c r="D6872" s="1" t="s">
        <v>7185</v>
      </c>
      <c r="E6872" s="1">
        <v>22</v>
      </c>
      <c r="F6872" s="1" t="s">
        <v>8572</v>
      </c>
      <c r="G6872" s="1" t="s">
        <v>5834</v>
      </c>
      <c r="H6872" s="1" t="s">
        <v>8506</v>
      </c>
      <c r="I6872" s="1" t="b">
        <v>0</v>
      </c>
      <c r="J6872" s="1">
        <v>6</v>
      </c>
      <c r="K6872" s="1">
        <v>0</v>
      </c>
      <c r="L6872" s="1">
        <v>0</v>
      </c>
      <c r="M6872" s="1">
        <v>19</v>
      </c>
      <c r="N6872" s="1">
        <v>1.31670131670131</v>
      </c>
      <c r="O6872" s="1" t="s">
        <v>8531</v>
      </c>
    </row>
    <row r="6873" spans="1:15" x14ac:dyDescent="0.3">
      <c r="A6873" s="1" t="s">
        <v>75</v>
      </c>
      <c r="B6873" s="1" t="s">
        <v>5775</v>
      </c>
      <c r="C6873" s="1">
        <v>1</v>
      </c>
      <c r="D6873" s="1" t="s">
        <v>7185</v>
      </c>
      <c r="E6873" s="1">
        <v>23</v>
      </c>
      <c r="F6873" s="1" t="s">
        <v>8576</v>
      </c>
      <c r="G6873" s="1" t="s">
        <v>5834</v>
      </c>
      <c r="H6873" s="1" t="s">
        <v>8506</v>
      </c>
      <c r="I6873" s="1" t="b">
        <v>0</v>
      </c>
      <c r="J6873" s="1">
        <v>13</v>
      </c>
      <c r="K6873" s="1">
        <v>0</v>
      </c>
      <c r="L6873" s="1">
        <v>0</v>
      </c>
      <c r="M6873" s="1">
        <v>844</v>
      </c>
      <c r="N6873" s="1">
        <v>80.457578646329793</v>
      </c>
      <c r="O6873" s="1" t="s">
        <v>8573</v>
      </c>
    </row>
    <row r="6874" spans="1:15" x14ac:dyDescent="0.3">
      <c r="A6874" s="1" t="s">
        <v>75</v>
      </c>
      <c r="B6874" s="1" t="s">
        <v>5775</v>
      </c>
      <c r="C6874" s="1">
        <v>1</v>
      </c>
      <c r="D6874" s="1" t="s">
        <v>7185</v>
      </c>
      <c r="E6874" s="1">
        <v>23</v>
      </c>
      <c r="F6874" s="1" t="s">
        <v>8576</v>
      </c>
      <c r="G6874" s="1" t="s">
        <v>5814</v>
      </c>
      <c r="H6874" s="1" t="s">
        <v>8506</v>
      </c>
      <c r="I6874" s="1" t="b">
        <v>1</v>
      </c>
      <c r="J6874" s="1">
        <v>0</v>
      </c>
      <c r="K6874" s="1">
        <v>0</v>
      </c>
      <c r="L6874" s="1">
        <v>0</v>
      </c>
      <c r="M6874" s="1">
        <v>97</v>
      </c>
      <c r="N6874" s="1">
        <v>9.2469018112488008</v>
      </c>
      <c r="O6874" s="1" t="s">
        <v>8507</v>
      </c>
    </row>
    <row r="6875" spans="1:15" x14ac:dyDescent="0.3">
      <c r="A6875" s="1" t="s">
        <v>75</v>
      </c>
      <c r="B6875" s="1" t="s">
        <v>5775</v>
      </c>
      <c r="C6875" s="1">
        <v>1</v>
      </c>
      <c r="D6875" s="1" t="s">
        <v>7185</v>
      </c>
      <c r="E6875" s="1">
        <v>23</v>
      </c>
      <c r="F6875" s="1" t="s">
        <v>8576</v>
      </c>
      <c r="G6875" s="1" t="s">
        <v>5834</v>
      </c>
      <c r="H6875" s="1" t="s">
        <v>8506</v>
      </c>
      <c r="I6875" s="1" t="b">
        <v>0</v>
      </c>
      <c r="J6875" s="1">
        <v>19</v>
      </c>
      <c r="K6875" s="1">
        <v>0</v>
      </c>
      <c r="L6875" s="1">
        <v>0</v>
      </c>
      <c r="M6875" s="1">
        <v>14</v>
      </c>
      <c r="N6875" s="1">
        <v>1.33460438512869</v>
      </c>
      <c r="O6875" s="1" t="s">
        <v>8551</v>
      </c>
    </row>
    <row r="6876" spans="1:15" x14ac:dyDescent="0.3">
      <c r="A6876" s="1" t="s">
        <v>75</v>
      </c>
      <c r="B6876" s="1" t="s">
        <v>5775</v>
      </c>
      <c r="C6876" s="1">
        <v>1</v>
      </c>
      <c r="D6876" s="1" t="s">
        <v>7185</v>
      </c>
      <c r="E6876" s="1">
        <v>24</v>
      </c>
      <c r="F6876" s="1" t="s">
        <v>8577</v>
      </c>
      <c r="G6876" s="1" t="s">
        <v>5876</v>
      </c>
      <c r="H6876" s="1" t="s">
        <v>8506</v>
      </c>
      <c r="I6876" s="1" t="b">
        <v>0</v>
      </c>
      <c r="J6876" s="1">
        <v>4</v>
      </c>
      <c r="K6876" s="1">
        <v>0</v>
      </c>
      <c r="L6876" s="1">
        <v>0</v>
      </c>
      <c r="M6876" s="1">
        <v>479</v>
      </c>
      <c r="N6876" s="1">
        <v>41.907261592300898</v>
      </c>
      <c r="O6876" s="1" t="s">
        <v>8532</v>
      </c>
    </row>
    <row r="6877" spans="1:15" x14ac:dyDescent="0.3">
      <c r="A6877" s="1" t="s">
        <v>75</v>
      </c>
      <c r="B6877" s="1" t="s">
        <v>5775</v>
      </c>
      <c r="C6877" s="1">
        <v>1</v>
      </c>
      <c r="D6877" s="1" t="s">
        <v>7185</v>
      </c>
      <c r="E6877" s="1">
        <v>24</v>
      </c>
      <c r="F6877" s="1" t="s">
        <v>8577</v>
      </c>
      <c r="G6877" s="1" t="s">
        <v>5801</v>
      </c>
      <c r="H6877" s="1" t="s">
        <v>8506</v>
      </c>
      <c r="I6877" s="1" t="b">
        <v>0</v>
      </c>
      <c r="J6877" s="1">
        <v>1</v>
      </c>
      <c r="K6877" s="1">
        <v>0</v>
      </c>
      <c r="L6877" s="1">
        <v>0</v>
      </c>
      <c r="M6877" s="1">
        <v>470</v>
      </c>
      <c r="N6877" s="1">
        <v>41.1198600174978</v>
      </c>
      <c r="O6877" s="1" t="s">
        <v>8512</v>
      </c>
    </row>
    <row r="6878" spans="1:15" x14ac:dyDescent="0.3">
      <c r="A6878" s="1" t="s">
        <v>75</v>
      </c>
      <c r="B6878" s="1" t="s">
        <v>5775</v>
      </c>
      <c r="C6878" s="1">
        <v>1</v>
      </c>
      <c r="D6878" s="1" t="s">
        <v>7185</v>
      </c>
      <c r="E6878" s="1">
        <v>24</v>
      </c>
      <c r="F6878" s="1" t="s">
        <v>8577</v>
      </c>
      <c r="G6878" s="1" t="s">
        <v>5834</v>
      </c>
      <c r="H6878" s="1" t="s">
        <v>8506</v>
      </c>
      <c r="I6878" s="1" t="b">
        <v>0</v>
      </c>
      <c r="J6878" s="1">
        <v>19</v>
      </c>
      <c r="K6878" s="1">
        <v>0</v>
      </c>
      <c r="L6878" s="1">
        <v>0</v>
      </c>
      <c r="M6878" s="1">
        <v>78</v>
      </c>
      <c r="N6878" s="1">
        <v>6.8241469816272904</v>
      </c>
      <c r="O6878" s="1" t="s">
        <v>8551</v>
      </c>
    </row>
    <row r="6879" spans="1:15" x14ac:dyDescent="0.3">
      <c r="A6879" s="1" t="s">
        <v>75</v>
      </c>
      <c r="B6879" s="1" t="s">
        <v>5775</v>
      </c>
      <c r="C6879" s="1">
        <v>1</v>
      </c>
      <c r="D6879" s="1" t="s">
        <v>7185</v>
      </c>
      <c r="E6879" s="1">
        <v>24</v>
      </c>
      <c r="F6879" s="1" t="s">
        <v>8577</v>
      </c>
      <c r="G6879" s="1" t="s">
        <v>5814</v>
      </c>
      <c r="H6879" s="1" t="s">
        <v>8506</v>
      </c>
      <c r="I6879" s="1" t="b">
        <v>1</v>
      </c>
      <c r="J6879" s="1">
        <v>0</v>
      </c>
      <c r="K6879" s="1">
        <v>0</v>
      </c>
      <c r="L6879" s="1">
        <v>0</v>
      </c>
      <c r="M6879" s="1">
        <v>36</v>
      </c>
      <c r="N6879" s="1">
        <v>3.1496062992125902</v>
      </c>
      <c r="O6879" s="1" t="s">
        <v>8507</v>
      </c>
    </row>
    <row r="6880" spans="1:15" x14ac:dyDescent="0.3">
      <c r="A6880" s="1" t="s">
        <v>75</v>
      </c>
      <c r="B6880" s="1" t="s">
        <v>5775</v>
      </c>
      <c r="C6880" s="1">
        <v>1</v>
      </c>
      <c r="D6880" s="1" t="s">
        <v>7185</v>
      </c>
      <c r="E6880" s="1">
        <v>25</v>
      </c>
      <c r="F6880" s="1" t="s">
        <v>8578</v>
      </c>
      <c r="G6880" s="1" t="s">
        <v>5834</v>
      </c>
      <c r="H6880" s="1" t="s">
        <v>8506</v>
      </c>
      <c r="I6880" s="1" t="b">
        <v>0</v>
      </c>
      <c r="J6880" s="1">
        <v>19</v>
      </c>
      <c r="K6880" s="1">
        <v>0</v>
      </c>
      <c r="L6880" s="1">
        <v>0</v>
      </c>
      <c r="M6880" s="1">
        <v>401</v>
      </c>
      <c r="N6880" s="1">
        <v>52.418300653594699</v>
      </c>
      <c r="O6880" s="1" t="s">
        <v>8551</v>
      </c>
    </row>
    <row r="6881" spans="1:15" x14ac:dyDescent="0.3">
      <c r="A6881" s="1" t="s">
        <v>75</v>
      </c>
      <c r="B6881" s="1" t="s">
        <v>5775</v>
      </c>
      <c r="C6881" s="1">
        <v>1</v>
      </c>
      <c r="D6881" s="1" t="s">
        <v>7185</v>
      </c>
      <c r="E6881" s="1">
        <v>25</v>
      </c>
      <c r="F6881" s="1" t="s">
        <v>8578</v>
      </c>
      <c r="G6881" s="1" t="s">
        <v>5814</v>
      </c>
      <c r="H6881" s="1" t="s">
        <v>8506</v>
      </c>
      <c r="I6881" s="1" t="b">
        <v>1</v>
      </c>
      <c r="J6881" s="1">
        <v>0</v>
      </c>
      <c r="K6881" s="1">
        <v>0</v>
      </c>
      <c r="L6881" s="1">
        <v>0</v>
      </c>
      <c r="M6881" s="1">
        <v>152</v>
      </c>
      <c r="N6881" s="1">
        <v>19.869281045751599</v>
      </c>
      <c r="O6881" s="1" t="s">
        <v>8507</v>
      </c>
    </row>
    <row r="6882" spans="1:15" x14ac:dyDescent="0.3">
      <c r="A6882" s="1" t="s">
        <v>75</v>
      </c>
      <c r="B6882" s="1" t="s">
        <v>5775</v>
      </c>
      <c r="C6882" s="1">
        <v>1</v>
      </c>
      <c r="D6882" s="1" t="s">
        <v>7185</v>
      </c>
      <c r="E6882" s="1">
        <v>25</v>
      </c>
      <c r="F6882" s="1" t="s">
        <v>8578</v>
      </c>
      <c r="G6882" s="1" t="s">
        <v>5801</v>
      </c>
      <c r="H6882" s="1" t="s">
        <v>8506</v>
      </c>
      <c r="I6882" s="1" t="b">
        <v>0</v>
      </c>
      <c r="J6882" s="1">
        <v>1</v>
      </c>
      <c r="K6882" s="1">
        <v>0</v>
      </c>
      <c r="L6882" s="1">
        <v>0</v>
      </c>
      <c r="M6882" s="1">
        <v>51</v>
      </c>
      <c r="N6882" s="1">
        <v>6.6666666666666599</v>
      </c>
      <c r="O6882" s="1" t="s">
        <v>8512</v>
      </c>
    </row>
    <row r="6883" spans="1:15" x14ac:dyDescent="0.3">
      <c r="A6883" s="1" t="s">
        <v>75</v>
      </c>
      <c r="B6883" s="1" t="s">
        <v>5775</v>
      </c>
      <c r="C6883" s="1">
        <v>1</v>
      </c>
      <c r="D6883" s="1" t="s">
        <v>7185</v>
      </c>
      <c r="E6883" s="1">
        <v>25</v>
      </c>
      <c r="F6883" s="1" t="s">
        <v>8578</v>
      </c>
      <c r="G6883" s="1" t="s">
        <v>5876</v>
      </c>
      <c r="H6883" s="1" t="s">
        <v>8506</v>
      </c>
      <c r="I6883" s="1" t="b">
        <v>0</v>
      </c>
      <c r="J6883" s="1">
        <v>4</v>
      </c>
      <c r="K6883" s="1">
        <v>0</v>
      </c>
      <c r="L6883" s="1">
        <v>0</v>
      </c>
      <c r="M6883" s="1">
        <v>43</v>
      </c>
      <c r="N6883" s="1">
        <v>5.6209150326797301</v>
      </c>
      <c r="O6883" s="1" t="s">
        <v>8532</v>
      </c>
    </row>
    <row r="6884" spans="1:15" x14ac:dyDescent="0.3">
      <c r="A6884" s="1" t="s">
        <v>75</v>
      </c>
      <c r="B6884" s="1" t="s">
        <v>5775</v>
      </c>
      <c r="C6884" s="1">
        <v>1</v>
      </c>
      <c r="D6884" s="1" t="s">
        <v>7185</v>
      </c>
      <c r="E6884" s="1">
        <v>25</v>
      </c>
      <c r="F6884" s="1" t="s">
        <v>8578</v>
      </c>
      <c r="G6884" s="1" t="s">
        <v>5803</v>
      </c>
      <c r="H6884" s="1" t="s">
        <v>8545</v>
      </c>
      <c r="I6884" s="1" t="b">
        <v>0</v>
      </c>
      <c r="J6884" s="1">
        <v>0</v>
      </c>
      <c r="K6884" s="1">
        <v>1</v>
      </c>
      <c r="L6884" s="1">
        <v>0</v>
      </c>
      <c r="M6884" s="1">
        <v>40</v>
      </c>
      <c r="N6884" s="1">
        <v>5.2287581699346397</v>
      </c>
      <c r="O6884" s="1" t="s">
        <v>8550</v>
      </c>
    </row>
    <row r="6885" spans="1:15" x14ac:dyDescent="0.3">
      <c r="A6885" s="1" t="s">
        <v>75</v>
      </c>
      <c r="B6885" s="1" t="s">
        <v>5775</v>
      </c>
      <c r="C6885" s="1">
        <v>1</v>
      </c>
      <c r="D6885" s="1" t="s">
        <v>7185</v>
      </c>
      <c r="E6885" s="1">
        <v>25</v>
      </c>
      <c r="F6885" s="1" t="s">
        <v>8578</v>
      </c>
      <c r="G6885" s="1" t="s">
        <v>5840</v>
      </c>
      <c r="H6885" s="1" t="s">
        <v>8506</v>
      </c>
      <c r="I6885" s="1" t="b">
        <v>0</v>
      </c>
      <c r="J6885" s="1">
        <v>5</v>
      </c>
      <c r="K6885" s="1">
        <v>0</v>
      </c>
      <c r="L6885" s="1">
        <v>0</v>
      </c>
      <c r="M6885" s="1">
        <v>26</v>
      </c>
      <c r="N6885" s="1">
        <v>3.39869281045751</v>
      </c>
      <c r="O6885" s="1" t="s">
        <v>8509</v>
      </c>
    </row>
    <row r="6886" spans="1:15" x14ac:dyDescent="0.3">
      <c r="A6886" s="1" t="s">
        <v>75</v>
      </c>
      <c r="B6886" s="1" t="s">
        <v>5775</v>
      </c>
      <c r="C6886" s="1">
        <v>1</v>
      </c>
      <c r="D6886" s="1" t="s">
        <v>7185</v>
      </c>
      <c r="E6886" s="1">
        <v>25</v>
      </c>
      <c r="F6886" s="1" t="s">
        <v>8578</v>
      </c>
      <c r="G6886" s="1" t="s">
        <v>5834</v>
      </c>
      <c r="H6886" s="1" t="s">
        <v>8506</v>
      </c>
      <c r="I6886" s="1" t="b">
        <v>0</v>
      </c>
      <c r="J6886" s="1">
        <v>23</v>
      </c>
      <c r="K6886" s="1">
        <v>0</v>
      </c>
      <c r="L6886" s="1">
        <v>0</v>
      </c>
      <c r="M6886" s="1">
        <v>9</v>
      </c>
      <c r="N6886" s="1">
        <v>1.1764705882352899</v>
      </c>
      <c r="O6886" s="1" t="s">
        <v>8579</v>
      </c>
    </row>
    <row r="6887" spans="1:15" x14ac:dyDescent="0.3">
      <c r="A6887" s="1" t="s">
        <v>75</v>
      </c>
      <c r="B6887" s="1" t="s">
        <v>5775</v>
      </c>
      <c r="C6887" s="1">
        <v>1</v>
      </c>
      <c r="D6887" s="1" t="s">
        <v>7185</v>
      </c>
      <c r="E6887" s="1">
        <v>26</v>
      </c>
      <c r="F6887" s="1" t="s">
        <v>8580</v>
      </c>
      <c r="G6887" s="1" t="s">
        <v>5814</v>
      </c>
      <c r="H6887" s="1" t="s">
        <v>8506</v>
      </c>
      <c r="I6887" s="1" t="b">
        <v>1</v>
      </c>
      <c r="J6887" s="1">
        <v>0</v>
      </c>
      <c r="K6887" s="1">
        <v>0</v>
      </c>
      <c r="L6887" s="1">
        <v>0</v>
      </c>
      <c r="M6887" s="1">
        <v>336</v>
      </c>
      <c r="N6887" s="1">
        <v>70.292887029288593</v>
      </c>
      <c r="O6887" s="1" t="s">
        <v>8507</v>
      </c>
    </row>
    <row r="6888" spans="1:15" x14ac:dyDescent="0.3">
      <c r="A6888" s="1" t="s">
        <v>75</v>
      </c>
      <c r="B6888" s="1" t="s">
        <v>5775</v>
      </c>
      <c r="C6888" s="1">
        <v>1</v>
      </c>
      <c r="D6888" s="1" t="s">
        <v>7185</v>
      </c>
      <c r="E6888" s="1">
        <v>26</v>
      </c>
      <c r="F6888" s="1" t="s">
        <v>8580</v>
      </c>
      <c r="G6888" s="1" t="s">
        <v>5801</v>
      </c>
      <c r="H6888" s="1" t="s">
        <v>8506</v>
      </c>
      <c r="I6888" s="1" t="b">
        <v>0</v>
      </c>
      <c r="J6888" s="1">
        <v>1</v>
      </c>
      <c r="K6888" s="1">
        <v>0</v>
      </c>
      <c r="L6888" s="1">
        <v>0</v>
      </c>
      <c r="M6888" s="1">
        <v>55</v>
      </c>
      <c r="N6888" s="1">
        <v>11.506276150627601</v>
      </c>
      <c r="O6888" s="1" t="s">
        <v>8512</v>
      </c>
    </row>
    <row r="6889" spans="1:15" x14ac:dyDescent="0.3">
      <c r="A6889" s="1" t="s">
        <v>75</v>
      </c>
      <c r="B6889" s="1" t="s">
        <v>5775</v>
      </c>
      <c r="C6889" s="1">
        <v>1</v>
      </c>
      <c r="D6889" s="1" t="s">
        <v>7185</v>
      </c>
      <c r="E6889" s="1">
        <v>26</v>
      </c>
      <c r="F6889" s="1" t="s">
        <v>8580</v>
      </c>
      <c r="G6889" s="1" t="s">
        <v>5834</v>
      </c>
      <c r="H6889" s="1" t="s">
        <v>8506</v>
      </c>
      <c r="I6889" s="1" t="b">
        <v>0</v>
      </c>
      <c r="J6889" s="1">
        <v>23</v>
      </c>
      <c r="K6889" s="1">
        <v>0</v>
      </c>
      <c r="L6889" s="1">
        <v>0</v>
      </c>
      <c r="M6889" s="1">
        <v>17</v>
      </c>
      <c r="N6889" s="1">
        <v>3.5564853556485301</v>
      </c>
      <c r="O6889" s="1" t="s">
        <v>8581</v>
      </c>
    </row>
    <row r="6890" spans="1:15" x14ac:dyDescent="0.3">
      <c r="A6890" s="1" t="s">
        <v>75</v>
      </c>
      <c r="B6890" s="1" t="s">
        <v>5775</v>
      </c>
      <c r="C6890" s="1">
        <v>1</v>
      </c>
      <c r="D6890" s="1" t="s">
        <v>7185</v>
      </c>
      <c r="E6890" s="1">
        <v>26</v>
      </c>
      <c r="F6890" s="1" t="s">
        <v>8580</v>
      </c>
      <c r="G6890" s="1" t="s">
        <v>5851</v>
      </c>
      <c r="H6890" s="1" t="s">
        <v>8582</v>
      </c>
      <c r="I6890" s="1" t="b">
        <v>0</v>
      </c>
      <c r="J6890" s="1">
        <v>2</v>
      </c>
      <c r="K6890" s="1">
        <v>4</v>
      </c>
      <c r="L6890" s="1">
        <v>7</v>
      </c>
      <c r="M6890" s="1">
        <v>8</v>
      </c>
      <c r="N6890" s="1">
        <v>1.67364016736401</v>
      </c>
      <c r="O6890" s="1" t="s">
        <v>8583</v>
      </c>
    </row>
    <row r="6891" spans="1:15" x14ac:dyDescent="0.3">
      <c r="A6891" s="1" t="s">
        <v>75</v>
      </c>
      <c r="B6891" s="1" t="s">
        <v>5775</v>
      </c>
      <c r="C6891" s="1">
        <v>1</v>
      </c>
      <c r="D6891" s="1" t="s">
        <v>7185</v>
      </c>
      <c r="E6891" s="1">
        <v>26</v>
      </c>
      <c r="F6891" s="1" t="s">
        <v>8580</v>
      </c>
      <c r="G6891" s="1" t="s">
        <v>5803</v>
      </c>
      <c r="H6891" s="1" t="s">
        <v>8545</v>
      </c>
      <c r="I6891" s="1" t="b">
        <v>0</v>
      </c>
      <c r="J6891" s="1">
        <v>0</v>
      </c>
      <c r="K6891" s="1">
        <v>1</v>
      </c>
      <c r="L6891" s="1">
        <v>0</v>
      </c>
      <c r="M6891" s="1">
        <v>5</v>
      </c>
      <c r="N6891" s="1">
        <v>1.04602510460251</v>
      </c>
      <c r="O6891" s="1" t="s">
        <v>8550</v>
      </c>
    </row>
    <row r="6892" spans="1:15" x14ac:dyDescent="0.3">
      <c r="A6892" s="1" t="s">
        <v>75</v>
      </c>
      <c r="B6892" s="1" t="s">
        <v>5775</v>
      </c>
      <c r="C6892" s="1">
        <v>1</v>
      </c>
      <c r="D6892" s="1" t="s">
        <v>7185</v>
      </c>
      <c r="E6892" s="1">
        <v>27</v>
      </c>
      <c r="F6892" s="1" t="s">
        <v>8584</v>
      </c>
      <c r="G6892" s="1" t="s">
        <v>5834</v>
      </c>
      <c r="H6892" s="1" t="s">
        <v>8506</v>
      </c>
      <c r="I6892" s="1" t="b">
        <v>0</v>
      </c>
      <c r="J6892" s="1">
        <v>23</v>
      </c>
      <c r="K6892" s="1">
        <v>0</v>
      </c>
      <c r="L6892" s="1">
        <v>0</v>
      </c>
      <c r="M6892" s="1">
        <v>474</v>
      </c>
      <c r="N6892" s="1">
        <v>32.9395413481584</v>
      </c>
      <c r="O6892" s="1" t="s">
        <v>8581</v>
      </c>
    </row>
    <row r="6893" spans="1:15" x14ac:dyDescent="0.3">
      <c r="A6893" s="1" t="s">
        <v>75</v>
      </c>
      <c r="B6893" s="1" t="s">
        <v>5775</v>
      </c>
      <c r="C6893" s="1">
        <v>1</v>
      </c>
      <c r="D6893" s="1" t="s">
        <v>7185</v>
      </c>
      <c r="E6893" s="1">
        <v>27</v>
      </c>
      <c r="F6893" s="1" t="s">
        <v>8584</v>
      </c>
      <c r="G6893" s="1" t="s">
        <v>5801</v>
      </c>
      <c r="H6893" s="1" t="s">
        <v>8506</v>
      </c>
      <c r="I6893" s="1" t="b">
        <v>0</v>
      </c>
      <c r="J6893" s="1">
        <v>1</v>
      </c>
      <c r="K6893" s="1">
        <v>0</v>
      </c>
      <c r="L6893" s="1">
        <v>0</v>
      </c>
      <c r="M6893" s="1">
        <v>368</v>
      </c>
      <c r="N6893" s="1">
        <v>25.573314801945699</v>
      </c>
      <c r="O6893" s="1" t="s">
        <v>8512</v>
      </c>
    </row>
    <row r="6894" spans="1:15" x14ac:dyDescent="0.3">
      <c r="A6894" s="1" t="s">
        <v>75</v>
      </c>
      <c r="B6894" s="1" t="s">
        <v>5775</v>
      </c>
      <c r="C6894" s="1">
        <v>1</v>
      </c>
      <c r="D6894" s="1" t="s">
        <v>7185</v>
      </c>
      <c r="E6894" s="1">
        <v>27</v>
      </c>
      <c r="F6894" s="1" t="s">
        <v>8584</v>
      </c>
      <c r="G6894" s="1" t="s">
        <v>5803</v>
      </c>
      <c r="H6894" s="1" t="s">
        <v>8545</v>
      </c>
      <c r="I6894" s="1" t="b">
        <v>0</v>
      </c>
      <c r="J6894" s="1">
        <v>0</v>
      </c>
      <c r="K6894" s="1">
        <v>1</v>
      </c>
      <c r="L6894" s="1">
        <v>0</v>
      </c>
      <c r="M6894" s="1">
        <v>125</v>
      </c>
      <c r="N6894" s="1">
        <v>8.6865879082696296</v>
      </c>
      <c r="O6894" s="1" t="s">
        <v>8550</v>
      </c>
    </row>
    <row r="6895" spans="1:15" x14ac:dyDescent="0.3">
      <c r="A6895" s="1" t="s">
        <v>75</v>
      </c>
      <c r="B6895" s="1" t="s">
        <v>5775</v>
      </c>
      <c r="C6895" s="1">
        <v>1</v>
      </c>
      <c r="D6895" s="1" t="s">
        <v>7185</v>
      </c>
      <c r="E6895" s="1">
        <v>27</v>
      </c>
      <c r="F6895" s="1" t="s">
        <v>8584</v>
      </c>
      <c r="G6895" s="1" t="s">
        <v>5814</v>
      </c>
      <c r="H6895" s="1" t="s">
        <v>8506</v>
      </c>
      <c r="I6895" s="1" t="b">
        <v>1</v>
      </c>
      <c r="J6895" s="1">
        <v>0</v>
      </c>
      <c r="K6895" s="1">
        <v>0</v>
      </c>
      <c r="L6895" s="1">
        <v>0</v>
      </c>
      <c r="M6895" s="1">
        <v>82</v>
      </c>
      <c r="N6895" s="1">
        <v>5.6984016678248697</v>
      </c>
      <c r="O6895" s="1" t="s">
        <v>8507</v>
      </c>
    </row>
    <row r="6896" spans="1:15" x14ac:dyDescent="0.3">
      <c r="A6896" s="1" t="s">
        <v>75</v>
      </c>
      <c r="B6896" s="1" t="s">
        <v>5775</v>
      </c>
      <c r="C6896" s="1">
        <v>1</v>
      </c>
      <c r="D6896" s="1" t="s">
        <v>7185</v>
      </c>
      <c r="E6896" s="1">
        <v>27</v>
      </c>
      <c r="F6896" s="1" t="s">
        <v>8584</v>
      </c>
      <c r="G6896" s="1" t="s">
        <v>5851</v>
      </c>
      <c r="H6896" s="1" t="s">
        <v>8582</v>
      </c>
      <c r="I6896" s="1" t="b">
        <v>0</v>
      </c>
      <c r="J6896" s="1">
        <v>2</v>
      </c>
      <c r="K6896" s="1">
        <v>4</v>
      </c>
      <c r="L6896" s="1">
        <v>7</v>
      </c>
      <c r="M6896" s="1">
        <v>75</v>
      </c>
      <c r="N6896" s="1">
        <v>5.2119527449617697</v>
      </c>
      <c r="O6896" s="1" t="s">
        <v>8583</v>
      </c>
    </row>
    <row r="6897" spans="1:15" x14ac:dyDescent="0.3">
      <c r="A6897" s="1" t="s">
        <v>75</v>
      </c>
      <c r="B6897" s="1" t="s">
        <v>5775</v>
      </c>
      <c r="C6897" s="1">
        <v>1</v>
      </c>
      <c r="D6897" s="1" t="s">
        <v>7185</v>
      </c>
      <c r="E6897" s="1">
        <v>27</v>
      </c>
      <c r="F6897" s="1" t="s">
        <v>8584</v>
      </c>
      <c r="G6897" s="1" t="s">
        <v>5876</v>
      </c>
      <c r="H6897" s="1" t="s">
        <v>8506</v>
      </c>
      <c r="I6897" s="1" t="b">
        <v>0</v>
      </c>
      <c r="J6897" s="1">
        <v>4</v>
      </c>
      <c r="K6897" s="1">
        <v>0</v>
      </c>
      <c r="L6897" s="1">
        <v>0</v>
      </c>
      <c r="M6897" s="1">
        <v>50</v>
      </c>
      <c r="N6897" s="1">
        <v>3.47463516330785</v>
      </c>
      <c r="O6897" s="1" t="s">
        <v>8532</v>
      </c>
    </row>
    <row r="6898" spans="1:15" x14ac:dyDescent="0.3">
      <c r="A6898" s="1" t="s">
        <v>75</v>
      </c>
      <c r="B6898" s="1" t="s">
        <v>5775</v>
      </c>
      <c r="C6898" s="1">
        <v>1</v>
      </c>
      <c r="D6898" s="1" t="s">
        <v>7185</v>
      </c>
      <c r="E6898" s="1">
        <v>27</v>
      </c>
      <c r="F6898" s="1" t="s">
        <v>8584</v>
      </c>
      <c r="G6898" s="1" t="s">
        <v>5834</v>
      </c>
      <c r="H6898" s="1" t="s">
        <v>8585</v>
      </c>
      <c r="I6898" s="1" t="b">
        <v>0</v>
      </c>
      <c r="J6898" s="1">
        <v>13</v>
      </c>
      <c r="K6898" s="1">
        <v>5</v>
      </c>
      <c r="L6898" s="1">
        <v>7</v>
      </c>
      <c r="M6898" s="1">
        <v>36</v>
      </c>
      <c r="N6898" s="1">
        <v>2.5017373175816502</v>
      </c>
      <c r="O6898" s="1" t="s">
        <v>8586</v>
      </c>
    </row>
    <row r="6899" spans="1:15" x14ac:dyDescent="0.3">
      <c r="A6899" s="1" t="s">
        <v>75</v>
      </c>
      <c r="B6899" s="1" t="s">
        <v>5775</v>
      </c>
      <c r="C6899" s="1">
        <v>1</v>
      </c>
      <c r="D6899" s="1" t="s">
        <v>7185</v>
      </c>
      <c r="E6899" s="1">
        <v>27</v>
      </c>
      <c r="F6899" s="1" t="s">
        <v>8584</v>
      </c>
      <c r="G6899" s="1" t="s">
        <v>5840</v>
      </c>
      <c r="H6899" s="1" t="s">
        <v>8506</v>
      </c>
      <c r="I6899" s="1" t="b">
        <v>0</v>
      </c>
      <c r="J6899" s="1">
        <v>5</v>
      </c>
      <c r="K6899" s="1">
        <v>0</v>
      </c>
      <c r="L6899" s="1">
        <v>0</v>
      </c>
      <c r="M6899" s="1">
        <v>18</v>
      </c>
      <c r="N6899" s="1">
        <v>1.25086865879082</v>
      </c>
      <c r="O6899" s="1" t="s">
        <v>8509</v>
      </c>
    </row>
    <row r="6900" spans="1:15" x14ac:dyDescent="0.3">
      <c r="A6900" s="1" t="s">
        <v>75</v>
      </c>
      <c r="B6900" s="1" t="s">
        <v>5775</v>
      </c>
      <c r="C6900" s="1">
        <v>1</v>
      </c>
      <c r="D6900" s="1" t="s">
        <v>7185</v>
      </c>
      <c r="E6900" s="1">
        <v>27</v>
      </c>
      <c r="F6900" s="1" t="s">
        <v>8584</v>
      </c>
      <c r="G6900" s="1" t="s">
        <v>5803</v>
      </c>
      <c r="H6900" s="1" t="s">
        <v>8545</v>
      </c>
      <c r="I6900" s="1" t="b">
        <v>0</v>
      </c>
      <c r="J6900" s="1">
        <v>0</v>
      </c>
      <c r="K6900" s="1">
        <v>1</v>
      </c>
      <c r="L6900" s="1">
        <v>0</v>
      </c>
      <c r="M6900" s="1">
        <v>15</v>
      </c>
      <c r="N6900" s="1">
        <v>1.04239054899235</v>
      </c>
      <c r="O6900" s="1" t="s">
        <v>8546</v>
      </c>
    </row>
    <row r="6901" spans="1:15" x14ac:dyDescent="0.3">
      <c r="A6901" s="1" t="s">
        <v>75</v>
      </c>
      <c r="B6901" s="1" t="s">
        <v>5775</v>
      </c>
      <c r="C6901" s="1">
        <v>1</v>
      </c>
      <c r="D6901" s="1" t="s">
        <v>7185</v>
      </c>
      <c r="E6901" s="1">
        <v>28</v>
      </c>
      <c r="F6901" s="1" t="s">
        <v>8587</v>
      </c>
      <c r="G6901" s="1" t="s">
        <v>5840</v>
      </c>
      <c r="H6901" s="1" t="s">
        <v>8506</v>
      </c>
      <c r="I6901" s="1" t="b">
        <v>0</v>
      </c>
      <c r="J6901" s="1">
        <v>5</v>
      </c>
      <c r="K6901" s="1">
        <v>0</v>
      </c>
      <c r="L6901" s="1">
        <v>0</v>
      </c>
      <c r="M6901" s="1">
        <v>635</v>
      </c>
      <c r="N6901" s="1">
        <v>40.497448979591802</v>
      </c>
      <c r="O6901" s="1" t="s">
        <v>8509</v>
      </c>
    </row>
    <row r="6902" spans="1:15" x14ac:dyDescent="0.3">
      <c r="A6902" s="1" t="s">
        <v>75</v>
      </c>
      <c r="B6902" s="1" t="s">
        <v>5775</v>
      </c>
      <c r="C6902" s="1">
        <v>1</v>
      </c>
      <c r="D6902" s="1" t="s">
        <v>7185</v>
      </c>
      <c r="E6902" s="1">
        <v>28</v>
      </c>
      <c r="F6902" s="1" t="s">
        <v>8587</v>
      </c>
      <c r="G6902" s="1" t="s">
        <v>5803</v>
      </c>
      <c r="H6902" s="1" t="s">
        <v>8526</v>
      </c>
      <c r="I6902" s="1" t="b">
        <v>0</v>
      </c>
      <c r="J6902" s="1">
        <v>0</v>
      </c>
      <c r="K6902" s="1">
        <v>1</v>
      </c>
      <c r="L6902" s="1">
        <v>25</v>
      </c>
      <c r="M6902" s="1">
        <v>273</v>
      </c>
      <c r="N6902" s="1">
        <v>17.410714285714199</v>
      </c>
      <c r="O6902" s="1" t="s">
        <v>8588</v>
      </c>
    </row>
    <row r="6903" spans="1:15" x14ac:dyDescent="0.3">
      <c r="A6903" s="1" t="s">
        <v>75</v>
      </c>
      <c r="B6903" s="1" t="s">
        <v>5775</v>
      </c>
      <c r="C6903" s="1">
        <v>1</v>
      </c>
      <c r="D6903" s="1" t="s">
        <v>7185</v>
      </c>
      <c r="E6903" s="1">
        <v>28</v>
      </c>
      <c r="F6903" s="1" t="s">
        <v>8587</v>
      </c>
      <c r="G6903" s="1" t="s">
        <v>5876</v>
      </c>
      <c r="H6903" s="1" t="s">
        <v>8506</v>
      </c>
      <c r="I6903" s="1" t="b">
        <v>0</v>
      </c>
      <c r="J6903" s="1">
        <v>4</v>
      </c>
      <c r="K6903" s="1">
        <v>0</v>
      </c>
      <c r="L6903" s="1">
        <v>0</v>
      </c>
      <c r="M6903" s="1">
        <v>152</v>
      </c>
      <c r="N6903" s="1">
        <v>9.6938775510203996</v>
      </c>
      <c r="O6903" s="1" t="s">
        <v>8532</v>
      </c>
    </row>
    <row r="6904" spans="1:15" x14ac:dyDescent="0.3">
      <c r="A6904" s="1" t="s">
        <v>75</v>
      </c>
      <c r="B6904" s="1" t="s">
        <v>5775</v>
      </c>
      <c r="C6904" s="1">
        <v>1</v>
      </c>
      <c r="D6904" s="1" t="s">
        <v>7185</v>
      </c>
      <c r="E6904" s="1">
        <v>28</v>
      </c>
      <c r="F6904" s="1" t="s">
        <v>8587</v>
      </c>
      <c r="G6904" s="1" t="s">
        <v>5801</v>
      </c>
      <c r="H6904" s="1" t="s">
        <v>8506</v>
      </c>
      <c r="I6904" s="1" t="b">
        <v>0</v>
      </c>
      <c r="J6904" s="1">
        <v>1</v>
      </c>
      <c r="K6904" s="1">
        <v>0</v>
      </c>
      <c r="L6904" s="1">
        <v>0</v>
      </c>
      <c r="M6904" s="1">
        <v>87</v>
      </c>
      <c r="N6904" s="1">
        <v>5.5484693877550999</v>
      </c>
      <c r="O6904" s="1" t="s">
        <v>8512</v>
      </c>
    </row>
    <row r="6905" spans="1:15" x14ac:dyDescent="0.3">
      <c r="A6905" s="1" t="s">
        <v>75</v>
      </c>
      <c r="B6905" s="1" t="s">
        <v>5775</v>
      </c>
      <c r="C6905" s="1">
        <v>1</v>
      </c>
      <c r="D6905" s="1" t="s">
        <v>7185</v>
      </c>
      <c r="E6905" s="1">
        <v>28</v>
      </c>
      <c r="F6905" s="1" t="s">
        <v>8587</v>
      </c>
      <c r="G6905" s="1" t="s">
        <v>5814</v>
      </c>
      <c r="H6905" s="1" t="s">
        <v>8506</v>
      </c>
      <c r="I6905" s="1" t="b">
        <v>1</v>
      </c>
      <c r="J6905" s="1">
        <v>0</v>
      </c>
      <c r="K6905" s="1">
        <v>0</v>
      </c>
      <c r="L6905" s="1">
        <v>0</v>
      </c>
      <c r="M6905" s="1">
        <v>75</v>
      </c>
      <c r="N6905" s="1">
        <v>4.7831632653061202</v>
      </c>
      <c r="O6905" s="1" t="s">
        <v>8507</v>
      </c>
    </row>
    <row r="6906" spans="1:15" x14ac:dyDescent="0.3">
      <c r="A6906" s="1" t="s">
        <v>75</v>
      </c>
      <c r="B6906" s="1" t="s">
        <v>5775</v>
      </c>
      <c r="C6906" s="1">
        <v>1</v>
      </c>
      <c r="D6906" s="1" t="s">
        <v>7185</v>
      </c>
      <c r="E6906" s="1">
        <v>28</v>
      </c>
      <c r="F6906" s="1" t="s">
        <v>8587</v>
      </c>
      <c r="G6906" s="1" t="s">
        <v>5803</v>
      </c>
      <c r="H6906" s="1" t="s">
        <v>8545</v>
      </c>
      <c r="I6906" s="1" t="b">
        <v>0</v>
      </c>
      <c r="J6906" s="1">
        <v>0</v>
      </c>
      <c r="K6906" s="1">
        <v>1</v>
      </c>
      <c r="L6906" s="1">
        <v>0</v>
      </c>
      <c r="M6906" s="1">
        <v>57</v>
      </c>
      <c r="N6906" s="1">
        <v>3.6352040816326499</v>
      </c>
      <c r="O6906" s="1" t="s">
        <v>8550</v>
      </c>
    </row>
    <row r="6907" spans="1:15" x14ac:dyDescent="0.3">
      <c r="A6907" s="1" t="s">
        <v>75</v>
      </c>
      <c r="B6907" s="1" t="s">
        <v>5775</v>
      </c>
      <c r="C6907" s="1">
        <v>1</v>
      </c>
      <c r="D6907" s="1" t="s">
        <v>7185</v>
      </c>
      <c r="E6907" s="1">
        <v>28</v>
      </c>
      <c r="F6907" s="1" t="s">
        <v>8587</v>
      </c>
      <c r="G6907" s="1" t="s">
        <v>5803</v>
      </c>
      <c r="H6907" s="1" t="s">
        <v>8559</v>
      </c>
      <c r="I6907" s="1" t="b">
        <v>0</v>
      </c>
      <c r="J6907" s="1">
        <v>0</v>
      </c>
      <c r="K6907" s="1">
        <v>1</v>
      </c>
      <c r="L6907" s="1">
        <v>24</v>
      </c>
      <c r="M6907" s="1">
        <v>33</v>
      </c>
      <c r="N6907" s="1">
        <v>2.1045918367346901</v>
      </c>
      <c r="O6907" s="1" t="s">
        <v>8560</v>
      </c>
    </row>
    <row r="6908" spans="1:15" x14ac:dyDescent="0.3">
      <c r="A6908" s="1" t="s">
        <v>75</v>
      </c>
      <c r="B6908" s="1" t="s">
        <v>5775</v>
      </c>
      <c r="C6908" s="1">
        <v>1</v>
      </c>
      <c r="D6908" s="1" t="s">
        <v>7185</v>
      </c>
      <c r="E6908" s="1">
        <v>28</v>
      </c>
      <c r="F6908" s="1" t="s">
        <v>8587</v>
      </c>
      <c r="G6908" s="1" t="s">
        <v>5834</v>
      </c>
      <c r="H6908" s="1" t="s">
        <v>8506</v>
      </c>
      <c r="I6908" s="1" t="b">
        <v>0</v>
      </c>
      <c r="J6908" s="1">
        <v>15</v>
      </c>
      <c r="K6908" s="1">
        <v>0</v>
      </c>
      <c r="L6908" s="1">
        <v>0</v>
      </c>
      <c r="M6908" s="1">
        <v>28</v>
      </c>
      <c r="N6908" s="1">
        <v>1.78571428571428</v>
      </c>
      <c r="O6908" s="1" t="s">
        <v>8520</v>
      </c>
    </row>
    <row r="6909" spans="1:15" x14ac:dyDescent="0.3">
      <c r="A6909" s="1" t="s">
        <v>75</v>
      </c>
      <c r="B6909" s="1" t="s">
        <v>5775</v>
      </c>
      <c r="C6909" s="1">
        <v>1</v>
      </c>
      <c r="D6909" s="1" t="s">
        <v>7185</v>
      </c>
      <c r="E6909" s="1">
        <v>28</v>
      </c>
      <c r="F6909" s="1" t="s">
        <v>8587</v>
      </c>
      <c r="G6909" s="1" t="s">
        <v>5803</v>
      </c>
      <c r="H6909" s="1" t="s">
        <v>8589</v>
      </c>
      <c r="I6909" s="1" t="b">
        <v>0</v>
      </c>
      <c r="J6909" s="1">
        <v>0</v>
      </c>
      <c r="K6909" s="1">
        <v>1</v>
      </c>
      <c r="L6909" s="1">
        <v>7</v>
      </c>
      <c r="M6909" s="1">
        <v>19</v>
      </c>
      <c r="N6909" s="1">
        <v>1.21173469387755</v>
      </c>
      <c r="O6909" s="1" t="s">
        <v>8590</v>
      </c>
    </row>
    <row r="6910" spans="1:15" x14ac:dyDescent="0.3">
      <c r="A6910" s="1" t="s">
        <v>75</v>
      </c>
      <c r="B6910" s="1" t="s">
        <v>5775</v>
      </c>
      <c r="C6910" s="1">
        <v>1</v>
      </c>
      <c r="D6910" s="1" t="s">
        <v>7185</v>
      </c>
      <c r="E6910" s="1">
        <v>28</v>
      </c>
      <c r="F6910" s="1" t="s">
        <v>8587</v>
      </c>
      <c r="G6910" s="1" t="s">
        <v>5810</v>
      </c>
      <c r="H6910" s="1" t="s">
        <v>8506</v>
      </c>
      <c r="I6910" s="1" t="b">
        <v>0</v>
      </c>
      <c r="J6910" s="1">
        <v>2</v>
      </c>
      <c r="K6910" s="1">
        <v>0</v>
      </c>
      <c r="L6910" s="1">
        <v>0</v>
      </c>
      <c r="M6910" s="1">
        <v>19</v>
      </c>
      <c r="N6910" s="1">
        <v>1.21173469387755</v>
      </c>
      <c r="O6910" s="1" t="s">
        <v>8591</v>
      </c>
    </row>
    <row r="6911" spans="1:15" x14ac:dyDescent="0.3">
      <c r="A6911" s="1" t="s">
        <v>75</v>
      </c>
      <c r="B6911" s="1" t="s">
        <v>5775</v>
      </c>
      <c r="C6911" s="1">
        <v>1</v>
      </c>
      <c r="D6911" s="1" t="s">
        <v>7185</v>
      </c>
      <c r="E6911" s="1">
        <v>28</v>
      </c>
      <c r="F6911" s="1" t="s">
        <v>8587</v>
      </c>
      <c r="G6911" s="1" t="s">
        <v>5876</v>
      </c>
      <c r="H6911" s="1" t="s">
        <v>8506</v>
      </c>
      <c r="I6911" s="1" t="b">
        <v>0</v>
      </c>
      <c r="J6911" s="1">
        <v>4</v>
      </c>
      <c r="K6911" s="1">
        <v>0</v>
      </c>
      <c r="L6911" s="1">
        <v>0</v>
      </c>
      <c r="M6911" s="1">
        <v>16</v>
      </c>
      <c r="N6911" s="1">
        <v>1.0204081632652999</v>
      </c>
      <c r="O6911" s="1" t="s">
        <v>8592</v>
      </c>
    </row>
    <row r="6912" spans="1:15" x14ac:dyDescent="0.3">
      <c r="A6912" s="1" t="s">
        <v>75</v>
      </c>
      <c r="B6912" s="1" t="s">
        <v>5775</v>
      </c>
      <c r="C6912" s="1">
        <v>1</v>
      </c>
      <c r="D6912" s="1" t="s">
        <v>7185</v>
      </c>
      <c r="E6912" s="1">
        <v>29</v>
      </c>
      <c r="F6912" s="1" t="s">
        <v>8593</v>
      </c>
      <c r="G6912" s="1" t="s">
        <v>5814</v>
      </c>
      <c r="H6912" s="1" t="s">
        <v>8506</v>
      </c>
      <c r="I6912" s="1" t="b">
        <v>1</v>
      </c>
      <c r="J6912" s="1">
        <v>0</v>
      </c>
      <c r="K6912" s="1">
        <v>0</v>
      </c>
      <c r="L6912" s="1">
        <v>0</v>
      </c>
      <c r="M6912" s="1">
        <v>390</v>
      </c>
      <c r="N6912" s="1">
        <v>30.830039525691699</v>
      </c>
      <c r="O6912" s="1" t="s">
        <v>8507</v>
      </c>
    </row>
    <row r="6913" spans="1:15" x14ac:dyDescent="0.3">
      <c r="A6913" s="1" t="s">
        <v>75</v>
      </c>
      <c r="B6913" s="1" t="s">
        <v>5775</v>
      </c>
      <c r="C6913" s="1">
        <v>1</v>
      </c>
      <c r="D6913" s="1" t="s">
        <v>7185</v>
      </c>
      <c r="E6913" s="1">
        <v>29</v>
      </c>
      <c r="F6913" s="1" t="s">
        <v>8593</v>
      </c>
      <c r="G6913" s="1" t="s">
        <v>5803</v>
      </c>
      <c r="H6913" s="1" t="s">
        <v>8559</v>
      </c>
      <c r="I6913" s="1" t="b">
        <v>0</v>
      </c>
      <c r="J6913" s="1">
        <v>0</v>
      </c>
      <c r="K6913" s="1">
        <v>1</v>
      </c>
      <c r="L6913" s="1">
        <v>24</v>
      </c>
      <c r="M6913" s="1">
        <v>211</v>
      </c>
      <c r="N6913" s="1">
        <v>16.679841897233199</v>
      </c>
      <c r="O6913" s="1" t="s">
        <v>8560</v>
      </c>
    </row>
    <row r="6914" spans="1:15" x14ac:dyDescent="0.3">
      <c r="A6914" s="1" t="s">
        <v>75</v>
      </c>
      <c r="B6914" s="1" t="s">
        <v>5775</v>
      </c>
      <c r="C6914" s="1">
        <v>1</v>
      </c>
      <c r="D6914" s="1" t="s">
        <v>7185</v>
      </c>
      <c r="E6914" s="1">
        <v>29</v>
      </c>
      <c r="F6914" s="1" t="s">
        <v>8593</v>
      </c>
      <c r="G6914" s="1" t="s">
        <v>5876</v>
      </c>
      <c r="H6914" s="1" t="s">
        <v>8506</v>
      </c>
      <c r="I6914" s="1" t="b">
        <v>0</v>
      </c>
      <c r="J6914" s="1">
        <v>4</v>
      </c>
      <c r="K6914" s="1">
        <v>0</v>
      </c>
      <c r="L6914" s="1">
        <v>0</v>
      </c>
      <c r="M6914" s="1">
        <v>117</v>
      </c>
      <c r="N6914" s="1">
        <v>9.2490118577075098</v>
      </c>
      <c r="O6914" s="1" t="s">
        <v>8532</v>
      </c>
    </row>
    <row r="6915" spans="1:15" x14ac:dyDescent="0.3">
      <c r="A6915" s="1" t="s">
        <v>75</v>
      </c>
      <c r="B6915" s="1" t="s">
        <v>5775</v>
      </c>
      <c r="C6915" s="1">
        <v>1</v>
      </c>
      <c r="D6915" s="1" t="s">
        <v>7185</v>
      </c>
      <c r="E6915" s="1">
        <v>29</v>
      </c>
      <c r="F6915" s="1" t="s">
        <v>8593</v>
      </c>
      <c r="G6915" s="1" t="s">
        <v>5801</v>
      </c>
      <c r="H6915" s="1" t="s">
        <v>8506</v>
      </c>
      <c r="I6915" s="1" t="b">
        <v>0</v>
      </c>
      <c r="J6915" s="1">
        <v>1</v>
      </c>
      <c r="K6915" s="1">
        <v>0</v>
      </c>
      <c r="L6915" s="1">
        <v>0</v>
      </c>
      <c r="M6915" s="1">
        <v>99</v>
      </c>
      <c r="N6915" s="1">
        <v>7.8260869565217304</v>
      </c>
      <c r="O6915" s="1" t="s">
        <v>8512</v>
      </c>
    </row>
    <row r="6916" spans="1:15" x14ac:dyDescent="0.3">
      <c r="A6916" s="1" t="s">
        <v>75</v>
      </c>
      <c r="B6916" s="1" t="s">
        <v>5775</v>
      </c>
      <c r="C6916" s="1">
        <v>1</v>
      </c>
      <c r="D6916" s="1" t="s">
        <v>7185</v>
      </c>
      <c r="E6916" s="1">
        <v>29</v>
      </c>
      <c r="F6916" s="1" t="s">
        <v>8593</v>
      </c>
      <c r="G6916" s="1" t="s">
        <v>5840</v>
      </c>
      <c r="H6916" s="1" t="s">
        <v>8506</v>
      </c>
      <c r="I6916" s="1" t="b">
        <v>0</v>
      </c>
      <c r="J6916" s="1">
        <v>5</v>
      </c>
      <c r="K6916" s="1">
        <v>0</v>
      </c>
      <c r="L6916" s="1">
        <v>0</v>
      </c>
      <c r="M6916" s="1">
        <v>90</v>
      </c>
      <c r="N6916" s="1">
        <v>7.11462450592885</v>
      </c>
      <c r="O6916" s="1" t="s">
        <v>8509</v>
      </c>
    </row>
    <row r="6917" spans="1:15" x14ac:dyDescent="0.3">
      <c r="A6917" s="1" t="s">
        <v>75</v>
      </c>
      <c r="B6917" s="1" t="s">
        <v>5775</v>
      </c>
      <c r="C6917" s="1">
        <v>1</v>
      </c>
      <c r="D6917" s="1" t="s">
        <v>7185</v>
      </c>
      <c r="E6917" s="1">
        <v>29</v>
      </c>
      <c r="F6917" s="1" t="s">
        <v>8593</v>
      </c>
      <c r="G6917" s="1" t="s">
        <v>5803</v>
      </c>
      <c r="H6917" s="1" t="s">
        <v>8545</v>
      </c>
      <c r="I6917" s="1" t="b">
        <v>0</v>
      </c>
      <c r="J6917" s="1">
        <v>0</v>
      </c>
      <c r="K6917" s="1">
        <v>1</v>
      </c>
      <c r="L6917" s="1">
        <v>0</v>
      </c>
      <c r="M6917" s="1">
        <v>54</v>
      </c>
      <c r="N6917" s="1">
        <v>4.2687747035573098</v>
      </c>
      <c r="O6917" s="1" t="s">
        <v>8550</v>
      </c>
    </row>
    <row r="6918" spans="1:15" x14ac:dyDescent="0.3">
      <c r="A6918" s="1" t="s">
        <v>75</v>
      </c>
      <c r="B6918" s="1" t="s">
        <v>5775</v>
      </c>
      <c r="C6918" s="1">
        <v>1</v>
      </c>
      <c r="D6918" s="1" t="s">
        <v>7185</v>
      </c>
      <c r="E6918" s="1">
        <v>29</v>
      </c>
      <c r="F6918" s="1" t="s">
        <v>8593</v>
      </c>
      <c r="G6918" s="1" t="s">
        <v>5803</v>
      </c>
      <c r="H6918" s="1" t="s">
        <v>8526</v>
      </c>
      <c r="I6918" s="1" t="b">
        <v>0</v>
      </c>
      <c r="J6918" s="1">
        <v>0</v>
      </c>
      <c r="K6918" s="1">
        <v>1</v>
      </c>
      <c r="L6918" s="1">
        <v>25</v>
      </c>
      <c r="M6918" s="1">
        <v>31</v>
      </c>
      <c r="N6918" s="1">
        <v>2.4505928853754901</v>
      </c>
      <c r="O6918" s="1" t="s">
        <v>8588</v>
      </c>
    </row>
    <row r="6919" spans="1:15" x14ac:dyDescent="0.3">
      <c r="A6919" s="1" t="s">
        <v>75</v>
      </c>
      <c r="B6919" s="1" t="s">
        <v>5775</v>
      </c>
      <c r="C6919" s="1">
        <v>1</v>
      </c>
      <c r="D6919" s="1" t="s">
        <v>7185</v>
      </c>
      <c r="E6919" s="1">
        <v>29</v>
      </c>
      <c r="F6919" s="1" t="s">
        <v>8593</v>
      </c>
      <c r="G6919" s="1" t="s">
        <v>5834</v>
      </c>
      <c r="H6919" s="1" t="s">
        <v>8585</v>
      </c>
      <c r="I6919" s="1" t="b">
        <v>0</v>
      </c>
      <c r="J6919" s="1">
        <v>13</v>
      </c>
      <c r="K6919" s="1">
        <v>5</v>
      </c>
      <c r="L6919" s="1">
        <v>7</v>
      </c>
      <c r="M6919" s="1">
        <v>29</v>
      </c>
      <c r="N6919" s="1">
        <v>2.2924901185770699</v>
      </c>
      <c r="O6919" s="1" t="s">
        <v>8586</v>
      </c>
    </row>
    <row r="6920" spans="1:15" x14ac:dyDescent="0.3">
      <c r="A6920" s="1" t="s">
        <v>75</v>
      </c>
      <c r="B6920" s="1" t="s">
        <v>5775</v>
      </c>
      <c r="C6920" s="1">
        <v>1</v>
      </c>
      <c r="D6920" s="1" t="s">
        <v>7185</v>
      </c>
      <c r="E6920" s="1">
        <v>29</v>
      </c>
      <c r="F6920" s="1" t="s">
        <v>8593</v>
      </c>
      <c r="G6920" s="1" t="s">
        <v>5834</v>
      </c>
      <c r="H6920" s="1" t="s">
        <v>8506</v>
      </c>
      <c r="I6920" s="1" t="b">
        <v>0</v>
      </c>
      <c r="J6920" s="1">
        <v>19</v>
      </c>
      <c r="K6920" s="1">
        <v>0</v>
      </c>
      <c r="L6920" s="1">
        <v>0</v>
      </c>
      <c r="M6920" s="1">
        <v>19</v>
      </c>
      <c r="N6920" s="1">
        <v>1.50197628458498</v>
      </c>
      <c r="O6920" s="1" t="s">
        <v>8551</v>
      </c>
    </row>
    <row r="6921" spans="1:15" x14ac:dyDescent="0.3">
      <c r="A6921" s="1" t="s">
        <v>75</v>
      </c>
      <c r="B6921" s="1" t="s">
        <v>5775</v>
      </c>
      <c r="C6921" s="1">
        <v>1</v>
      </c>
      <c r="D6921" s="1" t="s">
        <v>7185</v>
      </c>
      <c r="E6921" s="1">
        <v>29</v>
      </c>
      <c r="F6921" s="1" t="s">
        <v>8593</v>
      </c>
      <c r="G6921" s="1" t="s">
        <v>5834</v>
      </c>
      <c r="H6921" s="1" t="s">
        <v>8506</v>
      </c>
      <c r="I6921" s="1" t="b">
        <v>0</v>
      </c>
      <c r="J6921" s="1">
        <v>6</v>
      </c>
      <c r="K6921" s="1">
        <v>0</v>
      </c>
      <c r="L6921" s="1">
        <v>0</v>
      </c>
      <c r="M6921" s="1">
        <v>17</v>
      </c>
      <c r="N6921" s="1">
        <v>1.3438735177865599</v>
      </c>
      <c r="O6921" s="1" t="s">
        <v>8531</v>
      </c>
    </row>
    <row r="6922" spans="1:15" x14ac:dyDescent="0.3">
      <c r="A6922" s="1" t="s">
        <v>75</v>
      </c>
      <c r="B6922" s="1" t="s">
        <v>5775</v>
      </c>
      <c r="C6922" s="1">
        <v>1</v>
      </c>
      <c r="D6922" s="1" t="s">
        <v>7185</v>
      </c>
      <c r="E6922" s="1">
        <v>29</v>
      </c>
      <c r="F6922" s="1" t="s">
        <v>8593</v>
      </c>
      <c r="G6922" s="1" t="s">
        <v>5803</v>
      </c>
      <c r="H6922" s="1" t="s">
        <v>8545</v>
      </c>
      <c r="I6922" s="1" t="b">
        <v>0</v>
      </c>
      <c r="J6922" s="1">
        <v>0</v>
      </c>
      <c r="K6922" s="1">
        <v>1</v>
      </c>
      <c r="L6922" s="1">
        <v>0</v>
      </c>
      <c r="M6922" s="1">
        <v>13</v>
      </c>
      <c r="N6922" s="1">
        <v>1.0276679841897201</v>
      </c>
      <c r="O6922" s="1" t="s">
        <v>8546</v>
      </c>
    </row>
    <row r="6923" spans="1:15" x14ac:dyDescent="0.3">
      <c r="A6923" s="1" t="s">
        <v>75</v>
      </c>
      <c r="B6923" s="1" t="s">
        <v>5775</v>
      </c>
      <c r="C6923" s="1">
        <v>-1</v>
      </c>
      <c r="D6923" s="1" t="s">
        <v>7185</v>
      </c>
      <c r="E6923" s="1">
        <v>-1</v>
      </c>
      <c r="F6923" s="1" t="s">
        <v>8594</v>
      </c>
      <c r="G6923" s="1" t="s">
        <v>5814</v>
      </c>
      <c r="H6923" s="1" t="s">
        <v>8506</v>
      </c>
      <c r="I6923" s="1" t="b">
        <v>1</v>
      </c>
      <c r="J6923" s="1">
        <v>0</v>
      </c>
      <c r="K6923" s="1">
        <v>0</v>
      </c>
      <c r="L6923" s="1">
        <v>0</v>
      </c>
      <c r="M6923" s="1">
        <v>1355</v>
      </c>
      <c r="N6923" s="1">
        <v>94.821553533939806</v>
      </c>
      <c r="O6923" s="1" t="s">
        <v>8507</v>
      </c>
    </row>
    <row r="6924" spans="1:15" x14ac:dyDescent="0.3">
      <c r="A6924" s="1" t="s">
        <v>75</v>
      </c>
      <c r="B6924" s="1" t="s">
        <v>5775</v>
      </c>
      <c r="C6924" s="1">
        <v>-1</v>
      </c>
      <c r="D6924" s="1" t="s">
        <v>7185</v>
      </c>
      <c r="E6924" s="1">
        <v>-1</v>
      </c>
      <c r="F6924" s="1" t="s">
        <v>8595</v>
      </c>
      <c r="G6924" s="1" t="s">
        <v>5814</v>
      </c>
      <c r="H6924" s="1" t="s">
        <v>8506</v>
      </c>
      <c r="I6924" s="1" t="b">
        <v>1</v>
      </c>
      <c r="J6924" s="1">
        <v>0</v>
      </c>
      <c r="K6924" s="1">
        <v>0</v>
      </c>
      <c r="L6924" s="1">
        <v>0</v>
      </c>
      <c r="M6924" s="1">
        <v>1529</v>
      </c>
      <c r="N6924" s="1">
        <v>92.219541616405294</v>
      </c>
      <c r="O6924" s="1" t="s">
        <v>8507</v>
      </c>
    </row>
    <row r="6925" spans="1:15" x14ac:dyDescent="0.3">
      <c r="A6925" s="1" t="s">
        <v>5716</v>
      </c>
      <c r="B6925" s="1" t="s">
        <v>5775</v>
      </c>
      <c r="C6925" s="1">
        <v>2</v>
      </c>
      <c r="D6925" s="1" t="s">
        <v>7266</v>
      </c>
      <c r="E6925" s="1">
        <v>0</v>
      </c>
      <c r="F6925" s="1" t="s">
        <v>8596</v>
      </c>
      <c r="G6925" s="1" t="s">
        <v>5816</v>
      </c>
      <c r="H6925" s="1" t="s">
        <v>8506</v>
      </c>
      <c r="I6925" s="1" t="b">
        <v>0</v>
      </c>
      <c r="J6925" s="1">
        <v>3</v>
      </c>
      <c r="K6925" s="1">
        <v>0</v>
      </c>
      <c r="L6925" s="1">
        <v>0</v>
      </c>
      <c r="M6925" s="1">
        <v>593</v>
      </c>
      <c r="N6925" s="1">
        <v>42.266571632216603</v>
      </c>
      <c r="O6925" s="1" t="s">
        <v>8552</v>
      </c>
    </row>
    <row r="6926" spans="1:15" x14ac:dyDescent="0.3">
      <c r="A6926" s="1" t="s">
        <v>5716</v>
      </c>
      <c r="B6926" s="1" t="s">
        <v>5775</v>
      </c>
      <c r="C6926" s="1">
        <v>2</v>
      </c>
      <c r="D6926" s="1" t="s">
        <v>7266</v>
      </c>
      <c r="E6926" s="1">
        <v>0</v>
      </c>
      <c r="F6926" s="1" t="s">
        <v>8596</v>
      </c>
      <c r="G6926" s="1" t="s">
        <v>5801</v>
      </c>
      <c r="H6926" s="1" t="s">
        <v>8506</v>
      </c>
      <c r="I6926" s="1" t="b">
        <v>0</v>
      </c>
      <c r="J6926" s="1">
        <v>1</v>
      </c>
      <c r="K6926" s="1">
        <v>0</v>
      </c>
      <c r="L6926" s="1">
        <v>0</v>
      </c>
      <c r="M6926" s="1">
        <v>508</v>
      </c>
      <c r="N6926" s="1">
        <v>36.208125445473897</v>
      </c>
      <c r="O6926" s="1" t="s">
        <v>8512</v>
      </c>
    </row>
    <row r="6927" spans="1:15" x14ac:dyDescent="0.3">
      <c r="A6927" s="1" t="s">
        <v>5716</v>
      </c>
      <c r="B6927" s="1" t="s">
        <v>5775</v>
      </c>
      <c r="C6927" s="1">
        <v>2</v>
      </c>
      <c r="D6927" s="1" t="s">
        <v>7266</v>
      </c>
      <c r="E6927" s="1">
        <v>0</v>
      </c>
      <c r="F6927" s="1" t="s">
        <v>8596</v>
      </c>
      <c r="G6927" s="1" t="s">
        <v>5840</v>
      </c>
      <c r="H6927" s="1" t="s">
        <v>8506</v>
      </c>
      <c r="I6927" s="1" t="b">
        <v>0</v>
      </c>
      <c r="J6927" s="1">
        <v>5</v>
      </c>
      <c r="K6927" s="1">
        <v>0</v>
      </c>
      <c r="L6927" s="1">
        <v>0</v>
      </c>
      <c r="M6927" s="1">
        <v>102</v>
      </c>
      <c r="N6927" s="1">
        <v>7.2701354240912304</v>
      </c>
      <c r="O6927" s="1" t="s">
        <v>8509</v>
      </c>
    </row>
    <row r="6928" spans="1:15" x14ac:dyDescent="0.3">
      <c r="A6928" s="1" t="s">
        <v>5716</v>
      </c>
      <c r="B6928" s="1" t="s">
        <v>5775</v>
      </c>
      <c r="C6928" s="1">
        <v>2</v>
      </c>
      <c r="D6928" s="1" t="s">
        <v>7266</v>
      </c>
      <c r="E6928" s="1">
        <v>0</v>
      </c>
      <c r="F6928" s="1" t="s">
        <v>8596</v>
      </c>
      <c r="G6928" s="1" t="s">
        <v>5810</v>
      </c>
      <c r="H6928" s="1" t="s">
        <v>8506</v>
      </c>
      <c r="I6928" s="1" t="b">
        <v>0</v>
      </c>
      <c r="J6928" s="1">
        <v>2</v>
      </c>
      <c r="K6928" s="1">
        <v>0</v>
      </c>
      <c r="L6928" s="1">
        <v>0</v>
      </c>
      <c r="M6928" s="1">
        <v>102</v>
      </c>
      <c r="N6928" s="1">
        <v>7.2701354240912304</v>
      </c>
      <c r="O6928" s="1" t="s">
        <v>8597</v>
      </c>
    </row>
    <row r="6929" spans="1:15" x14ac:dyDescent="0.3">
      <c r="A6929" s="1" t="s">
        <v>5716</v>
      </c>
      <c r="B6929" s="1" t="s">
        <v>5775</v>
      </c>
      <c r="C6929" s="1">
        <v>2</v>
      </c>
      <c r="D6929" s="1" t="s">
        <v>7266</v>
      </c>
      <c r="E6929" s="1">
        <v>0</v>
      </c>
      <c r="F6929" s="1" t="s">
        <v>8596</v>
      </c>
      <c r="G6929" s="1" t="s">
        <v>5814</v>
      </c>
      <c r="H6929" s="1" t="s">
        <v>8506</v>
      </c>
      <c r="I6929" s="1" t="b">
        <v>1</v>
      </c>
      <c r="J6929" s="1">
        <v>0</v>
      </c>
      <c r="K6929" s="1">
        <v>0</v>
      </c>
      <c r="L6929" s="1">
        <v>0</v>
      </c>
      <c r="M6929" s="1">
        <v>15</v>
      </c>
      <c r="N6929" s="1">
        <v>1.0691375623663499</v>
      </c>
      <c r="O6929" s="1" t="s">
        <v>8507</v>
      </c>
    </row>
    <row r="6930" spans="1:15" x14ac:dyDescent="0.3">
      <c r="A6930" s="1" t="s">
        <v>5716</v>
      </c>
      <c r="B6930" s="1" t="s">
        <v>5775</v>
      </c>
      <c r="C6930" s="1">
        <v>2</v>
      </c>
      <c r="D6930" s="1" t="s">
        <v>7266</v>
      </c>
      <c r="E6930" s="1">
        <v>1</v>
      </c>
      <c r="F6930" s="1" t="s">
        <v>8598</v>
      </c>
      <c r="G6930" s="1" t="s">
        <v>5840</v>
      </c>
      <c r="H6930" s="1" t="s">
        <v>8506</v>
      </c>
      <c r="I6930" s="1" t="b">
        <v>0</v>
      </c>
      <c r="J6930" s="1">
        <v>5</v>
      </c>
      <c r="K6930" s="1">
        <v>0</v>
      </c>
      <c r="L6930" s="1">
        <v>0</v>
      </c>
      <c r="M6930" s="1">
        <v>690</v>
      </c>
      <c r="N6930" s="1">
        <v>41.243275552898901</v>
      </c>
      <c r="O6930" s="1" t="s">
        <v>8509</v>
      </c>
    </row>
    <row r="6931" spans="1:15" x14ac:dyDescent="0.3">
      <c r="A6931" s="1" t="s">
        <v>5716</v>
      </c>
      <c r="B6931" s="1" t="s">
        <v>5775</v>
      </c>
      <c r="C6931" s="1">
        <v>2</v>
      </c>
      <c r="D6931" s="1" t="s">
        <v>7266</v>
      </c>
      <c r="E6931" s="1">
        <v>1</v>
      </c>
      <c r="F6931" s="1" t="s">
        <v>8598</v>
      </c>
      <c r="G6931" s="1" t="s">
        <v>5810</v>
      </c>
      <c r="H6931" s="1" t="s">
        <v>8506</v>
      </c>
      <c r="I6931" s="1" t="b">
        <v>0</v>
      </c>
      <c r="J6931" s="1">
        <v>2</v>
      </c>
      <c r="K6931" s="1">
        <v>0</v>
      </c>
      <c r="L6931" s="1">
        <v>0</v>
      </c>
      <c r="M6931" s="1">
        <v>666</v>
      </c>
      <c r="N6931" s="1">
        <v>39.808726838015502</v>
      </c>
      <c r="O6931" s="1" t="s">
        <v>8597</v>
      </c>
    </row>
    <row r="6932" spans="1:15" x14ac:dyDescent="0.3">
      <c r="A6932" s="1" t="s">
        <v>5716</v>
      </c>
      <c r="B6932" s="1" t="s">
        <v>5775</v>
      </c>
      <c r="C6932" s="1">
        <v>2</v>
      </c>
      <c r="D6932" s="1" t="s">
        <v>7266</v>
      </c>
      <c r="E6932" s="1">
        <v>1</v>
      </c>
      <c r="F6932" s="1" t="s">
        <v>8598</v>
      </c>
      <c r="G6932" s="1" t="s">
        <v>5816</v>
      </c>
      <c r="H6932" s="1" t="s">
        <v>8506</v>
      </c>
      <c r="I6932" s="1" t="b">
        <v>0</v>
      </c>
      <c r="J6932" s="1">
        <v>3</v>
      </c>
      <c r="K6932" s="1">
        <v>0</v>
      </c>
      <c r="L6932" s="1">
        <v>0</v>
      </c>
      <c r="M6932" s="1">
        <v>106</v>
      </c>
      <c r="N6932" s="1">
        <v>6.3359234907352002</v>
      </c>
      <c r="O6932" s="1" t="s">
        <v>8552</v>
      </c>
    </row>
    <row r="6933" spans="1:15" x14ac:dyDescent="0.3">
      <c r="A6933" s="1" t="s">
        <v>5716</v>
      </c>
      <c r="B6933" s="1" t="s">
        <v>5775</v>
      </c>
      <c r="C6933" s="1">
        <v>2</v>
      </c>
      <c r="D6933" s="1" t="s">
        <v>7266</v>
      </c>
      <c r="E6933" s="1">
        <v>1</v>
      </c>
      <c r="F6933" s="1" t="s">
        <v>8598</v>
      </c>
      <c r="G6933" s="1" t="s">
        <v>5801</v>
      </c>
      <c r="H6933" s="1" t="s">
        <v>8506</v>
      </c>
      <c r="I6933" s="1" t="b">
        <v>0</v>
      </c>
      <c r="J6933" s="1">
        <v>1</v>
      </c>
      <c r="K6933" s="1">
        <v>0</v>
      </c>
      <c r="L6933" s="1">
        <v>0</v>
      </c>
      <c r="M6933" s="1">
        <v>95</v>
      </c>
      <c r="N6933" s="1">
        <v>5.6784219964136202</v>
      </c>
      <c r="O6933" s="1" t="s">
        <v>8512</v>
      </c>
    </row>
    <row r="6934" spans="1:15" x14ac:dyDescent="0.3">
      <c r="A6934" s="1" t="s">
        <v>5716</v>
      </c>
      <c r="B6934" s="1" t="s">
        <v>5775</v>
      </c>
      <c r="C6934" s="1">
        <v>2</v>
      </c>
      <c r="D6934" s="1" t="s">
        <v>7266</v>
      </c>
      <c r="E6934" s="1">
        <v>2</v>
      </c>
      <c r="F6934" s="1" t="s">
        <v>8599</v>
      </c>
      <c r="G6934" s="1" t="s">
        <v>5814</v>
      </c>
      <c r="H6934" s="1" t="s">
        <v>8506</v>
      </c>
      <c r="I6934" s="1" t="b">
        <v>1</v>
      </c>
      <c r="J6934" s="1">
        <v>0</v>
      </c>
      <c r="K6934" s="1">
        <v>0</v>
      </c>
      <c r="L6934" s="1">
        <v>0</v>
      </c>
      <c r="M6934" s="1">
        <v>1535</v>
      </c>
      <c r="N6934" s="1">
        <v>90.241034685479093</v>
      </c>
      <c r="O6934" s="1" t="s">
        <v>8507</v>
      </c>
    </row>
    <row r="6935" spans="1:15" x14ac:dyDescent="0.3">
      <c r="A6935" s="1" t="s">
        <v>5716</v>
      </c>
      <c r="B6935" s="1" t="s">
        <v>5775</v>
      </c>
      <c r="C6935" s="1">
        <v>2</v>
      </c>
      <c r="D6935" s="1" t="s">
        <v>7266</v>
      </c>
      <c r="E6935" s="1">
        <v>2</v>
      </c>
      <c r="F6935" s="1" t="s">
        <v>8599</v>
      </c>
      <c r="G6935" s="1" t="s">
        <v>5801</v>
      </c>
      <c r="H6935" s="1" t="s">
        <v>8506</v>
      </c>
      <c r="I6935" s="1" t="b">
        <v>0</v>
      </c>
      <c r="J6935" s="1">
        <v>1</v>
      </c>
      <c r="K6935" s="1">
        <v>0</v>
      </c>
      <c r="L6935" s="1">
        <v>0</v>
      </c>
      <c r="M6935" s="1">
        <v>27</v>
      </c>
      <c r="N6935" s="1">
        <v>1.5873015873015801</v>
      </c>
      <c r="O6935" s="1" t="s">
        <v>8512</v>
      </c>
    </row>
    <row r="6936" spans="1:15" x14ac:dyDescent="0.3">
      <c r="A6936" s="1" t="s">
        <v>5716</v>
      </c>
      <c r="B6936" s="1" t="s">
        <v>5775</v>
      </c>
      <c r="C6936" s="1">
        <v>2</v>
      </c>
      <c r="D6936" s="1" t="s">
        <v>7266</v>
      </c>
      <c r="E6936" s="1">
        <v>2</v>
      </c>
      <c r="F6936" s="1" t="s">
        <v>8599</v>
      </c>
      <c r="G6936" s="1" t="s">
        <v>5816</v>
      </c>
      <c r="H6936" s="1" t="s">
        <v>8506</v>
      </c>
      <c r="I6936" s="1" t="b">
        <v>0</v>
      </c>
      <c r="J6936" s="1">
        <v>3</v>
      </c>
      <c r="K6936" s="1">
        <v>0</v>
      </c>
      <c r="L6936" s="1">
        <v>0</v>
      </c>
      <c r="M6936" s="1">
        <v>23</v>
      </c>
      <c r="N6936" s="1">
        <v>1.3521457965902399</v>
      </c>
      <c r="O6936" s="1" t="s">
        <v>8552</v>
      </c>
    </row>
    <row r="6937" spans="1:15" x14ac:dyDescent="0.3">
      <c r="A6937" s="1" t="s">
        <v>5716</v>
      </c>
      <c r="B6937" s="1" t="s">
        <v>5775</v>
      </c>
      <c r="C6937" s="1">
        <v>2</v>
      </c>
      <c r="D6937" s="1" t="s">
        <v>7266</v>
      </c>
      <c r="E6937" s="1">
        <v>2</v>
      </c>
      <c r="F6937" s="1" t="s">
        <v>8599</v>
      </c>
      <c r="G6937" s="1" t="s">
        <v>5834</v>
      </c>
      <c r="H6937" s="1" t="s">
        <v>8506</v>
      </c>
      <c r="I6937" s="1" t="b">
        <v>0</v>
      </c>
      <c r="J6937" s="1">
        <v>7</v>
      </c>
      <c r="K6937" s="1">
        <v>0</v>
      </c>
      <c r="L6937" s="1">
        <v>0</v>
      </c>
      <c r="M6937" s="1">
        <v>18</v>
      </c>
      <c r="N6937" s="1">
        <v>1.0582010582010499</v>
      </c>
      <c r="O6937" s="1" t="s">
        <v>8600</v>
      </c>
    </row>
    <row r="6938" spans="1:15" x14ac:dyDescent="0.3">
      <c r="A6938" s="1" t="s">
        <v>5716</v>
      </c>
      <c r="B6938" s="1" t="s">
        <v>5775</v>
      </c>
      <c r="C6938" s="1">
        <v>2</v>
      </c>
      <c r="D6938" s="1" t="s">
        <v>7266</v>
      </c>
      <c r="E6938" s="1">
        <v>3</v>
      </c>
      <c r="F6938" s="1" t="s">
        <v>8601</v>
      </c>
      <c r="G6938" s="1" t="s">
        <v>5814</v>
      </c>
      <c r="H6938" s="1" t="s">
        <v>8506</v>
      </c>
      <c r="I6938" s="1" t="b">
        <v>1</v>
      </c>
      <c r="J6938" s="1">
        <v>0</v>
      </c>
      <c r="K6938" s="1">
        <v>0</v>
      </c>
      <c r="L6938" s="1">
        <v>0</v>
      </c>
      <c r="M6938" s="1">
        <v>141</v>
      </c>
      <c r="N6938" s="1">
        <v>32.339449541284402</v>
      </c>
      <c r="O6938" s="1" t="s">
        <v>8507</v>
      </c>
    </row>
    <row r="6939" spans="1:15" x14ac:dyDescent="0.3">
      <c r="A6939" s="1" t="s">
        <v>5716</v>
      </c>
      <c r="B6939" s="1" t="s">
        <v>5775</v>
      </c>
      <c r="C6939" s="1">
        <v>2</v>
      </c>
      <c r="D6939" s="1" t="s">
        <v>7266</v>
      </c>
      <c r="E6939" s="1">
        <v>3</v>
      </c>
      <c r="F6939" s="1" t="s">
        <v>8601</v>
      </c>
      <c r="G6939" s="1" t="s">
        <v>5801</v>
      </c>
      <c r="H6939" s="1" t="s">
        <v>8506</v>
      </c>
      <c r="I6939" s="1" t="b">
        <v>0</v>
      </c>
      <c r="J6939" s="1">
        <v>1</v>
      </c>
      <c r="K6939" s="1">
        <v>0</v>
      </c>
      <c r="L6939" s="1">
        <v>0</v>
      </c>
      <c r="M6939" s="1">
        <v>94</v>
      </c>
      <c r="N6939" s="1">
        <v>21.559633027522899</v>
      </c>
      <c r="O6939" s="1" t="s">
        <v>8512</v>
      </c>
    </row>
    <row r="6940" spans="1:15" x14ac:dyDescent="0.3">
      <c r="A6940" s="1" t="s">
        <v>5716</v>
      </c>
      <c r="B6940" s="1" t="s">
        <v>5775</v>
      </c>
      <c r="C6940" s="1">
        <v>2</v>
      </c>
      <c r="D6940" s="1" t="s">
        <v>7266</v>
      </c>
      <c r="E6940" s="1">
        <v>3</v>
      </c>
      <c r="F6940" s="1" t="s">
        <v>8601</v>
      </c>
      <c r="G6940" s="1" t="s">
        <v>5834</v>
      </c>
      <c r="H6940" s="1" t="s">
        <v>8506</v>
      </c>
      <c r="I6940" s="1" t="b">
        <v>0</v>
      </c>
      <c r="J6940" s="1">
        <v>7</v>
      </c>
      <c r="K6940" s="1">
        <v>0</v>
      </c>
      <c r="L6940" s="1">
        <v>0</v>
      </c>
      <c r="M6940" s="1">
        <v>92</v>
      </c>
      <c r="N6940" s="1">
        <v>21.100917431192599</v>
      </c>
      <c r="O6940" s="1" t="s">
        <v>8600</v>
      </c>
    </row>
    <row r="6941" spans="1:15" x14ac:dyDescent="0.3">
      <c r="A6941" s="1" t="s">
        <v>5716</v>
      </c>
      <c r="B6941" s="1" t="s">
        <v>5775</v>
      </c>
      <c r="C6941" s="1">
        <v>2</v>
      </c>
      <c r="D6941" s="1" t="s">
        <v>7266</v>
      </c>
      <c r="E6941" s="1">
        <v>3</v>
      </c>
      <c r="F6941" s="1" t="s">
        <v>8601</v>
      </c>
      <c r="G6941" s="1" t="s">
        <v>5816</v>
      </c>
      <c r="H6941" s="1" t="s">
        <v>8506</v>
      </c>
      <c r="I6941" s="1" t="b">
        <v>0</v>
      </c>
      <c r="J6941" s="1">
        <v>3</v>
      </c>
      <c r="K6941" s="1">
        <v>0</v>
      </c>
      <c r="L6941" s="1">
        <v>0</v>
      </c>
      <c r="M6941" s="1">
        <v>74</v>
      </c>
      <c r="N6941" s="1">
        <v>16.972477064220101</v>
      </c>
      <c r="O6941" s="1" t="s">
        <v>8552</v>
      </c>
    </row>
    <row r="6942" spans="1:15" x14ac:dyDescent="0.3">
      <c r="A6942" s="1" t="s">
        <v>5716</v>
      </c>
      <c r="B6942" s="1" t="s">
        <v>5775</v>
      </c>
      <c r="C6942" s="1">
        <v>2</v>
      </c>
      <c r="D6942" s="1" t="s">
        <v>7266</v>
      </c>
      <c r="E6942" s="1">
        <v>4</v>
      </c>
      <c r="F6942" s="1" t="s">
        <v>8602</v>
      </c>
      <c r="G6942" s="1" t="s">
        <v>5834</v>
      </c>
      <c r="H6942" s="1" t="s">
        <v>8506</v>
      </c>
      <c r="I6942" s="1" t="b">
        <v>0</v>
      </c>
      <c r="J6942" s="1">
        <v>18</v>
      </c>
      <c r="K6942" s="1">
        <v>0</v>
      </c>
      <c r="L6942" s="1">
        <v>0</v>
      </c>
      <c r="M6942" s="1">
        <v>1206</v>
      </c>
      <c r="N6942" s="1">
        <v>58.120481927710799</v>
      </c>
      <c r="O6942" s="1" t="s">
        <v>8603</v>
      </c>
    </row>
    <row r="6943" spans="1:15" x14ac:dyDescent="0.3">
      <c r="A6943" s="1" t="s">
        <v>5716</v>
      </c>
      <c r="B6943" s="1" t="s">
        <v>5775</v>
      </c>
      <c r="C6943" s="1">
        <v>2</v>
      </c>
      <c r="D6943" s="1" t="s">
        <v>7266</v>
      </c>
      <c r="E6943" s="1">
        <v>4</v>
      </c>
      <c r="F6943" s="1" t="s">
        <v>8602</v>
      </c>
      <c r="G6943" s="1" t="s">
        <v>5801</v>
      </c>
      <c r="H6943" s="1" t="s">
        <v>8506</v>
      </c>
      <c r="I6943" s="1" t="b">
        <v>0</v>
      </c>
      <c r="J6943" s="1">
        <v>1</v>
      </c>
      <c r="K6943" s="1">
        <v>0</v>
      </c>
      <c r="L6943" s="1">
        <v>0</v>
      </c>
      <c r="M6943" s="1">
        <v>211</v>
      </c>
      <c r="N6943" s="1">
        <v>10.168674698795099</v>
      </c>
      <c r="O6943" s="1" t="s">
        <v>8512</v>
      </c>
    </row>
    <row r="6944" spans="1:15" x14ac:dyDescent="0.3">
      <c r="A6944" s="1" t="s">
        <v>5716</v>
      </c>
      <c r="B6944" s="1" t="s">
        <v>5775</v>
      </c>
      <c r="C6944" s="1">
        <v>2</v>
      </c>
      <c r="D6944" s="1" t="s">
        <v>7266</v>
      </c>
      <c r="E6944" s="1">
        <v>4</v>
      </c>
      <c r="F6944" s="1" t="s">
        <v>8602</v>
      </c>
      <c r="G6944" s="1" t="s">
        <v>5834</v>
      </c>
      <c r="H6944" s="1" t="s">
        <v>8506</v>
      </c>
      <c r="I6944" s="1" t="b">
        <v>0</v>
      </c>
      <c r="J6944" s="1">
        <v>26</v>
      </c>
      <c r="K6944" s="1">
        <v>0</v>
      </c>
      <c r="L6944" s="1">
        <v>0</v>
      </c>
      <c r="M6944" s="1">
        <v>139</v>
      </c>
      <c r="N6944" s="1">
        <v>6.6987951807228896</v>
      </c>
      <c r="O6944" s="1" t="s">
        <v>8604</v>
      </c>
    </row>
    <row r="6945" spans="1:15" x14ac:dyDescent="0.3">
      <c r="A6945" s="1" t="s">
        <v>5716</v>
      </c>
      <c r="B6945" s="1" t="s">
        <v>5775</v>
      </c>
      <c r="C6945" s="1">
        <v>2</v>
      </c>
      <c r="D6945" s="1" t="s">
        <v>7266</v>
      </c>
      <c r="E6945" s="1">
        <v>4</v>
      </c>
      <c r="F6945" s="1" t="s">
        <v>8602</v>
      </c>
      <c r="G6945" s="1" t="s">
        <v>5834</v>
      </c>
      <c r="H6945" s="1" t="s">
        <v>8605</v>
      </c>
      <c r="I6945" s="1" t="b">
        <v>0</v>
      </c>
      <c r="J6945" s="1">
        <v>6</v>
      </c>
      <c r="K6945" s="1">
        <v>5</v>
      </c>
      <c r="L6945" s="1">
        <v>4</v>
      </c>
      <c r="M6945" s="1">
        <v>85</v>
      </c>
      <c r="N6945" s="1">
        <v>4.0963855421686697</v>
      </c>
      <c r="O6945" s="1" t="s">
        <v>8606</v>
      </c>
    </row>
    <row r="6946" spans="1:15" x14ac:dyDescent="0.3">
      <c r="A6946" s="1" t="s">
        <v>5716</v>
      </c>
      <c r="B6946" s="1" t="s">
        <v>5775</v>
      </c>
      <c r="C6946" s="1">
        <v>2</v>
      </c>
      <c r="D6946" s="1" t="s">
        <v>7266</v>
      </c>
      <c r="E6946" s="1">
        <v>4</v>
      </c>
      <c r="F6946" s="1" t="s">
        <v>8602</v>
      </c>
      <c r="G6946" s="1" t="s">
        <v>5814</v>
      </c>
      <c r="H6946" s="1" t="s">
        <v>8506</v>
      </c>
      <c r="I6946" s="1" t="b">
        <v>1</v>
      </c>
      <c r="J6946" s="1">
        <v>0</v>
      </c>
      <c r="K6946" s="1">
        <v>0</v>
      </c>
      <c r="L6946" s="1">
        <v>0</v>
      </c>
      <c r="M6946" s="1">
        <v>70</v>
      </c>
      <c r="N6946" s="1">
        <v>3.3734939759036102</v>
      </c>
      <c r="O6946" s="1" t="s">
        <v>8507</v>
      </c>
    </row>
    <row r="6947" spans="1:15" x14ac:dyDescent="0.3">
      <c r="A6947" s="1" t="s">
        <v>5716</v>
      </c>
      <c r="B6947" s="1" t="s">
        <v>5775</v>
      </c>
      <c r="C6947" s="1">
        <v>2</v>
      </c>
      <c r="D6947" s="1" t="s">
        <v>7266</v>
      </c>
      <c r="E6947" s="1">
        <v>4</v>
      </c>
      <c r="F6947" s="1" t="s">
        <v>8602</v>
      </c>
      <c r="G6947" s="1" t="s">
        <v>5816</v>
      </c>
      <c r="H6947" s="1" t="s">
        <v>8506</v>
      </c>
      <c r="I6947" s="1" t="b">
        <v>0</v>
      </c>
      <c r="J6947" s="1">
        <v>3</v>
      </c>
      <c r="K6947" s="1">
        <v>0</v>
      </c>
      <c r="L6947" s="1">
        <v>0</v>
      </c>
      <c r="M6947" s="1">
        <v>44</v>
      </c>
      <c r="N6947" s="1">
        <v>2.12048192771084</v>
      </c>
      <c r="O6947" s="1" t="s">
        <v>8552</v>
      </c>
    </row>
    <row r="6948" spans="1:15" x14ac:dyDescent="0.3">
      <c r="A6948" s="1" t="s">
        <v>5716</v>
      </c>
      <c r="B6948" s="1" t="s">
        <v>5775</v>
      </c>
      <c r="C6948" s="1">
        <v>2</v>
      </c>
      <c r="D6948" s="1" t="s">
        <v>7266</v>
      </c>
      <c r="E6948" s="1">
        <v>4</v>
      </c>
      <c r="F6948" s="1" t="s">
        <v>8602</v>
      </c>
      <c r="G6948" s="1" t="s">
        <v>5834</v>
      </c>
      <c r="H6948" s="1" t="s">
        <v>8506</v>
      </c>
      <c r="I6948" s="1" t="b">
        <v>0</v>
      </c>
      <c r="J6948" s="1">
        <v>6</v>
      </c>
      <c r="K6948" s="1">
        <v>0</v>
      </c>
      <c r="L6948" s="1">
        <v>0</v>
      </c>
      <c r="M6948" s="1">
        <v>39</v>
      </c>
      <c r="N6948" s="1">
        <v>1.87951807228915</v>
      </c>
      <c r="O6948" s="1" t="s">
        <v>8531</v>
      </c>
    </row>
    <row r="6949" spans="1:15" x14ac:dyDescent="0.3">
      <c r="A6949" s="1" t="s">
        <v>5716</v>
      </c>
      <c r="B6949" s="1" t="s">
        <v>5775</v>
      </c>
      <c r="C6949" s="1">
        <v>2</v>
      </c>
      <c r="D6949" s="1" t="s">
        <v>7266</v>
      </c>
      <c r="E6949" s="1">
        <v>4</v>
      </c>
      <c r="F6949" s="1" t="s">
        <v>8602</v>
      </c>
      <c r="G6949" s="1" t="s">
        <v>5803</v>
      </c>
      <c r="H6949" s="1" t="s">
        <v>8545</v>
      </c>
      <c r="I6949" s="1" t="b">
        <v>0</v>
      </c>
      <c r="J6949" s="1">
        <v>0</v>
      </c>
      <c r="K6949" s="1">
        <v>1</v>
      </c>
      <c r="L6949" s="1">
        <v>0</v>
      </c>
      <c r="M6949" s="1">
        <v>25</v>
      </c>
      <c r="N6949" s="1">
        <v>1.2048192771084301</v>
      </c>
      <c r="O6949" s="1" t="s">
        <v>8550</v>
      </c>
    </row>
    <row r="6950" spans="1:15" x14ac:dyDescent="0.3">
      <c r="A6950" s="1" t="s">
        <v>5716</v>
      </c>
      <c r="B6950" s="1" t="s">
        <v>5775</v>
      </c>
      <c r="C6950" s="1">
        <v>2</v>
      </c>
      <c r="D6950" s="1" t="s">
        <v>7266</v>
      </c>
      <c r="E6950" s="1">
        <v>4</v>
      </c>
      <c r="F6950" s="1" t="s">
        <v>8602</v>
      </c>
      <c r="G6950" s="1" t="s">
        <v>5840</v>
      </c>
      <c r="H6950" s="1" t="s">
        <v>8506</v>
      </c>
      <c r="I6950" s="1" t="b">
        <v>0</v>
      </c>
      <c r="J6950" s="1">
        <v>5</v>
      </c>
      <c r="K6950" s="1">
        <v>0</v>
      </c>
      <c r="L6950" s="1">
        <v>0</v>
      </c>
      <c r="M6950" s="1">
        <v>24</v>
      </c>
      <c r="N6950" s="1">
        <v>1.1566265060240899</v>
      </c>
      <c r="O6950" s="1" t="s">
        <v>8509</v>
      </c>
    </row>
    <row r="6951" spans="1:15" x14ac:dyDescent="0.3">
      <c r="A6951" s="1" t="s">
        <v>5716</v>
      </c>
      <c r="B6951" s="1" t="s">
        <v>5775</v>
      </c>
      <c r="C6951" s="1">
        <v>2</v>
      </c>
      <c r="D6951" s="1" t="s">
        <v>7266</v>
      </c>
      <c r="E6951" s="1">
        <v>5</v>
      </c>
      <c r="F6951" s="1" t="s">
        <v>8607</v>
      </c>
      <c r="G6951" s="1" t="s">
        <v>5834</v>
      </c>
      <c r="H6951" s="1" t="s">
        <v>8605</v>
      </c>
      <c r="I6951" s="1" t="b">
        <v>0</v>
      </c>
      <c r="J6951" s="1">
        <v>6</v>
      </c>
      <c r="K6951" s="1">
        <v>5</v>
      </c>
      <c r="L6951" s="1">
        <v>4</v>
      </c>
      <c r="M6951" s="1">
        <v>674</v>
      </c>
      <c r="N6951" s="1">
        <v>37.611607142857103</v>
      </c>
      <c r="O6951" s="1" t="s">
        <v>8606</v>
      </c>
    </row>
    <row r="6952" spans="1:15" x14ac:dyDescent="0.3">
      <c r="A6952" s="1" t="s">
        <v>5716</v>
      </c>
      <c r="B6952" s="1" t="s">
        <v>5775</v>
      </c>
      <c r="C6952" s="1">
        <v>2</v>
      </c>
      <c r="D6952" s="1" t="s">
        <v>7266</v>
      </c>
      <c r="E6952" s="1">
        <v>5</v>
      </c>
      <c r="F6952" s="1" t="s">
        <v>8607</v>
      </c>
      <c r="G6952" s="1" t="s">
        <v>5816</v>
      </c>
      <c r="H6952" s="1" t="s">
        <v>8506</v>
      </c>
      <c r="I6952" s="1" t="b">
        <v>0</v>
      </c>
      <c r="J6952" s="1">
        <v>3</v>
      </c>
      <c r="K6952" s="1">
        <v>0</v>
      </c>
      <c r="L6952" s="1">
        <v>0</v>
      </c>
      <c r="M6952" s="1">
        <v>282</v>
      </c>
      <c r="N6952" s="1">
        <v>15.7366071428571</v>
      </c>
      <c r="O6952" s="1" t="s">
        <v>8552</v>
      </c>
    </row>
    <row r="6953" spans="1:15" x14ac:dyDescent="0.3">
      <c r="A6953" s="1" t="s">
        <v>5716</v>
      </c>
      <c r="B6953" s="1" t="s">
        <v>5775</v>
      </c>
      <c r="C6953" s="1">
        <v>2</v>
      </c>
      <c r="D6953" s="1" t="s">
        <v>7266</v>
      </c>
      <c r="E6953" s="1">
        <v>5</v>
      </c>
      <c r="F6953" s="1" t="s">
        <v>8607</v>
      </c>
      <c r="G6953" s="1" t="s">
        <v>5834</v>
      </c>
      <c r="H6953" s="1" t="s">
        <v>8506</v>
      </c>
      <c r="I6953" s="1" t="b">
        <v>0</v>
      </c>
      <c r="J6953" s="1">
        <v>18</v>
      </c>
      <c r="K6953" s="1">
        <v>0</v>
      </c>
      <c r="L6953" s="1">
        <v>0</v>
      </c>
      <c r="M6953" s="1">
        <v>138</v>
      </c>
      <c r="N6953" s="1">
        <v>7.7008928571428497</v>
      </c>
      <c r="O6953" s="1" t="s">
        <v>8603</v>
      </c>
    </row>
    <row r="6954" spans="1:15" x14ac:dyDescent="0.3">
      <c r="A6954" s="1" t="s">
        <v>5716</v>
      </c>
      <c r="B6954" s="1" t="s">
        <v>5775</v>
      </c>
      <c r="C6954" s="1">
        <v>2</v>
      </c>
      <c r="D6954" s="1" t="s">
        <v>7266</v>
      </c>
      <c r="E6954" s="1">
        <v>5</v>
      </c>
      <c r="F6954" s="1" t="s">
        <v>8607</v>
      </c>
      <c r="G6954" s="1" t="s">
        <v>5834</v>
      </c>
      <c r="H6954" s="1" t="s">
        <v>8608</v>
      </c>
      <c r="I6954" s="1" t="b">
        <v>0</v>
      </c>
      <c r="J6954" s="1">
        <v>11</v>
      </c>
      <c r="K6954" s="1">
        <v>2</v>
      </c>
      <c r="L6954" s="1">
        <v>10</v>
      </c>
      <c r="M6954" s="1">
        <v>130</v>
      </c>
      <c r="N6954" s="1">
        <v>7.2544642857142803</v>
      </c>
      <c r="O6954" s="1" t="e">
        <f>-atgGacGGCTcccTTgGg--------cttGgTgatggta</f>
        <v>#NAME?</v>
      </c>
    </row>
    <row r="6955" spans="1:15" x14ac:dyDescent="0.3">
      <c r="A6955" s="1" t="s">
        <v>5716</v>
      </c>
      <c r="B6955" s="1" t="s">
        <v>5775</v>
      </c>
      <c r="C6955" s="1">
        <v>2</v>
      </c>
      <c r="D6955" s="1" t="s">
        <v>7266</v>
      </c>
      <c r="E6955" s="1">
        <v>5</v>
      </c>
      <c r="F6955" s="1" t="s">
        <v>8607</v>
      </c>
      <c r="G6955" s="1" t="s">
        <v>5834</v>
      </c>
      <c r="H6955" s="1" t="s">
        <v>8506</v>
      </c>
      <c r="I6955" s="1" t="b">
        <v>0</v>
      </c>
      <c r="J6955" s="1">
        <v>19</v>
      </c>
      <c r="K6955" s="1">
        <v>0</v>
      </c>
      <c r="L6955" s="1">
        <v>0</v>
      </c>
      <c r="M6955" s="1">
        <v>125</v>
      </c>
      <c r="N6955" s="1">
        <v>6.9754464285714199</v>
      </c>
      <c r="O6955" s="1" t="s">
        <v>8551</v>
      </c>
    </row>
    <row r="6956" spans="1:15" x14ac:dyDescent="0.3">
      <c r="A6956" s="1" t="s">
        <v>5716</v>
      </c>
      <c r="B6956" s="1" t="s">
        <v>5775</v>
      </c>
      <c r="C6956" s="1">
        <v>2</v>
      </c>
      <c r="D6956" s="1" t="s">
        <v>7266</v>
      </c>
      <c r="E6956" s="1">
        <v>5</v>
      </c>
      <c r="F6956" s="1" t="s">
        <v>8607</v>
      </c>
      <c r="G6956" s="1" t="s">
        <v>5803</v>
      </c>
      <c r="H6956" s="1" t="s">
        <v>8545</v>
      </c>
      <c r="I6956" s="1" t="b">
        <v>0</v>
      </c>
      <c r="J6956" s="1">
        <v>0</v>
      </c>
      <c r="K6956" s="1">
        <v>1</v>
      </c>
      <c r="L6956" s="1">
        <v>0</v>
      </c>
      <c r="M6956" s="1">
        <v>122</v>
      </c>
      <c r="N6956" s="1">
        <v>6.80803571428571</v>
      </c>
      <c r="O6956" s="1" t="s">
        <v>8550</v>
      </c>
    </row>
    <row r="6957" spans="1:15" x14ac:dyDescent="0.3">
      <c r="A6957" s="1" t="s">
        <v>5716</v>
      </c>
      <c r="B6957" s="1" t="s">
        <v>5775</v>
      </c>
      <c r="C6957" s="1">
        <v>2</v>
      </c>
      <c r="D6957" s="1" t="s">
        <v>7266</v>
      </c>
      <c r="E6957" s="1">
        <v>5</v>
      </c>
      <c r="F6957" s="1" t="s">
        <v>8607</v>
      </c>
      <c r="G6957" s="1" t="s">
        <v>5814</v>
      </c>
      <c r="H6957" s="1" t="s">
        <v>8506</v>
      </c>
      <c r="I6957" s="1" t="b">
        <v>1</v>
      </c>
      <c r="J6957" s="1">
        <v>0</v>
      </c>
      <c r="K6957" s="1">
        <v>0</v>
      </c>
      <c r="L6957" s="1">
        <v>0</v>
      </c>
      <c r="M6957" s="1">
        <v>46</v>
      </c>
      <c r="N6957" s="1">
        <v>2.5669642857142798</v>
      </c>
      <c r="O6957" s="1" t="s">
        <v>8507</v>
      </c>
    </row>
    <row r="6958" spans="1:15" x14ac:dyDescent="0.3">
      <c r="A6958" s="1" t="s">
        <v>5716</v>
      </c>
      <c r="B6958" s="1" t="s">
        <v>5775</v>
      </c>
      <c r="C6958" s="1">
        <v>2</v>
      </c>
      <c r="D6958" s="1" t="s">
        <v>7266</v>
      </c>
      <c r="E6958" s="1">
        <v>5</v>
      </c>
      <c r="F6958" s="1" t="s">
        <v>8607</v>
      </c>
      <c r="G6958" s="1" t="s">
        <v>5801</v>
      </c>
      <c r="H6958" s="1" t="s">
        <v>8506</v>
      </c>
      <c r="I6958" s="1" t="b">
        <v>0</v>
      </c>
      <c r="J6958" s="1">
        <v>1</v>
      </c>
      <c r="K6958" s="1">
        <v>0</v>
      </c>
      <c r="L6958" s="1">
        <v>0</v>
      </c>
      <c r="M6958" s="1">
        <v>39</v>
      </c>
      <c r="N6958" s="1">
        <v>2.1763392857142798</v>
      </c>
      <c r="O6958" s="1" t="s">
        <v>8512</v>
      </c>
    </row>
    <row r="6959" spans="1:15" x14ac:dyDescent="0.3">
      <c r="A6959" s="1" t="s">
        <v>5716</v>
      </c>
      <c r="B6959" s="1" t="s">
        <v>5775</v>
      </c>
      <c r="C6959" s="1">
        <v>2</v>
      </c>
      <c r="D6959" s="1" t="s">
        <v>7266</v>
      </c>
      <c r="E6959" s="1">
        <v>5</v>
      </c>
      <c r="F6959" s="1" t="s">
        <v>8607</v>
      </c>
      <c r="G6959" s="1" t="s">
        <v>5834</v>
      </c>
      <c r="H6959" s="1" t="s">
        <v>8506</v>
      </c>
      <c r="I6959" s="1" t="b">
        <v>0</v>
      </c>
      <c r="J6959" s="1">
        <v>26</v>
      </c>
      <c r="K6959" s="1">
        <v>0</v>
      </c>
      <c r="L6959" s="1">
        <v>0</v>
      </c>
      <c r="M6959" s="1">
        <v>19</v>
      </c>
      <c r="N6959" s="1">
        <v>1.0602678571428501</v>
      </c>
      <c r="O6959" s="1" t="s">
        <v>8604</v>
      </c>
    </row>
    <row r="6960" spans="1:15" x14ac:dyDescent="0.3">
      <c r="A6960" s="1" t="s">
        <v>5716</v>
      </c>
      <c r="B6960" s="1" t="s">
        <v>5775</v>
      </c>
      <c r="C6960" s="1">
        <v>2</v>
      </c>
      <c r="D6960" s="1" t="s">
        <v>7266</v>
      </c>
      <c r="E6960" s="1">
        <v>6</v>
      </c>
      <c r="F6960" s="1" t="s">
        <v>8609</v>
      </c>
      <c r="G6960" s="1" t="s">
        <v>5801</v>
      </c>
      <c r="H6960" s="1" t="s">
        <v>8506</v>
      </c>
      <c r="I6960" s="1" t="b">
        <v>0</v>
      </c>
      <c r="J6960" s="1">
        <v>1</v>
      </c>
      <c r="K6960" s="1">
        <v>0</v>
      </c>
      <c r="L6960" s="1">
        <v>0</v>
      </c>
      <c r="M6960" s="1">
        <v>209</v>
      </c>
      <c r="N6960" s="1">
        <v>20.6930693069306</v>
      </c>
      <c r="O6960" s="1" t="s">
        <v>8512</v>
      </c>
    </row>
    <row r="6961" spans="1:15" x14ac:dyDescent="0.3">
      <c r="A6961" s="1" t="s">
        <v>5716</v>
      </c>
      <c r="B6961" s="1" t="s">
        <v>5775</v>
      </c>
      <c r="C6961" s="1">
        <v>2</v>
      </c>
      <c r="D6961" s="1" t="s">
        <v>7266</v>
      </c>
      <c r="E6961" s="1">
        <v>6</v>
      </c>
      <c r="F6961" s="1" t="s">
        <v>8609</v>
      </c>
      <c r="G6961" s="1" t="s">
        <v>5814</v>
      </c>
      <c r="H6961" s="1" t="s">
        <v>8506</v>
      </c>
      <c r="I6961" s="1" t="b">
        <v>1</v>
      </c>
      <c r="J6961" s="1">
        <v>0</v>
      </c>
      <c r="K6961" s="1">
        <v>0</v>
      </c>
      <c r="L6961" s="1">
        <v>0</v>
      </c>
      <c r="M6961" s="1">
        <v>120</v>
      </c>
      <c r="N6961" s="1">
        <v>11.881188118811799</v>
      </c>
      <c r="O6961" s="1" t="s">
        <v>8507</v>
      </c>
    </row>
    <row r="6962" spans="1:15" x14ac:dyDescent="0.3">
      <c r="A6962" s="1" t="s">
        <v>5716</v>
      </c>
      <c r="B6962" s="1" t="s">
        <v>5775</v>
      </c>
      <c r="C6962" s="1">
        <v>2</v>
      </c>
      <c r="D6962" s="1" t="s">
        <v>7266</v>
      </c>
      <c r="E6962" s="1">
        <v>6</v>
      </c>
      <c r="F6962" s="1" t="s">
        <v>8609</v>
      </c>
      <c r="G6962" s="1" t="s">
        <v>5840</v>
      </c>
      <c r="H6962" s="1" t="s">
        <v>8506</v>
      </c>
      <c r="I6962" s="1" t="b">
        <v>0</v>
      </c>
      <c r="J6962" s="1">
        <v>5</v>
      </c>
      <c r="K6962" s="1">
        <v>0</v>
      </c>
      <c r="L6962" s="1">
        <v>0</v>
      </c>
      <c r="M6962" s="1">
        <v>110</v>
      </c>
      <c r="N6962" s="1">
        <v>10.8910891089108</v>
      </c>
      <c r="O6962" s="1" t="s">
        <v>8509</v>
      </c>
    </row>
    <row r="6963" spans="1:15" x14ac:dyDescent="0.3">
      <c r="A6963" s="1" t="s">
        <v>5716</v>
      </c>
      <c r="B6963" s="1" t="s">
        <v>5775</v>
      </c>
      <c r="C6963" s="1">
        <v>2</v>
      </c>
      <c r="D6963" s="1" t="s">
        <v>7266</v>
      </c>
      <c r="E6963" s="1">
        <v>6</v>
      </c>
      <c r="F6963" s="1" t="s">
        <v>8609</v>
      </c>
      <c r="G6963" s="1" t="s">
        <v>5803</v>
      </c>
      <c r="H6963" s="1" t="s">
        <v>8545</v>
      </c>
      <c r="I6963" s="1" t="b">
        <v>0</v>
      </c>
      <c r="J6963" s="1">
        <v>0</v>
      </c>
      <c r="K6963" s="1">
        <v>1</v>
      </c>
      <c r="L6963" s="1">
        <v>0</v>
      </c>
      <c r="M6963" s="1">
        <v>108</v>
      </c>
      <c r="N6963" s="1">
        <v>10.6930693069306</v>
      </c>
      <c r="O6963" s="1" t="s">
        <v>8550</v>
      </c>
    </row>
    <row r="6964" spans="1:15" x14ac:dyDescent="0.3">
      <c r="A6964" s="1" t="s">
        <v>5716</v>
      </c>
      <c r="B6964" s="1" t="s">
        <v>5775</v>
      </c>
      <c r="C6964" s="1">
        <v>2</v>
      </c>
      <c r="D6964" s="1" t="s">
        <v>7266</v>
      </c>
      <c r="E6964" s="1">
        <v>6</v>
      </c>
      <c r="F6964" s="1" t="s">
        <v>8609</v>
      </c>
      <c r="G6964" s="1" t="s">
        <v>5834</v>
      </c>
      <c r="H6964" s="1" t="s">
        <v>8506</v>
      </c>
      <c r="I6964" s="1" t="b">
        <v>0</v>
      </c>
      <c r="J6964" s="1">
        <v>8</v>
      </c>
      <c r="K6964" s="1">
        <v>0</v>
      </c>
      <c r="L6964" s="1">
        <v>5</v>
      </c>
      <c r="M6964" s="1">
        <v>52</v>
      </c>
      <c r="N6964" s="1">
        <v>5.1485148514851398</v>
      </c>
      <c r="O6964" s="1" t="s">
        <v>8610</v>
      </c>
    </row>
    <row r="6965" spans="1:15" x14ac:dyDescent="0.3">
      <c r="A6965" s="1" t="s">
        <v>5716</v>
      </c>
      <c r="B6965" s="1" t="s">
        <v>5775</v>
      </c>
      <c r="C6965" s="1">
        <v>2</v>
      </c>
      <c r="D6965" s="1" t="s">
        <v>7266</v>
      </c>
      <c r="E6965" s="1">
        <v>6</v>
      </c>
      <c r="F6965" s="1" t="s">
        <v>8609</v>
      </c>
      <c r="G6965" s="1" t="s">
        <v>5803</v>
      </c>
      <c r="H6965" s="1" t="s">
        <v>8517</v>
      </c>
      <c r="I6965" s="1" t="b">
        <v>0</v>
      </c>
      <c r="J6965" s="1">
        <v>0</v>
      </c>
      <c r="K6965" s="1">
        <v>1</v>
      </c>
      <c r="L6965" s="1">
        <v>0</v>
      </c>
      <c r="M6965" s="1">
        <v>37</v>
      </c>
      <c r="N6965" s="1">
        <v>3.66336633663366</v>
      </c>
      <c r="O6965" s="1" t="s">
        <v>8518</v>
      </c>
    </row>
    <row r="6966" spans="1:15" x14ac:dyDescent="0.3">
      <c r="A6966" s="1" t="s">
        <v>5716</v>
      </c>
      <c r="B6966" s="1" t="s">
        <v>5775</v>
      </c>
      <c r="C6966" s="1">
        <v>2</v>
      </c>
      <c r="D6966" s="1" t="s">
        <v>7266</v>
      </c>
      <c r="E6966" s="1">
        <v>6</v>
      </c>
      <c r="F6966" s="1" t="s">
        <v>8609</v>
      </c>
      <c r="G6966" s="1" t="s">
        <v>5876</v>
      </c>
      <c r="H6966" s="1" t="s">
        <v>8506</v>
      </c>
      <c r="I6966" s="1" t="b">
        <v>0</v>
      </c>
      <c r="J6966" s="1">
        <v>4</v>
      </c>
      <c r="K6966" s="1">
        <v>0</v>
      </c>
      <c r="L6966" s="1">
        <v>0</v>
      </c>
      <c r="M6966" s="1">
        <v>34</v>
      </c>
      <c r="N6966" s="1">
        <v>3.36633663366336</v>
      </c>
      <c r="O6966" s="1" t="s">
        <v>8532</v>
      </c>
    </row>
    <row r="6967" spans="1:15" x14ac:dyDescent="0.3">
      <c r="A6967" s="1" t="s">
        <v>5716</v>
      </c>
      <c r="B6967" s="1" t="s">
        <v>5775</v>
      </c>
      <c r="C6967" s="1">
        <v>2</v>
      </c>
      <c r="D6967" s="1" t="s">
        <v>7266</v>
      </c>
      <c r="E6967" s="1">
        <v>6</v>
      </c>
      <c r="F6967" s="1" t="s">
        <v>8609</v>
      </c>
      <c r="G6967" s="1" t="s">
        <v>5834</v>
      </c>
      <c r="H6967" s="1" t="s">
        <v>8611</v>
      </c>
      <c r="I6967" s="1" t="b">
        <v>0</v>
      </c>
      <c r="J6967" s="1">
        <v>0</v>
      </c>
      <c r="K6967" s="1">
        <v>6</v>
      </c>
      <c r="L6967" s="1">
        <v>5</v>
      </c>
      <c r="M6967" s="1">
        <v>32</v>
      </c>
      <c r="N6967" s="1">
        <v>3.16831683168316</v>
      </c>
      <c r="O6967" s="1" t="s">
        <v>8612</v>
      </c>
    </row>
    <row r="6968" spans="1:15" x14ac:dyDescent="0.3">
      <c r="A6968" s="1" t="s">
        <v>5716</v>
      </c>
      <c r="B6968" s="1" t="s">
        <v>5775</v>
      </c>
      <c r="C6968" s="1">
        <v>2</v>
      </c>
      <c r="D6968" s="1" t="s">
        <v>7266</v>
      </c>
      <c r="E6968" s="1">
        <v>6</v>
      </c>
      <c r="F6968" s="1" t="s">
        <v>8609</v>
      </c>
      <c r="G6968" s="1" t="s">
        <v>5803</v>
      </c>
      <c r="H6968" s="1" t="s">
        <v>8545</v>
      </c>
      <c r="I6968" s="1" t="b">
        <v>0</v>
      </c>
      <c r="J6968" s="1">
        <v>0</v>
      </c>
      <c r="K6968" s="1">
        <v>1</v>
      </c>
      <c r="L6968" s="1">
        <v>0</v>
      </c>
      <c r="M6968" s="1">
        <v>26</v>
      </c>
      <c r="N6968" s="1">
        <v>2.5742574257425699</v>
      </c>
      <c r="O6968" s="1" t="s">
        <v>8546</v>
      </c>
    </row>
    <row r="6969" spans="1:15" x14ac:dyDescent="0.3">
      <c r="A6969" s="1" t="s">
        <v>5716</v>
      </c>
      <c r="B6969" s="1" t="s">
        <v>5775</v>
      </c>
      <c r="C6969" s="1">
        <v>2</v>
      </c>
      <c r="D6969" s="1" t="s">
        <v>7266</v>
      </c>
      <c r="E6969" s="1">
        <v>6</v>
      </c>
      <c r="F6969" s="1" t="s">
        <v>8609</v>
      </c>
      <c r="G6969" s="1" t="s">
        <v>5834</v>
      </c>
      <c r="H6969" s="1" t="s">
        <v>8506</v>
      </c>
      <c r="I6969" s="1" t="b">
        <v>0</v>
      </c>
      <c r="J6969" s="1">
        <v>8</v>
      </c>
      <c r="K6969" s="1">
        <v>0</v>
      </c>
      <c r="L6969" s="1">
        <v>0</v>
      </c>
      <c r="M6969" s="1">
        <v>23</v>
      </c>
      <c r="N6969" s="1">
        <v>2.2772277227722699</v>
      </c>
      <c r="O6969" s="1" t="s">
        <v>8508</v>
      </c>
    </row>
    <row r="6970" spans="1:15" x14ac:dyDescent="0.3">
      <c r="A6970" s="1" t="s">
        <v>5716</v>
      </c>
      <c r="B6970" s="1" t="s">
        <v>5775</v>
      </c>
      <c r="C6970" s="1">
        <v>2</v>
      </c>
      <c r="D6970" s="1" t="s">
        <v>7266</v>
      </c>
      <c r="E6970" s="1">
        <v>6</v>
      </c>
      <c r="F6970" s="1" t="s">
        <v>8609</v>
      </c>
      <c r="G6970" s="1" t="s">
        <v>5834</v>
      </c>
      <c r="H6970" s="1" t="s">
        <v>8506</v>
      </c>
      <c r="I6970" s="1" t="b">
        <v>0</v>
      </c>
      <c r="J6970" s="1">
        <v>19</v>
      </c>
      <c r="K6970" s="1">
        <v>0</v>
      </c>
      <c r="L6970" s="1">
        <v>0</v>
      </c>
      <c r="M6970" s="1">
        <v>20</v>
      </c>
      <c r="N6970" s="1">
        <v>1.98019801980198</v>
      </c>
      <c r="O6970" s="1" t="s">
        <v>8551</v>
      </c>
    </row>
    <row r="6971" spans="1:15" x14ac:dyDescent="0.3">
      <c r="A6971" s="1" t="s">
        <v>5716</v>
      </c>
      <c r="B6971" s="1" t="s">
        <v>5775</v>
      </c>
      <c r="C6971" s="1">
        <v>2</v>
      </c>
      <c r="D6971" s="1" t="s">
        <v>7266</v>
      </c>
      <c r="E6971" s="1">
        <v>6</v>
      </c>
      <c r="F6971" s="1" t="s">
        <v>8609</v>
      </c>
      <c r="G6971" s="1" t="s">
        <v>5810</v>
      </c>
      <c r="H6971" s="1" t="s">
        <v>8506</v>
      </c>
      <c r="I6971" s="1" t="b">
        <v>0</v>
      </c>
      <c r="J6971" s="1">
        <v>2</v>
      </c>
      <c r="K6971" s="1">
        <v>0</v>
      </c>
      <c r="L6971" s="1">
        <v>9</v>
      </c>
      <c r="M6971" s="1">
        <v>12</v>
      </c>
      <c r="N6971" s="1">
        <v>1.1881188118811801</v>
      </c>
      <c r="O6971" s="1" t="s">
        <v>8613</v>
      </c>
    </row>
    <row r="6972" spans="1:15" x14ac:dyDescent="0.3">
      <c r="A6972" s="1" t="s">
        <v>5716</v>
      </c>
      <c r="B6972" s="1" t="s">
        <v>5775</v>
      </c>
      <c r="C6972" s="1">
        <v>2</v>
      </c>
      <c r="D6972" s="1" t="s">
        <v>7266</v>
      </c>
      <c r="E6972" s="1">
        <v>6</v>
      </c>
      <c r="F6972" s="1" t="s">
        <v>8609</v>
      </c>
      <c r="G6972" s="1" t="s">
        <v>5834</v>
      </c>
      <c r="H6972" s="1" t="s">
        <v>8614</v>
      </c>
      <c r="I6972" s="1" t="b">
        <v>0</v>
      </c>
      <c r="J6972" s="1">
        <v>7</v>
      </c>
      <c r="K6972" s="1">
        <v>2</v>
      </c>
      <c r="L6972" s="1">
        <v>11</v>
      </c>
      <c r="M6972" s="1">
        <v>11</v>
      </c>
      <c r="N6972" s="1">
        <v>1.0891089108910801</v>
      </c>
      <c r="O6972" s="1" t="s">
        <v>8615</v>
      </c>
    </row>
    <row r="6973" spans="1:15" x14ac:dyDescent="0.3">
      <c r="A6973" s="1" t="s">
        <v>5716</v>
      </c>
      <c r="B6973" s="1" t="s">
        <v>5775</v>
      </c>
      <c r="C6973" s="1">
        <v>2</v>
      </c>
      <c r="D6973" s="1" t="s">
        <v>7266</v>
      </c>
      <c r="E6973" s="1">
        <v>7</v>
      </c>
      <c r="F6973" s="1" t="s">
        <v>8616</v>
      </c>
      <c r="G6973" s="1" t="s">
        <v>5801</v>
      </c>
      <c r="H6973" s="1" t="s">
        <v>8506</v>
      </c>
      <c r="I6973" s="1" t="b">
        <v>0</v>
      </c>
      <c r="J6973" s="1">
        <v>1</v>
      </c>
      <c r="K6973" s="1">
        <v>0</v>
      </c>
      <c r="L6973" s="1">
        <v>0</v>
      </c>
      <c r="M6973" s="1">
        <v>407</v>
      </c>
      <c r="N6973" s="1">
        <v>26.971504307488399</v>
      </c>
      <c r="O6973" s="1" t="s">
        <v>8512</v>
      </c>
    </row>
    <row r="6974" spans="1:15" x14ac:dyDescent="0.3">
      <c r="A6974" s="1" t="s">
        <v>5716</v>
      </c>
      <c r="B6974" s="1" t="s">
        <v>5775</v>
      </c>
      <c r="C6974" s="1">
        <v>2</v>
      </c>
      <c r="D6974" s="1" t="s">
        <v>7266</v>
      </c>
      <c r="E6974" s="1">
        <v>7</v>
      </c>
      <c r="F6974" s="1" t="s">
        <v>8616</v>
      </c>
      <c r="G6974" s="1" t="s">
        <v>5814</v>
      </c>
      <c r="H6974" s="1" t="s">
        <v>8506</v>
      </c>
      <c r="I6974" s="1" t="b">
        <v>1</v>
      </c>
      <c r="J6974" s="1">
        <v>0</v>
      </c>
      <c r="K6974" s="1">
        <v>0</v>
      </c>
      <c r="L6974" s="1">
        <v>0</v>
      </c>
      <c r="M6974" s="1">
        <v>289</v>
      </c>
      <c r="N6974" s="1">
        <v>19.1517561298873</v>
      </c>
      <c r="O6974" s="1" t="s">
        <v>8507</v>
      </c>
    </row>
    <row r="6975" spans="1:15" x14ac:dyDescent="0.3">
      <c r="A6975" s="1" t="s">
        <v>5716</v>
      </c>
      <c r="B6975" s="1" t="s">
        <v>5775</v>
      </c>
      <c r="C6975" s="1">
        <v>2</v>
      </c>
      <c r="D6975" s="1" t="s">
        <v>7266</v>
      </c>
      <c r="E6975" s="1">
        <v>7</v>
      </c>
      <c r="F6975" s="1" t="s">
        <v>8616</v>
      </c>
      <c r="G6975" s="1" t="s">
        <v>5834</v>
      </c>
      <c r="H6975" s="1" t="s">
        <v>8506</v>
      </c>
      <c r="I6975" s="1" t="b">
        <v>0</v>
      </c>
      <c r="J6975" s="1">
        <v>8</v>
      </c>
      <c r="K6975" s="1">
        <v>0</v>
      </c>
      <c r="L6975" s="1">
        <v>0</v>
      </c>
      <c r="M6975" s="1">
        <v>265</v>
      </c>
      <c r="N6975" s="1">
        <v>17.5612988734261</v>
      </c>
      <c r="O6975" s="1" t="s">
        <v>8508</v>
      </c>
    </row>
    <row r="6976" spans="1:15" x14ac:dyDescent="0.3">
      <c r="A6976" s="1" t="s">
        <v>5716</v>
      </c>
      <c r="B6976" s="1" t="s">
        <v>5775</v>
      </c>
      <c r="C6976" s="1">
        <v>2</v>
      </c>
      <c r="D6976" s="1" t="s">
        <v>7266</v>
      </c>
      <c r="E6976" s="1">
        <v>7</v>
      </c>
      <c r="F6976" s="1" t="s">
        <v>8616</v>
      </c>
      <c r="G6976" s="1" t="s">
        <v>5816</v>
      </c>
      <c r="H6976" s="1" t="s">
        <v>8506</v>
      </c>
      <c r="I6976" s="1" t="b">
        <v>0</v>
      </c>
      <c r="J6976" s="1">
        <v>3</v>
      </c>
      <c r="K6976" s="1">
        <v>0</v>
      </c>
      <c r="L6976" s="1">
        <v>20</v>
      </c>
      <c r="M6976" s="1">
        <v>105</v>
      </c>
      <c r="N6976" s="1">
        <v>6.9582504970178896</v>
      </c>
      <c r="O6976" s="1" t="s">
        <v>8617</v>
      </c>
    </row>
    <row r="6977" spans="1:15" x14ac:dyDescent="0.3">
      <c r="A6977" s="1" t="s">
        <v>5716</v>
      </c>
      <c r="B6977" s="1" t="s">
        <v>5775</v>
      </c>
      <c r="C6977" s="1">
        <v>2</v>
      </c>
      <c r="D6977" s="1" t="s">
        <v>7266</v>
      </c>
      <c r="E6977" s="1">
        <v>7</v>
      </c>
      <c r="F6977" s="1" t="s">
        <v>8616</v>
      </c>
      <c r="G6977" s="1" t="s">
        <v>5840</v>
      </c>
      <c r="H6977" s="1" t="s">
        <v>8506</v>
      </c>
      <c r="I6977" s="1" t="b">
        <v>0</v>
      </c>
      <c r="J6977" s="1">
        <v>5</v>
      </c>
      <c r="K6977" s="1">
        <v>0</v>
      </c>
      <c r="L6977" s="1">
        <v>0</v>
      </c>
      <c r="M6977" s="1">
        <v>72</v>
      </c>
      <c r="N6977" s="1">
        <v>4.7713717693836903</v>
      </c>
      <c r="O6977" s="1" t="s">
        <v>8509</v>
      </c>
    </row>
    <row r="6978" spans="1:15" x14ac:dyDescent="0.3">
      <c r="A6978" s="1" t="s">
        <v>5716</v>
      </c>
      <c r="B6978" s="1" t="s">
        <v>5775</v>
      </c>
      <c r="C6978" s="1">
        <v>2</v>
      </c>
      <c r="D6978" s="1" t="s">
        <v>7266</v>
      </c>
      <c r="E6978" s="1">
        <v>7</v>
      </c>
      <c r="F6978" s="1" t="s">
        <v>8616</v>
      </c>
      <c r="G6978" s="1" t="s">
        <v>5803</v>
      </c>
      <c r="H6978" s="1" t="s">
        <v>8545</v>
      </c>
      <c r="I6978" s="1" t="b">
        <v>0</v>
      </c>
      <c r="J6978" s="1">
        <v>0</v>
      </c>
      <c r="K6978" s="1">
        <v>1</v>
      </c>
      <c r="L6978" s="1">
        <v>0</v>
      </c>
      <c r="M6978" s="1">
        <v>20</v>
      </c>
      <c r="N6978" s="1">
        <v>1.3253810470510199</v>
      </c>
      <c r="O6978" s="1" t="s">
        <v>8550</v>
      </c>
    </row>
    <row r="6979" spans="1:15" x14ac:dyDescent="0.3">
      <c r="A6979" s="1" t="s">
        <v>5716</v>
      </c>
      <c r="B6979" s="1" t="s">
        <v>5775</v>
      </c>
      <c r="C6979" s="1">
        <v>2</v>
      </c>
      <c r="D6979" s="1" t="s">
        <v>7266</v>
      </c>
      <c r="E6979" s="1">
        <v>7</v>
      </c>
      <c r="F6979" s="1" t="s">
        <v>8616</v>
      </c>
      <c r="G6979" s="1" t="s">
        <v>5816</v>
      </c>
      <c r="H6979" s="1" t="s">
        <v>8506</v>
      </c>
      <c r="I6979" s="1" t="b">
        <v>0</v>
      </c>
      <c r="J6979" s="1">
        <v>3</v>
      </c>
      <c r="K6979" s="1">
        <v>0</v>
      </c>
      <c r="L6979" s="1">
        <v>0</v>
      </c>
      <c r="M6979" s="1">
        <v>18</v>
      </c>
      <c r="N6979" s="1">
        <v>1.1928429423459199</v>
      </c>
      <c r="O6979" s="1" t="s">
        <v>8618</v>
      </c>
    </row>
    <row r="6980" spans="1:15" x14ac:dyDescent="0.3">
      <c r="A6980" s="1" t="s">
        <v>5716</v>
      </c>
      <c r="B6980" s="1" t="s">
        <v>5775</v>
      </c>
      <c r="C6980" s="1">
        <v>2</v>
      </c>
      <c r="D6980" s="1" t="s">
        <v>7266</v>
      </c>
      <c r="E6980" s="1">
        <v>7</v>
      </c>
      <c r="F6980" s="1" t="s">
        <v>8616</v>
      </c>
      <c r="G6980" s="1" t="s">
        <v>5803</v>
      </c>
      <c r="H6980" s="1" t="s">
        <v>8517</v>
      </c>
      <c r="I6980" s="1" t="b">
        <v>0</v>
      </c>
      <c r="J6980" s="1">
        <v>0</v>
      </c>
      <c r="K6980" s="1">
        <v>1</v>
      </c>
      <c r="L6980" s="1">
        <v>0</v>
      </c>
      <c r="M6980" s="1">
        <v>17</v>
      </c>
      <c r="N6980" s="1">
        <v>1.1265738899933699</v>
      </c>
      <c r="O6980" s="1" t="s">
        <v>8518</v>
      </c>
    </row>
    <row r="6981" spans="1:15" x14ac:dyDescent="0.3">
      <c r="A6981" s="1" t="s">
        <v>5716</v>
      </c>
      <c r="B6981" s="1" t="s">
        <v>5775</v>
      </c>
      <c r="C6981" s="1">
        <v>2</v>
      </c>
      <c r="D6981" s="1" t="s">
        <v>7266</v>
      </c>
      <c r="E6981" s="1">
        <v>8</v>
      </c>
      <c r="F6981" s="1" t="s">
        <v>8619</v>
      </c>
      <c r="G6981" s="1" t="s">
        <v>5834</v>
      </c>
      <c r="H6981" s="1" t="s">
        <v>8506</v>
      </c>
      <c r="I6981" s="1" t="b">
        <v>0</v>
      </c>
      <c r="J6981" s="1">
        <v>12</v>
      </c>
      <c r="K6981" s="1">
        <v>0</v>
      </c>
      <c r="L6981" s="1">
        <v>0</v>
      </c>
      <c r="M6981" s="1">
        <v>1010</v>
      </c>
      <c r="N6981" s="1">
        <v>48.721659430776597</v>
      </c>
      <c r="O6981" s="1" t="s">
        <v>8620</v>
      </c>
    </row>
    <row r="6982" spans="1:15" x14ac:dyDescent="0.3">
      <c r="A6982" s="1" t="s">
        <v>5716</v>
      </c>
      <c r="B6982" s="1" t="s">
        <v>5775</v>
      </c>
      <c r="C6982" s="1">
        <v>2</v>
      </c>
      <c r="D6982" s="1" t="s">
        <v>7266</v>
      </c>
      <c r="E6982" s="1">
        <v>8</v>
      </c>
      <c r="F6982" s="1" t="s">
        <v>8619</v>
      </c>
      <c r="G6982" s="1" t="s">
        <v>5801</v>
      </c>
      <c r="H6982" s="1" t="s">
        <v>8506</v>
      </c>
      <c r="I6982" s="1" t="b">
        <v>0</v>
      </c>
      <c r="J6982" s="1">
        <v>1</v>
      </c>
      <c r="K6982" s="1">
        <v>0</v>
      </c>
      <c r="L6982" s="1">
        <v>0</v>
      </c>
      <c r="M6982" s="1">
        <v>948</v>
      </c>
      <c r="N6982" s="1">
        <v>45.730824891461602</v>
      </c>
      <c r="O6982" s="1" t="s">
        <v>8512</v>
      </c>
    </row>
    <row r="6983" spans="1:15" x14ac:dyDescent="0.3">
      <c r="A6983" s="1" t="s">
        <v>5716</v>
      </c>
      <c r="B6983" s="1" t="s">
        <v>5775</v>
      </c>
      <c r="C6983" s="1">
        <v>2</v>
      </c>
      <c r="D6983" s="1" t="s">
        <v>7266</v>
      </c>
      <c r="E6983" s="1">
        <v>9</v>
      </c>
      <c r="F6983" s="1" t="s">
        <v>8621</v>
      </c>
      <c r="G6983" s="1" t="s">
        <v>5801</v>
      </c>
      <c r="H6983" s="1" t="s">
        <v>8506</v>
      </c>
      <c r="I6983" s="1" t="b">
        <v>0</v>
      </c>
      <c r="J6983" s="1">
        <v>1</v>
      </c>
      <c r="K6983" s="1">
        <v>0</v>
      </c>
      <c r="L6983" s="1">
        <v>0</v>
      </c>
      <c r="M6983" s="1">
        <v>1073</v>
      </c>
      <c r="N6983" s="1">
        <v>82.921174652241007</v>
      </c>
      <c r="O6983" s="1" t="s">
        <v>8512</v>
      </c>
    </row>
    <row r="6984" spans="1:15" x14ac:dyDescent="0.3">
      <c r="A6984" s="1" t="s">
        <v>5716</v>
      </c>
      <c r="B6984" s="1" t="s">
        <v>5775</v>
      </c>
      <c r="C6984" s="1">
        <v>2</v>
      </c>
      <c r="D6984" s="1" t="s">
        <v>7266</v>
      </c>
      <c r="E6984" s="1">
        <v>9</v>
      </c>
      <c r="F6984" s="1" t="s">
        <v>8621</v>
      </c>
      <c r="G6984" s="1" t="s">
        <v>5834</v>
      </c>
      <c r="H6984" s="1" t="s">
        <v>8506</v>
      </c>
      <c r="I6984" s="1" t="b">
        <v>0</v>
      </c>
      <c r="J6984" s="1">
        <v>12</v>
      </c>
      <c r="K6984" s="1">
        <v>0</v>
      </c>
      <c r="L6984" s="1">
        <v>0</v>
      </c>
      <c r="M6984" s="1">
        <v>112</v>
      </c>
      <c r="N6984" s="1">
        <v>8.65533230293663</v>
      </c>
      <c r="O6984" s="1" t="s">
        <v>8620</v>
      </c>
    </row>
    <row r="6985" spans="1:15" x14ac:dyDescent="0.3">
      <c r="A6985" s="1" t="s">
        <v>5716</v>
      </c>
      <c r="B6985" s="1" t="s">
        <v>5775</v>
      </c>
      <c r="C6985" s="1">
        <v>2</v>
      </c>
      <c r="D6985" s="1" t="s">
        <v>7266</v>
      </c>
      <c r="E6985" s="1">
        <v>10</v>
      </c>
      <c r="F6985" s="1" t="s">
        <v>8622</v>
      </c>
      <c r="G6985" s="1" t="s">
        <v>5834</v>
      </c>
      <c r="H6985" s="1" t="s">
        <v>8506</v>
      </c>
      <c r="I6985" s="1" t="b">
        <v>0</v>
      </c>
      <c r="J6985" s="1">
        <v>15</v>
      </c>
      <c r="K6985" s="1">
        <v>0</v>
      </c>
      <c r="L6985" s="1">
        <v>0</v>
      </c>
      <c r="M6985" s="1">
        <v>197</v>
      </c>
      <c r="N6985" s="1">
        <v>59.878419452887499</v>
      </c>
      <c r="O6985" s="1" t="s">
        <v>8558</v>
      </c>
    </row>
    <row r="6986" spans="1:15" x14ac:dyDescent="0.3">
      <c r="A6986" s="1" t="s">
        <v>5716</v>
      </c>
      <c r="B6986" s="1" t="s">
        <v>5775</v>
      </c>
      <c r="C6986" s="1">
        <v>2</v>
      </c>
      <c r="D6986" s="1" t="s">
        <v>7266</v>
      </c>
      <c r="E6986" s="1">
        <v>10</v>
      </c>
      <c r="F6986" s="1" t="s">
        <v>8622</v>
      </c>
      <c r="G6986" s="1" t="s">
        <v>5895</v>
      </c>
      <c r="H6986" s="1" t="s">
        <v>8623</v>
      </c>
      <c r="I6986" s="1" t="b">
        <v>0</v>
      </c>
      <c r="J6986" s="1">
        <v>0</v>
      </c>
      <c r="K6986" s="1">
        <v>2</v>
      </c>
      <c r="L6986" s="1">
        <v>5</v>
      </c>
      <c r="M6986" s="1">
        <v>91</v>
      </c>
      <c r="N6986" s="1">
        <v>27.659574468085101</v>
      </c>
      <c r="O6986" s="1" t="s">
        <v>8624</v>
      </c>
    </row>
    <row r="6987" spans="1:15" x14ac:dyDescent="0.3">
      <c r="A6987" s="1" t="s">
        <v>5716</v>
      </c>
      <c r="B6987" s="1" t="s">
        <v>5775</v>
      </c>
      <c r="C6987" s="1">
        <v>2</v>
      </c>
      <c r="D6987" s="1" t="s">
        <v>7266</v>
      </c>
      <c r="E6987" s="1">
        <v>10</v>
      </c>
      <c r="F6987" s="1" t="s">
        <v>8622</v>
      </c>
      <c r="G6987" s="1" t="s">
        <v>5834</v>
      </c>
      <c r="H6987" s="1" t="s">
        <v>8506</v>
      </c>
      <c r="I6987" s="1" t="b">
        <v>0</v>
      </c>
      <c r="J6987" s="1">
        <v>6</v>
      </c>
      <c r="K6987" s="1">
        <v>0</v>
      </c>
      <c r="L6987" s="1">
        <v>0</v>
      </c>
      <c r="M6987" s="1">
        <v>25</v>
      </c>
      <c r="N6987" s="1">
        <v>7.5987841945288697</v>
      </c>
      <c r="O6987" s="1" t="s">
        <v>8531</v>
      </c>
    </row>
    <row r="6988" spans="1:15" x14ac:dyDescent="0.3">
      <c r="A6988" s="1" t="s">
        <v>5716</v>
      </c>
      <c r="B6988" s="1" t="s">
        <v>5775</v>
      </c>
      <c r="C6988" s="1">
        <v>2</v>
      </c>
      <c r="D6988" s="1" t="s">
        <v>7266</v>
      </c>
      <c r="E6988" s="1">
        <v>10</v>
      </c>
      <c r="F6988" s="1" t="s">
        <v>8622</v>
      </c>
      <c r="G6988" s="1" t="s">
        <v>5814</v>
      </c>
      <c r="H6988" s="1" t="s">
        <v>8506</v>
      </c>
      <c r="I6988" s="1" t="b">
        <v>1</v>
      </c>
      <c r="J6988" s="1">
        <v>0</v>
      </c>
      <c r="K6988" s="1">
        <v>0</v>
      </c>
      <c r="L6988" s="1">
        <v>0</v>
      </c>
      <c r="M6988" s="1">
        <v>8</v>
      </c>
      <c r="N6988" s="1">
        <v>2.43161094224924</v>
      </c>
      <c r="O6988" s="1" t="s">
        <v>8507</v>
      </c>
    </row>
    <row r="6989" spans="1:15" x14ac:dyDescent="0.3">
      <c r="A6989" s="1" t="s">
        <v>5716</v>
      </c>
      <c r="B6989" s="1" t="s">
        <v>5775</v>
      </c>
      <c r="C6989" s="1">
        <v>2</v>
      </c>
      <c r="D6989" s="1" t="s">
        <v>7266</v>
      </c>
      <c r="E6989" s="1">
        <v>11</v>
      </c>
      <c r="F6989" s="1" t="s">
        <v>8625</v>
      </c>
      <c r="G6989" s="1" t="s">
        <v>5834</v>
      </c>
      <c r="H6989" s="1" t="s">
        <v>8506</v>
      </c>
      <c r="I6989" s="1" t="b">
        <v>0</v>
      </c>
      <c r="J6989" s="1">
        <v>6</v>
      </c>
      <c r="K6989" s="1">
        <v>0</v>
      </c>
      <c r="L6989" s="1">
        <v>0</v>
      </c>
      <c r="M6989" s="1">
        <v>269</v>
      </c>
      <c r="N6989" s="1">
        <v>82.012195121951194</v>
      </c>
      <c r="O6989" s="1" t="s">
        <v>8531</v>
      </c>
    </row>
    <row r="6990" spans="1:15" x14ac:dyDescent="0.3">
      <c r="A6990" s="1" t="s">
        <v>5716</v>
      </c>
      <c r="B6990" s="1" t="s">
        <v>5775</v>
      </c>
      <c r="C6990" s="1">
        <v>2</v>
      </c>
      <c r="D6990" s="1" t="s">
        <v>7266</v>
      </c>
      <c r="E6990" s="1">
        <v>11</v>
      </c>
      <c r="F6990" s="1" t="s">
        <v>8625</v>
      </c>
      <c r="G6990" s="1" t="s">
        <v>5834</v>
      </c>
      <c r="H6990" s="1" t="s">
        <v>8506</v>
      </c>
      <c r="I6990" s="1" t="b">
        <v>0</v>
      </c>
      <c r="J6990" s="1">
        <v>15</v>
      </c>
      <c r="K6990" s="1">
        <v>0</v>
      </c>
      <c r="L6990" s="1">
        <v>0</v>
      </c>
      <c r="M6990" s="1">
        <v>15</v>
      </c>
      <c r="N6990" s="1">
        <v>4.57317073170731</v>
      </c>
      <c r="O6990" s="1" t="s">
        <v>8558</v>
      </c>
    </row>
    <row r="6991" spans="1:15" x14ac:dyDescent="0.3">
      <c r="A6991" s="1" t="s">
        <v>5716</v>
      </c>
      <c r="B6991" s="1" t="s">
        <v>5775</v>
      </c>
      <c r="C6991" s="1">
        <v>2</v>
      </c>
      <c r="D6991" s="1" t="s">
        <v>7266</v>
      </c>
      <c r="E6991" s="1">
        <v>11</v>
      </c>
      <c r="F6991" s="1" t="s">
        <v>8625</v>
      </c>
      <c r="G6991" s="1" t="s">
        <v>5895</v>
      </c>
      <c r="H6991" s="1" t="s">
        <v>8623</v>
      </c>
      <c r="I6991" s="1" t="b">
        <v>0</v>
      </c>
      <c r="J6991" s="1">
        <v>0</v>
      </c>
      <c r="K6991" s="1">
        <v>2</v>
      </c>
      <c r="L6991" s="1">
        <v>5</v>
      </c>
      <c r="M6991" s="1">
        <v>8</v>
      </c>
      <c r="N6991" s="1">
        <v>2.4390243902439002</v>
      </c>
      <c r="O6991" s="1" t="s">
        <v>8624</v>
      </c>
    </row>
    <row r="6992" spans="1:15" x14ac:dyDescent="0.3">
      <c r="A6992" s="1" t="s">
        <v>5716</v>
      </c>
      <c r="B6992" s="1" t="s">
        <v>5775</v>
      </c>
      <c r="C6992" s="1">
        <v>2</v>
      </c>
      <c r="D6992" s="1" t="s">
        <v>7266</v>
      </c>
      <c r="E6992" s="1">
        <v>11</v>
      </c>
      <c r="F6992" s="1" t="s">
        <v>8625</v>
      </c>
      <c r="G6992" s="1" t="s">
        <v>5814</v>
      </c>
      <c r="H6992" s="1" t="s">
        <v>8506</v>
      </c>
      <c r="I6992" s="1" t="b">
        <v>1</v>
      </c>
      <c r="J6992" s="1">
        <v>0</v>
      </c>
      <c r="K6992" s="1">
        <v>0</v>
      </c>
      <c r="L6992" s="1">
        <v>0</v>
      </c>
      <c r="M6992" s="1">
        <v>6</v>
      </c>
      <c r="N6992" s="1">
        <v>1.82926829268292</v>
      </c>
      <c r="O6992" s="1" t="s">
        <v>8507</v>
      </c>
    </row>
    <row r="6993" spans="1:15" x14ac:dyDescent="0.3">
      <c r="A6993" s="1" t="s">
        <v>5716</v>
      </c>
      <c r="B6993" s="1" t="s">
        <v>5775</v>
      </c>
      <c r="C6993" s="1">
        <v>2</v>
      </c>
      <c r="D6993" s="1" t="s">
        <v>7266</v>
      </c>
      <c r="E6993" s="1">
        <v>12</v>
      </c>
      <c r="F6993" s="1" t="s">
        <v>8626</v>
      </c>
      <c r="G6993" s="1" t="s">
        <v>5801</v>
      </c>
      <c r="H6993" s="1" t="s">
        <v>8506</v>
      </c>
      <c r="I6993" s="1" t="b">
        <v>0</v>
      </c>
      <c r="J6993" s="1">
        <v>1</v>
      </c>
      <c r="K6993" s="1">
        <v>0</v>
      </c>
      <c r="L6993" s="1">
        <v>0</v>
      </c>
      <c r="M6993" s="1">
        <v>219</v>
      </c>
      <c r="N6993" s="1">
        <v>35.667752442996701</v>
      </c>
      <c r="O6993" s="1" t="s">
        <v>8512</v>
      </c>
    </row>
    <row r="6994" spans="1:15" x14ac:dyDescent="0.3">
      <c r="A6994" s="1" t="s">
        <v>5716</v>
      </c>
      <c r="B6994" s="1" t="s">
        <v>5775</v>
      </c>
      <c r="C6994" s="1">
        <v>2</v>
      </c>
      <c r="D6994" s="1" t="s">
        <v>7266</v>
      </c>
      <c r="E6994" s="1">
        <v>12</v>
      </c>
      <c r="F6994" s="1" t="s">
        <v>8626</v>
      </c>
      <c r="G6994" s="1" t="s">
        <v>5814</v>
      </c>
      <c r="H6994" s="1" t="s">
        <v>8506</v>
      </c>
      <c r="I6994" s="1" t="b">
        <v>1</v>
      </c>
      <c r="J6994" s="1">
        <v>0</v>
      </c>
      <c r="K6994" s="1">
        <v>0</v>
      </c>
      <c r="L6994" s="1">
        <v>0</v>
      </c>
      <c r="M6994" s="1">
        <v>118</v>
      </c>
      <c r="N6994" s="1">
        <v>19.218241042345198</v>
      </c>
      <c r="O6994" s="1" t="s">
        <v>8507</v>
      </c>
    </row>
    <row r="6995" spans="1:15" x14ac:dyDescent="0.3">
      <c r="A6995" s="1" t="s">
        <v>5716</v>
      </c>
      <c r="B6995" s="1" t="s">
        <v>5775</v>
      </c>
      <c r="C6995" s="1">
        <v>2</v>
      </c>
      <c r="D6995" s="1" t="s">
        <v>7266</v>
      </c>
      <c r="E6995" s="1">
        <v>12</v>
      </c>
      <c r="F6995" s="1" t="s">
        <v>8626</v>
      </c>
      <c r="G6995" s="1" t="s">
        <v>5810</v>
      </c>
      <c r="H6995" s="1" t="s">
        <v>8506</v>
      </c>
      <c r="I6995" s="1" t="b">
        <v>0</v>
      </c>
      <c r="J6995" s="1">
        <v>2</v>
      </c>
      <c r="K6995" s="1">
        <v>0</v>
      </c>
      <c r="L6995" s="1">
        <v>11</v>
      </c>
      <c r="M6995" s="1">
        <v>89</v>
      </c>
      <c r="N6995" s="1">
        <v>14.4951140065146</v>
      </c>
      <c r="O6995" s="1" t="s">
        <v>8627</v>
      </c>
    </row>
    <row r="6996" spans="1:15" x14ac:dyDescent="0.3">
      <c r="A6996" s="1" t="s">
        <v>5716</v>
      </c>
      <c r="B6996" s="1" t="s">
        <v>5775</v>
      </c>
      <c r="C6996" s="1">
        <v>2</v>
      </c>
      <c r="D6996" s="1" t="s">
        <v>7266</v>
      </c>
      <c r="E6996" s="1">
        <v>12</v>
      </c>
      <c r="F6996" s="1" t="s">
        <v>8626</v>
      </c>
      <c r="G6996" s="1" t="s">
        <v>5834</v>
      </c>
      <c r="H6996" s="1" t="s">
        <v>8628</v>
      </c>
      <c r="I6996" s="1" t="b">
        <v>0</v>
      </c>
      <c r="J6996" s="1">
        <v>0</v>
      </c>
      <c r="K6996" s="1">
        <v>10</v>
      </c>
      <c r="L6996" s="1">
        <v>7</v>
      </c>
      <c r="M6996" s="1">
        <v>59</v>
      </c>
      <c r="N6996" s="1">
        <v>9.6091205211726294</v>
      </c>
      <c r="O6996" s="1" t="s">
        <v>8629</v>
      </c>
    </row>
    <row r="6997" spans="1:15" x14ac:dyDescent="0.3">
      <c r="A6997" s="1" t="s">
        <v>5716</v>
      </c>
      <c r="B6997" s="1" t="s">
        <v>5775</v>
      </c>
      <c r="C6997" s="1">
        <v>2</v>
      </c>
      <c r="D6997" s="1" t="s">
        <v>7266</v>
      </c>
      <c r="E6997" s="1">
        <v>12</v>
      </c>
      <c r="F6997" s="1" t="s">
        <v>8626</v>
      </c>
      <c r="G6997" s="1" t="s">
        <v>5834</v>
      </c>
      <c r="H6997" s="1" t="s">
        <v>8630</v>
      </c>
      <c r="I6997" s="1" t="b">
        <v>0</v>
      </c>
      <c r="J6997" s="1">
        <v>1</v>
      </c>
      <c r="K6997" s="1">
        <v>11</v>
      </c>
      <c r="L6997" s="1">
        <v>6</v>
      </c>
      <c r="M6997" s="1">
        <v>55</v>
      </c>
      <c r="N6997" s="1">
        <v>8.95765472312703</v>
      </c>
      <c r="O6997" s="1" t="s">
        <v>8631</v>
      </c>
    </row>
    <row r="6998" spans="1:15" x14ac:dyDescent="0.3">
      <c r="A6998" s="1" t="s">
        <v>5716</v>
      </c>
      <c r="B6998" s="1" t="s">
        <v>5775</v>
      </c>
      <c r="C6998" s="1">
        <v>2</v>
      </c>
      <c r="D6998" s="1" t="s">
        <v>7266</v>
      </c>
      <c r="E6998" s="1">
        <v>12</v>
      </c>
      <c r="F6998" s="1" t="s">
        <v>8626</v>
      </c>
      <c r="G6998" s="1" t="s">
        <v>5840</v>
      </c>
      <c r="H6998" s="1" t="s">
        <v>8506</v>
      </c>
      <c r="I6998" s="1" t="b">
        <v>0</v>
      </c>
      <c r="J6998" s="1">
        <v>5</v>
      </c>
      <c r="K6998" s="1">
        <v>0</v>
      </c>
      <c r="L6998" s="1">
        <v>0</v>
      </c>
      <c r="M6998" s="1">
        <v>7</v>
      </c>
      <c r="N6998" s="1">
        <v>1.1400651465798</v>
      </c>
      <c r="O6998" s="1" t="s">
        <v>8509</v>
      </c>
    </row>
    <row r="6999" spans="1:15" x14ac:dyDescent="0.3">
      <c r="A6999" s="1" t="s">
        <v>5716</v>
      </c>
      <c r="B6999" s="1" t="s">
        <v>5775</v>
      </c>
      <c r="C6999" s="1">
        <v>2</v>
      </c>
      <c r="D6999" s="1" t="s">
        <v>7266</v>
      </c>
      <c r="E6999" s="1">
        <v>13</v>
      </c>
      <c r="F6999" s="1" t="s">
        <v>8632</v>
      </c>
      <c r="G6999" s="1" t="s">
        <v>5801</v>
      </c>
      <c r="H6999" s="1" t="s">
        <v>8506</v>
      </c>
      <c r="I6999" s="1" t="b">
        <v>0</v>
      </c>
      <c r="J6999" s="1">
        <v>1</v>
      </c>
      <c r="K6999" s="1">
        <v>0</v>
      </c>
      <c r="L6999" s="1">
        <v>0</v>
      </c>
      <c r="M6999" s="1">
        <v>593</v>
      </c>
      <c r="N6999" s="1">
        <v>56.261859582542698</v>
      </c>
      <c r="O6999" s="1" t="s">
        <v>8512</v>
      </c>
    </row>
    <row r="7000" spans="1:15" x14ac:dyDescent="0.3">
      <c r="A7000" s="1" t="s">
        <v>5716</v>
      </c>
      <c r="B7000" s="1" t="s">
        <v>5775</v>
      </c>
      <c r="C7000" s="1">
        <v>2</v>
      </c>
      <c r="D7000" s="1" t="s">
        <v>7266</v>
      </c>
      <c r="E7000" s="1">
        <v>13</v>
      </c>
      <c r="F7000" s="1" t="s">
        <v>8632</v>
      </c>
      <c r="G7000" s="1" t="s">
        <v>5814</v>
      </c>
      <c r="H7000" s="1" t="s">
        <v>8506</v>
      </c>
      <c r="I7000" s="1" t="b">
        <v>1</v>
      </c>
      <c r="J7000" s="1">
        <v>0</v>
      </c>
      <c r="K7000" s="1">
        <v>0</v>
      </c>
      <c r="L7000" s="1">
        <v>0</v>
      </c>
      <c r="M7000" s="1">
        <v>303</v>
      </c>
      <c r="N7000" s="1">
        <v>28.747628083491399</v>
      </c>
      <c r="O7000" s="1" t="s">
        <v>8507</v>
      </c>
    </row>
    <row r="7001" spans="1:15" x14ac:dyDescent="0.3">
      <c r="A7001" s="1" t="s">
        <v>5716</v>
      </c>
      <c r="B7001" s="1" t="s">
        <v>5775</v>
      </c>
      <c r="C7001" s="1">
        <v>2</v>
      </c>
      <c r="D7001" s="1" t="s">
        <v>7266</v>
      </c>
      <c r="E7001" s="1">
        <v>13</v>
      </c>
      <c r="F7001" s="1" t="s">
        <v>8632</v>
      </c>
      <c r="G7001" s="1" t="s">
        <v>5810</v>
      </c>
      <c r="H7001" s="1" t="s">
        <v>8506</v>
      </c>
      <c r="I7001" s="1" t="b">
        <v>0</v>
      </c>
      <c r="J7001" s="1">
        <v>2</v>
      </c>
      <c r="K7001" s="1">
        <v>0</v>
      </c>
      <c r="L7001" s="1">
        <v>11</v>
      </c>
      <c r="M7001" s="1">
        <v>24</v>
      </c>
      <c r="N7001" s="1">
        <v>2.2770398481973402</v>
      </c>
      <c r="O7001" s="1" t="s">
        <v>8627</v>
      </c>
    </row>
    <row r="7002" spans="1:15" x14ac:dyDescent="0.3">
      <c r="A7002" s="1" t="s">
        <v>5716</v>
      </c>
      <c r="B7002" s="1" t="s">
        <v>5775</v>
      </c>
      <c r="C7002" s="1">
        <v>2</v>
      </c>
      <c r="D7002" s="1" t="s">
        <v>7266</v>
      </c>
      <c r="E7002" s="1">
        <v>13</v>
      </c>
      <c r="F7002" s="1" t="s">
        <v>8632</v>
      </c>
      <c r="G7002" s="1" t="s">
        <v>5834</v>
      </c>
      <c r="H7002" s="1" t="s">
        <v>8630</v>
      </c>
      <c r="I7002" s="1" t="b">
        <v>0</v>
      </c>
      <c r="J7002" s="1">
        <v>1</v>
      </c>
      <c r="K7002" s="1">
        <v>11</v>
      </c>
      <c r="L7002" s="1">
        <v>6</v>
      </c>
      <c r="M7002" s="1">
        <v>18</v>
      </c>
      <c r="N7002" s="1">
        <v>1.707779886148</v>
      </c>
      <c r="O7002" s="1" t="s">
        <v>8631</v>
      </c>
    </row>
    <row r="7003" spans="1:15" x14ac:dyDescent="0.3">
      <c r="A7003" s="1" t="s">
        <v>5716</v>
      </c>
      <c r="B7003" s="1" t="s">
        <v>5775</v>
      </c>
      <c r="C7003" s="1">
        <v>2</v>
      </c>
      <c r="D7003" s="1" t="s">
        <v>7266</v>
      </c>
      <c r="E7003" s="1">
        <v>13</v>
      </c>
      <c r="F7003" s="1" t="s">
        <v>8632</v>
      </c>
      <c r="G7003" s="1" t="s">
        <v>5834</v>
      </c>
      <c r="H7003" s="1" t="s">
        <v>8628</v>
      </c>
      <c r="I7003" s="1" t="b">
        <v>0</v>
      </c>
      <c r="J7003" s="1">
        <v>0</v>
      </c>
      <c r="K7003" s="1">
        <v>10</v>
      </c>
      <c r="L7003" s="1">
        <v>7</v>
      </c>
      <c r="M7003" s="1">
        <v>15</v>
      </c>
      <c r="N7003" s="1">
        <v>1.4231499051233401</v>
      </c>
      <c r="O7003" s="1" t="s">
        <v>8629</v>
      </c>
    </row>
    <row r="7004" spans="1:15" x14ac:dyDescent="0.3">
      <c r="A7004" s="1" t="s">
        <v>5716</v>
      </c>
      <c r="B7004" s="1" t="s">
        <v>5775</v>
      </c>
      <c r="C7004" s="1">
        <v>2</v>
      </c>
      <c r="D7004" s="1" t="s">
        <v>7266</v>
      </c>
      <c r="E7004" s="1">
        <v>14</v>
      </c>
      <c r="F7004" s="1" t="s">
        <v>8633</v>
      </c>
      <c r="G7004" s="1" t="s">
        <v>5814</v>
      </c>
      <c r="H7004" s="1" t="s">
        <v>8506</v>
      </c>
      <c r="I7004" s="1" t="b">
        <v>1</v>
      </c>
      <c r="J7004" s="1">
        <v>0</v>
      </c>
      <c r="K7004" s="1">
        <v>0</v>
      </c>
      <c r="L7004" s="1">
        <v>0</v>
      </c>
      <c r="M7004" s="1">
        <v>85</v>
      </c>
      <c r="N7004" s="1">
        <v>51.829268292682897</v>
      </c>
      <c r="O7004" s="1" t="s">
        <v>8507</v>
      </c>
    </row>
    <row r="7005" spans="1:15" x14ac:dyDescent="0.3">
      <c r="A7005" s="1" t="s">
        <v>5716</v>
      </c>
      <c r="B7005" s="1" t="s">
        <v>5775</v>
      </c>
      <c r="C7005" s="1">
        <v>2</v>
      </c>
      <c r="D7005" s="1" t="s">
        <v>7266</v>
      </c>
      <c r="E7005" s="1">
        <v>14</v>
      </c>
      <c r="F7005" s="1" t="s">
        <v>8633</v>
      </c>
      <c r="G7005" s="1" t="s">
        <v>5798</v>
      </c>
      <c r="H7005" s="1" t="s">
        <v>8506</v>
      </c>
      <c r="I7005" s="1" t="b">
        <v>0</v>
      </c>
      <c r="J7005" s="1">
        <v>0</v>
      </c>
      <c r="K7005" s="1">
        <v>0</v>
      </c>
      <c r="L7005" s="1">
        <v>13</v>
      </c>
      <c r="M7005" s="1">
        <v>56</v>
      </c>
      <c r="N7005" s="1">
        <v>34.146341463414601</v>
      </c>
      <c r="O7005" s="1" t="s">
        <v>8634</v>
      </c>
    </row>
    <row r="7006" spans="1:15" x14ac:dyDescent="0.3">
      <c r="A7006" s="1" t="s">
        <v>5716</v>
      </c>
      <c r="B7006" s="1" t="s">
        <v>5775</v>
      </c>
      <c r="C7006" s="1">
        <v>2</v>
      </c>
      <c r="D7006" s="1" t="s">
        <v>7266</v>
      </c>
      <c r="E7006" s="1">
        <v>14</v>
      </c>
      <c r="F7006" s="1" t="s">
        <v>8633</v>
      </c>
      <c r="G7006" s="1" t="s">
        <v>5834</v>
      </c>
      <c r="H7006" s="1" t="s">
        <v>8635</v>
      </c>
      <c r="I7006" s="1" t="b">
        <v>0</v>
      </c>
      <c r="J7006" s="1">
        <v>0</v>
      </c>
      <c r="K7006" s="1">
        <v>6</v>
      </c>
      <c r="L7006" s="1">
        <v>6</v>
      </c>
      <c r="M7006" s="1">
        <v>5</v>
      </c>
      <c r="N7006" s="1">
        <v>3.0487804878048701</v>
      </c>
      <c r="O7006" s="1" t="s">
        <v>8636</v>
      </c>
    </row>
    <row r="7007" spans="1:15" x14ac:dyDescent="0.3">
      <c r="A7007" s="1" t="s">
        <v>5716</v>
      </c>
      <c r="B7007" s="1" t="s">
        <v>5775</v>
      </c>
      <c r="C7007" s="1">
        <v>2</v>
      </c>
      <c r="D7007" s="1" t="s">
        <v>7266</v>
      </c>
      <c r="E7007" s="1">
        <v>14</v>
      </c>
      <c r="F7007" s="1" t="s">
        <v>8633</v>
      </c>
      <c r="G7007" s="1" t="s">
        <v>5834</v>
      </c>
      <c r="H7007" s="1" t="s">
        <v>8506</v>
      </c>
      <c r="I7007" s="1" t="b">
        <v>0</v>
      </c>
      <c r="J7007" s="1">
        <v>11</v>
      </c>
      <c r="K7007" s="1">
        <v>0</v>
      </c>
      <c r="L7007" s="1">
        <v>0</v>
      </c>
      <c r="M7007" s="1">
        <v>3</v>
      </c>
      <c r="N7007" s="1">
        <v>1.82926829268292</v>
      </c>
      <c r="O7007" s="1" t="s">
        <v>8637</v>
      </c>
    </row>
    <row r="7008" spans="1:15" x14ac:dyDescent="0.3">
      <c r="A7008" s="1" t="s">
        <v>5716</v>
      </c>
      <c r="B7008" s="1" t="s">
        <v>5775</v>
      </c>
      <c r="C7008" s="1">
        <v>2</v>
      </c>
      <c r="D7008" s="1" t="s">
        <v>7266</v>
      </c>
      <c r="E7008" s="1">
        <v>14</v>
      </c>
      <c r="F7008" s="1" t="s">
        <v>8633</v>
      </c>
      <c r="G7008" s="1" t="s">
        <v>5840</v>
      </c>
      <c r="H7008" s="1" t="s">
        <v>8506</v>
      </c>
      <c r="I7008" s="1" t="b">
        <v>0</v>
      </c>
      <c r="J7008" s="1">
        <v>5</v>
      </c>
      <c r="K7008" s="1">
        <v>0</v>
      </c>
      <c r="L7008" s="1">
        <v>1</v>
      </c>
      <c r="M7008" s="1">
        <v>2</v>
      </c>
      <c r="N7008" s="1">
        <v>1.2195121951219501</v>
      </c>
      <c r="O7008" s="1" t="s">
        <v>8638</v>
      </c>
    </row>
    <row r="7009" spans="1:15" x14ac:dyDescent="0.3">
      <c r="A7009" s="1" t="s">
        <v>5716</v>
      </c>
      <c r="B7009" s="1" t="s">
        <v>5775</v>
      </c>
      <c r="C7009" s="1">
        <v>2</v>
      </c>
      <c r="D7009" s="1" t="s">
        <v>7266</v>
      </c>
      <c r="E7009" s="1">
        <v>14</v>
      </c>
      <c r="F7009" s="1" t="s">
        <v>8633</v>
      </c>
      <c r="G7009" s="1" t="s">
        <v>5834</v>
      </c>
      <c r="H7009" s="1" t="s">
        <v>8506</v>
      </c>
      <c r="I7009" s="1" t="b">
        <v>0</v>
      </c>
      <c r="J7009" s="1">
        <v>6</v>
      </c>
      <c r="K7009" s="1">
        <v>0</v>
      </c>
      <c r="L7009" s="1">
        <v>0</v>
      </c>
      <c r="M7009" s="1">
        <v>2</v>
      </c>
      <c r="N7009" s="1">
        <v>1.2195121951219501</v>
      </c>
      <c r="O7009" s="1" t="s">
        <v>8531</v>
      </c>
    </row>
    <row r="7010" spans="1:15" x14ac:dyDescent="0.3">
      <c r="A7010" s="1" t="s">
        <v>5716</v>
      </c>
      <c r="B7010" s="1" t="s">
        <v>5775</v>
      </c>
      <c r="C7010" s="1">
        <v>2</v>
      </c>
      <c r="D7010" s="1" t="s">
        <v>7266</v>
      </c>
      <c r="E7010" s="1">
        <v>15</v>
      </c>
      <c r="F7010" s="1" t="s">
        <v>8639</v>
      </c>
      <c r="G7010" s="1" t="s">
        <v>5798</v>
      </c>
      <c r="H7010" s="1" t="s">
        <v>8506</v>
      </c>
      <c r="I7010" s="1" t="b">
        <v>0</v>
      </c>
      <c r="J7010" s="1">
        <v>0</v>
      </c>
      <c r="K7010" s="1">
        <v>0</v>
      </c>
      <c r="L7010" s="1">
        <v>13</v>
      </c>
      <c r="M7010" s="1">
        <v>1628</v>
      </c>
      <c r="N7010" s="1">
        <v>73.1356693620844</v>
      </c>
      <c r="O7010" s="1" t="s">
        <v>8634</v>
      </c>
    </row>
    <row r="7011" spans="1:15" x14ac:dyDescent="0.3">
      <c r="A7011" s="1" t="s">
        <v>5716</v>
      </c>
      <c r="B7011" s="1" t="s">
        <v>5775</v>
      </c>
      <c r="C7011" s="1">
        <v>2</v>
      </c>
      <c r="D7011" s="1" t="s">
        <v>7266</v>
      </c>
      <c r="E7011" s="1">
        <v>15</v>
      </c>
      <c r="F7011" s="1" t="s">
        <v>8639</v>
      </c>
      <c r="G7011" s="1" t="s">
        <v>5834</v>
      </c>
      <c r="H7011" s="1" t="s">
        <v>8635</v>
      </c>
      <c r="I7011" s="1" t="b">
        <v>0</v>
      </c>
      <c r="J7011" s="1">
        <v>0</v>
      </c>
      <c r="K7011" s="1">
        <v>6</v>
      </c>
      <c r="L7011" s="1">
        <v>6</v>
      </c>
      <c r="M7011" s="1">
        <v>353</v>
      </c>
      <c r="N7011" s="1">
        <v>15.8580413297394</v>
      </c>
      <c r="O7011" s="1" t="s">
        <v>8636</v>
      </c>
    </row>
    <row r="7012" spans="1:15" x14ac:dyDescent="0.3">
      <c r="A7012" s="1" t="s">
        <v>5716</v>
      </c>
      <c r="B7012" s="1" t="s">
        <v>5775</v>
      </c>
      <c r="C7012" s="1">
        <v>2</v>
      </c>
      <c r="D7012" s="1" t="s">
        <v>7266</v>
      </c>
      <c r="E7012" s="1">
        <v>15</v>
      </c>
      <c r="F7012" s="1" t="s">
        <v>8639</v>
      </c>
      <c r="G7012" s="1" t="s">
        <v>5814</v>
      </c>
      <c r="H7012" s="1" t="s">
        <v>8506</v>
      </c>
      <c r="I7012" s="1" t="b">
        <v>1</v>
      </c>
      <c r="J7012" s="1">
        <v>0</v>
      </c>
      <c r="K7012" s="1">
        <v>0</v>
      </c>
      <c r="L7012" s="1">
        <v>0</v>
      </c>
      <c r="M7012" s="1">
        <v>49</v>
      </c>
      <c r="N7012" s="1">
        <v>2.2012578616352201</v>
      </c>
      <c r="O7012" s="1" t="s">
        <v>8507</v>
      </c>
    </row>
    <row r="7013" spans="1:15" x14ac:dyDescent="0.3">
      <c r="A7013" s="1" t="s">
        <v>5716</v>
      </c>
      <c r="B7013" s="1" t="s">
        <v>5775</v>
      </c>
      <c r="C7013" s="1">
        <v>2</v>
      </c>
      <c r="D7013" s="1" t="s">
        <v>7266</v>
      </c>
      <c r="E7013" s="1">
        <v>16</v>
      </c>
      <c r="F7013" s="1" t="s">
        <v>8640</v>
      </c>
      <c r="G7013" s="1" t="s">
        <v>5814</v>
      </c>
      <c r="H7013" s="1" t="s">
        <v>8506</v>
      </c>
      <c r="I7013" s="1" t="b">
        <v>1</v>
      </c>
      <c r="J7013" s="1">
        <v>0</v>
      </c>
      <c r="K7013" s="1">
        <v>0</v>
      </c>
      <c r="L7013" s="1">
        <v>0</v>
      </c>
      <c r="M7013" s="1">
        <v>1088</v>
      </c>
      <c r="N7013" s="1">
        <v>85.0664581704456</v>
      </c>
      <c r="O7013" s="1" t="s">
        <v>8507</v>
      </c>
    </row>
    <row r="7014" spans="1:15" x14ac:dyDescent="0.3">
      <c r="A7014" s="1" t="s">
        <v>5716</v>
      </c>
      <c r="B7014" s="1" t="s">
        <v>5775</v>
      </c>
      <c r="C7014" s="1">
        <v>2</v>
      </c>
      <c r="D7014" s="1" t="s">
        <v>7266</v>
      </c>
      <c r="E7014" s="1">
        <v>16</v>
      </c>
      <c r="F7014" s="1" t="s">
        <v>8640</v>
      </c>
      <c r="G7014" s="1" t="s">
        <v>5801</v>
      </c>
      <c r="H7014" s="1" t="s">
        <v>8506</v>
      </c>
      <c r="I7014" s="1" t="b">
        <v>0</v>
      </c>
      <c r="J7014" s="1">
        <v>1</v>
      </c>
      <c r="K7014" s="1">
        <v>0</v>
      </c>
      <c r="L7014" s="1">
        <v>0</v>
      </c>
      <c r="M7014" s="1">
        <v>83</v>
      </c>
      <c r="N7014" s="1">
        <v>6.48944487881157</v>
      </c>
      <c r="O7014" s="1" t="s">
        <v>8512</v>
      </c>
    </row>
    <row r="7015" spans="1:15" x14ac:dyDescent="0.3">
      <c r="A7015" s="1" t="s">
        <v>5716</v>
      </c>
      <c r="B7015" s="1" t="s">
        <v>5775</v>
      </c>
      <c r="C7015" s="1">
        <v>2</v>
      </c>
      <c r="D7015" s="1" t="s">
        <v>7266</v>
      </c>
      <c r="E7015" s="1">
        <v>16</v>
      </c>
      <c r="F7015" s="1" t="s">
        <v>8640</v>
      </c>
      <c r="G7015" s="1" t="s">
        <v>5834</v>
      </c>
      <c r="H7015" s="1" t="s">
        <v>8506</v>
      </c>
      <c r="I7015" s="1" t="b">
        <v>0</v>
      </c>
      <c r="J7015" s="1">
        <v>8</v>
      </c>
      <c r="K7015" s="1">
        <v>0</v>
      </c>
      <c r="L7015" s="1">
        <v>10</v>
      </c>
      <c r="M7015" s="1">
        <v>16</v>
      </c>
      <c r="N7015" s="1">
        <v>1.25097732603596</v>
      </c>
      <c r="O7015" s="1" t="s">
        <v>8641</v>
      </c>
    </row>
    <row r="7016" spans="1:15" x14ac:dyDescent="0.3">
      <c r="A7016" s="1" t="s">
        <v>5716</v>
      </c>
      <c r="B7016" s="1" t="s">
        <v>5775</v>
      </c>
      <c r="C7016" s="1">
        <v>2</v>
      </c>
      <c r="D7016" s="1" t="s">
        <v>7266</v>
      </c>
      <c r="E7016" s="1">
        <v>17</v>
      </c>
      <c r="F7016" s="1" t="s">
        <v>8642</v>
      </c>
      <c r="G7016" s="1" t="s">
        <v>5814</v>
      </c>
      <c r="H7016" s="1" t="s">
        <v>8506</v>
      </c>
      <c r="I7016" s="1" t="b">
        <v>1</v>
      </c>
      <c r="J7016" s="1">
        <v>0</v>
      </c>
      <c r="K7016" s="1">
        <v>0</v>
      </c>
      <c r="L7016" s="1">
        <v>0</v>
      </c>
      <c r="M7016" s="1">
        <v>1667</v>
      </c>
      <c r="N7016" s="1">
        <v>88.435013262599398</v>
      </c>
      <c r="O7016" s="1" t="s">
        <v>8507</v>
      </c>
    </row>
    <row r="7017" spans="1:15" x14ac:dyDescent="0.3">
      <c r="A7017" s="1" t="s">
        <v>5716</v>
      </c>
      <c r="B7017" s="1" t="s">
        <v>5775</v>
      </c>
      <c r="C7017" s="1">
        <v>2</v>
      </c>
      <c r="D7017" s="1" t="s">
        <v>7266</v>
      </c>
      <c r="E7017" s="1">
        <v>17</v>
      </c>
      <c r="F7017" s="1" t="s">
        <v>8642</v>
      </c>
      <c r="G7017" s="1" t="s">
        <v>5801</v>
      </c>
      <c r="H7017" s="1" t="s">
        <v>8506</v>
      </c>
      <c r="I7017" s="1" t="b">
        <v>0</v>
      </c>
      <c r="J7017" s="1">
        <v>1</v>
      </c>
      <c r="K7017" s="1">
        <v>0</v>
      </c>
      <c r="L7017" s="1">
        <v>0</v>
      </c>
      <c r="M7017" s="1">
        <v>25</v>
      </c>
      <c r="N7017" s="1">
        <v>1.3262599469495999</v>
      </c>
      <c r="O7017" s="1" t="s">
        <v>8512</v>
      </c>
    </row>
    <row r="7018" spans="1:15" x14ac:dyDescent="0.3">
      <c r="A7018" s="1" t="s">
        <v>5716</v>
      </c>
      <c r="B7018" s="1" t="s">
        <v>5775</v>
      </c>
      <c r="C7018" s="1">
        <v>2</v>
      </c>
      <c r="D7018" s="1" t="s">
        <v>7266</v>
      </c>
      <c r="E7018" s="1">
        <v>18</v>
      </c>
      <c r="F7018" s="1" t="s">
        <v>8643</v>
      </c>
      <c r="G7018" s="1" t="s">
        <v>5803</v>
      </c>
      <c r="H7018" s="1" t="s">
        <v>8545</v>
      </c>
      <c r="I7018" s="1" t="b">
        <v>0</v>
      </c>
      <c r="J7018" s="1">
        <v>0</v>
      </c>
      <c r="K7018" s="1">
        <v>1</v>
      </c>
      <c r="L7018" s="1">
        <v>0</v>
      </c>
      <c r="M7018" s="1">
        <v>145</v>
      </c>
      <c r="N7018" s="1">
        <v>35.108958837772299</v>
      </c>
      <c r="O7018" s="1" t="s">
        <v>8550</v>
      </c>
    </row>
    <row r="7019" spans="1:15" x14ac:dyDescent="0.3">
      <c r="A7019" s="1" t="s">
        <v>5716</v>
      </c>
      <c r="B7019" s="1" t="s">
        <v>5775</v>
      </c>
      <c r="C7019" s="1">
        <v>2</v>
      </c>
      <c r="D7019" s="1" t="s">
        <v>7266</v>
      </c>
      <c r="E7019" s="1">
        <v>18</v>
      </c>
      <c r="F7019" s="1" t="s">
        <v>8643</v>
      </c>
      <c r="G7019" s="1" t="s">
        <v>5801</v>
      </c>
      <c r="H7019" s="1" t="s">
        <v>8506</v>
      </c>
      <c r="I7019" s="1" t="b">
        <v>0</v>
      </c>
      <c r="J7019" s="1">
        <v>1</v>
      </c>
      <c r="K7019" s="1">
        <v>0</v>
      </c>
      <c r="L7019" s="1">
        <v>0</v>
      </c>
      <c r="M7019" s="1">
        <v>97</v>
      </c>
      <c r="N7019" s="1">
        <v>23.486682808716701</v>
      </c>
      <c r="O7019" s="1" t="s">
        <v>8512</v>
      </c>
    </row>
    <row r="7020" spans="1:15" x14ac:dyDescent="0.3">
      <c r="A7020" s="1" t="s">
        <v>5716</v>
      </c>
      <c r="B7020" s="1" t="s">
        <v>5775</v>
      </c>
      <c r="C7020" s="1">
        <v>2</v>
      </c>
      <c r="D7020" s="1" t="s">
        <v>7266</v>
      </c>
      <c r="E7020" s="1">
        <v>18</v>
      </c>
      <c r="F7020" s="1" t="s">
        <v>8643</v>
      </c>
      <c r="G7020" s="1" t="s">
        <v>5803</v>
      </c>
      <c r="H7020" s="1" t="s">
        <v>8545</v>
      </c>
      <c r="I7020" s="1" t="b">
        <v>0</v>
      </c>
      <c r="J7020" s="1">
        <v>0</v>
      </c>
      <c r="K7020" s="1">
        <v>1</v>
      </c>
      <c r="L7020" s="1">
        <v>0</v>
      </c>
      <c r="M7020" s="1">
        <v>53</v>
      </c>
      <c r="N7020" s="1">
        <v>12.832929782082299</v>
      </c>
      <c r="O7020" s="1" t="s">
        <v>8546</v>
      </c>
    </row>
    <row r="7021" spans="1:15" x14ac:dyDescent="0.3">
      <c r="A7021" s="1" t="s">
        <v>5716</v>
      </c>
      <c r="B7021" s="1" t="s">
        <v>5775</v>
      </c>
      <c r="C7021" s="1">
        <v>2</v>
      </c>
      <c r="D7021" s="1" t="s">
        <v>7266</v>
      </c>
      <c r="E7021" s="1">
        <v>18</v>
      </c>
      <c r="F7021" s="1" t="s">
        <v>8643</v>
      </c>
      <c r="G7021" s="1" t="s">
        <v>5814</v>
      </c>
      <c r="H7021" s="1" t="s">
        <v>8506</v>
      </c>
      <c r="I7021" s="1" t="b">
        <v>1</v>
      </c>
      <c r="J7021" s="1">
        <v>0</v>
      </c>
      <c r="K7021" s="1">
        <v>0</v>
      </c>
      <c r="L7021" s="1">
        <v>0</v>
      </c>
      <c r="M7021" s="1">
        <v>17</v>
      </c>
      <c r="N7021" s="1">
        <v>4.1162227602905501</v>
      </c>
      <c r="O7021" s="1" t="s">
        <v>8507</v>
      </c>
    </row>
    <row r="7022" spans="1:15" x14ac:dyDescent="0.3">
      <c r="A7022" s="1" t="s">
        <v>5716</v>
      </c>
      <c r="B7022" s="1" t="s">
        <v>5775</v>
      </c>
      <c r="C7022" s="1">
        <v>2</v>
      </c>
      <c r="D7022" s="1" t="s">
        <v>7266</v>
      </c>
      <c r="E7022" s="1">
        <v>18</v>
      </c>
      <c r="F7022" s="1" t="s">
        <v>8643</v>
      </c>
      <c r="G7022" s="1" t="s">
        <v>5816</v>
      </c>
      <c r="H7022" s="1" t="s">
        <v>8506</v>
      </c>
      <c r="I7022" s="1" t="b">
        <v>0</v>
      </c>
      <c r="J7022" s="1">
        <v>3</v>
      </c>
      <c r="K7022" s="1">
        <v>0</v>
      </c>
      <c r="L7022" s="1">
        <v>0</v>
      </c>
      <c r="M7022" s="1">
        <v>17</v>
      </c>
      <c r="N7022" s="1">
        <v>4.1162227602905501</v>
      </c>
      <c r="O7022" s="1" t="s">
        <v>8552</v>
      </c>
    </row>
    <row r="7023" spans="1:15" x14ac:dyDescent="0.3">
      <c r="A7023" s="1" t="s">
        <v>5716</v>
      </c>
      <c r="B7023" s="1" t="s">
        <v>5775</v>
      </c>
      <c r="C7023" s="1">
        <v>2</v>
      </c>
      <c r="D7023" s="1" t="s">
        <v>7266</v>
      </c>
      <c r="E7023" s="1">
        <v>18</v>
      </c>
      <c r="F7023" s="1" t="s">
        <v>8643</v>
      </c>
      <c r="G7023" s="1" t="s">
        <v>5834</v>
      </c>
      <c r="H7023" s="1" t="s">
        <v>8506</v>
      </c>
      <c r="I7023" s="1" t="b">
        <v>0</v>
      </c>
      <c r="J7023" s="1">
        <v>10</v>
      </c>
      <c r="K7023" s="1">
        <v>0</v>
      </c>
      <c r="L7023" s="1">
        <v>5</v>
      </c>
      <c r="M7023" s="1">
        <v>8</v>
      </c>
      <c r="N7023" s="1">
        <v>1.9370460048426099</v>
      </c>
      <c r="O7023" s="1" t="s">
        <v>8644</v>
      </c>
    </row>
    <row r="7024" spans="1:15" x14ac:dyDescent="0.3">
      <c r="A7024" s="1" t="s">
        <v>5716</v>
      </c>
      <c r="B7024" s="1" t="s">
        <v>5775</v>
      </c>
      <c r="C7024" s="1">
        <v>2</v>
      </c>
      <c r="D7024" s="1" t="s">
        <v>7266</v>
      </c>
      <c r="E7024" s="1">
        <v>18</v>
      </c>
      <c r="F7024" s="1" t="s">
        <v>8643</v>
      </c>
      <c r="G7024" s="1" t="s">
        <v>5834</v>
      </c>
      <c r="H7024" s="1" t="s">
        <v>8506</v>
      </c>
      <c r="I7024" s="1" t="b">
        <v>0</v>
      </c>
      <c r="J7024" s="1">
        <v>9</v>
      </c>
      <c r="K7024" s="1">
        <v>0</v>
      </c>
      <c r="L7024" s="1">
        <v>2</v>
      </c>
      <c r="M7024" s="1">
        <v>7</v>
      </c>
      <c r="N7024" s="1">
        <v>1.6949152542372801</v>
      </c>
      <c r="O7024" s="1" t="s">
        <v>8645</v>
      </c>
    </row>
    <row r="7025" spans="1:15" x14ac:dyDescent="0.3">
      <c r="A7025" s="1" t="s">
        <v>5716</v>
      </c>
      <c r="B7025" s="1" t="s">
        <v>5775</v>
      </c>
      <c r="C7025" s="1">
        <v>2</v>
      </c>
      <c r="D7025" s="1" t="s">
        <v>7266</v>
      </c>
      <c r="E7025" s="1">
        <v>18</v>
      </c>
      <c r="F7025" s="1" t="s">
        <v>8643</v>
      </c>
      <c r="G7025" s="1" t="s">
        <v>5803</v>
      </c>
      <c r="H7025" s="1" t="s">
        <v>8646</v>
      </c>
      <c r="I7025" s="1" t="b">
        <v>0</v>
      </c>
      <c r="J7025" s="1">
        <v>0</v>
      </c>
      <c r="K7025" s="1">
        <v>1</v>
      </c>
      <c r="L7025" s="1">
        <v>16</v>
      </c>
      <c r="M7025" s="1">
        <v>5</v>
      </c>
      <c r="N7025" s="1">
        <v>1.2106537530266299</v>
      </c>
      <c r="O7025" s="1" t="s">
        <v>8647</v>
      </c>
    </row>
    <row r="7026" spans="1:15" x14ac:dyDescent="0.3">
      <c r="A7026" s="1" t="s">
        <v>5716</v>
      </c>
      <c r="B7026" s="1" t="s">
        <v>5775</v>
      </c>
      <c r="C7026" s="1">
        <v>2</v>
      </c>
      <c r="D7026" s="1" t="s">
        <v>7266</v>
      </c>
      <c r="E7026" s="1">
        <v>19</v>
      </c>
      <c r="F7026" s="1" t="s">
        <v>8648</v>
      </c>
      <c r="G7026" s="1" t="s">
        <v>5801</v>
      </c>
      <c r="H7026" s="1" t="s">
        <v>8506</v>
      </c>
      <c r="I7026" s="1" t="b">
        <v>0</v>
      </c>
      <c r="J7026" s="1">
        <v>1</v>
      </c>
      <c r="K7026" s="1">
        <v>0</v>
      </c>
      <c r="L7026" s="1">
        <v>0</v>
      </c>
      <c r="M7026" s="1">
        <v>143</v>
      </c>
      <c r="N7026" s="1">
        <v>46.278317152103497</v>
      </c>
      <c r="O7026" s="1" t="s">
        <v>8512</v>
      </c>
    </row>
    <row r="7027" spans="1:15" x14ac:dyDescent="0.3">
      <c r="A7027" s="1" t="s">
        <v>5716</v>
      </c>
      <c r="B7027" s="1" t="s">
        <v>5775</v>
      </c>
      <c r="C7027" s="1">
        <v>2</v>
      </c>
      <c r="D7027" s="1" t="s">
        <v>7266</v>
      </c>
      <c r="E7027" s="1">
        <v>19</v>
      </c>
      <c r="F7027" s="1" t="s">
        <v>8648</v>
      </c>
      <c r="G7027" s="1" t="s">
        <v>5814</v>
      </c>
      <c r="H7027" s="1" t="s">
        <v>8506</v>
      </c>
      <c r="I7027" s="1" t="b">
        <v>1</v>
      </c>
      <c r="J7027" s="1">
        <v>0</v>
      </c>
      <c r="K7027" s="1">
        <v>0</v>
      </c>
      <c r="L7027" s="1">
        <v>0</v>
      </c>
      <c r="M7027" s="1">
        <v>55</v>
      </c>
      <c r="N7027" s="1">
        <v>17.799352750809</v>
      </c>
      <c r="O7027" s="1" t="s">
        <v>8507</v>
      </c>
    </row>
    <row r="7028" spans="1:15" x14ac:dyDescent="0.3">
      <c r="A7028" s="1" t="s">
        <v>5716</v>
      </c>
      <c r="B7028" s="1" t="s">
        <v>5775</v>
      </c>
      <c r="C7028" s="1">
        <v>2</v>
      </c>
      <c r="D7028" s="1" t="s">
        <v>7266</v>
      </c>
      <c r="E7028" s="1">
        <v>19</v>
      </c>
      <c r="F7028" s="1" t="s">
        <v>8648</v>
      </c>
      <c r="G7028" s="1" t="s">
        <v>5803</v>
      </c>
      <c r="H7028" s="1" t="s">
        <v>8545</v>
      </c>
      <c r="I7028" s="1" t="b">
        <v>0</v>
      </c>
      <c r="J7028" s="1">
        <v>0</v>
      </c>
      <c r="K7028" s="1">
        <v>1</v>
      </c>
      <c r="L7028" s="1">
        <v>0</v>
      </c>
      <c r="M7028" s="1">
        <v>13</v>
      </c>
      <c r="N7028" s="1">
        <v>4.2071197411003203</v>
      </c>
      <c r="O7028" s="1" t="s">
        <v>8550</v>
      </c>
    </row>
    <row r="7029" spans="1:15" x14ac:dyDescent="0.3">
      <c r="A7029" s="1" t="s">
        <v>5716</v>
      </c>
      <c r="B7029" s="1" t="s">
        <v>5775</v>
      </c>
      <c r="C7029" s="1">
        <v>2</v>
      </c>
      <c r="D7029" s="1" t="s">
        <v>7266</v>
      </c>
      <c r="E7029" s="1">
        <v>19</v>
      </c>
      <c r="F7029" s="1" t="s">
        <v>8648</v>
      </c>
      <c r="G7029" s="1" t="s">
        <v>5803</v>
      </c>
      <c r="H7029" s="1" t="s">
        <v>8545</v>
      </c>
      <c r="I7029" s="1" t="b">
        <v>0</v>
      </c>
      <c r="J7029" s="1">
        <v>0</v>
      </c>
      <c r="K7029" s="1">
        <v>1</v>
      </c>
      <c r="L7029" s="1">
        <v>0</v>
      </c>
      <c r="M7029" s="1">
        <v>12</v>
      </c>
      <c r="N7029" s="1">
        <v>3.88349514563106</v>
      </c>
      <c r="O7029" s="1" t="s">
        <v>8546</v>
      </c>
    </row>
    <row r="7030" spans="1:15" x14ac:dyDescent="0.3">
      <c r="A7030" s="1" t="s">
        <v>5716</v>
      </c>
      <c r="B7030" s="1" t="s">
        <v>5775</v>
      </c>
      <c r="C7030" s="1">
        <v>2</v>
      </c>
      <c r="D7030" s="1" t="s">
        <v>7266</v>
      </c>
      <c r="E7030" s="1">
        <v>19</v>
      </c>
      <c r="F7030" s="1" t="s">
        <v>8648</v>
      </c>
      <c r="G7030" s="1" t="s">
        <v>5834</v>
      </c>
      <c r="H7030" s="1" t="s">
        <v>8506</v>
      </c>
      <c r="I7030" s="1" t="b">
        <v>0</v>
      </c>
      <c r="J7030" s="1">
        <v>7</v>
      </c>
      <c r="K7030" s="1">
        <v>0</v>
      </c>
      <c r="L7030" s="1">
        <v>0</v>
      </c>
      <c r="M7030" s="1">
        <v>6</v>
      </c>
      <c r="N7030" s="1">
        <v>1.94174757281553</v>
      </c>
      <c r="O7030" s="1" t="s">
        <v>8547</v>
      </c>
    </row>
    <row r="7031" spans="1:15" x14ac:dyDescent="0.3">
      <c r="A7031" s="1" t="s">
        <v>5716</v>
      </c>
      <c r="B7031" s="1" t="s">
        <v>5775</v>
      </c>
      <c r="C7031" s="1">
        <v>2</v>
      </c>
      <c r="D7031" s="1" t="s">
        <v>7266</v>
      </c>
      <c r="E7031" s="1">
        <v>19</v>
      </c>
      <c r="F7031" s="1" t="s">
        <v>8648</v>
      </c>
      <c r="G7031" s="1" t="s">
        <v>5876</v>
      </c>
      <c r="H7031" s="1" t="s">
        <v>8506</v>
      </c>
      <c r="I7031" s="1" t="b">
        <v>0</v>
      </c>
      <c r="J7031" s="1">
        <v>4</v>
      </c>
      <c r="K7031" s="1">
        <v>0</v>
      </c>
      <c r="L7031" s="1">
        <v>0</v>
      </c>
      <c r="M7031" s="1">
        <v>5</v>
      </c>
      <c r="N7031" s="1">
        <v>1.61812297734627</v>
      </c>
      <c r="O7031" s="1" t="s">
        <v>8532</v>
      </c>
    </row>
    <row r="7032" spans="1:15" x14ac:dyDescent="0.3">
      <c r="A7032" s="1" t="s">
        <v>5716</v>
      </c>
      <c r="B7032" s="1" t="s">
        <v>5775</v>
      </c>
      <c r="C7032" s="1">
        <v>2</v>
      </c>
      <c r="D7032" s="1" t="s">
        <v>7266</v>
      </c>
      <c r="E7032" s="1">
        <v>19</v>
      </c>
      <c r="F7032" s="1" t="s">
        <v>8648</v>
      </c>
      <c r="G7032" s="1" t="s">
        <v>5840</v>
      </c>
      <c r="H7032" s="1" t="s">
        <v>8506</v>
      </c>
      <c r="I7032" s="1" t="b">
        <v>0</v>
      </c>
      <c r="J7032" s="1">
        <v>5</v>
      </c>
      <c r="K7032" s="1">
        <v>0</v>
      </c>
      <c r="L7032" s="1">
        <v>0</v>
      </c>
      <c r="M7032" s="1">
        <v>4</v>
      </c>
      <c r="N7032" s="1">
        <v>1.2944983818770199</v>
      </c>
      <c r="O7032" s="1" t="s">
        <v>8509</v>
      </c>
    </row>
    <row r="7033" spans="1:15" x14ac:dyDescent="0.3">
      <c r="A7033" s="1" t="s">
        <v>5716</v>
      </c>
      <c r="B7033" s="1" t="s">
        <v>5775</v>
      </c>
      <c r="C7033" s="1">
        <v>2</v>
      </c>
      <c r="D7033" s="1" t="s">
        <v>7266</v>
      </c>
      <c r="E7033" s="1">
        <v>19</v>
      </c>
      <c r="F7033" s="1" t="s">
        <v>8648</v>
      </c>
      <c r="G7033" s="1" t="s">
        <v>5819</v>
      </c>
      <c r="H7033" s="1" t="s">
        <v>8649</v>
      </c>
      <c r="I7033" s="1" t="b">
        <v>0</v>
      </c>
      <c r="J7033" s="1">
        <v>0</v>
      </c>
      <c r="K7033" s="1">
        <v>3</v>
      </c>
      <c r="L7033" s="1">
        <v>23</v>
      </c>
      <c r="M7033" s="1">
        <v>4</v>
      </c>
      <c r="N7033" s="1">
        <v>1.2944983818770199</v>
      </c>
      <c r="O7033" s="1" t="s">
        <v>8650</v>
      </c>
    </row>
    <row r="7034" spans="1:15" x14ac:dyDescent="0.3">
      <c r="A7034" s="1" t="s">
        <v>5716</v>
      </c>
      <c r="B7034" s="1" t="s">
        <v>5775</v>
      </c>
      <c r="C7034" s="1">
        <v>2</v>
      </c>
      <c r="D7034" s="1" t="s">
        <v>7266</v>
      </c>
      <c r="E7034" s="1">
        <v>20</v>
      </c>
      <c r="F7034" s="1" t="s">
        <v>8651</v>
      </c>
      <c r="G7034" s="1" t="s">
        <v>5814</v>
      </c>
      <c r="H7034" s="1" t="s">
        <v>8506</v>
      </c>
      <c r="I7034" s="1" t="b">
        <v>1</v>
      </c>
      <c r="J7034" s="1">
        <v>0</v>
      </c>
      <c r="K7034" s="1">
        <v>0</v>
      </c>
      <c r="L7034" s="1">
        <v>0</v>
      </c>
      <c r="M7034" s="1">
        <v>1104</v>
      </c>
      <c r="N7034" s="1">
        <v>93.559322033898297</v>
      </c>
      <c r="O7034" s="1" t="s">
        <v>8507</v>
      </c>
    </row>
    <row r="7035" spans="1:15" x14ac:dyDescent="0.3">
      <c r="A7035" s="1" t="s">
        <v>5716</v>
      </c>
      <c r="B7035" s="1" t="s">
        <v>5775</v>
      </c>
      <c r="C7035" s="1">
        <v>2</v>
      </c>
      <c r="D7035" s="1" t="s">
        <v>7266</v>
      </c>
      <c r="E7035" s="1">
        <v>21</v>
      </c>
      <c r="F7035" s="1" t="s">
        <v>8652</v>
      </c>
      <c r="G7035" s="1" t="s">
        <v>5814</v>
      </c>
      <c r="H7035" s="1" t="s">
        <v>8506</v>
      </c>
      <c r="I7035" s="1" t="b">
        <v>1</v>
      </c>
      <c r="J7035" s="1">
        <v>0</v>
      </c>
      <c r="K7035" s="1">
        <v>0</v>
      </c>
      <c r="L7035" s="1">
        <v>0</v>
      </c>
      <c r="M7035" s="1">
        <v>253</v>
      </c>
      <c r="N7035" s="1">
        <v>93.014705882352899</v>
      </c>
      <c r="O7035" s="1" t="s">
        <v>8507</v>
      </c>
    </row>
    <row r="7036" spans="1:15" x14ac:dyDescent="0.3">
      <c r="A7036" s="1" t="s">
        <v>5716</v>
      </c>
      <c r="B7036" s="1" t="s">
        <v>5775</v>
      </c>
      <c r="C7036" s="1">
        <v>2</v>
      </c>
      <c r="D7036" s="1" t="s">
        <v>7266</v>
      </c>
      <c r="E7036" s="1">
        <v>22</v>
      </c>
      <c r="F7036" s="1" t="s">
        <v>8653</v>
      </c>
      <c r="G7036" s="1" t="s">
        <v>5801</v>
      </c>
      <c r="H7036" s="1" t="s">
        <v>8506</v>
      </c>
      <c r="I7036" s="1" t="b">
        <v>0</v>
      </c>
      <c r="J7036" s="1">
        <v>1</v>
      </c>
      <c r="K7036" s="1">
        <v>0</v>
      </c>
      <c r="L7036" s="1">
        <v>0</v>
      </c>
      <c r="M7036" s="1">
        <v>1307</v>
      </c>
      <c r="N7036" s="1">
        <v>92.432814710042393</v>
      </c>
      <c r="O7036" s="1" t="s">
        <v>8512</v>
      </c>
    </row>
    <row r="7037" spans="1:15" x14ac:dyDescent="0.3">
      <c r="A7037" s="1" t="s">
        <v>5716</v>
      </c>
      <c r="B7037" s="1" t="s">
        <v>5775</v>
      </c>
      <c r="C7037" s="1">
        <v>2</v>
      </c>
      <c r="D7037" s="1" t="s">
        <v>7266</v>
      </c>
      <c r="E7037" s="1">
        <v>22</v>
      </c>
      <c r="F7037" s="1" t="s">
        <v>8653</v>
      </c>
      <c r="G7037" s="1" t="s">
        <v>5814</v>
      </c>
      <c r="H7037" s="1" t="s">
        <v>8506</v>
      </c>
      <c r="I7037" s="1" t="b">
        <v>1</v>
      </c>
      <c r="J7037" s="1">
        <v>0</v>
      </c>
      <c r="K7037" s="1">
        <v>0</v>
      </c>
      <c r="L7037" s="1">
        <v>0</v>
      </c>
      <c r="M7037" s="1">
        <v>19</v>
      </c>
      <c r="N7037" s="1">
        <v>1.3437057991513399</v>
      </c>
      <c r="O7037" s="1" t="s">
        <v>8507</v>
      </c>
    </row>
    <row r="7038" spans="1:15" x14ac:dyDescent="0.3">
      <c r="A7038" s="1" t="s">
        <v>5716</v>
      </c>
      <c r="B7038" s="1" t="s">
        <v>5775</v>
      </c>
      <c r="C7038" s="1">
        <v>2</v>
      </c>
      <c r="D7038" s="1" t="s">
        <v>7266</v>
      </c>
      <c r="E7038" s="1">
        <v>23</v>
      </c>
      <c r="F7038" s="1" t="s">
        <v>8654</v>
      </c>
      <c r="G7038" s="1" t="s">
        <v>5801</v>
      </c>
      <c r="H7038" s="1" t="s">
        <v>8506</v>
      </c>
      <c r="I7038" s="1" t="b">
        <v>0</v>
      </c>
      <c r="J7038" s="1">
        <v>1</v>
      </c>
      <c r="K7038" s="1">
        <v>0</v>
      </c>
      <c r="L7038" s="1">
        <v>0</v>
      </c>
      <c r="M7038" s="1">
        <v>66</v>
      </c>
      <c r="N7038" s="1">
        <v>58.407079646017699</v>
      </c>
      <c r="O7038" s="1" t="s">
        <v>8512</v>
      </c>
    </row>
    <row r="7039" spans="1:15" x14ac:dyDescent="0.3">
      <c r="A7039" s="1" t="s">
        <v>5716</v>
      </c>
      <c r="B7039" s="1" t="s">
        <v>5775</v>
      </c>
      <c r="C7039" s="1">
        <v>2</v>
      </c>
      <c r="D7039" s="1" t="s">
        <v>7266</v>
      </c>
      <c r="E7039" s="1">
        <v>23</v>
      </c>
      <c r="F7039" s="1" t="s">
        <v>8654</v>
      </c>
      <c r="G7039" s="1" t="s">
        <v>5876</v>
      </c>
      <c r="H7039" s="1" t="s">
        <v>8506</v>
      </c>
      <c r="I7039" s="1" t="b">
        <v>0</v>
      </c>
      <c r="J7039" s="1">
        <v>4</v>
      </c>
      <c r="K7039" s="1">
        <v>0</v>
      </c>
      <c r="L7039" s="1">
        <v>0</v>
      </c>
      <c r="M7039" s="1">
        <v>25</v>
      </c>
      <c r="N7039" s="1">
        <v>22.123893805309699</v>
      </c>
      <c r="O7039" s="1" t="s">
        <v>8532</v>
      </c>
    </row>
    <row r="7040" spans="1:15" x14ac:dyDescent="0.3">
      <c r="A7040" s="1" t="s">
        <v>5716</v>
      </c>
      <c r="B7040" s="1" t="s">
        <v>5775</v>
      </c>
      <c r="C7040" s="1">
        <v>2</v>
      </c>
      <c r="D7040" s="1" t="s">
        <v>7266</v>
      </c>
      <c r="E7040" s="1">
        <v>23</v>
      </c>
      <c r="F7040" s="1" t="s">
        <v>8654</v>
      </c>
      <c r="G7040" s="1" t="s">
        <v>5801</v>
      </c>
      <c r="H7040" s="1" t="s">
        <v>8506</v>
      </c>
      <c r="I7040" s="1" t="b">
        <v>0</v>
      </c>
      <c r="J7040" s="1">
        <v>1</v>
      </c>
      <c r="K7040" s="1">
        <v>0</v>
      </c>
      <c r="L7040" s="1">
        <v>14</v>
      </c>
      <c r="M7040" s="1">
        <v>11</v>
      </c>
      <c r="N7040" s="1">
        <v>9.7345132743362797</v>
      </c>
      <c r="O7040" s="1" t="s">
        <v>8655</v>
      </c>
    </row>
    <row r="7041" spans="1:15" x14ac:dyDescent="0.3">
      <c r="A7041" s="1" t="s">
        <v>5716</v>
      </c>
      <c r="B7041" s="1" t="s">
        <v>5775</v>
      </c>
      <c r="C7041" s="1">
        <v>2</v>
      </c>
      <c r="D7041" s="1" t="s">
        <v>7266</v>
      </c>
      <c r="E7041" s="1">
        <v>23</v>
      </c>
      <c r="F7041" s="1" t="s">
        <v>8654</v>
      </c>
      <c r="G7041" s="1" t="s">
        <v>5814</v>
      </c>
      <c r="H7041" s="1" t="s">
        <v>8506</v>
      </c>
      <c r="I7041" s="1" t="b">
        <v>1</v>
      </c>
      <c r="J7041" s="1">
        <v>0</v>
      </c>
      <c r="K7041" s="1">
        <v>0</v>
      </c>
      <c r="L7041" s="1">
        <v>0</v>
      </c>
      <c r="M7041" s="1">
        <v>2</v>
      </c>
      <c r="N7041" s="1">
        <v>1.76991150442477</v>
      </c>
      <c r="O7041" s="1" t="s">
        <v>8507</v>
      </c>
    </row>
    <row r="7042" spans="1:15" x14ac:dyDescent="0.3">
      <c r="A7042" s="1" t="s">
        <v>5716</v>
      </c>
      <c r="B7042" s="1" t="s">
        <v>5775</v>
      </c>
      <c r="C7042" s="1">
        <v>2</v>
      </c>
      <c r="D7042" s="1" t="s">
        <v>7266</v>
      </c>
      <c r="E7042" s="1">
        <v>24</v>
      </c>
      <c r="F7042" s="1" t="s">
        <v>8656</v>
      </c>
      <c r="G7042" s="1" t="s">
        <v>5814</v>
      </c>
      <c r="H7042" s="1" t="s">
        <v>8506</v>
      </c>
      <c r="I7042" s="1" t="b">
        <v>1</v>
      </c>
      <c r="J7042" s="1">
        <v>0</v>
      </c>
      <c r="K7042" s="1">
        <v>0</v>
      </c>
      <c r="L7042" s="1">
        <v>0</v>
      </c>
      <c r="M7042" s="1">
        <v>1826</v>
      </c>
      <c r="N7042" s="1">
        <v>87.494010541446997</v>
      </c>
      <c r="O7042" s="1" t="s">
        <v>8507</v>
      </c>
    </row>
    <row r="7043" spans="1:15" x14ac:dyDescent="0.3">
      <c r="A7043" s="1" t="s">
        <v>5716</v>
      </c>
      <c r="B7043" s="1" t="s">
        <v>5775</v>
      </c>
      <c r="C7043" s="1">
        <v>2</v>
      </c>
      <c r="D7043" s="1" t="s">
        <v>7266</v>
      </c>
      <c r="E7043" s="1">
        <v>24</v>
      </c>
      <c r="F7043" s="1" t="s">
        <v>8656</v>
      </c>
      <c r="G7043" s="1" t="s">
        <v>5801</v>
      </c>
      <c r="H7043" s="1" t="s">
        <v>8506</v>
      </c>
      <c r="I7043" s="1" t="b">
        <v>0</v>
      </c>
      <c r="J7043" s="1">
        <v>1</v>
      </c>
      <c r="K7043" s="1">
        <v>0</v>
      </c>
      <c r="L7043" s="1">
        <v>0</v>
      </c>
      <c r="M7043" s="1">
        <v>89</v>
      </c>
      <c r="N7043" s="1">
        <v>4.2644944896981301</v>
      </c>
      <c r="O7043" s="1" t="s">
        <v>8512</v>
      </c>
    </row>
    <row r="7044" spans="1:15" x14ac:dyDescent="0.3">
      <c r="A7044" s="1" t="s">
        <v>5716</v>
      </c>
      <c r="B7044" s="1" t="s">
        <v>5775</v>
      </c>
      <c r="C7044" s="1">
        <v>2</v>
      </c>
      <c r="D7044" s="1" t="s">
        <v>7266</v>
      </c>
      <c r="E7044" s="1">
        <v>25</v>
      </c>
      <c r="F7044" s="1" t="s">
        <v>8657</v>
      </c>
      <c r="G7044" s="1" t="s">
        <v>5801</v>
      </c>
      <c r="H7044" s="1" t="s">
        <v>8506</v>
      </c>
      <c r="I7044" s="1" t="b">
        <v>0</v>
      </c>
      <c r="J7044" s="1">
        <v>1</v>
      </c>
      <c r="K7044" s="1">
        <v>0</v>
      </c>
      <c r="L7044" s="1">
        <v>0</v>
      </c>
      <c r="M7044" s="1">
        <v>442</v>
      </c>
      <c r="N7044" s="1">
        <v>41.039925719591402</v>
      </c>
      <c r="O7044" s="1" t="s">
        <v>8512</v>
      </c>
    </row>
    <row r="7045" spans="1:15" x14ac:dyDescent="0.3">
      <c r="A7045" s="1" t="s">
        <v>5716</v>
      </c>
      <c r="B7045" s="1" t="s">
        <v>5775</v>
      </c>
      <c r="C7045" s="1">
        <v>2</v>
      </c>
      <c r="D7045" s="1" t="s">
        <v>7266</v>
      </c>
      <c r="E7045" s="1">
        <v>25</v>
      </c>
      <c r="F7045" s="1" t="s">
        <v>8657</v>
      </c>
      <c r="G7045" s="1" t="s">
        <v>5814</v>
      </c>
      <c r="H7045" s="1" t="s">
        <v>8506</v>
      </c>
      <c r="I7045" s="1" t="b">
        <v>1</v>
      </c>
      <c r="J7045" s="1">
        <v>0</v>
      </c>
      <c r="K7045" s="1">
        <v>0</v>
      </c>
      <c r="L7045" s="1">
        <v>0</v>
      </c>
      <c r="M7045" s="1">
        <v>288</v>
      </c>
      <c r="N7045" s="1">
        <v>26.740947075208901</v>
      </c>
      <c r="O7045" s="1" t="s">
        <v>8507</v>
      </c>
    </row>
    <row r="7046" spans="1:15" x14ac:dyDescent="0.3">
      <c r="A7046" s="1" t="s">
        <v>5716</v>
      </c>
      <c r="B7046" s="1" t="s">
        <v>5775</v>
      </c>
      <c r="C7046" s="1">
        <v>2</v>
      </c>
      <c r="D7046" s="1" t="s">
        <v>7266</v>
      </c>
      <c r="E7046" s="1">
        <v>25</v>
      </c>
      <c r="F7046" s="1" t="s">
        <v>8657</v>
      </c>
      <c r="G7046" s="1" t="s">
        <v>5803</v>
      </c>
      <c r="H7046" s="1" t="s">
        <v>8545</v>
      </c>
      <c r="I7046" s="1" t="b">
        <v>0</v>
      </c>
      <c r="J7046" s="1">
        <v>0</v>
      </c>
      <c r="K7046" s="1">
        <v>1</v>
      </c>
      <c r="L7046" s="1">
        <v>0</v>
      </c>
      <c r="M7046" s="1">
        <v>92</v>
      </c>
      <c r="N7046" s="1">
        <v>8.5422469823583995</v>
      </c>
      <c r="O7046" s="1" t="s">
        <v>8550</v>
      </c>
    </row>
    <row r="7047" spans="1:15" x14ac:dyDescent="0.3">
      <c r="A7047" s="1" t="s">
        <v>5716</v>
      </c>
      <c r="B7047" s="1" t="s">
        <v>5775</v>
      </c>
      <c r="C7047" s="1">
        <v>2</v>
      </c>
      <c r="D7047" s="1" t="s">
        <v>7266</v>
      </c>
      <c r="E7047" s="1">
        <v>25</v>
      </c>
      <c r="F7047" s="1" t="s">
        <v>8657</v>
      </c>
      <c r="G7047" s="1" t="s">
        <v>5834</v>
      </c>
      <c r="H7047" s="1" t="s">
        <v>8506</v>
      </c>
      <c r="I7047" s="1" t="b">
        <v>0</v>
      </c>
      <c r="J7047" s="1">
        <v>20</v>
      </c>
      <c r="K7047" s="1">
        <v>0</v>
      </c>
      <c r="L7047" s="1">
        <v>0</v>
      </c>
      <c r="M7047" s="1">
        <v>34</v>
      </c>
      <c r="N7047" s="1">
        <v>3.1569173630454901</v>
      </c>
      <c r="O7047" s="1" t="s">
        <v>8658</v>
      </c>
    </row>
    <row r="7048" spans="1:15" x14ac:dyDescent="0.3">
      <c r="A7048" s="1" t="s">
        <v>5716</v>
      </c>
      <c r="B7048" s="1" t="s">
        <v>5775</v>
      </c>
      <c r="C7048" s="1">
        <v>2</v>
      </c>
      <c r="D7048" s="1" t="s">
        <v>7266</v>
      </c>
      <c r="E7048" s="1">
        <v>25</v>
      </c>
      <c r="F7048" s="1" t="s">
        <v>8657</v>
      </c>
      <c r="G7048" s="1" t="s">
        <v>5803</v>
      </c>
      <c r="H7048" s="1" t="s">
        <v>8545</v>
      </c>
      <c r="I7048" s="1" t="b">
        <v>0</v>
      </c>
      <c r="J7048" s="1">
        <v>0</v>
      </c>
      <c r="K7048" s="1">
        <v>1</v>
      </c>
      <c r="L7048" s="1">
        <v>0</v>
      </c>
      <c r="M7048" s="1">
        <v>21</v>
      </c>
      <c r="N7048" s="1">
        <v>1.94986072423398</v>
      </c>
      <c r="O7048" s="1" t="s">
        <v>8546</v>
      </c>
    </row>
    <row r="7049" spans="1:15" x14ac:dyDescent="0.3">
      <c r="A7049" s="1" t="s">
        <v>5716</v>
      </c>
      <c r="B7049" s="1" t="s">
        <v>5775</v>
      </c>
      <c r="C7049" s="1">
        <v>2</v>
      </c>
      <c r="D7049" s="1" t="s">
        <v>7266</v>
      </c>
      <c r="E7049" s="1">
        <v>25</v>
      </c>
      <c r="F7049" s="1" t="s">
        <v>8657</v>
      </c>
      <c r="G7049" s="1" t="s">
        <v>5840</v>
      </c>
      <c r="H7049" s="1" t="s">
        <v>8506</v>
      </c>
      <c r="I7049" s="1" t="b">
        <v>0</v>
      </c>
      <c r="J7049" s="1">
        <v>5</v>
      </c>
      <c r="K7049" s="1">
        <v>0</v>
      </c>
      <c r="L7049" s="1">
        <v>0</v>
      </c>
      <c r="M7049" s="1">
        <v>14</v>
      </c>
      <c r="N7049" s="1">
        <v>1.29990714948932</v>
      </c>
      <c r="O7049" s="1" t="s">
        <v>8509</v>
      </c>
    </row>
    <row r="7050" spans="1:15" x14ac:dyDescent="0.3">
      <c r="A7050" s="1" t="s">
        <v>5716</v>
      </c>
      <c r="B7050" s="1" t="s">
        <v>5775</v>
      </c>
      <c r="C7050" s="1">
        <v>2</v>
      </c>
      <c r="D7050" s="1" t="s">
        <v>7266</v>
      </c>
      <c r="E7050" s="1">
        <v>25</v>
      </c>
      <c r="F7050" s="1" t="s">
        <v>8657</v>
      </c>
      <c r="G7050" s="1" t="s">
        <v>5834</v>
      </c>
      <c r="H7050" s="1" t="s">
        <v>8506</v>
      </c>
      <c r="I7050" s="1" t="b">
        <v>0</v>
      </c>
      <c r="J7050" s="1">
        <v>6</v>
      </c>
      <c r="K7050" s="1">
        <v>0</v>
      </c>
      <c r="L7050" s="1">
        <v>0</v>
      </c>
      <c r="M7050" s="1">
        <v>13</v>
      </c>
      <c r="N7050" s="1">
        <v>1.20705663881151</v>
      </c>
      <c r="O7050" s="1" t="s">
        <v>8531</v>
      </c>
    </row>
    <row r="7051" spans="1:15" x14ac:dyDescent="0.3">
      <c r="A7051" s="1" t="s">
        <v>5716</v>
      </c>
      <c r="B7051" s="1" t="s">
        <v>5775</v>
      </c>
      <c r="C7051" s="1">
        <v>2</v>
      </c>
      <c r="D7051" s="1" t="s">
        <v>7266</v>
      </c>
      <c r="E7051" s="1">
        <v>26</v>
      </c>
      <c r="F7051" s="1" t="s">
        <v>8659</v>
      </c>
      <c r="G7051" s="1" t="s">
        <v>5803</v>
      </c>
      <c r="H7051" s="1" t="s">
        <v>8545</v>
      </c>
      <c r="I7051" s="1" t="b">
        <v>0</v>
      </c>
      <c r="J7051" s="1">
        <v>0</v>
      </c>
      <c r="K7051" s="1">
        <v>1</v>
      </c>
      <c r="L7051" s="1">
        <v>0</v>
      </c>
      <c r="M7051" s="1">
        <v>176</v>
      </c>
      <c r="N7051" s="1">
        <v>19.977298524403999</v>
      </c>
      <c r="O7051" s="1" t="s">
        <v>8550</v>
      </c>
    </row>
    <row r="7052" spans="1:15" x14ac:dyDescent="0.3">
      <c r="A7052" s="1" t="s">
        <v>5716</v>
      </c>
      <c r="B7052" s="1" t="s">
        <v>5775</v>
      </c>
      <c r="C7052" s="1">
        <v>2</v>
      </c>
      <c r="D7052" s="1" t="s">
        <v>7266</v>
      </c>
      <c r="E7052" s="1">
        <v>26</v>
      </c>
      <c r="F7052" s="1" t="s">
        <v>8659</v>
      </c>
      <c r="G7052" s="1" t="s">
        <v>5834</v>
      </c>
      <c r="H7052" s="1" t="s">
        <v>8506</v>
      </c>
      <c r="I7052" s="1" t="b">
        <v>0</v>
      </c>
      <c r="J7052" s="1">
        <v>19</v>
      </c>
      <c r="K7052" s="1">
        <v>0</v>
      </c>
      <c r="L7052" s="1">
        <v>0</v>
      </c>
      <c r="M7052" s="1">
        <v>169</v>
      </c>
      <c r="N7052" s="1">
        <v>19.1827468785471</v>
      </c>
      <c r="O7052" s="1" t="s">
        <v>8551</v>
      </c>
    </row>
    <row r="7053" spans="1:15" x14ac:dyDescent="0.3">
      <c r="A7053" s="1" t="s">
        <v>5716</v>
      </c>
      <c r="B7053" s="1" t="s">
        <v>5775</v>
      </c>
      <c r="C7053" s="1">
        <v>2</v>
      </c>
      <c r="D7053" s="1" t="s">
        <v>7266</v>
      </c>
      <c r="E7053" s="1">
        <v>26</v>
      </c>
      <c r="F7053" s="1" t="s">
        <v>8659</v>
      </c>
      <c r="G7053" s="1" t="s">
        <v>5814</v>
      </c>
      <c r="H7053" s="1" t="s">
        <v>8506</v>
      </c>
      <c r="I7053" s="1" t="b">
        <v>1</v>
      </c>
      <c r="J7053" s="1">
        <v>0</v>
      </c>
      <c r="K7053" s="1">
        <v>0</v>
      </c>
      <c r="L7053" s="1">
        <v>0</v>
      </c>
      <c r="M7053" s="1">
        <v>134</v>
      </c>
      <c r="N7053" s="1">
        <v>15.209988649262099</v>
      </c>
      <c r="O7053" s="1" t="s">
        <v>8507</v>
      </c>
    </row>
    <row r="7054" spans="1:15" x14ac:dyDescent="0.3">
      <c r="A7054" s="1" t="s">
        <v>5716</v>
      </c>
      <c r="B7054" s="1" t="s">
        <v>5775</v>
      </c>
      <c r="C7054" s="1">
        <v>2</v>
      </c>
      <c r="D7054" s="1" t="s">
        <v>7266</v>
      </c>
      <c r="E7054" s="1">
        <v>26</v>
      </c>
      <c r="F7054" s="1" t="s">
        <v>8659</v>
      </c>
      <c r="G7054" s="1" t="s">
        <v>5801</v>
      </c>
      <c r="H7054" s="1" t="s">
        <v>8506</v>
      </c>
      <c r="I7054" s="1" t="b">
        <v>0</v>
      </c>
      <c r="J7054" s="1">
        <v>1</v>
      </c>
      <c r="K7054" s="1">
        <v>0</v>
      </c>
      <c r="L7054" s="1">
        <v>0</v>
      </c>
      <c r="M7054" s="1">
        <v>131</v>
      </c>
      <c r="N7054" s="1">
        <v>14.8694665153235</v>
      </c>
      <c r="O7054" s="1" t="s">
        <v>8512</v>
      </c>
    </row>
    <row r="7055" spans="1:15" x14ac:dyDescent="0.3">
      <c r="A7055" s="1" t="s">
        <v>5716</v>
      </c>
      <c r="B7055" s="1" t="s">
        <v>5775</v>
      </c>
      <c r="C7055" s="1">
        <v>2</v>
      </c>
      <c r="D7055" s="1" t="s">
        <v>7266</v>
      </c>
      <c r="E7055" s="1">
        <v>26</v>
      </c>
      <c r="F7055" s="1" t="s">
        <v>8659</v>
      </c>
      <c r="G7055" s="1" t="s">
        <v>5876</v>
      </c>
      <c r="H7055" s="1" t="s">
        <v>8506</v>
      </c>
      <c r="I7055" s="1" t="b">
        <v>0</v>
      </c>
      <c r="J7055" s="1">
        <v>4</v>
      </c>
      <c r="K7055" s="1">
        <v>0</v>
      </c>
      <c r="L7055" s="1">
        <v>0</v>
      </c>
      <c r="M7055" s="1">
        <v>111</v>
      </c>
      <c r="N7055" s="1">
        <v>12.5993189557321</v>
      </c>
      <c r="O7055" s="1" t="s">
        <v>8532</v>
      </c>
    </row>
    <row r="7056" spans="1:15" x14ac:dyDescent="0.3">
      <c r="A7056" s="1" t="s">
        <v>5716</v>
      </c>
      <c r="B7056" s="1" t="s">
        <v>5775</v>
      </c>
      <c r="C7056" s="1">
        <v>2</v>
      </c>
      <c r="D7056" s="1" t="s">
        <v>7266</v>
      </c>
      <c r="E7056" s="1">
        <v>26</v>
      </c>
      <c r="F7056" s="1" t="s">
        <v>8659</v>
      </c>
      <c r="G7056" s="1" t="s">
        <v>5834</v>
      </c>
      <c r="H7056" s="1" t="s">
        <v>8506</v>
      </c>
      <c r="I7056" s="1" t="b">
        <v>0</v>
      </c>
      <c r="J7056" s="1">
        <v>15</v>
      </c>
      <c r="K7056" s="1">
        <v>0</v>
      </c>
      <c r="L7056" s="1">
        <v>0</v>
      </c>
      <c r="M7056" s="1">
        <v>49</v>
      </c>
      <c r="N7056" s="1">
        <v>5.5618615209988604</v>
      </c>
      <c r="O7056" s="1" t="s">
        <v>8520</v>
      </c>
    </row>
    <row r="7057" spans="1:15" x14ac:dyDescent="0.3">
      <c r="A7057" s="1" t="s">
        <v>5716</v>
      </c>
      <c r="B7057" s="1" t="s">
        <v>5775</v>
      </c>
      <c r="C7057" s="1">
        <v>2</v>
      </c>
      <c r="D7057" s="1" t="s">
        <v>7266</v>
      </c>
      <c r="E7057" s="1">
        <v>26</v>
      </c>
      <c r="F7057" s="1" t="s">
        <v>8659</v>
      </c>
      <c r="G7057" s="1" t="s">
        <v>5816</v>
      </c>
      <c r="H7057" s="1" t="s">
        <v>8506</v>
      </c>
      <c r="I7057" s="1" t="b">
        <v>0</v>
      </c>
      <c r="J7057" s="1">
        <v>3</v>
      </c>
      <c r="K7057" s="1">
        <v>0</v>
      </c>
      <c r="L7057" s="1">
        <v>0</v>
      </c>
      <c r="M7057" s="1">
        <v>45</v>
      </c>
      <c r="N7057" s="1">
        <v>5.1078320090805898</v>
      </c>
      <c r="O7057" s="1" t="s">
        <v>8660</v>
      </c>
    </row>
    <row r="7058" spans="1:15" x14ac:dyDescent="0.3">
      <c r="A7058" s="1" t="s">
        <v>5716</v>
      </c>
      <c r="B7058" s="1" t="s">
        <v>5775</v>
      </c>
      <c r="C7058" s="1">
        <v>2</v>
      </c>
      <c r="D7058" s="1" t="s">
        <v>7266</v>
      </c>
      <c r="E7058" s="1">
        <v>27</v>
      </c>
      <c r="F7058" s="1" t="s">
        <v>8661</v>
      </c>
      <c r="G7058" s="1" t="s">
        <v>5814</v>
      </c>
      <c r="H7058" s="1" t="s">
        <v>8506</v>
      </c>
      <c r="I7058" s="1" t="b">
        <v>1</v>
      </c>
      <c r="J7058" s="1">
        <v>0</v>
      </c>
      <c r="K7058" s="1">
        <v>0</v>
      </c>
      <c r="L7058" s="1">
        <v>0</v>
      </c>
      <c r="M7058" s="1">
        <v>827</v>
      </c>
      <c r="N7058" s="1">
        <v>83.115577889447195</v>
      </c>
      <c r="O7058" s="1" t="s">
        <v>8507</v>
      </c>
    </row>
    <row r="7059" spans="1:15" x14ac:dyDescent="0.3">
      <c r="A7059" s="1" t="s">
        <v>5716</v>
      </c>
      <c r="B7059" s="1" t="s">
        <v>5775</v>
      </c>
      <c r="C7059" s="1">
        <v>2</v>
      </c>
      <c r="D7059" s="1" t="s">
        <v>7266</v>
      </c>
      <c r="E7059" s="1">
        <v>27</v>
      </c>
      <c r="F7059" s="1" t="s">
        <v>8661</v>
      </c>
      <c r="G7059" s="1" t="s">
        <v>5834</v>
      </c>
      <c r="H7059" s="1" t="s">
        <v>8506</v>
      </c>
      <c r="I7059" s="1" t="b">
        <v>0</v>
      </c>
      <c r="J7059" s="1">
        <v>19</v>
      </c>
      <c r="K7059" s="1">
        <v>0</v>
      </c>
      <c r="L7059" s="1">
        <v>0</v>
      </c>
      <c r="M7059" s="1">
        <v>25</v>
      </c>
      <c r="N7059" s="1">
        <v>2.5125628140703502</v>
      </c>
      <c r="O7059" s="1" t="s">
        <v>8551</v>
      </c>
    </row>
    <row r="7060" spans="1:15" x14ac:dyDescent="0.3">
      <c r="A7060" s="1" t="s">
        <v>5716</v>
      </c>
      <c r="B7060" s="1" t="s">
        <v>5775</v>
      </c>
      <c r="C7060" s="1">
        <v>2</v>
      </c>
      <c r="D7060" s="1" t="s">
        <v>7266</v>
      </c>
      <c r="E7060" s="1">
        <v>27</v>
      </c>
      <c r="F7060" s="1" t="s">
        <v>8661</v>
      </c>
      <c r="G7060" s="1" t="s">
        <v>5803</v>
      </c>
      <c r="H7060" s="1" t="s">
        <v>8545</v>
      </c>
      <c r="I7060" s="1" t="b">
        <v>0</v>
      </c>
      <c r="J7060" s="1">
        <v>0</v>
      </c>
      <c r="K7060" s="1">
        <v>1</v>
      </c>
      <c r="L7060" s="1">
        <v>0</v>
      </c>
      <c r="M7060" s="1">
        <v>19</v>
      </c>
      <c r="N7060" s="1">
        <v>1.9095477386934601</v>
      </c>
      <c r="O7060" s="1" t="s">
        <v>8550</v>
      </c>
    </row>
    <row r="7061" spans="1:15" x14ac:dyDescent="0.3">
      <c r="A7061" s="1" t="s">
        <v>5716</v>
      </c>
      <c r="B7061" s="1" t="s">
        <v>5775</v>
      </c>
      <c r="C7061" s="1">
        <v>2</v>
      </c>
      <c r="D7061" s="1" t="s">
        <v>7266</v>
      </c>
      <c r="E7061" s="1">
        <v>27</v>
      </c>
      <c r="F7061" s="1" t="s">
        <v>8661</v>
      </c>
      <c r="G7061" s="1" t="s">
        <v>5801</v>
      </c>
      <c r="H7061" s="1" t="s">
        <v>8506</v>
      </c>
      <c r="I7061" s="1" t="b">
        <v>0</v>
      </c>
      <c r="J7061" s="1">
        <v>1</v>
      </c>
      <c r="K7061" s="1">
        <v>0</v>
      </c>
      <c r="L7061" s="1">
        <v>0</v>
      </c>
      <c r="M7061" s="1">
        <v>19</v>
      </c>
      <c r="N7061" s="1">
        <v>1.9095477386934601</v>
      </c>
      <c r="O7061" s="1" t="s">
        <v>8512</v>
      </c>
    </row>
    <row r="7062" spans="1:15" x14ac:dyDescent="0.3">
      <c r="A7062" s="1" t="s">
        <v>5716</v>
      </c>
      <c r="B7062" s="1" t="s">
        <v>5775</v>
      </c>
      <c r="C7062" s="1">
        <v>2</v>
      </c>
      <c r="D7062" s="1" t="s">
        <v>7266</v>
      </c>
      <c r="E7062" s="1">
        <v>27</v>
      </c>
      <c r="F7062" s="1" t="s">
        <v>8661</v>
      </c>
      <c r="G7062" s="1" t="s">
        <v>5876</v>
      </c>
      <c r="H7062" s="1" t="s">
        <v>8506</v>
      </c>
      <c r="I7062" s="1" t="b">
        <v>0</v>
      </c>
      <c r="J7062" s="1">
        <v>4</v>
      </c>
      <c r="K7062" s="1">
        <v>0</v>
      </c>
      <c r="L7062" s="1">
        <v>0</v>
      </c>
      <c r="M7062" s="1">
        <v>12</v>
      </c>
      <c r="N7062" s="1">
        <v>1.2060301507537601</v>
      </c>
      <c r="O7062" s="1" t="s">
        <v>8532</v>
      </c>
    </row>
    <row r="7063" spans="1:15" x14ac:dyDescent="0.3">
      <c r="A7063" s="1" t="s">
        <v>5716</v>
      </c>
      <c r="B7063" s="1" t="s">
        <v>5775</v>
      </c>
      <c r="C7063" s="1">
        <v>2</v>
      </c>
      <c r="D7063" s="1" t="s">
        <v>7266</v>
      </c>
      <c r="E7063" s="1">
        <v>28</v>
      </c>
      <c r="F7063" s="1" t="s">
        <v>8662</v>
      </c>
      <c r="G7063" s="1" t="s">
        <v>5814</v>
      </c>
      <c r="H7063" s="1" t="s">
        <v>8506</v>
      </c>
      <c r="I7063" s="1" t="b">
        <v>1</v>
      </c>
      <c r="J7063" s="1">
        <v>0</v>
      </c>
      <c r="K7063" s="1">
        <v>0</v>
      </c>
      <c r="L7063" s="1">
        <v>0</v>
      </c>
      <c r="M7063" s="1">
        <v>697</v>
      </c>
      <c r="N7063" s="1">
        <v>56.482982171799001</v>
      </c>
      <c r="O7063" s="1" t="s">
        <v>8507</v>
      </c>
    </row>
    <row r="7064" spans="1:15" x14ac:dyDescent="0.3">
      <c r="A7064" s="1" t="s">
        <v>5716</v>
      </c>
      <c r="B7064" s="1" t="s">
        <v>5775</v>
      </c>
      <c r="C7064" s="1">
        <v>2</v>
      </c>
      <c r="D7064" s="1" t="s">
        <v>7266</v>
      </c>
      <c r="E7064" s="1">
        <v>28</v>
      </c>
      <c r="F7064" s="1" t="s">
        <v>8662</v>
      </c>
      <c r="G7064" s="1" t="s">
        <v>5801</v>
      </c>
      <c r="H7064" s="1" t="s">
        <v>8506</v>
      </c>
      <c r="I7064" s="1" t="b">
        <v>0</v>
      </c>
      <c r="J7064" s="1">
        <v>1</v>
      </c>
      <c r="K7064" s="1">
        <v>0</v>
      </c>
      <c r="L7064" s="1">
        <v>0</v>
      </c>
      <c r="M7064" s="1">
        <v>428</v>
      </c>
      <c r="N7064" s="1">
        <v>34.683954619124798</v>
      </c>
      <c r="O7064" s="1" t="s">
        <v>8512</v>
      </c>
    </row>
    <row r="7065" spans="1:15" x14ac:dyDescent="0.3">
      <c r="A7065" s="1" t="s">
        <v>5716</v>
      </c>
      <c r="B7065" s="1" t="s">
        <v>5775</v>
      </c>
      <c r="C7065" s="1">
        <v>2</v>
      </c>
      <c r="D7065" s="1" t="s">
        <v>7266</v>
      </c>
      <c r="E7065" s="1">
        <v>29</v>
      </c>
      <c r="F7065" s="1" t="s">
        <v>8663</v>
      </c>
      <c r="G7065" s="1" t="s">
        <v>5814</v>
      </c>
      <c r="H7065" s="1" t="s">
        <v>8506</v>
      </c>
      <c r="I7065" s="1" t="b">
        <v>1</v>
      </c>
      <c r="J7065" s="1">
        <v>0</v>
      </c>
      <c r="K7065" s="1">
        <v>0</v>
      </c>
      <c r="L7065" s="1">
        <v>0</v>
      </c>
      <c r="M7065" s="1">
        <v>1151</v>
      </c>
      <c r="N7065" s="1">
        <v>85.007385524372197</v>
      </c>
      <c r="O7065" s="1" t="s">
        <v>8507</v>
      </c>
    </row>
    <row r="7066" spans="1:15" x14ac:dyDescent="0.3">
      <c r="A7066" s="1" t="s">
        <v>5716</v>
      </c>
      <c r="B7066" s="1" t="s">
        <v>5775</v>
      </c>
      <c r="C7066" s="1">
        <v>2</v>
      </c>
      <c r="D7066" s="1" t="s">
        <v>7266</v>
      </c>
      <c r="E7066" s="1">
        <v>29</v>
      </c>
      <c r="F7066" s="1" t="s">
        <v>8663</v>
      </c>
      <c r="G7066" s="1" t="s">
        <v>5801</v>
      </c>
      <c r="H7066" s="1" t="s">
        <v>8506</v>
      </c>
      <c r="I7066" s="1" t="b">
        <v>0</v>
      </c>
      <c r="J7066" s="1">
        <v>1</v>
      </c>
      <c r="K7066" s="1">
        <v>0</v>
      </c>
      <c r="L7066" s="1">
        <v>0</v>
      </c>
      <c r="M7066" s="1">
        <v>65</v>
      </c>
      <c r="N7066" s="1">
        <v>4.80059084194977</v>
      </c>
      <c r="O7066" s="1" t="s">
        <v>8512</v>
      </c>
    </row>
    <row r="7067" spans="1:15" x14ac:dyDescent="0.3">
      <c r="A7067" s="1" t="s">
        <v>5716</v>
      </c>
      <c r="B7067" s="1" t="s">
        <v>5775</v>
      </c>
      <c r="C7067" s="1">
        <v>-1</v>
      </c>
      <c r="D7067" s="1" t="s">
        <v>7266</v>
      </c>
      <c r="E7067" s="1">
        <v>-1</v>
      </c>
      <c r="F7067" s="1" t="s">
        <v>8664</v>
      </c>
      <c r="G7067" s="1" t="s">
        <v>5814</v>
      </c>
      <c r="H7067" s="1" t="s">
        <v>8506</v>
      </c>
      <c r="I7067" s="1" t="b">
        <v>1</v>
      </c>
      <c r="J7067" s="1">
        <v>0</v>
      </c>
      <c r="K7067" s="1">
        <v>0</v>
      </c>
      <c r="L7067" s="1">
        <v>0</v>
      </c>
      <c r="M7067" s="1">
        <v>1313</v>
      </c>
      <c r="N7067" s="1">
        <v>94.054441260744994</v>
      </c>
      <c r="O7067" s="1" t="s">
        <v>8507</v>
      </c>
    </row>
    <row r="7068" spans="1:15" x14ac:dyDescent="0.3">
      <c r="A7068" s="1" t="s">
        <v>5716</v>
      </c>
      <c r="B7068" s="1" t="s">
        <v>5775</v>
      </c>
      <c r="C7068" s="1">
        <v>-1</v>
      </c>
      <c r="D7068" s="1" t="s">
        <v>7266</v>
      </c>
      <c r="E7068" s="1">
        <v>-1</v>
      </c>
      <c r="F7068" s="1" t="s">
        <v>8665</v>
      </c>
      <c r="G7068" s="1" t="s">
        <v>5814</v>
      </c>
      <c r="H7068" s="1" t="s">
        <v>8506</v>
      </c>
      <c r="I7068" s="1" t="b">
        <v>1</v>
      </c>
      <c r="J7068" s="1">
        <v>0</v>
      </c>
      <c r="K7068" s="1">
        <v>0</v>
      </c>
      <c r="L7068" s="1">
        <v>0</v>
      </c>
      <c r="M7068" s="1">
        <v>3079</v>
      </c>
      <c r="N7068" s="1">
        <v>92.657237436051702</v>
      </c>
      <c r="O7068" s="1" t="s">
        <v>8507</v>
      </c>
    </row>
    <row r="7069" spans="1:15" x14ac:dyDescent="0.3">
      <c r="A7069" s="1" t="s">
        <v>5701</v>
      </c>
      <c r="B7069" s="1" t="s">
        <v>5775</v>
      </c>
      <c r="C7069" s="1">
        <v>3</v>
      </c>
      <c r="D7069" s="1" t="s">
        <v>7374</v>
      </c>
      <c r="E7069" s="1">
        <v>0</v>
      </c>
      <c r="F7069" s="1" t="s">
        <v>8666</v>
      </c>
      <c r="G7069" s="1" t="s">
        <v>5840</v>
      </c>
      <c r="H7069" s="1" t="s">
        <v>8506</v>
      </c>
      <c r="I7069" s="1" t="b">
        <v>0</v>
      </c>
      <c r="J7069" s="1">
        <v>5</v>
      </c>
      <c r="K7069" s="1">
        <v>0</v>
      </c>
      <c r="L7069" s="1">
        <v>1</v>
      </c>
      <c r="M7069" s="1">
        <v>1062</v>
      </c>
      <c r="N7069" s="1">
        <v>84.8920863309352</v>
      </c>
      <c r="O7069" s="1" t="s">
        <v>8567</v>
      </c>
    </row>
    <row r="7070" spans="1:15" x14ac:dyDescent="0.3">
      <c r="A7070" s="1" t="s">
        <v>5701</v>
      </c>
      <c r="B7070" s="1" t="s">
        <v>5775</v>
      </c>
      <c r="C7070" s="1">
        <v>3</v>
      </c>
      <c r="D7070" s="1" t="s">
        <v>7374</v>
      </c>
      <c r="E7070" s="1">
        <v>0</v>
      </c>
      <c r="F7070" s="1" t="s">
        <v>8666</v>
      </c>
      <c r="G7070" s="1" t="s">
        <v>5814</v>
      </c>
      <c r="H7070" s="1" t="s">
        <v>8506</v>
      </c>
      <c r="I7070" s="1" t="b">
        <v>1</v>
      </c>
      <c r="J7070" s="1">
        <v>0</v>
      </c>
      <c r="K7070" s="1">
        <v>0</v>
      </c>
      <c r="L7070" s="1">
        <v>0</v>
      </c>
      <c r="M7070" s="1">
        <v>119</v>
      </c>
      <c r="N7070" s="1">
        <v>9.5123900879296492</v>
      </c>
      <c r="O7070" s="1" t="s">
        <v>8507</v>
      </c>
    </row>
    <row r="7071" spans="1:15" x14ac:dyDescent="0.3">
      <c r="A7071" s="1" t="s">
        <v>5701</v>
      </c>
      <c r="B7071" s="1" t="s">
        <v>5775</v>
      </c>
      <c r="C7071" s="1">
        <v>3</v>
      </c>
      <c r="D7071" s="1" t="s">
        <v>7374</v>
      </c>
      <c r="E7071" s="1">
        <v>1</v>
      </c>
      <c r="F7071" s="1" t="s">
        <v>8667</v>
      </c>
      <c r="G7071" s="1" t="s">
        <v>5814</v>
      </c>
      <c r="H7071" s="1" t="s">
        <v>8506</v>
      </c>
      <c r="I7071" s="1" t="b">
        <v>1</v>
      </c>
      <c r="J7071" s="1">
        <v>0</v>
      </c>
      <c r="K7071" s="1">
        <v>0</v>
      </c>
      <c r="L7071" s="1">
        <v>0</v>
      </c>
      <c r="M7071" s="1">
        <v>959</v>
      </c>
      <c r="N7071" s="1">
        <v>81.547619047618994</v>
      </c>
      <c r="O7071" s="1" t="s">
        <v>8507</v>
      </c>
    </row>
    <row r="7072" spans="1:15" x14ac:dyDescent="0.3">
      <c r="A7072" s="1" t="s">
        <v>5701</v>
      </c>
      <c r="B7072" s="1" t="s">
        <v>5775</v>
      </c>
      <c r="C7072" s="1">
        <v>3</v>
      </c>
      <c r="D7072" s="1" t="s">
        <v>7374</v>
      </c>
      <c r="E7072" s="1">
        <v>1</v>
      </c>
      <c r="F7072" s="1" t="s">
        <v>8667</v>
      </c>
      <c r="G7072" s="1" t="s">
        <v>5840</v>
      </c>
      <c r="H7072" s="1" t="s">
        <v>8506</v>
      </c>
      <c r="I7072" s="1" t="b">
        <v>0</v>
      </c>
      <c r="J7072" s="1">
        <v>5</v>
      </c>
      <c r="K7072" s="1">
        <v>0</v>
      </c>
      <c r="L7072" s="1">
        <v>1</v>
      </c>
      <c r="M7072" s="1">
        <v>141</v>
      </c>
      <c r="N7072" s="1">
        <v>11.9897959183673</v>
      </c>
      <c r="O7072" s="1" t="s">
        <v>8567</v>
      </c>
    </row>
    <row r="7073" spans="1:15" x14ac:dyDescent="0.3">
      <c r="A7073" s="1" t="s">
        <v>5701</v>
      </c>
      <c r="B7073" s="1" t="s">
        <v>5775</v>
      </c>
      <c r="C7073" s="1">
        <v>3</v>
      </c>
      <c r="D7073" s="1" t="s">
        <v>7374</v>
      </c>
      <c r="E7073" s="1">
        <v>2</v>
      </c>
      <c r="F7073" s="1" t="s">
        <v>8668</v>
      </c>
      <c r="G7073" s="1" t="s">
        <v>5801</v>
      </c>
      <c r="H7073" s="1" t="s">
        <v>8506</v>
      </c>
      <c r="I7073" s="1" t="b">
        <v>0</v>
      </c>
      <c r="J7073" s="1">
        <v>1</v>
      </c>
      <c r="K7073" s="1">
        <v>0</v>
      </c>
      <c r="L7073" s="1">
        <v>0</v>
      </c>
      <c r="M7073" s="1">
        <v>893</v>
      </c>
      <c r="N7073" s="1">
        <v>49.749303621169901</v>
      </c>
      <c r="O7073" s="1" t="s">
        <v>8512</v>
      </c>
    </row>
    <row r="7074" spans="1:15" x14ac:dyDescent="0.3">
      <c r="A7074" s="1" t="s">
        <v>5701</v>
      </c>
      <c r="B7074" s="1" t="s">
        <v>5775</v>
      </c>
      <c r="C7074" s="1">
        <v>3</v>
      </c>
      <c r="D7074" s="1" t="s">
        <v>7374</v>
      </c>
      <c r="E7074" s="1">
        <v>2</v>
      </c>
      <c r="F7074" s="1" t="s">
        <v>8668</v>
      </c>
      <c r="G7074" s="1" t="s">
        <v>5895</v>
      </c>
      <c r="H7074" s="1" t="s">
        <v>8669</v>
      </c>
      <c r="I7074" s="1" t="b">
        <v>0</v>
      </c>
      <c r="J7074" s="1">
        <v>0</v>
      </c>
      <c r="K7074" s="1">
        <v>2</v>
      </c>
      <c r="L7074" s="1">
        <v>0</v>
      </c>
      <c r="M7074" s="1">
        <v>271</v>
      </c>
      <c r="N7074" s="1">
        <v>15.097493036211601</v>
      </c>
      <c r="O7074" s="1" t="s">
        <v>8670</v>
      </c>
    </row>
    <row r="7075" spans="1:15" x14ac:dyDescent="0.3">
      <c r="A7075" s="1" t="s">
        <v>5701</v>
      </c>
      <c r="B7075" s="1" t="s">
        <v>5775</v>
      </c>
      <c r="C7075" s="1">
        <v>3</v>
      </c>
      <c r="D7075" s="1" t="s">
        <v>7374</v>
      </c>
      <c r="E7075" s="1">
        <v>2</v>
      </c>
      <c r="F7075" s="1" t="s">
        <v>8668</v>
      </c>
      <c r="G7075" s="1" t="s">
        <v>5803</v>
      </c>
      <c r="H7075" s="1" t="s">
        <v>8517</v>
      </c>
      <c r="I7075" s="1" t="b">
        <v>0</v>
      </c>
      <c r="J7075" s="1">
        <v>0</v>
      </c>
      <c r="K7075" s="1">
        <v>1</v>
      </c>
      <c r="L7075" s="1">
        <v>0</v>
      </c>
      <c r="M7075" s="1">
        <v>236</v>
      </c>
      <c r="N7075" s="1">
        <v>13.1476323119777</v>
      </c>
      <c r="O7075" s="1" t="s">
        <v>8518</v>
      </c>
    </row>
    <row r="7076" spans="1:15" x14ac:dyDescent="0.3">
      <c r="A7076" s="1" t="s">
        <v>5701</v>
      </c>
      <c r="B7076" s="1" t="s">
        <v>5775</v>
      </c>
      <c r="C7076" s="1">
        <v>3</v>
      </c>
      <c r="D7076" s="1" t="s">
        <v>7374</v>
      </c>
      <c r="E7076" s="1">
        <v>2</v>
      </c>
      <c r="F7076" s="1" t="s">
        <v>8668</v>
      </c>
      <c r="G7076" s="1" t="s">
        <v>5814</v>
      </c>
      <c r="H7076" s="1" t="s">
        <v>8506</v>
      </c>
      <c r="I7076" s="1" t="b">
        <v>1</v>
      </c>
      <c r="J7076" s="1">
        <v>0</v>
      </c>
      <c r="K7076" s="1">
        <v>0</v>
      </c>
      <c r="L7076" s="1">
        <v>0</v>
      </c>
      <c r="M7076" s="1">
        <v>222</v>
      </c>
      <c r="N7076" s="1">
        <v>12.367688022284099</v>
      </c>
      <c r="O7076" s="1" t="s">
        <v>8507</v>
      </c>
    </row>
    <row r="7077" spans="1:15" x14ac:dyDescent="0.3">
      <c r="A7077" s="1" t="s">
        <v>5701</v>
      </c>
      <c r="B7077" s="1" t="s">
        <v>5775</v>
      </c>
      <c r="C7077" s="1">
        <v>3</v>
      </c>
      <c r="D7077" s="1" t="s">
        <v>7374</v>
      </c>
      <c r="E7077" s="1">
        <v>3</v>
      </c>
      <c r="F7077" s="1" t="s">
        <v>8671</v>
      </c>
      <c r="G7077" s="1" t="s">
        <v>5814</v>
      </c>
      <c r="H7077" s="1" t="s">
        <v>8506</v>
      </c>
      <c r="I7077" s="1" t="b">
        <v>1</v>
      </c>
      <c r="J7077" s="1">
        <v>0</v>
      </c>
      <c r="K7077" s="1">
        <v>0</v>
      </c>
      <c r="L7077" s="1">
        <v>0</v>
      </c>
      <c r="M7077" s="1">
        <v>1579</v>
      </c>
      <c r="N7077" s="1">
        <v>80.315361139369202</v>
      </c>
      <c r="O7077" s="1" t="s">
        <v>8507</v>
      </c>
    </row>
    <row r="7078" spans="1:15" x14ac:dyDescent="0.3">
      <c r="A7078" s="1" t="s">
        <v>5701</v>
      </c>
      <c r="B7078" s="1" t="s">
        <v>5775</v>
      </c>
      <c r="C7078" s="1">
        <v>3</v>
      </c>
      <c r="D7078" s="1" t="s">
        <v>7374</v>
      </c>
      <c r="E7078" s="1">
        <v>3</v>
      </c>
      <c r="F7078" s="1" t="s">
        <v>8671</v>
      </c>
      <c r="G7078" s="1" t="s">
        <v>5801</v>
      </c>
      <c r="H7078" s="1" t="s">
        <v>8506</v>
      </c>
      <c r="I7078" s="1" t="b">
        <v>0</v>
      </c>
      <c r="J7078" s="1">
        <v>1</v>
      </c>
      <c r="K7078" s="1">
        <v>0</v>
      </c>
      <c r="L7078" s="1">
        <v>0</v>
      </c>
      <c r="M7078" s="1">
        <v>155</v>
      </c>
      <c r="N7078" s="1">
        <v>7.8840284842319397</v>
      </c>
      <c r="O7078" s="1" t="s">
        <v>8512</v>
      </c>
    </row>
    <row r="7079" spans="1:15" x14ac:dyDescent="0.3">
      <c r="A7079" s="1" t="s">
        <v>5701</v>
      </c>
      <c r="B7079" s="1" t="s">
        <v>5775</v>
      </c>
      <c r="C7079" s="1">
        <v>3</v>
      </c>
      <c r="D7079" s="1" t="s">
        <v>7374</v>
      </c>
      <c r="E7079" s="1">
        <v>3</v>
      </c>
      <c r="F7079" s="1" t="s">
        <v>8671</v>
      </c>
      <c r="G7079" s="1" t="s">
        <v>5895</v>
      </c>
      <c r="H7079" s="1" t="s">
        <v>8669</v>
      </c>
      <c r="I7079" s="1" t="b">
        <v>0</v>
      </c>
      <c r="J7079" s="1">
        <v>0</v>
      </c>
      <c r="K7079" s="1">
        <v>2</v>
      </c>
      <c r="L7079" s="1">
        <v>0</v>
      </c>
      <c r="M7079" s="1">
        <v>44</v>
      </c>
      <c r="N7079" s="1">
        <v>2.2380467955238998</v>
      </c>
      <c r="O7079" s="1" t="s">
        <v>8670</v>
      </c>
    </row>
    <row r="7080" spans="1:15" x14ac:dyDescent="0.3">
      <c r="A7080" s="1" t="s">
        <v>5701</v>
      </c>
      <c r="B7080" s="1" t="s">
        <v>5775</v>
      </c>
      <c r="C7080" s="1">
        <v>3</v>
      </c>
      <c r="D7080" s="1" t="s">
        <v>7374</v>
      </c>
      <c r="E7080" s="1">
        <v>3</v>
      </c>
      <c r="F7080" s="1" t="s">
        <v>8671</v>
      </c>
      <c r="G7080" s="1" t="s">
        <v>5803</v>
      </c>
      <c r="H7080" s="1" t="s">
        <v>8517</v>
      </c>
      <c r="I7080" s="1" t="b">
        <v>0</v>
      </c>
      <c r="J7080" s="1">
        <v>0</v>
      </c>
      <c r="K7080" s="1">
        <v>1</v>
      </c>
      <c r="L7080" s="1">
        <v>0</v>
      </c>
      <c r="M7080" s="1">
        <v>37</v>
      </c>
      <c r="N7080" s="1">
        <v>1.8819938962360101</v>
      </c>
      <c r="O7080" s="1" t="s">
        <v>8518</v>
      </c>
    </row>
    <row r="7081" spans="1:15" x14ac:dyDescent="0.3">
      <c r="A7081" s="1" t="s">
        <v>5701</v>
      </c>
      <c r="B7081" s="1" t="s">
        <v>5775</v>
      </c>
      <c r="C7081" s="1">
        <v>3</v>
      </c>
      <c r="D7081" s="1" t="s">
        <v>7374</v>
      </c>
      <c r="E7081" s="1">
        <v>4</v>
      </c>
      <c r="F7081" s="1" t="s">
        <v>8672</v>
      </c>
      <c r="G7081" s="1" t="s">
        <v>5801</v>
      </c>
      <c r="H7081" s="1" t="s">
        <v>8506</v>
      </c>
      <c r="I7081" s="1" t="b">
        <v>0</v>
      </c>
      <c r="J7081" s="1">
        <v>1</v>
      </c>
      <c r="K7081" s="1">
        <v>0</v>
      </c>
      <c r="L7081" s="1">
        <v>0</v>
      </c>
      <c r="M7081" s="1">
        <v>539</v>
      </c>
      <c r="N7081" s="1">
        <v>46.305841924398599</v>
      </c>
      <c r="O7081" s="1" t="s">
        <v>8512</v>
      </c>
    </row>
    <row r="7082" spans="1:15" x14ac:dyDescent="0.3">
      <c r="A7082" s="1" t="s">
        <v>5701</v>
      </c>
      <c r="B7082" s="1" t="s">
        <v>5775</v>
      </c>
      <c r="C7082" s="1">
        <v>3</v>
      </c>
      <c r="D7082" s="1" t="s">
        <v>7374</v>
      </c>
      <c r="E7082" s="1">
        <v>4</v>
      </c>
      <c r="F7082" s="1" t="s">
        <v>8672</v>
      </c>
      <c r="G7082" s="1" t="s">
        <v>5876</v>
      </c>
      <c r="H7082" s="1" t="s">
        <v>8506</v>
      </c>
      <c r="I7082" s="1" t="b">
        <v>0</v>
      </c>
      <c r="J7082" s="1">
        <v>4</v>
      </c>
      <c r="K7082" s="1">
        <v>0</v>
      </c>
      <c r="L7082" s="1">
        <v>0</v>
      </c>
      <c r="M7082" s="1">
        <v>376</v>
      </c>
      <c r="N7082" s="1">
        <v>32.302405498281701</v>
      </c>
      <c r="O7082" s="1" t="s">
        <v>8532</v>
      </c>
    </row>
    <row r="7083" spans="1:15" x14ac:dyDescent="0.3">
      <c r="A7083" s="1" t="s">
        <v>5701</v>
      </c>
      <c r="B7083" s="1" t="s">
        <v>5775</v>
      </c>
      <c r="C7083" s="1">
        <v>3</v>
      </c>
      <c r="D7083" s="1" t="s">
        <v>7374</v>
      </c>
      <c r="E7083" s="1">
        <v>4</v>
      </c>
      <c r="F7083" s="1" t="s">
        <v>8672</v>
      </c>
      <c r="G7083" s="1" t="s">
        <v>5834</v>
      </c>
      <c r="H7083" s="1" t="s">
        <v>8506</v>
      </c>
      <c r="I7083" s="1" t="b">
        <v>0</v>
      </c>
      <c r="J7083" s="1">
        <v>6</v>
      </c>
      <c r="K7083" s="1">
        <v>0</v>
      </c>
      <c r="L7083" s="1">
        <v>3</v>
      </c>
      <c r="M7083" s="1">
        <v>105</v>
      </c>
      <c r="N7083" s="1">
        <v>9.0206185567010202</v>
      </c>
      <c r="O7083" s="1" t="s">
        <v>8534</v>
      </c>
    </row>
    <row r="7084" spans="1:15" x14ac:dyDescent="0.3">
      <c r="A7084" s="1" t="s">
        <v>5701</v>
      </c>
      <c r="B7084" s="1" t="s">
        <v>5775</v>
      </c>
      <c r="C7084" s="1">
        <v>3</v>
      </c>
      <c r="D7084" s="1" t="s">
        <v>7374</v>
      </c>
      <c r="E7084" s="1">
        <v>4</v>
      </c>
      <c r="F7084" s="1" t="s">
        <v>8672</v>
      </c>
      <c r="G7084" s="1" t="s">
        <v>5814</v>
      </c>
      <c r="H7084" s="1" t="s">
        <v>8506</v>
      </c>
      <c r="I7084" s="1" t="b">
        <v>1</v>
      </c>
      <c r="J7084" s="1">
        <v>0</v>
      </c>
      <c r="K7084" s="1">
        <v>0</v>
      </c>
      <c r="L7084" s="1">
        <v>0</v>
      </c>
      <c r="M7084" s="1">
        <v>30</v>
      </c>
      <c r="N7084" s="1">
        <v>2.5773195876288599</v>
      </c>
      <c r="O7084" s="1" t="s">
        <v>8507</v>
      </c>
    </row>
    <row r="7085" spans="1:15" x14ac:dyDescent="0.3">
      <c r="A7085" s="1" t="s">
        <v>5701</v>
      </c>
      <c r="B7085" s="1" t="s">
        <v>5775</v>
      </c>
      <c r="C7085" s="1">
        <v>3</v>
      </c>
      <c r="D7085" s="1" t="s">
        <v>7374</v>
      </c>
      <c r="E7085" s="1">
        <v>4</v>
      </c>
      <c r="F7085" s="1" t="s">
        <v>8672</v>
      </c>
      <c r="G7085" s="1" t="s">
        <v>5803</v>
      </c>
      <c r="H7085" s="1" t="s">
        <v>8526</v>
      </c>
      <c r="I7085" s="1" t="b">
        <v>0</v>
      </c>
      <c r="J7085" s="1">
        <v>0</v>
      </c>
      <c r="K7085" s="1">
        <v>1</v>
      </c>
      <c r="L7085" s="1">
        <v>25</v>
      </c>
      <c r="M7085" s="1">
        <v>17</v>
      </c>
      <c r="N7085" s="1">
        <v>1.46048109965635</v>
      </c>
      <c r="O7085" s="1" t="s">
        <v>8588</v>
      </c>
    </row>
    <row r="7086" spans="1:15" x14ac:dyDescent="0.3">
      <c r="A7086" s="1" t="s">
        <v>5701</v>
      </c>
      <c r="B7086" s="1" t="s">
        <v>5775</v>
      </c>
      <c r="C7086" s="1">
        <v>3</v>
      </c>
      <c r="D7086" s="1" t="s">
        <v>7374</v>
      </c>
      <c r="E7086" s="1">
        <v>5</v>
      </c>
      <c r="F7086" s="1" t="s">
        <v>8673</v>
      </c>
      <c r="G7086" s="1" t="s">
        <v>5834</v>
      </c>
      <c r="H7086" s="1" t="s">
        <v>8506</v>
      </c>
      <c r="I7086" s="1" t="b">
        <v>0</v>
      </c>
      <c r="J7086" s="1">
        <v>6</v>
      </c>
      <c r="K7086" s="1">
        <v>0</v>
      </c>
      <c r="L7086" s="1">
        <v>3</v>
      </c>
      <c r="M7086" s="1">
        <v>1069</v>
      </c>
      <c r="N7086" s="1">
        <v>51.295585412667897</v>
      </c>
      <c r="O7086" s="1" t="s">
        <v>8534</v>
      </c>
    </row>
    <row r="7087" spans="1:15" x14ac:dyDescent="0.3">
      <c r="A7087" s="1" t="s">
        <v>5701</v>
      </c>
      <c r="B7087" s="1" t="s">
        <v>5775</v>
      </c>
      <c r="C7087" s="1">
        <v>3</v>
      </c>
      <c r="D7087" s="1" t="s">
        <v>7374</v>
      </c>
      <c r="E7087" s="1">
        <v>5</v>
      </c>
      <c r="F7087" s="1" t="s">
        <v>8673</v>
      </c>
      <c r="G7087" s="1" t="s">
        <v>5801</v>
      </c>
      <c r="H7087" s="1" t="s">
        <v>8506</v>
      </c>
      <c r="I7087" s="1" t="b">
        <v>0</v>
      </c>
      <c r="J7087" s="1">
        <v>1</v>
      </c>
      <c r="K7087" s="1">
        <v>0</v>
      </c>
      <c r="L7087" s="1">
        <v>0</v>
      </c>
      <c r="M7087" s="1">
        <v>225</v>
      </c>
      <c r="N7087" s="1">
        <v>10.796545105566199</v>
      </c>
      <c r="O7087" s="1" t="s">
        <v>8512</v>
      </c>
    </row>
    <row r="7088" spans="1:15" x14ac:dyDescent="0.3">
      <c r="A7088" s="1" t="s">
        <v>5701</v>
      </c>
      <c r="B7088" s="1" t="s">
        <v>5775</v>
      </c>
      <c r="C7088" s="1">
        <v>3</v>
      </c>
      <c r="D7088" s="1" t="s">
        <v>7374</v>
      </c>
      <c r="E7088" s="1">
        <v>5</v>
      </c>
      <c r="F7088" s="1" t="s">
        <v>8673</v>
      </c>
      <c r="G7088" s="1" t="s">
        <v>5803</v>
      </c>
      <c r="H7088" s="1" t="s">
        <v>8526</v>
      </c>
      <c r="I7088" s="1" t="b">
        <v>0</v>
      </c>
      <c r="J7088" s="1">
        <v>0</v>
      </c>
      <c r="K7088" s="1">
        <v>1</v>
      </c>
      <c r="L7088" s="1">
        <v>25</v>
      </c>
      <c r="M7088" s="1">
        <v>145</v>
      </c>
      <c r="N7088" s="1">
        <v>6.9577735124759998</v>
      </c>
      <c r="O7088" s="1" t="s">
        <v>8588</v>
      </c>
    </row>
    <row r="7089" spans="1:15" x14ac:dyDescent="0.3">
      <c r="A7089" s="1" t="s">
        <v>5701</v>
      </c>
      <c r="B7089" s="1" t="s">
        <v>5775</v>
      </c>
      <c r="C7089" s="1">
        <v>3</v>
      </c>
      <c r="D7089" s="1" t="s">
        <v>7374</v>
      </c>
      <c r="E7089" s="1">
        <v>5</v>
      </c>
      <c r="F7089" s="1" t="s">
        <v>8673</v>
      </c>
      <c r="G7089" s="1" t="s">
        <v>5814</v>
      </c>
      <c r="H7089" s="1" t="s">
        <v>8506</v>
      </c>
      <c r="I7089" s="1" t="b">
        <v>1</v>
      </c>
      <c r="J7089" s="1">
        <v>0</v>
      </c>
      <c r="K7089" s="1">
        <v>0</v>
      </c>
      <c r="L7089" s="1">
        <v>0</v>
      </c>
      <c r="M7089" s="1">
        <v>86</v>
      </c>
      <c r="N7089" s="1">
        <v>4.1266794625719703</v>
      </c>
      <c r="O7089" s="1" t="s">
        <v>8507</v>
      </c>
    </row>
    <row r="7090" spans="1:15" x14ac:dyDescent="0.3">
      <c r="A7090" s="1" t="s">
        <v>5701</v>
      </c>
      <c r="B7090" s="1" t="s">
        <v>5775</v>
      </c>
      <c r="C7090" s="1">
        <v>3</v>
      </c>
      <c r="D7090" s="1" t="s">
        <v>7374</v>
      </c>
      <c r="E7090" s="1">
        <v>5</v>
      </c>
      <c r="F7090" s="1" t="s">
        <v>8673</v>
      </c>
      <c r="G7090" s="1" t="s">
        <v>5876</v>
      </c>
      <c r="H7090" s="1" t="s">
        <v>8506</v>
      </c>
      <c r="I7090" s="1" t="b">
        <v>0</v>
      </c>
      <c r="J7090" s="1">
        <v>4</v>
      </c>
      <c r="K7090" s="1">
        <v>0</v>
      </c>
      <c r="L7090" s="1">
        <v>0</v>
      </c>
      <c r="M7090" s="1">
        <v>73</v>
      </c>
      <c r="N7090" s="1">
        <v>3.5028790786948099</v>
      </c>
      <c r="O7090" s="1" t="s">
        <v>8532</v>
      </c>
    </row>
    <row r="7091" spans="1:15" x14ac:dyDescent="0.3">
      <c r="A7091" s="1" t="s">
        <v>5701</v>
      </c>
      <c r="B7091" s="1" t="s">
        <v>5775</v>
      </c>
      <c r="C7091" s="1">
        <v>3</v>
      </c>
      <c r="D7091" s="1" t="s">
        <v>7374</v>
      </c>
      <c r="E7091" s="1">
        <v>5</v>
      </c>
      <c r="F7091" s="1" t="s">
        <v>8673</v>
      </c>
      <c r="G7091" s="1" t="s">
        <v>5803</v>
      </c>
      <c r="H7091" s="1" t="s">
        <v>8517</v>
      </c>
      <c r="I7091" s="1" t="b">
        <v>0</v>
      </c>
      <c r="J7091" s="1">
        <v>0</v>
      </c>
      <c r="K7091" s="1">
        <v>1</v>
      </c>
      <c r="L7091" s="1">
        <v>0</v>
      </c>
      <c r="M7091" s="1">
        <v>64</v>
      </c>
      <c r="N7091" s="1">
        <v>3.07101727447216</v>
      </c>
      <c r="O7091" s="1" t="s">
        <v>8518</v>
      </c>
    </row>
    <row r="7092" spans="1:15" x14ac:dyDescent="0.3">
      <c r="A7092" s="1" t="s">
        <v>5701</v>
      </c>
      <c r="B7092" s="1" t="s">
        <v>5775</v>
      </c>
      <c r="C7092" s="1">
        <v>3</v>
      </c>
      <c r="D7092" s="1" t="s">
        <v>7374</v>
      </c>
      <c r="E7092" s="1">
        <v>5</v>
      </c>
      <c r="F7092" s="1" t="s">
        <v>8673</v>
      </c>
      <c r="G7092" s="1" t="s">
        <v>5803</v>
      </c>
      <c r="H7092" s="1" t="s">
        <v>8559</v>
      </c>
      <c r="I7092" s="1" t="b">
        <v>0</v>
      </c>
      <c r="J7092" s="1">
        <v>0</v>
      </c>
      <c r="K7092" s="1">
        <v>1</v>
      </c>
      <c r="L7092" s="1">
        <v>24</v>
      </c>
      <c r="M7092" s="1">
        <v>41</v>
      </c>
      <c r="N7092" s="1">
        <v>1.9673704414587301</v>
      </c>
      <c r="O7092" s="1" t="s">
        <v>8560</v>
      </c>
    </row>
    <row r="7093" spans="1:15" x14ac:dyDescent="0.3">
      <c r="A7093" s="1" t="s">
        <v>5701</v>
      </c>
      <c r="B7093" s="1" t="s">
        <v>5775</v>
      </c>
      <c r="C7093" s="1">
        <v>3</v>
      </c>
      <c r="D7093" s="1" t="s">
        <v>7374</v>
      </c>
      <c r="E7093" s="1">
        <v>5</v>
      </c>
      <c r="F7093" s="1" t="s">
        <v>8673</v>
      </c>
      <c r="G7093" s="1" t="s">
        <v>5834</v>
      </c>
      <c r="H7093" s="1" t="s">
        <v>8506</v>
      </c>
      <c r="I7093" s="1" t="b">
        <v>0</v>
      </c>
      <c r="J7093" s="1">
        <v>6</v>
      </c>
      <c r="K7093" s="1">
        <v>0</v>
      </c>
      <c r="L7093" s="1">
        <v>0</v>
      </c>
      <c r="M7093" s="1">
        <v>25</v>
      </c>
      <c r="N7093" s="1">
        <v>1.1996161228406901</v>
      </c>
      <c r="O7093" s="1" t="s">
        <v>8531</v>
      </c>
    </row>
    <row r="7094" spans="1:15" x14ac:dyDescent="0.3">
      <c r="A7094" s="1" t="s">
        <v>5701</v>
      </c>
      <c r="B7094" s="1" t="s">
        <v>5775</v>
      </c>
      <c r="C7094" s="1">
        <v>3</v>
      </c>
      <c r="D7094" s="1" t="s">
        <v>7374</v>
      </c>
      <c r="E7094" s="1">
        <v>5</v>
      </c>
      <c r="F7094" s="1" t="s">
        <v>8673</v>
      </c>
      <c r="G7094" s="1" t="s">
        <v>5834</v>
      </c>
      <c r="H7094" s="1" t="s">
        <v>8506</v>
      </c>
      <c r="I7094" s="1" t="b">
        <v>0</v>
      </c>
      <c r="J7094" s="1">
        <v>10</v>
      </c>
      <c r="K7094" s="1">
        <v>0</v>
      </c>
      <c r="L7094" s="1">
        <v>1</v>
      </c>
      <c r="M7094" s="1">
        <v>24</v>
      </c>
      <c r="N7094" s="1">
        <v>1.15163147792706</v>
      </c>
      <c r="O7094" s="1" t="s">
        <v>8674</v>
      </c>
    </row>
    <row r="7095" spans="1:15" x14ac:dyDescent="0.3">
      <c r="A7095" s="1" t="s">
        <v>5701</v>
      </c>
      <c r="B7095" s="1" t="s">
        <v>5775</v>
      </c>
      <c r="C7095" s="1">
        <v>3</v>
      </c>
      <c r="D7095" s="1" t="s">
        <v>7374</v>
      </c>
      <c r="E7095" s="1">
        <v>5</v>
      </c>
      <c r="F7095" s="1" t="s">
        <v>8673</v>
      </c>
      <c r="G7095" s="1" t="s">
        <v>5834</v>
      </c>
      <c r="H7095" s="1" t="s">
        <v>8506</v>
      </c>
      <c r="I7095" s="1" t="b">
        <v>0</v>
      </c>
      <c r="J7095" s="1">
        <v>6</v>
      </c>
      <c r="K7095" s="1">
        <v>0</v>
      </c>
      <c r="L7095" s="1">
        <v>2</v>
      </c>
      <c r="M7095" s="1">
        <v>23</v>
      </c>
      <c r="N7095" s="1">
        <v>1.1036468330134299</v>
      </c>
      <c r="O7095" s="1" t="s">
        <v>8557</v>
      </c>
    </row>
    <row r="7096" spans="1:15" x14ac:dyDescent="0.3">
      <c r="A7096" s="1" t="s">
        <v>5701</v>
      </c>
      <c r="B7096" s="1" t="s">
        <v>5775</v>
      </c>
      <c r="C7096" s="1">
        <v>3</v>
      </c>
      <c r="D7096" s="1" t="s">
        <v>7374</v>
      </c>
      <c r="E7096" s="1">
        <v>6</v>
      </c>
      <c r="F7096" s="1" t="s">
        <v>8675</v>
      </c>
      <c r="G7096" s="1" t="s">
        <v>5803</v>
      </c>
      <c r="H7096" s="1" t="s">
        <v>8545</v>
      </c>
      <c r="I7096" s="1" t="b">
        <v>0</v>
      </c>
      <c r="J7096" s="1">
        <v>0</v>
      </c>
      <c r="K7096" s="1">
        <v>1</v>
      </c>
      <c r="L7096" s="1">
        <v>0</v>
      </c>
      <c r="M7096" s="1">
        <v>618</v>
      </c>
      <c r="N7096" s="1">
        <v>74.368231046931399</v>
      </c>
      <c r="O7096" s="1" t="s">
        <v>8550</v>
      </c>
    </row>
    <row r="7097" spans="1:15" x14ac:dyDescent="0.3">
      <c r="A7097" s="1" t="s">
        <v>5701</v>
      </c>
      <c r="B7097" s="1" t="s">
        <v>5775</v>
      </c>
      <c r="C7097" s="1">
        <v>3</v>
      </c>
      <c r="D7097" s="1" t="s">
        <v>7374</v>
      </c>
      <c r="E7097" s="1">
        <v>6</v>
      </c>
      <c r="F7097" s="1" t="s">
        <v>8675</v>
      </c>
      <c r="G7097" s="1" t="s">
        <v>5801</v>
      </c>
      <c r="H7097" s="1" t="s">
        <v>8506</v>
      </c>
      <c r="I7097" s="1" t="b">
        <v>0</v>
      </c>
      <c r="J7097" s="1">
        <v>1</v>
      </c>
      <c r="K7097" s="1">
        <v>0</v>
      </c>
      <c r="L7097" s="1">
        <v>0</v>
      </c>
      <c r="M7097" s="1">
        <v>82</v>
      </c>
      <c r="N7097" s="1">
        <v>9.8676293622141902</v>
      </c>
      <c r="O7097" s="1" t="s">
        <v>8512</v>
      </c>
    </row>
    <row r="7098" spans="1:15" x14ac:dyDescent="0.3">
      <c r="A7098" s="1" t="s">
        <v>5701</v>
      </c>
      <c r="B7098" s="1" t="s">
        <v>5775</v>
      </c>
      <c r="C7098" s="1">
        <v>3</v>
      </c>
      <c r="D7098" s="1" t="s">
        <v>7374</v>
      </c>
      <c r="E7098" s="1">
        <v>6</v>
      </c>
      <c r="F7098" s="1" t="s">
        <v>8675</v>
      </c>
      <c r="G7098" s="1" t="s">
        <v>5814</v>
      </c>
      <c r="H7098" s="1" t="s">
        <v>8506</v>
      </c>
      <c r="I7098" s="1" t="b">
        <v>1</v>
      </c>
      <c r="J7098" s="1">
        <v>0</v>
      </c>
      <c r="K7098" s="1">
        <v>0</v>
      </c>
      <c r="L7098" s="1">
        <v>0</v>
      </c>
      <c r="M7098" s="1">
        <v>42</v>
      </c>
      <c r="N7098" s="1">
        <v>5.0541516245487301</v>
      </c>
      <c r="O7098" s="1" t="s">
        <v>8507</v>
      </c>
    </row>
    <row r="7099" spans="1:15" x14ac:dyDescent="0.3">
      <c r="A7099" s="1" t="s">
        <v>5701</v>
      </c>
      <c r="B7099" s="1" t="s">
        <v>5775</v>
      </c>
      <c r="C7099" s="1">
        <v>3</v>
      </c>
      <c r="D7099" s="1" t="s">
        <v>7374</v>
      </c>
      <c r="E7099" s="1">
        <v>6</v>
      </c>
      <c r="F7099" s="1" t="s">
        <v>8675</v>
      </c>
      <c r="G7099" s="1" t="s">
        <v>5840</v>
      </c>
      <c r="H7099" s="1" t="s">
        <v>8506</v>
      </c>
      <c r="I7099" s="1" t="b">
        <v>0</v>
      </c>
      <c r="J7099" s="1">
        <v>5</v>
      </c>
      <c r="K7099" s="1">
        <v>0</v>
      </c>
      <c r="L7099" s="1">
        <v>0</v>
      </c>
      <c r="M7099" s="1">
        <v>13</v>
      </c>
      <c r="N7099" s="1">
        <v>1.5643802647412699</v>
      </c>
      <c r="O7099" s="1" t="s">
        <v>8509</v>
      </c>
    </row>
    <row r="7100" spans="1:15" x14ac:dyDescent="0.3">
      <c r="A7100" s="1" t="s">
        <v>5701</v>
      </c>
      <c r="B7100" s="1" t="s">
        <v>5775</v>
      </c>
      <c r="C7100" s="1">
        <v>3</v>
      </c>
      <c r="D7100" s="1" t="s">
        <v>7374</v>
      </c>
      <c r="E7100" s="1">
        <v>7</v>
      </c>
      <c r="F7100" s="1" t="s">
        <v>8676</v>
      </c>
      <c r="G7100" s="1" t="s">
        <v>5801</v>
      </c>
      <c r="H7100" s="1" t="s">
        <v>8506</v>
      </c>
      <c r="I7100" s="1" t="b">
        <v>0</v>
      </c>
      <c r="J7100" s="1">
        <v>1</v>
      </c>
      <c r="K7100" s="1">
        <v>0</v>
      </c>
      <c r="L7100" s="1">
        <v>0</v>
      </c>
      <c r="M7100" s="1">
        <v>739</v>
      </c>
      <c r="N7100" s="1">
        <v>82.385730211817105</v>
      </c>
      <c r="O7100" s="1" t="s">
        <v>8512</v>
      </c>
    </row>
    <row r="7101" spans="1:15" x14ac:dyDescent="0.3">
      <c r="A7101" s="1" t="s">
        <v>5701</v>
      </c>
      <c r="B7101" s="1" t="s">
        <v>5775</v>
      </c>
      <c r="C7101" s="1">
        <v>3</v>
      </c>
      <c r="D7101" s="1" t="s">
        <v>7374</v>
      </c>
      <c r="E7101" s="1">
        <v>7</v>
      </c>
      <c r="F7101" s="1" t="s">
        <v>8676</v>
      </c>
      <c r="G7101" s="1" t="s">
        <v>5803</v>
      </c>
      <c r="H7101" s="1" t="s">
        <v>8545</v>
      </c>
      <c r="I7101" s="1" t="b">
        <v>0</v>
      </c>
      <c r="J7101" s="1">
        <v>0</v>
      </c>
      <c r="K7101" s="1">
        <v>1</v>
      </c>
      <c r="L7101" s="1">
        <v>0</v>
      </c>
      <c r="M7101" s="1">
        <v>66</v>
      </c>
      <c r="N7101" s="1">
        <v>7.3578595317725703</v>
      </c>
      <c r="O7101" s="1" t="s">
        <v>8550</v>
      </c>
    </row>
    <row r="7102" spans="1:15" x14ac:dyDescent="0.3">
      <c r="A7102" s="1" t="s">
        <v>5701</v>
      </c>
      <c r="B7102" s="1" t="s">
        <v>5775</v>
      </c>
      <c r="C7102" s="1">
        <v>3</v>
      </c>
      <c r="D7102" s="1" t="s">
        <v>7374</v>
      </c>
      <c r="E7102" s="1">
        <v>7</v>
      </c>
      <c r="F7102" s="1" t="s">
        <v>8676</v>
      </c>
      <c r="G7102" s="1" t="s">
        <v>5814</v>
      </c>
      <c r="H7102" s="1" t="s">
        <v>8506</v>
      </c>
      <c r="I7102" s="1" t="b">
        <v>1</v>
      </c>
      <c r="J7102" s="1">
        <v>0</v>
      </c>
      <c r="K7102" s="1">
        <v>0</v>
      </c>
      <c r="L7102" s="1">
        <v>0</v>
      </c>
      <c r="M7102" s="1">
        <v>20</v>
      </c>
      <c r="N7102" s="1">
        <v>2.2296544035674399</v>
      </c>
      <c r="O7102" s="1" t="s">
        <v>8507</v>
      </c>
    </row>
    <row r="7103" spans="1:15" x14ac:dyDescent="0.3">
      <c r="A7103" s="1" t="s">
        <v>5701</v>
      </c>
      <c r="B7103" s="1" t="s">
        <v>5775</v>
      </c>
      <c r="C7103" s="1">
        <v>3</v>
      </c>
      <c r="D7103" s="1" t="s">
        <v>7374</v>
      </c>
      <c r="E7103" s="1">
        <v>8</v>
      </c>
      <c r="F7103" s="1" t="s">
        <v>8677</v>
      </c>
      <c r="G7103" s="1" t="s">
        <v>5840</v>
      </c>
      <c r="H7103" s="1" t="s">
        <v>8506</v>
      </c>
      <c r="I7103" s="1" t="b">
        <v>0</v>
      </c>
      <c r="J7103" s="1">
        <v>5</v>
      </c>
      <c r="K7103" s="1">
        <v>0</v>
      </c>
      <c r="L7103" s="1">
        <v>0</v>
      </c>
      <c r="M7103" s="1">
        <v>785</v>
      </c>
      <c r="N7103" s="1">
        <v>80.102040816326493</v>
      </c>
      <c r="O7103" s="1" t="s">
        <v>8509</v>
      </c>
    </row>
    <row r="7104" spans="1:15" x14ac:dyDescent="0.3">
      <c r="A7104" s="1" t="s">
        <v>5701</v>
      </c>
      <c r="B7104" s="1" t="s">
        <v>5775</v>
      </c>
      <c r="C7104" s="1">
        <v>3</v>
      </c>
      <c r="D7104" s="1" t="s">
        <v>7374</v>
      </c>
      <c r="E7104" s="1">
        <v>8</v>
      </c>
      <c r="F7104" s="1" t="s">
        <v>8677</v>
      </c>
      <c r="G7104" s="1" t="s">
        <v>5814</v>
      </c>
      <c r="H7104" s="1" t="s">
        <v>8506</v>
      </c>
      <c r="I7104" s="1" t="b">
        <v>1</v>
      </c>
      <c r="J7104" s="1">
        <v>0</v>
      </c>
      <c r="K7104" s="1">
        <v>0</v>
      </c>
      <c r="L7104" s="1">
        <v>0</v>
      </c>
      <c r="M7104" s="1">
        <v>139</v>
      </c>
      <c r="N7104" s="1">
        <v>14.183673469387699</v>
      </c>
      <c r="O7104" s="1" t="s">
        <v>8507</v>
      </c>
    </row>
    <row r="7105" spans="1:15" x14ac:dyDescent="0.3">
      <c r="A7105" s="1" t="s">
        <v>5701</v>
      </c>
      <c r="B7105" s="1" t="s">
        <v>5775</v>
      </c>
      <c r="C7105" s="1">
        <v>3</v>
      </c>
      <c r="D7105" s="1" t="s">
        <v>7374</v>
      </c>
      <c r="E7105" s="1">
        <v>9</v>
      </c>
      <c r="F7105" s="1" t="s">
        <v>8678</v>
      </c>
      <c r="G7105" s="1" t="s">
        <v>5814</v>
      </c>
      <c r="H7105" s="1" t="s">
        <v>8506</v>
      </c>
      <c r="I7105" s="1" t="b">
        <v>1</v>
      </c>
      <c r="J7105" s="1">
        <v>0</v>
      </c>
      <c r="K7105" s="1">
        <v>0</v>
      </c>
      <c r="L7105" s="1">
        <v>0</v>
      </c>
      <c r="M7105" s="1">
        <v>908</v>
      </c>
      <c r="N7105" s="1">
        <v>80.782918149466198</v>
      </c>
      <c r="O7105" s="1" t="s">
        <v>8507</v>
      </c>
    </row>
    <row r="7106" spans="1:15" x14ac:dyDescent="0.3">
      <c r="A7106" s="1" t="s">
        <v>5701</v>
      </c>
      <c r="B7106" s="1" t="s">
        <v>5775</v>
      </c>
      <c r="C7106" s="1">
        <v>3</v>
      </c>
      <c r="D7106" s="1" t="s">
        <v>7374</v>
      </c>
      <c r="E7106" s="1">
        <v>9</v>
      </c>
      <c r="F7106" s="1" t="s">
        <v>8678</v>
      </c>
      <c r="G7106" s="1" t="s">
        <v>5840</v>
      </c>
      <c r="H7106" s="1" t="s">
        <v>8506</v>
      </c>
      <c r="I7106" s="1" t="b">
        <v>0</v>
      </c>
      <c r="J7106" s="1">
        <v>5</v>
      </c>
      <c r="K7106" s="1">
        <v>0</v>
      </c>
      <c r="L7106" s="1">
        <v>0</v>
      </c>
      <c r="M7106" s="1">
        <v>133</v>
      </c>
      <c r="N7106" s="1">
        <v>11.832740213523101</v>
      </c>
      <c r="O7106" s="1" t="s">
        <v>8509</v>
      </c>
    </row>
    <row r="7107" spans="1:15" x14ac:dyDescent="0.3">
      <c r="A7107" s="1" t="s">
        <v>5701</v>
      </c>
      <c r="B7107" s="1" t="s">
        <v>5775</v>
      </c>
      <c r="C7107" s="1">
        <v>3</v>
      </c>
      <c r="D7107" s="1" t="s">
        <v>7374</v>
      </c>
      <c r="E7107" s="1">
        <v>10</v>
      </c>
      <c r="F7107" s="1" t="s">
        <v>8679</v>
      </c>
      <c r="G7107" s="1" t="s">
        <v>5814</v>
      </c>
      <c r="H7107" s="1" t="s">
        <v>8506</v>
      </c>
      <c r="I7107" s="1" t="b">
        <v>1</v>
      </c>
      <c r="J7107" s="1">
        <v>0</v>
      </c>
      <c r="K7107" s="1">
        <v>0</v>
      </c>
      <c r="L7107" s="1">
        <v>0</v>
      </c>
      <c r="M7107" s="1">
        <v>1566</v>
      </c>
      <c r="N7107" s="1">
        <v>79.735234215885896</v>
      </c>
      <c r="O7107" s="1" t="s">
        <v>8507</v>
      </c>
    </row>
    <row r="7108" spans="1:15" x14ac:dyDescent="0.3">
      <c r="A7108" s="1" t="s">
        <v>5701</v>
      </c>
      <c r="B7108" s="1" t="s">
        <v>5775</v>
      </c>
      <c r="C7108" s="1">
        <v>3</v>
      </c>
      <c r="D7108" s="1" t="s">
        <v>7374</v>
      </c>
      <c r="E7108" s="1">
        <v>10</v>
      </c>
      <c r="F7108" s="1" t="s">
        <v>8679</v>
      </c>
      <c r="G7108" s="1" t="s">
        <v>5801</v>
      </c>
      <c r="H7108" s="1" t="s">
        <v>8506</v>
      </c>
      <c r="I7108" s="1" t="b">
        <v>0</v>
      </c>
      <c r="J7108" s="1">
        <v>1</v>
      </c>
      <c r="K7108" s="1">
        <v>0</v>
      </c>
      <c r="L7108" s="1">
        <v>0</v>
      </c>
      <c r="M7108" s="1">
        <v>108</v>
      </c>
      <c r="N7108" s="1">
        <v>5.4989816700610996</v>
      </c>
      <c r="O7108" s="1" t="s">
        <v>8512</v>
      </c>
    </row>
    <row r="7109" spans="1:15" x14ac:dyDescent="0.3">
      <c r="A7109" s="1" t="s">
        <v>5701</v>
      </c>
      <c r="B7109" s="1" t="s">
        <v>5775</v>
      </c>
      <c r="C7109" s="1">
        <v>3</v>
      </c>
      <c r="D7109" s="1" t="s">
        <v>7374</v>
      </c>
      <c r="E7109" s="1">
        <v>10</v>
      </c>
      <c r="F7109" s="1" t="s">
        <v>8679</v>
      </c>
      <c r="G7109" s="1" t="s">
        <v>5840</v>
      </c>
      <c r="H7109" s="1" t="s">
        <v>8506</v>
      </c>
      <c r="I7109" s="1" t="b">
        <v>0</v>
      </c>
      <c r="J7109" s="1">
        <v>5</v>
      </c>
      <c r="K7109" s="1">
        <v>0</v>
      </c>
      <c r="L7109" s="1">
        <v>0</v>
      </c>
      <c r="M7109" s="1">
        <v>46</v>
      </c>
      <c r="N7109" s="1">
        <v>2.3421588594704601</v>
      </c>
      <c r="O7109" s="1" t="s">
        <v>8509</v>
      </c>
    </row>
    <row r="7110" spans="1:15" x14ac:dyDescent="0.3">
      <c r="A7110" s="1" t="s">
        <v>5701</v>
      </c>
      <c r="B7110" s="1" t="s">
        <v>5775</v>
      </c>
      <c r="C7110" s="1">
        <v>3</v>
      </c>
      <c r="D7110" s="1" t="s">
        <v>7374</v>
      </c>
      <c r="E7110" s="1">
        <v>10</v>
      </c>
      <c r="F7110" s="1" t="s">
        <v>8679</v>
      </c>
      <c r="G7110" s="1" t="s">
        <v>5834</v>
      </c>
      <c r="H7110" s="1" t="s">
        <v>8506</v>
      </c>
      <c r="I7110" s="1" t="b">
        <v>0</v>
      </c>
      <c r="J7110" s="1">
        <v>6</v>
      </c>
      <c r="K7110" s="1">
        <v>0</v>
      </c>
      <c r="L7110" s="1">
        <v>3</v>
      </c>
      <c r="M7110" s="1">
        <v>38</v>
      </c>
      <c r="N7110" s="1">
        <v>1.9348268839103799</v>
      </c>
      <c r="O7110" s="1" t="s">
        <v>8534</v>
      </c>
    </row>
    <row r="7111" spans="1:15" x14ac:dyDescent="0.3">
      <c r="A7111" s="1" t="s">
        <v>5701</v>
      </c>
      <c r="B7111" s="1" t="s">
        <v>5775</v>
      </c>
      <c r="C7111" s="1">
        <v>3</v>
      </c>
      <c r="D7111" s="1" t="s">
        <v>7374</v>
      </c>
      <c r="E7111" s="1">
        <v>11</v>
      </c>
      <c r="F7111" s="1" t="s">
        <v>8680</v>
      </c>
      <c r="G7111" s="1" t="s">
        <v>5801</v>
      </c>
      <c r="H7111" s="1" t="s">
        <v>8506</v>
      </c>
      <c r="I7111" s="1" t="b">
        <v>0</v>
      </c>
      <c r="J7111" s="1">
        <v>1</v>
      </c>
      <c r="K7111" s="1">
        <v>0</v>
      </c>
      <c r="L7111" s="1">
        <v>0</v>
      </c>
      <c r="M7111" s="1">
        <v>471</v>
      </c>
      <c r="N7111" s="1">
        <v>41.171328671328602</v>
      </c>
      <c r="O7111" s="1" t="s">
        <v>8512</v>
      </c>
    </row>
    <row r="7112" spans="1:15" x14ac:dyDescent="0.3">
      <c r="A7112" s="1" t="s">
        <v>5701</v>
      </c>
      <c r="B7112" s="1" t="s">
        <v>5775</v>
      </c>
      <c r="C7112" s="1">
        <v>3</v>
      </c>
      <c r="D7112" s="1" t="s">
        <v>7374</v>
      </c>
      <c r="E7112" s="1">
        <v>11</v>
      </c>
      <c r="F7112" s="1" t="s">
        <v>8680</v>
      </c>
      <c r="G7112" s="1" t="s">
        <v>5814</v>
      </c>
      <c r="H7112" s="1" t="s">
        <v>8506</v>
      </c>
      <c r="I7112" s="1" t="b">
        <v>1</v>
      </c>
      <c r="J7112" s="1">
        <v>0</v>
      </c>
      <c r="K7112" s="1">
        <v>0</v>
      </c>
      <c r="L7112" s="1">
        <v>0</v>
      </c>
      <c r="M7112" s="1">
        <v>293</v>
      </c>
      <c r="N7112" s="1">
        <v>25.611888111888099</v>
      </c>
      <c r="O7112" s="1" t="s">
        <v>8507</v>
      </c>
    </row>
    <row r="7113" spans="1:15" x14ac:dyDescent="0.3">
      <c r="A7113" s="1" t="s">
        <v>5701</v>
      </c>
      <c r="B7113" s="1" t="s">
        <v>5775</v>
      </c>
      <c r="C7113" s="1">
        <v>3</v>
      </c>
      <c r="D7113" s="1" t="s">
        <v>7374</v>
      </c>
      <c r="E7113" s="1">
        <v>11</v>
      </c>
      <c r="F7113" s="1" t="s">
        <v>8680</v>
      </c>
      <c r="G7113" s="1" t="s">
        <v>5834</v>
      </c>
      <c r="H7113" s="1" t="s">
        <v>8506</v>
      </c>
      <c r="I7113" s="1" t="b">
        <v>0</v>
      </c>
      <c r="J7113" s="1">
        <v>6</v>
      </c>
      <c r="K7113" s="1">
        <v>0</v>
      </c>
      <c r="L7113" s="1">
        <v>3</v>
      </c>
      <c r="M7113" s="1">
        <v>186</v>
      </c>
      <c r="N7113" s="1">
        <v>16.2587412587412</v>
      </c>
      <c r="O7113" s="1" t="s">
        <v>8534</v>
      </c>
    </row>
    <row r="7114" spans="1:15" x14ac:dyDescent="0.3">
      <c r="A7114" s="1" t="s">
        <v>5701</v>
      </c>
      <c r="B7114" s="1" t="s">
        <v>5775</v>
      </c>
      <c r="C7114" s="1">
        <v>3</v>
      </c>
      <c r="D7114" s="1" t="s">
        <v>7374</v>
      </c>
      <c r="E7114" s="1">
        <v>11</v>
      </c>
      <c r="F7114" s="1" t="s">
        <v>8680</v>
      </c>
      <c r="G7114" s="1" t="s">
        <v>5834</v>
      </c>
      <c r="H7114" s="1" t="s">
        <v>8506</v>
      </c>
      <c r="I7114" s="1" t="b">
        <v>0</v>
      </c>
      <c r="J7114" s="1">
        <v>11</v>
      </c>
      <c r="K7114" s="1">
        <v>0</v>
      </c>
      <c r="L7114" s="1">
        <v>0</v>
      </c>
      <c r="M7114" s="1">
        <v>39</v>
      </c>
      <c r="N7114" s="1">
        <v>3.4090909090908998</v>
      </c>
      <c r="O7114" s="1" t="s">
        <v>8681</v>
      </c>
    </row>
    <row r="7115" spans="1:15" x14ac:dyDescent="0.3">
      <c r="A7115" s="1" t="s">
        <v>5701</v>
      </c>
      <c r="B7115" s="1" t="s">
        <v>5775</v>
      </c>
      <c r="C7115" s="1">
        <v>3</v>
      </c>
      <c r="D7115" s="1" t="s">
        <v>7374</v>
      </c>
      <c r="E7115" s="1">
        <v>11</v>
      </c>
      <c r="F7115" s="1" t="s">
        <v>8680</v>
      </c>
      <c r="G7115" s="1" t="s">
        <v>5803</v>
      </c>
      <c r="H7115" s="1" t="s">
        <v>8545</v>
      </c>
      <c r="I7115" s="1" t="b">
        <v>0</v>
      </c>
      <c r="J7115" s="1">
        <v>0</v>
      </c>
      <c r="K7115" s="1">
        <v>1</v>
      </c>
      <c r="L7115" s="1">
        <v>0</v>
      </c>
      <c r="M7115" s="1">
        <v>19</v>
      </c>
      <c r="N7115" s="1">
        <v>1.6608391608391599</v>
      </c>
      <c r="O7115" s="1" t="s">
        <v>8550</v>
      </c>
    </row>
    <row r="7116" spans="1:15" x14ac:dyDescent="0.3">
      <c r="A7116" s="1" t="s">
        <v>5701</v>
      </c>
      <c r="B7116" s="1" t="s">
        <v>5775</v>
      </c>
      <c r="C7116" s="1">
        <v>3</v>
      </c>
      <c r="D7116" s="1" t="s">
        <v>7374</v>
      </c>
      <c r="E7116" s="1">
        <v>12</v>
      </c>
      <c r="F7116" s="1" t="s">
        <v>8682</v>
      </c>
      <c r="G7116" s="1" t="s">
        <v>5840</v>
      </c>
      <c r="H7116" s="1" t="s">
        <v>8506</v>
      </c>
      <c r="I7116" s="1" t="b">
        <v>0</v>
      </c>
      <c r="J7116" s="1">
        <v>5</v>
      </c>
      <c r="K7116" s="1">
        <v>0</v>
      </c>
      <c r="L7116" s="1">
        <v>0</v>
      </c>
      <c r="M7116" s="1">
        <v>462</v>
      </c>
      <c r="N7116" s="1">
        <v>30.374753451676501</v>
      </c>
      <c r="O7116" s="1" t="s">
        <v>8509</v>
      </c>
    </row>
    <row r="7117" spans="1:15" x14ac:dyDescent="0.3">
      <c r="A7117" s="1" t="s">
        <v>5701</v>
      </c>
      <c r="B7117" s="1" t="s">
        <v>5775</v>
      </c>
      <c r="C7117" s="1">
        <v>3</v>
      </c>
      <c r="D7117" s="1" t="s">
        <v>7374</v>
      </c>
      <c r="E7117" s="1">
        <v>12</v>
      </c>
      <c r="F7117" s="1" t="s">
        <v>8682</v>
      </c>
      <c r="G7117" s="1" t="s">
        <v>5814</v>
      </c>
      <c r="H7117" s="1" t="s">
        <v>8506</v>
      </c>
      <c r="I7117" s="1" t="b">
        <v>1</v>
      </c>
      <c r="J7117" s="1">
        <v>0</v>
      </c>
      <c r="K7117" s="1">
        <v>0</v>
      </c>
      <c r="L7117" s="1">
        <v>0</v>
      </c>
      <c r="M7117" s="1">
        <v>458</v>
      </c>
      <c r="N7117" s="1">
        <v>30.111768573307</v>
      </c>
      <c r="O7117" s="1" t="s">
        <v>8507</v>
      </c>
    </row>
    <row r="7118" spans="1:15" x14ac:dyDescent="0.3">
      <c r="A7118" s="1" t="s">
        <v>5701</v>
      </c>
      <c r="B7118" s="1" t="s">
        <v>5775</v>
      </c>
      <c r="C7118" s="1">
        <v>3</v>
      </c>
      <c r="D7118" s="1" t="s">
        <v>7374</v>
      </c>
      <c r="E7118" s="1">
        <v>12</v>
      </c>
      <c r="F7118" s="1" t="s">
        <v>8682</v>
      </c>
      <c r="G7118" s="1" t="s">
        <v>5834</v>
      </c>
      <c r="H7118" s="1" t="s">
        <v>8506</v>
      </c>
      <c r="I7118" s="1" t="b">
        <v>0</v>
      </c>
      <c r="J7118" s="1">
        <v>11</v>
      </c>
      <c r="K7118" s="1">
        <v>0</v>
      </c>
      <c r="L7118" s="1">
        <v>18</v>
      </c>
      <c r="M7118" s="1">
        <v>199</v>
      </c>
      <c r="N7118" s="1">
        <v>13.083497698882301</v>
      </c>
      <c r="O7118" s="1" t="e">
        <f>-----------cTAaTgtTaAGctaGcGCACTTgTTtTCA</f>
        <v>#NAME?</v>
      </c>
    </row>
    <row r="7119" spans="1:15" x14ac:dyDescent="0.3">
      <c r="A7119" s="1" t="s">
        <v>5701</v>
      </c>
      <c r="B7119" s="1" t="s">
        <v>5775</v>
      </c>
      <c r="C7119" s="1">
        <v>3</v>
      </c>
      <c r="D7119" s="1" t="s">
        <v>7374</v>
      </c>
      <c r="E7119" s="1">
        <v>12</v>
      </c>
      <c r="F7119" s="1" t="s">
        <v>8682</v>
      </c>
      <c r="G7119" s="1" t="s">
        <v>5801</v>
      </c>
      <c r="H7119" s="1" t="s">
        <v>8506</v>
      </c>
      <c r="I7119" s="1" t="b">
        <v>0</v>
      </c>
      <c r="J7119" s="1">
        <v>1</v>
      </c>
      <c r="K7119" s="1">
        <v>0</v>
      </c>
      <c r="L7119" s="1">
        <v>0</v>
      </c>
      <c r="M7119" s="1">
        <v>152</v>
      </c>
      <c r="N7119" s="1">
        <v>9.9934253780407598</v>
      </c>
      <c r="O7119" s="1" t="s">
        <v>8512</v>
      </c>
    </row>
    <row r="7120" spans="1:15" x14ac:dyDescent="0.3">
      <c r="A7120" s="1" t="s">
        <v>5701</v>
      </c>
      <c r="B7120" s="1" t="s">
        <v>5775</v>
      </c>
      <c r="C7120" s="1">
        <v>3</v>
      </c>
      <c r="D7120" s="1" t="s">
        <v>7374</v>
      </c>
      <c r="E7120" s="1">
        <v>12</v>
      </c>
      <c r="F7120" s="1" t="s">
        <v>8682</v>
      </c>
      <c r="G7120" s="1" t="s">
        <v>5803</v>
      </c>
      <c r="H7120" s="1" t="s">
        <v>8517</v>
      </c>
      <c r="I7120" s="1" t="b">
        <v>0</v>
      </c>
      <c r="J7120" s="1">
        <v>0</v>
      </c>
      <c r="K7120" s="1">
        <v>1</v>
      </c>
      <c r="L7120" s="1">
        <v>0</v>
      </c>
      <c r="M7120" s="1">
        <v>79</v>
      </c>
      <c r="N7120" s="1">
        <v>5.1939513477975003</v>
      </c>
      <c r="O7120" s="1" t="s">
        <v>8518</v>
      </c>
    </row>
    <row r="7121" spans="1:15" x14ac:dyDescent="0.3">
      <c r="A7121" s="1" t="s">
        <v>5701</v>
      </c>
      <c r="B7121" s="1" t="s">
        <v>5775</v>
      </c>
      <c r="C7121" s="1">
        <v>3</v>
      </c>
      <c r="D7121" s="1" t="s">
        <v>7374</v>
      </c>
      <c r="E7121" s="1">
        <v>12</v>
      </c>
      <c r="F7121" s="1" t="s">
        <v>8682</v>
      </c>
      <c r="G7121" s="1" t="s">
        <v>5834</v>
      </c>
      <c r="H7121" s="1" t="s">
        <v>8506</v>
      </c>
      <c r="I7121" s="1" t="b">
        <v>0</v>
      </c>
      <c r="J7121" s="1">
        <v>19</v>
      </c>
      <c r="K7121" s="1">
        <v>0</v>
      </c>
      <c r="L7121" s="1">
        <v>0</v>
      </c>
      <c r="M7121" s="1">
        <v>77</v>
      </c>
      <c r="N7121" s="1">
        <v>5.0624589086127498</v>
      </c>
      <c r="O7121" s="1" t="s">
        <v>8551</v>
      </c>
    </row>
    <row r="7122" spans="1:15" x14ac:dyDescent="0.3">
      <c r="A7122" s="1" t="s">
        <v>5701</v>
      </c>
      <c r="B7122" s="1" t="s">
        <v>5775</v>
      </c>
      <c r="C7122" s="1">
        <v>3</v>
      </c>
      <c r="D7122" s="1" t="s">
        <v>7374</v>
      </c>
      <c r="E7122" s="1">
        <v>13</v>
      </c>
      <c r="F7122" s="1" t="s">
        <v>8683</v>
      </c>
      <c r="G7122" s="1" t="s">
        <v>5814</v>
      </c>
      <c r="H7122" s="1" t="s">
        <v>8506</v>
      </c>
      <c r="I7122" s="1" t="b">
        <v>1</v>
      </c>
      <c r="J7122" s="1">
        <v>0</v>
      </c>
      <c r="K7122" s="1">
        <v>0</v>
      </c>
      <c r="L7122" s="1">
        <v>0</v>
      </c>
      <c r="M7122" s="1">
        <v>1823</v>
      </c>
      <c r="N7122" s="1">
        <v>83.2040164308534</v>
      </c>
      <c r="O7122" s="1" t="s">
        <v>8507</v>
      </c>
    </row>
    <row r="7123" spans="1:15" x14ac:dyDescent="0.3">
      <c r="A7123" s="1" t="s">
        <v>5701</v>
      </c>
      <c r="B7123" s="1" t="s">
        <v>5775</v>
      </c>
      <c r="C7123" s="1">
        <v>3</v>
      </c>
      <c r="D7123" s="1" t="s">
        <v>7374</v>
      </c>
      <c r="E7123" s="1">
        <v>13</v>
      </c>
      <c r="F7123" s="1" t="s">
        <v>8683</v>
      </c>
      <c r="G7123" s="1" t="s">
        <v>5840</v>
      </c>
      <c r="H7123" s="1" t="s">
        <v>8506</v>
      </c>
      <c r="I7123" s="1" t="b">
        <v>0</v>
      </c>
      <c r="J7123" s="1">
        <v>5</v>
      </c>
      <c r="K7123" s="1">
        <v>0</v>
      </c>
      <c r="L7123" s="1">
        <v>0</v>
      </c>
      <c r="M7123" s="1">
        <v>100</v>
      </c>
      <c r="N7123" s="1">
        <v>4.56412596987676</v>
      </c>
      <c r="O7123" s="1" t="s">
        <v>8509</v>
      </c>
    </row>
    <row r="7124" spans="1:15" x14ac:dyDescent="0.3">
      <c r="A7124" s="1" t="s">
        <v>5701</v>
      </c>
      <c r="B7124" s="1" t="s">
        <v>5775</v>
      </c>
      <c r="C7124" s="1">
        <v>3</v>
      </c>
      <c r="D7124" s="1" t="s">
        <v>7374</v>
      </c>
      <c r="E7124" s="1">
        <v>13</v>
      </c>
      <c r="F7124" s="1" t="s">
        <v>8683</v>
      </c>
      <c r="G7124" s="1" t="s">
        <v>5801</v>
      </c>
      <c r="H7124" s="1" t="s">
        <v>8506</v>
      </c>
      <c r="I7124" s="1" t="b">
        <v>0</v>
      </c>
      <c r="J7124" s="1">
        <v>1</v>
      </c>
      <c r="K7124" s="1">
        <v>0</v>
      </c>
      <c r="L7124" s="1">
        <v>0</v>
      </c>
      <c r="M7124" s="1">
        <v>38</v>
      </c>
      <c r="N7124" s="1">
        <v>1.73436786855317</v>
      </c>
      <c r="O7124" s="1" t="s">
        <v>8512</v>
      </c>
    </row>
    <row r="7125" spans="1:15" x14ac:dyDescent="0.3">
      <c r="A7125" s="1" t="s">
        <v>5701</v>
      </c>
      <c r="B7125" s="1" t="s">
        <v>5775</v>
      </c>
      <c r="C7125" s="1">
        <v>3</v>
      </c>
      <c r="D7125" s="1" t="s">
        <v>7374</v>
      </c>
      <c r="E7125" s="1">
        <v>13</v>
      </c>
      <c r="F7125" s="1" t="s">
        <v>8683</v>
      </c>
      <c r="G7125" s="1" t="s">
        <v>5834</v>
      </c>
      <c r="H7125" s="1" t="s">
        <v>8506</v>
      </c>
      <c r="I7125" s="1" t="b">
        <v>0</v>
      </c>
      <c r="J7125" s="1">
        <v>11</v>
      </c>
      <c r="K7125" s="1">
        <v>0</v>
      </c>
      <c r="L7125" s="1">
        <v>18</v>
      </c>
      <c r="M7125" s="1">
        <v>32</v>
      </c>
      <c r="N7125" s="1">
        <v>1.46052031036056</v>
      </c>
      <c r="O7125" s="1" t="e">
        <f>-----------cTAaTgtTaAGctaGcGCACTTgTTtTCA</f>
        <v>#NAME?</v>
      </c>
    </row>
    <row r="7126" spans="1:15" x14ac:dyDescent="0.3">
      <c r="A7126" s="1" t="s">
        <v>5701</v>
      </c>
      <c r="B7126" s="1" t="s">
        <v>5775</v>
      </c>
      <c r="C7126" s="1">
        <v>3</v>
      </c>
      <c r="D7126" s="1" t="s">
        <v>7374</v>
      </c>
      <c r="E7126" s="1">
        <v>13</v>
      </c>
      <c r="F7126" s="1" t="s">
        <v>8683</v>
      </c>
      <c r="G7126" s="1" t="s">
        <v>5803</v>
      </c>
      <c r="H7126" s="1" t="s">
        <v>8517</v>
      </c>
      <c r="I7126" s="1" t="b">
        <v>0</v>
      </c>
      <c r="J7126" s="1">
        <v>0</v>
      </c>
      <c r="K7126" s="1">
        <v>1</v>
      </c>
      <c r="L7126" s="1">
        <v>0</v>
      </c>
      <c r="M7126" s="1">
        <v>22</v>
      </c>
      <c r="N7126" s="1">
        <v>1.00410771337288</v>
      </c>
      <c r="O7126" s="1" t="s">
        <v>8518</v>
      </c>
    </row>
    <row r="7127" spans="1:15" x14ac:dyDescent="0.3">
      <c r="A7127" s="1" t="s">
        <v>5701</v>
      </c>
      <c r="B7127" s="1" t="s">
        <v>5775</v>
      </c>
      <c r="C7127" s="1">
        <v>3</v>
      </c>
      <c r="D7127" s="1" t="s">
        <v>7374</v>
      </c>
      <c r="E7127" s="1">
        <v>14</v>
      </c>
      <c r="F7127" s="1" t="s">
        <v>8684</v>
      </c>
      <c r="G7127" s="1" t="s">
        <v>5801</v>
      </c>
      <c r="H7127" s="1" t="s">
        <v>8506</v>
      </c>
      <c r="I7127" s="1" t="b">
        <v>0</v>
      </c>
      <c r="J7127" s="1">
        <v>1</v>
      </c>
      <c r="K7127" s="1">
        <v>0</v>
      </c>
      <c r="L7127" s="1">
        <v>0</v>
      </c>
      <c r="M7127" s="1">
        <v>484</v>
      </c>
      <c r="N7127" s="1">
        <v>45.023255813953497</v>
      </c>
      <c r="O7127" s="1" t="s">
        <v>8512</v>
      </c>
    </row>
    <row r="7128" spans="1:15" x14ac:dyDescent="0.3">
      <c r="A7128" s="1" t="s">
        <v>5701</v>
      </c>
      <c r="B7128" s="1" t="s">
        <v>5775</v>
      </c>
      <c r="C7128" s="1">
        <v>3</v>
      </c>
      <c r="D7128" s="1" t="s">
        <v>7374</v>
      </c>
      <c r="E7128" s="1">
        <v>14</v>
      </c>
      <c r="F7128" s="1" t="s">
        <v>8684</v>
      </c>
      <c r="G7128" s="1" t="s">
        <v>5814</v>
      </c>
      <c r="H7128" s="1" t="s">
        <v>8506</v>
      </c>
      <c r="I7128" s="1" t="b">
        <v>1</v>
      </c>
      <c r="J7128" s="1">
        <v>0</v>
      </c>
      <c r="K7128" s="1">
        <v>0</v>
      </c>
      <c r="L7128" s="1">
        <v>0</v>
      </c>
      <c r="M7128" s="1">
        <v>387</v>
      </c>
      <c r="N7128" s="1">
        <v>36</v>
      </c>
      <c r="O7128" s="1" t="s">
        <v>8507</v>
      </c>
    </row>
    <row r="7129" spans="1:15" x14ac:dyDescent="0.3">
      <c r="A7129" s="1" t="s">
        <v>5701</v>
      </c>
      <c r="B7129" s="1" t="s">
        <v>5775</v>
      </c>
      <c r="C7129" s="1">
        <v>3</v>
      </c>
      <c r="D7129" s="1" t="s">
        <v>7374</v>
      </c>
      <c r="E7129" s="1">
        <v>14</v>
      </c>
      <c r="F7129" s="1" t="s">
        <v>8684</v>
      </c>
      <c r="G7129" s="1" t="s">
        <v>5798</v>
      </c>
      <c r="H7129" s="1" t="s">
        <v>8506</v>
      </c>
      <c r="I7129" s="1" t="b">
        <v>0</v>
      </c>
      <c r="J7129" s="1">
        <v>0</v>
      </c>
      <c r="K7129" s="1">
        <v>0</v>
      </c>
      <c r="L7129" s="1">
        <v>8</v>
      </c>
      <c r="M7129" s="1">
        <v>113</v>
      </c>
      <c r="N7129" s="1">
        <v>10.511627906976701</v>
      </c>
      <c r="O7129" s="1" t="s">
        <v>8519</v>
      </c>
    </row>
    <row r="7130" spans="1:15" x14ac:dyDescent="0.3">
      <c r="A7130" s="1" t="s">
        <v>5701</v>
      </c>
      <c r="B7130" s="1" t="s">
        <v>5775</v>
      </c>
      <c r="C7130" s="1">
        <v>3</v>
      </c>
      <c r="D7130" s="1" t="s">
        <v>7374</v>
      </c>
      <c r="E7130" s="1">
        <v>15</v>
      </c>
      <c r="F7130" s="1" t="s">
        <v>8685</v>
      </c>
      <c r="G7130" s="1" t="s">
        <v>5814</v>
      </c>
      <c r="H7130" s="1" t="s">
        <v>8506</v>
      </c>
      <c r="I7130" s="1" t="b">
        <v>1</v>
      </c>
      <c r="J7130" s="1">
        <v>0</v>
      </c>
      <c r="K7130" s="1">
        <v>0</v>
      </c>
      <c r="L7130" s="1">
        <v>0</v>
      </c>
      <c r="M7130" s="1">
        <v>747</v>
      </c>
      <c r="N7130" s="1">
        <v>82.268722466960298</v>
      </c>
      <c r="O7130" s="1" t="s">
        <v>8507</v>
      </c>
    </row>
    <row r="7131" spans="1:15" x14ac:dyDescent="0.3">
      <c r="A7131" s="1" t="s">
        <v>5701</v>
      </c>
      <c r="B7131" s="1" t="s">
        <v>5775</v>
      </c>
      <c r="C7131" s="1">
        <v>3</v>
      </c>
      <c r="D7131" s="1" t="s">
        <v>7374</v>
      </c>
      <c r="E7131" s="1">
        <v>15</v>
      </c>
      <c r="F7131" s="1" t="s">
        <v>8685</v>
      </c>
      <c r="G7131" s="1" t="s">
        <v>5801</v>
      </c>
      <c r="H7131" s="1" t="s">
        <v>8506</v>
      </c>
      <c r="I7131" s="1" t="b">
        <v>0</v>
      </c>
      <c r="J7131" s="1">
        <v>1</v>
      </c>
      <c r="K7131" s="1">
        <v>0</v>
      </c>
      <c r="L7131" s="1">
        <v>0</v>
      </c>
      <c r="M7131" s="1">
        <v>70</v>
      </c>
      <c r="N7131" s="1">
        <v>7.7092511013215796</v>
      </c>
      <c r="O7131" s="1" t="s">
        <v>8512</v>
      </c>
    </row>
    <row r="7132" spans="1:15" x14ac:dyDescent="0.3">
      <c r="A7132" s="1" t="s">
        <v>5701</v>
      </c>
      <c r="B7132" s="1" t="s">
        <v>5775</v>
      </c>
      <c r="C7132" s="1">
        <v>3</v>
      </c>
      <c r="D7132" s="1" t="s">
        <v>7374</v>
      </c>
      <c r="E7132" s="1">
        <v>15</v>
      </c>
      <c r="F7132" s="1" t="s">
        <v>8685</v>
      </c>
      <c r="G7132" s="1" t="s">
        <v>5798</v>
      </c>
      <c r="H7132" s="1" t="s">
        <v>8506</v>
      </c>
      <c r="I7132" s="1" t="b">
        <v>0</v>
      </c>
      <c r="J7132" s="1">
        <v>0</v>
      </c>
      <c r="K7132" s="1">
        <v>0</v>
      </c>
      <c r="L7132" s="1">
        <v>8</v>
      </c>
      <c r="M7132" s="1">
        <v>13</v>
      </c>
      <c r="N7132" s="1">
        <v>1.431718061674</v>
      </c>
      <c r="O7132" s="1" t="s">
        <v>8519</v>
      </c>
    </row>
    <row r="7133" spans="1:15" x14ac:dyDescent="0.3">
      <c r="A7133" s="1" t="s">
        <v>5701</v>
      </c>
      <c r="B7133" s="1" t="s">
        <v>5775</v>
      </c>
      <c r="C7133" s="1">
        <v>3</v>
      </c>
      <c r="D7133" s="1" t="s">
        <v>7374</v>
      </c>
      <c r="E7133" s="1">
        <v>16</v>
      </c>
      <c r="F7133" s="1" t="s">
        <v>8686</v>
      </c>
      <c r="G7133" s="1" t="s">
        <v>5801</v>
      </c>
      <c r="H7133" s="1" t="s">
        <v>8506</v>
      </c>
      <c r="I7133" s="1" t="b">
        <v>0</v>
      </c>
      <c r="J7133" s="1">
        <v>1</v>
      </c>
      <c r="K7133" s="1">
        <v>0</v>
      </c>
      <c r="L7133" s="1">
        <v>0</v>
      </c>
      <c r="M7133" s="1">
        <v>394</v>
      </c>
      <c r="N7133" s="1">
        <v>32.998324958123902</v>
      </c>
      <c r="O7133" s="1" t="s">
        <v>8512</v>
      </c>
    </row>
    <row r="7134" spans="1:15" x14ac:dyDescent="0.3">
      <c r="A7134" s="1" t="s">
        <v>5701</v>
      </c>
      <c r="B7134" s="1" t="s">
        <v>5775</v>
      </c>
      <c r="C7134" s="1">
        <v>3</v>
      </c>
      <c r="D7134" s="1" t="s">
        <v>7374</v>
      </c>
      <c r="E7134" s="1">
        <v>16</v>
      </c>
      <c r="F7134" s="1" t="s">
        <v>8686</v>
      </c>
      <c r="G7134" s="1" t="s">
        <v>5803</v>
      </c>
      <c r="H7134" s="1" t="s">
        <v>8545</v>
      </c>
      <c r="I7134" s="1" t="b">
        <v>0</v>
      </c>
      <c r="J7134" s="1">
        <v>0</v>
      </c>
      <c r="K7134" s="1">
        <v>1</v>
      </c>
      <c r="L7134" s="1">
        <v>0</v>
      </c>
      <c r="M7134" s="1">
        <v>336</v>
      </c>
      <c r="N7134" s="1">
        <v>28.140703517587902</v>
      </c>
      <c r="O7134" s="1" t="s">
        <v>8546</v>
      </c>
    </row>
    <row r="7135" spans="1:15" x14ac:dyDescent="0.3">
      <c r="A7135" s="1" t="s">
        <v>5701</v>
      </c>
      <c r="B7135" s="1" t="s">
        <v>5775</v>
      </c>
      <c r="C7135" s="1">
        <v>3</v>
      </c>
      <c r="D7135" s="1" t="s">
        <v>7374</v>
      </c>
      <c r="E7135" s="1">
        <v>16</v>
      </c>
      <c r="F7135" s="1" t="s">
        <v>8686</v>
      </c>
      <c r="G7135" s="1" t="s">
        <v>5834</v>
      </c>
      <c r="H7135" s="1" t="s">
        <v>8506</v>
      </c>
      <c r="I7135" s="1" t="b">
        <v>0</v>
      </c>
      <c r="J7135" s="1">
        <v>8</v>
      </c>
      <c r="K7135" s="1">
        <v>0</v>
      </c>
      <c r="L7135" s="1">
        <v>0</v>
      </c>
      <c r="M7135" s="1">
        <v>111</v>
      </c>
      <c r="N7135" s="1">
        <v>9.2964824120602998</v>
      </c>
      <c r="O7135" s="1" t="s">
        <v>8687</v>
      </c>
    </row>
    <row r="7136" spans="1:15" x14ac:dyDescent="0.3">
      <c r="A7136" s="1" t="s">
        <v>5701</v>
      </c>
      <c r="B7136" s="1" t="s">
        <v>5775</v>
      </c>
      <c r="C7136" s="1">
        <v>3</v>
      </c>
      <c r="D7136" s="1" t="s">
        <v>7374</v>
      </c>
      <c r="E7136" s="1">
        <v>16</v>
      </c>
      <c r="F7136" s="1" t="s">
        <v>8686</v>
      </c>
      <c r="G7136" s="1" t="s">
        <v>5834</v>
      </c>
      <c r="H7136" s="1" t="s">
        <v>8506</v>
      </c>
      <c r="I7136" s="1" t="b">
        <v>0</v>
      </c>
      <c r="J7136" s="1">
        <v>6</v>
      </c>
      <c r="K7136" s="1">
        <v>0</v>
      </c>
      <c r="L7136" s="1">
        <v>3</v>
      </c>
      <c r="M7136" s="1">
        <v>89</v>
      </c>
      <c r="N7136" s="1">
        <v>7.4539363484086998</v>
      </c>
      <c r="O7136" s="1" t="s">
        <v>8534</v>
      </c>
    </row>
    <row r="7137" spans="1:15" x14ac:dyDescent="0.3">
      <c r="A7137" s="1" t="s">
        <v>5701</v>
      </c>
      <c r="B7137" s="1" t="s">
        <v>5775</v>
      </c>
      <c r="C7137" s="1">
        <v>3</v>
      </c>
      <c r="D7137" s="1" t="s">
        <v>7374</v>
      </c>
      <c r="E7137" s="1">
        <v>16</v>
      </c>
      <c r="F7137" s="1" t="s">
        <v>8686</v>
      </c>
      <c r="G7137" s="1" t="s">
        <v>5803</v>
      </c>
      <c r="H7137" s="1" t="s">
        <v>8545</v>
      </c>
      <c r="I7137" s="1" t="b">
        <v>0</v>
      </c>
      <c r="J7137" s="1">
        <v>0</v>
      </c>
      <c r="K7137" s="1">
        <v>1</v>
      </c>
      <c r="L7137" s="1">
        <v>0</v>
      </c>
      <c r="M7137" s="1">
        <v>66</v>
      </c>
      <c r="N7137" s="1">
        <v>5.5276381909547698</v>
      </c>
      <c r="O7137" s="1" t="s">
        <v>8550</v>
      </c>
    </row>
    <row r="7138" spans="1:15" x14ac:dyDescent="0.3">
      <c r="A7138" s="1" t="s">
        <v>5701</v>
      </c>
      <c r="B7138" s="1" t="s">
        <v>5775</v>
      </c>
      <c r="C7138" s="1">
        <v>3</v>
      </c>
      <c r="D7138" s="1" t="s">
        <v>7374</v>
      </c>
      <c r="E7138" s="1">
        <v>16</v>
      </c>
      <c r="F7138" s="1" t="s">
        <v>8686</v>
      </c>
      <c r="G7138" s="1" t="s">
        <v>5814</v>
      </c>
      <c r="H7138" s="1" t="s">
        <v>8506</v>
      </c>
      <c r="I7138" s="1" t="b">
        <v>1</v>
      </c>
      <c r="J7138" s="1">
        <v>0</v>
      </c>
      <c r="K7138" s="1">
        <v>0</v>
      </c>
      <c r="L7138" s="1">
        <v>0</v>
      </c>
      <c r="M7138" s="1">
        <v>56</v>
      </c>
      <c r="N7138" s="1">
        <v>4.6901172529313202</v>
      </c>
      <c r="O7138" s="1" t="s">
        <v>8507</v>
      </c>
    </row>
    <row r="7139" spans="1:15" x14ac:dyDescent="0.3">
      <c r="A7139" s="1" t="s">
        <v>5701</v>
      </c>
      <c r="B7139" s="1" t="s">
        <v>5775</v>
      </c>
      <c r="C7139" s="1">
        <v>3</v>
      </c>
      <c r="D7139" s="1" t="s">
        <v>7374</v>
      </c>
      <c r="E7139" s="1">
        <v>16</v>
      </c>
      <c r="F7139" s="1" t="s">
        <v>8686</v>
      </c>
      <c r="G7139" s="1" t="s">
        <v>5834</v>
      </c>
      <c r="H7139" s="1" t="s">
        <v>8506</v>
      </c>
      <c r="I7139" s="1" t="b">
        <v>0</v>
      </c>
      <c r="J7139" s="1">
        <v>6</v>
      </c>
      <c r="K7139" s="1">
        <v>0</v>
      </c>
      <c r="L7139" s="1">
        <v>2</v>
      </c>
      <c r="M7139" s="1">
        <v>16</v>
      </c>
      <c r="N7139" s="1">
        <v>1.3400335008375199</v>
      </c>
      <c r="O7139" s="1" t="s">
        <v>8557</v>
      </c>
    </row>
    <row r="7140" spans="1:15" x14ac:dyDescent="0.3">
      <c r="A7140" s="1" t="s">
        <v>5701</v>
      </c>
      <c r="B7140" s="1" t="s">
        <v>5775</v>
      </c>
      <c r="C7140" s="1">
        <v>3</v>
      </c>
      <c r="D7140" s="1" t="s">
        <v>7374</v>
      </c>
      <c r="E7140" s="1">
        <v>17</v>
      </c>
      <c r="F7140" s="1" t="s">
        <v>8688</v>
      </c>
      <c r="G7140" s="1" t="s">
        <v>5801</v>
      </c>
      <c r="H7140" s="1" t="s">
        <v>8506</v>
      </c>
      <c r="I7140" s="1" t="b">
        <v>0</v>
      </c>
      <c r="J7140" s="1">
        <v>1</v>
      </c>
      <c r="K7140" s="1">
        <v>0</v>
      </c>
      <c r="L7140" s="1">
        <v>0</v>
      </c>
      <c r="M7140" s="1">
        <v>82</v>
      </c>
      <c r="N7140" s="1">
        <v>68.907563025209996</v>
      </c>
      <c r="O7140" s="1" t="s">
        <v>8512</v>
      </c>
    </row>
    <row r="7141" spans="1:15" x14ac:dyDescent="0.3">
      <c r="A7141" s="1" t="s">
        <v>5701</v>
      </c>
      <c r="B7141" s="1" t="s">
        <v>5775</v>
      </c>
      <c r="C7141" s="1">
        <v>3</v>
      </c>
      <c r="D7141" s="1" t="s">
        <v>7374</v>
      </c>
      <c r="E7141" s="1">
        <v>17</v>
      </c>
      <c r="F7141" s="1" t="s">
        <v>8688</v>
      </c>
      <c r="G7141" s="1" t="s">
        <v>5803</v>
      </c>
      <c r="H7141" s="1" t="s">
        <v>8545</v>
      </c>
      <c r="I7141" s="1" t="b">
        <v>0</v>
      </c>
      <c r="J7141" s="1">
        <v>0</v>
      </c>
      <c r="K7141" s="1">
        <v>1</v>
      </c>
      <c r="L7141" s="1">
        <v>0</v>
      </c>
      <c r="M7141" s="1">
        <v>13</v>
      </c>
      <c r="N7141" s="1">
        <v>10.9243697478991</v>
      </c>
      <c r="O7141" s="1" t="s">
        <v>8546</v>
      </c>
    </row>
    <row r="7142" spans="1:15" x14ac:dyDescent="0.3">
      <c r="A7142" s="1" t="s">
        <v>5701</v>
      </c>
      <c r="B7142" s="1" t="s">
        <v>5775</v>
      </c>
      <c r="C7142" s="1">
        <v>3</v>
      </c>
      <c r="D7142" s="1" t="s">
        <v>7374</v>
      </c>
      <c r="E7142" s="1">
        <v>17</v>
      </c>
      <c r="F7142" s="1" t="s">
        <v>8688</v>
      </c>
      <c r="G7142" s="1" t="s">
        <v>5814</v>
      </c>
      <c r="H7142" s="1" t="s">
        <v>8506</v>
      </c>
      <c r="I7142" s="1" t="b">
        <v>1</v>
      </c>
      <c r="J7142" s="1">
        <v>0</v>
      </c>
      <c r="K7142" s="1">
        <v>0</v>
      </c>
      <c r="L7142" s="1">
        <v>0</v>
      </c>
      <c r="M7142" s="1">
        <v>6</v>
      </c>
      <c r="N7142" s="1">
        <v>5.04201680672268</v>
      </c>
      <c r="O7142" s="1" t="s">
        <v>8507</v>
      </c>
    </row>
    <row r="7143" spans="1:15" x14ac:dyDescent="0.3">
      <c r="A7143" s="1" t="s">
        <v>5701</v>
      </c>
      <c r="B7143" s="1" t="s">
        <v>5775</v>
      </c>
      <c r="C7143" s="1">
        <v>3</v>
      </c>
      <c r="D7143" s="1" t="s">
        <v>7374</v>
      </c>
      <c r="E7143" s="1">
        <v>17</v>
      </c>
      <c r="F7143" s="1" t="s">
        <v>8688</v>
      </c>
      <c r="G7143" s="1" t="s">
        <v>5834</v>
      </c>
      <c r="H7143" s="1" t="s">
        <v>8506</v>
      </c>
      <c r="I7143" s="1" t="b">
        <v>0</v>
      </c>
      <c r="J7143" s="1">
        <v>6</v>
      </c>
      <c r="K7143" s="1">
        <v>0</v>
      </c>
      <c r="L7143" s="1">
        <v>3</v>
      </c>
      <c r="M7143" s="1">
        <v>5</v>
      </c>
      <c r="N7143" s="1">
        <v>4.2016806722688997</v>
      </c>
      <c r="O7143" s="1" t="s">
        <v>8534</v>
      </c>
    </row>
    <row r="7144" spans="1:15" x14ac:dyDescent="0.3">
      <c r="A7144" s="1" t="s">
        <v>5701</v>
      </c>
      <c r="B7144" s="1" t="s">
        <v>5775</v>
      </c>
      <c r="C7144" s="1">
        <v>3</v>
      </c>
      <c r="D7144" s="1" t="s">
        <v>7374</v>
      </c>
      <c r="E7144" s="1">
        <v>17</v>
      </c>
      <c r="F7144" s="1" t="s">
        <v>8688</v>
      </c>
      <c r="G7144" s="1" t="s">
        <v>5834</v>
      </c>
      <c r="H7144" s="1" t="s">
        <v>8506</v>
      </c>
      <c r="I7144" s="1" t="b">
        <v>0</v>
      </c>
      <c r="J7144" s="1">
        <v>8</v>
      </c>
      <c r="K7144" s="1">
        <v>0</v>
      </c>
      <c r="L7144" s="1">
        <v>0</v>
      </c>
      <c r="M7144" s="1">
        <v>2</v>
      </c>
      <c r="N7144" s="1">
        <v>1.6806722689075599</v>
      </c>
      <c r="O7144" s="1" t="s">
        <v>8687</v>
      </c>
    </row>
    <row r="7145" spans="1:15" x14ac:dyDescent="0.3">
      <c r="A7145" s="1" t="s">
        <v>5701</v>
      </c>
      <c r="B7145" s="1" t="s">
        <v>5775</v>
      </c>
      <c r="C7145" s="1">
        <v>3</v>
      </c>
      <c r="D7145" s="1" t="s">
        <v>7374</v>
      </c>
      <c r="E7145" s="1">
        <v>18</v>
      </c>
      <c r="F7145" s="1" t="s">
        <v>8689</v>
      </c>
      <c r="G7145" s="1" t="s">
        <v>5801</v>
      </c>
      <c r="H7145" s="1" t="s">
        <v>8506</v>
      </c>
      <c r="I7145" s="1" t="b">
        <v>0</v>
      </c>
      <c r="J7145" s="1">
        <v>1</v>
      </c>
      <c r="K7145" s="1">
        <v>0</v>
      </c>
      <c r="L7145" s="1">
        <v>0</v>
      </c>
      <c r="M7145" s="1">
        <v>1704</v>
      </c>
      <c r="N7145" s="1">
        <v>84.523809523809504</v>
      </c>
      <c r="O7145" s="1" t="s">
        <v>8512</v>
      </c>
    </row>
    <row r="7146" spans="1:15" x14ac:dyDescent="0.3">
      <c r="A7146" s="1" t="s">
        <v>5701</v>
      </c>
      <c r="B7146" s="1" t="s">
        <v>5775</v>
      </c>
      <c r="C7146" s="1">
        <v>3</v>
      </c>
      <c r="D7146" s="1" t="s">
        <v>7374</v>
      </c>
      <c r="E7146" s="1">
        <v>18</v>
      </c>
      <c r="F7146" s="1" t="s">
        <v>8689</v>
      </c>
      <c r="G7146" s="1" t="s">
        <v>5814</v>
      </c>
      <c r="H7146" s="1" t="s">
        <v>8506</v>
      </c>
      <c r="I7146" s="1" t="b">
        <v>1</v>
      </c>
      <c r="J7146" s="1">
        <v>0</v>
      </c>
      <c r="K7146" s="1">
        <v>0</v>
      </c>
      <c r="L7146" s="1">
        <v>0</v>
      </c>
      <c r="M7146" s="1">
        <v>74</v>
      </c>
      <c r="N7146" s="1">
        <v>3.67063492063492</v>
      </c>
      <c r="O7146" s="1" t="s">
        <v>8507</v>
      </c>
    </row>
    <row r="7147" spans="1:15" x14ac:dyDescent="0.3">
      <c r="A7147" s="1" t="s">
        <v>5701</v>
      </c>
      <c r="B7147" s="1" t="s">
        <v>5775</v>
      </c>
      <c r="C7147" s="1">
        <v>3</v>
      </c>
      <c r="D7147" s="1" t="s">
        <v>7374</v>
      </c>
      <c r="E7147" s="1">
        <v>18</v>
      </c>
      <c r="F7147" s="1" t="s">
        <v>8689</v>
      </c>
      <c r="G7147" s="1" t="s">
        <v>5803</v>
      </c>
      <c r="H7147" s="1" t="s">
        <v>8517</v>
      </c>
      <c r="I7147" s="1" t="b">
        <v>0</v>
      </c>
      <c r="J7147" s="1">
        <v>0</v>
      </c>
      <c r="K7147" s="1">
        <v>1</v>
      </c>
      <c r="L7147" s="1">
        <v>0</v>
      </c>
      <c r="M7147" s="1">
        <v>36</v>
      </c>
      <c r="N7147" s="1">
        <v>1.78571428571428</v>
      </c>
      <c r="O7147" s="1" t="s">
        <v>8518</v>
      </c>
    </row>
    <row r="7148" spans="1:15" x14ac:dyDescent="0.3">
      <c r="A7148" s="1" t="s">
        <v>5701</v>
      </c>
      <c r="B7148" s="1" t="s">
        <v>5775</v>
      </c>
      <c r="C7148" s="1">
        <v>3</v>
      </c>
      <c r="D7148" s="1" t="s">
        <v>7374</v>
      </c>
      <c r="E7148" s="1">
        <v>18</v>
      </c>
      <c r="F7148" s="1" t="s">
        <v>8689</v>
      </c>
      <c r="G7148" s="1" t="s">
        <v>5834</v>
      </c>
      <c r="H7148" s="1" t="s">
        <v>8506</v>
      </c>
      <c r="I7148" s="1" t="b">
        <v>0</v>
      </c>
      <c r="J7148" s="1">
        <v>26</v>
      </c>
      <c r="K7148" s="1">
        <v>0</v>
      </c>
      <c r="L7148" s="1">
        <v>2</v>
      </c>
      <c r="M7148" s="1">
        <v>28</v>
      </c>
      <c r="N7148" s="1">
        <v>1.38888888888888</v>
      </c>
      <c r="O7148" s="1" t="e">
        <f>---------------------cTtaacAttagggagtatc</f>
        <v>#NAME?</v>
      </c>
    </row>
    <row r="7149" spans="1:15" x14ac:dyDescent="0.3">
      <c r="A7149" s="1" t="s">
        <v>5701</v>
      </c>
      <c r="B7149" s="1" t="s">
        <v>5775</v>
      </c>
      <c r="C7149" s="1">
        <v>3</v>
      </c>
      <c r="D7149" s="1" t="s">
        <v>7374</v>
      </c>
      <c r="E7149" s="1">
        <v>19</v>
      </c>
      <c r="F7149" s="1" t="s">
        <v>8690</v>
      </c>
      <c r="G7149" s="1" t="s">
        <v>5801</v>
      </c>
      <c r="H7149" s="1" t="s">
        <v>8506</v>
      </c>
      <c r="I7149" s="1" t="b">
        <v>0</v>
      </c>
      <c r="J7149" s="1">
        <v>1</v>
      </c>
      <c r="K7149" s="1">
        <v>0</v>
      </c>
      <c r="L7149" s="1">
        <v>0</v>
      </c>
      <c r="M7149" s="1">
        <v>471</v>
      </c>
      <c r="N7149" s="1">
        <v>25.979040264754499</v>
      </c>
      <c r="O7149" s="1" t="s">
        <v>8512</v>
      </c>
    </row>
    <row r="7150" spans="1:15" x14ac:dyDescent="0.3">
      <c r="A7150" s="1" t="s">
        <v>5701</v>
      </c>
      <c r="B7150" s="1" t="s">
        <v>5775</v>
      </c>
      <c r="C7150" s="1">
        <v>3</v>
      </c>
      <c r="D7150" s="1" t="s">
        <v>7374</v>
      </c>
      <c r="E7150" s="1">
        <v>19</v>
      </c>
      <c r="F7150" s="1" t="s">
        <v>8690</v>
      </c>
      <c r="G7150" s="1" t="s">
        <v>5814</v>
      </c>
      <c r="H7150" s="1" t="s">
        <v>8506</v>
      </c>
      <c r="I7150" s="1" t="b">
        <v>1</v>
      </c>
      <c r="J7150" s="1">
        <v>0</v>
      </c>
      <c r="K7150" s="1">
        <v>0</v>
      </c>
      <c r="L7150" s="1">
        <v>0</v>
      </c>
      <c r="M7150" s="1">
        <v>421</v>
      </c>
      <c r="N7150" s="1">
        <v>23.221180364037501</v>
      </c>
      <c r="O7150" s="1" t="s">
        <v>8507</v>
      </c>
    </row>
    <row r="7151" spans="1:15" x14ac:dyDescent="0.3">
      <c r="A7151" s="1" t="s">
        <v>5701</v>
      </c>
      <c r="B7151" s="1" t="s">
        <v>5775</v>
      </c>
      <c r="C7151" s="1">
        <v>3</v>
      </c>
      <c r="D7151" s="1" t="s">
        <v>7374</v>
      </c>
      <c r="E7151" s="1">
        <v>19</v>
      </c>
      <c r="F7151" s="1" t="s">
        <v>8690</v>
      </c>
      <c r="G7151" s="1" t="s">
        <v>5803</v>
      </c>
      <c r="H7151" s="1" t="s">
        <v>8517</v>
      </c>
      <c r="I7151" s="1" t="b">
        <v>0</v>
      </c>
      <c r="J7151" s="1">
        <v>0</v>
      </c>
      <c r="K7151" s="1">
        <v>1</v>
      </c>
      <c r="L7151" s="1">
        <v>0</v>
      </c>
      <c r="M7151" s="1">
        <v>201</v>
      </c>
      <c r="N7151" s="1">
        <v>11.0865968008825</v>
      </c>
      <c r="O7151" s="1" t="s">
        <v>8518</v>
      </c>
    </row>
    <row r="7152" spans="1:15" x14ac:dyDescent="0.3">
      <c r="A7152" s="1" t="s">
        <v>5701</v>
      </c>
      <c r="B7152" s="1" t="s">
        <v>5775</v>
      </c>
      <c r="C7152" s="1">
        <v>3</v>
      </c>
      <c r="D7152" s="1" t="s">
        <v>7374</v>
      </c>
      <c r="E7152" s="1">
        <v>19</v>
      </c>
      <c r="F7152" s="1" t="s">
        <v>8690</v>
      </c>
      <c r="G7152" s="1" t="s">
        <v>5834</v>
      </c>
      <c r="H7152" s="1" t="s">
        <v>8506</v>
      </c>
      <c r="I7152" s="1" t="b">
        <v>0</v>
      </c>
      <c r="J7152" s="1">
        <v>26</v>
      </c>
      <c r="K7152" s="1">
        <v>0</v>
      </c>
      <c r="L7152" s="1">
        <v>2</v>
      </c>
      <c r="M7152" s="1">
        <v>176</v>
      </c>
      <c r="N7152" s="1">
        <v>9.7076668505239905</v>
      </c>
      <c r="O7152" s="1" t="e">
        <f>---------------------cTtaacAttagggagtatc</f>
        <v>#NAME?</v>
      </c>
    </row>
    <row r="7153" spans="1:15" x14ac:dyDescent="0.3">
      <c r="A7153" s="1" t="s">
        <v>5701</v>
      </c>
      <c r="B7153" s="1" t="s">
        <v>5775</v>
      </c>
      <c r="C7153" s="1">
        <v>3</v>
      </c>
      <c r="D7153" s="1" t="s">
        <v>7374</v>
      </c>
      <c r="E7153" s="1">
        <v>19</v>
      </c>
      <c r="F7153" s="1" t="s">
        <v>8690</v>
      </c>
      <c r="G7153" s="1" t="s">
        <v>5803</v>
      </c>
      <c r="H7153" s="1" t="s">
        <v>8545</v>
      </c>
      <c r="I7153" s="1" t="b">
        <v>0</v>
      </c>
      <c r="J7153" s="1">
        <v>0</v>
      </c>
      <c r="K7153" s="1">
        <v>1</v>
      </c>
      <c r="L7153" s="1">
        <v>0</v>
      </c>
      <c r="M7153" s="1">
        <v>64</v>
      </c>
      <c r="N7153" s="1">
        <v>3.5300606729178101</v>
      </c>
      <c r="O7153" s="1" t="s">
        <v>8546</v>
      </c>
    </row>
    <row r="7154" spans="1:15" x14ac:dyDescent="0.3">
      <c r="A7154" s="1" t="s">
        <v>5701</v>
      </c>
      <c r="B7154" s="1" t="s">
        <v>5775</v>
      </c>
      <c r="C7154" s="1">
        <v>3</v>
      </c>
      <c r="D7154" s="1" t="s">
        <v>7374</v>
      </c>
      <c r="E7154" s="1">
        <v>19</v>
      </c>
      <c r="F7154" s="1" t="s">
        <v>8690</v>
      </c>
      <c r="G7154" s="1" t="s">
        <v>5876</v>
      </c>
      <c r="H7154" s="1" t="s">
        <v>8506</v>
      </c>
      <c r="I7154" s="1" t="b">
        <v>0</v>
      </c>
      <c r="J7154" s="1">
        <v>4</v>
      </c>
      <c r="K7154" s="1">
        <v>0</v>
      </c>
      <c r="L7154" s="1">
        <v>0</v>
      </c>
      <c r="M7154" s="1">
        <v>59</v>
      </c>
      <c r="N7154" s="1">
        <v>3.25427468284611</v>
      </c>
      <c r="O7154" s="1" t="s">
        <v>8532</v>
      </c>
    </row>
    <row r="7155" spans="1:15" x14ac:dyDescent="0.3">
      <c r="A7155" s="1" t="s">
        <v>5701</v>
      </c>
      <c r="B7155" s="1" t="s">
        <v>5775</v>
      </c>
      <c r="C7155" s="1">
        <v>3</v>
      </c>
      <c r="D7155" s="1" t="s">
        <v>7374</v>
      </c>
      <c r="E7155" s="1">
        <v>19</v>
      </c>
      <c r="F7155" s="1" t="s">
        <v>8690</v>
      </c>
      <c r="G7155" s="1" t="s">
        <v>5840</v>
      </c>
      <c r="H7155" s="1" t="s">
        <v>8506</v>
      </c>
      <c r="I7155" s="1" t="b">
        <v>0</v>
      </c>
      <c r="J7155" s="1">
        <v>5</v>
      </c>
      <c r="K7155" s="1">
        <v>0</v>
      </c>
      <c r="L7155" s="1">
        <v>0</v>
      </c>
      <c r="M7155" s="1">
        <v>47</v>
      </c>
      <c r="N7155" s="1">
        <v>2.5923883066740201</v>
      </c>
      <c r="O7155" s="1" t="s">
        <v>8509</v>
      </c>
    </row>
    <row r="7156" spans="1:15" x14ac:dyDescent="0.3">
      <c r="A7156" s="1" t="s">
        <v>5701</v>
      </c>
      <c r="B7156" s="1" t="s">
        <v>5775</v>
      </c>
      <c r="C7156" s="1">
        <v>3</v>
      </c>
      <c r="D7156" s="1" t="s">
        <v>7374</v>
      </c>
      <c r="E7156" s="1">
        <v>19</v>
      </c>
      <c r="F7156" s="1" t="s">
        <v>8690</v>
      </c>
      <c r="G7156" s="1" t="s">
        <v>5803</v>
      </c>
      <c r="H7156" s="1" t="s">
        <v>8545</v>
      </c>
      <c r="I7156" s="1" t="b">
        <v>0</v>
      </c>
      <c r="J7156" s="1">
        <v>0</v>
      </c>
      <c r="K7156" s="1">
        <v>1</v>
      </c>
      <c r="L7156" s="1">
        <v>0</v>
      </c>
      <c r="M7156" s="1">
        <v>38</v>
      </c>
      <c r="N7156" s="1">
        <v>2.09597352454495</v>
      </c>
      <c r="O7156" s="1" t="s">
        <v>8550</v>
      </c>
    </row>
    <row r="7157" spans="1:15" x14ac:dyDescent="0.3">
      <c r="A7157" s="1" t="s">
        <v>5701</v>
      </c>
      <c r="B7157" s="1" t="s">
        <v>5775</v>
      </c>
      <c r="C7157" s="1">
        <v>3</v>
      </c>
      <c r="D7157" s="1" t="s">
        <v>7374</v>
      </c>
      <c r="E7157" s="1">
        <v>19</v>
      </c>
      <c r="F7157" s="1" t="s">
        <v>8690</v>
      </c>
      <c r="G7157" s="1" t="s">
        <v>5810</v>
      </c>
      <c r="H7157" s="1" t="s">
        <v>8506</v>
      </c>
      <c r="I7157" s="1" t="b">
        <v>0</v>
      </c>
      <c r="J7157" s="1">
        <v>2</v>
      </c>
      <c r="K7157" s="1">
        <v>0</v>
      </c>
      <c r="L7157" s="1">
        <v>0</v>
      </c>
      <c r="M7157" s="1">
        <v>37</v>
      </c>
      <c r="N7157" s="1">
        <v>2.0408163265306101</v>
      </c>
      <c r="O7157" s="1" t="s">
        <v>8591</v>
      </c>
    </row>
    <row r="7158" spans="1:15" x14ac:dyDescent="0.3">
      <c r="A7158" s="1" t="s">
        <v>5701</v>
      </c>
      <c r="B7158" s="1" t="s">
        <v>5775</v>
      </c>
      <c r="C7158" s="1">
        <v>3</v>
      </c>
      <c r="D7158" s="1" t="s">
        <v>7374</v>
      </c>
      <c r="E7158" s="1">
        <v>20</v>
      </c>
      <c r="F7158" s="1" t="s">
        <v>8691</v>
      </c>
      <c r="G7158" s="1" t="s">
        <v>5834</v>
      </c>
      <c r="H7158" s="1" t="s">
        <v>8506</v>
      </c>
      <c r="I7158" s="1" t="b">
        <v>0</v>
      </c>
      <c r="J7158" s="1">
        <v>23</v>
      </c>
      <c r="K7158" s="1">
        <v>0</v>
      </c>
      <c r="L7158" s="1">
        <v>1</v>
      </c>
      <c r="M7158" s="1">
        <v>912</v>
      </c>
      <c r="N7158" s="1">
        <v>58.914728682170498</v>
      </c>
      <c r="O7158" s="1" t="s">
        <v>8692</v>
      </c>
    </row>
    <row r="7159" spans="1:15" x14ac:dyDescent="0.3">
      <c r="A7159" s="1" t="s">
        <v>5701</v>
      </c>
      <c r="B7159" s="1" t="s">
        <v>5775</v>
      </c>
      <c r="C7159" s="1">
        <v>3</v>
      </c>
      <c r="D7159" s="1" t="s">
        <v>7374</v>
      </c>
      <c r="E7159" s="1">
        <v>20</v>
      </c>
      <c r="F7159" s="1" t="s">
        <v>8691</v>
      </c>
      <c r="G7159" s="1" t="s">
        <v>5816</v>
      </c>
      <c r="H7159" s="1" t="s">
        <v>8506</v>
      </c>
      <c r="I7159" s="1" t="b">
        <v>0</v>
      </c>
      <c r="J7159" s="1">
        <v>3</v>
      </c>
      <c r="K7159" s="1">
        <v>0</v>
      </c>
      <c r="L7159" s="1">
        <v>0</v>
      </c>
      <c r="M7159" s="1">
        <v>504</v>
      </c>
      <c r="N7159" s="1">
        <v>32.558139534883701</v>
      </c>
      <c r="O7159" s="1" t="s">
        <v>8693</v>
      </c>
    </row>
    <row r="7160" spans="1:15" x14ac:dyDescent="0.3">
      <c r="A7160" s="1" t="s">
        <v>5701</v>
      </c>
      <c r="B7160" s="1" t="s">
        <v>5775</v>
      </c>
      <c r="C7160" s="1">
        <v>3</v>
      </c>
      <c r="D7160" s="1" t="s">
        <v>7374</v>
      </c>
      <c r="E7160" s="1">
        <v>20</v>
      </c>
      <c r="F7160" s="1" t="s">
        <v>8691</v>
      </c>
      <c r="G7160" s="1" t="s">
        <v>5801</v>
      </c>
      <c r="H7160" s="1" t="s">
        <v>8506</v>
      </c>
      <c r="I7160" s="1" t="b">
        <v>0</v>
      </c>
      <c r="J7160" s="1">
        <v>1</v>
      </c>
      <c r="K7160" s="1">
        <v>0</v>
      </c>
      <c r="L7160" s="1">
        <v>0</v>
      </c>
      <c r="M7160" s="1">
        <v>41</v>
      </c>
      <c r="N7160" s="1">
        <v>2.6485788113695001</v>
      </c>
      <c r="O7160" s="1" t="s">
        <v>8512</v>
      </c>
    </row>
    <row r="7161" spans="1:15" x14ac:dyDescent="0.3">
      <c r="A7161" s="1" t="s">
        <v>5701</v>
      </c>
      <c r="B7161" s="1" t="s">
        <v>5775</v>
      </c>
      <c r="C7161" s="1">
        <v>3</v>
      </c>
      <c r="D7161" s="1" t="s">
        <v>7374</v>
      </c>
      <c r="E7161" s="1">
        <v>20</v>
      </c>
      <c r="F7161" s="1" t="s">
        <v>8691</v>
      </c>
      <c r="G7161" s="1" t="s">
        <v>5803</v>
      </c>
      <c r="H7161" s="1" t="s">
        <v>8545</v>
      </c>
      <c r="I7161" s="1" t="b">
        <v>0</v>
      </c>
      <c r="J7161" s="1">
        <v>0</v>
      </c>
      <c r="K7161" s="1">
        <v>1</v>
      </c>
      <c r="L7161" s="1">
        <v>0</v>
      </c>
      <c r="M7161" s="1">
        <v>30</v>
      </c>
      <c r="N7161" s="1">
        <v>1.93798449612403</v>
      </c>
      <c r="O7161" s="1" t="s">
        <v>8546</v>
      </c>
    </row>
    <row r="7162" spans="1:15" x14ac:dyDescent="0.3">
      <c r="A7162" s="1" t="s">
        <v>5701</v>
      </c>
      <c r="B7162" s="1" t="s">
        <v>5775</v>
      </c>
      <c r="C7162" s="1">
        <v>3</v>
      </c>
      <c r="D7162" s="1" t="s">
        <v>7374</v>
      </c>
      <c r="E7162" s="1">
        <v>21</v>
      </c>
      <c r="F7162" s="1" t="s">
        <v>8694</v>
      </c>
      <c r="G7162" s="1" t="s">
        <v>5801</v>
      </c>
      <c r="H7162" s="1" t="s">
        <v>8506</v>
      </c>
      <c r="I7162" s="1" t="b">
        <v>0</v>
      </c>
      <c r="J7162" s="1">
        <v>1</v>
      </c>
      <c r="K7162" s="1">
        <v>0</v>
      </c>
      <c r="L7162" s="1">
        <v>0</v>
      </c>
      <c r="M7162" s="1">
        <v>339</v>
      </c>
      <c r="N7162" s="1">
        <v>41.697416974169698</v>
      </c>
      <c r="O7162" s="1" t="s">
        <v>8512</v>
      </c>
    </row>
    <row r="7163" spans="1:15" x14ac:dyDescent="0.3">
      <c r="A7163" s="1" t="s">
        <v>5701</v>
      </c>
      <c r="B7163" s="1" t="s">
        <v>5775</v>
      </c>
      <c r="C7163" s="1">
        <v>3</v>
      </c>
      <c r="D7163" s="1" t="s">
        <v>7374</v>
      </c>
      <c r="E7163" s="1">
        <v>21</v>
      </c>
      <c r="F7163" s="1" t="s">
        <v>8694</v>
      </c>
      <c r="G7163" s="1" t="s">
        <v>5803</v>
      </c>
      <c r="H7163" s="1" t="s">
        <v>8545</v>
      </c>
      <c r="I7163" s="1" t="b">
        <v>0</v>
      </c>
      <c r="J7163" s="1">
        <v>0</v>
      </c>
      <c r="K7163" s="1">
        <v>1</v>
      </c>
      <c r="L7163" s="1">
        <v>0</v>
      </c>
      <c r="M7163" s="1">
        <v>255</v>
      </c>
      <c r="N7163" s="1">
        <v>31.3653136531365</v>
      </c>
      <c r="O7163" s="1" t="s">
        <v>8546</v>
      </c>
    </row>
    <row r="7164" spans="1:15" x14ac:dyDescent="0.3">
      <c r="A7164" s="1" t="s">
        <v>5701</v>
      </c>
      <c r="B7164" s="1" t="s">
        <v>5775</v>
      </c>
      <c r="C7164" s="1">
        <v>3</v>
      </c>
      <c r="D7164" s="1" t="s">
        <v>7374</v>
      </c>
      <c r="E7164" s="1">
        <v>21</v>
      </c>
      <c r="F7164" s="1" t="s">
        <v>8694</v>
      </c>
      <c r="G7164" s="1" t="s">
        <v>5834</v>
      </c>
      <c r="H7164" s="1" t="s">
        <v>8506</v>
      </c>
      <c r="I7164" s="1" t="b">
        <v>0</v>
      </c>
      <c r="J7164" s="1">
        <v>23</v>
      </c>
      <c r="K7164" s="1">
        <v>0</v>
      </c>
      <c r="L7164" s="1">
        <v>1</v>
      </c>
      <c r="M7164" s="1">
        <v>97</v>
      </c>
      <c r="N7164" s="1">
        <v>11.9311193111931</v>
      </c>
      <c r="O7164" s="1" t="s">
        <v>8692</v>
      </c>
    </row>
    <row r="7165" spans="1:15" x14ac:dyDescent="0.3">
      <c r="A7165" s="1" t="s">
        <v>5701</v>
      </c>
      <c r="B7165" s="1" t="s">
        <v>5775</v>
      </c>
      <c r="C7165" s="1">
        <v>3</v>
      </c>
      <c r="D7165" s="1" t="s">
        <v>7374</v>
      </c>
      <c r="E7165" s="1">
        <v>21</v>
      </c>
      <c r="F7165" s="1" t="s">
        <v>8694</v>
      </c>
      <c r="G7165" s="1" t="s">
        <v>5816</v>
      </c>
      <c r="H7165" s="1" t="s">
        <v>8506</v>
      </c>
      <c r="I7165" s="1" t="b">
        <v>0</v>
      </c>
      <c r="J7165" s="1">
        <v>3</v>
      </c>
      <c r="K7165" s="1">
        <v>0</v>
      </c>
      <c r="L7165" s="1">
        <v>0</v>
      </c>
      <c r="M7165" s="1">
        <v>56</v>
      </c>
      <c r="N7165" s="1">
        <v>6.8880688806887997</v>
      </c>
      <c r="O7165" s="1" t="s">
        <v>8693</v>
      </c>
    </row>
    <row r="7166" spans="1:15" x14ac:dyDescent="0.3">
      <c r="A7166" s="1" t="s">
        <v>5701</v>
      </c>
      <c r="B7166" s="1" t="s">
        <v>5775</v>
      </c>
      <c r="C7166" s="1">
        <v>3</v>
      </c>
      <c r="D7166" s="1" t="s">
        <v>7374</v>
      </c>
      <c r="E7166" s="1">
        <v>22</v>
      </c>
      <c r="F7166" s="1" t="s">
        <v>8695</v>
      </c>
      <c r="G7166" s="1" t="s">
        <v>5801</v>
      </c>
      <c r="H7166" s="1" t="s">
        <v>8506</v>
      </c>
      <c r="I7166" s="1" t="b">
        <v>0</v>
      </c>
      <c r="J7166" s="1">
        <v>1</v>
      </c>
      <c r="K7166" s="1">
        <v>0</v>
      </c>
      <c r="L7166" s="1">
        <v>0</v>
      </c>
      <c r="M7166" s="1">
        <v>665</v>
      </c>
      <c r="N7166" s="1">
        <v>35.599571734475298</v>
      </c>
      <c r="O7166" s="1" t="s">
        <v>8512</v>
      </c>
    </row>
    <row r="7167" spans="1:15" x14ac:dyDescent="0.3">
      <c r="A7167" s="1" t="s">
        <v>5701</v>
      </c>
      <c r="B7167" s="1" t="s">
        <v>5775</v>
      </c>
      <c r="C7167" s="1">
        <v>3</v>
      </c>
      <c r="D7167" s="1" t="s">
        <v>7374</v>
      </c>
      <c r="E7167" s="1">
        <v>22</v>
      </c>
      <c r="F7167" s="1" t="s">
        <v>8695</v>
      </c>
      <c r="G7167" s="1" t="s">
        <v>5834</v>
      </c>
      <c r="H7167" s="1" t="s">
        <v>8506</v>
      </c>
      <c r="I7167" s="1" t="b">
        <v>0</v>
      </c>
      <c r="J7167" s="1">
        <v>22</v>
      </c>
      <c r="K7167" s="1">
        <v>0</v>
      </c>
      <c r="L7167" s="1">
        <v>0</v>
      </c>
      <c r="M7167" s="1">
        <v>516</v>
      </c>
      <c r="N7167" s="1">
        <v>27.623126338329701</v>
      </c>
      <c r="O7167" s="1" t="s">
        <v>8581</v>
      </c>
    </row>
    <row r="7168" spans="1:15" x14ac:dyDescent="0.3">
      <c r="A7168" s="1" t="s">
        <v>5701</v>
      </c>
      <c r="B7168" s="1" t="s">
        <v>5775</v>
      </c>
      <c r="C7168" s="1">
        <v>3</v>
      </c>
      <c r="D7168" s="1" t="s">
        <v>7374</v>
      </c>
      <c r="E7168" s="1">
        <v>22</v>
      </c>
      <c r="F7168" s="1" t="s">
        <v>8695</v>
      </c>
      <c r="G7168" s="1" t="s">
        <v>5834</v>
      </c>
      <c r="H7168" s="1" t="s">
        <v>8506</v>
      </c>
      <c r="I7168" s="1" t="b">
        <v>0</v>
      </c>
      <c r="J7168" s="1">
        <v>7</v>
      </c>
      <c r="K7168" s="1">
        <v>0</v>
      </c>
      <c r="L7168" s="1">
        <v>7</v>
      </c>
      <c r="M7168" s="1">
        <v>489</v>
      </c>
      <c r="N7168" s="1">
        <v>26.177730192719402</v>
      </c>
      <c r="O7168" s="1" t="s">
        <v>8574</v>
      </c>
    </row>
    <row r="7169" spans="1:15" x14ac:dyDescent="0.3">
      <c r="A7169" s="1" t="s">
        <v>5701</v>
      </c>
      <c r="B7169" s="1" t="s">
        <v>5775</v>
      </c>
      <c r="C7169" s="1">
        <v>3</v>
      </c>
      <c r="D7169" s="1" t="s">
        <v>7374</v>
      </c>
      <c r="E7169" s="1">
        <v>22</v>
      </c>
      <c r="F7169" s="1" t="s">
        <v>8695</v>
      </c>
      <c r="G7169" s="1" t="s">
        <v>5834</v>
      </c>
      <c r="H7169" s="1" t="s">
        <v>8506</v>
      </c>
      <c r="I7169" s="1" t="b">
        <v>0</v>
      </c>
      <c r="J7169" s="1">
        <v>6</v>
      </c>
      <c r="K7169" s="1">
        <v>0</v>
      </c>
      <c r="L7169" s="1">
        <v>0</v>
      </c>
      <c r="M7169" s="1">
        <v>95</v>
      </c>
      <c r="N7169" s="1">
        <v>5.0856531049250497</v>
      </c>
      <c r="O7169" s="1" t="s">
        <v>8531</v>
      </c>
    </row>
    <row r="7170" spans="1:15" x14ac:dyDescent="0.3">
      <c r="A7170" s="1" t="s">
        <v>5701</v>
      </c>
      <c r="B7170" s="1" t="s">
        <v>5775</v>
      </c>
      <c r="C7170" s="1">
        <v>3</v>
      </c>
      <c r="D7170" s="1" t="s">
        <v>7374</v>
      </c>
      <c r="E7170" s="1">
        <v>23</v>
      </c>
      <c r="F7170" s="1" t="s">
        <v>8696</v>
      </c>
      <c r="G7170" s="1" t="s">
        <v>5834</v>
      </c>
      <c r="H7170" s="1" t="s">
        <v>8506</v>
      </c>
      <c r="I7170" s="1" t="b">
        <v>0</v>
      </c>
      <c r="J7170" s="1">
        <v>6</v>
      </c>
      <c r="K7170" s="1">
        <v>0</v>
      </c>
      <c r="L7170" s="1">
        <v>0</v>
      </c>
      <c r="M7170" s="1">
        <v>530</v>
      </c>
      <c r="N7170" s="1">
        <v>73.9191073919107</v>
      </c>
      <c r="O7170" s="1" t="s">
        <v>8531</v>
      </c>
    </row>
    <row r="7171" spans="1:15" x14ac:dyDescent="0.3">
      <c r="A7171" s="1" t="s">
        <v>5701</v>
      </c>
      <c r="B7171" s="1" t="s">
        <v>5775</v>
      </c>
      <c r="C7171" s="1">
        <v>3</v>
      </c>
      <c r="D7171" s="1" t="s">
        <v>7374</v>
      </c>
      <c r="E7171" s="1">
        <v>23</v>
      </c>
      <c r="F7171" s="1" t="s">
        <v>8696</v>
      </c>
      <c r="G7171" s="1" t="s">
        <v>5801</v>
      </c>
      <c r="H7171" s="1" t="s">
        <v>8506</v>
      </c>
      <c r="I7171" s="1" t="b">
        <v>0</v>
      </c>
      <c r="J7171" s="1">
        <v>1</v>
      </c>
      <c r="K7171" s="1">
        <v>0</v>
      </c>
      <c r="L7171" s="1">
        <v>0</v>
      </c>
      <c r="M7171" s="1">
        <v>58</v>
      </c>
      <c r="N7171" s="1">
        <v>8.0892608089260793</v>
      </c>
      <c r="O7171" s="1" t="s">
        <v>8512</v>
      </c>
    </row>
    <row r="7172" spans="1:15" x14ac:dyDescent="0.3">
      <c r="A7172" s="1" t="s">
        <v>5701</v>
      </c>
      <c r="B7172" s="1" t="s">
        <v>5775</v>
      </c>
      <c r="C7172" s="1">
        <v>3</v>
      </c>
      <c r="D7172" s="1" t="s">
        <v>7374</v>
      </c>
      <c r="E7172" s="1">
        <v>23</v>
      </c>
      <c r="F7172" s="1" t="s">
        <v>8696</v>
      </c>
      <c r="G7172" s="1" t="s">
        <v>5834</v>
      </c>
      <c r="H7172" s="1" t="s">
        <v>8506</v>
      </c>
      <c r="I7172" s="1" t="b">
        <v>0</v>
      </c>
      <c r="J7172" s="1">
        <v>7</v>
      </c>
      <c r="K7172" s="1">
        <v>0</v>
      </c>
      <c r="L7172" s="1">
        <v>7</v>
      </c>
      <c r="M7172" s="1">
        <v>42</v>
      </c>
      <c r="N7172" s="1">
        <v>5.8577405857740503</v>
      </c>
      <c r="O7172" s="1" t="s">
        <v>8574</v>
      </c>
    </row>
    <row r="7173" spans="1:15" x14ac:dyDescent="0.3">
      <c r="A7173" s="1" t="s">
        <v>5701</v>
      </c>
      <c r="B7173" s="1" t="s">
        <v>5775</v>
      </c>
      <c r="C7173" s="1">
        <v>3</v>
      </c>
      <c r="D7173" s="1" t="s">
        <v>7374</v>
      </c>
      <c r="E7173" s="1">
        <v>23</v>
      </c>
      <c r="F7173" s="1" t="s">
        <v>8696</v>
      </c>
      <c r="G7173" s="1" t="s">
        <v>5834</v>
      </c>
      <c r="H7173" s="1" t="s">
        <v>8506</v>
      </c>
      <c r="I7173" s="1" t="b">
        <v>0</v>
      </c>
      <c r="J7173" s="1">
        <v>22</v>
      </c>
      <c r="K7173" s="1">
        <v>0</v>
      </c>
      <c r="L7173" s="1">
        <v>0</v>
      </c>
      <c r="M7173" s="1">
        <v>38</v>
      </c>
      <c r="N7173" s="1">
        <v>5.2998605299860504</v>
      </c>
      <c r="O7173" s="1" t="s">
        <v>8581</v>
      </c>
    </row>
    <row r="7174" spans="1:15" x14ac:dyDescent="0.3">
      <c r="A7174" s="1" t="s">
        <v>5701</v>
      </c>
      <c r="B7174" s="1" t="s">
        <v>5775</v>
      </c>
      <c r="C7174" s="1">
        <v>3</v>
      </c>
      <c r="D7174" s="1" t="s">
        <v>7374</v>
      </c>
      <c r="E7174" s="1">
        <v>24</v>
      </c>
      <c r="F7174" s="1" t="s">
        <v>8697</v>
      </c>
      <c r="G7174" s="1" t="s">
        <v>5798</v>
      </c>
      <c r="H7174" s="1" t="s">
        <v>8506</v>
      </c>
      <c r="I7174" s="1" t="b">
        <v>0</v>
      </c>
      <c r="J7174" s="1">
        <v>0</v>
      </c>
      <c r="K7174" s="1">
        <v>0</v>
      </c>
      <c r="L7174" s="1">
        <v>8</v>
      </c>
      <c r="M7174" s="1">
        <v>632</v>
      </c>
      <c r="N7174" s="1">
        <v>28.7664997724169</v>
      </c>
      <c r="O7174" s="1" t="s">
        <v>8519</v>
      </c>
    </row>
    <row r="7175" spans="1:15" x14ac:dyDescent="0.3">
      <c r="A7175" s="1" t="s">
        <v>5701</v>
      </c>
      <c r="B7175" s="1" t="s">
        <v>5775</v>
      </c>
      <c r="C7175" s="1">
        <v>3</v>
      </c>
      <c r="D7175" s="1" t="s">
        <v>7374</v>
      </c>
      <c r="E7175" s="1">
        <v>24</v>
      </c>
      <c r="F7175" s="1" t="s">
        <v>8697</v>
      </c>
      <c r="G7175" s="1" t="s">
        <v>5801</v>
      </c>
      <c r="H7175" s="1" t="s">
        <v>8506</v>
      </c>
      <c r="I7175" s="1" t="b">
        <v>0</v>
      </c>
      <c r="J7175" s="1">
        <v>1</v>
      </c>
      <c r="K7175" s="1">
        <v>0</v>
      </c>
      <c r="L7175" s="1">
        <v>0</v>
      </c>
      <c r="M7175" s="1">
        <v>491</v>
      </c>
      <c r="N7175" s="1">
        <v>22.348657259899799</v>
      </c>
      <c r="O7175" s="1" t="s">
        <v>8512</v>
      </c>
    </row>
    <row r="7176" spans="1:15" x14ac:dyDescent="0.3">
      <c r="A7176" s="1" t="s">
        <v>5701</v>
      </c>
      <c r="B7176" s="1" t="s">
        <v>5775</v>
      </c>
      <c r="C7176" s="1">
        <v>3</v>
      </c>
      <c r="D7176" s="1" t="s">
        <v>7374</v>
      </c>
      <c r="E7176" s="1">
        <v>24</v>
      </c>
      <c r="F7176" s="1" t="s">
        <v>8697</v>
      </c>
      <c r="G7176" s="1" t="s">
        <v>5840</v>
      </c>
      <c r="H7176" s="1" t="s">
        <v>8506</v>
      </c>
      <c r="I7176" s="1" t="b">
        <v>0</v>
      </c>
      <c r="J7176" s="1">
        <v>5</v>
      </c>
      <c r="K7176" s="1">
        <v>0</v>
      </c>
      <c r="L7176" s="1">
        <v>0</v>
      </c>
      <c r="M7176" s="1">
        <v>147</v>
      </c>
      <c r="N7176" s="1">
        <v>6.6909421939007698</v>
      </c>
      <c r="O7176" s="1" t="s">
        <v>8509</v>
      </c>
    </row>
    <row r="7177" spans="1:15" x14ac:dyDescent="0.3">
      <c r="A7177" s="1" t="s">
        <v>5701</v>
      </c>
      <c r="B7177" s="1" t="s">
        <v>5775</v>
      </c>
      <c r="C7177" s="1">
        <v>3</v>
      </c>
      <c r="D7177" s="1" t="s">
        <v>7374</v>
      </c>
      <c r="E7177" s="1">
        <v>24</v>
      </c>
      <c r="F7177" s="1" t="s">
        <v>8697</v>
      </c>
      <c r="G7177" s="1" t="s">
        <v>5834</v>
      </c>
      <c r="H7177" s="1" t="s">
        <v>8506</v>
      </c>
      <c r="I7177" s="1" t="b">
        <v>0</v>
      </c>
      <c r="J7177" s="1">
        <v>6</v>
      </c>
      <c r="K7177" s="1">
        <v>0</v>
      </c>
      <c r="L7177" s="1">
        <v>3</v>
      </c>
      <c r="M7177" s="1">
        <v>99</v>
      </c>
      <c r="N7177" s="1">
        <v>4.5061447428311299</v>
      </c>
      <c r="O7177" s="1" t="s">
        <v>8534</v>
      </c>
    </row>
    <row r="7178" spans="1:15" x14ac:dyDescent="0.3">
      <c r="A7178" s="1" t="s">
        <v>5701</v>
      </c>
      <c r="B7178" s="1" t="s">
        <v>5775</v>
      </c>
      <c r="C7178" s="1">
        <v>3</v>
      </c>
      <c r="D7178" s="1" t="s">
        <v>7374</v>
      </c>
      <c r="E7178" s="1">
        <v>24</v>
      </c>
      <c r="F7178" s="1" t="s">
        <v>8697</v>
      </c>
      <c r="G7178" s="1" t="s">
        <v>5814</v>
      </c>
      <c r="H7178" s="1" t="s">
        <v>8506</v>
      </c>
      <c r="I7178" s="1" t="b">
        <v>1</v>
      </c>
      <c r="J7178" s="1">
        <v>0</v>
      </c>
      <c r="K7178" s="1">
        <v>0</v>
      </c>
      <c r="L7178" s="1">
        <v>0</v>
      </c>
      <c r="M7178" s="1">
        <v>72</v>
      </c>
      <c r="N7178" s="1">
        <v>3.2771961766044599</v>
      </c>
      <c r="O7178" s="1" t="s">
        <v>8507</v>
      </c>
    </row>
    <row r="7179" spans="1:15" x14ac:dyDescent="0.3">
      <c r="A7179" s="1" t="s">
        <v>5701</v>
      </c>
      <c r="B7179" s="1" t="s">
        <v>5775</v>
      </c>
      <c r="C7179" s="1">
        <v>3</v>
      </c>
      <c r="D7179" s="1" t="s">
        <v>7374</v>
      </c>
      <c r="E7179" s="1">
        <v>24</v>
      </c>
      <c r="F7179" s="1" t="s">
        <v>8697</v>
      </c>
      <c r="G7179" s="1" t="s">
        <v>5834</v>
      </c>
      <c r="H7179" s="1" t="s">
        <v>8506</v>
      </c>
      <c r="I7179" s="1" t="b">
        <v>0</v>
      </c>
      <c r="J7179" s="1">
        <v>11</v>
      </c>
      <c r="K7179" s="1">
        <v>0</v>
      </c>
      <c r="L7179" s="1">
        <v>18</v>
      </c>
      <c r="M7179" s="1">
        <v>66</v>
      </c>
      <c r="N7179" s="1">
        <v>3.0040964952207498</v>
      </c>
      <c r="O7179" s="1" t="e">
        <f>-----------cTAaTgtTaAGctaGcGCACTTgTTtTCA</f>
        <v>#NAME?</v>
      </c>
    </row>
    <row r="7180" spans="1:15" x14ac:dyDescent="0.3">
      <c r="A7180" s="1" t="s">
        <v>5701</v>
      </c>
      <c r="B7180" s="1" t="s">
        <v>5775</v>
      </c>
      <c r="C7180" s="1">
        <v>3</v>
      </c>
      <c r="D7180" s="1" t="s">
        <v>7374</v>
      </c>
      <c r="E7180" s="1">
        <v>24</v>
      </c>
      <c r="F7180" s="1" t="s">
        <v>8697</v>
      </c>
      <c r="G7180" s="1" t="s">
        <v>5834</v>
      </c>
      <c r="H7180" s="1" t="s">
        <v>8506</v>
      </c>
      <c r="I7180" s="1" t="b">
        <v>0</v>
      </c>
      <c r="J7180" s="1">
        <v>19</v>
      </c>
      <c r="K7180" s="1">
        <v>0</v>
      </c>
      <c r="L7180" s="1">
        <v>0</v>
      </c>
      <c r="M7180" s="1">
        <v>49</v>
      </c>
      <c r="N7180" s="1">
        <v>2.2303140646335899</v>
      </c>
      <c r="O7180" s="1" t="s">
        <v>8551</v>
      </c>
    </row>
    <row r="7181" spans="1:15" x14ac:dyDescent="0.3">
      <c r="A7181" s="1" t="s">
        <v>5701</v>
      </c>
      <c r="B7181" s="1" t="s">
        <v>5775</v>
      </c>
      <c r="C7181" s="1">
        <v>3</v>
      </c>
      <c r="D7181" s="1" t="s">
        <v>7374</v>
      </c>
      <c r="E7181" s="1">
        <v>24</v>
      </c>
      <c r="F7181" s="1" t="s">
        <v>8697</v>
      </c>
      <c r="G7181" s="1" t="s">
        <v>5834</v>
      </c>
      <c r="H7181" s="1" t="s">
        <v>8506</v>
      </c>
      <c r="I7181" s="1" t="b">
        <v>0</v>
      </c>
      <c r="J7181" s="1">
        <v>17</v>
      </c>
      <c r="K7181" s="1">
        <v>0</v>
      </c>
      <c r="L7181" s="1">
        <v>0</v>
      </c>
      <c r="M7181" s="1">
        <v>46</v>
      </c>
      <c r="N7181" s="1">
        <v>2.0937642239417298</v>
      </c>
      <c r="O7181" s="1" t="s">
        <v>8698</v>
      </c>
    </row>
    <row r="7182" spans="1:15" x14ac:dyDescent="0.3">
      <c r="A7182" s="1" t="s">
        <v>5701</v>
      </c>
      <c r="B7182" s="1" t="s">
        <v>5775</v>
      </c>
      <c r="C7182" s="1">
        <v>3</v>
      </c>
      <c r="D7182" s="1" t="s">
        <v>7374</v>
      </c>
      <c r="E7182" s="1">
        <v>24</v>
      </c>
      <c r="F7182" s="1" t="s">
        <v>8697</v>
      </c>
      <c r="G7182" s="1" t="s">
        <v>5834</v>
      </c>
      <c r="H7182" s="1" t="s">
        <v>8506</v>
      </c>
      <c r="I7182" s="1" t="b">
        <v>0</v>
      </c>
      <c r="J7182" s="1">
        <v>14</v>
      </c>
      <c r="K7182" s="1">
        <v>0</v>
      </c>
      <c r="L7182" s="1">
        <v>3</v>
      </c>
      <c r="M7182" s="1">
        <v>45</v>
      </c>
      <c r="N7182" s="1">
        <v>2.0482476103777798</v>
      </c>
      <c r="O7182" s="1" t="s">
        <v>8699</v>
      </c>
    </row>
    <row r="7183" spans="1:15" x14ac:dyDescent="0.3">
      <c r="A7183" s="1" t="s">
        <v>5701</v>
      </c>
      <c r="B7183" s="1" t="s">
        <v>5775</v>
      </c>
      <c r="C7183" s="1">
        <v>3</v>
      </c>
      <c r="D7183" s="1" t="s">
        <v>7374</v>
      </c>
      <c r="E7183" s="1">
        <v>24</v>
      </c>
      <c r="F7183" s="1" t="s">
        <v>8697</v>
      </c>
      <c r="G7183" s="1" t="s">
        <v>5834</v>
      </c>
      <c r="H7183" s="1" t="s">
        <v>8506</v>
      </c>
      <c r="I7183" s="1" t="b">
        <v>0</v>
      </c>
      <c r="J7183" s="1">
        <v>15</v>
      </c>
      <c r="K7183" s="1">
        <v>0</v>
      </c>
      <c r="L7183" s="1">
        <v>4</v>
      </c>
      <c r="M7183" s="1">
        <v>44</v>
      </c>
      <c r="N7183" s="1">
        <v>2.0027309968138298</v>
      </c>
      <c r="O7183" s="1" t="s">
        <v>8700</v>
      </c>
    </row>
    <row r="7184" spans="1:15" x14ac:dyDescent="0.3">
      <c r="A7184" s="1" t="s">
        <v>5701</v>
      </c>
      <c r="B7184" s="1" t="s">
        <v>5775</v>
      </c>
      <c r="C7184" s="1">
        <v>3</v>
      </c>
      <c r="D7184" s="1" t="s">
        <v>7374</v>
      </c>
      <c r="E7184" s="1">
        <v>24</v>
      </c>
      <c r="F7184" s="1" t="s">
        <v>8697</v>
      </c>
      <c r="G7184" s="1" t="s">
        <v>5834</v>
      </c>
      <c r="H7184" s="1" t="s">
        <v>8506</v>
      </c>
      <c r="I7184" s="1" t="b">
        <v>0</v>
      </c>
      <c r="J7184" s="1">
        <v>9</v>
      </c>
      <c r="K7184" s="1">
        <v>0</v>
      </c>
      <c r="L7184" s="1">
        <v>0</v>
      </c>
      <c r="M7184" s="1">
        <v>36</v>
      </c>
      <c r="N7184" s="1">
        <v>1.63859808830223</v>
      </c>
      <c r="O7184" s="1" t="s">
        <v>8701</v>
      </c>
    </row>
    <row r="7185" spans="1:15" x14ac:dyDescent="0.3">
      <c r="A7185" s="1" t="s">
        <v>5701</v>
      </c>
      <c r="B7185" s="1" t="s">
        <v>5775</v>
      </c>
      <c r="C7185" s="1">
        <v>3</v>
      </c>
      <c r="D7185" s="1" t="s">
        <v>7374</v>
      </c>
      <c r="E7185" s="1">
        <v>24</v>
      </c>
      <c r="F7185" s="1" t="s">
        <v>8697</v>
      </c>
      <c r="G7185" s="1" t="s">
        <v>5834</v>
      </c>
      <c r="H7185" s="1" t="s">
        <v>8506</v>
      </c>
      <c r="I7185" s="1" t="b">
        <v>0</v>
      </c>
      <c r="J7185" s="1">
        <v>26</v>
      </c>
      <c r="K7185" s="1">
        <v>0</v>
      </c>
      <c r="L7185" s="1">
        <v>0</v>
      </c>
      <c r="M7185" s="1">
        <v>36</v>
      </c>
      <c r="N7185" s="1">
        <v>1.63859808830223</v>
      </c>
      <c r="O7185" s="1" t="s">
        <v>8702</v>
      </c>
    </row>
    <row r="7186" spans="1:15" x14ac:dyDescent="0.3">
      <c r="A7186" s="1" t="s">
        <v>5701</v>
      </c>
      <c r="B7186" s="1" t="s">
        <v>5775</v>
      </c>
      <c r="C7186" s="1">
        <v>3</v>
      </c>
      <c r="D7186" s="1" t="s">
        <v>7374</v>
      </c>
      <c r="E7186" s="1">
        <v>24</v>
      </c>
      <c r="F7186" s="1" t="s">
        <v>8697</v>
      </c>
      <c r="G7186" s="1" t="s">
        <v>5801</v>
      </c>
      <c r="H7186" s="1" t="s">
        <v>8506</v>
      </c>
      <c r="I7186" s="1" t="b">
        <v>0</v>
      </c>
      <c r="J7186" s="1">
        <v>1</v>
      </c>
      <c r="K7186" s="1">
        <v>0</v>
      </c>
      <c r="L7186" s="1">
        <v>15</v>
      </c>
      <c r="M7186" s="1">
        <v>28</v>
      </c>
      <c r="N7186" s="1">
        <v>1.2744651797906199</v>
      </c>
      <c r="O7186" s="1" t="s">
        <v>8703</v>
      </c>
    </row>
    <row r="7187" spans="1:15" x14ac:dyDescent="0.3">
      <c r="A7187" s="1" t="s">
        <v>5701</v>
      </c>
      <c r="B7187" s="1" t="s">
        <v>5775</v>
      </c>
      <c r="C7187" s="1">
        <v>3</v>
      </c>
      <c r="D7187" s="1" t="s">
        <v>7374</v>
      </c>
      <c r="E7187" s="1">
        <v>25</v>
      </c>
      <c r="F7187" s="1" t="s">
        <v>8704</v>
      </c>
      <c r="G7187" s="1" t="s">
        <v>5801</v>
      </c>
      <c r="H7187" s="1" t="s">
        <v>8506</v>
      </c>
      <c r="I7187" s="1" t="b">
        <v>0</v>
      </c>
      <c r="J7187" s="1">
        <v>1</v>
      </c>
      <c r="K7187" s="1">
        <v>0</v>
      </c>
      <c r="L7187" s="1">
        <v>0</v>
      </c>
      <c r="M7187" s="1">
        <v>928</v>
      </c>
      <c r="N7187" s="1">
        <v>48.082901554404103</v>
      </c>
      <c r="O7187" s="1" t="s">
        <v>8512</v>
      </c>
    </row>
    <row r="7188" spans="1:15" x14ac:dyDescent="0.3">
      <c r="A7188" s="1" t="s">
        <v>5701</v>
      </c>
      <c r="B7188" s="1" t="s">
        <v>5775</v>
      </c>
      <c r="C7188" s="1">
        <v>3</v>
      </c>
      <c r="D7188" s="1" t="s">
        <v>7374</v>
      </c>
      <c r="E7188" s="1">
        <v>25</v>
      </c>
      <c r="F7188" s="1" t="s">
        <v>8704</v>
      </c>
      <c r="G7188" s="1" t="s">
        <v>5834</v>
      </c>
      <c r="H7188" s="1" t="s">
        <v>8506</v>
      </c>
      <c r="I7188" s="1" t="b">
        <v>0</v>
      </c>
      <c r="J7188" s="1">
        <v>16</v>
      </c>
      <c r="K7188" s="1">
        <v>0</v>
      </c>
      <c r="L7188" s="1">
        <v>0</v>
      </c>
      <c r="M7188" s="1">
        <v>113</v>
      </c>
      <c r="N7188" s="1">
        <v>5.8549222797927403</v>
      </c>
      <c r="O7188" s="1" t="s">
        <v>8705</v>
      </c>
    </row>
    <row r="7189" spans="1:15" x14ac:dyDescent="0.3">
      <c r="A7189" s="1" t="s">
        <v>5701</v>
      </c>
      <c r="B7189" s="1" t="s">
        <v>5775</v>
      </c>
      <c r="C7189" s="1">
        <v>3</v>
      </c>
      <c r="D7189" s="1" t="s">
        <v>7374</v>
      </c>
      <c r="E7189" s="1">
        <v>25</v>
      </c>
      <c r="F7189" s="1" t="s">
        <v>8704</v>
      </c>
      <c r="G7189" s="1" t="s">
        <v>5798</v>
      </c>
      <c r="H7189" s="1" t="s">
        <v>8506</v>
      </c>
      <c r="I7189" s="1" t="b">
        <v>0</v>
      </c>
      <c r="J7189" s="1">
        <v>0</v>
      </c>
      <c r="K7189" s="1">
        <v>0</v>
      </c>
      <c r="L7189" s="1">
        <v>8</v>
      </c>
      <c r="M7189" s="1">
        <v>105</v>
      </c>
      <c r="N7189" s="1">
        <v>5.4404145077720196</v>
      </c>
      <c r="O7189" s="1" t="s">
        <v>8519</v>
      </c>
    </row>
    <row r="7190" spans="1:15" x14ac:dyDescent="0.3">
      <c r="A7190" s="1" t="s">
        <v>5701</v>
      </c>
      <c r="B7190" s="1" t="s">
        <v>5775</v>
      </c>
      <c r="C7190" s="1">
        <v>3</v>
      </c>
      <c r="D7190" s="1" t="s">
        <v>7374</v>
      </c>
      <c r="E7190" s="1">
        <v>25</v>
      </c>
      <c r="F7190" s="1" t="s">
        <v>8704</v>
      </c>
      <c r="G7190" s="1" t="s">
        <v>5814</v>
      </c>
      <c r="H7190" s="1" t="s">
        <v>8506</v>
      </c>
      <c r="I7190" s="1" t="b">
        <v>1</v>
      </c>
      <c r="J7190" s="1">
        <v>0</v>
      </c>
      <c r="K7190" s="1">
        <v>0</v>
      </c>
      <c r="L7190" s="1">
        <v>0</v>
      </c>
      <c r="M7190" s="1">
        <v>99</v>
      </c>
      <c r="N7190" s="1">
        <v>5.12953367875647</v>
      </c>
      <c r="O7190" s="1" t="s">
        <v>8507</v>
      </c>
    </row>
    <row r="7191" spans="1:15" x14ac:dyDescent="0.3">
      <c r="A7191" s="1" t="s">
        <v>5701</v>
      </c>
      <c r="B7191" s="1" t="s">
        <v>5775</v>
      </c>
      <c r="C7191" s="1">
        <v>3</v>
      </c>
      <c r="D7191" s="1" t="s">
        <v>7374</v>
      </c>
      <c r="E7191" s="1">
        <v>25</v>
      </c>
      <c r="F7191" s="1" t="s">
        <v>8704</v>
      </c>
      <c r="G7191" s="1" t="s">
        <v>5840</v>
      </c>
      <c r="H7191" s="1" t="s">
        <v>8506</v>
      </c>
      <c r="I7191" s="1" t="b">
        <v>0</v>
      </c>
      <c r="J7191" s="1">
        <v>5</v>
      </c>
      <c r="K7191" s="1">
        <v>0</v>
      </c>
      <c r="L7191" s="1">
        <v>0</v>
      </c>
      <c r="M7191" s="1">
        <v>84</v>
      </c>
      <c r="N7191" s="1">
        <v>4.3523316062176098</v>
      </c>
      <c r="O7191" s="1" t="s">
        <v>8509</v>
      </c>
    </row>
    <row r="7192" spans="1:15" x14ac:dyDescent="0.3">
      <c r="A7192" s="1" t="s">
        <v>5701</v>
      </c>
      <c r="B7192" s="1" t="s">
        <v>5775</v>
      </c>
      <c r="C7192" s="1">
        <v>3</v>
      </c>
      <c r="D7192" s="1" t="s">
        <v>7374</v>
      </c>
      <c r="E7192" s="1">
        <v>25</v>
      </c>
      <c r="F7192" s="1" t="s">
        <v>8704</v>
      </c>
      <c r="G7192" s="1" t="s">
        <v>5834</v>
      </c>
      <c r="H7192" s="1" t="s">
        <v>8506</v>
      </c>
      <c r="I7192" s="1" t="b">
        <v>0</v>
      </c>
      <c r="J7192" s="1">
        <v>6</v>
      </c>
      <c r="K7192" s="1">
        <v>0</v>
      </c>
      <c r="L7192" s="1">
        <v>0</v>
      </c>
      <c r="M7192" s="1">
        <v>59</v>
      </c>
      <c r="N7192" s="1">
        <v>3.0569948186528402</v>
      </c>
      <c r="O7192" s="1" t="s">
        <v>8706</v>
      </c>
    </row>
    <row r="7193" spans="1:15" x14ac:dyDescent="0.3">
      <c r="A7193" s="1" t="s">
        <v>5701</v>
      </c>
      <c r="B7193" s="1" t="s">
        <v>5775</v>
      </c>
      <c r="C7193" s="1">
        <v>3</v>
      </c>
      <c r="D7193" s="1" t="s">
        <v>7374</v>
      </c>
      <c r="E7193" s="1">
        <v>25</v>
      </c>
      <c r="F7193" s="1" t="s">
        <v>8704</v>
      </c>
      <c r="G7193" s="1" t="s">
        <v>5803</v>
      </c>
      <c r="H7193" s="1" t="s">
        <v>8545</v>
      </c>
      <c r="I7193" s="1" t="b">
        <v>0</v>
      </c>
      <c r="J7193" s="1">
        <v>0</v>
      </c>
      <c r="K7193" s="1">
        <v>1</v>
      </c>
      <c r="L7193" s="1">
        <v>0</v>
      </c>
      <c r="M7193" s="1">
        <v>43</v>
      </c>
      <c r="N7193" s="1">
        <v>2.22797927461139</v>
      </c>
      <c r="O7193" s="1" t="s">
        <v>8550</v>
      </c>
    </row>
    <row r="7194" spans="1:15" x14ac:dyDescent="0.3">
      <c r="A7194" s="1" t="s">
        <v>5701</v>
      </c>
      <c r="B7194" s="1" t="s">
        <v>5775</v>
      </c>
      <c r="C7194" s="1">
        <v>3</v>
      </c>
      <c r="D7194" s="1" t="s">
        <v>7374</v>
      </c>
      <c r="E7194" s="1">
        <v>25</v>
      </c>
      <c r="F7194" s="1" t="s">
        <v>8704</v>
      </c>
      <c r="G7194" s="1" t="s">
        <v>5834</v>
      </c>
      <c r="H7194" s="1" t="s">
        <v>8506</v>
      </c>
      <c r="I7194" s="1" t="b">
        <v>0</v>
      </c>
      <c r="J7194" s="1">
        <v>6</v>
      </c>
      <c r="K7194" s="1">
        <v>0</v>
      </c>
      <c r="L7194" s="1">
        <v>3</v>
      </c>
      <c r="M7194" s="1">
        <v>25</v>
      </c>
      <c r="N7194" s="1">
        <v>1.2953367875647599</v>
      </c>
      <c r="O7194" s="1" t="s">
        <v>8534</v>
      </c>
    </row>
    <row r="7195" spans="1:15" x14ac:dyDescent="0.3">
      <c r="A7195" s="1" t="s">
        <v>5701</v>
      </c>
      <c r="B7195" s="1" t="s">
        <v>5775</v>
      </c>
      <c r="C7195" s="1">
        <v>3</v>
      </c>
      <c r="D7195" s="1" t="s">
        <v>7374</v>
      </c>
      <c r="E7195" s="1">
        <v>25</v>
      </c>
      <c r="F7195" s="1" t="s">
        <v>8704</v>
      </c>
      <c r="G7195" s="1" t="s">
        <v>5834</v>
      </c>
      <c r="H7195" s="1" t="s">
        <v>8506</v>
      </c>
      <c r="I7195" s="1" t="b">
        <v>0</v>
      </c>
      <c r="J7195" s="1">
        <v>13</v>
      </c>
      <c r="K7195" s="1">
        <v>0</v>
      </c>
      <c r="L7195" s="1">
        <v>0</v>
      </c>
      <c r="M7195" s="1">
        <v>20</v>
      </c>
      <c r="N7195" s="1">
        <v>1.03626943005181</v>
      </c>
      <c r="O7195" s="1" t="s">
        <v>8573</v>
      </c>
    </row>
    <row r="7196" spans="1:15" x14ac:dyDescent="0.3">
      <c r="A7196" s="1" t="s">
        <v>5701</v>
      </c>
      <c r="B7196" s="1" t="s">
        <v>5775</v>
      </c>
      <c r="C7196" s="1">
        <v>3</v>
      </c>
      <c r="D7196" s="1" t="s">
        <v>7374</v>
      </c>
      <c r="E7196" s="1">
        <v>25</v>
      </c>
      <c r="F7196" s="1" t="s">
        <v>8704</v>
      </c>
      <c r="G7196" s="1" t="s">
        <v>5810</v>
      </c>
      <c r="H7196" s="1" t="s">
        <v>8506</v>
      </c>
      <c r="I7196" s="1" t="b">
        <v>0</v>
      </c>
      <c r="J7196" s="1">
        <v>2</v>
      </c>
      <c r="K7196" s="1">
        <v>0</v>
      </c>
      <c r="L7196" s="1">
        <v>0</v>
      </c>
      <c r="M7196" s="1">
        <v>20</v>
      </c>
      <c r="N7196" s="1">
        <v>1.03626943005181</v>
      </c>
      <c r="O7196" s="1" t="s">
        <v>8591</v>
      </c>
    </row>
    <row r="7197" spans="1:15" x14ac:dyDescent="0.3">
      <c r="A7197" s="1" t="s">
        <v>5701</v>
      </c>
      <c r="B7197" s="1" t="s">
        <v>5775</v>
      </c>
      <c r="C7197" s="1">
        <v>3</v>
      </c>
      <c r="D7197" s="1" t="s">
        <v>7374</v>
      </c>
      <c r="E7197" s="1">
        <v>26</v>
      </c>
      <c r="F7197" s="1" t="s">
        <v>8707</v>
      </c>
      <c r="G7197" s="1" t="s">
        <v>5801</v>
      </c>
      <c r="H7197" s="1" t="s">
        <v>8506</v>
      </c>
      <c r="I7197" s="1" t="b">
        <v>0</v>
      </c>
      <c r="J7197" s="1">
        <v>1</v>
      </c>
      <c r="K7197" s="1">
        <v>0</v>
      </c>
      <c r="L7197" s="1">
        <v>0</v>
      </c>
      <c r="M7197" s="1">
        <v>2014</v>
      </c>
      <c r="N7197" s="1">
        <v>79.920634920634896</v>
      </c>
      <c r="O7197" s="1" t="s">
        <v>8512</v>
      </c>
    </row>
    <row r="7198" spans="1:15" x14ac:dyDescent="0.3">
      <c r="A7198" s="1" t="s">
        <v>5701</v>
      </c>
      <c r="B7198" s="1" t="s">
        <v>5775</v>
      </c>
      <c r="C7198" s="1">
        <v>3</v>
      </c>
      <c r="D7198" s="1" t="s">
        <v>7374</v>
      </c>
      <c r="E7198" s="1">
        <v>26</v>
      </c>
      <c r="F7198" s="1" t="s">
        <v>8707</v>
      </c>
      <c r="G7198" s="1" t="s">
        <v>5814</v>
      </c>
      <c r="H7198" s="1" t="s">
        <v>8506</v>
      </c>
      <c r="I7198" s="1" t="b">
        <v>1</v>
      </c>
      <c r="J7198" s="1">
        <v>0</v>
      </c>
      <c r="K7198" s="1">
        <v>0</v>
      </c>
      <c r="L7198" s="1">
        <v>0</v>
      </c>
      <c r="M7198" s="1">
        <v>307</v>
      </c>
      <c r="N7198" s="1">
        <v>12.1825396825396</v>
      </c>
      <c r="O7198" s="1" t="s">
        <v>8507</v>
      </c>
    </row>
    <row r="7199" spans="1:15" x14ac:dyDescent="0.3">
      <c r="A7199" s="1" t="s">
        <v>5701</v>
      </c>
      <c r="B7199" s="1" t="s">
        <v>5775</v>
      </c>
      <c r="C7199" s="1">
        <v>3</v>
      </c>
      <c r="D7199" s="1" t="s">
        <v>7374</v>
      </c>
      <c r="E7199" s="1">
        <v>26</v>
      </c>
      <c r="F7199" s="1" t="s">
        <v>8707</v>
      </c>
      <c r="G7199" s="1" t="s">
        <v>5834</v>
      </c>
      <c r="H7199" s="1" t="s">
        <v>8708</v>
      </c>
      <c r="I7199" s="1" t="b">
        <v>0</v>
      </c>
      <c r="J7199" s="1">
        <v>6</v>
      </c>
      <c r="K7199" s="1">
        <v>3</v>
      </c>
      <c r="L7199" s="1">
        <v>13</v>
      </c>
      <c r="M7199" s="1">
        <v>34</v>
      </c>
      <c r="N7199" s="1">
        <v>1.34920634920634</v>
      </c>
      <c r="O7199" s="1" t="s">
        <v>8709</v>
      </c>
    </row>
    <row r="7200" spans="1:15" x14ac:dyDescent="0.3">
      <c r="A7200" s="1" t="s">
        <v>5701</v>
      </c>
      <c r="B7200" s="1" t="s">
        <v>5775</v>
      </c>
      <c r="C7200" s="1">
        <v>3</v>
      </c>
      <c r="D7200" s="1" t="s">
        <v>7374</v>
      </c>
      <c r="E7200" s="1">
        <v>27</v>
      </c>
      <c r="F7200" s="1" t="s">
        <v>8710</v>
      </c>
      <c r="G7200" s="1" t="s">
        <v>5814</v>
      </c>
      <c r="H7200" s="1" t="s">
        <v>8506</v>
      </c>
      <c r="I7200" s="1" t="b">
        <v>1</v>
      </c>
      <c r="J7200" s="1">
        <v>0</v>
      </c>
      <c r="K7200" s="1">
        <v>0</v>
      </c>
      <c r="L7200" s="1">
        <v>0</v>
      </c>
      <c r="M7200" s="1">
        <v>2162</v>
      </c>
      <c r="N7200" s="1">
        <v>77.966101694915196</v>
      </c>
      <c r="O7200" s="1" t="s">
        <v>8507</v>
      </c>
    </row>
    <row r="7201" spans="1:15" x14ac:dyDescent="0.3">
      <c r="A7201" s="1" t="s">
        <v>5701</v>
      </c>
      <c r="B7201" s="1" t="s">
        <v>5775</v>
      </c>
      <c r="C7201" s="1">
        <v>3</v>
      </c>
      <c r="D7201" s="1" t="s">
        <v>7374</v>
      </c>
      <c r="E7201" s="1">
        <v>27</v>
      </c>
      <c r="F7201" s="1" t="s">
        <v>8710</v>
      </c>
      <c r="G7201" s="1" t="s">
        <v>5801</v>
      </c>
      <c r="H7201" s="1" t="s">
        <v>8506</v>
      </c>
      <c r="I7201" s="1" t="b">
        <v>0</v>
      </c>
      <c r="J7201" s="1">
        <v>1</v>
      </c>
      <c r="K7201" s="1">
        <v>0</v>
      </c>
      <c r="L7201" s="1">
        <v>0</v>
      </c>
      <c r="M7201" s="1">
        <v>371</v>
      </c>
      <c r="N7201" s="1">
        <v>13.3790119004688</v>
      </c>
      <c r="O7201" s="1" t="s">
        <v>8512</v>
      </c>
    </row>
    <row r="7202" spans="1:15" x14ac:dyDescent="0.3">
      <c r="A7202" s="1" t="s">
        <v>5701</v>
      </c>
      <c r="B7202" s="1" t="s">
        <v>5775</v>
      </c>
      <c r="C7202" s="1">
        <v>3</v>
      </c>
      <c r="D7202" s="1" t="s">
        <v>7374</v>
      </c>
      <c r="E7202" s="1">
        <v>28</v>
      </c>
      <c r="F7202" s="1" t="s">
        <v>8711</v>
      </c>
      <c r="G7202" s="1" t="s">
        <v>5814</v>
      </c>
      <c r="H7202" s="1" t="s">
        <v>8506</v>
      </c>
      <c r="I7202" s="1" t="b">
        <v>1</v>
      </c>
      <c r="J7202" s="1">
        <v>0</v>
      </c>
      <c r="K7202" s="1">
        <v>0</v>
      </c>
      <c r="L7202" s="1">
        <v>0</v>
      </c>
      <c r="M7202" s="1">
        <v>1189</v>
      </c>
      <c r="N7202" s="1">
        <v>79.108449767132399</v>
      </c>
      <c r="O7202" s="1" t="s">
        <v>8507</v>
      </c>
    </row>
    <row r="7203" spans="1:15" x14ac:dyDescent="0.3">
      <c r="A7203" s="1" t="s">
        <v>5701</v>
      </c>
      <c r="B7203" s="1" t="s">
        <v>5775</v>
      </c>
      <c r="C7203" s="1">
        <v>3</v>
      </c>
      <c r="D7203" s="1" t="s">
        <v>7374</v>
      </c>
      <c r="E7203" s="1">
        <v>28</v>
      </c>
      <c r="F7203" s="1" t="s">
        <v>8711</v>
      </c>
      <c r="G7203" s="1" t="s">
        <v>5801</v>
      </c>
      <c r="H7203" s="1" t="s">
        <v>8506</v>
      </c>
      <c r="I7203" s="1" t="b">
        <v>0</v>
      </c>
      <c r="J7203" s="1">
        <v>1</v>
      </c>
      <c r="K7203" s="1">
        <v>0</v>
      </c>
      <c r="L7203" s="1">
        <v>14</v>
      </c>
      <c r="M7203" s="1">
        <v>156</v>
      </c>
      <c r="N7203" s="1">
        <v>10.379241516965999</v>
      </c>
      <c r="O7203" s="1" t="s">
        <v>8712</v>
      </c>
    </row>
    <row r="7204" spans="1:15" x14ac:dyDescent="0.3">
      <c r="A7204" s="1" t="s">
        <v>5701</v>
      </c>
      <c r="B7204" s="1" t="s">
        <v>5775</v>
      </c>
      <c r="C7204" s="1">
        <v>3</v>
      </c>
      <c r="D7204" s="1" t="s">
        <v>7374</v>
      </c>
      <c r="E7204" s="1">
        <v>28</v>
      </c>
      <c r="F7204" s="1" t="s">
        <v>8711</v>
      </c>
      <c r="G7204" s="1" t="s">
        <v>5801</v>
      </c>
      <c r="H7204" s="1" t="s">
        <v>8506</v>
      </c>
      <c r="I7204" s="1" t="b">
        <v>0</v>
      </c>
      <c r="J7204" s="1">
        <v>1</v>
      </c>
      <c r="K7204" s="1">
        <v>0</v>
      </c>
      <c r="L7204" s="1">
        <v>0</v>
      </c>
      <c r="M7204" s="1">
        <v>56</v>
      </c>
      <c r="N7204" s="1">
        <v>3.7258815701929402</v>
      </c>
      <c r="O7204" s="1" t="s">
        <v>8512</v>
      </c>
    </row>
    <row r="7205" spans="1:15" x14ac:dyDescent="0.3">
      <c r="A7205" s="1" t="s">
        <v>5701</v>
      </c>
      <c r="B7205" s="1" t="s">
        <v>5775</v>
      </c>
      <c r="C7205" s="1">
        <v>3</v>
      </c>
      <c r="D7205" s="1" t="s">
        <v>7374</v>
      </c>
      <c r="E7205" s="1">
        <v>29</v>
      </c>
      <c r="F7205" s="1" t="s">
        <v>8713</v>
      </c>
      <c r="G7205" s="1" t="s">
        <v>5801</v>
      </c>
      <c r="H7205" s="1" t="s">
        <v>8506</v>
      </c>
      <c r="I7205" s="1" t="b">
        <v>0</v>
      </c>
      <c r="J7205" s="1">
        <v>1</v>
      </c>
      <c r="K7205" s="1">
        <v>0</v>
      </c>
      <c r="L7205" s="1">
        <v>14</v>
      </c>
      <c r="M7205" s="1">
        <v>1168</v>
      </c>
      <c r="N7205" s="1">
        <v>64.530386740331494</v>
      </c>
      <c r="O7205" s="1" t="s">
        <v>8712</v>
      </c>
    </row>
    <row r="7206" spans="1:15" x14ac:dyDescent="0.3">
      <c r="A7206" s="1" t="s">
        <v>5701</v>
      </c>
      <c r="B7206" s="1" t="s">
        <v>5775</v>
      </c>
      <c r="C7206" s="1">
        <v>3</v>
      </c>
      <c r="D7206" s="1" t="s">
        <v>7374</v>
      </c>
      <c r="E7206" s="1">
        <v>29</v>
      </c>
      <c r="F7206" s="1" t="s">
        <v>8713</v>
      </c>
      <c r="G7206" s="1" t="s">
        <v>5801</v>
      </c>
      <c r="H7206" s="1" t="s">
        <v>8506</v>
      </c>
      <c r="I7206" s="1" t="b">
        <v>0</v>
      </c>
      <c r="J7206" s="1">
        <v>1</v>
      </c>
      <c r="K7206" s="1">
        <v>0</v>
      </c>
      <c r="L7206" s="1">
        <v>0</v>
      </c>
      <c r="M7206" s="1">
        <v>349</v>
      </c>
      <c r="N7206" s="1">
        <v>19.281767955801101</v>
      </c>
      <c r="O7206" s="1" t="s">
        <v>8512</v>
      </c>
    </row>
    <row r="7207" spans="1:15" x14ac:dyDescent="0.3">
      <c r="A7207" s="1" t="s">
        <v>5701</v>
      </c>
      <c r="B7207" s="1" t="s">
        <v>5775</v>
      </c>
      <c r="C7207" s="1">
        <v>3</v>
      </c>
      <c r="D7207" s="1" t="s">
        <v>7374</v>
      </c>
      <c r="E7207" s="1">
        <v>29</v>
      </c>
      <c r="F7207" s="1" t="s">
        <v>8713</v>
      </c>
      <c r="G7207" s="1" t="s">
        <v>5814</v>
      </c>
      <c r="H7207" s="1" t="s">
        <v>8506</v>
      </c>
      <c r="I7207" s="1" t="b">
        <v>1</v>
      </c>
      <c r="J7207" s="1">
        <v>0</v>
      </c>
      <c r="K7207" s="1">
        <v>0</v>
      </c>
      <c r="L7207" s="1">
        <v>0</v>
      </c>
      <c r="M7207" s="1">
        <v>158</v>
      </c>
      <c r="N7207" s="1">
        <v>8.7292817679558006</v>
      </c>
      <c r="O7207" s="1" t="s">
        <v>8507</v>
      </c>
    </row>
    <row r="7208" spans="1:15" x14ac:dyDescent="0.3">
      <c r="A7208" s="1" t="s">
        <v>5701</v>
      </c>
      <c r="B7208" s="1" t="s">
        <v>5775</v>
      </c>
      <c r="C7208" s="1">
        <v>-1</v>
      </c>
      <c r="D7208" s="1" t="s">
        <v>7374</v>
      </c>
      <c r="E7208" s="1">
        <v>-1</v>
      </c>
      <c r="F7208" s="1" t="s">
        <v>8714</v>
      </c>
      <c r="G7208" s="1" t="s">
        <v>5814</v>
      </c>
      <c r="H7208" s="1" t="s">
        <v>8506</v>
      </c>
      <c r="I7208" s="1" t="b">
        <v>1</v>
      </c>
      <c r="J7208" s="1">
        <v>0</v>
      </c>
      <c r="K7208" s="1">
        <v>0</v>
      </c>
      <c r="L7208" s="1">
        <v>0</v>
      </c>
      <c r="M7208" s="1">
        <v>1236</v>
      </c>
      <c r="N7208" s="1">
        <v>94.858019953952393</v>
      </c>
      <c r="O7208" s="1" t="s">
        <v>8507</v>
      </c>
    </row>
    <row r="7209" spans="1:15" x14ac:dyDescent="0.3">
      <c r="A7209" s="1" t="s">
        <v>5701</v>
      </c>
      <c r="B7209" s="1" t="s">
        <v>5775</v>
      </c>
      <c r="C7209" s="1">
        <v>-1</v>
      </c>
      <c r="D7209" s="1" t="s">
        <v>7374</v>
      </c>
      <c r="E7209" s="1">
        <v>-1</v>
      </c>
      <c r="F7209" s="1" t="s">
        <v>8715</v>
      </c>
      <c r="G7209" s="1" t="s">
        <v>5814</v>
      </c>
      <c r="H7209" s="1" t="s">
        <v>8506</v>
      </c>
      <c r="I7209" s="1" t="b">
        <v>1</v>
      </c>
      <c r="J7209" s="1">
        <v>0</v>
      </c>
      <c r="K7209" s="1">
        <v>0</v>
      </c>
      <c r="L7209" s="1">
        <v>0</v>
      </c>
      <c r="M7209" s="1">
        <v>538</v>
      </c>
      <c r="N7209" s="1">
        <v>91.341256366723201</v>
      </c>
      <c r="O7209" s="1" t="s">
        <v>8507</v>
      </c>
    </row>
    <row r="7210" spans="1:15" x14ac:dyDescent="0.3">
      <c r="A7210" s="1" t="s">
        <v>5700</v>
      </c>
      <c r="B7210" s="1" t="s">
        <v>5775</v>
      </c>
      <c r="C7210" s="1">
        <v>4</v>
      </c>
      <c r="D7210" s="1" t="s">
        <v>7426</v>
      </c>
      <c r="E7210" s="1">
        <v>0</v>
      </c>
      <c r="F7210" s="1" t="s">
        <v>8716</v>
      </c>
      <c r="G7210" s="1" t="s">
        <v>5814</v>
      </c>
      <c r="H7210" s="1" t="s">
        <v>8506</v>
      </c>
      <c r="I7210" s="1" t="b">
        <v>1</v>
      </c>
      <c r="J7210" s="1">
        <v>0</v>
      </c>
      <c r="K7210" s="1">
        <v>0</v>
      </c>
      <c r="L7210" s="1">
        <v>0</v>
      </c>
      <c r="M7210" s="1">
        <v>19</v>
      </c>
      <c r="N7210" s="1">
        <v>65.517241379310306</v>
      </c>
      <c r="O7210" s="1" t="s">
        <v>8507</v>
      </c>
    </row>
    <row r="7211" spans="1:15" x14ac:dyDescent="0.3">
      <c r="A7211" s="1" t="s">
        <v>5700</v>
      </c>
      <c r="B7211" s="1" t="s">
        <v>5775</v>
      </c>
      <c r="C7211" s="1">
        <v>4</v>
      </c>
      <c r="D7211" s="1" t="s">
        <v>7426</v>
      </c>
      <c r="E7211" s="1">
        <v>0</v>
      </c>
      <c r="F7211" s="1" t="s">
        <v>8716</v>
      </c>
      <c r="G7211" s="1" t="s">
        <v>5834</v>
      </c>
      <c r="H7211" s="1" t="s">
        <v>8506</v>
      </c>
      <c r="I7211" s="1" t="b">
        <v>0</v>
      </c>
      <c r="J7211" s="1">
        <v>17</v>
      </c>
      <c r="K7211" s="1">
        <v>0</v>
      </c>
      <c r="L7211" s="1">
        <v>0</v>
      </c>
      <c r="M7211" s="1">
        <v>3</v>
      </c>
      <c r="N7211" s="1">
        <v>10.3448275862069</v>
      </c>
      <c r="O7211" s="1" t="s">
        <v>8539</v>
      </c>
    </row>
    <row r="7212" spans="1:15" x14ac:dyDescent="0.3">
      <c r="A7212" s="1" t="s">
        <v>5700</v>
      </c>
      <c r="B7212" s="1" t="s">
        <v>5775</v>
      </c>
      <c r="C7212" s="1">
        <v>4</v>
      </c>
      <c r="D7212" s="1" t="s">
        <v>7426</v>
      </c>
      <c r="E7212" s="1">
        <v>0</v>
      </c>
      <c r="F7212" s="1" t="s">
        <v>8716</v>
      </c>
      <c r="G7212" s="1" t="s">
        <v>5834</v>
      </c>
      <c r="H7212" s="1" t="s">
        <v>8506</v>
      </c>
      <c r="I7212" s="1" t="b">
        <v>0</v>
      </c>
      <c r="J7212" s="1">
        <v>11</v>
      </c>
      <c r="K7212" s="1">
        <v>0</v>
      </c>
      <c r="L7212" s="1">
        <v>0</v>
      </c>
      <c r="M7212" s="1">
        <v>2</v>
      </c>
      <c r="N7212" s="1">
        <v>6.8965517241379297</v>
      </c>
      <c r="O7212" s="1" t="s">
        <v>8717</v>
      </c>
    </row>
    <row r="7213" spans="1:15" x14ac:dyDescent="0.3">
      <c r="A7213" s="1" t="s">
        <v>5700</v>
      </c>
      <c r="B7213" s="1" t="s">
        <v>5775</v>
      </c>
      <c r="C7213" s="1">
        <v>4</v>
      </c>
      <c r="D7213" s="1" t="s">
        <v>7426</v>
      </c>
      <c r="E7213" s="1">
        <v>0</v>
      </c>
      <c r="F7213" s="1" t="s">
        <v>8716</v>
      </c>
      <c r="G7213" s="1" t="s">
        <v>5876</v>
      </c>
      <c r="H7213" s="1" t="s">
        <v>8506</v>
      </c>
      <c r="I7213" s="1" t="b">
        <v>0</v>
      </c>
      <c r="J7213" s="1">
        <v>4</v>
      </c>
      <c r="K7213" s="1">
        <v>0</v>
      </c>
      <c r="L7213" s="1">
        <v>8</v>
      </c>
      <c r="M7213" s="1">
        <v>2</v>
      </c>
      <c r="N7213" s="1">
        <v>6.8965517241379297</v>
      </c>
      <c r="O7213" s="1" t="s">
        <v>8718</v>
      </c>
    </row>
    <row r="7214" spans="1:15" x14ac:dyDescent="0.3">
      <c r="A7214" s="1" t="s">
        <v>5700</v>
      </c>
      <c r="B7214" s="1" t="s">
        <v>5775</v>
      </c>
      <c r="C7214" s="1">
        <v>4</v>
      </c>
      <c r="D7214" s="1" t="s">
        <v>7426</v>
      </c>
      <c r="E7214" s="1">
        <v>0</v>
      </c>
      <c r="F7214" s="1" t="s">
        <v>8716</v>
      </c>
      <c r="G7214" s="1" t="s">
        <v>5834</v>
      </c>
      <c r="H7214" s="1" t="s">
        <v>8719</v>
      </c>
      <c r="I7214" s="1" t="b">
        <v>0</v>
      </c>
      <c r="J7214" s="1">
        <v>7</v>
      </c>
      <c r="K7214" s="1">
        <v>11</v>
      </c>
      <c r="L7214" s="1">
        <v>4</v>
      </c>
      <c r="M7214" s="1">
        <v>1</v>
      </c>
      <c r="N7214" s="1">
        <v>3.44827586206896</v>
      </c>
      <c r="O7214" s="1" t="s">
        <v>8720</v>
      </c>
    </row>
    <row r="7215" spans="1:15" x14ac:dyDescent="0.3">
      <c r="A7215" s="1" t="s">
        <v>5700</v>
      </c>
      <c r="B7215" s="1" t="s">
        <v>5775</v>
      </c>
      <c r="C7215" s="1">
        <v>4</v>
      </c>
      <c r="D7215" s="1" t="s">
        <v>7426</v>
      </c>
      <c r="E7215" s="1">
        <v>0</v>
      </c>
      <c r="F7215" s="1" t="s">
        <v>8716</v>
      </c>
      <c r="G7215" s="1" t="s">
        <v>5834</v>
      </c>
      <c r="H7215" s="1" t="s">
        <v>8506</v>
      </c>
      <c r="I7215" s="1" t="b">
        <v>0</v>
      </c>
      <c r="J7215" s="1">
        <v>11</v>
      </c>
      <c r="K7215" s="1">
        <v>0</v>
      </c>
      <c r="L7215" s="1">
        <v>1</v>
      </c>
      <c r="M7215" s="1">
        <v>1</v>
      </c>
      <c r="N7215" s="1">
        <v>3.44827586206896</v>
      </c>
      <c r="O7215" s="1" t="s">
        <v>8721</v>
      </c>
    </row>
    <row r="7216" spans="1:15" x14ac:dyDescent="0.3">
      <c r="A7216" s="1" t="s">
        <v>5700</v>
      </c>
      <c r="B7216" s="1" t="s">
        <v>5775</v>
      </c>
      <c r="C7216" s="1">
        <v>4</v>
      </c>
      <c r="D7216" s="1" t="s">
        <v>7426</v>
      </c>
      <c r="E7216" s="1">
        <v>0</v>
      </c>
      <c r="F7216" s="1" t="s">
        <v>8716</v>
      </c>
      <c r="G7216" s="1" t="s">
        <v>5908</v>
      </c>
      <c r="H7216" s="1" t="s">
        <v>8506</v>
      </c>
      <c r="I7216" s="1" t="b">
        <v>0</v>
      </c>
      <c r="J7216" s="1">
        <v>0</v>
      </c>
      <c r="K7216" s="1">
        <v>0</v>
      </c>
      <c r="L7216" s="1">
        <v>1</v>
      </c>
      <c r="M7216" s="1">
        <v>1</v>
      </c>
      <c r="N7216" s="1">
        <v>3.44827586206896</v>
      </c>
      <c r="O7216" s="1" t="s">
        <v>8722</v>
      </c>
    </row>
    <row r="7217" spans="1:15" x14ac:dyDescent="0.3">
      <c r="A7217" s="1" t="s">
        <v>5700</v>
      </c>
      <c r="B7217" s="1" t="s">
        <v>5775</v>
      </c>
      <c r="C7217" s="1">
        <v>4</v>
      </c>
      <c r="D7217" s="1" t="s">
        <v>7426</v>
      </c>
      <c r="E7217" s="1">
        <v>1</v>
      </c>
      <c r="F7217" s="1" t="s">
        <v>8723</v>
      </c>
      <c r="G7217" s="1" t="s">
        <v>5814</v>
      </c>
      <c r="H7217" s="1" t="s">
        <v>8506</v>
      </c>
      <c r="I7217" s="1" t="b">
        <v>1</v>
      </c>
      <c r="J7217" s="1">
        <v>0</v>
      </c>
      <c r="K7217" s="1">
        <v>0</v>
      </c>
      <c r="L7217" s="1">
        <v>0</v>
      </c>
      <c r="M7217" s="1">
        <v>1320</v>
      </c>
      <c r="N7217" s="1">
        <v>79.326923076922995</v>
      </c>
      <c r="O7217" s="1" t="s">
        <v>8507</v>
      </c>
    </row>
    <row r="7218" spans="1:15" x14ac:dyDescent="0.3">
      <c r="A7218" s="1" t="s">
        <v>5700</v>
      </c>
      <c r="B7218" s="1" t="s">
        <v>5775</v>
      </c>
      <c r="C7218" s="1">
        <v>4</v>
      </c>
      <c r="D7218" s="1" t="s">
        <v>7426</v>
      </c>
      <c r="E7218" s="1">
        <v>1</v>
      </c>
      <c r="F7218" s="1" t="s">
        <v>8723</v>
      </c>
      <c r="G7218" s="1" t="s">
        <v>5834</v>
      </c>
      <c r="H7218" s="1" t="s">
        <v>8506</v>
      </c>
      <c r="I7218" s="1" t="b">
        <v>0</v>
      </c>
      <c r="J7218" s="1">
        <v>17</v>
      </c>
      <c r="K7218" s="1">
        <v>0</v>
      </c>
      <c r="L7218" s="1">
        <v>0</v>
      </c>
      <c r="M7218" s="1">
        <v>98</v>
      </c>
      <c r="N7218" s="1">
        <v>5.8894230769230704</v>
      </c>
      <c r="O7218" s="1" t="s">
        <v>8539</v>
      </c>
    </row>
    <row r="7219" spans="1:15" x14ac:dyDescent="0.3">
      <c r="A7219" s="1" t="s">
        <v>5700</v>
      </c>
      <c r="B7219" s="1" t="s">
        <v>5775</v>
      </c>
      <c r="C7219" s="1">
        <v>4</v>
      </c>
      <c r="D7219" s="1" t="s">
        <v>7426</v>
      </c>
      <c r="E7219" s="1">
        <v>1</v>
      </c>
      <c r="F7219" s="1" t="s">
        <v>8723</v>
      </c>
      <c r="G7219" s="1" t="s">
        <v>5801</v>
      </c>
      <c r="H7219" s="1" t="s">
        <v>8506</v>
      </c>
      <c r="I7219" s="1" t="b">
        <v>0</v>
      </c>
      <c r="J7219" s="1">
        <v>1</v>
      </c>
      <c r="K7219" s="1">
        <v>0</v>
      </c>
      <c r="L7219" s="1">
        <v>0</v>
      </c>
      <c r="M7219" s="1">
        <v>47</v>
      </c>
      <c r="N7219" s="1">
        <v>2.8245192307692299</v>
      </c>
      <c r="O7219" s="1" t="s">
        <v>8512</v>
      </c>
    </row>
    <row r="7220" spans="1:15" x14ac:dyDescent="0.3">
      <c r="A7220" s="1" t="s">
        <v>5700</v>
      </c>
      <c r="B7220" s="1" t="s">
        <v>5775</v>
      </c>
      <c r="C7220" s="1">
        <v>4</v>
      </c>
      <c r="D7220" s="1" t="s">
        <v>7426</v>
      </c>
      <c r="E7220" s="1">
        <v>1</v>
      </c>
      <c r="F7220" s="1" t="s">
        <v>8723</v>
      </c>
      <c r="G7220" s="1" t="s">
        <v>5798</v>
      </c>
      <c r="H7220" s="1" t="s">
        <v>8506</v>
      </c>
      <c r="I7220" s="1" t="b">
        <v>0</v>
      </c>
      <c r="J7220" s="1">
        <v>0</v>
      </c>
      <c r="K7220" s="1">
        <v>0</v>
      </c>
      <c r="L7220" s="1">
        <v>15</v>
      </c>
      <c r="M7220" s="1">
        <v>34</v>
      </c>
      <c r="N7220" s="1">
        <v>2.0432692307692299</v>
      </c>
      <c r="O7220" s="1" t="s">
        <v>8549</v>
      </c>
    </row>
    <row r="7221" spans="1:15" x14ac:dyDescent="0.3">
      <c r="A7221" s="1" t="s">
        <v>5700</v>
      </c>
      <c r="B7221" s="1" t="s">
        <v>5775</v>
      </c>
      <c r="C7221" s="1">
        <v>4</v>
      </c>
      <c r="D7221" s="1" t="s">
        <v>7426</v>
      </c>
      <c r="E7221" s="1">
        <v>2</v>
      </c>
      <c r="F7221" s="1" t="s">
        <v>8724</v>
      </c>
      <c r="G7221" s="1" t="s">
        <v>5801</v>
      </c>
      <c r="H7221" s="1" t="s">
        <v>8506</v>
      </c>
      <c r="I7221" s="1" t="b">
        <v>0</v>
      </c>
      <c r="J7221" s="1">
        <v>1</v>
      </c>
      <c r="K7221" s="1">
        <v>0</v>
      </c>
      <c r="L7221" s="1">
        <v>0</v>
      </c>
      <c r="M7221" s="1">
        <v>136</v>
      </c>
      <c r="N7221" s="1">
        <v>42.633228840125298</v>
      </c>
      <c r="O7221" s="1" t="s">
        <v>8512</v>
      </c>
    </row>
    <row r="7222" spans="1:15" x14ac:dyDescent="0.3">
      <c r="A7222" s="1" t="s">
        <v>5700</v>
      </c>
      <c r="B7222" s="1" t="s">
        <v>5775</v>
      </c>
      <c r="C7222" s="1">
        <v>4</v>
      </c>
      <c r="D7222" s="1" t="s">
        <v>7426</v>
      </c>
      <c r="E7222" s="1">
        <v>2</v>
      </c>
      <c r="F7222" s="1" t="s">
        <v>8724</v>
      </c>
      <c r="G7222" s="1" t="s">
        <v>5834</v>
      </c>
      <c r="H7222" s="1" t="s">
        <v>8506</v>
      </c>
      <c r="I7222" s="1" t="b">
        <v>0</v>
      </c>
      <c r="J7222" s="1">
        <v>17</v>
      </c>
      <c r="K7222" s="1">
        <v>0</v>
      </c>
      <c r="L7222" s="1">
        <v>0</v>
      </c>
      <c r="M7222" s="1">
        <v>35</v>
      </c>
      <c r="N7222" s="1">
        <v>10.9717868338558</v>
      </c>
      <c r="O7222" s="1" t="s">
        <v>8725</v>
      </c>
    </row>
    <row r="7223" spans="1:15" x14ac:dyDescent="0.3">
      <c r="A7223" s="1" t="s">
        <v>5700</v>
      </c>
      <c r="B7223" s="1" t="s">
        <v>5775</v>
      </c>
      <c r="C7223" s="1">
        <v>4</v>
      </c>
      <c r="D7223" s="1" t="s">
        <v>7426</v>
      </c>
      <c r="E7223" s="1">
        <v>2</v>
      </c>
      <c r="F7223" s="1" t="s">
        <v>8724</v>
      </c>
      <c r="G7223" s="1" t="s">
        <v>5834</v>
      </c>
      <c r="H7223" s="1" t="s">
        <v>8506</v>
      </c>
      <c r="I7223" s="1" t="b">
        <v>0</v>
      </c>
      <c r="J7223" s="1">
        <v>13</v>
      </c>
      <c r="K7223" s="1">
        <v>0</v>
      </c>
      <c r="L7223" s="1">
        <v>4</v>
      </c>
      <c r="M7223" s="1">
        <v>29</v>
      </c>
      <c r="N7223" s="1">
        <v>9.0909090909090899</v>
      </c>
      <c r="O7223" s="1" t="s">
        <v>8726</v>
      </c>
    </row>
    <row r="7224" spans="1:15" x14ac:dyDescent="0.3">
      <c r="A7224" s="1" t="s">
        <v>5700</v>
      </c>
      <c r="B7224" s="1" t="s">
        <v>5775</v>
      </c>
      <c r="C7224" s="1">
        <v>4</v>
      </c>
      <c r="D7224" s="1" t="s">
        <v>7426</v>
      </c>
      <c r="E7224" s="1">
        <v>2</v>
      </c>
      <c r="F7224" s="1" t="s">
        <v>8724</v>
      </c>
      <c r="G7224" s="1" t="s">
        <v>5834</v>
      </c>
      <c r="H7224" s="1" t="s">
        <v>8506</v>
      </c>
      <c r="I7224" s="1" t="b">
        <v>0</v>
      </c>
      <c r="J7224" s="1">
        <v>12</v>
      </c>
      <c r="K7224" s="1">
        <v>0</v>
      </c>
      <c r="L7224" s="1">
        <v>0</v>
      </c>
      <c r="M7224" s="1">
        <v>17</v>
      </c>
      <c r="N7224" s="1">
        <v>5.3291536050156703</v>
      </c>
      <c r="O7224" s="1" t="s">
        <v>8727</v>
      </c>
    </row>
    <row r="7225" spans="1:15" x14ac:dyDescent="0.3">
      <c r="A7225" s="1" t="s">
        <v>5700</v>
      </c>
      <c r="B7225" s="1" t="s">
        <v>5775</v>
      </c>
      <c r="C7225" s="1">
        <v>4</v>
      </c>
      <c r="D7225" s="1" t="s">
        <v>7426</v>
      </c>
      <c r="E7225" s="1">
        <v>2</v>
      </c>
      <c r="F7225" s="1" t="s">
        <v>8724</v>
      </c>
      <c r="G7225" s="1" t="s">
        <v>5814</v>
      </c>
      <c r="H7225" s="1" t="s">
        <v>8506</v>
      </c>
      <c r="I7225" s="1" t="b">
        <v>1</v>
      </c>
      <c r="J7225" s="1">
        <v>0</v>
      </c>
      <c r="K7225" s="1">
        <v>0</v>
      </c>
      <c r="L7225" s="1">
        <v>0</v>
      </c>
      <c r="M7225" s="1">
        <v>12</v>
      </c>
      <c r="N7225" s="1">
        <v>3.7617554858934099</v>
      </c>
      <c r="O7225" s="1" t="s">
        <v>8507</v>
      </c>
    </row>
    <row r="7226" spans="1:15" x14ac:dyDescent="0.3">
      <c r="A7226" s="1" t="s">
        <v>5700</v>
      </c>
      <c r="B7226" s="1" t="s">
        <v>5775</v>
      </c>
      <c r="C7226" s="1">
        <v>4</v>
      </c>
      <c r="D7226" s="1" t="s">
        <v>7426</v>
      </c>
      <c r="E7226" s="1">
        <v>2</v>
      </c>
      <c r="F7226" s="1" t="s">
        <v>8724</v>
      </c>
      <c r="G7226" s="1" t="s">
        <v>5908</v>
      </c>
      <c r="H7226" s="1" t="s">
        <v>8506</v>
      </c>
      <c r="I7226" s="1" t="b">
        <v>0</v>
      </c>
      <c r="J7226" s="1">
        <v>0</v>
      </c>
      <c r="K7226" s="1">
        <v>0</v>
      </c>
      <c r="L7226" s="1">
        <v>1</v>
      </c>
      <c r="M7226" s="1">
        <v>12</v>
      </c>
      <c r="N7226" s="1">
        <v>3.7617554858934099</v>
      </c>
      <c r="O7226" s="1" t="s">
        <v>8728</v>
      </c>
    </row>
    <row r="7227" spans="1:15" x14ac:dyDescent="0.3">
      <c r="A7227" s="1" t="s">
        <v>5700</v>
      </c>
      <c r="B7227" s="1" t="s">
        <v>5775</v>
      </c>
      <c r="C7227" s="1">
        <v>4</v>
      </c>
      <c r="D7227" s="1" t="s">
        <v>7426</v>
      </c>
      <c r="E7227" s="1">
        <v>2</v>
      </c>
      <c r="F7227" s="1" t="s">
        <v>8724</v>
      </c>
      <c r="G7227" s="1" t="s">
        <v>5834</v>
      </c>
      <c r="H7227" s="1" t="s">
        <v>8506</v>
      </c>
      <c r="I7227" s="1" t="b">
        <v>0</v>
      </c>
      <c r="J7227" s="1">
        <v>19</v>
      </c>
      <c r="K7227" s="1">
        <v>0</v>
      </c>
      <c r="L7227" s="1">
        <v>0</v>
      </c>
      <c r="M7227" s="1">
        <v>7</v>
      </c>
      <c r="N7227" s="1">
        <v>2.1943573667711598</v>
      </c>
      <c r="O7227" s="1" t="s">
        <v>8551</v>
      </c>
    </row>
    <row r="7228" spans="1:15" x14ac:dyDescent="0.3">
      <c r="A7228" s="1" t="s">
        <v>5700</v>
      </c>
      <c r="B7228" s="1" t="s">
        <v>5775</v>
      </c>
      <c r="C7228" s="1">
        <v>4</v>
      </c>
      <c r="D7228" s="1" t="s">
        <v>7426</v>
      </c>
      <c r="E7228" s="1">
        <v>2</v>
      </c>
      <c r="F7228" s="1" t="s">
        <v>8724</v>
      </c>
      <c r="G7228" s="1" t="s">
        <v>5819</v>
      </c>
      <c r="H7228" s="1" t="s">
        <v>8528</v>
      </c>
      <c r="I7228" s="1" t="b">
        <v>0</v>
      </c>
      <c r="J7228" s="1">
        <v>0</v>
      </c>
      <c r="K7228" s="1">
        <v>3</v>
      </c>
      <c r="L7228" s="1">
        <v>16</v>
      </c>
      <c r="M7228" s="1">
        <v>6</v>
      </c>
      <c r="N7228" s="1">
        <v>1.8808777429467001</v>
      </c>
      <c r="O7228" s="1" t="s">
        <v>8529</v>
      </c>
    </row>
    <row r="7229" spans="1:15" x14ac:dyDescent="0.3">
      <c r="A7229" s="1" t="s">
        <v>5700</v>
      </c>
      <c r="B7229" s="1" t="s">
        <v>5775</v>
      </c>
      <c r="C7229" s="1">
        <v>4</v>
      </c>
      <c r="D7229" s="1" t="s">
        <v>7426</v>
      </c>
      <c r="E7229" s="1">
        <v>2</v>
      </c>
      <c r="F7229" s="1" t="s">
        <v>8724</v>
      </c>
      <c r="G7229" s="1" t="s">
        <v>5816</v>
      </c>
      <c r="H7229" s="1" t="s">
        <v>8506</v>
      </c>
      <c r="I7229" s="1" t="b">
        <v>0</v>
      </c>
      <c r="J7229" s="1">
        <v>3</v>
      </c>
      <c r="K7229" s="1">
        <v>0</v>
      </c>
      <c r="L7229" s="1">
        <v>9</v>
      </c>
      <c r="M7229" s="1">
        <v>6</v>
      </c>
      <c r="N7229" s="1">
        <v>1.8808777429467001</v>
      </c>
      <c r="O7229" s="1" t="s">
        <v>8729</v>
      </c>
    </row>
    <row r="7230" spans="1:15" x14ac:dyDescent="0.3">
      <c r="A7230" s="1" t="s">
        <v>5700</v>
      </c>
      <c r="B7230" s="1" t="s">
        <v>5775</v>
      </c>
      <c r="C7230" s="1">
        <v>4</v>
      </c>
      <c r="D7230" s="1" t="s">
        <v>7426</v>
      </c>
      <c r="E7230" s="1">
        <v>2</v>
      </c>
      <c r="F7230" s="1" t="s">
        <v>8724</v>
      </c>
      <c r="G7230" s="1" t="s">
        <v>5876</v>
      </c>
      <c r="H7230" s="1" t="s">
        <v>8506</v>
      </c>
      <c r="I7230" s="1" t="b">
        <v>0</v>
      </c>
      <c r="J7230" s="1">
        <v>4</v>
      </c>
      <c r="K7230" s="1">
        <v>0</v>
      </c>
      <c r="L7230" s="1">
        <v>0</v>
      </c>
      <c r="M7230" s="1">
        <v>5</v>
      </c>
      <c r="N7230" s="1">
        <v>1.5673981191222499</v>
      </c>
      <c r="O7230" s="1" t="s">
        <v>8532</v>
      </c>
    </row>
    <row r="7231" spans="1:15" x14ac:dyDescent="0.3">
      <c r="A7231" s="1" t="s">
        <v>5700</v>
      </c>
      <c r="B7231" s="1" t="s">
        <v>5775</v>
      </c>
      <c r="C7231" s="1">
        <v>4</v>
      </c>
      <c r="D7231" s="1" t="s">
        <v>7426</v>
      </c>
      <c r="E7231" s="1">
        <v>2</v>
      </c>
      <c r="F7231" s="1" t="s">
        <v>8724</v>
      </c>
      <c r="G7231" s="1" t="s">
        <v>5803</v>
      </c>
      <c r="H7231" s="1" t="s">
        <v>8545</v>
      </c>
      <c r="I7231" s="1" t="b">
        <v>0</v>
      </c>
      <c r="J7231" s="1">
        <v>0</v>
      </c>
      <c r="K7231" s="1">
        <v>1</v>
      </c>
      <c r="L7231" s="1">
        <v>0</v>
      </c>
      <c r="M7231" s="1">
        <v>4</v>
      </c>
      <c r="N7231" s="1">
        <v>1.2539184952978</v>
      </c>
      <c r="O7231" s="1" t="s">
        <v>8550</v>
      </c>
    </row>
    <row r="7232" spans="1:15" x14ac:dyDescent="0.3">
      <c r="A7232" s="1" t="s">
        <v>5700</v>
      </c>
      <c r="B7232" s="1" t="s">
        <v>5775</v>
      </c>
      <c r="C7232" s="1">
        <v>4</v>
      </c>
      <c r="D7232" s="1" t="s">
        <v>7426</v>
      </c>
      <c r="E7232" s="1">
        <v>2</v>
      </c>
      <c r="F7232" s="1" t="s">
        <v>8724</v>
      </c>
      <c r="G7232" s="1" t="s">
        <v>5834</v>
      </c>
      <c r="H7232" s="1" t="e">
        <f>-------CAAGCCCAAGTGACCCTAACCTTAGGGAGT--A</f>
        <v>#NAME?</v>
      </c>
      <c r="I7232" s="1" t="b">
        <v>0</v>
      </c>
      <c r="J7232" s="1">
        <v>0</v>
      </c>
      <c r="K7232" s="1">
        <v>9</v>
      </c>
      <c r="L7232" s="1">
        <v>18</v>
      </c>
      <c r="M7232" s="1">
        <v>4</v>
      </c>
      <c r="N7232" s="1">
        <v>1.2539184952978</v>
      </c>
      <c r="O7232" s="1" t="s">
        <v>8730</v>
      </c>
    </row>
    <row r="7233" spans="1:15" x14ac:dyDescent="0.3">
      <c r="A7233" s="1" t="s">
        <v>5700</v>
      </c>
      <c r="B7233" s="1" t="s">
        <v>5775</v>
      </c>
      <c r="C7233" s="1">
        <v>4</v>
      </c>
      <c r="D7233" s="1" t="s">
        <v>7426</v>
      </c>
      <c r="E7233" s="1">
        <v>2</v>
      </c>
      <c r="F7233" s="1" t="s">
        <v>8724</v>
      </c>
      <c r="G7233" s="1" t="s">
        <v>5834</v>
      </c>
      <c r="H7233" s="1" t="s">
        <v>8506</v>
      </c>
      <c r="I7233" s="1" t="b">
        <v>0</v>
      </c>
      <c r="J7233" s="1">
        <v>19</v>
      </c>
      <c r="K7233" s="1">
        <v>0</v>
      </c>
      <c r="L7233" s="1">
        <v>0</v>
      </c>
      <c r="M7233" s="1">
        <v>4</v>
      </c>
      <c r="N7233" s="1">
        <v>1.2539184952978</v>
      </c>
      <c r="O7233" s="1" t="s">
        <v>8731</v>
      </c>
    </row>
    <row r="7234" spans="1:15" x14ac:dyDescent="0.3">
      <c r="A7234" s="1" t="s">
        <v>5700</v>
      </c>
      <c r="B7234" s="1" t="s">
        <v>5775</v>
      </c>
      <c r="C7234" s="1">
        <v>4</v>
      </c>
      <c r="D7234" s="1" t="s">
        <v>7426</v>
      </c>
      <c r="E7234" s="1">
        <v>3</v>
      </c>
      <c r="F7234" s="1" t="s">
        <v>8732</v>
      </c>
      <c r="G7234" s="1" t="s">
        <v>5801</v>
      </c>
      <c r="H7234" s="1" t="s">
        <v>8506</v>
      </c>
      <c r="I7234" s="1" t="b">
        <v>0</v>
      </c>
      <c r="J7234" s="1">
        <v>1</v>
      </c>
      <c r="K7234" s="1">
        <v>0</v>
      </c>
      <c r="L7234" s="1">
        <v>0</v>
      </c>
      <c r="M7234" s="1">
        <v>210</v>
      </c>
      <c r="N7234" s="1">
        <v>45.356371490280701</v>
      </c>
      <c r="O7234" s="1" t="s">
        <v>8512</v>
      </c>
    </row>
    <row r="7235" spans="1:15" x14ac:dyDescent="0.3">
      <c r="A7235" s="1" t="s">
        <v>5700</v>
      </c>
      <c r="B7235" s="1" t="s">
        <v>5775</v>
      </c>
      <c r="C7235" s="1">
        <v>4</v>
      </c>
      <c r="D7235" s="1" t="s">
        <v>7426</v>
      </c>
      <c r="E7235" s="1">
        <v>3</v>
      </c>
      <c r="F7235" s="1" t="s">
        <v>8732</v>
      </c>
      <c r="G7235" s="1" t="s">
        <v>5834</v>
      </c>
      <c r="H7235" s="1" t="s">
        <v>8506</v>
      </c>
      <c r="I7235" s="1" t="b">
        <v>0</v>
      </c>
      <c r="J7235" s="1">
        <v>12</v>
      </c>
      <c r="K7235" s="1">
        <v>0</v>
      </c>
      <c r="L7235" s="1">
        <v>0</v>
      </c>
      <c r="M7235" s="1">
        <v>157</v>
      </c>
      <c r="N7235" s="1">
        <v>33.9092872570194</v>
      </c>
      <c r="O7235" s="1" t="s">
        <v>8727</v>
      </c>
    </row>
    <row r="7236" spans="1:15" x14ac:dyDescent="0.3">
      <c r="A7236" s="1" t="s">
        <v>5700</v>
      </c>
      <c r="B7236" s="1" t="s">
        <v>5775</v>
      </c>
      <c r="C7236" s="1">
        <v>4</v>
      </c>
      <c r="D7236" s="1" t="s">
        <v>7426</v>
      </c>
      <c r="E7236" s="1">
        <v>3</v>
      </c>
      <c r="F7236" s="1" t="s">
        <v>8732</v>
      </c>
      <c r="G7236" s="1" t="s">
        <v>5814</v>
      </c>
      <c r="H7236" s="1" t="s">
        <v>8506</v>
      </c>
      <c r="I7236" s="1" t="b">
        <v>1</v>
      </c>
      <c r="J7236" s="1">
        <v>0</v>
      </c>
      <c r="K7236" s="1">
        <v>0</v>
      </c>
      <c r="L7236" s="1">
        <v>0</v>
      </c>
      <c r="M7236" s="1">
        <v>39</v>
      </c>
      <c r="N7236" s="1">
        <v>8.4233261339092795</v>
      </c>
      <c r="O7236" s="1" t="s">
        <v>8507</v>
      </c>
    </row>
    <row r="7237" spans="1:15" x14ac:dyDescent="0.3">
      <c r="A7237" s="1" t="s">
        <v>5700</v>
      </c>
      <c r="B7237" s="1" t="s">
        <v>5775</v>
      </c>
      <c r="C7237" s="1">
        <v>4</v>
      </c>
      <c r="D7237" s="1" t="s">
        <v>7426</v>
      </c>
      <c r="E7237" s="1">
        <v>3</v>
      </c>
      <c r="F7237" s="1" t="s">
        <v>8732</v>
      </c>
      <c r="G7237" s="1" t="s">
        <v>5834</v>
      </c>
      <c r="H7237" s="1" t="s">
        <v>8506</v>
      </c>
      <c r="I7237" s="1" t="b">
        <v>0</v>
      </c>
      <c r="J7237" s="1">
        <v>17</v>
      </c>
      <c r="K7237" s="1">
        <v>0</v>
      </c>
      <c r="L7237" s="1">
        <v>0</v>
      </c>
      <c r="M7237" s="1">
        <v>6</v>
      </c>
      <c r="N7237" s="1">
        <v>1.2958963282937299</v>
      </c>
      <c r="O7237" s="1" t="s">
        <v>8725</v>
      </c>
    </row>
    <row r="7238" spans="1:15" x14ac:dyDescent="0.3">
      <c r="A7238" s="1" t="s">
        <v>5700</v>
      </c>
      <c r="B7238" s="1" t="s">
        <v>5775</v>
      </c>
      <c r="C7238" s="1">
        <v>4</v>
      </c>
      <c r="D7238" s="1" t="s">
        <v>7426</v>
      </c>
      <c r="E7238" s="1">
        <v>4</v>
      </c>
      <c r="F7238" s="1" t="s">
        <v>8733</v>
      </c>
      <c r="G7238" s="1" t="s">
        <v>5801</v>
      </c>
      <c r="H7238" s="1" t="s">
        <v>8506</v>
      </c>
      <c r="I7238" s="1" t="b">
        <v>0</v>
      </c>
      <c r="J7238" s="1">
        <v>1</v>
      </c>
      <c r="K7238" s="1">
        <v>0</v>
      </c>
      <c r="L7238" s="1">
        <v>0</v>
      </c>
      <c r="M7238" s="1">
        <v>1039</v>
      </c>
      <c r="N7238" s="1">
        <v>57.562326869806</v>
      </c>
      <c r="O7238" s="1" t="s">
        <v>8512</v>
      </c>
    </row>
    <row r="7239" spans="1:15" x14ac:dyDescent="0.3">
      <c r="A7239" s="1" t="s">
        <v>5700</v>
      </c>
      <c r="B7239" s="1" t="s">
        <v>5775</v>
      </c>
      <c r="C7239" s="1">
        <v>4</v>
      </c>
      <c r="D7239" s="1" t="s">
        <v>7426</v>
      </c>
      <c r="E7239" s="1">
        <v>4</v>
      </c>
      <c r="F7239" s="1" t="s">
        <v>8733</v>
      </c>
      <c r="G7239" s="1" t="s">
        <v>5840</v>
      </c>
      <c r="H7239" s="1" t="s">
        <v>8506</v>
      </c>
      <c r="I7239" s="1" t="b">
        <v>0</v>
      </c>
      <c r="J7239" s="1">
        <v>5</v>
      </c>
      <c r="K7239" s="1">
        <v>0</v>
      </c>
      <c r="L7239" s="1">
        <v>0</v>
      </c>
      <c r="M7239" s="1">
        <v>154</v>
      </c>
      <c r="N7239" s="1">
        <v>8.5318559556786706</v>
      </c>
      <c r="O7239" s="1" t="s">
        <v>8509</v>
      </c>
    </row>
    <row r="7240" spans="1:15" x14ac:dyDescent="0.3">
      <c r="A7240" s="1" t="s">
        <v>5700</v>
      </c>
      <c r="B7240" s="1" t="s">
        <v>5775</v>
      </c>
      <c r="C7240" s="1">
        <v>4</v>
      </c>
      <c r="D7240" s="1" t="s">
        <v>7426</v>
      </c>
      <c r="E7240" s="1">
        <v>4</v>
      </c>
      <c r="F7240" s="1" t="s">
        <v>8733</v>
      </c>
      <c r="G7240" s="1" t="s">
        <v>5834</v>
      </c>
      <c r="H7240" s="1" t="s">
        <v>8708</v>
      </c>
      <c r="I7240" s="1" t="b">
        <v>0</v>
      </c>
      <c r="J7240" s="1">
        <v>6</v>
      </c>
      <c r="K7240" s="1">
        <v>3</v>
      </c>
      <c r="L7240" s="1">
        <v>13</v>
      </c>
      <c r="M7240" s="1">
        <v>90</v>
      </c>
      <c r="N7240" s="1">
        <v>4.9861495844875297</v>
      </c>
      <c r="O7240" s="1" t="s">
        <v>8709</v>
      </c>
    </row>
    <row r="7241" spans="1:15" x14ac:dyDescent="0.3">
      <c r="A7241" s="1" t="s">
        <v>5700</v>
      </c>
      <c r="B7241" s="1" t="s">
        <v>5775</v>
      </c>
      <c r="C7241" s="1">
        <v>4</v>
      </c>
      <c r="D7241" s="1" t="s">
        <v>7426</v>
      </c>
      <c r="E7241" s="1">
        <v>4</v>
      </c>
      <c r="F7241" s="1" t="s">
        <v>8733</v>
      </c>
      <c r="G7241" s="1" t="s">
        <v>5814</v>
      </c>
      <c r="H7241" s="1" t="s">
        <v>8506</v>
      </c>
      <c r="I7241" s="1" t="b">
        <v>1</v>
      </c>
      <c r="J7241" s="1">
        <v>0</v>
      </c>
      <c r="K7241" s="1">
        <v>0</v>
      </c>
      <c r="L7241" s="1">
        <v>0</v>
      </c>
      <c r="M7241" s="1">
        <v>80</v>
      </c>
      <c r="N7241" s="1">
        <v>4.4321329639889102</v>
      </c>
      <c r="O7241" s="1" t="s">
        <v>8507</v>
      </c>
    </row>
    <row r="7242" spans="1:15" x14ac:dyDescent="0.3">
      <c r="A7242" s="1" t="s">
        <v>5700</v>
      </c>
      <c r="B7242" s="1" t="s">
        <v>5775</v>
      </c>
      <c r="C7242" s="1">
        <v>4</v>
      </c>
      <c r="D7242" s="1" t="s">
        <v>7426</v>
      </c>
      <c r="E7242" s="1">
        <v>4</v>
      </c>
      <c r="F7242" s="1" t="s">
        <v>8733</v>
      </c>
      <c r="G7242" s="1" t="s">
        <v>5803</v>
      </c>
      <c r="H7242" s="1" t="s">
        <v>8545</v>
      </c>
      <c r="I7242" s="1" t="b">
        <v>0</v>
      </c>
      <c r="J7242" s="1">
        <v>0</v>
      </c>
      <c r="K7242" s="1">
        <v>1</v>
      </c>
      <c r="L7242" s="1">
        <v>0</v>
      </c>
      <c r="M7242" s="1">
        <v>31</v>
      </c>
      <c r="N7242" s="1">
        <v>1.7174515235457</v>
      </c>
      <c r="O7242" s="1" t="s">
        <v>8546</v>
      </c>
    </row>
    <row r="7243" spans="1:15" x14ac:dyDescent="0.3">
      <c r="A7243" s="1" t="s">
        <v>5700</v>
      </c>
      <c r="B7243" s="1" t="s">
        <v>5775</v>
      </c>
      <c r="C7243" s="1">
        <v>4</v>
      </c>
      <c r="D7243" s="1" t="s">
        <v>7426</v>
      </c>
      <c r="E7243" s="1">
        <v>4</v>
      </c>
      <c r="F7243" s="1" t="s">
        <v>8733</v>
      </c>
      <c r="G7243" s="1" t="s">
        <v>5876</v>
      </c>
      <c r="H7243" s="1" t="s">
        <v>8506</v>
      </c>
      <c r="I7243" s="1" t="b">
        <v>0</v>
      </c>
      <c r="J7243" s="1">
        <v>4</v>
      </c>
      <c r="K7243" s="1">
        <v>0</v>
      </c>
      <c r="L7243" s="1">
        <v>0</v>
      </c>
      <c r="M7243" s="1">
        <v>27</v>
      </c>
      <c r="N7243" s="1">
        <v>1.4958448753462601</v>
      </c>
      <c r="O7243" s="1" t="s">
        <v>8532</v>
      </c>
    </row>
    <row r="7244" spans="1:15" x14ac:dyDescent="0.3">
      <c r="A7244" s="1" t="s">
        <v>5700</v>
      </c>
      <c r="B7244" s="1" t="s">
        <v>5775</v>
      </c>
      <c r="C7244" s="1">
        <v>4</v>
      </c>
      <c r="D7244" s="1" t="s">
        <v>7426</v>
      </c>
      <c r="E7244" s="1">
        <v>4</v>
      </c>
      <c r="F7244" s="1" t="s">
        <v>8733</v>
      </c>
      <c r="G7244" s="1" t="s">
        <v>5834</v>
      </c>
      <c r="H7244" s="1" t="s">
        <v>8506</v>
      </c>
      <c r="I7244" s="1" t="b">
        <v>0</v>
      </c>
      <c r="J7244" s="1">
        <v>14</v>
      </c>
      <c r="K7244" s="1">
        <v>0</v>
      </c>
      <c r="L7244" s="1">
        <v>3</v>
      </c>
      <c r="M7244" s="1">
        <v>26</v>
      </c>
      <c r="N7244" s="1">
        <v>1.44044321329639</v>
      </c>
      <c r="O7244" s="1" t="s">
        <v>8699</v>
      </c>
    </row>
    <row r="7245" spans="1:15" x14ac:dyDescent="0.3">
      <c r="A7245" s="1" t="s">
        <v>5700</v>
      </c>
      <c r="B7245" s="1" t="s">
        <v>5775</v>
      </c>
      <c r="C7245" s="1">
        <v>4</v>
      </c>
      <c r="D7245" s="1" t="s">
        <v>7426</v>
      </c>
      <c r="E7245" s="1">
        <v>4</v>
      </c>
      <c r="F7245" s="1" t="s">
        <v>8733</v>
      </c>
      <c r="G7245" s="1" t="s">
        <v>5803</v>
      </c>
      <c r="H7245" s="1" t="s">
        <v>8545</v>
      </c>
      <c r="I7245" s="1" t="b">
        <v>0</v>
      </c>
      <c r="J7245" s="1">
        <v>0</v>
      </c>
      <c r="K7245" s="1">
        <v>1</v>
      </c>
      <c r="L7245" s="1">
        <v>0</v>
      </c>
      <c r="M7245" s="1">
        <v>25</v>
      </c>
      <c r="N7245" s="1">
        <v>1.3850415512465299</v>
      </c>
      <c r="O7245" s="1" t="s">
        <v>8550</v>
      </c>
    </row>
    <row r="7246" spans="1:15" x14ac:dyDescent="0.3">
      <c r="A7246" s="1" t="s">
        <v>5700</v>
      </c>
      <c r="B7246" s="1" t="s">
        <v>5775</v>
      </c>
      <c r="C7246" s="1">
        <v>4</v>
      </c>
      <c r="D7246" s="1" t="s">
        <v>7426</v>
      </c>
      <c r="E7246" s="1">
        <v>4</v>
      </c>
      <c r="F7246" s="1" t="s">
        <v>8733</v>
      </c>
      <c r="G7246" s="1" t="s">
        <v>5834</v>
      </c>
      <c r="H7246" s="1" t="e">
        <f>-----ACCAAGCCCAAGTGACCCTAACCTTAGGGAGTATC</f>
        <v>#NAME?</v>
      </c>
      <c r="I7246" s="1" t="b">
        <v>0</v>
      </c>
      <c r="J7246" s="1">
        <v>0</v>
      </c>
      <c r="K7246" s="1">
        <v>6</v>
      </c>
      <c r="L7246" s="1">
        <v>21</v>
      </c>
      <c r="M7246" s="1">
        <v>19</v>
      </c>
      <c r="N7246" s="1">
        <v>1.0526315789473599</v>
      </c>
      <c r="O7246" s="1" t="s">
        <v>8734</v>
      </c>
    </row>
    <row r="7247" spans="1:15" x14ac:dyDescent="0.3">
      <c r="A7247" s="1" t="s">
        <v>5700</v>
      </c>
      <c r="B7247" s="1" t="s">
        <v>5775</v>
      </c>
      <c r="C7247" s="1">
        <v>4</v>
      </c>
      <c r="D7247" s="1" t="s">
        <v>7426</v>
      </c>
      <c r="E7247" s="1">
        <v>5</v>
      </c>
      <c r="F7247" s="1" t="s">
        <v>8735</v>
      </c>
      <c r="G7247" s="1" t="s">
        <v>5801</v>
      </c>
      <c r="H7247" s="1" t="s">
        <v>8506</v>
      </c>
      <c r="I7247" s="1" t="b">
        <v>0</v>
      </c>
      <c r="J7247" s="1">
        <v>1</v>
      </c>
      <c r="K7247" s="1">
        <v>0</v>
      </c>
      <c r="L7247" s="1">
        <v>0</v>
      </c>
      <c r="M7247" s="1">
        <v>520</v>
      </c>
      <c r="N7247" s="1">
        <v>48.059149722735597</v>
      </c>
      <c r="O7247" s="1" t="s">
        <v>8512</v>
      </c>
    </row>
    <row r="7248" spans="1:15" x14ac:dyDescent="0.3">
      <c r="A7248" s="1" t="s">
        <v>5700</v>
      </c>
      <c r="B7248" s="1" t="s">
        <v>5775</v>
      </c>
      <c r="C7248" s="1">
        <v>4</v>
      </c>
      <c r="D7248" s="1" t="s">
        <v>7426</v>
      </c>
      <c r="E7248" s="1">
        <v>5</v>
      </c>
      <c r="F7248" s="1" t="s">
        <v>8735</v>
      </c>
      <c r="G7248" s="1" t="s">
        <v>5814</v>
      </c>
      <c r="H7248" s="1" t="s">
        <v>8506</v>
      </c>
      <c r="I7248" s="1" t="b">
        <v>1</v>
      </c>
      <c r="J7248" s="1">
        <v>0</v>
      </c>
      <c r="K7248" s="1">
        <v>0</v>
      </c>
      <c r="L7248" s="1">
        <v>0</v>
      </c>
      <c r="M7248" s="1">
        <v>126</v>
      </c>
      <c r="N7248" s="1">
        <v>11.645101663585899</v>
      </c>
      <c r="O7248" s="1" t="s">
        <v>8507</v>
      </c>
    </row>
    <row r="7249" spans="1:15" x14ac:dyDescent="0.3">
      <c r="A7249" s="1" t="s">
        <v>5700</v>
      </c>
      <c r="B7249" s="1" t="s">
        <v>5775</v>
      </c>
      <c r="C7249" s="1">
        <v>4</v>
      </c>
      <c r="D7249" s="1" t="s">
        <v>7426</v>
      </c>
      <c r="E7249" s="1">
        <v>5</v>
      </c>
      <c r="F7249" s="1" t="s">
        <v>8735</v>
      </c>
      <c r="G7249" s="1" t="s">
        <v>5840</v>
      </c>
      <c r="H7249" s="1" t="s">
        <v>8506</v>
      </c>
      <c r="I7249" s="1" t="b">
        <v>0</v>
      </c>
      <c r="J7249" s="1">
        <v>5</v>
      </c>
      <c r="K7249" s="1">
        <v>0</v>
      </c>
      <c r="L7249" s="1">
        <v>0</v>
      </c>
      <c r="M7249" s="1">
        <v>94</v>
      </c>
      <c r="N7249" s="1">
        <v>8.6876155268022099</v>
      </c>
      <c r="O7249" s="1" t="s">
        <v>8509</v>
      </c>
    </row>
    <row r="7250" spans="1:15" x14ac:dyDescent="0.3">
      <c r="A7250" s="1" t="s">
        <v>5700</v>
      </c>
      <c r="B7250" s="1" t="s">
        <v>5775</v>
      </c>
      <c r="C7250" s="1">
        <v>4</v>
      </c>
      <c r="D7250" s="1" t="s">
        <v>7426</v>
      </c>
      <c r="E7250" s="1">
        <v>5</v>
      </c>
      <c r="F7250" s="1" t="s">
        <v>8735</v>
      </c>
      <c r="G7250" s="1" t="s">
        <v>5803</v>
      </c>
      <c r="H7250" s="1" t="s">
        <v>8545</v>
      </c>
      <c r="I7250" s="1" t="b">
        <v>0</v>
      </c>
      <c r="J7250" s="1">
        <v>0</v>
      </c>
      <c r="K7250" s="1">
        <v>1</v>
      </c>
      <c r="L7250" s="1">
        <v>0</v>
      </c>
      <c r="M7250" s="1">
        <v>57</v>
      </c>
      <c r="N7250" s="1">
        <v>5.2680221811460202</v>
      </c>
      <c r="O7250" s="1" t="s">
        <v>8546</v>
      </c>
    </row>
    <row r="7251" spans="1:15" x14ac:dyDescent="0.3">
      <c r="A7251" s="1" t="s">
        <v>5700</v>
      </c>
      <c r="B7251" s="1" t="s">
        <v>5775</v>
      </c>
      <c r="C7251" s="1">
        <v>4</v>
      </c>
      <c r="D7251" s="1" t="s">
        <v>7426</v>
      </c>
      <c r="E7251" s="1">
        <v>5</v>
      </c>
      <c r="F7251" s="1" t="s">
        <v>8735</v>
      </c>
      <c r="G7251" s="1" t="s">
        <v>5876</v>
      </c>
      <c r="H7251" s="1" t="s">
        <v>8506</v>
      </c>
      <c r="I7251" s="1" t="b">
        <v>0</v>
      </c>
      <c r="J7251" s="1">
        <v>4</v>
      </c>
      <c r="K7251" s="1">
        <v>0</v>
      </c>
      <c r="L7251" s="1">
        <v>0</v>
      </c>
      <c r="M7251" s="1">
        <v>22</v>
      </c>
      <c r="N7251" s="1">
        <v>2.0332717190388099</v>
      </c>
      <c r="O7251" s="1" t="s">
        <v>8532</v>
      </c>
    </row>
    <row r="7252" spans="1:15" x14ac:dyDescent="0.3">
      <c r="A7252" s="1" t="s">
        <v>5700</v>
      </c>
      <c r="B7252" s="1" t="s">
        <v>5775</v>
      </c>
      <c r="C7252" s="1">
        <v>4</v>
      </c>
      <c r="D7252" s="1" t="s">
        <v>7426</v>
      </c>
      <c r="E7252" s="1">
        <v>5</v>
      </c>
      <c r="F7252" s="1" t="s">
        <v>8735</v>
      </c>
      <c r="G7252" s="1" t="s">
        <v>5810</v>
      </c>
      <c r="H7252" s="1" t="s">
        <v>8506</v>
      </c>
      <c r="I7252" s="1" t="b">
        <v>0</v>
      </c>
      <c r="J7252" s="1">
        <v>2</v>
      </c>
      <c r="K7252" s="1">
        <v>0</v>
      </c>
      <c r="L7252" s="1">
        <v>7</v>
      </c>
      <c r="M7252" s="1">
        <v>12</v>
      </c>
      <c r="N7252" s="1">
        <v>1.10905730129389</v>
      </c>
      <c r="O7252" s="1" t="s">
        <v>8736</v>
      </c>
    </row>
    <row r="7253" spans="1:15" x14ac:dyDescent="0.3">
      <c r="A7253" s="1" t="s">
        <v>5700</v>
      </c>
      <c r="B7253" s="1" t="s">
        <v>5775</v>
      </c>
      <c r="C7253" s="1">
        <v>4</v>
      </c>
      <c r="D7253" s="1" t="s">
        <v>7426</v>
      </c>
      <c r="E7253" s="1">
        <v>5</v>
      </c>
      <c r="F7253" s="1" t="s">
        <v>8735</v>
      </c>
      <c r="G7253" s="1" t="s">
        <v>5803</v>
      </c>
      <c r="H7253" s="1" t="s">
        <v>8545</v>
      </c>
      <c r="I7253" s="1" t="b">
        <v>0</v>
      </c>
      <c r="J7253" s="1">
        <v>0</v>
      </c>
      <c r="K7253" s="1">
        <v>1</v>
      </c>
      <c r="L7253" s="1">
        <v>0</v>
      </c>
      <c r="M7253" s="1">
        <v>11</v>
      </c>
      <c r="N7253" s="1">
        <v>1.0166358595194001</v>
      </c>
      <c r="O7253" s="1" t="s">
        <v>8550</v>
      </c>
    </row>
    <row r="7254" spans="1:15" x14ac:dyDescent="0.3">
      <c r="A7254" s="1" t="s">
        <v>5700</v>
      </c>
      <c r="B7254" s="1" t="s">
        <v>5775</v>
      </c>
      <c r="C7254" s="1">
        <v>4</v>
      </c>
      <c r="D7254" s="1" t="s">
        <v>7426</v>
      </c>
      <c r="E7254" s="1">
        <v>6</v>
      </c>
      <c r="F7254" s="1" t="s">
        <v>8737</v>
      </c>
      <c r="G7254" s="1" t="s">
        <v>5801</v>
      </c>
      <c r="H7254" s="1" t="s">
        <v>8506</v>
      </c>
      <c r="I7254" s="1" t="b">
        <v>0</v>
      </c>
      <c r="J7254" s="1">
        <v>1</v>
      </c>
      <c r="K7254" s="1">
        <v>0</v>
      </c>
      <c r="L7254" s="1">
        <v>0</v>
      </c>
      <c r="M7254" s="1">
        <v>1836</v>
      </c>
      <c r="N7254" s="1">
        <v>90.936106983655193</v>
      </c>
      <c r="O7254" s="1" t="s">
        <v>8512</v>
      </c>
    </row>
    <row r="7255" spans="1:15" x14ac:dyDescent="0.3">
      <c r="A7255" s="1" t="s">
        <v>5700</v>
      </c>
      <c r="B7255" s="1" t="s">
        <v>5775</v>
      </c>
      <c r="C7255" s="1">
        <v>4</v>
      </c>
      <c r="D7255" s="1" t="s">
        <v>7426</v>
      </c>
      <c r="E7255" s="1">
        <v>6</v>
      </c>
      <c r="F7255" s="1" t="s">
        <v>8737</v>
      </c>
      <c r="G7255" s="1" t="s">
        <v>5814</v>
      </c>
      <c r="H7255" s="1" t="s">
        <v>8506</v>
      </c>
      <c r="I7255" s="1" t="b">
        <v>1</v>
      </c>
      <c r="J7255" s="1">
        <v>0</v>
      </c>
      <c r="K7255" s="1">
        <v>0</v>
      </c>
      <c r="L7255" s="1">
        <v>0</v>
      </c>
      <c r="M7255" s="1">
        <v>44</v>
      </c>
      <c r="N7255" s="1">
        <v>2.1792966815254999</v>
      </c>
      <c r="O7255" s="1" t="s">
        <v>8507</v>
      </c>
    </row>
    <row r="7256" spans="1:15" x14ac:dyDescent="0.3">
      <c r="A7256" s="1" t="s">
        <v>5700</v>
      </c>
      <c r="B7256" s="1" t="s">
        <v>5775</v>
      </c>
      <c r="C7256" s="1">
        <v>4</v>
      </c>
      <c r="D7256" s="1" t="s">
        <v>7426</v>
      </c>
      <c r="E7256" s="1">
        <v>7</v>
      </c>
      <c r="F7256" s="1" t="s">
        <v>8738</v>
      </c>
      <c r="G7256" s="1" t="s">
        <v>5801</v>
      </c>
      <c r="H7256" s="1" t="s">
        <v>8506</v>
      </c>
      <c r="I7256" s="1" t="b">
        <v>0</v>
      </c>
      <c r="J7256" s="1">
        <v>1</v>
      </c>
      <c r="K7256" s="1">
        <v>0</v>
      </c>
      <c r="L7256" s="1">
        <v>0</v>
      </c>
      <c r="M7256" s="1">
        <v>1491</v>
      </c>
      <c r="N7256" s="1">
        <v>80.681818181818102</v>
      </c>
      <c r="O7256" s="1" t="s">
        <v>8512</v>
      </c>
    </row>
    <row r="7257" spans="1:15" x14ac:dyDescent="0.3">
      <c r="A7257" s="1" t="s">
        <v>5700</v>
      </c>
      <c r="B7257" s="1" t="s">
        <v>5775</v>
      </c>
      <c r="C7257" s="1">
        <v>4</v>
      </c>
      <c r="D7257" s="1" t="s">
        <v>7426</v>
      </c>
      <c r="E7257" s="1">
        <v>7</v>
      </c>
      <c r="F7257" s="1" t="s">
        <v>8738</v>
      </c>
      <c r="G7257" s="1" t="s">
        <v>5834</v>
      </c>
      <c r="H7257" s="1" t="s">
        <v>8506</v>
      </c>
      <c r="I7257" s="1" t="b">
        <v>0</v>
      </c>
      <c r="J7257" s="1">
        <v>13</v>
      </c>
      <c r="K7257" s="1">
        <v>0</v>
      </c>
      <c r="L7257" s="1">
        <v>0</v>
      </c>
      <c r="M7257" s="1">
        <v>88</v>
      </c>
      <c r="N7257" s="1">
        <v>4.7619047619047601</v>
      </c>
      <c r="O7257" s="1" t="s">
        <v>8573</v>
      </c>
    </row>
    <row r="7258" spans="1:15" x14ac:dyDescent="0.3">
      <c r="A7258" s="1" t="s">
        <v>5700</v>
      </c>
      <c r="B7258" s="1" t="s">
        <v>5775</v>
      </c>
      <c r="C7258" s="1">
        <v>4</v>
      </c>
      <c r="D7258" s="1" t="s">
        <v>7426</v>
      </c>
      <c r="E7258" s="1">
        <v>7</v>
      </c>
      <c r="F7258" s="1" t="s">
        <v>8738</v>
      </c>
      <c r="G7258" s="1" t="s">
        <v>5803</v>
      </c>
      <c r="H7258" s="1" t="s">
        <v>8545</v>
      </c>
      <c r="I7258" s="1" t="b">
        <v>0</v>
      </c>
      <c r="J7258" s="1">
        <v>0</v>
      </c>
      <c r="K7258" s="1">
        <v>1</v>
      </c>
      <c r="L7258" s="1">
        <v>0</v>
      </c>
      <c r="M7258" s="1">
        <v>50</v>
      </c>
      <c r="N7258" s="1">
        <v>2.7056277056277001</v>
      </c>
      <c r="O7258" s="1" t="s">
        <v>8739</v>
      </c>
    </row>
    <row r="7259" spans="1:15" x14ac:dyDescent="0.3">
      <c r="A7259" s="1" t="s">
        <v>5700</v>
      </c>
      <c r="B7259" s="1" t="s">
        <v>5775</v>
      </c>
      <c r="C7259" s="1">
        <v>4</v>
      </c>
      <c r="D7259" s="1" t="s">
        <v>7426</v>
      </c>
      <c r="E7259" s="1">
        <v>7</v>
      </c>
      <c r="F7259" s="1" t="s">
        <v>8738</v>
      </c>
      <c r="G7259" s="1" t="s">
        <v>5814</v>
      </c>
      <c r="H7259" s="1" t="s">
        <v>8506</v>
      </c>
      <c r="I7259" s="1" t="b">
        <v>1</v>
      </c>
      <c r="J7259" s="1">
        <v>0</v>
      </c>
      <c r="K7259" s="1">
        <v>0</v>
      </c>
      <c r="L7259" s="1">
        <v>0</v>
      </c>
      <c r="M7259" s="1">
        <v>37</v>
      </c>
      <c r="N7259" s="1">
        <v>2.0021645021644998</v>
      </c>
      <c r="O7259" s="1" t="s">
        <v>8507</v>
      </c>
    </row>
    <row r="7260" spans="1:15" x14ac:dyDescent="0.3">
      <c r="A7260" s="1" t="s">
        <v>5700</v>
      </c>
      <c r="B7260" s="1" t="s">
        <v>5775</v>
      </c>
      <c r="C7260" s="1">
        <v>4</v>
      </c>
      <c r="D7260" s="1" t="s">
        <v>7426</v>
      </c>
      <c r="E7260" s="1">
        <v>7</v>
      </c>
      <c r="F7260" s="1" t="s">
        <v>8738</v>
      </c>
      <c r="G7260" s="1" t="s">
        <v>5834</v>
      </c>
      <c r="H7260" s="1" t="s">
        <v>8506</v>
      </c>
      <c r="I7260" s="1" t="b">
        <v>0</v>
      </c>
      <c r="J7260" s="1">
        <v>8</v>
      </c>
      <c r="K7260" s="1">
        <v>0</v>
      </c>
      <c r="L7260" s="1">
        <v>3</v>
      </c>
      <c r="M7260" s="1">
        <v>28</v>
      </c>
      <c r="N7260" s="1">
        <v>1.51515151515151</v>
      </c>
      <c r="O7260" s="1" t="s">
        <v>8740</v>
      </c>
    </row>
    <row r="7261" spans="1:15" x14ac:dyDescent="0.3">
      <c r="A7261" s="1" t="s">
        <v>5700</v>
      </c>
      <c r="B7261" s="1" t="s">
        <v>5775</v>
      </c>
      <c r="C7261" s="1">
        <v>4</v>
      </c>
      <c r="D7261" s="1" t="s">
        <v>7426</v>
      </c>
      <c r="E7261" s="1">
        <v>8</v>
      </c>
      <c r="F7261" s="1" t="s">
        <v>8741</v>
      </c>
      <c r="G7261" s="1" t="s">
        <v>5801</v>
      </c>
      <c r="H7261" s="1" t="s">
        <v>8506</v>
      </c>
      <c r="I7261" s="1" t="b">
        <v>0</v>
      </c>
      <c r="J7261" s="1">
        <v>1</v>
      </c>
      <c r="K7261" s="1">
        <v>0</v>
      </c>
      <c r="L7261" s="1">
        <v>0</v>
      </c>
      <c r="M7261" s="1">
        <v>940</v>
      </c>
      <c r="N7261" s="1">
        <v>81.810269799825903</v>
      </c>
      <c r="O7261" s="1" t="s">
        <v>8512</v>
      </c>
    </row>
    <row r="7262" spans="1:15" x14ac:dyDescent="0.3">
      <c r="A7262" s="1" t="s">
        <v>5700</v>
      </c>
      <c r="B7262" s="1" t="s">
        <v>5775</v>
      </c>
      <c r="C7262" s="1">
        <v>4</v>
      </c>
      <c r="D7262" s="1" t="s">
        <v>7426</v>
      </c>
      <c r="E7262" s="1">
        <v>8</v>
      </c>
      <c r="F7262" s="1" t="s">
        <v>8741</v>
      </c>
      <c r="G7262" s="1" t="s">
        <v>5801</v>
      </c>
      <c r="H7262" s="1" t="s">
        <v>8506</v>
      </c>
      <c r="I7262" s="1" t="b">
        <v>0</v>
      </c>
      <c r="J7262" s="1">
        <v>1</v>
      </c>
      <c r="K7262" s="1">
        <v>0</v>
      </c>
      <c r="L7262" s="1">
        <v>20</v>
      </c>
      <c r="M7262" s="1">
        <v>30</v>
      </c>
      <c r="N7262" s="1">
        <v>2.6109660574412499</v>
      </c>
      <c r="O7262" s="1" t="s">
        <v>8742</v>
      </c>
    </row>
    <row r="7263" spans="1:15" x14ac:dyDescent="0.3">
      <c r="A7263" s="1" t="s">
        <v>5700</v>
      </c>
      <c r="B7263" s="1" t="s">
        <v>5775</v>
      </c>
      <c r="C7263" s="1">
        <v>4</v>
      </c>
      <c r="D7263" s="1" t="s">
        <v>7426</v>
      </c>
      <c r="E7263" s="1">
        <v>8</v>
      </c>
      <c r="F7263" s="1" t="s">
        <v>8741</v>
      </c>
      <c r="G7263" s="1" t="s">
        <v>5840</v>
      </c>
      <c r="H7263" s="1" t="s">
        <v>8506</v>
      </c>
      <c r="I7263" s="1" t="b">
        <v>0</v>
      </c>
      <c r="J7263" s="1">
        <v>5</v>
      </c>
      <c r="K7263" s="1">
        <v>0</v>
      </c>
      <c r="L7263" s="1">
        <v>0</v>
      </c>
      <c r="M7263" s="1">
        <v>20</v>
      </c>
      <c r="N7263" s="1">
        <v>1.7406440382941599</v>
      </c>
      <c r="O7263" s="1" t="s">
        <v>8509</v>
      </c>
    </row>
    <row r="7264" spans="1:15" x14ac:dyDescent="0.3">
      <c r="A7264" s="1" t="s">
        <v>5700</v>
      </c>
      <c r="B7264" s="1" t="s">
        <v>5775</v>
      </c>
      <c r="C7264" s="1">
        <v>4</v>
      </c>
      <c r="D7264" s="1" t="s">
        <v>7426</v>
      </c>
      <c r="E7264" s="1">
        <v>8</v>
      </c>
      <c r="F7264" s="1" t="s">
        <v>8741</v>
      </c>
      <c r="G7264" s="1" t="s">
        <v>5834</v>
      </c>
      <c r="H7264" s="1" t="s">
        <v>8743</v>
      </c>
      <c r="I7264" s="1" t="b">
        <v>0</v>
      </c>
      <c r="J7264" s="1">
        <v>6</v>
      </c>
      <c r="K7264" s="1">
        <v>5</v>
      </c>
      <c r="L7264" s="1">
        <v>4</v>
      </c>
      <c r="M7264" s="1">
        <v>19</v>
      </c>
      <c r="N7264" s="1">
        <v>1.6536118363794601</v>
      </c>
      <c r="O7264" s="1" t="s">
        <v>8744</v>
      </c>
    </row>
    <row r="7265" spans="1:15" x14ac:dyDescent="0.3">
      <c r="A7265" s="1" t="s">
        <v>5700</v>
      </c>
      <c r="B7265" s="1" t="s">
        <v>5775</v>
      </c>
      <c r="C7265" s="1">
        <v>4</v>
      </c>
      <c r="D7265" s="1" t="s">
        <v>7426</v>
      </c>
      <c r="E7265" s="1">
        <v>8</v>
      </c>
      <c r="F7265" s="1" t="s">
        <v>8741</v>
      </c>
      <c r="G7265" s="1" t="s">
        <v>5814</v>
      </c>
      <c r="H7265" s="1" t="s">
        <v>8506</v>
      </c>
      <c r="I7265" s="1" t="b">
        <v>1</v>
      </c>
      <c r="J7265" s="1">
        <v>0</v>
      </c>
      <c r="K7265" s="1">
        <v>0</v>
      </c>
      <c r="L7265" s="1">
        <v>0</v>
      </c>
      <c r="M7265" s="1">
        <v>12</v>
      </c>
      <c r="N7265" s="1">
        <v>1.0443864229765001</v>
      </c>
      <c r="O7265" s="1" t="s">
        <v>8507</v>
      </c>
    </row>
    <row r="7266" spans="1:15" x14ac:dyDescent="0.3">
      <c r="A7266" s="1" t="s">
        <v>5700</v>
      </c>
      <c r="B7266" s="1" t="s">
        <v>5775</v>
      </c>
      <c r="C7266" s="1">
        <v>4</v>
      </c>
      <c r="D7266" s="1" t="s">
        <v>7426</v>
      </c>
      <c r="E7266" s="1">
        <v>9</v>
      </c>
      <c r="F7266" s="1" t="s">
        <v>8745</v>
      </c>
      <c r="G7266" s="1" t="s">
        <v>5801</v>
      </c>
      <c r="H7266" s="1" t="s">
        <v>8506</v>
      </c>
      <c r="I7266" s="1" t="b">
        <v>0</v>
      </c>
      <c r="J7266" s="1">
        <v>1</v>
      </c>
      <c r="K7266" s="1">
        <v>0</v>
      </c>
      <c r="L7266" s="1">
        <v>20</v>
      </c>
      <c r="M7266" s="1">
        <v>289</v>
      </c>
      <c r="N7266" s="1">
        <v>23.943661971830899</v>
      </c>
      <c r="O7266" s="1" t="s">
        <v>8742</v>
      </c>
    </row>
    <row r="7267" spans="1:15" x14ac:dyDescent="0.3">
      <c r="A7267" s="1" t="s">
        <v>5700</v>
      </c>
      <c r="B7267" s="1" t="s">
        <v>5775</v>
      </c>
      <c r="C7267" s="1">
        <v>4</v>
      </c>
      <c r="D7267" s="1" t="s">
        <v>7426</v>
      </c>
      <c r="E7267" s="1">
        <v>9</v>
      </c>
      <c r="F7267" s="1" t="s">
        <v>8745</v>
      </c>
      <c r="G7267" s="1" t="s">
        <v>5840</v>
      </c>
      <c r="H7267" s="1" t="s">
        <v>8506</v>
      </c>
      <c r="I7267" s="1" t="b">
        <v>0</v>
      </c>
      <c r="J7267" s="1">
        <v>5</v>
      </c>
      <c r="K7267" s="1">
        <v>0</v>
      </c>
      <c r="L7267" s="1">
        <v>0</v>
      </c>
      <c r="M7267" s="1">
        <v>195</v>
      </c>
      <c r="N7267" s="1">
        <v>16.155758077879</v>
      </c>
      <c r="O7267" s="1" t="s">
        <v>8509</v>
      </c>
    </row>
    <row r="7268" spans="1:15" x14ac:dyDescent="0.3">
      <c r="A7268" s="1" t="s">
        <v>5700</v>
      </c>
      <c r="B7268" s="1" t="s">
        <v>5775</v>
      </c>
      <c r="C7268" s="1">
        <v>4</v>
      </c>
      <c r="D7268" s="1" t="s">
        <v>7426</v>
      </c>
      <c r="E7268" s="1">
        <v>9</v>
      </c>
      <c r="F7268" s="1" t="s">
        <v>8745</v>
      </c>
      <c r="G7268" s="1" t="s">
        <v>5834</v>
      </c>
      <c r="H7268" s="1" t="s">
        <v>8743</v>
      </c>
      <c r="I7268" s="1" t="b">
        <v>0</v>
      </c>
      <c r="J7268" s="1">
        <v>6</v>
      </c>
      <c r="K7268" s="1">
        <v>5</v>
      </c>
      <c r="L7268" s="1">
        <v>4</v>
      </c>
      <c r="M7268" s="1">
        <v>168</v>
      </c>
      <c r="N7268" s="1">
        <v>13.918806959403399</v>
      </c>
      <c r="O7268" s="1" t="s">
        <v>8744</v>
      </c>
    </row>
    <row r="7269" spans="1:15" x14ac:dyDescent="0.3">
      <c r="A7269" s="1" t="s">
        <v>5700</v>
      </c>
      <c r="B7269" s="1" t="s">
        <v>5775</v>
      </c>
      <c r="C7269" s="1">
        <v>4</v>
      </c>
      <c r="D7269" s="1" t="s">
        <v>7426</v>
      </c>
      <c r="E7269" s="1">
        <v>9</v>
      </c>
      <c r="F7269" s="1" t="s">
        <v>8745</v>
      </c>
      <c r="G7269" s="1" t="s">
        <v>5801</v>
      </c>
      <c r="H7269" s="1" t="s">
        <v>8506</v>
      </c>
      <c r="I7269" s="1" t="b">
        <v>0</v>
      </c>
      <c r="J7269" s="1">
        <v>1</v>
      </c>
      <c r="K7269" s="1">
        <v>0</v>
      </c>
      <c r="L7269" s="1">
        <v>0</v>
      </c>
      <c r="M7269" s="1">
        <v>133</v>
      </c>
      <c r="N7269" s="1">
        <v>11.0190555095277</v>
      </c>
      <c r="O7269" s="1" t="s">
        <v>8512</v>
      </c>
    </row>
    <row r="7270" spans="1:15" x14ac:dyDescent="0.3">
      <c r="A7270" s="1" t="s">
        <v>5700</v>
      </c>
      <c r="B7270" s="1" t="s">
        <v>5775</v>
      </c>
      <c r="C7270" s="1">
        <v>4</v>
      </c>
      <c r="D7270" s="1" t="s">
        <v>7426</v>
      </c>
      <c r="E7270" s="1">
        <v>9</v>
      </c>
      <c r="F7270" s="1" t="s">
        <v>8745</v>
      </c>
      <c r="G7270" s="1" t="s">
        <v>5834</v>
      </c>
      <c r="H7270" s="1" t="s">
        <v>8506</v>
      </c>
      <c r="I7270" s="1" t="b">
        <v>0</v>
      </c>
      <c r="J7270" s="1">
        <v>19</v>
      </c>
      <c r="K7270" s="1">
        <v>0</v>
      </c>
      <c r="L7270" s="1">
        <v>0</v>
      </c>
      <c r="M7270" s="1">
        <v>90</v>
      </c>
      <c r="N7270" s="1">
        <v>7.4565037282518603</v>
      </c>
      <c r="O7270" s="1" t="s">
        <v>8551</v>
      </c>
    </row>
    <row r="7271" spans="1:15" x14ac:dyDescent="0.3">
      <c r="A7271" s="1" t="s">
        <v>5700</v>
      </c>
      <c r="B7271" s="1" t="s">
        <v>5775</v>
      </c>
      <c r="C7271" s="1">
        <v>4</v>
      </c>
      <c r="D7271" s="1" t="s">
        <v>7426</v>
      </c>
      <c r="E7271" s="1">
        <v>9</v>
      </c>
      <c r="F7271" s="1" t="s">
        <v>8745</v>
      </c>
      <c r="G7271" s="1" t="s">
        <v>5834</v>
      </c>
      <c r="H7271" s="1" t="s">
        <v>8506</v>
      </c>
      <c r="I7271" s="1" t="b">
        <v>0</v>
      </c>
      <c r="J7271" s="1">
        <v>6</v>
      </c>
      <c r="K7271" s="1">
        <v>0</v>
      </c>
      <c r="L7271" s="1">
        <v>0</v>
      </c>
      <c r="M7271" s="1">
        <v>44</v>
      </c>
      <c r="N7271" s="1">
        <v>3.6454018227009102</v>
      </c>
      <c r="O7271" s="1" t="s">
        <v>8531</v>
      </c>
    </row>
    <row r="7272" spans="1:15" x14ac:dyDescent="0.3">
      <c r="A7272" s="1" t="s">
        <v>5700</v>
      </c>
      <c r="B7272" s="1" t="s">
        <v>5775</v>
      </c>
      <c r="C7272" s="1">
        <v>4</v>
      </c>
      <c r="D7272" s="1" t="s">
        <v>7426</v>
      </c>
      <c r="E7272" s="1">
        <v>9</v>
      </c>
      <c r="F7272" s="1" t="s">
        <v>8745</v>
      </c>
      <c r="G7272" s="1" t="s">
        <v>5816</v>
      </c>
      <c r="H7272" s="1" t="s">
        <v>8506</v>
      </c>
      <c r="I7272" s="1" t="b">
        <v>0</v>
      </c>
      <c r="J7272" s="1">
        <v>3</v>
      </c>
      <c r="K7272" s="1">
        <v>0</v>
      </c>
      <c r="L7272" s="1">
        <v>0</v>
      </c>
      <c r="M7272" s="1">
        <v>43</v>
      </c>
      <c r="N7272" s="1">
        <v>3.5625517812758898</v>
      </c>
      <c r="O7272" s="1" t="s">
        <v>8552</v>
      </c>
    </row>
    <row r="7273" spans="1:15" x14ac:dyDescent="0.3">
      <c r="A7273" s="1" t="s">
        <v>5700</v>
      </c>
      <c r="B7273" s="1" t="s">
        <v>5775</v>
      </c>
      <c r="C7273" s="1">
        <v>4</v>
      </c>
      <c r="D7273" s="1" t="s">
        <v>7426</v>
      </c>
      <c r="E7273" s="1">
        <v>9</v>
      </c>
      <c r="F7273" s="1" t="s">
        <v>8745</v>
      </c>
      <c r="G7273" s="1" t="s">
        <v>5834</v>
      </c>
      <c r="H7273" s="1" t="s">
        <v>8506</v>
      </c>
      <c r="I7273" s="1" t="b">
        <v>0</v>
      </c>
      <c r="J7273" s="1">
        <v>8</v>
      </c>
      <c r="K7273" s="1">
        <v>0</v>
      </c>
      <c r="L7273" s="1">
        <v>1</v>
      </c>
      <c r="M7273" s="1">
        <v>41</v>
      </c>
      <c r="N7273" s="1">
        <v>3.3968516984258401</v>
      </c>
      <c r="O7273" s="1" t="s">
        <v>8746</v>
      </c>
    </row>
    <row r="7274" spans="1:15" x14ac:dyDescent="0.3">
      <c r="A7274" s="1" t="s">
        <v>5700</v>
      </c>
      <c r="B7274" s="1" t="s">
        <v>5775</v>
      </c>
      <c r="C7274" s="1">
        <v>4</v>
      </c>
      <c r="D7274" s="1" t="s">
        <v>7426</v>
      </c>
      <c r="E7274" s="1">
        <v>9</v>
      </c>
      <c r="F7274" s="1" t="s">
        <v>8745</v>
      </c>
      <c r="G7274" s="1" t="s">
        <v>5803</v>
      </c>
      <c r="H7274" s="1" t="s">
        <v>8545</v>
      </c>
      <c r="I7274" s="1" t="b">
        <v>0</v>
      </c>
      <c r="J7274" s="1">
        <v>0</v>
      </c>
      <c r="K7274" s="1">
        <v>1</v>
      </c>
      <c r="L7274" s="1">
        <v>0</v>
      </c>
      <c r="M7274" s="1">
        <v>32</v>
      </c>
      <c r="N7274" s="1">
        <v>2.6512013256006601</v>
      </c>
      <c r="O7274" s="1" t="s">
        <v>8550</v>
      </c>
    </row>
    <row r="7275" spans="1:15" x14ac:dyDescent="0.3">
      <c r="A7275" s="1" t="s">
        <v>5700</v>
      </c>
      <c r="B7275" s="1" t="s">
        <v>5775</v>
      </c>
      <c r="C7275" s="1">
        <v>4</v>
      </c>
      <c r="D7275" s="1" t="s">
        <v>7426</v>
      </c>
      <c r="E7275" s="1">
        <v>9</v>
      </c>
      <c r="F7275" s="1" t="s">
        <v>8745</v>
      </c>
      <c r="G7275" s="1" t="s">
        <v>5814</v>
      </c>
      <c r="H7275" s="1" t="s">
        <v>8506</v>
      </c>
      <c r="I7275" s="1" t="b">
        <v>1</v>
      </c>
      <c r="J7275" s="1">
        <v>0</v>
      </c>
      <c r="K7275" s="1">
        <v>0</v>
      </c>
      <c r="L7275" s="1">
        <v>0</v>
      </c>
      <c r="M7275" s="1">
        <v>30</v>
      </c>
      <c r="N7275" s="1">
        <v>2.4855012427506198</v>
      </c>
      <c r="O7275" s="1" t="s">
        <v>8507</v>
      </c>
    </row>
    <row r="7276" spans="1:15" x14ac:dyDescent="0.3">
      <c r="A7276" s="1" t="s">
        <v>5700</v>
      </c>
      <c r="B7276" s="1" t="s">
        <v>5775</v>
      </c>
      <c r="C7276" s="1">
        <v>4</v>
      </c>
      <c r="D7276" s="1" t="s">
        <v>7426</v>
      </c>
      <c r="E7276" s="1">
        <v>9</v>
      </c>
      <c r="F7276" s="1" t="s">
        <v>8745</v>
      </c>
      <c r="G7276" s="1" t="s">
        <v>5803</v>
      </c>
      <c r="H7276" s="1" t="s">
        <v>8545</v>
      </c>
      <c r="I7276" s="1" t="b">
        <v>0</v>
      </c>
      <c r="J7276" s="1">
        <v>0</v>
      </c>
      <c r="K7276" s="1">
        <v>1</v>
      </c>
      <c r="L7276" s="1">
        <v>0</v>
      </c>
      <c r="M7276" s="1">
        <v>29</v>
      </c>
      <c r="N7276" s="1">
        <v>2.4026512013255998</v>
      </c>
      <c r="O7276" s="1" t="s">
        <v>8546</v>
      </c>
    </row>
    <row r="7277" spans="1:15" x14ac:dyDescent="0.3">
      <c r="A7277" s="1" t="s">
        <v>5700</v>
      </c>
      <c r="B7277" s="1" t="s">
        <v>5775</v>
      </c>
      <c r="C7277" s="1">
        <v>4</v>
      </c>
      <c r="D7277" s="1" t="s">
        <v>7426</v>
      </c>
      <c r="E7277" s="1">
        <v>10</v>
      </c>
      <c r="F7277" s="1" t="s">
        <v>8747</v>
      </c>
      <c r="G7277" s="1" t="s">
        <v>5814</v>
      </c>
      <c r="H7277" s="1" t="s">
        <v>8506</v>
      </c>
      <c r="I7277" s="1" t="b">
        <v>1</v>
      </c>
      <c r="J7277" s="1">
        <v>0</v>
      </c>
      <c r="K7277" s="1">
        <v>0</v>
      </c>
      <c r="L7277" s="1">
        <v>0</v>
      </c>
      <c r="M7277" s="1">
        <v>882</v>
      </c>
      <c r="N7277" s="1">
        <v>90.276356192425794</v>
      </c>
      <c r="O7277" s="1" t="s">
        <v>8507</v>
      </c>
    </row>
    <row r="7278" spans="1:15" x14ac:dyDescent="0.3">
      <c r="A7278" s="1" t="s">
        <v>5700</v>
      </c>
      <c r="B7278" s="1" t="s">
        <v>5775</v>
      </c>
      <c r="C7278" s="1">
        <v>4</v>
      </c>
      <c r="D7278" s="1" t="s">
        <v>7426</v>
      </c>
      <c r="E7278" s="1">
        <v>10</v>
      </c>
      <c r="F7278" s="1" t="s">
        <v>8747</v>
      </c>
      <c r="G7278" s="1" t="s">
        <v>5801</v>
      </c>
      <c r="H7278" s="1" t="s">
        <v>8506</v>
      </c>
      <c r="I7278" s="1" t="b">
        <v>0</v>
      </c>
      <c r="J7278" s="1">
        <v>1</v>
      </c>
      <c r="K7278" s="1">
        <v>0</v>
      </c>
      <c r="L7278" s="1">
        <v>0</v>
      </c>
      <c r="M7278" s="1">
        <v>18</v>
      </c>
      <c r="N7278" s="1">
        <v>1.8423746161719501</v>
      </c>
      <c r="O7278" s="1" t="s">
        <v>8512</v>
      </c>
    </row>
    <row r="7279" spans="1:15" x14ac:dyDescent="0.3">
      <c r="A7279" s="1" t="s">
        <v>5700</v>
      </c>
      <c r="B7279" s="1" t="s">
        <v>5775</v>
      </c>
      <c r="C7279" s="1">
        <v>4</v>
      </c>
      <c r="D7279" s="1" t="s">
        <v>7426</v>
      </c>
      <c r="E7279" s="1">
        <v>11</v>
      </c>
      <c r="F7279" s="1" t="s">
        <v>8748</v>
      </c>
      <c r="G7279" s="1" t="s">
        <v>5814</v>
      </c>
      <c r="H7279" s="1" t="s">
        <v>8506</v>
      </c>
      <c r="I7279" s="1" t="b">
        <v>1</v>
      </c>
      <c r="J7279" s="1">
        <v>0</v>
      </c>
      <c r="K7279" s="1">
        <v>0</v>
      </c>
      <c r="L7279" s="1">
        <v>0</v>
      </c>
      <c r="M7279" s="1">
        <v>283</v>
      </c>
      <c r="N7279" s="1">
        <v>59.081419624217098</v>
      </c>
      <c r="O7279" s="1" t="s">
        <v>8507</v>
      </c>
    </row>
    <row r="7280" spans="1:15" x14ac:dyDescent="0.3">
      <c r="A7280" s="1" t="s">
        <v>5700</v>
      </c>
      <c r="B7280" s="1" t="s">
        <v>5775</v>
      </c>
      <c r="C7280" s="1">
        <v>4</v>
      </c>
      <c r="D7280" s="1" t="s">
        <v>7426</v>
      </c>
      <c r="E7280" s="1">
        <v>11</v>
      </c>
      <c r="F7280" s="1" t="s">
        <v>8748</v>
      </c>
      <c r="G7280" s="1" t="s">
        <v>5801</v>
      </c>
      <c r="H7280" s="1" t="s">
        <v>8506</v>
      </c>
      <c r="I7280" s="1" t="b">
        <v>0</v>
      </c>
      <c r="J7280" s="1">
        <v>1</v>
      </c>
      <c r="K7280" s="1">
        <v>0</v>
      </c>
      <c r="L7280" s="1">
        <v>0</v>
      </c>
      <c r="M7280" s="1">
        <v>78</v>
      </c>
      <c r="N7280" s="1">
        <v>16.283924843423801</v>
      </c>
      <c r="O7280" s="1" t="s">
        <v>8512</v>
      </c>
    </row>
    <row r="7281" spans="1:15" x14ac:dyDescent="0.3">
      <c r="A7281" s="1" t="s">
        <v>5700</v>
      </c>
      <c r="B7281" s="1" t="s">
        <v>5775</v>
      </c>
      <c r="C7281" s="1">
        <v>4</v>
      </c>
      <c r="D7281" s="1" t="s">
        <v>7426</v>
      </c>
      <c r="E7281" s="1">
        <v>11</v>
      </c>
      <c r="F7281" s="1" t="s">
        <v>8748</v>
      </c>
      <c r="G7281" s="1" t="s">
        <v>5840</v>
      </c>
      <c r="H7281" s="1" t="s">
        <v>8506</v>
      </c>
      <c r="I7281" s="1" t="b">
        <v>0</v>
      </c>
      <c r="J7281" s="1">
        <v>5</v>
      </c>
      <c r="K7281" s="1">
        <v>0</v>
      </c>
      <c r="L7281" s="1">
        <v>0</v>
      </c>
      <c r="M7281" s="1">
        <v>10</v>
      </c>
      <c r="N7281" s="1">
        <v>2.08768267223381</v>
      </c>
      <c r="O7281" s="1" t="s">
        <v>8509</v>
      </c>
    </row>
    <row r="7282" spans="1:15" x14ac:dyDescent="0.3">
      <c r="A7282" s="1" t="s">
        <v>5700</v>
      </c>
      <c r="B7282" s="1" t="s">
        <v>5775</v>
      </c>
      <c r="C7282" s="1">
        <v>4</v>
      </c>
      <c r="D7282" s="1" t="s">
        <v>7426</v>
      </c>
      <c r="E7282" s="1">
        <v>11</v>
      </c>
      <c r="F7282" s="1" t="s">
        <v>8748</v>
      </c>
      <c r="G7282" s="1" t="s">
        <v>5834</v>
      </c>
      <c r="H7282" s="1" t="s">
        <v>8506</v>
      </c>
      <c r="I7282" s="1" t="b">
        <v>0</v>
      </c>
      <c r="J7282" s="1">
        <v>12</v>
      </c>
      <c r="K7282" s="1">
        <v>0</v>
      </c>
      <c r="L7282" s="1">
        <v>0</v>
      </c>
      <c r="M7282" s="1">
        <v>9</v>
      </c>
      <c r="N7282" s="1">
        <v>1.8789144050104301</v>
      </c>
      <c r="O7282" s="1" t="s">
        <v>8620</v>
      </c>
    </row>
    <row r="7283" spans="1:15" x14ac:dyDescent="0.3">
      <c r="A7283" s="1" t="s">
        <v>5700</v>
      </c>
      <c r="B7283" s="1" t="s">
        <v>5775</v>
      </c>
      <c r="C7283" s="1">
        <v>4</v>
      </c>
      <c r="D7283" s="1" t="s">
        <v>7426</v>
      </c>
      <c r="E7283" s="1">
        <v>11</v>
      </c>
      <c r="F7283" s="1" t="s">
        <v>8748</v>
      </c>
      <c r="G7283" s="1" t="s">
        <v>5798</v>
      </c>
      <c r="H7283" s="1" t="s">
        <v>8506</v>
      </c>
      <c r="I7283" s="1" t="b">
        <v>0</v>
      </c>
      <c r="J7283" s="1">
        <v>0</v>
      </c>
      <c r="K7283" s="1">
        <v>0</v>
      </c>
      <c r="L7283" s="1">
        <v>8</v>
      </c>
      <c r="M7283" s="1">
        <v>7</v>
      </c>
      <c r="N7283" s="1">
        <v>1.46137787056367</v>
      </c>
      <c r="O7283" s="1" t="s">
        <v>8519</v>
      </c>
    </row>
    <row r="7284" spans="1:15" x14ac:dyDescent="0.3">
      <c r="A7284" s="1" t="s">
        <v>5700</v>
      </c>
      <c r="B7284" s="1" t="s">
        <v>5775</v>
      </c>
      <c r="C7284" s="1">
        <v>4</v>
      </c>
      <c r="D7284" s="1" t="s">
        <v>7426</v>
      </c>
      <c r="E7284" s="1">
        <v>11</v>
      </c>
      <c r="F7284" s="1" t="s">
        <v>8748</v>
      </c>
      <c r="G7284" s="1" t="s">
        <v>5876</v>
      </c>
      <c r="H7284" s="1" t="s">
        <v>8506</v>
      </c>
      <c r="I7284" s="1" t="b">
        <v>0</v>
      </c>
      <c r="J7284" s="1">
        <v>4</v>
      </c>
      <c r="K7284" s="1">
        <v>0</v>
      </c>
      <c r="L7284" s="1">
        <v>0</v>
      </c>
      <c r="M7284" s="1">
        <v>5</v>
      </c>
      <c r="N7284" s="1">
        <v>1.0438413361169001</v>
      </c>
      <c r="O7284" s="1" t="s">
        <v>8532</v>
      </c>
    </row>
    <row r="7285" spans="1:15" x14ac:dyDescent="0.3">
      <c r="A7285" s="1" t="s">
        <v>5700</v>
      </c>
      <c r="B7285" s="1" t="s">
        <v>5775</v>
      </c>
      <c r="C7285" s="1">
        <v>4</v>
      </c>
      <c r="D7285" s="1" t="s">
        <v>7426</v>
      </c>
      <c r="E7285" s="1">
        <v>12</v>
      </c>
      <c r="F7285" s="1" t="s">
        <v>8749</v>
      </c>
      <c r="G7285" s="1" t="s">
        <v>5840</v>
      </c>
      <c r="H7285" s="1" t="s">
        <v>8506</v>
      </c>
      <c r="I7285" s="1" t="b">
        <v>0</v>
      </c>
      <c r="J7285" s="1">
        <v>5</v>
      </c>
      <c r="K7285" s="1">
        <v>0</v>
      </c>
      <c r="L7285" s="1">
        <v>0</v>
      </c>
      <c r="M7285" s="1">
        <v>701</v>
      </c>
      <c r="N7285" s="1">
        <v>72.119341563785994</v>
      </c>
      <c r="O7285" s="1" t="s">
        <v>8509</v>
      </c>
    </row>
    <row r="7286" spans="1:15" x14ac:dyDescent="0.3">
      <c r="A7286" s="1" t="s">
        <v>5700</v>
      </c>
      <c r="B7286" s="1" t="s">
        <v>5775</v>
      </c>
      <c r="C7286" s="1">
        <v>4</v>
      </c>
      <c r="D7286" s="1" t="s">
        <v>7426</v>
      </c>
      <c r="E7286" s="1">
        <v>12</v>
      </c>
      <c r="F7286" s="1" t="s">
        <v>8749</v>
      </c>
      <c r="G7286" s="1" t="s">
        <v>5801</v>
      </c>
      <c r="H7286" s="1" t="s">
        <v>8506</v>
      </c>
      <c r="I7286" s="1" t="b">
        <v>0</v>
      </c>
      <c r="J7286" s="1">
        <v>1</v>
      </c>
      <c r="K7286" s="1">
        <v>0</v>
      </c>
      <c r="L7286" s="1">
        <v>0</v>
      </c>
      <c r="M7286" s="1">
        <v>112</v>
      </c>
      <c r="N7286" s="1">
        <v>11.5226337448559</v>
      </c>
      <c r="O7286" s="1" t="s">
        <v>8512</v>
      </c>
    </row>
    <row r="7287" spans="1:15" x14ac:dyDescent="0.3">
      <c r="A7287" s="1" t="s">
        <v>5700</v>
      </c>
      <c r="B7287" s="1" t="s">
        <v>5775</v>
      </c>
      <c r="C7287" s="1">
        <v>4</v>
      </c>
      <c r="D7287" s="1" t="s">
        <v>7426</v>
      </c>
      <c r="E7287" s="1">
        <v>12</v>
      </c>
      <c r="F7287" s="1" t="s">
        <v>8749</v>
      </c>
      <c r="G7287" s="1" t="s">
        <v>5814</v>
      </c>
      <c r="H7287" s="1" t="s">
        <v>8506</v>
      </c>
      <c r="I7287" s="1" t="b">
        <v>1</v>
      </c>
      <c r="J7287" s="1">
        <v>0</v>
      </c>
      <c r="K7287" s="1">
        <v>0</v>
      </c>
      <c r="L7287" s="1">
        <v>0</v>
      </c>
      <c r="M7287" s="1">
        <v>52</v>
      </c>
      <c r="N7287" s="1">
        <v>5.3497942386831197</v>
      </c>
      <c r="O7287" s="1" t="s">
        <v>8507</v>
      </c>
    </row>
    <row r="7288" spans="1:15" x14ac:dyDescent="0.3">
      <c r="A7288" s="1" t="s">
        <v>5700</v>
      </c>
      <c r="B7288" s="1" t="s">
        <v>5775</v>
      </c>
      <c r="C7288" s="1">
        <v>4</v>
      </c>
      <c r="D7288" s="1" t="s">
        <v>7426</v>
      </c>
      <c r="E7288" s="1">
        <v>12</v>
      </c>
      <c r="F7288" s="1" t="s">
        <v>8749</v>
      </c>
      <c r="G7288" s="1" t="s">
        <v>5876</v>
      </c>
      <c r="H7288" s="1" t="s">
        <v>8506</v>
      </c>
      <c r="I7288" s="1" t="b">
        <v>0</v>
      </c>
      <c r="J7288" s="1">
        <v>4</v>
      </c>
      <c r="K7288" s="1">
        <v>0</v>
      </c>
      <c r="L7288" s="1">
        <v>0</v>
      </c>
      <c r="M7288" s="1">
        <v>34</v>
      </c>
      <c r="N7288" s="1">
        <v>3.4979423868312698</v>
      </c>
      <c r="O7288" s="1" t="s">
        <v>8532</v>
      </c>
    </row>
    <row r="7289" spans="1:15" x14ac:dyDescent="0.3">
      <c r="A7289" s="1" t="s">
        <v>5700</v>
      </c>
      <c r="B7289" s="1" t="s">
        <v>5775</v>
      </c>
      <c r="C7289" s="1">
        <v>4</v>
      </c>
      <c r="D7289" s="1" t="s">
        <v>7426</v>
      </c>
      <c r="E7289" s="1">
        <v>13</v>
      </c>
      <c r="F7289" s="1" t="s">
        <v>8750</v>
      </c>
      <c r="G7289" s="1" t="s">
        <v>5876</v>
      </c>
      <c r="H7289" s="1" t="s">
        <v>8506</v>
      </c>
      <c r="I7289" s="1" t="b">
        <v>0</v>
      </c>
      <c r="J7289" s="1">
        <v>4</v>
      </c>
      <c r="K7289" s="1">
        <v>0</v>
      </c>
      <c r="L7289" s="1">
        <v>0</v>
      </c>
      <c r="M7289" s="1">
        <v>168</v>
      </c>
      <c r="N7289" s="1">
        <v>24.669603524229</v>
      </c>
      <c r="O7289" s="1" t="s">
        <v>8532</v>
      </c>
    </row>
    <row r="7290" spans="1:15" x14ac:dyDescent="0.3">
      <c r="A7290" s="1" t="s">
        <v>5700</v>
      </c>
      <c r="B7290" s="1" t="s">
        <v>5775</v>
      </c>
      <c r="C7290" s="1">
        <v>4</v>
      </c>
      <c r="D7290" s="1" t="s">
        <v>7426</v>
      </c>
      <c r="E7290" s="1">
        <v>13</v>
      </c>
      <c r="F7290" s="1" t="s">
        <v>8750</v>
      </c>
      <c r="G7290" s="1" t="s">
        <v>5814</v>
      </c>
      <c r="H7290" s="1" t="s">
        <v>8506</v>
      </c>
      <c r="I7290" s="1" t="b">
        <v>1</v>
      </c>
      <c r="J7290" s="1">
        <v>0</v>
      </c>
      <c r="K7290" s="1">
        <v>0</v>
      </c>
      <c r="L7290" s="1">
        <v>0</v>
      </c>
      <c r="M7290" s="1">
        <v>165</v>
      </c>
      <c r="N7290" s="1">
        <v>24.2290748898678</v>
      </c>
      <c r="O7290" s="1" t="s">
        <v>8507</v>
      </c>
    </row>
    <row r="7291" spans="1:15" x14ac:dyDescent="0.3">
      <c r="A7291" s="1" t="s">
        <v>5700</v>
      </c>
      <c r="B7291" s="1" t="s">
        <v>5775</v>
      </c>
      <c r="C7291" s="1">
        <v>4</v>
      </c>
      <c r="D7291" s="1" t="s">
        <v>7426</v>
      </c>
      <c r="E7291" s="1">
        <v>13</v>
      </c>
      <c r="F7291" s="1" t="s">
        <v>8750</v>
      </c>
      <c r="G7291" s="1" t="s">
        <v>5840</v>
      </c>
      <c r="H7291" s="1" t="s">
        <v>8506</v>
      </c>
      <c r="I7291" s="1" t="b">
        <v>0</v>
      </c>
      <c r="J7291" s="1">
        <v>5</v>
      </c>
      <c r="K7291" s="1">
        <v>0</v>
      </c>
      <c r="L7291" s="1">
        <v>0</v>
      </c>
      <c r="M7291" s="1">
        <v>96</v>
      </c>
      <c r="N7291" s="1">
        <v>14.0969162995594</v>
      </c>
      <c r="O7291" s="1" t="s">
        <v>8509</v>
      </c>
    </row>
    <row r="7292" spans="1:15" x14ac:dyDescent="0.3">
      <c r="A7292" s="1" t="s">
        <v>5700</v>
      </c>
      <c r="B7292" s="1" t="s">
        <v>5775</v>
      </c>
      <c r="C7292" s="1">
        <v>4</v>
      </c>
      <c r="D7292" s="1" t="s">
        <v>7426</v>
      </c>
      <c r="E7292" s="1">
        <v>13</v>
      </c>
      <c r="F7292" s="1" t="s">
        <v>8750</v>
      </c>
      <c r="G7292" s="1" t="s">
        <v>5801</v>
      </c>
      <c r="H7292" s="1" t="s">
        <v>8506</v>
      </c>
      <c r="I7292" s="1" t="b">
        <v>0</v>
      </c>
      <c r="J7292" s="1">
        <v>1</v>
      </c>
      <c r="K7292" s="1">
        <v>0</v>
      </c>
      <c r="L7292" s="1">
        <v>0</v>
      </c>
      <c r="M7292" s="1">
        <v>74</v>
      </c>
      <c r="N7292" s="1">
        <v>10.8663729809104</v>
      </c>
      <c r="O7292" s="1" t="s">
        <v>8512</v>
      </c>
    </row>
    <row r="7293" spans="1:15" x14ac:dyDescent="0.3">
      <c r="A7293" s="1" t="s">
        <v>5700</v>
      </c>
      <c r="B7293" s="1" t="s">
        <v>5775</v>
      </c>
      <c r="C7293" s="1">
        <v>4</v>
      </c>
      <c r="D7293" s="1" t="s">
        <v>7426</v>
      </c>
      <c r="E7293" s="1">
        <v>13</v>
      </c>
      <c r="F7293" s="1" t="s">
        <v>8750</v>
      </c>
      <c r="G7293" s="1" t="s">
        <v>5834</v>
      </c>
      <c r="H7293" s="1" t="s">
        <v>8506</v>
      </c>
      <c r="I7293" s="1" t="b">
        <v>0</v>
      </c>
      <c r="J7293" s="1">
        <v>19</v>
      </c>
      <c r="K7293" s="1">
        <v>0</v>
      </c>
      <c r="L7293" s="1">
        <v>0</v>
      </c>
      <c r="M7293" s="1">
        <v>10</v>
      </c>
      <c r="N7293" s="1">
        <v>1.4684287812041099</v>
      </c>
      <c r="O7293" s="1" t="s">
        <v>8551</v>
      </c>
    </row>
    <row r="7294" spans="1:15" x14ac:dyDescent="0.3">
      <c r="A7294" s="1" t="s">
        <v>5700</v>
      </c>
      <c r="B7294" s="1" t="s">
        <v>5775</v>
      </c>
      <c r="C7294" s="1">
        <v>4</v>
      </c>
      <c r="D7294" s="1" t="s">
        <v>7426</v>
      </c>
      <c r="E7294" s="1">
        <v>13</v>
      </c>
      <c r="F7294" s="1" t="s">
        <v>8750</v>
      </c>
      <c r="G7294" s="1" t="s">
        <v>5803</v>
      </c>
      <c r="H7294" s="1" t="s">
        <v>8545</v>
      </c>
      <c r="I7294" s="1" t="b">
        <v>0</v>
      </c>
      <c r="J7294" s="1">
        <v>0</v>
      </c>
      <c r="K7294" s="1">
        <v>1</v>
      </c>
      <c r="L7294" s="1">
        <v>0</v>
      </c>
      <c r="M7294" s="1">
        <v>9</v>
      </c>
      <c r="N7294" s="1">
        <v>1.3215859030836901</v>
      </c>
      <c r="O7294" s="1" t="s">
        <v>8550</v>
      </c>
    </row>
    <row r="7295" spans="1:15" x14ac:dyDescent="0.3">
      <c r="A7295" s="1" t="s">
        <v>5700</v>
      </c>
      <c r="B7295" s="1" t="s">
        <v>5775</v>
      </c>
      <c r="C7295" s="1">
        <v>4</v>
      </c>
      <c r="D7295" s="1" t="s">
        <v>7426</v>
      </c>
      <c r="E7295" s="1">
        <v>13</v>
      </c>
      <c r="F7295" s="1" t="s">
        <v>8750</v>
      </c>
      <c r="G7295" s="1" t="s">
        <v>5816</v>
      </c>
      <c r="H7295" s="1" t="s">
        <v>8506</v>
      </c>
      <c r="I7295" s="1" t="b">
        <v>0</v>
      </c>
      <c r="J7295" s="1">
        <v>3</v>
      </c>
      <c r="K7295" s="1">
        <v>0</v>
      </c>
      <c r="L7295" s="1">
        <v>0</v>
      </c>
      <c r="M7295" s="1">
        <v>8</v>
      </c>
      <c r="N7295" s="1">
        <v>1.17474302496328</v>
      </c>
      <c r="O7295" s="1" t="s">
        <v>8552</v>
      </c>
    </row>
    <row r="7296" spans="1:15" x14ac:dyDescent="0.3">
      <c r="A7296" s="1" t="s">
        <v>5700</v>
      </c>
      <c r="B7296" s="1" t="s">
        <v>5775</v>
      </c>
      <c r="C7296" s="1">
        <v>4</v>
      </c>
      <c r="D7296" s="1" t="s">
        <v>7426</v>
      </c>
      <c r="E7296" s="1">
        <v>13</v>
      </c>
      <c r="F7296" s="1" t="s">
        <v>8750</v>
      </c>
      <c r="G7296" s="1" t="s">
        <v>5834</v>
      </c>
      <c r="H7296" s="1" t="s">
        <v>8506</v>
      </c>
      <c r="I7296" s="1" t="b">
        <v>0</v>
      </c>
      <c r="J7296" s="1">
        <v>6</v>
      </c>
      <c r="K7296" s="1">
        <v>0</v>
      </c>
      <c r="L7296" s="1">
        <v>3</v>
      </c>
      <c r="M7296" s="1">
        <v>8</v>
      </c>
      <c r="N7296" s="1">
        <v>1.17474302496328</v>
      </c>
      <c r="O7296" s="1" t="s">
        <v>8534</v>
      </c>
    </row>
    <row r="7297" spans="1:15" x14ac:dyDescent="0.3">
      <c r="A7297" s="1" t="s">
        <v>5700</v>
      </c>
      <c r="B7297" s="1" t="s">
        <v>5775</v>
      </c>
      <c r="C7297" s="1">
        <v>4</v>
      </c>
      <c r="D7297" s="1" t="s">
        <v>7426</v>
      </c>
      <c r="E7297" s="1">
        <v>13</v>
      </c>
      <c r="F7297" s="1" t="s">
        <v>8750</v>
      </c>
      <c r="G7297" s="1" t="s">
        <v>5834</v>
      </c>
      <c r="H7297" s="1" t="s">
        <v>8506</v>
      </c>
      <c r="I7297" s="1" t="b">
        <v>0</v>
      </c>
      <c r="J7297" s="1">
        <v>12</v>
      </c>
      <c r="K7297" s="1">
        <v>0</v>
      </c>
      <c r="L7297" s="1">
        <v>0</v>
      </c>
      <c r="M7297" s="1">
        <v>7</v>
      </c>
      <c r="N7297" s="1">
        <v>1.0279001468428699</v>
      </c>
      <c r="O7297" s="1" t="s">
        <v>8620</v>
      </c>
    </row>
    <row r="7298" spans="1:15" x14ac:dyDescent="0.3">
      <c r="A7298" s="1" t="s">
        <v>5700</v>
      </c>
      <c r="B7298" s="1" t="s">
        <v>5775</v>
      </c>
      <c r="C7298" s="1">
        <v>4</v>
      </c>
      <c r="D7298" s="1" t="s">
        <v>7426</v>
      </c>
      <c r="E7298" s="1">
        <v>13</v>
      </c>
      <c r="F7298" s="1" t="s">
        <v>8750</v>
      </c>
      <c r="G7298" s="1" t="s">
        <v>5834</v>
      </c>
      <c r="H7298" s="1" t="s">
        <v>8506</v>
      </c>
      <c r="I7298" s="1" t="b">
        <v>0</v>
      </c>
      <c r="J7298" s="1">
        <v>6</v>
      </c>
      <c r="K7298" s="1">
        <v>0</v>
      </c>
      <c r="L7298" s="1">
        <v>0</v>
      </c>
      <c r="M7298" s="1">
        <v>7</v>
      </c>
      <c r="N7298" s="1">
        <v>1.0279001468428699</v>
      </c>
      <c r="O7298" s="1" t="s">
        <v>8531</v>
      </c>
    </row>
    <row r="7299" spans="1:15" x14ac:dyDescent="0.3">
      <c r="A7299" s="1" t="s">
        <v>5700</v>
      </c>
      <c r="B7299" s="1" t="s">
        <v>5775</v>
      </c>
      <c r="C7299" s="1">
        <v>4</v>
      </c>
      <c r="D7299" s="1" t="s">
        <v>7426</v>
      </c>
      <c r="E7299" s="1">
        <v>14</v>
      </c>
      <c r="F7299" s="1" t="s">
        <v>8751</v>
      </c>
      <c r="G7299" s="1" t="s">
        <v>5834</v>
      </c>
      <c r="H7299" s="1" t="s">
        <v>8506</v>
      </c>
      <c r="I7299" s="1" t="b">
        <v>0</v>
      </c>
      <c r="J7299" s="1">
        <v>6</v>
      </c>
      <c r="K7299" s="1">
        <v>0</v>
      </c>
      <c r="L7299" s="1">
        <v>3</v>
      </c>
      <c r="M7299" s="1">
        <v>595</v>
      </c>
      <c r="N7299" s="1">
        <v>28.5920230658337</v>
      </c>
      <c r="O7299" s="1" t="s">
        <v>8534</v>
      </c>
    </row>
    <row r="7300" spans="1:15" x14ac:dyDescent="0.3">
      <c r="A7300" s="1" t="s">
        <v>5700</v>
      </c>
      <c r="B7300" s="1" t="s">
        <v>5775</v>
      </c>
      <c r="C7300" s="1">
        <v>4</v>
      </c>
      <c r="D7300" s="1" t="s">
        <v>7426</v>
      </c>
      <c r="E7300" s="1">
        <v>14</v>
      </c>
      <c r="F7300" s="1" t="s">
        <v>8751</v>
      </c>
      <c r="G7300" s="1" t="s">
        <v>5801</v>
      </c>
      <c r="H7300" s="1" t="s">
        <v>8506</v>
      </c>
      <c r="I7300" s="1" t="b">
        <v>0</v>
      </c>
      <c r="J7300" s="1">
        <v>1</v>
      </c>
      <c r="K7300" s="1">
        <v>0</v>
      </c>
      <c r="L7300" s="1">
        <v>0</v>
      </c>
      <c r="M7300" s="1">
        <v>265</v>
      </c>
      <c r="N7300" s="1">
        <v>12.7342623738587</v>
      </c>
      <c r="O7300" s="1" t="s">
        <v>8512</v>
      </c>
    </row>
    <row r="7301" spans="1:15" x14ac:dyDescent="0.3">
      <c r="A7301" s="1" t="s">
        <v>5700</v>
      </c>
      <c r="B7301" s="1" t="s">
        <v>5775</v>
      </c>
      <c r="C7301" s="1">
        <v>4</v>
      </c>
      <c r="D7301" s="1" t="s">
        <v>7426</v>
      </c>
      <c r="E7301" s="1">
        <v>14</v>
      </c>
      <c r="F7301" s="1" t="s">
        <v>8751</v>
      </c>
      <c r="G7301" s="1" t="s">
        <v>5834</v>
      </c>
      <c r="H7301" s="1" t="s">
        <v>8506</v>
      </c>
      <c r="I7301" s="1" t="b">
        <v>0</v>
      </c>
      <c r="J7301" s="1">
        <v>17</v>
      </c>
      <c r="K7301" s="1">
        <v>0</v>
      </c>
      <c r="L7301" s="1">
        <v>4</v>
      </c>
      <c r="M7301" s="1">
        <v>220</v>
      </c>
      <c r="N7301" s="1">
        <v>10.571840461316601</v>
      </c>
      <c r="O7301" s="1" t="s">
        <v>8752</v>
      </c>
    </row>
    <row r="7302" spans="1:15" x14ac:dyDescent="0.3">
      <c r="A7302" s="1" t="s">
        <v>5700</v>
      </c>
      <c r="B7302" s="1" t="s">
        <v>5775</v>
      </c>
      <c r="C7302" s="1">
        <v>4</v>
      </c>
      <c r="D7302" s="1" t="s">
        <v>7426</v>
      </c>
      <c r="E7302" s="1">
        <v>14</v>
      </c>
      <c r="F7302" s="1" t="s">
        <v>8751</v>
      </c>
      <c r="G7302" s="1" t="s">
        <v>5814</v>
      </c>
      <c r="H7302" s="1" t="s">
        <v>8506</v>
      </c>
      <c r="I7302" s="1" t="b">
        <v>1</v>
      </c>
      <c r="J7302" s="1">
        <v>0</v>
      </c>
      <c r="K7302" s="1">
        <v>0</v>
      </c>
      <c r="L7302" s="1">
        <v>0</v>
      </c>
      <c r="M7302" s="1">
        <v>215</v>
      </c>
      <c r="N7302" s="1">
        <v>10.3315713599231</v>
      </c>
      <c r="O7302" s="1" t="s">
        <v>8507</v>
      </c>
    </row>
    <row r="7303" spans="1:15" x14ac:dyDescent="0.3">
      <c r="A7303" s="1" t="s">
        <v>5700</v>
      </c>
      <c r="B7303" s="1" t="s">
        <v>5775</v>
      </c>
      <c r="C7303" s="1">
        <v>4</v>
      </c>
      <c r="D7303" s="1" t="s">
        <v>7426</v>
      </c>
      <c r="E7303" s="1">
        <v>14</v>
      </c>
      <c r="F7303" s="1" t="s">
        <v>8751</v>
      </c>
      <c r="G7303" s="1" t="s">
        <v>5816</v>
      </c>
      <c r="H7303" s="1" t="s">
        <v>8506</v>
      </c>
      <c r="I7303" s="1" t="b">
        <v>0</v>
      </c>
      <c r="J7303" s="1">
        <v>3</v>
      </c>
      <c r="K7303" s="1">
        <v>0</v>
      </c>
      <c r="L7303" s="1">
        <v>0</v>
      </c>
      <c r="M7303" s="1">
        <v>164</v>
      </c>
      <c r="N7303" s="1">
        <v>7.8808265257087902</v>
      </c>
      <c r="O7303" s="1" t="s">
        <v>8552</v>
      </c>
    </row>
    <row r="7304" spans="1:15" x14ac:dyDescent="0.3">
      <c r="A7304" s="1" t="s">
        <v>5700</v>
      </c>
      <c r="B7304" s="1" t="s">
        <v>5775</v>
      </c>
      <c r="C7304" s="1">
        <v>4</v>
      </c>
      <c r="D7304" s="1" t="s">
        <v>7426</v>
      </c>
      <c r="E7304" s="1">
        <v>14</v>
      </c>
      <c r="F7304" s="1" t="s">
        <v>8751</v>
      </c>
      <c r="G7304" s="1" t="s">
        <v>5876</v>
      </c>
      <c r="H7304" s="1" t="s">
        <v>8506</v>
      </c>
      <c r="I7304" s="1" t="b">
        <v>0</v>
      </c>
      <c r="J7304" s="1">
        <v>4</v>
      </c>
      <c r="K7304" s="1">
        <v>0</v>
      </c>
      <c r="L7304" s="1">
        <v>0</v>
      </c>
      <c r="M7304" s="1">
        <v>77</v>
      </c>
      <c r="N7304" s="1">
        <v>3.7001441614608299</v>
      </c>
      <c r="O7304" s="1" t="s">
        <v>8532</v>
      </c>
    </row>
    <row r="7305" spans="1:15" x14ac:dyDescent="0.3">
      <c r="A7305" s="1" t="s">
        <v>5700</v>
      </c>
      <c r="B7305" s="1" t="s">
        <v>5775</v>
      </c>
      <c r="C7305" s="1">
        <v>4</v>
      </c>
      <c r="D7305" s="1" t="s">
        <v>7426</v>
      </c>
      <c r="E7305" s="1">
        <v>14</v>
      </c>
      <c r="F7305" s="1" t="s">
        <v>8751</v>
      </c>
      <c r="G7305" s="1" t="s">
        <v>5834</v>
      </c>
      <c r="H7305" s="1" t="s">
        <v>8506</v>
      </c>
      <c r="I7305" s="1" t="b">
        <v>0</v>
      </c>
      <c r="J7305" s="1">
        <v>23</v>
      </c>
      <c r="K7305" s="1">
        <v>0</v>
      </c>
      <c r="L7305" s="1">
        <v>2</v>
      </c>
      <c r="M7305" s="1">
        <v>61</v>
      </c>
      <c r="N7305" s="1">
        <v>2.9312830370014402</v>
      </c>
      <c r="O7305" s="1" t="s">
        <v>8753</v>
      </c>
    </row>
    <row r="7306" spans="1:15" x14ac:dyDescent="0.3">
      <c r="A7306" s="1" t="s">
        <v>5700</v>
      </c>
      <c r="B7306" s="1" t="s">
        <v>5775</v>
      </c>
      <c r="C7306" s="1">
        <v>4</v>
      </c>
      <c r="D7306" s="1" t="s">
        <v>7426</v>
      </c>
      <c r="E7306" s="1">
        <v>14</v>
      </c>
      <c r="F7306" s="1" t="s">
        <v>8751</v>
      </c>
      <c r="G7306" s="1" t="s">
        <v>5834</v>
      </c>
      <c r="H7306" s="1" t="s">
        <v>8506</v>
      </c>
      <c r="I7306" s="1" t="b">
        <v>0</v>
      </c>
      <c r="J7306" s="1">
        <v>6</v>
      </c>
      <c r="K7306" s="1">
        <v>0</v>
      </c>
      <c r="L7306" s="1">
        <v>0</v>
      </c>
      <c r="M7306" s="1">
        <v>43</v>
      </c>
      <c r="N7306" s="1">
        <v>2.0663142719846199</v>
      </c>
      <c r="O7306" s="1" t="s">
        <v>8706</v>
      </c>
    </row>
    <row r="7307" spans="1:15" x14ac:dyDescent="0.3">
      <c r="A7307" s="1" t="s">
        <v>5700</v>
      </c>
      <c r="B7307" s="1" t="s">
        <v>5775</v>
      </c>
      <c r="C7307" s="1">
        <v>4</v>
      </c>
      <c r="D7307" s="1" t="s">
        <v>7426</v>
      </c>
      <c r="E7307" s="1">
        <v>14</v>
      </c>
      <c r="F7307" s="1" t="s">
        <v>8751</v>
      </c>
      <c r="G7307" s="1" t="s">
        <v>5840</v>
      </c>
      <c r="H7307" s="1" t="s">
        <v>8506</v>
      </c>
      <c r="I7307" s="1" t="b">
        <v>0</v>
      </c>
      <c r="J7307" s="1">
        <v>5</v>
      </c>
      <c r="K7307" s="1">
        <v>0</v>
      </c>
      <c r="L7307" s="1">
        <v>0</v>
      </c>
      <c r="M7307" s="1">
        <v>40</v>
      </c>
      <c r="N7307" s="1">
        <v>1.92215281114848</v>
      </c>
      <c r="O7307" s="1" t="s">
        <v>8509</v>
      </c>
    </row>
    <row r="7308" spans="1:15" x14ac:dyDescent="0.3">
      <c r="A7308" s="1" t="s">
        <v>5700</v>
      </c>
      <c r="B7308" s="1" t="s">
        <v>5775</v>
      </c>
      <c r="C7308" s="1">
        <v>4</v>
      </c>
      <c r="D7308" s="1" t="s">
        <v>7426</v>
      </c>
      <c r="E7308" s="1">
        <v>14</v>
      </c>
      <c r="F7308" s="1" t="s">
        <v>8751</v>
      </c>
      <c r="G7308" s="1" t="s">
        <v>5834</v>
      </c>
      <c r="H7308" s="1" t="s">
        <v>8506</v>
      </c>
      <c r="I7308" s="1" t="b">
        <v>0</v>
      </c>
      <c r="J7308" s="1">
        <v>29</v>
      </c>
      <c r="K7308" s="1">
        <v>0</v>
      </c>
      <c r="L7308" s="1">
        <v>0</v>
      </c>
      <c r="M7308" s="1">
        <v>34</v>
      </c>
      <c r="N7308" s="1">
        <v>1.63382988947621</v>
      </c>
      <c r="O7308" s="1" t="e">
        <f>----------------------------ttagggagtatc</f>
        <v>#NAME?</v>
      </c>
    </row>
    <row r="7309" spans="1:15" x14ac:dyDescent="0.3">
      <c r="A7309" s="1" t="s">
        <v>5700</v>
      </c>
      <c r="B7309" s="1" t="s">
        <v>5775</v>
      </c>
      <c r="C7309" s="1">
        <v>4</v>
      </c>
      <c r="D7309" s="1" t="s">
        <v>7426</v>
      </c>
      <c r="E7309" s="1">
        <v>14</v>
      </c>
      <c r="F7309" s="1" t="s">
        <v>8751</v>
      </c>
      <c r="G7309" s="1" t="s">
        <v>5801</v>
      </c>
      <c r="H7309" s="1" t="s">
        <v>8506</v>
      </c>
      <c r="I7309" s="1" t="b">
        <v>0</v>
      </c>
      <c r="J7309" s="1">
        <v>1</v>
      </c>
      <c r="K7309" s="1">
        <v>0</v>
      </c>
      <c r="L7309" s="1">
        <v>23</v>
      </c>
      <c r="M7309" s="1">
        <v>32</v>
      </c>
      <c r="N7309" s="1">
        <v>1.5377222489187801</v>
      </c>
      <c r="O7309" s="1" t="s">
        <v>8754</v>
      </c>
    </row>
    <row r="7310" spans="1:15" x14ac:dyDescent="0.3">
      <c r="A7310" s="1" t="s">
        <v>5700</v>
      </c>
      <c r="B7310" s="1" t="s">
        <v>5775</v>
      </c>
      <c r="C7310" s="1">
        <v>4</v>
      </c>
      <c r="D7310" s="1" t="s">
        <v>7426</v>
      </c>
      <c r="E7310" s="1">
        <v>14</v>
      </c>
      <c r="F7310" s="1" t="s">
        <v>8751</v>
      </c>
      <c r="G7310" s="1" t="s">
        <v>5810</v>
      </c>
      <c r="H7310" s="1" t="s">
        <v>8506</v>
      </c>
      <c r="I7310" s="1" t="b">
        <v>0</v>
      </c>
      <c r="J7310" s="1">
        <v>2</v>
      </c>
      <c r="K7310" s="1">
        <v>0</v>
      </c>
      <c r="L7310" s="1">
        <v>0</v>
      </c>
      <c r="M7310" s="1">
        <v>22</v>
      </c>
      <c r="N7310" s="1">
        <v>1.0571840461316599</v>
      </c>
      <c r="O7310" s="1" t="s">
        <v>8591</v>
      </c>
    </row>
    <row r="7311" spans="1:15" x14ac:dyDescent="0.3">
      <c r="A7311" s="1" t="s">
        <v>5700</v>
      </c>
      <c r="B7311" s="1" t="s">
        <v>5775</v>
      </c>
      <c r="C7311" s="1">
        <v>4</v>
      </c>
      <c r="D7311" s="1" t="s">
        <v>7426</v>
      </c>
      <c r="E7311" s="1">
        <v>15</v>
      </c>
      <c r="F7311" s="1" t="s">
        <v>8755</v>
      </c>
      <c r="G7311" s="1" t="s">
        <v>5876</v>
      </c>
      <c r="H7311" s="1" t="s">
        <v>8506</v>
      </c>
      <c r="I7311" s="1" t="b">
        <v>0</v>
      </c>
      <c r="J7311" s="1">
        <v>4</v>
      </c>
      <c r="K7311" s="1">
        <v>0</v>
      </c>
      <c r="L7311" s="1">
        <v>0</v>
      </c>
      <c r="M7311" s="1">
        <v>268</v>
      </c>
      <c r="N7311" s="1">
        <v>40.8536585365853</v>
      </c>
      <c r="O7311" s="1" t="s">
        <v>8532</v>
      </c>
    </row>
    <row r="7312" spans="1:15" x14ac:dyDescent="0.3">
      <c r="A7312" s="1" t="s">
        <v>5700</v>
      </c>
      <c r="B7312" s="1" t="s">
        <v>5775</v>
      </c>
      <c r="C7312" s="1">
        <v>4</v>
      </c>
      <c r="D7312" s="1" t="s">
        <v>7426</v>
      </c>
      <c r="E7312" s="1">
        <v>15</v>
      </c>
      <c r="F7312" s="1" t="s">
        <v>8755</v>
      </c>
      <c r="G7312" s="1" t="s">
        <v>5801</v>
      </c>
      <c r="H7312" s="1" t="s">
        <v>8506</v>
      </c>
      <c r="I7312" s="1" t="b">
        <v>0</v>
      </c>
      <c r="J7312" s="1">
        <v>1</v>
      </c>
      <c r="K7312" s="1">
        <v>0</v>
      </c>
      <c r="L7312" s="1">
        <v>0</v>
      </c>
      <c r="M7312" s="1">
        <v>105</v>
      </c>
      <c r="N7312" s="1">
        <v>16.006097560975601</v>
      </c>
      <c r="O7312" s="1" t="s">
        <v>8512</v>
      </c>
    </row>
    <row r="7313" spans="1:15" x14ac:dyDescent="0.3">
      <c r="A7313" s="1" t="s">
        <v>5700</v>
      </c>
      <c r="B7313" s="1" t="s">
        <v>5775</v>
      </c>
      <c r="C7313" s="1">
        <v>4</v>
      </c>
      <c r="D7313" s="1" t="s">
        <v>7426</v>
      </c>
      <c r="E7313" s="1">
        <v>15</v>
      </c>
      <c r="F7313" s="1" t="s">
        <v>8755</v>
      </c>
      <c r="G7313" s="1" t="s">
        <v>5840</v>
      </c>
      <c r="H7313" s="1" t="s">
        <v>8506</v>
      </c>
      <c r="I7313" s="1" t="b">
        <v>0</v>
      </c>
      <c r="J7313" s="1">
        <v>5</v>
      </c>
      <c r="K7313" s="1">
        <v>0</v>
      </c>
      <c r="L7313" s="1">
        <v>0</v>
      </c>
      <c r="M7313" s="1">
        <v>73</v>
      </c>
      <c r="N7313" s="1">
        <v>11.1280487804878</v>
      </c>
      <c r="O7313" s="1" t="s">
        <v>8509</v>
      </c>
    </row>
    <row r="7314" spans="1:15" x14ac:dyDescent="0.3">
      <c r="A7314" s="1" t="s">
        <v>5700</v>
      </c>
      <c r="B7314" s="1" t="s">
        <v>5775</v>
      </c>
      <c r="C7314" s="1">
        <v>4</v>
      </c>
      <c r="D7314" s="1" t="s">
        <v>7426</v>
      </c>
      <c r="E7314" s="1">
        <v>15</v>
      </c>
      <c r="F7314" s="1" t="s">
        <v>8755</v>
      </c>
      <c r="G7314" s="1" t="s">
        <v>5834</v>
      </c>
      <c r="H7314" s="1" t="s">
        <v>8506</v>
      </c>
      <c r="I7314" s="1" t="b">
        <v>0</v>
      </c>
      <c r="J7314" s="1">
        <v>6</v>
      </c>
      <c r="K7314" s="1">
        <v>0</v>
      </c>
      <c r="L7314" s="1">
        <v>3</v>
      </c>
      <c r="M7314" s="1">
        <v>49</v>
      </c>
      <c r="N7314" s="1">
        <v>7.4695121951219496</v>
      </c>
      <c r="O7314" s="1" t="s">
        <v>8534</v>
      </c>
    </row>
    <row r="7315" spans="1:15" x14ac:dyDescent="0.3">
      <c r="A7315" s="1" t="s">
        <v>5700</v>
      </c>
      <c r="B7315" s="1" t="s">
        <v>5775</v>
      </c>
      <c r="C7315" s="1">
        <v>4</v>
      </c>
      <c r="D7315" s="1" t="s">
        <v>7426</v>
      </c>
      <c r="E7315" s="1">
        <v>15</v>
      </c>
      <c r="F7315" s="1" t="s">
        <v>8755</v>
      </c>
      <c r="G7315" s="1" t="s">
        <v>5814</v>
      </c>
      <c r="H7315" s="1" t="s">
        <v>8506</v>
      </c>
      <c r="I7315" s="1" t="b">
        <v>1</v>
      </c>
      <c r="J7315" s="1">
        <v>0</v>
      </c>
      <c r="K7315" s="1">
        <v>0</v>
      </c>
      <c r="L7315" s="1">
        <v>0</v>
      </c>
      <c r="M7315" s="1">
        <v>27</v>
      </c>
      <c r="N7315" s="1">
        <v>4.1158536585365804</v>
      </c>
      <c r="O7315" s="1" t="s">
        <v>8507</v>
      </c>
    </row>
    <row r="7316" spans="1:15" x14ac:dyDescent="0.3">
      <c r="A7316" s="1" t="s">
        <v>5700</v>
      </c>
      <c r="B7316" s="1" t="s">
        <v>5775</v>
      </c>
      <c r="C7316" s="1">
        <v>4</v>
      </c>
      <c r="D7316" s="1" t="s">
        <v>7426</v>
      </c>
      <c r="E7316" s="1">
        <v>15</v>
      </c>
      <c r="F7316" s="1" t="s">
        <v>8755</v>
      </c>
      <c r="G7316" s="1" t="s">
        <v>5834</v>
      </c>
      <c r="H7316" s="1" t="s">
        <v>8506</v>
      </c>
      <c r="I7316" s="1" t="b">
        <v>0</v>
      </c>
      <c r="J7316" s="1">
        <v>17</v>
      </c>
      <c r="K7316" s="1">
        <v>0</v>
      </c>
      <c r="L7316" s="1">
        <v>4</v>
      </c>
      <c r="M7316" s="1">
        <v>17</v>
      </c>
      <c r="N7316" s="1">
        <v>2.59146341463414</v>
      </c>
      <c r="O7316" s="1" t="s">
        <v>8752</v>
      </c>
    </row>
    <row r="7317" spans="1:15" x14ac:dyDescent="0.3">
      <c r="A7317" s="1" t="s">
        <v>5700</v>
      </c>
      <c r="B7317" s="1" t="s">
        <v>5775</v>
      </c>
      <c r="C7317" s="1">
        <v>4</v>
      </c>
      <c r="D7317" s="1" t="s">
        <v>7426</v>
      </c>
      <c r="E7317" s="1">
        <v>15</v>
      </c>
      <c r="F7317" s="1" t="s">
        <v>8755</v>
      </c>
      <c r="G7317" s="1" t="s">
        <v>5816</v>
      </c>
      <c r="H7317" s="1" t="s">
        <v>8506</v>
      </c>
      <c r="I7317" s="1" t="b">
        <v>0</v>
      </c>
      <c r="J7317" s="1">
        <v>3</v>
      </c>
      <c r="K7317" s="1">
        <v>0</v>
      </c>
      <c r="L7317" s="1">
        <v>0</v>
      </c>
      <c r="M7317" s="1">
        <v>9</v>
      </c>
      <c r="N7317" s="1">
        <v>1.3719512195121899</v>
      </c>
      <c r="O7317" s="1" t="s">
        <v>8552</v>
      </c>
    </row>
    <row r="7318" spans="1:15" x14ac:dyDescent="0.3">
      <c r="A7318" s="1" t="s">
        <v>5700</v>
      </c>
      <c r="B7318" s="1" t="s">
        <v>5775</v>
      </c>
      <c r="C7318" s="1">
        <v>4</v>
      </c>
      <c r="D7318" s="1" t="s">
        <v>7426</v>
      </c>
      <c r="E7318" s="1">
        <v>15</v>
      </c>
      <c r="F7318" s="1" t="s">
        <v>8755</v>
      </c>
      <c r="G7318" s="1" t="s">
        <v>5803</v>
      </c>
      <c r="H7318" s="1" t="s">
        <v>8545</v>
      </c>
      <c r="I7318" s="1" t="b">
        <v>0</v>
      </c>
      <c r="J7318" s="1">
        <v>0</v>
      </c>
      <c r="K7318" s="1">
        <v>1</v>
      </c>
      <c r="L7318" s="1">
        <v>0</v>
      </c>
      <c r="M7318" s="1">
        <v>7</v>
      </c>
      <c r="N7318" s="1">
        <v>1.0670731707317</v>
      </c>
      <c r="O7318" s="1" t="s">
        <v>8550</v>
      </c>
    </row>
    <row r="7319" spans="1:15" x14ac:dyDescent="0.3">
      <c r="A7319" s="1" t="s">
        <v>5700</v>
      </c>
      <c r="B7319" s="1" t="s">
        <v>5775</v>
      </c>
      <c r="C7319" s="1">
        <v>4</v>
      </c>
      <c r="D7319" s="1" t="s">
        <v>7426</v>
      </c>
      <c r="E7319" s="1">
        <v>16</v>
      </c>
      <c r="F7319" s="1" t="s">
        <v>8756</v>
      </c>
      <c r="G7319" s="1" t="s">
        <v>5801</v>
      </c>
      <c r="H7319" s="1" t="s">
        <v>8506</v>
      </c>
      <c r="I7319" s="1" t="b">
        <v>0</v>
      </c>
      <c r="J7319" s="1">
        <v>1</v>
      </c>
      <c r="K7319" s="1">
        <v>0</v>
      </c>
      <c r="L7319" s="1">
        <v>0</v>
      </c>
      <c r="M7319" s="1">
        <v>320</v>
      </c>
      <c r="N7319" s="1">
        <v>28.218694885361501</v>
      </c>
      <c r="O7319" s="1" t="s">
        <v>8512</v>
      </c>
    </row>
    <row r="7320" spans="1:15" x14ac:dyDescent="0.3">
      <c r="A7320" s="1" t="s">
        <v>5700</v>
      </c>
      <c r="B7320" s="1" t="s">
        <v>5775</v>
      </c>
      <c r="C7320" s="1">
        <v>4</v>
      </c>
      <c r="D7320" s="1" t="s">
        <v>7426</v>
      </c>
      <c r="E7320" s="1">
        <v>16</v>
      </c>
      <c r="F7320" s="1" t="s">
        <v>8756</v>
      </c>
      <c r="G7320" s="1" t="s">
        <v>5840</v>
      </c>
      <c r="H7320" s="1" t="s">
        <v>8506</v>
      </c>
      <c r="I7320" s="1" t="b">
        <v>0</v>
      </c>
      <c r="J7320" s="1">
        <v>5</v>
      </c>
      <c r="K7320" s="1">
        <v>0</v>
      </c>
      <c r="L7320" s="1">
        <v>0</v>
      </c>
      <c r="M7320" s="1">
        <v>286</v>
      </c>
      <c r="N7320" s="1">
        <v>25.220458553791801</v>
      </c>
      <c r="O7320" s="1" t="s">
        <v>8509</v>
      </c>
    </row>
    <row r="7321" spans="1:15" x14ac:dyDescent="0.3">
      <c r="A7321" s="1" t="s">
        <v>5700</v>
      </c>
      <c r="B7321" s="1" t="s">
        <v>5775</v>
      </c>
      <c r="C7321" s="1">
        <v>4</v>
      </c>
      <c r="D7321" s="1" t="s">
        <v>7426</v>
      </c>
      <c r="E7321" s="1">
        <v>16</v>
      </c>
      <c r="F7321" s="1" t="s">
        <v>8756</v>
      </c>
      <c r="G7321" s="1" t="s">
        <v>5814</v>
      </c>
      <c r="H7321" s="1" t="s">
        <v>8506</v>
      </c>
      <c r="I7321" s="1" t="b">
        <v>1</v>
      </c>
      <c r="J7321" s="1">
        <v>0</v>
      </c>
      <c r="K7321" s="1">
        <v>0</v>
      </c>
      <c r="L7321" s="1">
        <v>0</v>
      </c>
      <c r="M7321" s="1">
        <v>189</v>
      </c>
      <c r="N7321" s="1">
        <v>16.6666666666666</v>
      </c>
      <c r="O7321" s="1" t="s">
        <v>8507</v>
      </c>
    </row>
    <row r="7322" spans="1:15" x14ac:dyDescent="0.3">
      <c r="A7322" s="1" t="s">
        <v>5700</v>
      </c>
      <c r="B7322" s="1" t="s">
        <v>5775</v>
      </c>
      <c r="C7322" s="1">
        <v>4</v>
      </c>
      <c r="D7322" s="1" t="s">
        <v>7426</v>
      </c>
      <c r="E7322" s="1">
        <v>16</v>
      </c>
      <c r="F7322" s="1" t="s">
        <v>8756</v>
      </c>
      <c r="G7322" s="1" t="s">
        <v>5803</v>
      </c>
      <c r="H7322" s="1" t="s">
        <v>8545</v>
      </c>
      <c r="I7322" s="1" t="b">
        <v>0</v>
      </c>
      <c r="J7322" s="1">
        <v>0</v>
      </c>
      <c r="K7322" s="1">
        <v>1</v>
      </c>
      <c r="L7322" s="1">
        <v>0</v>
      </c>
      <c r="M7322" s="1">
        <v>76</v>
      </c>
      <c r="N7322" s="1">
        <v>6.7019400352733696</v>
      </c>
      <c r="O7322" s="1" t="s">
        <v>8550</v>
      </c>
    </row>
    <row r="7323" spans="1:15" x14ac:dyDescent="0.3">
      <c r="A7323" s="1" t="s">
        <v>5700</v>
      </c>
      <c r="B7323" s="1" t="s">
        <v>5775</v>
      </c>
      <c r="C7323" s="1">
        <v>4</v>
      </c>
      <c r="D7323" s="1" t="s">
        <v>7426</v>
      </c>
      <c r="E7323" s="1">
        <v>16</v>
      </c>
      <c r="F7323" s="1" t="s">
        <v>8756</v>
      </c>
      <c r="G7323" s="1" t="s">
        <v>5816</v>
      </c>
      <c r="H7323" s="1" t="s">
        <v>8506</v>
      </c>
      <c r="I7323" s="1" t="b">
        <v>0</v>
      </c>
      <c r="J7323" s="1">
        <v>3</v>
      </c>
      <c r="K7323" s="1">
        <v>0</v>
      </c>
      <c r="L7323" s="1">
        <v>0</v>
      </c>
      <c r="M7323" s="1">
        <v>59</v>
      </c>
      <c r="N7323" s="1">
        <v>5.2028218694885302</v>
      </c>
      <c r="O7323" s="1" t="s">
        <v>8552</v>
      </c>
    </row>
    <row r="7324" spans="1:15" x14ac:dyDescent="0.3">
      <c r="A7324" s="1" t="s">
        <v>5700</v>
      </c>
      <c r="B7324" s="1" t="s">
        <v>5775</v>
      </c>
      <c r="C7324" s="1">
        <v>4</v>
      </c>
      <c r="D7324" s="1" t="s">
        <v>7426</v>
      </c>
      <c r="E7324" s="1">
        <v>16</v>
      </c>
      <c r="F7324" s="1" t="s">
        <v>8756</v>
      </c>
      <c r="G7324" s="1" t="s">
        <v>5834</v>
      </c>
      <c r="H7324" s="1" t="s">
        <v>8506</v>
      </c>
      <c r="I7324" s="1" t="b">
        <v>0</v>
      </c>
      <c r="J7324" s="1">
        <v>11</v>
      </c>
      <c r="K7324" s="1">
        <v>0</v>
      </c>
      <c r="L7324" s="1">
        <v>0</v>
      </c>
      <c r="M7324" s="1">
        <v>21</v>
      </c>
      <c r="N7324" s="1">
        <v>1.8518518518518501</v>
      </c>
      <c r="O7324" s="1" t="s">
        <v>8717</v>
      </c>
    </row>
    <row r="7325" spans="1:15" x14ac:dyDescent="0.3">
      <c r="A7325" s="1" t="s">
        <v>5700</v>
      </c>
      <c r="B7325" s="1" t="s">
        <v>5775</v>
      </c>
      <c r="C7325" s="1">
        <v>4</v>
      </c>
      <c r="D7325" s="1" t="s">
        <v>7426</v>
      </c>
      <c r="E7325" s="1">
        <v>16</v>
      </c>
      <c r="F7325" s="1" t="s">
        <v>8756</v>
      </c>
      <c r="G7325" s="1" t="s">
        <v>5834</v>
      </c>
      <c r="H7325" s="1" t="s">
        <v>8506</v>
      </c>
      <c r="I7325" s="1" t="b">
        <v>0</v>
      </c>
      <c r="J7325" s="1">
        <v>6</v>
      </c>
      <c r="K7325" s="1">
        <v>0</v>
      </c>
      <c r="L7325" s="1">
        <v>3</v>
      </c>
      <c r="M7325" s="1">
        <v>14</v>
      </c>
      <c r="N7325" s="1">
        <v>1.2345679012345601</v>
      </c>
      <c r="O7325" s="1" t="s">
        <v>8534</v>
      </c>
    </row>
    <row r="7326" spans="1:15" x14ac:dyDescent="0.3">
      <c r="A7326" s="1" t="s">
        <v>5700</v>
      </c>
      <c r="B7326" s="1" t="s">
        <v>5775</v>
      </c>
      <c r="C7326" s="1">
        <v>4</v>
      </c>
      <c r="D7326" s="1" t="s">
        <v>7426</v>
      </c>
      <c r="E7326" s="1">
        <v>17</v>
      </c>
      <c r="F7326" s="1" t="s">
        <v>8757</v>
      </c>
      <c r="G7326" s="1" t="s">
        <v>5801</v>
      </c>
      <c r="H7326" s="1" t="s">
        <v>8506</v>
      </c>
      <c r="I7326" s="1" t="b">
        <v>0</v>
      </c>
      <c r="J7326" s="1">
        <v>1</v>
      </c>
      <c r="K7326" s="1">
        <v>0</v>
      </c>
      <c r="L7326" s="1">
        <v>0</v>
      </c>
      <c r="M7326" s="1">
        <v>291</v>
      </c>
      <c r="N7326" s="1">
        <v>37.694300518134703</v>
      </c>
      <c r="O7326" s="1" t="s">
        <v>8512</v>
      </c>
    </row>
    <row r="7327" spans="1:15" x14ac:dyDescent="0.3">
      <c r="A7327" s="1" t="s">
        <v>5700</v>
      </c>
      <c r="B7327" s="1" t="s">
        <v>5775</v>
      </c>
      <c r="C7327" s="1">
        <v>4</v>
      </c>
      <c r="D7327" s="1" t="s">
        <v>7426</v>
      </c>
      <c r="E7327" s="1">
        <v>17</v>
      </c>
      <c r="F7327" s="1" t="s">
        <v>8757</v>
      </c>
      <c r="G7327" s="1" t="s">
        <v>5840</v>
      </c>
      <c r="H7327" s="1" t="s">
        <v>8506</v>
      </c>
      <c r="I7327" s="1" t="b">
        <v>0</v>
      </c>
      <c r="J7327" s="1">
        <v>5</v>
      </c>
      <c r="K7327" s="1">
        <v>0</v>
      </c>
      <c r="L7327" s="1">
        <v>0</v>
      </c>
      <c r="M7327" s="1">
        <v>254</v>
      </c>
      <c r="N7327" s="1">
        <v>32.901554404145003</v>
      </c>
      <c r="O7327" s="1" t="s">
        <v>8509</v>
      </c>
    </row>
    <row r="7328" spans="1:15" x14ac:dyDescent="0.3">
      <c r="A7328" s="1" t="s">
        <v>5700</v>
      </c>
      <c r="B7328" s="1" t="s">
        <v>5775</v>
      </c>
      <c r="C7328" s="1">
        <v>4</v>
      </c>
      <c r="D7328" s="1" t="s">
        <v>7426</v>
      </c>
      <c r="E7328" s="1">
        <v>17</v>
      </c>
      <c r="F7328" s="1" t="s">
        <v>8757</v>
      </c>
      <c r="G7328" s="1" t="s">
        <v>5814</v>
      </c>
      <c r="H7328" s="1" t="s">
        <v>8506</v>
      </c>
      <c r="I7328" s="1" t="b">
        <v>1</v>
      </c>
      <c r="J7328" s="1">
        <v>0</v>
      </c>
      <c r="K7328" s="1">
        <v>0</v>
      </c>
      <c r="L7328" s="1">
        <v>0</v>
      </c>
      <c r="M7328" s="1">
        <v>71</v>
      </c>
      <c r="N7328" s="1">
        <v>9.1968911917098399</v>
      </c>
      <c r="O7328" s="1" t="s">
        <v>8507</v>
      </c>
    </row>
    <row r="7329" spans="1:15" x14ac:dyDescent="0.3">
      <c r="A7329" s="1" t="s">
        <v>5700</v>
      </c>
      <c r="B7329" s="1" t="s">
        <v>5775</v>
      </c>
      <c r="C7329" s="1">
        <v>4</v>
      </c>
      <c r="D7329" s="1" t="s">
        <v>7426</v>
      </c>
      <c r="E7329" s="1">
        <v>17</v>
      </c>
      <c r="F7329" s="1" t="s">
        <v>8757</v>
      </c>
      <c r="G7329" s="1" t="s">
        <v>5803</v>
      </c>
      <c r="H7329" s="1" t="s">
        <v>8545</v>
      </c>
      <c r="I7329" s="1" t="b">
        <v>0</v>
      </c>
      <c r="J7329" s="1">
        <v>0</v>
      </c>
      <c r="K7329" s="1">
        <v>1</v>
      </c>
      <c r="L7329" s="1">
        <v>0</v>
      </c>
      <c r="M7329" s="1">
        <v>54</v>
      </c>
      <c r="N7329" s="1">
        <v>6.99481865284974</v>
      </c>
      <c r="O7329" s="1" t="s">
        <v>8550</v>
      </c>
    </row>
    <row r="7330" spans="1:15" x14ac:dyDescent="0.3">
      <c r="A7330" s="1" t="s">
        <v>5700</v>
      </c>
      <c r="B7330" s="1" t="s">
        <v>5775</v>
      </c>
      <c r="C7330" s="1">
        <v>4</v>
      </c>
      <c r="D7330" s="1" t="s">
        <v>7426</v>
      </c>
      <c r="E7330" s="1">
        <v>17</v>
      </c>
      <c r="F7330" s="1" t="s">
        <v>8757</v>
      </c>
      <c r="G7330" s="1" t="s">
        <v>5834</v>
      </c>
      <c r="H7330" s="1" t="s">
        <v>8506</v>
      </c>
      <c r="I7330" s="1" t="b">
        <v>0</v>
      </c>
      <c r="J7330" s="1">
        <v>19</v>
      </c>
      <c r="K7330" s="1">
        <v>0</v>
      </c>
      <c r="L7330" s="1">
        <v>0</v>
      </c>
      <c r="M7330" s="1">
        <v>17</v>
      </c>
      <c r="N7330" s="1">
        <v>2.2020725388600999</v>
      </c>
      <c r="O7330" s="1" t="s">
        <v>8551</v>
      </c>
    </row>
    <row r="7331" spans="1:15" x14ac:dyDescent="0.3">
      <c r="A7331" s="1" t="s">
        <v>5700</v>
      </c>
      <c r="B7331" s="1" t="s">
        <v>5775</v>
      </c>
      <c r="C7331" s="1">
        <v>4</v>
      </c>
      <c r="D7331" s="1" t="s">
        <v>7426</v>
      </c>
      <c r="E7331" s="1">
        <v>18</v>
      </c>
      <c r="F7331" s="1" t="s">
        <v>8758</v>
      </c>
      <c r="G7331" s="1" t="s">
        <v>5801</v>
      </c>
      <c r="H7331" s="1" t="s">
        <v>8506</v>
      </c>
      <c r="I7331" s="1" t="b">
        <v>0</v>
      </c>
      <c r="J7331" s="1">
        <v>1</v>
      </c>
      <c r="K7331" s="1">
        <v>0</v>
      </c>
      <c r="L7331" s="1">
        <v>0</v>
      </c>
      <c r="M7331" s="1">
        <v>690</v>
      </c>
      <c r="N7331" s="1">
        <v>47.357584076870197</v>
      </c>
      <c r="O7331" s="1" t="s">
        <v>8512</v>
      </c>
    </row>
    <row r="7332" spans="1:15" x14ac:dyDescent="0.3">
      <c r="A7332" s="1" t="s">
        <v>5700</v>
      </c>
      <c r="B7332" s="1" t="s">
        <v>5775</v>
      </c>
      <c r="C7332" s="1">
        <v>4</v>
      </c>
      <c r="D7332" s="1" t="s">
        <v>7426</v>
      </c>
      <c r="E7332" s="1">
        <v>18</v>
      </c>
      <c r="F7332" s="1" t="s">
        <v>8758</v>
      </c>
      <c r="G7332" s="1" t="s">
        <v>5814</v>
      </c>
      <c r="H7332" s="1" t="s">
        <v>8506</v>
      </c>
      <c r="I7332" s="1" t="b">
        <v>1</v>
      </c>
      <c r="J7332" s="1">
        <v>0</v>
      </c>
      <c r="K7332" s="1">
        <v>0</v>
      </c>
      <c r="L7332" s="1">
        <v>0</v>
      </c>
      <c r="M7332" s="1">
        <v>394</v>
      </c>
      <c r="N7332" s="1">
        <v>27.0418668496911</v>
      </c>
      <c r="O7332" s="1" t="s">
        <v>8507</v>
      </c>
    </row>
    <row r="7333" spans="1:15" x14ac:dyDescent="0.3">
      <c r="A7333" s="1" t="s">
        <v>5700</v>
      </c>
      <c r="B7333" s="1" t="s">
        <v>5775</v>
      </c>
      <c r="C7333" s="1">
        <v>4</v>
      </c>
      <c r="D7333" s="1" t="s">
        <v>7426</v>
      </c>
      <c r="E7333" s="1">
        <v>18</v>
      </c>
      <c r="F7333" s="1" t="s">
        <v>8758</v>
      </c>
      <c r="G7333" s="1" t="s">
        <v>5840</v>
      </c>
      <c r="H7333" s="1" t="s">
        <v>8506</v>
      </c>
      <c r="I7333" s="1" t="b">
        <v>0</v>
      </c>
      <c r="J7333" s="1">
        <v>5</v>
      </c>
      <c r="K7333" s="1">
        <v>0</v>
      </c>
      <c r="L7333" s="1">
        <v>0</v>
      </c>
      <c r="M7333" s="1">
        <v>138</v>
      </c>
      <c r="N7333" s="1">
        <v>9.4715168153740503</v>
      </c>
      <c r="O7333" s="1" t="s">
        <v>8509</v>
      </c>
    </row>
    <row r="7334" spans="1:15" x14ac:dyDescent="0.3">
      <c r="A7334" s="1" t="s">
        <v>5700</v>
      </c>
      <c r="B7334" s="1" t="s">
        <v>5775</v>
      </c>
      <c r="C7334" s="1">
        <v>4</v>
      </c>
      <c r="D7334" s="1" t="s">
        <v>7426</v>
      </c>
      <c r="E7334" s="1">
        <v>18</v>
      </c>
      <c r="F7334" s="1" t="s">
        <v>8758</v>
      </c>
      <c r="G7334" s="1" t="s">
        <v>5834</v>
      </c>
      <c r="H7334" s="1" t="s">
        <v>8506</v>
      </c>
      <c r="I7334" s="1" t="b">
        <v>0</v>
      </c>
      <c r="J7334" s="1">
        <v>19</v>
      </c>
      <c r="K7334" s="1">
        <v>0</v>
      </c>
      <c r="L7334" s="1">
        <v>0</v>
      </c>
      <c r="M7334" s="1">
        <v>91</v>
      </c>
      <c r="N7334" s="1">
        <v>6.24571036376115</v>
      </c>
      <c r="O7334" s="1" t="s">
        <v>8551</v>
      </c>
    </row>
    <row r="7335" spans="1:15" x14ac:dyDescent="0.3">
      <c r="A7335" s="1" t="s">
        <v>5700</v>
      </c>
      <c r="B7335" s="1" t="s">
        <v>5775</v>
      </c>
      <c r="C7335" s="1">
        <v>4</v>
      </c>
      <c r="D7335" s="1" t="s">
        <v>7426</v>
      </c>
      <c r="E7335" s="1">
        <v>18</v>
      </c>
      <c r="F7335" s="1" t="s">
        <v>8758</v>
      </c>
      <c r="G7335" s="1" t="s">
        <v>5810</v>
      </c>
      <c r="H7335" s="1" t="s">
        <v>8506</v>
      </c>
      <c r="I7335" s="1" t="b">
        <v>0</v>
      </c>
      <c r="J7335" s="1">
        <v>2</v>
      </c>
      <c r="K7335" s="1">
        <v>0</v>
      </c>
      <c r="L7335" s="1">
        <v>0</v>
      </c>
      <c r="M7335" s="1">
        <v>18</v>
      </c>
      <c r="N7335" s="1">
        <v>1.2354152367879101</v>
      </c>
      <c r="O7335" s="1" t="s">
        <v>8591</v>
      </c>
    </row>
    <row r="7336" spans="1:15" x14ac:dyDescent="0.3">
      <c r="A7336" s="1" t="s">
        <v>5700</v>
      </c>
      <c r="B7336" s="1" t="s">
        <v>5775</v>
      </c>
      <c r="C7336" s="1">
        <v>4</v>
      </c>
      <c r="D7336" s="1" t="s">
        <v>7426</v>
      </c>
      <c r="E7336" s="1">
        <v>19</v>
      </c>
      <c r="F7336" s="1" t="s">
        <v>8759</v>
      </c>
      <c r="G7336" s="1" t="s">
        <v>5834</v>
      </c>
      <c r="H7336" s="1" t="s">
        <v>8506</v>
      </c>
      <c r="I7336" s="1" t="b">
        <v>0</v>
      </c>
      <c r="J7336" s="1">
        <v>19</v>
      </c>
      <c r="K7336" s="1">
        <v>0</v>
      </c>
      <c r="L7336" s="1">
        <v>0</v>
      </c>
      <c r="M7336" s="1">
        <v>769</v>
      </c>
      <c r="N7336" s="1">
        <v>37.677609015188601</v>
      </c>
      <c r="O7336" s="1" t="s">
        <v>8551</v>
      </c>
    </row>
    <row r="7337" spans="1:15" x14ac:dyDescent="0.3">
      <c r="A7337" s="1" t="s">
        <v>5700</v>
      </c>
      <c r="B7337" s="1" t="s">
        <v>5775</v>
      </c>
      <c r="C7337" s="1">
        <v>4</v>
      </c>
      <c r="D7337" s="1" t="s">
        <v>7426</v>
      </c>
      <c r="E7337" s="1">
        <v>19</v>
      </c>
      <c r="F7337" s="1" t="s">
        <v>8759</v>
      </c>
      <c r="G7337" s="1" t="s">
        <v>5801</v>
      </c>
      <c r="H7337" s="1" t="s">
        <v>8506</v>
      </c>
      <c r="I7337" s="1" t="b">
        <v>0</v>
      </c>
      <c r="J7337" s="1">
        <v>1</v>
      </c>
      <c r="K7337" s="1">
        <v>0</v>
      </c>
      <c r="L7337" s="1">
        <v>0</v>
      </c>
      <c r="M7337" s="1">
        <v>492</v>
      </c>
      <c r="N7337" s="1">
        <v>24.1058304752572</v>
      </c>
      <c r="O7337" s="1" t="s">
        <v>8512</v>
      </c>
    </row>
    <row r="7338" spans="1:15" x14ac:dyDescent="0.3">
      <c r="A7338" s="1" t="s">
        <v>5700</v>
      </c>
      <c r="B7338" s="1" t="s">
        <v>5775</v>
      </c>
      <c r="C7338" s="1">
        <v>4</v>
      </c>
      <c r="D7338" s="1" t="s">
        <v>7426</v>
      </c>
      <c r="E7338" s="1">
        <v>19</v>
      </c>
      <c r="F7338" s="1" t="s">
        <v>8759</v>
      </c>
      <c r="G7338" s="1" t="s">
        <v>5840</v>
      </c>
      <c r="H7338" s="1" t="s">
        <v>8506</v>
      </c>
      <c r="I7338" s="1" t="b">
        <v>0</v>
      </c>
      <c r="J7338" s="1">
        <v>5</v>
      </c>
      <c r="K7338" s="1">
        <v>0</v>
      </c>
      <c r="L7338" s="1">
        <v>0</v>
      </c>
      <c r="M7338" s="1">
        <v>439</v>
      </c>
      <c r="N7338" s="1">
        <v>21.509064184223401</v>
      </c>
      <c r="O7338" s="1" t="s">
        <v>8509</v>
      </c>
    </row>
    <row r="7339" spans="1:15" x14ac:dyDescent="0.3">
      <c r="A7339" s="1" t="s">
        <v>5700</v>
      </c>
      <c r="B7339" s="1" t="s">
        <v>5775</v>
      </c>
      <c r="C7339" s="1">
        <v>4</v>
      </c>
      <c r="D7339" s="1" t="s">
        <v>7426</v>
      </c>
      <c r="E7339" s="1">
        <v>19</v>
      </c>
      <c r="F7339" s="1" t="s">
        <v>8759</v>
      </c>
      <c r="G7339" s="1" t="s">
        <v>5814</v>
      </c>
      <c r="H7339" s="1" t="s">
        <v>8506</v>
      </c>
      <c r="I7339" s="1" t="b">
        <v>1</v>
      </c>
      <c r="J7339" s="1">
        <v>0</v>
      </c>
      <c r="K7339" s="1">
        <v>0</v>
      </c>
      <c r="L7339" s="1">
        <v>0</v>
      </c>
      <c r="M7339" s="1">
        <v>179</v>
      </c>
      <c r="N7339" s="1">
        <v>8.7702106810386997</v>
      </c>
      <c r="O7339" s="1" t="s">
        <v>8507</v>
      </c>
    </row>
    <row r="7340" spans="1:15" x14ac:dyDescent="0.3">
      <c r="A7340" s="1" t="s">
        <v>5700</v>
      </c>
      <c r="B7340" s="1" t="s">
        <v>5775</v>
      </c>
      <c r="C7340" s="1">
        <v>4</v>
      </c>
      <c r="D7340" s="1" t="s">
        <v>7426</v>
      </c>
      <c r="E7340" s="1">
        <v>20</v>
      </c>
      <c r="F7340" s="1" t="s">
        <v>8760</v>
      </c>
      <c r="G7340" s="1" t="s">
        <v>5814</v>
      </c>
      <c r="H7340" s="1" t="s">
        <v>8506</v>
      </c>
      <c r="I7340" s="1" t="b">
        <v>1</v>
      </c>
      <c r="J7340" s="1">
        <v>0</v>
      </c>
      <c r="K7340" s="1">
        <v>0</v>
      </c>
      <c r="L7340" s="1">
        <v>0</v>
      </c>
      <c r="M7340" s="1">
        <v>389</v>
      </c>
      <c r="N7340" s="1">
        <v>44.406392694063904</v>
      </c>
      <c r="O7340" s="1" t="s">
        <v>8507</v>
      </c>
    </row>
    <row r="7341" spans="1:15" x14ac:dyDescent="0.3">
      <c r="A7341" s="1" t="s">
        <v>5700</v>
      </c>
      <c r="B7341" s="1" t="s">
        <v>5775</v>
      </c>
      <c r="C7341" s="1">
        <v>4</v>
      </c>
      <c r="D7341" s="1" t="s">
        <v>7426</v>
      </c>
      <c r="E7341" s="1">
        <v>20</v>
      </c>
      <c r="F7341" s="1" t="s">
        <v>8760</v>
      </c>
      <c r="G7341" s="1" t="s">
        <v>5801</v>
      </c>
      <c r="H7341" s="1" t="s">
        <v>8506</v>
      </c>
      <c r="I7341" s="1" t="b">
        <v>0</v>
      </c>
      <c r="J7341" s="1">
        <v>1</v>
      </c>
      <c r="K7341" s="1">
        <v>0</v>
      </c>
      <c r="L7341" s="1">
        <v>0</v>
      </c>
      <c r="M7341" s="1">
        <v>243</v>
      </c>
      <c r="N7341" s="1">
        <v>27.7397260273972</v>
      </c>
      <c r="O7341" s="1" t="s">
        <v>8512</v>
      </c>
    </row>
    <row r="7342" spans="1:15" x14ac:dyDescent="0.3">
      <c r="A7342" s="1" t="s">
        <v>5700</v>
      </c>
      <c r="B7342" s="1" t="s">
        <v>5775</v>
      </c>
      <c r="C7342" s="1">
        <v>4</v>
      </c>
      <c r="D7342" s="1" t="s">
        <v>7426</v>
      </c>
      <c r="E7342" s="1">
        <v>20</v>
      </c>
      <c r="F7342" s="1" t="s">
        <v>8760</v>
      </c>
      <c r="G7342" s="1" t="s">
        <v>5803</v>
      </c>
      <c r="H7342" s="1" t="s">
        <v>8545</v>
      </c>
      <c r="I7342" s="1" t="b">
        <v>0</v>
      </c>
      <c r="J7342" s="1">
        <v>0</v>
      </c>
      <c r="K7342" s="1">
        <v>1</v>
      </c>
      <c r="L7342" s="1">
        <v>0</v>
      </c>
      <c r="M7342" s="1">
        <v>65</v>
      </c>
      <c r="N7342" s="1">
        <v>7.4200913242009099</v>
      </c>
      <c r="O7342" s="1" t="s">
        <v>8546</v>
      </c>
    </row>
    <row r="7343" spans="1:15" x14ac:dyDescent="0.3">
      <c r="A7343" s="1" t="s">
        <v>5700</v>
      </c>
      <c r="B7343" s="1" t="s">
        <v>5775</v>
      </c>
      <c r="C7343" s="1">
        <v>4</v>
      </c>
      <c r="D7343" s="1" t="s">
        <v>7426</v>
      </c>
      <c r="E7343" s="1">
        <v>20</v>
      </c>
      <c r="F7343" s="1" t="s">
        <v>8760</v>
      </c>
      <c r="G7343" s="1" t="s">
        <v>5834</v>
      </c>
      <c r="H7343" s="1" t="s">
        <v>8506</v>
      </c>
      <c r="I7343" s="1" t="b">
        <v>0</v>
      </c>
      <c r="J7343" s="1">
        <v>6</v>
      </c>
      <c r="K7343" s="1">
        <v>0</v>
      </c>
      <c r="L7343" s="1">
        <v>0</v>
      </c>
      <c r="M7343" s="1">
        <v>52</v>
      </c>
      <c r="N7343" s="1">
        <v>5.93607305936073</v>
      </c>
      <c r="O7343" s="1" t="s">
        <v>8531</v>
      </c>
    </row>
    <row r="7344" spans="1:15" x14ac:dyDescent="0.3">
      <c r="A7344" s="1" t="s">
        <v>5700</v>
      </c>
      <c r="B7344" s="1" t="s">
        <v>5775</v>
      </c>
      <c r="C7344" s="1">
        <v>4</v>
      </c>
      <c r="D7344" s="1" t="s">
        <v>7426</v>
      </c>
      <c r="E7344" s="1">
        <v>20</v>
      </c>
      <c r="F7344" s="1" t="s">
        <v>8760</v>
      </c>
      <c r="G7344" s="1" t="s">
        <v>5834</v>
      </c>
      <c r="H7344" s="1" t="s">
        <v>8506</v>
      </c>
      <c r="I7344" s="1" t="b">
        <v>0</v>
      </c>
      <c r="J7344" s="1">
        <v>19</v>
      </c>
      <c r="K7344" s="1">
        <v>0</v>
      </c>
      <c r="L7344" s="1">
        <v>0</v>
      </c>
      <c r="M7344" s="1">
        <v>10</v>
      </c>
      <c r="N7344" s="1">
        <v>1.1415525114155201</v>
      </c>
      <c r="O7344" s="1" t="s">
        <v>8551</v>
      </c>
    </row>
    <row r="7345" spans="1:15" x14ac:dyDescent="0.3">
      <c r="A7345" s="1" t="s">
        <v>5700</v>
      </c>
      <c r="B7345" s="1" t="s">
        <v>5775</v>
      </c>
      <c r="C7345" s="1">
        <v>4</v>
      </c>
      <c r="D7345" s="1" t="s">
        <v>7426</v>
      </c>
      <c r="E7345" s="1">
        <v>20</v>
      </c>
      <c r="F7345" s="1" t="s">
        <v>8760</v>
      </c>
      <c r="G7345" s="1" t="s">
        <v>5876</v>
      </c>
      <c r="H7345" s="1" t="s">
        <v>8506</v>
      </c>
      <c r="I7345" s="1" t="b">
        <v>0</v>
      </c>
      <c r="J7345" s="1">
        <v>4</v>
      </c>
      <c r="K7345" s="1">
        <v>0</v>
      </c>
      <c r="L7345" s="1">
        <v>0</v>
      </c>
      <c r="M7345" s="1">
        <v>10</v>
      </c>
      <c r="N7345" s="1">
        <v>1.1415525114155201</v>
      </c>
      <c r="O7345" s="1" t="s">
        <v>8532</v>
      </c>
    </row>
    <row r="7346" spans="1:15" x14ac:dyDescent="0.3">
      <c r="A7346" s="1" t="s">
        <v>5700</v>
      </c>
      <c r="B7346" s="1" t="s">
        <v>5775</v>
      </c>
      <c r="C7346" s="1">
        <v>4</v>
      </c>
      <c r="D7346" s="1" t="s">
        <v>7426</v>
      </c>
      <c r="E7346" s="1">
        <v>21</v>
      </c>
      <c r="F7346" s="1" t="s">
        <v>8761</v>
      </c>
      <c r="G7346" s="1" t="s">
        <v>5801</v>
      </c>
      <c r="H7346" s="1" t="s">
        <v>8506</v>
      </c>
      <c r="I7346" s="1" t="b">
        <v>0</v>
      </c>
      <c r="J7346" s="1">
        <v>1</v>
      </c>
      <c r="K7346" s="1">
        <v>0</v>
      </c>
      <c r="L7346" s="1">
        <v>0</v>
      </c>
      <c r="M7346" s="1">
        <v>1340</v>
      </c>
      <c r="N7346" s="1">
        <v>83.126550868486305</v>
      </c>
      <c r="O7346" s="1" t="s">
        <v>8512</v>
      </c>
    </row>
    <row r="7347" spans="1:15" x14ac:dyDescent="0.3">
      <c r="A7347" s="1" t="s">
        <v>5700</v>
      </c>
      <c r="B7347" s="1" t="s">
        <v>5775</v>
      </c>
      <c r="C7347" s="1">
        <v>4</v>
      </c>
      <c r="D7347" s="1" t="s">
        <v>7426</v>
      </c>
      <c r="E7347" s="1">
        <v>21</v>
      </c>
      <c r="F7347" s="1" t="s">
        <v>8761</v>
      </c>
      <c r="G7347" s="1" t="s">
        <v>5814</v>
      </c>
      <c r="H7347" s="1" t="s">
        <v>8506</v>
      </c>
      <c r="I7347" s="1" t="b">
        <v>1</v>
      </c>
      <c r="J7347" s="1">
        <v>0</v>
      </c>
      <c r="K7347" s="1">
        <v>0</v>
      </c>
      <c r="L7347" s="1">
        <v>0</v>
      </c>
      <c r="M7347" s="1">
        <v>89</v>
      </c>
      <c r="N7347" s="1">
        <v>5.5210918114143901</v>
      </c>
      <c r="O7347" s="1" t="s">
        <v>8507</v>
      </c>
    </row>
    <row r="7348" spans="1:15" x14ac:dyDescent="0.3">
      <c r="A7348" s="1" t="s">
        <v>5700</v>
      </c>
      <c r="B7348" s="1" t="s">
        <v>5775</v>
      </c>
      <c r="C7348" s="1">
        <v>4</v>
      </c>
      <c r="D7348" s="1" t="s">
        <v>7426</v>
      </c>
      <c r="E7348" s="1">
        <v>21</v>
      </c>
      <c r="F7348" s="1" t="s">
        <v>8761</v>
      </c>
      <c r="G7348" s="1" t="s">
        <v>5834</v>
      </c>
      <c r="H7348" s="1" t="s">
        <v>8506</v>
      </c>
      <c r="I7348" s="1" t="b">
        <v>0</v>
      </c>
      <c r="J7348" s="1">
        <v>22</v>
      </c>
      <c r="K7348" s="1">
        <v>0</v>
      </c>
      <c r="L7348" s="1">
        <v>1</v>
      </c>
      <c r="M7348" s="1">
        <v>62</v>
      </c>
      <c r="N7348" s="1">
        <v>3.84615384615384</v>
      </c>
      <c r="O7348" s="1" t="s">
        <v>8762</v>
      </c>
    </row>
    <row r="7349" spans="1:15" x14ac:dyDescent="0.3">
      <c r="A7349" s="1" t="s">
        <v>5700</v>
      </c>
      <c r="B7349" s="1" t="s">
        <v>5775</v>
      </c>
      <c r="C7349" s="1">
        <v>4</v>
      </c>
      <c r="D7349" s="1" t="s">
        <v>7426</v>
      </c>
      <c r="E7349" s="1">
        <v>22</v>
      </c>
      <c r="F7349" s="1" t="s">
        <v>8763</v>
      </c>
      <c r="G7349" s="1" t="s">
        <v>5814</v>
      </c>
      <c r="H7349" s="1" t="s">
        <v>8506</v>
      </c>
      <c r="I7349" s="1" t="b">
        <v>1</v>
      </c>
      <c r="J7349" s="1">
        <v>0</v>
      </c>
      <c r="K7349" s="1">
        <v>0</v>
      </c>
      <c r="L7349" s="1">
        <v>0</v>
      </c>
      <c r="M7349" s="1">
        <v>1031</v>
      </c>
      <c r="N7349" s="1">
        <v>79.246733282090602</v>
      </c>
      <c r="O7349" s="1" t="s">
        <v>8507</v>
      </c>
    </row>
    <row r="7350" spans="1:15" x14ac:dyDescent="0.3">
      <c r="A7350" s="1" t="s">
        <v>5700</v>
      </c>
      <c r="B7350" s="1" t="s">
        <v>5775</v>
      </c>
      <c r="C7350" s="1">
        <v>4</v>
      </c>
      <c r="D7350" s="1" t="s">
        <v>7426</v>
      </c>
      <c r="E7350" s="1">
        <v>22</v>
      </c>
      <c r="F7350" s="1" t="s">
        <v>8763</v>
      </c>
      <c r="G7350" s="1" t="s">
        <v>5834</v>
      </c>
      <c r="H7350" s="1" t="s">
        <v>8506</v>
      </c>
      <c r="I7350" s="1" t="b">
        <v>0</v>
      </c>
      <c r="J7350" s="1">
        <v>22</v>
      </c>
      <c r="K7350" s="1">
        <v>0</v>
      </c>
      <c r="L7350" s="1">
        <v>1</v>
      </c>
      <c r="M7350" s="1">
        <v>163</v>
      </c>
      <c r="N7350" s="1">
        <v>12.5288239815526</v>
      </c>
      <c r="O7350" s="1" t="s">
        <v>8762</v>
      </c>
    </row>
    <row r="7351" spans="1:15" x14ac:dyDescent="0.3">
      <c r="A7351" s="1" t="s">
        <v>5700</v>
      </c>
      <c r="B7351" s="1" t="s">
        <v>5775</v>
      </c>
      <c r="C7351" s="1">
        <v>4</v>
      </c>
      <c r="D7351" s="1" t="s">
        <v>7426</v>
      </c>
      <c r="E7351" s="1">
        <v>23</v>
      </c>
      <c r="F7351" s="1" t="s">
        <v>8764</v>
      </c>
      <c r="G7351" s="1" t="s">
        <v>5834</v>
      </c>
      <c r="H7351" s="1" t="s">
        <v>8506</v>
      </c>
      <c r="I7351" s="1" t="b">
        <v>0</v>
      </c>
      <c r="J7351" s="1">
        <v>22</v>
      </c>
      <c r="K7351" s="1">
        <v>0</v>
      </c>
      <c r="L7351" s="1">
        <v>1</v>
      </c>
      <c r="M7351" s="1">
        <v>1271</v>
      </c>
      <c r="N7351" s="1">
        <v>78.360049321824903</v>
      </c>
      <c r="O7351" s="1" t="s">
        <v>8762</v>
      </c>
    </row>
    <row r="7352" spans="1:15" x14ac:dyDescent="0.3">
      <c r="A7352" s="1" t="s">
        <v>5700</v>
      </c>
      <c r="B7352" s="1" t="s">
        <v>5775</v>
      </c>
      <c r="C7352" s="1">
        <v>4</v>
      </c>
      <c r="D7352" s="1" t="s">
        <v>7426</v>
      </c>
      <c r="E7352" s="1">
        <v>23</v>
      </c>
      <c r="F7352" s="1" t="s">
        <v>8764</v>
      </c>
      <c r="G7352" s="1" t="s">
        <v>5814</v>
      </c>
      <c r="H7352" s="1" t="s">
        <v>8506</v>
      </c>
      <c r="I7352" s="1" t="b">
        <v>1</v>
      </c>
      <c r="J7352" s="1">
        <v>0</v>
      </c>
      <c r="K7352" s="1">
        <v>0</v>
      </c>
      <c r="L7352" s="1">
        <v>0</v>
      </c>
      <c r="M7352" s="1">
        <v>148</v>
      </c>
      <c r="N7352" s="1">
        <v>9.1245376078914902</v>
      </c>
      <c r="O7352" s="1" t="s">
        <v>8507</v>
      </c>
    </row>
    <row r="7353" spans="1:15" x14ac:dyDescent="0.3">
      <c r="A7353" s="1" t="s">
        <v>5700</v>
      </c>
      <c r="B7353" s="1" t="s">
        <v>5775</v>
      </c>
      <c r="C7353" s="1">
        <v>4</v>
      </c>
      <c r="D7353" s="1" t="s">
        <v>7426</v>
      </c>
      <c r="E7353" s="1">
        <v>23</v>
      </c>
      <c r="F7353" s="1" t="s">
        <v>8764</v>
      </c>
      <c r="G7353" s="1" t="s">
        <v>5801</v>
      </c>
      <c r="H7353" s="1" t="s">
        <v>8506</v>
      </c>
      <c r="I7353" s="1" t="b">
        <v>0</v>
      </c>
      <c r="J7353" s="1">
        <v>1</v>
      </c>
      <c r="K7353" s="1">
        <v>0</v>
      </c>
      <c r="L7353" s="1">
        <v>14</v>
      </c>
      <c r="M7353" s="1">
        <v>69</v>
      </c>
      <c r="N7353" s="1">
        <v>4.2540073982737301</v>
      </c>
      <c r="O7353" s="1" t="s">
        <v>8712</v>
      </c>
    </row>
    <row r="7354" spans="1:15" x14ac:dyDescent="0.3">
      <c r="A7354" s="1" t="s">
        <v>5700</v>
      </c>
      <c r="B7354" s="1" t="s">
        <v>5775</v>
      </c>
      <c r="C7354" s="1">
        <v>4</v>
      </c>
      <c r="D7354" s="1" t="s">
        <v>7426</v>
      </c>
      <c r="E7354" s="1">
        <v>23</v>
      </c>
      <c r="F7354" s="1" t="s">
        <v>8764</v>
      </c>
      <c r="G7354" s="1" t="s">
        <v>5801</v>
      </c>
      <c r="H7354" s="1" t="s">
        <v>8506</v>
      </c>
      <c r="I7354" s="1" t="b">
        <v>0</v>
      </c>
      <c r="J7354" s="1">
        <v>1</v>
      </c>
      <c r="K7354" s="1">
        <v>0</v>
      </c>
      <c r="L7354" s="1">
        <v>0</v>
      </c>
      <c r="M7354" s="1">
        <v>29</v>
      </c>
      <c r="N7354" s="1">
        <v>1.7879161528976499</v>
      </c>
      <c r="O7354" s="1" t="s">
        <v>8512</v>
      </c>
    </row>
    <row r="7355" spans="1:15" x14ac:dyDescent="0.3">
      <c r="A7355" s="1" t="s">
        <v>5700</v>
      </c>
      <c r="B7355" s="1" t="s">
        <v>5775</v>
      </c>
      <c r="C7355" s="1">
        <v>4</v>
      </c>
      <c r="D7355" s="1" t="s">
        <v>7426</v>
      </c>
      <c r="E7355" s="1">
        <v>24</v>
      </c>
      <c r="F7355" s="1" t="s">
        <v>8765</v>
      </c>
      <c r="G7355" s="1" t="s">
        <v>5876</v>
      </c>
      <c r="H7355" s="1" t="s">
        <v>8506</v>
      </c>
      <c r="I7355" s="1" t="b">
        <v>0</v>
      </c>
      <c r="J7355" s="1">
        <v>4</v>
      </c>
      <c r="K7355" s="1">
        <v>0</v>
      </c>
      <c r="L7355" s="1">
        <v>0</v>
      </c>
      <c r="M7355" s="1">
        <v>694</v>
      </c>
      <c r="N7355" s="1">
        <v>48.396094839609397</v>
      </c>
      <c r="O7355" s="1" t="s">
        <v>8532</v>
      </c>
    </row>
    <row r="7356" spans="1:15" x14ac:dyDescent="0.3">
      <c r="A7356" s="1" t="s">
        <v>5700</v>
      </c>
      <c r="B7356" s="1" t="s">
        <v>5775</v>
      </c>
      <c r="C7356" s="1">
        <v>4</v>
      </c>
      <c r="D7356" s="1" t="s">
        <v>7426</v>
      </c>
      <c r="E7356" s="1">
        <v>24</v>
      </c>
      <c r="F7356" s="1" t="s">
        <v>8765</v>
      </c>
      <c r="G7356" s="1" t="s">
        <v>5801</v>
      </c>
      <c r="H7356" s="1" t="s">
        <v>8506</v>
      </c>
      <c r="I7356" s="1" t="b">
        <v>0</v>
      </c>
      <c r="J7356" s="1">
        <v>1</v>
      </c>
      <c r="K7356" s="1">
        <v>0</v>
      </c>
      <c r="L7356" s="1">
        <v>14</v>
      </c>
      <c r="M7356" s="1">
        <v>268</v>
      </c>
      <c r="N7356" s="1">
        <v>18.6889818688981</v>
      </c>
      <c r="O7356" s="1" t="s">
        <v>8712</v>
      </c>
    </row>
    <row r="7357" spans="1:15" x14ac:dyDescent="0.3">
      <c r="A7357" s="1" t="s">
        <v>5700</v>
      </c>
      <c r="B7357" s="1" t="s">
        <v>5775</v>
      </c>
      <c r="C7357" s="1">
        <v>4</v>
      </c>
      <c r="D7357" s="1" t="s">
        <v>7426</v>
      </c>
      <c r="E7357" s="1">
        <v>24</v>
      </c>
      <c r="F7357" s="1" t="s">
        <v>8765</v>
      </c>
      <c r="G7357" s="1" t="s">
        <v>5834</v>
      </c>
      <c r="H7357" s="1" t="s">
        <v>8506</v>
      </c>
      <c r="I7357" s="1" t="b">
        <v>0</v>
      </c>
      <c r="J7357" s="1">
        <v>15</v>
      </c>
      <c r="K7357" s="1">
        <v>0</v>
      </c>
      <c r="L7357" s="1">
        <v>1</v>
      </c>
      <c r="M7357" s="1">
        <v>234</v>
      </c>
      <c r="N7357" s="1">
        <v>16.317991631799099</v>
      </c>
      <c r="O7357" s="1" t="s">
        <v>8766</v>
      </c>
    </row>
    <row r="7358" spans="1:15" x14ac:dyDescent="0.3">
      <c r="A7358" s="1" t="s">
        <v>5700</v>
      </c>
      <c r="B7358" s="1" t="s">
        <v>5775</v>
      </c>
      <c r="C7358" s="1">
        <v>4</v>
      </c>
      <c r="D7358" s="1" t="s">
        <v>7426</v>
      </c>
      <c r="E7358" s="1">
        <v>24</v>
      </c>
      <c r="F7358" s="1" t="s">
        <v>8765</v>
      </c>
      <c r="G7358" s="1" t="s">
        <v>5801</v>
      </c>
      <c r="H7358" s="1" t="s">
        <v>8506</v>
      </c>
      <c r="I7358" s="1" t="b">
        <v>0</v>
      </c>
      <c r="J7358" s="1">
        <v>1</v>
      </c>
      <c r="K7358" s="1">
        <v>0</v>
      </c>
      <c r="L7358" s="1">
        <v>0</v>
      </c>
      <c r="M7358" s="1">
        <v>69</v>
      </c>
      <c r="N7358" s="1">
        <v>4.8117154811715404</v>
      </c>
      <c r="O7358" s="1" t="s">
        <v>8512</v>
      </c>
    </row>
    <row r="7359" spans="1:15" x14ac:dyDescent="0.3">
      <c r="A7359" s="1" t="s">
        <v>5700</v>
      </c>
      <c r="B7359" s="1" t="s">
        <v>5775</v>
      </c>
      <c r="C7359" s="1">
        <v>4</v>
      </c>
      <c r="D7359" s="1" t="s">
        <v>7426</v>
      </c>
      <c r="E7359" s="1">
        <v>24</v>
      </c>
      <c r="F7359" s="1" t="s">
        <v>8765</v>
      </c>
      <c r="G7359" s="1" t="s">
        <v>5814</v>
      </c>
      <c r="H7359" s="1" t="s">
        <v>8506</v>
      </c>
      <c r="I7359" s="1" t="b">
        <v>1</v>
      </c>
      <c r="J7359" s="1">
        <v>0</v>
      </c>
      <c r="K7359" s="1">
        <v>0</v>
      </c>
      <c r="L7359" s="1">
        <v>0</v>
      </c>
      <c r="M7359" s="1">
        <v>20</v>
      </c>
      <c r="N7359" s="1">
        <v>1.39470013947001</v>
      </c>
      <c r="O7359" s="1" t="s">
        <v>8507</v>
      </c>
    </row>
    <row r="7360" spans="1:15" x14ac:dyDescent="0.3">
      <c r="A7360" s="1" t="s">
        <v>5700</v>
      </c>
      <c r="B7360" s="1" t="s">
        <v>5775</v>
      </c>
      <c r="C7360" s="1">
        <v>4</v>
      </c>
      <c r="D7360" s="1" t="s">
        <v>7426</v>
      </c>
      <c r="E7360" s="1">
        <v>24</v>
      </c>
      <c r="F7360" s="1" t="s">
        <v>8765</v>
      </c>
      <c r="G7360" s="1" t="s">
        <v>5834</v>
      </c>
      <c r="H7360" s="1" t="s">
        <v>8506</v>
      </c>
      <c r="I7360" s="1" t="b">
        <v>0</v>
      </c>
      <c r="J7360" s="1">
        <v>10</v>
      </c>
      <c r="K7360" s="1">
        <v>0</v>
      </c>
      <c r="L7360" s="1">
        <v>6</v>
      </c>
      <c r="M7360" s="1">
        <v>20</v>
      </c>
      <c r="N7360" s="1">
        <v>1.39470013947001</v>
      </c>
      <c r="O7360" s="1" t="s">
        <v>8767</v>
      </c>
    </row>
    <row r="7361" spans="1:15" x14ac:dyDescent="0.3">
      <c r="A7361" s="1" t="s">
        <v>5700</v>
      </c>
      <c r="B7361" s="1" t="s">
        <v>5775</v>
      </c>
      <c r="C7361" s="1">
        <v>4</v>
      </c>
      <c r="D7361" s="1" t="s">
        <v>7426</v>
      </c>
      <c r="E7361" s="1">
        <v>25</v>
      </c>
      <c r="F7361" s="1" t="s">
        <v>8768</v>
      </c>
      <c r="G7361" s="1" t="s">
        <v>5801</v>
      </c>
      <c r="H7361" s="1" t="s">
        <v>8506</v>
      </c>
      <c r="I7361" s="1" t="b">
        <v>0</v>
      </c>
      <c r="J7361" s="1">
        <v>1</v>
      </c>
      <c r="K7361" s="1">
        <v>0</v>
      </c>
      <c r="L7361" s="1">
        <v>14</v>
      </c>
      <c r="M7361" s="1">
        <v>1574</v>
      </c>
      <c r="N7361" s="1">
        <v>57.008330315103201</v>
      </c>
      <c r="O7361" s="1" t="s">
        <v>8712</v>
      </c>
    </row>
    <row r="7362" spans="1:15" x14ac:dyDescent="0.3">
      <c r="A7362" s="1" t="s">
        <v>5700</v>
      </c>
      <c r="B7362" s="1" t="s">
        <v>5775</v>
      </c>
      <c r="C7362" s="1">
        <v>4</v>
      </c>
      <c r="D7362" s="1" t="s">
        <v>7426</v>
      </c>
      <c r="E7362" s="1">
        <v>25</v>
      </c>
      <c r="F7362" s="1" t="s">
        <v>8768</v>
      </c>
      <c r="G7362" s="1" t="s">
        <v>5801</v>
      </c>
      <c r="H7362" s="1" t="s">
        <v>8506</v>
      </c>
      <c r="I7362" s="1" t="b">
        <v>0</v>
      </c>
      <c r="J7362" s="1">
        <v>1</v>
      </c>
      <c r="K7362" s="1">
        <v>0</v>
      </c>
      <c r="L7362" s="1">
        <v>0</v>
      </c>
      <c r="M7362" s="1">
        <v>398</v>
      </c>
      <c r="N7362" s="1">
        <v>14.4150670047084</v>
      </c>
      <c r="O7362" s="1" t="s">
        <v>8512</v>
      </c>
    </row>
    <row r="7363" spans="1:15" x14ac:dyDescent="0.3">
      <c r="A7363" s="1" t="s">
        <v>5700</v>
      </c>
      <c r="B7363" s="1" t="s">
        <v>5775</v>
      </c>
      <c r="C7363" s="1">
        <v>4</v>
      </c>
      <c r="D7363" s="1" t="s">
        <v>7426</v>
      </c>
      <c r="E7363" s="1">
        <v>25</v>
      </c>
      <c r="F7363" s="1" t="s">
        <v>8768</v>
      </c>
      <c r="G7363" s="1" t="s">
        <v>5876</v>
      </c>
      <c r="H7363" s="1" t="s">
        <v>8506</v>
      </c>
      <c r="I7363" s="1" t="b">
        <v>0</v>
      </c>
      <c r="J7363" s="1">
        <v>4</v>
      </c>
      <c r="K7363" s="1">
        <v>0</v>
      </c>
      <c r="L7363" s="1">
        <v>0</v>
      </c>
      <c r="M7363" s="1">
        <v>171</v>
      </c>
      <c r="N7363" s="1">
        <v>6.1934081854400498</v>
      </c>
      <c r="O7363" s="1" t="s">
        <v>8532</v>
      </c>
    </row>
    <row r="7364" spans="1:15" x14ac:dyDescent="0.3">
      <c r="A7364" s="1" t="s">
        <v>5700</v>
      </c>
      <c r="B7364" s="1" t="s">
        <v>5775</v>
      </c>
      <c r="C7364" s="1">
        <v>4</v>
      </c>
      <c r="D7364" s="1" t="s">
        <v>7426</v>
      </c>
      <c r="E7364" s="1">
        <v>25</v>
      </c>
      <c r="F7364" s="1" t="s">
        <v>8768</v>
      </c>
      <c r="G7364" s="1" t="s">
        <v>5834</v>
      </c>
      <c r="H7364" s="1" t="s">
        <v>8506</v>
      </c>
      <c r="I7364" s="1" t="b">
        <v>0</v>
      </c>
      <c r="J7364" s="1">
        <v>15</v>
      </c>
      <c r="K7364" s="1">
        <v>0</v>
      </c>
      <c r="L7364" s="1">
        <v>1</v>
      </c>
      <c r="M7364" s="1">
        <v>75</v>
      </c>
      <c r="N7364" s="1">
        <v>2.7164070988772102</v>
      </c>
      <c r="O7364" s="1" t="s">
        <v>8766</v>
      </c>
    </row>
    <row r="7365" spans="1:15" x14ac:dyDescent="0.3">
      <c r="A7365" s="1" t="s">
        <v>5700</v>
      </c>
      <c r="B7365" s="1" t="s">
        <v>5775</v>
      </c>
      <c r="C7365" s="1">
        <v>4</v>
      </c>
      <c r="D7365" s="1" t="s">
        <v>7426</v>
      </c>
      <c r="E7365" s="1">
        <v>25</v>
      </c>
      <c r="F7365" s="1" t="s">
        <v>8768</v>
      </c>
      <c r="G7365" s="1" t="s">
        <v>5816</v>
      </c>
      <c r="H7365" s="1" t="s">
        <v>8506</v>
      </c>
      <c r="I7365" s="1" t="b">
        <v>0</v>
      </c>
      <c r="J7365" s="1">
        <v>3</v>
      </c>
      <c r="K7365" s="1">
        <v>0</v>
      </c>
      <c r="L7365" s="1">
        <v>0</v>
      </c>
      <c r="M7365" s="1">
        <v>63</v>
      </c>
      <c r="N7365" s="1">
        <v>2.2817819630568601</v>
      </c>
      <c r="O7365" s="1" t="s">
        <v>8552</v>
      </c>
    </row>
    <row r="7366" spans="1:15" x14ac:dyDescent="0.3">
      <c r="A7366" s="1" t="s">
        <v>5700</v>
      </c>
      <c r="B7366" s="1" t="s">
        <v>5775</v>
      </c>
      <c r="C7366" s="1">
        <v>4</v>
      </c>
      <c r="D7366" s="1" t="s">
        <v>7426</v>
      </c>
      <c r="E7366" s="1">
        <v>25</v>
      </c>
      <c r="F7366" s="1" t="s">
        <v>8768</v>
      </c>
      <c r="G7366" s="1" t="s">
        <v>5834</v>
      </c>
      <c r="H7366" s="1" t="s">
        <v>8506</v>
      </c>
      <c r="I7366" s="1" t="b">
        <v>0</v>
      </c>
      <c r="J7366" s="1">
        <v>17</v>
      </c>
      <c r="K7366" s="1">
        <v>0</v>
      </c>
      <c r="L7366" s="1">
        <v>0</v>
      </c>
      <c r="M7366" s="1">
        <v>62</v>
      </c>
      <c r="N7366" s="1">
        <v>2.2455632017384999</v>
      </c>
      <c r="O7366" s="1" t="s">
        <v>8769</v>
      </c>
    </row>
    <row r="7367" spans="1:15" x14ac:dyDescent="0.3">
      <c r="A7367" s="1" t="s">
        <v>5700</v>
      </c>
      <c r="B7367" s="1" t="s">
        <v>5775</v>
      </c>
      <c r="C7367" s="1">
        <v>4</v>
      </c>
      <c r="D7367" s="1" t="s">
        <v>7426</v>
      </c>
      <c r="E7367" s="1">
        <v>25</v>
      </c>
      <c r="F7367" s="1" t="s">
        <v>8768</v>
      </c>
      <c r="G7367" s="1" t="s">
        <v>5798</v>
      </c>
      <c r="H7367" s="1" t="s">
        <v>8506</v>
      </c>
      <c r="I7367" s="1" t="b">
        <v>0</v>
      </c>
      <c r="J7367" s="1">
        <v>0</v>
      </c>
      <c r="K7367" s="1">
        <v>0</v>
      </c>
      <c r="L7367" s="1">
        <v>8</v>
      </c>
      <c r="M7367" s="1">
        <v>53</v>
      </c>
      <c r="N7367" s="1">
        <v>1.91959434987323</v>
      </c>
      <c r="O7367" s="1" t="s">
        <v>8519</v>
      </c>
    </row>
    <row r="7368" spans="1:15" x14ac:dyDescent="0.3">
      <c r="A7368" s="1" t="s">
        <v>5700</v>
      </c>
      <c r="B7368" s="1" t="s">
        <v>5775</v>
      </c>
      <c r="C7368" s="1">
        <v>4</v>
      </c>
      <c r="D7368" s="1" t="s">
        <v>7426</v>
      </c>
      <c r="E7368" s="1">
        <v>25</v>
      </c>
      <c r="F7368" s="1" t="s">
        <v>8768</v>
      </c>
      <c r="G7368" s="1" t="s">
        <v>5814</v>
      </c>
      <c r="H7368" s="1" t="s">
        <v>8506</v>
      </c>
      <c r="I7368" s="1" t="b">
        <v>1</v>
      </c>
      <c r="J7368" s="1">
        <v>0</v>
      </c>
      <c r="K7368" s="1">
        <v>0</v>
      </c>
      <c r="L7368" s="1">
        <v>0</v>
      </c>
      <c r="M7368" s="1">
        <v>41</v>
      </c>
      <c r="N7368" s="1">
        <v>1.4849692140528701</v>
      </c>
      <c r="O7368" s="1" t="s">
        <v>8507</v>
      </c>
    </row>
    <row r="7369" spans="1:15" x14ac:dyDescent="0.3">
      <c r="A7369" s="1" t="s">
        <v>5700</v>
      </c>
      <c r="B7369" s="1" t="s">
        <v>5775</v>
      </c>
      <c r="C7369" s="1">
        <v>4</v>
      </c>
      <c r="D7369" s="1" t="s">
        <v>7426</v>
      </c>
      <c r="E7369" s="1">
        <v>25</v>
      </c>
      <c r="F7369" s="1" t="s">
        <v>8768</v>
      </c>
      <c r="G7369" s="1" t="s">
        <v>5840</v>
      </c>
      <c r="H7369" s="1" t="s">
        <v>8506</v>
      </c>
      <c r="I7369" s="1" t="b">
        <v>0</v>
      </c>
      <c r="J7369" s="1">
        <v>5</v>
      </c>
      <c r="K7369" s="1">
        <v>0</v>
      </c>
      <c r="L7369" s="1">
        <v>0</v>
      </c>
      <c r="M7369" s="1">
        <v>36</v>
      </c>
      <c r="N7369" s="1">
        <v>1.3038754074610599</v>
      </c>
      <c r="O7369" s="1" t="s">
        <v>8509</v>
      </c>
    </row>
    <row r="7370" spans="1:15" x14ac:dyDescent="0.3">
      <c r="A7370" s="1" t="s">
        <v>5700</v>
      </c>
      <c r="B7370" s="1" t="s">
        <v>5775</v>
      </c>
      <c r="C7370" s="1">
        <v>4</v>
      </c>
      <c r="D7370" s="1" t="s">
        <v>7426</v>
      </c>
      <c r="E7370" s="1">
        <v>26</v>
      </c>
      <c r="F7370" s="1" t="s">
        <v>8770</v>
      </c>
      <c r="G7370" s="1" t="s">
        <v>5814</v>
      </c>
      <c r="H7370" s="1" t="s">
        <v>8506</v>
      </c>
      <c r="I7370" s="1" t="b">
        <v>1</v>
      </c>
      <c r="J7370" s="1">
        <v>0</v>
      </c>
      <c r="K7370" s="1">
        <v>0</v>
      </c>
      <c r="L7370" s="1">
        <v>0</v>
      </c>
      <c r="M7370" s="1">
        <v>2565</v>
      </c>
      <c r="N7370" s="1">
        <v>90.892983699503901</v>
      </c>
      <c r="O7370" s="1" t="s">
        <v>8507</v>
      </c>
    </row>
    <row r="7371" spans="1:15" x14ac:dyDescent="0.3">
      <c r="A7371" s="1" t="s">
        <v>5700</v>
      </c>
      <c r="B7371" s="1" t="s">
        <v>5775</v>
      </c>
      <c r="C7371" s="1">
        <v>4</v>
      </c>
      <c r="D7371" s="1" t="s">
        <v>7426</v>
      </c>
      <c r="E7371" s="1">
        <v>26</v>
      </c>
      <c r="F7371" s="1" t="s">
        <v>8770</v>
      </c>
      <c r="G7371" s="1" t="s">
        <v>5840</v>
      </c>
      <c r="H7371" s="1" t="s">
        <v>8506</v>
      </c>
      <c r="I7371" s="1" t="b">
        <v>0</v>
      </c>
      <c r="J7371" s="1">
        <v>5</v>
      </c>
      <c r="K7371" s="1">
        <v>0</v>
      </c>
      <c r="L7371" s="1">
        <v>0</v>
      </c>
      <c r="M7371" s="1">
        <v>58</v>
      </c>
      <c r="N7371" s="1">
        <v>2.0552799433026201</v>
      </c>
      <c r="O7371" s="1" t="s">
        <v>8509</v>
      </c>
    </row>
    <row r="7372" spans="1:15" x14ac:dyDescent="0.3">
      <c r="A7372" s="1" t="s">
        <v>5700</v>
      </c>
      <c r="B7372" s="1" t="s">
        <v>5775</v>
      </c>
      <c r="C7372" s="1">
        <v>4</v>
      </c>
      <c r="D7372" s="1" t="s">
        <v>7426</v>
      </c>
      <c r="E7372" s="1">
        <v>26</v>
      </c>
      <c r="F7372" s="1" t="s">
        <v>8770</v>
      </c>
      <c r="G7372" s="1" t="s">
        <v>5801</v>
      </c>
      <c r="H7372" s="1" t="s">
        <v>8506</v>
      </c>
      <c r="I7372" s="1" t="b">
        <v>0</v>
      </c>
      <c r="J7372" s="1">
        <v>1</v>
      </c>
      <c r="K7372" s="1">
        <v>0</v>
      </c>
      <c r="L7372" s="1">
        <v>0</v>
      </c>
      <c r="M7372" s="1">
        <v>37</v>
      </c>
      <c r="N7372" s="1">
        <v>1.3111268603827</v>
      </c>
      <c r="O7372" s="1" t="s">
        <v>8512</v>
      </c>
    </row>
    <row r="7373" spans="1:15" x14ac:dyDescent="0.3">
      <c r="A7373" s="1" t="s">
        <v>5700</v>
      </c>
      <c r="B7373" s="1" t="s">
        <v>5775</v>
      </c>
      <c r="C7373" s="1">
        <v>4</v>
      </c>
      <c r="D7373" s="1" t="s">
        <v>7426</v>
      </c>
      <c r="E7373" s="1">
        <v>27</v>
      </c>
      <c r="F7373" s="1" t="s">
        <v>8771</v>
      </c>
      <c r="G7373" s="1" t="s">
        <v>5814</v>
      </c>
      <c r="H7373" s="1" t="s">
        <v>8506</v>
      </c>
      <c r="I7373" s="1" t="b">
        <v>1</v>
      </c>
      <c r="J7373" s="1">
        <v>0</v>
      </c>
      <c r="K7373" s="1">
        <v>0</v>
      </c>
      <c r="L7373" s="1">
        <v>0</v>
      </c>
      <c r="M7373" s="1">
        <v>1970</v>
      </c>
      <c r="N7373" s="1">
        <v>73.534901082493406</v>
      </c>
      <c r="O7373" s="1" t="s">
        <v>8507</v>
      </c>
    </row>
    <row r="7374" spans="1:15" x14ac:dyDescent="0.3">
      <c r="A7374" s="1" t="s">
        <v>5700</v>
      </c>
      <c r="B7374" s="1" t="s">
        <v>5775</v>
      </c>
      <c r="C7374" s="1">
        <v>4</v>
      </c>
      <c r="D7374" s="1" t="s">
        <v>7426</v>
      </c>
      <c r="E7374" s="1">
        <v>27</v>
      </c>
      <c r="F7374" s="1" t="s">
        <v>8771</v>
      </c>
      <c r="G7374" s="1" t="s">
        <v>5840</v>
      </c>
      <c r="H7374" s="1" t="s">
        <v>8506</v>
      </c>
      <c r="I7374" s="1" t="b">
        <v>0</v>
      </c>
      <c r="J7374" s="1">
        <v>5</v>
      </c>
      <c r="K7374" s="1">
        <v>0</v>
      </c>
      <c r="L7374" s="1">
        <v>0</v>
      </c>
      <c r="M7374" s="1">
        <v>318</v>
      </c>
      <c r="N7374" s="1">
        <v>11.8701007838745</v>
      </c>
      <c r="O7374" s="1" t="s">
        <v>8509</v>
      </c>
    </row>
    <row r="7375" spans="1:15" x14ac:dyDescent="0.3">
      <c r="A7375" s="1" t="s">
        <v>5700</v>
      </c>
      <c r="B7375" s="1" t="s">
        <v>5775</v>
      </c>
      <c r="C7375" s="1">
        <v>4</v>
      </c>
      <c r="D7375" s="1" t="s">
        <v>7426</v>
      </c>
      <c r="E7375" s="1">
        <v>27</v>
      </c>
      <c r="F7375" s="1" t="s">
        <v>8771</v>
      </c>
      <c r="G7375" s="1" t="s">
        <v>5801</v>
      </c>
      <c r="H7375" s="1" t="s">
        <v>8506</v>
      </c>
      <c r="I7375" s="1" t="b">
        <v>0</v>
      </c>
      <c r="J7375" s="1">
        <v>1</v>
      </c>
      <c r="K7375" s="1">
        <v>0</v>
      </c>
      <c r="L7375" s="1">
        <v>0</v>
      </c>
      <c r="M7375" s="1">
        <v>155</v>
      </c>
      <c r="N7375" s="1">
        <v>5.7857409481149604</v>
      </c>
      <c r="O7375" s="1" t="s">
        <v>8512</v>
      </c>
    </row>
    <row r="7376" spans="1:15" x14ac:dyDescent="0.3">
      <c r="A7376" s="1" t="s">
        <v>5700</v>
      </c>
      <c r="B7376" s="1" t="s">
        <v>5775</v>
      </c>
      <c r="C7376" s="1">
        <v>4</v>
      </c>
      <c r="D7376" s="1" t="s">
        <v>7426</v>
      </c>
      <c r="E7376" s="1">
        <v>28</v>
      </c>
      <c r="F7376" s="1" t="s">
        <v>8772</v>
      </c>
      <c r="G7376" s="1" t="s">
        <v>5801</v>
      </c>
      <c r="H7376" s="1" t="s">
        <v>8506</v>
      </c>
      <c r="I7376" s="1" t="b">
        <v>0</v>
      </c>
      <c r="J7376" s="1">
        <v>1</v>
      </c>
      <c r="K7376" s="1">
        <v>0</v>
      </c>
      <c r="L7376" s="1">
        <v>0</v>
      </c>
      <c r="M7376" s="1">
        <v>2141</v>
      </c>
      <c r="N7376" s="1">
        <v>79.237601776461801</v>
      </c>
      <c r="O7376" s="1" t="s">
        <v>8512</v>
      </c>
    </row>
    <row r="7377" spans="1:15" x14ac:dyDescent="0.3">
      <c r="A7377" s="1" t="s">
        <v>5700</v>
      </c>
      <c r="B7377" s="1" t="s">
        <v>5775</v>
      </c>
      <c r="C7377" s="1">
        <v>4</v>
      </c>
      <c r="D7377" s="1" t="s">
        <v>7426</v>
      </c>
      <c r="E7377" s="1">
        <v>28</v>
      </c>
      <c r="F7377" s="1" t="s">
        <v>8772</v>
      </c>
      <c r="G7377" s="1" t="s">
        <v>5834</v>
      </c>
      <c r="H7377" s="1" t="s">
        <v>8506</v>
      </c>
      <c r="I7377" s="1" t="b">
        <v>0</v>
      </c>
      <c r="J7377" s="1">
        <v>17</v>
      </c>
      <c r="K7377" s="1">
        <v>0</v>
      </c>
      <c r="L7377" s="1">
        <v>0</v>
      </c>
      <c r="M7377" s="1">
        <v>155</v>
      </c>
      <c r="N7377" s="1">
        <v>5.7364914877868198</v>
      </c>
      <c r="O7377" s="1" t="s">
        <v>8539</v>
      </c>
    </row>
    <row r="7378" spans="1:15" x14ac:dyDescent="0.3">
      <c r="A7378" s="1" t="s">
        <v>5700</v>
      </c>
      <c r="B7378" s="1" t="s">
        <v>5775</v>
      </c>
      <c r="C7378" s="1">
        <v>4</v>
      </c>
      <c r="D7378" s="1" t="s">
        <v>7426</v>
      </c>
      <c r="E7378" s="1">
        <v>28</v>
      </c>
      <c r="F7378" s="1" t="s">
        <v>8772</v>
      </c>
      <c r="G7378" s="1" t="s">
        <v>5798</v>
      </c>
      <c r="H7378" s="1" t="s">
        <v>8506</v>
      </c>
      <c r="I7378" s="1" t="b">
        <v>0</v>
      </c>
      <c r="J7378" s="1">
        <v>0</v>
      </c>
      <c r="K7378" s="1">
        <v>0</v>
      </c>
      <c r="L7378" s="1">
        <v>14</v>
      </c>
      <c r="M7378" s="1">
        <v>55</v>
      </c>
      <c r="N7378" s="1">
        <v>2.0355292376017702</v>
      </c>
      <c r="O7378" s="1" t="s">
        <v>8773</v>
      </c>
    </row>
    <row r="7379" spans="1:15" x14ac:dyDescent="0.3">
      <c r="A7379" s="1" t="s">
        <v>5700</v>
      </c>
      <c r="B7379" s="1" t="s">
        <v>5775</v>
      </c>
      <c r="C7379" s="1">
        <v>4</v>
      </c>
      <c r="D7379" s="1" t="s">
        <v>7426</v>
      </c>
      <c r="E7379" s="1">
        <v>28</v>
      </c>
      <c r="F7379" s="1" t="s">
        <v>8772</v>
      </c>
      <c r="G7379" s="1" t="s">
        <v>5803</v>
      </c>
      <c r="H7379" s="1" t="s">
        <v>8517</v>
      </c>
      <c r="I7379" s="1" t="b">
        <v>0</v>
      </c>
      <c r="J7379" s="1">
        <v>0</v>
      </c>
      <c r="K7379" s="1">
        <v>1</v>
      </c>
      <c r="L7379" s="1">
        <v>0</v>
      </c>
      <c r="M7379" s="1">
        <v>45</v>
      </c>
      <c r="N7379" s="1">
        <v>1.6654330125832699</v>
      </c>
      <c r="O7379" s="1" t="s">
        <v>8518</v>
      </c>
    </row>
    <row r="7380" spans="1:15" x14ac:dyDescent="0.3">
      <c r="A7380" s="1" t="s">
        <v>5700</v>
      </c>
      <c r="B7380" s="1" t="s">
        <v>5775</v>
      </c>
      <c r="C7380" s="1">
        <v>4</v>
      </c>
      <c r="D7380" s="1" t="s">
        <v>7426</v>
      </c>
      <c r="E7380" s="1">
        <v>28</v>
      </c>
      <c r="F7380" s="1" t="s">
        <v>8772</v>
      </c>
      <c r="G7380" s="1" t="s">
        <v>5814</v>
      </c>
      <c r="H7380" s="1" t="s">
        <v>8506</v>
      </c>
      <c r="I7380" s="1" t="b">
        <v>1</v>
      </c>
      <c r="J7380" s="1">
        <v>0</v>
      </c>
      <c r="K7380" s="1">
        <v>0</v>
      </c>
      <c r="L7380" s="1">
        <v>0</v>
      </c>
      <c r="M7380" s="1">
        <v>34</v>
      </c>
      <c r="N7380" s="1">
        <v>1.25832716506291</v>
      </c>
      <c r="O7380" s="1" t="s">
        <v>8507</v>
      </c>
    </row>
    <row r="7381" spans="1:15" x14ac:dyDescent="0.3">
      <c r="A7381" s="1" t="s">
        <v>5700</v>
      </c>
      <c r="B7381" s="1" t="s">
        <v>5775</v>
      </c>
      <c r="C7381" s="1">
        <v>4</v>
      </c>
      <c r="D7381" s="1" t="s">
        <v>7426</v>
      </c>
      <c r="E7381" s="1">
        <v>29</v>
      </c>
      <c r="F7381" s="1" t="s">
        <v>8774</v>
      </c>
      <c r="G7381" s="1" t="s">
        <v>5801</v>
      </c>
      <c r="H7381" s="1" t="s">
        <v>8506</v>
      </c>
      <c r="I7381" s="1" t="b">
        <v>0</v>
      </c>
      <c r="J7381" s="1">
        <v>1</v>
      </c>
      <c r="K7381" s="1">
        <v>0</v>
      </c>
      <c r="L7381" s="1">
        <v>0</v>
      </c>
      <c r="M7381" s="1">
        <v>981</v>
      </c>
      <c r="N7381" s="1">
        <v>52.941176470588204</v>
      </c>
      <c r="O7381" s="1" t="s">
        <v>8512</v>
      </c>
    </row>
    <row r="7382" spans="1:15" x14ac:dyDescent="0.3">
      <c r="A7382" s="1" t="s">
        <v>5700</v>
      </c>
      <c r="B7382" s="1" t="s">
        <v>5775</v>
      </c>
      <c r="C7382" s="1">
        <v>4</v>
      </c>
      <c r="D7382" s="1" t="s">
        <v>7426</v>
      </c>
      <c r="E7382" s="1">
        <v>29</v>
      </c>
      <c r="F7382" s="1" t="s">
        <v>8774</v>
      </c>
      <c r="G7382" s="1" t="s">
        <v>5834</v>
      </c>
      <c r="H7382" s="1" t="s">
        <v>8506</v>
      </c>
      <c r="I7382" s="1" t="b">
        <v>0</v>
      </c>
      <c r="J7382" s="1">
        <v>17</v>
      </c>
      <c r="K7382" s="1">
        <v>0</v>
      </c>
      <c r="L7382" s="1">
        <v>0</v>
      </c>
      <c r="M7382" s="1">
        <v>688</v>
      </c>
      <c r="N7382" s="1">
        <v>37.1289800323799</v>
      </c>
      <c r="O7382" s="1" t="s">
        <v>8539</v>
      </c>
    </row>
    <row r="7383" spans="1:15" x14ac:dyDescent="0.3">
      <c r="A7383" s="1" t="s">
        <v>5700</v>
      </c>
      <c r="B7383" s="1" t="s">
        <v>5775</v>
      </c>
      <c r="C7383" s="1">
        <v>-1</v>
      </c>
      <c r="D7383" s="1" t="s">
        <v>7426</v>
      </c>
      <c r="E7383" s="1">
        <v>-1</v>
      </c>
      <c r="F7383" s="1" t="s">
        <v>8775</v>
      </c>
      <c r="G7383" s="1" t="s">
        <v>5814</v>
      </c>
      <c r="H7383" s="1" t="s">
        <v>8506</v>
      </c>
      <c r="I7383" s="1" t="b">
        <v>1</v>
      </c>
      <c r="J7383" s="1">
        <v>0</v>
      </c>
      <c r="K7383" s="1">
        <v>0</v>
      </c>
      <c r="L7383" s="1">
        <v>0</v>
      </c>
      <c r="M7383" s="1">
        <v>1813</v>
      </c>
      <c r="N7383" s="1">
        <v>94.574856546687499</v>
      </c>
      <c r="O7383" s="1" t="s">
        <v>8507</v>
      </c>
    </row>
    <row r="7384" spans="1:15" x14ac:dyDescent="0.3">
      <c r="A7384" s="1" t="s">
        <v>5700</v>
      </c>
      <c r="B7384" s="1" t="s">
        <v>5775</v>
      </c>
      <c r="C7384" s="1">
        <v>-1</v>
      </c>
      <c r="D7384" s="1" t="s">
        <v>7426</v>
      </c>
      <c r="E7384" s="1">
        <v>-1</v>
      </c>
      <c r="F7384" s="1" t="s">
        <v>8776</v>
      </c>
      <c r="G7384" s="1" t="s">
        <v>5814</v>
      </c>
      <c r="H7384" s="1" t="s">
        <v>8506</v>
      </c>
      <c r="I7384" s="1" t="b">
        <v>1</v>
      </c>
      <c r="J7384" s="1">
        <v>0</v>
      </c>
      <c r="K7384" s="1">
        <v>0</v>
      </c>
      <c r="L7384" s="1">
        <v>0</v>
      </c>
      <c r="M7384" s="1">
        <v>2632</v>
      </c>
      <c r="N7384" s="1">
        <v>92.6434354100668</v>
      </c>
      <c r="O7384" s="1" t="s">
        <v>8507</v>
      </c>
    </row>
    <row r="7385" spans="1:15" x14ac:dyDescent="0.3">
      <c r="A7385" s="1" t="s">
        <v>75</v>
      </c>
      <c r="B7385" s="1" t="s">
        <v>5776</v>
      </c>
      <c r="C7385" s="1">
        <v>1</v>
      </c>
      <c r="D7385" s="1" t="s">
        <v>5796</v>
      </c>
      <c r="E7385" s="1">
        <v>0</v>
      </c>
      <c r="F7385" s="1" t="s">
        <v>8777</v>
      </c>
      <c r="G7385" s="1" t="s">
        <v>5803</v>
      </c>
      <c r="H7385" s="1" t="s">
        <v>8778</v>
      </c>
      <c r="I7385" s="1" t="b">
        <v>0</v>
      </c>
      <c r="J7385" s="1">
        <v>0</v>
      </c>
      <c r="K7385" s="1">
        <v>1</v>
      </c>
      <c r="L7385" s="1">
        <v>0</v>
      </c>
      <c r="M7385" s="1">
        <v>361</v>
      </c>
      <c r="N7385" s="1">
        <v>53.4023668639053</v>
      </c>
      <c r="O7385" s="1" t="s">
        <v>8779</v>
      </c>
    </row>
    <row r="7386" spans="1:15" x14ac:dyDescent="0.3">
      <c r="A7386" s="1" t="s">
        <v>75</v>
      </c>
      <c r="B7386" s="1" t="s">
        <v>5776</v>
      </c>
      <c r="C7386" s="1">
        <v>1</v>
      </c>
      <c r="D7386" s="1" t="s">
        <v>5796</v>
      </c>
      <c r="E7386" s="1">
        <v>0</v>
      </c>
      <c r="F7386" s="1" t="s">
        <v>8777</v>
      </c>
      <c r="G7386" s="1" t="s">
        <v>5801</v>
      </c>
      <c r="H7386" s="1" t="s">
        <v>8780</v>
      </c>
      <c r="I7386" s="1" t="b">
        <v>0</v>
      </c>
      <c r="J7386" s="1">
        <v>1</v>
      </c>
      <c r="K7386" s="1">
        <v>0</v>
      </c>
      <c r="L7386" s="1">
        <v>0</v>
      </c>
      <c r="M7386" s="1">
        <v>70</v>
      </c>
      <c r="N7386" s="1">
        <v>10.3550295857988</v>
      </c>
      <c r="O7386" s="1" t="s">
        <v>8781</v>
      </c>
    </row>
    <row r="7387" spans="1:15" x14ac:dyDescent="0.3">
      <c r="A7387" s="1" t="s">
        <v>75</v>
      </c>
      <c r="B7387" s="1" t="s">
        <v>5776</v>
      </c>
      <c r="C7387" s="1">
        <v>1</v>
      </c>
      <c r="D7387" s="1" t="s">
        <v>5796</v>
      </c>
      <c r="E7387" s="1">
        <v>0</v>
      </c>
      <c r="F7387" s="1" t="s">
        <v>8777</v>
      </c>
      <c r="G7387" s="1" t="s">
        <v>5834</v>
      </c>
      <c r="H7387" s="1" t="s">
        <v>8782</v>
      </c>
      <c r="I7387" s="1" t="b">
        <v>0</v>
      </c>
      <c r="J7387" s="1">
        <v>7</v>
      </c>
      <c r="K7387" s="1">
        <v>2</v>
      </c>
      <c r="L7387" s="1">
        <v>0</v>
      </c>
      <c r="M7387" s="1">
        <v>49</v>
      </c>
      <c r="N7387" s="1">
        <v>7.2485207100591698</v>
      </c>
      <c r="O7387" s="1" t="s">
        <v>8783</v>
      </c>
    </row>
    <row r="7388" spans="1:15" x14ac:dyDescent="0.3">
      <c r="A7388" s="1" t="s">
        <v>75</v>
      </c>
      <c r="B7388" s="1" t="s">
        <v>5776</v>
      </c>
      <c r="C7388" s="1">
        <v>1</v>
      </c>
      <c r="D7388" s="1" t="s">
        <v>5796</v>
      </c>
      <c r="E7388" s="1">
        <v>0</v>
      </c>
      <c r="F7388" s="1" t="s">
        <v>8777</v>
      </c>
      <c r="G7388" s="1" t="s">
        <v>5803</v>
      </c>
      <c r="H7388" s="1" t="s">
        <v>8784</v>
      </c>
      <c r="I7388" s="1" t="b">
        <v>0</v>
      </c>
      <c r="J7388" s="1">
        <v>0</v>
      </c>
      <c r="K7388" s="1">
        <v>1</v>
      </c>
      <c r="L7388" s="1">
        <v>0</v>
      </c>
      <c r="M7388" s="1">
        <v>42</v>
      </c>
      <c r="N7388" s="1">
        <v>6.2130177514792804</v>
      </c>
      <c r="O7388" s="1" t="s">
        <v>8785</v>
      </c>
    </row>
    <row r="7389" spans="1:15" x14ac:dyDescent="0.3">
      <c r="A7389" s="1" t="s">
        <v>75</v>
      </c>
      <c r="B7389" s="1" t="s">
        <v>5776</v>
      </c>
      <c r="C7389" s="1">
        <v>1</v>
      </c>
      <c r="D7389" s="1" t="s">
        <v>5796</v>
      </c>
      <c r="E7389" s="1">
        <v>0</v>
      </c>
      <c r="F7389" s="1" t="s">
        <v>8777</v>
      </c>
      <c r="G7389" s="1" t="s">
        <v>5814</v>
      </c>
      <c r="H7389" s="1" t="s">
        <v>8780</v>
      </c>
      <c r="I7389" s="1" t="b">
        <v>1</v>
      </c>
      <c r="J7389" s="1">
        <v>0</v>
      </c>
      <c r="K7389" s="1">
        <v>0</v>
      </c>
      <c r="L7389" s="1">
        <v>0</v>
      </c>
      <c r="M7389" s="1">
        <v>41</v>
      </c>
      <c r="N7389" s="1">
        <v>6.0650887573964498</v>
      </c>
      <c r="O7389" s="1" t="s">
        <v>8786</v>
      </c>
    </row>
    <row r="7390" spans="1:15" x14ac:dyDescent="0.3">
      <c r="A7390" s="1" t="s">
        <v>75</v>
      </c>
      <c r="B7390" s="1" t="s">
        <v>5776</v>
      </c>
      <c r="C7390" s="1">
        <v>1</v>
      </c>
      <c r="D7390" s="1" t="s">
        <v>5796</v>
      </c>
      <c r="E7390" s="1">
        <v>0</v>
      </c>
      <c r="F7390" s="1" t="s">
        <v>8777</v>
      </c>
      <c r="G7390" s="1" t="s">
        <v>5803</v>
      </c>
      <c r="H7390" s="1" t="s">
        <v>8778</v>
      </c>
      <c r="I7390" s="1" t="b">
        <v>0</v>
      </c>
      <c r="J7390" s="1">
        <v>0</v>
      </c>
      <c r="K7390" s="1">
        <v>1</v>
      </c>
      <c r="L7390" s="1">
        <v>0</v>
      </c>
      <c r="M7390" s="1">
        <v>17</v>
      </c>
      <c r="N7390" s="1">
        <v>2.5147928994082802</v>
      </c>
      <c r="O7390" s="1" t="s">
        <v>8787</v>
      </c>
    </row>
    <row r="7391" spans="1:15" x14ac:dyDescent="0.3">
      <c r="A7391" s="1" t="s">
        <v>75</v>
      </c>
      <c r="B7391" s="1" t="s">
        <v>5776</v>
      </c>
      <c r="C7391" s="1">
        <v>1</v>
      </c>
      <c r="D7391" s="1" t="s">
        <v>5796</v>
      </c>
      <c r="E7391" s="1">
        <v>0</v>
      </c>
      <c r="F7391" s="1" t="s">
        <v>8777</v>
      </c>
      <c r="G7391" s="1" t="s">
        <v>5834</v>
      </c>
      <c r="H7391" s="1" t="s">
        <v>8782</v>
      </c>
      <c r="I7391" s="1" t="b">
        <v>0</v>
      </c>
      <c r="J7391" s="1">
        <v>7</v>
      </c>
      <c r="K7391" s="1">
        <v>2</v>
      </c>
      <c r="L7391" s="1">
        <v>0</v>
      </c>
      <c r="M7391" s="1">
        <v>10</v>
      </c>
      <c r="N7391" s="1">
        <v>1.4792899408283999</v>
      </c>
      <c r="O7391" s="1" t="s">
        <v>8788</v>
      </c>
    </row>
    <row r="7392" spans="1:15" x14ac:dyDescent="0.3">
      <c r="A7392" s="1" t="s">
        <v>75</v>
      </c>
      <c r="B7392" s="1" t="s">
        <v>5776</v>
      </c>
      <c r="C7392" s="1">
        <v>1</v>
      </c>
      <c r="D7392" s="1" t="s">
        <v>5796</v>
      </c>
      <c r="E7392" s="1">
        <v>1</v>
      </c>
      <c r="F7392" s="1" t="s">
        <v>8789</v>
      </c>
      <c r="G7392" s="1" t="s">
        <v>5801</v>
      </c>
      <c r="H7392" s="1" t="s">
        <v>8780</v>
      </c>
      <c r="I7392" s="1" t="b">
        <v>0</v>
      </c>
      <c r="J7392" s="1">
        <v>1</v>
      </c>
      <c r="K7392" s="1">
        <v>0</v>
      </c>
      <c r="L7392" s="1">
        <v>0</v>
      </c>
      <c r="M7392" s="1">
        <v>501</v>
      </c>
      <c r="N7392" s="1">
        <v>67.248322147650995</v>
      </c>
      <c r="O7392" s="1" t="s">
        <v>8781</v>
      </c>
    </row>
    <row r="7393" spans="1:15" x14ac:dyDescent="0.3">
      <c r="A7393" s="1" t="s">
        <v>75</v>
      </c>
      <c r="B7393" s="1" t="s">
        <v>5776</v>
      </c>
      <c r="C7393" s="1">
        <v>1</v>
      </c>
      <c r="D7393" s="1" t="s">
        <v>5796</v>
      </c>
      <c r="E7393" s="1">
        <v>1</v>
      </c>
      <c r="F7393" s="1" t="s">
        <v>8789</v>
      </c>
      <c r="G7393" s="1" t="s">
        <v>5814</v>
      </c>
      <c r="H7393" s="1" t="s">
        <v>8780</v>
      </c>
      <c r="I7393" s="1" t="b">
        <v>1</v>
      </c>
      <c r="J7393" s="1">
        <v>0</v>
      </c>
      <c r="K7393" s="1">
        <v>0</v>
      </c>
      <c r="L7393" s="1">
        <v>0</v>
      </c>
      <c r="M7393" s="1">
        <v>53</v>
      </c>
      <c r="N7393" s="1">
        <v>7.11409395973154</v>
      </c>
      <c r="O7393" s="1" t="s">
        <v>8786</v>
      </c>
    </row>
    <row r="7394" spans="1:15" x14ac:dyDescent="0.3">
      <c r="A7394" s="1" t="s">
        <v>75</v>
      </c>
      <c r="B7394" s="1" t="s">
        <v>5776</v>
      </c>
      <c r="C7394" s="1">
        <v>1</v>
      </c>
      <c r="D7394" s="1" t="s">
        <v>5796</v>
      </c>
      <c r="E7394" s="1">
        <v>1</v>
      </c>
      <c r="F7394" s="1" t="s">
        <v>8789</v>
      </c>
      <c r="G7394" s="1" t="s">
        <v>5803</v>
      </c>
      <c r="H7394" s="1" t="s">
        <v>8778</v>
      </c>
      <c r="I7394" s="1" t="b">
        <v>0</v>
      </c>
      <c r="J7394" s="1">
        <v>0</v>
      </c>
      <c r="K7394" s="1">
        <v>1</v>
      </c>
      <c r="L7394" s="1">
        <v>0</v>
      </c>
      <c r="M7394" s="1">
        <v>52</v>
      </c>
      <c r="N7394" s="1">
        <v>6.9798657718120802</v>
      </c>
      <c r="O7394" s="1" t="s">
        <v>8779</v>
      </c>
    </row>
    <row r="7395" spans="1:15" x14ac:dyDescent="0.3">
      <c r="A7395" s="1" t="s">
        <v>75</v>
      </c>
      <c r="B7395" s="1" t="s">
        <v>5776</v>
      </c>
      <c r="C7395" s="1">
        <v>1</v>
      </c>
      <c r="D7395" s="1" t="s">
        <v>5796</v>
      </c>
      <c r="E7395" s="1">
        <v>1</v>
      </c>
      <c r="F7395" s="1" t="s">
        <v>8789</v>
      </c>
      <c r="G7395" s="1" t="s">
        <v>5810</v>
      </c>
      <c r="H7395" s="1" t="s">
        <v>8780</v>
      </c>
      <c r="I7395" s="1" t="b">
        <v>0</v>
      </c>
      <c r="J7395" s="1">
        <v>2</v>
      </c>
      <c r="K7395" s="1">
        <v>0</v>
      </c>
      <c r="L7395" s="1">
        <v>0</v>
      </c>
      <c r="M7395" s="1">
        <v>28</v>
      </c>
      <c r="N7395" s="1">
        <v>3.7583892617449601</v>
      </c>
      <c r="O7395" s="1" t="s">
        <v>8790</v>
      </c>
    </row>
    <row r="7396" spans="1:15" x14ac:dyDescent="0.3">
      <c r="A7396" s="1" t="s">
        <v>75</v>
      </c>
      <c r="B7396" s="1" t="s">
        <v>5776</v>
      </c>
      <c r="C7396" s="1">
        <v>1</v>
      </c>
      <c r="D7396" s="1" t="s">
        <v>5796</v>
      </c>
      <c r="E7396" s="1">
        <v>1</v>
      </c>
      <c r="F7396" s="1" t="s">
        <v>8789</v>
      </c>
      <c r="G7396" s="1" t="s">
        <v>5840</v>
      </c>
      <c r="H7396" s="1" t="s">
        <v>8780</v>
      </c>
      <c r="I7396" s="1" t="b">
        <v>0</v>
      </c>
      <c r="J7396" s="1">
        <v>5</v>
      </c>
      <c r="K7396" s="1">
        <v>0</v>
      </c>
      <c r="L7396" s="1">
        <v>0</v>
      </c>
      <c r="M7396" s="1">
        <v>14</v>
      </c>
      <c r="N7396" s="1">
        <v>1.8791946308724801</v>
      </c>
      <c r="O7396" s="1" t="s">
        <v>8791</v>
      </c>
    </row>
    <row r="7397" spans="1:15" x14ac:dyDescent="0.3">
      <c r="A7397" s="1" t="s">
        <v>75</v>
      </c>
      <c r="B7397" s="1" t="s">
        <v>5776</v>
      </c>
      <c r="C7397" s="1">
        <v>1</v>
      </c>
      <c r="D7397" s="1" t="s">
        <v>5796</v>
      </c>
      <c r="E7397" s="1">
        <v>1</v>
      </c>
      <c r="F7397" s="1" t="s">
        <v>8789</v>
      </c>
      <c r="G7397" s="1" t="s">
        <v>5834</v>
      </c>
      <c r="H7397" s="1" t="s">
        <v>8782</v>
      </c>
      <c r="I7397" s="1" t="b">
        <v>0</v>
      </c>
      <c r="J7397" s="1">
        <v>7</v>
      </c>
      <c r="K7397" s="1">
        <v>2</v>
      </c>
      <c r="L7397" s="1">
        <v>0</v>
      </c>
      <c r="M7397" s="1">
        <v>9</v>
      </c>
      <c r="N7397" s="1">
        <v>1.20805369127516</v>
      </c>
      <c r="O7397" s="1" t="s">
        <v>8792</v>
      </c>
    </row>
    <row r="7398" spans="1:15" x14ac:dyDescent="0.3">
      <c r="A7398" s="1" t="s">
        <v>75</v>
      </c>
      <c r="B7398" s="1" t="s">
        <v>5776</v>
      </c>
      <c r="C7398" s="1">
        <v>1</v>
      </c>
      <c r="D7398" s="1" t="s">
        <v>5796</v>
      </c>
      <c r="E7398" s="1">
        <v>2</v>
      </c>
      <c r="F7398" s="1" t="s">
        <v>8793</v>
      </c>
      <c r="G7398" s="1" t="s">
        <v>5803</v>
      </c>
      <c r="H7398" s="1" t="s">
        <v>8778</v>
      </c>
      <c r="I7398" s="1" t="b">
        <v>0</v>
      </c>
      <c r="J7398" s="1">
        <v>0</v>
      </c>
      <c r="K7398" s="1">
        <v>1</v>
      </c>
      <c r="L7398" s="1">
        <v>0</v>
      </c>
      <c r="M7398" s="1">
        <v>168</v>
      </c>
      <c r="N7398" s="1">
        <v>32.941176470588204</v>
      </c>
      <c r="O7398" s="1" t="s">
        <v>8794</v>
      </c>
    </row>
    <row r="7399" spans="1:15" x14ac:dyDescent="0.3">
      <c r="A7399" s="1" t="s">
        <v>75</v>
      </c>
      <c r="B7399" s="1" t="s">
        <v>5776</v>
      </c>
      <c r="C7399" s="1">
        <v>1</v>
      </c>
      <c r="D7399" s="1" t="s">
        <v>5796</v>
      </c>
      <c r="E7399" s="1">
        <v>2</v>
      </c>
      <c r="F7399" s="1" t="s">
        <v>8793</v>
      </c>
      <c r="G7399" s="1" t="s">
        <v>5801</v>
      </c>
      <c r="H7399" s="1" t="s">
        <v>8780</v>
      </c>
      <c r="I7399" s="1" t="b">
        <v>0</v>
      </c>
      <c r="J7399" s="1">
        <v>1</v>
      </c>
      <c r="K7399" s="1">
        <v>0</v>
      </c>
      <c r="L7399" s="1">
        <v>0</v>
      </c>
      <c r="M7399" s="1">
        <v>145</v>
      </c>
      <c r="N7399" s="1">
        <v>28.431372549019599</v>
      </c>
      <c r="O7399" s="1" t="s">
        <v>8781</v>
      </c>
    </row>
    <row r="7400" spans="1:15" x14ac:dyDescent="0.3">
      <c r="A7400" s="1" t="s">
        <v>75</v>
      </c>
      <c r="B7400" s="1" t="s">
        <v>5776</v>
      </c>
      <c r="C7400" s="1">
        <v>1</v>
      </c>
      <c r="D7400" s="1" t="s">
        <v>5796</v>
      </c>
      <c r="E7400" s="1">
        <v>2</v>
      </c>
      <c r="F7400" s="1" t="s">
        <v>8793</v>
      </c>
      <c r="G7400" s="1" t="s">
        <v>5840</v>
      </c>
      <c r="H7400" s="1" t="s">
        <v>8780</v>
      </c>
      <c r="I7400" s="1" t="b">
        <v>0</v>
      </c>
      <c r="J7400" s="1">
        <v>5</v>
      </c>
      <c r="K7400" s="1">
        <v>0</v>
      </c>
      <c r="L7400" s="1">
        <v>0</v>
      </c>
      <c r="M7400" s="1">
        <v>42</v>
      </c>
      <c r="N7400" s="1">
        <v>8.2352941176470598</v>
      </c>
      <c r="O7400" s="1" t="s">
        <v>8791</v>
      </c>
    </row>
    <row r="7401" spans="1:15" x14ac:dyDescent="0.3">
      <c r="A7401" s="1" t="s">
        <v>75</v>
      </c>
      <c r="B7401" s="1" t="s">
        <v>5776</v>
      </c>
      <c r="C7401" s="1">
        <v>1</v>
      </c>
      <c r="D7401" s="1" t="s">
        <v>5796</v>
      </c>
      <c r="E7401" s="1">
        <v>2</v>
      </c>
      <c r="F7401" s="1" t="s">
        <v>8793</v>
      </c>
      <c r="G7401" s="1" t="s">
        <v>5814</v>
      </c>
      <c r="H7401" s="1" t="s">
        <v>8780</v>
      </c>
      <c r="I7401" s="1" t="b">
        <v>1</v>
      </c>
      <c r="J7401" s="1">
        <v>0</v>
      </c>
      <c r="K7401" s="1">
        <v>0</v>
      </c>
      <c r="L7401" s="1">
        <v>0</v>
      </c>
      <c r="M7401" s="1">
        <v>35</v>
      </c>
      <c r="N7401" s="1">
        <v>6.86274509803921</v>
      </c>
      <c r="O7401" s="1" t="s">
        <v>8786</v>
      </c>
    </row>
    <row r="7402" spans="1:15" x14ac:dyDescent="0.3">
      <c r="A7402" s="1" t="s">
        <v>75</v>
      </c>
      <c r="B7402" s="1" t="s">
        <v>5776</v>
      </c>
      <c r="C7402" s="1">
        <v>1</v>
      </c>
      <c r="D7402" s="1" t="s">
        <v>5796</v>
      </c>
      <c r="E7402" s="1">
        <v>2</v>
      </c>
      <c r="F7402" s="1" t="s">
        <v>8793</v>
      </c>
      <c r="G7402" s="1" t="s">
        <v>5803</v>
      </c>
      <c r="H7402" s="1" t="s">
        <v>8778</v>
      </c>
      <c r="I7402" s="1" t="b">
        <v>0</v>
      </c>
      <c r="J7402" s="1">
        <v>0</v>
      </c>
      <c r="K7402" s="1">
        <v>1</v>
      </c>
      <c r="L7402" s="1">
        <v>0</v>
      </c>
      <c r="M7402" s="1">
        <v>19</v>
      </c>
      <c r="N7402" s="1">
        <v>3.7254901960784301</v>
      </c>
      <c r="O7402" s="1" t="s">
        <v>8787</v>
      </c>
    </row>
    <row r="7403" spans="1:15" x14ac:dyDescent="0.3">
      <c r="A7403" s="1" t="s">
        <v>75</v>
      </c>
      <c r="B7403" s="1" t="s">
        <v>5776</v>
      </c>
      <c r="C7403" s="1">
        <v>1</v>
      </c>
      <c r="D7403" s="1" t="s">
        <v>5796</v>
      </c>
      <c r="E7403" s="1">
        <v>2</v>
      </c>
      <c r="F7403" s="1" t="s">
        <v>8793</v>
      </c>
      <c r="G7403" s="1" t="s">
        <v>5810</v>
      </c>
      <c r="H7403" s="1" t="s">
        <v>8780</v>
      </c>
      <c r="I7403" s="1" t="b">
        <v>0</v>
      </c>
      <c r="J7403" s="1">
        <v>2</v>
      </c>
      <c r="K7403" s="1">
        <v>0</v>
      </c>
      <c r="L7403" s="1">
        <v>0</v>
      </c>
      <c r="M7403" s="1">
        <v>18</v>
      </c>
      <c r="N7403" s="1">
        <v>3.52941176470588</v>
      </c>
      <c r="O7403" s="1" t="s">
        <v>8790</v>
      </c>
    </row>
    <row r="7404" spans="1:15" x14ac:dyDescent="0.3">
      <c r="A7404" s="1" t="s">
        <v>75</v>
      </c>
      <c r="B7404" s="1" t="s">
        <v>5776</v>
      </c>
      <c r="C7404" s="1">
        <v>1</v>
      </c>
      <c r="D7404" s="1" t="s">
        <v>5796</v>
      </c>
      <c r="E7404" s="1">
        <v>2</v>
      </c>
      <c r="F7404" s="1" t="s">
        <v>8793</v>
      </c>
      <c r="G7404" s="1" t="s">
        <v>5803</v>
      </c>
      <c r="H7404" s="1" t="s">
        <v>8778</v>
      </c>
      <c r="I7404" s="1" t="b">
        <v>0</v>
      </c>
      <c r="J7404" s="1">
        <v>0</v>
      </c>
      <c r="K7404" s="1">
        <v>1</v>
      </c>
      <c r="L7404" s="1">
        <v>0</v>
      </c>
      <c r="M7404" s="1">
        <v>16</v>
      </c>
      <c r="N7404" s="1">
        <v>3.1372549019607798</v>
      </c>
      <c r="O7404" s="1" t="s">
        <v>8779</v>
      </c>
    </row>
    <row r="7405" spans="1:15" x14ac:dyDescent="0.3">
      <c r="A7405" s="1" t="s">
        <v>75</v>
      </c>
      <c r="B7405" s="1" t="s">
        <v>5776</v>
      </c>
      <c r="C7405" s="1">
        <v>1</v>
      </c>
      <c r="D7405" s="1" t="s">
        <v>5796</v>
      </c>
      <c r="E7405" s="1">
        <v>2</v>
      </c>
      <c r="F7405" s="1" t="s">
        <v>8793</v>
      </c>
      <c r="G7405" s="1" t="s">
        <v>5816</v>
      </c>
      <c r="H7405" s="1" t="s">
        <v>8780</v>
      </c>
      <c r="I7405" s="1" t="b">
        <v>0</v>
      </c>
      <c r="J7405" s="1">
        <v>3</v>
      </c>
      <c r="K7405" s="1">
        <v>0</v>
      </c>
      <c r="L7405" s="1">
        <v>0</v>
      </c>
      <c r="M7405" s="1">
        <v>7</v>
      </c>
      <c r="N7405" s="1">
        <v>1.37254901960784</v>
      </c>
      <c r="O7405" s="1" t="s">
        <v>8795</v>
      </c>
    </row>
    <row r="7406" spans="1:15" x14ac:dyDescent="0.3">
      <c r="A7406" s="1" t="s">
        <v>75</v>
      </c>
      <c r="B7406" s="1" t="s">
        <v>5776</v>
      </c>
      <c r="C7406" s="1">
        <v>1</v>
      </c>
      <c r="D7406" s="1" t="s">
        <v>5796</v>
      </c>
      <c r="E7406" s="1">
        <v>2</v>
      </c>
      <c r="F7406" s="1" t="s">
        <v>8793</v>
      </c>
      <c r="G7406" s="1" t="s">
        <v>5834</v>
      </c>
      <c r="H7406" s="1" t="s">
        <v>8782</v>
      </c>
      <c r="I7406" s="1" t="b">
        <v>0</v>
      </c>
      <c r="J7406" s="1">
        <v>7</v>
      </c>
      <c r="K7406" s="1">
        <v>2</v>
      </c>
      <c r="L7406" s="1">
        <v>0</v>
      </c>
      <c r="M7406" s="1">
        <v>6</v>
      </c>
      <c r="N7406" s="1">
        <v>1.1764705882352899</v>
      </c>
      <c r="O7406" s="1" t="s">
        <v>8788</v>
      </c>
    </row>
    <row r="7407" spans="1:15" x14ac:dyDescent="0.3">
      <c r="A7407" s="1" t="s">
        <v>75</v>
      </c>
      <c r="B7407" s="1" t="s">
        <v>5776</v>
      </c>
      <c r="C7407" s="1">
        <v>1</v>
      </c>
      <c r="D7407" s="1" t="s">
        <v>5796</v>
      </c>
      <c r="E7407" s="1">
        <v>3</v>
      </c>
      <c r="F7407" s="1" t="s">
        <v>8796</v>
      </c>
      <c r="G7407" s="1" t="s">
        <v>5801</v>
      </c>
      <c r="H7407" s="1" t="s">
        <v>8780</v>
      </c>
      <c r="I7407" s="1" t="b">
        <v>0</v>
      </c>
      <c r="J7407" s="1">
        <v>1</v>
      </c>
      <c r="K7407" s="1">
        <v>0</v>
      </c>
      <c r="L7407" s="1">
        <v>0</v>
      </c>
      <c r="M7407" s="1">
        <v>144</v>
      </c>
      <c r="N7407" s="1">
        <v>28.628230616302101</v>
      </c>
      <c r="O7407" s="1" t="s">
        <v>8781</v>
      </c>
    </row>
    <row r="7408" spans="1:15" x14ac:dyDescent="0.3">
      <c r="A7408" s="1" t="s">
        <v>75</v>
      </c>
      <c r="B7408" s="1" t="s">
        <v>5776</v>
      </c>
      <c r="C7408" s="1">
        <v>1</v>
      </c>
      <c r="D7408" s="1" t="s">
        <v>5796</v>
      </c>
      <c r="E7408" s="1">
        <v>3</v>
      </c>
      <c r="F7408" s="1" t="s">
        <v>8796</v>
      </c>
      <c r="G7408" s="1" t="s">
        <v>5803</v>
      </c>
      <c r="H7408" s="1" t="s">
        <v>8778</v>
      </c>
      <c r="I7408" s="1" t="b">
        <v>0</v>
      </c>
      <c r="J7408" s="1">
        <v>0</v>
      </c>
      <c r="K7408" s="1">
        <v>1</v>
      </c>
      <c r="L7408" s="1">
        <v>0</v>
      </c>
      <c r="M7408" s="1">
        <v>91</v>
      </c>
      <c r="N7408" s="1">
        <v>18.0914512922465</v>
      </c>
      <c r="O7408" s="1" t="s">
        <v>8787</v>
      </c>
    </row>
    <row r="7409" spans="1:15" x14ac:dyDescent="0.3">
      <c r="A7409" s="1" t="s">
        <v>75</v>
      </c>
      <c r="B7409" s="1" t="s">
        <v>5776</v>
      </c>
      <c r="C7409" s="1">
        <v>1</v>
      </c>
      <c r="D7409" s="1" t="s">
        <v>5796</v>
      </c>
      <c r="E7409" s="1">
        <v>3</v>
      </c>
      <c r="F7409" s="1" t="s">
        <v>8796</v>
      </c>
      <c r="G7409" s="1" t="s">
        <v>5803</v>
      </c>
      <c r="H7409" s="1" t="s">
        <v>8778</v>
      </c>
      <c r="I7409" s="1" t="b">
        <v>0</v>
      </c>
      <c r="J7409" s="1">
        <v>0</v>
      </c>
      <c r="K7409" s="1">
        <v>1</v>
      </c>
      <c r="L7409" s="1">
        <v>0</v>
      </c>
      <c r="M7409" s="1">
        <v>89</v>
      </c>
      <c r="N7409" s="1">
        <v>17.693836978131198</v>
      </c>
      <c r="O7409" s="1" t="s">
        <v>8779</v>
      </c>
    </row>
    <row r="7410" spans="1:15" x14ac:dyDescent="0.3">
      <c r="A7410" s="1" t="s">
        <v>75</v>
      </c>
      <c r="B7410" s="1" t="s">
        <v>5776</v>
      </c>
      <c r="C7410" s="1">
        <v>1</v>
      </c>
      <c r="D7410" s="1" t="s">
        <v>5796</v>
      </c>
      <c r="E7410" s="1">
        <v>3</v>
      </c>
      <c r="F7410" s="1" t="s">
        <v>8796</v>
      </c>
      <c r="G7410" s="1" t="s">
        <v>5834</v>
      </c>
      <c r="H7410" s="1" t="s">
        <v>8797</v>
      </c>
      <c r="I7410" s="1" t="b">
        <v>0</v>
      </c>
      <c r="J7410" s="1">
        <v>8</v>
      </c>
      <c r="K7410" s="1">
        <v>3</v>
      </c>
      <c r="L7410" s="1">
        <v>0</v>
      </c>
      <c r="M7410" s="1">
        <v>49</v>
      </c>
      <c r="N7410" s="1">
        <v>9.7415506958250493</v>
      </c>
      <c r="O7410" s="1" t="s">
        <v>8798</v>
      </c>
    </row>
    <row r="7411" spans="1:15" x14ac:dyDescent="0.3">
      <c r="A7411" s="1" t="s">
        <v>75</v>
      </c>
      <c r="B7411" s="1" t="s">
        <v>5776</v>
      </c>
      <c r="C7411" s="1">
        <v>1</v>
      </c>
      <c r="D7411" s="1" t="s">
        <v>5796</v>
      </c>
      <c r="E7411" s="1">
        <v>3</v>
      </c>
      <c r="F7411" s="1" t="s">
        <v>8796</v>
      </c>
      <c r="G7411" s="1" t="s">
        <v>5803</v>
      </c>
      <c r="H7411" s="1" t="s">
        <v>8778</v>
      </c>
      <c r="I7411" s="1" t="b">
        <v>0</v>
      </c>
      <c r="J7411" s="1">
        <v>0</v>
      </c>
      <c r="K7411" s="1">
        <v>1</v>
      </c>
      <c r="L7411" s="1">
        <v>0</v>
      </c>
      <c r="M7411" s="1">
        <v>26</v>
      </c>
      <c r="N7411" s="1">
        <v>5.168986083499</v>
      </c>
      <c r="O7411" s="1" t="s">
        <v>8794</v>
      </c>
    </row>
    <row r="7412" spans="1:15" x14ac:dyDescent="0.3">
      <c r="A7412" s="1" t="s">
        <v>75</v>
      </c>
      <c r="B7412" s="1" t="s">
        <v>5776</v>
      </c>
      <c r="C7412" s="1">
        <v>1</v>
      </c>
      <c r="D7412" s="1" t="s">
        <v>5796</v>
      </c>
      <c r="E7412" s="1">
        <v>3</v>
      </c>
      <c r="F7412" s="1" t="s">
        <v>8796</v>
      </c>
      <c r="G7412" s="1" t="s">
        <v>5814</v>
      </c>
      <c r="H7412" s="1" t="s">
        <v>8780</v>
      </c>
      <c r="I7412" s="1" t="b">
        <v>1</v>
      </c>
      <c r="J7412" s="1">
        <v>0</v>
      </c>
      <c r="K7412" s="1">
        <v>0</v>
      </c>
      <c r="L7412" s="1">
        <v>0</v>
      </c>
      <c r="M7412" s="1">
        <v>19</v>
      </c>
      <c r="N7412" s="1">
        <v>3.7773359840954202</v>
      </c>
      <c r="O7412" s="1" t="s">
        <v>8786</v>
      </c>
    </row>
    <row r="7413" spans="1:15" x14ac:dyDescent="0.3">
      <c r="A7413" s="1" t="s">
        <v>75</v>
      </c>
      <c r="B7413" s="1" t="s">
        <v>5776</v>
      </c>
      <c r="C7413" s="1">
        <v>1</v>
      </c>
      <c r="D7413" s="1" t="s">
        <v>5796</v>
      </c>
      <c r="E7413" s="1">
        <v>3</v>
      </c>
      <c r="F7413" s="1" t="s">
        <v>8796</v>
      </c>
      <c r="G7413" s="1" t="s">
        <v>5834</v>
      </c>
      <c r="H7413" s="1" t="s">
        <v>8782</v>
      </c>
      <c r="I7413" s="1" t="b">
        <v>0</v>
      </c>
      <c r="J7413" s="1">
        <v>7</v>
      </c>
      <c r="K7413" s="1">
        <v>2</v>
      </c>
      <c r="L7413" s="1">
        <v>0</v>
      </c>
      <c r="M7413" s="1">
        <v>10</v>
      </c>
      <c r="N7413" s="1">
        <v>1.9880715705765399</v>
      </c>
      <c r="O7413" s="1" t="s">
        <v>8788</v>
      </c>
    </row>
    <row r="7414" spans="1:15" x14ac:dyDescent="0.3">
      <c r="A7414" s="1" t="s">
        <v>75</v>
      </c>
      <c r="B7414" s="1" t="s">
        <v>5776</v>
      </c>
      <c r="C7414" s="1">
        <v>1</v>
      </c>
      <c r="D7414" s="1" t="s">
        <v>5796</v>
      </c>
      <c r="E7414" s="1">
        <v>3</v>
      </c>
      <c r="F7414" s="1" t="s">
        <v>8796</v>
      </c>
      <c r="G7414" s="1" t="s">
        <v>5876</v>
      </c>
      <c r="H7414" s="1" t="s">
        <v>8780</v>
      </c>
      <c r="I7414" s="1" t="b">
        <v>0</v>
      </c>
      <c r="J7414" s="1">
        <v>4</v>
      </c>
      <c r="K7414" s="1">
        <v>0</v>
      </c>
      <c r="L7414" s="1">
        <v>0</v>
      </c>
      <c r="M7414" s="1">
        <v>9</v>
      </c>
      <c r="N7414" s="1">
        <v>1.78926441351888</v>
      </c>
      <c r="O7414" s="1" t="s">
        <v>8799</v>
      </c>
    </row>
    <row r="7415" spans="1:15" x14ac:dyDescent="0.3">
      <c r="A7415" s="1" t="s">
        <v>75</v>
      </c>
      <c r="B7415" s="1" t="s">
        <v>5776</v>
      </c>
      <c r="C7415" s="1">
        <v>1</v>
      </c>
      <c r="D7415" s="1" t="s">
        <v>5796</v>
      </c>
      <c r="E7415" s="1">
        <v>3</v>
      </c>
      <c r="F7415" s="1" t="s">
        <v>8796</v>
      </c>
      <c r="G7415" s="1" t="s">
        <v>5840</v>
      </c>
      <c r="H7415" s="1" t="s">
        <v>8780</v>
      </c>
      <c r="I7415" s="1" t="b">
        <v>0</v>
      </c>
      <c r="J7415" s="1">
        <v>5</v>
      </c>
      <c r="K7415" s="1">
        <v>0</v>
      </c>
      <c r="L7415" s="1">
        <v>0</v>
      </c>
      <c r="M7415" s="1">
        <v>6</v>
      </c>
      <c r="N7415" s="1">
        <v>1.1928429423459199</v>
      </c>
      <c r="O7415" s="1" t="s">
        <v>8791</v>
      </c>
    </row>
    <row r="7416" spans="1:15" x14ac:dyDescent="0.3">
      <c r="A7416" s="1" t="s">
        <v>75</v>
      </c>
      <c r="B7416" s="1" t="s">
        <v>5776</v>
      </c>
      <c r="C7416" s="1">
        <v>1</v>
      </c>
      <c r="D7416" s="1" t="s">
        <v>5796</v>
      </c>
      <c r="E7416" s="1">
        <v>4</v>
      </c>
      <c r="F7416" s="1" t="s">
        <v>8800</v>
      </c>
      <c r="G7416" s="1" t="s">
        <v>5834</v>
      </c>
      <c r="H7416" s="1" t="s">
        <v>8782</v>
      </c>
      <c r="I7416" s="1" t="b">
        <v>0</v>
      </c>
      <c r="J7416" s="1">
        <v>7</v>
      </c>
      <c r="K7416" s="1">
        <v>2</v>
      </c>
      <c r="L7416" s="1">
        <v>0</v>
      </c>
      <c r="M7416" s="1">
        <v>124</v>
      </c>
      <c r="N7416" s="1">
        <v>25.672877846790801</v>
      </c>
      <c r="O7416" s="1" t="s">
        <v>8788</v>
      </c>
    </row>
    <row r="7417" spans="1:15" x14ac:dyDescent="0.3">
      <c r="A7417" s="1" t="s">
        <v>75</v>
      </c>
      <c r="B7417" s="1" t="s">
        <v>5776</v>
      </c>
      <c r="C7417" s="1">
        <v>1</v>
      </c>
      <c r="D7417" s="1" t="s">
        <v>5796</v>
      </c>
      <c r="E7417" s="1">
        <v>4</v>
      </c>
      <c r="F7417" s="1" t="s">
        <v>8800</v>
      </c>
      <c r="G7417" s="1" t="s">
        <v>5801</v>
      </c>
      <c r="H7417" s="1" t="s">
        <v>8780</v>
      </c>
      <c r="I7417" s="1" t="b">
        <v>0</v>
      </c>
      <c r="J7417" s="1">
        <v>1</v>
      </c>
      <c r="K7417" s="1">
        <v>0</v>
      </c>
      <c r="L7417" s="1">
        <v>0</v>
      </c>
      <c r="M7417" s="1">
        <v>83</v>
      </c>
      <c r="N7417" s="1">
        <v>17.184265010351901</v>
      </c>
      <c r="O7417" s="1" t="s">
        <v>8781</v>
      </c>
    </row>
    <row r="7418" spans="1:15" x14ac:dyDescent="0.3">
      <c r="A7418" s="1" t="s">
        <v>75</v>
      </c>
      <c r="B7418" s="1" t="s">
        <v>5776</v>
      </c>
      <c r="C7418" s="1">
        <v>1</v>
      </c>
      <c r="D7418" s="1" t="s">
        <v>5796</v>
      </c>
      <c r="E7418" s="1">
        <v>4</v>
      </c>
      <c r="F7418" s="1" t="s">
        <v>8800</v>
      </c>
      <c r="G7418" s="1" t="s">
        <v>5876</v>
      </c>
      <c r="H7418" s="1" t="s">
        <v>8780</v>
      </c>
      <c r="I7418" s="1" t="b">
        <v>0</v>
      </c>
      <c r="J7418" s="1">
        <v>4</v>
      </c>
      <c r="K7418" s="1">
        <v>0</v>
      </c>
      <c r="L7418" s="1">
        <v>0</v>
      </c>
      <c r="M7418" s="1">
        <v>64</v>
      </c>
      <c r="N7418" s="1">
        <v>13.250517598343601</v>
      </c>
      <c r="O7418" s="1" t="s">
        <v>8799</v>
      </c>
    </row>
    <row r="7419" spans="1:15" x14ac:dyDescent="0.3">
      <c r="A7419" s="1" t="s">
        <v>75</v>
      </c>
      <c r="B7419" s="1" t="s">
        <v>5776</v>
      </c>
      <c r="C7419" s="1">
        <v>1</v>
      </c>
      <c r="D7419" s="1" t="s">
        <v>5796</v>
      </c>
      <c r="E7419" s="1">
        <v>4</v>
      </c>
      <c r="F7419" s="1" t="s">
        <v>8800</v>
      </c>
      <c r="G7419" s="1" t="s">
        <v>5814</v>
      </c>
      <c r="H7419" s="1" t="s">
        <v>8780</v>
      </c>
      <c r="I7419" s="1" t="b">
        <v>1</v>
      </c>
      <c r="J7419" s="1">
        <v>0</v>
      </c>
      <c r="K7419" s="1">
        <v>0</v>
      </c>
      <c r="L7419" s="1">
        <v>0</v>
      </c>
      <c r="M7419" s="1">
        <v>62</v>
      </c>
      <c r="N7419" s="1">
        <v>12.8364389233954</v>
      </c>
      <c r="O7419" s="1" t="s">
        <v>8786</v>
      </c>
    </row>
    <row r="7420" spans="1:15" x14ac:dyDescent="0.3">
      <c r="A7420" s="1" t="s">
        <v>75</v>
      </c>
      <c r="B7420" s="1" t="s">
        <v>5776</v>
      </c>
      <c r="C7420" s="1">
        <v>1</v>
      </c>
      <c r="D7420" s="1" t="s">
        <v>5796</v>
      </c>
      <c r="E7420" s="1">
        <v>4</v>
      </c>
      <c r="F7420" s="1" t="s">
        <v>8800</v>
      </c>
      <c r="G7420" s="1" t="s">
        <v>5810</v>
      </c>
      <c r="H7420" s="1" t="s">
        <v>8780</v>
      </c>
      <c r="I7420" s="1" t="b">
        <v>0</v>
      </c>
      <c r="J7420" s="1">
        <v>2</v>
      </c>
      <c r="K7420" s="1">
        <v>0</v>
      </c>
      <c r="L7420" s="1">
        <v>0</v>
      </c>
      <c r="M7420" s="1">
        <v>38</v>
      </c>
      <c r="N7420" s="1">
        <v>7.8674948240165596</v>
      </c>
      <c r="O7420" s="1" t="s">
        <v>8790</v>
      </c>
    </row>
    <row r="7421" spans="1:15" x14ac:dyDescent="0.3">
      <c r="A7421" s="1" t="s">
        <v>75</v>
      </c>
      <c r="B7421" s="1" t="s">
        <v>5776</v>
      </c>
      <c r="C7421" s="1">
        <v>1</v>
      </c>
      <c r="D7421" s="1" t="s">
        <v>5796</v>
      </c>
      <c r="E7421" s="1">
        <v>4</v>
      </c>
      <c r="F7421" s="1" t="s">
        <v>8800</v>
      </c>
      <c r="G7421" s="1" t="s">
        <v>5816</v>
      </c>
      <c r="H7421" s="1" t="s">
        <v>8780</v>
      </c>
      <c r="I7421" s="1" t="b">
        <v>0</v>
      </c>
      <c r="J7421" s="1">
        <v>3</v>
      </c>
      <c r="K7421" s="1">
        <v>0</v>
      </c>
      <c r="L7421" s="1">
        <v>0</v>
      </c>
      <c r="M7421" s="1">
        <v>11</v>
      </c>
      <c r="N7421" s="1">
        <v>2.2774327122153202</v>
      </c>
      <c r="O7421" s="1" t="s">
        <v>8801</v>
      </c>
    </row>
    <row r="7422" spans="1:15" x14ac:dyDescent="0.3">
      <c r="A7422" s="1" t="s">
        <v>75</v>
      </c>
      <c r="B7422" s="1" t="s">
        <v>5776</v>
      </c>
      <c r="C7422" s="1">
        <v>1</v>
      </c>
      <c r="D7422" s="1" t="s">
        <v>5796</v>
      </c>
      <c r="E7422" s="1">
        <v>4</v>
      </c>
      <c r="F7422" s="1" t="s">
        <v>8800</v>
      </c>
      <c r="G7422" s="1" t="s">
        <v>5803</v>
      </c>
      <c r="H7422" s="1" t="s">
        <v>8778</v>
      </c>
      <c r="I7422" s="1" t="b">
        <v>0</v>
      </c>
      <c r="J7422" s="1">
        <v>0</v>
      </c>
      <c r="K7422" s="1">
        <v>1</v>
      </c>
      <c r="L7422" s="1">
        <v>0</v>
      </c>
      <c r="M7422" s="1">
        <v>11</v>
      </c>
      <c r="N7422" s="1">
        <v>2.2774327122153202</v>
      </c>
      <c r="O7422" s="1" t="s">
        <v>8779</v>
      </c>
    </row>
    <row r="7423" spans="1:15" x14ac:dyDescent="0.3">
      <c r="A7423" s="1" t="s">
        <v>75</v>
      </c>
      <c r="B7423" s="1" t="s">
        <v>5776</v>
      </c>
      <c r="C7423" s="1">
        <v>1</v>
      </c>
      <c r="D7423" s="1" t="s">
        <v>5796</v>
      </c>
      <c r="E7423" s="1">
        <v>4</v>
      </c>
      <c r="F7423" s="1" t="s">
        <v>8800</v>
      </c>
      <c r="G7423" s="1" t="s">
        <v>5803</v>
      </c>
      <c r="H7423" s="1" t="s">
        <v>8778</v>
      </c>
      <c r="I7423" s="1" t="b">
        <v>0</v>
      </c>
      <c r="J7423" s="1">
        <v>0</v>
      </c>
      <c r="K7423" s="1">
        <v>1</v>
      </c>
      <c r="L7423" s="1">
        <v>0</v>
      </c>
      <c r="M7423" s="1">
        <v>10</v>
      </c>
      <c r="N7423" s="1">
        <v>2.0703933747412</v>
      </c>
      <c r="O7423" s="1" t="s">
        <v>8787</v>
      </c>
    </row>
    <row r="7424" spans="1:15" x14ac:dyDescent="0.3">
      <c r="A7424" s="1" t="s">
        <v>75</v>
      </c>
      <c r="B7424" s="1" t="s">
        <v>5776</v>
      </c>
      <c r="C7424" s="1">
        <v>1</v>
      </c>
      <c r="D7424" s="1" t="s">
        <v>5796</v>
      </c>
      <c r="E7424" s="1">
        <v>4</v>
      </c>
      <c r="F7424" s="1" t="s">
        <v>8800</v>
      </c>
      <c r="G7424" s="1" t="s">
        <v>5876</v>
      </c>
      <c r="H7424" s="1" t="s">
        <v>8780</v>
      </c>
      <c r="I7424" s="1" t="b">
        <v>0</v>
      </c>
      <c r="J7424" s="1">
        <v>4</v>
      </c>
      <c r="K7424" s="1">
        <v>0</v>
      </c>
      <c r="L7424" s="1">
        <v>0</v>
      </c>
      <c r="M7424" s="1">
        <v>8</v>
      </c>
      <c r="N7424" s="1">
        <v>1.6563146997929601</v>
      </c>
      <c r="O7424" s="1" t="s">
        <v>8802</v>
      </c>
    </row>
    <row r="7425" spans="1:15" x14ac:dyDescent="0.3">
      <c r="A7425" s="1" t="s">
        <v>75</v>
      </c>
      <c r="B7425" s="1" t="s">
        <v>5776</v>
      </c>
      <c r="C7425" s="1">
        <v>1</v>
      </c>
      <c r="D7425" s="1" t="s">
        <v>5796</v>
      </c>
      <c r="E7425" s="1">
        <v>4</v>
      </c>
      <c r="F7425" s="1" t="s">
        <v>8800</v>
      </c>
      <c r="G7425" s="1" t="s">
        <v>5834</v>
      </c>
      <c r="H7425" s="1" t="s">
        <v>8780</v>
      </c>
      <c r="I7425" s="1" t="b">
        <v>0</v>
      </c>
      <c r="J7425" s="1">
        <v>7</v>
      </c>
      <c r="K7425" s="1">
        <v>0</v>
      </c>
      <c r="L7425" s="1">
        <v>0</v>
      </c>
      <c r="M7425" s="1">
        <v>7</v>
      </c>
      <c r="N7425" s="1">
        <v>1.4492753623188399</v>
      </c>
      <c r="O7425" s="1" t="s">
        <v>8803</v>
      </c>
    </row>
    <row r="7426" spans="1:15" x14ac:dyDescent="0.3">
      <c r="A7426" s="1" t="s">
        <v>75</v>
      </c>
      <c r="B7426" s="1" t="s">
        <v>5776</v>
      </c>
      <c r="C7426" s="1">
        <v>1</v>
      </c>
      <c r="D7426" s="1" t="s">
        <v>5796</v>
      </c>
      <c r="E7426" s="1">
        <v>4</v>
      </c>
      <c r="F7426" s="1" t="s">
        <v>8800</v>
      </c>
      <c r="G7426" s="1" t="s">
        <v>5840</v>
      </c>
      <c r="H7426" s="1" t="s">
        <v>8780</v>
      </c>
      <c r="I7426" s="1" t="b">
        <v>0</v>
      </c>
      <c r="J7426" s="1">
        <v>5</v>
      </c>
      <c r="K7426" s="1">
        <v>0</v>
      </c>
      <c r="L7426" s="1">
        <v>0</v>
      </c>
      <c r="M7426" s="1">
        <v>6</v>
      </c>
      <c r="N7426" s="1">
        <v>1.24223602484472</v>
      </c>
      <c r="O7426" s="1" t="s">
        <v>8791</v>
      </c>
    </row>
    <row r="7427" spans="1:15" x14ac:dyDescent="0.3">
      <c r="A7427" s="1" t="s">
        <v>75</v>
      </c>
      <c r="B7427" s="1" t="s">
        <v>5776</v>
      </c>
      <c r="C7427" s="1">
        <v>1</v>
      </c>
      <c r="D7427" s="1" t="s">
        <v>5796</v>
      </c>
      <c r="E7427" s="1">
        <v>4</v>
      </c>
      <c r="F7427" s="1" t="s">
        <v>8800</v>
      </c>
      <c r="G7427" s="1" t="s">
        <v>5803</v>
      </c>
      <c r="H7427" s="1" t="s">
        <v>8778</v>
      </c>
      <c r="I7427" s="1" t="b">
        <v>0</v>
      </c>
      <c r="J7427" s="1">
        <v>0</v>
      </c>
      <c r="K7427" s="1">
        <v>1</v>
      </c>
      <c r="L7427" s="1">
        <v>0</v>
      </c>
      <c r="M7427" s="1">
        <v>5</v>
      </c>
      <c r="N7427" s="1">
        <v>1.0351966873706</v>
      </c>
      <c r="O7427" s="1" t="s">
        <v>8794</v>
      </c>
    </row>
    <row r="7428" spans="1:15" x14ac:dyDescent="0.3">
      <c r="A7428" s="1" t="s">
        <v>75</v>
      </c>
      <c r="B7428" s="1" t="s">
        <v>5776</v>
      </c>
      <c r="C7428" s="1">
        <v>1</v>
      </c>
      <c r="D7428" s="1" t="s">
        <v>5796</v>
      </c>
      <c r="E7428" s="1">
        <v>4</v>
      </c>
      <c r="F7428" s="1" t="s">
        <v>8800</v>
      </c>
      <c r="G7428" s="1" t="s">
        <v>5876</v>
      </c>
      <c r="H7428" s="1" t="s">
        <v>8780</v>
      </c>
      <c r="I7428" s="1" t="b">
        <v>0</v>
      </c>
      <c r="J7428" s="1">
        <v>4</v>
      </c>
      <c r="K7428" s="1">
        <v>0</v>
      </c>
      <c r="L7428" s="1">
        <v>0</v>
      </c>
      <c r="M7428" s="1">
        <v>5</v>
      </c>
      <c r="N7428" s="1">
        <v>1.0351966873706</v>
      </c>
      <c r="O7428" s="1" t="s">
        <v>8804</v>
      </c>
    </row>
    <row r="7429" spans="1:15" x14ac:dyDescent="0.3">
      <c r="A7429" s="1" t="s">
        <v>75</v>
      </c>
      <c r="B7429" s="1" t="s">
        <v>5776</v>
      </c>
      <c r="C7429" s="1">
        <v>1</v>
      </c>
      <c r="D7429" s="1" t="s">
        <v>5796</v>
      </c>
      <c r="E7429" s="1">
        <v>5</v>
      </c>
      <c r="F7429" s="1" t="s">
        <v>8805</v>
      </c>
      <c r="G7429" s="1" t="s">
        <v>5876</v>
      </c>
      <c r="H7429" s="1" t="s">
        <v>8780</v>
      </c>
      <c r="I7429" s="1" t="b">
        <v>0</v>
      </c>
      <c r="J7429" s="1">
        <v>4</v>
      </c>
      <c r="K7429" s="1">
        <v>0</v>
      </c>
      <c r="L7429" s="1">
        <v>0</v>
      </c>
      <c r="M7429" s="1">
        <v>528</v>
      </c>
      <c r="N7429" s="1">
        <v>77.1929824561403</v>
      </c>
      <c r="O7429" s="1" t="s">
        <v>8799</v>
      </c>
    </row>
    <row r="7430" spans="1:15" x14ac:dyDescent="0.3">
      <c r="A7430" s="1" t="s">
        <v>75</v>
      </c>
      <c r="B7430" s="1" t="s">
        <v>5776</v>
      </c>
      <c r="C7430" s="1">
        <v>1</v>
      </c>
      <c r="D7430" s="1" t="s">
        <v>5796</v>
      </c>
      <c r="E7430" s="1">
        <v>5</v>
      </c>
      <c r="F7430" s="1" t="s">
        <v>8805</v>
      </c>
      <c r="G7430" s="1" t="s">
        <v>5814</v>
      </c>
      <c r="H7430" s="1" t="s">
        <v>8780</v>
      </c>
      <c r="I7430" s="1" t="b">
        <v>1</v>
      </c>
      <c r="J7430" s="1">
        <v>0</v>
      </c>
      <c r="K7430" s="1">
        <v>0</v>
      </c>
      <c r="L7430" s="1">
        <v>0</v>
      </c>
      <c r="M7430" s="1">
        <v>44</v>
      </c>
      <c r="N7430" s="1">
        <v>6.4327485380116904</v>
      </c>
      <c r="O7430" s="1" t="s">
        <v>8786</v>
      </c>
    </row>
    <row r="7431" spans="1:15" x14ac:dyDescent="0.3">
      <c r="A7431" s="1" t="s">
        <v>75</v>
      </c>
      <c r="B7431" s="1" t="s">
        <v>5776</v>
      </c>
      <c r="C7431" s="1">
        <v>1</v>
      </c>
      <c r="D7431" s="1" t="s">
        <v>5796</v>
      </c>
      <c r="E7431" s="1">
        <v>5</v>
      </c>
      <c r="F7431" s="1" t="s">
        <v>8805</v>
      </c>
      <c r="G7431" s="1" t="s">
        <v>5834</v>
      </c>
      <c r="H7431" s="1" t="s">
        <v>8782</v>
      </c>
      <c r="I7431" s="1" t="b">
        <v>0</v>
      </c>
      <c r="J7431" s="1">
        <v>7</v>
      </c>
      <c r="K7431" s="1">
        <v>2</v>
      </c>
      <c r="L7431" s="1">
        <v>0</v>
      </c>
      <c r="M7431" s="1">
        <v>20</v>
      </c>
      <c r="N7431" s="1">
        <v>2.9239766081871301</v>
      </c>
      <c r="O7431" s="1" t="s">
        <v>8788</v>
      </c>
    </row>
    <row r="7432" spans="1:15" x14ac:dyDescent="0.3">
      <c r="A7432" s="1" t="s">
        <v>75</v>
      </c>
      <c r="B7432" s="1" t="s">
        <v>5776</v>
      </c>
      <c r="C7432" s="1">
        <v>1</v>
      </c>
      <c r="D7432" s="1" t="s">
        <v>5796</v>
      </c>
      <c r="E7432" s="1">
        <v>5</v>
      </c>
      <c r="F7432" s="1" t="s">
        <v>8805</v>
      </c>
      <c r="G7432" s="1" t="s">
        <v>5803</v>
      </c>
      <c r="H7432" s="1" t="s">
        <v>8778</v>
      </c>
      <c r="I7432" s="1" t="b">
        <v>0</v>
      </c>
      <c r="J7432" s="1">
        <v>0</v>
      </c>
      <c r="K7432" s="1">
        <v>1</v>
      </c>
      <c r="L7432" s="1">
        <v>0</v>
      </c>
      <c r="M7432" s="1">
        <v>10</v>
      </c>
      <c r="N7432" s="1">
        <v>1.46198830409356</v>
      </c>
      <c r="O7432" s="1" t="s">
        <v>8779</v>
      </c>
    </row>
    <row r="7433" spans="1:15" x14ac:dyDescent="0.3">
      <c r="A7433" s="1" t="s">
        <v>75</v>
      </c>
      <c r="B7433" s="1" t="s">
        <v>5776</v>
      </c>
      <c r="C7433" s="1">
        <v>1</v>
      </c>
      <c r="D7433" s="1" t="s">
        <v>5796</v>
      </c>
      <c r="E7433" s="1">
        <v>5</v>
      </c>
      <c r="F7433" s="1" t="s">
        <v>8805</v>
      </c>
      <c r="G7433" s="1" t="s">
        <v>5803</v>
      </c>
      <c r="H7433" s="1" t="s">
        <v>8778</v>
      </c>
      <c r="I7433" s="1" t="b">
        <v>0</v>
      </c>
      <c r="J7433" s="1">
        <v>0</v>
      </c>
      <c r="K7433" s="1">
        <v>1</v>
      </c>
      <c r="L7433" s="1">
        <v>0</v>
      </c>
      <c r="M7433" s="1">
        <v>10</v>
      </c>
      <c r="N7433" s="1">
        <v>1.46198830409356</v>
      </c>
      <c r="O7433" s="1" t="s">
        <v>8787</v>
      </c>
    </row>
    <row r="7434" spans="1:15" x14ac:dyDescent="0.3">
      <c r="A7434" s="1" t="s">
        <v>75</v>
      </c>
      <c r="B7434" s="1" t="s">
        <v>5776</v>
      </c>
      <c r="C7434" s="1">
        <v>1</v>
      </c>
      <c r="D7434" s="1" t="s">
        <v>5796</v>
      </c>
      <c r="E7434" s="1">
        <v>5</v>
      </c>
      <c r="F7434" s="1" t="s">
        <v>8805</v>
      </c>
      <c r="G7434" s="1" t="s">
        <v>5801</v>
      </c>
      <c r="H7434" s="1" t="s">
        <v>8780</v>
      </c>
      <c r="I7434" s="1" t="b">
        <v>0</v>
      </c>
      <c r="J7434" s="1">
        <v>1</v>
      </c>
      <c r="K7434" s="1">
        <v>0</v>
      </c>
      <c r="L7434" s="1">
        <v>0</v>
      </c>
      <c r="M7434" s="1">
        <v>9</v>
      </c>
      <c r="N7434" s="1">
        <v>1.31578947368421</v>
      </c>
      <c r="O7434" s="1" t="s">
        <v>8781</v>
      </c>
    </row>
    <row r="7435" spans="1:15" x14ac:dyDescent="0.3">
      <c r="A7435" s="1" t="s">
        <v>75</v>
      </c>
      <c r="B7435" s="1" t="s">
        <v>5776</v>
      </c>
      <c r="C7435" s="1">
        <v>1</v>
      </c>
      <c r="D7435" s="1" t="s">
        <v>5796</v>
      </c>
      <c r="E7435" s="1">
        <v>6</v>
      </c>
      <c r="F7435" s="1" t="s">
        <v>8806</v>
      </c>
      <c r="G7435" s="1" t="s">
        <v>5810</v>
      </c>
      <c r="H7435" s="1" t="s">
        <v>8780</v>
      </c>
      <c r="I7435" s="1" t="b">
        <v>0</v>
      </c>
      <c r="J7435" s="1">
        <v>2</v>
      </c>
      <c r="K7435" s="1">
        <v>0</v>
      </c>
      <c r="L7435" s="1">
        <v>0</v>
      </c>
      <c r="M7435" s="1">
        <v>109</v>
      </c>
      <c r="N7435" s="1">
        <v>32.344213649851604</v>
      </c>
      <c r="O7435" s="1" t="s">
        <v>8790</v>
      </c>
    </row>
    <row r="7436" spans="1:15" x14ac:dyDescent="0.3">
      <c r="A7436" s="1" t="s">
        <v>75</v>
      </c>
      <c r="B7436" s="1" t="s">
        <v>5776</v>
      </c>
      <c r="C7436" s="1">
        <v>1</v>
      </c>
      <c r="D7436" s="1" t="s">
        <v>5796</v>
      </c>
      <c r="E7436" s="1">
        <v>6</v>
      </c>
      <c r="F7436" s="1" t="s">
        <v>8806</v>
      </c>
      <c r="G7436" s="1" t="s">
        <v>5840</v>
      </c>
      <c r="H7436" s="1" t="s">
        <v>8780</v>
      </c>
      <c r="I7436" s="1" t="b">
        <v>0</v>
      </c>
      <c r="J7436" s="1">
        <v>5</v>
      </c>
      <c r="K7436" s="1">
        <v>0</v>
      </c>
      <c r="L7436" s="1">
        <v>0</v>
      </c>
      <c r="M7436" s="1">
        <v>105</v>
      </c>
      <c r="N7436" s="1">
        <v>31.157270029673601</v>
      </c>
      <c r="O7436" s="1" t="s">
        <v>8807</v>
      </c>
    </row>
    <row r="7437" spans="1:15" x14ac:dyDescent="0.3">
      <c r="A7437" s="1" t="s">
        <v>75</v>
      </c>
      <c r="B7437" s="1" t="s">
        <v>5776</v>
      </c>
      <c r="C7437" s="1">
        <v>1</v>
      </c>
      <c r="D7437" s="1" t="s">
        <v>5796</v>
      </c>
      <c r="E7437" s="1">
        <v>6</v>
      </c>
      <c r="F7437" s="1" t="s">
        <v>8806</v>
      </c>
      <c r="G7437" s="1" t="s">
        <v>5814</v>
      </c>
      <c r="H7437" s="1" t="s">
        <v>8780</v>
      </c>
      <c r="I7437" s="1" t="b">
        <v>1</v>
      </c>
      <c r="J7437" s="1">
        <v>0</v>
      </c>
      <c r="K7437" s="1">
        <v>0</v>
      </c>
      <c r="L7437" s="1">
        <v>0</v>
      </c>
      <c r="M7437" s="1">
        <v>50</v>
      </c>
      <c r="N7437" s="1">
        <v>14.8367952522255</v>
      </c>
      <c r="O7437" s="1" t="s">
        <v>8786</v>
      </c>
    </row>
    <row r="7438" spans="1:15" x14ac:dyDescent="0.3">
      <c r="A7438" s="1" t="s">
        <v>75</v>
      </c>
      <c r="B7438" s="1" t="s">
        <v>5776</v>
      </c>
      <c r="C7438" s="1">
        <v>1</v>
      </c>
      <c r="D7438" s="1" t="s">
        <v>5796</v>
      </c>
      <c r="E7438" s="1">
        <v>6</v>
      </c>
      <c r="F7438" s="1" t="s">
        <v>8806</v>
      </c>
      <c r="G7438" s="1" t="s">
        <v>5840</v>
      </c>
      <c r="H7438" s="1" t="s">
        <v>8780</v>
      </c>
      <c r="I7438" s="1" t="b">
        <v>0</v>
      </c>
      <c r="J7438" s="1">
        <v>5</v>
      </c>
      <c r="K7438" s="1">
        <v>0</v>
      </c>
      <c r="L7438" s="1">
        <v>0</v>
      </c>
      <c r="M7438" s="1">
        <v>19</v>
      </c>
      <c r="N7438" s="1">
        <v>5.6379821958456899</v>
      </c>
      <c r="O7438" s="1" t="s">
        <v>8808</v>
      </c>
    </row>
    <row r="7439" spans="1:15" x14ac:dyDescent="0.3">
      <c r="A7439" s="1" t="s">
        <v>75</v>
      </c>
      <c r="B7439" s="1" t="s">
        <v>5776</v>
      </c>
      <c r="C7439" s="1">
        <v>1</v>
      </c>
      <c r="D7439" s="1" t="s">
        <v>5796</v>
      </c>
      <c r="E7439" s="1">
        <v>6</v>
      </c>
      <c r="F7439" s="1" t="s">
        <v>8806</v>
      </c>
      <c r="G7439" s="1" t="s">
        <v>5801</v>
      </c>
      <c r="H7439" s="1" t="s">
        <v>8780</v>
      </c>
      <c r="I7439" s="1" t="b">
        <v>0</v>
      </c>
      <c r="J7439" s="1">
        <v>1</v>
      </c>
      <c r="K7439" s="1">
        <v>0</v>
      </c>
      <c r="L7439" s="1">
        <v>0</v>
      </c>
      <c r="M7439" s="1">
        <v>9</v>
      </c>
      <c r="N7439" s="1">
        <v>2.6706231454005902</v>
      </c>
      <c r="O7439" s="1" t="s">
        <v>8781</v>
      </c>
    </row>
    <row r="7440" spans="1:15" x14ac:dyDescent="0.3">
      <c r="A7440" s="1" t="s">
        <v>75</v>
      </c>
      <c r="B7440" s="1" t="s">
        <v>5776</v>
      </c>
      <c r="C7440" s="1">
        <v>1</v>
      </c>
      <c r="D7440" s="1" t="s">
        <v>5796</v>
      </c>
      <c r="E7440" s="1">
        <v>6</v>
      </c>
      <c r="F7440" s="1" t="s">
        <v>8806</v>
      </c>
      <c r="G7440" s="1" t="s">
        <v>5803</v>
      </c>
      <c r="H7440" s="1" t="s">
        <v>8778</v>
      </c>
      <c r="I7440" s="1" t="b">
        <v>0</v>
      </c>
      <c r="J7440" s="1">
        <v>0</v>
      </c>
      <c r="K7440" s="1">
        <v>1</v>
      </c>
      <c r="L7440" s="1">
        <v>0</v>
      </c>
      <c r="M7440" s="1">
        <v>8</v>
      </c>
      <c r="N7440" s="1">
        <v>2.3738872403560798</v>
      </c>
      <c r="O7440" s="1" t="s">
        <v>8779</v>
      </c>
    </row>
    <row r="7441" spans="1:15" x14ac:dyDescent="0.3">
      <c r="A7441" s="1" t="s">
        <v>75</v>
      </c>
      <c r="B7441" s="1" t="s">
        <v>5776</v>
      </c>
      <c r="C7441" s="1">
        <v>1</v>
      </c>
      <c r="D7441" s="1" t="s">
        <v>5796</v>
      </c>
      <c r="E7441" s="1">
        <v>6</v>
      </c>
      <c r="F7441" s="1" t="s">
        <v>8806</v>
      </c>
      <c r="G7441" s="1" t="s">
        <v>5803</v>
      </c>
      <c r="H7441" s="1" t="s">
        <v>8778</v>
      </c>
      <c r="I7441" s="1" t="b">
        <v>0</v>
      </c>
      <c r="J7441" s="1">
        <v>0</v>
      </c>
      <c r="K7441" s="1">
        <v>1</v>
      </c>
      <c r="L7441" s="1">
        <v>0</v>
      </c>
      <c r="M7441" s="1">
        <v>5</v>
      </c>
      <c r="N7441" s="1">
        <v>1.4836795252225501</v>
      </c>
      <c r="O7441" s="1" t="s">
        <v>8787</v>
      </c>
    </row>
    <row r="7442" spans="1:15" x14ac:dyDescent="0.3">
      <c r="A7442" s="1" t="s">
        <v>75</v>
      </c>
      <c r="B7442" s="1" t="s">
        <v>5776</v>
      </c>
      <c r="C7442" s="1">
        <v>1</v>
      </c>
      <c r="D7442" s="1" t="s">
        <v>5796</v>
      </c>
      <c r="E7442" s="1">
        <v>6</v>
      </c>
      <c r="F7442" s="1" t="s">
        <v>8806</v>
      </c>
      <c r="G7442" s="1" t="s">
        <v>5834</v>
      </c>
      <c r="H7442" s="1" t="s">
        <v>8780</v>
      </c>
      <c r="I7442" s="1" t="b">
        <v>0</v>
      </c>
      <c r="J7442" s="1">
        <v>6</v>
      </c>
      <c r="K7442" s="1">
        <v>0</v>
      </c>
      <c r="L7442" s="1">
        <v>3</v>
      </c>
      <c r="M7442" s="1">
        <v>5</v>
      </c>
      <c r="N7442" s="1">
        <v>1.4836795252225501</v>
      </c>
      <c r="O7442" s="1" t="s">
        <v>8809</v>
      </c>
    </row>
    <row r="7443" spans="1:15" x14ac:dyDescent="0.3">
      <c r="A7443" s="1" t="s">
        <v>75</v>
      </c>
      <c r="B7443" s="1" t="s">
        <v>5776</v>
      </c>
      <c r="C7443" s="1">
        <v>1</v>
      </c>
      <c r="D7443" s="1" t="s">
        <v>5796</v>
      </c>
      <c r="E7443" s="1">
        <v>7</v>
      </c>
      <c r="F7443" s="1" t="s">
        <v>8810</v>
      </c>
      <c r="G7443" s="1" t="s">
        <v>5840</v>
      </c>
      <c r="H7443" s="1" t="s">
        <v>8780</v>
      </c>
      <c r="I7443" s="1" t="b">
        <v>0</v>
      </c>
      <c r="J7443" s="1">
        <v>5</v>
      </c>
      <c r="K7443" s="1">
        <v>0</v>
      </c>
      <c r="L7443" s="1">
        <v>0</v>
      </c>
      <c r="M7443" s="1">
        <v>181</v>
      </c>
      <c r="N7443" s="1">
        <v>41.324200913242002</v>
      </c>
      <c r="O7443" s="1" t="s">
        <v>8808</v>
      </c>
    </row>
    <row r="7444" spans="1:15" x14ac:dyDescent="0.3">
      <c r="A7444" s="1" t="s">
        <v>75</v>
      </c>
      <c r="B7444" s="1" t="s">
        <v>5776</v>
      </c>
      <c r="C7444" s="1">
        <v>1</v>
      </c>
      <c r="D7444" s="1" t="s">
        <v>5796</v>
      </c>
      <c r="E7444" s="1">
        <v>7</v>
      </c>
      <c r="F7444" s="1" t="s">
        <v>8810</v>
      </c>
      <c r="G7444" s="1" t="s">
        <v>5801</v>
      </c>
      <c r="H7444" s="1" t="s">
        <v>8780</v>
      </c>
      <c r="I7444" s="1" t="b">
        <v>0</v>
      </c>
      <c r="J7444" s="1">
        <v>1</v>
      </c>
      <c r="K7444" s="1">
        <v>0</v>
      </c>
      <c r="L7444" s="1">
        <v>0</v>
      </c>
      <c r="M7444" s="1">
        <v>102</v>
      </c>
      <c r="N7444" s="1">
        <v>23.287671232876701</v>
      </c>
      <c r="O7444" s="1" t="s">
        <v>8781</v>
      </c>
    </row>
    <row r="7445" spans="1:15" x14ac:dyDescent="0.3">
      <c r="A7445" s="1" t="s">
        <v>75</v>
      </c>
      <c r="B7445" s="1" t="s">
        <v>5776</v>
      </c>
      <c r="C7445" s="1">
        <v>1</v>
      </c>
      <c r="D7445" s="1" t="s">
        <v>5796</v>
      </c>
      <c r="E7445" s="1">
        <v>7</v>
      </c>
      <c r="F7445" s="1" t="s">
        <v>8810</v>
      </c>
      <c r="G7445" s="1" t="s">
        <v>5810</v>
      </c>
      <c r="H7445" s="1" t="s">
        <v>8780</v>
      </c>
      <c r="I7445" s="1" t="b">
        <v>0</v>
      </c>
      <c r="J7445" s="1">
        <v>2</v>
      </c>
      <c r="K7445" s="1">
        <v>0</v>
      </c>
      <c r="L7445" s="1">
        <v>0</v>
      </c>
      <c r="M7445" s="1">
        <v>74</v>
      </c>
      <c r="N7445" s="1">
        <v>16.894977168949701</v>
      </c>
      <c r="O7445" s="1" t="s">
        <v>8790</v>
      </c>
    </row>
    <row r="7446" spans="1:15" x14ac:dyDescent="0.3">
      <c r="A7446" s="1" t="s">
        <v>75</v>
      </c>
      <c r="B7446" s="1" t="s">
        <v>5776</v>
      </c>
      <c r="C7446" s="1">
        <v>1</v>
      </c>
      <c r="D7446" s="1" t="s">
        <v>5796</v>
      </c>
      <c r="E7446" s="1">
        <v>7</v>
      </c>
      <c r="F7446" s="1" t="s">
        <v>8810</v>
      </c>
      <c r="G7446" s="1" t="s">
        <v>5840</v>
      </c>
      <c r="H7446" s="1" t="s">
        <v>8780</v>
      </c>
      <c r="I7446" s="1" t="b">
        <v>0</v>
      </c>
      <c r="J7446" s="1">
        <v>5</v>
      </c>
      <c r="K7446" s="1">
        <v>0</v>
      </c>
      <c r="L7446" s="1">
        <v>0</v>
      </c>
      <c r="M7446" s="1">
        <v>16</v>
      </c>
      <c r="N7446" s="1">
        <v>3.6529680365296699</v>
      </c>
      <c r="O7446" s="1" t="s">
        <v>8807</v>
      </c>
    </row>
    <row r="7447" spans="1:15" x14ac:dyDescent="0.3">
      <c r="A7447" s="1" t="s">
        <v>75</v>
      </c>
      <c r="B7447" s="1" t="s">
        <v>5776</v>
      </c>
      <c r="C7447" s="1">
        <v>1</v>
      </c>
      <c r="D7447" s="1" t="s">
        <v>5796</v>
      </c>
      <c r="E7447" s="1">
        <v>7</v>
      </c>
      <c r="F7447" s="1" t="s">
        <v>8810</v>
      </c>
      <c r="G7447" s="1" t="s">
        <v>5814</v>
      </c>
      <c r="H7447" s="1" t="s">
        <v>8780</v>
      </c>
      <c r="I7447" s="1" t="b">
        <v>1</v>
      </c>
      <c r="J7447" s="1">
        <v>0</v>
      </c>
      <c r="K7447" s="1">
        <v>0</v>
      </c>
      <c r="L7447" s="1">
        <v>0</v>
      </c>
      <c r="M7447" s="1">
        <v>12</v>
      </c>
      <c r="N7447" s="1">
        <v>2.7397260273972499</v>
      </c>
      <c r="O7447" s="1" t="s">
        <v>8786</v>
      </c>
    </row>
    <row r="7448" spans="1:15" x14ac:dyDescent="0.3">
      <c r="A7448" s="1" t="s">
        <v>75</v>
      </c>
      <c r="B7448" s="1" t="s">
        <v>5776</v>
      </c>
      <c r="C7448" s="1">
        <v>1</v>
      </c>
      <c r="D7448" s="1" t="s">
        <v>5796</v>
      </c>
      <c r="E7448" s="1">
        <v>7</v>
      </c>
      <c r="F7448" s="1" t="s">
        <v>8810</v>
      </c>
      <c r="G7448" s="1" t="s">
        <v>5803</v>
      </c>
      <c r="H7448" s="1" t="s">
        <v>8778</v>
      </c>
      <c r="I7448" s="1" t="b">
        <v>0</v>
      </c>
      <c r="J7448" s="1">
        <v>0</v>
      </c>
      <c r="K7448" s="1">
        <v>1</v>
      </c>
      <c r="L7448" s="1">
        <v>0</v>
      </c>
      <c r="M7448" s="1">
        <v>5</v>
      </c>
      <c r="N7448" s="1">
        <v>1.1415525114155201</v>
      </c>
      <c r="O7448" s="1" t="s">
        <v>8779</v>
      </c>
    </row>
    <row r="7449" spans="1:15" x14ac:dyDescent="0.3">
      <c r="A7449" s="1" t="s">
        <v>75</v>
      </c>
      <c r="B7449" s="1" t="s">
        <v>5776</v>
      </c>
      <c r="C7449" s="1">
        <v>1</v>
      </c>
      <c r="D7449" s="1" t="s">
        <v>5796</v>
      </c>
      <c r="E7449" s="1">
        <v>7</v>
      </c>
      <c r="F7449" s="1" t="s">
        <v>8810</v>
      </c>
      <c r="G7449" s="1" t="s">
        <v>5840</v>
      </c>
      <c r="H7449" s="1" t="s">
        <v>8780</v>
      </c>
      <c r="I7449" s="1" t="b">
        <v>0</v>
      </c>
      <c r="J7449" s="1">
        <v>5</v>
      </c>
      <c r="K7449" s="1">
        <v>0</v>
      </c>
      <c r="L7449" s="1">
        <v>0</v>
      </c>
      <c r="M7449" s="1">
        <v>5</v>
      </c>
      <c r="N7449" s="1">
        <v>1.1415525114155201</v>
      </c>
      <c r="O7449" s="1" t="s">
        <v>8791</v>
      </c>
    </row>
    <row r="7450" spans="1:15" x14ac:dyDescent="0.3">
      <c r="A7450" s="1" t="s">
        <v>75</v>
      </c>
      <c r="B7450" s="1" t="s">
        <v>5776</v>
      </c>
      <c r="C7450" s="1">
        <v>1</v>
      </c>
      <c r="D7450" s="1" t="s">
        <v>5796</v>
      </c>
      <c r="E7450" s="1">
        <v>8</v>
      </c>
      <c r="F7450" s="1" t="s">
        <v>8811</v>
      </c>
      <c r="G7450" s="1" t="s">
        <v>5814</v>
      </c>
      <c r="H7450" s="1" t="s">
        <v>8780</v>
      </c>
      <c r="I7450" s="1" t="b">
        <v>1</v>
      </c>
      <c r="J7450" s="1">
        <v>0</v>
      </c>
      <c r="K7450" s="1">
        <v>0</v>
      </c>
      <c r="L7450" s="1">
        <v>0</v>
      </c>
      <c r="M7450" s="1">
        <v>263</v>
      </c>
      <c r="N7450" s="1">
        <v>50.479846449136197</v>
      </c>
      <c r="O7450" s="1" t="s">
        <v>8786</v>
      </c>
    </row>
    <row r="7451" spans="1:15" x14ac:dyDescent="0.3">
      <c r="A7451" s="1" t="s">
        <v>75</v>
      </c>
      <c r="B7451" s="1" t="s">
        <v>5776</v>
      </c>
      <c r="C7451" s="1">
        <v>1</v>
      </c>
      <c r="D7451" s="1" t="s">
        <v>5796</v>
      </c>
      <c r="E7451" s="1">
        <v>8</v>
      </c>
      <c r="F7451" s="1" t="s">
        <v>8811</v>
      </c>
      <c r="G7451" s="1" t="s">
        <v>5834</v>
      </c>
      <c r="H7451" s="1" t="s">
        <v>8780</v>
      </c>
      <c r="I7451" s="1" t="b">
        <v>0</v>
      </c>
      <c r="J7451" s="1">
        <v>30</v>
      </c>
      <c r="K7451" s="1">
        <v>0</v>
      </c>
      <c r="L7451" s="1">
        <v>0</v>
      </c>
      <c r="M7451" s="1">
        <v>92</v>
      </c>
      <c r="N7451" s="1">
        <v>17.6583493282149</v>
      </c>
      <c r="O7451" s="1" t="e">
        <f>----------------agctcttgtcatgccgtacgcttt</f>
        <v>#NAME?</v>
      </c>
    </row>
    <row r="7452" spans="1:15" x14ac:dyDescent="0.3">
      <c r="A7452" s="1" t="s">
        <v>75</v>
      </c>
      <c r="B7452" s="1" t="s">
        <v>5776</v>
      </c>
      <c r="C7452" s="1">
        <v>1</v>
      </c>
      <c r="D7452" s="1" t="s">
        <v>5796</v>
      </c>
      <c r="E7452" s="1">
        <v>8</v>
      </c>
      <c r="F7452" s="1" t="s">
        <v>8811</v>
      </c>
      <c r="G7452" s="1" t="s">
        <v>5803</v>
      </c>
      <c r="H7452" s="1" t="s">
        <v>8778</v>
      </c>
      <c r="I7452" s="1" t="b">
        <v>0</v>
      </c>
      <c r="J7452" s="1">
        <v>0</v>
      </c>
      <c r="K7452" s="1">
        <v>1</v>
      </c>
      <c r="L7452" s="1">
        <v>0</v>
      </c>
      <c r="M7452" s="1">
        <v>60</v>
      </c>
      <c r="N7452" s="1">
        <v>11.5163147792706</v>
      </c>
      <c r="O7452" s="1" t="s">
        <v>8787</v>
      </c>
    </row>
    <row r="7453" spans="1:15" x14ac:dyDescent="0.3">
      <c r="A7453" s="1" t="s">
        <v>75</v>
      </c>
      <c r="B7453" s="1" t="s">
        <v>5776</v>
      </c>
      <c r="C7453" s="1">
        <v>1</v>
      </c>
      <c r="D7453" s="1" t="s">
        <v>5796</v>
      </c>
      <c r="E7453" s="1">
        <v>8</v>
      </c>
      <c r="F7453" s="1" t="s">
        <v>8811</v>
      </c>
      <c r="G7453" s="1" t="s">
        <v>5810</v>
      </c>
      <c r="H7453" s="1" t="s">
        <v>8780</v>
      </c>
      <c r="I7453" s="1" t="b">
        <v>0</v>
      </c>
      <c r="J7453" s="1">
        <v>2</v>
      </c>
      <c r="K7453" s="1">
        <v>0</v>
      </c>
      <c r="L7453" s="1">
        <v>0</v>
      </c>
      <c r="M7453" s="1">
        <v>22</v>
      </c>
      <c r="N7453" s="1">
        <v>4.2226487523992304</v>
      </c>
      <c r="O7453" s="1" t="s">
        <v>8812</v>
      </c>
    </row>
    <row r="7454" spans="1:15" x14ac:dyDescent="0.3">
      <c r="A7454" s="1" t="s">
        <v>75</v>
      </c>
      <c r="B7454" s="1" t="s">
        <v>5776</v>
      </c>
      <c r="C7454" s="1">
        <v>1</v>
      </c>
      <c r="D7454" s="1" t="s">
        <v>5796</v>
      </c>
      <c r="E7454" s="1">
        <v>8</v>
      </c>
      <c r="F7454" s="1" t="s">
        <v>8811</v>
      </c>
      <c r="G7454" s="1" t="s">
        <v>5834</v>
      </c>
      <c r="H7454" s="1" t="s">
        <v>8782</v>
      </c>
      <c r="I7454" s="1" t="b">
        <v>0</v>
      </c>
      <c r="J7454" s="1">
        <v>7</v>
      </c>
      <c r="K7454" s="1">
        <v>2</v>
      </c>
      <c r="L7454" s="1">
        <v>0</v>
      </c>
      <c r="M7454" s="1">
        <v>16</v>
      </c>
      <c r="N7454" s="1">
        <v>3.07101727447216</v>
      </c>
      <c r="O7454" s="1" t="s">
        <v>8788</v>
      </c>
    </row>
    <row r="7455" spans="1:15" x14ac:dyDescent="0.3">
      <c r="A7455" s="1" t="s">
        <v>75</v>
      </c>
      <c r="B7455" s="1" t="s">
        <v>5776</v>
      </c>
      <c r="C7455" s="1">
        <v>1</v>
      </c>
      <c r="D7455" s="1" t="s">
        <v>5796</v>
      </c>
      <c r="E7455" s="1">
        <v>8</v>
      </c>
      <c r="F7455" s="1" t="s">
        <v>8811</v>
      </c>
      <c r="G7455" s="1" t="s">
        <v>5803</v>
      </c>
      <c r="H7455" s="1" t="s">
        <v>8778</v>
      </c>
      <c r="I7455" s="1" t="b">
        <v>0</v>
      </c>
      <c r="J7455" s="1">
        <v>0</v>
      </c>
      <c r="K7455" s="1">
        <v>1</v>
      </c>
      <c r="L7455" s="1">
        <v>0</v>
      </c>
      <c r="M7455" s="1">
        <v>12</v>
      </c>
      <c r="N7455" s="1">
        <v>2.30326295585412</v>
      </c>
      <c r="O7455" s="1" t="s">
        <v>8779</v>
      </c>
    </row>
    <row r="7456" spans="1:15" x14ac:dyDescent="0.3">
      <c r="A7456" s="1" t="s">
        <v>75</v>
      </c>
      <c r="B7456" s="1" t="s">
        <v>5776</v>
      </c>
      <c r="C7456" s="1">
        <v>1</v>
      </c>
      <c r="D7456" s="1" t="s">
        <v>5796</v>
      </c>
      <c r="E7456" s="1">
        <v>8</v>
      </c>
      <c r="F7456" s="1" t="s">
        <v>8811</v>
      </c>
      <c r="G7456" s="1" t="s">
        <v>5801</v>
      </c>
      <c r="H7456" s="1" t="s">
        <v>8780</v>
      </c>
      <c r="I7456" s="1" t="b">
        <v>0</v>
      </c>
      <c r="J7456" s="1">
        <v>1</v>
      </c>
      <c r="K7456" s="1">
        <v>0</v>
      </c>
      <c r="L7456" s="1">
        <v>0</v>
      </c>
      <c r="M7456" s="1">
        <v>8</v>
      </c>
      <c r="N7456" s="1">
        <v>1.53550863723608</v>
      </c>
      <c r="O7456" s="1" t="s">
        <v>8781</v>
      </c>
    </row>
    <row r="7457" spans="1:15" x14ac:dyDescent="0.3">
      <c r="A7457" s="1" t="s">
        <v>75</v>
      </c>
      <c r="B7457" s="1" t="s">
        <v>5776</v>
      </c>
      <c r="C7457" s="1">
        <v>1</v>
      </c>
      <c r="D7457" s="1" t="s">
        <v>5796</v>
      </c>
      <c r="E7457" s="1">
        <v>8</v>
      </c>
      <c r="F7457" s="1" t="s">
        <v>8811</v>
      </c>
      <c r="G7457" s="1" t="s">
        <v>5810</v>
      </c>
      <c r="H7457" s="1" t="s">
        <v>8780</v>
      </c>
      <c r="I7457" s="1" t="b">
        <v>0</v>
      </c>
      <c r="J7457" s="1">
        <v>2</v>
      </c>
      <c r="K7457" s="1">
        <v>0</v>
      </c>
      <c r="L7457" s="1">
        <v>0</v>
      </c>
      <c r="M7457" s="1">
        <v>8</v>
      </c>
      <c r="N7457" s="1">
        <v>1.53550863723608</v>
      </c>
      <c r="O7457" s="1" t="s">
        <v>8790</v>
      </c>
    </row>
    <row r="7458" spans="1:15" x14ac:dyDescent="0.3">
      <c r="A7458" s="1" t="s">
        <v>75</v>
      </c>
      <c r="B7458" s="1" t="s">
        <v>5776</v>
      </c>
      <c r="C7458" s="1">
        <v>1</v>
      </c>
      <c r="D7458" s="1" t="s">
        <v>5796</v>
      </c>
      <c r="E7458" s="1">
        <v>9</v>
      </c>
      <c r="F7458" s="1" t="s">
        <v>8813</v>
      </c>
      <c r="G7458" s="1" t="s">
        <v>5810</v>
      </c>
      <c r="H7458" s="1" t="s">
        <v>8780</v>
      </c>
      <c r="I7458" s="1" t="b">
        <v>0</v>
      </c>
      <c r="J7458" s="1">
        <v>2</v>
      </c>
      <c r="K7458" s="1">
        <v>0</v>
      </c>
      <c r="L7458" s="1">
        <v>0</v>
      </c>
      <c r="M7458" s="1">
        <v>178</v>
      </c>
      <c r="N7458" s="1">
        <v>28.525641025641001</v>
      </c>
      <c r="O7458" s="1" t="s">
        <v>8812</v>
      </c>
    </row>
    <row r="7459" spans="1:15" x14ac:dyDescent="0.3">
      <c r="A7459" s="1" t="s">
        <v>75</v>
      </c>
      <c r="B7459" s="1" t="s">
        <v>5776</v>
      </c>
      <c r="C7459" s="1">
        <v>1</v>
      </c>
      <c r="D7459" s="1" t="s">
        <v>5796</v>
      </c>
      <c r="E7459" s="1">
        <v>9</v>
      </c>
      <c r="F7459" s="1" t="s">
        <v>8813</v>
      </c>
      <c r="G7459" s="1" t="s">
        <v>5803</v>
      </c>
      <c r="H7459" s="1" t="s">
        <v>8778</v>
      </c>
      <c r="I7459" s="1" t="b">
        <v>0</v>
      </c>
      <c r="J7459" s="1">
        <v>0</v>
      </c>
      <c r="K7459" s="1">
        <v>1</v>
      </c>
      <c r="L7459" s="1">
        <v>0</v>
      </c>
      <c r="M7459" s="1">
        <v>94</v>
      </c>
      <c r="N7459" s="1">
        <v>15.0641025641025</v>
      </c>
      <c r="O7459" s="1" t="s">
        <v>8779</v>
      </c>
    </row>
    <row r="7460" spans="1:15" x14ac:dyDescent="0.3">
      <c r="A7460" s="1" t="s">
        <v>75</v>
      </c>
      <c r="B7460" s="1" t="s">
        <v>5776</v>
      </c>
      <c r="C7460" s="1">
        <v>1</v>
      </c>
      <c r="D7460" s="1" t="s">
        <v>5796</v>
      </c>
      <c r="E7460" s="1">
        <v>9</v>
      </c>
      <c r="F7460" s="1" t="s">
        <v>8813</v>
      </c>
      <c r="G7460" s="1" t="s">
        <v>5810</v>
      </c>
      <c r="H7460" s="1" t="s">
        <v>8780</v>
      </c>
      <c r="I7460" s="1" t="b">
        <v>0</v>
      </c>
      <c r="J7460" s="1">
        <v>2</v>
      </c>
      <c r="K7460" s="1">
        <v>0</v>
      </c>
      <c r="L7460" s="1">
        <v>0</v>
      </c>
      <c r="M7460" s="1">
        <v>65</v>
      </c>
      <c r="N7460" s="1">
        <v>10.4166666666666</v>
      </c>
      <c r="O7460" s="1" t="s">
        <v>8790</v>
      </c>
    </row>
    <row r="7461" spans="1:15" x14ac:dyDescent="0.3">
      <c r="A7461" s="1" t="s">
        <v>75</v>
      </c>
      <c r="B7461" s="1" t="s">
        <v>5776</v>
      </c>
      <c r="C7461" s="1">
        <v>1</v>
      </c>
      <c r="D7461" s="1" t="s">
        <v>5796</v>
      </c>
      <c r="E7461" s="1">
        <v>9</v>
      </c>
      <c r="F7461" s="1" t="s">
        <v>8813</v>
      </c>
      <c r="G7461" s="1" t="s">
        <v>5814</v>
      </c>
      <c r="H7461" s="1" t="s">
        <v>8780</v>
      </c>
      <c r="I7461" s="1" t="b">
        <v>1</v>
      </c>
      <c r="J7461" s="1">
        <v>0</v>
      </c>
      <c r="K7461" s="1">
        <v>0</v>
      </c>
      <c r="L7461" s="1">
        <v>0</v>
      </c>
      <c r="M7461" s="1">
        <v>61</v>
      </c>
      <c r="N7461" s="1">
        <v>9.7756410256410202</v>
      </c>
      <c r="O7461" s="1" t="s">
        <v>8786</v>
      </c>
    </row>
    <row r="7462" spans="1:15" x14ac:dyDescent="0.3">
      <c r="A7462" s="1" t="s">
        <v>75</v>
      </c>
      <c r="B7462" s="1" t="s">
        <v>5776</v>
      </c>
      <c r="C7462" s="1">
        <v>1</v>
      </c>
      <c r="D7462" s="1" t="s">
        <v>5796</v>
      </c>
      <c r="E7462" s="1">
        <v>9</v>
      </c>
      <c r="F7462" s="1" t="s">
        <v>8813</v>
      </c>
      <c r="G7462" s="1" t="s">
        <v>5801</v>
      </c>
      <c r="H7462" s="1" t="s">
        <v>8780</v>
      </c>
      <c r="I7462" s="1" t="b">
        <v>0</v>
      </c>
      <c r="J7462" s="1">
        <v>1</v>
      </c>
      <c r="K7462" s="1">
        <v>0</v>
      </c>
      <c r="L7462" s="1">
        <v>0</v>
      </c>
      <c r="M7462" s="1">
        <v>50</v>
      </c>
      <c r="N7462" s="1">
        <v>8.0128205128205092</v>
      </c>
      <c r="O7462" s="1" t="s">
        <v>8781</v>
      </c>
    </row>
    <row r="7463" spans="1:15" x14ac:dyDescent="0.3">
      <c r="A7463" s="1" t="s">
        <v>75</v>
      </c>
      <c r="B7463" s="1" t="s">
        <v>5776</v>
      </c>
      <c r="C7463" s="1">
        <v>1</v>
      </c>
      <c r="D7463" s="1" t="s">
        <v>5796</v>
      </c>
      <c r="E7463" s="1">
        <v>9</v>
      </c>
      <c r="F7463" s="1" t="s">
        <v>8813</v>
      </c>
      <c r="G7463" s="1" t="s">
        <v>5803</v>
      </c>
      <c r="H7463" s="1" t="s">
        <v>8778</v>
      </c>
      <c r="I7463" s="1" t="b">
        <v>0</v>
      </c>
      <c r="J7463" s="1">
        <v>0</v>
      </c>
      <c r="K7463" s="1">
        <v>1</v>
      </c>
      <c r="L7463" s="1">
        <v>0</v>
      </c>
      <c r="M7463" s="1">
        <v>39</v>
      </c>
      <c r="N7463" s="1">
        <v>6.25</v>
      </c>
      <c r="O7463" s="1" t="s">
        <v>8787</v>
      </c>
    </row>
    <row r="7464" spans="1:15" x14ac:dyDescent="0.3">
      <c r="A7464" s="1" t="s">
        <v>75</v>
      </c>
      <c r="B7464" s="1" t="s">
        <v>5776</v>
      </c>
      <c r="C7464" s="1">
        <v>1</v>
      </c>
      <c r="D7464" s="1" t="s">
        <v>5796</v>
      </c>
      <c r="E7464" s="1">
        <v>9</v>
      </c>
      <c r="F7464" s="1" t="s">
        <v>8813</v>
      </c>
      <c r="G7464" s="1" t="s">
        <v>5834</v>
      </c>
      <c r="H7464" s="1" t="s">
        <v>8782</v>
      </c>
      <c r="I7464" s="1" t="b">
        <v>0</v>
      </c>
      <c r="J7464" s="1">
        <v>7</v>
      </c>
      <c r="K7464" s="1">
        <v>2</v>
      </c>
      <c r="L7464" s="1">
        <v>0</v>
      </c>
      <c r="M7464" s="1">
        <v>33</v>
      </c>
      <c r="N7464" s="1">
        <v>5.2884615384615303</v>
      </c>
      <c r="O7464" s="1" t="s">
        <v>8788</v>
      </c>
    </row>
    <row r="7465" spans="1:15" x14ac:dyDescent="0.3">
      <c r="A7465" s="1" t="s">
        <v>75</v>
      </c>
      <c r="B7465" s="1" t="s">
        <v>5776</v>
      </c>
      <c r="C7465" s="1">
        <v>1</v>
      </c>
      <c r="D7465" s="1" t="s">
        <v>5796</v>
      </c>
      <c r="E7465" s="1">
        <v>9</v>
      </c>
      <c r="F7465" s="1" t="s">
        <v>8813</v>
      </c>
      <c r="G7465" s="1" t="s">
        <v>5810</v>
      </c>
      <c r="H7465" s="1" t="s">
        <v>8780</v>
      </c>
      <c r="I7465" s="1" t="b">
        <v>0</v>
      </c>
      <c r="J7465" s="1">
        <v>2</v>
      </c>
      <c r="K7465" s="1">
        <v>0</v>
      </c>
      <c r="L7465" s="1">
        <v>1</v>
      </c>
      <c r="M7465" s="1">
        <v>15</v>
      </c>
      <c r="N7465" s="1">
        <v>2.4038461538461502</v>
      </c>
      <c r="O7465" s="1" t="s">
        <v>8814</v>
      </c>
    </row>
    <row r="7466" spans="1:15" x14ac:dyDescent="0.3">
      <c r="A7466" s="1" t="s">
        <v>75</v>
      </c>
      <c r="B7466" s="1" t="s">
        <v>5776</v>
      </c>
      <c r="C7466" s="1">
        <v>1</v>
      </c>
      <c r="D7466" s="1" t="s">
        <v>5796</v>
      </c>
      <c r="E7466" s="1">
        <v>9</v>
      </c>
      <c r="F7466" s="1" t="s">
        <v>8813</v>
      </c>
      <c r="G7466" s="1" t="s">
        <v>5834</v>
      </c>
      <c r="H7466" s="1" t="s">
        <v>8780</v>
      </c>
      <c r="I7466" s="1" t="b">
        <v>0</v>
      </c>
      <c r="J7466" s="1">
        <v>30</v>
      </c>
      <c r="K7466" s="1">
        <v>0</v>
      </c>
      <c r="L7466" s="1">
        <v>0</v>
      </c>
      <c r="M7466" s="1">
        <v>13</v>
      </c>
      <c r="N7466" s="1">
        <v>2.0833333333333299</v>
      </c>
      <c r="O7466" s="1" t="e">
        <f>----------------agctcttgtcatgccgtacgcttt</f>
        <v>#NAME?</v>
      </c>
    </row>
    <row r="7467" spans="1:15" x14ac:dyDescent="0.3">
      <c r="A7467" s="1" t="s">
        <v>75</v>
      </c>
      <c r="B7467" s="1" t="s">
        <v>5776</v>
      </c>
      <c r="C7467" s="1">
        <v>1</v>
      </c>
      <c r="D7467" s="1" t="s">
        <v>5796</v>
      </c>
      <c r="E7467" s="1">
        <v>9</v>
      </c>
      <c r="F7467" s="1" t="s">
        <v>8813</v>
      </c>
      <c r="G7467" s="1" t="s">
        <v>5803</v>
      </c>
      <c r="H7467" s="1" t="s">
        <v>8784</v>
      </c>
      <c r="I7467" s="1" t="b">
        <v>0</v>
      </c>
      <c r="J7467" s="1">
        <v>0</v>
      </c>
      <c r="K7467" s="1">
        <v>1</v>
      </c>
      <c r="L7467" s="1">
        <v>1</v>
      </c>
      <c r="M7467" s="1">
        <v>8</v>
      </c>
      <c r="N7467" s="1">
        <v>1.2820512820512799</v>
      </c>
      <c r="O7467" s="1" t="s">
        <v>8815</v>
      </c>
    </row>
    <row r="7468" spans="1:15" x14ac:dyDescent="0.3">
      <c r="A7468" s="1" t="s">
        <v>75</v>
      </c>
      <c r="B7468" s="1" t="s">
        <v>5776</v>
      </c>
      <c r="C7468" s="1">
        <v>1</v>
      </c>
      <c r="D7468" s="1" t="s">
        <v>5796</v>
      </c>
      <c r="E7468" s="1">
        <v>10</v>
      </c>
      <c r="F7468" s="1" t="s">
        <v>8816</v>
      </c>
      <c r="G7468" s="1" t="s">
        <v>5814</v>
      </c>
      <c r="H7468" s="1" t="s">
        <v>8780</v>
      </c>
      <c r="I7468" s="1" t="b">
        <v>1</v>
      </c>
      <c r="J7468" s="1">
        <v>0</v>
      </c>
      <c r="K7468" s="1">
        <v>0</v>
      </c>
      <c r="L7468" s="1">
        <v>0</v>
      </c>
      <c r="M7468" s="1">
        <v>359</v>
      </c>
      <c r="N7468" s="1">
        <v>75.262054507337496</v>
      </c>
      <c r="O7468" s="1" t="s">
        <v>8786</v>
      </c>
    </row>
    <row r="7469" spans="1:15" x14ac:dyDescent="0.3">
      <c r="A7469" s="1" t="s">
        <v>75</v>
      </c>
      <c r="B7469" s="1" t="s">
        <v>5776</v>
      </c>
      <c r="C7469" s="1">
        <v>1</v>
      </c>
      <c r="D7469" s="1" t="s">
        <v>5796</v>
      </c>
      <c r="E7469" s="1">
        <v>10</v>
      </c>
      <c r="F7469" s="1" t="s">
        <v>8816</v>
      </c>
      <c r="G7469" s="1" t="s">
        <v>5803</v>
      </c>
      <c r="H7469" s="1" t="s">
        <v>8784</v>
      </c>
      <c r="I7469" s="1" t="b">
        <v>0</v>
      </c>
      <c r="J7469" s="1">
        <v>0</v>
      </c>
      <c r="K7469" s="1">
        <v>1</v>
      </c>
      <c r="L7469" s="1">
        <v>0</v>
      </c>
      <c r="M7469" s="1">
        <v>42</v>
      </c>
      <c r="N7469" s="1">
        <v>8.8050314465408803</v>
      </c>
      <c r="O7469" s="1" t="s">
        <v>8785</v>
      </c>
    </row>
    <row r="7470" spans="1:15" x14ac:dyDescent="0.3">
      <c r="A7470" s="1" t="s">
        <v>75</v>
      </c>
      <c r="B7470" s="1" t="s">
        <v>5776</v>
      </c>
      <c r="C7470" s="1">
        <v>1</v>
      </c>
      <c r="D7470" s="1" t="s">
        <v>5796</v>
      </c>
      <c r="E7470" s="1">
        <v>10</v>
      </c>
      <c r="F7470" s="1" t="s">
        <v>8816</v>
      </c>
      <c r="G7470" s="1" t="s">
        <v>5803</v>
      </c>
      <c r="H7470" s="1" t="s">
        <v>8778</v>
      </c>
      <c r="I7470" s="1" t="b">
        <v>0</v>
      </c>
      <c r="J7470" s="1">
        <v>0</v>
      </c>
      <c r="K7470" s="1">
        <v>1</v>
      </c>
      <c r="L7470" s="1">
        <v>0</v>
      </c>
      <c r="M7470" s="1">
        <v>33</v>
      </c>
      <c r="N7470" s="1">
        <v>6.9182389937106903</v>
      </c>
      <c r="O7470" s="1" t="s">
        <v>8794</v>
      </c>
    </row>
    <row r="7471" spans="1:15" x14ac:dyDescent="0.3">
      <c r="A7471" s="1" t="s">
        <v>75</v>
      </c>
      <c r="B7471" s="1" t="s">
        <v>5776</v>
      </c>
      <c r="C7471" s="1">
        <v>1</v>
      </c>
      <c r="D7471" s="1" t="s">
        <v>5796</v>
      </c>
      <c r="E7471" s="1">
        <v>10</v>
      </c>
      <c r="F7471" s="1" t="s">
        <v>8816</v>
      </c>
      <c r="G7471" s="1" t="s">
        <v>5803</v>
      </c>
      <c r="H7471" s="1" t="s">
        <v>8778</v>
      </c>
      <c r="I7471" s="1" t="b">
        <v>0</v>
      </c>
      <c r="J7471" s="1">
        <v>0</v>
      </c>
      <c r="K7471" s="1">
        <v>1</v>
      </c>
      <c r="L7471" s="1">
        <v>0</v>
      </c>
      <c r="M7471" s="1">
        <v>8</v>
      </c>
      <c r="N7471" s="1">
        <v>1.6771488469601601</v>
      </c>
      <c r="O7471" s="1" t="s">
        <v>8779</v>
      </c>
    </row>
    <row r="7472" spans="1:15" x14ac:dyDescent="0.3">
      <c r="A7472" s="1" t="s">
        <v>75</v>
      </c>
      <c r="B7472" s="1" t="s">
        <v>5776</v>
      </c>
      <c r="C7472" s="1">
        <v>1</v>
      </c>
      <c r="D7472" s="1" t="s">
        <v>5796</v>
      </c>
      <c r="E7472" s="1">
        <v>10</v>
      </c>
      <c r="F7472" s="1" t="s">
        <v>8816</v>
      </c>
      <c r="G7472" s="1" t="s">
        <v>5803</v>
      </c>
      <c r="H7472" s="1" t="s">
        <v>8778</v>
      </c>
      <c r="I7472" s="1" t="b">
        <v>0</v>
      </c>
      <c r="J7472" s="1">
        <v>0</v>
      </c>
      <c r="K7472" s="1">
        <v>1</v>
      </c>
      <c r="L7472" s="1">
        <v>0</v>
      </c>
      <c r="M7472" s="1">
        <v>5</v>
      </c>
      <c r="N7472" s="1">
        <v>1.0482180293501</v>
      </c>
      <c r="O7472" s="1" t="s">
        <v>8787</v>
      </c>
    </row>
    <row r="7473" spans="1:15" x14ac:dyDescent="0.3">
      <c r="A7473" s="1" t="s">
        <v>75</v>
      </c>
      <c r="B7473" s="1" t="s">
        <v>5776</v>
      </c>
      <c r="C7473" s="1">
        <v>1</v>
      </c>
      <c r="D7473" s="1" t="s">
        <v>5796</v>
      </c>
      <c r="E7473" s="1">
        <v>11</v>
      </c>
      <c r="F7473" s="1" t="s">
        <v>8817</v>
      </c>
      <c r="G7473" s="1" t="s">
        <v>5803</v>
      </c>
      <c r="H7473" s="1" t="s">
        <v>8778</v>
      </c>
      <c r="I7473" s="1" t="b">
        <v>0</v>
      </c>
      <c r="J7473" s="1">
        <v>0</v>
      </c>
      <c r="K7473" s="1">
        <v>1</v>
      </c>
      <c r="L7473" s="1">
        <v>0</v>
      </c>
      <c r="M7473" s="1">
        <v>277</v>
      </c>
      <c r="N7473" s="1">
        <v>40.497076023391799</v>
      </c>
      <c r="O7473" s="1" t="s">
        <v>8794</v>
      </c>
    </row>
    <row r="7474" spans="1:15" x14ac:dyDescent="0.3">
      <c r="A7474" s="1" t="s">
        <v>75</v>
      </c>
      <c r="B7474" s="1" t="s">
        <v>5776</v>
      </c>
      <c r="C7474" s="1">
        <v>1</v>
      </c>
      <c r="D7474" s="1" t="s">
        <v>5796</v>
      </c>
      <c r="E7474" s="1">
        <v>11</v>
      </c>
      <c r="F7474" s="1" t="s">
        <v>8817</v>
      </c>
      <c r="G7474" s="1" t="s">
        <v>5803</v>
      </c>
      <c r="H7474" s="1" t="s">
        <v>8784</v>
      </c>
      <c r="I7474" s="1" t="b">
        <v>0</v>
      </c>
      <c r="J7474" s="1">
        <v>0</v>
      </c>
      <c r="K7474" s="1">
        <v>1</v>
      </c>
      <c r="L7474" s="1">
        <v>0</v>
      </c>
      <c r="M7474" s="1">
        <v>256</v>
      </c>
      <c r="N7474" s="1">
        <v>37.426900584795298</v>
      </c>
      <c r="O7474" s="1" t="s">
        <v>8785</v>
      </c>
    </row>
    <row r="7475" spans="1:15" x14ac:dyDescent="0.3">
      <c r="A7475" s="1" t="s">
        <v>75</v>
      </c>
      <c r="B7475" s="1" t="s">
        <v>5776</v>
      </c>
      <c r="C7475" s="1">
        <v>1</v>
      </c>
      <c r="D7475" s="1" t="s">
        <v>5796</v>
      </c>
      <c r="E7475" s="1">
        <v>11</v>
      </c>
      <c r="F7475" s="1" t="s">
        <v>8817</v>
      </c>
      <c r="G7475" s="1" t="s">
        <v>5814</v>
      </c>
      <c r="H7475" s="1" t="s">
        <v>8780</v>
      </c>
      <c r="I7475" s="1" t="b">
        <v>1</v>
      </c>
      <c r="J7475" s="1">
        <v>0</v>
      </c>
      <c r="K7475" s="1">
        <v>0</v>
      </c>
      <c r="L7475" s="1">
        <v>0</v>
      </c>
      <c r="M7475" s="1">
        <v>84</v>
      </c>
      <c r="N7475" s="1">
        <v>12.2807017543859</v>
      </c>
      <c r="O7475" s="1" t="s">
        <v>8786</v>
      </c>
    </row>
    <row r="7476" spans="1:15" x14ac:dyDescent="0.3">
      <c r="A7476" s="1" t="s">
        <v>75</v>
      </c>
      <c r="B7476" s="1" t="s">
        <v>5776</v>
      </c>
      <c r="C7476" s="1">
        <v>1</v>
      </c>
      <c r="D7476" s="1" t="s">
        <v>5796</v>
      </c>
      <c r="E7476" s="1">
        <v>11</v>
      </c>
      <c r="F7476" s="1" t="s">
        <v>8817</v>
      </c>
      <c r="G7476" s="1" t="s">
        <v>5803</v>
      </c>
      <c r="H7476" s="1" t="s">
        <v>8778</v>
      </c>
      <c r="I7476" s="1" t="b">
        <v>0</v>
      </c>
      <c r="J7476" s="1">
        <v>0</v>
      </c>
      <c r="K7476" s="1">
        <v>1</v>
      </c>
      <c r="L7476" s="1">
        <v>0</v>
      </c>
      <c r="M7476" s="1">
        <v>8</v>
      </c>
      <c r="N7476" s="1">
        <v>1.16959064327485</v>
      </c>
      <c r="O7476" s="1" t="s">
        <v>8779</v>
      </c>
    </row>
    <row r="7477" spans="1:15" x14ac:dyDescent="0.3">
      <c r="A7477" s="1" t="s">
        <v>75</v>
      </c>
      <c r="B7477" s="1" t="s">
        <v>5776</v>
      </c>
      <c r="C7477" s="1">
        <v>1</v>
      </c>
      <c r="D7477" s="1" t="s">
        <v>5796</v>
      </c>
      <c r="E7477" s="1">
        <v>12</v>
      </c>
      <c r="F7477" s="1" t="s">
        <v>8818</v>
      </c>
      <c r="G7477" s="1" t="s">
        <v>5803</v>
      </c>
      <c r="H7477" s="1" t="s">
        <v>8778</v>
      </c>
      <c r="I7477" s="1" t="b">
        <v>0</v>
      </c>
      <c r="J7477" s="1">
        <v>0</v>
      </c>
      <c r="K7477" s="1">
        <v>1</v>
      </c>
      <c r="L7477" s="1">
        <v>0</v>
      </c>
      <c r="M7477" s="1">
        <v>324</v>
      </c>
      <c r="N7477" s="1">
        <v>54.362416107382501</v>
      </c>
      <c r="O7477" s="1" t="s">
        <v>8787</v>
      </c>
    </row>
    <row r="7478" spans="1:15" x14ac:dyDescent="0.3">
      <c r="A7478" s="1" t="s">
        <v>75</v>
      </c>
      <c r="B7478" s="1" t="s">
        <v>5776</v>
      </c>
      <c r="C7478" s="1">
        <v>1</v>
      </c>
      <c r="D7478" s="1" t="s">
        <v>5796</v>
      </c>
      <c r="E7478" s="1">
        <v>12</v>
      </c>
      <c r="F7478" s="1" t="s">
        <v>8818</v>
      </c>
      <c r="G7478" s="1" t="s">
        <v>5834</v>
      </c>
      <c r="H7478" s="1" t="s">
        <v>8782</v>
      </c>
      <c r="I7478" s="1" t="b">
        <v>0</v>
      </c>
      <c r="J7478" s="1">
        <v>7</v>
      </c>
      <c r="K7478" s="1">
        <v>2</v>
      </c>
      <c r="L7478" s="1">
        <v>0</v>
      </c>
      <c r="M7478" s="1">
        <v>68</v>
      </c>
      <c r="N7478" s="1">
        <v>11.4093959731543</v>
      </c>
      <c r="O7478" s="1" t="s">
        <v>8788</v>
      </c>
    </row>
    <row r="7479" spans="1:15" x14ac:dyDescent="0.3">
      <c r="A7479" s="1" t="s">
        <v>75</v>
      </c>
      <c r="B7479" s="1" t="s">
        <v>5776</v>
      </c>
      <c r="C7479" s="1">
        <v>1</v>
      </c>
      <c r="D7479" s="1" t="s">
        <v>5796</v>
      </c>
      <c r="E7479" s="1">
        <v>12</v>
      </c>
      <c r="F7479" s="1" t="s">
        <v>8818</v>
      </c>
      <c r="G7479" s="1" t="s">
        <v>5816</v>
      </c>
      <c r="H7479" s="1" t="s">
        <v>8780</v>
      </c>
      <c r="I7479" s="1" t="b">
        <v>0</v>
      </c>
      <c r="J7479" s="1">
        <v>3</v>
      </c>
      <c r="K7479" s="1">
        <v>0</v>
      </c>
      <c r="L7479" s="1">
        <v>1</v>
      </c>
      <c r="M7479" s="1">
        <v>59</v>
      </c>
      <c r="N7479" s="1">
        <v>9.8993288590604003</v>
      </c>
      <c r="O7479" s="1" t="s">
        <v>8819</v>
      </c>
    </row>
    <row r="7480" spans="1:15" x14ac:dyDescent="0.3">
      <c r="A7480" s="1" t="s">
        <v>75</v>
      </c>
      <c r="B7480" s="1" t="s">
        <v>5776</v>
      </c>
      <c r="C7480" s="1">
        <v>1</v>
      </c>
      <c r="D7480" s="1" t="s">
        <v>5796</v>
      </c>
      <c r="E7480" s="1">
        <v>12</v>
      </c>
      <c r="F7480" s="1" t="s">
        <v>8818</v>
      </c>
      <c r="G7480" s="1" t="s">
        <v>5814</v>
      </c>
      <c r="H7480" s="1" t="s">
        <v>8780</v>
      </c>
      <c r="I7480" s="1" t="b">
        <v>1</v>
      </c>
      <c r="J7480" s="1">
        <v>0</v>
      </c>
      <c r="K7480" s="1">
        <v>0</v>
      </c>
      <c r="L7480" s="1">
        <v>0</v>
      </c>
      <c r="M7480" s="1">
        <v>14</v>
      </c>
      <c r="N7480" s="1">
        <v>2.3489932885906</v>
      </c>
      <c r="O7480" s="1" t="s">
        <v>8786</v>
      </c>
    </row>
    <row r="7481" spans="1:15" x14ac:dyDescent="0.3">
      <c r="A7481" s="1" t="s">
        <v>75</v>
      </c>
      <c r="B7481" s="1" t="s">
        <v>5776</v>
      </c>
      <c r="C7481" s="1">
        <v>1</v>
      </c>
      <c r="D7481" s="1" t="s">
        <v>5796</v>
      </c>
      <c r="E7481" s="1">
        <v>12</v>
      </c>
      <c r="F7481" s="1" t="s">
        <v>8818</v>
      </c>
      <c r="G7481" s="1" t="s">
        <v>5801</v>
      </c>
      <c r="H7481" s="1" t="s">
        <v>8780</v>
      </c>
      <c r="I7481" s="1" t="b">
        <v>0</v>
      </c>
      <c r="J7481" s="1">
        <v>1</v>
      </c>
      <c r="K7481" s="1">
        <v>0</v>
      </c>
      <c r="L7481" s="1">
        <v>1</v>
      </c>
      <c r="M7481" s="1">
        <v>11</v>
      </c>
      <c r="N7481" s="1">
        <v>1.84563758389261</v>
      </c>
      <c r="O7481" s="1" t="s">
        <v>8820</v>
      </c>
    </row>
    <row r="7482" spans="1:15" x14ac:dyDescent="0.3">
      <c r="A7482" s="1" t="s">
        <v>75</v>
      </c>
      <c r="B7482" s="1" t="s">
        <v>5776</v>
      </c>
      <c r="C7482" s="1">
        <v>1</v>
      </c>
      <c r="D7482" s="1" t="s">
        <v>5796</v>
      </c>
      <c r="E7482" s="1">
        <v>12</v>
      </c>
      <c r="F7482" s="1" t="s">
        <v>8818</v>
      </c>
      <c r="G7482" s="1" t="s">
        <v>5834</v>
      </c>
      <c r="H7482" s="1" t="s">
        <v>8782</v>
      </c>
      <c r="I7482" s="1" t="b">
        <v>0</v>
      </c>
      <c r="J7482" s="1">
        <v>7</v>
      </c>
      <c r="K7482" s="1">
        <v>2</v>
      </c>
      <c r="L7482" s="1">
        <v>0</v>
      </c>
      <c r="M7482" s="1">
        <v>11</v>
      </c>
      <c r="N7482" s="1">
        <v>1.84563758389261</v>
      </c>
      <c r="O7482" s="1" t="s">
        <v>8821</v>
      </c>
    </row>
    <row r="7483" spans="1:15" x14ac:dyDescent="0.3">
      <c r="A7483" s="1" t="s">
        <v>75</v>
      </c>
      <c r="B7483" s="1" t="s">
        <v>5776</v>
      </c>
      <c r="C7483" s="1">
        <v>1</v>
      </c>
      <c r="D7483" s="1" t="s">
        <v>5796</v>
      </c>
      <c r="E7483" s="1">
        <v>12</v>
      </c>
      <c r="F7483" s="1" t="s">
        <v>8818</v>
      </c>
      <c r="G7483" s="1" t="s">
        <v>5803</v>
      </c>
      <c r="H7483" s="1" t="s">
        <v>8778</v>
      </c>
      <c r="I7483" s="1" t="b">
        <v>0</v>
      </c>
      <c r="J7483" s="1">
        <v>0</v>
      </c>
      <c r="K7483" s="1">
        <v>1</v>
      </c>
      <c r="L7483" s="1">
        <v>0</v>
      </c>
      <c r="M7483" s="1">
        <v>7</v>
      </c>
      <c r="N7483" s="1">
        <v>1.1744966442953</v>
      </c>
      <c r="O7483" s="1" t="s">
        <v>8794</v>
      </c>
    </row>
    <row r="7484" spans="1:15" x14ac:dyDescent="0.3">
      <c r="A7484" s="1" t="s">
        <v>75</v>
      </c>
      <c r="B7484" s="1" t="s">
        <v>5776</v>
      </c>
      <c r="C7484" s="1">
        <v>1</v>
      </c>
      <c r="D7484" s="1" t="s">
        <v>5796</v>
      </c>
      <c r="E7484" s="1">
        <v>12</v>
      </c>
      <c r="F7484" s="1" t="s">
        <v>8818</v>
      </c>
      <c r="G7484" s="1" t="s">
        <v>5834</v>
      </c>
      <c r="H7484" s="1" t="s">
        <v>8780</v>
      </c>
      <c r="I7484" s="1" t="b">
        <v>0</v>
      </c>
      <c r="J7484" s="1">
        <v>9</v>
      </c>
      <c r="K7484" s="1">
        <v>0</v>
      </c>
      <c r="L7484" s="1">
        <v>0</v>
      </c>
      <c r="M7484" s="1">
        <v>7</v>
      </c>
      <c r="N7484" s="1">
        <v>1.1744966442953</v>
      </c>
      <c r="O7484" s="1" t="s">
        <v>8822</v>
      </c>
    </row>
    <row r="7485" spans="1:15" x14ac:dyDescent="0.3">
      <c r="A7485" s="1" t="s">
        <v>75</v>
      </c>
      <c r="B7485" s="1" t="s">
        <v>5776</v>
      </c>
      <c r="C7485" s="1">
        <v>1</v>
      </c>
      <c r="D7485" s="1" t="s">
        <v>5796</v>
      </c>
      <c r="E7485" s="1">
        <v>13</v>
      </c>
      <c r="F7485" s="1" t="s">
        <v>8823</v>
      </c>
      <c r="G7485" s="1" t="s">
        <v>5834</v>
      </c>
      <c r="H7485" s="1" t="s">
        <v>8782</v>
      </c>
      <c r="I7485" s="1" t="b">
        <v>0</v>
      </c>
      <c r="J7485" s="1">
        <v>7</v>
      </c>
      <c r="K7485" s="1">
        <v>2</v>
      </c>
      <c r="L7485" s="1">
        <v>0</v>
      </c>
      <c r="M7485" s="1">
        <v>226</v>
      </c>
      <c r="N7485" s="1">
        <v>34.930448222565602</v>
      </c>
      <c r="O7485" s="1" t="s">
        <v>8788</v>
      </c>
    </row>
    <row r="7486" spans="1:15" x14ac:dyDescent="0.3">
      <c r="A7486" s="1" t="s">
        <v>75</v>
      </c>
      <c r="B7486" s="1" t="s">
        <v>5776</v>
      </c>
      <c r="C7486" s="1">
        <v>1</v>
      </c>
      <c r="D7486" s="1" t="s">
        <v>5796</v>
      </c>
      <c r="E7486" s="1">
        <v>13</v>
      </c>
      <c r="F7486" s="1" t="s">
        <v>8823</v>
      </c>
      <c r="G7486" s="1" t="s">
        <v>5803</v>
      </c>
      <c r="H7486" s="1" t="s">
        <v>8778</v>
      </c>
      <c r="I7486" s="1" t="b">
        <v>0</v>
      </c>
      <c r="J7486" s="1">
        <v>0</v>
      </c>
      <c r="K7486" s="1">
        <v>1</v>
      </c>
      <c r="L7486" s="1">
        <v>0</v>
      </c>
      <c r="M7486" s="1">
        <v>136</v>
      </c>
      <c r="N7486" s="1">
        <v>21.020092735703201</v>
      </c>
      <c r="O7486" s="1" t="s">
        <v>8787</v>
      </c>
    </row>
    <row r="7487" spans="1:15" x14ac:dyDescent="0.3">
      <c r="A7487" s="1" t="s">
        <v>75</v>
      </c>
      <c r="B7487" s="1" t="s">
        <v>5776</v>
      </c>
      <c r="C7487" s="1">
        <v>1</v>
      </c>
      <c r="D7487" s="1" t="s">
        <v>5796</v>
      </c>
      <c r="E7487" s="1">
        <v>13</v>
      </c>
      <c r="F7487" s="1" t="s">
        <v>8823</v>
      </c>
      <c r="G7487" s="1" t="s">
        <v>5816</v>
      </c>
      <c r="H7487" s="1" t="s">
        <v>8780</v>
      </c>
      <c r="I7487" s="1" t="b">
        <v>0</v>
      </c>
      <c r="J7487" s="1">
        <v>3</v>
      </c>
      <c r="K7487" s="1">
        <v>0</v>
      </c>
      <c r="L7487" s="1">
        <v>1</v>
      </c>
      <c r="M7487" s="1">
        <v>74</v>
      </c>
      <c r="N7487" s="1">
        <v>11.437403400309099</v>
      </c>
      <c r="O7487" s="1" t="s">
        <v>8819</v>
      </c>
    </row>
    <row r="7488" spans="1:15" x14ac:dyDescent="0.3">
      <c r="A7488" s="1" t="s">
        <v>75</v>
      </c>
      <c r="B7488" s="1" t="s">
        <v>5776</v>
      </c>
      <c r="C7488" s="1">
        <v>1</v>
      </c>
      <c r="D7488" s="1" t="s">
        <v>5796</v>
      </c>
      <c r="E7488" s="1">
        <v>13</v>
      </c>
      <c r="F7488" s="1" t="s">
        <v>8823</v>
      </c>
      <c r="G7488" s="1" t="s">
        <v>5814</v>
      </c>
      <c r="H7488" s="1" t="s">
        <v>8780</v>
      </c>
      <c r="I7488" s="1" t="b">
        <v>1</v>
      </c>
      <c r="J7488" s="1">
        <v>0</v>
      </c>
      <c r="K7488" s="1">
        <v>0</v>
      </c>
      <c r="L7488" s="1">
        <v>0</v>
      </c>
      <c r="M7488" s="1">
        <v>29</v>
      </c>
      <c r="N7488" s="1">
        <v>4.4822256568778904</v>
      </c>
      <c r="O7488" s="1" t="s">
        <v>8786</v>
      </c>
    </row>
    <row r="7489" spans="1:15" x14ac:dyDescent="0.3">
      <c r="A7489" s="1" t="s">
        <v>75</v>
      </c>
      <c r="B7489" s="1" t="s">
        <v>5776</v>
      </c>
      <c r="C7489" s="1">
        <v>1</v>
      </c>
      <c r="D7489" s="1" t="s">
        <v>5796</v>
      </c>
      <c r="E7489" s="1">
        <v>13</v>
      </c>
      <c r="F7489" s="1" t="s">
        <v>8823</v>
      </c>
      <c r="G7489" s="1" t="s">
        <v>5834</v>
      </c>
      <c r="H7489" s="1" t="s">
        <v>8782</v>
      </c>
      <c r="I7489" s="1" t="b">
        <v>0</v>
      </c>
      <c r="J7489" s="1">
        <v>7</v>
      </c>
      <c r="K7489" s="1">
        <v>2</v>
      </c>
      <c r="L7489" s="1">
        <v>0</v>
      </c>
      <c r="M7489" s="1">
        <v>22</v>
      </c>
      <c r="N7489" s="1">
        <v>3.4003091190108101</v>
      </c>
      <c r="O7489" s="1" t="s">
        <v>8821</v>
      </c>
    </row>
    <row r="7490" spans="1:15" x14ac:dyDescent="0.3">
      <c r="A7490" s="1" t="s">
        <v>75</v>
      </c>
      <c r="B7490" s="1" t="s">
        <v>5776</v>
      </c>
      <c r="C7490" s="1">
        <v>1</v>
      </c>
      <c r="D7490" s="1" t="s">
        <v>5796</v>
      </c>
      <c r="E7490" s="1">
        <v>13</v>
      </c>
      <c r="F7490" s="1" t="s">
        <v>8823</v>
      </c>
      <c r="G7490" s="1" t="s">
        <v>5895</v>
      </c>
      <c r="H7490" s="1" t="s">
        <v>8782</v>
      </c>
      <c r="I7490" s="1" t="b">
        <v>0</v>
      </c>
      <c r="J7490" s="1">
        <v>0</v>
      </c>
      <c r="K7490" s="1">
        <v>2</v>
      </c>
      <c r="L7490" s="1">
        <v>0</v>
      </c>
      <c r="M7490" s="1">
        <v>15</v>
      </c>
      <c r="N7490" s="1">
        <v>2.31839258114374</v>
      </c>
      <c r="O7490" s="1" t="s">
        <v>8824</v>
      </c>
    </row>
    <row r="7491" spans="1:15" x14ac:dyDescent="0.3">
      <c r="A7491" s="1" t="s">
        <v>75</v>
      </c>
      <c r="B7491" s="1" t="s">
        <v>5776</v>
      </c>
      <c r="C7491" s="1">
        <v>1</v>
      </c>
      <c r="D7491" s="1" t="s">
        <v>5796</v>
      </c>
      <c r="E7491" s="1">
        <v>13</v>
      </c>
      <c r="F7491" s="1" t="s">
        <v>8823</v>
      </c>
      <c r="G7491" s="1" t="s">
        <v>5801</v>
      </c>
      <c r="H7491" s="1" t="s">
        <v>8780</v>
      </c>
      <c r="I7491" s="1" t="b">
        <v>0</v>
      </c>
      <c r="J7491" s="1">
        <v>1</v>
      </c>
      <c r="K7491" s="1">
        <v>0</v>
      </c>
      <c r="L7491" s="1">
        <v>0</v>
      </c>
      <c r="M7491" s="1">
        <v>12</v>
      </c>
      <c r="N7491" s="1">
        <v>1.85471406491499</v>
      </c>
      <c r="O7491" s="1" t="s">
        <v>8781</v>
      </c>
    </row>
    <row r="7492" spans="1:15" x14ac:dyDescent="0.3">
      <c r="A7492" s="1" t="s">
        <v>75</v>
      </c>
      <c r="B7492" s="1" t="s">
        <v>5776</v>
      </c>
      <c r="C7492" s="1">
        <v>1</v>
      </c>
      <c r="D7492" s="1" t="s">
        <v>5796</v>
      </c>
      <c r="E7492" s="1">
        <v>13</v>
      </c>
      <c r="F7492" s="1" t="s">
        <v>8823</v>
      </c>
      <c r="G7492" s="1" t="s">
        <v>5834</v>
      </c>
      <c r="H7492" s="1" t="s">
        <v>8780</v>
      </c>
      <c r="I7492" s="1" t="b">
        <v>0</v>
      </c>
      <c r="J7492" s="1">
        <v>29</v>
      </c>
      <c r="K7492" s="1">
        <v>0</v>
      </c>
      <c r="L7492" s="1">
        <v>0</v>
      </c>
      <c r="M7492" s="1">
        <v>11</v>
      </c>
      <c r="N7492" s="1">
        <v>1.7001545595054099</v>
      </c>
      <c r="O7492" s="1" t="e">
        <f>---------------gagctcttgtcatgccgtacgcttt</f>
        <v>#NAME?</v>
      </c>
    </row>
    <row r="7493" spans="1:15" x14ac:dyDescent="0.3">
      <c r="A7493" s="1" t="s">
        <v>75</v>
      </c>
      <c r="B7493" s="1" t="s">
        <v>5776</v>
      </c>
      <c r="C7493" s="1">
        <v>1</v>
      </c>
      <c r="D7493" s="1" t="s">
        <v>5796</v>
      </c>
      <c r="E7493" s="1">
        <v>13</v>
      </c>
      <c r="F7493" s="1" t="s">
        <v>8823</v>
      </c>
      <c r="G7493" s="1" t="s">
        <v>5801</v>
      </c>
      <c r="H7493" s="1" t="s">
        <v>8780</v>
      </c>
      <c r="I7493" s="1" t="b">
        <v>0</v>
      </c>
      <c r="J7493" s="1">
        <v>1</v>
      </c>
      <c r="K7493" s="1">
        <v>0</v>
      </c>
      <c r="L7493" s="1">
        <v>1</v>
      </c>
      <c r="M7493" s="1">
        <v>11</v>
      </c>
      <c r="N7493" s="1">
        <v>1.7001545595054099</v>
      </c>
      <c r="O7493" s="1" t="s">
        <v>8820</v>
      </c>
    </row>
    <row r="7494" spans="1:15" x14ac:dyDescent="0.3">
      <c r="A7494" s="1" t="s">
        <v>75</v>
      </c>
      <c r="B7494" s="1" t="s">
        <v>5776</v>
      </c>
      <c r="C7494" s="1">
        <v>1</v>
      </c>
      <c r="D7494" s="1" t="s">
        <v>5796</v>
      </c>
      <c r="E7494" s="1">
        <v>13</v>
      </c>
      <c r="F7494" s="1" t="s">
        <v>8823</v>
      </c>
      <c r="G7494" s="1" t="s">
        <v>5803</v>
      </c>
      <c r="H7494" s="1" t="s">
        <v>8784</v>
      </c>
      <c r="I7494" s="1" t="b">
        <v>0</v>
      </c>
      <c r="J7494" s="1">
        <v>0</v>
      </c>
      <c r="K7494" s="1">
        <v>1</v>
      </c>
      <c r="L7494" s="1">
        <v>1</v>
      </c>
      <c r="M7494" s="1">
        <v>7</v>
      </c>
      <c r="N7494" s="1">
        <v>1.0819165378670701</v>
      </c>
      <c r="O7494" s="1" t="s">
        <v>8815</v>
      </c>
    </row>
    <row r="7495" spans="1:15" x14ac:dyDescent="0.3">
      <c r="A7495" s="1" t="s">
        <v>75</v>
      </c>
      <c r="B7495" s="1" t="s">
        <v>5776</v>
      </c>
      <c r="C7495" s="1">
        <v>1</v>
      </c>
      <c r="D7495" s="1" t="s">
        <v>5796</v>
      </c>
      <c r="E7495" s="1">
        <v>14</v>
      </c>
      <c r="F7495" s="1" t="s">
        <v>8825</v>
      </c>
      <c r="G7495" s="1" t="s">
        <v>5803</v>
      </c>
      <c r="H7495" s="1" t="s">
        <v>8778</v>
      </c>
      <c r="I7495" s="1" t="b">
        <v>0</v>
      </c>
      <c r="J7495" s="1">
        <v>0</v>
      </c>
      <c r="K7495" s="1">
        <v>1</v>
      </c>
      <c r="L7495" s="1">
        <v>0</v>
      </c>
      <c r="M7495" s="1">
        <v>527</v>
      </c>
      <c r="N7495" s="1">
        <v>63.5705669481302</v>
      </c>
      <c r="O7495" s="1" t="s">
        <v>8787</v>
      </c>
    </row>
    <row r="7496" spans="1:15" x14ac:dyDescent="0.3">
      <c r="A7496" s="1" t="s">
        <v>75</v>
      </c>
      <c r="B7496" s="1" t="s">
        <v>5776</v>
      </c>
      <c r="C7496" s="1">
        <v>1</v>
      </c>
      <c r="D7496" s="1" t="s">
        <v>5796</v>
      </c>
      <c r="E7496" s="1">
        <v>14</v>
      </c>
      <c r="F7496" s="1" t="s">
        <v>8825</v>
      </c>
      <c r="G7496" s="1" t="s">
        <v>5814</v>
      </c>
      <c r="H7496" s="1" t="s">
        <v>8780</v>
      </c>
      <c r="I7496" s="1" t="b">
        <v>1</v>
      </c>
      <c r="J7496" s="1">
        <v>0</v>
      </c>
      <c r="K7496" s="1">
        <v>0</v>
      </c>
      <c r="L7496" s="1">
        <v>0</v>
      </c>
      <c r="M7496" s="1">
        <v>133</v>
      </c>
      <c r="N7496" s="1">
        <v>16.043425814233998</v>
      </c>
      <c r="O7496" s="1" t="s">
        <v>8786</v>
      </c>
    </row>
    <row r="7497" spans="1:15" x14ac:dyDescent="0.3">
      <c r="A7497" s="1" t="s">
        <v>75</v>
      </c>
      <c r="B7497" s="1" t="s">
        <v>5776</v>
      </c>
      <c r="C7497" s="1">
        <v>1</v>
      </c>
      <c r="D7497" s="1" t="s">
        <v>5796</v>
      </c>
      <c r="E7497" s="1">
        <v>14</v>
      </c>
      <c r="F7497" s="1" t="s">
        <v>8825</v>
      </c>
      <c r="G7497" s="1" t="s">
        <v>5876</v>
      </c>
      <c r="H7497" s="1" t="s">
        <v>8780</v>
      </c>
      <c r="I7497" s="1" t="b">
        <v>0</v>
      </c>
      <c r="J7497" s="1">
        <v>4</v>
      </c>
      <c r="K7497" s="1">
        <v>0</v>
      </c>
      <c r="L7497" s="1">
        <v>0</v>
      </c>
      <c r="M7497" s="1">
        <v>33</v>
      </c>
      <c r="N7497" s="1">
        <v>3.9806996381182098</v>
      </c>
      <c r="O7497" s="1" t="s">
        <v>8799</v>
      </c>
    </row>
    <row r="7498" spans="1:15" x14ac:dyDescent="0.3">
      <c r="A7498" s="1" t="s">
        <v>75</v>
      </c>
      <c r="B7498" s="1" t="s">
        <v>5776</v>
      </c>
      <c r="C7498" s="1">
        <v>1</v>
      </c>
      <c r="D7498" s="1" t="s">
        <v>5796</v>
      </c>
      <c r="E7498" s="1">
        <v>14</v>
      </c>
      <c r="F7498" s="1" t="s">
        <v>8825</v>
      </c>
      <c r="G7498" s="1" t="s">
        <v>5834</v>
      </c>
      <c r="H7498" s="1" t="s">
        <v>8782</v>
      </c>
      <c r="I7498" s="1" t="b">
        <v>0</v>
      </c>
      <c r="J7498" s="1">
        <v>7</v>
      </c>
      <c r="K7498" s="1">
        <v>2</v>
      </c>
      <c r="L7498" s="1">
        <v>0</v>
      </c>
      <c r="M7498" s="1">
        <v>23</v>
      </c>
      <c r="N7498" s="1">
        <v>2.7744270205066299</v>
      </c>
      <c r="O7498" s="1" t="s">
        <v>8788</v>
      </c>
    </row>
    <row r="7499" spans="1:15" x14ac:dyDescent="0.3">
      <c r="A7499" s="1" t="s">
        <v>75</v>
      </c>
      <c r="B7499" s="1" t="s">
        <v>5776</v>
      </c>
      <c r="C7499" s="1">
        <v>1</v>
      </c>
      <c r="D7499" s="1" t="s">
        <v>5796</v>
      </c>
      <c r="E7499" s="1">
        <v>14</v>
      </c>
      <c r="F7499" s="1" t="s">
        <v>8825</v>
      </c>
      <c r="G7499" s="1" t="s">
        <v>5803</v>
      </c>
      <c r="H7499" s="1" t="s">
        <v>8778</v>
      </c>
      <c r="I7499" s="1" t="b">
        <v>0</v>
      </c>
      <c r="J7499" s="1">
        <v>0</v>
      </c>
      <c r="K7499" s="1">
        <v>1</v>
      </c>
      <c r="L7499" s="1">
        <v>0</v>
      </c>
      <c r="M7499" s="1">
        <v>18</v>
      </c>
      <c r="N7499" s="1">
        <v>2.17129071170084</v>
      </c>
      <c r="O7499" s="1" t="s">
        <v>8779</v>
      </c>
    </row>
    <row r="7500" spans="1:15" x14ac:dyDescent="0.3">
      <c r="A7500" s="1" t="s">
        <v>75</v>
      </c>
      <c r="B7500" s="1" t="s">
        <v>5776</v>
      </c>
      <c r="C7500" s="1">
        <v>1</v>
      </c>
      <c r="D7500" s="1" t="s">
        <v>5796</v>
      </c>
      <c r="E7500" s="1">
        <v>15</v>
      </c>
      <c r="F7500" s="1" t="s">
        <v>8826</v>
      </c>
      <c r="G7500" s="1" t="s">
        <v>5814</v>
      </c>
      <c r="H7500" s="1" t="s">
        <v>8780</v>
      </c>
      <c r="I7500" s="1" t="b">
        <v>1</v>
      </c>
      <c r="J7500" s="1">
        <v>0</v>
      </c>
      <c r="K7500" s="1">
        <v>0</v>
      </c>
      <c r="L7500" s="1">
        <v>0</v>
      </c>
      <c r="M7500" s="1">
        <v>757</v>
      </c>
      <c r="N7500" s="1">
        <v>63.827993254637398</v>
      </c>
      <c r="O7500" s="1" t="s">
        <v>8786</v>
      </c>
    </row>
    <row r="7501" spans="1:15" x14ac:dyDescent="0.3">
      <c r="A7501" s="1" t="s">
        <v>75</v>
      </c>
      <c r="B7501" s="1" t="s">
        <v>5776</v>
      </c>
      <c r="C7501" s="1">
        <v>1</v>
      </c>
      <c r="D7501" s="1" t="s">
        <v>5796</v>
      </c>
      <c r="E7501" s="1">
        <v>15</v>
      </c>
      <c r="F7501" s="1" t="s">
        <v>8826</v>
      </c>
      <c r="G7501" s="1" t="s">
        <v>5876</v>
      </c>
      <c r="H7501" s="1" t="s">
        <v>8780</v>
      </c>
      <c r="I7501" s="1" t="b">
        <v>0</v>
      </c>
      <c r="J7501" s="1">
        <v>4</v>
      </c>
      <c r="K7501" s="1">
        <v>0</v>
      </c>
      <c r="L7501" s="1">
        <v>0</v>
      </c>
      <c r="M7501" s="1">
        <v>188</v>
      </c>
      <c r="N7501" s="1">
        <v>15.851602023608701</v>
      </c>
      <c r="O7501" s="1" t="s">
        <v>8799</v>
      </c>
    </row>
    <row r="7502" spans="1:15" x14ac:dyDescent="0.3">
      <c r="A7502" s="1" t="s">
        <v>75</v>
      </c>
      <c r="B7502" s="1" t="s">
        <v>5776</v>
      </c>
      <c r="C7502" s="1">
        <v>1</v>
      </c>
      <c r="D7502" s="1" t="s">
        <v>5796</v>
      </c>
      <c r="E7502" s="1">
        <v>15</v>
      </c>
      <c r="F7502" s="1" t="s">
        <v>8826</v>
      </c>
      <c r="G7502" s="1" t="s">
        <v>5803</v>
      </c>
      <c r="H7502" s="1" t="s">
        <v>8778</v>
      </c>
      <c r="I7502" s="1" t="b">
        <v>0</v>
      </c>
      <c r="J7502" s="1">
        <v>0</v>
      </c>
      <c r="K7502" s="1">
        <v>1</v>
      </c>
      <c r="L7502" s="1">
        <v>0</v>
      </c>
      <c r="M7502" s="1">
        <v>100</v>
      </c>
      <c r="N7502" s="1">
        <v>8.43170320404721</v>
      </c>
      <c r="O7502" s="1" t="s">
        <v>8787</v>
      </c>
    </row>
    <row r="7503" spans="1:15" x14ac:dyDescent="0.3">
      <c r="A7503" s="1" t="s">
        <v>75</v>
      </c>
      <c r="B7503" s="1" t="s">
        <v>5776</v>
      </c>
      <c r="C7503" s="1">
        <v>1</v>
      </c>
      <c r="D7503" s="1" t="s">
        <v>5796</v>
      </c>
      <c r="E7503" s="1">
        <v>15</v>
      </c>
      <c r="F7503" s="1" t="s">
        <v>8826</v>
      </c>
      <c r="G7503" s="1" t="s">
        <v>5803</v>
      </c>
      <c r="H7503" s="1" t="s">
        <v>8778</v>
      </c>
      <c r="I7503" s="1" t="b">
        <v>0</v>
      </c>
      <c r="J7503" s="1">
        <v>0</v>
      </c>
      <c r="K7503" s="1">
        <v>1</v>
      </c>
      <c r="L7503" s="1">
        <v>0</v>
      </c>
      <c r="M7503" s="1">
        <v>66</v>
      </c>
      <c r="N7503" s="1">
        <v>5.5649241146711601</v>
      </c>
      <c r="O7503" s="1" t="s">
        <v>8779</v>
      </c>
    </row>
    <row r="7504" spans="1:15" x14ac:dyDescent="0.3">
      <c r="A7504" s="1" t="s">
        <v>75</v>
      </c>
      <c r="B7504" s="1" t="s">
        <v>5776</v>
      </c>
      <c r="C7504" s="1">
        <v>1</v>
      </c>
      <c r="D7504" s="1" t="s">
        <v>5796</v>
      </c>
      <c r="E7504" s="1">
        <v>16</v>
      </c>
      <c r="F7504" s="1" t="s">
        <v>8827</v>
      </c>
      <c r="G7504" s="1" t="s">
        <v>5814</v>
      </c>
      <c r="H7504" s="1" t="s">
        <v>8780</v>
      </c>
      <c r="I7504" s="1" t="b">
        <v>1</v>
      </c>
      <c r="J7504" s="1">
        <v>0</v>
      </c>
      <c r="K7504" s="1">
        <v>0</v>
      </c>
      <c r="L7504" s="1">
        <v>0</v>
      </c>
      <c r="M7504" s="1">
        <v>493</v>
      </c>
      <c r="N7504" s="1">
        <v>73.692077727952096</v>
      </c>
      <c r="O7504" s="1" t="s">
        <v>8786</v>
      </c>
    </row>
    <row r="7505" spans="1:15" x14ac:dyDescent="0.3">
      <c r="A7505" s="1" t="s">
        <v>75</v>
      </c>
      <c r="B7505" s="1" t="s">
        <v>5776</v>
      </c>
      <c r="C7505" s="1">
        <v>1</v>
      </c>
      <c r="D7505" s="1" t="s">
        <v>5796</v>
      </c>
      <c r="E7505" s="1">
        <v>16</v>
      </c>
      <c r="F7505" s="1" t="s">
        <v>8827</v>
      </c>
      <c r="G7505" s="1" t="s">
        <v>5834</v>
      </c>
      <c r="H7505" s="1" t="s">
        <v>8780</v>
      </c>
      <c r="I7505" s="1" t="b">
        <v>0</v>
      </c>
      <c r="J7505" s="1">
        <v>10</v>
      </c>
      <c r="K7505" s="1">
        <v>0</v>
      </c>
      <c r="L7505" s="1">
        <v>0</v>
      </c>
      <c r="M7505" s="1">
        <v>54</v>
      </c>
      <c r="N7505" s="1">
        <v>8.0717488789237599</v>
      </c>
      <c r="O7505" s="1" t="s">
        <v>8828</v>
      </c>
    </row>
    <row r="7506" spans="1:15" x14ac:dyDescent="0.3">
      <c r="A7506" s="1" t="s">
        <v>75</v>
      </c>
      <c r="B7506" s="1" t="s">
        <v>5776</v>
      </c>
      <c r="C7506" s="1">
        <v>1</v>
      </c>
      <c r="D7506" s="1" t="s">
        <v>5796</v>
      </c>
      <c r="E7506" s="1">
        <v>16</v>
      </c>
      <c r="F7506" s="1" t="s">
        <v>8827</v>
      </c>
      <c r="G7506" s="1" t="s">
        <v>5834</v>
      </c>
      <c r="H7506" s="1" t="s">
        <v>8782</v>
      </c>
      <c r="I7506" s="1" t="b">
        <v>0</v>
      </c>
      <c r="J7506" s="1">
        <v>7</v>
      </c>
      <c r="K7506" s="1">
        <v>2</v>
      </c>
      <c r="L7506" s="1">
        <v>0</v>
      </c>
      <c r="M7506" s="1">
        <v>38</v>
      </c>
      <c r="N7506" s="1">
        <v>5.6801195814648704</v>
      </c>
      <c r="O7506" s="1" t="s">
        <v>8788</v>
      </c>
    </row>
    <row r="7507" spans="1:15" x14ac:dyDescent="0.3">
      <c r="A7507" s="1" t="s">
        <v>75</v>
      </c>
      <c r="B7507" s="1" t="s">
        <v>5776</v>
      </c>
      <c r="C7507" s="1">
        <v>1</v>
      </c>
      <c r="D7507" s="1" t="s">
        <v>5796</v>
      </c>
      <c r="E7507" s="1">
        <v>16</v>
      </c>
      <c r="F7507" s="1" t="s">
        <v>8827</v>
      </c>
      <c r="G7507" s="1" t="s">
        <v>5834</v>
      </c>
      <c r="H7507" s="1" t="s">
        <v>8780</v>
      </c>
      <c r="I7507" s="1" t="b">
        <v>0</v>
      </c>
      <c r="J7507" s="1">
        <v>6</v>
      </c>
      <c r="K7507" s="1">
        <v>0</v>
      </c>
      <c r="L7507" s="1">
        <v>3</v>
      </c>
      <c r="M7507" s="1">
        <v>17</v>
      </c>
      <c r="N7507" s="1">
        <v>2.5411061285500698</v>
      </c>
      <c r="O7507" s="1" t="s">
        <v>8809</v>
      </c>
    </row>
    <row r="7508" spans="1:15" x14ac:dyDescent="0.3">
      <c r="A7508" s="1" t="s">
        <v>75</v>
      </c>
      <c r="B7508" s="1" t="s">
        <v>5776</v>
      </c>
      <c r="C7508" s="1">
        <v>1</v>
      </c>
      <c r="D7508" s="1" t="s">
        <v>5796</v>
      </c>
      <c r="E7508" s="1">
        <v>16</v>
      </c>
      <c r="F7508" s="1" t="s">
        <v>8827</v>
      </c>
      <c r="G7508" s="1" t="s">
        <v>5834</v>
      </c>
      <c r="H7508" s="1" t="s">
        <v>8797</v>
      </c>
      <c r="I7508" s="1" t="b">
        <v>0</v>
      </c>
      <c r="J7508" s="1">
        <v>8</v>
      </c>
      <c r="K7508" s="1">
        <v>3</v>
      </c>
      <c r="L7508" s="1">
        <v>0</v>
      </c>
      <c r="M7508" s="1">
        <v>8</v>
      </c>
      <c r="N7508" s="1">
        <v>1.1958146487294401</v>
      </c>
      <c r="O7508" s="1" t="s">
        <v>8829</v>
      </c>
    </row>
    <row r="7509" spans="1:15" x14ac:dyDescent="0.3">
      <c r="A7509" s="1" t="s">
        <v>75</v>
      </c>
      <c r="B7509" s="1" t="s">
        <v>5776</v>
      </c>
      <c r="C7509" s="1">
        <v>1</v>
      </c>
      <c r="D7509" s="1" t="s">
        <v>5796</v>
      </c>
      <c r="E7509" s="1">
        <v>16</v>
      </c>
      <c r="F7509" s="1" t="s">
        <v>8827</v>
      </c>
      <c r="G7509" s="1" t="s">
        <v>5803</v>
      </c>
      <c r="H7509" s="1" t="s">
        <v>8778</v>
      </c>
      <c r="I7509" s="1" t="b">
        <v>0</v>
      </c>
      <c r="J7509" s="1">
        <v>0</v>
      </c>
      <c r="K7509" s="1">
        <v>1</v>
      </c>
      <c r="L7509" s="1">
        <v>0</v>
      </c>
      <c r="M7509" s="1">
        <v>7</v>
      </c>
      <c r="N7509" s="1">
        <v>1.0463378176382601</v>
      </c>
      <c r="O7509" s="1" t="s">
        <v>8779</v>
      </c>
    </row>
    <row r="7510" spans="1:15" x14ac:dyDescent="0.3">
      <c r="A7510" s="1" t="s">
        <v>75</v>
      </c>
      <c r="B7510" s="1" t="s">
        <v>5776</v>
      </c>
      <c r="C7510" s="1">
        <v>1</v>
      </c>
      <c r="D7510" s="1" t="s">
        <v>5796</v>
      </c>
      <c r="E7510" s="1">
        <v>17</v>
      </c>
      <c r="F7510" s="1" t="s">
        <v>8830</v>
      </c>
      <c r="G7510" s="1" t="s">
        <v>5834</v>
      </c>
      <c r="H7510" s="1" t="s">
        <v>8780</v>
      </c>
      <c r="I7510" s="1" t="b">
        <v>0</v>
      </c>
      <c r="J7510" s="1">
        <v>10</v>
      </c>
      <c r="K7510" s="1">
        <v>0</v>
      </c>
      <c r="L7510" s="1">
        <v>0</v>
      </c>
      <c r="M7510" s="1">
        <v>350</v>
      </c>
      <c r="N7510" s="1">
        <v>40.369088811995297</v>
      </c>
      <c r="O7510" s="1" t="s">
        <v>8828</v>
      </c>
    </row>
    <row r="7511" spans="1:15" x14ac:dyDescent="0.3">
      <c r="A7511" s="1" t="s">
        <v>75</v>
      </c>
      <c r="B7511" s="1" t="s">
        <v>5776</v>
      </c>
      <c r="C7511" s="1">
        <v>1</v>
      </c>
      <c r="D7511" s="1" t="s">
        <v>5796</v>
      </c>
      <c r="E7511" s="1">
        <v>17</v>
      </c>
      <c r="F7511" s="1" t="s">
        <v>8830</v>
      </c>
      <c r="G7511" s="1" t="s">
        <v>5834</v>
      </c>
      <c r="H7511" s="1" t="s">
        <v>8782</v>
      </c>
      <c r="I7511" s="1" t="b">
        <v>0</v>
      </c>
      <c r="J7511" s="1">
        <v>7</v>
      </c>
      <c r="K7511" s="1">
        <v>2</v>
      </c>
      <c r="L7511" s="1">
        <v>0</v>
      </c>
      <c r="M7511" s="1">
        <v>265</v>
      </c>
      <c r="N7511" s="1">
        <v>30.565167243367899</v>
      </c>
      <c r="O7511" s="1" t="s">
        <v>8788</v>
      </c>
    </row>
    <row r="7512" spans="1:15" x14ac:dyDescent="0.3">
      <c r="A7512" s="1" t="s">
        <v>75</v>
      </c>
      <c r="B7512" s="1" t="s">
        <v>5776</v>
      </c>
      <c r="C7512" s="1">
        <v>1</v>
      </c>
      <c r="D7512" s="1" t="s">
        <v>5796</v>
      </c>
      <c r="E7512" s="1">
        <v>17</v>
      </c>
      <c r="F7512" s="1" t="s">
        <v>8830</v>
      </c>
      <c r="G7512" s="1" t="s">
        <v>5814</v>
      </c>
      <c r="H7512" s="1" t="s">
        <v>8780</v>
      </c>
      <c r="I7512" s="1" t="b">
        <v>1</v>
      </c>
      <c r="J7512" s="1">
        <v>0</v>
      </c>
      <c r="K7512" s="1">
        <v>0</v>
      </c>
      <c r="L7512" s="1">
        <v>0</v>
      </c>
      <c r="M7512" s="1">
        <v>180</v>
      </c>
      <c r="N7512" s="1">
        <v>20.761245674740401</v>
      </c>
      <c r="O7512" s="1" t="s">
        <v>8786</v>
      </c>
    </row>
    <row r="7513" spans="1:15" x14ac:dyDescent="0.3">
      <c r="A7513" s="1" t="s">
        <v>75</v>
      </c>
      <c r="B7513" s="1" t="s">
        <v>5776</v>
      </c>
      <c r="C7513" s="1">
        <v>1</v>
      </c>
      <c r="D7513" s="1" t="s">
        <v>5796</v>
      </c>
      <c r="E7513" s="1">
        <v>17</v>
      </c>
      <c r="F7513" s="1" t="s">
        <v>8830</v>
      </c>
      <c r="G7513" s="1" t="s">
        <v>5895</v>
      </c>
      <c r="H7513" s="1" t="s">
        <v>8782</v>
      </c>
      <c r="I7513" s="1" t="b">
        <v>0</v>
      </c>
      <c r="J7513" s="1">
        <v>0</v>
      </c>
      <c r="K7513" s="1">
        <v>2</v>
      </c>
      <c r="L7513" s="1">
        <v>0</v>
      </c>
      <c r="M7513" s="1">
        <v>15</v>
      </c>
      <c r="N7513" s="1">
        <v>1.73010380622837</v>
      </c>
      <c r="O7513" s="1" t="s">
        <v>8824</v>
      </c>
    </row>
    <row r="7514" spans="1:15" x14ac:dyDescent="0.3">
      <c r="A7514" s="1" t="s">
        <v>75</v>
      </c>
      <c r="B7514" s="1" t="s">
        <v>5776</v>
      </c>
      <c r="C7514" s="1">
        <v>1</v>
      </c>
      <c r="D7514" s="1" t="s">
        <v>5796</v>
      </c>
      <c r="E7514" s="1">
        <v>18</v>
      </c>
      <c r="F7514" s="1" t="s">
        <v>8831</v>
      </c>
      <c r="G7514" s="1" t="s">
        <v>5803</v>
      </c>
      <c r="H7514" s="1" t="s">
        <v>8778</v>
      </c>
      <c r="I7514" s="1" t="b">
        <v>0</v>
      </c>
      <c r="J7514" s="1">
        <v>0</v>
      </c>
      <c r="K7514" s="1">
        <v>1</v>
      </c>
      <c r="L7514" s="1">
        <v>0</v>
      </c>
      <c r="M7514" s="1">
        <v>114</v>
      </c>
      <c r="N7514" s="1">
        <v>34.9693251533742</v>
      </c>
      <c r="O7514" s="1" t="s">
        <v>8779</v>
      </c>
    </row>
    <row r="7515" spans="1:15" x14ac:dyDescent="0.3">
      <c r="A7515" s="1" t="s">
        <v>75</v>
      </c>
      <c r="B7515" s="1" t="s">
        <v>5776</v>
      </c>
      <c r="C7515" s="1">
        <v>1</v>
      </c>
      <c r="D7515" s="1" t="s">
        <v>5796</v>
      </c>
      <c r="E7515" s="1">
        <v>18</v>
      </c>
      <c r="F7515" s="1" t="s">
        <v>8831</v>
      </c>
      <c r="G7515" s="1" t="s">
        <v>5814</v>
      </c>
      <c r="H7515" s="1" t="s">
        <v>8780</v>
      </c>
      <c r="I7515" s="1" t="b">
        <v>1</v>
      </c>
      <c r="J7515" s="1">
        <v>0</v>
      </c>
      <c r="K7515" s="1">
        <v>0</v>
      </c>
      <c r="L7515" s="1">
        <v>0</v>
      </c>
      <c r="M7515" s="1">
        <v>99</v>
      </c>
      <c r="N7515" s="1">
        <v>30.368098159509199</v>
      </c>
      <c r="O7515" s="1" t="s">
        <v>8786</v>
      </c>
    </row>
    <row r="7516" spans="1:15" x14ac:dyDescent="0.3">
      <c r="A7516" s="1" t="s">
        <v>75</v>
      </c>
      <c r="B7516" s="1" t="s">
        <v>5776</v>
      </c>
      <c r="C7516" s="1">
        <v>1</v>
      </c>
      <c r="D7516" s="1" t="s">
        <v>5796</v>
      </c>
      <c r="E7516" s="1">
        <v>18</v>
      </c>
      <c r="F7516" s="1" t="s">
        <v>8831</v>
      </c>
      <c r="G7516" s="1" t="s">
        <v>5834</v>
      </c>
      <c r="H7516" s="1" t="s">
        <v>8780</v>
      </c>
      <c r="I7516" s="1" t="b">
        <v>0</v>
      </c>
      <c r="J7516" s="1">
        <v>8</v>
      </c>
      <c r="K7516" s="1">
        <v>0</v>
      </c>
      <c r="L7516" s="1">
        <v>1</v>
      </c>
      <c r="M7516" s="1">
        <v>22</v>
      </c>
      <c r="N7516" s="1">
        <v>6.74846625766871</v>
      </c>
      <c r="O7516" s="1" t="s">
        <v>8832</v>
      </c>
    </row>
    <row r="7517" spans="1:15" x14ac:dyDescent="0.3">
      <c r="A7517" s="1" t="s">
        <v>75</v>
      </c>
      <c r="B7517" s="1" t="s">
        <v>5776</v>
      </c>
      <c r="C7517" s="1">
        <v>1</v>
      </c>
      <c r="D7517" s="1" t="s">
        <v>5796</v>
      </c>
      <c r="E7517" s="1">
        <v>18</v>
      </c>
      <c r="F7517" s="1" t="s">
        <v>8831</v>
      </c>
      <c r="G7517" s="1" t="s">
        <v>5834</v>
      </c>
      <c r="H7517" s="1" t="s">
        <v>8780</v>
      </c>
      <c r="I7517" s="1" t="b">
        <v>0</v>
      </c>
      <c r="J7517" s="1">
        <v>13</v>
      </c>
      <c r="K7517" s="1">
        <v>0</v>
      </c>
      <c r="L7517" s="1">
        <v>4</v>
      </c>
      <c r="M7517" s="1">
        <v>15</v>
      </c>
      <c r="N7517" s="1">
        <v>4.6012269938650299</v>
      </c>
      <c r="O7517" s="1" t="e">
        <f>---ttgcAACc------gctcttgtcatgccgtacgctAt</f>
        <v>#NAME?</v>
      </c>
    </row>
    <row r="7518" spans="1:15" x14ac:dyDescent="0.3">
      <c r="A7518" s="1" t="s">
        <v>75</v>
      </c>
      <c r="B7518" s="1" t="s">
        <v>5776</v>
      </c>
      <c r="C7518" s="1">
        <v>1</v>
      </c>
      <c r="D7518" s="1" t="s">
        <v>5796</v>
      </c>
      <c r="E7518" s="1">
        <v>18</v>
      </c>
      <c r="F7518" s="1" t="s">
        <v>8831</v>
      </c>
      <c r="G7518" s="1" t="s">
        <v>5803</v>
      </c>
      <c r="H7518" s="1" t="s">
        <v>8778</v>
      </c>
      <c r="I7518" s="1" t="b">
        <v>0</v>
      </c>
      <c r="J7518" s="1">
        <v>0</v>
      </c>
      <c r="K7518" s="1">
        <v>1</v>
      </c>
      <c r="L7518" s="1">
        <v>0</v>
      </c>
      <c r="M7518" s="1">
        <v>12</v>
      </c>
      <c r="N7518" s="1">
        <v>3.6809815950920202</v>
      </c>
      <c r="O7518" s="1" t="s">
        <v>8787</v>
      </c>
    </row>
    <row r="7519" spans="1:15" x14ac:dyDescent="0.3">
      <c r="A7519" s="1" t="s">
        <v>75</v>
      </c>
      <c r="B7519" s="1" t="s">
        <v>5776</v>
      </c>
      <c r="C7519" s="1">
        <v>1</v>
      </c>
      <c r="D7519" s="1" t="s">
        <v>5796</v>
      </c>
      <c r="E7519" s="1">
        <v>18</v>
      </c>
      <c r="F7519" s="1" t="s">
        <v>8831</v>
      </c>
      <c r="G7519" s="1" t="s">
        <v>5834</v>
      </c>
      <c r="H7519" s="1" t="s">
        <v>8782</v>
      </c>
      <c r="I7519" s="1" t="b">
        <v>0</v>
      </c>
      <c r="J7519" s="1">
        <v>7</v>
      </c>
      <c r="K7519" s="1">
        <v>2</v>
      </c>
      <c r="L7519" s="1">
        <v>0</v>
      </c>
      <c r="M7519" s="1">
        <v>7</v>
      </c>
      <c r="N7519" s="1">
        <v>2.1472392638036801</v>
      </c>
      <c r="O7519" s="1" t="s">
        <v>8788</v>
      </c>
    </row>
    <row r="7520" spans="1:15" x14ac:dyDescent="0.3">
      <c r="A7520" s="1" t="s">
        <v>75</v>
      </c>
      <c r="B7520" s="1" t="s">
        <v>5776</v>
      </c>
      <c r="C7520" s="1">
        <v>1</v>
      </c>
      <c r="D7520" s="1" t="s">
        <v>5796</v>
      </c>
      <c r="E7520" s="1">
        <v>18</v>
      </c>
      <c r="F7520" s="1" t="s">
        <v>8831</v>
      </c>
      <c r="G7520" s="1" t="s">
        <v>5803</v>
      </c>
      <c r="H7520" s="1" t="s">
        <v>8778</v>
      </c>
      <c r="I7520" s="1" t="b">
        <v>0</v>
      </c>
      <c r="J7520" s="1">
        <v>0</v>
      </c>
      <c r="K7520" s="1">
        <v>1</v>
      </c>
      <c r="L7520" s="1">
        <v>0</v>
      </c>
      <c r="M7520" s="1">
        <v>5</v>
      </c>
      <c r="N7520" s="1">
        <v>1.53374233128834</v>
      </c>
      <c r="O7520" s="1" t="s">
        <v>8794</v>
      </c>
    </row>
    <row r="7521" spans="1:15" x14ac:dyDescent="0.3">
      <c r="A7521" s="1" t="s">
        <v>75</v>
      </c>
      <c r="B7521" s="1" t="s">
        <v>5776</v>
      </c>
      <c r="C7521" s="1">
        <v>1</v>
      </c>
      <c r="D7521" s="1" t="s">
        <v>5796</v>
      </c>
      <c r="E7521" s="1">
        <v>18</v>
      </c>
      <c r="F7521" s="1" t="s">
        <v>8831</v>
      </c>
      <c r="G7521" s="1" t="s">
        <v>5810</v>
      </c>
      <c r="H7521" s="1" t="s">
        <v>8780</v>
      </c>
      <c r="I7521" s="1" t="b">
        <v>0</v>
      </c>
      <c r="J7521" s="1">
        <v>2</v>
      </c>
      <c r="K7521" s="1">
        <v>0</v>
      </c>
      <c r="L7521" s="1">
        <v>0</v>
      </c>
      <c r="M7521" s="1">
        <v>4</v>
      </c>
      <c r="N7521" s="1">
        <v>1.22699386503067</v>
      </c>
      <c r="O7521" s="1" t="s">
        <v>8790</v>
      </c>
    </row>
    <row r="7522" spans="1:15" x14ac:dyDescent="0.3">
      <c r="A7522" s="1" t="s">
        <v>75</v>
      </c>
      <c r="B7522" s="1" t="s">
        <v>5776</v>
      </c>
      <c r="C7522" s="1">
        <v>1</v>
      </c>
      <c r="D7522" s="1" t="s">
        <v>5796</v>
      </c>
      <c r="E7522" s="1">
        <v>19</v>
      </c>
      <c r="F7522" s="1" t="s">
        <v>8833</v>
      </c>
      <c r="G7522" s="1" t="s">
        <v>5834</v>
      </c>
      <c r="H7522" s="1" t="s">
        <v>8780</v>
      </c>
      <c r="I7522" s="1" t="b">
        <v>0</v>
      </c>
      <c r="J7522" s="1">
        <v>8</v>
      </c>
      <c r="K7522" s="1">
        <v>0</v>
      </c>
      <c r="L7522" s="1">
        <v>1</v>
      </c>
      <c r="M7522" s="1">
        <v>270</v>
      </c>
      <c r="N7522" s="1">
        <v>42.253521126760504</v>
      </c>
      <c r="O7522" s="1" t="s">
        <v>8832</v>
      </c>
    </row>
    <row r="7523" spans="1:15" x14ac:dyDescent="0.3">
      <c r="A7523" s="1" t="s">
        <v>75</v>
      </c>
      <c r="B7523" s="1" t="s">
        <v>5776</v>
      </c>
      <c r="C7523" s="1">
        <v>1</v>
      </c>
      <c r="D7523" s="1" t="s">
        <v>5796</v>
      </c>
      <c r="E7523" s="1">
        <v>19</v>
      </c>
      <c r="F7523" s="1" t="s">
        <v>8833</v>
      </c>
      <c r="G7523" s="1" t="s">
        <v>5834</v>
      </c>
      <c r="H7523" s="1" t="s">
        <v>8780</v>
      </c>
      <c r="I7523" s="1" t="b">
        <v>0</v>
      </c>
      <c r="J7523" s="1">
        <v>13</v>
      </c>
      <c r="K7523" s="1">
        <v>0</v>
      </c>
      <c r="L7523" s="1">
        <v>4</v>
      </c>
      <c r="M7523" s="1">
        <v>221</v>
      </c>
      <c r="N7523" s="1">
        <v>34.585289514866901</v>
      </c>
      <c r="O7523" s="1" t="e">
        <f>---ttgcAACc------gctcttgtcatgccgtacgctAt</f>
        <v>#NAME?</v>
      </c>
    </row>
    <row r="7524" spans="1:15" x14ac:dyDescent="0.3">
      <c r="A7524" s="1" t="s">
        <v>75</v>
      </c>
      <c r="B7524" s="1" t="s">
        <v>5776</v>
      </c>
      <c r="C7524" s="1">
        <v>1</v>
      </c>
      <c r="D7524" s="1" t="s">
        <v>5796</v>
      </c>
      <c r="E7524" s="1">
        <v>19</v>
      </c>
      <c r="F7524" s="1" t="s">
        <v>8833</v>
      </c>
      <c r="G7524" s="1" t="s">
        <v>5814</v>
      </c>
      <c r="H7524" s="1" t="s">
        <v>8780</v>
      </c>
      <c r="I7524" s="1" t="b">
        <v>1</v>
      </c>
      <c r="J7524" s="1">
        <v>0</v>
      </c>
      <c r="K7524" s="1">
        <v>0</v>
      </c>
      <c r="L7524" s="1">
        <v>0</v>
      </c>
      <c r="M7524" s="1">
        <v>33</v>
      </c>
      <c r="N7524" s="1">
        <v>5.1643192488262901</v>
      </c>
      <c r="O7524" s="1" t="s">
        <v>8786</v>
      </c>
    </row>
    <row r="7525" spans="1:15" x14ac:dyDescent="0.3">
      <c r="A7525" s="1" t="s">
        <v>75</v>
      </c>
      <c r="B7525" s="1" t="s">
        <v>5776</v>
      </c>
      <c r="C7525" s="1">
        <v>1</v>
      </c>
      <c r="D7525" s="1" t="s">
        <v>5796</v>
      </c>
      <c r="E7525" s="1">
        <v>19</v>
      </c>
      <c r="F7525" s="1" t="s">
        <v>8833</v>
      </c>
      <c r="G7525" s="1" t="s">
        <v>5803</v>
      </c>
      <c r="H7525" s="1" t="s">
        <v>8778</v>
      </c>
      <c r="I7525" s="1" t="b">
        <v>0</v>
      </c>
      <c r="J7525" s="1">
        <v>0</v>
      </c>
      <c r="K7525" s="1">
        <v>1</v>
      </c>
      <c r="L7525" s="1">
        <v>0</v>
      </c>
      <c r="M7525" s="1">
        <v>24</v>
      </c>
      <c r="N7525" s="1">
        <v>3.7558685446009301</v>
      </c>
      <c r="O7525" s="1" t="s">
        <v>8779</v>
      </c>
    </row>
    <row r="7526" spans="1:15" x14ac:dyDescent="0.3">
      <c r="A7526" s="1" t="s">
        <v>75</v>
      </c>
      <c r="B7526" s="1" t="s">
        <v>5776</v>
      </c>
      <c r="C7526" s="1">
        <v>1</v>
      </c>
      <c r="D7526" s="1" t="s">
        <v>5796</v>
      </c>
      <c r="E7526" s="1">
        <v>19</v>
      </c>
      <c r="F7526" s="1" t="s">
        <v>8833</v>
      </c>
      <c r="G7526" s="1" t="s">
        <v>5834</v>
      </c>
      <c r="H7526" s="1" t="s">
        <v>8780</v>
      </c>
      <c r="I7526" s="1" t="b">
        <v>0</v>
      </c>
      <c r="J7526" s="1">
        <v>13</v>
      </c>
      <c r="K7526" s="1">
        <v>0</v>
      </c>
      <c r="L7526" s="1">
        <v>3</v>
      </c>
      <c r="M7526" s="1">
        <v>9</v>
      </c>
      <c r="N7526" s="1">
        <v>1.40845070422535</v>
      </c>
      <c r="O7526" s="1" t="e">
        <f>---ttgcAACc------gctcttgtcatgccgtacgcttt</f>
        <v>#NAME?</v>
      </c>
    </row>
    <row r="7527" spans="1:15" x14ac:dyDescent="0.3">
      <c r="A7527" s="1" t="s">
        <v>75</v>
      </c>
      <c r="B7527" s="1" t="s">
        <v>5776</v>
      </c>
      <c r="C7527" s="1">
        <v>1</v>
      </c>
      <c r="D7527" s="1" t="s">
        <v>5796</v>
      </c>
      <c r="E7527" s="1">
        <v>19</v>
      </c>
      <c r="F7527" s="1" t="s">
        <v>8833</v>
      </c>
      <c r="G7527" s="1" t="s">
        <v>5803</v>
      </c>
      <c r="H7527" s="1" t="s">
        <v>8778</v>
      </c>
      <c r="I7527" s="1" t="b">
        <v>0</v>
      </c>
      <c r="J7527" s="1">
        <v>0</v>
      </c>
      <c r="K7527" s="1">
        <v>1</v>
      </c>
      <c r="L7527" s="1">
        <v>0</v>
      </c>
      <c r="M7527" s="1">
        <v>9</v>
      </c>
      <c r="N7527" s="1">
        <v>1.40845070422535</v>
      </c>
      <c r="O7527" s="1" t="s">
        <v>8787</v>
      </c>
    </row>
    <row r="7528" spans="1:15" x14ac:dyDescent="0.3">
      <c r="A7528" s="1" t="s">
        <v>75</v>
      </c>
      <c r="B7528" s="1" t="s">
        <v>5776</v>
      </c>
      <c r="C7528" s="1">
        <v>1</v>
      </c>
      <c r="D7528" s="1" t="s">
        <v>5796</v>
      </c>
      <c r="E7528" s="1">
        <v>19</v>
      </c>
      <c r="F7528" s="1" t="s">
        <v>8833</v>
      </c>
      <c r="G7528" s="1" t="s">
        <v>5876</v>
      </c>
      <c r="H7528" s="1" t="s">
        <v>8780</v>
      </c>
      <c r="I7528" s="1" t="b">
        <v>0</v>
      </c>
      <c r="J7528" s="1">
        <v>4</v>
      </c>
      <c r="K7528" s="1">
        <v>0</v>
      </c>
      <c r="L7528" s="1">
        <v>0</v>
      </c>
      <c r="M7528" s="1">
        <v>7</v>
      </c>
      <c r="N7528" s="1">
        <v>1.0954616588419399</v>
      </c>
      <c r="O7528" s="1" t="s">
        <v>8799</v>
      </c>
    </row>
    <row r="7529" spans="1:15" x14ac:dyDescent="0.3">
      <c r="A7529" s="1" t="s">
        <v>75</v>
      </c>
      <c r="B7529" s="1" t="s">
        <v>5776</v>
      </c>
      <c r="C7529" s="1">
        <v>1</v>
      </c>
      <c r="D7529" s="1" t="s">
        <v>5796</v>
      </c>
      <c r="E7529" s="1">
        <v>19</v>
      </c>
      <c r="F7529" s="1" t="s">
        <v>8833</v>
      </c>
      <c r="G7529" s="1" t="s">
        <v>5801</v>
      </c>
      <c r="H7529" s="1" t="s">
        <v>8780</v>
      </c>
      <c r="I7529" s="1" t="b">
        <v>0</v>
      </c>
      <c r="J7529" s="1">
        <v>1</v>
      </c>
      <c r="K7529" s="1">
        <v>0</v>
      </c>
      <c r="L7529" s="1">
        <v>1</v>
      </c>
      <c r="M7529" s="1">
        <v>7</v>
      </c>
      <c r="N7529" s="1">
        <v>1.0954616588419399</v>
      </c>
      <c r="O7529" s="1" t="s">
        <v>8820</v>
      </c>
    </row>
    <row r="7530" spans="1:15" x14ac:dyDescent="0.3">
      <c r="A7530" s="1" t="s">
        <v>75</v>
      </c>
      <c r="B7530" s="1" t="s">
        <v>5776</v>
      </c>
      <c r="C7530" s="1">
        <v>1</v>
      </c>
      <c r="D7530" s="1" t="s">
        <v>5796</v>
      </c>
      <c r="E7530" s="1">
        <v>19</v>
      </c>
      <c r="F7530" s="1" t="s">
        <v>8833</v>
      </c>
      <c r="G7530" s="1" t="s">
        <v>5801</v>
      </c>
      <c r="H7530" s="1" t="s">
        <v>8780</v>
      </c>
      <c r="I7530" s="1" t="b">
        <v>0</v>
      </c>
      <c r="J7530" s="1">
        <v>1</v>
      </c>
      <c r="K7530" s="1">
        <v>0</v>
      </c>
      <c r="L7530" s="1">
        <v>0</v>
      </c>
      <c r="M7530" s="1">
        <v>7</v>
      </c>
      <c r="N7530" s="1">
        <v>1.0954616588419399</v>
      </c>
      <c r="O7530" s="1" t="s">
        <v>8781</v>
      </c>
    </row>
    <row r="7531" spans="1:15" x14ac:dyDescent="0.3">
      <c r="A7531" s="1" t="s">
        <v>75</v>
      </c>
      <c r="B7531" s="1" t="s">
        <v>5776</v>
      </c>
      <c r="C7531" s="1">
        <v>1</v>
      </c>
      <c r="D7531" s="1" t="s">
        <v>5796</v>
      </c>
      <c r="E7531" s="1">
        <v>20</v>
      </c>
      <c r="F7531" s="1" t="s">
        <v>8834</v>
      </c>
      <c r="G7531" s="1" t="s">
        <v>5803</v>
      </c>
      <c r="H7531" s="1" t="s">
        <v>8778</v>
      </c>
      <c r="I7531" s="1" t="b">
        <v>0</v>
      </c>
      <c r="J7531" s="1">
        <v>0</v>
      </c>
      <c r="K7531" s="1">
        <v>1</v>
      </c>
      <c r="L7531" s="1">
        <v>0</v>
      </c>
      <c r="M7531" s="1">
        <v>236</v>
      </c>
      <c r="N7531" s="1">
        <v>53.393665158371</v>
      </c>
      <c r="O7531" s="1" t="s">
        <v>8787</v>
      </c>
    </row>
    <row r="7532" spans="1:15" x14ac:dyDescent="0.3">
      <c r="A7532" s="1" t="s">
        <v>75</v>
      </c>
      <c r="B7532" s="1" t="s">
        <v>5776</v>
      </c>
      <c r="C7532" s="1">
        <v>1</v>
      </c>
      <c r="D7532" s="1" t="s">
        <v>5796</v>
      </c>
      <c r="E7532" s="1">
        <v>20</v>
      </c>
      <c r="F7532" s="1" t="s">
        <v>8834</v>
      </c>
      <c r="G7532" s="1" t="s">
        <v>5803</v>
      </c>
      <c r="H7532" s="1" t="s">
        <v>8778</v>
      </c>
      <c r="I7532" s="1" t="b">
        <v>0</v>
      </c>
      <c r="J7532" s="1">
        <v>0</v>
      </c>
      <c r="K7532" s="1">
        <v>1</v>
      </c>
      <c r="L7532" s="1">
        <v>0</v>
      </c>
      <c r="M7532" s="1">
        <v>50</v>
      </c>
      <c r="N7532" s="1">
        <v>11.312217194570101</v>
      </c>
      <c r="O7532" s="1" t="s">
        <v>8779</v>
      </c>
    </row>
    <row r="7533" spans="1:15" x14ac:dyDescent="0.3">
      <c r="A7533" s="1" t="s">
        <v>75</v>
      </c>
      <c r="B7533" s="1" t="s">
        <v>5776</v>
      </c>
      <c r="C7533" s="1">
        <v>1</v>
      </c>
      <c r="D7533" s="1" t="s">
        <v>5796</v>
      </c>
      <c r="E7533" s="1">
        <v>20</v>
      </c>
      <c r="F7533" s="1" t="s">
        <v>8834</v>
      </c>
      <c r="G7533" s="1" t="s">
        <v>5814</v>
      </c>
      <c r="H7533" s="1" t="s">
        <v>8780</v>
      </c>
      <c r="I7533" s="1" t="b">
        <v>1</v>
      </c>
      <c r="J7533" s="1">
        <v>0</v>
      </c>
      <c r="K7533" s="1">
        <v>0</v>
      </c>
      <c r="L7533" s="1">
        <v>0</v>
      </c>
      <c r="M7533" s="1">
        <v>46</v>
      </c>
      <c r="N7533" s="1">
        <v>10.4072398190045</v>
      </c>
      <c r="O7533" s="1" t="s">
        <v>8786</v>
      </c>
    </row>
    <row r="7534" spans="1:15" x14ac:dyDescent="0.3">
      <c r="A7534" s="1" t="s">
        <v>75</v>
      </c>
      <c r="B7534" s="1" t="s">
        <v>5776</v>
      </c>
      <c r="C7534" s="1">
        <v>1</v>
      </c>
      <c r="D7534" s="1" t="s">
        <v>5796</v>
      </c>
      <c r="E7534" s="1">
        <v>20</v>
      </c>
      <c r="F7534" s="1" t="s">
        <v>8834</v>
      </c>
      <c r="G7534" s="1" t="s">
        <v>5834</v>
      </c>
      <c r="H7534" s="1" t="s">
        <v>8782</v>
      </c>
      <c r="I7534" s="1" t="b">
        <v>0</v>
      </c>
      <c r="J7534" s="1">
        <v>7</v>
      </c>
      <c r="K7534" s="1">
        <v>2</v>
      </c>
      <c r="L7534" s="1">
        <v>0</v>
      </c>
      <c r="M7534" s="1">
        <v>24</v>
      </c>
      <c r="N7534" s="1">
        <v>5.4298642533936601</v>
      </c>
      <c r="O7534" s="1" t="s">
        <v>8788</v>
      </c>
    </row>
    <row r="7535" spans="1:15" x14ac:dyDescent="0.3">
      <c r="A7535" s="1" t="s">
        <v>75</v>
      </c>
      <c r="B7535" s="1" t="s">
        <v>5776</v>
      </c>
      <c r="C7535" s="1">
        <v>1</v>
      </c>
      <c r="D7535" s="1" t="s">
        <v>5796</v>
      </c>
      <c r="E7535" s="1">
        <v>20</v>
      </c>
      <c r="F7535" s="1" t="s">
        <v>8834</v>
      </c>
      <c r="G7535" s="1" t="s">
        <v>5803</v>
      </c>
      <c r="H7535" s="1" t="s">
        <v>8778</v>
      </c>
      <c r="I7535" s="1" t="b">
        <v>0</v>
      </c>
      <c r="J7535" s="1">
        <v>0</v>
      </c>
      <c r="K7535" s="1">
        <v>1</v>
      </c>
      <c r="L7535" s="1">
        <v>0</v>
      </c>
      <c r="M7535" s="1">
        <v>11</v>
      </c>
      <c r="N7535" s="1">
        <v>2.4886877828054299</v>
      </c>
      <c r="O7535" s="1" t="s">
        <v>8794</v>
      </c>
    </row>
    <row r="7536" spans="1:15" x14ac:dyDescent="0.3">
      <c r="A7536" s="1" t="s">
        <v>75</v>
      </c>
      <c r="B7536" s="1" t="s">
        <v>5776</v>
      </c>
      <c r="C7536" s="1">
        <v>1</v>
      </c>
      <c r="D7536" s="1" t="s">
        <v>5796</v>
      </c>
      <c r="E7536" s="1">
        <v>20</v>
      </c>
      <c r="F7536" s="1" t="s">
        <v>8834</v>
      </c>
      <c r="G7536" s="1" t="s">
        <v>5834</v>
      </c>
      <c r="H7536" s="1" t="s">
        <v>8780</v>
      </c>
      <c r="I7536" s="1" t="b">
        <v>0</v>
      </c>
      <c r="J7536" s="1">
        <v>6</v>
      </c>
      <c r="K7536" s="1">
        <v>0</v>
      </c>
      <c r="L7536" s="1">
        <v>3</v>
      </c>
      <c r="M7536" s="1">
        <v>10</v>
      </c>
      <c r="N7536" s="1">
        <v>2.26244343891402</v>
      </c>
      <c r="O7536" s="1" t="s">
        <v>8809</v>
      </c>
    </row>
    <row r="7537" spans="1:15" x14ac:dyDescent="0.3">
      <c r="A7537" s="1" t="s">
        <v>75</v>
      </c>
      <c r="B7537" s="1" t="s">
        <v>5776</v>
      </c>
      <c r="C7537" s="1">
        <v>1</v>
      </c>
      <c r="D7537" s="1" t="s">
        <v>5796</v>
      </c>
      <c r="E7537" s="1">
        <v>20</v>
      </c>
      <c r="F7537" s="1" t="s">
        <v>8834</v>
      </c>
      <c r="G7537" s="1" t="s">
        <v>5834</v>
      </c>
      <c r="H7537" s="1" t="s">
        <v>8797</v>
      </c>
      <c r="I7537" s="1" t="b">
        <v>0</v>
      </c>
      <c r="J7537" s="1">
        <v>8</v>
      </c>
      <c r="K7537" s="1">
        <v>3</v>
      </c>
      <c r="L7537" s="1">
        <v>0</v>
      </c>
      <c r="M7537" s="1">
        <v>6</v>
      </c>
      <c r="N7537" s="1">
        <v>1.3574660633484099</v>
      </c>
      <c r="O7537" s="1" t="s">
        <v>8829</v>
      </c>
    </row>
    <row r="7538" spans="1:15" x14ac:dyDescent="0.3">
      <c r="A7538" s="1" t="s">
        <v>75</v>
      </c>
      <c r="B7538" s="1" t="s">
        <v>5776</v>
      </c>
      <c r="C7538" s="1">
        <v>1</v>
      </c>
      <c r="D7538" s="1" t="s">
        <v>5796</v>
      </c>
      <c r="E7538" s="1">
        <v>20</v>
      </c>
      <c r="F7538" s="1" t="s">
        <v>8834</v>
      </c>
      <c r="G7538" s="1" t="s">
        <v>5801</v>
      </c>
      <c r="H7538" s="1" t="s">
        <v>8780</v>
      </c>
      <c r="I7538" s="1" t="b">
        <v>0</v>
      </c>
      <c r="J7538" s="1">
        <v>1</v>
      </c>
      <c r="K7538" s="1">
        <v>0</v>
      </c>
      <c r="L7538" s="1">
        <v>0</v>
      </c>
      <c r="M7538" s="1">
        <v>6</v>
      </c>
      <c r="N7538" s="1">
        <v>1.3574660633484099</v>
      </c>
      <c r="O7538" s="1" t="s">
        <v>8781</v>
      </c>
    </row>
    <row r="7539" spans="1:15" x14ac:dyDescent="0.3">
      <c r="A7539" s="1" t="s">
        <v>75</v>
      </c>
      <c r="B7539" s="1" t="s">
        <v>5776</v>
      </c>
      <c r="C7539" s="1">
        <v>1</v>
      </c>
      <c r="D7539" s="1" t="s">
        <v>5796</v>
      </c>
      <c r="E7539" s="1">
        <v>21</v>
      </c>
      <c r="F7539" s="1" t="s">
        <v>8835</v>
      </c>
      <c r="G7539" s="1" t="s">
        <v>5803</v>
      </c>
      <c r="H7539" s="1" t="s">
        <v>8778</v>
      </c>
      <c r="I7539" s="1" t="b">
        <v>0</v>
      </c>
      <c r="J7539" s="1">
        <v>0</v>
      </c>
      <c r="K7539" s="1">
        <v>1</v>
      </c>
      <c r="L7539" s="1">
        <v>0</v>
      </c>
      <c r="M7539" s="1">
        <v>173</v>
      </c>
      <c r="N7539" s="1">
        <v>36.268343815513603</v>
      </c>
      <c r="O7539" s="1" t="s">
        <v>8787</v>
      </c>
    </row>
    <row r="7540" spans="1:15" x14ac:dyDescent="0.3">
      <c r="A7540" s="1" t="s">
        <v>75</v>
      </c>
      <c r="B7540" s="1" t="s">
        <v>5776</v>
      </c>
      <c r="C7540" s="1">
        <v>1</v>
      </c>
      <c r="D7540" s="1" t="s">
        <v>5796</v>
      </c>
      <c r="E7540" s="1">
        <v>21</v>
      </c>
      <c r="F7540" s="1" t="s">
        <v>8835</v>
      </c>
      <c r="G7540" s="1" t="s">
        <v>5814</v>
      </c>
      <c r="H7540" s="1" t="s">
        <v>8780</v>
      </c>
      <c r="I7540" s="1" t="b">
        <v>1</v>
      </c>
      <c r="J7540" s="1">
        <v>0</v>
      </c>
      <c r="K7540" s="1">
        <v>0</v>
      </c>
      <c r="L7540" s="1">
        <v>0</v>
      </c>
      <c r="M7540" s="1">
        <v>46</v>
      </c>
      <c r="N7540" s="1">
        <v>9.6436058700209593</v>
      </c>
      <c r="O7540" s="1" t="s">
        <v>8786</v>
      </c>
    </row>
    <row r="7541" spans="1:15" x14ac:dyDescent="0.3">
      <c r="A7541" s="1" t="s">
        <v>75</v>
      </c>
      <c r="B7541" s="1" t="s">
        <v>5776</v>
      </c>
      <c r="C7541" s="1">
        <v>1</v>
      </c>
      <c r="D7541" s="1" t="s">
        <v>5796</v>
      </c>
      <c r="E7541" s="1">
        <v>21</v>
      </c>
      <c r="F7541" s="1" t="s">
        <v>8835</v>
      </c>
      <c r="G7541" s="1" t="s">
        <v>5803</v>
      </c>
      <c r="H7541" s="1" t="s">
        <v>8778</v>
      </c>
      <c r="I7541" s="1" t="b">
        <v>0</v>
      </c>
      <c r="J7541" s="1">
        <v>0</v>
      </c>
      <c r="K7541" s="1">
        <v>1</v>
      </c>
      <c r="L7541" s="1">
        <v>0</v>
      </c>
      <c r="M7541" s="1">
        <v>41</v>
      </c>
      <c r="N7541" s="1">
        <v>8.5953878406708597</v>
      </c>
      <c r="O7541" s="1" t="s">
        <v>8779</v>
      </c>
    </row>
    <row r="7542" spans="1:15" x14ac:dyDescent="0.3">
      <c r="A7542" s="1" t="s">
        <v>75</v>
      </c>
      <c r="B7542" s="1" t="s">
        <v>5776</v>
      </c>
      <c r="C7542" s="1">
        <v>1</v>
      </c>
      <c r="D7542" s="1" t="s">
        <v>5796</v>
      </c>
      <c r="E7542" s="1">
        <v>21</v>
      </c>
      <c r="F7542" s="1" t="s">
        <v>8835</v>
      </c>
      <c r="G7542" s="1" t="s">
        <v>5834</v>
      </c>
      <c r="H7542" s="1" t="s">
        <v>8782</v>
      </c>
      <c r="I7542" s="1" t="b">
        <v>0</v>
      </c>
      <c r="J7542" s="1">
        <v>7</v>
      </c>
      <c r="K7542" s="1">
        <v>2</v>
      </c>
      <c r="L7542" s="1">
        <v>0</v>
      </c>
      <c r="M7542" s="1">
        <v>29</v>
      </c>
      <c r="N7542" s="1">
        <v>6.0796645702305998</v>
      </c>
      <c r="O7542" s="1" t="s">
        <v>8788</v>
      </c>
    </row>
    <row r="7543" spans="1:15" x14ac:dyDescent="0.3">
      <c r="A7543" s="1" t="s">
        <v>75</v>
      </c>
      <c r="B7543" s="1" t="s">
        <v>5776</v>
      </c>
      <c r="C7543" s="1">
        <v>1</v>
      </c>
      <c r="D7543" s="1" t="s">
        <v>5796</v>
      </c>
      <c r="E7543" s="1">
        <v>21</v>
      </c>
      <c r="F7543" s="1" t="s">
        <v>8835</v>
      </c>
      <c r="G7543" s="1" t="s">
        <v>5801</v>
      </c>
      <c r="H7543" s="1" t="s">
        <v>8780</v>
      </c>
      <c r="I7543" s="1" t="b">
        <v>0</v>
      </c>
      <c r="J7543" s="1">
        <v>1</v>
      </c>
      <c r="K7543" s="1">
        <v>0</v>
      </c>
      <c r="L7543" s="1">
        <v>0</v>
      </c>
      <c r="M7543" s="1">
        <v>26</v>
      </c>
      <c r="N7543" s="1">
        <v>5.4507337526205397</v>
      </c>
      <c r="O7543" s="1" t="s">
        <v>8781</v>
      </c>
    </row>
    <row r="7544" spans="1:15" x14ac:dyDescent="0.3">
      <c r="A7544" s="1" t="s">
        <v>75</v>
      </c>
      <c r="B7544" s="1" t="s">
        <v>5776</v>
      </c>
      <c r="C7544" s="1">
        <v>1</v>
      </c>
      <c r="D7544" s="1" t="s">
        <v>5796</v>
      </c>
      <c r="E7544" s="1">
        <v>21</v>
      </c>
      <c r="F7544" s="1" t="s">
        <v>8835</v>
      </c>
      <c r="G7544" s="1" t="s">
        <v>5834</v>
      </c>
      <c r="H7544" s="1" t="s">
        <v>8780</v>
      </c>
      <c r="I7544" s="1" t="b">
        <v>0</v>
      </c>
      <c r="J7544" s="1">
        <v>6</v>
      </c>
      <c r="K7544" s="1">
        <v>0</v>
      </c>
      <c r="L7544" s="1">
        <v>3</v>
      </c>
      <c r="M7544" s="1">
        <v>24</v>
      </c>
      <c r="N7544" s="1">
        <v>5.0314465408805003</v>
      </c>
      <c r="O7544" s="1" t="s">
        <v>8809</v>
      </c>
    </row>
    <row r="7545" spans="1:15" x14ac:dyDescent="0.3">
      <c r="A7545" s="1" t="s">
        <v>75</v>
      </c>
      <c r="B7545" s="1" t="s">
        <v>5776</v>
      </c>
      <c r="C7545" s="1">
        <v>1</v>
      </c>
      <c r="D7545" s="1" t="s">
        <v>5796</v>
      </c>
      <c r="E7545" s="1">
        <v>21</v>
      </c>
      <c r="F7545" s="1" t="s">
        <v>8835</v>
      </c>
      <c r="G7545" s="1" t="s">
        <v>5810</v>
      </c>
      <c r="H7545" s="1" t="s">
        <v>8780</v>
      </c>
      <c r="I7545" s="1" t="b">
        <v>0</v>
      </c>
      <c r="J7545" s="1">
        <v>2</v>
      </c>
      <c r="K7545" s="1">
        <v>0</v>
      </c>
      <c r="L7545" s="1">
        <v>1</v>
      </c>
      <c r="M7545" s="1">
        <v>17</v>
      </c>
      <c r="N7545" s="1">
        <v>3.5639412997903501</v>
      </c>
      <c r="O7545" s="1" t="s">
        <v>8836</v>
      </c>
    </row>
    <row r="7546" spans="1:15" x14ac:dyDescent="0.3">
      <c r="A7546" s="1" t="s">
        <v>75</v>
      </c>
      <c r="B7546" s="1" t="s">
        <v>5776</v>
      </c>
      <c r="C7546" s="1">
        <v>1</v>
      </c>
      <c r="D7546" s="1" t="s">
        <v>5796</v>
      </c>
      <c r="E7546" s="1">
        <v>21</v>
      </c>
      <c r="F7546" s="1" t="s">
        <v>8835</v>
      </c>
      <c r="G7546" s="1" t="s">
        <v>5801</v>
      </c>
      <c r="H7546" s="1" t="s">
        <v>8780</v>
      </c>
      <c r="I7546" s="1" t="b">
        <v>0</v>
      </c>
      <c r="J7546" s="1">
        <v>1</v>
      </c>
      <c r="K7546" s="1">
        <v>0</v>
      </c>
      <c r="L7546" s="1">
        <v>1</v>
      </c>
      <c r="M7546" s="1">
        <v>13</v>
      </c>
      <c r="N7546" s="1">
        <v>2.7253668763102699</v>
      </c>
      <c r="O7546" s="1" t="s">
        <v>8820</v>
      </c>
    </row>
    <row r="7547" spans="1:15" x14ac:dyDescent="0.3">
      <c r="A7547" s="1" t="s">
        <v>75</v>
      </c>
      <c r="B7547" s="1" t="s">
        <v>5776</v>
      </c>
      <c r="C7547" s="1">
        <v>1</v>
      </c>
      <c r="D7547" s="1" t="s">
        <v>5796</v>
      </c>
      <c r="E7547" s="1">
        <v>21</v>
      </c>
      <c r="F7547" s="1" t="s">
        <v>8835</v>
      </c>
      <c r="G7547" s="1" t="s">
        <v>5834</v>
      </c>
      <c r="H7547" s="1" t="s">
        <v>8797</v>
      </c>
      <c r="I7547" s="1" t="b">
        <v>0</v>
      </c>
      <c r="J7547" s="1">
        <v>8</v>
      </c>
      <c r="K7547" s="1">
        <v>3</v>
      </c>
      <c r="L7547" s="1">
        <v>0</v>
      </c>
      <c r="M7547" s="1">
        <v>12</v>
      </c>
      <c r="N7547" s="1">
        <v>2.5157232704402501</v>
      </c>
      <c r="O7547" s="1" t="s">
        <v>8829</v>
      </c>
    </row>
    <row r="7548" spans="1:15" x14ac:dyDescent="0.3">
      <c r="A7548" s="1" t="s">
        <v>75</v>
      </c>
      <c r="B7548" s="1" t="s">
        <v>5776</v>
      </c>
      <c r="C7548" s="1">
        <v>1</v>
      </c>
      <c r="D7548" s="1" t="s">
        <v>5796</v>
      </c>
      <c r="E7548" s="1">
        <v>21</v>
      </c>
      <c r="F7548" s="1" t="s">
        <v>8835</v>
      </c>
      <c r="G7548" s="1" t="s">
        <v>5803</v>
      </c>
      <c r="H7548" s="1" t="s">
        <v>8778</v>
      </c>
      <c r="I7548" s="1" t="b">
        <v>0</v>
      </c>
      <c r="J7548" s="1">
        <v>0</v>
      </c>
      <c r="K7548" s="1">
        <v>1</v>
      </c>
      <c r="L7548" s="1">
        <v>0</v>
      </c>
      <c r="M7548" s="1">
        <v>10</v>
      </c>
      <c r="N7548" s="1">
        <v>2.0964360587002</v>
      </c>
      <c r="O7548" s="1" t="s">
        <v>8794</v>
      </c>
    </row>
    <row r="7549" spans="1:15" x14ac:dyDescent="0.3">
      <c r="A7549" s="1" t="s">
        <v>75</v>
      </c>
      <c r="B7549" s="1" t="s">
        <v>5776</v>
      </c>
      <c r="C7549" s="1">
        <v>1</v>
      </c>
      <c r="D7549" s="1" t="s">
        <v>5796</v>
      </c>
      <c r="E7549" s="1">
        <v>21</v>
      </c>
      <c r="F7549" s="1" t="s">
        <v>8835</v>
      </c>
      <c r="G7549" s="1" t="s">
        <v>5876</v>
      </c>
      <c r="H7549" s="1" t="s">
        <v>8780</v>
      </c>
      <c r="I7549" s="1" t="b">
        <v>0</v>
      </c>
      <c r="J7549" s="1">
        <v>4</v>
      </c>
      <c r="K7549" s="1">
        <v>0</v>
      </c>
      <c r="L7549" s="1">
        <v>1</v>
      </c>
      <c r="M7549" s="1">
        <v>8</v>
      </c>
      <c r="N7549" s="1">
        <v>1.6771488469601601</v>
      </c>
      <c r="O7549" s="1" t="s">
        <v>8837</v>
      </c>
    </row>
    <row r="7550" spans="1:15" x14ac:dyDescent="0.3">
      <c r="A7550" s="1" t="s">
        <v>75</v>
      </c>
      <c r="B7550" s="1" t="s">
        <v>5776</v>
      </c>
      <c r="C7550" s="1">
        <v>1</v>
      </c>
      <c r="D7550" s="1" t="s">
        <v>5796</v>
      </c>
      <c r="E7550" s="1">
        <v>21</v>
      </c>
      <c r="F7550" s="1" t="s">
        <v>8835</v>
      </c>
      <c r="G7550" s="1" t="s">
        <v>5834</v>
      </c>
      <c r="H7550" s="1" t="s">
        <v>8782</v>
      </c>
      <c r="I7550" s="1" t="b">
        <v>0</v>
      </c>
      <c r="J7550" s="1">
        <v>7</v>
      </c>
      <c r="K7550" s="1">
        <v>2</v>
      </c>
      <c r="L7550" s="1">
        <v>0</v>
      </c>
      <c r="M7550" s="1">
        <v>5</v>
      </c>
      <c r="N7550" s="1">
        <v>1.0482180293501</v>
      </c>
      <c r="O7550" s="1" t="s">
        <v>8838</v>
      </c>
    </row>
    <row r="7551" spans="1:15" x14ac:dyDescent="0.3">
      <c r="A7551" s="1" t="s">
        <v>75</v>
      </c>
      <c r="B7551" s="1" t="s">
        <v>5776</v>
      </c>
      <c r="C7551" s="1">
        <v>1</v>
      </c>
      <c r="D7551" s="1" t="s">
        <v>5796</v>
      </c>
      <c r="E7551" s="1">
        <v>21</v>
      </c>
      <c r="F7551" s="1" t="s">
        <v>8835</v>
      </c>
      <c r="G7551" s="1" t="s">
        <v>5810</v>
      </c>
      <c r="H7551" s="1" t="s">
        <v>8780</v>
      </c>
      <c r="I7551" s="1" t="b">
        <v>0</v>
      </c>
      <c r="J7551" s="1">
        <v>2</v>
      </c>
      <c r="K7551" s="1">
        <v>0</v>
      </c>
      <c r="L7551" s="1">
        <v>0</v>
      </c>
      <c r="M7551" s="1">
        <v>5</v>
      </c>
      <c r="N7551" s="1">
        <v>1.0482180293501</v>
      </c>
      <c r="O7551" s="1" t="s">
        <v>8812</v>
      </c>
    </row>
    <row r="7552" spans="1:15" x14ac:dyDescent="0.3">
      <c r="A7552" s="1" t="s">
        <v>75</v>
      </c>
      <c r="B7552" s="1" t="s">
        <v>5776</v>
      </c>
      <c r="C7552" s="1">
        <v>1</v>
      </c>
      <c r="D7552" s="1" t="s">
        <v>5796</v>
      </c>
      <c r="E7552" s="1">
        <v>22</v>
      </c>
      <c r="F7552" s="1" t="s">
        <v>8839</v>
      </c>
      <c r="G7552" s="1" t="s">
        <v>5803</v>
      </c>
      <c r="H7552" s="1" t="s">
        <v>8778</v>
      </c>
      <c r="I7552" s="1" t="b">
        <v>0</v>
      </c>
      <c r="J7552" s="1">
        <v>0</v>
      </c>
      <c r="K7552" s="1">
        <v>1</v>
      </c>
      <c r="L7552" s="1">
        <v>0</v>
      </c>
      <c r="M7552" s="1">
        <v>193</v>
      </c>
      <c r="N7552" s="1">
        <v>43.468468468468402</v>
      </c>
      <c r="O7552" s="1" t="s">
        <v>8794</v>
      </c>
    </row>
    <row r="7553" spans="1:15" x14ac:dyDescent="0.3">
      <c r="A7553" s="1" t="s">
        <v>75</v>
      </c>
      <c r="B7553" s="1" t="s">
        <v>5776</v>
      </c>
      <c r="C7553" s="1">
        <v>1</v>
      </c>
      <c r="D7553" s="1" t="s">
        <v>5796</v>
      </c>
      <c r="E7553" s="1">
        <v>22</v>
      </c>
      <c r="F7553" s="1" t="s">
        <v>8839</v>
      </c>
      <c r="G7553" s="1" t="s">
        <v>5834</v>
      </c>
      <c r="H7553" s="1" t="s">
        <v>8782</v>
      </c>
      <c r="I7553" s="1" t="b">
        <v>0</v>
      </c>
      <c r="J7553" s="1">
        <v>7</v>
      </c>
      <c r="K7553" s="1">
        <v>2</v>
      </c>
      <c r="L7553" s="1">
        <v>0</v>
      </c>
      <c r="M7553" s="1">
        <v>87</v>
      </c>
      <c r="N7553" s="1">
        <v>19.5945945945946</v>
      </c>
      <c r="O7553" s="1" t="s">
        <v>8788</v>
      </c>
    </row>
    <row r="7554" spans="1:15" x14ac:dyDescent="0.3">
      <c r="A7554" s="1" t="s">
        <v>75</v>
      </c>
      <c r="B7554" s="1" t="s">
        <v>5776</v>
      </c>
      <c r="C7554" s="1">
        <v>1</v>
      </c>
      <c r="D7554" s="1" t="s">
        <v>5796</v>
      </c>
      <c r="E7554" s="1">
        <v>22</v>
      </c>
      <c r="F7554" s="1" t="s">
        <v>8839</v>
      </c>
      <c r="G7554" s="1" t="s">
        <v>5834</v>
      </c>
      <c r="H7554" s="1" t="s">
        <v>8780</v>
      </c>
      <c r="I7554" s="1" t="b">
        <v>0</v>
      </c>
      <c r="J7554" s="1">
        <v>18</v>
      </c>
      <c r="K7554" s="1">
        <v>0</v>
      </c>
      <c r="L7554" s="1">
        <v>0</v>
      </c>
      <c r="M7554" s="1">
        <v>31</v>
      </c>
      <c r="N7554" s="1">
        <v>6.9819819819819804</v>
      </c>
      <c r="O7554" s="1" t="s">
        <v>8840</v>
      </c>
    </row>
    <row r="7555" spans="1:15" x14ac:dyDescent="0.3">
      <c r="A7555" s="1" t="s">
        <v>75</v>
      </c>
      <c r="B7555" s="1" t="s">
        <v>5776</v>
      </c>
      <c r="C7555" s="1">
        <v>1</v>
      </c>
      <c r="D7555" s="1" t="s">
        <v>5796</v>
      </c>
      <c r="E7555" s="1">
        <v>22</v>
      </c>
      <c r="F7555" s="1" t="s">
        <v>8839</v>
      </c>
      <c r="G7555" s="1" t="s">
        <v>5814</v>
      </c>
      <c r="H7555" s="1" t="s">
        <v>8780</v>
      </c>
      <c r="I7555" s="1" t="b">
        <v>1</v>
      </c>
      <c r="J7555" s="1">
        <v>0</v>
      </c>
      <c r="K7555" s="1">
        <v>0</v>
      </c>
      <c r="L7555" s="1">
        <v>0</v>
      </c>
      <c r="M7555" s="1">
        <v>27</v>
      </c>
      <c r="N7555" s="1">
        <v>6.0810810810810798</v>
      </c>
      <c r="O7555" s="1" t="s">
        <v>8786</v>
      </c>
    </row>
    <row r="7556" spans="1:15" x14ac:dyDescent="0.3">
      <c r="A7556" s="1" t="s">
        <v>75</v>
      </c>
      <c r="B7556" s="1" t="s">
        <v>5776</v>
      </c>
      <c r="C7556" s="1">
        <v>1</v>
      </c>
      <c r="D7556" s="1" t="s">
        <v>5796</v>
      </c>
      <c r="E7556" s="1">
        <v>22</v>
      </c>
      <c r="F7556" s="1" t="s">
        <v>8839</v>
      </c>
      <c r="G7556" s="1" t="s">
        <v>5803</v>
      </c>
      <c r="H7556" s="1" t="s">
        <v>8778</v>
      </c>
      <c r="I7556" s="1" t="b">
        <v>0</v>
      </c>
      <c r="J7556" s="1">
        <v>0</v>
      </c>
      <c r="K7556" s="1">
        <v>1</v>
      </c>
      <c r="L7556" s="1">
        <v>0</v>
      </c>
      <c r="M7556" s="1">
        <v>21</v>
      </c>
      <c r="N7556" s="1">
        <v>4.7297297297297298</v>
      </c>
      <c r="O7556" s="1" t="s">
        <v>8779</v>
      </c>
    </row>
    <row r="7557" spans="1:15" x14ac:dyDescent="0.3">
      <c r="A7557" s="1" t="s">
        <v>75</v>
      </c>
      <c r="B7557" s="1" t="s">
        <v>5776</v>
      </c>
      <c r="C7557" s="1">
        <v>1</v>
      </c>
      <c r="D7557" s="1" t="s">
        <v>5796</v>
      </c>
      <c r="E7557" s="1">
        <v>22</v>
      </c>
      <c r="F7557" s="1" t="s">
        <v>8839</v>
      </c>
      <c r="G7557" s="1" t="s">
        <v>5801</v>
      </c>
      <c r="H7557" s="1" t="s">
        <v>8780</v>
      </c>
      <c r="I7557" s="1" t="b">
        <v>0</v>
      </c>
      <c r="J7557" s="1">
        <v>1</v>
      </c>
      <c r="K7557" s="1">
        <v>0</v>
      </c>
      <c r="L7557" s="1">
        <v>1</v>
      </c>
      <c r="M7557" s="1">
        <v>17</v>
      </c>
      <c r="N7557" s="1">
        <v>3.8288288288288199</v>
      </c>
      <c r="O7557" s="1" t="s">
        <v>8820</v>
      </c>
    </row>
    <row r="7558" spans="1:15" x14ac:dyDescent="0.3">
      <c r="A7558" s="1" t="s">
        <v>75</v>
      </c>
      <c r="B7558" s="1" t="s">
        <v>5776</v>
      </c>
      <c r="C7558" s="1">
        <v>1</v>
      </c>
      <c r="D7558" s="1" t="s">
        <v>5796</v>
      </c>
      <c r="E7558" s="1">
        <v>22</v>
      </c>
      <c r="F7558" s="1" t="s">
        <v>8839</v>
      </c>
      <c r="G7558" s="1" t="s">
        <v>5803</v>
      </c>
      <c r="H7558" s="1" t="s">
        <v>8778</v>
      </c>
      <c r="I7558" s="1" t="b">
        <v>0</v>
      </c>
      <c r="J7558" s="1">
        <v>0</v>
      </c>
      <c r="K7558" s="1">
        <v>1</v>
      </c>
      <c r="L7558" s="1">
        <v>0</v>
      </c>
      <c r="M7558" s="1">
        <v>7</v>
      </c>
      <c r="N7558" s="1">
        <v>1.57657657657657</v>
      </c>
      <c r="O7558" s="1" t="s">
        <v>8787</v>
      </c>
    </row>
    <row r="7559" spans="1:15" x14ac:dyDescent="0.3">
      <c r="A7559" s="1" t="s">
        <v>75</v>
      </c>
      <c r="B7559" s="1" t="s">
        <v>5776</v>
      </c>
      <c r="C7559" s="1">
        <v>1</v>
      </c>
      <c r="D7559" s="1" t="s">
        <v>5796</v>
      </c>
      <c r="E7559" s="1">
        <v>22</v>
      </c>
      <c r="F7559" s="1" t="s">
        <v>8839</v>
      </c>
      <c r="G7559" s="1" t="s">
        <v>5834</v>
      </c>
      <c r="H7559" s="1" t="s">
        <v>8782</v>
      </c>
      <c r="I7559" s="1" t="b">
        <v>0</v>
      </c>
      <c r="J7559" s="1">
        <v>7</v>
      </c>
      <c r="K7559" s="1">
        <v>2</v>
      </c>
      <c r="L7559" s="1">
        <v>0</v>
      </c>
      <c r="M7559" s="1">
        <v>6</v>
      </c>
      <c r="N7559" s="1">
        <v>1.35135135135135</v>
      </c>
      <c r="O7559" s="1" t="s">
        <v>8821</v>
      </c>
    </row>
    <row r="7560" spans="1:15" x14ac:dyDescent="0.3">
      <c r="A7560" s="1" t="s">
        <v>75</v>
      </c>
      <c r="B7560" s="1" t="s">
        <v>5776</v>
      </c>
      <c r="C7560" s="1">
        <v>1</v>
      </c>
      <c r="D7560" s="1" t="s">
        <v>5796</v>
      </c>
      <c r="E7560" s="1">
        <v>22</v>
      </c>
      <c r="F7560" s="1" t="s">
        <v>8839</v>
      </c>
      <c r="G7560" s="1" t="s">
        <v>5816</v>
      </c>
      <c r="H7560" s="1" t="s">
        <v>8780</v>
      </c>
      <c r="I7560" s="1" t="b">
        <v>0</v>
      </c>
      <c r="J7560" s="1">
        <v>3</v>
      </c>
      <c r="K7560" s="1">
        <v>0</v>
      </c>
      <c r="L7560" s="1">
        <v>1</v>
      </c>
      <c r="M7560" s="1">
        <v>5</v>
      </c>
      <c r="N7560" s="1">
        <v>1.12612612612612</v>
      </c>
      <c r="O7560" s="1" t="s">
        <v>8819</v>
      </c>
    </row>
    <row r="7561" spans="1:15" x14ac:dyDescent="0.3">
      <c r="A7561" s="1" t="s">
        <v>75</v>
      </c>
      <c r="B7561" s="1" t="s">
        <v>5776</v>
      </c>
      <c r="C7561" s="1">
        <v>1</v>
      </c>
      <c r="D7561" s="1" t="s">
        <v>5796</v>
      </c>
      <c r="E7561" s="1">
        <v>23</v>
      </c>
      <c r="F7561" s="1" t="s">
        <v>8841</v>
      </c>
      <c r="G7561" s="1" t="s">
        <v>5803</v>
      </c>
      <c r="H7561" s="1" t="s">
        <v>8778</v>
      </c>
      <c r="I7561" s="1" t="b">
        <v>0</v>
      </c>
      <c r="J7561" s="1">
        <v>0</v>
      </c>
      <c r="K7561" s="1">
        <v>1</v>
      </c>
      <c r="L7561" s="1">
        <v>0</v>
      </c>
      <c r="M7561" s="1">
        <v>196</v>
      </c>
      <c r="N7561" s="1">
        <v>31.663974151857801</v>
      </c>
      <c r="O7561" s="1" t="s">
        <v>8779</v>
      </c>
    </row>
    <row r="7562" spans="1:15" x14ac:dyDescent="0.3">
      <c r="A7562" s="1" t="s">
        <v>75</v>
      </c>
      <c r="B7562" s="1" t="s">
        <v>5776</v>
      </c>
      <c r="C7562" s="1">
        <v>1</v>
      </c>
      <c r="D7562" s="1" t="s">
        <v>5796</v>
      </c>
      <c r="E7562" s="1">
        <v>23</v>
      </c>
      <c r="F7562" s="1" t="s">
        <v>8841</v>
      </c>
      <c r="G7562" s="1" t="s">
        <v>5834</v>
      </c>
      <c r="H7562" s="1" t="s">
        <v>8782</v>
      </c>
      <c r="I7562" s="1" t="b">
        <v>0</v>
      </c>
      <c r="J7562" s="1">
        <v>7</v>
      </c>
      <c r="K7562" s="1">
        <v>2</v>
      </c>
      <c r="L7562" s="1">
        <v>0</v>
      </c>
      <c r="M7562" s="1">
        <v>158</v>
      </c>
      <c r="N7562" s="1">
        <v>25.5250403877221</v>
      </c>
      <c r="O7562" s="1" t="s">
        <v>8788</v>
      </c>
    </row>
    <row r="7563" spans="1:15" x14ac:dyDescent="0.3">
      <c r="A7563" s="1" t="s">
        <v>75</v>
      </c>
      <c r="B7563" s="1" t="s">
        <v>5776</v>
      </c>
      <c r="C7563" s="1">
        <v>1</v>
      </c>
      <c r="D7563" s="1" t="s">
        <v>5796</v>
      </c>
      <c r="E7563" s="1">
        <v>23</v>
      </c>
      <c r="F7563" s="1" t="s">
        <v>8841</v>
      </c>
      <c r="G7563" s="1" t="s">
        <v>5803</v>
      </c>
      <c r="H7563" s="1" t="s">
        <v>8778</v>
      </c>
      <c r="I7563" s="1" t="b">
        <v>0</v>
      </c>
      <c r="J7563" s="1">
        <v>0</v>
      </c>
      <c r="K7563" s="1">
        <v>1</v>
      </c>
      <c r="L7563" s="1">
        <v>0</v>
      </c>
      <c r="M7563" s="1">
        <v>61</v>
      </c>
      <c r="N7563" s="1">
        <v>9.8546042003231005</v>
      </c>
      <c r="O7563" s="1" t="s">
        <v>8787</v>
      </c>
    </row>
    <row r="7564" spans="1:15" x14ac:dyDescent="0.3">
      <c r="A7564" s="1" t="s">
        <v>75</v>
      </c>
      <c r="B7564" s="1" t="s">
        <v>5776</v>
      </c>
      <c r="C7564" s="1">
        <v>1</v>
      </c>
      <c r="D7564" s="1" t="s">
        <v>5796</v>
      </c>
      <c r="E7564" s="1">
        <v>23</v>
      </c>
      <c r="F7564" s="1" t="s">
        <v>8841</v>
      </c>
      <c r="G7564" s="1" t="s">
        <v>5814</v>
      </c>
      <c r="H7564" s="1" t="s">
        <v>8780</v>
      </c>
      <c r="I7564" s="1" t="b">
        <v>1</v>
      </c>
      <c r="J7564" s="1">
        <v>0</v>
      </c>
      <c r="K7564" s="1">
        <v>0</v>
      </c>
      <c r="L7564" s="1">
        <v>0</v>
      </c>
      <c r="M7564" s="1">
        <v>31</v>
      </c>
      <c r="N7564" s="1">
        <v>5.0080775444264898</v>
      </c>
      <c r="O7564" s="1" t="s">
        <v>8786</v>
      </c>
    </row>
    <row r="7565" spans="1:15" x14ac:dyDescent="0.3">
      <c r="A7565" s="1" t="s">
        <v>75</v>
      </c>
      <c r="B7565" s="1" t="s">
        <v>5776</v>
      </c>
      <c r="C7565" s="1">
        <v>1</v>
      </c>
      <c r="D7565" s="1" t="s">
        <v>5796</v>
      </c>
      <c r="E7565" s="1">
        <v>23</v>
      </c>
      <c r="F7565" s="1" t="s">
        <v>8841</v>
      </c>
      <c r="G7565" s="1" t="s">
        <v>5803</v>
      </c>
      <c r="H7565" s="1" t="s">
        <v>8778</v>
      </c>
      <c r="I7565" s="1" t="b">
        <v>0</v>
      </c>
      <c r="J7565" s="1">
        <v>0</v>
      </c>
      <c r="K7565" s="1">
        <v>1</v>
      </c>
      <c r="L7565" s="1">
        <v>0</v>
      </c>
      <c r="M7565" s="1">
        <v>28</v>
      </c>
      <c r="N7565" s="1">
        <v>4.5234248788368303</v>
      </c>
      <c r="O7565" s="1" t="s">
        <v>8794</v>
      </c>
    </row>
    <row r="7566" spans="1:15" x14ac:dyDescent="0.3">
      <c r="A7566" s="1" t="s">
        <v>75</v>
      </c>
      <c r="B7566" s="1" t="s">
        <v>5776</v>
      </c>
      <c r="C7566" s="1">
        <v>1</v>
      </c>
      <c r="D7566" s="1" t="s">
        <v>5796</v>
      </c>
      <c r="E7566" s="1">
        <v>23</v>
      </c>
      <c r="F7566" s="1" t="s">
        <v>8841</v>
      </c>
      <c r="G7566" s="1" t="s">
        <v>5801</v>
      </c>
      <c r="H7566" s="1" t="s">
        <v>8780</v>
      </c>
      <c r="I7566" s="1" t="b">
        <v>0</v>
      </c>
      <c r="J7566" s="1">
        <v>1</v>
      </c>
      <c r="K7566" s="1">
        <v>0</v>
      </c>
      <c r="L7566" s="1">
        <v>0</v>
      </c>
      <c r="M7566" s="1">
        <v>13</v>
      </c>
      <c r="N7566" s="1">
        <v>2.1001615508885298</v>
      </c>
      <c r="O7566" s="1" t="s">
        <v>8781</v>
      </c>
    </row>
    <row r="7567" spans="1:15" x14ac:dyDescent="0.3">
      <c r="A7567" s="1" t="s">
        <v>75</v>
      </c>
      <c r="B7567" s="1" t="s">
        <v>5776</v>
      </c>
      <c r="C7567" s="1">
        <v>1</v>
      </c>
      <c r="D7567" s="1" t="s">
        <v>5796</v>
      </c>
      <c r="E7567" s="1">
        <v>23</v>
      </c>
      <c r="F7567" s="1" t="s">
        <v>8841</v>
      </c>
      <c r="G7567" s="1" t="s">
        <v>5876</v>
      </c>
      <c r="H7567" s="1" t="s">
        <v>8780</v>
      </c>
      <c r="I7567" s="1" t="b">
        <v>0</v>
      </c>
      <c r="J7567" s="1">
        <v>4</v>
      </c>
      <c r="K7567" s="1">
        <v>0</v>
      </c>
      <c r="L7567" s="1">
        <v>0</v>
      </c>
      <c r="M7567" s="1">
        <v>13</v>
      </c>
      <c r="N7567" s="1">
        <v>2.1001615508885298</v>
      </c>
      <c r="O7567" s="1" t="s">
        <v>8799</v>
      </c>
    </row>
    <row r="7568" spans="1:15" x14ac:dyDescent="0.3">
      <c r="A7568" s="1" t="s">
        <v>75</v>
      </c>
      <c r="B7568" s="1" t="s">
        <v>5776</v>
      </c>
      <c r="C7568" s="1">
        <v>1</v>
      </c>
      <c r="D7568" s="1" t="s">
        <v>5796</v>
      </c>
      <c r="E7568" s="1">
        <v>23</v>
      </c>
      <c r="F7568" s="1" t="s">
        <v>8841</v>
      </c>
      <c r="G7568" s="1" t="s">
        <v>5908</v>
      </c>
      <c r="H7568" s="1" t="s">
        <v>8780</v>
      </c>
      <c r="I7568" s="1" t="b">
        <v>0</v>
      </c>
      <c r="J7568" s="1">
        <v>0</v>
      </c>
      <c r="K7568" s="1">
        <v>0</v>
      </c>
      <c r="L7568" s="1">
        <v>2</v>
      </c>
      <c r="M7568" s="1">
        <v>12</v>
      </c>
      <c r="N7568" s="1">
        <v>1.9386106623586401</v>
      </c>
      <c r="O7568" s="1" t="s">
        <v>8842</v>
      </c>
    </row>
    <row r="7569" spans="1:15" x14ac:dyDescent="0.3">
      <c r="A7569" s="1" t="s">
        <v>75</v>
      </c>
      <c r="B7569" s="1" t="s">
        <v>5776</v>
      </c>
      <c r="C7569" s="1">
        <v>1</v>
      </c>
      <c r="D7569" s="1" t="s">
        <v>5796</v>
      </c>
      <c r="E7569" s="1">
        <v>23</v>
      </c>
      <c r="F7569" s="1" t="s">
        <v>8841</v>
      </c>
      <c r="G7569" s="1" t="s">
        <v>5895</v>
      </c>
      <c r="H7569" s="1" t="s">
        <v>8782</v>
      </c>
      <c r="I7569" s="1" t="b">
        <v>0</v>
      </c>
      <c r="J7569" s="1">
        <v>0</v>
      </c>
      <c r="K7569" s="1">
        <v>2</v>
      </c>
      <c r="L7569" s="1">
        <v>0</v>
      </c>
      <c r="M7569" s="1">
        <v>10</v>
      </c>
      <c r="N7569" s="1">
        <v>1.6155088852988599</v>
      </c>
      <c r="O7569" s="1" t="s">
        <v>8824</v>
      </c>
    </row>
    <row r="7570" spans="1:15" x14ac:dyDescent="0.3">
      <c r="A7570" s="1" t="s">
        <v>75</v>
      </c>
      <c r="B7570" s="1" t="s">
        <v>5776</v>
      </c>
      <c r="C7570" s="1">
        <v>1</v>
      </c>
      <c r="D7570" s="1" t="s">
        <v>5796</v>
      </c>
      <c r="E7570" s="1">
        <v>23</v>
      </c>
      <c r="F7570" s="1" t="s">
        <v>8841</v>
      </c>
      <c r="G7570" s="1" t="s">
        <v>5816</v>
      </c>
      <c r="H7570" s="1" t="s">
        <v>8780</v>
      </c>
      <c r="I7570" s="1" t="b">
        <v>0</v>
      </c>
      <c r="J7570" s="1">
        <v>3</v>
      </c>
      <c r="K7570" s="1">
        <v>0</v>
      </c>
      <c r="L7570" s="1">
        <v>1</v>
      </c>
      <c r="M7570" s="1">
        <v>9</v>
      </c>
      <c r="N7570" s="1">
        <v>1.45395799676898</v>
      </c>
      <c r="O7570" s="1" t="s">
        <v>8819</v>
      </c>
    </row>
    <row r="7571" spans="1:15" x14ac:dyDescent="0.3">
      <c r="A7571" s="1" t="s">
        <v>75</v>
      </c>
      <c r="B7571" s="1" t="s">
        <v>5776</v>
      </c>
      <c r="C7571" s="1">
        <v>1</v>
      </c>
      <c r="D7571" s="1" t="s">
        <v>5796</v>
      </c>
      <c r="E7571" s="1">
        <v>23</v>
      </c>
      <c r="F7571" s="1" t="s">
        <v>8841</v>
      </c>
      <c r="G7571" s="1" t="s">
        <v>5834</v>
      </c>
      <c r="H7571" s="1" t="s">
        <v>8780</v>
      </c>
      <c r="I7571" s="1" t="b">
        <v>0</v>
      </c>
      <c r="J7571" s="1">
        <v>6</v>
      </c>
      <c r="K7571" s="1">
        <v>0</v>
      </c>
      <c r="L7571" s="1">
        <v>3</v>
      </c>
      <c r="M7571" s="1">
        <v>9</v>
      </c>
      <c r="N7571" s="1">
        <v>1.45395799676898</v>
      </c>
      <c r="O7571" s="1" t="s">
        <v>8809</v>
      </c>
    </row>
    <row r="7572" spans="1:15" x14ac:dyDescent="0.3">
      <c r="A7572" s="1" t="s">
        <v>75</v>
      </c>
      <c r="B7572" s="1" t="s">
        <v>5776</v>
      </c>
      <c r="C7572" s="1">
        <v>1</v>
      </c>
      <c r="D7572" s="1" t="s">
        <v>5796</v>
      </c>
      <c r="E7572" s="1">
        <v>23</v>
      </c>
      <c r="F7572" s="1" t="s">
        <v>8841</v>
      </c>
      <c r="G7572" s="1" t="s">
        <v>5816</v>
      </c>
      <c r="H7572" s="1" t="s">
        <v>8780</v>
      </c>
      <c r="I7572" s="1" t="b">
        <v>0</v>
      </c>
      <c r="J7572" s="1">
        <v>3</v>
      </c>
      <c r="K7572" s="1">
        <v>0</v>
      </c>
      <c r="L7572" s="1">
        <v>2</v>
      </c>
      <c r="M7572" s="1">
        <v>8</v>
      </c>
      <c r="N7572" s="1">
        <v>1.29240710823909</v>
      </c>
      <c r="O7572" s="1" t="s">
        <v>8843</v>
      </c>
    </row>
    <row r="7573" spans="1:15" x14ac:dyDescent="0.3">
      <c r="A7573" s="1" t="s">
        <v>75</v>
      </c>
      <c r="B7573" s="1" t="s">
        <v>5776</v>
      </c>
      <c r="C7573" s="1">
        <v>1</v>
      </c>
      <c r="D7573" s="1" t="s">
        <v>5796</v>
      </c>
      <c r="E7573" s="1">
        <v>23</v>
      </c>
      <c r="F7573" s="1" t="s">
        <v>8841</v>
      </c>
      <c r="G7573" s="1" t="s">
        <v>5834</v>
      </c>
      <c r="H7573" s="1" t="s">
        <v>8797</v>
      </c>
      <c r="I7573" s="1" t="b">
        <v>0</v>
      </c>
      <c r="J7573" s="1">
        <v>8</v>
      </c>
      <c r="K7573" s="1">
        <v>3</v>
      </c>
      <c r="L7573" s="1">
        <v>0</v>
      </c>
      <c r="M7573" s="1">
        <v>7</v>
      </c>
      <c r="N7573" s="1">
        <v>1.1308562197092</v>
      </c>
      <c r="O7573" s="1" t="s">
        <v>8829</v>
      </c>
    </row>
    <row r="7574" spans="1:15" x14ac:dyDescent="0.3">
      <c r="A7574" s="1" t="s">
        <v>75</v>
      </c>
      <c r="B7574" s="1" t="s">
        <v>5776</v>
      </c>
      <c r="C7574" s="1">
        <v>1</v>
      </c>
      <c r="D7574" s="1" t="s">
        <v>5796</v>
      </c>
      <c r="E7574" s="1">
        <v>24</v>
      </c>
      <c r="F7574" s="1" t="s">
        <v>8844</v>
      </c>
      <c r="G7574" s="1" t="s">
        <v>5803</v>
      </c>
      <c r="H7574" s="1" t="s">
        <v>8778</v>
      </c>
      <c r="I7574" s="1" t="b">
        <v>0</v>
      </c>
      <c r="J7574" s="1">
        <v>0</v>
      </c>
      <c r="K7574" s="1">
        <v>1</v>
      </c>
      <c r="L7574" s="1">
        <v>0</v>
      </c>
      <c r="M7574" s="1">
        <v>130</v>
      </c>
      <c r="N7574" s="1">
        <v>28.017241379310299</v>
      </c>
      <c r="O7574" s="1" t="s">
        <v>8779</v>
      </c>
    </row>
    <row r="7575" spans="1:15" x14ac:dyDescent="0.3">
      <c r="A7575" s="1" t="s">
        <v>75</v>
      </c>
      <c r="B7575" s="1" t="s">
        <v>5776</v>
      </c>
      <c r="C7575" s="1">
        <v>1</v>
      </c>
      <c r="D7575" s="1" t="s">
        <v>5796</v>
      </c>
      <c r="E7575" s="1">
        <v>24</v>
      </c>
      <c r="F7575" s="1" t="s">
        <v>8844</v>
      </c>
      <c r="G7575" s="1" t="s">
        <v>5803</v>
      </c>
      <c r="H7575" s="1" t="s">
        <v>8784</v>
      </c>
      <c r="I7575" s="1" t="b">
        <v>0</v>
      </c>
      <c r="J7575" s="1">
        <v>0</v>
      </c>
      <c r="K7575" s="1">
        <v>1</v>
      </c>
      <c r="L7575" s="1">
        <v>0</v>
      </c>
      <c r="M7575" s="1">
        <v>65</v>
      </c>
      <c r="N7575" s="1">
        <v>14.0086206896551</v>
      </c>
      <c r="O7575" s="1" t="s">
        <v>8785</v>
      </c>
    </row>
    <row r="7576" spans="1:15" x14ac:dyDescent="0.3">
      <c r="A7576" s="1" t="s">
        <v>75</v>
      </c>
      <c r="B7576" s="1" t="s">
        <v>5776</v>
      </c>
      <c r="C7576" s="1">
        <v>1</v>
      </c>
      <c r="D7576" s="1" t="s">
        <v>5796</v>
      </c>
      <c r="E7576" s="1">
        <v>24</v>
      </c>
      <c r="F7576" s="1" t="s">
        <v>8844</v>
      </c>
      <c r="G7576" s="1" t="s">
        <v>5814</v>
      </c>
      <c r="H7576" s="1" t="s">
        <v>8780</v>
      </c>
      <c r="I7576" s="1" t="b">
        <v>1</v>
      </c>
      <c r="J7576" s="1">
        <v>0</v>
      </c>
      <c r="K7576" s="1">
        <v>0</v>
      </c>
      <c r="L7576" s="1">
        <v>0</v>
      </c>
      <c r="M7576" s="1">
        <v>64</v>
      </c>
      <c r="N7576" s="1">
        <v>13.793103448275801</v>
      </c>
      <c r="O7576" s="1" t="s">
        <v>8786</v>
      </c>
    </row>
    <row r="7577" spans="1:15" x14ac:dyDescent="0.3">
      <c r="A7577" s="1" t="s">
        <v>75</v>
      </c>
      <c r="B7577" s="1" t="s">
        <v>5776</v>
      </c>
      <c r="C7577" s="1">
        <v>1</v>
      </c>
      <c r="D7577" s="1" t="s">
        <v>5796</v>
      </c>
      <c r="E7577" s="1">
        <v>24</v>
      </c>
      <c r="F7577" s="1" t="s">
        <v>8844</v>
      </c>
      <c r="G7577" s="1" t="s">
        <v>5803</v>
      </c>
      <c r="H7577" s="1" t="s">
        <v>8778</v>
      </c>
      <c r="I7577" s="1" t="b">
        <v>0</v>
      </c>
      <c r="J7577" s="1">
        <v>0</v>
      </c>
      <c r="K7577" s="1">
        <v>1</v>
      </c>
      <c r="L7577" s="1">
        <v>0</v>
      </c>
      <c r="M7577" s="1">
        <v>40</v>
      </c>
      <c r="N7577" s="1">
        <v>8.6206896551724093</v>
      </c>
      <c r="O7577" s="1" t="s">
        <v>8787</v>
      </c>
    </row>
    <row r="7578" spans="1:15" x14ac:dyDescent="0.3">
      <c r="A7578" s="1" t="s">
        <v>75</v>
      </c>
      <c r="B7578" s="1" t="s">
        <v>5776</v>
      </c>
      <c r="C7578" s="1">
        <v>1</v>
      </c>
      <c r="D7578" s="1" t="s">
        <v>5796</v>
      </c>
      <c r="E7578" s="1">
        <v>24</v>
      </c>
      <c r="F7578" s="1" t="s">
        <v>8844</v>
      </c>
      <c r="G7578" s="1" t="s">
        <v>5834</v>
      </c>
      <c r="H7578" s="1" t="s">
        <v>8782</v>
      </c>
      <c r="I7578" s="1" t="b">
        <v>0</v>
      </c>
      <c r="J7578" s="1">
        <v>7</v>
      </c>
      <c r="K7578" s="1">
        <v>2</v>
      </c>
      <c r="L7578" s="1">
        <v>0</v>
      </c>
      <c r="M7578" s="1">
        <v>26</v>
      </c>
      <c r="N7578" s="1">
        <v>5.6034482758620596</v>
      </c>
      <c r="O7578" s="1" t="s">
        <v>8788</v>
      </c>
    </row>
    <row r="7579" spans="1:15" x14ac:dyDescent="0.3">
      <c r="A7579" s="1" t="s">
        <v>75</v>
      </c>
      <c r="B7579" s="1" t="s">
        <v>5776</v>
      </c>
      <c r="C7579" s="1">
        <v>1</v>
      </c>
      <c r="D7579" s="1" t="s">
        <v>5796</v>
      </c>
      <c r="E7579" s="1">
        <v>24</v>
      </c>
      <c r="F7579" s="1" t="s">
        <v>8844</v>
      </c>
      <c r="G7579" s="1" t="s">
        <v>5803</v>
      </c>
      <c r="H7579" s="1" t="s">
        <v>8778</v>
      </c>
      <c r="I7579" s="1" t="b">
        <v>0</v>
      </c>
      <c r="J7579" s="1">
        <v>0</v>
      </c>
      <c r="K7579" s="1">
        <v>1</v>
      </c>
      <c r="L7579" s="1">
        <v>0</v>
      </c>
      <c r="M7579" s="1">
        <v>17</v>
      </c>
      <c r="N7579" s="1">
        <v>3.66379310344827</v>
      </c>
      <c r="O7579" s="1" t="s">
        <v>8794</v>
      </c>
    </row>
    <row r="7580" spans="1:15" x14ac:dyDescent="0.3">
      <c r="A7580" s="1" t="s">
        <v>75</v>
      </c>
      <c r="B7580" s="1" t="s">
        <v>5776</v>
      </c>
      <c r="C7580" s="1">
        <v>1</v>
      </c>
      <c r="D7580" s="1" t="s">
        <v>5796</v>
      </c>
      <c r="E7580" s="1">
        <v>24</v>
      </c>
      <c r="F7580" s="1" t="s">
        <v>8844</v>
      </c>
      <c r="G7580" s="1" t="s">
        <v>5801</v>
      </c>
      <c r="H7580" s="1" t="s">
        <v>8780</v>
      </c>
      <c r="I7580" s="1" t="b">
        <v>0</v>
      </c>
      <c r="J7580" s="1">
        <v>1</v>
      </c>
      <c r="K7580" s="1">
        <v>0</v>
      </c>
      <c r="L7580" s="1">
        <v>0</v>
      </c>
      <c r="M7580" s="1">
        <v>17</v>
      </c>
      <c r="N7580" s="1">
        <v>3.66379310344827</v>
      </c>
      <c r="O7580" s="1" t="s">
        <v>8781</v>
      </c>
    </row>
    <row r="7581" spans="1:15" x14ac:dyDescent="0.3">
      <c r="A7581" s="1" t="s">
        <v>75</v>
      </c>
      <c r="B7581" s="1" t="s">
        <v>5776</v>
      </c>
      <c r="C7581" s="1">
        <v>1</v>
      </c>
      <c r="D7581" s="1" t="s">
        <v>5796</v>
      </c>
      <c r="E7581" s="1">
        <v>24</v>
      </c>
      <c r="F7581" s="1" t="s">
        <v>8844</v>
      </c>
      <c r="G7581" s="1" t="s">
        <v>5840</v>
      </c>
      <c r="H7581" s="1" t="s">
        <v>8780</v>
      </c>
      <c r="I7581" s="1" t="b">
        <v>0</v>
      </c>
      <c r="J7581" s="1">
        <v>5</v>
      </c>
      <c r="K7581" s="1">
        <v>0</v>
      </c>
      <c r="L7581" s="1">
        <v>0</v>
      </c>
      <c r="M7581" s="1">
        <v>15</v>
      </c>
      <c r="N7581" s="1">
        <v>3.2327586206896499</v>
      </c>
      <c r="O7581" s="1" t="s">
        <v>8845</v>
      </c>
    </row>
    <row r="7582" spans="1:15" x14ac:dyDescent="0.3">
      <c r="A7582" s="1" t="s">
        <v>75</v>
      </c>
      <c r="B7582" s="1" t="s">
        <v>5776</v>
      </c>
      <c r="C7582" s="1">
        <v>1</v>
      </c>
      <c r="D7582" s="1" t="s">
        <v>5796</v>
      </c>
      <c r="E7582" s="1">
        <v>24</v>
      </c>
      <c r="F7582" s="1" t="s">
        <v>8844</v>
      </c>
      <c r="G7582" s="1" t="s">
        <v>5840</v>
      </c>
      <c r="H7582" s="1" t="s">
        <v>8780</v>
      </c>
      <c r="I7582" s="1" t="b">
        <v>0</v>
      </c>
      <c r="J7582" s="1">
        <v>5</v>
      </c>
      <c r="K7582" s="1">
        <v>0</v>
      </c>
      <c r="L7582" s="1">
        <v>0</v>
      </c>
      <c r="M7582" s="1">
        <v>14</v>
      </c>
      <c r="N7582" s="1">
        <v>3.0172413793103399</v>
      </c>
      <c r="O7582" s="1" t="s">
        <v>8807</v>
      </c>
    </row>
    <row r="7583" spans="1:15" x14ac:dyDescent="0.3">
      <c r="A7583" s="1" t="s">
        <v>75</v>
      </c>
      <c r="B7583" s="1" t="s">
        <v>5776</v>
      </c>
      <c r="C7583" s="1">
        <v>1</v>
      </c>
      <c r="D7583" s="1" t="s">
        <v>5796</v>
      </c>
      <c r="E7583" s="1">
        <v>24</v>
      </c>
      <c r="F7583" s="1" t="s">
        <v>8844</v>
      </c>
      <c r="G7583" s="1" t="s">
        <v>5810</v>
      </c>
      <c r="H7583" s="1" t="s">
        <v>8780</v>
      </c>
      <c r="I7583" s="1" t="b">
        <v>0</v>
      </c>
      <c r="J7583" s="1">
        <v>2</v>
      </c>
      <c r="K7583" s="1">
        <v>0</v>
      </c>
      <c r="L7583" s="1">
        <v>0</v>
      </c>
      <c r="M7583" s="1">
        <v>10</v>
      </c>
      <c r="N7583" s="1">
        <v>2.1551724137931001</v>
      </c>
      <c r="O7583" s="1" t="s">
        <v>8790</v>
      </c>
    </row>
    <row r="7584" spans="1:15" x14ac:dyDescent="0.3">
      <c r="A7584" s="1" t="s">
        <v>75</v>
      </c>
      <c r="B7584" s="1" t="s">
        <v>5776</v>
      </c>
      <c r="C7584" s="1">
        <v>1</v>
      </c>
      <c r="D7584" s="1" t="s">
        <v>5796</v>
      </c>
      <c r="E7584" s="1">
        <v>24</v>
      </c>
      <c r="F7584" s="1" t="s">
        <v>8844</v>
      </c>
      <c r="G7584" s="1" t="s">
        <v>5801</v>
      </c>
      <c r="H7584" s="1" t="s">
        <v>8780</v>
      </c>
      <c r="I7584" s="1" t="b">
        <v>0</v>
      </c>
      <c r="J7584" s="1">
        <v>1</v>
      </c>
      <c r="K7584" s="1">
        <v>0</v>
      </c>
      <c r="L7584" s="1">
        <v>1</v>
      </c>
      <c r="M7584" s="1">
        <v>7</v>
      </c>
      <c r="N7584" s="1">
        <v>1.5086206896551699</v>
      </c>
      <c r="O7584" s="1" t="s">
        <v>8820</v>
      </c>
    </row>
    <row r="7585" spans="1:15" x14ac:dyDescent="0.3">
      <c r="A7585" s="1" t="s">
        <v>75</v>
      </c>
      <c r="B7585" s="1" t="s">
        <v>5776</v>
      </c>
      <c r="C7585" s="1">
        <v>1</v>
      </c>
      <c r="D7585" s="1" t="s">
        <v>5796</v>
      </c>
      <c r="E7585" s="1">
        <v>24</v>
      </c>
      <c r="F7585" s="1" t="s">
        <v>8844</v>
      </c>
      <c r="G7585" s="1" t="s">
        <v>5834</v>
      </c>
      <c r="H7585" s="1" t="s">
        <v>8780</v>
      </c>
      <c r="I7585" s="1" t="b">
        <v>0</v>
      </c>
      <c r="J7585" s="1">
        <v>7</v>
      </c>
      <c r="K7585" s="1">
        <v>0</v>
      </c>
      <c r="L7585" s="1">
        <v>0</v>
      </c>
      <c r="M7585" s="1">
        <v>7</v>
      </c>
      <c r="N7585" s="1">
        <v>1.5086206896551699</v>
      </c>
      <c r="O7585" s="1" t="s">
        <v>8846</v>
      </c>
    </row>
    <row r="7586" spans="1:15" x14ac:dyDescent="0.3">
      <c r="A7586" s="1" t="s">
        <v>75</v>
      </c>
      <c r="B7586" s="1" t="s">
        <v>5776</v>
      </c>
      <c r="C7586" s="1">
        <v>1</v>
      </c>
      <c r="D7586" s="1" t="s">
        <v>5796</v>
      </c>
      <c r="E7586" s="1">
        <v>25</v>
      </c>
      <c r="F7586" s="1" t="s">
        <v>8847</v>
      </c>
      <c r="G7586" s="1" t="s">
        <v>5834</v>
      </c>
      <c r="H7586" s="1" t="s">
        <v>8782</v>
      </c>
      <c r="I7586" s="1" t="b">
        <v>0</v>
      </c>
      <c r="J7586" s="1">
        <v>7</v>
      </c>
      <c r="K7586" s="1">
        <v>2</v>
      </c>
      <c r="L7586" s="1">
        <v>0</v>
      </c>
      <c r="M7586" s="1">
        <v>169</v>
      </c>
      <c r="N7586" s="1">
        <v>29.911504424778698</v>
      </c>
      <c r="O7586" s="1" t="s">
        <v>8788</v>
      </c>
    </row>
    <row r="7587" spans="1:15" x14ac:dyDescent="0.3">
      <c r="A7587" s="1" t="s">
        <v>75</v>
      </c>
      <c r="B7587" s="1" t="s">
        <v>5776</v>
      </c>
      <c r="C7587" s="1">
        <v>1</v>
      </c>
      <c r="D7587" s="1" t="s">
        <v>5796</v>
      </c>
      <c r="E7587" s="1">
        <v>25</v>
      </c>
      <c r="F7587" s="1" t="s">
        <v>8847</v>
      </c>
      <c r="G7587" s="1" t="s">
        <v>5803</v>
      </c>
      <c r="H7587" s="1" t="s">
        <v>8778</v>
      </c>
      <c r="I7587" s="1" t="b">
        <v>0</v>
      </c>
      <c r="J7587" s="1">
        <v>0</v>
      </c>
      <c r="K7587" s="1">
        <v>1</v>
      </c>
      <c r="L7587" s="1">
        <v>0</v>
      </c>
      <c r="M7587" s="1">
        <v>60</v>
      </c>
      <c r="N7587" s="1">
        <v>10.6194690265486</v>
      </c>
      <c r="O7587" s="1" t="s">
        <v>8787</v>
      </c>
    </row>
    <row r="7588" spans="1:15" x14ac:dyDescent="0.3">
      <c r="A7588" s="1" t="s">
        <v>75</v>
      </c>
      <c r="B7588" s="1" t="s">
        <v>5776</v>
      </c>
      <c r="C7588" s="1">
        <v>1</v>
      </c>
      <c r="D7588" s="1" t="s">
        <v>5796</v>
      </c>
      <c r="E7588" s="1">
        <v>25</v>
      </c>
      <c r="F7588" s="1" t="s">
        <v>8847</v>
      </c>
      <c r="G7588" s="1" t="s">
        <v>5814</v>
      </c>
      <c r="H7588" s="1" t="s">
        <v>8780</v>
      </c>
      <c r="I7588" s="1" t="b">
        <v>1</v>
      </c>
      <c r="J7588" s="1">
        <v>0</v>
      </c>
      <c r="K7588" s="1">
        <v>0</v>
      </c>
      <c r="L7588" s="1">
        <v>0</v>
      </c>
      <c r="M7588" s="1">
        <v>55</v>
      </c>
      <c r="N7588" s="1">
        <v>9.7345132743362797</v>
      </c>
      <c r="O7588" s="1" t="s">
        <v>8786</v>
      </c>
    </row>
    <row r="7589" spans="1:15" x14ac:dyDescent="0.3">
      <c r="A7589" s="1" t="s">
        <v>75</v>
      </c>
      <c r="B7589" s="1" t="s">
        <v>5776</v>
      </c>
      <c r="C7589" s="1">
        <v>1</v>
      </c>
      <c r="D7589" s="1" t="s">
        <v>5796</v>
      </c>
      <c r="E7589" s="1">
        <v>25</v>
      </c>
      <c r="F7589" s="1" t="s">
        <v>8847</v>
      </c>
      <c r="G7589" s="1" t="s">
        <v>5801</v>
      </c>
      <c r="H7589" s="1" t="s">
        <v>8780</v>
      </c>
      <c r="I7589" s="1" t="b">
        <v>0</v>
      </c>
      <c r="J7589" s="1">
        <v>1</v>
      </c>
      <c r="K7589" s="1">
        <v>0</v>
      </c>
      <c r="L7589" s="1">
        <v>0</v>
      </c>
      <c r="M7589" s="1">
        <v>52</v>
      </c>
      <c r="N7589" s="1">
        <v>9.2035398230088497</v>
      </c>
      <c r="O7589" s="1" t="s">
        <v>8781</v>
      </c>
    </row>
    <row r="7590" spans="1:15" x14ac:dyDescent="0.3">
      <c r="A7590" s="1" t="s">
        <v>75</v>
      </c>
      <c r="B7590" s="1" t="s">
        <v>5776</v>
      </c>
      <c r="C7590" s="1">
        <v>1</v>
      </c>
      <c r="D7590" s="1" t="s">
        <v>5796</v>
      </c>
      <c r="E7590" s="1">
        <v>25</v>
      </c>
      <c r="F7590" s="1" t="s">
        <v>8847</v>
      </c>
      <c r="G7590" s="1" t="s">
        <v>5834</v>
      </c>
      <c r="H7590" s="1" t="s">
        <v>8780</v>
      </c>
      <c r="I7590" s="1" t="b">
        <v>0</v>
      </c>
      <c r="J7590" s="1">
        <v>7</v>
      </c>
      <c r="K7590" s="1">
        <v>0</v>
      </c>
      <c r="L7590" s="1">
        <v>0</v>
      </c>
      <c r="M7590" s="1">
        <v>27</v>
      </c>
      <c r="N7590" s="1">
        <v>4.7787610619469003</v>
      </c>
      <c r="O7590" s="1" t="s">
        <v>8846</v>
      </c>
    </row>
    <row r="7591" spans="1:15" x14ac:dyDescent="0.3">
      <c r="A7591" s="1" t="s">
        <v>75</v>
      </c>
      <c r="B7591" s="1" t="s">
        <v>5776</v>
      </c>
      <c r="C7591" s="1">
        <v>1</v>
      </c>
      <c r="D7591" s="1" t="s">
        <v>5796</v>
      </c>
      <c r="E7591" s="1">
        <v>25</v>
      </c>
      <c r="F7591" s="1" t="s">
        <v>8847</v>
      </c>
      <c r="G7591" s="1" t="s">
        <v>5803</v>
      </c>
      <c r="H7591" s="1" t="s">
        <v>8778</v>
      </c>
      <c r="I7591" s="1" t="b">
        <v>0</v>
      </c>
      <c r="J7591" s="1">
        <v>0</v>
      </c>
      <c r="K7591" s="1">
        <v>1</v>
      </c>
      <c r="L7591" s="1">
        <v>0</v>
      </c>
      <c r="M7591" s="1">
        <v>24</v>
      </c>
      <c r="N7591" s="1">
        <v>4.2477876106194596</v>
      </c>
      <c r="O7591" s="1" t="s">
        <v>8779</v>
      </c>
    </row>
    <row r="7592" spans="1:15" x14ac:dyDescent="0.3">
      <c r="A7592" s="1" t="s">
        <v>75</v>
      </c>
      <c r="B7592" s="1" t="s">
        <v>5776</v>
      </c>
      <c r="C7592" s="1">
        <v>1</v>
      </c>
      <c r="D7592" s="1" t="s">
        <v>5796</v>
      </c>
      <c r="E7592" s="1">
        <v>25</v>
      </c>
      <c r="F7592" s="1" t="s">
        <v>8847</v>
      </c>
      <c r="G7592" s="1" t="s">
        <v>5801</v>
      </c>
      <c r="H7592" s="1" t="s">
        <v>8780</v>
      </c>
      <c r="I7592" s="1" t="b">
        <v>0</v>
      </c>
      <c r="J7592" s="1">
        <v>1</v>
      </c>
      <c r="K7592" s="1">
        <v>0</v>
      </c>
      <c r="L7592" s="1">
        <v>1</v>
      </c>
      <c r="M7592" s="1">
        <v>20</v>
      </c>
      <c r="N7592" s="1">
        <v>3.5398230088495501</v>
      </c>
      <c r="O7592" s="1" t="s">
        <v>8820</v>
      </c>
    </row>
    <row r="7593" spans="1:15" x14ac:dyDescent="0.3">
      <c r="A7593" s="1" t="s">
        <v>75</v>
      </c>
      <c r="B7593" s="1" t="s">
        <v>5776</v>
      </c>
      <c r="C7593" s="1">
        <v>1</v>
      </c>
      <c r="D7593" s="1" t="s">
        <v>5796</v>
      </c>
      <c r="E7593" s="1">
        <v>25</v>
      </c>
      <c r="F7593" s="1" t="s">
        <v>8847</v>
      </c>
      <c r="G7593" s="1" t="s">
        <v>5810</v>
      </c>
      <c r="H7593" s="1" t="s">
        <v>8780</v>
      </c>
      <c r="I7593" s="1" t="b">
        <v>0</v>
      </c>
      <c r="J7593" s="1">
        <v>2</v>
      </c>
      <c r="K7593" s="1">
        <v>0</v>
      </c>
      <c r="L7593" s="1">
        <v>0</v>
      </c>
      <c r="M7593" s="1">
        <v>17</v>
      </c>
      <c r="N7593" s="1">
        <v>3.0088495575221201</v>
      </c>
      <c r="O7593" s="1" t="s">
        <v>8790</v>
      </c>
    </row>
    <row r="7594" spans="1:15" x14ac:dyDescent="0.3">
      <c r="A7594" s="1" t="s">
        <v>75</v>
      </c>
      <c r="B7594" s="1" t="s">
        <v>5776</v>
      </c>
      <c r="C7594" s="1">
        <v>1</v>
      </c>
      <c r="D7594" s="1" t="s">
        <v>5796</v>
      </c>
      <c r="E7594" s="1">
        <v>25</v>
      </c>
      <c r="F7594" s="1" t="s">
        <v>8847</v>
      </c>
      <c r="G7594" s="1" t="s">
        <v>5834</v>
      </c>
      <c r="H7594" s="1" t="s">
        <v>8782</v>
      </c>
      <c r="I7594" s="1" t="b">
        <v>0</v>
      </c>
      <c r="J7594" s="1">
        <v>7</v>
      </c>
      <c r="K7594" s="1">
        <v>2</v>
      </c>
      <c r="L7594" s="1">
        <v>0</v>
      </c>
      <c r="M7594" s="1">
        <v>15</v>
      </c>
      <c r="N7594" s="1">
        <v>2.6548672566371598</v>
      </c>
      <c r="O7594" s="1" t="s">
        <v>8821</v>
      </c>
    </row>
    <row r="7595" spans="1:15" x14ac:dyDescent="0.3">
      <c r="A7595" s="1" t="s">
        <v>75</v>
      </c>
      <c r="B7595" s="1" t="s">
        <v>5776</v>
      </c>
      <c r="C7595" s="1">
        <v>1</v>
      </c>
      <c r="D7595" s="1" t="s">
        <v>5796</v>
      </c>
      <c r="E7595" s="1">
        <v>25</v>
      </c>
      <c r="F7595" s="1" t="s">
        <v>8847</v>
      </c>
      <c r="G7595" s="1" t="s">
        <v>5834</v>
      </c>
      <c r="H7595" s="1" t="s">
        <v>8797</v>
      </c>
      <c r="I7595" s="1" t="b">
        <v>0</v>
      </c>
      <c r="J7595" s="1">
        <v>8</v>
      </c>
      <c r="K7595" s="1">
        <v>3</v>
      </c>
      <c r="L7595" s="1">
        <v>0</v>
      </c>
      <c r="M7595" s="1">
        <v>9</v>
      </c>
      <c r="N7595" s="1">
        <v>1.5929203539823</v>
      </c>
      <c r="O7595" s="1" t="s">
        <v>8829</v>
      </c>
    </row>
    <row r="7596" spans="1:15" x14ac:dyDescent="0.3">
      <c r="A7596" s="1" t="s">
        <v>75</v>
      </c>
      <c r="B7596" s="1" t="s">
        <v>5776</v>
      </c>
      <c r="C7596" s="1">
        <v>1</v>
      </c>
      <c r="D7596" s="1" t="s">
        <v>5796</v>
      </c>
      <c r="E7596" s="1">
        <v>25</v>
      </c>
      <c r="F7596" s="1" t="s">
        <v>8847</v>
      </c>
      <c r="G7596" s="1" t="s">
        <v>5803</v>
      </c>
      <c r="H7596" s="1" t="s">
        <v>8784</v>
      </c>
      <c r="I7596" s="1" t="b">
        <v>0</v>
      </c>
      <c r="J7596" s="1">
        <v>0</v>
      </c>
      <c r="K7596" s="1">
        <v>1</v>
      </c>
      <c r="L7596" s="1">
        <v>0</v>
      </c>
      <c r="M7596" s="1">
        <v>9</v>
      </c>
      <c r="N7596" s="1">
        <v>1.5929203539823</v>
      </c>
      <c r="O7596" s="1" t="s">
        <v>8785</v>
      </c>
    </row>
    <row r="7597" spans="1:15" x14ac:dyDescent="0.3">
      <c r="A7597" s="1" t="s">
        <v>75</v>
      </c>
      <c r="B7597" s="1" t="s">
        <v>5776</v>
      </c>
      <c r="C7597" s="1">
        <v>1</v>
      </c>
      <c r="D7597" s="1" t="s">
        <v>5796</v>
      </c>
      <c r="E7597" s="1">
        <v>25</v>
      </c>
      <c r="F7597" s="1" t="s">
        <v>8847</v>
      </c>
      <c r="G7597" s="1" t="s">
        <v>5895</v>
      </c>
      <c r="H7597" s="1" t="s">
        <v>8782</v>
      </c>
      <c r="I7597" s="1" t="b">
        <v>0</v>
      </c>
      <c r="J7597" s="1">
        <v>0</v>
      </c>
      <c r="K7597" s="1">
        <v>2</v>
      </c>
      <c r="L7597" s="1">
        <v>0</v>
      </c>
      <c r="M7597" s="1">
        <v>6</v>
      </c>
      <c r="N7597" s="1">
        <v>1.06194690265486</v>
      </c>
      <c r="O7597" s="1" t="s">
        <v>8824</v>
      </c>
    </row>
    <row r="7598" spans="1:15" x14ac:dyDescent="0.3">
      <c r="A7598" s="1" t="s">
        <v>75</v>
      </c>
      <c r="B7598" s="1" t="s">
        <v>5776</v>
      </c>
      <c r="C7598" s="1">
        <v>1</v>
      </c>
      <c r="D7598" s="1" t="s">
        <v>5796</v>
      </c>
      <c r="E7598" s="1">
        <v>25</v>
      </c>
      <c r="F7598" s="1" t="s">
        <v>8847</v>
      </c>
      <c r="G7598" s="1" t="s">
        <v>5876</v>
      </c>
      <c r="H7598" s="1" t="s">
        <v>8780</v>
      </c>
      <c r="I7598" s="1" t="b">
        <v>0</v>
      </c>
      <c r="J7598" s="1">
        <v>4</v>
      </c>
      <c r="K7598" s="1">
        <v>0</v>
      </c>
      <c r="L7598" s="1">
        <v>0</v>
      </c>
      <c r="M7598" s="1">
        <v>6</v>
      </c>
      <c r="N7598" s="1">
        <v>1.06194690265486</v>
      </c>
      <c r="O7598" s="1" t="s">
        <v>8799</v>
      </c>
    </row>
    <row r="7599" spans="1:15" x14ac:dyDescent="0.3">
      <c r="A7599" s="1" t="s">
        <v>75</v>
      </c>
      <c r="B7599" s="1" t="s">
        <v>5776</v>
      </c>
      <c r="C7599" s="1">
        <v>1</v>
      </c>
      <c r="D7599" s="1" t="s">
        <v>5796</v>
      </c>
      <c r="E7599" s="1">
        <v>26</v>
      </c>
      <c r="F7599" s="1" t="s">
        <v>8848</v>
      </c>
      <c r="G7599" s="1" t="s">
        <v>5803</v>
      </c>
      <c r="H7599" s="1" t="s">
        <v>8778</v>
      </c>
      <c r="I7599" s="1" t="b">
        <v>0</v>
      </c>
      <c r="J7599" s="1">
        <v>0</v>
      </c>
      <c r="K7599" s="1">
        <v>1</v>
      </c>
      <c r="L7599" s="1">
        <v>0</v>
      </c>
      <c r="M7599" s="1">
        <v>232</v>
      </c>
      <c r="N7599" s="1">
        <v>37.846655791190798</v>
      </c>
      <c r="O7599" s="1" t="s">
        <v>8787</v>
      </c>
    </row>
    <row r="7600" spans="1:15" x14ac:dyDescent="0.3">
      <c r="A7600" s="1" t="s">
        <v>75</v>
      </c>
      <c r="B7600" s="1" t="s">
        <v>5776</v>
      </c>
      <c r="C7600" s="1">
        <v>1</v>
      </c>
      <c r="D7600" s="1" t="s">
        <v>5796</v>
      </c>
      <c r="E7600" s="1">
        <v>26</v>
      </c>
      <c r="F7600" s="1" t="s">
        <v>8848</v>
      </c>
      <c r="G7600" s="1" t="s">
        <v>5803</v>
      </c>
      <c r="H7600" s="1" t="s">
        <v>8778</v>
      </c>
      <c r="I7600" s="1" t="b">
        <v>0</v>
      </c>
      <c r="J7600" s="1">
        <v>0</v>
      </c>
      <c r="K7600" s="1">
        <v>1</v>
      </c>
      <c r="L7600" s="1">
        <v>0</v>
      </c>
      <c r="M7600" s="1">
        <v>106</v>
      </c>
      <c r="N7600" s="1">
        <v>17.292006525285402</v>
      </c>
      <c r="O7600" s="1" t="s">
        <v>8779</v>
      </c>
    </row>
    <row r="7601" spans="1:15" x14ac:dyDescent="0.3">
      <c r="A7601" s="1" t="s">
        <v>75</v>
      </c>
      <c r="B7601" s="1" t="s">
        <v>5776</v>
      </c>
      <c r="C7601" s="1">
        <v>1</v>
      </c>
      <c r="D7601" s="1" t="s">
        <v>5796</v>
      </c>
      <c r="E7601" s="1">
        <v>26</v>
      </c>
      <c r="F7601" s="1" t="s">
        <v>8848</v>
      </c>
      <c r="G7601" s="1" t="s">
        <v>5801</v>
      </c>
      <c r="H7601" s="1" t="s">
        <v>8780</v>
      </c>
      <c r="I7601" s="1" t="b">
        <v>0</v>
      </c>
      <c r="J7601" s="1">
        <v>1</v>
      </c>
      <c r="K7601" s="1">
        <v>0</v>
      </c>
      <c r="L7601" s="1">
        <v>0</v>
      </c>
      <c r="M7601" s="1">
        <v>85</v>
      </c>
      <c r="N7601" s="1">
        <v>13.8662316476345</v>
      </c>
      <c r="O7601" s="1" t="s">
        <v>8781</v>
      </c>
    </row>
    <row r="7602" spans="1:15" x14ac:dyDescent="0.3">
      <c r="A7602" s="1" t="s">
        <v>75</v>
      </c>
      <c r="B7602" s="1" t="s">
        <v>5776</v>
      </c>
      <c r="C7602" s="1">
        <v>1</v>
      </c>
      <c r="D7602" s="1" t="s">
        <v>5796</v>
      </c>
      <c r="E7602" s="1">
        <v>26</v>
      </c>
      <c r="F7602" s="1" t="s">
        <v>8848</v>
      </c>
      <c r="G7602" s="1" t="s">
        <v>5814</v>
      </c>
      <c r="H7602" s="1" t="s">
        <v>8780</v>
      </c>
      <c r="I7602" s="1" t="b">
        <v>1</v>
      </c>
      <c r="J7602" s="1">
        <v>0</v>
      </c>
      <c r="K7602" s="1">
        <v>0</v>
      </c>
      <c r="L7602" s="1">
        <v>0</v>
      </c>
      <c r="M7602" s="1">
        <v>53</v>
      </c>
      <c r="N7602" s="1">
        <v>8.6460032626427399</v>
      </c>
      <c r="O7602" s="1" t="s">
        <v>8786</v>
      </c>
    </row>
    <row r="7603" spans="1:15" x14ac:dyDescent="0.3">
      <c r="A7603" s="1" t="s">
        <v>75</v>
      </c>
      <c r="B7603" s="1" t="s">
        <v>5776</v>
      </c>
      <c r="C7603" s="1">
        <v>1</v>
      </c>
      <c r="D7603" s="1" t="s">
        <v>5796</v>
      </c>
      <c r="E7603" s="1">
        <v>26</v>
      </c>
      <c r="F7603" s="1" t="s">
        <v>8848</v>
      </c>
      <c r="G7603" s="1" t="s">
        <v>5803</v>
      </c>
      <c r="H7603" s="1" t="s">
        <v>8778</v>
      </c>
      <c r="I7603" s="1" t="b">
        <v>0</v>
      </c>
      <c r="J7603" s="1">
        <v>0</v>
      </c>
      <c r="K7603" s="1">
        <v>1</v>
      </c>
      <c r="L7603" s="1">
        <v>0</v>
      </c>
      <c r="M7603" s="1">
        <v>17</v>
      </c>
      <c r="N7603" s="1">
        <v>2.7732463295269101</v>
      </c>
      <c r="O7603" s="1" t="s">
        <v>8794</v>
      </c>
    </row>
    <row r="7604" spans="1:15" x14ac:dyDescent="0.3">
      <c r="A7604" s="1" t="s">
        <v>75</v>
      </c>
      <c r="B7604" s="1" t="s">
        <v>5776</v>
      </c>
      <c r="C7604" s="1">
        <v>1</v>
      </c>
      <c r="D7604" s="1" t="s">
        <v>5796</v>
      </c>
      <c r="E7604" s="1">
        <v>26</v>
      </c>
      <c r="F7604" s="1" t="s">
        <v>8848</v>
      </c>
      <c r="G7604" s="1" t="s">
        <v>5876</v>
      </c>
      <c r="H7604" s="1" t="s">
        <v>8780</v>
      </c>
      <c r="I7604" s="1" t="b">
        <v>0</v>
      </c>
      <c r="J7604" s="1">
        <v>4</v>
      </c>
      <c r="K7604" s="1">
        <v>0</v>
      </c>
      <c r="L7604" s="1">
        <v>0</v>
      </c>
      <c r="M7604" s="1">
        <v>17</v>
      </c>
      <c r="N7604" s="1">
        <v>2.7732463295269101</v>
      </c>
      <c r="O7604" s="1" t="s">
        <v>8799</v>
      </c>
    </row>
    <row r="7605" spans="1:15" x14ac:dyDescent="0.3">
      <c r="A7605" s="1" t="s">
        <v>75</v>
      </c>
      <c r="B7605" s="1" t="s">
        <v>5776</v>
      </c>
      <c r="C7605" s="1">
        <v>1</v>
      </c>
      <c r="D7605" s="1" t="s">
        <v>5796</v>
      </c>
      <c r="E7605" s="1">
        <v>26</v>
      </c>
      <c r="F7605" s="1" t="s">
        <v>8848</v>
      </c>
      <c r="G7605" s="1" t="s">
        <v>5834</v>
      </c>
      <c r="H7605" s="1" t="s">
        <v>8782</v>
      </c>
      <c r="I7605" s="1" t="b">
        <v>0</v>
      </c>
      <c r="J7605" s="1">
        <v>7</v>
      </c>
      <c r="K7605" s="1">
        <v>2</v>
      </c>
      <c r="L7605" s="1">
        <v>0</v>
      </c>
      <c r="M7605" s="1">
        <v>15</v>
      </c>
      <c r="N7605" s="1">
        <v>2.44698205546492</v>
      </c>
      <c r="O7605" s="1" t="s">
        <v>8788</v>
      </c>
    </row>
    <row r="7606" spans="1:15" x14ac:dyDescent="0.3">
      <c r="A7606" s="1" t="s">
        <v>75</v>
      </c>
      <c r="B7606" s="1" t="s">
        <v>5776</v>
      </c>
      <c r="C7606" s="1">
        <v>1</v>
      </c>
      <c r="D7606" s="1" t="s">
        <v>5796</v>
      </c>
      <c r="E7606" s="1">
        <v>26</v>
      </c>
      <c r="F7606" s="1" t="s">
        <v>8848</v>
      </c>
      <c r="G7606" s="1" t="s">
        <v>5851</v>
      </c>
      <c r="H7606" s="1" t="s">
        <v>8849</v>
      </c>
      <c r="I7606" s="1" t="b">
        <v>0</v>
      </c>
      <c r="J7606" s="1">
        <v>1</v>
      </c>
      <c r="K7606" s="1">
        <v>3</v>
      </c>
      <c r="L7606" s="1">
        <v>19</v>
      </c>
      <c r="M7606" s="1">
        <v>10</v>
      </c>
      <c r="N7606" s="1">
        <v>1.6313213703099501</v>
      </c>
      <c r="O7606" s="1" t="s">
        <v>8850</v>
      </c>
    </row>
    <row r="7607" spans="1:15" x14ac:dyDescent="0.3">
      <c r="A7607" s="1" t="s">
        <v>75</v>
      </c>
      <c r="B7607" s="1" t="s">
        <v>5776</v>
      </c>
      <c r="C7607" s="1">
        <v>1</v>
      </c>
      <c r="D7607" s="1" t="s">
        <v>5796</v>
      </c>
      <c r="E7607" s="1">
        <v>26</v>
      </c>
      <c r="F7607" s="1" t="s">
        <v>8848</v>
      </c>
      <c r="G7607" s="1" t="s">
        <v>5801</v>
      </c>
      <c r="H7607" s="1" t="s">
        <v>8780</v>
      </c>
      <c r="I7607" s="1" t="b">
        <v>0</v>
      </c>
      <c r="J7607" s="1">
        <v>1</v>
      </c>
      <c r="K7607" s="1">
        <v>0</v>
      </c>
      <c r="L7607" s="1">
        <v>1</v>
      </c>
      <c r="M7607" s="1">
        <v>8</v>
      </c>
      <c r="N7607" s="1">
        <v>1.30505709624796</v>
      </c>
      <c r="O7607" s="1" t="s">
        <v>8820</v>
      </c>
    </row>
    <row r="7608" spans="1:15" x14ac:dyDescent="0.3">
      <c r="A7608" s="1" t="s">
        <v>75</v>
      </c>
      <c r="B7608" s="1" t="s">
        <v>5776</v>
      </c>
      <c r="C7608" s="1">
        <v>1</v>
      </c>
      <c r="D7608" s="1" t="s">
        <v>5796</v>
      </c>
      <c r="E7608" s="1">
        <v>26</v>
      </c>
      <c r="F7608" s="1" t="s">
        <v>8848</v>
      </c>
      <c r="G7608" s="1" t="s">
        <v>5816</v>
      </c>
      <c r="H7608" s="1" t="s">
        <v>8780</v>
      </c>
      <c r="I7608" s="1" t="b">
        <v>0</v>
      </c>
      <c r="J7608" s="1">
        <v>3</v>
      </c>
      <c r="K7608" s="1">
        <v>0</v>
      </c>
      <c r="L7608" s="1">
        <v>0</v>
      </c>
      <c r="M7608" s="1">
        <v>7</v>
      </c>
      <c r="N7608" s="1">
        <v>1.14192495921696</v>
      </c>
      <c r="O7608" s="1" t="s">
        <v>8851</v>
      </c>
    </row>
    <row r="7609" spans="1:15" x14ac:dyDescent="0.3">
      <c r="A7609" s="1" t="s">
        <v>75</v>
      </c>
      <c r="B7609" s="1" t="s">
        <v>5776</v>
      </c>
      <c r="C7609" s="1">
        <v>1</v>
      </c>
      <c r="D7609" s="1" t="s">
        <v>5796</v>
      </c>
      <c r="E7609" s="1">
        <v>27</v>
      </c>
      <c r="F7609" s="1" t="s">
        <v>8852</v>
      </c>
      <c r="G7609" s="1" t="s">
        <v>5803</v>
      </c>
      <c r="H7609" s="1" t="s">
        <v>8778</v>
      </c>
      <c r="I7609" s="1" t="b">
        <v>0</v>
      </c>
      <c r="J7609" s="1">
        <v>0</v>
      </c>
      <c r="K7609" s="1">
        <v>1</v>
      </c>
      <c r="L7609" s="1">
        <v>0</v>
      </c>
      <c r="M7609" s="1">
        <v>237</v>
      </c>
      <c r="N7609" s="1">
        <v>30.1143583227446</v>
      </c>
      <c r="O7609" s="1" t="s">
        <v>8787</v>
      </c>
    </row>
    <row r="7610" spans="1:15" x14ac:dyDescent="0.3">
      <c r="A7610" s="1" t="s">
        <v>75</v>
      </c>
      <c r="B7610" s="1" t="s">
        <v>5776</v>
      </c>
      <c r="C7610" s="1">
        <v>1</v>
      </c>
      <c r="D7610" s="1" t="s">
        <v>5796</v>
      </c>
      <c r="E7610" s="1">
        <v>27</v>
      </c>
      <c r="F7610" s="1" t="s">
        <v>8852</v>
      </c>
      <c r="G7610" s="1" t="s">
        <v>5814</v>
      </c>
      <c r="H7610" s="1" t="s">
        <v>8780</v>
      </c>
      <c r="I7610" s="1" t="b">
        <v>1</v>
      </c>
      <c r="J7610" s="1">
        <v>0</v>
      </c>
      <c r="K7610" s="1">
        <v>0</v>
      </c>
      <c r="L7610" s="1">
        <v>0</v>
      </c>
      <c r="M7610" s="1">
        <v>189</v>
      </c>
      <c r="N7610" s="1">
        <v>24.0152477763659</v>
      </c>
      <c r="O7610" s="1" t="s">
        <v>8786</v>
      </c>
    </row>
    <row r="7611" spans="1:15" x14ac:dyDescent="0.3">
      <c r="A7611" s="1" t="s">
        <v>75</v>
      </c>
      <c r="B7611" s="1" t="s">
        <v>5776</v>
      </c>
      <c r="C7611" s="1">
        <v>1</v>
      </c>
      <c r="D7611" s="1" t="s">
        <v>5796</v>
      </c>
      <c r="E7611" s="1">
        <v>27</v>
      </c>
      <c r="F7611" s="1" t="s">
        <v>8852</v>
      </c>
      <c r="G7611" s="1" t="s">
        <v>5803</v>
      </c>
      <c r="H7611" s="1" t="s">
        <v>8778</v>
      </c>
      <c r="I7611" s="1" t="b">
        <v>0</v>
      </c>
      <c r="J7611" s="1">
        <v>0</v>
      </c>
      <c r="K7611" s="1">
        <v>1</v>
      </c>
      <c r="L7611" s="1">
        <v>0</v>
      </c>
      <c r="M7611" s="1">
        <v>91</v>
      </c>
      <c r="N7611" s="1">
        <v>11.562897077509501</v>
      </c>
      <c r="O7611" s="1" t="s">
        <v>8779</v>
      </c>
    </row>
    <row r="7612" spans="1:15" x14ac:dyDescent="0.3">
      <c r="A7612" s="1" t="s">
        <v>75</v>
      </c>
      <c r="B7612" s="1" t="s">
        <v>5776</v>
      </c>
      <c r="C7612" s="1">
        <v>1</v>
      </c>
      <c r="D7612" s="1" t="s">
        <v>5796</v>
      </c>
      <c r="E7612" s="1">
        <v>27</v>
      </c>
      <c r="F7612" s="1" t="s">
        <v>8852</v>
      </c>
      <c r="G7612" s="1" t="s">
        <v>5834</v>
      </c>
      <c r="H7612" s="1" t="s">
        <v>8782</v>
      </c>
      <c r="I7612" s="1" t="b">
        <v>0</v>
      </c>
      <c r="J7612" s="1">
        <v>7</v>
      </c>
      <c r="K7612" s="1">
        <v>2</v>
      </c>
      <c r="L7612" s="1">
        <v>0</v>
      </c>
      <c r="M7612" s="1">
        <v>71</v>
      </c>
      <c r="N7612" s="1">
        <v>9.0216010165184208</v>
      </c>
      <c r="O7612" s="1" t="s">
        <v>8788</v>
      </c>
    </row>
    <row r="7613" spans="1:15" x14ac:dyDescent="0.3">
      <c r="A7613" s="1" t="s">
        <v>75</v>
      </c>
      <c r="B7613" s="1" t="s">
        <v>5776</v>
      </c>
      <c r="C7613" s="1">
        <v>1</v>
      </c>
      <c r="D7613" s="1" t="s">
        <v>5796</v>
      </c>
      <c r="E7613" s="1">
        <v>27</v>
      </c>
      <c r="F7613" s="1" t="s">
        <v>8852</v>
      </c>
      <c r="G7613" s="1" t="s">
        <v>5801</v>
      </c>
      <c r="H7613" s="1" t="s">
        <v>8780</v>
      </c>
      <c r="I7613" s="1" t="b">
        <v>0</v>
      </c>
      <c r="J7613" s="1">
        <v>1</v>
      </c>
      <c r="K7613" s="1">
        <v>0</v>
      </c>
      <c r="L7613" s="1">
        <v>0</v>
      </c>
      <c r="M7613" s="1">
        <v>18</v>
      </c>
      <c r="N7613" s="1">
        <v>2.2871664548919899</v>
      </c>
      <c r="O7613" s="1" t="s">
        <v>8781</v>
      </c>
    </row>
    <row r="7614" spans="1:15" x14ac:dyDescent="0.3">
      <c r="A7614" s="1" t="s">
        <v>75</v>
      </c>
      <c r="B7614" s="1" t="s">
        <v>5776</v>
      </c>
      <c r="C7614" s="1">
        <v>1</v>
      </c>
      <c r="D7614" s="1" t="s">
        <v>5796</v>
      </c>
      <c r="E7614" s="1">
        <v>27</v>
      </c>
      <c r="F7614" s="1" t="s">
        <v>8852</v>
      </c>
      <c r="G7614" s="1" t="s">
        <v>5801</v>
      </c>
      <c r="H7614" s="1" t="s">
        <v>8780</v>
      </c>
      <c r="I7614" s="1" t="b">
        <v>0</v>
      </c>
      <c r="J7614" s="1">
        <v>1</v>
      </c>
      <c r="K7614" s="1">
        <v>0</v>
      </c>
      <c r="L7614" s="1">
        <v>1</v>
      </c>
      <c r="M7614" s="1">
        <v>17</v>
      </c>
      <c r="N7614" s="1">
        <v>2.1601016518424401</v>
      </c>
      <c r="O7614" s="1" t="s">
        <v>8820</v>
      </c>
    </row>
    <row r="7615" spans="1:15" x14ac:dyDescent="0.3">
      <c r="A7615" s="1" t="s">
        <v>75</v>
      </c>
      <c r="B7615" s="1" t="s">
        <v>5776</v>
      </c>
      <c r="C7615" s="1">
        <v>1</v>
      </c>
      <c r="D7615" s="1" t="s">
        <v>5796</v>
      </c>
      <c r="E7615" s="1">
        <v>27</v>
      </c>
      <c r="F7615" s="1" t="s">
        <v>8852</v>
      </c>
      <c r="G7615" s="1" t="s">
        <v>5876</v>
      </c>
      <c r="H7615" s="1" t="s">
        <v>8780</v>
      </c>
      <c r="I7615" s="1" t="b">
        <v>0</v>
      </c>
      <c r="J7615" s="1">
        <v>4</v>
      </c>
      <c r="K7615" s="1">
        <v>0</v>
      </c>
      <c r="L7615" s="1">
        <v>0</v>
      </c>
      <c r="M7615" s="1">
        <v>14</v>
      </c>
      <c r="N7615" s="1">
        <v>1.77890724269377</v>
      </c>
      <c r="O7615" s="1" t="s">
        <v>8799</v>
      </c>
    </row>
    <row r="7616" spans="1:15" x14ac:dyDescent="0.3">
      <c r="A7616" s="1" t="s">
        <v>75</v>
      </c>
      <c r="B7616" s="1" t="s">
        <v>5776</v>
      </c>
      <c r="C7616" s="1">
        <v>1</v>
      </c>
      <c r="D7616" s="1" t="s">
        <v>5796</v>
      </c>
      <c r="E7616" s="1">
        <v>27</v>
      </c>
      <c r="F7616" s="1" t="s">
        <v>8852</v>
      </c>
      <c r="G7616" s="1" t="s">
        <v>5834</v>
      </c>
      <c r="H7616" s="1" t="s">
        <v>8780</v>
      </c>
      <c r="I7616" s="1" t="b">
        <v>0</v>
      </c>
      <c r="J7616" s="1">
        <v>9</v>
      </c>
      <c r="K7616" s="1">
        <v>0</v>
      </c>
      <c r="L7616" s="1">
        <v>0</v>
      </c>
      <c r="M7616" s="1">
        <v>13</v>
      </c>
      <c r="N7616" s="1">
        <v>1.65184243964421</v>
      </c>
      <c r="O7616" s="1" t="s">
        <v>8822</v>
      </c>
    </row>
    <row r="7617" spans="1:15" x14ac:dyDescent="0.3">
      <c r="A7617" s="1" t="s">
        <v>75</v>
      </c>
      <c r="B7617" s="1" t="s">
        <v>5776</v>
      </c>
      <c r="C7617" s="1">
        <v>1</v>
      </c>
      <c r="D7617" s="1" t="s">
        <v>5796</v>
      </c>
      <c r="E7617" s="1">
        <v>27</v>
      </c>
      <c r="F7617" s="1" t="s">
        <v>8852</v>
      </c>
      <c r="G7617" s="1" t="s">
        <v>5803</v>
      </c>
      <c r="H7617" s="1" t="s">
        <v>8778</v>
      </c>
      <c r="I7617" s="1" t="b">
        <v>0</v>
      </c>
      <c r="J7617" s="1">
        <v>0</v>
      </c>
      <c r="K7617" s="1">
        <v>1</v>
      </c>
      <c r="L7617" s="1">
        <v>0</v>
      </c>
      <c r="M7617" s="1">
        <v>12</v>
      </c>
      <c r="N7617" s="1">
        <v>1.5247776365946599</v>
      </c>
      <c r="O7617" s="1" t="s">
        <v>8794</v>
      </c>
    </row>
    <row r="7618" spans="1:15" x14ac:dyDescent="0.3">
      <c r="A7618" s="1" t="s">
        <v>75</v>
      </c>
      <c r="B7618" s="1" t="s">
        <v>5776</v>
      </c>
      <c r="C7618" s="1">
        <v>1</v>
      </c>
      <c r="D7618" s="1" t="s">
        <v>5796</v>
      </c>
      <c r="E7618" s="1">
        <v>27</v>
      </c>
      <c r="F7618" s="1" t="s">
        <v>8852</v>
      </c>
      <c r="G7618" s="1" t="s">
        <v>5803</v>
      </c>
      <c r="H7618" s="1" t="s">
        <v>8784</v>
      </c>
      <c r="I7618" s="1" t="b">
        <v>0</v>
      </c>
      <c r="J7618" s="1">
        <v>0</v>
      </c>
      <c r="K7618" s="1">
        <v>1</v>
      </c>
      <c r="L7618" s="1">
        <v>1</v>
      </c>
      <c r="M7618" s="1">
        <v>9</v>
      </c>
      <c r="N7618" s="1">
        <v>1.1435832274459901</v>
      </c>
      <c r="O7618" s="1" t="s">
        <v>8853</v>
      </c>
    </row>
    <row r="7619" spans="1:15" x14ac:dyDescent="0.3">
      <c r="A7619" s="1" t="s">
        <v>75</v>
      </c>
      <c r="B7619" s="1" t="s">
        <v>5776</v>
      </c>
      <c r="C7619" s="1">
        <v>1</v>
      </c>
      <c r="D7619" s="1" t="s">
        <v>5796</v>
      </c>
      <c r="E7619" s="1">
        <v>28</v>
      </c>
      <c r="F7619" s="1" t="s">
        <v>8854</v>
      </c>
      <c r="G7619" s="1" t="s">
        <v>5803</v>
      </c>
      <c r="H7619" s="1" t="s">
        <v>8778</v>
      </c>
      <c r="I7619" s="1" t="b">
        <v>0</v>
      </c>
      <c r="J7619" s="1">
        <v>0</v>
      </c>
      <c r="K7619" s="1">
        <v>1</v>
      </c>
      <c r="L7619" s="1">
        <v>0</v>
      </c>
      <c r="M7619" s="1">
        <v>403</v>
      </c>
      <c r="N7619" s="1">
        <v>62.577639751552802</v>
      </c>
      <c r="O7619" s="1" t="s">
        <v>8779</v>
      </c>
    </row>
    <row r="7620" spans="1:15" x14ac:dyDescent="0.3">
      <c r="A7620" s="1" t="s">
        <v>75</v>
      </c>
      <c r="B7620" s="1" t="s">
        <v>5776</v>
      </c>
      <c r="C7620" s="1">
        <v>1</v>
      </c>
      <c r="D7620" s="1" t="s">
        <v>5796</v>
      </c>
      <c r="E7620" s="1">
        <v>28</v>
      </c>
      <c r="F7620" s="1" t="s">
        <v>8854</v>
      </c>
      <c r="G7620" s="1" t="s">
        <v>5803</v>
      </c>
      <c r="H7620" s="1" t="s">
        <v>8778</v>
      </c>
      <c r="I7620" s="1" t="b">
        <v>0</v>
      </c>
      <c r="J7620" s="1">
        <v>0</v>
      </c>
      <c r="K7620" s="1">
        <v>1</v>
      </c>
      <c r="L7620" s="1">
        <v>0</v>
      </c>
      <c r="M7620" s="1">
        <v>147</v>
      </c>
      <c r="N7620" s="1">
        <v>22.826086956521699</v>
      </c>
      <c r="O7620" s="1" t="s">
        <v>8787</v>
      </c>
    </row>
    <row r="7621" spans="1:15" x14ac:dyDescent="0.3">
      <c r="A7621" s="1" t="s">
        <v>75</v>
      </c>
      <c r="B7621" s="1" t="s">
        <v>5776</v>
      </c>
      <c r="C7621" s="1">
        <v>1</v>
      </c>
      <c r="D7621" s="1" t="s">
        <v>5796</v>
      </c>
      <c r="E7621" s="1">
        <v>28</v>
      </c>
      <c r="F7621" s="1" t="s">
        <v>8854</v>
      </c>
      <c r="G7621" s="1" t="s">
        <v>5834</v>
      </c>
      <c r="H7621" s="1" t="s">
        <v>8782</v>
      </c>
      <c r="I7621" s="1" t="b">
        <v>0</v>
      </c>
      <c r="J7621" s="1">
        <v>7</v>
      </c>
      <c r="K7621" s="1">
        <v>2</v>
      </c>
      <c r="L7621" s="1">
        <v>0</v>
      </c>
      <c r="M7621" s="1">
        <v>39</v>
      </c>
      <c r="N7621" s="1">
        <v>6.0559006211180098</v>
      </c>
      <c r="O7621" s="1" t="s">
        <v>8788</v>
      </c>
    </row>
    <row r="7622" spans="1:15" x14ac:dyDescent="0.3">
      <c r="A7622" s="1" t="s">
        <v>75</v>
      </c>
      <c r="B7622" s="1" t="s">
        <v>5776</v>
      </c>
      <c r="C7622" s="1">
        <v>1</v>
      </c>
      <c r="D7622" s="1" t="s">
        <v>5796</v>
      </c>
      <c r="E7622" s="1">
        <v>28</v>
      </c>
      <c r="F7622" s="1" t="s">
        <v>8854</v>
      </c>
      <c r="G7622" s="1" t="s">
        <v>5814</v>
      </c>
      <c r="H7622" s="1" t="s">
        <v>8780</v>
      </c>
      <c r="I7622" s="1" t="b">
        <v>1</v>
      </c>
      <c r="J7622" s="1">
        <v>0</v>
      </c>
      <c r="K7622" s="1">
        <v>0</v>
      </c>
      <c r="L7622" s="1">
        <v>0</v>
      </c>
      <c r="M7622" s="1">
        <v>14</v>
      </c>
      <c r="N7622" s="1">
        <v>2.1739130434782599</v>
      </c>
      <c r="O7622" s="1" t="s">
        <v>8786</v>
      </c>
    </row>
    <row r="7623" spans="1:15" x14ac:dyDescent="0.3">
      <c r="A7623" s="1" t="s">
        <v>75</v>
      </c>
      <c r="B7623" s="1" t="s">
        <v>5776</v>
      </c>
      <c r="C7623" s="1">
        <v>1</v>
      </c>
      <c r="D7623" s="1" t="s">
        <v>5796</v>
      </c>
      <c r="E7623" s="1">
        <v>29</v>
      </c>
      <c r="F7623" s="1" t="s">
        <v>8855</v>
      </c>
      <c r="G7623" s="1" t="s">
        <v>5803</v>
      </c>
      <c r="H7623" s="1" t="s">
        <v>8778</v>
      </c>
      <c r="I7623" s="1" t="b">
        <v>0</v>
      </c>
      <c r="J7623" s="1">
        <v>0</v>
      </c>
      <c r="K7623" s="1">
        <v>1</v>
      </c>
      <c r="L7623" s="1">
        <v>0</v>
      </c>
      <c r="M7623" s="1">
        <v>324</v>
      </c>
      <c r="N7623" s="1">
        <v>46.351931330472098</v>
      </c>
      <c r="O7623" s="1" t="s">
        <v>8779</v>
      </c>
    </row>
    <row r="7624" spans="1:15" x14ac:dyDescent="0.3">
      <c r="A7624" s="1" t="s">
        <v>75</v>
      </c>
      <c r="B7624" s="1" t="s">
        <v>5776</v>
      </c>
      <c r="C7624" s="1">
        <v>1</v>
      </c>
      <c r="D7624" s="1" t="s">
        <v>5796</v>
      </c>
      <c r="E7624" s="1">
        <v>29</v>
      </c>
      <c r="F7624" s="1" t="s">
        <v>8855</v>
      </c>
      <c r="G7624" s="1" t="s">
        <v>5834</v>
      </c>
      <c r="H7624" s="1" t="s">
        <v>8782</v>
      </c>
      <c r="I7624" s="1" t="b">
        <v>0</v>
      </c>
      <c r="J7624" s="1">
        <v>7</v>
      </c>
      <c r="K7624" s="1">
        <v>2</v>
      </c>
      <c r="L7624" s="1">
        <v>0</v>
      </c>
      <c r="M7624" s="1">
        <v>200</v>
      </c>
      <c r="N7624" s="1">
        <v>28.6123032904148</v>
      </c>
      <c r="O7624" s="1" t="s">
        <v>8788</v>
      </c>
    </row>
    <row r="7625" spans="1:15" x14ac:dyDescent="0.3">
      <c r="A7625" s="1" t="s">
        <v>75</v>
      </c>
      <c r="B7625" s="1" t="s">
        <v>5776</v>
      </c>
      <c r="C7625" s="1">
        <v>1</v>
      </c>
      <c r="D7625" s="1" t="s">
        <v>5796</v>
      </c>
      <c r="E7625" s="1">
        <v>29</v>
      </c>
      <c r="F7625" s="1" t="s">
        <v>8855</v>
      </c>
      <c r="G7625" s="1" t="s">
        <v>5803</v>
      </c>
      <c r="H7625" s="1" t="s">
        <v>8778</v>
      </c>
      <c r="I7625" s="1" t="b">
        <v>0</v>
      </c>
      <c r="J7625" s="1">
        <v>0</v>
      </c>
      <c r="K7625" s="1">
        <v>1</v>
      </c>
      <c r="L7625" s="1">
        <v>0</v>
      </c>
      <c r="M7625" s="1">
        <v>83</v>
      </c>
      <c r="N7625" s="1">
        <v>11.8741058655221</v>
      </c>
      <c r="O7625" s="1" t="s">
        <v>8787</v>
      </c>
    </row>
    <row r="7626" spans="1:15" x14ac:dyDescent="0.3">
      <c r="A7626" s="1" t="s">
        <v>75</v>
      </c>
      <c r="B7626" s="1" t="s">
        <v>5776</v>
      </c>
      <c r="C7626" s="1">
        <v>1</v>
      </c>
      <c r="D7626" s="1" t="s">
        <v>5796</v>
      </c>
      <c r="E7626" s="1">
        <v>29</v>
      </c>
      <c r="F7626" s="1" t="s">
        <v>8855</v>
      </c>
      <c r="G7626" s="1" t="s">
        <v>5814</v>
      </c>
      <c r="H7626" s="1" t="s">
        <v>8780</v>
      </c>
      <c r="I7626" s="1" t="b">
        <v>1</v>
      </c>
      <c r="J7626" s="1">
        <v>0</v>
      </c>
      <c r="K7626" s="1">
        <v>0</v>
      </c>
      <c r="L7626" s="1">
        <v>0</v>
      </c>
      <c r="M7626" s="1">
        <v>19</v>
      </c>
      <c r="N7626" s="1">
        <v>2.7181688125894099</v>
      </c>
      <c r="O7626" s="1" t="s">
        <v>8786</v>
      </c>
    </row>
    <row r="7627" spans="1:15" x14ac:dyDescent="0.3">
      <c r="A7627" s="1" t="s">
        <v>75</v>
      </c>
      <c r="B7627" s="1" t="s">
        <v>5776</v>
      </c>
      <c r="C7627" s="1">
        <v>1</v>
      </c>
      <c r="D7627" s="1" t="s">
        <v>5796</v>
      </c>
      <c r="E7627" s="1">
        <v>29</v>
      </c>
      <c r="F7627" s="1" t="s">
        <v>8855</v>
      </c>
      <c r="G7627" s="1" t="s">
        <v>5895</v>
      </c>
      <c r="H7627" s="1" t="s">
        <v>8782</v>
      </c>
      <c r="I7627" s="1" t="b">
        <v>0</v>
      </c>
      <c r="J7627" s="1">
        <v>0</v>
      </c>
      <c r="K7627" s="1">
        <v>2</v>
      </c>
      <c r="L7627" s="1">
        <v>0</v>
      </c>
      <c r="M7627" s="1">
        <v>9</v>
      </c>
      <c r="N7627" s="1">
        <v>1.28755364806866</v>
      </c>
      <c r="O7627" s="1" t="s">
        <v>8824</v>
      </c>
    </row>
    <row r="7628" spans="1:15" x14ac:dyDescent="0.3">
      <c r="A7628" s="1" t="s">
        <v>75</v>
      </c>
      <c r="B7628" s="1" t="s">
        <v>5776</v>
      </c>
      <c r="C7628" s="1">
        <v>1</v>
      </c>
      <c r="D7628" s="1" t="s">
        <v>5796</v>
      </c>
      <c r="E7628" s="1">
        <v>30</v>
      </c>
      <c r="F7628" s="1" t="s">
        <v>8856</v>
      </c>
      <c r="G7628" s="1" t="s">
        <v>5814</v>
      </c>
      <c r="H7628" s="1" t="s">
        <v>8780</v>
      </c>
      <c r="I7628" s="1" t="b">
        <v>1</v>
      </c>
      <c r="J7628" s="1">
        <v>0</v>
      </c>
      <c r="K7628" s="1">
        <v>0</v>
      </c>
      <c r="L7628" s="1">
        <v>0</v>
      </c>
      <c r="M7628" s="1">
        <v>654</v>
      </c>
      <c r="N7628" s="1">
        <v>79.1767554479419</v>
      </c>
      <c r="O7628" s="1" t="s">
        <v>8786</v>
      </c>
    </row>
    <row r="7629" spans="1:15" x14ac:dyDescent="0.3">
      <c r="A7629" s="1" t="s">
        <v>75</v>
      </c>
      <c r="B7629" s="1" t="s">
        <v>5776</v>
      </c>
      <c r="C7629" s="1">
        <v>1</v>
      </c>
      <c r="D7629" s="1" t="s">
        <v>5796</v>
      </c>
      <c r="E7629" s="1">
        <v>30</v>
      </c>
      <c r="F7629" s="1" t="s">
        <v>8856</v>
      </c>
      <c r="G7629" s="1" t="s">
        <v>5803</v>
      </c>
      <c r="H7629" s="1" t="s">
        <v>8778</v>
      </c>
      <c r="I7629" s="1" t="b">
        <v>0</v>
      </c>
      <c r="J7629" s="1">
        <v>0</v>
      </c>
      <c r="K7629" s="1">
        <v>1</v>
      </c>
      <c r="L7629" s="1">
        <v>0</v>
      </c>
      <c r="M7629" s="1">
        <v>44</v>
      </c>
      <c r="N7629" s="1">
        <v>5.32687651331719</v>
      </c>
      <c r="O7629" s="1" t="s">
        <v>8794</v>
      </c>
    </row>
    <row r="7630" spans="1:15" x14ac:dyDescent="0.3">
      <c r="A7630" s="1" t="s">
        <v>75</v>
      </c>
      <c r="B7630" s="1" t="s">
        <v>5776</v>
      </c>
      <c r="C7630" s="1">
        <v>1</v>
      </c>
      <c r="D7630" s="1" t="s">
        <v>5796</v>
      </c>
      <c r="E7630" s="1">
        <v>30</v>
      </c>
      <c r="F7630" s="1" t="s">
        <v>8856</v>
      </c>
      <c r="G7630" s="1" t="s">
        <v>5876</v>
      </c>
      <c r="H7630" s="1" t="s">
        <v>8780</v>
      </c>
      <c r="I7630" s="1" t="b">
        <v>0</v>
      </c>
      <c r="J7630" s="1">
        <v>4</v>
      </c>
      <c r="K7630" s="1">
        <v>0</v>
      </c>
      <c r="L7630" s="1">
        <v>0</v>
      </c>
      <c r="M7630" s="1">
        <v>39</v>
      </c>
      <c r="N7630" s="1">
        <v>4.7215496368038696</v>
      </c>
      <c r="O7630" s="1" t="s">
        <v>8799</v>
      </c>
    </row>
    <row r="7631" spans="1:15" x14ac:dyDescent="0.3">
      <c r="A7631" s="1" t="s">
        <v>75</v>
      </c>
      <c r="B7631" s="1" t="s">
        <v>5776</v>
      </c>
      <c r="C7631" s="1">
        <v>1</v>
      </c>
      <c r="D7631" s="1" t="s">
        <v>5796</v>
      </c>
      <c r="E7631" s="1">
        <v>30</v>
      </c>
      <c r="F7631" s="1" t="s">
        <v>8856</v>
      </c>
      <c r="G7631" s="1" t="s">
        <v>5810</v>
      </c>
      <c r="H7631" s="1" t="s">
        <v>8780</v>
      </c>
      <c r="I7631" s="1" t="b">
        <v>0</v>
      </c>
      <c r="J7631" s="1">
        <v>2</v>
      </c>
      <c r="K7631" s="1">
        <v>0</v>
      </c>
      <c r="L7631" s="1">
        <v>0</v>
      </c>
      <c r="M7631" s="1">
        <v>26</v>
      </c>
      <c r="N7631" s="1">
        <v>3.1476997578692401</v>
      </c>
      <c r="O7631" s="1" t="s">
        <v>8812</v>
      </c>
    </row>
    <row r="7632" spans="1:15" x14ac:dyDescent="0.3">
      <c r="A7632" s="1" t="s">
        <v>75</v>
      </c>
      <c r="B7632" s="1" t="s">
        <v>5776</v>
      </c>
      <c r="C7632" s="1">
        <v>1</v>
      </c>
      <c r="D7632" s="1" t="s">
        <v>5796</v>
      </c>
      <c r="E7632" s="1">
        <v>30</v>
      </c>
      <c r="F7632" s="1" t="s">
        <v>8856</v>
      </c>
      <c r="G7632" s="1" t="s">
        <v>5803</v>
      </c>
      <c r="H7632" s="1" t="s">
        <v>8778</v>
      </c>
      <c r="I7632" s="1" t="b">
        <v>0</v>
      </c>
      <c r="J7632" s="1">
        <v>0</v>
      </c>
      <c r="K7632" s="1">
        <v>1</v>
      </c>
      <c r="L7632" s="1">
        <v>0</v>
      </c>
      <c r="M7632" s="1">
        <v>21</v>
      </c>
      <c r="N7632" s="1">
        <v>2.5423728813559299</v>
      </c>
      <c r="O7632" s="1" t="s">
        <v>8787</v>
      </c>
    </row>
    <row r="7633" spans="1:15" x14ac:dyDescent="0.3">
      <c r="A7633" s="1" t="s">
        <v>75</v>
      </c>
      <c r="B7633" s="1" t="s">
        <v>5776</v>
      </c>
      <c r="C7633" s="1">
        <v>1</v>
      </c>
      <c r="D7633" s="1" t="s">
        <v>5796</v>
      </c>
      <c r="E7633" s="1">
        <v>31</v>
      </c>
      <c r="F7633" s="1" t="s">
        <v>8857</v>
      </c>
      <c r="G7633" s="1" t="s">
        <v>5803</v>
      </c>
      <c r="H7633" s="1" t="s">
        <v>8778</v>
      </c>
      <c r="I7633" s="1" t="b">
        <v>0</v>
      </c>
      <c r="J7633" s="1">
        <v>0</v>
      </c>
      <c r="K7633" s="1">
        <v>1</v>
      </c>
      <c r="L7633" s="1">
        <v>0</v>
      </c>
      <c r="M7633" s="1">
        <v>276</v>
      </c>
      <c r="N7633" s="1">
        <v>26.285714285714199</v>
      </c>
      <c r="O7633" s="1" t="s">
        <v>8794</v>
      </c>
    </row>
    <row r="7634" spans="1:15" x14ac:dyDescent="0.3">
      <c r="A7634" s="1" t="s">
        <v>75</v>
      </c>
      <c r="B7634" s="1" t="s">
        <v>5776</v>
      </c>
      <c r="C7634" s="1">
        <v>1</v>
      </c>
      <c r="D7634" s="1" t="s">
        <v>5796</v>
      </c>
      <c r="E7634" s="1">
        <v>31</v>
      </c>
      <c r="F7634" s="1" t="s">
        <v>8857</v>
      </c>
      <c r="G7634" s="1" t="s">
        <v>5876</v>
      </c>
      <c r="H7634" s="1" t="s">
        <v>8780</v>
      </c>
      <c r="I7634" s="1" t="b">
        <v>0</v>
      </c>
      <c r="J7634" s="1">
        <v>4</v>
      </c>
      <c r="K7634" s="1">
        <v>0</v>
      </c>
      <c r="L7634" s="1">
        <v>0</v>
      </c>
      <c r="M7634" s="1">
        <v>268</v>
      </c>
      <c r="N7634" s="1">
        <v>25.523809523809501</v>
      </c>
      <c r="O7634" s="1" t="s">
        <v>8799</v>
      </c>
    </row>
    <row r="7635" spans="1:15" x14ac:dyDescent="0.3">
      <c r="A7635" s="1" t="s">
        <v>75</v>
      </c>
      <c r="B7635" s="1" t="s">
        <v>5776</v>
      </c>
      <c r="C7635" s="1">
        <v>1</v>
      </c>
      <c r="D7635" s="1" t="s">
        <v>5796</v>
      </c>
      <c r="E7635" s="1">
        <v>31</v>
      </c>
      <c r="F7635" s="1" t="s">
        <v>8857</v>
      </c>
      <c r="G7635" s="1" t="s">
        <v>5810</v>
      </c>
      <c r="H7635" s="1" t="s">
        <v>8780</v>
      </c>
      <c r="I7635" s="1" t="b">
        <v>0</v>
      </c>
      <c r="J7635" s="1">
        <v>2</v>
      </c>
      <c r="K7635" s="1">
        <v>0</v>
      </c>
      <c r="L7635" s="1">
        <v>0</v>
      </c>
      <c r="M7635" s="1">
        <v>175</v>
      </c>
      <c r="N7635" s="1">
        <v>16.6666666666666</v>
      </c>
      <c r="O7635" s="1" t="s">
        <v>8812</v>
      </c>
    </row>
    <row r="7636" spans="1:15" x14ac:dyDescent="0.3">
      <c r="A7636" s="1" t="s">
        <v>75</v>
      </c>
      <c r="B7636" s="1" t="s">
        <v>5776</v>
      </c>
      <c r="C7636" s="1">
        <v>1</v>
      </c>
      <c r="D7636" s="1" t="s">
        <v>5796</v>
      </c>
      <c r="E7636" s="1">
        <v>31</v>
      </c>
      <c r="F7636" s="1" t="s">
        <v>8857</v>
      </c>
      <c r="G7636" s="1" t="s">
        <v>5803</v>
      </c>
      <c r="H7636" s="1" t="s">
        <v>8778</v>
      </c>
      <c r="I7636" s="1" t="b">
        <v>0</v>
      </c>
      <c r="J7636" s="1">
        <v>0</v>
      </c>
      <c r="K7636" s="1">
        <v>1</v>
      </c>
      <c r="L7636" s="1">
        <v>0</v>
      </c>
      <c r="M7636" s="1">
        <v>165</v>
      </c>
      <c r="N7636" s="1">
        <v>15.714285714285699</v>
      </c>
      <c r="O7636" s="1" t="s">
        <v>8787</v>
      </c>
    </row>
    <row r="7637" spans="1:15" x14ac:dyDescent="0.3">
      <c r="A7637" s="1" t="s">
        <v>75</v>
      </c>
      <c r="B7637" s="1" t="s">
        <v>5776</v>
      </c>
      <c r="C7637" s="1">
        <v>1</v>
      </c>
      <c r="D7637" s="1" t="s">
        <v>5796</v>
      </c>
      <c r="E7637" s="1">
        <v>31</v>
      </c>
      <c r="F7637" s="1" t="s">
        <v>8857</v>
      </c>
      <c r="G7637" s="1" t="s">
        <v>5814</v>
      </c>
      <c r="H7637" s="1" t="s">
        <v>8780</v>
      </c>
      <c r="I7637" s="1" t="b">
        <v>1</v>
      </c>
      <c r="J7637" s="1">
        <v>0</v>
      </c>
      <c r="K7637" s="1">
        <v>0</v>
      </c>
      <c r="L7637" s="1">
        <v>0</v>
      </c>
      <c r="M7637" s="1">
        <v>108</v>
      </c>
      <c r="N7637" s="1">
        <v>10.285714285714199</v>
      </c>
      <c r="O7637" s="1" t="s">
        <v>8786</v>
      </c>
    </row>
    <row r="7638" spans="1:15" x14ac:dyDescent="0.3">
      <c r="A7638" s="1" t="s">
        <v>75</v>
      </c>
      <c r="B7638" s="1" t="s">
        <v>5776</v>
      </c>
      <c r="C7638" s="1">
        <v>1</v>
      </c>
      <c r="D7638" s="1" t="s">
        <v>5796</v>
      </c>
      <c r="E7638" s="1">
        <v>31</v>
      </c>
      <c r="F7638" s="1" t="s">
        <v>8857</v>
      </c>
      <c r="G7638" s="1" t="s">
        <v>5834</v>
      </c>
      <c r="H7638" s="1" t="s">
        <v>8782</v>
      </c>
      <c r="I7638" s="1" t="b">
        <v>0</v>
      </c>
      <c r="J7638" s="1">
        <v>7</v>
      </c>
      <c r="K7638" s="1">
        <v>2</v>
      </c>
      <c r="L7638" s="1">
        <v>0</v>
      </c>
      <c r="M7638" s="1">
        <v>14</v>
      </c>
      <c r="N7638" s="1">
        <v>1.3333333333333299</v>
      </c>
      <c r="O7638" s="1" t="s">
        <v>8788</v>
      </c>
    </row>
    <row r="7639" spans="1:15" x14ac:dyDescent="0.3">
      <c r="A7639" s="1" t="s">
        <v>75</v>
      </c>
      <c r="B7639" s="1" t="s">
        <v>5776</v>
      </c>
      <c r="C7639" s="1">
        <v>-1</v>
      </c>
      <c r="D7639" s="1" t="s">
        <v>5796</v>
      </c>
      <c r="E7639" s="1">
        <v>-1</v>
      </c>
      <c r="F7639" s="1" t="s">
        <v>8858</v>
      </c>
      <c r="G7639" s="1" t="s">
        <v>5814</v>
      </c>
      <c r="H7639" s="1" t="s">
        <v>8780</v>
      </c>
      <c r="I7639" s="1" t="b">
        <v>1</v>
      </c>
      <c r="J7639" s="1">
        <v>0</v>
      </c>
      <c r="K7639" s="1">
        <v>0</v>
      </c>
      <c r="L7639" s="1">
        <v>0</v>
      </c>
      <c r="M7639" s="1">
        <v>164</v>
      </c>
      <c r="N7639" s="1">
        <v>57.950530035335703</v>
      </c>
      <c r="O7639" s="1" t="s">
        <v>8786</v>
      </c>
    </row>
    <row r="7640" spans="1:15" x14ac:dyDescent="0.3">
      <c r="A7640" s="1" t="s">
        <v>75</v>
      </c>
      <c r="B7640" s="1" t="s">
        <v>5776</v>
      </c>
      <c r="C7640" s="1">
        <v>-1</v>
      </c>
      <c r="D7640" s="1" t="s">
        <v>5796</v>
      </c>
      <c r="E7640" s="1">
        <v>-1</v>
      </c>
      <c r="F7640" s="1" t="s">
        <v>8858</v>
      </c>
      <c r="G7640" s="1" t="s">
        <v>5803</v>
      </c>
      <c r="H7640" s="1" t="s">
        <v>8778</v>
      </c>
      <c r="I7640" s="1" t="b">
        <v>0</v>
      </c>
      <c r="J7640" s="1">
        <v>0</v>
      </c>
      <c r="K7640" s="1">
        <v>1</v>
      </c>
      <c r="L7640" s="1">
        <v>0</v>
      </c>
      <c r="M7640" s="1">
        <v>19</v>
      </c>
      <c r="N7640" s="1">
        <v>6.7137809187279096</v>
      </c>
      <c r="O7640" s="1" t="s">
        <v>8779</v>
      </c>
    </row>
    <row r="7641" spans="1:15" x14ac:dyDescent="0.3">
      <c r="A7641" s="1" t="s">
        <v>75</v>
      </c>
      <c r="B7641" s="1" t="s">
        <v>5776</v>
      </c>
      <c r="C7641" s="1">
        <v>-1</v>
      </c>
      <c r="D7641" s="1" t="s">
        <v>5796</v>
      </c>
      <c r="E7641" s="1">
        <v>-1</v>
      </c>
      <c r="F7641" s="1" t="s">
        <v>8858</v>
      </c>
      <c r="G7641" s="1" t="s">
        <v>5803</v>
      </c>
      <c r="H7641" s="1" t="s">
        <v>8778</v>
      </c>
      <c r="I7641" s="1" t="b">
        <v>0</v>
      </c>
      <c r="J7641" s="1">
        <v>0</v>
      </c>
      <c r="K7641" s="1">
        <v>1</v>
      </c>
      <c r="L7641" s="1">
        <v>0</v>
      </c>
      <c r="M7641" s="1">
        <v>19</v>
      </c>
      <c r="N7641" s="1">
        <v>6.7137809187279096</v>
      </c>
      <c r="O7641" s="1" t="s">
        <v>8787</v>
      </c>
    </row>
    <row r="7642" spans="1:15" x14ac:dyDescent="0.3">
      <c r="A7642" s="1" t="s">
        <v>75</v>
      </c>
      <c r="B7642" s="1" t="s">
        <v>5776</v>
      </c>
      <c r="C7642" s="1">
        <v>-1</v>
      </c>
      <c r="D7642" s="1" t="s">
        <v>5796</v>
      </c>
      <c r="E7642" s="1">
        <v>-1</v>
      </c>
      <c r="F7642" s="1" t="s">
        <v>8858</v>
      </c>
      <c r="G7642" s="1" t="s">
        <v>5801</v>
      </c>
      <c r="H7642" s="1" t="s">
        <v>8780</v>
      </c>
      <c r="I7642" s="1" t="b">
        <v>0</v>
      </c>
      <c r="J7642" s="1">
        <v>1</v>
      </c>
      <c r="K7642" s="1">
        <v>0</v>
      </c>
      <c r="L7642" s="1">
        <v>0</v>
      </c>
      <c r="M7642" s="1">
        <v>8</v>
      </c>
      <c r="N7642" s="1">
        <v>2.82685512367491</v>
      </c>
      <c r="O7642" s="1" t="s">
        <v>8781</v>
      </c>
    </row>
    <row r="7643" spans="1:15" x14ac:dyDescent="0.3">
      <c r="A7643" s="1" t="s">
        <v>75</v>
      </c>
      <c r="B7643" s="1" t="s">
        <v>5776</v>
      </c>
      <c r="C7643" s="1">
        <v>-1</v>
      </c>
      <c r="D7643" s="1" t="s">
        <v>5796</v>
      </c>
      <c r="E7643" s="1">
        <v>-1</v>
      </c>
      <c r="F7643" s="1" t="s">
        <v>8858</v>
      </c>
      <c r="G7643" s="1" t="s">
        <v>5876</v>
      </c>
      <c r="H7643" s="1" t="s">
        <v>8780</v>
      </c>
      <c r="I7643" s="1" t="b">
        <v>0</v>
      </c>
      <c r="J7643" s="1">
        <v>4</v>
      </c>
      <c r="K7643" s="1">
        <v>0</v>
      </c>
      <c r="L7643" s="1">
        <v>0</v>
      </c>
      <c r="M7643" s="1">
        <v>7</v>
      </c>
      <c r="N7643" s="1">
        <v>2.47349823321554</v>
      </c>
      <c r="O7643" s="1" t="s">
        <v>8799</v>
      </c>
    </row>
    <row r="7644" spans="1:15" x14ac:dyDescent="0.3">
      <c r="A7644" s="1" t="s">
        <v>75</v>
      </c>
      <c r="B7644" s="1" t="s">
        <v>5776</v>
      </c>
      <c r="C7644" s="1">
        <v>-1</v>
      </c>
      <c r="D7644" s="1" t="s">
        <v>5796</v>
      </c>
      <c r="E7644" s="1">
        <v>-1</v>
      </c>
      <c r="F7644" s="1" t="s">
        <v>8858</v>
      </c>
      <c r="G7644" s="1" t="s">
        <v>5834</v>
      </c>
      <c r="H7644" s="1" t="s">
        <v>8782</v>
      </c>
      <c r="I7644" s="1" t="b">
        <v>0</v>
      </c>
      <c r="J7644" s="1">
        <v>7</v>
      </c>
      <c r="K7644" s="1">
        <v>2</v>
      </c>
      <c r="L7644" s="1">
        <v>0</v>
      </c>
      <c r="M7644" s="1">
        <v>7</v>
      </c>
      <c r="N7644" s="1">
        <v>2.47349823321554</v>
      </c>
      <c r="O7644" s="1" t="s">
        <v>8788</v>
      </c>
    </row>
    <row r="7645" spans="1:15" x14ac:dyDescent="0.3">
      <c r="A7645" s="1" t="s">
        <v>75</v>
      </c>
      <c r="B7645" s="1" t="s">
        <v>5776</v>
      </c>
      <c r="C7645" s="1">
        <v>-1</v>
      </c>
      <c r="D7645" s="1" t="s">
        <v>5796</v>
      </c>
      <c r="E7645" s="1">
        <v>-1</v>
      </c>
      <c r="F7645" s="1" t="s">
        <v>8858</v>
      </c>
      <c r="G7645" s="1" t="s">
        <v>5810</v>
      </c>
      <c r="H7645" s="1" t="s">
        <v>8780</v>
      </c>
      <c r="I7645" s="1" t="b">
        <v>0</v>
      </c>
      <c r="J7645" s="1">
        <v>2</v>
      </c>
      <c r="K7645" s="1">
        <v>0</v>
      </c>
      <c r="L7645" s="1">
        <v>0</v>
      </c>
      <c r="M7645" s="1">
        <v>5</v>
      </c>
      <c r="N7645" s="1">
        <v>1.7667844522968199</v>
      </c>
      <c r="O7645" s="1" t="s">
        <v>8790</v>
      </c>
    </row>
    <row r="7646" spans="1:15" x14ac:dyDescent="0.3">
      <c r="A7646" s="1" t="s">
        <v>75</v>
      </c>
      <c r="B7646" s="1" t="s">
        <v>5776</v>
      </c>
      <c r="C7646" s="1">
        <v>-1</v>
      </c>
      <c r="D7646" s="1" t="s">
        <v>5796</v>
      </c>
      <c r="E7646" s="1">
        <v>-1</v>
      </c>
      <c r="F7646" s="1" t="s">
        <v>8858</v>
      </c>
      <c r="G7646" s="1" t="s">
        <v>5810</v>
      </c>
      <c r="H7646" s="1" t="s">
        <v>8780</v>
      </c>
      <c r="I7646" s="1" t="b">
        <v>0</v>
      </c>
      <c r="J7646" s="1">
        <v>2</v>
      </c>
      <c r="K7646" s="1">
        <v>0</v>
      </c>
      <c r="L7646" s="1">
        <v>0</v>
      </c>
      <c r="M7646" s="1">
        <v>4</v>
      </c>
      <c r="N7646" s="1">
        <v>1.4134275618374501</v>
      </c>
      <c r="O7646" s="1" t="s">
        <v>8812</v>
      </c>
    </row>
    <row r="7647" spans="1:15" x14ac:dyDescent="0.3">
      <c r="A7647" s="1" t="s">
        <v>75</v>
      </c>
      <c r="B7647" s="1" t="s">
        <v>5776</v>
      </c>
      <c r="C7647" s="1">
        <v>-1</v>
      </c>
      <c r="D7647" s="1" t="s">
        <v>5796</v>
      </c>
      <c r="E7647" s="1">
        <v>-1</v>
      </c>
      <c r="F7647" s="1" t="s">
        <v>8858</v>
      </c>
      <c r="G7647" s="1" t="s">
        <v>5816</v>
      </c>
      <c r="H7647" s="1" t="s">
        <v>8780</v>
      </c>
      <c r="I7647" s="1" t="b">
        <v>0</v>
      </c>
      <c r="J7647" s="1">
        <v>3</v>
      </c>
      <c r="K7647" s="1">
        <v>0</v>
      </c>
      <c r="L7647" s="1">
        <v>0</v>
      </c>
      <c r="M7647" s="1">
        <v>3</v>
      </c>
      <c r="N7647" s="1">
        <v>1.0600706713780901</v>
      </c>
      <c r="O7647" s="1" t="s">
        <v>8795</v>
      </c>
    </row>
    <row r="7648" spans="1:15" x14ac:dyDescent="0.3">
      <c r="A7648" s="1" t="s">
        <v>75</v>
      </c>
      <c r="B7648" s="1" t="s">
        <v>5776</v>
      </c>
      <c r="C7648" s="1">
        <v>-1</v>
      </c>
      <c r="D7648" s="1" t="s">
        <v>5796</v>
      </c>
      <c r="E7648" s="1">
        <v>-1</v>
      </c>
      <c r="F7648" s="1" t="s">
        <v>8858</v>
      </c>
      <c r="G7648" s="1" t="s">
        <v>5834</v>
      </c>
      <c r="H7648" s="1" t="s">
        <v>8780</v>
      </c>
      <c r="I7648" s="1" t="b">
        <v>0</v>
      </c>
      <c r="J7648" s="1">
        <v>11</v>
      </c>
      <c r="K7648" s="1">
        <v>0</v>
      </c>
      <c r="L7648" s="1">
        <v>0</v>
      </c>
      <c r="M7648" s="1">
        <v>3</v>
      </c>
      <c r="N7648" s="1">
        <v>1.0600706713780901</v>
      </c>
      <c r="O7648" s="1" t="s">
        <v>8859</v>
      </c>
    </row>
    <row r="7649" spans="1:15" x14ac:dyDescent="0.3">
      <c r="A7649" s="1" t="s">
        <v>75</v>
      </c>
      <c r="B7649" s="1" t="s">
        <v>5776</v>
      </c>
      <c r="C7649" s="1">
        <v>-1</v>
      </c>
      <c r="D7649" s="1" t="s">
        <v>5796</v>
      </c>
      <c r="E7649" s="1">
        <v>-1</v>
      </c>
      <c r="F7649" s="1" t="s">
        <v>8858</v>
      </c>
      <c r="G7649" s="1" t="s">
        <v>5816</v>
      </c>
      <c r="H7649" s="1" t="s">
        <v>8780</v>
      </c>
      <c r="I7649" s="1" t="b">
        <v>0</v>
      </c>
      <c r="J7649" s="1">
        <v>3</v>
      </c>
      <c r="K7649" s="1">
        <v>0</v>
      </c>
      <c r="L7649" s="1">
        <v>1</v>
      </c>
      <c r="M7649" s="1">
        <v>3</v>
      </c>
      <c r="N7649" s="1">
        <v>1.0600706713780901</v>
      </c>
      <c r="O7649" s="1" t="s">
        <v>8819</v>
      </c>
    </row>
    <row r="7650" spans="1:15" x14ac:dyDescent="0.3">
      <c r="A7650" s="1" t="s">
        <v>75</v>
      </c>
      <c r="B7650" s="1" t="s">
        <v>5776</v>
      </c>
      <c r="C7650" s="1">
        <v>-1</v>
      </c>
      <c r="D7650" s="1" t="s">
        <v>5796</v>
      </c>
      <c r="E7650" s="1">
        <v>-1</v>
      </c>
      <c r="F7650" s="1" t="s">
        <v>8860</v>
      </c>
      <c r="G7650" s="1" t="s">
        <v>5814</v>
      </c>
      <c r="H7650" s="1" t="s">
        <v>8780</v>
      </c>
      <c r="I7650" s="1" t="b">
        <v>1</v>
      </c>
      <c r="J7650" s="1">
        <v>0</v>
      </c>
      <c r="K7650" s="1">
        <v>0</v>
      </c>
      <c r="L7650" s="1">
        <v>0</v>
      </c>
      <c r="M7650" s="1">
        <v>194</v>
      </c>
      <c r="N7650" s="1">
        <v>43.400447427293003</v>
      </c>
      <c r="O7650" s="1" t="s">
        <v>8786</v>
      </c>
    </row>
    <row r="7651" spans="1:15" x14ac:dyDescent="0.3">
      <c r="A7651" s="1" t="s">
        <v>75</v>
      </c>
      <c r="B7651" s="1" t="s">
        <v>5776</v>
      </c>
      <c r="C7651" s="1">
        <v>-1</v>
      </c>
      <c r="D7651" s="1" t="s">
        <v>5796</v>
      </c>
      <c r="E7651" s="1">
        <v>-1</v>
      </c>
      <c r="F7651" s="1" t="s">
        <v>8860</v>
      </c>
      <c r="G7651" s="1" t="s">
        <v>5803</v>
      </c>
      <c r="H7651" s="1" t="s">
        <v>8778</v>
      </c>
      <c r="I7651" s="1" t="b">
        <v>0</v>
      </c>
      <c r="J7651" s="1">
        <v>0</v>
      </c>
      <c r="K7651" s="1">
        <v>1</v>
      </c>
      <c r="L7651" s="1">
        <v>0</v>
      </c>
      <c r="M7651" s="1">
        <v>45</v>
      </c>
      <c r="N7651" s="1">
        <v>10.067114093959701</v>
      </c>
      <c r="O7651" s="1" t="s">
        <v>8787</v>
      </c>
    </row>
    <row r="7652" spans="1:15" x14ac:dyDescent="0.3">
      <c r="A7652" s="1" t="s">
        <v>75</v>
      </c>
      <c r="B7652" s="1" t="s">
        <v>5776</v>
      </c>
      <c r="C7652" s="1">
        <v>-1</v>
      </c>
      <c r="D7652" s="1" t="s">
        <v>5796</v>
      </c>
      <c r="E7652" s="1">
        <v>-1</v>
      </c>
      <c r="F7652" s="1" t="s">
        <v>8860</v>
      </c>
      <c r="G7652" s="1" t="s">
        <v>5803</v>
      </c>
      <c r="H7652" s="1" t="s">
        <v>8778</v>
      </c>
      <c r="I7652" s="1" t="b">
        <v>0</v>
      </c>
      <c r="J7652" s="1">
        <v>0</v>
      </c>
      <c r="K7652" s="1">
        <v>1</v>
      </c>
      <c r="L7652" s="1">
        <v>0</v>
      </c>
      <c r="M7652" s="1">
        <v>43</v>
      </c>
      <c r="N7652" s="1">
        <v>9.6196868008948506</v>
      </c>
      <c r="O7652" s="1" t="s">
        <v>8779</v>
      </c>
    </row>
    <row r="7653" spans="1:15" x14ac:dyDescent="0.3">
      <c r="A7653" s="1" t="s">
        <v>75</v>
      </c>
      <c r="B7653" s="1" t="s">
        <v>5776</v>
      </c>
      <c r="C7653" s="1">
        <v>-1</v>
      </c>
      <c r="D7653" s="1" t="s">
        <v>5796</v>
      </c>
      <c r="E7653" s="1">
        <v>-1</v>
      </c>
      <c r="F7653" s="1" t="s">
        <v>8860</v>
      </c>
      <c r="G7653" s="1" t="s">
        <v>5834</v>
      </c>
      <c r="H7653" s="1" t="s">
        <v>8782</v>
      </c>
      <c r="I7653" s="1" t="b">
        <v>0</v>
      </c>
      <c r="J7653" s="1">
        <v>7</v>
      </c>
      <c r="K7653" s="1">
        <v>2</v>
      </c>
      <c r="L7653" s="1">
        <v>0</v>
      </c>
      <c r="M7653" s="1">
        <v>22</v>
      </c>
      <c r="N7653" s="1">
        <v>4.92170022371364</v>
      </c>
      <c r="O7653" s="1" t="s">
        <v>8788</v>
      </c>
    </row>
    <row r="7654" spans="1:15" x14ac:dyDescent="0.3">
      <c r="A7654" s="1" t="s">
        <v>75</v>
      </c>
      <c r="B7654" s="1" t="s">
        <v>5776</v>
      </c>
      <c r="C7654" s="1">
        <v>-1</v>
      </c>
      <c r="D7654" s="1" t="s">
        <v>5796</v>
      </c>
      <c r="E7654" s="1">
        <v>-1</v>
      </c>
      <c r="F7654" s="1" t="s">
        <v>8860</v>
      </c>
      <c r="G7654" s="1" t="s">
        <v>5801</v>
      </c>
      <c r="H7654" s="1" t="s">
        <v>8780</v>
      </c>
      <c r="I7654" s="1" t="b">
        <v>0</v>
      </c>
      <c r="J7654" s="1">
        <v>1</v>
      </c>
      <c r="K7654" s="1">
        <v>0</v>
      </c>
      <c r="L7654" s="1">
        <v>0</v>
      </c>
      <c r="M7654" s="1">
        <v>15</v>
      </c>
      <c r="N7654" s="1">
        <v>3.3557046979865701</v>
      </c>
      <c r="O7654" s="1" t="s">
        <v>8781</v>
      </c>
    </row>
    <row r="7655" spans="1:15" x14ac:dyDescent="0.3">
      <c r="A7655" s="1" t="s">
        <v>75</v>
      </c>
      <c r="B7655" s="1" t="s">
        <v>5776</v>
      </c>
      <c r="C7655" s="1">
        <v>-1</v>
      </c>
      <c r="D7655" s="1" t="s">
        <v>5796</v>
      </c>
      <c r="E7655" s="1">
        <v>-1</v>
      </c>
      <c r="F7655" s="1" t="s">
        <v>8860</v>
      </c>
      <c r="G7655" s="1" t="s">
        <v>5876</v>
      </c>
      <c r="H7655" s="1" t="s">
        <v>8780</v>
      </c>
      <c r="I7655" s="1" t="b">
        <v>0</v>
      </c>
      <c r="J7655" s="1">
        <v>4</v>
      </c>
      <c r="K7655" s="1">
        <v>0</v>
      </c>
      <c r="L7655" s="1">
        <v>0</v>
      </c>
      <c r="M7655" s="1">
        <v>11</v>
      </c>
      <c r="N7655" s="1">
        <v>2.46085011185682</v>
      </c>
      <c r="O7655" s="1" t="s">
        <v>8799</v>
      </c>
    </row>
    <row r="7656" spans="1:15" x14ac:dyDescent="0.3">
      <c r="A7656" s="1" t="s">
        <v>75</v>
      </c>
      <c r="B7656" s="1" t="s">
        <v>5776</v>
      </c>
      <c r="C7656" s="1">
        <v>-1</v>
      </c>
      <c r="D7656" s="1" t="s">
        <v>5796</v>
      </c>
      <c r="E7656" s="1">
        <v>-1</v>
      </c>
      <c r="F7656" s="1" t="s">
        <v>8860</v>
      </c>
      <c r="G7656" s="1" t="s">
        <v>5810</v>
      </c>
      <c r="H7656" s="1" t="s">
        <v>8780</v>
      </c>
      <c r="I7656" s="1" t="b">
        <v>0</v>
      </c>
      <c r="J7656" s="1">
        <v>2</v>
      </c>
      <c r="K7656" s="1">
        <v>0</v>
      </c>
      <c r="L7656" s="1">
        <v>0</v>
      </c>
      <c r="M7656" s="1">
        <v>11</v>
      </c>
      <c r="N7656" s="1">
        <v>2.46085011185682</v>
      </c>
      <c r="O7656" s="1" t="s">
        <v>8790</v>
      </c>
    </row>
    <row r="7657" spans="1:15" x14ac:dyDescent="0.3">
      <c r="A7657" s="1" t="s">
        <v>75</v>
      </c>
      <c r="B7657" s="1" t="s">
        <v>5776</v>
      </c>
      <c r="C7657" s="1">
        <v>-1</v>
      </c>
      <c r="D7657" s="1" t="s">
        <v>5796</v>
      </c>
      <c r="E7657" s="1">
        <v>-1</v>
      </c>
      <c r="F7657" s="1" t="s">
        <v>8860</v>
      </c>
      <c r="G7657" s="1" t="s">
        <v>5834</v>
      </c>
      <c r="H7657" s="1" t="s">
        <v>8780</v>
      </c>
      <c r="I7657" s="1" t="b">
        <v>0</v>
      </c>
      <c r="J7657" s="1">
        <v>6</v>
      </c>
      <c r="K7657" s="1">
        <v>0</v>
      </c>
      <c r="L7657" s="1">
        <v>3</v>
      </c>
      <c r="M7657" s="1">
        <v>8</v>
      </c>
      <c r="N7657" s="1">
        <v>1.7897091722595</v>
      </c>
      <c r="O7657" s="1" t="s">
        <v>8809</v>
      </c>
    </row>
    <row r="7658" spans="1:15" x14ac:dyDescent="0.3">
      <c r="A7658" s="1" t="s">
        <v>75</v>
      </c>
      <c r="B7658" s="1" t="s">
        <v>5776</v>
      </c>
      <c r="C7658" s="1">
        <v>-1</v>
      </c>
      <c r="D7658" s="1" t="s">
        <v>5796</v>
      </c>
      <c r="E7658" s="1">
        <v>-1</v>
      </c>
      <c r="F7658" s="1" t="s">
        <v>8860</v>
      </c>
      <c r="G7658" s="1" t="s">
        <v>5816</v>
      </c>
      <c r="H7658" s="1" t="s">
        <v>8780</v>
      </c>
      <c r="I7658" s="1" t="b">
        <v>0</v>
      </c>
      <c r="J7658" s="1">
        <v>3</v>
      </c>
      <c r="K7658" s="1">
        <v>0</v>
      </c>
      <c r="L7658" s="1">
        <v>0</v>
      </c>
      <c r="M7658" s="1">
        <v>7</v>
      </c>
      <c r="N7658" s="1">
        <v>1.5659955257270699</v>
      </c>
      <c r="O7658" s="1" t="s">
        <v>8795</v>
      </c>
    </row>
    <row r="7659" spans="1:15" x14ac:dyDescent="0.3">
      <c r="A7659" s="1" t="s">
        <v>75</v>
      </c>
      <c r="B7659" s="1" t="s">
        <v>5776</v>
      </c>
      <c r="C7659" s="1">
        <v>-1</v>
      </c>
      <c r="D7659" s="1" t="s">
        <v>5796</v>
      </c>
      <c r="E7659" s="1">
        <v>-1</v>
      </c>
      <c r="F7659" s="1" t="s">
        <v>8860</v>
      </c>
      <c r="G7659" s="1" t="s">
        <v>5803</v>
      </c>
      <c r="H7659" s="1" t="s">
        <v>8778</v>
      </c>
      <c r="I7659" s="1" t="b">
        <v>0</v>
      </c>
      <c r="J7659" s="1">
        <v>0</v>
      </c>
      <c r="K7659" s="1">
        <v>1</v>
      </c>
      <c r="L7659" s="1">
        <v>0</v>
      </c>
      <c r="M7659" s="1">
        <v>7</v>
      </c>
      <c r="N7659" s="1">
        <v>1.5659955257270699</v>
      </c>
      <c r="O7659" s="1" t="s">
        <v>8794</v>
      </c>
    </row>
    <row r="7660" spans="1:15" x14ac:dyDescent="0.3">
      <c r="A7660" s="1" t="s">
        <v>75</v>
      </c>
      <c r="B7660" s="1" t="s">
        <v>5776</v>
      </c>
      <c r="C7660" s="1">
        <v>-1</v>
      </c>
      <c r="D7660" s="1" t="s">
        <v>5796</v>
      </c>
      <c r="E7660" s="1">
        <v>-1</v>
      </c>
      <c r="F7660" s="1" t="s">
        <v>8860</v>
      </c>
      <c r="G7660" s="1" t="s">
        <v>5816</v>
      </c>
      <c r="H7660" s="1" t="s">
        <v>8780</v>
      </c>
      <c r="I7660" s="1" t="b">
        <v>0</v>
      </c>
      <c r="J7660" s="1">
        <v>3</v>
      </c>
      <c r="K7660" s="1">
        <v>0</v>
      </c>
      <c r="L7660" s="1">
        <v>1</v>
      </c>
      <c r="M7660" s="1">
        <v>6</v>
      </c>
      <c r="N7660" s="1">
        <v>1.34228187919463</v>
      </c>
      <c r="O7660" s="1" t="s">
        <v>8819</v>
      </c>
    </row>
    <row r="7661" spans="1:15" x14ac:dyDescent="0.3">
      <c r="A7661" s="1" t="s">
        <v>75</v>
      </c>
      <c r="B7661" s="1" t="s">
        <v>5776</v>
      </c>
      <c r="C7661" s="1">
        <v>-1</v>
      </c>
      <c r="D7661" s="1" t="s">
        <v>5796</v>
      </c>
      <c r="E7661" s="1">
        <v>-1</v>
      </c>
      <c r="F7661" s="1" t="s">
        <v>8860</v>
      </c>
      <c r="G7661" s="1" t="s">
        <v>5803</v>
      </c>
      <c r="H7661" s="1" t="s">
        <v>8784</v>
      </c>
      <c r="I7661" s="1" t="b">
        <v>0</v>
      </c>
      <c r="J7661" s="1">
        <v>0</v>
      </c>
      <c r="K7661" s="1">
        <v>1</v>
      </c>
      <c r="L7661" s="1">
        <v>0</v>
      </c>
      <c r="M7661" s="1">
        <v>5</v>
      </c>
      <c r="N7661" s="1">
        <v>1.11856823266219</v>
      </c>
      <c r="O7661" s="1" t="s">
        <v>8785</v>
      </c>
    </row>
    <row r="7662" spans="1:15" x14ac:dyDescent="0.3">
      <c r="A7662" s="1" t="s">
        <v>75</v>
      </c>
      <c r="B7662" s="1" t="s">
        <v>5776</v>
      </c>
      <c r="C7662" s="1">
        <v>-1</v>
      </c>
      <c r="D7662" s="1" t="s">
        <v>5796</v>
      </c>
      <c r="E7662" s="1">
        <v>-1</v>
      </c>
      <c r="F7662" s="1" t="s">
        <v>8860</v>
      </c>
      <c r="G7662" s="1" t="s">
        <v>5801</v>
      </c>
      <c r="H7662" s="1" t="s">
        <v>8780</v>
      </c>
      <c r="I7662" s="1" t="b">
        <v>0</v>
      </c>
      <c r="J7662" s="1">
        <v>1</v>
      </c>
      <c r="K7662" s="1">
        <v>0</v>
      </c>
      <c r="L7662" s="1">
        <v>1</v>
      </c>
      <c r="M7662" s="1">
        <v>5</v>
      </c>
      <c r="N7662" s="1">
        <v>1.11856823266219</v>
      </c>
      <c r="O7662" s="1" t="s">
        <v>8820</v>
      </c>
    </row>
    <row r="7663" spans="1:15" x14ac:dyDescent="0.3">
      <c r="A7663" s="1" t="s">
        <v>5716</v>
      </c>
      <c r="B7663" s="1" t="s">
        <v>5776</v>
      </c>
      <c r="C7663" s="1">
        <v>2</v>
      </c>
      <c r="D7663" s="1" t="s">
        <v>5920</v>
      </c>
      <c r="E7663" s="1">
        <v>0</v>
      </c>
      <c r="F7663" s="1" t="s">
        <v>8861</v>
      </c>
      <c r="G7663" s="1" t="s">
        <v>5834</v>
      </c>
      <c r="H7663" s="1" t="s">
        <v>8778</v>
      </c>
      <c r="I7663" s="1" t="b">
        <v>0</v>
      </c>
      <c r="J7663" s="1">
        <v>7</v>
      </c>
      <c r="K7663" s="1">
        <v>1</v>
      </c>
      <c r="L7663" s="1">
        <v>0</v>
      </c>
      <c r="M7663" s="1">
        <v>909</v>
      </c>
      <c r="N7663" s="1">
        <v>46.904024767801801</v>
      </c>
      <c r="O7663" s="1" t="s">
        <v>8862</v>
      </c>
    </row>
    <row r="7664" spans="1:15" x14ac:dyDescent="0.3">
      <c r="A7664" s="1" t="s">
        <v>5716</v>
      </c>
      <c r="B7664" s="1" t="s">
        <v>5776</v>
      </c>
      <c r="C7664" s="1">
        <v>2</v>
      </c>
      <c r="D7664" s="1" t="s">
        <v>5920</v>
      </c>
      <c r="E7664" s="1">
        <v>0</v>
      </c>
      <c r="F7664" s="1" t="s">
        <v>8861</v>
      </c>
      <c r="G7664" s="1" t="s">
        <v>5834</v>
      </c>
      <c r="H7664" s="1" t="s">
        <v>8782</v>
      </c>
      <c r="I7664" s="1" t="b">
        <v>0</v>
      </c>
      <c r="J7664" s="1">
        <v>8</v>
      </c>
      <c r="K7664" s="1">
        <v>2</v>
      </c>
      <c r="L7664" s="1">
        <v>0</v>
      </c>
      <c r="M7664" s="1">
        <v>800</v>
      </c>
      <c r="N7664" s="1">
        <v>41.279669762641802</v>
      </c>
      <c r="O7664" s="1" t="s">
        <v>8863</v>
      </c>
    </row>
    <row r="7665" spans="1:15" x14ac:dyDescent="0.3">
      <c r="A7665" s="1" t="s">
        <v>5716</v>
      </c>
      <c r="B7665" s="1" t="s">
        <v>5776</v>
      </c>
      <c r="C7665" s="1">
        <v>2</v>
      </c>
      <c r="D7665" s="1" t="s">
        <v>5920</v>
      </c>
      <c r="E7665" s="1">
        <v>0</v>
      </c>
      <c r="F7665" s="1" t="s">
        <v>8861</v>
      </c>
      <c r="G7665" s="1" t="s">
        <v>5834</v>
      </c>
      <c r="H7665" s="1" t="s">
        <v>8778</v>
      </c>
      <c r="I7665" s="1" t="b">
        <v>0</v>
      </c>
      <c r="J7665" s="1">
        <v>7</v>
      </c>
      <c r="K7665" s="1">
        <v>1</v>
      </c>
      <c r="L7665" s="1">
        <v>0</v>
      </c>
      <c r="M7665" s="1">
        <v>39</v>
      </c>
      <c r="N7665" s="1">
        <v>2.01238390092879</v>
      </c>
      <c r="O7665" s="1" t="s">
        <v>8864</v>
      </c>
    </row>
    <row r="7666" spans="1:15" x14ac:dyDescent="0.3">
      <c r="A7666" s="1" t="s">
        <v>5716</v>
      </c>
      <c r="B7666" s="1" t="s">
        <v>5776</v>
      </c>
      <c r="C7666" s="1">
        <v>2</v>
      </c>
      <c r="D7666" s="1" t="s">
        <v>5920</v>
      </c>
      <c r="E7666" s="1">
        <v>0</v>
      </c>
      <c r="F7666" s="1" t="s">
        <v>8861</v>
      </c>
      <c r="G7666" s="1" t="s">
        <v>5803</v>
      </c>
      <c r="H7666" s="1" t="s">
        <v>8778</v>
      </c>
      <c r="I7666" s="1" t="b">
        <v>0</v>
      </c>
      <c r="J7666" s="1">
        <v>0</v>
      </c>
      <c r="K7666" s="1">
        <v>1</v>
      </c>
      <c r="L7666" s="1">
        <v>0</v>
      </c>
      <c r="M7666" s="1">
        <v>31</v>
      </c>
      <c r="N7666" s="1">
        <v>1.5995872033023699</v>
      </c>
      <c r="O7666" s="1" t="s">
        <v>8779</v>
      </c>
    </row>
    <row r="7667" spans="1:15" x14ac:dyDescent="0.3">
      <c r="A7667" s="1" t="s">
        <v>5716</v>
      </c>
      <c r="B7667" s="1" t="s">
        <v>5776</v>
      </c>
      <c r="C7667" s="1">
        <v>2</v>
      </c>
      <c r="D7667" s="1" t="s">
        <v>5920</v>
      </c>
      <c r="E7667" s="1">
        <v>0</v>
      </c>
      <c r="F7667" s="1" t="s">
        <v>8861</v>
      </c>
      <c r="G7667" s="1" t="s">
        <v>5834</v>
      </c>
      <c r="H7667" s="1" t="s">
        <v>8782</v>
      </c>
      <c r="I7667" s="1" t="b">
        <v>0</v>
      </c>
      <c r="J7667" s="1">
        <v>7</v>
      </c>
      <c r="K7667" s="1">
        <v>2</v>
      </c>
      <c r="L7667" s="1">
        <v>0</v>
      </c>
      <c r="M7667" s="1">
        <v>29</v>
      </c>
      <c r="N7667" s="1">
        <v>1.4963880288957601</v>
      </c>
      <c r="O7667" s="1" t="s">
        <v>8788</v>
      </c>
    </row>
    <row r="7668" spans="1:15" x14ac:dyDescent="0.3">
      <c r="A7668" s="1" t="s">
        <v>5716</v>
      </c>
      <c r="B7668" s="1" t="s">
        <v>5776</v>
      </c>
      <c r="C7668" s="1">
        <v>2</v>
      </c>
      <c r="D7668" s="1" t="s">
        <v>5920</v>
      </c>
      <c r="E7668" s="1">
        <v>1</v>
      </c>
      <c r="F7668" s="1" t="s">
        <v>8865</v>
      </c>
      <c r="G7668" s="1" t="s">
        <v>5834</v>
      </c>
      <c r="H7668" s="1" t="s">
        <v>8778</v>
      </c>
      <c r="I7668" s="1" t="b">
        <v>0</v>
      </c>
      <c r="J7668" s="1">
        <v>7</v>
      </c>
      <c r="K7668" s="1">
        <v>1</v>
      </c>
      <c r="L7668" s="1">
        <v>0</v>
      </c>
      <c r="M7668" s="1">
        <v>1066</v>
      </c>
      <c r="N7668" s="1">
        <v>51.078102539530398</v>
      </c>
      <c r="O7668" s="1" t="s">
        <v>8862</v>
      </c>
    </row>
    <row r="7669" spans="1:15" x14ac:dyDescent="0.3">
      <c r="A7669" s="1" t="s">
        <v>5716</v>
      </c>
      <c r="B7669" s="1" t="s">
        <v>5776</v>
      </c>
      <c r="C7669" s="1">
        <v>2</v>
      </c>
      <c r="D7669" s="1" t="s">
        <v>5920</v>
      </c>
      <c r="E7669" s="1">
        <v>1</v>
      </c>
      <c r="F7669" s="1" t="s">
        <v>8865</v>
      </c>
      <c r="G7669" s="1" t="s">
        <v>5834</v>
      </c>
      <c r="H7669" s="1" t="s">
        <v>8778</v>
      </c>
      <c r="I7669" s="1" t="b">
        <v>0</v>
      </c>
      <c r="J7669" s="1">
        <v>7</v>
      </c>
      <c r="K7669" s="1">
        <v>1</v>
      </c>
      <c r="L7669" s="1">
        <v>0</v>
      </c>
      <c r="M7669" s="1">
        <v>476</v>
      </c>
      <c r="N7669" s="1">
        <v>22.807858169621401</v>
      </c>
      <c r="O7669" s="1" t="s">
        <v>8864</v>
      </c>
    </row>
    <row r="7670" spans="1:15" x14ac:dyDescent="0.3">
      <c r="A7670" s="1" t="s">
        <v>5716</v>
      </c>
      <c r="B7670" s="1" t="s">
        <v>5776</v>
      </c>
      <c r="C7670" s="1">
        <v>2</v>
      </c>
      <c r="D7670" s="1" t="s">
        <v>5920</v>
      </c>
      <c r="E7670" s="1">
        <v>1</v>
      </c>
      <c r="F7670" s="1" t="s">
        <v>8865</v>
      </c>
      <c r="G7670" s="1" t="s">
        <v>5834</v>
      </c>
      <c r="H7670" s="1" t="s">
        <v>8782</v>
      </c>
      <c r="I7670" s="1" t="b">
        <v>0</v>
      </c>
      <c r="J7670" s="1">
        <v>8</v>
      </c>
      <c r="K7670" s="1">
        <v>2</v>
      </c>
      <c r="L7670" s="1">
        <v>0</v>
      </c>
      <c r="M7670" s="1">
        <v>108</v>
      </c>
      <c r="N7670" s="1">
        <v>5.17489218974604</v>
      </c>
      <c r="O7670" s="1" t="s">
        <v>8863</v>
      </c>
    </row>
    <row r="7671" spans="1:15" x14ac:dyDescent="0.3">
      <c r="A7671" s="1" t="s">
        <v>5716</v>
      </c>
      <c r="B7671" s="1" t="s">
        <v>5776</v>
      </c>
      <c r="C7671" s="1">
        <v>2</v>
      </c>
      <c r="D7671" s="1" t="s">
        <v>5920</v>
      </c>
      <c r="E7671" s="1">
        <v>1</v>
      </c>
      <c r="F7671" s="1" t="s">
        <v>8865</v>
      </c>
      <c r="G7671" s="1" t="s">
        <v>5834</v>
      </c>
      <c r="H7671" s="1" t="s">
        <v>8780</v>
      </c>
      <c r="I7671" s="1" t="b">
        <v>0</v>
      </c>
      <c r="J7671" s="1">
        <v>10</v>
      </c>
      <c r="K7671" s="1">
        <v>0</v>
      </c>
      <c r="L7671" s="1">
        <v>0</v>
      </c>
      <c r="M7671" s="1">
        <v>58</v>
      </c>
      <c r="N7671" s="1">
        <v>2.7791087685673199</v>
      </c>
      <c r="O7671" s="1" t="s">
        <v>8866</v>
      </c>
    </row>
    <row r="7672" spans="1:15" x14ac:dyDescent="0.3">
      <c r="A7672" s="1" t="s">
        <v>5716</v>
      </c>
      <c r="B7672" s="1" t="s">
        <v>5776</v>
      </c>
      <c r="C7672" s="1">
        <v>2</v>
      </c>
      <c r="D7672" s="1" t="s">
        <v>5920</v>
      </c>
      <c r="E7672" s="1">
        <v>1</v>
      </c>
      <c r="F7672" s="1" t="s">
        <v>8865</v>
      </c>
      <c r="G7672" s="1" t="s">
        <v>5803</v>
      </c>
      <c r="H7672" s="1" t="s">
        <v>8778</v>
      </c>
      <c r="I7672" s="1" t="b">
        <v>0</v>
      </c>
      <c r="J7672" s="1">
        <v>0</v>
      </c>
      <c r="K7672" s="1">
        <v>1</v>
      </c>
      <c r="L7672" s="1">
        <v>0</v>
      </c>
      <c r="M7672" s="1">
        <v>53</v>
      </c>
      <c r="N7672" s="1">
        <v>2.5395304264494398</v>
      </c>
      <c r="O7672" s="1" t="s">
        <v>8779</v>
      </c>
    </row>
    <row r="7673" spans="1:15" x14ac:dyDescent="0.3">
      <c r="A7673" s="1" t="s">
        <v>5716</v>
      </c>
      <c r="B7673" s="1" t="s">
        <v>5776</v>
      </c>
      <c r="C7673" s="1">
        <v>2</v>
      </c>
      <c r="D7673" s="1" t="s">
        <v>5920</v>
      </c>
      <c r="E7673" s="1">
        <v>1</v>
      </c>
      <c r="F7673" s="1" t="s">
        <v>8865</v>
      </c>
      <c r="G7673" s="1" t="s">
        <v>5810</v>
      </c>
      <c r="H7673" s="1" t="s">
        <v>8780</v>
      </c>
      <c r="I7673" s="1" t="b">
        <v>0</v>
      </c>
      <c r="J7673" s="1">
        <v>2</v>
      </c>
      <c r="K7673" s="1">
        <v>0</v>
      </c>
      <c r="L7673" s="1">
        <v>0</v>
      </c>
      <c r="M7673" s="1">
        <v>45</v>
      </c>
      <c r="N7673" s="1">
        <v>2.1562050790608498</v>
      </c>
      <c r="O7673" s="1" t="s">
        <v>8812</v>
      </c>
    </row>
    <row r="7674" spans="1:15" x14ac:dyDescent="0.3">
      <c r="A7674" s="1" t="s">
        <v>5716</v>
      </c>
      <c r="B7674" s="1" t="s">
        <v>5776</v>
      </c>
      <c r="C7674" s="1">
        <v>2</v>
      </c>
      <c r="D7674" s="1" t="s">
        <v>5920</v>
      </c>
      <c r="E7674" s="1">
        <v>1</v>
      </c>
      <c r="F7674" s="1" t="s">
        <v>8865</v>
      </c>
      <c r="G7674" s="1" t="s">
        <v>5801</v>
      </c>
      <c r="H7674" s="1" t="s">
        <v>8780</v>
      </c>
      <c r="I7674" s="1" t="b">
        <v>0</v>
      </c>
      <c r="J7674" s="1">
        <v>1</v>
      </c>
      <c r="K7674" s="1">
        <v>0</v>
      </c>
      <c r="L7674" s="1">
        <v>0</v>
      </c>
      <c r="M7674" s="1">
        <v>33</v>
      </c>
      <c r="N7674" s="1">
        <v>1.5812170579779501</v>
      </c>
      <c r="O7674" s="1" t="s">
        <v>8781</v>
      </c>
    </row>
    <row r="7675" spans="1:15" x14ac:dyDescent="0.3">
      <c r="A7675" s="1" t="s">
        <v>5716</v>
      </c>
      <c r="B7675" s="1" t="s">
        <v>5776</v>
      </c>
      <c r="C7675" s="1">
        <v>2</v>
      </c>
      <c r="D7675" s="1" t="s">
        <v>5920</v>
      </c>
      <c r="E7675" s="1">
        <v>1</v>
      </c>
      <c r="F7675" s="1" t="s">
        <v>8865</v>
      </c>
      <c r="G7675" s="1" t="s">
        <v>5834</v>
      </c>
      <c r="H7675" s="1" t="s">
        <v>8778</v>
      </c>
      <c r="I7675" s="1" t="b">
        <v>0</v>
      </c>
      <c r="J7675" s="1">
        <v>7</v>
      </c>
      <c r="K7675" s="1">
        <v>1</v>
      </c>
      <c r="L7675" s="1">
        <v>0</v>
      </c>
      <c r="M7675" s="1">
        <v>32</v>
      </c>
      <c r="N7675" s="1">
        <v>1.5333013895543799</v>
      </c>
      <c r="O7675" s="1" t="s">
        <v>8867</v>
      </c>
    </row>
    <row r="7676" spans="1:15" x14ac:dyDescent="0.3">
      <c r="A7676" s="1" t="s">
        <v>5716</v>
      </c>
      <c r="B7676" s="1" t="s">
        <v>5776</v>
      </c>
      <c r="C7676" s="1">
        <v>2</v>
      </c>
      <c r="D7676" s="1" t="s">
        <v>5920</v>
      </c>
      <c r="E7676" s="1">
        <v>2</v>
      </c>
      <c r="F7676" s="1" t="s">
        <v>8868</v>
      </c>
      <c r="G7676" s="1" t="s">
        <v>5834</v>
      </c>
      <c r="H7676" s="1" t="s">
        <v>8778</v>
      </c>
      <c r="I7676" s="1" t="b">
        <v>0</v>
      </c>
      <c r="J7676" s="1">
        <v>7</v>
      </c>
      <c r="K7676" s="1">
        <v>1</v>
      </c>
      <c r="L7676" s="1">
        <v>0</v>
      </c>
      <c r="M7676" s="1">
        <v>1731</v>
      </c>
      <c r="N7676" s="1">
        <v>88.906009244992205</v>
      </c>
      <c r="O7676" s="1" t="s">
        <v>8862</v>
      </c>
    </row>
    <row r="7677" spans="1:15" x14ac:dyDescent="0.3">
      <c r="A7677" s="1" t="s">
        <v>5716</v>
      </c>
      <c r="B7677" s="1" t="s">
        <v>5776</v>
      </c>
      <c r="C7677" s="1">
        <v>2</v>
      </c>
      <c r="D7677" s="1" t="s">
        <v>5920</v>
      </c>
      <c r="E7677" s="1">
        <v>2</v>
      </c>
      <c r="F7677" s="1" t="s">
        <v>8868</v>
      </c>
      <c r="G7677" s="1" t="s">
        <v>5803</v>
      </c>
      <c r="H7677" s="1" t="s">
        <v>8778</v>
      </c>
      <c r="I7677" s="1" t="b">
        <v>0</v>
      </c>
      <c r="J7677" s="1">
        <v>0</v>
      </c>
      <c r="K7677" s="1">
        <v>1</v>
      </c>
      <c r="L7677" s="1">
        <v>0</v>
      </c>
      <c r="M7677" s="1">
        <v>69</v>
      </c>
      <c r="N7677" s="1">
        <v>3.5439137134052299</v>
      </c>
      <c r="O7677" s="1" t="s">
        <v>8779</v>
      </c>
    </row>
    <row r="7678" spans="1:15" x14ac:dyDescent="0.3">
      <c r="A7678" s="1" t="s">
        <v>5716</v>
      </c>
      <c r="B7678" s="1" t="s">
        <v>5776</v>
      </c>
      <c r="C7678" s="1">
        <v>2</v>
      </c>
      <c r="D7678" s="1" t="s">
        <v>5920</v>
      </c>
      <c r="E7678" s="1">
        <v>2</v>
      </c>
      <c r="F7678" s="1" t="s">
        <v>8868</v>
      </c>
      <c r="G7678" s="1" t="s">
        <v>5816</v>
      </c>
      <c r="H7678" s="1" t="s">
        <v>8780</v>
      </c>
      <c r="I7678" s="1" t="b">
        <v>0</v>
      </c>
      <c r="J7678" s="1">
        <v>3</v>
      </c>
      <c r="K7678" s="1">
        <v>0</v>
      </c>
      <c r="L7678" s="1">
        <v>1</v>
      </c>
      <c r="M7678" s="1">
        <v>24</v>
      </c>
      <c r="N7678" s="1">
        <v>1.2326656394452999</v>
      </c>
      <c r="O7678" s="1" t="s">
        <v>8819</v>
      </c>
    </row>
    <row r="7679" spans="1:15" x14ac:dyDescent="0.3">
      <c r="A7679" s="1" t="s">
        <v>5716</v>
      </c>
      <c r="B7679" s="1" t="s">
        <v>5776</v>
      </c>
      <c r="C7679" s="1">
        <v>2</v>
      </c>
      <c r="D7679" s="1" t="s">
        <v>5920</v>
      </c>
      <c r="E7679" s="1">
        <v>3</v>
      </c>
      <c r="F7679" s="1" t="s">
        <v>8869</v>
      </c>
      <c r="G7679" s="1" t="s">
        <v>5834</v>
      </c>
      <c r="H7679" s="1" t="s">
        <v>8778</v>
      </c>
      <c r="I7679" s="1" t="b">
        <v>0</v>
      </c>
      <c r="J7679" s="1">
        <v>7</v>
      </c>
      <c r="K7679" s="1">
        <v>1</v>
      </c>
      <c r="L7679" s="1">
        <v>0</v>
      </c>
      <c r="M7679" s="1">
        <v>1123</v>
      </c>
      <c r="N7679" s="1">
        <v>55.347461803844197</v>
      </c>
      <c r="O7679" s="1" t="s">
        <v>8862</v>
      </c>
    </row>
    <row r="7680" spans="1:15" x14ac:dyDescent="0.3">
      <c r="A7680" s="1" t="s">
        <v>5716</v>
      </c>
      <c r="B7680" s="1" t="s">
        <v>5776</v>
      </c>
      <c r="C7680" s="1">
        <v>2</v>
      </c>
      <c r="D7680" s="1" t="s">
        <v>5920</v>
      </c>
      <c r="E7680" s="1">
        <v>3</v>
      </c>
      <c r="F7680" s="1" t="s">
        <v>8869</v>
      </c>
      <c r="G7680" s="1" t="s">
        <v>5816</v>
      </c>
      <c r="H7680" s="1" t="s">
        <v>8780</v>
      </c>
      <c r="I7680" s="1" t="b">
        <v>0</v>
      </c>
      <c r="J7680" s="1">
        <v>3</v>
      </c>
      <c r="K7680" s="1">
        <v>0</v>
      </c>
      <c r="L7680" s="1">
        <v>1</v>
      </c>
      <c r="M7680" s="1">
        <v>269</v>
      </c>
      <c r="N7680" s="1">
        <v>13.257762444553901</v>
      </c>
      <c r="O7680" s="1" t="s">
        <v>8819</v>
      </c>
    </row>
    <row r="7681" spans="1:15" x14ac:dyDescent="0.3">
      <c r="A7681" s="1" t="s">
        <v>5716</v>
      </c>
      <c r="B7681" s="1" t="s">
        <v>5776</v>
      </c>
      <c r="C7681" s="1">
        <v>2</v>
      </c>
      <c r="D7681" s="1" t="s">
        <v>5920</v>
      </c>
      <c r="E7681" s="1">
        <v>3</v>
      </c>
      <c r="F7681" s="1" t="s">
        <v>8869</v>
      </c>
      <c r="G7681" s="1" t="s">
        <v>5834</v>
      </c>
      <c r="H7681" s="1" t="s">
        <v>8778</v>
      </c>
      <c r="I7681" s="1" t="b">
        <v>0</v>
      </c>
      <c r="J7681" s="1">
        <v>7</v>
      </c>
      <c r="K7681" s="1">
        <v>1</v>
      </c>
      <c r="L7681" s="1">
        <v>0</v>
      </c>
      <c r="M7681" s="1">
        <v>241</v>
      </c>
      <c r="N7681" s="1">
        <v>11.877772301626401</v>
      </c>
      <c r="O7681" s="1" t="s">
        <v>8864</v>
      </c>
    </row>
    <row r="7682" spans="1:15" x14ac:dyDescent="0.3">
      <c r="A7682" s="1" t="s">
        <v>5716</v>
      </c>
      <c r="B7682" s="1" t="s">
        <v>5776</v>
      </c>
      <c r="C7682" s="1">
        <v>2</v>
      </c>
      <c r="D7682" s="1" t="s">
        <v>5920</v>
      </c>
      <c r="E7682" s="1">
        <v>3</v>
      </c>
      <c r="F7682" s="1" t="s">
        <v>8869</v>
      </c>
      <c r="G7682" s="1" t="s">
        <v>5834</v>
      </c>
      <c r="H7682" s="1" t="s">
        <v>8782</v>
      </c>
      <c r="I7682" s="1" t="b">
        <v>0</v>
      </c>
      <c r="J7682" s="1">
        <v>8</v>
      </c>
      <c r="K7682" s="1">
        <v>2</v>
      </c>
      <c r="L7682" s="1">
        <v>0</v>
      </c>
      <c r="M7682" s="1">
        <v>106</v>
      </c>
      <c r="N7682" s="1">
        <v>5.2242483982257202</v>
      </c>
      <c r="O7682" s="1" t="s">
        <v>8863</v>
      </c>
    </row>
    <row r="7683" spans="1:15" x14ac:dyDescent="0.3">
      <c r="A7683" s="1" t="s">
        <v>5716</v>
      </c>
      <c r="B7683" s="1" t="s">
        <v>5776</v>
      </c>
      <c r="C7683" s="1">
        <v>2</v>
      </c>
      <c r="D7683" s="1" t="s">
        <v>5920</v>
      </c>
      <c r="E7683" s="1">
        <v>3</v>
      </c>
      <c r="F7683" s="1" t="s">
        <v>8869</v>
      </c>
      <c r="G7683" s="1" t="s">
        <v>5803</v>
      </c>
      <c r="H7683" s="1" t="s">
        <v>8778</v>
      </c>
      <c r="I7683" s="1" t="b">
        <v>0</v>
      </c>
      <c r="J7683" s="1">
        <v>0</v>
      </c>
      <c r="K7683" s="1">
        <v>1</v>
      </c>
      <c r="L7683" s="1">
        <v>0</v>
      </c>
      <c r="M7683" s="1">
        <v>45</v>
      </c>
      <c r="N7683" s="1">
        <v>2.2178413011335598</v>
      </c>
      <c r="O7683" s="1" t="s">
        <v>8779</v>
      </c>
    </row>
    <row r="7684" spans="1:15" x14ac:dyDescent="0.3">
      <c r="A7684" s="1" t="s">
        <v>5716</v>
      </c>
      <c r="B7684" s="1" t="s">
        <v>5776</v>
      </c>
      <c r="C7684" s="1">
        <v>2</v>
      </c>
      <c r="D7684" s="1" t="s">
        <v>5920</v>
      </c>
      <c r="E7684" s="1">
        <v>3</v>
      </c>
      <c r="F7684" s="1" t="s">
        <v>8869</v>
      </c>
      <c r="G7684" s="1" t="s">
        <v>5801</v>
      </c>
      <c r="H7684" s="1" t="s">
        <v>8780</v>
      </c>
      <c r="I7684" s="1" t="b">
        <v>0</v>
      </c>
      <c r="J7684" s="1">
        <v>1</v>
      </c>
      <c r="K7684" s="1">
        <v>0</v>
      </c>
      <c r="L7684" s="1">
        <v>1</v>
      </c>
      <c r="M7684" s="1">
        <v>36</v>
      </c>
      <c r="N7684" s="1">
        <v>1.7742730409068499</v>
      </c>
      <c r="O7684" s="1" t="s">
        <v>8820</v>
      </c>
    </row>
    <row r="7685" spans="1:15" x14ac:dyDescent="0.3">
      <c r="A7685" s="1" t="s">
        <v>5716</v>
      </c>
      <c r="B7685" s="1" t="s">
        <v>5776</v>
      </c>
      <c r="C7685" s="1">
        <v>2</v>
      </c>
      <c r="D7685" s="1" t="s">
        <v>5920</v>
      </c>
      <c r="E7685" s="1">
        <v>4</v>
      </c>
      <c r="F7685" s="1" t="s">
        <v>8870</v>
      </c>
      <c r="G7685" s="1" t="s">
        <v>5834</v>
      </c>
      <c r="H7685" s="1" t="s">
        <v>8778</v>
      </c>
      <c r="I7685" s="1" t="b">
        <v>0</v>
      </c>
      <c r="J7685" s="1">
        <v>7</v>
      </c>
      <c r="K7685" s="1">
        <v>1</v>
      </c>
      <c r="L7685" s="1">
        <v>0</v>
      </c>
      <c r="M7685" s="1">
        <v>1646</v>
      </c>
      <c r="N7685" s="1">
        <v>43.0439330543933</v>
      </c>
      <c r="O7685" s="1" t="s">
        <v>8862</v>
      </c>
    </row>
    <row r="7686" spans="1:15" x14ac:dyDescent="0.3">
      <c r="A7686" s="1" t="s">
        <v>5716</v>
      </c>
      <c r="B7686" s="1" t="s">
        <v>5776</v>
      </c>
      <c r="C7686" s="1">
        <v>2</v>
      </c>
      <c r="D7686" s="1" t="s">
        <v>5920</v>
      </c>
      <c r="E7686" s="1">
        <v>4</v>
      </c>
      <c r="F7686" s="1" t="s">
        <v>8870</v>
      </c>
      <c r="G7686" s="1" t="s">
        <v>5834</v>
      </c>
      <c r="H7686" s="1" t="s">
        <v>8778</v>
      </c>
      <c r="I7686" s="1" t="b">
        <v>0</v>
      </c>
      <c r="J7686" s="1">
        <v>7</v>
      </c>
      <c r="K7686" s="1">
        <v>1</v>
      </c>
      <c r="L7686" s="1">
        <v>0</v>
      </c>
      <c r="M7686" s="1">
        <v>614</v>
      </c>
      <c r="N7686" s="1">
        <v>16.056485355648501</v>
      </c>
      <c r="O7686" s="1" t="s">
        <v>8864</v>
      </c>
    </row>
    <row r="7687" spans="1:15" x14ac:dyDescent="0.3">
      <c r="A7687" s="1" t="s">
        <v>5716</v>
      </c>
      <c r="B7687" s="1" t="s">
        <v>5776</v>
      </c>
      <c r="C7687" s="1">
        <v>2</v>
      </c>
      <c r="D7687" s="1" t="s">
        <v>5920</v>
      </c>
      <c r="E7687" s="1">
        <v>4</v>
      </c>
      <c r="F7687" s="1" t="s">
        <v>8870</v>
      </c>
      <c r="G7687" s="1" t="s">
        <v>5834</v>
      </c>
      <c r="H7687" s="1" t="s">
        <v>8778</v>
      </c>
      <c r="I7687" s="1" t="b">
        <v>0</v>
      </c>
      <c r="J7687" s="1">
        <v>6</v>
      </c>
      <c r="K7687" s="1">
        <v>1</v>
      </c>
      <c r="L7687" s="1">
        <v>19</v>
      </c>
      <c r="M7687" s="1">
        <v>344</v>
      </c>
      <c r="N7687" s="1">
        <v>8.99581589958159</v>
      </c>
      <c r="O7687" s="1" t="s">
        <v>8871</v>
      </c>
    </row>
    <row r="7688" spans="1:15" x14ac:dyDescent="0.3">
      <c r="A7688" s="1" t="s">
        <v>5716</v>
      </c>
      <c r="B7688" s="1" t="s">
        <v>5776</v>
      </c>
      <c r="C7688" s="1">
        <v>2</v>
      </c>
      <c r="D7688" s="1" t="s">
        <v>5920</v>
      </c>
      <c r="E7688" s="1">
        <v>4</v>
      </c>
      <c r="F7688" s="1" t="s">
        <v>8870</v>
      </c>
      <c r="G7688" s="1" t="s">
        <v>5801</v>
      </c>
      <c r="H7688" s="1" t="s">
        <v>8780</v>
      </c>
      <c r="I7688" s="1" t="b">
        <v>0</v>
      </c>
      <c r="J7688" s="1">
        <v>1</v>
      </c>
      <c r="K7688" s="1">
        <v>0</v>
      </c>
      <c r="L7688" s="1">
        <v>1</v>
      </c>
      <c r="M7688" s="1">
        <v>285</v>
      </c>
      <c r="N7688" s="1">
        <v>7.4529288702928804</v>
      </c>
      <c r="O7688" s="1" t="s">
        <v>8820</v>
      </c>
    </row>
    <row r="7689" spans="1:15" x14ac:dyDescent="0.3">
      <c r="A7689" s="1" t="s">
        <v>5716</v>
      </c>
      <c r="B7689" s="1" t="s">
        <v>5776</v>
      </c>
      <c r="C7689" s="1">
        <v>2</v>
      </c>
      <c r="D7689" s="1" t="s">
        <v>5920</v>
      </c>
      <c r="E7689" s="1">
        <v>4</v>
      </c>
      <c r="F7689" s="1" t="s">
        <v>8870</v>
      </c>
      <c r="G7689" s="1" t="s">
        <v>5801</v>
      </c>
      <c r="H7689" s="1" t="s">
        <v>8780</v>
      </c>
      <c r="I7689" s="1" t="b">
        <v>0</v>
      </c>
      <c r="J7689" s="1">
        <v>1</v>
      </c>
      <c r="K7689" s="1">
        <v>0</v>
      </c>
      <c r="L7689" s="1">
        <v>0</v>
      </c>
      <c r="M7689" s="1">
        <v>222</v>
      </c>
      <c r="N7689" s="1">
        <v>5.8054393305439298</v>
      </c>
      <c r="O7689" s="1" t="s">
        <v>8781</v>
      </c>
    </row>
    <row r="7690" spans="1:15" x14ac:dyDescent="0.3">
      <c r="A7690" s="1" t="s">
        <v>5716</v>
      </c>
      <c r="B7690" s="1" t="s">
        <v>5776</v>
      </c>
      <c r="C7690" s="1">
        <v>2</v>
      </c>
      <c r="D7690" s="1" t="s">
        <v>5920</v>
      </c>
      <c r="E7690" s="1">
        <v>4</v>
      </c>
      <c r="F7690" s="1" t="s">
        <v>8870</v>
      </c>
      <c r="G7690" s="1" t="s">
        <v>5803</v>
      </c>
      <c r="H7690" s="1" t="s">
        <v>8778</v>
      </c>
      <c r="I7690" s="1" t="b">
        <v>0</v>
      </c>
      <c r="J7690" s="1">
        <v>0</v>
      </c>
      <c r="K7690" s="1">
        <v>1</v>
      </c>
      <c r="L7690" s="1">
        <v>0</v>
      </c>
      <c r="M7690" s="1">
        <v>93</v>
      </c>
      <c r="N7690" s="1">
        <v>2.43200836820083</v>
      </c>
      <c r="O7690" s="1" t="s">
        <v>8779</v>
      </c>
    </row>
    <row r="7691" spans="1:15" x14ac:dyDescent="0.3">
      <c r="A7691" s="1" t="s">
        <v>5716</v>
      </c>
      <c r="B7691" s="1" t="s">
        <v>5776</v>
      </c>
      <c r="C7691" s="1">
        <v>2</v>
      </c>
      <c r="D7691" s="1" t="s">
        <v>5920</v>
      </c>
      <c r="E7691" s="1">
        <v>4</v>
      </c>
      <c r="F7691" s="1" t="s">
        <v>8870</v>
      </c>
      <c r="G7691" s="1" t="s">
        <v>5834</v>
      </c>
      <c r="H7691" s="1" t="s">
        <v>8782</v>
      </c>
      <c r="I7691" s="1" t="b">
        <v>0</v>
      </c>
      <c r="J7691" s="1">
        <v>8</v>
      </c>
      <c r="K7691" s="1">
        <v>2</v>
      </c>
      <c r="L7691" s="1">
        <v>0</v>
      </c>
      <c r="M7691" s="1">
        <v>52</v>
      </c>
      <c r="N7691" s="1">
        <v>1.35983263598326</v>
      </c>
      <c r="O7691" s="1" t="s">
        <v>8863</v>
      </c>
    </row>
    <row r="7692" spans="1:15" x14ac:dyDescent="0.3">
      <c r="A7692" s="1" t="s">
        <v>5716</v>
      </c>
      <c r="B7692" s="1" t="s">
        <v>5776</v>
      </c>
      <c r="C7692" s="1">
        <v>2</v>
      </c>
      <c r="D7692" s="1" t="s">
        <v>5920</v>
      </c>
      <c r="E7692" s="1">
        <v>4</v>
      </c>
      <c r="F7692" s="1" t="s">
        <v>8870</v>
      </c>
      <c r="G7692" s="1" t="s">
        <v>5834</v>
      </c>
      <c r="H7692" s="1" t="s">
        <v>8780</v>
      </c>
      <c r="I7692" s="1" t="b">
        <v>0</v>
      </c>
      <c r="J7692" s="1">
        <v>26</v>
      </c>
      <c r="K7692" s="1">
        <v>0</v>
      </c>
      <c r="L7692" s="1">
        <v>0</v>
      </c>
      <c r="M7692" s="1">
        <v>40</v>
      </c>
      <c r="N7692" s="1">
        <v>1.04602510460251</v>
      </c>
      <c r="O7692" s="1" t="e">
        <f>-------------cggagctcttgtcatgccgtacgcttt</f>
        <v>#NAME?</v>
      </c>
    </row>
    <row r="7693" spans="1:15" x14ac:dyDescent="0.3">
      <c r="A7693" s="1" t="s">
        <v>5716</v>
      </c>
      <c r="B7693" s="1" t="s">
        <v>5776</v>
      </c>
      <c r="C7693" s="1">
        <v>2</v>
      </c>
      <c r="D7693" s="1" t="s">
        <v>5920</v>
      </c>
      <c r="E7693" s="1">
        <v>5</v>
      </c>
      <c r="F7693" s="1" t="s">
        <v>8872</v>
      </c>
      <c r="G7693" s="1" t="s">
        <v>5834</v>
      </c>
      <c r="H7693" s="1" t="s">
        <v>8778</v>
      </c>
      <c r="I7693" s="1" t="b">
        <v>0</v>
      </c>
      <c r="J7693" s="1">
        <v>7</v>
      </c>
      <c r="K7693" s="1">
        <v>1</v>
      </c>
      <c r="L7693" s="1">
        <v>0</v>
      </c>
      <c r="M7693" s="1">
        <v>998</v>
      </c>
      <c r="N7693" s="1">
        <v>30.2424242424242</v>
      </c>
      <c r="O7693" s="1" t="s">
        <v>8862</v>
      </c>
    </row>
    <row r="7694" spans="1:15" x14ac:dyDescent="0.3">
      <c r="A7694" s="1" t="s">
        <v>5716</v>
      </c>
      <c r="B7694" s="1" t="s">
        <v>5776</v>
      </c>
      <c r="C7694" s="1">
        <v>2</v>
      </c>
      <c r="D7694" s="1" t="s">
        <v>5920</v>
      </c>
      <c r="E7694" s="1">
        <v>5</v>
      </c>
      <c r="F7694" s="1" t="s">
        <v>8872</v>
      </c>
      <c r="G7694" s="1" t="s">
        <v>5834</v>
      </c>
      <c r="H7694" s="1" t="s">
        <v>8778</v>
      </c>
      <c r="I7694" s="1" t="b">
        <v>0</v>
      </c>
      <c r="J7694" s="1">
        <v>7</v>
      </c>
      <c r="K7694" s="1">
        <v>1</v>
      </c>
      <c r="L7694" s="1">
        <v>0</v>
      </c>
      <c r="M7694" s="1">
        <v>405</v>
      </c>
      <c r="N7694" s="1">
        <v>12.272727272727201</v>
      </c>
      <c r="O7694" s="1" t="s">
        <v>8864</v>
      </c>
    </row>
    <row r="7695" spans="1:15" x14ac:dyDescent="0.3">
      <c r="A7695" s="1" t="s">
        <v>5716</v>
      </c>
      <c r="B7695" s="1" t="s">
        <v>5776</v>
      </c>
      <c r="C7695" s="1">
        <v>2</v>
      </c>
      <c r="D7695" s="1" t="s">
        <v>5920</v>
      </c>
      <c r="E7695" s="1">
        <v>5</v>
      </c>
      <c r="F7695" s="1" t="s">
        <v>8872</v>
      </c>
      <c r="G7695" s="1" t="s">
        <v>5834</v>
      </c>
      <c r="H7695" s="1" t="s">
        <v>8780</v>
      </c>
      <c r="I7695" s="1" t="b">
        <v>0</v>
      </c>
      <c r="J7695" s="1">
        <v>8</v>
      </c>
      <c r="K7695" s="1">
        <v>0</v>
      </c>
      <c r="L7695" s="1">
        <v>1</v>
      </c>
      <c r="M7695" s="1">
        <v>342</v>
      </c>
      <c r="N7695" s="1">
        <v>10.363636363636299</v>
      </c>
      <c r="O7695" s="1" t="s">
        <v>8873</v>
      </c>
    </row>
    <row r="7696" spans="1:15" x14ac:dyDescent="0.3">
      <c r="A7696" s="1" t="s">
        <v>5716</v>
      </c>
      <c r="B7696" s="1" t="s">
        <v>5776</v>
      </c>
      <c r="C7696" s="1">
        <v>2</v>
      </c>
      <c r="D7696" s="1" t="s">
        <v>5920</v>
      </c>
      <c r="E7696" s="1">
        <v>5</v>
      </c>
      <c r="F7696" s="1" t="s">
        <v>8872</v>
      </c>
      <c r="G7696" s="1" t="s">
        <v>5801</v>
      </c>
      <c r="H7696" s="1" t="s">
        <v>8780</v>
      </c>
      <c r="I7696" s="1" t="b">
        <v>0</v>
      </c>
      <c r="J7696" s="1">
        <v>1</v>
      </c>
      <c r="K7696" s="1">
        <v>0</v>
      </c>
      <c r="L7696" s="1">
        <v>0</v>
      </c>
      <c r="M7696" s="1">
        <v>334</v>
      </c>
      <c r="N7696" s="1">
        <v>10.1212121212121</v>
      </c>
      <c r="O7696" s="1" t="s">
        <v>8781</v>
      </c>
    </row>
    <row r="7697" spans="1:15" x14ac:dyDescent="0.3">
      <c r="A7697" s="1" t="s">
        <v>5716</v>
      </c>
      <c r="B7697" s="1" t="s">
        <v>5776</v>
      </c>
      <c r="C7697" s="1">
        <v>2</v>
      </c>
      <c r="D7697" s="1" t="s">
        <v>5920</v>
      </c>
      <c r="E7697" s="1">
        <v>5</v>
      </c>
      <c r="F7697" s="1" t="s">
        <v>8872</v>
      </c>
      <c r="G7697" s="1" t="s">
        <v>5834</v>
      </c>
      <c r="H7697" s="1" t="s">
        <v>8780</v>
      </c>
      <c r="I7697" s="1" t="b">
        <v>0</v>
      </c>
      <c r="J7697" s="1">
        <v>12</v>
      </c>
      <c r="K7697" s="1">
        <v>0</v>
      </c>
      <c r="L7697" s="1">
        <v>0</v>
      </c>
      <c r="M7697" s="1">
        <v>304</v>
      </c>
      <c r="N7697" s="1">
        <v>9.2121212121212093</v>
      </c>
      <c r="O7697" s="1" t="s">
        <v>8874</v>
      </c>
    </row>
    <row r="7698" spans="1:15" x14ac:dyDescent="0.3">
      <c r="A7698" s="1" t="s">
        <v>5716</v>
      </c>
      <c r="B7698" s="1" t="s">
        <v>5776</v>
      </c>
      <c r="C7698" s="1">
        <v>2</v>
      </c>
      <c r="D7698" s="1" t="s">
        <v>5920</v>
      </c>
      <c r="E7698" s="1">
        <v>5</v>
      </c>
      <c r="F7698" s="1" t="s">
        <v>8872</v>
      </c>
      <c r="G7698" s="1" t="s">
        <v>5834</v>
      </c>
      <c r="H7698" s="1" t="s">
        <v>8778</v>
      </c>
      <c r="I7698" s="1" t="b">
        <v>0</v>
      </c>
      <c r="J7698" s="1">
        <v>7</v>
      </c>
      <c r="K7698" s="1">
        <v>1</v>
      </c>
      <c r="L7698" s="1">
        <v>0</v>
      </c>
      <c r="M7698" s="1">
        <v>221</v>
      </c>
      <c r="N7698" s="1">
        <v>6.6969696969696901</v>
      </c>
      <c r="O7698" s="1" t="s">
        <v>8867</v>
      </c>
    </row>
    <row r="7699" spans="1:15" x14ac:dyDescent="0.3">
      <c r="A7699" s="1" t="s">
        <v>5716</v>
      </c>
      <c r="B7699" s="1" t="s">
        <v>5776</v>
      </c>
      <c r="C7699" s="1">
        <v>2</v>
      </c>
      <c r="D7699" s="1" t="s">
        <v>5920</v>
      </c>
      <c r="E7699" s="1">
        <v>5</v>
      </c>
      <c r="F7699" s="1" t="s">
        <v>8872</v>
      </c>
      <c r="G7699" s="1" t="s">
        <v>5810</v>
      </c>
      <c r="H7699" s="1" t="s">
        <v>8780</v>
      </c>
      <c r="I7699" s="1" t="b">
        <v>0</v>
      </c>
      <c r="J7699" s="1">
        <v>2</v>
      </c>
      <c r="K7699" s="1">
        <v>0</v>
      </c>
      <c r="L7699" s="1">
        <v>0</v>
      </c>
      <c r="M7699" s="1">
        <v>79</v>
      </c>
      <c r="N7699" s="1">
        <v>2.39393939393939</v>
      </c>
      <c r="O7699" s="1" t="s">
        <v>8812</v>
      </c>
    </row>
    <row r="7700" spans="1:15" x14ac:dyDescent="0.3">
      <c r="A7700" s="1" t="s">
        <v>5716</v>
      </c>
      <c r="B7700" s="1" t="s">
        <v>5776</v>
      </c>
      <c r="C7700" s="1">
        <v>2</v>
      </c>
      <c r="D7700" s="1" t="s">
        <v>5920</v>
      </c>
      <c r="E7700" s="1">
        <v>5</v>
      </c>
      <c r="F7700" s="1" t="s">
        <v>8872</v>
      </c>
      <c r="G7700" s="1" t="s">
        <v>5834</v>
      </c>
      <c r="H7700" s="1" t="s">
        <v>8780</v>
      </c>
      <c r="I7700" s="1" t="b">
        <v>0</v>
      </c>
      <c r="J7700" s="1">
        <v>14</v>
      </c>
      <c r="K7700" s="1">
        <v>0</v>
      </c>
      <c r="L7700" s="1">
        <v>3</v>
      </c>
      <c r="M7700" s="1">
        <v>55</v>
      </c>
      <c r="N7700" s="1">
        <v>1.6666666666666601</v>
      </c>
      <c r="O7700" s="1" t="s">
        <v>8875</v>
      </c>
    </row>
    <row r="7701" spans="1:15" x14ac:dyDescent="0.3">
      <c r="A7701" s="1" t="s">
        <v>5716</v>
      </c>
      <c r="B7701" s="1" t="s">
        <v>5776</v>
      </c>
      <c r="C7701" s="1">
        <v>2</v>
      </c>
      <c r="D7701" s="1" t="s">
        <v>5920</v>
      </c>
      <c r="E7701" s="1">
        <v>5</v>
      </c>
      <c r="F7701" s="1" t="s">
        <v>8872</v>
      </c>
      <c r="G7701" s="1" t="s">
        <v>5803</v>
      </c>
      <c r="H7701" s="1" t="s">
        <v>8778</v>
      </c>
      <c r="I7701" s="1" t="b">
        <v>0</v>
      </c>
      <c r="J7701" s="1">
        <v>0</v>
      </c>
      <c r="K7701" s="1">
        <v>1</v>
      </c>
      <c r="L7701" s="1">
        <v>0</v>
      </c>
      <c r="M7701" s="1">
        <v>45</v>
      </c>
      <c r="N7701" s="1">
        <v>1.36363636363636</v>
      </c>
      <c r="O7701" s="1" t="s">
        <v>8779</v>
      </c>
    </row>
    <row r="7702" spans="1:15" x14ac:dyDescent="0.3">
      <c r="A7702" s="1" t="s">
        <v>5716</v>
      </c>
      <c r="B7702" s="1" t="s">
        <v>5776</v>
      </c>
      <c r="C7702" s="1">
        <v>2</v>
      </c>
      <c r="D7702" s="1" t="s">
        <v>5920</v>
      </c>
      <c r="E7702" s="1">
        <v>5</v>
      </c>
      <c r="F7702" s="1" t="s">
        <v>8872</v>
      </c>
      <c r="G7702" s="1" t="s">
        <v>5816</v>
      </c>
      <c r="H7702" s="1" t="s">
        <v>8780</v>
      </c>
      <c r="I7702" s="1" t="b">
        <v>0</v>
      </c>
      <c r="J7702" s="1">
        <v>3</v>
      </c>
      <c r="K7702" s="1">
        <v>0</v>
      </c>
      <c r="L7702" s="1">
        <v>7</v>
      </c>
      <c r="M7702" s="1">
        <v>34</v>
      </c>
      <c r="N7702" s="1">
        <v>1.0303030303030301</v>
      </c>
      <c r="O7702" s="1" t="s">
        <v>8876</v>
      </c>
    </row>
    <row r="7703" spans="1:15" x14ac:dyDescent="0.3">
      <c r="A7703" s="1" t="s">
        <v>5716</v>
      </c>
      <c r="B7703" s="1" t="s">
        <v>5776</v>
      </c>
      <c r="C7703" s="1">
        <v>2</v>
      </c>
      <c r="D7703" s="1" t="s">
        <v>5920</v>
      </c>
      <c r="E7703" s="1">
        <v>6</v>
      </c>
      <c r="F7703" s="1" t="s">
        <v>8877</v>
      </c>
      <c r="G7703" s="1" t="s">
        <v>5834</v>
      </c>
      <c r="H7703" s="1" t="s">
        <v>8782</v>
      </c>
      <c r="I7703" s="1" t="b">
        <v>0</v>
      </c>
      <c r="J7703" s="1">
        <v>8</v>
      </c>
      <c r="K7703" s="1">
        <v>2</v>
      </c>
      <c r="L7703" s="1">
        <v>0</v>
      </c>
      <c r="M7703" s="1">
        <v>1716</v>
      </c>
      <c r="N7703" s="1">
        <v>55.372700871248703</v>
      </c>
      <c r="O7703" s="1" t="s">
        <v>8863</v>
      </c>
    </row>
    <row r="7704" spans="1:15" x14ac:dyDescent="0.3">
      <c r="A7704" s="1" t="s">
        <v>5716</v>
      </c>
      <c r="B7704" s="1" t="s">
        <v>5776</v>
      </c>
      <c r="C7704" s="1">
        <v>2</v>
      </c>
      <c r="D7704" s="1" t="s">
        <v>5920</v>
      </c>
      <c r="E7704" s="1">
        <v>6</v>
      </c>
      <c r="F7704" s="1" t="s">
        <v>8877</v>
      </c>
      <c r="G7704" s="1" t="s">
        <v>5834</v>
      </c>
      <c r="H7704" s="1" t="s">
        <v>8778</v>
      </c>
      <c r="I7704" s="1" t="b">
        <v>0</v>
      </c>
      <c r="J7704" s="1">
        <v>7</v>
      </c>
      <c r="K7704" s="1">
        <v>1</v>
      </c>
      <c r="L7704" s="1">
        <v>0</v>
      </c>
      <c r="M7704" s="1">
        <v>568</v>
      </c>
      <c r="N7704" s="1">
        <v>18.328493062278099</v>
      </c>
      <c r="O7704" s="1" t="s">
        <v>8864</v>
      </c>
    </row>
    <row r="7705" spans="1:15" x14ac:dyDescent="0.3">
      <c r="A7705" s="1" t="s">
        <v>5716</v>
      </c>
      <c r="B7705" s="1" t="s">
        <v>5776</v>
      </c>
      <c r="C7705" s="1">
        <v>2</v>
      </c>
      <c r="D7705" s="1" t="s">
        <v>5920</v>
      </c>
      <c r="E7705" s="1">
        <v>6</v>
      </c>
      <c r="F7705" s="1" t="s">
        <v>8877</v>
      </c>
      <c r="G7705" s="1" t="s">
        <v>5834</v>
      </c>
      <c r="H7705" s="1" t="s">
        <v>8780</v>
      </c>
      <c r="I7705" s="1" t="b">
        <v>0</v>
      </c>
      <c r="J7705" s="1">
        <v>9</v>
      </c>
      <c r="K7705" s="1">
        <v>0</v>
      </c>
      <c r="L7705" s="1">
        <v>0</v>
      </c>
      <c r="M7705" s="1">
        <v>133</v>
      </c>
      <c r="N7705" s="1">
        <v>4.2917070022587902</v>
      </c>
      <c r="O7705" s="1" t="s">
        <v>8878</v>
      </c>
    </row>
    <row r="7706" spans="1:15" x14ac:dyDescent="0.3">
      <c r="A7706" s="1" t="s">
        <v>5716</v>
      </c>
      <c r="B7706" s="1" t="s">
        <v>5776</v>
      </c>
      <c r="C7706" s="1">
        <v>2</v>
      </c>
      <c r="D7706" s="1" t="s">
        <v>5920</v>
      </c>
      <c r="E7706" s="1">
        <v>6</v>
      </c>
      <c r="F7706" s="1" t="s">
        <v>8877</v>
      </c>
      <c r="G7706" s="1" t="s">
        <v>5834</v>
      </c>
      <c r="H7706" s="1" t="s">
        <v>8780</v>
      </c>
      <c r="I7706" s="1" t="b">
        <v>0</v>
      </c>
      <c r="J7706" s="1">
        <v>19</v>
      </c>
      <c r="K7706" s="1">
        <v>0</v>
      </c>
      <c r="L7706" s="1">
        <v>0</v>
      </c>
      <c r="M7706" s="1">
        <v>116</v>
      </c>
      <c r="N7706" s="1">
        <v>3.7431429493384898</v>
      </c>
      <c r="O7706" s="1" t="e">
        <f>-----------------gctcttgtcatgccgtacgcttt</f>
        <v>#NAME?</v>
      </c>
    </row>
    <row r="7707" spans="1:15" x14ac:dyDescent="0.3">
      <c r="A7707" s="1" t="s">
        <v>5716</v>
      </c>
      <c r="B7707" s="1" t="s">
        <v>5776</v>
      </c>
      <c r="C7707" s="1">
        <v>2</v>
      </c>
      <c r="D7707" s="1" t="s">
        <v>5920</v>
      </c>
      <c r="E7707" s="1">
        <v>6</v>
      </c>
      <c r="F7707" s="1" t="s">
        <v>8877</v>
      </c>
      <c r="G7707" s="1" t="s">
        <v>5814</v>
      </c>
      <c r="H7707" s="1" t="s">
        <v>8780</v>
      </c>
      <c r="I7707" s="1" t="b">
        <v>1</v>
      </c>
      <c r="J7707" s="1">
        <v>0</v>
      </c>
      <c r="K7707" s="1">
        <v>0</v>
      </c>
      <c r="L7707" s="1">
        <v>0</v>
      </c>
      <c r="M7707" s="1">
        <v>76</v>
      </c>
      <c r="N7707" s="1">
        <v>2.4524040012907302</v>
      </c>
      <c r="O7707" s="1" t="s">
        <v>8786</v>
      </c>
    </row>
    <row r="7708" spans="1:15" x14ac:dyDescent="0.3">
      <c r="A7708" s="1" t="s">
        <v>5716</v>
      </c>
      <c r="B7708" s="1" t="s">
        <v>5776</v>
      </c>
      <c r="C7708" s="1">
        <v>2</v>
      </c>
      <c r="D7708" s="1" t="s">
        <v>5920</v>
      </c>
      <c r="E7708" s="1">
        <v>6</v>
      </c>
      <c r="F7708" s="1" t="s">
        <v>8877</v>
      </c>
      <c r="G7708" s="1" t="s">
        <v>5834</v>
      </c>
      <c r="H7708" s="1" t="s">
        <v>8782</v>
      </c>
      <c r="I7708" s="1" t="b">
        <v>0</v>
      </c>
      <c r="J7708" s="1">
        <v>7</v>
      </c>
      <c r="K7708" s="1">
        <v>2</v>
      </c>
      <c r="L7708" s="1">
        <v>0</v>
      </c>
      <c r="M7708" s="1">
        <v>66</v>
      </c>
      <c r="N7708" s="1">
        <v>2.1297192642787999</v>
      </c>
      <c r="O7708" s="1" t="s">
        <v>8788</v>
      </c>
    </row>
    <row r="7709" spans="1:15" x14ac:dyDescent="0.3">
      <c r="A7709" s="1" t="s">
        <v>5716</v>
      </c>
      <c r="B7709" s="1" t="s">
        <v>5776</v>
      </c>
      <c r="C7709" s="1">
        <v>2</v>
      </c>
      <c r="D7709" s="1" t="s">
        <v>5920</v>
      </c>
      <c r="E7709" s="1">
        <v>6</v>
      </c>
      <c r="F7709" s="1" t="s">
        <v>8877</v>
      </c>
      <c r="G7709" s="1" t="s">
        <v>5801</v>
      </c>
      <c r="H7709" s="1" t="s">
        <v>8780</v>
      </c>
      <c r="I7709" s="1" t="b">
        <v>0</v>
      </c>
      <c r="J7709" s="1">
        <v>1</v>
      </c>
      <c r="K7709" s="1">
        <v>0</v>
      </c>
      <c r="L7709" s="1">
        <v>1</v>
      </c>
      <c r="M7709" s="1">
        <v>47</v>
      </c>
      <c r="N7709" s="1">
        <v>1.5166182639561101</v>
      </c>
      <c r="O7709" s="1" t="s">
        <v>8820</v>
      </c>
    </row>
    <row r="7710" spans="1:15" x14ac:dyDescent="0.3">
      <c r="A7710" s="1" t="s">
        <v>5716</v>
      </c>
      <c r="B7710" s="1" t="s">
        <v>5776</v>
      </c>
      <c r="C7710" s="1">
        <v>2</v>
      </c>
      <c r="D7710" s="1" t="s">
        <v>5920</v>
      </c>
      <c r="E7710" s="1">
        <v>6</v>
      </c>
      <c r="F7710" s="1" t="s">
        <v>8877</v>
      </c>
      <c r="G7710" s="1" t="s">
        <v>5801</v>
      </c>
      <c r="H7710" s="1" t="s">
        <v>8780</v>
      </c>
      <c r="I7710" s="1" t="b">
        <v>0</v>
      </c>
      <c r="J7710" s="1">
        <v>1</v>
      </c>
      <c r="K7710" s="1">
        <v>0</v>
      </c>
      <c r="L7710" s="1">
        <v>0</v>
      </c>
      <c r="M7710" s="1">
        <v>37</v>
      </c>
      <c r="N7710" s="1">
        <v>1.19393352694417</v>
      </c>
      <c r="O7710" s="1" t="s">
        <v>8781</v>
      </c>
    </row>
    <row r="7711" spans="1:15" x14ac:dyDescent="0.3">
      <c r="A7711" s="1" t="s">
        <v>5716</v>
      </c>
      <c r="B7711" s="1" t="s">
        <v>5776</v>
      </c>
      <c r="C7711" s="1">
        <v>2</v>
      </c>
      <c r="D7711" s="1" t="s">
        <v>5920</v>
      </c>
      <c r="E7711" s="1">
        <v>6</v>
      </c>
      <c r="F7711" s="1" t="s">
        <v>8877</v>
      </c>
      <c r="G7711" s="1" t="s">
        <v>5834</v>
      </c>
      <c r="H7711" s="1" t="s">
        <v>8782</v>
      </c>
      <c r="I7711" s="1" t="b">
        <v>0</v>
      </c>
      <c r="J7711" s="1">
        <v>8</v>
      </c>
      <c r="K7711" s="1">
        <v>2</v>
      </c>
      <c r="L7711" s="1">
        <v>0</v>
      </c>
      <c r="M7711" s="1">
        <v>32</v>
      </c>
      <c r="N7711" s="1">
        <v>1.0325911584381999</v>
      </c>
      <c r="O7711" s="1" t="s">
        <v>8879</v>
      </c>
    </row>
    <row r="7712" spans="1:15" x14ac:dyDescent="0.3">
      <c r="A7712" s="1" t="s">
        <v>5716</v>
      </c>
      <c r="B7712" s="1" t="s">
        <v>5776</v>
      </c>
      <c r="C7712" s="1">
        <v>2</v>
      </c>
      <c r="D7712" s="1" t="s">
        <v>5920</v>
      </c>
      <c r="E7712" s="1">
        <v>7</v>
      </c>
      <c r="F7712" s="1" t="s">
        <v>8880</v>
      </c>
      <c r="G7712" s="1" t="s">
        <v>5834</v>
      </c>
      <c r="H7712" s="1" t="s">
        <v>8780</v>
      </c>
      <c r="I7712" s="1" t="b">
        <v>0</v>
      </c>
      <c r="J7712" s="1">
        <v>9</v>
      </c>
      <c r="K7712" s="1">
        <v>0</v>
      </c>
      <c r="L7712" s="1">
        <v>0</v>
      </c>
      <c r="M7712" s="1">
        <v>1483</v>
      </c>
      <c r="N7712" s="1">
        <v>48.543371522094901</v>
      </c>
      <c r="O7712" s="1" t="s">
        <v>8878</v>
      </c>
    </row>
    <row r="7713" spans="1:15" x14ac:dyDescent="0.3">
      <c r="A7713" s="1" t="s">
        <v>5716</v>
      </c>
      <c r="B7713" s="1" t="s">
        <v>5776</v>
      </c>
      <c r="C7713" s="1">
        <v>2</v>
      </c>
      <c r="D7713" s="1" t="s">
        <v>5920</v>
      </c>
      <c r="E7713" s="1">
        <v>7</v>
      </c>
      <c r="F7713" s="1" t="s">
        <v>8880</v>
      </c>
      <c r="G7713" s="1" t="s">
        <v>5834</v>
      </c>
      <c r="H7713" s="1" t="s">
        <v>8778</v>
      </c>
      <c r="I7713" s="1" t="b">
        <v>0</v>
      </c>
      <c r="J7713" s="1">
        <v>7</v>
      </c>
      <c r="K7713" s="1">
        <v>1</v>
      </c>
      <c r="L7713" s="1">
        <v>0</v>
      </c>
      <c r="M7713" s="1">
        <v>397</v>
      </c>
      <c r="N7713" s="1">
        <v>12.9950900163666</v>
      </c>
      <c r="O7713" s="1" t="s">
        <v>8864</v>
      </c>
    </row>
    <row r="7714" spans="1:15" x14ac:dyDescent="0.3">
      <c r="A7714" s="1" t="s">
        <v>5716</v>
      </c>
      <c r="B7714" s="1" t="s">
        <v>5776</v>
      </c>
      <c r="C7714" s="1">
        <v>2</v>
      </c>
      <c r="D7714" s="1" t="s">
        <v>5920</v>
      </c>
      <c r="E7714" s="1">
        <v>7</v>
      </c>
      <c r="F7714" s="1" t="s">
        <v>8880</v>
      </c>
      <c r="G7714" s="1" t="s">
        <v>5801</v>
      </c>
      <c r="H7714" s="1" t="s">
        <v>8780</v>
      </c>
      <c r="I7714" s="1" t="b">
        <v>0</v>
      </c>
      <c r="J7714" s="1">
        <v>1</v>
      </c>
      <c r="K7714" s="1">
        <v>0</v>
      </c>
      <c r="L7714" s="1">
        <v>0</v>
      </c>
      <c r="M7714" s="1">
        <v>364</v>
      </c>
      <c r="N7714" s="1">
        <v>11.9148936170212</v>
      </c>
      <c r="O7714" s="1" t="s">
        <v>8781</v>
      </c>
    </row>
    <row r="7715" spans="1:15" x14ac:dyDescent="0.3">
      <c r="A7715" s="1" t="s">
        <v>5716</v>
      </c>
      <c r="B7715" s="1" t="s">
        <v>5776</v>
      </c>
      <c r="C7715" s="1">
        <v>2</v>
      </c>
      <c r="D7715" s="1" t="s">
        <v>5920</v>
      </c>
      <c r="E7715" s="1">
        <v>7</v>
      </c>
      <c r="F7715" s="1" t="s">
        <v>8880</v>
      </c>
      <c r="G7715" s="1" t="s">
        <v>5834</v>
      </c>
      <c r="H7715" s="1" t="s">
        <v>8778</v>
      </c>
      <c r="I7715" s="1" t="b">
        <v>0</v>
      </c>
      <c r="J7715" s="1">
        <v>7</v>
      </c>
      <c r="K7715" s="1">
        <v>1</v>
      </c>
      <c r="L7715" s="1">
        <v>0</v>
      </c>
      <c r="M7715" s="1">
        <v>271</v>
      </c>
      <c r="N7715" s="1">
        <v>8.8707037643207798</v>
      </c>
      <c r="O7715" s="1" t="s">
        <v>8862</v>
      </c>
    </row>
    <row r="7716" spans="1:15" x14ac:dyDescent="0.3">
      <c r="A7716" s="1" t="s">
        <v>5716</v>
      </c>
      <c r="B7716" s="1" t="s">
        <v>5776</v>
      </c>
      <c r="C7716" s="1">
        <v>2</v>
      </c>
      <c r="D7716" s="1" t="s">
        <v>5920</v>
      </c>
      <c r="E7716" s="1">
        <v>7</v>
      </c>
      <c r="F7716" s="1" t="s">
        <v>8880</v>
      </c>
      <c r="G7716" s="1" t="s">
        <v>5834</v>
      </c>
      <c r="H7716" s="1" t="s">
        <v>8782</v>
      </c>
      <c r="I7716" s="1" t="b">
        <v>0</v>
      </c>
      <c r="J7716" s="1">
        <v>8</v>
      </c>
      <c r="K7716" s="1">
        <v>2</v>
      </c>
      <c r="L7716" s="1">
        <v>0</v>
      </c>
      <c r="M7716" s="1">
        <v>184</v>
      </c>
      <c r="N7716" s="1">
        <v>6.0229132569557997</v>
      </c>
      <c r="O7716" s="1" t="s">
        <v>8863</v>
      </c>
    </row>
    <row r="7717" spans="1:15" x14ac:dyDescent="0.3">
      <c r="A7717" s="1" t="s">
        <v>5716</v>
      </c>
      <c r="B7717" s="1" t="s">
        <v>5776</v>
      </c>
      <c r="C7717" s="1">
        <v>2</v>
      </c>
      <c r="D7717" s="1" t="s">
        <v>5920</v>
      </c>
      <c r="E7717" s="1">
        <v>8</v>
      </c>
      <c r="F7717" s="1" t="s">
        <v>8881</v>
      </c>
      <c r="G7717" s="1" t="s">
        <v>5834</v>
      </c>
      <c r="H7717" s="1" t="s">
        <v>8778</v>
      </c>
      <c r="I7717" s="1" t="b">
        <v>0</v>
      </c>
      <c r="J7717" s="1">
        <v>7</v>
      </c>
      <c r="K7717" s="1">
        <v>1</v>
      </c>
      <c r="L7717" s="1">
        <v>0</v>
      </c>
      <c r="M7717" s="1">
        <v>834</v>
      </c>
      <c r="N7717" s="1">
        <v>24.457478005865099</v>
      </c>
      <c r="O7717" s="1" t="s">
        <v>8864</v>
      </c>
    </row>
    <row r="7718" spans="1:15" x14ac:dyDescent="0.3">
      <c r="A7718" s="1" t="s">
        <v>5716</v>
      </c>
      <c r="B7718" s="1" t="s">
        <v>5776</v>
      </c>
      <c r="C7718" s="1">
        <v>2</v>
      </c>
      <c r="D7718" s="1" t="s">
        <v>5920</v>
      </c>
      <c r="E7718" s="1">
        <v>8</v>
      </c>
      <c r="F7718" s="1" t="s">
        <v>8881</v>
      </c>
      <c r="G7718" s="1" t="s">
        <v>5876</v>
      </c>
      <c r="H7718" s="1" t="s">
        <v>8780</v>
      </c>
      <c r="I7718" s="1" t="b">
        <v>0</v>
      </c>
      <c r="J7718" s="1">
        <v>4</v>
      </c>
      <c r="K7718" s="1">
        <v>0</v>
      </c>
      <c r="L7718" s="1">
        <v>0</v>
      </c>
      <c r="M7718" s="1">
        <v>829</v>
      </c>
      <c r="N7718" s="1">
        <v>24.310850439882699</v>
      </c>
      <c r="O7718" s="1" t="s">
        <v>8799</v>
      </c>
    </row>
    <row r="7719" spans="1:15" x14ac:dyDescent="0.3">
      <c r="A7719" s="1" t="s">
        <v>5716</v>
      </c>
      <c r="B7719" s="1" t="s">
        <v>5776</v>
      </c>
      <c r="C7719" s="1">
        <v>2</v>
      </c>
      <c r="D7719" s="1" t="s">
        <v>5920</v>
      </c>
      <c r="E7719" s="1">
        <v>8</v>
      </c>
      <c r="F7719" s="1" t="s">
        <v>8881</v>
      </c>
      <c r="G7719" s="1" t="s">
        <v>5834</v>
      </c>
      <c r="H7719" s="1" t="s">
        <v>8784</v>
      </c>
      <c r="I7719" s="1" t="b">
        <v>0</v>
      </c>
      <c r="J7719" s="1">
        <v>7</v>
      </c>
      <c r="K7719" s="1">
        <v>1</v>
      </c>
      <c r="L7719" s="1">
        <v>0</v>
      </c>
      <c r="M7719" s="1">
        <v>672</v>
      </c>
      <c r="N7719" s="1">
        <v>19.706744868035099</v>
      </c>
      <c r="O7719" s="1" t="s">
        <v>8882</v>
      </c>
    </row>
    <row r="7720" spans="1:15" x14ac:dyDescent="0.3">
      <c r="A7720" s="1" t="s">
        <v>5716</v>
      </c>
      <c r="B7720" s="1" t="s">
        <v>5776</v>
      </c>
      <c r="C7720" s="1">
        <v>2</v>
      </c>
      <c r="D7720" s="1" t="s">
        <v>5920</v>
      </c>
      <c r="E7720" s="1">
        <v>8</v>
      </c>
      <c r="F7720" s="1" t="s">
        <v>8881</v>
      </c>
      <c r="G7720" s="1" t="s">
        <v>5834</v>
      </c>
      <c r="H7720" s="1" t="s">
        <v>8782</v>
      </c>
      <c r="I7720" s="1" t="b">
        <v>0</v>
      </c>
      <c r="J7720" s="1">
        <v>8</v>
      </c>
      <c r="K7720" s="1">
        <v>2</v>
      </c>
      <c r="L7720" s="1">
        <v>0</v>
      </c>
      <c r="M7720" s="1">
        <v>166</v>
      </c>
      <c r="N7720" s="1">
        <v>4.8680351906158297</v>
      </c>
      <c r="O7720" s="1" t="s">
        <v>8879</v>
      </c>
    </row>
    <row r="7721" spans="1:15" x14ac:dyDescent="0.3">
      <c r="A7721" s="1" t="s">
        <v>5716</v>
      </c>
      <c r="B7721" s="1" t="s">
        <v>5776</v>
      </c>
      <c r="C7721" s="1">
        <v>2</v>
      </c>
      <c r="D7721" s="1" t="s">
        <v>5920</v>
      </c>
      <c r="E7721" s="1">
        <v>8</v>
      </c>
      <c r="F7721" s="1" t="s">
        <v>8881</v>
      </c>
      <c r="G7721" s="1" t="s">
        <v>5810</v>
      </c>
      <c r="H7721" s="1" t="s">
        <v>8780</v>
      </c>
      <c r="I7721" s="1" t="b">
        <v>0</v>
      </c>
      <c r="J7721" s="1">
        <v>2</v>
      </c>
      <c r="K7721" s="1">
        <v>0</v>
      </c>
      <c r="L7721" s="1">
        <v>0</v>
      </c>
      <c r="M7721" s="1">
        <v>158</v>
      </c>
      <c r="N7721" s="1">
        <v>4.6334310850439797</v>
      </c>
      <c r="O7721" s="1" t="s">
        <v>8790</v>
      </c>
    </row>
    <row r="7722" spans="1:15" x14ac:dyDescent="0.3">
      <c r="A7722" s="1" t="s">
        <v>5716</v>
      </c>
      <c r="B7722" s="1" t="s">
        <v>5776</v>
      </c>
      <c r="C7722" s="1">
        <v>2</v>
      </c>
      <c r="D7722" s="1" t="s">
        <v>5920</v>
      </c>
      <c r="E7722" s="1">
        <v>8</v>
      </c>
      <c r="F7722" s="1" t="s">
        <v>8881</v>
      </c>
      <c r="G7722" s="1" t="s">
        <v>5801</v>
      </c>
      <c r="H7722" s="1" t="s">
        <v>8780</v>
      </c>
      <c r="I7722" s="1" t="b">
        <v>0</v>
      </c>
      <c r="J7722" s="1">
        <v>1</v>
      </c>
      <c r="K7722" s="1">
        <v>0</v>
      </c>
      <c r="L7722" s="1">
        <v>1</v>
      </c>
      <c r="M7722" s="1">
        <v>112</v>
      </c>
      <c r="N7722" s="1">
        <v>3.28445747800586</v>
      </c>
      <c r="O7722" s="1" t="s">
        <v>8820</v>
      </c>
    </row>
    <row r="7723" spans="1:15" x14ac:dyDescent="0.3">
      <c r="A7723" s="1" t="s">
        <v>5716</v>
      </c>
      <c r="B7723" s="1" t="s">
        <v>5776</v>
      </c>
      <c r="C7723" s="1">
        <v>2</v>
      </c>
      <c r="D7723" s="1" t="s">
        <v>5920</v>
      </c>
      <c r="E7723" s="1">
        <v>8</v>
      </c>
      <c r="F7723" s="1" t="s">
        <v>8881</v>
      </c>
      <c r="G7723" s="1" t="s">
        <v>5834</v>
      </c>
      <c r="H7723" s="1" t="s">
        <v>8782</v>
      </c>
      <c r="I7723" s="1" t="b">
        <v>0</v>
      </c>
      <c r="J7723" s="1">
        <v>8</v>
      </c>
      <c r="K7723" s="1">
        <v>2</v>
      </c>
      <c r="L7723" s="1">
        <v>0</v>
      </c>
      <c r="M7723" s="1">
        <v>88</v>
      </c>
      <c r="N7723" s="1">
        <v>2.5806451612903198</v>
      </c>
      <c r="O7723" s="1" t="s">
        <v>8863</v>
      </c>
    </row>
    <row r="7724" spans="1:15" x14ac:dyDescent="0.3">
      <c r="A7724" s="1" t="s">
        <v>5716</v>
      </c>
      <c r="B7724" s="1" t="s">
        <v>5776</v>
      </c>
      <c r="C7724" s="1">
        <v>2</v>
      </c>
      <c r="D7724" s="1" t="s">
        <v>5920</v>
      </c>
      <c r="E7724" s="1">
        <v>8</v>
      </c>
      <c r="F7724" s="1" t="s">
        <v>8881</v>
      </c>
      <c r="G7724" s="1" t="s">
        <v>5834</v>
      </c>
      <c r="H7724" s="1" t="s">
        <v>8782</v>
      </c>
      <c r="I7724" s="1" t="b">
        <v>0</v>
      </c>
      <c r="J7724" s="1">
        <v>8</v>
      </c>
      <c r="K7724" s="1">
        <v>2</v>
      </c>
      <c r="L7724" s="1">
        <v>0</v>
      </c>
      <c r="M7724" s="1">
        <v>54</v>
      </c>
      <c r="N7724" s="1">
        <v>1.5835777126099699</v>
      </c>
      <c r="O7724" s="1" t="s">
        <v>8883</v>
      </c>
    </row>
    <row r="7725" spans="1:15" x14ac:dyDescent="0.3">
      <c r="A7725" s="1" t="s">
        <v>5716</v>
      </c>
      <c r="B7725" s="1" t="s">
        <v>5776</v>
      </c>
      <c r="C7725" s="1">
        <v>2</v>
      </c>
      <c r="D7725" s="1" t="s">
        <v>5920</v>
      </c>
      <c r="E7725" s="1">
        <v>8</v>
      </c>
      <c r="F7725" s="1" t="s">
        <v>8881</v>
      </c>
      <c r="G7725" s="1" t="s">
        <v>5801</v>
      </c>
      <c r="H7725" s="1" t="s">
        <v>8780</v>
      </c>
      <c r="I7725" s="1" t="b">
        <v>0</v>
      </c>
      <c r="J7725" s="1">
        <v>1</v>
      </c>
      <c r="K7725" s="1">
        <v>0</v>
      </c>
      <c r="L7725" s="1">
        <v>0</v>
      </c>
      <c r="M7725" s="1">
        <v>51</v>
      </c>
      <c r="N7725" s="1">
        <v>1.4956011730205201</v>
      </c>
      <c r="O7725" s="1" t="s">
        <v>8781</v>
      </c>
    </row>
    <row r="7726" spans="1:15" x14ac:dyDescent="0.3">
      <c r="A7726" s="1" t="s">
        <v>5716</v>
      </c>
      <c r="B7726" s="1" t="s">
        <v>5776</v>
      </c>
      <c r="C7726" s="1">
        <v>2</v>
      </c>
      <c r="D7726" s="1" t="s">
        <v>5920</v>
      </c>
      <c r="E7726" s="1">
        <v>8</v>
      </c>
      <c r="F7726" s="1" t="s">
        <v>8881</v>
      </c>
      <c r="G7726" s="1" t="s">
        <v>5814</v>
      </c>
      <c r="H7726" s="1" t="s">
        <v>8780</v>
      </c>
      <c r="I7726" s="1" t="b">
        <v>1</v>
      </c>
      <c r="J7726" s="1">
        <v>0</v>
      </c>
      <c r="K7726" s="1">
        <v>0</v>
      </c>
      <c r="L7726" s="1">
        <v>0</v>
      </c>
      <c r="M7726" s="1">
        <v>47</v>
      </c>
      <c r="N7726" s="1">
        <v>1.3782991202346</v>
      </c>
      <c r="O7726" s="1" t="s">
        <v>8786</v>
      </c>
    </row>
    <row r="7727" spans="1:15" x14ac:dyDescent="0.3">
      <c r="A7727" s="1" t="s">
        <v>5716</v>
      </c>
      <c r="B7727" s="1" t="s">
        <v>5776</v>
      </c>
      <c r="C7727" s="1">
        <v>2</v>
      </c>
      <c r="D7727" s="1" t="s">
        <v>5920</v>
      </c>
      <c r="E7727" s="1">
        <v>8</v>
      </c>
      <c r="F7727" s="1" t="s">
        <v>8881</v>
      </c>
      <c r="G7727" s="1" t="s">
        <v>5834</v>
      </c>
      <c r="H7727" s="1" t="s">
        <v>8780</v>
      </c>
      <c r="I7727" s="1" t="b">
        <v>0</v>
      </c>
      <c r="J7727" s="1">
        <v>14</v>
      </c>
      <c r="K7727" s="1">
        <v>0</v>
      </c>
      <c r="L7727" s="1">
        <v>0</v>
      </c>
      <c r="M7727" s="1">
        <v>41</v>
      </c>
      <c r="N7727" s="1">
        <v>1.2023460410557101</v>
      </c>
      <c r="O7727" s="1" t="s">
        <v>8884</v>
      </c>
    </row>
    <row r="7728" spans="1:15" x14ac:dyDescent="0.3">
      <c r="A7728" s="1" t="s">
        <v>5716</v>
      </c>
      <c r="B7728" s="1" t="s">
        <v>5776</v>
      </c>
      <c r="C7728" s="1">
        <v>2</v>
      </c>
      <c r="D7728" s="1" t="s">
        <v>5920</v>
      </c>
      <c r="E7728" s="1">
        <v>9</v>
      </c>
      <c r="F7728" s="1" t="s">
        <v>8885</v>
      </c>
      <c r="G7728" s="1" t="s">
        <v>5810</v>
      </c>
      <c r="H7728" s="1" t="s">
        <v>8780</v>
      </c>
      <c r="I7728" s="1" t="b">
        <v>0</v>
      </c>
      <c r="J7728" s="1">
        <v>2</v>
      </c>
      <c r="K7728" s="1">
        <v>0</v>
      </c>
      <c r="L7728" s="1">
        <v>0</v>
      </c>
      <c r="M7728" s="1">
        <v>404</v>
      </c>
      <c r="N7728" s="1">
        <v>16.577759540418501</v>
      </c>
      <c r="O7728" s="1" t="s">
        <v>8790</v>
      </c>
    </row>
    <row r="7729" spans="1:15" x14ac:dyDescent="0.3">
      <c r="A7729" s="1" t="s">
        <v>5716</v>
      </c>
      <c r="B7729" s="1" t="s">
        <v>5776</v>
      </c>
      <c r="C7729" s="1">
        <v>2</v>
      </c>
      <c r="D7729" s="1" t="s">
        <v>5920</v>
      </c>
      <c r="E7729" s="1">
        <v>9</v>
      </c>
      <c r="F7729" s="1" t="s">
        <v>8885</v>
      </c>
      <c r="G7729" s="1" t="s">
        <v>5834</v>
      </c>
      <c r="H7729" s="1" t="s">
        <v>8780</v>
      </c>
      <c r="I7729" s="1" t="b">
        <v>0</v>
      </c>
      <c r="J7729" s="1">
        <v>14</v>
      </c>
      <c r="K7729" s="1">
        <v>0</v>
      </c>
      <c r="L7729" s="1">
        <v>0</v>
      </c>
      <c r="M7729" s="1">
        <v>300</v>
      </c>
      <c r="N7729" s="1">
        <v>12.3102174805088</v>
      </c>
      <c r="O7729" s="1" t="s">
        <v>8884</v>
      </c>
    </row>
    <row r="7730" spans="1:15" x14ac:dyDescent="0.3">
      <c r="A7730" s="1" t="s">
        <v>5716</v>
      </c>
      <c r="B7730" s="1" t="s">
        <v>5776</v>
      </c>
      <c r="C7730" s="1">
        <v>2</v>
      </c>
      <c r="D7730" s="1" t="s">
        <v>5920</v>
      </c>
      <c r="E7730" s="1">
        <v>9</v>
      </c>
      <c r="F7730" s="1" t="s">
        <v>8885</v>
      </c>
      <c r="G7730" s="1" t="s">
        <v>5801</v>
      </c>
      <c r="H7730" s="1" t="s">
        <v>8780</v>
      </c>
      <c r="I7730" s="1" t="b">
        <v>0</v>
      </c>
      <c r="J7730" s="1">
        <v>1</v>
      </c>
      <c r="K7730" s="1">
        <v>0</v>
      </c>
      <c r="L7730" s="1">
        <v>0</v>
      </c>
      <c r="M7730" s="1">
        <v>227</v>
      </c>
      <c r="N7730" s="1">
        <v>9.3147312269183402</v>
      </c>
      <c r="O7730" s="1" t="s">
        <v>8781</v>
      </c>
    </row>
    <row r="7731" spans="1:15" x14ac:dyDescent="0.3">
      <c r="A7731" s="1" t="s">
        <v>5716</v>
      </c>
      <c r="B7731" s="1" t="s">
        <v>5776</v>
      </c>
      <c r="C7731" s="1">
        <v>2</v>
      </c>
      <c r="D7731" s="1" t="s">
        <v>5920</v>
      </c>
      <c r="E7731" s="1">
        <v>9</v>
      </c>
      <c r="F7731" s="1" t="s">
        <v>8885</v>
      </c>
      <c r="G7731" s="1" t="s">
        <v>5834</v>
      </c>
      <c r="H7731" s="1" t="s">
        <v>8784</v>
      </c>
      <c r="I7731" s="1" t="b">
        <v>0</v>
      </c>
      <c r="J7731" s="1">
        <v>7</v>
      </c>
      <c r="K7731" s="1">
        <v>1</v>
      </c>
      <c r="L7731" s="1">
        <v>0</v>
      </c>
      <c r="M7731" s="1">
        <v>189</v>
      </c>
      <c r="N7731" s="1">
        <v>7.7554370127205496</v>
      </c>
      <c r="O7731" s="1" t="s">
        <v>8882</v>
      </c>
    </row>
    <row r="7732" spans="1:15" x14ac:dyDescent="0.3">
      <c r="A7732" s="1" t="s">
        <v>5716</v>
      </c>
      <c r="B7732" s="1" t="s">
        <v>5776</v>
      </c>
      <c r="C7732" s="1">
        <v>2</v>
      </c>
      <c r="D7732" s="1" t="s">
        <v>5920</v>
      </c>
      <c r="E7732" s="1">
        <v>9</v>
      </c>
      <c r="F7732" s="1" t="s">
        <v>8885</v>
      </c>
      <c r="G7732" s="1" t="s">
        <v>5801</v>
      </c>
      <c r="H7732" s="1" t="s">
        <v>8780</v>
      </c>
      <c r="I7732" s="1" t="b">
        <v>0</v>
      </c>
      <c r="J7732" s="1">
        <v>1</v>
      </c>
      <c r="K7732" s="1">
        <v>0</v>
      </c>
      <c r="L7732" s="1">
        <v>1</v>
      </c>
      <c r="M7732" s="1">
        <v>162</v>
      </c>
      <c r="N7732" s="1">
        <v>6.6475174394747603</v>
      </c>
      <c r="O7732" s="1" t="s">
        <v>8820</v>
      </c>
    </row>
    <row r="7733" spans="1:15" x14ac:dyDescent="0.3">
      <c r="A7733" s="1" t="s">
        <v>5716</v>
      </c>
      <c r="B7733" s="1" t="s">
        <v>5776</v>
      </c>
      <c r="C7733" s="1">
        <v>2</v>
      </c>
      <c r="D7733" s="1" t="s">
        <v>5920</v>
      </c>
      <c r="E7733" s="1">
        <v>9</v>
      </c>
      <c r="F7733" s="1" t="s">
        <v>8885</v>
      </c>
      <c r="G7733" s="1" t="s">
        <v>5814</v>
      </c>
      <c r="H7733" s="1" t="s">
        <v>8780</v>
      </c>
      <c r="I7733" s="1" t="b">
        <v>1</v>
      </c>
      <c r="J7733" s="1">
        <v>0</v>
      </c>
      <c r="K7733" s="1">
        <v>0</v>
      </c>
      <c r="L7733" s="1">
        <v>0</v>
      </c>
      <c r="M7733" s="1">
        <v>140</v>
      </c>
      <c r="N7733" s="1">
        <v>5.7447681575707801</v>
      </c>
      <c r="O7733" s="1" t="s">
        <v>8786</v>
      </c>
    </row>
    <row r="7734" spans="1:15" x14ac:dyDescent="0.3">
      <c r="A7734" s="1" t="s">
        <v>5716</v>
      </c>
      <c r="B7734" s="1" t="s">
        <v>5776</v>
      </c>
      <c r="C7734" s="1">
        <v>2</v>
      </c>
      <c r="D7734" s="1" t="s">
        <v>5920</v>
      </c>
      <c r="E7734" s="1">
        <v>9</v>
      </c>
      <c r="F7734" s="1" t="s">
        <v>8885</v>
      </c>
      <c r="G7734" s="1" t="s">
        <v>5834</v>
      </c>
      <c r="H7734" s="1" t="s">
        <v>8778</v>
      </c>
      <c r="I7734" s="1" t="b">
        <v>0</v>
      </c>
      <c r="J7734" s="1">
        <v>7</v>
      </c>
      <c r="K7734" s="1">
        <v>1</v>
      </c>
      <c r="L7734" s="1">
        <v>0</v>
      </c>
      <c r="M7734" s="1">
        <v>113</v>
      </c>
      <c r="N7734" s="1">
        <v>4.6368485843249898</v>
      </c>
      <c r="O7734" s="1" t="s">
        <v>8864</v>
      </c>
    </row>
    <row r="7735" spans="1:15" x14ac:dyDescent="0.3">
      <c r="A7735" s="1" t="s">
        <v>5716</v>
      </c>
      <c r="B7735" s="1" t="s">
        <v>5776</v>
      </c>
      <c r="C7735" s="1">
        <v>2</v>
      </c>
      <c r="D7735" s="1" t="s">
        <v>5920</v>
      </c>
      <c r="E7735" s="1">
        <v>9</v>
      </c>
      <c r="F7735" s="1" t="s">
        <v>8885</v>
      </c>
      <c r="G7735" s="1" t="s">
        <v>5834</v>
      </c>
      <c r="H7735" s="1" t="s">
        <v>8782</v>
      </c>
      <c r="I7735" s="1" t="b">
        <v>0</v>
      </c>
      <c r="J7735" s="1">
        <v>8</v>
      </c>
      <c r="K7735" s="1">
        <v>2</v>
      </c>
      <c r="L7735" s="1">
        <v>0</v>
      </c>
      <c r="M7735" s="1">
        <v>111</v>
      </c>
      <c r="N7735" s="1">
        <v>4.5547804677882597</v>
      </c>
      <c r="O7735" s="1" t="s">
        <v>8863</v>
      </c>
    </row>
    <row r="7736" spans="1:15" x14ac:dyDescent="0.3">
      <c r="A7736" s="1" t="s">
        <v>5716</v>
      </c>
      <c r="B7736" s="1" t="s">
        <v>5776</v>
      </c>
      <c r="C7736" s="1">
        <v>2</v>
      </c>
      <c r="D7736" s="1" t="s">
        <v>5920</v>
      </c>
      <c r="E7736" s="1">
        <v>9</v>
      </c>
      <c r="F7736" s="1" t="s">
        <v>8885</v>
      </c>
      <c r="G7736" s="1" t="s">
        <v>5810</v>
      </c>
      <c r="H7736" s="1" t="s">
        <v>8780</v>
      </c>
      <c r="I7736" s="1" t="b">
        <v>0</v>
      </c>
      <c r="J7736" s="1">
        <v>2</v>
      </c>
      <c r="K7736" s="1">
        <v>0</v>
      </c>
      <c r="L7736" s="1">
        <v>1</v>
      </c>
      <c r="M7736" s="1">
        <v>67</v>
      </c>
      <c r="N7736" s="1">
        <v>2.7492819039802998</v>
      </c>
      <c r="O7736" s="1" t="s">
        <v>8886</v>
      </c>
    </row>
    <row r="7737" spans="1:15" x14ac:dyDescent="0.3">
      <c r="A7737" s="1" t="s">
        <v>5716</v>
      </c>
      <c r="B7737" s="1" t="s">
        <v>5776</v>
      </c>
      <c r="C7737" s="1">
        <v>2</v>
      </c>
      <c r="D7737" s="1" t="s">
        <v>5920</v>
      </c>
      <c r="E7737" s="1">
        <v>9</v>
      </c>
      <c r="F7737" s="1" t="s">
        <v>8885</v>
      </c>
      <c r="G7737" s="1" t="s">
        <v>5816</v>
      </c>
      <c r="H7737" s="1" t="s">
        <v>8780</v>
      </c>
      <c r="I7737" s="1" t="b">
        <v>0</v>
      </c>
      <c r="J7737" s="1">
        <v>3</v>
      </c>
      <c r="K7737" s="1">
        <v>0</v>
      </c>
      <c r="L7737" s="1">
        <v>0</v>
      </c>
      <c r="M7737" s="1">
        <v>63</v>
      </c>
      <c r="N7737" s="1">
        <v>2.5851456709068499</v>
      </c>
      <c r="O7737" s="1" t="s">
        <v>8801</v>
      </c>
    </row>
    <row r="7738" spans="1:15" x14ac:dyDescent="0.3">
      <c r="A7738" s="1" t="s">
        <v>5716</v>
      </c>
      <c r="B7738" s="1" t="s">
        <v>5776</v>
      </c>
      <c r="C7738" s="1">
        <v>2</v>
      </c>
      <c r="D7738" s="1" t="s">
        <v>5920</v>
      </c>
      <c r="E7738" s="1">
        <v>9</v>
      </c>
      <c r="F7738" s="1" t="s">
        <v>8885</v>
      </c>
      <c r="G7738" s="1" t="s">
        <v>5876</v>
      </c>
      <c r="H7738" s="1" t="s">
        <v>8780</v>
      </c>
      <c r="I7738" s="1" t="b">
        <v>0</v>
      </c>
      <c r="J7738" s="1">
        <v>4</v>
      </c>
      <c r="K7738" s="1">
        <v>0</v>
      </c>
      <c r="L7738" s="1">
        <v>0</v>
      </c>
      <c r="M7738" s="1">
        <v>58</v>
      </c>
      <c r="N7738" s="1">
        <v>2.37997537956503</v>
      </c>
      <c r="O7738" s="1" t="s">
        <v>8799</v>
      </c>
    </row>
    <row r="7739" spans="1:15" x14ac:dyDescent="0.3">
      <c r="A7739" s="1" t="s">
        <v>5716</v>
      </c>
      <c r="B7739" s="1" t="s">
        <v>5776</v>
      </c>
      <c r="C7739" s="1">
        <v>2</v>
      </c>
      <c r="D7739" s="1" t="s">
        <v>5920</v>
      </c>
      <c r="E7739" s="1">
        <v>9</v>
      </c>
      <c r="F7739" s="1" t="s">
        <v>8885</v>
      </c>
      <c r="G7739" s="1" t="s">
        <v>5876</v>
      </c>
      <c r="H7739" s="1" t="s">
        <v>8780</v>
      </c>
      <c r="I7739" s="1" t="b">
        <v>0</v>
      </c>
      <c r="J7739" s="1">
        <v>4</v>
      </c>
      <c r="K7739" s="1">
        <v>0</v>
      </c>
      <c r="L7739" s="1">
        <v>0</v>
      </c>
      <c r="M7739" s="1">
        <v>53</v>
      </c>
      <c r="N7739" s="1">
        <v>2.1748050882232199</v>
      </c>
      <c r="O7739" s="1" t="s">
        <v>8804</v>
      </c>
    </row>
    <row r="7740" spans="1:15" x14ac:dyDescent="0.3">
      <c r="A7740" s="1" t="s">
        <v>5716</v>
      </c>
      <c r="B7740" s="1" t="s">
        <v>5776</v>
      </c>
      <c r="C7740" s="1">
        <v>2</v>
      </c>
      <c r="D7740" s="1" t="s">
        <v>5920</v>
      </c>
      <c r="E7740" s="1">
        <v>9</v>
      </c>
      <c r="F7740" s="1" t="s">
        <v>8885</v>
      </c>
      <c r="G7740" s="1" t="s">
        <v>5840</v>
      </c>
      <c r="H7740" s="1" t="s">
        <v>8780</v>
      </c>
      <c r="I7740" s="1" t="b">
        <v>0</v>
      </c>
      <c r="J7740" s="1">
        <v>5</v>
      </c>
      <c r="K7740" s="1">
        <v>0</v>
      </c>
      <c r="L7740" s="1">
        <v>0</v>
      </c>
      <c r="M7740" s="1">
        <v>42</v>
      </c>
      <c r="N7740" s="1">
        <v>1.7234304472712301</v>
      </c>
      <c r="O7740" s="1" t="s">
        <v>8791</v>
      </c>
    </row>
    <row r="7741" spans="1:15" x14ac:dyDescent="0.3">
      <c r="A7741" s="1" t="s">
        <v>5716</v>
      </c>
      <c r="B7741" s="1" t="s">
        <v>5776</v>
      </c>
      <c r="C7741" s="1">
        <v>2</v>
      </c>
      <c r="D7741" s="1" t="s">
        <v>5920</v>
      </c>
      <c r="E7741" s="1">
        <v>9</v>
      </c>
      <c r="F7741" s="1" t="s">
        <v>8885</v>
      </c>
      <c r="G7741" s="1" t="s">
        <v>5834</v>
      </c>
      <c r="H7741" s="1" t="s">
        <v>8782</v>
      </c>
      <c r="I7741" s="1" t="b">
        <v>0</v>
      </c>
      <c r="J7741" s="1">
        <v>8</v>
      </c>
      <c r="K7741" s="1">
        <v>2</v>
      </c>
      <c r="L7741" s="1">
        <v>0</v>
      </c>
      <c r="M7741" s="1">
        <v>31</v>
      </c>
      <c r="N7741" s="1">
        <v>1.27205580631924</v>
      </c>
      <c r="O7741" s="1" t="s">
        <v>8879</v>
      </c>
    </row>
    <row r="7742" spans="1:15" x14ac:dyDescent="0.3">
      <c r="A7742" s="1" t="s">
        <v>5716</v>
      </c>
      <c r="B7742" s="1" t="s">
        <v>5776</v>
      </c>
      <c r="C7742" s="1">
        <v>2</v>
      </c>
      <c r="D7742" s="1" t="s">
        <v>5920</v>
      </c>
      <c r="E7742" s="1">
        <v>9</v>
      </c>
      <c r="F7742" s="1" t="s">
        <v>8885</v>
      </c>
      <c r="G7742" s="1" t="s">
        <v>5834</v>
      </c>
      <c r="H7742" s="1" t="s">
        <v>8778</v>
      </c>
      <c r="I7742" s="1" t="b">
        <v>0</v>
      </c>
      <c r="J7742" s="1">
        <v>6</v>
      </c>
      <c r="K7742" s="1">
        <v>1</v>
      </c>
      <c r="L7742" s="1">
        <v>19</v>
      </c>
      <c r="M7742" s="1">
        <v>27</v>
      </c>
      <c r="N7742" s="1">
        <v>1.10791957324579</v>
      </c>
      <c r="O7742" s="1" t="s">
        <v>8871</v>
      </c>
    </row>
    <row r="7743" spans="1:15" x14ac:dyDescent="0.3">
      <c r="A7743" s="1" t="s">
        <v>5716</v>
      </c>
      <c r="B7743" s="1" t="s">
        <v>5776</v>
      </c>
      <c r="C7743" s="1">
        <v>2</v>
      </c>
      <c r="D7743" s="1" t="s">
        <v>5920</v>
      </c>
      <c r="E7743" s="1">
        <v>10</v>
      </c>
      <c r="F7743" s="1" t="s">
        <v>8887</v>
      </c>
      <c r="G7743" s="1" t="s">
        <v>5834</v>
      </c>
      <c r="H7743" s="1" t="s">
        <v>8782</v>
      </c>
      <c r="I7743" s="1" t="b">
        <v>0</v>
      </c>
      <c r="J7743" s="1">
        <v>8</v>
      </c>
      <c r="K7743" s="1">
        <v>2</v>
      </c>
      <c r="L7743" s="1">
        <v>0</v>
      </c>
      <c r="M7743" s="1">
        <v>1276</v>
      </c>
      <c r="N7743" s="1">
        <v>41.482444733420003</v>
      </c>
      <c r="O7743" s="1" t="s">
        <v>8863</v>
      </c>
    </row>
    <row r="7744" spans="1:15" x14ac:dyDescent="0.3">
      <c r="A7744" s="1" t="s">
        <v>5716</v>
      </c>
      <c r="B7744" s="1" t="s">
        <v>5776</v>
      </c>
      <c r="C7744" s="1">
        <v>2</v>
      </c>
      <c r="D7744" s="1" t="s">
        <v>5920</v>
      </c>
      <c r="E7744" s="1">
        <v>10</v>
      </c>
      <c r="F7744" s="1" t="s">
        <v>8887</v>
      </c>
      <c r="G7744" s="1" t="s">
        <v>5816</v>
      </c>
      <c r="H7744" s="1" t="s">
        <v>8780</v>
      </c>
      <c r="I7744" s="1" t="b">
        <v>0</v>
      </c>
      <c r="J7744" s="1">
        <v>3</v>
      </c>
      <c r="K7744" s="1">
        <v>0</v>
      </c>
      <c r="L7744" s="1">
        <v>1</v>
      </c>
      <c r="M7744" s="1">
        <v>665</v>
      </c>
      <c r="N7744" s="1">
        <v>21.618985695708702</v>
      </c>
      <c r="O7744" s="1" t="s">
        <v>8819</v>
      </c>
    </row>
    <row r="7745" spans="1:15" x14ac:dyDescent="0.3">
      <c r="A7745" s="1" t="s">
        <v>5716</v>
      </c>
      <c r="B7745" s="1" t="s">
        <v>5776</v>
      </c>
      <c r="C7745" s="1">
        <v>2</v>
      </c>
      <c r="D7745" s="1" t="s">
        <v>5920</v>
      </c>
      <c r="E7745" s="1">
        <v>10</v>
      </c>
      <c r="F7745" s="1" t="s">
        <v>8887</v>
      </c>
      <c r="G7745" s="1" t="s">
        <v>5834</v>
      </c>
      <c r="H7745" s="1" t="s">
        <v>8778</v>
      </c>
      <c r="I7745" s="1" t="b">
        <v>0</v>
      </c>
      <c r="J7745" s="1">
        <v>7</v>
      </c>
      <c r="K7745" s="1">
        <v>1</v>
      </c>
      <c r="L7745" s="1">
        <v>0</v>
      </c>
      <c r="M7745" s="1">
        <v>559</v>
      </c>
      <c r="N7745" s="1">
        <v>18.172951885565599</v>
      </c>
      <c r="O7745" s="1" t="s">
        <v>8864</v>
      </c>
    </row>
    <row r="7746" spans="1:15" x14ac:dyDescent="0.3">
      <c r="A7746" s="1" t="s">
        <v>5716</v>
      </c>
      <c r="B7746" s="1" t="s">
        <v>5776</v>
      </c>
      <c r="C7746" s="1">
        <v>2</v>
      </c>
      <c r="D7746" s="1" t="s">
        <v>5920</v>
      </c>
      <c r="E7746" s="1">
        <v>10</v>
      </c>
      <c r="F7746" s="1" t="s">
        <v>8887</v>
      </c>
      <c r="G7746" s="1" t="s">
        <v>5801</v>
      </c>
      <c r="H7746" s="1" t="s">
        <v>8780</v>
      </c>
      <c r="I7746" s="1" t="b">
        <v>0</v>
      </c>
      <c r="J7746" s="1">
        <v>1</v>
      </c>
      <c r="K7746" s="1">
        <v>0</v>
      </c>
      <c r="L7746" s="1">
        <v>1</v>
      </c>
      <c r="M7746" s="1">
        <v>170</v>
      </c>
      <c r="N7746" s="1">
        <v>5.5266579973992096</v>
      </c>
      <c r="O7746" s="1" t="s">
        <v>8820</v>
      </c>
    </row>
    <row r="7747" spans="1:15" x14ac:dyDescent="0.3">
      <c r="A7747" s="1" t="s">
        <v>5716</v>
      </c>
      <c r="B7747" s="1" t="s">
        <v>5776</v>
      </c>
      <c r="C7747" s="1">
        <v>2</v>
      </c>
      <c r="D7747" s="1" t="s">
        <v>5920</v>
      </c>
      <c r="E7747" s="1">
        <v>10</v>
      </c>
      <c r="F7747" s="1" t="s">
        <v>8887</v>
      </c>
      <c r="G7747" s="1" t="s">
        <v>5814</v>
      </c>
      <c r="H7747" s="1" t="s">
        <v>8780</v>
      </c>
      <c r="I7747" s="1" t="b">
        <v>1</v>
      </c>
      <c r="J7747" s="1">
        <v>0</v>
      </c>
      <c r="K7747" s="1">
        <v>0</v>
      </c>
      <c r="L7747" s="1">
        <v>0</v>
      </c>
      <c r="M7747" s="1">
        <v>92</v>
      </c>
      <c r="N7747" s="1">
        <v>2.9908972691807501</v>
      </c>
      <c r="O7747" s="1" t="s">
        <v>8786</v>
      </c>
    </row>
    <row r="7748" spans="1:15" x14ac:dyDescent="0.3">
      <c r="A7748" s="1" t="s">
        <v>5716</v>
      </c>
      <c r="B7748" s="1" t="s">
        <v>5776</v>
      </c>
      <c r="C7748" s="1">
        <v>2</v>
      </c>
      <c r="D7748" s="1" t="s">
        <v>5920</v>
      </c>
      <c r="E7748" s="1">
        <v>10</v>
      </c>
      <c r="F7748" s="1" t="s">
        <v>8887</v>
      </c>
      <c r="G7748" s="1" t="s">
        <v>5834</v>
      </c>
      <c r="H7748" s="1" t="s">
        <v>8782</v>
      </c>
      <c r="I7748" s="1" t="b">
        <v>0</v>
      </c>
      <c r="J7748" s="1">
        <v>7</v>
      </c>
      <c r="K7748" s="1">
        <v>2</v>
      </c>
      <c r="L7748" s="1">
        <v>0</v>
      </c>
      <c r="M7748" s="1">
        <v>64</v>
      </c>
      <c r="N7748" s="1">
        <v>2.0806241872561699</v>
      </c>
      <c r="O7748" s="1" t="s">
        <v>8788</v>
      </c>
    </row>
    <row r="7749" spans="1:15" x14ac:dyDescent="0.3">
      <c r="A7749" s="1" t="s">
        <v>5716</v>
      </c>
      <c r="B7749" s="1" t="s">
        <v>5776</v>
      </c>
      <c r="C7749" s="1">
        <v>2</v>
      </c>
      <c r="D7749" s="1" t="s">
        <v>5920</v>
      </c>
      <c r="E7749" s="1">
        <v>11</v>
      </c>
      <c r="F7749" s="1" t="s">
        <v>8888</v>
      </c>
      <c r="G7749" s="1" t="s">
        <v>5834</v>
      </c>
      <c r="H7749" s="1" t="s">
        <v>8782</v>
      </c>
      <c r="I7749" s="1" t="b">
        <v>0</v>
      </c>
      <c r="J7749" s="1">
        <v>8</v>
      </c>
      <c r="K7749" s="1">
        <v>2</v>
      </c>
      <c r="L7749" s="1">
        <v>0</v>
      </c>
      <c r="M7749" s="1">
        <v>432</v>
      </c>
      <c r="N7749" s="1">
        <v>29.9376299376299</v>
      </c>
      <c r="O7749" s="1" t="s">
        <v>8863</v>
      </c>
    </row>
    <row r="7750" spans="1:15" x14ac:dyDescent="0.3">
      <c r="A7750" s="1" t="s">
        <v>5716</v>
      </c>
      <c r="B7750" s="1" t="s">
        <v>5776</v>
      </c>
      <c r="C7750" s="1">
        <v>2</v>
      </c>
      <c r="D7750" s="1" t="s">
        <v>5920</v>
      </c>
      <c r="E7750" s="1">
        <v>11</v>
      </c>
      <c r="F7750" s="1" t="s">
        <v>8888</v>
      </c>
      <c r="G7750" s="1" t="s">
        <v>5834</v>
      </c>
      <c r="H7750" s="1" t="s">
        <v>8778</v>
      </c>
      <c r="I7750" s="1" t="b">
        <v>0</v>
      </c>
      <c r="J7750" s="1">
        <v>7</v>
      </c>
      <c r="K7750" s="1">
        <v>1</v>
      </c>
      <c r="L7750" s="1">
        <v>0</v>
      </c>
      <c r="M7750" s="1">
        <v>339</v>
      </c>
      <c r="N7750" s="1">
        <v>23.4927234927234</v>
      </c>
      <c r="O7750" s="1" t="s">
        <v>8864</v>
      </c>
    </row>
    <row r="7751" spans="1:15" x14ac:dyDescent="0.3">
      <c r="A7751" s="1" t="s">
        <v>5716</v>
      </c>
      <c r="B7751" s="1" t="s">
        <v>5776</v>
      </c>
      <c r="C7751" s="1">
        <v>2</v>
      </c>
      <c r="D7751" s="1" t="s">
        <v>5920</v>
      </c>
      <c r="E7751" s="1">
        <v>11</v>
      </c>
      <c r="F7751" s="1" t="s">
        <v>8888</v>
      </c>
      <c r="G7751" s="1" t="s">
        <v>5816</v>
      </c>
      <c r="H7751" s="1" t="s">
        <v>8780</v>
      </c>
      <c r="I7751" s="1" t="b">
        <v>0</v>
      </c>
      <c r="J7751" s="1">
        <v>3</v>
      </c>
      <c r="K7751" s="1">
        <v>0</v>
      </c>
      <c r="L7751" s="1">
        <v>1</v>
      </c>
      <c r="M7751" s="1">
        <v>68</v>
      </c>
      <c r="N7751" s="1">
        <v>4.7124047124047097</v>
      </c>
      <c r="O7751" s="1" t="s">
        <v>8819</v>
      </c>
    </row>
    <row r="7752" spans="1:15" x14ac:dyDescent="0.3">
      <c r="A7752" s="1" t="s">
        <v>5716</v>
      </c>
      <c r="B7752" s="1" t="s">
        <v>5776</v>
      </c>
      <c r="C7752" s="1">
        <v>2</v>
      </c>
      <c r="D7752" s="1" t="s">
        <v>5920</v>
      </c>
      <c r="E7752" s="1">
        <v>11</v>
      </c>
      <c r="F7752" s="1" t="s">
        <v>8888</v>
      </c>
      <c r="G7752" s="1" t="s">
        <v>5801</v>
      </c>
      <c r="H7752" s="1" t="s">
        <v>8780</v>
      </c>
      <c r="I7752" s="1" t="b">
        <v>0</v>
      </c>
      <c r="J7752" s="1">
        <v>1</v>
      </c>
      <c r="K7752" s="1">
        <v>0</v>
      </c>
      <c r="L7752" s="1">
        <v>0</v>
      </c>
      <c r="M7752" s="1">
        <v>65</v>
      </c>
      <c r="N7752" s="1">
        <v>4.5045045045045002</v>
      </c>
      <c r="O7752" s="1" t="s">
        <v>8781</v>
      </c>
    </row>
    <row r="7753" spans="1:15" x14ac:dyDescent="0.3">
      <c r="A7753" s="1" t="s">
        <v>5716</v>
      </c>
      <c r="B7753" s="1" t="s">
        <v>5776</v>
      </c>
      <c r="C7753" s="1">
        <v>2</v>
      </c>
      <c r="D7753" s="1" t="s">
        <v>5920</v>
      </c>
      <c r="E7753" s="1">
        <v>11</v>
      </c>
      <c r="F7753" s="1" t="s">
        <v>8888</v>
      </c>
      <c r="G7753" s="1" t="s">
        <v>5814</v>
      </c>
      <c r="H7753" s="1" t="s">
        <v>8780</v>
      </c>
      <c r="I7753" s="1" t="b">
        <v>1</v>
      </c>
      <c r="J7753" s="1">
        <v>0</v>
      </c>
      <c r="K7753" s="1">
        <v>0</v>
      </c>
      <c r="L7753" s="1">
        <v>0</v>
      </c>
      <c r="M7753" s="1">
        <v>57</v>
      </c>
      <c r="N7753" s="1">
        <v>3.9501039501039501</v>
      </c>
      <c r="O7753" s="1" t="s">
        <v>8786</v>
      </c>
    </row>
    <row r="7754" spans="1:15" x14ac:dyDescent="0.3">
      <c r="A7754" s="1" t="s">
        <v>5716</v>
      </c>
      <c r="B7754" s="1" t="s">
        <v>5776</v>
      </c>
      <c r="C7754" s="1">
        <v>2</v>
      </c>
      <c r="D7754" s="1" t="s">
        <v>5920</v>
      </c>
      <c r="E7754" s="1">
        <v>11</v>
      </c>
      <c r="F7754" s="1" t="s">
        <v>8888</v>
      </c>
      <c r="G7754" s="1" t="s">
        <v>5801</v>
      </c>
      <c r="H7754" s="1" t="s">
        <v>8780</v>
      </c>
      <c r="I7754" s="1" t="b">
        <v>0</v>
      </c>
      <c r="J7754" s="1">
        <v>1</v>
      </c>
      <c r="K7754" s="1">
        <v>0</v>
      </c>
      <c r="L7754" s="1">
        <v>1</v>
      </c>
      <c r="M7754" s="1">
        <v>57</v>
      </c>
      <c r="N7754" s="1">
        <v>3.9501039501039501</v>
      </c>
      <c r="O7754" s="1" t="s">
        <v>8820</v>
      </c>
    </row>
    <row r="7755" spans="1:15" x14ac:dyDescent="0.3">
      <c r="A7755" s="1" t="s">
        <v>5716</v>
      </c>
      <c r="B7755" s="1" t="s">
        <v>5776</v>
      </c>
      <c r="C7755" s="1">
        <v>2</v>
      </c>
      <c r="D7755" s="1" t="s">
        <v>5920</v>
      </c>
      <c r="E7755" s="1">
        <v>11</v>
      </c>
      <c r="F7755" s="1" t="s">
        <v>8888</v>
      </c>
      <c r="G7755" s="1" t="s">
        <v>5834</v>
      </c>
      <c r="H7755" s="1" t="s">
        <v>8782</v>
      </c>
      <c r="I7755" s="1" t="b">
        <v>0</v>
      </c>
      <c r="J7755" s="1">
        <v>8</v>
      </c>
      <c r="K7755" s="1">
        <v>2</v>
      </c>
      <c r="L7755" s="1">
        <v>0</v>
      </c>
      <c r="M7755" s="1">
        <v>28</v>
      </c>
      <c r="N7755" s="1">
        <v>1.9404019404019399</v>
      </c>
      <c r="O7755" s="1" t="s">
        <v>8879</v>
      </c>
    </row>
    <row r="7756" spans="1:15" x14ac:dyDescent="0.3">
      <c r="A7756" s="1" t="s">
        <v>5716</v>
      </c>
      <c r="B7756" s="1" t="s">
        <v>5776</v>
      </c>
      <c r="C7756" s="1">
        <v>2</v>
      </c>
      <c r="D7756" s="1" t="s">
        <v>5920</v>
      </c>
      <c r="E7756" s="1">
        <v>11</v>
      </c>
      <c r="F7756" s="1" t="s">
        <v>8888</v>
      </c>
      <c r="G7756" s="1" t="s">
        <v>5834</v>
      </c>
      <c r="H7756" s="1" t="s">
        <v>8782</v>
      </c>
      <c r="I7756" s="1" t="b">
        <v>0</v>
      </c>
      <c r="J7756" s="1">
        <v>7</v>
      </c>
      <c r="K7756" s="1">
        <v>2</v>
      </c>
      <c r="L7756" s="1">
        <v>0</v>
      </c>
      <c r="M7756" s="1">
        <v>20</v>
      </c>
      <c r="N7756" s="1">
        <v>1.38600138600138</v>
      </c>
      <c r="O7756" s="1" t="s">
        <v>8788</v>
      </c>
    </row>
    <row r="7757" spans="1:15" x14ac:dyDescent="0.3">
      <c r="A7757" s="1" t="s">
        <v>5716</v>
      </c>
      <c r="B7757" s="1" t="s">
        <v>5776</v>
      </c>
      <c r="C7757" s="1">
        <v>2</v>
      </c>
      <c r="D7757" s="1" t="s">
        <v>5920</v>
      </c>
      <c r="E7757" s="1">
        <v>11</v>
      </c>
      <c r="F7757" s="1" t="s">
        <v>8888</v>
      </c>
      <c r="G7757" s="1" t="s">
        <v>5834</v>
      </c>
      <c r="H7757" s="1" t="s">
        <v>8889</v>
      </c>
      <c r="I7757" s="1" t="b">
        <v>0</v>
      </c>
      <c r="J7757" s="1">
        <v>7</v>
      </c>
      <c r="K7757" s="1">
        <v>1</v>
      </c>
      <c r="L7757" s="1">
        <v>22</v>
      </c>
      <c r="M7757" s="1">
        <v>18</v>
      </c>
      <c r="N7757" s="1">
        <v>1.2474012474012399</v>
      </c>
      <c r="O7757" s="1" t="s">
        <v>8890</v>
      </c>
    </row>
    <row r="7758" spans="1:15" x14ac:dyDescent="0.3">
      <c r="A7758" s="1" t="s">
        <v>5716</v>
      </c>
      <c r="B7758" s="1" t="s">
        <v>5776</v>
      </c>
      <c r="C7758" s="1">
        <v>2</v>
      </c>
      <c r="D7758" s="1" t="s">
        <v>5920</v>
      </c>
      <c r="E7758" s="1">
        <v>11</v>
      </c>
      <c r="F7758" s="1" t="s">
        <v>8888</v>
      </c>
      <c r="G7758" s="1" t="s">
        <v>5803</v>
      </c>
      <c r="H7758" s="1" t="s">
        <v>8778</v>
      </c>
      <c r="I7758" s="1" t="b">
        <v>0</v>
      </c>
      <c r="J7758" s="1">
        <v>0</v>
      </c>
      <c r="K7758" s="1">
        <v>1</v>
      </c>
      <c r="L7758" s="1">
        <v>0</v>
      </c>
      <c r="M7758" s="1">
        <v>17</v>
      </c>
      <c r="N7758" s="1">
        <v>1.1781011781011701</v>
      </c>
      <c r="O7758" s="1" t="s">
        <v>8787</v>
      </c>
    </row>
    <row r="7759" spans="1:15" x14ac:dyDescent="0.3">
      <c r="A7759" s="1" t="s">
        <v>5716</v>
      </c>
      <c r="B7759" s="1" t="s">
        <v>5776</v>
      </c>
      <c r="C7759" s="1">
        <v>2</v>
      </c>
      <c r="D7759" s="1" t="s">
        <v>5920</v>
      </c>
      <c r="E7759" s="1">
        <v>11</v>
      </c>
      <c r="F7759" s="1" t="s">
        <v>8888</v>
      </c>
      <c r="G7759" s="1" t="s">
        <v>5834</v>
      </c>
      <c r="H7759" s="1" t="s">
        <v>8782</v>
      </c>
      <c r="I7759" s="1" t="b">
        <v>0</v>
      </c>
      <c r="J7759" s="1">
        <v>8</v>
      </c>
      <c r="K7759" s="1">
        <v>2</v>
      </c>
      <c r="L7759" s="1">
        <v>0</v>
      </c>
      <c r="M7759" s="1">
        <v>16</v>
      </c>
      <c r="N7759" s="1">
        <v>1.1088011088011001</v>
      </c>
      <c r="O7759" s="1" t="s">
        <v>8891</v>
      </c>
    </row>
    <row r="7760" spans="1:15" x14ac:dyDescent="0.3">
      <c r="A7760" s="1" t="s">
        <v>5716</v>
      </c>
      <c r="B7760" s="1" t="s">
        <v>5776</v>
      </c>
      <c r="C7760" s="1">
        <v>2</v>
      </c>
      <c r="D7760" s="1" t="s">
        <v>5920</v>
      </c>
      <c r="E7760" s="1">
        <v>11</v>
      </c>
      <c r="F7760" s="1" t="s">
        <v>8888</v>
      </c>
      <c r="G7760" s="1" t="s">
        <v>5834</v>
      </c>
      <c r="H7760" s="1" t="s">
        <v>8780</v>
      </c>
      <c r="I7760" s="1" t="b">
        <v>0</v>
      </c>
      <c r="J7760" s="1">
        <v>11</v>
      </c>
      <c r="K7760" s="1">
        <v>0</v>
      </c>
      <c r="L7760" s="1">
        <v>2</v>
      </c>
      <c r="M7760" s="1">
        <v>15</v>
      </c>
      <c r="N7760" s="1">
        <v>1.03950103950104</v>
      </c>
      <c r="O7760" s="1" t="s">
        <v>8892</v>
      </c>
    </row>
    <row r="7761" spans="1:15" x14ac:dyDescent="0.3">
      <c r="A7761" s="1" t="s">
        <v>5716</v>
      </c>
      <c r="B7761" s="1" t="s">
        <v>5776</v>
      </c>
      <c r="C7761" s="1">
        <v>2</v>
      </c>
      <c r="D7761" s="1" t="s">
        <v>5920</v>
      </c>
      <c r="E7761" s="1">
        <v>12</v>
      </c>
      <c r="F7761" s="1" t="s">
        <v>8893</v>
      </c>
      <c r="G7761" s="1" t="s">
        <v>5801</v>
      </c>
      <c r="H7761" s="1" t="s">
        <v>8780</v>
      </c>
      <c r="I7761" s="1" t="b">
        <v>0</v>
      </c>
      <c r="J7761" s="1">
        <v>1</v>
      </c>
      <c r="K7761" s="1">
        <v>0</v>
      </c>
      <c r="L7761" s="1">
        <v>1</v>
      </c>
      <c r="M7761" s="1">
        <v>1589</v>
      </c>
      <c r="N7761" s="1">
        <v>80.050377833753103</v>
      </c>
      <c r="O7761" s="1" t="s">
        <v>8820</v>
      </c>
    </row>
    <row r="7762" spans="1:15" x14ac:dyDescent="0.3">
      <c r="A7762" s="1" t="s">
        <v>5716</v>
      </c>
      <c r="B7762" s="1" t="s">
        <v>5776</v>
      </c>
      <c r="C7762" s="1">
        <v>2</v>
      </c>
      <c r="D7762" s="1" t="s">
        <v>5920</v>
      </c>
      <c r="E7762" s="1">
        <v>12</v>
      </c>
      <c r="F7762" s="1" t="s">
        <v>8893</v>
      </c>
      <c r="G7762" s="1" t="s">
        <v>5814</v>
      </c>
      <c r="H7762" s="1" t="s">
        <v>8780</v>
      </c>
      <c r="I7762" s="1" t="b">
        <v>1</v>
      </c>
      <c r="J7762" s="1">
        <v>0</v>
      </c>
      <c r="K7762" s="1">
        <v>0</v>
      </c>
      <c r="L7762" s="1">
        <v>0</v>
      </c>
      <c r="M7762" s="1">
        <v>156</v>
      </c>
      <c r="N7762" s="1">
        <v>7.8589420654911804</v>
      </c>
      <c r="O7762" s="1" t="s">
        <v>8786</v>
      </c>
    </row>
    <row r="7763" spans="1:15" x14ac:dyDescent="0.3">
      <c r="A7763" s="1" t="s">
        <v>5716</v>
      </c>
      <c r="B7763" s="1" t="s">
        <v>5776</v>
      </c>
      <c r="C7763" s="1">
        <v>2</v>
      </c>
      <c r="D7763" s="1" t="s">
        <v>5920</v>
      </c>
      <c r="E7763" s="1">
        <v>12</v>
      </c>
      <c r="F7763" s="1" t="s">
        <v>8893</v>
      </c>
      <c r="G7763" s="1" t="s">
        <v>5834</v>
      </c>
      <c r="H7763" s="1" t="s">
        <v>8778</v>
      </c>
      <c r="I7763" s="1" t="b">
        <v>0</v>
      </c>
      <c r="J7763" s="1">
        <v>7</v>
      </c>
      <c r="K7763" s="1">
        <v>1</v>
      </c>
      <c r="L7763" s="1">
        <v>0</v>
      </c>
      <c r="M7763" s="1">
        <v>94</v>
      </c>
      <c r="N7763" s="1">
        <v>4.7355163727959697</v>
      </c>
      <c r="O7763" s="1" t="s">
        <v>8867</v>
      </c>
    </row>
    <row r="7764" spans="1:15" x14ac:dyDescent="0.3">
      <c r="A7764" s="1" t="s">
        <v>5716</v>
      </c>
      <c r="B7764" s="1" t="s">
        <v>5776</v>
      </c>
      <c r="C7764" s="1">
        <v>2</v>
      </c>
      <c r="D7764" s="1" t="s">
        <v>5920</v>
      </c>
      <c r="E7764" s="1">
        <v>12</v>
      </c>
      <c r="F7764" s="1" t="s">
        <v>8893</v>
      </c>
      <c r="G7764" s="1" t="s">
        <v>5834</v>
      </c>
      <c r="H7764" s="1" t="s">
        <v>8778</v>
      </c>
      <c r="I7764" s="1" t="b">
        <v>0</v>
      </c>
      <c r="J7764" s="1">
        <v>7</v>
      </c>
      <c r="K7764" s="1">
        <v>1</v>
      </c>
      <c r="L7764" s="1">
        <v>0</v>
      </c>
      <c r="M7764" s="1">
        <v>48</v>
      </c>
      <c r="N7764" s="1">
        <v>2.4181360201511302</v>
      </c>
      <c r="O7764" s="1" t="s">
        <v>8862</v>
      </c>
    </row>
    <row r="7765" spans="1:15" x14ac:dyDescent="0.3">
      <c r="A7765" s="1" t="s">
        <v>5716</v>
      </c>
      <c r="B7765" s="1" t="s">
        <v>5776</v>
      </c>
      <c r="C7765" s="1">
        <v>2</v>
      </c>
      <c r="D7765" s="1" t="s">
        <v>5920</v>
      </c>
      <c r="E7765" s="1">
        <v>13</v>
      </c>
      <c r="F7765" s="1" t="s">
        <v>8894</v>
      </c>
      <c r="G7765" s="1" t="s">
        <v>5834</v>
      </c>
      <c r="H7765" s="1" t="s">
        <v>8778</v>
      </c>
      <c r="I7765" s="1" t="b">
        <v>0</v>
      </c>
      <c r="J7765" s="1">
        <v>7</v>
      </c>
      <c r="K7765" s="1">
        <v>1</v>
      </c>
      <c r="L7765" s="1">
        <v>0</v>
      </c>
      <c r="M7765" s="1">
        <v>1076</v>
      </c>
      <c r="N7765" s="1">
        <v>54.453441295546497</v>
      </c>
      <c r="O7765" s="1" t="s">
        <v>8867</v>
      </c>
    </row>
    <row r="7766" spans="1:15" x14ac:dyDescent="0.3">
      <c r="A7766" s="1" t="s">
        <v>5716</v>
      </c>
      <c r="B7766" s="1" t="s">
        <v>5776</v>
      </c>
      <c r="C7766" s="1">
        <v>2</v>
      </c>
      <c r="D7766" s="1" t="s">
        <v>5920</v>
      </c>
      <c r="E7766" s="1">
        <v>13</v>
      </c>
      <c r="F7766" s="1" t="s">
        <v>8894</v>
      </c>
      <c r="G7766" s="1" t="s">
        <v>5834</v>
      </c>
      <c r="H7766" s="1" t="s">
        <v>8778</v>
      </c>
      <c r="I7766" s="1" t="b">
        <v>0</v>
      </c>
      <c r="J7766" s="1">
        <v>7</v>
      </c>
      <c r="K7766" s="1">
        <v>1</v>
      </c>
      <c r="L7766" s="1">
        <v>0</v>
      </c>
      <c r="M7766" s="1">
        <v>353</v>
      </c>
      <c r="N7766" s="1">
        <v>17.864372469635601</v>
      </c>
      <c r="O7766" s="1" t="s">
        <v>8862</v>
      </c>
    </row>
    <row r="7767" spans="1:15" x14ac:dyDescent="0.3">
      <c r="A7767" s="1" t="s">
        <v>5716</v>
      </c>
      <c r="B7767" s="1" t="s">
        <v>5776</v>
      </c>
      <c r="C7767" s="1">
        <v>2</v>
      </c>
      <c r="D7767" s="1" t="s">
        <v>5920</v>
      </c>
      <c r="E7767" s="1">
        <v>13</v>
      </c>
      <c r="F7767" s="1" t="s">
        <v>8894</v>
      </c>
      <c r="G7767" s="1" t="s">
        <v>5814</v>
      </c>
      <c r="H7767" s="1" t="s">
        <v>8780</v>
      </c>
      <c r="I7767" s="1" t="b">
        <v>1</v>
      </c>
      <c r="J7767" s="1">
        <v>0</v>
      </c>
      <c r="K7767" s="1">
        <v>0</v>
      </c>
      <c r="L7767" s="1">
        <v>0</v>
      </c>
      <c r="M7767" s="1">
        <v>172</v>
      </c>
      <c r="N7767" s="1">
        <v>8.7044534412955397</v>
      </c>
      <c r="O7767" s="1" t="s">
        <v>8786</v>
      </c>
    </row>
    <row r="7768" spans="1:15" x14ac:dyDescent="0.3">
      <c r="A7768" s="1" t="s">
        <v>5716</v>
      </c>
      <c r="B7768" s="1" t="s">
        <v>5776</v>
      </c>
      <c r="C7768" s="1">
        <v>2</v>
      </c>
      <c r="D7768" s="1" t="s">
        <v>5920</v>
      </c>
      <c r="E7768" s="1">
        <v>13</v>
      </c>
      <c r="F7768" s="1" t="s">
        <v>8894</v>
      </c>
      <c r="G7768" s="1" t="s">
        <v>5801</v>
      </c>
      <c r="H7768" s="1" t="s">
        <v>8780</v>
      </c>
      <c r="I7768" s="1" t="b">
        <v>0</v>
      </c>
      <c r="J7768" s="1">
        <v>1</v>
      </c>
      <c r="K7768" s="1">
        <v>0</v>
      </c>
      <c r="L7768" s="1">
        <v>1</v>
      </c>
      <c r="M7768" s="1">
        <v>157</v>
      </c>
      <c r="N7768" s="1">
        <v>7.9453441295546501</v>
      </c>
      <c r="O7768" s="1" t="s">
        <v>8820</v>
      </c>
    </row>
    <row r="7769" spans="1:15" x14ac:dyDescent="0.3">
      <c r="A7769" s="1" t="s">
        <v>5716</v>
      </c>
      <c r="B7769" s="1" t="s">
        <v>5776</v>
      </c>
      <c r="C7769" s="1">
        <v>2</v>
      </c>
      <c r="D7769" s="1" t="s">
        <v>5920</v>
      </c>
      <c r="E7769" s="1">
        <v>13</v>
      </c>
      <c r="F7769" s="1" t="s">
        <v>8894</v>
      </c>
      <c r="G7769" s="1" t="s">
        <v>5803</v>
      </c>
      <c r="H7769" s="1" t="s">
        <v>8778</v>
      </c>
      <c r="I7769" s="1" t="b">
        <v>0</v>
      </c>
      <c r="J7769" s="1">
        <v>0</v>
      </c>
      <c r="K7769" s="1">
        <v>1</v>
      </c>
      <c r="L7769" s="1">
        <v>0</v>
      </c>
      <c r="M7769" s="1">
        <v>46</v>
      </c>
      <c r="N7769" s="1">
        <v>2.32793522267206</v>
      </c>
      <c r="O7769" s="1" t="s">
        <v>8794</v>
      </c>
    </row>
    <row r="7770" spans="1:15" x14ac:dyDescent="0.3">
      <c r="A7770" s="1" t="s">
        <v>5716</v>
      </c>
      <c r="B7770" s="1" t="s">
        <v>5776</v>
      </c>
      <c r="C7770" s="1">
        <v>2</v>
      </c>
      <c r="D7770" s="1" t="s">
        <v>5920</v>
      </c>
      <c r="E7770" s="1">
        <v>13</v>
      </c>
      <c r="F7770" s="1" t="s">
        <v>8894</v>
      </c>
      <c r="G7770" s="1" t="s">
        <v>5803</v>
      </c>
      <c r="H7770" s="1" t="s">
        <v>8778</v>
      </c>
      <c r="I7770" s="1" t="b">
        <v>0</v>
      </c>
      <c r="J7770" s="1">
        <v>0</v>
      </c>
      <c r="K7770" s="1">
        <v>1</v>
      </c>
      <c r="L7770" s="1">
        <v>0</v>
      </c>
      <c r="M7770" s="1">
        <v>25</v>
      </c>
      <c r="N7770" s="1">
        <v>1.26518218623481</v>
      </c>
      <c r="O7770" s="1" t="s">
        <v>8779</v>
      </c>
    </row>
    <row r="7771" spans="1:15" x14ac:dyDescent="0.3">
      <c r="A7771" s="1" t="s">
        <v>5716</v>
      </c>
      <c r="B7771" s="1" t="s">
        <v>5776</v>
      </c>
      <c r="C7771" s="1">
        <v>2</v>
      </c>
      <c r="D7771" s="1" t="s">
        <v>5920</v>
      </c>
      <c r="E7771" s="1">
        <v>14</v>
      </c>
      <c r="F7771" s="1" t="s">
        <v>8895</v>
      </c>
      <c r="G7771" s="1" t="s">
        <v>5801</v>
      </c>
      <c r="H7771" s="1" t="s">
        <v>8780</v>
      </c>
      <c r="I7771" s="1" t="b">
        <v>0</v>
      </c>
      <c r="J7771" s="1">
        <v>1</v>
      </c>
      <c r="K7771" s="1">
        <v>0</v>
      </c>
      <c r="L7771" s="1">
        <v>1</v>
      </c>
      <c r="M7771" s="1">
        <v>191</v>
      </c>
      <c r="N7771" s="1">
        <v>18.65234375</v>
      </c>
      <c r="O7771" s="1" t="s">
        <v>8820</v>
      </c>
    </row>
    <row r="7772" spans="1:15" x14ac:dyDescent="0.3">
      <c r="A7772" s="1" t="s">
        <v>5716</v>
      </c>
      <c r="B7772" s="1" t="s">
        <v>5776</v>
      </c>
      <c r="C7772" s="1">
        <v>2</v>
      </c>
      <c r="D7772" s="1" t="s">
        <v>5920</v>
      </c>
      <c r="E7772" s="1">
        <v>14</v>
      </c>
      <c r="F7772" s="1" t="s">
        <v>8895</v>
      </c>
      <c r="G7772" s="1" t="s">
        <v>5834</v>
      </c>
      <c r="H7772" s="1" t="s">
        <v>8782</v>
      </c>
      <c r="I7772" s="1" t="b">
        <v>0</v>
      </c>
      <c r="J7772" s="1">
        <v>8</v>
      </c>
      <c r="K7772" s="1">
        <v>2</v>
      </c>
      <c r="L7772" s="1">
        <v>0</v>
      </c>
      <c r="M7772" s="1">
        <v>168</v>
      </c>
      <c r="N7772" s="1">
        <v>16.40625</v>
      </c>
      <c r="O7772" s="1" t="s">
        <v>8863</v>
      </c>
    </row>
    <row r="7773" spans="1:15" x14ac:dyDescent="0.3">
      <c r="A7773" s="1" t="s">
        <v>5716</v>
      </c>
      <c r="B7773" s="1" t="s">
        <v>5776</v>
      </c>
      <c r="C7773" s="1">
        <v>2</v>
      </c>
      <c r="D7773" s="1" t="s">
        <v>5920</v>
      </c>
      <c r="E7773" s="1">
        <v>14</v>
      </c>
      <c r="F7773" s="1" t="s">
        <v>8895</v>
      </c>
      <c r="G7773" s="1" t="s">
        <v>5834</v>
      </c>
      <c r="H7773" s="1" t="s">
        <v>8778</v>
      </c>
      <c r="I7773" s="1" t="b">
        <v>0</v>
      </c>
      <c r="J7773" s="1">
        <v>7</v>
      </c>
      <c r="K7773" s="1">
        <v>1</v>
      </c>
      <c r="L7773" s="1">
        <v>0</v>
      </c>
      <c r="M7773" s="1">
        <v>104</v>
      </c>
      <c r="N7773" s="1">
        <v>10.15625</v>
      </c>
      <c r="O7773" s="1" t="s">
        <v>8864</v>
      </c>
    </row>
    <row r="7774" spans="1:15" x14ac:dyDescent="0.3">
      <c r="A7774" s="1" t="s">
        <v>5716</v>
      </c>
      <c r="B7774" s="1" t="s">
        <v>5776</v>
      </c>
      <c r="C7774" s="1">
        <v>2</v>
      </c>
      <c r="D7774" s="1" t="s">
        <v>5920</v>
      </c>
      <c r="E7774" s="1">
        <v>14</v>
      </c>
      <c r="F7774" s="1" t="s">
        <v>8895</v>
      </c>
      <c r="G7774" s="1" t="s">
        <v>5810</v>
      </c>
      <c r="H7774" s="1" t="s">
        <v>8780</v>
      </c>
      <c r="I7774" s="1" t="b">
        <v>0</v>
      </c>
      <c r="J7774" s="1">
        <v>2</v>
      </c>
      <c r="K7774" s="1">
        <v>0</v>
      </c>
      <c r="L7774" s="1">
        <v>1</v>
      </c>
      <c r="M7774" s="1">
        <v>83</v>
      </c>
      <c r="N7774" s="1">
        <v>8.10546875</v>
      </c>
      <c r="O7774" s="1" t="s">
        <v>8886</v>
      </c>
    </row>
    <row r="7775" spans="1:15" x14ac:dyDescent="0.3">
      <c r="A7775" s="1" t="s">
        <v>5716</v>
      </c>
      <c r="B7775" s="1" t="s">
        <v>5776</v>
      </c>
      <c r="C7775" s="1">
        <v>2</v>
      </c>
      <c r="D7775" s="1" t="s">
        <v>5920</v>
      </c>
      <c r="E7775" s="1">
        <v>14</v>
      </c>
      <c r="F7775" s="1" t="s">
        <v>8895</v>
      </c>
      <c r="G7775" s="1" t="s">
        <v>5834</v>
      </c>
      <c r="H7775" s="1" t="s">
        <v>8780</v>
      </c>
      <c r="I7775" s="1" t="b">
        <v>0</v>
      </c>
      <c r="J7775" s="1">
        <v>30</v>
      </c>
      <c r="K7775" s="1">
        <v>0</v>
      </c>
      <c r="L7775" s="1">
        <v>0</v>
      </c>
      <c r="M7775" s="1">
        <v>69</v>
      </c>
      <c r="N7775" s="1">
        <v>6.73828125</v>
      </c>
      <c r="O7775" s="1" t="e">
        <f>-------------------tcttgtcatgccgtacgcttt</f>
        <v>#NAME?</v>
      </c>
    </row>
    <row r="7776" spans="1:15" x14ac:dyDescent="0.3">
      <c r="A7776" s="1" t="s">
        <v>5716</v>
      </c>
      <c r="B7776" s="1" t="s">
        <v>5776</v>
      </c>
      <c r="C7776" s="1">
        <v>2</v>
      </c>
      <c r="D7776" s="1" t="s">
        <v>5920</v>
      </c>
      <c r="E7776" s="1">
        <v>14</v>
      </c>
      <c r="F7776" s="1" t="s">
        <v>8895</v>
      </c>
      <c r="G7776" s="1" t="s">
        <v>5810</v>
      </c>
      <c r="H7776" s="1" t="s">
        <v>8780</v>
      </c>
      <c r="I7776" s="1" t="b">
        <v>0</v>
      </c>
      <c r="J7776" s="1">
        <v>2</v>
      </c>
      <c r="K7776" s="1">
        <v>0</v>
      </c>
      <c r="L7776" s="1">
        <v>0</v>
      </c>
      <c r="M7776" s="1">
        <v>55</v>
      </c>
      <c r="N7776" s="1">
        <v>5.37109375</v>
      </c>
      <c r="O7776" s="1" t="s">
        <v>8812</v>
      </c>
    </row>
    <row r="7777" spans="1:15" x14ac:dyDescent="0.3">
      <c r="A7777" s="1" t="s">
        <v>5716</v>
      </c>
      <c r="B7777" s="1" t="s">
        <v>5776</v>
      </c>
      <c r="C7777" s="1">
        <v>2</v>
      </c>
      <c r="D7777" s="1" t="s">
        <v>5920</v>
      </c>
      <c r="E7777" s="1">
        <v>14</v>
      </c>
      <c r="F7777" s="1" t="s">
        <v>8895</v>
      </c>
      <c r="G7777" s="1" t="s">
        <v>5834</v>
      </c>
      <c r="H7777" s="1" t="s">
        <v>8780</v>
      </c>
      <c r="I7777" s="1" t="b">
        <v>0</v>
      </c>
      <c r="J7777" s="1">
        <v>12</v>
      </c>
      <c r="K7777" s="1">
        <v>0</v>
      </c>
      <c r="L7777" s="1">
        <v>0</v>
      </c>
      <c r="M7777" s="1">
        <v>54</v>
      </c>
      <c r="N7777" s="1">
        <v>5.2734375</v>
      </c>
      <c r="O7777" s="1" t="s">
        <v>8874</v>
      </c>
    </row>
    <row r="7778" spans="1:15" x14ac:dyDescent="0.3">
      <c r="A7778" s="1" t="s">
        <v>5716</v>
      </c>
      <c r="B7778" s="1" t="s">
        <v>5776</v>
      </c>
      <c r="C7778" s="1">
        <v>2</v>
      </c>
      <c r="D7778" s="1" t="s">
        <v>5920</v>
      </c>
      <c r="E7778" s="1">
        <v>14</v>
      </c>
      <c r="F7778" s="1" t="s">
        <v>8895</v>
      </c>
      <c r="G7778" s="1" t="s">
        <v>5814</v>
      </c>
      <c r="H7778" s="1" t="s">
        <v>8780</v>
      </c>
      <c r="I7778" s="1" t="b">
        <v>1</v>
      </c>
      <c r="J7778" s="1">
        <v>0</v>
      </c>
      <c r="K7778" s="1">
        <v>0</v>
      </c>
      <c r="L7778" s="1">
        <v>0</v>
      </c>
      <c r="M7778" s="1">
        <v>48</v>
      </c>
      <c r="N7778" s="1">
        <v>4.6875</v>
      </c>
      <c r="O7778" s="1" t="s">
        <v>8786</v>
      </c>
    </row>
    <row r="7779" spans="1:15" x14ac:dyDescent="0.3">
      <c r="A7779" s="1" t="s">
        <v>5716</v>
      </c>
      <c r="B7779" s="1" t="s">
        <v>5776</v>
      </c>
      <c r="C7779" s="1">
        <v>2</v>
      </c>
      <c r="D7779" s="1" t="s">
        <v>5920</v>
      </c>
      <c r="E7779" s="1">
        <v>14</v>
      </c>
      <c r="F7779" s="1" t="s">
        <v>8895</v>
      </c>
      <c r="G7779" s="1" t="s">
        <v>5816</v>
      </c>
      <c r="H7779" s="1" t="s">
        <v>8780</v>
      </c>
      <c r="I7779" s="1" t="b">
        <v>0</v>
      </c>
      <c r="J7779" s="1">
        <v>3</v>
      </c>
      <c r="K7779" s="1">
        <v>0</v>
      </c>
      <c r="L7779" s="1">
        <v>0</v>
      </c>
      <c r="M7779" s="1">
        <v>47</v>
      </c>
      <c r="N7779" s="1">
        <v>4.58984375</v>
      </c>
      <c r="O7779" s="1" t="s">
        <v>8896</v>
      </c>
    </row>
    <row r="7780" spans="1:15" x14ac:dyDescent="0.3">
      <c r="A7780" s="1" t="s">
        <v>5716</v>
      </c>
      <c r="B7780" s="1" t="s">
        <v>5776</v>
      </c>
      <c r="C7780" s="1">
        <v>2</v>
      </c>
      <c r="D7780" s="1" t="s">
        <v>5920</v>
      </c>
      <c r="E7780" s="1">
        <v>14</v>
      </c>
      <c r="F7780" s="1" t="s">
        <v>8895</v>
      </c>
      <c r="G7780" s="1" t="s">
        <v>5834</v>
      </c>
      <c r="H7780" s="1" t="s">
        <v>8780</v>
      </c>
      <c r="I7780" s="1" t="b">
        <v>0</v>
      </c>
      <c r="J7780" s="1">
        <v>15</v>
      </c>
      <c r="K7780" s="1">
        <v>0</v>
      </c>
      <c r="L7780" s="1">
        <v>0</v>
      </c>
      <c r="M7780" s="1">
        <v>23</v>
      </c>
      <c r="N7780" s="1">
        <v>2.24609375</v>
      </c>
      <c r="O7780" s="1" t="e">
        <f>---------------gagctcttgtcatgccgtacgcttt</f>
        <v>#NAME?</v>
      </c>
    </row>
    <row r="7781" spans="1:15" x14ac:dyDescent="0.3">
      <c r="A7781" s="1" t="s">
        <v>5716</v>
      </c>
      <c r="B7781" s="1" t="s">
        <v>5776</v>
      </c>
      <c r="C7781" s="1">
        <v>2</v>
      </c>
      <c r="D7781" s="1" t="s">
        <v>5920</v>
      </c>
      <c r="E7781" s="1">
        <v>14</v>
      </c>
      <c r="F7781" s="1" t="s">
        <v>8895</v>
      </c>
      <c r="G7781" s="1" t="s">
        <v>5834</v>
      </c>
      <c r="H7781" s="1" t="s">
        <v>8780</v>
      </c>
      <c r="I7781" s="1" t="b">
        <v>0</v>
      </c>
      <c r="J7781" s="1">
        <v>12</v>
      </c>
      <c r="K7781" s="1">
        <v>0</v>
      </c>
      <c r="L7781" s="1">
        <v>0</v>
      </c>
      <c r="M7781" s="1">
        <v>17</v>
      </c>
      <c r="N7781" s="1">
        <v>1.66015625</v>
      </c>
      <c r="O7781" s="1" t="s">
        <v>8897</v>
      </c>
    </row>
    <row r="7782" spans="1:15" x14ac:dyDescent="0.3">
      <c r="A7782" s="1" t="s">
        <v>5716</v>
      </c>
      <c r="B7782" s="1" t="s">
        <v>5776</v>
      </c>
      <c r="C7782" s="1">
        <v>2</v>
      </c>
      <c r="D7782" s="1" t="s">
        <v>5920</v>
      </c>
      <c r="E7782" s="1">
        <v>14</v>
      </c>
      <c r="F7782" s="1" t="s">
        <v>8895</v>
      </c>
      <c r="G7782" s="1" t="s">
        <v>5834</v>
      </c>
      <c r="H7782" s="1" t="s">
        <v>8780</v>
      </c>
      <c r="I7782" s="1" t="b">
        <v>0</v>
      </c>
      <c r="J7782" s="1">
        <v>11</v>
      </c>
      <c r="K7782" s="1">
        <v>0</v>
      </c>
      <c r="L7782" s="1">
        <v>0</v>
      </c>
      <c r="M7782" s="1">
        <v>16</v>
      </c>
      <c r="N7782" s="1">
        <v>1.5625</v>
      </c>
      <c r="O7782" s="1" t="s">
        <v>8859</v>
      </c>
    </row>
    <row r="7783" spans="1:15" x14ac:dyDescent="0.3">
      <c r="A7783" s="1" t="s">
        <v>5716</v>
      </c>
      <c r="B7783" s="1" t="s">
        <v>5776</v>
      </c>
      <c r="C7783" s="1">
        <v>2</v>
      </c>
      <c r="D7783" s="1" t="s">
        <v>5920</v>
      </c>
      <c r="E7783" s="1">
        <v>14</v>
      </c>
      <c r="F7783" s="1" t="s">
        <v>8895</v>
      </c>
      <c r="G7783" s="1" t="s">
        <v>5810</v>
      </c>
      <c r="H7783" s="1" t="s">
        <v>8780</v>
      </c>
      <c r="I7783" s="1" t="b">
        <v>0</v>
      </c>
      <c r="J7783" s="1">
        <v>2</v>
      </c>
      <c r="K7783" s="1">
        <v>0</v>
      </c>
      <c r="L7783" s="1">
        <v>0</v>
      </c>
      <c r="M7783" s="1">
        <v>11</v>
      </c>
      <c r="N7783" s="1">
        <v>1.07421875</v>
      </c>
      <c r="O7783" s="1" t="s">
        <v>8790</v>
      </c>
    </row>
    <row r="7784" spans="1:15" x14ac:dyDescent="0.3">
      <c r="A7784" s="1" t="s">
        <v>5716</v>
      </c>
      <c r="B7784" s="1" t="s">
        <v>5776</v>
      </c>
      <c r="C7784" s="1">
        <v>2</v>
      </c>
      <c r="D7784" s="1" t="s">
        <v>5920</v>
      </c>
      <c r="E7784" s="1">
        <v>14</v>
      </c>
      <c r="F7784" s="1" t="s">
        <v>8895</v>
      </c>
      <c r="G7784" s="1" t="s">
        <v>5840</v>
      </c>
      <c r="H7784" s="1" t="s">
        <v>8780</v>
      </c>
      <c r="I7784" s="1" t="b">
        <v>0</v>
      </c>
      <c r="J7784" s="1">
        <v>5</v>
      </c>
      <c r="K7784" s="1">
        <v>0</v>
      </c>
      <c r="L7784" s="1">
        <v>21</v>
      </c>
      <c r="M7784" s="1">
        <v>11</v>
      </c>
      <c r="N7784" s="1">
        <v>1.07421875</v>
      </c>
      <c r="O7784" s="1" t="e">
        <f>-caAtTAATtcAtACAa---ctAAtcaGTTAAtTAActAC</f>
        <v>#NAME?</v>
      </c>
    </row>
    <row r="7785" spans="1:15" x14ac:dyDescent="0.3">
      <c r="A7785" s="1" t="s">
        <v>5716</v>
      </c>
      <c r="B7785" s="1" t="s">
        <v>5776</v>
      </c>
      <c r="C7785" s="1">
        <v>2</v>
      </c>
      <c r="D7785" s="1" t="s">
        <v>5920</v>
      </c>
      <c r="E7785" s="1">
        <v>15</v>
      </c>
      <c r="F7785" s="1" t="s">
        <v>8898</v>
      </c>
      <c r="G7785" s="1" t="s">
        <v>5816</v>
      </c>
      <c r="H7785" s="1" t="s">
        <v>8780</v>
      </c>
      <c r="I7785" s="1" t="b">
        <v>0</v>
      </c>
      <c r="J7785" s="1">
        <v>3</v>
      </c>
      <c r="K7785" s="1">
        <v>0</v>
      </c>
      <c r="L7785" s="1">
        <v>0</v>
      </c>
      <c r="M7785" s="1">
        <v>691</v>
      </c>
      <c r="N7785" s="1">
        <v>48.559381588193901</v>
      </c>
      <c r="O7785" s="1" t="s">
        <v>8896</v>
      </c>
    </row>
    <row r="7786" spans="1:15" x14ac:dyDescent="0.3">
      <c r="A7786" s="1" t="s">
        <v>5716</v>
      </c>
      <c r="B7786" s="1" t="s">
        <v>5776</v>
      </c>
      <c r="C7786" s="1">
        <v>2</v>
      </c>
      <c r="D7786" s="1" t="s">
        <v>5920</v>
      </c>
      <c r="E7786" s="1">
        <v>15</v>
      </c>
      <c r="F7786" s="1" t="s">
        <v>8898</v>
      </c>
      <c r="G7786" s="1" t="s">
        <v>5810</v>
      </c>
      <c r="H7786" s="1" t="s">
        <v>8780</v>
      </c>
      <c r="I7786" s="1" t="b">
        <v>0</v>
      </c>
      <c r="J7786" s="1">
        <v>2</v>
      </c>
      <c r="K7786" s="1">
        <v>0</v>
      </c>
      <c r="L7786" s="1">
        <v>0</v>
      </c>
      <c r="M7786" s="1">
        <v>605</v>
      </c>
      <c r="N7786" s="1">
        <v>42.515811665495399</v>
      </c>
      <c r="O7786" s="1" t="s">
        <v>8812</v>
      </c>
    </row>
    <row r="7787" spans="1:15" x14ac:dyDescent="0.3">
      <c r="A7787" s="1" t="s">
        <v>5716</v>
      </c>
      <c r="B7787" s="1" t="s">
        <v>5776</v>
      </c>
      <c r="C7787" s="1">
        <v>2</v>
      </c>
      <c r="D7787" s="1" t="s">
        <v>5920</v>
      </c>
      <c r="E7787" s="1">
        <v>15</v>
      </c>
      <c r="F7787" s="1" t="s">
        <v>8898</v>
      </c>
      <c r="G7787" s="1" t="s">
        <v>5801</v>
      </c>
      <c r="H7787" s="1" t="s">
        <v>8780</v>
      </c>
      <c r="I7787" s="1" t="b">
        <v>0</v>
      </c>
      <c r="J7787" s="1">
        <v>1</v>
      </c>
      <c r="K7787" s="1">
        <v>0</v>
      </c>
      <c r="L7787" s="1">
        <v>1</v>
      </c>
      <c r="M7787" s="1">
        <v>18</v>
      </c>
      <c r="N7787" s="1">
        <v>1.2649332396345701</v>
      </c>
      <c r="O7787" s="1" t="s">
        <v>8820</v>
      </c>
    </row>
    <row r="7788" spans="1:15" x14ac:dyDescent="0.3">
      <c r="A7788" s="1" t="s">
        <v>5716</v>
      </c>
      <c r="B7788" s="1" t="s">
        <v>5776</v>
      </c>
      <c r="C7788" s="1">
        <v>2</v>
      </c>
      <c r="D7788" s="1" t="s">
        <v>5920</v>
      </c>
      <c r="E7788" s="1">
        <v>16</v>
      </c>
      <c r="F7788" s="1" t="s">
        <v>8899</v>
      </c>
      <c r="G7788" s="1" t="s">
        <v>5834</v>
      </c>
      <c r="H7788" s="1" t="s">
        <v>8782</v>
      </c>
      <c r="I7788" s="1" t="b">
        <v>0</v>
      </c>
      <c r="J7788" s="1">
        <v>8</v>
      </c>
      <c r="K7788" s="1">
        <v>2</v>
      </c>
      <c r="L7788" s="1">
        <v>0</v>
      </c>
      <c r="M7788" s="1">
        <v>179</v>
      </c>
      <c r="N7788" s="1">
        <v>19.330453563714801</v>
      </c>
      <c r="O7788" s="1" t="s">
        <v>8863</v>
      </c>
    </row>
    <row r="7789" spans="1:15" x14ac:dyDescent="0.3">
      <c r="A7789" s="1" t="s">
        <v>5716</v>
      </c>
      <c r="B7789" s="1" t="s">
        <v>5776</v>
      </c>
      <c r="C7789" s="1">
        <v>2</v>
      </c>
      <c r="D7789" s="1" t="s">
        <v>5920</v>
      </c>
      <c r="E7789" s="1">
        <v>16</v>
      </c>
      <c r="F7789" s="1" t="s">
        <v>8899</v>
      </c>
      <c r="G7789" s="1" t="s">
        <v>5834</v>
      </c>
      <c r="H7789" s="1" t="s">
        <v>8778</v>
      </c>
      <c r="I7789" s="1" t="b">
        <v>0</v>
      </c>
      <c r="J7789" s="1">
        <v>7</v>
      </c>
      <c r="K7789" s="1">
        <v>1</v>
      </c>
      <c r="L7789" s="1">
        <v>0</v>
      </c>
      <c r="M7789" s="1">
        <v>136</v>
      </c>
      <c r="N7789" s="1">
        <v>14.6868250539956</v>
      </c>
      <c r="O7789" s="1" t="s">
        <v>8864</v>
      </c>
    </row>
    <row r="7790" spans="1:15" x14ac:dyDescent="0.3">
      <c r="A7790" s="1" t="s">
        <v>5716</v>
      </c>
      <c r="B7790" s="1" t="s">
        <v>5776</v>
      </c>
      <c r="C7790" s="1">
        <v>2</v>
      </c>
      <c r="D7790" s="1" t="s">
        <v>5920</v>
      </c>
      <c r="E7790" s="1">
        <v>16</v>
      </c>
      <c r="F7790" s="1" t="s">
        <v>8899</v>
      </c>
      <c r="G7790" s="1" t="s">
        <v>5834</v>
      </c>
      <c r="H7790" s="1" t="s">
        <v>8780</v>
      </c>
      <c r="I7790" s="1" t="b">
        <v>0</v>
      </c>
      <c r="J7790" s="1">
        <v>7</v>
      </c>
      <c r="K7790" s="1">
        <v>0</v>
      </c>
      <c r="L7790" s="1">
        <v>0</v>
      </c>
      <c r="M7790" s="1">
        <v>111</v>
      </c>
      <c r="N7790" s="1">
        <v>11.987041036717001</v>
      </c>
      <c r="O7790" s="1" t="s">
        <v>8803</v>
      </c>
    </row>
    <row r="7791" spans="1:15" x14ac:dyDescent="0.3">
      <c r="A7791" s="1" t="s">
        <v>5716</v>
      </c>
      <c r="B7791" s="1" t="s">
        <v>5776</v>
      </c>
      <c r="C7791" s="1">
        <v>2</v>
      </c>
      <c r="D7791" s="1" t="s">
        <v>5920</v>
      </c>
      <c r="E7791" s="1">
        <v>16</v>
      </c>
      <c r="F7791" s="1" t="s">
        <v>8899</v>
      </c>
      <c r="G7791" s="1" t="s">
        <v>5834</v>
      </c>
      <c r="H7791" s="1" t="s">
        <v>8780</v>
      </c>
      <c r="I7791" s="1" t="b">
        <v>0</v>
      </c>
      <c r="J7791" s="1">
        <v>12</v>
      </c>
      <c r="K7791" s="1">
        <v>0</v>
      </c>
      <c r="L7791" s="1">
        <v>0</v>
      </c>
      <c r="M7791" s="1">
        <v>60</v>
      </c>
      <c r="N7791" s="1">
        <v>6.4794816414686798</v>
      </c>
      <c r="O7791" s="1" t="s">
        <v>8897</v>
      </c>
    </row>
    <row r="7792" spans="1:15" x14ac:dyDescent="0.3">
      <c r="A7792" s="1" t="s">
        <v>5716</v>
      </c>
      <c r="B7792" s="1" t="s">
        <v>5776</v>
      </c>
      <c r="C7792" s="1">
        <v>2</v>
      </c>
      <c r="D7792" s="1" t="s">
        <v>5920</v>
      </c>
      <c r="E7792" s="1">
        <v>16</v>
      </c>
      <c r="F7792" s="1" t="s">
        <v>8899</v>
      </c>
      <c r="G7792" s="1" t="s">
        <v>5801</v>
      </c>
      <c r="H7792" s="1" t="s">
        <v>8780</v>
      </c>
      <c r="I7792" s="1" t="b">
        <v>0</v>
      </c>
      <c r="J7792" s="1">
        <v>1</v>
      </c>
      <c r="K7792" s="1">
        <v>0</v>
      </c>
      <c r="L7792" s="1">
        <v>1</v>
      </c>
      <c r="M7792" s="1">
        <v>45</v>
      </c>
      <c r="N7792" s="1">
        <v>4.8596112311015096</v>
      </c>
      <c r="O7792" s="1" t="s">
        <v>8820</v>
      </c>
    </row>
    <row r="7793" spans="1:15" x14ac:dyDescent="0.3">
      <c r="A7793" s="1" t="s">
        <v>5716</v>
      </c>
      <c r="B7793" s="1" t="s">
        <v>5776</v>
      </c>
      <c r="C7793" s="1">
        <v>2</v>
      </c>
      <c r="D7793" s="1" t="s">
        <v>5920</v>
      </c>
      <c r="E7793" s="1">
        <v>16</v>
      </c>
      <c r="F7793" s="1" t="s">
        <v>8899</v>
      </c>
      <c r="G7793" s="1" t="s">
        <v>5876</v>
      </c>
      <c r="H7793" s="1" t="s">
        <v>8780</v>
      </c>
      <c r="I7793" s="1" t="b">
        <v>0</v>
      </c>
      <c r="J7793" s="1">
        <v>4</v>
      </c>
      <c r="K7793" s="1">
        <v>0</v>
      </c>
      <c r="L7793" s="1">
        <v>0</v>
      </c>
      <c r="M7793" s="1">
        <v>42</v>
      </c>
      <c r="N7793" s="1">
        <v>4.5356371490280702</v>
      </c>
      <c r="O7793" s="1" t="s">
        <v>8799</v>
      </c>
    </row>
    <row r="7794" spans="1:15" x14ac:dyDescent="0.3">
      <c r="A7794" s="1" t="s">
        <v>5716</v>
      </c>
      <c r="B7794" s="1" t="s">
        <v>5776</v>
      </c>
      <c r="C7794" s="1">
        <v>2</v>
      </c>
      <c r="D7794" s="1" t="s">
        <v>5920</v>
      </c>
      <c r="E7794" s="1">
        <v>16</v>
      </c>
      <c r="F7794" s="1" t="s">
        <v>8899</v>
      </c>
      <c r="G7794" s="1" t="s">
        <v>5834</v>
      </c>
      <c r="H7794" s="1" t="s">
        <v>8784</v>
      </c>
      <c r="I7794" s="1" t="b">
        <v>0</v>
      </c>
      <c r="J7794" s="1">
        <v>7</v>
      </c>
      <c r="K7794" s="1">
        <v>1</v>
      </c>
      <c r="L7794" s="1">
        <v>1</v>
      </c>
      <c r="M7794" s="1">
        <v>35</v>
      </c>
      <c r="N7794" s="1">
        <v>3.7796976241900602</v>
      </c>
      <c r="O7794" s="1" t="s">
        <v>8900</v>
      </c>
    </row>
    <row r="7795" spans="1:15" x14ac:dyDescent="0.3">
      <c r="A7795" s="1" t="s">
        <v>5716</v>
      </c>
      <c r="B7795" s="1" t="s">
        <v>5776</v>
      </c>
      <c r="C7795" s="1">
        <v>2</v>
      </c>
      <c r="D7795" s="1" t="s">
        <v>5920</v>
      </c>
      <c r="E7795" s="1">
        <v>16</v>
      </c>
      <c r="F7795" s="1" t="s">
        <v>8899</v>
      </c>
      <c r="G7795" s="1" t="s">
        <v>5834</v>
      </c>
      <c r="H7795" s="1" t="s">
        <v>8778</v>
      </c>
      <c r="I7795" s="1" t="b">
        <v>0</v>
      </c>
      <c r="J7795" s="1">
        <v>7</v>
      </c>
      <c r="K7795" s="1">
        <v>1</v>
      </c>
      <c r="L7795" s="1">
        <v>0</v>
      </c>
      <c r="M7795" s="1">
        <v>26</v>
      </c>
      <c r="N7795" s="1">
        <v>2.8077753779697598</v>
      </c>
      <c r="O7795" s="1" t="s">
        <v>8862</v>
      </c>
    </row>
    <row r="7796" spans="1:15" x14ac:dyDescent="0.3">
      <c r="A7796" s="1" t="s">
        <v>5716</v>
      </c>
      <c r="B7796" s="1" t="s">
        <v>5776</v>
      </c>
      <c r="C7796" s="1">
        <v>2</v>
      </c>
      <c r="D7796" s="1" t="s">
        <v>5920</v>
      </c>
      <c r="E7796" s="1">
        <v>16</v>
      </c>
      <c r="F7796" s="1" t="s">
        <v>8899</v>
      </c>
      <c r="G7796" s="1" t="s">
        <v>5834</v>
      </c>
      <c r="H7796" s="1" t="s">
        <v>8780</v>
      </c>
      <c r="I7796" s="1" t="b">
        <v>0</v>
      </c>
      <c r="J7796" s="1">
        <v>6</v>
      </c>
      <c r="K7796" s="1">
        <v>0</v>
      </c>
      <c r="L7796" s="1">
        <v>0</v>
      </c>
      <c r="M7796" s="1">
        <v>23</v>
      </c>
      <c r="N7796" s="1">
        <v>2.48380129589632</v>
      </c>
      <c r="O7796" s="1" t="s">
        <v>8901</v>
      </c>
    </row>
    <row r="7797" spans="1:15" x14ac:dyDescent="0.3">
      <c r="A7797" s="1" t="s">
        <v>5716</v>
      </c>
      <c r="B7797" s="1" t="s">
        <v>5776</v>
      </c>
      <c r="C7797" s="1">
        <v>2</v>
      </c>
      <c r="D7797" s="1" t="s">
        <v>5920</v>
      </c>
      <c r="E7797" s="1">
        <v>16</v>
      </c>
      <c r="F7797" s="1" t="s">
        <v>8899</v>
      </c>
      <c r="G7797" s="1" t="s">
        <v>5814</v>
      </c>
      <c r="H7797" s="1" t="s">
        <v>8780</v>
      </c>
      <c r="I7797" s="1" t="b">
        <v>1</v>
      </c>
      <c r="J7797" s="1">
        <v>0</v>
      </c>
      <c r="K7797" s="1">
        <v>0</v>
      </c>
      <c r="L7797" s="1">
        <v>0</v>
      </c>
      <c r="M7797" s="1">
        <v>22</v>
      </c>
      <c r="N7797" s="1">
        <v>2.3758099352051798</v>
      </c>
      <c r="O7797" s="1" t="s">
        <v>8786</v>
      </c>
    </row>
    <row r="7798" spans="1:15" x14ac:dyDescent="0.3">
      <c r="A7798" s="1" t="s">
        <v>5716</v>
      </c>
      <c r="B7798" s="1" t="s">
        <v>5776</v>
      </c>
      <c r="C7798" s="1">
        <v>2</v>
      </c>
      <c r="D7798" s="1" t="s">
        <v>5920</v>
      </c>
      <c r="E7798" s="1">
        <v>16</v>
      </c>
      <c r="F7798" s="1" t="s">
        <v>8899</v>
      </c>
      <c r="G7798" s="1" t="s">
        <v>5834</v>
      </c>
      <c r="H7798" s="1" t="s">
        <v>8797</v>
      </c>
      <c r="I7798" s="1" t="b">
        <v>0</v>
      </c>
      <c r="J7798" s="1">
        <v>9</v>
      </c>
      <c r="K7798" s="1">
        <v>3</v>
      </c>
      <c r="L7798" s="1">
        <v>0</v>
      </c>
      <c r="M7798" s="1">
        <v>17</v>
      </c>
      <c r="N7798" s="1">
        <v>1.83585313174946</v>
      </c>
      <c r="O7798" s="1" t="s">
        <v>8902</v>
      </c>
    </row>
    <row r="7799" spans="1:15" x14ac:dyDescent="0.3">
      <c r="A7799" s="1" t="s">
        <v>5716</v>
      </c>
      <c r="B7799" s="1" t="s">
        <v>5776</v>
      </c>
      <c r="C7799" s="1">
        <v>2</v>
      </c>
      <c r="D7799" s="1" t="s">
        <v>5920</v>
      </c>
      <c r="E7799" s="1">
        <v>16</v>
      </c>
      <c r="F7799" s="1" t="s">
        <v>8899</v>
      </c>
      <c r="G7799" s="1" t="s">
        <v>5876</v>
      </c>
      <c r="H7799" s="1" t="s">
        <v>8780</v>
      </c>
      <c r="I7799" s="1" t="b">
        <v>0</v>
      </c>
      <c r="J7799" s="1">
        <v>4</v>
      </c>
      <c r="K7799" s="1">
        <v>0</v>
      </c>
      <c r="L7799" s="1">
        <v>20</v>
      </c>
      <c r="M7799" s="1">
        <v>16</v>
      </c>
      <c r="N7799" s="1">
        <v>1.72786177105831</v>
      </c>
      <c r="O7799" s="1" t="s">
        <v>8903</v>
      </c>
    </row>
    <row r="7800" spans="1:15" x14ac:dyDescent="0.3">
      <c r="A7800" s="1" t="s">
        <v>5716</v>
      </c>
      <c r="B7800" s="1" t="s">
        <v>5776</v>
      </c>
      <c r="C7800" s="1">
        <v>2</v>
      </c>
      <c r="D7800" s="1" t="s">
        <v>5920</v>
      </c>
      <c r="E7800" s="1">
        <v>16</v>
      </c>
      <c r="F7800" s="1" t="s">
        <v>8899</v>
      </c>
      <c r="G7800" s="1" t="s">
        <v>5834</v>
      </c>
      <c r="H7800" s="1" t="s">
        <v>8778</v>
      </c>
      <c r="I7800" s="1" t="b">
        <v>0</v>
      </c>
      <c r="J7800" s="1">
        <v>6</v>
      </c>
      <c r="K7800" s="1">
        <v>1</v>
      </c>
      <c r="L7800" s="1">
        <v>17</v>
      </c>
      <c r="M7800" s="1">
        <v>16</v>
      </c>
      <c r="N7800" s="1">
        <v>1.72786177105831</v>
      </c>
      <c r="O7800" s="1" t="s">
        <v>8904</v>
      </c>
    </row>
    <row r="7801" spans="1:15" x14ac:dyDescent="0.3">
      <c r="A7801" s="1" t="s">
        <v>5716</v>
      </c>
      <c r="B7801" s="1" t="s">
        <v>5776</v>
      </c>
      <c r="C7801" s="1">
        <v>2</v>
      </c>
      <c r="D7801" s="1" t="s">
        <v>5920</v>
      </c>
      <c r="E7801" s="1">
        <v>16</v>
      </c>
      <c r="F7801" s="1" t="s">
        <v>8899</v>
      </c>
      <c r="G7801" s="1" t="s">
        <v>5834</v>
      </c>
      <c r="H7801" s="1" t="s">
        <v>8782</v>
      </c>
      <c r="I7801" s="1" t="b">
        <v>0</v>
      </c>
      <c r="J7801" s="1">
        <v>8</v>
      </c>
      <c r="K7801" s="1">
        <v>2</v>
      </c>
      <c r="L7801" s="1">
        <v>0</v>
      </c>
      <c r="M7801" s="1">
        <v>16</v>
      </c>
      <c r="N7801" s="1">
        <v>1.72786177105831</v>
      </c>
      <c r="O7801" s="1" t="s">
        <v>8879</v>
      </c>
    </row>
    <row r="7802" spans="1:15" x14ac:dyDescent="0.3">
      <c r="A7802" s="1" t="s">
        <v>5716</v>
      </c>
      <c r="B7802" s="1" t="s">
        <v>5776</v>
      </c>
      <c r="C7802" s="1">
        <v>2</v>
      </c>
      <c r="D7802" s="1" t="s">
        <v>5920</v>
      </c>
      <c r="E7802" s="1">
        <v>16</v>
      </c>
      <c r="F7802" s="1" t="s">
        <v>8899</v>
      </c>
      <c r="G7802" s="1" t="s">
        <v>5801</v>
      </c>
      <c r="H7802" s="1" t="s">
        <v>8780</v>
      </c>
      <c r="I7802" s="1" t="b">
        <v>0</v>
      </c>
      <c r="J7802" s="1">
        <v>1</v>
      </c>
      <c r="K7802" s="1">
        <v>0</v>
      </c>
      <c r="L7802" s="1">
        <v>0</v>
      </c>
      <c r="M7802" s="1">
        <v>10</v>
      </c>
      <c r="N7802" s="1">
        <v>1.0799136069114399</v>
      </c>
      <c r="O7802" s="1" t="s">
        <v>8781</v>
      </c>
    </row>
    <row r="7803" spans="1:15" x14ac:dyDescent="0.3">
      <c r="A7803" s="1" t="s">
        <v>5716</v>
      </c>
      <c r="B7803" s="1" t="s">
        <v>5776</v>
      </c>
      <c r="C7803" s="1">
        <v>2</v>
      </c>
      <c r="D7803" s="1" t="s">
        <v>5920</v>
      </c>
      <c r="E7803" s="1">
        <v>16</v>
      </c>
      <c r="F7803" s="1" t="s">
        <v>8899</v>
      </c>
      <c r="G7803" s="1" t="s">
        <v>5834</v>
      </c>
      <c r="H7803" s="1" t="s">
        <v>8780</v>
      </c>
      <c r="I7803" s="1" t="b">
        <v>0</v>
      </c>
      <c r="J7803" s="1">
        <v>7</v>
      </c>
      <c r="K7803" s="1">
        <v>0</v>
      </c>
      <c r="L7803" s="1">
        <v>25</v>
      </c>
      <c r="M7803" s="1">
        <v>10</v>
      </c>
      <c r="N7803" s="1">
        <v>1.0799136069114399</v>
      </c>
      <c r="O7803" s="1" t="e">
        <f>---ttTAcAtAcATACaTACAtACGcaACAATCaATcAAt</f>
        <v>#NAME?</v>
      </c>
    </row>
    <row r="7804" spans="1:15" x14ac:dyDescent="0.3">
      <c r="A7804" s="1" t="s">
        <v>5716</v>
      </c>
      <c r="B7804" s="1" t="s">
        <v>5776</v>
      </c>
      <c r="C7804" s="1">
        <v>2</v>
      </c>
      <c r="D7804" s="1" t="s">
        <v>5920</v>
      </c>
      <c r="E7804" s="1">
        <v>17</v>
      </c>
      <c r="F7804" s="1" t="s">
        <v>8905</v>
      </c>
      <c r="G7804" s="1" t="s">
        <v>5876</v>
      </c>
      <c r="H7804" s="1" t="s">
        <v>8780</v>
      </c>
      <c r="I7804" s="1" t="b">
        <v>0</v>
      </c>
      <c r="J7804" s="1">
        <v>4</v>
      </c>
      <c r="K7804" s="1">
        <v>0</v>
      </c>
      <c r="L7804" s="1">
        <v>0</v>
      </c>
      <c r="M7804" s="1">
        <v>608</v>
      </c>
      <c r="N7804" s="1">
        <v>46.841294298921397</v>
      </c>
      <c r="O7804" s="1" t="s">
        <v>8799</v>
      </c>
    </row>
    <row r="7805" spans="1:15" x14ac:dyDescent="0.3">
      <c r="A7805" s="1" t="s">
        <v>5716</v>
      </c>
      <c r="B7805" s="1" t="s">
        <v>5776</v>
      </c>
      <c r="C7805" s="1">
        <v>2</v>
      </c>
      <c r="D7805" s="1" t="s">
        <v>5920</v>
      </c>
      <c r="E7805" s="1">
        <v>17</v>
      </c>
      <c r="F7805" s="1" t="s">
        <v>8905</v>
      </c>
      <c r="G7805" s="1" t="s">
        <v>5834</v>
      </c>
      <c r="H7805" s="1" t="s">
        <v>8778</v>
      </c>
      <c r="I7805" s="1" t="b">
        <v>0</v>
      </c>
      <c r="J7805" s="1">
        <v>7</v>
      </c>
      <c r="K7805" s="1">
        <v>1</v>
      </c>
      <c r="L7805" s="1">
        <v>0</v>
      </c>
      <c r="M7805" s="1">
        <v>352</v>
      </c>
      <c r="N7805" s="1">
        <v>27.118644067796598</v>
      </c>
      <c r="O7805" s="1" t="s">
        <v>8864</v>
      </c>
    </row>
    <row r="7806" spans="1:15" x14ac:dyDescent="0.3">
      <c r="A7806" s="1" t="s">
        <v>5716</v>
      </c>
      <c r="B7806" s="1" t="s">
        <v>5776</v>
      </c>
      <c r="C7806" s="1">
        <v>2</v>
      </c>
      <c r="D7806" s="1" t="s">
        <v>5920</v>
      </c>
      <c r="E7806" s="1">
        <v>17</v>
      </c>
      <c r="F7806" s="1" t="s">
        <v>8905</v>
      </c>
      <c r="G7806" s="1" t="s">
        <v>5834</v>
      </c>
      <c r="H7806" s="1" t="s">
        <v>8782</v>
      </c>
      <c r="I7806" s="1" t="b">
        <v>0</v>
      </c>
      <c r="J7806" s="1">
        <v>8</v>
      </c>
      <c r="K7806" s="1">
        <v>2</v>
      </c>
      <c r="L7806" s="1">
        <v>0</v>
      </c>
      <c r="M7806" s="1">
        <v>72</v>
      </c>
      <c r="N7806" s="1">
        <v>5.5469953775038503</v>
      </c>
      <c r="O7806" s="1" t="s">
        <v>8863</v>
      </c>
    </row>
    <row r="7807" spans="1:15" x14ac:dyDescent="0.3">
      <c r="A7807" s="1" t="s">
        <v>5716</v>
      </c>
      <c r="B7807" s="1" t="s">
        <v>5776</v>
      </c>
      <c r="C7807" s="1">
        <v>2</v>
      </c>
      <c r="D7807" s="1" t="s">
        <v>5920</v>
      </c>
      <c r="E7807" s="1">
        <v>17</v>
      </c>
      <c r="F7807" s="1" t="s">
        <v>8905</v>
      </c>
      <c r="G7807" s="1" t="s">
        <v>5834</v>
      </c>
      <c r="H7807" s="1" t="s">
        <v>8784</v>
      </c>
      <c r="I7807" s="1" t="b">
        <v>0</v>
      </c>
      <c r="J7807" s="1">
        <v>7</v>
      </c>
      <c r="K7807" s="1">
        <v>1</v>
      </c>
      <c r="L7807" s="1">
        <v>1</v>
      </c>
      <c r="M7807" s="1">
        <v>30</v>
      </c>
      <c r="N7807" s="1">
        <v>2.3112480739599301</v>
      </c>
      <c r="O7807" s="1" t="s">
        <v>8900</v>
      </c>
    </row>
    <row r="7808" spans="1:15" x14ac:dyDescent="0.3">
      <c r="A7808" s="1" t="s">
        <v>5716</v>
      </c>
      <c r="B7808" s="1" t="s">
        <v>5776</v>
      </c>
      <c r="C7808" s="1">
        <v>2</v>
      </c>
      <c r="D7808" s="1" t="s">
        <v>5920</v>
      </c>
      <c r="E7808" s="1">
        <v>17</v>
      </c>
      <c r="F7808" s="1" t="s">
        <v>8905</v>
      </c>
      <c r="G7808" s="1" t="s">
        <v>5801</v>
      </c>
      <c r="H7808" s="1" t="s">
        <v>8780</v>
      </c>
      <c r="I7808" s="1" t="b">
        <v>0</v>
      </c>
      <c r="J7808" s="1">
        <v>1</v>
      </c>
      <c r="K7808" s="1">
        <v>0</v>
      </c>
      <c r="L7808" s="1">
        <v>0</v>
      </c>
      <c r="M7808" s="1">
        <v>24</v>
      </c>
      <c r="N7808" s="1">
        <v>1.84899845916795</v>
      </c>
      <c r="O7808" s="1" t="s">
        <v>8781</v>
      </c>
    </row>
    <row r="7809" spans="1:15" x14ac:dyDescent="0.3">
      <c r="A7809" s="1" t="s">
        <v>5716</v>
      </c>
      <c r="B7809" s="1" t="s">
        <v>5776</v>
      </c>
      <c r="C7809" s="1">
        <v>2</v>
      </c>
      <c r="D7809" s="1" t="s">
        <v>5920</v>
      </c>
      <c r="E7809" s="1">
        <v>17</v>
      </c>
      <c r="F7809" s="1" t="s">
        <v>8905</v>
      </c>
      <c r="G7809" s="1" t="s">
        <v>5803</v>
      </c>
      <c r="H7809" s="1" t="s">
        <v>8778</v>
      </c>
      <c r="I7809" s="1" t="b">
        <v>0</v>
      </c>
      <c r="J7809" s="1">
        <v>0</v>
      </c>
      <c r="K7809" s="1">
        <v>1</v>
      </c>
      <c r="L7809" s="1">
        <v>0</v>
      </c>
      <c r="M7809" s="1">
        <v>23</v>
      </c>
      <c r="N7809" s="1">
        <v>1.77195685670262</v>
      </c>
      <c r="O7809" s="1" t="s">
        <v>8787</v>
      </c>
    </row>
    <row r="7810" spans="1:15" x14ac:dyDescent="0.3">
      <c r="A7810" s="1" t="s">
        <v>5716</v>
      </c>
      <c r="B7810" s="1" t="s">
        <v>5776</v>
      </c>
      <c r="C7810" s="1">
        <v>2</v>
      </c>
      <c r="D7810" s="1" t="s">
        <v>5920</v>
      </c>
      <c r="E7810" s="1">
        <v>17</v>
      </c>
      <c r="F7810" s="1" t="s">
        <v>8905</v>
      </c>
      <c r="G7810" s="1" t="s">
        <v>5801</v>
      </c>
      <c r="H7810" s="1" t="s">
        <v>8780</v>
      </c>
      <c r="I7810" s="1" t="b">
        <v>0</v>
      </c>
      <c r="J7810" s="1">
        <v>1</v>
      </c>
      <c r="K7810" s="1">
        <v>0</v>
      </c>
      <c r="L7810" s="1">
        <v>1</v>
      </c>
      <c r="M7810" s="1">
        <v>23</v>
      </c>
      <c r="N7810" s="1">
        <v>1.7719568567026101</v>
      </c>
      <c r="O7810" s="1" t="s">
        <v>8820</v>
      </c>
    </row>
    <row r="7811" spans="1:15" x14ac:dyDescent="0.3">
      <c r="A7811" s="1" t="s">
        <v>5716</v>
      </c>
      <c r="B7811" s="1" t="s">
        <v>5776</v>
      </c>
      <c r="C7811" s="1">
        <v>2</v>
      </c>
      <c r="D7811" s="1" t="s">
        <v>5920</v>
      </c>
      <c r="E7811" s="1">
        <v>17</v>
      </c>
      <c r="F7811" s="1" t="s">
        <v>8905</v>
      </c>
      <c r="G7811" s="1" t="s">
        <v>5834</v>
      </c>
      <c r="H7811" s="1" t="s">
        <v>8780</v>
      </c>
      <c r="I7811" s="1" t="b">
        <v>0</v>
      </c>
      <c r="J7811" s="1">
        <v>7</v>
      </c>
      <c r="K7811" s="1">
        <v>0</v>
      </c>
      <c r="L7811" s="1">
        <v>0</v>
      </c>
      <c r="M7811" s="1">
        <v>18</v>
      </c>
      <c r="N7811" s="1">
        <v>1.3867488443759599</v>
      </c>
      <c r="O7811" s="1" t="s">
        <v>8803</v>
      </c>
    </row>
    <row r="7812" spans="1:15" x14ac:dyDescent="0.3">
      <c r="A7812" s="1" t="s">
        <v>5716</v>
      </c>
      <c r="B7812" s="1" t="s">
        <v>5776</v>
      </c>
      <c r="C7812" s="1">
        <v>2</v>
      </c>
      <c r="D7812" s="1" t="s">
        <v>5920</v>
      </c>
      <c r="E7812" s="1">
        <v>17</v>
      </c>
      <c r="F7812" s="1" t="s">
        <v>8905</v>
      </c>
      <c r="G7812" s="1" t="s">
        <v>5816</v>
      </c>
      <c r="H7812" s="1" t="s">
        <v>8780</v>
      </c>
      <c r="I7812" s="1" t="b">
        <v>0</v>
      </c>
      <c r="J7812" s="1">
        <v>3</v>
      </c>
      <c r="K7812" s="1">
        <v>0</v>
      </c>
      <c r="L7812" s="1">
        <v>0</v>
      </c>
      <c r="M7812" s="1">
        <v>13</v>
      </c>
      <c r="N7812" s="1">
        <v>1.0015408320493</v>
      </c>
      <c r="O7812" s="1" t="s">
        <v>8795</v>
      </c>
    </row>
    <row r="7813" spans="1:15" x14ac:dyDescent="0.3">
      <c r="A7813" s="1" t="s">
        <v>5716</v>
      </c>
      <c r="B7813" s="1" t="s">
        <v>5776</v>
      </c>
      <c r="C7813" s="1">
        <v>2</v>
      </c>
      <c r="D7813" s="1" t="s">
        <v>5920</v>
      </c>
      <c r="E7813" s="1">
        <v>18</v>
      </c>
      <c r="F7813" s="1" t="s">
        <v>8906</v>
      </c>
      <c r="G7813" s="1" t="s">
        <v>5834</v>
      </c>
      <c r="H7813" s="1" t="s">
        <v>8780</v>
      </c>
      <c r="I7813" s="1" t="b">
        <v>0</v>
      </c>
      <c r="J7813" s="1">
        <v>8</v>
      </c>
      <c r="K7813" s="1">
        <v>0</v>
      </c>
      <c r="L7813" s="1">
        <v>1</v>
      </c>
      <c r="M7813" s="1">
        <v>528</v>
      </c>
      <c r="N7813" s="1">
        <v>53.387259858442803</v>
      </c>
      <c r="O7813" s="1" t="s">
        <v>8907</v>
      </c>
    </row>
    <row r="7814" spans="1:15" x14ac:dyDescent="0.3">
      <c r="A7814" s="1" t="s">
        <v>5716</v>
      </c>
      <c r="B7814" s="1" t="s">
        <v>5776</v>
      </c>
      <c r="C7814" s="1">
        <v>2</v>
      </c>
      <c r="D7814" s="1" t="s">
        <v>5920</v>
      </c>
      <c r="E7814" s="1">
        <v>18</v>
      </c>
      <c r="F7814" s="1" t="s">
        <v>8906</v>
      </c>
      <c r="G7814" s="1" t="s">
        <v>5834</v>
      </c>
      <c r="H7814" s="1" t="s">
        <v>8778</v>
      </c>
      <c r="I7814" s="1" t="b">
        <v>0</v>
      </c>
      <c r="J7814" s="1">
        <v>7</v>
      </c>
      <c r="K7814" s="1">
        <v>1</v>
      </c>
      <c r="L7814" s="1">
        <v>0</v>
      </c>
      <c r="M7814" s="1">
        <v>302</v>
      </c>
      <c r="N7814" s="1">
        <v>30.535894843276001</v>
      </c>
      <c r="O7814" s="1" t="s">
        <v>8864</v>
      </c>
    </row>
    <row r="7815" spans="1:15" x14ac:dyDescent="0.3">
      <c r="A7815" s="1" t="s">
        <v>5716</v>
      </c>
      <c r="B7815" s="1" t="s">
        <v>5776</v>
      </c>
      <c r="C7815" s="1">
        <v>2</v>
      </c>
      <c r="D7815" s="1" t="s">
        <v>5920</v>
      </c>
      <c r="E7815" s="1">
        <v>18</v>
      </c>
      <c r="F7815" s="1" t="s">
        <v>8906</v>
      </c>
      <c r="G7815" s="1" t="s">
        <v>5834</v>
      </c>
      <c r="H7815" s="1" t="s">
        <v>8782</v>
      </c>
      <c r="I7815" s="1" t="b">
        <v>0</v>
      </c>
      <c r="J7815" s="1">
        <v>8</v>
      </c>
      <c r="K7815" s="1">
        <v>2</v>
      </c>
      <c r="L7815" s="1">
        <v>0</v>
      </c>
      <c r="M7815" s="1">
        <v>44</v>
      </c>
      <c r="N7815" s="1">
        <v>4.4489383215369003</v>
      </c>
      <c r="O7815" s="1" t="s">
        <v>8863</v>
      </c>
    </row>
    <row r="7816" spans="1:15" x14ac:dyDescent="0.3">
      <c r="A7816" s="1" t="s">
        <v>5716</v>
      </c>
      <c r="B7816" s="1" t="s">
        <v>5776</v>
      </c>
      <c r="C7816" s="1">
        <v>2</v>
      </c>
      <c r="D7816" s="1" t="s">
        <v>5920</v>
      </c>
      <c r="E7816" s="1">
        <v>18</v>
      </c>
      <c r="F7816" s="1" t="s">
        <v>8906</v>
      </c>
      <c r="G7816" s="1" t="s">
        <v>5834</v>
      </c>
      <c r="H7816" s="1" t="s">
        <v>8778</v>
      </c>
      <c r="I7816" s="1" t="b">
        <v>0</v>
      </c>
      <c r="J7816" s="1">
        <v>7</v>
      </c>
      <c r="K7816" s="1">
        <v>1</v>
      </c>
      <c r="L7816" s="1">
        <v>0</v>
      </c>
      <c r="M7816" s="1">
        <v>15</v>
      </c>
      <c r="N7816" s="1">
        <v>1.5166835187057599</v>
      </c>
      <c r="O7816" s="1" t="s">
        <v>8867</v>
      </c>
    </row>
    <row r="7817" spans="1:15" x14ac:dyDescent="0.3">
      <c r="A7817" s="1" t="s">
        <v>5716</v>
      </c>
      <c r="B7817" s="1" t="s">
        <v>5776</v>
      </c>
      <c r="C7817" s="1">
        <v>2</v>
      </c>
      <c r="D7817" s="1" t="s">
        <v>5920</v>
      </c>
      <c r="E7817" s="1">
        <v>18</v>
      </c>
      <c r="F7817" s="1" t="s">
        <v>8906</v>
      </c>
      <c r="G7817" s="1" t="s">
        <v>5810</v>
      </c>
      <c r="H7817" s="1" t="s">
        <v>8780</v>
      </c>
      <c r="I7817" s="1" t="b">
        <v>0</v>
      </c>
      <c r="J7817" s="1">
        <v>2</v>
      </c>
      <c r="K7817" s="1">
        <v>0</v>
      </c>
      <c r="L7817" s="1">
        <v>0</v>
      </c>
      <c r="M7817" s="1">
        <v>10</v>
      </c>
      <c r="N7817" s="1">
        <v>1.0111223458038401</v>
      </c>
      <c r="O7817" s="1" t="s">
        <v>8790</v>
      </c>
    </row>
    <row r="7818" spans="1:15" x14ac:dyDescent="0.3">
      <c r="A7818" s="1" t="s">
        <v>5716</v>
      </c>
      <c r="B7818" s="1" t="s">
        <v>5776</v>
      </c>
      <c r="C7818" s="1">
        <v>2</v>
      </c>
      <c r="D7818" s="1" t="s">
        <v>5920</v>
      </c>
      <c r="E7818" s="1">
        <v>19</v>
      </c>
      <c r="F7818" s="1" t="s">
        <v>8908</v>
      </c>
      <c r="G7818" s="1" t="s">
        <v>5814</v>
      </c>
      <c r="H7818" s="1" t="s">
        <v>8780</v>
      </c>
      <c r="I7818" s="1" t="b">
        <v>1</v>
      </c>
      <c r="J7818" s="1">
        <v>0</v>
      </c>
      <c r="K7818" s="1">
        <v>0</v>
      </c>
      <c r="L7818" s="1">
        <v>0</v>
      </c>
      <c r="M7818" s="1">
        <v>71</v>
      </c>
      <c r="N7818" s="1">
        <v>55.46875</v>
      </c>
      <c r="O7818" s="1" t="s">
        <v>8786</v>
      </c>
    </row>
    <row r="7819" spans="1:15" x14ac:dyDescent="0.3">
      <c r="A7819" s="1" t="s">
        <v>5716</v>
      </c>
      <c r="B7819" s="1" t="s">
        <v>5776</v>
      </c>
      <c r="C7819" s="1">
        <v>2</v>
      </c>
      <c r="D7819" s="1" t="s">
        <v>5920</v>
      </c>
      <c r="E7819" s="1">
        <v>19</v>
      </c>
      <c r="F7819" s="1" t="s">
        <v>8908</v>
      </c>
      <c r="G7819" s="1" t="s">
        <v>5834</v>
      </c>
      <c r="H7819" s="1" t="s">
        <v>8780</v>
      </c>
      <c r="I7819" s="1" t="b">
        <v>0</v>
      </c>
      <c r="J7819" s="1">
        <v>6</v>
      </c>
      <c r="K7819" s="1">
        <v>0</v>
      </c>
      <c r="L7819" s="1">
        <v>21</v>
      </c>
      <c r="M7819" s="1">
        <v>14</v>
      </c>
      <c r="N7819" s="1">
        <v>10.9375</v>
      </c>
      <c r="O7819" s="1" t="e">
        <f>--attAAcAAcAtcAAaCGAcAtgtAatTAATtaATTAAt</f>
        <v>#NAME?</v>
      </c>
    </row>
    <row r="7820" spans="1:15" x14ac:dyDescent="0.3">
      <c r="A7820" s="1" t="s">
        <v>5716</v>
      </c>
      <c r="B7820" s="1" t="s">
        <v>5776</v>
      </c>
      <c r="C7820" s="1">
        <v>2</v>
      </c>
      <c r="D7820" s="1" t="s">
        <v>5920</v>
      </c>
      <c r="E7820" s="1">
        <v>19</v>
      </c>
      <c r="F7820" s="1" t="s">
        <v>8908</v>
      </c>
      <c r="G7820" s="1" t="s">
        <v>5834</v>
      </c>
      <c r="H7820" s="1" t="s">
        <v>8780</v>
      </c>
      <c r="I7820" s="1" t="b">
        <v>0</v>
      </c>
      <c r="J7820" s="1">
        <v>8</v>
      </c>
      <c r="K7820" s="1">
        <v>0</v>
      </c>
      <c r="L7820" s="1">
        <v>1</v>
      </c>
      <c r="M7820" s="1">
        <v>9</v>
      </c>
      <c r="N7820" s="1">
        <v>7.03125</v>
      </c>
      <c r="O7820" s="1" t="s">
        <v>8907</v>
      </c>
    </row>
    <row r="7821" spans="1:15" x14ac:dyDescent="0.3">
      <c r="A7821" s="1" t="s">
        <v>5716</v>
      </c>
      <c r="B7821" s="1" t="s">
        <v>5776</v>
      </c>
      <c r="C7821" s="1">
        <v>2</v>
      </c>
      <c r="D7821" s="1" t="s">
        <v>5920</v>
      </c>
      <c r="E7821" s="1">
        <v>19</v>
      </c>
      <c r="F7821" s="1" t="s">
        <v>8908</v>
      </c>
      <c r="G7821" s="1" t="s">
        <v>5834</v>
      </c>
      <c r="H7821" s="1" t="s">
        <v>8778</v>
      </c>
      <c r="I7821" s="1" t="b">
        <v>0</v>
      </c>
      <c r="J7821" s="1">
        <v>7</v>
      </c>
      <c r="K7821" s="1">
        <v>1</v>
      </c>
      <c r="L7821" s="1">
        <v>0</v>
      </c>
      <c r="M7821" s="1">
        <v>8</v>
      </c>
      <c r="N7821" s="1">
        <v>6.25</v>
      </c>
      <c r="O7821" s="1" t="s">
        <v>8864</v>
      </c>
    </row>
    <row r="7822" spans="1:15" x14ac:dyDescent="0.3">
      <c r="A7822" s="1" t="s">
        <v>5716</v>
      </c>
      <c r="B7822" s="1" t="s">
        <v>5776</v>
      </c>
      <c r="C7822" s="1">
        <v>2</v>
      </c>
      <c r="D7822" s="1" t="s">
        <v>5920</v>
      </c>
      <c r="E7822" s="1">
        <v>19</v>
      </c>
      <c r="F7822" s="1" t="s">
        <v>8908</v>
      </c>
      <c r="G7822" s="1" t="s">
        <v>5834</v>
      </c>
      <c r="H7822" s="1" t="s">
        <v>8778</v>
      </c>
      <c r="I7822" s="1" t="b">
        <v>0</v>
      </c>
      <c r="J7822" s="1">
        <v>7</v>
      </c>
      <c r="K7822" s="1">
        <v>1</v>
      </c>
      <c r="L7822" s="1">
        <v>0</v>
      </c>
      <c r="M7822" s="1">
        <v>5</v>
      </c>
      <c r="N7822" s="1">
        <v>3.90625</v>
      </c>
      <c r="O7822" s="1" t="s">
        <v>8867</v>
      </c>
    </row>
    <row r="7823" spans="1:15" x14ac:dyDescent="0.3">
      <c r="A7823" s="1" t="s">
        <v>5716</v>
      </c>
      <c r="B7823" s="1" t="s">
        <v>5776</v>
      </c>
      <c r="C7823" s="1">
        <v>2</v>
      </c>
      <c r="D7823" s="1" t="s">
        <v>5920</v>
      </c>
      <c r="E7823" s="1">
        <v>19</v>
      </c>
      <c r="F7823" s="1" t="s">
        <v>8908</v>
      </c>
      <c r="G7823" s="1" t="s">
        <v>5834</v>
      </c>
      <c r="H7823" s="1" t="s">
        <v>8780</v>
      </c>
      <c r="I7823" s="1" t="b">
        <v>0</v>
      </c>
      <c r="J7823" s="1">
        <v>13</v>
      </c>
      <c r="K7823" s="1">
        <v>0</v>
      </c>
      <c r="L7823" s="1">
        <v>0</v>
      </c>
      <c r="M7823" s="1">
        <v>4</v>
      </c>
      <c r="N7823" s="1">
        <v>3.125</v>
      </c>
      <c r="O7823" s="1" t="s">
        <v>8909</v>
      </c>
    </row>
    <row r="7824" spans="1:15" x14ac:dyDescent="0.3">
      <c r="A7824" s="1" t="s">
        <v>5716</v>
      </c>
      <c r="B7824" s="1" t="s">
        <v>5776</v>
      </c>
      <c r="C7824" s="1">
        <v>2</v>
      </c>
      <c r="D7824" s="1" t="s">
        <v>5920</v>
      </c>
      <c r="E7824" s="1">
        <v>19</v>
      </c>
      <c r="F7824" s="1" t="s">
        <v>8908</v>
      </c>
      <c r="G7824" s="1" t="s">
        <v>5810</v>
      </c>
      <c r="H7824" s="1" t="s">
        <v>8780</v>
      </c>
      <c r="I7824" s="1" t="b">
        <v>0</v>
      </c>
      <c r="J7824" s="1">
        <v>2</v>
      </c>
      <c r="K7824" s="1">
        <v>0</v>
      </c>
      <c r="L7824" s="1">
        <v>0</v>
      </c>
      <c r="M7824" s="1">
        <v>2</v>
      </c>
      <c r="N7824" s="1">
        <v>1.5625</v>
      </c>
      <c r="O7824" s="1" t="s">
        <v>8812</v>
      </c>
    </row>
    <row r="7825" spans="1:15" x14ac:dyDescent="0.3">
      <c r="A7825" s="1" t="s">
        <v>5716</v>
      </c>
      <c r="B7825" s="1" t="s">
        <v>5776</v>
      </c>
      <c r="C7825" s="1">
        <v>2</v>
      </c>
      <c r="D7825" s="1" t="s">
        <v>5920</v>
      </c>
      <c r="E7825" s="1">
        <v>19</v>
      </c>
      <c r="F7825" s="1" t="s">
        <v>8908</v>
      </c>
      <c r="G7825" s="1" t="s">
        <v>5810</v>
      </c>
      <c r="H7825" s="1" t="s">
        <v>8780</v>
      </c>
      <c r="I7825" s="1" t="b">
        <v>0</v>
      </c>
      <c r="J7825" s="1">
        <v>2</v>
      </c>
      <c r="K7825" s="1">
        <v>0</v>
      </c>
      <c r="L7825" s="1">
        <v>0</v>
      </c>
      <c r="M7825" s="1">
        <v>2</v>
      </c>
      <c r="N7825" s="1">
        <v>1.5625</v>
      </c>
      <c r="O7825" s="1" t="s">
        <v>8790</v>
      </c>
    </row>
    <row r="7826" spans="1:15" x14ac:dyDescent="0.3">
      <c r="A7826" s="1" t="s">
        <v>5716</v>
      </c>
      <c r="B7826" s="1" t="s">
        <v>5776</v>
      </c>
      <c r="C7826" s="1">
        <v>2</v>
      </c>
      <c r="D7826" s="1" t="s">
        <v>5920</v>
      </c>
      <c r="E7826" s="1">
        <v>20</v>
      </c>
      <c r="F7826" s="1" t="s">
        <v>8910</v>
      </c>
      <c r="G7826" s="1" t="s">
        <v>5840</v>
      </c>
      <c r="H7826" s="1" t="s">
        <v>8780</v>
      </c>
      <c r="I7826" s="1" t="b">
        <v>0</v>
      </c>
      <c r="J7826" s="1">
        <v>5</v>
      </c>
      <c r="K7826" s="1">
        <v>0</v>
      </c>
      <c r="L7826" s="1">
        <v>0</v>
      </c>
      <c r="M7826" s="1">
        <v>2098</v>
      </c>
      <c r="N7826" s="1">
        <v>90.822510822510793</v>
      </c>
      <c r="O7826" s="1" t="s">
        <v>8807</v>
      </c>
    </row>
    <row r="7827" spans="1:15" x14ac:dyDescent="0.3">
      <c r="A7827" s="1" t="s">
        <v>5716</v>
      </c>
      <c r="B7827" s="1" t="s">
        <v>5776</v>
      </c>
      <c r="C7827" s="1">
        <v>2</v>
      </c>
      <c r="D7827" s="1" t="s">
        <v>5920</v>
      </c>
      <c r="E7827" s="1">
        <v>20</v>
      </c>
      <c r="F7827" s="1" t="s">
        <v>8910</v>
      </c>
      <c r="G7827" s="1" t="s">
        <v>5834</v>
      </c>
      <c r="H7827" s="1" t="s">
        <v>8778</v>
      </c>
      <c r="I7827" s="1" t="b">
        <v>0</v>
      </c>
      <c r="J7827" s="1">
        <v>7</v>
      </c>
      <c r="K7827" s="1">
        <v>1</v>
      </c>
      <c r="L7827" s="1">
        <v>0</v>
      </c>
      <c r="M7827" s="1">
        <v>53</v>
      </c>
      <c r="N7827" s="1">
        <v>2.2943722943722902</v>
      </c>
      <c r="O7827" s="1" t="s">
        <v>8862</v>
      </c>
    </row>
    <row r="7828" spans="1:15" x14ac:dyDescent="0.3">
      <c r="A7828" s="1" t="s">
        <v>5716</v>
      </c>
      <c r="B7828" s="1" t="s">
        <v>5776</v>
      </c>
      <c r="C7828" s="1">
        <v>2</v>
      </c>
      <c r="D7828" s="1" t="s">
        <v>5920</v>
      </c>
      <c r="E7828" s="1">
        <v>20</v>
      </c>
      <c r="F7828" s="1" t="s">
        <v>8910</v>
      </c>
      <c r="G7828" s="1" t="s">
        <v>5834</v>
      </c>
      <c r="H7828" s="1" t="s">
        <v>8778</v>
      </c>
      <c r="I7828" s="1" t="b">
        <v>0</v>
      </c>
      <c r="J7828" s="1">
        <v>7</v>
      </c>
      <c r="K7828" s="1">
        <v>1</v>
      </c>
      <c r="L7828" s="1">
        <v>0</v>
      </c>
      <c r="M7828" s="1">
        <v>49</v>
      </c>
      <c r="N7828" s="1">
        <v>2.1212121212121202</v>
      </c>
      <c r="O7828" s="1" t="s">
        <v>8864</v>
      </c>
    </row>
    <row r="7829" spans="1:15" x14ac:dyDescent="0.3">
      <c r="A7829" s="1" t="s">
        <v>5716</v>
      </c>
      <c r="B7829" s="1" t="s">
        <v>5776</v>
      </c>
      <c r="C7829" s="1">
        <v>2</v>
      </c>
      <c r="D7829" s="1" t="s">
        <v>5920</v>
      </c>
      <c r="E7829" s="1">
        <v>21</v>
      </c>
      <c r="F7829" s="1" t="s">
        <v>8911</v>
      </c>
      <c r="G7829" s="1" t="s">
        <v>5834</v>
      </c>
      <c r="H7829" s="1" t="s">
        <v>8778</v>
      </c>
      <c r="I7829" s="1" t="b">
        <v>0</v>
      </c>
      <c r="J7829" s="1">
        <v>7</v>
      </c>
      <c r="K7829" s="1">
        <v>1</v>
      </c>
      <c r="L7829" s="1">
        <v>0</v>
      </c>
      <c r="M7829" s="1">
        <v>622</v>
      </c>
      <c r="N7829" s="1">
        <v>38.5856079404466</v>
      </c>
      <c r="O7829" s="1" t="s">
        <v>8862</v>
      </c>
    </row>
    <row r="7830" spans="1:15" x14ac:dyDescent="0.3">
      <c r="A7830" s="1" t="s">
        <v>5716</v>
      </c>
      <c r="B7830" s="1" t="s">
        <v>5776</v>
      </c>
      <c r="C7830" s="1">
        <v>2</v>
      </c>
      <c r="D7830" s="1" t="s">
        <v>5920</v>
      </c>
      <c r="E7830" s="1">
        <v>21</v>
      </c>
      <c r="F7830" s="1" t="s">
        <v>8911</v>
      </c>
      <c r="G7830" s="1" t="s">
        <v>5834</v>
      </c>
      <c r="H7830" s="1" t="s">
        <v>8778</v>
      </c>
      <c r="I7830" s="1" t="b">
        <v>0</v>
      </c>
      <c r="J7830" s="1">
        <v>7</v>
      </c>
      <c r="K7830" s="1">
        <v>1</v>
      </c>
      <c r="L7830" s="1">
        <v>0</v>
      </c>
      <c r="M7830" s="1">
        <v>525</v>
      </c>
      <c r="N7830" s="1">
        <v>32.568238213399503</v>
      </c>
      <c r="O7830" s="1" t="s">
        <v>8864</v>
      </c>
    </row>
    <row r="7831" spans="1:15" x14ac:dyDescent="0.3">
      <c r="A7831" s="1" t="s">
        <v>5716</v>
      </c>
      <c r="B7831" s="1" t="s">
        <v>5776</v>
      </c>
      <c r="C7831" s="1">
        <v>2</v>
      </c>
      <c r="D7831" s="1" t="s">
        <v>5920</v>
      </c>
      <c r="E7831" s="1">
        <v>21</v>
      </c>
      <c r="F7831" s="1" t="s">
        <v>8911</v>
      </c>
      <c r="G7831" s="1" t="s">
        <v>5840</v>
      </c>
      <c r="H7831" s="1" t="s">
        <v>8780</v>
      </c>
      <c r="I7831" s="1" t="b">
        <v>0</v>
      </c>
      <c r="J7831" s="1">
        <v>5</v>
      </c>
      <c r="K7831" s="1">
        <v>0</v>
      </c>
      <c r="L7831" s="1">
        <v>0</v>
      </c>
      <c r="M7831" s="1">
        <v>165</v>
      </c>
      <c r="N7831" s="1">
        <v>10.235732009925499</v>
      </c>
      <c r="O7831" s="1" t="s">
        <v>8807</v>
      </c>
    </row>
    <row r="7832" spans="1:15" x14ac:dyDescent="0.3">
      <c r="A7832" s="1" t="s">
        <v>5716</v>
      </c>
      <c r="B7832" s="1" t="s">
        <v>5776</v>
      </c>
      <c r="C7832" s="1">
        <v>2</v>
      </c>
      <c r="D7832" s="1" t="s">
        <v>5920</v>
      </c>
      <c r="E7832" s="1">
        <v>21</v>
      </c>
      <c r="F7832" s="1" t="s">
        <v>8911</v>
      </c>
      <c r="G7832" s="1" t="s">
        <v>5834</v>
      </c>
      <c r="H7832" s="1" t="s">
        <v>8782</v>
      </c>
      <c r="I7832" s="1" t="b">
        <v>0</v>
      </c>
      <c r="J7832" s="1">
        <v>8</v>
      </c>
      <c r="K7832" s="1">
        <v>2</v>
      </c>
      <c r="L7832" s="1">
        <v>0</v>
      </c>
      <c r="M7832" s="1">
        <v>50</v>
      </c>
      <c r="N7832" s="1">
        <v>3.1017369727047099</v>
      </c>
      <c r="O7832" s="1" t="s">
        <v>8863</v>
      </c>
    </row>
    <row r="7833" spans="1:15" x14ac:dyDescent="0.3">
      <c r="A7833" s="1" t="s">
        <v>5716</v>
      </c>
      <c r="B7833" s="1" t="s">
        <v>5776</v>
      </c>
      <c r="C7833" s="1">
        <v>2</v>
      </c>
      <c r="D7833" s="1" t="s">
        <v>5920</v>
      </c>
      <c r="E7833" s="1">
        <v>21</v>
      </c>
      <c r="F7833" s="1" t="s">
        <v>8911</v>
      </c>
      <c r="G7833" s="1" t="s">
        <v>5803</v>
      </c>
      <c r="H7833" s="1" t="s">
        <v>8778</v>
      </c>
      <c r="I7833" s="1" t="b">
        <v>0</v>
      </c>
      <c r="J7833" s="1">
        <v>0</v>
      </c>
      <c r="K7833" s="1">
        <v>1</v>
      </c>
      <c r="L7833" s="1">
        <v>0</v>
      </c>
      <c r="M7833" s="1">
        <v>33</v>
      </c>
      <c r="N7833" s="1">
        <v>2.0471464019851102</v>
      </c>
      <c r="O7833" s="1" t="s">
        <v>8779</v>
      </c>
    </row>
    <row r="7834" spans="1:15" x14ac:dyDescent="0.3">
      <c r="A7834" s="1" t="s">
        <v>5716</v>
      </c>
      <c r="B7834" s="1" t="s">
        <v>5776</v>
      </c>
      <c r="C7834" s="1">
        <v>2</v>
      </c>
      <c r="D7834" s="1" t="s">
        <v>5920</v>
      </c>
      <c r="E7834" s="1">
        <v>21</v>
      </c>
      <c r="F7834" s="1" t="s">
        <v>8911</v>
      </c>
      <c r="G7834" s="1" t="s">
        <v>5803</v>
      </c>
      <c r="H7834" s="1" t="s">
        <v>8778</v>
      </c>
      <c r="I7834" s="1" t="b">
        <v>0</v>
      </c>
      <c r="J7834" s="1">
        <v>0</v>
      </c>
      <c r="K7834" s="1">
        <v>1</v>
      </c>
      <c r="L7834" s="1">
        <v>0</v>
      </c>
      <c r="M7834" s="1">
        <v>30</v>
      </c>
      <c r="N7834" s="1">
        <v>1.8610421836228199</v>
      </c>
      <c r="O7834" s="1" t="s">
        <v>8787</v>
      </c>
    </row>
    <row r="7835" spans="1:15" x14ac:dyDescent="0.3">
      <c r="A7835" s="1" t="s">
        <v>5716</v>
      </c>
      <c r="B7835" s="1" t="s">
        <v>5776</v>
      </c>
      <c r="C7835" s="1">
        <v>2</v>
      </c>
      <c r="D7835" s="1" t="s">
        <v>5920</v>
      </c>
      <c r="E7835" s="1">
        <v>22</v>
      </c>
      <c r="F7835" s="1" t="s">
        <v>8912</v>
      </c>
      <c r="G7835" s="1" t="s">
        <v>5834</v>
      </c>
      <c r="H7835" s="1" t="s">
        <v>8778</v>
      </c>
      <c r="I7835" s="1" t="b">
        <v>0</v>
      </c>
      <c r="J7835" s="1">
        <v>7</v>
      </c>
      <c r="K7835" s="1">
        <v>1</v>
      </c>
      <c r="L7835" s="1">
        <v>0</v>
      </c>
      <c r="M7835" s="1">
        <v>1211</v>
      </c>
      <c r="N7835" s="1">
        <v>63.403141361256502</v>
      </c>
      <c r="O7835" s="1" t="s">
        <v>8864</v>
      </c>
    </row>
    <row r="7836" spans="1:15" x14ac:dyDescent="0.3">
      <c r="A7836" s="1" t="s">
        <v>5716</v>
      </c>
      <c r="B7836" s="1" t="s">
        <v>5776</v>
      </c>
      <c r="C7836" s="1">
        <v>2</v>
      </c>
      <c r="D7836" s="1" t="s">
        <v>5920</v>
      </c>
      <c r="E7836" s="1">
        <v>22</v>
      </c>
      <c r="F7836" s="1" t="s">
        <v>8912</v>
      </c>
      <c r="G7836" s="1" t="s">
        <v>5834</v>
      </c>
      <c r="H7836" s="1" t="s">
        <v>8782</v>
      </c>
      <c r="I7836" s="1" t="b">
        <v>0</v>
      </c>
      <c r="J7836" s="1">
        <v>8</v>
      </c>
      <c r="K7836" s="1">
        <v>2</v>
      </c>
      <c r="L7836" s="1">
        <v>0</v>
      </c>
      <c r="M7836" s="1">
        <v>247</v>
      </c>
      <c r="N7836" s="1">
        <v>12.9319371727748</v>
      </c>
      <c r="O7836" s="1" t="s">
        <v>8863</v>
      </c>
    </row>
    <row r="7837" spans="1:15" x14ac:dyDescent="0.3">
      <c r="A7837" s="1" t="s">
        <v>5716</v>
      </c>
      <c r="B7837" s="1" t="s">
        <v>5776</v>
      </c>
      <c r="C7837" s="1">
        <v>2</v>
      </c>
      <c r="D7837" s="1" t="s">
        <v>5920</v>
      </c>
      <c r="E7837" s="1">
        <v>22</v>
      </c>
      <c r="F7837" s="1" t="s">
        <v>8912</v>
      </c>
      <c r="G7837" s="1" t="s">
        <v>5834</v>
      </c>
      <c r="H7837" s="1" t="s">
        <v>8778</v>
      </c>
      <c r="I7837" s="1" t="b">
        <v>0</v>
      </c>
      <c r="J7837" s="1">
        <v>7</v>
      </c>
      <c r="K7837" s="1">
        <v>1</v>
      </c>
      <c r="L7837" s="1">
        <v>0</v>
      </c>
      <c r="M7837" s="1">
        <v>76</v>
      </c>
      <c r="N7837" s="1">
        <v>3.9790575916230302</v>
      </c>
      <c r="O7837" s="1" t="s">
        <v>8862</v>
      </c>
    </row>
    <row r="7838" spans="1:15" x14ac:dyDescent="0.3">
      <c r="A7838" s="1" t="s">
        <v>5716</v>
      </c>
      <c r="B7838" s="1" t="s">
        <v>5776</v>
      </c>
      <c r="C7838" s="1">
        <v>2</v>
      </c>
      <c r="D7838" s="1" t="s">
        <v>5920</v>
      </c>
      <c r="E7838" s="1">
        <v>22</v>
      </c>
      <c r="F7838" s="1" t="s">
        <v>8912</v>
      </c>
      <c r="G7838" s="1" t="s">
        <v>5803</v>
      </c>
      <c r="H7838" s="1" t="s">
        <v>8778</v>
      </c>
      <c r="I7838" s="1" t="b">
        <v>0</v>
      </c>
      <c r="J7838" s="1">
        <v>0</v>
      </c>
      <c r="K7838" s="1">
        <v>1</v>
      </c>
      <c r="L7838" s="1">
        <v>0</v>
      </c>
      <c r="M7838" s="1">
        <v>54</v>
      </c>
      <c r="N7838" s="1">
        <v>2.8272251308900498</v>
      </c>
      <c r="O7838" s="1" t="s">
        <v>8787</v>
      </c>
    </row>
    <row r="7839" spans="1:15" x14ac:dyDescent="0.3">
      <c r="A7839" s="1" t="s">
        <v>5716</v>
      </c>
      <c r="B7839" s="1" t="s">
        <v>5776</v>
      </c>
      <c r="C7839" s="1">
        <v>2</v>
      </c>
      <c r="D7839" s="1" t="s">
        <v>5920</v>
      </c>
      <c r="E7839" s="1">
        <v>22</v>
      </c>
      <c r="F7839" s="1" t="s">
        <v>8912</v>
      </c>
      <c r="G7839" s="1" t="s">
        <v>5834</v>
      </c>
      <c r="H7839" s="1" t="s">
        <v>8784</v>
      </c>
      <c r="I7839" s="1" t="b">
        <v>0</v>
      </c>
      <c r="J7839" s="1">
        <v>7</v>
      </c>
      <c r="K7839" s="1">
        <v>1</v>
      </c>
      <c r="L7839" s="1">
        <v>1</v>
      </c>
      <c r="M7839" s="1">
        <v>41</v>
      </c>
      <c r="N7839" s="1">
        <v>2.1465968586387398</v>
      </c>
      <c r="O7839" s="1" t="s">
        <v>8913</v>
      </c>
    </row>
    <row r="7840" spans="1:15" x14ac:dyDescent="0.3">
      <c r="A7840" s="1" t="s">
        <v>5716</v>
      </c>
      <c r="B7840" s="1" t="s">
        <v>5776</v>
      </c>
      <c r="C7840" s="1">
        <v>2</v>
      </c>
      <c r="D7840" s="1" t="s">
        <v>5920</v>
      </c>
      <c r="E7840" s="1">
        <v>22</v>
      </c>
      <c r="F7840" s="1" t="s">
        <v>8912</v>
      </c>
      <c r="G7840" s="1" t="s">
        <v>5801</v>
      </c>
      <c r="H7840" s="1" t="s">
        <v>8780</v>
      </c>
      <c r="I7840" s="1" t="b">
        <v>0</v>
      </c>
      <c r="J7840" s="1">
        <v>1</v>
      </c>
      <c r="K7840" s="1">
        <v>0</v>
      </c>
      <c r="L7840" s="1">
        <v>1</v>
      </c>
      <c r="M7840" s="1">
        <v>26</v>
      </c>
      <c r="N7840" s="1">
        <v>1.3612565445026099</v>
      </c>
      <c r="O7840" s="1" t="s">
        <v>8820</v>
      </c>
    </row>
    <row r="7841" spans="1:15" x14ac:dyDescent="0.3">
      <c r="A7841" s="1" t="s">
        <v>5716</v>
      </c>
      <c r="B7841" s="1" t="s">
        <v>5776</v>
      </c>
      <c r="C7841" s="1">
        <v>2</v>
      </c>
      <c r="D7841" s="1" t="s">
        <v>5920</v>
      </c>
      <c r="E7841" s="1">
        <v>22</v>
      </c>
      <c r="F7841" s="1" t="s">
        <v>8912</v>
      </c>
      <c r="G7841" s="1" t="s">
        <v>5814</v>
      </c>
      <c r="H7841" s="1" t="s">
        <v>8780</v>
      </c>
      <c r="I7841" s="1" t="b">
        <v>1</v>
      </c>
      <c r="J7841" s="1">
        <v>0</v>
      </c>
      <c r="K7841" s="1">
        <v>0</v>
      </c>
      <c r="L7841" s="1">
        <v>0</v>
      </c>
      <c r="M7841" s="1">
        <v>24</v>
      </c>
      <c r="N7841" s="1">
        <v>1.2565445026177999</v>
      </c>
      <c r="O7841" s="1" t="s">
        <v>8786</v>
      </c>
    </row>
    <row r="7842" spans="1:15" x14ac:dyDescent="0.3">
      <c r="A7842" s="1" t="s">
        <v>5716</v>
      </c>
      <c r="B7842" s="1" t="s">
        <v>5776</v>
      </c>
      <c r="C7842" s="1">
        <v>2</v>
      </c>
      <c r="D7842" s="1" t="s">
        <v>5920</v>
      </c>
      <c r="E7842" s="1">
        <v>23</v>
      </c>
      <c r="F7842" s="1" t="s">
        <v>8914</v>
      </c>
      <c r="G7842" s="1" t="s">
        <v>5834</v>
      </c>
      <c r="H7842" s="1" t="s">
        <v>8778</v>
      </c>
      <c r="I7842" s="1" t="b">
        <v>0</v>
      </c>
      <c r="J7842" s="1">
        <v>7</v>
      </c>
      <c r="K7842" s="1">
        <v>1</v>
      </c>
      <c r="L7842" s="1">
        <v>0</v>
      </c>
      <c r="M7842" s="1">
        <v>738</v>
      </c>
      <c r="N7842" s="1">
        <v>38.218539616778799</v>
      </c>
      <c r="O7842" s="1" t="s">
        <v>8862</v>
      </c>
    </row>
    <row r="7843" spans="1:15" x14ac:dyDescent="0.3">
      <c r="A7843" s="1" t="s">
        <v>5716</v>
      </c>
      <c r="B7843" s="1" t="s">
        <v>5776</v>
      </c>
      <c r="C7843" s="1">
        <v>2</v>
      </c>
      <c r="D7843" s="1" t="s">
        <v>5920</v>
      </c>
      <c r="E7843" s="1">
        <v>23</v>
      </c>
      <c r="F7843" s="1" t="s">
        <v>8914</v>
      </c>
      <c r="G7843" s="1" t="s">
        <v>5834</v>
      </c>
      <c r="H7843" s="1" t="s">
        <v>8784</v>
      </c>
      <c r="I7843" s="1" t="b">
        <v>0</v>
      </c>
      <c r="J7843" s="1">
        <v>7</v>
      </c>
      <c r="K7843" s="1">
        <v>1</v>
      </c>
      <c r="L7843" s="1">
        <v>1</v>
      </c>
      <c r="M7843" s="1">
        <v>449</v>
      </c>
      <c r="N7843" s="1">
        <v>23.2522009321595</v>
      </c>
      <c r="O7843" s="1" t="s">
        <v>8913</v>
      </c>
    </row>
    <row r="7844" spans="1:15" x14ac:dyDescent="0.3">
      <c r="A7844" s="1" t="s">
        <v>5716</v>
      </c>
      <c r="B7844" s="1" t="s">
        <v>5776</v>
      </c>
      <c r="C7844" s="1">
        <v>2</v>
      </c>
      <c r="D7844" s="1" t="s">
        <v>5920</v>
      </c>
      <c r="E7844" s="1">
        <v>23</v>
      </c>
      <c r="F7844" s="1" t="s">
        <v>8914</v>
      </c>
      <c r="G7844" s="1" t="s">
        <v>5834</v>
      </c>
      <c r="H7844" s="1" t="s">
        <v>8778</v>
      </c>
      <c r="I7844" s="1" t="b">
        <v>0</v>
      </c>
      <c r="J7844" s="1">
        <v>15</v>
      </c>
      <c r="K7844" s="1">
        <v>1</v>
      </c>
      <c r="L7844" s="1">
        <v>0</v>
      </c>
      <c r="M7844" s="1">
        <v>235</v>
      </c>
      <c r="N7844" s="1">
        <v>12.169860176074501</v>
      </c>
      <c r="O7844" s="1" t="e">
        <f>-attgccctcctacggagctcttgtcatgccgtacgcttt</f>
        <v>#NAME?</v>
      </c>
    </row>
    <row r="7845" spans="1:15" x14ac:dyDescent="0.3">
      <c r="A7845" s="1" t="s">
        <v>5716</v>
      </c>
      <c r="B7845" s="1" t="s">
        <v>5776</v>
      </c>
      <c r="C7845" s="1">
        <v>2</v>
      </c>
      <c r="D7845" s="1" t="s">
        <v>5920</v>
      </c>
      <c r="E7845" s="1">
        <v>23</v>
      </c>
      <c r="F7845" s="1" t="s">
        <v>8914</v>
      </c>
      <c r="G7845" s="1" t="s">
        <v>5834</v>
      </c>
      <c r="H7845" s="1" t="s">
        <v>8778</v>
      </c>
      <c r="I7845" s="1" t="b">
        <v>0</v>
      </c>
      <c r="J7845" s="1">
        <v>7</v>
      </c>
      <c r="K7845" s="1">
        <v>1</v>
      </c>
      <c r="L7845" s="1">
        <v>0</v>
      </c>
      <c r="M7845" s="1">
        <v>116</v>
      </c>
      <c r="N7845" s="1">
        <v>6.0072501294665903</v>
      </c>
      <c r="O7845" s="1" t="s">
        <v>8864</v>
      </c>
    </row>
    <row r="7846" spans="1:15" x14ac:dyDescent="0.3">
      <c r="A7846" s="1" t="s">
        <v>5716</v>
      </c>
      <c r="B7846" s="1" t="s">
        <v>5776</v>
      </c>
      <c r="C7846" s="1">
        <v>2</v>
      </c>
      <c r="D7846" s="1" t="s">
        <v>5920</v>
      </c>
      <c r="E7846" s="1">
        <v>23</v>
      </c>
      <c r="F7846" s="1" t="s">
        <v>8914</v>
      </c>
      <c r="G7846" s="1" t="s">
        <v>5834</v>
      </c>
      <c r="H7846" s="1" t="s">
        <v>8780</v>
      </c>
      <c r="I7846" s="1" t="b">
        <v>0</v>
      </c>
      <c r="J7846" s="1">
        <v>7</v>
      </c>
      <c r="K7846" s="1">
        <v>0</v>
      </c>
      <c r="L7846" s="1">
        <v>11</v>
      </c>
      <c r="M7846" s="1">
        <v>37</v>
      </c>
      <c r="N7846" s="1">
        <v>1.91610564474365</v>
      </c>
      <c r="O7846" s="1" t="s">
        <v>8915</v>
      </c>
    </row>
    <row r="7847" spans="1:15" x14ac:dyDescent="0.3">
      <c r="A7847" s="1" t="s">
        <v>5716</v>
      </c>
      <c r="B7847" s="1" t="s">
        <v>5776</v>
      </c>
      <c r="C7847" s="1">
        <v>2</v>
      </c>
      <c r="D7847" s="1" t="s">
        <v>5920</v>
      </c>
      <c r="E7847" s="1">
        <v>23</v>
      </c>
      <c r="F7847" s="1" t="s">
        <v>8914</v>
      </c>
      <c r="G7847" s="1" t="s">
        <v>5834</v>
      </c>
      <c r="H7847" s="1" t="s">
        <v>8778</v>
      </c>
      <c r="I7847" s="1" t="b">
        <v>0</v>
      </c>
      <c r="J7847" s="1">
        <v>6</v>
      </c>
      <c r="K7847" s="1">
        <v>1</v>
      </c>
      <c r="L7847" s="1">
        <v>19</v>
      </c>
      <c r="M7847" s="1">
        <v>33</v>
      </c>
      <c r="N7847" s="1">
        <v>1.70895908855515</v>
      </c>
      <c r="O7847" s="1" t="s">
        <v>8871</v>
      </c>
    </row>
    <row r="7848" spans="1:15" x14ac:dyDescent="0.3">
      <c r="A7848" s="1" t="s">
        <v>5716</v>
      </c>
      <c r="B7848" s="1" t="s">
        <v>5776</v>
      </c>
      <c r="C7848" s="1">
        <v>2</v>
      </c>
      <c r="D7848" s="1" t="s">
        <v>5920</v>
      </c>
      <c r="E7848" s="1">
        <v>23</v>
      </c>
      <c r="F7848" s="1" t="s">
        <v>8914</v>
      </c>
      <c r="G7848" s="1" t="s">
        <v>5803</v>
      </c>
      <c r="H7848" s="1" t="s">
        <v>8778</v>
      </c>
      <c r="I7848" s="1" t="b">
        <v>0</v>
      </c>
      <c r="J7848" s="1">
        <v>0</v>
      </c>
      <c r="K7848" s="1">
        <v>1</v>
      </c>
      <c r="L7848" s="1">
        <v>0</v>
      </c>
      <c r="M7848" s="1">
        <v>33</v>
      </c>
      <c r="N7848" s="1">
        <v>1.70895908855515</v>
      </c>
      <c r="O7848" s="1" t="s">
        <v>8779</v>
      </c>
    </row>
    <row r="7849" spans="1:15" x14ac:dyDescent="0.3">
      <c r="A7849" s="1" t="s">
        <v>5716</v>
      </c>
      <c r="B7849" s="1" t="s">
        <v>5776</v>
      </c>
      <c r="C7849" s="1">
        <v>2</v>
      </c>
      <c r="D7849" s="1" t="s">
        <v>5920</v>
      </c>
      <c r="E7849" s="1">
        <v>23</v>
      </c>
      <c r="F7849" s="1" t="s">
        <v>8914</v>
      </c>
      <c r="G7849" s="1" t="s">
        <v>5834</v>
      </c>
      <c r="H7849" s="1" t="s">
        <v>8782</v>
      </c>
      <c r="I7849" s="1" t="b">
        <v>0</v>
      </c>
      <c r="J7849" s="1">
        <v>8</v>
      </c>
      <c r="K7849" s="1">
        <v>2</v>
      </c>
      <c r="L7849" s="1">
        <v>0</v>
      </c>
      <c r="M7849" s="1">
        <v>27</v>
      </c>
      <c r="N7849" s="1">
        <v>1.39823925427239</v>
      </c>
      <c r="O7849" s="1" t="s">
        <v>8863</v>
      </c>
    </row>
    <row r="7850" spans="1:15" x14ac:dyDescent="0.3">
      <c r="A7850" s="1" t="s">
        <v>5716</v>
      </c>
      <c r="B7850" s="1" t="s">
        <v>5776</v>
      </c>
      <c r="C7850" s="1">
        <v>2</v>
      </c>
      <c r="D7850" s="1" t="s">
        <v>5920</v>
      </c>
      <c r="E7850" s="1">
        <v>23</v>
      </c>
      <c r="F7850" s="1" t="s">
        <v>8914</v>
      </c>
      <c r="G7850" s="1" t="s">
        <v>5803</v>
      </c>
      <c r="H7850" s="1" t="s">
        <v>8784</v>
      </c>
      <c r="I7850" s="1" t="b">
        <v>0</v>
      </c>
      <c r="J7850" s="1">
        <v>0</v>
      </c>
      <c r="K7850" s="1">
        <v>1</v>
      </c>
      <c r="L7850" s="1">
        <v>1</v>
      </c>
      <c r="M7850" s="1">
        <v>22</v>
      </c>
      <c r="N7850" s="1">
        <v>1.1393060590367601</v>
      </c>
      <c r="O7850" s="1" t="s">
        <v>8916</v>
      </c>
    </row>
    <row r="7851" spans="1:15" x14ac:dyDescent="0.3">
      <c r="A7851" s="1" t="s">
        <v>5716</v>
      </c>
      <c r="B7851" s="1" t="s">
        <v>5776</v>
      </c>
      <c r="C7851" s="1">
        <v>2</v>
      </c>
      <c r="D7851" s="1" t="s">
        <v>5920</v>
      </c>
      <c r="E7851" s="1">
        <v>23</v>
      </c>
      <c r="F7851" s="1" t="s">
        <v>8914</v>
      </c>
      <c r="G7851" s="1" t="s">
        <v>5834</v>
      </c>
      <c r="H7851" s="1" t="s">
        <v>8784</v>
      </c>
      <c r="I7851" s="1" t="b">
        <v>0</v>
      </c>
      <c r="J7851" s="1">
        <v>7</v>
      </c>
      <c r="K7851" s="1">
        <v>1</v>
      </c>
      <c r="L7851" s="1">
        <v>1</v>
      </c>
      <c r="M7851" s="1">
        <v>20</v>
      </c>
      <c r="N7851" s="1">
        <v>1.0357327809425101</v>
      </c>
      <c r="O7851" s="1" t="s">
        <v>8917</v>
      </c>
    </row>
    <row r="7852" spans="1:15" x14ac:dyDescent="0.3">
      <c r="A7852" s="1" t="s">
        <v>5716</v>
      </c>
      <c r="B7852" s="1" t="s">
        <v>5776</v>
      </c>
      <c r="C7852" s="1">
        <v>2</v>
      </c>
      <c r="D7852" s="1" t="s">
        <v>5920</v>
      </c>
      <c r="E7852" s="1">
        <v>24</v>
      </c>
      <c r="F7852" s="1" t="s">
        <v>8918</v>
      </c>
      <c r="G7852" s="1" t="s">
        <v>5834</v>
      </c>
      <c r="H7852" s="1" t="s">
        <v>8778</v>
      </c>
      <c r="I7852" s="1" t="b">
        <v>0</v>
      </c>
      <c r="J7852" s="1">
        <v>7</v>
      </c>
      <c r="K7852" s="1">
        <v>1</v>
      </c>
      <c r="L7852" s="1">
        <v>0</v>
      </c>
      <c r="M7852" s="1">
        <v>1005</v>
      </c>
      <c r="N7852" s="1">
        <v>46.8095016301816</v>
      </c>
      <c r="O7852" s="1" t="s">
        <v>8862</v>
      </c>
    </row>
    <row r="7853" spans="1:15" x14ac:dyDescent="0.3">
      <c r="A7853" s="1" t="s">
        <v>5716</v>
      </c>
      <c r="B7853" s="1" t="s">
        <v>5776</v>
      </c>
      <c r="C7853" s="1">
        <v>2</v>
      </c>
      <c r="D7853" s="1" t="s">
        <v>5920</v>
      </c>
      <c r="E7853" s="1">
        <v>24</v>
      </c>
      <c r="F7853" s="1" t="s">
        <v>8918</v>
      </c>
      <c r="G7853" s="1" t="s">
        <v>5801</v>
      </c>
      <c r="H7853" s="1" t="s">
        <v>8780</v>
      </c>
      <c r="I7853" s="1" t="b">
        <v>0</v>
      </c>
      <c r="J7853" s="1">
        <v>1</v>
      </c>
      <c r="K7853" s="1">
        <v>0</v>
      </c>
      <c r="L7853" s="1">
        <v>0</v>
      </c>
      <c r="M7853" s="1">
        <v>819</v>
      </c>
      <c r="N7853" s="1">
        <v>38.146250582207699</v>
      </c>
      <c r="O7853" s="1" t="s">
        <v>8781</v>
      </c>
    </row>
    <row r="7854" spans="1:15" x14ac:dyDescent="0.3">
      <c r="A7854" s="1" t="s">
        <v>5716</v>
      </c>
      <c r="B7854" s="1" t="s">
        <v>5776</v>
      </c>
      <c r="C7854" s="1">
        <v>2</v>
      </c>
      <c r="D7854" s="1" t="s">
        <v>5920</v>
      </c>
      <c r="E7854" s="1">
        <v>24</v>
      </c>
      <c r="F7854" s="1" t="s">
        <v>8918</v>
      </c>
      <c r="G7854" s="1" t="s">
        <v>5834</v>
      </c>
      <c r="H7854" s="1" t="s">
        <v>8778</v>
      </c>
      <c r="I7854" s="1" t="b">
        <v>0</v>
      </c>
      <c r="J7854" s="1">
        <v>7</v>
      </c>
      <c r="K7854" s="1">
        <v>1</v>
      </c>
      <c r="L7854" s="1">
        <v>0</v>
      </c>
      <c r="M7854" s="1">
        <v>60</v>
      </c>
      <c r="N7854" s="1">
        <v>2.7945971122496398</v>
      </c>
      <c r="O7854" s="1" t="s">
        <v>8864</v>
      </c>
    </row>
    <row r="7855" spans="1:15" x14ac:dyDescent="0.3">
      <c r="A7855" s="1" t="s">
        <v>5716</v>
      </c>
      <c r="B7855" s="1" t="s">
        <v>5776</v>
      </c>
      <c r="C7855" s="1">
        <v>2</v>
      </c>
      <c r="D7855" s="1" t="s">
        <v>5920</v>
      </c>
      <c r="E7855" s="1">
        <v>24</v>
      </c>
      <c r="F7855" s="1" t="s">
        <v>8918</v>
      </c>
      <c r="G7855" s="1" t="s">
        <v>5810</v>
      </c>
      <c r="H7855" s="1" t="s">
        <v>8780</v>
      </c>
      <c r="I7855" s="1" t="b">
        <v>0</v>
      </c>
      <c r="J7855" s="1">
        <v>2</v>
      </c>
      <c r="K7855" s="1">
        <v>0</v>
      </c>
      <c r="L7855" s="1">
        <v>0</v>
      </c>
      <c r="M7855" s="1">
        <v>48</v>
      </c>
      <c r="N7855" s="1">
        <v>2.2356776897997199</v>
      </c>
      <c r="O7855" s="1" t="s">
        <v>8790</v>
      </c>
    </row>
    <row r="7856" spans="1:15" x14ac:dyDescent="0.3">
      <c r="A7856" s="1" t="s">
        <v>5716</v>
      </c>
      <c r="B7856" s="1" t="s">
        <v>5776</v>
      </c>
      <c r="C7856" s="1">
        <v>2</v>
      </c>
      <c r="D7856" s="1" t="s">
        <v>5920</v>
      </c>
      <c r="E7856" s="1">
        <v>24</v>
      </c>
      <c r="F7856" s="1" t="s">
        <v>8918</v>
      </c>
      <c r="G7856" s="1" t="s">
        <v>5803</v>
      </c>
      <c r="H7856" s="1" t="s">
        <v>8778</v>
      </c>
      <c r="I7856" s="1" t="b">
        <v>0</v>
      </c>
      <c r="J7856" s="1">
        <v>0</v>
      </c>
      <c r="K7856" s="1">
        <v>1</v>
      </c>
      <c r="L7856" s="1">
        <v>0</v>
      </c>
      <c r="M7856" s="1">
        <v>42</v>
      </c>
      <c r="N7856" s="1">
        <v>1.95621797857475</v>
      </c>
      <c r="O7856" s="1" t="s">
        <v>8779</v>
      </c>
    </row>
    <row r="7857" spans="1:15" x14ac:dyDescent="0.3">
      <c r="A7857" s="1" t="s">
        <v>5716</v>
      </c>
      <c r="B7857" s="1" t="s">
        <v>5776</v>
      </c>
      <c r="C7857" s="1">
        <v>2</v>
      </c>
      <c r="D7857" s="1" t="s">
        <v>5920</v>
      </c>
      <c r="E7857" s="1">
        <v>25</v>
      </c>
      <c r="F7857" s="1" t="s">
        <v>8919</v>
      </c>
      <c r="G7857" s="1" t="s">
        <v>5834</v>
      </c>
      <c r="H7857" s="1" t="s">
        <v>8778</v>
      </c>
      <c r="I7857" s="1" t="b">
        <v>0</v>
      </c>
      <c r="J7857" s="1">
        <v>7</v>
      </c>
      <c r="K7857" s="1">
        <v>1</v>
      </c>
      <c r="L7857" s="1">
        <v>0</v>
      </c>
      <c r="M7857" s="1">
        <v>980</v>
      </c>
      <c r="N7857" s="1">
        <v>42.963612450679499</v>
      </c>
      <c r="O7857" s="1" t="s">
        <v>8862</v>
      </c>
    </row>
    <row r="7858" spans="1:15" x14ac:dyDescent="0.3">
      <c r="A7858" s="1" t="s">
        <v>5716</v>
      </c>
      <c r="B7858" s="1" t="s">
        <v>5776</v>
      </c>
      <c r="C7858" s="1">
        <v>2</v>
      </c>
      <c r="D7858" s="1" t="s">
        <v>5920</v>
      </c>
      <c r="E7858" s="1">
        <v>25</v>
      </c>
      <c r="F7858" s="1" t="s">
        <v>8919</v>
      </c>
      <c r="G7858" s="1" t="s">
        <v>5834</v>
      </c>
      <c r="H7858" s="1" t="s">
        <v>8778</v>
      </c>
      <c r="I7858" s="1" t="b">
        <v>0</v>
      </c>
      <c r="J7858" s="1">
        <v>7</v>
      </c>
      <c r="K7858" s="1">
        <v>1</v>
      </c>
      <c r="L7858" s="1">
        <v>0</v>
      </c>
      <c r="M7858" s="1">
        <v>601</v>
      </c>
      <c r="N7858" s="1">
        <v>26.348092941692201</v>
      </c>
      <c r="O7858" s="1" t="s">
        <v>8864</v>
      </c>
    </row>
    <row r="7859" spans="1:15" x14ac:dyDescent="0.3">
      <c r="A7859" s="1" t="s">
        <v>5716</v>
      </c>
      <c r="B7859" s="1" t="s">
        <v>5776</v>
      </c>
      <c r="C7859" s="1">
        <v>2</v>
      </c>
      <c r="D7859" s="1" t="s">
        <v>5920</v>
      </c>
      <c r="E7859" s="1">
        <v>25</v>
      </c>
      <c r="F7859" s="1" t="s">
        <v>8919</v>
      </c>
      <c r="G7859" s="1" t="s">
        <v>5834</v>
      </c>
      <c r="H7859" s="1" t="s">
        <v>8782</v>
      </c>
      <c r="I7859" s="1" t="b">
        <v>0</v>
      </c>
      <c r="J7859" s="1">
        <v>8</v>
      </c>
      <c r="K7859" s="1">
        <v>2</v>
      </c>
      <c r="L7859" s="1">
        <v>0</v>
      </c>
      <c r="M7859" s="1">
        <v>113</v>
      </c>
      <c r="N7859" s="1">
        <v>4.95396755808855</v>
      </c>
      <c r="O7859" s="1" t="s">
        <v>8863</v>
      </c>
    </row>
    <row r="7860" spans="1:15" x14ac:dyDescent="0.3">
      <c r="A7860" s="1" t="s">
        <v>5716</v>
      </c>
      <c r="B7860" s="1" t="s">
        <v>5776</v>
      </c>
      <c r="C7860" s="1">
        <v>2</v>
      </c>
      <c r="D7860" s="1" t="s">
        <v>5920</v>
      </c>
      <c r="E7860" s="1">
        <v>25</v>
      </c>
      <c r="F7860" s="1" t="s">
        <v>8919</v>
      </c>
      <c r="G7860" s="1" t="s">
        <v>5801</v>
      </c>
      <c r="H7860" s="1" t="s">
        <v>8780</v>
      </c>
      <c r="I7860" s="1" t="b">
        <v>0</v>
      </c>
      <c r="J7860" s="1">
        <v>1</v>
      </c>
      <c r="K7860" s="1">
        <v>0</v>
      </c>
      <c r="L7860" s="1">
        <v>0</v>
      </c>
      <c r="M7860" s="1">
        <v>77</v>
      </c>
      <c r="N7860" s="1">
        <v>3.3757124068390998</v>
      </c>
      <c r="O7860" s="1" t="s">
        <v>8781</v>
      </c>
    </row>
    <row r="7861" spans="1:15" x14ac:dyDescent="0.3">
      <c r="A7861" s="1" t="s">
        <v>5716</v>
      </c>
      <c r="B7861" s="1" t="s">
        <v>5776</v>
      </c>
      <c r="C7861" s="1">
        <v>2</v>
      </c>
      <c r="D7861" s="1" t="s">
        <v>5920</v>
      </c>
      <c r="E7861" s="1">
        <v>25</v>
      </c>
      <c r="F7861" s="1" t="s">
        <v>8919</v>
      </c>
      <c r="G7861" s="1" t="s">
        <v>5810</v>
      </c>
      <c r="H7861" s="1" t="s">
        <v>8780</v>
      </c>
      <c r="I7861" s="1" t="b">
        <v>0</v>
      </c>
      <c r="J7861" s="1">
        <v>2</v>
      </c>
      <c r="K7861" s="1">
        <v>0</v>
      </c>
      <c r="L7861" s="1">
        <v>0</v>
      </c>
      <c r="M7861" s="1">
        <v>44</v>
      </c>
      <c r="N7861" s="1">
        <v>1.92897851819377</v>
      </c>
      <c r="O7861" s="1" t="s">
        <v>8812</v>
      </c>
    </row>
    <row r="7862" spans="1:15" x14ac:dyDescent="0.3">
      <c r="A7862" s="1" t="s">
        <v>5716</v>
      </c>
      <c r="B7862" s="1" t="s">
        <v>5776</v>
      </c>
      <c r="C7862" s="1">
        <v>2</v>
      </c>
      <c r="D7862" s="1" t="s">
        <v>5920</v>
      </c>
      <c r="E7862" s="1">
        <v>25</v>
      </c>
      <c r="F7862" s="1" t="s">
        <v>8919</v>
      </c>
      <c r="G7862" s="1" t="s">
        <v>5803</v>
      </c>
      <c r="H7862" s="1" t="s">
        <v>8778</v>
      </c>
      <c r="I7862" s="1" t="b">
        <v>0</v>
      </c>
      <c r="J7862" s="1">
        <v>0</v>
      </c>
      <c r="K7862" s="1">
        <v>1</v>
      </c>
      <c r="L7862" s="1">
        <v>0</v>
      </c>
      <c r="M7862" s="1">
        <v>43</v>
      </c>
      <c r="N7862" s="1">
        <v>1.8851380973257299</v>
      </c>
      <c r="O7862" s="1" t="s">
        <v>8779</v>
      </c>
    </row>
    <row r="7863" spans="1:15" x14ac:dyDescent="0.3">
      <c r="A7863" s="1" t="s">
        <v>5716</v>
      </c>
      <c r="B7863" s="1" t="s">
        <v>5776</v>
      </c>
      <c r="C7863" s="1">
        <v>2</v>
      </c>
      <c r="D7863" s="1" t="s">
        <v>5920</v>
      </c>
      <c r="E7863" s="1">
        <v>25</v>
      </c>
      <c r="F7863" s="1" t="s">
        <v>8919</v>
      </c>
      <c r="G7863" s="1" t="s">
        <v>5834</v>
      </c>
      <c r="H7863" s="1" t="s">
        <v>8780</v>
      </c>
      <c r="I7863" s="1" t="b">
        <v>0</v>
      </c>
      <c r="J7863" s="1">
        <v>9</v>
      </c>
      <c r="K7863" s="1">
        <v>0</v>
      </c>
      <c r="L7863" s="1">
        <v>0</v>
      </c>
      <c r="M7863" s="1">
        <v>34</v>
      </c>
      <c r="N7863" s="1">
        <v>1.4905743095133701</v>
      </c>
      <c r="O7863" s="1" t="s">
        <v>8822</v>
      </c>
    </row>
    <row r="7864" spans="1:15" x14ac:dyDescent="0.3">
      <c r="A7864" s="1" t="s">
        <v>5716</v>
      </c>
      <c r="B7864" s="1" t="s">
        <v>5776</v>
      </c>
      <c r="C7864" s="1">
        <v>2</v>
      </c>
      <c r="D7864" s="1" t="s">
        <v>5920</v>
      </c>
      <c r="E7864" s="1">
        <v>25</v>
      </c>
      <c r="F7864" s="1" t="s">
        <v>8919</v>
      </c>
      <c r="G7864" s="1" t="s">
        <v>5803</v>
      </c>
      <c r="H7864" s="1" t="s">
        <v>8778</v>
      </c>
      <c r="I7864" s="1" t="b">
        <v>0</v>
      </c>
      <c r="J7864" s="1">
        <v>0</v>
      </c>
      <c r="K7864" s="1">
        <v>1</v>
      </c>
      <c r="L7864" s="1">
        <v>0</v>
      </c>
      <c r="M7864" s="1">
        <v>32</v>
      </c>
      <c r="N7864" s="1">
        <v>1.40289346777729</v>
      </c>
      <c r="O7864" s="1" t="s">
        <v>8787</v>
      </c>
    </row>
    <row r="7865" spans="1:15" x14ac:dyDescent="0.3">
      <c r="A7865" s="1" t="s">
        <v>5716</v>
      </c>
      <c r="B7865" s="1" t="s">
        <v>5776</v>
      </c>
      <c r="C7865" s="1">
        <v>2</v>
      </c>
      <c r="D7865" s="1" t="s">
        <v>5920</v>
      </c>
      <c r="E7865" s="1">
        <v>25</v>
      </c>
      <c r="F7865" s="1" t="s">
        <v>8919</v>
      </c>
      <c r="G7865" s="1" t="s">
        <v>5814</v>
      </c>
      <c r="H7865" s="1" t="s">
        <v>8780</v>
      </c>
      <c r="I7865" s="1" t="b">
        <v>1</v>
      </c>
      <c r="J7865" s="1">
        <v>0</v>
      </c>
      <c r="K7865" s="1">
        <v>0</v>
      </c>
      <c r="L7865" s="1">
        <v>0</v>
      </c>
      <c r="M7865" s="1">
        <v>29</v>
      </c>
      <c r="N7865" s="1">
        <v>1.27137220517317</v>
      </c>
      <c r="O7865" s="1" t="s">
        <v>8786</v>
      </c>
    </row>
    <row r="7866" spans="1:15" x14ac:dyDescent="0.3">
      <c r="A7866" s="1" t="s">
        <v>5716</v>
      </c>
      <c r="B7866" s="1" t="s">
        <v>5776</v>
      </c>
      <c r="C7866" s="1">
        <v>2</v>
      </c>
      <c r="D7866" s="1" t="s">
        <v>5920</v>
      </c>
      <c r="E7866" s="1">
        <v>25</v>
      </c>
      <c r="F7866" s="1" t="s">
        <v>8919</v>
      </c>
      <c r="G7866" s="1" t="s">
        <v>5876</v>
      </c>
      <c r="H7866" s="1" t="s">
        <v>8780</v>
      </c>
      <c r="I7866" s="1" t="b">
        <v>0</v>
      </c>
      <c r="J7866" s="1">
        <v>4</v>
      </c>
      <c r="K7866" s="1">
        <v>0</v>
      </c>
      <c r="L7866" s="1">
        <v>0</v>
      </c>
      <c r="M7866" s="1">
        <v>27</v>
      </c>
      <c r="N7866" s="1">
        <v>1.18369136343708</v>
      </c>
      <c r="O7866" s="1" t="s">
        <v>8799</v>
      </c>
    </row>
    <row r="7867" spans="1:15" x14ac:dyDescent="0.3">
      <c r="A7867" s="1" t="s">
        <v>5716</v>
      </c>
      <c r="B7867" s="1" t="s">
        <v>5776</v>
      </c>
      <c r="C7867" s="1">
        <v>2</v>
      </c>
      <c r="D7867" s="1" t="s">
        <v>5920</v>
      </c>
      <c r="E7867" s="1">
        <v>25</v>
      </c>
      <c r="F7867" s="1" t="s">
        <v>8919</v>
      </c>
      <c r="G7867" s="1" t="s">
        <v>5801</v>
      </c>
      <c r="H7867" s="1" t="s">
        <v>8780</v>
      </c>
      <c r="I7867" s="1" t="b">
        <v>0</v>
      </c>
      <c r="J7867" s="1">
        <v>1</v>
      </c>
      <c r="K7867" s="1">
        <v>0</v>
      </c>
      <c r="L7867" s="1">
        <v>1</v>
      </c>
      <c r="M7867" s="1">
        <v>27</v>
      </c>
      <c r="N7867" s="1">
        <v>1.18369136343708</v>
      </c>
      <c r="O7867" s="1" t="s">
        <v>8820</v>
      </c>
    </row>
    <row r="7868" spans="1:15" x14ac:dyDescent="0.3">
      <c r="A7868" s="1" t="s">
        <v>5716</v>
      </c>
      <c r="B7868" s="1" t="s">
        <v>5776</v>
      </c>
      <c r="C7868" s="1">
        <v>2</v>
      </c>
      <c r="D7868" s="1" t="s">
        <v>5920</v>
      </c>
      <c r="E7868" s="1">
        <v>26</v>
      </c>
      <c r="F7868" s="1" t="s">
        <v>8920</v>
      </c>
      <c r="G7868" s="1" t="s">
        <v>5834</v>
      </c>
      <c r="H7868" s="1" t="s">
        <v>8780</v>
      </c>
      <c r="I7868" s="1" t="b">
        <v>0</v>
      </c>
      <c r="J7868" s="1">
        <v>11</v>
      </c>
      <c r="K7868" s="1">
        <v>0</v>
      </c>
      <c r="L7868" s="1">
        <v>0</v>
      </c>
      <c r="M7868" s="1">
        <v>989</v>
      </c>
      <c r="N7868" s="1">
        <v>51.137538779731102</v>
      </c>
      <c r="O7868" s="1" t="s">
        <v>8859</v>
      </c>
    </row>
    <row r="7869" spans="1:15" x14ac:dyDescent="0.3">
      <c r="A7869" s="1" t="s">
        <v>5716</v>
      </c>
      <c r="B7869" s="1" t="s">
        <v>5776</v>
      </c>
      <c r="C7869" s="1">
        <v>2</v>
      </c>
      <c r="D7869" s="1" t="s">
        <v>5920</v>
      </c>
      <c r="E7869" s="1">
        <v>26</v>
      </c>
      <c r="F7869" s="1" t="s">
        <v>8920</v>
      </c>
      <c r="G7869" s="1" t="s">
        <v>5840</v>
      </c>
      <c r="H7869" s="1" t="s">
        <v>8780</v>
      </c>
      <c r="I7869" s="1" t="b">
        <v>0</v>
      </c>
      <c r="J7869" s="1">
        <v>5</v>
      </c>
      <c r="K7869" s="1">
        <v>0</v>
      </c>
      <c r="L7869" s="1">
        <v>0</v>
      </c>
      <c r="M7869" s="1">
        <v>755</v>
      </c>
      <c r="N7869" s="1">
        <v>39.038262668045498</v>
      </c>
      <c r="O7869" s="1" t="s">
        <v>8807</v>
      </c>
    </row>
    <row r="7870" spans="1:15" x14ac:dyDescent="0.3">
      <c r="A7870" s="1" t="s">
        <v>5716</v>
      </c>
      <c r="B7870" s="1" t="s">
        <v>5776</v>
      </c>
      <c r="C7870" s="1">
        <v>2</v>
      </c>
      <c r="D7870" s="1" t="s">
        <v>5920</v>
      </c>
      <c r="E7870" s="1">
        <v>26</v>
      </c>
      <c r="F7870" s="1" t="s">
        <v>8920</v>
      </c>
      <c r="G7870" s="1" t="s">
        <v>5810</v>
      </c>
      <c r="H7870" s="1" t="s">
        <v>8780</v>
      </c>
      <c r="I7870" s="1" t="b">
        <v>0</v>
      </c>
      <c r="J7870" s="1">
        <v>2</v>
      </c>
      <c r="K7870" s="1">
        <v>0</v>
      </c>
      <c r="L7870" s="1">
        <v>0</v>
      </c>
      <c r="M7870" s="1">
        <v>65</v>
      </c>
      <c r="N7870" s="1">
        <v>3.3609100310237801</v>
      </c>
      <c r="O7870" s="1" t="s">
        <v>8812</v>
      </c>
    </row>
    <row r="7871" spans="1:15" x14ac:dyDescent="0.3">
      <c r="A7871" s="1" t="s">
        <v>5716</v>
      </c>
      <c r="B7871" s="1" t="s">
        <v>5776</v>
      </c>
      <c r="C7871" s="1">
        <v>2</v>
      </c>
      <c r="D7871" s="1" t="s">
        <v>5920</v>
      </c>
      <c r="E7871" s="1">
        <v>26</v>
      </c>
      <c r="F7871" s="1" t="s">
        <v>8920</v>
      </c>
      <c r="G7871" s="1" t="s">
        <v>5834</v>
      </c>
      <c r="H7871" s="1" t="s">
        <v>8778</v>
      </c>
      <c r="I7871" s="1" t="b">
        <v>0</v>
      </c>
      <c r="J7871" s="1">
        <v>7</v>
      </c>
      <c r="K7871" s="1">
        <v>1</v>
      </c>
      <c r="L7871" s="1">
        <v>0</v>
      </c>
      <c r="M7871" s="1">
        <v>44</v>
      </c>
      <c r="N7871" s="1">
        <v>2.2750775594622499</v>
      </c>
      <c r="O7871" s="1" t="s">
        <v>8864</v>
      </c>
    </row>
    <row r="7872" spans="1:15" x14ac:dyDescent="0.3">
      <c r="A7872" s="1" t="s">
        <v>5716</v>
      </c>
      <c r="B7872" s="1" t="s">
        <v>5776</v>
      </c>
      <c r="C7872" s="1">
        <v>2</v>
      </c>
      <c r="D7872" s="1" t="s">
        <v>5920</v>
      </c>
      <c r="E7872" s="1">
        <v>27</v>
      </c>
      <c r="F7872" s="1" t="s">
        <v>8921</v>
      </c>
      <c r="G7872" s="1" t="s">
        <v>5810</v>
      </c>
      <c r="H7872" s="1" t="s">
        <v>8780</v>
      </c>
      <c r="I7872" s="1" t="b">
        <v>0</v>
      </c>
      <c r="J7872" s="1">
        <v>2</v>
      </c>
      <c r="K7872" s="1">
        <v>0</v>
      </c>
      <c r="L7872" s="1">
        <v>0</v>
      </c>
      <c r="M7872" s="1">
        <v>652</v>
      </c>
      <c r="N7872" s="1">
        <v>45.9478505990133</v>
      </c>
      <c r="O7872" s="1" t="s">
        <v>8812</v>
      </c>
    </row>
    <row r="7873" spans="1:15" x14ac:dyDescent="0.3">
      <c r="A7873" s="1" t="s">
        <v>5716</v>
      </c>
      <c r="B7873" s="1" t="s">
        <v>5776</v>
      </c>
      <c r="C7873" s="1">
        <v>2</v>
      </c>
      <c r="D7873" s="1" t="s">
        <v>5920</v>
      </c>
      <c r="E7873" s="1">
        <v>27</v>
      </c>
      <c r="F7873" s="1" t="s">
        <v>8921</v>
      </c>
      <c r="G7873" s="1" t="s">
        <v>5834</v>
      </c>
      <c r="H7873" s="1" t="s">
        <v>8778</v>
      </c>
      <c r="I7873" s="1" t="b">
        <v>0</v>
      </c>
      <c r="J7873" s="1">
        <v>7</v>
      </c>
      <c r="K7873" s="1">
        <v>1</v>
      </c>
      <c r="L7873" s="1">
        <v>0</v>
      </c>
      <c r="M7873" s="1">
        <v>460</v>
      </c>
      <c r="N7873" s="1">
        <v>32.417195207892803</v>
      </c>
      <c r="O7873" s="1" t="s">
        <v>8864</v>
      </c>
    </row>
    <row r="7874" spans="1:15" x14ac:dyDescent="0.3">
      <c r="A7874" s="1" t="s">
        <v>5716</v>
      </c>
      <c r="B7874" s="1" t="s">
        <v>5776</v>
      </c>
      <c r="C7874" s="1">
        <v>2</v>
      </c>
      <c r="D7874" s="1" t="s">
        <v>5920</v>
      </c>
      <c r="E7874" s="1">
        <v>27</v>
      </c>
      <c r="F7874" s="1" t="s">
        <v>8921</v>
      </c>
      <c r="G7874" s="1" t="s">
        <v>5834</v>
      </c>
      <c r="H7874" s="1" t="s">
        <v>8780</v>
      </c>
      <c r="I7874" s="1" t="b">
        <v>0</v>
      </c>
      <c r="J7874" s="1">
        <v>11</v>
      </c>
      <c r="K7874" s="1">
        <v>0</v>
      </c>
      <c r="L7874" s="1">
        <v>0</v>
      </c>
      <c r="M7874" s="1">
        <v>69</v>
      </c>
      <c r="N7874" s="1">
        <v>4.8625792811839297</v>
      </c>
      <c r="O7874" s="1" t="s">
        <v>8859</v>
      </c>
    </row>
    <row r="7875" spans="1:15" x14ac:dyDescent="0.3">
      <c r="A7875" s="1" t="s">
        <v>5716</v>
      </c>
      <c r="B7875" s="1" t="s">
        <v>5776</v>
      </c>
      <c r="C7875" s="1">
        <v>2</v>
      </c>
      <c r="D7875" s="1" t="s">
        <v>5920</v>
      </c>
      <c r="E7875" s="1">
        <v>27</v>
      </c>
      <c r="F7875" s="1" t="s">
        <v>8921</v>
      </c>
      <c r="G7875" s="1" t="s">
        <v>5840</v>
      </c>
      <c r="H7875" s="1" t="s">
        <v>8780</v>
      </c>
      <c r="I7875" s="1" t="b">
        <v>0</v>
      </c>
      <c r="J7875" s="1">
        <v>5</v>
      </c>
      <c r="K7875" s="1">
        <v>0</v>
      </c>
      <c r="L7875" s="1">
        <v>0</v>
      </c>
      <c r="M7875" s="1">
        <v>65</v>
      </c>
      <c r="N7875" s="1">
        <v>4.5806906272022498</v>
      </c>
      <c r="O7875" s="1" t="s">
        <v>8807</v>
      </c>
    </row>
    <row r="7876" spans="1:15" x14ac:dyDescent="0.3">
      <c r="A7876" s="1" t="s">
        <v>5716</v>
      </c>
      <c r="B7876" s="1" t="s">
        <v>5776</v>
      </c>
      <c r="C7876" s="1">
        <v>2</v>
      </c>
      <c r="D7876" s="1" t="s">
        <v>5920</v>
      </c>
      <c r="E7876" s="1">
        <v>27</v>
      </c>
      <c r="F7876" s="1" t="s">
        <v>8921</v>
      </c>
      <c r="G7876" s="1" t="s">
        <v>5834</v>
      </c>
      <c r="H7876" s="1" t="s">
        <v>8784</v>
      </c>
      <c r="I7876" s="1" t="b">
        <v>0</v>
      </c>
      <c r="J7876" s="1">
        <v>7</v>
      </c>
      <c r="K7876" s="1">
        <v>1</v>
      </c>
      <c r="L7876" s="1">
        <v>1</v>
      </c>
      <c r="M7876" s="1">
        <v>47</v>
      </c>
      <c r="N7876" s="1">
        <v>3.3121916842846999</v>
      </c>
      <c r="O7876" s="1" t="s">
        <v>8900</v>
      </c>
    </row>
    <row r="7877" spans="1:15" x14ac:dyDescent="0.3">
      <c r="A7877" s="1" t="s">
        <v>5716</v>
      </c>
      <c r="B7877" s="1" t="s">
        <v>5776</v>
      </c>
      <c r="C7877" s="1">
        <v>2</v>
      </c>
      <c r="D7877" s="1" t="s">
        <v>5920</v>
      </c>
      <c r="E7877" s="1">
        <v>27</v>
      </c>
      <c r="F7877" s="1" t="s">
        <v>8921</v>
      </c>
      <c r="G7877" s="1" t="s">
        <v>5803</v>
      </c>
      <c r="H7877" s="1" t="s">
        <v>8778</v>
      </c>
      <c r="I7877" s="1" t="b">
        <v>0</v>
      </c>
      <c r="J7877" s="1">
        <v>0</v>
      </c>
      <c r="K7877" s="1">
        <v>1</v>
      </c>
      <c r="L7877" s="1">
        <v>0</v>
      </c>
      <c r="M7877" s="1">
        <v>18</v>
      </c>
      <c r="N7877" s="1">
        <v>1.26849894291754</v>
      </c>
      <c r="O7877" s="1" t="s">
        <v>8787</v>
      </c>
    </row>
    <row r="7878" spans="1:15" x14ac:dyDescent="0.3">
      <c r="A7878" s="1" t="s">
        <v>5716</v>
      </c>
      <c r="B7878" s="1" t="s">
        <v>5776</v>
      </c>
      <c r="C7878" s="1">
        <v>2</v>
      </c>
      <c r="D7878" s="1" t="s">
        <v>5920</v>
      </c>
      <c r="E7878" s="1">
        <v>28</v>
      </c>
      <c r="F7878" s="1" t="s">
        <v>8922</v>
      </c>
      <c r="G7878" s="1" t="s">
        <v>5801</v>
      </c>
      <c r="H7878" s="1" t="s">
        <v>8780</v>
      </c>
      <c r="I7878" s="1" t="b">
        <v>0</v>
      </c>
      <c r="J7878" s="1">
        <v>1</v>
      </c>
      <c r="K7878" s="1">
        <v>0</v>
      </c>
      <c r="L7878" s="1">
        <v>0</v>
      </c>
      <c r="M7878" s="1">
        <v>288</v>
      </c>
      <c r="N7878" s="1">
        <v>37.647058823529399</v>
      </c>
      <c r="O7878" s="1" t="s">
        <v>8781</v>
      </c>
    </row>
    <row r="7879" spans="1:15" x14ac:dyDescent="0.3">
      <c r="A7879" s="1" t="s">
        <v>5716</v>
      </c>
      <c r="B7879" s="1" t="s">
        <v>5776</v>
      </c>
      <c r="C7879" s="1">
        <v>2</v>
      </c>
      <c r="D7879" s="1" t="s">
        <v>5920</v>
      </c>
      <c r="E7879" s="1">
        <v>28</v>
      </c>
      <c r="F7879" s="1" t="s">
        <v>8922</v>
      </c>
      <c r="G7879" s="1" t="s">
        <v>5814</v>
      </c>
      <c r="H7879" s="1" t="s">
        <v>8780</v>
      </c>
      <c r="I7879" s="1" t="b">
        <v>1</v>
      </c>
      <c r="J7879" s="1">
        <v>0</v>
      </c>
      <c r="K7879" s="1">
        <v>0</v>
      </c>
      <c r="L7879" s="1">
        <v>0</v>
      </c>
      <c r="M7879" s="1">
        <v>288</v>
      </c>
      <c r="N7879" s="1">
        <v>37.647058823529399</v>
      </c>
      <c r="O7879" s="1" t="s">
        <v>8786</v>
      </c>
    </row>
    <row r="7880" spans="1:15" x14ac:dyDescent="0.3">
      <c r="A7880" s="1" t="s">
        <v>5716</v>
      </c>
      <c r="B7880" s="1" t="s">
        <v>5776</v>
      </c>
      <c r="C7880" s="1">
        <v>2</v>
      </c>
      <c r="D7880" s="1" t="s">
        <v>5920</v>
      </c>
      <c r="E7880" s="1">
        <v>28</v>
      </c>
      <c r="F7880" s="1" t="s">
        <v>8922</v>
      </c>
      <c r="G7880" s="1" t="s">
        <v>5834</v>
      </c>
      <c r="H7880" s="1" t="s">
        <v>8778</v>
      </c>
      <c r="I7880" s="1" t="b">
        <v>0</v>
      </c>
      <c r="J7880" s="1">
        <v>7</v>
      </c>
      <c r="K7880" s="1">
        <v>1</v>
      </c>
      <c r="L7880" s="1">
        <v>0</v>
      </c>
      <c r="M7880" s="1">
        <v>51</v>
      </c>
      <c r="N7880" s="1">
        <v>6.6666666666666599</v>
      </c>
      <c r="O7880" s="1" t="s">
        <v>8867</v>
      </c>
    </row>
    <row r="7881" spans="1:15" x14ac:dyDescent="0.3">
      <c r="A7881" s="1" t="s">
        <v>5716</v>
      </c>
      <c r="B7881" s="1" t="s">
        <v>5776</v>
      </c>
      <c r="C7881" s="1">
        <v>2</v>
      </c>
      <c r="D7881" s="1" t="s">
        <v>5920</v>
      </c>
      <c r="E7881" s="1">
        <v>28</v>
      </c>
      <c r="F7881" s="1" t="s">
        <v>8922</v>
      </c>
      <c r="G7881" s="1" t="s">
        <v>5834</v>
      </c>
      <c r="H7881" s="1" t="s">
        <v>8778</v>
      </c>
      <c r="I7881" s="1" t="b">
        <v>0</v>
      </c>
      <c r="J7881" s="1">
        <v>7</v>
      </c>
      <c r="K7881" s="1">
        <v>1</v>
      </c>
      <c r="L7881" s="1">
        <v>0</v>
      </c>
      <c r="M7881" s="1">
        <v>23</v>
      </c>
      <c r="N7881" s="1">
        <v>3.0065359477124098</v>
      </c>
      <c r="O7881" s="1" t="s">
        <v>8864</v>
      </c>
    </row>
    <row r="7882" spans="1:15" x14ac:dyDescent="0.3">
      <c r="A7882" s="1" t="s">
        <v>5716</v>
      </c>
      <c r="B7882" s="1" t="s">
        <v>5776</v>
      </c>
      <c r="C7882" s="1">
        <v>2</v>
      </c>
      <c r="D7882" s="1" t="s">
        <v>5920</v>
      </c>
      <c r="E7882" s="1">
        <v>28</v>
      </c>
      <c r="F7882" s="1" t="s">
        <v>8922</v>
      </c>
      <c r="G7882" s="1" t="s">
        <v>5834</v>
      </c>
      <c r="H7882" s="1" t="s">
        <v>8778</v>
      </c>
      <c r="I7882" s="1" t="b">
        <v>0</v>
      </c>
      <c r="J7882" s="1">
        <v>7</v>
      </c>
      <c r="K7882" s="1">
        <v>1</v>
      </c>
      <c r="L7882" s="1">
        <v>0</v>
      </c>
      <c r="M7882" s="1">
        <v>21</v>
      </c>
      <c r="N7882" s="1">
        <v>2.7450980392156801</v>
      </c>
      <c r="O7882" s="1" t="s">
        <v>8862</v>
      </c>
    </row>
    <row r="7883" spans="1:15" x14ac:dyDescent="0.3">
      <c r="A7883" s="1" t="s">
        <v>5716</v>
      </c>
      <c r="B7883" s="1" t="s">
        <v>5776</v>
      </c>
      <c r="C7883" s="1">
        <v>2</v>
      </c>
      <c r="D7883" s="1" t="s">
        <v>5920</v>
      </c>
      <c r="E7883" s="1">
        <v>28</v>
      </c>
      <c r="F7883" s="1" t="s">
        <v>8922</v>
      </c>
      <c r="G7883" s="1" t="s">
        <v>5810</v>
      </c>
      <c r="H7883" s="1" t="s">
        <v>8780</v>
      </c>
      <c r="I7883" s="1" t="b">
        <v>0</v>
      </c>
      <c r="J7883" s="1">
        <v>2</v>
      </c>
      <c r="K7883" s="1">
        <v>0</v>
      </c>
      <c r="L7883" s="1">
        <v>0</v>
      </c>
      <c r="M7883" s="1">
        <v>9</v>
      </c>
      <c r="N7883" s="1">
        <v>1.1764705882352899</v>
      </c>
      <c r="O7883" s="1" t="s">
        <v>8790</v>
      </c>
    </row>
    <row r="7884" spans="1:15" x14ac:dyDescent="0.3">
      <c r="A7884" s="1" t="s">
        <v>5716</v>
      </c>
      <c r="B7884" s="1" t="s">
        <v>5776</v>
      </c>
      <c r="C7884" s="1">
        <v>2</v>
      </c>
      <c r="D7884" s="1" t="s">
        <v>5920</v>
      </c>
      <c r="E7884" s="1">
        <v>28</v>
      </c>
      <c r="F7884" s="1" t="s">
        <v>8922</v>
      </c>
      <c r="G7884" s="1" t="s">
        <v>5834</v>
      </c>
      <c r="H7884" s="1" t="s">
        <v>8780</v>
      </c>
      <c r="I7884" s="1" t="b">
        <v>0</v>
      </c>
      <c r="J7884" s="1">
        <v>15</v>
      </c>
      <c r="K7884" s="1">
        <v>0</v>
      </c>
      <c r="L7884" s="1">
        <v>1</v>
      </c>
      <c r="M7884" s="1">
        <v>8</v>
      </c>
      <c r="N7884" s="1">
        <v>1.0457516339869199</v>
      </c>
      <c r="O7884" s="1" t="s">
        <v>8923</v>
      </c>
    </row>
    <row r="7885" spans="1:15" x14ac:dyDescent="0.3">
      <c r="A7885" s="1" t="s">
        <v>5716</v>
      </c>
      <c r="B7885" s="1" t="s">
        <v>5776</v>
      </c>
      <c r="C7885" s="1">
        <v>2</v>
      </c>
      <c r="D7885" s="1" t="s">
        <v>5920</v>
      </c>
      <c r="E7885" s="1">
        <v>28</v>
      </c>
      <c r="F7885" s="1" t="s">
        <v>8922</v>
      </c>
      <c r="G7885" s="1" t="s">
        <v>5840</v>
      </c>
      <c r="H7885" s="1" t="s">
        <v>8780</v>
      </c>
      <c r="I7885" s="1" t="b">
        <v>0</v>
      </c>
      <c r="J7885" s="1">
        <v>5</v>
      </c>
      <c r="K7885" s="1">
        <v>0</v>
      </c>
      <c r="L7885" s="1">
        <v>0</v>
      </c>
      <c r="M7885" s="1">
        <v>8</v>
      </c>
      <c r="N7885" s="1">
        <v>1.0457516339869199</v>
      </c>
      <c r="O7885" s="1" t="s">
        <v>8791</v>
      </c>
    </row>
    <row r="7886" spans="1:15" x14ac:dyDescent="0.3">
      <c r="A7886" s="1" t="s">
        <v>5716</v>
      </c>
      <c r="B7886" s="1" t="s">
        <v>5776</v>
      </c>
      <c r="C7886" s="1">
        <v>2</v>
      </c>
      <c r="D7886" s="1" t="s">
        <v>5920</v>
      </c>
      <c r="E7886" s="1">
        <v>29</v>
      </c>
      <c r="F7886" s="1" t="s">
        <v>8924</v>
      </c>
      <c r="G7886" s="1" t="s">
        <v>5834</v>
      </c>
      <c r="H7886" s="1" t="s">
        <v>8778</v>
      </c>
      <c r="I7886" s="1" t="b">
        <v>0</v>
      </c>
      <c r="J7886" s="1">
        <v>7</v>
      </c>
      <c r="K7886" s="1">
        <v>1</v>
      </c>
      <c r="L7886" s="1">
        <v>0</v>
      </c>
      <c r="M7886" s="1">
        <v>330</v>
      </c>
      <c r="N7886" s="1">
        <v>22.932592077831799</v>
      </c>
      <c r="O7886" s="1" t="s">
        <v>8864</v>
      </c>
    </row>
    <row r="7887" spans="1:15" x14ac:dyDescent="0.3">
      <c r="A7887" s="1" t="s">
        <v>5716</v>
      </c>
      <c r="B7887" s="1" t="s">
        <v>5776</v>
      </c>
      <c r="C7887" s="1">
        <v>2</v>
      </c>
      <c r="D7887" s="1" t="s">
        <v>5920</v>
      </c>
      <c r="E7887" s="1">
        <v>29</v>
      </c>
      <c r="F7887" s="1" t="s">
        <v>8924</v>
      </c>
      <c r="G7887" s="1" t="s">
        <v>5834</v>
      </c>
      <c r="H7887" s="1" t="s">
        <v>8778</v>
      </c>
      <c r="I7887" s="1" t="b">
        <v>0</v>
      </c>
      <c r="J7887" s="1">
        <v>7</v>
      </c>
      <c r="K7887" s="1">
        <v>1</v>
      </c>
      <c r="L7887" s="1">
        <v>0</v>
      </c>
      <c r="M7887" s="1">
        <v>273</v>
      </c>
      <c r="N7887" s="1">
        <v>18.9715079916608</v>
      </c>
      <c r="O7887" s="1" t="s">
        <v>8862</v>
      </c>
    </row>
    <row r="7888" spans="1:15" x14ac:dyDescent="0.3">
      <c r="A7888" s="1" t="s">
        <v>5716</v>
      </c>
      <c r="B7888" s="1" t="s">
        <v>5776</v>
      </c>
      <c r="C7888" s="1">
        <v>2</v>
      </c>
      <c r="D7888" s="1" t="s">
        <v>5920</v>
      </c>
      <c r="E7888" s="1">
        <v>29</v>
      </c>
      <c r="F7888" s="1" t="s">
        <v>8924</v>
      </c>
      <c r="G7888" s="1" t="s">
        <v>5834</v>
      </c>
      <c r="H7888" s="1" t="s">
        <v>8778</v>
      </c>
      <c r="I7888" s="1" t="b">
        <v>0</v>
      </c>
      <c r="J7888" s="1">
        <v>7</v>
      </c>
      <c r="K7888" s="1">
        <v>1</v>
      </c>
      <c r="L7888" s="1">
        <v>0</v>
      </c>
      <c r="M7888" s="1">
        <v>172</v>
      </c>
      <c r="N7888" s="1">
        <v>11.952744961779</v>
      </c>
      <c r="O7888" s="1" t="s">
        <v>8867</v>
      </c>
    </row>
    <row r="7889" spans="1:15" x14ac:dyDescent="0.3">
      <c r="A7889" s="1" t="s">
        <v>5716</v>
      </c>
      <c r="B7889" s="1" t="s">
        <v>5776</v>
      </c>
      <c r="C7889" s="1">
        <v>2</v>
      </c>
      <c r="D7889" s="1" t="s">
        <v>5920</v>
      </c>
      <c r="E7889" s="1">
        <v>29</v>
      </c>
      <c r="F7889" s="1" t="s">
        <v>8924</v>
      </c>
      <c r="G7889" s="1" t="s">
        <v>5801</v>
      </c>
      <c r="H7889" s="1" t="s">
        <v>8780</v>
      </c>
      <c r="I7889" s="1" t="b">
        <v>0</v>
      </c>
      <c r="J7889" s="1">
        <v>1</v>
      </c>
      <c r="K7889" s="1">
        <v>0</v>
      </c>
      <c r="L7889" s="1">
        <v>0</v>
      </c>
      <c r="M7889" s="1">
        <v>158</v>
      </c>
      <c r="N7889" s="1">
        <v>10.979847116052801</v>
      </c>
      <c r="O7889" s="1" t="s">
        <v>8781</v>
      </c>
    </row>
    <row r="7890" spans="1:15" x14ac:dyDescent="0.3">
      <c r="A7890" s="1" t="s">
        <v>5716</v>
      </c>
      <c r="B7890" s="1" t="s">
        <v>5776</v>
      </c>
      <c r="C7890" s="1">
        <v>2</v>
      </c>
      <c r="D7890" s="1" t="s">
        <v>5920</v>
      </c>
      <c r="E7890" s="1">
        <v>29</v>
      </c>
      <c r="F7890" s="1" t="s">
        <v>8924</v>
      </c>
      <c r="G7890" s="1" t="s">
        <v>5840</v>
      </c>
      <c r="H7890" s="1" t="s">
        <v>8780</v>
      </c>
      <c r="I7890" s="1" t="b">
        <v>0</v>
      </c>
      <c r="J7890" s="1">
        <v>5</v>
      </c>
      <c r="K7890" s="1">
        <v>0</v>
      </c>
      <c r="L7890" s="1">
        <v>21</v>
      </c>
      <c r="M7890" s="1">
        <v>153</v>
      </c>
      <c r="N7890" s="1">
        <v>10.632383599722001</v>
      </c>
      <c r="O7890" s="1" t="e">
        <f>-caAtTAATtcAtACAa---ctAAtcaGTTAAtTAActAC</f>
        <v>#NAME?</v>
      </c>
    </row>
    <row r="7891" spans="1:15" x14ac:dyDescent="0.3">
      <c r="A7891" s="1" t="s">
        <v>5716</v>
      </c>
      <c r="B7891" s="1" t="s">
        <v>5776</v>
      </c>
      <c r="C7891" s="1">
        <v>2</v>
      </c>
      <c r="D7891" s="1" t="s">
        <v>5920</v>
      </c>
      <c r="E7891" s="1">
        <v>29</v>
      </c>
      <c r="F7891" s="1" t="s">
        <v>8924</v>
      </c>
      <c r="G7891" s="1" t="s">
        <v>5814</v>
      </c>
      <c r="H7891" s="1" t="s">
        <v>8780</v>
      </c>
      <c r="I7891" s="1" t="b">
        <v>1</v>
      </c>
      <c r="J7891" s="1">
        <v>0</v>
      </c>
      <c r="K7891" s="1">
        <v>0</v>
      </c>
      <c r="L7891" s="1">
        <v>0</v>
      </c>
      <c r="M7891" s="1">
        <v>118</v>
      </c>
      <c r="N7891" s="1">
        <v>8.2001389854065305</v>
      </c>
      <c r="O7891" s="1" t="s">
        <v>8786</v>
      </c>
    </row>
    <row r="7892" spans="1:15" x14ac:dyDescent="0.3">
      <c r="A7892" s="1" t="s">
        <v>5716</v>
      </c>
      <c r="B7892" s="1" t="s">
        <v>5776</v>
      </c>
      <c r="C7892" s="1">
        <v>2</v>
      </c>
      <c r="D7892" s="1" t="s">
        <v>5920</v>
      </c>
      <c r="E7892" s="1">
        <v>29</v>
      </c>
      <c r="F7892" s="1" t="s">
        <v>8924</v>
      </c>
      <c r="G7892" s="1" t="s">
        <v>5834</v>
      </c>
      <c r="H7892" s="1" t="s">
        <v>8784</v>
      </c>
      <c r="I7892" s="1" t="b">
        <v>0</v>
      </c>
      <c r="J7892" s="1">
        <v>7</v>
      </c>
      <c r="K7892" s="1">
        <v>1</v>
      </c>
      <c r="L7892" s="1">
        <v>0</v>
      </c>
      <c r="M7892" s="1">
        <v>31</v>
      </c>
      <c r="N7892" s="1">
        <v>2.1542738012508602</v>
      </c>
      <c r="O7892" s="1" t="s">
        <v>8882</v>
      </c>
    </row>
    <row r="7893" spans="1:15" x14ac:dyDescent="0.3">
      <c r="A7893" s="1" t="s">
        <v>5716</v>
      </c>
      <c r="B7893" s="1" t="s">
        <v>5776</v>
      </c>
      <c r="C7893" s="1">
        <v>2</v>
      </c>
      <c r="D7893" s="1" t="s">
        <v>5920</v>
      </c>
      <c r="E7893" s="1">
        <v>29</v>
      </c>
      <c r="F7893" s="1" t="s">
        <v>8924</v>
      </c>
      <c r="G7893" s="1" t="s">
        <v>5803</v>
      </c>
      <c r="H7893" s="1" t="s">
        <v>8778</v>
      </c>
      <c r="I7893" s="1" t="b">
        <v>0</v>
      </c>
      <c r="J7893" s="1">
        <v>0</v>
      </c>
      <c r="K7893" s="1">
        <v>1</v>
      </c>
      <c r="L7893" s="1">
        <v>0</v>
      </c>
      <c r="M7893" s="1">
        <v>21</v>
      </c>
      <c r="N7893" s="1">
        <v>1.45934676858929</v>
      </c>
      <c r="O7893" s="1" t="s">
        <v>8787</v>
      </c>
    </row>
    <row r="7894" spans="1:15" x14ac:dyDescent="0.3">
      <c r="A7894" s="1" t="s">
        <v>5716</v>
      </c>
      <c r="B7894" s="1" t="s">
        <v>5776</v>
      </c>
      <c r="C7894" s="1">
        <v>-1</v>
      </c>
      <c r="D7894" s="1" t="s">
        <v>5920</v>
      </c>
      <c r="E7894" s="1">
        <v>-1</v>
      </c>
      <c r="F7894" s="1" t="s">
        <v>8925</v>
      </c>
      <c r="G7894" s="1" t="s">
        <v>5814</v>
      </c>
      <c r="H7894" s="1" t="s">
        <v>8780</v>
      </c>
      <c r="I7894" s="1" t="b">
        <v>1</v>
      </c>
      <c r="J7894" s="1">
        <v>0</v>
      </c>
      <c r="K7894" s="1">
        <v>0</v>
      </c>
      <c r="L7894" s="1">
        <v>0</v>
      </c>
      <c r="M7894" s="1">
        <v>2833</v>
      </c>
      <c r="N7894" s="1">
        <v>96.393331064988104</v>
      </c>
      <c r="O7894" s="1" t="s">
        <v>8786</v>
      </c>
    </row>
    <row r="7895" spans="1:15" x14ac:dyDescent="0.3">
      <c r="A7895" s="1" t="s">
        <v>5716</v>
      </c>
      <c r="B7895" s="1" t="s">
        <v>5776</v>
      </c>
      <c r="C7895" s="1">
        <v>-1</v>
      </c>
      <c r="D7895" s="1" t="s">
        <v>5920</v>
      </c>
      <c r="E7895" s="1">
        <v>-1</v>
      </c>
      <c r="F7895" s="1" t="s">
        <v>8926</v>
      </c>
      <c r="G7895" s="1" t="s">
        <v>5814</v>
      </c>
      <c r="H7895" s="1" t="s">
        <v>8780</v>
      </c>
      <c r="I7895" s="1" t="b">
        <v>1</v>
      </c>
      <c r="J7895" s="1">
        <v>0</v>
      </c>
      <c r="K7895" s="1">
        <v>0</v>
      </c>
      <c r="L7895" s="1">
        <v>0</v>
      </c>
      <c r="M7895" s="1">
        <v>2899</v>
      </c>
      <c r="N7895" s="1">
        <v>94.399218495604003</v>
      </c>
      <c r="O7895" s="1" t="s">
        <v>8786</v>
      </c>
    </row>
    <row r="7896" spans="1:15" x14ac:dyDescent="0.3">
      <c r="A7896" s="1" t="s">
        <v>5701</v>
      </c>
      <c r="B7896" s="1" t="s">
        <v>5776</v>
      </c>
      <c r="C7896" s="1">
        <v>3</v>
      </c>
      <c r="D7896" s="1" t="s">
        <v>5999</v>
      </c>
      <c r="E7896" s="1">
        <v>0</v>
      </c>
      <c r="F7896" s="1" t="s">
        <v>8927</v>
      </c>
      <c r="G7896" s="1" t="s">
        <v>5834</v>
      </c>
      <c r="H7896" s="1" t="s">
        <v>8780</v>
      </c>
      <c r="I7896" s="1" t="b">
        <v>0</v>
      </c>
      <c r="J7896" s="1">
        <v>13</v>
      </c>
      <c r="K7896" s="1">
        <v>0</v>
      </c>
      <c r="L7896" s="1">
        <v>0</v>
      </c>
      <c r="M7896" s="1">
        <v>623</v>
      </c>
      <c r="N7896" s="1">
        <v>49.523052464228897</v>
      </c>
      <c r="O7896" s="1" t="s">
        <v>8909</v>
      </c>
    </row>
    <row r="7897" spans="1:15" x14ac:dyDescent="0.3">
      <c r="A7897" s="1" t="s">
        <v>5701</v>
      </c>
      <c r="B7897" s="1" t="s">
        <v>5776</v>
      </c>
      <c r="C7897" s="1">
        <v>3</v>
      </c>
      <c r="D7897" s="1" t="s">
        <v>5999</v>
      </c>
      <c r="E7897" s="1">
        <v>0</v>
      </c>
      <c r="F7897" s="1" t="s">
        <v>8927</v>
      </c>
      <c r="G7897" s="1" t="s">
        <v>5834</v>
      </c>
      <c r="H7897" s="1" t="s">
        <v>8782</v>
      </c>
      <c r="I7897" s="1" t="b">
        <v>0</v>
      </c>
      <c r="J7897" s="1">
        <v>8</v>
      </c>
      <c r="K7897" s="1">
        <v>2</v>
      </c>
      <c r="L7897" s="1">
        <v>0</v>
      </c>
      <c r="M7897" s="1">
        <v>477</v>
      </c>
      <c r="N7897" s="1">
        <v>37.917329093799601</v>
      </c>
      <c r="O7897" s="1" t="s">
        <v>8863</v>
      </c>
    </row>
    <row r="7898" spans="1:15" x14ac:dyDescent="0.3">
      <c r="A7898" s="1" t="s">
        <v>5701</v>
      </c>
      <c r="B7898" s="1" t="s">
        <v>5776</v>
      </c>
      <c r="C7898" s="1">
        <v>3</v>
      </c>
      <c r="D7898" s="1" t="s">
        <v>5999</v>
      </c>
      <c r="E7898" s="1">
        <v>0</v>
      </c>
      <c r="F7898" s="1" t="s">
        <v>8927</v>
      </c>
      <c r="G7898" s="1" t="s">
        <v>5816</v>
      </c>
      <c r="H7898" s="1" t="s">
        <v>8780</v>
      </c>
      <c r="I7898" s="1" t="b">
        <v>0</v>
      </c>
      <c r="J7898" s="1">
        <v>3</v>
      </c>
      <c r="K7898" s="1">
        <v>0</v>
      </c>
      <c r="L7898" s="1">
        <v>1</v>
      </c>
      <c r="M7898" s="1">
        <v>27</v>
      </c>
      <c r="N7898" s="1">
        <v>2.1462639109697901</v>
      </c>
      <c r="O7898" s="1" t="s">
        <v>8819</v>
      </c>
    </row>
    <row r="7899" spans="1:15" x14ac:dyDescent="0.3">
      <c r="A7899" s="1" t="s">
        <v>5701</v>
      </c>
      <c r="B7899" s="1" t="s">
        <v>5776</v>
      </c>
      <c r="C7899" s="1">
        <v>3</v>
      </c>
      <c r="D7899" s="1" t="s">
        <v>5999</v>
      </c>
      <c r="E7899" s="1">
        <v>0</v>
      </c>
      <c r="F7899" s="1" t="s">
        <v>8927</v>
      </c>
      <c r="G7899" s="1" t="s">
        <v>5834</v>
      </c>
      <c r="H7899" s="1" t="s">
        <v>8778</v>
      </c>
      <c r="I7899" s="1" t="b">
        <v>0</v>
      </c>
      <c r="J7899" s="1">
        <v>7</v>
      </c>
      <c r="K7899" s="1">
        <v>1</v>
      </c>
      <c r="L7899" s="1">
        <v>0</v>
      </c>
      <c r="M7899" s="1">
        <v>27</v>
      </c>
      <c r="N7899" s="1">
        <v>2.1462639109697901</v>
      </c>
      <c r="O7899" s="1" t="s">
        <v>8864</v>
      </c>
    </row>
    <row r="7900" spans="1:15" x14ac:dyDescent="0.3">
      <c r="A7900" s="1" t="s">
        <v>5701</v>
      </c>
      <c r="B7900" s="1" t="s">
        <v>5776</v>
      </c>
      <c r="C7900" s="1">
        <v>3</v>
      </c>
      <c r="D7900" s="1" t="s">
        <v>5999</v>
      </c>
      <c r="E7900" s="1">
        <v>0</v>
      </c>
      <c r="F7900" s="1" t="s">
        <v>8927</v>
      </c>
      <c r="G7900" s="1" t="s">
        <v>5834</v>
      </c>
      <c r="H7900" s="1" t="s">
        <v>8782</v>
      </c>
      <c r="I7900" s="1" t="b">
        <v>0</v>
      </c>
      <c r="J7900" s="1">
        <v>7</v>
      </c>
      <c r="K7900" s="1">
        <v>2</v>
      </c>
      <c r="L7900" s="1">
        <v>0</v>
      </c>
      <c r="M7900" s="1">
        <v>24</v>
      </c>
      <c r="N7900" s="1">
        <v>1.9077901430842601</v>
      </c>
      <c r="O7900" s="1" t="s">
        <v>8788</v>
      </c>
    </row>
    <row r="7901" spans="1:15" x14ac:dyDescent="0.3">
      <c r="A7901" s="1" t="s">
        <v>5701</v>
      </c>
      <c r="B7901" s="1" t="s">
        <v>5776</v>
      </c>
      <c r="C7901" s="1">
        <v>3</v>
      </c>
      <c r="D7901" s="1" t="s">
        <v>5999</v>
      </c>
      <c r="E7901" s="1">
        <v>0</v>
      </c>
      <c r="F7901" s="1" t="s">
        <v>8927</v>
      </c>
      <c r="G7901" s="1" t="s">
        <v>5801</v>
      </c>
      <c r="H7901" s="1" t="s">
        <v>8780</v>
      </c>
      <c r="I7901" s="1" t="b">
        <v>0</v>
      </c>
      <c r="J7901" s="1">
        <v>1</v>
      </c>
      <c r="K7901" s="1">
        <v>0</v>
      </c>
      <c r="L7901" s="1">
        <v>1</v>
      </c>
      <c r="M7901" s="1">
        <v>19</v>
      </c>
      <c r="N7901" s="1">
        <v>1.51033386327504</v>
      </c>
      <c r="O7901" s="1" t="s">
        <v>8820</v>
      </c>
    </row>
    <row r="7902" spans="1:15" x14ac:dyDescent="0.3">
      <c r="A7902" s="1" t="s">
        <v>5701</v>
      </c>
      <c r="B7902" s="1" t="s">
        <v>5776</v>
      </c>
      <c r="C7902" s="1">
        <v>3</v>
      </c>
      <c r="D7902" s="1" t="s">
        <v>5999</v>
      </c>
      <c r="E7902" s="1">
        <v>1</v>
      </c>
      <c r="F7902" s="1" t="s">
        <v>8928</v>
      </c>
      <c r="G7902" s="1" t="s">
        <v>5834</v>
      </c>
      <c r="H7902" s="1" t="s">
        <v>8778</v>
      </c>
      <c r="I7902" s="1" t="b">
        <v>0</v>
      </c>
      <c r="J7902" s="1">
        <v>7</v>
      </c>
      <c r="K7902" s="1">
        <v>1</v>
      </c>
      <c r="L7902" s="1">
        <v>0</v>
      </c>
      <c r="M7902" s="1">
        <v>412</v>
      </c>
      <c r="N7902" s="1">
        <v>27.230667547917999</v>
      </c>
      <c r="O7902" s="1" t="s">
        <v>8864</v>
      </c>
    </row>
    <row r="7903" spans="1:15" x14ac:dyDescent="0.3">
      <c r="A7903" s="1" t="s">
        <v>5701</v>
      </c>
      <c r="B7903" s="1" t="s">
        <v>5776</v>
      </c>
      <c r="C7903" s="1">
        <v>3</v>
      </c>
      <c r="D7903" s="1" t="s">
        <v>5999</v>
      </c>
      <c r="E7903" s="1">
        <v>1</v>
      </c>
      <c r="F7903" s="1" t="s">
        <v>8928</v>
      </c>
      <c r="G7903" s="1" t="s">
        <v>5801</v>
      </c>
      <c r="H7903" s="1" t="s">
        <v>8780</v>
      </c>
      <c r="I7903" s="1" t="b">
        <v>0</v>
      </c>
      <c r="J7903" s="1">
        <v>1</v>
      </c>
      <c r="K7903" s="1">
        <v>0</v>
      </c>
      <c r="L7903" s="1">
        <v>1</v>
      </c>
      <c r="M7903" s="1">
        <v>375</v>
      </c>
      <c r="N7903" s="1">
        <v>24.7851949768671</v>
      </c>
      <c r="O7903" s="1" t="s">
        <v>8820</v>
      </c>
    </row>
    <row r="7904" spans="1:15" x14ac:dyDescent="0.3">
      <c r="A7904" s="1" t="s">
        <v>5701</v>
      </c>
      <c r="B7904" s="1" t="s">
        <v>5776</v>
      </c>
      <c r="C7904" s="1">
        <v>3</v>
      </c>
      <c r="D7904" s="1" t="s">
        <v>5999</v>
      </c>
      <c r="E7904" s="1">
        <v>1</v>
      </c>
      <c r="F7904" s="1" t="s">
        <v>8928</v>
      </c>
      <c r="G7904" s="1" t="s">
        <v>5816</v>
      </c>
      <c r="H7904" s="1" t="s">
        <v>8780</v>
      </c>
      <c r="I7904" s="1" t="b">
        <v>0</v>
      </c>
      <c r="J7904" s="1">
        <v>3</v>
      </c>
      <c r="K7904" s="1">
        <v>0</v>
      </c>
      <c r="L7904" s="1">
        <v>1</v>
      </c>
      <c r="M7904" s="1">
        <v>339</v>
      </c>
      <c r="N7904" s="1">
        <v>22.4058162590878</v>
      </c>
      <c r="O7904" s="1" t="s">
        <v>8819</v>
      </c>
    </row>
    <row r="7905" spans="1:15" x14ac:dyDescent="0.3">
      <c r="A7905" s="1" t="s">
        <v>5701</v>
      </c>
      <c r="B7905" s="1" t="s">
        <v>5776</v>
      </c>
      <c r="C7905" s="1">
        <v>3</v>
      </c>
      <c r="D7905" s="1" t="s">
        <v>5999</v>
      </c>
      <c r="E7905" s="1">
        <v>1</v>
      </c>
      <c r="F7905" s="1" t="s">
        <v>8928</v>
      </c>
      <c r="G7905" s="1" t="s">
        <v>5834</v>
      </c>
      <c r="H7905" s="1" t="s">
        <v>8782</v>
      </c>
      <c r="I7905" s="1" t="b">
        <v>0</v>
      </c>
      <c r="J7905" s="1">
        <v>8</v>
      </c>
      <c r="K7905" s="1">
        <v>2</v>
      </c>
      <c r="L7905" s="1">
        <v>0</v>
      </c>
      <c r="M7905" s="1">
        <v>149</v>
      </c>
      <c r="N7905" s="1">
        <v>9.8479841374752102</v>
      </c>
      <c r="O7905" s="1" t="s">
        <v>8863</v>
      </c>
    </row>
    <row r="7906" spans="1:15" x14ac:dyDescent="0.3">
      <c r="A7906" s="1" t="s">
        <v>5701</v>
      </c>
      <c r="B7906" s="1" t="s">
        <v>5776</v>
      </c>
      <c r="C7906" s="1">
        <v>3</v>
      </c>
      <c r="D7906" s="1" t="s">
        <v>5999</v>
      </c>
      <c r="E7906" s="1">
        <v>1</v>
      </c>
      <c r="F7906" s="1" t="s">
        <v>8928</v>
      </c>
      <c r="G7906" s="1" t="s">
        <v>5834</v>
      </c>
      <c r="H7906" s="1" t="s">
        <v>8780</v>
      </c>
      <c r="I7906" s="1" t="b">
        <v>0</v>
      </c>
      <c r="J7906" s="1">
        <v>13</v>
      </c>
      <c r="K7906" s="1">
        <v>0</v>
      </c>
      <c r="L7906" s="1">
        <v>0</v>
      </c>
      <c r="M7906" s="1">
        <v>63</v>
      </c>
      <c r="N7906" s="1">
        <v>4.1639127561136799</v>
      </c>
      <c r="O7906" s="1" t="s">
        <v>8909</v>
      </c>
    </row>
    <row r="7907" spans="1:15" x14ac:dyDescent="0.3">
      <c r="A7907" s="1" t="s">
        <v>5701</v>
      </c>
      <c r="B7907" s="1" t="s">
        <v>5776</v>
      </c>
      <c r="C7907" s="1">
        <v>3</v>
      </c>
      <c r="D7907" s="1" t="s">
        <v>5999</v>
      </c>
      <c r="E7907" s="1">
        <v>1</v>
      </c>
      <c r="F7907" s="1" t="s">
        <v>8928</v>
      </c>
      <c r="G7907" s="1" t="s">
        <v>5834</v>
      </c>
      <c r="H7907" s="1" t="s">
        <v>8929</v>
      </c>
      <c r="I7907" s="1" t="b">
        <v>0</v>
      </c>
      <c r="J7907" s="1">
        <v>10</v>
      </c>
      <c r="K7907" s="1">
        <v>6</v>
      </c>
      <c r="L7907" s="1">
        <v>14</v>
      </c>
      <c r="M7907" s="1">
        <v>30</v>
      </c>
      <c r="N7907" s="1">
        <v>1.98281559814937</v>
      </c>
      <c r="O7907" s="1" t="s">
        <v>8930</v>
      </c>
    </row>
    <row r="7908" spans="1:15" x14ac:dyDescent="0.3">
      <c r="A7908" s="1" t="s">
        <v>5701</v>
      </c>
      <c r="B7908" s="1" t="s">
        <v>5776</v>
      </c>
      <c r="C7908" s="1">
        <v>3</v>
      </c>
      <c r="D7908" s="1" t="s">
        <v>5999</v>
      </c>
      <c r="E7908" s="1">
        <v>1</v>
      </c>
      <c r="F7908" s="1" t="s">
        <v>8928</v>
      </c>
      <c r="G7908" s="1" t="s">
        <v>5803</v>
      </c>
      <c r="H7908" s="1" t="s">
        <v>8778</v>
      </c>
      <c r="I7908" s="1" t="b">
        <v>0</v>
      </c>
      <c r="J7908" s="1">
        <v>0</v>
      </c>
      <c r="K7908" s="1">
        <v>1</v>
      </c>
      <c r="L7908" s="1">
        <v>0</v>
      </c>
      <c r="M7908" s="1">
        <v>18</v>
      </c>
      <c r="N7908" s="1">
        <v>1.18968935888962</v>
      </c>
      <c r="O7908" s="1" t="s">
        <v>8787</v>
      </c>
    </row>
    <row r="7909" spans="1:15" x14ac:dyDescent="0.3">
      <c r="A7909" s="1" t="s">
        <v>5701</v>
      </c>
      <c r="B7909" s="1" t="s">
        <v>5776</v>
      </c>
      <c r="C7909" s="1">
        <v>3</v>
      </c>
      <c r="D7909" s="1" t="s">
        <v>5999</v>
      </c>
      <c r="E7909" s="1">
        <v>2</v>
      </c>
      <c r="F7909" s="1" t="s">
        <v>8931</v>
      </c>
      <c r="G7909" s="1" t="s">
        <v>5801</v>
      </c>
      <c r="H7909" s="1" t="s">
        <v>8780</v>
      </c>
      <c r="I7909" s="1" t="b">
        <v>0</v>
      </c>
      <c r="J7909" s="1">
        <v>1</v>
      </c>
      <c r="K7909" s="1">
        <v>0</v>
      </c>
      <c r="L7909" s="1">
        <v>1</v>
      </c>
      <c r="M7909" s="1">
        <v>283</v>
      </c>
      <c r="N7909" s="1">
        <v>44.707740916271703</v>
      </c>
      <c r="O7909" s="1" t="s">
        <v>8820</v>
      </c>
    </row>
    <row r="7910" spans="1:15" x14ac:dyDescent="0.3">
      <c r="A7910" s="1" t="s">
        <v>5701</v>
      </c>
      <c r="B7910" s="1" t="s">
        <v>5776</v>
      </c>
      <c r="C7910" s="1">
        <v>3</v>
      </c>
      <c r="D7910" s="1" t="s">
        <v>5999</v>
      </c>
      <c r="E7910" s="1">
        <v>2</v>
      </c>
      <c r="F7910" s="1" t="s">
        <v>8931</v>
      </c>
      <c r="G7910" s="1" t="s">
        <v>5834</v>
      </c>
      <c r="H7910" s="1" t="s">
        <v>8778</v>
      </c>
      <c r="I7910" s="1" t="b">
        <v>0</v>
      </c>
      <c r="J7910" s="1">
        <v>7</v>
      </c>
      <c r="K7910" s="1">
        <v>1</v>
      </c>
      <c r="L7910" s="1">
        <v>0</v>
      </c>
      <c r="M7910" s="1">
        <v>237</v>
      </c>
      <c r="N7910" s="1">
        <v>37.440758293838797</v>
      </c>
      <c r="O7910" s="1" t="s">
        <v>8864</v>
      </c>
    </row>
    <row r="7911" spans="1:15" x14ac:dyDescent="0.3">
      <c r="A7911" s="1" t="s">
        <v>5701</v>
      </c>
      <c r="B7911" s="1" t="s">
        <v>5776</v>
      </c>
      <c r="C7911" s="1">
        <v>3</v>
      </c>
      <c r="D7911" s="1" t="s">
        <v>5999</v>
      </c>
      <c r="E7911" s="1">
        <v>2</v>
      </c>
      <c r="F7911" s="1" t="s">
        <v>8931</v>
      </c>
      <c r="G7911" s="1" t="s">
        <v>5834</v>
      </c>
      <c r="H7911" s="1" t="s">
        <v>8782</v>
      </c>
      <c r="I7911" s="1" t="b">
        <v>0</v>
      </c>
      <c r="J7911" s="1">
        <v>8</v>
      </c>
      <c r="K7911" s="1">
        <v>2</v>
      </c>
      <c r="L7911" s="1">
        <v>0</v>
      </c>
      <c r="M7911" s="1">
        <v>29</v>
      </c>
      <c r="N7911" s="1">
        <v>4.58135860979462</v>
      </c>
      <c r="O7911" s="1" t="s">
        <v>8863</v>
      </c>
    </row>
    <row r="7912" spans="1:15" x14ac:dyDescent="0.3">
      <c r="A7912" s="1" t="s">
        <v>5701</v>
      </c>
      <c r="B7912" s="1" t="s">
        <v>5776</v>
      </c>
      <c r="C7912" s="1">
        <v>3</v>
      </c>
      <c r="D7912" s="1" t="s">
        <v>5999</v>
      </c>
      <c r="E7912" s="1">
        <v>2</v>
      </c>
      <c r="F7912" s="1" t="s">
        <v>8931</v>
      </c>
      <c r="G7912" s="1" t="s">
        <v>5816</v>
      </c>
      <c r="H7912" s="1" t="s">
        <v>8780</v>
      </c>
      <c r="I7912" s="1" t="b">
        <v>0</v>
      </c>
      <c r="J7912" s="1">
        <v>3</v>
      </c>
      <c r="K7912" s="1">
        <v>0</v>
      </c>
      <c r="L7912" s="1">
        <v>1</v>
      </c>
      <c r="M7912" s="1">
        <v>18</v>
      </c>
      <c r="N7912" s="1">
        <v>2.8436018957345901</v>
      </c>
      <c r="O7912" s="1" t="s">
        <v>8819</v>
      </c>
    </row>
    <row r="7913" spans="1:15" x14ac:dyDescent="0.3">
      <c r="A7913" s="1" t="s">
        <v>5701</v>
      </c>
      <c r="B7913" s="1" t="s">
        <v>5776</v>
      </c>
      <c r="C7913" s="1">
        <v>3</v>
      </c>
      <c r="D7913" s="1" t="s">
        <v>5999</v>
      </c>
      <c r="E7913" s="1">
        <v>2</v>
      </c>
      <c r="F7913" s="1" t="s">
        <v>8931</v>
      </c>
      <c r="G7913" s="1" t="s">
        <v>5803</v>
      </c>
      <c r="H7913" s="1" t="s">
        <v>8778</v>
      </c>
      <c r="I7913" s="1" t="b">
        <v>0</v>
      </c>
      <c r="J7913" s="1">
        <v>0</v>
      </c>
      <c r="K7913" s="1">
        <v>1</v>
      </c>
      <c r="L7913" s="1">
        <v>0</v>
      </c>
      <c r="M7913" s="1">
        <v>9</v>
      </c>
      <c r="N7913" s="1">
        <v>1.4218009478672899</v>
      </c>
      <c r="O7913" s="1" t="s">
        <v>8787</v>
      </c>
    </row>
    <row r="7914" spans="1:15" x14ac:dyDescent="0.3">
      <c r="A7914" s="1" t="s">
        <v>5701</v>
      </c>
      <c r="B7914" s="1" t="s">
        <v>5776</v>
      </c>
      <c r="C7914" s="1">
        <v>3</v>
      </c>
      <c r="D7914" s="1" t="s">
        <v>5999</v>
      </c>
      <c r="E7914" s="1">
        <v>3</v>
      </c>
      <c r="F7914" s="1" t="s">
        <v>8932</v>
      </c>
      <c r="G7914" s="1" t="s">
        <v>5834</v>
      </c>
      <c r="H7914" s="1" t="s">
        <v>8782</v>
      </c>
      <c r="I7914" s="1" t="b">
        <v>0</v>
      </c>
      <c r="J7914" s="1">
        <v>8</v>
      </c>
      <c r="K7914" s="1">
        <v>2</v>
      </c>
      <c r="L7914" s="1">
        <v>0</v>
      </c>
      <c r="M7914" s="1">
        <v>228</v>
      </c>
      <c r="N7914" s="1">
        <v>53.647058823529399</v>
      </c>
      <c r="O7914" s="1" t="s">
        <v>8863</v>
      </c>
    </row>
    <row r="7915" spans="1:15" x14ac:dyDescent="0.3">
      <c r="A7915" s="1" t="s">
        <v>5701</v>
      </c>
      <c r="B7915" s="1" t="s">
        <v>5776</v>
      </c>
      <c r="C7915" s="1">
        <v>3</v>
      </c>
      <c r="D7915" s="1" t="s">
        <v>5999</v>
      </c>
      <c r="E7915" s="1">
        <v>3</v>
      </c>
      <c r="F7915" s="1" t="s">
        <v>8932</v>
      </c>
      <c r="G7915" s="1" t="s">
        <v>5814</v>
      </c>
      <c r="H7915" s="1" t="s">
        <v>8780</v>
      </c>
      <c r="I7915" s="1" t="b">
        <v>1</v>
      </c>
      <c r="J7915" s="1">
        <v>0</v>
      </c>
      <c r="K7915" s="1">
        <v>0</v>
      </c>
      <c r="L7915" s="1">
        <v>0</v>
      </c>
      <c r="M7915" s="1">
        <v>73</v>
      </c>
      <c r="N7915" s="1">
        <v>17.176470588235201</v>
      </c>
      <c r="O7915" s="1" t="s">
        <v>8786</v>
      </c>
    </row>
    <row r="7916" spans="1:15" x14ac:dyDescent="0.3">
      <c r="A7916" s="1" t="s">
        <v>5701</v>
      </c>
      <c r="B7916" s="1" t="s">
        <v>5776</v>
      </c>
      <c r="C7916" s="1">
        <v>3</v>
      </c>
      <c r="D7916" s="1" t="s">
        <v>5999</v>
      </c>
      <c r="E7916" s="1">
        <v>3</v>
      </c>
      <c r="F7916" s="1" t="s">
        <v>8932</v>
      </c>
      <c r="G7916" s="1" t="s">
        <v>5834</v>
      </c>
      <c r="H7916" s="1" t="s">
        <v>8778</v>
      </c>
      <c r="I7916" s="1" t="b">
        <v>0</v>
      </c>
      <c r="J7916" s="1">
        <v>7</v>
      </c>
      <c r="K7916" s="1">
        <v>1</v>
      </c>
      <c r="L7916" s="1">
        <v>0</v>
      </c>
      <c r="M7916" s="1">
        <v>20</v>
      </c>
      <c r="N7916" s="1">
        <v>4.7058823529411704</v>
      </c>
      <c r="O7916" s="1" t="s">
        <v>8864</v>
      </c>
    </row>
    <row r="7917" spans="1:15" x14ac:dyDescent="0.3">
      <c r="A7917" s="1" t="s">
        <v>5701</v>
      </c>
      <c r="B7917" s="1" t="s">
        <v>5776</v>
      </c>
      <c r="C7917" s="1">
        <v>3</v>
      </c>
      <c r="D7917" s="1" t="s">
        <v>5999</v>
      </c>
      <c r="E7917" s="1">
        <v>3</v>
      </c>
      <c r="F7917" s="1" t="s">
        <v>8932</v>
      </c>
      <c r="G7917" s="1" t="s">
        <v>5801</v>
      </c>
      <c r="H7917" s="1" t="s">
        <v>8780</v>
      </c>
      <c r="I7917" s="1" t="b">
        <v>0</v>
      </c>
      <c r="J7917" s="1">
        <v>1</v>
      </c>
      <c r="K7917" s="1">
        <v>0</v>
      </c>
      <c r="L7917" s="1">
        <v>1</v>
      </c>
      <c r="M7917" s="1">
        <v>16</v>
      </c>
      <c r="N7917" s="1">
        <v>3.7647058823529398</v>
      </c>
      <c r="O7917" s="1" t="s">
        <v>8820</v>
      </c>
    </row>
    <row r="7918" spans="1:15" x14ac:dyDescent="0.3">
      <c r="A7918" s="1" t="s">
        <v>5701</v>
      </c>
      <c r="B7918" s="1" t="s">
        <v>5776</v>
      </c>
      <c r="C7918" s="1">
        <v>3</v>
      </c>
      <c r="D7918" s="1" t="s">
        <v>5999</v>
      </c>
      <c r="E7918" s="1">
        <v>3</v>
      </c>
      <c r="F7918" s="1" t="s">
        <v>8932</v>
      </c>
      <c r="G7918" s="1" t="s">
        <v>5834</v>
      </c>
      <c r="H7918" s="1" t="s">
        <v>8778</v>
      </c>
      <c r="I7918" s="1" t="b">
        <v>0</v>
      </c>
      <c r="J7918" s="1">
        <v>7</v>
      </c>
      <c r="K7918" s="1">
        <v>1</v>
      </c>
      <c r="L7918" s="1">
        <v>0</v>
      </c>
      <c r="M7918" s="1">
        <v>13</v>
      </c>
      <c r="N7918" s="1">
        <v>3.0588235294117601</v>
      </c>
      <c r="O7918" s="1" t="s">
        <v>8862</v>
      </c>
    </row>
    <row r="7919" spans="1:15" x14ac:dyDescent="0.3">
      <c r="A7919" s="1" t="s">
        <v>5701</v>
      </c>
      <c r="B7919" s="1" t="s">
        <v>5776</v>
      </c>
      <c r="C7919" s="1">
        <v>3</v>
      </c>
      <c r="D7919" s="1" t="s">
        <v>5999</v>
      </c>
      <c r="E7919" s="1">
        <v>3</v>
      </c>
      <c r="F7919" s="1" t="s">
        <v>8932</v>
      </c>
      <c r="G7919" s="1" t="s">
        <v>5834</v>
      </c>
      <c r="H7919" s="1" t="s">
        <v>8778</v>
      </c>
      <c r="I7919" s="1" t="b">
        <v>0</v>
      </c>
      <c r="J7919" s="1">
        <v>7</v>
      </c>
      <c r="K7919" s="1">
        <v>1</v>
      </c>
      <c r="L7919" s="1">
        <v>0</v>
      </c>
      <c r="M7919" s="1">
        <v>11</v>
      </c>
      <c r="N7919" s="1">
        <v>2.5882352941176401</v>
      </c>
      <c r="O7919" s="1" t="s">
        <v>8867</v>
      </c>
    </row>
    <row r="7920" spans="1:15" x14ac:dyDescent="0.3">
      <c r="A7920" s="1" t="s">
        <v>5701</v>
      </c>
      <c r="B7920" s="1" t="s">
        <v>5776</v>
      </c>
      <c r="C7920" s="1">
        <v>3</v>
      </c>
      <c r="D7920" s="1" t="s">
        <v>5999</v>
      </c>
      <c r="E7920" s="1">
        <v>3</v>
      </c>
      <c r="F7920" s="1" t="s">
        <v>8932</v>
      </c>
      <c r="G7920" s="1" t="s">
        <v>5810</v>
      </c>
      <c r="H7920" s="1" t="s">
        <v>8780</v>
      </c>
      <c r="I7920" s="1" t="b">
        <v>0</v>
      </c>
      <c r="J7920" s="1">
        <v>2</v>
      </c>
      <c r="K7920" s="1">
        <v>0</v>
      </c>
      <c r="L7920" s="1">
        <v>0</v>
      </c>
      <c r="M7920" s="1">
        <v>11</v>
      </c>
      <c r="N7920" s="1">
        <v>2.5882352941176401</v>
      </c>
      <c r="O7920" s="1" t="s">
        <v>8812</v>
      </c>
    </row>
    <row r="7921" spans="1:15" x14ac:dyDescent="0.3">
      <c r="A7921" s="1" t="s">
        <v>5701</v>
      </c>
      <c r="B7921" s="1" t="s">
        <v>5776</v>
      </c>
      <c r="C7921" s="1">
        <v>3</v>
      </c>
      <c r="D7921" s="1" t="s">
        <v>5999</v>
      </c>
      <c r="E7921" s="1">
        <v>3</v>
      </c>
      <c r="F7921" s="1" t="s">
        <v>8932</v>
      </c>
      <c r="G7921" s="1" t="s">
        <v>5834</v>
      </c>
      <c r="H7921" s="1" t="s">
        <v>8782</v>
      </c>
      <c r="I7921" s="1" t="b">
        <v>0</v>
      </c>
      <c r="J7921" s="1">
        <v>7</v>
      </c>
      <c r="K7921" s="1">
        <v>2</v>
      </c>
      <c r="L7921" s="1">
        <v>0</v>
      </c>
      <c r="M7921" s="1">
        <v>11</v>
      </c>
      <c r="N7921" s="1">
        <v>2.5882352941176401</v>
      </c>
      <c r="O7921" s="1" t="s">
        <v>8788</v>
      </c>
    </row>
    <row r="7922" spans="1:15" x14ac:dyDescent="0.3">
      <c r="A7922" s="1" t="s">
        <v>5701</v>
      </c>
      <c r="B7922" s="1" t="s">
        <v>5776</v>
      </c>
      <c r="C7922" s="1">
        <v>3</v>
      </c>
      <c r="D7922" s="1" t="s">
        <v>5999</v>
      </c>
      <c r="E7922" s="1">
        <v>4</v>
      </c>
      <c r="F7922" s="1" t="s">
        <v>8933</v>
      </c>
      <c r="G7922" s="1" t="s">
        <v>5834</v>
      </c>
      <c r="H7922" s="1" t="s">
        <v>8778</v>
      </c>
      <c r="I7922" s="1" t="b">
        <v>0</v>
      </c>
      <c r="J7922" s="1">
        <v>7</v>
      </c>
      <c r="K7922" s="1">
        <v>1</v>
      </c>
      <c r="L7922" s="1">
        <v>0</v>
      </c>
      <c r="M7922" s="1">
        <v>702</v>
      </c>
      <c r="N7922" s="1">
        <v>83.770883054892593</v>
      </c>
      <c r="O7922" s="1" t="s">
        <v>8862</v>
      </c>
    </row>
    <row r="7923" spans="1:15" x14ac:dyDescent="0.3">
      <c r="A7923" s="1" t="s">
        <v>5701</v>
      </c>
      <c r="B7923" s="1" t="s">
        <v>5776</v>
      </c>
      <c r="C7923" s="1">
        <v>3</v>
      </c>
      <c r="D7923" s="1" t="s">
        <v>5999</v>
      </c>
      <c r="E7923" s="1">
        <v>4</v>
      </c>
      <c r="F7923" s="1" t="s">
        <v>8933</v>
      </c>
      <c r="G7923" s="1" t="s">
        <v>5834</v>
      </c>
      <c r="H7923" s="1" t="s">
        <v>8778</v>
      </c>
      <c r="I7923" s="1" t="b">
        <v>0</v>
      </c>
      <c r="J7923" s="1">
        <v>7</v>
      </c>
      <c r="K7923" s="1">
        <v>1</v>
      </c>
      <c r="L7923" s="1">
        <v>0</v>
      </c>
      <c r="M7923" s="1">
        <v>28</v>
      </c>
      <c r="N7923" s="1">
        <v>3.3412887828162199</v>
      </c>
      <c r="O7923" s="1" t="s">
        <v>8864</v>
      </c>
    </row>
    <row r="7924" spans="1:15" x14ac:dyDescent="0.3">
      <c r="A7924" s="1" t="s">
        <v>5701</v>
      </c>
      <c r="B7924" s="1" t="s">
        <v>5776</v>
      </c>
      <c r="C7924" s="1">
        <v>3</v>
      </c>
      <c r="D7924" s="1" t="s">
        <v>5999</v>
      </c>
      <c r="E7924" s="1">
        <v>4</v>
      </c>
      <c r="F7924" s="1" t="s">
        <v>8933</v>
      </c>
      <c r="G7924" s="1" t="s">
        <v>5803</v>
      </c>
      <c r="H7924" s="1" t="s">
        <v>8778</v>
      </c>
      <c r="I7924" s="1" t="b">
        <v>0</v>
      </c>
      <c r="J7924" s="1">
        <v>0</v>
      </c>
      <c r="K7924" s="1">
        <v>1</v>
      </c>
      <c r="L7924" s="1">
        <v>0</v>
      </c>
      <c r="M7924" s="1">
        <v>24</v>
      </c>
      <c r="N7924" s="1">
        <v>2.8639618138424798</v>
      </c>
      <c r="O7924" s="1" t="s">
        <v>8779</v>
      </c>
    </row>
    <row r="7925" spans="1:15" x14ac:dyDescent="0.3">
      <c r="A7925" s="1" t="s">
        <v>5701</v>
      </c>
      <c r="B7925" s="1" t="s">
        <v>5776</v>
      </c>
      <c r="C7925" s="1">
        <v>3</v>
      </c>
      <c r="D7925" s="1" t="s">
        <v>5999</v>
      </c>
      <c r="E7925" s="1">
        <v>4</v>
      </c>
      <c r="F7925" s="1" t="s">
        <v>8933</v>
      </c>
      <c r="G7925" s="1" t="s">
        <v>5834</v>
      </c>
      <c r="H7925" s="1" t="s">
        <v>8780</v>
      </c>
      <c r="I7925" s="1" t="b">
        <v>0</v>
      </c>
      <c r="J7925" s="1">
        <v>6</v>
      </c>
      <c r="K7925" s="1">
        <v>0</v>
      </c>
      <c r="L7925" s="1">
        <v>0</v>
      </c>
      <c r="M7925" s="1">
        <v>9</v>
      </c>
      <c r="N7925" s="1">
        <v>1.07398568019093</v>
      </c>
      <c r="O7925" s="1" t="s">
        <v>8901</v>
      </c>
    </row>
    <row r="7926" spans="1:15" x14ac:dyDescent="0.3">
      <c r="A7926" s="1" t="s">
        <v>5701</v>
      </c>
      <c r="B7926" s="1" t="s">
        <v>5776</v>
      </c>
      <c r="C7926" s="1">
        <v>3</v>
      </c>
      <c r="D7926" s="1" t="s">
        <v>5999</v>
      </c>
      <c r="E7926" s="1">
        <v>5</v>
      </c>
      <c r="F7926" s="1" t="s">
        <v>8934</v>
      </c>
      <c r="G7926" s="1" t="s">
        <v>5834</v>
      </c>
      <c r="H7926" s="1" t="s">
        <v>8778</v>
      </c>
      <c r="I7926" s="1" t="b">
        <v>0</v>
      </c>
      <c r="J7926" s="1">
        <v>7</v>
      </c>
      <c r="K7926" s="1">
        <v>1</v>
      </c>
      <c r="L7926" s="1">
        <v>0</v>
      </c>
      <c r="M7926" s="1">
        <v>703</v>
      </c>
      <c r="N7926" s="1">
        <v>45.238095238095198</v>
      </c>
      <c r="O7926" s="1" t="s">
        <v>8862</v>
      </c>
    </row>
    <row r="7927" spans="1:15" x14ac:dyDescent="0.3">
      <c r="A7927" s="1" t="s">
        <v>5701</v>
      </c>
      <c r="B7927" s="1" t="s">
        <v>5776</v>
      </c>
      <c r="C7927" s="1">
        <v>3</v>
      </c>
      <c r="D7927" s="1" t="s">
        <v>5999</v>
      </c>
      <c r="E7927" s="1">
        <v>5</v>
      </c>
      <c r="F7927" s="1" t="s">
        <v>8934</v>
      </c>
      <c r="G7927" s="1" t="s">
        <v>5834</v>
      </c>
      <c r="H7927" s="1" t="s">
        <v>8778</v>
      </c>
      <c r="I7927" s="1" t="b">
        <v>0</v>
      </c>
      <c r="J7927" s="1">
        <v>7</v>
      </c>
      <c r="K7927" s="1">
        <v>1</v>
      </c>
      <c r="L7927" s="1">
        <v>0</v>
      </c>
      <c r="M7927" s="1">
        <v>622</v>
      </c>
      <c r="N7927" s="1">
        <v>40.025740025739999</v>
      </c>
      <c r="O7927" s="1" t="s">
        <v>8864</v>
      </c>
    </row>
    <row r="7928" spans="1:15" x14ac:dyDescent="0.3">
      <c r="A7928" s="1" t="s">
        <v>5701</v>
      </c>
      <c r="B7928" s="1" t="s">
        <v>5776</v>
      </c>
      <c r="C7928" s="1">
        <v>3</v>
      </c>
      <c r="D7928" s="1" t="s">
        <v>5999</v>
      </c>
      <c r="E7928" s="1">
        <v>5</v>
      </c>
      <c r="F7928" s="1" t="s">
        <v>8934</v>
      </c>
      <c r="G7928" s="1" t="s">
        <v>5803</v>
      </c>
      <c r="H7928" s="1" t="s">
        <v>8778</v>
      </c>
      <c r="I7928" s="1" t="b">
        <v>0</v>
      </c>
      <c r="J7928" s="1">
        <v>0</v>
      </c>
      <c r="K7928" s="1">
        <v>1</v>
      </c>
      <c r="L7928" s="1">
        <v>0</v>
      </c>
      <c r="M7928" s="1">
        <v>41</v>
      </c>
      <c r="N7928" s="1">
        <v>2.6383526383526301</v>
      </c>
      <c r="O7928" s="1" t="s">
        <v>8779</v>
      </c>
    </row>
    <row r="7929" spans="1:15" x14ac:dyDescent="0.3">
      <c r="A7929" s="1" t="s">
        <v>5701</v>
      </c>
      <c r="B7929" s="1" t="s">
        <v>5776</v>
      </c>
      <c r="C7929" s="1">
        <v>3</v>
      </c>
      <c r="D7929" s="1" t="s">
        <v>5999</v>
      </c>
      <c r="E7929" s="1">
        <v>5</v>
      </c>
      <c r="F7929" s="1" t="s">
        <v>8934</v>
      </c>
      <c r="G7929" s="1" t="s">
        <v>5834</v>
      </c>
      <c r="H7929" s="1" t="s">
        <v>8782</v>
      </c>
      <c r="I7929" s="1" t="b">
        <v>0</v>
      </c>
      <c r="J7929" s="1">
        <v>8</v>
      </c>
      <c r="K7929" s="1">
        <v>2</v>
      </c>
      <c r="L7929" s="1">
        <v>0</v>
      </c>
      <c r="M7929" s="1">
        <v>32</v>
      </c>
      <c r="N7929" s="1">
        <v>2.0592020592020499</v>
      </c>
      <c r="O7929" s="1" t="s">
        <v>8863</v>
      </c>
    </row>
    <row r="7930" spans="1:15" x14ac:dyDescent="0.3">
      <c r="A7930" s="1" t="s">
        <v>5701</v>
      </c>
      <c r="B7930" s="1" t="s">
        <v>5776</v>
      </c>
      <c r="C7930" s="1">
        <v>3</v>
      </c>
      <c r="D7930" s="1" t="s">
        <v>5999</v>
      </c>
      <c r="E7930" s="1">
        <v>5</v>
      </c>
      <c r="F7930" s="1" t="s">
        <v>8934</v>
      </c>
      <c r="G7930" s="1" t="s">
        <v>5803</v>
      </c>
      <c r="H7930" s="1" t="s">
        <v>8778</v>
      </c>
      <c r="I7930" s="1" t="b">
        <v>0</v>
      </c>
      <c r="J7930" s="1">
        <v>0</v>
      </c>
      <c r="K7930" s="1">
        <v>1</v>
      </c>
      <c r="L7930" s="1">
        <v>0</v>
      </c>
      <c r="M7930" s="1">
        <v>30</v>
      </c>
      <c r="N7930" s="1">
        <v>1.93050193050192</v>
      </c>
      <c r="O7930" s="1" t="s">
        <v>8787</v>
      </c>
    </row>
    <row r="7931" spans="1:15" x14ac:dyDescent="0.3">
      <c r="A7931" s="1" t="s">
        <v>5701</v>
      </c>
      <c r="B7931" s="1" t="s">
        <v>5776</v>
      </c>
      <c r="C7931" s="1">
        <v>3</v>
      </c>
      <c r="D7931" s="1" t="s">
        <v>5999</v>
      </c>
      <c r="E7931" s="1">
        <v>6</v>
      </c>
      <c r="F7931" s="1" t="s">
        <v>8935</v>
      </c>
      <c r="G7931" s="1" t="s">
        <v>5801</v>
      </c>
      <c r="H7931" s="1" t="s">
        <v>8780</v>
      </c>
      <c r="I7931" s="1" t="b">
        <v>0</v>
      </c>
      <c r="J7931" s="1">
        <v>1</v>
      </c>
      <c r="K7931" s="1">
        <v>0</v>
      </c>
      <c r="L7931" s="1">
        <v>0</v>
      </c>
      <c r="M7931" s="1">
        <v>204</v>
      </c>
      <c r="N7931" s="1">
        <v>38.202247191011203</v>
      </c>
      <c r="O7931" s="1" t="s">
        <v>8781</v>
      </c>
    </row>
    <row r="7932" spans="1:15" x14ac:dyDescent="0.3">
      <c r="A7932" s="1" t="s">
        <v>5701</v>
      </c>
      <c r="B7932" s="1" t="s">
        <v>5776</v>
      </c>
      <c r="C7932" s="1">
        <v>3</v>
      </c>
      <c r="D7932" s="1" t="s">
        <v>5999</v>
      </c>
      <c r="E7932" s="1">
        <v>6</v>
      </c>
      <c r="F7932" s="1" t="s">
        <v>8935</v>
      </c>
      <c r="G7932" s="1" t="s">
        <v>5810</v>
      </c>
      <c r="H7932" s="1" t="s">
        <v>8780</v>
      </c>
      <c r="I7932" s="1" t="b">
        <v>0</v>
      </c>
      <c r="J7932" s="1">
        <v>2</v>
      </c>
      <c r="K7932" s="1">
        <v>0</v>
      </c>
      <c r="L7932" s="1">
        <v>0</v>
      </c>
      <c r="M7932" s="1">
        <v>98</v>
      </c>
      <c r="N7932" s="1">
        <v>18.352059925093599</v>
      </c>
      <c r="O7932" s="1" t="s">
        <v>8790</v>
      </c>
    </row>
    <row r="7933" spans="1:15" x14ac:dyDescent="0.3">
      <c r="A7933" s="1" t="s">
        <v>5701</v>
      </c>
      <c r="B7933" s="1" t="s">
        <v>5776</v>
      </c>
      <c r="C7933" s="1">
        <v>3</v>
      </c>
      <c r="D7933" s="1" t="s">
        <v>5999</v>
      </c>
      <c r="E7933" s="1">
        <v>6</v>
      </c>
      <c r="F7933" s="1" t="s">
        <v>8935</v>
      </c>
      <c r="G7933" s="1" t="s">
        <v>5816</v>
      </c>
      <c r="H7933" s="1" t="s">
        <v>8780</v>
      </c>
      <c r="I7933" s="1" t="b">
        <v>0</v>
      </c>
      <c r="J7933" s="1">
        <v>3</v>
      </c>
      <c r="K7933" s="1">
        <v>0</v>
      </c>
      <c r="L7933" s="1">
        <v>0</v>
      </c>
      <c r="M7933" s="1">
        <v>76</v>
      </c>
      <c r="N7933" s="1">
        <v>14.2322097378277</v>
      </c>
      <c r="O7933" s="1" t="s">
        <v>8801</v>
      </c>
    </row>
    <row r="7934" spans="1:15" x14ac:dyDescent="0.3">
      <c r="A7934" s="1" t="s">
        <v>5701</v>
      </c>
      <c r="B7934" s="1" t="s">
        <v>5776</v>
      </c>
      <c r="C7934" s="1">
        <v>3</v>
      </c>
      <c r="D7934" s="1" t="s">
        <v>5999</v>
      </c>
      <c r="E7934" s="1">
        <v>6</v>
      </c>
      <c r="F7934" s="1" t="s">
        <v>8935</v>
      </c>
      <c r="G7934" s="1" t="s">
        <v>5810</v>
      </c>
      <c r="H7934" s="1" t="s">
        <v>8780</v>
      </c>
      <c r="I7934" s="1" t="b">
        <v>0</v>
      </c>
      <c r="J7934" s="1">
        <v>2</v>
      </c>
      <c r="K7934" s="1">
        <v>0</v>
      </c>
      <c r="L7934" s="1">
        <v>1</v>
      </c>
      <c r="M7934" s="1">
        <v>21</v>
      </c>
      <c r="N7934" s="1">
        <v>3.9325842696629199</v>
      </c>
      <c r="O7934" s="1" t="s">
        <v>8936</v>
      </c>
    </row>
    <row r="7935" spans="1:15" x14ac:dyDescent="0.3">
      <c r="A7935" s="1" t="s">
        <v>5701</v>
      </c>
      <c r="B7935" s="1" t="s">
        <v>5776</v>
      </c>
      <c r="C7935" s="1">
        <v>3</v>
      </c>
      <c r="D7935" s="1" t="s">
        <v>5999</v>
      </c>
      <c r="E7935" s="1">
        <v>6</v>
      </c>
      <c r="F7935" s="1" t="s">
        <v>8935</v>
      </c>
      <c r="G7935" s="1" t="s">
        <v>5840</v>
      </c>
      <c r="H7935" s="1" t="s">
        <v>8780</v>
      </c>
      <c r="I7935" s="1" t="b">
        <v>0</v>
      </c>
      <c r="J7935" s="1">
        <v>5</v>
      </c>
      <c r="K7935" s="1">
        <v>0</v>
      </c>
      <c r="L7935" s="1">
        <v>0</v>
      </c>
      <c r="M7935" s="1">
        <v>16</v>
      </c>
      <c r="N7935" s="1">
        <v>2.9962546816479398</v>
      </c>
      <c r="O7935" s="1" t="s">
        <v>8791</v>
      </c>
    </row>
    <row r="7936" spans="1:15" x14ac:dyDescent="0.3">
      <c r="A7936" s="1" t="s">
        <v>5701</v>
      </c>
      <c r="B7936" s="1" t="s">
        <v>5776</v>
      </c>
      <c r="C7936" s="1">
        <v>3</v>
      </c>
      <c r="D7936" s="1" t="s">
        <v>5999</v>
      </c>
      <c r="E7936" s="1">
        <v>6</v>
      </c>
      <c r="F7936" s="1" t="s">
        <v>8935</v>
      </c>
      <c r="G7936" s="1" t="s">
        <v>5834</v>
      </c>
      <c r="H7936" s="1" t="s">
        <v>8782</v>
      </c>
      <c r="I7936" s="1" t="b">
        <v>0</v>
      </c>
      <c r="J7936" s="1">
        <v>8</v>
      </c>
      <c r="K7936" s="1">
        <v>2</v>
      </c>
      <c r="L7936" s="1">
        <v>0</v>
      </c>
      <c r="M7936" s="1">
        <v>12</v>
      </c>
      <c r="N7936" s="1">
        <v>2.2471910112359499</v>
      </c>
      <c r="O7936" s="1" t="s">
        <v>8863</v>
      </c>
    </row>
    <row r="7937" spans="1:15" x14ac:dyDescent="0.3">
      <c r="A7937" s="1" t="s">
        <v>5701</v>
      </c>
      <c r="B7937" s="1" t="s">
        <v>5776</v>
      </c>
      <c r="C7937" s="1">
        <v>3</v>
      </c>
      <c r="D7937" s="1" t="s">
        <v>5999</v>
      </c>
      <c r="E7937" s="1">
        <v>6</v>
      </c>
      <c r="F7937" s="1" t="s">
        <v>8935</v>
      </c>
      <c r="G7937" s="1" t="s">
        <v>5834</v>
      </c>
      <c r="H7937" s="1" t="s">
        <v>8780</v>
      </c>
      <c r="I7937" s="1" t="b">
        <v>0</v>
      </c>
      <c r="J7937" s="1">
        <v>9</v>
      </c>
      <c r="K7937" s="1">
        <v>0</v>
      </c>
      <c r="L7937" s="1">
        <v>0</v>
      </c>
      <c r="M7937" s="1">
        <v>12</v>
      </c>
      <c r="N7937" s="1">
        <v>2.2471910112359499</v>
      </c>
      <c r="O7937" s="1" t="s">
        <v>8822</v>
      </c>
    </row>
    <row r="7938" spans="1:15" x14ac:dyDescent="0.3">
      <c r="A7938" s="1" t="s">
        <v>5701</v>
      </c>
      <c r="B7938" s="1" t="s">
        <v>5776</v>
      </c>
      <c r="C7938" s="1">
        <v>3</v>
      </c>
      <c r="D7938" s="1" t="s">
        <v>5999</v>
      </c>
      <c r="E7938" s="1">
        <v>6</v>
      </c>
      <c r="F7938" s="1" t="s">
        <v>8935</v>
      </c>
      <c r="G7938" s="1" t="s">
        <v>5834</v>
      </c>
      <c r="H7938" s="1" t="s">
        <v>8778</v>
      </c>
      <c r="I7938" s="1" t="b">
        <v>0</v>
      </c>
      <c r="J7938" s="1">
        <v>7</v>
      </c>
      <c r="K7938" s="1">
        <v>1</v>
      </c>
      <c r="L7938" s="1">
        <v>0</v>
      </c>
      <c r="M7938" s="1">
        <v>11</v>
      </c>
      <c r="N7938" s="1">
        <v>2.0599250936329501</v>
      </c>
      <c r="O7938" s="1" t="s">
        <v>8864</v>
      </c>
    </row>
    <row r="7939" spans="1:15" x14ac:dyDescent="0.3">
      <c r="A7939" s="1" t="s">
        <v>5701</v>
      </c>
      <c r="B7939" s="1" t="s">
        <v>5776</v>
      </c>
      <c r="C7939" s="1">
        <v>3</v>
      </c>
      <c r="D7939" s="1" t="s">
        <v>5999</v>
      </c>
      <c r="E7939" s="1">
        <v>6</v>
      </c>
      <c r="F7939" s="1" t="s">
        <v>8935</v>
      </c>
      <c r="G7939" s="1" t="s">
        <v>5801</v>
      </c>
      <c r="H7939" s="1" t="s">
        <v>8780</v>
      </c>
      <c r="I7939" s="1" t="b">
        <v>0</v>
      </c>
      <c r="J7939" s="1">
        <v>1</v>
      </c>
      <c r="K7939" s="1">
        <v>0</v>
      </c>
      <c r="L7939" s="1">
        <v>1</v>
      </c>
      <c r="M7939" s="1">
        <v>11</v>
      </c>
      <c r="N7939" s="1">
        <v>2.0599250936329501</v>
      </c>
      <c r="O7939" s="1" t="s">
        <v>8820</v>
      </c>
    </row>
    <row r="7940" spans="1:15" x14ac:dyDescent="0.3">
      <c r="A7940" s="1" t="s">
        <v>5701</v>
      </c>
      <c r="B7940" s="1" t="s">
        <v>5776</v>
      </c>
      <c r="C7940" s="1">
        <v>3</v>
      </c>
      <c r="D7940" s="1" t="s">
        <v>5999</v>
      </c>
      <c r="E7940" s="1">
        <v>6</v>
      </c>
      <c r="F7940" s="1" t="s">
        <v>8935</v>
      </c>
      <c r="G7940" s="1" t="s">
        <v>5876</v>
      </c>
      <c r="H7940" s="1" t="s">
        <v>8780</v>
      </c>
      <c r="I7940" s="1" t="b">
        <v>0</v>
      </c>
      <c r="J7940" s="1">
        <v>4</v>
      </c>
      <c r="K7940" s="1">
        <v>0</v>
      </c>
      <c r="L7940" s="1">
        <v>0</v>
      </c>
      <c r="M7940" s="1">
        <v>8</v>
      </c>
      <c r="N7940" s="1">
        <v>1.4981273408239699</v>
      </c>
      <c r="O7940" s="1" t="s">
        <v>8804</v>
      </c>
    </row>
    <row r="7941" spans="1:15" x14ac:dyDescent="0.3">
      <c r="A7941" s="1" t="s">
        <v>5701</v>
      </c>
      <c r="B7941" s="1" t="s">
        <v>5776</v>
      </c>
      <c r="C7941" s="1">
        <v>3</v>
      </c>
      <c r="D7941" s="1" t="s">
        <v>5999</v>
      </c>
      <c r="E7941" s="1">
        <v>7</v>
      </c>
      <c r="F7941" s="1" t="s">
        <v>8937</v>
      </c>
      <c r="G7941" s="1" t="s">
        <v>5840</v>
      </c>
      <c r="H7941" s="1" t="s">
        <v>8780</v>
      </c>
      <c r="I7941" s="1" t="b">
        <v>0</v>
      </c>
      <c r="J7941" s="1">
        <v>5</v>
      </c>
      <c r="K7941" s="1">
        <v>0</v>
      </c>
      <c r="L7941" s="1">
        <v>0</v>
      </c>
      <c r="M7941" s="1">
        <v>85</v>
      </c>
      <c r="N7941" s="1">
        <v>24.355300859598799</v>
      </c>
      <c r="O7941" s="1" t="s">
        <v>8791</v>
      </c>
    </row>
    <row r="7942" spans="1:15" x14ac:dyDescent="0.3">
      <c r="A7942" s="1" t="s">
        <v>5701</v>
      </c>
      <c r="B7942" s="1" t="s">
        <v>5776</v>
      </c>
      <c r="C7942" s="1">
        <v>3</v>
      </c>
      <c r="D7942" s="1" t="s">
        <v>5999</v>
      </c>
      <c r="E7942" s="1">
        <v>7</v>
      </c>
      <c r="F7942" s="1" t="s">
        <v>8937</v>
      </c>
      <c r="G7942" s="1" t="s">
        <v>5834</v>
      </c>
      <c r="H7942" s="1" t="s">
        <v>8782</v>
      </c>
      <c r="I7942" s="1" t="b">
        <v>0</v>
      </c>
      <c r="J7942" s="1">
        <v>8</v>
      </c>
      <c r="K7942" s="1">
        <v>2</v>
      </c>
      <c r="L7942" s="1">
        <v>0</v>
      </c>
      <c r="M7942" s="1">
        <v>56</v>
      </c>
      <c r="N7942" s="1">
        <v>16.0458452722063</v>
      </c>
      <c r="O7942" s="1" t="s">
        <v>8863</v>
      </c>
    </row>
    <row r="7943" spans="1:15" x14ac:dyDescent="0.3">
      <c r="A7943" s="1" t="s">
        <v>5701</v>
      </c>
      <c r="B7943" s="1" t="s">
        <v>5776</v>
      </c>
      <c r="C7943" s="1">
        <v>3</v>
      </c>
      <c r="D7943" s="1" t="s">
        <v>5999</v>
      </c>
      <c r="E7943" s="1">
        <v>7</v>
      </c>
      <c r="F7943" s="1" t="s">
        <v>8937</v>
      </c>
      <c r="G7943" s="1" t="s">
        <v>5810</v>
      </c>
      <c r="H7943" s="1" t="s">
        <v>8780</v>
      </c>
      <c r="I7943" s="1" t="b">
        <v>0</v>
      </c>
      <c r="J7943" s="1">
        <v>2</v>
      </c>
      <c r="K7943" s="1">
        <v>0</v>
      </c>
      <c r="L7943" s="1">
        <v>0</v>
      </c>
      <c r="M7943" s="1">
        <v>52</v>
      </c>
      <c r="N7943" s="1">
        <v>14.8997134670487</v>
      </c>
      <c r="O7943" s="1" t="s">
        <v>8790</v>
      </c>
    </row>
    <row r="7944" spans="1:15" x14ac:dyDescent="0.3">
      <c r="A7944" s="1" t="s">
        <v>5701</v>
      </c>
      <c r="B7944" s="1" t="s">
        <v>5776</v>
      </c>
      <c r="C7944" s="1">
        <v>3</v>
      </c>
      <c r="D7944" s="1" t="s">
        <v>5999</v>
      </c>
      <c r="E7944" s="1">
        <v>7</v>
      </c>
      <c r="F7944" s="1" t="s">
        <v>8937</v>
      </c>
      <c r="G7944" s="1" t="s">
        <v>5801</v>
      </c>
      <c r="H7944" s="1" t="s">
        <v>8780</v>
      </c>
      <c r="I7944" s="1" t="b">
        <v>0</v>
      </c>
      <c r="J7944" s="1">
        <v>1</v>
      </c>
      <c r="K7944" s="1">
        <v>0</v>
      </c>
      <c r="L7944" s="1">
        <v>0</v>
      </c>
      <c r="M7944" s="1">
        <v>41</v>
      </c>
      <c r="N7944" s="1">
        <v>11.7478510028653</v>
      </c>
      <c r="O7944" s="1" t="s">
        <v>8781</v>
      </c>
    </row>
    <row r="7945" spans="1:15" x14ac:dyDescent="0.3">
      <c r="A7945" s="1" t="s">
        <v>5701</v>
      </c>
      <c r="B7945" s="1" t="s">
        <v>5776</v>
      </c>
      <c r="C7945" s="1">
        <v>3</v>
      </c>
      <c r="D7945" s="1" t="s">
        <v>5999</v>
      </c>
      <c r="E7945" s="1">
        <v>7</v>
      </c>
      <c r="F7945" s="1" t="s">
        <v>8937</v>
      </c>
      <c r="G7945" s="1" t="s">
        <v>5840</v>
      </c>
      <c r="H7945" s="1" t="s">
        <v>8780</v>
      </c>
      <c r="I7945" s="1" t="b">
        <v>0</v>
      </c>
      <c r="J7945" s="1">
        <v>5</v>
      </c>
      <c r="K7945" s="1">
        <v>0</v>
      </c>
      <c r="L7945" s="1">
        <v>21</v>
      </c>
      <c r="M7945" s="1">
        <v>17</v>
      </c>
      <c r="N7945" s="1">
        <v>4.8710601719197699</v>
      </c>
      <c r="O7945" s="1" t="e">
        <f>-caAtTAATtcAtACAa---ctAAtcaGTTAAtTAActAC</f>
        <v>#NAME?</v>
      </c>
    </row>
    <row r="7946" spans="1:15" x14ac:dyDescent="0.3">
      <c r="A7946" s="1" t="s">
        <v>5701</v>
      </c>
      <c r="B7946" s="1" t="s">
        <v>5776</v>
      </c>
      <c r="C7946" s="1">
        <v>3</v>
      </c>
      <c r="D7946" s="1" t="s">
        <v>5999</v>
      </c>
      <c r="E7946" s="1">
        <v>7</v>
      </c>
      <c r="F7946" s="1" t="s">
        <v>8937</v>
      </c>
      <c r="G7946" s="1" t="s">
        <v>5816</v>
      </c>
      <c r="H7946" s="1" t="s">
        <v>8780</v>
      </c>
      <c r="I7946" s="1" t="b">
        <v>0</v>
      </c>
      <c r="J7946" s="1">
        <v>3</v>
      </c>
      <c r="K7946" s="1">
        <v>0</v>
      </c>
      <c r="L7946" s="1">
        <v>0</v>
      </c>
      <c r="M7946" s="1">
        <v>11</v>
      </c>
      <c r="N7946" s="1">
        <v>3.1518624641833801</v>
      </c>
      <c r="O7946" s="1" t="s">
        <v>8801</v>
      </c>
    </row>
    <row r="7947" spans="1:15" x14ac:dyDescent="0.3">
      <c r="A7947" s="1" t="s">
        <v>5701</v>
      </c>
      <c r="B7947" s="1" t="s">
        <v>5776</v>
      </c>
      <c r="C7947" s="1">
        <v>3</v>
      </c>
      <c r="D7947" s="1" t="s">
        <v>5999</v>
      </c>
      <c r="E7947" s="1">
        <v>7</v>
      </c>
      <c r="F7947" s="1" t="s">
        <v>8937</v>
      </c>
      <c r="G7947" s="1" t="s">
        <v>5834</v>
      </c>
      <c r="H7947" s="1" t="s">
        <v>8780</v>
      </c>
      <c r="I7947" s="1" t="b">
        <v>0</v>
      </c>
      <c r="J7947" s="1">
        <v>29</v>
      </c>
      <c r="K7947" s="1">
        <v>0</v>
      </c>
      <c r="L7947" s="1">
        <v>0</v>
      </c>
      <c r="M7947" s="1">
        <v>10</v>
      </c>
      <c r="N7947" s="1">
        <v>2.8653295128939802</v>
      </c>
      <c r="O7947" s="1" t="e">
        <f>---------------gagctcttgtcatgccgtacgcttt</f>
        <v>#NAME?</v>
      </c>
    </row>
    <row r="7948" spans="1:15" x14ac:dyDescent="0.3">
      <c r="A7948" s="1" t="s">
        <v>5701</v>
      </c>
      <c r="B7948" s="1" t="s">
        <v>5776</v>
      </c>
      <c r="C7948" s="1">
        <v>3</v>
      </c>
      <c r="D7948" s="1" t="s">
        <v>5999</v>
      </c>
      <c r="E7948" s="1">
        <v>7</v>
      </c>
      <c r="F7948" s="1" t="s">
        <v>8937</v>
      </c>
      <c r="G7948" s="1" t="s">
        <v>5834</v>
      </c>
      <c r="H7948" s="1" t="s">
        <v>8780</v>
      </c>
      <c r="I7948" s="1" t="b">
        <v>0</v>
      </c>
      <c r="J7948" s="1">
        <v>30</v>
      </c>
      <c r="K7948" s="1">
        <v>0</v>
      </c>
      <c r="L7948" s="1">
        <v>0</v>
      </c>
      <c r="M7948" s="1">
        <v>7</v>
      </c>
      <c r="N7948" s="1">
        <v>2.00573065902578</v>
      </c>
      <c r="O7948" s="1" t="e">
        <f>----------------agctcttgtcatgccgtacgcttt</f>
        <v>#NAME?</v>
      </c>
    </row>
    <row r="7949" spans="1:15" x14ac:dyDescent="0.3">
      <c r="A7949" s="1" t="s">
        <v>5701</v>
      </c>
      <c r="B7949" s="1" t="s">
        <v>5776</v>
      </c>
      <c r="C7949" s="1">
        <v>3</v>
      </c>
      <c r="D7949" s="1" t="s">
        <v>5999</v>
      </c>
      <c r="E7949" s="1">
        <v>7</v>
      </c>
      <c r="F7949" s="1" t="s">
        <v>8937</v>
      </c>
      <c r="G7949" s="1" t="s">
        <v>5814</v>
      </c>
      <c r="H7949" s="1" t="s">
        <v>8780</v>
      </c>
      <c r="I7949" s="1" t="b">
        <v>1</v>
      </c>
      <c r="J7949" s="1">
        <v>0</v>
      </c>
      <c r="K7949" s="1">
        <v>0</v>
      </c>
      <c r="L7949" s="1">
        <v>0</v>
      </c>
      <c r="M7949" s="1">
        <v>5</v>
      </c>
      <c r="N7949" s="1">
        <v>1.4326647564469901</v>
      </c>
      <c r="O7949" s="1" t="s">
        <v>8786</v>
      </c>
    </row>
    <row r="7950" spans="1:15" x14ac:dyDescent="0.3">
      <c r="A7950" s="1" t="s">
        <v>5701</v>
      </c>
      <c r="B7950" s="1" t="s">
        <v>5776</v>
      </c>
      <c r="C7950" s="1">
        <v>3</v>
      </c>
      <c r="D7950" s="1" t="s">
        <v>5999</v>
      </c>
      <c r="E7950" s="1">
        <v>7</v>
      </c>
      <c r="F7950" s="1" t="s">
        <v>8937</v>
      </c>
      <c r="G7950" s="1" t="s">
        <v>5801</v>
      </c>
      <c r="H7950" s="1" t="s">
        <v>8780</v>
      </c>
      <c r="I7950" s="1" t="b">
        <v>0</v>
      </c>
      <c r="J7950" s="1">
        <v>1</v>
      </c>
      <c r="K7950" s="1">
        <v>0</v>
      </c>
      <c r="L7950" s="1">
        <v>1</v>
      </c>
      <c r="M7950" s="1">
        <v>4</v>
      </c>
      <c r="N7950" s="1">
        <v>1.1461318051575899</v>
      </c>
      <c r="O7950" s="1" t="s">
        <v>8938</v>
      </c>
    </row>
    <row r="7951" spans="1:15" x14ac:dyDescent="0.3">
      <c r="A7951" s="1" t="s">
        <v>5701</v>
      </c>
      <c r="B7951" s="1" t="s">
        <v>5776</v>
      </c>
      <c r="C7951" s="1">
        <v>3</v>
      </c>
      <c r="D7951" s="1" t="s">
        <v>5999</v>
      </c>
      <c r="E7951" s="1">
        <v>8</v>
      </c>
      <c r="F7951" s="1" t="s">
        <v>8939</v>
      </c>
      <c r="G7951" s="1" t="s">
        <v>5834</v>
      </c>
      <c r="H7951" s="1" t="s">
        <v>8782</v>
      </c>
      <c r="I7951" s="1" t="b">
        <v>0</v>
      </c>
      <c r="J7951" s="1">
        <v>8</v>
      </c>
      <c r="K7951" s="1">
        <v>2</v>
      </c>
      <c r="L7951" s="1">
        <v>0</v>
      </c>
      <c r="M7951" s="1">
        <v>505</v>
      </c>
      <c r="N7951" s="1">
        <v>38.170823885109598</v>
      </c>
      <c r="O7951" s="1" t="s">
        <v>8863</v>
      </c>
    </row>
    <row r="7952" spans="1:15" x14ac:dyDescent="0.3">
      <c r="A7952" s="1" t="s">
        <v>5701</v>
      </c>
      <c r="B7952" s="1" t="s">
        <v>5776</v>
      </c>
      <c r="C7952" s="1">
        <v>3</v>
      </c>
      <c r="D7952" s="1" t="s">
        <v>5999</v>
      </c>
      <c r="E7952" s="1">
        <v>8</v>
      </c>
      <c r="F7952" s="1" t="s">
        <v>8939</v>
      </c>
      <c r="G7952" s="1" t="s">
        <v>5801</v>
      </c>
      <c r="H7952" s="1" t="s">
        <v>8780</v>
      </c>
      <c r="I7952" s="1" t="b">
        <v>0</v>
      </c>
      <c r="J7952" s="1">
        <v>1</v>
      </c>
      <c r="K7952" s="1">
        <v>0</v>
      </c>
      <c r="L7952" s="1">
        <v>1</v>
      </c>
      <c r="M7952" s="1">
        <v>221</v>
      </c>
      <c r="N7952" s="1">
        <v>16.704459561602398</v>
      </c>
      <c r="O7952" s="1" t="s">
        <v>8820</v>
      </c>
    </row>
    <row r="7953" spans="1:15" x14ac:dyDescent="0.3">
      <c r="A7953" s="1" t="s">
        <v>5701</v>
      </c>
      <c r="B7953" s="1" t="s">
        <v>5776</v>
      </c>
      <c r="C7953" s="1">
        <v>3</v>
      </c>
      <c r="D7953" s="1" t="s">
        <v>5999</v>
      </c>
      <c r="E7953" s="1">
        <v>8</v>
      </c>
      <c r="F7953" s="1" t="s">
        <v>8939</v>
      </c>
      <c r="G7953" s="1" t="s">
        <v>5876</v>
      </c>
      <c r="H7953" s="1" t="s">
        <v>8780</v>
      </c>
      <c r="I7953" s="1" t="b">
        <v>0</v>
      </c>
      <c r="J7953" s="1">
        <v>4</v>
      </c>
      <c r="K7953" s="1">
        <v>0</v>
      </c>
      <c r="L7953" s="1">
        <v>0</v>
      </c>
      <c r="M7953" s="1">
        <v>205</v>
      </c>
      <c r="N7953" s="1">
        <v>15.495086923658301</v>
      </c>
      <c r="O7953" s="1" t="s">
        <v>8799</v>
      </c>
    </row>
    <row r="7954" spans="1:15" x14ac:dyDescent="0.3">
      <c r="A7954" s="1" t="s">
        <v>5701</v>
      </c>
      <c r="B7954" s="1" t="s">
        <v>5776</v>
      </c>
      <c r="C7954" s="1">
        <v>3</v>
      </c>
      <c r="D7954" s="1" t="s">
        <v>5999</v>
      </c>
      <c r="E7954" s="1">
        <v>8</v>
      </c>
      <c r="F7954" s="1" t="s">
        <v>8939</v>
      </c>
      <c r="G7954" s="1" t="s">
        <v>5834</v>
      </c>
      <c r="H7954" s="1" t="s">
        <v>8778</v>
      </c>
      <c r="I7954" s="1" t="b">
        <v>0</v>
      </c>
      <c r="J7954" s="1">
        <v>7</v>
      </c>
      <c r="K7954" s="1">
        <v>1</v>
      </c>
      <c r="L7954" s="1">
        <v>0</v>
      </c>
      <c r="M7954" s="1">
        <v>115</v>
      </c>
      <c r="N7954" s="1">
        <v>8.6923658352229793</v>
      </c>
      <c r="O7954" s="1" t="s">
        <v>8864</v>
      </c>
    </row>
    <row r="7955" spans="1:15" x14ac:dyDescent="0.3">
      <c r="A7955" s="1" t="s">
        <v>5701</v>
      </c>
      <c r="B7955" s="1" t="s">
        <v>5776</v>
      </c>
      <c r="C7955" s="1">
        <v>3</v>
      </c>
      <c r="D7955" s="1" t="s">
        <v>5999</v>
      </c>
      <c r="E7955" s="1">
        <v>8</v>
      </c>
      <c r="F7955" s="1" t="s">
        <v>8939</v>
      </c>
      <c r="G7955" s="1" t="s">
        <v>5814</v>
      </c>
      <c r="H7955" s="1" t="s">
        <v>8780</v>
      </c>
      <c r="I7955" s="1" t="b">
        <v>1</v>
      </c>
      <c r="J7955" s="1">
        <v>0</v>
      </c>
      <c r="K7955" s="1">
        <v>0</v>
      </c>
      <c r="L7955" s="1">
        <v>0</v>
      </c>
      <c r="M7955" s="1">
        <v>57</v>
      </c>
      <c r="N7955" s="1">
        <v>4.3083900226757299</v>
      </c>
      <c r="O7955" s="1" t="s">
        <v>8786</v>
      </c>
    </row>
    <row r="7956" spans="1:15" x14ac:dyDescent="0.3">
      <c r="A7956" s="1" t="s">
        <v>5701</v>
      </c>
      <c r="B7956" s="1" t="s">
        <v>5776</v>
      </c>
      <c r="C7956" s="1">
        <v>3</v>
      </c>
      <c r="D7956" s="1" t="s">
        <v>5999</v>
      </c>
      <c r="E7956" s="1">
        <v>8</v>
      </c>
      <c r="F7956" s="1" t="s">
        <v>8939</v>
      </c>
      <c r="G7956" s="1" t="s">
        <v>5834</v>
      </c>
      <c r="H7956" s="1" t="s">
        <v>8778</v>
      </c>
      <c r="I7956" s="1" t="b">
        <v>0</v>
      </c>
      <c r="J7956" s="1">
        <v>7</v>
      </c>
      <c r="K7956" s="1">
        <v>1</v>
      </c>
      <c r="L7956" s="1">
        <v>0</v>
      </c>
      <c r="M7956" s="1">
        <v>56</v>
      </c>
      <c r="N7956" s="1">
        <v>4.2328042328042299</v>
      </c>
      <c r="O7956" s="1" t="s">
        <v>8862</v>
      </c>
    </row>
    <row r="7957" spans="1:15" x14ac:dyDescent="0.3">
      <c r="A7957" s="1" t="s">
        <v>5701</v>
      </c>
      <c r="B7957" s="1" t="s">
        <v>5776</v>
      </c>
      <c r="C7957" s="1">
        <v>3</v>
      </c>
      <c r="D7957" s="1" t="s">
        <v>5999</v>
      </c>
      <c r="E7957" s="1">
        <v>8</v>
      </c>
      <c r="F7957" s="1" t="s">
        <v>8939</v>
      </c>
      <c r="G7957" s="1" t="s">
        <v>5895</v>
      </c>
      <c r="H7957" s="1" t="s">
        <v>8940</v>
      </c>
      <c r="I7957" s="1" t="b">
        <v>0</v>
      </c>
      <c r="J7957" s="1">
        <v>0</v>
      </c>
      <c r="K7957" s="1">
        <v>2</v>
      </c>
      <c r="L7957" s="1">
        <v>27</v>
      </c>
      <c r="M7957" s="1">
        <v>27</v>
      </c>
      <c r="N7957" s="1">
        <v>2.0408163265306101</v>
      </c>
      <c r="O7957" s="1" t="s">
        <v>8941</v>
      </c>
    </row>
    <row r="7958" spans="1:15" x14ac:dyDescent="0.3">
      <c r="A7958" s="1" t="s">
        <v>5701</v>
      </c>
      <c r="B7958" s="1" t="s">
        <v>5776</v>
      </c>
      <c r="C7958" s="1">
        <v>3</v>
      </c>
      <c r="D7958" s="1" t="s">
        <v>5999</v>
      </c>
      <c r="E7958" s="1">
        <v>8</v>
      </c>
      <c r="F7958" s="1" t="s">
        <v>8939</v>
      </c>
      <c r="G7958" s="1" t="s">
        <v>5834</v>
      </c>
      <c r="H7958" s="1" t="s">
        <v>8782</v>
      </c>
      <c r="I7958" s="1" t="b">
        <v>0</v>
      </c>
      <c r="J7958" s="1">
        <v>7</v>
      </c>
      <c r="K7958" s="1">
        <v>2</v>
      </c>
      <c r="L7958" s="1">
        <v>0</v>
      </c>
      <c r="M7958" s="1">
        <v>14</v>
      </c>
      <c r="N7958" s="1">
        <v>1.0582010582010499</v>
      </c>
      <c r="O7958" s="1" t="s">
        <v>8788</v>
      </c>
    </row>
    <row r="7959" spans="1:15" x14ac:dyDescent="0.3">
      <c r="A7959" s="1" t="s">
        <v>5701</v>
      </c>
      <c r="B7959" s="1" t="s">
        <v>5776</v>
      </c>
      <c r="C7959" s="1">
        <v>3</v>
      </c>
      <c r="D7959" s="1" t="s">
        <v>5999</v>
      </c>
      <c r="E7959" s="1">
        <v>9</v>
      </c>
      <c r="F7959" s="1" t="s">
        <v>8942</v>
      </c>
      <c r="G7959" s="1" t="s">
        <v>5834</v>
      </c>
      <c r="H7959" s="1" t="s">
        <v>8778</v>
      </c>
      <c r="I7959" s="1" t="b">
        <v>0</v>
      </c>
      <c r="J7959" s="1">
        <v>7</v>
      </c>
      <c r="K7959" s="1">
        <v>1</v>
      </c>
      <c r="L7959" s="1">
        <v>0</v>
      </c>
      <c r="M7959" s="1">
        <v>646</v>
      </c>
      <c r="N7959" s="1">
        <v>40.552416823603203</v>
      </c>
      <c r="O7959" s="1" t="s">
        <v>8862</v>
      </c>
    </row>
    <row r="7960" spans="1:15" x14ac:dyDescent="0.3">
      <c r="A7960" s="1" t="s">
        <v>5701</v>
      </c>
      <c r="B7960" s="1" t="s">
        <v>5776</v>
      </c>
      <c r="C7960" s="1">
        <v>3</v>
      </c>
      <c r="D7960" s="1" t="s">
        <v>5999</v>
      </c>
      <c r="E7960" s="1">
        <v>9</v>
      </c>
      <c r="F7960" s="1" t="s">
        <v>8942</v>
      </c>
      <c r="G7960" s="1" t="s">
        <v>5834</v>
      </c>
      <c r="H7960" s="1" t="s">
        <v>8782</v>
      </c>
      <c r="I7960" s="1" t="b">
        <v>0</v>
      </c>
      <c r="J7960" s="1">
        <v>8</v>
      </c>
      <c r="K7960" s="1">
        <v>2</v>
      </c>
      <c r="L7960" s="1">
        <v>0</v>
      </c>
      <c r="M7960" s="1">
        <v>474</v>
      </c>
      <c r="N7960" s="1">
        <v>29.755178907721199</v>
      </c>
      <c r="O7960" s="1" t="s">
        <v>8863</v>
      </c>
    </row>
    <row r="7961" spans="1:15" x14ac:dyDescent="0.3">
      <c r="A7961" s="1" t="s">
        <v>5701</v>
      </c>
      <c r="B7961" s="1" t="s">
        <v>5776</v>
      </c>
      <c r="C7961" s="1">
        <v>3</v>
      </c>
      <c r="D7961" s="1" t="s">
        <v>5999</v>
      </c>
      <c r="E7961" s="1">
        <v>9</v>
      </c>
      <c r="F7961" s="1" t="s">
        <v>8942</v>
      </c>
      <c r="G7961" s="1" t="s">
        <v>5834</v>
      </c>
      <c r="H7961" s="1" t="s">
        <v>8778</v>
      </c>
      <c r="I7961" s="1" t="b">
        <v>0</v>
      </c>
      <c r="J7961" s="1">
        <v>7</v>
      </c>
      <c r="K7961" s="1">
        <v>1</v>
      </c>
      <c r="L7961" s="1">
        <v>0</v>
      </c>
      <c r="M7961" s="1">
        <v>105</v>
      </c>
      <c r="N7961" s="1">
        <v>6.5913370998116703</v>
      </c>
      <c r="O7961" s="1" t="s">
        <v>8864</v>
      </c>
    </row>
    <row r="7962" spans="1:15" x14ac:dyDescent="0.3">
      <c r="A7962" s="1" t="s">
        <v>5701</v>
      </c>
      <c r="B7962" s="1" t="s">
        <v>5776</v>
      </c>
      <c r="C7962" s="1">
        <v>3</v>
      </c>
      <c r="D7962" s="1" t="s">
        <v>5999</v>
      </c>
      <c r="E7962" s="1">
        <v>9</v>
      </c>
      <c r="F7962" s="1" t="s">
        <v>8942</v>
      </c>
      <c r="G7962" s="1" t="s">
        <v>5801</v>
      </c>
      <c r="H7962" s="1" t="s">
        <v>8780</v>
      </c>
      <c r="I7962" s="1" t="b">
        <v>0</v>
      </c>
      <c r="J7962" s="1">
        <v>1</v>
      </c>
      <c r="K7962" s="1">
        <v>0</v>
      </c>
      <c r="L7962" s="1">
        <v>1</v>
      </c>
      <c r="M7962" s="1">
        <v>57</v>
      </c>
      <c r="N7962" s="1">
        <v>3.5781544256120501</v>
      </c>
      <c r="O7962" s="1" t="s">
        <v>8820</v>
      </c>
    </row>
    <row r="7963" spans="1:15" x14ac:dyDescent="0.3">
      <c r="A7963" s="1" t="s">
        <v>5701</v>
      </c>
      <c r="B7963" s="1" t="s">
        <v>5776</v>
      </c>
      <c r="C7963" s="1">
        <v>3</v>
      </c>
      <c r="D7963" s="1" t="s">
        <v>5999</v>
      </c>
      <c r="E7963" s="1">
        <v>9</v>
      </c>
      <c r="F7963" s="1" t="s">
        <v>8942</v>
      </c>
      <c r="G7963" s="1" t="s">
        <v>5803</v>
      </c>
      <c r="H7963" s="1" t="s">
        <v>8778</v>
      </c>
      <c r="I7963" s="1" t="b">
        <v>0</v>
      </c>
      <c r="J7963" s="1">
        <v>0</v>
      </c>
      <c r="K7963" s="1">
        <v>1</v>
      </c>
      <c r="L7963" s="1">
        <v>0</v>
      </c>
      <c r="M7963" s="1">
        <v>51</v>
      </c>
      <c r="N7963" s="1">
        <v>3.2015065913370999</v>
      </c>
      <c r="O7963" s="1" t="s">
        <v>8779</v>
      </c>
    </row>
    <row r="7964" spans="1:15" x14ac:dyDescent="0.3">
      <c r="A7964" s="1" t="s">
        <v>5701</v>
      </c>
      <c r="B7964" s="1" t="s">
        <v>5776</v>
      </c>
      <c r="C7964" s="1">
        <v>3</v>
      </c>
      <c r="D7964" s="1" t="s">
        <v>5999</v>
      </c>
      <c r="E7964" s="1">
        <v>9</v>
      </c>
      <c r="F7964" s="1" t="s">
        <v>8942</v>
      </c>
      <c r="G7964" s="1" t="s">
        <v>5876</v>
      </c>
      <c r="H7964" s="1" t="s">
        <v>8780</v>
      </c>
      <c r="I7964" s="1" t="b">
        <v>0</v>
      </c>
      <c r="J7964" s="1">
        <v>4</v>
      </c>
      <c r="K7964" s="1">
        <v>0</v>
      </c>
      <c r="L7964" s="1">
        <v>0</v>
      </c>
      <c r="M7964" s="1">
        <v>24</v>
      </c>
      <c r="N7964" s="1">
        <v>1.5065913370998101</v>
      </c>
      <c r="O7964" s="1" t="s">
        <v>8799</v>
      </c>
    </row>
    <row r="7965" spans="1:15" x14ac:dyDescent="0.3">
      <c r="A7965" s="1" t="s">
        <v>5701</v>
      </c>
      <c r="B7965" s="1" t="s">
        <v>5776</v>
      </c>
      <c r="C7965" s="1">
        <v>3</v>
      </c>
      <c r="D7965" s="1" t="s">
        <v>5999</v>
      </c>
      <c r="E7965" s="1">
        <v>9</v>
      </c>
      <c r="F7965" s="1" t="s">
        <v>8942</v>
      </c>
      <c r="G7965" s="1" t="s">
        <v>5834</v>
      </c>
      <c r="H7965" s="1" t="s">
        <v>8782</v>
      </c>
      <c r="I7965" s="1" t="b">
        <v>0</v>
      </c>
      <c r="J7965" s="1">
        <v>7</v>
      </c>
      <c r="K7965" s="1">
        <v>2</v>
      </c>
      <c r="L7965" s="1">
        <v>0</v>
      </c>
      <c r="M7965" s="1">
        <v>20</v>
      </c>
      <c r="N7965" s="1">
        <v>1.25549278091651</v>
      </c>
      <c r="O7965" s="1" t="s">
        <v>8788</v>
      </c>
    </row>
    <row r="7966" spans="1:15" x14ac:dyDescent="0.3">
      <c r="A7966" s="1" t="s">
        <v>5701</v>
      </c>
      <c r="B7966" s="1" t="s">
        <v>5776</v>
      </c>
      <c r="C7966" s="1">
        <v>3</v>
      </c>
      <c r="D7966" s="1" t="s">
        <v>5999</v>
      </c>
      <c r="E7966" s="1">
        <v>10</v>
      </c>
      <c r="F7966" s="1" t="s">
        <v>8943</v>
      </c>
      <c r="G7966" s="1" t="s">
        <v>5834</v>
      </c>
      <c r="H7966" s="1" t="s">
        <v>8778</v>
      </c>
      <c r="I7966" s="1" t="b">
        <v>0</v>
      </c>
      <c r="J7966" s="1">
        <v>7</v>
      </c>
      <c r="K7966" s="1">
        <v>1</v>
      </c>
      <c r="L7966" s="1">
        <v>0</v>
      </c>
      <c r="M7966" s="1">
        <v>257</v>
      </c>
      <c r="N7966" s="1">
        <v>41.054313099041501</v>
      </c>
      <c r="O7966" s="1" t="s">
        <v>8862</v>
      </c>
    </row>
    <row r="7967" spans="1:15" x14ac:dyDescent="0.3">
      <c r="A7967" s="1" t="s">
        <v>5701</v>
      </c>
      <c r="B7967" s="1" t="s">
        <v>5776</v>
      </c>
      <c r="C7967" s="1">
        <v>3</v>
      </c>
      <c r="D7967" s="1" t="s">
        <v>5999</v>
      </c>
      <c r="E7967" s="1">
        <v>10</v>
      </c>
      <c r="F7967" s="1" t="s">
        <v>8943</v>
      </c>
      <c r="G7967" s="1" t="s">
        <v>5816</v>
      </c>
      <c r="H7967" s="1" t="s">
        <v>8780</v>
      </c>
      <c r="I7967" s="1" t="b">
        <v>0</v>
      </c>
      <c r="J7967" s="1">
        <v>3</v>
      </c>
      <c r="K7967" s="1">
        <v>0</v>
      </c>
      <c r="L7967" s="1">
        <v>1</v>
      </c>
      <c r="M7967" s="1">
        <v>97</v>
      </c>
      <c r="N7967" s="1">
        <v>15.4952076677316</v>
      </c>
      <c r="O7967" s="1" t="s">
        <v>8819</v>
      </c>
    </row>
    <row r="7968" spans="1:15" x14ac:dyDescent="0.3">
      <c r="A7968" s="1" t="s">
        <v>5701</v>
      </c>
      <c r="B7968" s="1" t="s">
        <v>5776</v>
      </c>
      <c r="C7968" s="1">
        <v>3</v>
      </c>
      <c r="D7968" s="1" t="s">
        <v>5999</v>
      </c>
      <c r="E7968" s="1">
        <v>10</v>
      </c>
      <c r="F7968" s="1" t="s">
        <v>8943</v>
      </c>
      <c r="G7968" s="1" t="s">
        <v>5876</v>
      </c>
      <c r="H7968" s="1" t="s">
        <v>8780</v>
      </c>
      <c r="I7968" s="1" t="b">
        <v>0</v>
      </c>
      <c r="J7968" s="1">
        <v>4</v>
      </c>
      <c r="K7968" s="1">
        <v>0</v>
      </c>
      <c r="L7968" s="1">
        <v>0</v>
      </c>
      <c r="M7968" s="1">
        <v>93</v>
      </c>
      <c r="N7968" s="1">
        <v>14.856230031948799</v>
      </c>
      <c r="O7968" s="1" t="s">
        <v>8802</v>
      </c>
    </row>
    <row r="7969" spans="1:15" x14ac:dyDescent="0.3">
      <c r="A7969" s="1" t="s">
        <v>5701</v>
      </c>
      <c r="B7969" s="1" t="s">
        <v>5776</v>
      </c>
      <c r="C7969" s="1">
        <v>3</v>
      </c>
      <c r="D7969" s="1" t="s">
        <v>5999</v>
      </c>
      <c r="E7969" s="1">
        <v>10</v>
      </c>
      <c r="F7969" s="1" t="s">
        <v>8943</v>
      </c>
      <c r="G7969" s="1" t="s">
        <v>5834</v>
      </c>
      <c r="H7969" s="1" t="s">
        <v>8778</v>
      </c>
      <c r="I7969" s="1" t="b">
        <v>0</v>
      </c>
      <c r="J7969" s="1">
        <v>7</v>
      </c>
      <c r="K7969" s="1">
        <v>1</v>
      </c>
      <c r="L7969" s="1">
        <v>0</v>
      </c>
      <c r="M7969" s="1">
        <v>40</v>
      </c>
      <c r="N7969" s="1">
        <v>6.3897763578274702</v>
      </c>
      <c r="O7969" s="1" t="s">
        <v>8864</v>
      </c>
    </row>
    <row r="7970" spans="1:15" x14ac:dyDescent="0.3">
      <c r="A7970" s="1" t="s">
        <v>5701</v>
      </c>
      <c r="B7970" s="1" t="s">
        <v>5776</v>
      </c>
      <c r="C7970" s="1">
        <v>3</v>
      </c>
      <c r="D7970" s="1" t="s">
        <v>5999</v>
      </c>
      <c r="E7970" s="1">
        <v>10</v>
      </c>
      <c r="F7970" s="1" t="s">
        <v>8943</v>
      </c>
      <c r="G7970" s="1" t="s">
        <v>5834</v>
      </c>
      <c r="H7970" s="1" t="s">
        <v>8782</v>
      </c>
      <c r="I7970" s="1" t="b">
        <v>0</v>
      </c>
      <c r="J7970" s="1">
        <v>8</v>
      </c>
      <c r="K7970" s="1">
        <v>2</v>
      </c>
      <c r="L7970" s="1">
        <v>0</v>
      </c>
      <c r="M7970" s="1">
        <v>37</v>
      </c>
      <c r="N7970" s="1">
        <v>5.9105431309904102</v>
      </c>
      <c r="O7970" s="1" t="s">
        <v>8863</v>
      </c>
    </row>
    <row r="7971" spans="1:15" x14ac:dyDescent="0.3">
      <c r="A7971" s="1" t="s">
        <v>5701</v>
      </c>
      <c r="B7971" s="1" t="s">
        <v>5776</v>
      </c>
      <c r="C7971" s="1">
        <v>3</v>
      </c>
      <c r="D7971" s="1" t="s">
        <v>5999</v>
      </c>
      <c r="E7971" s="1">
        <v>10</v>
      </c>
      <c r="F7971" s="1" t="s">
        <v>8943</v>
      </c>
      <c r="G7971" s="1" t="s">
        <v>5814</v>
      </c>
      <c r="H7971" s="1" t="s">
        <v>8780</v>
      </c>
      <c r="I7971" s="1" t="b">
        <v>1</v>
      </c>
      <c r="J7971" s="1">
        <v>0</v>
      </c>
      <c r="K7971" s="1">
        <v>0</v>
      </c>
      <c r="L7971" s="1">
        <v>0</v>
      </c>
      <c r="M7971" s="1">
        <v>31</v>
      </c>
      <c r="N7971" s="1">
        <v>4.9520766773162901</v>
      </c>
      <c r="O7971" s="1" t="s">
        <v>8786</v>
      </c>
    </row>
    <row r="7972" spans="1:15" x14ac:dyDescent="0.3">
      <c r="A7972" s="1" t="s">
        <v>5701</v>
      </c>
      <c r="B7972" s="1" t="s">
        <v>5776</v>
      </c>
      <c r="C7972" s="1">
        <v>3</v>
      </c>
      <c r="D7972" s="1" t="s">
        <v>5999</v>
      </c>
      <c r="E7972" s="1">
        <v>10</v>
      </c>
      <c r="F7972" s="1" t="s">
        <v>8943</v>
      </c>
      <c r="G7972" s="1" t="s">
        <v>5810</v>
      </c>
      <c r="H7972" s="1" t="s">
        <v>8780</v>
      </c>
      <c r="I7972" s="1" t="b">
        <v>0</v>
      </c>
      <c r="J7972" s="1">
        <v>2</v>
      </c>
      <c r="K7972" s="1">
        <v>0</v>
      </c>
      <c r="L7972" s="1">
        <v>1</v>
      </c>
      <c r="M7972" s="1">
        <v>13</v>
      </c>
      <c r="N7972" s="1">
        <v>2.0766773162939298</v>
      </c>
      <c r="O7972" s="1" t="s">
        <v>8886</v>
      </c>
    </row>
    <row r="7973" spans="1:15" x14ac:dyDescent="0.3">
      <c r="A7973" s="1" t="s">
        <v>5701</v>
      </c>
      <c r="B7973" s="1" t="s">
        <v>5776</v>
      </c>
      <c r="C7973" s="1">
        <v>3</v>
      </c>
      <c r="D7973" s="1" t="s">
        <v>5999</v>
      </c>
      <c r="E7973" s="1">
        <v>10</v>
      </c>
      <c r="F7973" s="1" t="s">
        <v>8943</v>
      </c>
      <c r="G7973" s="1" t="s">
        <v>5803</v>
      </c>
      <c r="H7973" s="1" t="s">
        <v>8778</v>
      </c>
      <c r="I7973" s="1" t="b">
        <v>0</v>
      </c>
      <c r="J7973" s="1">
        <v>0</v>
      </c>
      <c r="K7973" s="1">
        <v>1</v>
      </c>
      <c r="L7973" s="1">
        <v>0</v>
      </c>
      <c r="M7973" s="1">
        <v>9</v>
      </c>
      <c r="N7973" s="1">
        <v>1.4376996805111799</v>
      </c>
      <c r="O7973" s="1" t="s">
        <v>8779</v>
      </c>
    </row>
    <row r="7974" spans="1:15" x14ac:dyDescent="0.3">
      <c r="A7974" s="1" t="s">
        <v>5701</v>
      </c>
      <c r="B7974" s="1" t="s">
        <v>5776</v>
      </c>
      <c r="C7974" s="1">
        <v>3</v>
      </c>
      <c r="D7974" s="1" t="s">
        <v>5999</v>
      </c>
      <c r="E7974" s="1">
        <v>11</v>
      </c>
      <c r="F7974" s="1" t="s">
        <v>8944</v>
      </c>
      <c r="G7974" s="1" t="s">
        <v>5814</v>
      </c>
      <c r="H7974" s="1" t="s">
        <v>8780</v>
      </c>
      <c r="I7974" s="1" t="b">
        <v>1</v>
      </c>
      <c r="J7974" s="1">
        <v>0</v>
      </c>
      <c r="K7974" s="1">
        <v>0</v>
      </c>
      <c r="L7974" s="1">
        <v>0</v>
      </c>
      <c r="M7974" s="1">
        <v>931</v>
      </c>
      <c r="N7974" s="1">
        <v>78.764805414551503</v>
      </c>
      <c r="O7974" s="1" t="s">
        <v>8786</v>
      </c>
    </row>
    <row r="7975" spans="1:15" x14ac:dyDescent="0.3">
      <c r="A7975" s="1" t="s">
        <v>5701</v>
      </c>
      <c r="B7975" s="1" t="s">
        <v>5776</v>
      </c>
      <c r="C7975" s="1">
        <v>3</v>
      </c>
      <c r="D7975" s="1" t="s">
        <v>5999</v>
      </c>
      <c r="E7975" s="1">
        <v>11</v>
      </c>
      <c r="F7975" s="1" t="s">
        <v>8944</v>
      </c>
      <c r="G7975" s="1" t="s">
        <v>5834</v>
      </c>
      <c r="H7975" s="1" t="s">
        <v>8778</v>
      </c>
      <c r="I7975" s="1" t="b">
        <v>0</v>
      </c>
      <c r="J7975" s="1">
        <v>7</v>
      </c>
      <c r="K7975" s="1">
        <v>1</v>
      </c>
      <c r="L7975" s="1">
        <v>0</v>
      </c>
      <c r="M7975" s="1">
        <v>83</v>
      </c>
      <c r="N7975" s="1">
        <v>7.0219966159052403</v>
      </c>
      <c r="O7975" s="1" t="s">
        <v>8864</v>
      </c>
    </row>
    <row r="7976" spans="1:15" x14ac:dyDescent="0.3">
      <c r="A7976" s="1" t="s">
        <v>5701</v>
      </c>
      <c r="B7976" s="1" t="s">
        <v>5776</v>
      </c>
      <c r="C7976" s="1">
        <v>3</v>
      </c>
      <c r="D7976" s="1" t="s">
        <v>5999</v>
      </c>
      <c r="E7976" s="1">
        <v>11</v>
      </c>
      <c r="F7976" s="1" t="s">
        <v>8944</v>
      </c>
      <c r="G7976" s="1" t="s">
        <v>5834</v>
      </c>
      <c r="H7976" s="1" t="s">
        <v>8778</v>
      </c>
      <c r="I7976" s="1" t="b">
        <v>0</v>
      </c>
      <c r="J7976" s="1">
        <v>7</v>
      </c>
      <c r="K7976" s="1">
        <v>1</v>
      </c>
      <c r="L7976" s="1">
        <v>0</v>
      </c>
      <c r="M7976" s="1">
        <v>21</v>
      </c>
      <c r="N7976" s="1">
        <v>1.7766497461928901</v>
      </c>
      <c r="O7976" s="1" t="s">
        <v>8862</v>
      </c>
    </row>
    <row r="7977" spans="1:15" x14ac:dyDescent="0.3">
      <c r="A7977" s="1" t="s">
        <v>5701</v>
      </c>
      <c r="B7977" s="1" t="s">
        <v>5776</v>
      </c>
      <c r="C7977" s="1">
        <v>3</v>
      </c>
      <c r="D7977" s="1" t="s">
        <v>5999</v>
      </c>
      <c r="E7977" s="1">
        <v>11</v>
      </c>
      <c r="F7977" s="1" t="s">
        <v>8944</v>
      </c>
      <c r="G7977" s="1" t="s">
        <v>5834</v>
      </c>
      <c r="H7977" s="1" t="s">
        <v>8780</v>
      </c>
      <c r="I7977" s="1" t="b">
        <v>0</v>
      </c>
      <c r="J7977" s="1">
        <v>9</v>
      </c>
      <c r="K7977" s="1">
        <v>0</v>
      </c>
      <c r="L7977" s="1">
        <v>0</v>
      </c>
      <c r="M7977" s="1">
        <v>16</v>
      </c>
      <c r="N7977" s="1">
        <v>1.3536379018612501</v>
      </c>
      <c r="O7977" s="1" t="s">
        <v>8878</v>
      </c>
    </row>
    <row r="7978" spans="1:15" x14ac:dyDescent="0.3">
      <c r="A7978" s="1" t="s">
        <v>5701</v>
      </c>
      <c r="B7978" s="1" t="s">
        <v>5776</v>
      </c>
      <c r="C7978" s="1">
        <v>3</v>
      </c>
      <c r="D7978" s="1" t="s">
        <v>5999</v>
      </c>
      <c r="E7978" s="1">
        <v>11</v>
      </c>
      <c r="F7978" s="1" t="s">
        <v>8944</v>
      </c>
      <c r="G7978" s="1" t="s">
        <v>5834</v>
      </c>
      <c r="H7978" s="1" t="s">
        <v>8780</v>
      </c>
      <c r="I7978" s="1" t="b">
        <v>0</v>
      </c>
      <c r="J7978" s="1">
        <v>9</v>
      </c>
      <c r="K7978" s="1">
        <v>0</v>
      </c>
      <c r="L7978" s="1">
        <v>0</v>
      </c>
      <c r="M7978" s="1">
        <v>16</v>
      </c>
      <c r="N7978" s="1">
        <v>1.3536379018612501</v>
      </c>
      <c r="O7978" s="1" t="s">
        <v>8822</v>
      </c>
    </row>
    <row r="7979" spans="1:15" x14ac:dyDescent="0.3">
      <c r="A7979" s="1" t="s">
        <v>5701</v>
      </c>
      <c r="B7979" s="1" t="s">
        <v>5776</v>
      </c>
      <c r="C7979" s="1">
        <v>3</v>
      </c>
      <c r="D7979" s="1" t="s">
        <v>5999</v>
      </c>
      <c r="E7979" s="1">
        <v>11</v>
      </c>
      <c r="F7979" s="1" t="s">
        <v>8944</v>
      </c>
      <c r="G7979" s="1" t="s">
        <v>5816</v>
      </c>
      <c r="H7979" s="1" t="s">
        <v>8780</v>
      </c>
      <c r="I7979" s="1" t="b">
        <v>0</v>
      </c>
      <c r="J7979" s="1">
        <v>3</v>
      </c>
      <c r="K7979" s="1">
        <v>0</v>
      </c>
      <c r="L7979" s="1">
        <v>1</v>
      </c>
      <c r="M7979" s="1">
        <v>14</v>
      </c>
      <c r="N7979" s="1">
        <v>1.1844331641285899</v>
      </c>
      <c r="O7979" s="1" t="s">
        <v>8819</v>
      </c>
    </row>
    <row r="7980" spans="1:15" x14ac:dyDescent="0.3">
      <c r="A7980" s="1" t="s">
        <v>5701</v>
      </c>
      <c r="B7980" s="1" t="s">
        <v>5776</v>
      </c>
      <c r="C7980" s="1">
        <v>3</v>
      </c>
      <c r="D7980" s="1" t="s">
        <v>5999</v>
      </c>
      <c r="E7980" s="1">
        <v>12</v>
      </c>
      <c r="F7980" s="1" t="s">
        <v>8945</v>
      </c>
      <c r="G7980" s="1" t="s">
        <v>5834</v>
      </c>
      <c r="H7980" s="1" t="s">
        <v>8778</v>
      </c>
      <c r="I7980" s="1" t="b">
        <v>0</v>
      </c>
      <c r="J7980" s="1">
        <v>7</v>
      </c>
      <c r="K7980" s="1">
        <v>1</v>
      </c>
      <c r="L7980" s="1">
        <v>0</v>
      </c>
      <c r="M7980" s="1">
        <v>841</v>
      </c>
      <c r="N7980" s="1">
        <v>42.777212614445503</v>
      </c>
      <c r="O7980" s="1" t="s">
        <v>8862</v>
      </c>
    </row>
    <row r="7981" spans="1:15" x14ac:dyDescent="0.3">
      <c r="A7981" s="1" t="s">
        <v>5701</v>
      </c>
      <c r="B7981" s="1" t="s">
        <v>5776</v>
      </c>
      <c r="C7981" s="1">
        <v>3</v>
      </c>
      <c r="D7981" s="1" t="s">
        <v>5999</v>
      </c>
      <c r="E7981" s="1">
        <v>12</v>
      </c>
      <c r="F7981" s="1" t="s">
        <v>8945</v>
      </c>
      <c r="G7981" s="1" t="s">
        <v>5810</v>
      </c>
      <c r="H7981" s="1" t="s">
        <v>8780</v>
      </c>
      <c r="I7981" s="1" t="b">
        <v>0</v>
      </c>
      <c r="J7981" s="1">
        <v>2</v>
      </c>
      <c r="K7981" s="1">
        <v>0</v>
      </c>
      <c r="L7981" s="1">
        <v>0</v>
      </c>
      <c r="M7981" s="1">
        <v>638</v>
      </c>
      <c r="N7981" s="1">
        <v>32.451678535096597</v>
      </c>
      <c r="O7981" s="1" t="s">
        <v>8812</v>
      </c>
    </row>
    <row r="7982" spans="1:15" x14ac:dyDescent="0.3">
      <c r="A7982" s="1" t="s">
        <v>5701</v>
      </c>
      <c r="B7982" s="1" t="s">
        <v>5776</v>
      </c>
      <c r="C7982" s="1">
        <v>3</v>
      </c>
      <c r="D7982" s="1" t="s">
        <v>5999</v>
      </c>
      <c r="E7982" s="1">
        <v>12</v>
      </c>
      <c r="F7982" s="1" t="s">
        <v>8945</v>
      </c>
      <c r="G7982" s="1" t="s">
        <v>5834</v>
      </c>
      <c r="H7982" s="1" t="s">
        <v>8778</v>
      </c>
      <c r="I7982" s="1" t="b">
        <v>0</v>
      </c>
      <c r="J7982" s="1">
        <v>7</v>
      </c>
      <c r="K7982" s="1">
        <v>1</v>
      </c>
      <c r="L7982" s="1">
        <v>0</v>
      </c>
      <c r="M7982" s="1">
        <v>188</v>
      </c>
      <c r="N7982" s="1">
        <v>9.5625635808748708</v>
      </c>
      <c r="O7982" s="1" t="s">
        <v>8864</v>
      </c>
    </row>
    <row r="7983" spans="1:15" x14ac:dyDescent="0.3">
      <c r="A7983" s="1" t="s">
        <v>5701</v>
      </c>
      <c r="B7983" s="1" t="s">
        <v>5776</v>
      </c>
      <c r="C7983" s="1">
        <v>3</v>
      </c>
      <c r="D7983" s="1" t="s">
        <v>5999</v>
      </c>
      <c r="E7983" s="1">
        <v>12</v>
      </c>
      <c r="F7983" s="1" t="s">
        <v>8945</v>
      </c>
      <c r="G7983" s="1" t="s">
        <v>5840</v>
      </c>
      <c r="H7983" s="1" t="s">
        <v>8780</v>
      </c>
      <c r="I7983" s="1" t="b">
        <v>0</v>
      </c>
      <c r="J7983" s="1">
        <v>5</v>
      </c>
      <c r="K7983" s="1">
        <v>0</v>
      </c>
      <c r="L7983" s="1">
        <v>0</v>
      </c>
      <c r="M7983" s="1">
        <v>69</v>
      </c>
      <c r="N7983" s="1">
        <v>3.5096642929806698</v>
      </c>
      <c r="O7983" s="1" t="s">
        <v>8808</v>
      </c>
    </row>
    <row r="7984" spans="1:15" x14ac:dyDescent="0.3">
      <c r="A7984" s="1" t="s">
        <v>5701</v>
      </c>
      <c r="B7984" s="1" t="s">
        <v>5776</v>
      </c>
      <c r="C7984" s="1">
        <v>3</v>
      </c>
      <c r="D7984" s="1" t="s">
        <v>5999</v>
      </c>
      <c r="E7984" s="1">
        <v>12</v>
      </c>
      <c r="F7984" s="1" t="s">
        <v>8945</v>
      </c>
      <c r="G7984" s="1" t="s">
        <v>5803</v>
      </c>
      <c r="H7984" s="1" t="s">
        <v>8778</v>
      </c>
      <c r="I7984" s="1" t="b">
        <v>0</v>
      </c>
      <c r="J7984" s="1">
        <v>0</v>
      </c>
      <c r="K7984" s="1">
        <v>1</v>
      </c>
      <c r="L7984" s="1">
        <v>0</v>
      </c>
      <c r="M7984" s="1">
        <v>44</v>
      </c>
      <c r="N7984" s="1">
        <v>2.2380467955238998</v>
      </c>
      <c r="O7984" s="1" t="s">
        <v>8779</v>
      </c>
    </row>
    <row r="7985" spans="1:15" x14ac:dyDescent="0.3">
      <c r="A7985" s="1" t="s">
        <v>5701</v>
      </c>
      <c r="B7985" s="1" t="s">
        <v>5776</v>
      </c>
      <c r="C7985" s="1">
        <v>3</v>
      </c>
      <c r="D7985" s="1" t="s">
        <v>5999</v>
      </c>
      <c r="E7985" s="1">
        <v>12</v>
      </c>
      <c r="F7985" s="1" t="s">
        <v>8945</v>
      </c>
      <c r="G7985" s="1" t="s">
        <v>5834</v>
      </c>
      <c r="H7985" s="1" t="s">
        <v>8778</v>
      </c>
      <c r="I7985" s="1" t="b">
        <v>0</v>
      </c>
      <c r="J7985" s="1">
        <v>6</v>
      </c>
      <c r="K7985" s="1">
        <v>1</v>
      </c>
      <c r="L7985" s="1">
        <v>19</v>
      </c>
      <c r="M7985" s="1">
        <v>36</v>
      </c>
      <c r="N7985" s="1">
        <v>1.8311291963377401</v>
      </c>
      <c r="O7985" s="1" t="s">
        <v>8871</v>
      </c>
    </row>
    <row r="7986" spans="1:15" x14ac:dyDescent="0.3">
      <c r="A7986" s="1" t="s">
        <v>5701</v>
      </c>
      <c r="B7986" s="1" t="s">
        <v>5776</v>
      </c>
      <c r="C7986" s="1">
        <v>3</v>
      </c>
      <c r="D7986" s="1" t="s">
        <v>5999</v>
      </c>
      <c r="E7986" s="1">
        <v>12</v>
      </c>
      <c r="F7986" s="1" t="s">
        <v>8945</v>
      </c>
      <c r="G7986" s="1" t="s">
        <v>5801</v>
      </c>
      <c r="H7986" s="1" t="s">
        <v>8780</v>
      </c>
      <c r="I7986" s="1" t="b">
        <v>0</v>
      </c>
      <c r="J7986" s="1">
        <v>1</v>
      </c>
      <c r="K7986" s="1">
        <v>0</v>
      </c>
      <c r="L7986" s="1">
        <v>1</v>
      </c>
      <c r="M7986" s="1">
        <v>32</v>
      </c>
      <c r="N7986" s="1">
        <v>1.62767039674465</v>
      </c>
      <c r="O7986" s="1" t="s">
        <v>8820</v>
      </c>
    </row>
    <row r="7987" spans="1:15" x14ac:dyDescent="0.3">
      <c r="A7987" s="1" t="s">
        <v>5701</v>
      </c>
      <c r="B7987" s="1" t="s">
        <v>5776</v>
      </c>
      <c r="C7987" s="1">
        <v>3</v>
      </c>
      <c r="D7987" s="1" t="s">
        <v>5999</v>
      </c>
      <c r="E7987" s="1">
        <v>13</v>
      </c>
      <c r="F7987" s="1" t="s">
        <v>8946</v>
      </c>
      <c r="G7987" s="1" t="s">
        <v>5834</v>
      </c>
      <c r="H7987" s="1" t="s">
        <v>8778</v>
      </c>
      <c r="I7987" s="1" t="b">
        <v>0</v>
      </c>
      <c r="J7987" s="1">
        <v>7</v>
      </c>
      <c r="K7987" s="1">
        <v>1</v>
      </c>
      <c r="L7987" s="1">
        <v>0</v>
      </c>
      <c r="M7987" s="1">
        <v>597</v>
      </c>
      <c r="N7987" s="1">
        <v>31.620762711864401</v>
      </c>
      <c r="O7987" s="1" t="s">
        <v>8862</v>
      </c>
    </row>
    <row r="7988" spans="1:15" x14ac:dyDescent="0.3">
      <c r="A7988" s="1" t="s">
        <v>5701</v>
      </c>
      <c r="B7988" s="1" t="s">
        <v>5776</v>
      </c>
      <c r="C7988" s="1">
        <v>3</v>
      </c>
      <c r="D7988" s="1" t="s">
        <v>5999</v>
      </c>
      <c r="E7988" s="1">
        <v>13</v>
      </c>
      <c r="F7988" s="1" t="s">
        <v>8946</v>
      </c>
      <c r="G7988" s="1" t="s">
        <v>5840</v>
      </c>
      <c r="H7988" s="1" t="s">
        <v>8780</v>
      </c>
      <c r="I7988" s="1" t="b">
        <v>0</v>
      </c>
      <c r="J7988" s="1">
        <v>5</v>
      </c>
      <c r="K7988" s="1">
        <v>0</v>
      </c>
      <c r="L7988" s="1">
        <v>0</v>
      </c>
      <c r="M7988" s="1">
        <v>531</v>
      </c>
      <c r="N7988" s="1">
        <v>28.125</v>
      </c>
      <c r="O7988" s="1" t="s">
        <v>8808</v>
      </c>
    </row>
    <row r="7989" spans="1:15" x14ac:dyDescent="0.3">
      <c r="A7989" s="1" t="s">
        <v>5701</v>
      </c>
      <c r="B7989" s="1" t="s">
        <v>5776</v>
      </c>
      <c r="C7989" s="1">
        <v>3</v>
      </c>
      <c r="D7989" s="1" t="s">
        <v>5999</v>
      </c>
      <c r="E7989" s="1">
        <v>13</v>
      </c>
      <c r="F7989" s="1" t="s">
        <v>8946</v>
      </c>
      <c r="G7989" s="1" t="s">
        <v>5801</v>
      </c>
      <c r="H7989" s="1" t="s">
        <v>8780</v>
      </c>
      <c r="I7989" s="1" t="b">
        <v>0</v>
      </c>
      <c r="J7989" s="1">
        <v>1</v>
      </c>
      <c r="K7989" s="1">
        <v>0</v>
      </c>
      <c r="L7989" s="1">
        <v>1</v>
      </c>
      <c r="M7989" s="1">
        <v>344</v>
      </c>
      <c r="N7989" s="1">
        <v>18.220338983050802</v>
      </c>
      <c r="O7989" s="1" t="s">
        <v>8820</v>
      </c>
    </row>
    <row r="7990" spans="1:15" x14ac:dyDescent="0.3">
      <c r="A7990" s="1" t="s">
        <v>5701</v>
      </c>
      <c r="B7990" s="1" t="s">
        <v>5776</v>
      </c>
      <c r="C7990" s="1">
        <v>3</v>
      </c>
      <c r="D7990" s="1" t="s">
        <v>5999</v>
      </c>
      <c r="E7990" s="1">
        <v>13</v>
      </c>
      <c r="F7990" s="1" t="s">
        <v>8946</v>
      </c>
      <c r="G7990" s="1" t="s">
        <v>5834</v>
      </c>
      <c r="H7990" s="1" t="s">
        <v>8778</v>
      </c>
      <c r="I7990" s="1" t="b">
        <v>0</v>
      </c>
      <c r="J7990" s="1">
        <v>7</v>
      </c>
      <c r="K7990" s="1">
        <v>1</v>
      </c>
      <c r="L7990" s="1">
        <v>0</v>
      </c>
      <c r="M7990" s="1">
        <v>140</v>
      </c>
      <c r="N7990" s="1">
        <v>7.4152542372881296</v>
      </c>
      <c r="O7990" s="1" t="s">
        <v>8864</v>
      </c>
    </row>
    <row r="7991" spans="1:15" x14ac:dyDescent="0.3">
      <c r="A7991" s="1" t="s">
        <v>5701</v>
      </c>
      <c r="B7991" s="1" t="s">
        <v>5776</v>
      </c>
      <c r="C7991" s="1">
        <v>3</v>
      </c>
      <c r="D7991" s="1" t="s">
        <v>5999</v>
      </c>
      <c r="E7991" s="1">
        <v>13</v>
      </c>
      <c r="F7991" s="1" t="s">
        <v>8946</v>
      </c>
      <c r="G7991" s="1" t="s">
        <v>5814</v>
      </c>
      <c r="H7991" s="1" t="s">
        <v>8780</v>
      </c>
      <c r="I7991" s="1" t="b">
        <v>1</v>
      </c>
      <c r="J7991" s="1">
        <v>0</v>
      </c>
      <c r="K7991" s="1">
        <v>0</v>
      </c>
      <c r="L7991" s="1">
        <v>0</v>
      </c>
      <c r="M7991" s="1">
        <v>73</v>
      </c>
      <c r="N7991" s="1">
        <v>3.86652542372881</v>
      </c>
      <c r="O7991" s="1" t="s">
        <v>8786</v>
      </c>
    </row>
    <row r="7992" spans="1:15" x14ac:dyDescent="0.3">
      <c r="A7992" s="1" t="s">
        <v>5701</v>
      </c>
      <c r="B7992" s="1" t="s">
        <v>5776</v>
      </c>
      <c r="C7992" s="1">
        <v>3</v>
      </c>
      <c r="D7992" s="1" t="s">
        <v>5999</v>
      </c>
      <c r="E7992" s="1">
        <v>13</v>
      </c>
      <c r="F7992" s="1" t="s">
        <v>8946</v>
      </c>
      <c r="G7992" s="1" t="s">
        <v>5810</v>
      </c>
      <c r="H7992" s="1" t="s">
        <v>8780</v>
      </c>
      <c r="I7992" s="1" t="b">
        <v>0</v>
      </c>
      <c r="J7992" s="1">
        <v>2</v>
      </c>
      <c r="K7992" s="1">
        <v>0</v>
      </c>
      <c r="L7992" s="1">
        <v>0</v>
      </c>
      <c r="M7992" s="1">
        <v>49</v>
      </c>
      <c r="N7992" s="1">
        <v>2.5953389830508402</v>
      </c>
      <c r="O7992" s="1" t="s">
        <v>8812</v>
      </c>
    </row>
    <row r="7993" spans="1:15" x14ac:dyDescent="0.3">
      <c r="A7993" s="1" t="s">
        <v>5701</v>
      </c>
      <c r="B7993" s="1" t="s">
        <v>5776</v>
      </c>
      <c r="C7993" s="1">
        <v>3</v>
      </c>
      <c r="D7993" s="1" t="s">
        <v>5999</v>
      </c>
      <c r="E7993" s="1">
        <v>13</v>
      </c>
      <c r="F7993" s="1" t="s">
        <v>8946</v>
      </c>
      <c r="G7993" s="1" t="s">
        <v>5803</v>
      </c>
      <c r="H7993" s="1" t="s">
        <v>8778</v>
      </c>
      <c r="I7993" s="1" t="b">
        <v>0</v>
      </c>
      <c r="J7993" s="1">
        <v>0</v>
      </c>
      <c r="K7993" s="1">
        <v>1</v>
      </c>
      <c r="L7993" s="1">
        <v>0</v>
      </c>
      <c r="M7993" s="1">
        <v>24</v>
      </c>
      <c r="N7993" s="1">
        <v>1.2711864406779601</v>
      </c>
      <c r="O7993" s="1" t="s">
        <v>8779</v>
      </c>
    </row>
    <row r="7994" spans="1:15" x14ac:dyDescent="0.3">
      <c r="A7994" s="1" t="s">
        <v>5701</v>
      </c>
      <c r="B7994" s="1" t="s">
        <v>5776</v>
      </c>
      <c r="C7994" s="1">
        <v>3</v>
      </c>
      <c r="D7994" s="1" t="s">
        <v>5999</v>
      </c>
      <c r="E7994" s="1">
        <v>14</v>
      </c>
      <c r="F7994" s="1" t="s">
        <v>8947</v>
      </c>
      <c r="G7994" s="1" t="s">
        <v>5814</v>
      </c>
      <c r="H7994" s="1" t="s">
        <v>8780</v>
      </c>
      <c r="I7994" s="1" t="b">
        <v>1</v>
      </c>
      <c r="J7994" s="1">
        <v>0</v>
      </c>
      <c r="K7994" s="1">
        <v>0</v>
      </c>
      <c r="L7994" s="1">
        <v>0</v>
      </c>
      <c r="M7994" s="1">
        <v>549</v>
      </c>
      <c r="N7994" s="1">
        <v>70.204603580562605</v>
      </c>
      <c r="O7994" s="1" t="s">
        <v>8786</v>
      </c>
    </row>
    <row r="7995" spans="1:15" x14ac:dyDescent="0.3">
      <c r="A7995" s="1" t="s">
        <v>5701</v>
      </c>
      <c r="B7995" s="1" t="s">
        <v>5776</v>
      </c>
      <c r="C7995" s="1">
        <v>3</v>
      </c>
      <c r="D7995" s="1" t="s">
        <v>5999</v>
      </c>
      <c r="E7995" s="1">
        <v>14</v>
      </c>
      <c r="F7995" s="1" t="s">
        <v>8947</v>
      </c>
      <c r="G7995" s="1" t="s">
        <v>5876</v>
      </c>
      <c r="H7995" s="1" t="s">
        <v>8780</v>
      </c>
      <c r="I7995" s="1" t="b">
        <v>0</v>
      </c>
      <c r="J7995" s="1">
        <v>4</v>
      </c>
      <c r="K7995" s="1">
        <v>0</v>
      </c>
      <c r="L7995" s="1">
        <v>0</v>
      </c>
      <c r="M7995" s="1">
        <v>60</v>
      </c>
      <c r="N7995" s="1">
        <v>7.6726342710997404</v>
      </c>
      <c r="O7995" s="1" t="s">
        <v>8799</v>
      </c>
    </row>
    <row r="7996" spans="1:15" x14ac:dyDescent="0.3">
      <c r="A7996" s="1" t="s">
        <v>5701</v>
      </c>
      <c r="B7996" s="1" t="s">
        <v>5776</v>
      </c>
      <c r="C7996" s="1">
        <v>3</v>
      </c>
      <c r="D7996" s="1" t="s">
        <v>5999</v>
      </c>
      <c r="E7996" s="1">
        <v>14</v>
      </c>
      <c r="F7996" s="1" t="s">
        <v>8947</v>
      </c>
      <c r="G7996" s="1" t="s">
        <v>5834</v>
      </c>
      <c r="H7996" s="1" t="s">
        <v>8782</v>
      </c>
      <c r="I7996" s="1" t="b">
        <v>0</v>
      </c>
      <c r="J7996" s="1">
        <v>8</v>
      </c>
      <c r="K7996" s="1">
        <v>2</v>
      </c>
      <c r="L7996" s="1">
        <v>0</v>
      </c>
      <c r="M7996" s="1">
        <v>56</v>
      </c>
      <c r="N7996" s="1">
        <v>7.16112531969309</v>
      </c>
      <c r="O7996" s="1" t="s">
        <v>8863</v>
      </c>
    </row>
    <row r="7997" spans="1:15" x14ac:dyDescent="0.3">
      <c r="A7997" s="1" t="s">
        <v>5701</v>
      </c>
      <c r="B7997" s="1" t="s">
        <v>5776</v>
      </c>
      <c r="C7997" s="1">
        <v>3</v>
      </c>
      <c r="D7997" s="1" t="s">
        <v>5999</v>
      </c>
      <c r="E7997" s="1">
        <v>14</v>
      </c>
      <c r="F7997" s="1" t="s">
        <v>8947</v>
      </c>
      <c r="G7997" s="1" t="s">
        <v>5834</v>
      </c>
      <c r="H7997" s="1" t="s">
        <v>8778</v>
      </c>
      <c r="I7997" s="1" t="b">
        <v>0</v>
      </c>
      <c r="J7997" s="1">
        <v>7</v>
      </c>
      <c r="K7997" s="1">
        <v>1</v>
      </c>
      <c r="L7997" s="1">
        <v>0</v>
      </c>
      <c r="M7997" s="1">
        <v>21</v>
      </c>
      <c r="N7997" s="1">
        <v>2.6854219948849098</v>
      </c>
      <c r="O7997" s="1" t="s">
        <v>8864</v>
      </c>
    </row>
    <row r="7998" spans="1:15" x14ac:dyDescent="0.3">
      <c r="A7998" s="1" t="s">
        <v>5701</v>
      </c>
      <c r="B7998" s="1" t="s">
        <v>5776</v>
      </c>
      <c r="C7998" s="1">
        <v>3</v>
      </c>
      <c r="D7998" s="1" t="s">
        <v>5999</v>
      </c>
      <c r="E7998" s="1">
        <v>14</v>
      </c>
      <c r="F7998" s="1" t="s">
        <v>8947</v>
      </c>
      <c r="G7998" s="1" t="s">
        <v>5834</v>
      </c>
      <c r="H7998" s="1" t="s">
        <v>8778</v>
      </c>
      <c r="I7998" s="1" t="b">
        <v>0</v>
      </c>
      <c r="J7998" s="1">
        <v>7</v>
      </c>
      <c r="K7998" s="1">
        <v>1</v>
      </c>
      <c r="L7998" s="1">
        <v>0</v>
      </c>
      <c r="M7998" s="1">
        <v>17</v>
      </c>
      <c r="N7998" s="1">
        <v>2.1739130434782599</v>
      </c>
      <c r="O7998" s="1" t="s">
        <v>8862</v>
      </c>
    </row>
    <row r="7999" spans="1:15" x14ac:dyDescent="0.3">
      <c r="A7999" s="1" t="s">
        <v>5701</v>
      </c>
      <c r="B7999" s="1" t="s">
        <v>5776</v>
      </c>
      <c r="C7999" s="1">
        <v>3</v>
      </c>
      <c r="D7999" s="1" t="s">
        <v>5999</v>
      </c>
      <c r="E7999" s="1">
        <v>14</v>
      </c>
      <c r="F7999" s="1" t="s">
        <v>8947</v>
      </c>
      <c r="G7999" s="1" t="s">
        <v>5801</v>
      </c>
      <c r="H7999" s="1" t="s">
        <v>8780</v>
      </c>
      <c r="I7999" s="1" t="b">
        <v>0</v>
      </c>
      <c r="J7999" s="1">
        <v>1</v>
      </c>
      <c r="K7999" s="1">
        <v>0</v>
      </c>
      <c r="L7999" s="1">
        <v>0</v>
      </c>
      <c r="M7999" s="1">
        <v>11</v>
      </c>
      <c r="N7999" s="1">
        <v>1.40664961636828</v>
      </c>
      <c r="O7999" s="1" t="s">
        <v>8781</v>
      </c>
    </row>
    <row r="8000" spans="1:15" x14ac:dyDescent="0.3">
      <c r="A8000" s="1" t="s">
        <v>5701</v>
      </c>
      <c r="B8000" s="1" t="s">
        <v>5776</v>
      </c>
      <c r="C8000" s="1">
        <v>3</v>
      </c>
      <c r="D8000" s="1" t="s">
        <v>5999</v>
      </c>
      <c r="E8000" s="1">
        <v>15</v>
      </c>
      <c r="F8000" s="1" t="s">
        <v>8948</v>
      </c>
      <c r="G8000" s="1" t="s">
        <v>5834</v>
      </c>
      <c r="H8000" s="1" t="s">
        <v>8778</v>
      </c>
      <c r="I8000" s="1" t="b">
        <v>0</v>
      </c>
      <c r="J8000" s="1">
        <v>7</v>
      </c>
      <c r="K8000" s="1">
        <v>1</v>
      </c>
      <c r="L8000" s="1">
        <v>0</v>
      </c>
      <c r="M8000" s="1">
        <v>263</v>
      </c>
      <c r="N8000" s="1">
        <v>21.789560894780401</v>
      </c>
      <c r="O8000" s="1" t="s">
        <v>8864</v>
      </c>
    </row>
    <row r="8001" spans="1:15" x14ac:dyDescent="0.3">
      <c r="A8001" s="1" t="s">
        <v>5701</v>
      </c>
      <c r="B8001" s="1" t="s">
        <v>5776</v>
      </c>
      <c r="C8001" s="1">
        <v>3</v>
      </c>
      <c r="D8001" s="1" t="s">
        <v>5999</v>
      </c>
      <c r="E8001" s="1">
        <v>15</v>
      </c>
      <c r="F8001" s="1" t="s">
        <v>8948</v>
      </c>
      <c r="G8001" s="1" t="s">
        <v>5801</v>
      </c>
      <c r="H8001" s="1" t="s">
        <v>8780</v>
      </c>
      <c r="I8001" s="1" t="b">
        <v>0</v>
      </c>
      <c r="J8001" s="1">
        <v>1</v>
      </c>
      <c r="K8001" s="1">
        <v>0</v>
      </c>
      <c r="L8001" s="1">
        <v>0</v>
      </c>
      <c r="M8001" s="1">
        <v>186</v>
      </c>
      <c r="N8001" s="1">
        <v>15.4101077050538</v>
      </c>
      <c r="O8001" s="1" t="s">
        <v>8781</v>
      </c>
    </row>
    <row r="8002" spans="1:15" x14ac:dyDescent="0.3">
      <c r="A8002" s="1" t="s">
        <v>5701</v>
      </c>
      <c r="B8002" s="1" t="s">
        <v>5776</v>
      </c>
      <c r="C8002" s="1">
        <v>3</v>
      </c>
      <c r="D8002" s="1" t="s">
        <v>5999</v>
      </c>
      <c r="E8002" s="1">
        <v>15</v>
      </c>
      <c r="F8002" s="1" t="s">
        <v>8948</v>
      </c>
      <c r="G8002" s="1" t="s">
        <v>5834</v>
      </c>
      <c r="H8002" s="1" t="s">
        <v>8778</v>
      </c>
      <c r="I8002" s="1" t="b">
        <v>0</v>
      </c>
      <c r="J8002" s="1">
        <v>7</v>
      </c>
      <c r="K8002" s="1">
        <v>1</v>
      </c>
      <c r="L8002" s="1">
        <v>0</v>
      </c>
      <c r="M8002" s="1">
        <v>130</v>
      </c>
      <c r="N8002" s="1">
        <v>10.7705053852526</v>
      </c>
      <c r="O8002" s="1" t="s">
        <v>8862</v>
      </c>
    </row>
    <row r="8003" spans="1:15" x14ac:dyDescent="0.3">
      <c r="A8003" s="1" t="s">
        <v>5701</v>
      </c>
      <c r="B8003" s="1" t="s">
        <v>5776</v>
      </c>
      <c r="C8003" s="1">
        <v>3</v>
      </c>
      <c r="D8003" s="1" t="s">
        <v>5999</v>
      </c>
      <c r="E8003" s="1">
        <v>15</v>
      </c>
      <c r="F8003" s="1" t="s">
        <v>8948</v>
      </c>
      <c r="G8003" s="1" t="s">
        <v>5810</v>
      </c>
      <c r="H8003" s="1" t="s">
        <v>8780</v>
      </c>
      <c r="I8003" s="1" t="b">
        <v>0</v>
      </c>
      <c r="J8003" s="1">
        <v>2</v>
      </c>
      <c r="K8003" s="1">
        <v>0</v>
      </c>
      <c r="L8003" s="1">
        <v>0</v>
      </c>
      <c r="M8003" s="1">
        <v>112</v>
      </c>
      <c r="N8003" s="1">
        <v>9.2792046396023196</v>
      </c>
      <c r="O8003" s="1" t="s">
        <v>8812</v>
      </c>
    </row>
    <row r="8004" spans="1:15" x14ac:dyDescent="0.3">
      <c r="A8004" s="1" t="s">
        <v>5701</v>
      </c>
      <c r="B8004" s="1" t="s">
        <v>5776</v>
      </c>
      <c r="C8004" s="1">
        <v>3</v>
      </c>
      <c r="D8004" s="1" t="s">
        <v>5999</v>
      </c>
      <c r="E8004" s="1">
        <v>15</v>
      </c>
      <c r="F8004" s="1" t="s">
        <v>8948</v>
      </c>
      <c r="G8004" s="1" t="s">
        <v>5834</v>
      </c>
      <c r="H8004" s="1" t="s">
        <v>8778</v>
      </c>
      <c r="I8004" s="1" t="b">
        <v>0</v>
      </c>
      <c r="J8004" s="1">
        <v>7</v>
      </c>
      <c r="K8004" s="1">
        <v>1</v>
      </c>
      <c r="L8004" s="1">
        <v>0</v>
      </c>
      <c r="M8004" s="1">
        <v>101</v>
      </c>
      <c r="N8004" s="1">
        <v>8.3678541839270899</v>
      </c>
      <c r="O8004" s="1" t="s">
        <v>8867</v>
      </c>
    </row>
    <row r="8005" spans="1:15" x14ac:dyDescent="0.3">
      <c r="A8005" s="1" t="s">
        <v>5701</v>
      </c>
      <c r="B8005" s="1" t="s">
        <v>5776</v>
      </c>
      <c r="C8005" s="1">
        <v>3</v>
      </c>
      <c r="D8005" s="1" t="s">
        <v>5999</v>
      </c>
      <c r="E8005" s="1">
        <v>15</v>
      </c>
      <c r="F8005" s="1" t="s">
        <v>8948</v>
      </c>
      <c r="G8005" s="1" t="s">
        <v>5816</v>
      </c>
      <c r="H8005" s="1" t="s">
        <v>8780</v>
      </c>
      <c r="I8005" s="1" t="b">
        <v>0</v>
      </c>
      <c r="J8005" s="1">
        <v>3</v>
      </c>
      <c r="K8005" s="1">
        <v>0</v>
      </c>
      <c r="L8005" s="1">
        <v>0</v>
      </c>
      <c r="M8005" s="1">
        <v>76</v>
      </c>
      <c r="N8005" s="1">
        <v>6.2966031483015703</v>
      </c>
      <c r="O8005" s="1" t="s">
        <v>8851</v>
      </c>
    </row>
    <row r="8006" spans="1:15" x14ac:dyDescent="0.3">
      <c r="A8006" s="1" t="s">
        <v>5701</v>
      </c>
      <c r="B8006" s="1" t="s">
        <v>5776</v>
      </c>
      <c r="C8006" s="1">
        <v>3</v>
      </c>
      <c r="D8006" s="1" t="s">
        <v>5999</v>
      </c>
      <c r="E8006" s="1">
        <v>15</v>
      </c>
      <c r="F8006" s="1" t="s">
        <v>8948</v>
      </c>
      <c r="G8006" s="1" t="s">
        <v>5814</v>
      </c>
      <c r="H8006" s="1" t="s">
        <v>8780</v>
      </c>
      <c r="I8006" s="1" t="b">
        <v>1</v>
      </c>
      <c r="J8006" s="1">
        <v>0</v>
      </c>
      <c r="K8006" s="1">
        <v>0</v>
      </c>
      <c r="L8006" s="1">
        <v>0</v>
      </c>
      <c r="M8006" s="1">
        <v>49</v>
      </c>
      <c r="N8006" s="1">
        <v>4.0596520298260099</v>
      </c>
      <c r="O8006" s="1" t="s">
        <v>8786</v>
      </c>
    </row>
    <row r="8007" spans="1:15" x14ac:dyDescent="0.3">
      <c r="A8007" s="1" t="s">
        <v>5701</v>
      </c>
      <c r="B8007" s="1" t="s">
        <v>5776</v>
      </c>
      <c r="C8007" s="1">
        <v>3</v>
      </c>
      <c r="D8007" s="1" t="s">
        <v>5999</v>
      </c>
      <c r="E8007" s="1">
        <v>15</v>
      </c>
      <c r="F8007" s="1" t="s">
        <v>8948</v>
      </c>
      <c r="G8007" s="1" t="s">
        <v>5834</v>
      </c>
      <c r="H8007" s="1" t="s">
        <v>8782</v>
      </c>
      <c r="I8007" s="1" t="b">
        <v>0</v>
      </c>
      <c r="J8007" s="1">
        <v>8</v>
      </c>
      <c r="K8007" s="1">
        <v>2</v>
      </c>
      <c r="L8007" s="1">
        <v>0</v>
      </c>
      <c r="M8007" s="1">
        <v>38</v>
      </c>
      <c r="N8007" s="1">
        <v>3.1483015741507798</v>
      </c>
      <c r="O8007" s="1" t="s">
        <v>8863</v>
      </c>
    </row>
    <row r="8008" spans="1:15" x14ac:dyDescent="0.3">
      <c r="A8008" s="1" t="s">
        <v>5701</v>
      </c>
      <c r="B8008" s="1" t="s">
        <v>5776</v>
      </c>
      <c r="C8008" s="1">
        <v>3</v>
      </c>
      <c r="D8008" s="1" t="s">
        <v>5999</v>
      </c>
      <c r="E8008" s="1">
        <v>15</v>
      </c>
      <c r="F8008" s="1" t="s">
        <v>8948</v>
      </c>
      <c r="G8008" s="1" t="s">
        <v>5876</v>
      </c>
      <c r="H8008" s="1" t="s">
        <v>8780</v>
      </c>
      <c r="I8008" s="1" t="b">
        <v>0</v>
      </c>
      <c r="J8008" s="1">
        <v>4</v>
      </c>
      <c r="K8008" s="1">
        <v>0</v>
      </c>
      <c r="L8008" s="1">
        <v>0</v>
      </c>
      <c r="M8008" s="1">
        <v>36</v>
      </c>
      <c r="N8008" s="1">
        <v>2.9826014913007399</v>
      </c>
      <c r="O8008" s="1" t="s">
        <v>8799</v>
      </c>
    </row>
    <row r="8009" spans="1:15" x14ac:dyDescent="0.3">
      <c r="A8009" s="1" t="s">
        <v>5701</v>
      </c>
      <c r="B8009" s="1" t="s">
        <v>5776</v>
      </c>
      <c r="C8009" s="1">
        <v>3</v>
      </c>
      <c r="D8009" s="1" t="s">
        <v>5999</v>
      </c>
      <c r="E8009" s="1">
        <v>15</v>
      </c>
      <c r="F8009" s="1" t="s">
        <v>8948</v>
      </c>
      <c r="G8009" s="1" t="s">
        <v>5834</v>
      </c>
      <c r="H8009" s="1" t="s">
        <v>8784</v>
      </c>
      <c r="I8009" s="1" t="b">
        <v>0</v>
      </c>
      <c r="J8009" s="1">
        <v>7</v>
      </c>
      <c r="K8009" s="1">
        <v>1</v>
      </c>
      <c r="L8009" s="1">
        <v>0</v>
      </c>
      <c r="M8009" s="1">
        <v>19</v>
      </c>
      <c r="N8009" s="1">
        <v>1.5741507870753899</v>
      </c>
      <c r="O8009" s="1" t="s">
        <v>8882</v>
      </c>
    </row>
    <row r="8010" spans="1:15" x14ac:dyDescent="0.3">
      <c r="A8010" s="1" t="s">
        <v>5701</v>
      </c>
      <c r="B8010" s="1" t="s">
        <v>5776</v>
      </c>
      <c r="C8010" s="1">
        <v>3</v>
      </c>
      <c r="D8010" s="1" t="s">
        <v>5999</v>
      </c>
      <c r="E8010" s="1">
        <v>15</v>
      </c>
      <c r="F8010" s="1" t="s">
        <v>8948</v>
      </c>
      <c r="G8010" s="1" t="s">
        <v>5840</v>
      </c>
      <c r="H8010" s="1" t="s">
        <v>8780</v>
      </c>
      <c r="I8010" s="1" t="b">
        <v>0</v>
      </c>
      <c r="J8010" s="1">
        <v>5</v>
      </c>
      <c r="K8010" s="1">
        <v>0</v>
      </c>
      <c r="L8010" s="1">
        <v>0</v>
      </c>
      <c r="M8010" s="1">
        <v>16</v>
      </c>
      <c r="N8010" s="1">
        <v>1.3256006628003301</v>
      </c>
      <c r="O8010" s="1" t="s">
        <v>8807</v>
      </c>
    </row>
    <row r="8011" spans="1:15" x14ac:dyDescent="0.3">
      <c r="A8011" s="1" t="s">
        <v>5701</v>
      </c>
      <c r="B8011" s="1" t="s">
        <v>5776</v>
      </c>
      <c r="C8011" s="1">
        <v>3</v>
      </c>
      <c r="D8011" s="1" t="s">
        <v>5999</v>
      </c>
      <c r="E8011" s="1">
        <v>15</v>
      </c>
      <c r="F8011" s="1" t="s">
        <v>8948</v>
      </c>
      <c r="G8011" s="1" t="s">
        <v>5801</v>
      </c>
      <c r="H8011" s="1" t="s">
        <v>8780</v>
      </c>
      <c r="I8011" s="1" t="b">
        <v>0</v>
      </c>
      <c r="J8011" s="1">
        <v>1</v>
      </c>
      <c r="K8011" s="1">
        <v>0</v>
      </c>
      <c r="L8011" s="1">
        <v>1</v>
      </c>
      <c r="M8011" s="1">
        <v>15</v>
      </c>
      <c r="N8011" s="1">
        <v>1.2427506213753099</v>
      </c>
      <c r="O8011" s="1" t="s">
        <v>8820</v>
      </c>
    </row>
    <row r="8012" spans="1:15" x14ac:dyDescent="0.3">
      <c r="A8012" s="1" t="s">
        <v>5701</v>
      </c>
      <c r="B8012" s="1" t="s">
        <v>5776</v>
      </c>
      <c r="C8012" s="1">
        <v>3</v>
      </c>
      <c r="D8012" s="1" t="s">
        <v>5999</v>
      </c>
      <c r="E8012" s="1">
        <v>16</v>
      </c>
      <c r="F8012" s="1" t="s">
        <v>8949</v>
      </c>
      <c r="G8012" s="1" t="s">
        <v>5834</v>
      </c>
      <c r="H8012" s="1" t="s">
        <v>8778</v>
      </c>
      <c r="I8012" s="1" t="b">
        <v>0</v>
      </c>
      <c r="J8012" s="1">
        <v>7</v>
      </c>
      <c r="K8012" s="1">
        <v>1</v>
      </c>
      <c r="L8012" s="1">
        <v>0</v>
      </c>
      <c r="M8012" s="1">
        <v>315</v>
      </c>
      <c r="N8012" s="1">
        <v>45.918367346938702</v>
      </c>
      <c r="O8012" s="1" t="s">
        <v>8862</v>
      </c>
    </row>
    <row r="8013" spans="1:15" x14ac:dyDescent="0.3">
      <c r="A8013" s="1" t="s">
        <v>5701</v>
      </c>
      <c r="B8013" s="1" t="s">
        <v>5776</v>
      </c>
      <c r="C8013" s="1">
        <v>3</v>
      </c>
      <c r="D8013" s="1" t="s">
        <v>5999</v>
      </c>
      <c r="E8013" s="1">
        <v>16</v>
      </c>
      <c r="F8013" s="1" t="s">
        <v>8949</v>
      </c>
      <c r="G8013" s="1" t="s">
        <v>5876</v>
      </c>
      <c r="H8013" s="1" t="s">
        <v>8780</v>
      </c>
      <c r="I8013" s="1" t="b">
        <v>0</v>
      </c>
      <c r="J8013" s="1">
        <v>4</v>
      </c>
      <c r="K8013" s="1">
        <v>0</v>
      </c>
      <c r="L8013" s="1">
        <v>0</v>
      </c>
      <c r="M8013" s="1">
        <v>299</v>
      </c>
      <c r="N8013" s="1">
        <v>43.586005830903702</v>
      </c>
      <c r="O8013" s="1" t="s">
        <v>8799</v>
      </c>
    </row>
    <row r="8014" spans="1:15" x14ac:dyDescent="0.3">
      <c r="A8014" s="1" t="s">
        <v>5701</v>
      </c>
      <c r="B8014" s="1" t="s">
        <v>5776</v>
      </c>
      <c r="C8014" s="1">
        <v>3</v>
      </c>
      <c r="D8014" s="1" t="s">
        <v>5999</v>
      </c>
      <c r="E8014" s="1">
        <v>16</v>
      </c>
      <c r="F8014" s="1" t="s">
        <v>8949</v>
      </c>
      <c r="G8014" s="1" t="s">
        <v>5834</v>
      </c>
      <c r="H8014" s="1" t="s">
        <v>8782</v>
      </c>
      <c r="I8014" s="1" t="b">
        <v>0</v>
      </c>
      <c r="J8014" s="1">
        <v>8</v>
      </c>
      <c r="K8014" s="1">
        <v>2</v>
      </c>
      <c r="L8014" s="1">
        <v>0</v>
      </c>
      <c r="M8014" s="1">
        <v>26</v>
      </c>
      <c r="N8014" s="1">
        <v>3.79008746355685</v>
      </c>
      <c r="O8014" s="1" t="s">
        <v>8950</v>
      </c>
    </row>
    <row r="8015" spans="1:15" x14ac:dyDescent="0.3">
      <c r="A8015" s="1" t="s">
        <v>5701</v>
      </c>
      <c r="B8015" s="1" t="s">
        <v>5776</v>
      </c>
      <c r="C8015" s="1">
        <v>3</v>
      </c>
      <c r="D8015" s="1" t="s">
        <v>5999</v>
      </c>
      <c r="E8015" s="1">
        <v>16</v>
      </c>
      <c r="F8015" s="1" t="s">
        <v>8949</v>
      </c>
      <c r="G8015" s="1" t="s">
        <v>5803</v>
      </c>
      <c r="H8015" s="1" t="s">
        <v>8778</v>
      </c>
      <c r="I8015" s="1" t="b">
        <v>0</v>
      </c>
      <c r="J8015" s="1">
        <v>0</v>
      </c>
      <c r="K8015" s="1">
        <v>1</v>
      </c>
      <c r="L8015" s="1">
        <v>0</v>
      </c>
      <c r="M8015" s="1">
        <v>13</v>
      </c>
      <c r="N8015" s="1">
        <v>1.8950437317784199</v>
      </c>
      <c r="O8015" s="1" t="s">
        <v>8779</v>
      </c>
    </row>
    <row r="8016" spans="1:15" x14ac:dyDescent="0.3">
      <c r="A8016" s="1" t="s">
        <v>5701</v>
      </c>
      <c r="B8016" s="1" t="s">
        <v>5776</v>
      </c>
      <c r="C8016" s="1">
        <v>3</v>
      </c>
      <c r="D8016" s="1" t="s">
        <v>5999</v>
      </c>
      <c r="E8016" s="1">
        <v>17</v>
      </c>
      <c r="F8016" s="1" t="s">
        <v>8951</v>
      </c>
      <c r="G8016" s="1" t="s">
        <v>5834</v>
      </c>
      <c r="H8016" s="1" t="s">
        <v>8782</v>
      </c>
      <c r="I8016" s="1" t="b">
        <v>0</v>
      </c>
      <c r="J8016" s="1">
        <v>8</v>
      </c>
      <c r="K8016" s="1">
        <v>2</v>
      </c>
      <c r="L8016" s="1">
        <v>0</v>
      </c>
      <c r="M8016" s="1">
        <v>534</v>
      </c>
      <c r="N8016" s="1">
        <v>42.180094786729804</v>
      </c>
      <c r="O8016" s="1" t="s">
        <v>8950</v>
      </c>
    </row>
    <row r="8017" spans="1:15" x14ac:dyDescent="0.3">
      <c r="A8017" s="1" t="s">
        <v>5701</v>
      </c>
      <c r="B8017" s="1" t="s">
        <v>5776</v>
      </c>
      <c r="C8017" s="1">
        <v>3</v>
      </c>
      <c r="D8017" s="1" t="s">
        <v>5999</v>
      </c>
      <c r="E8017" s="1">
        <v>17</v>
      </c>
      <c r="F8017" s="1" t="s">
        <v>8951</v>
      </c>
      <c r="G8017" s="1" t="s">
        <v>5834</v>
      </c>
      <c r="H8017" s="1" t="s">
        <v>8778</v>
      </c>
      <c r="I8017" s="1" t="b">
        <v>0</v>
      </c>
      <c r="J8017" s="1">
        <v>7</v>
      </c>
      <c r="K8017" s="1">
        <v>1</v>
      </c>
      <c r="L8017" s="1">
        <v>0</v>
      </c>
      <c r="M8017" s="1">
        <v>470</v>
      </c>
      <c r="N8017" s="1">
        <v>37.124802527646096</v>
      </c>
      <c r="O8017" s="1" t="s">
        <v>8862</v>
      </c>
    </row>
    <row r="8018" spans="1:15" x14ac:dyDescent="0.3">
      <c r="A8018" s="1" t="s">
        <v>5701</v>
      </c>
      <c r="B8018" s="1" t="s">
        <v>5776</v>
      </c>
      <c r="C8018" s="1">
        <v>3</v>
      </c>
      <c r="D8018" s="1" t="s">
        <v>5999</v>
      </c>
      <c r="E8018" s="1">
        <v>17</v>
      </c>
      <c r="F8018" s="1" t="s">
        <v>8951</v>
      </c>
      <c r="G8018" s="1" t="s">
        <v>5834</v>
      </c>
      <c r="H8018" s="1" t="s">
        <v>8780</v>
      </c>
      <c r="I8018" s="1" t="b">
        <v>0</v>
      </c>
      <c r="J8018" s="1">
        <v>6</v>
      </c>
      <c r="K8018" s="1">
        <v>0</v>
      </c>
      <c r="L8018" s="1">
        <v>0</v>
      </c>
      <c r="M8018" s="1">
        <v>57</v>
      </c>
      <c r="N8018" s="1">
        <v>4.5023696682464402</v>
      </c>
      <c r="O8018" s="1" t="s">
        <v>8952</v>
      </c>
    </row>
    <row r="8019" spans="1:15" x14ac:dyDescent="0.3">
      <c r="A8019" s="1" t="s">
        <v>5701</v>
      </c>
      <c r="B8019" s="1" t="s">
        <v>5776</v>
      </c>
      <c r="C8019" s="1">
        <v>3</v>
      </c>
      <c r="D8019" s="1" t="s">
        <v>5999</v>
      </c>
      <c r="E8019" s="1">
        <v>17</v>
      </c>
      <c r="F8019" s="1" t="s">
        <v>8951</v>
      </c>
      <c r="G8019" s="1" t="s">
        <v>5834</v>
      </c>
      <c r="H8019" s="1" t="s">
        <v>8782</v>
      </c>
      <c r="I8019" s="1" t="b">
        <v>0</v>
      </c>
      <c r="J8019" s="1">
        <v>8</v>
      </c>
      <c r="K8019" s="1">
        <v>2</v>
      </c>
      <c r="L8019" s="1">
        <v>0</v>
      </c>
      <c r="M8019" s="1">
        <v>38</v>
      </c>
      <c r="N8019" s="1">
        <v>3.0015797788309602</v>
      </c>
      <c r="O8019" s="1" t="s">
        <v>8953</v>
      </c>
    </row>
    <row r="8020" spans="1:15" x14ac:dyDescent="0.3">
      <c r="A8020" s="1" t="s">
        <v>5701</v>
      </c>
      <c r="B8020" s="1" t="s">
        <v>5776</v>
      </c>
      <c r="C8020" s="1">
        <v>3</v>
      </c>
      <c r="D8020" s="1" t="s">
        <v>5999</v>
      </c>
      <c r="E8020" s="1">
        <v>17</v>
      </c>
      <c r="F8020" s="1" t="s">
        <v>8951</v>
      </c>
      <c r="G8020" s="1" t="s">
        <v>5834</v>
      </c>
      <c r="H8020" s="1" t="s">
        <v>8782</v>
      </c>
      <c r="I8020" s="1" t="b">
        <v>0</v>
      </c>
      <c r="J8020" s="1">
        <v>7</v>
      </c>
      <c r="K8020" s="1">
        <v>2</v>
      </c>
      <c r="L8020" s="1">
        <v>0</v>
      </c>
      <c r="M8020" s="1">
        <v>27</v>
      </c>
      <c r="N8020" s="1">
        <v>2.1327014218009399</v>
      </c>
      <c r="O8020" s="1" t="s">
        <v>8954</v>
      </c>
    </row>
    <row r="8021" spans="1:15" x14ac:dyDescent="0.3">
      <c r="A8021" s="1" t="s">
        <v>5701</v>
      </c>
      <c r="B8021" s="1" t="s">
        <v>5776</v>
      </c>
      <c r="C8021" s="1">
        <v>3</v>
      </c>
      <c r="D8021" s="1" t="s">
        <v>5999</v>
      </c>
      <c r="E8021" s="1">
        <v>17</v>
      </c>
      <c r="F8021" s="1" t="s">
        <v>8951</v>
      </c>
      <c r="G8021" s="1" t="s">
        <v>5876</v>
      </c>
      <c r="H8021" s="1" t="s">
        <v>8780</v>
      </c>
      <c r="I8021" s="1" t="b">
        <v>0</v>
      </c>
      <c r="J8021" s="1">
        <v>4</v>
      </c>
      <c r="K8021" s="1">
        <v>0</v>
      </c>
      <c r="L8021" s="1">
        <v>0</v>
      </c>
      <c r="M8021" s="1">
        <v>22</v>
      </c>
      <c r="N8021" s="1">
        <v>1.7377567140600301</v>
      </c>
      <c r="O8021" s="1" t="s">
        <v>8799</v>
      </c>
    </row>
    <row r="8022" spans="1:15" x14ac:dyDescent="0.3">
      <c r="A8022" s="1" t="s">
        <v>5701</v>
      </c>
      <c r="B8022" s="1" t="s">
        <v>5776</v>
      </c>
      <c r="C8022" s="1">
        <v>3</v>
      </c>
      <c r="D8022" s="1" t="s">
        <v>5999</v>
      </c>
      <c r="E8022" s="1">
        <v>17</v>
      </c>
      <c r="F8022" s="1" t="s">
        <v>8951</v>
      </c>
      <c r="G8022" s="1" t="s">
        <v>5803</v>
      </c>
      <c r="H8022" s="1" t="s">
        <v>8778</v>
      </c>
      <c r="I8022" s="1" t="b">
        <v>0</v>
      </c>
      <c r="J8022" s="1">
        <v>0</v>
      </c>
      <c r="K8022" s="1">
        <v>1</v>
      </c>
      <c r="L8022" s="1">
        <v>0</v>
      </c>
      <c r="M8022" s="1">
        <v>18</v>
      </c>
      <c r="N8022" s="1">
        <v>1.4218009478672899</v>
      </c>
      <c r="O8022" s="1" t="s">
        <v>8779</v>
      </c>
    </row>
    <row r="8023" spans="1:15" x14ac:dyDescent="0.3">
      <c r="A8023" s="1" t="s">
        <v>5701</v>
      </c>
      <c r="B8023" s="1" t="s">
        <v>5776</v>
      </c>
      <c r="C8023" s="1">
        <v>3</v>
      </c>
      <c r="D8023" s="1" t="s">
        <v>5999</v>
      </c>
      <c r="E8023" s="1">
        <v>18</v>
      </c>
      <c r="F8023" s="1" t="s">
        <v>8955</v>
      </c>
      <c r="G8023" s="1" t="s">
        <v>5834</v>
      </c>
      <c r="H8023" s="1" t="s">
        <v>8778</v>
      </c>
      <c r="I8023" s="1" t="b">
        <v>0</v>
      </c>
      <c r="J8023" s="1">
        <v>7</v>
      </c>
      <c r="K8023" s="1">
        <v>1</v>
      </c>
      <c r="L8023" s="1">
        <v>0</v>
      </c>
      <c r="M8023" s="1">
        <v>826</v>
      </c>
      <c r="N8023" s="1">
        <v>69.237217099748506</v>
      </c>
      <c r="O8023" s="1" t="s">
        <v>8862</v>
      </c>
    </row>
    <row r="8024" spans="1:15" x14ac:dyDescent="0.3">
      <c r="A8024" s="1" t="s">
        <v>5701</v>
      </c>
      <c r="B8024" s="1" t="s">
        <v>5776</v>
      </c>
      <c r="C8024" s="1">
        <v>3</v>
      </c>
      <c r="D8024" s="1" t="s">
        <v>5999</v>
      </c>
      <c r="E8024" s="1">
        <v>18</v>
      </c>
      <c r="F8024" s="1" t="s">
        <v>8955</v>
      </c>
      <c r="G8024" s="1" t="s">
        <v>5801</v>
      </c>
      <c r="H8024" s="1" t="s">
        <v>8780</v>
      </c>
      <c r="I8024" s="1" t="b">
        <v>0</v>
      </c>
      <c r="J8024" s="1">
        <v>1</v>
      </c>
      <c r="K8024" s="1">
        <v>0</v>
      </c>
      <c r="L8024" s="1">
        <v>0</v>
      </c>
      <c r="M8024" s="1">
        <v>147</v>
      </c>
      <c r="N8024" s="1">
        <v>12.321877619446701</v>
      </c>
      <c r="O8024" s="1" t="s">
        <v>8781</v>
      </c>
    </row>
    <row r="8025" spans="1:15" x14ac:dyDescent="0.3">
      <c r="A8025" s="1" t="s">
        <v>5701</v>
      </c>
      <c r="B8025" s="1" t="s">
        <v>5776</v>
      </c>
      <c r="C8025" s="1">
        <v>3</v>
      </c>
      <c r="D8025" s="1" t="s">
        <v>5999</v>
      </c>
      <c r="E8025" s="1">
        <v>18</v>
      </c>
      <c r="F8025" s="1" t="s">
        <v>8955</v>
      </c>
      <c r="G8025" s="1" t="s">
        <v>5834</v>
      </c>
      <c r="H8025" s="1" t="s">
        <v>8782</v>
      </c>
      <c r="I8025" s="1" t="b">
        <v>0</v>
      </c>
      <c r="J8025" s="1">
        <v>8</v>
      </c>
      <c r="K8025" s="1">
        <v>2</v>
      </c>
      <c r="L8025" s="1">
        <v>0</v>
      </c>
      <c r="M8025" s="1">
        <v>43</v>
      </c>
      <c r="N8025" s="1">
        <v>3.6043587594300002</v>
      </c>
      <c r="O8025" s="1" t="s">
        <v>8863</v>
      </c>
    </row>
    <row r="8026" spans="1:15" x14ac:dyDescent="0.3">
      <c r="A8026" s="1" t="s">
        <v>5701</v>
      </c>
      <c r="B8026" s="1" t="s">
        <v>5776</v>
      </c>
      <c r="C8026" s="1">
        <v>3</v>
      </c>
      <c r="D8026" s="1" t="s">
        <v>5999</v>
      </c>
      <c r="E8026" s="1">
        <v>18</v>
      </c>
      <c r="F8026" s="1" t="s">
        <v>8955</v>
      </c>
      <c r="G8026" s="1" t="s">
        <v>5803</v>
      </c>
      <c r="H8026" s="1" t="s">
        <v>8778</v>
      </c>
      <c r="I8026" s="1" t="b">
        <v>0</v>
      </c>
      <c r="J8026" s="1">
        <v>0</v>
      </c>
      <c r="K8026" s="1">
        <v>1</v>
      </c>
      <c r="L8026" s="1">
        <v>0</v>
      </c>
      <c r="M8026" s="1">
        <v>29</v>
      </c>
      <c r="N8026" s="1">
        <v>2.4308466051969799</v>
      </c>
      <c r="O8026" s="1" t="s">
        <v>8779</v>
      </c>
    </row>
    <row r="8027" spans="1:15" x14ac:dyDescent="0.3">
      <c r="A8027" s="1" t="s">
        <v>5701</v>
      </c>
      <c r="B8027" s="1" t="s">
        <v>5776</v>
      </c>
      <c r="C8027" s="1">
        <v>3</v>
      </c>
      <c r="D8027" s="1" t="s">
        <v>5999</v>
      </c>
      <c r="E8027" s="1">
        <v>18</v>
      </c>
      <c r="F8027" s="1" t="s">
        <v>8955</v>
      </c>
      <c r="G8027" s="1" t="s">
        <v>5814</v>
      </c>
      <c r="H8027" s="1" t="s">
        <v>8780</v>
      </c>
      <c r="I8027" s="1" t="b">
        <v>1</v>
      </c>
      <c r="J8027" s="1">
        <v>0</v>
      </c>
      <c r="K8027" s="1">
        <v>0</v>
      </c>
      <c r="L8027" s="1">
        <v>0</v>
      </c>
      <c r="M8027" s="1">
        <v>29</v>
      </c>
      <c r="N8027" s="1">
        <v>2.4308466051969799</v>
      </c>
      <c r="O8027" s="1" t="s">
        <v>8786</v>
      </c>
    </row>
    <row r="8028" spans="1:15" x14ac:dyDescent="0.3">
      <c r="A8028" s="1" t="s">
        <v>5701</v>
      </c>
      <c r="B8028" s="1" t="s">
        <v>5776</v>
      </c>
      <c r="C8028" s="1">
        <v>3</v>
      </c>
      <c r="D8028" s="1" t="s">
        <v>5999</v>
      </c>
      <c r="E8028" s="1">
        <v>18</v>
      </c>
      <c r="F8028" s="1" t="s">
        <v>8955</v>
      </c>
      <c r="G8028" s="1" t="s">
        <v>5834</v>
      </c>
      <c r="H8028" s="1" t="s">
        <v>8780</v>
      </c>
      <c r="I8028" s="1" t="b">
        <v>0</v>
      </c>
      <c r="J8028" s="1">
        <v>18</v>
      </c>
      <c r="K8028" s="1">
        <v>0</v>
      </c>
      <c r="L8028" s="1">
        <v>0</v>
      </c>
      <c r="M8028" s="1">
        <v>27</v>
      </c>
      <c r="N8028" s="1">
        <v>2.2632020117351201</v>
      </c>
      <c r="O8028" s="1" t="s">
        <v>8956</v>
      </c>
    </row>
    <row r="8029" spans="1:15" x14ac:dyDescent="0.3">
      <c r="A8029" s="1" t="s">
        <v>5701</v>
      </c>
      <c r="B8029" s="1" t="s">
        <v>5776</v>
      </c>
      <c r="C8029" s="1">
        <v>3</v>
      </c>
      <c r="D8029" s="1" t="s">
        <v>5999</v>
      </c>
      <c r="E8029" s="1">
        <v>18</v>
      </c>
      <c r="F8029" s="1" t="s">
        <v>8955</v>
      </c>
      <c r="G8029" s="1" t="s">
        <v>5834</v>
      </c>
      <c r="H8029" s="1" t="s">
        <v>8780</v>
      </c>
      <c r="I8029" s="1" t="b">
        <v>0</v>
      </c>
      <c r="J8029" s="1">
        <v>7</v>
      </c>
      <c r="K8029" s="1">
        <v>0</v>
      </c>
      <c r="L8029" s="1">
        <v>0</v>
      </c>
      <c r="M8029" s="1">
        <v>20</v>
      </c>
      <c r="N8029" s="1">
        <v>1.6764459346186</v>
      </c>
      <c r="O8029" s="1" t="s">
        <v>8803</v>
      </c>
    </row>
    <row r="8030" spans="1:15" x14ac:dyDescent="0.3">
      <c r="A8030" s="1" t="s">
        <v>5701</v>
      </c>
      <c r="B8030" s="1" t="s">
        <v>5776</v>
      </c>
      <c r="C8030" s="1">
        <v>3</v>
      </c>
      <c r="D8030" s="1" t="s">
        <v>5999</v>
      </c>
      <c r="E8030" s="1">
        <v>18</v>
      </c>
      <c r="F8030" s="1" t="s">
        <v>8955</v>
      </c>
      <c r="G8030" s="1" t="s">
        <v>5834</v>
      </c>
      <c r="H8030" s="1" t="s">
        <v>8778</v>
      </c>
      <c r="I8030" s="1" t="b">
        <v>0</v>
      </c>
      <c r="J8030" s="1">
        <v>7</v>
      </c>
      <c r="K8030" s="1">
        <v>1</v>
      </c>
      <c r="L8030" s="1">
        <v>0</v>
      </c>
      <c r="M8030" s="1">
        <v>12</v>
      </c>
      <c r="N8030" s="1">
        <v>1.00586756077116</v>
      </c>
      <c r="O8030" s="1" t="s">
        <v>8864</v>
      </c>
    </row>
    <row r="8031" spans="1:15" x14ac:dyDescent="0.3">
      <c r="A8031" s="1" t="s">
        <v>5701</v>
      </c>
      <c r="B8031" s="1" t="s">
        <v>5776</v>
      </c>
      <c r="C8031" s="1">
        <v>3</v>
      </c>
      <c r="D8031" s="1" t="s">
        <v>5999</v>
      </c>
      <c r="E8031" s="1">
        <v>19</v>
      </c>
      <c r="F8031" s="1" t="s">
        <v>8957</v>
      </c>
      <c r="G8031" s="1" t="s">
        <v>5834</v>
      </c>
      <c r="H8031" s="1" t="s">
        <v>8782</v>
      </c>
      <c r="I8031" s="1" t="b">
        <v>0</v>
      </c>
      <c r="J8031" s="1">
        <v>8</v>
      </c>
      <c r="K8031" s="1">
        <v>2</v>
      </c>
      <c r="L8031" s="1">
        <v>0</v>
      </c>
      <c r="M8031" s="1">
        <v>623</v>
      </c>
      <c r="N8031" s="1">
        <v>40.012845215157299</v>
      </c>
      <c r="O8031" s="1" t="s">
        <v>8863</v>
      </c>
    </row>
    <row r="8032" spans="1:15" x14ac:dyDescent="0.3">
      <c r="A8032" s="1" t="s">
        <v>5701</v>
      </c>
      <c r="B8032" s="1" t="s">
        <v>5776</v>
      </c>
      <c r="C8032" s="1">
        <v>3</v>
      </c>
      <c r="D8032" s="1" t="s">
        <v>5999</v>
      </c>
      <c r="E8032" s="1">
        <v>19</v>
      </c>
      <c r="F8032" s="1" t="s">
        <v>8957</v>
      </c>
      <c r="G8032" s="1" t="s">
        <v>5834</v>
      </c>
      <c r="H8032" s="1" t="s">
        <v>8780</v>
      </c>
      <c r="I8032" s="1" t="b">
        <v>0</v>
      </c>
      <c r="J8032" s="1">
        <v>7</v>
      </c>
      <c r="K8032" s="1">
        <v>0</v>
      </c>
      <c r="L8032" s="1">
        <v>0</v>
      </c>
      <c r="M8032" s="1">
        <v>375</v>
      </c>
      <c r="N8032" s="1">
        <v>24.0847784200385</v>
      </c>
      <c r="O8032" s="1" t="s">
        <v>8803</v>
      </c>
    </row>
    <row r="8033" spans="1:15" x14ac:dyDescent="0.3">
      <c r="A8033" s="1" t="s">
        <v>5701</v>
      </c>
      <c r="B8033" s="1" t="s">
        <v>5776</v>
      </c>
      <c r="C8033" s="1">
        <v>3</v>
      </c>
      <c r="D8033" s="1" t="s">
        <v>5999</v>
      </c>
      <c r="E8033" s="1">
        <v>19</v>
      </c>
      <c r="F8033" s="1" t="s">
        <v>8957</v>
      </c>
      <c r="G8033" s="1" t="s">
        <v>5834</v>
      </c>
      <c r="H8033" s="1" t="s">
        <v>8778</v>
      </c>
      <c r="I8033" s="1" t="b">
        <v>0</v>
      </c>
      <c r="J8033" s="1">
        <v>7</v>
      </c>
      <c r="K8033" s="1">
        <v>1</v>
      </c>
      <c r="L8033" s="1">
        <v>0</v>
      </c>
      <c r="M8033" s="1">
        <v>134</v>
      </c>
      <c r="N8033" s="1">
        <v>8.6062941554271006</v>
      </c>
      <c r="O8033" s="1" t="s">
        <v>8864</v>
      </c>
    </row>
    <row r="8034" spans="1:15" x14ac:dyDescent="0.3">
      <c r="A8034" s="1" t="s">
        <v>5701</v>
      </c>
      <c r="B8034" s="1" t="s">
        <v>5776</v>
      </c>
      <c r="C8034" s="1">
        <v>3</v>
      </c>
      <c r="D8034" s="1" t="s">
        <v>5999</v>
      </c>
      <c r="E8034" s="1">
        <v>19</v>
      </c>
      <c r="F8034" s="1" t="s">
        <v>8957</v>
      </c>
      <c r="G8034" s="1" t="s">
        <v>5834</v>
      </c>
      <c r="H8034" s="1" t="s">
        <v>8778</v>
      </c>
      <c r="I8034" s="1" t="b">
        <v>0</v>
      </c>
      <c r="J8034" s="1">
        <v>7</v>
      </c>
      <c r="K8034" s="1">
        <v>1</v>
      </c>
      <c r="L8034" s="1">
        <v>0</v>
      </c>
      <c r="M8034" s="1">
        <v>74</v>
      </c>
      <c r="N8034" s="1">
        <v>4.75272960822093</v>
      </c>
      <c r="O8034" s="1" t="s">
        <v>8862</v>
      </c>
    </row>
    <row r="8035" spans="1:15" x14ac:dyDescent="0.3">
      <c r="A8035" s="1" t="s">
        <v>5701</v>
      </c>
      <c r="B8035" s="1" t="s">
        <v>5776</v>
      </c>
      <c r="C8035" s="1">
        <v>3</v>
      </c>
      <c r="D8035" s="1" t="s">
        <v>5999</v>
      </c>
      <c r="E8035" s="1">
        <v>19</v>
      </c>
      <c r="F8035" s="1" t="s">
        <v>8957</v>
      </c>
      <c r="G8035" s="1" t="s">
        <v>5801</v>
      </c>
      <c r="H8035" s="1" t="s">
        <v>8780</v>
      </c>
      <c r="I8035" s="1" t="b">
        <v>0</v>
      </c>
      <c r="J8035" s="1">
        <v>1</v>
      </c>
      <c r="K8035" s="1">
        <v>0</v>
      </c>
      <c r="L8035" s="1">
        <v>1</v>
      </c>
      <c r="M8035" s="1">
        <v>56</v>
      </c>
      <c r="N8035" s="1">
        <v>3.59666024405908</v>
      </c>
      <c r="O8035" s="1" t="s">
        <v>8820</v>
      </c>
    </row>
    <row r="8036" spans="1:15" x14ac:dyDescent="0.3">
      <c r="A8036" s="1" t="s">
        <v>5701</v>
      </c>
      <c r="B8036" s="1" t="s">
        <v>5776</v>
      </c>
      <c r="C8036" s="1">
        <v>3</v>
      </c>
      <c r="D8036" s="1" t="s">
        <v>5999</v>
      </c>
      <c r="E8036" s="1">
        <v>19</v>
      </c>
      <c r="F8036" s="1" t="s">
        <v>8957</v>
      </c>
      <c r="G8036" s="1" t="s">
        <v>5814</v>
      </c>
      <c r="H8036" s="1" t="s">
        <v>8780</v>
      </c>
      <c r="I8036" s="1" t="b">
        <v>1</v>
      </c>
      <c r="J8036" s="1">
        <v>0</v>
      </c>
      <c r="K8036" s="1">
        <v>0</v>
      </c>
      <c r="L8036" s="1">
        <v>0</v>
      </c>
      <c r="M8036" s="1">
        <v>39</v>
      </c>
      <c r="N8036" s="1">
        <v>2.5048169556839999</v>
      </c>
      <c r="O8036" s="1" t="s">
        <v>8786</v>
      </c>
    </row>
    <row r="8037" spans="1:15" x14ac:dyDescent="0.3">
      <c r="A8037" s="1" t="s">
        <v>5701</v>
      </c>
      <c r="B8037" s="1" t="s">
        <v>5776</v>
      </c>
      <c r="C8037" s="1">
        <v>3</v>
      </c>
      <c r="D8037" s="1" t="s">
        <v>5999</v>
      </c>
      <c r="E8037" s="1">
        <v>19</v>
      </c>
      <c r="F8037" s="1" t="s">
        <v>8957</v>
      </c>
      <c r="G8037" s="1" t="s">
        <v>5834</v>
      </c>
      <c r="H8037" s="1" t="s">
        <v>8782</v>
      </c>
      <c r="I8037" s="1" t="b">
        <v>0</v>
      </c>
      <c r="J8037" s="1">
        <v>7</v>
      </c>
      <c r="K8037" s="1">
        <v>2</v>
      </c>
      <c r="L8037" s="1">
        <v>0</v>
      </c>
      <c r="M8037" s="1">
        <v>32</v>
      </c>
      <c r="N8037" s="1">
        <v>2.0552344251766201</v>
      </c>
      <c r="O8037" s="1" t="s">
        <v>8788</v>
      </c>
    </row>
    <row r="8038" spans="1:15" x14ac:dyDescent="0.3">
      <c r="A8038" s="1" t="s">
        <v>5701</v>
      </c>
      <c r="B8038" s="1" t="s">
        <v>5776</v>
      </c>
      <c r="C8038" s="1">
        <v>3</v>
      </c>
      <c r="D8038" s="1" t="s">
        <v>5999</v>
      </c>
      <c r="E8038" s="1">
        <v>20</v>
      </c>
      <c r="F8038" s="1" t="s">
        <v>8958</v>
      </c>
      <c r="G8038" s="1" t="s">
        <v>5834</v>
      </c>
      <c r="H8038" s="1" t="s">
        <v>8778</v>
      </c>
      <c r="I8038" s="1" t="b">
        <v>0</v>
      </c>
      <c r="J8038" s="1">
        <v>7</v>
      </c>
      <c r="K8038" s="1">
        <v>1</v>
      </c>
      <c r="L8038" s="1">
        <v>0</v>
      </c>
      <c r="M8038" s="1">
        <v>674</v>
      </c>
      <c r="N8038" s="1">
        <v>63.227016885553397</v>
      </c>
      <c r="O8038" s="1" t="s">
        <v>8864</v>
      </c>
    </row>
    <row r="8039" spans="1:15" x14ac:dyDescent="0.3">
      <c r="A8039" s="1" t="s">
        <v>5701</v>
      </c>
      <c r="B8039" s="1" t="s">
        <v>5776</v>
      </c>
      <c r="C8039" s="1">
        <v>3</v>
      </c>
      <c r="D8039" s="1" t="s">
        <v>5999</v>
      </c>
      <c r="E8039" s="1">
        <v>20</v>
      </c>
      <c r="F8039" s="1" t="s">
        <v>8958</v>
      </c>
      <c r="G8039" s="1" t="s">
        <v>5834</v>
      </c>
      <c r="H8039" s="1" t="s">
        <v>8782</v>
      </c>
      <c r="I8039" s="1" t="b">
        <v>0</v>
      </c>
      <c r="J8039" s="1">
        <v>8</v>
      </c>
      <c r="K8039" s="1">
        <v>2</v>
      </c>
      <c r="L8039" s="1">
        <v>0</v>
      </c>
      <c r="M8039" s="1">
        <v>114</v>
      </c>
      <c r="N8039" s="1">
        <v>10.6941838649155</v>
      </c>
      <c r="O8039" s="1" t="s">
        <v>8863</v>
      </c>
    </row>
    <row r="8040" spans="1:15" x14ac:dyDescent="0.3">
      <c r="A8040" s="1" t="s">
        <v>5701</v>
      </c>
      <c r="B8040" s="1" t="s">
        <v>5776</v>
      </c>
      <c r="C8040" s="1">
        <v>3</v>
      </c>
      <c r="D8040" s="1" t="s">
        <v>5999</v>
      </c>
      <c r="E8040" s="1">
        <v>20</v>
      </c>
      <c r="F8040" s="1" t="s">
        <v>8958</v>
      </c>
      <c r="G8040" s="1" t="s">
        <v>5834</v>
      </c>
      <c r="H8040" s="1" t="s">
        <v>8778</v>
      </c>
      <c r="I8040" s="1" t="b">
        <v>0</v>
      </c>
      <c r="J8040" s="1">
        <v>14</v>
      </c>
      <c r="K8040" s="1">
        <v>1</v>
      </c>
      <c r="L8040" s="1">
        <v>15</v>
      </c>
      <c r="M8040" s="1">
        <v>92</v>
      </c>
      <c r="N8040" s="1">
        <v>8.6303939962476495</v>
      </c>
      <c r="O8040" s="1" t="e">
        <f>---tAcATAcAtacgCaAcA---AtcaATcAAt----tAA</f>
        <v>#NAME?</v>
      </c>
    </row>
    <row r="8041" spans="1:15" x14ac:dyDescent="0.3">
      <c r="A8041" s="1" t="s">
        <v>5701</v>
      </c>
      <c r="B8041" s="1" t="s">
        <v>5776</v>
      </c>
      <c r="C8041" s="1">
        <v>3</v>
      </c>
      <c r="D8041" s="1" t="s">
        <v>5999</v>
      </c>
      <c r="E8041" s="1">
        <v>20</v>
      </c>
      <c r="F8041" s="1" t="s">
        <v>8958</v>
      </c>
      <c r="G8041" s="1" t="s">
        <v>5803</v>
      </c>
      <c r="H8041" s="1" t="s">
        <v>8778</v>
      </c>
      <c r="I8041" s="1" t="b">
        <v>0</v>
      </c>
      <c r="J8041" s="1">
        <v>0</v>
      </c>
      <c r="K8041" s="1">
        <v>1</v>
      </c>
      <c r="L8041" s="1">
        <v>0</v>
      </c>
      <c r="M8041" s="1">
        <v>31</v>
      </c>
      <c r="N8041" s="1">
        <v>2.90806754221388</v>
      </c>
      <c r="O8041" s="1" t="s">
        <v>8787</v>
      </c>
    </row>
    <row r="8042" spans="1:15" x14ac:dyDescent="0.3">
      <c r="A8042" s="1" t="s">
        <v>5701</v>
      </c>
      <c r="B8042" s="1" t="s">
        <v>5776</v>
      </c>
      <c r="C8042" s="1">
        <v>3</v>
      </c>
      <c r="D8042" s="1" t="s">
        <v>5999</v>
      </c>
      <c r="E8042" s="1">
        <v>20</v>
      </c>
      <c r="F8042" s="1" t="s">
        <v>8958</v>
      </c>
      <c r="G8042" s="1" t="s">
        <v>5801</v>
      </c>
      <c r="H8042" s="1" t="s">
        <v>8780</v>
      </c>
      <c r="I8042" s="1" t="b">
        <v>0</v>
      </c>
      <c r="J8042" s="1">
        <v>1</v>
      </c>
      <c r="K8042" s="1">
        <v>0</v>
      </c>
      <c r="L8042" s="1">
        <v>1</v>
      </c>
      <c r="M8042" s="1">
        <v>24</v>
      </c>
      <c r="N8042" s="1">
        <v>2.2514071294559099</v>
      </c>
      <c r="O8042" s="1" t="s">
        <v>8820</v>
      </c>
    </row>
    <row r="8043" spans="1:15" x14ac:dyDescent="0.3">
      <c r="A8043" s="1" t="s">
        <v>5701</v>
      </c>
      <c r="B8043" s="1" t="s">
        <v>5776</v>
      </c>
      <c r="C8043" s="1">
        <v>3</v>
      </c>
      <c r="D8043" s="1" t="s">
        <v>5999</v>
      </c>
      <c r="E8043" s="1">
        <v>21</v>
      </c>
      <c r="F8043" s="1" t="s">
        <v>8959</v>
      </c>
      <c r="G8043" s="1" t="s">
        <v>5834</v>
      </c>
      <c r="H8043" s="1" t="s">
        <v>8778</v>
      </c>
      <c r="I8043" s="1" t="b">
        <v>0</v>
      </c>
      <c r="J8043" s="1">
        <v>14</v>
      </c>
      <c r="K8043" s="1">
        <v>1</v>
      </c>
      <c r="L8043" s="1">
        <v>15</v>
      </c>
      <c r="M8043" s="1">
        <v>978</v>
      </c>
      <c r="N8043" s="1">
        <v>92.789373814041696</v>
      </c>
      <c r="O8043" s="1" t="e">
        <f>---tAcATAcAtacgCaAcA---AtcaATcAAt----tAA</f>
        <v>#NAME?</v>
      </c>
    </row>
    <row r="8044" spans="1:15" x14ac:dyDescent="0.3">
      <c r="A8044" s="1" t="s">
        <v>5701</v>
      </c>
      <c r="B8044" s="1" t="s">
        <v>5776</v>
      </c>
      <c r="C8044" s="1">
        <v>3</v>
      </c>
      <c r="D8044" s="1" t="s">
        <v>5999</v>
      </c>
      <c r="E8044" s="1">
        <v>21</v>
      </c>
      <c r="F8044" s="1" t="s">
        <v>8959</v>
      </c>
      <c r="G8044" s="1" t="s">
        <v>5834</v>
      </c>
      <c r="H8044" s="1" t="s">
        <v>8778</v>
      </c>
      <c r="I8044" s="1" t="b">
        <v>0</v>
      </c>
      <c r="J8044" s="1">
        <v>7</v>
      </c>
      <c r="K8044" s="1">
        <v>1</v>
      </c>
      <c r="L8044" s="1">
        <v>0</v>
      </c>
      <c r="M8044" s="1">
        <v>28</v>
      </c>
      <c r="N8044" s="1">
        <v>2.65654648956356</v>
      </c>
      <c r="O8044" s="1" t="s">
        <v>8864</v>
      </c>
    </row>
    <row r="8045" spans="1:15" x14ac:dyDescent="0.3">
      <c r="A8045" s="1" t="s">
        <v>5701</v>
      </c>
      <c r="B8045" s="1" t="s">
        <v>5776</v>
      </c>
      <c r="C8045" s="1">
        <v>3</v>
      </c>
      <c r="D8045" s="1" t="s">
        <v>5999</v>
      </c>
      <c r="E8045" s="1">
        <v>22</v>
      </c>
      <c r="F8045" s="1" t="s">
        <v>8960</v>
      </c>
      <c r="G8045" s="1" t="s">
        <v>5801</v>
      </c>
      <c r="H8045" s="1" t="s">
        <v>8780</v>
      </c>
      <c r="I8045" s="1" t="b">
        <v>0</v>
      </c>
      <c r="J8045" s="1">
        <v>1</v>
      </c>
      <c r="K8045" s="1">
        <v>0</v>
      </c>
      <c r="L8045" s="1">
        <v>0</v>
      </c>
      <c r="M8045" s="1">
        <v>641</v>
      </c>
      <c r="N8045" s="1">
        <v>41.328175370728502</v>
      </c>
      <c r="O8045" s="1" t="s">
        <v>8781</v>
      </c>
    </row>
    <row r="8046" spans="1:15" x14ac:dyDescent="0.3">
      <c r="A8046" s="1" t="s">
        <v>5701</v>
      </c>
      <c r="B8046" s="1" t="s">
        <v>5776</v>
      </c>
      <c r="C8046" s="1">
        <v>3</v>
      </c>
      <c r="D8046" s="1" t="s">
        <v>5999</v>
      </c>
      <c r="E8046" s="1">
        <v>22</v>
      </c>
      <c r="F8046" s="1" t="s">
        <v>8960</v>
      </c>
      <c r="G8046" s="1" t="s">
        <v>5834</v>
      </c>
      <c r="H8046" s="1" t="s">
        <v>8778</v>
      </c>
      <c r="I8046" s="1" t="b">
        <v>0</v>
      </c>
      <c r="J8046" s="1">
        <v>7</v>
      </c>
      <c r="K8046" s="1">
        <v>1</v>
      </c>
      <c r="L8046" s="1">
        <v>0</v>
      </c>
      <c r="M8046" s="1">
        <v>576</v>
      </c>
      <c r="N8046" s="1">
        <v>37.137330754352</v>
      </c>
      <c r="O8046" s="1" t="s">
        <v>8864</v>
      </c>
    </row>
    <row r="8047" spans="1:15" x14ac:dyDescent="0.3">
      <c r="A8047" s="1" t="s">
        <v>5701</v>
      </c>
      <c r="B8047" s="1" t="s">
        <v>5776</v>
      </c>
      <c r="C8047" s="1">
        <v>3</v>
      </c>
      <c r="D8047" s="1" t="s">
        <v>5999</v>
      </c>
      <c r="E8047" s="1">
        <v>22</v>
      </c>
      <c r="F8047" s="1" t="s">
        <v>8960</v>
      </c>
      <c r="G8047" s="1" t="s">
        <v>5816</v>
      </c>
      <c r="H8047" s="1" t="s">
        <v>8780</v>
      </c>
      <c r="I8047" s="1" t="b">
        <v>0</v>
      </c>
      <c r="J8047" s="1">
        <v>3</v>
      </c>
      <c r="K8047" s="1">
        <v>0</v>
      </c>
      <c r="L8047" s="1">
        <v>0</v>
      </c>
      <c r="M8047" s="1">
        <v>55</v>
      </c>
      <c r="N8047" s="1">
        <v>3.5460992907801399</v>
      </c>
      <c r="O8047" s="1" t="s">
        <v>8851</v>
      </c>
    </row>
    <row r="8048" spans="1:15" x14ac:dyDescent="0.3">
      <c r="A8048" s="1" t="s">
        <v>5701</v>
      </c>
      <c r="B8048" s="1" t="s">
        <v>5776</v>
      </c>
      <c r="C8048" s="1">
        <v>3</v>
      </c>
      <c r="D8048" s="1" t="s">
        <v>5999</v>
      </c>
      <c r="E8048" s="1">
        <v>22</v>
      </c>
      <c r="F8048" s="1" t="s">
        <v>8960</v>
      </c>
      <c r="G8048" s="1" t="s">
        <v>5834</v>
      </c>
      <c r="H8048" s="1" t="s">
        <v>8782</v>
      </c>
      <c r="I8048" s="1" t="b">
        <v>0</v>
      </c>
      <c r="J8048" s="1">
        <v>8</v>
      </c>
      <c r="K8048" s="1">
        <v>2</v>
      </c>
      <c r="L8048" s="1">
        <v>0</v>
      </c>
      <c r="M8048" s="1">
        <v>45</v>
      </c>
      <c r="N8048" s="1">
        <v>2.9013539651837501</v>
      </c>
      <c r="O8048" s="1" t="s">
        <v>8863</v>
      </c>
    </row>
    <row r="8049" spans="1:15" x14ac:dyDescent="0.3">
      <c r="A8049" s="1" t="s">
        <v>5701</v>
      </c>
      <c r="B8049" s="1" t="s">
        <v>5776</v>
      </c>
      <c r="C8049" s="1">
        <v>3</v>
      </c>
      <c r="D8049" s="1" t="s">
        <v>5999</v>
      </c>
      <c r="E8049" s="1">
        <v>22</v>
      </c>
      <c r="F8049" s="1" t="s">
        <v>8960</v>
      </c>
      <c r="G8049" s="1" t="s">
        <v>5810</v>
      </c>
      <c r="H8049" s="1" t="s">
        <v>8780</v>
      </c>
      <c r="I8049" s="1" t="b">
        <v>0</v>
      </c>
      <c r="J8049" s="1">
        <v>2</v>
      </c>
      <c r="K8049" s="1">
        <v>0</v>
      </c>
      <c r="L8049" s="1">
        <v>0</v>
      </c>
      <c r="M8049" s="1">
        <v>32</v>
      </c>
      <c r="N8049" s="1">
        <v>2.0631850419084401</v>
      </c>
      <c r="O8049" s="1" t="s">
        <v>8812</v>
      </c>
    </row>
    <row r="8050" spans="1:15" x14ac:dyDescent="0.3">
      <c r="A8050" s="1" t="s">
        <v>5701</v>
      </c>
      <c r="B8050" s="1" t="s">
        <v>5776</v>
      </c>
      <c r="C8050" s="1">
        <v>3</v>
      </c>
      <c r="D8050" s="1" t="s">
        <v>5999</v>
      </c>
      <c r="E8050" s="1">
        <v>22</v>
      </c>
      <c r="F8050" s="1" t="s">
        <v>8960</v>
      </c>
      <c r="G8050" s="1" t="s">
        <v>5810</v>
      </c>
      <c r="H8050" s="1" t="s">
        <v>8780</v>
      </c>
      <c r="I8050" s="1" t="b">
        <v>0</v>
      </c>
      <c r="J8050" s="1">
        <v>2</v>
      </c>
      <c r="K8050" s="1">
        <v>0</v>
      </c>
      <c r="L8050" s="1">
        <v>0</v>
      </c>
      <c r="M8050" s="1">
        <v>28</v>
      </c>
      <c r="N8050" s="1">
        <v>1.80528691166989</v>
      </c>
      <c r="O8050" s="1" t="s">
        <v>8790</v>
      </c>
    </row>
    <row r="8051" spans="1:15" x14ac:dyDescent="0.3">
      <c r="A8051" s="1" t="s">
        <v>5701</v>
      </c>
      <c r="B8051" s="1" t="s">
        <v>5776</v>
      </c>
      <c r="C8051" s="1">
        <v>3</v>
      </c>
      <c r="D8051" s="1" t="s">
        <v>5999</v>
      </c>
      <c r="E8051" s="1">
        <v>22</v>
      </c>
      <c r="F8051" s="1" t="s">
        <v>8960</v>
      </c>
      <c r="G8051" s="1" t="s">
        <v>5803</v>
      </c>
      <c r="H8051" s="1" t="s">
        <v>8778</v>
      </c>
      <c r="I8051" s="1" t="b">
        <v>0</v>
      </c>
      <c r="J8051" s="1">
        <v>0</v>
      </c>
      <c r="K8051" s="1">
        <v>1</v>
      </c>
      <c r="L8051" s="1">
        <v>0</v>
      </c>
      <c r="M8051" s="1">
        <v>23</v>
      </c>
      <c r="N8051" s="1">
        <v>1.48291424887169</v>
      </c>
      <c r="O8051" s="1" t="s">
        <v>8787</v>
      </c>
    </row>
    <row r="8052" spans="1:15" x14ac:dyDescent="0.3">
      <c r="A8052" s="1" t="s">
        <v>5701</v>
      </c>
      <c r="B8052" s="1" t="s">
        <v>5776</v>
      </c>
      <c r="C8052" s="1">
        <v>3</v>
      </c>
      <c r="D8052" s="1" t="s">
        <v>5999</v>
      </c>
      <c r="E8052" s="1">
        <v>23</v>
      </c>
      <c r="F8052" s="1" t="s">
        <v>8961</v>
      </c>
      <c r="G8052" s="1" t="s">
        <v>5816</v>
      </c>
      <c r="H8052" s="1" t="s">
        <v>8780</v>
      </c>
      <c r="I8052" s="1" t="b">
        <v>0</v>
      </c>
      <c r="J8052" s="1">
        <v>3</v>
      </c>
      <c r="K8052" s="1">
        <v>0</v>
      </c>
      <c r="L8052" s="1">
        <v>0</v>
      </c>
      <c r="M8052" s="1">
        <v>717</v>
      </c>
      <c r="N8052" s="1">
        <v>44.534161490683204</v>
      </c>
      <c r="O8052" s="1" t="s">
        <v>8851</v>
      </c>
    </row>
    <row r="8053" spans="1:15" x14ac:dyDescent="0.3">
      <c r="A8053" s="1" t="s">
        <v>5701</v>
      </c>
      <c r="B8053" s="1" t="s">
        <v>5776</v>
      </c>
      <c r="C8053" s="1">
        <v>3</v>
      </c>
      <c r="D8053" s="1" t="s">
        <v>5999</v>
      </c>
      <c r="E8053" s="1">
        <v>23</v>
      </c>
      <c r="F8053" s="1" t="s">
        <v>8961</v>
      </c>
      <c r="G8053" s="1" t="s">
        <v>5834</v>
      </c>
      <c r="H8053" s="1" t="s">
        <v>8778</v>
      </c>
      <c r="I8053" s="1" t="b">
        <v>0</v>
      </c>
      <c r="J8053" s="1">
        <v>7</v>
      </c>
      <c r="K8053" s="1">
        <v>1</v>
      </c>
      <c r="L8053" s="1">
        <v>0</v>
      </c>
      <c r="M8053" s="1">
        <v>351</v>
      </c>
      <c r="N8053" s="1">
        <v>21.801242236024802</v>
      </c>
      <c r="O8053" s="1" t="s">
        <v>8864</v>
      </c>
    </row>
    <row r="8054" spans="1:15" x14ac:dyDescent="0.3">
      <c r="A8054" s="1" t="s">
        <v>5701</v>
      </c>
      <c r="B8054" s="1" t="s">
        <v>5776</v>
      </c>
      <c r="C8054" s="1">
        <v>3</v>
      </c>
      <c r="D8054" s="1" t="s">
        <v>5999</v>
      </c>
      <c r="E8054" s="1">
        <v>23</v>
      </c>
      <c r="F8054" s="1" t="s">
        <v>8961</v>
      </c>
      <c r="G8054" s="1" t="s">
        <v>5834</v>
      </c>
      <c r="H8054" s="1" t="s">
        <v>8782</v>
      </c>
      <c r="I8054" s="1" t="b">
        <v>0</v>
      </c>
      <c r="J8054" s="1">
        <v>8</v>
      </c>
      <c r="K8054" s="1">
        <v>2</v>
      </c>
      <c r="L8054" s="1">
        <v>0</v>
      </c>
      <c r="M8054" s="1">
        <v>131</v>
      </c>
      <c r="N8054" s="1">
        <v>8.13664596273291</v>
      </c>
      <c r="O8054" s="1" t="s">
        <v>8863</v>
      </c>
    </row>
    <row r="8055" spans="1:15" x14ac:dyDescent="0.3">
      <c r="A8055" s="1" t="s">
        <v>5701</v>
      </c>
      <c r="B8055" s="1" t="s">
        <v>5776</v>
      </c>
      <c r="C8055" s="1">
        <v>3</v>
      </c>
      <c r="D8055" s="1" t="s">
        <v>5999</v>
      </c>
      <c r="E8055" s="1">
        <v>23</v>
      </c>
      <c r="F8055" s="1" t="s">
        <v>8961</v>
      </c>
      <c r="G8055" s="1" t="s">
        <v>5834</v>
      </c>
      <c r="H8055" s="1" t="s">
        <v>8782</v>
      </c>
      <c r="I8055" s="1" t="b">
        <v>0</v>
      </c>
      <c r="J8055" s="1">
        <v>8</v>
      </c>
      <c r="K8055" s="1">
        <v>2</v>
      </c>
      <c r="L8055" s="1">
        <v>0</v>
      </c>
      <c r="M8055" s="1">
        <v>105</v>
      </c>
      <c r="N8055" s="1">
        <v>6.5217391304347796</v>
      </c>
      <c r="O8055" s="1" t="s">
        <v>8879</v>
      </c>
    </row>
    <row r="8056" spans="1:15" x14ac:dyDescent="0.3">
      <c r="A8056" s="1" t="s">
        <v>5701</v>
      </c>
      <c r="B8056" s="1" t="s">
        <v>5776</v>
      </c>
      <c r="C8056" s="1">
        <v>3</v>
      </c>
      <c r="D8056" s="1" t="s">
        <v>5999</v>
      </c>
      <c r="E8056" s="1">
        <v>23</v>
      </c>
      <c r="F8056" s="1" t="s">
        <v>8961</v>
      </c>
      <c r="G8056" s="1" t="s">
        <v>5801</v>
      </c>
      <c r="H8056" s="1" t="s">
        <v>8780</v>
      </c>
      <c r="I8056" s="1" t="b">
        <v>0</v>
      </c>
      <c r="J8056" s="1">
        <v>1</v>
      </c>
      <c r="K8056" s="1">
        <v>0</v>
      </c>
      <c r="L8056" s="1">
        <v>0</v>
      </c>
      <c r="M8056" s="1">
        <v>59</v>
      </c>
      <c r="N8056" s="1">
        <v>3.6645962732919202</v>
      </c>
      <c r="O8056" s="1" t="s">
        <v>8781</v>
      </c>
    </row>
    <row r="8057" spans="1:15" x14ac:dyDescent="0.3">
      <c r="A8057" s="1" t="s">
        <v>5701</v>
      </c>
      <c r="B8057" s="1" t="s">
        <v>5776</v>
      </c>
      <c r="C8057" s="1">
        <v>3</v>
      </c>
      <c r="D8057" s="1" t="s">
        <v>5999</v>
      </c>
      <c r="E8057" s="1">
        <v>23</v>
      </c>
      <c r="F8057" s="1" t="s">
        <v>8961</v>
      </c>
      <c r="G8057" s="1" t="s">
        <v>5801</v>
      </c>
      <c r="H8057" s="1" t="s">
        <v>8780</v>
      </c>
      <c r="I8057" s="1" t="b">
        <v>0</v>
      </c>
      <c r="J8057" s="1">
        <v>1</v>
      </c>
      <c r="K8057" s="1">
        <v>0</v>
      </c>
      <c r="L8057" s="1">
        <v>1</v>
      </c>
      <c r="M8057" s="1">
        <v>28</v>
      </c>
      <c r="N8057" s="1">
        <v>1.7391304347826</v>
      </c>
      <c r="O8057" s="1" t="s">
        <v>8820</v>
      </c>
    </row>
    <row r="8058" spans="1:15" x14ac:dyDescent="0.3">
      <c r="A8058" s="1" t="s">
        <v>5701</v>
      </c>
      <c r="B8058" s="1" t="s">
        <v>5776</v>
      </c>
      <c r="C8058" s="1">
        <v>3</v>
      </c>
      <c r="D8058" s="1" t="s">
        <v>5999</v>
      </c>
      <c r="E8058" s="1">
        <v>23</v>
      </c>
      <c r="F8058" s="1" t="s">
        <v>8961</v>
      </c>
      <c r="G8058" s="1" t="s">
        <v>5803</v>
      </c>
      <c r="H8058" s="1" t="s">
        <v>8778</v>
      </c>
      <c r="I8058" s="1" t="b">
        <v>0</v>
      </c>
      <c r="J8058" s="1">
        <v>0</v>
      </c>
      <c r="K8058" s="1">
        <v>1</v>
      </c>
      <c r="L8058" s="1">
        <v>0</v>
      </c>
      <c r="M8058" s="1">
        <v>21</v>
      </c>
      <c r="N8058" s="1">
        <v>1.3043478260869501</v>
      </c>
      <c r="O8058" s="1" t="s">
        <v>8787</v>
      </c>
    </row>
    <row r="8059" spans="1:15" x14ac:dyDescent="0.3">
      <c r="A8059" s="1" t="s">
        <v>5701</v>
      </c>
      <c r="B8059" s="1" t="s">
        <v>5776</v>
      </c>
      <c r="C8059" s="1">
        <v>3</v>
      </c>
      <c r="D8059" s="1" t="s">
        <v>5999</v>
      </c>
      <c r="E8059" s="1">
        <v>24</v>
      </c>
      <c r="F8059" s="1" t="s">
        <v>8962</v>
      </c>
      <c r="G8059" s="1" t="s">
        <v>5876</v>
      </c>
      <c r="H8059" s="1" t="s">
        <v>8780</v>
      </c>
      <c r="I8059" s="1" t="b">
        <v>0</v>
      </c>
      <c r="J8059" s="1">
        <v>4</v>
      </c>
      <c r="K8059" s="1">
        <v>0</v>
      </c>
      <c r="L8059" s="1">
        <v>0</v>
      </c>
      <c r="M8059" s="1">
        <v>595</v>
      </c>
      <c r="N8059" s="1">
        <v>38.8888888888888</v>
      </c>
      <c r="O8059" s="1" t="s">
        <v>8799</v>
      </c>
    </row>
    <row r="8060" spans="1:15" x14ac:dyDescent="0.3">
      <c r="A8060" s="1" t="s">
        <v>5701</v>
      </c>
      <c r="B8060" s="1" t="s">
        <v>5776</v>
      </c>
      <c r="C8060" s="1">
        <v>3</v>
      </c>
      <c r="D8060" s="1" t="s">
        <v>5999</v>
      </c>
      <c r="E8060" s="1">
        <v>24</v>
      </c>
      <c r="F8060" s="1" t="s">
        <v>8962</v>
      </c>
      <c r="G8060" s="1" t="s">
        <v>5834</v>
      </c>
      <c r="H8060" s="1" t="s">
        <v>8780</v>
      </c>
      <c r="I8060" s="1" t="b">
        <v>0</v>
      </c>
      <c r="J8060" s="1">
        <v>9</v>
      </c>
      <c r="K8060" s="1">
        <v>0</v>
      </c>
      <c r="L8060" s="1">
        <v>10</v>
      </c>
      <c r="M8060" s="1">
        <v>352</v>
      </c>
      <c r="N8060" s="1">
        <v>23.006535947712401</v>
      </c>
      <c r="O8060" s="1" t="s">
        <v>8963</v>
      </c>
    </row>
    <row r="8061" spans="1:15" x14ac:dyDescent="0.3">
      <c r="A8061" s="1" t="s">
        <v>5701</v>
      </c>
      <c r="B8061" s="1" t="s">
        <v>5776</v>
      </c>
      <c r="C8061" s="1">
        <v>3</v>
      </c>
      <c r="D8061" s="1" t="s">
        <v>5999</v>
      </c>
      <c r="E8061" s="1">
        <v>24</v>
      </c>
      <c r="F8061" s="1" t="s">
        <v>8962</v>
      </c>
      <c r="G8061" s="1" t="s">
        <v>5834</v>
      </c>
      <c r="H8061" s="1" t="s">
        <v>8778</v>
      </c>
      <c r="I8061" s="1" t="b">
        <v>0</v>
      </c>
      <c r="J8061" s="1">
        <v>7</v>
      </c>
      <c r="K8061" s="1">
        <v>1</v>
      </c>
      <c r="L8061" s="1">
        <v>0</v>
      </c>
      <c r="M8061" s="1">
        <v>127</v>
      </c>
      <c r="N8061" s="1">
        <v>8.3006535947712301</v>
      </c>
      <c r="O8061" s="1" t="s">
        <v>8862</v>
      </c>
    </row>
    <row r="8062" spans="1:15" x14ac:dyDescent="0.3">
      <c r="A8062" s="1" t="s">
        <v>5701</v>
      </c>
      <c r="B8062" s="1" t="s">
        <v>5776</v>
      </c>
      <c r="C8062" s="1">
        <v>3</v>
      </c>
      <c r="D8062" s="1" t="s">
        <v>5999</v>
      </c>
      <c r="E8062" s="1">
        <v>24</v>
      </c>
      <c r="F8062" s="1" t="s">
        <v>8962</v>
      </c>
      <c r="G8062" s="1" t="s">
        <v>5801</v>
      </c>
      <c r="H8062" s="1" t="s">
        <v>8780</v>
      </c>
      <c r="I8062" s="1" t="b">
        <v>0</v>
      </c>
      <c r="J8062" s="1">
        <v>1</v>
      </c>
      <c r="K8062" s="1">
        <v>0</v>
      </c>
      <c r="L8062" s="1">
        <v>0</v>
      </c>
      <c r="M8062" s="1">
        <v>84</v>
      </c>
      <c r="N8062" s="1">
        <v>5.4901960784313699</v>
      </c>
      <c r="O8062" s="1" t="s">
        <v>8781</v>
      </c>
    </row>
    <row r="8063" spans="1:15" x14ac:dyDescent="0.3">
      <c r="A8063" s="1" t="s">
        <v>5701</v>
      </c>
      <c r="B8063" s="1" t="s">
        <v>5776</v>
      </c>
      <c r="C8063" s="1">
        <v>3</v>
      </c>
      <c r="D8063" s="1" t="s">
        <v>5999</v>
      </c>
      <c r="E8063" s="1">
        <v>24</v>
      </c>
      <c r="F8063" s="1" t="s">
        <v>8962</v>
      </c>
      <c r="G8063" s="1" t="s">
        <v>5834</v>
      </c>
      <c r="H8063" s="1" t="s">
        <v>8780</v>
      </c>
      <c r="I8063" s="1" t="b">
        <v>0</v>
      </c>
      <c r="J8063" s="1">
        <v>12</v>
      </c>
      <c r="K8063" s="1">
        <v>0</v>
      </c>
      <c r="L8063" s="1">
        <v>0</v>
      </c>
      <c r="M8063" s="1">
        <v>74</v>
      </c>
      <c r="N8063" s="1">
        <v>4.8366013071895404</v>
      </c>
      <c r="O8063" s="1" t="s">
        <v>8874</v>
      </c>
    </row>
    <row r="8064" spans="1:15" x14ac:dyDescent="0.3">
      <c r="A8064" s="1" t="s">
        <v>5701</v>
      </c>
      <c r="B8064" s="1" t="s">
        <v>5776</v>
      </c>
      <c r="C8064" s="1">
        <v>3</v>
      </c>
      <c r="D8064" s="1" t="s">
        <v>5999</v>
      </c>
      <c r="E8064" s="1">
        <v>24</v>
      </c>
      <c r="F8064" s="1" t="s">
        <v>8962</v>
      </c>
      <c r="G8064" s="1" t="s">
        <v>5834</v>
      </c>
      <c r="H8064" s="1" t="s">
        <v>8778</v>
      </c>
      <c r="I8064" s="1" t="b">
        <v>0</v>
      </c>
      <c r="J8064" s="1">
        <v>7</v>
      </c>
      <c r="K8064" s="1">
        <v>1</v>
      </c>
      <c r="L8064" s="1">
        <v>0</v>
      </c>
      <c r="M8064" s="1">
        <v>71</v>
      </c>
      <c r="N8064" s="1">
        <v>4.6405228758169903</v>
      </c>
      <c r="O8064" s="1" t="s">
        <v>8864</v>
      </c>
    </row>
    <row r="8065" spans="1:15" x14ac:dyDescent="0.3">
      <c r="A8065" s="1" t="s">
        <v>5701</v>
      </c>
      <c r="B8065" s="1" t="s">
        <v>5776</v>
      </c>
      <c r="C8065" s="1">
        <v>3</v>
      </c>
      <c r="D8065" s="1" t="s">
        <v>5999</v>
      </c>
      <c r="E8065" s="1">
        <v>24</v>
      </c>
      <c r="F8065" s="1" t="s">
        <v>8962</v>
      </c>
      <c r="G8065" s="1" t="s">
        <v>5834</v>
      </c>
      <c r="H8065" s="1" t="s">
        <v>8782</v>
      </c>
      <c r="I8065" s="1" t="b">
        <v>0</v>
      </c>
      <c r="J8065" s="1">
        <v>8</v>
      </c>
      <c r="K8065" s="1">
        <v>2</v>
      </c>
      <c r="L8065" s="1">
        <v>0</v>
      </c>
      <c r="M8065" s="1">
        <v>34</v>
      </c>
      <c r="N8065" s="1">
        <v>2.2222222222222201</v>
      </c>
      <c r="O8065" s="1" t="s">
        <v>8863</v>
      </c>
    </row>
    <row r="8066" spans="1:15" x14ac:dyDescent="0.3">
      <c r="A8066" s="1" t="s">
        <v>5701</v>
      </c>
      <c r="B8066" s="1" t="s">
        <v>5776</v>
      </c>
      <c r="C8066" s="1">
        <v>3</v>
      </c>
      <c r="D8066" s="1" t="s">
        <v>5999</v>
      </c>
      <c r="E8066" s="1">
        <v>24</v>
      </c>
      <c r="F8066" s="1" t="s">
        <v>8962</v>
      </c>
      <c r="G8066" s="1" t="s">
        <v>5840</v>
      </c>
      <c r="H8066" s="1" t="s">
        <v>8780</v>
      </c>
      <c r="I8066" s="1" t="b">
        <v>0</v>
      </c>
      <c r="J8066" s="1">
        <v>5</v>
      </c>
      <c r="K8066" s="1">
        <v>0</v>
      </c>
      <c r="L8066" s="1">
        <v>0</v>
      </c>
      <c r="M8066" s="1">
        <v>25</v>
      </c>
      <c r="N8066" s="1">
        <v>1.63398692810457</v>
      </c>
      <c r="O8066" s="1" t="s">
        <v>8807</v>
      </c>
    </row>
    <row r="8067" spans="1:15" x14ac:dyDescent="0.3">
      <c r="A8067" s="1" t="s">
        <v>5701</v>
      </c>
      <c r="B8067" s="1" t="s">
        <v>5776</v>
      </c>
      <c r="C8067" s="1">
        <v>3</v>
      </c>
      <c r="D8067" s="1" t="s">
        <v>5999</v>
      </c>
      <c r="E8067" s="1">
        <v>24</v>
      </c>
      <c r="F8067" s="1" t="s">
        <v>8962</v>
      </c>
      <c r="G8067" s="1" t="s">
        <v>5810</v>
      </c>
      <c r="H8067" s="1" t="s">
        <v>8780</v>
      </c>
      <c r="I8067" s="1" t="b">
        <v>0</v>
      </c>
      <c r="J8067" s="1">
        <v>2</v>
      </c>
      <c r="K8067" s="1">
        <v>0</v>
      </c>
      <c r="L8067" s="1">
        <v>1</v>
      </c>
      <c r="M8067" s="1">
        <v>18</v>
      </c>
      <c r="N8067" s="1">
        <v>1.1764705882352899</v>
      </c>
      <c r="O8067" s="1" t="s">
        <v>8886</v>
      </c>
    </row>
    <row r="8068" spans="1:15" x14ac:dyDescent="0.3">
      <c r="A8068" s="1" t="s">
        <v>5701</v>
      </c>
      <c r="B8068" s="1" t="s">
        <v>5776</v>
      </c>
      <c r="C8068" s="1">
        <v>3</v>
      </c>
      <c r="D8068" s="1" t="s">
        <v>5999</v>
      </c>
      <c r="E8068" s="1">
        <v>25</v>
      </c>
      <c r="F8068" s="1" t="s">
        <v>8964</v>
      </c>
      <c r="G8068" s="1" t="s">
        <v>5801</v>
      </c>
      <c r="H8068" s="1" t="s">
        <v>8780</v>
      </c>
      <c r="I8068" s="1" t="b">
        <v>0</v>
      </c>
      <c r="J8068" s="1">
        <v>1</v>
      </c>
      <c r="K8068" s="1">
        <v>0</v>
      </c>
      <c r="L8068" s="1">
        <v>0</v>
      </c>
      <c r="M8068" s="1">
        <v>416</v>
      </c>
      <c r="N8068" s="1">
        <v>27.8633623576691</v>
      </c>
      <c r="O8068" s="1" t="s">
        <v>8781</v>
      </c>
    </row>
    <row r="8069" spans="1:15" x14ac:dyDescent="0.3">
      <c r="A8069" s="1" t="s">
        <v>5701</v>
      </c>
      <c r="B8069" s="1" t="s">
        <v>5776</v>
      </c>
      <c r="C8069" s="1">
        <v>3</v>
      </c>
      <c r="D8069" s="1" t="s">
        <v>5999</v>
      </c>
      <c r="E8069" s="1">
        <v>25</v>
      </c>
      <c r="F8069" s="1" t="s">
        <v>8964</v>
      </c>
      <c r="G8069" s="1" t="s">
        <v>5834</v>
      </c>
      <c r="H8069" s="1" t="s">
        <v>8782</v>
      </c>
      <c r="I8069" s="1" t="b">
        <v>0</v>
      </c>
      <c r="J8069" s="1">
        <v>8</v>
      </c>
      <c r="K8069" s="1">
        <v>2</v>
      </c>
      <c r="L8069" s="1">
        <v>0</v>
      </c>
      <c r="M8069" s="1">
        <v>274</v>
      </c>
      <c r="N8069" s="1">
        <v>18.352310783657</v>
      </c>
      <c r="O8069" s="1" t="s">
        <v>8863</v>
      </c>
    </row>
    <row r="8070" spans="1:15" x14ac:dyDescent="0.3">
      <c r="A8070" s="1" t="s">
        <v>5701</v>
      </c>
      <c r="B8070" s="1" t="s">
        <v>5776</v>
      </c>
      <c r="C8070" s="1">
        <v>3</v>
      </c>
      <c r="D8070" s="1" t="s">
        <v>5999</v>
      </c>
      <c r="E8070" s="1">
        <v>25</v>
      </c>
      <c r="F8070" s="1" t="s">
        <v>8964</v>
      </c>
      <c r="G8070" s="1" t="s">
        <v>5834</v>
      </c>
      <c r="H8070" s="1" t="s">
        <v>8778</v>
      </c>
      <c r="I8070" s="1" t="b">
        <v>0</v>
      </c>
      <c r="J8070" s="1">
        <v>7</v>
      </c>
      <c r="K8070" s="1">
        <v>1</v>
      </c>
      <c r="L8070" s="1">
        <v>0</v>
      </c>
      <c r="M8070" s="1">
        <v>263</v>
      </c>
      <c r="N8070" s="1">
        <v>17.615539182853301</v>
      </c>
      <c r="O8070" s="1" t="s">
        <v>8864</v>
      </c>
    </row>
    <row r="8071" spans="1:15" x14ac:dyDescent="0.3">
      <c r="A8071" s="1" t="s">
        <v>5701</v>
      </c>
      <c r="B8071" s="1" t="s">
        <v>5776</v>
      </c>
      <c r="C8071" s="1">
        <v>3</v>
      </c>
      <c r="D8071" s="1" t="s">
        <v>5999</v>
      </c>
      <c r="E8071" s="1">
        <v>25</v>
      </c>
      <c r="F8071" s="1" t="s">
        <v>8964</v>
      </c>
      <c r="G8071" s="1" t="s">
        <v>5816</v>
      </c>
      <c r="H8071" s="1" t="s">
        <v>8780</v>
      </c>
      <c r="I8071" s="1" t="b">
        <v>0</v>
      </c>
      <c r="J8071" s="1">
        <v>3</v>
      </c>
      <c r="K8071" s="1">
        <v>0</v>
      </c>
      <c r="L8071" s="1">
        <v>0</v>
      </c>
      <c r="M8071" s="1">
        <v>88</v>
      </c>
      <c r="N8071" s="1">
        <v>5.8941728064300003</v>
      </c>
      <c r="O8071" s="1" t="s">
        <v>8801</v>
      </c>
    </row>
    <row r="8072" spans="1:15" x14ac:dyDescent="0.3">
      <c r="A8072" s="1" t="s">
        <v>5701</v>
      </c>
      <c r="B8072" s="1" t="s">
        <v>5776</v>
      </c>
      <c r="C8072" s="1">
        <v>3</v>
      </c>
      <c r="D8072" s="1" t="s">
        <v>5999</v>
      </c>
      <c r="E8072" s="1">
        <v>25</v>
      </c>
      <c r="F8072" s="1" t="s">
        <v>8964</v>
      </c>
      <c r="G8072" s="1" t="s">
        <v>5810</v>
      </c>
      <c r="H8072" s="1" t="s">
        <v>8780</v>
      </c>
      <c r="I8072" s="1" t="b">
        <v>0</v>
      </c>
      <c r="J8072" s="1">
        <v>2</v>
      </c>
      <c r="K8072" s="1">
        <v>0</v>
      </c>
      <c r="L8072" s="1">
        <v>0</v>
      </c>
      <c r="M8072" s="1">
        <v>69</v>
      </c>
      <c r="N8072" s="1">
        <v>4.6215673141326103</v>
      </c>
      <c r="O8072" s="1" t="s">
        <v>8790</v>
      </c>
    </row>
    <row r="8073" spans="1:15" x14ac:dyDescent="0.3">
      <c r="A8073" s="1" t="s">
        <v>5701</v>
      </c>
      <c r="B8073" s="1" t="s">
        <v>5776</v>
      </c>
      <c r="C8073" s="1">
        <v>3</v>
      </c>
      <c r="D8073" s="1" t="s">
        <v>5999</v>
      </c>
      <c r="E8073" s="1">
        <v>25</v>
      </c>
      <c r="F8073" s="1" t="s">
        <v>8964</v>
      </c>
      <c r="G8073" s="1" t="s">
        <v>5876</v>
      </c>
      <c r="H8073" s="1" t="s">
        <v>8780</v>
      </c>
      <c r="I8073" s="1" t="b">
        <v>0</v>
      </c>
      <c r="J8073" s="1">
        <v>4</v>
      </c>
      <c r="K8073" s="1">
        <v>0</v>
      </c>
      <c r="L8073" s="1">
        <v>0</v>
      </c>
      <c r="M8073" s="1">
        <v>50</v>
      </c>
      <c r="N8073" s="1">
        <v>3.3489618218352302</v>
      </c>
      <c r="O8073" s="1" t="s">
        <v>8799</v>
      </c>
    </row>
    <row r="8074" spans="1:15" x14ac:dyDescent="0.3">
      <c r="A8074" s="1" t="s">
        <v>5701</v>
      </c>
      <c r="B8074" s="1" t="s">
        <v>5776</v>
      </c>
      <c r="C8074" s="1">
        <v>3</v>
      </c>
      <c r="D8074" s="1" t="s">
        <v>5999</v>
      </c>
      <c r="E8074" s="1">
        <v>25</v>
      </c>
      <c r="F8074" s="1" t="s">
        <v>8964</v>
      </c>
      <c r="G8074" s="1" t="s">
        <v>5834</v>
      </c>
      <c r="H8074" s="1" t="s">
        <v>8780</v>
      </c>
      <c r="I8074" s="1" t="b">
        <v>0</v>
      </c>
      <c r="J8074" s="1">
        <v>9</v>
      </c>
      <c r="K8074" s="1">
        <v>0</v>
      </c>
      <c r="L8074" s="1">
        <v>10</v>
      </c>
      <c r="M8074" s="1">
        <v>30</v>
      </c>
      <c r="N8074" s="1">
        <v>2.0093770931011301</v>
      </c>
      <c r="O8074" s="1" t="s">
        <v>8963</v>
      </c>
    </row>
    <row r="8075" spans="1:15" x14ac:dyDescent="0.3">
      <c r="A8075" s="1" t="s">
        <v>5701</v>
      </c>
      <c r="B8075" s="1" t="s">
        <v>5776</v>
      </c>
      <c r="C8075" s="1">
        <v>3</v>
      </c>
      <c r="D8075" s="1" t="s">
        <v>5999</v>
      </c>
      <c r="E8075" s="1">
        <v>25</v>
      </c>
      <c r="F8075" s="1" t="s">
        <v>8964</v>
      </c>
      <c r="G8075" s="1" t="s">
        <v>5801</v>
      </c>
      <c r="H8075" s="1" t="s">
        <v>8780</v>
      </c>
      <c r="I8075" s="1" t="b">
        <v>0</v>
      </c>
      <c r="J8075" s="1">
        <v>1</v>
      </c>
      <c r="K8075" s="1">
        <v>0</v>
      </c>
      <c r="L8075" s="1">
        <v>1</v>
      </c>
      <c r="M8075" s="1">
        <v>24</v>
      </c>
      <c r="N8075" s="1">
        <v>1.6075016744809101</v>
      </c>
      <c r="O8075" s="1" t="s">
        <v>8820</v>
      </c>
    </row>
    <row r="8076" spans="1:15" x14ac:dyDescent="0.3">
      <c r="A8076" s="1" t="s">
        <v>5701</v>
      </c>
      <c r="B8076" s="1" t="s">
        <v>5776</v>
      </c>
      <c r="C8076" s="1">
        <v>3</v>
      </c>
      <c r="D8076" s="1" t="s">
        <v>5999</v>
      </c>
      <c r="E8076" s="1">
        <v>25</v>
      </c>
      <c r="F8076" s="1" t="s">
        <v>8964</v>
      </c>
      <c r="G8076" s="1" t="s">
        <v>5840</v>
      </c>
      <c r="H8076" s="1" t="s">
        <v>8780</v>
      </c>
      <c r="I8076" s="1" t="b">
        <v>0</v>
      </c>
      <c r="J8076" s="1">
        <v>5</v>
      </c>
      <c r="K8076" s="1">
        <v>0</v>
      </c>
      <c r="L8076" s="1">
        <v>0</v>
      </c>
      <c r="M8076" s="1">
        <v>22</v>
      </c>
      <c r="N8076" s="1">
        <v>1.4735432016075001</v>
      </c>
      <c r="O8076" s="1" t="s">
        <v>8791</v>
      </c>
    </row>
    <row r="8077" spans="1:15" x14ac:dyDescent="0.3">
      <c r="A8077" s="1" t="s">
        <v>5701</v>
      </c>
      <c r="B8077" s="1" t="s">
        <v>5776</v>
      </c>
      <c r="C8077" s="1">
        <v>3</v>
      </c>
      <c r="D8077" s="1" t="s">
        <v>5999</v>
      </c>
      <c r="E8077" s="1">
        <v>25</v>
      </c>
      <c r="F8077" s="1" t="s">
        <v>8964</v>
      </c>
      <c r="G8077" s="1" t="s">
        <v>5803</v>
      </c>
      <c r="H8077" s="1" t="s">
        <v>8778</v>
      </c>
      <c r="I8077" s="1" t="b">
        <v>0</v>
      </c>
      <c r="J8077" s="1">
        <v>0</v>
      </c>
      <c r="K8077" s="1">
        <v>1</v>
      </c>
      <c r="L8077" s="1">
        <v>0</v>
      </c>
      <c r="M8077" s="1">
        <v>18</v>
      </c>
      <c r="N8077" s="1">
        <v>1.2056262558606801</v>
      </c>
      <c r="O8077" s="1" t="s">
        <v>8787</v>
      </c>
    </row>
    <row r="8078" spans="1:15" x14ac:dyDescent="0.3">
      <c r="A8078" s="1" t="s">
        <v>5701</v>
      </c>
      <c r="B8078" s="1" t="s">
        <v>5776</v>
      </c>
      <c r="C8078" s="1">
        <v>3</v>
      </c>
      <c r="D8078" s="1" t="s">
        <v>5999</v>
      </c>
      <c r="E8078" s="1">
        <v>26</v>
      </c>
      <c r="F8078" s="1" t="s">
        <v>8965</v>
      </c>
      <c r="G8078" s="1" t="s">
        <v>5834</v>
      </c>
      <c r="H8078" s="1" t="s">
        <v>8780</v>
      </c>
      <c r="I8078" s="1" t="b">
        <v>0</v>
      </c>
      <c r="J8078" s="1">
        <v>6</v>
      </c>
      <c r="K8078" s="1">
        <v>0</v>
      </c>
      <c r="L8078" s="1">
        <v>0</v>
      </c>
      <c r="M8078" s="1">
        <v>846</v>
      </c>
      <c r="N8078" s="1">
        <v>46.457990115321202</v>
      </c>
      <c r="O8078" s="1" t="s">
        <v>8901</v>
      </c>
    </row>
    <row r="8079" spans="1:15" x14ac:dyDescent="0.3">
      <c r="A8079" s="1" t="s">
        <v>5701</v>
      </c>
      <c r="B8079" s="1" t="s">
        <v>5776</v>
      </c>
      <c r="C8079" s="1">
        <v>3</v>
      </c>
      <c r="D8079" s="1" t="s">
        <v>5999</v>
      </c>
      <c r="E8079" s="1">
        <v>26</v>
      </c>
      <c r="F8079" s="1" t="s">
        <v>8965</v>
      </c>
      <c r="G8079" s="1" t="s">
        <v>5834</v>
      </c>
      <c r="H8079" s="1" t="s">
        <v>8778</v>
      </c>
      <c r="I8079" s="1" t="b">
        <v>0</v>
      </c>
      <c r="J8079" s="1">
        <v>7</v>
      </c>
      <c r="K8079" s="1">
        <v>1</v>
      </c>
      <c r="L8079" s="1">
        <v>0</v>
      </c>
      <c r="M8079" s="1">
        <v>723</v>
      </c>
      <c r="N8079" s="1">
        <v>39.7034596375617</v>
      </c>
      <c r="O8079" s="1" t="s">
        <v>8864</v>
      </c>
    </row>
    <row r="8080" spans="1:15" x14ac:dyDescent="0.3">
      <c r="A8080" s="1" t="s">
        <v>5701</v>
      </c>
      <c r="B8080" s="1" t="s">
        <v>5776</v>
      </c>
      <c r="C8080" s="1">
        <v>3</v>
      </c>
      <c r="D8080" s="1" t="s">
        <v>5999</v>
      </c>
      <c r="E8080" s="1">
        <v>26</v>
      </c>
      <c r="F8080" s="1" t="s">
        <v>8965</v>
      </c>
      <c r="G8080" s="1" t="s">
        <v>5834</v>
      </c>
      <c r="H8080" s="1" t="s">
        <v>8778</v>
      </c>
      <c r="I8080" s="1" t="b">
        <v>0</v>
      </c>
      <c r="J8080" s="1">
        <v>7</v>
      </c>
      <c r="K8080" s="1">
        <v>1</v>
      </c>
      <c r="L8080" s="1">
        <v>0</v>
      </c>
      <c r="M8080" s="1">
        <v>85</v>
      </c>
      <c r="N8080" s="1">
        <v>4.6677649643053201</v>
      </c>
      <c r="O8080" s="1" t="s">
        <v>8862</v>
      </c>
    </row>
    <row r="8081" spans="1:15" x14ac:dyDescent="0.3">
      <c r="A8081" s="1" t="s">
        <v>5701</v>
      </c>
      <c r="B8081" s="1" t="s">
        <v>5776</v>
      </c>
      <c r="C8081" s="1">
        <v>3</v>
      </c>
      <c r="D8081" s="1" t="s">
        <v>5999</v>
      </c>
      <c r="E8081" s="1">
        <v>26</v>
      </c>
      <c r="F8081" s="1" t="s">
        <v>8965</v>
      </c>
      <c r="G8081" s="1" t="s">
        <v>5803</v>
      </c>
      <c r="H8081" s="1" t="s">
        <v>8778</v>
      </c>
      <c r="I8081" s="1" t="b">
        <v>0</v>
      </c>
      <c r="J8081" s="1">
        <v>0</v>
      </c>
      <c r="K8081" s="1">
        <v>1</v>
      </c>
      <c r="L8081" s="1">
        <v>0</v>
      </c>
      <c r="M8081" s="1">
        <v>26</v>
      </c>
      <c r="N8081" s="1">
        <v>1.4277869302581001</v>
      </c>
      <c r="O8081" s="1" t="s">
        <v>8787</v>
      </c>
    </row>
    <row r="8082" spans="1:15" x14ac:dyDescent="0.3">
      <c r="A8082" s="1" t="s">
        <v>5701</v>
      </c>
      <c r="B8082" s="1" t="s">
        <v>5776</v>
      </c>
      <c r="C8082" s="1">
        <v>3</v>
      </c>
      <c r="D8082" s="1" t="s">
        <v>5999</v>
      </c>
      <c r="E8082" s="1">
        <v>27</v>
      </c>
      <c r="F8082" s="1" t="s">
        <v>8966</v>
      </c>
      <c r="G8082" s="1" t="s">
        <v>5834</v>
      </c>
      <c r="H8082" s="1" t="s">
        <v>8778</v>
      </c>
      <c r="I8082" s="1" t="b">
        <v>0</v>
      </c>
      <c r="J8082" s="1">
        <v>7</v>
      </c>
      <c r="K8082" s="1">
        <v>1</v>
      </c>
      <c r="L8082" s="1">
        <v>0</v>
      </c>
      <c r="M8082" s="1">
        <v>895</v>
      </c>
      <c r="N8082" s="1">
        <v>35.153181461115402</v>
      </c>
      <c r="O8082" s="1" t="s">
        <v>8862</v>
      </c>
    </row>
    <row r="8083" spans="1:15" x14ac:dyDescent="0.3">
      <c r="A8083" s="1" t="s">
        <v>5701</v>
      </c>
      <c r="B8083" s="1" t="s">
        <v>5776</v>
      </c>
      <c r="C8083" s="1">
        <v>3</v>
      </c>
      <c r="D8083" s="1" t="s">
        <v>5999</v>
      </c>
      <c r="E8083" s="1">
        <v>27</v>
      </c>
      <c r="F8083" s="1" t="s">
        <v>8966</v>
      </c>
      <c r="G8083" s="1" t="s">
        <v>5834</v>
      </c>
      <c r="H8083" s="1" t="s">
        <v>8778</v>
      </c>
      <c r="I8083" s="1" t="b">
        <v>0</v>
      </c>
      <c r="J8083" s="1">
        <v>7</v>
      </c>
      <c r="K8083" s="1">
        <v>1</v>
      </c>
      <c r="L8083" s="1">
        <v>0</v>
      </c>
      <c r="M8083" s="1">
        <v>655</v>
      </c>
      <c r="N8083" s="1">
        <v>25.726630007855402</v>
      </c>
      <c r="O8083" s="1" t="s">
        <v>8864</v>
      </c>
    </row>
    <row r="8084" spans="1:15" x14ac:dyDescent="0.3">
      <c r="A8084" s="1" t="s">
        <v>5701</v>
      </c>
      <c r="B8084" s="1" t="s">
        <v>5776</v>
      </c>
      <c r="C8084" s="1">
        <v>3</v>
      </c>
      <c r="D8084" s="1" t="s">
        <v>5999</v>
      </c>
      <c r="E8084" s="1">
        <v>27</v>
      </c>
      <c r="F8084" s="1" t="s">
        <v>8966</v>
      </c>
      <c r="G8084" s="1" t="s">
        <v>5801</v>
      </c>
      <c r="H8084" s="1" t="s">
        <v>8780</v>
      </c>
      <c r="I8084" s="1" t="b">
        <v>0</v>
      </c>
      <c r="J8084" s="1">
        <v>1</v>
      </c>
      <c r="K8084" s="1">
        <v>0</v>
      </c>
      <c r="L8084" s="1">
        <v>0</v>
      </c>
      <c r="M8084" s="1">
        <v>264</v>
      </c>
      <c r="N8084" s="1">
        <v>10.369206598586</v>
      </c>
      <c r="O8084" s="1" t="s">
        <v>8781</v>
      </c>
    </row>
    <row r="8085" spans="1:15" x14ac:dyDescent="0.3">
      <c r="A8085" s="1" t="s">
        <v>5701</v>
      </c>
      <c r="B8085" s="1" t="s">
        <v>5776</v>
      </c>
      <c r="C8085" s="1">
        <v>3</v>
      </c>
      <c r="D8085" s="1" t="s">
        <v>5999</v>
      </c>
      <c r="E8085" s="1">
        <v>27</v>
      </c>
      <c r="F8085" s="1" t="s">
        <v>8966</v>
      </c>
      <c r="G8085" s="1" t="s">
        <v>5834</v>
      </c>
      <c r="H8085" s="1" t="s">
        <v>8780</v>
      </c>
      <c r="I8085" s="1" t="b">
        <v>0</v>
      </c>
      <c r="J8085" s="1">
        <v>6</v>
      </c>
      <c r="K8085" s="1">
        <v>0</v>
      </c>
      <c r="L8085" s="1">
        <v>0</v>
      </c>
      <c r="M8085" s="1">
        <v>93</v>
      </c>
      <c r="N8085" s="1">
        <v>3.6527886881382501</v>
      </c>
      <c r="O8085" s="1" t="s">
        <v>8901</v>
      </c>
    </row>
    <row r="8086" spans="1:15" x14ac:dyDescent="0.3">
      <c r="A8086" s="1" t="s">
        <v>5701</v>
      </c>
      <c r="B8086" s="1" t="s">
        <v>5776</v>
      </c>
      <c r="C8086" s="1">
        <v>3</v>
      </c>
      <c r="D8086" s="1" t="s">
        <v>5999</v>
      </c>
      <c r="E8086" s="1">
        <v>27</v>
      </c>
      <c r="F8086" s="1" t="s">
        <v>8966</v>
      </c>
      <c r="G8086" s="1" t="s">
        <v>5876</v>
      </c>
      <c r="H8086" s="1" t="s">
        <v>8780</v>
      </c>
      <c r="I8086" s="1" t="b">
        <v>0</v>
      </c>
      <c r="J8086" s="1">
        <v>4</v>
      </c>
      <c r="K8086" s="1">
        <v>0</v>
      </c>
      <c r="L8086" s="1">
        <v>0</v>
      </c>
      <c r="M8086" s="1">
        <v>90</v>
      </c>
      <c r="N8086" s="1">
        <v>3.5349567949725</v>
      </c>
      <c r="O8086" s="1" t="s">
        <v>8804</v>
      </c>
    </row>
    <row r="8087" spans="1:15" x14ac:dyDescent="0.3">
      <c r="A8087" s="1" t="s">
        <v>5701</v>
      </c>
      <c r="B8087" s="1" t="s">
        <v>5776</v>
      </c>
      <c r="C8087" s="1">
        <v>3</v>
      </c>
      <c r="D8087" s="1" t="s">
        <v>5999</v>
      </c>
      <c r="E8087" s="1">
        <v>27</v>
      </c>
      <c r="F8087" s="1" t="s">
        <v>8966</v>
      </c>
      <c r="G8087" s="1" t="s">
        <v>5834</v>
      </c>
      <c r="H8087" s="1" t="s">
        <v>8780</v>
      </c>
      <c r="I8087" s="1" t="b">
        <v>0</v>
      </c>
      <c r="J8087" s="1">
        <v>25</v>
      </c>
      <c r="K8087" s="1">
        <v>0</v>
      </c>
      <c r="L8087" s="1">
        <v>0</v>
      </c>
      <c r="M8087" s="1">
        <v>75</v>
      </c>
      <c r="N8087" s="1">
        <v>2.9457973291437498</v>
      </c>
      <c r="O8087" s="1" t="e">
        <f>------------------ctcttgtcatgccgtacgcttt</f>
        <v>#NAME?</v>
      </c>
    </row>
    <row r="8088" spans="1:15" x14ac:dyDescent="0.3">
      <c r="A8088" s="1" t="s">
        <v>5701</v>
      </c>
      <c r="B8088" s="1" t="s">
        <v>5776</v>
      </c>
      <c r="C8088" s="1">
        <v>3</v>
      </c>
      <c r="D8088" s="1" t="s">
        <v>5999</v>
      </c>
      <c r="E8088" s="1">
        <v>27</v>
      </c>
      <c r="F8088" s="1" t="s">
        <v>8966</v>
      </c>
      <c r="G8088" s="1" t="s">
        <v>5803</v>
      </c>
      <c r="H8088" s="1" t="s">
        <v>8778</v>
      </c>
      <c r="I8088" s="1" t="b">
        <v>0</v>
      </c>
      <c r="J8088" s="1">
        <v>0</v>
      </c>
      <c r="K8088" s="1">
        <v>1</v>
      </c>
      <c r="L8088" s="1">
        <v>0</v>
      </c>
      <c r="M8088" s="1">
        <v>53</v>
      </c>
      <c r="N8088" s="1">
        <v>2.0816967792615801</v>
      </c>
      <c r="O8088" s="1" t="s">
        <v>8779</v>
      </c>
    </row>
    <row r="8089" spans="1:15" x14ac:dyDescent="0.3">
      <c r="A8089" s="1" t="s">
        <v>5701</v>
      </c>
      <c r="B8089" s="1" t="s">
        <v>5776</v>
      </c>
      <c r="C8089" s="1">
        <v>3</v>
      </c>
      <c r="D8089" s="1" t="s">
        <v>5999</v>
      </c>
      <c r="E8089" s="1">
        <v>27</v>
      </c>
      <c r="F8089" s="1" t="s">
        <v>8966</v>
      </c>
      <c r="G8089" s="1" t="s">
        <v>5834</v>
      </c>
      <c r="H8089" s="1" t="s">
        <v>8782</v>
      </c>
      <c r="I8089" s="1" t="b">
        <v>0</v>
      </c>
      <c r="J8089" s="1">
        <v>8</v>
      </c>
      <c r="K8089" s="1">
        <v>2</v>
      </c>
      <c r="L8089" s="1">
        <v>0</v>
      </c>
      <c r="M8089" s="1">
        <v>52</v>
      </c>
      <c r="N8089" s="1">
        <v>2.0424194815396701</v>
      </c>
      <c r="O8089" s="1" t="s">
        <v>8863</v>
      </c>
    </row>
    <row r="8090" spans="1:15" x14ac:dyDescent="0.3">
      <c r="A8090" s="1" t="s">
        <v>5701</v>
      </c>
      <c r="B8090" s="1" t="s">
        <v>5776</v>
      </c>
      <c r="C8090" s="1">
        <v>3</v>
      </c>
      <c r="D8090" s="1" t="s">
        <v>5999</v>
      </c>
      <c r="E8090" s="1">
        <v>27</v>
      </c>
      <c r="F8090" s="1" t="s">
        <v>8966</v>
      </c>
      <c r="G8090" s="1" t="s">
        <v>5801</v>
      </c>
      <c r="H8090" s="1" t="s">
        <v>8780</v>
      </c>
      <c r="I8090" s="1" t="b">
        <v>0</v>
      </c>
      <c r="J8090" s="1">
        <v>1</v>
      </c>
      <c r="K8090" s="1">
        <v>0</v>
      </c>
      <c r="L8090" s="1">
        <v>2</v>
      </c>
      <c r="M8090" s="1">
        <v>40</v>
      </c>
      <c r="N8090" s="1">
        <v>1.5710919088766599</v>
      </c>
      <c r="O8090" s="1" t="s">
        <v>8967</v>
      </c>
    </row>
    <row r="8091" spans="1:15" x14ac:dyDescent="0.3">
      <c r="A8091" s="1" t="s">
        <v>5701</v>
      </c>
      <c r="B8091" s="1" t="s">
        <v>5776</v>
      </c>
      <c r="C8091" s="1">
        <v>3</v>
      </c>
      <c r="D8091" s="1" t="s">
        <v>5999</v>
      </c>
      <c r="E8091" s="1">
        <v>27</v>
      </c>
      <c r="F8091" s="1" t="s">
        <v>8966</v>
      </c>
      <c r="G8091" s="1" t="s">
        <v>5803</v>
      </c>
      <c r="H8091" s="1" t="s">
        <v>8778</v>
      </c>
      <c r="I8091" s="1" t="b">
        <v>0</v>
      </c>
      <c r="J8091" s="1">
        <v>0</v>
      </c>
      <c r="K8091" s="1">
        <v>1</v>
      </c>
      <c r="L8091" s="1">
        <v>0</v>
      </c>
      <c r="M8091" s="1">
        <v>28</v>
      </c>
      <c r="N8091" s="1">
        <v>1.09976433621366</v>
      </c>
      <c r="O8091" s="1" t="s">
        <v>8787</v>
      </c>
    </row>
    <row r="8092" spans="1:15" x14ac:dyDescent="0.3">
      <c r="A8092" s="1" t="s">
        <v>5701</v>
      </c>
      <c r="B8092" s="1" t="s">
        <v>5776</v>
      </c>
      <c r="C8092" s="1">
        <v>3</v>
      </c>
      <c r="D8092" s="1" t="s">
        <v>5999</v>
      </c>
      <c r="E8092" s="1">
        <v>28</v>
      </c>
      <c r="F8092" s="1" t="s">
        <v>8968</v>
      </c>
      <c r="G8092" s="1" t="s">
        <v>5834</v>
      </c>
      <c r="H8092" s="1" t="s">
        <v>8782</v>
      </c>
      <c r="I8092" s="1" t="b">
        <v>0</v>
      </c>
      <c r="J8092" s="1">
        <v>8</v>
      </c>
      <c r="K8092" s="1">
        <v>2</v>
      </c>
      <c r="L8092" s="1">
        <v>0</v>
      </c>
      <c r="M8092" s="1">
        <v>223</v>
      </c>
      <c r="N8092" s="1">
        <v>36.920529801324498</v>
      </c>
      <c r="O8092" s="1" t="s">
        <v>8863</v>
      </c>
    </row>
    <row r="8093" spans="1:15" x14ac:dyDescent="0.3">
      <c r="A8093" s="1" t="s">
        <v>5701</v>
      </c>
      <c r="B8093" s="1" t="s">
        <v>5776</v>
      </c>
      <c r="C8093" s="1">
        <v>3</v>
      </c>
      <c r="D8093" s="1" t="s">
        <v>5999</v>
      </c>
      <c r="E8093" s="1">
        <v>28</v>
      </c>
      <c r="F8093" s="1" t="s">
        <v>8968</v>
      </c>
      <c r="G8093" s="1" t="s">
        <v>5810</v>
      </c>
      <c r="H8093" s="1" t="s">
        <v>8780</v>
      </c>
      <c r="I8093" s="1" t="b">
        <v>0</v>
      </c>
      <c r="J8093" s="1">
        <v>2</v>
      </c>
      <c r="K8093" s="1">
        <v>0</v>
      </c>
      <c r="L8093" s="1">
        <v>0</v>
      </c>
      <c r="M8093" s="1">
        <v>82</v>
      </c>
      <c r="N8093" s="1">
        <v>13.576158940397301</v>
      </c>
      <c r="O8093" s="1" t="s">
        <v>8790</v>
      </c>
    </row>
    <row r="8094" spans="1:15" x14ac:dyDescent="0.3">
      <c r="A8094" s="1" t="s">
        <v>5701</v>
      </c>
      <c r="B8094" s="1" t="s">
        <v>5776</v>
      </c>
      <c r="C8094" s="1">
        <v>3</v>
      </c>
      <c r="D8094" s="1" t="s">
        <v>5999</v>
      </c>
      <c r="E8094" s="1">
        <v>28</v>
      </c>
      <c r="F8094" s="1" t="s">
        <v>8968</v>
      </c>
      <c r="G8094" s="1" t="s">
        <v>5834</v>
      </c>
      <c r="H8094" s="1" t="s">
        <v>8778</v>
      </c>
      <c r="I8094" s="1" t="b">
        <v>0</v>
      </c>
      <c r="J8094" s="1">
        <v>7</v>
      </c>
      <c r="K8094" s="1">
        <v>1</v>
      </c>
      <c r="L8094" s="1">
        <v>0</v>
      </c>
      <c r="M8094" s="1">
        <v>64</v>
      </c>
      <c r="N8094" s="1">
        <v>10.596026490066199</v>
      </c>
      <c r="O8094" s="1" t="s">
        <v>8864</v>
      </c>
    </row>
    <row r="8095" spans="1:15" x14ac:dyDescent="0.3">
      <c r="A8095" s="1" t="s">
        <v>5701</v>
      </c>
      <c r="B8095" s="1" t="s">
        <v>5776</v>
      </c>
      <c r="C8095" s="1">
        <v>3</v>
      </c>
      <c r="D8095" s="1" t="s">
        <v>5999</v>
      </c>
      <c r="E8095" s="1">
        <v>28</v>
      </c>
      <c r="F8095" s="1" t="s">
        <v>8968</v>
      </c>
      <c r="G8095" s="1" t="s">
        <v>5801</v>
      </c>
      <c r="H8095" s="1" t="s">
        <v>8780</v>
      </c>
      <c r="I8095" s="1" t="b">
        <v>0</v>
      </c>
      <c r="J8095" s="1">
        <v>1</v>
      </c>
      <c r="K8095" s="1">
        <v>0</v>
      </c>
      <c r="L8095" s="1">
        <v>1</v>
      </c>
      <c r="M8095" s="1">
        <v>33</v>
      </c>
      <c r="N8095" s="1">
        <v>5.4635761589403904</v>
      </c>
      <c r="O8095" s="1" t="s">
        <v>8820</v>
      </c>
    </row>
    <row r="8096" spans="1:15" x14ac:dyDescent="0.3">
      <c r="A8096" s="1" t="s">
        <v>5701</v>
      </c>
      <c r="B8096" s="1" t="s">
        <v>5776</v>
      </c>
      <c r="C8096" s="1">
        <v>3</v>
      </c>
      <c r="D8096" s="1" t="s">
        <v>5999</v>
      </c>
      <c r="E8096" s="1">
        <v>28</v>
      </c>
      <c r="F8096" s="1" t="s">
        <v>8968</v>
      </c>
      <c r="G8096" s="1" t="s">
        <v>5834</v>
      </c>
      <c r="H8096" s="1" t="s">
        <v>8784</v>
      </c>
      <c r="I8096" s="1" t="b">
        <v>0</v>
      </c>
      <c r="J8096" s="1">
        <v>7</v>
      </c>
      <c r="K8096" s="1">
        <v>1</v>
      </c>
      <c r="L8096" s="1">
        <v>0</v>
      </c>
      <c r="M8096" s="1">
        <v>20</v>
      </c>
      <c r="N8096" s="1">
        <v>3.3112582781456901</v>
      </c>
      <c r="O8096" s="1" t="s">
        <v>8882</v>
      </c>
    </row>
    <row r="8097" spans="1:15" x14ac:dyDescent="0.3">
      <c r="A8097" s="1" t="s">
        <v>5701</v>
      </c>
      <c r="B8097" s="1" t="s">
        <v>5776</v>
      </c>
      <c r="C8097" s="1">
        <v>3</v>
      </c>
      <c r="D8097" s="1" t="s">
        <v>5999</v>
      </c>
      <c r="E8097" s="1">
        <v>28</v>
      </c>
      <c r="F8097" s="1" t="s">
        <v>8968</v>
      </c>
      <c r="G8097" s="1" t="s">
        <v>5876</v>
      </c>
      <c r="H8097" s="1" t="s">
        <v>8780</v>
      </c>
      <c r="I8097" s="1" t="b">
        <v>0</v>
      </c>
      <c r="J8097" s="1">
        <v>4</v>
      </c>
      <c r="K8097" s="1">
        <v>0</v>
      </c>
      <c r="L8097" s="1">
        <v>0</v>
      </c>
      <c r="M8097" s="1">
        <v>18</v>
      </c>
      <c r="N8097" s="1">
        <v>2.9801324503311202</v>
      </c>
      <c r="O8097" s="1" t="s">
        <v>8799</v>
      </c>
    </row>
    <row r="8098" spans="1:15" x14ac:dyDescent="0.3">
      <c r="A8098" s="1" t="s">
        <v>5701</v>
      </c>
      <c r="B8098" s="1" t="s">
        <v>5776</v>
      </c>
      <c r="C8098" s="1">
        <v>3</v>
      </c>
      <c r="D8098" s="1" t="s">
        <v>5999</v>
      </c>
      <c r="E8098" s="1">
        <v>28</v>
      </c>
      <c r="F8098" s="1" t="s">
        <v>8968</v>
      </c>
      <c r="G8098" s="1" t="s">
        <v>5801</v>
      </c>
      <c r="H8098" s="1" t="s">
        <v>8780</v>
      </c>
      <c r="I8098" s="1" t="b">
        <v>0</v>
      </c>
      <c r="J8098" s="1">
        <v>1</v>
      </c>
      <c r="K8098" s="1">
        <v>0</v>
      </c>
      <c r="L8098" s="1">
        <v>0</v>
      </c>
      <c r="M8098" s="1">
        <v>15</v>
      </c>
      <c r="N8098" s="1">
        <v>2.4834437086092702</v>
      </c>
      <c r="O8098" s="1" t="s">
        <v>8781</v>
      </c>
    </row>
    <row r="8099" spans="1:15" x14ac:dyDescent="0.3">
      <c r="A8099" s="1" t="s">
        <v>5701</v>
      </c>
      <c r="B8099" s="1" t="s">
        <v>5776</v>
      </c>
      <c r="C8099" s="1">
        <v>3</v>
      </c>
      <c r="D8099" s="1" t="s">
        <v>5999</v>
      </c>
      <c r="E8099" s="1">
        <v>28</v>
      </c>
      <c r="F8099" s="1" t="s">
        <v>8968</v>
      </c>
      <c r="G8099" s="1" t="s">
        <v>5834</v>
      </c>
      <c r="H8099" s="1" t="s">
        <v>8780</v>
      </c>
      <c r="I8099" s="1" t="b">
        <v>0</v>
      </c>
      <c r="J8099" s="1">
        <v>13</v>
      </c>
      <c r="K8099" s="1">
        <v>0</v>
      </c>
      <c r="L8099" s="1">
        <v>0</v>
      </c>
      <c r="M8099" s="1">
        <v>12</v>
      </c>
      <c r="N8099" s="1">
        <v>1.98675496688741</v>
      </c>
      <c r="O8099" s="1" t="s">
        <v>8969</v>
      </c>
    </row>
    <row r="8100" spans="1:15" x14ac:dyDescent="0.3">
      <c r="A8100" s="1" t="s">
        <v>5701</v>
      </c>
      <c r="B8100" s="1" t="s">
        <v>5776</v>
      </c>
      <c r="C8100" s="1">
        <v>3</v>
      </c>
      <c r="D8100" s="1" t="s">
        <v>5999</v>
      </c>
      <c r="E8100" s="1">
        <v>28</v>
      </c>
      <c r="F8100" s="1" t="s">
        <v>8968</v>
      </c>
      <c r="G8100" s="1" t="s">
        <v>5834</v>
      </c>
      <c r="H8100" s="1" t="s">
        <v>8780</v>
      </c>
      <c r="I8100" s="1" t="b">
        <v>0</v>
      </c>
      <c r="J8100" s="1">
        <v>10</v>
      </c>
      <c r="K8100" s="1">
        <v>0</v>
      </c>
      <c r="L8100" s="1">
        <v>0</v>
      </c>
      <c r="M8100" s="1">
        <v>9</v>
      </c>
      <c r="N8100" s="1">
        <v>1.4900662251655601</v>
      </c>
      <c r="O8100" s="1" t="s">
        <v>8828</v>
      </c>
    </row>
    <row r="8101" spans="1:15" x14ac:dyDescent="0.3">
      <c r="A8101" s="1" t="s">
        <v>5701</v>
      </c>
      <c r="B8101" s="1" t="s">
        <v>5776</v>
      </c>
      <c r="C8101" s="1">
        <v>3</v>
      </c>
      <c r="D8101" s="1" t="s">
        <v>5999</v>
      </c>
      <c r="E8101" s="1">
        <v>28</v>
      </c>
      <c r="F8101" s="1" t="s">
        <v>8968</v>
      </c>
      <c r="G8101" s="1" t="s">
        <v>5834</v>
      </c>
      <c r="H8101" s="1" t="s">
        <v>8780</v>
      </c>
      <c r="I8101" s="1" t="b">
        <v>0</v>
      </c>
      <c r="J8101" s="1">
        <v>12</v>
      </c>
      <c r="K8101" s="1">
        <v>0</v>
      </c>
      <c r="L8101" s="1">
        <v>0</v>
      </c>
      <c r="M8101" s="1">
        <v>7</v>
      </c>
      <c r="N8101" s="1">
        <v>1.15894039735099</v>
      </c>
      <c r="O8101" s="1" t="s">
        <v>8874</v>
      </c>
    </row>
    <row r="8102" spans="1:15" x14ac:dyDescent="0.3">
      <c r="A8102" s="1" t="s">
        <v>5701</v>
      </c>
      <c r="B8102" s="1" t="s">
        <v>5776</v>
      </c>
      <c r="C8102" s="1">
        <v>3</v>
      </c>
      <c r="D8102" s="1" t="s">
        <v>5999</v>
      </c>
      <c r="E8102" s="1">
        <v>28</v>
      </c>
      <c r="F8102" s="1" t="s">
        <v>8968</v>
      </c>
      <c r="G8102" s="1" t="s">
        <v>5834</v>
      </c>
      <c r="H8102" s="1" t="s">
        <v>8782</v>
      </c>
      <c r="I8102" s="1" t="b">
        <v>0</v>
      </c>
      <c r="J8102" s="1">
        <v>7</v>
      </c>
      <c r="K8102" s="1">
        <v>2</v>
      </c>
      <c r="L8102" s="1">
        <v>0</v>
      </c>
      <c r="M8102" s="1">
        <v>7</v>
      </c>
      <c r="N8102" s="1">
        <v>1.15894039735099</v>
      </c>
      <c r="O8102" s="1" t="s">
        <v>8788</v>
      </c>
    </row>
    <row r="8103" spans="1:15" x14ac:dyDescent="0.3">
      <c r="A8103" s="1" t="s">
        <v>5701</v>
      </c>
      <c r="B8103" s="1" t="s">
        <v>5776</v>
      </c>
      <c r="C8103" s="1">
        <v>3</v>
      </c>
      <c r="D8103" s="1" t="s">
        <v>5999</v>
      </c>
      <c r="E8103" s="1">
        <v>28</v>
      </c>
      <c r="F8103" s="1" t="s">
        <v>8968</v>
      </c>
      <c r="G8103" s="1" t="s">
        <v>5816</v>
      </c>
      <c r="H8103" s="1" t="s">
        <v>8780</v>
      </c>
      <c r="I8103" s="1" t="b">
        <v>0</v>
      </c>
      <c r="J8103" s="1">
        <v>3</v>
      </c>
      <c r="K8103" s="1">
        <v>0</v>
      </c>
      <c r="L8103" s="1">
        <v>1</v>
      </c>
      <c r="M8103" s="1">
        <v>7</v>
      </c>
      <c r="N8103" s="1">
        <v>1.15894039735099</v>
      </c>
      <c r="O8103" s="1" t="s">
        <v>8819</v>
      </c>
    </row>
    <row r="8104" spans="1:15" x14ac:dyDescent="0.3">
      <c r="A8104" s="1" t="s">
        <v>5701</v>
      </c>
      <c r="B8104" s="1" t="s">
        <v>5776</v>
      </c>
      <c r="C8104" s="1">
        <v>3</v>
      </c>
      <c r="D8104" s="1" t="s">
        <v>5999</v>
      </c>
      <c r="E8104" s="1">
        <v>29</v>
      </c>
      <c r="F8104" s="1" t="s">
        <v>8970</v>
      </c>
      <c r="G8104" s="1" t="s">
        <v>5876</v>
      </c>
      <c r="H8104" s="1" t="s">
        <v>8780</v>
      </c>
      <c r="I8104" s="1" t="b">
        <v>0</v>
      </c>
      <c r="J8104" s="1">
        <v>4</v>
      </c>
      <c r="K8104" s="1">
        <v>0</v>
      </c>
      <c r="L8104" s="1">
        <v>0</v>
      </c>
      <c r="M8104" s="1">
        <v>548</v>
      </c>
      <c r="N8104" s="1">
        <v>43.804956035171799</v>
      </c>
      <c r="O8104" s="1" t="s">
        <v>8799</v>
      </c>
    </row>
    <row r="8105" spans="1:15" x14ac:dyDescent="0.3">
      <c r="A8105" s="1" t="s">
        <v>5701</v>
      </c>
      <c r="B8105" s="1" t="s">
        <v>5776</v>
      </c>
      <c r="C8105" s="1">
        <v>3</v>
      </c>
      <c r="D8105" s="1" t="s">
        <v>5999</v>
      </c>
      <c r="E8105" s="1">
        <v>29</v>
      </c>
      <c r="F8105" s="1" t="s">
        <v>8970</v>
      </c>
      <c r="G8105" s="1" t="s">
        <v>5834</v>
      </c>
      <c r="H8105" s="1" t="s">
        <v>8784</v>
      </c>
      <c r="I8105" s="1" t="b">
        <v>0</v>
      </c>
      <c r="J8105" s="1">
        <v>7</v>
      </c>
      <c r="K8105" s="1">
        <v>1</v>
      </c>
      <c r="L8105" s="1">
        <v>0</v>
      </c>
      <c r="M8105" s="1">
        <v>452</v>
      </c>
      <c r="N8105" s="1">
        <v>36.131095123900799</v>
      </c>
      <c r="O8105" s="1" t="s">
        <v>8882</v>
      </c>
    </row>
    <row r="8106" spans="1:15" x14ac:dyDescent="0.3">
      <c r="A8106" s="1" t="s">
        <v>5701</v>
      </c>
      <c r="B8106" s="1" t="s">
        <v>5776</v>
      </c>
      <c r="C8106" s="1">
        <v>3</v>
      </c>
      <c r="D8106" s="1" t="s">
        <v>5999</v>
      </c>
      <c r="E8106" s="1">
        <v>29</v>
      </c>
      <c r="F8106" s="1" t="s">
        <v>8970</v>
      </c>
      <c r="G8106" s="1" t="s">
        <v>5834</v>
      </c>
      <c r="H8106" s="1" t="s">
        <v>8780</v>
      </c>
      <c r="I8106" s="1" t="b">
        <v>0</v>
      </c>
      <c r="J8106" s="1">
        <v>23</v>
      </c>
      <c r="K8106" s="1">
        <v>0</v>
      </c>
      <c r="L8106" s="1">
        <v>0</v>
      </c>
      <c r="M8106" s="1">
        <v>62</v>
      </c>
      <c r="N8106" s="1">
        <v>4.95603517186251</v>
      </c>
      <c r="O8106" s="1" t="s">
        <v>8971</v>
      </c>
    </row>
    <row r="8107" spans="1:15" x14ac:dyDescent="0.3">
      <c r="A8107" s="1" t="s">
        <v>5701</v>
      </c>
      <c r="B8107" s="1" t="s">
        <v>5776</v>
      </c>
      <c r="C8107" s="1">
        <v>3</v>
      </c>
      <c r="D8107" s="1" t="s">
        <v>5999</v>
      </c>
      <c r="E8107" s="1">
        <v>29</v>
      </c>
      <c r="F8107" s="1" t="s">
        <v>8970</v>
      </c>
      <c r="G8107" s="1" t="s">
        <v>5834</v>
      </c>
      <c r="H8107" s="1" t="s">
        <v>8778</v>
      </c>
      <c r="I8107" s="1" t="b">
        <v>0</v>
      </c>
      <c r="J8107" s="1">
        <v>7</v>
      </c>
      <c r="K8107" s="1">
        <v>1</v>
      </c>
      <c r="L8107" s="1">
        <v>0</v>
      </c>
      <c r="M8107" s="1">
        <v>31</v>
      </c>
      <c r="N8107" s="1">
        <v>2.4780175859312501</v>
      </c>
      <c r="O8107" s="1" t="s">
        <v>8864</v>
      </c>
    </row>
    <row r="8108" spans="1:15" x14ac:dyDescent="0.3">
      <c r="A8108" s="1" t="s">
        <v>5701</v>
      </c>
      <c r="B8108" s="1" t="s">
        <v>5776</v>
      </c>
      <c r="C8108" s="1">
        <v>3</v>
      </c>
      <c r="D8108" s="1" t="s">
        <v>5999</v>
      </c>
      <c r="E8108" s="1">
        <v>29</v>
      </c>
      <c r="F8108" s="1" t="s">
        <v>8970</v>
      </c>
      <c r="G8108" s="1" t="s">
        <v>5803</v>
      </c>
      <c r="H8108" s="1" t="s">
        <v>8784</v>
      </c>
      <c r="I8108" s="1" t="b">
        <v>0</v>
      </c>
      <c r="J8108" s="1">
        <v>0</v>
      </c>
      <c r="K8108" s="1">
        <v>1</v>
      </c>
      <c r="L8108" s="1">
        <v>0</v>
      </c>
      <c r="M8108" s="1">
        <v>27</v>
      </c>
      <c r="N8108" s="1">
        <v>2.1582733812949599</v>
      </c>
      <c r="O8108" s="1" t="s">
        <v>8785</v>
      </c>
    </row>
    <row r="8109" spans="1:15" x14ac:dyDescent="0.3">
      <c r="A8109" s="1" t="s">
        <v>5701</v>
      </c>
      <c r="B8109" s="1" t="s">
        <v>5776</v>
      </c>
      <c r="C8109" s="1">
        <v>3</v>
      </c>
      <c r="D8109" s="1" t="s">
        <v>5999</v>
      </c>
      <c r="E8109" s="1">
        <v>29</v>
      </c>
      <c r="F8109" s="1" t="s">
        <v>8970</v>
      </c>
      <c r="G8109" s="1" t="s">
        <v>5814</v>
      </c>
      <c r="H8109" s="1" t="s">
        <v>8780</v>
      </c>
      <c r="I8109" s="1" t="b">
        <v>1</v>
      </c>
      <c r="J8109" s="1">
        <v>0</v>
      </c>
      <c r="K8109" s="1">
        <v>0</v>
      </c>
      <c r="L8109" s="1">
        <v>0</v>
      </c>
      <c r="M8109" s="1">
        <v>25</v>
      </c>
      <c r="N8109" s="1">
        <v>1.99840127897681</v>
      </c>
      <c r="O8109" s="1" t="s">
        <v>8786</v>
      </c>
    </row>
    <row r="8110" spans="1:15" x14ac:dyDescent="0.3">
      <c r="A8110" s="1" t="s">
        <v>5701</v>
      </c>
      <c r="B8110" s="1" t="s">
        <v>5776</v>
      </c>
      <c r="C8110" s="1">
        <v>3</v>
      </c>
      <c r="D8110" s="1" t="s">
        <v>5999</v>
      </c>
      <c r="E8110" s="1">
        <v>29</v>
      </c>
      <c r="F8110" s="1" t="s">
        <v>8970</v>
      </c>
      <c r="G8110" s="1" t="s">
        <v>5834</v>
      </c>
      <c r="H8110" s="1" t="s">
        <v>8782</v>
      </c>
      <c r="I8110" s="1" t="b">
        <v>0</v>
      </c>
      <c r="J8110" s="1">
        <v>8</v>
      </c>
      <c r="K8110" s="1">
        <v>2</v>
      </c>
      <c r="L8110" s="1">
        <v>0</v>
      </c>
      <c r="M8110" s="1">
        <v>23</v>
      </c>
      <c r="N8110" s="1">
        <v>1.83852917665867</v>
      </c>
      <c r="O8110" s="1" t="s">
        <v>8863</v>
      </c>
    </row>
    <row r="8111" spans="1:15" x14ac:dyDescent="0.3">
      <c r="A8111" s="1" t="s">
        <v>5701</v>
      </c>
      <c r="B8111" s="1" t="s">
        <v>5776</v>
      </c>
      <c r="C8111" s="1">
        <v>-1</v>
      </c>
      <c r="D8111" s="1" t="s">
        <v>5999</v>
      </c>
      <c r="E8111" s="1">
        <v>-1</v>
      </c>
      <c r="F8111" s="1" t="s">
        <v>8972</v>
      </c>
      <c r="G8111" s="1" t="s">
        <v>5814</v>
      </c>
      <c r="H8111" s="1" t="s">
        <v>8780</v>
      </c>
      <c r="I8111" s="1" t="b">
        <v>1</v>
      </c>
      <c r="J8111" s="1">
        <v>0</v>
      </c>
      <c r="K8111" s="1">
        <v>0</v>
      </c>
      <c r="L8111" s="1">
        <v>0</v>
      </c>
      <c r="M8111" s="1">
        <v>664</v>
      </c>
      <c r="N8111" s="1">
        <v>96.511627906976699</v>
      </c>
      <c r="O8111" s="1" t="s">
        <v>8786</v>
      </c>
    </row>
    <row r="8112" spans="1:15" x14ac:dyDescent="0.3">
      <c r="A8112" s="1" t="s">
        <v>5701</v>
      </c>
      <c r="B8112" s="1" t="s">
        <v>5776</v>
      </c>
      <c r="C8112" s="1">
        <v>-1</v>
      </c>
      <c r="D8112" s="1" t="s">
        <v>5999</v>
      </c>
      <c r="E8112" s="1">
        <v>-1</v>
      </c>
      <c r="F8112" s="1" t="s">
        <v>8973</v>
      </c>
      <c r="G8112" s="1" t="s">
        <v>5814</v>
      </c>
      <c r="H8112" s="1" t="s">
        <v>8780</v>
      </c>
      <c r="I8112" s="1" t="b">
        <v>1</v>
      </c>
      <c r="J8112" s="1">
        <v>0</v>
      </c>
      <c r="K8112" s="1">
        <v>0</v>
      </c>
      <c r="L8112" s="1">
        <v>0</v>
      </c>
      <c r="M8112" s="1">
        <v>1553</v>
      </c>
      <c r="N8112" s="1">
        <v>94.752898108602693</v>
      </c>
      <c r="O8112" s="1" t="s">
        <v>8786</v>
      </c>
    </row>
    <row r="8113" spans="1:15" x14ac:dyDescent="0.3">
      <c r="A8113" s="1" t="s">
        <v>5700</v>
      </c>
      <c r="B8113" s="1" t="s">
        <v>5776</v>
      </c>
      <c r="C8113" s="1">
        <v>4</v>
      </c>
      <c r="D8113" s="1" t="s">
        <v>6101</v>
      </c>
      <c r="E8113" s="1">
        <v>0</v>
      </c>
      <c r="F8113" s="1" t="s">
        <v>8974</v>
      </c>
      <c r="G8113" s="1" t="s">
        <v>5814</v>
      </c>
      <c r="H8113" s="1" t="s">
        <v>8780</v>
      </c>
      <c r="I8113" s="1" t="b">
        <v>1</v>
      </c>
      <c r="J8113" s="1">
        <v>0</v>
      </c>
      <c r="K8113" s="1">
        <v>0</v>
      </c>
      <c r="L8113" s="1">
        <v>0</v>
      </c>
      <c r="M8113" s="1">
        <v>1566</v>
      </c>
      <c r="N8113" s="1">
        <v>87.486033519553004</v>
      </c>
      <c r="O8113" s="1" t="s">
        <v>8786</v>
      </c>
    </row>
    <row r="8114" spans="1:15" x14ac:dyDescent="0.3">
      <c r="A8114" s="1" t="s">
        <v>5700</v>
      </c>
      <c r="B8114" s="1" t="s">
        <v>5776</v>
      </c>
      <c r="C8114" s="1">
        <v>4</v>
      </c>
      <c r="D8114" s="1" t="s">
        <v>6101</v>
      </c>
      <c r="E8114" s="1">
        <v>0</v>
      </c>
      <c r="F8114" s="1" t="s">
        <v>8974</v>
      </c>
      <c r="G8114" s="1" t="s">
        <v>5816</v>
      </c>
      <c r="H8114" s="1" t="s">
        <v>8780</v>
      </c>
      <c r="I8114" s="1" t="b">
        <v>0</v>
      </c>
      <c r="J8114" s="1">
        <v>3</v>
      </c>
      <c r="K8114" s="1">
        <v>0</v>
      </c>
      <c r="L8114" s="1">
        <v>0</v>
      </c>
      <c r="M8114" s="1">
        <v>88</v>
      </c>
      <c r="N8114" s="1">
        <v>4.9162011173184297</v>
      </c>
      <c r="O8114" s="1" t="s">
        <v>8795</v>
      </c>
    </row>
    <row r="8115" spans="1:15" x14ac:dyDescent="0.3">
      <c r="A8115" s="1" t="s">
        <v>5700</v>
      </c>
      <c r="B8115" s="1" t="s">
        <v>5776</v>
      </c>
      <c r="C8115" s="1">
        <v>4</v>
      </c>
      <c r="D8115" s="1" t="s">
        <v>6101</v>
      </c>
      <c r="E8115" s="1">
        <v>0</v>
      </c>
      <c r="F8115" s="1" t="s">
        <v>8974</v>
      </c>
      <c r="G8115" s="1" t="s">
        <v>5834</v>
      </c>
      <c r="H8115" s="1" t="s">
        <v>8782</v>
      </c>
      <c r="I8115" s="1" t="b">
        <v>0</v>
      </c>
      <c r="J8115" s="1">
        <v>8</v>
      </c>
      <c r="K8115" s="1">
        <v>2</v>
      </c>
      <c r="L8115" s="1">
        <v>0</v>
      </c>
      <c r="M8115" s="1">
        <v>38</v>
      </c>
      <c r="N8115" s="1">
        <v>2.1229050279329602</v>
      </c>
      <c r="O8115" s="1" t="s">
        <v>8863</v>
      </c>
    </row>
    <row r="8116" spans="1:15" x14ac:dyDescent="0.3">
      <c r="A8116" s="1" t="s">
        <v>5700</v>
      </c>
      <c r="B8116" s="1" t="s">
        <v>5776</v>
      </c>
      <c r="C8116" s="1">
        <v>4</v>
      </c>
      <c r="D8116" s="1" t="s">
        <v>6101</v>
      </c>
      <c r="E8116" s="1">
        <v>1</v>
      </c>
      <c r="F8116" s="1" t="s">
        <v>8975</v>
      </c>
      <c r="G8116" s="1" t="s">
        <v>5816</v>
      </c>
      <c r="H8116" s="1" t="s">
        <v>8780</v>
      </c>
      <c r="I8116" s="1" t="b">
        <v>0</v>
      </c>
      <c r="J8116" s="1">
        <v>3</v>
      </c>
      <c r="K8116" s="1">
        <v>0</v>
      </c>
      <c r="L8116" s="1">
        <v>0</v>
      </c>
      <c r="M8116" s="1">
        <v>882</v>
      </c>
      <c r="N8116" s="1">
        <v>48.541552008805702</v>
      </c>
      <c r="O8116" s="1" t="s">
        <v>8795</v>
      </c>
    </row>
    <row r="8117" spans="1:15" x14ac:dyDescent="0.3">
      <c r="A8117" s="1" t="s">
        <v>5700</v>
      </c>
      <c r="B8117" s="1" t="s">
        <v>5776</v>
      </c>
      <c r="C8117" s="1">
        <v>4</v>
      </c>
      <c r="D8117" s="1" t="s">
        <v>6101</v>
      </c>
      <c r="E8117" s="1">
        <v>1</v>
      </c>
      <c r="F8117" s="1" t="s">
        <v>8975</v>
      </c>
      <c r="G8117" s="1" t="s">
        <v>5834</v>
      </c>
      <c r="H8117" s="1" t="s">
        <v>8782</v>
      </c>
      <c r="I8117" s="1" t="b">
        <v>0</v>
      </c>
      <c r="J8117" s="1">
        <v>8</v>
      </c>
      <c r="K8117" s="1">
        <v>2</v>
      </c>
      <c r="L8117" s="1">
        <v>0</v>
      </c>
      <c r="M8117" s="1">
        <v>387</v>
      </c>
      <c r="N8117" s="1">
        <v>21.2988442487617</v>
      </c>
      <c r="O8117" s="1" t="s">
        <v>8863</v>
      </c>
    </row>
    <row r="8118" spans="1:15" x14ac:dyDescent="0.3">
      <c r="A8118" s="1" t="s">
        <v>5700</v>
      </c>
      <c r="B8118" s="1" t="s">
        <v>5776</v>
      </c>
      <c r="C8118" s="1">
        <v>4</v>
      </c>
      <c r="D8118" s="1" t="s">
        <v>6101</v>
      </c>
      <c r="E8118" s="1">
        <v>1</v>
      </c>
      <c r="F8118" s="1" t="s">
        <v>8975</v>
      </c>
      <c r="G8118" s="1" t="s">
        <v>5814</v>
      </c>
      <c r="H8118" s="1" t="s">
        <v>8780</v>
      </c>
      <c r="I8118" s="1" t="b">
        <v>1</v>
      </c>
      <c r="J8118" s="1">
        <v>0</v>
      </c>
      <c r="K8118" s="1">
        <v>0</v>
      </c>
      <c r="L8118" s="1">
        <v>0</v>
      </c>
      <c r="M8118" s="1">
        <v>153</v>
      </c>
      <c r="N8118" s="1">
        <v>8.4204733076499707</v>
      </c>
      <c r="O8118" s="1" t="s">
        <v>8786</v>
      </c>
    </row>
    <row r="8119" spans="1:15" x14ac:dyDescent="0.3">
      <c r="A8119" s="1" t="s">
        <v>5700</v>
      </c>
      <c r="B8119" s="1" t="s">
        <v>5776</v>
      </c>
      <c r="C8119" s="1">
        <v>4</v>
      </c>
      <c r="D8119" s="1" t="s">
        <v>6101</v>
      </c>
      <c r="E8119" s="1">
        <v>1</v>
      </c>
      <c r="F8119" s="1" t="s">
        <v>8975</v>
      </c>
      <c r="G8119" s="1" t="s">
        <v>5834</v>
      </c>
      <c r="H8119" s="1" t="s">
        <v>8778</v>
      </c>
      <c r="I8119" s="1" t="b">
        <v>0</v>
      </c>
      <c r="J8119" s="1">
        <v>7</v>
      </c>
      <c r="K8119" s="1">
        <v>1</v>
      </c>
      <c r="L8119" s="1">
        <v>0</v>
      </c>
      <c r="M8119" s="1">
        <v>114</v>
      </c>
      <c r="N8119" s="1">
        <v>6.2740781507980099</v>
      </c>
      <c r="O8119" s="1" t="s">
        <v>8864</v>
      </c>
    </row>
    <row r="8120" spans="1:15" x14ac:dyDescent="0.3">
      <c r="A8120" s="1" t="s">
        <v>5700</v>
      </c>
      <c r="B8120" s="1" t="s">
        <v>5776</v>
      </c>
      <c r="C8120" s="1">
        <v>4</v>
      </c>
      <c r="D8120" s="1" t="s">
        <v>6101</v>
      </c>
      <c r="E8120" s="1">
        <v>1</v>
      </c>
      <c r="F8120" s="1" t="s">
        <v>8975</v>
      </c>
      <c r="G8120" s="1" t="s">
        <v>5801</v>
      </c>
      <c r="H8120" s="1" t="s">
        <v>8780</v>
      </c>
      <c r="I8120" s="1" t="b">
        <v>0</v>
      </c>
      <c r="J8120" s="1">
        <v>1</v>
      </c>
      <c r="K8120" s="1">
        <v>0</v>
      </c>
      <c r="L8120" s="1">
        <v>1</v>
      </c>
      <c r="M8120" s="1">
        <v>73</v>
      </c>
      <c r="N8120" s="1">
        <v>4.0176114474408298</v>
      </c>
      <c r="O8120" s="1" t="s">
        <v>8820</v>
      </c>
    </row>
    <row r="8121" spans="1:15" x14ac:dyDescent="0.3">
      <c r="A8121" s="1" t="s">
        <v>5700</v>
      </c>
      <c r="B8121" s="1" t="s">
        <v>5776</v>
      </c>
      <c r="C8121" s="1">
        <v>4</v>
      </c>
      <c r="D8121" s="1" t="s">
        <v>6101</v>
      </c>
      <c r="E8121" s="1">
        <v>1</v>
      </c>
      <c r="F8121" s="1" t="s">
        <v>8975</v>
      </c>
      <c r="G8121" s="1" t="s">
        <v>5834</v>
      </c>
      <c r="H8121" s="1" t="s">
        <v>8782</v>
      </c>
      <c r="I8121" s="1" t="b">
        <v>0</v>
      </c>
      <c r="J8121" s="1">
        <v>7</v>
      </c>
      <c r="K8121" s="1">
        <v>2</v>
      </c>
      <c r="L8121" s="1">
        <v>0</v>
      </c>
      <c r="M8121" s="1">
        <v>20</v>
      </c>
      <c r="N8121" s="1">
        <v>1.1007154650522799</v>
      </c>
      <c r="O8121" s="1" t="s">
        <v>8788</v>
      </c>
    </row>
    <row r="8122" spans="1:15" x14ac:dyDescent="0.3">
      <c r="A8122" s="1" t="s">
        <v>5700</v>
      </c>
      <c r="B8122" s="1" t="s">
        <v>5776</v>
      </c>
      <c r="C8122" s="1">
        <v>4</v>
      </c>
      <c r="D8122" s="1" t="s">
        <v>6101</v>
      </c>
      <c r="E8122" s="1">
        <v>2</v>
      </c>
      <c r="F8122" s="1" t="s">
        <v>8976</v>
      </c>
      <c r="G8122" s="1" t="s">
        <v>5834</v>
      </c>
      <c r="H8122" s="1" t="s">
        <v>8778</v>
      </c>
      <c r="I8122" s="1" t="b">
        <v>0</v>
      </c>
      <c r="J8122" s="1">
        <v>7</v>
      </c>
      <c r="K8122" s="1">
        <v>1</v>
      </c>
      <c r="L8122" s="1">
        <v>0</v>
      </c>
      <c r="M8122" s="1">
        <v>1737</v>
      </c>
      <c r="N8122" s="1">
        <v>48.805844338297199</v>
      </c>
      <c r="O8122" s="1" t="s">
        <v>8862</v>
      </c>
    </row>
    <row r="8123" spans="1:15" x14ac:dyDescent="0.3">
      <c r="A8123" s="1" t="s">
        <v>5700</v>
      </c>
      <c r="B8123" s="1" t="s">
        <v>5776</v>
      </c>
      <c r="C8123" s="1">
        <v>4</v>
      </c>
      <c r="D8123" s="1" t="s">
        <v>6101</v>
      </c>
      <c r="E8123" s="1">
        <v>2</v>
      </c>
      <c r="F8123" s="1" t="s">
        <v>8976</v>
      </c>
      <c r="G8123" s="1" t="s">
        <v>5801</v>
      </c>
      <c r="H8123" s="1" t="s">
        <v>8780</v>
      </c>
      <c r="I8123" s="1" t="b">
        <v>0</v>
      </c>
      <c r="J8123" s="1">
        <v>1</v>
      </c>
      <c r="K8123" s="1">
        <v>0</v>
      </c>
      <c r="L8123" s="1">
        <v>1</v>
      </c>
      <c r="M8123" s="1">
        <v>938</v>
      </c>
      <c r="N8123" s="1">
        <v>26.355717898285999</v>
      </c>
      <c r="O8123" s="1" t="s">
        <v>8820</v>
      </c>
    </row>
    <row r="8124" spans="1:15" x14ac:dyDescent="0.3">
      <c r="A8124" s="1" t="s">
        <v>5700</v>
      </c>
      <c r="B8124" s="1" t="s">
        <v>5776</v>
      </c>
      <c r="C8124" s="1">
        <v>4</v>
      </c>
      <c r="D8124" s="1" t="s">
        <v>6101</v>
      </c>
      <c r="E8124" s="1">
        <v>2</v>
      </c>
      <c r="F8124" s="1" t="s">
        <v>8976</v>
      </c>
      <c r="G8124" s="1" t="s">
        <v>5834</v>
      </c>
      <c r="H8124" s="1" t="s">
        <v>8778</v>
      </c>
      <c r="I8124" s="1" t="b">
        <v>0</v>
      </c>
      <c r="J8124" s="1">
        <v>7</v>
      </c>
      <c r="K8124" s="1">
        <v>1</v>
      </c>
      <c r="L8124" s="1">
        <v>0</v>
      </c>
      <c r="M8124" s="1">
        <v>233</v>
      </c>
      <c r="N8124" s="1">
        <v>6.5467828041584699</v>
      </c>
      <c r="O8124" s="1" t="s">
        <v>8864</v>
      </c>
    </row>
    <row r="8125" spans="1:15" x14ac:dyDescent="0.3">
      <c r="A8125" s="1" t="s">
        <v>5700</v>
      </c>
      <c r="B8125" s="1" t="s">
        <v>5776</v>
      </c>
      <c r="C8125" s="1">
        <v>4</v>
      </c>
      <c r="D8125" s="1" t="s">
        <v>6101</v>
      </c>
      <c r="E8125" s="1">
        <v>2</v>
      </c>
      <c r="F8125" s="1" t="s">
        <v>8976</v>
      </c>
      <c r="G8125" s="1" t="s">
        <v>5834</v>
      </c>
      <c r="H8125" s="1" t="s">
        <v>8784</v>
      </c>
      <c r="I8125" s="1" t="b">
        <v>0</v>
      </c>
      <c r="J8125" s="1">
        <v>7</v>
      </c>
      <c r="K8125" s="1">
        <v>1</v>
      </c>
      <c r="L8125" s="1">
        <v>0</v>
      </c>
      <c r="M8125" s="1">
        <v>94</v>
      </c>
      <c r="N8125" s="1">
        <v>2.6411913458836702</v>
      </c>
      <c r="O8125" s="1" t="s">
        <v>8882</v>
      </c>
    </row>
    <row r="8126" spans="1:15" x14ac:dyDescent="0.3">
      <c r="A8126" s="1" t="s">
        <v>5700</v>
      </c>
      <c r="B8126" s="1" t="s">
        <v>5776</v>
      </c>
      <c r="C8126" s="1">
        <v>4</v>
      </c>
      <c r="D8126" s="1" t="s">
        <v>6101</v>
      </c>
      <c r="E8126" s="1">
        <v>2</v>
      </c>
      <c r="F8126" s="1" t="s">
        <v>8976</v>
      </c>
      <c r="G8126" s="1" t="s">
        <v>5834</v>
      </c>
      <c r="H8126" s="1" t="s">
        <v>8780</v>
      </c>
      <c r="I8126" s="1" t="b">
        <v>0</v>
      </c>
      <c r="J8126" s="1">
        <v>6</v>
      </c>
      <c r="K8126" s="1">
        <v>0</v>
      </c>
      <c r="L8126" s="1">
        <v>0</v>
      </c>
      <c r="M8126" s="1">
        <v>72</v>
      </c>
      <c r="N8126" s="1">
        <v>2.0230401798257902</v>
      </c>
      <c r="O8126" s="1" t="s">
        <v>8952</v>
      </c>
    </row>
    <row r="8127" spans="1:15" x14ac:dyDescent="0.3">
      <c r="A8127" s="1" t="s">
        <v>5700</v>
      </c>
      <c r="B8127" s="1" t="s">
        <v>5776</v>
      </c>
      <c r="C8127" s="1">
        <v>4</v>
      </c>
      <c r="D8127" s="1" t="s">
        <v>6101</v>
      </c>
      <c r="E8127" s="1">
        <v>2</v>
      </c>
      <c r="F8127" s="1" t="s">
        <v>8976</v>
      </c>
      <c r="G8127" s="1" t="s">
        <v>5803</v>
      </c>
      <c r="H8127" s="1" t="s">
        <v>8778</v>
      </c>
      <c r="I8127" s="1" t="b">
        <v>0</v>
      </c>
      <c r="J8127" s="1">
        <v>0</v>
      </c>
      <c r="K8127" s="1">
        <v>1</v>
      </c>
      <c r="L8127" s="1">
        <v>0</v>
      </c>
      <c r="M8127" s="1">
        <v>70</v>
      </c>
      <c r="N8127" s="1">
        <v>1.9668446192750699</v>
      </c>
      <c r="O8127" s="1" t="s">
        <v>8779</v>
      </c>
    </row>
    <row r="8128" spans="1:15" x14ac:dyDescent="0.3">
      <c r="A8128" s="1" t="s">
        <v>5700</v>
      </c>
      <c r="B8128" s="1" t="s">
        <v>5776</v>
      </c>
      <c r="C8128" s="1">
        <v>4</v>
      </c>
      <c r="D8128" s="1" t="s">
        <v>6101</v>
      </c>
      <c r="E8128" s="1">
        <v>2</v>
      </c>
      <c r="F8128" s="1" t="s">
        <v>8976</v>
      </c>
      <c r="G8128" s="1" t="s">
        <v>5810</v>
      </c>
      <c r="H8128" s="1" t="s">
        <v>8780</v>
      </c>
      <c r="I8128" s="1" t="b">
        <v>0</v>
      </c>
      <c r="J8128" s="1">
        <v>2</v>
      </c>
      <c r="K8128" s="1">
        <v>0</v>
      </c>
      <c r="L8128" s="1">
        <v>0</v>
      </c>
      <c r="M8128" s="1">
        <v>59</v>
      </c>
      <c r="N8128" s="1">
        <v>1.6577690362461299</v>
      </c>
      <c r="O8128" s="1" t="s">
        <v>8812</v>
      </c>
    </row>
    <row r="8129" spans="1:15" x14ac:dyDescent="0.3">
      <c r="A8129" s="1" t="s">
        <v>5700</v>
      </c>
      <c r="B8129" s="1" t="s">
        <v>5776</v>
      </c>
      <c r="C8129" s="1">
        <v>4</v>
      </c>
      <c r="D8129" s="1" t="s">
        <v>6101</v>
      </c>
      <c r="E8129" s="1">
        <v>2</v>
      </c>
      <c r="F8129" s="1" t="s">
        <v>8976</v>
      </c>
      <c r="G8129" s="1" t="s">
        <v>5814</v>
      </c>
      <c r="H8129" s="1" t="s">
        <v>8780</v>
      </c>
      <c r="I8129" s="1" t="b">
        <v>1</v>
      </c>
      <c r="J8129" s="1">
        <v>0</v>
      </c>
      <c r="K8129" s="1">
        <v>0</v>
      </c>
      <c r="L8129" s="1">
        <v>0</v>
      </c>
      <c r="M8129" s="1">
        <v>56</v>
      </c>
      <c r="N8129" s="1">
        <v>1.5734756954200599</v>
      </c>
      <c r="O8129" s="1" t="s">
        <v>8786</v>
      </c>
    </row>
    <row r="8130" spans="1:15" x14ac:dyDescent="0.3">
      <c r="A8130" s="1" t="s">
        <v>5700</v>
      </c>
      <c r="B8130" s="1" t="s">
        <v>5776</v>
      </c>
      <c r="C8130" s="1">
        <v>4</v>
      </c>
      <c r="D8130" s="1" t="s">
        <v>6101</v>
      </c>
      <c r="E8130" s="1">
        <v>3</v>
      </c>
      <c r="F8130" s="1" t="s">
        <v>8977</v>
      </c>
      <c r="G8130" s="1" t="s">
        <v>5834</v>
      </c>
      <c r="H8130" s="1" t="s">
        <v>8784</v>
      </c>
      <c r="I8130" s="1" t="b">
        <v>0</v>
      </c>
      <c r="J8130" s="1">
        <v>7</v>
      </c>
      <c r="K8130" s="1">
        <v>1</v>
      </c>
      <c r="L8130" s="1">
        <v>0</v>
      </c>
      <c r="M8130" s="1">
        <v>843</v>
      </c>
      <c r="N8130" s="1">
        <v>42.361809045226103</v>
      </c>
      <c r="O8130" s="1" t="s">
        <v>8882</v>
      </c>
    </row>
    <row r="8131" spans="1:15" x14ac:dyDescent="0.3">
      <c r="A8131" s="1" t="s">
        <v>5700</v>
      </c>
      <c r="B8131" s="1" t="s">
        <v>5776</v>
      </c>
      <c r="C8131" s="1">
        <v>4</v>
      </c>
      <c r="D8131" s="1" t="s">
        <v>6101</v>
      </c>
      <c r="E8131" s="1">
        <v>3</v>
      </c>
      <c r="F8131" s="1" t="s">
        <v>8977</v>
      </c>
      <c r="G8131" s="1" t="s">
        <v>5810</v>
      </c>
      <c r="H8131" s="1" t="s">
        <v>8780</v>
      </c>
      <c r="I8131" s="1" t="b">
        <v>0</v>
      </c>
      <c r="J8131" s="1">
        <v>2</v>
      </c>
      <c r="K8131" s="1">
        <v>0</v>
      </c>
      <c r="L8131" s="1">
        <v>0</v>
      </c>
      <c r="M8131" s="1">
        <v>592</v>
      </c>
      <c r="N8131" s="1">
        <v>29.748743718592898</v>
      </c>
      <c r="O8131" s="1" t="s">
        <v>8812</v>
      </c>
    </row>
    <row r="8132" spans="1:15" x14ac:dyDescent="0.3">
      <c r="A8132" s="1" t="s">
        <v>5700</v>
      </c>
      <c r="B8132" s="1" t="s">
        <v>5776</v>
      </c>
      <c r="C8132" s="1">
        <v>4</v>
      </c>
      <c r="D8132" s="1" t="s">
        <v>6101</v>
      </c>
      <c r="E8132" s="1">
        <v>3</v>
      </c>
      <c r="F8132" s="1" t="s">
        <v>8977</v>
      </c>
      <c r="G8132" s="1" t="s">
        <v>5834</v>
      </c>
      <c r="H8132" s="1" t="s">
        <v>8778</v>
      </c>
      <c r="I8132" s="1" t="b">
        <v>0</v>
      </c>
      <c r="J8132" s="1">
        <v>7</v>
      </c>
      <c r="K8132" s="1">
        <v>1</v>
      </c>
      <c r="L8132" s="1">
        <v>0</v>
      </c>
      <c r="M8132" s="1">
        <v>147</v>
      </c>
      <c r="N8132" s="1">
        <v>7.38693467336683</v>
      </c>
      <c r="O8132" s="1" t="s">
        <v>8862</v>
      </c>
    </row>
    <row r="8133" spans="1:15" x14ac:dyDescent="0.3">
      <c r="A8133" s="1" t="s">
        <v>5700</v>
      </c>
      <c r="B8133" s="1" t="s">
        <v>5776</v>
      </c>
      <c r="C8133" s="1">
        <v>4</v>
      </c>
      <c r="D8133" s="1" t="s">
        <v>6101</v>
      </c>
      <c r="E8133" s="1">
        <v>3</v>
      </c>
      <c r="F8133" s="1" t="s">
        <v>8977</v>
      </c>
      <c r="G8133" s="1" t="s">
        <v>5834</v>
      </c>
      <c r="H8133" s="1" t="s">
        <v>8780</v>
      </c>
      <c r="I8133" s="1" t="b">
        <v>0</v>
      </c>
      <c r="J8133" s="1">
        <v>19</v>
      </c>
      <c r="K8133" s="1">
        <v>0</v>
      </c>
      <c r="L8133" s="1">
        <v>0</v>
      </c>
      <c r="M8133" s="1">
        <v>91</v>
      </c>
      <c r="N8133" s="1">
        <v>4.5728643216080398</v>
      </c>
      <c r="O8133" s="1" t="s">
        <v>8978</v>
      </c>
    </row>
    <row r="8134" spans="1:15" x14ac:dyDescent="0.3">
      <c r="A8134" s="1" t="s">
        <v>5700</v>
      </c>
      <c r="B8134" s="1" t="s">
        <v>5776</v>
      </c>
      <c r="C8134" s="1">
        <v>4</v>
      </c>
      <c r="D8134" s="1" t="s">
        <v>6101</v>
      </c>
      <c r="E8134" s="1">
        <v>3</v>
      </c>
      <c r="F8134" s="1" t="s">
        <v>8977</v>
      </c>
      <c r="G8134" s="1" t="s">
        <v>5801</v>
      </c>
      <c r="H8134" s="1" t="s">
        <v>8780</v>
      </c>
      <c r="I8134" s="1" t="b">
        <v>0</v>
      </c>
      <c r="J8134" s="1">
        <v>1</v>
      </c>
      <c r="K8134" s="1">
        <v>0</v>
      </c>
      <c r="L8134" s="1">
        <v>1</v>
      </c>
      <c r="M8134" s="1">
        <v>38</v>
      </c>
      <c r="N8134" s="1">
        <v>1.9095477386934601</v>
      </c>
      <c r="O8134" s="1" t="s">
        <v>8820</v>
      </c>
    </row>
    <row r="8135" spans="1:15" x14ac:dyDescent="0.3">
      <c r="A8135" s="1" t="s">
        <v>5700</v>
      </c>
      <c r="B8135" s="1" t="s">
        <v>5776</v>
      </c>
      <c r="C8135" s="1">
        <v>4</v>
      </c>
      <c r="D8135" s="1" t="s">
        <v>6101</v>
      </c>
      <c r="E8135" s="1">
        <v>3</v>
      </c>
      <c r="F8135" s="1" t="s">
        <v>8977</v>
      </c>
      <c r="G8135" s="1" t="s">
        <v>5803</v>
      </c>
      <c r="H8135" s="1" t="s">
        <v>8784</v>
      </c>
      <c r="I8135" s="1" t="b">
        <v>0</v>
      </c>
      <c r="J8135" s="1">
        <v>0</v>
      </c>
      <c r="K8135" s="1">
        <v>1</v>
      </c>
      <c r="L8135" s="1">
        <v>0</v>
      </c>
      <c r="M8135" s="1">
        <v>36</v>
      </c>
      <c r="N8135" s="1">
        <v>1.80904522613065</v>
      </c>
      <c r="O8135" s="1" t="s">
        <v>8785</v>
      </c>
    </row>
    <row r="8136" spans="1:15" x14ac:dyDescent="0.3">
      <c r="A8136" s="1" t="s">
        <v>5700</v>
      </c>
      <c r="B8136" s="1" t="s">
        <v>5776</v>
      </c>
      <c r="C8136" s="1">
        <v>4</v>
      </c>
      <c r="D8136" s="1" t="s">
        <v>6101</v>
      </c>
      <c r="E8136" s="1">
        <v>3</v>
      </c>
      <c r="F8136" s="1" t="s">
        <v>8977</v>
      </c>
      <c r="G8136" s="1" t="s">
        <v>5801</v>
      </c>
      <c r="H8136" s="1" t="s">
        <v>8780</v>
      </c>
      <c r="I8136" s="1" t="b">
        <v>0</v>
      </c>
      <c r="J8136" s="1">
        <v>1</v>
      </c>
      <c r="K8136" s="1">
        <v>0</v>
      </c>
      <c r="L8136" s="1">
        <v>0</v>
      </c>
      <c r="M8136" s="1">
        <v>35</v>
      </c>
      <c r="N8136" s="1">
        <v>1.7587939698492401</v>
      </c>
      <c r="O8136" s="1" t="s">
        <v>8781</v>
      </c>
    </row>
    <row r="8137" spans="1:15" x14ac:dyDescent="0.3">
      <c r="A8137" s="1" t="s">
        <v>5700</v>
      </c>
      <c r="B8137" s="1" t="s">
        <v>5776</v>
      </c>
      <c r="C8137" s="1">
        <v>4</v>
      </c>
      <c r="D8137" s="1" t="s">
        <v>6101</v>
      </c>
      <c r="E8137" s="1">
        <v>3</v>
      </c>
      <c r="F8137" s="1" t="s">
        <v>8977</v>
      </c>
      <c r="G8137" s="1" t="s">
        <v>5814</v>
      </c>
      <c r="H8137" s="1" t="s">
        <v>8780</v>
      </c>
      <c r="I8137" s="1" t="b">
        <v>1</v>
      </c>
      <c r="J8137" s="1">
        <v>0</v>
      </c>
      <c r="K8137" s="1">
        <v>0</v>
      </c>
      <c r="L8137" s="1">
        <v>0</v>
      </c>
      <c r="M8137" s="1">
        <v>31</v>
      </c>
      <c r="N8137" s="1">
        <v>1.55778894472361</v>
      </c>
      <c r="O8137" s="1" t="s">
        <v>8786</v>
      </c>
    </row>
    <row r="8138" spans="1:15" x14ac:dyDescent="0.3">
      <c r="A8138" s="1" t="s">
        <v>5700</v>
      </c>
      <c r="B8138" s="1" t="s">
        <v>5776</v>
      </c>
      <c r="C8138" s="1">
        <v>4</v>
      </c>
      <c r="D8138" s="1" t="s">
        <v>6101</v>
      </c>
      <c r="E8138" s="1">
        <v>3</v>
      </c>
      <c r="F8138" s="1" t="s">
        <v>8977</v>
      </c>
      <c r="G8138" s="1" t="s">
        <v>5834</v>
      </c>
      <c r="H8138" s="1" t="s">
        <v>8778</v>
      </c>
      <c r="I8138" s="1" t="b">
        <v>0</v>
      </c>
      <c r="J8138" s="1">
        <v>7</v>
      </c>
      <c r="K8138" s="1">
        <v>1</v>
      </c>
      <c r="L8138" s="1">
        <v>0</v>
      </c>
      <c r="M8138" s="1">
        <v>27</v>
      </c>
      <c r="N8138" s="1">
        <v>1.3567839195979801</v>
      </c>
      <c r="O8138" s="1" t="s">
        <v>8864</v>
      </c>
    </row>
    <row r="8139" spans="1:15" x14ac:dyDescent="0.3">
      <c r="A8139" s="1" t="s">
        <v>5700</v>
      </c>
      <c r="B8139" s="1" t="s">
        <v>5776</v>
      </c>
      <c r="C8139" s="1">
        <v>4</v>
      </c>
      <c r="D8139" s="1" t="s">
        <v>6101</v>
      </c>
      <c r="E8139" s="1">
        <v>4</v>
      </c>
      <c r="F8139" s="1" t="s">
        <v>8979</v>
      </c>
      <c r="G8139" s="1" t="s">
        <v>5834</v>
      </c>
      <c r="H8139" s="1" t="s">
        <v>8780</v>
      </c>
      <c r="I8139" s="1" t="b">
        <v>0</v>
      </c>
      <c r="J8139" s="1">
        <v>30</v>
      </c>
      <c r="K8139" s="1">
        <v>0</v>
      </c>
      <c r="L8139" s="1">
        <v>0</v>
      </c>
      <c r="M8139" s="1">
        <v>904</v>
      </c>
      <c r="N8139" s="1">
        <v>55.324357405140702</v>
      </c>
      <c r="O8139" s="1" t="e">
        <f>----------------agctcttgtcatgccgtacgcttt</f>
        <v>#NAME?</v>
      </c>
    </row>
    <row r="8140" spans="1:15" x14ac:dyDescent="0.3">
      <c r="A8140" s="1" t="s">
        <v>5700</v>
      </c>
      <c r="B8140" s="1" t="s">
        <v>5776</v>
      </c>
      <c r="C8140" s="1">
        <v>4</v>
      </c>
      <c r="D8140" s="1" t="s">
        <v>6101</v>
      </c>
      <c r="E8140" s="1">
        <v>4</v>
      </c>
      <c r="F8140" s="1" t="s">
        <v>8979</v>
      </c>
      <c r="G8140" s="1" t="s">
        <v>5840</v>
      </c>
      <c r="H8140" s="1" t="s">
        <v>8780</v>
      </c>
      <c r="I8140" s="1" t="b">
        <v>0</v>
      </c>
      <c r="J8140" s="1">
        <v>5</v>
      </c>
      <c r="K8140" s="1">
        <v>0</v>
      </c>
      <c r="L8140" s="1">
        <v>0</v>
      </c>
      <c r="M8140" s="1">
        <v>619</v>
      </c>
      <c r="N8140" s="1">
        <v>37.882496940024403</v>
      </c>
      <c r="O8140" s="1" t="s">
        <v>8807</v>
      </c>
    </row>
    <row r="8141" spans="1:15" x14ac:dyDescent="0.3">
      <c r="A8141" s="1" t="s">
        <v>5700</v>
      </c>
      <c r="B8141" s="1" t="s">
        <v>5776</v>
      </c>
      <c r="C8141" s="1">
        <v>4</v>
      </c>
      <c r="D8141" s="1" t="s">
        <v>6101</v>
      </c>
      <c r="E8141" s="1">
        <v>4</v>
      </c>
      <c r="F8141" s="1" t="s">
        <v>8979</v>
      </c>
      <c r="G8141" s="1" t="s">
        <v>5834</v>
      </c>
      <c r="H8141" s="1" t="s">
        <v>8780</v>
      </c>
      <c r="I8141" s="1" t="b">
        <v>0</v>
      </c>
      <c r="J8141" s="1">
        <v>9</v>
      </c>
      <c r="K8141" s="1">
        <v>0</v>
      </c>
      <c r="L8141" s="1">
        <v>0</v>
      </c>
      <c r="M8141" s="1">
        <v>32</v>
      </c>
      <c r="N8141" s="1">
        <v>1.9583843329253301</v>
      </c>
      <c r="O8141" s="1" t="s">
        <v>8822</v>
      </c>
    </row>
    <row r="8142" spans="1:15" x14ac:dyDescent="0.3">
      <c r="A8142" s="1" t="s">
        <v>5700</v>
      </c>
      <c r="B8142" s="1" t="s">
        <v>5776</v>
      </c>
      <c r="C8142" s="1">
        <v>4</v>
      </c>
      <c r="D8142" s="1" t="s">
        <v>6101</v>
      </c>
      <c r="E8142" s="1">
        <v>5</v>
      </c>
      <c r="F8142" s="1" t="s">
        <v>8980</v>
      </c>
      <c r="G8142" s="1" t="s">
        <v>5834</v>
      </c>
      <c r="H8142" s="1" t="s">
        <v>8780</v>
      </c>
      <c r="I8142" s="1" t="b">
        <v>0</v>
      </c>
      <c r="J8142" s="1">
        <v>9</v>
      </c>
      <c r="K8142" s="1">
        <v>0</v>
      </c>
      <c r="L8142" s="1">
        <v>0</v>
      </c>
      <c r="M8142" s="1">
        <v>401</v>
      </c>
      <c r="N8142" s="1">
        <v>57.780979827089297</v>
      </c>
      <c r="O8142" s="1" t="s">
        <v>8822</v>
      </c>
    </row>
    <row r="8143" spans="1:15" x14ac:dyDescent="0.3">
      <c r="A8143" s="1" t="s">
        <v>5700</v>
      </c>
      <c r="B8143" s="1" t="s">
        <v>5776</v>
      </c>
      <c r="C8143" s="1">
        <v>4</v>
      </c>
      <c r="D8143" s="1" t="s">
        <v>6101</v>
      </c>
      <c r="E8143" s="1">
        <v>5</v>
      </c>
      <c r="F8143" s="1" t="s">
        <v>8980</v>
      </c>
      <c r="G8143" s="1" t="s">
        <v>5834</v>
      </c>
      <c r="H8143" s="1" t="s">
        <v>8778</v>
      </c>
      <c r="I8143" s="1" t="b">
        <v>0</v>
      </c>
      <c r="J8143" s="1">
        <v>7</v>
      </c>
      <c r="K8143" s="1">
        <v>1</v>
      </c>
      <c r="L8143" s="1">
        <v>0</v>
      </c>
      <c r="M8143" s="1">
        <v>160</v>
      </c>
      <c r="N8143" s="1">
        <v>23.054755043227601</v>
      </c>
      <c r="O8143" s="1" t="s">
        <v>8862</v>
      </c>
    </row>
    <row r="8144" spans="1:15" x14ac:dyDescent="0.3">
      <c r="A8144" s="1" t="s">
        <v>5700</v>
      </c>
      <c r="B8144" s="1" t="s">
        <v>5776</v>
      </c>
      <c r="C8144" s="1">
        <v>4</v>
      </c>
      <c r="D8144" s="1" t="s">
        <v>6101</v>
      </c>
      <c r="E8144" s="1">
        <v>5</v>
      </c>
      <c r="F8144" s="1" t="s">
        <v>8980</v>
      </c>
      <c r="G8144" s="1" t="s">
        <v>5834</v>
      </c>
      <c r="H8144" s="1" t="s">
        <v>8780</v>
      </c>
      <c r="I8144" s="1" t="b">
        <v>0</v>
      </c>
      <c r="J8144" s="1">
        <v>30</v>
      </c>
      <c r="K8144" s="1">
        <v>0</v>
      </c>
      <c r="L8144" s="1">
        <v>0</v>
      </c>
      <c r="M8144" s="1">
        <v>24</v>
      </c>
      <c r="N8144" s="1">
        <v>3.4582132564841399</v>
      </c>
      <c r="O8144" s="1" t="e">
        <f>----------------agctcttgtcatgccgtacgcttt</f>
        <v>#NAME?</v>
      </c>
    </row>
    <row r="8145" spans="1:15" x14ac:dyDescent="0.3">
      <c r="A8145" s="1" t="s">
        <v>5700</v>
      </c>
      <c r="B8145" s="1" t="s">
        <v>5776</v>
      </c>
      <c r="C8145" s="1">
        <v>4</v>
      </c>
      <c r="D8145" s="1" t="s">
        <v>6101</v>
      </c>
      <c r="E8145" s="1">
        <v>5</v>
      </c>
      <c r="F8145" s="1" t="s">
        <v>8980</v>
      </c>
      <c r="G8145" s="1" t="s">
        <v>5834</v>
      </c>
      <c r="H8145" s="1" t="s">
        <v>8780</v>
      </c>
      <c r="I8145" s="1" t="b">
        <v>0</v>
      </c>
      <c r="J8145" s="1">
        <v>18</v>
      </c>
      <c r="K8145" s="1">
        <v>0</v>
      </c>
      <c r="L8145" s="1">
        <v>0</v>
      </c>
      <c r="M8145" s="1">
        <v>21</v>
      </c>
      <c r="N8145" s="1">
        <v>3.02593659942363</v>
      </c>
      <c r="O8145" s="1" t="e">
        <f>---------------gagctcttgtcatgccgtacgcttt</f>
        <v>#NAME?</v>
      </c>
    </row>
    <row r="8146" spans="1:15" x14ac:dyDescent="0.3">
      <c r="A8146" s="1" t="s">
        <v>5700</v>
      </c>
      <c r="B8146" s="1" t="s">
        <v>5776</v>
      </c>
      <c r="C8146" s="1">
        <v>4</v>
      </c>
      <c r="D8146" s="1" t="s">
        <v>6101</v>
      </c>
      <c r="E8146" s="1">
        <v>5</v>
      </c>
      <c r="F8146" s="1" t="s">
        <v>8980</v>
      </c>
      <c r="G8146" s="1" t="s">
        <v>5840</v>
      </c>
      <c r="H8146" s="1" t="s">
        <v>8780</v>
      </c>
      <c r="I8146" s="1" t="b">
        <v>0</v>
      </c>
      <c r="J8146" s="1">
        <v>5</v>
      </c>
      <c r="K8146" s="1">
        <v>0</v>
      </c>
      <c r="L8146" s="1">
        <v>0</v>
      </c>
      <c r="M8146" s="1">
        <v>18</v>
      </c>
      <c r="N8146" s="1">
        <v>2.5936599423631099</v>
      </c>
      <c r="O8146" s="1" t="s">
        <v>8807</v>
      </c>
    </row>
    <row r="8147" spans="1:15" x14ac:dyDescent="0.3">
      <c r="A8147" s="1" t="s">
        <v>5700</v>
      </c>
      <c r="B8147" s="1" t="s">
        <v>5776</v>
      </c>
      <c r="C8147" s="1">
        <v>4</v>
      </c>
      <c r="D8147" s="1" t="s">
        <v>6101</v>
      </c>
      <c r="E8147" s="1">
        <v>5</v>
      </c>
      <c r="F8147" s="1" t="s">
        <v>8980</v>
      </c>
      <c r="G8147" s="1" t="s">
        <v>5834</v>
      </c>
      <c r="H8147" s="1" t="s">
        <v>8780</v>
      </c>
      <c r="I8147" s="1" t="b">
        <v>0</v>
      </c>
      <c r="J8147" s="1">
        <v>18</v>
      </c>
      <c r="K8147" s="1">
        <v>0</v>
      </c>
      <c r="L8147" s="1">
        <v>0</v>
      </c>
      <c r="M8147" s="1">
        <v>8</v>
      </c>
      <c r="N8147" s="1">
        <v>1.15273775216138</v>
      </c>
      <c r="O8147" s="1" t="e">
        <f>------------tcggagctcttgtcatgccgtacgcttt</f>
        <v>#NAME?</v>
      </c>
    </row>
    <row r="8148" spans="1:15" x14ac:dyDescent="0.3">
      <c r="A8148" s="1" t="s">
        <v>5700</v>
      </c>
      <c r="B8148" s="1" t="s">
        <v>5776</v>
      </c>
      <c r="C8148" s="1">
        <v>4</v>
      </c>
      <c r="D8148" s="1" t="s">
        <v>6101</v>
      </c>
      <c r="E8148" s="1">
        <v>6</v>
      </c>
      <c r="F8148" s="1" t="s">
        <v>8981</v>
      </c>
      <c r="G8148" s="1" t="s">
        <v>5834</v>
      </c>
      <c r="H8148" s="1" t="s">
        <v>8780</v>
      </c>
      <c r="I8148" s="1" t="b">
        <v>0</v>
      </c>
      <c r="J8148" s="1">
        <v>18</v>
      </c>
      <c r="K8148" s="1">
        <v>0</v>
      </c>
      <c r="L8148" s="1">
        <v>0</v>
      </c>
      <c r="M8148" s="1">
        <v>968</v>
      </c>
      <c r="N8148" s="1">
        <v>51.108764519535299</v>
      </c>
      <c r="O8148" s="1" t="s">
        <v>8840</v>
      </c>
    </row>
    <row r="8149" spans="1:15" x14ac:dyDescent="0.3">
      <c r="A8149" s="1" t="s">
        <v>5700</v>
      </c>
      <c r="B8149" s="1" t="s">
        <v>5776</v>
      </c>
      <c r="C8149" s="1">
        <v>4</v>
      </c>
      <c r="D8149" s="1" t="s">
        <v>6101</v>
      </c>
      <c r="E8149" s="1">
        <v>6</v>
      </c>
      <c r="F8149" s="1" t="s">
        <v>8981</v>
      </c>
      <c r="G8149" s="1" t="s">
        <v>5816</v>
      </c>
      <c r="H8149" s="1" t="s">
        <v>8780</v>
      </c>
      <c r="I8149" s="1" t="b">
        <v>0</v>
      </c>
      <c r="J8149" s="1">
        <v>3</v>
      </c>
      <c r="K8149" s="1">
        <v>0</v>
      </c>
      <c r="L8149" s="1">
        <v>0</v>
      </c>
      <c r="M8149" s="1">
        <v>676</v>
      </c>
      <c r="N8149" s="1">
        <v>35.691657866948198</v>
      </c>
      <c r="O8149" s="1" t="s">
        <v>8795</v>
      </c>
    </row>
    <row r="8150" spans="1:15" x14ac:dyDescent="0.3">
      <c r="A8150" s="1" t="s">
        <v>5700</v>
      </c>
      <c r="B8150" s="1" t="s">
        <v>5776</v>
      </c>
      <c r="C8150" s="1">
        <v>4</v>
      </c>
      <c r="D8150" s="1" t="s">
        <v>6101</v>
      </c>
      <c r="E8150" s="1">
        <v>6</v>
      </c>
      <c r="F8150" s="1" t="s">
        <v>8981</v>
      </c>
      <c r="G8150" s="1" t="s">
        <v>5834</v>
      </c>
      <c r="H8150" s="1" t="s">
        <v>8778</v>
      </c>
      <c r="I8150" s="1" t="b">
        <v>0</v>
      </c>
      <c r="J8150" s="1">
        <v>7</v>
      </c>
      <c r="K8150" s="1">
        <v>1</v>
      </c>
      <c r="L8150" s="1">
        <v>0</v>
      </c>
      <c r="M8150" s="1">
        <v>86</v>
      </c>
      <c r="N8150" s="1">
        <v>4.5406546990496297</v>
      </c>
      <c r="O8150" s="1" t="s">
        <v>8862</v>
      </c>
    </row>
    <row r="8151" spans="1:15" x14ac:dyDescent="0.3">
      <c r="A8151" s="1" t="s">
        <v>5700</v>
      </c>
      <c r="B8151" s="1" t="s">
        <v>5776</v>
      </c>
      <c r="C8151" s="1">
        <v>4</v>
      </c>
      <c r="D8151" s="1" t="s">
        <v>6101</v>
      </c>
      <c r="E8151" s="1">
        <v>6</v>
      </c>
      <c r="F8151" s="1" t="s">
        <v>8981</v>
      </c>
      <c r="G8151" s="1" t="s">
        <v>5814</v>
      </c>
      <c r="H8151" s="1" t="s">
        <v>8780</v>
      </c>
      <c r="I8151" s="1" t="b">
        <v>1</v>
      </c>
      <c r="J8151" s="1">
        <v>0</v>
      </c>
      <c r="K8151" s="1">
        <v>0</v>
      </c>
      <c r="L8151" s="1">
        <v>0</v>
      </c>
      <c r="M8151" s="1">
        <v>54</v>
      </c>
      <c r="N8151" s="1">
        <v>2.8511087645195299</v>
      </c>
      <c r="O8151" s="1" t="s">
        <v>8786</v>
      </c>
    </row>
    <row r="8152" spans="1:15" x14ac:dyDescent="0.3">
      <c r="A8152" s="1" t="s">
        <v>5700</v>
      </c>
      <c r="B8152" s="1" t="s">
        <v>5776</v>
      </c>
      <c r="C8152" s="1">
        <v>4</v>
      </c>
      <c r="D8152" s="1" t="s">
        <v>6101</v>
      </c>
      <c r="E8152" s="1">
        <v>7</v>
      </c>
      <c r="F8152" s="1" t="s">
        <v>8982</v>
      </c>
      <c r="G8152" s="1" t="s">
        <v>5834</v>
      </c>
      <c r="H8152" s="1" t="s">
        <v>8778</v>
      </c>
      <c r="I8152" s="1" t="b">
        <v>0</v>
      </c>
      <c r="J8152" s="1">
        <v>7</v>
      </c>
      <c r="K8152" s="1">
        <v>1</v>
      </c>
      <c r="L8152" s="1">
        <v>0</v>
      </c>
      <c r="M8152" s="1">
        <v>1012</v>
      </c>
      <c r="N8152" s="1">
        <v>56.128674431503001</v>
      </c>
      <c r="O8152" s="1" t="s">
        <v>8862</v>
      </c>
    </row>
    <row r="8153" spans="1:15" x14ac:dyDescent="0.3">
      <c r="A8153" s="1" t="s">
        <v>5700</v>
      </c>
      <c r="B8153" s="1" t="s">
        <v>5776</v>
      </c>
      <c r="C8153" s="1">
        <v>4</v>
      </c>
      <c r="D8153" s="1" t="s">
        <v>6101</v>
      </c>
      <c r="E8153" s="1">
        <v>7</v>
      </c>
      <c r="F8153" s="1" t="s">
        <v>8982</v>
      </c>
      <c r="G8153" s="1" t="s">
        <v>5810</v>
      </c>
      <c r="H8153" s="1" t="s">
        <v>8780</v>
      </c>
      <c r="I8153" s="1" t="b">
        <v>0</v>
      </c>
      <c r="J8153" s="1">
        <v>2</v>
      </c>
      <c r="K8153" s="1">
        <v>0</v>
      </c>
      <c r="L8153" s="1">
        <v>0</v>
      </c>
      <c r="M8153" s="1">
        <v>190</v>
      </c>
      <c r="N8153" s="1">
        <v>10.5379922351636</v>
      </c>
      <c r="O8153" s="1" t="s">
        <v>8812</v>
      </c>
    </row>
    <row r="8154" spans="1:15" x14ac:dyDescent="0.3">
      <c r="A8154" s="1" t="s">
        <v>5700</v>
      </c>
      <c r="B8154" s="1" t="s">
        <v>5776</v>
      </c>
      <c r="C8154" s="1">
        <v>4</v>
      </c>
      <c r="D8154" s="1" t="s">
        <v>6101</v>
      </c>
      <c r="E8154" s="1">
        <v>7</v>
      </c>
      <c r="F8154" s="1" t="s">
        <v>8982</v>
      </c>
      <c r="G8154" s="1" t="s">
        <v>5834</v>
      </c>
      <c r="H8154" s="1" t="s">
        <v>8778</v>
      </c>
      <c r="I8154" s="1" t="b">
        <v>0</v>
      </c>
      <c r="J8154" s="1">
        <v>7</v>
      </c>
      <c r="K8154" s="1">
        <v>1</v>
      </c>
      <c r="L8154" s="1">
        <v>0</v>
      </c>
      <c r="M8154" s="1">
        <v>166</v>
      </c>
      <c r="N8154" s="1">
        <v>9.20687742651136</v>
      </c>
      <c r="O8154" s="1" t="s">
        <v>8864</v>
      </c>
    </row>
    <row r="8155" spans="1:15" x14ac:dyDescent="0.3">
      <c r="A8155" s="1" t="s">
        <v>5700</v>
      </c>
      <c r="B8155" s="1" t="s">
        <v>5776</v>
      </c>
      <c r="C8155" s="1">
        <v>4</v>
      </c>
      <c r="D8155" s="1" t="s">
        <v>6101</v>
      </c>
      <c r="E8155" s="1">
        <v>7</v>
      </c>
      <c r="F8155" s="1" t="s">
        <v>8982</v>
      </c>
      <c r="G8155" s="1" t="s">
        <v>5834</v>
      </c>
      <c r="H8155" s="1" t="s">
        <v>8780</v>
      </c>
      <c r="I8155" s="1" t="b">
        <v>0</v>
      </c>
      <c r="J8155" s="1">
        <v>18</v>
      </c>
      <c r="K8155" s="1">
        <v>0</v>
      </c>
      <c r="L8155" s="1">
        <v>0</v>
      </c>
      <c r="M8155" s="1">
        <v>79</v>
      </c>
      <c r="N8155" s="1">
        <v>4.3815862451469698</v>
      </c>
      <c r="O8155" s="1" t="s">
        <v>8840</v>
      </c>
    </row>
    <row r="8156" spans="1:15" x14ac:dyDescent="0.3">
      <c r="A8156" s="1" t="s">
        <v>5700</v>
      </c>
      <c r="B8156" s="1" t="s">
        <v>5776</v>
      </c>
      <c r="C8156" s="1">
        <v>4</v>
      </c>
      <c r="D8156" s="1" t="s">
        <v>6101</v>
      </c>
      <c r="E8156" s="1">
        <v>7</v>
      </c>
      <c r="F8156" s="1" t="s">
        <v>8982</v>
      </c>
      <c r="G8156" s="1" t="s">
        <v>5803</v>
      </c>
      <c r="H8156" s="1" t="s">
        <v>8778</v>
      </c>
      <c r="I8156" s="1" t="b">
        <v>0</v>
      </c>
      <c r="J8156" s="1">
        <v>0</v>
      </c>
      <c r="K8156" s="1">
        <v>1</v>
      </c>
      <c r="L8156" s="1">
        <v>0</v>
      </c>
      <c r="M8156" s="1">
        <v>62</v>
      </c>
      <c r="N8156" s="1">
        <v>3.4387132556849598</v>
      </c>
      <c r="O8156" s="1" t="s">
        <v>8779</v>
      </c>
    </row>
    <row r="8157" spans="1:15" x14ac:dyDescent="0.3">
      <c r="A8157" s="1" t="s">
        <v>5700</v>
      </c>
      <c r="B8157" s="1" t="s">
        <v>5776</v>
      </c>
      <c r="C8157" s="1">
        <v>4</v>
      </c>
      <c r="D8157" s="1" t="s">
        <v>6101</v>
      </c>
      <c r="E8157" s="1">
        <v>7</v>
      </c>
      <c r="F8157" s="1" t="s">
        <v>8982</v>
      </c>
      <c r="G8157" s="1" t="s">
        <v>5816</v>
      </c>
      <c r="H8157" s="1" t="s">
        <v>8780</v>
      </c>
      <c r="I8157" s="1" t="b">
        <v>0</v>
      </c>
      <c r="J8157" s="1">
        <v>3</v>
      </c>
      <c r="K8157" s="1">
        <v>0</v>
      </c>
      <c r="L8157" s="1">
        <v>0</v>
      </c>
      <c r="M8157" s="1">
        <v>60</v>
      </c>
      <c r="N8157" s="1">
        <v>3.32778702163061</v>
      </c>
      <c r="O8157" s="1" t="s">
        <v>8795</v>
      </c>
    </row>
    <row r="8158" spans="1:15" x14ac:dyDescent="0.3">
      <c r="A8158" s="1" t="s">
        <v>5700</v>
      </c>
      <c r="B8158" s="1" t="s">
        <v>5776</v>
      </c>
      <c r="C8158" s="1">
        <v>4</v>
      </c>
      <c r="D8158" s="1" t="s">
        <v>6101</v>
      </c>
      <c r="E8158" s="1">
        <v>7</v>
      </c>
      <c r="F8158" s="1" t="s">
        <v>8982</v>
      </c>
      <c r="G8158" s="1" t="s">
        <v>5876</v>
      </c>
      <c r="H8158" s="1" t="s">
        <v>8780</v>
      </c>
      <c r="I8158" s="1" t="b">
        <v>0</v>
      </c>
      <c r="J8158" s="1">
        <v>4</v>
      </c>
      <c r="K8158" s="1">
        <v>0</v>
      </c>
      <c r="L8158" s="1">
        <v>0</v>
      </c>
      <c r="M8158" s="1">
        <v>38</v>
      </c>
      <c r="N8158" s="1">
        <v>2.10759844703272</v>
      </c>
      <c r="O8158" s="1" t="s">
        <v>8799</v>
      </c>
    </row>
    <row r="8159" spans="1:15" x14ac:dyDescent="0.3">
      <c r="A8159" s="1" t="s">
        <v>5700</v>
      </c>
      <c r="B8159" s="1" t="s">
        <v>5776</v>
      </c>
      <c r="C8159" s="1">
        <v>4</v>
      </c>
      <c r="D8159" s="1" t="s">
        <v>6101</v>
      </c>
      <c r="E8159" s="1">
        <v>7</v>
      </c>
      <c r="F8159" s="1" t="s">
        <v>8982</v>
      </c>
      <c r="G8159" s="1" t="s">
        <v>5834</v>
      </c>
      <c r="H8159" s="1" t="s">
        <v>8782</v>
      </c>
      <c r="I8159" s="1" t="b">
        <v>0</v>
      </c>
      <c r="J8159" s="1">
        <v>8</v>
      </c>
      <c r="K8159" s="1">
        <v>2</v>
      </c>
      <c r="L8159" s="1">
        <v>0</v>
      </c>
      <c r="M8159" s="1">
        <v>30</v>
      </c>
      <c r="N8159" s="1">
        <v>1.6638935108152999</v>
      </c>
      <c r="O8159" s="1" t="s">
        <v>8863</v>
      </c>
    </row>
    <row r="8160" spans="1:15" x14ac:dyDescent="0.3">
      <c r="A8160" s="1" t="s">
        <v>5700</v>
      </c>
      <c r="B8160" s="1" t="s">
        <v>5776</v>
      </c>
      <c r="C8160" s="1">
        <v>4</v>
      </c>
      <c r="D8160" s="1" t="s">
        <v>6101</v>
      </c>
      <c r="E8160" s="1">
        <v>8</v>
      </c>
      <c r="F8160" s="1" t="s">
        <v>8983</v>
      </c>
      <c r="G8160" s="1" t="s">
        <v>5801</v>
      </c>
      <c r="H8160" s="1" t="s">
        <v>8780</v>
      </c>
      <c r="I8160" s="1" t="b">
        <v>0</v>
      </c>
      <c r="J8160" s="1">
        <v>1</v>
      </c>
      <c r="K8160" s="1">
        <v>0</v>
      </c>
      <c r="L8160" s="1">
        <v>0</v>
      </c>
      <c r="M8160" s="1">
        <v>451</v>
      </c>
      <c r="N8160" s="1">
        <v>29.593175853018298</v>
      </c>
      <c r="O8160" s="1" t="s">
        <v>8781</v>
      </c>
    </row>
    <row r="8161" spans="1:15" x14ac:dyDescent="0.3">
      <c r="A8161" s="1" t="s">
        <v>5700</v>
      </c>
      <c r="B8161" s="1" t="s">
        <v>5776</v>
      </c>
      <c r="C8161" s="1">
        <v>4</v>
      </c>
      <c r="D8161" s="1" t="s">
        <v>6101</v>
      </c>
      <c r="E8161" s="1">
        <v>8</v>
      </c>
      <c r="F8161" s="1" t="s">
        <v>8983</v>
      </c>
      <c r="G8161" s="1" t="s">
        <v>5840</v>
      </c>
      <c r="H8161" s="1" t="s">
        <v>8780</v>
      </c>
      <c r="I8161" s="1" t="b">
        <v>0</v>
      </c>
      <c r="J8161" s="1">
        <v>5</v>
      </c>
      <c r="K8161" s="1">
        <v>0</v>
      </c>
      <c r="L8161" s="1">
        <v>0</v>
      </c>
      <c r="M8161" s="1">
        <v>378</v>
      </c>
      <c r="N8161" s="1">
        <v>24.803149606299201</v>
      </c>
      <c r="O8161" s="1" t="s">
        <v>8791</v>
      </c>
    </row>
    <row r="8162" spans="1:15" x14ac:dyDescent="0.3">
      <c r="A8162" s="1" t="s">
        <v>5700</v>
      </c>
      <c r="B8162" s="1" t="s">
        <v>5776</v>
      </c>
      <c r="C8162" s="1">
        <v>4</v>
      </c>
      <c r="D8162" s="1" t="s">
        <v>6101</v>
      </c>
      <c r="E8162" s="1">
        <v>8</v>
      </c>
      <c r="F8162" s="1" t="s">
        <v>8983</v>
      </c>
      <c r="G8162" s="1" t="s">
        <v>5810</v>
      </c>
      <c r="H8162" s="1" t="s">
        <v>8780</v>
      </c>
      <c r="I8162" s="1" t="b">
        <v>0</v>
      </c>
      <c r="J8162" s="1">
        <v>2</v>
      </c>
      <c r="K8162" s="1">
        <v>0</v>
      </c>
      <c r="L8162" s="1">
        <v>0</v>
      </c>
      <c r="M8162" s="1">
        <v>198</v>
      </c>
      <c r="N8162" s="1">
        <v>12.992125984251899</v>
      </c>
      <c r="O8162" s="1" t="s">
        <v>8790</v>
      </c>
    </row>
    <row r="8163" spans="1:15" x14ac:dyDescent="0.3">
      <c r="A8163" s="1" t="s">
        <v>5700</v>
      </c>
      <c r="B8163" s="1" t="s">
        <v>5776</v>
      </c>
      <c r="C8163" s="1">
        <v>4</v>
      </c>
      <c r="D8163" s="1" t="s">
        <v>6101</v>
      </c>
      <c r="E8163" s="1">
        <v>8</v>
      </c>
      <c r="F8163" s="1" t="s">
        <v>8983</v>
      </c>
      <c r="G8163" s="1" t="s">
        <v>5810</v>
      </c>
      <c r="H8163" s="1" t="s">
        <v>8780</v>
      </c>
      <c r="I8163" s="1" t="b">
        <v>0</v>
      </c>
      <c r="J8163" s="1">
        <v>2</v>
      </c>
      <c r="K8163" s="1">
        <v>0</v>
      </c>
      <c r="L8163" s="1">
        <v>1</v>
      </c>
      <c r="M8163" s="1">
        <v>98</v>
      </c>
      <c r="N8163" s="1">
        <v>6.4304461942257198</v>
      </c>
      <c r="O8163" s="1" t="s">
        <v>8814</v>
      </c>
    </row>
    <row r="8164" spans="1:15" x14ac:dyDescent="0.3">
      <c r="A8164" s="1" t="s">
        <v>5700</v>
      </c>
      <c r="B8164" s="1" t="s">
        <v>5776</v>
      </c>
      <c r="C8164" s="1">
        <v>4</v>
      </c>
      <c r="D8164" s="1" t="s">
        <v>6101</v>
      </c>
      <c r="E8164" s="1">
        <v>8</v>
      </c>
      <c r="F8164" s="1" t="s">
        <v>8983</v>
      </c>
      <c r="G8164" s="1" t="s">
        <v>5816</v>
      </c>
      <c r="H8164" s="1" t="s">
        <v>8780</v>
      </c>
      <c r="I8164" s="1" t="b">
        <v>0</v>
      </c>
      <c r="J8164" s="1">
        <v>3</v>
      </c>
      <c r="K8164" s="1">
        <v>0</v>
      </c>
      <c r="L8164" s="1">
        <v>0</v>
      </c>
      <c r="M8164" s="1">
        <v>74</v>
      </c>
      <c r="N8164" s="1">
        <v>4.8556430446194199</v>
      </c>
      <c r="O8164" s="1" t="s">
        <v>8801</v>
      </c>
    </row>
    <row r="8165" spans="1:15" x14ac:dyDescent="0.3">
      <c r="A8165" s="1" t="s">
        <v>5700</v>
      </c>
      <c r="B8165" s="1" t="s">
        <v>5776</v>
      </c>
      <c r="C8165" s="1">
        <v>4</v>
      </c>
      <c r="D8165" s="1" t="s">
        <v>6101</v>
      </c>
      <c r="E8165" s="1">
        <v>8</v>
      </c>
      <c r="F8165" s="1" t="s">
        <v>8983</v>
      </c>
      <c r="G8165" s="1" t="s">
        <v>5834</v>
      </c>
      <c r="H8165" s="1" t="s">
        <v>8778</v>
      </c>
      <c r="I8165" s="1" t="b">
        <v>0</v>
      </c>
      <c r="J8165" s="1">
        <v>7</v>
      </c>
      <c r="K8165" s="1">
        <v>1</v>
      </c>
      <c r="L8165" s="1">
        <v>0</v>
      </c>
      <c r="M8165" s="1">
        <v>56</v>
      </c>
      <c r="N8165" s="1">
        <v>3.67454068241469</v>
      </c>
      <c r="O8165" s="1" t="s">
        <v>8862</v>
      </c>
    </row>
    <row r="8166" spans="1:15" x14ac:dyDescent="0.3">
      <c r="A8166" s="1" t="s">
        <v>5700</v>
      </c>
      <c r="B8166" s="1" t="s">
        <v>5776</v>
      </c>
      <c r="C8166" s="1">
        <v>4</v>
      </c>
      <c r="D8166" s="1" t="s">
        <v>6101</v>
      </c>
      <c r="E8166" s="1">
        <v>8</v>
      </c>
      <c r="F8166" s="1" t="s">
        <v>8983</v>
      </c>
      <c r="G8166" s="1" t="s">
        <v>5803</v>
      </c>
      <c r="H8166" s="1" t="s">
        <v>8984</v>
      </c>
      <c r="I8166" s="1" t="b">
        <v>0</v>
      </c>
      <c r="J8166" s="1">
        <v>0</v>
      </c>
      <c r="K8166" s="1">
        <v>1</v>
      </c>
      <c r="L8166" s="1">
        <v>9</v>
      </c>
      <c r="M8166" s="1">
        <v>32</v>
      </c>
      <c r="N8166" s="1">
        <v>2.09973753280839</v>
      </c>
      <c r="O8166" s="1" t="s">
        <v>8985</v>
      </c>
    </row>
    <row r="8167" spans="1:15" x14ac:dyDescent="0.3">
      <c r="A8167" s="1" t="s">
        <v>5700</v>
      </c>
      <c r="B8167" s="1" t="s">
        <v>5776</v>
      </c>
      <c r="C8167" s="1">
        <v>4</v>
      </c>
      <c r="D8167" s="1" t="s">
        <v>6101</v>
      </c>
      <c r="E8167" s="1">
        <v>8</v>
      </c>
      <c r="F8167" s="1" t="s">
        <v>8983</v>
      </c>
      <c r="G8167" s="1" t="s">
        <v>5834</v>
      </c>
      <c r="H8167" s="1" t="s">
        <v>8780</v>
      </c>
      <c r="I8167" s="1" t="b">
        <v>0</v>
      </c>
      <c r="J8167" s="1">
        <v>11</v>
      </c>
      <c r="K8167" s="1">
        <v>0</v>
      </c>
      <c r="L8167" s="1">
        <v>2</v>
      </c>
      <c r="M8167" s="1">
        <v>24</v>
      </c>
      <c r="N8167" s="1">
        <v>1.57480314960629</v>
      </c>
      <c r="O8167" s="1" t="s">
        <v>8892</v>
      </c>
    </row>
    <row r="8168" spans="1:15" x14ac:dyDescent="0.3">
      <c r="A8168" s="1" t="s">
        <v>5700</v>
      </c>
      <c r="B8168" s="1" t="s">
        <v>5776</v>
      </c>
      <c r="C8168" s="1">
        <v>4</v>
      </c>
      <c r="D8168" s="1" t="s">
        <v>6101</v>
      </c>
      <c r="E8168" s="1">
        <v>8</v>
      </c>
      <c r="F8168" s="1" t="s">
        <v>8983</v>
      </c>
      <c r="G8168" s="1" t="s">
        <v>5834</v>
      </c>
      <c r="H8168" s="1" t="s">
        <v>8784</v>
      </c>
      <c r="I8168" s="1" t="b">
        <v>0</v>
      </c>
      <c r="J8168" s="1">
        <v>7</v>
      </c>
      <c r="K8168" s="1">
        <v>1</v>
      </c>
      <c r="L8168" s="1">
        <v>1</v>
      </c>
      <c r="M8168" s="1">
        <v>18</v>
      </c>
      <c r="N8168" s="1">
        <v>1.1811023622047201</v>
      </c>
      <c r="O8168" s="1" t="s">
        <v>8986</v>
      </c>
    </row>
    <row r="8169" spans="1:15" x14ac:dyDescent="0.3">
      <c r="A8169" s="1" t="s">
        <v>5700</v>
      </c>
      <c r="B8169" s="1" t="s">
        <v>5776</v>
      </c>
      <c r="C8169" s="1">
        <v>4</v>
      </c>
      <c r="D8169" s="1" t="s">
        <v>6101</v>
      </c>
      <c r="E8169" s="1">
        <v>9</v>
      </c>
      <c r="F8169" s="1" t="s">
        <v>8987</v>
      </c>
      <c r="G8169" s="1" t="s">
        <v>5834</v>
      </c>
      <c r="H8169" s="1" t="s">
        <v>8778</v>
      </c>
      <c r="I8169" s="1" t="b">
        <v>0</v>
      </c>
      <c r="J8169" s="1">
        <v>7</v>
      </c>
      <c r="K8169" s="1">
        <v>1</v>
      </c>
      <c r="L8169" s="1">
        <v>0</v>
      </c>
      <c r="M8169" s="1">
        <v>484</v>
      </c>
      <c r="N8169" s="1">
        <v>41.509433962264097</v>
      </c>
      <c r="O8169" s="1" t="s">
        <v>8862</v>
      </c>
    </row>
    <row r="8170" spans="1:15" x14ac:dyDescent="0.3">
      <c r="A8170" s="1" t="s">
        <v>5700</v>
      </c>
      <c r="B8170" s="1" t="s">
        <v>5776</v>
      </c>
      <c r="C8170" s="1">
        <v>4</v>
      </c>
      <c r="D8170" s="1" t="s">
        <v>6101</v>
      </c>
      <c r="E8170" s="1">
        <v>9</v>
      </c>
      <c r="F8170" s="1" t="s">
        <v>8987</v>
      </c>
      <c r="G8170" s="1" t="s">
        <v>5801</v>
      </c>
      <c r="H8170" s="1" t="s">
        <v>8780</v>
      </c>
      <c r="I8170" s="1" t="b">
        <v>0</v>
      </c>
      <c r="J8170" s="1">
        <v>1</v>
      </c>
      <c r="K8170" s="1">
        <v>0</v>
      </c>
      <c r="L8170" s="1">
        <v>0</v>
      </c>
      <c r="M8170" s="1">
        <v>186</v>
      </c>
      <c r="N8170" s="1">
        <v>15.951972555746099</v>
      </c>
      <c r="O8170" s="1" t="s">
        <v>8781</v>
      </c>
    </row>
    <row r="8171" spans="1:15" x14ac:dyDescent="0.3">
      <c r="A8171" s="1" t="s">
        <v>5700</v>
      </c>
      <c r="B8171" s="1" t="s">
        <v>5776</v>
      </c>
      <c r="C8171" s="1">
        <v>4</v>
      </c>
      <c r="D8171" s="1" t="s">
        <v>6101</v>
      </c>
      <c r="E8171" s="1">
        <v>9</v>
      </c>
      <c r="F8171" s="1" t="s">
        <v>8987</v>
      </c>
      <c r="G8171" s="1" t="s">
        <v>5816</v>
      </c>
      <c r="H8171" s="1" t="s">
        <v>8780</v>
      </c>
      <c r="I8171" s="1" t="b">
        <v>0</v>
      </c>
      <c r="J8171" s="1">
        <v>3</v>
      </c>
      <c r="K8171" s="1">
        <v>0</v>
      </c>
      <c r="L8171" s="1">
        <v>0</v>
      </c>
      <c r="M8171" s="1">
        <v>85</v>
      </c>
      <c r="N8171" s="1">
        <v>7.2898799313893603</v>
      </c>
      <c r="O8171" s="1" t="s">
        <v>8795</v>
      </c>
    </row>
    <row r="8172" spans="1:15" x14ac:dyDescent="0.3">
      <c r="A8172" s="1" t="s">
        <v>5700</v>
      </c>
      <c r="B8172" s="1" t="s">
        <v>5776</v>
      </c>
      <c r="C8172" s="1">
        <v>4</v>
      </c>
      <c r="D8172" s="1" t="s">
        <v>6101</v>
      </c>
      <c r="E8172" s="1">
        <v>9</v>
      </c>
      <c r="F8172" s="1" t="s">
        <v>8987</v>
      </c>
      <c r="G8172" s="1" t="s">
        <v>5876</v>
      </c>
      <c r="H8172" s="1" t="s">
        <v>8780</v>
      </c>
      <c r="I8172" s="1" t="b">
        <v>0</v>
      </c>
      <c r="J8172" s="1">
        <v>4</v>
      </c>
      <c r="K8172" s="1">
        <v>0</v>
      </c>
      <c r="L8172" s="1">
        <v>0</v>
      </c>
      <c r="M8172" s="1">
        <v>61</v>
      </c>
      <c r="N8172" s="1">
        <v>5.2315608919382504</v>
      </c>
      <c r="O8172" s="1" t="s">
        <v>8799</v>
      </c>
    </row>
    <row r="8173" spans="1:15" x14ac:dyDescent="0.3">
      <c r="A8173" s="1" t="s">
        <v>5700</v>
      </c>
      <c r="B8173" s="1" t="s">
        <v>5776</v>
      </c>
      <c r="C8173" s="1">
        <v>4</v>
      </c>
      <c r="D8173" s="1" t="s">
        <v>6101</v>
      </c>
      <c r="E8173" s="1">
        <v>9</v>
      </c>
      <c r="F8173" s="1" t="s">
        <v>8987</v>
      </c>
      <c r="G8173" s="1" t="s">
        <v>5810</v>
      </c>
      <c r="H8173" s="1" t="s">
        <v>8780</v>
      </c>
      <c r="I8173" s="1" t="b">
        <v>0</v>
      </c>
      <c r="J8173" s="1">
        <v>2</v>
      </c>
      <c r="K8173" s="1">
        <v>0</v>
      </c>
      <c r="L8173" s="1">
        <v>0</v>
      </c>
      <c r="M8173" s="1">
        <v>51</v>
      </c>
      <c r="N8173" s="1">
        <v>4.3739279588336197</v>
      </c>
      <c r="O8173" s="1" t="s">
        <v>8790</v>
      </c>
    </row>
    <row r="8174" spans="1:15" x14ac:dyDescent="0.3">
      <c r="A8174" s="1" t="s">
        <v>5700</v>
      </c>
      <c r="B8174" s="1" t="s">
        <v>5776</v>
      </c>
      <c r="C8174" s="1">
        <v>4</v>
      </c>
      <c r="D8174" s="1" t="s">
        <v>6101</v>
      </c>
      <c r="E8174" s="1">
        <v>9</v>
      </c>
      <c r="F8174" s="1" t="s">
        <v>8987</v>
      </c>
      <c r="G8174" s="1" t="s">
        <v>5840</v>
      </c>
      <c r="H8174" s="1" t="s">
        <v>8780</v>
      </c>
      <c r="I8174" s="1" t="b">
        <v>0</v>
      </c>
      <c r="J8174" s="1">
        <v>5</v>
      </c>
      <c r="K8174" s="1">
        <v>0</v>
      </c>
      <c r="L8174" s="1">
        <v>0</v>
      </c>
      <c r="M8174" s="1">
        <v>47</v>
      </c>
      <c r="N8174" s="1">
        <v>4.0308747855917604</v>
      </c>
      <c r="O8174" s="1" t="s">
        <v>8791</v>
      </c>
    </row>
    <row r="8175" spans="1:15" x14ac:dyDescent="0.3">
      <c r="A8175" s="1" t="s">
        <v>5700</v>
      </c>
      <c r="B8175" s="1" t="s">
        <v>5776</v>
      </c>
      <c r="C8175" s="1">
        <v>4</v>
      </c>
      <c r="D8175" s="1" t="s">
        <v>6101</v>
      </c>
      <c r="E8175" s="1">
        <v>9</v>
      </c>
      <c r="F8175" s="1" t="s">
        <v>8987</v>
      </c>
      <c r="G8175" s="1" t="s">
        <v>5816</v>
      </c>
      <c r="H8175" s="1" t="s">
        <v>8780</v>
      </c>
      <c r="I8175" s="1" t="b">
        <v>0</v>
      </c>
      <c r="J8175" s="1">
        <v>3</v>
      </c>
      <c r="K8175" s="1">
        <v>0</v>
      </c>
      <c r="L8175" s="1">
        <v>0</v>
      </c>
      <c r="M8175" s="1">
        <v>31</v>
      </c>
      <c r="N8175" s="1">
        <v>2.65866209262435</v>
      </c>
      <c r="O8175" s="1" t="s">
        <v>8801</v>
      </c>
    </row>
    <row r="8176" spans="1:15" x14ac:dyDescent="0.3">
      <c r="A8176" s="1" t="s">
        <v>5700</v>
      </c>
      <c r="B8176" s="1" t="s">
        <v>5776</v>
      </c>
      <c r="C8176" s="1">
        <v>4</v>
      </c>
      <c r="D8176" s="1" t="s">
        <v>6101</v>
      </c>
      <c r="E8176" s="1">
        <v>9</v>
      </c>
      <c r="F8176" s="1" t="s">
        <v>8987</v>
      </c>
      <c r="G8176" s="1" t="s">
        <v>5876</v>
      </c>
      <c r="H8176" s="1" t="s">
        <v>8780</v>
      </c>
      <c r="I8176" s="1" t="b">
        <v>0</v>
      </c>
      <c r="J8176" s="1">
        <v>4</v>
      </c>
      <c r="K8176" s="1">
        <v>0</v>
      </c>
      <c r="L8176" s="1">
        <v>0</v>
      </c>
      <c r="M8176" s="1">
        <v>30</v>
      </c>
      <c r="N8176" s="1">
        <v>2.5728987993138901</v>
      </c>
      <c r="O8176" s="1" t="s">
        <v>8804</v>
      </c>
    </row>
    <row r="8177" spans="1:15" x14ac:dyDescent="0.3">
      <c r="A8177" s="1" t="s">
        <v>5700</v>
      </c>
      <c r="B8177" s="1" t="s">
        <v>5776</v>
      </c>
      <c r="C8177" s="1">
        <v>4</v>
      </c>
      <c r="D8177" s="1" t="s">
        <v>6101</v>
      </c>
      <c r="E8177" s="1">
        <v>9</v>
      </c>
      <c r="F8177" s="1" t="s">
        <v>8987</v>
      </c>
      <c r="G8177" s="1" t="s">
        <v>5803</v>
      </c>
      <c r="H8177" s="1" t="s">
        <v>8778</v>
      </c>
      <c r="I8177" s="1" t="b">
        <v>0</v>
      </c>
      <c r="J8177" s="1">
        <v>0</v>
      </c>
      <c r="K8177" s="1">
        <v>1</v>
      </c>
      <c r="L8177" s="1">
        <v>0</v>
      </c>
      <c r="M8177" s="1">
        <v>29</v>
      </c>
      <c r="N8177" s="1">
        <v>2.4871355060034301</v>
      </c>
      <c r="O8177" s="1" t="s">
        <v>8779</v>
      </c>
    </row>
    <row r="8178" spans="1:15" x14ac:dyDescent="0.3">
      <c r="A8178" s="1" t="s">
        <v>5700</v>
      </c>
      <c r="B8178" s="1" t="s">
        <v>5776</v>
      </c>
      <c r="C8178" s="1">
        <v>4</v>
      </c>
      <c r="D8178" s="1" t="s">
        <v>6101</v>
      </c>
      <c r="E8178" s="1">
        <v>9</v>
      </c>
      <c r="F8178" s="1" t="s">
        <v>8987</v>
      </c>
      <c r="G8178" s="1" t="s">
        <v>5814</v>
      </c>
      <c r="H8178" s="1" t="s">
        <v>8780</v>
      </c>
      <c r="I8178" s="1" t="b">
        <v>1</v>
      </c>
      <c r="J8178" s="1">
        <v>0</v>
      </c>
      <c r="K8178" s="1">
        <v>0</v>
      </c>
      <c r="L8178" s="1">
        <v>0</v>
      </c>
      <c r="M8178" s="1">
        <v>14</v>
      </c>
      <c r="N8178" s="1">
        <v>1.20068610634648</v>
      </c>
      <c r="O8178" s="1" t="s">
        <v>8786</v>
      </c>
    </row>
    <row r="8179" spans="1:15" x14ac:dyDescent="0.3">
      <c r="A8179" s="1" t="s">
        <v>5700</v>
      </c>
      <c r="B8179" s="1" t="s">
        <v>5776</v>
      </c>
      <c r="C8179" s="1">
        <v>4</v>
      </c>
      <c r="D8179" s="1" t="s">
        <v>6101</v>
      </c>
      <c r="E8179" s="1">
        <v>9</v>
      </c>
      <c r="F8179" s="1" t="s">
        <v>8987</v>
      </c>
      <c r="G8179" s="1" t="s">
        <v>5834</v>
      </c>
      <c r="H8179" s="1" t="s">
        <v>8778</v>
      </c>
      <c r="I8179" s="1" t="b">
        <v>0</v>
      </c>
      <c r="J8179" s="1">
        <v>7</v>
      </c>
      <c r="K8179" s="1">
        <v>1</v>
      </c>
      <c r="L8179" s="1">
        <v>0</v>
      </c>
      <c r="M8179" s="1">
        <v>13</v>
      </c>
      <c r="N8179" s="1">
        <v>1.11492281303602</v>
      </c>
      <c r="O8179" s="1" t="s">
        <v>8864</v>
      </c>
    </row>
    <row r="8180" spans="1:15" x14ac:dyDescent="0.3">
      <c r="A8180" s="1" t="s">
        <v>5700</v>
      </c>
      <c r="B8180" s="1" t="s">
        <v>5776</v>
      </c>
      <c r="C8180" s="1">
        <v>4</v>
      </c>
      <c r="D8180" s="1" t="s">
        <v>6101</v>
      </c>
      <c r="E8180" s="1">
        <v>10</v>
      </c>
      <c r="F8180" s="1" t="s">
        <v>8988</v>
      </c>
      <c r="G8180" s="1" t="s">
        <v>5814</v>
      </c>
      <c r="H8180" s="1" t="s">
        <v>8780</v>
      </c>
      <c r="I8180" s="1" t="b">
        <v>1</v>
      </c>
      <c r="J8180" s="1">
        <v>0</v>
      </c>
      <c r="K8180" s="1">
        <v>0</v>
      </c>
      <c r="L8180" s="1">
        <v>0</v>
      </c>
      <c r="M8180" s="1">
        <v>1222</v>
      </c>
      <c r="N8180" s="1">
        <v>70.028653295128905</v>
      </c>
      <c r="O8180" s="1" t="s">
        <v>8786</v>
      </c>
    </row>
    <row r="8181" spans="1:15" x14ac:dyDescent="0.3">
      <c r="A8181" s="1" t="s">
        <v>5700</v>
      </c>
      <c r="B8181" s="1" t="s">
        <v>5776</v>
      </c>
      <c r="C8181" s="1">
        <v>4</v>
      </c>
      <c r="D8181" s="1" t="s">
        <v>6101</v>
      </c>
      <c r="E8181" s="1">
        <v>10</v>
      </c>
      <c r="F8181" s="1" t="s">
        <v>8988</v>
      </c>
      <c r="G8181" s="1" t="s">
        <v>5810</v>
      </c>
      <c r="H8181" s="1" t="s">
        <v>8780</v>
      </c>
      <c r="I8181" s="1" t="b">
        <v>0</v>
      </c>
      <c r="J8181" s="1">
        <v>2</v>
      </c>
      <c r="K8181" s="1">
        <v>0</v>
      </c>
      <c r="L8181" s="1">
        <v>0</v>
      </c>
      <c r="M8181" s="1">
        <v>163</v>
      </c>
      <c r="N8181" s="1">
        <v>9.3409742120343804</v>
      </c>
      <c r="O8181" s="1" t="s">
        <v>8790</v>
      </c>
    </row>
    <row r="8182" spans="1:15" x14ac:dyDescent="0.3">
      <c r="A8182" s="1" t="s">
        <v>5700</v>
      </c>
      <c r="B8182" s="1" t="s">
        <v>5776</v>
      </c>
      <c r="C8182" s="1">
        <v>4</v>
      </c>
      <c r="D8182" s="1" t="s">
        <v>6101</v>
      </c>
      <c r="E8182" s="1">
        <v>10</v>
      </c>
      <c r="F8182" s="1" t="s">
        <v>8988</v>
      </c>
      <c r="G8182" s="1" t="s">
        <v>5834</v>
      </c>
      <c r="H8182" s="1" t="s">
        <v>8782</v>
      </c>
      <c r="I8182" s="1" t="b">
        <v>0</v>
      </c>
      <c r="J8182" s="1">
        <v>8</v>
      </c>
      <c r="K8182" s="1">
        <v>2</v>
      </c>
      <c r="L8182" s="1">
        <v>0</v>
      </c>
      <c r="M8182" s="1">
        <v>69</v>
      </c>
      <c r="N8182" s="1">
        <v>3.9541547277936901</v>
      </c>
      <c r="O8182" s="1" t="s">
        <v>8863</v>
      </c>
    </row>
    <row r="8183" spans="1:15" x14ac:dyDescent="0.3">
      <c r="A8183" s="1" t="s">
        <v>5700</v>
      </c>
      <c r="B8183" s="1" t="s">
        <v>5776</v>
      </c>
      <c r="C8183" s="1">
        <v>4</v>
      </c>
      <c r="D8183" s="1" t="s">
        <v>6101</v>
      </c>
      <c r="E8183" s="1">
        <v>10</v>
      </c>
      <c r="F8183" s="1" t="s">
        <v>8988</v>
      </c>
      <c r="G8183" s="1" t="s">
        <v>5834</v>
      </c>
      <c r="H8183" s="1" t="s">
        <v>8778</v>
      </c>
      <c r="I8183" s="1" t="b">
        <v>0</v>
      </c>
      <c r="J8183" s="1">
        <v>7</v>
      </c>
      <c r="K8183" s="1">
        <v>1</v>
      </c>
      <c r="L8183" s="1">
        <v>0</v>
      </c>
      <c r="M8183" s="1">
        <v>51</v>
      </c>
      <c r="N8183" s="1">
        <v>2.9226361031518602</v>
      </c>
      <c r="O8183" s="1" t="s">
        <v>8864</v>
      </c>
    </row>
    <row r="8184" spans="1:15" x14ac:dyDescent="0.3">
      <c r="A8184" s="1" t="s">
        <v>5700</v>
      </c>
      <c r="B8184" s="1" t="s">
        <v>5776</v>
      </c>
      <c r="C8184" s="1">
        <v>4</v>
      </c>
      <c r="D8184" s="1" t="s">
        <v>6101</v>
      </c>
      <c r="E8184" s="1">
        <v>10</v>
      </c>
      <c r="F8184" s="1" t="s">
        <v>8988</v>
      </c>
      <c r="G8184" s="1" t="s">
        <v>5801</v>
      </c>
      <c r="H8184" s="1" t="s">
        <v>8780</v>
      </c>
      <c r="I8184" s="1" t="b">
        <v>0</v>
      </c>
      <c r="J8184" s="1">
        <v>1</v>
      </c>
      <c r="K8184" s="1">
        <v>0</v>
      </c>
      <c r="L8184" s="1">
        <v>0</v>
      </c>
      <c r="M8184" s="1">
        <v>36</v>
      </c>
      <c r="N8184" s="1">
        <v>2.0630372492836599</v>
      </c>
      <c r="O8184" s="1" t="s">
        <v>8781</v>
      </c>
    </row>
    <row r="8185" spans="1:15" x14ac:dyDescent="0.3">
      <c r="A8185" s="1" t="s">
        <v>5700</v>
      </c>
      <c r="B8185" s="1" t="s">
        <v>5776</v>
      </c>
      <c r="C8185" s="1">
        <v>4</v>
      </c>
      <c r="D8185" s="1" t="s">
        <v>6101</v>
      </c>
      <c r="E8185" s="1">
        <v>10</v>
      </c>
      <c r="F8185" s="1" t="s">
        <v>8988</v>
      </c>
      <c r="G8185" s="1" t="s">
        <v>5834</v>
      </c>
      <c r="H8185" s="1" t="s">
        <v>8778</v>
      </c>
      <c r="I8185" s="1" t="b">
        <v>0</v>
      </c>
      <c r="J8185" s="1">
        <v>7</v>
      </c>
      <c r="K8185" s="1">
        <v>1</v>
      </c>
      <c r="L8185" s="1">
        <v>0</v>
      </c>
      <c r="M8185" s="1">
        <v>28</v>
      </c>
      <c r="N8185" s="1">
        <v>1.6045845272206201</v>
      </c>
      <c r="O8185" s="1" t="s">
        <v>8862</v>
      </c>
    </row>
    <row r="8186" spans="1:15" x14ac:dyDescent="0.3">
      <c r="A8186" s="1" t="s">
        <v>5700</v>
      </c>
      <c r="B8186" s="1" t="s">
        <v>5776</v>
      </c>
      <c r="C8186" s="1">
        <v>4</v>
      </c>
      <c r="D8186" s="1" t="s">
        <v>6101</v>
      </c>
      <c r="E8186" s="1">
        <v>10</v>
      </c>
      <c r="F8186" s="1" t="s">
        <v>8988</v>
      </c>
      <c r="G8186" s="1" t="s">
        <v>5810</v>
      </c>
      <c r="H8186" s="1" t="s">
        <v>8780</v>
      </c>
      <c r="I8186" s="1" t="b">
        <v>0</v>
      </c>
      <c r="J8186" s="1">
        <v>2</v>
      </c>
      <c r="K8186" s="1">
        <v>0</v>
      </c>
      <c r="L8186" s="1">
        <v>1</v>
      </c>
      <c r="M8186" s="1">
        <v>19</v>
      </c>
      <c r="N8186" s="1">
        <v>1.08882521489971</v>
      </c>
      <c r="O8186" s="1" t="s">
        <v>8886</v>
      </c>
    </row>
    <row r="8187" spans="1:15" x14ac:dyDescent="0.3">
      <c r="A8187" s="1" t="s">
        <v>5700</v>
      </c>
      <c r="B8187" s="1" t="s">
        <v>5776</v>
      </c>
      <c r="C8187" s="1">
        <v>4</v>
      </c>
      <c r="D8187" s="1" t="s">
        <v>6101</v>
      </c>
      <c r="E8187" s="1">
        <v>11</v>
      </c>
      <c r="F8187" s="1" t="s">
        <v>8989</v>
      </c>
      <c r="G8187" s="1" t="s">
        <v>5810</v>
      </c>
      <c r="H8187" s="1" t="s">
        <v>8780</v>
      </c>
      <c r="I8187" s="1" t="b">
        <v>0</v>
      </c>
      <c r="J8187" s="1">
        <v>2</v>
      </c>
      <c r="K8187" s="1">
        <v>0</v>
      </c>
      <c r="L8187" s="1">
        <v>0</v>
      </c>
      <c r="M8187" s="1">
        <v>1170</v>
      </c>
      <c r="N8187" s="1">
        <v>54.066543438077602</v>
      </c>
      <c r="O8187" s="1" t="s">
        <v>8790</v>
      </c>
    </row>
    <row r="8188" spans="1:15" x14ac:dyDescent="0.3">
      <c r="A8188" s="1" t="s">
        <v>5700</v>
      </c>
      <c r="B8188" s="1" t="s">
        <v>5776</v>
      </c>
      <c r="C8188" s="1">
        <v>4</v>
      </c>
      <c r="D8188" s="1" t="s">
        <v>6101</v>
      </c>
      <c r="E8188" s="1">
        <v>11</v>
      </c>
      <c r="F8188" s="1" t="s">
        <v>8989</v>
      </c>
      <c r="G8188" s="1" t="s">
        <v>5814</v>
      </c>
      <c r="H8188" s="1" t="s">
        <v>8780</v>
      </c>
      <c r="I8188" s="1" t="b">
        <v>1</v>
      </c>
      <c r="J8188" s="1">
        <v>0</v>
      </c>
      <c r="K8188" s="1">
        <v>0</v>
      </c>
      <c r="L8188" s="1">
        <v>0</v>
      </c>
      <c r="M8188" s="1">
        <v>376</v>
      </c>
      <c r="N8188" s="1">
        <v>17.375231053604399</v>
      </c>
      <c r="O8188" s="1" t="s">
        <v>8786</v>
      </c>
    </row>
    <row r="8189" spans="1:15" x14ac:dyDescent="0.3">
      <c r="A8189" s="1" t="s">
        <v>5700</v>
      </c>
      <c r="B8189" s="1" t="s">
        <v>5776</v>
      </c>
      <c r="C8189" s="1">
        <v>4</v>
      </c>
      <c r="D8189" s="1" t="s">
        <v>6101</v>
      </c>
      <c r="E8189" s="1">
        <v>11</v>
      </c>
      <c r="F8189" s="1" t="s">
        <v>8989</v>
      </c>
      <c r="G8189" s="1" t="s">
        <v>5834</v>
      </c>
      <c r="H8189" s="1" t="s">
        <v>8782</v>
      </c>
      <c r="I8189" s="1" t="b">
        <v>0</v>
      </c>
      <c r="J8189" s="1">
        <v>8</v>
      </c>
      <c r="K8189" s="1">
        <v>2</v>
      </c>
      <c r="L8189" s="1">
        <v>0</v>
      </c>
      <c r="M8189" s="1">
        <v>355</v>
      </c>
      <c r="N8189" s="1">
        <v>16.404805914972201</v>
      </c>
      <c r="O8189" s="1" t="s">
        <v>8863</v>
      </c>
    </row>
    <row r="8190" spans="1:15" x14ac:dyDescent="0.3">
      <c r="A8190" s="1" t="s">
        <v>5700</v>
      </c>
      <c r="B8190" s="1" t="s">
        <v>5776</v>
      </c>
      <c r="C8190" s="1">
        <v>4</v>
      </c>
      <c r="D8190" s="1" t="s">
        <v>6101</v>
      </c>
      <c r="E8190" s="1">
        <v>11</v>
      </c>
      <c r="F8190" s="1" t="s">
        <v>8989</v>
      </c>
      <c r="G8190" s="1" t="s">
        <v>5801</v>
      </c>
      <c r="H8190" s="1" t="s">
        <v>8780</v>
      </c>
      <c r="I8190" s="1" t="b">
        <v>0</v>
      </c>
      <c r="J8190" s="1">
        <v>1</v>
      </c>
      <c r="K8190" s="1">
        <v>0</v>
      </c>
      <c r="L8190" s="1">
        <v>0</v>
      </c>
      <c r="M8190" s="1">
        <v>42</v>
      </c>
      <c r="N8190" s="1">
        <v>1.9408502772643199</v>
      </c>
      <c r="O8190" s="1" t="s">
        <v>8781</v>
      </c>
    </row>
    <row r="8191" spans="1:15" x14ac:dyDescent="0.3">
      <c r="A8191" s="1" t="s">
        <v>5700</v>
      </c>
      <c r="B8191" s="1" t="s">
        <v>5776</v>
      </c>
      <c r="C8191" s="1">
        <v>4</v>
      </c>
      <c r="D8191" s="1" t="s">
        <v>6101</v>
      </c>
      <c r="E8191" s="1">
        <v>11</v>
      </c>
      <c r="F8191" s="1" t="s">
        <v>8989</v>
      </c>
      <c r="G8191" s="1" t="s">
        <v>5834</v>
      </c>
      <c r="H8191" s="1" t="s">
        <v>8782</v>
      </c>
      <c r="I8191" s="1" t="b">
        <v>0</v>
      </c>
      <c r="J8191" s="1">
        <v>7</v>
      </c>
      <c r="K8191" s="1">
        <v>2</v>
      </c>
      <c r="L8191" s="1">
        <v>0</v>
      </c>
      <c r="M8191" s="1">
        <v>22</v>
      </c>
      <c r="N8191" s="1">
        <v>1.0166358595194001</v>
      </c>
      <c r="O8191" s="1" t="s">
        <v>8788</v>
      </c>
    </row>
    <row r="8192" spans="1:15" x14ac:dyDescent="0.3">
      <c r="A8192" s="1" t="s">
        <v>5700</v>
      </c>
      <c r="B8192" s="1" t="s">
        <v>5776</v>
      </c>
      <c r="C8192" s="1">
        <v>4</v>
      </c>
      <c r="D8192" s="1" t="s">
        <v>6101</v>
      </c>
      <c r="E8192" s="1">
        <v>12</v>
      </c>
      <c r="F8192" s="1" t="s">
        <v>8990</v>
      </c>
      <c r="G8192" s="1" t="s">
        <v>5801</v>
      </c>
      <c r="H8192" s="1" t="s">
        <v>8780</v>
      </c>
      <c r="I8192" s="1" t="b">
        <v>0</v>
      </c>
      <c r="J8192" s="1">
        <v>1</v>
      </c>
      <c r="K8192" s="1">
        <v>0</v>
      </c>
      <c r="L8192" s="1">
        <v>0</v>
      </c>
      <c r="M8192" s="1">
        <v>205</v>
      </c>
      <c r="N8192" s="1">
        <v>46.380090497737498</v>
      </c>
      <c r="O8192" s="1" t="s">
        <v>8781</v>
      </c>
    </row>
    <row r="8193" spans="1:15" x14ac:dyDescent="0.3">
      <c r="A8193" s="1" t="s">
        <v>5700</v>
      </c>
      <c r="B8193" s="1" t="s">
        <v>5776</v>
      </c>
      <c r="C8193" s="1">
        <v>4</v>
      </c>
      <c r="D8193" s="1" t="s">
        <v>6101</v>
      </c>
      <c r="E8193" s="1">
        <v>12</v>
      </c>
      <c r="F8193" s="1" t="s">
        <v>8990</v>
      </c>
      <c r="G8193" s="1" t="s">
        <v>5810</v>
      </c>
      <c r="H8193" s="1" t="s">
        <v>8780</v>
      </c>
      <c r="I8193" s="1" t="b">
        <v>0</v>
      </c>
      <c r="J8193" s="1">
        <v>2</v>
      </c>
      <c r="K8193" s="1">
        <v>0</v>
      </c>
      <c r="L8193" s="1">
        <v>0</v>
      </c>
      <c r="M8193" s="1">
        <v>87</v>
      </c>
      <c r="N8193" s="1">
        <v>19.683257918551998</v>
      </c>
      <c r="O8193" s="1" t="s">
        <v>8790</v>
      </c>
    </row>
    <row r="8194" spans="1:15" x14ac:dyDescent="0.3">
      <c r="A8194" s="1" t="s">
        <v>5700</v>
      </c>
      <c r="B8194" s="1" t="s">
        <v>5776</v>
      </c>
      <c r="C8194" s="1">
        <v>4</v>
      </c>
      <c r="D8194" s="1" t="s">
        <v>6101</v>
      </c>
      <c r="E8194" s="1">
        <v>12</v>
      </c>
      <c r="F8194" s="1" t="s">
        <v>8990</v>
      </c>
      <c r="G8194" s="1" t="s">
        <v>5816</v>
      </c>
      <c r="H8194" s="1" t="s">
        <v>8780</v>
      </c>
      <c r="I8194" s="1" t="b">
        <v>0</v>
      </c>
      <c r="J8194" s="1">
        <v>3</v>
      </c>
      <c r="K8194" s="1">
        <v>0</v>
      </c>
      <c r="L8194" s="1">
        <v>0</v>
      </c>
      <c r="M8194" s="1">
        <v>51</v>
      </c>
      <c r="N8194" s="1">
        <v>11.538461538461499</v>
      </c>
      <c r="O8194" s="1" t="s">
        <v>8801</v>
      </c>
    </row>
    <row r="8195" spans="1:15" x14ac:dyDescent="0.3">
      <c r="A8195" s="1" t="s">
        <v>5700</v>
      </c>
      <c r="B8195" s="1" t="s">
        <v>5776</v>
      </c>
      <c r="C8195" s="1">
        <v>4</v>
      </c>
      <c r="D8195" s="1" t="s">
        <v>6101</v>
      </c>
      <c r="E8195" s="1">
        <v>12</v>
      </c>
      <c r="F8195" s="1" t="s">
        <v>8990</v>
      </c>
      <c r="G8195" s="1" t="s">
        <v>5814</v>
      </c>
      <c r="H8195" s="1" t="s">
        <v>8780</v>
      </c>
      <c r="I8195" s="1" t="b">
        <v>1</v>
      </c>
      <c r="J8195" s="1">
        <v>0</v>
      </c>
      <c r="K8195" s="1">
        <v>0</v>
      </c>
      <c r="L8195" s="1">
        <v>0</v>
      </c>
      <c r="M8195" s="1">
        <v>26</v>
      </c>
      <c r="N8195" s="1">
        <v>5.8823529411764701</v>
      </c>
      <c r="O8195" s="1" t="s">
        <v>8786</v>
      </c>
    </row>
    <row r="8196" spans="1:15" x14ac:dyDescent="0.3">
      <c r="A8196" s="1" t="s">
        <v>5700</v>
      </c>
      <c r="B8196" s="1" t="s">
        <v>5776</v>
      </c>
      <c r="C8196" s="1">
        <v>4</v>
      </c>
      <c r="D8196" s="1" t="s">
        <v>6101</v>
      </c>
      <c r="E8196" s="1">
        <v>12</v>
      </c>
      <c r="F8196" s="1" t="s">
        <v>8990</v>
      </c>
      <c r="G8196" s="1" t="s">
        <v>5834</v>
      </c>
      <c r="H8196" s="1" t="s">
        <v>8780</v>
      </c>
      <c r="I8196" s="1" t="b">
        <v>0</v>
      </c>
      <c r="J8196" s="1">
        <v>6</v>
      </c>
      <c r="K8196" s="1">
        <v>0</v>
      </c>
      <c r="L8196" s="1">
        <v>20</v>
      </c>
      <c r="M8196" s="1">
        <v>16</v>
      </c>
      <c r="N8196" s="1">
        <v>3.6199095022624399</v>
      </c>
      <c r="O8196" s="1" t="s">
        <v>8991</v>
      </c>
    </row>
    <row r="8197" spans="1:15" x14ac:dyDescent="0.3">
      <c r="A8197" s="1" t="s">
        <v>5700</v>
      </c>
      <c r="B8197" s="1" t="s">
        <v>5776</v>
      </c>
      <c r="C8197" s="1">
        <v>4</v>
      </c>
      <c r="D8197" s="1" t="s">
        <v>6101</v>
      </c>
      <c r="E8197" s="1">
        <v>12</v>
      </c>
      <c r="F8197" s="1" t="s">
        <v>8990</v>
      </c>
      <c r="G8197" s="1" t="s">
        <v>5810</v>
      </c>
      <c r="H8197" s="1" t="s">
        <v>8780</v>
      </c>
      <c r="I8197" s="1" t="b">
        <v>0</v>
      </c>
      <c r="J8197" s="1">
        <v>2</v>
      </c>
      <c r="K8197" s="1">
        <v>0</v>
      </c>
      <c r="L8197" s="1">
        <v>0</v>
      </c>
      <c r="M8197" s="1">
        <v>6</v>
      </c>
      <c r="N8197" s="1">
        <v>1.3574660633484099</v>
      </c>
      <c r="O8197" s="1" t="s">
        <v>8812</v>
      </c>
    </row>
    <row r="8198" spans="1:15" x14ac:dyDescent="0.3">
      <c r="A8198" s="1" t="s">
        <v>5700</v>
      </c>
      <c r="B8198" s="1" t="s">
        <v>5776</v>
      </c>
      <c r="C8198" s="1">
        <v>4</v>
      </c>
      <c r="D8198" s="1" t="s">
        <v>6101</v>
      </c>
      <c r="E8198" s="1">
        <v>12</v>
      </c>
      <c r="F8198" s="1" t="s">
        <v>8990</v>
      </c>
      <c r="G8198" s="1" t="s">
        <v>5840</v>
      </c>
      <c r="H8198" s="1" t="s">
        <v>8780</v>
      </c>
      <c r="I8198" s="1" t="b">
        <v>0</v>
      </c>
      <c r="J8198" s="1">
        <v>5</v>
      </c>
      <c r="K8198" s="1">
        <v>0</v>
      </c>
      <c r="L8198" s="1">
        <v>0</v>
      </c>
      <c r="M8198" s="1">
        <v>5</v>
      </c>
      <c r="N8198" s="1">
        <v>1.13122171945701</v>
      </c>
      <c r="O8198" s="1" t="s">
        <v>8791</v>
      </c>
    </row>
    <row r="8199" spans="1:15" x14ac:dyDescent="0.3">
      <c r="A8199" s="1" t="s">
        <v>5700</v>
      </c>
      <c r="B8199" s="1" t="s">
        <v>5776</v>
      </c>
      <c r="C8199" s="1">
        <v>4</v>
      </c>
      <c r="D8199" s="1" t="s">
        <v>6101</v>
      </c>
      <c r="E8199" s="1">
        <v>13</v>
      </c>
      <c r="F8199" s="1" t="s">
        <v>8992</v>
      </c>
      <c r="G8199" s="1" t="s">
        <v>5816</v>
      </c>
      <c r="H8199" s="1" t="s">
        <v>8780</v>
      </c>
      <c r="I8199" s="1" t="b">
        <v>0</v>
      </c>
      <c r="J8199" s="1">
        <v>3</v>
      </c>
      <c r="K8199" s="1">
        <v>0</v>
      </c>
      <c r="L8199" s="1">
        <v>0</v>
      </c>
      <c r="M8199" s="1">
        <v>901</v>
      </c>
      <c r="N8199" s="1">
        <v>53.156342182890803</v>
      </c>
      <c r="O8199" s="1" t="s">
        <v>8801</v>
      </c>
    </row>
    <row r="8200" spans="1:15" x14ac:dyDescent="0.3">
      <c r="A8200" s="1" t="s">
        <v>5700</v>
      </c>
      <c r="B8200" s="1" t="s">
        <v>5776</v>
      </c>
      <c r="C8200" s="1">
        <v>4</v>
      </c>
      <c r="D8200" s="1" t="s">
        <v>6101</v>
      </c>
      <c r="E8200" s="1">
        <v>13</v>
      </c>
      <c r="F8200" s="1" t="s">
        <v>8992</v>
      </c>
      <c r="G8200" s="1" t="s">
        <v>5810</v>
      </c>
      <c r="H8200" s="1" t="s">
        <v>8780</v>
      </c>
      <c r="I8200" s="1" t="b">
        <v>0</v>
      </c>
      <c r="J8200" s="1">
        <v>2</v>
      </c>
      <c r="K8200" s="1">
        <v>0</v>
      </c>
      <c r="L8200" s="1">
        <v>0</v>
      </c>
      <c r="M8200" s="1">
        <v>409</v>
      </c>
      <c r="N8200" s="1">
        <v>24.129793510324401</v>
      </c>
      <c r="O8200" s="1" t="s">
        <v>8790</v>
      </c>
    </row>
    <row r="8201" spans="1:15" x14ac:dyDescent="0.3">
      <c r="A8201" s="1" t="s">
        <v>5700</v>
      </c>
      <c r="B8201" s="1" t="s">
        <v>5776</v>
      </c>
      <c r="C8201" s="1">
        <v>4</v>
      </c>
      <c r="D8201" s="1" t="s">
        <v>6101</v>
      </c>
      <c r="E8201" s="1">
        <v>13</v>
      </c>
      <c r="F8201" s="1" t="s">
        <v>8992</v>
      </c>
      <c r="G8201" s="1" t="s">
        <v>5801</v>
      </c>
      <c r="H8201" s="1" t="s">
        <v>8780</v>
      </c>
      <c r="I8201" s="1" t="b">
        <v>0</v>
      </c>
      <c r="J8201" s="1">
        <v>1</v>
      </c>
      <c r="K8201" s="1">
        <v>0</v>
      </c>
      <c r="L8201" s="1">
        <v>0</v>
      </c>
      <c r="M8201" s="1">
        <v>269</v>
      </c>
      <c r="N8201" s="1">
        <v>15.8702064896755</v>
      </c>
      <c r="O8201" s="1" t="s">
        <v>8781</v>
      </c>
    </row>
    <row r="8202" spans="1:15" x14ac:dyDescent="0.3">
      <c r="A8202" s="1" t="s">
        <v>5700</v>
      </c>
      <c r="B8202" s="1" t="s">
        <v>5776</v>
      </c>
      <c r="C8202" s="1">
        <v>4</v>
      </c>
      <c r="D8202" s="1" t="s">
        <v>6101</v>
      </c>
      <c r="E8202" s="1">
        <v>14</v>
      </c>
      <c r="F8202" s="1" t="s">
        <v>8993</v>
      </c>
      <c r="G8202" s="1" t="s">
        <v>5834</v>
      </c>
      <c r="H8202" s="1" t="s">
        <v>8778</v>
      </c>
      <c r="I8202" s="1" t="b">
        <v>0</v>
      </c>
      <c r="J8202" s="1">
        <v>7</v>
      </c>
      <c r="K8202" s="1">
        <v>1</v>
      </c>
      <c r="L8202" s="1">
        <v>0</v>
      </c>
      <c r="M8202" s="1">
        <v>1321</v>
      </c>
      <c r="N8202" s="1">
        <v>83.029541169075998</v>
      </c>
      <c r="O8202" s="1" t="s">
        <v>8862</v>
      </c>
    </row>
    <row r="8203" spans="1:15" x14ac:dyDescent="0.3">
      <c r="A8203" s="1" t="s">
        <v>5700</v>
      </c>
      <c r="B8203" s="1" t="s">
        <v>5776</v>
      </c>
      <c r="C8203" s="1">
        <v>4</v>
      </c>
      <c r="D8203" s="1" t="s">
        <v>6101</v>
      </c>
      <c r="E8203" s="1">
        <v>14</v>
      </c>
      <c r="F8203" s="1" t="s">
        <v>8993</v>
      </c>
      <c r="G8203" s="1" t="s">
        <v>5803</v>
      </c>
      <c r="H8203" s="1" t="s">
        <v>8778</v>
      </c>
      <c r="I8203" s="1" t="b">
        <v>0</v>
      </c>
      <c r="J8203" s="1">
        <v>0</v>
      </c>
      <c r="K8203" s="1">
        <v>1</v>
      </c>
      <c r="L8203" s="1">
        <v>0</v>
      </c>
      <c r="M8203" s="1">
        <v>61</v>
      </c>
      <c r="N8203" s="1">
        <v>3.8340666247642901</v>
      </c>
      <c r="O8203" s="1" t="s">
        <v>8779</v>
      </c>
    </row>
    <row r="8204" spans="1:15" x14ac:dyDescent="0.3">
      <c r="A8204" s="1" t="s">
        <v>5700</v>
      </c>
      <c r="B8204" s="1" t="s">
        <v>5776</v>
      </c>
      <c r="C8204" s="1">
        <v>4</v>
      </c>
      <c r="D8204" s="1" t="s">
        <v>6101</v>
      </c>
      <c r="E8204" s="1">
        <v>14</v>
      </c>
      <c r="F8204" s="1" t="s">
        <v>8993</v>
      </c>
      <c r="G8204" s="1" t="s">
        <v>5834</v>
      </c>
      <c r="H8204" s="1" t="s">
        <v>8778</v>
      </c>
      <c r="I8204" s="1" t="b">
        <v>0</v>
      </c>
      <c r="J8204" s="1">
        <v>7</v>
      </c>
      <c r="K8204" s="1">
        <v>1</v>
      </c>
      <c r="L8204" s="1">
        <v>0</v>
      </c>
      <c r="M8204" s="1">
        <v>43</v>
      </c>
      <c r="N8204" s="1">
        <v>2.7027027027027</v>
      </c>
      <c r="O8204" s="1" t="s">
        <v>8864</v>
      </c>
    </row>
    <row r="8205" spans="1:15" x14ac:dyDescent="0.3">
      <c r="A8205" s="1" t="s">
        <v>5700</v>
      </c>
      <c r="B8205" s="1" t="s">
        <v>5776</v>
      </c>
      <c r="C8205" s="1">
        <v>4</v>
      </c>
      <c r="D8205" s="1" t="s">
        <v>6101</v>
      </c>
      <c r="E8205" s="1">
        <v>14</v>
      </c>
      <c r="F8205" s="1" t="s">
        <v>8993</v>
      </c>
      <c r="G8205" s="1" t="s">
        <v>5834</v>
      </c>
      <c r="H8205" s="1" t="s">
        <v>8780</v>
      </c>
      <c r="I8205" s="1" t="b">
        <v>0</v>
      </c>
      <c r="J8205" s="1">
        <v>30</v>
      </c>
      <c r="K8205" s="1">
        <v>0</v>
      </c>
      <c r="L8205" s="1">
        <v>0</v>
      </c>
      <c r="M8205" s="1">
        <v>20</v>
      </c>
      <c r="N8205" s="1">
        <v>1.25707102451288</v>
      </c>
      <c r="O8205" s="1" t="e">
        <f>-------------------tcttgtcatgccgtacgcttt</f>
        <v>#NAME?</v>
      </c>
    </row>
    <row r="8206" spans="1:15" x14ac:dyDescent="0.3">
      <c r="A8206" s="1" t="s">
        <v>5700</v>
      </c>
      <c r="B8206" s="1" t="s">
        <v>5776</v>
      </c>
      <c r="C8206" s="1">
        <v>4</v>
      </c>
      <c r="D8206" s="1" t="s">
        <v>6101</v>
      </c>
      <c r="E8206" s="1">
        <v>14</v>
      </c>
      <c r="F8206" s="1" t="s">
        <v>8993</v>
      </c>
      <c r="G8206" s="1" t="s">
        <v>5814</v>
      </c>
      <c r="H8206" s="1" t="s">
        <v>8780</v>
      </c>
      <c r="I8206" s="1" t="b">
        <v>1</v>
      </c>
      <c r="J8206" s="1">
        <v>0</v>
      </c>
      <c r="K8206" s="1">
        <v>0</v>
      </c>
      <c r="L8206" s="1">
        <v>0</v>
      </c>
      <c r="M8206" s="1">
        <v>18</v>
      </c>
      <c r="N8206" s="1">
        <v>1.1313639220615901</v>
      </c>
      <c r="O8206" s="1" t="s">
        <v>8786</v>
      </c>
    </row>
    <row r="8207" spans="1:15" x14ac:dyDescent="0.3">
      <c r="A8207" s="1" t="s">
        <v>5700</v>
      </c>
      <c r="B8207" s="1" t="s">
        <v>5776</v>
      </c>
      <c r="C8207" s="1">
        <v>4</v>
      </c>
      <c r="D8207" s="1" t="s">
        <v>6101</v>
      </c>
      <c r="E8207" s="1">
        <v>14</v>
      </c>
      <c r="F8207" s="1" t="s">
        <v>8993</v>
      </c>
      <c r="G8207" s="1" t="s">
        <v>5876</v>
      </c>
      <c r="H8207" s="1" t="s">
        <v>8780</v>
      </c>
      <c r="I8207" s="1" t="b">
        <v>0</v>
      </c>
      <c r="J8207" s="1">
        <v>4</v>
      </c>
      <c r="K8207" s="1">
        <v>0</v>
      </c>
      <c r="L8207" s="1">
        <v>0</v>
      </c>
      <c r="M8207" s="1">
        <v>16</v>
      </c>
      <c r="N8207" s="1">
        <v>1.0056568196103</v>
      </c>
      <c r="O8207" s="1" t="s">
        <v>8799</v>
      </c>
    </row>
    <row r="8208" spans="1:15" x14ac:dyDescent="0.3">
      <c r="A8208" s="1" t="s">
        <v>5700</v>
      </c>
      <c r="B8208" s="1" t="s">
        <v>5776</v>
      </c>
      <c r="C8208" s="1">
        <v>4</v>
      </c>
      <c r="D8208" s="1" t="s">
        <v>6101</v>
      </c>
      <c r="E8208" s="1">
        <v>15</v>
      </c>
      <c r="F8208" s="1" t="s">
        <v>8994</v>
      </c>
      <c r="G8208" s="1" t="s">
        <v>5834</v>
      </c>
      <c r="H8208" s="1" t="s">
        <v>8778</v>
      </c>
      <c r="I8208" s="1" t="b">
        <v>0</v>
      </c>
      <c r="J8208" s="1">
        <v>7</v>
      </c>
      <c r="K8208" s="1">
        <v>1</v>
      </c>
      <c r="L8208" s="1">
        <v>0</v>
      </c>
      <c r="M8208" s="1">
        <v>494</v>
      </c>
      <c r="N8208" s="1">
        <v>26.165254237288099</v>
      </c>
      <c r="O8208" s="1" t="s">
        <v>8862</v>
      </c>
    </row>
    <row r="8209" spans="1:15" x14ac:dyDescent="0.3">
      <c r="A8209" s="1" t="s">
        <v>5700</v>
      </c>
      <c r="B8209" s="1" t="s">
        <v>5776</v>
      </c>
      <c r="C8209" s="1">
        <v>4</v>
      </c>
      <c r="D8209" s="1" t="s">
        <v>6101</v>
      </c>
      <c r="E8209" s="1">
        <v>15</v>
      </c>
      <c r="F8209" s="1" t="s">
        <v>8994</v>
      </c>
      <c r="G8209" s="1" t="s">
        <v>5834</v>
      </c>
      <c r="H8209" s="1" t="s">
        <v>8778</v>
      </c>
      <c r="I8209" s="1" t="b">
        <v>0</v>
      </c>
      <c r="J8209" s="1">
        <v>7</v>
      </c>
      <c r="K8209" s="1">
        <v>1</v>
      </c>
      <c r="L8209" s="1">
        <v>0</v>
      </c>
      <c r="M8209" s="1">
        <v>454</v>
      </c>
      <c r="N8209" s="1">
        <v>24.046610169491501</v>
      </c>
      <c r="O8209" s="1" t="s">
        <v>8864</v>
      </c>
    </row>
    <row r="8210" spans="1:15" x14ac:dyDescent="0.3">
      <c r="A8210" s="1" t="s">
        <v>5700</v>
      </c>
      <c r="B8210" s="1" t="s">
        <v>5776</v>
      </c>
      <c r="C8210" s="1">
        <v>4</v>
      </c>
      <c r="D8210" s="1" t="s">
        <v>6101</v>
      </c>
      <c r="E8210" s="1">
        <v>15</v>
      </c>
      <c r="F8210" s="1" t="s">
        <v>8994</v>
      </c>
      <c r="G8210" s="1" t="s">
        <v>5834</v>
      </c>
      <c r="H8210" s="1" t="s">
        <v>8780</v>
      </c>
      <c r="I8210" s="1" t="b">
        <v>0</v>
      </c>
      <c r="J8210" s="1">
        <v>11</v>
      </c>
      <c r="K8210" s="1">
        <v>0</v>
      </c>
      <c r="L8210" s="1">
        <v>0</v>
      </c>
      <c r="M8210" s="1">
        <v>210</v>
      </c>
      <c r="N8210" s="1">
        <v>11.122881355932201</v>
      </c>
      <c r="O8210" s="1" t="s">
        <v>8859</v>
      </c>
    </row>
    <row r="8211" spans="1:15" x14ac:dyDescent="0.3">
      <c r="A8211" s="1" t="s">
        <v>5700</v>
      </c>
      <c r="B8211" s="1" t="s">
        <v>5776</v>
      </c>
      <c r="C8211" s="1">
        <v>4</v>
      </c>
      <c r="D8211" s="1" t="s">
        <v>6101</v>
      </c>
      <c r="E8211" s="1">
        <v>15</v>
      </c>
      <c r="F8211" s="1" t="s">
        <v>8994</v>
      </c>
      <c r="G8211" s="1" t="s">
        <v>5876</v>
      </c>
      <c r="H8211" s="1" t="s">
        <v>8780</v>
      </c>
      <c r="I8211" s="1" t="b">
        <v>0</v>
      </c>
      <c r="J8211" s="1">
        <v>4</v>
      </c>
      <c r="K8211" s="1">
        <v>0</v>
      </c>
      <c r="L8211" s="1">
        <v>0</v>
      </c>
      <c r="M8211" s="1">
        <v>198</v>
      </c>
      <c r="N8211" s="1">
        <v>10.4872881355932</v>
      </c>
      <c r="O8211" s="1" t="s">
        <v>8799</v>
      </c>
    </row>
    <row r="8212" spans="1:15" x14ac:dyDescent="0.3">
      <c r="A8212" s="1" t="s">
        <v>5700</v>
      </c>
      <c r="B8212" s="1" t="s">
        <v>5776</v>
      </c>
      <c r="C8212" s="1">
        <v>4</v>
      </c>
      <c r="D8212" s="1" t="s">
        <v>6101</v>
      </c>
      <c r="E8212" s="1">
        <v>15</v>
      </c>
      <c r="F8212" s="1" t="s">
        <v>8994</v>
      </c>
      <c r="G8212" s="1" t="s">
        <v>5834</v>
      </c>
      <c r="H8212" s="1" t="s">
        <v>8780</v>
      </c>
      <c r="I8212" s="1" t="b">
        <v>0</v>
      </c>
      <c r="J8212" s="1">
        <v>10</v>
      </c>
      <c r="K8212" s="1">
        <v>0</v>
      </c>
      <c r="L8212" s="1">
        <v>0</v>
      </c>
      <c r="M8212" s="1">
        <v>147</v>
      </c>
      <c r="N8212" s="1">
        <v>7.7860169491525397</v>
      </c>
      <c r="O8212" s="1" t="s">
        <v>8866</v>
      </c>
    </row>
    <row r="8213" spans="1:15" x14ac:dyDescent="0.3">
      <c r="A8213" s="1" t="s">
        <v>5700</v>
      </c>
      <c r="B8213" s="1" t="s">
        <v>5776</v>
      </c>
      <c r="C8213" s="1">
        <v>4</v>
      </c>
      <c r="D8213" s="1" t="s">
        <v>6101</v>
      </c>
      <c r="E8213" s="1">
        <v>15</v>
      </c>
      <c r="F8213" s="1" t="s">
        <v>8994</v>
      </c>
      <c r="G8213" s="1" t="s">
        <v>5834</v>
      </c>
      <c r="H8213" s="1" t="s">
        <v>8782</v>
      </c>
      <c r="I8213" s="1" t="b">
        <v>0</v>
      </c>
      <c r="J8213" s="1">
        <v>8</v>
      </c>
      <c r="K8213" s="1">
        <v>2</v>
      </c>
      <c r="L8213" s="1">
        <v>0</v>
      </c>
      <c r="M8213" s="1">
        <v>41</v>
      </c>
      <c r="N8213" s="1">
        <v>2.1716101694915202</v>
      </c>
      <c r="O8213" s="1" t="s">
        <v>8863</v>
      </c>
    </row>
    <row r="8214" spans="1:15" x14ac:dyDescent="0.3">
      <c r="A8214" s="1" t="s">
        <v>5700</v>
      </c>
      <c r="B8214" s="1" t="s">
        <v>5776</v>
      </c>
      <c r="C8214" s="1">
        <v>4</v>
      </c>
      <c r="D8214" s="1" t="s">
        <v>6101</v>
      </c>
      <c r="E8214" s="1">
        <v>15</v>
      </c>
      <c r="F8214" s="1" t="s">
        <v>8994</v>
      </c>
      <c r="G8214" s="1" t="s">
        <v>5834</v>
      </c>
      <c r="H8214" s="1" t="s">
        <v>8778</v>
      </c>
      <c r="I8214" s="1" t="b">
        <v>0</v>
      </c>
      <c r="J8214" s="1">
        <v>7</v>
      </c>
      <c r="K8214" s="1">
        <v>1</v>
      </c>
      <c r="L8214" s="1">
        <v>1</v>
      </c>
      <c r="M8214" s="1">
        <v>38</v>
      </c>
      <c r="N8214" s="1">
        <v>2.0127118644067798</v>
      </c>
      <c r="O8214" s="1" t="s">
        <v>8995</v>
      </c>
    </row>
    <row r="8215" spans="1:15" x14ac:dyDescent="0.3">
      <c r="A8215" s="1" t="s">
        <v>5700</v>
      </c>
      <c r="B8215" s="1" t="s">
        <v>5776</v>
      </c>
      <c r="C8215" s="1">
        <v>4</v>
      </c>
      <c r="D8215" s="1" t="s">
        <v>6101</v>
      </c>
      <c r="E8215" s="1">
        <v>15</v>
      </c>
      <c r="F8215" s="1" t="s">
        <v>8994</v>
      </c>
      <c r="G8215" s="1" t="s">
        <v>5834</v>
      </c>
      <c r="H8215" s="1" t="s">
        <v>8780</v>
      </c>
      <c r="I8215" s="1" t="b">
        <v>0</v>
      </c>
      <c r="J8215" s="1">
        <v>30</v>
      </c>
      <c r="K8215" s="1">
        <v>0</v>
      </c>
      <c r="L8215" s="1">
        <v>0</v>
      </c>
      <c r="M8215" s="1">
        <v>27</v>
      </c>
      <c r="N8215" s="1">
        <v>1.4300847457627099</v>
      </c>
      <c r="O8215" s="1" t="e">
        <f>----------------agctcttgtcatgccgtacgcttt</f>
        <v>#NAME?</v>
      </c>
    </row>
    <row r="8216" spans="1:15" x14ac:dyDescent="0.3">
      <c r="A8216" s="1" t="s">
        <v>5700</v>
      </c>
      <c r="B8216" s="1" t="s">
        <v>5776</v>
      </c>
      <c r="C8216" s="1">
        <v>4</v>
      </c>
      <c r="D8216" s="1" t="s">
        <v>6101</v>
      </c>
      <c r="E8216" s="1">
        <v>15</v>
      </c>
      <c r="F8216" s="1" t="s">
        <v>8994</v>
      </c>
      <c r="G8216" s="1" t="s">
        <v>5801</v>
      </c>
      <c r="H8216" s="1" t="s">
        <v>8780</v>
      </c>
      <c r="I8216" s="1" t="b">
        <v>0</v>
      </c>
      <c r="J8216" s="1">
        <v>1</v>
      </c>
      <c r="K8216" s="1">
        <v>0</v>
      </c>
      <c r="L8216" s="1">
        <v>0</v>
      </c>
      <c r="M8216" s="1">
        <v>25</v>
      </c>
      <c r="N8216" s="1">
        <v>1.3241525423728799</v>
      </c>
      <c r="O8216" s="1" t="s">
        <v>8781</v>
      </c>
    </row>
    <row r="8217" spans="1:15" x14ac:dyDescent="0.3">
      <c r="A8217" s="1" t="s">
        <v>5700</v>
      </c>
      <c r="B8217" s="1" t="s">
        <v>5776</v>
      </c>
      <c r="C8217" s="1">
        <v>4</v>
      </c>
      <c r="D8217" s="1" t="s">
        <v>6101</v>
      </c>
      <c r="E8217" s="1">
        <v>15</v>
      </c>
      <c r="F8217" s="1" t="s">
        <v>8994</v>
      </c>
      <c r="G8217" s="1" t="s">
        <v>5834</v>
      </c>
      <c r="H8217" s="1" t="s">
        <v>8780</v>
      </c>
      <c r="I8217" s="1" t="b">
        <v>0</v>
      </c>
      <c r="J8217" s="1">
        <v>23</v>
      </c>
      <c r="K8217" s="1">
        <v>0</v>
      </c>
      <c r="L8217" s="1">
        <v>0</v>
      </c>
      <c r="M8217" s="1">
        <v>24</v>
      </c>
      <c r="N8217" s="1">
        <v>1.2711864406779601</v>
      </c>
      <c r="O8217" s="1" t="s">
        <v>8971</v>
      </c>
    </row>
    <row r="8218" spans="1:15" x14ac:dyDescent="0.3">
      <c r="A8218" s="1" t="s">
        <v>5700</v>
      </c>
      <c r="B8218" s="1" t="s">
        <v>5776</v>
      </c>
      <c r="C8218" s="1">
        <v>4</v>
      </c>
      <c r="D8218" s="1" t="s">
        <v>6101</v>
      </c>
      <c r="E8218" s="1">
        <v>15</v>
      </c>
      <c r="F8218" s="1" t="s">
        <v>8994</v>
      </c>
      <c r="G8218" s="1" t="s">
        <v>5803</v>
      </c>
      <c r="H8218" s="1" t="s">
        <v>8778</v>
      </c>
      <c r="I8218" s="1" t="b">
        <v>0</v>
      </c>
      <c r="J8218" s="1">
        <v>0</v>
      </c>
      <c r="K8218" s="1">
        <v>1</v>
      </c>
      <c r="L8218" s="1">
        <v>0</v>
      </c>
      <c r="M8218" s="1">
        <v>22</v>
      </c>
      <c r="N8218" s="1">
        <v>1.16525423728813</v>
      </c>
      <c r="O8218" s="1" t="s">
        <v>8779</v>
      </c>
    </row>
    <row r="8219" spans="1:15" x14ac:dyDescent="0.3">
      <c r="A8219" s="1" t="s">
        <v>5700</v>
      </c>
      <c r="B8219" s="1" t="s">
        <v>5776</v>
      </c>
      <c r="C8219" s="1">
        <v>4</v>
      </c>
      <c r="D8219" s="1" t="s">
        <v>6101</v>
      </c>
      <c r="E8219" s="1">
        <v>15</v>
      </c>
      <c r="F8219" s="1" t="s">
        <v>8994</v>
      </c>
      <c r="G8219" s="1" t="s">
        <v>5803</v>
      </c>
      <c r="H8219" s="1" t="s">
        <v>8778</v>
      </c>
      <c r="I8219" s="1" t="b">
        <v>0</v>
      </c>
      <c r="J8219" s="1">
        <v>0</v>
      </c>
      <c r="K8219" s="1">
        <v>1</v>
      </c>
      <c r="L8219" s="1">
        <v>0</v>
      </c>
      <c r="M8219" s="1">
        <v>21</v>
      </c>
      <c r="N8219" s="1">
        <v>1.1122881355932199</v>
      </c>
      <c r="O8219" s="1" t="s">
        <v>8787</v>
      </c>
    </row>
    <row r="8220" spans="1:15" x14ac:dyDescent="0.3">
      <c r="A8220" s="1" t="s">
        <v>5700</v>
      </c>
      <c r="B8220" s="1" t="s">
        <v>5776</v>
      </c>
      <c r="C8220" s="1">
        <v>4</v>
      </c>
      <c r="D8220" s="1" t="s">
        <v>6101</v>
      </c>
      <c r="E8220" s="1">
        <v>16</v>
      </c>
      <c r="F8220" s="1" t="s">
        <v>8996</v>
      </c>
      <c r="G8220" s="1" t="s">
        <v>5810</v>
      </c>
      <c r="H8220" s="1" t="s">
        <v>8780</v>
      </c>
      <c r="I8220" s="1" t="b">
        <v>0</v>
      </c>
      <c r="J8220" s="1">
        <v>2</v>
      </c>
      <c r="K8220" s="1">
        <v>0</v>
      </c>
      <c r="L8220" s="1">
        <v>0</v>
      </c>
      <c r="M8220" s="1">
        <v>795</v>
      </c>
      <c r="N8220" s="1">
        <v>48.240291262135898</v>
      </c>
      <c r="O8220" s="1" t="s">
        <v>8812</v>
      </c>
    </row>
    <row r="8221" spans="1:15" x14ac:dyDescent="0.3">
      <c r="A8221" s="1" t="s">
        <v>5700</v>
      </c>
      <c r="B8221" s="1" t="s">
        <v>5776</v>
      </c>
      <c r="C8221" s="1">
        <v>4</v>
      </c>
      <c r="D8221" s="1" t="s">
        <v>6101</v>
      </c>
      <c r="E8221" s="1">
        <v>16</v>
      </c>
      <c r="F8221" s="1" t="s">
        <v>8996</v>
      </c>
      <c r="G8221" s="1" t="s">
        <v>5834</v>
      </c>
      <c r="H8221" s="1" t="s">
        <v>8778</v>
      </c>
      <c r="I8221" s="1" t="b">
        <v>0</v>
      </c>
      <c r="J8221" s="1">
        <v>7</v>
      </c>
      <c r="K8221" s="1">
        <v>1</v>
      </c>
      <c r="L8221" s="1">
        <v>0</v>
      </c>
      <c r="M8221" s="1">
        <v>481</v>
      </c>
      <c r="N8221" s="1">
        <v>29.1868932038835</v>
      </c>
      <c r="O8221" s="1" t="s">
        <v>8864</v>
      </c>
    </row>
    <row r="8222" spans="1:15" x14ac:dyDescent="0.3">
      <c r="A8222" s="1" t="s">
        <v>5700</v>
      </c>
      <c r="B8222" s="1" t="s">
        <v>5776</v>
      </c>
      <c r="C8222" s="1">
        <v>4</v>
      </c>
      <c r="D8222" s="1" t="s">
        <v>6101</v>
      </c>
      <c r="E8222" s="1">
        <v>16</v>
      </c>
      <c r="F8222" s="1" t="s">
        <v>8996</v>
      </c>
      <c r="G8222" s="1" t="s">
        <v>5834</v>
      </c>
      <c r="H8222" s="1" t="s">
        <v>8782</v>
      </c>
      <c r="I8222" s="1" t="b">
        <v>0</v>
      </c>
      <c r="J8222" s="1">
        <v>8</v>
      </c>
      <c r="K8222" s="1">
        <v>2</v>
      </c>
      <c r="L8222" s="1">
        <v>0</v>
      </c>
      <c r="M8222" s="1">
        <v>99</v>
      </c>
      <c r="N8222" s="1">
        <v>6.0072815533980499</v>
      </c>
      <c r="O8222" s="1" t="s">
        <v>8863</v>
      </c>
    </row>
    <row r="8223" spans="1:15" x14ac:dyDescent="0.3">
      <c r="A8223" s="1" t="s">
        <v>5700</v>
      </c>
      <c r="B8223" s="1" t="s">
        <v>5776</v>
      </c>
      <c r="C8223" s="1">
        <v>4</v>
      </c>
      <c r="D8223" s="1" t="s">
        <v>6101</v>
      </c>
      <c r="E8223" s="1">
        <v>16</v>
      </c>
      <c r="F8223" s="1" t="s">
        <v>8996</v>
      </c>
      <c r="G8223" s="1" t="s">
        <v>5814</v>
      </c>
      <c r="H8223" s="1" t="s">
        <v>8780</v>
      </c>
      <c r="I8223" s="1" t="b">
        <v>1</v>
      </c>
      <c r="J8223" s="1">
        <v>0</v>
      </c>
      <c r="K8223" s="1">
        <v>0</v>
      </c>
      <c r="L8223" s="1">
        <v>0</v>
      </c>
      <c r="M8223" s="1">
        <v>34</v>
      </c>
      <c r="N8223" s="1">
        <v>2.0631067961165002</v>
      </c>
      <c r="O8223" s="1" t="s">
        <v>8786</v>
      </c>
    </row>
    <row r="8224" spans="1:15" x14ac:dyDescent="0.3">
      <c r="A8224" s="1" t="s">
        <v>5700</v>
      </c>
      <c r="B8224" s="1" t="s">
        <v>5776</v>
      </c>
      <c r="C8224" s="1">
        <v>4</v>
      </c>
      <c r="D8224" s="1" t="s">
        <v>6101</v>
      </c>
      <c r="E8224" s="1">
        <v>16</v>
      </c>
      <c r="F8224" s="1" t="s">
        <v>8996</v>
      </c>
      <c r="G8224" s="1" t="s">
        <v>5801</v>
      </c>
      <c r="H8224" s="1" t="s">
        <v>8780</v>
      </c>
      <c r="I8224" s="1" t="b">
        <v>0</v>
      </c>
      <c r="J8224" s="1">
        <v>1</v>
      </c>
      <c r="K8224" s="1">
        <v>0</v>
      </c>
      <c r="L8224" s="1">
        <v>1</v>
      </c>
      <c r="M8224" s="1">
        <v>22</v>
      </c>
      <c r="N8224" s="1">
        <v>1.3349514563106799</v>
      </c>
      <c r="O8224" s="1" t="s">
        <v>8820</v>
      </c>
    </row>
    <row r="8225" spans="1:15" x14ac:dyDescent="0.3">
      <c r="A8225" s="1" t="s">
        <v>5700</v>
      </c>
      <c r="B8225" s="1" t="s">
        <v>5776</v>
      </c>
      <c r="C8225" s="1">
        <v>4</v>
      </c>
      <c r="D8225" s="1" t="s">
        <v>6101</v>
      </c>
      <c r="E8225" s="1">
        <v>16</v>
      </c>
      <c r="F8225" s="1" t="s">
        <v>8996</v>
      </c>
      <c r="G8225" s="1" t="s">
        <v>5803</v>
      </c>
      <c r="H8225" s="1" t="s">
        <v>8778</v>
      </c>
      <c r="I8225" s="1" t="b">
        <v>0</v>
      </c>
      <c r="J8225" s="1">
        <v>0</v>
      </c>
      <c r="K8225" s="1">
        <v>1</v>
      </c>
      <c r="L8225" s="1">
        <v>0</v>
      </c>
      <c r="M8225" s="1">
        <v>18</v>
      </c>
      <c r="N8225" s="1">
        <v>1.0922330097087301</v>
      </c>
      <c r="O8225" s="1" t="s">
        <v>8787</v>
      </c>
    </row>
    <row r="8226" spans="1:15" x14ac:dyDescent="0.3">
      <c r="A8226" s="1" t="s">
        <v>5700</v>
      </c>
      <c r="B8226" s="1" t="s">
        <v>5776</v>
      </c>
      <c r="C8226" s="1">
        <v>4</v>
      </c>
      <c r="D8226" s="1" t="s">
        <v>6101</v>
      </c>
      <c r="E8226" s="1">
        <v>17</v>
      </c>
      <c r="F8226" s="1" t="s">
        <v>8997</v>
      </c>
      <c r="G8226" s="1" t="s">
        <v>5834</v>
      </c>
      <c r="H8226" s="1" t="s">
        <v>8778</v>
      </c>
      <c r="I8226" s="1" t="b">
        <v>0</v>
      </c>
      <c r="J8226" s="1">
        <v>7</v>
      </c>
      <c r="K8226" s="1">
        <v>1</v>
      </c>
      <c r="L8226" s="1">
        <v>0</v>
      </c>
      <c r="M8226" s="1">
        <v>671</v>
      </c>
      <c r="N8226" s="1">
        <v>41.419753086419703</v>
      </c>
      <c r="O8226" s="1" t="s">
        <v>8864</v>
      </c>
    </row>
    <row r="8227" spans="1:15" x14ac:dyDescent="0.3">
      <c r="A8227" s="1" t="s">
        <v>5700</v>
      </c>
      <c r="B8227" s="1" t="s">
        <v>5776</v>
      </c>
      <c r="C8227" s="1">
        <v>4</v>
      </c>
      <c r="D8227" s="1" t="s">
        <v>6101</v>
      </c>
      <c r="E8227" s="1">
        <v>17</v>
      </c>
      <c r="F8227" s="1" t="s">
        <v>8997</v>
      </c>
      <c r="G8227" s="1" t="s">
        <v>5814</v>
      </c>
      <c r="H8227" s="1" t="s">
        <v>8780</v>
      </c>
      <c r="I8227" s="1" t="b">
        <v>1</v>
      </c>
      <c r="J8227" s="1">
        <v>0</v>
      </c>
      <c r="K8227" s="1">
        <v>0</v>
      </c>
      <c r="L8227" s="1">
        <v>0</v>
      </c>
      <c r="M8227" s="1">
        <v>178</v>
      </c>
      <c r="N8227" s="1">
        <v>10.9876543209876</v>
      </c>
      <c r="O8227" s="1" t="s">
        <v>8786</v>
      </c>
    </row>
    <row r="8228" spans="1:15" x14ac:dyDescent="0.3">
      <c r="A8228" s="1" t="s">
        <v>5700</v>
      </c>
      <c r="B8228" s="1" t="s">
        <v>5776</v>
      </c>
      <c r="C8228" s="1">
        <v>4</v>
      </c>
      <c r="D8228" s="1" t="s">
        <v>6101</v>
      </c>
      <c r="E8228" s="1">
        <v>17</v>
      </c>
      <c r="F8228" s="1" t="s">
        <v>8997</v>
      </c>
      <c r="G8228" s="1" t="s">
        <v>5810</v>
      </c>
      <c r="H8228" s="1" t="s">
        <v>8780</v>
      </c>
      <c r="I8228" s="1" t="b">
        <v>0</v>
      </c>
      <c r="J8228" s="1">
        <v>2</v>
      </c>
      <c r="K8228" s="1">
        <v>0</v>
      </c>
      <c r="L8228" s="1">
        <v>0</v>
      </c>
      <c r="M8228" s="1">
        <v>169</v>
      </c>
      <c r="N8228" s="1">
        <v>10.4320987654321</v>
      </c>
      <c r="O8228" s="1" t="s">
        <v>8812</v>
      </c>
    </row>
    <row r="8229" spans="1:15" x14ac:dyDescent="0.3">
      <c r="A8229" s="1" t="s">
        <v>5700</v>
      </c>
      <c r="B8229" s="1" t="s">
        <v>5776</v>
      </c>
      <c r="C8229" s="1">
        <v>4</v>
      </c>
      <c r="D8229" s="1" t="s">
        <v>6101</v>
      </c>
      <c r="E8229" s="1">
        <v>17</v>
      </c>
      <c r="F8229" s="1" t="s">
        <v>8997</v>
      </c>
      <c r="G8229" s="1" t="s">
        <v>5834</v>
      </c>
      <c r="H8229" s="1" t="s">
        <v>8778</v>
      </c>
      <c r="I8229" s="1" t="b">
        <v>0</v>
      </c>
      <c r="J8229" s="1">
        <v>7</v>
      </c>
      <c r="K8229" s="1">
        <v>1</v>
      </c>
      <c r="L8229" s="1">
        <v>0</v>
      </c>
      <c r="M8229" s="1">
        <v>120</v>
      </c>
      <c r="N8229" s="1">
        <v>7.4074074074074003</v>
      </c>
      <c r="O8229" s="1" t="s">
        <v>8862</v>
      </c>
    </row>
    <row r="8230" spans="1:15" x14ac:dyDescent="0.3">
      <c r="A8230" s="1" t="s">
        <v>5700</v>
      </c>
      <c r="B8230" s="1" t="s">
        <v>5776</v>
      </c>
      <c r="C8230" s="1">
        <v>4</v>
      </c>
      <c r="D8230" s="1" t="s">
        <v>6101</v>
      </c>
      <c r="E8230" s="1">
        <v>17</v>
      </c>
      <c r="F8230" s="1" t="s">
        <v>8997</v>
      </c>
      <c r="G8230" s="1" t="s">
        <v>5801</v>
      </c>
      <c r="H8230" s="1" t="s">
        <v>8780</v>
      </c>
      <c r="I8230" s="1" t="b">
        <v>0</v>
      </c>
      <c r="J8230" s="1">
        <v>1</v>
      </c>
      <c r="K8230" s="1">
        <v>0</v>
      </c>
      <c r="L8230" s="1">
        <v>0</v>
      </c>
      <c r="M8230" s="1">
        <v>91</v>
      </c>
      <c r="N8230" s="1">
        <v>5.6172839506172796</v>
      </c>
      <c r="O8230" s="1" t="s">
        <v>8781</v>
      </c>
    </row>
    <row r="8231" spans="1:15" x14ac:dyDescent="0.3">
      <c r="A8231" s="1" t="s">
        <v>5700</v>
      </c>
      <c r="B8231" s="1" t="s">
        <v>5776</v>
      </c>
      <c r="C8231" s="1">
        <v>4</v>
      </c>
      <c r="D8231" s="1" t="s">
        <v>6101</v>
      </c>
      <c r="E8231" s="1">
        <v>17</v>
      </c>
      <c r="F8231" s="1" t="s">
        <v>8997</v>
      </c>
      <c r="G8231" s="1" t="s">
        <v>5876</v>
      </c>
      <c r="H8231" s="1" t="s">
        <v>8780</v>
      </c>
      <c r="I8231" s="1" t="b">
        <v>0</v>
      </c>
      <c r="J8231" s="1">
        <v>4</v>
      </c>
      <c r="K8231" s="1">
        <v>0</v>
      </c>
      <c r="L8231" s="1">
        <v>0</v>
      </c>
      <c r="M8231" s="1">
        <v>70</v>
      </c>
      <c r="N8231" s="1">
        <v>4.3209876543209802</v>
      </c>
      <c r="O8231" s="1" t="s">
        <v>8799</v>
      </c>
    </row>
    <row r="8232" spans="1:15" x14ac:dyDescent="0.3">
      <c r="A8232" s="1" t="s">
        <v>5700</v>
      </c>
      <c r="B8232" s="1" t="s">
        <v>5776</v>
      </c>
      <c r="C8232" s="1">
        <v>4</v>
      </c>
      <c r="D8232" s="1" t="s">
        <v>6101</v>
      </c>
      <c r="E8232" s="1">
        <v>17</v>
      </c>
      <c r="F8232" s="1" t="s">
        <v>8997</v>
      </c>
      <c r="G8232" s="1" t="s">
        <v>5834</v>
      </c>
      <c r="H8232" s="1" t="s">
        <v>8778</v>
      </c>
      <c r="I8232" s="1" t="b">
        <v>0</v>
      </c>
      <c r="J8232" s="1">
        <v>7</v>
      </c>
      <c r="K8232" s="1">
        <v>1</v>
      </c>
      <c r="L8232" s="1">
        <v>0</v>
      </c>
      <c r="M8232" s="1">
        <v>31</v>
      </c>
      <c r="N8232" s="1">
        <v>1.9135802469135801</v>
      </c>
      <c r="O8232" s="1" t="s">
        <v>8867</v>
      </c>
    </row>
    <row r="8233" spans="1:15" x14ac:dyDescent="0.3">
      <c r="A8233" s="1" t="s">
        <v>5700</v>
      </c>
      <c r="B8233" s="1" t="s">
        <v>5776</v>
      </c>
      <c r="C8233" s="1">
        <v>4</v>
      </c>
      <c r="D8233" s="1" t="s">
        <v>6101</v>
      </c>
      <c r="E8233" s="1">
        <v>17</v>
      </c>
      <c r="F8233" s="1" t="s">
        <v>8997</v>
      </c>
      <c r="G8233" s="1" t="s">
        <v>5801</v>
      </c>
      <c r="H8233" s="1" t="s">
        <v>8780</v>
      </c>
      <c r="I8233" s="1" t="b">
        <v>0</v>
      </c>
      <c r="J8233" s="1">
        <v>1</v>
      </c>
      <c r="K8233" s="1">
        <v>0</v>
      </c>
      <c r="L8233" s="1">
        <v>0</v>
      </c>
      <c r="M8233" s="1">
        <v>26</v>
      </c>
      <c r="N8233" s="1">
        <v>1.6049382716049301</v>
      </c>
      <c r="O8233" s="1" t="s">
        <v>8998</v>
      </c>
    </row>
    <row r="8234" spans="1:15" x14ac:dyDescent="0.3">
      <c r="A8234" s="1" t="s">
        <v>5700</v>
      </c>
      <c r="B8234" s="1" t="s">
        <v>5776</v>
      </c>
      <c r="C8234" s="1">
        <v>4</v>
      </c>
      <c r="D8234" s="1" t="s">
        <v>6101</v>
      </c>
      <c r="E8234" s="1">
        <v>17</v>
      </c>
      <c r="F8234" s="1" t="s">
        <v>8997</v>
      </c>
      <c r="G8234" s="1" t="s">
        <v>5834</v>
      </c>
      <c r="H8234" s="1" t="s">
        <v>8782</v>
      </c>
      <c r="I8234" s="1" t="b">
        <v>0</v>
      </c>
      <c r="J8234" s="1">
        <v>8</v>
      </c>
      <c r="K8234" s="1">
        <v>2</v>
      </c>
      <c r="L8234" s="1">
        <v>0</v>
      </c>
      <c r="M8234" s="1">
        <v>21</v>
      </c>
      <c r="N8234" s="1">
        <v>1.2962962962962901</v>
      </c>
      <c r="O8234" s="1" t="s">
        <v>8863</v>
      </c>
    </row>
    <row r="8235" spans="1:15" x14ac:dyDescent="0.3">
      <c r="A8235" s="1" t="s">
        <v>5700</v>
      </c>
      <c r="B8235" s="1" t="s">
        <v>5776</v>
      </c>
      <c r="C8235" s="1">
        <v>4</v>
      </c>
      <c r="D8235" s="1" t="s">
        <v>6101</v>
      </c>
      <c r="E8235" s="1">
        <v>17</v>
      </c>
      <c r="F8235" s="1" t="s">
        <v>8997</v>
      </c>
      <c r="G8235" s="1" t="s">
        <v>5803</v>
      </c>
      <c r="H8235" s="1" t="s">
        <v>8778</v>
      </c>
      <c r="I8235" s="1" t="b">
        <v>0</v>
      </c>
      <c r="J8235" s="1">
        <v>0</v>
      </c>
      <c r="K8235" s="1">
        <v>1</v>
      </c>
      <c r="L8235" s="1">
        <v>0</v>
      </c>
      <c r="M8235" s="1">
        <v>20</v>
      </c>
      <c r="N8235" s="1">
        <v>1.2345679012345601</v>
      </c>
      <c r="O8235" s="1" t="s">
        <v>8787</v>
      </c>
    </row>
    <row r="8236" spans="1:15" x14ac:dyDescent="0.3">
      <c r="A8236" s="1" t="s">
        <v>5700</v>
      </c>
      <c r="B8236" s="1" t="s">
        <v>5776</v>
      </c>
      <c r="C8236" s="1">
        <v>4</v>
      </c>
      <c r="D8236" s="1" t="s">
        <v>6101</v>
      </c>
      <c r="E8236" s="1">
        <v>18</v>
      </c>
      <c r="F8236" s="1" t="s">
        <v>8999</v>
      </c>
      <c r="G8236" s="1" t="s">
        <v>5814</v>
      </c>
      <c r="H8236" s="1" t="s">
        <v>8780</v>
      </c>
      <c r="I8236" s="1" t="b">
        <v>1</v>
      </c>
      <c r="J8236" s="1">
        <v>0</v>
      </c>
      <c r="K8236" s="1">
        <v>0</v>
      </c>
      <c r="L8236" s="1">
        <v>0</v>
      </c>
      <c r="M8236" s="1">
        <v>1212</v>
      </c>
      <c r="N8236" s="1">
        <v>90.650710545998393</v>
      </c>
      <c r="O8236" s="1" t="s">
        <v>8786</v>
      </c>
    </row>
    <row r="8237" spans="1:15" x14ac:dyDescent="0.3">
      <c r="A8237" s="1" t="s">
        <v>5700</v>
      </c>
      <c r="B8237" s="1" t="s">
        <v>5776</v>
      </c>
      <c r="C8237" s="1">
        <v>4</v>
      </c>
      <c r="D8237" s="1" t="s">
        <v>6101</v>
      </c>
      <c r="E8237" s="1">
        <v>18</v>
      </c>
      <c r="F8237" s="1" t="s">
        <v>8999</v>
      </c>
      <c r="G8237" s="1" t="s">
        <v>5834</v>
      </c>
      <c r="H8237" s="1" t="s">
        <v>8778</v>
      </c>
      <c r="I8237" s="1" t="b">
        <v>0</v>
      </c>
      <c r="J8237" s="1">
        <v>7</v>
      </c>
      <c r="K8237" s="1">
        <v>1</v>
      </c>
      <c r="L8237" s="1">
        <v>0</v>
      </c>
      <c r="M8237" s="1">
        <v>47</v>
      </c>
      <c r="N8237" s="1">
        <v>3.51533283470456</v>
      </c>
      <c r="O8237" s="1" t="s">
        <v>8862</v>
      </c>
    </row>
    <row r="8238" spans="1:15" x14ac:dyDescent="0.3">
      <c r="A8238" s="1" t="s">
        <v>5700</v>
      </c>
      <c r="B8238" s="1" t="s">
        <v>5776</v>
      </c>
      <c r="C8238" s="1">
        <v>4</v>
      </c>
      <c r="D8238" s="1" t="s">
        <v>6101</v>
      </c>
      <c r="E8238" s="1">
        <v>18</v>
      </c>
      <c r="F8238" s="1" t="s">
        <v>8999</v>
      </c>
      <c r="G8238" s="1" t="s">
        <v>5834</v>
      </c>
      <c r="H8238" s="1" t="s">
        <v>8778</v>
      </c>
      <c r="I8238" s="1" t="b">
        <v>0</v>
      </c>
      <c r="J8238" s="1">
        <v>7</v>
      </c>
      <c r="K8238" s="1">
        <v>1</v>
      </c>
      <c r="L8238" s="1">
        <v>0</v>
      </c>
      <c r="M8238" s="1">
        <v>23</v>
      </c>
      <c r="N8238" s="1">
        <v>1.7202692595362701</v>
      </c>
      <c r="O8238" s="1" t="s">
        <v>8864</v>
      </c>
    </row>
    <row r="8239" spans="1:15" x14ac:dyDescent="0.3">
      <c r="A8239" s="1" t="s">
        <v>5700</v>
      </c>
      <c r="B8239" s="1" t="s">
        <v>5776</v>
      </c>
      <c r="C8239" s="1">
        <v>4</v>
      </c>
      <c r="D8239" s="1" t="s">
        <v>6101</v>
      </c>
      <c r="E8239" s="1">
        <v>19</v>
      </c>
      <c r="F8239" s="1" t="s">
        <v>9000</v>
      </c>
      <c r="G8239" s="1" t="s">
        <v>5834</v>
      </c>
      <c r="H8239" s="1" t="s">
        <v>8778</v>
      </c>
      <c r="I8239" s="1" t="b">
        <v>0</v>
      </c>
      <c r="J8239" s="1">
        <v>7</v>
      </c>
      <c r="K8239" s="1">
        <v>1</v>
      </c>
      <c r="L8239" s="1">
        <v>0</v>
      </c>
      <c r="M8239" s="1">
        <v>567</v>
      </c>
      <c r="N8239" s="1">
        <v>45.143312101910801</v>
      </c>
      <c r="O8239" s="1" t="s">
        <v>8862</v>
      </c>
    </row>
    <row r="8240" spans="1:15" x14ac:dyDescent="0.3">
      <c r="A8240" s="1" t="s">
        <v>5700</v>
      </c>
      <c r="B8240" s="1" t="s">
        <v>5776</v>
      </c>
      <c r="C8240" s="1">
        <v>4</v>
      </c>
      <c r="D8240" s="1" t="s">
        <v>6101</v>
      </c>
      <c r="E8240" s="1">
        <v>19</v>
      </c>
      <c r="F8240" s="1" t="s">
        <v>9000</v>
      </c>
      <c r="G8240" s="1" t="s">
        <v>5834</v>
      </c>
      <c r="H8240" s="1" t="s">
        <v>8778</v>
      </c>
      <c r="I8240" s="1" t="b">
        <v>0</v>
      </c>
      <c r="J8240" s="1">
        <v>7</v>
      </c>
      <c r="K8240" s="1">
        <v>1</v>
      </c>
      <c r="L8240" s="1">
        <v>0</v>
      </c>
      <c r="M8240" s="1">
        <v>337</v>
      </c>
      <c r="N8240" s="1">
        <v>26.8312101910828</v>
      </c>
      <c r="O8240" s="1" t="s">
        <v>8864</v>
      </c>
    </row>
    <row r="8241" spans="1:15" x14ac:dyDescent="0.3">
      <c r="A8241" s="1" t="s">
        <v>5700</v>
      </c>
      <c r="B8241" s="1" t="s">
        <v>5776</v>
      </c>
      <c r="C8241" s="1">
        <v>4</v>
      </c>
      <c r="D8241" s="1" t="s">
        <v>6101</v>
      </c>
      <c r="E8241" s="1">
        <v>19</v>
      </c>
      <c r="F8241" s="1" t="s">
        <v>9000</v>
      </c>
      <c r="G8241" s="1" t="s">
        <v>5814</v>
      </c>
      <c r="H8241" s="1" t="s">
        <v>8780</v>
      </c>
      <c r="I8241" s="1" t="b">
        <v>1</v>
      </c>
      <c r="J8241" s="1">
        <v>0</v>
      </c>
      <c r="K8241" s="1">
        <v>0</v>
      </c>
      <c r="L8241" s="1">
        <v>0</v>
      </c>
      <c r="M8241" s="1">
        <v>101</v>
      </c>
      <c r="N8241" s="1">
        <v>8.0414012738853398</v>
      </c>
      <c r="O8241" s="1" t="s">
        <v>8786</v>
      </c>
    </row>
    <row r="8242" spans="1:15" x14ac:dyDescent="0.3">
      <c r="A8242" s="1" t="s">
        <v>5700</v>
      </c>
      <c r="B8242" s="1" t="s">
        <v>5776</v>
      </c>
      <c r="C8242" s="1">
        <v>4</v>
      </c>
      <c r="D8242" s="1" t="s">
        <v>6101</v>
      </c>
      <c r="E8242" s="1">
        <v>19</v>
      </c>
      <c r="F8242" s="1" t="s">
        <v>9000</v>
      </c>
      <c r="G8242" s="1" t="s">
        <v>5810</v>
      </c>
      <c r="H8242" s="1" t="s">
        <v>8780</v>
      </c>
      <c r="I8242" s="1" t="b">
        <v>0</v>
      </c>
      <c r="J8242" s="1">
        <v>2</v>
      </c>
      <c r="K8242" s="1">
        <v>0</v>
      </c>
      <c r="L8242" s="1">
        <v>0</v>
      </c>
      <c r="M8242" s="1">
        <v>32</v>
      </c>
      <c r="N8242" s="1">
        <v>2.5477707006369399</v>
      </c>
      <c r="O8242" s="1" t="s">
        <v>8812</v>
      </c>
    </row>
    <row r="8243" spans="1:15" x14ac:dyDescent="0.3">
      <c r="A8243" s="1" t="s">
        <v>5700</v>
      </c>
      <c r="B8243" s="1" t="s">
        <v>5776</v>
      </c>
      <c r="C8243" s="1">
        <v>4</v>
      </c>
      <c r="D8243" s="1" t="s">
        <v>6101</v>
      </c>
      <c r="E8243" s="1">
        <v>19</v>
      </c>
      <c r="F8243" s="1" t="s">
        <v>9000</v>
      </c>
      <c r="G8243" s="1" t="s">
        <v>5834</v>
      </c>
      <c r="H8243" s="1" t="s">
        <v>8782</v>
      </c>
      <c r="I8243" s="1" t="b">
        <v>0</v>
      </c>
      <c r="J8243" s="1">
        <v>8</v>
      </c>
      <c r="K8243" s="1">
        <v>2</v>
      </c>
      <c r="L8243" s="1">
        <v>0</v>
      </c>
      <c r="M8243" s="1">
        <v>31</v>
      </c>
      <c r="N8243" s="1">
        <v>2.46815286624203</v>
      </c>
      <c r="O8243" s="1" t="s">
        <v>8863</v>
      </c>
    </row>
    <row r="8244" spans="1:15" x14ac:dyDescent="0.3">
      <c r="A8244" s="1" t="s">
        <v>5700</v>
      </c>
      <c r="B8244" s="1" t="s">
        <v>5776</v>
      </c>
      <c r="C8244" s="1">
        <v>4</v>
      </c>
      <c r="D8244" s="1" t="s">
        <v>6101</v>
      </c>
      <c r="E8244" s="1">
        <v>19</v>
      </c>
      <c r="F8244" s="1" t="s">
        <v>9000</v>
      </c>
      <c r="G8244" s="1" t="s">
        <v>5803</v>
      </c>
      <c r="H8244" s="1" t="s">
        <v>8778</v>
      </c>
      <c r="I8244" s="1" t="b">
        <v>0</v>
      </c>
      <c r="J8244" s="1">
        <v>0</v>
      </c>
      <c r="K8244" s="1">
        <v>1</v>
      </c>
      <c r="L8244" s="1">
        <v>0</v>
      </c>
      <c r="M8244" s="1">
        <v>28</v>
      </c>
      <c r="N8244" s="1">
        <v>2.2292993630573199</v>
      </c>
      <c r="O8244" s="1" t="s">
        <v>8779</v>
      </c>
    </row>
    <row r="8245" spans="1:15" x14ac:dyDescent="0.3">
      <c r="A8245" s="1" t="s">
        <v>5700</v>
      </c>
      <c r="B8245" s="1" t="s">
        <v>5776</v>
      </c>
      <c r="C8245" s="1">
        <v>4</v>
      </c>
      <c r="D8245" s="1" t="s">
        <v>6101</v>
      </c>
      <c r="E8245" s="1">
        <v>19</v>
      </c>
      <c r="F8245" s="1" t="s">
        <v>9000</v>
      </c>
      <c r="G8245" s="1" t="s">
        <v>5803</v>
      </c>
      <c r="H8245" s="1" t="s">
        <v>8778</v>
      </c>
      <c r="I8245" s="1" t="b">
        <v>0</v>
      </c>
      <c r="J8245" s="1">
        <v>0</v>
      </c>
      <c r="K8245" s="1">
        <v>1</v>
      </c>
      <c r="L8245" s="1">
        <v>0</v>
      </c>
      <c r="M8245" s="1">
        <v>19</v>
      </c>
      <c r="N8245" s="1">
        <v>1.51273885350318</v>
      </c>
      <c r="O8245" s="1" t="s">
        <v>8787</v>
      </c>
    </row>
    <row r="8246" spans="1:15" x14ac:dyDescent="0.3">
      <c r="A8246" s="1" t="s">
        <v>5700</v>
      </c>
      <c r="B8246" s="1" t="s">
        <v>5776</v>
      </c>
      <c r="C8246" s="1">
        <v>4</v>
      </c>
      <c r="D8246" s="1" t="s">
        <v>6101</v>
      </c>
      <c r="E8246" s="1">
        <v>20</v>
      </c>
      <c r="F8246" s="1" t="s">
        <v>9001</v>
      </c>
      <c r="G8246" s="1" t="s">
        <v>5810</v>
      </c>
      <c r="H8246" s="1" t="s">
        <v>8780</v>
      </c>
      <c r="I8246" s="1" t="b">
        <v>0</v>
      </c>
      <c r="J8246" s="1">
        <v>2</v>
      </c>
      <c r="K8246" s="1">
        <v>0</v>
      </c>
      <c r="L8246" s="1">
        <v>0</v>
      </c>
      <c r="M8246" s="1">
        <v>685</v>
      </c>
      <c r="N8246" s="1">
        <v>45.575515635395803</v>
      </c>
      <c r="O8246" s="1" t="s">
        <v>8790</v>
      </c>
    </row>
    <row r="8247" spans="1:15" x14ac:dyDescent="0.3">
      <c r="A8247" s="1" t="s">
        <v>5700</v>
      </c>
      <c r="B8247" s="1" t="s">
        <v>5776</v>
      </c>
      <c r="C8247" s="1">
        <v>4</v>
      </c>
      <c r="D8247" s="1" t="s">
        <v>6101</v>
      </c>
      <c r="E8247" s="1">
        <v>20</v>
      </c>
      <c r="F8247" s="1" t="s">
        <v>9001</v>
      </c>
      <c r="G8247" s="1" t="s">
        <v>5834</v>
      </c>
      <c r="H8247" s="1" t="s">
        <v>8778</v>
      </c>
      <c r="I8247" s="1" t="b">
        <v>0</v>
      </c>
      <c r="J8247" s="1">
        <v>7</v>
      </c>
      <c r="K8247" s="1">
        <v>1</v>
      </c>
      <c r="L8247" s="1">
        <v>0</v>
      </c>
      <c r="M8247" s="1">
        <v>593</v>
      </c>
      <c r="N8247" s="1">
        <v>39.454424484364601</v>
      </c>
      <c r="O8247" s="1" t="s">
        <v>8867</v>
      </c>
    </row>
    <row r="8248" spans="1:15" x14ac:dyDescent="0.3">
      <c r="A8248" s="1" t="s">
        <v>5700</v>
      </c>
      <c r="B8248" s="1" t="s">
        <v>5776</v>
      </c>
      <c r="C8248" s="1">
        <v>4</v>
      </c>
      <c r="D8248" s="1" t="s">
        <v>6101</v>
      </c>
      <c r="E8248" s="1">
        <v>20</v>
      </c>
      <c r="F8248" s="1" t="s">
        <v>9001</v>
      </c>
      <c r="G8248" s="1" t="s">
        <v>5834</v>
      </c>
      <c r="H8248" s="1" t="s">
        <v>8780</v>
      </c>
      <c r="I8248" s="1" t="b">
        <v>0</v>
      </c>
      <c r="J8248" s="1">
        <v>6</v>
      </c>
      <c r="K8248" s="1">
        <v>0</v>
      </c>
      <c r="L8248" s="1">
        <v>21</v>
      </c>
      <c r="M8248" s="1">
        <v>60</v>
      </c>
      <c r="N8248" s="1">
        <v>3.9920159680638698</v>
      </c>
      <c r="O8248" s="1" t="e">
        <f>--attAAcAAcAtcAAaCGAcAtgtAatTAATtaATTAAt</f>
        <v>#NAME?</v>
      </c>
    </row>
    <row r="8249" spans="1:15" x14ac:dyDescent="0.3">
      <c r="A8249" s="1" t="s">
        <v>5700</v>
      </c>
      <c r="B8249" s="1" t="s">
        <v>5776</v>
      </c>
      <c r="C8249" s="1">
        <v>4</v>
      </c>
      <c r="D8249" s="1" t="s">
        <v>6101</v>
      </c>
      <c r="E8249" s="1">
        <v>20</v>
      </c>
      <c r="F8249" s="1" t="s">
        <v>9001</v>
      </c>
      <c r="G8249" s="1" t="s">
        <v>5803</v>
      </c>
      <c r="H8249" s="1" t="s">
        <v>8778</v>
      </c>
      <c r="I8249" s="1" t="b">
        <v>0</v>
      </c>
      <c r="J8249" s="1">
        <v>0</v>
      </c>
      <c r="K8249" s="1">
        <v>1</v>
      </c>
      <c r="L8249" s="1">
        <v>0</v>
      </c>
      <c r="M8249" s="1">
        <v>23</v>
      </c>
      <c r="N8249" s="1">
        <v>1.5302727877578099</v>
      </c>
      <c r="O8249" s="1" t="s">
        <v>8794</v>
      </c>
    </row>
    <row r="8250" spans="1:15" x14ac:dyDescent="0.3">
      <c r="A8250" s="1" t="s">
        <v>5700</v>
      </c>
      <c r="B8250" s="1" t="s">
        <v>5776</v>
      </c>
      <c r="C8250" s="1">
        <v>4</v>
      </c>
      <c r="D8250" s="1" t="s">
        <v>6101</v>
      </c>
      <c r="E8250" s="1">
        <v>21</v>
      </c>
      <c r="F8250" s="1" t="s">
        <v>9002</v>
      </c>
      <c r="G8250" s="1" t="s">
        <v>5834</v>
      </c>
      <c r="H8250" s="1" t="s">
        <v>8780</v>
      </c>
      <c r="I8250" s="1" t="b">
        <v>0</v>
      </c>
      <c r="J8250" s="1">
        <v>6</v>
      </c>
      <c r="K8250" s="1">
        <v>0</v>
      </c>
      <c r="L8250" s="1">
        <v>21</v>
      </c>
      <c r="M8250" s="1">
        <v>673</v>
      </c>
      <c r="N8250" s="1">
        <v>39.681603773584897</v>
      </c>
      <c r="O8250" s="1" t="e">
        <f>--attAAcAAcAtcAAaCGAcAtgtAatTAATtaATTAAt</f>
        <v>#NAME?</v>
      </c>
    </row>
    <row r="8251" spans="1:15" x14ac:dyDescent="0.3">
      <c r="A8251" s="1" t="s">
        <v>5700</v>
      </c>
      <c r="B8251" s="1" t="s">
        <v>5776</v>
      </c>
      <c r="C8251" s="1">
        <v>4</v>
      </c>
      <c r="D8251" s="1" t="s">
        <v>6101</v>
      </c>
      <c r="E8251" s="1">
        <v>21</v>
      </c>
      <c r="F8251" s="1" t="s">
        <v>9002</v>
      </c>
      <c r="G8251" s="1" t="s">
        <v>5834</v>
      </c>
      <c r="H8251" s="1" t="s">
        <v>8780</v>
      </c>
      <c r="I8251" s="1" t="b">
        <v>0</v>
      </c>
      <c r="J8251" s="1">
        <v>13</v>
      </c>
      <c r="K8251" s="1">
        <v>0</v>
      </c>
      <c r="L8251" s="1">
        <v>0</v>
      </c>
      <c r="M8251" s="1">
        <v>170</v>
      </c>
      <c r="N8251" s="1">
        <v>10.0235849056603</v>
      </c>
      <c r="O8251" s="1" t="s">
        <v>8909</v>
      </c>
    </row>
    <row r="8252" spans="1:15" x14ac:dyDescent="0.3">
      <c r="A8252" s="1" t="s">
        <v>5700</v>
      </c>
      <c r="B8252" s="1" t="s">
        <v>5776</v>
      </c>
      <c r="C8252" s="1">
        <v>4</v>
      </c>
      <c r="D8252" s="1" t="s">
        <v>6101</v>
      </c>
      <c r="E8252" s="1">
        <v>21</v>
      </c>
      <c r="F8252" s="1" t="s">
        <v>9002</v>
      </c>
      <c r="G8252" s="1" t="s">
        <v>5810</v>
      </c>
      <c r="H8252" s="1" t="s">
        <v>8780</v>
      </c>
      <c r="I8252" s="1" t="b">
        <v>0</v>
      </c>
      <c r="J8252" s="1">
        <v>2</v>
      </c>
      <c r="K8252" s="1">
        <v>0</v>
      </c>
      <c r="L8252" s="1">
        <v>0</v>
      </c>
      <c r="M8252" s="1">
        <v>101</v>
      </c>
      <c r="N8252" s="1">
        <v>5.9551886792452802</v>
      </c>
      <c r="O8252" s="1" t="s">
        <v>8790</v>
      </c>
    </row>
    <row r="8253" spans="1:15" x14ac:dyDescent="0.3">
      <c r="A8253" s="1" t="s">
        <v>5700</v>
      </c>
      <c r="B8253" s="1" t="s">
        <v>5776</v>
      </c>
      <c r="C8253" s="1">
        <v>4</v>
      </c>
      <c r="D8253" s="1" t="s">
        <v>6101</v>
      </c>
      <c r="E8253" s="1">
        <v>21</v>
      </c>
      <c r="F8253" s="1" t="s">
        <v>9002</v>
      </c>
      <c r="G8253" s="1" t="s">
        <v>5834</v>
      </c>
      <c r="H8253" s="1" t="s">
        <v>8778</v>
      </c>
      <c r="I8253" s="1" t="b">
        <v>0</v>
      </c>
      <c r="J8253" s="1">
        <v>7</v>
      </c>
      <c r="K8253" s="1">
        <v>1</v>
      </c>
      <c r="L8253" s="1">
        <v>0</v>
      </c>
      <c r="M8253" s="1">
        <v>100</v>
      </c>
      <c r="N8253" s="1">
        <v>5.8962264150943398</v>
      </c>
      <c r="O8253" s="1" t="s">
        <v>8864</v>
      </c>
    </row>
    <row r="8254" spans="1:15" x14ac:dyDescent="0.3">
      <c r="A8254" s="1" t="s">
        <v>5700</v>
      </c>
      <c r="B8254" s="1" t="s">
        <v>5776</v>
      </c>
      <c r="C8254" s="1">
        <v>4</v>
      </c>
      <c r="D8254" s="1" t="s">
        <v>6101</v>
      </c>
      <c r="E8254" s="1">
        <v>21</v>
      </c>
      <c r="F8254" s="1" t="s">
        <v>9002</v>
      </c>
      <c r="G8254" s="1" t="s">
        <v>5834</v>
      </c>
      <c r="H8254" s="1" t="s">
        <v>8778</v>
      </c>
      <c r="I8254" s="1" t="b">
        <v>0</v>
      </c>
      <c r="J8254" s="1">
        <v>6</v>
      </c>
      <c r="K8254" s="1">
        <v>1</v>
      </c>
      <c r="L8254" s="1">
        <v>19</v>
      </c>
      <c r="M8254" s="1">
        <v>93</v>
      </c>
      <c r="N8254" s="1">
        <v>5.4834905660377302</v>
      </c>
      <c r="O8254" s="1" t="s">
        <v>8871</v>
      </c>
    </row>
    <row r="8255" spans="1:15" x14ac:dyDescent="0.3">
      <c r="A8255" s="1" t="s">
        <v>5700</v>
      </c>
      <c r="B8255" s="1" t="s">
        <v>5776</v>
      </c>
      <c r="C8255" s="1">
        <v>4</v>
      </c>
      <c r="D8255" s="1" t="s">
        <v>6101</v>
      </c>
      <c r="E8255" s="1">
        <v>21</v>
      </c>
      <c r="F8255" s="1" t="s">
        <v>9002</v>
      </c>
      <c r="G8255" s="1" t="s">
        <v>5810</v>
      </c>
      <c r="H8255" s="1" t="s">
        <v>8780</v>
      </c>
      <c r="I8255" s="1" t="b">
        <v>0</v>
      </c>
      <c r="J8255" s="1">
        <v>2</v>
      </c>
      <c r="K8255" s="1">
        <v>0</v>
      </c>
      <c r="L8255" s="1">
        <v>0</v>
      </c>
      <c r="M8255" s="1">
        <v>85</v>
      </c>
      <c r="N8255" s="1">
        <v>5.0117924528301803</v>
      </c>
      <c r="O8255" s="1" t="s">
        <v>8812</v>
      </c>
    </row>
    <row r="8256" spans="1:15" x14ac:dyDescent="0.3">
      <c r="A8256" s="1" t="s">
        <v>5700</v>
      </c>
      <c r="B8256" s="1" t="s">
        <v>5776</v>
      </c>
      <c r="C8256" s="1">
        <v>4</v>
      </c>
      <c r="D8256" s="1" t="s">
        <v>6101</v>
      </c>
      <c r="E8256" s="1">
        <v>21</v>
      </c>
      <c r="F8256" s="1" t="s">
        <v>9002</v>
      </c>
      <c r="G8256" s="1" t="s">
        <v>5834</v>
      </c>
      <c r="H8256" s="1" t="s">
        <v>8778</v>
      </c>
      <c r="I8256" s="1" t="b">
        <v>0</v>
      </c>
      <c r="J8256" s="1">
        <v>7</v>
      </c>
      <c r="K8256" s="1">
        <v>1</v>
      </c>
      <c r="L8256" s="1">
        <v>0</v>
      </c>
      <c r="M8256" s="1">
        <v>73</v>
      </c>
      <c r="N8256" s="1">
        <v>4.3042452830188598</v>
      </c>
      <c r="O8256" s="1" t="s">
        <v>8867</v>
      </c>
    </row>
    <row r="8257" spans="1:15" x14ac:dyDescent="0.3">
      <c r="A8257" s="1" t="s">
        <v>5700</v>
      </c>
      <c r="B8257" s="1" t="s">
        <v>5776</v>
      </c>
      <c r="C8257" s="1">
        <v>4</v>
      </c>
      <c r="D8257" s="1" t="s">
        <v>6101</v>
      </c>
      <c r="E8257" s="1">
        <v>21</v>
      </c>
      <c r="F8257" s="1" t="s">
        <v>9002</v>
      </c>
      <c r="G8257" s="1" t="s">
        <v>5876</v>
      </c>
      <c r="H8257" s="1" t="s">
        <v>8780</v>
      </c>
      <c r="I8257" s="1" t="b">
        <v>0</v>
      </c>
      <c r="J8257" s="1">
        <v>4</v>
      </c>
      <c r="K8257" s="1">
        <v>0</v>
      </c>
      <c r="L8257" s="1">
        <v>0</v>
      </c>
      <c r="M8257" s="1">
        <v>43</v>
      </c>
      <c r="N8257" s="1">
        <v>2.5353773584905599</v>
      </c>
      <c r="O8257" s="1" t="s">
        <v>8799</v>
      </c>
    </row>
    <row r="8258" spans="1:15" x14ac:dyDescent="0.3">
      <c r="A8258" s="1" t="s">
        <v>5700</v>
      </c>
      <c r="B8258" s="1" t="s">
        <v>5776</v>
      </c>
      <c r="C8258" s="1">
        <v>4</v>
      </c>
      <c r="D8258" s="1" t="s">
        <v>6101</v>
      </c>
      <c r="E8258" s="1">
        <v>21</v>
      </c>
      <c r="F8258" s="1" t="s">
        <v>9002</v>
      </c>
      <c r="G8258" s="1" t="s">
        <v>5834</v>
      </c>
      <c r="H8258" s="1" t="s">
        <v>8784</v>
      </c>
      <c r="I8258" s="1" t="b">
        <v>0</v>
      </c>
      <c r="J8258" s="1">
        <v>7</v>
      </c>
      <c r="K8258" s="1">
        <v>1</v>
      </c>
      <c r="L8258" s="1">
        <v>1</v>
      </c>
      <c r="M8258" s="1">
        <v>42</v>
      </c>
      <c r="N8258" s="1">
        <v>2.4764150943396199</v>
      </c>
      <c r="O8258" s="1" t="s">
        <v>8986</v>
      </c>
    </row>
    <row r="8259" spans="1:15" x14ac:dyDescent="0.3">
      <c r="A8259" s="1" t="s">
        <v>5700</v>
      </c>
      <c r="B8259" s="1" t="s">
        <v>5776</v>
      </c>
      <c r="C8259" s="1">
        <v>4</v>
      </c>
      <c r="D8259" s="1" t="s">
        <v>6101</v>
      </c>
      <c r="E8259" s="1">
        <v>21</v>
      </c>
      <c r="F8259" s="1" t="s">
        <v>9002</v>
      </c>
      <c r="G8259" s="1" t="s">
        <v>5834</v>
      </c>
      <c r="H8259" s="1" t="s">
        <v>8782</v>
      </c>
      <c r="I8259" s="1" t="b">
        <v>0</v>
      </c>
      <c r="J8259" s="1">
        <v>8</v>
      </c>
      <c r="K8259" s="1">
        <v>2</v>
      </c>
      <c r="L8259" s="1">
        <v>0</v>
      </c>
      <c r="M8259" s="1">
        <v>41</v>
      </c>
      <c r="N8259" s="1">
        <v>2.4174528301886702</v>
      </c>
      <c r="O8259" s="1" t="s">
        <v>8863</v>
      </c>
    </row>
    <row r="8260" spans="1:15" x14ac:dyDescent="0.3">
      <c r="A8260" s="1" t="s">
        <v>5700</v>
      </c>
      <c r="B8260" s="1" t="s">
        <v>5776</v>
      </c>
      <c r="C8260" s="1">
        <v>4</v>
      </c>
      <c r="D8260" s="1" t="s">
        <v>6101</v>
      </c>
      <c r="E8260" s="1">
        <v>21</v>
      </c>
      <c r="F8260" s="1" t="s">
        <v>9002</v>
      </c>
      <c r="G8260" s="1" t="s">
        <v>5801</v>
      </c>
      <c r="H8260" s="1" t="s">
        <v>8780</v>
      </c>
      <c r="I8260" s="1" t="b">
        <v>0</v>
      </c>
      <c r="J8260" s="1">
        <v>1</v>
      </c>
      <c r="K8260" s="1">
        <v>0</v>
      </c>
      <c r="L8260" s="1">
        <v>0</v>
      </c>
      <c r="M8260" s="1">
        <v>39</v>
      </c>
      <c r="N8260" s="1">
        <v>2.2995283018867898</v>
      </c>
      <c r="O8260" s="1" t="s">
        <v>8781</v>
      </c>
    </row>
    <row r="8261" spans="1:15" x14ac:dyDescent="0.3">
      <c r="A8261" s="1" t="s">
        <v>5700</v>
      </c>
      <c r="B8261" s="1" t="s">
        <v>5776</v>
      </c>
      <c r="C8261" s="1">
        <v>4</v>
      </c>
      <c r="D8261" s="1" t="s">
        <v>6101</v>
      </c>
      <c r="E8261" s="1">
        <v>21</v>
      </c>
      <c r="F8261" s="1" t="s">
        <v>9002</v>
      </c>
      <c r="G8261" s="1" t="s">
        <v>5814</v>
      </c>
      <c r="H8261" s="1" t="s">
        <v>8780</v>
      </c>
      <c r="I8261" s="1" t="b">
        <v>1</v>
      </c>
      <c r="J8261" s="1">
        <v>0</v>
      </c>
      <c r="K8261" s="1">
        <v>0</v>
      </c>
      <c r="L8261" s="1">
        <v>0</v>
      </c>
      <c r="M8261" s="1">
        <v>28</v>
      </c>
      <c r="N8261" s="1">
        <v>1.65094339622641</v>
      </c>
      <c r="O8261" s="1" t="s">
        <v>8786</v>
      </c>
    </row>
    <row r="8262" spans="1:15" x14ac:dyDescent="0.3">
      <c r="A8262" s="1" t="s">
        <v>5700</v>
      </c>
      <c r="B8262" s="1" t="s">
        <v>5776</v>
      </c>
      <c r="C8262" s="1">
        <v>4</v>
      </c>
      <c r="D8262" s="1" t="s">
        <v>6101</v>
      </c>
      <c r="E8262" s="1">
        <v>21</v>
      </c>
      <c r="F8262" s="1" t="s">
        <v>9002</v>
      </c>
      <c r="G8262" s="1" t="s">
        <v>5834</v>
      </c>
      <c r="H8262" s="1" t="s">
        <v>8780</v>
      </c>
      <c r="I8262" s="1" t="b">
        <v>0</v>
      </c>
      <c r="J8262" s="1">
        <v>6</v>
      </c>
      <c r="K8262" s="1">
        <v>0</v>
      </c>
      <c r="L8262" s="1">
        <v>0</v>
      </c>
      <c r="M8262" s="1">
        <v>18</v>
      </c>
      <c r="N8262" s="1">
        <v>1.0613207547169801</v>
      </c>
      <c r="O8262" s="1" t="s">
        <v>8952</v>
      </c>
    </row>
    <row r="8263" spans="1:15" x14ac:dyDescent="0.3">
      <c r="A8263" s="1" t="s">
        <v>5700</v>
      </c>
      <c r="B8263" s="1" t="s">
        <v>5776</v>
      </c>
      <c r="C8263" s="1">
        <v>4</v>
      </c>
      <c r="D8263" s="1" t="s">
        <v>6101</v>
      </c>
      <c r="E8263" s="1">
        <v>22</v>
      </c>
      <c r="F8263" s="1" t="s">
        <v>9003</v>
      </c>
      <c r="G8263" s="1" t="s">
        <v>5834</v>
      </c>
      <c r="H8263" s="1" t="s">
        <v>8778</v>
      </c>
      <c r="I8263" s="1" t="b">
        <v>0</v>
      </c>
      <c r="J8263" s="1">
        <v>7</v>
      </c>
      <c r="K8263" s="1">
        <v>1</v>
      </c>
      <c r="L8263" s="1">
        <v>0</v>
      </c>
      <c r="M8263" s="1">
        <v>347</v>
      </c>
      <c r="N8263" s="1">
        <v>64.378478664192897</v>
      </c>
      <c r="O8263" s="1" t="s">
        <v>8864</v>
      </c>
    </row>
    <row r="8264" spans="1:15" x14ac:dyDescent="0.3">
      <c r="A8264" s="1" t="s">
        <v>5700</v>
      </c>
      <c r="B8264" s="1" t="s">
        <v>5776</v>
      </c>
      <c r="C8264" s="1">
        <v>4</v>
      </c>
      <c r="D8264" s="1" t="s">
        <v>6101</v>
      </c>
      <c r="E8264" s="1">
        <v>22</v>
      </c>
      <c r="F8264" s="1" t="s">
        <v>9003</v>
      </c>
      <c r="G8264" s="1" t="s">
        <v>5834</v>
      </c>
      <c r="H8264" s="1" t="s">
        <v>8782</v>
      </c>
      <c r="I8264" s="1" t="b">
        <v>0</v>
      </c>
      <c r="J8264" s="1">
        <v>8</v>
      </c>
      <c r="K8264" s="1">
        <v>2</v>
      </c>
      <c r="L8264" s="1">
        <v>0</v>
      </c>
      <c r="M8264" s="1">
        <v>59</v>
      </c>
      <c r="N8264" s="1">
        <v>10.9461966604823</v>
      </c>
      <c r="O8264" s="1" t="s">
        <v>8863</v>
      </c>
    </row>
    <row r="8265" spans="1:15" x14ac:dyDescent="0.3">
      <c r="A8265" s="1" t="s">
        <v>5700</v>
      </c>
      <c r="B8265" s="1" t="s">
        <v>5776</v>
      </c>
      <c r="C8265" s="1">
        <v>4</v>
      </c>
      <c r="D8265" s="1" t="s">
        <v>6101</v>
      </c>
      <c r="E8265" s="1">
        <v>22</v>
      </c>
      <c r="F8265" s="1" t="s">
        <v>9003</v>
      </c>
      <c r="G8265" s="1" t="s">
        <v>5876</v>
      </c>
      <c r="H8265" s="1" t="s">
        <v>8780</v>
      </c>
      <c r="I8265" s="1" t="b">
        <v>0</v>
      </c>
      <c r="J8265" s="1">
        <v>4</v>
      </c>
      <c r="K8265" s="1">
        <v>0</v>
      </c>
      <c r="L8265" s="1">
        <v>0</v>
      </c>
      <c r="M8265" s="1">
        <v>26</v>
      </c>
      <c r="N8265" s="1">
        <v>4.8237476808905297</v>
      </c>
      <c r="O8265" s="1" t="s">
        <v>8799</v>
      </c>
    </row>
    <row r="8266" spans="1:15" x14ac:dyDescent="0.3">
      <c r="A8266" s="1" t="s">
        <v>5700</v>
      </c>
      <c r="B8266" s="1" t="s">
        <v>5776</v>
      </c>
      <c r="C8266" s="1">
        <v>4</v>
      </c>
      <c r="D8266" s="1" t="s">
        <v>6101</v>
      </c>
      <c r="E8266" s="1">
        <v>22</v>
      </c>
      <c r="F8266" s="1" t="s">
        <v>9003</v>
      </c>
      <c r="G8266" s="1" t="s">
        <v>5834</v>
      </c>
      <c r="H8266" s="1" t="s">
        <v>8780</v>
      </c>
      <c r="I8266" s="1" t="b">
        <v>0</v>
      </c>
      <c r="J8266" s="1">
        <v>9</v>
      </c>
      <c r="K8266" s="1">
        <v>0</v>
      </c>
      <c r="L8266" s="1">
        <v>0</v>
      </c>
      <c r="M8266" s="1">
        <v>13</v>
      </c>
      <c r="N8266" s="1">
        <v>2.41187384044526</v>
      </c>
      <c r="O8266" s="1" t="s">
        <v>8822</v>
      </c>
    </row>
    <row r="8267" spans="1:15" x14ac:dyDescent="0.3">
      <c r="A8267" s="1" t="s">
        <v>5700</v>
      </c>
      <c r="B8267" s="1" t="s">
        <v>5776</v>
      </c>
      <c r="C8267" s="1">
        <v>4</v>
      </c>
      <c r="D8267" s="1" t="s">
        <v>6101</v>
      </c>
      <c r="E8267" s="1">
        <v>22</v>
      </c>
      <c r="F8267" s="1" t="s">
        <v>9003</v>
      </c>
      <c r="G8267" s="1" t="s">
        <v>5801</v>
      </c>
      <c r="H8267" s="1" t="s">
        <v>8780</v>
      </c>
      <c r="I8267" s="1" t="b">
        <v>0</v>
      </c>
      <c r="J8267" s="1">
        <v>1</v>
      </c>
      <c r="K8267" s="1">
        <v>0</v>
      </c>
      <c r="L8267" s="1">
        <v>1</v>
      </c>
      <c r="M8267" s="1">
        <v>9</v>
      </c>
      <c r="N8267" s="1">
        <v>1.6697588126159499</v>
      </c>
      <c r="O8267" s="1" t="s">
        <v>8820</v>
      </c>
    </row>
    <row r="8268" spans="1:15" x14ac:dyDescent="0.3">
      <c r="A8268" s="1" t="s">
        <v>5700</v>
      </c>
      <c r="B8268" s="1" t="s">
        <v>5776</v>
      </c>
      <c r="C8268" s="1">
        <v>4</v>
      </c>
      <c r="D8268" s="1" t="s">
        <v>6101</v>
      </c>
      <c r="E8268" s="1">
        <v>22</v>
      </c>
      <c r="F8268" s="1" t="s">
        <v>9003</v>
      </c>
      <c r="G8268" s="1" t="s">
        <v>5803</v>
      </c>
      <c r="H8268" s="1" t="s">
        <v>8778</v>
      </c>
      <c r="I8268" s="1" t="b">
        <v>0</v>
      </c>
      <c r="J8268" s="1">
        <v>0</v>
      </c>
      <c r="K8268" s="1">
        <v>1</v>
      </c>
      <c r="L8268" s="1">
        <v>0</v>
      </c>
      <c r="M8268" s="1">
        <v>9</v>
      </c>
      <c r="N8268" s="1">
        <v>1.6697588126159499</v>
      </c>
      <c r="O8268" s="1" t="s">
        <v>8787</v>
      </c>
    </row>
    <row r="8269" spans="1:15" x14ac:dyDescent="0.3">
      <c r="A8269" s="1" t="s">
        <v>5700</v>
      </c>
      <c r="B8269" s="1" t="s">
        <v>5776</v>
      </c>
      <c r="C8269" s="1">
        <v>4</v>
      </c>
      <c r="D8269" s="1" t="s">
        <v>6101</v>
      </c>
      <c r="E8269" s="1">
        <v>22</v>
      </c>
      <c r="F8269" s="1" t="s">
        <v>9003</v>
      </c>
      <c r="G8269" s="1" t="s">
        <v>5814</v>
      </c>
      <c r="H8269" s="1" t="s">
        <v>8780</v>
      </c>
      <c r="I8269" s="1" t="b">
        <v>1</v>
      </c>
      <c r="J8269" s="1">
        <v>0</v>
      </c>
      <c r="K8269" s="1">
        <v>0</v>
      </c>
      <c r="L8269" s="1">
        <v>0</v>
      </c>
      <c r="M8269" s="1">
        <v>7</v>
      </c>
      <c r="N8269" s="1">
        <v>1.29870129870129</v>
      </c>
      <c r="O8269" s="1" t="s">
        <v>8786</v>
      </c>
    </row>
    <row r="8270" spans="1:15" x14ac:dyDescent="0.3">
      <c r="A8270" s="1" t="s">
        <v>5700</v>
      </c>
      <c r="B8270" s="1" t="s">
        <v>5776</v>
      </c>
      <c r="C8270" s="1">
        <v>4</v>
      </c>
      <c r="D8270" s="1" t="s">
        <v>6101</v>
      </c>
      <c r="E8270" s="1">
        <v>22</v>
      </c>
      <c r="F8270" s="1" t="s">
        <v>9003</v>
      </c>
      <c r="G8270" s="1" t="s">
        <v>5810</v>
      </c>
      <c r="H8270" s="1" t="s">
        <v>8780</v>
      </c>
      <c r="I8270" s="1" t="b">
        <v>0</v>
      </c>
      <c r="J8270" s="1">
        <v>2</v>
      </c>
      <c r="K8270" s="1">
        <v>0</v>
      </c>
      <c r="L8270" s="1">
        <v>0</v>
      </c>
      <c r="M8270" s="1">
        <v>6</v>
      </c>
      <c r="N8270" s="1">
        <v>1.11317254174397</v>
      </c>
      <c r="O8270" s="1" t="s">
        <v>8812</v>
      </c>
    </row>
    <row r="8271" spans="1:15" x14ac:dyDescent="0.3">
      <c r="A8271" s="1" t="s">
        <v>5700</v>
      </c>
      <c r="B8271" s="1" t="s">
        <v>5776</v>
      </c>
      <c r="C8271" s="1">
        <v>4</v>
      </c>
      <c r="D8271" s="1" t="s">
        <v>6101</v>
      </c>
      <c r="E8271" s="1">
        <v>23</v>
      </c>
      <c r="F8271" s="1" t="s">
        <v>9004</v>
      </c>
      <c r="G8271" s="1" t="s">
        <v>5876</v>
      </c>
      <c r="H8271" s="1" t="s">
        <v>8780</v>
      </c>
      <c r="I8271" s="1" t="b">
        <v>0</v>
      </c>
      <c r="J8271" s="1">
        <v>4</v>
      </c>
      <c r="K8271" s="1">
        <v>0</v>
      </c>
      <c r="L8271" s="1">
        <v>0</v>
      </c>
      <c r="M8271" s="1">
        <v>449</v>
      </c>
      <c r="N8271" s="1">
        <v>42.438563327032099</v>
      </c>
      <c r="O8271" s="1" t="s">
        <v>8799</v>
      </c>
    </row>
    <row r="8272" spans="1:15" x14ac:dyDescent="0.3">
      <c r="A8272" s="1" t="s">
        <v>5700</v>
      </c>
      <c r="B8272" s="1" t="s">
        <v>5776</v>
      </c>
      <c r="C8272" s="1">
        <v>4</v>
      </c>
      <c r="D8272" s="1" t="s">
        <v>6101</v>
      </c>
      <c r="E8272" s="1">
        <v>23</v>
      </c>
      <c r="F8272" s="1" t="s">
        <v>9004</v>
      </c>
      <c r="G8272" s="1" t="s">
        <v>5834</v>
      </c>
      <c r="H8272" s="1" t="s">
        <v>8778</v>
      </c>
      <c r="I8272" s="1" t="b">
        <v>0</v>
      </c>
      <c r="J8272" s="1">
        <v>7</v>
      </c>
      <c r="K8272" s="1">
        <v>1</v>
      </c>
      <c r="L8272" s="1">
        <v>0</v>
      </c>
      <c r="M8272" s="1">
        <v>166</v>
      </c>
      <c r="N8272" s="1">
        <v>15.6899810964083</v>
      </c>
      <c r="O8272" s="1" t="s">
        <v>8864</v>
      </c>
    </row>
    <row r="8273" spans="1:15" x14ac:dyDescent="0.3">
      <c r="A8273" s="1" t="s">
        <v>5700</v>
      </c>
      <c r="B8273" s="1" t="s">
        <v>5776</v>
      </c>
      <c r="C8273" s="1">
        <v>4</v>
      </c>
      <c r="D8273" s="1" t="s">
        <v>6101</v>
      </c>
      <c r="E8273" s="1">
        <v>23</v>
      </c>
      <c r="F8273" s="1" t="s">
        <v>9004</v>
      </c>
      <c r="G8273" s="1" t="s">
        <v>5834</v>
      </c>
      <c r="H8273" s="1" t="s">
        <v>8782</v>
      </c>
      <c r="I8273" s="1" t="b">
        <v>0</v>
      </c>
      <c r="J8273" s="1">
        <v>8</v>
      </c>
      <c r="K8273" s="1">
        <v>2</v>
      </c>
      <c r="L8273" s="1">
        <v>0</v>
      </c>
      <c r="M8273" s="1">
        <v>128</v>
      </c>
      <c r="N8273" s="1">
        <v>12.098298676748501</v>
      </c>
      <c r="O8273" s="1" t="s">
        <v>8863</v>
      </c>
    </row>
    <row r="8274" spans="1:15" x14ac:dyDescent="0.3">
      <c r="A8274" s="1" t="s">
        <v>5700</v>
      </c>
      <c r="B8274" s="1" t="s">
        <v>5776</v>
      </c>
      <c r="C8274" s="1">
        <v>4</v>
      </c>
      <c r="D8274" s="1" t="s">
        <v>6101</v>
      </c>
      <c r="E8274" s="1">
        <v>23</v>
      </c>
      <c r="F8274" s="1" t="s">
        <v>9004</v>
      </c>
      <c r="G8274" s="1" t="s">
        <v>5834</v>
      </c>
      <c r="H8274" s="1" t="s">
        <v>8780</v>
      </c>
      <c r="I8274" s="1" t="b">
        <v>0</v>
      </c>
      <c r="J8274" s="1">
        <v>9</v>
      </c>
      <c r="K8274" s="1">
        <v>0</v>
      </c>
      <c r="L8274" s="1">
        <v>0</v>
      </c>
      <c r="M8274" s="1">
        <v>100</v>
      </c>
      <c r="N8274" s="1">
        <v>9.4517958412098295</v>
      </c>
      <c r="O8274" s="1" t="s">
        <v>8822</v>
      </c>
    </row>
    <row r="8275" spans="1:15" x14ac:dyDescent="0.3">
      <c r="A8275" s="1" t="s">
        <v>5700</v>
      </c>
      <c r="B8275" s="1" t="s">
        <v>5776</v>
      </c>
      <c r="C8275" s="1">
        <v>4</v>
      </c>
      <c r="D8275" s="1" t="s">
        <v>6101</v>
      </c>
      <c r="E8275" s="1">
        <v>23</v>
      </c>
      <c r="F8275" s="1" t="s">
        <v>9004</v>
      </c>
      <c r="G8275" s="1" t="s">
        <v>5810</v>
      </c>
      <c r="H8275" s="1" t="s">
        <v>8780</v>
      </c>
      <c r="I8275" s="1" t="b">
        <v>0</v>
      </c>
      <c r="J8275" s="1">
        <v>2</v>
      </c>
      <c r="K8275" s="1">
        <v>0</v>
      </c>
      <c r="L8275" s="1">
        <v>0</v>
      </c>
      <c r="M8275" s="1">
        <v>39</v>
      </c>
      <c r="N8275" s="1">
        <v>3.6862003780718302</v>
      </c>
      <c r="O8275" s="1" t="s">
        <v>8812</v>
      </c>
    </row>
    <row r="8276" spans="1:15" x14ac:dyDescent="0.3">
      <c r="A8276" s="1" t="s">
        <v>5700</v>
      </c>
      <c r="B8276" s="1" t="s">
        <v>5776</v>
      </c>
      <c r="C8276" s="1">
        <v>4</v>
      </c>
      <c r="D8276" s="1" t="s">
        <v>6101</v>
      </c>
      <c r="E8276" s="1">
        <v>23</v>
      </c>
      <c r="F8276" s="1" t="s">
        <v>9004</v>
      </c>
      <c r="G8276" s="1" t="s">
        <v>5801</v>
      </c>
      <c r="H8276" s="1" t="s">
        <v>8780</v>
      </c>
      <c r="I8276" s="1" t="b">
        <v>0</v>
      </c>
      <c r="J8276" s="1">
        <v>1</v>
      </c>
      <c r="K8276" s="1">
        <v>0</v>
      </c>
      <c r="L8276" s="1">
        <v>1</v>
      </c>
      <c r="M8276" s="1">
        <v>18</v>
      </c>
      <c r="N8276" s="1">
        <v>1.7013232514177601</v>
      </c>
      <c r="O8276" s="1" t="s">
        <v>8820</v>
      </c>
    </row>
    <row r="8277" spans="1:15" x14ac:dyDescent="0.3">
      <c r="A8277" s="1" t="s">
        <v>5700</v>
      </c>
      <c r="B8277" s="1" t="s">
        <v>5776</v>
      </c>
      <c r="C8277" s="1">
        <v>4</v>
      </c>
      <c r="D8277" s="1" t="s">
        <v>6101</v>
      </c>
      <c r="E8277" s="1">
        <v>23</v>
      </c>
      <c r="F8277" s="1" t="s">
        <v>9004</v>
      </c>
      <c r="G8277" s="1" t="s">
        <v>5876</v>
      </c>
      <c r="H8277" s="1" t="s">
        <v>8780</v>
      </c>
      <c r="I8277" s="1" t="b">
        <v>0</v>
      </c>
      <c r="J8277" s="1">
        <v>4</v>
      </c>
      <c r="K8277" s="1">
        <v>0</v>
      </c>
      <c r="L8277" s="1">
        <v>1</v>
      </c>
      <c r="M8277" s="1">
        <v>13</v>
      </c>
      <c r="N8277" s="1">
        <v>1.2287334593572701</v>
      </c>
      <c r="O8277" s="1" t="s">
        <v>8837</v>
      </c>
    </row>
    <row r="8278" spans="1:15" x14ac:dyDescent="0.3">
      <c r="A8278" s="1" t="s">
        <v>5700</v>
      </c>
      <c r="B8278" s="1" t="s">
        <v>5776</v>
      </c>
      <c r="C8278" s="1">
        <v>4</v>
      </c>
      <c r="D8278" s="1" t="s">
        <v>6101</v>
      </c>
      <c r="E8278" s="1">
        <v>23</v>
      </c>
      <c r="F8278" s="1" t="s">
        <v>9004</v>
      </c>
      <c r="G8278" s="1" t="s">
        <v>5814</v>
      </c>
      <c r="H8278" s="1" t="s">
        <v>8780</v>
      </c>
      <c r="I8278" s="1" t="b">
        <v>1</v>
      </c>
      <c r="J8278" s="1">
        <v>0</v>
      </c>
      <c r="K8278" s="1">
        <v>0</v>
      </c>
      <c r="L8278" s="1">
        <v>0</v>
      </c>
      <c r="M8278" s="1">
        <v>12</v>
      </c>
      <c r="N8278" s="1">
        <v>1.13421550094518</v>
      </c>
      <c r="O8278" s="1" t="s">
        <v>8786</v>
      </c>
    </row>
    <row r="8279" spans="1:15" x14ac:dyDescent="0.3">
      <c r="A8279" s="1" t="s">
        <v>5700</v>
      </c>
      <c r="B8279" s="1" t="s">
        <v>5776</v>
      </c>
      <c r="C8279" s="1">
        <v>4</v>
      </c>
      <c r="D8279" s="1" t="s">
        <v>6101</v>
      </c>
      <c r="E8279" s="1">
        <v>24</v>
      </c>
      <c r="F8279" s="1" t="s">
        <v>9005</v>
      </c>
      <c r="G8279" s="1" t="s">
        <v>5816</v>
      </c>
      <c r="H8279" s="1" t="s">
        <v>8780</v>
      </c>
      <c r="I8279" s="1" t="b">
        <v>0</v>
      </c>
      <c r="J8279" s="1">
        <v>3</v>
      </c>
      <c r="K8279" s="1">
        <v>0</v>
      </c>
      <c r="L8279" s="1">
        <v>0</v>
      </c>
      <c r="M8279" s="1">
        <v>738</v>
      </c>
      <c r="N8279" s="1">
        <v>49.999999999999901</v>
      </c>
      <c r="O8279" s="1" t="s">
        <v>8795</v>
      </c>
    </row>
    <row r="8280" spans="1:15" x14ac:dyDescent="0.3">
      <c r="A8280" s="1" t="s">
        <v>5700</v>
      </c>
      <c r="B8280" s="1" t="s">
        <v>5776</v>
      </c>
      <c r="C8280" s="1">
        <v>4</v>
      </c>
      <c r="D8280" s="1" t="s">
        <v>6101</v>
      </c>
      <c r="E8280" s="1">
        <v>24</v>
      </c>
      <c r="F8280" s="1" t="s">
        <v>9005</v>
      </c>
      <c r="G8280" s="1" t="s">
        <v>5834</v>
      </c>
      <c r="H8280" s="1" t="s">
        <v>8778</v>
      </c>
      <c r="I8280" s="1" t="b">
        <v>0</v>
      </c>
      <c r="J8280" s="1">
        <v>7</v>
      </c>
      <c r="K8280" s="1">
        <v>1</v>
      </c>
      <c r="L8280" s="1">
        <v>0</v>
      </c>
      <c r="M8280" s="1">
        <v>216</v>
      </c>
      <c r="N8280" s="1">
        <v>14.634146341463399</v>
      </c>
      <c r="O8280" s="1" t="s">
        <v>8864</v>
      </c>
    </row>
    <row r="8281" spans="1:15" x14ac:dyDescent="0.3">
      <c r="A8281" s="1" t="s">
        <v>5700</v>
      </c>
      <c r="B8281" s="1" t="s">
        <v>5776</v>
      </c>
      <c r="C8281" s="1">
        <v>4</v>
      </c>
      <c r="D8281" s="1" t="s">
        <v>6101</v>
      </c>
      <c r="E8281" s="1">
        <v>24</v>
      </c>
      <c r="F8281" s="1" t="s">
        <v>9005</v>
      </c>
      <c r="G8281" s="1" t="s">
        <v>5834</v>
      </c>
      <c r="H8281" s="1" t="s">
        <v>8782</v>
      </c>
      <c r="I8281" s="1" t="b">
        <v>0</v>
      </c>
      <c r="J8281" s="1">
        <v>8</v>
      </c>
      <c r="K8281" s="1">
        <v>2</v>
      </c>
      <c r="L8281" s="1">
        <v>0</v>
      </c>
      <c r="M8281" s="1">
        <v>131</v>
      </c>
      <c r="N8281" s="1">
        <v>8.8753387533875294</v>
      </c>
      <c r="O8281" s="1" t="s">
        <v>8863</v>
      </c>
    </row>
    <row r="8282" spans="1:15" x14ac:dyDescent="0.3">
      <c r="A8282" s="1" t="s">
        <v>5700</v>
      </c>
      <c r="B8282" s="1" t="s">
        <v>5776</v>
      </c>
      <c r="C8282" s="1">
        <v>4</v>
      </c>
      <c r="D8282" s="1" t="s">
        <v>6101</v>
      </c>
      <c r="E8282" s="1">
        <v>24</v>
      </c>
      <c r="F8282" s="1" t="s">
        <v>9005</v>
      </c>
      <c r="G8282" s="1" t="s">
        <v>5814</v>
      </c>
      <c r="H8282" s="1" t="s">
        <v>8780</v>
      </c>
      <c r="I8282" s="1" t="b">
        <v>1</v>
      </c>
      <c r="J8282" s="1">
        <v>0</v>
      </c>
      <c r="K8282" s="1">
        <v>0</v>
      </c>
      <c r="L8282" s="1">
        <v>0</v>
      </c>
      <c r="M8282" s="1">
        <v>34</v>
      </c>
      <c r="N8282" s="1">
        <v>2.30352303523035</v>
      </c>
      <c r="O8282" s="1" t="s">
        <v>8786</v>
      </c>
    </row>
    <row r="8283" spans="1:15" x14ac:dyDescent="0.3">
      <c r="A8283" s="1" t="s">
        <v>5700</v>
      </c>
      <c r="B8283" s="1" t="s">
        <v>5776</v>
      </c>
      <c r="C8283" s="1">
        <v>4</v>
      </c>
      <c r="D8283" s="1" t="s">
        <v>6101</v>
      </c>
      <c r="E8283" s="1">
        <v>24</v>
      </c>
      <c r="F8283" s="1" t="s">
        <v>9005</v>
      </c>
      <c r="G8283" s="1" t="s">
        <v>5801</v>
      </c>
      <c r="H8283" s="1" t="s">
        <v>8780</v>
      </c>
      <c r="I8283" s="1" t="b">
        <v>0</v>
      </c>
      <c r="J8283" s="1">
        <v>1</v>
      </c>
      <c r="K8283" s="1">
        <v>0</v>
      </c>
      <c r="L8283" s="1">
        <v>1</v>
      </c>
      <c r="M8283" s="1">
        <v>26</v>
      </c>
      <c r="N8283" s="1">
        <v>1.76151761517615</v>
      </c>
      <c r="O8283" s="1" t="s">
        <v>8820</v>
      </c>
    </row>
    <row r="8284" spans="1:15" x14ac:dyDescent="0.3">
      <c r="A8284" s="1" t="s">
        <v>5700</v>
      </c>
      <c r="B8284" s="1" t="s">
        <v>5776</v>
      </c>
      <c r="C8284" s="1">
        <v>4</v>
      </c>
      <c r="D8284" s="1" t="s">
        <v>6101</v>
      </c>
      <c r="E8284" s="1">
        <v>24</v>
      </c>
      <c r="F8284" s="1" t="s">
        <v>9005</v>
      </c>
      <c r="G8284" s="1" t="s">
        <v>5834</v>
      </c>
      <c r="H8284" s="1" t="s">
        <v>9006</v>
      </c>
      <c r="I8284" s="1" t="b">
        <v>0</v>
      </c>
      <c r="J8284" s="1">
        <v>11</v>
      </c>
      <c r="K8284" s="1">
        <v>1</v>
      </c>
      <c r="L8284" s="1">
        <v>14</v>
      </c>
      <c r="M8284" s="1">
        <v>24</v>
      </c>
      <c r="N8284" s="1">
        <v>1.6260162601626</v>
      </c>
      <c r="O8284" s="1" t="s">
        <v>9007</v>
      </c>
    </row>
    <row r="8285" spans="1:15" x14ac:dyDescent="0.3">
      <c r="A8285" s="1" t="s">
        <v>5700</v>
      </c>
      <c r="B8285" s="1" t="s">
        <v>5776</v>
      </c>
      <c r="C8285" s="1">
        <v>4</v>
      </c>
      <c r="D8285" s="1" t="s">
        <v>6101</v>
      </c>
      <c r="E8285" s="1">
        <v>24</v>
      </c>
      <c r="F8285" s="1" t="s">
        <v>9005</v>
      </c>
      <c r="G8285" s="1" t="s">
        <v>5798</v>
      </c>
      <c r="H8285" s="1" t="s">
        <v>8780</v>
      </c>
      <c r="I8285" s="1" t="b">
        <v>0</v>
      </c>
      <c r="J8285" s="1">
        <v>0</v>
      </c>
      <c r="K8285" s="1">
        <v>0</v>
      </c>
      <c r="L8285" s="1">
        <v>20</v>
      </c>
      <c r="M8285" s="1">
        <v>23</v>
      </c>
      <c r="N8285" s="1">
        <v>1.55826558265582</v>
      </c>
      <c r="O8285" s="1" t="s">
        <v>9008</v>
      </c>
    </row>
    <row r="8286" spans="1:15" x14ac:dyDescent="0.3">
      <c r="A8286" s="1" t="s">
        <v>5700</v>
      </c>
      <c r="B8286" s="1" t="s">
        <v>5776</v>
      </c>
      <c r="C8286" s="1">
        <v>4</v>
      </c>
      <c r="D8286" s="1" t="s">
        <v>6101</v>
      </c>
      <c r="E8286" s="1">
        <v>24</v>
      </c>
      <c r="F8286" s="1" t="s">
        <v>9005</v>
      </c>
      <c r="G8286" s="1" t="s">
        <v>5834</v>
      </c>
      <c r="H8286" s="1" t="s">
        <v>8778</v>
      </c>
      <c r="I8286" s="1" t="b">
        <v>0</v>
      </c>
      <c r="J8286" s="1">
        <v>7</v>
      </c>
      <c r="K8286" s="1">
        <v>1</v>
      </c>
      <c r="L8286" s="1">
        <v>0</v>
      </c>
      <c r="M8286" s="1">
        <v>19</v>
      </c>
      <c r="N8286" s="1">
        <v>1.2872628726287201</v>
      </c>
      <c r="O8286" s="1" t="s">
        <v>8862</v>
      </c>
    </row>
    <row r="8287" spans="1:15" x14ac:dyDescent="0.3">
      <c r="A8287" s="1" t="s">
        <v>5700</v>
      </c>
      <c r="B8287" s="1" t="s">
        <v>5776</v>
      </c>
      <c r="C8287" s="1">
        <v>4</v>
      </c>
      <c r="D8287" s="1" t="s">
        <v>6101</v>
      </c>
      <c r="E8287" s="1">
        <v>24</v>
      </c>
      <c r="F8287" s="1" t="s">
        <v>9005</v>
      </c>
      <c r="G8287" s="1" t="s">
        <v>5834</v>
      </c>
      <c r="H8287" s="1" t="s">
        <v>8780</v>
      </c>
      <c r="I8287" s="1" t="b">
        <v>0</v>
      </c>
      <c r="J8287" s="1">
        <v>30</v>
      </c>
      <c r="K8287" s="1">
        <v>0</v>
      </c>
      <c r="L8287" s="1">
        <v>0</v>
      </c>
      <c r="M8287" s="1">
        <v>19</v>
      </c>
      <c r="N8287" s="1">
        <v>1.2872628726287201</v>
      </c>
      <c r="O8287" s="1" t="e">
        <f>----------------agctcttgtcatgccgtacgcttt</f>
        <v>#NAME?</v>
      </c>
    </row>
    <row r="8288" spans="1:15" x14ac:dyDescent="0.3">
      <c r="A8288" s="1" t="s">
        <v>5700</v>
      </c>
      <c r="B8288" s="1" t="s">
        <v>5776</v>
      </c>
      <c r="C8288" s="1">
        <v>4</v>
      </c>
      <c r="D8288" s="1" t="s">
        <v>6101</v>
      </c>
      <c r="E8288" s="1">
        <v>24</v>
      </c>
      <c r="F8288" s="1" t="s">
        <v>9005</v>
      </c>
      <c r="G8288" s="1" t="s">
        <v>5834</v>
      </c>
      <c r="H8288" s="1" t="s">
        <v>8782</v>
      </c>
      <c r="I8288" s="1" t="b">
        <v>0</v>
      </c>
      <c r="J8288" s="1">
        <v>8</v>
      </c>
      <c r="K8288" s="1">
        <v>2</v>
      </c>
      <c r="L8288" s="1">
        <v>0</v>
      </c>
      <c r="M8288" s="1">
        <v>19</v>
      </c>
      <c r="N8288" s="1">
        <v>1.2872628726287201</v>
      </c>
      <c r="O8288" s="1" t="s">
        <v>8879</v>
      </c>
    </row>
    <row r="8289" spans="1:15" x14ac:dyDescent="0.3">
      <c r="A8289" s="1" t="s">
        <v>5700</v>
      </c>
      <c r="B8289" s="1" t="s">
        <v>5776</v>
      </c>
      <c r="C8289" s="1">
        <v>4</v>
      </c>
      <c r="D8289" s="1" t="s">
        <v>6101</v>
      </c>
      <c r="E8289" s="1">
        <v>24</v>
      </c>
      <c r="F8289" s="1" t="s">
        <v>9005</v>
      </c>
      <c r="G8289" s="1" t="s">
        <v>5816</v>
      </c>
      <c r="H8289" s="1" t="s">
        <v>8780</v>
      </c>
      <c r="I8289" s="1" t="b">
        <v>0</v>
      </c>
      <c r="J8289" s="1">
        <v>3</v>
      </c>
      <c r="K8289" s="1">
        <v>0</v>
      </c>
      <c r="L8289" s="1">
        <v>1</v>
      </c>
      <c r="M8289" s="1">
        <v>15</v>
      </c>
      <c r="N8289" s="1">
        <v>1.0162601626016201</v>
      </c>
      <c r="O8289" s="1" t="s">
        <v>8819</v>
      </c>
    </row>
    <row r="8290" spans="1:15" x14ac:dyDescent="0.3">
      <c r="A8290" s="1" t="s">
        <v>5700</v>
      </c>
      <c r="B8290" s="1" t="s">
        <v>5776</v>
      </c>
      <c r="C8290" s="1">
        <v>4</v>
      </c>
      <c r="D8290" s="1" t="s">
        <v>6101</v>
      </c>
      <c r="E8290" s="1">
        <v>24</v>
      </c>
      <c r="F8290" s="1" t="s">
        <v>9005</v>
      </c>
      <c r="G8290" s="1" t="s">
        <v>5834</v>
      </c>
      <c r="H8290" s="1" t="s">
        <v>8780</v>
      </c>
      <c r="I8290" s="1" t="b">
        <v>0</v>
      </c>
      <c r="J8290" s="1">
        <v>23</v>
      </c>
      <c r="K8290" s="1">
        <v>0</v>
      </c>
      <c r="L8290" s="1">
        <v>0</v>
      </c>
      <c r="M8290" s="1">
        <v>15</v>
      </c>
      <c r="N8290" s="1">
        <v>1.0162601626016201</v>
      </c>
      <c r="O8290" s="1" t="s">
        <v>8971</v>
      </c>
    </row>
    <row r="8291" spans="1:15" x14ac:dyDescent="0.3">
      <c r="A8291" s="1" t="s">
        <v>5700</v>
      </c>
      <c r="B8291" s="1" t="s">
        <v>5776</v>
      </c>
      <c r="C8291" s="1">
        <v>4</v>
      </c>
      <c r="D8291" s="1" t="s">
        <v>6101</v>
      </c>
      <c r="E8291" s="1">
        <v>25</v>
      </c>
      <c r="F8291" s="1" t="s">
        <v>9009</v>
      </c>
      <c r="G8291" s="1" t="s">
        <v>5834</v>
      </c>
      <c r="H8291" s="1" t="s">
        <v>8778</v>
      </c>
      <c r="I8291" s="1" t="b">
        <v>0</v>
      </c>
      <c r="J8291" s="1">
        <v>7</v>
      </c>
      <c r="K8291" s="1">
        <v>1</v>
      </c>
      <c r="L8291" s="1">
        <v>0</v>
      </c>
      <c r="M8291" s="1">
        <v>372</v>
      </c>
      <c r="N8291" s="1">
        <v>20.3167667941015</v>
      </c>
      <c r="O8291" s="1" t="s">
        <v>8864</v>
      </c>
    </row>
    <row r="8292" spans="1:15" x14ac:dyDescent="0.3">
      <c r="A8292" s="1" t="s">
        <v>5700</v>
      </c>
      <c r="B8292" s="1" t="s">
        <v>5776</v>
      </c>
      <c r="C8292" s="1">
        <v>4</v>
      </c>
      <c r="D8292" s="1" t="s">
        <v>6101</v>
      </c>
      <c r="E8292" s="1">
        <v>25</v>
      </c>
      <c r="F8292" s="1" t="s">
        <v>9009</v>
      </c>
      <c r="G8292" s="1" t="s">
        <v>5834</v>
      </c>
      <c r="H8292" s="1" t="s">
        <v>8778</v>
      </c>
      <c r="I8292" s="1" t="b">
        <v>0</v>
      </c>
      <c r="J8292" s="1">
        <v>7</v>
      </c>
      <c r="K8292" s="1">
        <v>1</v>
      </c>
      <c r="L8292" s="1">
        <v>0</v>
      </c>
      <c r="M8292" s="1">
        <v>206</v>
      </c>
      <c r="N8292" s="1">
        <v>11.2506826870562</v>
      </c>
      <c r="O8292" s="1" t="s">
        <v>8862</v>
      </c>
    </row>
    <row r="8293" spans="1:15" x14ac:dyDescent="0.3">
      <c r="A8293" s="1" t="s">
        <v>5700</v>
      </c>
      <c r="B8293" s="1" t="s">
        <v>5776</v>
      </c>
      <c r="C8293" s="1">
        <v>4</v>
      </c>
      <c r="D8293" s="1" t="s">
        <v>6101</v>
      </c>
      <c r="E8293" s="1">
        <v>25</v>
      </c>
      <c r="F8293" s="1" t="s">
        <v>9009</v>
      </c>
      <c r="G8293" s="1" t="s">
        <v>5834</v>
      </c>
      <c r="H8293" s="1" t="s">
        <v>9006</v>
      </c>
      <c r="I8293" s="1" t="b">
        <v>0</v>
      </c>
      <c r="J8293" s="1">
        <v>11</v>
      </c>
      <c r="K8293" s="1">
        <v>1</v>
      </c>
      <c r="L8293" s="1">
        <v>14</v>
      </c>
      <c r="M8293" s="1">
        <v>198</v>
      </c>
      <c r="N8293" s="1">
        <v>10.813762971054</v>
      </c>
      <c r="O8293" s="1" t="s">
        <v>9007</v>
      </c>
    </row>
    <row r="8294" spans="1:15" x14ac:dyDescent="0.3">
      <c r="A8294" s="1" t="s">
        <v>5700</v>
      </c>
      <c r="B8294" s="1" t="s">
        <v>5776</v>
      </c>
      <c r="C8294" s="1">
        <v>4</v>
      </c>
      <c r="D8294" s="1" t="s">
        <v>6101</v>
      </c>
      <c r="E8294" s="1">
        <v>25</v>
      </c>
      <c r="F8294" s="1" t="s">
        <v>9009</v>
      </c>
      <c r="G8294" s="1" t="s">
        <v>5834</v>
      </c>
      <c r="H8294" s="1" t="s">
        <v>8780</v>
      </c>
      <c r="I8294" s="1" t="b">
        <v>0</v>
      </c>
      <c r="J8294" s="1">
        <v>23</v>
      </c>
      <c r="K8294" s="1">
        <v>0</v>
      </c>
      <c r="L8294" s="1">
        <v>0</v>
      </c>
      <c r="M8294" s="1">
        <v>175</v>
      </c>
      <c r="N8294" s="1">
        <v>9.5576187875477796</v>
      </c>
      <c r="O8294" s="1" t="s">
        <v>8971</v>
      </c>
    </row>
    <row r="8295" spans="1:15" x14ac:dyDescent="0.3">
      <c r="A8295" s="1" t="s">
        <v>5700</v>
      </c>
      <c r="B8295" s="1" t="s">
        <v>5776</v>
      </c>
      <c r="C8295" s="1">
        <v>4</v>
      </c>
      <c r="D8295" s="1" t="s">
        <v>6101</v>
      </c>
      <c r="E8295" s="1">
        <v>25</v>
      </c>
      <c r="F8295" s="1" t="s">
        <v>9009</v>
      </c>
      <c r="G8295" s="1" t="s">
        <v>5810</v>
      </c>
      <c r="H8295" s="1" t="s">
        <v>8780</v>
      </c>
      <c r="I8295" s="1" t="b">
        <v>0</v>
      </c>
      <c r="J8295" s="1">
        <v>2</v>
      </c>
      <c r="K8295" s="1">
        <v>0</v>
      </c>
      <c r="L8295" s="1">
        <v>0</v>
      </c>
      <c r="M8295" s="1">
        <v>115</v>
      </c>
      <c r="N8295" s="1">
        <v>6.2807209175313998</v>
      </c>
      <c r="O8295" s="1" t="s">
        <v>8812</v>
      </c>
    </row>
    <row r="8296" spans="1:15" x14ac:dyDescent="0.3">
      <c r="A8296" s="1" t="s">
        <v>5700</v>
      </c>
      <c r="B8296" s="1" t="s">
        <v>5776</v>
      </c>
      <c r="C8296" s="1">
        <v>4</v>
      </c>
      <c r="D8296" s="1" t="s">
        <v>6101</v>
      </c>
      <c r="E8296" s="1">
        <v>25</v>
      </c>
      <c r="F8296" s="1" t="s">
        <v>9009</v>
      </c>
      <c r="G8296" s="1" t="s">
        <v>5876</v>
      </c>
      <c r="H8296" s="1" t="s">
        <v>8780</v>
      </c>
      <c r="I8296" s="1" t="b">
        <v>0</v>
      </c>
      <c r="J8296" s="1">
        <v>4</v>
      </c>
      <c r="K8296" s="1">
        <v>0</v>
      </c>
      <c r="L8296" s="1">
        <v>0</v>
      </c>
      <c r="M8296" s="1">
        <v>114</v>
      </c>
      <c r="N8296" s="1">
        <v>6.22610595303113</v>
      </c>
      <c r="O8296" s="1" t="s">
        <v>8799</v>
      </c>
    </row>
    <row r="8297" spans="1:15" x14ac:dyDescent="0.3">
      <c r="A8297" s="1" t="s">
        <v>5700</v>
      </c>
      <c r="B8297" s="1" t="s">
        <v>5776</v>
      </c>
      <c r="C8297" s="1">
        <v>4</v>
      </c>
      <c r="D8297" s="1" t="s">
        <v>6101</v>
      </c>
      <c r="E8297" s="1">
        <v>25</v>
      </c>
      <c r="F8297" s="1" t="s">
        <v>9009</v>
      </c>
      <c r="G8297" s="1" t="s">
        <v>5816</v>
      </c>
      <c r="H8297" s="1" t="s">
        <v>8780</v>
      </c>
      <c r="I8297" s="1" t="b">
        <v>0</v>
      </c>
      <c r="J8297" s="1">
        <v>3</v>
      </c>
      <c r="K8297" s="1">
        <v>0</v>
      </c>
      <c r="L8297" s="1">
        <v>0</v>
      </c>
      <c r="M8297" s="1">
        <v>93</v>
      </c>
      <c r="N8297" s="1">
        <v>5.0791916985253902</v>
      </c>
      <c r="O8297" s="1" t="s">
        <v>8795</v>
      </c>
    </row>
    <row r="8298" spans="1:15" x14ac:dyDescent="0.3">
      <c r="A8298" s="1" t="s">
        <v>5700</v>
      </c>
      <c r="B8298" s="1" t="s">
        <v>5776</v>
      </c>
      <c r="C8298" s="1">
        <v>4</v>
      </c>
      <c r="D8298" s="1" t="s">
        <v>6101</v>
      </c>
      <c r="E8298" s="1">
        <v>25</v>
      </c>
      <c r="F8298" s="1" t="s">
        <v>9009</v>
      </c>
      <c r="G8298" s="1" t="s">
        <v>5834</v>
      </c>
      <c r="H8298" s="1" t="s">
        <v>8780</v>
      </c>
      <c r="I8298" s="1" t="b">
        <v>0</v>
      </c>
      <c r="J8298" s="1">
        <v>12</v>
      </c>
      <c r="K8298" s="1">
        <v>0</v>
      </c>
      <c r="L8298" s="1">
        <v>0</v>
      </c>
      <c r="M8298" s="1">
        <v>70</v>
      </c>
      <c r="N8298" s="1">
        <v>3.8230475150191099</v>
      </c>
      <c r="O8298" s="1" t="s">
        <v>9010</v>
      </c>
    </row>
    <row r="8299" spans="1:15" x14ac:dyDescent="0.3">
      <c r="A8299" s="1" t="s">
        <v>5700</v>
      </c>
      <c r="B8299" s="1" t="s">
        <v>5776</v>
      </c>
      <c r="C8299" s="1">
        <v>4</v>
      </c>
      <c r="D8299" s="1" t="s">
        <v>6101</v>
      </c>
      <c r="E8299" s="1">
        <v>25</v>
      </c>
      <c r="F8299" s="1" t="s">
        <v>9009</v>
      </c>
      <c r="G8299" s="1" t="s">
        <v>5834</v>
      </c>
      <c r="H8299" s="1" t="s">
        <v>8778</v>
      </c>
      <c r="I8299" s="1" t="b">
        <v>0</v>
      </c>
      <c r="J8299" s="1">
        <v>7</v>
      </c>
      <c r="K8299" s="1">
        <v>1</v>
      </c>
      <c r="L8299" s="1">
        <v>0</v>
      </c>
      <c r="M8299" s="1">
        <v>60</v>
      </c>
      <c r="N8299" s="1">
        <v>3.2768978700163802</v>
      </c>
      <c r="O8299" s="1" t="s">
        <v>8867</v>
      </c>
    </row>
    <row r="8300" spans="1:15" x14ac:dyDescent="0.3">
      <c r="A8300" s="1" t="s">
        <v>5700</v>
      </c>
      <c r="B8300" s="1" t="s">
        <v>5776</v>
      </c>
      <c r="C8300" s="1">
        <v>4</v>
      </c>
      <c r="D8300" s="1" t="s">
        <v>6101</v>
      </c>
      <c r="E8300" s="1">
        <v>25</v>
      </c>
      <c r="F8300" s="1" t="s">
        <v>9009</v>
      </c>
      <c r="G8300" s="1" t="s">
        <v>5834</v>
      </c>
      <c r="H8300" s="1" t="s">
        <v>8782</v>
      </c>
      <c r="I8300" s="1" t="b">
        <v>0</v>
      </c>
      <c r="J8300" s="1">
        <v>8</v>
      </c>
      <c r="K8300" s="1">
        <v>2</v>
      </c>
      <c r="L8300" s="1">
        <v>0</v>
      </c>
      <c r="M8300" s="1">
        <v>57</v>
      </c>
      <c r="N8300" s="1">
        <v>3.1130529765155601</v>
      </c>
      <c r="O8300" s="1" t="s">
        <v>8863</v>
      </c>
    </row>
    <row r="8301" spans="1:15" x14ac:dyDescent="0.3">
      <c r="A8301" s="1" t="s">
        <v>5700</v>
      </c>
      <c r="B8301" s="1" t="s">
        <v>5776</v>
      </c>
      <c r="C8301" s="1">
        <v>4</v>
      </c>
      <c r="D8301" s="1" t="s">
        <v>6101</v>
      </c>
      <c r="E8301" s="1">
        <v>25</v>
      </c>
      <c r="F8301" s="1" t="s">
        <v>9009</v>
      </c>
      <c r="G8301" s="1" t="s">
        <v>5801</v>
      </c>
      <c r="H8301" s="1" t="s">
        <v>8780</v>
      </c>
      <c r="I8301" s="1" t="b">
        <v>0</v>
      </c>
      <c r="J8301" s="1">
        <v>1</v>
      </c>
      <c r="K8301" s="1">
        <v>0</v>
      </c>
      <c r="L8301" s="1">
        <v>0</v>
      </c>
      <c r="M8301" s="1">
        <v>53</v>
      </c>
      <c r="N8301" s="1">
        <v>2.8945931185144702</v>
      </c>
      <c r="O8301" s="1" t="s">
        <v>8781</v>
      </c>
    </row>
    <row r="8302" spans="1:15" x14ac:dyDescent="0.3">
      <c r="A8302" s="1" t="s">
        <v>5700</v>
      </c>
      <c r="B8302" s="1" t="s">
        <v>5776</v>
      </c>
      <c r="C8302" s="1">
        <v>4</v>
      </c>
      <c r="D8302" s="1" t="s">
        <v>6101</v>
      </c>
      <c r="E8302" s="1">
        <v>25</v>
      </c>
      <c r="F8302" s="1" t="s">
        <v>9009</v>
      </c>
      <c r="G8302" s="1" t="s">
        <v>5801</v>
      </c>
      <c r="H8302" s="1" t="s">
        <v>8780</v>
      </c>
      <c r="I8302" s="1" t="b">
        <v>0</v>
      </c>
      <c r="J8302" s="1">
        <v>1</v>
      </c>
      <c r="K8302" s="1">
        <v>0</v>
      </c>
      <c r="L8302" s="1">
        <v>14</v>
      </c>
      <c r="M8302" s="1">
        <v>35</v>
      </c>
      <c r="N8302" s="1">
        <v>1.9115237575095501</v>
      </c>
      <c r="O8302" s="1" t="s">
        <v>9011</v>
      </c>
    </row>
    <row r="8303" spans="1:15" x14ac:dyDescent="0.3">
      <c r="A8303" s="1" t="s">
        <v>5700</v>
      </c>
      <c r="B8303" s="1" t="s">
        <v>5776</v>
      </c>
      <c r="C8303" s="1">
        <v>4</v>
      </c>
      <c r="D8303" s="1" t="s">
        <v>6101</v>
      </c>
      <c r="E8303" s="1">
        <v>25</v>
      </c>
      <c r="F8303" s="1" t="s">
        <v>9009</v>
      </c>
      <c r="G8303" s="1" t="s">
        <v>5834</v>
      </c>
      <c r="H8303" s="1" t="s">
        <v>8780</v>
      </c>
      <c r="I8303" s="1" t="b">
        <v>0</v>
      </c>
      <c r="J8303" s="1">
        <v>7</v>
      </c>
      <c r="K8303" s="1">
        <v>0</v>
      </c>
      <c r="L8303" s="1">
        <v>2</v>
      </c>
      <c r="M8303" s="1">
        <v>26</v>
      </c>
      <c r="N8303" s="1">
        <v>1.4199890770071</v>
      </c>
      <c r="O8303" s="1" t="s">
        <v>9012</v>
      </c>
    </row>
    <row r="8304" spans="1:15" x14ac:dyDescent="0.3">
      <c r="A8304" s="1" t="s">
        <v>5700</v>
      </c>
      <c r="B8304" s="1" t="s">
        <v>5776</v>
      </c>
      <c r="C8304" s="1">
        <v>4</v>
      </c>
      <c r="D8304" s="1" t="s">
        <v>6101</v>
      </c>
      <c r="E8304" s="1">
        <v>25</v>
      </c>
      <c r="F8304" s="1" t="s">
        <v>9009</v>
      </c>
      <c r="G8304" s="1" t="s">
        <v>5834</v>
      </c>
      <c r="H8304" s="1" t="s">
        <v>8784</v>
      </c>
      <c r="I8304" s="1" t="b">
        <v>0</v>
      </c>
      <c r="J8304" s="1">
        <v>7</v>
      </c>
      <c r="K8304" s="1">
        <v>1</v>
      </c>
      <c r="L8304" s="1">
        <v>0</v>
      </c>
      <c r="M8304" s="1">
        <v>22</v>
      </c>
      <c r="N8304" s="1">
        <v>1.2015292190060001</v>
      </c>
      <c r="O8304" s="1" t="s">
        <v>8882</v>
      </c>
    </row>
    <row r="8305" spans="1:15" x14ac:dyDescent="0.3">
      <c r="A8305" s="1" t="s">
        <v>5700</v>
      </c>
      <c r="B8305" s="1" t="s">
        <v>5776</v>
      </c>
      <c r="C8305" s="1">
        <v>4</v>
      </c>
      <c r="D8305" s="1" t="s">
        <v>6101</v>
      </c>
      <c r="E8305" s="1">
        <v>26</v>
      </c>
      <c r="F8305" s="1" t="s">
        <v>9013</v>
      </c>
      <c r="G8305" s="1" t="s">
        <v>5834</v>
      </c>
      <c r="H8305" s="1" t="s">
        <v>8780</v>
      </c>
      <c r="I8305" s="1" t="b">
        <v>0</v>
      </c>
      <c r="J8305" s="1">
        <v>6</v>
      </c>
      <c r="K8305" s="1">
        <v>0</v>
      </c>
      <c r="L8305" s="1">
        <v>3</v>
      </c>
      <c r="M8305" s="1">
        <v>1233</v>
      </c>
      <c r="N8305" s="1">
        <v>87.633262260127907</v>
      </c>
      <c r="O8305" s="1" t="s">
        <v>8809</v>
      </c>
    </row>
    <row r="8306" spans="1:15" x14ac:dyDescent="0.3">
      <c r="A8306" s="1" t="s">
        <v>5700</v>
      </c>
      <c r="B8306" s="1" t="s">
        <v>5776</v>
      </c>
      <c r="C8306" s="1">
        <v>4</v>
      </c>
      <c r="D8306" s="1" t="s">
        <v>6101</v>
      </c>
      <c r="E8306" s="1">
        <v>26</v>
      </c>
      <c r="F8306" s="1" t="s">
        <v>9013</v>
      </c>
      <c r="G8306" s="1" t="s">
        <v>5834</v>
      </c>
      <c r="H8306" s="1" t="s">
        <v>8797</v>
      </c>
      <c r="I8306" s="1" t="b">
        <v>0</v>
      </c>
      <c r="J8306" s="1">
        <v>9</v>
      </c>
      <c r="K8306" s="1">
        <v>3</v>
      </c>
      <c r="L8306" s="1">
        <v>0</v>
      </c>
      <c r="M8306" s="1">
        <v>56</v>
      </c>
      <c r="N8306" s="1">
        <v>3.9800995024875601</v>
      </c>
      <c r="O8306" s="1" t="s">
        <v>8902</v>
      </c>
    </row>
    <row r="8307" spans="1:15" x14ac:dyDescent="0.3">
      <c r="A8307" s="1" t="s">
        <v>5700</v>
      </c>
      <c r="B8307" s="1" t="s">
        <v>5776</v>
      </c>
      <c r="C8307" s="1">
        <v>4</v>
      </c>
      <c r="D8307" s="1" t="s">
        <v>6101</v>
      </c>
      <c r="E8307" s="1">
        <v>26</v>
      </c>
      <c r="F8307" s="1" t="s">
        <v>9013</v>
      </c>
      <c r="G8307" s="1" t="s">
        <v>5814</v>
      </c>
      <c r="H8307" s="1" t="s">
        <v>8780</v>
      </c>
      <c r="I8307" s="1" t="b">
        <v>1</v>
      </c>
      <c r="J8307" s="1">
        <v>0</v>
      </c>
      <c r="K8307" s="1">
        <v>0</v>
      </c>
      <c r="L8307" s="1">
        <v>0</v>
      </c>
      <c r="M8307" s="1">
        <v>17</v>
      </c>
      <c r="N8307" s="1">
        <v>1.20824449182658</v>
      </c>
      <c r="O8307" s="1" t="s">
        <v>8786</v>
      </c>
    </row>
    <row r="8308" spans="1:15" x14ac:dyDescent="0.3">
      <c r="A8308" s="1" t="s">
        <v>5700</v>
      </c>
      <c r="B8308" s="1" t="s">
        <v>5776</v>
      </c>
      <c r="C8308" s="1">
        <v>4</v>
      </c>
      <c r="D8308" s="1" t="s">
        <v>6101</v>
      </c>
      <c r="E8308" s="1">
        <v>26</v>
      </c>
      <c r="F8308" s="1" t="s">
        <v>9013</v>
      </c>
      <c r="G8308" s="1" t="s">
        <v>5834</v>
      </c>
      <c r="H8308" s="1" t="s">
        <v>9014</v>
      </c>
      <c r="I8308" s="1" t="b">
        <v>0</v>
      </c>
      <c r="J8308" s="1">
        <v>10</v>
      </c>
      <c r="K8308" s="1">
        <v>4</v>
      </c>
      <c r="L8308" s="1">
        <v>0</v>
      </c>
      <c r="M8308" s="1">
        <v>16</v>
      </c>
      <c r="N8308" s="1">
        <v>1.1371712864250101</v>
      </c>
      <c r="O8308" s="1" t="s">
        <v>9015</v>
      </c>
    </row>
    <row r="8309" spans="1:15" x14ac:dyDescent="0.3">
      <c r="A8309" s="1" t="s">
        <v>5700</v>
      </c>
      <c r="B8309" s="1" t="s">
        <v>5776</v>
      </c>
      <c r="C8309" s="1">
        <v>4</v>
      </c>
      <c r="D8309" s="1" t="s">
        <v>6101</v>
      </c>
      <c r="E8309" s="1">
        <v>27</v>
      </c>
      <c r="F8309" s="1" t="s">
        <v>9016</v>
      </c>
      <c r="G8309" s="1" t="s">
        <v>5834</v>
      </c>
      <c r="H8309" s="1" t="s">
        <v>8797</v>
      </c>
      <c r="I8309" s="1" t="b">
        <v>0</v>
      </c>
      <c r="J8309" s="1">
        <v>9</v>
      </c>
      <c r="K8309" s="1">
        <v>3</v>
      </c>
      <c r="L8309" s="1">
        <v>0</v>
      </c>
      <c r="M8309" s="1">
        <v>738</v>
      </c>
      <c r="N8309" s="1">
        <v>51.7168885774351</v>
      </c>
      <c r="O8309" s="1" t="s">
        <v>8902</v>
      </c>
    </row>
    <row r="8310" spans="1:15" x14ac:dyDescent="0.3">
      <c r="A8310" s="1" t="s">
        <v>5700</v>
      </c>
      <c r="B8310" s="1" t="s">
        <v>5776</v>
      </c>
      <c r="C8310" s="1">
        <v>4</v>
      </c>
      <c r="D8310" s="1" t="s">
        <v>6101</v>
      </c>
      <c r="E8310" s="1">
        <v>27</v>
      </c>
      <c r="F8310" s="1" t="s">
        <v>9016</v>
      </c>
      <c r="G8310" s="1" t="s">
        <v>5834</v>
      </c>
      <c r="H8310" s="1" t="s">
        <v>9014</v>
      </c>
      <c r="I8310" s="1" t="b">
        <v>0</v>
      </c>
      <c r="J8310" s="1">
        <v>10</v>
      </c>
      <c r="K8310" s="1">
        <v>4</v>
      </c>
      <c r="L8310" s="1">
        <v>0</v>
      </c>
      <c r="M8310" s="1">
        <v>158</v>
      </c>
      <c r="N8310" s="1">
        <v>11.072179397337001</v>
      </c>
      <c r="O8310" s="1" t="s">
        <v>9015</v>
      </c>
    </row>
    <row r="8311" spans="1:15" x14ac:dyDescent="0.3">
      <c r="A8311" s="1" t="s">
        <v>5700</v>
      </c>
      <c r="B8311" s="1" t="s">
        <v>5776</v>
      </c>
      <c r="C8311" s="1">
        <v>4</v>
      </c>
      <c r="D8311" s="1" t="s">
        <v>6101</v>
      </c>
      <c r="E8311" s="1">
        <v>27</v>
      </c>
      <c r="F8311" s="1" t="s">
        <v>9016</v>
      </c>
      <c r="G8311" s="1" t="s">
        <v>5834</v>
      </c>
      <c r="H8311" s="1" t="s">
        <v>8782</v>
      </c>
      <c r="I8311" s="1" t="b">
        <v>0</v>
      </c>
      <c r="J8311" s="1">
        <v>8</v>
      </c>
      <c r="K8311" s="1">
        <v>2</v>
      </c>
      <c r="L8311" s="1">
        <v>0</v>
      </c>
      <c r="M8311" s="1">
        <v>130</v>
      </c>
      <c r="N8311" s="1">
        <v>9.1100210231254302</v>
      </c>
      <c r="O8311" s="1" t="s">
        <v>8863</v>
      </c>
    </row>
    <row r="8312" spans="1:15" x14ac:dyDescent="0.3">
      <c r="A8312" s="1" t="s">
        <v>5700</v>
      </c>
      <c r="B8312" s="1" t="s">
        <v>5776</v>
      </c>
      <c r="C8312" s="1">
        <v>4</v>
      </c>
      <c r="D8312" s="1" t="s">
        <v>6101</v>
      </c>
      <c r="E8312" s="1">
        <v>27</v>
      </c>
      <c r="F8312" s="1" t="s">
        <v>9016</v>
      </c>
      <c r="G8312" s="1" t="s">
        <v>5834</v>
      </c>
      <c r="H8312" s="1" t="s">
        <v>8780</v>
      </c>
      <c r="I8312" s="1" t="b">
        <v>0</v>
      </c>
      <c r="J8312" s="1">
        <v>6</v>
      </c>
      <c r="K8312" s="1">
        <v>0</v>
      </c>
      <c r="L8312" s="1">
        <v>3</v>
      </c>
      <c r="M8312" s="1">
        <v>121</v>
      </c>
      <c r="N8312" s="1">
        <v>8.4793272599859808</v>
      </c>
      <c r="O8312" s="1" t="s">
        <v>8809</v>
      </c>
    </row>
    <row r="8313" spans="1:15" x14ac:dyDescent="0.3">
      <c r="A8313" s="1" t="s">
        <v>5700</v>
      </c>
      <c r="B8313" s="1" t="s">
        <v>5776</v>
      </c>
      <c r="C8313" s="1">
        <v>4</v>
      </c>
      <c r="D8313" s="1" t="s">
        <v>6101</v>
      </c>
      <c r="E8313" s="1">
        <v>27</v>
      </c>
      <c r="F8313" s="1" t="s">
        <v>9016</v>
      </c>
      <c r="G8313" s="1" t="s">
        <v>5834</v>
      </c>
      <c r="H8313" s="1" t="s">
        <v>8797</v>
      </c>
      <c r="I8313" s="1" t="b">
        <v>0</v>
      </c>
      <c r="J8313" s="1">
        <v>8</v>
      </c>
      <c r="K8313" s="1">
        <v>3</v>
      </c>
      <c r="L8313" s="1">
        <v>0</v>
      </c>
      <c r="M8313" s="1">
        <v>30</v>
      </c>
      <c r="N8313" s="1">
        <v>2.10231254379817</v>
      </c>
      <c r="O8313" s="1" t="s">
        <v>8829</v>
      </c>
    </row>
    <row r="8314" spans="1:15" x14ac:dyDescent="0.3">
      <c r="A8314" s="1" t="s">
        <v>5700</v>
      </c>
      <c r="B8314" s="1" t="s">
        <v>5776</v>
      </c>
      <c r="C8314" s="1">
        <v>4</v>
      </c>
      <c r="D8314" s="1" t="s">
        <v>6101</v>
      </c>
      <c r="E8314" s="1">
        <v>27</v>
      </c>
      <c r="F8314" s="1" t="s">
        <v>9016</v>
      </c>
      <c r="G8314" s="1" t="s">
        <v>5814</v>
      </c>
      <c r="H8314" s="1" t="s">
        <v>8780</v>
      </c>
      <c r="I8314" s="1" t="b">
        <v>1</v>
      </c>
      <c r="J8314" s="1">
        <v>0</v>
      </c>
      <c r="K8314" s="1">
        <v>0</v>
      </c>
      <c r="L8314" s="1">
        <v>0</v>
      </c>
      <c r="M8314" s="1">
        <v>26</v>
      </c>
      <c r="N8314" s="1">
        <v>1.8220042046250799</v>
      </c>
      <c r="O8314" s="1" t="s">
        <v>8786</v>
      </c>
    </row>
    <row r="8315" spans="1:15" x14ac:dyDescent="0.3">
      <c r="A8315" s="1" t="s">
        <v>5700</v>
      </c>
      <c r="B8315" s="1" t="s">
        <v>5776</v>
      </c>
      <c r="C8315" s="1">
        <v>4</v>
      </c>
      <c r="D8315" s="1" t="s">
        <v>6101</v>
      </c>
      <c r="E8315" s="1">
        <v>27</v>
      </c>
      <c r="F8315" s="1" t="s">
        <v>9016</v>
      </c>
      <c r="G8315" s="1" t="s">
        <v>5834</v>
      </c>
      <c r="H8315" s="1" t="s">
        <v>9014</v>
      </c>
      <c r="I8315" s="1" t="b">
        <v>0</v>
      </c>
      <c r="J8315" s="1">
        <v>10</v>
      </c>
      <c r="K8315" s="1">
        <v>4</v>
      </c>
      <c r="L8315" s="1">
        <v>0</v>
      </c>
      <c r="M8315" s="1">
        <v>25</v>
      </c>
      <c r="N8315" s="1">
        <v>1.75192711983181</v>
      </c>
      <c r="O8315" s="1" t="s">
        <v>9017</v>
      </c>
    </row>
    <row r="8316" spans="1:15" x14ac:dyDescent="0.3">
      <c r="A8316" s="1" t="s">
        <v>5700</v>
      </c>
      <c r="B8316" s="1" t="s">
        <v>5776</v>
      </c>
      <c r="C8316" s="1">
        <v>4</v>
      </c>
      <c r="D8316" s="1" t="s">
        <v>6101</v>
      </c>
      <c r="E8316" s="1">
        <v>27</v>
      </c>
      <c r="F8316" s="1" t="s">
        <v>9016</v>
      </c>
      <c r="G8316" s="1" t="s">
        <v>5834</v>
      </c>
      <c r="H8316" s="1" t="s">
        <v>8780</v>
      </c>
      <c r="I8316" s="1" t="b">
        <v>0</v>
      </c>
      <c r="J8316" s="1">
        <v>7</v>
      </c>
      <c r="K8316" s="1">
        <v>0</v>
      </c>
      <c r="L8316" s="1">
        <v>0</v>
      </c>
      <c r="M8316" s="1">
        <v>22</v>
      </c>
      <c r="N8316" s="1">
        <v>1.5416958654519901</v>
      </c>
      <c r="O8316" s="1" t="s">
        <v>9018</v>
      </c>
    </row>
    <row r="8317" spans="1:15" x14ac:dyDescent="0.3">
      <c r="A8317" s="1" t="s">
        <v>5700</v>
      </c>
      <c r="B8317" s="1" t="s">
        <v>5776</v>
      </c>
      <c r="C8317" s="1">
        <v>4</v>
      </c>
      <c r="D8317" s="1" t="s">
        <v>6101</v>
      </c>
      <c r="E8317" s="1">
        <v>27</v>
      </c>
      <c r="F8317" s="1" t="s">
        <v>9016</v>
      </c>
      <c r="G8317" s="1" t="s">
        <v>5834</v>
      </c>
      <c r="H8317" s="1" t="s">
        <v>8780</v>
      </c>
      <c r="I8317" s="1" t="b">
        <v>0</v>
      </c>
      <c r="J8317" s="1">
        <v>6</v>
      </c>
      <c r="K8317" s="1">
        <v>0</v>
      </c>
      <c r="L8317" s="1">
        <v>0</v>
      </c>
      <c r="M8317" s="1">
        <v>15</v>
      </c>
      <c r="N8317" s="1">
        <v>1.0511562718990799</v>
      </c>
      <c r="O8317" s="1" t="s">
        <v>9019</v>
      </c>
    </row>
    <row r="8318" spans="1:15" x14ac:dyDescent="0.3">
      <c r="A8318" s="1" t="s">
        <v>5700</v>
      </c>
      <c r="B8318" s="1" t="s">
        <v>5776</v>
      </c>
      <c r="C8318" s="1">
        <v>4</v>
      </c>
      <c r="D8318" s="1" t="s">
        <v>6101</v>
      </c>
      <c r="E8318" s="1">
        <v>28</v>
      </c>
      <c r="F8318" s="1" t="s">
        <v>9020</v>
      </c>
      <c r="G8318" s="1" t="s">
        <v>5834</v>
      </c>
      <c r="H8318" s="1" t="s">
        <v>8778</v>
      </c>
      <c r="I8318" s="1" t="b">
        <v>0</v>
      </c>
      <c r="J8318" s="1">
        <v>7</v>
      </c>
      <c r="K8318" s="1">
        <v>1</v>
      </c>
      <c r="L8318" s="1">
        <v>0</v>
      </c>
      <c r="M8318" s="1">
        <v>113</v>
      </c>
      <c r="N8318" s="1">
        <v>27.033492822966501</v>
      </c>
      <c r="O8318" s="1" t="s">
        <v>8862</v>
      </c>
    </row>
    <row r="8319" spans="1:15" x14ac:dyDescent="0.3">
      <c r="A8319" s="1" t="s">
        <v>5700</v>
      </c>
      <c r="B8319" s="1" t="s">
        <v>5776</v>
      </c>
      <c r="C8319" s="1">
        <v>4</v>
      </c>
      <c r="D8319" s="1" t="s">
        <v>6101</v>
      </c>
      <c r="E8319" s="1">
        <v>28</v>
      </c>
      <c r="F8319" s="1" t="s">
        <v>9020</v>
      </c>
      <c r="G8319" s="1" t="s">
        <v>5810</v>
      </c>
      <c r="H8319" s="1" t="s">
        <v>8780</v>
      </c>
      <c r="I8319" s="1" t="b">
        <v>0</v>
      </c>
      <c r="J8319" s="1">
        <v>2</v>
      </c>
      <c r="K8319" s="1">
        <v>0</v>
      </c>
      <c r="L8319" s="1">
        <v>0</v>
      </c>
      <c r="M8319" s="1">
        <v>102</v>
      </c>
      <c r="N8319" s="1">
        <v>24.401913875598002</v>
      </c>
      <c r="O8319" s="1" t="s">
        <v>8812</v>
      </c>
    </row>
    <row r="8320" spans="1:15" x14ac:dyDescent="0.3">
      <c r="A8320" s="1" t="s">
        <v>5700</v>
      </c>
      <c r="B8320" s="1" t="s">
        <v>5776</v>
      </c>
      <c r="C8320" s="1">
        <v>4</v>
      </c>
      <c r="D8320" s="1" t="s">
        <v>6101</v>
      </c>
      <c r="E8320" s="1">
        <v>28</v>
      </c>
      <c r="F8320" s="1" t="s">
        <v>9020</v>
      </c>
      <c r="G8320" s="1" t="s">
        <v>5834</v>
      </c>
      <c r="H8320" s="1" t="s">
        <v>8784</v>
      </c>
      <c r="I8320" s="1" t="b">
        <v>0</v>
      </c>
      <c r="J8320" s="1">
        <v>7</v>
      </c>
      <c r="K8320" s="1">
        <v>1</v>
      </c>
      <c r="L8320" s="1">
        <v>0</v>
      </c>
      <c r="M8320" s="1">
        <v>44</v>
      </c>
      <c r="N8320" s="1">
        <v>10.5263157894736</v>
      </c>
      <c r="O8320" s="1" t="s">
        <v>8882</v>
      </c>
    </row>
    <row r="8321" spans="1:15" x14ac:dyDescent="0.3">
      <c r="A8321" s="1" t="s">
        <v>5700</v>
      </c>
      <c r="B8321" s="1" t="s">
        <v>5776</v>
      </c>
      <c r="C8321" s="1">
        <v>4</v>
      </c>
      <c r="D8321" s="1" t="s">
        <v>6101</v>
      </c>
      <c r="E8321" s="1">
        <v>28</v>
      </c>
      <c r="F8321" s="1" t="s">
        <v>9020</v>
      </c>
      <c r="G8321" s="1" t="s">
        <v>5834</v>
      </c>
      <c r="H8321" s="1" t="s">
        <v>8780</v>
      </c>
      <c r="I8321" s="1" t="b">
        <v>0</v>
      </c>
      <c r="J8321" s="1">
        <v>7</v>
      </c>
      <c r="K8321" s="1">
        <v>0</v>
      </c>
      <c r="L8321" s="1">
        <v>0</v>
      </c>
      <c r="M8321" s="1">
        <v>43</v>
      </c>
      <c r="N8321" s="1">
        <v>10.2870813397129</v>
      </c>
      <c r="O8321" s="1" t="s">
        <v>8846</v>
      </c>
    </row>
    <row r="8322" spans="1:15" x14ac:dyDescent="0.3">
      <c r="A8322" s="1" t="s">
        <v>5700</v>
      </c>
      <c r="B8322" s="1" t="s">
        <v>5776</v>
      </c>
      <c r="C8322" s="1">
        <v>4</v>
      </c>
      <c r="D8322" s="1" t="s">
        <v>6101</v>
      </c>
      <c r="E8322" s="1">
        <v>28</v>
      </c>
      <c r="F8322" s="1" t="s">
        <v>9020</v>
      </c>
      <c r="G8322" s="1" t="s">
        <v>5834</v>
      </c>
      <c r="H8322" s="1" t="s">
        <v>8778</v>
      </c>
      <c r="I8322" s="1" t="b">
        <v>0</v>
      </c>
      <c r="J8322" s="1">
        <v>7</v>
      </c>
      <c r="K8322" s="1">
        <v>1</v>
      </c>
      <c r="L8322" s="1">
        <v>0</v>
      </c>
      <c r="M8322" s="1">
        <v>18</v>
      </c>
      <c r="N8322" s="1">
        <v>4.3062200956937797</v>
      </c>
      <c r="O8322" s="1" t="s">
        <v>8864</v>
      </c>
    </row>
    <row r="8323" spans="1:15" x14ac:dyDescent="0.3">
      <c r="A8323" s="1" t="s">
        <v>5700</v>
      </c>
      <c r="B8323" s="1" t="s">
        <v>5776</v>
      </c>
      <c r="C8323" s="1">
        <v>4</v>
      </c>
      <c r="D8323" s="1" t="s">
        <v>6101</v>
      </c>
      <c r="E8323" s="1">
        <v>28</v>
      </c>
      <c r="F8323" s="1" t="s">
        <v>9020</v>
      </c>
      <c r="G8323" s="1" t="s">
        <v>5834</v>
      </c>
      <c r="H8323" s="1" t="s">
        <v>8782</v>
      </c>
      <c r="I8323" s="1" t="b">
        <v>0</v>
      </c>
      <c r="J8323" s="1">
        <v>8</v>
      </c>
      <c r="K8323" s="1">
        <v>2</v>
      </c>
      <c r="L8323" s="1">
        <v>0</v>
      </c>
      <c r="M8323" s="1">
        <v>17</v>
      </c>
      <c r="N8323" s="1">
        <v>4.06698564593301</v>
      </c>
      <c r="O8323" s="1" t="s">
        <v>8863</v>
      </c>
    </row>
    <row r="8324" spans="1:15" x14ac:dyDescent="0.3">
      <c r="A8324" s="1" t="s">
        <v>5700</v>
      </c>
      <c r="B8324" s="1" t="s">
        <v>5776</v>
      </c>
      <c r="C8324" s="1">
        <v>4</v>
      </c>
      <c r="D8324" s="1" t="s">
        <v>6101</v>
      </c>
      <c r="E8324" s="1">
        <v>28</v>
      </c>
      <c r="F8324" s="1" t="s">
        <v>9020</v>
      </c>
      <c r="G8324" s="1" t="s">
        <v>5908</v>
      </c>
      <c r="H8324" s="1" t="s">
        <v>8780</v>
      </c>
      <c r="I8324" s="1" t="b">
        <v>0</v>
      </c>
      <c r="J8324" s="1">
        <v>0</v>
      </c>
      <c r="K8324" s="1">
        <v>0</v>
      </c>
      <c r="L8324" s="1">
        <v>2</v>
      </c>
      <c r="M8324" s="1">
        <v>14</v>
      </c>
      <c r="N8324" s="1">
        <v>3.3492822966507099</v>
      </c>
      <c r="O8324" s="1" t="s">
        <v>9021</v>
      </c>
    </row>
    <row r="8325" spans="1:15" x14ac:dyDescent="0.3">
      <c r="A8325" s="1" t="s">
        <v>5700</v>
      </c>
      <c r="B8325" s="1" t="s">
        <v>5776</v>
      </c>
      <c r="C8325" s="1">
        <v>4</v>
      </c>
      <c r="D8325" s="1" t="s">
        <v>6101</v>
      </c>
      <c r="E8325" s="1">
        <v>28</v>
      </c>
      <c r="F8325" s="1" t="s">
        <v>9020</v>
      </c>
      <c r="G8325" s="1" t="s">
        <v>5834</v>
      </c>
      <c r="H8325" s="1" t="s">
        <v>9022</v>
      </c>
      <c r="I8325" s="1" t="b">
        <v>0</v>
      </c>
      <c r="J8325" s="1">
        <v>7</v>
      </c>
      <c r="K8325" s="1">
        <v>1</v>
      </c>
      <c r="L8325" s="1">
        <v>2</v>
      </c>
      <c r="M8325" s="1">
        <v>8</v>
      </c>
      <c r="N8325" s="1">
        <v>1.91387559808612</v>
      </c>
      <c r="O8325" s="1" t="s">
        <v>9023</v>
      </c>
    </row>
    <row r="8326" spans="1:15" x14ac:dyDescent="0.3">
      <c r="A8326" s="1" t="s">
        <v>5700</v>
      </c>
      <c r="B8326" s="1" t="s">
        <v>5776</v>
      </c>
      <c r="C8326" s="1">
        <v>4</v>
      </c>
      <c r="D8326" s="1" t="s">
        <v>6101</v>
      </c>
      <c r="E8326" s="1">
        <v>28</v>
      </c>
      <c r="F8326" s="1" t="s">
        <v>9020</v>
      </c>
      <c r="G8326" s="1" t="s">
        <v>5876</v>
      </c>
      <c r="H8326" s="1" t="s">
        <v>8780</v>
      </c>
      <c r="I8326" s="1" t="b">
        <v>0</v>
      </c>
      <c r="J8326" s="1">
        <v>4</v>
      </c>
      <c r="K8326" s="1">
        <v>0</v>
      </c>
      <c r="L8326" s="1">
        <v>1</v>
      </c>
      <c r="M8326" s="1">
        <v>8</v>
      </c>
      <c r="N8326" s="1">
        <v>1.91387559808612</v>
      </c>
      <c r="O8326" s="1" t="s">
        <v>8837</v>
      </c>
    </row>
    <row r="8327" spans="1:15" x14ac:dyDescent="0.3">
      <c r="A8327" s="1" t="s">
        <v>5700</v>
      </c>
      <c r="B8327" s="1" t="s">
        <v>5776</v>
      </c>
      <c r="C8327" s="1">
        <v>4</v>
      </c>
      <c r="D8327" s="1" t="s">
        <v>6101</v>
      </c>
      <c r="E8327" s="1">
        <v>28</v>
      </c>
      <c r="F8327" s="1" t="s">
        <v>9020</v>
      </c>
      <c r="G8327" s="1" t="s">
        <v>5834</v>
      </c>
      <c r="H8327" s="1" t="s">
        <v>8784</v>
      </c>
      <c r="I8327" s="1" t="b">
        <v>0</v>
      </c>
      <c r="J8327" s="1">
        <v>7</v>
      </c>
      <c r="K8327" s="1">
        <v>1</v>
      </c>
      <c r="L8327" s="1">
        <v>1</v>
      </c>
      <c r="M8327" s="1">
        <v>5</v>
      </c>
      <c r="N8327" s="1">
        <v>1.19617224880382</v>
      </c>
      <c r="O8327" s="1" t="s">
        <v>8900</v>
      </c>
    </row>
    <row r="8328" spans="1:15" x14ac:dyDescent="0.3">
      <c r="A8328" s="1" t="s">
        <v>5700</v>
      </c>
      <c r="B8328" s="1" t="s">
        <v>5776</v>
      </c>
      <c r="C8328" s="1">
        <v>4</v>
      </c>
      <c r="D8328" s="1" t="s">
        <v>6101</v>
      </c>
      <c r="E8328" s="1">
        <v>28</v>
      </c>
      <c r="F8328" s="1" t="s">
        <v>9020</v>
      </c>
      <c r="G8328" s="1" t="s">
        <v>5803</v>
      </c>
      <c r="H8328" s="1" t="s">
        <v>8778</v>
      </c>
      <c r="I8328" s="1" t="b">
        <v>0</v>
      </c>
      <c r="J8328" s="1">
        <v>0</v>
      </c>
      <c r="K8328" s="1">
        <v>1</v>
      </c>
      <c r="L8328" s="1">
        <v>0</v>
      </c>
      <c r="M8328" s="1">
        <v>5</v>
      </c>
      <c r="N8328" s="1">
        <v>1.19617224880382</v>
      </c>
      <c r="O8328" s="1" t="s">
        <v>8779</v>
      </c>
    </row>
    <row r="8329" spans="1:15" x14ac:dyDescent="0.3">
      <c r="A8329" s="1" t="s">
        <v>5700</v>
      </c>
      <c r="B8329" s="1" t="s">
        <v>5776</v>
      </c>
      <c r="C8329" s="1">
        <v>4</v>
      </c>
      <c r="D8329" s="1" t="s">
        <v>6101</v>
      </c>
      <c r="E8329" s="1">
        <v>29</v>
      </c>
      <c r="F8329" s="1" t="s">
        <v>9024</v>
      </c>
      <c r="G8329" s="1" t="s">
        <v>5834</v>
      </c>
      <c r="H8329" s="1" t="s">
        <v>8778</v>
      </c>
      <c r="I8329" s="1" t="b">
        <v>0</v>
      </c>
      <c r="J8329" s="1">
        <v>7</v>
      </c>
      <c r="K8329" s="1">
        <v>1</v>
      </c>
      <c r="L8329" s="1">
        <v>0</v>
      </c>
      <c r="M8329" s="1">
        <v>571</v>
      </c>
      <c r="N8329" s="1">
        <v>42.140221402214003</v>
      </c>
      <c r="O8329" s="1" t="s">
        <v>8862</v>
      </c>
    </row>
    <row r="8330" spans="1:15" x14ac:dyDescent="0.3">
      <c r="A8330" s="1" t="s">
        <v>5700</v>
      </c>
      <c r="B8330" s="1" t="s">
        <v>5776</v>
      </c>
      <c r="C8330" s="1">
        <v>4</v>
      </c>
      <c r="D8330" s="1" t="s">
        <v>6101</v>
      </c>
      <c r="E8330" s="1">
        <v>29</v>
      </c>
      <c r="F8330" s="1" t="s">
        <v>9024</v>
      </c>
      <c r="G8330" s="1" t="s">
        <v>5834</v>
      </c>
      <c r="H8330" s="1" t="s">
        <v>8782</v>
      </c>
      <c r="I8330" s="1" t="b">
        <v>0</v>
      </c>
      <c r="J8330" s="1">
        <v>8</v>
      </c>
      <c r="K8330" s="1">
        <v>2</v>
      </c>
      <c r="L8330" s="1">
        <v>0</v>
      </c>
      <c r="M8330" s="1">
        <v>205</v>
      </c>
      <c r="N8330" s="1">
        <v>15.129151291512899</v>
      </c>
      <c r="O8330" s="1" t="s">
        <v>8863</v>
      </c>
    </row>
    <row r="8331" spans="1:15" x14ac:dyDescent="0.3">
      <c r="A8331" s="1" t="s">
        <v>5700</v>
      </c>
      <c r="B8331" s="1" t="s">
        <v>5776</v>
      </c>
      <c r="C8331" s="1">
        <v>4</v>
      </c>
      <c r="D8331" s="1" t="s">
        <v>6101</v>
      </c>
      <c r="E8331" s="1">
        <v>29</v>
      </c>
      <c r="F8331" s="1" t="s">
        <v>9024</v>
      </c>
      <c r="G8331" s="1" t="s">
        <v>5834</v>
      </c>
      <c r="H8331" s="1" t="s">
        <v>8784</v>
      </c>
      <c r="I8331" s="1" t="b">
        <v>0</v>
      </c>
      <c r="J8331" s="1">
        <v>7</v>
      </c>
      <c r="K8331" s="1">
        <v>1</v>
      </c>
      <c r="L8331" s="1">
        <v>0</v>
      </c>
      <c r="M8331" s="1">
        <v>64</v>
      </c>
      <c r="N8331" s="1">
        <v>4.7232472324723203</v>
      </c>
      <c r="O8331" s="1" t="s">
        <v>8882</v>
      </c>
    </row>
    <row r="8332" spans="1:15" x14ac:dyDescent="0.3">
      <c r="A8332" s="1" t="s">
        <v>5700</v>
      </c>
      <c r="B8332" s="1" t="s">
        <v>5776</v>
      </c>
      <c r="C8332" s="1">
        <v>4</v>
      </c>
      <c r="D8332" s="1" t="s">
        <v>6101</v>
      </c>
      <c r="E8332" s="1">
        <v>29</v>
      </c>
      <c r="F8332" s="1" t="s">
        <v>9024</v>
      </c>
      <c r="G8332" s="1" t="s">
        <v>5834</v>
      </c>
      <c r="H8332" s="1" t="s">
        <v>8778</v>
      </c>
      <c r="I8332" s="1" t="b">
        <v>0</v>
      </c>
      <c r="J8332" s="1">
        <v>7</v>
      </c>
      <c r="K8332" s="1">
        <v>1</v>
      </c>
      <c r="L8332" s="1">
        <v>0</v>
      </c>
      <c r="M8332" s="1">
        <v>60</v>
      </c>
      <c r="N8332" s="1">
        <v>4.4280442804428004</v>
      </c>
      <c r="O8332" s="1" t="s">
        <v>8864</v>
      </c>
    </row>
    <row r="8333" spans="1:15" x14ac:dyDescent="0.3">
      <c r="A8333" s="1" t="s">
        <v>5700</v>
      </c>
      <c r="B8333" s="1" t="s">
        <v>5776</v>
      </c>
      <c r="C8333" s="1">
        <v>4</v>
      </c>
      <c r="D8333" s="1" t="s">
        <v>6101</v>
      </c>
      <c r="E8333" s="1">
        <v>29</v>
      </c>
      <c r="F8333" s="1" t="s">
        <v>9024</v>
      </c>
      <c r="G8333" s="1" t="s">
        <v>5814</v>
      </c>
      <c r="H8333" s="1" t="s">
        <v>8780</v>
      </c>
      <c r="I8333" s="1" t="b">
        <v>1</v>
      </c>
      <c r="J8333" s="1">
        <v>0</v>
      </c>
      <c r="K8333" s="1">
        <v>0</v>
      </c>
      <c r="L8333" s="1">
        <v>0</v>
      </c>
      <c r="M8333" s="1">
        <v>51</v>
      </c>
      <c r="N8333" s="1">
        <v>3.7638376383763799</v>
      </c>
      <c r="O8333" s="1" t="s">
        <v>8786</v>
      </c>
    </row>
    <row r="8334" spans="1:15" x14ac:dyDescent="0.3">
      <c r="A8334" s="1" t="s">
        <v>5700</v>
      </c>
      <c r="B8334" s="1" t="s">
        <v>5776</v>
      </c>
      <c r="C8334" s="1">
        <v>4</v>
      </c>
      <c r="D8334" s="1" t="s">
        <v>6101</v>
      </c>
      <c r="E8334" s="1">
        <v>29</v>
      </c>
      <c r="F8334" s="1" t="s">
        <v>9024</v>
      </c>
      <c r="G8334" s="1" t="s">
        <v>5801</v>
      </c>
      <c r="H8334" s="1" t="s">
        <v>8780</v>
      </c>
      <c r="I8334" s="1" t="b">
        <v>0</v>
      </c>
      <c r="J8334" s="1">
        <v>1</v>
      </c>
      <c r="K8334" s="1">
        <v>0</v>
      </c>
      <c r="L8334" s="1">
        <v>1</v>
      </c>
      <c r="M8334" s="1">
        <v>43</v>
      </c>
      <c r="N8334" s="1">
        <v>3.1734317343173402</v>
      </c>
      <c r="O8334" s="1" t="s">
        <v>8820</v>
      </c>
    </row>
    <row r="8335" spans="1:15" x14ac:dyDescent="0.3">
      <c r="A8335" s="1" t="s">
        <v>5700</v>
      </c>
      <c r="B8335" s="1" t="s">
        <v>5776</v>
      </c>
      <c r="C8335" s="1">
        <v>4</v>
      </c>
      <c r="D8335" s="1" t="s">
        <v>6101</v>
      </c>
      <c r="E8335" s="1">
        <v>29</v>
      </c>
      <c r="F8335" s="1" t="s">
        <v>9024</v>
      </c>
      <c r="G8335" s="1" t="s">
        <v>5834</v>
      </c>
      <c r="H8335" s="1" t="s">
        <v>8780</v>
      </c>
      <c r="I8335" s="1" t="b">
        <v>0</v>
      </c>
      <c r="J8335" s="1">
        <v>11</v>
      </c>
      <c r="K8335" s="1">
        <v>0</v>
      </c>
      <c r="L8335" s="1">
        <v>5</v>
      </c>
      <c r="M8335" s="1">
        <v>32</v>
      </c>
      <c r="N8335" s="1">
        <v>2.3616236162361601</v>
      </c>
      <c r="O8335" s="1" t="s">
        <v>9025</v>
      </c>
    </row>
    <row r="8336" spans="1:15" x14ac:dyDescent="0.3">
      <c r="A8336" s="1" t="s">
        <v>5700</v>
      </c>
      <c r="B8336" s="1" t="s">
        <v>5776</v>
      </c>
      <c r="C8336" s="1">
        <v>4</v>
      </c>
      <c r="D8336" s="1" t="s">
        <v>6101</v>
      </c>
      <c r="E8336" s="1">
        <v>29</v>
      </c>
      <c r="F8336" s="1" t="s">
        <v>9024</v>
      </c>
      <c r="G8336" s="1" t="s">
        <v>5803</v>
      </c>
      <c r="H8336" s="1" t="s">
        <v>8778</v>
      </c>
      <c r="I8336" s="1" t="b">
        <v>0</v>
      </c>
      <c r="J8336" s="1">
        <v>0</v>
      </c>
      <c r="K8336" s="1">
        <v>1</v>
      </c>
      <c r="L8336" s="1">
        <v>0</v>
      </c>
      <c r="M8336" s="1">
        <v>31</v>
      </c>
      <c r="N8336" s="1">
        <v>2.2878228782287802</v>
      </c>
      <c r="O8336" s="1" t="s">
        <v>8779</v>
      </c>
    </row>
    <row r="8337" spans="1:15" x14ac:dyDescent="0.3">
      <c r="A8337" s="1" t="s">
        <v>5700</v>
      </c>
      <c r="B8337" s="1" t="s">
        <v>5776</v>
      </c>
      <c r="C8337" s="1">
        <v>4</v>
      </c>
      <c r="D8337" s="1" t="s">
        <v>6101</v>
      </c>
      <c r="E8337" s="1">
        <v>29</v>
      </c>
      <c r="F8337" s="1" t="s">
        <v>9024</v>
      </c>
      <c r="G8337" s="1" t="s">
        <v>5834</v>
      </c>
      <c r="H8337" s="1" t="s">
        <v>8782</v>
      </c>
      <c r="I8337" s="1" t="b">
        <v>0</v>
      </c>
      <c r="J8337" s="1">
        <v>8</v>
      </c>
      <c r="K8337" s="1">
        <v>2</v>
      </c>
      <c r="L8337" s="1">
        <v>0</v>
      </c>
      <c r="M8337" s="1">
        <v>29</v>
      </c>
      <c r="N8337" s="1">
        <v>2.1402214022140198</v>
      </c>
      <c r="O8337" s="1" t="s">
        <v>8891</v>
      </c>
    </row>
    <row r="8338" spans="1:15" x14ac:dyDescent="0.3">
      <c r="A8338" s="1" t="s">
        <v>5700</v>
      </c>
      <c r="B8338" s="1" t="s">
        <v>5776</v>
      </c>
      <c r="C8338" s="1">
        <v>4</v>
      </c>
      <c r="D8338" s="1" t="s">
        <v>6101</v>
      </c>
      <c r="E8338" s="1">
        <v>29</v>
      </c>
      <c r="F8338" s="1" t="s">
        <v>9024</v>
      </c>
      <c r="G8338" s="1" t="s">
        <v>5810</v>
      </c>
      <c r="H8338" s="1" t="s">
        <v>8780</v>
      </c>
      <c r="I8338" s="1" t="b">
        <v>0</v>
      </c>
      <c r="J8338" s="1">
        <v>2</v>
      </c>
      <c r="K8338" s="1">
        <v>0</v>
      </c>
      <c r="L8338" s="1">
        <v>0</v>
      </c>
      <c r="M8338" s="1">
        <v>16</v>
      </c>
      <c r="N8338" s="1">
        <v>1.1808118081180801</v>
      </c>
      <c r="O8338" s="1" t="s">
        <v>8790</v>
      </c>
    </row>
    <row r="8339" spans="1:15" x14ac:dyDescent="0.3">
      <c r="A8339" s="1" t="s">
        <v>5700</v>
      </c>
      <c r="B8339" s="1" t="s">
        <v>5776</v>
      </c>
      <c r="C8339" s="1">
        <v>4</v>
      </c>
      <c r="D8339" s="1" t="s">
        <v>6101</v>
      </c>
      <c r="E8339" s="1">
        <v>29</v>
      </c>
      <c r="F8339" s="1" t="s">
        <v>9024</v>
      </c>
      <c r="G8339" s="1" t="s">
        <v>5801</v>
      </c>
      <c r="H8339" s="1" t="s">
        <v>8780</v>
      </c>
      <c r="I8339" s="1" t="b">
        <v>0</v>
      </c>
      <c r="J8339" s="1">
        <v>1</v>
      </c>
      <c r="K8339" s="1">
        <v>0</v>
      </c>
      <c r="L8339" s="1">
        <v>0</v>
      </c>
      <c r="M8339" s="1">
        <v>15</v>
      </c>
      <c r="N8339" s="1">
        <v>1.1070110701107001</v>
      </c>
      <c r="O8339" s="1" t="s">
        <v>8781</v>
      </c>
    </row>
    <row r="8340" spans="1:15" x14ac:dyDescent="0.3">
      <c r="A8340" s="1" t="s">
        <v>5700</v>
      </c>
      <c r="B8340" s="1" t="s">
        <v>5776</v>
      </c>
      <c r="C8340" s="1">
        <v>-1</v>
      </c>
      <c r="D8340" s="1" t="s">
        <v>6101</v>
      </c>
      <c r="E8340" s="1">
        <v>-1</v>
      </c>
      <c r="F8340" s="1" t="s">
        <v>9026</v>
      </c>
      <c r="G8340" s="1" t="s">
        <v>5814</v>
      </c>
      <c r="H8340" s="1" t="s">
        <v>8780</v>
      </c>
      <c r="I8340" s="1" t="b">
        <v>1</v>
      </c>
      <c r="J8340" s="1">
        <v>0</v>
      </c>
      <c r="K8340" s="1">
        <v>0</v>
      </c>
      <c r="L8340" s="1">
        <v>0</v>
      </c>
      <c r="M8340" s="1">
        <v>2422</v>
      </c>
      <c r="N8340" s="1">
        <v>96.494023904382402</v>
      </c>
      <c r="O8340" s="1" t="s">
        <v>8786</v>
      </c>
    </row>
    <row r="8341" spans="1:15" x14ac:dyDescent="0.3">
      <c r="A8341" s="1" t="s">
        <v>5700</v>
      </c>
      <c r="B8341" s="1" t="s">
        <v>5776</v>
      </c>
      <c r="C8341" s="1">
        <v>-1</v>
      </c>
      <c r="D8341" s="1" t="s">
        <v>6101</v>
      </c>
      <c r="E8341" s="1">
        <v>-1</v>
      </c>
      <c r="F8341" s="1" t="s">
        <v>9027</v>
      </c>
      <c r="G8341" s="1" t="s">
        <v>5814</v>
      </c>
      <c r="H8341" s="1" t="s">
        <v>8780</v>
      </c>
      <c r="I8341" s="1" t="b">
        <v>1</v>
      </c>
      <c r="J8341" s="1">
        <v>0</v>
      </c>
      <c r="K8341" s="1">
        <v>0</v>
      </c>
      <c r="L8341" s="1">
        <v>0</v>
      </c>
      <c r="M8341" s="1">
        <v>2010</v>
      </c>
      <c r="N8341" s="1">
        <v>94.677343382006498</v>
      </c>
      <c r="O8341" s="1" t="s">
        <v>8786</v>
      </c>
    </row>
    <row r="8342" spans="1:15" x14ac:dyDescent="0.3">
      <c r="A8342" s="1" t="s">
        <v>75</v>
      </c>
      <c r="B8342" s="1" t="s">
        <v>5777</v>
      </c>
      <c r="C8342" s="1">
        <v>1</v>
      </c>
      <c r="D8342" s="1" t="s">
        <v>5796</v>
      </c>
      <c r="E8342" s="1">
        <v>0</v>
      </c>
      <c r="F8342" s="1" t="s">
        <v>9028</v>
      </c>
      <c r="G8342" s="1" t="s">
        <v>5810</v>
      </c>
      <c r="H8342" s="1" t="s">
        <v>9029</v>
      </c>
      <c r="I8342" s="1" t="b">
        <v>0</v>
      </c>
      <c r="J8342" s="1">
        <v>2</v>
      </c>
      <c r="K8342" s="1">
        <v>0</v>
      </c>
      <c r="L8342" s="1">
        <v>0</v>
      </c>
      <c r="M8342" s="1">
        <v>1882</v>
      </c>
      <c r="N8342" s="1">
        <v>26.171603393130301</v>
      </c>
      <c r="O8342" s="1" t="s">
        <v>9030</v>
      </c>
    </row>
    <row r="8343" spans="1:15" x14ac:dyDescent="0.3">
      <c r="A8343" s="1" t="s">
        <v>75</v>
      </c>
      <c r="B8343" s="1" t="s">
        <v>5777</v>
      </c>
      <c r="C8343" s="1">
        <v>1</v>
      </c>
      <c r="D8343" s="1" t="s">
        <v>5796</v>
      </c>
      <c r="E8343" s="1">
        <v>0</v>
      </c>
      <c r="F8343" s="1" t="s">
        <v>9028</v>
      </c>
      <c r="G8343" s="1" t="s">
        <v>5814</v>
      </c>
      <c r="H8343" s="1" t="s">
        <v>9029</v>
      </c>
      <c r="I8343" s="1" t="b">
        <v>1</v>
      </c>
      <c r="J8343" s="1">
        <v>0</v>
      </c>
      <c r="K8343" s="1">
        <v>0</v>
      </c>
      <c r="L8343" s="1">
        <v>0</v>
      </c>
      <c r="M8343" s="1">
        <v>1200</v>
      </c>
      <c r="N8343" s="1">
        <v>16.687526074259399</v>
      </c>
      <c r="O8343" s="1" t="s">
        <v>9031</v>
      </c>
    </row>
    <row r="8344" spans="1:15" x14ac:dyDescent="0.3">
      <c r="A8344" s="1" t="s">
        <v>75</v>
      </c>
      <c r="B8344" s="1" t="s">
        <v>5777</v>
      </c>
      <c r="C8344" s="1">
        <v>1</v>
      </c>
      <c r="D8344" s="1" t="s">
        <v>5796</v>
      </c>
      <c r="E8344" s="1">
        <v>0</v>
      </c>
      <c r="F8344" s="1" t="s">
        <v>9028</v>
      </c>
      <c r="G8344" s="1" t="s">
        <v>5834</v>
      </c>
      <c r="H8344" s="1" t="s">
        <v>9029</v>
      </c>
      <c r="I8344" s="1" t="b">
        <v>0</v>
      </c>
      <c r="J8344" s="1">
        <v>21</v>
      </c>
      <c r="K8344" s="1">
        <v>0</v>
      </c>
      <c r="L8344" s="1">
        <v>0</v>
      </c>
      <c r="M8344" s="1">
        <v>783</v>
      </c>
      <c r="N8344" s="1">
        <v>10.888610763454301</v>
      </c>
      <c r="O8344" s="1" t="s">
        <v>9032</v>
      </c>
    </row>
    <row r="8345" spans="1:15" x14ac:dyDescent="0.3">
      <c r="A8345" s="1" t="s">
        <v>75</v>
      </c>
      <c r="B8345" s="1" t="s">
        <v>5777</v>
      </c>
      <c r="C8345" s="1">
        <v>1</v>
      </c>
      <c r="D8345" s="1" t="s">
        <v>5796</v>
      </c>
      <c r="E8345" s="1">
        <v>0</v>
      </c>
      <c r="F8345" s="1" t="s">
        <v>9028</v>
      </c>
      <c r="G8345" s="1" t="s">
        <v>5834</v>
      </c>
      <c r="H8345" s="1" t="s">
        <v>9029</v>
      </c>
      <c r="I8345" s="1" t="b">
        <v>0</v>
      </c>
      <c r="J8345" s="1">
        <v>18</v>
      </c>
      <c r="K8345" s="1">
        <v>0</v>
      </c>
      <c r="L8345" s="1">
        <v>1</v>
      </c>
      <c r="M8345" s="1">
        <v>755</v>
      </c>
      <c r="N8345" s="1">
        <v>10.499235155054899</v>
      </c>
      <c r="O8345" s="1" t="s">
        <v>9033</v>
      </c>
    </row>
    <row r="8346" spans="1:15" x14ac:dyDescent="0.3">
      <c r="A8346" s="1" t="s">
        <v>75</v>
      </c>
      <c r="B8346" s="1" t="s">
        <v>5777</v>
      </c>
      <c r="C8346" s="1">
        <v>1</v>
      </c>
      <c r="D8346" s="1" t="s">
        <v>5796</v>
      </c>
      <c r="E8346" s="1">
        <v>0</v>
      </c>
      <c r="F8346" s="1" t="s">
        <v>9028</v>
      </c>
      <c r="G8346" s="1" t="s">
        <v>5834</v>
      </c>
      <c r="H8346" s="1" t="s">
        <v>9029</v>
      </c>
      <c r="I8346" s="1" t="b">
        <v>0</v>
      </c>
      <c r="J8346" s="1">
        <v>6</v>
      </c>
      <c r="K8346" s="1">
        <v>0</v>
      </c>
      <c r="L8346" s="1">
        <v>0</v>
      </c>
      <c r="M8346" s="1">
        <v>607</v>
      </c>
      <c r="N8346" s="1">
        <v>8.4411069392295897</v>
      </c>
      <c r="O8346" s="1" t="s">
        <v>9034</v>
      </c>
    </row>
    <row r="8347" spans="1:15" x14ac:dyDescent="0.3">
      <c r="A8347" s="1" t="s">
        <v>75</v>
      </c>
      <c r="B8347" s="1" t="s">
        <v>5777</v>
      </c>
      <c r="C8347" s="1">
        <v>1</v>
      </c>
      <c r="D8347" s="1" t="s">
        <v>5796</v>
      </c>
      <c r="E8347" s="1">
        <v>0</v>
      </c>
      <c r="F8347" s="1" t="s">
        <v>9028</v>
      </c>
      <c r="G8347" s="1" t="s">
        <v>5876</v>
      </c>
      <c r="H8347" s="1" t="s">
        <v>9029</v>
      </c>
      <c r="I8347" s="1" t="b">
        <v>0</v>
      </c>
      <c r="J8347" s="1">
        <v>4</v>
      </c>
      <c r="K8347" s="1">
        <v>0</v>
      </c>
      <c r="L8347" s="1">
        <v>0</v>
      </c>
      <c r="M8347" s="1">
        <v>337</v>
      </c>
      <c r="N8347" s="1">
        <v>4.6864135725212002</v>
      </c>
      <c r="O8347" s="1" t="s">
        <v>9035</v>
      </c>
    </row>
    <row r="8348" spans="1:15" x14ac:dyDescent="0.3">
      <c r="A8348" s="1" t="s">
        <v>75</v>
      </c>
      <c r="B8348" s="1" t="s">
        <v>5777</v>
      </c>
      <c r="C8348" s="1">
        <v>1</v>
      </c>
      <c r="D8348" s="1" t="s">
        <v>5796</v>
      </c>
      <c r="E8348" s="1">
        <v>0</v>
      </c>
      <c r="F8348" s="1" t="s">
        <v>9028</v>
      </c>
      <c r="G8348" s="1" t="s">
        <v>5834</v>
      </c>
      <c r="H8348" s="1" t="s">
        <v>9036</v>
      </c>
      <c r="I8348" s="1" t="b">
        <v>0</v>
      </c>
      <c r="J8348" s="1">
        <v>0</v>
      </c>
      <c r="K8348" s="1">
        <v>12</v>
      </c>
      <c r="L8348" s="1">
        <v>4</v>
      </c>
      <c r="M8348" s="1">
        <v>239</v>
      </c>
      <c r="N8348" s="1">
        <v>3.3235989431233399</v>
      </c>
      <c r="O8348" s="1" t="s">
        <v>9037</v>
      </c>
    </row>
    <row r="8349" spans="1:15" x14ac:dyDescent="0.3">
      <c r="A8349" s="1" t="s">
        <v>75</v>
      </c>
      <c r="B8349" s="1" t="s">
        <v>5777</v>
      </c>
      <c r="C8349" s="1">
        <v>1</v>
      </c>
      <c r="D8349" s="1" t="s">
        <v>5796</v>
      </c>
      <c r="E8349" s="1">
        <v>0</v>
      </c>
      <c r="F8349" s="1" t="s">
        <v>9028</v>
      </c>
      <c r="G8349" s="1" t="s">
        <v>5834</v>
      </c>
      <c r="H8349" s="1" t="s">
        <v>9029</v>
      </c>
      <c r="I8349" s="1" t="b">
        <v>0</v>
      </c>
      <c r="J8349" s="1">
        <v>21</v>
      </c>
      <c r="K8349" s="1">
        <v>0</v>
      </c>
      <c r="L8349" s="1">
        <v>0</v>
      </c>
      <c r="M8349" s="1">
        <v>184</v>
      </c>
      <c r="N8349" s="1">
        <v>2.55875399805312</v>
      </c>
      <c r="O8349" s="1" t="s">
        <v>9038</v>
      </c>
    </row>
    <row r="8350" spans="1:15" x14ac:dyDescent="0.3">
      <c r="A8350" s="1" t="s">
        <v>75</v>
      </c>
      <c r="B8350" s="1" t="s">
        <v>5777</v>
      </c>
      <c r="C8350" s="1">
        <v>1</v>
      </c>
      <c r="D8350" s="1" t="s">
        <v>5796</v>
      </c>
      <c r="E8350" s="1">
        <v>0</v>
      </c>
      <c r="F8350" s="1" t="s">
        <v>9028</v>
      </c>
      <c r="G8350" s="1" t="s">
        <v>5834</v>
      </c>
      <c r="H8350" s="1" t="s">
        <v>9029</v>
      </c>
      <c r="I8350" s="1" t="b">
        <v>0</v>
      </c>
      <c r="J8350" s="1">
        <v>21</v>
      </c>
      <c r="K8350" s="1">
        <v>0</v>
      </c>
      <c r="L8350" s="1">
        <v>0</v>
      </c>
      <c r="M8350" s="1">
        <v>81</v>
      </c>
      <c r="N8350" s="1">
        <v>1.12640801001251</v>
      </c>
      <c r="O8350" s="1" t="s">
        <v>9039</v>
      </c>
    </row>
    <row r="8351" spans="1:15" x14ac:dyDescent="0.3">
      <c r="A8351" s="1" t="s">
        <v>75</v>
      </c>
      <c r="B8351" s="1" t="s">
        <v>5777</v>
      </c>
      <c r="C8351" s="1">
        <v>1</v>
      </c>
      <c r="D8351" s="1" t="s">
        <v>5796</v>
      </c>
      <c r="E8351" s="1">
        <v>1</v>
      </c>
      <c r="F8351" s="1" t="s">
        <v>9040</v>
      </c>
      <c r="G8351" s="1" t="s">
        <v>5834</v>
      </c>
      <c r="H8351" s="1" t="s">
        <v>9029</v>
      </c>
      <c r="I8351" s="1" t="b">
        <v>0</v>
      </c>
      <c r="J8351" s="1">
        <v>21</v>
      </c>
      <c r="K8351" s="1">
        <v>0</v>
      </c>
      <c r="L8351" s="1">
        <v>0</v>
      </c>
      <c r="M8351" s="1">
        <v>3138</v>
      </c>
      <c r="N8351" s="1">
        <v>44.6944879646774</v>
      </c>
      <c r="O8351" s="1" t="s">
        <v>9032</v>
      </c>
    </row>
    <row r="8352" spans="1:15" x14ac:dyDescent="0.3">
      <c r="A8352" s="1" t="s">
        <v>75</v>
      </c>
      <c r="B8352" s="1" t="s">
        <v>5777</v>
      </c>
      <c r="C8352" s="1">
        <v>1</v>
      </c>
      <c r="D8352" s="1" t="s">
        <v>5796</v>
      </c>
      <c r="E8352" s="1">
        <v>1</v>
      </c>
      <c r="F8352" s="1" t="s">
        <v>9040</v>
      </c>
      <c r="G8352" s="1" t="s">
        <v>5814</v>
      </c>
      <c r="H8352" s="1" t="s">
        <v>9029</v>
      </c>
      <c r="I8352" s="1" t="b">
        <v>1</v>
      </c>
      <c r="J8352" s="1">
        <v>0</v>
      </c>
      <c r="K8352" s="1">
        <v>0</v>
      </c>
      <c r="L8352" s="1">
        <v>0</v>
      </c>
      <c r="M8352" s="1">
        <v>2534</v>
      </c>
      <c r="N8352" s="1">
        <v>36.0917248255234</v>
      </c>
      <c r="O8352" s="1" t="s">
        <v>9031</v>
      </c>
    </row>
    <row r="8353" spans="1:15" x14ac:dyDescent="0.3">
      <c r="A8353" s="1" t="s">
        <v>75</v>
      </c>
      <c r="B8353" s="1" t="s">
        <v>5777</v>
      </c>
      <c r="C8353" s="1">
        <v>1</v>
      </c>
      <c r="D8353" s="1" t="s">
        <v>5796</v>
      </c>
      <c r="E8353" s="1">
        <v>1</v>
      </c>
      <c r="F8353" s="1" t="s">
        <v>9040</v>
      </c>
      <c r="G8353" s="1" t="s">
        <v>5810</v>
      </c>
      <c r="H8353" s="1" t="s">
        <v>9029</v>
      </c>
      <c r="I8353" s="1" t="b">
        <v>0</v>
      </c>
      <c r="J8353" s="1">
        <v>2</v>
      </c>
      <c r="K8353" s="1">
        <v>0</v>
      </c>
      <c r="L8353" s="1">
        <v>0</v>
      </c>
      <c r="M8353" s="1">
        <v>294</v>
      </c>
      <c r="N8353" s="1">
        <v>4.1874376869391803</v>
      </c>
      <c r="O8353" s="1" t="s">
        <v>9030</v>
      </c>
    </row>
    <row r="8354" spans="1:15" x14ac:dyDescent="0.3">
      <c r="A8354" s="1" t="s">
        <v>75</v>
      </c>
      <c r="B8354" s="1" t="s">
        <v>5777</v>
      </c>
      <c r="C8354" s="1">
        <v>1</v>
      </c>
      <c r="D8354" s="1" t="s">
        <v>5796</v>
      </c>
      <c r="E8354" s="1">
        <v>1</v>
      </c>
      <c r="F8354" s="1" t="s">
        <v>9040</v>
      </c>
      <c r="G8354" s="1" t="s">
        <v>5834</v>
      </c>
      <c r="H8354" s="1" t="s">
        <v>9029</v>
      </c>
      <c r="I8354" s="1" t="b">
        <v>0</v>
      </c>
      <c r="J8354" s="1">
        <v>6</v>
      </c>
      <c r="K8354" s="1">
        <v>0</v>
      </c>
      <c r="L8354" s="1">
        <v>0</v>
      </c>
      <c r="M8354" s="1">
        <v>104</v>
      </c>
      <c r="N8354" s="1">
        <v>1.48127047429141</v>
      </c>
      <c r="O8354" s="1" t="s">
        <v>9034</v>
      </c>
    </row>
    <row r="8355" spans="1:15" x14ac:dyDescent="0.3">
      <c r="A8355" s="1" t="s">
        <v>75</v>
      </c>
      <c r="B8355" s="1" t="s">
        <v>5777</v>
      </c>
      <c r="C8355" s="1">
        <v>1</v>
      </c>
      <c r="D8355" s="1" t="s">
        <v>5796</v>
      </c>
      <c r="E8355" s="1">
        <v>1</v>
      </c>
      <c r="F8355" s="1" t="s">
        <v>9040</v>
      </c>
      <c r="G8355" s="1" t="s">
        <v>5834</v>
      </c>
      <c r="H8355" s="1" t="s">
        <v>9029</v>
      </c>
      <c r="I8355" s="1" t="b">
        <v>0</v>
      </c>
      <c r="J8355" s="1">
        <v>18</v>
      </c>
      <c r="K8355" s="1">
        <v>0</v>
      </c>
      <c r="L8355" s="1">
        <v>1</v>
      </c>
      <c r="M8355" s="1">
        <v>91</v>
      </c>
      <c r="N8355" s="1">
        <v>1.29611166500498</v>
      </c>
      <c r="O8355" s="1" t="s">
        <v>9033</v>
      </c>
    </row>
    <row r="8356" spans="1:15" x14ac:dyDescent="0.3">
      <c r="A8356" s="1" t="s">
        <v>75</v>
      </c>
      <c r="B8356" s="1" t="s">
        <v>5777</v>
      </c>
      <c r="C8356" s="1">
        <v>1</v>
      </c>
      <c r="D8356" s="1" t="s">
        <v>5796</v>
      </c>
      <c r="E8356" s="1">
        <v>1</v>
      </c>
      <c r="F8356" s="1" t="s">
        <v>9040</v>
      </c>
      <c r="G8356" s="1" t="s">
        <v>5834</v>
      </c>
      <c r="H8356" s="1" t="s">
        <v>9029</v>
      </c>
      <c r="I8356" s="1" t="b">
        <v>0</v>
      </c>
      <c r="J8356" s="1">
        <v>21</v>
      </c>
      <c r="K8356" s="1">
        <v>0</v>
      </c>
      <c r="L8356" s="1">
        <v>1</v>
      </c>
      <c r="M8356" s="1">
        <v>76</v>
      </c>
      <c r="N8356" s="1">
        <v>1.0824668850590999</v>
      </c>
      <c r="O8356" s="1" t="s">
        <v>9032</v>
      </c>
    </row>
    <row r="8357" spans="1:15" x14ac:dyDescent="0.3">
      <c r="A8357" s="1" t="s">
        <v>75</v>
      </c>
      <c r="B8357" s="1" t="s">
        <v>5777</v>
      </c>
      <c r="C8357" s="1">
        <v>1</v>
      </c>
      <c r="D8357" s="1" t="s">
        <v>5796</v>
      </c>
      <c r="E8357" s="1">
        <v>1</v>
      </c>
      <c r="F8357" s="1" t="s">
        <v>9040</v>
      </c>
      <c r="G8357" s="1" t="s">
        <v>5908</v>
      </c>
      <c r="H8357" s="1" t="s">
        <v>9029</v>
      </c>
      <c r="I8357" s="1" t="b">
        <v>0</v>
      </c>
      <c r="J8357" s="1">
        <v>0</v>
      </c>
      <c r="K8357" s="1">
        <v>0</v>
      </c>
      <c r="L8357" s="1">
        <v>1</v>
      </c>
      <c r="M8357" s="1">
        <v>72</v>
      </c>
      <c r="N8357" s="1">
        <v>1.0254949437401999</v>
      </c>
      <c r="O8357" s="1" t="s">
        <v>9031</v>
      </c>
    </row>
    <row r="8358" spans="1:15" x14ac:dyDescent="0.3">
      <c r="A8358" s="1" t="s">
        <v>75</v>
      </c>
      <c r="B8358" s="1" t="s">
        <v>5777</v>
      </c>
      <c r="C8358" s="1">
        <v>1</v>
      </c>
      <c r="D8358" s="1" t="s">
        <v>5796</v>
      </c>
      <c r="E8358" s="1">
        <v>2</v>
      </c>
      <c r="F8358" s="1" t="s">
        <v>9041</v>
      </c>
      <c r="G8358" s="1" t="s">
        <v>5834</v>
      </c>
      <c r="H8358" s="1" t="s">
        <v>9029</v>
      </c>
      <c r="I8358" s="1" t="b">
        <v>0</v>
      </c>
      <c r="J8358" s="1">
        <v>21</v>
      </c>
      <c r="K8358" s="1">
        <v>0</v>
      </c>
      <c r="L8358" s="1">
        <v>0</v>
      </c>
      <c r="M8358" s="1">
        <v>1305</v>
      </c>
      <c r="N8358" s="1">
        <v>35.6947483588621</v>
      </c>
      <c r="O8358" s="1" t="s">
        <v>9038</v>
      </c>
    </row>
    <row r="8359" spans="1:15" x14ac:dyDescent="0.3">
      <c r="A8359" s="1" t="s">
        <v>75</v>
      </c>
      <c r="B8359" s="1" t="s">
        <v>5777</v>
      </c>
      <c r="C8359" s="1">
        <v>1</v>
      </c>
      <c r="D8359" s="1" t="s">
        <v>5796</v>
      </c>
      <c r="E8359" s="1">
        <v>2</v>
      </c>
      <c r="F8359" s="1" t="s">
        <v>9041</v>
      </c>
      <c r="G8359" s="1" t="s">
        <v>5851</v>
      </c>
      <c r="H8359" s="1" t="s">
        <v>9042</v>
      </c>
      <c r="I8359" s="1" t="b">
        <v>0</v>
      </c>
      <c r="J8359" s="1">
        <v>3</v>
      </c>
      <c r="K8359" s="1">
        <v>3</v>
      </c>
      <c r="L8359" s="1">
        <v>15</v>
      </c>
      <c r="M8359" s="1">
        <v>1184</v>
      </c>
      <c r="N8359" s="1">
        <v>32.385120350109403</v>
      </c>
      <c r="O8359" s="1" t="s">
        <v>9043</v>
      </c>
    </row>
    <row r="8360" spans="1:15" x14ac:dyDescent="0.3">
      <c r="A8360" s="1" t="s">
        <v>75</v>
      </c>
      <c r="B8360" s="1" t="s">
        <v>5777</v>
      </c>
      <c r="C8360" s="1">
        <v>1</v>
      </c>
      <c r="D8360" s="1" t="s">
        <v>5796</v>
      </c>
      <c r="E8360" s="1">
        <v>2</v>
      </c>
      <c r="F8360" s="1" t="s">
        <v>9041</v>
      </c>
      <c r="G8360" s="1" t="s">
        <v>5806</v>
      </c>
      <c r="H8360" s="1" t="s">
        <v>9029</v>
      </c>
      <c r="I8360" s="1" t="b">
        <v>0</v>
      </c>
      <c r="J8360" s="1">
        <v>0</v>
      </c>
      <c r="K8360" s="1">
        <v>5</v>
      </c>
      <c r="L8360" s="1">
        <v>6</v>
      </c>
      <c r="M8360" s="1">
        <v>285</v>
      </c>
      <c r="N8360" s="1">
        <v>7.7954048140043701</v>
      </c>
      <c r="O8360" s="1" t="s">
        <v>9044</v>
      </c>
    </row>
    <row r="8361" spans="1:15" x14ac:dyDescent="0.3">
      <c r="A8361" s="1" t="s">
        <v>75</v>
      </c>
      <c r="B8361" s="1" t="s">
        <v>5777</v>
      </c>
      <c r="C8361" s="1">
        <v>1</v>
      </c>
      <c r="D8361" s="1" t="s">
        <v>5796</v>
      </c>
      <c r="E8361" s="1">
        <v>2</v>
      </c>
      <c r="F8361" s="1" t="s">
        <v>9041</v>
      </c>
      <c r="G8361" s="1" t="s">
        <v>5814</v>
      </c>
      <c r="H8361" s="1" t="s">
        <v>9029</v>
      </c>
      <c r="I8361" s="1" t="b">
        <v>1</v>
      </c>
      <c r="J8361" s="1">
        <v>0</v>
      </c>
      <c r="K8361" s="1">
        <v>0</v>
      </c>
      <c r="L8361" s="1">
        <v>0</v>
      </c>
      <c r="M8361" s="1">
        <v>232</v>
      </c>
      <c r="N8361" s="1">
        <v>6.3457330415754898</v>
      </c>
      <c r="O8361" s="1" t="s">
        <v>9031</v>
      </c>
    </row>
    <row r="8362" spans="1:15" x14ac:dyDescent="0.3">
      <c r="A8362" s="1" t="s">
        <v>75</v>
      </c>
      <c r="B8362" s="1" t="s">
        <v>5777</v>
      </c>
      <c r="C8362" s="1">
        <v>1</v>
      </c>
      <c r="D8362" s="1" t="s">
        <v>5796</v>
      </c>
      <c r="E8362" s="1">
        <v>2</v>
      </c>
      <c r="F8362" s="1" t="s">
        <v>9041</v>
      </c>
      <c r="G8362" s="1" t="s">
        <v>5810</v>
      </c>
      <c r="H8362" s="1" t="s">
        <v>9029</v>
      </c>
      <c r="I8362" s="1" t="b">
        <v>0</v>
      </c>
      <c r="J8362" s="1">
        <v>2</v>
      </c>
      <c r="K8362" s="1">
        <v>0</v>
      </c>
      <c r="L8362" s="1">
        <v>0</v>
      </c>
      <c r="M8362" s="1">
        <v>180</v>
      </c>
      <c r="N8362" s="1">
        <v>4.9234135667396002</v>
      </c>
      <c r="O8362" s="1" t="s">
        <v>9030</v>
      </c>
    </row>
    <row r="8363" spans="1:15" x14ac:dyDescent="0.3">
      <c r="A8363" s="1" t="s">
        <v>75</v>
      </c>
      <c r="B8363" s="1" t="s">
        <v>5777</v>
      </c>
      <c r="C8363" s="1">
        <v>1</v>
      </c>
      <c r="D8363" s="1" t="s">
        <v>5796</v>
      </c>
      <c r="E8363" s="1">
        <v>2</v>
      </c>
      <c r="F8363" s="1" t="s">
        <v>9041</v>
      </c>
      <c r="G8363" s="1" t="s">
        <v>5834</v>
      </c>
      <c r="H8363" s="1" t="s">
        <v>9045</v>
      </c>
      <c r="I8363" s="1" t="b">
        <v>0</v>
      </c>
      <c r="J8363" s="1">
        <v>3</v>
      </c>
      <c r="K8363" s="1">
        <v>9</v>
      </c>
      <c r="L8363" s="1">
        <v>17</v>
      </c>
      <c r="M8363" s="1">
        <v>72</v>
      </c>
      <c r="N8363" s="1">
        <v>1.96936542669584</v>
      </c>
      <c r="O8363" s="1" t="s">
        <v>9046</v>
      </c>
    </row>
    <row r="8364" spans="1:15" x14ac:dyDescent="0.3">
      <c r="A8364" s="1" t="s">
        <v>75</v>
      </c>
      <c r="B8364" s="1" t="s">
        <v>5777</v>
      </c>
      <c r="C8364" s="1">
        <v>1</v>
      </c>
      <c r="D8364" s="1" t="s">
        <v>5796</v>
      </c>
      <c r="E8364" s="1">
        <v>3</v>
      </c>
      <c r="F8364" s="1" t="s">
        <v>9047</v>
      </c>
      <c r="G8364" s="1" t="s">
        <v>5814</v>
      </c>
      <c r="H8364" s="1" t="s">
        <v>9029</v>
      </c>
      <c r="I8364" s="1" t="b">
        <v>1</v>
      </c>
      <c r="J8364" s="1">
        <v>0</v>
      </c>
      <c r="K8364" s="1">
        <v>0</v>
      </c>
      <c r="L8364" s="1">
        <v>0</v>
      </c>
      <c r="M8364" s="1">
        <v>1251</v>
      </c>
      <c r="N8364" s="1">
        <v>41.328047571853297</v>
      </c>
      <c r="O8364" s="1" t="s">
        <v>9031</v>
      </c>
    </row>
    <row r="8365" spans="1:15" x14ac:dyDescent="0.3">
      <c r="A8365" s="1" t="s">
        <v>75</v>
      </c>
      <c r="B8365" s="1" t="s">
        <v>5777</v>
      </c>
      <c r="C8365" s="1">
        <v>1</v>
      </c>
      <c r="D8365" s="1" t="s">
        <v>5796</v>
      </c>
      <c r="E8365" s="1">
        <v>3</v>
      </c>
      <c r="F8365" s="1" t="s">
        <v>9047</v>
      </c>
      <c r="G8365" s="1" t="s">
        <v>5816</v>
      </c>
      <c r="H8365" s="1" t="s">
        <v>9029</v>
      </c>
      <c r="I8365" s="1" t="b">
        <v>0</v>
      </c>
      <c r="J8365" s="1">
        <v>3</v>
      </c>
      <c r="K8365" s="1">
        <v>0</v>
      </c>
      <c r="L8365" s="1">
        <v>6</v>
      </c>
      <c r="M8365" s="1">
        <v>279</v>
      </c>
      <c r="N8365" s="1">
        <v>9.2170465807730402</v>
      </c>
      <c r="O8365" s="1" t="s">
        <v>9048</v>
      </c>
    </row>
    <row r="8366" spans="1:15" x14ac:dyDescent="0.3">
      <c r="A8366" s="1" t="s">
        <v>75</v>
      </c>
      <c r="B8366" s="1" t="s">
        <v>5777</v>
      </c>
      <c r="C8366" s="1">
        <v>1</v>
      </c>
      <c r="D8366" s="1" t="s">
        <v>5796</v>
      </c>
      <c r="E8366" s="1">
        <v>3</v>
      </c>
      <c r="F8366" s="1" t="s">
        <v>9047</v>
      </c>
      <c r="G8366" s="1" t="s">
        <v>5810</v>
      </c>
      <c r="H8366" s="1" t="s">
        <v>9029</v>
      </c>
      <c r="I8366" s="1" t="b">
        <v>0</v>
      </c>
      <c r="J8366" s="1">
        <v>2</v>
      </c>
      <c r="K8366" s="1">
        <v>0</v>
      </c>
      <c r="L8366" s="1">
        <v>0</v>
      </c>
      <c r="M8366" s="1">
        <v>268</v>
      </c>
      <c r="N8366" s="1">
        <v>8.8536504790221304</v>
      </c>
      <c r="O8366" s="1" t="s">
        <v>9030</v>
      </c>
    </row>
    <row r="8367" spans="1:15" x14ac:dyDescent="0.3">
      <c r="A8367" s="1" t="s">
        <v>75</v>
      </c>
      <c r="B8367" s="1" t="s">
        <v>5777</v>
      </c>
      <c r="C8367" s="1">
        <v>1</v>
      </c>
      <c r="D8367" s="1" t="s">
        <v>5796</v>
      </c>
      <c r="E8367" s="1">
        <v>3</v>
      </c>
      <c r="F8367" s="1" t="s">
        <v>9047</v>
      </c>
      <c r="G8367" s="1" t="s">
        <v>5834</v>
      </c>
      <c r="H8367" s="1" t="s">
        <v>9029</v>
      </c>
      <c r="I8367" s="1" t="b">
        <v>0</v>
      </c>
      <c r="J8367" s="1">
        <v>21</v>
      </c>
      <c r="K8367" s="1">
        <v>0</v>
      </c>
      <c r="L8367" s="1">
        <v>0</v>
      </c>
      <c r="M8367" s="1">
        <v>124</v>
      </c>
      <c r="N8367" s="1">
        <v>4.0964651470102398</v>
      </c>
      <c r="O8367" s="1" t="s">
        <v>9038</v>
      </c>
    </row>
    <row r="8368" spans="1:15" x14ac:dyDescent="0.3">
      <c r="A8368" s="1" t="s">
        <v>75</v>
      </c>
      <c r="B8368" s="1" t="s">
        <v>5777</v>
      </c>
      <c r="C8368" s="1">
        <v>1</v>
      </c>
      <c r="D8368" s="1" t="s">
        <v>5796</v>
      </c>
      <c r="E8368" s="1">
        <v>3</v>
      </c>
      <c r="F8368" s="1" t="s">
        <v>9047</v>
      </c>
      <c r="G8368" s="1" t="s">
        <v>5851</v>
      </c>
      <c r="H8368" s="1" t="s">
        <v>9042</v>
      </c>
      <c r="I8368" s="1" t="b">
        <v>0</v>
      </c>
      <c r="J8368" s="1">
        <v>3</v>
      </c>
      <c r="K8368" s="1">
        <v>3</v>
      </c>
      <c r="L8368" s="1">
        <v>15</v>
      </c>
      <c r="M8368" s="1">
        <v>99</v>
      </c>
      <c r="N8368" s="1">
        <v>3.27056491575817</v>
      </c>
      <c r="O8368" s="1" t="s">
        <v>9043</v>
      </c>
    </row>
    <row r="8369" spans="1:15" x14ac:dyDescent="0.3">
      <c r="A8369" s="1" t="s">
        <v>75</v>
      </c>
      <c r="B8369" s="1" t="s">
        <v>5777</v>
      </c>
      <c r="C8369" s="1">
        <v>1</v>
      </c>
      <c r="D8369" s="1" t="s">
        <v>5796</v>
      </c>
      <c r="E8369" s="1">
        <v>3</v>
      </c>
      <c r="F8369" s="1" t="s">
        <v>9047</v>
      </c>
      <c r="G8369" s="1" t="s">
        <v>5834</v>
      </c>
      <c r="H8369" s="1" t="s">
        <v>9029</v>
      </c>
      <c r="I8369" s="1" t="b">
        <v>0</v>
      </c>
      <c r="J8369" s="1">
        <v>6</v>
      </c>
      <c r="K8369" s="1">
        <v>0</v>
      </c>
      <c r="L8369" s="1">
        <v>0</v>
      </c>
      <c r="M8369" s="1">
        <v>89</v>
      </c>
      <c r="N8369" s="1">
        <v>2.9402048232573499</v>
      </c>
      <c r="O8369" s="1" t="s">
        <v>9034</v>
      </c>
    </row>
    <row r="8370" spans="1:15" x14ac:dyDescent="0.3">
      <c r="A8370" s="1" t="s">
        <v>75</v>
      </c>
      <c r="B8370" s="1" t="s">
        <v>5777</v>
      </c>
      <c r="C8370" s="1">
        <v>1</v>
      </c>
      <c r="D8370" s="1" t="s">
        <v>5796</v>
      </c>
      <c r="E8370" s="1">
        <v>3</v>
      </c>
      <c r="F8370" s="1" t="s">
        <v>9047</v>
      </c>
      <c r="G8370" s="1" t="s">
        <v>5801</v>
      </c>
      <c r="H8370" s="1" t="s">
        <v>9029</v>
      </c>
      <c r="I8370" s="1" t="b">
        <v>0</v>
      </c>
      <c r="J8370" s="1">
        <v>1</v>
      </c>
      <c r="K8370" s="1">
        <v>0</v>
      </c>
      <c r="L8370" s="1">
        <v>7</v>
      </c>
      <c r="M8370" s="1">
        <v>63</v>
      </c>
      <c r="N8370" s="1">
        <v>2.0812685827552002</v>
      </c>
      <c r="O8370" s="1" t="s">
        <v>9049</v>
      </c>
    </row>
    <row r="8371" spans="1:15" x14ac:dyDescent="0.3">
      <c r="A8371" s="1" t="s">
        <v>75</v>
      </c>
      <c r="B8371" s="1" t="s">
        <v>5777</v>
      </c>
      <c r="C8371" s="1">
        <v>1</v>
      </c>
      <c r="D8371" s="1" t="s">
        <v>5796</v>
      </c>
      <c r="E8371" s="1">
        <v>3</v>
      </c>
      <c r="F8371" s="1" t="s">
        <v>9047</v>
      </c>
      <c r="G8371" s="1" t="s">
        <v>5834</v>
      </c>
      <c r="H8371" s="1" t="s">
        <v>9029</v>
      </c>
      <c r="I8371" s="1" t="b">
        <v>0</v>
      </c>
      <c r="J8371" s="1">
        <v>21</v>
      </c>
      <c r="K8371" s="1">
        <v>0</v>
      </c>
      <c r="L8371" s="1">
        <v>0</v>
      </c>
      <c r="M8371" s="1">
        <v>59</v>
      </c>
      <c r="N8371" s="1">
        <v>1.94912454575487</v>
      </c>
      <c r="O8371" s="1" t="s">
        <v>9039</v>
      </c>
    </row>
    <row r="8372" spans="1:15" x14ac:dyDescent="0.3">
      <c r="A8372" s="1" t="s">
        <v>75</v>
      </c>
      <c r="B8372" s="1" t="s">
        <v>5777</v>
      </c>
      <c r="C8372" s="1">
        <v>1</v>
      </c>
      <c r="D8372" s="1" t="s">
        <v>5796</v>
      </c>
      <c r="E8372" s="1">
        <v>3</v>
      </c>
      <c r="F8372" s="1" t="s">
        <v>9047</v>
      </c>
      <c r="G8372" s="1" t="s">
        <v>5834</v>
      </c>
      <c r="H8372" s="1" t="s">
        <v>9029</v>
      </c>
      <c r="I8372" s="1" t="b">
        <v>0</v>
      </c>
      <c r="J8372" s="1">
        <v>7</v>
      </c>
      <c r="K8372" s="1">
        <v>0</v>
      </c>
      <c r="L8372" s="1">
        <v>0</v>
      </c>
      <c r="M8372" s="1">
        <v>56</v>
      </c>
      <c r="N8372" s="1">
        <v>1.85001651800462</v>
      </c>
      <c r="O8372" s="1" t="s">
        <v>9050</v>
      </c>
    </row>
    <row r="8373" spans="1:15" x14ac:dyDescent="0.3">
      <c r="A8373" s="1" t="s">
        <v>75</v>
      </c>
      <c r="B8373" s="1" t="s">
        <v>5777</v>
      </c>
      <c r="C8373" s="1">
        <v>1</v>
      </c>
      <c r="D8373" s="1" t="s">
        <v>5796</v>
      </c>
      <c r="E8373" s="1">
        <v>3</v>
      </c>
      <c r="F8373" s="1" t="s">
        <v>9047</v>
      </c>
      <c r="G8373" s="1" t="s">
        <v>5803</v>
      </c>
      <c r="H8373" s="1" t="s">
        <v>9051</v>
      </c>
      <c r="I8373" s="1" t="b">
        <v>0</v>
      </c>
      <c r="J8373" s="1">
        <v>0</v>
      </c>
      <c r="K8373" s="1">
        <v>1</v>
      </c>
      <c r="L8373" s="1">
        <v>0</v>
      </c>
      <c r="M8373" s="1">
        <v>37</v>
      </c>
      <c r="N8373" s="1">
        <v>1.2223323422530501</v>
      </c>
      <c r="O8373" s="1" t="s">
        <v>9052</v>
      </c>
    </row>
    <row r="8374" spans="1:15" x14ac:dyDescent="0.3">
      <c r="A8374" s="1" t="s">
        <v>75</v>
      </c>
      <c r="B8374" s="1" t="s">
        <v>5777</v>
      </c>
      <c r="C8374" s="1">
        <v>1</v>
      </c>
      <c r="D8374" s="1" t="s">
        <v>5796</v>
      </c>
      <c r="E8374" s="1">
        <v>3</v>
      </c>
      <c r="F8374" s="1" t="s">
        <v>9047</v>
      </c>
      <c r="G8374" s="1" t="s">
        <v>5816</v>
      </c>
      <c r="H8374" s="1" t="s">
        <v>9029</v>
      </c>
      <c r="I8374" s="1" t="b">
        <v>0</v>
      </c>
      <c r="J8374" s="1">
        <v>3</v>
      </c>
      <c r="K8374" s="1">
        <v>0</v>
      </c>
      <c r="L8374" s="1">
        <v>0</v>
      </c>
      <c r="M8374" s="1">
        <v>34</v>
      </c>
      <c r="N8374" s="1">
        <v>1.1232243145028</v>
      </c>
      <c r="O8374" s="1" t="s">
        <v>9053</v>
      </c>
    </row>
    <row r="8375" spans="1:15" x14ac:dyDescent="0.3">
      <c r="A8375" s="1" t="s">
        <v>75</v>
      </c>
      <c r="B8375" s="1" t="s">
        <v>5777</v>
      </c>
      <c r="C8375" s="1">
        <v>1</v>
      </c>
      <c r="D8375" s="1" t="s">
        <v>5796</v>
      </c>
      <c r="E8375" s="1">
        <v>4</v>
      </c>
      <c r="F8375" s="1" t="s">
        <v>9054</v>
      </c>
      <c r="G8375" s="1" t="s">
        <v>5834</v>
      </c>
      <c r="H8375" s="1" t="s">
        <v>9029</v>
      </c>
      <c r="I8375" s="1" t="b">
        <v>0</v>
      </c>
      <c r="J8375" s="1">
        <v>21</v>
      </c>
      <c r="K8375" s="1">
        <v>0</v>
      </c>
      <c r="L8375" s="1">
        <v>0</v>
      </c>
      <c r="M8375" s="1">
        <v>1872</v>
      </c>
      <c r="N8375" s="1">
        <v>41.701938070839802</v>
      </c>
      <c r="O8375" s="1" t="s">
        <v>9032</v>
      </c>
    </row>
    <row r="8376" spans="1:15" x14ac:dyDescent="0.3">
      <c r="A8376" s="1" t="s">
        <v>75</v>
      </c>
      <c r="B8376" s="1" t="s">
        <v>5777</v>
      </c>
      <c r="C8376" s="1">
        <v>1</v>
      </c>
      <c r="D8376" s="1" t="s">
        <v>5796</v>
      </c>
      <c r="E8376" s="1">
        <v>4</v>
      </c>
      <c r="F8376" s="1" t="s">
        <v>9054</v>
      </c>
      <c r="G8376" s="1" t="s">
        <v>5845</v>
      </c>
      <c r="H8376" s="1" t="s">
        <v>9055</v>
      </c>
      <c r="I8376" s="1" t="b">
        <v>0</v>
      </c>
      <c r="J8376" s="1">
        <v>0</v>
      </c>
      <c r="K8376" s="1">
        <v>4</v>
      </c>
      <c r="L8376" s="1">
        <v>0</v>
      </c>
      <c r="M8376" s="1">
        <v>1229</v>
      </c>
      <c r="N8376" s="1">
        <v>27.378035197148499</v>
      </c>
      <c r="O8376" s="1" t="s">
        <v>9056</v>
      </c>
    </row>
    <row r="8377" spans="1:15" x14ac:dyDescent="0.3">
      <c r="A8377" s="1" t="s">
        <v>75</v>
      </c>
      <c r="B8377" s="1" t="s">
        <v>5777</v>
      </c>
      <c r="C8377" s="1">
        <v>1</v>
      </c>
      <c r="D8377" s="1" t="s">
        <v>5796</v>
      </c>
      <c r="E8377" s="1">
        <v>4</v>
      </c>
      <c r="F8377" s="1" t="s">
        <v>9054</v>
      </c>
      <c r="G8377" s="1" t="s">
        <v>5814</v>
      </c>
      <c r="H8377" s="1" t="s">
        <v>9029</v>
      </c>
      <c r="I8377" s="1" t="b">
        <v>1</v>
      </c>
      <c r="J8377" s="1">
        <v>0</v>
      </c>
      <c r="K8377" s="1">
        <v>0</v>
      </c>
      <c r="L8377" s="1">
        <v>0</v>
      </c>
      <c r="M8377" s="1">
        <v>567</v>
      </c>
      <c r="N8377" s="1">
        <v>12.6308754733793</v>
      </c>
      <c r="O8377" s="1" t="s">
        <v>9031</v>
      </c>
    </row>
    <row r="8378" spans="1:15" x14ac:dyDescent="0.3">
      <c r="A8378" s="1" t="s">
        <v>75</v>
      </c>
      <c r="B8378" s="1" t="s">
        <v>5777</v>
      </c>
      <c r="C8378" s="1">
        <v>1</v>
      </c>
      <c r="D8378" s="1" t="s">
        <v>5796</v>
      </c>
      <c r="E8378" s="1">
        <v>4</v>
      </c>
      <c r="F8378" s="1" t="s">
        <v>9054</v>
      </c>
      <c r="G8378" s="1" t="s">
        <v>5834</v>
      </c>
      <c r="H8378" s="1" t="s">
        <v>9029</v>
      </c>
      <c r="I8378" s="1" t="b">
        <v>0</v>
      </c>
      <c r="J8378" s="1">
        <v>8</v>
      </c>
      <c r="K8378" s="1">
        <v>0</v>
      </c>
      <c r="L8378" s="1">
        <v>0</v>
      </c>
      <c r="M8378" s="1">
        <v>234</v>
      </c>
      <c r="N8378" s="1">
        <v>5.2127422588549699</v>
      </c>
      <c r="O8378" s="1" t="s">
        <v>9057</v>
      </c>
    </row>
    <row r="8379" spans="1:15" x14ac:dyDescent="0.3">
      <c r="A8379" s="1" t="s">
        <v>75</v>
      </c>
      <c r="B8379" s="1" t="s">
        <v>5777</v>
      </c>
      <c r="C8379" s="1">
        <v>1</v>
      </c>
      <c r="D8379" s="1" t="s">
        <v>5796</v>
      </c>
      <c r="E8379" s="1">
        <v>4</v>
      </c>
      <c r="F8379" s="1" t="s">
        <v>9054</v>
      </c>
      <c r="G8379" s="1" t="s">
        <v>5834</v>
      </c>
      <c r="H8379" s="1" t="s">
        <v>9029</v>
      </c>
      <c r="I8379" s="1" t="b">
        <v>0</v>
      </c>
      <c r="J8379" s="1">
        <v>21</v>
      </c>
      <c r="K8379" s="1">
        <v>0</v>
      </c>
      <c r="L8379" s="1">
        <v>1</v>
      </c>
      <c r="M8379" s="1">
        <v>45</v>
      </c>
      <c r="N8379" s="1">
        <v>1.0024504343951799</v>
      </c>
      <c r="O8379" s="1" t="s">
        <v>9032</v>
      </c>
    </row>
    <row r="8380" spans="1:15" x14ac:dyDescent="0.3">
      <c r="A8380" s="1" t="s">
        <v>75</v>
      </c>
      <c r="B8380" s="1" t="s">
        <v>5777</v>
      </c>
      <c r="C8380" s="1">
        <v>1</v>
      </c>
      <c r="D8380" s="1" t="s">
        <v>5796</v>
      </c>
      <c r="E8380" s="1">
        <v>5</v>
      </c>
      <c r="F8380" s="1" t="s">
        <v>9058</v>
      </c>
      <c r="G8380" s="1" t="s">
        <v>5834</v>
      </c>
      <c r="H8380" s="1" t="s">
        <v>9029</v>
      </c>
      <c r="I8380" s="1" t="b">
        <v>0</v>
      </c>
      <c r="J8380" s="1">
        <v>8</v>
      </c>
      <c r="K8380" s="1">
        <v>0</v>
      </c>
      <c r="L8380" s="1">
        <v>0</v>
      </c>
      <c r="M8380" s="1">
        <v>3153</v>
      </c>
      <c r="N8380" s="1">
        <v>62.423282518313201</v>
      </c>
      <c r="O8380" s="1" t="s">
        <v>9057</v>
      </c>
    </row>
    <row r="8381" spans="1:15" x14ac:dyDescent="0.3">
      <c r="A8381" s="1" t="s">
        <v>75</v>
      </c>
      <c r="B8381" s="1" t="s">
        <v>5777</v>
      </c>
      <c r="C8381" s="1">
        <v>1</v>
      </c>
      <c r="D8381" s="1" t="s">
        <v>5796</v>
      </c>
      <c r="E8381" s="1">
        <v>5</v>
      </c>
      <c r="F8381" s="1" t="s">
        <v>9058</v>
      </c>
      <c r="G8381" s="1" t="s">
        <v>5814</v>
      </c>
      <c r="H8381" s="1" t="s">
        <v>9029</v>
      </c>
      <c r="I8381" s="1" t="b">
        <v>1</v>
      </c>
      <c r="J8381" s="1">
        <v>0</v>
      </c>
      <c r="K8381" s="1">
        <v>0</v>
      </c>
      <c r="L8381" s="1">
        <v>0</v>
      </c>
      <c r="M8381" s="1">
        <v>612</v>
      </c>
      <c r="N8381" s="1">
        <v>12.116412591566</v>
      </c>
      <c r="O8381" s="1" t="s">
        <v>9031</v>
      </c>
    </row>
    <row r="8382" spans="1:15" x14ac:dyDescent="0.3">
      <c r="A8382" s="1" t="s">
        <v>75</v>
      </c>
      <c r="B8382" s="1" t="s">
        <v>5777</v>
      </c>
      <c r="C8382" s="1">
        <v>1</v>
      </c>
      <c r="D8382" s="1" t="s">
        <v>5796</v>
      </c>
      <c r="E8382" s="1">
        <v>5</v>
      </c>
      <c r="F8382" s="1" t="s">
        <v>9058</v>
      </c>
      <c r="G8382" s="1" t="s">
        <v>5834</v>
      </c>
      <c r="H8382" s="1" t="s">
        <v>9029</v>
      </c>
      <c r="I8382" s="1" t="b">
        <v>0</v>
      </c>
      <c r="J8382" s="1">
        <v>21</v>
      </c>
      <c r="K8382" s="1">
        <v>0</v>
      </c>
      <c r="L8382" s="1">
        <v>0</v>
      </c>
      <c r="M8382" s="1">
        <v>343</v>
      </c>
      <c r="N8382" s="1">
        <v>6.7907345080182102</v>
      </c>
      <c r="O8382" s="1" t="s">
        <v>9032</v>
      </c>
    </row>
    <row r="8383" spans="1:15" x14ac:dyDescent="0.3">
      <c r="A8383" s="1" t="s">
        <v>75</v>
      </c>
      <c r="B8383" s="1" t="s">
        <v>5777</v>
      </c>
      <c r="C8383" s="1">
        <v>1</v>
      </c>
      <c r="D8383" s="1" t="s">
        <v>5796</v>
      </c>
      <c r="E8383" s="1">
        <v>5</v>
      </c>
      <c r="F8383" s="1" t="s">
        <v>9058</v>
      </c>
      <c r="G8383" s="1" t="s">
        <v>5845</v>
      </c>
      <c r="H8383" s="1" t="s">
        <v>9055</v>
      </c>
      <c r="I8383" s="1" t="b">
        <v>0</v>
      </c>
      <c r="J8383" s="1">
        <v>0</v>
      </c>
      <c r="K8383" s="1">
        <v>4</v>
      </c>
      <c r="L8383" s="1">
        <v>0</v>
      </c>
      <c r="M8383" s="1">
        <v>139</v>
      </c>
      <c r="N8383" s="1">
        <v>2.7519303108295299</v>
      </c>
      <c r="O8383" s="1" t="s">
        <v>9056</v>
      </c>
    </row>
    <row r="8384" spans="1:15" x14ac:dyDescent="0.3">
      <c r="A8384" s="1" t="s">
        <v>75</v>
      </c>
      <c r="B8384" s="1" t="s">
        <v>5777</v>
      </c>
      <c r="C8384" s="1">
        <v>1</v>
      </c>
      <c r="D8384" s="1" t="s">
        <v>5796</v>
      </c>
      <c r="E8384" s="1">
        <v>5</v>
      </c>
      <c r="F8384" s="1" t="s">
        <v>9058</v>
      </c>
      <c r="G8384" s="1" t="s">
        <v>5834</v>
      </c>
      <c r="H8384" s="1" t="s">
        <v>9029</v>
      </c>
      <c r="I8384" s="1" t="b">
        <v>0</v>
      </c>
      <c r="J8384" s="1">
        <v>8</v>
      </c>
      <c r="K8384" s="1">
        <v>0</v>
      </c>
      <c r="L8384" s="1">
        <v>1</v>
      </c>
      <c r="M8384" s="1">
        <v>123</v>
      </c>
      <c r="N8384" s="1">
        <v>2.4351613541872901</v>
      </c>
      <c r="O8384" s="1" t="s">
        <v>9057</v>
      </c>
    </row>
    <row r="8385" spans="1:15" x14ac:dyDescent="0.3">
      <c r="A8385" s="1" t="s">
        <v>75</v>
      </c>
      <c r="B8385" s="1" t="s">
        <v>5777</v>
      </c>
      <c r="C8385" s="1">
        <v>1</v>
      </c>
      <c r="D8385" s="1" t="s">
        <v>5796</v>
      </c>
      <c r="E8385" s="1">
        <v>5</v>
      </c>
      <c r="F8385" s="1" t="s">
        <v>9058</v>
      </c>
      <c r="G8385" s="1" t="s">
        <v>5810</v>
      </c>
      <c r="H8385" s="1" t="s">
        <v>9029</v>
      </c>
      <c r="I8385" s="1" t="b">
        <v>0</v>
      </c>
      <c r="J8385" s="1">
        <v>2</v>
      </c>
      <c r="K8385" s="1">
        <v>0</v>
      </c>
      <c r="L8385" s="1">
        <v>0</v>
      </c>
      <c r="M8385" s="1">
        <v>74</v>
      </c>
      <c r="N8385" s="1">
        <v>1.4650564244704001</v>
      </c>
      <c r="O8385" s="1" t="s">
        <v>9030</v>
      </c>
    </row>
    <row r="8386" spans="1:15" x14ac:dyDescent="0.3">
      <c r="A8386" s="1" t="s">
        <v>75</v>
      </c>
      <c r="B8386" s="1" t="s">
        <v>5777</v>
      </c>
      <c r="C8386" s="1">
        <v>1</v>
      </c>
      <c r="D8386" s="1" t="s">
        <v>5796</v>
      </c>
      <c r="E8386" s="1">
        <v>6</v>
      </c>
      <c r="F8386" s="1" t="s">
        <v>9059</v>
      </c>
      <c r="G8386" s="1" t="s">
        <v>5834</v>
      </c>
      <c r="H8386" s="1" t="s">
        <v>9029</v>
      </c>
      <c r="I8386" s="1" t="b">
        <v>0</v>
      </c>
      <c r="J8386" s="1">
        <v>11</v>
      </c>
      <c r="K8386" s="1">
        <v>0</v>
      </c>
      <c r="L8386" s="1">
        <v>0</v>
      </c>
      <c r="M8386" s="1">
        <v>2322</v>
      </c>
      <c r="N8386" s="1">
        <v>35.139225181598</v>
      </c>
      <c r="O8386" s="1" t="s">
        <v>9060</v>
      </c>
    </row>
    <row r="8387" spans="1:15" x14ac:dyDescent="0.3">
      <c r="A8387" s="1" t="s">
        <v>75</v>
      </c>
      <c r="B8387" s="1" t="s">
        <v>5777</v>
      </c>
      <c r="C8387" s="1">
        <v>1</v>
      </c>
      <c r="D8387" s="1" t="s">
        <v>5796</v>
      </c>
      <c r="E8387" s="1">
        <v>6</v>
      </c>
      <c r="F8387" s="1" t="s">
        <v>9059</v>
      </c>
      <c r="G8387" s="1" t="s">
        <v>5810</v>
      </c>
      <c r="H8387" s="1" t="s">
        <v>9029</v>
      </c>
      <c r="I8387" s="1" t="b">
        <v>0</v>
      </c>
      <c r="J8387" s="1">
        <v>2</v>
      </c>
      <c r="K8387" s="1">
        <v>0</v>
      </c>
      <c r="L8387" s="1">
        <v>0</v>
      </c>
      <c r="M8387" s="1">
        <v>2226</v>
      </c>
      <c r="N8387" s="1">
        <v>33.686440677966097</v>
      </c>
      <c r="O8387" s="1" t="s">
        <v>9030</v>
      </c>
    </row>
    <row r="8388" spans="1:15" x14ac:dyDescent="0.3">
      <c r="A8388" s="1" t="s">
        <v>75</v>
      </c>
      <c r="B8388" s="1" t="s">
        <v>5777</v>
      </c>
      <c r="C8388" s="1">
        <v>1</v>
      </c>
      <c r="D8388" s="1" t="s">
        <v>5796</v>
      </c>
      <c r="E8388" s="1">
        <v>6</v>
      </c>
      <c r="F8388" s="1" t="s">
        <v>9059</v>
      </c>
      <c r="G8388" s="1" t="s">
        <v>5814</v>
      </c>
      <c r="H8388" s="1" t="s">
        <v>9029</v>
      </c>
      <c r="I8388" s="1" t="b">
        <v>1</v>
      </c>
      <c r="J8388" s="1">
        <v>0</v>
      </c>
      <c r="K8388" s="1">
        <v>0</v>
      </c>
      <c r="L8388" s="1">
        <v>0</v>
      </c>
      <c r="M8388" s="1">
        <v>836</v>
      </c>
      <c r="N8388" s="1">
        <v>12.651331719128301</v>
      </c>
      <c r="O8388" s="1" t="s">
        <v>9031</v>
      </c>
    </row>
    <row r="8389" spans="1:15" x14ac:dyDescent="0.3">
      <c r="A8389" s="1" t="s">
        <v>75</v>
      </c>
      <c r="B8389" s="1" t="s">
        <v>5777</v>
      </c>
      <c r="C8389" s="1">
        <v>1</v>
      </c>
      <c r="D8389" s="1" t="s">
        <v>5796</v>
      </c>
      <c r="E8389" s="1">
        <v>6</v>
      </c>
      <c r="F8389" s="1" t="s">
        <v>9059</v>
      </c>
      <c r="G8389" s="1" t="s">
        <v>5806</v>
      </c>
      <c r="H8389" s="1" t="s">
        <v>9029</v>
      </c>
      <c r="I8389" s="1" t="b">
        <v>0</v>
      </c>
      <c r="J8389" s="1">
        <v>0</v>
      </c>
      <c r="K8389" s="1">
        <v>5</v>
      </c>
      <c r="L8389" s="1">
        <v>6</v>
      </c>
      <c r="M8389" s="1">
        <v>74</v>
      </c>
      <c r="N8389" s="1">
        <v>1.11985472154963</v>
      </c>
      <c r="O8389" s="1" t="s">
        <v>9044</v>
      </c>
    </row>
    <row r="8390" spans="1:15" x14ac:dyDescent="0.3">
      <c r="A8390" s="1" t="s">
        <v>75</v>
      </c>
      <c r="B8390" s="1" t="s">
        <v>5777</v>
      </c>
      <c r="C8390" s="1">
        <v>1</v>
      </c>
      <c r="D8390" s="1" t="s">
        <v>5796</v>
      </c>
      <c r="E8390" s="1">
        <v>6</v>
      </c>
      <c r="F8390" s="1" t="s">
        <v>9059</v>
      </c>
      <c r="G8390" s="1" t="s">
        <v>5810</v>
      </c>
      <c r="H8390" s="1" t="s">
        <v>9029</v>
      </c>
      <c r="I8390" s="1" t="b">
        <v>0</v>
      </c>
      <c r="J8390" s="1">
        <v>2</v>
      </c>
      <c r="K8390" s="1">
        <v>0</v>
      </c>
      <c r="L8390" s="1">
        <v>1</v>
      </c>
      <c r="M8390" s="1">
        <v>71</v>
      </c>
      <c r="N8390" s="1">
        <v>1.0744552058111301</v>
      </c>
      <c r="O8390" s="1" t="s">
        <v>9030</v>
      </c>
    </row>
    <row r="8391" spans="1:15" x14ac:dyDescent="0.3">
      <c r="A8391" s="1" t="s">
        <v>75</v>
      </c>
      <c r="B8391" s="1" t="s">
        <v>5777</v>
      </c>
      <c r="C8391" s="1">
        <v>1</v>
      </c>
      <c r="D8391" s="1" t="s">
        <v>5796</v>
      </c>
      <c r="E8391" s="1">
        <v>6</v>
      </c>
      <c r="F8391" s="1" t="s">
        <v>9059</v>
      </c>
      <c r="G8391" s="1" t="s">
        <v>5834</v>
      </c>
      <c r="H8391" s="1" t="s">
        <v>9029</v>
      </c>
      <c r="I8391" s="1" t="b">
        <v>0</v>
      </c>
      <c r="J8391" s="1">
        <v>9</v>
      </c>
      <c r="K8391" s="1">
        <v>0</v>
      </c>
      <c r="L8391" s="1">
        <v>0</v>
      </c>
      <c r="M8391" s="1">
        <v>71</v>
      </c>
      <c r="N8391" s="1">
        <v>1.0744552058111301</v>
      </c>
      <c r="O8391" s="1" t="s">
        <v>9061</v>
      </c>
    </row>
    <row r="8392" spans="1:15" x14ac:dyDescent="0.3">
      <c r="A8392" s="1" t="s">
        <v>75</v>
      </c>
      <c r="B8392" s="1" t="s">
        <v>5777</v>
      </c>
      <c r="C8392" s="1">
        <v>1</v>
      </c>
      <c r="D8392" s="1" t="s">
        <v>5796</v>
      </c>
      <c r="E8392" s="1">
        <v>7</v>
      </c>
      <c r="F8392" s="1" t="s">
        <v>9062</v>
      </c>
      <c r="G8392" s="1" t="s">
        <v>5810</v>
      </c>
      <c r="H8392" s="1" t="s">
        <v>9029</v>
      </c>
      <c r="I8392" s="1" t="b">
        <v>0</v>
      </c>
      <c r="J8392" s="1">
        <v>2</v>
      </c>
      <c r="K8392" s="1">
        <v>0</v>
      </c>
      <c r="L8392" s="1">
        <v>0</v>
      </c>
      <c r="M8392" s="1">
        <v>1755</v>
      </c>
      <c r="N8392" s="1">
        <v>22.833723653395701</v>
      </c>
      <c r="O8392" s="1" t="s">
        <v>9030</v>
      </c>
    </row>
    <row r="8393" spans="1:15" x14ac:dyDescent="0.3">
      <c r="A8393" s="1" t="s">
        <v>75</v>
      </c>
      <c r="B8393" s="1" t="s">
        <v>5777</v>
      </c>
      <c r="C8393" s="1">
        <v>1</v>
      </c>
      <c r="D8393" s="1" t="s">
        <v>5796</v>
      </c>
      <c r="E8393" s="1">
        <v>7</v>
      </c>
      <c r="F8393" s="1" t="s">
        <v>9062</v>
      </c>
      <c r="G8393" s="1" t="s">
        <v>5834</v>
      </c>
      <c r="H8393" s="1" t="s">
        <v>9029</v>
      </c>
      <c r="I8393" s="1" t="b">
        <v>0</v>
      </c>
      <c r="J8393" s="1">
        <v>9</v>
      </c>
      <c r="K8393" s="1">
        <v>0</v>
      </c>
      <c r="L8393" s="1">
        <v>0</v>
      </c>
      <c r="M8393" s="1">
        <v>530</v>
      </c>
      <c r="N8393" s="1">
        <v>6.8956544366380399</v>
      </c>
      <c r="O8393" s="1" t="s">
        <v>9061</v>
      </c>
    </row>
    <row r="8394" spans="1:15" x14ac:dyDescent="0.3">
      <c r="A8394" s="1" t="s">
        <v>75</v>
      </c>
      <c r="B8394" s="1" t="s">
        <v>5777</v>
      </c>
      <c r="C8394" s="1">
        <v>1</v>
      </c>
      <c r="D8394" s="1" t="s">
        <v>5796</v>
      </c>
      <c r="E8394" s="1">
        <v>7</v>
      </c>
      <c r="F8394" s="1" t="s">
        <v>9062</v>
      </c>
      <c r="G8394" s="1" t="s">
        <v>5814</v>
      </c>
      <c r="H8394" s="1" t="s">
        <v>9029</v>
      </c>
      <c r="I8394" s="1" t="b">
        <v>1</v>
      </c>
      <c r="J8394" s="1">
        <v>0</v>
      </c>
      <c r="K8394" s="1">
        <v>0</v>
      </c>
      <c r="L8394" s="1">
        <v>0</v>
      </c>
      <c r="M8394" s="1">
        <v>523</v>
      </c>
      <c r="N8394" s="1">
        <v>6.8045797553994198</v>
      </c>
      <c r="O8394" s="1" t="s">
        <v>9031</v>
      </c>
    </row>
    <row r="8395" spans="1:15" x14ac:dyDescent="0.3">
      <c r="A8395" s="1" t="s">
        <v>75</v>
      </c>
      <c r="B8395" s="1" t="s">
        <v>5777</v>
      </c>
      <c r="C8395" s="1">
        <v>1</v>
      </c>
      <c r="D8395" s="1" t="s">
        <v>5796</v>
      </c>
      <c r="E8395" s="1">
        <v>7</v>
      </c>
      <c r="F8395" s="1" t="s">
        <v>9062</v>
      </c>
      <c r="G8395" s="1" t="s">
        <v>5806</v>
      </c>
      <c r="H8395" s="1" t="s">
        <v>9029</v>
      </c>
      <c r="I8395" s="1" t="b">
        <v>0</v>
      </c>
      <c r="J8395" s="1">
        <v>0</v>
      </c>
      <c r="K8395" s="1">
        <v>5</v>
      </c>
      <c r="L8395" s="1">
        <v>6</v>
      </c>
      <c r="M8395" s="1">
        <v>464</v>
      </c>
      <c r="N8395" s="1">
        <v>6.0369502992453796</v>
      </c>
      <c r="O8395" s="1" t="s">
        <v>9044</v>
      </c>
    </row>
    <row r="8396" spans="1:15" x14ac:dyDescent="0.3">
      <c r="A8396" s="1" t="s">
        <v>75</v>
      </c>
      <c r="B8396" s="1" t="s">
        <v>5777</v>
      </c>
      <c r="C8396" s="1">
        <v>1</v>
      </c>
      <c r="D8396" s="1" t="s">
        <v>5796</v>
      </c>
      <c r="E8396" s="1">
        <v>7</v>
      </c>
      <c r="F8396" s="1" t="s">
        <v>9062</v>
      </c>
      <c r="G8396" s="1" t="s">
        <v>5834</v>
      </c>
      <c r="H8396" s="1" t="s">
        <v>9029</v>
      </c>
      <c r="I8396" s="1" t="b">
        <v>0</v>
      </c>
      <c r="J8396" s="1">
        <v>21</v>
      </c>
      <c r="K8396" s="1">
        <v>0</v>
      </c>
      <c r="L8396" s="1">
        <v>0</v>
      </c>
      <c r="M8396" s="1">
        <v>423</v>
      </c>
      <c r="N8396" s="1">
        <v>5.5035128805620497</v>
      </c>
      <c r="O8396" s="1" t="s">
        <v>9038</v>
      </c>
    </row>
    <row r="8397" spans="1:15" x14ac:dyDescent="0.3">
      <c r="A8397" s="1" t="s">
        <v>75</v>
      </c>
      <c r="B8397" s="1" t="s">
        <v>5777</v>
      </c>
      <c r="C8397" s="1">
        <v>1</v>
      </c>
      <c r="D8397" s="1" t="s">
        <v>5796</v>
      </c>
      <c r="E8397" s="1">
        <v>7</v>
      </c>
      <c r="F8397" s="1" t="s">
        <v>9062</v>
      </c>
      <c r="G8397" s="1" t="s">
        <v>5834</v>
      </c>
      <c r="H8397" s="1" t="s">
        <v>9029</v>
      </c>
      <c r="I8397" s="1" t="b">
        <v>0</v>
      </c>
      <c r="J8397" s="1">
        <v>11</v>
      </c>
      <c r="K8397" s="1">
        <v>0</v>
      </c>
      <c r="L8397" s="1">
        <v>0</v>
      </c>
      <c r="M8397" s="1">
        <v>420</v>
      </c>
      <c r="N8397" s="1">
        <v>5.4644808743169397</v>
      </c>
      <c r="O8397" s="1" t="s">
        <v>9060</v>
      </c>
    </row>
    <row r="8398" spans="1:15" x14ac:dyDescent="0.3">
      <c r="A8398" s="1" t="s">
        <v>75</v>
      </c>
      <c r="B8398" s="1" t="s">
        <v>5777</v>
      </c>
      <c r="C8398" s="1">
        <v>1</v>
      </c>
      <c r="D8398" s="1" t="s">
        <v>5796</v>
      </c>
      <c r="E8398" s="1">
        <v>7</v>
      </c>
      <c r="F8398" s="1" t="s">
        <v>9062</v>
      </c>
      <c r="G8398" s="1" t="s">
        <v>5803</v>
      </c>
      <c r="H8398" s="1" t="s">
        <v>9051</v>
      </c>
      <c r="I8398" s="1" t="b">
        <v>0</v>
      </c>
      <c r="J8398" s="1">
        <v>0</v>
      </c>
      <c r="K8398" s="1">
        <v>1</v>
      </c>
      <c r="L8398" s="1">
        <v>0</v>
      </c>
      <c r="M8398" s="1">
        <v>352</v>
      </c>
      <c r="N8398" s="1">
        <v>4.5797553994275297</v>
      </c>
      <c r="O8398" s="1" t="s">
        <v>9052</v>
      </c>
    </row>
    <row r="8399" spans="1:15" x14ac:dyDescent="0.3">
      <c r="A8399" s="1" t="s">
        <v>75</v>
      </c>
      <c r="B8399" s="1" t="s">
        <v>5777</v>
      </c>
      <c r="C8399" s="1">
        <v>1</v>
      </c>
      <c r="D8399" s="1" t="s">
        <v>5796</v>
      </c>
      <c r="E8399" s="1">
        <v>7</v>
      </c>
      <c r="F8399" s="1" t="s">
        <v>9062</v>
      </c>
      <c r="G8399" s="1" t="s">
        <v>5816</v>
      </c>
      <c r="H8399" s="1" t="s">
        <v>9029</v>
      </c>
      <c r="I8399" s="1" t="b">
        <v>0</v>
      </c>
      <c r="J8399" s="1">
        <v>3</v>
      </c>
      <c r="K8399" s="1">
        <v>0</v>
      </c>
      <c r="L8399" s="1">
        <v>0</v>
      </c>
      <c r="M8399" s="1">
        <v>345</v>
      </c>
      <c r="N8399" s="1">
        <v>4.4886807181889097</v>
      </c>
      <c r="O8399" s="1" t="s">
        <v>9053</v>
      </c>
    </row>
    <row r="8400" spans="1:15" x14ac:dyDescent="0.3">
      <c r="A8400" s="1" t="s">
        <v>75</v>
      </c>
      <c r="B8400" s="1" t="s">
        <v>5777</v>
      </c>
      <c r="C8400" s="1">
        <v>1</v>
      </c>
      <c r="D8400" s="1" t="s">
        <v>5796</v>
      </c>
      <c r="E8400" s="1">
        <v>7</v>
      </c>
      <c r="F8400" s="1" t="s">
        <v>9062</v>
      </c>
      <c r="G8400" s="1" t="s">
        <v>5834</v>
      </c>
      <c r="H8400" s="1" t="s">
        <v>9029</v>
      </c>
      <c r="I8400" s="1" t="b">
        <v>0</v>
      </c>
      <c r="J8400" s="1">
        <v>21</v>
      </c>
      <c r="K8400" s="1">
        <v>0</v>
      </c>
      <c r="L8400" s="1">
        <v>0</v>
      </c>
      <c r="M8400" s="1">
        <v>293</v>
      </c>
      <c r="N8400" s="1">
        <v>3.8121259432734802</v>
      </c>
      <c r="O8400" s="1" t="s">
        <v>9063</v>
      </c>
    </row>
    <row r="8401" spans="1:15" x14ac:dyDescent="0.3">
      <c r="A8401" s="1" t="s">
        <v>75</v>
      </c>
      <c r="B8401" s="1" t="s">
        <v>5777</v>
      </c>
      <c r="C8401" s="1">
        <v>1</v>
      </c>
      <c r="D8401" s="1" t="s">
        <v>5796</v>
      </c>
      <c r="E8401" s="1">
        <v>7</v>
      </c>
      <c r="F8401" s="1" t="s">
        <v>9062</v>
      </c>
      <c r="G8401" s="1" t="s">
        <v>5803</v>
      </c>
      <c r="H8401" s="1" t="s">
        <v>9051</v>
      </c>
      <c r="I8401" s="1" t="b">
        <v>0</v>
      </c>
      <c r="J8401" s="1">
        <v>0</v>
      </c>
      <c r="K8401" s="1">
        <v>1</v>
      </c>
      <c r="L8401" s="1">
        <v>0</v>
      </c>
      <c r="M8401" s="1">
        <v>280</v>
      </c>
      <c r="N8401" s="1">
        <v>3.6429872495446198</v>
      </c>
      <c r="O8401" s="1" t="s">
        <v>9064</v>
      </c>
    </row>
    <row r="8402" spans="1:15" x14ac:dyDescent="0.3">
      <c r="A8402" s="1" t="s">
        <v>75</v>
      </c>
      <c r="B8402" s="1" t="s">
        <v>5777</v>
      </c>
      <c r="C8402" s="1">
        <v>1</v>
      </c>
      <c r="D8402" s="1" t="s">
        <v>5796</v>
      </c>
      <c r="E8402" s="1">
        <v>7</v>
      </c>
      <c r="F8402" s="1" t="s">
        <v>9062</v>
      </c>
      <c r="G8402" s="1" t="s">
        <v>5845</v>
      </c>
      <c r="H8402" s="1" t="s">
        <v>9042</v>
      </c>
      <c r="I8402" s="1" t="b">
        <v>0</v>
      </c>
      <c r="J8402" s="1">
        <v>0</v>
      </c>
      <c r="K8402" s="1">
        <v>4</v>
      </c>
      <c r="L8402" s="1">
        <v>10</v>
      </c>
      <c r="M8402" s="1">
        <v>164</v>
      </c>
      <c r="N8402" s="1">
        <v>2.1337496747332798</v>
      </c>
      <c r="O8402" s="1" t="s">
        <v>9065</v>
      </c>
    </row>
    <row r="8403" spans="1:15" x14ac:dyDescent="0.3">
      <c r="A8403" s="1" t="s">
        <v>75</v>
      </c>
      <c r="B8403" s="1" t="s">
        <v>5777</v>
      </c>
      <c r="C8403" s="1">
        <v>1</v>
      </c>
      <c r="D8403" s="1" t="s">
        <v>5796</v>
      </c>
      <c r="E8403" s="1">
        <v>7</v>
      </c>
      <c r="F8403" s="1" t="s">
        <v>9062</v>
      </c>
      <c r="G8403" s="1" t="s">
        <v>5876</v>
      </c>
      <c r="H8403" s="1" t="s">
        <v>9029</v>
      </c>
      <c r="I8403" s="1" t="b">
        <v>0</v>
      </c>
      <c r="J8403" s="1">
        <v>4</v>
      </c>
      <c r="K8403" s="1">
        <v>0</v>
      </c>
      <c r="L8403" s="1">
        <v>0</v>
      </c>
      <c r="M8403" s="1">
        <v>159</v>
      </c>
      <c r="N8403" s="1">
        <v>2.0686963309914099</v>
      </c>
      <c r="O8403" s="1" t="s">
        <v>9035</v>
      </c>
    </row>
    <row r="8404" spans="1:15" x14ac:dyDescent="0.3">
      <c r="A8404" s="1" t="s">
        <v>75</v>
      </c>
      <c r="B8404" s="1" t="s">
        <v>5777</v>
      </c>
      <c r="C8404" s="1">
        <v>1</v>
      </c>
      <c r="D8404" s="1" t="s">
        <v>5796</v>
      </c>
      <c r="E8404" s="1">
        <v>7</v>
      </c>
      <c r="F8404" s="1" t="s">
        <v>9062</v>
      </c>
      <c r="G8404" s="1" t="s">
        <v>5803</v>
      </c>
      <c r="H8404" s="1" t="s">
        <v>9066</v>
      </c>
      <c r="I8404" s="1" t="b">
        <v>0</v>
      </c>
      <c r="J8404" s="1">
        <v>0</v>
      </c>
      <c r="K8404" s="1">
        <v>1</v>
      </c>
      <c r="L8404" s="1">
        <v>0</v>
      </c>
      <c r="M8404" s="1">
        <v>143</v>
      </c>
      <c r="N8404" s="1">
        <v>1.8605256310174301</v>
      </c>
      <c r="O8404" s="1" t="s">
        <v>9067</v>
      </c>
    </row>
    <row r="8405" spans="1:15" x14ac:dyDescent="0.3">
      <c r="A8405" s="1" t="s">
        <v>75</v>
      </c>
      <c r="B8405" s="1" t="s">
        <v>5777</v>
      </c>
      <c r="C8405" s="1">
        <v>1</v>
      </c>
      <c r="D8405" s="1" t="s">
        <v>5796</v>
      </c>
      <c r="E8405" s="1">
        <v>7</v>
      </c>
      <c r="F8405" s="1" t="s">
        <v>9062</v>
      </c>
      <c r="G8405" s="1" t="s">
        <v>5803</v>
      </c>
      <c r="H8405" s="1" t="s">
        <v>9029</v>
      </c>
      <c r="I8405" s="1" t="b">
        <v>0</v>
      </c>
      <c r="J8405" s="1">
        <v>0</v>
      </c>
      <c r="K8405" s="1">
        <v>1</v>
      </c>
      <c r="L8405" s="1">
        <v>10</v>
      </c>
      <c r="M8405" s="1">
        <v>138</v>
      </c>
      <c r="N8405" s="1">
        <v>1.79547228727556</v>
      </c>
      <c r="O8405" s="1" t="s">
        <v>9068</v>
      </c>
    </row>
    <row r="8406" spans="1:15" x14ac:dyDescent="0.3">
      <c r="A8406" s="1" t="s">
        <v>75</v>
      </c>
      <c r="B8406" s="1" t="s">
        <v>5777</v>
      </c>
      <c r="C8406" s="1">
        <v>1</v>
      </c>
      <c r="D8406" s="1" t="s">
        <v>5796</v>
      </c>
      <c r="E8406" s="1">
        <v>7</v>
      </c>
      <c r="F8406" s="1" t="s">
        <v>9062</v>
      </c>
      <c r="G8406" s="1" t="s">
        <v>5840</v>
      </c>
      <c r="H8406" s="1" t="s">
        <v>9029</v>
      </c>
      <c r="I8406" s="1" t="b">
        <v>0</v>
      </c>
      <c r="J8406" s="1">
        <v>5</v>
      </c>
      <c r="K8406" s="1">
        <v>0</v>
      </c>
      <c r="L8406" s="1">
        <v>0</v>
      </c>
      <c r="M8406" s="1">
        <v>103</v>
      </c>
      <c r="N8406" s="1">
        <v>1.3400988810824801</v>
      </c>
      <c r="O8406" s="1" t="s">
        <v>9069</v>
      </c>
    </row>
    <row r="8407" spans="1:15" x14ac:dyDescent="0.3">
      <c r="A8407" s="1" t="s">
        <v>75</v>
      </c>
      <c r="B8407" s="1" t="s">
        <v>5777</v>
      </c>
      <c r="C8407" s="1">
        <v>1</v>
      </c>
      <c r="D8407" s="1" t="s">
        <v>5796</v>
      </c>
      <c r="E8407" s="1">
        <v>7</v>
      </c>
      <c r="F8407" s="1" t="s">
        <v>9062</v>
      </c>
      <c r="G8407" s="1" t="s">
        <v>5834</v>
      </c>
      <c r="H8407" s="1" t="s">
        <v>9029</v>
      </c>
      <c r="I8407" s="1" t="b">
        <v>0</v>
      </c>
      <c r="J8407" s="1">
        <v>21</v>
      </c>
      <c r="K8407" s="1">
        <v>0</v>
      </c>
      <c r="L8407" s="1">
        <v>0</v>
      </c>
      <c r="M8407" s="1">
        <v>96</v>
      </c>
      <c r="N8407" s="1">
        <v>1.24902419984387</v>
      </c>
      <c r="O8407" s="1" t="s">
        <v>9039</v>
      </c>
    </row>
    <row r="8408" spans="1:15" x14ac:dyDescent="0.3">
      <c r="A8408" s="1" t="s">
        <v>75</v>
      </c>
      <c r="B8408" s="1" t="s">
        <v>5777</v>
      </c>
      <c r="C8408" s="1">
        <v>1</v>
      </c>
      <c r="D8408" s="1" t="s">
        <v>5796</v>
      </c>
      <c r="E8408" s="1">
        <v>7</v>
      </c>
      <c r="F8408" s="1" t="s">
        <v>9062</v>
      </c>
      <c r="G8408" s="1" t="s">
        <v>5834</v>
      </c>
      <c r="H8408" s="1" t="s">
        <v>9029</v>
      </c>
      <c r="I8408" s="1" t="b">
        <v>0</v>
      </c>
      <c r="J8408" s="1">
        <v>12</v>
      </c>
      <c r="K8408" s="1">
        <v>0</v>
      </c>
      <c r="L8408" s="1">
        <v>0</v>
      </c>
      <c r="M8408" s="1">
        <v>83</v>
      </c>
      <c r="N8408" s="1">
        <v>1.0798855061150101</v>
      </c>
      <c r="O8408" s="1" t="s">
        <v>9070</v>
      </c>
    </row>
    <row r="8409" spans="1:15" x14ac:dyDescent="0.3">
      <c r="A8409" s="1" t="s">
        <v>75</v>
      </c>
      <c r="B8409" s="1" t="s">
        <v>5777</v>
      </c>
      <c r="C8409" s="1">
        <v>1</v>
      </c>
      <c r="D8409" s="1" t="s">
        <v>5796</v>
      </c>
      <c r="E8409" s="1">
        <v>8</v>
      </c>
      <c r="F8409" s="1" t="s">
        <v>9071</v>
      </c>
      <c r="G8409" s="1" t="s">
        <v>5814</v>
      </c>
      <c r="H8409" s="1" t="s">
        <v>9029</v>
      </c>
      <c r="I8409" s="1" t="b">
        <v>1</v>
      </c>
      <c r="J8409" s="1">
        <v>0</v>
      </c>
      <c r="K8409" s="1">
        <v>0</v>
      </c>
      <c r="L8409" s="1">
        <v>0</v>
      </c>
      <c r="M8409" s="1">
        <v>1715</v>
      </c>
      <c r="N8409" s="1">
        <v>30.8675305975522</v>
      </c>
      <c r="O8409" s="1" t="s">
        <v>9031</v>
      </c>
    </row>
    <row r="8410" spans="1:15" x14ac:dyDescent="0.3">
      <c r="A8410" s="1" t="s">
        <v>75</v>
      </c>
      <c r="B8410" s="1" t="s">
        <v>5777</v>
      </c>
      <c r="C8410" s="1">
        <v>1</v>
      </c>
      <c r="D8410" s="1" t="s">
        <v>5796</v>
      </c>
      <c r="E8410" s="1">
        <v>8</v>
      </c>
      <c r="F8410" s="1" t="s">
        <v>9071</v>
      </c>
      <c r="G8410" s="1" t="s">
        <v>5810</v>
      </c>
      <c r="H8410" s="1" t="s">
        <v>9029</v>
      </c>
      <c r="I8410" s="1" t="b">
        <v>0</v>
      </c>
      <c r="J8410" s="1">
        <v>2</v>
      </c>
      <c r="K8410" s="1">
        <v>0</v>
      </c>
      <c r="L8410" s="1">
        <v>0</v>
      </c>
      <c r="M8410" s="1">
        <v>921</v>
      </c>
      <c r="N8410" s="1">
        <v>16.576673866090701</v>
      </c>
      <c r="O8410" s="1" t="s">
        <v>9030</v>
      </c>
    </row>
    <row r="8411" spans="1:15" x14ac:dyDescent="0.3">
      <c r="A8411" s="1" t="s">
        <v>75</v>
      </c>
      <c r="B8411" s="1" t="s">
        <v>5777</v>
      </c>
      <c r="C8411" s="1">
        <v>1</v>
      </c>
      <c r="D8411" s="1" t="s">
        <v>5796</v>
      </c>
      <c r="E8411" s="1">
        <v>8</v>
      </c>
      <c r="F8411" s="1" t="s">
        <v>9071</v>
      </c>
      <c r="G8411" s="1" t="s">
        <v>5834</v>
      </c>
      <c r="H8411" s="1" t="s">
        <v>9029</v>
      </c>
      <c r="I8411" s="1" t="b">
        <v>0</v>
      </c>
      <c r="J8411" s="1">
        <v>11</v>
      </c>
      <c r="K8411" s="1">
        <v>0</v>
      </c>
      <c r="L8411" s="1">
        <v>0</v>
      </c>
      <c r="M8411" s="1">
        <v>748</v>
      </c>
      <c r="N8411" s="1">
        <v>13.462922966162701</v>
      </c>
      <c r="O8411" s="1" t="s">
        <v>9072</v>
      </c>
    </row>
    <row r="8412" spans="1:15" x14ac:dyDescent="0.3">
      <c r="A8412" s="1" t="s">
        <v>75</v>
      </c>
      <c r="B8412" s="1" t="s">
        <v>5777</v>
      </c>
      <c r="C8412" s="1">
        <v>1</v>
      </c>
      <c r="D8412" s="1" t="s">
        <v>5796</v>
      </c>
      <c r="E8412" s="1">
        <v>8</v>
      </c>
      <c r="F8412" s="1" t="s">
        <v>9071</v>
      </c>
      <c r="G8412" s="1" t="s">
        <v>5803</v>
      </c>
      <c r="H8412" s="1" t="s">
        <v>9051</v>
      </c>
      <c r="I8412" s="1" t="b">
        <v>0</v>
      </c>
      <c r="J8412" s="1">
        <v>0</v>
      </c>
      <c r="K8412" s="1">
        <v>1</v>
      </c>
      <c r="L8412" s="1">
        <v>0</v>
      </c>
      <c r="M8412" s="1">
        <v>555</v>
      </c>
      <c r="N8412" s="1">
        <v>9.9892008639308791</v>
      </c>
      <c r="O8412" s="1" t="s">
        <v>9052</v>
      </c>
    </row>
    <row r="8413" spans="1:15" x14ac:dyDescent="0.3">
      <c r="A8413" s="1" t="s">
        <v>75</v>
      </c>
      <c r="B8413" s="1" t="s">
        <v>5777</v>
      </c>
      <c r="C8413" s="1">
        <v>1</v>
      </c>
      <c r="D8413" s="1" t="s">
        <v>5796</v>
      </c>
      <c r="E8413" s="1">
        <v>8</v>
      </c>
      <c r="F8413" s="1" t="s">
        <v>9071</v>
      </c>
      <c r="G8413" s="1" t="s">
        <v>5834</v>
      </c>
      <c r="H8413" s="1" t="s">
        <v>9029</v>
      </c>
      <c r="I8413" s="1" t="b">
        <v>0</v>
      </c>
      <c r="J8413" s="1">
        <v>21</v>
      </c>
      <c r="K8413" s="1">
        <v>0</v>
      </c>
      <c r="L8413" s="1">
        <v>0</v>
      </c>
      <c r="M8413" s="1">
        <v>183</v>
      </c>
      <c r="N8413" s="1">
        <v>3.29373650107991</v>
      </c>
      <c r="O8413" s="1" t="s">
        <v>9038</v>
      </c>
    </row>
    <row r="8414" spans="1:15" x14ac:dyDescent="0.3">
      <c r="A8414" s="1" t="s">
        <v>75</v>
      </c>
      <c r="B8414" s="1" t="s">
        <v>5777</v>
      </c>
      <c r="C8414" s="1">
        <v>1</v>
      </c>
      <c r="D8414" s="1" t="s">
        <v>5796</v>
      </c>
      <c r="E8414" s="1">
        <v>8</v>
      </c>
      <c r="F8414" s="1" t="s">
        <v>9071</v>
      </c>
      <c r="G8414" s="1" t="s">
        <v>5816</v>
      </c>
      <c r="H8414" s="1" t="s">
        <v>9029</v>
      </c>
      <c r="I8414" s="1" t="b">
        <v>0</v>
      </c>
      <c r="J8414" s="1">
        <v>3</v>
      </c>
      <c r="K8414" s="1">
        <v>0</v>
      </c>
      <c r="L8414" s="1">
        <v>3</v>
      </c>
      <c r="M8414" s="1">
        <v>158</v>
      </c>
      <c r="N8414" s="1">
        <v>2.8437724982001402</v>
      </c>
      <c r="O8414" s="1" t="s">
        <v>9073</v>
      </c>
    </row>
    <row r="8415" spans="1:15" x14ac:dyDescent="0.3">
      <c r="A8415" s="1" t="s">
        <v>75</v>
      </c>
      <c r="B8415" s="1" t="s">
        <v>5777</v>
      </c>
      <c r="C8415" s="1">
        <v>1</v>
      </c>
      <c r="D8415" s="1" t="s">
        <v>5796</v>
      </c>
      <c r="E8415" s="1">
        <v>8</v>
      </c>
      <c r="F8415" s="1" t="s">
        <v>9071</v>
      </c>
      <c r="G8415" s="1" t="s">
        <v>5834</v>
      </c>
      <c r="H8415" s="1" t="s">
        <v>9029</v>
      </c>
      <c r="I8415" s="1" t="b">
        <v>0</v>
      </c>
      <c r="J8415" s="1">
        <v>6</v>
      </c>
      <c r="K8415" s="1">
        <v>0</v>
      </c>
      <c r="L8415" s="1">
        <v>0</v>
      </c>
      <c r="M8415" s="1">
        <v>120</v>
      </c>
      <c r="N8415" s="1">
        <v>2.15982721382289</v>
      </c>
      <c r="O8415" s="1" t="s">
        <v>9034</v>
      </c>
    </row>
    <row r="8416" spans="1:15" x14ac:dyDescent="0.3">
      <c r="A8416" s="1" t="s">
        <v>75</v>
      </c>
      <c r="B8416" s="1" t="s">
        <v>5777</v>
      </c>
      <c r="C8416" s="1">
        <v>1</v>
      </c>
      <c r="D8416" s="1" t="s">
        <v>5796</v>
      </c>
      <c r="E8416" s="1">
        <v>8</v>
      </c>
      <c r="F8416" s="1" t="s">
        <v>9071</v>
      </c>
      <c r="G8416" s="1" t="s">
        <v>5803</v>
      </c>
      <c r="H8416" s="1" t="s">
        <v>9051</v>
      </c>
      <c r="I8416" s="1" t="b">
        <v>0</v>
      </c>
      <c r="J8416" s="1">
        <v>0</v>
      </c>
      <c r="K8416" s="1">
        <v>1</v>
      </c>
      <c r="L8416" s="1">
        <v>0</v>
      </c>
      <c r="M8416" s="1">
        <v>119</v>
      </c>
      <c r="N8416" s="1">
        <v>2.1418286537076998</v>
      </c>
      <c r="O8416" s="1" t="s">
        <v>9064</v>
      </c>
    </row>
    <row r="8417" spans="1:15" x14ac:dyDescent="0.3">
      <c r="A8417" s="1" t="s">
        <v>75</v>
      </c>
      <c r="B8417" s="1" t="s">
        <v>5777</v>
      </c>
      <c r="C8417" s="1">
        <v>1</v>
      </c>
      <c r="D8417" s="1" t="s">
        <v>5796</v>
      </c>
      <c r="E8417" s="1">
        <v>8</v>
      </c>
      <c r="F8417" s="1" t="s">
        <v>9071</v>
      </c>
      <c r="G8417" s="1" t="s">
        <v>5834</v>
      </c>
      <c r="H8417" s="1" t="s">
        <v>9029</v>
      </c>
      <c r="I8417" s="1" t="b">
        <v>0</v>
      </c>
      <c r="J8417" s="1">
        <v>21</v>
      </c>
      <c r="K8417" s="1">
        <v>0</v>
      </c>
      <c r="L8417" s="1">
        <v>0</v>
      </c>
      <c r="M8417" s="1">
        <v>67</v>
      </c>
      <c r="N8417" s="1">
        <v>1.2059035277177801</v>
      </c>
      <c r="O8417" s="1" t="s">
        <v>9063</v>
      </c>
    </row>
    <row r="8418" spans="1:15" x14ac:dyDescent="0.3">
      <c r="A8418" s="1" t="s">
        <v>75</v>
      </c>
      <c r="B8418" s="1" t="s">
        <v>5777</v>
      </c>
      <c r="C8418" s="1">
        <v>1</v>
      </c>
      <c r="D8418" s="1" t="s">
        <v>5796</v>
      </c>
      <c r="E8418" s="1">
        <v>9</v>
      </c>
      <c r="F8418" s="1" t="s">
        <v>9074</v>
      </c>
      <c r="G8418" s="1" t="s">
        <v>5810</v>
      </c>
      <c r="H8418" s="1" t="s">
        <v>9029</v>
      </c>
      <c r="I8418" s="1" t="b">
        <v>0</v>
      </c>
      <c r="J8418" s="1">
        <v>2</v>
      </c>
      <c r="K8418" s="1">
        <v>0</v>
      </c>
      <c r="L8418" s="1">
        <v>0</v>
      </c>
      <c r="M8418" s="1">
        <v>2881</v>
      </c>
      <c r="N8418" s="1">
        <v>37.255916203284599</v>
      </c>
      <c r="O8418" s="1" t="s">
        <v>9030</v>
      </c>
    </row>
    <row r="8419" spans="1:15" x14ac:dyDescent="0.3">
      <c r="A8419" s="1" t="s">
        <v>75</v>
      </c>
      <c r="B8419" s="1" t="s">
        <v>5777</v>
      </c>
      <c r="C8419" s="1">
        <v>1</v>
      </c>
      <c r="D8419" s="1" t="s">
        <v>5796</v>
      </c>
      <c r="E8419" s="1">
        <v>9</v>
      </c>
      <c r="F8419" s="1" t="s">
        <v>9074</v>
      </c>
      <c r="G8419" s="1" t="s">
        <v>5816</v>
      </c>
      <c r="H8419" s="1" t="s">
        <v>9029</v>
      </c>
      <c r="I8419" s="1" t="b">
        <v>0</v>
      </c>
      <c r="J8419" s="1">
        <v>3</v>
      </c>
      <c r="K8419" s="1">
        <v>0</v>
      </c>
      <c r="L8419" s="1">
        <v>3</v>
      </c>
      <c r="M8419" s="1">
        <v>1218</v>
      </c>
      <c r="N8419" s="1">
        <v>15.750678908573599</v>
      </c>
      <c r="O8419" s="1" t="s">
        <v>9073</v>
      </c>
    </row>
    <row r="8420" spans="1:15" x14ac:dyDescent="0.3">
      <c r="A8420" s="1" t="s">
        <v>75</v>
      </c>
      <c r="B8420" s="1" t="s">
        <v>5777</v>
      </c>
      <c r="C8420" s="1">
        <v>1</v>
      </c>
      <c r="D8420" s="1" t="s">
        <v>5796</v>
      </c>
      <c r="E8420" s="1">
        <v>9</v>
      </c>
      <c r="F8420" s="1" t="s">
        <v>9074</v>
      </c>
      <c r="G8420" s="1" t="s">
        <v>5814</v>
      </c>
      <c r="H8420" s="1" t="s">
        <v>9029</v>
      </c>
      <c r="I8420" s="1" t="b">
        <v>1</v>
      </c>
      <c r="J8420" s="1">
        <v>0</v>
      </c>
      <c r="K8420" s="1">
        <v>0</v>
      </c>
      <c r="L8420" s="1">
        <v>0</v>
      </c>
      <c r="M8420" s="1">
        <v>1038</v>
      </c>
      <c r="N8420" s="1">
        <v>13.422992370360699</v>
      </c>
      <c r="O8420" s="1" t="s">
        <v>9031</v>
      </c>
    </row>
    <row r="8421" spans="1:15" x14ac:dyDescent="0.3">
      <c r="A8421" s="1" t="s">
        <v>75</v>
      </c>
      <c r="B8421" s="1" t="s">
        <v>5777</v>
      </c>
      <c r="C8421" s="1">
        <v>1</v>
      </c>
      <c r="D8421" s="1" t="s">
        <v>5796</v>
      </c>
      <c r="E8421" s="1">
        <v>9</v>
      </c>
      <c r="F8421" s="1" t="s">
        <v>9074</v>
      </c>
      <c r="G8421" s="1" t="s">
        <v>5834</v>
      </c>
      <c r="H8421" s="1" t="s">
        <v>9029</v>
      </c>
      <c r="I8421" s="1" t="b">
        <v>0</v>
      </c>
      <c r="J8421" s="1">
        <v>11</v>
      </c>
      <c r="K8421" s="1">
        <v>0</v>
      </c>
      <c r="L8421" s="1">
        <v>0</v>
      </c>
      <c r="M8421" s="1">
        <v>1004</v>
      </c>
      <c r="N8421" s="1">
        <v>12.983318246476101</v>
      </c>
      <c r="O8421" s="1" t="s">
        <v>9072</v>
      </c>
    </row>
    <row r="8422" spans="1:15" x14ac:dyDescent="0.3">
      <c r="A8422" s="1" t="s">
        <v>75</v>
      </c>
      <c r="B8422" s="1" t="s">
        <v>5777</v>
      </c>
      <c r="C8422" s="1">
        <v>1</v>
      </c>
      <c r="D8422" s="1" t="s">
        <v>5796</v>
      </c>
      <c r="E8422" s="1">
        <v>9</v>
      </c>
      <c r="F8422" s="1" t="s">
        <v>9074</v>
      </c>
      <c r="G8422" s="1" t="s">
        <v>5803</v>
      </c>
      <c r="H8422" s="1" t="s">
        <v>9051</v>
      </c>
      <c r="I8422" s="1" t="b">
        <v>0</v>
      </c>
      <c r="J8422" s="1">
        <v>0</v>
      </c>
      <c r="K8422" s="1">
        <v>1</v>
      </c>
      <c r="L8422" s="1">
        <v>0</v>
      </c>
      <c r="M8422" s="1">
        <v>109</v>
      </c>
      <c r="N8422" s="1">
        <v>1.40954351480667</v>
      </c>
      <c r="O8422" s="1" t="s">
        <v>9052</v>
      </c>
    </row>
    <row r="8423" spans="1:15" x14ac:dyDescent="0.3">
      <c r="A8423" s="1" t="s">
        <v>75</v>
      </c>
      <c r="B8423" s="1" t="s">
        <v>5777</v>
      </c>
      <c r="C8423" s="1">
        <v>1</v>
      </c>
      <c r="D8423" s="1" t="s">
        <v>5796</v>
      </c>
      <c r="E8423" s="1">
        <v>9</v>
      </c>
      <c r="F8423" s="1" t="s">
        <v>9074</v>
      </c>
      <c r="G8423" s="1" t="s">
        <v>5876</v>
      </c>
      <c r="H8423" s="1" t="s">
        <v>9029</v>
      </c>
      <c r="I8423" s="1" t="b">
        <v>0</v>
      </c>
      <c r="J8423" s="1">
        <v>4</v>
      </c>
      <c r="K8423" s="1">
        <v>0</v>
      </c>
      <c r="L8423" s="1">
        <v>1</v>
      </c>
      <c r="M8423" s="1">
        <v>101</v>
      </c>
      <c r="N8423" s="1">
        <v>1.3060907797749799</v>
      </c>
      <c r="O8423" s="1" t="s">
        <v>9075</v>
      </c>
    </row>
    <row r="8424" spans="1:15" x14ac:dyDescent="0.3">
      <c r="A8424" s="1" t="s">
        <v>75</v>
      </c>
      <c r="B8424" s="1" t="s">
        <v>5777</v>
      </c>
      <c r="C8424" s="1">
        <v>1</v>
      </c>
      <c r="D8424" s="1" t="s">
        <v>5796</v>
      </c>
      <c r="E8424" s="1">
        <v>9</v>
      </c>
      <c r="F8424" s="1" t="s">
        <v>9074</v>
      </c>
      <c r="G8424" s="1" t="s">
        <v>5834</v>
      </c>
      <c r="H8424" s="1" t="s">
        <v>9029</v>
      </c>
      <c r="I8424" s="1" t="b">
        <v>0</v>
      </c>
      <c r="J8424" s="1">
        <v>21</v>
      </c>
      <c r="K8424" s="1">
        <v>0</v>
      </c>
      <c r="L8424" s="1">
        <v>0</v>
      </c>
      <c r="M8424" s="1">
        <v>100</v>
      </c>
      <c r="N8424" s="1">
        <v>1.29315918789603</v>
      </c>
      <c r="O8424" s="1" t="s">
        <v>9039</v>
      </c>
    </row>
    <row r="8425" spans="1:15" x14ac:dyDescent="0.3">
      <c r="A8425" s="1" t="s">
        <v>75</v>
      </c>
      <c r="B8425" s="1" t="s">
        <v>5777</v>
      </c>
      <c r="C8425" s="1">
        <v>1</v>
      </c>
      <c r="D8425" s="1" t="s">
        <v>5796</v>
      </c>
      <c r="E8425" s="1">
        <v>10</v>
      </c>
      <c r="F8425" s="1" t="s">
        <v>9076</v>
      </c>
      <c r="G8425" s="1" t="s">
        <v>5814</v>
      </c>
      <c r="H8425" s="1" t="s">
        <v>9029</v>
      </c>
      <c r="I8425" s="1" t="b">
        <v>1</v>
      </c>
      <c r="J8425" s="1">
        <v>0</v>
      </c>
      <c r="K8425" s="1">
        <v>0</v>
      </c>
      <c r="L8425" s="1">
        <v>0</v>
      </c>
      <c r="M8425" s="1">
        <v>5305</v>
      </c>
      <c r="N8425" s="1">
        <v>82.851788224269797</v>
      </c>
      <c r="O8425" s="1" t="s">
        <v>9031</v>
      </c>
    </row>
    <row r="8426" spans="1:15" x14ac:dyDescent="0.3">
      <c r="A8426" s="1" t="s">
        <v>75</v>
      </c>
      <c r="B8426" s="1" t="s">
        <v>5777</v>
      </c>
      <c r="C8426" s="1">
        <v>1</v>
      </c>
      <c r="D8426" s="1" t="s">
        <v>5796</v>
      </c>
      <c r="E8426" s="1">
        <v>10</v>
      </c>
      <c r="F8426" s="1" t="s">
        <v>9076</v>
      </c>
      <c r="G8426" s="1" t="s">
        <v>5834</v>
      </c>
      <c r="H8426" s="1" t="s">
        <v>9029</v>
      </c>
      <c r="I8426" s="1" t="b">
        <v>0</v>
      </c>
      <c r="J8426" s="1">
        <v>21</v>
      </c>
      <c r="K8426" s="1">
        <v>0</v>
      </c>
      <c r="L8426" s="1">
        <v>0</v>
      </c>
      <c r="M8426" s="1">
        <v>334</v>
      </c>
      <c r="N8426" s="1">
        <v>5.2163048570982298</v>
      </c>
      <c r="O8426" s="1" t="s">
        <v>9039</v>
      </c>
    </row>
    <row r="8427" spans="1:15" x14ac:dyDescent="0.3">
      <c r="A8427" s="1" t="s">
        <v>75</v>
      </c>
      <c r="B8427" s="1" t="s">
        <v>5777</v>
      </c>
      <c r="C8427" s="1">
        <v>1</v>
      </c>
      <c r="D8427" s="1" t="s">
        <v>5796</v>
      </c>
      <c r="E8427" s="1">
        <v>10</v>
      </c>
      <c r="F8427" s="1" t="s">
        <v>9076</v>
      </c>
      <c r="G8427" s="1" t="s">
        <v>5908</v>
      </c>
      <c r="H8427" s="1" t="s">
        <v>9029</v>
      </c>
      <c r="I8427" s="1" t="b">
        <v>0</v>
      </c>
      <c r="J8427" s="1">
        <v>0</v>
      </c>
      <c r="K8427" s="1">
        <v>0</v>
      </c>
      <c r="L8427" s="1">
        <v>1</v>
      </c>
      <c r="M8427" s="1">
        <v>152</v>
      </c>
      <c r="N8427" s="1">
        <v>2.3738872403560798</v>
      </c>
      <c r="O8427" s="1" t="s">
        <v>9031</v>
      </c>
    </row>
    <row r="8428" spans="1:15" x14ac:dyDescent="0.3">
      <c r="A8428" s="1" t="s">
        <v>75</v>
      </c>
      <c r="B8428" s="1" t="s">
        <v>5777</v>
      </c>
      <c r="C8428" s="1">
        <v>1</v>
      </c>
      <c r="D8428" s="1" t="s">
        <v>5796</v>
      </c>
      <c r="E8428" s="1">
        <v>11</v>
      </c>
      <c r="F8428" s="1" t="s">
        <v>9077</v>
      </c>
      <c r="G8428" s="1" t="s">
        <v>5834</v>
      </c>
      <c r="H8428" s="1" t="s">
        <v>9029</v>
      </c>
      <c r="I8428" s="1" t="b">
        <v>0</v>
      </c>
      <c r="J8428" s="1">
        <v>21</v>
      </c>
      <c r="K8428" s="1">
        <v>0</v>
      </c>
      <c r="L8428" s="1">
        <v>0</v>
      </c>
      <c r="M8428" s="1">
        <v>2628</v>
      </c>
      <c r="N8428" s="1">
        <v>52.091179385530197</v>
      </c>
      <c r="O8428" s="1" t="s">
        <v>9039</v>
      </c>
    </row>
    <row r="8429" spans="1:15" x14ac:dyDescent="0.3">
      <c r="A8429" s="1" t="s">
        <v>75</v>
      </c>
      <c r="B8429" s="1" t="s">
        <v>5777</v>
      </c>
      <c r="C8429" s="1">
        <v>1</v>
      </c>
      <c r="D8429" s="1" t="s">
        <v>5796</v>
      </c>
      <c r="E8429" s="1">
        <v>11</v>
      </c>
      <c r="F8429" s="1" t="s">
        <v>9077</v>
      </c>
      <c r="G8429" s="1" t="s">
        <v>5814</v>
      </c>
      <c r="H8429" s="1" t="s">
        <v>9029</v>
      </c>
      <c r="I8429" s="1" t="b">
        <v>1</v>
      </c>
      <c r="J8429" s="1">
        <v>0</v>
      </c>
      <c r="K8429" s="1">
        <v>0</v>
      </c>
      <c r="L8429" s="1">
        <v>0</v>
      </c>
      <c r="M8429" s="1">
        <v>1374</v>
      </c>
      <c r="N8429" s="1">
        <v>27.234886025767999</v>
      </c>
      <c r="O8429" s="1" t="s">
        <v>9031</v>
      </c>
    </row>
    <row r="8430" spans="1:15" x14ac:dyDescent="0.3">
      <c r="A8430" s="1" t="s">
        <v>75</v>
      </c>
      <c r="B8430" s="1" t="s">
        <v>5777</v>
      </c>
      <c r="C8430" s="1">
        <v>1</v>
      </c>
      <c r="D8430" s="1" t="s">
        <v>5796</v>
      </c>
      <c r="E8430" s="1">
        <v>11</v>
      </c>
      <c r="F8430" s="1" t="s">
        <v>9077</v>
      </c>
      <c r="G8430" s="1" t="s">
        <v>5834</v>
      </c>
      <c r="H8430" s="1" t="s">
        <v>9029</v>
      </c>
      <c r="I8430" s="1" t="b">
        <v>0</v>
      </c>
      <c r="J8430" s="1">
        <v>9</v>
      </c>
      <c r="K8430" s="1">
        <v>0</v>
      </c>
      <c r="L8430" s="1">
        <v>2</v>
      </c>
      <c r="M8430" s="1">
        <v>154</v>
      </c>
      <c r="N8430" s="1">
        <v>3.0525272547076301</v>
      </c>
      <c r="O8430" s="1" t="s">
        <v>9078</v>
      </c>
    </row>
    <row r="8431" spans="1:15" x14ac:dyDescent="0.3">
      <c r="A8431" s="1" t="s">
        <v>75</v>
      </c>
      <c r="B8431" s="1" t="s">
        <v>5777</v>
      </c>
      <c r="C8431" s="1">
        <v>1</v>
      </c>
      <c r="D8431" s="1" t="s">
        <v>5796</v>
      </c>
      <c r="E8431" s="1">
        <v>11</v>
      </c>
      <c r="F8431" s="1" t="s">
        <v>9077</v>
      </c>
      <c r="G8431" s="1" t="s">
        <v>5810</v>
      </c>
      <c r="H8431" s="1" t="s">
        <v>9029</v>
      </c>
      <c r="I8431" s="1" t="b">
        <v>0</v>
      </c>
      <c r="J8431" s="1">
        <v>2</v>
      </c>
      <c r="K8431" s="1">
        <v>0</v>
      </c>
      <c r="L8431" s="1">
        <v>0</v>
      </c>
      <c r="M8431" s="1">
        <v>68</v>
      </c>
      <c r="N8431" s="1">
        <v>1.34786917740337</v>
      </c>
      <c r="O8431" s="1" t="s">
        <v>9030</v>
      </c>
    </row>
    <row r="8432" spans="1:15" x14ac:dyDescent="0.3">
      <c r="A8432" s="1" t="s">
        <v>75</v>
      </c>
      <c r="B8432" s="1" t="s">
        <v>5777</v>
      </c>
      <c r="C8432" s="1">
        <v>1</v>
      </c>
      <c r="D8432" s="1" t="s">
        <v>5796</v>
      </c>
      <c r="E8432" s="1">
        <v>11</v>
      </c>
      <c r="F8432" s="1" t="s">
        <v>9077</v>
      </c>
      <c r="G8432" s="1" t="s">
        <v>5834</v>
      </c>
      <c r="H8432" s="1" t="e">
        <f>----TCTTCCTGTACGAGAG</f>
        <v>#NAME?</v>
      </c>
      <c r="I8432" s="1" t="b">
        <v>0</v>
      </c>
      <c r="J8432" s="1">
        <v>3</v>
      </c>
      <c r="K8432" s="1">
        <v>9</v>
      </c>
      <c r="L8432" s="1">
        <v>15</v>
      </c>
      <c r="M8432" s="1">
        <v>61</v>
      </c>
      <c r="N8432" s="1">
        <v>1.20911793855302</v>
      </c>
      <c r="O8432" s="1" t="s">
        <v>9079</v>
      </c>
    </row>
    <row r="8433" spans="1:15" x14ac:dyDescent="0.3">
      <c r="A8433" s="1" t="s">
        <v>75</v>
      </c>
      <c r="B8433" s="1" t="s">
        <v>5777</v>
      </c>
      <c r="C8433" s="1">
        <v>1</v>
      </c>
      <c r="D8433" s="1" t="s">
        <v>5796</v>
      </c>
      <c r="E8433" s="1">
        <v>11</v>
      </c>
      <c r="F8433" s="1" t="s">
        <v>9077</v>
      </c>
      <c r="G8433" s="1" t="s">
        <v>5834</v>
      </c>
      <c r="H8433" s="1" t="s">
        <v>9029</v>
      </c>
      <c r="I8433" s="1" t="b">
        <v>0</v>
      </c>
      <c r="J8433" s="1">
        <v>21</v>
      </c>
      <c r="K8433" s="1">
        <v>0</v>
      </c>
      <c r="L8433" s="1">
        <v>1</v>
      </c>
      <c r="M8433" s="1">
        <v>58</v>
      </c>
      <c r="N8433" s="1">
        <v>1.1496531219028701</v>
      </c>
      <c r="O8433" s="1" t="s">
        <v>9039</v>
      </c>
    </row>
    <row r="8434" spans="1:15" x14ac:dyDescent="0.3">
      <c r="A8434" s="1" t="s">
        <v>75</v>
      </c>
      <c r="B8434" s="1" t="s">
        <v>5777</v>
      </c>
      <c r="C8434" s="1">
        <v>1</v>
      </c>
      <c r="D8434" s="1" t="s">
        <v>5796</v>
      </c>
      <c r="E8434" s="1">
        <v>11</v>
      </c>
      <c r="F8434" s="1" t="s">
        <v>9077</v>
      </c>
      <c r="G8434" s="1" t="s">
        <v>5908</v>
      </c>
      <c r="H8434" s="1" t="s">
        <v>9029</v>
      </c>
      <c r="I8434" s="1" t="b">
        <v>0</v>
      </c>
      <c r="J8434" s="1">
        <v>0</v>
      </c>
      <c r="K8434" s="1">
        <v>0</v>
      </c>
      <c r="L8434" s="1">
        <v>1</v>
      </c>
      <c r="M8434" s="1">
        <v>52</v>
      </c>
      <c r="N8434" s="1">
        <v>1.03072348860257</v>
      </c>
      <c r="O8434" s="1" t="s">
        <v>9031</v>
      </c>
    </row>
    <row r="8435" spans="1:15" x14ac:dyDescent="0.3">
      <c r="A8435" s="1" t="s">
        <v>75</v>
      </c>
      <c r="B8435" s="1" t="s">
        <v>5777</v>
      </c>
      <c r="C8435" s="1">
        <v>1</v>
      </c>
      <c r="D8435" s="1" t="s">
        <v>5796</v>
      </c>
      <c r="E8435" s="1">
        <v>12</v>
      </c>
      <c r="F8435" s="1" t="s">
        <v>9080</v>
      </c>
      <c r="G8435" s="1" t="s">
        <v>5834</v>
      </c>
      <c r="H8435" s="1" t="s">
        <v>9029</v>
      </c>
      <c r="I8435" s="1" t="b">
        <v>0</v>
      </c>
      <c r="J8435" s="1">
        <v>21</v>
      </c>
      <c r="K8435" s="1">
        <v>0</v>
      </c>
      <c r="L8435" s="1">
        <v>0</v>
      </c>
      <c r="M8435" s="1">
        <v>3469</v>
      </c>
      <c r="N8435" s="1">
        <v>44.332268370606997</v>
      </c>
      <c r="O8435" s="1" t="s">
        <v>9038</v>
      </c>
    </row>
    <row r="8436" spans="1:15" x14ac:dyDescent="0.3">
      <c r="A8436" s="1" t="s">
        <v>75</v>
      </c>
      <c r="B8436" s="1" t="s">
        <v>5777</v>
      </c>
      <c r="C8436" s="1">
        <v>1</v>
      </c>
      <c r="D8436" s="1" t="s">
        <v>5796</v>
      </c>
      <c r="E8436" s="1">
        <v>12</v>
      </c>
      <c r="F8436" s="1" t="s">
        <v>9080</v>
      </c>
      <c r="G8436" s="1" t="s">
        <v>5810</v>
      </c>
      <c r="H8436" s="1" t="s">
        <v>9029</v>
      </c>
      <c r="I8436" s="1" t="b">
        <v>0</v>
      </c>
      <c r="J8436" s="1">
        <v>2</v>
      </c>
      <c r="K8436" s="1">
        <v>0</v>
      </c>
      <c r="L8436" s="1">
        <v>0</v>
      </c>
      <c r="M8436" s="1">
        <v>1553</v>
      </c>
      <c r="N8436" s="1">
        <v>19.846645367412101</v>
      </c>
      <c r="O8436" s="1" t="s">
        <v>9030</v>
      </c>
    </row>
    <row r="8437" spans="1:15" x14ac:dyDescent="0.3">
      <c r="A8437" s="1" t="s">
        <v>75</v>
      </c>
      <c r="B8437" s="1" t="s">
        <v>5777</v>
      </c>
      <c r="C8437" s="1">
        <v>1</v>
      </c>
      <c r="D8437" s="1" t="s">
        <v>5796</v>
      </c>
      <c r="E8437" s="1">
        <v>12</v>
      </c>
      <c r="F8437" s="1" t="s">
        <v>9080</v>
      </c>
      <c r="G8437" s="1" t="s">
        <v>5876</v>
      </c>
      <c r="H8437" s="1" t="s">
        <v>9029</v>
      </c>
      <c r="I8437" s="1" t="b">
        <v>0</v>
      </c>
      <c r="J8437" s="1">
        <v>4</v>
      </c>
      <c r="K8437" s="1">
        <v>0</v>
      </c>
      <c r="L8437" s="1">
        <v>0</v>
      </c>
      <c r="M8437" s="1">
        <v>1080</v>
      </c>
      <c r="N8437" s="1">
        <v>13.8019169329073</v>
      </c>
      <c r="O8437" s="1" t="s">
        <v>9035</v>
      </c>
    </row>
    <row r="8438" spans="1:15" x14ac:dyDescent="0.3">
      <c r="A8438" s="1" t="s">
        <v>75</v>
      </c>
      <c r="B8438" s="1" t="s">
        <v>5777</v>
      </c>
      <c r="C8438" s="1">
        <v>1</v>
      </c>
      <c r="D8438" s="1" t="s">
        <v>5796</v>
      </c>
      <c r="E8438" s="1">
        <v>12</v>
      </c>
      <c r="F8438" s="1" t="s">
        <v>9080</v>
      </c>
      <c r="G8438" s="1" t="s">
        <v>5814</v>
      </c>
      <c r="H8438" s="1" t="s">
        <v>9029</v>
      </c>
      <c r="I8438" s="1" t="b">
        <v>1</v>
      </c>
      <c r="J8438" s="1">
        <v>0</v>
      </c>
      <c r="K8438" s="1">
        <v>0</v>
      </c>
      <c r="L8438" s="1">
        <v>0</v>
      </c>
      <c r="M8438" s="1">
        <v>649</v>
      </c>
      <c r="N8438" s="1">
        <v>8.2939297124600593</v>
      </c>
      <c r="O8438" s="1" t="s">
        <v>9031</v>
      </c>
    </row>
    <row r="8439" spans="1:15" x14ac:dyDescent="0.3">
      <c r="A8439" s="1" t="s">
        <v>75</v>
      </c>
      <c r="B8439" s="1" t="s">
        <v>5777</v>
      </c>
      <c r="C8439" s="1">
        <v>1</v>
      </c>
      <c r="D8439" s="1" t="s">
        <v>5796</v>
      </c>
      <c r="E8439" s="1">
        <v>12</v>
      </c>
      <c r="F8439" s="1" t="s">
        <v>9080</v>
      </c>
      <c r="G8439" s="1" t="s">
        <v>5803</v>
      </c>
      <c r="H8439" s="1" t="s">
        <v>9081</v>
      </c>
      <c r="I8439" s="1" t="b">
        <v>0</v>
      </c>
      <c r="J8439" s="1">
        <v>0</v>
      </c>
      <c r="K8439" s="1">
        <v>1</v>
      </c>
      <c r="L8439" s="1">
        <v>3</v>
      </c>
      <c r="M8439" s="1">
        <v>86</v>
      </c>
      <c r="N8439" s="1">
        <v>1.0990415335463199</v>
      </c>
      <c r="O8439" s="1" t="s">
        <v>9082</v>
      </c>
    </row>
    <row r="8440" spans="1:15" x14ac:dyDescent="0.3">
      <c r="A8440" s="1" t="s">
        <v>75</v>
      </c>
      <c r="B8440" s="1" t="s">
        <v>5777</v>
      </c>
      <c r="C8440" s="1">
        <v>1</v>
      </c>
      <c r="D8440" s="1" t="s">
        <v>5796</v>
      </c>
      <c r="E8440" s="1">
        <v>13</v>
      </c>
      <c r="F8440" s="1" t="s">
        <v>9083</v>
      </c>
      <c r="G8440" s="1" t="s">
        <v>5814</v>
      </c>
      <c r="H8440" s="1" t="s">
        <v>9029</v>
      </c>
      <c r="I8440" s="1" t="b">
        <v>1</v>
      </c>
      <c r="J8440" s="1">
        <v>0</v>
      </c>
      <c r="K8440" s="1">
        <v>0</v>
      </c>
      <c r="L8440" s="1">
        <v>0</v>
      </c>
      <c r="M8440" s="1">
        <v>3183</v>
      </c>
      <c r="N8440" s="1">
        <v>36.381300720082201</v>
      </c>
      <c r="O8440" s="1" t="s">
        <v>9031</v>
      </c>
    </row>
    <row r="8441" spans="1:15" x14ac:dyDescent="0.3">
      <c r="A8441" s="1" t="s">
        <v>75</v>
      </c>
      <c r="B8441" s="1" t="s">
        <v>5777</v>
      </c>
      <c r="C8441" s="1">
        <v>1</v>
      </c>
      <c r="D8441" s="1" t="s">
        <v>5796</v>
      </c>
      <c r="E8441" s="1">
        <v>13</v>
      </c>
      <c r="F8441" s="1" t="s">
        <v>9083</v>
      </c>
      <c r="G8441" s="1" t="s">
        <v>5810</v>
      </c>
      <c r="H8441" s="1" t="s">
        <v>9029</v>
      </c>
      <c r="I8441" s="1" t="b">
        <v>0</v>
      </c>
      <c r="J8441" s="1">
        <v>2</v>
      </c>
      <c r="K8441" s="1">
        <v>0</v>
      </c>
      <c r="L8441" s="1">
        <v>0</v>
      </c>
      <c r="M8441" s="1">
        <v>1350</v>
      </c>
      <c r="N8441" s="1">
        <v>15.4303348954166</v>
      </c>
      <c r="O8441" s="1" t="s">
        <v>9030</v>
      </c>
    </row>
    <row r="8442" spans="1:15" x14ac:dyDescent="0.3">
      <c r="A8442" s="1" t="s">
        <v>75</v>
      </c>
      <c r="B8442" s="1" t="s">
        <v>5777</v>
      </c>
      <c r="C8442" s="1">
        <v>1</v>
      </c>
      <c r="D8442" s="1" t="s">
        <v>5796</v>
      </c>
      <c r="E8442" s="1">
        <v>13</v>
      </c>
      <c r="F8442" s="1" t="s">
        <v>9083</v>
      </c>
      <c r="G8442" s="1" t="s">
        <v>5834</v>
      </c>
      <c r="H8442" s="1" t="s">
        <v>9029</v>
      </c>
      <c r="I8442" s="1" t="b">
        <v>0</v>
      </c>
      <c r="J8442" s="1">
        <v>21</v>
      </c>
      <c r="K8442" s="1">
        <v>0</v>
      </c>
      <c r="L8442" s="1">
        <v>0</v>
      </c>
      <c r="M8442" s="1">
        <v>715</v>
      </c>
      <c r="N8442" s="1">
        <v>8.1723625557206496</v>
      </c>
      <c r="O8442" s="1" t="s">
        <v>9038</v>
      </c>
    </row>
    <row r="8443" spans="1:15" x14ac:dyDescent="0.3">
      <c r="A8443" s="1" t="s">
        <v>75</v>
      </c>
      <c r="B8443" s="1" t="s">
        <v>5777</v>
      </c>
      <c r="C8443" s="1">
        <v>1</v>
      </c>
      <c r="D8443" s="1" t="s">
        <v>5796</v>
      </c>
      <c r="E8443" s="1">
        <v>13</v>
      </c>
      <c r="F8443" s="1" t="s">
        <v>9083</v>
      </c>
      <c r="G8443" s="1" t="s">
        <v>5803</v>
      </c>
      <c r="H8443" s="1" t="s">
        <v>9081</v>
      </c>
      <c r="I8443" s="1" t="b">
        <v>0</v>
      </c>
      <c r="J8443" s="1">
        <v>0</v>
      </c>
      <c r="K8443" s="1">
        <v>1</v>
      </c>
      <c r="L8443" s="1">
        <v>3</v>
      </c>
      <c r="M8443" s="1">
        <v>706</v>
      </c>
      <c r="N8443" s="1">
        <v>8.0694936564178708</v>
      </c>
      <c r="O8443" s="1" t="s">
        <v>9082</v>
      </c>
    </row>
    <row r="8444" spans="1:15" x14ac:dyDescent="0.3">
      <c r="A8444" s="1" t="s">
        <v>75</v>
      </c>
      <c r="B8444" s="1" t="s">
        <v>5777</v>
      </c>
      <c r="C8444" s="1">
        <v>1</v>
      </c>
      <c r="D8444" s="1" t="s">
        <v>5796</v>
      </c>
      <c r="E8444" s="1">
        <v>13</v>
      </c>
      <c r="F8444" s="1" t="s">
        <v>9083</v>
      </c>
      <c r="G8444" s="1" t="s">
        <v>5803</v>
      </c>
      <c r="H8444" s="1" t="s">
        <v>9081</v>
      </c>
      <c r="I8444" s="1" t="b">
        <v>0</v>
      </c>
      <c r="J8444" s="1">
        <v>0</v>
      </c>
      <c r="K8444" s="1">
        <v>1</v>
      </c>
      <c r="L8444" s="1">
        <v>2</v>
      </c>
      <c r="M8444" s="1">
        <v>559</v>
      </c>
      <c r="N8444" s="1">
        <v>6.3893016344725098</v>
      </c>
      <c r="O8444" s="1" t="s">
        <v>9084</v>
      </c>
    </row>
    <row r="8445" spans="1:15" x14ac:dyDescent="0.3">
      <c r="A8445" s="1" t="s">
        <v>75</v>
      </c>
      <c r="B8445" s="1" t="s">
        <v>5777</v>
      </c>
      <c r="C8445" s="1">
        <v>1</v>
      </c>
      <c r="D8445" s="1" t="s">
        <v>5796</v>
      </c>
      <c r="E8445" s="1">
        <v>13</v>
      </c>
      <c r="F8445" s="1" t="s">
        <v>9083</v>
      </c>
      <c r="G8445" s="1" t="s">
        <v>5803</v>
      </c>
      <c r="H8445" s="1" t="s">
        <v>9066</v>
      </c>
      <c r="I8445" s="1" t="b">
        <v>0</v>
      </c>
      <c r="J8445" s="1">
        <v>0</v>
      </c>
      <c r="K8445" s="1">
        <v>1</v>
      </c>
      <c r="L8445" s="1">
        <v>0</v>
      </c>
      <c r="M8445" s="1">
        <v>432</v>
      </c>
      <c r="N8445" s="1">
        <v>4.9377071665333103</v>
      </c>
      <c r="O8445" s="1" t="s">
        <v>9067</v>
      </c>
    </row>
    <row r="8446" spans="1:15" x14ac:dyDescent="0.3">
      <c r="A8446" s="1" t="s">
        <v>75</v>
      </c>
      <c r="B8446" s="1" t="s">
        <v>5777</v>
      </c>
      <c r="C8446" s="1">
        <v>1</v>
      </c>
      <c r="D8446" s="1" t="s">
        <v>5796</v>
      </c>
      <c r="E8446" s="1">
        <v>13</v>
      </c>
      <c r="F8446" s="1" t="s">
        <v>9083</v>
      </c>
      <c r="G8446" s="1" t="s">
        <v>5876</v>
      </c>
      <c r="H8446" s="1" t="s">
        <v>9029</v>
      </c>
      <c r="I8446" s="1" t="b">
        <v>0</v>
      </c>
      <c r="J8446" s="1">
        <v>4</v>
      </c>
      <c r="K8446" s="1">
        <v>0</v>
      </c>
      <c r="L8446" s="1">
        <v>0</v>
      </c>
      <c r="M8446" s="1">
        <v>209</v>
      </c>
      <c r="N8446" s="1">
        <v>2.3888444393644899</v>
      </c>
      <c r="O8446" s="1" t="s">
        <v>9035</v>
      </c>
    </row>
    <row r="8447" spans="1:15" x14ac:dyDescent="0.3">
      <c r="A8447" s="1" t="s">
        <v>75</v>
      </c>
      <c r="B8447" s="1" t="s">
        <v>5777</v>
      </c>
      <c r="C8447" s="1">
        <v>1</v>
      </c>
      <c r="D8447" s="1" t="s">
        <v>5796</v>
      </c>
      <c r="E8447" s="1">
        <v>13</v>
      </c>
      <c r="F8447" s="1" t="s">
        <v>9083</v>
      </c>
      <c r="G8447" s="1" t="s">
        <v>5908</v>
      </c>
      <c r="H8447" s="1" t="s">
        <v>9029</v>
      </c>
      <c r="I8447" s="1" t="b">
        <v>0</v>
      </c>
      <c r="J8447" s="1">
        <v>0</v>
      </c>
      <c r="K8447" s="1">
        <v>0</v>
      </c>
      <c r="L8447" s="1">
        <v>1</v>
      </c>
      <c r="M8447" s="1">
        <v>120</v>
      </c>
      <c r="N8447" s="1">
        <v>1.3715853240370299</v>
      </c>
      <c r="O8447" s="1" t="s">
        <v>9031</v>
      </c>
    </row>
    <row r="8448" spans="1:15" x14ac:dyDescent="0.3">
      <c r="A8448" s="1" t="s">
        <v>75</v>
      </c>
      <c r="B8448" s="1" t="s">
        <v>5777</v>
      </c>
      <c r="C8448" s="1">
        <v>1</v>
      </c>
      <c r="D8448" s="1" t="s">
        <v>5796</v>
      </c>
      <c r="E8448" s="1">
        <v>13</v>
      </c>
      <c r="F8448" s="1" t="s">
        <v>9083</v>
      </c>
      <c r="G8448" s="1" t="s">
        <v>5834</v>
      </c>
      <c r="H8448" s="1" t="s">
        <v>9029</v>
      </c>
      <c r="I8448" s="1" t="b">
        <v>0</v>
      </c>
      <c r="J8448" s="1">
        <v>21</v>
      </c>
      <c r="K8448" s="1">
        <v>0</v>
      </c>
      <c r="L8448" s="1">
        <v>0</v>
      </c>
      <c r="M8448" s="1">
        <v>112</v>
      </c>
      <c r="N8448" s="1">
        <v>1.2801463024345601</v>
      </c>
      <c r="O8448" s="1" t="s">
        <v>9039</v>
      </c>
    </row>
    <row r="8449" spans="1:15" x14ac:dyDescent="0.3">
      <c r="A8449" s="1" t="s">
        <v>75</v>
      </c>
      <c r="B8449" s="1" t="s">
        <v>5777</v>
      </c>
      <c r="C8449" s="1">
        <v>1</v>
      </c>
      <c r="D8449" s="1" t="s">
        <v>5796</v>
      </c>
      <c r="E8449" s="1">
        <v>14</v>
      </c>
      <c r="F8449" s="1" t="s">
        <v>9085</v>
      </c>
      <c r="G8449" s="1" t="s">
        <v>5814</v>
      </c>
      <c r="H8449" s="1" t="s">
        <v>9029</v>
      </c>
      <c r="I8449" s="1" t="b">
        <v>1</v>
      </c>
      <c r="J8449" s="1">
        <v>0</v>
      </c>
      <c r="K8449" s="1">
        <v>0</v>
      </c>
      <c r="L8449" s="1">
        <v>0</v>
      </c>
      <c r="M8449" s="1">
        <v>1246</v>
      </c>
      <c r="N8449" s="1">
        <v>20.6154864328259</v>
      </c>
      <c r="O8449" s="1" t="s">
        <v>9031</v>
      </c>
    </row>
    <row r="8450" spans="1:15" x14ac:dyDescent="0.3">
      <c r="A8450" s="1" t="s">
        <v>75</v>
      </c>
      <c r="B8450" s="1" t="s">
        <v>5777</v>
      </c>
      <c r="C8450" s="1">
        <v>1</v>
      </c>
      <c r="D8450" s="1" t="s">
        <v>5796</v>
      </c>
      <c r="E8450" s="1">
        <v>14</v>
      </c>
      <c r="F8450" s="1" t="s">
        <v>9085</v>
      </c>
      <c r="G8450" s="1" t="s">
        <v>5810</v>
      </c>
      <c r="H8450" s="1" t="s">
        <v>9029</v>
      </c>
      <c r="I8450" s="1" t="b">
        <v>0</v>
      </c>
      <c r="J8450" s="1">
        <v>2</v>
      </c>
      <c r="K8450" s="1">
        <v>0</v>
      </c>
      <c r="L8450" s="1">
        <v>0</v>
      </c>
      <c r="M8450" s="1">
        <v>927</v>
      </c>
      <c r="N8450" s="1">
        <v>15.337524818001301</v>
      </c>
      <c r="O8450" s="1" t="s">
        <v>9030</v>
      </c>
    </row>
    <row r="8451" spans="1:15" x14ac:dyDescent="0.3">
      <c r="A8451" s="1" t="s">
        <v>75</v>
      </c>
      <c r="B8451" s="1" t="s">
        <v>5777</v>
      </c>
      <c r="C8451" s="1">
        <v>1</v>
      </c>
      <c r="D8451" s="1" t="s">
        <v>5796</v>
      </c>
      <c r="E8451" s="1">
        <v>14</v>
      </c>
      <c r="F8451" s="1" t="s">
        <v>9085</v>
      </c>
      <c r="G8451" s="1" t="s">
        <v>5834</v>
      </c>
      <c r="H8451" s="1" t="s">
        <v>9029</v>
      </c>
      <c r="I8451" s="1" t="b">
        <v>0</v>
      </c>
      <c r="J8451" s="1">
        <v>9</v>
      </c>
      <c r="K8451" s="1">
        <v>0</v>
      </c>
      <c r="L8451" s="1">
        <v>2</v>
      </c>
      <c r="M8451" s="1">
        <v>900</v>
      </c>
      <c r="N8451" s="1">
        <v>14.890800794176</v>
      </c>
      <c r="O8451" s="1" t="s">
        <v>9078</v>
      </c>
    </row>
    <row r="8452" spans="1:15" x14ac:dyDescent="0.3">
      <c r="A8452" s="1" t="s">
        <v>75</v>
      </c>
      <c r="B8452" s="1" t="s">
        <v>5777</v>
      </c>
      <c r="C8452" s="1">
        <v>1</v>
      </c>
      <c r="D8452" s="1" t="s">
        <v>5796</v>
      </c>
      <c r="E8452" s="1">
        <v>14</v>
      </c>
      <c r="F8452" s="1" t="s">
        <v>9085</v>
      </c>
      <c r="G8452" s="1" t="s">
        <v>5816</v>
      </c>
      <c r="H8452" s="1" t="s">
        <v>9029</v>
      </c>
      <c r="I8452" s="1" t="b">
        <v>0</v>
      </c>
      <c r="J8452" s="1">
        <v>3</v>
      </c>
      <c r="K8452" s="1">
        <v>0</v>
      </c>
      <c r="L8452" s="1">
        <v>0</v>
      </c>
      <c r="M8452" s="1">
        <v>698</v>
      </c>
      <c r="N8452" s="1">
        <v>11.5486432825943</v>
      </c>
      <c r="O8452" s="1" t="s">
        <v>9053</v>
      </c>
    </row>
    <row r="8453" spans="1:15" x14ac:dyDescent="0.3">
      <c r="A8453" s="1" t="s">
        <v>75</v>
      </c>
      <c r="B8453" s="1" t="s">
        <v>5777</v>
      </c>
      <c r="C8453" s="1">
        <v>1</v>
      </c>
      <c r="D8453" s="1" t="s">
        <v>5796</v>
      </c>
      <c r="E8453" s="1">
        <v>14</v>
      </c>
      <c r="F8453" s="1" t="s">
        <v>9085</v>
      </c>
      <c r="G8453" s="1" t="s">
        <v>5803</v>
      </c>
      <c r="H8453" s="1" t="s">
        <v>9066</v>
      </c>
      <c r="I8453" s="1" t="b">
        <v>0</v>
      </c>
      <c r="J8453" s="1">
        <v>0</v>
      </c>
      <c r="K8453" s="1">
        <v>1</v>
      </c>
      <c r="L8453" s="1">
        <v>0</v>
      </c>
      <c r="M8453" s="1">
        <v>626</v>
      </c>
      <c r="N8453" s="1">
        <v>10.357379219060199</v>
      </c>
      <c r="O8453" s="1" t="s">
        <v>9067</v>
      </c>
    </row>
    <row r="8454" spans="1:15" x14ac:dyDescent="0.3">
      <c r="A8454" s="1" t="s">
        <v>75</v>
      </c>
      <c r="B8454" s="1" t="s">
        <v>5777</v>
      </c>
      <c r="C8454" s="1">
        <v>1</v>
      </c>
      <c r="D8454" s="1" t="s">
        <v>5796</v>
      </c>
      <c r="E8454" s="1">
        <v>14</v>
      </c>
      <c r="F8454" s="1" t="s">
        <v>9085</v>
      </c>
      <c r="G8454" s="1" t="s">
        <v>5834</v>
      </c>
      <c r="H8454" s="1" t="s">
        <v>9029</v>
      </c>
      <c r="I8454" s="1" t="b">
        <v>0</v>
      </c>
      <c r="J8454" s="1">
        <v>21</v>
      </c>
      <c r="K8454" s="1">
        <v>0</v>
      </c>
      <c r="L8454" s="1">
        <v>0</v>
      </c>
      <c r="M8454" s="1">
        <v>159</v>
      </c>
      <c r="N8454" s="1">
        <v>2.6307081403044301</v>
      </c>
      <c r="O8454" s="1" t="s">
        <v>9032</v>
      </c>
    </row>
    <row r="8455" spans="1:15" x14ac:dyDescent="0.3">
      <c r="A8455" s="1" t="s">
        <v>75</v>
      </c>
      <c r="B8455" s="1" t="s">
        <v>5777</v>
      </c>
      <c r="C8455" s="1">
        <v>1</v>
      </c>
      <c r="D8455" s="1" t="s">
        <v>5796</v>
      </c>
      <c r="E8455" s="1">
        <v>14</v>
      </c>
      <c r="F8455" s="1" t="s">
        <v>9085</v>
      </c>
      <c r="G8455" s="1" t="s">
        <v>5834</v>
      </c>
      <c r="H8455" s="1" t="s">
        <v>9029</v>
      </c>
      <c r="I8455" s="1" t="b">
        <v>0</v>
      </c>
      <c r="J8455" s="1">
        <v>21</v>
      </c>
      <c r="K8455" s="1">
        <v>0</v>
      </c>
      <c r="L8455" s="1">
        <v>0</v>
      </c>
      <c r="M8455" s="1">
        <v>119</v>
      </c>
      <c r="N8455" s="1">
        <v>1.9688947716743801</v>
      </c>
      <c r="O8455" s="1" t="s">
        <v>9038</v>
      </c>
    </row>
    <row r="8456" spans="1:15" x14ac:dyDescent="0.3">
      <c r="A8456" s="1" t="s">
        <v>75</v>
      </c>
      <c r="B8456" s="1" t="s">
        <v>5777</v>
      </c>
      <c r="C8456" s="1">
        <v>1</v>
      </c>
      <c r="D8456" s="1" t="s">
        <v>5796</v>
      </c>
      <c r="E8456" s="1">
        <v>14</v>
      </c>
      <c r="F8456" s="1" t="s">
        <v>9085</v>
      </c>
      <c r="G8456" s="1" t="s">
        <v>5834</v>
      </c>
      <c r="H8456" s="1" t="s">
        <v>9029</v>
      </c>
      <c r="I8456" s="1" t="b">
        <v>0</v>
      </c>
      <c r="J8456" s="1">
        <v>6</v>
      </c>
      <c r="K8456" s="1">
        <v>0</v>
      </c>
      <c r="L8456" s="1">
        <v>0</v>
      </c>
      <c r="M8456" s="1">
        <v>109</v>
      </c>
      <c r="N8456" s="1">
        <v>1.8034414295168699</v>
      </c>
      <c r="O8456" s="1" t="s">
        <v>9034</v>
      </c>
    </row>
    <row r="8457" spans="1:15" x14ac:dyDescent="0.3">
      <c r="A8457" s="1" t="s">
        <v>75</v>
      </c>
      <c r="B8457" s="1" t="s">
        <v>5777</v>
      </c>
      <c r="C8457" s="1">
        <v>1</v>
      </c>
      <c r="D8457" s="1" t="s">
        <v>5796</v>
      </c>
      <c r="E8457" s="1">
        <v>14</v>
      </c>
      <c r="F8457" s="1" t="s">
        <v>9085</v>
      </c>
      <c r="G8457" s="1" t="s">
        <v>5908</v>
      </c>
      <c r="H8457" s="1" t="s">
        <v>9029</v>
      </c>
      <c r="I8457" s="1" t="b">
        <v>0</v>
      </c>
      <c r="J8457" s="1">
        <v>0</v>
      </c>
      <c r="K8457" s="1">
        <v>0</v>
      </c>
      <c r="L8457" s="1">
        <v>1</v>
      </c>
      <c r="M8457" s="1">
        <v>65</v>
      </c>
      <c r="N8457" s="1">
        <v>1.0754467240238199</v>
      </c>
      <c r="O8457" s="1" t="s">
        <v>9086</v>
      </c>
    </row>
    <row r="8458" spans="1:15" x14ac:dyDescent="0.3">
      <c r="A8458" s="1" t="s">
        <v>75</v>
      </c>
      <c r="B8458" s="1" t="s">
        <v>5777</v>
      </c>
      <c r="C8458" s="1">
        <v>1</v>
      </c>
      <c r="D8458" s="1" t="s">
        <v>5796</v>
      </c>
      <c r="E8458" s="1">
        <v>15</v>
      </c>
      <c r="F8458" s="1" t="s">
        <v>9087</v>
      </c>
      <c r="G8458" s="1" t="s">
        <v>5814</v>
      </c>
      <c r="H8458" s="1" t="s">
        <v>9029</v>
      </c>
      <c r="I8458" s="1" t="b">
        <v>1</v>
      </c>
      <c r="J8458" s="1">
        <v>0</v>
      </c>
      <c r="K8458" s="1">
        <v>0</v>
      </c>
      <c r="L8458" s="1">
        <v>0</v>
      </c>
      <c r="M8458" s="1">
        <v>5633</v>
      </c>
      <c r="N8458" s="1">
        <v>72.496782496782501</v>
      </c>
      <c r="O8458" s="1" t="s">
        <v>9031</v>
      </c>
    </row>
    <row r="8459" spans="1:15" x14ac:dyDescent="0.3">
      <c r="A8459" s="1" t="s">
        <v>75</v>
      </c>
      <c r="B8459" s="1" t="s">
        <v>5777</v>
      </c>
      <c r="C8459" s="1">
        <v>1</v>
      </c>
      <c r="D8459" s="1" t="s">
        <v>5796</v>
      </c>
      <c r="E8459" s="1">
        <v>15</v>
      </c>
      <c r="F8459" s="1" t="s">
        <v>9087</v>
      </c>
      <c r="G8459" s="1" t="s">
        <v>5816</v>
      </c>
      <c r="H8459" s="1" t="s">
        <v>9029</v>
      </c>
      <c r="I8459" s="1" t="b">
        <v>0</v>
      </c>
      <c r="J8459" s="1">
        <v>3</v>
      </c>
      <c r="K8459" s="1">
        <v>0</v>
      </c>
      <c r="L8459" s="1">
        <v>0</v>
      </c>
      <c r="M8459" s="1">
        <v>393</v>
      </c>
      <c r="N8459" s="1">
        <v>5.05791505791505</v>
      </c>
      <c r="O8459" s="1" t="s">
        <v>9053</v>
      </c>
    </row>
    <row r="8460" spans="1:15" x14ac:dyDescent="0.3">
      <c r="A8460" s="1" t="s">
        <v>75</v>
      </c>
      <c r="B8460" s="1" t="s">
        <v>5777</v>
      </c>
      <c r="C8460" s="1">
        <v>1</v>
      </c>
      <c r="D8460" s="1" t="s">
        <v>5796</v>
      </c>
      <c r="E8460" s="1">
        <v>15</v>
      </c>
      <c r="F8460" s="1" t="s">
        <v>9087</v>
      </c>
      <c r="G8460" s="1" t="s">
        <v>5803</v>
      </c>
      <c r="H8460" s="1" t="s">
        <v>9051</v>
      </c>
      <c r="I8460" s="1" t="b">
        <v>0</v>
      </c>
      <c r="J8460" s="1">
        <v>0</v>
      </c>
      <c r="K8460" s="1">
        <v>1</v>
      </c>
      <c r="L8460" s="1">
        <v>0</v>
      </c>
      <c r="M8460" s="1">
        <v>337</v>
      </c>
      <c r="N8460" s="1">
        <v>4.3371943371943296</v>
      </c>
      <c r="O8460" s="1" t="s">
        <v>9064</v>
      </c>
    </row>
    <row r="8461" spans="1:15" x14ac:dyDescent="0.3">
      <c r="A8461" s="1" t="s">
        <v>75</v>
      </c>
      <c r="B8461" s="1" t="s">
        <v>5777</v>
      </c>
      <c r="C8461" s="1">
        <v>1</v>
      </c>
      <c r="D8461" s="1" t="s">
        <v>5796</v>
      </c>
      <c r="E8461" s="1">
        <v>15</v>
      </c>
      <c r="F8461" s="1" t="s">
        <v>9087</v>
      </c>
      <c r="G8461" s="1" t="s">
        <v>5810</v>
      </c>
      <c r="H8461" s="1" t="s">
        <v>9029</v>
      </c>
      <c r="I8461" s="1" t="b">
        <v>0</v>
      </c>
      <c r="J8461" s="1">
        <v>2</v>
      </c>
      <c r="K8461" s="1">
        <v>0</v>
      </c>
      <c r="L8461" s="1">
        <v>0</v>
      </c>
      <c r="M8461" s="1">
        <v>181</v>
      </c>
      <c r="N8461" s="1">
        <v>2.3294723294723201</v>
      </c>
      <c r="O8461" s="1" t="s">
        <v>9030</v>
      </c>
    </row>
    <row r="8462" spans="1:15" x14ac:dyDescent="0.3">
      <c r="A8462" s="1" t="s">
        <v>75</v>
      </c>
      <c r="B8462" s="1" t="s">
        <v>5777</v>
      </c>
      <c r="C8462" s="1">
        <v>1</v>
      </c>
      <c r="D8462" s="1" t="s">
        <v>5796</v>
      </c>
      <c r="E8462" s="1">
        <v>15</v>
      </c>
      <c r="F8462" s="1" t="s">
        <v>9087</v>
      </c>
      <c r="G8462" s="1" t="s">
        <v>5834</v>
      </c>
      <c r="H8462" s="1" t="s">
        <v>9029</v>
      </c>
      <c r="I8462" s="1" t="b">
        <v>0</v>
      </c>
      <c r="J8462" s="1">
        <v>9</v>
      </c>
      <c r="K8462" s="1">
        <v>0</v>
      </c>
      <c r="L8462" s="1">
        <v>2</v>
      </c>
      <c r="M8462" s="1">
        <v>161</v>
      </c>
      <c r="N8462" s="1">
        <v>2.07207207207207</v>
      </c>
      <c r="O8462" s="1" t="s">
        <v>9078</v>
      </c>
    </row>
    <row r="8463" spans="1:15" x14ac:dyDescent="0.3">
      <c r="A8463" s="1" t="s">
        <v>75</v>
      </c>
      <c r="B8463" s="1" t="s">
        <v>5777</v>
      </c>
      <c r="C8463" s="1">
        <v>1</v>
      </c>
      <c r="D8463" s="1" t="s">
        <v>5796</v>
      </c>
      <c r="E8463" s="1">
        <v>15</v>
      </c>
      <c r="F8463" s="1" t="s">
        <v>9087</v>
      </c>
      <c r="G8463" s="1" t="s">
        <v>5908</v>
      </c>
      <c r="H8463" s="1" t="s">
        <v>9029</v>
      </c>
      <c r="I8463" s="1" t="b">
        <v>0</v>
      </c>
      <c r="J8463" s="1">
        <v>0</v>
      </c>
      <c r="K8463" s="1">
        <v>0</v>
      </c>
      <c r="L8463" s="1">
        <v>1</v>
      </c>
      <c r="M8463" s="1">
        <v>129</v>
      </c>
      <c r="N8463" s="1">
        <v>1.66023166023166</v>
      </c>
      <c r="O8463" s="1" t="s">
        <v>9031</v>
      </c>
    </row>
    <row r="8464" spans="1:15" x14ac:dyDescent="0.3">
      <c r="A8464" s="1" t="s">
        <v>75</v>
      </c>
      <c r="B8464" s="1" t="s">
        <v>5777</v>
      </c>
      <c r="C8464" s="1">
        <v>1</v>
      </c>
      <c r="D8464" s="1" t="s">
        <v>5796</v>
      </c>
      <c r="E8464" s="1">
        <v>15</v>
      </c>
      <c r="F8464" s="1" t="s">
        <v>9087</v>
      </c>
      <c r="G8464" s="1" t="s">
        <v>5803</v>
      </c>
      <c r="H8464" s="1" t="s">
        <v>9066</v>
      </c>
      <c r="I8464" s="1" t="b">
        <v>0</v>
      </c>
      <c r="J8464" s="1">
        <v>0</v>
      </c>
      <c r="K8464" s="1">
        <v>1</v>
      </c>
      <c r="L8464" s="1">
        <v>0</v>
      </c>
      <c r="M8464" s="1">
        <v>113</v>
      </c>
      <c r="N8464" s="1">
        <v>1.4543114543114499</v>
      </c>
      <c r="O8464" s="1" t="s">
        <v>9067</v>
      </c>
    </row>
    <row r="8465" spans="1:15" x14ac:dyDescent="0.3">
      <c r="A8465" s="1" t="s">
        <v>75</v>
      </c>
      <c r="B8465" s="1" t="s">
        <v>5777</v>
      </c>
      <c r="C8465" s="1">
        <v>1</v>
      </c>
      <c r="D8465" s="1" t="s">
        <v>5796</v>
      </c>
      <c r="E8465" s="1">
        <v>16</v>
      </c>
      <c r="F8465" s="1" t="s">
        <v>9088</v>
      </c>
      <c r="G8465" s="1" t="s">
        <v>5814</v>
      </c>
      <c r="H8465" s="1" t="s">
        <v>9029</v>
      </c>
      <c r="I8465" s="1" t="b">
        <v>1</v>
      </c>
      <c r="J8465" s="1">
        <v>0</v>
      </c>
      <c r="K8465" s="1">
        <v>0</v>
      </c>
      <c r="L8465" s="1">
        <v>0</v>
      </c>
      <c r="M8465" s="1">
        <v>6125</v>
      </c>
      <c r="N8465" s="1">
        <v>82.148605150214493</v>
      </c>
      <c r="O8465" s="1" t="s">
        <v>9031</v>
      </c>
    </row>
    <row r="8466" spans="1:15" x14ac:dyDescent="0.3">
      <c r="A8466" s="1" t="s">
        <v>75</v>
      </c>
      <c r="B8466" s="1" t="s">
        <v>5777</v>
      </c>
      <c r="C8466" s="1">
        <v>1</v>
      </c>
      <c r="D8466" s="1" t="s">
        <v>5796</v>
      </c>
      <c r="E8466" s="1">
        <v>16</v>
      </c>
      <c r="F8466" s="1" t="s">
        <v>9088</v>
      </c>
      <c r="G8466" s="1" t="s">
        <v>5801</v>
      </c>
      <c r="H8466" s="1" t="s">
        <v>9029</v>
      </c>
      <c r="I8466" s="1" t="b">
        <v>0</v>
      </c>
      <c r="J8466" s="1">
        <v>1</v>
      </c>
      <c r="K8466" s="1">
        <v>0</v>
      </c>
      <c r="L8466" s="1">
        <v>0</v>
      </c>
      <c r="M8466" s="1">
        <v>318</v>
      </c>
      <c r="N8466" s="1">
        <v>4.2650214592274596</v>
      </c>
      <c r="O8466" s="1" t="s">
        <v>9049</v>
      </c>
    </row>
    <row r="8467" spans="1:15" x14ac:dyDescent="0.3">
      <c r="A8467" s="1" t="s">
        <v>75</v>
      </c>
      <c r="B8467" s="1" t="s">
        <v>5777</v>
      </c>
      <c r="C8467" s="1">
        <v>1</v>
      </c>
      <c r="D8467" s="1" t="s">
        <v>5796</v>
      </c>
      <c r="E8467" s="1">
        <v>16</v>
      </c>
      <c r="F8467" s="1" t="s">
        <v>9088</v>
      </c>
      <c r="G8467" s="1" t="s">
        <v>5834</v>
      </c>
      <c r="H8467" s="1" t="s">
        <v>9029</v>
      </c>
      <c r="I8467" s="1" t="b">
        <v>0</v>
      </c>
      <c r="J8467" s="1">
        <v>22</v>
      </c>
      <c r="K8467" s="1">
        <v>0</v>
      </c>
      <c r="L8467" s="1">
        <v>0</v>
      </c>
      <c r="M8467" s="1">
        <v>189</v>
      </c>
      <c r="N8467" s="1">
        <v>2.5348712446351902</v>
      </c>
      <c r="O8467" s="1" t="s">
        <v>9089</v>
      </c>
    </row>
    <row r="8468" spans="1:15" x14ac:dyDescent="0.3">
      <c r="A8468" s="1" t="s">
        <v>75</v>
      </c>
      <c r="B8468" s="1" t="s">
        <v>5777</v>
      </c>
      <c r="C8468" s="1">
        <v>1</v>
      </c>
      <c r="D8468" s="1" t="s">
        <v>5796</v>
      </c>
      <c r="E8468" s="1">
        <v>16</v>
      </c>
      <c r="F8468" s="1" t="s">
        <v>9088</v>
      </c>
      <c r="G8468" s="1" t="s">
        <v>5803</v>
      </c>
      <c r="H8468" s="1" t="s">
        <v>9051</v>
      </c>
      <c r="I8468" s="1" t="b">
        <v>0</v>
      </c>
      <c r="J8468" s="1">
        <v>0</v>
      </c>
      <c r="K8468" s="1">
        <v>1</v>
      </c>
      <c r="L8468" s="1">
        <v>0</v>
      </c>
      <c r="M8468" s="1">
        <v>172</v>
      </c>
      <c r="N8468" s="1">
        <v>2.3068669527896999</v>
      </c>
      <c r="O8468" s="1" t="s">
        <v>9090</v>
      </c>
    </row>
    <row r="8469" spans="1:15" x14ac:dyDescent="0.3">
      <c r="A8469" s="1" t="s">
        <v>75</v>
      </c>
      <c r="B8469" s="1" t="s">
        <v>5777</v>
      </c>
      <c r="C8469" s="1">
        <v>1</v>
      </c>
      <c r="D8469" s="1" t="s">
        <v>5796</v>
      </c>
      <c r="E8469" s="1">
        <v>16</v>
      </c>
      <c r="F8469" s="1" t="s">
        <v>9088</v>
      </c>
      <c r="G8469" s="1" t="s">
        <v>5908</v>
      </c>
      <c r="H8469" s="1" t="s">
        <v>9029</v>
      </c>
      <c r="I8469" s="1" t="b">
        <v>0</v>
      </c>
      <c r="J8469" s="1">
        <v>0</v>
      </c>
      <c r="K8469" s="1">
        <v>0</v>
      </c>
      <c r="L8469" s="1">
        <v>1</v>
      </c>
      <c r="M8469" s="1">
        <v>153</v>
      </c>
      <c r="N8469" s="1">
        <v>2.0520386266094399</v>
      </c>
      <c r="O8469" s="1" t="s">
        <v>9031</v>
      </c>
    </row>
    <row r="8470" spans="1:15" x14ac:dyDescent="0.3">
      <c r="A8470" s="1" t="s">
        <v>75</v>
      </c>
      <c r="B8470" s="1" t="s">
        <v>5777</v>
      </c>
      <c r="C8470" s="1">
        <v>1</v>
      </c>
      <c r="D8470" s="1" t="s">
        <v>5796</v>
      </c>
      <c r="E8470" s="1">
        <v>17</v>
      </c>
      <c r="F8470" s="1" t="s">
        <v>9091</v>
      </c>
      <c r="G8470" s="1" t="s">
        <v>5801</v>
      </c>
      <c r="H8470" s="1" t="s">
        <v>9029</v>
      </c>
      <c r="I8470" s="1" t="b">
        <v>0</v>
      </c>
      <c r="J8470" s="1">
        <v>1</v>
      </c>
      <c r="K8470" s="1">
        <v>0</v>
      </c>
      <c r="L8470" s="1">
        <v>0</v>
      </c>
      <c r="M8470" s="1">
        <v>2228</v>
      </c>
      <c r="N8470" s="1">
        <v>30.2060737527115</v>
      </c>
      <c r="O8470" s="1" t="s">
        <v>9049</v>
      </c>
    </row>
    <row r="8471" spans="1:15" x14ac:dyDescent="0.3">
      <c r="A8471" s="1" t="s">
        <v>75</v>
      </c>
      <c r="B8471" s="1" t="s">
        <v>5777</v>
      </c>
      <c r="C8471" s="1">
        <v>1</v>
      </c>
      <c r="D8471" s="1" t="s">
        <v>5796</v>
      </c>
      <c r="E8471" s="1">
        <v>17</v>
      </c>
      <c r="F8471" s="1" t="s">
        <v>9091</v>
      </c>
      <c r="G8471" s="1" t="s">
        <v>5814</v>
      </c>
      <c r="H8471" s="1" t="s">
        <v>9029</v>
      </c>
      <c r="I8471" s="1" t="b">
        <v>1</v>
      </c>
      <c r="J8471" s="1">
        <v>0</v>
      </c>
      <c r="K8471" s="1">
        <v>0</v>
      </c>
      <c r="L8471" s="1">
        <v>0</v>
      </c>
      <c r="M8471" s="1">
        <v>1918</v>
      </c>
      <c r="N8471" s="1">
        <v>26.0032537960954</v>
      </c>
      <c r="O8471" s="1" t="s">
        <v>9031</v>
      </c>
    </row>
    <row r="8472" spans="1:15" x14ac:dyDescent="0.3">
      <c r="A8472" s="1" t="s">
        <v>75</v>
      </c>
      <c r="B8472" s="1" t="s">
        <v>5777</v>
      </c>
      <c r="C8472" s="1">
        <v>1</v>
      </c>
      <c r="D8472" s="1" t="s">
        <v>5796</v>
      </c>
      <c r="E8472" s="1">
        <v>17</v>
      </c>
      <c r="F8472" s="1" t="s">
        <v>9091</v>
      </c>
      <c r="G8472" s="1" t="s">
        <v>5834</v>
      </c>
      <c r="H8472" s="1" t="s">
        <v>9029</v>
      </c>
      <c r="I8472" s="1" t="b">
        <v>0</v>
      </c>
      <c r="J8472" s="1">
        <v>22</v>
      </c>
      <c r="K8472" s="1">
        <v>0</v>
      </c>
      <c r="L8472" s="1">
        <v>0</v>
      </c>
      <c r="M8472" s="1">
        <v>1448</v>
      </c>
      <c r="N8472" s="1">
        <v>19.631236442516201</v>
      </c>
      <c r="O8472" s="1" t="s">
        <v>9089</v>
      </c>
    </row>
    <row r="8473" spans="1:15" x14ac:dyDescent="0.3">
      <c r="A8473" s="1" t="s">
        <v>75</v>
      </c>
      <c r="B8473" s="1" t="s">
        <v>5777</v>
      </c>
      <c r="C8473" s="1">
        <v>1</v>
      </c>
      <c r="D8473" s="1" t="s">
        <v>5796</v>
      </c>
      <c r="E8473" s="1">
        <v>17</v>
      </c>
      <c r="F8473" s="1" t="s">
        <v>9091</v>
      </c>
      <c r="G8473" s="1" t="s">
        <v>5803</v>
      </c>
      <c r="H8473" s="1" t="s">
        <v>9051</v>
      </c>
      <c r="I8473" s="1" t="b">
        <v>0</v>
      </c>
      <c r="J8473" s="1">
        <v>0</v>
      </c>
      <c r="K8473" s="1">
        <v>1</v>
      </c>
      <c r="L8473" s="1">
        <v>0</v>
      </c>
      <c r="M8473" s="1">
        <v>1055</v>
      </c>
      <c r="N8473" s="1">
        <v>14.303145336225599</v>
      </c>
      <c r="O8473" s="1" t="s">
        <v>9090</v>
      </c>
    </row>
    <row r="8474" spans="1:15" x14ac:dyDescent="0.3">
      <c r="A8474" s="1" t="s">
        <v>75</v>
      </c>
      <c r="B8474" s="1" t="s">
        <v>5777</v>
      </c>
      <c r="C8474" s="1">
        <v>1</v>
      </c>
      <c r="D8474" s="1" t="s">
        <v>5796</v>
      </c>
      <c r="E8474" s="1">
        <v>18</v>
      </c>
      <c r="F8474" s="1" t="s">
        <v>9092</v>
      </c>
      <c r="G8474" s="1" t="s">
        <v>5814</v>
      </c>
      <c r="H8474" s="1" t="s">
        <v>9029</v>
      </c>
      <c r="I8474" s="1" t="b">
        <v>1</v>
      </c>
      <c r="J8474" s="1">
        <v>0</v>
      </c>
      <c r="K8474" s="1">
        <v>0</v>
      </c>
      <c r="L8474" s="1">
        <v>0</v>
      </c>
      <c r="M8474" s="1">
        <v>563</v>
      </c>
      <c r="N8474" s="1">
        <v>47.430497051389999</v>
      </c>
      <c r="O8474" s="1" t="s">
        <v>9031</v>
      </c>
    </row>
    <row r="8475" spans="1:15" x14ac:dyDescent="0.3">
      <c r="A8475" s="1" t="s">
        <v>75</v>
      </c>
      <c r="B8475" s="1" t="s">
        <v>5777</v>
      </c>
      <c r="C8475" s="1">
        <v>1</v>
      </c>
      <c r="D8475" s="1" t="s">
        <v>5796</v>
      </c>
      <c r="E8475" s="1">
        <v>18</v>
      </c>
      <c r="F8475" s="1" t="s">
        <v>9092</v>
      </c>
      <c r="G8475" s="1" t="s">
        <v>5810</v>
      </c>
      <c r="H8475" s="1" t="s">
        <v>9029</v>
      </c>
      <c r="I8475" s="1" t="b">
        <v>0</v>
      </c>
      <c r="J8475" s="1">
        <v>2</v>
      </c>
      <c r="K8475" s="1">
        <v>0</v>
      </c>
      <c r="L8475" s="1">
        <v>0</v>
      </c>
      <c r="M8475" s="1">
        <v>160</v>
      </c>
      <c r="N8475" s="1">
        <v>13.479359730412799</v>
      </c>
      <c r="O8475" s="1" t="s">
        <v>9030</v>
      </c>
    </row>
    <row r="8476" spans="1:15" x14ac:dyDescent="0.3">
      <c r="A8476" s="1" t="s">
        <v>75</v>
      </c>
      <c r="B8476" s="1" t="s">
        <v>5777</v>
      </c>
      <c r="C8476" s="1">
        <v>1</v>
      </c>
      <c r="D8476" s="1" t="s">
        <v>5796</v>
      </c>
      <c r="E8476" s="1">
        <v>18</v>
      </c>
      <c r="F8476" s="1" t="s">
        <v>9092</v>
      </c>
      <c r="G8476" s="1" t="s">
        <v>5840</v>
      </c>
      <c r="H8476" s="1" t="s">
        <v>9029</v>
      </c>
      <c r="I8476" s="1" t="b">
        <v>0</v>
      </c>
      <c r="J8476" s="1">
        <v>5</v>
      </c>
      <c r="K8476" s="1">
        <v>0</v>
      </c>
      <c r="L8476" s="1">
        <v>0</v>
      </c>
      <c r="M8476" s="1">
        <v>48</v>
      </c>
      <c r="N8476" s="1">
        <v>4.0438079191238403</v>
      </c>
      <c r="O8476" s="1" t="s">
        <v>9093</v>
      </c>
    </row>
    <row r="8477" spans="1:15" x14ac:dyDescent="0.3">
      <c r="A8477" s="1" t="s">
        <v>75</v>
      </c>
      <c r="B8477" s="1" t="s">
        <v>5777</v>
      </c>
      <c r="C8477" s="1">
        <v>1</v>
      </c>
      <c r="D8477" s="1" t="s">
        <v>5796</v>
      </c>
      <c r="E8477" s="1">
        <v>18</v>
      </c>
      <c r="F8477" s="1" t="s">
        <v>9092</v>
      </c>
      <c r="G8477" s="1" t="s">
        <v>5834</v>
      </c>
      <c r="H8477" s="1" t="s">
        <v>9029</v>
      </c>
      <c r="I8477" s="1" t="b">
        <v>0</v>
      </c>
      <c r="J8477" s="1">
        <v>21</v>
      </c>
      <c r="K8477" s="1">
        <v>0</v>
      </c>
      <c r="L8477" s="1">
        <v>0</v>
      </c>
      <c r="M8477" s="1">
        <v>33</v>
      </c>
      <c r="N8477" s="1">
        <v>2.7801179443976398</v>
      </c>
      <c r="O8477" s="1" t="s">
        <v>9032</v>
      </c>
    </row>
    <row r="8478" spans="1:15" x14ac:dyDescent="0.3">
      <c r="A8478" s="1" t="s">
        <v>75</v>
      </c>
      <c r="B8478" s="1" t="s">
        <v>5777</v>
      </c>
      <c r="C8478" s="1">
        <v>1</v>
      </c>
      <c r="D8478" s="1" t="s">
        <v>5796</v>
      </c>
      <c r="E8478" s="1">
        <v>18</v>
      </c>
      <c r="F8478" s="1" t="s">
        <v>9092</v>
      </c>
      <c r="G8478" s="1" t="s">
        <v>5834</v>
      </c>
      <c r="H8478" s="1" t="s">
        <v>9029</v>
      </c>
      <c r="I8478" s="1" t="b">
        <v>0</v>
      </c>
      <c r="J8478" s="1">
        <v>21</v>
      </c>
      <c r="K8478" s="1">
        <v>0</v>
      </c>
      <c r="L8478" s="1">
        <v>0</v>
      </c>
      <c r="M8478" s="1">
        <v>28</v>
      </c>
      <c r="N8478" s="1">
        <v>2.35888795282224</v>
      </c>
      <c r="O8478" s="1" t="s">
        <v>9039</v>
      </c>
    </row>
    <row r="8479" spans="1:15" x14ac:dyDescent="0.3">
      <c r="A8479" s="1" t="s">
        <v>75</v>
      </c>
      <c r="B8479" s="1" t="s">
        <v>5777</v>
      </c>
      <c r="C8479" s="1">
        <v>1</v>
      </c>
      <c r="D8479" s="1" t="s">
        <v>5796</v>
      </c>
      <c r="E8479" s="1">
        <v>18</v>
      </c>
      <c r="F8479" s="1" t="s">
        <v>9092</v>
      </c>
      <c r="G8479" s="1" t="s">
        <v>5803</v>
      </c>
      <c r="H8479" s="1" t="s">
        <v>9094</v>
      </c>
      <c r="I8479" s="1" t="b">
        <v>0</v>
      </c>
      <c r="J8479" s="1">
        <v>0</v>
      </c>
      <c r="K8479" s="1">
        <v>1</v>
      </c>
      <c r="L8479" s="1">
        <v>1</v>
      </c>
      <c r="M8479" s="1">
        <v>26</v>
      </c>
      <c r="N8479" s="1">
        <v>2.1903959561920798</v>
      </c>
      <c r="O8479" s="1" t="s">
        <v>9095</v>
      </c>
    </row>
    <row r="8480" spans="1:15" x14ac:dyDescent="0.3">
      <c r="A8480" s="1" t="s">
        <v>75</v>
      </c>
      <c r="B8480" s="1" t="s">
        <v>5777</v>
      </c>
      <c r="C8480" s="1">
        <v>1</v>
      </c>
      <c r="D8480" s="1" t="s">
        <v>5796</v>
      </c>
      <c r="E8480" s="1">
        <v>18</v>
      </c>
      <c r="F8480" s="1" t="s">
        <v>9092</v>
      </c>
      <c r="G8480" s="1" t="s">
        <v>5908</v>
      </c>
      <c r="H8480" s="1" t="s">
        <v>9029</v>
      </c>
      <c r="I8480" s="1" t="b">
        <v>0</v>
      </c>
      <c r="J8480" s="1">
        <v>0</v>
      </c>
      <c r="K8480" s="1">
        <v>0</v>
      </c>
      <c r="L8480" s="1">
        <v>1</v>
      </c>
      <c r="M8480" s="1">
        <v>23</v>
      </c>
      <c r="N8480" s="1">
        <v>1.9376579612468401</v>
      </c>
      <c r="O8480" s="1" t="s">
        <v>9031</v>
      </c>
    </row>
    <row r="8481" spans="1:15" x14ac:dyDescent="0.3">
      <c r="A8481" s="1" t="s">
        <v>75</v>
      </c>
      <c r="B8481" s="1" t="s">
        <v>5777</v>
      </c>
      <c r="C8481" s="1">
        <v>1</v>
      </c>
      <c r="D8481" s="1" t="s">
        <v>5796</v>
      </c>
      <c r="E8481" s="1">
        <v>18</v>
      </c>
      <c r="F8481" s="1" t="s">
        <v>9092</v>
      </c>
      <c r="G8481" s="1" t="s">
        <v>5801</v>
      </c>
      <c r="H8481" s="1" t="s">
        <v>9029</v>
      </c>
      <c r="I8481" s="1" t="b">
        <v>0</v>
      </c>
      <c r="J8481" s="1">
        <v>1</v>
      </c>
      <c r="K8481" s="1">
        <v>0</v>
      </c>
      <c r="L8481" s="1">
        <v>0</v>
      </c>
      <c r="M8481" s="1">
        <v>19</v>
      </c>
      <c r="N8481" s="1">
        <v>1.6006739679865201</v>
      </c>
      <c r="O8481" s="1" t="s">
        <v>9049</v>
      </c>
    </row>
    <row r="8482" spans="1:15" x14ac:dyDescent="0.3">
      <c r="A8482" s="1" t="s">
        <v>75</v>
      </c>
      <c r="B8482" s="1" t="s">
        <v>5777</v>
      </c>
      <c r="C8482" s="1">
        <v>1</v>
      </c>
      <c r="D8482" s="1" t="s">
        <v>5796</v>
      </c>
      <c r="E8482" s="1">
        <v>18</v>
      </c>
      <c r="F8482" s="1" t="s">
        <v>9092</v>
      </c>
      <c r="G8482" s="1" t="s">
        <v>5834</v>
      </c>
      <c r="H8482" s="1" t="s">
        <v>9029</v>
      </c>
      <c r="I8482" s="1" t="b">
        <v>0</v>
      </c>
      <c r="J8482" s="1">
        <v>21</v>
      </c>
      <c r="K8482" s="1">
        <v>0</v>
      </c>
      <c r="L8482" s="1">
        <v>0</v>
      </c>
      <c r="M8482" s="1">
        <v>15</v>
      </c>
      <c r="N8482" s="1">
        <v>1.2636899747262</v>
      </c>
      <c r="O8482" s="1" t="s">
        <v>9038</v>
      </c>
    </row>
    <row r="8483" spans="1:15" x14ac:dyDescent="0.3">
      <c r="A8483" s="1" t="s">
        <v>75</v>
      </c>
      <c r="B8483" s="1" t="s">
        <v>5777</v>
      </c>
      <c r="C8483" s="1">
        <v>1</v>
      </c>
      <c r="D8483" s="1" t="s">
        <v>5796</v>
      </c>
      <c r="E8483" s="1">
        <v>18</v>
      </c>
      <c r="F8483" s="1" t="s">
        <v>9092</v>
      </c>
      <c r="G8483" s="1" t="s">
        <v>5803</v>
      </c>
      <c r="H8483" s="1" t="s">
        <v>9051</v>
      </c>
      <c r="I8483" s="1" t="b">
        <v>0</v>
      </c>
      <c r="J8483" s="1">
        <v>0</v>
      </c>
      <c r="K8483" s="1">
        <v>1</v>
      </c>
      <c r="L8483" s="1">
        <v>0</v>
      </c>
      <c r="M8483" s="1">
        <v>15</v>
      </c>
      <c r="N8483" s="1">
        <v>1.2636899747262</v>
      </c>
      <c r="O8483" s="1" t="s">
        <v>9052</v>
      </c>
    </row>
    <row r="8484" spans="1:15" x14ac:dyDescent="0.3">
      <c r="A8484" s="1" t="s">
        <v>75</v>
      </c>
      <c r="B8484" s="1" t="s">
        <v>5777</v>
      </c>
      <c r="C8484" s="1">
        <v>1</v>
      </c>
      <c r="D8484" s="1" t="s">
        <v>5796</v>
      </c>
      <c r="E8484" s="1">
        <v>19</v>
      </c>
      <c r="F8484" s="1" t="s">
        <v>9096</v>
      </c>
      <c r="G8484" s="1" t="s">
        <v>5810</v>
      </c>
      <c r="H8484" s="1" t="s">
        <v>9029</v>
      </c>
      <c r="I8484" s="1" t="b">
        <v>0</v>
      </c>
      <c r="J8484" s="1">
        <v>2</v>
      </c>
      <c r="K8484" s="1">
        <v>0</v>
      </c>
      <c r="L8484" s="1">
        <v>0</v>
      </c>
      <c r="M8484" s="1">
        <v>1112</v>
      </c>
      <c r="N8484" s="1">
        <v>34.695787831513201</v>
      </c>
      <c r="O8484" s="1" t="s">
        <v>9030</v>
      </c>
    </row>
    <row r="8485" spans="1:15" x14ac:dyDescent="0.3">
      <c r="A8485" s="1" t="s">
        <v>75</v>
      </c>
      <c r="B8485" s="1" t="s">
        <v>5777</v>
      </c>
      <c r="C8485" s="1">
        <v>1</v>
      </c>
      <c r="D8485" s="1" t="s">
        <v>5796</v>
      </c>
      <c r="E8485" s="1">
        <v>19</v>
      </c>
      <c r="F8485" s="1" t="s">
        <v>9096</v>
      </c>
      <c r="G8485" s="1" t="s">
        <v>5814</v>
      </c>
      <c r="H8485" s="1" t="s">
        <v>9029</v>
      </c>
      <c r="I8485" s="1" t="b">
        <v>1</v>
      </c>
      <c r="J8485" s="1">
        <v>0</v>
      </c>
      <c r="K8485" s="1">
        <v>0</v>
      </c>
      <c r="L8485" s="1">
        <v>0</v>
      </c>
      <c r="M8485" s="1">
        <v>619</v>
      </c>
      <c r="N8485" s="1">
        <v>19.313572542901699</v>
      </c>
      <c r="O8485" s="1" t="s">
        <v>9031</v>
      </c>
    </row>
    <row r="8486" spans="1:15" x14ac:dyDescent="0.3">
      <c r="A8486" s="1" t="s">
        <v>75</v>
      </c>
      <c r="B8486" s="1" t="s">
        <v>5777</v>
      </c>
      <c r="C8486" s="1">
        <v>1</v>
      </c>
      <c r="D8486" s="1" t="s">
        <v>5796</v>
      </c>
      <c r="E8486" s="1">
        <v>19</v>
      </c>
      <c r="F8486" s="1" t="s">
        <v>9096</v>
      </c>
      <c r="G8486" s="1" t="s">
        <v>5840</v>
      </c>
      <c r="H8486" s="1" t="s">
        <v>9029</v>
      </c>
      <c r="I8486" s="1" t="b">
        <v>0</v>
      </c>
      <c r="J8486" s="1">
        <v>5</v>
      </c>
      <c r="K8486" s="1">
        <v>0</v>
      </c>
      <c r="L8486" s="1">
        <v>0</v>
      </c>
      <c r="M8486" s="1">
        <v>358</v>
      </c>
      <c r="N8486" s="1">
        <v>11.170046801871999</v>
      </c>
      <c r="O8486" s="1" t="s">
        <v>9093</v>
      </c>
    </row>
    <row r="8487" spans="1:15" x14ac:dyDescent="0.3">
      <c r="A8487" s="1" t="s">
        <v>75</v>
      </c>
      <c r="B8487" s="1" t="s">
        <v>5777</v>
      </c>
      <c r="C8487" s="1">
        <v>1</v>
      </c>
      <c r="D8487" s="1" t="s">
        <v>5796</v>
      </c>
      <c r="E8487" s="1">
        <v>19</v>
      </c>
      <c r="F8487" s="1" t="s">
        <v>9096</v>
      </c>
      <c r="G8487" s="1" t="s">
        <v>5834</v>
      </c>
      <c r="H8487" s="1" t="s">
        <v>9029</v>
      </c>
      <c r="I8487" s="1" t="b">
        <v>0</v>
      </c>
      <c r="J8487" s="1">
        <v>21</v>
      </c>
      <c r="K8487" s="1">
        <v>0</v>
      </c>
      <c r="L8487" s="1">
        <v>0</v>
      </c>
      <c r="M8487" s="1">
        <v>278</v>
      </c>
      <c r="N8487" s="1">
        <v>8.6739469578783108</v>
      </c>
      <c r="O8487" s="1" t="s">
        <v>9032</v>
      </c>
    </row>
    <row r="8488" spans="1:15" x14ac:dyDescent="0.3">
      <c r="A8488" s="1" t="s">
        <v>75</v>
      </c>
      <c r="B8488" s="1" t="s">
        <v>5777</v>
      </c>
      <c r="C8488" s="1">
        <v>1</v>
      </c>
      <c r="D8488" s="1" t="s">
        <v>5796</v>
      </c>
      <c r="E8488" s="1">
        <v>19</v>
      </c>
      <c r="F8488" s="1" t="s">
        <v>9096</v>
      </c>
      <c r="G8488" s="1" t="s">
        <v>5801</v>
      </c>
      <c r="H8488" s="1" t="s">
        <v>9029</v>
      </c>
      <c r="I8488" s="1" t="b">
        <v>0</v>
      </c>
      <c r="J8488" s="1">
        <v>1</v>
      </c>
      <c r="K8488" s="1">
        <v>0</v>
      </c>
      <c r="L8488" s="1">
        <v>0</v>
      </c>
      <c r="M8488" s="1">
        <v>61</v>
      </c>
      <c r="N8488" s="1">
        <v>1.90327613104524</v>
      </c>
      <c r="O8488" s="1" t="s">
        <v>9049</v>
      </c>
    </row>
    <row r="8489" spans="1:15" x14ac:dyDescent="0.3">
      <c r="A8489" s="1" t="s">
        <v>75</v>
      </c>
      <c r="B8489" s="1" t="s">
        <v>5777</v>
      </c>
      <c r="C8489" s="1">
        <v>1</v>
      </c>
      <c r="D8489" s="1" t="s">
        <v>5796</v>
      </c>
      <c r="E8489" s="1">
        <v>19</v>
      </c>
      <c r="F8489" s="1" t="s">
        <v>9096</v>
      </c>
      <c r="G8489" s="1" t="s">
        <v>5834</v>
      </c>
      <c r="H8489" s="1" t="s">
        <v>9029</v>
      </c>
      <c r="I8489" s="1" t="b">
        <v>0</v>
      </c>
      <c r="J8489" s="1">
        <v>8</v>
      </c>
      <c r="K8489" s="1">
        <v>0</v>
      </c>
      <c r="L8489" s="1">
        <v>0</v>
      </c>
      <c r="M8489" s="1">
        <v>40</v>
      </c>
      <c r="N8489" s="1">
        <v>1.2480499219968799</v>
      </c>
      <c r="O8489" s="1" t="s">
        <v>9057</v>
      </c>
    </row>
    <row r="8490" spans="1:15" x14ac:dyDescent="0.3">
      <c r="A8490" s="1" t="s">
        <v>75</v>
      </c>
      <c r="B8490" s="1" t="s">
        <v>5777</v>
      </c>
      <c r="C8490" s="1">
        <v>1</v>
      </c>
      <c r="D8490" s="1" t="s">
        <v>5796</v>
      </c>
      <c r="E8490" s="1">
        <v>19</v>
      </c>
      <c r="F8490" s="1" t="s">
        <v>9096</v>
      </c>
      <c r="G8490" s="1" t="s">
        <v>5803</v>
      </c>
      <c r="H8490" s="1" t="s">
        <v>9066</v>
      </c>
      <c r="I8490" s="1" t="b">
        <v>0</v>
      </c>
      <c r="J8490" s="1">
        <v>0</v>
      </c>
      <c r="K8490" s="1">
        <v>1</v>
      </c>
      <c r="L8490" s="1">
        <v>0</v>
      </c>
      <c r="M8490" s="1">
        <v>37</v>
      </c>
      <c r="N8490" s="1">
        <v>1.15444617784711</v>
      </c>
      <c r="O8490" s="1" t="s">
        <v>9067</v>
      </c>
    </row>
    <row r="8491" spans="1:15" x14ac:dyDescent="0.3">
      <c r="A8491" s="1" t="s">
        <v>75</v>
      </c>
      <c r="B8491" s="1" t="s">
        <v>5777</v>
      </c>
      <c r="C8491" s="1">
        <v>1</v>
      </c>
      <c r="D8491" s="1" t="s">
        <v>5796</v>
      </c>
      <c r="E8491" s="1">
        <v>19</v>
      </c>
      <c r="F8491" s="1" t="s">
        <v>9096</v>
      </c>
      <c r="G8491" s="1" t="s">
        <v>5834</v>
      </c>
      <c r="H8491" s="1" t="s">
        <v>9029</v>
      </c>
      <c r="I8491" s="1" t="b">
        <v>0</v>
      </c>
      <c r="J8491" s="1">
        <v>23</v>
      </c>
      <c r="K8491" s="1">
        <v>0</v>
      </c>
      <c r="L8491" s="1">
        <v>0</v>
      </c>
      <c r="M8491" s="1">
        <v>37</v>
      </c>
      <c r="N8491" s="1">
        <v>1.15444617784711</v>
      </c>
      <c r="O8491" s="1" t="s">
        <v>9097</v>
      </c>
    </row>
    <row r="8492" spans="1:15" x14ac:dyDescent="0.3">
      <c r="A8492" s="1" t="s">
        <v>75</v>
      </c>
      <c r="B8492" s="1" t="s">
        <v>5777</v>
      </c>
      <c r="C8492" s="1">
        <v>1</v>
      </c>
      <c r="D8492" s="1" t="s">
        <v>5796</v>
      </c>
      <c r="E8492" s="1">
        <v>19</v>
      </c>
      <c r="F8492" s="1" t="s">
        <v>9096</v>
      </c>
      <c r="G8492" s="1" t="s">
        <v>5810</v>
      </c>
      <c r="H8492" s="1" t="s">
        <v>9029</v>
      </c>
      <c r="I8492" s="1" t="b">
        <v>0</v>
      </c>
      <c r="J8492" s="1">
        <v>2</v>
      </c>
      <c r="K8492" s="1">
        <v>0</v>
      </c>
      <c r="L8492" s="1">
        <v>1</v>
      </c>
      <c r="M8492" s="1">
        <v>35</v>
      </c>
      <c r="N8492" s="1">
        <v>1.0920436817472701</v>
      </c>
      <c r="O8492" s="1" t="s">
        <v>9030</v>
      </c>
    </row>
    <row r="8493" spans="1:15" x14ac:dyDescent="0.3">
      <c r="A8493" s="1" t="s">
        <v>75</v>
      </c>
      <c r="B8493" s="1" t="s">
        <v>5777</v>
      </c>
      <c r="C8493" s="1">
        <v>1</v>
      </c>
      <c r="D8493" s="1" t="s">
        <v>5796</v>
      </c>
      <c r="E8493" s="1">
        <v>20</v>
      </c>
      <c r="F8493" s="1" t="s">
        <v>9098</v>
      </c>
      <c r="G8493" s="1" t="s">
        <v>5814</v>
      </c>
      <c r="H8493" s="1" t="s">
        <v>9029</v>
      </c>
      <c r="I8493" s="1" t="b">
        <v>1</v>
      </c>
      <c r="J8493" s="1">
        <v>0</v>
      </c>
      <c r="K8493" s="1">
        <v>0</v>
      </c>
      <c r="L8493" s="1">
        <v>0</v>
      </c>
      <c r="M8493" s="1">
        <v>960</v>
      </c>
      <c r="N8493" s="1">
        <v>24.521072796934799</v>
      </c>
      <c r="O8493" s="1" t="s">
        <v>9031</v>
      </c>
    </row>
    <row r="8494" spans="1:15" x14ac:dyDescent="0.3">
      <c r="A8494" s="1" t="s">
        <v>75</v>
      </c>
      <c r="B8494" s="1" t="s">
        <v>5777</v>
      </c>
      <c r="C8494" s="1">
        <v>1</v>
      </c>
      <c r="D8494" s="1" t="s">
        <v>5796</v>
      </c>
      <c r="E8494" s="1">
        <v>20</v>
      </c>
      <c r="F8494" s="1" t="s">
        <v>9098</v>
      </c>
      <c r="G8494" s="1" t="s">
        <v>5810</v>
      </c>
      <c r="H8494" s="1" t="s">
        <v>9029</v>
      </c>
      <c r="I8494" s="1" t="b">
        <v>0</v>
      </c>
      <c r="J8494" s="1">
        <v>2</v>
      </c>
      <c r="K8494" s="1">
        <v>0</v>
      </c>
      <c r="L8494" s="1">
        <v>0</v>
      </c>
      <c r="M8494" s="1">
        <v>518</v>
      </c>
      <c r="N8494" s="1">
        <v>13.231162196679399</v>
      </c>
      <c r="O8494" s="1" t="s">
        <v>9030</v>
      </c>
    </row>
    <row r="8495" spans="1:15" x14ac:dyDescent="0.3">
      <c r="A8495" s="1" t="s">
        <v>75</v>
      </c>
      <c r="B8495" s="1" t="s">
        <v>5777</v>
      </c>
      <c r="C8495" s="1">
        <v>1</v>
      </c>
      <c r="D8495" s="1" t="s">
        <v>5796</v>
      </c>
      <c r="E8495" s="1">
        <v>20</v>
      </c>
      <c r="F8495" s="1" t="s">
        <v>9098</v>
      </c>
      <c r="G8495" s="1" t="s">
        <v>5801</v>
      </c>
      <c r="H8495" s="1" t="s">
        <v>9029</v>
      </c>
      <c r="I8495" s="1" t="b">
        <v>0</v>
      </c>
      <c r="J8495" s="1">
        <v>1</v>
      </c>
      <c r="K8495" s="1">
        <v>0</v>
      </c>
      <c r="L8495" s="1">
        <v>0</v>
      </c>
      <c r="M8495" s="1">
        <v>301</v>
      </c>
      <c r="N8495" s="1">
        <v>7.6883780332056197</v>
      </c>
      <c r="O8495" s="1" t="s">
        <v>9049</v>
      </c>
    </row>
    <row r="8496" spans="1:15" x14ac:dyDescent="0.3">
      <c r="A8496" s="1" t="s">
        <v>75</v>
      </c>
      <c r="B8496" s="1" t="s">
        <v>5777</v>
      </c>
      <c r="C8496" s="1">
        <v>1</v>
      </c>
      <c r="D8496" s="1" t="s">
        <v>5796</v>
      </c>
      <c r="E8496" s="1">
        <v>20</v>
      </c>
      <c r="F8496" s="1" t="s">
        <v>9098</v>
      </c>
      <c r="G8496" s="1" t="s">
        <v>5834</v>
      </c>
      <c r="H8496" s="1" t="e">
        <f>----TCTTCCTGTACGAGAG</f>
        <v>#NAME?</v>
      </c>
      <c r="I8496" s="1" t="b">
        <v>0</v>
      </c>
      <c r="J8496" s="1">
        <v>3</v>
      </c>
      <c r="K8496" s="1">
        <v>9</v>
      </c>
      <c r="L8496" s="1">
        <v>15</v>
      </c>
      <c r="M8496" s="1">
        <v>252</v>
      </c>
      <c r="N8496" s="1">
        <v>6.4367816091953998</v>
      </c>
      <c r="O8496" s="1" t="s">
        <v>9079</v>
      </c>
    </row>
    <row r="8497" spans="1:15" x14ac:dyDescent="0.3">
      <c r="A8497" s="1" t="s">
        <v>75</v>
      </c>
      <c r="B8497" s="1" t="s">
        <v>5777</v>
      </c>
      <c r="C8497" s="1">
        <v>1</v>
      </c>
      <c r="D8497" s="1" t="s">
        <v>5796</v>
      </c>
      <c r="E8497" s="1">
        <v>20</v>
      </c>
      <c r="F8497" s="1" t="s">
        <v>9098</v>
      </c>
      <c r="G8497" s="1" t="s">
        <v>5803</v>
      </c>
      <c r="H8497" s="1" t="s">
        <v>9029</v>
      </c>
      <c r="I8497" s="1" t="b">
        <v>0</v>
      </c>
      <c r="J8497" s="1">
        <v>0</v>
      </c>
      <c r="K8497" s="1">
        <v>1</v>
      </c>
      <c r="L8497" s="1">
        <v>10</v>
      </c>
      <c r="M8497" s="1">
        <v>191</v>
      </c>
      <c r="N8497" s="1">
        <v>4.8786717752234896</v>
      </c>
      <c r="O8497" s="1" t="s">
        <v>9068</v>
      </c>
    </row>
    <row r="8498" spans="1:15" x14ac:dyDescent="0.3">
      <c r="A8498" s="1" t="s">
        <v>75</v>
      </c>
      <c r="B8498" s="1" t="s">
        <v>5777</v>
      </c>
      <c r="C8498" s="1">
        <v>1</v>
      </c>
      <c r="D8498" s="1" t="s">
        <v>5796</v>
      </c>
      <c r="E8498" s="1">
        <v>20</v>
      </c>
      <c r="F8498" s="1" t="s">
        <v>9098</v>
      </c>
      <c r="G8498" s="1" t="s">
        <v>5834</v>
      </c>
      <c r="H8498" s="1" t="s">
        <v>9029</v>
      </c>
      <c r="I8498" s="1" t="b">
        <v>0</v>
      </c>
      <c r="J8498" s="1">
        <v>21</v>
      </c>
      <c r="K8498" s="1">
        <v>0</v>
      </c>
      <c r="L8498" s="1">
        <v>0</v>
      </c>
      <c r="M8498" s="1">
        <v>120</v>
      </c>
      <c r="N8498" s="1">
        <v>3.0651340996168499</v>
      </c>
      <c r="O8498" s="1" t="s">
        <v>9038</v>
      </c>
    </row>
    <row r="8499" spans="1:15" x14ac:dyDescent="0.3">
      <c r="A8499" s="1" t="s">
        <v>75</v>
      </c>
      <c r="B8499" s="1" t="s">
        <v>5777</v>
      </c>
      <c r="C8499" s="1">
        <v>1</v>
      </c>
      <c r="D8499" s="1" t="s">
        <v>5796</v>
      </c>
      <c r="E8499" s="1">
        <v>20</v>
      </c>
      <c r="F8499" s="1" t="s">
        <v>9098</v>
      </c>
      <c r="G8499" s="1" t="s">
        <v>5834</v>
      </c>
      <c r="H8499" s="1" t="s">
        <v>9029</v>
      </c>
      <c r="I8499" s="1" t="b">
        <v>0</v>
      </c>
      <c r="J8499" s="1">
        <v>20</v>
      </c>
      <c r="K8499" s="1">
        <v>0</v>
      </c>
      <c r="L8499" s="1">
        <v>0</v>
      </c>
      <c r="M8499" s="1">
        <v>102</v>
      </c>
      <c r="N8499" s="1">
        <v>2.60536398467432</v>
      </c>
      <c r="O8499" s="1" t="s">
        <v>9099</v>
      </c>
    </row>
    <row r="8500" spans="1:15" x14ac:dyDescent="0.3">
      <c r="A8500" s="1" t="s">
        <v>75</v>
      </c>
      <c r="B8500" s="1" t="s">
        <v>5777</v>
      </c>
      <c r="C8500" s="1">
        <v>1</v>
      </c>
      <c r="D8500" s="1" t="s">
        <v>5796</v>
      </c>
      <c r="E8500" s="1">
        <v>20</v>
      </c>
      <c r="F8500" s="1" t="s">
        <v>9098</v>
      </c>
      <c r="G8500" s="1" t="s">
        <v>5803</v>
      </c>
      <c r="H8500" s="1" t="s">
        <v>9051</v>
      </c>
      <c r="I8500" s="1" t="b">
        <v>0</v>
      </c>
      <c r="J8500" s="1">
        <v>0</v>
      </c>
      <c r="K8500" s="1">
        <v>1</v>
      </c>
      <c r="L8500" s="1">
        <v>0</v>
      </c>
      <c r="M8500" s="1">
        <v>86</v>
      </c>
      <c r="N8500" s="1">
        <v>2.19667943805874</v>
      </c>
      <c r="O8500" s="1" t="s">
        <v>9064</v>
      </c>
    </row>
    <row r="8501" spans="1:15" x14ac:dyDescent="0.3">
      <c r="A8501" s="1" t="s">
        <v>75</v>
      </c>
      <c r="B8501" s="1" t="s">
        <v>5777</v>
      </c>
      <c r="C8501" s="1">
        <v>1</v>
      </c>
      <c r="D8501" s="1" t="s">
        <v>5796</v>
      </c>
      <c r="E8501" s="1">
        <v>20</v>
      </c>
      <c r="F8501" s="1" t="s">
        <v>9098</v>
      </c>
      <c r="G8501" s="1" t="s">
        <v>5834</v>
      </c>
      <c r="H8501" s="1" t="s">
        <v>9029</v>
      </c>
      <c r="I8501" s="1" t="b">
        <v>0</v>
      </c>
      <c r="J8501" s="1">
        <v>7</v>
      </c>
      <c r="K8501" s="1">
        <v>0</v>
      </c>
      <c r="L8501" s="1">
        <v>0</v>
      </c>
      <c r="M8501" s="1">
        <v>81</v>
      </c>
      <c r="N8501" s="1">
        <v>2.0689655172413701</v>
      </c>
      <c r="O8501" s="1" t="s">
        <v>9050</v>
      </c>
    </row>
    <row r="8502" spans="1:15" x14ac:dyDescent="0.3">
      <c r="A8502" s="1" t="s">
        <v>75</v>
      </c>
      <c r="B8502" s="1" t="s">
        <v>5777</v>
      </c>
      <c r="C8502" s="1">
        <v>1</v>
      </c>
      <c r="D8502" s="1" t="s">
        <v>5796</v>
      </c>
      <c r="E8502" s="1">
        <v>20</v>
      </c>
      <c r="F8502" s="1" t="s">
        <v>9098</v>
      </c>
      <c r="G8502" s="1" t="s">
        <v>5834</v>
      </c>
      <c r="H8502" s="1" t="s">
        <v>9029</v>
      </c>
      <c r="I8502" s="1" t="b">
        <v>0</v>
      </c>
      <c r="J8502" s="1">
        <v>6</v>
      </c>
      <c r="K8502" s="1">
        <v>0</v>
      </c>
      <c r="L8502" s="1">
        <v>0</v>
      </c>
      <c r="M8502" s="1">
        <v>77</v>
      </c>
      <c r="N8502" s="1">
        <v>1.9667943805874799</v>
      </c>
      <c r="O8502" s="1" t="s">
        <v>9034</v>
      </c>
    </row>
    <row r="8503" spans="1:15" x14ac:dyDescent="0.3">
      <c r="A8503" s="1" t="s">
        <v>75</v>
      </c>
      <c r="B8503" s="1" t="s">
        <v>5777</v>
      </c>
      <c r="C8503" s="1">
        <v>1</v>
      </c>
      <c r="D8503" s="1" t="s">
        <v>5796</v>
      </c>
      <c r="E8503" s="1">
        <v>20</v>
      </c>
      <c r="F8503" s="1" t="s">
        <v>9098</v>
      </c>
      <c r="G8503" s="1" t="s">
        <v>5834</v>
      </c>
      <c r="H8503" s="1" t="s">
        <v>9029</v>
      </c>
      <c r="I8503" s="1" t="b">
        <v>0</v>
      </c>
      <c r="J8503" s="1">
        <v>21</v>
      </c>
      <c r="K8503" s="1">
        <v>0</v>
      </c>
      <c r="L8503" s="1">
        <v>0</v>
      </c>
      <c r="M8503" s="1">
        <v>61</v>
      </c>
      <c r="N8503" s="1">
        <v>1.5581098339718999</v>
      </c>
      <c r="O8503" s="1" t="s">
        <v>9032</v>
      </c>
    </row>
    <row r="8504" spans="1:15" x14ac:dyDescent="0.3">
      <c r="A8504" s="1" t="s">
        <v>75</v>
      </c>
      <c r="B8504" s="1" t="s">
        <v>5777</v>
      </c>
      <c r="C8504" s="1">
        <v>1</v>
      </c>
      <c r="D8504" s="1" t="s">
        <v>5796</v>
      </c>
      <c r="E8504" s="1">
        <v>20</v>
      </c>
      <c r="F8504" s="1" t="s">
        <v>9098</v>
      </c>
      <c r="G8504" s="1" t="s">
        <v>5876</v>
      </c>
      <c r="H8504" s="1" t="s">
        <v>9029</v>
      </c>
      <c r="I8504" s="1" t="b">
        <v>0</v>
      </c>
      <c r="J8504" s="1">
        <v>4</v>
      </c>
      <c r="K8504" s="1">
        <v>0</v>
      </c>
      <c r="L8504" s="1">
        <v>0</v>
      </c>
      <c r="M8504" s="1">
        <v>57</v>
      </c>
      <c r="N8504" s="1">
        <v>1.455938697318</v>
      </c>
      <c r="O8504" s="1" t="s">
        <v>9030</v>
      </c>
    </row>
    <row r="8505" spans="1:15" x14ac:dyDescent="0.3">
      <c r="A8505" s="1" t="s">
        <v>75</v>
      </c>
      <c r="B8505" s="1" t="s">
        <v>5777</v>
      </c>
      <c r="C8505" s="1">
        <v>1</v>
      </c>
      <c r="D8505" s="1" t="s">
        <v>5796</v>
      </c>
      <c r="E8505" s="1">
        <v>20</v>
      </c>
      <c r="F8505" s="1" t="s">
        <v>9098</v>
      </c>
      <c r="G8505" s="1" t="s">
        <v>5834</v>
      </c>
      <c r="H8505" s="1" t="s">
        <v>9029</v>
      </c>
      <c r="I8505" s="1" t="b">
        <v>0</v>
      </c>
      <c r="J8505" s="1">
        <v>21</v>
      </c>
      <c r="K8505" s="1">
        <v>0</v>
      </c>
      <c r="L8505" s="1">
        <v>0</v>
      </c>
      <c r="M8505" s="1">
        <v>54</v>
      </c>
      <c r="N8505" s="1">
        <v>1.3793103448275801</v>
      </c>
      <c r="O8505" s="1" t="s">
        <v>9039</v>
      </c>
    </row>
    <row r="8506" spans="1:15" x14ac:dyDescent="0.3">
      <c r="A8506" s="1" t="s">
        <v>75</v>
      </c>
      <c r="B8506" s="1" t="s">
        <v>5777</v>
      </c>
      <c r="C8506" s="1">
        <v>1</v>
      </c>
      <c r="D8506" s="1" t="s">
        <v>5796</v>
      </c>
      <c r="E8506" s="1">
        <v>20</v>
      </c>
      <c r="F8506" s="1" t="s">
        <v>9098</v>
      </c>
      <c r="G8506" s="1" t="s">
        <v>5834</v>
      </c>
      <c r="H8506" s="1" t="s">
        <v>9100</v>
      </c>
      <c r="I8506" s="1" t="b">
        <v>0</v>
      </c>
      <c r="J8506" s="1">
        <v>0</v>
      </c>
      <c r="K8506" s="1">
        <v>7</v>
      </c>
      <c r="L8506" s="1">
        <v>12</v>
      </c>
      <c r="M8506" s="1">
        <v>45</v>
      </c>
      <c r="N8506" s="1">
        <v>1.14942528735632</v>
      </c>
      <c r="O8506" s="1" t="s">
        <v>9101</v>
      </c>
    </row>
    <row r="8507" spans="1:15" x14ac:dyDescent="0.3">
      <c r="A8507" s="1" t="s">
        <v>75</v>
      </c>
      <c r="B8507" s="1" t="s">
        <v>5777</v>
      </c>
      <c r="C8507" s="1">
        <v>1</v>
      </c>
      <c r="D8507" s="1" t="s">
        <v>5796</v>
      </c>
      <c r="E8507" s="1">
        <v>20</v>
      </c>
      <c r="F8507" s="1" t="s">
        <v>9098</v>
      </c>
      <c r="G8507" s="1" t="s">
        <v>5834</v>
      </c>
      <c r="H8507" s="1" t="s">
        <v>9029</v>
      </c>
      <c r="I8507" s="1" t="b">
        <v>0</v>
      </c>
      <c r="J8507" s="1">
        <v>23</v>
      </c>
      <c r="K8507" s="1">
        <v>0</v>
      </c>
      <c r="L8507" s="1">
        <v>1</v>
      </c>
      <c r="M8507" s="1">
        <v>44</v>
      </c>
      <c r="N8507" s="1">
        <v>1.1238825031928401</v>
      </c>
      <c r="O8507" s="1" t="s">
        <v>9102</v>
      </c>
    </row>
    <row r="8508" spans="1:15" x14ac:dyDescent="0.3">
      <c r="A8508" s="1" t="s">
        <v>75</v>
      </c>
      <c r="B8508" s="1" t="s">
        <v>5777</v>
      </c>
      <c r="C8508" s="1">
        <v>1</v>
      </c>
      <c r="D8508" s="1" t="s">
        <v>5796</v>
      </c>
      <c r="E8508" s="1">
        <v>21</v>
      </c>
      <c r="F8508" s="1" t="s">
        <v>9103</v>
      </c>
      <c r="G8508" s="1" t="s">
        <v>5814</v>
      </c>
      <c r="H8508" s="1" t="s">
        <v>9029</v>
      </c>
      <c r="I8508" s="1" t="b">
        <v>1</v>
      </c>
      <c r="J8508" s="1">
        <v>0</v>
      </c>
      <c r="K8508" s="1">
        <v>0</v>
      </c>
      <c r="L8508" s="1">
        <v>0</v>
      </c>
      <c r="M8508" s="1">
        <v>805</v>
      </c>
      <c r="N8508" s="1">
        <v>13.367651942876099</v>
      </c>
      <c r="O8508" s="1" t="s">
        <v>9031</v>
      </c>
    </row>
    <row r="8509" spans="1:15" x14ac:dyDescent="0.3">
      <c r="A8509" s="1" t="s">
        <v>75</v>
      </c>
      <c r="B8509" s="1" t="s">
        <v>5777</v>
      </c>
      <c r="C8509" s="1">
        <v>1</v>
      </c>
      <c r="D8509" s="1" t="s">
        <v>5796</v>
      </c>
      <c r="E8509" s="1">
        <v>21</v>
      </c>
      <c r="F8509" s="1" t="s">
        <v>9103</v>
      </c>
      <c r="G8509" s="1" t="s">
        <v>5834</v>
      </c>
      <c r="H8509" s="1" t="s">
        <v>9029</v>
      </c>
      <c r="I8509" s="1" t="b">
        <v>0</v>
      </c>
      <c r="J8509" s="1">
        <v>20</v>
      </c>
      <c r="K8509" s="1">
        <v>0</v>
      </c>
      <c r="L8509" s="1">
        <v>0</v>
      </c>
      <c r="M8509" s="1">
        <v>685</v>
      </c>
      <c r="N8509" s="1">
        <v>11.3749584855529</v>
      </c>
      <c r="O8509" s="1" t="s">
        <v>9099</v>
      </c>
    </row>
    <row r="8510" spans="1:15" x14ac:dyDescent="0.3">
      <c r="A8510" s="1" t="s">
        <v>75</v>
      </c>
      <c r="B8510" s="1" t="s">
        <v>5777</v>
      </c>
      <c r="C8510" s="1">
        <v>1</v>
      </c>
      <c r="D8510" s="1" t="s">
        <v>5796</v>
      </c>
      <c r="E8510" s="1">
        <v>21</v>
      </c>
      <c r="F8510" s="1" t="s">
        <v>9103</v>
      </c>
      <c r="G8510" s="1" t="s">
        <v>5810</v>
      </c>
      <c r="H8510" s="1" t="s">
        <v>9029</v>
      </c>
      <c r="I8510" s="1" t="b">
        <v>0</v>
      </c>
      <c r="J8510" s="1">
        <v>2</v>
      </c>
      <c r="K8510" s="1">
        <v>0</v>
      </c>
      <c r="L8510" s="1">
        <v>0</v>
      </c>
      <c r="M8510" s="1">
        <v>670</v>
      </c>
      <c r="N8510" s="1">
        <v>11.125871803387501</v>
      </c>
      <c r="O8510" s="1" t="s">
        <v>9030</v>
      </c>
    </row>
    <row r="8511" spans="1:15" x14ac:dyDescent="0.3">
      <c r="A8511" s="1" t="s">
        <v>75</v>
      </c>
      <c r="B8511" s="1" t="s">
        <v>5777</v>
      </c>
      <c r="C8511" s="1">
        <v>1</v>
      </c>
      <c r="D8511" s="1" t="s">
        <v>5796</v>
      </c>
      <c r="E8511" s="1">
        <v>21</v>
      </c>
      <c r="F8511" s="1" t="s">
        <v>9103</v>
      </c>
      <c r="G8511" s="1" t="s">
        <v>5803</v>
      </c>
      <c r="H8511" s="1" t="s">
        <v>9029</v>
      </c>
      <c r="I8511" s="1" t="b">
        <v>0</v>
      </c>
      <c r="J8511" s="1">
        <v>0</v>
      </c>
      <c r="K8511" s="1">
        <v>1</v>
      </c>
      <c r="L8511" s="1">
        <v>10</v>
      </c>
      <c r="M8511" s="1">
        <v>394</v>
      </c>
      <c r="N8511" s="1">
        <v>6.5426768515443303</v>
      </c>
      <c r="O8511" s="1" t="s">
        <v>9068</v>
      </c>
    </row>
    <row r="8512" spans="1:15" x14ac:dyDescent="0.3">
      <c r="A8512" s="1" t="s">
        <v>75</v>
      </c>
      <c r="B8512" s="1" t="s">
        <v>5777</v>
      </c>
      <c r="C8512" s="1">
        <v>1</v>
      </c>
      <c r="D8512" s="1" t="s">
        <v>5796</v>
      </c>
      <c r="E8512" s="1">
        <v>21</v>
      </c>
      <c r="F8512" s="1" t="s">
        <v>9103</v>
      </c>
      <c r="G8512" s="1" t="s">
        <v>5834</v>
      </c>
      <c r="H8512" s="1" t="s">
        <v>9029</v>
      </c>
      <c r="I8512" s="1" t="b">
        <v>0</v>
      </c>
      <c r="J8512" s="1">
        <v>21</v>
      </c>
      <c r="K8512" s="1">
        <v>0</v>
      </c>
      <c r="L8512" s="1">
        <v>0</v>
      </c>
      <c r="M8512" s="1">
        <v>370</v>
      </c>
      <c r="N8512" s="1">
        <v>6.1441381600796996</v>
      </c>
      <c r="O8512" s="1" t="s">
        <v>9038</v>
      </c>
    </row>
    <row r="8513" spans="1:15" x14ac:dyDescent="0.3">
      <c r="A8513" s="1" t="s">
        <v>75</v>
      </c>
      <c r="B8513" s="1" t="s">
        <v>5777</v>
      </c>
      <c r="C8513" s="1">
        <v>1</v>
      </c>
      <c r="D8513" s="1" t="s">
        <v>5796</v>
      </c>
      <c r="E8513" s="1">
        <v>21</v>
      </c>
      <c r="F8513" s="1" t="s">
        <v>9103</v>
      </c>
      <c r="G8513" s="1" t="s">
        <v>5834</v>
      </c>
      <c r="H8513" s="1" t="s">
        <v>9029</v>
      </c>
      <c r="I8513" s="1" t="b">
        <v>0</v>
      </c>
      <c r="J8513" s="1">
        <v>7</v>
      </c>
      <c r="K8513" s="1">
        <v>0</v>
      </c>
      <c r="L8513" s="1">
        <v>0</v>
      </c>
      <c r="M8513" s="1">
        <v>289</v>
      </c>
      <c r="N8513" s="1">
        <v>4.7990700763865801</v>
      </c>
      <c r="O8513" s="1" t="s">
        <v>9050</v>
      </c>
    </row>
    <row r="8514" spans="1:15" x14ac:dyDescent="0.3">
      <c r="A8514" s="1" t="s">
        <v>75</v>
      </c>
      <c r="B8514" s="1" t="s">
        <v>5777</v>
      </c>
      <c r="C8514" s="1">
        <v>1</v>
      </c>
      <c r="D8514" s="1" t="s">
        <v>5796</v>
      </c>
      <c r="E8514" s="1">
        <v>21</v>
      </c>
      <c r="F8514" s="1" t="s">
        <v>9103</v>
      </c>
      <c r="G8514" s="1" t="s">
        <v>5834</v>
      </c>
      <c r="H8514" s="1" t="s">
        <v>9029</v>
      </c>
      <c r="I8514" s="1" t="b">
        <v>0</v>
      </c>
      <c r="J8514" s="1">
        <v>6</v>
      </c>
      <c r="K8514" s="1">
        <v>0</v>
      </c>
      <c r="L8514" s="1">
        <v>0</v>
      </c>
      <c r="M8514" s="1">
        <v>280</v>
      </c>
      <c r="N8514" s="1">
        <v>4.6496180670873404</v>
      </c>
      <c r="O8514" s="1" t="s">
        <v>9034</v>
      </c>
    </row>
    <row r="8515" spans="1:15" x14ac:dyDescent="0.3">
      <c r="A8515" s="1" t="s">
        <v>75</v>
      </c>
      <c r="B8515" s="1" t="s">
        <v>5777</v>
      </c>
      <c r="C8515" s="1">
        <v>1</v>
      </c>
      <c r="D8515" s="1" t="s">
        <v>5796</v>
      </c>
      <c r="E8515" s="1">
        <v>21</v>
      </c>
      <c r="F8515" s="1" t="s">
        <v>9103</v>
      </c>
      <c r="G8515" s="1" t="s">
        <v>5834</v>
      </c>
      <c r="H8515" s="1" t="s">
        <v>9029</v>
      </c>
      <c r="I8515" s="1" t="b">
        <v>0</v>
      </c>
      <c r="J8515" s="1">
        <v>23</v>
      </c>
      <c r="K8515" s="1">
        <v>0</v>
      </c>
      <c r="L8515" s="1">
        <v>1</v>
      </c>
      <c r="M8515" s="1">
        <v>226</v>
      </c>
      <c r="N8515" s="1">
        <v>3.7529060112919201</v>
      </c>
      <c r="O8515" s="1" t="s">
        <v>9102</v>
      </c>
    </row>
    <row r="8516" spans="1:15" x14ac:dyDescent="0.3">
      <c r="A8516" s="1" t="s">
        <v>75</v>
      </c>
      <c r="B8516" s="1" t="s">
        <v>5777</v>
      </c>
      <c r="C8516" s="1">
        <v>1</v>
      </c>
      <c r="D8516" s="1" t="s">
        <v>5796</v>
      </c>
      <c r="E8516" s="1">
        <v>21</v>
      </c>
      <c r="F8516" s="1" t="s">
        <v>9103</v>
      </c>
      <c r="G8516" s="1" t="s">
        <v>5803</v>
      </c>
      <c r="H8516" s="1" t="s">
        <v>9051</v>
      </c>
      <c r="I8516" s="1" t="b">
        <v>0</v>
      </c>
      <c r="J8516" s="1">
        <v>0</v>
      </c>
      <c r="K8516" s="1">
        <v>1</v>
      </c>
      <c r="L8516" s="1">
        <v>0</v>
      </c>
      <c r="M8516" s="1">
        <v>183</v>
      </c>
      <c r="N8516" s="1">
        <v>3.0388575224177998</v>
      </c>
      <c r="O8516" s="1" t="s">
        <v>9064</v>
      </c>
    </row>
    <row r="8517" spans="1:15" x14ac:dyDescent="0.3">
      <c r="A8517" s="1" t="s">
        <v>75</v>
      </c>
      <c r="B8517" s="1" t="s">
        <v>5777</v>
      </c>
      <c r="C8517" s="1">
        <v>1</v>
      </c>
      <c r="D8517" s="1" t="s">
        <v>5796</v>
      </c>
      <c r="E8517" s="1">
        <v>21</v>
      </c>
      <c r="F8517" s="1" t="s">
        <v>9103</v>
      </c>
      <c r="G8517" s="1" t="s">
        <v>5834</v>
      </c>
      <c r="H8517" s="1" t="s">
        <v>9029</v>
      </c>
      <c r="I8517" s="1" t="b">
        <v>0</v>
      </c>
      <c r="J8517" s="1">
        <v>21</v>
      </c>
      <c r="K8517" s="1">
        <v>0</v>
      </c>
      <c r="L8517" s="1">
        <v>0</v>
      </c>
      <c r="M8517" s="1">
        <v>134</v>
      </c>
      <c r="N8517" s="1">
        <v>2.2251743606775101</v>
      </c>
      <c r="O8517" s="1" t="s">
        <v>9032</v>
      </c>
    </row>
    <row r="8518" spans="1:15" x14ac:dyDescent="0.3">
      <c r="A8518" s="1" t="s">
        <v>75</v>
      </c>
      <c r="B8518" s="1" t="s">
        <v>5777</v>
      </c>
      <c r="C8518" s="1">
        <v>1</v>
      </c>
      <c r="D8518" s="1" t="s">
        <v>5796</v>
      </c>
      <c r="E8518" s="1">
        <v>21</v>
      </c>
      <c r="F8518" s="1" t="s">
        <v>9103</v>
      </c>
      <c r="G8518" s="1" t="s">
        <v>5834</v>
      </c>
      <c r="H8518" s="1" t="e">
        <f>----TCTTCCTGTACGAGAG</f>
        <v>#NAME?</v>
      </c>
      <c r="I8518" s="1" t="b">
        <v>0</v>
      </c>
      <c r="J8518" s="1">
        <v>3</v>
      </c>
      <c r="K8518" s="1">
        <v>9</v>
      </c>
      <c r="L8518" s="1">
        <v>15</v>
      </c>
      <c r="M8518" s="1">
        <v>107</v>
      </c>
      <c r="N8518" s="1">
        <v>1.7768183327797999</v>
      </c>
      <c r="O8518" s="1" t="s">
        <v>9079</v>
      </c>
    </row>
    <row r="8519" spans="1:15" x14ac:dyDescent="0.3">
      <c r="A8519" s="1" t="s">
        <v>75</v>
      </c>
      <c r="B8519" s="1" t="s">
        <v>5777</v>
      </c>
      <c r="C8519" s="1">
        <v>1</v>
      </c>
      <c r="D8519" s="1" t="s">
        <v>5796</v>
      </c>
      <c r="E8519" s="1">
        <v>21</v>
      </c>
      <c r="F8519" s="1" t="s">
        <v>9103</v>
      </c>
      <c r="G8519" s="1" t="s">
        <v>5834</v>
      </c>
      <c r="H8519" s="1" t="s">
        <v>9100</v>
      </c>
      <c r="I8519" s="1" t="b">
        <v>0</v>
      </c>
      <c r="J8519" s="1">
        <v>0</v>
      </c>
      <c r="K8519" s="1">
        <v>7</v>
      </c>
      <c r="L8519" s="1">
        <v>12</v>
      </c>
      <c r="M8519" s="1">
        <v>90</v>
      </c>
      <c r="N8519" s="1">
        <v>1.4945200929923601</v>
      </c>
      <c r="O8519" s="1" t="s">
        <v>9101</v>
      </c>
    </row>
    <row r="8520" spans="1:15" x14ac:dyDescent="0.3">
      <c r="A8520" s="1" t="s">
        <v>75</v>
      </c>
      <c r="B8520" s="1" t="s">
        <v>5777</v>
      </c>
      <c r="C8520" s="1">
        <v>1</v>
      </c>
      <c r="D8520" s="1" t="s">
        <v>5796</v>
      </c>
      <c r="E8520" s="1">
        <v>21</v>
      </c>
      <c r="F8520" s="1" t="s">
        <v>9103</v>
      </c>
      <c r="G8520" s="1" t="s">
        <v>5801</v>
      </c>
      <c r="H8520" s="1" t="s">
        <v>9029</v>
      </c>
      <c r="I8520" s="1" t="b">
        <v>0</v>
      </c>
      <c r="J8520" s="1">
        <v>1</v>
      </c>
      <c r="K8520" s="1">
        <v>0</v>
      </c>
      <c r="L8520" s="1">
        <v>0</v>
      </c>
      <c r="M8520" s="1">
        <v>80</v>
      </c>
      <c r="N8520" s="1">
        <v>1.3284623048820901</v>
      </c>
      <c r="O8520" s="1" t="s">
        <v>9049</v>
      </c>
    </row>
    <row r="8521" spans="1:15" x14ac:dyDescent="0.3">
      <c r="A8521" s="1" t="s">
        <v>75</v>
      </c>
      <c r="B8521" s="1" t="s">
        <v>5777</v>
      </c>
      <c r="C8521" s="1">
        <v>1</v>
      </c>
      <c r="D8521" s="1" t="s">
        <v>5796</v>
      </c>
      <c r="E8521" s="1">
        <v>21</v>
      </c>
      <c r="F8521" s="1" t="s">
        <v>9103</v>
      </c>
      <c r="G8521" s="1" t="s">
        <v>5834</v>
      </c>
      <c r="H8521" s="1" t="s">
        <v>9029</v>
      </c>
      <c r="I8521" s="1" t="b">
        <v>0</v>
      </c>
      <c r="J8521" s="1">
        <v>21</v>
      </c>
      <c r="K8521" s="1">
        <v>0</v>
      </c>
      <c r="L8521" s="1">
        <v>0</v>
      </c>
      <c r="M8521" s="1">
        <v>64</v>
      </c>
      <c r="N8521" s="1">
        <v>1.0627698439056701</v>
      </c>
      <c r="O8521" s="1" t="s">
        <v>9039</v>
      </c>
    </row>
    <row r="8522" spans="1:15" x14ac:dyDescent="0.3">
      <c r="A8522" s="1" t="s">
        <v>75</v>
      </c>
      <c r="B8522" s="1" t="s">
        <v>5777</v>
      </c>
      <c r="C8522" s="1">
        <v>1</v>
      </c>
      <c r="D8522" s="1" t="s">
        <v>5796</v>
      </c>
      <c r="E8522" s="1">
        <v>21</v>
      </c>
      <c r="F8522" s="1" t="s">
        <v>9103</v>
      </c>
      <c r="G8522" s="1" t="s">
        <v>5816</v>
      </c>
      <c r="H8522" s="1" t="s">
        <v>9029</v>
      </c>
      <c r="I8522" s="1" t="b">
        <v>0</v>
      </c>
      <c r="J8522" s="1">
        <v>3</v>
      </c>
      <c r="K8522" s="1">
        <v>0</v>
      </c>
      <c r="L8522" s="1">
        <v>0</v>
      </c>
      <c r="M8522" s="1">
        <v>62</v>
      </c>
      <c r="N8522" s="1">
        <v>1.0295582862836199</v>
      </c>
      <c r="O8522" s="1" t="s">
        <v>9053</v>
      </c>
    </row>
    <row r="8523" spans="1:15" x14ac:dyDescent="0.3">
      <c r="A8523" s="1" t="s">
        <v>75</v>
      </c>
      <c r="B8523" s="1" t="s">
        <v>5777</v>
      </c>
      <c r="C8523" s="1">
        <v>1</v>
      </c>
      <c r="D8523" s="1" t="s">
        <v>5796</v>
      </c>
      <c r="E8523" s="1">
        <v>22</v>
      </c>
      <c r="F8523" s="1" t="s">
        <v>9104</v>
      </c>
      <c r="G8523" s="1" t="s">
        <v>5810</v>
      </c>
      <c r="H8523" s="1" t="s">
        <v>9029</v>
      </c>
      <c r="I8523" s="1" t="b">
        <v>0</v>
      </c>
      <c r="J8523" s="1">
        <v>2</v>
      </c>
      <c r="K8523" s="1">
        <v>0</v>
      </c>
      <c r="L8523" s="1">
        <v>0</v>
      </c>
      <c r="M8523" s="1">
        <v>1774</v>
      </c>
      <c r="N8523" s="1">
        <v>28.2754223780682</v>
      </c>
      <c r="O8523" s="1" t="s">
        <v>9030</v>
      </c>
    </row>
    <row r="8524" spans="1:15" x14ac:dyDescent="0.3">
      <c r="A8524" s="1" t="s">
        <v>75</v>
      </c>
      <c r="B8524" s="1" t="s">
        <v>5777</v>
      </c>
      <c r="C8524" s="1">
        <v>1</v>
      </c>
      <c r="D8524" s="1" t="s">
        <v>5796</v>
      </c>
      <c r="E8524" s="1">
        <v>22</v>
      </c>
      <c r="F8524" s="1" t="s">
        <v>9104</v>
      </c>
      <c r="G8524" s="1" t="s">
        <v>5810</v>
      </c>
      <c r="H8524" s="1" t="s">
        <v>9029</v>
      </c>
      <c r="I8524" s="1" t="b">
        <v>0</v>
      </c>
      <c r="J8524" s="1">
        <v>2</v>
      </c>
      <c r="K8524" s="1">
        <v>0</v>
      </c>
      <c r="L8524" s="1">
        <v>3</v>
      </c>
      <c r="M8524" s="1">
        <v>1372</v>
      </c>
      <c r="N8524" s="1">
        <v>21.868026777175601</v>
      </c>
      <c r="O8524" s="1" t="s">
        <v>9105</v>
      </c>
    </row>
    <row r="8525" spans="1:15" x14ac:dyDescent="0.3">
      <c r="A8525" s="1" t="s">
        <v>75</v>
      </c>
      <c r="B8525" s="1" t="s">
        <v>5777</v>
      </c>
      <c r="C8525" s="1">
        <v>1</v>
      </c>
      <c r="D8525" s="1" t="s">
        <v>5796</v>
      </c>
      <c r="E8525" s="1">
        <v>22</v>
      </c>
      <c r="F8525" s="1" t="s">
        <v>9104</v>
      </c>
      <c r="G8525" s="1" t="s">
        <v>5834</v>
      </c>
      <c r="H8525" s="1" t="s">
        <v>9029</v>
      </c>
      <c r="I8525" s="1" t="b">
        <v>0</v>
      </c>
      <c r="J8525" s="1">
        <v>6</v>
      </c>
      <c r="K8525" s="1">
        <v>0</v>
      </c>
      <c r="L8525" s="1">
        <v>0</v>
      </c>
      <c r="M8525" s="1">
        <v>1187</v>
      </c>
      <c r="N8525" s="1">
        <v>18.919349697162801</v>
      </c>
      <c r="O8525" s="1" t="s">
        <v>9034</v>
      </c>
    </row>
    <row r="8526" spans="1:15" x14ac:dyDescent="0.3">
      <c r="A8526" s="1" t="s">
        <v>75</v>
      </c>
      <c r="B8526" s="1" t="s">
        <v>5777</v>
      </c>
      <c r="C8526" s="1">
        <v>1</v>
      </c>
      <c r="D8526" s="1" t="s">
        <v>5796</v>
      </c>
      <c r="E8526" s="1">
        <v>22</v>
      </c>
      <c r="F8526" s="1" t="s">
        <v>9104</v>
      </c>
      <c r="G8526" s="1" t="s">
        <v>5803</v>
      </c>
      <c r="H8526" s="1" t="s">
        <v>9051</v>
      </c>
      <c r="I8526" s="1" t="b">
        <v>0</v>
      </c>
      <c r="J8526" s="1">
        <v>0</v>
      </c>
      <c r="K8526" s="1">
        <v>1</v>
      </c>
      <c r="L8526" s="1">
        <v>0</v>
      </c>
      <c r="M8526" s="1">
        <v>769</v>
      </c>
      <c r="N8526" s="1">
        <v>12.256933375836701</v>
      </c>
      <c r="O8526" s="1" t="s">
        <v>9064</v>
      </c>
    </row>
    <row r="8527" spans="1:15" x14ac:dyDescent="0.3">
      <c r="A8527" s="1" t="s">
        <v>75</v>
      </c>
      <c r="B8527" s="1" t="s">
        <v>5777</v>
      </c>
      <c r="C8527" s="1">
        <v>1</v>
      </c>
      <c r="D8527" s="1" t="s">
        <v>5796</v>
      </c>
      <c r="E8527" s="1">
        <v>22</v>
      </c>
      <c r="F8527" s="1" t="s">
        <v>9104</v>
      </c>
      <c r="G8527" s="1" t="s">
        <v>5814</v>
      </c>
      <c r="H8527" s="1" t="s">
        <v>9029</v>
      </c>
      <c r="I8527" s="1" t="b">
        <v>1</v>
      </c>
      <c r="J8527" s="1">
        <v>0</v>
      </c>
      <c r="K8527" s="1">
        <v>0</v>
      </c>
      <c r="L8527" s="1">
        <v>0</v>
      </c>
      <c r="M8527" s="1">
        <v>279</v>
      </c>
      <c r="N8527" s="1">
        <v>4.4469238125597697</v>
      </c>
      <c r="O8527" s="1" t="s">
        <v>9031</v>
      </c>
    </row>
    <row r="8528" spans="1:15" x14ac:dyDescent="0.3">
      <c r="A8528" s="1" t="s">
        <v>75</v>
      </c>
      <c r="B8528" s="1" t="s">
        <v>5777</v>
      </c>
      <c r="C8528" s="1">
        <v>1</v>
      </c>
      <c r="D8528" s="1" t="s">
        <v>5796</v>
      </c>
      <c r="E8528" s="1">
        <v>22</v>
      </c>
      <c r="F8528" s="1" t="s">
        <v>9104</v>
      </c>
      <c r="G8528" s="1" t="s">
        <v>5834</v>
      </c>
      <c r="H8528" s="1" t="s">
        <v>9029</v>
      </c>
      <c r="I8528" s="1" t="b">
        <v>0</v>
      </c>
      <c r="J8528" s="1">
        <v>10</v>
      </c>
      <c r="K8528" s="1">
        <v>0</v>
      </c>
      <c r="L8528" s="1">
        <v>0</v>
      </c>
      <c r="M8528" s="1">
        <v>153</v>
      </c>
      <c r="N8528" s="1">
        <v>2.43863563914568</v>
      </c>
      <c r="O8528" s="1" t="s">
        <v>9106</v>
      </c>
    </row>
    <row r="8529" spans="1:15" x14ac:dyDescent="0.3">
      <c r="A8529" s="1" t="s">
        <v>75</v>
      </c>
      <c r="B8529" s="1" t="s">
        <v>5777</v>
      </c>
      <c r="C8529" s="1">
        <v>1</v>
      </c>
      <c r="D8529" s="1" t="s">
        <v>5796</v>
      </c>
      <c r="E8529" s="1">
        <v>22</v>
      </c>
      <c r="F8529" s="1" t="s">
        <v>9104</v>
      </c>
      <c r="G8529" s="1" t="s">
        <v>5834</v>
      </c>
      <c r="H8529" s="1" t="s">
        <v>9107</v>
      </c>
      <c r="I8529" s="1" t="b">
        <v>0</v>
      </c>
      <c r="J8529" s="1">
        <v>0</v>
      </c>
      <c r="K8529" s="1">
        <v>6</v>
      </c>
      <c r="L8529" s="1">
        <v>14</v>
      </c>
      <c r="M8529" s="1">
        <v>112</v>
      </c>
      <c r="N8529" s="1">
        <v>1.78514504303474</v>
      </c>
      <c r="O8529" s="1" t="s">
        <v>9108</v>
      </c>
    </row>
    <row r="8530" spans="1:15" x14ac:dyDescent="0.3">
      <c r="A8530" s="1" t="s">
        <v>75</v>
      </c>
      <c r="B8530" s="1" t="s">
        <v>5777</v>
      </c>
      <c r="C8530" s="1">
        <v>1</v>
      </c>
      <c r="D8530" s="1" t="s">
        <v>5796</v>
      </c>
      <c r="E8530" s="1">
        <v>23</v>
      </c>
      <c r="F8530" s="1" t="s">
        <v>9109</v>
      </c>
      <c r="G8530" s="1" t="s">
        <v>5810</v>
      </c>
      <c r="H8530" s="1" t="s">
        <v>9029</v>
      </c>
      <c r="I8530" s="1" t="b">
        <v>0</v>
      </c>
      <c r="J8530" s="1">
        <v>2</v>
      </c>
      <c r="K8530" s="1">
        <v>0</v>
      </c>
      <c r="L8530" s="1">
        <v>0</v>
      </c>
      <c r="M8530" s="1">
        <v>2223</v>
      </c>
      <c r="N8530" s="1">
        <v>33.918217882209298</v>
      </c>
      <c r="O8530" s="1" t="s">
        <v>9030</v>
      </c>
    </row>
    <row r="8531" spans="1:15" x14ac:dyDescent="0.3">
      <c r="A8531" s="1" t="s">
        <v>75</v>
      </c>
      <c r="B8531" s="1" t="s">
        <v>5777</v>
      </c>
      <c r="C8531" s="1">
        <v>1</v>
      </c>
      <c r="D8531" s="1" t="s">
        <v>5796</v>
      </c>
      <c r="E8531" s="1">
        <v>23</v>
      </c>
      <c r="F8531" s="1" t="s">
        <v>9109</v>
      </c>
      <c r="G8531" s="1" t="s">
        <v>5834</v>
      </c>
      <c r="H8531" s="1" t="s">
        <v>9029</v>
      </c>
      <c r="I8531" s="1" t="b">
        <v>0</v>
      </c>
      <c r="J8531" s="1">
        <v>10</v>
      </c>
      <c r="K8531" s="1">
        <v>0</v>
      </c>
      <c r="L8531" s="1">
        <v>0</v>
      </c>
      <c r="M8531" s="1">
        <v>1085</v>
      </c>
      <c r="N8531" s="1">
        <v>16.554775709490301</v>
      </c>
      <c r="O8531" s="1" t="s">
        <v>9106</v>
      </c>
    </row>
    <row r="8532" spans="1:15" x14ac:dyDescent="0.3">
      <c r="A8532" s="1" t="s">
        <v>75</v>
      </c>
      <c r="B8532" s="1" t="s">
        <v>5777</v>
      </c>
      <c r="C8532" s="1">
        <v>1</v>
      </c>
      <c r="D8532" s="1" t="s">
        <v>5796</v>
      </c>
      <c r="E8532" s="1">
        <v>23</v>
      </c>
      <c r="F8532" s="1" t="s">
        <v>9109</v>
      </c>
      <c r="G8532" s="1" t="s">
        <v>5834</v>
      </c>
      <c r="H8532" s="1" t="s">
        <v>9107</v>
      </c>
      <c r="I8532" s="1" t="b">
        <v>0</v>
      </c>
      <c r="J8532" s="1">
        <v>0</v>
      </c>
      <c r="K8532" s="1">
        <v>6</v>
      </c>
      <c r="L8532" s="1">
        <v>14</v>
      </c>
      <c r="M8532" s="1">
        <v>740</v>
      </c>
      <c r="N8532" s="1">
        <v>11.2908147696063</v>
      </c>
      <c r="O8532" s="1" t="s">
        <v>9108</v>
      </c>
    </row>
    <row r="8533" spans="1:15" x14ac:dyDescent="0.3">
      <c r="A8533" s="1" t="s">
        <v>75</v>
      </c>
      <c r="B8533" s="1" t="s">
        <v>5777</v>
      </c>
      <c r="C8533" s="1">
        <v>1</v>
      </c>
      <c r="D8533" s="1" t="s">
        <v>5796</v>
      </c>
      <c r="E8533" s="1">
        <v>23</v>
      </c>
      <c r="F8533" s="1" t="s">
        <v>9109</v>
      </c>
      <c r="G8533" s="1" t="s">
        <v>5814</v>
      </c>
      <c r="H8533" s="1" t="s">
        <v>9029</v>
      </c>
      <c r="I8533" s="1" t="b">
        <v>1</v>
      </c>
      <c r="J8533" s="1">
        <v>0</v>
      </c>
      <c r="K8533" s="1">
        <v>0</v>
      </c>
      <c r="L8533" s="1">
        <v>0</v>
      </c>
      <c r="M8533" s="1">
        <v>495</v>
      </c>
      <c r="N8533" s="1">
        <v>7.5526396093988399</v>
      </c>
      <c r="O8533" s="1" t="s">
        <v>9031</v>
      </c>
    </row>
    <row r="8534" spans="1:15" x14ac:dyDescent="0.3">
      <c r="A8534" s="1" t="s">
        <v>75</v>
      </c>
      <c r="B8534" s="1" t="s">
        <v>5777</v>
      </c>
      <c r="C8534" s="1">
        <v>1</v>
      </c>
      <c r="D8534" s="1" t="s">
        <v>5796</v>
      </c>
      <c r="E8534" s="1">
        <v>23</v>
      </c>
      <c r="F8534" s="1" t="s">
        <v>9109</v>
      </c>
      <c r="G8534" s="1" t="s">
        <v>5834</v>
      </c>
      <c r="H8534" s="1" t="s">
        <v>9029</v>
      </c>
      <c r="I8534" s="1" t="b">
        <v>0</v>
      </c>
      <c r="J8534" s="1">
        <v>6</v>
      </c>
      <c r="K8534" s="1">
        <v>0</v>
      </c>
      <c r="L8534" s="1">
        <v>0</v>
      </c>
      <c r="M8534" s="1">
        <v>464</v>
      </c>
      <c r="N8534" s="1">
        <v>7.0796460176991101</v>
      </c>
      <c r="O8534" s="1" t="s">
        <v>9034</v>
      </c>
    </row>
    <row r="8535" spans="1:15" x14ac:dyDescent="0.3">
      <c r="A8535" s="1" t="s">
        <v>75</v>
      </c>
      <c r="B8535" s="1" t="s">
        <v>5777</v>
      </c>
      <c r="C8535" s="1">
        <v>1</v>
      </c>
      <c r="D8535" s="1" t="s">
        <v>5796</v>
      </c>
      <c r="E8535" s="1">
        <v>23</v>
      </c>
      <c r="F8535" s="1" t="s">
        <v>9109</v>
      </c>
      <c r="G8535" s="1" t="s">
        <v>5810</v>
      </c>
      <c r="H8535" s="1" t="s">
        <v>9029</v>
      </c>
      <c r="I8535" s="1" t="b">
        <v>0</v>
      </c>
      <c r="J8535" s="1">
        <v>2</v>
      </c>
      <c r="K8535" s="1">
        <v>0</v>
      </c>
      <c r="L8535" s="1">
        <v>3</v>
      </c>
      <c r="M8535" s="1">
        <v>247</v>
      </c>
      <c r="N8535" s="1">
        <v>3.7686908758010298</v>
      </c>
      <c r="O8535" s="1" t="s">
        <v>9105</v>
      </c>
    </row>
    <row r="8536" spans="1:15" x14ac:dyDescent="0.3">
      <c r="A8536" s="1" t="s">
        <v>75</v>
      </c>
      <c r="B8536" s="1" t="s">
        <v>5777</v>
      </c>
      <c r="C8536" s="1">
        <v>1</v>
      </c>
      <c r="D8536" s="1" t="s">
        <v>5796</v>
      </c>
      <c r="E8536" s="1">
        <v>23</v>
      </c>
      <c r="F8536" s="1" t="s">
        <v>9109</v>
      </c>
      <c r="G8536" s="1" t="s">
        <v>5803</v>
      </c>
      <c r="H8536" s="1" t="s">
        <v>9051</v>
      </c>
      <c r="I8536" s="1" t="b">
        <v>0</v>
      </c>
      <c r="J8536" s="1">
        <v>0</v>
      </c>
      <c r="K8536" s="1">
        <v>1</v>
      </c>
      <c r="L8536" s="1">
        <v>0</v>
      </c>
      <c r="M8536" s="1">
        <v>140</v>
      </c>
      <c r="N8536" s="1">
        <v>2.13610009154714</v>
      </c>
      <c r="O8536" s="1" t="s">
        <v>9064</v>
      </c>
    </row>
    <row r="8537" spans="1:15" x14ac:dyDescent="0.3">
      <c r="A8537" s="1" t="s">
        <v>75</v>
      </c>
      <c r="B8537" s="1" t="s">
        <v>5777</v>
      </c>
      <c r="C8537" s="1">
        <v>1</v>
      </c>
      <c r="D8537" s="1" t="s">
        <v>5796</v>
      </c>
      <c r="E8537" s="1">
        <v>23</v>
      </c>
      <c r="F8537" s="1" t="s">
        <v>9109</v>
      </c>
      <c r="G8537" s="1" t="s">
        <v>5834</v>
      </c>
      <c r="H8537" s="1" t="s">
        <v>9029</v>
      </c>
      <c r="I8537" s="1" t="b">
        <v>0</v>
      </c>
      <c r="J8537" s="1">
        <v>21</v>
      </c>
      <c r="K8537" s="1">
        <v>0</v>
      </c>
      <c r="L8537" s="1">
        <v>0</v>
      </c>
      <c r="M8537" s="1">
        <v>110</v>
      </c>
      <c r="N8537" s="1">
        <v>1.67836435764418</v>
      </c>
      <c r="O8537" s="1" t="s">
        <v>9038</v>
      </c>
    </row>
    <row r="8538" spans="1:15" x14ac:dyDescent="0.3">
      <c r="A8538" s="1" t="s">
        <v>75</v>
      </c>
      <c r="B8538" s="1" t="s">
        <v>5777</v>
      </c>
      <c r="C8538" s="1">
        <v>1</v>
      </c>
      <c r="D8538" s="1" t="s">
        <v>5796</v>
      </c>
      <c r="E8538" s="1">
        <v>23</v>
      </c>
      <c r="F8538" s="1" t="s">
        <v>9109</v>
      </c>
      <c r="G8538" s="1" t="s">
        <v>5810</v>
      </c>
      <c r="H8538" s="1" t="s">
        <v>9029</v>
      </c>
      <c r="I8538" s="1" t="b">
        <v>0</v>
      </c>
      <c r="J8538" s="1">
        <v>2</v>
      </c>
      <c r="K8538" s="1">
        <v>0</v>
      </c>
      <c r="L8538" s="1">
        <v>1</v>
      </c>
      <c r="M8538" s="1">
        <v>66</v>
      </c>
      <c r="N8538" s="1">
        <v>1.0070186145865101</v>
      </c>
      <c r="O8538" s="1" t="s">
        <v>9030</v>
      </c>
    </row>
    <row r="8539" spans="1:15" x14ac:dyDescent="0.3">
      <c r="A8539" s="1" t="s">
        <v>75</v>
      </c>
      <c r="B8539" s="1" t="s">
        <v>5777</v>
      </c>
      <c r="C8539" s="1">
        <v>1</v>
      </c>
      <c r="D8539" s="1" t="s">
        <v>5796</v>
      </c>
      <c r="E8539" s="1">
        <v>24</v>
      </c>
      <c r="F8539" s="1" t="s">
        <v>9110</v>
      </c>
      <c r="G8539" s="1" t="s">
        <v>5814</v>
      </c>
      <c r="H8539" s="1" t="s">
        <v>9029</v>
      </c>
      <c r="I8539" s="1" t="b">
        <v>1</v>
      </c>
      <c r="J8539" s="1">
        <v>0</v>
      </c>
      <c r="K8539" s="1">
        <v>0</v>
      </c>
      <c r="L8539" s="1">
        <v>0</v>
      </c>
      <c r="M8539" s="1">
        <v>3412</v>
      </c>
      <c r="N8539" s="1">
        <v>71.380753138075306</v>
      </c>
      <c r="O8539" s="1" t="s">
        <v>9031</v>
      </c>
    </row>
    <row r="8540" spans="1:15" x14ac:dyDescent="0.3">
      <c r="A8540" s="1" t="s">
        <v>75</v>
      </c>
      <c r="B8540" s="1" t="s">
        <v>5777</v>
      </c>
      <c r="C8540" s="1">
        <v>1</v>
      </c>
      <c r="D8540" s="1" t="s">
        <v>5796</v>
      </c>
      <c r="E8540" s="1">
        <v>24</v>
      </c>
      <c r="F8540" s="1" t="s">
        <v>9110</v>
      </c>
      <c r="G8540" s="1" t="s">
        <v>5834</v>
      </c>
      <c r="H8540" s="1" t="s">
        <v>9029</v>
      </c>
      <c r="I8540" s="1" t="b">
        <v>0</v>
      </c>
      <c r="J8540" s="1">
        <v>16</v>
      </c>
      <c r="K8540" s="1">
        <v>0</v>
      </c>
      <c r="L8540" s="1">
        <v>0</v>
      </c>
      <c r="M8540" s="1">
        <v>176</v>
      </c>
      <c r="N8540" s="1">
        <v>3.68200836820083</v>
      </c>
      <c r="O8540" s="1" t="s">
        <v>9039</v>
      </c>
    </row>
    <row r="8541" spans="1:15" x14ac:dyDescent="0.3">
      <c r="A8541" s="1" t="s">
        <v>75</v>
      </c>
      <c r="B8541" s="1" t="s">
        <v>5777</v>
      </c>
      <c r="C8541" s="1">
        <v>1</v>
      </c>
      <c r="D8541" s="1" t="s">
        <v>5796</v>
      </c>
      <c r="E8541" s="1">
        <v>24</v>
      </c>
      <c r="F8541" s="1" t="s">
        <v>9110</v>
      </c>
      <c r="G8541" s="1" t="s">
        <v>5810</v>
      </c>
      <c r="H8541" s="1" t="s">
        <v>9029</v>
      </c>
      <c r="I8541" s="1" t="b">
        <v>0</v>
      </c>
      <c r="J8541" s="1">
        <v>2</v>
      </c>
      <c r="K8541" s="1">
        <v>0</v>
      </c>
      <c r="L8541" s="1">
        <v>0</v>
      </c>
      <c r="M8541" s="1">
        <v>152</v>
      </c>
      <c r="N8541" s="1">
        <v>3.1799163179916299</v>
      </c>
      <c r="O8541" s="1" t="s">
        <v>9030</v>
      </c>
    </row>
    <row r="8542" spans="1:15" x14ac:dyDescent="0.3">
      <c r="A8542" s="1" t="s">
        <v>75</v>
      </c>
      <c r="B8542" s="1" t="s">
        <v>5777</v>
      </c>
      <c r="C8542" s="1">
        <v>1</v>
      </c>
      <c r="D8542" s="1" t="s">
        <v>5796</v>
      </c>
      <c r="E8542" s="1">
        <v>24</v>
      </c>
      <c r="F8542" s="1" t="s">
        <v>9110</v>
      </c>
      <c r="G8542" s="1" t="s">
        <v>5876</v>
      </c>
      <c r="H8542" s="1" t="s">
        <v>9029</v>
      </c>
      <c r="I8542" s="1" t="b">
        <v>0</v>
      </c>
      <c r="J8542" s="1">
        <v>4</v>
      </c>
      <c r="K8542" s="1">
        <v>0</v>
      </c>
      <c r="L8542" s="1">
        <v>0</v>
      </c>
      <c r="M8542" s="1">
        <v>147</v>
      </c>
      <c r="N8542" s="1">
        <v>3.07531380753138</v>
      </c>
      <c r="O8542" s="1" t="s">
        <v>9035</v>
      </c>
    </row>
    <row r="8543" spans="1:15" x14ac:dyDescent="0.3">
      <c r="A8543" s="1" t="s">
        <v>75</v>
      </c>
      <c r="B8543" s="1" t="s">
        <v>5777</v>
      </c>
      <c r="C8543" s="1">
        <v>1</v>
      </c>
      <c r="D8543" s="1" t="s">
        <v>5796</v>
      </c>
      <c r="E8543" s="1">
        <v>24</v>
      </c>
      <c r="F8543" s="1" t="s">
        <v>9110</v>
      </c>
      <c r="G8543" s="1" t="s">
        <v>5834</v>
      </c>
      <c r="H8543" s="1" t="s">
        <v>9029</v>
      </c>
      <c r="I8543" s="1" t="b">
        <v>0</v>
      </c>
      <c r="J8543" s="1">
        <v>21</v>
      </c>
      <c r="K8543" s="1">
        <v>0</v>
      </c>
      <c r="L8543" s="1">
        <v>0</v>
      </c>
      <c r="M8543" s="1">
        <v>144</v>
      </c>
      <c r="N8543" s="1">
        <v>3.0125523012552202</v>
      </c>
      <c r="O8543" s="1" t="s">
        <v>9032</v>
      </c>
    </row>
    <row r="8544" spans="1:15" x14ac:dyDescent="0.3">
      <c r="A8544" s="1" t="s">
        <v>75</v>
      </c>
      <c r="B8544" s="1" t="s">
        <v>5777</v>
      </c>
      <c r="C8544" s="1">
        <v>1</v>
      </c>
      <c r="D8544" s="1" t="s">
        <v>5796</v>
      </c>
      <c r="E8544" s="1">
        <v>24</v>
      </c>
      <c r="F8544" s="1" t="s">
        <v>9110</v>
      </c>
      <c r="G8544" s="1" t="s">
        <v>5908</v>
      </c>
      <c r="H8544" s="1" t="s">
        <v>9029</v>
      </c>
      <c r="I8544" s="1" t="b">
        <v>0</v>
      </c>
      <c r="J8544" s="1">
        <v>0</v>
      </c>
      <c r="K8544" s="1">
        <v>0</v>
      </c>
      <c r="L8544" s="1">
        <v>1</v>
      </c>
      <c r="M8544" s="1">
        <v>94</v>
      </c>
      <c r="N8544" s="1">
        <v>1.96652719665272</v>
      </c>
      <c r="O8544" s="1" t="s">
        <v>9031</v>
      </c>
    </row>
    <row r="8545" spans="1:15" x14ac:dyDescent="0.3">
      <c r="A8545" s="1" t="s">
        <v>75</v>
      </c>
      <c r="B8545" s="1" t="s">
        <v>5777</v>
      </c>
      <c r="C8545" s="1">
        <v>1</v>
      </c>
      <c r="D8545" s="1" t="s">
        <v>5796</v>
      </c>
      <c r="E8545" s="1">
        <v>24</v>
      </c>
      <c r="F8545" s="1" t="s">
        <v>9110</v>
      </c>
      <c r="G8545" s="1" t="s">
        <v>5816</v>
      </c>
      <c r="H8545" s="1" t="s">
        <v>9029</v>
      </c>
      <c r="I8545" s="1" t="b">
        <v>0</v>
      </c>
      <c r="J8545" s="1">
        <v>3</v>
      </c>
      <c r="K8545" s="1">
        <v>0</v>
      </c>
      <c r="L8545" s="1">
        <v>0</v>
      </c>
      <c r="M8545" s="1">
        <v>92</v>
      </c>
      <c r="N8545" s="1">
        <v>1.9246861924686101</v>
      </c>
      <c r="O8545" s="1" t="s">
        <v>9053</v>
      </c>
    </row>
    <row r="8546" spans="1:15" x14ac:dyDescent="0.3">
      <c r="A8546" s="1" t="s">
        <v>75</v>
      </c>
      <c r="B8546" s="1" t="s">
        <v>5777</v>
      </c>
      <c r="C8546" s="1">
        <v>1</v>
      </c>
      <c r="D8546" s="1" t="s">
        <v>5796</v>
      </c>
      <c r="E8546" s="1">
        <v>24</v>
      </c>
      <c r="F8546" s="1" t="s">
        <v>9110</v>
      </c>
      <c r="G8546" s="1" t="s">
        <v>5834</v>
      </c>
      <c r="H8546" s="1" t="s">
        <v>9029</v>
      </c>
      <c r="I8546" s="1" t="b">
        <v>0</v>
      </c>
      <c r="J8546" s="1">
        <v>7</v>
      </c>
      <c r="K8546" s="1">
        <v>0</v>
      </c>
      <c r="L8546" s="1">
        <v>0</v>
      </c>
      <c r="M8546" s="1">
        <v>81</v>
      </c>
      <c r="N8546" s="1">
        <v>1.69456066945606</v>
      </c>
      <c r="O8546" s="1" t="s">
        <v>9050</v>
      </c>
    </row>
    <row r="8547" spans="1:15" x14ac:dyDescent="0.3">
      <c r="A8547" s="1" t="s">
        <v>75</v>
      </c>
      <c r="B8547" s="1" t="s">
        <v>5777</v>
      </c>
      <c r="C8547" s="1">
        <v>1</v>
      </c>
      <c r="D8547" s="1" t="s">
        <v>5796</v>
      </c>
      <c r="E8547" s="1">
        <v>24</v>
      </c>
      <c r="F8547" s="1" t="s">
        <v>9110</v>
      </c>
      <c r="G8547" s="1" t="s">
        <v>5834</v>
      </c>
      <c r="H8547" s="1" t="s">
        <v>9029</v>
      </c>
      <c r="I8547" s="1" t="b">
        <v>0</v>
      </c>
      <c r="J8547" s="1">
        <v>21</v>
      </c>
      <c r="K8547" s="1">
        <v>0</v>
      </c>
      <c r="L8547" s="1">
        <v>0</v>
      </c>
      <c r="M8547" s="1">
        <v>56</v>
      </c>
      <c r="N8547" s="1">
        <v>1.1715481171548101</v>
      </c>
      <c r="O8547" s="1" t="s">
        <v>9063</v>
      </c>
    </row>
    <row r="8548" spans="1:15" x14ac:dyDescent="0.3">
      <c r="A8548" s="1" t="s">
        <v>75</v>
      </c>
      <c r="B8548" s="1" t="s">
        <v>5777</v>
      </c>
      <c r="C8548" s="1">
        <v>1</v>
      </c>
      <c r="D8548" s="1" t="s">
        <v>5796</v>
      </c>
      <c r="E8548" s="1">
        <v>25</v>
      </c>
      <c r="F8548" s="1" t="s">
        <v>9111</v>
      </c>
      <c r="G8548" s="1" t="s">
        <v>5814</v>
      </c>
      <c r="H8548" s="1" t="s">
        <v>9029</v>
      </c>
      <c r="I8548" s="1" t="b">
        <v>1</v>
      </c>
      <c r="J8548" s="1">
        <v>0</v>
      </c>
      <c r="K8548" s="1">
        <v>0</v>
      </c>
      <c r="L8548" s="1">
        <v>0</v>
      </c>
      <c r="M8548" s="1">
        <v>1704</v>
      </c>
      <c r="N8548" s="1">
        <v>23.785594639865899</v>
      </c>
      <c r="O8548" s="1" t="s">
        <v>9031</v>
      </c>
    </row>
    <row r="8549" spans="1:15" x14ac:dyDescent="0.3">
      <c r="A8549" s="1" t="s">
        <v>75</v>
      </c>
      <c r="B8549" s="1" t="s">
        <v>5777</v>
      </c>
      <c r="C8549" s="1">
        <v>1</v>
      </c>
      <c r="D8549" s="1" t="s">
        <v>5796</v>
      </c>
      <c r="E8549" s="1">
        <v>25</v>
      </c>
      <c r="F8549" s="1" t="s">
        <v>9111</v>
      </c>
      <c r="G8549" s="1" t="s">
        <v>5810</v>
      </c>
      <c r="H8549" s="1" t="s">
        <v>9029</v>
      </c>
      <c r="I8549" s="1" t="b">
        <v>0</v>
      </c>
      <c r="J8549" s="1">
        <v>2</v>
      </c>
      <c r="K8549" s="1">
        <v>0</v>
      </c>
      <c r="L8549" s="1">
        <v>0</v>
      </c>
      <c r="M8549" s="1">
        <v>1231</v>
      </c>
      <c r="N8549" s="1">
        <v>17.183137911781099</v>
      </c>
      <c r="O8549" s="1" t="s">
        <v>9030</v>
      </c>
    </row>
    <row r="8550" spans="1:15" x14ac:dyDescent="0.3">
      <c r="A8550" s="1" t="s">
        <v>75</v>
      </c>
      <c r="B8550" s="1" t="s">
        <v>5777</v>
      </c>
      <c r="C8550" s="1">
        <v>1</v>
      </c>
      <c r="D8550" s="1" t="s">
        <v>5796</v>
      </c>
      <c r="E8550" s="1">
        <v>25</v>
      </c>
      <c r="F8550" s="1" t="s">
        <v>9111</v>
      </c>
      <c r="G8550" s="1" t="s">
        <v>5834</v>
      </c>
      <c r="H8550" s="1" t="s">
        <v>9029</v>
      </c>
      <c r="I8550" s="1" t="b">
        <v>0</v>
      </c>
      <c r="J8550" s="1">
        <v>21</v>
      </c>
      <c r="K8550" s="1">
        <v>0</v>
      </c>
      <c r="L8550" s="1">
        <v>0</v>
      </c>
      <c r="M8550" s="1">
        <v>1108</v>
      </c>
      <c r="N8550" s="1">
        <v>15.466219988833</v>
      </c>
      <c r="O8550" s="1" t="s">
        <v>9032</v>
      </c>
    </row>
    <row r="8551" spans="1:15" x14ac:dyDescent="0.3">
      <c r="A8551" s="1" t="s">
        <v>75</v>
      </c>
      <c r="B8551" s="1" t="s">
        <v>5777</v>
      </c>
      <c r="C8551" s="1">
        <v>1</v>
      </c>
      <c r="D8551" s="1" t="s">
        <v>5796</v>
      </c>
      <c r="E8551" s="1">
        <v>25</v>
      </c>
      <c r="F8551" s="1" t="s">
        <v>9111</v>
      </c>
      <c r="G8551" s="1" t="s">
        <v>5816</v>
      </c>
      <c r="H8551" s="1" t="s">
        <v>9029</v>
      </c>
      <c r="I8551" s="1" t="b">
        <v>0</v>
      </c>
      <c r="J8551" s="1">
        <v>3</v>
      </c>
      <c r="K8551" s="1">
        <v>0</v>
      </c>
      <c r="L8551" s="1">
        <v>0</v>
      </c>
      <c r="M8551" s="1">
        <v>876</v>
      </c>
      <c r="N8551" s="1">
        <v>12.227805695142299</v>
      </c>
      <c r="O8551" s="1" t="s">
        <v>9053</v>
      </c>
    </row>
    <row r="8552" spans="1:15" x14ac:dyDescent="0.3">
      <c r="A8552" s="1" t="s">
        <v>75</v>
      </c>
      <c r="B8552" s="1" t="s">
        <v>5777</v>
      </c>
      <c r="C8552" s="1">
        <v>1</v>
      </c>
      <c r="D8552" s="1" t="s">
        <v>5796</v>
      </c>
      <c r="E8552" s="1">
        <v>25</v>
      </c>
      <c r="F8552" s="1" t="s">
        <v>9111</v>
      </c>
      <c r="G8552" s="1" t="s">
        <v>5834</v>
      </c>
      <c r="H8552" s="1" t="s">
        <v>9029</v>
      </c>
      <c r="I8552" s="1" t="b">
        <v>0</v>
      </c>
      <c r="J8552" s="1">
        <v>7</v>
      </c>
      <c r="K8552" s="1">
        <v>0</v>
      </c>
      <c r="L8552" s="1">
        <v>0</v>
      </c>
      <c r="M8552" s="1">
        <v>804</v>
      </c>
      <c r="N8552" s="1">
        <v>11.2227805695142</v>
      </c>
      <c r="O8552" s="1" t="s">
        <v>9050</v>
      </c>
    </row>
    <row r="8553" spans="1:15" x14ac:dyDescent="0.3">
      <c r="A8553" s="1" t="s">
        <v>75</v>
      </c>
      <c r="B8553" s="1" t="s">
        <v>5777</v>
      </c>
      <c r="C8553" s="1">
        <v>1</v>
      </c>
      <c r="D8553" s="1" t="s">
        <v>5796</v>
      </c>
      <c r="E8553" s="1">
        <v>25</v>
      </c>
      <c r="F8553" s="1" t="s">
        <v>9111</v>
      </c>
      <c r="G8553" s="1" t="s">
        <v>5834</v>
      </c>
      <c r="H8553" s="1" t="s">
        <v>9029</v>
      </c>
      <c r="I8553" s="1" t="b">
        <v>0</v>
      </c>
      <c r="J8553" s="1">
        <v>21</v>
      </c>
      <c r="K8553" s="1">
        <v>0</v>
      </c>
      <c r="L8553" s="1">
        <v>0</v>
      </c>
      <c r="M8553" s="1">
        <v>423</v>
      </c>
      <c r="N8553" s="1">
        <v>5.9045226130653203</v>
      </c>
      <c r="O8553" s="1" t="s">
        <v>9063</v>
      </c>
    </row>
    <row r="8554" spans="1:15" x14ac:dyDescent="0.3">
      <c r="A8554" s="1" t="s">
        <v>75</v>
      </c>
      <c r="B8554" s="1" t="s">
        <v>5777</v>
      </c>
      <c r="C8554" s="1">
        <v>1</v>
      </c>
      <c r="D8554" s="1" t="s">
        <v>5796</v>
      </c>
      <c r="E8554" s="1">
        <v>26</v>
      </c>
      <c r="F8554" s="1" t="s">
        <v>9112</v>
      </c>
      <c r="G8554" s="1" t="s">
        <v>5814</v>
      </c>
      <c r="H8554" s="1" t="s">
        <v>9029</v>
      </c>
      <c r="I8554" s="1" t="b">
        <v>1</v>
      </c>
      <c r="J8554" s="1">
        <v>0</v>
      </c>
      <c r="K8554" s="1">
        <v>0</v>
      </c>
      <c r="L8554" s="1">
        <v>0</v>
      </c>
      <c r="M8554" s="1">
        <v>1492</v>
      </c>
      <c r="N8554" s="1">
        <v>40.3898213318895</v>
      </c>
      <c r="O8554" s="1" t="s">
        <v>9031</v>
      </c>
    </row>
    <row r="8555" spans="1:15" x14ac:dyDescent="0.3">
      <c r="A8555" s="1" t="s">
        <v>75</v>
      </c>
      <c r="B8555" s="1" t="s">
        <v>5777</v>
      </c>
      <c r="C8555" s="1">
        <v>1</v>
      </c>
      <c r="D8555" s="1" t="s">
        <v>5796</v>
      </c>
      <c r="E8555" s="1">
        <v>26</v>
      </c>
      <c r="F8555" s="1" t="s">
        <v>9112</v>
      </c>
      <c r="G8555" s="1" t="s">
        <v>5810</v>
      </c>
      <c r="H8555" s="1" t="s">
        <v>9029</v>
      </c>
      <c r="I8555" s="1" t="b">
        <v>0</v>
      </c>
      <c r="J8555" s="1">
        <v>2</v>
      </c>
      <c r="K8555" s="1">
        <v>0</v>
      </c>
      <c r="L8555" s="1">
        <v>0</v>
      </c>
      <c r="M8555" s="1">
        <v>327</v>
      </c>
      <c r="N8555" s="1">
        <v>8.8521927449918696</v>
      </c>
      <c r="O8555" s="1" t="s">
        <v>9030</v>
      </c>
    </row>
    <row r="8556" spans="1:15" x14ac:dyDescent="0.3">
      <c r="A8556" s="1" t="s">
        <v>75</v>
      </c>
      <c r="B8556" s="1" t="s">
        <v>5777</v>
      </c>
      <c r="C8556" s="1">
        <v>1</v>
      </c>
      <c r="D8556" s="1" t="s">
        <v>5796</v>
      </c>
      <c r="E8556" s="1">
        <v>26</v>
      </c>
      <c r="F8556" s="1" t="s">
        <v>9112</v>
      </c>
      <c r="G8556" s="1" t="s">
        <v>5834</v>
      </c>
      <c r="H8556" s="1" t="s">
        <v>9029</v>
      </c>
      <c r="I8556" s="1" t="b">
        <v>0</v>
      </c>
      <c r="J8556" s="1">
        <v>21</v>
      </c>
      <c r="K8556" s="1">
        <v>0</v>
      </c>
      <c r="L8556" s="1">
        <v>0</v>
      </c>
      <c r="M8556" s="1">
        <v>225</v>
      </c>
      <c r="N8556" s="1">
        <v>6.0909583107742202</v>
      </c>
      <c r="O8556" s="1" t="s">
        <v>9038</v>
      </c>
    </row>
    <row r="8557" spans="1:15" x14ac:dyDescent="0.3">
      <c r="A8557" s="1" t="s">
        <v>75</v>
      </c>
      <c r="B8557" s="1" t="s">
        <v>5777</v>
      </c>
      <c r="C8557" s="1">
        <v>1</v>
      </c>
      <c r="D8557" s="1" t="s">
        <v>5796</v>
      </c>
      <c r="E8557" s="1">
        <v>26</v>
      </c>
      <c r="F8557" s="1" t="s">
        <v>9112</v>
      </c>
      <c r="G8557" s="1" t="s">
        <v>5803</v>
      </c>
      <c r="H8557" s="1" t="s">
        <v>9051</v>
      </c>
      <c r="I8557" s="1" t="b">
        <v>0</v>
      </c>
      <c r="J8557" s="1">
        <v>0</v>
      </c>
      <c r="K8557" s="1">
        <v>1</v>
      </c>
      <c r="L8557" s="1">
        <v>0</v>
      </c>
      <c r="M8557" s="1">
        <v>153</v>
      </c>
      <c r="N8557" s="1">
        <v>4.14185165132647</v>
      </c>
      <c r="O8557" s="1" t="s">
        <v>9064</v>
      </c>
    </row>
    <row r="8558" spans="1:15" x14ac:dyDescent="0.3">
      <c r="A8558" s="1" t="s">
        <v>75</v>
      </c>
      <c r="B8558" s="1" t="s">
        <v>5777</v>
      </c>
      <c r="C8558" s="1">
        <v>1</v>
      </c>
      <c r="D8558" s="1" t="s">
        <v>5796</v>
      </c>
      <c r="E8558" s="1">
        <v>26</v>
      </c>
      <c r="F8558" s="1" t="s">
        <v>9112</v>
      </c>
      <c r="G8558" s="1" t="s">
        <v>5834</v>
      </c>
      <c r="H8558" s="1" t="s">
        <v>9029</v>
      </c>
      <c r="I8558" s="1" t="b">
        <v>0</v>
      </c>
      <c r="J8558" s="1">
        <v>21</v>
      </c>
      <c r="K8558" s="1">
        <v>0</v>
      </c>
      <c r="L8558" s="1">
        <v>0</v>
      </c>
      <c r="M8558" s="1">
        <v>138</v>
      </c>
      <c r="N8558" s="1">
        <v>3.73578776394152</v>
      </c>
      <c r="O8558" s="1" t="s">
        <v>9032</v>
      </c>
    </row>
    <row r="8559" spans="1:15" x14ac:dyDescent="0.3">
      <c r="A8559" s="1" t="s">
        <v>75</v>
      </c>
      <c r="B8559" s="1" t="s">
        <v>5777</v>
      </c>
      <c r="C8559" s="1">
        <v>1</v>
      </c>
      <c r="D8559" s="1" t="s">
        <v>5796</v>
      </c>
      <c r="E8559" s="1">
        <v>26</v>
      </c>
      <c r="F8559" s="1" t="s">
        <v>9112</v>
      </c>
      <c r="G8559" s="1" t="s">
        <v>5834</v>
      </c>
      <c r="H8559" s="1" t="s">
        <v>9029</v>
      </c>
      <c r="I8559" s="1" t="b">
        <v>0</v>
      </c>
      <c r="J8559" s="1">
        <v>9</v>
      </c>
      <c r="K8559" s="1">
        <v>0</v>
      </c>
      <c r="L8559" s="1">
        <v>1</v>
      </c>
      <c r="M8559" s="1">
        <v>113</v>
      </c>
      <c r="N8559" s="1">
        <v>3.05901461829994</v>
      </c>
      <c r="O8559" s="1" t="s">
        <v>9113</v>
      </c>
    </row>
    <row r="8560" spans="1:15" x14ac:dyDescent="0.3">
      <c r="A8560" s="1" t="s">
        <v>75</v>
      </c>
      <c r="B8560" s="1" t="s">
        <v>5777</v>
      </c>
      <c r="C8560" s="1">
        <v>1</v>
      </c>
      <c r="D8560" s="1" t="s">
        <v>5796</v>
      </c>
      <c r="E8560" s="1">
        <v>26</v>
      </c>
      <c r="F8560" s="1" t="s">
        <v>9112</v>
      </c>
      <c r="G8560" s="1" t="s">
        <v>5834</v>
      </c>
      <c r="H8560" s="1" t="s">
        <v>9029</v>
      </c>
      <c r="I8560" s="1" t="b">
        <v>0</v>
      </c>
      <c r="J8560" s="1">
        <v>6</v>
      </c>
      <c r="K8560" s="1">
        <v>0</v>
      </c>
      <c r="L8560" s="1">
        <v>0</v>
      </c>
      <c r="M8560" s="1">
        <v>82</v>
      </c>
      <c r="N8560" s="1">
        <v>2.2198159177043801</v>
      </c>
      <c r="O8560" s="1" t="s">
        <v>9034</v>
      </c>
    </row>
    <row r="8561" spans="1:15" x14ac:dyDescent="0.3">
      <c r="A8561" s="1" t="s">
        <v>75</v>
      </c>
      <c r="B8561" s="1" t="s">
        <v>5777</v>
      </c>
      <c r="C8561" s="1">
        <v>1</v>
      </c>
      <c r="D8561" s="1" t="s">
        <v>5796</v>
      </c>
      <c r="E8561" s="1">
        <v>26</v>
      </c>
      <c r="F8561" s="1" t="s">
        <v>9112</v>
      </c>
      <c r="G8561" s="1" t="s">
        <v>5834</v>
      </c>
      <c r="H8561" s="1" t="s">
        <v>9029</v>
      </c>
      <c r="I8561" s="1" t="b">
        <v>0</v>
      </c>
      <c r="J8561" s="1">
        <v>21</v>
      </c>
      <c r="K8561" s="1">
        <v>0</v>
      </c>
      <c r="L8561" s="1">
        <v>0</v>
      </c>
      <c r="M8561" s="1">
        <v>68</v>
      </c>
      <c r="N8561" s="1">
        <v>1.8408229561450999</v>
      </c>
      <c r="O8561" s="1" t="s">
        <v>9039</v>
      </c>
    </row>
    <row r="8562" spans="1:15" x14ac:dyDescent="0.3">
      <c r="A8562" s="1" t="s">
        <v>75</v>
      </c>
      <c r="B8562" s="1" t="s">
        <v>5777</v>
      </c>
      <c r="C8562" s="1">
        <v>1</v>
      </c>
      <c r="D8562" s="1" t="s">
        <v>5796</v>
      </c>
      <c r="E8562" s="1">
        <v>26</v>
      </c>
      <c r="F8562" s="1" t="s">
        <v>9112</v>
      </c>
      <c r="G8562" s="1" t="s">
        <v>5803</v>
      </c>
      <c r="H8562" s="1" t="s">
        <v>9051</v>
      </c>
      <c r="I8562" s="1" t="b">
        <v>0</v>
      </c>
      <c r="J8562" s="1">
        <v>0</v>
      </c>
      <c r="K8562" s="1">
        <v>1</v>
      </c>
      <c r="L8562" s="1">
        <v>0</v>
      </c>
      <c r="M8562" s="1">
        <v>43</v>
      </c>
      <c r="N8562" s="1">
        <v>1.16404981050351</v>
      </c>
      <c r="O8562" s="1" t="s">
        <v>9052</v>
      </c>
    </row>
    <row r="8563" spans="1:15" x14ac:dyDescent="0.3">
      <c r="A8563" s="1" t="s">
        <v>75</v>
      </c>
      <c r="B8563" s="1" t="s">
        <v>5777</v>
      </c>
      <c r="C8563" s="1">
        <v>1</v>
      </c>
      <c r="D8563" s="1" t="s">
        <v>5796</v>
      </c>
      <c r="E8563" s="1">
        <v>26</v>
      </c>
      <c r="F8563" s="1" t="s">
        <v>9112</v>
      </c>
      <c r="G8563" s="1" t="s">
        <v>5908</v>
      </c>
      <c r="H8563" s="1" t="s">
        <v>9029</v>
      </c>
      <c r="I8563" s="1" t="b">
        <v>0</v>
      </c>
      <c r="J8563" s="1">
        <v>0</v>
      </c>
      <c r="K8563" s="1">
        <v>0</v>
      </c>
      <c r="L8563" s="1">
        <v>1</v>
      </c>
      <c r="M8563" s="1">
        <v>41</v>
      </c>
      <c r="N8563" s="1">
        <v>1.1099079588521901</v>
      </c>
      <c r="O8563" s="1" t="s">
        <v>9031</v>
      </c>
    </row>
    <row r="8564" spans="1:15" x14ac:dyDescent="0.3">
      <c r="A8564" s="1" t="s">
        <v>75</v>
      </c>
      <c r="B8564" s="1" t="s">
        <v>5777</v>
      </c>
      <c r="C8564" s="1">
        <v>1</v>
      </c>
      <c r="D8564" s="1" t="s">
        <v>5796</v>
      </c>
      <c r="E8564" s="1">
        <v>27</v>
      </c>
      <c r="F8564" s="1" t="s">
        <v>9114</v>
      </c>
      <c r="G8564" s="1" t="s">
        <v>5814</v>
      </c>
      <c r="H8564" s="1" t="s">
        <v>9029</v>
      </c>
      <c r="I8564" s="1" t="b">
        <v>1</v>
      </c>
      <c r="J8564" s="1">
        <v>0</v>
      </c>
      <c r="K8564" s="1">
        <v>0</v>
      </c>
      <c r="L8564" s="1">
        <v>0</v>
      </c>
      <c r="M8564" s="1">
        <v>984</v>
      </c>
      <c r="N8564" s="1">
        <v>45.661252900232</v>
      </c>
      <c r="O8564" s="1" t="s">
        <v>9031</v>
      </c>
    </row>
    <row r="8565" spans="1:15" x14ac:dyDescent="0.3">
      <c r="A8565" s="1" t="s">
        <v>75</v>
      </c>
      <c r="B8565" s="1" t="s">
        <v>5777</v>
      </c>
      <c r="C8565" s="1">
        <v>1</v>
      </c>
      <c r="D8565" s="1" t="s">
        <v>5796</v>
      </c>
      <c r="E8565" s="1">
        <v>27</v>
      </c>
      <c r="F8565" s="1" t="s">
        <v>9114</v>
      </c>
      <c r="G8565" s="1" t="s">
        <v>5810</v>
      </c>
      <c r="H8565" s="1" t="s">
        <v>9029</v>
      </c>
      <c r="I8565" s="1" t="b">
        <v>0</v>
      </c>
      <c r="J8565" s="1">
        <v>2</v>
      </c>
      <c r="K8565" s="1">
        <v>0</v>
      </c>
      <c r="L8565" s="1">
        <v>0</v>
      </c>
      <c r="M8565" s="1">
        <v>370</v>
      </c>
      <c r="N8565" s="1">
        <v>17.1693735498839</v>
      </c>
      <c r="O8565" s="1" t="s">
        <v>9030</v>
      </c>
    </row>
    <row r="8566" spans="1:15" x14ac:dyDescent="0.3">
      <c r="A8566" s="1" t="s">
        <v>75</v>
      </c>
      <c r="B8566" s="1" t="s">
        <v>5777</v>
      </c>
      <c r="C8566" s="1">
        <v>1</v>
      </c>
      <c r="D8566" s="1" t="s">
        <v>5796</v>
      </c>
      <c r="E8566" s="1">
        <v>27</v>
      </c>
      <c r="F8566" s="1" t="s">
        <v>9114</v>
      </c>
      <c r="G8566" s="1" t="s">
        <v>5834</v>
      </c>
      <c r="H8566" s="1" t="s">
        <v>9115</v>
      </c>
      <c r="I8566" s="1" t="b">
        <v>0</v>
      </c>
      <c r="J8566" s="1">
        <v>0</v>
      </c>
      <c r="K8566" s="1">
        <v>16</v>
      </c>
      <c r="L8566" s="1">
        <v>13</v>
      </c>
      <c r="M8566" s="1">
        <v>72</v>
      </c>
      <c r="N8566" s="1">
        <v>3.34106728538283</v>
      </c>
      <c r="O8566" s="1" t="s">
        <v>9116</v>
      </c>
    </row>
    <row r="8567" spans="1:15" x14ac:dyDescent="0.3">
      <c r="A8567" s="1" t="s">
        <v>75</v>
      </c>
      <c r="B8567" s="1" t="s">
        <v>5777</v>
      </c>
      <c r="C8567" s="1">
        <v>1</v>
      </c>
      <c r="D8567" s="1" t="s">
        <v>5796</v>
      </c>
      <c r="E8567" s="1">
        <v>27</v>
      </c>
      <c r="F8567" s="1" t="s">
        <v>9114</v>
      </c>
      <c r="G8567" s="1" t="s">
        <v>5834</v>
      </c>
      <c r="H8567" s="1" t="s">
        <v>9029</v>
      </c>
      <c r="I8567" s="1" t="b">
        <v>0</v>
      </c>
      <c r="J8567" s="1">
        <v>21</v>
      </c>
      <c r="K8567" s="1">
        <v>0</v>
      </c>
      <c r="L8567" s="1">
        <v>0</v>
      </c>
      <c r="M8567" s="1">
        <v>42</v>
      </c>
      <c r="N8567" s="1">
        <v>1.9489559164733099</v>
      </c>
      <c r="O8567" s="1" t="s">
        <v>9038</v>
      </c>
    </row>
    <row r="8568" spans="1:15" x14ac:dyDescent="0.3">
      <c r="A8568" s="1" t="s">
        <v>75</v>
      </c>
      <c r="B8568" s="1" t="s">
        <v>5777</v>
      </c>
      <c r="C8568" s="1">
        <v>1</v>
      </c>
      <c r="D8568" s="1" t="s">
        <v>5796</v>
      </c>
      <c r="E8568" s="1">
        <v>27</v>
      </c>
      <c r="F8568" s="1" t="s">
        <v>9114</v>
      </c>
      <c r="G8568" s="1" t="s">
        <v>5803</v>
      </c>
      <c r="H8568" s="1" t="s">
        <v>9051</v>
      </c>
      <c r="I8568" s="1" t="b">
        <v>0</v>
      </c>
      <c r="J8568" s="1">
        <v>0</v>
      </c>
      <c r="K8568" s="1">
        <v>1</v>
      </c>
      <c r="L8568" s="1">
        <v>0</v>
      </c>
      <c r="M8568" s="1">
        <v>41</v>
      </c>
      <c r="N8568" s="1">
        <v>1.9025522041763301</v>
      </c>
      <c r="O8568" s="1" t="s">
        <v>9064</v>
      </c>
    </row>
    <row r="8569" spans="1:15" x14ac:dyDescent="0.3">
      <c r="A8569" s="1" t="s">
        <v>75</v>
      </c>
      <c r="B8569" s="1" t="s">
        <v>5777</v>
      </c>
      <c r="C8569" s="1">
        <v>1</v>
      </c>
      <c r="D8569" s="1" t="s">
        <v>5796</v>
      </c>
      <c r="E8569" s="1">
        <v>27</v>
      </c>
      <c r="F8569" s="1" t="s">
        <v>9114</v>
      </c>
      <c r="G8569" s="1" t="s">
        <v>5908</v>
      </c>
      <c r="H8569" s="1" t="s">
        <v>9029</v>
      </c>
      <c r="I8569" s="1" t="b">
        <v>0</v>
      </c>
      <c r="J8569" s="1">
        <v>0</v>
      </c>
      <c r="K8569" s="1">
        <v>0</v>
      </c>
      <c r="L8569" s="1">
        <v>1</v>
      </c>
      <c r="M8569" s="1">
        <v>35</v>
      </c>
      <c r="N8569" s="1">
        <v>1.6241299303944301</v>
      </c>
      <c r="O8569" s="1" t="s">
        <v>9031</v>
      </c>
    </row>
    <row r="8570" spans="1:15" x14ac:dyDescent="0.3">
      <c r="A8570" s="1" t="s">
        <v>75</v>
      </c>
      <c r="B8570" s="1" t="s">
        <v>5777</v>
      </c>
      <c r="C8570" s="1">
        <v>1</v>
      </c>
      <c r="D8570" s="1" t="s">
        <v>5796</v>
      </c>
      <c r="E8570" s="1">
        <v>27</v>
      </c>
      <c r="F8570" s="1" t="s">
        <v>9114</v>
      </c>
      <c r="G8570" s="1" t="s">
        <v>5834</v>
      </c>
      <c r="H8570" s="1" t="s">
        <v>9029</v>
      </c>
      <c r="I8570" s="1" t="b">
        <v>0</v>
      </c>
      <c r="J8570" s="1">
        <v>6</v>
      </c>
      <c r="K8570" s="1">
        <v>0</v>
      </c>
      <c r="L8570" s="1">
        <v>0</v>
      </c>
      <c r="M8570" s="1">
        <v>35</v>
      </c>
      <c r="N8570" s="1">
        <v>1.6241299303944301</v>
      </c>
      <c r="O8570" s="1" t="s">
        <v>9034</v>
      </c>
    </row>
    <row r="8571" spans="1:15" x14ac:dyDescent="0.3">
      <c r="A8571" s="1" t="s">
        <v>75</v>
      </c>
      <c r="B8571" s="1" t="s">
        <v>5777</v>
      </c>
      <c r="C8571" s="1">
        <v>1</v>
      </c>
      <c r="D8571" s="1" t="s">
        <v>5796</v>
      </c>
      <c r="E8571" s="1">
        <v>27</v>
      </c>
      <c r="F8571" s="1" t="s">
        <v>9114</v>
      </c>
      <c r="G8571" s="1" t="s">
        <v>5834</v>
      </c>
      <c r="H8571" s="1" t="s">
        <v>9029</v>
      </c>
      <c r="I8571" s="1" t="b">
        <v>0</v>
      </c>
      <c r="J8571" s="1">
        <v>21</v>
      </c>
      <c r="K8571" s="1">
        <v>0</v>
      </c>
      <c r="L8571" s="1">
        <v>0</v>
      </c>
      <c r="M8571" s="1">
        <v>30</v>
      </c>
      <c r="N8571" s="1">
        <v>1.3921113689095099</v>
      </c>
      <c r="O8571" s="1" t="s">
        <v>9032</v>
      </c>
    </row>
    <row r="8572" spans="1:15" x14ac:dyDescent="0.3">
      <c r="A8572" s="1" t="s">
        <v>75</v>
      </c>
      <c r="B8572" s="1" t="s">
        <v>5777</v>
      </c>
      <c r="C8572" s="1">
        <v>1</v>
      </c>
      <c r="D8572" s="1" t="s">
        <v>5796</v>
      </c>
      <c r="E8572" s="1">
        <v>27</v>
      </c>
      <c r="F8572" s="1" t="s">
        <v>9114</v>
      </c>
      <c r="G8572" s="1" t="s">
        <v>5806</v>
      </c>
      <c r="H8572" s="1" t="s">
        <v>9029</v>
      </c>
      <c r="I8572" s="1" t="b">
        <v>0</v>
      </c>
      <c r="J8572" s="1">
        <v>0</v>
      </c>
      <c r="K8572" s="1">
        <v>5</v>
      </c>
      <c r="L8572" s="1">
        <v>6</v>
      </c>
      <c r="M8572" s="1">
        <v>30</v>
      </c>
      <c r="N8572" s="1">
        <v>1.3921113689095099</v>
      </c>
      <c r="O8572" s="1" t="s">
        <v>9117</v>
      </c>
    </row>
    <row r="8573" spans="1:15" x14ac:dyDescent="0.3">
      <c r="A8573" s="1" t="s">
        <v>75</v>
      </c>
      <c r="B8573" s="1" t="s">
        <v>5777</v>
      </c>
      <c r="C8573" s="1">
        <v>1</v>
      </c>
      <c r="D8573" s="1" t="s">
        <v>5796</v>
      </c>
      <c r="E8573" s="1">
        <v>27</v>
      </c>
      <c r="F8573" s="1" t="s">
        <v>9114</v>
      </c>
      <c r="G8573" s="1" t="s">
        <v>5834</v>
      </c>
      <c r="H8573" s="1" t="s">
        <v>9029</v>
      </c>
      <c r="I8573" s="1" t="b">
        <v>0</v>
      </c>
      <c r="J8573" s="1">
        <v>10</v>
      </c>
      <c r="K8573" s="1">
        <v>0</v>
      </c>
      <c r="L8573" s="1">
        <v>0</v>
      </c>
      <c r="M8573" s="1">
        <v>27</v>
      </c>
      <c r="N8573" s="1">
        <v>1.25290023201856</v>
      </c>
      <c r="O8573" s="1" t="s">
        <v>9106</v>
      </c>
    </row>
    <row r="8574" spans="1:15" x14ac:dyDescent="0.3">
      <c r="A8574" s="1" t="s">
        <v>75</v>
      </c>
      <c r="B8574" s="1" t="s">
        <v>5777</v>
      </c>
      <c r="C8574" s="1">
        <v>1</v>
      </c>
      <c r="D8574" s="1" t="s">
        <v>5796</v>
      </c>
      <c r="E8574" s="1">
        <v>27</v>
      </c>
      <c r="F8574" s="1" t="s">
        <v>9114</v>
      </c>
      <c r="G8574" s="1" t="s">
        <v>5834</v>
      </c>
      <c r="H8574" s="1" t="s">
        <v>9107</v>
      </c>
      <c r="I8574" s="1" t="b">
        <v>0</v>
      </c>
      <c r="J8574" s="1">
        <v>0</v>
      </c>
      <c r="K8574" s="1">
        <v>6</v>
      </c>
      <c r="L8574" s="1">
        <v>14</v>
      </c>
      <c r="M8574" s="1">
        <v>26</v>
      </c>
      <c r="N8574" s="1">
        <v>1.20649651972157</v>
      </c>
      <c r="O8574" s="1" t="s">
        <v>9108</v>
      </c>
    </row>
    <row r="8575" spans="1:15" x14ac:dyDescent="0.3">
      <c r="A8575" s="1" t="s">
        <v>75</v>
      </c>
      <c r="B8575" s="1" t="s">
        <v>5777</v>
      </c>
      <c r="C8575" s="1">
        <v>1</v>
      </c>
      <c r="D8575" s="1" t="s">
        <v>5796</v>
      </c>
      <c r="E8575" s="1">
        <v>28</v>
      </c>
      <c r="F8575" s="1" t="s">
        <v>9118</v>
      </c>
      <c r="G8575" s="1" t="s">
        <v>5834</v>
      </c>
      <c r="H8575" s="1" t="e">
        <f>----TCTTCCTGTACGAGAG</f>
        <v>#NAME?</v>
      </c>
      <c r="I8575" s="1" t="b">
        <v>0</v>
      </c>
      <c r="J8575" s="1">
        <v>3</v>
      </c>
      <c r="K8575" s="1">
        <v>9</v>
      </c>
      <c r="L8575" s="1">
        <v>15</v>
      </c>
      <c r="M8575" s="1">
        <v>1879</v>
      </c>
      <c r="N8575" s="1">
        <v>62.884872824631799</v>
      </c>
      <c r="O8575" s="1" t="s">
        <v>9079</v>
      </c>
    </row>
    <row r="8576" spans="1:15" x14ac:dyDescent="0.3">
      <c r="A8576" s="1" t="s">
        <v>75</v>
      </c>
      <c r="B8576" s="1" t="s">
        <v>5777</v>
      </c>
      <c r="C8576" s="1">
        <v>1</v>
      </c>
      <c r="D8576" s="1" t="s">
        <v>5796</v>
      </c>
      <c r="E8576" s="1">
        <v>28</v>
      </c>
      <c r="F8576" s="1" t="s">
        <v>9118</v>
      </c>
      <c r="G8576" s="1" t="s">
        <v>5814</v>
      </c>
      <c r="H8576" s="1" t="s">
        <v>9029</v>
      </c>
      <c r="I8576" s="1" t="b">
        <v>1</v>
      </c>
      <c r="J8576" s="1">
        <v>0</v>
      </c>
      <c r="K8576" s="1">
        <v>0</v>
      </c>
      <c r="L8576" s="1">
        <v>0</v>
      </c>
      <c r="M8576" s="1">
        <v>239</v>
      </c>
      <c r="N8576" s="1">
        <v>7.9986613119143204</v>
      </c>
      <c r="O8576" s="1" t="s">
        <v>9031</v>
      </c>
    </row>
    <row r="8577" spans="1:15" x14ac:dyDescent="0.3">
      <c r="A8577" s="1" t="s">
        <v>75</v>
      </c>
      <c r="B8577" s="1" t="s">
        <v>5777</v>
      </c>
      <c r="C8577" s="1">
        <v>1</v>
      </c>
      <c r="D8577" s="1" t="s">
        <v>5796</v>
      </c>
      <c r="E8577" s="1">
        <v>28</v>
      </c>
      <c r="F8577" s="1" t="s">
        <v>9118</v>
      </c>
      <c r="G8577" s="1" t="s">
        <v>5816</v>
      </c>
      <c r="H8577" s="1" t="s">
        <v>9029</v>
      </c>
      <c r="I8577" s="1" t="b">
        <v>0</v>
      </c>
      <c r="J8577" s="1">
        <v>3</v>
      </c>
      <c r="K8577" s="1">
        <v>0</v>
      </c>
      <c r="L8577" s="1">
        <v>19</v>
      </c>
      <c r="M8577" s="1">
        <v>227</v>
      </c>
      <c r="N8577" s="1">
        <v>7.5970548862115104</v>
      </c>
      <c r="O8577" s="1" t="s">
        <v>9119</v>
      </c>
    </row>
    <row r="8578" spans="1:15" x14ac:dyDescent="0.3">
      <c r="A8578" s="1" t="s">
        <v>75</v>
      </c>
      <c r="B8578" s="1" t="s">
        <v>5777</v>
      </c>
      <c r="C8578" s="1">
        <v>1</v>
      </c>
      <c r="D8578" s="1" t="s">
        <v>5796</v>
      </c>
      <c r="E8578" s="1">
        <v>28</v>
      </c>
      <c r="F8578" s="1" t="s">
        <v>9118</v>
      </c>
      <c r="G8578" s="1" t="s">
        <v>5816</v>
      </c>
      <c r="H8578" s="1" t="s">
        <v>9029</v>
      </c>
      <c r="I8578" s="1" t="b">
        <v>0</v>
      </c>
      <c r="J8578" s="1">
        <v>3</v>
      </c>
      <c r="K8578" s="1">
        <v>0</v>
      </c>
      <c r="L8578" s="1">
        <v>20</v>
      </c>
      <c r="M8578" s="1">
        <v>63</v>
      </c>
      <c r="N8578" s="1">
        <v>2.1084337349397502</v>
      </c>
      <c r="O8578" s="1" t="s">
        <v>9119</v>
      </c>
    </row>
    <row r="8579" spans="1:15" x14ac:dyDescent="0.3">
      <c r="A8579" s="1" t="s">
        <v>75</v>
      </c>
      <c r="B8579" s="1" t="s">
        <v>5777</v>
      </c>
      <c r="C8579" s="1">
        <v>1</v>
      </c>
      <c r="D8579" s="1" t="s">
        <v>5796</v>
      </c>
      <c r="E8579" s="1">
        <v>28</v>
      </c>
      <c r="F8579" s="1" t="s">
        <v>9118</v>
      </c>
      <c r="G8579" s="1" t="s">
        <v>5834</v>
      </c>
      <c r="H8579" s="1" t="e">
        <f>----TCTTCCTGTACGAGAG</f>
        <v>#NAME?</v>
      </c>
      <c r="I8579" s="1" t="b">
        <v>0</v>
      </c>
      <c r="J8579" s="1">
        <v>7</v>
      </c>
      <c r="K8579" s="1">
        <v>9</v>
      </c>
      <c r="L8579" s="1">
        <v>12</v>
      </c>
      <c r="M8579" s="1">
        <v>58</v>
      </c>
      <c r="N8579" s="1">
        <v>1.9410977242302501</v>
      </c>
      <c r="O8579" s="1" t="s">
        <v>9079</v>
      </c>
    </row>
    <row r="8580" spans="1:15" x14ac:dyDescent="0.3">
      <c r="A8580" s="1" t="s">
        <v>75</v>
      </c>
      <c r="B8580" s="1" t="s">
        <v>5777</v>
      </c>
      <c r="C8580" s="1">
        <v>1</v>
      </c>
      <c r="D8580" s="1" t="s">
        <v>5796</v>
      </c>
      <c r="E8580" s="1">
        <v>28</v>
      </c>
      <c r="F8580" s="1" t="s">
        <v>9118</v>
      </c>
      <c r="G8580" s="1" t="s">
        <v>5834</v>
      </c>
      <c r="H8580" s="1" t="s">
        <v>9029</v>
      </c>
      <c r="I8580" s="1" t="b">
        <v>0</v>
      </c>
      <c r="J8580" s="1">
        <v>6</v>
      </c>
      <c r="K8580" s="1">
        <v>0</v>
      </c>
      <c r="L8580" s="1">
        <v>0</v>
      </c>
      <c r="M8580" s="1">
        <v>53</v>
      </c>
      <c r="N8580" s="1">
        <v>1.77376171352075</v>
      </c>
      <c r="O8580" s="1" t="s">
        <v>9034</v>
      </c>
    </row>
    <row r="8581" spans="1:15" x14ac:dyDescent="0.3">
      <c r="A8581" s="1" t="s">
        <v>75</v>
      </c>
      <c r="B8581" s="1" t="s">
        <v>5777</v>
      </c>
      <c r="C8581" s="1">
        <v>1</v>
      </c>
      <c r="D8581" s="1" t="s">
        <v>5796</v>
      </c>
      <c r="E8581" s="1">
        <v>28</v>
      </c>
      <c r="F8581" s="1" t="s">
        <v>9118</v>
      </c>
      <c r="G8581" s="1" t="s">
        <v>5810</v>
      </c>
      <c r="H8581" s="1" t="s">
        <v>9029</v>
      </c>
      <c r="I8581" s="1" t="b">
        <v>0</v>
      </c>
      <c r="J8581" s="1">
        <v>2</v>
      </c>
      <c r="K8581" s="1">
        <v>0</v>
      </c>
      <c r="L8581" s="1">
        <v>0</v>
      </c>
      <c r="M8581" s="1">
        <v>33</v>
      </c>
      <c r="N8581" s="1">
        <v>1.10441767068273</v>
      </c>
      <c r="O8581" s="1" t="s">
        <v>9030</v>
      </c>
    </row>
    <row r="8582" spans="1:15" x14ac:dyDescent="0.3">
      <c r="A8582" s="1" t="s">
        <v>75</v>
      </c>
      <c r="B8582" s="1" t="s">
        <v>5777</v>
      </c>
      <c r="C8582" s="1">
        <v>1</v>
      </c>
      <c r="D8582" s="1" t="s">
        <v>5796</v>
      </c>
      <c r="E8582" s="1">
        <v>28</v>
      </c>
      <c r="F8582" s="1" t="s">
        <v>9118</v>
      </c>
      <c r="G8582" s="1" t="s">
        <v>5816</v>
      </c>
      <c r="H8582" s="1" t="s">
        <v>9029</v>
      </c>
      <c r="I8582" s="1" t="b">
        <v>0</v>
      </c>
      <c r="J8582" s="1">
        <v>3</v>
      </c>
      <c r="K8582" s="1">
        <v>0</v>
      </c>
      <c r="L8582" s="1">
        <v>20</v>
      </c>
      <c r="M8582" s="1">
        <v>30</v>
      </c>
      <c r="N8582" s="1">
        <v>1.0040160642570199</v>
      </c>
      <c r="O8582" s="1" t="s">
        <v>9120</v>
      </c>
    </row>
    <row r="8583" spans="1:15" x14ac:dyDescent="0.3">
      <c r="A8583" s="1" t="s">
        <v>75</v>
      </c>
      <c r="B8583" s="1" t="s">
        <v>5777</v>
      </c>
      <c r="C8583" s="1">
        <v>1</v>
      </c>
      <c r="D8583" s="1" t="s">
        <v>5796</v>
      </c>
      <c r="E8583" s="1">
        <v>28</v>
      </c>
      <c r="F8583" s="1" t="s">
        <v>9118</v>
      </c>
      <c r="G8583" s="1" t="s">
        <v>5834</v>
      </c>
      <c r="H8583" s="1" t="s">
        <v>9029</v>
      </c>
      <c r="I8583" s="1" t="b">
        <v>0</v>
      </c>
      <c r="J8583" s="1">
        <v>21</v>
      </c>
      <c r="K8583" s="1">
        <v>0</v>
      </c>
      <c r="L8583" s="1">
        <v>0</v>
      </c>
      <c r="M8583" s="1">
        <v>30</v>
      </c>
      <c r="N8583" s="1">
        <v>1.0040160642570199</v>
      </c>
      <c r="O8583" s="1" t="s">
        <v>9038</v>
      </c>
    </row>
    <row r="8584" spans="1:15" x14ac:dyDescent="0.3">
      <c r="A8584" s="1" t="s">
        <v>75</v>
      </c>
      <c r="B8584" s="1" t="s">
        <v>5777</v>
      </c>
      <c r="C8584" s="1">
        <v>1</v>
      </c>
      <c r="D8584" s="1" t="s">
        <v>5796</v>
      </c>
      <c r="E8584" s="1">
        <v>29</v>
      </c>
      <c r="F8584" s="1" t="s">
        <v>9121</v>
      </c>
      <c r="G8584" s="1" t="s">
        <v>5814</v>
      </c>
      <c r="H8584" s="1" t="s">
        <v>9029</v>
      </c>
      <c r="I8584" s="1" t="b">
        <v>1</v>
      </c>
      <c r="J8584" s="1">
        <v>0</v>
      </c>
      <c r="K8584" s="1">
        <v>0</v>
      </c>
      <c r="L8584" s="1">
        <v>0</v>
      </c>
      <c r="M8584" s="1">
        <v>1228</v>
      </c>
      <c r="N8584" s="1">
        <v>35.885447106954999</v>
      </c>
      <c r="O8584" s="1" t="s">
        <v>9031</v>
      </c>
    </row>
    <row r="8585" spans="1:15" x14ac:dyDescent="0.3">
      <c r="A8585" s="1" t="s">
        <v>75</v>
      </c>
      <c r="B8585" s="1" t="s">
        <v>5777</v>
      </c>
      <c r="C8585" s="1">
        <v>1</v>
      </c>
      <c r="D8585" s="1" t="s">
        <v>5796</v>
      </c>
      <c r="E8585" s="1">
        <v>29</v>
      </c>
      <c r="F8585" s="1" t="s">
        <v>9121</v>
      </c>
      <c r="G8585" s="1" t="s">
        <v>5834</v>
      </c>
      <c r="H8585" s="1" t="s">
        <v>9029</v>
      </c>
      <c r="I8585" s="1" t="b">
        <v>0</v>
      </c>
      <c r="J8585" s="1">
        <v>6</v>
      </c>
      <c r="K8585" s="1">
        <v>0</v>
      </c>
      <c r="L8585" s="1">
        <v>0</v>
      </c>
      <c r="M8585" s="1">
        <v>614</v>
      </c>
      <c r="N8585" s="1">
        <v>17.942723553477499</v>
      </c>
      <c r="O8585" s="1" t="s">
        <v>9034</v>
      </c>
    </row>
    <row r="8586" spans="1:15" x14ac:dyDescent="0.3">
      <c r="A8586" s="1" t="s">
        <v>75</v>
      </c>
      <c r="B8586" s="1" t="s">
        <v>5777</v>
      </c>
      <c r="C8586" s="1">
        <v>1</v>
      </c>
      <c r="D8586" s="1" t="s">
        <v>5796</v>
      </c>
      <c r="E8586" s="1">
        <v>29</v>
      </c>
      <c r="F8586" s="1" t="s">
        <v>9121</v>
      </c>
      <c r="G8586" s="1" t="s">
        <v>5834</v>
      </c>
      <c r="H8586" s="1" t="e">
        <f>----TCTTCCTGTACGAGAG</f>
        <v>#NAME?</v>
      </c>
      <c r="I8586" s="1" t="b">
        <v>0</v>
      </c>
      <c r="J8586" s="1">
        <v>3</v>
      </c>
      <c r="K8586" s="1">
        <v>9</v>
      </c>
      <c r="L8586" s="1">
        <v>15</v>
      </c>
      <c r="M8586" s="1">
        <v>206</v>
      </c>
      <c r="N8586" s="1">
        <v>6.0198714202220902</v>
      </c>
      <c r="O8586" s="1" t="s">
        <v>9079</v>
      </c>
    </row>
    <row r="8587" spans="1:15" x14ac:dyDescent="0.3">
      <c r="A8587" s="1" t="s">
        <v>75</v>
      </c>
      <c r="B8587" s="1" t="s">
        <v>5777</v>
      </c>
      <c r="C8587" s="1">
        <v>1</v>
      </c>
      <c r="D8587" s="1" t="s">
        <v>5796</v>
      </c>
      <c r="E8587" s="1">
        <v>29</v>
      </c>
      <c r="F8587" s="1" t="s">
        <v>9121</v>
      </c>
      <c r="G8587" s="1" t="s">
        <v>5810</v>
      </c>
      <c r="H8587" s="1" t="s">
        <v>9029</v>
      </c>
      <c r="I8587" s="1" t="b">
        <v>0</v>
      </c>
      <c r="J8587" s="1">
        <v>2</v>
      </c>
      <c r="K8587" s="1">
        <v>0</v>
      </c>
      <c r="L8587" s="1">
        <v>0</v>
      </c>
      <c r="M8587" s="1">
        <v>199</v>
      </c>
      <c r="N8587" s="1">
        <v>5.8153126826417303</v>
      </c>
      <c r="O8587" s="1" t="s">
        <v>9030</v>
      </c>
    </row>
    <row r="8588" spans="1:15" x14ac:dyDescent="0.3">
      <c r="A8588" s="1" t="s">
        <v>75</v>
      </c>
      <c r="B8588" s="1" t="s">
        <v>5777</v>
      </c>
      <c r="C8588" s="1">
        <v>1</v>
      </c>
      <c r="D8588" s="1" t="s">
        <v>5796</v>
      </c>
      <c r="E8588" s="1">
        <v>29</v>
      </c>
      <c r="F8588" s="1" t="s">
        <v>9121</v>
      </c>
      <c r="G8588" s="1" t="s">
        <v>5834</v>
      </c>
      <c r="H8588" s="1" t="s">
        <v>9029</v>
      </c>
      <c r="I8588" s="1" t="b">
        <v>0</v>
      </c>
      <c r="J8588" s="1">
        <v>21</v>
      </c>
      <c r="K8588" s="1">
        <v>0</v>
      </c>
      <c r="L8588" s="1">
        <v>0</v>
      </c>
      <c r="M8588" s="1">
        <v>155</v>
      </c>
      <c r="N8588" s="1">
        <v>4.5295149035651603</v>
      </c>
      <c r="O8588" s="1" t="s">
        <v>9038</v>
      </c>
    </row>
    <row r="8589" spans="1:15" x14ac:dyDescent="0.3">
      <c r="A8589" s="1" t="s">
        <v>75</v>
      </c>
      <c r="B8589" s="1" t="s">
        <v>5777</v>
      </c>
      <c r="C8589" s="1">
        <v>1</v>
      </c>
      <c r="D8589" s="1" t="s">
        <v>5796</v>
      </c>
      <c r="E8589" s="1">
        <v>29</v>
      </c>
      <c r="F8589" s="1" t="s">
        <v>9121</v>
      </c>
      <c r="G8589" s="1" t="s">
        <v>5834</v>
      </c>
      <c r="H8589" s="1" t="s">
        <v>9029</v>
      </c>
      <c r="I8589" s="1" t="b">
        <v>0</v>
      </c>
      <c r="J8589" s="1">
        <v>14</v>
      </c>
      <c r="K8589" s="1">
        <v>0</v>
      </c>
      <c r="L8589" s="1">
        <v>0</v>
      </c>
      <c r="M8589" s="1">
        <v>94</v>
      </c>
      <c r="N8589" s="1">
        <v>2.7469316189362898</v>
      </c>
      <c r="O8589" s="1" t="s">
        <v>9122</v>
      </c>
    </row>
    <row r="8590" spans="1:15" x14ac:dyDescent="0.3">
      <c r="A8590" s="1" t="s">
        <v>75</v>
      </c>
      <c r="B8590" s="1" t="s">
        <v>5777</v>
      </c>
      <c r="C8590" s="1">
        <v>1</v>
      </c>
      <c r="D8590" s="1" t="s">
        <v>5796</v>
      </c>
      <c r="E8590" s="1">
        <v>29</v>
      </c>
      <c r="F8590" s="1" t="s">
        <v>9121</v>
      </c>
      <c r="G8590" s="1" t="s">
        <v>5803</v>
      </c>
      <c r="H8590" s="1" t="s">
        <v>9051</v>
      </c>
      <c r="I8590" s="1" t="b">
        <v>0</v>
      </c>
      <c r="J8590" s="1">
        <v>0</v>
      </c>
      <c r="K8590" s="1">
        <v>1</v>
      </c>
      <c r="L8590" s="1">
        <v>0</v>
      </c>
      <c r="M8590" s="1">
        <v>62</v>
      </c>
      <c r="N8590" s="1">
        <v>1.81180596142606</v>
      </c>
      <c r="O8590" s="1" t="s">
        <v>9064</v>
      </c>
    </row>
    <row r="8591" spans="1:15" x14ac:dyDescent="0.3">
      <c r="A8591" s="1" t="s">
        <v>75</v>
      </c>
      <c r="B8591" s="1" t="s">
        <v>5777</v>
      </c>
      <c r="C8591" s="1">
        <v>1</v>
      </c>
      <c r="D8591" s="1" t="s">
        <v>5796</v>
      </c>
      <c r="E8591" s="1">
        <v>29</v>
      </c>
      <c r="F8591" s="1" t="s">
        <v>9121</v>
      </c>
      <c r="G8591" s="1" t="s">
        <v>5908</v>
      </c>
      <c r="H8591" s="1" t="s">
        <v>9029</v>
      </c>
      <c r="I8591" s="1" t="b">
        <v>0</v>
      </c>
      <c r="J8591" s="1">
        <v>0</v>
      </c>
      <c r="K8591" s="1">
        <v>0</v>
      </c>
      <c r="L8591" s="1">
        <v>1</v>
      </c>
      <c r="M8591" s="1">
        <v>40</v>
      </c>
      <c r="N8591" s="1">
        <v>1.1689070718877801</v>
      </c>
      <c r="O8591" s="1" t="s">
        <v>9031</v>
      </c>
    </row>
    <row r="8592" spans="1:15" x14ac:dyDescent="0.3">
      <c r="A8592" s="1" t="s">
        <v>75</v>
      </c>
      <c r="B8592" s="1" t="s">
        <v>5777</v>
      </c>
      <c r="C8592" s="1">
        <v>1</v>
      </c>
      <c r="D8592" s="1" t="s">
        <v>5796</v>
      </c>
      <c r="E8592" s="1">
        <v>29</v>
      </c>
      <c r="F8592" s="1" t="s">
        <v>9121</v>
      </c>
      <c r="G8592" s="1" t="s">
        <v>5834</v>
      </c>
      <c r="H8592" s="1" t="s">
        <v>9029</v>
      </c>
      <c r="I8592" s="1" t="b">
        <v>0</v>
      </c>
      <c r="J8592" s="1">
        <v>21</v>
      </c>
      <c r="K8592" s="1">
        <v>0</v>
      </c>
      <c r="L8592" s="1">
        <v>0</v>
      </c>
      <c r="M8592" s="1">
        <v>37</v>
      </c>
      <c r="N8592" s="1">
        <v>1.0812390414962001</v>
      </c>
      <c r="O8592" s="1" t="s">
        <v>9032</v>
      </c>
    </row>
    <row r="8593" spans="1:15" x14ac:dyDescent="0.3">
      <c r="A8593" s="1" t="s">
        <v>75</v>
      </c>
      <c r="B8593" s="1" t="s">
        <v>5777</v>
      </c>
      <c r="C8593" s="1">
        <v>1</v>
      </c>
      <c r="D8593" s="1" t="s">
        <v>5796</v>
      </c>
      <c r="E8593" s="1">
        <v>30</v>
      </c>
      <c r="F8593" s="1" t="s">
        <v>9123</v>
      </c>
      <c r="G8593" s="1" t="s">
        <v>5814</v>
      </c>
      <c r="H8593" s="1" t="s">
        <v>9029</v>
      </c>
      <c r="I8593" s="1" t="b">
        <v>1</v>
      </c>
      <c r="J8593" s="1">
        <v>0</v>
      </c>
      <c r="K8593" s="1">
        <v>0</v>
      </c>
      <c r="L8593" s="1">
        <v>0</v>
      </c>
      <c r="M8593" s="1">
        <v>6961</v>
      </c>
      <c r="N8593" s="1">
        <v>86.558070131807995</v>
      </c>
      <c r="O8593" s="1" t="s">
        <v>9031</v>
      </c>
    </row>
    <row r="8594" spans="1:15" x14ac:dyDescent="0.3">
      <c r="A8594" s="1" t="s">
        <v>75</v>
      </c>
      <c r="B8594" s="1" t="s">
        <v>5777</v>
      </c>
      <c r="C8594" s="1">
        <v>1</v>
      </c>
      <c r="D8594" s="1" t="s">
        <v>5796</v>
      </c>
      <c r="E8594" s="1">
        <v>30</v>
      </c>
      <c r="F8594" s="1" t="s">
        <v>9123</v>
      </c>
      <c r="G8594" s="1" t="s">
        <v>5908</v>
      </c>
      <c r="H8594" s="1" t="s">
        <v>9029</v>
      </c>
      <c r="I8594" s="1" t="b">
        <v>0</v>
      </c>
      <c r="J8594" s="1">
        <v>0</v>
      </c>
      <c r="K8594" s="1">
        <v>0</v>
      </c>
      <c r="L8594" s="1">
        <v>1</v>
      </c>
      <c r="M8594" s="1">
        <v>165</v>
      </c>
      <c r="N8594" s="1">
        <v>2.0517284257647299</v>
      </c>
      <c r="O8594" s="1" t="s">
        <v>9031</v>
      </c>
    </row>
    <row r="8595" spans="1:15" x14ac:dyDescent="0.3">
      <c r="A8595" s="1" t="s">
        <v>75</v>
      </c>
      <c r="B8595" s="1" t="s">
        <v>5777</v>
      </c>
      <c r="C8595" s="1">
        <v>1</v>
      </c>
      <c r="D8595" s="1" t="s">
        <v>5796</v>
      </c>
      <c r="E8595" s="1">
        <v>30</v>
      </c>
      <c r="F8595" s="1" t="s">
        <v>9123</v>
      </c>
      <c r="G8595" s="1" t="s">
        <v>5810</v>
      </c>
      <c r="H8595" s="1" t="s">
        <v>9029</v>
      </c>
      <c r="I8595" s="1" t="b">
        <v>0</v>
      </c>
      <c r="J8595" s="1">
        <v>2</v>
      </c>
      <c r="K8595" s="1">
        <v>0</v>
      </c>
      <c r="L8595" s="1">
        <v>0</v>
      </c>
      <c r="M8595" s="1">
        <v>106</v>
      </c>
      <c r="N8595" s="1">
        <v>1.3180800795821901</v>
      </c>
      <c r="O8595" s="1" t="s">
        <v>9030</v>
      </c>
    </row>
    <row r="8596" spans="1:15" x14ac:dyDescent="0.3">
      <c r="A8596" s="1" t="s">
        <v>75</v>
      </c>
      <c r="B8596" s="1" t="s">
        <v>5777</v>
      </c>
      <c r="C8596" s="1">
        <v>1</v>
      </c>
      <c r="D8596" s="1" t="s">
        <v>5796</v>
      </c>
      <c r="E8596" s="1">
        <v>31</v>
      </c>
      <c r="F8596" s="1" t="s">
        <v>9124</v>
      </c>
      <c r="G8596" s="1" t="s">
        <v>5814</v>
      </c>
      <c r="H8596" s="1" t="s">
        <v>9029</v>
      </c>
      <c r="I8596" s="1" t="b">
        <v>1</v>
      </c>
      <c r="J8596" s="1">
        <v>0</v>
      </c>
      <c r="K8596" s="1">
        <v>0</v>
      </c>
      <c r="L8596" s="1">
        <v>0</v>
      </c>
      <c r="M8596" s="1">
        <v>3358</v>
      </c>
      <c r="N8596" s="1">
        <v>48.0125822133257</v>
      </c>
      <c r="O8596" s="1" t="s">
        <v>9031</v>
      </c>
    </row>
    <row r="8597" spans="1:15" x14ac:dyDescent="0.3">
      <c r="A8597" s="1" t="s">
        <v>75</v>
      </c>
      <c r="B8597" s="1" t="s">
        <v>5777</v>
      </c>
      <c r="C8597" s="1">
        <v>1</v>
      </c>
      <c r="D8597" s="1" t="s">
        <v>5796</v>
      </c>
      <c r="E8597" s="1">
        <v>31</v>
      </c>
      <c r="F8597" s="1" t="s">
        <v>9124</v>
      </c>
      <c r="G8597" s="1" t="s">
        <v>5810</v>
      </c>
      <c r="H8597" s="1" t="s">
        <v>9029</v>
      </c>
      <c r="I8597" s="1" t="b">
        <v>0</v>
      </c>
      <c r="J8597" s="1">
        <v>2</v>
      </c>
      <c r="K8597" s="1">
        <v>0</v>
      </c>
      <c r="L8597" s="1">
        <v>0</v>
      </c>
      <c r="M8597" s="1">
        <v>612</v>
      </c>
      <c r="N8597" s="1">
        <v>8.7503574492422</v>
      </c>
      <c r="O8597" s="1" t="s">
        <v>9030</v>
      </c>
    </row>
    <row r="8598" spans="1:15" x14ac:dyDescent="0.3">
      <c r="A8598" s="1" t="s">
        <v>75</v>
      </c>
      <c r="B8598" s="1" t="s">
        <v>5777</v>
      </c>
      <c r="C8598" s="1">
        <v>1</v>
      </c>
      <c r="D8598" s="1" t="s">
        <v>5796</v>
      </c>
      <c r="E8598" s="1">
        <v>31</v>
      </c>
      <c r="F8598" s="1" t="s">
        <v>9124</v>
      </c>
      <c r="G8598" s="1" t="s">
        <v>5803</v>
      </c>
      <c r="H8598" s="1" t="s">
        <v>9051</v>
      </c>
      <c r="I8598" s="1" t="b">
        <v>0</v>
      </c>
      <c r="J8598" s="1">
        <v>0</v>
      </c>
      <c r="K8598" s="1">
        <v>1</v>
      </c>
      <c r="L8598" s="1">
        <v>0</v>
      </c>
      <c r="M8598" s="1">
        <v>349</v>
      </c>
      <c r="N8598" s="1">
        <v>4.9899914212181802</v>
      </c>
      <c r="O8598" s="1" t="s">
        <v>9064</v>
      </c>
    </row>
    <row r="8599" spans="1:15" x14ac:dyDescent="0.3">
      <c r="A8599" s="1" t="s">
        <v>75</v>
      </c>
      <c r="B8599" s="1" t="s">
        <v>5777</v>
      </c>
      <c r="C8599" s="1">
        <v>1</v>
      </c>
      <c r="D8599" s="1" t="s">
        <v>5796</v>
      </c>
      <c r="E8599" s="1">
        <v>31</v>
      </c>
      <c r="F8599" s="1" t="s">
        <v>9124</v>
      </c>
      <c r="G8599" s="1" t="s">
        <v>5816</v>
      </c>
      <c r="H8599" s="1" t="s">
        <v>9029</v>
      </c>
      <c r="I8599" s="1" t="b">
        <v>0</v>
      </c>
      <c r="J8599" s="1">
        <v>3</v>
      </c>
      <c r="K8599" s="1">
        <v>0</v>
      </c>
      <c r="L8599" s="1">
        <v>0</v>
      </c>
      <c r="M8599" s="1">
        <v>285</v>
      </c>
      <c r="N8599" s="1">
        <v>4.0749213611667097</v>
      </c>
      <c r="O8599" s="1" t="s">
        <v>9125</v>
      </c>
    </row>
    <row r="8600" spans="1:15" x14ac:dyDescent="0.3">
      <c r="A8600" s="1" t="s">
        <v>75</v>
      </c>
      <c r="B8600" s="1" t="s">
        <v>5777</v>
      </c>
      <c r="C8600" s="1">
        <v>1</v>
      </c>
      <c r="D8600" s="1" t="s">
        <v>5796</v>
      </c>
      <c r="E8600" s="1">
        <v>31</v>
      </c>
      <c r="F8600" s="1" t="s">
        <v>9124</v>
      </c>
      <c r="G8600" s="1" t="s">
        <v>5816</v>
      </c>
      <c r="H8600" s="1" t="s">
        <v>9029</v>
      </c>
      <c r="I8600" s="1" t="b">
        <v>0</v>
      </c>
      <c r="J8600" s="1">
        <v>3</v>
      </c>
      <c r="K8600" s="1">
        <v>0</v>
      </c>
      <c r="L8600" s="1">
        <v>0</v>
      </c>
      <c r="M8600" s="1">
        <v>197</v>
      </c>
      <c r="N8600" s="1">
        <v>2.8167000285959398</v>
      </c>
      <c r="O8600" s="1" t="s">
        <v>9126</v>
      </c>
    </row>
    <row r="8601" spans="1:15" x14ac:dyDescent="0.3">
      <c r="A8601" s="1" t="s">
        <v>75</v>
      </c>
      <c r="B8601" s="1" t="s">
        <v>5777</v>
      </c>
      <c r="C8601" s="1">
        <v>1</v>
      </c>
      <c r="D8601" s="1" t="s">
        <v>5796</v>
      </c>
      <c r="E8601" s="1">
        <v>31</v>
      </c>
      <c r="F8601" s="1" t="s">
        <v>9124</v>
      </c>
      <c r="G8601" s="1" t="s">
        <v>5834</v>
      </c>
      <c r="H8601" s="1" t="s">
        <v>9029</v>
      </c>
      <c r="I8601" s="1" t="b">
        <v>0</v>
      </c>
      <c r="J8601" s="1">
        <v>21</v>
      </c>
      <c r="K8601" s="1">
        <v>0</v>
      </c>
      <c r="L8601" s="1">
        <v>0</v>
      </c>
      <c r="M8601" s="1">
        <v>164</v>
      </c>
      <c r="N8601" s="1">
        <v>2.34486702888189</v>
      </c>
      <c r="O8601" s="1" t="s">
        <v>9032</v>
      </c>
    </row>
    <row r="8602" spans="1:15" x14ac:dyDescent="0.3">
      <c r="A8602" s="1" t="s">
        <v>75</v>
      </c>
      <c r="B8602" s="1" t="s">
        <v>5777</v>
      </c>
      <c r="C8602" s="1">
        <v>1</v>
      </c>
      <c r="D8602" s="1" t="s">
        <v>5796</v>
      </c>
      <c r="E8602" s="1">
        <v>31</v>
      </c>
      <c r="F8602" s="1" t="s">
        <v>9124</v>
      </c>
      <c r="G8602" s="1" t="s">
        <v>5801</v>
      </c>
      <c r="H8602" s="1" t="s">
        <v>9029</v>
      </c>
      <c r="I8602" s="1" t="b">
        <v>0</v>
      </c>
      <c r="J8602" s="1">
        <v>1</v>
      </c>
      <c r="K8602" s="1">
        <v>0</v>
      </c>
      <c r="L8602" s="1">
        <v>0</v>
      </c>
      <c r="M8602" s="1">
        <v>117</v>
      </c>
      <c r="N8602" s="1">
        <v>1.6728624535315899</v>
      </c>
      <c r="O8602" s="1" t="s">
        <v>9049</v>
      </c>
    </row>
    <row r="8603" spans="1:15" x14ac:dyDescent="0.3">
      <c r="A8603" s="1" t="s">
        <v>75</v>
      </c>
      <c r="B8603" s="1" t="s">
        <v>5777</v>
      </c>
      <c r="C8603" s="1">
        <v>1</v>
      </c>
      <c r="D8603" s="1" t="s">
        <v>5796</v>
      </c>
      <c r="E8603" s="1">
        <v>31</v>
      </c>
      <c r="F8603" s="1" t="s">
        <v>9124</v>
      </c>
      <c r="G8603" s="1" t="s">
        <v>5908</v>
      </c>
      <c r="H8603" s="1" t="s">
        <v>9029</v>
      </c>
      <c r="I8603" s="1" t="b">
        <v>0</v>
      </c>
      <c r="J8603" s="1">
        <v>0</v>
      </c>
      <c r="K8603" s="1">
        <v>0</v>
      </c>
      <c r="L8603" s="1">
        <v>1</v>
      </c>
      <c r="M8603" s="1">
        <v>115</v>
      </c>
      <c r="N8603" s="1">
        <v>1.6442665141549899</v>
      </c>
      <c r="O8603" s="1" t="s">
        <v>9031</v>
      </c>
    </row>
    <row r="8604" spans="1:15" x14ac:dyDescent="0.3">
      <c r="A8604" s="1" t="s">
        <v>75</v>
      </c>
      <c r="B8604" s="1" t="s">
        <v>5777</v>
      </c>
      <c r="C8604" s="1">
        <v>1</v>
      </c>
      <c r="D8604" s="1" t="s">
        <v>5796</v>
      </c>
      <c r="E8604" s="1">
        <v>31</v>
      </c>
      <c r="F8604" s="1" t="s">
        <v>9124</v>
      </c>
      <c r="G8604" s="1" t="s">
        <v>5834</v>
      </c>
      <c r="H8604" s="1" t="s">
        <v>9029</v>
      </c>
      <c r="I8604" s="1" t="b">
        <v>0</v>
      </c>
      <c r="J8604" s="1">
        <v>21</v>
      </c>
      <c r="K8604" s="1">
        <v>0</v>
      </c>
      <c r="L8604" s="1">
        <v>0</v>
      </c>
      <c r="M8604" s="1">
        <v>105</v>
      </c>
      <c r="N8604" s="1">
        <v>1.50128681727194</v>
      </c>
      <c r="O8604" s="1" t="s">
        <v>9063</v>
      </c>
    </row>
    <row r="8605" spans="1:15" x14ac:dyDescent="0.3">
      <c r="A8605" s="1" t="s">
        <v>75</v>
      </c>
      <c r="B8605" s="1" t="s">
        <v>5777</v>
      </c>
      <c r="C8605" s="1">
        <v>1</v>
      </c>
      <c r="D8605" s="1" t="s">
        <v>5796</v>
      </c>
      <c r="E8605" s="1">
        <v>31</v>
      </c>
      <c r="F8605" s="1" t="s">
        <v>9124</v>
      </c>
      <c r="G8605" s="1" t="s">
        <v>5834</v>
      </c>
      <c r="H8605" s="1" t="s">
        <v>9029</v>
      </c>
      <c r="I8605" s="1" t="b">
        <v>0</v>
      </c>
      <c r="J8605" s="1">
        <v>12</v>
      </c>
      <c r="K8605" s="1">
        <v>0</v>
      </c>
      <c r="L8605" s="1">
        <v>0</v>
      </c>
      <c r="M8605" s="1">
        <v>92</v>
      </c>
      <c r="N8605" s="1">
        <v>1.31541321132399</v>
      </c>
      <c r="O8605" s="1" t="s">
        <v>9099</v>
      </c>
    </row>
    <row r="8606" spans="1:15" x14ac:dyDescent="0.3">
      <c r="A8606" s="1" t="s">
        <v>75</v>
      </c>
      <c r="B8606" s="1" t="s">
        <v>5777</v>
      </c>
      <c r="C8606" s="1">
        <v>-1</v>
      </c>
      <c r="D8606" s="1" t="s">
        <v>5796</v>
      </c>
      <c r="E8606" s="1">
        <v>-1</v>
      </c>
      <c r="F8606" s="1" t="s">
        <v>9127</v>
      </c>
      <c r="G8606" s="1" t="s">
        <v>5814</v>
      </c>
      <c r="H8606" s="1" t="s">
        <v>9029</v>
      </c>
      <c r="I8606" s="1" t="b">
        <v>1</v>
      </c>
      <c r="J8606" s="1">
        <v>0</v>
      </c>
      <c r="K8606" s="1">
        <v>0</v>
      </c>
      <c r="L8606" s="1">
        <v>0</v>
      </c>
      <c r="M8606" s="1">
        <v>1427</v>
      </c>
      <c r="N8606" s="1">
        <v>69.745845552297098</v>
      </c>
      <c r="O8606" s="1" t="s">
        <v>9031</v>
      </c>
    </row>
    <row r="8607" spans="1:15" x14ac:dyDescent="0.3">
      <c r="A8607" s="1" t="s">
        <v>75</v>
      </c>
      <c r="B8607" s="1" t="s">
        <v>5777</v>
      </c>
      <c r="C8607" s="1">
        <v>-1</v>
      </c>
      <c r="D8607" s="1" t="s">
        <v>5796</v>
      </c>
      <c r="E8607" s="1">
        <v>-1</v>
      </c>
      <c r="F8607" s="1" t="s">
        <v>9127</v>
      </c>
      <c r="G8607" s="1" t="s">
        <v>5810</v>
      </c>
      <c r="H8607" s="1" t="s">
        <v>9029</v>
      </c>
      <c r="I8607" s="1" t="b">
        <v>0</v>
      </c>
      <c r="J8607" s="1">
        <v>2</v>
      </c>
      <c r="K8607" s="1">
        <v>0</v>
      </c>
      <c r="L8607" s="1">
        <v>0</v>
      </c>
      <c r="M8607" s="1">
        <v>116</v>
      </c>
      <c r="N8607" s="1">
        <v>5.6695992179863097</v>
      </c>
      <c r="O8607" s="1" t="s">
        <v>9030</v>
      </c>
    </row>
    <row r="8608" spans="1:15" x14ac:dyDescent="0.3">
      <c r="A8608" s="1" t="s">
        <v>75</v>
      </c>
      <c r="B8608" s="1" t="s">
        <v>5777</v>
      </c>
      <c r="C8608" s="1">
        <v>-1</v>
      </c>
      <c r="D8608" s="1" t="s">
        <v>5796</v>
      </c>
      <c r="E8608" s="1">
        <v>-1</v>
      </c>
      <c r="F8608" s="1" t="s">
        <v>9127</v>
      </c>
      <c r="G8608" s="1" t="s">
        <v>5834</v>
      </c>
      <c r="H8608" s="1" t="s">
        <v>9029</v>
      </c>
      <c r="I8608" s="1" t="b">
        <v>0</v>
      </c>
      <c r="J8608" s="1">
        <v>21</v>
      </c>
      <c r="K8608" s="1">
        <v>0</v>
      </c>
      <c r="L8608" s="1">
        <v>0</v>
      </c>
      <c r="M8608" s="1">
        <v>65</v>
      </c>
      <c r="N8608" s="1">
        <v>3.17693059628543</v>
      </c>
      <c r="O8608" s="1" t="s">
        <v>9032</v>
      </c>
    </row>
    <row r="8609" spans="1:15" x14ac:dyDescent="0.3">
      <c r="A8609" s="1" t="s">
        <v>75</v>
      </c>
      <c r="B8609" s="1" t="s">
        <v>5777</v>
      </c>
      <c r="C8609" s="1">
        <v>-1</v>
      </c>
      <c r="D8609" s="1" t="s">
        <v>5796</v>
      </c>
      <c r="E8609" s="1">
        <v>-1</v>
      </c>
      <c r="F8609" s="1" t="s">
        <v>9127</v>
      </c>
      <c r="G8609" s="1" t="s">
        <v>5908</v>
      </c>
      <c r="H8609" s="1" t="s">
        <v>9029</v>
      </c>
      <c r="I8609" s="1" t="b">
        <v>0</v>
      </c>
      <c r="J8609" s="1">
        <v>0</v>
      </c>
      <c r="K8609" s="1">
        <v>0</v>
      </c>
      <c r="L8609" s="1">
        <v>1</v>
      </c>
      <c r="M8609" s="1">
        <v>43</v>
      </c>
      <c r="N8609" s="1">
        <v>2.1016617790811298</v>
      </c>
      <c r="O8609" s="1" t="s">
        <v>9031</v>
      </c>
    </row>
    <row r="8610" spans="1:15" x14ac:dyDescent="0.3">
      <c r="A8610" s="1" t="s">
        <v>75</v>
      </c>
      <c r="B8610" s="1" t="s">
        <v>5777</v>
      </c>
      <c r="C8610" s="1">
        <v>-1</v>
      </c>
      <c r="D8610" s="1" t="s">
        <v>5796</v>
      </c>
      <c r="E8610" s="1">
        <v>-1</v>
      </c>
      <c r="F8610" s="1" t="s">
        <v>9127</v>
      </c>
      <c r="G8610" s="1" t="s">
        <v>5834</v>
      </c>
      <c r="H8610" s="1" t="s">
        <v>9029</v>
      </c>
      <c r="I8610" s="1" t="b">
        <v>0</v>
      </c>
      <c r="J8610" s="1">
        <v>8</v>
      </c>
      <c r="K8610" s="1">
        <v>0</v>
      </c>
      <c r="L8610" s="1">
        <v>0</v>
      </c>
      <c r="M8610" s="1">
        <v>27</v>
      </c>
      <c r="N8610" s="1">
        <v>1.3196480938416399</v>
      </c>
      <c r="O8610" s="1" t="s">
        <v>9057</v>
      </c>
    </row>
    <row r="8611" spans="1:15" x14ac:dyDescent="0.3">
      <c r="A8611" s="1" t="s">
        <v>75</v>
      </c>
      <c r="B8611" s="1" t="s">
        <v>5777</v>
      </c>
      <c r="C8611" s="1">
        <v>-1</v>
      </c>
      <c r="D8611" s="1" t="s">
        <v>5796</v>
      </c>
      <c r="E8611" s="1">
        <v>-1</v>
      </c>
      <c r="F8611" s="1" t="s">
        <v>9127</v>
      </c>
      <c r="G8611" s="1" t="s">
        <v>5834</v>
      </c>
      <c r="H8611" s="1" t="s">
        <v>9029</v>
      </c>
      <c r="I8611" s="1" t="b">
        <v>0</v>
      </c>
      <c r="J8611" s="1">
        <v>21</v>
      </c>
      <c r="K8611" s="1">
        <v>0</v>
      </c>
      <c r="L8611" s="1">
        <v>0</v>
      </c>
      <c r="M8611" s="1">
        <v>21</v>
      </c>
      <c r="N8611" s="1">
        <v>1.0263929618768299</v>
      </c>
      <c r="O8611" s="1" t="s">
        <v>9038</v>
      </c>
    </row>
    <row r="8612" spans="1:15" x14ac:dyDescent="0.3">
      <c r="A8612" s="1" t="s">
        <v>75</v>
      </c>
      <c r="B8612" s="1" t="s">
        <v>5777</v>
      </c>
      <c r="C8612" s="1">
        <v>-1</v>
      </c>
      <c r="D8612" s="1" t="s">
        <v>5796</v>
      </c>
      <c r="E8612" s="1">
        <v>-1</v>
      </c>
      <c r="F8612" s="1" t="s">
        <v>9127</v>
      </c>
      <c r="G8612" s="1" t="s">
        <v>5803</v>
      </c>
      <c r="H8612" s="1" t="s">
        <v>9029</v>
      </c>
      <c r="I8612" s="1" t="b">
        <v>0</v>
      </c>
      <c r="J8612" s="1">
        <v>0</v>
      </c>
      <c r="K8612" s="1">
        <v>1</v>
      </c>
      <c r="L8612" s="1">
        <v>10</v>
      </c>
      <c r="M8612" s="1">
        <v>21</v>
      </c>
      <c r="N8612" s="1">
        <v>1.0263929618768299</v>
      </c>
      <c r="O8612" s="1" t="s">
        <v>9068</v>
      </c>
    </row>
    <row r="8613" spans="1:15" x14ac:dyDescent="0.3">
      <c r="A8613" s="1" t="s">
        <v>75</v>
      </c>
      <c r="B8613" s="1" t="s">
        <v>5777</v>
      </c>
      <c r="C8613" s="1">
        <v>-1</v>
      </c>
      <c r="D8613" s="1" t="s">
        <v>5796</v>
      </c>
      <c r="E8613" s="1">
        <v>-1</v>
      </c>
      <c r="F8613" s="1" t="s">
        <v>9128</v>
      </c>
      <c r="G8613" s="1" t="s">
        <v>5814</v>
      </c>
      <c r="H8613" s="1" t="s">
        <v>9029</v>
      </c>
      <c r="I8613" s="1" t="b">
        <v>1</v>
      </c>
      <c r="J8613" s="1">
        <v>0</v>
      </c>
      <c r="K8613" s="1">
        <v>0</v>
      </c>
      <c r="L8613" s="1">
        <v>0</v>
      </c>
      <c r="M8613" s="1">
        <v>757</v>
      </c>
      <c r="N8613" s="1">
        <v>63.989856297548599</v>
      </c>
      <c r="O8613" s="1" t="s">
        <v>9031</v>
      </c>
    </row>
    <row r="8614" spans="1:15" x14ac:dyDescent="0.3">
      <c r="A8614" s="1" t="s">
        <v>75</v>
      </c>
      <c r="B8614" s="1" t="s">
        <v>5777</v>
      </c>
      <c r="C8614" s="1">
        <v>-1</v>
      </c>
      <c r="D8614" s="1" t="s">
        <v>5796</v>
      </c>
      <c r="E8614" s="1">
        <v>-1</v>
      </c>
      <c r="F8614" s="1" t="s">
        <v>9128</v>
      </c>
      <c r="G8614" s="1" t="s">
        <v>5810</v>
      </c>
      <c r="H8614" s="1" t="s">
        <v>9029</v>
      </c>
      <c r="I8614" s="1" t="b">
        <v>0</v>
      </c>
      <c r="J8614" s="1">
        <v>2</v>
      </c>
      <c r="K8614" s="1">
        <v>0</v>
      </c>
      <c r="L8614" s="1">
        <v>0</v>
      </c>
      <c r="M8614" s="1">
        <v>62</v>
      </c>
      <c r="N8614" s="1">
        <v>5.2409129332206197</v>
      </c>
      <c r="O8614" s="1" t="s">
        <v>9030</v>
      </c>
    </row>
    <row r="8615" spans="1:15" x14ac:dyDescent="0.3">
      <c r="A8615" s="1" t="s">
        <v>75</v>
      </c>
      <c r="B8615" s="1" t="s">
        <v>5777</v>
      </c>
      <c r="C8615" s="1">
        <v>-1</v>
      </c>
      <c r="D8615" s="1" t="s">
        <v>5796</v>
      </c>
      <c r="E8615" s="1">
        <v>-1</v>
      </c>
      <c r="F8615" s="1" t="s">
        <v>9128</v>
      </c>
      <c r="G8615" s="1" t="s">
        <v>5834</v>
      </c>
      <c r="H8615" s="1" t="s">
        <v>9029</v>
      </c>
      <c r="I8615" s="1" t="b">
        <v>0</v>
      </c>
      <c r="J8615" s="1">
        <v>21</v>
      </c>
      <c r="K8615" s="1">
        <v>0</v>
      </c>
      <c r="L8615" s="1">
        <v>0</v>
      </c>
      <c r="M8615" s="1">
        <v>28</v>
      </c>
      <c r="N8615" s="1">
        <v>2.3668639053254399</v>
      </c>
      <c r="O8615" s="1" t="s">
        <v>9032</v>
      </c>
    </row>
    <row r="8616" spans="1:15" x14ac:dyDescent="0.3">
      <c r="A8616" s="1" t="s">
        <v>75</v>
      </c>
      <c r="B8616" s="1" t="s">
        <v>5777</v>
      </c>
      <c r="C8616" s="1">
        <v>-1</v>
      </c>
      <c r="D8616" s="1" t="s">
        <v>5796</v>
      </c>
      <c r="E8616" s="1">
        <v>-1</v>
      </c>
      <c r="F8616" s="1" t="s">
        <v>9128</v>
      </c>
      <c r="G8616" s="1" t="s">
        <v>5908</v>
      </c>
      <c r="H8616" s="1" t="s">
        <v>9029</v>
      </c>
      <c r="I8616" s="1" t="b">
        <v>0</v>
      </c>
      <c r="J8616" s="1">
        <v>0</v>
      </c>
      <c r="K8616" s="1">
        <v>0</v>
      </c>
      <c r="L8616" s="1">
        <v>1</v>
      </c>
      <c r="M8616" s="1">
        <v>21</v>
      </c>
      <c r="N8616" s="1">
        <v>1.7751479289940799</v>
      </c>
      <c r="O8616" s="1" t="s">
        <v>9031</v>
      </c>
    </row>
    <row r="8617" spans="1:15" x14ac:dyDescent="0.3">
      <c r="A8617" s="1" t="s">
        <v>75</v>
      </c>
      <c r="B8617" s="1" t="s">
        <v>5777</v>
      </c>
      <c r="C8617" s="1">
        <v>-1</v>
      </c>
      <c r="D8617" s="1" t="s">
        <v>5796</v>
      </c>
      <c r="E8617" s="1">
        <v>-1</v>
      </c>
      <c r="F8617" s="1" t="s">
        <v>9128</v>
      </c>
      <c r="G8617" s="1" t="s">
        <v>5834</v>
      </c>
      <c r="H8617" s="1" t="s">
        <v>9029</v>
      </c>
      <c r="I8617" s="1" t="b">
        <v>0</v>
      </c>
      <c r="J8617" s="1">
        <v>21</v>
      </c>
      <c r="K8617" s="1">
        <v>0</v>
      </c>
      <c r="L8617" s="1">
        <v>0</v>
      </c>
      <c r="M8617" s="1">
        <v>20</v>
      </c>
      <c r="N8617" s="1">
        <v>1.6906170752324501</v>
      </c>
      <c r="O8617" s="1" t="s">
        <v>9038</v>
      </c>
    </row>
    <row r="8618" spans="1:15" x14ac:dyDescent="0.3">
      <c r="A8618" s="1" t="s">
        <v>75</v>
      </c>
      <c r="B8618" s="1" t="s">
        <v>5777</v>
      </c>
      <c r="C8618" s="1">
        <v>-1</v>
      </c>
      <c r="D8618" s="1" t="s">
        <v>5796</v>
      </c>
      <c r="E8618" s="1">
        <v>-1</v>
      </c>
      <c r="F8618" s="1" t="s">
        <v>9128</v>
      </c>
      <c r="G8618" s="1" t="s">
        <v>5834</v>
      </c>
      <c r="H8618" s="1" t="e">
        <f>----TCTTCCTGTACGAGAG</f>
        <v>#NAME?</v>
      </c>
      <c r="I8618" s="1" t="b">
        <v>0</v>
      </c>
      <c r="J8618" s="1">
        <v>3</v>
      </c>
      <c r="K8618" s="1">
        <v>9</v>
      </c>
      <c r="L8618" s="1">
        <v>15</v>
      </c>
      <c r="M8618" s="1">
        <v>16</v>
      </c>
      <c r="N8618" s="1">
        <v>1.3524936601859601</v>
      </c>
      <c r="O8618" s="1" t="s">
        <v>9079</v>
      </c>
    </row>
    <row r="8619" spans="1:15" x14ac:dyDescent="0.3">
      <c r="A8619" s="1" t="s">
        <v>75</v>
      </c>
      <c r="B8619" s="1" t="s">
        <v>5777</v>
      </c>
      <c r="C8619" s="1">
        <v>-1</v>
      </c>
      <c r="D8619" s="1" t="s">
        <v>5796</v>
      </c>
      <c r="E8619" s="1">
        <v>-1</v>
      </c>
      <c r="F8619" s="1" t="s">
        <v>9128</v>
      </c>
      <c r="G8619" s="1" t="s">
        <v>5834</v>
      </c>
      <c r="H8619" s="1" t="s">
        <v>9029</v>
      </c>
      <c r="I8619" s="1" t="b">
        <v>0</v>
      </c>
      <c r="J8619" s="1">
        <v>8</v>
      </c>
      <c r="K8619" s="1">
        <v>0</v>
      </c>
      <c r="L8619" s="1">
        <v>0</v>
      </c>
      <c r="M8619" s="1">
        <v>12</v>
      </c>
      <c r="N8619" s="1">
        <v>1.0143702451394701</v>
      </c>
      <c r="O8619" s="1" t="s">
        <v>9057</v>
      </c>
    </row>
    <row r="8620" spans="1:15" x14ac:dyDescent="0.3">
      <c r="A8620" s="1" t="s">
        <v>5716</v>
      </c>
      <c r="B8620" s="1" t="s">
        <v>5777</v>
      </c>
      <c r="C8620" s="1">
        <v>2</v>
      </c>
      <c r="D8620" s="1" t="s">
        <v>5920</v>
      </c>
      <c r="E8620" s="1">
        <v>0</v>
      </c>
      <c r="F8620" s="1" t="s">
        <v>9129</v>
      </c>
      <c r="G8620" s="1" t="s">
        <v>5834</v>
      </c>
      <c r="H8620" s="1" t="s">
        <v>9029</v>
      </c>
      <c r="I8620" s="1" t="b">
        <v>0</v>
      </c>
      <c r="J8620" s="1">
        <v>21</v>
      </c>
      <c r="K8620" s="1">
        <v>0</v>
      </c>
      <c r="L8620" s="1">
        <v>0</v>
      </c>
      <c r="M8620" s="1">
        <v>2627</v>
      </c>
      <c r="N8620" s="1">
        <v>47.053555436145402</v>
      </c>
      <c r="O8620" s="1" t="s">
        <v>9032</v>
      </c>
    </row>
    <row r="8621" spans="1:15" x14ac:dyDescent="0.3">
      <c r="A8621" s="1" t="s">
        <v>5716</v>
      </c>
      <c r="B8621" s="1" t="s">
        <v>5777</v>
      </c>
      <c r="C8621" s="1">
        <v>2</v>
      </c>
      <c r="D8621" s="1" t="s">
        <v>5920</v>
      </c>
      <c r="E8621" s="1">
        <v>0</v>
      </c>
      <c r="F8621" s="1" t="s">
        <v>9129</v>
      </c>
      <c r="G8621" s="1" t="s">
        <v>5810</v>
      </c>
      <c r="H8621" s="1" t="s">
        <v>9029</v>
      </c>
      <c r="I8621" s="1" t="b">
        <v>0</v>
      </c>
      <c r="J8621" s="1">
        <v>2</v>
      </c>
      <c r="K8621" s="1">
        <v>0</v>
      </c>
      <c r="L8621" s="1">
        <v>0</v>
      </c>
      <c r="M8621" s="1">
        <v>2055</v>
      </c>
      <c r="N8621" s="1">
        <v>36.808167651800098</v>
      </c>
      <c r="O8621" s="1" t="s">
        <v>9030</v>
      </c>
    </row>
    <row r="8622" spans="1:15" x14ac:dyDescent="0.3">
      <c r="A8622" s="1" t="s">
        <v>5716</v>
      </c>
      <c r="B8622" s="1" t="s">
        <v>5777</v>
      </c>
      <c r="C8622" s="1">
        <v>2</v>
      </c>
      <c r="D8622" s="1" t="s">
        <v>5920</v>
      </c>
      <c r="E8622" s="1">
        <v>0</v>
      </c>
      <c r="F8622" s="1" t="s">
        <v>9129</v>
      </c>
      <c r="G8622" s="1" t="s">
        <v>5814</v>
      </c>
      <c r="H8622" s="1" t="s">
        <v>9029</v>
      </c>
      <c r="I8622" s="1" t="b">
        <v>1</v>
      </c>
      <c r="J8622" s="1">
        <v>0</v>
      </c>
      <c r="K8622" s="1">
        <v>0</v>
      </c>
      <c r="L8622" s="1">
        <v>0</v>
      </c>
      <c r="M8622" s="1">
        <v>321</v>
      </c>
      <c r="N8622" s="1">
        <v>5.7495969908651201</v>
      </c>
      <c r="O8622" s="1" t="s">
        <v>9031</v>
      </c>
    </row>
    <row r="8623" spans="1:15" x14ac:dyDescent="0.3">
      <c r="A8623" s="1" t="s">
        <v>5716</v>
      </c>
      <c r="B8623" s="1" t="s">
        <v>5777</v>
      </c>
      <c r="C8623" s="1">
        <v>2</v>
      </c>
      <c r="D8623" s="1" t="s">
        <v>5920</v>
      </c>
      <c r="E8623" s="1">
        <v>0</v>
      </c>
      <c r="F8623" s="1" t="s">
        <v>9129</v>
      </c>
      <c r="G8623" s="1" t="s">
        <v>5810</v>
      </c>
      <c r="H8623" s="1" t="s">
        <v>9029</v>
      </c>
      <c r="I8623" s="1" t="b">
        <v>0</v>
      </c>
      <c r="J8623" s="1">
        <v>2</v>
      </c>
      <c r="K8623" s="1">
        <v>0</v>
      </c>
      <c r="L8623" s="1">
        <v>1</v>
      </c>
      <c r="M8623" s="1">
        <v>64</v>
      </c>
      <c r="N8623" s="1">
        <v>1.14633709475192</v>
      </c>
      <c r="O8623" s="1" t="s">
        <v>9030</v>
      </c>
    </row>
    <row r="8624" spans="1:15" x14ac:dyDescent="0.3">
      <c r="A8624" s="1" t="s">
        <v>5716</v>
      </c>
      <c r="B8624" s="1" t="s">
        <v>5777</v>
      </c>
      <c r="C8624" s="1">
        <v>2</v>
      </c>
      <c r="D8624" s="1" t="s">
        <v>5920</v>
      </c>
      <c r="E8624" s="1">
        <v>0</v>
      </c>
      <c r="F8624" s="1" t="s">
        <v>9129</v>
      </c>
      <c r="G8624" s="1" t="s">
        <v>5834</v>
      </c>
      <c r="H8624" s="1" t="s">
        <v>9029</v>
      </c>
      <c r="I8624" s="1" t="b">
        <v>0</v>
      </c>
      <c r="J8624" s="1">
        <v>21</v>
      </c>
      <c r="K8624" s="1">
        <v>0</v>
      </c>
      <c r="L8624" s="1">
        <v>1</v>
      </c>
      <c r="M8624" s="1">
        <v>61</v>
      </c>
      <c r="N8624" s="1">
        <v>1.0926025434354201</v>
      </c>
      <c r="O8624" s="1" t="s">
        <v>9032</v>
      </c>
    </row>
    <row r="8625" spans="1:15" x14ac:dyDescent="0.3">
      <c r="A8625" s="1" t="s">
        <v>5716</v>
      </c>
      <c r="B8625" s="1" t="s">
        <v>5777</v>
      </c>
      <c r="C8625" s="1">
        <v>2</v>
      </c>
      <c r="D8625" s="1" t="s">
        <v>5920</v>
      </c>
      <c r="E8625" s="1">
        <v>1</v>
      </c>
      <c r="F8625" s="1" t="s">
        <v>9130</v>
      </c>
      <c r="G8625" s="1" t="s">
        <v>5814</v>
      </c>
      <c r="H8625" s="1" t="s">
        <v>9029</v>
      </c>
      <c r="I8625" s="1" t="b">
        <v>1</v>
      </c>
      <c r="J8625" s="1">
        <v>0</v>
      </c>
      <c r="K8625" s="1">
        <v>0</v>
      </c>
      <c r="L8625" s="1">
        <v>0</v>
      </c>
      <c r="M8625" s="1">
        <v>2056</v>
      </c>
      <c r="N8625" s="1">
        <v>41.161161161161097</v>
      </c>
      <c r="O8625" s="1" t="s">
        <v>9031</v>
      </c>
    </row>
    <row r="8626" spans="1:15" x14ac:dyDescent="0.3">
      <c r="A8626" s="1" t="s">
        <v>5716</v>
      </c>
      <c r="B8626" s="1" t="s">
        <v>5777</v>
      </c>
      <c r="C8626" s="1">
        <v>2</v>
      </c>
      <c r="D8626" s="1" t="s">
        <v>5920</v>
      </c>
      <c r="E8626" s="1">
        <v>1</v>
      </c>
      <c r="F8626" s="1" t="s">
        <v>9130</v>
      </c>
      <c r="G8626" s="1" t="s">
        <v>5810</v>
      </c>
      <c r="H8626" s="1" t="s">
        <v>9029</v>
      </c>
      <c r="I8626" s="1" t="b">
        <v>0</v>
      </c>
      <c r="J8626" s="1">
        <v>2</v>
      </c>
      <c r="K8626" s="1">
        <v>0</v>
      </c>
      <c r="L8626" s="1">
        <v>0</v>
      </c>
      <c r="M8626" s="1">
        <v>859</v>
      </c>
      <c r="N8626" s="1">
        <v>17.197197197197099</v>
      </c>
      <c r="O8626" s="1" t="s">
        <v>9030</v>
      </c>
    </row>
    <row r="8627" spans="1:15" x14ac:dyDescent="0.3">
      <c r="A8627" s="1" t="s">
        <v>5716</v>
      </c>
      <c r="B8627" s="1" t="s">
        <v>5777</v>
      </c>
      <c r="C8627" s="1">
        <v>2</v>
      </c>
      <c r="D8627" s="1" t="s">
        <v>5920</v>
      </c>
      <c r="E8627" s="1">
        <v>1</v>
      </c>
      <c r="F8627" s="1" t="s">
        <v>9130</v>
      </c>
      <c r="G8627" s="1" t="s">
        <v>5834</v>
      </c>
      <c r="H8627" s="1" t="s">
        <v>9029</v>
      </c>
      <c r="I8627" s="1" t="b">
        <v>0</v>
      </c>
      <c r="J8627" s="1">
        <v>21</v>
      </c>
      <c r="K8627" s="1">
        <v>0</v>
      </c>
      <c r="L8627" s="1">
        <v>0</v>
      </c>
      <c r="M8627" s="1">
        <v>426</v>
      </c>
      <c r="N8627" s="1">
        <v>8.5285285285285202</v>
      </c>
      <c r="O8627" s="1" t="s">
        <v>9032</v>
      </c>
    </row>
    <row r="8628" spans="1:15" x14ac:dyDescent="0.3">
      <c r="A8628" s="1" t="s">
        <v>5716</v>
      </c>
      <c r="B8628" s="1" t="s">
        <v>5777</v>
      </c>
      <c r="C8628" s="1">
        <v>2</v>
      </c>
      <c r="D8628" s="1" t="s">
        <v>5920</v>
      </c>
      <c r="E8628" s="1">
        <v>1</v>
      </c>
      <c r="F8628" s="1" t="s">
        <v>9130</v>
      </c>
      <c r="G8628" s="1" t="s">
        <v>5803</v>
      </c>
      <c r="H8628" s="1" t="s">
        <v>9051</v>
      </c>
      <c r="I8628" s="1" t="b">
        <v>0</v>
      </c>
      <c r="J8628" s="1">
        <v>0</v>
      </c>
      <c r="K8628" s="1">
        <v>1</v>
      </c>
      <c r="L8628" s="1">
        <v>0</v>
      </c>
      <c r="M8628" s="1">
        <v>163</v>
      </c>
      <c r="N8628" s="1">
        <v>3.2632632632632599</v>
      </c>
      <c r="O8628" s="1" t="s">
        <v>9052</v>
      </c>
    </row>
    <row r="8629" spans="1:15" x14ac:dyDescent="0.3">
      <c r="A8629" s="1" t="s">
        <v>5716</v>
      </c>
      <c r="B8629" s="1" t="s">
        <v>5777</v>
      </c>
      <c r="C8629" s="1">
        <v>2</v>
      </c>
      <c r="D8629" s="1" t="s">
        <v>5920</v>
      </c>
      <c r="E8629" s="1">
        <v>1</v>
      </c>
      <c r="F8629" s="1" t="s">
        <v>9130</v>
      </c>
      <c r="G8629" s="1" t="s">
        <v>5803</v>
      </c>
      <c r="H8629" s="1" t="s">
        <v>9051</v>
      </c>
      <c r="I8629" s="1" t="b">
        <v>0</v>
      </c>
      <c r="J8629" s="1">
        <v>0</v>
      </c>
      <c r="K8629" s="1">
        <v>1</v>
      </c>
      <c r="L8629" s="1">
        <v>0</v>
      </c>
      <c r="M8629" s="1">
        <v>152</v>
      </c>
      <c r="N8629" s="1">
        <v>3.0430430430430402</v>
      </c>
      <c r="O8629" s="1" t="s">
        <v>9064</v>
      </c>
    </row>
    <row r="8630" spans="1:15" x14ac:dyDescent="0.3">
      <c r="A8630" s="1" t="s">
        <v>5716</v>
      </c>
      <c r="B8630" s="1" t="s">
        <v>5777</v>
      </c>
      <c r="C8630" s="1">
        <v>2</v>
      </c>
      <c r="D8630" s="1" t="s">
        <v>5920</v>
      </c>
      <c r="E8630" s="1">
        <v>1</v>
      </c>
      <c r="F8630" s="1" t="s">
        <v>9130</v>
      </c>
      <c r="G8630" s="1" t="s">
        <v>5834</v>
      </c>
      <c r="H8630" s="1" t="s">
        <v>9029</v>
      </c>
      <c r="I8630" s="1" t="b">
        <v>0</v>
      </c>
      <c r="J8630" s="1">
        <v>21</v>
      </c>
      <c r="K8630" s="1">
        <v>0</v>
      </c>
      <c r="L8630" s="1">
        <v>0</v>
      </c>
      <c r="M8630" s="1">
        <v>97</v>
      </c>
      <c r="N8630" s="1">
        <v>1.9419419419419399</v>
      </c>
      <c r="O8630" s="1" t="s">
        <v>9039</v>
      </c>
    </row>
    <row r="8631" spans="1:15" x14ac:dyDescent="0.3">
      <c r="A8631" s="1" t="s">
        <v>5716</v>
      </c>
      <c r="B8631" s="1" t="s">
        <v>5777</v>
      </c>
      <c r="C8631" s="1">
        <v>2</v>
      </c>
      <c r="D8631" s="1" t="s">
        <v>5920</v>
      </c>
      <c r="E8631" s="1">
        <v>1</v>
      </c>
      <c r="F8631" s="1" t="s">
        <v>9130</v>
      </c>
      <c r="G8631" s="1" t="s">
        <v>5834</v>
      </c>
      <c r="H8631" s="1" t="s">
        <v>9029</v>
      </c>
      <c r="I8631" s="1" t="b">
        <v>0</v>
      </c>
      <c r="J8631" s="1">
        <v>21</v>
      </c>
      <c r="K8631" s="1">
        <v>0</v>
      </c>
      <c r="L8631" s="1">
        <v>0</v>
      </c>
      <c r="M8631" s="1">
        <v>81</v>
      </c>
      <c r="N8631" s="1">
        <v>1.6216216216216199</v>
      </c>
      <c r="O8631" s="1" t="s">
        <v>9038</v>
      </c>
    </row>
    <row r="8632" spans="1:15" x14ac:dyDescent="0.3">
      <c r="A8632" s="1" t="s">
        <v>5716</v>
      </c>
      <c r="B8632" s="1" t="s">
        <v>5777</v>
      </c>
      <c r="C8632" s="1">
        <v>2</v>
      </c>
      <c r="D8632" s="1" t="s">
        <v>5920</v>
      </c>
      <c r="E8632" s="1">
        <v>1</v>
      </c>
      <c r="F8632" s="1" t="s">
        <v>9130</v>
      </c>
      <c r="G8632" s="1" t="s">
        <v>5801</v>
      </c>
      <c r="H8632" s="1" t="s">
        <v>9029</v>
      </c>
      <c r="I8632" s="1" t="b">
        <v>0</v>
      </c>
      <c r="J8632" s="1">
        <v>1</v>
      </c>
      <c r="K8632" s="1">
        <v>0</v>
      </c>
      <c r="L8632" s="1">
        <v>0</v>
      </c>
      <c r="M8632" s="1">
        <v>74</v>
      </c>
      <c r="N8632" s="1">
        <v>1.4814814814814801</v>
      </c>
      <c r="O8632" s="1" t="s">
        <v>9049</v>
      </c>
    </row>
    <row r="8633" spans="1:15" x14ac:dyDescent="0.3">
      <c r="A8633" s="1" t="s">
        <v>5716</v>
      </c>
      <c r="B8633" s="1" t="s">
        <v>5777</v>
      </c>
      <c r="C8633" s="1">
        <v>2</v>
      </c>
      <c r="D8633" s="1" t="s">
        <v>5920</v>
      </c>
      <c r="E8633" s="1">
        <v>1</v>
      </c>
      <c r="F8633" s="1" t="s">
        <v>9130</v>
      </c>
      <c r="G8633" s="1" t="s">
        <v>5834</v>
      </c>
      <c r="H8633" s="1" t="s">
        <v>9029</v>
      </c>
      <c r="I8633" s="1" t="b">
        <v>0</v>
      </c>
      <c r="J8633" s="1">
        <v>6</v>
      </c>
      <c r="K8633" s="1">
        <v>0</v>
      </c>
      <c r="L8633" s="1">
        <v>1</v>
      </c>
      <c r="M8633" s="1">
        <v>56</v>
      </c>
      <c r="N8633" s="1">
        <v>1.1211211211211201</v>
      </c>
      <c r="O8633" s="1" t="s">
        <v>9131</v>
      </c>
    </row>
    <row r="8634" spans="1:15" x14ac:dyDescent="0.3">
      <c r="A8634" s="1" t="s">
        <v>5716</v>
      </c>
      <c r="B8634" s="1" t="s">
        <v>5777</v>
      </c>
      <c r="C8634" s="1">
        <v>2</v>
      </c>
      <c r="D8634" s="1" t="s">
        <v>5920</v>
      </c>
      <c r="E8634" s="1">
        <v>2</v>
      </c>
      <c r="F8634" s="1" t="s">
        <v>9132</v>
      </c>
      <c r="G8634" s="1" t="s">
        <v>5834</v>
      </c>
      <c r="H8634" s="1" t="s">
        <v>9029</v>
      </c>
      <c r="I8634" s="1" t="b">
        <v>0</v>
      </c>
      <c r="J8634" s="1">
        <v>7</v>
      </c>
      <c r="K8634" s="1">
        <v>0</v>
      </c>
      <c r="L8634" s="1">
        <v>1</v>
      </c>
      <c r="M8634" s="1">
        <v>2168</v>
      </c>
      <c r="N8634" s="1">
        <v>42.048099301784298</v>
      </c>
      <c r="O8634" s="1" t="s">
        <v>9133</v>
      </c>
    </row>
    <row r="8635" spans="1:15" x14ac:dyDescent="0.3">
      <c r="A8635" s="1" t="s">
        <v>5716</v>
      </c>
      <c r="B8635" s="1" t="s">
        <v>5777</v>
      </c>
      <c r="C8635" s="1">
        <v>2</v>
      </c>
      <c r="D8635" s="1" t="s">
        <v>5920</v>
      </c>
      <c r="E8635" s="1">
        <v>2</v>
      </c>
      <c r="F8635" s="1" t="s">
        <v>9132</v>
      </c>
      <c r="G8635" s="1" t="s">
        <v>5803</v>
      </c>
      <c r="H8635" s="1" t="s">
        <v>9051</v>
      </c>
      <c r="I8635" s="1" t="b">
        <v>0</v>
      </c>
      <c r="J8635" s="1">
        <v>0</v>
      </c>
      <c r="K8635" s="1">
        <v>1</v>
      </c>
      <c r="L8635" s="1">
        <v>0</v>
      </c>
      <c r="M8635" s="1">
        <v>1859</v>
      </c>
      <c r="N8635" s="1">
        <v>36.055081458494897</v>
      </c>
      <c r="O8635" s="1" t="s">
        <v>9052</v>
      </c>
    </row>
    <row r="8636" spans="1:15" x14ac:dyDescent="0.3">
      <c r="A8636" s="1" t="s">
        <v>5716</v>
      </c>
      <c r="B8636" s="1" t="s">
        <v>5777</v>
      </c>
      <c r="C8636" s="1">
        <v>2</v>
      </c>
      <c r="D8636" s="1" t="s">
        <v>5920</v>
      </c>
      <c r="E8636" s="1">
        <v>2</v>
      </c>
      <c r="F8636" s="1" t="s">
        <v>9132</v>
      </c>
      <c r="G8636" s="1" t="s">
        <v>5834</v>
      </c>
      <c r="H8636" s="1" t="s">
        <v>9029</v>
      </c>
      <c r="I8636" s="1" t="b">
        <v>0</v>
      </c>
      <c r="J8636" s="1">
        <v>21</v>
      </c>
      <c r="K8636" s="1">
        <v>0</v>
      </c>
      <c r="L8636" s="1">
        <v>0</v>
      </c>
      <c r="M8636" s="1">
        <v>184</v>
      </c>
      <c r="N8636" s="1">
        <v>3.5686578743211701</v>
      </c>
      <c r="O8636" s="1" t="s">
        <v>9038</v>
      </c>
    </row>
    <row r="8637" spans="1:15" x14ac:dyDescent="0.3">
      <c r="A8637" s="1" t="s">
        <v>5716</v>
      </c>
      <c r="B8637" s="1" t="s">
        <v>5777</v>
      </c>
      <c r="C8637" s="1">
        <v>2</v>
      </c>
      <c r="D8637" s="1" t="s">
        <v>5920</v>
      </c>
      <c r="E8637" s="1">
        <v>2</v>
      </c>
      <c r="F8637" s="1" t="s">
        <v>9132</v>
      </c>
      <c r="G8637" s="1" t="s">
        <v>5834</v>
      </c>
      <c r="H8637" s="1" t="s">
        <v>9029</v>
      </c>
      <c r="I8637" s="1" t="b">
        <v>0</v>
      </c>
      <c r="J8637" s="1">
        <v>21</v>
      </c>
      <c r="K8637" s="1">
        <v>0</v>
      </c>
      <c r="L8637" s="1">
        <v>0</v>
      </c>
      <c r="M8637" s="1">
        <v>142</v>
      </c>
      <c r="N8637" s="1">
        <v>2.7540729247478599</v>
      </c>
      <c r="O8637" s="1" t="s">
        <v>9039</v>
      </c>
    </row>
    <row r="8638" spans="1:15" x14ac:dyDescent="0.3">
      <c r="A8638" s="1" t="s">
        <v>5716</v>
      </c>
      <c r="B8638" s="1" t="s">
        <v>5777</v>
      </c>
      <c r="C8638" s="1">
        <v>2</v>
      </c>
      <c r="D8638" s="1" t="s">
        <v>5920</v>
      </c>
      <c r="E8638" s="1">
        <v>2</v>
      </c>
      <c r="F8638" s="1" t="s">
        <v>9132</v>
      </c>
      <c r="G8638" s="1" t="s">
        <v>5814</v>
      </c>
      <c r="H8638" s="1" t="s">
        <v>9029</v>
      </c>
      <c r="I8638" s="1" t="b">
        <v>1</v>
      </c>
      <c r="J8638" s="1">
        <v>0</v>
      </c>
      <c r="K8638" s="1">
        <v>0</v>
      </c>
      <c r="L8638" s="1">
        <v>0</v>
      </c>
      <c r="M8638" s="1">
        <v>83</v>
      </c>
      <c r="N8638" s="1">
        <v>1.6097750193948701</v>
      </c>
      <c r="O8638" s="1" t="s">
        <v>9031</v>
      </c>
    </row>
    <row r="8639" spans="1:15" x14ac:dyDescent="0.3">
      <c r="A8639" s="1" t="s">
        <v>5716</v>
      </c>
      <c r="B8639" s="1" t="s">
        <v>5777</v>
      </c>
      <c r="C8639" s="1">
        <v>2</v>
      </c>
      <c r="D8639" s="1" t="s">
        <v>5920</v>
      </c>
      <c r="E8639" s="1">
        <v>2</v>
      </c>
      <c r="F8639" s="1" t="s">
        <v>9132</v>
      </c>
      <c r="G8639" s="1" t="s">
        <v>5834</v>
      </c>
      <c r="H8639" s="1" t="s">
        <v>9029</v>
      </c>
      <c r="I8639" s="1" t="b">
        <v>0</v>
      </c>
      <c r="J8639" s="1">
        <v>21</v>
      </c>
      <c r="K8639" s="1">
        <v>0</v>
      </c>
      <c r="L8639" s="1">
        <v>0</v>
      </c>
      <c r="M8639" s="1">
        <v>64</v>
      </c>
      <c r="N8639" s="1">
        <v>1.24127230411171</v>
      </c>
      <c r="O8639" s="1" t="s">
        <v>9063</v>
      </c>
    </row>
    <row r="8640" spans="1:15" x14ac:dyDescent="0.3">
      <c r="A8640" s="1" t="s">
        <v>5716</v>
      </c>
      <c r="B8640" s="1" t="s">
        <v>5777</v>
      </c>
      <c r="C8640" s="1">
        <v>2</v>
      </c>
      <c r="D8640" s="1" t="s">
        <v>5920</v>
      </c>
      <c r="E8640" s="1">
        <v>2</v>
      </c>
      <c r="F8640" s="1" t="s">
        <v>9132</v>
      </c>
      <c r="G8640" s="1" t="s">
        <v>5810</v>
      </c>
      <c r="H8640" s="1" t="s">
        <v>9029</v>
      </c>
      <c r="I8640" s="1" t="b">
        <v>0</v>
      </c>
      <c r="J8640" s="1">
        <v>2</v>
      </c>
      <c r="K8640" s="1">
        <v>0</v>
      </c>
      <c r="L8640" s="1">
        <v>0</v>
      </c>
      <c r="M8640" s="1">
        <v>63</v>
      </c>
      <c r="N8640" s="1">
        <v>1.2218774243599599</v>
      </c>
      <c r="O8640" s="1" t="s">
        <v>9030</v>
      </c>
    </row>
    <row r="8641" spans="1:15" x14ac:dyDescent="0.3">
      <c r="A8641" s="1" t="s">
        <v>5716</v>
      </c>
      <c r="B8641" s="1" t="s">
        <v>5777</v>
      </c>
      <c r="C8641" s="1">
        <v>2</v>
      </c>
      <c r="D8641" s="1" t="s">
        <v>5920</v>
      </c>
      <c r="E8641" s="1">
        <v>2</v>
      </c>
      <c r="F8641" s="1" t="s">
        <v>9132</v>
      </c>
      <c r="G8641" s="1" t="s">
        <v>5834</v>
      </c>
      <c r="H8641" s="1" t="s">
        <v>9029</v>
      </c>
      <c r="I8641" s="1" t="b">
        <v>0</v>
      </c>
      <c r="J8641" s="1">
        <v>7</v>
      </c>
      <c r="K8641" s="1">
        <v>0</v>
      </c>
      <c r="L8641" s="1">
        <v>2</v>
      </c>
      <c r="M8641" s="1">
        <v>60</v>
      </c>
      <c r="N8641" s="1">
        <v>1.1636927851047301</v>
      </c>
      <c r="O8641" s="1" t="s">
        <v>9133</v>
      </c>
    </row>
    <row r="8642" spans="1:15" x14ac:dyDescent="0.3">
      <c r="A8642" s="1" t="s">
        <v>5716</v>
      </c>
      <c r="B8642" s="1" t="s">
        <v>5777</v>
      </c>
      <c r="C8642" s="1">
        <v>2</v>
      </c>
      <c r="D8642" s="1" t="s">
        <v>5920</v>
      </c>
      <c r="E8642" s="1">
        <v>2</v>
      </c>
      <c r="F8642" s="1" t="s">
        <v>9132</v>
      </c>
      <c r="G8642" s="1" t="s">
        <v>5834</v>
      </c>
      <c r="H8642" s="1" t="s">
        <v>9029</v>
      </c>
      <c r="I8642" s="1" t="b">
        <v>0</v>
      </c>
      <c r="J8642" s="1">
        <v>19</v>
      </c>
      <c r="K8642" s="1">
        <v>0</v>
      </c>
      <c r="L8642" s="1">
        <v>0</v>
      </c>
      <c r="M8642" s="1">
        <v>53</v>
      </c>
      <c r="N8642" s="1">
        <v>1.0279286268425101</v>
      </c>
      <c r="O8642" s="1" t="s">
        <v>9134</v>
      </c>
    </row>
    <row r="8643" spans="1:15" x14ac:dyDescent="0.3">
      <c r="A8643" s="1" t="s">
        <v>5716</v>
      </c>
      <c r="B8643" s="1" t="s">
        <v>5777</v>
      </c>
      <c r="C8643" s="1">
        <v>2</v>
      </c>
      <c r="D8643" s="1" t="s">
        <v>5920</v>
      </c>
      <c r="E8643" s="1">
        <v>3</v>
      </c>
      <c r="F8643" s="1" t="s">
        <v>9135</v>
      </c>
      <c r="G8643" s="1" t="s">
        <v>5834</v>
      </c>
      <c r="H8643" s="1" t="s">
        <v>9029</v>
      </c>
      <c r="I8643" s="1" t="b">
        <v>0</v>
      </c>
      <c r="J8643" s="1">
        <v>21</v>
      </c>
      <c r="K8643" s="1">
        <v>0</v>
      </c>
      <c r="L8643" s="1">
        <v>0</v>
      </c>
      <c r="M8643" s="1">
        <v>1175</v>
      </c>
      <c r="N8643" s="1">
        <v>25.4329004329004</v>
      </c>
      <c r="O8643" s="1" t="s">
        <v>9038</v>
      </c>
    </row>
    <row r="8644" spans="1:15" x14ac:dyDescent="0.3">
      <c r="A8644" s="1" t="s">
        <v>5716</v>
      </c>
      <c r="B8644" s="1" t="s">
        <v>5777</v>
      </c>
      <c r="C8644" s="1">
        <v>2</v>
      </c>
      <c r="D8644" s="1" t="s">
        <v>5920</v>
      </c>
      <c r="E8644" s="1">
        <v>3</v>
      </c>
      <c r="F8644" s="1" t="s">
        <v>9135</v>
      </c>
      <c r="G8644" s="1" t="s">
        <v>5834</v>
      </c>
      <c r="H8644" s="1" t="s">
        <v>9029</v>
      </c>
      <c r="I8644" s="1" t="b">
        <v>0</v>
      </c>
      <c r="J8644" s="1">
        <v>21</v>
      </c>
      <c r="K8644" s="1">
        <v>0</v>
      </c>
      <c r="L8644" s="1">
        <v>0</v>
      </c>
      <c r="M8644" s="1">
        <v>924</v>
      </c>
      <c r="N8644" s="1">
        <v>20</v>
      </c>
      <c r="O8644" s="1" t="s">
        <v>9039</v>
      </c>
    </row>
    <row r="8645" spans="1:15" x14ac:dyDescent="0.3">
      <c r="A8645" s="1" t="s">
        <v>5716</v>
      </c>
      <c r="B8645" s="1" t="s">
        <v>5777</v>
      </c>
      <c r="C8645" s="1">
        <v>2</v>
      </c>
      <c r="D8645" s="1" t="s">
        <v>5920</v>
      </c>
      <c r="E8645" s="1">
        <v>3</v>
      </c>
      <c r="F8645" s="1" t="s">
        <v>9135</v>
      </c>
      <c r="G8645" s="1" t="s">
        <v>5834</v>
      </c>
      <c r="H8645" s="1" t="s">
        <v>9029</v>
      </c>
      <c r="I8645" s="1" t="b">
        <v>0</v>
      </c>
      <c r="J8645" s="1">
        <v>21</v>
      </c>
      <c r="K8645" s="1">
        <v>0</v>
      </c>
      <c r="L8645" s="1">
        <v>0</v>
      </c>
      <c r="M8645" s="1">
        <v>408</v>
      </c>
      <c r="N8645" s="1">
        <v>8.8311688311688297</v>
      </c>
      <c r="O8645" s="1" t="s">
        <v>9063</v>
      </c>
    </row>
    <row r="8646" spans="1:15" x14ac:dyDescent="0.3">
      <c r="A8646" s="1" t="s">
        <v>5716</v>
      </c>
      <c r="B8646" s="1" t="s">
        <v>5777</v>
      </c>
      <c r="C8646" s="1">
        <v>2</v>
      </c>
      <c r="D8646" s="1" t="s">
        <v>5920</v>
      </c>
      <c r="E8646" s="1">
        <v>3</v>
      </c>
      <c r="F8646" s="1" t="s">
        <v>9135</v>
      </c>
      <c r="G8646" s="1" t="s">
        <v>5834</v>
      </c>
      <c r="H8646" s="1" t="s">
        <v>9029</v>
      </c>
      <c r="I8646" s="1" t="b">
        <v>0</v>
      </c>
      <c r="J8646" s="1">
        <v>7</v>
      </c>
      <c r="K8646" s="1">
        <v>0</v>
      </c>
      <c r="L8646" s="1">
        <v>1</v>
      </c>
      <c r="M8646" s="1">
        <v>396</v>
      </c>
      <c r="N8646" s="1">
        <v>8.5714285714285694</v>
      </c>
      <c r="O8646" s="1" t="s">
        <v>9133</v>
      </c>
    </row>
    <row r="8647" spans="1:15" x14ac:dyDescent="0.3">
      <c r="A8647" s="1" t="s">
        <v>5716</v>
      </c>
      <c r="B8647" s="1" t="s">
        <v>5777</v>
      </c>
      <c r="C8647" s="1">
        <v>2</v>
      </c>
      <c r="D8647" s="1" t="s">
        <v>5920</v>
      </c>
      <c r="E8647" s="1">
        <v>3</v>
      </c>
      <c r="F8647" s="1" t="s">
        <v>9135</v>
      </c>
      <c r="G8647" s="1" t="s">
        <v>5834</v>
      </c>
      <c r="H8647" s="1" t="s">
        <v>9029</v>
      </c>
      <c r="I8647" s="1" t="b">
        <v>0</v>
      </c>
      <c r="J8647" s="1">
        <v>19</v>
      </c>
      <c r="K8647" s="1">
        <v>0</v>
      </c>
      <c r="L8647" s="1">
        <v>0</v>
      </c>
      <c r="M8647" s="1">
        <v>364</v>
      </c>
      <c r="N8647" s="1">
        <v>7.87878787878787</v>
      </c>
      <c r="O8647" s="1" t="s">
        <v>9134</v>
      </c>
    </row>
    <row r="8648" spans="1:15" x14ac:dyDescent="0.3">
      <c r="A8648" s="1" t="s">
        <v>5716</v>
      </c>
      <c r="B8648" s="1" t="s">
        <v>5777</v>
      </c>
      <c r="C8648" s="1">
        <v>2</v>
      </c>
      <c r="D8648" s="1" t="s">
        <v>5920</v>
      </c>
      <c r="E8648" s="1">
        <v>3</v>
      </c>
      <c r="F8648" s="1" t="s">
        <v>9135</v>
      </c>
      <c r="G8648" s="1" t="s">
        <v>5816</v>
      </c>
      <c r="H8648" s="1" t="s">
        <v>9029</v>
      </c>
      <c r="I8648" s="1" t="b">
        <v>0</v>
      </c>
      <c r="J8648" s="1">
        <v>3</v>
      </c>
      <c r="K8648" s="1">
        <v>0</v>
      </c>
      <c r="L8648" s="1">
        <v>0</v>
      </c>
      <c r="M8648" s="1">
        <v>344</v>
      </c>
      <c r="N8648" s="1">
        <v>7.4458874458874398</v>
      </c>
      <c r="O8648" s="1" t="s">
        <v>9053</v>
      </c>
    </row>
    <row r="8649" spans="1:15" x14ac:dyDescent="0.3">
      <c r="A8649" s="1" t="s">
        <v>5716</v>
      </c>
      <c r="B8649" s="1" t="s">
        <v>5777</v>
      </c>
      <c r="C8649" s="1">
        <v>2</v>
      </c>
      <c r="D8649" s="1" t="s">
        <v>5920</v>
      </c>
      <c r="E8649" s="1">
        <v>3</v>
      </c>
      <c r="F8649" s="1" t="s">
        <v>9135</v>
      </c>
      <c r="G8649" s="1" t="s">
        <v>5803</v>
      </c>
      <c r="H8649" s="1" t="s">
        <v>9051</v>
      </c>
      <c r="I8649" s="1" t="b">
        <v>0</v>
      </c>
      <c r="J8649" s="1">
        <v>0</v>
      </c>
      <c r="K8649" s="1">
        <v>1</v>
      </c>
      <c r="L8649" s="1">
        <v>0</v>
      </c>
      <c r="M8649" s="1">
        <v>326</v>
      </c>
      <c r="N8649" s="1">
        <v>7.0562770562770503</v>
      </c>
      <c r="O8649" s="1" t="s">
        <v>9052</v>
      </c>
    </row>
    <row r="8650" spans="1:15" x14ac:dyDescent="0.3">
      <c r="A8650" s="1" t="s">
        <v>5716</v>
      </c>
      <c r="B8650" s="1" t="s">
        <v>5777</v>
      </c>
      <c r="C8650" s="1">
        <v>2</v>
      </c>
      <c r="D8650" s="1" t="s">
        <v>5920</v>
      </c>
      <c r="E8650" s="1">
        <v>3</v>
      </c>
      <c r="F8650" s="1" t="s">
        <v>9135</v>
      </c>
      <c r="G8650" s="1" t="s">
        <v>5810</v>
      </c>
      <c r="H8650" s="1" t="s">
        <v>9029</v>
      </c>
      <c r="I8650" s="1" t="b">
        <v>0</v>
      </c>
      <c r="J8650" s="1">
        <v>2</v>
      </c>
      <c r="K8650" s="1">
        <v>0</v>
      </c>
      <c r="L8650" s="1">
        <v>0</v>
      </c>
      <c r="M8650" s="1">
        <v>118</v>
      </c>
      <c r="N8650" s="1">
        <v>2.55411255411255</v>
      </c>
      <c r="O8650" s="1" t="s">
        <v>9030</v>
      </c>
    </row>
    <row r="8651" spans="1:15" x14ac:dyDescent="0.3">
      <c r="A8651" s="1" t="s">
        <v>5716</v>
      </c>
      <c r="B8651" s="1" t="s">
        <v>5777</v>
      </c>
      <c r="C8651" s="1">
        <v>2</v>
      </c>
      <c r="D8651" s="1" t="s">
        <v>5920</v>
      </c>
      <c r="E8651" s="1">
        <v>3</v>
      </c>
      <c r="F8651" s="1" t="s">
        <v>9135</v>
      </c>
      <c r="G8651" s="1" t="s">
        <v>5814</v>
      </c>
      <c r="H8651" s="1" t="s">
        <v>9029</v>
      </c>
      <c r="I8651" s="1" t="b">
        <v>1</v>
      </c>
      <c r="J8651" s="1">
        <v>0</v>
      </c>
      <c r="K8651" s="1">
        <v>0</v>
      </c>
      <c r="L8651" s="1">
        <v>0</v>
      </c>
      <c r="M8651" s="1">
        <v>89</v>
      </c>
      <c r="N8651" s="1">
        <v>1.9264069264069199</v>
      </c>
      <c r="O8651" s="1" t="s">
        <v>9031</v>
      </c>
    </row>
    <row r="8652" spans="1:15" x14ac:dyDescent="0.3">
      <c r="A8652" s="1" t="s">
        <v>5716</v>
      </c>
      <c r="B8652" s="1" t="s">
        <v>5777</v>
      </c>
      <c r="C8652" s="1">
        <v>2</v>
      </c>
      <c r="D8652" s="1" t="s">
        <v>5920</v>
      </c>
      <c r="E8652" s="1">
        <v>4</v>
      </c>
      <c r="F8652" s="1" t="s">
        <v>9136</v>
      </c>
      <c r="G8652" s="1" t="s">
        <v>5803</v>
      </c>
      <c r="H8652" s="1" t="s">
        <v>9029</v>
      </c>
      <c r="I8652" s="1" t="b">
        <v>0</v>
      </c>
      <c r="J8652" s="1">
        <v>0</v>
      </c>
      <c r="K8652" s="1">
        <v>1</v>
      </c>
      <c r="L8652" s="1">
        <v>10</v>
      </c>
      <c r="M8652" s="1">
        <v>1370</v>
      </c>
      <c r="N8652" s="1">
        <v>23.826086956521699</v>
      </c>
      <c r="O8652" s="1" t="s">
        <v>9068</v>
      </c>
    </row>
    <row r="8653" spans="1:15" x14ac:dyDescent="0.3">
      <c r="A8653" s="1" t="s">
        <v>5716</v>
      </c>
      <c r="B8653" s="1" t="s">
        <v>5777</v>
      </c>
      <c r="C8653" s="1">
        <v>2</v>
      </c>
      <c r="D8653" s="1" t="s">
        <v>5920</v>
      </c>
      <c r="E8653" s="1">
        <v>4</v>
      </c>
      <c r="F8653" s="1" t="s">
        <v>9136</v>
      </c>
      <c r="G8653" s="1" t="s">
        <v>5810</v>
      </c>
      <c r="H8653" s="1" t="s">
        <v>9029</v>
      </c>
      <c r="I8653" s="1" t="b">
        <v>0</v>
      </c>
      <c r="J8653" s="1">
        <v>2</v>
      </c>
      <c r="K8653" s="1">
        <v>0</v>
      </c>
      <c r="L8653" s="1">
        <v>0</v>
      </c>
      <c r="M8653" s="1">
        <v>1207</v>
      </c>
      <c r="N8653" s="1">
        <v>20.991304347825999</v>
      </c>
      <c r="O8653" s="1" t="s">
        <v>9030</v>
      </c>
    </row>
    <row r="8654" spans="1:15" x14ac:dyDescent="0.3">
      <c r="A8654" s="1" t="s">
        <v>5716</v>
      </c>
      <c r="B8654" s="1" t="s">
        <v>5777</v>
      </c>
      <c r="C8654" s="1">
        <v>2</v>
      </c>
      <c r="D8654" s="1" t="s">
        <v>5920</v>
      </c>
      <c r="E8654" s="1">
        <v>4</v>
      </c>
      <c r="F8654" s="1" t="s">
        <v>9136</v>
      </c>
      <c r="G8654" s="1" t="s">
        <v>5876</v>
      </c>
      <c r="H8654" s="1" t="s">
        <v>9029</v>
      </c>
      <c r="I8654" s="1" t="b">
        <v>0</v>
      </c>
      <c r="J8654" s="1">
        <v>4</v>
      </c>
      <c r="K8654" s="1">
        <v>0</v>
      </c>
      <c r="L8654" s="1">
        <v>0</v>
      </c>
      <c r="M8654" s="1">
        <v>826</v>
      </c>
      <c r="N8654" s="1">
        <v>14.3652173913043</v>
      </c>
      <c r="O8654" s="1" t="s">
        <v>9030</v>
      </c>
    </row>
    <row r="8655" spans="1:15" x14ac:dyDescent="0.3">
      <c r="A8655" s="1" t="s">
        <v>5716</v>
      </c>
      <c r="B8655" s="1" t="s">
        <v>5777</v>
      </c>
      <c r="C8655" s="1">
        <v>2</v>
      </c>
      <c r="D8655" s="1" t="s">
        <v>5920</v>
      </c>
      <c r="E8655" s="1">
        <v>4</v>
      </c>
      <c r="F8655" s="1" t="s">
        <v>9136</v>
      </c>
      <c r="G8655" s="1" t="s">
        <v>5814</v>
      </c>
      <c r="H8655" s="1" t="s">
        <v>9029</v>
      </c>
      <c r="I8655" s="1" t="b">
        <v>1</v>
      </c>
      <c r="J8655" s="1">
        <v>0</v>
      </c>
      <c r="K8655" s="1">
        <v>0</v>
      </c>
      <c r="L8655" s="1">
        <v>0</v>
      </c>
      <c r="M8655" s="1">
        <v>523</v>
      </c>
      <c r="N8655" s="1">
        <v>9.0956521739130398</v>
      </c>
      <c r="O8655" s="1" t="s">
        <v>9031</v>
      </c>
    </row>
    <row r="8656" spans="1:15" x14ac:dyDescent="0.3">
      <c r="A8656" s="1" t="s">
        <v>5716</v>
      </c>
      <c r="B8656" s="1" t="s">
        <v>5777</v>
      </c>
      <c r="C8656" s="1">
        <v>2</v>
      </c>
      <c r="D8656" s="1" t="s">
        <v>5920</v>
      </c>
      <c r="E8656" s="1">
        <v>4</v>
      </c>
      <c r="F8656" s="1" t="s">
        <v>9136</v>
      </c>
      <c r="G8656" s="1" t="s">
        <v>5834</v>
      </c>
      <c r="H8656" s="1" t="s">
        <v>9100</v>
      </c>
      <c r="I8656" s="1" t="b">
        <v>0</v>
      </c>
      <c r="J8656" s="1">
        <v>0</v>
      </c>
      <c r="K8656" s="1">
        <v>7</v>
      </c>
      <c r="L8656" s="1">
        <v>12</v>
      </c>
      <c r="M8656" s="1">
        <v>140</v>
      </c>
      <c r="N8656" s="1">
        <v>2.4347826086956501</v>
      </c>
      <c r="O8656" s="1" t="s">
        <v>9101</v>
      </c>
    </row>
    <row r="8657" spans="1:15" x14ac:dyDescent="0.3">
      <c r="A8657" s="1" t="s">
        <v>5716</v>
      </c>
      <c r="B8657" s="1" t="s">
        <v>5777</v>
      </c>
      <c r="C8657" s="1">
        <v>2</v>
      </c>
      <c r="D8657" s="1" t="s">
        <v>5920</v>
      </c>
      <c r="E8657" s="1">
        <v>4</v>
      </c>
      <c r="F8657" s="1" t="s">
        <v>9136</v>
      </c>
      <c r="G8657" s="1" t="s">
        <v>5801</v>
      </c>
      <c r="H8657" s="1" t="s">
        <v>9029</v>
      </c>
      <c r="I8657" s="1" t="b">
        <v>0</v>
      </c>
      <c r="J8657" s="1">
        <v>1</v>
      </c>
      <c r="K8657" s="1">
        <v>0</v>
      </c>
      <c r="L8657" s="1">
        <v>0</v>
      </c>
      <c r="M8657" s="1">
        <v>124</v>
      </c>
      <c r="N8657" s="1">
        <v>2.1565217391304299</v>
      </c>
      <c r="O8657" s="1" t="s">
        <v>9049</v>
      </c>
    </row>
    <row r="8658" spans="1:15" x14ac:dyDescent="0.3">
      <c r="A8658" s="1" t="s">
        <v>5716</v>
      </c>
      <c r="B8658" s="1" t="s">
        <v>5777</v>
      </c>
      <c r="C8658" s="1">
        <v>2</v>
      </c>
      <c r="D8658" s="1" t="s">
        <v>5920</v>
      </c>
      <c r="E8658" s="1">
        <v>4</v>
      </c>
      <c r="F8658" s="1" t="s">
        <v>9136</v>
      </c>
      <c r="G8658" s="1" t="s">
        <v>5834</v>
      </c>
      <c r="H8658" s="1" t="s">
        <v>9029</v>
      </c>
      <c r="I8658" s="1" t="b">
        <v>0</v>
      </c>
      <c r="J8658" s="1">
        <v>21</v>
      </c>
      <c r="K8658" s="1">
        <v>0</v>
      </c>
      <c r="L8658" s="1">
        <v>0</v>
      </c>
      <c r="M8658" s="1">
        <v>101</v>
      </c>
      <c r="N8658" s="1">
        <v>1.75652173913043</v>
      </c>
      <c r="O8658" s="1" t="s">
        <v>9038</v>
      </c>
    </row>
    <row r="8659" spans="1:15" x14ac:dyDescent="0.3">
      <c r="A8659" s="1" t="s">
        <v>5716</v>
      </c>
      <c r="B8659" s="1" t="s">
        <v>5777</v>
      </c>
      <c r="C8659" s="1">
        <v>2</v>
      </c>
      <c r="D8659" s="1" t="s">
        <v>5920</v>
      </c>
      <c r="E8659" s="1">
        <v>4</v>
      </c>
      <c r="F8659" s="1" t="s">
        <v>9136</v>
      </c>
      <c r="G8659" s="1" t="s">
        <v>5845</v>
      </c>
      <c r="H8659" s="1" t="s">
        <v>9137</v>
      </c>
      <c r="I8659" s="1" t="b">
        <v>0</v>
      </c>
      <c r="J8659" s="1">
        <v>0</v>
      </c>
      <c r="K8659" s="1">
        <v>4</v>
      </c>
      <c r="L8659" s="1">
        <v>11</v>
      </c>
      <c r="M8659" s="1">
        <v>81</v>
      </c>
      <c r="N8659" s="1">
        <v>1.40869565217391</v>
      </c>
      <c r="O8659" s="1" t="s">
        <v>9138</v>
      </c>
    </row>
    <row r="8660" spans="1:15" x14ac:dyDescent="0.3">
      <c r="A8660" s="1" t="s">
        <v>5716</v>
      </c>
      <c r="B8660" s="1" t="s">
        <v>5777</v>
      </c>
      <c r="C8660" s="1">
        <v>2</v>
      </c>
      <c r="D8660" s="1" t="s">
        <v>5920</v>
      </c>
      <c r="E8660" s="1">
        <v>4</v>
      </c>
      <c r="F8660" s="1" t="s">
        <v>9136</v>
      </c>
      <c r="G8660" s="1" t="s">
        <v>5834</v>
      </c>
      <c r="H8660" s="1" t="e">
        <f>----TCTTCCTGTACGAGAG</f>
        <v>#NAME?</v>
      </c>
      <c r="I8660" s="1" t="b">
        <v>0</v>
      </c>
      <c r="J8660" s="1">
        <v>3</v>
      </c>
      <c r="K8660" s="1">
        <v>9</v>
      </c>
      <c r="L8660" s="1">
        <v>15</v>
      </c>
      <c r="M8660" s="1">
        <v>73</v>
      </c>
      <c r="N8660" s="1">
        <v>1.2695652173912999</v>
      </c>
      <c r="O8660" s="1" t="s">
        <v>9079</v>
      </c>
    </row>
    <row r="8661" spans="1:15" x14ac:dyDescent="0.3">
      <c r="A8661" s="1" t="s">
        <v>5716</v>
      </c>
      <c r="B8661" s="1" t="s">
        <v>5777</v>
      </c>
      <c r="C8661" s="1">
        <v>2</v>
      </c>
      <c r="D8661" s="1" t="s">
        <v>5920</v>
      </c>
      <c r="E8661" s="1">
        <v>4</v>
      </c>
      <c r="F8661" s="1" t="s">
        <v>9136</v>
      </c>
      <c r="G8661" s="1" t="s">
        <v>5834</v>
      </c>
      <c r="H8661" s="1" t="s">
        <v>9029</v>
      </c>
      <c r="I8661" s="1" t="b">
        <v>0</v>
      </c>
      <c r="J8661" s="1">
        <v>21</v>
      </c>
      <c r="K8661" s="1">
        <v>0</v>
      </c>
      <c r="L8661" s="1">
        <v>0</v>
      </c>
      <c r="M8661" s="1">
        <v>71</v>
      </c>
      <c r="N8661" s="1">
        <v>1.2347826086956499</v>
      </c>
      <c r="O8661" s="1" t="s">
        <v>9039</v>
      </c>
    </row>
    <row r="8662" spans="1:15" x14ac:dyDescent="0.3">
      <c r="A8662" s="1" t="s">
        <v>5716</v>
      </c>
      <c r="B8662" s="1" t="s">
        <v>5777</v>
      </c>
      <c r="C8662" s="1">
        <v>2</v>
      </c>
      <c r="D8662" s="1" t="s">
        <v>5920</v>
      </c>
      <c r="E8662" s="1">
        <v>4</v>
      </c>
      <c r="F8662" s="1" t="s">
        <v>9136</v>
      </c>
      <c r="G8662" s="1" t="s">
        <v>5834</v>
      </c>
      <c r="H8662" s="1" t="s">
        <v>9029</v>
      </c>
      <c r="I8662" s="1" t="b">
        <v>0</v>
      </c>
      <c r="J8662" s="1">
        <v>13</v>
      </c>
      <c r="K8662" s="1">
        <v>0</v>
      </c>
      <c r="L8662" s="1">
        <v>3</v>
      </c>
      <c r="M8662" s="1">
        <v>68</v>
      </c>
      <c r="N8662" s="1">
        <v>1.18260869565217</v>
      </c>
      <c r="O8662" s="1" t="s">
        <v>9139</v>
      </c>
    </row>
    <row r="8663" spans="1:15" x14ac:dyDescent="0.3">
      <c r="A8663" s="1" t="s">
        <v>5716</v>
      </c>
      <c r="B8663" s="1" t="s">
        <v>5777</v>
      </c>
      <c r="C8663" s="1">
        <v>2</v>
      </c>
      <c r="D8663" s="1" t="s">
        <v>5920</v>
      </c>
      <c r="E8663" s="1">
        <v>4</v>
      </c>
      <c r="F8663" s="1" t="s">
        <v>9136</v>
      </c>
      <c r="G8663" s="1" t="s">
        <v>5834</v>
      </c>
      <c r="H8663" s="1" t="s">
        <v>9029</v>
      </c>
      <c r="I8663" s="1" t="b">
        <v>0</v>
      </c>
      <c r="J8663" s="1">
        <v>21</v>
      </c>
      <c r="K8663" s="1">
        <v>0</v>
      </c>
      <c r="L8663" s="1">
        <v>0</v>
      </c>
      <c r="M8663" s="1">
        <v>58</v>
      </c>
      <c r="N8663" s="1">
        <v>1.0086956521739101</v>
      </c>
      <c r="O8663" s="1" t="s">
        <v>9032</v>
      </c>
    </row>
    <row r="8664" spans="1:15" x14ac:dyDescent="0.3">
      <c r="A8664" s="1" t="s">
        <v>5716</v>
      </c>
      <c r="B8664" s="1" t="s">
        <v>5777</v>
      </c>
      <c r="C8664" s="1">
        <v>2</v>
      </c>
      <c r="D8664" s="1" t="s">
        <v>5920</v>
      </c>
      <c r="E8664" s="1">
        <v>5</v>
      </c>
      <c r="F8664" s="1" t="s">
        <v>9140</v>
      </c>
      <c r="G8664" s="1" t="s">
        <v>5814</v>
      </c>
      <c r="H8664" s="1" t="s">
        <v>9029</v>
      </c>
      <c r="I8664" s="1" t="b">
        <v>1</v>
      </c>
      <c r="J8664" s="1">
        <v>0</v>
      </c>
      <c r="K8664" s="1">
        <v>0</v>
      </c>
      <c r="L8664" s="1">
        <v>0</v>
      </c>
      <c r="M8664" s="1">
        <v>2202</v>
      </c>
      <c r="N8664" s="1">
        <v>32.978882731765701</v>
      </c>
      <c r="O8664" s="1" t="s">
        <v>9031</v>
      </c>
    </row>
    <row r="8665" spans="1:15" x14ac:dyDescent="0.3">
      <c r="A8665" s="1" t="s">
        <v>5716</v>
      </c>
      <c r="B8665" s="1" t="s">
        <v>5777</v>
      </c>
      <c r="C8665" s="1">
        <v>2</v>
      </c>
      <c r="D8665" s="1" t="s">
        <v>5920</v>
      </c>
      <c r="E8665" s="1">
        <v>5</v>
      </c>
      <c r="F8665" s="1" t="s">
        <v>9140</v>
      </c>
      <c r="G8665" s="1" t="s">
        <v>5801</v>
      </c>
      <c r="H8665" s="1" t="s">
        <v>9029</v>
      </c>
      <c r="I8665" s="1" t="b">
        <v>0</v>
      </c>
      <c r="J8665" s="1">
        <v>1</v>
      </c>
      <c r="K8665" s="1">
        <v>0</v>
      </c>
      <c r="L8665" s="1">
        <v>0</v>
      </c>
      <c r="M8665" s="1">
        <v>925</v>
      </c>
      <c r="N8665" s="1">
        <v>13.8535270330987</v>
      </c>
      <c r="O8665" s="1" t="s">
        <v>9049</v>
      </c>
    </row>
    <row r="8666" spans="1:15" x14ac:dyDescent="0.3">
      <c r="A8666" s="1" t="s">
        <v>5716</v>
      </c>
      <c r="B8666" s="1" t="s">
        <v>5777</v>
      </c>
      <c r="C8666" s="1">
        <v>2</v>
      </c>
      <c r="D8666" s="1" t="s">
        <v>5920</v>
      </c>
      <c r="E8666" s="1">
        <v>5</v>
      </c>
      <c r="F8666" s="1" t="s">
        <v>9140</v>
      </c>
      <c r="G8666" s="1" t="s">
        <v>5810</v>
      </c>
      <c r="H8666" s="1" t="s">
        <v>9029</v>
      </c>
      <c r="I8666" s="1" t="b">
        <v>0</v>
      </c>
      <c r="J8666" s="1">
        <v>2</v>
      </c>
      <c r="K8666" s="1">
        <v>0</v>
      </c>
      <c r="L8666" s="1">
        <v>0</v>
      </c>
      <c r="M8666" s="1">
        <v>743</v>
      </c>
      <c r="N8666" s="1">
        <v>11.1277519844241</v>
      </c>
      <c r="O8666" s="1" t="s">
        <v>9030</v>
      </c>
    </row>
    <row r="8667" spans="1:15" x14ac:dyDescent="0.3">
      <c r="A8667" s="1" t="s">
        <v>5716</v>
      </c>
      <c r="B8667" s="1" t="s">
        <v>5777</v>
      </c>
      <c r="C8667" s="1">
        <v>2</v>
      </c>
      <c r="D8667" s="1" t="s">
        <v>5920</v>
      </c>
      <c r="E8667" s="1">
        <v>5</v>
      </c>
      <c r="F8667" s="1" t="s">
        <v>9140</v>
      </c>
      <c r="G8667" s="1" t="s">
        <v>5834</v>
      </c>
      <c r="H8667" s="1" t="e">
        <f>----TCTTCCTGTACGAGAG</f>
        <v>#NAME?</v>
      </c>
      <c r="I8667" s="1" t="b">
        <v>0</v>
      </c>
      <c r="J8667" s="1">
        <v>3</v>
      </c>
      <c r="K8667" s="1">
        <v>9</v>
      </c>
      <c r="L8667" s="1">
        <v>15</v>
      </c>
      <c r="M8667" s="1">
        <v>354</v>
      </c>
      <c r="N8667" s="1">
        <v>5.3017822375318202</v>
      </c>
      <c r="O8667" s="1" t="s">
        <v>9079</v>
      </c>
    </row>
    <row r="8668" spans="1:15" x14ac:dyDescent="0.3">
      <c r="A8668" s="1" t="s">
        <v>5716</v>
      </c>
      <c r="B8668" s="1" t="s">
        <v>5777</v>
      </c>
      <c r="C8668" s="1">
        <v>2</v>
      </c>
      <c r="D8668" s="1" t="s">
        <v>5920</v>
      </c>
      <c r="E8668" s="1">
        <v>5</v>
      </c>
      <c r="F8668" s="1" t="s">
        <v>9140</v>
      </c>
      <c r="G8668" s="1" t="s">
        <v>5803</v>
      </c>
      <c r="H8668" s="1" t="s">
        <v>9029</v>
      </c>
      <c r="I8668" s="1" t="b">
        <v>0</v>
      </c>
      <c r="J8668" s="1">
        <v>0</v>
      </c>
      <c r="K8668" s="1">
        <v>1</v>
      </c>
      <c r="L8668" s="1">
        <v>10</v>
      </c>
      <c r="M8668" s="1">
        <v>290</v>
      </c>
      <c r="N8668" s="1">
        <v>4.3432679347012098</v>
      </c>
      <c r="O8668" s="1" t="s">
        <v>9068</v>
      </c>
    </row>
    <row r="8669" spans="1:15" x14ac:dyDescent="0.3">
      <c r="A8669" s="1" t="s">
        <v>5716</v>
      </c>
      <c r="B8669" s="1" t="s">
        <v>5777</v>
      </c>
      <c r="C8669" s="1">
        <v>2</v>
      </c>
      <c r="D8669" s="1" t="s">
        <v>5920</v>
      </c>
      <c r="E8669" s="1">
        <v>5</v>
      </c>
      <c r="F8669" s="1" t="s">
        <v>9140</v>
      </c>
      <c r="G8669" s="1" t="s">
        <v>5876</v>
      </c>
      <c r="H8669" s="1" t="s">
        <v>9029</v>
      </c>
      <c r="I8669" s="1" t="b">
        <v>0</v>
      </c>
      <c r="J8669" s="1">
        <v>4</v>
      </c>
      <c r="K8669" s="1">
        <v>0</v>
      </c>
      <c r="L8669" s="1">
        <v>0</v>
      </c>
      <c r="M8669" s="1">
        <v>141</v>
      </c>
      <c r="N8669" s="1">
        <v>2.1117268234236901</v>
      </c>
      <c r="O8669" s="1" t="s">
        <v>9030</v>
      </c>
    </row>
    <row r="8670" spans="1:15" x14ac:dyDescent="0.3">
      <c r="A8670" s="1" t="s">
        <v>5716</v>
      </c>
      <c r="B8670" s="1" t="s">
        <v>5777</v>
      </c>
      <c r="C8670" s="1">
        <v>2</v>
      </c>
      <c r="D8670" s="1" t="s">
        <v>5920</v>
      </c>
      <c r="E8670" s="1">
        <v>5</v>
      </c>
      <c r="F8670" s="1" t="s">
        <v>9140</v>
      </c>
      <c r="G8670" s="1" t="s">
        <v>5834</v>
      </c>
      <c r="H8670" s="1" t="s">
        <v>9029</v>
      </c>
      <c r="I8670" s="1" t="b">
        <v>0</v>
      </c>
      <c r="J8670" s="1">
        <v>21</v>
      </c>
      <c r="K8670" s="1">
        <v>0</v>
      </c>
      <c r="L8670" s="1">
        <v>0</v>
      </c>
      <c r="M8670" s="1">
        <v>111</v>
      </c>
      <c r="N8670" s="1">
        <v>1.66242324397184</v>
      </c>
      <c r="O8670" s="1" t="s">
        <v>9038</v>
      </c>
    </row>
    <row r="8671" spans="1:15" x14ac:dyDescent="0.3">
      <c r="A8671" s="1" t="s">
        <v>5716</v>
      </c>
      <c r="B8671" s="1" t="s">
        <v>5777</v>
      </c>
      <c r="C8671" s="1">
        <v>2</v>
      </c>
      <c r="D8671" s="1" t="s">
        <v>5920</v>
      </c>
      <c r="E8671" s="1">
        <v>5</v>
      </c>
      <c r="F8671" s="1" t="s">
        <v>9140</v>
      </c>
      <c r="G8671" s="1" t="s">
        <v>5803</v>
      </c>
      <c r="H8671" s="1" t="s">
        <v>9051</v>
      </c>
      <c r="I8671" s="1" t="b">
        <v>0</v>
      </c>
      <c r="J8671" s="1">
        <v>0</v>
      </c>
      <c r="K8671" s="1">
        <v>1</v>
      </c>
      <c r="L8671" s="1">
        <v>0</v>
      </c>
      <c r="M8671" s="1">
        <v>111</v>
      </c>
      <c r="N8671" s="1">
        <v>1.66242324397184</v>
      </c>
      <c r="O8671" s="1" t="s">
        <v>9064</v>
      </c>
    </row>
    <row r="8672" spans="1:15" x14ac:dyDescent="0.3">
      <c r="A8672" s="1" t="s">
        <v>5716</v>
      </c>
      <c r="B8672" s="1" t="s">
        <v>5777</v>
      </c>
      <c r="C8672" s="1">
        <v>2</v>
      </c>
      <c r="D8672" s="1" t="s">
        <v>5920</v>
      </c>
      <c r="E8672" s="1">
        <v>5</v>
      </c>
      <c r="F8672" s="1" t="s">
        <v>9140</v>
      </c>
      <c r="G8672" s="1" t="s">
        <v>5834</v>
      </c>
      <c r="H8672" s="1" t="s">
        <v>9029</v>
      </c>
      <c r="I8672" s="1" t="b">
        <v>0</v>
      </c>
      <c r="J8672" s="1">
        <v>21</v>
      </c>
      <c r="K8672" s="1">
        <v>0</v>
      </c>
      <c r="L8672" s="1">
        <v>0</v>
      </c>
      <c r="M8672" s="1">
        <v>92</v>
      </c>
      <c r="N8672" s="1">
        <v>1.377864310319</v>
      </c>
      <c r="O8672" s="1" t="s">
        <v>9032</v>
      </c>
    </row>
    <row r="8673" spans="1:15" x14ac:dyDescent="0.3">
      <c r="A8673" s="1" t="s">
        <v>5716</v>
      </c>
      <c r="B8673" s="1" t="s">
        <v>5777</v>
      </c>
      <c r="C8673" s="1">
        <v>2</v>
      </c>
      <c r="D8673" s="1" t="s">
        <v>5920</v>
      </c>
      <c r="E8673" s="1">
        <v>5</v>
      </c>
      <c r="F8673" s="1" t="s">
        <v>9140</v>
      </c>
      <c r="G8673" s="1" t="s">
        <v>5801</v>
      </c>
      <c r="H8673" s="1" t="s">
        <v>9029</v>
      </c>
      <c r="I8673" s="1" t="b">
        <v>0</v>
      </c>
      <c r="J8673" s="1">
        <v>1</v>
      </c>
      <c r="K8673" s="1">
        <v>0</v>
      </c>
      <c r="L8673" s="1">
        <v>3</v>
      </c>
      <c r="M8673" s="1">
        <v>85</v>
      </c>
      <c r="N8673" s="1">
        <v>1.2730268084469001</v>
      </c>
      <c r="O8673" s="1" t="s">
        <v>9141</v>
      </c>
    </row>
    <row r="8674" spans="1:15" x14ac:dyDescent="0.3">
      <c r="A8674" s="1" t="s">
        <v>5716</v>
      </c>
      <c r="B8674" s="1" t="s">
        <v>5777</v>
      </c>
      <c r="C8674" s="1">
        <v>2</v>
      </c>
      <c r="D8674" s="1" t="s">
        <v>5920</v>
      </c>
      <c r="E8674" s="1">
        <v>5</v>
      </c>
      <c r="F8674" s="1" t="s">
        <v>9140</v>
      </c>
      <c r="G8674" s="1" t="s">
        <v>5834</v>
      </c>
      <c r="H8674" s="1" t="s">
        <v>9029</v>
      </c>
      <c r="I8674" s="1" t="b">
        <v>0</v>
      </c>
      <c r="J8674" s="1">
        <v>21</v>
      </c>
      <c r="K8674" s="1">
        <v>0</v>
      </c>
      <c r="L8674" s="1">
        <v>0</v>
      </c>
      <c r="M8674" s="1">
        <v>71</v>
      </c>
      <c r="N8674" s="1">
        <v>1.06335180470271</v>
      </c>
      <c r="O8674" s="1" t="s">
        <v>9039</v>
      </c>
    </row>
    <row r="8675" spans="1:15" x14ac:dyDescent="0.3">
      <c r="A8675" s="1" t="s">
        <v>5716</v>
      </c>
      <c r="B8675" s="1" t="s">
        <v>5777</v>
      </c>
      <c r="C8675" s="1">
        <v>2</v>
      </c>
      <c r="D8675" s="1" t="s">
        <v>5920</v>
      </c>
      <c r="E8675" s="1">
        <v>6</v>
      </c>
      <c r="F8675" s="1" t="s">
        <v>9142</v>
      </c>
      <c r="G8675" s="1" t="s">
        <v>5834</v>
      </c>
      <c r="H8675" s="1" t="s">
        <v>9029</v>
      </c>
      <c r="I8675" s="1" t="b">
        <v>0</v>
      </c>
      <c r="J8675" s="1">
        <v>21</v>
      </c>
      <c r="K8675" s="1">
        <v>0</v>
      </c>
      <c r="L8675" s="1">
        <v>0</v>
      </c>
      <c r="M8675" s="1">
        <v>2772</v>
      </c>
      <c r="N8675" s="1">
        <v>51.3238289205702</v>
      </c>
      <c r="O8675" s="1" t="s">
        <v>9032</v>
      </c>
    </row>
    <row r="8676" spans="1:15" x14ac:dyDescent="0.3">
      <c r="A8676" s="1" t="s">
        <v>5716</v>
      </c>
      <c r="B8676" s="1" t="s">
        <v>5777</v>
      </c>
      <c r="C8676" s="1">
        <v>2</v>
      </c>
      <c r="D8676" s="1" t="s">
        <v>5920</v>
      </c>
      <c r="E8676" s="1">
        <v>6</v>
      </c>
      <c r="F8676" s="1" t="s">
        <v>9142</v>
      </c>
      <c r="G8676" s="1" t="s">
        <v>5810</v>
      </c>
      <c r="H8676" s="1" t="s">
        <v>9029</v>
      </c>
      <c r="I8676" s="1" t="b">
        <v>0</v>
      </c>
      <c r="J8676" s="1">
        <v>2</v>
      </c>
      <c r="K8676" s="1">
        <v>0</v>
      </c>
      <c r="L8676" s="1">
        <v>0</v>
      </c>
      <c r="M8676" s="1">
        <v>1332</v>
      </c>
      <c r="N8676" s="1">
        <v>24.662099611183098</v>
      </c>
      <c r="O8676" s="1" t="s">
        <v>9030</v>
      </c>
    </row>
    <row r="8677" spans="1:15" x14ac:dyDescent="0.3">
      <c r="A8677" s="1" t="s">
        <v>5716</v>
      </c>
      <c r="B8677" s="1" t="s">
        <v>5777</v>
      </c>
      <c r="C8677" s="1">
        <v>2</v>
      </c>
      <c r="D8677" s="1" t="s">
        <v>5920</v>
      </c>
      <c r="E8677" s="1">
        <v>6</v>
      </c>
      <c r="F8677" s="1" t="s">
        <v>9142</v>
      </c>
      <c r="G8677" s="1" t="s">
        <v>5814</v>
      </c>
      <c r="H8677" s="1" t="s">
        <v>9029</v>
      </c>
      <c r="I8677" s="1" t="b">
        <v>1</v>
      </c>
      <c r="J8677" s="1">
        <v>0</v>
      </c>
      <c r="K8677" s="1">
        <v>0</v>
      </c>
      <c r="L8677" s="1">
        <v>0</v>
      </c>
      <c r="M8677" s="1">
        <v>419</v>
      </c>
      <c r="N8677" s="1">
        <v>7.7578226254397302</v>
      </c>
      <c r="O8677" s="1" t="s">
        <v>9031</v>
      </c>
    </row>
    <row r="8678" spans="1:15" x14ac:dyDescent="0.3">
      <c r="A8678" s="1" t="s">
        <v>5716</v>
      </c>
      <c r="B8678" s="1" t="s">
        <v>5777</v>
      </c>
      <c r="C8678" s="1">
        <v>2</v>
      </c>
      <c r="D8678" s="1" t="s">
        <v>5920</v>
      </c>
      <c r="E8678" s="1">
        <v>6</v>
      </c>
      <c r="F8678" s="1" t="s">
        <v>9142</v>
      </c>
      <c r="G8678" s="1" t="s">
        <v>5810</v>
      </c>
      <c r="H8678" s="1" t="s">
        <v>9029</v>
      </c>
      <c r="I8678" s="1" t="b">
        <v>0</v>
      </c>
      <c r="J8678" s="1">
        <v>2</v>
      </c>
      <c r="K8678" s="1">
        <v>0</v>
      </c>
      <c r="L8678" s="1">
        <v>1</v>
      </c>
      <c r="M8678" s="1">
        <v>87</v>
      </c>
      <c r="N8678" s="1">
        <v>1.6108128124421399</v>
      </c>
      <c r="O8678" s="1" t="s">
        <v>9030</v>
      </c>
    </row>
    <row r="8679" spans="1:15" x14ac:dyDescent="0.3">
      <c r="A8679" s="1" t="s">
        <v>5716</v>
      </c>
      <c r="B8679" s="1" t="s">
        <v>5777</v>
      </c>
      <c r="C8679" s="1">
        <v>2</v>
      </c>
      <c r="D8679" s="1" t="s">
        <v>5920</v>
      </c>
      <c r="E8679" s="1">
        <v>6</v>
      </c>
      <c r="F8679" s="1" t="s">
        <v>9142</v>
      </c>
      <c r="G8679" s="1" t="s">
        <v>5834</v>
      </c>
      <c r="H8679" s="1" t="s">
        <v>9029</v>
      </c>
      <c r="I8679" s="1" t="b">
        <v>0</v>
      </c>
      <c r="J8679" s="1">
        <v>21</v>
      </c>
      <c r="K8679" s="1">
        <v>0</v>
      </c>
      <c r="L8679" s="1">
        <v>1</v>
      </c>
      <c r="M8679" s="1">
        <v>64</v>
      </c>
      <c r="N8679" s="1">
        <v>1.1849657470838699</v>
      </c>
      <c r="O8679" s="1" t="s">
        <v>9032</v>
      </c>
    </row>
    <row r="8680" spans="1:15" x14ac:dyDescent="0.3">
      <c r="A8680" s="1" t="s">
        <v>5716</v>
      </c>
      <c r="B8680" s="1" t="s">
        <v>5777</v>
      </c>
      <c r="C8680" s="1">
        <v>2</v>
      </c>
      <c r="D8680" s="1" t="s">
        <v>5920</v>
      </c>
      <c r="E8680" s="1">
        <v>7</v>
      </c>
      <c r="F8680" s="1" t="s">
        <v>9143</v>
      </c>
      <c r="G8680" s="1" t="s">
        <v>5814</v>
      </c>
      <c r="H8680" s="1" t="s">
        <v>9029</v>
      </c>
      <c r="I8680" s="1" t="b">
        <v>1</v>
      </c>
      <c r="J8680" s="1">
        <v>0</v>
      </c>
      <c r="K8680" s="1">
        <v>0</v>
      </c>
      <c r="L8680" s="1">
        <v>0</v>
      </c>
      <c r="M8680" s="1">
        <v>1362</v>
      </c>
      <c r="N8680" s="1">
        <v>34.550989345509798</v>
      </c>
      <c r="O8680" s="1" t="s">
        <v>9031</v>
      </c>
    </row>
    <row r="8681" spans="1:15" x14ac:dyDescent="0.3">
      <c r="A8681" s="1" t="s">
        <v>5716</v>
      </c>
      <c r="B8681" s="1" t="s">
        <v>5777</v>
      </c>
      <c r="C8681" s="1">
        <v>2</v>
      </c>
      <c r="D8681" s="1" t="s">
        <v>5920</v>
      </c>
      <c r="E8681" s="1">
        <v>7</v>
      </c>
      <c r="F8681" s="1" t="s">
        <v>9143</v>
      </c>
      <c r="G8681" s="1" t="s">
        <v>5834</v>
      </c>
      <c r="H8681" s="1" t="s">
        <v>9029</v>
      </c>
      <c r="I8681" s="1" t="b">
        <v>0</v>
      </c>
      <c r="J8681" s="1">
        <v>21</v>
      </c>
      <c r="K8681" s="1">
        <v>0</v>
      </c>
      <c r="L8681" s="1">
        <v>0</v>
      </c>
      <c r="M8681" s="1">
        <v>585</v>
      </c>
      <c r="N8681" s="1">
        <v>14.8401826484018</v>
      </c>
      <c r="O8681" s="1" t="s">
        <v>9032</v>
      </c>
    </row>
    <row r="8682" spans="1:15" x14ac:dyDescent="0.3">
      <c r="A8682" s="1" t="s">
        <v>5716</v>
      </c>
      <c r="B8682" s="1" t="s">
        <v>5777</v>
      </c>
      <c r="C8682" s="1">
        <v>2</v>
      </c>
      <c r="D8682" s="1" t="s">
        <v>5920</v>
      </c>
      <c r="E8682" s="1">
        <v>7</v>
      </c>
      <c r="F8682" s="1" t="s">
        <v>9143</v>
      </c>
      <c r="G8682" s="1" t="s">
        <v>5810</v>
      </c>
      <c r="H8682" s="1" t="s">
        <v>9029</v>
      </c>
      <c r="I8682" s="1" t="b">
        <v>0</v>
      </c>
      <c r="J8682" s="1">
        <v>2</v>
      </c>
      <c r="K8682" s="1">
        <v>0</v>
      </c>
      <c r="L8682" s="1">
        <v>0</v>
      </c>
      <c r="M8682" s="1">
        <v>394</v>
      </c>
      <c r="N8682" s="1">
        <v>9.9949264332825898</v>
      </c>
      <c r="O8682" s="1" t="s">
        <v>9030</v>
      </c>
    </row>
    <row r="8683" spans="1:15" x14ac:dyDescent="0.3">
      <c r="A8683" s="1" t="s">
        <v>5716</v>
      </c>
      <c r="B8683" s="1" t="s">
        <v>5777</v>
      </c>
      <c r="C8683" s="1">
        <v>2</v>
      </c>
      <c r="D8683" s="1" t="s">
        <v>5920</v>
      </c>
      <c r="E8683" s="1">
        <v>7</v>
      </c>
      <c r="F8683" s="1" t="s">
        <v>9143</v>
      </c>
      <c r="G8683" s="1" t="s">
        <v>5801</v>
      </c>
      <c r="H8683" s="1" t="s">
        <v>9029</v>
      </c>
      <c r="I8683" s="1" t="b">
        <v>0</v>
      </c>
      <c r="J8683" s="1">
        <v>1</v>
      </c>
      <c r="K8683" s="1">
        <v>0</v>
      </c>
      <c r="L8683" s="1">
        <v>0</v>
      </c>
      <c r="M8683" s="1">
        <v>321</v>
      </c>
      <c r="N8683" s="1">
        <v>8.1430745814307404</v>
      </c>
      <c r="O8683" s="1" t="s">
        <v>9049</v>
      </c>
    </row>
    <row r="8684" spans="1:15" x14ac:dyDescent="0.3">
      <c r="A8684" s="1" t="s">
        <v>5716</v>
      </c>
      <c r="B8684" s="1" t="s">
        <v>5777</v>
      </c>
      <c r="C8684" s="1">
        <v>2</v>
      </c>
      <c r="D8684" s="1" t="s">
        <v>5920</v>
      </c>
      <c r="E8684" s="1">
        <v>7</v>
      </c>
      <c r="F8684" s="1" t="s">
        <v>9143</v>
      </c>
      <c r="G8684" s="1" t="s">
        <v>5834</v>
      </c>
      <c r="H8684" s="1" t="s">
        <v>9029</v>
      </c>
      <c r="I8684" s="1" t="b">
        <v>0</v>
      </c>
      <c r="J8684" s="1">
        <v>6</v>
      </c>
      <c r="K8684" s="1">
        <v>0</v>
      </c>
      <c r="L8684" s="1">
        <v>2</v>
      </c>
      <c r="M8684" s="1">
        <v>201</v>
      </c>
      <c r="N8684" s="1">
        <v>5.0989345509893402</v>
      </c>
      <c r="O8684" s="1" t="s">
        <v>9144</v>
      </c>
    </row>
    <row r="8685" spans="1:15" x14ac:dyDescent="0.3">
      <c r="A8685" s="1" t="s">
        <v>5716</v>
      </c>
      <c r="B8685" s="1" t="s">
        <v>5777</v>
      </c>
      <c r="C8685" s="1">
        <v>2</v>
      </c>
      <c r="D8685" s="1" t="s">
        <v>5920</v>
      </c>
      <c r="E8685" s="1">
        <v>7</v>
      </c>
      <c r="F8685" s="1" t="s">
        <v>9143</v>
      </c>
      <c r="G8685" s="1" t="s">
        <v>5834</v>
      </c>
      <c r="H8685" s="1" t="s">
        <v>9036</v>
      </c>
      <c r="I8685" s="1" t="b">
        <v>0</v>
      </c>
      <c r="J8685" s="1">
        <v>2</v>
      </c>
      <c r="K8685" s="1">
        <v>13</v>
      </c>
      <c r="L8685" s="1">
        <v>10</v>
      </c>
      <c r="M8685" s="1">
        <v>94</v>
      </c>
      <c r="N8685" s="1">
        <v>2.3845763571790899</v>
      </c>
      <c r="O8685" s="1" t="s">
        <v>9145</v>
      </c>
    </row>
    <row r="8686" spans="1:15" x14ac:dyDescent="0.3">
      <c r="A8686" s="1" t="s">
        <v>5716</v>
      </c>
      <c r="B8686" s="1" t="s">
        <v>5777</v>
      </c>
      <c r="C8686" s="1">
        <v>2</v>
      </c>
      <c r="D8686" s="1" t="s">
        <v>5920</v>
      </c>
      <c r="E8686" s="1">
        <v>7</v>
      </c>
      <c r="F8686" s="1" t="s">
        <v>9143</v>
      </c>
      <c r="G8686" s="1" t="s">
        <v>5803</v>
      </c>
      <c r="H8686" s="1" t="s">
        <v>9051</v>
      </c>
      <c r="I8686" s="1" t="b">
        <v>0</v>
      </c>
      <c r="J8686" s="1">
        <v>0</v>
      </c>
      <c r="K8686" s="1">
        <v>1</v>
      </c>
      <c r="L8686" s="1">
        <v>0</v>
      </c>
      <c r="M8686" s="1">
        <v>66</v>
      </c>
      <c r="N8686" s="1">
        <v>1.6742770167427701</v>
      </c>
      <c r="O8686" s="1" t="s">
        <v>9064</v>
      </c>
    </row>
    <row r="8687" spans="1:15" x14ac:dyDescent="0.3">
      <c r="A8687" s="1" t="s">
        <v>5716</v>
      </c>
      <c r="B8687" s="1" t="s">
        <v>5777</v>
      </c>
      <c r="C8687" s="1">
        <v>2</v>
      </c>
      <c r="D8687" s="1" t="s">
        <v>5920</v>
      </c>
      <c r="E8687" s="1">
        <v>7</v>
      </c>
      <c r="F8687" s="1" t="s">
        <v>9143</v>
      </c>
      <c r="G8687" s="1" t="s">
        <v>5834</v>
      </c>
      <c r="H8687" s="1" t="s">
        <v>9029</v>
      </c>
      <c r="I8687" s="1" t="b">
        <v>0</v>
      </c>
      <c r="J8687" s="1">
        <v>21</v>
      </c>
      <c r="K8687" s="1">
        <v>0</v>
      </c>
      <c r="L8687" s="1">
        <v>0</v>
      </c>
      <c r="M8687" s="1">
        <v>55</v>
      </c>
      <c r="N8687" s="1">
        <v>1.3952308472856401</v>
      </c>
      <c r="O8687" s="1" t="s">
        <v>9039</v>
      </c>
    </row>
    <row r="8688" spans="1:15" x14ac:dyDescent="0.3">
      <c r="A8688" s="1" t="s">
        <v>5716</v>
      </c>
      <c r="B8688" s="1" t="s">
        <v>5777</v>
      </c>
      <c r="C8688" s="1">
        <v>2</v>
      </c>
      <c r="D8688" s="1" t="s">
        <v>5920</v>
      </c>
      <c r="E8688" s="1">
        <v>7</v>
      </c>
      <c r="F8688" s="1" t="s">
        <v>9143</v>
      </c>
      <c r="G8688" s="1" t="s">
        <v>5908</v>
      </c>
      <c r="H8688" s="1" t="s">
        <v>9029</v>
      </c>
      <c r="I8688" s="1" t="b">
        <v>0</v>
      </c>
      <c r="J8688" s="1">
        <v>0</v>
      </c>
      <c r="K8688" s="1">
        <v>0</v>
      </c>
      <c r="L8688" s="1">
        <v>1</v>
      </c>
      <c r="M8688" s="1">
        <v>49</v>
      </c>
      <c r="N8688" s="1">
        <v>1.2430238457635701</v>
      </c>
      <c r="O8688" s="1" t="s">
        <v>9031</v>
      </c>
    </row>
    <row r="8689" spans="1:15" x14ac:dyDescent="0.3">
      <c r="A8689" s="1" t="s">
        <v>5716</v>
      </c>
      <c r="B8689" s="1" t="s">
        <v>5777</v>
      </c>
      <c r="C8689" s="1">
        <v>2</v>
      </c>
      <c r="D8689" s="1" t="s">
        <v>5920</v>
      </c>
      <c r="E8689" s="1">
        <v>7</v>
      </c>
      <c r="F8689" s="1" t="s">
        <v>9143</v>
      </c>
      <c r="G8689" s="1" t="s">
        <v>5834</v>
      </c>
      <c r="H8689" s="1" t="s">
        <v>9029</v>
      </c>
      <c r="I8689" s="1" t="b">
        <v>0</v>
      </c>
      <c r="J8689" s="1">
        <v>21</v>
      </c>
      <c r="K8689" s="1">
        <v>0</v>
      </c>
      <c r="L8689" s="1">
        <v>0</v>
      </c>
      <c r="M8689" s="1">
        <v>45</v>
      </c>
      <c r="N8689" s="1">
        <v>1.1415525114155201</v>
      </c>
      <c r="O8689" s="1" t="s">
        <v>9038</v>
      </c>
    </row>
    <row r="8690" spans="1:15" x14ac:dyDescent="0.3">
      <c r="A8690" s="1" t="s">
        <v>5716</v>
      </c>
      <c r="B8690" s="1" t="s">
        <v>5777</v>
      </c>
      <c r="C8690" s="1">
        <v>2</v>
      </c>
      <c r="D8690" s="1" t="s">
        <v>5920</v>
      </c>
      <c r="E8690" s="1">
        <v>8</v>
      </c>
      <c r="F8690" s="1" t="s">
        <v>9146</v>
      </c>
      <c r="G8690" s="1" t="s">
        <v>5814</v>
      </c>
      <c r="H8690" s="1" t="s">
        <v>9029</v>
      </c>
      <c r="I8690" s="1" t="b">
        <v>1</v>
      </c>
      <c r="J8690" s="1">
        <v>0</v>
      </c>
      <c r="K8690" s="1">
        <v>0</v>
      </c>
      <c r="L8690" s="1">
        <v>0</v>
      </c>
      <c r="M8690" s="1">
        <v>926</v>
      </c>
      <c r="N8690" s="1">
        <v>22.546871195519799</v>
      </c>
      <c r="O8690" s="1" t="s">
        <v>9031</v>
      </c>
    </row>
    <row r="8691" spans="1:15" x14ac:dyDescent="0.3">
      <c r="A8691" s="1" t="s">
        <v>5716</v>
      </c>
      <c r="B8691" s="1" t="s">
        <v>5777</v>
      </c>
      <c r="C8691" s="1">
        <v>2</v>
      </c>
      <c r="D8691" s="1" t="s">
        <v>5920</v>
      </c>
      <c r="E8691" s="1">
        <v>8</v>
      </c>
      <c r="F8691" s="1" t="s">
        <v>9146</v>
      </c>
      <c r="G8691" s="1" t="s">
        <v>5834</v>
      </c>
      <c r="H8691" s="1" t="s">
        <v>9029</v>
      </c>
      <c r="I8691" s="1" t="b">
        <v>0</v>
      </c>
      <c r="J8691" s="1">
        <v>6</v>
      </c>
      <c r="K8691" s="1">
        <v>0</v>
      </c>
      <c r="L8691" s="1">
        <v>0</v>
      </c>
      <c r="M8691" s="1">
        <v>524</v>
      </c>
      <c r="N8691" s="1">
        <v>12.758704650596499</v>
      </c>
      <c r="O8691" s="1" t="s">
        <v>9034</v>
      </c>
    </row>
    <row r="8692" spans="1:15" x14ac:dyDescent="0.3">
      <c r="A8692" s="1" t="s">
        <v>5716</v>
      </c>
      <c r="B8692" s="1" t="s">
        <v>5777</v>
      </c>
      <c r="C8692" s="1">
        <v>2</v>
      </c>
      <c r="D8692" s="1" t="s">
        <v>5920</v>
      </c>
      <c r="E8692" s="1">
        <v>8</v>
      </c>
      <c r="F8692" s="1" t="s">
        <v>9146</v>
      </c>
      <c r="G8692" s="1" t="s">
        <v>5834</v>
      </c>
      <c r="H8692" s="1" t="s">
        <v>9029</v>
      </c>
      <c r="I8692" s="1" t="b">
        <v>0</v>
      </c>
      <c r="J8692" s="1">
        <v>12</v>
      </c>
      <c r="K8692" s="1">
        <v>0</v>
      </c>
      <c r="L8692" s="1">
        <v>0</v>
      </c>
      <c r="M8692" s="1">
        <v>411</v>
      </c>
      <c r="N8692" s="1">
        <v>10.0073046018992</v>
      </c>
      <c r="O8692" s="1" t="s">
        <v>9070</v>
      </c>
    </row>
    <row r="8693" spans="1:15" x14ac:dyDescent="0.3">
      <c r="A8693" s="1" t="s">
        <v>5716</v>
      </c>
      <c r="B8693" s="1" t="s">
        <v>5777</v>
      </c>
      <c r="C8693" s="1">
        <v>2</v>
      </c>
      <c r="D8693" s="1" t="s">
        <v>5920</v>
      </c>
      <c r="E8693" s="1">
        <v>8</v>
      </c>
      <c r="F8693" s="1" t="s">
        <v>9146</v>
      </c>
      <c r="G8693" s="1" t="s">
        <v>5834</v>
      </c>
      <c r="H8693" s="1" t="s">
        <v>9029</v>
      </c>
      <c r="I8693" s="1" t="b">
        <v>0</v>
      </c>
      <c r="J8693" s="1">
        <v>21</v>
      </c>
      <c r="K8693" s="1">
        <v>0</v>
      </c>
      <c r="L8693" s="1">
        <v>0</v>
      </c>
      <c r="M8693" s="1">
        <v>390</v>
      </c>
      <c r="N8693" s="1">
        <v>9.4959824689554395</v>
      </c>
      <c r="O8693" s="1" t="s">
        <v>9039</v>
      </c>
    </row>
    <row r="8694" spans="1:15" x14ac:dyDescent="0.3">
      <c r="A8694" s="1" t="s">
        <v>5716</v>
      </c>
      <c r="B8694" s="1" t="s">
        <v>5777</v>
      </c>
      <c r="C8694" s="1">
        <v>2</v>
      </c>
      <c r="D8694" s="1" t="s">
        <v>5920</v>
      </c>
      <c r="E8694" s="1">
        <v>8</v>
      </c>
      <c r="F8694" s="1" t="s">
        <v>9146</v>
      </c>
      <c r="G8694" s="1" t="s">
        <v>5810</v>
      </c>
      <c r="H8694" s="1" t="s">
        <v>9029</v>
      </c>
      <c r="I8694" s="1" t="b">
        <v>0</v>
      </c>
      <c r="J8694" s="1">
        <v>2</v>
      </c>
      <c r="K8694" s="1">
        <v>0</v>
      </c>
      <c r="L8694" s="1">
        <v>0</v>
      </c>
      <c r="M8694" s="1">
        <v>304</v>
      </c>
      <c r="N8694" s="1">
        <v>7.4019965911857799</v>
      </c>
      <c r="O8694" s="1" t="s">
        <v>9030</v>
      </c>
    </row>
    <row r="8695" spans="1:15" x14ac:dyDescent="0.3">
      <c r="A8695" s="1" t="s">
        <v>5716</v>
      </c>
      <c r="B8695" s="1" t="s">
        <v>5777</v>
      </c>
      <c r="C8695" s="1">
        <v>2</v>
      </c>
      <c r="D8695" s="1" t="s">
        <v>5920</v>
      </c>
      <c r="E8695" s="1">
        <v>8</v>
      </c>
      <c r="F8695" s="1" t="s">
        <v>9146</v>
      </c>
      <c r="G8695" s="1" t="s">
        <v>5840</v>
      </c>
      <c r="H8695" s="1" t="s">
        <v>9029</v>
      </c>
      <c r="I8695" s="1" t="b">
        <v>0</v>
      </c>
      <c r="J8695" s="1">
        <v>5</v>
      </c>
      <c r="K8695" s="1">
        <v>0</v>
      </c>
      <c r="L8695" s="1">
        <v>0</v>
      </c>
      <c r="M8695" s="1">
        <v>293</v>
      </c>
      <c r="N8695" s="1">
        <v>7.1341611882152396</v>
      </c>
      <c r="O8695" s="1" t="s">
        <v>9069</v>
      </c>
    </row>
    <row r="8696" spans="1:15" x14ac:dyDescent="0.3">
      <c r="A8696" s="1" t="s">
        <v>5716</v>
      </c>
      <c r="B8696" s="1" t="s">
        <v>5777</v>
      </c>
      <c r="C8696" s="1">
        <v>2</v>
      </c>
      <c r="D8696" s="1" t="s">
        <v>5920</v>
      </c>
      <c r="E8696" s="1">
        <v>8</v>
      </c>
      <c r="F8696" s="1" t="s">
        <v>9146</v>
      </c>
      <c r="G8696" s="1" t="s">
        <v>5801</v>
      </c>
      <c r="H8696" s="1" t="s">
        <v>9029</v>
      </c>
      <c r="I8696" s="1" t="b">
        <v>0</v>
      </c>
      <c r="J8696" s="1">
        <v>1</v>
      </c>
      <c r="K8696" s="1">
        <v>0</v>
      </c>
      <c r="L8696" s="1">
        <v>0</v>
      </c>
      <c r="M8696" s="1">
        <v>111</v>
      </c>
      <c r="N8696" s="1">
        <v>2.7027027027027</v>
      </c>
      <c r="O8696" s="1" t="s">
        <v>9049</v>
      </c>
    </row>
    <row r="8697" spans="1:15" x14ac:dyDescent="0.3">
      <c r="A8697" s="1" t="s">
        <v>5716</v>
      </c>
      <c r="B8697" s="1" t="s">
        <v>5777</v>
      </c>
      <c r="C8697" s="1">
        <v>2</v>
      </c>
      <c r="D8697" s="1" t="s">
        <v>5920</v>
      </c>
      <c r="E8697" s="1">
        <v>8</v>
      </c>
      <c r="F8697" s="1" t="s">
        <v>9146</v>
      </c>
      <c r="G8697" s="1" t="s">
        <v>5834</v>
      </c>
      <c r="H8697" s="1" t="s">
        <v>9029</v>
      </c>
      <c r="I8697" s="1" t="b">
        <v>0</v>
      </c>
      <c r="J8697" s="1">
        <v>21</v>
      </c>
      <c r="K8697" s="1">
        <v>0</v>
      </c>
      <c r="L8697" s="1">
        <v>0</v>
      </c>
      <c r="M8697" s="1">
        <v>75</v>
      </c>
      <c r="N8697" s="1">
        <v>1.82615047479912</v>
      </c>
      <c r="O8697" s="1" t="s">
        <v>9038</v>
      </c>
    </row>
    <row r="8698" spans="1:15" x14ac:dyDescent="0.3">
      <c r="A8698" s="1" t="s">
        <v>5716</v>
      </c>
      <c r="B8698" s="1" t="s">
        <v>5777</v>
      </c>
      <c r="C8698" s="1">
        <v>2</v>
      </c>
      <c r="D8698" s="1" t="s">
        <v>5920</v>
      </c>
      <c r="E8698" s="1">
        <v>8</v>
      </c>
      <c r="F8698" s="1" t="s">
        <v>9146</v>
      </c>
      <c r="G8698" s="1" t="s">
        <v>5834</v>
      </c>
      <c r="H8698" s="1" t="s">
        <v>9029</v>
      </c>
      <c r="I8698" s="1" t="b">
        <v>0</v>
      </c>
      <c r="J8698" s="1">
        <v>7</v>
      </c>
      <c r="K8698" s="1">
        <v>0</v>
      </c>
      <c r="L8698" s="1">
        <v>0</v>
      </c>
      <c r="M8698" s="1">
        <v>74</v>
      </c>
      <c r="N8698" s="1">
        <v>1.8018018018018001</v>
      </c>
      <c r="O8698" s="1" t="s">
        <v>9050</v>
      </c>
    </row>
    <row r="8699" spans="1:15" x14ac:dyDescent="0.3">
      <c r="A8699" s="1" t="s">
        <v>5716</v>
      </c>
      <c r="B8699" s="1" t="s">
        <v>5777</v>
      </c>
      <c r="C8699" s="1">
        <v>2</v>
      </c>
      <c r="D8699" s="1" t="s">
        <v>5920</v>
      </c>
      <c r="E8699" s="1">
        <v>8</v>
      </c>
      <c r="F8699" s="1" t="s">
        <v>9146</v>
      </c>
      <c r="G8699" s="1" t="s">
        <v>5803</v>
      </c>
      <c r="H8699" s="1" t="s">
        <v>9051</v>
      </c>
      <c r="I8699" s="1" t="b">
        <v>0</v>
      </c>
      <c r="J8699" s="1">
        <v>0</v>
      </c>
      <c r="K8699" s="1">
        <v>1</v>
      </c>
      <c r="L8699" s="1">
        <v>0</v>
      </c>
      <c r="M8699" s="1">
        <v>70</v>
      </c>
      <c r="N8699" s="1">
        <v>1.70440710981251</v>
      </c>
      <c r="O8699" s="1" t="s">
        <v>9052</v>
      </c>
    </row>
    <row r="8700" spans="1:15" x14ac:dyDescent="0.3">
      <c r="A8700" s="1" t="s">
        <v>5716</v>
      </c>
      <c r="B8700" s="1" t="s">
        <v>5777</v>
      </c>
      <c r="C8700" s="1">
        <v>2</v>
      </c>
      <c r="D8700" s="1" t="s">
        <v>5920</v>
      </c>
      <c r="E8700" s="1">
        <v>8</v>
      </c>
      <c r="F8700" s="1" t="s">
        <v>9146</v>
      </c>
      <c r="G8700" s="1" t="s">
        <v>5801</v>
      </c>
      <c r="H8700" s="1" t="s">
        <v>9029</v>
      </c>
      <c r="I8700" s="1" t="b">
        <v>0</v>
      </c>
      <c r="J8700" s="1">
        <v>1</v>
      </c>
      <c r="K8700" s="1">
        <v>0</v>
      </c>
      <c r="L8700" s="1">
        <v>0</v>
      </c>
      <c r="M8700" s="1">
        <v>67</v>
      </c>
      <c r="N8700" s="1">
        <v>1.63136109082055</v>
      </c>
      <c r="O8700" s="1" t="s">
        <v>9147</v>
      </c>
    </row>
    <row r="8701" spans="1:15" x14ac:dyDescent="0.3">
      <c r="A8701" s="1" t="s">
        <v>5716</v>
      </c>
      <c r="B8701" s="1" t="s">
        <v>5777</v>
      </c>
      <c r="C8701" s="1">
        <v>2</v>
      </c>
      <c r="D8701" s="1" t="s">
        <v>5920</v>
      </c>
      <c r="E8701" s="1">
        <v>8</v>
      </c>
      <c r="F8701" s="1" t="s">
        <v>9146</v>
      </c>
      <c r="G8701" s="1" t="s">
        <v>5803</v>
      </c>
      <c r="H8701" s="1" t="s">
        <v>9051</v>
      </c>
      <c r="I8701" s="1" t="b">
        <v>0</v>
      </c>
      <c r="J8701" s="1">
        <v>0</v>
      </c>
      <c r="K8701" s="1">
        <v>1</v>
      </c>
      <c r="L8701" s="1">
        <v>0</v>
      </c>
      <c r="M8701" s="1">
        <v>51</v>
      </c>
      <c r="N8701" s="1">
        <v>1.2417823228634</v>
      </c>
      <c r="O8701" s="1" t="s">
        <v>9064</v>
      </c>
    </row>
    <row r="8702" spans="1:15" x14ac:dyDescent="0.3">
      <c r="A8702" s="1" t="s">
        <v>5716</v>
      </c>
      <c r="B8702" s="1" t="s">
        <v>5777</v>
      </c>
      <c r="C8702" s="1">
        <v>2</v>
      </c>
      <c r="D8702" s="1" t="s">
        <v>5920</v>
      </c>
      <c r="E8702" s="1">
        <v>8</v>
      </c>
      <c r="F8702" s="1" t="s">
        <v>9146</v>
      </c>
      <c r="G8702" s="1" t="s">
        <v>5834</v>
      </c>
      <c r="H8702" s="1" t="s">
        <v>9029</v>
      </c>
      <c r="I8702" s="1" t="b">
        <v>0</v>
      </c>
      <c r="J8702" s="1">
        <v>21</v>
      </c>
      <c r="K8702" s="1">
        <v>0</v>
      </c>
      <c r="L8702" s="1">
        <v>0</v>
      </c>
      <c r="M8702" s="1">
        <v>47</v>
      </c>
      <c r="N8702" s="1">
        <v>1.1443876308741101</v>
      </c>
      <c r="O8702" s="1" t="s">
        <v>9032</v>
      </c>
    </row>
    <row r="8703" spans="1:15" x14ac:dyDescent="0.3">
      <c r="A8703" s="1" t="s">
        <v>5716</v>
      </c>
      <c r="B8703" s="1" t="s">
        <v>5777</v>
      </c>
      <c r="C8703" s="1">
        <v>2</v>
      </c>
      <c r="D8703" s="1" t="s">
        <v>5920</v>
      </c>
      <c r="E8703" s="1">
        <v>9</v>
      </c>
      <c r="F8703" s="1" t="s">
        <v>9148</v>
      </c>
      <c r="G8703" s="1" t="s">
        <v>5840</v>
      </c>
      <c r="H8703" s="1" t="s">
        <v>9029</v>
      </c>
      <c r="I8703" s="1" t="b">
        <v>0</v>
      </c>
      <c r="J8703" s="1">
        <v>5</v>
      </c>
      <c r="K8703" s="1">
        <v>0</v>
      </c>
      <c r="L8703" s="1">
        <v>0</v>
      </c>
      <c r="M8703" s="1">
        <v>1685</v>
      </c>
      <c r="N8703" s="1">
        <v>40.720154664088902</v>
      </c>
      <c r="O8703" s="1" t="s">
        <v>9069</v>
      </c>
    </row>
    <row r="8704" spans="1:15" x14ac:dyDescent="0.3">
      <c r="A8704" s="1" t="s">
        <v>5716</v>
      </c>
      <c r="B8704" s="1" t="s">
        <v>5777</v>
      </c>
      <c r="C8704" s="1">
        <v>2</v>
      </c>
      <c r="D8704" s="1" t="s">
        <v>5920</v>
      </c>
      <c r="E8704" s="1">
        <v>9</v>
      </c>
      <c r="F8704" s="1" t="s">
        <v>9148</v>
      </c>
      <c r="G8704" s="1" t="s">
        <v>5814</v>
      </c>
      <c r="H8704" s="1" t="s">
        <v>9029</v>
      </c>
      <c r="I8704" s="1" t="b">
        <v>1</v>
      </c>
      <c r="J8704" s="1">
        <v>0</v>
      </c>
      <c r="K8704" s="1">
        <v>0</v>
      </c>
      <c r="L8704" s="1">
        <v>0</v>
      </c>
      <c r="M8704" s="1">
        <v>621</v>
      </c>
      <c r="N8704" s="1">
        <v>15.007249879168601</v>
      </c>
      <c r="O8704" s="1" t="s">
        <v>9031</v>
      </c>
    </row>
    <row r="8705" spans="1:15" x14ac:dyDescent="0.3">
      <c r="A8705" s="1" t="s">
        <v>5716</v>
      </c>
      <c r="B8705" s="1" t="s">
        <v>5777</v>
      </c>
      <c r="C8705" s="1">
        <v>2</v>
      </c>
      <c r="D8705" s="1" t="s">
        <v>5920</v>
      </c>
      <c r="E8705" s="1">
        <v>9</v>
      </c>
      <c r="F8705" s="1" t="s">
        <v>9148</v>
      </c>
      <c r="G8705" s="1" t="s">
        <v>5801</v>
      </c>
      <c r="H8705" s="1" t="s">
        <v>9029</v>
      </c>
      <c r="I8705" s="1" t="b">
        <v>0</v>
      </c>
      <c r="J8705" s="1">
        <v>1</v>
      </c>
      <c r="K8705" s="1">
        <v>0</v>
      </c>
      <c r="L8705" s="1">
        <v>0</v>
      </c>
      <c r="M8705" s="1">
        <v>172</v>
      </c>
      <c r="N8705" s="1">
        <v>4.1565973900434896</v>
      </c>
      <c r="O8705" s="1" t="s">
        <v>9147</v>
      </c>
    </row>
    <row r="8706" spans="1:15" x14ac:dyDescent="0.3">
      <c r="A8706" s="1" t="s">
        <v>5716</v>
      </c>
      <c r="B8706" s="1" t="s">
        <v>5777</v>
      </c>
      <c r="C8706" s="1">
        <v>2</v>
      </c>
      <c r="D8706" s="1" t="s">
        <v>5920</v>
      </c>
      <c r="E8706" s="1">
        <v>9</v>
      </c>
      <c r="F8706" s="1" t="s">
        <v>9148</v>
      </c>
      <c r="G8706" s="1" t="s">
        <v>5834</v>
      </c>
      <c r="H8706" s="1" t="s">
        <v>9029</v>
      </c>
      <c r="I8706" s="1" t="b">
        <v>0</v>
      </c>
      <c r="J8706" s="1">
        <v>18</v>
      </c>
      <c r="K8706" s="1">
        <v>0</v>
      </c>
      <c r="L8706" s="1">
        <v>2</v>
      </c>
      <c r="M8706" s="1">
        <v>152</v>
      </c>
      <c r="N8706" s="1">
        <v>3.67327211213146</v>
      </c>
      <c r="O8706" s="1" t="s">
        <v>9149</v>
      </c>
    </row>
    <row r="8707" spans="1:15" x14ac:dyDescent="0.3">
      <c r="A8707" s="1" t="s">
        <v>5716</v>
      </c>
      <c r="B8707" s="1" t="s">
        <v>5777</v>
      </c>
      <c r="C8707" s="1">
        <v>2</v>
      </c>
      <c r="D8707" s="1" t="s">
        <v>5920</v>
      </c>
      <c r="E8707" s="1">
        <v>9</v>
      </c>
      <c r="F8707" s="1" t="s">
        <v>9148</v>
      </c>
      <c r="G8707" s="1" t="s">
        <v>5810</v>
      </c>
      <c r="H8707" s="1" t="s">
        <v>9029</v>
      </c>
      <c r="I8707" s="1" t="b">
        <v>0</v>
      </c>
      <c r="J8707" s="1">
        <v>2</v>
      </c>
      <c r="K8707" s="1">
        <v>0</v>
      </c>
      <c r="L8707" s="1">
        <v>0</v>
      </c>
      <c r="M8707" s="1">
        <v>146</v>
      </c>
      <c r="N8707" s="1">
        <v>3.5282745287578501</v>
      </c>
      <c r="O8707" s="1" t="s">
        <v>9030</v>
      </c>
    </row>
    <row r="8708" spans="1:15" x14ac:dyDescent="0.3">
      <c r="A8708" s="1" t="s">
        <v>5716</v>
      </c>
      <c r="B8708" s="1" t="s">
        <v>5777</v>
      </c>
      <c r="C8708" s="1">
        <v>2</v>
      </c>
      <c r="D8708" s="1" t="s">
        <v>5920</v>
      </c>
      <c r="E8708" s="1">
        <v>9</v>
      </c>
      <c r="F8708" s="1" t="s">
        <v>9148</v>
      </c>
      <c r="G8708" s="1" t="s">
        <v>5834</v>
      </c>
      <c r="H8708" s="1" t="s">
        <v>9029</v>
      </c>
      <c r="I8708" s="1" t="b">
        <v>0</v>
      </c>
      <c r="J8708" s="1">
        <v>7</v>
      </c>
      <c r="K8708" s="1">
        <v>0</v>
      </c>
      <c r="L8708" s="1">
        <v>0</v>
      </c>
      <c r="M8708" s="1">
        <v>129</v>
      </c>
      <c r="N8708" s="1">
        <v>3.1174480425326201</v>
      </c>
      <c r="O8708" s="1" t="s">
        <v>9050</v>
      </c>
    </row>
    <row r="8709" spans="1:15" x14ac:dyDescent="0.3">
      <c r="A8709" s="1" t="s">
        <v>5716</v>
      </c>
      <c r="B8709" s="1" t="s">
        <v>5777</v>
      </c>
      <c r="C8709" s="1">
        <v>2</v>
      </c>
      <c r="D8709" s="1" t="s">
        <v>5920</v>
      </c>
      <c r="E8709" s="1">
        <v>9</v>
      </c>
      <c r="F8709" s="1" t="s">
        <v>9148</v>
      </c>
      <c r="G8709" s="1" t="s">
        <v>5806</v>
      </c>
      <c r="H8709" s="1" t="s">
        <v>9029</v>
      </c>
      <c r="I8709" s="1" t="b">
        <v>0</v>
      </c>
      <c r="J8709" s="1">
        <v>0</v>
      </c>
      <c r="K8709" s="1">
        <v>5</v>
      </c>
      <c r="L8709" s="1">
        <v>6</v>
      </c>
      <c r="M8709" s="1">
        <v>126</v>
      </c>
      <c r="N8709" s="1">
        <v>3.0449492508458098</v>
      </c>
      <c r="O8709" s="1" t="s">
        <v>9044</v>
      </c>
    </row>
    <row r="8710" spans="1:15" x14ac:dyDescent="0.3">
      <c r="A8710" s="1" t="s">
        <v>5716</v>
      </c>
      <c r="B8710" s="1" t="s">
        <v>5777</v>
      </c>
      <c r="C8710" s="1">
        <v>2</v>
      </c>
      <c r="D8710" s="1" t="s">
        <v>5920</v>
      </c>
      <c r="E8710" s="1">
        <v>9</v>
      </c>
      <c r="F8710" s="1" t="s">
        <v>9148</v>
      </c>
      <c r="G8710" s="1" t="s">
        <v>5834</v>
      </c>
      <c r="H8710" s="1" t="s">
        <v>9029</v>
      </c>
      <c r="I8710" s="1" t="b">
        <v>0</v>
      </c>
      <c r="J8710" s="1">
        <v>6</v>
      </c>
      <c r="K8710" s="1">
        <v>0</v>
      </c>
      <c r="L8710" s="1">
        <v>0</v>
      </c>
      <c r="M8710" s="1">
        <v>126</v>
      </c>
      <c r="N8710" s="1">
        <v>3.0449492508458098</v>
      </c>
      <c r="O8710" s="1" t="s">
        <v>9034</v>
      </c>
    </row>
    <row r="8711" spans="1:15" x14ac:dyDescent="0.3">
      <c r="A8711" s="1" t="s">
        <v>5716</v>
      </c>
      <c r="B8711" s="1" t="s">
        <v>5777</v>
      </c>
      <c r="C8711" s="1">
        <v>2</v>
      </c>
      <c r="D8711" s="1" t="s">
        <v>5920</v>
      </c>
      <c r="E8711" s="1">
        <v>9</v>
      </c>
      <c r="F8711" s="1" t="s">
        <v>9148</v>
      </c>
      <c r="G8711" s="1" t="s">
        <v>5803</v>
      </c>
      <c r="H8711" s="1" t="s">
        <v>9051</v>
      </c>
      <c r="I8711" s="1" t="b">
        <v>0</v>
      </c>
      <c r="J8711" s="1">
        <v>0</v>
      </c>
      <c r="K8711" s="1">
        <v>1</v>
      </c>
      <c r="L8711" s="1">
        <v>0</v>
      </c>
      <c r="M8711" s="1">
        <v>108</v>
      </c>
      <c r="N8711" s="1">
        <v>2.6099565007249801</v>
      </c>
      <c r="O8711" s="1" t="s">
        <v>9064</v>
      </c>
    </row>
    <row r="8712" spans="1:15" x14ac:dyDescent="0.3">
      <c r="A8712" s="1" t="s">
        <v>5716</v>
      </c>
      <c r="B8712" s="1" t="s">
        <v>5777</v>
      </c>
      <c r="C8712" s="1">
        <v>2</v>
      </c>
      <c r="D8712" s="1" t="s">
        <v>5920</v>
      </c>
      <c r="E8712" s="1">
        <v>9</v>
      </c>
      <c r="F8712" s="1" t="s">
        <v>9148</v>
      </c>
      <c r="G8712" s="1" t="s">
        <v>5876</v>
      </c>
      <c r="H8712" s="1" t="s">
        <v>9029</v>
      </c>
      <c r="I8712" s="1" t="b">
        <v>0</v>
      </c>
      <c r="J8712" s="1">
        <v>4</v>
      </c>
      <c r="K8712" s="1">
        <v>0</v>
      </c>
      <c r="L8712" s="1">
        <v>0</v>
      </c>
      <c r="M8712" s="1">
        <v>97</v>
      </c>
      <c r="N8712" s="1">
        <v>2.34412759787336</v>
      </c>
      <c r="O8712" s="1" t="s">
        <v>9150</v>
      </c>
    </row>
    <row r="8713" spans="1:15" x14ac:dyDescent="0.3">
      <c r="A8713" s="1" t="s">
        <v>5716</v>
      </c>
      <c r="B8713" s="1" t="s">
        <v>5777</v>
      </c>
      <c r="C8713" s="1">
        <v>2</v>
      </c>
      <c r="D8713" s="1" t="s">
        <v>5920</v>
      </c>
      <c r="E8713" s="1">
        <v>9</v>
      </c>
      <c r="F8713" s="1" t="s">
        <v>9148</v>
      </c>
      <c r="G8713" s="1" t="s">
        <v>5834</v>
      </c>
      <c r="H8713" s="1" t="s">
        <v>9029</v>
      </c>
      <c r="I8713" s="1" t="b">
        <v>0</v>
      </c>
      <c r="J8713" s="1">
        <v>21</v>
      </c>
      <c r="K8713" s="1">
        <v>0</v>
      </c>
      <c r="L8713" s="1">
        <v>0</v>
      </c>
      <c r="M8713" s="1">
        <v>78</v>
      </c>
      <c r="N8713" s="1">
        <v>1.8849685838569299</v>
      </c>
      <c r="O8713" s="1" t="s">
        <v>9039</v>
      </c>
    </row>
    <row r="8714" spans="1:15" x14ac:dyDescent="0.3">
      <c r="A8714" s="1" t="s">
        <v>5716</v>
      </c>
      <c r="B8714" s="1" t="s">
        <v>5777</v>
      </c>
      <c r="C8714" s="1">
        <v>2</v>
      </c>
      <c r="D8714" s="1" t="s">
        <v>5920</v>
      </c>
      <c r="E8714" s="1">
        <v>9</v>
      </c>
      <c r="F8714" s="1" t="s">
        <v>9148</v>
      </c>
      <c r="G8714" s="1" t="s">
        <v>5834</v>
      </c>
      <c r="H8714" s="1" t="s">
        <v>9029</v>
      </c>
      <c r="I8714" s="1" t="b">
        <v>0</v>
      </c>
      <c r="J8714" s="1">
        <v>12</v>
      </c>
      <c r="K8714" s="1">
        <v>0</v>
      </c>
      <c r="L8714" s="1">
        <v>0</v>
      </c>
      <c r="M8714" s="1">
        <v>61</v>
      </c>
      <c r="N8714" s="1">
        <v>1.4741420976316999</v>
      </c>
      <c r="O8714" s="1" t="s">
        <v>9070</v>
      </c>
    </row>
    <row r="8715" spans="1:15" x14ac:dyDescent="0.3">
      <c r="A8715" s="1" t="s">
        <v>5716</v>
      </c>
      <c r="B8715" s="1" t="s">
        <v>5777</v>
      </c>
      <c r="C8715" s="1">
        <v>2</v>
      </c>
      <c r="D8715" s="1" t="s">
        <v>5920</v>
      </c>
      <c r="E8715" s="1">
        <v>9</v>
      </c>
      <c r="F8715" s="1" t="s">
        <v>9148</v>
      </c>
      <c r="G8715" s="1" t="s">
        <v>5840</v>
      </c>
      <c r="H8715" s="1" t="s">
        <v>9029</v>
      </c>
      <c r="I8715" s="1" t="b">
        <v>0</v>
      </c>
      <c r="J8715" s="1">
        <v>5</v>
      </c>
      <c r="K8715" s="1">
        <v>0</v>
      </c>
      <c r="L8715" s="1">
        <v>1</v>
      </c>
      <c r="M8715" s="1">
        <v>52</v>
      </c>
      <c r="N8715" s="1">
        <v>1.2566457225712899</v>
      </c>
      <c r="O8715" s="1" t="s">
        <v>9069</v>
      </c>
    </row>
    <row r="8716" spans="1:15" x14ac:dyDescent="0.3">
      <c r="A8716" s="1" t="s">
        <v>5716</v>
      </c>
      <c r="B8716" s="1" t="s">
        <v>5777</v>
      </c>
      <c r="C8716" s="1">
        <v>2</v>
      </c>
      <c r="D8716" s="1" t="s">
        <v>5920</v>
      </c>
      <c r="E8716" s="1">
        <v>10</v>
      </c>
      <c r="F8716" s="1" t="s">
        <v>9151</v>
      </c>
      <c r="G8716" s="1" t="s">
        <v>5834</v>
      </c>
      <c r="H8716" s="1" t="s">
        <v>9029</v>
      </c>
      <c r="I8716" s="1" t="b">
        <v>0</v>
      </c>
      <c r="J8716" s="1">
        <v>21</v>
      </c>
      <c r="K8716" s="1">
        <v>0</v>
      </c>
      <c r="L8716" s="1">
        <v>0</v>
      </c>
      <c r="M8716" s="1">
        <v>1930</v>
      </c>
      <c r="N8716" s="1">
        <v>30.265014897287099</v>
      </c>
      <c r="O8716" s="1" t="s">
        <v>9038</v>
      </c>
    </row>
    <row r="8717" spans="1:15" x14ac:dyDescent="0.3">
      <c r="A8717" s="1" t="s">
        <v>5716</v>
      </c>
      <c r="B8717" s="1" t="s">
        <v>5777</v>
      </c>
      <c r="C8717" s="1">
        <v>2</v>
      </c>
      <c r="D8717" s="1" t="s">
        <v>5920</v>
      </c>
      <c r="E8717" s="1">
        <v>10</v>
      </c>
      <c r="F8717" s="1" t="s">
        <v>9151</v>
      </c>
      <c r="G8717" s="1" t="s">
        <v>5834</v>
      </c>
      <c r="H8717" s="1" t="s">
        <v>9029</v>
      </c>
      <c r="I8717" s="1" t="b">
        <v>0</v>
      </c>
      <c r="J8717" s="1">
        <v>19</v>
      </c>
      <c r="K8717" s="1">
        <v>0</v>
      </c>
      <c r="L8717" s="1">
        <v>0</v>
      </c>
      <c r="M8717" s="1">
        <v>1639</v>
      </c>
      <c r="N8717" s="1">
        <v>25.7017406303904</v>
      </c>
      <c r="O8717" s="1" t="e">
        <f>------------------ag</f>
        <v>#NAME?</v>
      </c>
    </row>
    <row r="8718" spans="1:15" x14ac:dyDescent="0.3">
      <c r="A8718" s="1" t="s">
        <v>5716</v>
      </c>
      <c r="B8718" s="1" t="s">
        <v>5777</v>
      </c>
      <c r="C8718" s="1">
        <v>2</v>
      </c>
      <c r="D8718" s="1" t="s">
        <v>5920</v>
      </c>
      <c r="E8718" s="1">
        <v>10</v>
      </c>
      <c r="F8718" s="1" t="s">
        <v>9151</v>
      </c>
      <c r="G8718" s="1" t="s">
        <v>5834</v>
      </c>
      <c r="H8718" s="1" t="s">
        <v>9029</v>
      </c>
      <c r="I8718" s="1" t="b">
        <v>0</v>
      </c>
      <c r="J8718" s="1">
        <v>6</v>
      </c>
      <c r="K8718" s="1">
        <v>0</v>
      </c>
      <c r="L8718" s="1">
        <v>0</v>
      </c>
      <c r="M8718" s="1">
        <v>1387</v>
      </c>
      <c r="N8718" s="1">
        <v>21.7500392033871</v>
      </c>
      <c r="O8718" s="1" t="s">
        <v>9034</v>
      </c>
    </row>
    <row r="8719" spans="1:15" x14ac:dyDescent="0.3">
      <c r="A8719" s="1" t="s">
        <v>5716</v>
      </c>
      <c r="B8719" s="1" t="s">
        <v>5777</v>
      </c>
      <c r="C8719" s="1">
        <v>2</v>
      </c>
      <c r="D8719" s="1" t="s">
        <v>5920</v>
      </c>
      <c r="E8719" s="1">
        <v>10</v>
      </c>
      <c r="F8719" s="1" t="s">
        <v>9151</v>
      </c>
      <c r="G8719" s="1" t="s">
        <v>5814</v>
      </c>
      <c r="H8719" s="1" t="s">
        <v>9029</v>
      </c>
      <c r="I8719" s="1" t="b">
        <v>1</v>
      </c>
      <c r="J8719" s="1">
        <v>0</v>
      </c>
      <c r="K8719" s="1">
        <v>0</v>
      </c>
      <c r="L8719" s="1">
        <v>0</v>
      </c>
      <c r="M8719" s="1">
        <v>366</v>
      </c>
      <c r="N8719" s="1">
        <v>5.7393758820762102</v>
      </c>
      <c r="O8719" s="1" t="s">
        <v>9031</v>
      </c>
    </row>
    <row r="8720" spans="1:15" x14ac:dyDescent="0.3">
      <c r="A8720" s="1" t="s">
        <v>5716</v>
      </c>
      <c r="B8720" s="1" t="s">
        <v>5777</v>
      </c>
      <c r="C8720" s="1">
        <v>2</v>
      </c>
      <c r="D8720" s="1" t="s">
        <v>5920</v>
      </c>
      <c r="E8720" s="1">
        <v>10</v>
      </c>
      <c r="F8720" s="1" t="s">
        <v>9151</v>
      </c>
      <c r="G8720" s="1" t="s">
        <v>5834</v>
      </c>
      <c r="H8720" s="1" t="s">
        <v>9029</v>
      </c>
      <c r="I8720" s="1" t="b">
        <v>0</v>
      </c>
      <c r="J8720" s="1">
        <v>11</v>
      </c>
      <c r="K8720" s="1">
        <v>0</v>
      </c>
      <c r="L8720" s="1">
        <v>0</v>
      </c>
      <c r="M8720" s="1">
        <v>190</v>
      </c>
      <c r="N8720" s="1">
        <v>2.9794574251215198</v>
      </c>
      <c r="O8720" s="1" t="s">
        <v>9072</v>
      </c>
    </row>
    <row r="8721" spans="1:15" x14ac:dyDescent="0.3">
      <c r="A8721" s="1" t="s">
        <v>5716</v>
      </c>
      <c r="B8721" s="1" t="s">
        <v>5777</v>
      </c>
      <c r="C8721" s="1">
        <v>2</v>
      </c>
      <c r="D8721" s="1" t="s">
        <v>5920</v>
      </c>
      <c r="E8721" s="1">
        <v>10</v>
      </c>
      <c r="F8721" s="1" t="s">
        <v>9151</v>
      </c>
      <c r="G8721" s="1" t="s">
        <v>5834</v>
      </c>
      <c r="H8721" s="1" t="s">
        <v>9100</v>
      </c>
      <c r="I8721" s="1" t="b">
        <v>0</v>
      </c>
      <c r="J8721" s="1">
        <v>0</v>
      </c>
      <c r="K8721" s="1">
        <v>7</v>
      </c>
      <c r="L8721" s="1">
        <v>12</v>
      </c>
      <c r="M8721" s="1">
        <v>148</v>
      </c>
      <c r="N8721" s="1">
        <v>2.3208405206209801</v>
      </c>
      <c r="O8721" s="1" t="s">
        <v>9101</v>
      </c>
    </row>
    <row r="8722" spans="1:15" x14ac:dyDescent="0.3">
      <c r="A8722" s="1" t="s">
        <v>5716</v>
      </c>
      <c r="B8722" s="1" t="s">
        <v>5777</v>
      </c>
      <c r="C8722" s="1">
        <v>2</v>
      </c>
      <c r="D8722" s="1" t="s">
        <v>5920</v>
      </c>
      <c r="E8722" s="1">
        <v>10</v>
      </c>
      <c r="F8722" s="1" t="s">
        <v>9151</v>
      </c>
      <c r="G8722" s="1" t="s">
        <v>5810</v>
      </c>
      <c r="H8722" s="1" t="s">
        <v>9029</v>
      </c>
      <c r="I8722" s="1" t="b">
        <v>0</v>
      </c>
      <c r="J8722" s="1">
        <v>2</v>
      </c>
      <c r="K8722" s="1">
        <v>0</v>
      </c>
      <c r="L8722" s="1">
        <v>0</v>
      </c>
      <c r="M8722" s="1">
        <v>71</v>
      </c>
      <c r="N8722" s="1">
        <v>1.1133761957032999</v>
      </c>
      <c r="O8722" s="1" t="s">
        <v>9030</v>
      </c>
    </row>
    <row r="8723" spans="1:15" x14ac:dyDescent="0.3">
      <c r="A8723" s="1" t="s">
        <v>5716</v>
      </c>
      <c r="B8723" s="1" t="s">
        <v>5777</v>
      </c>
      <c r="C8723" s="1">
        <v>2</v>
      </c>
      <c r="D8723" s="1" t="s">
        <v>5920</v>
      </c>
      <c r="E8723" s="1">
        <v>11</v>
      </c>
      <c r="F8723" s="1" t="s">
        <v>9152</v>
      </c>
      <c r="G8723" s="1" t="s">
        <v>5834</v>
      </c>
      <c r="H8723" s="1" t="s">
        <v>9029</v>
      </c>
      <c r="I8723" s="1" t="b">
        <v>0</v>
      </c>
      <c r="J8723" s="1">
        <v>11</v>
      </c>
      <c r="K8723" s="1">
        <v>0</v>
      </c>
      <c r="L8723" s="1">
        <v>0</v>
      </c>
      <c r="M8723" s="1">
        <v>924</v>
      </c>
      <c r="N8723" s="1">
        <v>32.161503654716299</v>
      </c>
      <c r="O8723" s="1" t="s">
        <v>9072</v>
      </c>
    </row>
    <row r="8724" spans="1:15" x14ac:dyDescent="0.3">
      <c r="A8724" s="1" t="s">
        <v>5716</v>
      </c>
      <c r="B8724" s="1" t="s">
        <v>5777</v>
      </c>
      <c r="C8724" s="1">
        <v>2</v>
      </c>
      <c r="D8724" s="1" t="s">
        <v>5920</v>
      </c>
      <c r="E8724" s="1">
        <v>11</v>
      </c>
      <c r="F8724" s="1" t="s">
        <v>9152</v>
      </c>
      <c r="G8724" s="1" t="s">
        <v>5834</v>
      </c>
      <c r="H8724" s="1" t="s">
        <v>9029</v>
      </c>
      <c r="I8724" s="1" t="b">
        <v>0</v>
      </c>
      <c r="J8724" s="1">
        <v>21</v>
      </c>
      <c r="K8724" s="1">
        <v>0</v>
      </c>
      <c r="L8724" s="1">
        <v>0</v>
      </c>
      <c r="M8724" s="1">
        <v>311</v>
      </c>
      <c r="N8724" s="1">
        <v>10.8249216846501</v>
      </c>
      <c r="O8724" s="1" t="s">
        <v>9038</v>
      </c>
    </row>
    <row r="8725" spans="1:15" x14ac:dyDescent="0.3">
      <c r="A8725" s="1" t="s">
        <v>5716</v>
      </c>
      <c r="B8725" s="1" t="s">
        <v>5777</v>
      </c>
      <c r="C8725" s="1">
        <v>2</v>
      </c>
      <c r="D8725" s="1" t="s">
        <v>5920</v>
      </c>
      <c r="E8725" s="1">
        <v>11</v>
      </c>
      <c r="F8725" s="1" t="s">
        <v>9152</v>
      </c>
      <c r="G8725" s="1" t="s">
        <v>5834</v>
      </c>
      <c r="H8725" s="1" t="s">
        <v>9029</v>
      </c>
      <c r="I8725" s="1" t="b">
        <v>0</v>
      </c>
      <c r="J8725" s="1">
        <v>19</v>
      </c>
      <c r="K8725" s="1">
        <v>0</v>
      </c>
      <c r="L8725" s="1">
        <v>0</v>
      </c>
      <c r="M8725" s="1">
        <v>237</v>
      </c>
      <c r="N8725" s="1">
        <v>8.2492168465019091</v>
      </c>
      <c r="O8725" s="1" t="e">
        <f>------------------ag</f>
        <v>#NAME?</v>
      </c>
    </row>
    <row r="8726" spans="1:15" x14ac:dyDescent="0.3">
      <c r="A8726" s="1" t="s">
        <v>5716</v>
      </c>
      <c r="B8726" s="1" t="s">
        <v>5777</v>
      </c>
      <c r="C8726" s="1">
        <v>2</v>
      </c>
      <c r="D8726" s="1" t="s">
        <v>5920</v>
      </c>
      <c r="E8726" s="1">
        <v>11</v>
      </c>
      <c r="F8726" s="1" t="s">
        <v>9152</v>
      </c>
      <c r="G8726" s="1" t="s">
        <v>5834</v>
      </c>
      <c r="H8726" s="1" t="s">
        <v>9029</v>
      </c>
      <c r="I8726" s="1" t="b">
        <v>0</v>
      </c>
      <c r="J8726" s="1">
        <v>6</v>
      </c>
      <c r="K8726" s="1">
        <v>0</v>
      </c>
      <c r="L8726" s="1">
        <v>0</v>
      </c>
      <c r="M8726" s="1">
        <v>229</v>
      </c>
      <c r="N8726" s="1">
        <v>7.9707622694048004</v>
      </c>
      <c r="O8726" s="1" t="s">
        <v>9034</v>
      </c>
    </row>
    <row r="8727" spans="1:15" x14ac:dyDescent="0.3">
      <c r="A8727" s="1" t="s">
        <v>5716</v>
      </c>
      <c r="B8727" s="1" t="s">
        <v>5777</v>
      </c>
      <c r="C8727" s="1">
        <v>2</v>
      </c>
      <c r="D8727" s="1" t="s">
        <v>5920</v>
      </c>
      <c r="E8727" s="1">
        <v>11</v>
      </c>
      <c r="F8727" s="1" t="s">
        <v>9152</v>
      </c>
      <c r="G8727" s="1" t="s">
        <v>5814</v>
      </c>
      <c r="H8727" s="1" t="s">
        <v>9029</v>
      </c>
      <c r="I8727" s="1" t="b">
        <v>1</v>
      </c>
      <c r="J8727" s="1">
        <v>0</v>
      </c>
      <c r="K8727" s="1">
        <v>0</v>
      </c>
      <c r="L8727" s="1">
        <v>0</v>
      </c>
      <c r="M8727" s="1">
        <v>211</v>
      </c>
      <c r="N8727" s="1">
        <v>7.3442394709362997</v>
      </c>
      <c r="O8727" s="1" t="s">
        <v>9031</v>
      </c>
    </row>
    <row r="8728" spans="1:15" x14ac:dyDescent="0.3">
      <c r="A8728" s="1" t="s">
        <v>5716</v>
      </c>
      <c r="B8728" s="1" t="s">
        <v>5777</v>
      </c>
      <c r="C8728" s="1">
        <v>2</v>
      </c>
      <c r="D8728" s="1" t="s">
        <v>5920</v>
      </c>
      <c r="E8728" s="1">
        <v>11</v>
      </c>
      <c r="F8728" s="1" t="s">
        <v>9152</v>
      </c>
      <c r="G8728" s="1" t="s">
        <v>5803</v>
      </c>
      <c r="H8728" s="1" t="s">
        <v>9066</v>
      </c>
      <c r="I8728" s="1" t="b">
        <v>0</v>
      </c>
      <c r="J8728" s="1">
        <v>0</v>
      </c>
      <c r="K8728" s="1">
        <v>1</v>
      </c>
      <c r="L8728" s="1">
        <v>0</v>
      </c>
      <c r="M8728" s="1">
        <v>210</v>
      </c>
      <c r="N8728" s="1">
        <v>7.3094326487991603</v>
      </c>
      <c r="O8728" s="1" t="s">
        <v>9067</v>
      </c>
    </row>
    <row r="8729" spans="1:15" x14ac:dyDescent="0.3">
      <c r="A8729" s="1" t="s">
        <v>5716</v>
      </c>
      <c r="B8729" s="1" t="s">
        <v>5777</v>
      </c>
      <c r="C8729" s="1">
        <v>2</v>
      </c>
      <c r="D8729" s="1" t="s">
        <v>5920</v>
      </c>
      <c r="E8729" s="1">
        <v>11</v>
      </c>
      <c r="F8729" s="1" t="s">
        <v>9152</v>
      </c>
      <c r="G8729" s="1" t="s">
        <v>5810</v>
      </c>
      <c r="H8729" s="1" t="s">
        <v>9029</v>
      </c>
      <c r="I8729" s="1" t="b">
        <v>0</v>
      </c>
      <c r="J8729" s="1">
        <v>2</v>
      </c>
      <c r="K8729" s="1">
        <v>0</v>
      </c>
      <c r="L8729" s="1">
        <v>0</v>
      </c>
      <c r="M8729" s="1">
        <v>160</v>
      </c>
      <c r="N8729" s="1">
        <v>5.5690915419422096</v>
      </c>
      <c r="O8729" s="1" t="s">
        <v>9030</v>
      </c>
    </row>
    <row r="8730" spans="1:15" x14ac:dyDescent="0.3">
      <c r="A8730" s="1" t="s">
        <v>5716</v>
      </c>
      <c r="B8730" s="1" t="s">
        <v>5777</v>
      </c>
      <c r="C8730" s="1">
        <v>2</v>
      </c>
      <c r="D8730" s="1" t="s">
        <v>5920</v>
      </c>
      <c r="E8730" s="1">
        <v>11</v>
      </c>
      <c r="F8730" s="1" t="s">
        <v>9152</v>
      </c>
      <c r="G8730" s="1" t="s">
        <v>5834</v>
      </c>
      <c r="H8730" s="1" t="s">
        <v>9029</v>
      </c>
      <c r="I8730" s="1" t="b">
        <v>0</v>
      </c>
      <c r="J8730" s="1">
        <v>20</v>
      </c>
      <c r="K8730" s="1">
        <v>0</v>
      </c>
      <c r="L8730" s="1">
        <v>1</v>
      </c>
      <c r="M8730" s="1">
        <v>77</v>
      </c>
      <c r="N8730" s="1">
        <v>2.6801253045596898</v>
      </c>
      <c r="O8730" s="1" t="s">
        <v>9153</v>
      </c>
    </row>
    <row r="8731" spans="1:15" x14ac:dyDescent="0.3">
      <c r="A8731" s="1" t="s">
        <v>5716</v>
      </c>
      <c r="B8731" s="1" t="s">
        <v>5777</v>
      </c>
      <c r="C8731" s="1">
        <v>2</v>
      </c>
      <c r="D8731" s="1" t="s">
        <v>5920</v>
      </c>
      <c r="E8731" s="1">
        <v>11</v>
      </c>
      <c r="F8731" s="1" t="s">
        <v>9152</v>
      </c>
      <c r="G8731" s="1" t="s">
        <v>5834</v>
      </c>
      <c r="H8731" s="1" t="s">
        <v>9029</v>
      </c>
      <c r="I8731" s="1" t="b">
        <v>0</v>
      </c>
      <c r="J8731" s="1">
        <v>21</v>
      </c>
      <c r="K8731" s="1">
        <v>0</v>
      </c>
      <c r="L8731" s="1">
        <v>0</v>
      </c>
      <c r="M8731" s="1">
        <v>60</v>
      </c>
      <c r="N8731" s="1">
        <v>2.0884093282283298</v>
      </c>
      <c r="O8731" s="1" t="s">
        <v>9032</v>
      </c>
    </row>
    <row r="8732" spans="1:15" x14ac:dyDescent="0.3">
      <c r="A8732" s="1" t="s">
        <v>5716</v>
      </c>
      <c r="B8732" s="1" t="s">
        <v>5777</v>
      </c>
      <c r="C8732" s="1">
        <v>2</v>
      </c>
      <c r="D8732" s="1" t="s">
        <v>5920</v>
      </c>
      <c r="E8732" s="1">
        <v>11</v>
      </c>
      <c r="F8732" s="1" t="s">
        <v>9152</v>
      </c>
      <c r="G8732" s="1" t="s">
        <v>5834</v>
      </c>
      <c r="H8732" s="1" t="s">
        <v>9029</v>
      </c>
      <c r="I8732" s="1" t="b">
        <v>0</v>
      </c>
      <c r="J8732" s="1">
        <v>11</v>
      </c>
      <c r="K8732" s="1">
        <v>0</v>
      </c>
      <c r="L8732" s="1">
        <v>1</v>
      </c>
      <c r="M8732" s="1">
        <v>32</v>
      </c>
      <c r="N8732" s="1">
        <v>1.1138183083884401</v>
      </c>
      <c r="O8732" s="1" t="s">
        <v>9072</v>
      </c>
    </row>
    <row r="8733" spans="1:15" x14ac:dyDescent="0.3">
      <c r="A8733" s="1" t="s">
        <v>5716</v>
      </c>
      <c r="B8733" s="1" t="s">
        <v>5777</v>
      </c>
      <c r="C8733" s="1">
        <v>2</v>
      </c>
      <c r="D8733" s="1" t="s">
        <v>5920</v>
      </c>
      <c r="E8733" s="1">
        <v>12</v>
      </c>
      <c r="F8733" s="1" t="s">
        <v>9154</v>
      </c>
      <c r="G8733" s="1" t="s">
        <v>5810</v>
      </c>
      <c r="H8733" s="1" t="s">
        <v>9029</v>
      </c>
      <c r="I8733" s="1" t="b">
        <v>0</v>
      </c>
      <c r="J8733" s="1">
        <v>2</v>
      </c>
      <c r="K8733" s="1">
        <v>0</v>
      </c>
      <c r="L8733" s="1">
        <v>0</v>
      </c>
      <c r="M8733" s="1">
        <v>792</v>
      </c>
      <c r="N8733" s="1">
        <v>35.675675675675599</v>
      </c>
      <c r="O8733" s="1" t="s">
        <v>9030</v>
      </c>
    </row>
    <row r="8734" spans="1:15" x14ac:dyDescent="0.3">
      <c r="A8734" s="1" t="s">
        <v>5716</v>
      </c>
      <c r="B8734" s="1" t="s">
        <v>5777</v>
      </c>
      <c r="C8734" s="1">
        <v>2</v>
      </c>
      <c r="D8734" s="1" t="s">
        <v>5920</v>
      </c>
      <c r="E8734" s="1">
        <v>12</v>
      </c>
      <c r="F8734" s="1" t="s">
        <v>9154</v>
      </c>
      <c r="G8734" s="1" t="s">
        <v>5803</v>
      </c>
      <c r="H8734" s="1" t="s">
        <v>9081</v>
      </c>
      <c r="I8734" s="1" t="b">
        <v>0</v>
      </c>
      <c r="J8734" s="1">
        <v>0</v>
      </c>
      <c r="K8734" s="1">
        <v>1</v>
      </c>
      <c r="L8734" s="1">
        <v>3</v>
      </c>
      <c r="M8734" s="1">
        <v>465</v>
      </c>
      <c r="N8734" s="1">
        <v>20.945945945945901</v>
      </c>
      <c r="O8734" s="1" t="s">
        <v>9082</v>
      </c>
    </row>
    <row r="8735" spans="1:15" x14ac:dyDescent="0.3">
      <c r="A8735" s="1" t="s">
        <v>5716</v>
      </c>
      <c r="B8735" s="1" t="s">
        <v>5777</v>
      </c>
      <c r="C8735" s="1">
        <v>2</v>
      </c>
      <c r="D8735" s="1" t="s">
        <v>5920</v>
      </c>
      <c r="E8735" s="1">
        <v>12</v>
      </c>
      <c r="F8735" s="1" t="s">
        <v>9154</v>
      </c>
      <c r="G8735" s="1" t="s">
        <v>5803</v>
      </c>
      <c r="H8735" s="1" t="s">
        <v>9081</v>
      </c>
      <c r="I8735" s="1" t="b">
        <v>0</v>
      </c>
      <c r="J8735" s="1">
        <v>0</v>
      </c>
      <c r="K8735" s="1">
        <v>1</v>
      </c>
      <c r="L8735" s="1">
        <v>2</v>
      </c>
      <c r="M8735" s="1">
        <v>464</v>
      </c>
      <c r="N8735" s="1">
        <v>20.900900900900801</v>
      </c>
      <c r="O8735" s="1" t="s">
        <v>9084</v>
      </c>
    </row>
    <row r="8736" spans="1:15" x14ac:dyDescent="0.3">
      <c r="A8736" s="1" t="s">
        <v>5716</v>
      </c>
      <c r="B8736" s="1" t="s">
        <v>5777</v>
      </c>
      <c r="C8736" s="1">
        <v>2</v>
      </c>
      <c r="D8736" s="1" t="s">
        <v>5920</v>
      </c>
      <c r="E8736" s="1">
        <v>12</v>
      </c>
      <c r="F8736" s="1" t="s">
        <v>9154</v>
      </c>
      <c r="G8736" s="1" t="s">
        <v>5814</v>
      </c>
      <c r="H8736" s="1" t="s">
        <v>9029</v>
      </c>
      <c r="I8736" s="1" t="b">
        <v>1</v>
      </c>
      <c r="J8736" s="1">
        <v>0</v>
      </c>
      <c r="K8736" s="1">
        <v>0</v>
      </c>
      <c r="L8736" s="1">
        <v>0</v>
      </c>
      <c r="M8736" s="1">
        <v>181</v>
      </c>
      <c r="N8736" s="1">
        <v>8.1531531531531503</v>
      </c>
      <c r="O8736" s="1" t="s">
        <v>9031</v>
      </c>
    </row>
    <row r="8737" spans="1:15" x14ac:dyDescent="0.3">
      <c r="A8737" s="1" t="s">
        <v>5716</v>
      </c>
      <c r="B8737" s="1" t="s">
        <v>5777</v>
      </c>
      <c r="C8737" s="1">
        <v>2</v>
      </c>
      <c r="D8737" s="1" t="s">
        <v>5920</v>
      </c>
      <c r="E8737" s="1">
        <v>12</v>
      </c>
      <c r="F8737" s="1" t="s">
        <v>9154</v>
      </c>
      <c r="G8737" s="1" t="s">
        <v>5834</v>
      </c>
      <c r="H8737" s="1" t="s">
        <v>9115</v>
      </c>
      <c r="I8737" s="1" t="b">
        <v>0</v>
      </c>
      <c r="J8737" s="1">
        <v>4</v>
      </c>
      <c r="K8737" s="1">
        <v>23</v>
      </c>
      <c r="L8737" s="1">
        <v>7</v>
      </c>
      <c r="M8737" s="1">
        <v>35</v>
      </c>
      <c r="N8737" s="1">
        <v>1.57657657657657</v>
      </c>
      <c r="O8737" s="1" t="s">
        <v>9155</v>
      </c>
    </row>
    <row r="8738" spans="1:15" x14ac:dyDescent="0.3">
      <c r="A8738" s="1" t="s">
        <v>5716</v>
      </c>
      <c r="B8738" s="1" t="s">
        <v>5777</v>
      </c>
      <c r="C8738" s="1">
        <v>2</v>
      </c>
      <c r="D8738" s="1" t="s">
        <v>5920</v>
      </c>
      <c r="E8738" s="1">
        <v>12</v>
      </c>
      <c r="F8738" s="1" t="s">
        <v>9154</v>
      </c>
      <c r="G8738" s="1" t="s">
        <v>5810</v>
      </c>
      <c r="H8738" s="1" t="s">
        <v>9029</v>
      </c>
      <c r="I8738" s="1" t="b">
        <v>0</v>
      </c>
      <c r="J8738" s="1">
        <v>2</v>
      </c>
      <c r="K8738" s="1">
        <v>0</v>
      </c>
      <c r="L8738" s="1">
        <v>1</v>
      </c>
      <c r="M8738" s="1">
        <v>35</v>
      </c>
      <c r="N8738" s="1">
        <v>1.57657657657657</v>
      </c>
      <c r="O8738" s="1" t="s">
        <v>9030</v>
      </c>
    </row>
    <row r="8739" spans="1:15" x14ac:dyDescent="0.3">
      <c r="A8739" s="1" t="s">
        <v>5716</v>
      </c>
      <c r="B8739" s="1" t="s">
        <v>5777</v>
      </c>
      <c r="C8739" s="1">
        <v>2</v>
      </c>
      <c r="D8739" s="1" t="s">
        <v>5920</v>
      </c>
      <c r="E8739" s="1">
        <v>12</v>
      </c>
      <c r="F8739" s="1" t="s">
        <v>9154</v>
      </c>
      <c r="G8739" s="1" t="s">
        <v>5834</v>
      </c>
      <c r="H8739" s="1" t="s">
        <v>9029</v>
      </c>
      <c r="I8739" s="1" t="b">
        <v>0</v>
      </c>
      <c r="J8739" s="1">
        <v>21</v>
      </c>
      <c r="K8739" s="1">
        <v>0</v>
      </c>
      <c r="L8739" s="1">
        <v>0</v>
      </c>
      <c r="M8739" s="1">
        <v>23</v>
      </c>
      <c r="N8739" s="1">
        <v>1.0360360360360299</v>
      </c>
      <c r="O8739" s="1" t="s">
        <v>9038</v>
      </c>
    </row>
    <row r="8740" spans="1:15" x14ac:dyDescent="0.3">
      <c r="A8740" s="1" t="s">
        <v>5716</v>
      </c>
      <c r="B8740" s="1" t="s">
        <v>5777</v>
      </c>
      <c r="C8740" s="1">
        <v>2</v>
      </c>
      <c r="D8740" s="1" t="s">
        <v>5920</v>
      </c>
      <c r="E8740" s="1">
        <v>13</v>
      </c>
      <c r="F8740" s="1" t="s">
        <v>9156</v>
      </c>
      <c r="G8740" s="1" t="s">
        <v>5810</v>
      </c>
      <c r="H8740" s="1" t="s">
        <v>9029</v>
      </c>
      <c r="I8740" s="1" t="b">
        <v>0</v>
      </c>
      <c r="J8740" s="1">
        <v>2</v>
      </c>
      <c r="K8740" s="1">
        <v>0</v>
      </c>
      <c r="L8740" s="1">
        <v>0</v>
      </c>
      <c r="M8740" s="1">
        <v>6977</v>
      </c>
      <c r="N8740" s="1">
        <v>68.154732831884303</v>
      </c>
      <c r="O8740" s="1" t="s">
        <v>9030</v>
      </c>
    </row>
    <row r="8741" spans="1:15" x14ac:dyDescent="0.3">
      <c r="A8741" s="1" t="s">
        <v>5716</v>
      </c>
      <c r="B8741" s="1" t="s">
        <v>5777</v>
      </c>
      <c r="C8741" s="1">
        <v>2</v>
      </c>
      <c r="D8741" s="1" t="s">
        <v>5920</v>
      </c>
      <c r="E8741" s="1">
        <v>13</v>
      </c>
      <c r="F8741" s="1" t="s">
        <v>9156</v>
      </c>
      <c r="G8741" s="1" t="s">
        <v>5814</v>
      </c>
      <c r="H8741" s="1" t="s">
        <v>9029</v>
      </c>
      <c r="I8741" s="1" t="b">
        <v>1</v>
      </c>
      <c r="J8741" s="1">
        <v>0</v>
      </c>
      <c r="K8741" s="1">
        <v>0</v>
      </c>
      <c r="L8741" s="1">
        <v>0</v>
      </c>
      <c r="M8741" s="1">
        <v>1004</v>
      </c>
      <c r="N8741" s="1">
        <v>9.8075608088307096</v>
      </c>
      <c r="O8741" s="1" t="s">
        <v>9031</v>
      </c>
    </row>
    <row r="8742" spans="1:15" x14ac:dyDescent="0.3">
      <c r="A8742" s="1" t="s">
        <v>5716</v>
      </c>
      <c r="B8742" s="1" t="s">
        <v>5777</v>
      </c>
      <c r="C8742" s="1">
        <v>2</v>
      </c>
      <c r="D8742" s="1" t="s">
        <v>5920</v>
      </c>
      <c r="E8742" s="1">
        <v>13</v>
      </c>
      <c r="F8742" s="1" t="s">
        <v>9156</v>
      </c>
      <c r="G8742" s="1" t="s">
        <v>5834</v>
      </c>
      <c r="H8742" s="1" t="s">
        <v>9115</v>
      </c>
      <c r="I8742" s="1" t="b">
        <v>0</v>
      </c>
      <c r="J8742" s="1">
        <v>4</v>
      </c>
      <c r="K8742" s="1">
        <v>23</v>
      </c>
      <c r="L8742" s="1">
        <v>7</v>
      </c>
      <c r="M8742" s="1">
        <v>569</v>
      </c>
      <c r="N8742" s="1">
        <v>5.55826902412816</v>
      </c>
      <c r="O8742" s="1" t="s">
        <v>9155</v>
      </c>
    </row>
    <row r="8743" spans="1:15" x14ac:dyDescent="0.3">
      <c r="A8743" s="1" t="s">
        <v>5716</v>
      </c>
      <c r="B8743" s="1" t="s">
        <v>5777</v>
      </c>
      <c r="C8743" s="1">
        <v>2</v>
      </c>
      <c r="D8743" s="1" t="s">
        <v>5920</v>
      </c>
      <c r="E8743" s="1">
        <v>13</v>
      </c>
      <c r="F8743" s="1" t="s">
        <v>9156</v>
      </c>
      <c r="G8743" s="1" t="s">
        <v>5834</v>
      </c>
      <c r="H8743" s="1" t="s">
        <v>9029</v>
      </c>
      <c r="I8743" s="1" t="b">
        <v>0</v>
      </c>
      <c r="J8743" s="1">
        <v>21</v>
      </c>
      <c r="K8743" s="1">
        <v>0</v>
      </c>
      <c r="L8743" s="1">
        <v>0</v>
      </c>
      <c r="M8743" s="1">
        <v>273</v>
      </c>
      <c r="N8743" s="1">
        <v>2.6667969131581502</v>
      </c>
      <c r="O8743" s="1" t="s">
        <v>9038</v>
      </c>
    </row>
    <row r="8744" spans="1:15" x14ac:dyDescent="0.3">
      <c r="A8744" s="1" t="s">
        <v>5716</v>
      </c>
      <c r="B8744" s="1" t="s">
        <v>5777</v>
      </c>
      <c r="C8744" s="1">
        <v>2</v>
      </c>
      <c r="D8744" s="1" t="s">
        <v>5920</v>
      </c>
      <c r="E8744" s="1">
        <v>13</v>
      </c>
      <c r="F8744" s="1" t="s">
        <v>9156</v>
      </c>
      <c r="G8744" s="1" t="s">
        <v>5810</v>
      </c>
      <c r="H8744" s="1" t="s">
        <v>9029</v>
      </c>
      <c r="I8744" s="1" t="b">
        <v>0</v>
      </c>
      <c r="J8744" s="1">
        <v>2</v>
      </c>
      <c r="K8744" s="1">
        <v>0</v>
      </c>
      <c r="L8744" s="1">
        <v>1</v>
      </c>
      <c r="M8744" s="1">
        <v>240</v>
      </c>
      <c r="N8744" s="1">
        <v>2.3444368467324401</v>
      </c>
      <c r="O8744" s="1" t="s">
        <v>9030</v>
      </c>
    </row>
    <row r="8745" spans="1:15" x14ac:dyDescent="0.3">
      <c r="A8745" s="1" t="s">
        <v>5716</v>
      </c>
      <c r="B8745" s="1" t="s">
        <v>5777</v>
      </c>
      <c r="C8745" s="1">
        <v>2</v>
      </c>
      <c r="D8745" s="1" t="s">
        <v>5920</v>
      </c>
      <c r="E8745" s="1">
        <v>13</v>
      </c>
      <c r="F8745" s="1" t="s">
        <v>9156</v>
      </c>
      <c r="G8745" s="1" t="s">
        <v>5803</v>
      </c>
      <c r="H8745" s="1" t="s">
        <v>9081</v>
      </c>
      <c r="I8745" s="1" t="b">
        <v>0</v>
      </c>
      <c r="J8745" s="1">
        <v>0</v>
      </c>
      <c r="K8745" s="1">
        <v>1</v>
      </c>
      <c r="L8745" s="1">
        <v>3</v>
      </c>
      <c r="M8745" s="1">
        <v>158</v>
      </c>
      <c r="N8745" s="1">
        <v>1.5434209240988499</v>
      </c>
      <c r="O8745" s="1" t="s">
        <v>9082</v>
      </c>
    </row>
    <row r="8746" spans="1:15" x14ac:dyDescent="0.3">
      <c r="A8746" s="1" t="s">
        <v>5716</v>
      </c>
      <c r="B8746" s="1" t="s">
        <v>5777</v>
      </c>
      <c r="C8746" s="1">
        <v>2</v>
      </c>
      <c r="D8746" s="1" t="s">
        <v>5920</v>
      </c>
      <c r="E8746" s="1">
        <v>13</v>
      </c>
      <c r="F8746" s="1" t="s">
        <v>9156</v>
      </c>
      <c r="G8746" s="1" t="s">
        <v>5803</v>
      </c>
      <c r="H8746" s="1" t="s">
        <v>9081</v>
      </c>
      <c r="I8746" s="1" t="b">
        <v>0</v>
      </c>
      <c r="J8746" s="1">
        <v>0</v>
      </c>
      <c r="K8746" s="1">
        <v>1</v>
      </c>
      <c r="L8746" s="1">
        <v>2</v>
      </c>
      <c r="M8746" s="1">
        <v>146</v>
      </c>
      <c r="N8746" s="1">
        <v>1.4261990817622301</v>
      </c>
      <c r="O8746" s="1" t="s">
        <v>9084</v>
      </c>
    </row>
    <row r="8747" spans="1:15" x14ac:dyDescent="0.3">
      <c r="A8747" s="1" t="s">
        <v>5716</v>
      </c>
      <c r="B8747" s="1" t="s">
        <v>5777</v>
      </c>
      <c r="C8747" s="1">
        <v>2</v>
      </c>
      <c r="D8747" s="1" t="s">
        <v>5920</v>
      </c>
      <c r="E8747" s="1">
        <v>14</v>
      </c>
      <c r="F8747" s="1" t="s">
        <v>9157</v>
      </c>
      <c r="G8747" s="1" t="s">
        <v>5814</v>
      </c>
      <c r="H8747" s="1" t="s">
        <v>9029</v>
      </c>
      <c r="I8747" s="1" t="b">
        <v>1</v>
      </c>
      <c r="J8747" s="1">
        <v>0</v>
      </c>
      <c r="K8747" s="1">
        <v>0</v>
      </c>
      <c r="L8747" s="1">
        <v>0</v>
      </c>
      <c r="M8747" s="1">
        <v>894</v>
      </c>
      <c r="N8747" s="1">
        <v>22.9701952723535</v>
      </c>
      <c r="O8747" s="1" t="s">
        <v>9031</v>
      </c>
    </row>
    <row r="8748" spans="1:15" x14ac:dyDescent="0.3">
      <c r="A8748" s="1" t="s">
        <v>5716</v>
      </c>
      <c r="B8748" s="1" t="s">
        <v>5777</v>
      </c>
      <c r="C8748" s="1">
        <v>2</v>
      </c>
      <c r="D8748" s="1" t="s">
        <v>5920</v>
      </c>
      <c r="E8748" s="1">
        <v>14</v>
      </c>
      <c r="F8748" s="1" t="s">
        <v>9157</v>
      </c>
      <c r="G8748" s="1" t="s">
        <v>5834</v>
      </c>
      <c r="H8748" s="1" t="s">
        <v>9029</v>
      </c>
      <c r="I8748" s="1" t="b">
        <v>0</v>
      </c>
      <c r="J8748" s="1">
        <v>14</v>
      </c>
      <c r="K8748" s="1">
        <v>0</v>
      </c>
      <c r="L8748" s="1">
        <v>0</v>
      </c>
      <c r="M8748" s="1">
        <v>696</v>
      </c>
      <c r="N8748" s="1">
        <v>17.8828365878725</v>
      </c>
      <c r="O8748" s="1" t="s">
        <v>9030</v>
      </c>
    </row>
    <row r="8749" spans="1:15" x14ac:dyDescent="0.3">
      <c r="A8749" s="1" t="s">
        <v>5716</v>
      </c>
      <c r="B8749" s="1" t="s">
        <v>5777</v>
      </c>
      <c r="C8749" s="1">
        <v>2</v>
      </c>
      <c r="D8749" s="1" t="s">
        <v>5920</v>
      </c>
      <c r="E8749" s="1">
        <v>14</v>
      </c>
      <c r="F8749" s="1" t="s">
        <v>9157</v>
      </c>
      <c r="G8749" s="1" t="s">
        <v>5834</v>
      </c>
      <c r="H8749" s="1" t="s">
        <v>9029</v>
      </c>
      <c r="I8749" s="1" t="b">
        <v>0</v>
      </c>
      <c r="J8749" s="1">
        <v>21</v>
      </c>
      <c r="K8749" s="1">
        <v>0</v>
      </c>
      <c r="L8749" s="1">
        <v>0</v>
      </c>
      <c r="M8749" s="1">
        <v>387</v>
      </c>
      <c r="N8749" s="1">
        <v>9.9434737923946503</v>
      </c>
      <c r="O8749" s="1" t="s">
        <v>9038</v>
      </c>
    </row>
    <row r="8750" spans="1:15" x14ac:dyDescent="0.3">
      <c r="A8750" s="1" t="s">
        <v>5716</v>
      </c>
      <c r="B8750" s="1" t="s">
        <v>5777</v>
      </c>
      <c r="C8750" s="1">
        <v>2</v>
      </c>
      <c r="D8750" s="1" t="s">
        <v>5920</v>
      </c>
      <c r="E8750" s="1">
        <v>14</v>
      </c>
      <c r="F8750" s="1" t="s">
        <v>9157</v>
      </c>
      <c r="G8750" s="1" t="s">
        <v>5810</v>
      </c>
      <c r="H8750" s="1" t="s">
        <v>9029</v>
      </c>
      <c r="I8750" s="1" t="b">
        <v>0</v>
      </c>
      <c r="J8750" s="1">
        <v>2</v>
      </c>
      <c r="K8750" s="1">
        <v>0</v>
      </c>
      <c r="L8750" s="1">
        <v>0</v>
      </c>
      <c r="M8750" s="1">
        <v>373</v>
      </c>
      <c r="N8750" s="1">
        <v>9.5837615621788199</v>
      </c>
      <c r="O8750" s="1" t="s">
        <v>9030</v>
      </c>
    </row>
    <row r="8751" spans="1:15" x14ac:dyDescent="0.3">
      <c r="A8751" s="1" t="s">
        <v>5716</v>
      </c>
      <c r="B8751" s="1" t="s">
        <v>5777</v>
      </c>
      <c r="C8751" s="1">
        <v>2</v>
      </c>
      <c r="D8751" s="1" t="s">
        <v>5920</v>
      </c>
      <c r="E8751" s="1">
        <v>14</v>
      </c>
      <c r="F8751" s="1" t="s">
        <v>9157</v>
      </c>
      <c r="G8751" s="1" t="s">
        <v>5834</v>
      </c>
      <c r="H8751" s="1" t="s">
        <v>9029</v>
      </c>
      <c r="I8751" s="1" t="b">
        <v>0</v>
      </c>
      <c r="J8751" s="1">
        <v>14</v>
      </c>
      <c r="K8751" s="1">
        <v>0</v>
      </c>
      <c r="L8751" s="1">
        <v>0</v>
      </c>
      <c r="M8751" s="1">
        <v>193</v>
      </c>
      <c r="N8751" s="1">
        <v>4.9588900308324702</v>
      </c>
      <c r="O8751" s="1" t="s">
        <v>9063</v>
      </c>
    </row>
    <row r="8752" spans="1:15" x14ac:dyDescent="0.3">
      <c r="A8752" s="1" t="s">
        <v>5716</v>
      </c>
      <c r="B8752" s="1" t="s">
        <v>5777</v>
      </c>
      <c r="C8752" s="1">
        <v>2</v>
      </c>
      <c r="D8752" s="1" t="s">
        <v>5920</v>
      </c>
      <c r="E8752" s="1">
        <v>14</v>
      </c>
      <c r="F8752" s="1" t="s">
        <v>9157</v>
      </c>
      <c r="G8752" s="1" t="s">
        <v>5834</v>
      </c>
      <c r="H8752" s="1" t="s">
        <v>9029</v>
      </c>
      <c r="I8752" s="1" t="b">
        <v>0</v>
      </c>
      <c r="J8752" s="1">
        <v>9</v>
      </c>
      <c r="K8752" s="1">
        <v>0</v>
      </c>
      <c r="L8752" s="1">
        <v>1</v>
      </c>
      <c r="M8752" s="1">
        <v>80</v>
      </c>
      <c r="N8752" s="1">
        <v>2.05549845837615</v>
      </c>
      <c r="O8752" s="1" t="s">
        <v>9158</v>
      </c>
    </row>
    <row r="8753" spans="1:15" x14ac:dyDescent="0.3">
      <c r="A8753" s="1" t="s">
        <v>5716</v>
      </c>
      <c r="B8753" s="1" t="s">
        <v>5777</v>
      </c>
      <c r="C8753" s="1">
        <v>2</v>
      </c>
      <c r="D8753" s="1" t="s">
        <v>5920</v>
      </c>
      <c r="E8753" s="1">
        <v>14</v>
      </c>
      <c r="F8753" s="1" t="s">
        <v>9157</v>
      </c>
      <c r="G8753" s="1" t="s">
        <v>5834</v>
      </c>
      <c r="H8753" s="1" t="s">
        <v>9029</v>
      </c>
      <c r="I8753" s="1" t="b">
        <v>0</v>
      </c>
      <c r="J8753" s="1">
        <v>21</v>
      </c>
      <c r="K8753" s="1">
        <v>0</v>
      </c>
      <c r="L8753" s="1">
        <v>0</v>
      </c>
      <c r="M8753" s="1">
        <v>79</v>
      </c>
      <c r="N8753" s="1">
        <v>2.0298047276464501</v>
      </c>
      <c r="O8753" s="1" t="s">
        <v>9032</v>
      </c>
    </row>
    <row r="8754" spans="1:15" x14ac:dyDescent="0.3">
      <c r="A8754" s="1" t="s">
        <v>5716</v>
      </c>
      <c r="B8754" s="1" t="s">
        <v>5777</v>
      </c>
      <c r="C8754" s="1">
        <v>2</v>
      </c>
      <c r="D8754" s="1" t="s">
        <v>5920</v>
      </c>
      <c r="E8754" s="1">
        <v>14</v>
      </c>
      <c r="F8754" s="1" t="s">
        <v>9157</v>
      </c>
      <c r="G8754" s="1" t="s">
        <v>5834</v>
      </c>
      <c r="H8754" s="1" t="s">
        <v>9029</v>
      </c>
      <c r="I8754" s="1" t="b">
        <v>0</v>
      </c>
      <c r="J8754" s="1">
        <v>21</v>
      </c>
      <c r="K8754" s="1">
        <v>0</v>
      </c>
      <c r="L8754" s="1">
        <v>0</v>
      </c>
      <c r="M8754" s="1">
        <v>66</v>
      </c>
      <c r="N8754" s="1">
        <v>1.69578622816032</v>
      </c>
      <c r="O8754" s="1" t="s">
        <v>9039</v>
      </c>
    </row>
    <row r="8755" spans="1:15" x14ac:dyDescent="0.3">
      <c r="A8755" s="1" t="s">
        <v>5716</v>
      </c>
      <c r="B8755" s="1" t="s">
        <v>5777</v>
      </c>
      <c r="C8755" s="1">
        <v>2</v>
      </c>
      <c r="D8755" s="1" t="s">
        <v>5920</v>
      </c>
      <c r="E8755" s="1">
        <v>14</v>
      </c>
      <c r="F8755" s="1" t="s">
        <v>9157</v>
      </c>
      <c r="G8755" s="1" t="s">
        <v>5834</v>
      </c>
      <c r="H8755" s="1" t="s">
        <v>9029</v>
      </c>
      <c r="I8755" s="1" t="b">
        <v>0</v>
      </c>
      <c r="J8755" s="1">
        <v>21</v>
      </c>
      <c r="K8755" s="1">
        <v>0</v>
      </c>
      <c r="L8755" s="1">
        <v>0</v>
      </c>
      <c r="M8755" s="1">
        <v>50</v>
      </c>
      <c r="N8755" s="1">
        <v>1.2846865364850899</v>
      </c>
      <c r="O8755" s="1" t="s">
        <v>9063</v>
      </c>
    </row>
    <row r="8756" spans="1:15" x14ac:dyDescent="0.3">
      <c r="A8756" s="1" t="s">
        <v>5716</v>
      </c>
      <c r="B8756" s="1" t="s">
        <v>5777</v>
      </c>
      <c r="C8756" s="1">
        <v>2</v>
      </c>
      <c r="D8756" s="1" t="s">
        <v>5920</v>
      </c>
      <c r="E8756" s="1">
        <v>14</v>
      </c>
      <c r="F8756" s="1" t="s">
        <v>9157</v>
      </c>
      <c r="G8756" s="1" t="s">
        <v>5803</v>
      </c>
      <c r="H8756" s="1" t="s">
        <v>9051</v>
      </c>
      <c r="I8756" s="1" t="b">
        <v>0</v>
      </c>
      <c r="J8756" s="1">
        <v>0</v>
      </c>
      <c r="K8756" s="1">
        <v>1</v>
      </c>
      <c r="L8756" s="1">
        <v>0</v>
      </c>
      <c r="M8756" s="1">
        <v>41</v>
      </c>
      <c r="N8756" s="1">
        <v>1.0534429599177799</v>
      </c>
      <c r="O8756" s="1" t="s">
        <v>9052</v>
      </c>
    </row>
    <row r="8757" spans="1:15" x14ac:dyDescent="0.3">
      <c r="A8757" s="1" t="s">
        <v>5716</v>
      </c>
      <c r="B8757" s="1" t="s">
        <v>5777</v>
      </c>
      <c r="C8757" s="1">
        <v>2</v>
      </c>
      <c r="D8757" s="1" t="s">
        <v>5920</v>
      </c>
      <c r="E8757" s="1">
        <v>14</v>
      </c>
      <c r="F8757" s="1" t="s">
        <v>9157</v>
      </c>
      <c r="G8757" s="1" t="s">
        <v>5801</v>
      </c>
      <c r="H8757" s="1" t="s">
        <v>9029</v>
      </c>
      <c r="I8757" s="1" t="b">
        <v>0</v>
      </c>
      <c r="J8757" s="1">
        <v>1</v>
      </c>
      <c r="K8757" s="1">
        <v>0</v>
      </c>
      <c r="L8757" s="1">
        <v>0</v>
      </c>
      <c r="M8757" s="1">
        <v>39</v>
      </c>
      <c r="N8757" s="1">
        <v>1.0020554984583701</v>
      </c>
      <c r="O8757" s="1" t="s">
        <v>9049</v>
      </c>
    </row>
    <row r="8758" spans="1:15" x14ac:dyDescent="0.3">
      <c r="A8758" s="1" t="s">
        <v>5716</v>
      </c>
      <c r="B8758" s="1" t="s">
        <v>5777</v>
      </c>
      <c r="C8758" s="1">
        <v>2</v>
      </c>
      <c r="D8758" s="1" t="s">
        <v>5920</v>
      </c>
      <c r="E8758" s="1">
        <v>15</v>
      </c>
      <c r="F8758" s="1" t="s">
        <v>9159</v>
      </c>
      <c r="G8758" s="1" t="s">
        <v>5814</v>
      </c>
      <c r="H8758" s="1" t="s">
        <v>9029</v>
      </c>
      <c r="I8758" s="1" t="b">
        <v>1</v>
      </c>
      <c r="J8758" s="1">
        <v>0</v>
      </c>
      <c r="K8758" s="1">
        <v>0</v>
      </c>
      <c r="L8758" s="1">
        <v>0</v>
      </c>
      <c r="M8758" s="1">
        <v>661</v>
      </c>
      <c r="N8758" s="1">
        <v>24.627421758569199</v>
      </c>
      <c r="O8758" s="1" t="s">
        <v>9031</v>
      </c>
    </row>
    <row r="8759" spans="1:15" x14ac:dyDescent="0.3">
      <c r="A8759" s="1" t="s">
        <v>5716</v>
      </c>
      <c r="B8759" s="1" t="s">
        <v>5777</v>
      </c>
      <c r="C8759" s="1">
        <v>2</v>
      </c>
      <c r="D8759" s="1" t="s">
        <v>5920</v>
      </c>
      <c r="E8759" s="1">
        <v>15</v>
      </c>
      <c r="F8759" s="1" t="s">
        <v>9159</v>
      </c>
      <c r="G8759" s="1" t="s">
        <v>5810</v>
      </c>
      <c r="H8759" s="1" t="s">
        <v>9029</v>
      </c>
      <c r="I8759" s="1" t="b">
        <v>0</v>
      </c>
      <c r="J8759" s="1">
        <v>2</v>
      </c>
      <c r="K8759" s="1">
        <v>0</v>
      </c>
      <c r="L8759" s="1">
        <v>0</v>
      </c>
      <c r="M8759" s="1">
        <v>337</v>
      </c>
      <c r="N8759" s="1">
        <v>12.5558867362146</v>
      </c>
      <c r="O8759" s="1" t="s">
        <v>9030</v>
      </c>
    </row>
    <row r="8760" spans="1:15" x14ac:dyDescent="0.3">
      <c r="A8760" s="1" t="s">
        <v>5716</v>
      </c>
      <c r="B8760" s="1" t="s">
        <v>5777</v>
      </c>
      <c r="C8760" s="1">
        <v>2</v>
      </c>
      <c r="D8760" s="1" t="s">
        <v>5920</v>
      </c>
      <c r="E8760" s="1">
        <v>15</v>
      </c>
      <c r="F8760" s="1" t="s">
        <v>9159</v>
      </c>
      <c r="G8760" s="1" t="s">
        <v>5834</v>
      </c>
      <c r="H8760" s="1" t="s">
        <v>9115</v>
      </c>
      <c r="I8760" s="1" t="b">
        <v>0</v>
      </c>
      <c r="J8760" s="1">
        <v>0</v>
      </c>
      <c r="K8760" s="1">
        <v>11</v>
      </c>
      <c r="L8760" s="1">
        <v>11</v>
      </c>
      <c r="M8760" s="1">
        <v>213</v>
      </c>
      <c r="N8760" s="1">
        <v>7.9359165424739198</v>
      </c>
      <c r="O8760" s="1" t="s">
        <v>9160</v>
      </c>
    </row>
    <row r="8761" spans="1:15" x14ac:dyDescent="0.3">
      <c r="A8761" s="1" t="s">
        <v>5716</v>
      </c>
      <c r="B8761" s="1" t="s">
        <v>5777</v>
      </c>
      <c r="C8761" s="1">
        <v>2</v>
      </c>
      <c r="D8761" s="1" t="s">
        <v>5920</v>
      </c>
      <c r="E8761" s="1">
        <v>15</v>
      </c>
      <c r="F8761" s="1" t="s">
        <v>9159</v>
      </c>
      <c r="G8761" s="1" t="s">
        <v>5834</v>
      </c>
      <c r="H8761" s="1" t="s">
        <v>9029</v>
      </c>
      <c r="I8761" s="1" t="b">
        <v>0</v>
      </c>
      <c r="J8761" s="1">
        <v>14</v>
      </c>
      <c r="K8761" s="1">
        <v>0</v>
      </c>
      <c r="L8761" s="1">
        <v>0</v>
      </c>
      <c r="M8761" s="1">
        <v>135</v>
      </c>
      <c r="N8761" s="1">
        <v>5.0298062593144497</v>
      </c>
      <c r="O8761" s="1" t="s">
        <v>9030</v>
      </c>
    </row>
    <row r="8762" spans="1:15" x14ac:dyDescent="0.3">
      <c r="A8762" s="1" t="s">
        <v>5716</v>
      </c>
      <c r="B8762" s="1" t="s">
        <v>5777</v>
      </c>
      <c r="C8762" s="1">
        <v>2</v>
      </c>
      <c r="D8762" s="1" t="s">
        <v>5920</v>
      </c>
      <c r="E8762" s="1">
        <v>15</v>
      </c>
      <c r="F8762" s="1" t="s">
        <v>9159</v>
      </c>
      <c r="G8762" s="1" t="s">
        <v>5834</v>
      </c>
      <c r="H8762" s="1" t="s">
        <v>9029</v>
      </c>
      <c r="I8762" s="1" t="b">
        <v>0</v>
      </c>
      <c r="J8762" s="1">
        <v>21</v>
      </c>
      <c r="K8762" s="1">
        <v>0</v>
      </c>
      <c r="L8762" s="1">
        <v>0</v>
      </c>
      <c r="M8762" s="1">
        <v>112</v>
      </c>
      <c r="N8762" s="1">
        <v>4.1728763040238404</v>
      </c>
      <c r="O8762" s="1" t="s">
        <v>9038</v>
      </c>
    </row>
    <row r="8763" spans="1:15" x14ac:dyDescent="0.3">
      <c r="A8763" s="1" t="s">
        <v>5716</v>
      </c>
      <c r="B8763" s="1" t="s">
        <v>5777</v>
      </c>
      <c r="C8763" s="1">
        <v>2</v>
      </c>
      <c r="D8763" s="1" t="s">
        <v>5920</v>
      </c>
      <c r="E8763" s="1">
        <v>15</v>
      </c>
      <c r="F8763" s="1" t="s">
        <v>9159</v>
      </c>
      <c r="G8763" s="1" t="s">
        <v>5803</v>
      </c>
      <c r="H8763" s="1" t="s">
        <v>9051</v>
      </c>
      <c r="I8763" s="1" t="b">
        <v>0</v>
      </c>
      <c r="J8763" s="1">
        <v>0</v>
      </c>
      <c r="K8763" s="1">
        <v>1</v>
      </c>
      <c r="L8763" s="1">
        <v>0</v>
      </c>
      <c r="M8763" s="1">
        <v>111</v>
      </c>
      <c r="N8763" s="1">
        <v>4.1356184798807698</v>
      </c>
      <c r="O8763" s="1" t="s">
        <v>9052</v>
      </c>
    </row>
    <row r="8764" spans="1:15" x14ac:dyDescent="0.3">
      <c r="A8764" s="1" t="s">
        <v>5716</v>
      </c>
      <c r="B8764" s="1" t="s">
        <v>5777</v>
      </c>
      <c r="C8764" s="1">
        <v>2</v>
      </c>
      <c r="D8764" s="1" t="s">
        <v>5920</v>
      </c>
      <c r="E8764" s="1">
        <v>15</v>
      </c>
      <c r="F8764" s="1" t="s">
        <v>9159</v>
      </c>
      <c r="G8764" s="1" t="s">
        <v>5840</v>
      </c>
      <c r="H8764" s="1" t="s">
        <v>9029</v>
      </c>
      <c r="I8764" s="1" t="b">
        <v>0</v>
      </c>
      <c r="J8764" s="1">
        <v>5</v>
      </c>
      <c r="K8764" s="1">
        <v>0</v>
      </c>
      <c r="L8764" s="1">
        <v>0</v>
      </c>
      <c r="M8764" s="1">
        <v>96</v>
      </c>
      <c r="N8764" s="1">
        <v>3.57675111773472</v>
      </c>
      <c r="O8764" s="1" t="s">
        <v>9093</v>
      </c>
    </row>
    <row r="8765" spans="1:15" x14ac:dyDescent="0.3">
      <c r="A8765" s="1" t="s">
        <v>5716</v>
      </c>
      <c r="B8765" s="1" t="s">
        <v>5777</v>
      </c>
      <c r="C8765" s="1">
        <v>2</v>
      </c>
      <c r="D8765" s="1" t="s">
        <v>5920</v>
      </c>
      <c r="E8765" s="1">
        <v>15</v>
      </c>
      <c r="F8765" s="1" t="s">
        <v>9159</v>
      </c>
      <c r="G8765" s="1" t="s">
        <v>5806</v>
      </c>
      <c r="H8765" s="1" t="s">
        <v>9029</v>
      </c>
      <c r="I8765" s="1" t="b">
        <v>0</v>
      </c>
      <c r="J8765" s="1">
        <v>0</v>
      </c>
      <c r="K8765" s="1">
        <v>5</v>
      </c>
      <c r="L8765" s="1">
        <v>6</v>
      </c>
      <c r="M8765" s="1">
        <v>78</v>
      </c>
      <c r="N8765" s="1">
        <v>2.9061102831594599</v>
      </c>
      <c r="O8765" s="1" t="s">
        <v>9044</v>
      </c>
    </row>
    <row r="8766" spans="1:15" x14ac:dyDescent="0.3">
      <c r="A8766" s="1" t="s">
        <v>5716</v>
      </c>
      <c r="B8766" s="1" t="s">
        <v>5777</v>
      </c>
      <c r="C8766" s="1">
        <v>2</v>
      </c>
      <c r="D8766" s="1" t="s">
        <v>5920</v>
      </c>
      <c r="E8766" s="1">
        <v>15</v>
      </c>
      <c r="F8766" s="1" t="s">
        <v>9159</v>
      </c>
      <c r="G8766" s="1" t="s">
        <v>5798</v>
      </c>
      <c r="H8766" s="1" t="s">
        <v>9029</v>
      </c>
      <c r="I8766" s="1" t="b">
        <v>0</v>
      </c>
      <c r="J8766" s="1">
        <v>0</v>
      </c>
      <c r="K8766" s="1">
        <v>0</v>
      </c>
      <c r="L8766" s="1">
        <v>14</v>
      </c>
      <c r="M8766" s="1">
        <v>58</v>
      </c>
      <c r="N8766" s="1">
        <v>2.1609538002980599</v>
      </c>
      <c r="O8766" s="1" t="s">
        <v>9161</v>
      </c>
    </row>
    <row r="8767" spans="1:15" x14ac:dyDescent="0.3">
      <c r="A8767" s="1" t="s">
        <v>5716</v>
      </c>
      <c r="B8767" s="1" t="s">
        <v>5777</v>
      </c>
      <c r="C8767" s="1">
        <v>2</v>
      </c>
      <c r="D8767" s="1" t="s">
        <v>5920</v>
      </c>
      <c r="E8767" s="1">
        <v>15</v>
      </c>
      <c r="F8767" s="1" t="s">
        <v>9159</v>
      </c>
      <c r="G8767" s="1" t="s">
        <v>5834</v>
      </c>
      <c r="H8767" s="1" t="s">
        <v>9029</v>
      </c>
      <c r="I8767" s="1" t="b">
        <v>0</v>
      </c>
      <c r="J8767" s="1">
        <v>21</v>
      </c>
      <c r="K8767" s="1">
        <v>0</v>
      </c>
      <c r="L8767" s="1">
        <v>0</v>
      </c>
      <c r="M8767" s="1">
        <v>43</v>
      </c>
      <c r="N8767" s="1">
        <v>1.6020864381520099</v>
      </c>
      <c r="O8767" s="1" t="s">
        <v>9039</v>
      </c>
    </row>
    <row r="8768" spans="1:15" x14ac:dyDescent="0.3">
      <c r="A8768" s="1" t="s">
        <v>5716</v>
      </c>
      <c r="B8768" s="1" t="s">
        <v>5777</v>
      </c>
      <c r="C8768" s="1">
        <v>2</v>
      </c>
      <c r="D8768" s="1" t="s">
        <v>5920</v>
      </c>
      <c r="E8768" s="1">
        <v>15</v>
      </c>
      <c r="F8768" s="1" t="s">
        <v>9159</v>
      </c>
      <c r="G8768" s="1" t="s">
        <v>5834</v>
      </c>
      <c r="H8768" s="1" t="s">
        <v>9100</v>
      </c>
      <c r="I8768" s="1" t="b">
        <v>0</v>
      </c>
      <c r="J8768" s="1">
        <v>0</v>
      </c>
      <c r="K8768" s="1">
        <v>7</v>
      </c>
      <c r="L8768" s="1">
        <v>12</v>
      </c>
      <c r="M8768" s="1">
        <v>39</v>
      </c>
      <c r="N8768" s="1">
        <v>1.4530551415797299</v>
      </c>
      <c r="O8768" s="1" t="s">
        <v>9101</v>
      </c>
    </row>
    <row r="8769" spans="1:15" x14ac:dyDescent="0.3">
      <c r="A8769" s="1" t="s">
        <v>5716</v>
      </c>
      <c r="B8769" s="1" t="s">
        <v>5777</v>
      </c>
      <c r="C8769" s="1">
        <v>2</v>
      </c>
      <c r="D8769" s="1" t="s">
        <v>5920</v>
      </c>
      <c r="E8769" s="1">
        <v>15</v>
      </c>
      <c r="F8769" s="1" t="s">
        <v>9159</v>
      </c>
      <c r="G8769" s="1" t="s">
        <v>5834</v>
      </c>
      <c r="H8769" s="1" t="s">
        <v>9029</v>
      </c>
      <c r="I8769" s="1" t="b">
        <v>0</v>
      </c>
      <c r="J8769" s="1">
        <v>21</v>
      </c>
      <c r="K8769" s="1">
        <v>0</v>
      </c>
      <c r="L8769" s="1">
        <v>0</v>
      </c>
      <c r="M8769" s="1">
        <v>35</v>
      </c>
      <c r="N8769" s="1">
        <v>1.3040238450074499</v>
      </c>
      <c r="O8769" s="1" t="s">
        <v>9032</v>
      </c>
    </row>
    <row r="8770" spans="1:15" x14ac:dyDescent="0.3">
      <c r="A8770" s="1" t="s">
        <v>5716</v>
      </c>
      <c r="B8770" s="1" t="s">
        <v>5777</v>
      </c>
      <c r="C8770" s="1">
        <v>2</v>
      </c>
      <c r="D8770" s="1" t="s">
        <v>5920</v>
      </c>
      <c r="E8770" s="1">
        <v>15</v>
      </c>
      <c r="F8770" s="1" t="s">
        <v>9159</v>
      </c>
      <c r="G8770" s="1" t="s">
        <v>5834</v>
      </c>
      <c r="H8770" s="1" t="s">
        <v>9029</v>
      </c>
      <c r="I8770" s="1" t="b">
        <v>0</v>
      </c>
      <c r="J8770" s="1">
        <v>14</v>
      </c>
      <c r="K8770" s="1">
        <v>0</v>
      </c>
      <c r="L8770" s="1">
        <v>0</v>
      </c>
      <c r="M8770" s="1">
        <v>32</v>
      </c>
      <c r="N8770" s="1">
        <v>1.1922503725782401</v>
      </c>
      <c r="O8770" s="1" t="s">
        <v>9063</v>
      </c>
    </row>
    <row r="8771" spans="1:15" x14ac:dyDescent="0.3">
      <c r="A8771" s="1" t="s">
        <v>5716</v>
      </c>
      <c r="B8771" s="1" t="s">
        <v>5777</v>
      </c>
      <c r="C8771" s="1">
        <v>2</v>
      </c>
      <c r="D8771" s="1" t="s">
        <v>5920</v>
      </c>
      <c r="E8771" s="1">
        <v>15</v>
      </c>
      <c r="F8771" s="1" t="s">
        <v>9159</v>
      </c>
      <c r="G8771" s="1" t="s">
        <v>5834</v>
      </c>
      <c r="H8771" s="1" t="e">
        <f>-------TCCTGTACGAGAG</f>
        <v>#NAME?</v>
      </c>
      <c r="I8771" s="1" t="b">
        <v>0</v>
      </c>
      <c r="J8771" s="1">
        <v>1</v>
      </c>
      <c r="K8771" s="1">
        <v>12</v>
      </c>
      <c r="L8771" s="1">
        <v>17</v>
      </c>
      <c r="M8771" s="1">
        <v>31</v>
      </c>
      <c r="N8771" s="1">
        <v>1.15499254843517</v>
      </c>
      <c r="O8771" s="1" t="s">
        <v>9162</v>
      </c>
    </row>
    <row r="8772" spans="1:15" x14ac:dyDescent="0.3">
      <c r="A8772" s="1" t="s">
        <v>5716</v>
      </c>
      <c r="B8772" s="1" t="s">
        <v>5777</v>
      </c>
      <c r="C8772" s="1">
        <v>2</v>
      </c>
      <c r="D8772" s="1" t="s">
        <v>5920</v>
      </c>
      <c r="E8772" s="1">
        <v>16</v>
      </c>
      <c r="F8772" s="1" t="s">
        <v>9163</v>
      </c>
      <c r="G8772" s="1" t="s">
        <v>5810</v>
      </c>
      <c r="H8772" s="1" t="s">
        <v>9029</v>
      </c>
      <c r="I8772" s="1" t="b">
        <v>0</v>
      </c>
      <c r="J8772" s="1">
        <v>2</v>
      </c>
      <c r="K8772" s="1">
        <v>0</v>
      </c>
      <c r="L8772" s="1">
        <v>0</v>
      </c>
      <c r="M8772" s="1">
        <v>2695</v>
      </c>
      <c r="N8772" s="1">
        <v>45.385651734590702</v>
      </c>
      <c r="O8772" s="1" t="s">
        <v>9030</v>
      </c>
    </row>
    <row r="8773" spans="1:15" x14ac:dyDescent="0.3">
      <c r="A8773" s="1" t="s">
        <v>5716</v>
      </c>
      <c r="B8773" s="1" t="s">
        <v>5777</v>
      </c>
      <c r="C8773" s="1">
        <v>2</v>
      </c>
      <c r="D8773" s="1" t="s">
        <v>5920</v>
      </c>
      <c r="E8773" s="1">
        <v>16</v>
      </c>
      <c r="F8773" s="1" t="s">
        <v>9163</v>
      </c>
      <c r="G8773" s="1" t="s">
        <v>5840</v>
      </c>
      <c r="H8773" s="1" t="s">
        <v>9029</v>
      </c>
      <c r="I8773" s="1" t="b">
        <v>0</v>
      </c>
      <c r="J8773" s="1">
        <v>5</v>
      </c>
      <c r="K8773" s="1">
        <v>0</v>
      </c>
      <c r="L8773" s="1">
        <v>0</v>
      </c>
      <c r="M8773" s="1">
        <v>659</v>
      </c>
      <c r="N8773" s="1">
        <v>11.0980127989222</v>
      </c>
      <c r="O8773" s="1" t="s">
        <v>9093</v>
      </c>
    </row>
    <row r="8774" spans="1:15" x14ac:dyDescent="0.3">
      <c r="A8774" s="1" t="s">
        <v>5716</v>
      </c>
      <c r="B8774" s="1" t="s">
        <v>5777</v>
      </c>
      <c r="C8774" s="1">
        <v>2</v>
      </c>
      <c r="D8774" s="1" t="s">
        <v>5920</v>
      </c>
      <c r="E8774" s="1">
        <v>16</v>
      </c>
      <c r="F8774" s="1" t="s">
        <v>9163</v>
      </c>
      <c r="G8774" s="1" t="s">
        <v>5814</v>
      </c>
      <c r="H8774" s="1" t="s">
        <v>9029</v>
      </c>
      <c r="I8774" s="1" t="b">
        <v>1</v>
      </c>
      <c r="J8774" s="1">
        <v>0</v>
      </c>
      <c r="K8774" s="1">
        <v>0</v>
      </c>
      <c r="L8774" s="1">
        <v>0</v>
      </c>
      <c r="M8774" s="1">
        <v>574</v>
      </c>
      <c r="N8774" s="1">
        <v>9.6665543954193307</v>
      </c>
      <c r="O8774" s="1" t="s">
        <v>9031</v>
      </c>
    </row>
    <row r="8775" spans="1:15" x14ac:dyDescent="0.3">
      <c r="A8775" s="1" t="s">
        <v>5716</v>
      </c>
      <c r="B8775" s="1" t="s">
        <v>5777</v>
      </c>
      <c r="C8775" s="1">
        <v>2</v>
      </c>
      <c r="D8775" s="1" t="s">
        <v>5920</v>
      </c>
      <c r="E8775" s="1">
        <v>16</v>
      </c>
      <c r="F8775" s="1" t="s">
        <v>9163</v>
      </c>
      <c r="G8775" s="1" t="s">
        <v>5851</v>
      </c>
      <c r="H8775" s="1" t="s">
        <v>9081</v>
      </c>
      <c r="I8775" s="1" t="b">
        <v>0</v>
      </c>
      <c r="J8775" s="1">
        <v>4</v>
      </c>
      <c r="K8775" s="1">
        <v>1</v>
      </c>
      <c r="L8775" s="1">
        <v>2</v>
      </c>
      <c r="M8775" s="1">
        <v>255</v>
      </c>
      <c r="N8775" s="1">
        <v>4.29437521050858</v>
      </c>
      <c r="O8775" s="1" t="s">
        <v>9084</v>
      </c>
    </row>
    <row r="8776" spans="1:15" x14ac:dyDescent="0.3">
      <c r="A8776" s="1" t="s">
        <v>5716</v>
      </c>
      <c r="B8776" s="1" t="s">
        <v>5777</v>
      </c>
      <c r="C8776" s="1">
        <v>2</v>
      </c>
      <c r="D8776" s="1" t="s">
        <v>5920</v>
      </c>
      <c r="E8776" s="1">
        <v>16</v>
      </c>
      <c r="F8776" s="1" t="s">
        <v>9163</v>
      </c>
      <c r="G8776" s="1" t="s">
        <v>5803</v>
      </c>
      <c r="H8776" s="1" t="s">
        <v>9066</v>
      </c>
      <c r="I8776" s="1" t="b">
        <v>0</v>
      </c>
      <c r="J8776" s="1">
        <v>0</v>
      </c>
      <c r="K8776" s="1">
        <v>1</v>
      </c>
      <c r="L8776" s="1">
        <v>0</v>
      </c>
      <c r="M8776" s="1">
        <v>195</v>
      </c>
      <c r="N8776" s="1">
        <v>3.28393398450656</v>
      </c>
      <c r="O8776" s="1" t="s">
        <v>9067</v>
      </c>
    </row>
    <row r="8777" spans="1:15" x14ac:dyDescent="0.3">
      <c r="A8777" s="1" t="s">
        <v>5716</v>
      </c>
      <c r="B8777" s="1" t="s">
        <v>5777</v>
      </c>
      <c r="C8777" s="1">
        <v>2</v>
      </c>
      <c r="D8777" s="1" t="s">
        <v>5920</v>
      </c>
      <c r="E8777" s="1">
        <v>16</v>
      </c>
      <c r="F8777" s="1" t="s">
        <v>9163</v>
      </c>
      <c r="G8777" s="1" t="s">
        <v>5834</v>
      </c>
      <c r="H8777" s="1" t="s">
        <v>9029</v>
      </c>
      <c r="I8777" s="1" t="b">
        <v>0</v>
      </c>
      <c r="J8777" s="1">
        <v>15</v>
      </c>
      <c r="K8777" s="1">
        <v>0</v>
      </c>
      <c r="L8777" s="1">
        <v>0</v>
      </c>
      <c r="M8777" s="1">
        <v>134</v>
      </c>
      <c r="N8777" s="1">
        <v>2.2566520714045102</v>
      </c>
      <c r="O8777" s="1" t="s">
        <v>9039</v>
      </c>
    </row>
    <row r="8778" spans="1:15" x14ac:dyDescent="0.3">
      <c r="A8778" s="1" t="s">
        <v>5716</v>
      </c>
      <c r="B8778" s="1" t="s">
        <v>5777</v>
      </c>
      <c r="C8778" s="1">
        <v>2</v>
      </c>
      <c r="D8778" s="1" t="s">
        <v>5920</v>
      </c>
      <c r="E8778" s="1">
        <v>16</v>
      </c>
      <c r="F8778" s="1" t="s">
        <v>9163</v>
      </c>
      <c r="G8778" s="1" t="s">
        <v>5834</v>
      </c>
      <c r="H8778" s="1" t="s">
        <v>9029</v>
      </c>
      <c r="I8778" s="1" t="b">
        <v>0</v>
      </c>
      <c r="J8778" s="1">
        <v>21</v>
      </c>
      <c r="K8778" s="1">
        <v>0</v>
      </c>
      <c r="L8778" s="1">
        <v>0</v>
      </c>
      <c r="M8778" s="1">
        <v>132</v>
      </c>
      <c r="N8778" s="1">
        <v>2.2229706972044401</v>
      </c>
      <c r="O8778" s="1" t="s">
        <v>9039</v>
      </c>
    </row>
    <row r="8779" spans="1:15" x14ac:dyDescent="0.3">
      <c r="A8779" s="1" t="s">
        <v>5716</v>
      </c>
      <c r="B8779" s="1" t="s">
        <v>5777</v>
      </c>
      <c r="C8779" s="1">
        <v>2</v>
      </c>
      <c r="D8779" s="1" t="s">
        <v>5920</v>
      </c>
      <c r="E8779" s="1">
        <v>16</v>
      </c>
      <c r="F8779" s="1" t="s">
        <v>9163</v>
      </c>
      <c r="G8779" s="1" t="s">
        <v>5834</v>
      </c>
      <c r="H8779" s="1" t="s">
        <v>9029</v>
      </c>
      <c r="I8779" s="1" t="b">
        <v>0</v>
      </c>
      <c r="J8779" s="1">
        <v>6</v>
      </c>
      <c r="K8779" s="1">
        <v>0</v>
      </c>
      <c r="L8779" s="1">
        <v>0</v>
      </c>
      <c r="M8779" s="1">
        <v>128</v>
      </c>
      <c r="N8779" s="1">
        <v>2.1556079488043101</v>
      </c>
      <c r="O8779" s="1" t="s">
        <v>9034</v>
      </c>
    </row>
    <row r="8780" spans="1:15" x14ac:dyDescent="0.3">
      <c r="A8780" s="1" t="s">
        <v>5716</v>
      </c>
      <c r="B8780" s="1" t="s">
        <v>5777</v>
      </c>
      <c r="C8780" s="1">
        <v>2</v>
      </c>
      <c r="D8780" s="1" t="s">
        <v>5920</v>
      </c>
      <c r="E8780" s="1">
        <v>16</v>
      </c>
      <c r="F8780" s="1" t="s">
        <v>9163</v>
      </c>
      <c r="G8780" s="1" t="s">
        <v>5834</v>
      </c>
      <c r="H8780" s="1" t="s">
        <v>9029</v>
      </c>
      <c r="I8780" s="1" t="b">
        <v>0</v>
      </c>
      <c r="J8780" s="1">
        <v>21</v>
      </c>
      <c r="K8780" s="1">
        <v>0</v>
      </c>
      <c r="L8780" s="1">
        <v>1</v>
      </c>
      <c r="M8780" s="1">
        <v>118</v>
      </c>
      <c r="N8780" s="1">
        <v>1.9872010778039699</v>
      </c>
      <c r="O8780" s="1" t="s">
        <v>9164</v>
      </c>
    </row>
    <row r="8781" spans="1:15" x14ac:dyDescent="0.3">
      <c r="A8781" s="1" t="s">
        <v>5716</v>
      </c>
      <c r="B8781" s="1" t="s">
        <v>5777</v>
      </c>
      <c r="C8781" s="1">
        <v>2</v>
      </c>
      <c r="D8781" s="1" t="s">
        <v>5920</v>
      </c>
      <c r="E8781" s="1">
        <v>16</v>
      </c>
      <c r="F8781" s="1" t="s">
        <v>9163</v>
      </c>
      <c r="G8781" s="1" t="s">
        <v>5834</v>
      </c>
      <c r="H8781" s="1" t="s">
        <v>9107</v>
      </c>
      <c r="I8781" s="1" t="b">
        <v>0</v>
      </c>
      <c r="J8781" s="1">
        <v>0</v>
      </c>
      <c r="K8781" s="1">
        <v>6</v>
      </c>
      <c r="L8781" s="1">
        <v>15</v>
      </c>
      <c r="M8781" s="1">
        <v>110</v>
      </c>
      <c r="N8781" s="1">
        <v>1.8524755810036999</v>
      </c>
      <c r="O8781" s="1" t="s">
        <v>9108</v>
      </c>
    </row>
    <row r="8782" spans="1:15" x14ac:dyDescent="0.3">
      <c r="A8782" s="1" t="s">
        <v>5716</v>
      </c>
      <c r="B8782" s="1" t="s">
        <v>5777</v>
      </c>
      <c r="C8782" s="1">
        <v>2</v>
      </c>
      <c r="D8782" s="1" t="s">
        <v>5920</v>
      </c>
      <c r="E8782" s="1">
        <v>16</v>
      </c>
      <c r="F8782" s="1" t="s">
        <v>9163</v>
      </c>
      <c r="G8782" s="1" t="s">
        <v>5810</v>
      </c>
      <c r="H8782" s="1" t="s">
        <v>9029</v>
      </c>
      <c r="I8782" s="1" t="b">
        <v>0</v>
      </c>
      <c r="J8782" s="1">
        <v>2</v>
      </c>
      <c r="K8782" s="1">
        <v>0</v>
      </c>
      <c r="L8782" s="1">
        <v>1</v>
      </c>
      <c r="M8782" s="1">
        <v>102</v>
      </c>
      <c r="N8782" s="1">
        <v>1.7177500842034299</v>
      </c>
      <c r="O8782" s="1" t="s">
        <v>9030</v>
      </c>
    </row>
    <row r="8783" spans="1:15" x14ac:dyDescent="0.3">
      <c r="A8783" s="1" t="s">
        <v>5716</v>
      </c>
      <c r="B8783" s="1" t="s">
        <v>5777</v>
      </c>
      <c r="C8783" s="1">
        <v>2</v>
      </c>
      <c r="D8783" s="1" t="s">
        <v>5920</v>
      </c>
      <c r="E8783" s="1">
        <v>16</v>
      </c>
      <c r="F8783" s="1" t="s">
        <v>9163</v>
      </c>
      <c r="G8783" s="1" t="s">
        <v>5834</v>
      </c>
      <c r="H8783" s="1" t="s">
        <v>9029</v>
      </c>
      <c r="I8783" s="1" t="b">
        <v>0</v>
      </c>
      <c r="J8783" s="1">
        <v>16</v>
      </c>
      <c r="K8783" s="1">
        <v>0</v>
      </c>
      <c r="L8783" s="1">
        <v>2</v>
      </c>
      <c r="M8783" s="1">
        <v>83</v>
      </c>
      <c r="N8783" s="1">
        <v>1.39777702930279</v>
      </c>
      <c r="O8783" s="1" t="s">
        <v>9165</v>
      </c>
    </row>
    <row r="8784" spans="1:15" x14ac:dyDescent="0.3">
      <c r="A8784" s="1" t="s">
        <v>5716</v>
      </c>
      <c r="B8784" s="1" t="s">
        <v>5777</v>
      </c>
      <c r="C8784" s="1">
        <v>2</v>
      </c>
      <c r="D8784" s="1" t="s">
        <v>5920</v>
      </c>
      <c r="E8784" s="1">
        <v>16</v>
      </c>
      <c r="F8784" s="1" t="s">
        <v>9163</v>
      </c>
      <c r="G8784" s="1" t="s">
        <v>5816</v>
      </c>
      <c r="H8784" s="1" t="s">
        <v>9029</v>
      </c>
      <c r="I8784" s="1" t="b">
        <v>0</v>
      </c>
      <c r="J8784" s="1">
        <v>3</v>
      </c>
      <c r="K8784" s="1">
        <v>0</v>
      </c>
      <c r="L8784" s="1">
        <v>0</v>
      </c>
      <c r="M8784" s="1">
        <v>70</v>
      </c>
      <c r="N8784" s="1">
        <v>1.17884809700235</v>
      </c>
      <c r="O8784" s="1" t="s">
        <v>9053</v>
      </c>
    </row>
    <row r="8785" spans="1:15" x14ac:dyDescent="0.3">
      <c r="A8785" s="1" t="s">
        <v>5716</v>
      </c>
      <c r="B8785" s="1" t="s">
        <v>5777</v>
      </c>
      <c r="C8785" s="1">
        <v>2</v>
      </c>
      <c r="D8785" s="1" t="s">
        <v>5920</v>
      </c>
      <c r="E8785" s="1">
        <v>17</v>
      </c>
      <c r="F8785" s="1" t="s">
        <v>9166</v>
      </c>
      <c r="G8785" s="1" t="s">
        <v>5814</v>
      </c>
      <c r="H8785" s="1" t="s">
        <v>9029</v>
      </c>
      <c r="I8785" s="1" t="b">
        <v>1</v>
      </c>
      <c r="J8785" s="1">
        <v>0</v>
      </c>
      <c r="K8785" s="1">
        <v>0</v>
      </c>
      <c r="L8785" s="1">
        <v>0</v>
      </c>
      <c r="M8785" s="1">
        <v>1602</v>
      </c>
      <c r="N8785" s="1">
        <v>29.557195571955699</v>
      </c>
      <c r="O8785" s="1" t="s">
        <v>9031</v>
      </c>
    </row>
    <row r="8786" spans="1:15" x14ac:dyDescent="0.3">
      <c r="A8786" s="1" t="s">
        <v>5716</v>
      </c>
      <c r="B8786" s="1" t="s">
        <v>5777</v>
      </c>
      <c r="C8786" s="1">
        <v>2</v>
      </c>
      <c r="D8786" s="1" t="s">
        <v>5920</v>
      </c>
      <c r="E8786" s="1">
        <v>17</v>
      </c>
      <c r="F8786" s="1" t="s">
        <v>9166</v>
      </c>
      <c r="G8786" s="1" t="s">
        <v>5810</v>
      </c>
      <c r="H8786" s="1" t="s">
        <v>9029</v>
      </c>
      <c r="I8786" s="1" t="b">
        <v>0</v>
      </c>
      <c r="J8786" s="1">
        <v>2</v>
      </c>
      <c r="K8786" s="1">
        <v>0</v>
      </c>
      <c r="L8786" s="1">
        <v>0</v>
      </c>
      <c r="M8786" s="1">
        <v>848</v>
      </c>
      <c r="N8786" s="1">
        <v>15.645756457564501</v>
      </c>
      <c r="O8786" s="1" t="s">
        <v>9030</v>
      </c>
    </row>
    <row r="8787" spans="1:15" x14ac:dyDescent="0.3">
      <c r="A8787" s="1" t="s">
        <v>5716</v>
      </c>
      <c r="B8787" s="1" t="s">
        <v>5777</v>
      </c>
      <c r="C8787" s="1">
        <v>2</v>
      </c>
      <c r="D8787" s="1" t="s">
        <v>5920</v>
      </c>
      <c r="E8787" s="1">
        <v>17</v>
      </c>
      <c r="F8787" s="1" t="s">
        <v>9166</v>
      </c>
      <c r="G8787" s="1" t="s">
        <v>5816</v>
      </c>
      <c r="H8787" s="1" t="s">
        <v>9029</v>
      </c>
      <c r="I8787" s="1" t="b">
        <v>0</v>
      </c>
      <c r="J8787" s="1">
        <v>3</v>
      </c>
      <c r="K8787" s="1">
        <v>0</v>
      </c>
      <c r="L8787" s="1">
        <v>0</v>
      </c>
      <c r="M8787" s="1">
        <v>422</v>
      </c>
      <c r="N8787" s="1">
        <v>7.7859778597785896</v>
      </c>
      <c r="O8787" s="1" t="s">
        <v>9053</v>
      </c>
    </row>
    <row r="8788" spans="1:15" x14ac:dyDescent="0.3">
      <c r="A8788" s="1" t="s">
        <v>5716</v>
      </c>
      <c r="B8788" s="1" t="s">
        <v>5777</v>
      </c>
      <c r="C8788" s="1">
        <v>2</v>
      </c>
      <c r="D8788" s="1" t="s">
        <v>5920</v>
      </c>
      <c r="E8788" s="1">
        <v>17</v>
      </c>
      <c r="F8788" s="1" t="s">
        <v>9166</v>
      </c>
      <c r="G8788" s="1" t="s">
        <v>5834</v>
      </c>
      <c r="H8788" s="1" t="s">
        <v>9029</v>
      </c>
      <c r="I8788" s="1" t="b">
        <v>0</v>
      </c>
      <c r="J8788" s="1">
        <v>16</v>
      </c>
      <c r="K8788" s="1">
        <v>0</v>
      </c>
      <c r="L8788" s="1">
        <v>2</v>
      </c>
      <c r="M8788" s="1">
        <v>402</v>
      </c>
      <c r="N8788" s="1">
        <v>7.4169741697416898</v>
      </c>
      <c r="O8788" s="1" t="s">
        <v>9165</v>
      </c>
    </row>
    <row r="8789" spans="1:15" x14ac:dyDescent="0.3">
      <c r="A8789" s="1" t="s">
        <v>5716</v>
      </c>
      <c r="B8789" s="1" t="s">
        <v>5777</v>
      </c>
      <c r="C8789" s="1">
        <v>2</v>
      </c>
      <c r="D8789" s="1" t="s">
        <v>5920</v>
      </c>
      <c r="E8789" s="1">
        <v>17</v>
      </c>
      <c r="F8789" s="1" t="s">
        <v>9166</v>
      </c>
      <c r="G8789" s="1" t="s">
        <v>5840</v>
      </c>
      <c r="H8789" s="1" t="s">
        <v>9029</v>
      </c>
      <c r="I8789" s="1" t="b">
        <v>0</v>
      </c>
      <c r="J8789" s="1">
        <v>5</v>
      </c>
      <c r="K8789" s="1">
        <v>0</v>
      </c>
      <c r="L8789" s="1">
        <v>0</v>
      </c>
      <c r="M8789" s="1">
        <v>107</v>
      </c>
      <c r="N8789" s="1">
        <v>1.97416974169741</v>
      </c>
      <c r="O8789" s="1" t="s">
        <v>9093</v>
      </c>
    </row>
    <row r="8790" spans="1:15" x14ac:dyDescent="0.3">
      <c r="A8790" s="1" t="s">
        <v>5716</v>
      </c>
      <c r="B8790" s="1" t="s">
        <v>5777</v>
      </c>
      <c r="C8790" s="1">
        <v>2</v>
      </c>
      <c r="D8790" s="1" t="s">
        <v>5920</v>
      </c>
      <c r="E8790" s="1">
        <v>17</v>
      </c>
      <c r="F8790" s="1" t="s">
        <v>9166</v>
      </c>
      <c r="G8790" s="1" t="s">
        <v>5834</v>
      </c>
      <c r="H8790" s="1" t="s">
        <v>9029</v>
      </c>
      <c r="I8790" s="1" t="b">
        <v>0</v>
      </c>
      <c r="J8790" s="1">
        <v>21</v>
      </c>
      <c r="K8790" s="1">
        <v>0</v>
      </c>
      <c r="L8790" s="1">
        <v>0</v>
      </c>
      <c r="M8790" s="1">
        <v>97</v>
      </c>
      <c r="N8790" s="1">
        <v>1.7896678966789601</v>
      </c>
      <c r="O8790" s="1" t="s">
        <v>9038</v>
      </c>
    </row>
    <row r="8791" spans="1:15" x14ac:dyDescent="0.3">
      <c r="A8791" s="1" t="s">
        <v>5716</v>
      </c>
      <c r="B8791" s="1" t="s">
        <v>5777</v>
      </c>
      <c r="C8791" s="1">
        <v>2</v>
      </c>
      <c r="D8791" s="1" t="s">
        <v>5920</v>
      </c>
      <c r="E8791" s="1">
        <v>17</v>
      </c>
      <c r="F8791" s="1" t="s">
        <v>9166</v>
      </c>
      <c r="G8791" s="1" t="s">
        <v>5834</v>
      </c>
      <c r="H8791" s="1" t="s">
        <v>9029</v>
      </c>
      <c r="I8791" s="1" t="b">
        <v>0</v>
      </c>
      <c r="J8791" s="1">
        <v>21</v>
      </c>
      <c r="K8791" s="1">
        <v>0</v>
      </c>
      <c r="L8791" s="1">
        <v>0</v>
      </c>
      <c r="M8791" s="1">
        <v>95</v>
      </c>
      <c r="N8791" s="1">
        <v>1.7527675276752701</v>
      </c>
      <c r="O8791" s="1" t="s">
        <v>9063</v>
      </c>
    </row>
    <row r="8792" spans="1:15" x14ac:dyDescent="0.3">
      <c r="A8792" s="1" t="s">
        <v>5716</v>
      </c>
      <c r="B8792" s="1" t="s">
        <v>5777</v>
      </c>
      <c r="C8792" s="1">
        <v>2</v>
      </c>
      <c r="D8792" s="1" t="s">
        <v>5920</v>
      </c>
      <c r="E8792" s="1">
        <v>17</v>
      </c>
      <c r="F8792" s="1" t="s">
        <v>9166</v>
      </c>
      <c r="G8792" s="1" t="s">
        <v>5834</v>
      </c>
      <c r="H8792" s="1" t="s">
        <v>9029</v>
      </c>
      <c r="I8792" s="1" t="b">
        <v>0</v>
      </c>
      <c r="J8792" s="1">
        <v>21</v>
      </c>
      <c r="K8792" s="1">
        <v>0</v>
      </c>
      <c r="L8792" s="1">
        <v>0</v>
      </c>
      <c r="M8792" s="1">
        <v>94</v>
      </c>
      <c r="N8792" s="1">
        <v>1.73431734317343</v>
      </c>
      <c r="O8792" s="1" t="s">
        <v>9039</v>
      </c>
    </row>
    <row r="8793" spans="1:15" x14ac:dyDescent="0.3">
      <c r="A8793" s="1" t="s">
        <v>5716</v>
      </c>
      <c r="B8793" s="1" t="s">
        <v>5777</v>
      </c>
      <c r="C8793" s="1">
        <v>2</v>
      </c>
      <c r="D8793" s="1" t="s">
        <v>5920</v>
      </c>
      <c r="E8793" s="1">
        <v>17</v>
      </c>
      <c r="F8793" s="1" t="s">
        <v>9166</v>
      </c>
      <c r="G8793" s="1" t="s">
        <v>5801</v>
      </c>
      <c r="H8793" s="1" t="s">
        <v>9029</v>
      </c>
      <c r="I8793" s="1" t="b">
        <v>0</v>
      </c>
      <c r="J8793" s="1">
        <v>1</v>
      </c>
      <c r="K8793" s="1">
        <v>0</v>
      </c>
      <c r="L8793" s="1">
        <v>0</v>
      </c>
      <c r="M8793" s="1">
        <v>81</v>
      </c>
      <c r="N8793" s="1">
        <v>1.49446494464944</v>
      </c>
      <c r="O8793" s="1" t="s">
        <v>9049</v>
      </c>
    </row>
    <row r="8794" spans="1:15" x14ac:dyDescent="0.3">
      <c r="A8794" s="1" t="s">
        <v>5716</v>
      </c>
      <c r="B8794" s="1" t="s">
        <v>5777</v>
      </c>
      <c r="C8794" s="1">
        <v>2</v>
      </c>
      <c r="D8794" s="1" t="s">
        <v>5920</v>
      </c>
      <c r="E8794" s="1">
        <v>17</v>
      </c>
      <c r="F8794" s="1" t="s">
        <v>9166</v>
      </c>
      <c r="G8794" s="1" t="s">
        <v>5834</v>
      </c>
      <c r="H8794" s="1" t="s">
        <v>9029</v>
      </c>
      <c r="I8794" s="1" t="b">
        <v>0</v>
      </c>
      <c r="J8794" s="1">
        <v>6</v>
      </c>
      <c r="K8794" s="1">
        <v>0</v>
      </c>
      <c r="L8794" s="1">
        <v>0</v>
      </c>
      <c r="M8794" s="1">
        <v>70</v>
      </c>
      <c r="N8794" s="1">
        <v>1.29151291512915</v>
      </c>
      <c r="O8794" s="1" t="s">
        <v>9034</v>
      </c>
    </row>
    <row r="8795" spans="1:15" x14ac:dyDescent="0.3">
      <c r="A8795" s="1" t="s">
        <v>5716</v>
      </c>
      <c r="B8795" s="1" t="s">
        <v>5777</v>
      </c>
      <c r="C8795" s="1">
        <v>2</v>
      </c>
      <c r="D8795" s="1" t="s">
        <v>5920</v>
      </c>
      <c r="E8795" s="1">
        <v>17</v>
      </c>
      <c r="F8795" s="1" t="s">
        <v>9166</v>
      </c>
      <c r="G8795" s="1" t="s">
        <v>5834</v>
      </c>
      <c r="H8795" s="1" t="s">
        <v>9029</v>
      </c>
      <c r="I8795" s="1" t="b">
        <v>0</v>
      </c>
      <c r="J8795" s="1">
        <v>7</v>
      </c>
      <c r="K8795" s="1">
        <v>0</v>
      </c>
      <c r="L8795" s="1">
        <v>1</v>
      </c>
      <c r="M8795" s="1">
        <v>69</v>
      </c>
      <c r="N8795" s="1">
        <v>1.2730627306272999</v>
      </c>
      <c r="O8795" s="1" t="s">
        <v>9133</v>
      </c>
    </row>
    <row r="8796" spans="1:15" x14ac:dyDescent="0.3">
      <c r="A8796" s="1" t="s">
        <v>5716</v>
      </c>
      <c r="B8796" s="1" t="s">
        <v>5777</v>
      </c>
      <c r="C8796" s="1">
        <v>2</v>
      </c>
      <c r="D8796" s="1" t="s">
        <v>5920</v>
      </c>
      <c r="E8796" s="1">
        <v>17</v>
      </c>
      <c r="F8796" s="1" t="s">
        <v>9166</v>
      </c>
      <c r="G8796" s="1" t="s">
        <v>5801</v>
      </c>
      <c r="H8796" s="1" t="s">
        <v>9029</v>
      </c>
      <c r="I8796" s="1" t="b">
        <v>0</v>
      </c>
      <c r="J8796" s="1">
        <v>1</v>
      </c>
      <c r="K8796" s="1">
        <v>0</v>
      </c>
      <c r="L8796" s="1">
        <v>20</v>
      </c>
      <c r="M8796" s="1">
        <v>68</v>
      </c>
      <c r="N8796" s="1">
        <v>1.25461254612546</v>
      </c>
      <c r="O8796" s="1" t="s">
        <v>9167</v>
      </c>
    </row>
    <row r="8797" spans="1:15" x14ac:dyDescent="0.3">
      <c r="A8797" s="1" t="s">
        <v>5716</v>
      </c>
      <c r="B8797" s="1" t="s">
        <v>5777</v>
      </c>
      <c r="C8797" s="1">
        <v>2</v>
      </c>
      <c r="D8797" s="1" t="s">
        <v>5920</v>
      </c>
      <c r="E8797" s="1">
        <v>17</v>
      </c>
      <c r="F8797" s="1" t="s">
        <v>9166</v>
      </c>
      <c r="G8797" s="1" t="s">
        <v>5803</v>
      </c>
      <c r="H8797" s="1" t="s">
        <v>9051</v>
      </c>
      <c r="I8797" s="1" t="b">
        <v>0</v>
      </c>
      <c r="J8797" s="1">
        <v>0</v>
      </c>
      <c r="K8797" s="1">
        <v>1</v>
      </c>
      <c r="L8797" s="1">
        <v>0</v>
      </c>
      <c r="M8797" s="1">
        <v>64</v>
      </c>
      <c r="N8797" s="1">
        <v>1.1808118081180801</v>
      </c>
      <c r="O8797" s="1" t="s">
        <v>9052</v>
      </c>
    </row>
    <row r="8798" spans="1:15" x14ac:dyDescent="0.3">
      <c r="A8798" s="1" t="s">
        <v>5716</v>
      </c>
      <c r="B8798" s="1" t="s">
        <v>5777</v>
      </c>
      <c r="C8798" s="1">
        <v>2</v>
      </c>
      <c r="D8798" s="1" t="s">
        <v>5920</v>
      </c>
      <c r="E8798" s="1">
        <v>17</v>
      </c>
      <c r="F8798" s="1" t="s">
        <v>9166</v>
      </c>
      <c r="G8798" s="1" t="s">
        <v>5834</v>
      </c>
      <c r="H8798" s="1" t="s">
        <v>9029</v>
      </c>
      <c r="I8798" s="1" t="b">
        <v>0</v>
      </c>
      <c r="J8798" s="1">
        <v>21</v>
      </c>
      <c r="K8798" s="1">
        <v>0</v>
      </c>
      <c r="L8798" s="1">
        <v>0</v>
      </c>
      <c r="M8798" s="1">
        <v>56</v>
      </c>
      <c r="N8798" s="1">
        <v>1.0332103321033199</v>
      </c>
      <c r="O8798" s="1" t="s">
        <v>9032</v>
      </c>
    </row>
    <row r="8799" spans="1:15" x14ac:dyDescent="0.3">
      <c r="A8799" s="1" t="s">
        <v>5716</v>
      </c>
      <c r="B8799" s="1" t="s">
        <v>5777</v>
      </c>
      <c r="C8799" s="1">
        <v>2</v>
      </c>
      <c r="D8799" s="1" t="s">
        <v>5920</v>
      </c>
      <c r="E8799" s="1">
        <v>18</v>
      </c>
      <c r="F8799" s="1" t="s">
        <v>9168</v>
      </c>
      <c r="G8799" s="1" t="s">
        <v>5814</v>
      </c>
      <c r="H8799" s="1" t="s">
        <v>9029</v>
      </c>
      <c r="I8799" s="1" t="b">
        <v>1</v>
      </c>
      <c r="J8799" s="1">
        <v>0</v>
      </c>
      <c r="K8799" s="1">
        <v>0</v>
      </c>
      <c r="L8799" s="1">
        <v>0</v>
      </c>
      <c r="M8799" s="1">
        <v>2002</v>
      </c>
      <c r="N8799" s="1">
        <v>44.311642319610399</v>
      </c>
      <c r="O8799" s="1" t="s">
        <v>9031</v>
      </c>
    </row>
    <row r="8800" spans="1:15" x14ac:dyDescent="0.3">
      <c r="A8800" s="1" t="s">
        <v>5716</v>
      </c>
      <c r="B8800" s="1" t="s">
        <v>5777</v>
      </c>
      <c r="C8800" s="1">
        <v>2</v>
      </c>
      <c r="D8800" s="1" t="s">
        <v>5920</v>
      </c>
      <c r="E8800" s="1">
        <v>18</v>
      </c>
      <c r="F8800" s="1" t="s">
        <v>9168</v>
      </c>
      <c r="G8800" s="1" t="s">
        <v>5810</v>
      </c>
      <c r="H8800" s="1" t="s">
        <v>9029</v>
      </c>
      <c r="I8800" s="1" t="b">
        <v>0</v>
      </c>
      <c r="J8800" s="1">
        <v>2</v>
      </c>
      <c r="K8800" s="1">
        <v>0</v>
      </c>
      <c r="L8800" s="1">
        <v>0</v>
      </c>
      <c r="M8800" s="1">
        <v>277</v>
      </c>
      <c r="N8800" s="1">
        <v>6.1310314298362103</v>
      </c>
      <c r="O8800" s="1" t="s">
        <v>9030</v>
      </c>
    </row>
    <row r="8801" spans="1:15" x14ac:dyDescent="0.3">
      <c r="A8801" s="1" t="s">
        <v>5716</v>
      </c>
      <c r="B8801" s="1" t="s">
        <v>5777</v>
      </c>
      <c r="C8801" s="1">
        <v>2</v>
      </c>
      <c r="D8801" s="1" t="s">
        <v>5920</v>
      </c>
      <c r="E8801" s="1">
        <v>18</v>
      </c>
      <c r="F8801" s="1" t="s">
        <v>9168</v>
      </c>
      <c r="G8801" s="1" t="s">
        <v>5810</v>
      </c>
      <c r="H8801" s="1" t="s">
        <v>9029</v>
      </c>
      <c r="I8801" s="1" t="b">
        <v>0</v>
      </c>
      <c r="J8801" s="1">
        <v>2</v>
      </c>
      <c r="K8801" s="1">
        <v>0</v>
      </c>
      <c r="L8801" s="1">
        <v>1</v>
      </c>
      <c r="M8801" s="1">
        <v>270</v>
      </c>
      <c r="N8801" s="1">
        <v>5.9760956175298796</v>
      </c>
      <c r="O8801" s="1" t="s">
        <v>9169</v>
      </c>
    </row>
    <row r="8802" spans="1:15" x14ac:dyDescent="0.3">
      <c r="A8802" s="1" t="s">
        <v>5716</v>
      </c>
      <c r="B8802" s="1" t="s">
        <v>5777</v>
      </c>
      <c r="C8802" s="1">
        <v>2</v>
      </c>
      <c r="D8802" s="1" t="s">
        <v>5920</v>
      </c>
      <c r="E8802" s="1">
        <v>18</v>
      </c>
      <c r="F8802" s="1" t="s">
        <v>9168</v>
      </c>
      <c r="G8802" s="1" t="s">
        <v>5834</v>
      </c>
      <c r="H8802" s="1" t="s">
        <v>9029</v>
      </c>
      <c r="I8802" s="1" t="b">
        <v>0</v>
      </c>
      <c r="J8802" s="1">
        <v>6</v>
      </c>
      <c r="K8802" s="1">
        <v>0</v>
      </c>
      <c r="L8802" s="1">
        <v>0</v>
      </c>
      <c r="M8802" s="1">
        <v>243</v>
      </c>
      <c r="N8802" s="1">
        <v>5.3784860557768903</v>
      </c>
      <c r="O8802" s="1" t="s">
        <v>9034</v>
      </c>
    </row>
    <row r="8803" spans="1:15" x14ac:dyDescent="0.3">
      <c r="A8803" s="1" t="s">
        <v>5716</v>
      </c>
      <c r="B8803" s="1" t="s">
        <v>5777</v>
      </c>
      <c r="C8803" s="1">
        <v>2</v>
      </c>
      <c r="D8803" s="1" t="s">
        <v>5920</v>
      </c>
      <c r="E8803" s="1">
        <v>18</v>
      </c>
      <c r="F8803" s="1" t="s">
        <v>9168</v>
      </c>
      <c r="G8803" s="1" t="s">
        <v>5834</v>
      </c>
      <c r="H8803" s="1" t="s">
        <v>9100</v>
      </c>
      <c r="I8803" s="1" t="b">
        <v>0</v>
      </c>
      <c r="J8803" s="1">
        <v>0</v>
      </c>
      <c r="K8803" s="1">
        <v>7</v>
      </c>
      <c r="L8803" s="1">
        <v>12</v>
      </c>
      <c r="M8803" s="1">
        <v>226</v>
      </c>
      <c r="N8803" s="1">
        <v>5.0022133687472303</v>
      </c>
      <c r="O8803" s="1" t="s">
        <v>9101</v>
      </c>
    </row>
    <row r="8804" spans="1:15" x14ac:dyDescent="0.3">
      <c r="A8804" s="1" t="s">
        <v>5716</v>
      </c>
      <c r="B8804" s="1" t="s">
        <v>5777</v>
      </c>
      <c r="C8804" s="1">
        <v>2</v>
      </c>
      <c r="D8804" s="1" t="s">
        <v>5920</v>
      </c>
      <c r="E8804" s="1">
        <v>18</v>
      </c>
      <c r="F8804" s="1" t="s">
        <v>9168</v>
      </c>
      <c r="G8804" s="1" t="s">
        <v>5834</v>
      </c>
      <c r="H8804" s="1" t="s">
        <v>9029</v>
      </c>
      <c r="I8804" s="1" t="b">
        <v>0</v>
      </c>
      <c r="J8804" s="1">
        <v>13</v>
      </c>
      <c r="K8804" s="1">
        <v>0</v>
      </c>
      <c r="L8804" s="1">
        <v>10</v>
      </c>
      <c r="M8804" s="1">
        <v>98</v>
      </c>
      <c r="N8804" s="1">
        <v>2.1691013722886199</v>
      </c>
      <c r="O8804" s="1" t="s">
        <v>9170</v>
      </c>
    </row>
    <row r="8805" spans="1:15" x14ac:dyDescent="0.3">
      <c r="A8805" s="1" t="s">
        <v>5716</v>
      </c>
      <c r="B8805" s="1" t="s">
        <v>5777</v>
      </c>
      <c r="C8805" s="1">
        <v>2</v>
      </c>
      <c r="D8805" s="1" t="s">
        <v>5920</v>
      </c>
      <c r="E8805" s="1">
        <v>18</v>
      </c>
      <c r="F8805" s="1" t="s">
        <v>9168</v>
      </c>
      <c r="G8805" s="1" t="s">
        <v>5803</v>
      </c>
      <c r="H8805" s="1" t="s">
        <v>9051</v>
      </c>
      <c r="I8805" s="1" t="b">
        <v>0</v>
      </c>
      <c r="J8805" s="1">
        <v>0</v>
      </c>
      <c r="K8805" s="1">
        <v>1</v>
      </c>
      <c r="L8805" s="1">
        <v>0</v>
      </c>
      <c r="M8805" s="1">
        <v>93</v>
      </c>
      <c r="N8805" s="1">
        <v>2.0584329349269499</v>
      </c>
      <c r="O8805" s="1" t="s">
        <v>9064</v>
      </c>
    </row>
    <row r="8806" spans="1:15" x14ac:dyDescent="0.3">
      <c r="A8806" s="1" t="s">
        <v>5716</v>
      </c>
      <c r="B8806" s="1" t="s">
        <v>5777</v>
      </c>
      <c r="C8806" s="1">
        <v>2</v>
      </c>
      <c r="D8806" s="1" t="s">
        <v>5920</v>
      </c>
      <c r="E8806" s="1">
        <v>18</v>
      </c>
      <c r="F8806" s="1" t="s">
        <v>9168</v>
      </c>
      <c r="G8806" s="1" t="s">
        <v>5834</v>
      </c>
      <c r="H8806" s="1" t="s">
        <v>9029</v>
      </c>
      <c r="I8806" s="1" t="b">
        <v>0</v>
      </c>
      <c r="J8806" s="1">
        <v>6</v>
      </c>
      <c r="K8806" s="1">
        <v>0</v>
      </c>
      <c r="L8806" s="1">
        <v>1</v>
      </c>
      <c r="M8806" s="1">
        <v>88</v>
      </c>
      <c r="N8806" s="1">
        <v>1.9477644975652899</v>
      </c>
      <c r="O8806" s="1" t="s">
        <v>9126</v>
      </c>
    </row>
    <row r="8807" spans="1:15" x14ac:dyDescent="0.3">
      <c r="A8807" s="1" t="s">
        <v>5716</v>
      </c>
      <c r="B8807" s="1" t="s">
        <v>5777</v>
      </c>
      <c r="C8807" s="1">
        <v>2</v>
      </c>
      <c r="D8807" s="1" t="s">
        <v>5920</v>
      </c>
      <c r="E8807" s="1">
        <v>18</v>
      </c>
      <c r="F8807" s="1" t="s">
        <v>9168</v>
      </c>
      <c r="G8807" s="1" t="s">
        <v>5834</v>
      </c>
      <c r="H8807" s="1" t="s">
        <v>9029</v>
      </c>
      <c r="I8807" s="1" t="b">
        <v>0</v>
      </c>
      <c r="J8807" s="1">
        <v>21</v>
      </c>
      <c r="K8807" s="1">
        <v>0</v>
      </c>
      <c r="L8807" s="1">
        <v>0</v>
      </c>
      <c r="M8807" s="1">
        <v>82</v>
      </c>
      <c r="N8807" s="1">
        <v>1.81496237273129</v>
      </c>
      <c r="O8807" s="1" t="s">
        <v>9032</v>
      </c>
    </row>
    <row r="8808" spans="1:15" x14ac:dyDescent="0.3">
      <c r="A8808" s="1" t="s">
        <v>5716</v>
      </c>
      <c r="B8808" s="1" t="s">
        <v>5777</v>
      </c>
      <c r="C8808" s="1">
        <v>2</v>
      </c>
      <c r="D8808" s="1" t="s">
        <v>5920</v>
      </c>
      <c r="E8808" s="1">
        <v>18</v>
      </c>
      <c r="F8808" s="1" t="s">
        <v>9168</v>
      </c>
      <c r="G8808" s="1" t="s">
        <v>5834</v>
      </c>
      <c r="H8808" s="1" t="s">
        <v>9029</v>
      </c>
      <c r="I8808" s="1" t="b">
        <v>0</v>
      </c>
      <c r="J8808" s="1">
        <v>21</v>
      </c>
      <c r="K8808" s="1">
        <v>0</v>
      </c>
      <c r="L8808" s="1">
        <v>0</v>
      </c>
      <c r="M8808" s="1">
        <v>52</v>
      </c>
      <c r="N8808" s="1">
        <v>1.1509517485613101</v>
      </c>
      <c r="O8808" s="1" t="s">
        <v>9039</v>
      </c>
    </row>
    <row r="8809" spans="1:15" x14ac:dyDescent="0.3">
      <c r="A8809" s="1" t="s">
        <v>5716</v>
      </c>
      <c r="B8809" s="1" t="s">
        <v>5777</v>
      </c>
      <c r="C8809" s="1">
        <v>2</v>
      </c>
      <c r="D8809" s="1" t="s">
        <v>5920</v>
      </c>
      <c r="E8809" s="1">
        <v>18</v>
      </c>
      <c r="F8809" s="1" t="s">
        <v>9168</v>
      </c>
      <c r="G8809" s="1" t="s">
        <v>5908</v>
      </c>
      <c r="H8809" s="1" t="s">
        <v>9029</v>
      </c>
      <c r="I8809" s="1" t="b">
        <v>0</v>
      </c>
      <c r="J8809" s="1">
        <v>0</v>
      </c>
      <c r="K8809" s="1">
        <v>0</v>
      </c>
      <c r="L8809" s="1">
        <v>1</v>
      </c>
      <c r="M8809" s="1">
        <v>48</v>
      </c>
      <c r="N8809" s="1">
        <v>1.06241699867197</v>
      </c>
      <c r="O8809" s="1" t="s">
        <v>9031</v>
      </c>
    </row>
    <row r="8810" spans="1:15" x14ac:dyDescent="0.3">
      <c r="A8810" s="1" t="s">
        <v>5716</v>
      </c>
      <c r="B8810" s="1" t="s">
        <v>5777</v>
      </c>
      <c r="C8810" s="1">
        <v>2</v>
      </c>
      <c r="D8810" s="1" t="s">
        <v>5920</v>
      </c>
      <c r="E8810" s="1">
        <v>19</v>
      </c>
      <c r="F8810" s="1" t="s">
        <v>9171</v>
      </c>
      <c r="G8810" s="1" t="s">
        <v>5814</v>
      </c>
      <c r="H8810" s="1" t="s">
        <v>9029</v>
      </c>
      <c r="I8810" s="1" t="b">
        <v>1</v>
      </c>
      <c r="J8810" s="1">
        <v>0</v>
      </c>
      <c r="K8810" s="1">
        <v>0</v>
      </c>
      <c r="L8810" s="1">
        <v>0</v>
      </c>
      <c r="M8810" s="1">
        <v>740</v>
      </c>
      <c r="N8810" s="1">
        <v>55.597295266716699</v>
      </c>
      <c r="O8810" s="1" t="s">
        <v>9031</v>
      </c>
    </row>
    <row r="8811" spans="1:15" x14ac:dyDescent="0.3">
      <c r="A8811" s="1" t="s">
        <v>5716</v>
      </c>
      <c r="B8811" s="1" t="s">
        <v>5777</v>
      </c>
      <c r="C8811" s="1">
        <v>2</v>
      </c>
      <c r="D8811" s="1" t="s">
        <v>5920</v>
      </c>
      <c r="E8811" s="1">
        <v>19</v>
      </c>
      <c r="F8811" s="1" t="s">
        <v>9171</v>
      </c>
      <c r="G8811" s="1" t="s">
        <v>5810</v>
      </c>
      <c r="H8811" s="1" t="s">
        <v>9029</v>
      </c>
      <c r="I8811" s="1" t="b">
        <v>0</v>
      </c>
      <c r="J8811" s="1">
        <v>2</v>
      </c>
      <c r="K8811" s="1">
        <v>0</v>
      </c>
      <c r="L8811" s="1">
        <v>0</v>
      </c>
      <c r="M8811" s="1">
        <v>82</v>
      </c>
      <c r="N8811" s="1">
        <v>6.1607813673929304</v>
      </c>
      <c r="O8811" s="1" t="s">
        <v>9030</v>
      </c>
    </row>
    <row r="8812" spans="1:15" x14ac:dyDescent="0.3">
      <c r="A8812" s="1" t="s">
        <v>5716</v>
      </c>
      <c r="B8812" s="1" t="s">
        <v>5777</v>
      </c>
      <c r="C8812" s="1">
        <v>2</v>
      </c>
      <c r="D8812" s="1" t="s">
        <v>5920</v>
      </c>
      <c r="E8812" s="1">
        <v>19</v>
      </c>
      <c r="F8812" s="1" t="s">
        <v>9171</v>
      </c>
      <c r="G8812" s="1" t="s">
        <v>5834</v>
      </c>
      <c r="H8812" s="1" t="s">
        <v>9029</v>
      </c>
      <c r="I8812" s="1" t="b">
        <v>0</v>
      </c>
      <c r="J8812" s="1">
        <v>21</v>
      </c>
      <c r="K8812" s="1">
        <v>0</v>
      </c>
      <c r="L8812" s="1">
        <v>0</v>
      </c>
      <c r="M8812" s="1">
        <v>77</v>
      </c>
      <c r="N8812" s="1">
        <v>5.7851239669421402</v>
      </c>
      <c r="O8812" s="1" t="s">
        <v>9032</v>
      </c>
    </row>
    <row r="8813" spans="1:15" x14ac:dyDescent="0.3">
      <c r="A8813" s="1" t="s">
        <v>5716</v>
      </c>
      <c r="B8813" s="1" t="s">
        <v>5777</v>
      </c>
      <c r="C8813" s="1">
        <v>2</v>
      </c>
      <c r="D8813" s="1" t="s">
        <v>5920</v>
      </c>
      <c r="E8813" s="1">
        <v>19</v>
      </c>
      <c r="F8813" s="1" t="s">
        <v>9171</v>
      </c>
      <c r="G8813" s="1" t="s">
        <v>5834</v>
      </c>
      <c r="H8813" s="1" t="s">
        <v>9029</v>
      </c>
      <c r="I8813" s="1" t="b">
        <v>0</v>
      </c>
      <c r="J8813" s="1">
        <v>8</v>
      </c>
      <c r="K8813" s="1">
        <v>0</v>
      </c>
      <c r="L8813" s="1">
        <v>0</v>
      </c>
      <c r="M8813" s="1">
        <v>45</v>
      </c>
      <c r="N8813" s="1">
        <v>3.3809166040570999</v>
      </c>
      <c r="O8813" s="1" t="s">
        <v>9057</v>
      </c>
    </row>
    <row r="8814" spans="1:15" x14ac:dyDescent="0.3">
      <c r="A8814" s="1" t="s">
        <v>5716</v>
      </c>
      <c r="B8814" s="1" t="s">
        <v>5777</v>
      </c>
      <c r="C8814" s="1">
        <v>2</v>
      </c>
      <c r="D8814" s="1" t="s">
        <v>5920</v>
      </c>
      <c r="E8814" s="1">
        <v>19</v>
      </c>
      <c r="F8814" s="1" t="s">
        <v>9171</v>
      </c>
      <c r="G8814" s="1" t="s">
        <v>5834</v>
      </c>
      <c r="H8814" s="1" t="s">
        <v>9029</v>
      </c>
      <c r="I8814" s="1" t="b">
        <v>0</v>
      </c>
      <c r="J8814" s="1">
        <v>7</v>
      </c>
      <c r="K8814" s="1">
        <v>0</v>
      </c>
      <c r="L8814" s="1">
        <v>0</v>
      </c>
      <c r="M8814" s="1">
        <v>34</v>
      </c>
      <c r="N8814" s="1">
        <v>2.55447032306536</v>
      </c>
      <c r="O8814" s="1" t="s">
        <v>9050</v>
      </c>
    </row>
    <row r="8815" spans="1:15" x14ac:dyDescent="0.3">
      <c r="A8815" s="1" t="s">
        <v>5716</v>
      </c>
      <c r="B8815" s="1" t="s">
        <v>5777</v>
      </c>
      <c r="C8815" s="1">
        <v>2</v>
      </c>
      <c r="D8815" s="1" t="s">
        <v>5920</v>
      </c>
      <c r="E8815" s="1">
        <v>19</v>
      </c>
      <c r="F8815" s="1" t="s">
        <v>9171</v>
      </c>
      <c r="G8815" s="1" t="s">
        <v>5834</v>
      </c>
      <c r="H8815" s="1" t="s">
        <v>9029</v>
      </c>
      <c r="I8815" s="1" t="b">
        <v>0</v>
      </c>
      <c r="J8815" s="1">
        <v>21</v>
      </c>
      <c r="K8815" s="1">
        <v>0</v>
      </c>
      <c r="L8815" s="1">
        <v>0</v>
      </c>
      <c r="M8815" s="1">
        <v>29</v>
      </c>
      <c r="N8815" s="1">
        <v>2.1788129226145698</v>
      </c>
      <c r="O8815" s="1" t="s">
        <v>9038</v>
      </c>
    </row>
    <row r="8816" spans="1:15" x14ac:dyDescent="0.3">
      <c r="A8816" s="1" t="s">
        <v>5716</v>
      </c>
      <c r="B8816" s="1" t="s">
        <v>5777</v>
      </c>
      <c r="C8816" s="1">
        <v>2</v>
      </c>
      <c r="D8816" s="1" t="s">
        <v>5920</v>
      </c>
      <c r="E8816" s="1">
        <v>19</v>
      </c>
      <c r="F8816" s="1" t="s">
        <v>9171</v>
      </c>
      <c r="G8816" s="1" t="s">
        <v>5834</v>
      </c>
      <c r="H8816" s="1" t="s">
        <v>9029</v>
      </c>
      <c r="I8816" s="1" t="b">
        <v>0</v>
      </c>
      <c r="J8816" s="1">
        <v>6</v>
      </c>
      <c r="K8816" s="1">
        <v>0</v>
      </c>
      <c r="L8816" s="1">
        <v>0</v>
      </c>
      <c r="M8816" s="1">
        <v>18</v>
      </c>
      <c r="N8816" s="1">
        <v>1.3523666416228399</v>
      </c>
      <c r="O8816" s="1" t="s">
        <v>9063</v>
      </c>
    </row>
    <row r="8817" spans="1:15" x14ac:dyDescent="0.3">
      <c r="A8817" s="1" t="s">
        <v>5716</v>
      </c>
      <c r="B8817" s="1" t="s">
        <v>5777</v>
      </c>
      <c r="C8817" s="1">
        <v>2</v>
      </c>
      <c r="D8817" s="1" t="s">
        <v>5920</v>
      </c>
      <c r="E8817" s="1">
        <v>19</v>
      </c>
      <c r="F8817" s="1" t="s">
        <v>9171</v>
      </c>
      <c r="G8817" s="1" t="s">
        <v>5851</v>
      </c>
      <c r="H8817" s="1" t="s">
        <v>9042</v>
      </c>
      <c r="I8817" s="1" t="b">
        <v>0</v>
      </c>
      <c r="J8817" s="1">
        <v>3</v>
      </c>
      <c r="K8817" s="1">
        <v>3</v>
      </c>
      <c r="L8817" s="1">
        <v>15</v>
      </c>
      <c r="M8817" s="1">
        <v>17</v>
      </c>
      <c r="N8817" s="1">
        <v>1.27723516153268</v>
      </c>
      <c r="O8817" s="1" t="s">
        <v>9043</v>
      </c>
    </row>
    <row r="8818" spans="1:15" x14ac:dyDescent="0.3">
      <c r="A8818" s="1" t="s">
        <v>5716</v>
      </c>
      <c r="B8818" s="1" t="s">
        <v>5777</v>
      </c>
      <c r="C8818" s="1">
        <v>2</v>
      </c>
      <c r="D8818" s="1" t="s">
        <v>5920</v>
      </c>
      <c r="E8818" s="1">
        <v>19</v>
      </c>
      <c r="F8818" s="1" t="s">
        <v>9171</v>
      </c>
      <c r="G8818" s="1" t="s">
        <v>5834</v>
      </c>
      <c r="H8818" s="1" t="s">
        <v>9029</v>
      </c>
      <c r="I8818" s="1" t="b">
        <v>0</v>
      </c>
      <c r="J8818" s="1">
        <v>6</v>
      </c>
      <c r="K8818" s="1">
        <v>0</v>
      </c>
      <c r="L8818" s="1">
        <v>0</v>
      </c>
      <c r="M8818" s="1">
        <v>17</v>
      </c>
      <c r="N8818" s="1">
        <v>1.27723516153268</v>
      </c>
      <c r="O8818" s="1" t="s">
        <v>9034</v>
      </c>
    </row>
    <row r="8819" spans="1:15" x14ac:dyDescent="0.3">
      <c r="A8819" s="1" t="s">
        <v>5716</v>
      </c>
      <c r="B8819" s="1" t="s">
        <v>5777</v>
      </c>
      <c r="C8819" s="1">
        <v>2</v>
      </c>
      <c r="D8819" s="1" t="s">
        <v>5920</v>
      </c>
      <c r="E8819" s="1">
        <v>20</v>
      </c>
      <c r="F8819" s="1" t="s">
        <v>9172</v>
      </c>
      <c r="G8819" s="1" t="s">
        <v>5834</v>
      </c>
      <c r="H8819" s="1" t="s">
        <v>9029</v>
      </c>
      <c r="I8819" s="1" t="b">
        <v>0</v>
      </c>
      <c r="J8819" s="1">
        <v>10</v>
      </c>
      <c r="K8819" s="1">
        <v>0</v>
      </c>
      <c r="L8819" s="1">
        <v>0</v>
      </c>
      <c r="M8819" s="1">
        <v>5006</v>
      </c>
      <c r="N8819" s="1">
        <v>79.942510380070203</v>
      </c>
      <c r="O8819" s="1" t="s">
        <v>9106</v>
      </c>
    </row>
    <row r="8820" spans="1:15" x14ac:dyDescent="0.3">
      <c r="A8820" s="1" t="s">
        <v>5716</v>
      </c>
      <c r="B8820" s="1" t="s">
        <v>5777</v>
      </c>
      <c r="C8820" s="1">
        <v>2</v>
      </c>
      <c r="D8820" s="1" t="s">
        <v>5920</v>
      </c>
      <c r="E8820" s="1">
        <v>20</v>
      </c>
      <c r="F8820" s="1" t="s">
        <v>9172</v>
      </c>
      <c r="G8820" s="1" t="s">
        <v>5814</v>
      </c>
      <c r="H8820" s="1" t="s">
        <v>9029</v>
      </c>
      <c r="I8820" s="1" t="b">
        <v>1</v>
      </c>
      <c r="J8820" s="1">
        <v>0</v>
      </c>
      <c r="K8820" s="1">
        <v>0</v>
      </c>
      <c r="L8820" s="1">
        <v>0</v>
      </c>
      <c r="M8820" s="1">
        <v>336</v>
      </c>
      <c r="N8820" s="1">
        <v>5.3656978601085896</v>
      </c>
      <c r="O8820" s="1" t="s">
        <v>9031</v>
      </c>
    </row>
    <row r="8821" spans="1:15" x14ac:dyDescent="0.3">
      <c r="A8821" s="1" t="s">
        <v>5716</v>
      </c>
      <c r="B8821" s="1" t="s">
        <v>5777</v>
      </c>
      <c r="C8821" s="1">
        <v>2</v>
      </c>
      <c r="D8821" s="1" t="s">
        <v>5920</v>
      </c>
      <c r="E8821" s="1">
        <v>20</v>
      </c>
      <c r="F8821" s="1" t="s">
        <v>9172</v>
      </c>
      <c r="G8821" s="1" t="s">
        <v>5810</v>
      </c>
      <c r="H8821" s="1" t="s">
        <v>9029</v>
      </c>
      <c r="I8821" s="1" t="b">
        <v>0</v>
      </c>
      <c r="J8821" s="1">
        <v>2</v>
      </c>
      <c r="K8821" s="1">
        <v>0</v>
      </c>
      <c r="L8821" s="1">
        <v>0</v>
      </c>
      <c r="M8821" s="1">
        <v>195</v>
      </c>
      <c r="N8821" s="1">
        <v>3.1140210795273</v>
      </c>
      <c r="O8821" s="1" t="s">
        <v>9030</v>
      </c>
    </row>
    <row r="8822" spans="1:15" x14ac:dyDescent="0.3">
      <c r="A8822" s="1" t="s">
        <v>5716</v>
      </c>
      <c r="B8822" s="1" t="s">
        <v>5777</v>
      </c>
      <c r="C8822" s="1">
        <v>2</v>
      </c>
      <c r="D8822" s="1" t="s">
        <v>5920</v>
      </c>
      <c r="E8822" s="1">
        <v>20</v>
      </c>
      <c r="F8822" s="1" t="s">
        <v>9172</v>
      </c>
      <c r="G8822" s="1" t="s">
        <v>5834</v>
      </c>
      <c r="H8822" s="1" t="s">
        <v>9029</v>
      </c>
      <c r="I8822" s="1" t="b">
        <v>0</v>
      </c>
      <c r="J8822" s="1">
        <v>10</v>
      </c>
      <c r="K8822" s="1">
        <v>0</v>
      </c>
      <c r="L8822" s="1">
        <v>1</v>
      </c>
      <c r="M8822" s="1">
        <v>150</v>
      </c>
      <c r="N8822" s="1">
        <v>2.3954008304056198</v>
      </c>
      <c r="O8822" s="1" t="s">
        <v>9106</v>
      </c>
    </row>
    <row r="8823" spans="1:15" x14ac:dyDescent="0.3">
      <c r="A8823" s="1" t="s">
        <v>5716</v>
      </c>
      <c r="B8823" s="1" t="s">
        <v>5777</v>
      </c>
      <c r="C8823" s="1">
        <v>2</v>
      </c>
      <c r="D8823" s="1" t="s">
        <v>5920</v>
      </c>
      <c r="E8823" s="1">
        <v>21</v>
      </c>
      <c r="F8823" s="1" t="s">
        <v>9173</v>
      </c>
      <c r="G8823" s="1" t="s">
        <v>5814</v>
      </c>
      <c r="H8823" s="1" t="s">
        <v>9029</v>
      </c>
      <c r="I8823" s="1" t="b">
        <v>1</v>
      </c>
      <c r="J8823" s="1">
        <v>0</v>
      </c>
      <c r="K8823" s="1">
        <v>0</v>
      </c>
      <c r="L8823" s="1">
        <v>0</v>
      </c>
      <c r="M8823" s="1">
        <v>2086</v>
      </c>
      <c r="N8823" s="1">
        <v>30.519385515727802</v>
      </c>
      <c r="O8823" s="1" t="s">
        <v>9031</v>
      </c>
    </row>
    <row r="8824" spans="1:15" x14ac:dyDescent="0.3">
      <c r="A8824" s="1" t="s">
        <v>5716</v>
      </c>
      <c r="B8824" s="1" t="s">
        <v>5777</v>
      </c>
      <c r="C8824" s="1">
        <v>2</v>
      </c>
      <c r="D8824" s="1" t="s">
        <v>5920</v>
      </c>
      <c r="E8824" s="1">
        <v>21</v>
      </c>
      <c r="F8824" s="1" t="s">
        <v>9173</v>
      </c>
      <c r="G8824" s="1" t="s">
        <v>5810</v>
      </c>
      <c r="H8824" s="1" t="s">
        <v>9029</v>
      </c>
      <c r="I8824" s="1" t="b">
        <v>0</v>
      </c>
      <c r="J8824" s="1">
        <v>2</v>
      </c>
      <c r="K8824" s="1">
        <v>0</v>
      </c>
      <c r="L8824" s="1">
        <v>0</v>
      </c>
      <c r="M8824" s="1">
        <v>1363</v>
      </c>
      <c r="N8824" s="1">
        <v>19.9414776883686</v>
      </c>
      <c r="O8824" s="1" t="s">
        <v>9030</v>
      </c>
    </row>
    <row r="8825" spans="1:15" x14ac:dyDescent="0.3">
      <c r="A8825" s="1" t="s">
        <v>5716</v>
      </c>
      <c r="B8825" s="1" t="s">
        <v>5777</v>
      </c>
      <c r="C8825" s="1">
        <v>2</v>
      </c>
      <c r="D8825" s="1" t="s">
        <v>5920</v>
      </c>
      <c r="E8825" s="1">
        <v>21</v>
      </c>
      <c r="F8825" s="1" t="s">
        <v>9173</v>
      </c>
      <c r="G8825" s="1" t="s">
        <v>5834</v>
      </c>
      <c r="H8825" s="1" t="s">
        <v>9029</v>
      </c>
      <c r="I8825" s="1" t="b">
        <v>0</v>
      </c>
      <c r="J8825" s="1">
        <v>10</v>
      </c>
      <c r="K8825" s="1">
        <v>0</v>
      </c>
      <c r="L8825" s="1">
        <v>0</v>
      </c>
      <c r="M8825" s="1">
        <v>945</v>
      </c>
      <c r="N8825" s="1">
        <v>13.8258961228968</v>
      </c>
      <c r="O8825" s="1" t="s">
        <v>9106</v>
      </c>
    </row>
    <row r="8826" spans="1:15" x14ac:dyDescent="0.3">
      <c r="A8826" s="1" t="s">
        <v>5716</v>
      </c>
      <c r="B8826" s="1" t="s">
        <v>5777</v>
      </c>
      <c r="C8826" s="1">
        <v>2</v>
      </c>
      <c r="D8826" s="1" t="s">
        <v>5920</v>
      </c>
      <c r="E8826" s="1">
        <v>21</v>
      </c>
      <c r="F8826" s="1" t="s">
        <v>9173</v>
      </c>
      <c r="G8826" s="1" t="s">
        <v>5834</v>
      </c>
      <c r="H8826" s="1" t="s">
        <v>9029</v>
      </c>
      <c r="I8826" s="1" t="b">
        <v>0</v>
      </c>
      <c r="J8826" s="1">
        <v>8</v>
      </c>
      <c r="K8826" s="1">
        <v>0</v>
      </c>
      <c r="L8826" s="1">
        <v>0</v>
      </c>
      <c r="M8826" s="1">
        <v>568</v>
      </c>
      <c r="N8826" s="1">
        <v>8.3101682516459405</v>
      </c>
      <c r="O8826" s="1" t="s">
        <v>9057</v>
      </c>
    </row>
    <row r="8827" spans="1:15" x14ac:dyDescent="0.3">
      <c r="A8827" s="1" t="s">
        <v>5716</v>
      </c>
      <c r="B8827" s="1" t="s">
        <v>5777</v>
      </c>
      <c r="C8827" s="1">
        <v>2</v>
      </c>
      <c r="D8827" s="1" t="s">
        <v>5920</v>
      </c>
      <c r="E8827" s="1">
        <v>21</v>
      </c>
      <c r="F8827" s="1" t="s">
        <v>9173</v>
      </c>
      <c r="G8827" s="1" t="s">
        <v>5834</v>
      </c>
      <c r="H8827" s="1" t="s">
        <v>9029</v>
      </c>
      <c r="I8827" s="1" t="b">
        <v>0</v>
      </c>
      <c r="J8827" s="1">
        <v>21</v>
      </c>
      <c r="K8827" s="1">
        <v>0</v>
      </c>
      <c r="L8827" s="1">
        <v>0</v>
      </c>
      <c r="M8827" s="1">
        <v>154</v>
      </c>
      <c r="N8827" s="1">
        <v>2.25310899780541</v>
      </c>
      <c r="O8827" s="1" t="s">
        <v>9039</v>
      </c>
    </row>
    <row r="8828" spans="1:15" x14ac:dyDescent="0.3">
      <c r="A8828" s="1" t="s">
        <v>5716</v>
      </c>
      <c r="B8828" s="1" t="s">
        <v>5777</v>
      </c>
      <c r="C8828" s="1">
        <v>2</v>
      </c>
      <c r="D8828" s="1" t="s">
        <v>5920</v>
      </c>
      <c r="E8828" s="1">
        <v>21</v>
      </c>
      <c r="F8828" s="1" t="s">
        <v>9173</v>
      </c>
      <c r="G8828" s="1" t="s">
        <v>5834</v>
      </c>
      <c r="H8828" s="1" t="s">
        <v>9029</v>
      </c>
      <c r="I8828" s="1" t="b">
        <v>0</v>
      </c>
      <c r="J8828" s="1">
        <v>14</v>
      </c>
      <c r="K8828" s="1">
        <v>0</v>
      </c>
      <c r="L8828" s="1">
        <v>3</v>
      </c>
      <c r="M8828" s="1">
        <v>145</v>
      </c>
      <c r="N8828" s="1">
        <v>2.1214337966349599</v>
      </c>
      <c r="O8828" s="1" t="s">
        <v>9174</v>
      </c>
    </row>
    <row r="8829" spans="1:15" x14ac:dyDescent="0.3">
      <c r="A8829" s="1" t="s">
        <v>5716</v>
      </c>
      <c r="B8829" s="1" t="s">
        <v>5777</v>
      </c>
      <c r="C8829" s="1">
        <v>2</v>
      </c>
      <c r="D8829" s="1" t="s">
        <v>5920</v>
      </c>
      <c r="E8829" s="1">
        <v>21</v>
      </c>
      <c r="F8829" s="1" t="s">
        <v>9173</v>
      </c>
      <c r="G8829" s="1" t="s">
        <v>5834</v>
      </c>
      <c r="H8829" s="1" t="s">
        <v>9029</v>
      </c>
      <c r="I8829" s="1" t="b">
        <v>0</v>
      </c>
      <c r="J8829" s="1">
        <v>21</v>
      </c>
      <c r="K8829" s="1">
        <v>0</v>
      </c>
      <c r="L8829" s="1">
        <v>0</v>
      </c>
      <c r="M8829" s="1">
        <v>100</v>
      </c>
      <c r="N8829" s="1">
        <v>1.46305779078273</v>
      </c>
      <c r="O8829" s="1" t="s">
        <v>9032</v>
      </c>
    </row>
    <row r="8830" spans="1:15" x14ac:dyDescent="0.3">
      <c r="A8830" s="1" t="s">
        <v>5716</v>
      </c>
      <c r="B8830" s="1" t="s">
        <v>5777</v>
      </c>
      <c r="C8830" s="1">
        <v>2</v>
      </c>
      <c r="D8830" s="1" t="s">
        <v>5920</v>
      </c>
      <c r="E8830" s="1">
        <v>22</v>
      </c>
      <c r="F8830" s="1" t="s">
        <v>9175</v>
      </c>
      <c r="G8830" s="1" t="s">
        <v>5814</v>
      </c>
      <c r="H8830" s="1" t="s">
        <v>9029</v>
      </c>
      <c r="I8830" s="1" t="b">
        <v>1</v>
      </c>
      <c r="J8830" s="1">
        <v>0</v>
      </c>
      <c r="K8830" s="1">
        <v>0</v>
      </c>
      <c r="L8830" s="1">
        <v>0</v>
      </c>
      <c r="M8830" s="1">
        <v>1221</v>
      </c>
      <c r="N8830" s="1">
        <v>44.223107569721101</v>
      </c>
      <c r="O8830" s="1" t="s">
        <v>9031</v>
      </c>
    </row>
    <row r="8831" spans="1:15" x14ac:dyDescent="0.3">
      <c r="A8831" s="1" t="s">
        <v>5716</v>
      </c>
      <c r="B8831" s="1" t="s">
        <v>5777</v>
      </c>
      <c r="C8831" s="1">
        <v>2</v>
      </c>
      <c r="D8831" s="1" t="s">
        <v>5920</v>
      </c>
      <c r="E8831" s="1">
        <v>22</v>
      </c>
      <c r="F8831" s="1" t="s">
        <v>9175</v>
      </c>
      <c r="G8831" s="1" t="s">
        <v>5810</v>
      </c>
      <c r="H8831" s="1" t="s">
        <v>9029</v>
      </c>
      <c r="I8831" s="1" t="b">
        <v>0</v>
      </c>
      <c r="J8831" s="1">
        <v>2</v>
      </c>
      <c r="K8831" s="1">
        <v>0</v>
      </c>
      <c r="L8831" s="1">
        <v>0</v>
      </c>
      <c r="M8831" s="1">
        <v>235</v>
      </c>
      <c r="N8831" s="1">
        <v>8.5114089098152803</v>
      </c>
      <c r="O8831" s="1" t="s">
        <v>9030</v>
      </c>
    </row>
    <row r="8832" spans="1:15" x14ac:dyDescent="0.3">
      <c r="A8832" s="1" t="s">
        <v>5716</v>
      </c>
      <c r="B8832" s="1" t="s">
        <v>5777</v>
      </c>
      <c r="C8832" s="1">
        <v>2</v>
      </c>
      <c r="D8832" s="1" t="s">
        <v>5920</v>
      </c>
      <c r="E8832" s="1">
        <v>22</v>
      </c>
      <c r="F8832" s="1" t="s">
        <v>9175</v>
      </c>
      <c r="G8832" s="1" t="s">
        <v>5834</v>
      </c>
      <c r="H8832" s="1" t="s">
        <v>9029</v>
      </c>
      <c r="I8832" s="1" t="b">
        <v>0</v>
      </c>
      <c r="J8832" s="1">
        <v>21</v>
      </c>
      <c r="K8832" s="1">
        <v>0</v>
      </c>
      <c r="L8832" s="1">
        <v>0</v>
      </c>
      <c r="M8832" s="1">
        <v>82</v>
      </c>
      <c r="N8832" s="1">
        <v>2.9699384281057499</v>
      </c>
      <c r="O8832" s="1" t="s">
        <v>9038</v>
      </c>
    </row>
    <row r="8833" spans="1:15" x14ac:dyDescent="0.3">
      <c r="A8833" s="1" t="s">
        <v>5716</v>
      </c>
      <c r="B8833" s="1" t="s">
        <v>5777</v>
      </c>
      <c r="C8833" s="1">
        <v>2</v>
      </c>
      <c r="D8833" s="1" t="s">
        <v>5920</v>
      </c>
      <c r="E8833" s="1">
        <v>22</v>
      </c>
      <c r="F8833" s="1" t="s">
        <v>9175</v>
      </c>
      <c r="G8833" s="1" t="s">
        <v>5834</v>
      </c>
      <c r="H8833" s="1" t="s">
        <v>9029</v>
      </c>
      <c r="I8833" s="1" t="b">
        <v>0</v>
      </c>
      <c r="J8833" s="1">
        <v>21</v>
      </c>
      <c r="K8833" s="1">
        <v>0</v>
      </c>
      <c r="L8833" s="1">
        <v>0</v>
      </c>
      <c r="M8833" s="1">
        <v>80</v>
      </c>
      <c r="N8833" s="1">
        <v>2.8975009054690299</v>
      </c>
      <c r="O8833" s="1" t="s">
        <v>9032</v>
      </c>
    </row>
    <row r="8834" spans="1:15" x14ac:dyDescent="0.3">
      <c r="A8834" s="1" t="s">
        <v>5716</v>
      </c>
      <c r="B8834" s="1" t="s">
        <v>5777</v>
      </c>
      <c r="C8834" s="1">
        <v>2</v>
      </c>
      <c r="D8834" s="1" t="s">
        <v>5920</v>
      </c>
      <c r="E8834" s="1">
        <v>22</v>
      </c>
      <c r="F8834" s="1" t="s">
        <v>9175</v>
      </c>
      <c r="G8834" s="1" t="s">
        <v>5834</v>
      </c>
      <c r="H8834" s="1" t="s">
        <v>9029</v>
      </c>
      <c r="I8834" s="1" t="b">
        <v>0</v>
      </c>
      <c r="J8834" s="1">
        <v>6</v>
      </c>
      <c r="K8834" s="1">
        <v>0</v>
      </c>
      <c r="L8834" s="1">
        <v>0</v>
      </c>
      <c r="M8834" s="1">
        <v>60</v>
      </c>
      <c r="N8834" s="1">
        <v>2.1731256791017701</v>
      </c>
      <c r="O8834" s="1" t="s">
        <v>9034</v>
      </c>
    </row>
    <row r="8835" spans="1:15" x14ac:dyDescent="0.3">
      <c r="A8835" s="1" t="s">
        <v>5716</v>
      </c>
      <c r="B8835" s="1" t="s">
        <v>5777</v>
      </c>
      <c r="C8835" s="1">
        <v>2</v>
      </c>
      <c r="D8835" s="1" t="s">
        <v>5920</v>
      </c>
      <c r="E8835" s="1">
        <v>22</v>
      </c>
      <c r="F8835" s="1" t="s">
        <v>9175</v>
      </c>
      <c r="G8835" s="1" t="s">
        <v>5834</v>
      </c>
      <c r="H8835" s="1" t="s">
        <v>9029</v>
      </c>
      <c r="I8835" s="1" t="b">
        <v>0</v>
      </c>
      <c r="J8835" s="1">
        <v>7</v>
      </c>
      <c r="K8835" s="1">
        <v>0</v>
      </c>
      <c r="L8835" s="1">
        <v>1</v>
      </c>
      <c r="M8835" s="1">
        <v>55</v>
      </c>
      <c r="N8835" s="1">
        <v>1.9920318725099599</v>
      </c>
      <c r="O8835" s="1" t="s">
        <v>9133</v>
      </c>
    </row>
    <row r="8836" spans="1:15" x14ac:dyDescent="0.3">
      <c r="A8836" s="1" t="s">
        <v>5716</v>
      </c>
      <c r="B8836" s="1" t="s">
        <v>5777</v>
      </c>
      <c r="C8836" s="1">
        <v>2</v>
      </c>
      <c r="D8836" s="1" t="s">
        <v>5920</v>
      </c>
      <c r="E8836" s="1">
        <v>22</v>
      </c>
      <c r="F8836" s="1" t="s">
        <v>9175</v>
      </c>
      <c r="G8836" s="1" t="s">
        <v>5834</v>
      </c>
      <c r="H8836" s="1" t="s">
        <v>9029</v>
      </c>
      <c r="I8836" s="1" t="b">
        <v>0</v>
      </c>
      <c r="J8836" s="1">
        <v>21</v>
      </c>
      <c r="K8836" s="1">
        <v>0</v>
      </c>
      <c r="L8836" s="1">
        <v>0</v>
      </c>
      <c r="M8836" s="1">
        <v>52</v>
      </c>
      <c r="N8836" s="1">
        <v>1.88337558855487</v>
      </c>
      <c r="O8836" s="1" t="s">
        <v>9039</v>
      </c>
    </row>
    <row r="8837" spans="1:15" x14ac:dyDescent="0.3">
      <c r="A8837" s="1" t="s">
        <v>5716</v>
      </c>
      <c r="B8837" s="1" t="s">
        <v>5777</v>
      </c>
      <c r="C8837" s="1">
        <v>2</v>
      </c>
      <c r="D8837" s="1" t="s">
        <v>5920</v>
      </c>
      <c r="E8837" s="1">
        <v>22</v>
      </c>
      <c r="F8837" s="1" t="s">
        <v>9175</v>
      </c>
      <c r="G8837" s="1" t="s">
        <v>5803</v>
      </c>
      <c r="H8837" s="1" t="s">
        <v>9051</v>
      </c>
      <c r="I8837" s="1" t="b">
        <v>0</v>
      </c>
      <c r="J8837" s="1">
        <v>0</v>
      </c>
      <c r="K8837" s="1">
        <v>1</v>
      </c>
      <c r="L8837" s="1">
        <v>0</v>
      </c>
      <c r="M8837" s="1">
        <v>43</v>
      </c>
      <c r="N8837" s="1">
        <v>1.5574067366896001</v>
      </c>
      <c r="O8837" s="1" t="s">
        <v>9052</v>
      </c>
    </row>
    <row r="8838" spans="1:15" x14ac:dyDescent="0.3">
      <c r="A8838" s="1" t="s">
        <v>5716</v>
      </c>
      <c r="B8838" s="1" t="s">
        <v>5777</v>
      </c>
      <c r="C8838" s="1">
        <v>2</v>
      </c>
      <c r="D8838" s="1" t="s">
        <v>5920</v>
      </c>
      <c r="E8838" s="1">
        <v>22</v>
      </c>
      <c r="F8838" s="1" t="s">
        <v>9175</v>
      </c>
      <c r="G8838" s="1" t="s">
        <v>5908</v>
      </c>
      <c r="H8838" s="1" t="s">
        <v>9029</v>
      </c>
      <c r="I8838" s="1" t="b">
        <v>0</v>
      </c>
      <c r="J8838" s="1">
        <v>0</v>
      </c>
      <c r="K8838" s="1">
        <v>0</v>
      </c>
      <c r="L8838" s="1">
        <v>1</v>
      </c>
      <c r="M8838" s="1">
        <v>37</v>
      </c>
      <c r="N8838" s="1">
        <v>1.3400941687794199</v>
      </c>
      <c r="O8838" s="1" t="s">
        <v>9031</v>
      </c>
    </row>
    <row r="8839" spans="1:15" x14ac:dyDescent="0.3">
      <c r="A8839" s="1" t="s">
        <v>5716</v>
      </c>
      <c r="B8839" s="1" t="s">
        <v>5777</v>
      </c>
      <c r="C8839" s="1">
        <v>2</v>
      </c>
      <c r="D8839" s="1" t="s">
        <v>5920</v>
      </c>
      <c r="E8839" s="1">
        <v>22</v>
      </c>
      <c r="F8839" s="1" t="s">
        <v>9175</v>
      </c>
      <c r="G8839" s="1" t="s">
        <v>5834</v>
      </c>
      <c r="H8839" s="1" t="e">
        <f>----TCTTCCTGTACGAGAG</f>
        <v>#NAME?</v>
      </c>
      <c r="I8839" s="1" t="b">
        <v>0</v>
      </c>
      <c r="J8839" s="1">
        <v>3</v>
      </c>
      <c r="K8839" s="1">
        <v>9</v>
      </c>
      <c r="L8839" s="1">
        <v>15</v>
      </c>
      <c r="M8839" s="1">
        <v>37</v>
      </c>
      <c r="N8839" s="1">
        <v>1.3400941687794199</v>
      </c>
      <c r="O8839" s="1" t="s">
        <v>9079</v>
      </c>
    </row>
    <row r="8840" spans="1:15" x14ac:dyDescent="0.3">
      <c r="A8840" s="1" t="s">
        <v>5716</v>
      </c>
      <c r="B8840" s="1" t="s">
        <v>5777</v>
      </c>
      <c r="C8840" s="1">
        <v>2</v>
      </c>
      <c r="D8840" s="1" t="s">
        <v>5920</v>
      </c>
      <c r="E8840" s="1">
        <v>22</v>
      </c>
      <c r="F8840" s="1" t="s">
        <v>9175</v>
      </c>
      <c r="G8840" s="1" t="s">
        <v>5801</v>
      </c>
      <c r="H8840" s="1" t="s">
        <v>9029</v>
      </c>
      <c r="I8840" s="1" t="b">
        <v>0</v>
      </c>
      <c r="J8840" s="1">
        <v>1</v>
      </c>
      <c r="K8840" s="1">
        <v>0</v>
      </c>
      <c r="L8840" s="1">
        <v>0</v>
      </c>
      <c r="M8840" s="1">
        <v>35</v>
      </c>
      <c r="N8840" s="1">
        <v>1.2676566461426999</v>
      </c>
      <c r="O8840" s="1" t="s">
        <v>9049</v>
      </c>
    </row>
    <row r="8841" spans="1:15" x14ac:dyDescent="0.3">
      <c r="A8841" s="1" t="s">
        <v>5716</v>
      </c>
      <c r="B8841" s="1" t="s">
        <v>5777</v>
      </c>
      <c r="C8841" s="1">
        <v>2</v>
      </c>
      <c r="D8841" s="1" t="s">
        <v>5920</v>
      </c>
      <c r="E8841" s="1">
        <v>22</v>
      </c>
      <c r="F8841" s="1" t="s">
        <v>9175</v>
      </c>
      <c r="G8841" s="1" t="s">
        <v>5834</v>
      </c>
      <c r="H8841" s="1" t="s">
        <v>9029</v>
      </c>
      <c r="I8841" s="1" t="b">
        <v>0</v>
      </c>
      <c r="J8841" s="1">
        <v>19</v>
      </c>
      <c r="K8841" s="1">
        <v>0</v>
      </c>
      <c r="L8841" s="1">
        <v>0</v>
      </c>
      <c r="M8841" s="1">
        <v>33</v>
      </c>
      <c r="N8841" s="1">
        <v>1.1952191235059699</v>
      </c>
      <c r="O8841" s="1" t="e">
        <f>------------------ag</f>
        <v>#NAME?</v>
      </c>
    </row>
    <row r="8842" spans="1:15" x14ac:dyDescent="0.3">
      <c r="A8842" s="1" t="s">
        <v>5716</v>
      </c>
      <c r="B8842" s="1" t="s">
        <v>5777</v>
      </c>
      <c r="C8842" s="1">
        <v>2</v>
      </c>
      <c r="D8842" s="1" t="s">
        <v>5920</v>
      </c>
      <c r="E8842" s="1">
        <v>22</v>
      </c>
      <c r="F8842" s="1" t="s">
        <v>9175</v>
      </c>
      <c r="G8842" s="1" t="s">
        <v>5840</v>
      </c>
      <c r="H8842" s="1" t="s">
        <v>9029</v>
      </c>
      <c r="I8842" s="1" t="b">
        <v>0</v>
      </c>
      <c r="J8842" s="1">
        <v>5</v>
      </c>
      <c r="K8842" s="1">
        <v>0</v>
      </c>
      <c r="L8842" s="1">
        <v>0</v>
      </c>
      <c r="M8842" s="1">
        <v>32</v>
      </c>
      <c r="N8842" s="1">
        <v>1.1590003621876099</v>
      </c>
      <c r="O8842" s="1" t="s">
        <v>9069</v>
      </c>
    </row>
    <row r="8843" spans="1:15" x14ac:dyDescent="0.3">
      <c r="A8843" s="1" t="s">
        <v>5716</v>
      </c>
      <c r="B8843" s="1" t="s">
        <v>5777</v>
      </c>
      <c r="C8843" s="1">
        <v>2</v>
      </c>
      <c r="D8843" s="1" t="s">
        <v>5920</v>
      </c>
      <c r="E8843" s="1">
        <v>22</v>
      </c>
      <c r="F8843" s="1" t="s">
        <v>9175</v>
      </c>
      <c r="G8843" s="1" t="s">
        <v>5803</v>
      </c>
      <c r="H8843" s="1" t="s">
        <v>9029</v>
      </c>
      <c r="I8843" s="1" t="b">
        <v>0</v>
      </c>
      <c r="J8843" s="1">
        <v>0</v>
      </c>
      <c r="K8843" s="1">
        <v>1</v>
      </c>
      <c r="L8843" s="1">
        <v>10</v>
      </c>
      <c r="M8843" s="1">
        <v>31</v>
      </c>
      <c r="N8843" s="1">
        <v>1.1227816008692499</v>
      </c>
      <c r="O8843" s="1" t="s">
        <v>9068</v>
      </c>
    </row>
    <row r="8844" spans="1:15" x14ac:dyDescent="0.3">
      <c r="A8844" s="1" t="s">
        <v>5716</v>
      </c>
      <c r="B8844" s="1" t="s">
        <v>5777</v>
      </c>
      <c r="C8844" s="1">
        <v>2</v>
      </c>
      <c r="D8844" s="1" t="s">
        <v>5920</v>
      </c>
      <c r="E8844" s="1">
        <v>22</v>
      </c>
      <c r="F8844" s="1" t="s">
        <v>9175</v>
      </c>
      <c r="G8844" s="1" t="s">
        <v>5816</v>
      </c>
      <c r="H8844" s="1" t="s">
        <v>9029</v>
      </c>
      <c r="I8844" s="1" t="b">
        <v>0</v>
      </c>
      <c r="J8844" s="1">
        <v>3</v>
      </c>
      <c r="K8844" s="1">
        <v>0</v>
      </c>
      <c r="L8844" s="1">
        <v>0</v>
      </c>
      <c r="M8844" s="1">
        <v>29</v>
      </c>
      <c r="N8844" s="1">
        <v>1.05034407823252</v>
      </c>
      <c r="O8844" s="1" t="s">
        <v>9053</v>
      </c>
    </row>
    <row r="8845" spans="1:15" x14ac:dyDescent="0.3">
      <c r="A8845" s="1" t="s">
        <v>5716</v>
      </c>
      <c r="B8845" s="1" t="s">
        <v>5777</v>
      </c>
      <c r="C8845" s="1">
        <v>2</v>
      </c>
      <c r="D8845" s="1" t="s">
        <v>5920</v>
      </c>
      <c r="E8845" s="1">
        <v>22</v>
      </c>
      <c r="F8845" s="1" t="s">
        <v>9175</v>
      </c>
      <c r="G8845" s="1" t="s">
        <v>5803</v>
      </c>
      <c r="H8845" s="1" t="s">
        <v>9051</v>
      </c>
      <c r="I8845" s="1" t="b">
        <v>0</v>
      </c>
      <c r="J8845" s="1">
        <v>0</v>
      </c>
      <c r="K8845" s="1">
        <v>1</v>
      </c>
      <c r="L8845" s="1">
        <v>0</v>
      </c>
      <c r="M8845" s="1">
        <v>28</v>
      </c>
      <c r="N8845" s="1">
        <v>1.01412531691416</v>
      </c>
      <c r="O8845" s="1" t="s">
        <v>9064</v>
      </c>
    </row>
    <row r="8846" spans="1:15" x14ac:dyDescent="0.3">
      <c r="A8846" s="1" t="s">
        <v>5716</v>
      </c>
      <c r="B8846" s="1" t="s">
        <v>5777</v>
      </c>
      <c r="C8846" s="1">
        <v>2</v>
      </c>
      <c r="D8846" s="1" t="s">
        <v>5920</v>
      </c>
      <c r="E8846" s="1">
        <v>22</v>
      </c>
      <c r="F8846" s="1" t="s">
        <v>9175</v>
      </c>
      <c r="G8846" s="1" t="s">
        <v>5834</v>
      </c>
      <c r="H8846" s="1" t="s">
        <v>9029</v>
      </c>
      <c r="I8846" s="1" t="b">
        <v>0</v>
      </c>
      <c r="J8846" s="1">
        <v>11</v>
      </c>
      <c r="K8846" s="1">
        <v>0</v>
      </c>
      <c r="L8846" s="1">
        <v>0</v>
      </c>
      <c r="M8846" s="1">
        <v>28</v>
      </c>
      <c r="N8846" s="1">
        <v>1.01412531691416</v>
      </c>
      <c r="O8846" s="1" t="s">
        <v>9072</v>
      </c>
    </row>
    <row r="8847" spans="1:15" x14ac:dyDescent="0.3">
      <c r="A8847" s="1" t="s">
        <v>5716</v>
      </c>
      <c r="B8847" s="1" t="s">
        <v>5777</v>
      </c>
      <c r="C8847" s="1">
        <v>2</v>
      </c>
      <c r="D8847" s="1" t="s">
        <v>5920</v>
      </c>
      <c r="E8847" s="1">
        <v>23</v>
      </c>
      <c r="F8847" s="1" t="s">
        <v>9176</v>
      </c>
      <c r="G8847" s="1" t="s">
        <v>5814</v>
      </c>
      <c r="H8847" s="1" t="s">
        <v>9029</v>
      </c>
      <c r="I8847" s="1" t="b">
        <v>1</v>
      </c>
      <c r="J8847" s="1">
        <v>0</v>
      </c>
      <c r="K8847" s="1">
        <v>0</v>
      </c>
      <c r="L8847" s="1">
        <v>0</v>
      </c>
      <c r="M8847" s="1">
        <v>138</v>
      </c>
      <c r="N8847" s="1">
        <v>44.516129032258</v>
      </c>
      <c r="O8847" s="1" t="s">
        <v>9031</v>
      </c>
    </row>
    <row r="8848" spans="1:15" x14ac:dyDescent="0.3">
      <c r="A8848" s="1" t="s">
        <v>5716</v>
      </c>
      <c r="B8848" s="1" t="s">
        <v>5777</v>
      </c>
      <c r="C8848" s="1">
        <v>2</v>
      </c>
      <c r="D8848" s="1" t="s">
        <v>5920</v>
      </c>
      <c r="E8848" s="1">
        <v>23</v>
      </c>
      <c r="F8848" s="1" t="s">
        <v>9176</v>
      </c>
      <c r="G8848" s="1" t="s">
        <v>5810</v>
      </c>
      <c r="H8848" s="1" t="s">
        <v>9029</v>
      </c>
      <c r="I8848" s="1" t="b">
        <v>0</v>
      </c>
      <c r="J8848" s="1">
        <v>2</v>
      </c>
      <c r="K8848" s="1">
        <v>0</v>
      </c>
      <c r="L8848" s="1">
        <v>0</v>
      </c>
      <c r="M8848" s="1">
        <v>32</v>
      </c>
      <c r="N8848" s="1">
        <v>10.322580645161199</v>
      </c>
      <c r="O8848" s="1" t="s">
        <v>9030</v>
      </c>
    </row>
    <row r="8849" spans="1:15" x14ac:dyDescent="0.3">
      <c r="A8849" s="1" t="s">
        <v>5716</v>
      </c>
      <c r="B8849" s="1" t="s">
        <v>5777</v>
      </c>
      <c r="C8849" s="1">
        <v>2</v>
      </c>
      <c r="D8849" s="1" t="s">
        <v>5920</v>
      </c>
      <c r="E8849" s="1">
        <v>23</v>
      </c>
      <c r="F8849" s="1" t="s">
        <v>9176</v>
      </c>
      <c r="G8849" s="1" t="s">
        <v>5834</v>
      </c>
      <c r="H8849" s="1" t="s">
        <v>9029</v>
      </c>
      <c r="I8849" s="1" t="b">
        <v>0</v>
      </c>
      <c r="J8849" s="1">
        <v>21</v>
      </c>
      <c r="K8849" s="1">
        <v>0</v>
      </c>
      <c r="L8849" s="1">
        <v>0</v>
      </c>
      <c r="M8849" s="1">
        <v>10</v>
      </c>
      <c r="N8849" s="1">
        <v>3.2258064516128999</v>
      </c>
      <c r="O8849" s="1" t="s">
        <v>9038</v>
      </c>
    </row>
    <row r="8850" spans="1:15" x14ac:dyDescent="0.3">
      <c r="A8850" s="1" t="s">
        <v>5716</v>
      </c>
      <c r="B8850" s="1" t="s">
        <v>5777</v>
      </c>
      <c r="C8850" s="1">
        <v>2</v>
      </c>
      <c r="D8850" s="1" t="s">
        <v>5920</v>
      </c>
      <c r="E8850" s="1">
        <v>23</v>
      </c>
      <c r="F8850" s="1" t="s">
        <v>9176</v>
      </c>
      <c r="G8850" s="1" t="s">
        <v>5834</v>
      </c>
      <c r="H8850" s="1" t="e">
        <f>----TCTTCCTGTACGAGAG</f>
        <v>#NAME?</v>
      </c>
      <c r="I8850" s="1" t="b">
        <v>0</v>
      </c>
      <c r="J8850" s="1">
        <v>3</v>
      </c>
      <c r="K8850" s="1">
        <v>9</v>
      </c>
      <c r="L8850" s="1">
        <v>15</v>
      </c>
      <c r="M8850" s="1">
        <v>9</v>
      </c>
      <c r="N8850" s="1">
        <v>2.9032258064516099</v>
      </c>
      <c r="O8850" s="1" t="s">
        <v>9079</v>
      </c>
    </row>
    <row r="8851" spans="1:15" x14ac:dyDescent="0.3">
      <c r="A8851" s="1" t="s">
        <v>5716</v>
      </c>
      <c r="B8851" s="1" t="s">
        <v>5777</v>
      </c>
      <c r="C8851" s="1">
        <v>2</v>
      </c>
      <c r="D8851" s="1" t="s">
        <v>5920</v>
      </c>
      <c r="E8851" s="1">
        <v>23</v>
      </c>
      <c r="F8851" s="1" t="s">
        <v>9176</v>
      </c>
      <c r="G8851" s="1" t="s">
        <v>5834</v>
      </c>
      <c r="H8851" s="1" t="s">
        <v>9029</v>
      </c>
      <c r="I8851" s="1" t="b">
        <v>0</v>
      </c>
      <c r="J8851" s="1">
        <v>21</v>
      </c>
      <c r="K8851" s="1">
        <v>0</v>
      </c>
      <c r="L8851" s="1">
        <v>0</v>
      </c>
      <c r="M8851" s="1">
        <v>7</v>
      </c>
      <c r="N8851" s="1">
        <v>2.2580645161290298</v>
      </c>
      <c r="O8851" s="1" t="s">
        <v>9032</v>
      </c>
    </row>
    <row r="8852" spans="1:15" x14ac:dyDescent="0.3">
      <c r="A8852" s="1" t="s">
        <v>5716</v>
      </c>
      <c r="B8852" s="1" t="s">
        <v>5777</v>
      </c>
      <c r="C8852" s="1">
        <v>2</v>
      </c>
      <c r="D8852" s="1" t="s">
        <v>5920</v>
      </c>
      <c r="E8852" s="1">
        <v>23</v>
      </c>
      <c r="F8852" s="1" t="s">
        <v>9176</v>
      </c>
      <c r="G8852" s="1" t="s">
        <v>5834</v>
      </c>
      <c r="H8852" s="1" t="e">
        <f>-------TCCTGTACGAGAG</f>
        <v>#NAME?</v>
      </c>
      <c r="I8852" s="1" t="b">
        <v>0</v>
      </c>
      <c r="J8852" s="1">
        <v>1</v>
      </c>
      <c r="K8852" s="1">
        <v>12</v>
      </c>
      <c r="L8852" s="1">
        <v>15</v>
      </c>
      <c r="M8852" s="1">
        <v>5</v>
      </c>
      <c r="N8852" s="1">
        <v>1.61290322580645</v>
      </c>
      <c r="O8852" s="1" t="s">
        <v>9162</v>
      </c>
    </row>
    <row r="8853" spans="1:15" x14ac:dyDescent="0.3">
      <c r="A8853" s="1" t="s">
        <v>5716</v>
      </c>
      <c r="B8853" s="1" t="s">
        <v>5777</v>
      </c>
      <c r="C8853" s="1">
        <v>2</v>
      </c>
      <c r="D8853" s="1" t="s">
        <v>5920</v>
      </c>
      <c r="E8853" s="1">
        <v>23</v>
      </c>
      <c r="F8853" s="1" t="s">
        <v>9176</v>
      </c>
      <c r="G8853" s="1" t="s">
        <v>5803</v>
      </c>
      <c r="H8853" s="1" t="s">
        <v>9029</v>
      </c>
      <c r="I8853" s="1" t="b">
        <v>0</v>
      </c>
      <c r="J8853" s="1">
        <v>0</v>
      </c>
      <c r="K8853" s="1">
        <v>1</v>
      </c>
      <c r="L8853" s="1">
        <v>10</v>
      </c>
      <c r="M8853" s="1">
        <v>5</v>
      </c>
      <c r="N8853" s="1">
        <v>1.61290322580645</v>
      </c>
      <c r="O8853" s="1" t="s">
        <v>9068</v>
      </c>
    </row>
    <row r="8854" spans="1:15" x14ac:dyDescent="0.3">
      <c r="A8854" s="1" t="s">
        <v>5716</v>
      </c>
      <c r="B8854" s="1" t="s">
        <v>5777</v>
      </c>
      <c r="C8854" s="1">
        <v>2</v>
      </c>
      <c r="D8854" s="1" t="s">
        <v>5920</v>
      </c>
      <c r="E8854" s="1">
        <v>23</v>
      </c>
      <c r="F8854" s="1" t="s">
        <v>9176</v>
      </c>
      <c r="G8854" s="1" t="s">
        <v>5834</v>
      </c>
      <c r="H8854" s="1" t="s">
        <v>9029</v>
      </c>
      <c r="I8854" s="1" t="b">
        <v>0</v>
      </c>
      <c r="J8854" s="1">
        <v>7</v>
      </c>
      <c r="K8854" s="1">
        <v>0</v>
      </c>
      <c r="L8854" s="1">
        <v>1</v>
      </c>
      <c r="M8854" s="1">
        <v>4</v>
      </c>
      <c r="N8854" s="1">
        <v>1.2903225806451599</v>
      </c>
      <c r="O8854" s="1" t="s">
        <v>9133</v>
      </c>
    </row>
    <row r="8855" spans="1:15" x14ac:dyDescent="0.3">
      <c r="A8855" s="1" t="s">
        <v>5716</v>
      </c>
      <c r="B8855" s="1" t="s">
        <v>5777</v>
      </c>
      <c r="C8855" s="1">
        <v>2</v>
      </c>
      <c r="D8855" s="1" t="s">
        <v>5920</v>
      </c>
      <c r="E8855" s="1">
        <v>23</v>
      </c>
      <c r="F8855" s="1" t="s">
        <v>9176</v>
      </c>
      <c r="G8855" s="1" t="s">
        <v>5834</v>
      </c>
      <c r="H8855" s="1" t="s">
        <v>9029</v>
      </c>
      <c r="I8855" s="1" t="b">
        <v>0</v>
      </c>
      <c r="J8855" s="1">
        <v>19</v>
      </c>
      <c r="K8855" s="1">
        <v>0</v>
      </c>
      <c r="L8855" s="1">
        <v>0</v>
      </c>
      <c r="M8855" s="1">
        <v>4</v>
      </c>
      <c r="N8855" s="1">
        <v>1.2903225806451599</v>
      </c>
      <c r="O8855" s="1" t="e">
        <f>------------------ag</f>
        <v>#NAME?</v>
      </c>
    </row>
    <row r="8856" spans="1:15" x14ac:dyDescent="0.3">
      <c r="A8856" s="1" t="s">
        <v>5716</v>
      </c>
      <c r="B8856" s="1" t="s">
        <v>5777</v>
      </c>
      <c r="C8856" s="1">
        <v>2</v>
      </c>
      <c r="D8856" s="1" t="s">
        <v>5920</v>
      </c>
      <c r="E8856" s="1">
        <v>23</v>
      </c>
      <c r="F8856" s="1" t="s">
        <v>9176</v>
      </c>
      <c r="G8856" s="1" t="s">
        <v>5834</v>
      </c>
      <c r="H8856" s="1" t="s">
        <v>9029</v>
      </c>
      <c r="I8856" s="1" t="b">
        <v>0</v>
      </c>
      <c r="J8856" s="1">
        <v>8</v>
      </c>
      <c r="K8856" s="1">
        <v>0</v>
      </c>
      <c r="L8856" s="1">
        <v>0</v>
      </c>
      <c r="M8856" s="1">
        <v>4</v>
      </c>
      <c r="N8856" s="1">
        <v>1.2903225806451599</v>
      </c>
      <c r="O8856" s="1" t="s">
        <v>9057</v>
      </c>
    </row>
    <row r="8857" spans="1:15" x14ac:dyDescent="0.3">
      <c r="A8857" s="1" t="s">
        <v>5716</v>
      </c>
      <c r="B8857" s="1" t="s">
        <v>5777</v>
      </c>
      <c r="C8857" s="1">
        <v>2</v>
      </c>
      <c r="D8857" s="1" t="s">
        <v>5920</v>
      </c>
      <c r="E8857" s="1">
        <v>23</v>
      </c>
      <c r="F8857" s="1" t="s">
        <v>9176</v>
      </c>
      <c r="G8857" s="1" t="s">
        <v>5834</v>
      </c>
      <c r="H8857" s="1" t="s">
        <v>9029</v>
      </c>
      <c r="I8857" s="1" t="b">
        <v>0</v>
      </c>
      <c r="J8857" s="1">
        <v>21</v>
      </c>
      <c r="K8857" s="1">
        <v>0</v>
      </c>
      <c r="L8857" s="1">
        <v>0</v>
      </c>
      <c r="M8857" s="1">
        <v>4</v>
      </c>
      <c r="N8857" s="1">
        <v>1.2903225806451599</v>
      </c>
      <c r="O8857" s="1" t="s">
        <v>9039</v>
      </c>
    </row>
    <row r="8858" spans="1:15" x14ac:dyDescent="0.3">
      <c r="A8858" s="1" t="s">
        <v>5716</v>
      </c>
      <c r="B8858" s="1" t="s">
        <v>5777</v>
      </c>
      <c r="C8858" s="1">
        <v>2</v>
      </c>
      <c r="D8858" s="1" t="s">
        <v>5920</v>
      </c>
      <c r="E8858" s="1">
        <v>23</v>
      </c>
      <c r="F8858" s="1" t="s">
        <v>9176</v>
      </c>
      <c r="G8858" s="1" t="s">
        <v>5834</v>
      </c>
      <c r="H8858" s="1" t="s">
        <v>9029</v>
      </c>
      <c r="I8858" s="1" t="b">
        <v>0</v>
      </c>
      <c r="J8858" s="1">
        <v>10</v>
      </c>
      <c r="K8858" s="1">
        <v>0</v>
      </c>
      <c r="L8858" s="1">
        <v>0</v>
      </c>
      <c r="M8858" s="1">
        <v>4</v>
      </c>
      <c r="N8858" s="1">
        <v>1.2903225806451599</v>
      </c>
      <c r="O8858" s="1" t="s">
        <v>9106</v>
      </c>
    </row>
    <row r="8859" spans="1:15" x14ac:dyDescent="0.3">
      <c r="A8859" s="1" t="s">
        <v>5716</v>
      </c>
      <c r="B8859" s="1" t="s">
        <v>5777</v>
      </c>
      <c r="C8859" s="1">
        <v>2</v>
      </c>
      <c r="D8859" s="1" t="s">
        <v>5920</v>
      </c>
      <c r="E8859" s="1">
        <v>24</v>
      </c>
      <c r="F8859" s="1" t="s">
        <v>9177</v>
      </c>
      <c r="G8859" s="1" t="s">
        <v>5834</v>
      </c>
      <c r="H8859" s="1" t="e">
        <f>-------TCCTGTACGAGAG</f>
        <v>#NAME?</v>
      </c>
      <c r="I8859" s="1" t="b">
        <v>0</v>
      </c>
      <c r="J8859" s="1">
        <v>1</v>
      </c>
      <c r="K8859" s="1">
        <v>11</v>
      </c>
      <c r="L8859" s="1">
        <v>14</v>
      </c>
      <c r="M8859" s="1">
        <v>1611</v>
      </c>
      <c r="N8859" s="1">
        <v>31.743842364532</v>
      </c>
      <c r="O8859" s="1" t="s">
        <v>9162</v>
      </c>
    </row>
    <row r="8860" spans="1:15" x14ac:dyDescent="0.3">
      <c r="A8860" s="1" t="s">
        <v>5716</v>
      </c>
      <c r="B8860" s="1" t="s">
        <v>5777</v>
      </c>
      <c r="C8860" s="1">
        <v>2</v>
      </c>
      <c r="D8860" s="1" t="s">
        <v>5920</v>
      </c>
      <c r="E8860" s="1">
        <v>24</v>
      </c>
      <c r="F8860" s="1" t="s">
        <v>9177</v>
      </c>
      <c r="G8860" s="1" t="s">
        <v>5814</v>
      </c>
      <c r="H8860" s="1" t="s">
        <v>9029</v>
      </c>
      <c r="I8860" s="1" t="b">
        <v>1</v>
      </c>
      <c r="J8860" s="1">
        <v>0</v>
      </c>
      <c r="K8860" s="1">
        <v>0</v>
      </c>
      <c r="L8860" s="1">
        <v>0</v>
      </c>
      <c r="M8860" s="1">
        <v>1151</v>
      </c>
      <c r="N8860" s="1">
        <v>22.679802955665</v>
      </c>
      <c r="O8860" s="1" t="s">
        <v>9031</v>
      </c>
    </row>
    <row r="8861" spans="1:15" x14ac:dyDescent="0.3">
      <c r="A8861" s="1" t="s">
        <v>5716</v>
      </c>
      <c r="B8861" s="1" t="s">
        <v>5777</v>
      </c>
      <c r="C8861" s="1">
        <v>2</v>
      </c>
      <c r="D8861" s="1" t="s">
        <v>5920</v>
      </c>
      <c r="E8861" s="1">
        <v>24</v>
      </c>
      <c r="F8861" s="1" t="s">
        <v>9177</v>
      </c>
      <c r="G8861" s="1" t="s">
        <v>5810</v>
      </c>
      <c r="H8861" s="1" t="s">
        <v>9029</v>
      </c>
      <c r="I8861" s="1" t="b">
        <v>0</v>
      </c>
      <c r="J8861" s="1">
        <v>2</v>
      </c>
      <c r="K8861" s="1">
        <v>0</v>
      </c>
      <c r="L8861" s="1">
        <v>0</v>
      </c>
      <c r="M8861" s="1">
        <v>362</v>
      </c>
      <c r="N8861" s="1">
        <v>7.1330049261083701</v>
      </c>
      <c r="O8861" s="1" t="s">
        <v>9030</v>
      </c>
    </row>
    <row r="8862" spans="1:15" x14ac:dyDescent="0.3">
      <c r="A8862" s="1" t="s">
        <v>5716</v>
      </c>
      <c r="B8862" s="1" t="s">
        <v>5777</v>
      </c>
      <c r="C8862" s="1">
        <v>2</v>
      </c>
      <c r="D8862" s="1" t="s">
        <v>5920</v>
      </c>
      <c r="E8862" s="1">
        <v>24</v>
      </c>
      <c r="F8862" s="1" t="s">
        <v>9177</v>
      </c>
      <c r="G8862" s="1" t="s">
        <v>5834</v>
      </c>
      <c r="H8862" s="1" t="s">
        <v>9029</v>
      </c>
      <c r="I8862" s="1" t="b">
        <v>0</v>
      </c>
      <c r="J8862" s="1">
        <v>7</v>
      </c>
      <c r="K8862" s="1">
        <v>0</v>
      </c>
      <c r="L8862" s="1">
        <v>0</v>
      </c>
      <c r="M8862" s="1">
        <v>185</v>
      </c>
      <c r="N8862" s="1">
        <v>3.6453201970443301</v>
      </c>
      <c r="O8862" s="1" t="s">
        <v>9050</v>
      </c>
    </row>
    <row r="8863" spans="1:15" x14ac:dyDescent="0.3">
      <c r="A8863" s="1" t="s">
        <v>5716</v>
      </c>
      <c r="B8863" s="1" t="s">
        <v>5777</v>
      </c>
      <c r="C8863" s="1">
        <v>2</v>
      </c>
      <c r="D8863" s="1" t="s">
        <v>5920</v>
      </c>
      <c r="E8863" s="1">
        <v>24</v>
      </c>
      <c r="F8863" s="1" t="s">
        <v>9177</v>
      </c>
      <c r="G8863" s="1" t="s">
        <v>5834</v>
      </c>
      <c r="H8863" s="1" t="s">
        <v>9029</v>
      </c>
      <c r="I8863" s="1" t="b">
        <v>0</v>
      </c>
      <c r="J8863" s="1">
        <v>21</v>
      </c>
      <c r="K8863" s="1">
        <v>0</v>
      </c>
      <c r="L8863" s="1">
        <v>0</v>
      </c>
      <c r="M8863" s="1">
        <v>171</v>
      </c>
      <c r="N8863" s="1">
        <v>3.3694581280788101</v>
      </c>
      <c r="O8863" s="1" t="s">
        <v>9038</v>
      </c>
    </row>
    <row r="8864" spans="1:15" x14ac:dyDescent="0.3">
      <c r="A8864" s="1" t="s">
        <v>5716</v>
      </c>
      <c r="B8864" s="1" t="s">
        <v>5777</v>
      </c>
      <c r="C8864" s="1">
        <v>2</v>
      </c>
      <c r="D8864" s="1" t="s">
        <v>5920</v>
      </c>
      <c r="E8864" s="1">
        <v>24</v>
      </c>
      <c r="F8864" s="1" t="s">
        <v>9177</v>
      </c>
      <c r="G8864" s="1" t="s">
        <v>5801</v>
      </c>
      <c r="H8864" s="1" t="s">
        <v>9029</v>
      </c>
      <c r="I8864" s="1" t="b">
        <v>0</v>
      </c>
      <c r="J8864" s="1">
        <v>1</v>
      </c>
      <c r="K8864" s="1">
        <v>0</v>
      </c>
      <c r="L8864" s="1">
        <v>0</v>
      </c>
      <c r="M8864" s="1">
        <v>159</v>
      </c>
      <c r="N8864" s="1">
        <v>3.1330049261083701</v>
      </c>
      <c r="O8864" s="1" t="s">
        <v>9049</v>
      </c>
    </row>
    <row r="8865" spans="1:15" x14ac:dyDescent="0.3">
      <c r="A8865" s="1" t="s">
        <v>5716</v>
      </c>
      <c r="B8865" s="1" t="s">
        <v>5777</v>
      </c>
      <c r="C8865" s="1">
        <v>2</v>
      </c>
      <c r="D8865" s="1" t="s">
        <v>5920</v>
      </c>
      <c r="E8865" s="1">
        <v>24</v>
      </c>
      <c r="F8865" s="1" t="s">
        <v>9177</v>
      </c>
      <c r="G8865" s="1" t="s">
        <v>5834</v>
      </c>
      <c r="H8865" s="1" t="s">
        <v>9029</v>
      </c>
      <c r="I8865" s="1" t="b">
        <v>0</v>
      </c>
      <c r="J8865" s="1">
        <v>21</v>
      </c>
      <c r="K8865" s="1">
        <v>0</v>
      </c>
      <c r="L8865" s="1">
        <v>0</v>
      </c>
      <c r="M8865" s="1">
        <v>122</v>
      </c>
      <c r="N8865" s="1">
        <v>2.4039408866995</v>
      </c>
      <c r="O8865" s="1" t="s">
        <v>9039</v>
      </c>
    </row>
    <row r="8866" spans="1:15" x14ac:dyDescent="0.3">
      <c r="A8866" s="1" t="s">
        <v>5716</v>
      </c>
      <c r="B8866" s="1" t="s">
        <v>5777</v>
      </c>
      <c r="C8866" s="1">
        <v>2</v>
      </c>
      <c r="D8866" s="1" t="s">
        <v>5920</v>
      </c>
      <c r="E8866" s="1">
        <v>24</v>
      </c>
      <c r="F8866" s="1" t="s">
        <v>9177</v>
      </c>
      <c r="G8866" s="1" t="s">
        <v>5834</v>
      </c>
      <c r="H8866" s="1" t="e">
        <f>-------TCCTGTACGAGAG</f>
        <v>#NAME?</v>
      </c>
      <c r="I8866" s="1" t="b">
        <v>0</v>
      </c>
      <c r="J8866" s="1">
        <v>0</v>
      </c>
      <c r="K8866" s="1">
        <v>13</v>
      </c>
      <c r="L8866" s="1">
        <v>14</v>
      </c>
      <c r="M8866" s="1">
        <v>93</v>
      </c>
      <c r="N8866" s="1">
        <v>1.8325123152709299</v>
      </c>
      <c r="O8866" s="1" t="s">
        <v>9162</v>
      </c>
    </row>
    <row r="8867" spans="1:15" x14ac:dyDescent="0.3">
      <c r="A8867" s="1" t="s">
        <v>5716</v>
      </c>
      <c r="B8867" s="1" t="s">
        <v>5777</v>
      </c>
      <c r="C8867" s="1">
        <v>2</v>
      </c>
      <c r="D8867" s="1" t="s">
        <v>5920</v>
      </c>
      <c r="E8867" s="1">
        <v>24</v>
      </c>
      <c r="F8867" s="1" t="s">
        <v>9177</v>
      </c>
      <c r="G8867" s="1" t="s">
        <v>5803</v>
      </c>
      <c r="H8867" s="1" t="s">
        <v>9051</v>
      </c>
      <c r="I8867" s="1" t="b">
        <v>0</v>
      </c>
      <c r="J8867" s="1">
        <v>0</v>
      </c>
      <c r="K8867" s="1">
        <v>1</v>
      </c>
      <c r="L8867" s="1">
        <v>0</v>
      </c>
      <c r="M8867" s="1">
        <v>91</v>
      </c>
      <c r="N8867" s="1">
        <v>1.7931034482758601</v>
      </c>
      <c r="O8867" s="1" t="s">
        <v>9064</v>
      </c>
    </row>
    <row r="8868" spans="1:15" x14ac:dyDescent="0.3">
      <c r="A8868" s="1" t="s">
        <v>5716</v>
      </c>
      <c r="B8868" s="1" t="s">
        <v>5777</v>
      </c>
      <c r="C8868" s="1">
        <v>2</v>
      </c>
      <c r="D8868" s="1" t="s">
        <v>5920</v>
      </c>
      <c r="E8868" s="1">
        <v>25</v>
      </c>
      <c r="F8868" s="1" t="s">
        <v>9178</v>
      </c>
      <c r="G8868" s="1" t="s">
        <v>5814</v>
      </c>
      <c r="H8868" s="1" t="s">
        <v>9029</v>
      </c>
      <c r="I8868" s="1" t="b">
        <v>1</v>
      </c>
      <c r="J8868" s="1">
        <v>0</v>
      </c>
      <c r="K8868" s="1">
        <v>0</v>
      </c>
      <c r="L8868" s="1">
        <v>0</v>
      </c>
      <c r="M8868" s="1">
        <v>1037</v>
      </c>
      <c r="N8868" s="1">
        <v>23.627249943039399</v>
      </c>
      <c r="O8868" s="1" t="s">
        <v>9031</v>
      </c>
    </row>
    <row r="8869" spans="1:15" x14ac:dyDescent="0.3">
      <c r="A8869" s="1" t="s">
        <v>5716</v>
      </c>
      <c r="B8869" s="1" t="s">
        <v>5777</v>
      </c>
      <c r="C8869" s="1">
        <v>2</v>
      </c>
      <c r="D8869" s="1" t="s">
        <v>5920</v>
      </c>
      <c r="E8869" s="1">
        <v>25</v>
      </c>
      <c r="F8869" s="1" t="s">
        <v>9178</v>
      </c>
      <c r="G8869" s="1" t="s">
        <v>5834</v>
      </c>
      <c r="H8869" s="1" t="s">
        <v>9029</v>
      </c>
      <c r="I8869" s="1" t="b">
        <v>0</v>
      </c>
      <c r="J8869" s="1">
        <v>7</v>
      </c>
      <c r="K8869" s="1">
        <v>0</v>
      </c>
      <c r="L8869" s="1">
        <v>0</v>
      </c>
      <c r="M8869" s="1">
        <v>814</v>
      </c>
      <c r="N8869" s="1">
        <v>18.5463659147869</v>
      </c>
      <c r="O8869" s="1" t="s">
        <v>9050</v>
      </c>
    </row>
    <row r="8870" spans="1:15" x14ac:dyDescent="0.3">
      <c r="A8870" s="1" t="s">
        <v>5716</v>
      </c>
      <c r="B8870" s="1" t="s">
        <v>5777</v>
      </c>
      <c r="C8870" s="1">
        <v>2</v>
      </c>
      <c r="D8870" s="1" t="s">
        <v>5920</v>
      </c>
      <c r="E8870" s="1">
        <v>25</v>
      </c>
      <c r="F8870" s="1" t="s">
        <v>9178</v>
      </c>
      <c r="G8870" s="1" t="s">
        <v>5810</v>
      </c>
      <c r="H8870" s="1" t="s">
        <v>9029</v>
      </c>
      <c r="I8870" s="1" t="b">
        <v>0</v>
      </c>
      <c r="J8870" s="1">
        <v>2</v>
      </c>
      <c r="K8870" s="1">
        <v>0</v>
      </c>
      <c r="L8870" s="1">
        <v>0</v>
      </c>
      <c r="M8870" s="1">
        <v>375</v>
      </c>
      <c r="N8870" s="1">
        <v>8.54408749145591</v>
      </c>
      <c r="O8870" s="1" t="s">
        <v>9030</v>
      </c>
    </row>
    <row r="8871" spans="1:15" x14ac:dyDescent="0.3">
      <c r="A8871" s="1" t="s">
        <v>5716</v>
      </c>
      <c r="B8871" s="1" t="s">
        <v>5777</v>
      </c>
      <c r="C8871" s="1">
        <v>2</v>
      </c>
      <c r="D8871" s="1" t="s">
        <v>5920</v>
      </c>
      <c r="E8871" s="1">
        <v>25</v>
      </c>
      <c r="F8871" s="1" t="s">
        <v>9178</v>
      </c>
      <c r="G8871" s="1" t="s">
        <v>5834</v>
      </c>
      <c r="H8871" s="1" t="e">
        <f>-------TCCTGTACGAGAG</f>
        <v>#NAME?</v>
      </c>
      <c r="I8871" s="1" t="b">
        <v>0</v>
      </c>
      <c r="J8871" s="1">
        <v>1</v>
      </c>
      <c r="K8871" s="1">
        <v>11</v>
      </c>
      <c r="L8871" s="1">
        <v>14</v>
      </c>
      <c r="M8871" s="1">
        <v>285</v>
      </c>
      <c r="N8871" s="1">
        <v>6.4935064935064899</v>
      </c>
      <c r="O8871" s="1" t="s">
        <v>9162</v>
      </c>
    </row>
    <row r="8872" spans="1:15" x14ac:dyDescent="0.3">
      <c r="A8872" s="1" t="s">
        <v>5716</v>
      </c>
      <c r="B8872" s="1" t="s">
        <v>5777</v>
      </c>
      <c r="C8872" s="1">
        <v>2</v>
      </c>
      <c r="D8872" s="1" t="s">
        <v>5920</v>
      </c>
      <c r="E8872" s="1">
        <v>25</v>
      </c>
      <c r="F8872" s="1" t="s">
        <v>9178</v>
      </c>
      <c r="G8872" s="1" t="s">
        <v>5803</v>
      </c>
      <c r="H8872" s="1" t="s">
        <v>9051</v>
      </c>
      <c r="I8872" s="1" t="b">
        <v>0</v>
      </c>
      <c r="J8872" s="1">
        <v>0</v>
      </c>
      <c r="K8872" s="1">
        <v>1</v>
      </c>
      <c r="L8872" s="1">
        <v>0</v>
      </c>
      <c r="M8872" s="1">
        <v>258</v>
      </c>
      <c r="N8872" s="1">
        <v>5.8783321941216604</v>
      </c>
      <c r="O8872" s="1" t="s">
        <v>9064</v>
      </c>
    </row>
    <row r="8873" spans="1:15" x14ac:dyDescent="0.3">
      <c r="A8873" s="1" t="s">
        <v>5716</v>
      </c>
      <c r="B8873" s="1" t="s">
        <v>5777</v>
      </c>
      <c r="C8873" s="1">
        <v>2</v>
      </c>
      <c r="D8873" s="1" t="s">
        <v>5920</v>
      </c>
      <c r="E8873" s="1">
        <v>25</v>
      </c>
      <c r="F8873" s="1" t="s">
        <v>9178</v>
      </c>
      <c r="G8873" s="1" t="s">
        <v>5834</v>
      </c>
      <c r="H8873" s="1" t="s">
        <v>9029</v>
      </c>
      <c r="I8873" s="1" t="b">
        <v>0</v>
      </c>
      <c r="J8873" s="1">
        <v>21</v>
      </c>
      <c r="K8873" s="1">
        <v>0</v>
      </c>
      <c r="L8873" s="1">
        <v>0</v>
      </c>
      <c r="M8873" s="1">
        <v>149</v>
      </c>
      <c r="N8873" s="1">
        <v>3.3948507632718101</v>
      </c>
      <c r="O8873" s="1" t="s">
        <v>9038</v>
      </c>
    </row>
    <row r="8874" spans="1:15" x14ac:dyDescent="0.3">
      <c r="A8874" s="1" t="s">
        <v>5716</v>
      </c>
      <c r="B8874" s="1" t="s">
        <v>5777</v>
      </c>
      <c r="C8874" s="1">
        <v>2</v>
      </c>
      <c r="D8874" s="1" t="s">
        <v>5920</v>
      </c>
      <c r="E8874" s="1">
        <v>25</v>
      </c>
      <c r="F8874" s="1" t="s">
        <v>9178</v>
      </c>
      <c r="G8874" s="1" t="s">
        <v>5834</v>
      </c>
      <c r="H8874" s="1" t="s">
        <v>9029</v>
      </c>
      <c r="I8874" s="1" t="b">
        <v>0</v>
      </c>
      <c r="J8874" s="1">
        <v>12</v>
      </c>
      <c r="K8874" s="1">
        <v>0</v>
      </c>
      <c r="L8874" s="1">
        <v>0</v>
      </c>
      <c r="M8874" s="1">
        <v>143</v>
      </c>
      <c r="N8874" s="1">
        <v>3.25814536340852</v>
      </c>
      <c r="O8874" s="1" t="s">
        <v>9099</v>
      </c>
    </row>
    <row r="8875" spans="1:15" x14ac:dyDescent="0.3">
      <c r="A8875" s="1" t="s">
        <v>5716</v>
      </c>
      <c r="B8875" s="1" t="s">
        <v>5777</v>
      </c>
      <c r="C8875" s="1">
        <v>2</v>
      </c>
      <c r="D8875" s="1" t="s">
        <v>5920</v>
      </c>
      <c r="E8875" s="1">
        <v>25</v>
      </c>
      <c r="F8875" s="1" t="s">
        <v>9178</v>
      </c>
      <c r="G8875" s="1" t="s">
        <v>5834</v>
      </c>
      <c r="H8875" s="1" t="s">
        <v>9029</v>
      </c>
      <c r="I8875" s="1" t="b">
        <v>0</v>
      </c>
      <c r="J8875" s="1">
        <v>21</v>
      </c>
      <c r="K8875" s="1">
        <v>0</v>
      </c>
      <c r="L8875" s="1">
        <v>0</v>
      </c>
      <c r="M8875" s="1">
        <v>78</v>
      </c>
      <c r="N8875" s="1">
        <v>1.7771701982228301</v>
      </c>
      <c r="O8875" s="1" t="s">
        <v>9039</v>
      </c>
    </row>
    <row r="8876" spans="1:15" x14ac:dyDescent="0.3">
      <c r="A8876" s="1" t="s">
        <v>5716</v>
      </c>
      <c r="B8876" s="1" t="s">
        <v>5777</v>
      </c>
      <c r="C8876" s="1">
        <v>2</v>
      </c>
      <c r="D8876" s="1" t="s">
        <v>5920</v>
      </c>
      <c r="E8876" s="1">
        <v>25</v>
      </c>
      <c r="F8876" s="1" t="s">
        <v>9178</v>
      </c>
      <c r="G8876" s="1" t="s">
        <v>5834</v>
      </c>
      <c r="H8876" s="1" t="s">
        <v>9029</v>
      </c>
      <c r="I8876" s="1" t="b">
        <v>0</v>
      </c>
      <c r="J8876" s="1">
        <v>21</v>
      </c>
      <c r="K8876" s="1">
        <v>0</v>
      </c>
      <c r="L8876" s="1">
        <v>0</v>
      </c>
      <c r="M8876" s="1">
        <v>64</v>
      </c>
      <c r="N8876" s="1">
        <v>1.45819093187514</v>
      </c>
      <c r="O8876" s="1" t="s">
        <v>9032</v>
      </c>
    </row>
    <row r="8877" spans="1:15" x14ac:dyDescent="0.3">
      <c r="A8877" s="1" t="s">
        <v>5716</v>
      </c>
      <c r="B8877" s="1" t="s">
        <v>5777</v>
      </c>
      <c r="C8877" s="1">
        <v>2</v>
      </c>
      <c r="D8877" s="1" t="s">
        <v>5920</v>
      </c>
      <c r="E8877" s="1">
        <v>25</v>
      </c>
      <c r="F8877" s="1" t="s">
        <v>9178</v>
      </c>
      <c r="G8877" s="1" t="s">
        <v>5816</v>
      </c>
      <c r="H8877" s="1" t="s">
        <v>9029</v>
      </c>
      <c r="I8877" s="1" t="b">
        <v>0</v>
      </c>
      <c r="J8877" s="1">
        <v>3</v>
      </c>
      <c r="K8877" s="1">
        <v>0</v>
      </c>
      <c r="L8877" s="1">
        <v>0</v>
      </c>
      <c r="M8877" s="1">
        <v>64</v>
      </c>
      <c r="N8877" s="1">
        <v>1.45819093187514</v>
      </c>
      <c r="O8877" s="1" t="s">
        <v>9053</v>
      </c>
    </row>
    <row r="8878" spans="1:15" x14ac:dyDescent="0.3">
      <c r="A8878" s="1" t="s">
        <v>5716</v>
      </c>
      <c r="B8878" s="1" t="s">
        <v>5777</v>
      </c>
      <c r="C8878" s="1">
        <v>2</v>
      </c>
      <c r="D8878" s="1" t="s">
        <v>5920</v>
      </c>
      <c r="E8878" s="1">
        <v>25</v>
      </c>
      <c r="F8878" s="1" t="s">
        <v>9178</v>
      </c>
      <c r="G8878" s="1" t="s">
        <v>5834</v>
      </c>
      <c r="H8878" s="1" t="s">
        <v>9029</v>
      </c>
      <c r="I8878" s="1" t="b">
        <v>0</v>
      </c>
      <c r="J8878" s="1">
        <v>21</v>
      </c>
      <c r="K8878" s="1">
        <v>0</v>
      </c>
      <c r="L8878" s="1">
        <v>1</v>
      </c>
      <c r="M8878" s="1">
        <v>54</v>
      </c>
      <c r="N8878" s="1">
        <v>1.2303485987696501</v>
      </c>
      <c r="O8878" s="1" t="e">
        <f>------------------ag</f>
        <v>#NAME?</v>
      </c>
    </row>
    <row r="8879" spans="1:15" x14ac:dyDescent="0.3">
      <c r="A8879" s="1" t="s">
        <v>5716</v>
      </c>
      <c r="B8879" s="1" t="s">
        <v>5777</v>
      </c>
      <c r="C8879" s="1">
        <v>2</v>
      </c>
      <c r="D8879" s="1" t="s">
        <v>5920</v>
      </c>
      <c r="E8879" s="1">
        <v>25</v>
      </c>
      <c r="F8879" s="1" t="s">
        <v>9178</v>
      </c>
      <c r="G8879" s="1" t="s">
        <v>5801</v>
      </c>
      <c r="H8879" s="1" t="s">
        <v>9029</v>
      </c>
      <c r="I8879" s="1" t="b">
        <v>0</v>
      </c>
      <c r="J8879" s="1">
        <v>1</v>
      </c>
      <c r="K8879" s="1">
        <v>0</v>
      </c>
      <c r="L8879" s="1">
        <v>0</v>
      </c>
      <c r="M8879" s="1">
        <v>47</v>
      </c>
      <c r="N8879" s="1">
        <v>1.0708589655958001</v>
      </c>
      <c r="O8879" s="1" t="s">
        <v>9049</v>
      </c>
    </row>
    <row r="8880" spans="1:15" x14ac:dyDescent="0.3">
      <c r="A8880" s="1" t="s">
        <v>5716</v>
      </c>
      <c r="B8880" s="1" t="s">
        <v>5777</v>
      </c>
      <c r="C8880" s="1">
        <v>2</v>
      </c>
      <c r="D8880" s="1" t="s">
        <v>5920</v>
      </c>
      <c r="E8880" s="1">
        <v>25</v>
      </c>
      <c r="F8880" s="1" t="s">
        <v>9178</v>
      </c>
      <c r="G8880" s="1" t="s">
        <v>5895</v>
      </c>
      <c r="H8880" s="1" t="s">
        <v>9179</v>
      </c>
      <c r="I8880" s="1" t="b">
        <v>0</v>
      </c>
      <c r="J8880" s="1">
        <v>0</v>
      </c>
      <c r="K8880" s="1">
        <v>2</v>
      </c>
      <c r="L8880" s="1">
        <v>0</v>
      </c>
      <c r="M8880" s="1">
        <v>44</v>
      </c>
      <c r="N8880" s="1">
        <v>1.0025062656641599</v>
      </c>
      <c r="O8880" s="1" t="s">
        <v>9180</v>
      </c>
    </row>
    <row r="8881" spans="1:15" x14ac:dyDescent="0.3">
      <c r="A8881" s="1" t="s">
        <v>5716</v>
      </c>
      <c r="B8881" s="1" t="s">
        <v>5777</v>
      </c>
      <c r="C8881" s="1">
        <v>2</v>
      </c>
      <c r="D8881" s="1" t="s">
        <v>5920</v>
      </c>
      <c r="E8881" s="1">
        <v>26</v>
      </c>
      <c r="F8881" s="1" t="s">
        <v>9181</v>
      </c>
      <c r="G8881" s="1" t="s">
        <v>5814</v>
      </c>
      <c r="H8881" s="1" t="s">
        <v>9029</v>
      </c>
      <c r="I8881" s="1" t="b">
        <v>1</v>
      </c>
      <c r="J8881" s="1">
        <v>0</v>
      </c>
      <c r="K8881" s="1">
        <v>0</v>
      </c>
      <c r="L8881" s="1">
        <v>0</v>
      </c>
      <c r="M8881" s="1">
        <v>1244</v>
      </c>
      <c r="N8881" s="1">
        <v>32.531380753138002</v>
      </c>
      <c r="O8881" s="1" t="s">
        <v>9031</v>
      </c>
    </row>
    <row r="8882" spans="1:15" x14ac:dyDescent="0.3">
      <c r="A8882" s="1" t="s">
        <v>5716</v>
      </c>
      <c r="B8882" s="1" t="s">
        <v>5777</v>
      </c>
      <c r="C8882" s="1">
        <v>2</v>
      </c>
      <c r="D8882" s="1" t="s">
        <v>5920</v>
      </c>
      <c r="E8882" s="1">
        <v>26</v>
      </c>
      <c r="F8882" s="1" t="s">
        <v>9181</v>
      </c>
      <c r="G8882" s="1" t="s">
        <v>5810</v>
      </c>
      <c r="H8882" s="1" t="s">
        <v>9029</v>
      </c>
      <c r="I8882" s="1" t="b">
        <v>0</v>
      </c>
      <c r="J8882" s="1">
        <v>2</v>
      </c>
      <c r="K8882" s="1">
        <v>0</v>
      </c>
      <c r="L8882" s="1">
        <v>0</v>
      </c>
      <c r="M8882" s="1">
        <v>506</v>
      </c>
      <c r="N8882" s="1">
        <v>13.2322175732217</v>
      </c>
      <c r="O8882" s="1" t="s">
        <v>9030</v>
      </c>
    </row>
    <row r="8883" spans="1:15" x14ac:dyDescent="0.3">
      <c r="A8883" s="1" t="s">
        <v>5716</v>
      </c>
      <c r="B8883" s="1" t="s">
        <v>5777</v>
      </c>
      <c r="C8883" s="1">
        <v>2</v>
      </c>
      <c r="D8883" s="1" t="s">
        <v>5920</v>
      </c>
      <c r="E8883" s="1">
        <v>26</v>
      </c>
      <c r="F8883" s="1" t="s">
        <v>9181</v>
      </c>
      <c r="G8883" s="1" t="s">
        <v>5803</v>
      </c>
      <c r="H8883" s="1" t="s">
        <v>9051</v>
      </c>
      <c r="I8883" s="1" t="b">
        <v>0</v>
      </c>
      <c r="J8883" s="1">
        <v>0</v>
      </c>
      <c r="K8883" s="1">
        <v>1</v>
      </c>
      <c r="L8883" s="1">
        <v>0</v>
      </c>
      <c r="M8883" s="1">
        <v>393</v>
      </c>
      <c r="N8883" s="1">
        <v>10.277196652719599</v>
      </c>
      <c r="O8883" s="1" t="s">
        <v>9090</v>
      </c>
    </row>
    <row r="8884" spans="1:15" x14ac:dyDescent="0.3">
      <c r="A8884" s="1" t="s">
        <v>5716</v>
      </c>
      <c r="B8884" s="1" t="s">
        <v>5777</v>
      </c>
      <c r="C8884" s="1">
        <v>2</v>
      </c>
      <c r="D8884" s="1" t="s">
        <v>5920</v>
      </c>
      <c r="E8884" s="1">
        <v>26</v>
      </c>
      <c r="F8884" s="1" t="s">
        <v>9181</v>
      </c>
      <c r="G8884" s="1" t="s">
        <v>5819</v>
      </c>
      <c r="H8884" s="1" t="s">
        <v>9029</v>
      </c>
      <c r="I8884" s="1" t="b">
        <v>0</v>
      </c>
      <c r="J8884" s="1">
        <v>0</v>
      </c>
      <c r="K8884" s="1">
        <v>3</v>
      </c>
      <c r="L8884" s="1">
        <v>11</v>
      </c>
      <c r="M8884" s="1">
        <v>227</v>
      </c>
      <c r="N8884" s="1">
        <v>5.9361924686192404</v>
      </c>
      <c r="O8884" s="1" t="s">
        <v>9182</v>
      </c>
    </row>
    <row r="8885" spans="1:15" x14ac:dyDescent="0.3">
      <c r="A8885" s="1" t="s">
        <v>5716</v>
      </c>
      <c r="B8885" s="1" t="s">
        <v>5777</v>
      </c>
      <c r="C8885" s="1">
        <v>2</v>
      </c>
      <c r="D8885" s="1" t="s">
        <v>5920</v>
      </c>
      <c r="E8885" s="1">
        <v>26</v>
      </c>
      <c r="F8885" s="1" t="s">
        <v>9181</v>
      </c>
      <c r="G8885" s="1" t="s">
        <v>5834</v>
      </c>
      <c r="H8885" s="1" t="s">
        <v>9115</v>
      </c>
      <c r="I8885" s="1" t="b">
        <v>0</v>
      </c>
      <c r="J8885" s="1">
        <v>0</v>
      </c>
      <c r="K8885" s="1">
        <v>16</v>
      </c>
      <c r="L8885" s="1">
        <v>10</v>
      </c>
      <c r="M8885" s="1">
        <v>222</v>
      </c>
      <c r="N8885" s="1">
        <v>5.8054393305439298</v>
      </c>
      <c r="O8885" s="1" t="s">
        <v>9183</v>
      </c>
    </row>
    <row r="8886" spans="1:15" x14ac:dyDescent="0.3">
      <c r="A8886" s="1" t="s">
        <v>5716</v>
      </c>
      <c r="B8886" s="1" t="s">
        <v>5777</v>
      </c>
      <c r="C8886" s="1">
        <v>2</v>
      </c>
      <c r="D8886" s="1" t="s">
        <v>5920</v>
      </c>
      <c r="E8886" s="1">
        <v>26</v>
      </c>
      <c r="F8886" s="1" t="s">
        <v>9181</v>
      </c>
      <c r="G8886" s="1" t="s">
        <v>5834</v>
      </c>
      <c r="H8886" s="1" t="s">
        <v>9029</v>
      </c>
      <c r="I8886" s="1" t="b">
        <v>0</v>
      </c>
      <c r="J8886" s="1">
        <v>6</v>
      </c>
      <c r="K8886" s="1">
        <v>0</v>
      </c>
      <c r="L8886" s="1">
        <v>0</v>
      </c>
      <c r="M8886" s="1">
        <v>69</v>
      </c>
      <c r="N8886" s="1">
        <v>1.80439330543933</v>
      </c>
      <c r="O8886" s="1" t="s">
        <v>9034</v>
      </c>
    </row>
    <row r="8887" spans="1:15" x14ac:dyDescent="0.3">
      <c r="A8887" s="1" t="s">
        <v>5716</v>
      </c>
      <c r="B8887" s="1" t="s">
        <v>5777</v>
      </c>
      <c r="C8887" s="1">
        <v>2</v>
      </c>
      <c r="D8887" s="1" t="s">
        <v>5920</v>
      </c>
      <c r="E8887" s="1">
        <v>26</v>
      </c>
      <c r="F8887" s="1" t="s">
        <v>9181</v>
      </c>
      <c r="G8887" s="1" t="s">
        <v>5834</v>
      </c>
      <c r="H8887" s="1" t="s">
        <v>9029</v>
      </c>
      <c r="I8887" s="1" t="b">
        <v>0</v>
      </c>
      <c r="J8887" s="1">
        <v>21</v>
      </c>
      <c r="K8887" s="1">
        <v>0</v>
      </c>
      <c r="L8887" s="1">
        <v>0</v>
      </c>
      <c r="M8887" s="1">
        <v>65</v>
      </c>
      <c r="N8887" s="1">
        <v>1.69979079497907</v>
      </c>
      <c r="O8887" s="1" t="s">
        <v>9038</v>
      </c>
    </row>
    <row r="8888" spans="1:15" x14ac:dyDescent="0.3">
      <c r="A8888" s="1" t="s">
        <v>5716</v>
      </c>
      <c r="B8888" s="1" t="s">
        <v>5777</v>
      </c>
      <c r="C8888" s="1">
        <v>2</v>
      </c>
      <c r="D8888" s="1" t="s">
        <v>5920</v>
      </c>
      <c r="E8888" s="1">
        <v>26</v>
      </c>
      <c r="F8888" s="1" t="s">
        <v>9181</v>
      </c>
      <c r="G8888" s="1" t="s">
        <v>5834</v>
      </c>
      <c r="H8888" s="1" t="s">
        <v>9029</v>
      </c>
      <c r="I8888" s="1" t="b">
        <v>0</v>
      </c>
      <c r="J8888" s="1">
        <v>21</v>
      </c>
      <c r="K8888" s="1">
        <v>0</v>
      </c>
      <c r="L8888" s="1">
        <v>0</v>
      </c>
      <c r="M8888" s="1">
        <v>62</v>
      </c>
      <c r="N8888" s="1">
        <v>1.6213389121338899</v>
      </c>
      <c r="O8888" s="1" t="s">
        <v>9032</v>
      </c>
    </row>
    <row r="8889" spans="1:15" x14ac:dyDescent="0.3">
      <c r="A8889" s="1" t="s">
        <v>5716</v>
      </c>
      <c r="B8889" s="1" t="s">
        <v>5777</v>
      </c>
      <c r="C8889" s="1">
        <v>2</v>
      </c>
      <c r="D8889" s="1" t="s">
        <v>5920</v>
      </c>
      <c r="E8889" s="1">
        <v>26</v>
      </c>
      <c r="F8889" s="1" t="s">
        <v>9181</v>
      </c>
      <c r="G8889" s="1" t="s">
        <v>5834</v>
      </c>
      <c r="H8889" s="1" t="s">
        <v>9029</v>
      </c>
      <c r="I8889" s="1" t="b">
        <v>0</v>
      </c>
      <c r="J8889" s="1">
        <v>21</v>
      </c>
      <c r="K8889" s="1">
        <v>0</v>
      </c>
      <c r="L8889" s="1">
        <v>0</v>
      </c>
      <c r="M8889" s="1">
        <v>41</v>
      </c>
      <c r="N8889" s="1">
        <v>1.07217573221757</v>
      </c>
      <c r="O8889" s="1" t="s">
        <v>9039</v>
      </c>
    </row>
    <row r="8890" spans="1:15" x14ac:dyDescent="0.3">
      <c r="A8890" s="1" t="s">
        <v>5716</v>
      </c>
      <c r="B8890" s="1" t="s">
        <v>5777</v>
      </c>
      <c r="C8890" s="1">
        <v>2</v>
      </c>
      <c r="D8890" s="1" t="s">
        <v>5920</v>
      </c>
      <c r="E8890" s="1">
        <v>26</v>
      </c>
      <c r="F8890" s="1" t="s">
        <v>9181</v>
      </c>
      <c r="G8890" s="1" t="s">
        <v>5834</v>
      </c>
      <c r="H8890" s="1" t="e">
        <f>----TCTTCCTGTACGAGAG</f>
        <v>#NAME?</v>
      </c>
      <c r="I8890" s="1" t="b">
        <v>0</v>
      </c>
      <c r="J8890" s="1">
        <v>3</v>
      </c>
      <c r="K8890" s="1">
        <v>9</v>
      </c>
      <c r="L8890" s="1">
        <v>15</v>
      </c>
      <c r="M8890" s="1">
        <v>40</v>
      </c>
      <c r="N8890" s="1">
        <v>1.04602510460251</v>
      </c>
      <c r="O8890" s="1" t="s">
        <v>9079</v>
      </c>
    </row>
    <row r="8891" spans="1:15" x14ac:dyDescent="0.3">
      <c r="A8891" s="1" t="s">
        <v>5716</v>
      </c>
      <c r="B8891" s="1" t="s">
        <v>5777</v>
      </c>
      <c r="C8891" s="1">
        <v>2</v>
      </c>
      <c r="D8891" s="1" t="s">
        <v>5920</v>
      </c>
      <c r="E8891" s="1">
        <v>27</v>
      </c>
      <c r="F8891" s="1" t="s">
        <v>9184</v>
      </c>
      <c r="G8891" s="1" t="s">
        <v>5810</v>
      </c>
      <c r="H8891" s="1" t="s">
        <v>9029</v>
      </c>
      <c r="I8891" s="1" t="b">
        <v>0</v>
      </c>
      <c r="J8891" s="1">
        <v>2</v>
      </c>
      <c r="K8891" s="1">
        <v>0</v>
      </c>
      <c r="L8891" s="1">
        <v>0</v>
      </c>
      <c r="M8891" s="1">
        <v>2358</v>
      </c>
      <c r="N8891" s="1">
        <v>38.341463414634099</v>
      </c>
      <c r="O8891" s="1" t="s">
        <v>9030</v>
      </c>
    </row>
    <row r="8892" spans="1:15" x14ac:dyDescent="0.3">
      <c r="A8892" s="1" t="s">
        <v>5716</v>
      </c>
      <c r="B8892" s="1" t="s">
        <v>5777</v>
      </c>
      <c r="C8892" s="1">
        <v>2</v>
      </c>
      <c r="D8892" s="1" t="s">
        <v>5920</v>
      </c>
      <c r="E8892" s="1">
        <v>27</v>
      </c>
      <c r="F8892" s="1" t="s">
        <v>9184</v>
      </c>
      <c r="G8892" s="1" t="s">
        <v>5803</v>
      </c>
      <c r="H8892" s="1" t="s">
        <v>9051</v>
      </c>
      <c r="I8892" s="1" t="b">
        <v>0</v>
      </c>
      <c r="J8892" s="1">
        <v>0</v>
      </c>
      <c r="K8892" s="1">
        <v>1</v>
      </c>
      <c r="L8892" s="1">
        <v>0</v>
      </c>
      <c r="M8892" s="1">
        <v>1667</v>
      </c>
      <c r="N8892" s="1">
        <v>27.105691056910501</v>
      </c>
      <c r="O8892" s="1" t="s">
        <v>9090</v>
      </c>
    </row>
    <row r="8893" spans="1:15" x14ac:dyDescent="0.3">
      <c r="A8893" s="1" t="s">
        <v>5716</v>
      </c>
      <c r="B8893" s="1" t="s">
        <v>5777</v>
      </c>
      <c r="C8893" s="1">
        <v>2</v>
      </c>
      <c r="D8893" s="1" t="s">
        <v>5920</v>
      </c>
      <c r="E8893" s="1">
        <v>27</v>
      </c>
      <c r="F8893" s="1" t="s">
        <v>9184</v>
      </c>
      <c r="G8893" s="1" t="s">
        <v>5814</v>
      </c>
      <c r="H8893" s="1" t="s">
        <v>9029</v>
      </c>
      <c r="I8893" s="1" t="b">
        <v>1</v>
      </c>
      <c r="J8893" s="1">
        <v>0</v>
      </c>
      <c r="K8893" s="1">
        <v>0</v>
      </c>
      <c r="L8893" s="1">
        <v>0</v>
      </c>
      <c r="M8893" s="1">
        <v>638</v>
      </c>
      <c r="N8893" s="1">
        <v>10.373983739837399</v>
      </c>
      <c r="O8893" s="1" t="s">
        <v>9031</v>
      </c>
    </row>
    <row r="8894" spans="1:15" x14ac:dyDescent="0.3">
      <c r="A8894" s="1" t="s">
        <v>5716</v>
      </c>
      <c r="B8894" s="1" t="s">
        <v>5777</v>
      </c>
      <c r="C8894" s="1">
        <v>2</v>
      </c>
      <c r="D8894" s="1" t="s">
        <v>5920</v>
      </c>
      <c r="E8894" s="1">
        <v>27</v>
      </c>
      <c r="F8894" s="1" t="s">
        <v>9184</v>
      </c>
      <c r="G8894" s="1" t="s">
        <v>5834</v>
      </c>
      <c r="H8894" s="1" t="s">
        <v>9029</v>
      </c>
      <c r="I8894" s="1" t="b">
        <v>0</v>
      </c>
      <c r="J8894" s="1">
        <v>7</v>
      </c>
      <c r="K8894" s="1">
        <v>0</v>
      </c>
      <c r="L8894" s="1">
        <v>0</v>
      </c>
      <c r="M8894" s="1">
        <v>267</v>
      </c>
      <c r="N8894" s="1">
        <v>4.3414634146341404</v>
      </c>
      <c r="O8894" s="1" t="s">
        <v>9126</v>
      </c>
    </row>
    <row r="8895" spans="1:15" x14ac:dyDescent="0.3">
      <c r="A8895" s="1" t="s">
        <v>5716</v>
      </c>
      <c r="B8895" s="1" t="s">
        <v>5777</v>
      </c>
      <c r="C8895" s="1">
        <v>2</v>
      </c>
      <c r="D8895" s="1" t="s">
        <v>5920</v>
      </c>
      <c r="E8895" s="1">
        <v>27</v>
      </c>
      <c r="F8895" s="1" t="s">
        <v>9184</v>
      </c>
      <c r="G8895" s="1" t="s">
        <v>5834</v>
      </c>
      <c r="H8895" s="1" t="s">
        <v>9029</v>
      </c>
      <c r="I8895" s="1" t="b">
        <v>0</v>
      </c>
      <c r="J8895" s="1">
        <v>12</v>
      </c>
      <c r="K8895" s="1">
        <v>0</v>
      </c>
      <c r="L8895" s="1">
        <v>0</v>
      </c>
      <c r="M8895" s="1">
        <v>132</v>
      </c>
      <c r="N8895" s="1">
        <v>2.1463414634146298</v>
      </c>
      <c r="O8895" s="1" t="s">
        <v>9099</v>
      </c>
    </row>
    <row r="8896" spans="1:15" x14ac:dyDescent="0.3">
      <c r="A8896" s="1" t="s">
        <v>5716</v>
      </c>
      <c r="B8896" s="1" t="s">
        <v>5777</v>
      </c>
      <c r="C8896" s="1">
        <v>2</v>
      </c>
      <c r="D8896" s="1" t="s">
        <v>5920</v>
      </c>
      <c r="E8896" s="1">
        <v>27</v>
      </c>
      <c r="F8896" s="1" t="s">
        <v>9184</v>
      </c>
      <c r="G8896" s="1" t="s">
        <v>5810</v>
      </c>
      <c r="H8896" s="1" t="s">
        <v>9029</v>
      </c>
      <c r="I8896" s="1" t="b">
        <v>0</v>
      </c>
      <c r="J8896" s="1">
        <v>2</v>
      </c>
      <c r="K8896" s="1">
        <v>0</v>
      </c>
      <c r="L8896" s="1">
        <v>1</v>
      </c>
      <c r="M8896" s="1">
        <v>88</v>
      </c>
      <c r="N8896" s="1">
        <v>1.4308943089430799</v>
      </c>
      <c r="O8896" s="1" t="s">
        <v>9030</v>
      </c>
    </row>
    <row r="8897" spans="1:15" x14ac:dyDescent="0.3">
      <c r="A8897" s="1" t="s">
        <v>5716</v>
      </c>
      <c r="B8897" s="1" t="s">
        <v>5777</v>
      </c>
      <c r="C8897" s="1">
        <v>2</v>
      </c>
      <c r="D8897" s="1" t="s">
        <v>5920</v>
      </c>
      <c r="E8897" s="1">
        <v>27</v>
      </c>
      <c r="F8897" s="1" t="s">
        <v>9184</v>
      </c>
      <c r="G8897" s="1" t="s">
        <v>5834</v>
      </c>
      <c r="H8897" s="1" t="s">
        <v>9115</v>
      </c>
      <c r="I8897" s="1" t="b">
        <v>0</v>
      </c>
      <c r="J8897" s="1">
        <v>0</v>
      </c>
      <c r="K8897" s="1">
        <v>16</v>
      </c>
      <c r="L8897" s="1">
        <v>10</v>
      </c>
      <c r="M8897" s="1">
        <v>66</v>
      </c>
      <c r="N8897" s="1">
        <v>1.07317073170731</v>
      </c>
      <c r="O8897" s="1" t="s">
        <v>9183</v>
      </c>
    </row>
    <row r="8898" spans="1:15" x14ac:dyDescent="0.3">
      <c r="A8898" s="1" t="s">
        <v>5716</v>
      </c>
      <c r="B8898" s="1" t="s">
        <v>5777</v>
      </c>
      <c r="C8898" s="1">
        <v>2</v>
      </c>
      <c r="D8898" s="1" t="s">
        <v>5920</v>
      </c>
      <c r="E8898" s="1">
        <v>27</v>
      </c>
      <c r="F8898" s="1" t="s">
        <v>9184</v>
      </c>
      <c r="G8898" s="1" t="s">
        <v>5819</v>
      </c>
      <c r="H8898" s="1" t="s">
        <v>9029</v>
      </c>
      <c r="I8898" s="1" t="b">
        <v>0</v>
      </c>
      <c r="J8898" s="1">
        <v>0</v>
      </c>
      <c r="K8898" s="1">
        <v>3</v>
      </c>
      <c r="L8898" s="1">
        <v>11</v>
      </c>
      <c r="M8898" s="1">
        <v>64</v>
      </c>
      <c r="N8898" s="1">
        <v>1.04065040650406</v>
      </c>
      <c r="O8898" s="1" t="s">
        <v>9182</v>
      </c>
    </row>
    <row r="8899" spans="1:15" x14ac:dyDescent="0.3">
      <c r="A8899" s="1" t="s">
        <v>5716</v>
      </c>
      <c r="B8899" s="1" t="s">
        <v>5777</v>
      </c>
      <c r="C8899" s="1">
        <v>2</v>
      </c>
      <c r="D8899" s="1" t="s">
        <v>5920</v>
      </c>
      <c r="E8899" s="1">
        <v>28</v>
      </c>
      <c r="F8899" s="1" t="s">
        <v>9185</v>
      </c>
      <c r="G8899" s="1" t="s">
        <v>5814</v>
      </c>
      <c r="H8899" s="1" t="s">
        <v>9029</v>
      </c>
      <c r="I8899" s="1" t="b">
        <v>1</v>
      </c>
      <c r="J8899" s="1">
        <v>0</v>
      </c>
      <c r="K8899" s="1">
        <v>0</v>
      </c>
      <c r="L8899" s="1">
        <v>0</v>
      </c>
      <c r="M8899" s="1">
        <v>2506</v>
      </c>
      <c r="N8899" s="1">
        <v>49.930264993026498</v>
      </c>
      <c r="O8899" s="1" t="s">
        <v>9031</v>
      </c>
    </row>
    <row r="8900" spans="1:15" x14ac:dyDescent="0.3">
      <c r="A8900" s="1" t="s">
        <v>5716</v>
      </c>
      <c r="B8900" s="1" t="s">
        <v>5777</v>
      </c>
      <c r="C8900" s="1">
        <v>2</v>
      </c>
      <c r="D8900" s="1" t="s">
        <v>5920</v>
      </c>
      <c r="E8900" s="1">
        <v>28</v>
      </c>
      <c r="F8900" s="1" t="s">
        <v>9185</v>
      </c>
      <c r="G8900" s="1" t="s">
        <v>5834</v>
      </c>
      <c r="H8900" s="1" t="s">
        <v>9029</v>
      </c>
      <c r="I8900" s="1" t="b">
        <v>0</v>
      </c>
      <c r="J8900" s="1">
        <v>21</v>
      </c>
      <c r="K8900" s="1">
        <v>0</v>
      </c>
      <c r="L8900" s="1">
        <v>0</v>
      </c>
      <c r="M8900" s="1">
        <v>1101</v>
      </c>
      <c r="N8900" s="1">
        <v>21.936640765092601</v>
      </c>
      <c r="O8900" s="1" t="s">
        <v>9063</v>
      </c>
    </row>
    <row r="8901" spans="1:15" x14ac:dyDescent="0.3">
      <c r="A8901" s="1" t="s">
        <v>5716</v>
      </c>
      <c r="B8901" s="1" t="s">
        <v>5777</v>
      </c>
      <c r="C8901" s="1">
        <v>2</v>
      </c>
      <c r="D8901" s="1" t="s">
        <v>5920</v>
      </c>
      <c r="E8901" s="1">
        <v>28</v>
      </c>
      <c r="F8901" s="1" t="s">
        <v>9185</v>
      </c>
      <c r="G8901" s="1" t="s">
        <v>5834</v>
      </c>
      <c r="H8901" s="1" t="s">
        <v>9029</v>
      </c>
      <c r="I8901" s="1" t="b">
        <v>0</v>
      </c>
      <c r="J8901" s="1">
        <v>7</v>
      </c>
      <c r="K8901" s="1">
        <v>0</v>
      </c>
      <c r="L8901" s="1">
        <v>0</v>
      </c>
      <c r="M8901" s="1">
        <v>561</v>
      </c>
      <c r="N8901" s="1">
        <v>11.177525403466801</v>
      </c>
      <c r="O8901" s="1" t="s">
        <v>9063</v>
      </c>
    </row>
    <row r="8902" spans="1:15" x14ac:dyDescent="0.3">
      <c r="A8902" s="1" t="s">
        <v>5716</v>
      </c>
      <c r="B8902" s="1" t="s">
        <v>5777</v>
      </c>
      <c r="C8902" s="1">
        <v>2</v>
      </c>
      <c r="D8902" s="1" t="s">
        <v>5920</v>
      </c>
      <c r="E8902" s="1">
        <v>28</v>
      </c>
      <c r="F8902" s="1" t="s">
        <v>9185</v>
      </c>
      <c r="G8902" s="1" t="s">
        <v>5810</v>
      </c>
      <c r="H8902" s="1" t="s">
        <v>9029</v>
      </c>
      <c r="I8902" s="1" t="b">
        <v>0</v>
      </c>
      <c r="J8902" s="1">
        <v>2</v>
      </c>
      <c r="K8902" s="1">
        <v>0</v>
      </c>
      <c r="L8902" s="1">
        <v>0</v>
      </c>
      <c r="M8902" s="1">
        <v>69</v>
      </c>
      <c r="N8902" s="1">
        <v>1.3747758517633</v>
      </c>
      <c r="O8902" s="1" t="s">
        <v>9030</v>
      </c>
    </row>
    <row r="8903" spans="1:15" x14ac:dyDescent="0.3">
      <c r="A8903" s="1" t="s">
        <v>5716</v>
      </c>
      <c r="B8903" s="1" t="s">
        <v>5777</v>
      </c>
      <c r="C8903" s="1">
        <v>2</v>
      </c>
      <c r="D8903" s="1" t="s">
        <v>5920</v>
      </c>
      <c r="E8903" s="1">
        <v>29</v>
      </c>
      <c r="F8903" s="1" t="s">
        <v>9186</v>
      </c>
      <c r="G8903" s="1" t="s">
        <v>5814</v>
      </c>
      <c r="H8903" s="1" t="s">
        <v>9029</v>
      </c>
      <c r="I8903" s="1" t="b">
        <v>1</v>
      </c>
      <c r="J8903" s="1">
        <v>0</v>
      </c>
      <c r="K8903" s="1">
        <v>0</v>
      </c>
      <c r="L8903" s="1">
        <v>0</v>
      </c>
      <c r="M8903" s="1">
        <v>2852</v>
      </c>
      <c r="N8903" s="1">
        <v>73.448364666494896</v>
      </c>
      <c r="O8903" s="1" t="s">
        <v>9031</v>
      </c>
    </row>
    <row r="8904" spans="1:15" x14ac:dyDescent="0.3">
      <c r="A8904" s="1" t="s">
        <v>5716</v>
      </c>
      <c r="B8904" s="1" t="s">
        <v>5777</v>
      </c>
      <c r="C8904" s="1">
        <v>2</v>
      </c>
      <c r="D8904" s="1" t="s">
        <v>5920</v>
      </c>
      <c r="E8904" s="1">
        <v>29</v>
      </c>
      <c r="F8904" s="1" t="s">
        <v>9186</v>
      </c>
      <c r="G8904" s="1" t="s">
        <v>5834</v>
      </c>
      <c r="H8904" s="1" t="s">
        <v>9029</v>
      </c>
      <c r="I8904" s="1" t="b">
        <v>0</v>
      </c>
      <c r="J8904" s="1">
        <v>21</v>
      </c>
      <c r="K8904" s="1">
        <v>0</v>
      </c>
      <c r="L8904" s="1">
        <v>0</v>
      </c>
      <c r="M8904" s="1">
        <v>135</v>
      </c>
      <c r="N8904" s="1">
        <v>3.47669327839299</v>
      </c>
      <c r="O8904" s="1" t="s">
        <v>9063</v>
      </c>
    </row>
    <row r="8905" spans="1:15" x14ac:dyDescent="0.3">
      <c r="A8905" s="1" t="s">
        <v>5716</v>
      </c>
      <c r="B8905" s="1" t="s">
        <v>5777</v>
      </c>
      <c r="C8905" s="1">
        <v>2</v>
      </c>
      <c r="D8905" s="1" t="s">
        <v>5920</v>
      </c>
      <c r="E8905" s="1">
        <v>29</v>
      </c>
      <c r="F8905" s="1" t="s">
        <v>9186</v>
      </c>
      <c r="G8905" s="1" t="s">
        <v>5806</v>
      </c>
      <c r="H8905" s="1" t="s">
        <v>9029</v>
      </c>
      <c r="I8905" s="1" t="b">
        <v>0</v>
      </c>
      <c r="J8905" s="1">
        <v>0</v>
      </c>
      <c r="K8905" s="1">
        <v>5</v>
      </c>
      <c r="L8905" s="1">
        <v>6</v>
      </c>
      <c r="M8905" s="1">
        <v>78</v>
      </c>
      <c r="N8905" s="1">
        <v>2.00875611640484</v>
      </c>
      <c r="O8905" s="1" t="s">
        <v>9044</v>
      </c>
    </row>
    <row r="8906" spans="1:15" x14ac:dyDescent="0.3">
      <c r="A8906" s="1" t="s">
        <v>5716</v>
      </c>
      <c r="B8906" s="1" t="s">
        <v>5777</v>
      </c>
      <c r="C8906" s="1">
        <v>2</v>
      </c>
      <c r="D8906" s="1" t="s">
        <v>5920</v>
      </c>
      <c r="E8906" s="1">
        <v>29</v>
      </c>
      <c r="F8906" s="1" t="s">
        <v>9186</v>
      </c>
      <c r="G8906" s="1" t="s">
        <v>5908</v>
      </c>
      <c r="H8906" s="1" t="s">
        <v>9029</v>
      </c>
      <c r="I8906" s="1" t="b">
        <v>0</v>
      </c>
      <c r="J8906" s="1">
        <v>0</v>
      </c>
      <c r="K8906" s="1">
        <v>0</v>
      </c>
      <c r="L8906" s="1">
        <v>1</v>
      </c>
      <c r="M8906" s="1">
        <v>73</v>
      </c>
      <c r="N8906" s="1">
        <v>1.8799896986865801</v>
      </c>
      <c r="O8906" s="1" t="s">
        <v>9031</v>
      </c>
    </row>
    <row r="8907" spans="1:15" x14ac:dyDescent="0.3">
      <c r="A8907" s="1" t="s">
        <v>5716</v>
      </c>
      <c r="B8907" s="1" t="s">
        <v>5777</v>
      </c>
      <c r="C8907" s="1">
        <v>2</v>
      </c>
      <c r="D8907" s="1" t="s">
        <v>5920</v>
      </c>
      <c r="E8907" s="1">
        <v>29</v>
      </c>
      <c r="F8907" s="1" t="s">
        <v>9186</v>
      </c>
      <c r="G8907" s="1" t="s">
        <v>5834</v>
      </c>
      <c r="H8907" s="1" t="s">
        <v>9029</v>
      </c>
      <c r="I8907" s="1" t="b">
        <v>0</v>
      </c>
      <c r="J8907" s="1">
        <v>7</v>
      </c>
      <c r="K8907" s="1">
        <v>0</v>
      </c>
      <c r="L8907" s="1">
        <v>0</v>
      </c>
      <c r="M8907" s="1">
        <v>73</v>
      </c>
      <c r="N8907" s="1">
        <v>1.8799896986865801</v>
      </c>
      <c r="O8907" s="1" t="s">
        <v>9063</v>
      </c>
    </row>
    <row r="8908" spans="1:15" x14ac:dyDescent="0.3">
      <c r="A8908" s="1" t="s">
        <v>5716</v>
      </c>
      <c r="B8908" s="1" t="s">
        <v>5777</v>
      </c>
      <c r="C8908" s="1">
        <v>2</v>
      </c>
      <c r="D8908" s="1" t="s">
        <v>5920</v>
      </c>
      <c r="E8908" s="1">
        <v>29</v>
      </c>
      <c r="F8908" s="1" t="s">
        <v>9186</v>
      </c>
      <c r="G8908" s="1" t="s">
        <v>5810</v>
      </c>
      <c r="H8908" s="1" t="s">
        <v>9029</v>
      </c>
      <c r="I8908" s="1" t="b">
        <v>0</v>
      </c>
      <c r="J8908" s="1">
        <v>2</v>
      </c>
      <c r="K8908" s="1">
        <v>0</v>
      </c>
      <c r="L8908" s="1">
        <v>0</v>
      </c>
      <c r="M8908" s="1">
        <v>72</v>
      </c>
      <c r="N8908" s="1">
        <v>1.85423641514293</v>
      </c>
      <c r="O8908" s="1" t="s">
        <v>9030</v>
      </c>
    </row>
    <row r="8909" spans="1:15" x14ac:dyDescent="0.3">
      <c r="A8909" s="1" t="s">
        <v>5716</v>
      </c>
      <c r="B8909" s="1" t="s">
        <v>5777</v>
      </c>
      <c r="C8909" s="1">
        <v>-1</v>
      </c>
      <c r="D8909" s="1" t="s">
        <v>5920</v>
      </c>
      <c r="E8909" s="1">
        <v>-1</v>
      </c>
      <c r="F8909" s="1" t="s">
        <v>9187</v>
      </c>
      <c r="G8909" s="1" t="s">
        <v>5814</v>
      </c>
      <c r="H8909" s="1" t="s">
        <v>9029</v>
      </c>
      <c r="I8909" s="1" t="b">
        <v>1</v>
      </c>
      <c r="J8909" s="1">
        <v>0</v>
      </c>
      <c r="K8909" s="1">
        <v>0</v>
      </c>
      <c r="L8909" s="1">
        <v>0</v>
      </c>
      <c r="M8909" s="1">
        <v>2341</v>
      </c>
      <c r="N8909" s="1">
        <v>69.096812278630395</v>
      </c>
      <c r="O8909" s="1" t="s">
        <v>9031</v>
      </c>
    </row>
    <row r="8910" spans="1:15" x14ac:dyDescent="0.3">
      <c r="A8910" s="1" t="s">
        <v>5716</v>
      </c>
      <c r="B8910" s="1" t="s">
        <v>5777</v>
      </c>
      <c r="C8910" s="1">
        <v>-1</v>
      </c>
      <c r="D8910" s="1" t="s">
        <v>5920</v>
      </c>
      <c r="E8910" s="1">
        <v>-1</v>
      </c>
      <c r="F8910" s="1" t="s">
        <v>9187</v>
      </c>
      <c r="G8910" s="1" t="s">
        <v>5810</v>
      </c>
      <c r="H8910" s="1" t="s">
        <v>9029</v>
      </c>
      <c r="I8910" s="1" t="b">
        <v>0</v>
      </c>
      <c r="J8910" s="1">
        <v>2</v>
      </c>
      <c r="K8910" s="1">
        <v>0</v>
      </c>
      <c r="L8910" s="1">
        <v>0</v>
      </c>
      <c r="M8910" s="1">
        <v>122</v>
      </c>
      <c r="N8910" s="1">
        <v>3.6009445100354101</v>
      </c>
      <c r="O8910" s="1" t="s">
        <v>9030</v>
      </c>
    </row>
    <row r="8911" spans="1:15" x14ac:dyDescent="0.3">
      <c r="A8911" s="1" t="s">
        <v>5716</v>
      </c>
      <c r="B8911" s="1" t="s">
        <v>5777</v>
      </c>
      <c r="C8911" s="1">
        <v>-1</v>
      </c>
      <c r="D8911" s="1" t="s">
        <v>5920</v>
      </c>
      <c r="E8911" s="1">
        <v>-1</v>
      </c>
      <c r="F8911" s="1" t="s">
        <v>9187</v>
      </c>
      <c r="G8911" s="1" t="s">
        <v>5908</v>
      </c>
      <c r="H8911" s="1" t="s">
        <v>9029</v>
      </c>
      <c r="I8911" s="1" t="b">
        <v>0</v>
      </c>
      <c r="J8911" s="1">
        <v>0</v>
      </c>
      <c r="K8911" s="1">
        <v>0</v>
      </c>
      <c r="L8911" s="1">
        <v>1</v>
      </c>
      <c r="M8911" s="1">
        <v>79</v>
      </c>
      <c r="N8911" s="1">
        <v>2.33175914994096</v>
      </c>
      <c r="O8911" s="1" t="s">
        <v>9031</v>
      </c>
    </row>
    <row r="8912" spans="1:15" x14ac:dyDescent="0.3">
      <c r="A8912" s="1" t="s">
        <v>5716</v>
      </c>
      <c r="B8912" s="1" t="s">
        <v>5777</v>
      </c>
      <c r="C8912" s="1">
        <v>-1</v>
      </c>
      <c r="D8912" s="1" t="s">
        <v>5920</v>
      </c>
      <c r="E8912" s="1">
        <v>-1</v>
      </c>
      <c r="F8912" s="1" t="s">
        <v>9187</v>
      </c>
      <c r="G8912" s="1" t="s">
        <v>5834</v>
      </c>
      <c r="H8912" s="1" t="s">
        <v>9029</v>
      </c>
      <c r="I8912" s="1" t="b">
        <v>0</v>
      </c>
      <c r="J8912" s="1">
        <v>21</v>
      </c>
      <c r="K8912" s="1">
        <v>0</v>
      </c>
      <c r="L8912" s="1">
        <v>0</v>
      </c>
      <c r="M8912" s="1">
        <v>46</v>
      </c>
      <c r="N8912" s="1">
        <v>1.35773317591499</v>
      </c>
      <c r="O8912" s="1" t="s">
        <v>9032</v>
      </c>
    </row>
    <row r="8913" spans="1:15" x14ac:dyDescent="0.3">
      <c r="A8913" s="1" t="s">
        <v>5716</v>
      </c>
      <c r="B8913" s="1" t="s">
        <v>5777</v>
      </c>
      <c r="C8913" s="1">
        <v>-1</v>
      </c>
      <c r="D8913" s="1" t="s">
        <v>5920</v>
      </c>
      <c r="E8913" s="1">
        <v>-1</v>
      </c>
      <c r="F8913" s="1" t="s">
        <v>9187</v>
      </c>
      <c r="G8913" s="1" t="s">
        <v>5834</v>
      </c>
      <c r="H8913" s="1" t="s">
        <v>9029</v>
      </c>
      <c r="I8913" s="1" t="b">
        <v>0</v>
      </c>
      <c r="J8913" s="1">
        <v>21</v>
      </c>
      <c r="K8913" s="1">
        <v>0</v>
      </c>
      <c r="L8913" s="1">
        <v>0</v>
      </c>
      <c r="M8913" s="1">
        <v>36</v>
      </c>
      <c r="N8913" s="1">
        <v>1.06257378984651</v>
      </c>
      <c r="O8913" s="1" t="s">
        <v>9039</v>
      </c>
    </row>
    <row r="8914" spans="1:15" x14ac:dyDescent="0.3">
      <c r="A8914" s="1" t="s">
        <v>5716</v>
      </c>
      <c r="B8914" s="1" t="s">
        <v>5777</v>
      </c>
      <c r="C8914" s="1">
        <v>-1</v>
      </c>
      <c r="D8914" s="1" t="s">
        <v>5920</v>
      </c>
      <c r="E8914" s="1">
        <v>-1</v>
      </c>
      <c r="F8914" s="1" t="s">
        <v>9187</v>
      </c>
      <c r="G8914" s="1" t="s">
        <v>5834</v>
      </c>
      <c r="H8914" s="1" t="s">
        <v>9029</v>
      </c>
      <c r="I8914" s="1" t="b">
        <v>0</v>
      </c>
      <c r="J8914" s="1">
        <v>21</v>
      </c>
      <c r="K8914" s="1">
        <v>0</v>
      </c>
      <c r="L8914" s="1">
        <v>0</v>
      </c>
      <c r="M8914" s="1">
        <v>36</v>
      </c>
      <c r="N8914" s="1">
        <v>1.06257378984651</v>
      </c>
      <c r="O8914" s="1" t="s">
        <v>9038</v>
      </c>
    </row>
    <row r="8915" spans="1:15" x14ac:dyDescent="0.3">
      <c r="A8915" s="1" t="s">
        <v>5716</v>
      </c>
      <c r="B8915" s="1" t="s">
        <v>5777</v>
      </c>
      <c r="C8915" s="1">
        <v>-1</v>
      </c>
      <c r="D8915" s="1" t="s">
        <v>5920</v>
      </c>
      <c r="E8915" s="1">
        <v>-1</v>
      </c>
      <c r="F8915" s="1" t="s">
        <v>9187</v>
      </c>
      <c r="G8915" s="1" t="s">
        <v>5834</v>
      </c>
      <c r="H8915" s="1" t="e">
        <f>----TCTTCCTGTACGAGAG</f>
        <v>#NAME?</v>
      </c>
      <c r="I8915" s="1" t="b">
        <v>0</v>
      </c>
      <c r="J8915" s="1">
        <v>3</v>
      </c>
      <c r="K8915" s="1">
        <v>9</v>
      </c>
      <c r="L8915" s="1">
        <v>15</v>
      </c>
      <c r="M8915" s="1">
        <v>36</v>
      </c>
      <c r="N8915" s="1">
        <v>1.06257378984651</v>
      </c>
      <c r="O8915" s="1" t="s">
        <v>9079</v>
      </c>
    </row>
    <row r="8916" spans="1:15" x14ac:dyDescent="0.3">
      <c r="A8916" s="1" t="s">
        <v>5716</v>
      </c>
      <c r="B8916" s="1" t="s">
        <v>5777</v>
      </c>
      <c r="C8916" s="1">
        <v>-1</v>
      </c>
      <c r="D8916" s="1" t="s">
        <v>5920</v>
      </c>
      <c r="E8916" s="1">
        <v>-1</v>
      </c>
      <c r="F8916" s="1" t="s">
        <v>9188</v>
      </c>
      <c r="G8916" s="1" t="s">
        <v>5814</v>
      </c>
      <c r="H8916" s="1" t="s">
        <v>9029</v>
      </c>
      <c r="I8916" s="1" t="b">
        <v>1</v>
      </c>
      <c r="J8916" s="1">
        <v>0</v>
      </c>
      <c r="K8916" s="1">
        <v>0</v>
      </c>
      <c r="L8916" s="1">
        <v>0</v>
      </c>
      <c r="M8916" s="1">
        <v>2495</v>
      </c>
      <c r="N8916" s="1">
        <v>78.041914294651207</v>
      </c>
      <c r="O8916" s="1" t="s">
        <v>9031</v>
      </c>
    </row>
    <row r="8917" spans="1:15" x14ac:dyDescent="0.3">
      <c r="A8917" s="1" t="s">
        <v>5716</v>
      </c>
      <c r="B8917" s="1" t="s">
        <v>5777</v>
      </c>
      <c r="C8917" s="1">
        <v>-1</v>
      </c>
      <c r="D8917" s="1" t="s">
        <v>5920</v>
      </c>
      <c r="E8917" s="1">
        <v>-1</v>
      </c>
      <c r="F8917" s="1" t="s">
        <v>9188</v>
      </c>
      <c r="G8917" s="1" t="s">
        <v>5908</v>
      </c>
      <c r="H8917" s="1" t="s">
        <v>9029</v>
      </c>
      <c r="I8917" s="1" t="b">
        <v>0</v>
      </c>
      <c r="J8917" s="1">
        <v>0</v>
      </c>
      <c r="K8917" s="1">
        <v>0</v>
      </c>
      <c r="L8917" s="1">
        <v>1</v>
      </c>
      <c r="M8917" s="1">
        <v>87</v>
      </c>
      <c r="N8917" s="1">
        <v>2.7213012198936499</v>
      </c>
      <c r="O8917" s="1" t="s">
        <v>9031</v>
      </c>
    </row>
    <row r="8918" spans="1:15" x14ac:dyDescent="0.3">
      <c r="A8918" s="1" t="s">
        <v>5716</v>
      </c>
      <c r="B8918" s="1" t="s">
        <v>5777</v>
      </c>
      <c r="C8918" s="1">
        <v>-1</v>
      </c>
      <c r="D8918" s="1" t="s">
        <v>5920</v>
      </c>
      <c r="E8918" s="1">
        <v>-1</v>
      </c>
      <c r="F8918" s="1" t="s">
        <v>9188</v>
      </c>
      <c r="G8918" s="1" t="s">
        <v>5810</v>
      </c>
      <c r="H8918" s="1" t="s">
        <v>9029</v>
      </c>
      <c r="I8918" s="1" t="b">
        <v>0</v>
      </c>
      <c r="J8918" s="1">
        <v>2</v>
      </c>
      <c r="K8918" s="1">
        <v>0</v>
      </c>
      <c r="L8918" s="1">
        <v>0</v>
      </c>
      <c r="M8918" s="1">
        <v>70</v>
      </c>
      <c r="N8918" s="1">
        <v>2.18955270566155</v>
      </c>
      <c r="O8918" s="1" t="s">
        <v>9030</v>
      </c>
    </row>
    <row r="8919" spans="1:15" x14ac:dyDescent="0.3">
      <c r="A8919" s="1" t="s">
        <v>5716</v>
      </c>
      <c r="B8919" s="1" t="s">
        <v>5777</v>
      </c>
      <c r="C8919" s="1">
        <v>-1</v>
      </c>
      <c r="D8919" s="1" t="s">
        <v>5920</v>
      </c>
      <c r="E8919" s="1">
        <v>-1</v>
      </c>
      <c r="F8919" s="1" t="s">
        <v>9188</v>
      </c>
      <c r="G8919" s="1" t="s">
        <v>5834</v>
      </c>
      <c r="H8919" s="1" t="s">
        <v>9029</v>
      </c>
      <c r="I8919" s="1" t="b">
        <v>0</v>
      </c>
      <c r="J8919" s="1">
        <v>21</v>
      </c>
      <c r="K8919" s="1">
        <v>0</v>
      </c>
      <c r="L8919" s="1">
        <v>0</v>
      </c>
      <c r="M8919" s="1">
        <v>36</v>
      </c>
      <c r="N8919" s="1">
        <v>1.12605567719737</v>
      </c>
      <c r="O8919" s="1" t="s">
        <v>9038</v>
      </c>
    </row>
    <row r="8920" spans="1:15" x14ac:dyDescent="0.3">
      <c r="A8920" s="1" t="s">
        <v>5701</v>
      </c>
      <c r="B8920" s="1" t="s">
        <v>5777</v>
      </c>
      <c r="C8920" s="1">
        <v>3</v>
      </c>
      <c r="D8920" s="1" t="s">
        <v>5999</v>
      </c>
      <c r="E8920" s="1">
        <v>0</v>
      </c>
      <c r="F8920" s="1" t="s">
        <v>9189</v>
      </c>
      <c r="G8920" s="1" t="s">
        <v>5834</v>
      </c>
      <c r="H8920" s="1" t="s">
        <v>9115</v>
      </c>
      <c r="I8920" s="1" t="b">
        <v>0</v>
      </c>
      <c r="J8920" s="1">
        <v>0</v>
      </c>
      <c r="K8920" s="1">
        <v>15</v>
      </c>
      <c r="L8920" s="1">
        <v>10</v>
      </c>
      <c r="M8920" s="1">
        <v>648</v>
      </c>
      <c r="N8920" s="1">
        <v>32.8101265822784</v>
      </c>
      <c r="O8920" s="1" t="s">
        <v>9190</v>
      </c>
    </row>
    <row r="8921" spans="1:15" x14ac:dyDescent="0.3">
      <c r="A8921" s="1" t="s">
        <v>5701</v>
      </c>
      <c r="B8921" s="1" t="s">
        <v>5777</v>
      </c>
      <c r="C8921" s="1">
        <v>3</v>
      </c>
      <c r="D8921" s="1" t="s">
        <v>5999</v>
      </c>
      <c r="E8921" s="1">
        <v>0</v>
      </c>
      <c r="F8921" s="1" t="s">
        <v>9189</v>
      </c>
      <c r="G8921" s="1" t="s">
        <v>5814</v>
      </c>
      <c r="H8921" s="1" t="s">
        <v>9029</v>
      </c>
      <c r="I8921" s="1" t="b">
        <v>1</v>
      </c>
      <c r="J8921" s="1">
        <v>0</v>
      </c>
      <c r="K8921" s="1">
        <v>0</v>
      </c>
      <c r="L8921" s="1">
        <v>0</v>
      </c>
      <c r="M8921" s="1">
        <v>427</v>
      </c>
      <c r="N8921" s="1">
        <v>21.6202531645569</v>
      </c>
      <c r="O8921" s="1" t="s">
        <v>9031</v>
      </c>
    </row>
    <row r="8922" spans="1:15" x14ac:dyDescent="0.3">
      <c r="A8922" s="1" t="s">
        <v>5701</v>
      </c>
      <c r="B8922" s="1" t="s">
        <v>5777</v>
      </c>
      <c r="C8922" s="1">
        <v>3</v>
      </c>
      <c r="D8922" s="1" t="s">
        <v>5999</v>
      </c>
      <c r="E8922" s="1">
        <v>0</v>
      </c>
      <c r="F8922" s="1" t="s">
        <v>9189</v>
      </c>
      <c r="G8922" s="1" t="s">
        <v>5810</v>
      </c>
      <c r="H8922" s="1" t="s">
        <v>9029</v>
      </c>
      <c r="I8922" s="1" t="b">
        <v>0</v>
      </c>
      <c r="J8922" s="1">
        <v>2</v>
      </c>
      <c r="K8922" s="1">
        <v>0</v>
      </c>
      <c r="L8922" s="1">
        <v>0</v>
      </c>
      <c r="M8922" s="1">
        <v>257</v>
      </c>
      <c r="N8922" s="1">
        <v>13.0126582278481</v>
      </c>
      <c r="O8922" s="1" t="s">
        <v>9030</v>
      </c>
    </row>
    <row r="8923" spans="1:15" x14ac:dyDescent="0.3">
      <c r="A8923" s="1" t="s">
        <v>5701</v>
      </c>
      <c r="B8923" s="1" t="s">
        <v>5777</v>
      </c>
      <c r="C8923" s="1">
        <v>3</v>
      </c>
      <c r="D8923" s="1" t="s">
        <v>5999</v>
      </c>
      <c r="E8923" s="1">
        <v>0</v>
      </c>
      <c r="F8923" s="1" t="s">
        <v>9189</v>
      </c>
      <c r="G8923" s="1" t="s">
        <v>5803</v>
      </c>
      <c r="H8923" s="1" t="s">
        <v>9066</v>
      </c>
      <c r="I8923" s="1" t="b">
        <v>0</v>
      </c>
      <c r="J8923" s="1">
        <v>0</v>
      </c>
      <c r="K8923" s="1">
        <v>1</v>
      </c>
      <c r="L8923" s="1">
        <v>0</v>
      </c>
      <c r="M8923" s="1">
        <v>168</v>
      </c>
      <c r="N8923" s="1">
        <v>8.5063291139240498</v>
      </c>
      <c r="O8923" s="1" t="s">
        <v>9067</v>
      </c>
    </row>
    <row r="8924" spans="1:15" x14ac:dyDescent="0.3">
      <c r="A8924" s="1" t="s">
        <v>5701</v>
      </c>
      <c r="B8924" s="1" t="s">
        <v>5777</v>
      </c>
      <c r="C8924" s="1">
        <v>3</v>
      </c>
      <c r="D8924" s="1" t="s">
        <v>5999</v>
      </c>
      <c r="E8924" s="1">
        <v>0</v>
      </c>
      <c r="F8924" s="1" t="s">
        <v>9189</v>
      </c>
      <c r="G8924" s="1" t="s">
        <v>5834</v>
      </c>
      <c r="H8924" s="1" t="s">
        <v>9029</v>
      </c>
      <c r="I8924" s="1" t="b">
        <v>0</v>
      </c>
      <c r="J8924" s="1">
        <v>21</v>
      </c>
      <c r="K8924" s="1">
        <v>0</v>
      </c>
      <c r="L8924" s="1">
        <v>0</v>
      </c>
      <c r="M8924" s="1">
        <v>49</v>
      </c>
      <c r="N8924" s="1">
        <v>2.48101265822784</v>
      </c>
      <c r="O8924" s="1" t="s">
        <v>9032</v>
      </c>
    </row>
    <row r="8925" spans="1:15" x14ac:dyDescent="0.3">
      <c r="A8925" s="1" t="s">
        <v>5701</v>
      </c>
      <c r="B8925" s="1" t="s">
        <v>5777</v>
      </c>
      <c r="C8925" s="1">
        <v>3</v>
      </c>
      <c r="D8925" s="1" t="s">
        <v>5999</v>
      </c>
      <c r="E8925" s="1">
        <v>0</v>
      </c>
      <c r="F8925" s="1" t="s">
        <v>9189</v>
      </c>
      <c r="G8925" s="1" t="s">
        <v>5834</v>
      </c>
      <c r="H8925" s="1" t="e">
        <f>----TCTTCCTGTACGAGAG</f>
        <v>#NAME?</v>
      </c>
      <c r="I8925" s="1" t="b">
        <v>0</v>
      </c>
      <c r="J8925" s="1">
        <v>3</v>
      </c>
      <c r="K8925" s="1">
        <v>9</v>
      </c>
      <c r="L8925" s="1">
        <v>15</v>
      </c>
      <c r="M8925" s="1">
        <v>26</v>
      </c>
      <c r="N8925" s="1">
        <v>1.31645569620253</v>
      </c>
      <c r="O8925" s="1" t="s">
        <v>9079</v>
      </c>
    </row>
    <row r="8926" spans="1:15" x14ac:dyDescent="0.3">
      <c r="A8926" s="1" t="s">
        <v>5701</v>
      </c>
      <c r="B8926" s="1" t="s">
        <v>5777</v>
      </c>
      <c r="C8926" s="1">
        <v>3</v>
      </c>
      <c r="D8926" s="1" t="s">
        <v>5999</v>
      </c>
      <c r="E8926" s="1">
        <v>0</v>
      </c>
      <c r="F8926" s="1" t="s">
        <v>9189</v>
      </c>
      <c r="G8926" s="1" t="s">
        <v>5834</v>
      </c>
      <c r="H8926" s="1" t="s">
        <v>9115</v>
      </c>
      <c r="I8926" s="1" t="b">
        <v>0</v>
      </c>
      <c r="J8926" s="1">
        <v>0</v>
      </c>
      <c r="K8926" s="1">
        <v>15</v>
      </c>
      <c r="L8926" s="1">
        <v>11</v>
      </c>
      <c r="M8926" s="1">
        <v>22</v>
      </c>
      <c r="N8926" s="1">
        <v>1.11392405063291</v>
      </c>
      <c r="O8926" s="1" t="s">
        <v>9190</v>
      </c>
    </row>
    <row r="8927" spans="1:15" x14ac:dyDescent="0.3">
      <c r="A8927" s="1" t="s">
        <v>5701</v>
      </c>
      <c r="B8927" s="1" t="s">
        <v>5777</v>
      </c>
      <c r="C8927" s="1">
        <v>3</v>
      </c>
      <c r="D8927" s="1" t="s">
        <v>5999</v>
      </c>
      <c r="E8927" s="1">
        <v>0</v>
      </c>
      <c r="F8927" s="1" t="s">
        <v>9189</v>
      </c>
      <c r="G8927" s="1" t="s">
        <v>5908</v>
      </c>
      <c r="H8927" s="1" t="s">
        <v>9029</v>
      </c>
      <c r="I8927" s="1" t="b">
        <v>0</v>
      </c>
      <c r="J8927" s="1">
        <v>0</v>
      </c>
      <c r="K8927" s="1">
        <v>0</v>
      </c>
      <c r="L8927" s="1">
        <v>1</v>
      </c>
      <c r="M8927" s="1">
        <v>21</v>
      </c>
      <c r="N8927" s="1">
        <v>1.0632911392405</v>
      </c>
      <c r="O8927" s="1" t="s">
        <v>9031</v>
      </c>
    </row>
    <row r="8928" spans="1:15" x14ac:dyDescent="0.3">
      <c r="A8928" s="1" t="s">
        <v>5701</v>
      </c>
      <c r="B8928" s="1" t="s">
        <v>5777</v>
      </c>
      <c r="C8928" s="1">
        <v>3</v>
      </c>
      <c r="D8928" s="1" t="s">
        <v>5999</v>
      </c>
      <c r="E8928" s="1">
        <v>1</v>
      </c>
      <c r="F8928" s="1" t="s">
        <v>9191</v>
      </c>
      <c r="G8928" s="1" t="s">
        <v>5810</v>
      </c>
      <c r="H8928" s="1" t="s">
        <v>9029</v>
      </c>
      <c r="I8928" s="1" t="b">
        <v>0</v>
      </c>
      <c r="J8928" s="1">
        <v>2</v>
      </c>
      <c r="K8928" s="1">
        <v>0</v>
      </c>
      <c r="L8928" s="1">
        <v>0</v>
      </c>
      <c r="M8928" s="1">
        <v>1001</v>
      </c>
      <c r="N8928" s="1">
        <v>38.723404255319103</v>
      </c>
      <c r="O8928" s="1" t="s">
        <v>9030</v>
      </c>
    </row>
    <row r="8929" spans="1:15" x14ac:dyDescent="0.3">
      <c r="A8929" s="1" t="s">
        <v>5701</v>
      </c>
      <c r="B8929" s="1" t="s">
        <v>5777</v>
      </c>
      <c r="C8929" s="1">
        <v>3</v>
      </c>
      <c r="D8929" s="1" t="s">
        <v>5999</v>
      </c>
      <c r="E8929" s="1">
        <v>1</v>
      </c>
      <c r="F8929" s="1" t="s">
        <v>9191</v>
      </c>
      <c r="G8929" s="1" t="s">
        <v>5803</v>
      </c>
      <c r="H8929" s="1" t="s">
        <v>9066</v>
      </c>
      <c r="I8929" s="1" t="b">
        <v>0</v>
      </c>
      <c r="J8929" s="1">
        <v>0</v>
      </c>
      <c r="K8929" s="1">
        <v>1</v>
      </c>
      <c r="L8929" s="1">
        <v>0</v>
      </c>
      <c r="M8929" s="1">
        <v>908</v>
      </c>
      <c r="N8929" s="1">
        <v>35.1257253384913</v>
      </c>
      <c r="O8929" s="1" t="s">
        <v>9067</v>
      </c>
    </row>
    <row r="8930" spans="1:15" x14ac:dyDescent="0.3">
      <c r="A8930" s="1" t="s">
        <v>5701</v>
      </c>
      <c r="B8930" s="1" t="s">
        <v>5777</v>
      </c>
      <c r="C8930" s="1">
        <v>3</v>
      </c>
      <c r="D8930" s="1" t="s">
        <v>5999</v>
      </c>
      <c r="E8930" s="1">
        <v>1</v>
      </c>
      <c r="F8930" s="1" t="s">
        <v>9191</v>
      </c>
      <c r="G8930" s="1" t="s">
        <v>5814</v>
      </c>
      <c r="H8930" s="1" t="s">
        <v>9029</v>
      </c>
      <c r="I8930" s="1" t="b">
        <v>1</v>
      </c>
      <c r="J8930" s="1">
        <v>0</v>
      </c>
      <c r="K8930" s="1">
        <v>0</v>
      </c>
      <c r="L8930" s="1">
        <v>0</v>
      </c>
      <c r="M8930" s="1">
        <v>198</v>
      </c>
      <c r="N8930" s="1">
        <v>7.6595744680850997</v>
      </c>
      <c r="O8930" s="1" t="s">
        <v>9031</v>
      </c>
    </row>
    <row r="8931" spans="1:15" x14ac:dyDescent="0.3">
      <c r="A8931" s="1" t="s">
        <v>5701</v>
      </c>
      <c r="B8931" s="1" t="s">
        <v>5777</v>
      </c>
      <c r="C8931" s="1">
        <v>3</v>
      </c>
      <c r="D8931" s="1" t="s">
        <v>5999</v>
      </c>
      <c r="E8931" s="1">
        <v>1</v>
      </c>
      <c r="F8931" s="1" t="s">
        <v>9191</v>
      </c>
      <c r="G8931" s="1" t="s">
        <v>5834</v>
      </c>
      <c r="H8931" s="1" t="s">
        <v>9115</v>
      </c>
      <c r="I8931" s="1" t="b">
        <v>0</v>
      </c>
      <c r="J8931" s="1">
        <v>0</v>
      </c>
      <c r="K8931" s="1">
        <v>15</v>
      </c>
      <c r="L8931" s="1">
        <v>10</v>
      </c>
      <c r="M8931" s="1">
        <v>85</v>
      </c>
      <c r="N8931" s="1">
        <v>3.28820116054158</v>
      </c>
      <c r="O8931" s="1" t="s">
        <v>9190</v>
      </c>
    </row>
    <row r="8932" spans="1:15" x14ac:dyDescent="0.3">
      <c r="A8932" s="1" t="s">
        <v>5701</v>
      </c>
      <c r="B8932" s="1" t="s">
        <v>5777</v>
      </c>
      <c r="C8932" s="1">
        <v>3</v>
      </c>
      <c r="D8932" s="1" t="s">
        <v>5999</v>
      </c>
      <c r="E8932" s="1">
        <v>1</v>
      </c>
      <c r="F8932" s="1" t="s">
        <v>9191</v>
      </c>
      <c r="G8932" s="1" t="s">
        <v>5834</v>
      </c>
      <c r="H8932" s="1" t="s">
        <v>9029</v>
      </c>
      <c r="I8932" s="1" t="b">
        <v>0</v>
      </c>
      <c r="J8932" s="1">
        <v>21</v>
      </c>
      <c r="K8932" s="1">
        <v>0</v>
      </c>
      <c r="L8932" s="1">
        <v>0</v>
      </c>
      <c r="M8932" s="1">
        <v>35</v>
      </c>
      <c r="N8932" s="1">
        <v>1.35396518375241</v>
      </c>
      <c r="O8932" s="1" t="s">
        <v>9032</v>
      </c>
    </row>
    <row r="8933" spans="1:15" x14ac:dyDescent="0.3">
      <c r="A8933" s="1" t="s">
        <v>5701</v>
      </c>
      <c r="B8933" s="1" t="s">
        <v>5777</v>
      </c>
      <c r="C8933" s="1">
        <v>3</v>
      </c>
      <c r="D8933" s="1" t="s">
        <v>5999</v>
      </c>
      <c r="E8933" s="1">
        <v>1</v>
      </c>
      <c r="F8933" s="1" t="s">
        <v>9191</v>
      </c>
      <c r="G8933" s="1" t="s">
        <v>5803</v>
      </c>
      <c r="H8933" s="1" t="s">
        <v>9066</v>
      </c>
      <c r="I8933" s="1" t="b">
        <v>0</v>
      </c>
      <c r="J8933" s="1">
        <v>0</v>
      </c>
      <c r="K8933" s="1">
        <v>1</v>
      </c>
      <c r="L8933" s="1">
        <v>1</v>
      </c>
      <c r="M8933" s="1">
        <v>32</v>
      </c>
      <c r="N8933" s="1">
        <v>1.23791102514506</v>
      </c>
      <c r="O8933" s="1" t="s">
        <v>9067</v>
      </c>
    </row>
    <row r="8934" spans="1:15" x14ac:dyDescent="0.3">
      <c r="A8934" s="1" t="s">
        <v>5701</v>
      </c>
      <c r="B8934" s="1" t="s">
        <v>5777</v>
      </c>
      <c r="C8934" s="1">
        <v>3</v>
      </c>
      <c r="D8934" s="1" t="s">
        <v>5999</v>
      </c>
      <c r="E8934" s="1">
        <v>1</v>
      </c>
      <c r="F8934" s="1" t="s">
        <v>9191</v>
      </c>
      <c r="G8934" s="1" t="s">
        <v>5810</v>
      </c>
      <c r="H8934" s="1" t="s">
        <v>9029</v>
      </c>
      <c r="I8934" s="1" t="b">
        <v>0</v>
      </c>
      <c r="J8934" s="1">
        <v>2</v>
      </c>
      <c r="K8934" s="1">
        <v>0</v>
      </c>
      <c r="L8934" s="1">
        <v>1</v>
      </c>
      <c r="M8934" s="1">
        <v>29</v>
      </c>
      <c r="N8934" s="1">
        <v>1.12185686653771</v>
      </c>
      <c r="O8934" s="1" t="s">
        <v>9030</v>
      </c>
    </row>
    <row r="8935" spans="1:15" x14ac:dyDescent="0.3">
      <c r="A8935" s="1" t="s">
        <v>5701</v>
      </c>
      <c r="B8935" s="1" t="s">
        <v>5777</v>
      </c>
      <c r="C8935" s="1">
        <v>3</v>
      </c>
      <c r="D8935" s="1" t="s">
        <v>5999</v>
      </c>
      <c r="E8935" s="1">
        <v>2</v>
      </c>
      <c r="F8935" s="1" t="s">
        <v>9192</v>
      </c>
      <c r="G8935" s="1" t="s">
        <v>5810</v>
      </c>
      <c r="H8935" s="1" t="s">
        <v>9029</v>
      </c>
      <c r="I8935" s="1" t="b">
        <v>0</v>
      </c>
      <c r="J8935" s="1">
        <v>2</v>
      </c>
      <c r="K8935" s="1">
        <v>0</v>
      </c>
      <c r="L8935" s="1">
        <v>0</v>
      </c>
      <c r="M8935" s="1">
        <v>1724</v>
      </c>
      <c r="N8935" s="1">
        <v>38.482142857142797</v>
      </c>
      <c r="O8935" s="1" t="s">
        <v>9030</v>
      </c>
    </row>
    <row r="8936" spans="1:15" x14ac:dyDescent="0.3">
      <c r="A8936" s="1" t="s">
        <v>5701</v>
      </c>
      <c r="B8936" s="1" t="s">
        <v>5777</v>
      </c>
      <c r="C8936" s="1">
        <v>3</v>
      </c>
      <c r="D8936" s="1" t="s">
        <v>5999</v>
      </c>
      <c r="E8936" s="1">
        <v>2</v>
      </c>
      <c r="F8936" s="1" t="s">
        <v>9192</v>
      </c>
      <c r="G8936" s="1" t="s">
        <v>5810</v>
      </c>
      <c r="H8936" s="1" t="s">
        <v>9029</v>
      </c>
      <c r="I8936" s="1" t="b">
        <v>0</v>
      </c>
      <c r="J8936" s="1">
        <v>2</v>
      </c>
      <c r="K8936" s="1">
        <v>0</v>
      </c>
      <c r="L8936" s="1">
        <v>0</v>
      </c>
      <c r="M8936" s="1">
        <v>1154</v>
      </c>
      <c r="N8936" s="1">
        <v>25.758928571428498</v>
      </c>
      <c r="O8936" s="1" t="s">
        <v>9193</v>
      </c>
    </row>
    <row r="8937" spans="1:15" x14ac:dyDescent="0.3">
      <c r="A8937" s="1" t="s">
        <v>5701</v>
      </c>
      <c r="B8937" s="1" t="s">
        <v>5777</v>
      </c>
      <c r="C8937" s="1">
        <v>3</v>
      </c>
      <c r="D8937" s="1" t="s">
        <v>5999</v>
      </c>
      <c r="E8937" s="1">
        <v>2</v>
      </c>
      <c r="F8937" s="1" t="s">
        <v>9192</v>
      </c>
      <c r="G8937" s="1" t="s">
        <v>5834</v>
      </c>
      <c r="H8937" s="1" t="s">
        <v>9029</v>
      </c>
      <c r="I8937" s="1" t="b">
        <v>0</v>
      </c>
      <c r="J8937" s="1">
        <v>21</v>
      </c>
      <c r="K8937" s="1">
        <v>0</v>
      </c>
      <c r="L8937" s="1">
        <v>0</v>
      </c>
      <c r="M8937" s="1">
        <v>508</v>
      </c>
      <c r="N8937" s="1">
        <v>11.339285714285699</v>
      </c>
      <c r="O8937" s="1" t="s">
        <v>9039</v>
      </c>
    </row>
    <row r="8938" spans="1:15" x14ac:dyDescent="0.3">
      <c r="A8938" s="1" t="s">
        <v>5701</v>
      </c>
      <c r="B8938" s="1" t="s">
        <v>5777</v>
      </c>
      <c r="C8938" s="1">
        <v>3</v>
      </c>
      <c r="D8938" s="1" t="s">
        <v>5999</v>
      </c>
      <c r="E8938" s="1">
        <v>2</v>
      </c>
      <c r="F8938" s="1" t="s">
        <v>9192</v>
      </c>
      <c r="G8938" s="1" t="s">
        <v>5814</v>
      </c>
      <c r="H8938" s="1" t="s">
        <v>9029</v>
      </c>
      <c r="I8938" s="1" t="b">
        <v>1</v>
      </c>
      <c r="J8938" s="1">
        <v>0</v>
      </c>
      <c r="K8938" s="1">
        <v>0</v>
      </c>
      <c r="L8938" s="1">
        <v>0</v>
      </c>
      <c r="M8938" s="1">
        <v>303</v>
      </c>
      <c r="N8938" s="1">
        <v>6.7633928571428497</v>
      </c>
      <c r="O8938" s="1" t="s">
        <v>9031</v>
      </c>
    </row>
    <row r="8939" spans="1:15" x14ac:dyDescent="0.3">
      <c r="A8939" s="1" t="s">
        <v>5701</v>
      </c>
      <c r="B8939" s="1" t="s">
        <v>5777</v>
      </c>
      <c r="C8939" s="1">
        <v>3</v>
      </c>
      <c r="D8939" s="1" t="s">
        <v>5999</v>
      </c>
      <c r="E8939" s="1">
        <v>2</v>
      </c>
      <c r="F8939" s="1" t="s">
        <v>9192</v>
      </c>
      <c r="G8939" s="1" t="s">
        <v>5834</v>
      </c>
      <c r="H8939" s="1" t="s">
        <v>9029</v>
      </c>
      <c r="I8939" s="1" t="b">
        <v>0</v>
      </c>
      <c r="J8939" s="1">
        <v>14</v>
      </c>
      <c r="K8939" s="1">
        <v>0</v>
      </c>
      <c r="L8939" s="1">
        <v>0</v>
      </c>
      <c r="M8939" s="1">
        <v>166</v>
      </c>
      <c r="N8939" s="1">
        <v>3.7053571428571401</v>
      </c>
      <c r="O8939" s="1" t="s">
        <v>9030</v>
      </c>
    </row>
    <row r="8940" spans="1:15" x14ac:dyDescent="0.3">
      <c r="A8940" s="1" t="s">
        <v>5701</v>
      </c>
      <c r="B8940" s="1" t="s">
        <v>5777</v>
      </c>
      <c r="C8940" s="1">
        <v>3</v>
      </c>
      <c r="D8940" s="1" t="s">
        <v>5999</v>
      </c>
      <c r="E8940" s="1">
        <v>2</v>
      </c>
      <c r="F8940" s="1" t="s">
        <v>9192</v>
      </c>
      <c r="G8940" s="1" t="s">
        <v>5834</v>
      </c>
      <c r="H8940" s="1" t="s">
        <v>9029</v>
      </c>
      <c r="I8940" s="1" t="b">
        <v>0</v>
      </c>
      <c r="J8940" s="1">
        <v>21</v>
      </c>
      <c r="K8940" s="1">
        <v>0</v>
      </c>
      <c r="L8940" s="1">
        <v>0</v>
      </c>
      <c r="M8940" s="1">
        <v>62</v>
      </c>
      <c r="N8940" s="1">
        <v>1.3839285714285701</v>
      </c>
      <c r="O8940" s="1" t="s">
        <v>9038</v>
      </c>
    </row>
    <row r="8941" spans="1:15" x14ac:dyDescent="0.3">
      <c r="A8941" s="1" t="s">
        <v>5701</v>
      </c>
      <c r="B8941" s="1" t="s">
        <v>5777</v>
      </c>
      <c r="C8941" s="1">
        <v>3</v>
      </c>
      <c r="D8941" s="1" t="s">
        <v>5999</v>
      </c>
      <c r="E8941" s="1">
        <v>2</v>
      </c>
      <c r="F8941" s="1" t="s">
        <v>9192</v>
      </c>
      <c r="G8941" s="1" t="s">
        <v>5810</v>
      </c>
      <c r="H8941" s="1" t="s">
        <v>9029</v>
      </c>
      <c r="I8941" s="1" t="b">
        <v>0</v>
      </c>
      <c r="J8941" s="1">
        <v>2</v>
      </c>
      <c r="K8941" s="1">
        <v>0</v>
      </c>
      <c r="L8941" s="1">
        <v>1</v>
      </c>
      <c r="M8941" s="1">
        <v>55</v>
      </c>
      <c r="N8941" s="1">
        <v>1.2276785714285701</v>
      </c>
      <c r="O8941" s="1" t="s">
        <v>9030</v>
      </c>
    </row>
    <row r="8942" spans="1:15" x14ac:dyDescent="0.3">
      <c r="A8942" s="1" t="s">
        <v>5701</v>
      </c>
      <c r="B8942" s="1" t="s">
        <v>5777</v>
      </c>
      <c r="C8942" s="1">
        <v>3</v>
      </c>
      <c r="D8942" s="1" t="s">
        <v>5999</v>
      </c>
      <c r="E8942" s="1">
        <v>3</v>
      </c>
      <c r="F8942" s="1" t="s">
        <v>9194</v>
      </c>
      <c r="G8942" s="1" t="s">
        <v>5814</v>
      </c>
      <c r="H8942" s="1" t="s">
        <v>9029</v>
      </c>
      <c r="I8942" s="1" t="b">
        <v>1</v>
      </c>
      <c r="J8942" s="1">
        <v>0</v>
      </c>
      <c r="K8942" s="1">
        <v>0</v>
      </c>
      <c r="L8942" s="1">
        <v>0</v>
      </c>
      <c r="M8942" s="1">
        <v>1439</v>
      </c>
      <c r="N8942" s="1">
        <v>40.195530726256898</v>
      </c>
      <c r="O8942" s="1" t="s">
        <v>9031</v>
      </c>
    </row>
    <row r="8943" spans="1:15" x14ac:dyDescent="0.3">
      <c r="A8943" s="1" t="s">
        <v>5701</v>
      </c>
      <c r="B8943" s="1" t="s">
        <v>5777</v>
      </c>
      <c r="C8943" s="1">
        <v>3</v>
      </c>
      <c r="D8943" s="1" t="s">
        <v>5999</v>
      </c>
      <c r="E8943" s="1">
        <v>3</v>
      </c>
      <c r="F8943" s="1" t="s">
        <v>9194</v>
      </c>
      <c r="G8943" s="1" t="s">
        <v>5810</v>
      </c>
      <c r="H8943" s="1" t="s">
        <v>9029</v>
      </c>
      <c r="I8943" s="1" t="b">
        <v>0</v>
      </c>
      <c r="J8943" s="1">
        <v>2</v>
      </c>
      <c r="K8943" s="1">
        <v>0</v>
      </c>
      <c r="L8943" s="1">
        <v>0</v>
      </c>
      <c r="M8943" s="1">
        <v>448</v>
      </c>
      <c r="N8943" s="1">
        <v>12.5139664804469</v>
      </c>
      <c r="O8943" s="1" t="s">
        <v>9030</v>
      </c>
    </row>
    <row r="8944" spans="1:15" x14ac:dyDescent="0.3">
      <c r="A8944" s="1" t="s">
        <v>5701</v>
      </c>
      <c r="B8944" s="1" t="s">
        <v>5777</v>
      </c>
      <c r="C8944" s="1">
        <v>3</v>
      </c>
      <c r="D8944" s="1" t="s">
        <v>5999</v>
      </c>
      <c r="E8944" s="1">
        <v>3</v>
      </c>
      <c r="F8944" s="1" t="s">
        <v>9194</v>
      </c>
      <c r="G8944" s="1" t="s">
        <v>5834</v>
      </c>
      <c r="H8944" s="1" t="s">
        <v>9029</v>
      </c>
      <c r="I8944" s="1" t="b">
        <v>0</v>
      </c>
      <c r="J8944" s="1">
        <v>21</v>
      </c>
      <c r="K8944" s="1">
        <v>0</v>
      </c>
      <c r="L8944" s="1">
        <v>0</v>
      </c>
      <c r="M8944" s="1">
        <v>427</v>
      </c>
      <c r="N8944" s="1">
        <v>11.927374301675901</v>
      </c>
      <c r="O8944" s="1" t="s">
        <v>9039</v>
      </c>
    </row>
    <row r="8945" spans="1:15" x14ac:dyDescent="0.3">
      <c r="A8945" s="1" t="s">
        <v>5701</v>
      </c>
      <c r="B8945" s="1" t="s">
        <v>5777</v>
      </c>
      <c r="C8945" s="1">
        <v>3</v>
      </c>
      <c r="D8945" s="1" t="s">
        <v>5999</v>
      </c>
      <c r="E8945" s="1">
        <v>3</v>
      </c>
      <c r="F8945" s="1" t="s">
        <v>9194</v>
      </c>
      <c r="G8945" s="1" t="s">
        <v>5810</v>
      </c>
      <c r="H8945" s="1" t="s">
        <v>9029</v>
      </c>
      <c r="I8945" s="1" t="b">
        <v>0</v>
      </c>
      <c r="J8945" s="1">
        <v>2</v>
      </c>
      <c r="K8945" s="1">
        <v>0</v>
      </c>
      <c r="L8945" s="1">
        <v>0</v>
      </c>
      <c r="M8945" s="1">
        <v>145</v>
      </c>
      <c r="N8945" s="1">
        <v>4.0502793296089301</v>
      </c>
      <c r="O8945" s="1" t="s">
        <v>9193</v>
      </c>
    </row>
    <row r="8946" spans="1:15" x14ac:dyDescent="0.3">
      <c r="A8946" s="1" t="s">
        <v>5701</v>
      </c>
      <c r="B8946" s="1" t="s">
        <v>5777</v>
      </c>
      <c r="C8946" s="1">
        <v>3</v>
      </c>
      <c r="D8946" s="1" t="s">
        <v>5999</v>
      </c>
      <c r="E8946" s="1">
        <v>3</v>
      </c>
      <c r="F8946" s="1" t="s">
        <v>9194</v>
      </c>
      <c r="G8946" s="1" t="s">
        <v>5834</v>
      </c>
      <c r="H8946" s="1" t="s">
        <v>9029</v>
      </c>
      <c r="I8946" s="1" t="b">
        <v>0</v>
      </c>
      <c r="J8946" s="1">
        <v>21</v>
      </c>
      <c r="K8946" s="1">
        <v>0</v>
      </c>
      <c r="L8946" s="1">
        <v>0</v>
      </c>
      <c r="M8946" s="1">
        <v>76</v>
      </c>
      <c r="N8946" s="1">
        <v>2.1229050279329602</v>
      </c>
      <c r="O8946" s="1" t="s">
        <v>9038</v>
      </c>
    </row>
    <row r="8947" spans="1:15" x14ac:dyDescent="0.3">
      <c r="A8947" s="1" t="s">
        <v>5701</v>
      </c>
      <c r="B8947" s="1" t="s">
        <v>5777</v>
      </c>
      <c r="C8947" s="1">
        <v>3</v>
      </c>
      <c r="D8947" s="1" t="s">
        <v>5999</v>
      </c>
      <c r="E8947" s="1">
        <v>3</v>
      </c>
      <c r="F8947" s="1" t="s">
        <v>9194</v>
      </c>
      <c r="G8947" s="1" t="s">
        <v>5834</v>
      </c>
      <c r="H8947" s="1" t="s">
        <v>9029</v>
      </c>
      <c r="I8947" s="1" t="b">
        <v>0</v>
      </c>
      <c r="J8947" s="1">
        <v>21</v>
      </c>
      <c r="K8947" s="1">
        <v>0</v>
      </c>
      <c r="L8947" s="1">
        <v>0</v>
      </c>
      <c r="M8947" s="1">
        <v>59</v>
      </c>
      <c r="N8947" s="1">
        <v>1.6480446927374299</v>
      </c>
      <c r="O8947" s="1" t="s">
        <v>9032</v>
      </c>
    </row>
    <row r="8948" spans="1:15" x14ac:dyDescent="0.3">
      <c r="A8948" s="1" t="s">
        <v>5701</v>
      </c>
      <c r="B8948" s="1" t="s">
        <v>5777</v>
      </c>
      <c r="C8948" s="1">
        <v>3</v>
      </c>
      <c r="D8948" s="1" t="s">
        <v>5999</v>
      </c>
      <c r="E8948" s="1">
        <v>3</v>
      </c>
      <c r="F8948" s="1" t="s">
        <v>9194</v>
      </c>
      <c r="G8948" s="1" t="s">
        <v>5803</v>
      </c>
      <c r="H8948" s="1" t="s">
        <v>9029</v>
      </c>
      <c r="I8948" s="1" t="b">
        <v>0</v>
      </c>
      <c r="J8948" s="1">
        <v>0</v>
      </c>
      <c r="K8948" s="1">
        <v>1</v>
      </c>
      <c r="L8948" s="1">
        <v>10</v>
      </c>
      <c r="M8948" s="1">
        <v>52</v>
      </c>
      <c r="N8948" s="1">
        <v>1.4525139664804401</v>
      </c>
      <c r="O8948" s="1" t="s">
        <v>9068</v>
      </c>
    </row>
    <row r="8949" spans="1:15" x14ac:dyDescent="0.3">
      <c r="A8949" s="1" t="s">
        <v>5701</v>
      </c>
      <c r="B8949" s="1" t="s">
        <v>5777</v>
      </c>
      <c r="C8949" s="1">
        <v>3</v>
      </c>
      <c r="D8949" s="1" t="s">
        <v>5999</v>
      </c>
      <c r="E8949" s="1">
        <v>3</v>
      </c>
      <c r="F8949" s="1" t="s">
        <v>9194</v>
      </c>
      <c r="G8949" s="1" t="s">
        <v>5803</v>
      </c>
      <c r="H8949" s="1" t="s">
        <v>9051</v>
      </c>
      <c r="I8949" s="1" t="b">
        <v>0</v>
      </c>
      <c r="J8949" s="1">
        <v>0</v>
      </c>
      <c r="K8949" s="1">
        <v>1</v>
      </c>
      <c r="L8949" s="1">
        <v>0</v>
      </c>
      <c r="M8949" s="1">
        <v>45</v>
      </c>
      <c r="N8949" s="1">
        <v>1.25698324022346</v>
      </c>
      <c r="O8949" s="1" t="s">
        <v>9052</v>
      </c>
    </row>
    <row r="8950" spans="1:15" x14ac:dyDescent="0.3">
      <c r="A8950" s="1" t="s">
        <v>5701</v>
      </c>
      <c r="B8950" s="1" t="s">
        <v>5777</v>
      </c>
      <c r="C8950" s="1">
        <v>3</v>
      </c>
      <c r="D8950" s="1" t="s">
        <v>5999</v>
      </c>
      <c r="E8950" s="1">
        <v>3</v>
      </c>
      <c r="F8950" s="1" t="s">
        <v>9194</v>
      </c>
      <c r="G8950" s="1" t="s">
        <v>5908</v>
      </c>
      <c r="H8950" s="1" t="s">
        <v>9029</v>
      </c>
      <c r="I8950" s="1" t="b">
        <v>0</v>
      </c>
      <c r="J8950" s="1">
        <v>0</v>
      </c>
      <c r="K8950" s="1">
        <v>0</v>
      </c>
      <c r="L8950" s="1">
        <v>1</v>
      </c>
      <c r="M8950" s="1">
        <v>44</v>
      </c>
      <c r="N8950" s="1">
        <v>1.2290502793296001</v>
      </c>
      <c r="O8950" s="1" t="s">
        <v>9031</v>
      </c>
    </row>
    <row r="8951" spans="1:15" x14ac:dyDescent="0.3">
      <c r="A8951" s="1" t="s">
        <v>5701</v>
      </c>
      <c r="B8951" s="1" t="s">
        <v>5777</v>
      </c>
      <c r="C8951" s="1">
        <v>3</v>
      </c>
      <c r="D8951" s="1" t="s">
        <v>5999</v>
      </c>
      <c r="E8951" s="1">
        <v>3</v>
      </c>
      <c r="F8951" s="1" t="s">
        <v>9194</v>
      </c>
      <c r="G8951" s="1" t="s">
        <v>5840</v>
      </c>
      <c r="H8951" s="1" t="s">
        <v>9029</v>
      </c>
      <c r="I8951" s="1" t="b">
        <v>0</v>
      </c>
      <c r="J8951" s="1">
        <v>5</v>
      </c>
      <c r="K8951" s="1">
        <v>0</v>
      </c>
      <c r="L8951" s="1">
        <v>0</v>
      </c>
      <c r="M8951" s="1">
        <v>40</v>
      </c>
      <c r="N8951" s="1">
        <v>1.1173184357541801</v>
      </c>
      <c r="O8951" s="1" t="s">
        <v>9069</v>
      </c>
    </row>
    <row r="8952" spans="1:15" x14ac:dyDescent="0.3">
      <c r="A8952" s="1" t="s">
        <v>5701</v>
      </c>
      <c r="B8952" s="1" t="s">
        <v>5777</v>
      </c>
      <c r="C8952" s="1">
        <v>3</v>
      </c>
      <c r="D8952" s="1" t="s">
        <v>5999</v>
      </c>
      <c r="E8952" s="1">
        <v>4</v>
      </c>
      <c r="F8952" s="1" t="s">
        <v>9195</v>
      </c>
      <c r="G8952" s="1" t="s">
        <v>5810</v>
      </c>
      <c r="H8952" s="1" t="s">
        <v>9029</v>
      </c>
      <c r="I8952" s="1" t="b">
        <v>0</v>
      </c>
      <c r="J8952" s="1">
        <v>2</v>
      </c>
      <c r="K8952" s="1">
        <v>0</v>
      </c>
      <c r="L8952" s="1">
        <v>0</v>
      </c>
      <c r="M8952" s="1">
        <v>2207</v>
      </c>
      <c r="N8952" s="1">
        <v>39.340463458110499</v>
      </c>
      <c r="O8952" s="1" t="s">
        <v>9030</v>
      </c>
    </row>
    <row r="8953" spans="1:15" x14ac:dyDescent="0.3">
      <c r="A8953" s="1" t="s">
        <v>5701</v>
      </c>
      <c r="B8953" s="1" t="s">
        <v>5777</v>
      </c>
      <c r="C8953" s="1">
        <v>3</v>
      </c>
      <c r="D8953" s="1" t="s">
        <v>5999</v>
      </c>
      <c r="E8953" s="1">
        <v>4</v>
      </c>
      <c r="F8953" s="1" t="s">
        <v>9195</v>
      </c>
      <c r="G8953" s="1" t="s">
        <v>5814</v>
      </c>
      <c r="H8953" s="1" t="s">
        <v>9029</v>
      </c>
      <c r="I8953" s="1" t="b">
        <v>1</v>
      </c>
      <c r="J8953" s="1">
        <v>0</v>
      </c>
      <c r="K8953" s="1">
        <v>0</v>
      </c>
      <c r="L8953" s="1">
        <v>0</v>
      </c>
      <c r="M8953" s="1">
        <v>847</v>
      </c>
      <c r="N8953" s="1">
        <v>15.0980392156862</v>
      </c>
      <c r="O8953" s="1" t="s">
        <v>9031</v>
      </c>
    </row>
    <row r="8954" spans="1:15" x14ac:dyDescent="0.3">
      <c r="A8954" s="1" t="s">
        <v>5701</v>
      </c>
      <c r="B8954" s="1" t="s">
        <v>5777</v>
      </c>
      <c r="C8954" s="1">
        <v>3</v>
      </c>
      <c r="D8954" s="1" t="s">
        <v>5999</v>
      </c>
      <c r="E8954" s="1">
        <v>4</v>
      </c>
      <c r="F8954" s="1" t="s">
        <v>9195</v>
      </c>
      <c r="G8954" s="1" t="s">
        <v>5803</v>
      </c>
      <c r="H8954" s="1" t="s">
        <v>9066</v>
      </c>
      <c r="I8954" s="1" t="b">
        <v>0</v>
      </c>
      <c r="J8954" s="1">
        <v>0</v>
      </c>
      <c r="K8954" s="1">
        <v>1</v>
      </c>
      <c r="L8954" s="1">
        <v>0</v>
      </c>
      <c r="M8954" s="1">
        <v>767</v>
      </c>
      <c r="N8954" s="1">
        <v>13.672014260249499</v>
      </c>
      <c r="O8954" s="1" t="s">
        <v>9067</v>
      </c>
    </row>
    <row r="8955" spans="1:15" x14ac:dyDescent="0.3">
      <c r="A8955" s="1" t="s">
        <v>5701</v>
      </c>
      <c r="B8955" s="1" t="s">
        <v>5777</v>
      </c>
      <c r="C8955" s="1">
        <v>3</v>
      </c>
      <c r="D8955" s="1" t="s">
        <v>5999</v>
      </c>
      <c r="E8955" s="1">
        <v>4</v>
      </c>
      <c r="F8955" s="1" t="s">
        <v>9195</v>
      </c>
      <c r="G8955" s="1" t="s">
        <v>5834</v>
      </c>
      <c r="H8955" s="1" t="s">
        <v>9100</v>
      </c>
      <c r="I8955" s="1" t="b">
        <v>0</v>
      </c>
      <c r="J8955" s="1">
        <v>0</v>
      </c>
      <c r="K8955" s="1">
        <v>7</v>
      </c>
      <c r="L8955" s="1">
        <v>12</v>
      </c>
      <c r="M8955" s="1">
        <v>752</v>
      </c>
      <c r="N8955" s="1">
        <v>13.4046345811051</v>
      </c>
      <c r="O8955" s="1" t="s">
        <v>9101</v>
      </c>
    </row>
    <row r="8956" spans="1:15" x14ac:dyDescent="0.3">
      <c r="A8956" s="1" t="s">
        <v>5701</v>
      </c>
      <c r="B8956" s="1" t="s">
        <v>5777</v>
      </c>
      <c r="C8956" s="1">
        <v>3</v>
      </c>
      <c r="D8956" s="1" t="s">
        <v>5999</v>
      </c>
      <c r="E8956" s="1">
        <v>4</v>
      </c>
      <c r="F8956" s="1" t="s">
        <v>9195</v>
      </c>
      <c r="G8956" s="1" t="s">
        <v>5810</v>
      </c>
      <c r="H8956" s="1" t="s">
        <v>9029</v>
      </c>
      <c r="I8956" s="1" t="b">
        <v>0</v>
      </c>
      <c r="J8956" s="1">
        <v>2</v>
      </c>
      <c r="K8956" s="1">
        <v>0</v>
      </c>
      <c r="L8956" s="1">
        <v>1</v>
      </c>
      <c r="M8956" s="1">
        <v>89</v>
      </c>
      <c r="N8956" s="1">
        <v>1.58645276292335</v>
      </c>
      <c r="O8956" s="1" t="s">
        <v>9030</v>
      </c>
    </row>
    <row r="8957" spans="1:15" x14ac:dyDescent="0.3">
      <c r="A8957" s="1" t="s">
        <v>5701</v>
      </c>
      <c r="B8957" s="1" t="s">
        <v>5777</v>
      </c>
      <c r="C8957" s="1">
        <v>3</v>
      </c>
      <c r="D8957" s="1" t="s">
        <v>5999</v>
      </c>
      <c r="E8957" s="1">
        <v>4</v>
      </c>
      <c r="F8957" s="1" t="s">
        <v>9195</v>
      </c>
      <c r="G8957" s="1" t="s">
        <v>5834</v>
      </c>
      <c r="H8957" s="1" t="s">
        <v>9029</v>
      </c>
      <c r="I8957" s="1" t="b">
        <v>0</v>
      </c>
      <c r="J8957" s="1">
        <v>10</v>
      </c>
      <c r="K8957" s="1">
        <v>0</v>
      </c>
      <c r="L8957" s="1">
        <v>8</v>
      </c>
      <c r="M8957" s="1">
        <v>65</v>
      </c>
      <c r="N8957" s="1">
        <v>1.1586452762923301</v>
      </c>
      <c r="O8957" s="1" t="s">
        <v>9196</v>
      </c>
    </row>
    <row r="8958" spans="1:15" x14ac:dyDescent="0.3">
      <c r="A8958" s="1" t="s">
        <v>5701</v>
      </c>
      <c r="B8958" s="1" t="s">
        <v>5777</v>
      </c>
      <c r="C8958" s="1">
        <v>3</v>
      </c>
      <c r="D8958" s="1" t="s">
        <v>5999</v>
      </c>
      <c r="E8958" s="1">
        <v>4</v>
      </c>
      <c r="F8958" s="1" t="s">
        <v>9195</v>
      </c>
      <c r="G8958" s="1" t="s">
        <v>5834</v>
      </c>
      <c r="H8958" s="1" t="s">
        <v>9029</v>
      </c>
      <c r="I8958" s="1" t="b">
        <v>0</v>
      </c>
      <c r="J8958" s="1">
        <v>21</v>
      </c>
      <c r="K8958" s="1">
        <v>0</v>
      </c>
      <c r="L8958" s="1">
        <v>0</v>
      </c>
      <c r="M8958" s="1">
        <v>60</v>
      </c>
      <c r="N8958" s="1">
        <v>1.0695187165775399</v>
      </c>
      <c r="O8958" s="1" t="s">
        <v>9038</v>
      </c>
    </row>
    <row r="8959" spans="1:15" x14ac:dyDescent="0.3">
      <c r="A8959" s="1" t="s">
        <v>5701</v>
      </c>
      <c r="B8959" s="1" t="s">
        <v>5777</v>
      </c>
      <c r="C8959" s="1">
        <v>3</v>
      </c>
      <c r="D8959" s="1" t="s">
        <v>5999</v>
      </c>
      <c r="E8959" s="1">
        <v>5</v>
      </c>
      <c r="F8959" s="1" t="s">
        <v>9197</v>
      </c>
      <c r="G8959" s="1" t="s">
        <v>5814</v>
      </c>
      <c r="H8959" s="1" t="s">
        <v>9029</v>
      </c>
      <c r="I8959" s="1" t="b">
        <v>1</v>
      </c>
      <c r="J8959" s="1">
        <v>0</v>
      </c>
      <c r="K8959" s="1">
        <v>0</v>
      </c>
      <c r="L8959" s="1">
        <v>0</v>
      </c>
      <c r="M8959" s="1">
        <v>3055</v>
      </c>
      <c r="N8959" s="1">
        <v>47.401086113266103</v>
      </c>
      <c r="O8959" s="1" t="s">
        <v>9031</v>
      </c>
    </row>
    <row r="8960" spans="1:15" x14ac:dyDescent="0.3">
      <c r="A8960" s="1" t="s">
        <v>5701</v>
      </c>
      <c r="B8960" s="1" t="s">
        <v>5777</v>
      </c>
      <c r="C8960" s="1">
        <v>3</v>
      </c>
      <c r="D8960" s="1" t="s">
        <v>5999</v>
      </c>
      <c r="E8960" s="1">
        <v>5</v>
      </c>
      <c r="F8960" s="1" t="s">
        <v>9197</v>
      </c>
      <c r="G8960" s="1" t="s">
        <v>5810</v>
      </c>
      <c r="H8960" s="1" t="s">
        <v>9029</v>
      </c>
      <c r="I8960" s="1" t="b">
        <v>0</v>
      </c>
      <c r="J8960" s="1">
        <v>2</v>
      </c>
      <c r="K8960" s="1">
        <v>0</v>
      </c>
      <c r="L8960" s="1">
        <v>0</v>
      </c>
      <c r="M8960" s="1">
        <v>709</v>
      </c>
      <c r="N8960" s="1">
        <v>11.00077579519</v>
      </c>
      <c r="O8960" s="1" t="s">
        <v>9030</v>
      </c>
    </row>
    <row r="8961" spans="1:15" x14ac:dyDescent="0.3">
      <c r="A8961" s="1" t="s">
        <v>5701</v>
      </c>
      <c r="B8961" s="1" t="s">
        <v>5777</v>
      </c>
      <c r="C8961" s="1">
        <v>3</v>
      </c>
      <c r="D8961" s="1" t="s">
        <v>5999</v>
      </c>
      <c r="E8961" s="1">
        <v>5</v>
      </c>
      <c r="F8961" s="1" t="s">
        <v>9197</v>
      </c>
      <c r="G8961" s="1" t="s">
        <v>5834</v>
      </c>
      <c r="H8961" s="1" t="s">
        <v>9029</v>
      </c>
      <c r="I8961" s="1" t="b">
        <v>0</v>
      </c>
      <c r="J8961" s="1">
        <v>21</v>
      </c>
      <c r="K8961" s="1">
        <v>0</v>
      </c>
      <c r="L8961" s="1">
        <v>0</v>
      </c>
      <c r="M8961" s="1">
        <v>318</v>
      </c>
      <c r="N8961" s="1">
        <v>4.9340574088440601</v>
      </c>
      <c r="O8961" s="1" t="s">
        <v>9032</v>
      </c>
    </row>
    <row r="8962" spans="1:15" x14ac:dyDescent="0.3">
      <c r="A8962" s="1" t="s">
        <v>5701</v>
      </c>
      <c r="B8962" s="1" t="s">
        <v>5777</v>
      </c>
      <c r="C8962" s="1">
        <v>3</v>
      </c>
      <c r="D8962" s="1" t="s">
        <v>5999</v>
      </c>
      <c r="E8962" s="1">
        <v>5</v>
      </c>
      <c r="F8962" s="1" t="s">
        <v>9197</v>
      </c>
      <c r="G8962" s="1" t="s">
        <v>5834</v>
      </c>
      <c r="H8962" s="1" t="s">
        <v>9029</v>
      </c>
      <c r="I8962" s="1" t="b">
        <v>0</v>
      </c>
      <c r="J8962" s="1">
        <v>21</v>
      </c>
      <c r="K8962" s="1">
        <v>0</v>
      </c>
      <c r="L8962" s="1">
        <v>0</v>
      </c>
      <c r="M8962" s="1">
        <v>277</v>
      </c>
      <c r="N8962" s="1">
        <v>4.2979053529868096</v>
      </c>
      <c r="O8962" s="1" t="s">
        <v>9038</v>
      </c>
    </row>
    <row r="8963" spans="1:15" x14ac:dyDescent="0.3">
      <c r="A8963" s="1" t="s">
        <v>5701</v>
      </c>
      <c r="B8963" s="1" t="s">
        <v>5777</v>
      </c>
      <c r="C8963" s="1">
        <v>3</v>
      </c>
      <c r="D8963" s="1" t="s">
        <v>5999</v>
      </c>
      <c r="E8963" s="1">
        <v>5</v>
      </c>
      <c r="F8963" s="1" t="s">
        <v>9197</v>
      </c>
      <c r="G8963" s="1" t="s">
        <v>5803</v>
      </c>
      <c r="H8963" s="1" t="s">
        <v>9066</v>
      </c>
      <c r="I8963" s="1" t="b">
        <v>0</v>
      </c>
      <c r="J8963" s="1">
        <v>0</v>
      </c>
      <c r="K8963" s="1">
        <v>1</v>
      </c>
      <c r="L8963" s="1">
        <v>0</v>
      </c>
      <c r="M8963" s="1">
        <v>161</v>
      </c>
      <c r="N8963" s="1">
        <v>2.49806051202482</v>
      </c>
      <c r="O8963" s="1" t="s">
        <v>9067</v>
      </c>
    </row>
    <row r="8964" spans="1:15" x14ac:dyDescent="0.3">
      <c r="A8964" s="1" t="s">
        <v>5701</v>
      </c>
      <c r="B8964" s="1" t="s">
        <v>5777</v>
      </c>
      <c r="C8964" s="1">
        <v>3</v>
      </c>
      <c r="D8964" s="1" t="s">
        <v>5999</v>
      </c>
      <c r="E8964" s="1">
        <v>5</v>
      </c>
      <c r="F8964" s="1" t="s">
        <v>9197</v>
      </c>
      <c r="G8964" s="1" t="s">
        <v>5834</v>
      </c>
      <c r="H8964" s="1" t="s">
        <v>9100</v>
      </c>
      <c r="I8964" s="1" t="b">
        <v>0</v>
      </c>
      <c r="J8964" s="1">
        <v>0</v>
      </c>
      <c r="K8964" s="1">
        <v>7</v>
      </c>
      <c r="L8964" s="1">
        <v>12</v>
      </c>
      <c r="M8964" s="1">
        <v>143</v>
      </c>
      <c r="N8964" s="1">
        <v>2.21877424359969</v>
      </c>
      <c r="O8964" s="1" t="s">
        <v>9101</v>
      </c>
    </row>
    <row r="8965" spans="1:15" x14ac:dyDescent="0.3">
      <c r="A8965" s="1" t="s">
        <v>5701</v>
      </c>
      <c r="B8965" s="1" t="s">
        <v>5777</v>
      </c>
      <c r="C8965" s="1">
        <v>3</v>
      </c>
      <c r="D8965" s="1" t="s">
        <v>5999</v>
      </c>
      <c r="E8965" s="1">
        <v>5</v>
      </c>
      <c r="F8965" s="1" t="s">
        <v>9197</v>
      </c>
      <c r="G8965" s="1" t="s">
        <v>5908</v>
      </c>
      <c r="H8965" s="1" t="s">
        <v>9029</v>
      </c>
      <c r="I8965" s="1" t="b">
        <v>0</v>
      </c>
      <c r="J8965" s="1">
        <v>0</v>
      </c>
      <c r="K8965" s="1">
        <v>0</v>
      </c>
      <c r="L8965" s="1">
        <v>1</v>
      </c>
      <c r="M8965" s="1">
        <v>91</v>
      </c>
      <c r="N8965" s="1">
        <v>1.4119472459270701</v>
      </c>
      <c r="O8965" s="1" t="s">
        <v>9031</v>
      </c>
    </row>
    <row r="8966" spans="1:15" x14ac:dyDescent="0.3">
      <c r="A8966" s="1" t="s">
        <v>5701</v>
      </c>
      <c r="B8966" s="1" t="s">
        <v>5777</v>
      </c>
      <c r="C8966" s="1">
        <v>3</v>
      </c>
      <c r="D8966" s="1" t="s">
        <v>5999</v>
      </c>
      <c r="E8966" s="1">
        <v>5</v>
      </c>
      <c r="F8966" s="1" t="s">
        <v>9197</v>
      </c>
      <c r="G8966" s="1" t="s">
        <v>5803</v>
      </c>
      <c r="H8966" s="1" t="s">
        <v>9051</v>
      </c>
      <c r="I8966" s="1" t="b">
        <v>0</v>
      </c>
      <c r="J8966" s="1">
        <v>0</v>
      </c>
      <c r="K8966" s="1">
        <v>1</v>
      </c>
      <c r="L8966" s="1">
        <v>0</v>
      </c>
      <c r="M8966" s="1">
        <v>69</v>
      </c>
      <c r="N8966" s="1">
        <v>1.0705973622963501</v>
      </c>
      <c r="O8966" s="1" t="s">
        <v>9052</v>
      </c>
    </row>
    <row r="8967" spans="1:15" x14ac:dyDescent="0.3">
      <c r="A8967" s="1" t="s">
        <v>5701</v>
      </c>
      <c r="B8967" s="1" t="s">
        <v>5777</v>
      </c>
      <c r="C8967" s="1">
        <v>3</v>
      </c>
      <c r="D8967" s="1" t="s">
        <v>5999</v>
      </c>
      <c r="E8967" s="1">
        <v>5</v>
      </c>
      <c r="F8967" s="1" t="s">
        <v>9197</v>
      </c>
      <c r="G8967" s="1" t="s">
        <v>5834</v>
      </c>
      <c r="H8967" s="1" t="s">
        <v>9029</v>
      </c>
      <c r="I8967" s="1" t="b">
        <v>0</v>
      </c>
      <c r="J8967" s="1">
        <v>21</v>
      </c>
      <c r="K8967" s="1">
        <v>0</v>
      </c>
      <c r="L8967" s="1">
        <v>0</v>
      </c>
      <c r="M8967" s="1">
        <v>67</v>
      </c>
      <c r="N8967" s="1">
        <v>1.03956555469356</v>
      </c>
      <c r="O8967" s="1" t="s">
        <v>9039</v>
      </c>
    </row>
    <row r="8968" spans="1:15" x14ac:dyDescent="0.3">
      <c r="A8968" s="1" t="s">
        <v>5701</v>
      </c>
      <c r="B8968" s="1" t="s">
        <v>5777</v>
      </c>
      <c r="C8968" s="1">
        <v>3</v>
      </c>
      <c r="D8968" s="1" t="s">
        <v>5999</v>
      </c>
      <c r="E8968" s="1">
        <v>6</v>
      </c>
      <c r="F8968" s="1" t="s">
        <v>9198</v>
      </c>
      <c r="G8968" s="1" t="s">
        <v>5816</v>
      </c>
      <c r="H8968" s="1" t="s">
        <v>9029</v>
      </c>
      <c r="I8968" s="1" t="b">
        <v>0</v>
      </c>
      <c r="J8968" s="1">
        <v>3</v>
      </c>
      <c r="K8968" s="1">
        <v>0</v>
      </c>
      <c r="L8968" s="1">
        <v>0</v>
      </c>
      <c r="M8968" s="1">
        <v>2468</v>
      </c>
      <c r="N8968" s="1">
        <v>52.656283336889203</v>
      </c>
      <c r="O8968" s="1" t="s">
        <v>9053</v>
      </c>
    </row>
    <row r="8969" spans="1:15" x14ac:dyDescent="0.3">
      <c r="A8969" s="1" t="s">
        <v>5701</v>
      </c>
      <c r="B8969" s="1" t="s">
        <v>5777</v>
      </c>
      <c r="C8969" s="1">
        <v>3</v>
      </c>
      <c r="D8969" s="1" t="s">
        <v>5999</v>
      </c>
      <c r="E8969" s="1">
        <v>6</v>
      </c>
      <c r="F8969" s="1" t="s">
        <v>9198</v>
      </c>
      <c r="G8969" s="1" t="s">
        <v>5814</v>
      </c>
      <c r="H8969" s="1" t="s">
        <v>9029</v>
      </c>
      <c r="I8969" s="1" t="b">
        <v>1</v>
      </c>
      <c r="J8969" s="1">
        <v>0</v>
      </c>
      <c r="K8969" s="1">
        <v>0</v>
      </c>
      <c r="L8969" s="1">
        <v>0</v>
      </c>
      <c r="M8969" s="1">
        <v>417</v>
      </c>
      <c r="N8969" s="1">
        <v>8.89694900789417</v>
      </c>
      <c r="O8969" s="1" t="s">
        <v>9031</v>
      </c>
    </row>
    <row r="8970" spans="1:15" x14ac:dyDescent="0.3">
      <c r="A8970" s="1" t="s">
        <v>5701</v>
      </c>
      <c r="B8970" s="1" t="s">
        <v>5777</v>
      </c>
      <c r="C8970" s="1">
        <v>3</v>
      </c>
      <c r="D8970" s="1" t="s">
        <v>5999</v>
      </c>
      <c r="E8970" s="1">
        <v>6</v>
      </c>
      <c r="F8970" s="1" t="s">
        <v>9198</v>
      </c>
      <c r="G8970" s="1" t="s">
        <v>5840</v>
      </c>
      <c r="H8970" s="1" t="s">
        <v>9029</v>
      </c>
      <c r="I8970" s="1" t="b">
        <v>0</v>
      </c>
      <c r="J8970" s="1">
        <v>5</v>
      </c>
      <c r="K8970" s="1">
        <v>0</v>
      </c>
      <c r="L8970" s="1">
        <v>0</v>
      </c>
      <c r="M8970" s="1">
        <v>302</v>
      </c>
      <c r="N8970" s="1">
        <v>6.4433539577554901</v>
      </c>
      <c r="O8970" s="1" t="s">
        <v>9093</v>
      </c>
    </row>
    <row r="8971" spans="1:15" x14ac:dyDescent="0.3">
      <c r="A8971" s="1" t="s">
        <v>5701</v>
      </c>
      <c r="B8971" s="1" t="s">
        <v>5777</v>
      </c>
      <c r="C8971" s="1">
        <v>3</v>
      </c>
      <c r="D8971" s="1" t="s">
        <v>5999</v>
      </c>
      <c r="E8971" s="1">
        <v>6</v>
      </c>
      <c r="F8971" s="1" t="s">
        <v>9198</v>
      </c>
      <c r="G8971" s="1" t="s">
        <v>5834</v>
      </c>
      <c r="H8971" s="1" t="s">
        <v>9029</v>
      </c>
      <c r="I8971" s="1" t="b">
        <v>0</v>
      </c>
      <c r="J8971" s="1">
        <v>20</v>
      </c>
      <c r="K8971" s="1">
        <v>0</v>
      </c>
      <c r="L8971" s="1">
        <v>0</v>
      </c>
      <c r="M8971" s="1">
        <v>268</v>
      </c>
      <c r="N8971" s="1">
        <v>5.7179432472797096</v>
      </c>
      <c r="O8971" s="1" t="s">
        <v>9199</v>
      </c>
    </row>
    <row r="8972" spans="1:15" x14ac:dyDescent="0.3">
      <c r="A8972" s="1" t="s">
        <v>5701</v>
      </c>
      <c r="B8972" s="1" t="s">
        <v>5777</v>
      </c>
      <c r="C8972" s="1">
        <v>3</v>
      </c>
      <c r="D8972" s="1" t="s">
        <v>5999</v>
      </c>
      <c r="E8972" s="1">
        <v>6</v>
      </c>
      <c r="F8972" s="1" t="s">
        <v>9198</v>
      </c>
      <c r="G8972" s="1" t="s">
        <v>5810</v>
      </c>
      <c r="H8972" s="1" t="s">
        <v>9029</v>
      </c>
      <c r="I8972" s="1" t="b">
        <v>0</v>
      </c>
      <c r="J8972" s="1">
        <v>2</v>
      </c>
      <c r="K8972" s="1">
        <v>0</v>
      </c>
      <c r="L8972" s="1">
        <v>0</v>
      </c>
      <c r="M8972" s="1">
        <v>213</v>
      </c>
      <c r="N8972" s="1">
        <v>4.5444847450394699</v>
      </c>
      <c r="O8972" s="1" t="s">
        <v>9030</v>
      </c>
    </row>
    <row r="8973" spans="1:15" x14ac:dyDescent="0.3">
      <c r="A8973" s="1" t="s">
        <v>5701</v>
      </c>
      <c r="B8973" s="1" t="s">
        <v>5777</v>
      </c>
      <c r="C8973" s="1">
        <v>3</v>
      </c>
      <c r="D8973" s="1" t="s">
        <v>5999</v>
      </c>
      <c r="E8973" s="1">
        <v>6</v>
      </c>
      <c r="F8973" s="1" t="s">
        <v>9198</v>
      </c>
      <c r="G8973" s="1" t="s">
        <v>5834</v>
      </c>
      <c r="H8973" s="1" t="s">
        <v>9029</v>
      </c>
      <c r="I8973" s="1" t="b">
        <v>0</v>
      </c>
      <c r="J8973" s="1">
        <v>21</v>
      </c>
      <c r="K8973" s="1">
        <v>0</v>
      </c>
      <c r="L8973" s="1">
        <v>0</v>
      </c>
      <c r="M8973" s="1">
        <v>190</v>
      </c>
      <c r="N8973" s="1">
        <v>4.05376573501173</v>
      </c>
      <c r="O8973" s="1" t="s">
        <v>9038</v>
      </c>
    </row>
    <row r="8974" spans="1:15" x14ac:dyDescent="0.3">
      <c r="A8974" s="1" t="s">
        <v>5701</v>
      </c>
      <c r="B8974" s="1" t="s">
        <v>5777</v>
      </c>
      <c r="C8974" s="1">
        <v>3</v>
      </c>
      <c r="D8974" s="1" t="s">
        <v>5999</v>
      </c>
      <c r="E8974" s="1">
        <v>6</v>
      </c>
      <c r="F8974" s="1" t="s">
        <v>9198</v>
      </c>
      <c r="G8974" s="1" t="s">
        <v>5876</v>
      </c>
      <c r="H8974" s="1" t="s">
        <v>9029</v>
      </c>
      <c r="I8974" s="1" t="b">
        <v>0</v>
      </c>
      <c r="J8974" s="1">
        <v>4</v>
      </c>
      <c r="K8974" s="1">
        <v>0</v>
      </c>
      <c r="L8974" s="1">
        <v>0</v>
      </c>
      <c r="M8974" s="1">
        <v>76</v>
      </c>
      <c r="N8974" s="1">
        <v>1.62150629400469</v>
      </c>
      <c r="O8974" s="1" t="s">
        <v>9035</v>
      </c>
    </row>
    <row r="8975" spans="1:15" x14ac:dyDescent="0.3">
      <c r="A8975" s="1" t="s">
        <v>5701</v>
      </c>
      <c r="B8975" s="1" t="s">
        <v>5777</v>
      </c>
      <c r="C8975" s="1">
        <v>3</v>
      </c>
      <c r="D8975" s="1" t="s">
        <v>5999</v>
      </c>
      <c r="E8975" s="1">
        <v>6</v>
      </c>
      <c r="F8975" s="1" t="s">
        <v>9198</v>
      </c>
      <c r="G8975" s="1" t="s">
        <v>5816</v>
      </c>
      <c r="H8975" s="1" t="s">
        <v>9029</v>
      </c>
      <c r="I8975" s="1" t="b">
        <v>0</v>
      </c>
      <c r="J8975" s="1">
        <v>3</v>
      </c>
      <c r="K8975" s="1">
        <v>0</v>
      </c>
      <c r="L8975" s="1">
        <v>1</v>
      </c>
      <c r="M8975" s="1">
        <v>71</v>
      </c>
      <c r="N8975" s="1">
        <v>1.5148282483464801</v>
      </c>
      <c r="O8975" s="1" t="s">
        <v>9053</v>
      </c>
    </row>
    <row r="8976" spans="1:15" x14ac:dyDescent="0.3">
      <c r="A8976" s="1" t="s">
        <v>5701</v>
      </c>
      <c r="B8976" s="1" t="s">
        <v>5777</v>
      </c>
      <c r="C8976" s="1">
        <v>3</v>
      </c>
      <c r="D8976" s="1" t="s">
        <v>5999</v>
      </c>
      <c r="E8976" s="1">
        <v>6</v>
      </c>
      <c r="F8976" s="1" t="s">
        <v>9198</v>
      </c>
      <c r="G8976" s="1" t="s">
        <v>5834</v>
      </c>
      <c r="H8976" s="1" t="s">
        <v>9029</v>
      </c>
      <c r="I8976" s="1" t="b">
        <v>0</v>
      </c>
      <c r="J8976" s="1">
        <v>21</v>
      </c>
      <c r="K8976" s="1">
        <v>0</v>
      </c>
      <c r="L8976" s="1">
        <v>0</v>
      </c>
      <c r="M8976" s="1">
        <v>52</v>
      </c>
      <c r="N8976" s="1">
        <v>1.10945167484531</v>
      </c>
      <c r="O8976" s="1" t="s">
        <v>9039</v>
      </c>
    </row>
    <row r="8977" spans="1:15" x14ac:dyDescent="0.3">
      <c r="A8977" s="1" t="s">
        <v>5701</v>
      </c>
      <c r="B8977" s="1" t="s">
        <v>5777</v>
      </c>
      <c r="C8977" s="1">
        <v>3</v>
      </c>
      <c r="D8977" s="1" t="s">
        <v>5999</v>
      </c>
      <c r="E8977" s="1">
        <v>7</v>
      </c>
      <c r="F8977" s="1" t="s">
        <v>9200</v>
      </c>
      <c r="G8977" s="1" t="s">
        <v>5834</v>
      </c>
      <c r="H8977" s="1" t="s">
        <v>9029</v>
      </c>
      <c r="I8977" s="1" t="b">
        <v>0</v>
      </c>
      <c r="J8977" s="1">
        <v>20</v>
      </c>
      <c r="K8977" s="1">
        <v>0</v>
      </c>
      <c r="L8977" s="1">
        <v>0</v>
      </c>
      <c r="M8977" s="1">
        <v>1795</v>
      </c>
      <c r="N8977" s="1">
        <v>36.094912527649299</v>
      </c>
      <c r="O8977" s="1" t="s">
        <v>9199</v>
      </c>
    </row>
    <row r="8978" spans="1:15" x14ac:dyDescent="0.3">
      <c r="A8978" s="1" t="s">
        <v>5701</v>
      </c>
      <c r="B8978" s="1" t="s">
        <v>5777</v>
      </c>
      <c r="C8978" s="1">
        <v>3</v>
      </c>
      <c r="D8978" s="1" t="s">
        <v>5999</v>
      </c>
      <c r="E8978" s="1">
        <v>7</v>
      </c>
      <c r="F8978" s="1" t="s">
        <v>9200</v>
      </c>
      <c r="G8978" s="1" t="s">
        <v>5834</v>
      </c>
      <c r="H8978" s="1" t="s">
        <v>9029</v>
      </c>
      <c r="I8978" s="1" t="b">
        <v>0</v>
      </c>
      <c r="J8978" s="1">
        <v>21</v>
      </c>
      <c r="K8978" s="1">
        <v>0</v>
      </c>
      <c r="L8978" s="1">
        <v>0</v>
      </c>
      <c r="M8978" s="1">
        <v>1005</v>
      </c>
      <c r="N8978" s="1">
        <v>20.2091292982103</v>
      </c>
      <c r="O8978" s="1" t="s">
        <v>9038</v>
      </c>
    </row>
    <row r="8979" spans="1:15" x14ac:dyDescent="0.3">
      <c r="A8979" s="1" t="s">
        <v>5701</v>
      </c>
      <c r="B8979" s="1" t="s">
        <v>5777</v>
      </c>
      <c r="C8979" s="1">
        <v>3</v>
      </c>
      <c r="D8979" s="1" t="s">
        <v>5999</v>
      </c>
      <c r="E8979" s="1">
        <v>7</v>
      </c>
      <c r="F8979" s="1" t="s">
        <v>9200</v>
      </c>
      <c r="G8979" s="1" t="s">
        <v>5810</v>
      </c>
      <c r="H8979" s="1" t="s">
        <v>9029</v>
      </c>
      <c r="I8979" s="1" t="b">
        <v>0</v>
      </c>
      <c r="J8979" s="1">
        <v>2</v>
      </c>
      <c r="K8979" s="1">
        <v>0</v>
      </c>
      <c r="L8979" s="1">
        <v>0</v>
      </c>
      <c r="M8979" s="1">
        <v>812</v>
      </c>
      <c r="N8979" s="1">
        <v>16.328172129499301</v>
      </c>
      <c r="O8979" s="1" t="s">
        <v>9030</v>
      </c>
    </row>
    <row r="8980" spans="1:15" x14ac:dyDescent="0.3">
      <c r="A8980" s="1" t="s">
        <v>5701</v>
      </c>
      <c r="B8980" s="1" t="s">
        <v>5777</v>
      </c>
      <c r="C8980" s="1">
        <v>3</v>
      </c>
      <c r="D8980" s="1" t="s">
        <v>5999</v>
      </c>
      <c r="E8980" s="1">
        <v>7</v>
      </c>
      <c r="F8980" s="1" t="s">
        <v>9200</v>
      </c>
      <c r="G8980" s="1" t="s">
        <v>5816</v>
      </c>
      <c r="H8980" s="1" t="s">
        <v>9029</v>
      </c>
      <c r="I8980" s="1" t="b">
        <v>0</v>
      </c>
      <c r="J8980" s="1">
        <v>3</v>
      </c>
      <c r="K8980" s="1">
        <v>0</v>
      </c>
      <c r="L8980" s="1">
        <v>0</v>
      </c>
      <c r="M8980" s="1">
        <v>476</v>
      </c>
      <c r="N8980" s="1">
        <v>9.5716871103961392</v>
      </c>
      <c r="O8980" s="1" t="s">
        <v>9053</v>
      </c>
    </row>
    <row r="8981" spans="1:15" x14ac:dyDescent="0.3">
      <c r="A8981" s="1" t="s">
        <v>5701</v>
      </c>
      <c r="B8981" s="1" t="s">
        <v>5777</v>
      </c>
      <c r="C8981" s="1">
        <v>3</v>
      </c>
      <c r="D8981" s="1" t="s">
        <v>5999</v>
      </c>
      <c r="E8981" s="1">
        <v>7</v>
      </c>
      <c r="F8981" s="1" t="s">
        <v>9200</v>
      </c>
      <c r="G8981" s="1" t="s">
        <v>5814</v>
      </c>
      <c r="H8981" s="1" t="s">
        <v>9029</v>
      </c>
      <c r="I8981" s="1" t="b">
        <v>1</v>
      </c>
      <c r="J8981" s="1">
        <v>0</v>
      </c>
      <c r="K8981" s="1">
        <v>0</v>
      </c>
      <c r="L8981" s="1">
        <v>0</v>
      </c>
      <c r="M8981" s="1">
        <v>202</v>
      </c>
      <c r="N8981" s="1">
        <v>4.0619344460084399</v>
      </c>
      <c r="O8981" s="1" t="s">
        <v>9031</v>
      </c>
    </row>
    <row r="8982" spans="1:15" x14ac:dyDescent="0.3">
      <c r="A8982" s="1" t="s">
        <v>5701</v>
      </c>
      <c r="B8982" s="1" t="s">
        <v>5777</v>
      </c>
      <c r="C8982" s="1">
        <v>3</v>
      </c>
      <c r="D8982" s="1" t="s">
        <v>5999</v>
      </c>
      <c r="E8982" s="1">
        <v>7</v>
      </c>
      <c r="F8982" s="1" t="s">
        <v>9200</v>
      </c>
      <c r="G8982" s="1" t="s">
        <v>5840</v>
      </c>
      <c r="H8982" s="1" t="s">
        <v>9029</v>
      </c>
      <c r="I8982" s="1" t="b">
        <v>0</v>
      </c>
      <c r="J8982" s="1">
        <v>5</v>
      </c>
      <c r="K8982" s="1">
        <v>0</v>
      </c>
      <c r="L8982" s="1">
        <v>0</v>
      </c>
      <c r="M8982" s="1">
        <v>67</v>
      </c>
      <c r="N8982" s="1">
        <v>1.3472752865473501</v>
      </c>
      <c r="O8982" s="1" t="s">
        <v>9093</v>
      </c>
    </row>
    <row r="8983" spans="1:15" x14ac:dyDescent="0.3">
      <c r="A8983" s="1" t="s">
        <v>5701</v>
      </c>
      <c r="B8983" s="1" t="s">
        <v>5777</v>
      </c>
      <c r="C8983" s="1">
        <v>3</v>
      </c>
      <c r="D8983" s="1" t="s">
        <v>5999</v>
      </c>
      <c r="E8983" s="1">
        <v>8</v>
      </c>
      <c r="F8983" s="1" t="s">
        <v>9201</v>
      </c>
      <c r="G8983" s="1" t="s">
        <v>5803</v>
      </c>
      <c r="H8983" s="1" t="s">
        <v>9066</v>
      </c>
      <c r="I8983" s="1" t="b">
        <v>0</v>
      </c>
      <c r="J8983" s="1">
        <v>0</v>
      </c>
      <c r="K8983" s="1">
        <v>1</v>
      </c>
      <c r="L8983" s="1">
        <v>0</v>
      </c>
      <c r="M8983" s="1">
        <v>934</v>
      </c>
      <c r="N8983" s="1">
        <v>17.824427480916</v>
      </c>
      <c r="O8983" s="1" t="s">
        <v>9067</v>
      </c>
    </row>
    <row r="8984" spans="1:15" x14ac:dyDescent="0.3">
      <c r="A8984" s="1" t="s">
        <v>5701</v>
      </c>
      <c r="B8984" s="1" t="s">
        <v>5777</v>
      </c>
      <c r="C8984" s="1">
        <v>3</v>
      </c>
      <c r="D8984" s="1" t="s">
        <v>5999</v>
      </c>
      <c r="E8984" s="1">
        <v>8</v>
      </c>
      <c r="F8984" s="1" t="s">
        <v>9201</v>
      </c>
      <c r="G8984" s="1" t="s">
        <v>5810</v>
      </c>
      <c r="H8984" s="1" t="s">
        <v>9029</v>
      </c>
      <c r="I8984" s="1" t="b">
        <v>0</v>
      </c>
      <c r="J8984" s="1">
        <v>2</v>
      </c>
      <c r="K8984" s="1">
        <v>0</v>
      </c>
      <c r="L8984" s="1">
        <v>0</v>
      </c>
      <c r="M8984" s="1">
        <v>839</v>
      </c>
      <c r="N8984" s="1">
        <v>16.0114503816793</v>
      </c>
      <c r="O8984" s="1" t="s">
        <v>9030</v>
      </c>
    </row>
    <row r="8985" spans="1:15" x14ac:dyDescent="0.3">
      <c r="A8985" s="1" t="s">
        <v>5701</v>
      </c>
      <c r="B8985" s="1" t="s">
        <v>5777</v>
      </c>
      <c r="C8985" s="1">
        <v>3</v>
      </c>
      <c r="D8985" s="1" t="s">
        <v>5999</v>
      </c>
      <c r="E8985" s="1">
        <v>8</v>
      </c>
      <c r="F8985" s="1" t="s">
        <v>9201</v>
      </c>
      <c r="G8985" s="1" t="s">
        <v>5801</v>
      </c>
      <c r="H8985" s="1" t="s">
        <v>9029</v>
      </c>
      <c r="I8985" s="1" t="b">
        <v>0</v>
      </c>
      <c r="J8985" s="1">
        <v>1</v>
      </c>
      <c r="K8985" s="1">
        <v>0</v>
      </c>
      <c r="L8985" s="1">
        <v>1</v>
      </c>
      <c r="M8985" s="1">
        <v>779</v>
      </c>
      <c r="N8985" s="1">
        <v>14.8664122137404</v>
      </c>
      <c r="O8985" s="1" t="s">
        <v>9202</v>
      </c>
    </row>
    <row r="8986" spans="1:15" x14ac:dyDescent="0.3">
      <c r="A8986" s="1" t="s">
        <v>5701</v>
      </c>
      <c r="B8986" s="1" t="s">
        <v>5777</v>
      </c>
      <c r="C8986" s="1">
        <v>3</v>
      </c>
      <c r="D8986" s="1" t="s">
        <v>5999</v>
      </c>
      <c r="E8986" s="1">
        <v>8</v>
      </c>
      <c r="F8986" s="1" t="s">
        <v>9201</v>
      </c>
      <c r="G8986" s="1" t="s">
        <v>5803</v>
      </c>
      <c r="H8986" s="1" t="s">
        <v>9051</v>
      </c>
      <c r="I8986" s="1" t="b">
        <v>0</v>
      </c>
      <c r="J8986" s="1">
        <v>0</v>
      </c>
      <c r="K8986" s="1">
        <v>1</v>
      </c>
      <c r="L8986" s="1">
        <v>0</v>
      </c>
      <c r="M8986" s="1">
        <v>652</v>
      </c>
      <c r="N8986" s="1">
        <v>12.442748091603001</v>
      </c>
      <c r="O8986" s="1" t="s">
        <v>9090</v>
      </c>
    </row>
    <row r="8987" spans="1:15" x14ac:dyDescent="0.3">
      <c r="A8987" s="1" t="s">
        <v>5701</v>
      </c>
      <c r="B8987" s="1" t="s">
        <v>5777</v>
      </c>
      <c r="C8987" s="1">
        <v>3</v>
      </c>
      <c r="D8987" s="1" t="s">
        <v>5999</v>
      </c>
      <c r="E8987" s="1">
        <v>8</v>
      </c>
      <c r="F8987" s="1" t="s">
        <v>9201</v>
      </c>
      <c r="G8987" s="1" t="s">
        <v>5834</v>
      </c>
      <c r="H8987" s="1" t="s">
        <v>9029</v>
      </c>
      <c r="I8987" s="1" t="b">
        <v>0</v>
      </c>
      <c r="J8987" s="1">
        <v>12</v>
      </c>
      <c r="K8987" s="1">
        <v>0</v>
      </c>
      <c r="L8987" s="1">
        <v>0</v>
      </c>
      <c r="M8987" s="1">
        <v>490</v>
      </c>
      <c r="N8987" s="1">
        <v>9.35114503816793</v>
      </c>
      <c r="O8987" s="1" t="s">
        <v>9070</v>
      </c>
    </row>
    <row r="8988" spans="1:15" x14ac:dyDescent="0.3">
      <c r="A8988" s="1" t="s">
        <v>5701</v>
      </c>
      <c r="B8988" s="1" t="s">
        <v>5777</v>
      </c>
      <c r="C8988" s="1">
        <v>3</v>
      </c>
      <c r="D8988" s="1" t="s">
        <v>5999</v>
      </c>
      <c r="E8988" s="1">
        <v>8</v>
      </c>
      <c r="F8988" s="1" t="s">
        <v>9201</v>
      </c>
      <c r="G8988" s="1" t="s">
        <v>5814</v>
      </c>
      <c r="H8988" s="1" t="s">
        <v>9029</v>
      </c>
      <c r="I8988" s="1" t="b">
        <v>1</v>
      </c>
      <c r="J8988" s="1">
        <v>0</v>
      </c>
      <c r="K8988" s="1">
        <v>0</v>
      </c>
      <c r="L8988" s="1">
        <v>0</v>
      </c>
      <c r="M8988" s="1">
        <v>396</v>
      </c>
      <c r="N8988" s="1">
        <v>7.5572519083969398</v>
      </c>
      <c r="O8988" s="1" t="s">
        <v>9031</v>
      </c>
    </row>
    <row r="8989" spans="1:15" x14ac:dyDescent="0.3">
      <c r="A8989" s="1" t="s">
        <v>5701</v>
      </c>
      <c r="B8989" s="1" t="s">
        <v>5777</v>
      </c>
      <c r="C8989" s="1">
        <v>3</v>
      </c>
      <c r="D8989" s="1" t="s">
        <v>5999</v>
      </c>
      <c r="E8989" s="1">
        <v>8</v>
      </c>
      <c r="F8989" s="1" t="s">
        <v>9201</v>
      </c>
      <c r="G8989" s="1" t="s">
        <v>5834</v>
      </c>
      <c r="H8989" s="1" t="s">
        <v>9029</v>
      </c>
      <c r="I8989" s="1" t="b">
        <v>0</v>
      </c>
      <c r="J8989" s="1">
        <v>21</v>
      </c>
      <c r="K8989" s="1">
        <v>0</v>
      </c>
      <c r="L8989" s="1">
        <v>0</v>
      </c>
      <c r="M8989" s="1">
        <v>129</v>
      </c>
      <c r="N8989" s="1">
        <v>2.4618320610687001</v>
      </c>
      <c r="O8989" s="1" t="s">
        <v>9039</v>
      </c>
    </row>
    <row r="8990" spans="1:15" x14ac:dyDescent="0.3">
      <c r="A8990" s="1" t="s">
        <v>5701</v>
      </c>
      <c r="B8990" s="1" t="s">
        <v>5777</v>
      </c>
      <c r="C8990" s="1">
        <v>3</v>
      </c>
      <c r="D8990" s="1" t="s">
        <v>5999</v>
      </c>
      <c r="E8990" s="1">
        <v>8</v>
      </c>
      <c r="F8990" s="1" t="s">
        <v>9201</v>
      </c>
      <c r="G8990" s="1" t="s">
        <v>5834</v>
      </c>
      <c r="H8990" s="1" t="s">
        <v>9029</v>
      </c>
      <c r="I8990" s="1" t="b">
        <v>0</v>
      </c>
      <c r="J8990" s="1">
        <v>11</v>
      </c>
      <c r="K8990" s="1">
        <v>0</v>
      </c>
      <c r="L8990" s="1">
        <v>0</v>
      </c>
      <c r="M8990" s="1">
        <v>125</v>
      </c>
      <c r="N8990" s="1">
        <v>2.3854961832060999</v>
      </c>
      <c r="O8990" s="1" t="s">
        <v>9072</v>
      </c>
    </row>
    <row r="8991" spans="1:15" x14ac:dyDescent="0.3">
      <c r="A8991" s="1" t="s">
        <v>5701</v>
      </c>
      <c r="B8991" s="1" t="s">
        <v>5777</v>
      </c>
      <c r="C8991" s="1">
        <v>3</v>
      </c>
      <c r="D8991" s="1" t="s">
        <v>5999</v>
      </c>
      <c r="E8991" s="1">
        <v>8</v>
      </c>
      <c r="F8991" s="1" t="s">
        <v>9201</v>
      </c>
      <c r="G8991" s="1" t="s">
        <v>5834</v>
      </c>
      <c r="H8991" s="1" t="s">
        <v>9055</v>
      </c>
      <c r="I8991" s="1" t="b">
        <v>0</v>
      </c>
      <c r="J8991" s="1">
        <v>0</v>
      </c>
      <c r="K8991" s="1">
        <v>7</v>
      </c>
      <c r="L8991" s="1">
        <v>4</v>
      </c>
      <c r="M8991" s="1">
        <v>65</v>
      </c>
      <c r="N8991" s="1">
        <v>1.24045801526717</v>
      </c>
      <c r="O8991" s="1" t="s">
        <v>9203</v>
      </c>
    </row>
    <row r="8992" spans="1:15" x14ac:dyDescent="0.3">
      <c r="A8992" s="1" t="s">
        <v>5701</v>
      </c>
      <c r="B8992" s="1" t="s">
        <v>5777</v>
      </c>
      <c r="C8992" s="1">
        <v>3</v>
      </c>
      <c r="D8992" s="1" t="s">
        <v>5999</v>
      </c>
      <c r="E8992" s="1">
        <v>8</v>
      </c>
      <c r="F8992" s="1" t="s">
        <v>9201</v>
      </c>
      <c r="G8992" s="1" t="s">
        <v>5834</v>
      </c>
      <c r="H8992" s="1" t="e">
        <f>----TCTTCCTGTACGAGAG</f>
        <v>#NAME?</v>
      </c>
      <c r="I8992" s="1" t="b">
        <v>0</v>
      </c>
      <c r="J8992" s="1">
        <v>3</v>
      </c>
      <c r="K8992" s="1">
        <v>9</v>
      </c>
      <c r="L8992" s="1">
        <v>15</v>
      </c>
      <c r="M8992" s="1">
        <v>63</v>
      </c>
      <c r="N8992" s="1">
        <v>1.2022900763358699</v>
      </c>
      <c r="O8992" s="1" t="s">
        <v>9079</v>
      </c>
    </row>
    <row r="8993" spans="1:15" x14ac:dyDescent="0.3">
      <c r="A8993" s="1" t="s">
        <v>5701</v>
      </c>
      <c r="B8993" s="1" t="s">
        <v>5777</v>
      </c>
      <c r="C8993" s="1">
        <v>3</v>
      </c>
      <c r="D8993" s="1" t="s">
        <v>5999</v>
      </c>
      <c r="E8993" s="1">
        <v>8</v>
      </c>
      <c r="F8993" s="1" t="s">
        <v>9201</v>
      </c>
      <c r="G8993" s="1" t="s">
        <v>5895</v>
      </c>
      <c r="H8993" s="1" t="s">
        <v>9179</v>
      </c>
      <c r="I8993" s="1" t="b">
        <v>0</v>
      </c>
      <c r="J8993" s="1">
        <v>0</v>
      </c>
      <c r="K8993" s="1">
        <v>2</v>
      </c>
      <c r="L8993" s="1">
        <v>0</v>
      </c>
      <c r="M8993" s="1">
        <v>56</v>
      </c>
      <c r="N8993" s="1">
        <v>1.0687022900763301</v>
      </c>
      <c r="O8993" s="1" t="s">
        <v>9056</v>
      </c>
    </row>
    <row r="8994" spans="1:15" x14ac:dyDescent="0.3">
      <c r="A8994" s="1" t="s">
        <v>5701</v>
      </c>
      <c r="B8994" s="1" t="s">
        <v>5777</v>
      </c>
      <c r="C8994" s="1">
        <v>3</v>
      </c>
      <c r="D8994" s="1" t="s">
        <v>5999</v>
      </c>
      <c r="E8994" s="1">
        <v>8</v>
      </c>
      <c r="F8994" s="1" t="s">
        <v>9201</v>
      </c>
      <c r="G8994" s="1" t="s">
        <v>5834</v>
      </c>
      <c r="H8994" s="1" t="s">
        <v>9029</v>
      </c>
      <c r="I8994" s="1" t="b">
        <v>0</v>
      </c>
      <c r="J8994" s="1">
        <v>21</v>
      </c>
      <c r="K8994" s="1">
        <v>0</v>
      </c>
      <c r="L8994" s="1">
        <v>0</v>
      </c>
      <c r="M8994" s="1">
        <v>53</v>
      </c>
      <c r="N8994" s="1">
        <v>1.0114503816793801</v>
      </c>
      <c r="O8994" s="1" t="s">
        <v>9063</v>
      </c>
    </row>
    <row r="8995" spans="1:15" x14ac:dyDescent="0.3">
      <c r="A8995" s="1" t="s">
        <v>5701</v>
      </c>
      <c r="B8995" s="1" t="s">
        <v>5777</v>
      </c>
      <c r="C8995" s="1">
        <v>3</v>
      </c>
      <c r="D8995" s="1" t="s">
        <v>5999</v>
      </c>
      <c r="E8995" s="1">
        <v>9</v>
      </c>
      <c r="F8995" s="1" t="s">
        <v>9204</v>
      </c>
      <c r="G8995" s="1" t="s">
        <v>5834</v>
      </c>
      <c r="H8995" s="1" t="s">
        <v>9029</v>
      </c>
      <c r="I8995" s="1" t="b">
        <v>0</v>
      </c>
      <c r="J8995" s="1">
        <v>21</v>
      </c>
      <c r="K8995" s="1">
        <v>0</v>
      </c>
      <c r="L8995" s="1">
        <v>0</v>
      </c>
      <c r="M8995" s="1">
        <v>860</v>
      </c>
      <c r="N8995" s="1">
        <v>19.217877094972</v>
      </c>
      <c r="O8995" s="1" t="s">
        <v>9039</v>
      </c>
    </row>
    <row r="8996" spans="1:15" x14ac:dyDescent="0.3">
      <c r="A8996" s="1" t="s">
        <v>5701</v>
      </c>
      <c r="B8996" s="1" t="s">
        <v>5777</v>
      </c>
      <c r="C8996" s="1">
        <v>3</v>
      </c>
      <c r="D8996" s="1" t="s">
        <v>5999</v>
      </c>
      <c r="E8996" s="1">
        <v>9</v>
      </c>
      <c r="F8996" s="1" t="s">
        <v>9204</v>
      </c>
      <c r="G8996" s="1" t="s">
        <v>5814</v>
      </c>
      <c r="H8996" s="1" t="s">
        <v>9029</v>
      </c>
      <c r="I8996" s="1" t="b">
        <v>1</v>
      </c>
      <c r="J8996" s="1">
        <v>0</v>
      </c>
      <c r="K8996" s="1">
        <v>0</v>
      </c>
      <c r="L8996" s="1">
        <v>0</v>
      </c>
      <c r="M8996" s="1">
        <v>504</v>
      </c>
      <c r="N8996" s="1">
        <v>11.2625698324022</v>
      </c>
      <c r="O8996" s="1" t="s">
        <v>9031</v>
      </c>
    </row>
    <row r="8997" spans="1:15" x14ac:dyDescent="0.3">
      <c r="A8997" s="1" t="s">
        <v>5701</v>
      </c>
      <c r="B8997" s="1" t="s">
        <v>5777</v>
      </c>
      <c r="C8997" s="1">
        <v>3</v>
      </c>
      <c r="D8997" s="1" t="s">
        <v>5999</v>
      </c>
      <c r="E8997" s="1">
        <v>9</v>
      </c>
      <c r="F8997" s="1" t="s">
        <v>9204</v>
      </c>
      <c r="G8997" s="1" t="s">
        <v>5810</v>
      </c>
      <c r="H8997" s="1" t="s">
        <v>9029</v>
      </c>
      <c r="I8997" s="1" t="b">
        <v>0</v>
      </c>
      <c r="J8997" s="1">
        <v>2</v>
      </c>
      <c r="K8997" s="1">
        <v>0</v>
      </c>
      <c r="L8997" s="1">
        <v>0</v>
      </c>
      <c r="M8997" s="1">
        <v>438</v>
      </c>
      <c r="N8997" s="1">
        <v>9.7877094972067002</v>
      </c>
      <c r="O8997" s="1" t="s">
        <v>9030</v>
      </c>
    </row>
    <row r="8998" spans="1:15" x14ac:dyDescent="0.3">
      <c r="A8998" s="1" t="s">
        <v>5701</v>
      </c>
      <c r="B8998" s="1" t="s">
        <v>5777</v>
      </c>
      <c r="C8998" s="1">
        <v>3</v>
      </c>
      <c r="D8998" s="1" t="s">
        <v>5999</v>
      </c>
      <c r="E8998" s="1">
        <v>9</v>
      </c>
      <c r="F8998" s="1" t="s">
        <v>9204</v>
      </c>
      <c r="G8998" s="1" t="s">
        <v>5834</v>
      </c>
      <c r="H8998" s="1" t="e">
        <f>----TCTTCCTGTACGAGAG</f>
        <v>#NAME?</v>
      </c>
      <c r="I8998" s="1" t="b">
        <v>0</v>
      </c>
      <c r="J8998" s="1">
        <v>3</v>
      </c>
      <c r="K8998" s="1">
        <v>9</v>
      </c>
      <c r="L8998" s="1">
        <v>15</v>
      </c>
      <c r="M8998" s="1">
        <v>364</v>
      </c>
      <c r="N8998" s="1">
        <v>8.1340782122905004</v>
      </c>
      <c r="O8998" s="1" t="s">
        <v>9079</v>
      </c>
    </row>
    <row r="8999" spans="1:15" x14ac:dyDescent="0.3">
      <c r="A8999" s="1" t="s">
        <v>5701</v>
      </c>
      <c r="B8999" s="1" t="s">
        <v>5777</v>
      </c>
      <c r="C8999" s="1">
        <v>3</v>
      </c>
      <c r="D8999" s="1" t="s">
        <v>5999</v>
      </c>
      <c r="E8999" s="1">
        <v>9</v>
      </c>
      <c r="F8999" s="1" t="s">
        <v>9204</v>
      </c>
      <c r="G8999" s="1" t="s">
        <v>5801</v>
      </c>
      <c r="H8999" s="1" t="s">
        <v>9029</v>
      </c>
      <c r="I8999" s="1" t="b">
        <v>0</v>
      </c>
      <c r="J8999" s="1">
        <v>1</v>
      </c>
      <c r="K8999" s="1">
        <v>0</v>
      </c>
      <c r="L8999" s="1">
        <v>1</v>
      </c>
      <c r="M8999" s="1">
        <v>319</v>
      </c>
      <c r="N8999" s="1">
        <v>7.1284916201117303</v>
      </c>
      <c r="O8999" s="1" t="s">
        <v>9202</v>
      </c>
    </row>
    <row r="9000" spans="1:15" x14ac:dyDescent="0.3">
      <c r="A9000" s="1" t="s">
        <v>5701</v>
      </c>
      <c r="B9000" s="1" t="s">
        <v>5777</v>
      </c>
      <c r="C9000" s="1">
        <v>3</v>
      </c>
      <c r="D9000" s="1" t="s">
        <v>5999</v>
      </c>
      <c r="E9000" s="1">
        <v>9</v>
      </c>
      <c r="F9000" s="1" t="s">
        <v>9204</v>
      </c>
      <c r="G9000" s="1" t="s">
        <v>5834</v>
      </c>
      <c r="H9000" s="1" t="s">
        <v>9029</v>
      </c>
      <c r="I9000" s="1" t="b">
        <v>0</v>
      </c>
      <c r="J9000" s="1">
        <v>21</v>
      </c>
      <c r="K9000" s="1">
        <v>0</v>
      </c>
      <c r="L9000" s="1">
        <v>0</v>
      </c>
      <c r="M9000" s="1">
        <v>229</v>
      </c>
      <c r="N9000" s="1">
        <v>5.1173184357541901</v>
      </c>
      <c r="O9000" s="1" t="s">
        <v>9063</v>
      </c>
    </row>
    <row r="9001" spans="1:15" x14ac:dyDescent="0.3">
      <c r="A9001" s="1" t="s">
        <v>5701</v>
      </c>
      <c r="B9001" s="1" t="s">
        <v>5777</v>
      </c>
      <c r="C9001" s="1">
        <v>3</v>
      </c>
      <c r="D9001" s="1" t="s">
        <v>5999</v>
      </c>
      <c r="E9001" s="1">
        <v>9</v>
      </c>
      <c r="F9001" s="1" t="s">
        <v>9204</v>
      </c>
      <c r="G9001" s="1" t="s">
        <v>5834</v>
      </c>
      <c r="H9001" s="1" t="s">
        <v>9029</v>
      </c>
      <c r="I9001" s="1" t="b">
        <v>0</v>
      </c>
      <c r="J9001" s="1">
        <v>17</v>
      </c>
      <c r="K9001" s="1">
        <v>0</v>
      </c>
      <c r="L9001" s="1">
        <v>3</v>
      </c>
      <c r="M9001" s="1">
        <v>166</v>
      </c>
      <c r="N9001" s="1">
        <v>3.7094972067039098</v>
      </c>
      <c r="O9001" s="1" t="e">
        <f>-----------------gag</f>
        <v>#NAME?</v>
      </c>
    </row>
    <row r="9002" spans="1:15" x14ac:dyDescent="0.3">
      <c r="A9002" s="1" t="s">
        <v>5701</v>
      </c>
      <c r="B9002" s="1" t="s">
        <v>5777</v>
      </c>
      <c r="C9002" s="1">
        <v>3</v>
      </c>
      <c r="D9002" s="1" t="s">
        <v>5999</v>
      </c>
      <c r="E9002" s="1">
        <v>9</v>
      </c>
      <c r="F9002" s="1" t="s">
        <v>9204</v>
      </c>
      <c r="G9002" s="1" t="s">
        <v>5834</v>
      </c>
      <c r="H9002" s="1" t="s">
        <v>9029</v>
      </c>
      <c r="I9002" s="1" t="b">
        <v>0</v>
      </c>
      <c r="J9002" s="1">
        <v>21</v>
      </c>
      <c r="K9002" s="1">
        <v>0</v>
      </c>
      <c r="L9002" s="1">
        <v>0</v>
      </c>
      <c r="M9002" s="1">
        <v>164</v>
      </c>
      <c r="N9002" s="1">
        <v>3.66480446927374</v>
      </c>
      <c r="O9002" s="1" t="e">
        <f>------------------ag</f>
        <v>#NAME?</v>
      </c>
    </row>
    <row r="9003" spans="1:15" x14ac:dyDescent="0.3">
      <c r="A9003" s="1" t="s">
        <v>5701</v>
      </c>
      <c r="B9003" s="1" t="s">
        <v>5777</v>
      </c>
      <c r="C9003" s="1">
        <v>3</v>
      </c>
      <c r="D9003" s="1" t="s">
        <v>5999</v>
      </c>
      <c r="E9003" s="1">
        <v>9</v>
      </c>
      <c r="F9003" s="1" t="s">
        <v>9204</v>
      </c>
      <c r="G9003" s="1" t="s">
        <v>5803</v>
      </c>
      <c r="H9003" s="1" t="s">
        <v>9066</v>
      </c>
      <c r="I9003" s="1" t="b">
        <v>0</v>
      </c>
      <c r="J9003" s="1">
        <v>0</v>
      </c>
      <c r="K9003" s="1">
        <v>1</v>
      </c>
      <c r="L9003" s="1">
        <v>0</v>
      </c>
      <c r="M9003" s="1">
        <v>145</v>
      </c>
      <c r="N9003" s="1">
        <v>3.2402234636871499</v>
      </c>
      <c r="O9003" s="1" t="s">
        <v>9067</v>
      </c>
    </row>
    <row r="9004" spans="1:15" x14ac:dyDescent="0.3">
      <c r="A9004" s="1" t="s">
        <v>5701</v>
      </c>
      <c r="B9004" s="1" t="s">
        <v>5777</v>
      </c>
      <c r="C9004" s="1">
        <v>3</v>
      </c>
      <c r="D9004" s="1" t="s">
        <v>5999</v>
      </c>
      <c r="E9004" s="1">
        <v>9</v>
      </c>
      <c r="F9004" s="1" t="s">
        <v>9204</v>
      </c>
      <c r="G9004" s="1" t="s">
        <v>5834</v>
      </c>
      <c r="H9004" s="1" t="s">
        <v>9029</v>
      </c>
      <c r="I9004" s="1" t="b">
        <v>0</v>
      </c>
      <c r="J9004" s="1">
        <v>15</v>
      </c>
      <c r="K9004" s="1">
        <v>0</v>
      </c>
      <c r="L9004" s="1">
        <v>0</v>
      </c>
      <c r="M9004" s="1">
        <v>103</v>
      </c>
      <c r="N9004" s="1">
        <v>2.30167597765363</v>
      </c>
      <c r="O9004" s="1" t="s">
        <v>9039</v>
      </c>
    </row>
    <row r="9005" spans="1:15" x14ac:dyDescent="0.3">
      <c r="A9005" s="1" t="s">
        <v>5701</v>
      </c>
      <c r="B9005" s="1" t="s">
        <v>5777</v>
      </c>
      <c r="C9005" s="1">
        <v>3</v>
      </c>
      <c r="D9005" s="1" t="s">
        <v>5999</v>
      </c>
      <c r="E9005" s="1">
        <v>9</v>
      </c>
      <c r="F9005" s="1" t="s">
        <v>9204</v>
      </c>
      <c r="G9005" s="1" t="s">
        <v>5834</v>
      </c>
      <c r="H9005" s="1" t="s">
        <v>9029</v>
      </c>
      <c r="I9005" s="1" t="b">
        <v>0</v>
      </c>
      <c r="J9005" s="1">
        <v>21</v>
      </c>
      <c r="K9005" s="1">
        <v>0</v>
      </c>
      <c r="L9005" s="1">
        <v>0</v>
      </c>
      <c r="M9005" s="1">
        <v>80</v>
      </c>
      <c r="N9005" s="1">
        <v>1.7877094972067</v>
      </c>
      <c r="O9005" s="1" t="s">
        <v>9038</v>
      </c>
    </row>
    <row r="9006" spans="1:15" x14ac:dyDescent="0.3">
      <c r="A9006" s="1" t="s">
        <v>5701</v>
      </c>
      <c r="B9006" s="1" t="s">
        <v>5777</v>
      </c>
      <c r="C9006" s="1">
        <v>3</v>
      </c>
      <c r="D9006" s="1" t="s">
        <v>5999</v>
      </c>
      <c r="E9006" s="1">
        <v>9</v>
      </c>
      <c r="F9006" s="1" t="s">
        <v>9204</v>
      </c>
      <c r="G9006" s="1" t="s">
        <v>5834</v>
      </c>
      <c r="H9006" s="1" t="s">
        <v>9029</v>
      </c>
      <c r="I9006" s="1" t="b">
        <v>0</v>
      </c>
      <c r="J9006" s="1">
        <v>12</v>
      </c>
      <c r="K9006" s="1">
        <v>0</v>
      </c>
      <c r="L9006" s="1">
        <v>0</v>
      </c>
      <c r="M9006" s="1">
        <v>76</v>
      </c>
      <c r="N9006" s="1">
        <v>1.69832402234636</v>
      </c>
      <c r="O9006" s="1" t="s">
        <v>9070</v>
      </c>
    </row>
    <row r="9007" spans="1:15" x14ac:dyDescent="0.3">
      <c r="A9007" s="1" t="s">
        <v>5701</v>
      </c>
      <c r="B9007" s="1" t="s">
        <v>5777</v>
      </c>
      <c r="C9007" s="1">
        <v>3</v>
      </c>
      <c r="D9007" s="1" t="s">
        <v>5999</v>
      </c>
      <c r="E9007" s="1">
        <v>9</v>
      </c>
      <c r="F9007" s="1" t="s">
        <v>9204</v>
      </c>
      <c r="G9007" s="1" t="s">
        <v>5803</v>
      </c>
      <c r="H9007" s="1" t="s">
        <v>9051</v>
      </c>
      <c r="I9007" s="1" t="b">
        <v>0</v>
      </c>
      <c r="J9007" s="1">
        <v>0</v>
      </c>
      <c r="K9007" s="1">
        <v>1</v>
      </c>
      <c r="L9007" s="1">
        <v>0</v>
      </c>
      <c r="M9007" s="1">
        <v>75</v>
      </c>
      <c r="N9007" s="1">
        <v>1.67597765363128</v>
      </c>
      <c r="O9007" s="1" t="s">
        <v>9090</v>
      </c>
    </row>
    <row r="9008" spans="1:15" x14ac:dyDescent="0.3">
      <c r="A9008" s="1" t="s">
        <v>5701</v>
      </c>
      <c r="B9008" s="1" t="s">
        <v>5777</v>
      </c>
      <c r="C9008" s="1">
        <v>3</v>
      </c>
      <c r="D9008" s="1" t="s">
        <v>5999</v>
      </c>
      <c r="E9008" s="1">
        <v>9</v>
      </c>
      <c r="F9008" s="1" t="s">
        <v>9204</v>
      </c>
      <c r="G9008" s="1" t="s">
        <v>5834</v>
      </c>
      <c r="H9008" s="1" t="s">
        <v>9029</v>
      </c>
      <c r="I9008" s="1" t="b">
        <v>0</v>
      </c>
      <c r="J9008" s="1">
        <v>0</v>
      </c>
      <c r="K9008" s="1">
        <v>17</v>
      </c>
      <c r="L9008" s="1">
        <v>3</v>
      </c>
      <c r="M9008" s="1">
        <v>51</v>
      </c>
      <c r="N9008" s="1">
        <v>1.1396648044692701</v>
      </c>
      <c r="O9008" s="1" t="s">
        <v>9205</v>
      </c>
    </row>
    <row r="9009" spans="1:15" x14ac:dyDescent="0.3">
      <c r="A9009" s="1" t="s">
        <v>5701</v>
      </c>
      <c r="B9009" s="1" t="s">
        <v>5777</v>
      </c>
      <c r="C9009" s="1">
        <v>3</v>
      </c>
      <c r="D9009" s="1" t="s">
        <v>5999</v>
      </c>
      <c r="E9009" s="1">
        <v>9</v>
      </c>
      <c r="F9009" s="1" t="s">
        <v>9204</v>
      </c>
      <c r="G9009" s="1" t="s">
        <v>5840</v>
      </c>
      <c r="H9009" s="1" t="s">
        <v>9029</v>
      </c>
      <c r="I9009" s="1" t="b">
        <v>0</v>
      </c>
      <c r="J9009" s="1">
        <v>5</v>
      </c>
      <c r="K9009" s="1">
        <v>0</v>
      </c>
      <c r="L9009" s="1">
        <v>0</v>
      </c>
      <c r="M9009" s="1">
        <v>50</v>
      </c>
      <c r="N9009" s="1">
        <v>1.1173184357541801</v>
      </c>
      <c r="O9009" s="1" t="s">
        <v>9030</v>
      </c>
    </row>
    <row r="9010" spans="1:15" x14ac:dyDescent="0.3">
      <c r="A9010" s="1" t="s">
        <v>5701</v>
      </c>
      <c r="B9010" s="1" t="s">
        <v>5777</v>
      </c>
      <c r="C9010" s="1">
        <v>3</v>
      </c>
      <c r="D9010" s="1" t="s">
        <v>5999</v>
      </c>
      <c r="E9010" s="1">
        <v>9</v>
      </c>
      <c r="F9010" s="1" t="s">
        <v>9204</v>
      </c>
      <c r="G9010" s="1" t="s">
        <v>5834</v>
      </c>
      <c r="H9010" s="1" t="s">
        <v>9029</v>
      </c>
      <c r="I9010" s="1" t="b">
        <v>0</v>
      </c>
      <c r="J9010" s="1">
        <v>19</v>
      </c>
      <c r="K9010" s="1">
        <v>0</v>
      </c>
      <c r="L9010" s="1">
        <v>0</v>
      </c>
      <c r="M9010" s="1">
        <v>47</v>
      </c>
      <c r="N9010" s="1">
        <v>1.0502793296089299</v>
      </c>
      <c r="O9010" s="1" t="s">
        <v>9126</v>
      </c>
    </row>
    <row r="9011" spans="1:15" x14ac:dyDescent="0.3">
      <c r="A9011" s="1" t="s">
        <v>5701</v>
      </c>
      <c r="B9011" s="1" t="s">
        <v>5777</v>
      </c>
      <c r="C9011" s="1">
        <v>3</v>
      </c>
      <c r="D9011" s="1" t="s">
        <v>5999</v>
      </c>
      <c r="E9011" s="1">
        <v>10</v>
      </c>
      <c r="F9011" s="1" t="s">
        <v>9206</v>
      </c>
      <c r="G9011" s="1" t="s">
        <v>5810</v>
      </c>
      <c r="H9011" s="1" t="s">
        <v>9029</v>
      </c>
      <c r="I9011" s="1" t="b">
        <v>0</v>
      </c>
      <c r="J9011" s="1">
        <v>2</v>
      </c>
      <c r="K9011" s="1">
        <v>0</v>
      </c>
      <c r="L9011" s="1">
        <v>0</v>
      </c>
      <c r="M9011" s="1">
        <v>1920</v>
      </c>
      <c r="N9011" s="1">
        <v>25.4844704008494</v>
      </c>
      <c r="O9011" s="1" t="s">
        <v>9030</v>
      </c>
    </row>
    <row r="9012" spans="1:15" x14ac:dyDescent="0.3">
      <c r="A9012" s="1" t="s">
        <v>5701</v>
      </c>
      <c r="B9012" s="1" t="s">
        <v>5777</v>
      </c>
      <c r="C9012" s="1">
        <v>3</v>
      </c>
      <c r="D9012" s="1" t="s">
        <v>5999</v>
      </c>
      <c r="E9012" s="1">
        <v>10</v>
      </c>
      <c r="F9012" s="1" t="s">
        <v>9206</v>
      </c>
      <c r="G9012" s="1" t="s">
        <v>5876</v>
      </c>
      <c r="H9012" s="1" t="s">
        <v>9029</v>
      </c>
      <c r="I9012" s="1" t="b">
        <v>0</v>
      </c>
      <c r="J9012" s="1">
        <v>4</v>
      </c>
      <c r="K9012" s="1">
        <v>0</v>
      </c>
      <c r="L9012" s="1">
        <v>6</v>
      </c>
      <c r="M9012" s="1">
        <v>1495</v>
      </c>
      <c r="N9012" s="1">
        <v>19.8433766923281</v>
      </c>
      <c r="O9012" s="1" t="s">
        <v>9207</v>
      </c>
    </row>
    <row r="9013" spans="1:15" x14ac:dyDescent="0.3">
      <c r="A9013" s="1" t="s">
        <v>5701</v>
      </c>
      <c r="B9013" s="1" t="s">
        <v>5777</v>
      </c>
      <c r="C9013" s="1">
        <v>3</v>
      </c>
      <c r="D9013" s="1" t="s">
        <v>5999</v>
      </c>
      <c r="E9013" s="1">
        <v>10</v>
      </c>
      <c r="F9013" s="1" t="s">
        <v>9206</v>
      </c>
      <c r="G9013" s="1" t="s">
        <v>5834</v>
      </c>
      <c r="H9013" s="1" t="s">
        <v>9029</v>
      </c>
      <c r="I9013" s="1" t="b">
        <v>0</v>
      </c>
      <c r="J9013" s="1">
        <v>21</v>
      </c>
      <c r="K9013" s="1">
        <v>0</v>
      </c>
      <c r="L9013" s="1">
        <v>0</v>
      </c>
      <c r="M9013" s="1">
        <v>1375</v>
      </c>
      <c r="N9013" s="1">
        <v>18.250597292275</v>
      </c>
      <c r="O9013" s="1" t="s">
        <v>9039</v>
      </c>
    </row>
    <row r="9014" spans="1:15" x14ac:dyDescent="0.3">
      <c r="A9014" s="1" t="s">
        <v>5701</v>
      </c>
      <c r="B9014" s="1" t="s">
        <v>5777</v>
      </c>
      <c r="C9014" s="1">
        <v>3</v>
      </c>
      <c r="D9014" s="1" t="s">
        <v>5999</v>
      </c>
      <c r="E9014" s="1">
        <v>10</v>
      </c>
      <c r="F9014" s="1" t="s">
        <v>9206</v>
      </c>
      <c r="G9014" s="1" t="s">
        <v>5814</v>
      </c>
      <c r="H9014" s="1" t="s">
        <v>9029</v>
      </c>
      <c r="I9014" s="1" t="b">
        <v>1</v>
      </c>
      <c r="J9014" s="1">
        <v>0</v>
      </c>
      <c r="K9014" s="1">
        <v>0</v>
      </c>
      <c r="L9014" s="1">
        <v>0</v>
      </c>
      <c r="M9014" s="1">
        <v>1016</v>
      </c>
      <c r="N9014" s="1">
        <v>13.4855322537828</v>
      </c>
      <c r="O9014" s="1" t="s">
        <v>9031</v>
      </c>
    </row>
    <row r="9015" spans="1:15" x14ac:dyDescent="0.3">
      <c r="A9015" s="1" t="s">
        <v>5701</v>
      </c>
      <c r="B9015" s="1" t="s">
        <v>5777</v>
      </c>
      <c r="C9015" s="1">
        <v>3</v>
      </c>
      <c r="D9015" s="1" t="s">
        <v>5999</v>
      </c>
      <c r="E9015" s="1">
        <v>10</v>
      </c>
      <c r="F9015" s="1" t="s">
        <v>9206</v>
      </c>
      <c r="G9015" s="1" t="s">
        <v>5803</v>
      </c>
      <c r="H9015" s="1" t="s">
        <v>9051</v>
      </c>
      <c r="I9015" s="1" t="b">
        <v>0</v>
      </c>
      <c r="J9015" s="1">
        <v>0</v>
      </c>
      <c r="K9015" s="1">
        <v>1</v>
      </c>
      <c r="L9015" s="1">
        <v>0</v>
      </c>
      <c r="M9015" s="1">
        <v>814</v>
      </c>
      <c r="N9015" s="1">
        <v>10.8043535970268</v>
      </c>
      <c r="O9015" s="1" t="s">
        <v>9052</v>
      </c>
    </row>
    <row r="9016" spans="1:15" x14ac:dyDescent="0.3">
      <c r="A9016" s="1" t="s">
        <v>5701</v>
      </c>
      <c r="B9016" s="1" t="s">
        <v>5777</v>
      </c>
      <c r="C9016" s="1">
        <v>3</v>
      </c>
      <c r="D9016" s="1" t="s">
        <v>5999</v>
      </c>
      <c r="E9016" s="1">
        <v>10</v>
      </c>
      <c r="F9016" s="1" t="s">
        <v>9206</v>
      </c>
      <c r="G9016" s="1" t="s">
        <v>5876</v>
      </c>
      <c r="H9016" s="1" t="s">
        <v>9029</v>
      </c>
      <c r="I9016" s="1" t="b">
        <v>0</v>
      </c>
      <c r="J9016" s="1">
        <v>4</v>
      </c>
      <c r="K9016" s="1">
        <v>0</v>
      </c>
      <c r="L9016" s="1">
        <v>7</v>
      </c>
      <c r="M9016" s="1">
        <v>76</v>
      </c>
      <c r="N9016" s="1">
        <v>1.0087602867002901</v>
      </c>
      <c r="O9016" s="1" t="s">
        <v>9207</v>
      </c>
    </row>
    <row r="9017" spans="1:15" x14ac:dyDescent="0.3">
      <c r="A9017" s="1" t="s">
        <v>5701</v>
      </c>
      <c r="B9017" s="1" t="s">
        <v>5777</v>
      </c>
      <c r="C9017" s="1">
        <v>3</v>
      </c>
      <c r="D9017" s="1" t="s">
        <v>5999</v>
      </c>
      <c r="E9017" s="1">
        <v>11</v>
      </c>
      <c r="F9017" s="1" t="s">
        <v>9208</v>
      </c>
      <c r="G9017" s="1" t="s">
        <v>5814</v>
      </c>
      <c r="H9017" s="1" t="s">
        <v>9029</v>
      </c>
      <c r="I9017" s="1" t="b">
        <v>1</v>
      </c>
      <c r="J9017" s="1">
        <v>0</v>
      </c>
      <c r="K9017" s="1">
        <v>0</v>
      </c>
      <c r="L9017" s="1">
        <v>0</v>
      </c>
      <c r="M9017" s="1">
        <v>4006</v>
      </c>
      <c r="N9017" s="1">
        <v>63.226010101010097</v>
      </c>
      <c r="O9017" s="1" t="s">
        <v>9031</v>
      </c>
    </row>
    <row r="9018" spans="1:15" x14ac:dyDescent="0.3">
      <c r="A9018" s="1" t="s">
        <v>5701</v>
      </c>
      <c r="B9018" s="1" t="s">
        <v>5777</v>
      </c>
      <c r="C9018" s="1">
        <v>3</v>
      </c>
      <c r="D9018" s="1" t="s">
        <v>5999</v>
      </c>
      <c r="E9018" s="1">
        <v>11</v>
      </c>
      <c r="F9018" s="1" t="s">
        <v>9208</v>
      </c>
      <c r="G9018" s="1" t="s">
        <v>5834</v>
      </c>
      <c r="H9018" s="1" t="s">
        <v>9066</v>
      </c>
      <c r="I9018" s="1" t="b">
        <v>0</v>
      </c>
      <c r="J9018" s="1">
        <v>6</v>
      </c>
      <c r="K9018" s="1">
        <v>1</v>
      </c>
      <c r="L9018" s="1">
        <v>1</v>
      </c>
      <c r="M9018" s="1">
        <v>410</v>
      </c>
      <c r="N9018" s="1">
        <v>6.4709595959595898</v>
      </c>
      <c r="O9018" s="1" t="s">
        <v>9209</v>
      </c>
    </row>
    <row r="9019" spans="1:15" x14ac:dyDescent="0.3">
      <c r="A9019" s="1" t="s">
        <v>5701</v>
      </c>
      <c r="B9019" s="1" t="s">
        <v>5777</v>
      </c>
      <c r="C9019" s="1">
        <v>3</v>
      </c>
      <c r="D9019" s="1" t="s">
        <v>5999</v>
      </c>
      <c r="E9019" s="1">
        <v>11</v>
      </c>
      <c r="F9019" s="1" t="s">
        <v>9208</v>
      </c>
      <c r="G9019" s="1" t="s">
        <v>5810</v>
      </c>
      <c r="H9019" s="1" t="s">
        <v>9029</v>
      </c>
      <c r="I9019" s="1" t="b">
        <v>0</v>
      </c>
      <c r="J9019" s="1">
        <v>2</v>
      </c>
      <c r="K9019" s="1">
        <v>0</v>
      </c>
      <c r="L9019" s="1">
        <v>0</v>
      </c>
      <c r="M9019" s="1">
        <v>380</v>
      </c>
      <c r="N9019" s="1">
        <v>5.9974747474747403</v>
      </c>
      <c r="O9019" s="1" t="s">
        <v>9030</v>
      </c>
    </row>
    <row r="9020" spans="1:15" x14ac:dyDescent="0.3">
      <c r="A9020" s="1" t="s">
        <v>5701</v>
      </c>
      <c r="B9020" s="1" t="s">
        <v>5777</v>
      </c>
      <c r="C9020" s="1">
        <v>3</v>
      </c>
      <c r="D9020" s="1" t="s">
        <v>5999</v>
      </c>
      <c r="E9020" s="1">
        <v>11</v>
      </c>
      <c r="F9020" s="1" t="s">
        <v>9208</v>
      </c>
      <c r="G9020" s="1" t="s">
        <v>5876</v>
      </c>
      <c r="H9020" s="1" t="s">
        <v>9029</v>
      </c>
      <c r="I9020" s="1" t="b">
        <v>0</v>
      </c>
      <c r="J9020" s="1">
        <v>4</v>
      </c>
      <c r="K9020" s="1">
        <v>0</v>
      </c>
      <c r="L9020" s="1">
        <v>6</v>
      </c>
      <c r="M9020" s="1">
        <v>273</v>
      </c>
      <c r="N9020" s="1">
        <v>4.3087121212121202</v>
      </c>
      <c r="O9020" s="1" t="s">
        <v>9207</v>
      </c>
    </row>
    <row r="9021" spans="1:15" x14ac:dyDescent="0.3">
      <c r="A9021" s="1" t="s">
        <v>5701</v>
      </c>
      <c r="B9021" s="1" t="s">
        <v>5777</v>
      </c>
      <c r="C9021" s="1">
        <v>3</v>
      </c>
      <c r="D9021" s="1" t="s">
        <v>5999</v>
      </c>
      <c r="E9021" s="1">
        <v>11</v>
      </c>
      <c r="F9021" s="1" t="s">
        <v>9208</v>
      </c>
      <c r="G9021" s="1" t="s">
        <v>5834</v>
      </c>
      <c r="H9021" s="1" t="s">
        <v>9029</v>
      </c>
      <c r="I9021" s="1" t="b">
        <v>0</v>
      </c>
      <c r="J9021" s="1">
        <v>21</v>
      </c>
      <c r="K9021" s="1">
        <v>0</v>
      </c>
      <c r="L9021" s="1">
        <v>0</v>
      </c>
      <c r="M9021" s="1">
        <v>216</v>
      </c>
      <c r="N9021" s="1">
        <v>3.4090909090908998</v>
      </c>
      <c r="O9021" s="1" t="s">
        <v>9039</v>
      </c>
    </row>
    <row r="9022" spans="1:15" x14ac:dyDescent="0.3">
      <c r="A9022" s="1" t="s">
        <v>5701</v>
      </c>
      <c r="B9022" s="1" t="s">
        <v>5777</v>
      </c>
      <c r="C9022" s="1">
        <v>3</v>
      </c>
      <c r="D9022" s="1" t="s">
        <v>5999</v>
      </c>
      <c r="E9022" s="1">
        <v>11</v>
      </c>
      <c r="F9022" s="1" t="s">
        <v>9208</v>
      </c>
      <c r="G9022" s="1" t="s">
        <v>5803</v>
      </c>
      <c r="H9022" s="1" t="s">
        <v>9051</v>
      </c>
      <c r="I9022" s="1" t="b">
        <v>0</v>
      </c>
      <c r="J9022" s="1">
        <v>0</v>
      </c>
      <c r="K9022" s="1">
        <v>1</v>
      </c>
      <c r="L9022" s="1">
        <v>0</v>
      </c>
      <c r="M9022" s="1">
        <v>150</v>
      </c>
      <c r="N9022" s="1">
        <v>2.36742424242424</v>
      </c>
      <c r="O9022" s="1" t="s">
        <v>9052</v>
      </c>
    </row>
    <row r="9023" spans="1:15" x14ac:dyDescent="0.3">
      <c r="A9023" s="1" t="s">
        <v>5701</v>
      </c>
      <c r="B9023" s="1" t="s">
        <v>5777</v>
      </c>
      <c r="C9023" s="1">
        <v>3</v>
      </c>
      <c r="D9023" s="1" t="s">
        <v>5999</v>
      </c>
      <c r="E9023" s="1">
        <v>11</v>
      </c>
      <c r="F9023" s="1" t="s">
        <v>9208</v>
      </c>
      <c r="G9023" s="1" t="s">
        <v>5908</v>
      </c>
      <c r="H9023" s="1" t="s">
        <v>9029</v>
      </c>
      <c r="I9023" s="1" t="b">
        <v>0</v>
      </c>
      <c r="J9023" s="1">
        <v>0</v>
      </c>
      <c r="K9023" s="1">
        <v>0</v>
      </c>
      <c r="L9023" s="1">
        <v>1</v>
      </c>
      <c r="M9023" s="1">
        <v>97</v>
      </c>
      <c r="N9023" s="1">
        <v>1.5309343434343401</v>
      </c>
      <c r="O9023" s="1" t="s">
        <v>9031</v>
      </c>
    </row>
    <row r="9024" spans="1:15" x14ac:dyDescent="0.3">
      <c r="A9024" s="1" t="s">
        <v>5701</v>
      </c>
      <c r="B9024" s="1" t="s">
        <v>5777</v>
      </c>
      <c r="C9024" s="1">
        <v>3</v>
      </c>
      <c r="D9024" s="1" t="s">
        <v>5999</v>
      </c>
      <c r="E9024" s="1">
        <v>12</v>
      </c>
      <c r="F9024" s="1" t="s">
        <v>9210</v>
      </c>
      <c r="G9024" s="1" t="s">
        <v>5810</v>
      </c>
      <c r="H9024" s="1" t="s">
        <v>9029</v>
      </c>
      <c r="I9024" s="1" t="b">
        <v>0</v>
      </c>
      <c r="J9024" s="1">
        <v>2</v>
      </c>
      <c r="K9024" s="1">
        <v>0</v>
      </c>
      <c r="L9024" s="1">
        <v>0</v>
      </c>
      <c r="M9024" s="1">
        <v>1164</v>
      </c>
      <c r="N9024" s="1">
        <v>42.6842684268426</v>
      </c>
      <c r="O9024" s="1" t="s">
        <v>9030</v>
      </c>
    </row>
    <row r="9025" spans="1:15" x14ac:dyDescent="0.3">
      <c r="A9025" s="1" t="s">
        <v>5701</v>
      </c>
      <c r="B9025" s="1" t="s">
        <v>5777</v>
      </c>
      <c r="C9025" s="1">
        <v>3</v>
      </c>
      <c r="D9025" s="1" t="s">
        <v>5999</v>
      </c>
      <c r="E9025" s="1">
        <v>12</v>
      </c>
      <c r="F9025" s="1" t="s">
        <v>9210</v>
      </c>
      <c r="G9025" s="1" t="s">
        <v>5834</v>
      </c>
      <c r="H9025" s="1" t="s">
        <v>9029</v>
      </c>
      <c r="I9025" s="1" t="b">
        <v>0</v>
      </c>
      <c r="J9025" s="1">
        <v>14</v>
      </c>
      <c r="K9025" s="1">
        <v>0</v>
      </c>
      <c r="L9025" s="1">
        <v>5</v>
      </c>
      <c r="M9025" s="1">
        <v>544</v>
      </c>
      <c r="N9025" s="1">
        <v>19.948661532819902</v>
      </c>
      <c r="O9025" s="1" t="s">
        <v>9211</v>
      </c>
    </row>
    <row r="9026" spans="1:15" x14ac:dyDescent="0.3">
      <c r="A9026" s="1" t="s">
        <v>5701</v>
      </c>
      <c r="B9026" s="1" t="s">
        <v>5777</v>
      </c>
      <c r="C9026" s="1">
        <v>3</v>
      </c>
      <c r="D9026" s="1" t="s">
        <v>5999</v>
      </c>
      <c r="E9026" s="1">
        <v>12</v>
      </c>
      <c r="F9026" s="1" t="s">
        <v>9210</v>
      </c>
      <c r="G9026" s="1" t="s">
        <v>5851</v>
      </c>
      <c r="H9026" s="1" t="s">
        <v>9036</v>
      </c>
      <c r="I9026" s="1" t="b">
        <v>0</v>
      </c>
      <c r="J9026" s="1">
        <v>4</v>
      </c>
      <c r="K9026" s="1">
        <v>2</v>
      </c>
      <c r="L9026" s="1">
        <v>16</v>
      </c>
      <c r="M9026" s="1">
        <v>332</v>
      </c>
      <c r="N9026" s="1">
        <v>12.1745507884121</v>
      </c>
      <c r="O9026" s="1" t="s">
        <v>9212</v>
      </c>
    </row>
    <row r="9027" spans="1:15" x14ac:dyDescent="0.3">
      <c r="A9027" s="1" t="s">
        <v>5701</v>
      </c>
      <c r="B9027" s="1" t="s">
        <v>5777</v>
      </c>
      <c r="C9027" s="1">
        <v>3</v>
      </c>
      <c r="D9027" s="1" t="s">
        <v>5999</v>
      </c>
      <c r="E9027" s="1">
        <v>12</v>
      </c>
      <c r="F9027" s="1" t="s">
        <v>9210</v>
      </c>
      <c r="G9027" s="1" t="s">
        <v>5814</v>
      </c>
      <c r="H9027" s="1" t="s">
        <v>9029</v>
      </c>
      <c r="I9027" s="1" t="b">
        <v>1</v>
      </c>
      <c r="J9027" s="1">
        <v>0</v>
      </c>
      <c r="K9027" s="1">
        <v>0</v>
      </c>
      <c r="L9027" s="1">
        <v>0</v>
      </c>
      <c r="M9027" s="1">
        <v>149</v>
      </c>
      <c r="N9027" s="1">
        <v>5.4638797213054602</v>
      </c>
      <c r="O9027" s="1" t="s">
        <v>9031</v>
      </c>
    </row>
    <row r="9028" spans="1:15" x14ac:dyDescent="0.3">
      <c r="A9028" s="1" t="s">
        <v>5701</v>
      </c>
      <c r="B9028" s="1" t="s">
        <v>5777</v>
      </c>
      <c r="C9028" s="1">
        <v>3</v>
      </c>
      <c r="D9028" s="1" t="s">
        <v>5999</v>
      </c>
      <c r="E9028" s="1">
        <v>12</v>
      </c>
      <c r="F9028" s="1" t="s">
        <v>9210</v>
      </c>
      <c r="G9028" s="1" t="s">
        <v>5834</v>
      </c>
      <c r="H9028" s="1" t="s">
        <v>9055</v>
      </c>
      <c r="I9028" s="1" t="b">
        <v>0</v>
      </c>
      <c r="J9028" s="1">
        <v>0</v>
      </c>
      <c r="K9028" s="1">
        <v>13</v>
      </c>
      <c r="L9028" s="1">
        <v>0</v>
      </c>
      <c r="M9028" s="1">
        <v>100</v>
      </c>
      <c r="N9028" s="1">
        <v>3.6670333700036601</v>
      </c>
      <c r="O9028" s="1" t="s">
        <v>9213</v>
      </c>
    </row>
    <row r="9029" spans="1:15" x14ac:dyDescent="0.3">
      <c r="A9029" s="1" t="s">
        <v>5701</v>
      </c>
      <c r="B9029" s="1" t="s">
        <v>5777</v>
      </c>
      <c r="C9029" s="1">
        <v>3</v>
      </c>
      <c r="D9029" s="1" t="s">
        <v>5999</v>
      </c>
      <c r="E9029" s="1">
        <v>12</v>
      </c>
      <c r="F9029" s="1" t="s">
        <v>9210</v>
      </c>
      <c r="G9029" s="1" t="s">
        <v>5834</v>
      </c>
      <c r="H9029" s="1" t="s">
        <v>9029</v>
      </c>
      <c r="I9029" s="1" t="b">
        <v>0</v>
      </c>
      <c r="J9029" s="1">
        <v>21</v>
      </c>
      <c r="K9029" s="1">
        <v>0</v>
      </c>
      <c r="L9029" s="1">
        <v>0</v>
      </c>
      <c r="M9029" s="1">
        <v>41</v>
      </c>
      <c r="N9029" s="1">
        <v>1.5034836817015</v>
      </c>
      <c r="O9029" s="1" t="s">
        <v>9063</v>
      </c>
    </row>
    <row r="9030" spans="1:15" x14ac:dyDescent="0.3">
      <c r="A9030" s="1" t="s">
        <v>5701</v>
      </c>
      <c r="B9030" s="1" t="s">
        <v>5777</v>
      </c>
      <c r="C9030" s="1">
        <v>3</v>
      </c>
      <c r="D9030" s="1" t="s">
        <v>5999</v>
      </c>
      <c r="E9030" s="1">
        <v>12</v>
      </c>
      <c r="F9030" s="1" t="s">
        <v>9210</v>
      </c>
      <c r="G9030" s="1" t="s">
        <v>5834</v>
      </c>
      <c r="H9030" s="1" t="s">
        <v>9214</v>
      </c>
      <c r="I9030" s="1" t="b">
        <v>0</v>
      </c>
      <c r="J9030" s="1">
        <v>19</v>
      </c>
      <c r="K9030" s="1">
        <v>1</v>
      </c>
      <c r="L9030" s="1">
        <v>2</v>
      </c>
      <c r="M9030" s="1">
        <v>36</v>
      </c>
      <c r="N9030" s="1">
        <v>1.3201320132013199</v>
      </c>
      <c r="O9030" s="1" t="s">
        <v>9215</v>
      </c>
    </row>
    <row r="9031" spans="1:15" x14ac:dyDescent="0.3">
      <c r="A9031" s="1" t="s">
        <v>5701</v>
      </c>
      <c r="B9031" s="1" t="s">
        <v>5777</v>
      </c>
      <c r="C9031" s="1">
        <v>3</v>
      </c>
      <c r="D9031" s="1" t="s">
        <v>5999</v>
      </c>
      <c r="E9031" s="1">
        <v>12</v>
      </c>
      <c r="F9031" s="1" t="s">
        <v>9210</v>
      </c>
      <c r="G9031" s="1" t="s">
        <v>5810</v>
      </c>
      <c r="H9031" s="1" t="s">
        <v>9029</v>
      </c>
      <c r="I9031" s="1" t="b">
        <v>0</v>
      </c>
      <c r="J9031" s="1">
        <v>2</v>
      </c>
      <c r="K9031" s="1">
        <v>0</v>
      </c>
      <c r="L9031" s="1">
        <v>1</v>
      </c>
      <c r="M9031" s="1">
        <v>30</v>
      </c>
      <c r="N9031" s="1">
        <v>1.1001100110011</v>
      </c>
      <c r="O9031" s="1" t="s">
        <v>9030</v>
      </c>
    </row>
    <row r="9032" spans="1:15" x14ac:dyDescent="0.3">
      <c r="A9032" s="1" t="s">
        <v>5701</v>
      </c>
      <c r="B9032" s="1" t="s">
        <v>5777</v>
      </c>
      <c r="C9032" s="1">
        <v>3</v>
      </c>
      <c r="D9032" s="1" t="s">
        <v>5999</v>
      </c>
      <c r="E9032" s="1">
        <v>13</v>
      </c>
      <c r="F9032" s="1" t="s">
        <v>9216</v>
      </c>
      <c r="G9032" s="1" t="s">
        <v>5814</v>
      </c>
      <c r="H9032" s="1" t="s">
        <v>9029</v>
      </c>
      <c r="I9032" s="1" t="b">
        <v>1</v>
      </c>
      <c r="J9032" s="1">
        <v>0</v>
      </c>
      <c r="K9032" s="1">
        <v>0</v>
      </c>
      <c r="L9032" s="1">
        <v>0</v>
      </c>
      <c r="M9032" s="1">
        <v>704</v>
      </c>
      <c r="N9032" s="1">
        <v>19.063092336853501</v>
      </c>
      <c r="O9032" s="1" t="s">
        <v>9031</v>
      </c>
    </row>
    <row r="9033" spans="1:15" x14ac:dyDescent="0.3">
      <c r="A9033" s="1" t="s">
        <v>5701</v>
      </c>
      <c r="B9033" s="1" t="s">
        <v>5777</v>
      </c>
      <c r="C9033" s="1">
        <v>3</v>
      </c>
      <c r="D9033" s="1" t="s">
        <v>5999</v>
      </c>
      <c r="E9033" s="1">
        <v>13</v>
      </c>
      <c r="F9033" s="1" t="s">
        <v>9216</v>
      </c>
      <c r="G9033" s="1" t="s">
        <v>5834</v>
      </c>
      <c r="H9033" s="1" t="s">
        <v>9055</v>
      </c>
      <c r="I9033" s="1" t="b">
        <v>0</v>
      </c>
      <c r="J9033" s="1">
        <v>0</v>
      </c>
      <c r="K9033" s="1">
        <v>13</v>
      </c>
      <c r="L9033" s="1">
        <v>0</v>
      </c>
      <c r="M9033" s="1">
        <v>633</v>
      </c>
      <c r="N9033" s="1">
        <v>17.140536149471899</v>
      </c>
      <c r="O9033" s="1" t="s">
        <v>9213</v>
      </c>
    </row>
    <row r="9034" spans="1:15" x14ac:dyDescent="0.3">
      <c r="A9034" s="1" t="s">
        <v>5701</v>
      </c>
      <c r="B9034" s="1" t="s">
        <v>5777</v>
      </c>
      <c r="C9034" s="1">
        <v>3</v>
      </c>
      <c r="D9034" s="1" t="s">
        <v>5999</v>
      </c>
      <c r="E9034" s="1">
        <v>13</v>
      </c>
      <c r="F9034" s="1" t="s">
        <v>9216</v>
      </c>
      <c r="G9034" s="1" t="s">
        <v>5810</v>
      </c>
      <c r="H9034" s="1" t="s">
        <v>9029</v>
      </c>
      <c r="I9034" s="1" t="b">
        <v>0</v>
      </c>
      <c r="J9034" s="1">
        <v>2</v>
      </c>
      <c r="K9034" s="1">
        <v>0</v>
      </c>
      <c r="L9034" s="1">
        <v>0</v>
      </c>
      <c r="M9034" s="1">
        <v>506</v>
      </c>
      <c r="N9034" s="1">
        <v>13.7015976171134</v>
      </c>
      <c r="O9034" s="1" t="s">
        <v>9030</v>
      </c>
    </row>
    <row r="9035" spans="1:15" x14ac:dyDescent="0.3">
      <c r="A9035" s="1" t="s">
        <v>5701</v>
      </c>
      <c r="B9035" s="1" t="s">
        <v>5777</v>
      </c>
      <c r="C9035" s="1">
        <v>3</v>
      </c>
      <c r="D9035" s="1" t="s">
        <v>5999</v>
      </c>
      <c r="E9035" s="1">
        <v>13</v>
      </c>
      <c r="F9035" s="1" t="s">
        <v>9216</v>
      </c>
      <c r="G9035" s="1" t="s">
        <v>5834</v>
      </c>
      <c r="H9035" s="1" t="s">
        <v>9029</v>
      </c>
      <c r="I9035" s="1" t="b">
        <v>0</v>
      </c>
      <c r="J9035" s="1">
        <v>21</v>
      </c>
      <c r="K9035" s="1">
        <v>0</v>
      </c>
      <c r="L9035" s="1">
        <v>0</v>
      </c>
      <c r="M9035" s="1">
        <v>332</v>
      </c>
      <c r="N9035" s="1">
        <v>8.9899810452206808</v>
      </c>
      <c r="O9035" s="1" t="s">
        <v>9063</v>
      </c>
    </row>
    <row r="9036" spans="1:15" x14ac:dyDescent="0.3">
      <c r="A9036" s="1" t="s">
        <v>5701</v>
      </c>
      <c r="B9036" s="1" t="s">
        <v>5777</v>
      </c>
      <c r="C9036" s="1">
        <v>3</v>
      </c>
      <c r="D9036" s="1" t="s">
        <v>5999</v>
      </c>
      <c r="E9036" s="1">
        <v>13</v>
      </c>
      <c r="F9036" s="1" t="s">
        <v>9216</v>
      </c>
      <c r="G9036" s="1" t="s">
        <v>5834</v>
      </c>
      <c r="H9036" s="1" t="s">
        <v>9214</v>
      </c>
      <c r="I9036" s="1" t="b">
        <v>0</v>
      </c>
      <c r="J9036" s="1">
        <v>19</v>
      </c>
      <c r="K9036" s="1">
        <v>1</v>
      </c>
      <c r="L9036" s="1">
        <v>2</v>
      </c>
      <c r="M9036" s="1">
        <v>249</v>
      </c>
      <c r="N9036" s="1">
        <v>6.7424857839155097</v>
      </c>
      <c r="O9036" s="1" t="s">
        <v>9215</v>
      </c>
    </row>
    <row r="9037" spans="1:15" x14ac:dyDescent="0.3">
      <c r="A9037" s="1" t="s">
        <v>5701</v>
      </c>
      <c r="B9037" s="1" t="s">
        <v>5777</v>
      </c>
      <c r="C9037" s="1">
        <v>3</v>
      </c>
      <c r="D9037" s="1" t="s">
        <v>5999</v>
      </c>
      <c r="E9037" s="1">
        <v>13</v>
      </c>
      <c r="F9037" s="1" t="s">
        <v>9216</v>
      </c>
      <c r="G9037" s="1" t="s">
        <v>5834</v>
      </c>
      <c r="H9037" s="1" t="s">
        <v>9029</v>
      </c>
      <c r="I9037" s="1" t="b">
        <v>0</v>
      </c>
      <c r="J9037" s="1">
        <v>21</v>
      </c>
      <c r="K9037" s="1">
        <v>0</v>
      </c>
      <c r="L9037" s="1">
        <v>0</v>
      </c>
      <c r="M9037" s="1">
        <v>181</v>
      </c>
      <c r="N9037" s="1">
        <v>4.9011643650148899</v>
      </c>
      <c r="O9037" s="1" t="s">
        <v>9039</v>
      </c>
    </row>
    <row r="9038" spans="1:15" x14ac:dyDescent="0.3">
      <c r="A9038" s="1" t="s">
        <v>5701</v>
      </c>
      <c r="B9038" s="1" t="s">
        <v>5777</v>
      </c>
      <c r="C9038" s="1">
        <v>3</v>
      </c>
      <c r="D9038" s="1" t="s">
        <v>5999</v>
      </c>
      <c r="E9038" s="1">
        <v>13</v>
      </c>
      <c r="F9038" s="1" t="s">
        <v>9216</v>
      </c>
      <c r="G9038" s="1" t="s">
        <v>5834</v>
      </c>
      <c r="H9038" s="1" t="s">
        <v>9029</v>
      </c>
      <c r="I9038" s="1" t="b">
        <v>0</v>
      </c>
      <c r="J9038" s="1">
        <v>10</v>
      </c>
      <c r="K9038" s="1">
        <v>0</v>
      </c>
      <c r="L9038" s="1">
        <v>0</v>
      </c>
      <c r="M9038" s="1">
        <v>121</v>
      </c>
      <c r="N9038" s="1">
        <v>3.2764689953966899</v>
      </c>
      <c r="O9038" s="1" t="s">
        <v>9217</v>
      </c>
    </row>
    <row r="9039" spans="1:15" x14ac:dyDescent="0.3">
      <c r="A9039" s="1" t="s">
        <v>5701</v>
      </c>
      <c r="B9039" s="1" t="s">
        <v>5777</v>
      </c>
      <c r="C9039" s="1">
        <v>3</v>
      </c>
      <c r="D9039" s="1" t="s">
        <v>5999</v>
      </c>
      <c r="E9039" s="1">
        <v>13</v>
      </c>
      <c r="F9039" s="1" t="s">
        <v>9216</v>
      </c>
      <c r="G9039" s="1" t="s">
        <v>5834</v>
      </c>
      <c r="H9039" s="1" t="s">
        <v>9055</v>
      </c>
      <c r="I9039" s="1" t="b">
        <v>0</v>
      </c>
      <c r="J9039" s="1">
        <v>0</v>
      </c>
      <c r="K9039" s="1">
        <v>13</v>
      </c>
      <c r="L9039" s="1">
        <v>1</v>
      </c>
      <c r="M9039" s="1">
        <v>100</v>
      </c>
      <c r="N9039" s="1">
        <v>2.7078256160303198</v>
      </c>
      <c r="O9039" s="1" t="s">
        <v>9213</v>
      </c>
    </row>
    <row r="9040" spans="1:15" x14ac:dyDescent="0.3">
      <c r="A9040" s="1" t="s">
        <v>5701</v>
      </c>
      <c r="B9040" s="1" t="s">
        <v>5777</v>
      </c>
      <c r="C9040" s="1">
        <v>3</v>
      </c>
      <c r="D9040" s="1" t="s">
        <v>5999</v>
      </c>
      <c r="E9040" s="1">
        <v>13</v>
      </c>
      <c r="F9040" s="1" t="s">
        <v>9216</v>
      </c>
      <c r="G9040" s="1" t="s">
        <v>5834</v>
      </c>
      <c r="H9040" s="1" t="s">
        <v>9029</v>
      </c>
      <c r="I9040" s="1" t="b">
        <v>0</v>
      </c>
      <c r="J9040" s="1">
        <v>14</v>
      </c>
      <c r="K9040" s="1">
        <v>0</v>
      </c>
      <c r="L9040" s="1">
        <v>5</v>
      </c>
      <c r="M9040" s="1">
        <v>97</v>
      </c>
      <c r="N9040" s="1">
        <v>2.62659084754941</v>
      </c>
      <c r="O9040" s="1" t="s">
        <v>9211</v>
      </c>
    </row>
    <row r="9041" spans="1:15" x14ac:dyDescent="0.3">
      <c r="A9041" s="1" t="s">
        <v>5701</v>
      </c>
      <c r="B9041" s="1" t="s">
        <v>5777</v>
      </c>
      <c r="C9041" s="1">
        <v>3</v>
      </c>
      <c r="D9041" s="1" t="s">
        <v>5999</v>
      </c>
      <c r="E9041" s="1">
        <v>13</v>
      </c>
      <c r="F9041" s="1" t="s">
        <v>9216</v>
      </c>
      <c r="G9041" s="1" t="s">
        <v>5834</v>
      </c>
      <c r="H9041" s="1" t="s">
        <v>9029</v>
      </c>
      <c r="I9041" s="1" t="b">
        <v>0</v>
      </c>
      <c r="J9041" s="1">
        <v>13</v>
      </c>
      <c r="K9041" s="1">
        <v>0</v>
      </c>
      <c r="L9041" s="1">
        <v>3</v>
      </c>
      <c r="M9041" s="1">
        <v>74</v>
      </c>
      <c r="N9041" s="1">
        <v>2.0037909558624398</v>
      </c>
      <c r="O9041" s="1" t="s">
        <v>9218</v>
      </c>
    </row>
    <row r="9042" spans="1:15" x14ac:dyDescent="0.3">
      <c r="A9042" s="1" t="s">
        <v>5701</v>
      </c>
      <c r="B9042" s="1" t="s">
        <v>5777</v>
      </c>
      <c r="C9042" s="1">
        <v>3</v>
      </c>
      <c r="D9042" s="1" t="s">
        <v>5999</v>
      </c>
      <c r="E9042" s="1">
        <v>13</v>
      </c>
      <c r="F9042" s="1" t="s">
        <v>9216</v>
      </c>
      <c r="G9042" s="1" t="s">
        <v>5851</v>
      </c>
      <c r="H9042" s="1" t="s">
        <v>9036</v>
      </c>
      <c r="I9042" s="1" t="b">
        <v>0</v>
      </c>
      <c r="J9042" s="1">
        <v>4</v>
      </c>
      <c r="K9042" s="1">
        <v>2</v>
      </c>
      <c r="L9042" s="1">
        <v>16</v>
      </c>
      <c r="M9042" s="1">
        <v>62</v>
      </c>
      <c r="N9042" s="1">
        <v>1.6788518819388001</v>
      </c>
      <c r="O9042" s="1" t="s">
        <v>9212</v>
      </c>
    </row>
    <row r="9043" spans="1:15" x14ac:dyDescent="0.3">
      <c r="A9043" s="1" t="s">
        <v>5701</v>
      </c>
      <c r="B9043" s="1" t="s">
        <v>5777</v>
      </c>
      <c r="C9043" s="1">
        <v>3</v>
      </c>
      <c r="D9043" s="1" t="s">
        <v>5999</v>
      </c>
      <c r="E9043" s="1">
        <v>13</v>
      </c>
      <c r="F9043" s="1" t="s">
        <v>9216</v>
      </c>
      <c r="G9043" s="1" t="s">
        <v>5834</v>
      </c>
      <c r="H9043" s="1" t="s">
        <v>9029</v>
      </c>
      <c r="I9043" s="1" t="b">
        <v>0</v>
      </c>
      <c r="J9043" s="1">
        <v>21</v>
      </c>
      <c r="K9043" s="1">
        <v>0</v>
      </c>
      <c r="L9043" s="1">
        <v>0</v>
      </c>
      <c r="M9043" s="1">
        <v>53</v>
      </c>
      <c r="N9043" s="1">
        <v>1.4351475764960699</v>
      </c>
      <c r="O9043" s="1" t="s">
        <v>9032</v>
      </c>
    </row>
    <row r="9044" spans="1:15" x14ac:dyDescent="0.3">
      <c r="A9044" s="1" t="s">
        <v>5701</v>
      </c>
      <c r="B9044" s="1" t="s">
        <v>5777</v>
      </c>
      <c r="C9044" s="1">
        <v>3</v>
      </c>
      <c r="D9044" s="1" t="s">
        <v>5999</v>
      </c>
      <c r="E9044" s="1">
        <v>13</v>
      </c>
      <c r="F9044" s="1" t="s">
        <v>9216</v>
      </c>
      <c r="G9044" s="1" t="s">
        <v>5801</v>
      </c>
      <c r="H9044" s="1" t="s">
        <v>9029</v>
      </c>
      <c r="I9044" s="1" t="b">
        <v>0</v>
      </c>
      <c r="J9044" s="1">
        <v>1</v>
      </c>
      <c r="K9044" s="1">
        <v>0</v>
      </c>
      <c r="L9044" s="1">
        <v>2</v>
      </c>
      <c r="M9044" s="1">
        <v>50</v>
      </c>
      <c r="N9044" s="1">
        <v>1.3539128080151599</v>
      </c>
      <c r="O9044" s="1" t="s">
        <v>9219</v>
      </c>
    </row>
    <row r="9045" spans="1:15" x14ac:dyDescent="0.3">
      <c r="A9045" s="1" t="s">
        <v>5701</v>
      </c>
      <c r="B9045" s="1" t="s">
        <v>5777</v>
      </c>
      <c r="C9045" s="1">
        <v>3</v>
      </c>
      <c r="D9045" s="1" t="s">
        <v>5999</v>
      </c>
      <c r="E9045" s="1">
        <v>13</v>
      </c>
      <c r="F9045" s="1" t="s">
        <v>9216</v>
      </c>
      <c r="G9045" s="1" t="s">
        <v>5834</v>
      </c>
      <c r="H9045" s="1" t="s">
        <v>9045</v>
      </c>
      <c r="I9045" s="1" t="b">
        <v>0</v>
      </c>
      <c r="J9045" s="1">
        <v>0</v>
      </c>
      <c r="K9045" s="1">
        <v>10</v>
      </c>
      <c r="L9045" s="1">
        <v>10</v>
      </c>
      <c r="M9045" s="1">
        <v>45</v>
      </c>
      <c r="N9045" s="1">
        <v>1.21852152721364</v>
      </c>
      <c r="O9045" s="1" t="s">
        <v>9220</v>
      </c>
    </row>
    <row r="9046" spans="1:15" x14ac:dyDescent="0.3">
      <c r="A9046" s="1" t="s">
        <v>5701</v>
      </c>
      <c r="B9046" s="1" t="s">
        <v>5777</v>
      </c>
      <c r="C9046" s="1">
        <v>3</v>
      </c>
      <c r="D9046" s="1" t="s">
        <v>5999</v>
      </c>
      <c r="E9046" s="1">
        <v>14</v>
      </c>
      <c r="F9046" s="1" t="s">
        <v>9221</v>
      </c>
      <c r="G9046" s="1" t="s">
        <v>5810</v>
      </c>
      <c r="H9046" s="1" t="s">
        <v>9029</v>
      </c>
      <c r="I9046" s="1" t="b">
        <v>0</v>
      </c>
      <c r="J9046" s="1">
        <v>2</v>
      </c>
      <c r="K9046" s="1">
        <v>0</v>
      </c>
      <c r="L9046" s="1">
        <v>0</v>
      </c>
      <c r="M9046" s="1">
        <v>1296</v>
      </c>
      <c r="N9046" s="1">
        <v>28.4835164835164</v>
      </c>
      <c r="O9046" s="1" t="s">
        <v>9030</v>
      </c>
    </row>
    <row r="9047" spans="1:15" x14ac:dyDescent="0.3">
      <c r="A9047" s="1" t="s">
        <v>5701</v>
      </c>
      <c r="B9047" s="1" t="s">
        <v>5777</v>
      </c>
      <c r="C9047" s="1">
        <v>3</v>
      </c>
      <c r="D9047" s="1" t="s">
        <v>5999</v>
      </c>
      <c r="E9047" s="1">
        <v>14</v>
      </c>
      <c r="F9047" s="1" t="s">
        <v>9221</v>
      </c>
      <c r="G9047" s="1" t="s">
        <v>5814</v>
      </c>
      <c r="H9047" s="1" t="s">
        <v>9029</v>
      </c>
      <c r="I9047" s="1" t="b">
        <v>1</v>
      </c>
      <c r="J9047" s="1">
        <v>0</v>
      </c>
      <c r="K9047" s="1">
        <v>0</v>
      </c>
      <c r="L9047" s="1">
        <v>0</v>
      </c>
      <c r="M9047" s="1">
        <v>916</v>
      </c>
      <c r="N9047" s="1">
        <v>20.131868131868099</v>
      </c>
      <c r="O9047" s="1" t="s">
        <v>9031</v>
      </c>
    </row>
    <row r="9048" spans="1:15" x14ac:dyDescent="0.3">
      <c r="A9048" s="1" t="s">
        <v>5701</v>
      </c>
      <c r="B9048" s="1" t="s">
        <v>5777</v>
      </c>
      <c r="C9048" s="1">
        <v>3</v>
      </c>
      <c r="D9048" s="1" t="s">
        <v>5999</v>
      </c>
      <c r="E9048" s="1">
        <v>14</v>
      </c>
      <c r="F9048" s="1" t="s">
        <v>9221</v>
      </c>
      <c r="G9048" s="1" t="s">
        <v>5834</v>
      </c>
      <c r="H9048" s="1" t="s">
        <v>9029</v>
      </c>
      <c r="I9048" s="1" t="b">
        <v>0</v>
      </c>
      <c r="J9048" s="1">
        <v>7</v>
      </c>
      <c r="K9048" s="1">
        <v>0</v>
      </c>
      <c r="L9048" s="1">
        <v>0</v>
      </c>
      <c r="M9048" s="1">
        <v>144</v>
      </c>
      <c r="N9048" s="1">
        <v>3.1648351648351598</v>
      </c>
      <c r="O9048" s="1" t="s">
        <v>9222</v>
      </c>
    </row>
    <row r="9049" spans="1:15" x14ac:dyDescent="0.3">
      <c r="A9049" s="1" t="s">
        <v>5701</v>
      </c>
      <c r="B9049" s="1" t="s">
        <v>5777</v>
      </c>
      <c r="C9049" s="1">
        <v>3</v>
      </c>
      <c r="D9049" s="1" t="s">
        <v>5999</v>
      </c>
      <c r="E9049" s="1">
        <v>14</v>
      </c>
      <c r="F9049" s="1" t="s">
        <v>9221</v>
      </c>
      <c r="G9049" s="1" t="s">
        <v>5834</v>
      </c>
      <c r="H9049" s="1" t="s">
        <v>9029</v>
      </c>
      <c r="I9049" s="1" t="b">
        <v>0</v>
      </c>
      <c r="J9049" s="1">
        <v>21</v>
      </c>
      <c r="K9049" s="1">
        <v>0</v>
      </c>
      <c r="L9049" s="1">
        <v>0</v>
      </c>
      <c r="M9049" s="1">
        <v>143</v>
      </c>
      <c r="N9049" s="1">
        <v>3.1428571428571401</v>
      </c>
      <c r="O9049" s="1" t="e">
        <f>------------------ag</f>
        <v>#NAME?</v>
      </c>
    </row>
    <row r="9050" spans="1:15" x14ac:dyDescent="0.3">
      <c r="A9050" s="1" t="s">
        <v>5701</v>
      </c>
      <c r="B9050" s="1" t="s">
        <v>5777</v>
      </c>
      <c r="C9050" s="1">
        <v>3</v>
      </c>
      <c r="D9050" s="1" t="s">
        <v>5999</v>
      </c>
      <c r="E9050" s="1">
        <v>14</v>
      </c>
      <c r="F9050" s="1" t="s">
        <v>9221</v>
      </c>
      <c r="G9050" s="1" t="s">
        <v>5834</v>
      </c>
      <c r="H9050" s="1" t="s">
        <v>9029</v>
      </c>
      <c r="I9050" s="1" t="b">
        <v>0</v>
      </c>
      <c r="J9050" s="1">
        <v>21</v>
      </c>
      <c r="K9050" s="1">
        <v>0</v>
      </c>
      <c r="L9050" s="1">
        <v>0</v>
      </c>
      <c r="M9050" s="1">
        <v>141</v>
      </c>
      <c r="N9050" s="1">
        <v>3.0989010989010901</v>
      </c>
      <c r="O9050" s="1" t="s">
        <v>9038</v>
      </c>
    </row>
    <row r="9051" spans="1:15" x14ac:dyDescent="0.3">
      <c r="A9051" s="1" t="s">
        <v>5701</v>
      </c>
      <c r="B9051" s="1" t="s">
        <v>5777</v>
      </c>
      <c r="C9051" s="1">
        <v>3</v>
      </c>
      <c r="D9051" s="1" t="s">
        <v>5999</v>
      </c>
      <c r="E9051" s="1">
        <v>14</v>
      </c>
      <c r="F9051" s="1" t="s">
        <v>9221</v>
      </c>
      <c r="G9051" s="1" t="s">
        <v>5834</v>
      </c>
      <c r="H9051" s="1" t="s">
        <v>9029</v>
      </c>
      <c r="I9051" s="1" t="b">
        <v>0</v>
      </c>
      <c r="J9051" s="1">
        <v>21</v>
      </c>
      <c r="K9051" s="1">
        <v>0</v>
      </c>
      <c r="L9051" s="1">
        <v>0</v>
      </c>
      <c r="M9051" s="1">
        <v>131</v>
      </c>
      <c r="N9051" s="1">
        <v>2.8791208791208698</v>
      </c>
      <c r="O9051" s="1" t="s">
        <v>9039</v>
      </c>
    </row>
    <row r="9052" spans="1:15" x14ac:dyDescent="0.3">
      <c r="A9052" s="1" t="s">
        <v>5701</v>
      </c>
      <c r="B9052" s="1" t="s">
        <v>5777</v>
      </c>
      <c r="C9052" s="1">
        <v>3</v>
      </c>
      <c r="D9052" s="1" t="s">
        <v>5999</v>
      </c>
      <c r="E9052" s="1">
        <v>14</v>
      </c>
      <c r="F9052" s="1" t="s">
        <v>9221</v>
      </c>
      <c r="G9052" s="1" t="s">
        <v>5803</v>
      </c>
      <c r="H9052" s="1" t="s">
        <v>9051</v>
      </c>
      <c r="I9052" s="1" t="b">
        <v>0</v>
      </c>
      <c r="J9052" s="1">
        <v>0</v>
      </c>
      <c r="K9052" s="1">
        <v>1</v>
      </c>
      <c r="L9052" s="1">
        <v>0</v>
      </c>
      <c r="M9052" s="1">
        <v>118</v>
      </c>
      <c r="N9052" s="1">
        <v>2.59340659340659</v>
      </c>
      <c r="O9052" s="1" t="s">
        <v>9052</v>
      </c>
    </row>
    <row r="9053" spans="1:15" x14ac:dyDescent="0.3">
      <c r="A9053" s="1" t="s">
        <v>5701</v>
      </c>
      <c r="B9053" s="1" t="s">
        <v>5777</v>
      </c>
      <c r="C9053" s="1">
        <v>3</v>
      </c>
      <c r="D9053" s="1" t="s">
        <v>5999</v>
      </c>
      <c r="E9053" s="1">
        <v>14</v>
      </c>
      <c r="F9053" s="1" t="s">
        <v>9221</v>
      </c>
      <c r="G9053" s="1" t="s">
        <v>5801</v>
      </c>
      <c r="H9053" s="1" t="s">
        <v>9029</v>
      </c>
      <c r="I9053" s="1" t="b">
        <v>0</v>
      </c>
      <c r="J9053" s="1">
        <v>1</v>
      </c>
      <c r="K9053" s="1">
        <v>0</v>
      </c>
      <c r="L9053" s="1">
        <v>21</v>
      </c>
      <c r="M9053" s="1">
        <v>101</v>
      </c>
      <c r="N9053" s="1">
        <v>2.2197802197802199</v>
      </c>
      <c r="O9053" s="1" t="s">
        <v>9223</v>
      </c>
    </row>
    <row r="9054" spans="1:15" x14ac:dyDescent="0.3">
      <c r="A9054" s="1" t="s">
        <v>5701</v>
      </c>
      <c r="B9054" s="1" t="s">
        <v>5777</v>
      </c>
      <c r="C9054" s="1">
        <v>3</v>
      </c>
      <c r="D9054" s="1" t="s">
        <v>5999</v>
      </c>
      <c r="E9054" s="1">
        <v>14</v>
      </c>
      <c r="F9054" s="1" t="s">
        <v>9221</v>
      </c>
      <c r="G9054" s="1" t="s">
        <v>5803</v>
      </c>
      <c r="H9054" s="1" t="s">
        <v>9066</v>
      </c>
      <c r="I9054" s="1" t="b">
        <v>0</v>
      </c>
      <c r="J9054" s="1">
        <v>0</v>
      </c>
      <c r="K9054" s="1">
        <v>1</v>
      </c>
      <c r="L9054" s="1">
        <v>0</v>
      </c>
      <c r="M9054" s="1">
        <v>99</v>
      </c>
      <c r="N9054" s="1">
        <v>2.1758241758241699</v>
      </c>
      <c r="O9054" s="1" t="s">
        <v>9067</v>
      </c>
    </row>
    <row r="9055" spans="1:15" x14ac:dyDescent="0.3">
      <c r="A9055" s="1" t="s">
        <v>5701</v>
      </c>
      <c r="B9055" s="1" t="s">
        <v>5777</v>
      </c>
      <c r="C9055" s="1">
        <v>3</v>
      </c>
      <c r="D9055" s="1" t="s">
        <v>5999</v>
      </c>
      <c r="E9055" s="1">
        <v>14</v>
      </c>
      <c r="F9055" s="1" t="s">
        <v>9221</v>
      </c>
      <c r="G9055" s="1" t="s">
        <v>5816</v>
      </c>
      <c r="H9055" s="1" t="s">
        <v>9029</v>
      </c>
      <c r="I9055" s="1" t="b">
        <v>0</v>
      </c>
      <c r="J9055" s="1">
        <v>3</v>
      </c>
      <c r="K9055" s="1">
        <v>0</v>
      </c>
      <c r="L9055" s="1">
        <v>0</v>
      </c>
      <c r="M9055" s="1">
        <v>96</v>
      </c>
      <c r="N9055" s="1">
        <v>2.1098901098901099</v>
      </c>
      <c r="O9055" s="1" t="s">
        <v>9053</v>
      </c>
    </row>
    <row r="9056" spans="1:15" x14ac:dyDescent="0.3">
      <c r="A9056" s="1" t="s">
        <v>5701</v>
      </c>
      <c r="B9056" s="1" t="s">
        <v>5777</v>
      </c>
      <c r="C9056" s="1">
        <v>3</v>
      </c>
      <c r="D9056" s="1" t="s">
        <v>5999</v>
      </c>
      <c r="E9056" s="1">
        <v>14</v>
      </c>
      <c r="F9056" s="1" t="s">
        <v>9221</v>
      </c>
      <c r="G9056" s="1" t="s">
        <v>5834</v>
      </c>
      <c r="H9056" s="1" t="s">
        <v>9029</v>
      </c>
      <c r="I9056" s="1" t="b">
        <v>0</v>
      </c>
      <c r="J9056" s="1">
        <v>21</v>
      </c>
      <c r="K9056" s="1">
        <v>0</v>
      </c>
      <c r="L9056" s="1">
        <v>0</v>
      </c>
      <c r="M9056" s="1">
        <v>80</v>
      </c>
      <c r="N9056" s="1">
        <v>1.75824175824175</v>
      </c>
      <c r="O9056" s="1" t="s">
        <v>9032</v>
      </c>
    </row>
    <row r="9057" spans="1:15" x14ac:dyDescent="0.3">
      <c r="A9057" s="1" t="s">
        <v>5701</v>
      </c>
      <c r="B9057" s="1" t="s">
        <v>5777</v>
      </c>
      <c r="C9057" s="1">
        <v>3</v>
      </c>
      <c r="D9057" s="1" t="s">
        <v>5999</v>
      </c>
      <c r="E9057" s="1">
        <v>14</v>
      </c>
      <c r="F9057" s="1" t="s">
        <v>9221</v>
      </c>
      <c r="G9057" s="1" t="s">
        <v>5834</v>
      </c>
      <c r="H9057" s="1" t="s">
        <v>9029</v>
      </c>
      <c r="I9057" s="1" t="b">
        <v>0</v>
      </c>
      <c r="J9057" s="1">
        <v>7</v>
      </c>
      <c r="K9057" s="1">
        <v>0</v>
      </c>
      <c r="L9057" s="1">
        <v>0</v>
      </c>
      <c r="M9057" s="1">
        <v>65</v>
      </c>
      <c r="N9057" s="1">
        <v>1.4285714285714199</v>
      </c>
      <c r="O9057" s="1" t="s">
        <v>9050</v>
      </c>
    </row>
    <row r="9058" spans="1:15" x14ac:dyDescent="0.3">
      <c r="A9058" s="1" t="s">
        <v>5701</v>
      </c>
      <c r="B9058" s="1" t="s">
        <v>5777</v>
      </c>
      <c r="C9058" s="1">
        <v>3</v>
      </c>
      <c r="D9058" s="1" t="s">
        <v>5999</v>
      </c>
      <c r="E9058" s="1">
        <v>14</v>
      </c>
      <c r="F9058" s="1" t="s">
        <v>9221</v>
      </c>
      <c r="G9058" s="1" t="s">
        <v>5803</v>
      </c>
      <c r="H9058" s="1" t="s">
        <v>9051</v>
      </c>
      <c r="I9058" s="1" t="b">
        <v>0</v>
      </c>
      <c r="J9058" s="1">
        <v>0</v>
      </c>
      <c r="K9058" s="1">
        <v>1</v>
      </c>
      <c r="L9058" s="1">
        <v>0</v>
      </c>
      <c r="M9058" s="1">
        <v>65</v>
      </c>
      <c r="N9058" s="1">
        <v>1.4285714285714199</v>
      </c>
      <c r="O9058" s="1" t="s">
        <v>9064</v>
      </c>
    </row>
    <row r="9059" spans="1:15" x14ac:dyDescent="0.3">
      <c r="A9059" s="1" t="s">
        <v>5701</v>
      </c>
      <c r="B9059" s="1" t="s">
        <v>5777</v>
      </c>
      <c r="C9059" s="1">
        <v>3</v>
      </c>
      <c r="D9059" s="1" t="s">
        <v>5999</v>
      </c>
      <c r="E9059" s="1">
        <v>14</v>
      </c>
      <c r="F9059" s="1" t="s">
        <v>9221</v>
      </c>
      <c r="G9059" s="1" t="s">
        <v>5810</v>
      </c>
      <c r="H9059" s="1" t="s">
        <v>9029</v>
      </c>
      <c r="I9059" s="1" t="b">
        <v>0</v>
      </c>
      <c r="J9059" s="1">
        <v>2</v>
      </c>
      <c r="K9059" s="1">
        <v>0</v>
      </c>
      <c r="L9059" s="1">
        <v>1</v>
      </c>
      <c r="M9059" s="1">
        <v>52</v>
      </c>
      <c r="N9059" s="1">
        <v>1.1428571428571399</v>
      </c>
      <c r="O9059" s="1" t="s">
        <v>9030</v>
      </c>
    </row>
    <row r="9060" spans="1:15" x14ac:dyDescent="0.3">
      <c r="A9060" s="1" t="s">
        <v>5701</v>
      </c>
      <c r="B9060" s="1" t="s">
        <v>5777</v>
      </c>
      <c r="C9060" s="1">
        <v>3</v>
      </c>
      <c r="D9060" s="1" t="s">
        <v>5999</v>
      </c>
      <c r="E9060" s="1">
        <v>14</v>
      </c>
      <c r="F9060" s="1" t="s">
        <v>9221</v>
      </c>
      <c r="G9060" s="1" t="s">
        <v>5876</v>
      </c>
      <c r="H9060" s="1" t="s">
        <v>9029</v>
      </c>
      <c r="I9060" s="1" t="b">
        <v>0</v>
      </c>
      <c r="J9060" s="1">
        <v>4</v>
      </c>
      <c r="K9060" s="1">
        <v>0</v>
      </c>
      <c r="L9060" s="1">
        <v>0</v>
      </c>
      <c r="M9060" s="1">
        <v>51</v>
      </c>
      <c r="N9060" s="1">
        <v>1.12087912087912</v>
      </c>
      <c r="O9060" s="1" t="s">
        <v>9035</v>
      </c>
    </row>
    <row r="9061" spans="1:15" x14ac:dyDescent="0.3">
      <c r="A9061" s="1" t="s">
        <v>5701</v>
      </c>
      <c r="B9061" s="1" t="s">
        <v>5777</v>
      </c>
      <c r="C9061" s="1">
        <v>3</v>
      </c>
      <c r="D9061" s="1" t="s">
        <v>5999</v>
      </c>
      <c r="E9061" s="1">
        <v>15</v>
      </c>
      <c r="F9061" s="1" t="s">
        <v>9224</v>
      </c>
      <c r="G9061" s="1" t="s">
        <v>5810</v>
      </c>
      <c r="H9061" s="1" t="s">
        <v>9029</v>
      </c>
      <c r="I9061" s="1" t="b">
        <v>0</v>
      </c>
      <c r="J9061" s="1">
        <v>2</v>
      </c>
      <c r="K9061" s="1">
        <v>0</v>
      </c>
      <c r="L9061" s="1">
        <v>0</v>
      </c>
      <c r="M9061" s="1">
        <v>1183</v>
      </c>
      <c r="N9061" s="1">
        <v>21.992935489868</v>
      </c>
      <c r="O9061" s="1" t="s">
        <v>9030</v>
      </c>
    </row>
    <row r="9062" spans="1:15" x14ac:dyDescent="0.3">
      <c r="A9062" s="1" t="s">
        <v>5701</v>
      </c>
      <c r="B9062" s="1" t="s">
        <v>5777</v>
      </c>
      <c r="C9062" s="1">
        <v>3</v>
      </c>
      <c r="D9062" s="1" t="s">
        <v>5999</v>
      </c>
      <c r="E9062" s="1">
        <v>15</v>
      </c>
      <c r="F9062" s="1" t="s">
        <v>9224</v>
      </c>
      <c r="G9062" s="1" t="s">
        <v>5814</v>
      </c>
      <c r="H9062" s="1" t="s">
        <v>9029</v>
      </c>
      <c r="I9062" s="1" t="b">
        <v>1</v>
      </c>
      <c r="J9062" s="1">
        <v>0</v>
      </c>
      <c r="K9062" s="1">
        <v>0</v>
      </c>
      <c r="L9062" s="1">
        <v>0</v>
      </c>
      <c r="M9062" s="1">
        <v>580</v>
      </c>
      <c r="N9062" s="1">
        <v>10.7826733593604</v>
      </c>
      <c r="O9062" s="1" t="s">
        <v>9031</v>
      </c>
    </row>
    <row r="9063" spans="1:15" x14ac:dyDescent="0.3">
      <c r="A9063" s="1" t="s">
        <v>5701</v>
      </c>
      <c r="B9063" s="1" t="s">
        <v>5777</v>
      </c>
      <c r="C9063" s="1">
        <v>3</v>
      </c>
      <c r="D9063" s="1" t="s">
        <v>5999</v>
      </c>
      <c r="E9063" s="1">
        <v>15</v>
      </c>
      <c r="F9063" s="1" t="s">
        <v>9224</v>
      </c>
      <c r="G9063" s="1" t="s">
        <v>5816</v>
      </c>
      <c r="H9063" s="1" t="s">
        <v>9029</v>
      </c>
      <c r="I9063" s="1" t="b">
        <v>0</v>
      </c>
      <c r="J9063" s="1">
        <v>3</v>
      </c>
      <c r="K9063" s="1">
        <v>0</v>
      </c>
      <c r="L9063" s="1">
        <v>0</v>
      </c>
      <c r="M9063" s="1">
        <v>579</v>
      </c>
      <c r="N9063" s="1">
        <v>10.7640825432236</v>
      </c>
      <c r="O9063" s="1" t="s">
        <v>9053</v>
      </c>
    </row>
    <row r="9064" spans="1:15" x14ac:dyDescent="0.3">
      <c r="A9064" s="1" t="s">
        <v>5701</v>
      </c>
      <c r="B9064" s="1" t="s">
        <v>5777</v>
      </c>
      <c r="C9064" s="1">
        <v>3</v>
      </c>
      <c r="D9064" s="1" t="s">
        <v>5999</v>
      </c>
      <c r="E9064" s="1">
        <v>15</v>
      </c>
      <c r="F9064" s="1" t="s">
        <v>9224</v>
      </c>
      <c r="G9064" s="1" t="s">
        <v>5834</v>
      </c>
      <c r="H9064" s="1" t="s">
        <v>9029</v>
      </c>
      <c r="I9064" s="1" t="b">
        <v>0</v>
      </c>
      <c r="J9064" s="1">
        <v>21</v>
      </c>
      <c r="K9064" s="1">
        <v>0</v>
      </c>
      <c r="L9064" s="1">
        <v>0</v>
      </c>
      <c r="M9064" s="1">
        <v>511</v>
      </c>
      <c r="N9064" s="1">
        <v>9.4999070459193096</v>
      </c>
      <c r="O9064" s="1" t="s">
        <v>9038</v>
      </c>
    </row>
    <row r="9065" spans="1:15" x14ac:dyDescent="0.3">
      <c r="A9065" s="1" t="s">
        <v>5701</v>
      </c>
      <c r="B9065" s="1" t="s">
        <v>5777</v>
      </c>
      <c r="C9065" s="1">
        <v>3</v>
      </c>
      <c r="D9065" s="1" t="s">
        <v>5999</v>
      </c>
      <c r="E9065" s="1">
        <v>15</v>
      </c>
      <c r="F9065" s="1" t="s">
        <v>9224</v>
      </c>
      <c r="G9065" s="1" t="s">
        <v>5834</v>
      </c>
      <c r="H9065" s="1" t="s">
        <v>9029</v>
      </c>
      <c r="I9065" s="1" t="b">
        <v>0</v>
      </c>
      <c r="J9065" s="1">
        <v>21</v>
      </c>
      <c r="K9065" s="1">
        <v>0</v>
      </c>
      <c r="L9065" s="1">
        <v>0</v>
      </c>
      <c r="M9065" s="1">
        <v>384</v>
      </c>
      <c r="N9065" s="1">
        <v>7.1388733965420998</v>
      </c>
      <c r="O9065" s="1" t="s">
        <v>9039</v>
      </c>
    </row>
    <row r="9066" spans="1:15" x14ac:dyDescent="0.3">
      <c r="A9066" s="1" t="s">
        <v>5701</v>
      </c>
      <c r="B9066" s="1" t="s">
        <v>5777</v>
      </c>
      <c r="C9066" s="1">
        <v>3</v>
      </c>
      <c r="D9066" s="1" t="s">
        <v>5999</v>
      </c>
      <c r="E9066" s="1">
        <v>15</v>
      </c>
      <c r="F9066" s="1" t="s">
        <v>9224</v>
      </c>
      <c r="G9066" s="1" t="s">
        <v>5803</v>
      </c>
      <c r="H9066" s="1" t="s">
        <v>9051</v>
      </c>
      <c r="I9066" s="1" t="b">
        <v>0</v>
      </c>
      <c r="J9066" s="1">
        <v>0</v>
      </c>
      <c r="K9066" s="1">
        <v>1</v>
      </c>
      <c r="L9066" s="1">
        <v>0</v>
      </c>
      <c r="M9066" s="1">
        <v>287</v>
      </c>
      <c r="N9066" s="1">
        <v>5.3355642312697498</v>
      </c>
      <c r="O9066" s="1" t="s">
        <v>9064</v>
      </c>
    </row>
    <row r="9067" spans="1:15" x14ac:dyDescent="0.3">
      <c r="A9067" s="1" t="s">
        <v>5701</v>
      </c>
      <c r="B9067" s="1" t="s">
        <v>5777</v>
      </c>
      <c r="C9067" s="1">
        <v>3</v>
      </c>
      <c r="D9067" s="1" t="s">
        <v>5999</v>
      </c>
      <c r="E9067" s="1">
        <v>15</v>
      </c>
      <c r="F9067" s="1" t="s">
        <v>9224</v>
      </c>
      <c r="G9067" s="1" t="s">
        <v>5834</v>
      </c>
      <c r="H9067" s="1" t="s">
        <v>9029</v>
      </c>
      <c r="I9067" s="1" t="b">
        <v>0</v>
      </c>
      <c r="J9067" s="1">
        <v>21</v>
      </c>
      <c r="K9067" s="1">
        <v>0</v>
      </c>
      <c r="L9067" s="1">
        <v>0</v>
      </c>
      <c r="M9067" s="1">
        <v>130</v>
      </c>
      <c r="N9067" s="1">
        <v>2.4168060977876902</v>
      </c>
      <c r="O9067" s="1" t="s">
        <v>9032</v>
      </c>
    </row>
    <row r="9068" spans="1:15" x14ac:dyDescent="0.3">
      <c r="A9068" s="1" t="s">
        <v>5701</v>
      </c>
      <c r="B9068" s="1" t="s">
        <v>5777</v>
      </c>
      <c r="C9068" s="1">
        <v>3</v>
      </c>
      <c r="D9068" s="1" t="s">
        <v>5999</v>
      </c>
      <c r="E9068" s="1">
        <v>15</v>
      </c>
      <c r="F9068" s="1" t="s">
        <v>9224</v>
      </c>
      <c r="G9068" s="1" t="s">
        <v>5834</v>
      </c>
      <c r="H9068" s="1" t="s">
        <v>9100</v>
      </c>
      <c r="I9068" s="1" t="b">
        <v>0</v>
      </c>
      <c r="J9068" s="1">
        <v>0</v>
      </c>
      <c r="K9068" s="1">
        <v>7</v>
      </c>
      <c r="L9068" s="1">
        <v>12</v>
      </c>
      <c r="M9068" s="1">
        <v>114</v>
      </c>
      <c r="N9068" s="1">
        <v>2.1193530395984301</v>
      </c>
      <c r="O9068" s="1" t="s">
        <v>9101</v>
      </c>
    </row>
    <row r="9069" spans="1:15" x14ac:dyDescent="0.3">
      <c r="A9069" s="1" t="s">
        <v>5701</v>
      </c>
      <c r="B9069" s="1" t="s">
        <v>5777</v>
      </c>
      <c r="C9069" s="1">
        <v>3</v>
      </c>
      <c r="D9069" s="1" t="s">
        <v>5999</v>
      </c>
      <c r="E9069" s="1">
        <v>15</v>
      </c>
      <c r="F9069" s="1" t="s">
        <v>9224</v>
      </c>
      <c r="G9069" s="1" t="s">
        <v>5834</v>
      </c>
      <c r="H9069" s="1" t="s">
        <v>9029</v>
      </c>
      <c r="I9069" s="1" t="b">
        <v>0</v>
      </c>
      <c r="J9069" s="1">
        <v>6</v>
      </c>
      <c r="K9069" s="1">
        <v>0</v>
      </c>
      <c r="L9069" s="1">
        <v>0</v>
      </c>
      <c r="M9069" s="1">
        <v>87</v>
      </c>
      <c r="N9069" s="1">
        <v>1.61740100390407</v>
      </c>
      <c r="O9069" s="1" t="s">
        <v>9034</v>
      </c>
    </row>
    <row r="9070" spans="1:15" x14ac:dyDescent="0.3">
      <c r="A9070" s="1" t="s">
        <v>5701</v>
      </c>
      <c r="B9070" s="1" t="s">
        <v>5777</v>
      </c>
      <c r="C9070" s="1">
        <v>3</v>
      </c>
      <c r="D9070" s="1" t="s">
        <v>5999</v>
      </c>
      <c r="E9070" s="1">
        <v>15</v>
      </c>
      <c r="F9070" s="1" t="s">
        <v>9224</v>
      </c>
      <c r="G9070" s="1" t="s">
        <v>5803</v>
      </c>
      <c r="H9070" s="1" t="s">
        <v>9066</v>
      </c>
      <c r="I9070" s="1" t="b">
        <v>0</v>
      </c>
      <c r="J9070" s="1">
        <v>0</v>
      </c>
      <c r="K9070" s="1">
        <v>1</v>
      </c>
      <c r="L9070" s="1">
        <v>0</v>
      </c>
      <c r="M9070" s="1">
        <v>84</v>
      </c>
      <c r="N9070" s="1">
        <v>1.56162855549358</v>
      </c>
      <c r="O9070" s="1" t="s">
        <v>9067</v>
      </c>
    </row>
    <row r="9071" spans="1:15" x14ac:dyDescent="0.3">
      <c r="A9071" s="1" t="s">
        <v>5701</v>
      </c>
      <c r="B9071" s="1" t="s">
        <v>5777</v>
      </c>
      <c r="C9071" s="1">
        <v>3</v>
      </c>
      <c r="D9071" s="1" t="s">
        <v>5999</v>
      </c>
      <c r="E9071" s="1">
        <v>15</v>
      </c>
      <c r="F9071" s="1" t="s">
        <v>9224</v>
      </c>
      <c r="G9071" s="1" t="s">
        <v>5834</v>
      </c>
      <c r="H9071" s="1" t="s">
        <v>9029</v>
      </c>
      <c r="I9071" s="1" t="b">
        <v>0</v>
      </c>
      <c r="J9071" s="1">
        <v>0</v>
      </c>
      <c r="K9071" s="1">
        <v>8</v>
      </c>
      <c r="L9071" s="1">
        <v>8</v>
      </c>
      <c r="M9071" s="1">
        <v>71</v>
      </c>
      <c r="N9071" s="1">
        <v>1.31994794571481</v>
      </c>
      <c r="O9071" s="1" t="s">
        <v>9225</v>
      </c>
    </row>
    <row r="9072" spans="1:15" x14ac:dyDescent="0.3">
      <c r="A9072" s="1" t="s">
        <v>5701</v>
      </c>
      <c r="B9072" s="1" t="s">
        <v>5777</v>
      </c>
      <c r="C9072" s="1">
        <v>3</v>
      </c>
      <c r="D9072" s="1" t="s">
        <v>5999</v>
      </c>
      <c r="E9072" s="1">
        <v>16</v>
      </c>
      <c r="F9072" s="1" t="s">
        <v>9226</v>
      </c>
      <c r="G9072" s="1" t="s">
        <v>5814</v>
      </c>
      <c r="H9072" s="1" t="s">
        <v>9029</v>
      </c>
      <c r="I9072" s="1" t="b">
        <v>1</v>
      </c>
      <c r="J9072" s="1">
        <v>0</v>
      </c>
      <c r="K9072" s="1">
        <v>0</v>
      </c>
      <c r="L9072" s="1">
        <v>0</v>
      </c>
      <c r="M9072" s="1">
        <v>1748</v>
      </c>
      <c r="N9072" s="1">
        <v>37.454467538033001</v>
      </c>
      <c r="O9072" s="1" t="s">
        <v>9031</v>
      </c>
    </row>
    <row r="9073" spans="1:15" x14ac:dyDescent="0.3">
      <c r="A9073" s="1" t="s">
        <v>5701</v>
      </c>
      <c r="B9073" s="1" t="s">
        <v>5777</v>
      </c>
      <c r="C9073" s="1">
        <v>3</v>
      </c>
      <c r="D9073" s="1" t="s">
        <v>5999</v>
      </c>
      <c r="E9073" s="1">
        <v>16</v>
      </c>
      <c r="F9073" s="1" t="s">
        <v>9226</v>
      </c>
      <c r="G9073" s="1" t="s">
        <v>5810</v>
      </c>
      <c r="H9073" s="1" t="s">
        <v>9029</v>
      </c>
      <c r="I9073" s="1" t="b">
        <v>0</v>
      </c>
      <c r="J9073" s="1">
        <v>2</v>
      </c>
      <c r="K9073" s="1">
        <v>0</v>
      </c>
      <c r="L9073" s="1">
        <v>1</v>
      </c>
      <c r="M9073" s="1">
        <v>927</v>
      </c>
      <c r="N9073" s="1">
        <v>19.862866938075801</v>
      </c>
      <c r="O9073" s="1" t="s">
        <v>9227</v>
      </c>
    </row>
    <row r="9074" spans="1:15" x14ac:dyDescent="0.3">
      <c r="A9074" s="1" t="s">
        <v>5701</v>
      </c>
      <c r="B9074" s="1" t="s">
        <v>5777</v>
      </c>
      <c r="C9074" s="1">
        <v>3</v>
      </c>
      <c r="D9074" s="1" t="s">
        <v>5999</v>
      </c>
      <c r="E9074" s="1">
        <v>16</v>
      </c>
      <c r="F9074" s="1" t="s">
        <v>9226</v>
      </c>
      <c r="G9074" s="1" t="s">
        <v>5810</v>
      </c>
      <c r="H9074" s="1" t="s">
        <v>9029</v>
      </c>
      <c r="I9074" s="1" t="b">
        <v>0</v>
      </c>
      <c r="J9074" s="1">
        <v>2</v>
      </c>
      <c r="K9074" s="1">
        <v>0</v>
      </c>
      <c r="L9074" s="1">
        <v>0</v>
      </c>
      <c r="M9074" s="1">
        <v>338</v>
      </c>
      <c r="N9074" s="1">
        <v>7.2423398328690798</v>
      </c>
      <c r="O9074" s="1" t="s">
        <v>9030</v>
      </c>
    </row>
    <row r="9075" spans="1:15" x14ac:dyDescent="0.3">
      <c r="A9075" s="1" t="s">
        <v>5701</v>
      </c>
      <c r="B9075" s="1" t="s">
        <v>5777</v>
      </c>
      <c r="C9075" s="1">
        <v>3</v>
      </c>
      <c r="D9075" s="1" t="s">
        <v>5999</v>
      </c>
      <c r="E9075" s="1">
        <v>16</v>
      </c>
      <c r="F9075" s="1" t="s">
        <v>9226</v>
      </c>
      <c r="G9075" s="1" t="s">
        <v>5816</v>
      </c>
      <c r="H9075" s="1" t="s">
        <v>9029</v>
      </c>
      <c r="I9075" s="1" t="b">
        <v>0</v>
      </c>
      <c r="J9075" s="1">
        <v>3</v>
      </c>
      <c r="K9075" s="1">
        <v>0</v>
      </c>
      <c r="L9075" s="1">
        <v>0</v>
      </c>
      <c r="M9075" s="1">
        <v>95</v>
      </c>
      <c r="N9075" s="1">
        <v>2.0355688879365701</v>
      </c>
      <c r="O9075" s="1" t="s">
        <v>9053</v>
      </c>
    </row>
    <row r="9076" spans="1:15" x14ac:dyDescent="0.3">
      <c r="A9076" s="1" t="s">
        <v>5701</v>
      </c>
      <c r="B9076" s="1" t="s">
        <v>5777</v>
      </c>
      <c r="C9076" s="1">
        <v>3</v>
      </c>
      <c r="D9076" s="1" t="s">
        <v>5999</v>
      </c>
      <c r="E9076" s="1">
        <v>16</v>
      </c>
      <c r="F9076" s="1" t="s">
        <v>9226</v>
      </c>
      <c r="G9076" s="1" t="s">
        <v>5834</v>
      </c>
      <c r="H9076" s="1" t="s">
        <v>9029</v>
      </c>
      <c r="I9076" s="1" t="b">
        <v>0</v>
      </c>
      <c r="J9076" s="1">
        <v>21</v>
      </c>
      <c r="K9076" s="1">
        <v>0</v>
      </c>
      <c r="L9076" s="1">
        <v>0</v>
      </c>
      <c r="M9076" s="1">
        <v>81</v>
      </c>
      <c r="N9076" s="1">
        <v>1.7355903149775</v>
      </c>
      <c r="O9076" s="1" t="s">
        <v>9038</v>
      </c>
    </row>
    <row r="9077" spans="1:15" x14ac:dyDescent="0.3">
      <c r="A9077" s="1" t="s">
        <v>5701</v>
      </c>
      <c r="B9077" s="1" t="s">
        <v>5777</v>
      </c>
      <c r="C9077" s="1">
        <v>3</v>
      </c>
      <c r="D9077" s="1" t="s">
        <v>5999</v>
      </c>
      <c r="E9077" s="1">
        <v>16</v>
      </c>
      <c r="F9077" s="1" t="s">
        <v>9226</v>
      </c>
      <c r="G9077" s="1" t="s">
        <v>5834</v>
      </c>
      <c r="H9077" s="1" t="s">
        <v>9029</v>
      </c>
      <c r="I9077" s="1" t="b">
        <v>0</v>
      </c>
      <c r="J9077" s="1">
        <v>21</v>
      </c>
      <c r="K9077" s="1">
        <v>0</v>
      </c>
      <c r="L9077" s="1">
        <v>0</v>
      </c>
      <c r="M9077" s="1">
        <v>79</v>
      </c>
      <c r="N9077" s="1">
        <v>1.6927362331261999</v>
      </c>
      <c r="O9077" s="1" t="s">
        <v>9032</v>
      </c>
    </row>
    <row r="9078" spans="1:15" x14ac:dyDescent="0.3">
      <c r="A9078" s="1" t="s">
        <v>5701</v>
      </c>
      <c r="B9078" s="1" t="s">
        <v>5777</v>
      </c>
      <c r="C9078" s="1">
        <v>3</v>
      </c>
      <c r="D9078" s="1" t="s">
        <v>5999</v>
      </c>
      <c r="E9078" s="1">
        <v>16</v>
      </c>
      <c r="F9078" s="1" t="s">
        <v>9226</v>
      </c>
      <c r="G9078" s="1" t="s">
        <v>5803</v>
      </c>
      <c r="H9078" s="1" t="s">
        <v>9051</v>
      </c>
      <c r="I9078" s="1" t="b">
        <v>0</v>
      </c>
      <c r="J9078" s="1">
        <v>0</v>
      </c>
      <c r="K9078" s="1">
        <v>1</v>
      </c>
      <c r="L9078" s="1">
        <v>0</v>
      </c>
      <c r="M9078" s="1">
        <v>77</v>
      </c>
      <c r="N9078" s="1">
        <v>1.6498821512749</v>
      </c>
      <c r="O9078" s="1" t="s">
        <v>9064</v>
      </c>
    </row>
    <row r="9079" spans="1:15" x14ac:dyDescent="0.3">
      <c r="A9079" s="1" t="s">
        <v>5701</v>
      </c>
      <c r="B9079" s="1" t="s">
        <v>5777</v>
      </c>
      <c r="C9079" s="1">
        <v>3</v>
      </c>
      <c r="D9079" s="1" t="s">
        <v>5999</v>
      </c>
      <c r="E9079" s="1">
        <v>16</v>
      </c>
      <c r="F9079" s="1" t="s">
        <v>9226</v>
      </c>
      <c r="G9079" s="1" t="s">
        <v>5834</v>
      </c>
      <c r="H9079" s="1" t="s">
        <v>9029</v>
      </c>
      <c r="I9079" s="1" t="b">
        <v>0</v>
      </c>
      <c r="J9079" s="1">
        <v>17</v>
      </c>
      <c r="K9079" s="1">
        <v>0</v>
      </c>
      <c r="L9079" s="1">
        <v>1</v>
      </c>
      <c r="M9079" s="1">
        <v>69</v>
      </c>
      <c r="N9079" s="1">
        <v>1.4784658238697199</v>
      </c>
      <c r="O9079" s="1" t="s">
        <v>9228</v>
      </c>
    </row>
    <row r="9080" spans="1:15" x14ac:dyDescent="0.3">
      <c r="A9080" s="1" t="s">
        <v>5701</v>
      </c>
      <c r="B9080" s="1" t="s">
        <v>5777</v>
      </c>
      <c r="C9080" s="1">
        <v>3</v>
      </c>
      <c r="D9080" s="1" t="s">
        <v>5999</v>
      </c>
      <c r="E9080" s="1">
        <v>16</v>
      </c>
      <c r="F9080" s="1" t="s">
        <v>9226</v>
      </c>
      <c r="G9080" s="1" t="s">
        <v>5834</v>
      </c>
      <c r="H9080" s="1" t="s">
        <v>9029</v>
      </c>
      <c r="I9080" s="1" t="b">
        <v>0</v>
      </c>
      <c r="J9080" s="1">
        <v>21</v>
      </c>
      <c r="K9080" s="1">
        <v>0</v>
      </c>
      <c r="L9080" s="1">
        <v>0</v>
      </c>
      <c r="M9080" s="1">
        <v>63</v>
      </c>
      <c r="N9080" s="1">
        <v>1.34990357831583</v>
      </c>
      <c r="O9080" s="1" t="s">
        <v>9063</v>
      </c>
    </row>
    <row r="9081" spans="1:15" x14ac:dyDescent="0.3">
      <c r="A9081" s="1" t="s">
        <v>5701</v>
      </c>
      <c r="B9081" s="1" t="s">
        <v>5777</v>
      </c>
      <c r="C9081" s="1">
        <v>3</v>
      </c>
      <c r="D9081" s="1" t="s">
        <v>5999</v>
      </c>
      <c r="E9081" s="1">
        <v>16</v>
      </c>
      <c r="F9081" s="1" t="s">
        <v>9226</v>
      </c>
      <c r="G9081" s="1" t="s">
        <v>5876</v>
      </c>
      <c r="H9081" s="1" t="s">
        <v>9029</v>
      </c>
      <c r="I9081" s="1" t="b">
        <v>0</v>
      </c>
      <c r="J9081" s="1">
        <v>4</v>
      </c>
      <c r="K9081" s="1">
        <v>0</v>
      </c>
      <c r="L9081" s="1">
        <v>0</v>
      </c>
      <c r="M9081" s="1">
        <v>55</v>
      </c>
      <c r="N9081" s="1">
        <v>1.1784872509106401</v>
      </c>
      <c r="O9081" s="1" t="s">
        <v>9035</v>
      </c>
    </row>
    <row r="9082" spans="1:15" x14ac:dyDescent="0.3">
      <c r="A9082" s="1" t="s">
        <v>5701</v>
      </c>
      <c r="B9082" s="1" t="s">
        <v>5777</v>
      </c>
      <c r="C9082" s="1">
        <v>3</v>
      </c>
      <c r="D9082" s="1" t="s">
        <v>5999</v>
      </c>
      <c r="E9082" s="1">
        <v>16</v>
      </c>
      <c r="F9082" s="1" t="s">
        <v>9226</v>
      </c>
      <c r="G9082" s="1" t="s">
        <v>5803</v>
      </c>
      <c r="H9082" s="1" t="s">
        <v>9051</v>
      </c>
      <c r="I9082" s="1" t="b">
        <v>0</v>
      </c>
      <c r="J9082" s="1">
        <v>0</v>
      </c>
      <c r="K9082" s="1">
        <v>1</v>
      </c>
      <c r="L9082" s="1">
        <v>0</v>
      </c>
      <c r="M9082" s="1">
        <v>54</v>
      </c>
      <c r="N9082" s="1">
        <v>1.157060209985</v>
      </c>
      <c r="O9082" s="1" t="s">
        <v>9052</v>
      </c>
    </row>
    <row r="9083" spans="1:15" x14ac:dyDescent="0.3">
      <c r="A9083" s="1" t="s">
        <v>5701</v>
      </c>
      <c r="B9083" s="1" t="s">
        <v>5777</v>
      </c>
      <c r="C9083" s="1">
        <v>3</v>
      </c>
      <c r="D9083" s="1" t="s">
        <v>5999</v>
      </c>
      <c r="E9083" s="1">
        <v>16</v>
      </c>
      <c r="F9083" s="1" t="s">
        <v>9226</v>
      </c>
      <c r="G9083" s="1" t="s">
        <v>5834</v>
      </c>
      <c r="H9083" s="1" t="s">
        <v>9100</v>
      </c>
      <c r="I9083" s="1" t="b">
        <v>0</v>
      </c>
      <c r="J9083" s="1">
        <v>0</v>
      </c>
      <c r="K9083" s="1">
        <v>7</v>
      </c>
      <c r="L9083" s="1">
        <v>12</v>
      </c>
      <c r="M9083" s="1">
        <v>53</v>
      </c>
      <c r="N9083" s="1">
        <v>1.13563316905935</v>
      </c>
      <c r="O9083" s="1" t="s">
        <v>9101</v>
      </c>
    </row>
    <row r="9084" spans="1:15" x14ac:dyDescent="0.3">
      <c r="A9084" s="1" t="s">
        <v>5701</v>
      </c>
      <c r="B9084" s="1" t="s">
        <v>5777</v>
      </c>
      <c r="C9084" s="1">
        <v>3</v>
      </c>
      <c r="D9084" s="1" t="s">
        <v>5999</v>
      </c>
      <c r="E9084" s="1">
        <v>16</v>
      </c>
      <c r="F9084" s="1" t="s">
        <v>9226</v>
      </c>
      <c r="G9084" s="1" t="s">
        <v>5834</v>
      </c>
      <c r="H9084" s="1" t="s">
        <v>9029</v>
      </c>
      <c r="I9084" s="1" t="b">
        <v>0</v>
      </c>
      <c r="J9084" s="1">
        <v>21</v>
      </c>
      <c r="K9084" s="1">
        <v>0</v>
      </c>
      <c r="L9084" s="1">
        <v>0</v>
      </c>
      <c r="M9084" s="1">
        <v>53</v>
      </c>
      <c r="N9084" s="1">
        <v>1.13563316905935</v>
      </c>
      <c r="O9084" s="1" t="s">
        <v>9039</v>
      </c>
    </row>
    <row r="9085" spans="1:15" x14ac:dyDescent="0.3">
      <c r="A9085" s="1" t="s">
        <v>5701</v>
      </c>
      <c r="B9085" s="1" t="s">
        <v>5777</v>
      </c>
      <c r="C9085" s="1">
        <v>3</v>
      </c>
      <c r="D9085" s="1" t="s">
        <v>5999</v>
      </c>
      <c r="E9085" s="1">
        <v>16</v>
      </c>
      <c r="F9085" s="1" t="s">
        <v>9226</v>
      </c>
      <c r="G9085" s="1" t="s">
        <v>5834</v>
      </c>
      <c r="H9085" s="1" t="s">
        <v>9029</v>
      </c>
      <c r="I9085" s="1" t="b">
        <v>0</v>
      </c>
      <c r="J9085" s="1">
        <v>6</v>
      </c>
      <c r="K9085" s="1">
        <v>0</v>
      </c>
      <c r="L9085" s="1">
        <v>0</v>
      </c>
      <c r="M9085" s="1">
        <v>51</v>
      </c>
      <c r="N9085" s="1">
        <v>1.0927790872080501</v>
      </c>
      <c r="O9085" s="1" t="s">
        <v>9034</v>
      </c>
    </row>
    <row r="9086" spans="1:15" x14ac:dyDescent="0.3">
      <c r="A9086" s="1" t="s">
        <v>5701</v>
      </c>
      <c r="B9086" s="1" t="s">
        <v>5777</v>
      </c>
      <c r="C9086" s="1">
        <v>3</v>
      </c>
      <c r="D9086" s="1" t="s">
        <v>5999</v>
      </c>
      <c r="E9086" s="1">
        <v>17</v>
      </c>
      <c r="F9086" s="1" t="s">
        <v>9229</v>
      </c>
      <c r="G9086" s="1" t="s">
        <v>5814</v>
      </c>
      <c r="H9086" s="1" t="s">
        <v>9029</v>
      </c>
      <c r="I9086" s="1" t="b">
        <v>1</v>
      </c>
      <c r="J9086" s="1">
        <v>0</v>
      </c>
      <c r="K9086" s="1">
        <v>0</v>
      </c>
      <c r="L9086" s="1">
        <v>0</v>
      </c>
      <c r="M9086" s="1">
        <v>1945</v>
      </c>
      <c r="N9086" s="1">
        <v>40.061791967044201</v>
      </c>
      <c r="O9086" s="1" t="s">
        <v>9031</v>
      </c>
    </row>
    <row r="9087" spans="1:15" x14ac:dyDescent="0.3">
      <c r="A9087" s="1" t="s">
        <v>5701</v>
      </c>
      <c r="B9087" s="1" t="s">
        <v>5777</v>
      </c>
      <c r="C9087" s="1">
        <v>3</v>
      </c>
      <c r="D9087" s="1" t="s">
        <v>5999</v>
      </c>
      <c r="E9087" s="1">
        <v>17</v>
      </c>
      <c r="F9087" s="1" t="s">
        <v>9229</v>
      </c>
      <c r="G9087" s="1" t="s">
        <v>5810</v>
      </c>
      <c r="H9087" s="1" t="s">
        <v>9029</v>
      </c>
      <c r="I9087" s="1" t="b">
        <v>0</v>
      </c>
      <c r="J9087" s="1">
        <v>2</v>
      </c>
      <c r="K9087" s="1">
        <v>0</v>
      </c>
      <c r="L9087" s="1">
        <v>0</v>
      </c>
      <c r="M9087" s="1">
        <v>336</v>
      </c>
      <c r="N9087" s="1">
        <v>6.9207003089598302</v>
      </c>
      <c r="O9087" s="1" t="s">
        <v>9030</v>
      </c>
    </row>
    <row r="9088" spans="1:15" x14ac:dyDescent="0.3">
      <c r="A9088" s="1" t="s">
        <v>5701</v>
      </c>
      <c r="B9088" s="1" t="s">
        <v>5777</v>
      </c>
      <c r="C9088" s="1">
        <v>3</v>
      </c>
      <c r="D9088" s="1" t="s">
        <v>5999</v>
      </c>
      <c r="E9088" s="1">
        <v>17</v>
      </c>
      <c r="F9088" s="1" t="s">
        <v>9229</v>
      </c>
      <c r="G9088" s="1" t="s">
        <v>5803</v>
      </c>
      <c r="H9088" s="1" t="s">
        <v>9051</v>
      </c>
      <c r="I9088" s="1" t="b">
        <v>0</v>
      </c>
      <c r="J9088" s="1">
        <v>0</v>
      </c>
      <c r="K9088" s="1">
        <v>1</v>
      </c>
      <c r="L9088" s="1">
        <v>0</v>
      </c>
      <c r="M9088" s="1">
        <v>237</v>
      </c>
      <c r="N9088" s="1">
        <v>4.8815653964984502</v>
      </c>
      <c r="O9088" s="1" t="s">
        <v>9064</v>
      </c>
    </row>
    <row r="9089" spans="1:15" x14ac:dyDescent="0.3">
      <c r="A9089" s="1" t="s">
        <v>5701</v>
      </c>
      <c r="B9089" s="1" t="s">
        <v>5777</v>
      </c>
      <c r="C9089" s="1">
        <v>3</v>
      </c>
      <c r="D9089" s="1" t="s">
        <v>5999</v>
      </c>
      <c r="E9089" s="1">
        <v>17</v>
      </c>
      <c r="F9089" s="1" t="s">
        <v>9229</v>
      </c>
      <c r="G9089" s="1" t="s">
        <v>5834</v>
      </c>
      <c r="H9089" s="1" t="s">
        <v>9029</v>
      </c>
      <c r="I9089" s="1" t="b">
        <v>0</v>
      </c>
      <c r="J9089" s="1">
        <v>21</v>
      </c>
      <c r="K9089" s="1">
        <v>0</v>
      </c>
      <c r="L9089" s="1">
        <v>0</v>
      </c>
      <c r="M9089" s="1">
        <v>187</v>
      </c>
      <c r="N9089" s="1">
        <v>3.8516992790937099</v>
      </c>
      <c r="O9089" s="1" t="s">
        <v>9038</v>
      </c>
    </row>
    <row r="9090" spans="1:15" x14ac:dyDescent="0.3">
      <c r="A9090" s="1" t="s">
        <v>5701</v>
      </c>
      <c r="B9090" s="1" t="s">
        <v>5777</v>
      </c>
      <c r="C9090" s="1">
        <v>3</v>
      </c>
      <c r="D9090" s="1" t="s">
        <v>5999</v>
      </c>
      <c r="E9090" s="1">
        <v>17</v>
      </c>
      <c r="F9090" s="1" t="s">
        <v>9229</v>
      </c>
      <c r="G9090" s="1" t="s">
        <v>5810</v>
      </c>
      <c r="H9090" s="1" t="s">
        <v>9029</v>
      </c>
      <c r="I9090" s="1" t="b">
        <v>0</v>
      </c>
      <c r="J9090" s="1">
        <v>2</v>
      </c>
      <c r="K9090" s="1">
        <v>0</v>
      </c>
      <c r="L9090" s="1">
        <v>1</v>
      </c>
      <c r="M9090" s="1">
        <v>152</v>
      </c>
      <c r="N9090" s="1">
        <v>3.1307929969104</v>
      </c>
      <c r="O9090" s="1" t="s">
        <v>9227</v>
      </c>
    </row>
    <row r="9091" spans="1:15" x14ac:dyDescent="0.3">
      <c r="A9091" s="1" t="s">
        <v>5701</v>
      </c>
      <c r="B9091" s="1" t="s">
        <v>5777</v>
      </c>
      <c r="C9091" s="1">
        <v>3</v>
      </c>
      <c r="D9091" s="1" t="s">
        <v>5999</v>
      </c>
      <c r="E9091" s="1">
        <v>17</v>
      </c>
      <c r="F9091" s="1" t="s">
        <v>9229</v>
      </c>
      <c r="G9091" s="1" t="s">
        <v>5816</v>
      </c>
      <c r="H9091" s="1" t="s">
        <v>9029</v>
      </c>
      <c r="I9091" s="1" t="b">
        <v>0</v>
      </c>
      <c r="J9091" s="1">
        <v>3</v>
      </c>
      <c r="K9091" s="1">
        <v>0</v>
      </c>
      <c r="L9091" s="1">
        <v>1</v>
      </c>
      <c r="M9091" s="1">
        <v>129</v>
      </c>
      <c r="N9091" s="1">
        <v>2.65705458290422</v>
      </c>
      <c r="O9091" s="1" t="s">
        <v>9164</v>
      </c>
    </row>
    <row r="9092" spans="1:15" x14ac:dyDescent="0.3">
      <c r="A9092" s="1" t="s">
        <v>5701</v>
      </c>
      <c r="B9092" s="1" t="s">
        <v>5777</v>
      </c>
      <c r="C9092" s="1">
        <v>3</v>
      </c>
      <c r="D9092" s="1" t="s">
        <v>5999</v>
      </c>
      <c r="E9092" s="1">
        <v>17</v>
      </c>
      <c r="F9092" s="1" t="s">
        <v>9229</v>
      </c>
      <c r="G9092" s="1" t="s">
        <v>5834</v>
      </c>
      <c r="H9092" s="1" t="s">
        <v>9029</v>
      </c>
      <c r="I9092" s="1" t="b">
        <v>0</v>
      </c>
      <c r="J9092" s="1">
        <v>21</v>
      </c>
      <c r="K9092" s="1">
        <v>0</v>
      </c>
      <c r="L9092" s="1">
        <v>0</v>
      </c>
      <c r="M9092" s="1">
        <v>124</v>
      </c>
      <c r="N9092" s="1">
        <v>2.55406797116374</v>
      </c>
      <c r="O9092" s="1" t="s">
        <v>9032</v>
      </c>
    </row>
    <row r="9093" spans="1:15" x14ac:dyDescent="0.3">
      <c r="A9093" s="1" t="s">
        <v>5701</v>
      </c>
      <c r="B9093" s="1" t="s">
        <v>5777</v>
      </c>
      <c r="C9093" s="1">
        <v>3</v>
      </c>
      <c r="D9093" s="1" t="s">
        <v>5999</v>
      </c>
      <c r="E9093" s="1">
        <v>17</v>
      </c>
      <c r="F9093" s="1" t="s">
        <v>9229</v>
      </c>
      <c r="G9093" s="1" t="s">
        <v>5834</v>
      </c>
      <c r="H9093" s="1" t="s">
        <v>9029</v>
      </c>
      <c r="I9093" s="1" t="b">
        <v>0</v>
      </c>
      <c r="J9093" s="1">
        <v>6</v>
      </c>
      <c r="K9093" s="1">
        <v>0</v>
      </c>
      <c r="L9093" s="1">
        <v>0</v>
      </c>
      <c r="M9093" s="1">
        <v>94</v>
      </c>
      <c r="N9093" s="1">
        <v>1.9361483007208999</v>
      </c>
      <c r="O9093" s="1" t="s">
        <v>9034</v>
      </c>
    </row>
    <row r="9094" spans="1:15" x14ac:dyDescent="0.3">
      <c r="A9094" s="1" t="s">
        <v>5701</v>
      </c>
      <c r="B9094" s="1" t="s">
        <v>5777</v>
      </c>
      <c r="C9094" s="1">
        <v>3</v>
      </c>
      <c r="D9094" s="1" t="s">
        <v>5999</v>
      </c>
      <c r="E9094" s="1">
        <v>17</v>
      </c>
      <c r="F9094" s="1" t="s">
        <v>9229</v>
      </c>
      <c r="G9094" s="1" t="s">
        <v>5801</v>
      </c>
      <c r="H9094" s="1" t="s">
        <v>9029</v>
      </c>
      <c r="I9094" s="1" t="b">
        <v>0</v>
      </c>
      <c r="J9094" s="1">
        <v>1</v>
      </c>
      <c r="K9094" s="1">
        <v>0</v>
      </c>
      <c r="L9094" s="1">
        <v>0</v>
      </c>
      <c r="M9094" s="1">
        <v>78</v>
      </c>
      <c r="N9094" s="1">
        <v>1.60659114315139</v>
      </c>
      <c r="O9094" s="1" t="s">
        <v>9147</v>
      </c>
    </row>
    <row r="9095" spans="1:15" x14ac:dyDescent="0.3">
      <c r="A9095" s="1" t="s">
        <v>5701</v>
      </c>
      <c r="B9095" s="1" t="s">
        <v>5777</v>
      </c>
      <c r="C9095" s="1">
        <v>3</v>
      </c>
      <c r="D9095" s="1" t="s">
        <v>5999</v>
      </c>
      <c r="E9095" s="1">
        <v>17</v>
      </c>
      <c r="F9095" s="1" t="s">
        <v>9229</v>
      </c>
      <c r="G9095" s="1" t="s">
        <v>5834</v>
      </c>
      <c r="H9095" s="1" t="s">
        <v>9029</v>
      </c>
      <c r="I9095" s="1" t="b">
        <v>0</v>
      </c>
      <c r="J9095" s="1">
        <v>21</v>
      </c>
      <c r="K9095" s="1">
        <v>0</v>
      </c>
      <c r="L9095" s="1">
        <v>0</v>
      </c>
      <c r="M9095" s="1">
        <v>76</v>
      </c>
      <c r="N9095" s="1">
        <v>1.5653964984552</v>
      </c>
      <c r="O9095" s="1" t="s">
        <v>9063</v>
      </c>
    </row>
    <row r="9096" spans="1:15" x14ac:dyDescent="0.3">
      <c r="A9096" s="1" t="s">
        <v>5701</v>
      </c>
      <c r="B9096" s="1" t="s">
        <v>5777</v>
      </c>
      <c r="C9096" s="1">
        <v>3</v>
      </c>
      <c r="D9096" s="1" t="s">
        <v>5999</v>
      </c>
      <c r="E9096" s="1">
        <v>17</v>
      </c>
      <c r="F9096" s="1" t="s">
        <v>9229</v>
      </c>
      <c r="G9096" s="1" t="s">
        <v>5834</v>
      </c>
      <c r="H9096" s="1" t="s">
        <v>9029</v>
      </c>
      <c r="I9096" s="1" t="b">
        <v>0</v>
      </c>
      <c r="J9096" s="1">
        <v>21</v>
      </c>
      <c r="K9096" s="1">
        <v>0</v>
      </c>
      <c r="L9096" s="1">
        <v>0</v>
      </c>
      <c r="M9096" s="1">
        <v>71</v>
      </c>
      <c r="N9096" s="1">
        <v>1.4624098867147199</v>
      </c>
      <c r="O9096" s="1" t="s">
        <v>9039</v>
      </c>
    </row>
    <row r="9097" spans="1:15" x14ac:dyDescent="0.3">
      <c r="A9097" s="1" t="s">
        <v>5701</v>
      </c>
      <c r="B9097" s="1" t="s">
        <v>5777</v>
      </c>
      <c r="C9097" s="1">
        <v>3</v>
      </c>
      <c r="D9097" s="1" t="s">
        <v>5999</v>
      </c>
      <c r="E9097" s="1">
        <v>17</v>
      </c>
      <c r="F9097" s="1" t="s">
        <v>9229</v>
      </c>
      <c r="G9097" s="1" t="s">
        <v>5803</v>
      </c>
      <c r="H9097" s="1" t="s">
        <v>9051</v>
      </c>
      <c r="I9097" s="1" t="b">
        <v>0</v>
      </c>
      <c r="J9097" s="1">
        <v>0</v>
      </c>
      <c r="K9097" s="1">
        <v>1</v>
      </c>
      <c r="L9097" s="1">
        <v>0</v>
      </c>
      <c r="M9097" s="1">
        <v>50</v>
      </c>
      <c r="N9097" s="1">
        <v>1.0298661174047301</v>
      </c>
      <c r="O9097" s="1" t="s">
        <v>9052</v>
      </c>
    </row>
    <row r="9098" spans="1:15" x14ac:dyDescent="0.3">
      <c r="A9098" s="1" t="s">
        <v>5701</v>
      </c>
      <c r="B9098" s="1" t="s">
        <v>5777</v>
      </c>
      <c r="C9098" s="1">
        <v>3</v>
      </c>
      <c r="D9098" s="1" t="s">
        <v>5999</v>
      </c>
      <c r="E9098" s="1">
        <v>18</v>
      </c>
      <c r="F9098" s="1" t="s">
        <v>9230</v>
      </c>
      <c r="G9098" s="1" t="s">
        <v>5814</v>
      </c>
      <c r="H9098" s="1" t="s">
        <v>9029</v>
      </c>
      <c r="I9098" s="1" t="b">
        <v>1</v>
      </c>
      <c r="J9098" s="1">
        <v>0</v>
      </c>
      <c r="K9098" s="1">
        <v>0</v>
      </c>
      <c r="L9098" s="1">
        <v>0</v>
      </c>
      <c r="M9098" s="1">
        <v>2379</v>
      </c>
      <c r="N9098" s="1">
        <v>44.709641044916303</v>
      </c>
      <c r="O9098" s="1" t="s">
        <v>9031</v>
      </c>
    </row>
    <row r="9099" spans="1:15" x14ac:dyDescent="0.3">
      <c r="A9099" s="1" t="s">
        <v>5701</v>
      </c>
      <c r="B9099" s="1" t="s">
        <v>5777</v>
      </c>
      <c r="C9099" s="1">
        <v>3</v>
      </c>
      <c r="D9099" s="1" t="s">
        <v>5999</v>
      </c>
      <c r="E9099" s="1">
        <v>18</v>
      </c>
      <c r="F9099" s="1" t="s">
        <v>9230</v>
      </c>
      <c r="G9099" s="1" t="s">
        <v>5810</v>
      </c>
      <c r="H9099" s="1" t="s">
        <v>9029</v>
      </c>
      <c r="I9099" s="1" t="b">
        <v>0</v>
      </c>
      <c r="J9099" s="1">
        <v>2</v>
      </c>
      <c r="K9099" s="1">
        <v>0</v>
      </c>
      <c r="L9099" s="1">
        <v>0</v>
      </c>
      <c r="M9099" s="1">
        <v>516</v>
      </c>
      <c r="N9099" s="1">
        <v>9.6974252959969895</v>
      </c>
      <c r="O9099" s="1" t="s">
        <v>9030</v>
      </c>
    </row>
    <row r="9100" spans="1:15" x14ac:dyDescent="0.3">
      <c r="A9100" s="1" t="s">
        <v>5701</v>
      </c>
      <c r="B9100" s="1" t="s">
        <v>5777</v>
      </c>
      <c r="C9100" s="1">
        <v>3</v>
      </c>
      <c r="D9100" s="1" t="s">
        <v>5999</v>
      </c>
      <c r="E9100" s="1">
        <v>18</v>
      </c>
      <c r="F9100" s="1" t="s">
        <v>9230</v>
      </c>
      <c r="G9100" s="1" t="s">
        <v>5803</v>
      </c>
      <c r="H9100" s="1" t="s">
        <v>9051</v>
      </c>
      <c r="I9100" s="1" t="b">
        <v>0</v>
      </c>
      <c r="J9100" s="1">
        <v>0</v>
      </c>
      <c r="K9100" s="1">
        <v>1</v>
      </c>
      <c r="L9100" s="1">
        <v>0</v>
      </c>
      <c r="M9100" s="1">
        <v>395</v>
      </c>
      <c r="N9100" s="1">
        <v>7.42341665100545</v>
      </c>
      <c r="O9100" s="1" t="s">
        <v>9064</v>
      </c>
    </row>
    <row r="9101" spans="1:15" x14ac:dyDescent="0.3">
      <c r="A9101" s="1" t="s">
        <v>5701</v>
      </c>
      <c r="B9101" s="1" t="s">
        <v>5777</v>
      </c>
      <c r="C9101" s="1">
        <v>3</v>
      </c>
      <c r="D9101" s="1" t="s">
        <v>5999</v>
      </c>
      <c r="E9101" s="1">
        <v>18</v>
      </c>
      <c r="F9101" s="1" t="s">
        <v>9230</v>
      </c>
      <c r="G9101" s="1" t="s">
        <v>5834</v>
      </c>
      <c r="H9101" s="1" t="s">
        <v>9029</v>
      </c>
      <c r="I9101" s="1" t="b">
        <v>0</v>
      </c>
      <c r="J9101" s="1">
        <v>10</v>
      </c>
      <c r="K9101" s="1">
        <v>0</v>
      </c>
      <c r="L9101" s="1">
        <v>0</v>
      </c>
      <c r="M9101" s="1">
        <v>260</v>
      </c>
      <c r="N9101" s="1">
        <v>4.8862995677504202</v>
      </c>
      <c r="O9101" s="1" t="s">
        <v>9217</v>
      </c>
    </row>
    <row r="9102" spans="1:15" x14ac:dyDescent="0.3">
      <c r="A9102" s="1" t="s">
        <v>5701</v>
      </c>
      <c r="B9102" s="1" t="s">
        <v>5777</v>
      </c>
      <c r="C9102" s="1">
        <v>3</v>
      </c>
      <c r="D9102" s="1" t="s">
        <v>5999</v>
      </c>
      <c r="E9102" s="1">
        <v>18</v>
      </c>
      <c r="F9102" s="1" t="s">
        <v>9230</v>
      </c>
      <c r="G9102" s="1" t="s">
        <v>5834</v>
      </c>
      <c r="H9102" s="1" t="s">
        <v>9231</v>
      </c>
      <c r="I9102" s="1" t="b">
        <v>0</v>
      </c>
      <c r="J9102" s="1">
        <v>0</v>
      </c>
      <c r="K9102" s="1">
        <v>9</v>
      </c>
      <c r="L9102" s="1">
        <v>22</v>
      </c>
      <c r="M9102" s="1">
        <v>225</v>
      </c>
      <c r="N9102" s="1">
        <v>4.2285284720917096</v>
      </c>
      <c r="O9102" s="1" t="s">
        <v>9232</v>
      </c>
    </row>
    <row r="9103" spans="1:15" x14ac:dyDescent="0.3">
      <c r="A9103" s="1" t="s">
        <v>5701</v>
      </c>
      <c r="B9103" s="1" t="s">
        <v>5777</v>
      </c>
      <c r="C9103" s="1">
        <v>3</v>
      </c>
      <c r="D9103" s="1" t="s">
        <v>5999</v>
      </c>
      <c r="E9103" s="1">
        <v>18</v>
      </c>
      <c r="F9103" s="1" t="s">
        <v>9230</v>
      </c>
      <c r="G9103" s="1" t="s">
        <v>5834</v>
      </c>
      <c r="H9103" s="1" t="s">
        <v>9029</v>
      </c>
      <c r="I9103" s="1" t="b">
        <v>0</v>
      </c>
      <c r="J9103" s="1">
        <v>10</v>
      </c>
      <c r="K9103" s="1">
        <v>0</v>
      </c>
      <c r="L9103" s="1">
        <v>0</v>
      </c>
      <c r="M9103" s="1">
        <v>182</v>
      </c>
      <c r="N9103" s="1">
        <v>3.4204096974252902</v>
      </c>
      <c r="O9103" s="1" t="s">
        <v>9233</v>
      </c>
    </row>
    <row r="9104" spans="1:15" x14ac:dyDescent="0.3">
      <c r="A9104" s="1" t="s">
        <v>5701</v>
      </c>
      <c r="B9104" s="1" t="s">
        <v>5777</v>
      </c>
      <c r="C9104" s="1">
        <v>3</v>
      </c>
      <c r="D9104" s="1" t="s">
        <v>5999</v>
      </c>
      <c r="E9104" s="1">
        <v>18</v>
      </c>
      <c r="F9104" s="1" t="s">
        <v>9230</v>
      </c>
      <c r="G9104" s="1" t="s">
        <v>5798</v>
      </c>
      <c r="H9104" s="1" t="s">
        <v>9029</v>
      </c>
      <c r="I9104" s="1" t="b">
        <v>0</v>
      </c>
      <c r="J9104" s="1">
        <v>0</v>
      </c>
      <c r="K9104" s="1">
        <v>0</v>
      </c>
      <c r="L9104" s="1">
        <v>19</v>
      </c>
      <c r="M9104" s="1">
        <v>119</v>
      </c>
      <c r="N9104" s="1">
        <v>2.2364217252396101</v>
      </c>
      <c r="O9104" s="1" t="s">
        <v>9234</v>
      </c>
    </row>
    <row r="9105" spans="1:15" x14ac:dyDescent="0.3">
      <c r="A9105" s="1" t="s">
        <v>5701</v>
      </c>
      <c r="B9105" s="1" t="s">
        <v>5777</v>
      </c>
      <c r="C9105" s="1">
        <v>3</v>
      </c>
      <c r="D9105" s="1" t="s">
        <v>5999</v>
      </c>
      <c r="E9105" s="1">
        <v>18</v>
      </c>
      <c r="F9105" s="1" t="s">
        <v>9230</v>
      </c>
      <c r="G9105" s="1" t="s">
        <v>5834</v>
      </c>
      <c r="H9105" s="1" t="s">
        <v>9029</v>
      </c>
      <c r="I9105" s="1" t="b">
        <v>0</v>
      </c>
      <c r="J9105" s="1">
        <v>21</v>
      </c>
      <c r="K9105" s="1">
        <v>0</v>
      </c>
      <c r="L9105" s="1">
        <v>0</v>
      </c>
      <c r="M9105" s="1">
        <v>66</v>
      </c>
      <c r="N9105" s="1">
        <v>1.24036835181356</v>
      </c>
      <c r="O9105" s="1" t="s">
        <v>9039</v>
      </c>
    </row>
    <row r="9106" spans="1:15" x14ac:dyDescent="0.3">
      <c r="A9106" s="1" t="s">
        <v>5701</v>
      </c>
      <c r="B9106" s="1" t="s">
        <v>5777</v>
      </c>
      <c r="C9106" s="1">
        <v>3</v>
      </c>
      <c r="D9106" s="1" t="s">
        <v>5999</v>
      </c>
      <c r="E9106" s="1">
        <v>18</v>
      </c>
      <c r="F9106" s="1" t="s">
        <v>9230</v>
      </c>
      <c r="G9106" s="1" t="s">
        <v>5834</v>
      </c>
      <c r="H9106" s="1" t="s">
        <v>9029</v>
      </c>
      <c r="I9106" s="1" t="b">
        <v>0</v>
      </c>
      <c r="J9106" s="1">
        <v>21</v>
      </c>
      <c r="K9106" s="1">
        <v>0</v>
      </c>
      <c r="L9106" s="1">
        <v>0</v>
      </c>
      <c r="M9106" s="1">
        <v>62</v>
      </c>
      <c r="N9106" s="1">
        <v>1.1651945123097101</v>
      </c>
      <c r="O9106" s="1" t="s">
        <v>9032</v>
      </c>
    </row>
    <row r="9107" spans="1:15" x14ac:dyDescent="0.3">
      <c r="A9107" s="1" t="s">
        <v>5701</v>
      </c>
      <c r="B9107" s="1" t="s">
        <v>5777</v>
      </c>
      <c r="C9107" s="1">
        <v>3</v>
      </c>
      <c r="D9107" s="1" t="s">
        <v>5999</v>
      </c>
      <c r="E9107" s="1">
        <v>18</v>
      </c>
      <c r="F9107" s="1" t="s">
        <v>9230</v>
      </c>
      <c r="G9107" s="1" t="s">
        <v>5908</v>
      </c>
      <c r="H9107" s="1" t="s">
        <v>9029</v>
      </c>
      <c r="I9107" s="1" t="b">
        <v>0</v>
      </c>
      <c r="J9107" s="1">
        <v>0</v>
      </c>
      <c r="K9107" s="1">
        <v>0</v>
      </c>
      <c r="L9107" s="1">
        <v>1</v>
      </c>
      <c r="M9107" s="1">
        <v>57</v>
      </c>
      <c r="N9107" s="1">
        <v>1.0712272129299001</v>
      </c>
      <c r="O9107" s="1" t="s">
        <v>9031</v>
      </c>
    </row>
    <row r="9108" spans="1:15" x14ac:dyDescent="0.3">
      <c r="A9108" s="1" t="s">
        <v>5701</v>
      </c>
      <c r="B9108" s="1" t="s">
        <v>5777</v>
      </c>
      <c r="C9108" s="1">
        <v>3</v>
      </c>
      <c r="D9108" s="1" t="s">
        <v>5999</v>
      </c>
      <c r="E9108" s="1">
        <v>18</v>
      </c>
      <c r="F9108" s="1" t="s">
        <v>9230</v>
      </c>
      <c r="G9108" s="1" t="s">
        <v>5834</v>
      </c>
      <c r="H9108" s="1" t="s">
        <v>9029</v>
      </c>
      <c r="I9108" s="1" t="b">
        <v>0</v>
      </c>
      <c r="J9108" s="1">
        <v>6</v>
      </c>
      <c r="K9108" s="1">
        <v>0</v>
      </c>
      <c r="L9108" s="1">
        <v>0</v>
      </c>
      <c r="M9108" s="1">
        <v>55</v>
      </c>
      <c r="N9108" s="1">
        <v>1.03364029317797</v>
      </c>
      <c r="O9108" s="1" t="s">
        <v>9034</v>
      </c>
    </row>
    <row r="9109" spans="1:15" x14ac:dyDescent="0.3">
      <c r="A9109" s="1" t="s">
        <v>5701</v>
      </c>
      <c r="B9109" s="1" t="s">
        <v>5777</v>
      </c>
      <c r="C9109" s="1">
        <v>3</v>
      </c>
      <c r="D9109" s="1" t="s">
        <v>5999</v>
      </c>
      <c r="E9109" s="1">
        <v>19</v>
      </c>
      <c r="F9109" s="1" t="s">
        <v>9235</v>
      </c>
      <c r="G9109" s="1" t="s">
        <v>5803</v>
      </c>
      <c r="H9109" s="1" t="s">
        <v>9051</v>
      </c>
      <c r="I9109" s="1" t="b">
        <v>0</v>
      </c>
      <c r="J9109" s="1">
        <v>0</v>
      </c>
      <c r="K9109" s="1">
        <v>1</v>
      </c>
      <c r="L9109" s="1">
        <v>0</v>
      </c>
      <c r="M9109" s="1">
        <v>2251</v>
      </c>
      <c r="N9109" s="1">
        <v>39.0798611111111</v>
      </c>
      <c r="O9109" s="1" t="s">
        <v>9064</v>
      </c>
    </row>
    <row r="9110" spans="1:15" x14ac:dyDescent="0.3">
      <c r="A9110" s="1" t="s">
        <v>5701</v>
      </c>
      <c r="B9110" s="1" t="s">
        <v>5777</v>
      </c>
      <c r="C9110" s="1">
        <v>3</v>
      </c>
      <c r="D9110" s="1" t="s">
        <v>5999</v>
      </c>
      <c r="E9110" s="1">
        <v>19</v>
      </c>
      <c r="F9110" s="1" t="s">
        <v>9235</v>
      </c>
      <c r="G9110" s="1" t="s">
        <v>5834</v>
      </c>
      <c r="H9110" s="1" t="s">
        <v>9029</v>
      </c>
      <c r="I9110" s="1" t="b">
        <v>0</v>
      </c>
      <c r="J9110" s="1">
        <v>10</v>
      </c>
      <c r="K9110" s="1">
        <v>0</v>
      </c>
      <c r="L9110" s="1">
        <v>0</v>
      </c>
      <c r="M9110" s="1">
        <v>2000</v>
      </c>
      <c r="N9110" s="1">
        <v>34.7222222222222</v>
      </c>
      <c r="O9110" s="1" t="s">
        <v>9217</v>
      </c>
    </row>
    <row r="9111" spans="1:15" x14ac:dyDescent="0.3">
      <c r="A9111" s="1" t="s">
        <v>5701</v>
      </c>
      <c r="B9111" s="1" t="s">
        <v>5777</v>
      </c>
      <c r="C9111" s="1">
        <v>3</v>
      </c>
      <c r="D9111" s="1" t="s">
        <v>5999</v>
      </c>
      <c r="E9111" s="1">
        <v>19</v>
      </c>
      <c r="F9111" s="1" t="s">
        <v>9235</v>
      </c>
      <c r="G9111" s="1" t="s">
        <v>5814</v>
      </c>
      <c r="H9111" s="1" t="s">
        <v>9029</v>
      </c>
      <c r="I9111" s="1" t="b">
        <v>1</v>
      </c>
      <c r="J9111" s="1">
        <v>0</v>
      </c>
      <c r="K9111" s="1">
        <v>0</v>
      </c>
      <c r="L9111" s="1">
        <v>0</v>
      </c>
      <c r="M9111" s="1">
        <v>637</v>
      </c>
      <c r="N9111" s="1">
        <v>11.0590277777777</v>
      </c>
      <c r="O9111" s="1" t="s">
        <v>9031</v>
      </c>
    </row>
    <row r="9112" spans="1:15" x14ac:dyDescent="0.3">
      <c r="A9112" s="1" t="s">
        <v>5701</v>
      </c>
      <c r="B9112" s="1" t="s">
        <v>5777</v>
      </c>
      <c r="C9112" s="1">
        <v>3</v>
      </c>
      <c r="D9112" s="1" t="s">
        <v>5999</v>
      </c>
      <c r="E9112" s="1">
        <v>19</v>
      </c>
      <c r="F9112" s="1" t="s">
        <v>9235</v>
      </c>
      <c r="G9112" s="1" t="s">
        <v>5810</v>
      </c>
      <c r="H9112" s="1" t="s">
        <v>9029</v>
      </c>
      <c r="I9112" s="1" t="b">
        <v>0</v>
      </c>
      <c r="J9112" s="1">
        <v>2</v>
      </c>
      <c r="K9112" s="1">
        <v>0</v>
      </c>
      <c r="L9112" s="1">
        <v>0</v>
      </c>
      <c r="M9112" s="1">
        <v>80</v>
      </c>
      <c r="N9112" s="1">
        <v>1.38888888888888</v>
      </c>
      <c r="O9112" s="1" t="s">
        <v>9030</v>
      </c>
    </row>
    <row r="9113" spans="1:15" x14ac:dyDescent="0.3">
      <c r="A9113" s="1" t="s">
        <v>5701</v>
      </c>
      <c r="B9113" s="1" t="s">
        <v>5777</v>
      </c>
      <c r="C9113" s="1">
        <v>3</v>
      </c>
      <c r="D9113" s="1" t="s">
        <v>5999</v>
      </c>
      <c r="E9113" s="1">
        <v>19</v>
      </c>
      <c r="F9113" s="1" t="s">
        <v>9235</v>
      </c>
      <c r="G9113" s="1" t="s">
        <v>5803</v>
      </c>
      <c r="H9113" s="1" t="s">
        <v>9051</v>
      </c>
      <c r="I9113" s="1" t="b">
        <v>0</v>
      </c>
      <c r="J9113" s="1">
        <v>0</v>
      </c>
      <c r="K9113" s="1">
        <v>1</v>
      </c>
      <c r="L9113" s="1">
        <v>1</v>
      </c>
      <c r="M9113" s="1">
        <v>67</v>
      </c>
      <c r="N9113" s="1">
        <v>1.16319444444444</v>
      </c>
      <c r="O9113" s="1" t="s">
        <v>9064</v>
      </c>
    </row>
    <row r="9114" spans="1:15" x14ac:dyDescent="0.3">
      <c r="A9114" s="1" t="s">
        <v>5701</v>
      </c>
      <c r="B9114" s="1" t="s">
        <v>5777</v>
      </c>
      <c r="C9114" s="1">
        <v>3</v>
      </c>
      <c r="D9114" s="1" t="s">
        <v>5999</v>
      </c>
      <c r="E9114" s="1">
        <v>19</v>
      </c>
      <c r="F9114" s="1" t="s">
        <v>9235</v>
      </c>
      <c r="G9114" s="1" t="s">
        <v>5834</v>
      </c>
      <c r="H9114" s="1" t="s">
        <v>9029</v>
      </c>
      <c r="I9114" s="1" t="b">
        <v>0</v>
      </c>
      <c r="J9114" s="1">
        <v>10</v>
      </c>
      <c r="K9114" s="1">
        <v>0</v>
      </c>
      <c r="L9114" s="1">
        <v>1</v>
      </c>
      <c r="M9114" s="1">
        <v>64</v>
      </c>
      <c r="N9114" s="1">
        <v>1.1111111111111101</v>
      </c>
      <c r="O9114" s="1" t="s">
        <v>9217</v>
      </c>
    </row>
    <row r="9115" spans="1:15" x14ac:dyDescent="0.3">
      <c r="A9115" s="1" t="s">
        <v>5701</v>
      </c>
      <c r="B9115" s="1" t="s">
        <v>5777</v>
      </c>
      <c r="C9115" s="1">
        <v>3</v>
      </c>
      <c r="D9115" s="1" t="s">
        <v>5999</v>
      </c>
      <c r="E9115" s="1">
        <v>20</v>
      </c>
      <c r="F9115" s="1" t="s">
        <v>9236</v>
      </c>
      <c r="G9115" s="1" t="s">
        <v>5814</v>
      </c>
      <c r="H9115" s="1" t="s">
        <v>9029</v>
      </c>
      <c r="I9115" s="1" t="b">
        <v>1</v>
      </c>
      <c r="J9115" s="1">
        <v>0</v>
      </c>
      <c r="K9115" s="1">
        <v>0</v>
      </c>
      <c r="L9115" s="1">
        <v>0</v>
      </c>
      <c r="M9115" s="1">
        <v>2785</v>
      </c>
      <c r="N9115" s="1">
        <v>44.241461477362897</v>
      </c>
      <c r="O9115" s="1" t="s">
        <v>9031</v>
      </c>
    </row>
    <row r="9116" spans="1:15" x14ac:dyDescent="0.3">
      <c r="A9116" s="1" t="s">
        <v>5701</v>
      </c>
      <c r="B9116" s="1" t="s">
        <v>5777</v>
      </c>
      <c r="C9116" s="1">
        <v>3</v>
      </c>
      <c r="D9116" s="1" t="s">
        <v>5999</v>
      </c>
      <c r="E9116" s="1">
        <v>20</v>
      </c>
      <c r="F9116" s="1" t="s">
        <v>9236</v>
      </c>
      <c r="G9116" s="1" t="s">
        <v>5810</v>
      </c>
      <c r="H9116" s="1" t="s">
        <v>9029</v>
      </c>
      <c r="I9116" s="1" t="b">
        <v>0</v>
      </c>
      <c r="J9116" s="1">
        <v>2</v>
      </c>
      <c r="K9116" s="1">
        <v>0</v>
      </c>
      <c r="L9116" s="1">
        <v>0</v>
      </c>
      <c r="M9116" s="1">
        <v>1995</v>
      </c>
      <c r="N9116" s="1">
        <v>31.6918189038919</v>
      </c>
      <c r="O9116" s="1" t="s">
        <v>9030</v>
      </c>
    </row>
    <row r="9117" spans="1:15" x14ac:dyDescent="0.3">
      <c r="A9117" s="1" t="s">
        <v>5701</v>
      </c>
      <c r="B9117" s="1" t="s">
        <v>5777</v>
      </c>
      <c r="C9117" s="1">
        <v>3</v>
      </c>
      <c r="D9117" s="1" t="s">
        <v>5999</v>
      </c>
      <c r="E9117" s="1">
        <v>20</v>
      </c>
      <c r="F9117" s="1" t="s">
        <v>9236</v>
      </c>
      <c r="G9117" s="1" t="s">
        <v>5801</v>
      </c>
      <c r="H9117" s="1" t="s">
        <v>9029</v>
      </c>
      <c r="I9117" s="1" t="b">
        <v>0</v>
      </c>
      <c r="J9117" s="1">
        <v>1</v>
      </c>
      <c r="K9117" s="1">
        <v>0</v>
      </c>
      <c r="L9117" s="1">
        <v>0</v>
      </c>
      <c r="M9117" s="1">
        <v>365</v>
      </c>
      <c r="N9117" s="1">
        <v>5.7982525814138199</v>
      </c>
      <c r="O9117" s="1" t="s">
        <v>9049</v>
      </c>
    </row>
    <row r="9118" spans="1:15" x14ac:dyDescent="0.3">
      <c r="A9118" s="1" t="s">
        <v>5701</v>
      </c>
      <c r="B9118" s="1" t="s">
        <v>5777</v>
      </c>
      <c r="C9118" s="1">
        <v>3</v>
      </c>
      <c r="D9118" s="1" t="s">
        <v>5999</v>
      </c>
      <c r="E9118" s="1">
        <v>20</v>
      </c>
      <c r="F9118" s="1" t="s">
        <v>9236</v>
      </c>
      <c r="G9118" s="1" t="s">
        <v>5834</v>
      </c>
      <c r="H9118" s="1" t="s">
        <v>9029</v>
      </c>
      <c r="I9118" s="1" t="b">
        <v>0</v>
      </c>
      <c r="J9118" s="1">
        <v>6</v>
      </c>
      <c r="K9118" s="1">
        <v>0</v>
      </c>
      <c r="L9118" s="1">
        <v>0</v>
      </c>
      <c r="M9118" s="1">
        <v>293</v>
      </c>
      <c r="N9118" s="1">
        <v>4.6544876886417796</v>
      </c>
      <c r="O9118" s="1" t="s">
        <v>9063</v>
      </c>
    </row>
    <row r="9119" spans="1:15" x14ac:dyDescent="0.3">
      <c r="A9119" s="1" t="s">
        <v>5701</v>
      </c>
      <c r="B9119" s="1" t="s">
        <v>5777</v>
      </c>
      <c r="C9119" s="1">
        <v>3</v>
      </c>
      <c r="D9119" s="1" t="s">
        <v>5999</v>
      </c>
      <c r="E9119" s="1">
        <v>20</v>
      </c>
      <c r="F9119" s="1" t="s">
        <v>9236</v>
      </c>
      <c r="G9119" s="1" t="s">
        <v>5908</v>
      </c>
      <c r="H9119" s="1" t="s">
        <v>9029</v>
      </c>
      <c r="I9119" s="1" t="b">
        <v>0</v>
      </c>
      <c r="J9119" s="1">
        <v>0</v>
      </c>
      <c r="K9119" s="1">
        <v>0</v>
      </c>
      <c r="L9119" s="1">
        <v>1</v>
      </c>
      <c r="M9119" s="1">
        <v>91</v>
      </c>
      <c r="N9119" s="1">
        <v>1.44559173947577</v>
      </c>
      <c r="O9119" s="1" t="s">
        <v>9031</v>
      </c>
    </row>
    <row r="9120" spans="1:15" x14ac:dyDescent="0.3">
      <c r="A9120" s="1" t="s">
        <v>5701</v>
      </c>
      <c r="B9120" s="1" t="s">
        <v>5777</v>
      </c>
      <c r="C9120" s="1">
        <v>3</v>
      </c>
      <c r="D9120" s="1" t="s">
        <v>5999</v>
      </c>
      <c r="E9120" s="1">
        <v>20</v>
      </c>
      <c r="F9120" s="1" t="s">
        <v>9236</v>
      </c>
      <c r="G9120" s="1" t="s">
        <v>5834</v>
      </c>
      <c r="H9120" s="1" t="s">
        <v>9029</v>
      </c>
      <c r="I9120" s="1" t="b">
        <v>0</v>
      </c>
      <c r="J9120" s="1">
        <v>21</v>
      </c>
      <c r="K9120" s="1">
        <v>0</v>
      </c>
      <c r="L9120" s="1">
        <v>0</v>
      </c>
      <c r="M9120" s="1">
        <v>65</v>
      </c>
      <c r="N9120" s="1">
        <v>1.0325655281969801</v>
      </c>
      <c r="O9120" s="1" t="s">
        <v>9032</v>
      </c>
    </row>
    <row r="9121" spans="1:15" x14ac:dyDescent="0.3">
      <c r="A9121" s="1" t="s">
        <v>5701</v>
      </c>
      <c r="B9121" s="1" t="s">
        <v>5777</v>
      </c>
      <c r="C9121" s="1">
        <v>3</v>
      </c>
      <c r="D9121" s="1" t="s">
        <v>5999</v>
      </c>
      <c r="E9121" s="1">
        <v>21</v>
      </c>
      <c r="F9121" s="1" t="s">
        <v>9237</v>
      </c>
      <c r="G9121" s="1" t="s">
        <v>5801</v>
      </c>
      <c r="H9121" s="1" t="s">
        <v>9029</v>
      </c>
      <c r="I9121" s="1" t="b">
        <v>0</v>
      </c>
      <c r="J9121" s="1">
        <v>1</v>
      </c>
      <c r="K9121" s="1">
        <v>0</v>
      </c>
      <c r="L9121" s="1">
        <v>0</v>
      </c>
      <c r="M9121" s="1">
        <v>2235</v>
      </c>
      <c r="N9121" s="1">
        <v>36.247161855335698</v>
      </c>
      <c r="O9121" s="1" t="s">
        <v>9049</v>
      </c>
    </row>
    <row r="9122" spans="1:15" x14ac:dyDescent="0.3">
      <c r="A9122" s="1" t="s">
        <v>5701</v>
      </c>
      <c r="B9122" s="1" t="s">
        <v>5777</v>
      </c>
      <c r="C9122" s="1">
        <v>3</v>
      </c>
      <c r="D9122" s="1" t="s">
        <v>5999</v>
      </c>
      <c r="E9122" s="1">
        <v>21</v>
      </c>
      <c r="F9122" s="1" t="s">
        <v>9237</v>
      </c>
      <c r="G9122" s="1" t="s">
        <v>5834</v>
      </c>
      <c r="H9122" s="1" t="s">
        <v>9029</v>
      </c>
      <c r="I9122" s="1" t="b">
        <v>0</v>
      </c>
      <c r="J9122" s="1">
        <v>6</v>
      </c>
      <c r="K9122" s="1">
        <v>0</v>
      </c>
      <c r="L9122" s="1">
        <v>0</v>
      </c>
      <c r="M9122" s="1">
        <v>2079</v>
      </c>
      <c r="N9122" s="1">
        <v>33.717158611741802</v>
      </c>
      <c r="O9122" s="1" t="s">
        <v>9063</v>
      </c>
    </row>
    <row r="9123" spans="1:15" x14ac:dyDescent="0.3">
      <c r="A9123" s="1" t="s">
        <v>5701</v>
      </c>
      <c r="B9123" s="1" t="s">
        <v>5777</v>
      </c>
      <c r="C9123" s="1">
        <v>3</v>
      </c>
      <c r="D9123" s="1" t="s">
        <v>5999</v>
      </c>
      <c r="E9123" s="1">
        <v>21</v>
      </c>
      <c r="F9123" s="1" t="s">
        <v>9237</v>
      </c>
      <c r="G9123" s="1" t="s">
        <v>5814</v>
      </c>
      <c r="H9123" s="1" t="s">
        <v>9029</v>
      </c>
      <c r="I9123" s="1" t="b">
        <v>1</v>
      </c>
      <c r="J9123" s="1">
        <v>0</v>
      </c>
      <c r="K9123" s="1">
        <v>0</v>
      </c>
      <c r="L9123" s="1">
        <v>0</v>
      </c>
      <c r="M9123" s="1">
        <v>638</v>
      </c>
      <c r="N9123" s="1">
        <v>10.347064547518601</v>
      </c>
      <c r="O9123" s="1" t="s">
        <v>9031</v>
      </c>
    </row>
    <row r="9124" spans="1:15" x14ac:dyDescent="0.3">
      <c r="A9124" s="1" t="s">
        <v>5701</v>
      </c>
      <c r="B9124" s="1" t="s">
        <v>5777</v>
      </c>
      <c r="C9124" s="1">
        <v>3</v>
      </c>
      <c r="D9124" s="1" t="s">
        <v>5999</v>
      </c>
      <c r="E9124" s="1">
        <v>21</v>
      </c>
      <c r="F9124" s="1" t="s">
        <v>9237</v>
      </c>
      <c r="G9124" s="1" t="s">
        <v>5810</v>
      </c>
      <c r="H9124" s="1" t="s">
        <v>9029</v>
      </c>
      <c r="I9124" s="1" t="b">
        <v>0</v>
      </c>
      <c r="J9124" s="1">
        <v>2</v>
      </c>
      <c r="K9124" s="1">
        <v>0</v>
      </c>
      <c r="L9124" s="1">
        <v>0</v>
      </c>
      <c r="M9124" s="1">
        <v>395</v>
      </c>
      <c r="N9124" s="1">
        <v>6.4060979565358398</v>
      </c>
      <c r="O9124" s="1" t="s">
        <v>9030</v>
      </c>
    </row>
    <row r="9125" spans="1:15" x14ac:dyDescent="0.3">
      <c r="A9125" s="1" t="s">
        <v>5701</v>
      </c>
      <c r="B9125" s="1" t="s">
        <v>5777</v>
      </c>
      <c r="C9125" s="1">
        <v>3</v>
      </c>
      <c r="D9125" s="1" t="s">
        <v>5999</v>
      </c>
      <c r="E9125" s="1">
        <v>21</v>
      </c>
      <c r="F9125" s="1" t="s">
        <v>9237</v>
      </c>
      <c r="G9125" s="1" t="s">
        <v>5801</v>
      </c>
      <c r="H9125" s="1" t="s">
        <v>9029</v>
      </c>
      <c r="I9125" s="1" t="b">
        <v>0</v>
      </c>
      <c r="J9125" s="1">
        <v>1</v>
      </c>
      <c r="K9125" s="1">
        <v>0</v>
      </c>
      <c r="L9125" s="1">
        <v>1</v>
      </c>
      <c r="M9125" s="1">
        <v>63</v>
      </c>
      <c r="N9125" s="1">
        <v>1.0217320791436899</v>
      </c>
      <c r="O9125" s="1" t="s">
        <v>9049</v>
      </c>
    </row>
    <row r="9126" spans="1:15" x14ac:dyDescent="0.3">
      <c r="A9126" s="1" t="s">
        <v>5701</v>
      </c>
      <c r="B9126" s="1" t="s">
        <v>5777</v>
      </c>
      <c r="C9126" s="1">
        <v>3</v>
      </c>
      <c r="D9126" s="1" t="s">
        <v>5999</v>
      </c>
      <c r="E9126" s="1">
        <v>22</v>
      </c>
      <c r="F9126" s="1" t="s">
        <v>9238</v>
      </c>
      <c r="G9126" s="1" t="s">
        <v>5801</v>
      </c>
      <c r="H9126" s="1" t="s">
        <v>9029</v>
      </c>
      <c r="I9126" s="1" t="b">
        <v>0</v>
      </c>
      <c r="J9126" s="1">
        <v>1</v>
      </c>
      <c r="K9126" s="1">
        <v>0</v>
      </c>
      <c r="L9126" s="1">
        <v>0</v>
      </c>
      <c r="M9126" s="1">
        <v>2564</v>
      </c>
      <c r="N9126" s="1">
        <v>40.978104522934302</v>
      </c>
      <c r="O9126" s="1" t="s">
        <v>9049</v>
      </c>
    </row>
    <row r="9127" spans="1:15" x14ac:dyDescent="0.3">
      <c r="A9127" s="1" t="s">
        <v>5701</v>
      </c>
      <c r="B9127" s="1" t="s">
        <v>5777</v>
      </c>
      <c r="C9127" s="1">
        <v>3</v>
      </c>
      <c r="D9127" s="1" t="s">
        <v>5999</v>
      </c>
      <c r="E9127" s="1">
        <v>22</v>
      </c>
      <c r="F9127" s="1" t="s">
        <v>9238</v>
      </c>
      <c r="G9127" s="1" t="s">
        <v>5814</v>
      </c>
      <c r="H9127" s="1" t="s">
        <v>9029</v>
      </c>
      <c r="I9127" s="1" t="b">
        <v>1</v>
      </c>
      <c r="J9127" s="1">
        <v>0</v>
      </c>
      <c r="K9127" s="1">
        <v>0</v>
      </c>
      <c r="L9127" s="1">
        <v>0</v>
      </c>
      <c r="M9127" s="1">
        <v>1850</v>
      </c>
      <c r="N9127" s="1">
        <v>29.566885088700602</v>
      </c>
      <c r="O9127" s="1" t="s">
        <v>9031</v>
      </c>
    </row>
    <row r="9128" spans="1:15" x14ac:dyDescent="0.3">
      <c r="A9128" s="1" t="s">
        <v>5701</v>
      </c>
      <c r="B9128" s="1" t="s">
        <v>5777</v>
      </c>
      <c r="C9128" s="1">
        <v>3</v>
      </c>
      <c r="D9128" s="1" t="s">
        <v>5999</v>
      </c>
      <c r="E9128" s="1">
        <v>22</v>
      </c>
      <c r="F9128" s="1" t="s">
        <v>9238</v>
      </c>
      <c r="G9128" s="1" t="s">
        <v>5810</v>
      </c>
      <c r="H9128" s="1" t="s">
        <v>9029</v>
      </c>
      <c r="I9128" s="1" t="b">
        <v>0</v>
      </c>
      <c r="J9128" s="1">
        <v>2</v>
      </c>
      <c r="K9128" s="1">
        <v>0</v>
      </c>
      <c r="L9128" s="1">
        <v>0</v>
      </c>
      <c r="M9128" s="1">
        <v>666</v>
      </c>
      <c r="N9128" s="1">
        <v>10.644078631932199</v>
      </c>
      <c r="O9128" s="1" t="s">
        <v>9030</v>
      </c>
    </row>
    <row r="9129" spans="1:15" x14ac:dyDescent="0.3">
      <c r="A9129" s="1" t="s">
        <v>5701</v>
      </c>
      <c r="B9129" s="1" t="s">
        <v>5777</v>
      </c>
      <c r="C9129" s="1">
        <v>3</v>
      </c>
      <c r="D9129" s="1" t="s">
        <v>5999</v>
      </c>
      <c r="E9129" s="1">
        <v>22</v>
      </c>
      <c r="F9129" s="1" t="s">
        <v>9238</v>
      </c>
      <c r="G9129" s="1" t="s">
        <v>5803</v>
      </c>
      <c r="H9129" s="1" t="s">
        <v>9051</v>
      </c>
      <c r="I9129" s="1" t="b">
        <v>0</v>
      </c>
      <c r="J9129" s="1">
        <v>0</v>
      </c>
      <c r="K9129" s="1">
        <v>1</v>
      </c>
      <c r="L9129" s="1">
        <v>0</v>
      </c>
      <c r="M9129" s="1">
        <v>203</v>
      </c>
      <c r="N9129" s="1">
        <v>3.2443663097330901</v>
      </c>
      <c r="O9129" s="1" t="s">
        <v>9064</v>
      </c>
    </row>
    <row r="9130" spans="1:15" x14ac:dyDescent="0.3">
      <c r="A9130" s="1" t="s">
        <v>5701</v>
      </c>
      <c r="B9130" s="1" t="s">
        <v>5777</v>
      </c>
      <c r="C9130" s="1">
        <v>3</v>
      </c>
      <c r="D9130" s="1" t="s">
        <v>5999</v>
      </c>
      <c r="E9130" s="1">
        <v>22</v>
      </c>
      <c r="F9130" s="1" t="s">
        <v>9238</v>
      </c>
      <c r="G9130" s="1" t="s">
        <v>5801</v>
      </c>
      <c r="H9130" s="1" t="s">
        <v>9029</v>
      </c>
      <c r="I9130" s="1" t="b">
        <v>0</v>
      </c>
      <c r="J9130" s="1">
        <v>1</v>
      </c>
      <c r="K9130" s="1">
        <v>0</v>
      </c>
      <c r="L9130" s="1">
        <v>1</v>
      </c>
      <c r="M9130" s="1">
        <v>70</v>
      </c>
      <c r="N9130" s="1">
        <v>1.1187470033562401</v>
      </c>
      <c r="O9130" s="1" t="s">
        <v>9049</v>
      </c>
    </row>
    <row r="9131" spans="1:15" x14ac:dyDescent="0.3">
      <c r="A9131" s="1" t="s">
        <v>5701</v>
      </c>
      <c r="B9131" s="1" t="s">
        <v>5777</v>
      </c>
      <c r="C9131" s="1">
        <v>3</v>
      </c>
      <c r="D9131" s="1" t="s">
        <v>5999</v>
      </c>
      <c r="E9131" s="1">
        <v>23</v>
      </c>
      <c r="F9131" s="1" t="s">
        <v>9239</v>
      </c>
      <c r="G9131" s="1" t="s">
        <v>5810</v>
      </c>
      <c r="H9131" s="1" t="s">
        <v>9029</v>
      </c>
      <c r="I9131" s="1" t="b">
        <v>0</v>
      </c>
      <c r="J9131" s="1">
        <v>2</v>
      </c>
      <c r="K9131" s="1">
        <v>0</v>
      </c>
      <c r="L9131" s="1">
        <v>0</v>
      </c>
      <c r="M9131" s="1">
        <v>3257</v>
      </c>
      <c r="N9131" s="1">
        <v>56.097140888735701</v>
      </c>
      <c r="O9131" s="1" t="s">
        <v>9030</v>
      </c>
    </row>
    <row r="9132" spans="1:15" x14ac:dyDescent="0.3">
      <c r="A9132" s="1" t="s">
        <v>5701</v>
      </c>
      <c r="B9132" s="1" t="s">
        <v>5777</v>
      </c>
      <c r="C9132" s="1">
        <v>3</v>
      </c>
      <c r="D9132" s="1" t="s">
        <v>5999</v>
      </c>
      <c r="E9132" s="1">
        <v>23</v>
      </c>
      <c r="F9132" s="1" t="s">
        <v>9239</v>
      </c>
      <c r="G9132" s="1" t="s">
        <v>5803</v>
      </c>
      <c r="H9132" s="1" t="s">
        <v>9051</v>
      </c>
      <c r="I9132" s="1" t="b">
        <v>0</v>
      </c>
      <c r="J9132" s="1">
        <v>0</v>
      </c>
      <c r="K9132" s="1">
        <v>1</v>
      </c>
      <c r="L9132" s="1">
        <v>0</v>
      </c>
      <c r="M9132" s="1">
        <v>949</v>
      </c>
      <c r="N9132" s="1">
        <v>16.345160179124999</v>
      </c>
      <c r="O9132" s="1" t="s">
        <v>9064</v>
      </c>
    </row>
    <row r="9133" spans="1:15" x14ac:dyDescent="0.3">
      <c r="A9133" s="1" t="s">
        <v>5701</v>
      </c>
      <c r="B9133" s="1" t="s">
        <v>5777</v>
      </c>
      <c r="C9133" s="1">
        <v>3</v>
      </c>
      <c r="D9133" s="1" t="s">
        <v>5999</v>
      </c>
      <c r="E9133" s="1">
        <v>23</v>
      </c>
      <c r="F9133" s="1" t="s">
        <v>9239</v>
      </c>
      <c r="G9133" s="1" t="s">
        <v>5801</v>
      </c>
      <c r="H9133" s="1" t="s">
        <v>9029</v>
      </c>
      <c r="I9133" s="1" t="b">
        <v>0</v>
      </c>
      <c r="J9133" s="1">
        <v>1</v>
      </c>
      <c r="K9133" s="1">
        <v>0</v>
      </c>
      <c r="L9133" s="1">
        <v>0</v>
      </c>
      <c r="M9133" s="1">
        <v>455</v>
      </c>
      <c r="N9133" s="1">
        <v>7.8367206338270696</v>
      </c>
      <c r="O9133" s="1" t="s">
        <v>9049</v>
      </c>
    </row>
    <row r="9134" spans="1:15" x14ac:dyDescent="0.3">
      <c r="A9134" s="1" t="s">
        <v>5701</v>
      </c>
      <c r="B9134" s="1" t="s">
        <v>5777</v>
      </c>
      <c r="C9134" s="1">
        <v>3</v>
      </c>
      <c r="D9134" s="1" t="s">
        <v>5999</v>
      </c>
      <c r="E9134" s="1">
        <v>23</v>
      </c>
      <c r="F9134" s="1" t="s">
        <v>9239</v>
      </c>
      <c r="G9134" s="1" t="s">
        <v>5814</v>
      </c>
      <c r="H9134" s="1" t="s">
        <v>9029</v>
      </c>
      <c r="I9134" s="1" t="b">
        <v>1</v>
      </c>
      <c r="J9134" s="1">
        <v>0</v>
      </c>
      <c r="K9134" s="1">
        <v>0</v>
      </c>
      <c r="L9134" s="1">
        <v>0</v>
      </c>
      <c r="M9134" s="1">
        <v>396</v>
      </c>
      <c r="N9134" s="1">
        <v>6.82053048570444</v>
      </c>
      <c r="O9134" s="1" t="s">
        <v>9031</v>
      </c>
    </row>
    <row r="9135" spans="1:15" x14ac:dyDescent="0.3">
      <c r="A9135" s="1" t="s">
        <v>5701</v>
      </c>
      <c r="B9135" s="1" t="s">
        <v>5777</v>
      </c>
      <c r="C9135" s="1">
        <v>3</v>
      </c>
      <c r="D9135" s="1" t="s">
        <v>5999</v>
      </c>
      <c r="E9135" s="1">
        <v>23</v>
      </c>
      <c r="F9135" s="1" t="s">
        <v>9239</v>
      </c>
      <c r="G9135" s="1" t="s">
        <v>5810</v>
      </c>
      <c r="H9135" s="1" t="s">
        <v>9029</v>
      </c>
      <c r="I9135" s="1" t="b">
        <v>0</v>
      </c>
      <c r="J9135" s="1">
        <v>2</v>
      </c>
      <c r="K9135" s="1">
        <v>0</v>
      </c>
      <c r="L9135" s="1">
        <v>1</v>
      </c>
      <c r="M9135" s="1">
        <v>116</v>
      </c>
      <c r="N9135" s="1">
        <v>1.99793317258008</v>
      </c>
      <c r="O9135" s="1" t="s">
        <v>9030</v>
      </c>
    </row>
    <row r="9136" spans="1:15" x14ac:dyDescent="0.3">
      <c r="A9136" s="1" t="s">
        <v>5701</v>
      </c>
      <c r="B9136" s="1" t="s">
        <v>5777</v>
      </c>
      <c r="C9136" s="1">
        <v>3</v>
      </c>
      <c r="D9136" s="1" t="s">
        <v>5999</v>
      </c>
      <c r="E9136" s="1">
        <v>24</v>
      </c>
      <c r="F9136" s="1" t="s">
        <v>9240</v>
      </c>
      <c r="G9136" s="1" t="s">
        <v>5814</v>
      </c>
      <c r="H9136" s="1" t="s">
        <v>9029</v>
      </c>
      <c r="I9136" s="1" t="b">
        <v>1</v>
      </c>
      <c r="J9136" s="1">
        <v>0</v>
      </c>
      <c r="K9136" s="1">
        <v>0</v>
      </c>
      <c r="L9136" s="1">
        <v>0</v>
      </c>
      <c r="M9136" s="1">
        <v>1711</v>
      </c>
      <c r="N9136" s="1">
        <v>36.142796789184601</v>
      </c>
      <c r="O9136" s="1" t="s">
        <v>9031</v>
      </c>
    </row>
    <row r="9137" spans="1:15" x14ac:dyDescent="0.3">
      <c r="A9137" s="1" t="s">
        <v>5701</v>
      </c>
      <c r="B9137" s="1" t="s">
        <v>5777</v>
      </c>
      <c r="C9137" s="1">
        <v>3</v>
      </c>
      <c r="D9137" s="1" t="s">
        <v>5999</v>
      </c>
      <c r="E9137" s="1">
        <v>24</v>
      </c>
      <c r="F9137" s="1" t="s">
        <v>9240</v>
      </c>
      <c r="G9137" s="1" t="s">
        <v>5834</v>
      </c>
      <c r="H9137" s="1" t="s">
        <v>9029</v>
      </c>
      <c r="I9137" s="1" t="b">
        <v>0</v>
      </c>
      <c r="J9137" s="1">
        <v>21</v>
      </c>
      <c r="K9137" s="1">
        <v>0</v>
      </c>
      <c r="L9137" s="1">
        <v>0</v>
      </c>
      <c r="M9137" s="1">
        <v>390</v>
      </c>
      <c r="N9137" s="1">
        <v>8.2382762991127994</v>
      </c>
      <c r="O9137" s="1" t="s">
        <v>9032</v>
      </c>
    </row>
    <row r="9138" spans="1:15" x14ac:dyDescent="0.3">
      <c r="A9138" s="1" t="s">
        <v>5701</v>
      </c>
      <c r="B9138" s="1" t="s">
        <v>5777</v>
      </c>
      <c r="C9138" s="1">
        <v>3</v>
      </c>
      <c r="D9138" s="1" t="s">
        <v>5999</v>
      </c>
      <c r="E9138" s="1">
        <v>24</v>
      </c>
      <c r="F9138" s="1" t="s">
        <v>9240</v>
      </c>
      <c r="G9138" s="1" t="s">
        <v>5810</v>
      </c>
      <c r="H9138" s="1" t="s">
        <v>9029</v>
      </c>
      <c r="I9138" s="1" t="b">
        <v>0</v>
      </c>
      <c r="J9138" s="1">
        <v>2</v>
      </c>
      <c r="K9138" s="1">
        <v>0</v>
      </c>
      <c r="L9138" s="1">
        <v>0</v>
      </c>
      <c r="M9138" s="1">
        <v>320</v>
      </c>
      <c r="N9138" s="1">
        <v>6.7596113223489596</v>
      </c>
      <c r="O9138" s="1" t="s">
        <v>9030</v>
      </c>
    </row>
    <row r="9139" spans="1:15" x14ac:dyDescent="0.3">
      <c r="A9139" s="1" t="s">
        <v>5701</v>
      </c>
      <c r="B9139" s="1" t="s">
        <v>5777</v>
      </c>
      <c r="C9139" s="1">
        <v>3</v>
      </c>
      <c r="D9139" s="1" t="s">
        <v>5999</v>
      </c>
      <c r="E9139" s="1">
        <v>24</v>
      </c>
      <c r="F9139" s="1" t="s">
        <v>9240</v>
      </c>
      <c r="G9139" s="1" t="s">
        <v>5834</v>
      </c>
      <c r="H9139" s="1" t="s">
        <v>9029</v>
      </c>
      <c r="I9139" s="1" t="b">
        <v>0</v>
      </c>
      <c r="J9139" s="1">
        <v>10</v>
      </c>
      <c r="K9139" s="1">
        <v>0</v>
      </c>
      <c r="L9139" s="1">
        <v>0</v>
      </c>
      <c r="M9139" s="1">
        <v>166</v>
      </c>
      <c r="N9139" s="1">
        <v>3.5065483734685201</v>
      </c>
      <c r="O9139" s="1" t="s">
        <v>9106</v>
      </c>
    </row>
    <row r="9140" spans="1:15" x14ac:dyDescent="0.3">
      <c r="A9140" s="1" t="s">
        <v>5701</v>
      </c>
      <c r="B9140" s="1" t="s">
        <v>5777</v>
      </c>
      <c r="C9140" s="1">
        <v>3</v>
      </c>
      <c r="D9140" s="1" t="s">
        <v>5999</v>
      </c>
      <c r="E9140" s="1">
        <v>24</v>
      </c>
      <c r="F9140" s="1" t="s">
        <v>9240</v>
      </c>
      <c r="G9140" s="1" t="s">
        <v>5834</v>
      </c>
      <c r="H9140" s="1" t="s">
        <v>9029</v>
      </c>
      <c r="I9140" s="1" t="b">
        <v>0</v>
      </c>
      <c r="J9140" s="1">
        <v>6</v>
      </c>
      <c r="K9140" s="1">
        <v>0</v>
      </c>
      <c r="L9140" s="1">
        <v>0</v>
      </c>
      <c r="M9140" s="1">
        <v>131</v>
      </c>
      <c r="N9140" s="1">
        <v>2.7672158850866002</v>
      </c>
      <c r="O9140" s="1" t="s">
        <v>9034</v>
      </c>
    </row>
    <row r="9141" spans="1:15" x14ac:dyDescent="0.3">
      <c r="A9141" s="1" t="s">
        <v>5701</v>
      </c>
      <c r="B9141" s="1" t="s">
        <v>5777</v>
      </c>
      <c r="C9141" s="1">
        <v>3</v>
      </c>
      <c r="D9141" s="1" t="s">
        <v>5999</v>
      </c>
      <c r="E9141" s="1">
        <v>24</v>
      </c>
      <c r="F9141" s="1" t="s">
        <v>9240</v>
      </c>
      <c r="G9141" s="1" t="s">
        <v>5834</v>
      </c>
      <c r="H9141" s="1" t="s">
        <v>9100</v>
      </c>
      <c r="I9141" s="1" t="b">
        <v>0</v>
      </c>
      <c r="J9141" s="1">
        <v>0</v>
      </c>
      <c r="K9141" s="1">
        <v>7</v>
      </c>
      <c r="L9141" s="1">
        <v>12</v>
      </c>
      <c r="M9141" s="1">
        <v>127</v>
      </c>
      <c r="N9141" s="1">
        <v>2.68272074355724</v>
      </c>
      <c r="O9141" s="1" t="s">
        <v>9101</v>
      </c>
    </row>
    <row r="9142" spans="1:15" x14ac:dyDescent="0.3">
      <c r="A9142" s="1" t="s">
        <v>5701</v>
      </c>
      <c r="B9142" s="1" t="s">
        <v>5777</v>
      </c>
      <c r="C9142" s="1">
        <v>3</v>
      </c>
      <c r="D9142" s="1" t="s">
        <v>5999</v>
      </c>
      <c r="E9142" s="1">
        <v>24</v>
      </c>
      <c r="F9142" s="1" t="s">
        <v>9240</v>
      </c>
      <c r="G9142" s="1" t="s">
        <v>5801</v>
      </c>
      <c r="H9142" s="1" t="s">
        <v>9029</v>
      </c>
      <c r="I9142" s="1" t="b">
        <v>0</v>
      </c>
      <c r="J9142" s="1">
        <v>1</v>
      </c>
      <c r="K9142" s="1">
        <v>0</v>
      </c>
      <c r="L9142" s="1">
        <v>0</v>
      </c>
      <c r="M9142" s="1">
        <v>116</v>
      </c>
      <c r="N9142" s="1">
        <v>2.4503591043515001</v>
      </c>
      <c r="O9142" s="1" t="s">
        <v>9147</v>
      </c>
    </row>
    <row r="9143" spans="1:15" x14ac:dyDescent="0.3">
      <c r="A9143" s="1" t="s">
        <v>5701</v>
      </c>
      <c r="B9143" s="1" t="s">
        <v>5777</v>
      </c>
      <c r="C9143" s="1">
        <v>3</v>
      </c>
      <c r="D9143" s="1" t="s">
        <v>5999</v>
      </c>
      <c r="E9143" s="1">
        <v>24</v>
      </c>
      <c r="F9143" s="1" t="s">
        <v>9240</v>
      </c>
      <c r="G9143" s="1" t="s">
        <v>5834</v>
      </c>
      <c r="H9143" s="1" t="s">
        <v>9115</v>
      </c>
      <c r="I9143" s="1" t="b">
        <v>0</v>
      </c>
      <c r="J9143" s="1">
        <v>6</v>
      </c>
      <c r="K9143" s="1">
        <v>10</v>
      </c>
      <c r="L9143" s="1">
        <v>4</v>
      </c>
      <c r="M9143" s="1">
        <v>114</v>
      </c>
      <c r="N9143" s="1">
        <v>2.4081115335868102</v>
      </c>
      <c r="O9143" s="1" t="s">
        <v>9241</v>
      </c>
    </row>
    <row r="9144" spans="1:15" x14ac:dyDescent="0.3">
      <c r="A9144" s="1" t="s">
        <v>5701</v>
      </c>
      <c r="B9144" s="1" t="s">
        <v>5777</v>
      </c>
      <c r="C9144" s="1">
        <v>3</v>
      </c>
      <c r="D9144" s="1" t="s">
        <v>5999</v>
      </c>
      <c r="E9144" s="1">
        <v>24</v>
      </c>
      <c r="F9144" s="1" t="s">
        <v>9240</v>
      </c>
      <c r="G9144" s="1" t="s">
        <v>5834</v>
      </c>
      <c r="H9144" s="1" t="s">
        <v>9029</v>
      </c>
      <c r="I9144" s="1" t="b">
        <v>0</v>
      </c>
      <c r="J9144" s="1">
        <v>21</v>
      </c>
      <c r="K9144" s="1">
        <v>0</v>
      </c>
      <c r="L9144" s="1">
        <v>0</v>
      </c>
      <c r="M9144" s="1">
        <v>110</v>
      </c>
      <c r="N9144" s="1">
        <v>2.32361639205745</v>
      </c>
      <c r="O9144" s="1" t="s">
        <v>9039</v>
      </c>
    </row>
    <row r="9145" spans="1:15" x14ac:dyDescent="0.3">
      <c r="A9145" s="1" t="s">
        <v>5701</v>
      </c>
      <c r="B9145" s="1" t="s">
        <v>5777</v>
      </c>
      <c r="C9145" s="1">
        <v>3</v>
      </c>
      <c r="D9145" s="1" t="s">
        <v>5999</v>
      </c>
      <c r="E9145" s="1">
        <v>24</v>
      </c>
      <c r="F9145" s="1" t="s">
        <v>9240</v>
      </c>
      <c r="G9145" s="1" t="s">
        <v>5834</v>
      </c>
      <c r="H9145" s="1" t="s">
        <v>9029</v>
      </c>
      <c r="I9145" s="1" t="b">
        <v>0</v>
      </c>
      <c r="J9145" s="1">
        <v>21</v>
      </c>
      <c r="K9145" s="1">
        <v>0</v>
      </c>
      <c r="L9145" s="1">
        <v>0</v>
      </c>
      <c r="M9145" s="1">
        <v>100</v>
      </c>
      <c r="N9145" s="1">
        <v>2.1123785382340499</v>
      </c>
      <c r="O9145" s="1" t="s">
        <v>9038</v>
      </c>
    </row>
    <row r="9146" spans="1:15" x14ac:dyDescent="0.3">
      <c r="A9146" s="1" t="s">
        <v>5701</v>
      </c>
      <c r="B9146" s="1" t="s">
        <v>5777</v>
      </c>
      <c r="C9146" s="1">
        <v>3</v>
      </c>
      <c r="D9146" s="1" t="s">
        <v>5999</v>
      </c>
      <c r="E9146" s="1">
        <v>24</v>
      </c>
      <c r="F9146" s="1" t="s">
        <v>9240</v>
      </c>
      <c r="G9146" s="1" t="s">
        <v>5803</v>
      </c>
      <c r="H9146" s="1" t="s">
        <v>9066</v>
      </c>
      <c r="I9146" s="1" t="b">
        <v>0</v>
      </c>
      <c r="J9146" s="1">
        <v>0</v>
      </c>
      <c r="K9146" s="1">
        <v>1</v>
      </c>
      <c r="L9146" s="1">
        <v>0</v>
      </c>
      <c r="M9146" s="1">
        <v>79</v>
      </c>
      <c r="N9146" s="1">
        <v>1.6687790452049001</v>
      </c>
      <c r="O9146" s="1" t="s">
        <v>9067</v>
      </c>
    </row>
    <row r="9147" spans="1:15" x14ac:dyDescent="0.3">
      <c r="A9147" s="1" t="s">
        <v>5701</v>
      </c>
      <c r="B9147" s="1" t="s">
        <v>5777</v>
      </c>
      <c r="C9147" s="1">
        <v>3</v>
      </c>
      <c r="D9147" s="1" t="s">
        <v>5999</v>
      </c>
      <c r="E9147" s="1">
        <v>24</v>
      </c>
      <c r="F9147" s="1" t="s">
        <v>9240</v>
      </c>
      <c r="G9147" s="1" t="s">
        <v>5801</v>
      </c>
      <c r="H9147" s="1" t="s">
        <v>9029</v>
      </c>
      <c r="I9147" s="1" t="b">
        <v>0</v>
      </c>
      <c r="J9147" s="1">
        <v>1</v>
      </c>
      <c r="K9147" s="1">
        <v>0</v>
      </c>
      <c r="L9147" s="1">
        <v>0</v>
      </c>
      <c r="M9147" s="1">
        <v>77</v>
      </c>
      <c r="N9147" s="1">
        <v>1.6265314744402199</v>
      </c>
      <c r="O9147" s="1" t="s">
        <v>9049</v>
      </c>
    </row>
    <row r="9148" spans="1:15" x14ac:dyDescent="0.3">
      <c r="A9148" s="1" t="s">
        <v>5701</v>
      </c>
      <c r="B9148" s="1" t="s">
        <v>5777</v>
      </c>
      <c r="C9148" s="1">
        <v>3</v>
      </c>
      <c r="D9148" s="1" t="s">
        <v>5999</v>
      </c>
      <c r="E9148" s="1">
        <v>24</v>
      </c>
      <c r="F9148" s="1" t="s">
        <v>9240</v>
      </c>
      <c r="G9148" s="1" t="s">
        <v>5816</v>
      </c>
      <c r="H9148" s="1" t="s">
        <v>9029</v>
      </c>
      <c r="I9148" s="1" t="b">
        <v>0</v>
      </c>
      <c r="J9148" s="1">
        <v>3</v>
      </c>
      <c r="K9148" s="1">
        <v>0</v>
      </c>
      <c r="L9148" s="1">
        <v>0</v>
      </c>
      <c r="M9148" s="1">
        <v>73</v>
      </c>
      <c r="N9148" s="1">
        <v>1.54203633291085</v>
      </c>
      <c r="O9148" s="1" t="s">
        <v>9053</v>
      </c>
    </row>
    <row r="9149" spans="1:15" x14ac:dyDescent="0.3">
      <c r="A9149" s="1" t="s">
        <v>5701</v>
      </c>
      <c r="B9149" s="1" t="s">
        <v>5777</v>
      </c>
      <c r="C9149" s="1">
        <v>3</v>
      </c>
      <c r="D9149" s="1" t="s">
        <v>5999</v>
      </c>
      <c r="E9149" s="1">
        <v>24</v>
      </c>
      <c r="F9149" s="1" t="s">
        <v>9240</v>
      </c>
      <c r="G9149" s="1" t="s">
        <v>5834</v>
      </c>
      <c r="H9149" s="1" t="s">
        <v>9029</v>
      </c>
      <c r="I9149" s="1" t="b">
        <v>0</v>
      </c>
      <c r="J9149" s="1">
        <v>8</v>
      </c>
      <c r="K9149" s="1">
        <v>0</v>
      </c>
      <c r="L9149" s="1">
        <v>0</v>
      </c>
      <c r="M9149" s="1">
        <v>57</v>
      </c>
      <c r="N9149" s="1">
        <v>1.2040557667934</v>
      </c>
      <c r="O9149" s="1" t="s">
        <v>9057</v>
      </c>
    </row>
    <row r="9150" spans="1:15" x14ac:dyDescent="0.3">
      <c r="A9150" s="1" t="s">
        <v>5701</v>
      </c>
      <c r="B9150" s="1" t="s">
        <v>5777</v>
      </c>
      <c r="C9150" s="1">
        <v>3</v>
      </c>
      <c r="D9150" s="1" t="s">
        <v>5999</v>
      </c>
      <c r="E9150" s="1">
        <v>24</v>
      </c>
      <c r="F9150" s="1" t="s">
        <v>9240</v>
      </c>
      <c r="G9150" s="1" t="s">
        <v>5876</v>
      </c>
      <c r="H9150" s="1" t="s">
        <v>9029</v>
      </c>
      <c r="I9150" s="1" t="b">
        <v>0</v>
      </c>
      <c r="J9150" s="1">
        <v>4</v>
      </c>
      <c r="K9150" s="1">
        <v>0</v>
      </c>
      <c r="L9150" s="1">
        <v>0</v>
      </c>
      <c r="M9150" s="1">
        <v>50</v>
      </c>
      <c r="N9150" s="1">
        <v>1.05618926911702</v>
      </c>
      <c r="O9150" s="1" t="s">
        <v>9035</v>
      </c>
    </row>
    <row r="9151" spans="1:15" x14ac:dyDescent="0.3">
      <c r="A9151" s="1" t="s">
        <v>5701</v>
      </c>
      <c r="B9151" s="1" t="s">
        <v>5777</v>
      </c>
      <c r="C9151" s="1">
        <v>3</v>
      </c>
      <c r="D9151" s="1" t="s">
        <v>5999</v>
      </c>
      <c r="E9151" s="1">
        <v>25</v>
      </c>
      <c r="F9151" s="1" t="s">
        <v>9242</v>
      </c>
      <c r="G9151" s="1" t="s">
        <v>5834</v>
      </c>
      <c r="H9151" s="1" t="s">
        <v>9029</v>
      </c>
      <c r="I9151" s="1" t="b">
        <v>0</v>
      </c>
      <c r="J9151" s="1">
        <v>21</v>
      </c>
      <c r="K9151" s="1">
        <v>0</v>
      </c>
      <c r="L9151" s="1">
        <v>0</v>
      </c>
      <c r="M9151" s="1">
        <v>2448</v>
      </c>
      <c r="N9151" s="1">
        <v>49.444556655221099</v>
      </c>
      <c r="O9151" s="1" t="s">
        <v>9032</v>
      </c>
    </row>
    <row r="9152" spans="1:15" x14ac:dyDescent="0.3">
      <c r="A9152" s="1" t="s">
        <v>5701</v>
      </c>
      <c r="B9152" s="1" t="s">
        <v>5777</v>
      </c>
      <c r="C9152" s="1">
        <v>3</v>
      </c>
      <c r="D9152" s="1" t="s">
        <v>5999</v>
      </c>
      <c r="E9152" s="1">
        <v>25</v>
      </c>
      <c r="F9152" s="1" t="s">
        <v>9242</v>
      </c>
      <c r="G9152" s="1" t="s">
        <v>5834</v>
      </c>
      <c r="H9152" s="1" t="s">
        <v>9029</v>
      </c>
      <c r="I9152" s="1" t="b">
        <v>0</v>
      </c>
      <c r="J9152" s="1">
        <v>10</v>
      </c>
      <c r="K9152" s="1">
        <v>0</v>
      </c>
      <c r="L9152" s="1">
        <v>0</v>
      </c>
      <c r="M9152" s="1">
        <v>1005</v>
      </c>
      <c r="N9152" s="1">
        <v>20.29892950919</v>
      </c>
      <c r="O9152" s="1" t="s">
        <v>9106</v>
      </c>
    </row>
    <row r="9153" spans="1:15" x14ac:dyDescent="0.3">
      <c r="A9153" s="1" t="s">
        <v>5701</v>
      </c>
      <c r="B9153" s="1" t="s">
        <v>5777</v>
      </c>
      <c r="C9153" s="1">
        <v>3</v>
      </c>
      <c r="D9153" s="1" t="s">
        <v>5999</v>
      </c>
      <c r="E9153" s="1">
        <v>25</v>
      </c>
      <c r="F9153" s="1" t="s">
        <v>9242</v>
      </c>
      <c r="G9153" s="1" t="s">
        <v>5814</v>
      </c>
      <c r="H9153" s="1" t="s">
        <v>9029</v>
      </c>
      <c r="I9153" s="1" t="b">
        <v>1</v>
      </c>
      <c r="J9153" s="1">
        <v>0</v>
      </c>
      <c r="K9153" s="1">
        <v>0</v>
      </c>
      <c r="L9153" s="1">
        <v>0</v>
      </c>
      <c r="M9153" s="1">
        <v>434</v>
      </c>
      <c r="N9153" s="1">
        <v>8.7659058776004795</v>
      </c>
      <c r="O9153" s="1" t="s">
        <v>9031</v>
      </c>
    </row>
    <row r="9154" spans="1:15" x14ac:dyDescent="0.3">
      <c r="A9154" s="1" t="s">
        <v>5701</v>
      </c>
      <c r="B9154" s="1" t="s">
        <v>5777</v>
      </c>
      <c r="C9154" s="1">
        <v>3</v>
      </c>
      <c r="D9154" s="1" t="s">
        <v>5999</v>
      </c>
      <c r="E9154" s="1">
        <v>25</v>
      </c>
      <c r="F9154" s="1" t="s">
        <v>9242</v>
      </c>
      <c r="G9154" s="1" t="s">
        <v>5810</v>
      </c>
      <c r="H9154" s="1" t="s">
        <v>9029</v>
      </c>
      <c r="I9154" s="1" t="b">
        <v>0</v>
      </c>
      <c r="J9154" s="1">
        <v>2</v>
      </c>
      <c r="K9154" s="1">
        <v>0</v>
      </c>
      <c r="L9154" s="1">
        <v>0</v>
      </c>
      <c r="M9154" s="1">
        <v>295</v>
      </c>
      <c r="N9154" s="1">
        <v>5.9583922439911099</v>
      </c>
      <c r="O9154" s="1" t="s">
        <v>9030</v>
      </c>
    </row>
    <row r="9155" spans="1:15" x14ac:dyDescent="0.3">
      <c r="A9155" s="1" t="s">
        <v>5701</v>
      </c>
      <c r="B9155" s="1" t="s">
        <v>5777</v>
      </c>
      <c r="C9155" s="1">
        <v>3</v>
      </c>
      <c r="D9155" s="1" t="s">
        <v>5999</v>
      </c>
      <c r="E9155" s="1">
        <v>25</v>
      </c>
      <c r="F9155" s="1" t="s">
        <v>9242</v>
      </c>
      <c r="G9155" s="1" t="s">
        <v>5834</v>
      </c>
      <c r="H9155" s="1" t="s">
        <v>9029</v>
      </c>
      <c r="I9155" s="1" t="b">
        <v>0</v>
      </c>
      <c r="J9155" s="1">
        <v>21</v>
      </c>
      <c r="K9155" s="1">
        <v>0</v>
      </c>
      <c r="L9155" s="1">
        <v>1</v>
      </c>
      <c r="M9155" s="1">
        <v>68</v>
      </c>
      <c r="N9155" s="1">
        <v>1.37345990708947</v>
      </c>
      <c r="O9155" s="1" t="s">
        <v>9032</v>
      </c>
    </row>
    <row r="9156" spans="1:15" x14ac:dyDescent="0.3">
      <c r="A9156" s="1" t="s">
        <v>5701</v>
      </c>
      <c r="B9156" s="1" t="s">
        <v>5777</v>
      </c>
      <c r="C9156" s="1">
        <v>3</v>
      </c>
      <c r="D9156" s="1" t="s">
        <v>5999</v>
      </c>
      <c r="E9156" s="1">
        <v>26</v>
      </c>
      <c r="F9156" s="1" t="s">
        <v>9243</v>
      </c>
      <c r="G9156" s="1" t="s">
        <v>5814</v>
      </c>
      <c r="H9156" s="1" t="s">
        <v>9029</v>
      </c>
      <c r="I9156" s="1" t="b">
        <v>1</v>
      </c>
      <c r="J9156" s="1">
        <v>0</v>
      </c>
      <c r="K9156" s="1">
        <v>0</v>
      </c>
      <c r="L9156" s="1">
        <v>0</v>
      </c>
      <c r="M9156" s="1">
        <v>5472</v>
      </c>
      <c r="N9156" s="1">
        <v>83.605805958747098</v>
      </c>
      <c r="O9156" s="1" t="s">
        <v>9031</v>
      </c>
    </row>
    <row r="9157" spans="1:15" x14ac:dyDescent="0.3">
      <c r="A9157" s="1" t="s">
        <v>5701</v>
      </c>
      <c r="B9157" s="1" t="s">
        <v>5777</v>
      </c>
      <c r="C9157" s="1">
        <v>3</v>
      </c>
      <c r="D9157" s="1" t="s">
        <v>5999</v>
      </c>
      <c r="E9157" s="1">
        <v>26</v>
      </c>
      <c r="F9157" s="1" t="s">
        <v>9243</v>
      </c>
      <c r="G9157" s="1" t="s">
        <v>5810</v>
      </c>
      <c r="H9157" s="1" t="s">
        <v>9029</v>
      </c>
      <c r="I9157" s="1" t="b">
        <v>0</v>
      </c>
      <c r="J9157" s="1">
        <v>2</v>
      </c>
      <c r="K9157" s="1">
        <v>0</v>
      </c>
      <c r="L9157" s="1">
        <v>0</v>
      </c>
      <c r="M9157" s="1">
        <v>136</v>
      </c>
      <c r="N9157" s="1">
        <v>2.0779220779220702</v>
      </c>
      <c r="O9157" s="1" t="s">
        <v>9030</v>
      </c>
    </row>
    <row r="9158" spans="1:15" x14ac:dyDescent="0.3">
      <c r="A9158" s="1" t="s">
        <v>5701</v>
      </c>
      <c r="B9158" s="1" t="s">
        <v>5777</v>
      </c>
      <c r="C9158" s="1">
        <v>3</v>
      </c>
      <c r="D9158" s="1" t="s">
        <v>5999</v>
      </c>
      <c r="E9158" s="1">
        <v>26</v>
      </c>
      <c r="F9158" s="1" t="s">
        <v>9243</v>
      </c>
      <c r="G9158" s="1" t="s">
        <v>5908</v>
      </c>
      <c r="H9158" s="1" t="s">
        <v>9029</v>
      </c>
      <c r="I9158" s="1" t="b">
        <v>0</v>
      </c>
      <c r="J9158" s="1">
        <v>0</v>
      </c>
      <c r="K9158" s="1">
        <v>0</v>
      </c>
      <c r="L9158" s="1">
        <v>1</v>
      </c>
      <c r="M9158" s="1">
        <v>132</v>
      </c>
      <c r="N9158" s="1">
        <v>2.0168067226890698</v>
      </c>
      <c r="O9158" s="1" t="s">
        <v>9031</v>
      </c>
    </row>
    <row r="9159" spans="1:15" x14ac:dyDescent="0.3">
      <c r="A9159" s="1" t="s">
        <v>5701</v>
      </c>
      <c r="B9159" s="1" t="s">
        <v>5777</v>
      </c>
      <c r="C9159" s="1">
        <v>3</v>
      </c>
      <c r="D9159" s="1" t="s">
        <v>5999</v>
      </c>
      <c r="E9159" s="1">
        <v>26</v>
      </c>
      <c r="F9159" s="1" t="s">
        <v>9243</v>
      </c>
      <c r="G9159" s="1" t="s">
        <v>5803</v>
      </c>
      <c r="H9159" s="1" t="s">
        <v>9051</v>
      </c>
      <c r="I9159" s="1" t="b">
        <v>0</v>
      </c>
      <c r="J9159" s="1">
        <v>0</v>
      </c>
      <c r="K9159" s="1">
        <v>1</v>
      </c>
      <c r="L9159" s="1">
        <v>0</v>
      </c>
      <c r="M9159" s="1">
        <v>74</v>
      </c>
      <c r="N9159" s="1">
        <v>1.1306340718105401</v>
      </c>
      <c r="O9159" s="1" t="s">
        <v>9064</v>
      </c>
    </row>
    <row r="9160" spans="1:15" x14ac:dyDescent="0.3">
      <c r="A9160" s="1" t="s">
        <v>5701</v>
      </c>
      <c r="B9160" s="1" t="s">
        <v>5777</v>
      </c>
      <c r="C9160" s="1">
        <v>3</v>
      </c>
      <c r="D9160" s="1" t="s">
        <v>5999</v>
      </c>
      <c r="E9160" s="1">
        <v>27</v>
      </c>
      <c r="F9160" s="1" t="s">
        <v>9244</v>
      </c>
      <c r="G9160" s="1" t="s">
        <v>5814</v>
      </c>
      <c r="H9160" s="1" t="s">
        <v>9029</v>
      </c>
      <c r="I9160" s="1" t="b">
        <v>1</v>
      </c>
      <c r="J9160" s="1">
        <v>0</v>
      </c>
      <c r="K9160" s="1">
        <v>0</v>
      </c>
      <c r="L9160" s="1">
        <v>0</v>
      </c>
      <c r="M9160" s="1">
        <v>1833</v>
      </c>
      <c r="N9160" s="1">
        <v>41.744477340013603</v>
      </c>
      <c r="O9160" s="1" t="s">
        <v>9031</v>
      </c>
    </row>
    <row r="9161" spans="1:15" x14ac:dyDescent="0.3">
      <c r="A9161" s="1" t="s">
        <v>5701</v>
      </c>
      <c r="B9161" s="1" t="s">
        <v>5777</v>
      </c>
      <c r="C9161" s="1">
        <v>3</v>
      </c>
      <c r="D9161" s="1" t="s">
        <v>5999</v>
      </c>
      <c r="E9161" s="1">
        <v>27</v>
      </c>
      <c r="F9161" s="1" t="s">
        <v>9244</v>
      </c>
      <c r="G9161" s="1" t="s">
        <v>5810</v>
      </c>
      <c r="H9161" s="1" t="s">
        <v>9029</v>
      </c>
      <c r="I9161" s="1" t="b">
        <v>0</v>
      </c>
      <c r="J9161" s="1">
        <v>2</v>
      </c>
      <c r="K9161" s="1">
        <v>0</v>
      </c>
      <c r="L9161" s="1">
        <v>0</v>
      </c>
      <c r="M9161" s="1">
        <v>612</v>
      </c>
      <c r="N9161" s="1">
        <v>13.9375996356183</v>
      </c>
      <c r="O9161" s="1" t="s">
        <v>9030</v>
      </c>
    </row>
    <row r="9162" spans="1:15" x14ac:dyDescent="0.3">
      <c r="A9162" s="1" t="s">
        <v>5701</v>
      </c>
      <c r="B9162" s="1" t="s">
        <v>5777</v>
      </c>
      <c r="C9162" s="1">
        <v>3</v>
      </c>
      <c r="D9162" s="1" t="s">
        <v>5999</v>
      </c>
      <c r="E9162" s="1">
        <v>27</v>
      </c>
      <c r="F9162" s="1" t="s">
        <v>9244</v>
      </c>
      <c r="G9162" s="1" t="s">
        <v>5803</v>
      </c>
      <c r="H9162" s="1" t="s">
        <v>9051</v>
      </c>
      <c r="I9162" s="1" t="b">
        <v>0</v>
      </c>
      <c r="J9162" s="1">
        <v>0</v>
      </c>
      <c r="K9162" s="1">
        <v>1</v>
      </c>
      <c r="L9162" s="1">
        <v>0</v>
      </c>
      <c r="M9162" s="1">
        <v>333</v>
      </c>
      <c r="N9162" s="1">
        <v>7.5836939193805497</v>
      </c>
      <c r="O9162" s="1" t="s">
        <v>9064</v>
      </c>
    </row>
    <row r="9163" spans="1:15" x14ac:dyDescent="0.3">
      <c r="A9163" s="1" t="s">
        <v>5701</v>
      </c>
      <c r="B9163" s="1" t="s">
        <v>5777</v>
      </c>
      <c r="C9163" s="1">
        <v>3</v>
      </c>
      <c r="D9163" s="1" t="s">
        <v>5999</v>
      </c>
      <c r="E9163" s="1">
        <v>27</v>
      </c>
      <c r="F9163" s="1" t="s">
        <v>9244</v>
      </c>
      <c r="G9163" s="1" t="s">
        <v>5851</v>
      </c>
      <c r="H9163" s="1" t="s">
        <v>9245</v>
      </c>
      <c r="I9163" s="1" t="b">
        <v>0</v>
      </c>
      <c r="J9163" s="1">
        <v>1</v>
      </c>
      <c r="K9163" s="1">
        <v>5</v>
      </c>
      <c r="L9163" s="1">
        <v>8</v>
      </c>
      <c r="M9163" s="1">
        <v>139</v>
      </c>
      <c r="N9163" s="1">
        <v>3.1655659303119998</v>
      </c>
      <c r="O9163" s="1" t="s">
        <v>9246</v>
      </c>
    </row>
    <row r="9164" spans="1:15" x14ac:dyDescent="0.3">
      <c r="A9164" s="1" t="s">
        <v>5701</v>
      </c>
      <c r="B9164" s="1" t="s">
        <v>5777</v>
      </c>
      <c r="C9164" s="1">
        <v>3</v>
      </c>
      <c r="D9164" s="1" t="s">
        <v>5999</v>
      </c>
      <c r="E9164" s="1">
        <v>27</v>
      </c>
      <c r="F9164" s="1" t="s">
        <v>9244</v>
      </c>
      <c r="G9164" s="1" t="s">
        <v>5834</v>
      </c>
      <c r="H9164" s="1" t="s">
        <v>9029</v>
      </c>
      <c r="I9164" s="1" t="b">
        <v>0</v>
      </c>
      <c r="J9164" s="1">
        <v>12</v>
      </c>
      <c r="K9164" s="1">
        <v>0</v>
      </c>
      <c r="L9164" s="1">
        <v>0</v>
      </c>
      <c r="M9164" s="1">
        <v>108</v>
      </c>
      <c r="N9164" s="1">
        <v>2.4595764062855801</v>
      </c>
      <c r="O9164" s="1" t="s">
        <v>9199</v>
      </c>
    </row>
    <row r="9165" spans="1:15" x14ac:dyDescent="0.3">
      <c r="A9165" s="1" t="s">
        <v>5701</v>
      </c>
      <c r="B9165" s="1" t="s">
        <v>5777</v>
      </c>
      <c r="C9165" s="1">
        <v>3</v>
      </c>
      <c r="D9165" s="1" t="s">
        <v>5999</v>
      </c>
      <c r="E9165" s="1">
        <v>27</v>
      </c>
      <c r="F9165" s="1" t="s">
        <v>9244</v>
      </c>
      <c r="G9165" s="1" t="s">
        <v>5834</v>
      </c>
      <c r="H9165" s="1" t="s">
        <v>9029</v>
      </c>
      <c r="I9165" s="1" t="b">
        <v>0</v>
      </c>
      <c r="J9165" s="1">
        <v>21</v>
      </c>
      <c r="K9165" s="1">
        <v>0</v>
      </c>
      <c r="L9165" s="1">
        <v>0</v>
      </c>
      <c r="M9165" s="1">
        <v>106</v>
      </c>
      <c r="N9165" s="1">
        <v>2.4140286950580698</v>
      </c>
      <c r="O9165" s="1" t="s">
        <v>9038</v>
      </c>
    </row>
    <row r="9166" spans="1:15" x14ac:dyDescent="0.3">
      <c r="A9166" s="1" t="s">
        <v>5701</v>
      </c>
      <c r="B9166" s="1" t="s">
        <v>5777</v>
      </c>
      <c r="C9166" s="1">
        <v>3</v>
      </c>
      <c r="D9166" s="1" t="s">
        <v>5999</v>
      </c>
      <c r="E9166" s="1">
        <v>27</v>
      </c>
      <c r="F9166" s="1" t="s">
        <v>9244</v>
      </c>
      <c r="G9166" s="1" t="s">
        <v>5834</v>
      </c>
      <c r="H9166" s="1" t="s">
        <v>9029</v>
      </c>
      <c r="I9166" s="1" t="b">
        <v>0</v>
      </c>
      <c r="J9166" s="1">
        <v>21</v>
      </c>
      <c r="K9166" s="1">
        <v>0</v>
      </c>
      <c r="L9166" s="1">
        <v>0</v>
      </c>
      <c r="M9166" s="1">
        <v>80</v>
      </c>
      <c r="N9166" s="1">
        <v>1.82190844910043</v>
      </c>
      <c r="O9166" s="1" t="s">
        <v>9039</v>
      </c>
    </row>
    <row r="9167" spans="1:15" x14ac:dyDescent="0.3">
      <c r="A9167" s="1" t="s">
        <v>5701</v>
      </c>
      <c r="B9167" s="1" t="s">
        <v>5777</v>
      </c>
      <c r="C9167" s="1">
        <v>3</v>
      </c>
      <c r="D9167" s="1" t="s">
        <v>5999</v>
      </c>
      <c r="E9167" s="1">
        <v>27</v>
      </c>
      <c r="F9167" s="1" t="s">
        <v>9244</v>
      </c>
      <c r="G9167" s="1" t="s">
        <v>5908</v>
      </c>
      <c r="H9167" s="1" t="s">
        <v>9029</v>
      </c>
      <c r="I9167" s="1" t="b">
        <v>0</v>
      </c>
      <c r="J9167" s="1">
        <v>0</v>
      </c>
      <c r="K9167" s="1">
        <v>0</v>
      </c>
      <c r="L9167" s="1">
        <v>1</v>
      </c>
      <c r="M9167" s="1">
        <v>78</v>
      </c>
      <c r="N9167" s="1">
        <v>1.77636073787292</v>
      </c>
      <c r="O9167" s="1" t="s">
        <v>9031</v>
      </c>
    </row>
    <row r="9168" spans="1:15" x14ac:dyDescent="0.3">
      <c r="A9168" s="1" t="s">
        <v>5701</v>
      </c>
      <c r="B9168" s="1" t="s">
        <v>5777</v>
      </c>
      <c r="C9168" s="1">
        <v>3</v>
      </c>
      <c r="D9168" s="1" t="s">
        <v>5999</v>
      </c>
      <c r="E9168" s="1">
        <v>27</v>
      </c>
      <c r="F9168" s="1" t="s">
        <v>9244</v>
      </c>
      <c r="G9168" s="1" t="s">
        <v>5834</v>
      </c>
      <c r="H9168" s="1" t="s">
        <v>9029</v>
      </c>
      <c r="I9168" s="1" t="b">
        <v>0</v>
      </c>
      <c r="J9168" s="1">
        <v>21</v>
      </c>
      <c r="K9168" s="1">
        <v>0</v>
      </c>
      <c r="L9168" s="1">
        <v>0</v>
      </c>
      <c r="M9168" s="1">
        <v>55</v>
      </c>
      <c r="N9168" s="1">
        <v>1.25256205875654</v>
      </c>
      <c r="O9168" s="1" t="s">
        <v>9032</v>
      </c>
    </row>
    <row r="9169" spans="1:15" x14ac:dyDescent="0.3">
      <c r="A9169" s="1" t="s">
        <v>5701</v>
      </c>
      <c r="B9169" s="1" t="s">
        <v>5777</v>
      </c>
      <c r="C9169" s="1">
        <v>3</v>
      </c>
      <c r="D9169" s="1" t="s">
        <v>5999</v>
      </c>
      <c r="E9169" s="1">
        <v>27</v>
      </c>
      <c r="F9169" s="1" t="s">
        <v>9244</v>
      </c>
      <c r="G9169" s="1" t="s">
        <v>5834</v>
      </c>
      <c r="H9169" s="1" t="s">
        <v>9029</v>
      </c>
      <c r="I9169" s="1" t="b">
        <v>0</v>
      </c>
      <c r="J9169" s="1">
        <v>6</v>
      </c>
      <c r="K9169" s="1">
        <v>0</v>
      </c>
      <c r="L9169" s="1">
        <v>0</v>
      </c>
      <c r="M9169" s="1">
        <v>45</v>
      </c>
      <c r="N9169" s="1">
        <v>1.02482350261899</v>
      </c>
      <c r="O9169" s="1" t="s">
        <v>9034</v>
      </c>
    </row>
    <row r="9170" spans="1:15" x14ac:dyDescent="0.3">
      <c r="A9170" s="1" t="s">
        <v>5701</v>
      </c>
      <c r="B9170" s="1" t="s">
        <v>5777</v>
      </c>
      <c r="C9170" s="1">
        <v>3</v>
      </c>
      <c r="D9170" s="1" t="s">
        <v>5999</v>
      </c>
      <c r="E9170" s="1">
        <v>27</v>
      </c>
      <c r="F9170" s="1" t="s">
        <v>9244</v>
      </c>
      <c r="G9170" s="1" t="s">
        <v>5840</v>
      </c>
      <c r="H9170" s="1" t="s">
        <v>9029</v>
      </c>
      <c r="I9170" s="1" t="b">
        <v>0</v>
      </c>
      <c r="J9170" s="1">
        <v>5</v>
      </c>
      <c r="K9170" s="1">
        <v>0</v>
      </c>
      <c r="L9170" s="1">
        <v>0</v>
      </c>
      <c r="M9170" s="1">
        <v>45</v>
      </c>
      <c r="N9170" s="1">
        <v>1.02482350261899</v>
      </c>
      <c r="O9170" s="1" t="s">
        <v>9030</v>
      </c>
    </row>
    <row r="9171" spans="1:15" x14ac:dyDescent="0.3">
      <c r="A9171" s="1" t="s">
        <v>5701</v>
      </c>
      <c r="B9171" s="1" t="s">
        <v>5777</v>
      </c>
      <c r="C9171" s="1">
        <v>3</v>
      </c>
      <c r="D9171" s="1" t="s">
        <v>5999</v>
      </c>
      <c r="E9171" s="1">
        <v>28</v>
      </c>
      <c r="F9171" s="1" t="s">
        <v>9247</v>
      </c>
      <c r="G9171" s="1" t="s">
        <v>5814</v>
      </c>
      <c r="H9171" s="1" t="s">
        <v>9029</v>
      </c>
      <c r="I9171" s="1" t="b">
        <v>1</v>
      </c>
      <c r="J9171" s="1">
        <v>0</v>
      </c>
      <c r="K9171" s="1">
        <v>0</v>
      </c>
      <c r="L9171" s="1">
        <v>0</v>
      </c>
      <c r="M9171" s="1">
        <v>1840</v>
      </c>
      <c r="N9171" s="1">
        <v>54.680534918276301</v>
      </c>
      <c r="O9171" s="1" t="s">
        <v>9031</v>
      </c>
    </row>
    <row r="9172" spans="1:15" x14ac:dyDescent="0.3">
      <c r="A9172" s="1" t="s">
        <v>5701</v>
      </c>
      <c r="B9172" s="1" t="s">
        <v>5777</v>
      </c>
      <c r="C9172" s="1">
        <v>3</v>
      </c>
      <c r="D9172" s="1" t="s">
        <v>5999</v>
      </c>
      <c r="E9172" s="1">
        <v>28</v>
      </c>
      <c r="F9172" s="1" t="s">
        <v>9247</v>
      </c>
      <c r="G9172" s="1" t="s">
        <v>5810</v>
      </c>
      <c r="H9172" s="1" t="s">
        <v>9029</v>
      </c>
      <c r="I9172" s="1" t="b">
        <v>0</v>
      </c>
      <c r="J9172" s="1">
        <v>2</v>
      </c>
      <c r="K9172" s="1">
        <v>0</v>
      </c>
      <c r="L9172" s="1">
        <v>0</v>
      </c>
      <c r="M9172" s="1">
        <v>243</v>
      </c>
      <c r="N9172" s="1">
        <v>7.2213967310549698</v>
      </c>
      <c r="O9172" s="1" t="s">
        <v>9030</v>
      </c>
    </row>
    <row r="9173" spans="1:15" x14ac:dyDescent="0.3">
      <c r="A9173" s="1" t="s">
        <v>5701</v>
      </c>
      <c r="B9173" s="1" t="s">
        <v>5777</v>
      </c>
      <c r="C9173" s="1">
        <v>3</v>
      </c>
      <c r="D9173" s="1" t="s">
        <v>5999</v>
      </c>
      <c r="E9173" s="1">
        <v>28</v>
      </c>
      <c r="F9173" s="1" t="s">
        <v>9247</v>
      </c>
      <c r="G9173" s="1" t="s">
        <v>5834</v>
      </c>
      <c r="H9173" s="1" t="s">
        <v>9029</v>
      </c>
      <c r="I9173" s="1" t="b">
        <v>0</v>
      </c>
      <c r="J9173" s="1">
        <v>21</v>
      </c>
      <c r="K9173" s="1">
        <v>0</v>
      </c>
      <c r="L9173" s="1">
        <v>0</v>
      </c>
      <c r="M9173" s="1">
        <v>116</v>
      </c>
      <c r="N9173" s="1">
        <v>3.4472511144130702</v>
      </c>
      <c r="O9173" s="1" t="s">
        <v>9032</v>
      </c>
    </row>
    <row r="9174" spans="1:15" x14ac:dyDescent="0.3">
      <c r="A9174" s="1" t="s">
        <v>5701</v>
      </c>
      <c r="B9174" s="1" t="s">
        <v>5777</v>
      </c>
      <c r="C9174" s="1">
        <v>3</v>
      </c>
      <c r="D9174" s="1" t="s">
        <v>5999</v>
      </c>
      <c r="E9174" s="1">
        <v>28</v>
      </c>
      <c r="F9174" s="1" t="s">
        <v>9247</v>
      </c>
      <c r="G9174" s="1" t="s">
        <v>5834</v>
      </c>
      <c r="H9174" s="1" t="s">
        <v>9029</v>
      </c>
      <c r="I9174" s="1" t="b">
        <v>0</v>
      </c>
      <c r="J9174" s="1">
        <v>21</v>
      </c>
      <c r="K9174" s="1">
        <v>0</v>
      </c>
      <c r="L9174" s="1">
        <v>0</v>
      </c>
      <c r="M9174" s="1">
        <v>81</v>
      </c>
      <c r="N9174" s="1">
        <v>2.4071322436849898</v>
      </c>
      <c r="O9174" s="1" t="s">
        <v>9038</v>
      </c>
    </row>
    <row r="9175" spans="1:15" x14ac:dyDescent="0.3">
      <c r="A9175" s="1" t="s">
        <v>5701</v>
      </c>
      <c r="B9175" s="1" t="s">
        <v>5777</v>
      </c>
      <c r="C9175" s="1">
        <v>3</v>
      </c>
      <c r="D9175" s="1" t="s">
        <v>5999</v>
      </c>
      <c r="E9175" s="1">
        <v>28</v>
      </c>
      <c r="F9175" s="1" t="s">
        <v>9247</v>
      </c>
      <c r="G9175" s="1" t="s">
        <v>5803</v>
      </c>
      <c r="H9175" s="1" t="s">
        <v>9051</v>
      </c>
      <c r="I9175" s="1" t="b">
        <v>0</v>
      </c>
      <c r="J9175" s="1">
        <v>0</v>
      </c>
      <c r="K9175" s="1">
        <v>1</v>
      </c>
      <c r="L9175" s="1">
        <v>0</v>
      </c>
      <c r="M9175" s="1">
        <v>80</v>
      </c>
      <c r="N9175" s="1">
        <v>2.3774145616641902</v>
      </c>
      <c r="O9175" s="1" t="s">
        <v>9064</v>
      </c>
    </row>
    <row r="9176" spans="1:15" x14ac:dyDescent="0.3">
      <c r="A9176" s="1" t="s">
        <v>5701</v>
      </c>
      <c r="B9176" s="1" t="s">
        <v>5777</v>
      </c>
      <c r="C9176" s="1">
        <v>3</v>
      </c>
      <c r="D9176" s="1" t="s">
        <v>5999</v>
      </c>
      <c r="E9176" s="1">
        <v>28</v>
      </c>
      <c r="F9176" s="1" t="s">
        <v>9247</v>
      </c>
      <c r="G9176" s="1" t="s">
        <v>5908</v>
      </c>
      <c r="H9176" s="1" t="s">
        <v>9029</v>
      </c>
      <c r="I9176" s="1" t="b">
        <v>0</v>
      </c>
      <c r="J9176" s="1">
        <v>0</v>
      </c>
      <c r="K9176" s="1">
        <v>0</v>
      </c>
      <c r="L9176" s="1">
        <v>1</v>
      </c>
      <c r="M9176" s="1">
        <v>76</v>
      </c>
      <c r="N9176" s="1">
        <v>2.2585438335809802</v>
      </c>
      <c r="O9176" s="1" t="s">
        <v>9031</v>
      </c>
    </row>
    <row r="9177" spans="1:15" x14ac:dyDescent="0.3">
      <c r="A9177" s="1" t="s">
        <v>5701</v>
      </c>
      <c r="B9177" s="1" t="s">
        <v>5777</v>
      </c>
      <c r="C9177" s="1">
        <v>3</v>
      </c>
      <c r="D9177" s="1" t="s">
        <v>5999</v>
      </c>
      <c r="E9177" s="1">
        <v>28</v>
      </c>
      <c r="F9177" s="1" t="s">
        <v>9247</v>
      </c>
      <c r="G9177" s="1" t="s">
        <v>5834</v>
      </c>
      <c r="H9177" s="1" t="s">
        <v>9029</v>
      </c>
      <c r="I9177" s="1" t="b">
        <v>0</v>
      </c>
      <c r="J9177" s="1">
        <v>6</v>
      </c>
      <c r="K9177" s="1">
        <v>0</v>
      </c>
      <c r="L9177" s="1">
        <v>0</v>
      </c>
      <c r="M9177" s="1">
        <v>71</v>
      </c>
      <c r="N9177" s="1">
        <v>2.10995542347696</v>
      </c>
      <c r="O9177" s="1" t="s">
        <v>9034</v>
      </c>
    </row>
    <row r="9178" spans="1:15" x14ac:dyDescent="0.3">
      <c r="A9178" s="1" t="s">
        <v>5701</v>
      </c>
      <c r="B9178" s="1" t="s">
        <v>5777</v>
      </c>
      <c r="C9178" s="1">
        <v>3</v>
      </c>
      <c r="D9178" s="1" t="s">
        <v>5999</v>
      </c>
      <c r="E9178" s="1">
        <v>28</v>
      </c>
      <c r="F9178" s="1" t="s">
        <v>9247</v>
      </c>
      <c r="G9178" s="1" t="s">
        <v>5834</v>
      </c>
      <c r="H9178" s="1" t="s">
        <v>9029</v>
      </c>
      <c r="I9178" s="1" t="b">
        <v>0</v>
      </c>
      <c r="J9178" s="1">
        <v>14</v>
      </c>
      <c r="K9178" s="1">
        <v>0</v>
      </c>
      <c r="L9178" s="1">
        <v>0</v>
      </c>
      <c r="M9178" s="1">
        <v>56</v>
      </c>
      <c r="N9178" s="1">
        <v>1.6641901931649301</v>
      </c>
      <c r="O9178" s="1" t="s">
        <v>9030</v>
      </c>
    </row>
    <row r="9179" spans="1:15" x14ac:dyDescent="0.3">
      <c r="A9179" s="1" t="s">
        <v>5701</v>
      </c>
      <c r="B9179" s="1" t="s">
        <v>5777</v>
      </c>
      <c r="C9179" s="1">
        <v>3</v>
      </c>
      <c r="D9179" s="1" t="s">
        <v>5999</v>
      </c>
      <c r="E9179" s="1">
        <v>28</v>
      </c>
      <c r="F9179" s="1" t="s">
        <v>9247</v>
      </c>
      <c r="G9179" s="1" t="s">
        <v>5834</v>
      </c>
      <c r="H9179" s="1" t="s">
        <v>9029</v>
      </c>
      <c r="I9179" s="1" t="b">
        <v>0</v>
      </c>
      <c r="J9179" s="1">
        <v>14</v>
      </c>
      <c r="K9179" s="1">
        <v>0</v>
      </c>
      <c r="L9179" s="1">
        <v>0</v>
      </c>
      <c r="M9179" s="1">
        <v>45</v>
      </c>
      <c r="N9179" s="1">
        <v>1.3372956909361</v>
      </c>
      <c r="O9179" s="1" t="s">
        <v>9063</v>
      </c>
    </row>
    <row r="9180" spans="1:15" x14ac:dyDescent="0.3">
      <c r="A9180" s="1" t="s">
        <v>5701</v>
      </c>
      <c r="B9180" s="1" t="s">
        <v>5777</v>
      </c>
      <c r="C9180" s="1">
        <v>3</v>
      </c>
      <c r="D9180" s="1" t="s">
        <v>5999</v>
      </c>
      <c r="E9180" s="1">
        <v>28</v>
      </c>
      <c r="F9180" s="1" t="s">
        <v>9247</v>
      </c>
      <c r="G9180" s="1" t="s">
        <v>5816</v>
      </c>
      <c r="H9180" s="1" t="s">
        <v>9029</v>
      </c>
      <c r="I9180" s="1" t="b">
        <v>0</v>
      </c>
      <c r="J9180" s="1">
        <v>3</v>
      </c>
      <c r="K9180" s="1">
        <v>0</v>
      </c>
      <c r="L9180" s="1">
        <v>0</v>
      </c>
      <c r="M9180" s="1">
        <v>41</v>
      </c>
      <c r="N9180" s="1">
        <v>1.21842496285289</v>
      </c>
      <c r="O9180" s="1" t="s">
        <v>9053</v>
      </c>
    </row>
    <row r="9181" spans="1:15" x14ac:dyDescent="0.3">
      <c r="A9181" s="1" t="s">
        <v>5701</v>
      </c>
      <c r="B9181" s="1" t="s">
        <v>5777</v>
      </c>
      <c r="C9181" s="1">
        <v>3</v>
      </c>
      <c r="D9181" s="1" t="s">
        <v>5999</v>
      </c>
      <c r="E9181" s="1">
        <v>28</v>
      </c>
      <c r="F9181" s="1" t="s">
        <v>9247</v>
      </c>
      <c r="G9181" s="1" t="s">
        <v>5834</v>
      </c>
      <c r="H9181" s="1" t="s">
        <v>9100</v>
      </c>
      <c r="I9181" s="1" t="b">
        <v>0</v>
      </c>
      <c r="J9181" s="1">
        <v>0</v>
      </c>
      <c r="K9181" s="1">
        <v>7</v>
      </c>
      <c r="L9181" s="1">
        <v>12</v>
      </c>
      <c r="M9181" s="1">
        <v>35</v>
      </c>
      <c r="N9181" s="1">
        <v>1.04011887072808</v>
      </c>
      <c r="O9181" s="1" t="s">
        <v>9101</v>
      </c>
    </row>
    <row r="9182" spans="1:15" x14ac:dyDescent="0.3">
      <c r="A9182" s="1" t="s">
        <v>5701</v>
      </c>
      <c r="B9182" s="1" t="s">
        <v>5777</v>
      </c>
      <c r="C9182" s="1">
        <v>3</v>
      </c>
      <c r="D9182" s="1" t="s">
        <v>5999</v>
      </c>
      <c r="E9182" s="1">
        <v>29</v>
      </c>
      <c r="F9182" s="1" t="s">
        <v>9248</v>
      </c>
      <c r="G9182" s="1" t="s">
        <v>5814</v>
      </c>
      <c r="H9182" s="1" t="s">
        <v>9029</v>
      </c>
      <c r="I9182" s="1" t="b">
        <v>1</v>
      </c>
      <c r="J9182" s="1">
        <v>0</v>
      </c>
      <c r="K9182" s="1">
        <v>0</v>
      </c>
      <c r="L9182" s="1">
        <v>0</v>
      </c>
      <c r="M9182" s="1">
        <v>2543</v>
      </c>
      <c r="N9182" s="1">
        <v>61.753278290432199</v>
      </c>
      <c r="O9182" s="1" t="s">
        <v>9031</v>
      </c>
    </row>
    <row r="9183" spans="1:15" x14ac:dyDescent="0.3">
      <c r="A9183" s="1" t="s">
        <v>5701</v>
      </c>
      <c r="B9183" s="1" t="s">
        <v>5777</v>
      </c>
      <c r="C9183" s="1">
        <v>3</v>
      </c>
      <c r="D9183" s="1" t="s">
        <v>5999</v>
      </c>
      <c r="E9183" s="1">
        <v>29</v>
      </c>
      <c r="F9183" s="1" t="s">
        <v>9248</v>
      </c>
      <c r="G9183" s="1" t="s">
        <v>5810</v>
      </c>
      <c r="H9183" s="1" t="s">
        <v>9029</v>
      </c>
      <c r="I9183" s="1" t="b">
        <v>0</v>
      </c>
      <c r="J9183" s="1">
        <v>2</v>
      </c>
      <c r="K9183" s="1">
        <v>0</v>
      </c>
      <c r="L9183" s="1">
        <v>0</v>
      </c>
      <c r="M9183" s="1">
        <v>274</v>
      </c>
      <c r="N9183" s="1">
        <v>6.6537153958232098</v>
      </c>
      <c r="O9183" s="1" t="s">
        <v>9030</v>
      </c>
    </row>
    <row r="9184" spans="1:15" x14ac:dyDescent="0.3">
      <c r="A9184" s="1" t="s">
        <v>5701</v>
      </c>
      <c r="B9184" s="1" t="s">
        <v>5777</v>
      </c>
      <c r="C9184" s="1">
        <v>3</v>
      </c>
      <c r="D9184" s="1" t="s">
        <v>5999</v>
      </c>
      <c r="E9184" s="1">
        <v>29</v>
      </c>
      <c r="F9184" s="1" t="s">
        <v>9248</v>
      </c>
      <c r="G9184" s="1" t="s">
        <v>5834</v>
      </c>
      <c r="H9184" s="1" t="e">
        <f>----TCTTCCTGTACGAGAG</f>
        <v>#NAME?</v>
      </c>
      <c r="I9184" s="1" t="b">
        <v>0</v>
      </c>
      <c r="J9184" s="1">
        <v>3</v>
      </c>
      <c r="K9184" s="1">
        <v>9</v>
      </c>
      <c r="L9184" s="1">
        <v>15</v>
      </c>
      <c r="M9184" s="1">
        <v>163</v>
      </c>
      <c r="N9184" s="1">
        <v>3.95823215152986</v>
      </c>
      <c r="O9184" s="1" t="s">
        <v>9079</v>
      </c>
    </row>
    <row r="9185" spans="1:15" x14ac:dyDescent="0.3">
      <c r="A9185" s="1" t="s">
        <v>5701</v>
      </c>
      <c r="B9185" s="1" t="s">
        <v>5777</v>
      </c>
      <c r="C9185" s="1">
        <v>3</v>
      </c>
      <c r="D9185" s="1" t="s">
        <v>5999</v>
      </c>
      <c r="E9185" s="1">
        <v>29</v>
      </c>
      <c r="F9185" s="1" t="s">
        <v>9248</v>
      </c>
      <c r="G9185" s="1" t="s">
        <v>5834</v>
      </c>
      <c r="H9185" s="1" t="s">
        <v>9029</v>
      </c>
      <c r="I9185" s="1" t="b">
        <v>0</v>
      </c>
      <c r="J9185" s="1">
        <v>9</v>
      </c>
      <c r="K9185" s="1">
        <v>0</v>
      </c>
      <c r="L9185" s="1">
        <v>2</v>
      </c>
      <c r="M9185" s="1">
        <v>99</v>
      </c>
      <c r="N9185" s="1">
        <v>2.4040796503156798</v>
      </c>
      <c r="O9185" s="1" t="s">
        <v>9078</v>
      </c>
    </row>
    <row r="9186" spans="1:15" x14ac:dyDescent="0.3">
      <c r="A9186" s="1" t="s">
        <v>5701</v>
      </c>
      <c r="B9186" s="1" t="s">
        <v>5777</v>
      </c>
      <c r="C9186" s="1">
        <v>3</v>
      </c>
      <c r="D9186" s="1" t="s">
        <v>5999</v>
      </c>
      <c r="E9186" s="1">
        <v>29</v>
      </c>
      <c r="F9186" s="1" t="s">
        <v>9248</v>
      </c>
      <c r="G9186" s="1" t="s">
        <v>5908</v>
      </c>
      <c r="H9186" s="1" t="s">
        <v>9029</v>
      </c>
      <c r="I9186" s="1" t="b">
        <v>0</v>
      </c>
      <c r="J9186" s="1">
        <v>0</v>
      </c>
      <c r="K9186" s="1">
        <v>0</v>
      </c>
      <c r="L9186" s="1">
        <v>1</v>
      </c>
      <c r="M9186" s="1">
        <v>66</v>
      </c>
      <c r="N9186" s="1">
        <v>1.60271976687712</v>
      </c>
      <c r="O9186" s="1" t="s">
        <v>9031</v>
      </c>
    </row>
    <row r="9187" spans="1:15" x14ac:dyDescent="0.3">
      <c r="A9187" s="1" t="s">
        <v>5701</v>
      </c>
      <c r="B9187" s="1" t="s">
        <v>5777</v>
      </c>
      <c r="C9187" s="1">
        <v>3</v>
      </c>
      <c r="D9187" s="1" t="s">
        <v>5999</v>
      </c>
      <c r="E9187" s="1">
        <v>29</v>
      </c>
      <c r="F9187" s="1" t="s">
        <v>9248</v>
      </c>
      <c r="G9187" s="1" t="s">
        <v>5803</v>
      </c>
      <c r="H9187" s="1" t="s">
        <v>9051</v>
      </c>
      <c r="I9187" s="1" t="b">
        <v>0</v>
      </c>
      <c r="J9187" s="1">
        <v>0</v>
      </c>
      <c r="K9187" s="1">
        <v>1</v>
      </c>
      <c r="L9187" s="1">
        <v>0</v>
      </c>
      <c r="M9187" s="1">
        <v>64</v>
      </c>
      <c r="N9187" s="1">
        <v>1.5541525012141799</v>
      </c>
      <c r="O9187" s="1" t="s">
        <v>9052</v>
      </c>
    </row>
    <row r="9188" spans="1:15" x14ac:dyDescent="0.3">
      <c r="A9188" s="1" t="s">
        <v>5701</v>
      </c>
      <c r="B9188" s="1" t="s">
        <v>5777</v>
      </c>
      <c r="C9188" s="1">
        <v>3</v>
      </c>
      <c r="D9188" s="1" t="s">
        <v>5999</v>
      </c>
      <c r="E9188" s="1">
        <v>29</v>
      </c>
      <c r="F9188" s="1" t="s">
        <v>9248</v>
      </c>
      <c r="G9188" s="1" t="s">
        <v>5834</v>
      </c>
      <c r="H9188" s="1" t="s">
        <v>9029</v>
      </c>
      <c r="I9188" s="1" t="b">
        <v>0</v>
      </c>
      <c r="J9188" s="1">
        <v>21</v>
      </c>
      <c r="K9188" s="1">
        <v>0</v>
      </c>
      <c r="L9188" s="1">
        <v>0</v>
      </c>
      <c r="M9188" s="1">
        <v>61</v>
      </c>
      <c r="N9188" s="1">
        <v>1.4813016027197601</v>
      </c>
      <c r="O9188" s="1" t="s">
        <v>9038</v>
      </c>
    </row>
    <row r="9189" spans="1:15" x14ac:dyDescent="0.3">
      <c r="A9189" s="1" t="s">
        <v>5701</v>
      </c>
      <c r="B9189" s="1" t="s">
        <v>5777</v>
      </c>
      <c r="C9189" s="1">
        <v>3</v>
      </c>
      <c r="D9189" s="1" t="s">
        <v>5999</v>
      </c>
      <c r="E9189" s="1">
        <v>29</v>
      </c>
      <c r="F9189" s="1" t="s">
        <v>9248</v>
      </c>
      <c r="G9189" s="1" t="s">
        <v>5834</v>
      </c>
      <c r="H9189" s="1" t="s">
        <v>9029</v>
      </c>
      <c r="I9189" s="1" t="b">
        <v>0</v>
      </c>
      <c r="J9189" s="1">
        <v>21</v>
      </c>
      <c r="K9189" s="1">
        <v>0</v>
      </c>
      <c r="L9189" s="1">
        <v>0</v>
      </c>
      <c r="M9189" s="1">
        <v>50</v>
      </c>
      <c r="N9189" s="1">
        <v>1.21418164157358</v>
      </c>
      <c r="O9189" s="1" t="s">
        <v>9032</v>
      </c>
    </row>
    <row r="9190" spans="1:15" x14ac:dyDescent="0.3">
      <c r="A9190" s="1" t="s">
        <v>5701</v>
      </c>
      <c r="B9190" s="1" t="s">
        <v>5777</v>
      </c>
      <c r="C9190" s="1">
        <v>3</v>
      </c>
      <c r="D9190" s="1" t="s">
        <v>5999</v>
      </c>
      <c r="E9190" s="1">
        <v>29</v>
      </c>
      <c r="F9190" s="1" t="s">
        <v>9248</v>
      </c>
      <c r="G9190" s="1" t="s">
        <v>5801</v>
      </c>
      <c r="H9190" s="1" t="s">
        <v>9029</v>
      </c>
      <c r="I9190" s="1" t="b">
        <v>0</v>
      </c>
      <c r="J9190" s="1">
        <v>1</v>
      </c>
      <c r="K9190" s="1">
        <v>0</v>
      </c>
      <c r="L9190" s="1">
        <v>0</v>
      </c>
      <c r="M9190" s="1">
        <v>44</v>
      </c>
      <c r="N9190" s="1">
        <v>1.0684798445847401</v>
      </c>
      <c r="O9190" s="1" t="s">
        <v>9049</v>
      </c>
    </row>
    <row r="9191" spans="1:15" x14ac:dyDescent="0.3">
      <c r="A9191" s="1" t="s">
        <v>5701</v>
      </c>
      <c r="B9191" s="1" t="s">
        <v>5777</v>
      </c>
      <c r="C9191" s="1">
        <v>-1</v>
      </c>
      <c r="D9191" s="1" t="s">
        <v>5999</v>
      </c>
      <c r="E9191" s="1">
        <v>-1</v>
      </c>
      <c r="F9191" s="1" t="s">
        <v>9249</v>
      </c>
      <c r="G9191" s="1" t="s">
        <v>5814</v>
      </c>
      <c r="H9191" s="1" t="s">
        <v>9029</v>
      </c>
      <c r="I9191" s="1" t="b">
        <v>1</v>
      </c>
      <c r="J9191" s="1">
        <v>0</v>
      </c>
      <c r="K9191" s="1">
        <v>0</v>
      </c>
      <c r="L9191" s="1">
        <v>0</v>
      </c>
      <c r="M9191" s="1">
        <v>4574</v>
      </c>
      <c r="N9191" s="1">
        <v>77.578018995929398</v>
      </c>
      <c r="O9191" s="1" t="s">
        <v>9031</v>
      </c>
    </row>
    <row r="9192" spans="1:15" x14ac:dyDescent="0.3">
      <c r="A9192" s="1" t="s">
        <v>5701</v>
      </c>
      <c r="B9192" s="1" t="s">
        <v>5777</v>
      </c>
      <c r="C9192" s="1">
        <v>-1</v>
      </c>
      <c r="D9192" s="1" t="s">
        <v>5999</v>
      </c>
      <c r="E9192" s="1">
        <v>-1</v>
      </c>
      <c r="F9192" s="1" t="s">
        <v>9249</v>
      </c>
      <c r="G9192" s="1" t="s">
        <v>5810</v>
      </c>
      <c r="H9192" s="1" t="s">
        <v>9029</v>
      </c>
      <c r="I9192" s="1" t="b">
        <v>0</v>
      </c>
      <c r="J9192" s="1">
        <v>2</v>
      </c>
      <c r="K9192" s="1">
        <v>0</v>
      </c>
      <c r="L9192" s="1">
        <v>0</v>
      </c>
      <c r="M9192" s="1">
        <v>141</v>
      </c>
      <c r="N9192" s="1">
        <v>2.3914518317503299</v>
      </c>
      <c r="O9192" s="1" t="s">
        <v>9030</v>
      </c>
    </row>
    <row r="9193" spans="1:15" x14ac:dyDescent="0.3">
      <c r="A9193" s="1" t="s">
        <v>5701</v>
      </c>
      <c r="B9193" s="1" t="s">
        <v>5777</v>
      </c>
      <c r="C9193" s="1">
        <v>-1</v>
      </c>
      <c r="D9193" s="1" t="s">
        <v>5999</v>
      </c>
      <c r="E9193" s="1">
        <v>-1</v>
      </c>
      <c r="F9193" s="1" t="s">
        <v>9249</v>
      </c>
      <c r="G9193" s="1" t="s">
        <v>5908</v>
      </c>
      <c r="H9193" s="1" t="s">
        <v>9029</v>
      </c>
      <c r="I9193" s="1" t="b">
        <v>0</v>
      </c>
      <c r="J9193" s="1">
        <v>0</v>
      </c>
      <c r="K9193" s="1">
        <v>0</v>
      </c>
      <c r="L9193" s="1">
        <v>1</v>
      </c>
      <c r="M9193" s="1">
        <v>123</v>
      </c>
      <c r="N9193" s="1">
        <v>2.0861601085481598</v>
      </c>
      <c r="O9193" s="1" t="s">
        <v>9031</v>
      </c>
    </row>
    <row r="9194" spans="1:15" x14ac:dyDescent="0.3">
      <c r="A9194" s="1" t="s">
        <v>5701</v>
      </c>
      <c r="B9194" s="1" t="s">
        <v>5777</v>
      </c>
      <c r="C9194" s="1">
        <v>-1</v>
      </c>
      <c r="D9194" s="1" t="s">
        <v>5999</v>
      </c>
      <c r="E9194" s="1">
        <v>-1</v>
      </c>
      <c r="F9194" s="1" t="s">
        <v>9250</v>
      </c>
      <c r="G9194" s="1" t="s">
        <v>5814</v>
      </c>
      <c r="H9194" s="1" t="s">
        <v>9029</v>
      </c>
      <c r="I9194" s="1" t="b">
        <v>1</v>
      </c>
      <c r="J9194" s="1">
        <v>0</v>
      </c>
      <c r="K9194" s="1">
        <v>0</v>
      </c>
      <c r="L9194" s="1">
        <v>0</v>
      </c>
      <c r="M9194" s="1">
        <v>3917</v>
      </c>
      <c r="N9194" s="1">
        <v>73.4896810506566</v>
      </c>
      <c r="O9194" s="1" t="s">
        <v>9031</v>
      </c>
    </row>
    <row r="9195" spans="1:15" x14ac:dyDescent="0.3">
      <c r="A9195" s="1" t="s">
        <v>5701</v>
      </c>
      <c r="B9195" s="1" t="s">
        <v>5777</v>
      </c>
      <c r="C9195" s="1">
        <v>-1</v>
      </c>
      <c r="D9195" s="1" t="s">
        <v>5999</v>
      </c>
      <c r="E9195" s="1">
        <v>-1</v>
      </c>
      <c r="F9195" s="1" t="s">
        <v>9250</v>
      </c>
      <c r="G9195" s="1" t="s">
        <v>5908</v>
      </c>
      <c r="H9195" s="1" t="s">
        <v>9029</v>
      </c>
      <c r="I9195" s="1" t="b">
        <v>0</v>
      </c>
      <c r="J9195" s="1">
        <v>0</v>
      </c>
      <c r="K9195" s="1">
        <v>0</v>
      </c>
      <c r="L9195" s="1">
        <v>1</v>
      </c>
      <c r="M9195" s="1">
        <v>121</v>
      </c>
      <c r="N9195" s="1">
        <v>2.2701688555346999</v>
      </c>
      <c r="O9195" s="1" t="s">
        <v>9031</v>
      </c>
    </row>
    <row r="9196" spans="1:15" x14ac:dyDescent="0.3">
      <c r="A9196" s="1" t="s">
        <v>5701</v>
      </c>
      <c r="B9196" s="1" t="s">
        <v>5777</v>
      </c>
      <c r="C9196" s="1">
        <v>-1</v>
      </c>
      <c r="D9196" s="1" t="s">
        <v>5999</v>
      </c>
      <c r="E9196" s="1">
        <v>-1</v>
      </c>
      <c r="F9196" s="1" t="s">
        <v>9250</v>
      </c>
      <c r="G9196" s="1" t="s">
        <v>5810</v>
      </c>
      <c r="H9196" s="1" t="s">
        <v>9029</v>
      </c>
      <c r="I9196" s="1" t="b">
        <v>0</v>
      </c>
      <c r="J9196" s="1">
        <v>2</v>
      </c>
      <c r="K9196" s="1">
        <v>0</v>
      </c>
      <c r="L9196" s="1">
        <v>0</v>
      </c>
      <c r="M9196" s="1">
        <v>119</v>
      </c>
      <c r="N9196" s="1">
        <v>2.2326454033771101</v>
      </c>
      <c r="O9196" s="1" t="s">
        <v>9030</v>
      </c>
    </row>
    <row r="9197" spans="1:15" x14ac:dyDescent="0.3">
      <c r="A9197" s="1" t="s">
        <v>5701</v>
      </c>
      <c r="B9197" s="1" t="s">
        <v>5777</v>
      </c>
      <c r="C9197" s="1">
        <v>-1</v>
      </c>
      <c r="D9197" s="1" t="s">
        <v>5999</v>
      </c>
      <c r="E9197" s="1">
        <v>-1</v>
      </c>
      <c r="F9197" s="1" t="s">
        <v>9250</v>
      </c>
      <c r="G9197" s="1" t="s">
        <v>5803</v>
      </c>
      <c r="H9197" s="1" t="s">
        <v>9051</v>
      </c>
      <c r="I9197" s="1" t="b">
        <v>0</v>
      </c>
      <c r="J9197" s="1">
        <v>0</v>
      </c>
      <c r="K9197" s="1">
        <v>1</v>
      </c>
      <c r="L9197" s="1">
        <v>0</v>
      </c>
      <c r="M9197" s="1">
        <v>108</v>
      </c>
      <c r="N9197" s="1">
        <v>2.0262664165103099</v>
      </c>
      <c r="O9197" s="1" t="s">
        <v>9052</v>
      </c>
    </row>
    <row r="9198" spans="1:15" x14ac:dyDescent="0.3">
      <c r="A9198" s="1" t="s">
        <v>5701</v>
      </c>
      <c r="B9198" s="1" t="s">
        <v>5777</v>
      </c>
      <c r="C9198" s="1">
        <v>-1</v>
      </c>
      <c r="D9198" s="1" t="s">
        <v>5999</v>
      </c>
      <c r="E9198" s="1">
        <v>-1</v>
      </c>
      <c r="F9198" s="1" t="s">
        <v>9250</v>
      </c>
      <c r="G9198" s="1" t="s">
        <v>5834</v>
      </c>
      <c r="H9198" s="1" t="s">
        <v>9029</v>
      </c>
      <c r="I9198" s="1" t="b">
        <v>0</v>
      </c>
      <c r="J9198" s="1">
        <v>7</v>
      </c>
      <c r="K9198" s="1">
        <v>0</v>
      </c>
      <c r="L9198" s="1">
        <v>1</v>
      </c>
      <c r="M9198" s="1">
        <v>99</v>
      </c>
      <c r="N9198" s="1">
        <v>1.8574108818011199</v>
      </c>
      <c r="O9198" s="1" t="s">
        <v>9133</v>
      </c>
    </row>
    <row r="9199" spans="1:15" x14ac:dyDescent="0.3">
      <c r="A9199" s="1" t="s">
        <v>5701</v>
      </c>
      <c r="B9199" s="1" t="s">
        <v>5777</v>
      </c>
      <c r="C9199" s="1">
        <v>-1</v>
      </c>
      <c r="D9199" s="1" t="s">
        <v>5999</v>
      </c>
      <c r="E9199" s="1">
        <v>-1</v>
      </c>
      <c r="F9199" s="1" t="s">
        <v>9250</v>
      </c>
      <c r="G9199" s="1" t="s">
        <v>5834</v>
      </c>
      <c r="H9199" s="1" t="s">
        <v>9029</v>
      </c>
      <c r="I9199" s="1" t="b">
        <v>0</v>
      </c>
      <c r="J9199" s="1">
        <v>21</v>
      </c>
      <c r="K9199" s="1">
        <v>0</v>
      </c>
      <c r="L9199" s="1">
        <v>0</v>
      </c>
      <c r="M9199" s="1">
        <v>94</v>
      </c>
      <c r="N9199" s="1">
        <v>1.7636022514071199</v>
      </c>
      <c r="O9199" s="1" t="s">
        <v>9038</v>
      </c>
    </row>
    <row r="9200" spans="1:15" x14ac:dyDescent="0.3">
      <c r="A9200" s="1" t="s">
        <v>5701</v>
      </c>
      <c r="B9200" s="1" t="s">
        <v>5777</v>
      </c>
      <c r="C9200" s="1">
        <v>-1</v>
      </c>
      <c r="D9200" s="1" t="s">
        <v>5999</v>
      </c>
      <c r="E9200" s="1">
        <v>-1</v>
      </c>
      <c r="F9200" s="1" t="s">
        <v>9250</v>
      </c>
      <c r="G9200" s="1" t="s">
        <v>5834</v>
      </c>
      <c r="H9200" s="1" t="s">
        <v>9029</v>
      </c>
      <c r="I9200" s="1" t="b">
        <v>0</v>
      </c>
      <c r="J9200" s="1">
        <v>21</v>
      </c>
      <c r="K9200" s="1">
        <v>0</v>
      </c>
      <c r="L9200" s="1">
        <v>0</v>
      </c>
      <c r="M9200" s="1">
        <v>88</v>
      </c>
      <c r="N9200" s="1">
        <v>1.6510318949343299</v>
      </c>
      <c r="O9200" s="1" t="s">
        <v>9039</v>
      </c>
    </row>
    <row r="9201" spans="1:15" x14ac:dyDescent="0.3">
      <c r="A9201" s="1" t="s">
        <v>5700</v>
      </c>
      <c r="B9201" s="1" t="s">
        <v>5777</v>
      </c>
      <c r="C9201" s="1">
        <v>4</v>
      </c>
      <c r="D9201" s="1" t="s">
        <v>6101</v>
      </c>
      <c r="E9201" s="1">
        <v>0</v>
      </c>
      <c r="F9201" s="1" t="s">
        <v>9251</v>
      </c>
      <c r="G9201" s="1" t="s">
        <v>5814</v>
      </c>
      <c r="H9201" s="1" t="s">
        <v>9029</v>
      </c>
      <c r="I9201" s="1" t="b">
        <v>1</v>
      </c>
      <c r="J9201" s="1">
        <v>0</v>
      </c>
      <c r="K9201" s="1">
        <v>0</v>
      </c>
      <c r="L9201" s="1">
        <v>0</v>
      </c>
      <c r="M9201" s="1">
        <v>3298</v>
      </c>
      <c r="N9201" s="1">
        <v>84.261624936126694</v>
      </c>
      <c r="O9201" s="1" t="s">
        <v>9031</v>
      </c>
    </row>
    <row r="9202" spans="1:15" x14ac:dyDescent="0.3">
      <c r="A9202" s="1" t="s">
        <v>5700</v>
      </c>
      <c r="B9202" s="1" t="s">
        <v>5777</v>
      </c>
      <c r="C9202" s="1">
        <v>4</v>
      </c>
      <c r="D9202" s="1" t="s">
        <v>6101</v>
      </c>
      <c r="E9202" s="1">
        <v>0</v>
      </c>
      <c r="F9202" s="1" t="s">
        <v>9251</v>
      </c>
      <c r="G9202" s="1" t="s">
        <v>5810</v>
      </c>
      <c r="H9202" s="1" t="s">
        <v>9029</v>
      </c>
      <c r="I9202" s="1" t="b">
        <v>0</v>
      </c>
      <c r="J9202" s="1">
        <v>2</v>
      </c>
      <c r="K9202" s="1">
        <v>0</v>
      </c>
      <c r="L9202" s="1">
        <v>0</v>
      </c>
      <c r="M9202" s="1">
        <v>81</v>
      </c>
      <c r="N9202" s="1">
        <v>2.0694941236586599</v>
      </c>
      <c r="O9202" s="1" t="s">
        <v>9030</v>
      </c>
    </row>
    <row r="9203" spans="1:15" x14ac:dyDescent="0.3">
      <c r="A9203" s="1" t="s">
        <v>5700</v>
      </c>
      <c r="B9203" s="1" t="s">
        <v>5777</v>
      </c>
      <c r="C9203" s="1">
        <v>4</v>
      </c>
      <c r="D9203" s="1" t="s">
        <v>6101</v>
      </c>
      <c r="E9203" s="1">
        <v>0</v>
      </c>
      <c r="F9203" s="1" t="s">
        <v>9251</v>
      </c>
      <c r="G9203" s="1" t="s">
        <v>5816</v>
      </c>
      <c r="H9203" s="1" t="s">
        <v>9029</v>
      </c>
      <c r="I9203" s="1" t="b">
        <v>0</v>
      </c>
      <c r="J9203" s="1">
        <v>3</v>
      </c>
      <c r="K9203" s="1">
        <v>0</v>
      </c>
      <c r="L9203" s="1">
        <v>0</v>
      </c>
      <c r="M9203" s="1">
        <v>79</v>
      </c>
      <c r="N9203" s="1">
        <v>2.0183955033214098</v>
      </c>
      <c r="O9203" s="1" t="s">
        <v>9053</v>
      </c>
    </row>
    <row r="9204" spans="1:15" x14ac:dyDescent="0.3">
      <c r="A9204" s="1" t="s">
        <v>5700</v>
      </c>
      <c r="B9204" s="1" t="s">
        <v>5777</v>
      </c>
      <c r="C9204" s="1">
        <v>4</v>
      </c>
      <c r="D9204" s="1" t="s">
        <v>6101</v>
      </c>
      <c r="E9204" s="1">
        <v>0</v>
      </c>
      <c r="F9204" s="1" t="s">
        <v>9251</v>
      </c>
      <c r="G9204" s="1" t="s">
        <v>5908</v>
      </c>
      <c r="H9204" s="1" t="s">
        <v>9029</v>
      </c>
      <c r="I9204" s="1" t="b">
        <v>0</v>
      </c>
      <c r="J9204" s="1">
        <v>0</v>
      </c>
      <c r="K9204" s="1">
        <v>0</v>
      </c>
      <c r="L9204" s="1">
        <v>1</v>
      </c>
      <c r="M9204" s="1">
        <v>78</v>
      </c>
      <c r="N9204" s="1">
        <v>1.9928461931527801</v>
      </c>
      <c r="O9204" s="1" t="s">
        <v>9031</v>
      </c>
    </row>
    <row r="9205" spans="1:15" x14ac:dyDescent="0.3">
      <c r="A9205" s="1" t="s">
        <v>5700</v>
      </c>
      <c r="B9205" s="1" t="s">
        <v>5777</v>
      </c>
      <c r="C9205" s="1">
        <v>4</v>
      </c>
      <c r="D9205" s="1" t="s">
        <v>6101</v>
      </c>
      <c r="E9205" s="1">
        <v>1</v>
      </c>
      <c r="F9205" s="1" t="s">
        <v>9252</v>
      </c>
      <c r="G9205" s="1" t="s">
        <v>5816</v>
      </c>
      <c r="H9205" s="1" t="s">
        <v>9029</v>
      </c>
      <c r="I9205" s="1" t="b">
        <v>0</v>
      </c>
      <c r="J9205" s="1">
        <v>3</v>
      </c>
      <c r="K9205" s="1">
        <v>0</v>
      </c>
      <c r="L9205" s="1">
        <v>0</v>
      </c>
      <c r="M9205" s="1">
        <v>664</v>
      </c>
      <c r="N9205" s="1">
        <v>25.9984338292874</v>
      </c>
      <c r="O9205" s="1" t="s">
        <v>9053</v>
      </c>
    </row>
    <row r="9206" spans="1:15" x14ac:dyDescent="0.3">
      <c r="A9206" s="1" t="s">
        <v>5700</v>
      </c>
      <c r="B9206" s="1" t="s">
        <v>5777</v>
      </c>
      <c r="C9206" s="1">
        <v>4</v>
      </c>
      <c r="D9206" s="1" t="s">
        <v>6101</v>
      </c>
      <c r="E9206" s="1">
        <v>1</v>
      </c>
      <c r="F9206" s="1" t="s">
        <v>9252</v>
      </c>
      <c r="G9206" s="1" t="s">
        <v>5814</v>
      </c>
      <c r="H9206" s="1" t="s">
        <v>9029</v>
      </c>
      <c r="I9206" s="1" t="b">
        <v>1</v>
      </c>
      <c r="J9206" s="1">
        <v>0</v>
      </c>
      <c r="K9206" s="1">
        <v>0</v>
      </c>
      <c r="L9206" s="1">
        <v>0</v>
      </c>
      <c r="M9206" s="1">
        <v>598</v>
      </c>
      <c r="N9206" s="1">
        <v>23.4142521534847</v>
      </c>
      <c r="O9206" s="1" t="s">
        <v>9031</v>
      </c>
    </row>
    <row r="9207" spans="1:15" x14ac:dyDescent="0.3">
      <c r="A9207" s="1" t="s">
        <v>5700</v>
      </c>
      <c r="B9207" s="1" t="s">
        <v>5777</v>
      </c>
      <c r="C9207" s="1">
        <v>4</v>
      </c>
      <c r="D9207" s="1" t="s">
        <v>6101</v>
      </c>
      <c r="E9207" s="1">
        <v>1</v>
      </c>
      <c r="F9207" s="1" t="s">
        <v>9252</v>
      </c>
      <c r="G9207" s="1" t="s">
        <v>5810</v>
      </c>
      <c r="H9207" s="1" t="s">
        <v>9029</v>
      </c>
      <c r="I9207" s="1" t="b">
        <v>0</v>
      </c>
      <c r="J9207" s="1">
        <v>2</v>
      </c>
      <c r="K9207" s="1">
        <v>0</v>
      </c>
      <c r="L9207" s="1">
        <v>0</v>
      </c>
      <c r="M9207" s="1">
        <v>408</v>
      </c>
      <c r="N9207" s="1">
        <v>15.974941268598201</v>
      </c>
      <c r="O9207" s="1" t="s">
        <v>9030</v>
      </c>
    </row>
    <row r="9208" spans="1:15" x14ac:dyDescent="0.3">
      <c r="A9208" s="1" t="s">
        <v>5700</v>
      </c>
      <c r="B9208" s="1" t="s">
        <v>5777</v>
      </c>
      <c r="C9208" s="1">
        <v>4</v>
      </c>
      <c r="D9208" s="1" t="s">
        <v>6101</v>
      </c>
      <c r="E9208" s="1">
        <v>1</v>
      </c>
      <c r="F9208" s="1" t="s">
        <v>9252</v>
      </c>
      <c r="G9208" s="1" t="s">
        <v>5803</v>
      </c>
      <c r="H9208" s="1" t="s">
        <v>9051</v>
      </c>
      <c r="I9208" s="1" t="b">
        <v>0</v>
      </c>
      <c r="J9208" s="1">
        <v>0</v>
      </c>
      <c r="K9208" s="1">
        <v>1</v>
      </c>
      <c r="L9208" s="1">
        <v>0</v>
      </c>
      <c r="M9208" s="1">
        <v>73</v>
      </c>
      <c r="N9208" s="1">
        <v>2.8582615505089999</v>
      </c>
      <c r="O9208" s="1" t="s">
        <v>9064</v>
      </c>
    </row>
    <row r="9209" spans="1:15" x14ac:dyDescent="0.3">
      <c r="A9209" s="1" t="s">
        <v>5700</v>
      </c>
      <c r="B9209" s="1" t="s">
        <v>5777</v>
      </c>
      <c r="C9209" s="1">
        <v>4</v>
      </c>
      <c r="D9209" s="1" t="s">
        <v>6101</v>
      </c>
      <c r="E9209" s="1">
        <v>1</v>
      </c>
      <c r="F9209" s="1" t="s">
        <v>9252</v>
      </c>
      <c r="G9209" s="1" t="s">
        <v>5834</v>
      </c>
      <c r="H9209" s="1" t="s">
        <v>9029</v>
      </c>
      <c r="I9209" s="1" t="b">
        <v>0</v>
      </c>
      <c r="J9209" s="1">
        <v>21</v>
      </c>
      <c r="K9209" s="1">
        <v>0</v>
      </c>
      <c r="L9209" s="1">
        <v>0</v>
      </c>
      <c r="M9209" s="1">
        <v>44</v>
      </c>
      <c r="N9209" s="1">
        <v>1.72278778386844</v>
      </c>
      <c r="O9209" s="1" t="s">
        <v>9039</v>
      </c>
    </row>
    <row r="9210" spans="1:15" x14ac:dyDescent="0.3">
      <c r="A9210" s="1" t="s">
        <v>5700</v>
      </c>
      <c r="B9210" s="1" t="s">
        <v>5777</v>
      </c>
      <c r="C9210" s="1">
        <v>4</v>
      </c>
      <c r="D9210" s="1" t="s">
        <v>6101</v>
      </c>
      <c r="E9210" s="1">
        <v>1</v>
      </c>
      <c r="F9210" s="1" t="s">
        <v>9252</v>
      </c>
      <c r="G9210" s="1" t="s">
        <v>5834</v>
      </c>
      <c r="H9210" s="1" t="s">
        <v>9029</v>
      </c>
      <c r="I9210" s="1" t="b">
        <v>0</v>
      </c>
      <c r="J9210" s="1">
        <v>21</v>
      </c>
      <c r="K9210" s="1">
        <v>0</v>
      </c>
      <c r="L9210" s="1">
        <v>0</v>
      </c>
      <c r="M9210" s="1">
        <v>43</v>
      </c>
      <c r="N9210" s="1">
        <v>1.6836335160532501</v>
      </c>
      <c r="O9210" s="1" t="s">
        <v>9038</v>
      </c>
    </row>
    <row r="9211" spans="1:15" x14ac:dyDescent="0.3">
      <c r="A9211" s="1" t="s">
        <v>5700</v>
      </c>
      <c r="B9211" s="1" t="s">
        <v>5777</v>
      </c>
      <c r="C9211" s="1">
        <v>4</v>
      </c>
      <c r="D9211" s="1" t="s">
        <v>6101</v>
      </c>
      <c r="E9211" s="1">
        <v>1</v>
      </c>
      <c r="F9211" s="1" t="s">
        <v>9252</v>
      </c>
      <c r="G9211" s="1" t="s">
        <v>5834</v>
      </c>
      <c r="H9211" s="1" t="s">
        <v>9029</v>
      </c>
      <c r="I9211" s="1" t="b">
        <v>0</v>
      </c>
      <c r="J9211" s="1">
        <v>21</v>
      </c>
      <c r="K9211" s="1">
        <v>0</v>
      </c>
      <c r="L9211" s="1">
        <v>0</v>
      </c>
      <c r="M9211" s="1">
        <v>38</v>
      </c>
      <c r="N9211" s="1">
        <v>1.48786217697729</v>
      </c>
      <c r="O9211" s="1" t="s">
        <v>9032</v>
      </c>
    </row>
    <row r="9212" spans="1:15" x14ac:dyDescent="0.3">
      <c r="A9212" s="1" t="s">
        <v>5700</v>
      </c>
      <c r="B9212" s="1" t="s">
        <v>5777</v>
      </c>
      <c r="C9212" s="1">
        <v>4</v>
      </c>
      <c r="D9212" s="1" t="s">
        <v>6101</v>
      </c>
      <c r="E9212" s="1">
        <v>1</v>
      </c>
      <c r="F9212" s="1" t="s">
        <v>9252</v>
      </c>
      <c r="G9212" s="1" t="s">
        <v>5834</v>
      </c>
      <c r="H9212" s="1" t="s">
        <v>9029</v>
      </c>
      <c r="I9212" s="1" t="b">
        <v>0</v>
      </c>
      <c r="J9212" s="1">
        <v>21</v>
      </c>
      <c r="K9212" s="1">
        <v>0</v>
      </c>
      <c r="L9212" s="1">
        <v>1</v>
      </c>
      <c r="M9212" s="1">
        <v>36</v>
      </c>
      <c r="N9212" s="1">
        <v>1.4095536413469001</v>
      </c>
      <c r="O9212" s="1" t="s">
        <v>9253</v>
      </c>
    </row>
    <row r="9213" spans="1:15" x14ac:dyDescent="0.3">
      <c r="A9213" s="1" t="s">
        <v>5700</v>
      </c>
      <c r="B9213" s="1" t="s">
        <v>5777</v>
      </c>
      <c r="C9213" s="1">
        <v>4</v>
      </c>
      <c r="D9213" s="1" t="s">
        <v>6101</v>
      </c>
      <c r="E9213" s="1">
        <v>1</v>
      </c>
      <c r="F9213" s="1" t="s">
        <v>9252</v>
      </c>
      <c r="G9213" s="1" t="s">
        <v>5834</v>
      </c>
      <c r="H9213" s="1" t="s">
        <v>9029</v>
      </c>
      <c r="I9213" s="1" t="b">
        <v>0</v>
      </c>
      <c r="J9213" s="1">
        <v>12</v>
      </c>
      <c r="K9213" s="1">
        <v>0</v>
      </c>
      <c r="L9213" s="1">
        <v>0</v>
      </c>
      <c r="M9213" s="1">
        <v>35</v>
      </c>
      <c r="N9213" s="1">
        <v>1.3703993735317099</v>
      </c>
      <c r="O9213" s="1" t="s">
        <v>9199</v>
      </c>
    </row>
    <row r="9214" spans="1:15" x14ac:dyDescent="0.3">
      <c r="A9214" s="1" t="s">
        <v>5700</v>
      </c>
      <c r="B9214" s="1" t="s">
        <v>5777</v>
      </c>
      <c r="C9214" s="1">
        <v>4</v>
      </c>
      <c r="D9214" s="1" t="s">
        <v>6101</v>
      </c>
      <c r="E9214" s="1">
        <v>1</v>
      </c>
      <c r="F9214" s="1" t="s">
        <v>9252</v>
      </c>
      <c r="G9214" s="1" t="s">
        <v>5810</v>
      </c>
      <c r="H9214" s="1" t="s">
        <v>9029</v>
      </c>
      <c r="I9214" s="1" t="b">
        <v>0</v>
      </c>
      <c r="J9214" s="1">
        <v>2</v>
      </c>
      <c r="K9214" s="1">
        <v>0</v>
      </c>
      <c r="L9214" s="1">
        <v>1</v>
      </c>
      <c r="M9214" s="1">
        <v>26</v>
      </c>
      <c r="N9214" s="1">
        <v>1.0180109631949801</v>
      </c>
      <c r="O9214" s="1" t="s">
        <v>9030</v>
      </c>
    </row>
    <row r="9215" spans="1:15" x14ac:dyDescent="0.3">
      <c r="A9215" s="1" t="s">
        <v>5700</v>
      </c>
      <c r="B9215" s="1" t="s">
        <v>5777</v>
      </c>
      <c r="C9215" s="1">
        <v>4</v>
      </c>
      <c r="D9215" s="1" t="s">
        <v>6101</v>
      </c>
      <c r="E9215" s="1">
        <v>2</v>
      </c>
      <c r="F9215" s="1" t="s">
        <v>9254</v>
      </c>
      <c r="G9215" s="1" t="s">
        <v>5814</v>
      </c>
      <c r="H9215" s="1" t="s">
        <v>9029</v>
      </c>
      <c r="I9215" s="1" t="b">
        <v>1</v>
      </c>
      <c r="J9215" s="1">
        <v>0</v>
      </c>
      <c r="K9215" s="1">
        <v>0</v>
      </c>
      <c r="L9215" s="1">
        <v>0</v>
      </c>
      <c r="M9215" s="1">
        <v>1444</v>
      </c>
      <c r="N9215" s="1">
        <v>46.475700032185301</v>
      </c>
      <c r="O9215" s="1" t="s">
        <v>9031</v>
      </c>
    </row>
    <row r="9216" spans="1:15" x14ac:dyDescent="0.3">
      <c r="A9216" s="1" t="s">
        <v>5700</v>
      </c>
      <c r="B9216" s="1" t="s">
        <v>5777</v>
      </c>
      <c r="C9216" s="1">
        <v>4</v>
      </c>
      <c r="D9216" s="1" t="s">
        <v>6101</v>
      </c>
      <c r="E9216" s="1">
        <v>2</v>
      </c>
      <c r="F9216" s="1" t="s">
        <v>9254</v>
      </c>
      <c r="G9216" s="1" t="s">
        <v>5810</v>
      </c>
      <c r="H9216" s="1" t="s">
        <v>9029</v>
      </c>
      <c r="I9216" s="1" t="b">
        <v>0</v>
      </c>
      <c r="J9216" s="1">
        <v>2</v>
      </c>
      <c r="K9216" s="1">
        <v>0</v>
      </c>
      <c r="L9216" s="1">
        <v>0</v>
      </c>
      <c r="M9216" s="1">
        <v>320</v>
      </c>
      <c r="N9216" s="1">
        <v>10.2993241068554</v>
      </c>
      <c r="O9216" s="1" t="s">
        <v>9030</v>
      </c>
    </row>
    <row r="9217" spans="1:15" x14ac:dyDescent="0.3">
      <c r="A9217" s="1" t="s">
        <v>5700</v>
      </c>
      <c r="B9217" s="1" t="s">
        <v>5777</v>
      </c>
      <c r="C9217" s="1">
        <v>4</v>
      </c>
      <c r="D9217" s="1" t="s">
        <v>6101</v>
      </c>
      <c r="E9217" s="1">
        <v>2</v>
      </c>
      <c r="F9217" s="1" t="s">
        <v>9254</v>
      </c>
      <c r="G9217" s="1" t="s">
        <v>5803</v>
      </c>
      <c r="H9217" s="1" t="s">
        <v>9051</v>
      </c>
      <c r="I9217" s="1" t="b">
        <v>0</v>
      </c>
      <c r="J9217" s="1">
        <v>0</v>
      </c>
      <c r="K9217" s="1">
        <v>1</v>
      </c>
      <c r="L9217" s="1">
        <v>0</v>
      </c>
      <c r="M9217" s="1">
        <v>128</v>
      </c>
      <c r="N9217" s="1">
        <v>4.1197296427421897</v>
      </c>
      <c r="O9217" s="1" t="s">
        <v>9064</v>
      </c>
    </row>
    <row r="9218" spans="1:15" x14ac:dyDescent="0.3">
      <c r="A9218" s="1" t="s">
        <v>5700</v>
      </c>
      <c r="B9218" s="1" t="s">
        <v>5777</v>
      </c>
      <c r="C9218" s="1">
        <v>4</v>
      </c>
      <c r="D9218" s="1" t="s">
        <v>6101</v>
      </c>
      <c r="E9218" s="1">
        <v>2</v>
      </c>
      <c r="F9218" s="1" t="s">
        <v>9254</v>
      </c>
      <c r="G9218" s="1" t="s">
        <v>5834</v>
      </c>
      <c r="H9218" s="1" t="s">
        <v>9029</v>
      </c>
      <c r="I9218" s="1" t="b">
        <v>0</v>
      </c>
      <c r="J9218" s="1">
        <v>21</v>
      </c>
      <c r="K9218" s="1">
        <v>0</v>
      </c>
      <c r="L9218" s="1">
        <v>0</v>
      </c>
      <c r="M9218" s="1">
        <v>81</v>
      </c>
      <c r="N9218" s="1">
        <v>2.6070164145477901</v>
      </c>
      <c r="O9218" s="1" t="s">
        <v>9038</v>
      </c>
    </row>
    <row r="9219" spans="1:15" x14ac:dyDescent="0.3">
      <c r="A9219" s="1" t="s">
        <v>5700</v>
      </c>
      <c r="B9219" s="1" t="s">
        <v>5777</v>
      </c>
      <c r="C9219" s="1">
        <v>4</v>
      </c>
      <c r="D9219" s="1" t="s">
        <v>6101</v>
      </c>
      <c r="E9219" s="1">
        <v>2</v>
      </c>
      <c r="F9219" s="1" t="s">
        <v>9254</v>
      </c>
      <c r="G9219" s="1" t="s">
        <v>5803</v>
      </c>
      <c r="H9219" s="1" t="s">
        <v>9066</v>
      </c>
      <c r="I9219" s="1" t="b">
        <v>0</v>
      </c>
      <c r="J9219" s="1">
        <v>0</v>
      </c>
      <c r="K9219" s="1">
        <v>1</v>
      </c>
      <c r="L9219" s="1">
        <v>0</v>
      </c>
      <c r="M9219" s="1">
        <v>68</v>
      </c>
      <c r="N9219" s="1">
        <v>2.1886063727067899</v>
      </c>
      <c r="O9219" s="1" t="s">
        <v>9067</v>
      </c>
    </row>
    <row r="9220" spans="1:15" x14ac:dyDescent="0.3">
      <c r="A9220" s="1" t="s">
        <v>5700</v>
      </c>
      <c r="B9220" s="1" t="s">
        <v>5777</v>
      </c>
      <c r="C9220" s="1">
        <v>4</v>
      </c>
      <c r="D9220" s="1" t="s">
        <v>6101</v>
      </c>
      <c r="E9220" s="1">
        <v>2</v>
      </c>
      <c r="F9220" s="1" t="s">
        <v>9254</v>
      </c>
      <c r="G9220" s="1" t="s">
        <v>5801</v>
      </c>
      <c r="H9220" s="1" t="s">
        <v>9029</v>
      </c>
      <c r="I9220" s="1" t="b">
        <v>0</v>
      </c>
      <c r="J9220" s="1">
        <v>1</v>
      </c>
      <c r="K9220" s="1">
        <v>0</v>
      </c>
      <c r="L9220" s="1">
        <v>0</v>
      </c>
      <c r="M9220" s="1">
        <v>65</v>
      </c>
      <c r="N9220" s="1">
        <v>2.0920502092050199</v>
      </c>
      <c r="O9220" s="1" t="s">
        <v>9147</v>
      </c>
    </row>
    <row r="9221" spans="1:15" x14ac:dyDescent="0.3">
      <c r="A9221" s="1" t="s">
        <v>5700</v>
      </c>
      <c r="B9221" s="1" t="s">
        <v>5777</v>
      </c>
      <c r="C9221" s="1">
        <v>4</v>
      </c>
      <c r="D9221" s="1" t="s">
        <v>6101</v>
      </c>
      <c r="E9221" s="1">
        <v>2</v>
      </c>
      <c r="F9221" s="1" t="s">
        <v>9254</v>
      </c>
      <c r="G9221" s="1" t="s">
        <v>5834</v>
      </c>
      <c r="H9221" s="1" t="s">
        <v>9029</v>
      </c>
      <c r="I9221" s="1" t="b">
        <v>0</v>
      </c>
      <c r="J9221" s="1">
        <v>21</v>
      </c>
      <c r="K9221" s="1">
        <v>0</v>
      </c>
      <c r="L9221" s="1">
        <v>0</v>
      </c>
      <c r="M9221" s="1">
        <v>61</v>
      </c>
      <c r="N9221" s="1">
        <v>1.96330865786932</v>
      </c>
      <c r="O9221" s="1" t="s">
        <v>9032</v>
      </c>
    </row>
    <row r="9222" spans="1:15" x14ac:dyDescent="0.3">
      <c r="A9222" s="1" t="s">
        <v>5700</v>
      </c>
      <c r="B9222" s="1" t="s">
        <v>5777</v>
      </c>
      <c r="C9222" s="1">
        <v>4</v>
      </c>
      <c r="D9222" s="1" t="s">
        <v>6101</v>
      </c>
      <c r="E9222" s="1">
        <v>2</v>
      </c>
      <c r="F9222" s="1" t="s">
        <v>9254</v>
      </c>
      <c r="G9222" s="1" t="s">
        <v>5834</v>
      </c>
      <c r="H9222" s="1" t="s">
        <v>9029</v>
      </c>
      <c r="I9222" s="1" t="b">
        <v>0</v>
      </c>
      <c r="J9222" s="1">
        <v>21</v>
      </c>
      <c r="K9222" s="1">
        <v>0</v>
      </c>
      <c r="L9222" s="1">
        <v>0</v>
      </c>
      <c r="M9222" s="1">
        <v>41</v>
      </c>
      <c r="N9222" s="1">
        <v>1.3196009011908501</v>
      </c>
      <c r="O9222" s="1" t="s">
        <v>9039</v>
      </c>
    </row>
    <row r="9223" spans="1:15" x14ac:dyDescent="0.3">
      <c r="A9223" s="1" t="s">
        <v>5700</v>
      </c>
      <c r="B9223" s="1" t="s">
        <v>5777</v>
      </c>
      <c r="C9223" s="1">
        <v>4</v>
      </c>
      <c r="D9223" s="1" t="s">
        <v>6101</v>
      </c>
      <c r="E9223" s="1">
        <v>2</v>
      </c>
      <c r="F9223" s="1" t="s">
        <v>9254</v>
      </c>
      <c r="G9223" s="1" t="s">
        <v>5834</v>
      </c>
      <c r="H9223" s="1" t="s">
        <v>9029</v>
      </c>
      <c r="I9223" s="1" t="b">
        <v>0</v>
      </c>
      <c r="J9223" s="1">
        <v>7</v>
      </c>
      <c r="K9223" s="1">
        <v>0</v>
      </c>
      <c r="L9223" s="1">
        <v>0</v>
      </c>
      <c r="M9223" s="1">
        <v>34</v>
      </c>
      <c r="N9223" s="1">
        <v>1.0943031863533901</v>
      </c>
      <c r="O9223" s="1" t="s">
        <v>9222</v>
      </c>
    </row>
    <row r="9224" spans="1:15" x14ac:dyDescent="0.3">
      <c r="A9224" s="1" t="s">
        <v>5700</v>
      </c>
      <c r="B9224" s="1" t="s">
        <v>5777</v>
      </c>
      <c r="C9224" s="1">
        <v>4</v>
      </c>
      <c r="D9224" s="1" t="s">
        <v>6101</v>
      </c>
      <c r="E9224" s="1">
        <v>2</v>
      </c>
      <c r="F9224" s="1" t="s">
        <v>9254</v>
      </c>
      <c r="G9224" s="1" t="s">
        <v>5908</v>
      </c>
      <c r="H9224" s="1" t="s">
        <v>9029</v>
      </c>
      <c r="I9224" s="1" t="b">
        <v>0</v>
      </c>
      <c r="J9224" s="1">
        <v>0</v>
      </c>
      <c r="K9224" s="1">
        <v>0</v>
      </c>
      <c r="L9224" s="1">
        <v>1</v>
      </c>
      <c r="M9224" s="1">
        <v>32</v>
      </c>
      <c r="N9224" s="1">
        <v>1.0299324106855401</v>
      </c>
      <c r="O9224" s="1" t="s">
        <v>9031</v>
      </c>
    </row>
    <row r="9225" spans="1:15" x14ac:dyDescent="0.3">
      <c r="A9225" s="1" t="s">
        <v>5700</v>
      </c>
      <c r="B9225" s="1" t="s">
        <v>5777</v>
      </c>
      <c r="C9225" s="1">
        <v>4</v>
      </c>
      <c r="D9225" s="1" t="s">
        <v>6101</v>
      </c>
      <c r="E9225" s="1">
        <v>3</v>
      </c>
      <c r="F9225" s="1" t="s">
        <v>9255</v>
      </c>
      <c r="G9225" s="1" t="s">
        <v>5814</v>
      </c>
      <c r="H9225" s="1" t="s">
        <v>9029</v>
      </c>
      <c r="I9225" s="1" t="b">
        <v>1</v>
      </c>
      <c r="J9225" s="1">
        <v>0</v>
      </c>
      <c r="K9225" s="1">
        <v>0</v>
      </c>
      <c r="L9225" s="1">
        <v>0</v>
      </c>
      <c r="M9225" s="1">
        <v>2425</v>
      </c>
      <c r="N9225" s="1">
        <v>50.7853403141361</v>
      </c>
      <c r="O9225" s="1" t="s">
        <v>9031</v>
      </c>
    </row>
    <row r="9226" spans="1:15" x14ac:dyDescent="0.3">
      <c r="A9226" s="1" t="s">
        <v>5700</v>
      </c>
      <c r="B9226" s="1" t="s">
        <v>5777</v>
      </c>
      <c r="C9226" s="1">
        <v>4</v>
      </c>
      <c r="D9226" s="1" t="s">
        <v>6101</v>
      </c>
      <c r="E9226" s="1">
        <v>3</v>
      </c>
      <c r="F9226" s="1" t="s">
        <v>9255</v>
      </c>
      <c r="G9226" s="1" t="s">
        <v>5810</v>
      </c>
      <c r="H9226" s="1" t="s">
        <v>9029</v>
      </c>
      <c r="I9226" s="1" t="b">
        <v>0</v>
      </c>
      <c r="J9226" s="1">
        <v>2</v>
      </c>
      <c r="K9226" s="1">
        <v>0</v>
      </c>
      <c r="L9226" s="1">
        <v>0</v>
      </c>
      <c r="M9226" s="1">
        <v>359</v>
      </c>
      <c r="N9226" s="1">
        <v>7.5183246073298404</v>
      </c>
      <c r="O9226" s="1" t="s">
        <v>9030</v>
      </c>
    </row>
    <row r="9227" spans="1:15" x14ac:dyDescent="0.3">
      <c r="A9227" s="1" t="s">
        <v>5700</v>
      </c>
      <c r="B9227" s="1" t="s">
        <v>5777</v>
      </c>
      <c r="C9227" s="1">
        <v>4</v>
      </c>
      <c r="D9227" s="1" t="s">
        <v>6101</v>
      </c>
      <c r="E9227" s="1">
        <v>3</v>
      </c>
      <c r="F9227" s="1" t="s">
        <v>9255</v>
      </c>
      <c r="G9227" s="1" t="s">
        <v>5834</v>
      </c>
      <c r="H9227" s="1" t="s">
        <v>9029</v>
      </c>
      <c r="I9227" s="1" t="b">
        <v>0</v>
      </c>
      <c r="J9227" s="1">
        <v>21</v>
      </c>
      <c r="K9227" s="1">
        <v>0</v>
      </c>
      <c r="L9227" s="1">
        <v>0</v>
      </c>
      <c r="M9227" s="1">
        <v>132</v>
      </c>
      <c r="N9227" s="1">
        <v>2.7643979057591599</v>
      </c>
      <c r="O9227" s="1" t="s">
        <v>9038</v>
      </c>
    </row>
    <row r="9228" spans="1:15" x14ac:dyDescent="0.3">
      <c r="A9228" s="1" t="s">
        <v>5700</v>
      </c>
      <c r="B9228" s="1" t="s">
        <v>5777</v>
      </c>
      <c r="C9228" s="1">
        <v>4</v>
      </c>
      <c r="D9228" s="1" t="s">
        <v>6101</v>
      </c>
      <c r="E9228" s="1">
        <v>3</v>
      </c>
      <c r="F9228" s="1" t="s">
        <v>9255</v>
      </c>
      <c r="G9228" s="1" t="s">
        <v>5803</v>
      </c>
      <c r="H9228" s="1" t="s">
        <v>9051</v>
      </c>
      <c r="I9228" s="1" t="b">
        <v>0</v>
      </c>
      <c r="J9228" s="1">
        <v>0</v>
      </c>
      <c r="K9228" s="1">
        <v>1</v>
      </c>
      <c r="L9228" s="1">
        <v>0</v>
      </c>
      <c r="M9228" s="1">
        <v>123</v>
      </c>
      <c r="N9228" s="1">
        <v>2.5759162303664902</v>
      </c>
      <c r="O9228" s="1" t="s">
        <v>9064</v>
      </c>
    </row>
    <row r="9229" spans="1:15" x14ac:dyDescent="0.3">
      <c r="A9229" s="1" t="s">
        <v>5700</v>
      </c>
      <c r="B9229" s="1" t="s">
        <v>5777</v>
      </c>
      <c r="C9229" s="1">
        <v>4</v>
      </c>
      <c r="D9229" s="1" t="s">
        <v>6101</v>
      </c>
      <c r="E9229" s="1">
        <v>3</v>
      </c>
      <c r="F9229" s="1" t="s">
        <v>9255</v>
      </c>
      <c r="G9229" s="1" t="s">
        <v>5908</v>
      </c>
      <c r="H9229" s="1" t="s">
        <v>9029</v>
      </c>
      <c r="I9229" s="1" t="b">
        <v>0</v>
      </c>
      <c r="J9229" s="1">
        <v>0</v>
      </c>
      <c r="K9229" s="1">
        <v>0</v>
      </c>
      <c r="L9229" s="1">
        <v>1</v>
      </c>
      <c r="M9229" s="1">
        <v>88</v>
      </c>
      <c r="N9229" s="1">
        <v>1.8429319371727699</v>
      </c>
      <c r="O9229" s="1" t="s">
        <v>9031</v>
      </c>
    </row>
    <row r="9230" spans="1:15" x14ac:dyDescent="0.3">
      <c r="A9230" s="1" t="s">
        <v>5700</v>
      </c>
      <c r="B9230" s="1" t="s">
        <v>5777</v>
      </c>
      <c r="C9230" s="1">
        <v>4</v>
      </c>
      <c r="D9230" s="1" t="s">
        <v>6101</v>
      </c>
      <c r="E9230" s="1">
        <v>3</v>
      </c>
      <c r="F9230" s="1" t="s">
        <v>9255</v>
      </c>
      <c r="G9230" s="1" t="s">
        <v>5834</v>
      </c>
      <c r="H9230" s="1" t="s">
        <v>9029</v>
      </c>
      <c r="I9230" s="1" t="b">
        <v>0</v>
      </c>
      <c r="J9230" s="1">
        <v>21</v>
      </c>
      <c r="K9230" s="1">
        <v>0</v>
      </c>
      <c r="L9230" s="1">
        <v>0</v>
      </c>
      <c r="M9230" s="1">
        <v>85</v>
      </c>
      <c r="N9230" s="1">
        <v>1.78010471204188</v>
      </c>
      <c r="O9230" s="1" t="s">
        <v>9039</v>
      </c>
    </row>
    <row r="9231" spans="1:15" x14ac:dyDescent="0.3">
      <c r="A9231" s="1" t="s">
        <v>5700</v>
      </c>
      <c r="B9231" s="1" t="s">
        <v>5777</v>
      </c>
      <c r="C9231" s="1">
        <v>4</v>
      </c>
      <c r="D9231" s="1" t="s">
        <v>6101</v>
      </c>
      <c r="E9231" s="1">
        <v>3</v>
      </c>
      <c r="F9231" s="1" t="s">
        <v>9255</v>
      </c>
      <c r="G9231" s="1" t="s">
        <v>5806</v>
      </c>
      <c r="H9231" s="1" t="s">
        <v>9094</v>
      </c>
      <c r="I9231" s="1" t="b">
        <v>0</v>
      </c>
      <c r="J9231" s="1">
        <v>0</v>
      </c>
      <c r="K9231" s="1">
        <v>5</v>
      </c>
      <c r="L9231" s="1">
        <v>1</v>
      </c>
      <c r="M9231" s="1">
        <v>81</v>
      </c>
      <c r="N9231" s="1">
        <v>1.6963350785340301</v>
      </c>
      <c r="O9231" s="1" t="s">
        <v>9256</v>
      </c>
    </row>
    <row r="9232" spans="1:15" x14ac:dyDescent="0.3">
      <c r="A9232" s="1" t="s">
        <v>5700</v>
      </c>
      <c r="B9232" s="1" t="s">
        <v>5777</v>
      </c>
      <c r="C9232" s="1">
        <v>4</v>
      </c>
      <c r="D9232" s="1" t="s">
        <v>6101</v>
      </c>
      <c r="E9232" s="1">
        <v>3</v>
      </c>
      <c r="F9232" s="1" t="s">
        <v>9255</v>
      </c>
      <c r="G9232" s="1" t="s">
        <v>5834</v>
      </c>
      <c r="H9232" s="1" t="s">
        <v>9029</v>
      </c>
      <c r="I9232" s="1" t="b">
        <v>0</v>
      </c>
      <c r="J9232" s="1">
        <v>19</v>
      </c>
      <c r="K9232" s="1">
        <v>0</v>
      </c>
      <c r="L9232" s="1">
        <v>0</v>
      </c>
      <c r="M9232" s="1">
        <v>77</v>
      </c>
      <c r="N9232" s="1">
        <v>1.6125654450261699</v>
      </c>
      <c r="O9232" s="1" t="e">
        <f>------------------ag</f>
        <v>#NAME?</v>
      </c>
    </row>
    <row r="9233" spans="1:15" x14ac:dyDescent="0.3">
      <c r="A9233" s="1" t="s">
        <v>5700</v>
      </c>
      <c r="B9233" s="1" t="s">
        <v>5777</v>
      </c>
      <c r="C9233" s="1">
        <v>4</v>
      </c>
      <c r="D9233" s="1" t="s">
        <v>6101</v>
      </c>
      <c r="E9233" s="1">
        <v>3</v>
      </c>
      <c r="F9233" s="1" t="s">
        <v>9255</v>
      </c>
      <c r="G9233" s="1" t="s">
        <v>5834</v>
      </c>
      <c r="H9233" s="1" t="s">
        <v>9029</v>
      </c>
      <c r="I9233" s="1" t="b">
        <v>0</v>
      </c>
      <c r="J9233" s="1">
        <v>21</v>
      </c>
      <c r="K9233" s="1">
        <v>0</v>
      </c>
      <c r="L9233" s="1">
        <v>0</v>
      </c>
      <c r="M9233" s="1">
        <v>76</v>
      </c>
      <c r="N9233" s="1">
        <v>1.5916230366492099</v>
      </c>
      <c r="O9233" s="1" t="s">
        <v>9032</v>
      </c>
    </row>
    <row r="9234" spans="1:15" x14ac:dyDescent="0.3">
      <c r="A9234" s="1" t="s">
        <v>5700</v>
      </c>
      <c r="B9234" s="1" t="s">
        <v>5777</v>
      </c>
      <c r="C9234" s="1">
        <v>4</v>
      </c>
      <c r="D9234" s="1" t="s">
        <v>6101</v>
      </c>
      <c r="E9234" s="1">
        <v>3</v>
      </c>
      <c r="F9234" s="1" t="s">
        <v>9255</v>
      </c>
      <c r="G9234" s="1" t="s">
        <v>5834</v>
      </c>
      <c r="H9234" s="1" t="s">
        <v>9029</v>
      </c>
      <c r="I9234" s="1" t="b">
        <v>0</v>
      </c>
      <c r="J9234" s="1">
        <v>11</v>
      </c>
      <c r="K9234" s="1">
        <v>0</v>
      </c>
      <c r="L9234" s="1">
        <v>0</v>
      </c>
      <c r="M9234" s="1">
        <v>48</v>
      </c>
      <c r="N9234" s="1">
        <v>1.0052356020942399</v>
      </c>
      <c r="O9234" s="1" t="s">
        <v>9072</v>
      </c>
    </row>
    <row r="9235" spans="1:15" x14ac:dyDescent="0.3">
      <c r="A9235" s="1" t="s">
        <v>5700</v>
      </c>
      <c r="B9235" s="1" t="s">
        <v>5777</v>
      </c>
      <c r="C9235" s="1">
        <v>4</v>
      </c>
      <c r="D9235" s="1" t="s">
        <v>6101</v>
      </c>
      <c r="E9235" s="1">
        <v>3</v>
      </c>
      <c r="F9235" s="1" t="s">
        <v>9255</v>
      </c>
      <c r="G9235" s="1" t="s">
        <v>5834</v>
      </c>
      <c r="H9235" s="1" t="s">
        <v>9036</v>
      </c>
      <c r="I9235" s="1" t="b">
        <v>0</v>
      </c>
      <c r="J9235" s="1">
        <v>0</v>
      </c>
      <c r="K9235" s="1">
        <v>6</v>
      </c>
      <c r="L9235" s="1">
        <v>6</v>
      </c>
      <c r="M9235" s="1">
        <v>48</v>
      </c>
      <c r="N9235" s="1">
        <v>1.0052356020942399</v>
      </c>
      <c r="O9235" s="1" t="s">
        <v>9257</v>
      </c>
    </row>
    <row r="9236" spans="1:15" x14ac:dyDescent="0.3">
      <c r="A9236" s="1" t="s">
        <v>5700</v>
      </c>
      <c r="B9236" s="1" t="s">
        <v>5777</v>
      </c>
      <c r="C9236" s="1">
        <v>4</v>
      </c>
      <c r="D9236" s="1" t="s">
        <v>6101</v>
      </c>
      <c r="E9236" s="1">
        <v>4</v>
      </c>
      <c r="F9236" s="1" t="s">
        <v>9258</v>
      </c>
      <c r="G9236" s="1" t="s">
        <v>5801</v>
      </c>
      <c r="H9236" s="1" t="s">
        <v>9029</v>
      </c>
      <c r="I9236" s="1" t="b">
        <v>0</v>
      </c>
      <c r="J9236" s="1">
        <v>1</v>
      </c>
      <c r="K9236" s="1">
        <v>0</v>
      </c>
      <c r="L9236" s="1">
        <v>0</v>
      </c>
      <c r="M9236" s="1">
        <v>1739</v>
      </c>
      <c r="N9236" s="1">
        <v>34.279519022274698</v>
      </c>
      <c r="O9236" s="1" t="s">
        <v>9147</v>
      </c>
    </row>
    <row r="9237" spans="1:15" x14ac:dyDescent="0.3">
      <c r="A9237" s="1" t="s">
        <v>5700</v>
      </c>
      <c r="B9237" s="1" t="s">
        <v>5777</v>
      </c>
      <c r="C9237" s="1">
        <v>4</v>
      </c>
      <c r="D9237" s="1" t="s">
        <v>6101</v>
      </c>
      <c r="E9237" s="1">
        <v>4</v>
      </c>
      <c r="F9237" s="1" t="s">
        <v>9258</v>
      </c>
      <c r="G9237" s="1" t="s">
        <v>5834</v>
      </c>
      <c r="H9237" s="1" t="s">
        <v>9029</v>
      </c>
      <c r="I9237" s="1" t="b">
        <v>0</v>
      </c>
      <c r="J9237" s="1">
        <v>21</v>
      </c>
      <c r="K9237" s="1">
        <v>0</v>
      </c>
      <c r="L9237" s="1">
        <v>0</v>
      </c>
      <c r="M9237" s="1">
        <v>765</v>
      </c>
      <c r="N9237" s="1">
        <v>15.079834417504401</v>
      </c>
      <c r="O9237" s="1" t="e">
        <f>------------------ag</f>
        <v>#NAME?</v>
      </c>
    </row>
    <row r="9238" spans="1:15" x14ac:dyDescent="0.3">
      <c r="A9238" s="1" t="s">
        <v>5700</v>
      </c>
      <c r="B9238" s="1" t="s">
        <v>5777</v>
      </c>
      <c r="C9238" s="1">
        <v>4</v>
      </c>
      <c r="D9238" s="1" t="s">
        <v>6101</v>
      </c>
      <c r="E9238" s="1">
        <v>4</v>
      </c>
      <c r="F9238" s="1" t="s">
        <v>9258</v>
      </c>
      <c r="G9238" s="1" t="s">
        <v>5834</v>
      </c>
      <c r="H9238" s="1" t="s">
        <v>9029</v>
      </c>
      <c r="I9238" s="1" t="b">
        <v>0</v>
      </c>
      <c r="J9238" s="1">
        <v>21</v>
      </c>
      <c r="K9238" s="1">
        <v>0</v>
      </c>
      <c r="L9238" s="1">
        <v>0</v>
      </c>
      <c r="M9238" s="1">
        <v>412</v>
      </c>
      <c r="N9238" s="1">
        <v>8.1214271634141504</v>
      </c>
      <c r="O9238" s="1" t="s">
        <v>9038</v>
      </c>
    </row>
    <row r="9239" spans="1:15" x14ac:dyDescent="0.3">
      <c r="A9239" s="1" t="s">
        <v>5700</v>
      </c>
      <c r="B9239" s="1" t="s">
        <v>5777</v>
      </c>
      <c r="C9239" s="1">
        <v>4</v>
      </c>
      <c r="D9239" s="1" t="s">
        <v>6101</v>
      </c>
      <c r="E9239" s="1">
        <v>4</v>
      </c>
      <c r="F9239" s="1" t="s">
        <v>9258</v>
      </c>
      <c r="G9239" s="1" t="s">
        <v>5834</v>
      </c>
      <c r="H9239" s="1" t="s">
        <v>9029</v>
      </c>
      <c r="I9239" s="1" t="b">
        <v>0</v>
      </c>
      <c r="J9239" s="1">
        <v>21</v>
      </c>
      <c r="K9239" s="1">
        <v>0</v>
      </c>
      <c r="L9239" s="1">
        <v>0</v>
      </c>
      <c r="M9239" s="1">
        <v>394</v>
      </c>
      <c r="N9239" s="1">
        <v>7.7666075300611004</v>
      </c>
      <c r="O9239" s="1" t="s">
        <v>9032</v>
      </c>
    </row>
    <row r="9240" spans="1:15" x14ac:dyDescent="0.3">
      <c r="A9240" s="1" t="s">
        <v>5700</v>
      </c>
      <c r="B9240" s="1" t="s">
        <v>5777</v>
      </c>
      <c r="C9240" s="1">
        <v>4</v>
      </c>
      <c r="D9240" s="1" t="s">
        <v>6101</v>
      </c>
      <c r="E9240" s="1">
        <v>4</v>
      </c>
      <c r="F9240" s="1" t="s">
        <v>9258</v>
      </c>
      <c r="G9240" s="1" t="s">
        <v>5814</v>
      </c>
      <c r="H9240" s="1" t="s">
        <v>9029</v>
      </c>
      <c r="I9240" s="1" t="b">
        <v>1</v>
      </c>
      <c r="J9240" s="1">
        <v>0</v>
      </c>
      <c r="K9240" s="1">
        <v>0</v>
      </c>
      <c r="L9240" s="1">
        <v>0</v>
      </c>
      <c r="M9240" s="1">
        <v>370</v>
      </c>
      <c r="N9240" s="1">
        <v>7.2935146855903801</v>
      </c>
      <c r="O9240" s="1" t="s">
        <v>9031</v>
      </c>
    </row>
    <row r="9241" spans="1:15" x14ac:dyDescent="0.3">
      <c r="A9241" s="1" t="s">
        <v>5700</v>
      </c>
      <c r="B9241" s="1" t="s">
        <v>5777</v>
      </c>
      <c r="C9241" s="1">
        <v>4</v>
      </c>
      <c r="D9241" s="1" t="s">
        <v>6101</v>
      </c>
      <c r="E9241" s="1">
        <v>4</v>
      </c>
      <c r="F9241" s="1" t="s">
        <v>9258</v>
      </c>
      <c r="G9241" s="1" t="s">
        <v>5819</v>
      </c>
      <c r="H9241" s="1" t="s">
        <v>9029</v>
      </c>
      <c r="I9241" s="1" t="b">
        <v>0</v>
      </c>
      <c r="J9241" s="1">
        <v>0</v>
      </c>
      <c r="K9241" s="1">
        <v>3</v>
      </c>
      <c r="L9241" s="1">
        <v>2</v>
      </c>
      <c r="M9241" s="1">
        <v>267</v>
      </c>
      <c r="N9241" s="1">
        <v>5.2631578947368398</v>
      </c>
      <c r="O9241" s="1" t="s">
        <v>9259</v>
      </c>
    </row>
    <row r="9242" spans="1:15" x14ac:dyDescent="0.3">
      <c r="A9242" s="1" t="s">
        <v>5700</v>
      </c>
      <c r="B9242" s="1" t="s">
        <v>5777</v>
      </c>
      <c r="C9242" s="1">
        <v>4</v>
      </c>
      <c r="D9242" s="1" t="s">
        <v>6101</v>
      </c>
      <c r="E9242" s="1">
        <v>4</v>
      </c>
      <c r="F9242" s="1" t="s">
        <v>9258</v>
      </c>
      <c r="G9242" s="1" t="s">
        <v>5810</v>
      </c>
      <c r="H9242" s="1" t="s">
        <v>9029</v>
      </c>
      <c r="I9242" s="1" t="b">
        <v>0</v>
      </c>
      <c r="J9242" s="1">
        <v>2</v>
      </c>
      <c r="K9242" s="1">
        <v>0</v>
      </c>
      <c r="L9242" s="1">
        <v>0</v>
      </c>
      <c r="M9242" s="1">
        <v>189</v>
      </c>
      <c r="N9242" s="1">
        <v>3.7256061502069699</v>
      </c>
      <c r="O9242" s="1" t="s">
        <v>9030</v>
      </c>
    </row>
    <row r="9243" spans="1:15" x14ac:dyDescent="0.3">
      <c r="A9243" s="1" t="s">
        <v>5700</v>
      </c>
      <c r="B9243" s="1" t="s">
        <v>5777</v>
      </c>
      <c r="C9243" s="1">
        <v>4</v>
      </c>
      <c r="D9243" s="1" t="s">
        <v>6101</v>
      </c>
      <c r="E9243" s="1">
        <v>4</v>
      </c>
      <c r="F9243" s="1" t="s">
        <v>9258</v>
      </c>
      <c r="G9243" s="1" t="s">
        <v>5834</v>
      </c>
      <c r="H9243" s="1" t="s">
        <v>9029</v>
      </c>
      <c r="I9243" s="1" t="b">
        <v>0</v>
      </c>
      <c r="J9243" s="1">
        <v>9</v>
      </c>
      <c r="K9243" s="1">
        <v>0</v>
      </c>
      <c r="L9243" s="1">
        <v>0</v>
      </c>
      <c r="M9243" s="1">
        <v>90</v>
      </c>
      <c r="N9243" s="1">
        <v>1.77409816676522</v>
      </c>
      <c r="O9243" s="1" t="s">
        <v>9061</v>
      </c>
    </row>
    <row r="9244" spans="1:15" x14ac:dyDescent="0.3">
      <c r="A9244" s="1" t="s">
        <v>5700</v>
      </c>
      <c r="B9244" s="1" t="s">
        <v>5777</v>
      </c>
      <c r="C9244" s="1">
        <v>4</v>
      </c>
      <c r="D9244" s="1" t="s">
        <v>6101</v>
      </c>
      <c r="E9244" s="1">
        <v>4</v>
      </c>
      <c r="F9244" s="1" t="s">
        <v>9258</v>
      </c>
      <c r="G9244" s="1" t="s">
        <v>5834</v>
      </c>
      <c r="H9244" s="1" t="s">
        <v>9029</v>
      </c>
      <c r="I9244" s="1" t="b">
        <v>0</v>
      </c>
      <c r="J9244" s="1">
        <v>21</v>
      </c>
      <c r="K9244" s="1">
        <v>0</v>
      </c>
      <c r="L9244" s="1">
        <v>0</v>
      </c>
      <c r="M9244" s="1">
        <v>80</v>
      </c>
      <c r="N9244" s="1">
        <v>1.5769761482357501</v>
      </c>
      <c r="O9244" s="1" t="s">
        <v>9039</v>
      </c>
    </row>
    <row r="9245" spans="1:15" x14ac:dyDescent="0.3">
      <c r="A9245" s="1" t="s">
        <v>5700</v>
      </c>
      <c r="B9245" s="1" t="s">
        <v>5777</v>
      </c>
      <c r="C9245" s="1">
        <v>4</v>
      </c>
      <c r="D9245" s="1" t="s">
        <v>6101</v>
      </c>
      <c r="E9245" s="1">
        <v>4</v>
      </c>
      <c r="F9245" s="1" t="s">
        <v>9258</v>
      </c>
      <c r="G9245" s="1" t="s">
        <v>5801</v>
      </c>
      <c r="H9245" s="1" t="s">
        <v>9029</v>
      </c>
      <c r="I9245" s="1" t="b">
        <v>0</v>
      </c>
      <c r="J9245" s="1">
        <v>1</v>
      </c>
      <c r="K9245" s="1">
        <v>0</v>
      </c>
      <c r="L9245" s="1">
        <v>1</v>
      </c>
      <c r="M9245" s="1">
        <v>52</v>
      </c>
      <c r="N9245" s="1">
        <v>1.0250344963532401</v>
      </c>
      <c r="O9245" s="1" t="s">
        <v>9147</v>
      </c>
    </row>
    <row r="9246" spans="1:15" x14ac:dyDescent="0.3">
      <c r="A9246" s="1" t="s">
        <v>5700</v>
      </c>
      <c r="B9246" s="1" t="s">
        <v>5777</v>
      </c>
      <c r="C9246" s="1">
        <v>4</v>
      </c>
      <c r="D9246" s="1" t="s">
        <v>6101</v>
      </c>
      <c r="E9246" s="1">
        <v>5</v>
      </c>
      <c r="F9246" s="1" t="s">
        <v>9260</v>
      </c>
      <c r="G9246" s="1" t="s">
        <v>5814</v>
      </c>
      <c r="H9246" s="1" t="s">
        <v>9029</v>
      </c>
      <c r="I9246" s="1" t="b">
        <v>1</v>
      </c>
      <c r="J9246" s="1">
        <v>0</v>
      </c>
      <c r="K9246" s="1">
        <v>0</v>
      </c>
      <c r="L9246" s="1">
        <v>0</v>
      </c>
      <c r="M9246" s="1">
        <v>726</v>
      </c>
      <c r="N9246" s="1">
        <v>15.834242093784001</v>
      </c>
      <c r="O9246" s="1" t="s">
        <v>9031</v>
      </c>
    </row>
    <row r="9247" spans="1:15" x14ac:dyDescent="0.3">
      <c r="A9247" s="1" t="s">
        <v>5700</v>
      </c>
      <c r="B9247" s="1" t="s">
        <v>5777</v>
      </c>
      <c r="C9247" s="1">
        <v>4</v>
      </c>
      <c r="D9247" s="1" t="s">
        <v>6101</v>
      </c>
      <c r="E9247" s="1">
        <v>5</v>
      </c>
      <c r="F9247" s="1" t="s">
        <v>9260</v>
      </c>
      <c r="G9247" s="1" t="s">
        <v>5810</v>
      </c>
      <c r="H9247" s="1" t="s">
        <v>9029</v>
      </c>
      <c r="I9247" s="1" t="b">
        <v>0</v>
      </c>
      <c r="J9247" s="1">
        <v>2</v>
      </c>
      <c r="K9247" s="1">
        <v>0</v>
      </c>
      <c r="L9247" s="1">
        <v>0</v>
      </c>
      <c r="M9247" s="1">
        <v>503</v>
      </c>
      <c r="N9247" s="1">
        <v>10.9705561613958</v>
      </c>
      <c r="O9247" s="1" t="s">
        <v>9030</v>
      </c>
    </row>
    <row r="9248" spans="1:15" x14ac:dyDescent="0.3">
      <c r="A9248" s="1" t="s">
        <v>5700</v>
      </c>
      <c r="B9248" s="1" t="s">
        <v>5777</v>
      </c>
      <c r="C9248" s="1">
        <v>4</v>
      </c>
      <c r="D9248" s="1" t="s">
        <v>6101</v>
      </c>
      <c r="E9248" s="1">
        <v>5</v>
      </c>
      <c r="F9248" s="1" t="s">
        <v>9260</v>
      </c>
      <c r="G9248" s="1" t="s">
        <v>5834</v>
      </c>
      <c r="H9248" s="1" t="s">
        <v>9029</v>
      </c>
      <c r="I9248" s="1" t="b">
        <v>0</v>
      </c>
      <c r="J9248" s="1">
        <v>21</v>
      </c>
      <c r="K9248" s="1">
        <v>0</v>
      </c>
      <c r="L9248" s="1">
        <v>0</v>
      </c>
      <c r="M9248" s="1">
        <v>410</v>
      </c>
      <c r="N9248" s="1">
        <v>8.9422028353325995</v>
      </c>
      <c r="O9248" s="1" t="s">
        <v>9039</v>
      </c>
    </row>
    <row r="9249" spans="1:15" x14ac:dyDescent="0.3">
      <c r="A9249" s="1" t="s">
        <v>5700</v>
      </c>
      <c r="B9249" s="1" t="s">
        <v>5777</v>
      </c>
      <c r="C9249" s="1">
        <v>4</v>
      </c>
      <c r="D9249" s="1" t="s">
        <v>6101</v>
      </c>
      <c r="E9249" s="1">
        <v>5</v>
      </c>
      <c r="F9249" s="1" t="s">
        <v>9260</v>
      </c>
      <c r="G9249" s="1" t="s">
        <v>5801</v>
      </c>
      <c r="H9249" s="1" t="s">
        <v>9029</v>
      </c>
      <c r="I9249" s="1" t="b">
        <v>0</v>
      </c>
      <c r="J9249" s="1">
        <v>1</v>
      </c>
      <c r="K9249" s="1">
        <v>0</v>
      </c>
      <c r="L9249" s="1">
        <v>0</v>
      </c>
      <c r="M9249" s="1">
        <v>293</v>
      </c>
      <c r="N9249" s="1">
        <v>6.3904034896401303</v>
      </c>
      <c r="O9249" s="1" t="s">
        <v>9147</v>
      </c>
    </row>
    <row r="9250" spans="1:15" x14ac:dyDescent="0.3">
      <c r="A9250" s="1" t="s">
        <v>5700</v>
      </c>
      <c r="B9250" s="1" t="s">
        <v>5777</v>
      </c>
      <c r="C9250" s="1">
        <v>4</v>
      </c>
      <c r="D9250" s="1" t="s">
        <v>6101</v>
      </c>
      <c r="E9250" s="1">
        <v>5</v>
      </c>
      <c r="F9250" s="1" t="s">
        <v>9260</v>
      </c>
      <c r="G9250" s="1" t="s">
        <v>5840</v>
      </c>
      <c r="H9250" s="1" t="s">
        <v>9029</v>
      </c>
      <c r="I9250" s="1" t="b">
        <v>0</v>
      </c>
      <c r="J9250" s="1">
        <v>5</v>
      </c>
      <c r="K9250" s="1">
        <v>0</v>
      </c>
      <c r="L9250" s="1">
        <v>1</v>
      </c>
      <c r="M9250" s="1">
        <v>212</v>
      </c>
      <c r="N9250" s="1">
        <v>4.6237731733914904</v>
      </c>
      <c r="O9250" s="1" t="s">
        <v>9261</v>
      </c>
    </row>
    <row r="9251" spans="1:15" x14ac:dyDescent="0.3">
      <c r="A9251" s="1" t="s">
        <v>5700</v>
      </c>
      <c r="B9251" s="1" t="s">
        <v>5777</v>
      </c>
      <c r="C9251" s="1">
        <v>4</v>
      </c>
      <c r="D9251" s="1" t="s">
        <v>6101</v>
      </c>
      <c r="E9251" s="1">
        <v>5</v>
      </c>
      <c r="F9251" s="1" t="s">
        <v>9260</v>
      </c>
      <c r="G9251" s="1" t="s">
        <v>5834</v>
      </c>
      <c r="H9251" s="1" t="s">
        <v>9029</v>
      </c>
      <c r="I9251" s="1" t="b">
        <v>0</v>
      </c>
      <c r="J9251" s="1">
        <v>21</v>
      </c>
      <c r="K9251" s="1">
        <v>0</v>
      </c>
      <c r="L9251" s="1">
        <v>0</v>
      </c>
      <c r="M9251" s="1">
        <v>189</v>
      </c>
      <c r="N9251" s="1">
        <v>4.1221374045801502</v>
      </c>
      <c r="O9251" s="1" t="s">
        <v>9032</v>
      </c>
    </row>
    <row r="9252" spans="1:15" x14ac:dyDescent="0.3">
      <c r="A9252" s="1" t="s">
        <v>5700</v>
      </c>
      <c r="B9252" s="1" t="s">
        <v>5777</v>
      </c>
      <c r="C9252" s="1">
        <v>4</v>
      </c>
      <c r="D9252" s="1" t="s">
        <v>6101</v>
      </c>
      <c r="E9252" s="1">
        <v>5</v>
      </c>
      <c r="F9252" s="1" t="s">
        <v>9260</v>
      </c>
      <c r="G9252" s="1" t="s">
        <v>5803</v>
      </c>
      <c r="H9252" s="1" t="s">
        <v>9051</v>
      </c>
      <c r="I9252" s="1" t="b">
        <v>0</v>
      </c>
      <c r="J9252" s="1">
        <v>0</v>
      </c>
      <c r="K9252" s="1">
        <v>1</v>
      </c>
      <c r="L9252" s="1">
        <v>0</v>
      </c>
      <c r="M9252" s="1">
        <v>140</v>
      </c>
      <c r="N9252" s="1">
        <v>3.0534351145038099</v>
      </c>
      <c r="O9252" s="1" t="s">
        <v>9064</v>
      </c>
    </row>
    <row r="9253" spans="1:15" x14ac:dyDescent="0.3">
      <c r="A9253" s="1" t="s">
        <v>5700</v>
      </c>
      <c r="B9253" s="1" t="s">
        <v>5777</v>
      </c>
      <c r="C9253" s="1">
        <v>4</v>
      </c>
      <c r="D9253" s="1" t="s">
        <v>6101</v>
      </c>
      <c r="E9253" s="1">
        <v>5</v>
      </c>
      <c r="F9253" s="1" t="s">
        <v>9260</v>
      </c>
      <c r="G9253" s="1" t="s">
        <v>5834</v>
      </c>
      <c r="H9253" s="1" t="s">
        <v>9029</v>
      </c>
      <c r="I9253" s="1" t="b">
        <v>0</v>
      </c>
      <c r="J9253" s="1">
        <v>21</v>
      </c>
      <c r="K9253" s="1">
        <v>0</v>
      </c>
      <c r="L9253" s="1">
        <v>0</v>
      </c>
      <c r="M9253" s="1">
        <v>134</v>
      </c>
      <c r="N9253" s="1">
        <v>2.92257360959651</v>
      </c>
      <c r="O9253" s="1" t="s">
        <v>9038</v>
      </c>
    </row>
    <row r="9254" spans="1:15" x14ac:dyDescent="0.3">
      <c r="A9254" s="1" t="s">
        <v>5700</v>
      </c>
      <c r="B9254" s="1" t="s">
        <v>5777</v>
      </c>
      <c r="C9254" s="1">
        <v>4</v>
      </c>
      <c r="D9254" s="1" t="s">
        <v>6101</v>
      </c>
      <c r="E9254" s="1">
        <v>5</v>
      </c>
      <c r="F9254" s="1" t="s">
        <v>9260</v>
      </c>
      <c r="G9254" s="1" t="s">
        <v>5834</v>
      </c>
      <c r="H9254" s="1" t="s">
        <v>9029</v>
      </c>
      <c r="I9254" s="1" t="b">
        <v>0</v>
      </c>
      <c r="J9254" s="1">
        <v>21</v>
      </c>
      <c r="K9254" s="1">
        <v>0</v>
      </c>
      <c r="L9254" s="1">
        <v>0</v>
      </c>
      <c r="M9254" s="1">
        <v>119</v>
      </c>
      <c r="N9254" s="1">
        <v>2.5954198473282402</v>
      </c>
      <c r="O9254" s="1" t="e">
        <f>------------------ag</f>
        <v>#NAME?</v>
      </c>
    </row>
    <row r="9255" spans="1:15" x14ac:dyDescent="0.3">
      <c r="A9255" s="1" t="s">
        <v>5700</v>
      </c>
      <c r="B9255" s="1" t="s">
        <v>5777</v>
      </c>
      <c r="C9255" s="1">
        <v>4</v>
      </c>
      <c r="D9255" s="1" t="s">
        <v>6101</v>
      </c>
      <c r="E9255" s="1">
        <v>5</v>
      </c>
      <c r="F9255" s="1" t="s">
        <v>9260</v>
      </c>
      <c r="G9255" s="1" t="s">
        <v>5876</v>
      </c>
      <c r="H9255" s="1" t="s">
        <v>9029</v>
      </c>
      <c r="I9255" s="1" t="b">
        <v>0</v>
      </c>
      <c r="J9255" s="1">
        <v>4</v>
      </c>
      <c r="K9255" s="1">
        <v>0</v>
      </c>
      <c r="L9255" s="1">
        <v>0</v>
      </c>
      <c r="M9255" s="1">
        <v>108</v>
      </c>
      <c r="N9255" s="1">
        <v>2.3555070883315099</v>
      </c>
      <c r="O9255" s="1" t="s">
        <v>9035</v>
      </c>
    </row>
    <row r="9256" spans="1:15" x14ac:dyDescent="0.3">
      <c r="A9256" s="1" t="s">
        <v>5700</v>
      </c>
      <c r="B9256" s="1" t="s">
        <v>5777</v>
      </c>
      <c r="C9256" s="1">
        <v>4</v>
      </c>
      <c r="D9256" s="1" t="s">
        <v>6101</v>
      </c>
      <c r="E9256" s="1">
        <v>5</v>
      </c>
      <c r="F9256" s="1" t="s">
        <v>9260</v>
      </c>
      <c r="G9256" s="1" t="s">
        <v>5834</v>
      </c>
      <c r="H9256" s="1" t="s">
        <v>9029</v>
      </c>
      <c r="I9256" s="1" t="b">
        <v>0</v>
      </c>
      <c r="J9256" s="1">
        <v>10</v>
      </c>
      <c r="K9256" s="1">
        <v>0</v>
      </c>
      <c r="L9256" s="1">
        <v>0</v>
      </c>
      <c r="M9256" s="1">
        <v>86</v>
      </c>
      <c r="N9256" s="1">
        <v>1.8756815703380501</v>
      </c>
      <c r="O9256" s="1" t="s">
        <v>9106</v>
      </c>
    </row>
    <row r="9257" spans="1:15" x14ac:dyDescent="0.3">
      <c r="A9257" s="1" t="s">
        <v>5700</v>
      </c>
      <c r="B9257" s="1" t="s">
        <v>5777</v>
      </c>
      <c r="C9257" s="1">
        <v>4</v>
      </c>
      <c r="D9257" s="1" t="s">
        <v>6101</v>
      </c>
      <c r="E9257" s="1">
        <v>5</v>
      </c>
      <c r="F9257" s="1" t="s">
        <v>9260</v>
      </c>
      <c r="G9257" s="1" t="s">
        <v>5803</v>
      </c>
      <c r="H9257" s="1" t="s">
        <v>9051</v>
      </c>
      <c r="I9257" s="1" t="b">
        <v>0</v>
      </c>
      <c r="J9257" s="1">
        <v>0</v>
      </c>
      <c r="K9257" s="1">
        <v>1</v>
      </c>
      <c r="L9257" s="1">
        <v>0</v>
      </c>
      <c r="M9257" s="1">
        <v>84</v>
      </c>
      <c r="N9257" s="1">
        <v>1.83206106870229</v>
      </c>
      <c r="O9257" s="1" t="s">
        <v>9052</v>
      </c>
    </row>
    <row r="9258" spans="1:15" x14ac:dyDescent="0.3">
      <c r="A9258" s="1" t="s">
        <v>5700</v>
      </c>
      <c r="B9258" s="1" t="s">
        <v>5777</v>
      </c>
      <c r="C9258" s="1">
        <v>4</v>
      </c>
      <c r="D9258" s="1" t="s">
        <v>6101</v>
      </c>
      <c r="E9258" s="1">
        <v>5</v>
      </c>
      <c r="F9258" s="1" t="s">
        <v>9260</v>
      </c>
      <c r="G9258" s="1" t="s">
        <v>5834</v>
      </c>
      <c r="H9258" s="1" t="e">
        <f>-------TCCTGTACGAGAG</f>
        <v>#NAME?</v>
      </c>
      <c r="I9258" s="1" t="b">
        <v>0</v>
      </c>
      <c r="J9258" s="1">
        <v>1</v>
      </c>
      <c r="K9258" s="1">
        <v>12</v>
      </c>
      <c r="L9258" s="1">
        <v>15</v>
      </c>
      <c r="M9258" s="1">
        <v>71</v>
      </c>
      <c r="N9258" s="1">
        <v>1.54852780806979</v>
      </c>
      <c r="O9258" s="1" t="s">
        <v>9162</v>
      </c>
    </row>
    <row r="9259" spans="1:15" x14ac:dyDescent="0.3">
      <c r="A9259" s="1" t="s">
        <v>5700</v>
      </c>
      <c r="B9259" s="1" t="s">
        <v>5777</v>
      </c>
      <c r="C9259" s="1">
        <v>4</v>
      </c>
      <c r="D9259" s="1" t="s">
        <v>6101</v>
      </c>
      <c r="E9259" s="1">
        <v>5</v>
      </c>
      <c r="F9259" s="1" t="s">
        <v>9260</v>
      </c>
      <c r="G9259" s="1" t="s">
        <v>5819</v>
      </c>
      <c r="H9259" s="1" t="s">
        <v>9029</v>
      </c>
      <c r="I9259" s="1" t="b">
        <v>0</v>
      </c>
      <c r="J9259" s="1">
        <v>0</v>
      </c>
      <c r="K9259" s="1">
        <v>3</v>
      </c>
      <c r="L9259" s="1">
        <v>2</v>
      </c>
      <c r="M9259" s="1">
        <v>60</v>
      </c>
      <c r="N9259" s="1">
        <v>1.3086150490730599</v>
      </c>
      <c r="O9259" s="1" t="s">
        <v>9259</v>
      </c>
    </row>
    <row r="9260" spans="1:15" x14ac:dyDescent="0.3">
      <c r="A9260" s="1" t="s">
        <v>5700</v>
      </c>
      <c r="B9260" s="1" t="s">
        <v>5777</v>
      </c>
      <c r="C9260" s="1">
        <v>4</v>
      </c>
      <c r="D9260" s="1" t="s">
        <v>6101</v>
      </c>
      <c r="E9260" s="1">
        <v>5</v>
      </c>
      <c r="F9260" s="1" t="s">
        <v>9260</v>
      </c>
      <c r="G9260" s="1" t="s">
        <v>5834</v>
      </c>
      <c r="H9260" s="1" t="s">
        <v>9029</v>
      </c>
      <c r="I9260" s="1" t="b">
        <v>0</v>
      </c>
      <c r="J9260" s="1">
        <v>7</v>
      </c>
      <c r="K9260" s="1">
        <v>0</v>
      </c>
      <c r="L9260" s="1">
        <v>0</v>
      </c>
      <c r="M9260" s="1">
        <v>50</v>
      </c>
      <c r="N9260" s="1">
        <v>1.09051254089422</v>
      </c>
      <c r="O9260" s="1" t="s">
        <v>9050</v>
      </c>
    </row>
    <row r="9261" spans="1:15" x14ac:dyDescent="0.3">
      <c r="A9261" s="1" t="s">
        <v>5700</v>
      </c>
      <c r="B9261" s="1" t="s">
        <v>5777</v>
      </c>
      <c r="C9261" s="1">
        <v>4</v>
      </c>
      <c r="D9261" s="1" t="s">
        <v>6101</v>
      </c>
      <c r="E9261" s="1">
        <v>5</v>
      </c>
      <c r="F9261" s="1" t="s">
        <v>9260</v>
      </c>
      <c r="G9261" s="1" t="s">
        <v>5834</v>
      </c>
      <c r="H9261" s="1" t="s">
        <v>9029</v>
      </c>
      <c r="I9261" s="1" t="b">
        <v>0</v>
      </c>
      <c r="J9261" s="1">
        <v>6</v>
      </c>
      <c r="K9261" s="1">
        <v>0</v>
      </c>
      <c r="L9261" s="1">
        <v>0</v>
      </c>
      <c r="M9261" s="1">
        <v>46</v>
      </c>
      <c r="N9261" s="1">
        <v>1.00327153762268</v>
      </c>
      <c r="O9261" s="1" t="s">
        <v>9034</v>
      </c>
    </row>
    <row r="9262" spans="1:15" x14ac:dyDescent="0.3">
      <c r="A9262" s="1" t="s">
        <v>5700</v>
      </c>
      <c r="B9262" s="1" t="s">
        <v>5777</v>
      </c>
      <c r="C9262" s="1">
        <v>4</v>
      </c>
      <c r="D9262" s="1" t="s">
        <v>6101</v>
      </c>
      <c r="E9262" s="1">
        <v>6</v>
      </c>
      <c r="F9262" s="1" t="s">
        <v>9262</v>
      </c>
      <c r="G9262" s="1" t="s">
        <v>5814</v>
      </c>
      <c r="H9262" s="1" t="s">
        <v>9029</v>
      </c>
      <c r="I9262" s="1" t="b">
        <v>1</v>
      </c>
      <c r="J9262" s="1">
        <v>0</v>
      </c>
      <c r="K9262" s="1">
        <v>0</v>
      </c>
      <c r="L9262" s="1">
        <v>0</v>
      </c>
      <c r="M9262" s="1">
        <v>464</v>
      </c>
      <c r="N9262" s="1">
        <v>25.4945054945054</v>
      </c>
      <c r="O9262" s="1" t="s">
        <v>9031</v>
      </c>
    </row>
    <row r="9263" spans="1:15" x14ac:dyDescent="0.3">
      <c r="A9263" s="1" t="s">
        <v>5700</v>
      </c>
      <c r="B9263" s="1" t="s">
        <v>5777</v>
      </c>
      <c r="C9263" s="1">
        <v>4</v>
      </c>
      <c r="D9263" s="1" t="s">
        <v>6101</v>
      </c>
      <c r="E9263" s="1">
        <v>6</v>
      </c>
      <c r="F9263" s="1" t="s">
        <v>9262</v>
      </c>
      <c r="G9263" s="1" t="s">
        <v>5810</v>
      </c>
      <c r="H9263" s="1" t="s">
        <v>9029</v>
      </c>
      <c r="I9263" s="1" t="b">
        <v>0</v>
      </c>
      <c r="J9263" s="1">
        <v>2</v>
      </c>
      <c r="K9263" s="1">
        <v>0</v>
      </c>
      <c r="L9263" s="1">
        <v>0</v>
      </c>
      <c r="M9263" s="1">
        <v>212</v>
      </c>
      <c r="N9263" s="1">
        <v>11.6483516483516</v>
      </c>
      <c r="O9263" s="1" t="s">
        <v>9030</v>
      </c>
    </row>
    <row r="9264" spans="1:15" x14ac:dyDescent="0.3">
      <c r="A9264" s="1" t="s">
        <v>5700</v>
      </c>
      <c r="B9264" s="1" t="s">
        <v>5777</v>
      </c>
      <c r="C9264" s="1">
        <v>4</v>
      </c>
      <c r="D9264" s="1" t="s">
        <v>6101</v>
      </c>
      <c r="E9264" s="1">
        <v>6</v>
      </c>
      <c r="F9264" s="1" t="s">
        <v>9262</v>
      </c>
      <c r="G9264" s="1" t="s">
        <v>5803</v>
      </c>
      <c r="H9264" s="1" t="s">
        <v>9051</v>
      </c>
      <c r="I9264" s="1" t="b">
        <v>0</v>
      </c>
      <c r="J9264" s="1">
        <v>0</v>
      </c>
      <c r="K9264" s="1">
        <v>1</v>
      </c>
      <c r="L9264" s="1">
        <v>0</v>
      </c>
      <c r="M9264" s="1">
        <v>188</v>
      </c>
      <c r="N9264" s="1">
        <v>10.3296703296703</v>
      </c>
      <c r="O9264" s="1" t="s">
        <v>9064</v>
      </c>
    </row>
    <row r="9265" spans="1:15" x14ac:dyDescent="0.3">
      <c r="A9265" s="1" t="s">
        <v>5700</v>
      </c>
      <c r="B9265" s="1" t="s">
        <v>5777</v>
      </c>
      <c r="C9265" s="1">
        <v>4</v>
      </c>
      <c r="D9265" s="1" t="s">
        <v>6101</v>
      </c>
      <c r="E9265" s="1">
        <v>6</v>
      </c>
      <c r="F9265" s="1" t="s">
        <v>9262</v>
      </c>
      <c r="G9265" s="1" t="s">
        <v>5834</v>
      </c>
      <c r="H9265" s="1" t="s">
        <v>9029</v>
      </c>
      <c r="I9265" s="1" t="b">
        <v>0</v>
      </c>
      <c r="J9265" s="1">
        <v>21</v>
      </c>
      <c r="K9265" s="1">
        <v>0</v>
      </c>
      <c r="L9265" s="1">
        <v>0</v>
      </c>
      <c r="M9265" s="1">
        <v>86</v>
      </c>
      <c r="N9265" s="1">
        <v>4.72527472527472</v>
      </c>
      <c r="O9265" s="1" t="s">
        <v>9038</v>
      </c>
    </row>
    <row r="9266" spans="1:15" x14ac:dyDescent="0.3">
      <c r="A9266" s="1" t="s">
        <v>5700</v>
      </c>
      <c r="B9266" s="1" t="s">
        <v>5777</v>
      </c>
      <c r="C9266" s="1">
        <v>4</v>
      </c>
      <c r="D9266" s="1" t="s">
        <v>6101</v>
      </c>
      <c r="E9266" s="1">
        <v>6</v>
      </c>
      <c r="F9266" s="1" t="s">
        <v>9262</v>
      </c>
      <c r="G9266" s="1" t="s">
        <v>5834</v>
      </c>
      <c r="H9266" s="1" t="s">
        <v>9029</v>
      </c>
      <c r="I9266" s="1" t="b">
        <v>0</v>
      </c>
      <c r="J9266" s="1">
        <v>20</v>
      </c>
      <c r="K9266" s="1">
        <v>0</v>
      </c>
      <c r="L9266" s="1">
        <v>0</v>
      </c>
      <c r="M9266" s="1">
        <v>84</v>
      </c>
      <c r="N9266" s="1">
        <v>4.6153846153846096</v>
      </c>
      <c r="O9266" s="1" t="s">
        <v>9263</v>
      </c>
    </row>
    <row r="9267" spans="1:15" x14ac:dyDescent="0.3">
      <c r="A9267" s="1" t="s">
        <v>5700</v>
      </c>
      <c r="B9267" s="1" t="s">
        <v>5777</v>
      </c>
      <c r="C9267" s="1">
        <v>4</v>
      </c>
      <c r="D9267" s="1" t="s">
        <v>6101</v>
      </c>
      <c r="E9267" s="1">
        <v>6</v>
      </c>
      <c r="F9267" s="1" t="s">
        <v>9262</v>
      </c>
      <c r="G9267" s="1" t="s">
        <v>5834</v>
      </c>
      <c r="H9267" s="1" t="s">
        <v>9029</v>
      </c>
      <c r="I9267" s="1" t="b">
        <v>0</v>
      </c>
      <c r="J9267" s="1">
        <v>21</v>
      </c>
      <c r="K9267" s="1">
        <v>0</v>
      </c>
      <c r="L9267" s="1">
        <v>0</v>
      </c>
      <c r="M9267" s="1">
        <v>40</v>
      </c>
      <c r="N9267" s="1">
        <v>2.19780219780219</v>
      </c>
      <c r="O9267" s="1" t="s">
        <v>9039</v>
      </c>
    </row>
    <row r="9268" spans="1:15" x14ac:dyDescent="0.3">
      <c r="A9268" s="1" t="s">
        <v>5700</v>
      </c>
      <c r="B9268" s="1" t="s">
        <v>5777</v>
      </c>
      <c r="C9268" s="1">
        <v>4</v>
      </c>
      <c r="D9268" s="1" t="s">
        <v>6101</v>
      </c>
      <c r="E9268" s="1">
        <v>6</v>
      </c>
      <c r="F9268" s="1" t="s">
        <v>9262</v>
      </c>
      <c r="G9268" s="1" t="s">
        <v>5834</v>
      </c>
      <c r="H9268" s="1" t="e">
        <f>-----CTTCCTGTACGAGAG</f>
        <v>#NAME?</v>
      </c>
      <c r="I9268" s="1" t="b">
        <v>0</v>
      </c>
      <c r="J9268" s="1">
        <v>1</v>
      </c>
      <c r="K9268" s="1">
        <v>9</v>
      </c>
      <c r="L9268" s="1">
        <v>18</v>
      </c>
      <c r="M9268" s="1">
        <v>26</v>
      </c>
      <c r="N9268" s="1">
        <v>1.4285714285714199</v>
      </c>
      <c r="O9268" s="1" t="s">
        <v>9264</v>
      </c>
    </row>
    <row r="9269" spans="1:15" x14ac:dyDescent="0.3">
      <c r="A9269" s="1" t="s">
        <v>5700</v>
      </c>
      <c r="B9269" s="1" t="s">
        <v>5777</v>
      </c>
      <c r="C9269" s="1">
        <v>4</v>
      </c>
      <c r="D9269" s="1" t="s">
        <v>6101</v>
      </c>
      <c r="E9269" s="1">
        <v>6</v>
      </c>
      <c r="F9269" s="1" t="s">
        <v>9262</v>
      </c>
      <c r="G9269" s="1" t="s">
        <v>5834</v>
      </c>
      <c r="H9269" s="1" t="e">
        <f>-------TCCTGTACGAGAG</f>
        <v>#NAME?</v>
      </c>
      <c r="I9269" s="1" t="b">
        <v>0</v>
      </c>
      <c r="J9269" s="1">
        <v>1</v>
      </c>
      <c r="K9269" s="1">
        <v>12</v>
      </c>
      <c r="L9269" s="1">
        <v>17</v>
      </c>
      <c r="M9269" s="1">
        <v>25</v>
      </c>
      <c r="N9269" s="1">
        <v>1.3736263736263701</v>
      </c>
      <c r="O9269" s="1" t="s">
        <v>9162</v>
      </c>
    </row>
    <row r="9270" spans="1:15" x14ac:dyDescent="0.3">
      <c r="A9270" s="1" t="s">
        <v>5700</v>
      </c>
      <c r="B9270" s="1" t="s">
        <v>5777</v>
      </c>
      <c r="C9270" s="1">
        <v>4</v>
      </c>
      <c r="D9270" s="1" t="s">
        <v>6101</v>
      </c>
      <c r="E9270" s="1">
        <v>6</v>
      </c>
      <c r="F9270" s="1" t="s">
        <v>9262</v>
      </c>
      <c r="G9270" s="1" t="s">
        <v>5834</v>
      </c>
      <c r="H9270" s="1" t="s">
        <v>9029</v>
      </c>
      <c r="I9270" s="1" t="b">
        <v>0</v>
      </c>
      <c r="J9270" s="1">
        <v>6</v>
      </c>
      <c r="K9270" s="1">
        <v>0</v>
      </c>
      <c r="L9270" s="1">
        <v>0</v>
      </c>
      <c r="M9270" s="1">
        <v>25</v>
      </c>
      <c r="N9270" s="1">
        <v>1.3736263736263701</v>
      </c>
      <c r="O9270" s="1" t="s">
        <v>9034</v>
      </c>
    </row>
    <row r="9271" spans="1:15" x14ac:dyDescent="0.3">
      <c r="A9271" s="1" t="s">
        <v>5700</v>
      </c>
      <c r="B9271" s="1" t="s">
        <v>5777</v>
      </c>
      <c r="C9271" s="1">
        <v>4</v>
      </c>
      <c r="D9271" s="1" t="s">
        <v>6101</v>
      </c>
      <c r="E9271" s="1">
        <v>6</v>
      </c>
      <c r="F9271" s="1" t="s">
        <v>9262</v>
      </c>
      <c r="G9271" s="1" t="s">
        <v>5834</v>
      </c>
      <c r="H9271" s="1" t="s">
        <v>9029</v>
      </c>
      <c r="I9271" s="1" t="b">
        <v>0</v>
      </c>
      <c r="J9271" s="1">
        <v>13</v>
      </c>
      <c r="K9271" s="1">
        <v>0</v>
      </c>
      <c r="L9271" s="1">
        <v>0</v>
      </c>
      <c r="M9271" s="1">
        <v>24</v>
      </c>
      <c r="N9271" s="1">
        <v>1.31868131868131</v>
      </c>
      <c r="O9271" s="1" t="s">
        <v>9265</v>
      </c>
    </row>
    <row r="9272" spans="1:15" x14ac:dyDescent="0.3">
      <c r="A9272" s="1" t="s">
        <v>5700</v>
      </c>
      <c r="B9272" s="1" t="s">
        <v>5777</v>
      </c>
      <c r="C9272" s="1">
        <v>4</v>
      </c>
      <c r="D9272" s="1" t="s">
        <v>6101</v>
      </c>
      <c r="E9272" s="1">
        <v>6</v>
      </c>
      <c r="F9272" s="1" t="s">
        <v>9262</v>
      </c>
      <c r="G9272" s="1" t="s">
        <v>5803</v>
      </c>
      <c r="H9272" s="1" t="s">
        <v>9051</v>
      </c>
      <c r="I9272" s="1" t="b">
        <v>0</v>
      </c>
      <c r="J9272" s="1">
        <v>0</v>
      </c>
      <c r="K9272" s="1">
        <v>1</v>
      </c>
      <c r="L9272" s="1">
        <v>0</v>
      </c>
      <c r="M9272" s="1">
        <v>21</v>
      </c>
      <c r="N9272" s="1">
        <v>1.15384615384615</v>
      </c>
      <c r="O9272" s="1" t="s">
        <v>9052</v>
      </c>
    </row>
    <row r="9273" spans="1:15" x14ac:dyDescent="0.3">
      <c r="A9273" s="1" t="s">
        <v>5700</v>
      </c>
      <c r="B9273" s="1" t="s">
        <v>5777</v>
      </c>
      <c r="C9273" s="1">
        <v>4</v>
      </c>
      <c r="D9273" s="1" t="s">
        <v>6101</v>
      </c>
      <c r="E9273" s="1">
        <v>6</v>
      </c>
      <c r="F9273" s="1" t="s">
        <v>9262</v>
      </c>
      <c r="G9273" s="1" t="s">
        <v>5834</v>
      </c>
      <c r="H9273" s="1" t="e">
        <f>-----CTTCCTGTACGAGAG</f>
        <v>#NAME?</v>
      </c>
      <c r="I9273" s="1" t="b">
        <v>0</v>
      </c>
      <c r="J9273" s="1">
        <v>1</v>
      </c>
      <c r="K9273" s="1">
        <v>9</v>
      </c>
      <c r="L9273" s="1">
        <v>13</v>
      </c>
      <c r="M9273" s="1">
        <v>21</v>
      </c>
      <c r="N9273" s="1">
        <v>1.15384615384615</v>
      </c>
      <c r="O9273" s="1" t="s">
        <v>9264</v>
      </c>
    </row>
    <row r="9274" spans="1:15" x14ac:dyDescent="0.3">
      <c r="A9274" s="1" t="s">
        <v>5700</v>
      </c>
      <c r="B9274" s="1" t="s">
        <v>5777</v>
      </c>
      <c r="C9274" s="1">
        <v>4</v>
      </c>
      <c r="D9274" s="1" t="s">
        <v>6101</v>
      </c>
      <c r="E9274" s="1">
        <v>6</v>
      </c>
      <c r="F9274" s="1" t="s">
        <v>9262</v>
      </c>
      <c r="G9274" s="1" t="s">
        <v>5834</v>
      </c>
      <c r="H9274" s="1" t="s">
        <v>9029</v>
      </c>
      <c r="I9274" s="1" t="b">
        <v>0</v>
      </c>
      <c r="J9274" s="1">
        <v>12</v>
      </c>
      <c r="K9274" s="1">
        <v>0</v>
      </c>
      <c r="L9274" s="1">
        <v>0</v>
      </c>
      <c r="M9274" s="1">
        <v>20</v>
      </c>
      <c r="N9274" s="1">
        <v>1.0989010989010899</v>
      </c>
      <c r="O9274" s="1" t="s">
        <v>9199</v>
      </c>
    </row>
    <row r="9275" spans="1:15" x14ac:dyDescent="0.3">
      <c r="A9275" s="1" t="s">
        <v>5700</v>
      </c>
      <c r="B9275" s="1" t="s">
        <v>5777</v>
      </c>
      <c r="C9275" s="1">
        <v>4</v>
      </c>
      <c r="D9275" s="1" t="s">
        <v>6101</v>
      </c>
      <c r="E9275" s="1">
        <v>6</v>
      </c>
      <c r="F9275" s="1" t="s">
        <v>9262</v>
      </c>
      <c r="G9275" s="1" t="s">
        <v>5803</v>
      </c>
      <c r="H9275" s="1" t="s">
        <v>9066</v>
      </c>
      <c r="I9275" s="1" t="b">
        <v>0</v>
      </c>
      <c r="J9275" s="1">
        <v>0</v>
      </c>
      <c r="K9275" s="1">
        <v>1</v>
      </c>
      <c r="L9275" s="1">
        <v>0</v>
      </c>
      <c r="M9275" s="1">
        <v>19</v>
      </c>
      <c r="N9275" s="1">
        <v>1.04395604395604</v>
      </c>
      <c r="O9275" s="1" t="s">
        <v>9067</v>
      </c>
    </row>
    <row r="9276" spans="1:15" x14ac:dyDescent="0.3">
      <c r="A9276" s="1" t="s">
        <v>5700</v>
      </c>
      <c r="B9276" s="1" t="s">
        <v>5777</v>
      </c>
      <c r="C9276" s="1">
        <v>4</v>
      </c>
      <c r="D9276" s="1" t="s">
        <v>6101</v>
      </c>
      <c r="E9276" s="1">
        <v>7</v>
      </c>
      <c r="F9276" s="1" t="s">
        <v>9266</v>
      </c>
      <c r="G9276" s="1" t="s">
        <v>5810</v>
      </c>
      <c r="H9276" s="1" t="s">
        <v>9029</v>
      </c>
      <c r="I9276" s="1" t="b">
        <v>0</v>
      </c>
      <c r="J9276" s="1">
        <v>2</v>
      </c>
      <c r="K9276" s="1">
        <v>0</v>
      </c>
      <c r="L9276" s="1">
        <v>0</v>
      </c>
      <c r="M9276" s="1">
        <v>869</v>
      </c>
      <c r="N9276" s="1">
        <v>43.384922616075798</v>
      </c>
      <c r="O9276" s="1" t="s">
        <v>9030</v>
      </c>
    </row>
    <row r="9277" spans="1:15" x14ac:dyDescent="0.3">
      <c r="A9277" s="1" t="s">
        <v>5700</v>
      </c>
      <c r="B9277" s="1" t="s">
        <v>5777</v>
      </c>
      <c r="C9277" s="1">
        <v>4</v>
      </c>
      <c r="D9277" s="1" t="s">
        <v>6101</v>
      </c>
      <c r="E9277" s="1">
        <v>7</v>
      </c>
      <c r="F9277" s="1" t="s">
        <v>9266</v>
      </c>
      <c r="G9277" s="1" t="s">
        <v>5814</v>
      </c>
      <c r="H9277" s="1" t="s">
        <v>9029</v>
      </c>
      <c r="I9277" s="1" t="b">
        <v>1</v>
      </c>
      <c r="J9277" s="1">
        <v>0</v>
      </c>
      <c r="K9277" s="1">
        <v>0</v>
      </c>
      <c r="L9277" s="1">
        <v>0</v>
      </c>
      <c r="M9277" s="1">
        <v>373</v>
      </c>
      <c r="N9277" s="1">
        <v>18.622066899650498</v>
      </c>
      <c r="O9277" s="1" t="s">
        <v>9031</v>
      </c>
    </row>
    <row r="9278" spans="1:15" x14ac:dyDescent="0.3">
      <c r="A9278" s="1" t="s">
        <v>5700</v>
      </c>
      <c r="B9278" s="1" t="s">
        <v>5777</v>
      </c>
      <c r="C9278" s="1">
        <v>4</v>
      </c>
      <c r="D9278" s="1" t="s">
        <v>6101</v>
      </c>
      <c r="E9278" s="1">
        <v>7</v>
      </c>
      <c r="F9278" s="1" t="s">
        <v>9266</v>
      </c>
      <c r="G9278" s="1" t="s">
        <v>5834</v>
      </c>
      <c r="H9278" s="1" t="s">
        <v>9029</v>
      </c>
      <c r="I9278" s="1" t="b">
        <v>0</v>
      </c>
      <c r="J9278" s="1">
        <v>12</v>
      </c>
      <c r="K9278" s="1">
        <v>0</v>
      </c>
      <c r="L9278" s="1">
        <v>0</v>
      </c>
      <c r="M9278" s="1">
        <v>175</v>
      </c>
      <c r="N9278" s="1">
        <v>8.7368946580129805</v>
      </c>
      <c r="O9278" s="1" t="s">
        <v>9199</v>
      </c>
    </row>
    <row r="9279" spans="1:15" x14ac:dyDescent="0.3">
      <c r="A9279" s="1" t="s">
        <v>5700</v>
      </c>
      <c r="B9279" s="1" t="s">
        <v>5777</v>
      </c>
      <c r="C9279" s="1">
        <v>4</v>
      </c>
      <c r="D9279" s="1" t="s">
        <v>6101</v>
      </c>
      <c r="E9279" s="1">
        <v>7</v>
      </c>
      <c r="F9279" s="1" t="s">
        <v>9266</v>
      </c>
      <c r="G9279" s="1" t="s">
        <v>5803</v>
      </c>
      <c r="H9279" s="1" t="s">
        <v>9051</v>
      </c>
      <c r="I9279" s="1" t="b">
        <v>0</v>
      </c>
      <c r="J9279" s="1">
        <v>0</v>
      </c>
      <c r="K9279" s="1">
        <v>1</v>
      </c>
      <c r="L9279" s="1">
        <v>0</v>
      </c>
      <c r="M9279" s="1">
        <v>43</v>
      </c>
      <c r="N9279" s="1">
        <v>2.1467798302546099</v>
      </c>
      <c r="O9279" s="1" t="s">
        <v>9064</v>
      </c>
    </row>
    <row r="9280" spans="1:15" x14ac:dyDescent="0.3">
      <c r="A9280" s="1" t="s">
        <v>5700</v>
      </c>
      <c r="B9280" s="1" t="s">
        <v>5777</v>
      </c>
      <c r="C9280" s="1">
        <v>4</v>
      </c>
      <c r="D9280" s="1" t="s">
        <v>6101</v>
      </c>
      <c r="E9280" s="1">
        <v>7</v>
      </c>
      <c r="F9280" s="1" t="s">
        <v>9266</v>
      </c>
      <c r="G9280" s="1" t="s">
        <v>5810</v>
      </c>
      <c r="H9280" s="1" t="s">
        <v>9029</v>
      </c>
      <c r="I9280" s="1" t="b">
        <v>0</v>
      </c>
      <c r="J9280" s="1">
        <v>2</v>
      </c>
      <c r="K9280" s="1">
        <v>0</v>
      </c>
      <c r="L9280" s="1">
        <v>1</v>
      </c>
      <c r="M9280" s="1">
        <v>38</v>
      </c>
      <c r="N9280" s="1">
        <v>1.8971542685970999</v>
      </c>
      <c r="O9280" s="1" t="s">
        <v>9030</v>
      </c>
    </row>
    <row r="9281" spans="1:15" x14ac:dyDescent="0.3">
      <c r="A9281" s="1" t="s">
        <v>5700</v>
      </c>
      <c r="B9281" s="1" t="s">
        <v>5777</v>
      </c>
      <c r="C9281" s="1">
        <v>4</v>
      </c>
      <c r="D9281" s="1" t="s">
        <v>6101</v>
      </c>
      <c r="E9281" s="1">
        <v>7</v>
      </c>
      <c r="F9281" s="1" t="s">
        <v>9266</v>
      </c>
      <c r="G9281" s="1" t="s">
        <v>5834</v>
      </c>
      <c r="H9281" s="1" t="s">
        <v>9029</v>
      </c>
      <c r="I9281" s="1" t="b">
        <v>0</v>
      </c>
      <c r="J9281" s="1">
        <v>21</v>
      </c>
      <c r="K9281" s="1">
        <v>0</v>
      </c>
      <c r="L9281" s="1">
        <v>0</v>
      </c>
      <c r="M9281" s="1">
        <v>30</v>
      </c>
      <c r="N9281" s="1">
        <v>1.49775336994508</v>
      </c>
      <c r="O9281" s="1" t="s">
        <v>9038</v>
      </c>
    </row>
    <row r="9282" spans="1:15" x14ac:dyDescent="0.3">
      <c r="A9282" s="1" t="s">
        <v>5700</v>
      </c>
      <c r="B9282" s="1" t="s">
        <v>5777</v>
      </c>
      <c r="C9282" s="1">
        <v>4</v>
      </c>
      <c r="D9282" s="1" t="s">
        <v>6101</v>
      </c>
      <c r="E9282" s="1">
        <v>7</v>
      </c>
      <c r="F9282" s="1" t="s">
        <v>9266</v>
      </c>
      <c r="G9282" s="1" t="s">
        <v>5834</v>
      </c>
      <c r="H9282" s="1" t="s">
        <v>9029</v>
      </c>
      <c r="I9282" s="1" t="b">
        <v>0</v>
      </c>
      <c r="J9282" s="1">
        <v>21</v>
      </c>
      <c r="K9282" s="1">
        <v>0</v>
      </c>
      <c r="L9282" s="1">
        <v>0</v>
      </c>
      <c r="M9282" s="1">
        <v>26</v>
      </c>
      <c r="N9282" s="1">
        <v>1.2980529206190701</v>
      </c>
      <c r="O9282" s="1" t="s">
        <v>9032</v>
      </c>
    </row>
    <row r="9283" spans="1:15" x14ac:dyDescent="0.3">
      <c r="A9283" s="1" t="s">
        <v>5700</v>
      </c>
      <c r="B9283" s="1" t="s">
        <v>5777</v>
      </c>
      <c r="C9283" s="1">
        <v>4</v>
      </c>
      <c r="D9283" s="1" t="s">
        <v>6101</v>
      </c>
      <c r="E9283" s="1">
        <v>8</v>
      </c>
      <c r="F9283" s="1" t="s">
        <v>9267</v>
      </c>
      <c r="G9283" s="1" t="s">
        <v>5814</v>
      </c>
      <c r="H9283" s="1" t="s">
        <v>9029</v>
      </c>
      <c r="I9283" s="1" t="b">
        <v>1</v>
      </c>
      <c r="J9283" s="1">
        <v>0</v>
      </c>
      <c r="K9283" s="1">
        <v>0</v>
      </c>
      <c r="L9283" s="1">
        <v>0</v>
      </c>
      <c r="M9283" s="1">
        <v>1144</v>
      </c>
      <c r="N9283" s="1">
        <v>22.435771719944999</v>
      </c>
      <c r="O9283" s="1" t="s">
        <v>9031</v>
      </c>
    </row>
    <row r="9284" spans="1:15" x14ac:dyDescent="0.3">
      <c r="A9284" s="1" t="s">
        <v>5700</v>
      </c>
      <c r="B9284" s="1" t="s">
        <v>5777</v>
      </c>
      <c r="C9284" s="1">
        <v>4</v>
      </c>
      <c r="D9284" s="1" t="s">
        <v>6101</v>
      </c>
      <c r="E9284" s="1">
        <v>8</v>
      </c>
      <c r="F9284" s="1" t="s">
        <v>9267</v>
      </c>
      <c r="G9284" s="1" t="s">
        <v>5810</v>
      </c>
      <c r="H9284" s="1" t="s">
        <v>9029</v>
      </c>
      <c r="I9284" s="1" t="b">
        <v>0</v>
      </c>
      <c r="J9284" s="1">
        <v>2</v>
      </c>
      <c r="K9284" s="1">
        <v>0</v>
      </c>
      <c r="L9284" s="1">
        <v>0</v>
      </c>
      <c r="M9284" s="1">
        <v>421</v>
      </c>
      <c r="N9284" s="1">
        <v>8.2565208864483193</v>
      </c>
      <c r="O9284" s="1" t="s">
        <v>9030</v>
      </c>
    </row>
    <row r="9285" spans="1:15" x14ac:dyDescent="0.3">
      <c r="A9285" s="1" t="s">
        <v>5700</v>
      </c>
      <c r="B9285" s="1" t="s">
        <v>5777</v>
      </c>
      <c r="C9285" s="1">
        <v>4</v>
      </c>
      <c r="D9285" s="1" t="s">
        <v>6101</v>
      </c>
      <c r="E9285" s="1">
        <v>8</v>
      </c>
      <c r="F9285" s="1" t="s">
        <v>9267</v>
      </c>
      <c r="G9285" s="1" t="s">
        <v>5803</v>
      </c>
      <c r="H9285" s="1" t="s">
        <v>9051</v>
      </c>
      <c r="I9285" s="1" t="b">
        <v>0</v>
      </c>
      <c r="J9285" s="1">
        <v>0</v>
      </c>
      <c r="K9285" s="1">
        <v>1</v>
      </c>
      <c r="L9285" s="1">
        <v>0</v>
      </c>
      <c r="M9285" s="1">
        <v>393</v>
      </c>
      <c r="N9285" s="1">
        <v>7.7073936065895197</v>
      </c>
      <c r="O9285" s="1" t="s">
        <v>9064</v>
      </c>
    </row>
    <row r="9286" spans="1:15" x14ac:dyDescent="0.3">
      <c r="A9286" s="1" t="s">
        <v>5700</v>
      </c>
      <c r="B9286" s="1" t="s">
        <v>5777</v>
      </c>
      <c r="C9286" s="1">
        <v>4</v>
      </c>
      <c r="D9286" s="1" t="s">
        <v>6101</v>
      </c>
      <c r="E9286" s="1">
        <v>8</v>
      </c>
      <c r="F9286" s="1" t="s">
        <v>9267</v>
      </c>
      <c r="G9286" s="1" t="s">
        <v>5834</v>
      </c>
      <c r="H9286" s="1" t="s">
        <v>9029</v>
      </c>
      <c r="I9286" s="1" t="b">
        <v>0</v>
      </c>
      <c r="J9286" s="1">
        <v>13</v>
      </c>
      <c r="K9286" s="1">
        <v>0</v>
      </c>
      <c r="L9286" s="1">
        <v>0</v>
      </c>
      <c r="M9286" s="1">
        <v>384</v>
      </c>
      <c r="N9286" s="1">
        <v>7.5308884094920501</v>
      </c>
      <c r="O9286" s="1" t="s">
        <v>9265</v>
      </c>
    </row>
    <row r="9287" spans="1:15" x14ac:dyDescent="0.3">
      <c r="A9287" s="1" t="s">
        <v>5700</v>
      </c>
      <c r="B9287" s="1" t="s">
        <v>5777</v>
      </c>
      <c r="C9287" s="1">
        <v>4</v>
      </c>
      <c r="D9287" s="1" t="s">
        <v>6101</v>
      </c>
      <c r="E9287" s="1">
        <v>8</v>
      </c>
      <c r="F9287" s="1" t="s">
        <v>9267</v>
      </c>
      <c r="G9287" s="1" t="s">
        <v>5834</v>
      </c>
      <c r="H9287" s="1" t="s">
        <v>9029</v>
      </c>
      <c r="I9287" s="1" t="b">
        <v>0</v>
      </c>
      <c r="J9287" s="1">
        <v>21</v>
      </c>
      <c r="K9287" s="1">
        <v>0</v>
      </c>
      <c r="L9287" s="1">
        <v>0</v>
      </c>
      <c r="M9287" s="1">
        <v>229</v>
      </c>
      <c r="N9287" s="1">
        <v>4.4910766817022898</v>
      </c>
      <c r="O9287" s="1" t="s">
        <v>9038</v>
      </c>
    </row>
    <row r="9288" spans="1:15" x14ac:dyDescent="0.3">
      <c r="A9288" s="1" t="s">
        <v>5700</v>
      </c>
      <c r="B9288" s="1" t="s">
        <v>5777</v>
      </c>
      <c r="C9288" s="1">
        <v>4</v>
      </c>
      <c r="D9288" s="1" t="s">
        <v>6101</v>
      </c>
      <c r="E9288" s="1">
        <v>8</v>
      </c>
      <c r="F9288" s="1" t="s">
        <v>9267</v>
      </c>
      <c r="G9288" s="1" t="s">
        <v>5834</v>
      </c>
      <c r="H9288" s="1" t="s">
        <v>9029</v>
      </c>
      <c r="I9288" s="1" t="b">
        <v>0</v>
      </c>
      <c r="J9288" s="1">
        <v>21</v>
      </c>
      <c r="K9288" s="1">
        <v>0</v>
      </c>
      <c r="L9288" s="1">
        <v>0</v>
      </c>
      <c r="M9288" s="1">
        <v>170</v>
      </c>
      <c r="N9288" s="1">
        <v>3.3339870562855398</v>
      </c>
      <c r="O9288" s="1" t="s">
        <v>9032</v>
      </c>
    </row>
    <row r="9289" spans="1:15" x14ac:dyDescent="0.3">
      <c r="A9289" s="1" t="s">
        <v>5700</v>
      </c>
      <c r="B9289" s="1" t="s">
        <v>5777</v>
      </c>
      <c r="C9289" s="1">
        <v>4</v>
      </c>
      <c r="D9289" s="1" t="s">
        <v>6101</v>
      </c>
      <c r="E9289" s="1">
        <v>8</v>
      </c>
      <c r="F9289" s="1" t="s">
        <v>9267</v>
      </c>
      <c r="G9289" s="1" t="s">
        <v>5834</v>
      </c>
      <c r="H9289" s="1" t="s">
        <v>9029</v>
      </c>
      <c r="I9289" s="1" t="b">
        <v>0</v>
      </c>
      <c r="J9289" s="1">
        <v>14</v>
      </c>
      <c r="K9289" s="1">
        <v>0</v>
      </c>
      <c r="L9289" s="1">
        <v>0</v>
      </c>
      <c r="M9289" s="1">
        <v>154</v>
      </c>
      <c r="N9289" s="1">
        <v>3.0202000392233699</v>
      </c>
      <c r="O9289" s="1" t="s">
        <v>9030</v>
      </c>
    </row>
    <row r="9290" spans="1:15" x14ac:dyDescent="0.3">
      <c r="A9290" s="1" t="s">
        <v>5700</v>
      </c>
      <c r="B9290" s="1" t="s">
        <v>5777</v>
      </c>
      <c r="C9290" s="1">
        <v>4</v>
      </c>
      <c r="D9290" s="1" t="s">
        <v>6101</v>
      </c>
      <c r="E9290" s="1">
        <v>8</v>
      </c>
      <c r="F9290" s="1" t="s">
        <v>9267</v>
      </c>
      <c r="G9290" s="1" t="s">
        <v>5834</v>
      </c>
      <c r="H9290" s="1" t="s">
        <v>9029</v>
      </c>
      <c r="I9290" s="1" t="b">
        <v>0</v>
      </c>
      <c r="J9290" s="1">
        <v>21</v>
      </c>
      <c r="K9290" s="1">
        <v>0</v>
      </c>
      <c r="L9290" s="1">
        <v>0</v>
      </c>
      <c r="M9290" s="1">
        <v>154</v>
      </c>
      <c r="N9290" s="1">
        <v>3.0202000392233699</v>
      </c>
      <c r="O9290" s="1" t="s">
        <v>9039</v>
      </c>
    </row>
    <row r="9291" spans="1:15" x14ac:dyDescent="0.3">
      <c r="A9291" s="1" t="s">
        <v>5700</v>
      </c>
      <c r="B9291" s="1" t="s">
        <v>5777</v>
      </c>
      <c r="C9291" s="1">
        <v>4</v>
      </c>
      <c r="D9291" s="1" t="s">
        <v>6101</v>
      </c>
      <c r="E9291" s="1">
        <v>8</v>
      </c>
      <c r="F9291" s="1" t="s">
        <v>9267</v>
      </c>
      <c r="G9291" s="1" t="s">
        <v>5834</v>
      </c>
      <c r="H9291" s="1" t="s">
        <v>9029</v>
      </c>
      <c r="I9291" s="1" t="b">
        <v>0</v>
      </c>
      <c r="J9291" s="1">
        <v>21</v>
      </c>
      <c r="K9291" s="1">
        <v>0</v>
      </c>
      <c r="L9291" s="1">
        <v>0</v>
      </c>
      <c r="M9291" s="1">
        <v>128</v>
      </c>
      <c r="N9291" s="1">
        <v>2.5102961364973502</v>
      </c>
      <c r="O9291" s="1" t="s">
        <v>9063</v>
      </c>
    </row>
    <row r="9292" spans="1:15" x14ac:dyDescent="0.3">
      <c r="A9292" s="1" t="s">
        <v>5700</v>
      </c>
      <c r="B9292" s="1" t="s">
        <v>5777</v>
      </c>
      <c r="C9292" s="1">
        <v>4</v>
      </c>
      <c r="D9292" s="1" t="s">
        <v>6101</v>
      </c>
      <c r="E9292" s="1">
        <v>8</v>
      </c>
      <c r="F9292" s="1" t="s">
        <v>9267</v>
      </c>
      <c r="G9292" s="1" t="s">
        <v>5834</v>
      </c>
      <c r="H9292" s="1" t="s">
        <v>9029</v>
      </c>
      <c r="I9292" s="1" t="b">
        <v>0</v>
      </c>
      <c r="J9292" s="1">
        <v>7</v>
      </c>
      <c r="K9292" s="1">
        <v>0</v>
      </c>
      <c r="L9292" s="1">
        <v>1</v>
      </c>
      <c r="M9292" s="1">
        <v>121</v>
      </c>
      <c r="N9292" s="1">
        <v>2.3730143165326498</v>
      </c>
      <c r="O9292" s="1" t="s">
        <v>9133</v>
      </c>
    </row>
    <row r="9293" spans="1:15" x14ac:dyDescent="0.3">
      <c r="A9293" s="1" t="s">
        <v>5700</v>
      </c>
      <c r="B9293" s="1" t="s">
        <v>5777</v>
      </c>
      <c r="C9293" s="1">
        <v>4</v>
      </c>
      <c r="D9293" s="1" t="s">
        <v>6101</v>
      </c>
      <c r="E9293" s="1">
        <v>8</v>
      </c>
      <c r="F9293" s="1" t="s">
        <v>9267</v>
      </c>
      <c r="G9293" s="1" t="s">
        <v>5803</v>
      </c>
      <c r="H9293" s="1" t="s">
        <v>9051</v>
      </c>
      <c r="I9293" s="1" t="b">
        <v>0</v>
      </c>
      <c r="J9293" s="1">
        <v>0</v>
      </c>
      <c r="K9293" s="1">
        <v>1</v>
      </c>
      <c r="L9293" s="1">
        <v>0</v>
      </c>
      <c r="M9293" s="1">
        <v>118</v>
      </c>
      <c r="N9293" s="1">
        <v>2.3141792508334902</v>
      </c>
      <c r="O9293" s="1" t="s">
        <v>9052</v>
      </c>
    </row>
    <row r="9294" spans="1:15" x14ac:dyDescent="0.3">
      <c r="A9294" s="1" t="s">
        <v>5700</v>
      </c>
      <c r="B9294" s="1" t="s">
        <v>5777</v>
      </c>
      <c r="C9294" s="1">
        <v>4</v>
      </c>
      <c r="D9294" s="1" t="s">
        <v>6101</v>
      </c>
      <c r="E9294" s="1">
        <v>8</v>
      </c>
      <c r="F9294" s="1" t="s">
        <v>9267</v>
      </c>
      <c r="G9294" s="1" t="s">
        <v>5834</v>
      </c>
      <c r="H9294" s="1" t="e">
        <f>----TCTTCCTGTACGAGAG</f>
        <v>#NAME?</v>
      </c>
      <c r="I9294" s="1" t="b">
        <v>0</v>
      </c>
      <c r="J9294" s="1">
        <v>3</v>
      </c>
      <c r="K9294" s="1">
        <v>9</v>
      </c>
      <c r="L9294" s="1">
        <v>15</v>
      </c>
      <c r="M9294" s="1">
        <v>93</v>
      </c>
      <c r="N9294" s="1">
        <v>1.82388703667385</v>
      </c>
      <c r="O9294" s="1" t="s">
        <v>9079</v>
      </c>
    </row>
    <row r="9295" spans="1:15" x14ac:dyDescent="0.3">
      <c r="A9295" s="1" t="s">
        <v>5700</v>
      </c>
      <c r="B9295" s="1" t="s">
        <v>5777</v>
      </c>
      <c r="C9295" s="1">
        <v>4</v>
      </c>
      <c r="D9295" s="1" t="s">
        <v>6101</v>
      </c>
      <c r="E9295" s="1">
        <v>8</v>
      </c>
      <c r="F9295" s="1" t="s">
        <v>9267</v>
      </c>
      <c r="G9295" s="1" t="s">
        <v>5834</v>
      </c>
      <c r="H9295" s="1" t="s">
        <v>9029</v>
      </c>
      <c r="I9295" s="1" t="b">
        <v>0</v>
      </c>
      <c r="J9295" s="1">
        <v>10</v>
      </c>
      <c r="K9295" s="1">
        <v>0</v>
      </c>
      <c r="L9295" s="1">
        <v>0</v>
      </c>
      <c r="M9295" s="1">
        <v>90</v>
      </c>
      <c r="N9295" s="1">
        <v>1.7650519709746999</v>
      </c>
      <c r="O9295" s="1" t="s">
        <v>9106</v>
      </c>
    </row>
    <row r="9296" spans="1:15" x14ac:dyDescent="0.3">
      <c r="A9296" s="1" t="s">
        <v>5700</v>
      </c>
      <c r="B9296" s="1" t="s">
        <v>5777</v>
      </c>
      <c r="C9296" s="1">
        <v>4</v>
      </c>
      <c r="D9296" s="1" t="s">
        <v>6101</v>
      </c>
      <c r="E9296" s="1">
        <v>8</v>
      </c>
      <c r="F9296" s="1" t="s">
        <v>9267</v>
      </c>
      <c r="G9296" s="1" t="s">
        <v>5834</v>
      </c>
      <c r="H9296" s="1" t="s">
        <v>9100</v>
      </c>
      <c r="I9296" s="1" t="b">
        <v>0</v>
      </c>
      <c r="J9296" s="1">
        <v>0</v>
      </c>
      <c r="K9296" s="1">
        <v>7</v>
      </c>
      <c r="L9296" s="1">
        <v>12</v>
      </c>
      <c r="M9296" s="1">
        <v>68</v>
      </c>
      <c r="N9296" s="1">
        <v>1.33359482251421</v>
      </c>
      <c r="O9296" s="1" t="s">
        <v>9101</v>
      </c>
    </row>
    <row r="9297" spans="1:15" x14ac:dyDescent="0.3">
      <c r="A9297" s="1" t="s">
        <v>5700</v>
      </c>
      <c r="B9297" s="1" t="s">
        <v>5777</v>
      </c>
      <c r="C9297" s="1">
        <v>4</v>
      </c>
      <c r="D9297" s="1" t="s">
        <v>6101</v>
      </c>
      <c r="E9297" s="1">
        <v>8</v>
      </c>
      <c r="F9297" s="1" t="s">
        <v>9267</v>
      </c>
      <c r="G9297" s="1" t="s">
        <v>5876</v>
      </c>
      <c r="H9297" s="1" t="s">
        <v>9029</v>
      </c>
      <c r="I9297" s="1" t="b">
        <v>0</v>
      </c>
      <c r="J9297" s="1">
        <v>4</v>
      </c>
      <c r="K9297" s="1">
        <v>0</v>
      </c>
      <c r="L9297" s="1">
        <v>0</v>
      </c>
      <c r="M9297" s="1">
        <v>62</v>
      </c>
      <c r="N9297" s="1">
        <v>1.2159246911159001</v>
      </c>
      <c r="O9297" s="1" t="s">
        <v>9035</v>
      </c>
    </row>
    <row r="9298" spans="1:15" x14ac:dyDescent="0.3">
      <c r="A9298" s="1" t="s">
        <v>5700</v>
      </c>
      <c r="B9298" s="1" t="s">
        <v>5777</v>
      </c>
      <c r="C9298" s="1">
        <v>4</v>
      </c>
      <c r="D9298" s="1" t="s">
        <v>6101</v>
      </c>
      <c r="E9298" s="1">
        <v>8</v>
      </c>
      <c r="F9298" s="1" t="s">
        <v>9267</v>
      </c>
      <c r="G9298" s="1" t="s">
        <v>5834</v>
      </c>
      <c r="H9298" s="1" t="s">
        <v>9029</v>
      </c>
      <c r="I9298" s="1" t="b">
        <v>0</v>
      </c>
      <c r="J9298" s="1">
        <v>6</v>
      </c>
      <c r="K9298" s="1">
        <v>0</v>
      </c>
      <c r="L9298" s="1">
        <v>0</v>
      </c>
      <c r="M9298" s="1">
        <v>57</v>
      </c>
      <c r="N9298" s="1">
        <v>1.1178662482839701</v>
      </c>
      <c r="O9298" s="1" t="s">
        <v>9034</v>
      </c>
    </row>
    <row r="9299" spans="1:15" x14ac:dyDescent="0.3">
      <c r="A9299" s="1" t="s">
        <v>5700</v>
      </c>
      <c r="B9299" s="1" t="s">
        <v>5777</v>
      </c>
      <c r="C9299" s="1">
        <v>4</v>
      </c>
      <c r="D9299" s="1" t="s">
        <v>6101</v>
      </c>
      <c r="E9299" s="1">
        <v>8</v>
      </c>
      <c r="F9299" s="1" t="s">
        <v>9267</v>
      </c>
      <c r="G9299" s="1" t="s">
        <v>5816</v>
      </c>
      <c r="H9299" s="1" t="s">
        <v>9029</v>
      </c>
      <c r="I9299" s="1" t="b">
        <v>0</v>
      </c>
      <c r="J9299" s="1">
        <v>3</v>
      </c>
      <c r="K9299" s="1">
        <v>0</v>
      </c>
      <c r="L9299" s="1">
        <v>0</v>
      </c>
      <c r="M9299" s="1">
        <v>51</v>
      </c>
      <c r="N9299" s="1">
        <v>1.0001961168856599</v>
      </c>
      <c r="O9299" s="1" t="s">
        <v>9053</v>
      </c>
    </row>
    <row r="9300" spans="1:15" x14ac:dyDescent="0.3">
      <c r="A9300" s="1" t="s">
        <v>5700</v>
      </c>
      <c r="B9300" s="1" t="s">
        <v>5777</v>
      </c>
      <c r="C9300" s="1">
        <v>4</v>
      </c>
      <c r="D9300" s="1" t="s">
        <v>6101</v>
      </c>
      <c r="E9300" s="1">
        <v>9</v>
      </c>
      <c r="F9300" s="1" t="s">
        <v>9268</v>
      </c>
      <c r="G9300" s="1" t="s">
        <v>5814</v>
      </c>
      <c r="H9300" s="1" t="s">
        <v>9029</v>
      </c>
      <c r="I9300" s="1" t="b">
        <v>1</v>
      </c>
      <c r="J9300" s="1">
        <v>0</v>
      </c>
      <c r="K9300" s="1">
        <v>0</v>
      </c>
      <c r="L9300" s="1">
        <v>0</v>
      </c>
      <c r="M9300" s="1">
        <v>623</v>
      </c>
      <c r="N9300" s="1">
        <v>19.270027837921401</v>
      </c>
      <c r="O9300" s="1" t="s">
        <v>9031</v>
      </c>
    </row>
    <row r="9301" spans="1:15" x14ac:dyDescent="0.3">
      <c r="A9301" s="1" t="s">
        <v>5700</v>
      </c>
      <c r="B9301" s="1" t="s">
        <v>5777</v>
      </c>
      <c r="C9301" s="1">
        <v>4</v>
      </c>
      <c r="D9301" s="1" t="s">
        <v>6101</v>
      </c>
      <c r="E9301" s="1">
        <v>9</v>
      </c>
      <c r="F9301" s="1" t="s">
        <v>9268</v>
      </c>
      <c r="G9301" s="1" t="s">
        <v>5810</v>
      </c>
      <c r="H9301" s="1" t="s">
        <v>9029</v>
      </c>
      <c r="I9301" s="1" t="b">
        <v>0</v>
      </c>
      <c r="J9301" s="1">
        <v>2</v>
      </c>
      <c r="K9301" s="1">
        <v>0</v>
      </c>
      <c r="L9301" s="1">
        <v>0</v>
      </c>
      <c r="M9301" s="1">
        <v>540</v>
      </c>
      <c r="N9301" s="1">
        <v>16.702752861119698</v>
      </c>
      <c r="O9301" s="1" t="s">
        <v>9030</v>
      </c>
    </row>
    <row r="9302" spans="1:15" x14ac:dyDescent="0.3">
      <c r="A9302" s="1" t="s">
        <v>5700</v>
      </c>
      <c r="B9302" s="1" t="s">
        <v>5777</v>
      </c>
      <c r="C9302" s="1">
        <v>4</v>
      </c>
      <c r="D9302" s="1" t="s">
        <v>6101</v>
      </c>
      <c r="E9302" s="1">
        <v>9</v>
      </c>
      <c r="F9302" s="1" t="s">
        <v>9268</v>
      </c>
      <c r="G9302" s="1" t="s">
        <v>5834</v>
      </c>
      <c r="H9302" s="1" t="s">
        <v>9029</v>
      </c>
      <c r="I9302" s="1" t="b">
        <v>0</v>
      </c>
      <c r="J9302" s="1">
        <v>6</v>
      </c>
      <c r="K9302" s="1">
        <v>0</v>
      </c>
      <c r="L9302" s="1">
        <v>0</v>
      </c>
      <c r="M9302" s="1">
        <v>245</v>
      </c>
      <c r="N9302" s="1">
        <v>7.57810083513764</v>
      </c>
      <c r="O9302" s="1" t="s">
        <v>9034</v>
      </c>
    </row>
    <row r="9303" spans="1:15" x14ac:dyDescent="0.3">
      <c r="A9303" s="1" t="s">
        <v>5700</v>
      </c>
      <c r="B9303" s="1" t="s">
        <v>5777</v>
      </c>
      <c r="C9303" s="1">
        <v>4</v>
      </c>
      <c r="D9303" s="1" t="s">
        <v>6101</v>
      </c>
      <c r="E9303" s="1">
        <v>9</v>
      </c>
      <c r="F9303" s="1" t="s">
        <v>9268</v>
      </c>
      <c r="G9303" s="1" t="s">
        <v>5803</v>
      </c>
      <c r="H9303" s="1" t="s">
        <v>9066</v>
      </c>
      <c r="I9303" s="1" t="b">
        <v>0</v>
      </c>
      <c r="J9303" s="1">
        <v>0</v>
      </c>
      <c r="K9303" s="1">
        <v>1</v>
      </c>
      <c r="L9303" s="1">
        <v>0</v>
      </c>
      <c r="M9303" s="1">
        <v>151</v>
      </c>
      <c r="N9303" s="1">
        <v>4.67058459635013</v>
      </c>
      <c r="O9303" s="1" t="s">
        <v>9067</v>
      </c>
    </row>
    <row r="9304" spans="1:15" x14ac:dyDescent="0.3">
      <c r="A9304" s="1" t="s">
        <v>5700</v>
      </c>
      <c r="B9304" s="1" t="s">
        <v>5777</v>
      </c>
      <c r="C9304" s="1">
        <v>4</v>
      </c>
      <c r="D9304" s="1" t="s">
        <v>6101</v>
      </c>
      <c r="E9304" s="1">
        <v>9</v>
      </c>
      <c r="F9304" s="1" t="s">
        <v>9268</v>
      </c>
      <c r="G9304" s="1" t="s">
        <v>5834</v>
      </c>
      <c r="H9304" s="1" t="s">
        <v>9029</v>
      </c>
      <c r="I9304" s="1" t="b">
        <v>0</v>
      </c>
      <c r="J9304" s="1">
        <v>7</v>
      </c>
      <c r="K9304" s="1">
        <v>0</v>
      </c>
      <c r="L9304" s="1">
        <v>0</v>
      </c>
      <c r="M9304" s="1">
        <v>141</v>
      </c>
      <c r="N9304" s="1">
        <v>4.3612743581812499</v>
      </c>
      <c r="O9304" s="1" t="s">
        <v>9050</v>
      </c>
    </row>
    <row r="9305" spans="1:15" x14ac:dyDescent="0.3">
      <c r="A9305" s="1" t="s">
        <v>5700</v>
      </c>
      <c r="B9305" s="1" t="s">
        <v>5777</v>
      </c>
      <c r="C9305" s="1">
        <v>4</v>
      </c>
      <c r="D9305" s="1" t="s">
        <v>6101</v>
      </c>
      <c r="E9305" s="1">
        <v>9</v>
      </c>
      <c r="F9305" s="1" t="s">
        <v>9268</v>
      </c>
      <c r="G9305" s="1" t="s">
        <v>5834</v>
      </c>
      <c r="H9305" s="1" t="s">
        <v>9029</v>
      </c>
      <c r="I9305" s="1" t="b">
        <v>0</v>
      </c>
      <c r="J9305" s="1">
        <v>21</v>
      </c>
      <c r="K9305" s="1">
        <v>0</v>
      </c>
      <c r="L9305" s="1">
        <v>0</v>
      </c>
      <c r="M9305" s="1">
        <v>110</v>
      </c>
      <c r="N9305" s="1">
        <v>3.40241261985771</v>
      </c>
      <c r="O9305" s="1" t="s">
        <v>9039</v>
      </c>
    </row>
    <row r="9306" spans="1:15" x14ac:dyDescent="0.3">
      <c r="A9306" s="1" t="s">
        <v>5700</v>
      </c>
      <c r="B9306" s="1" t="s">
        <v>5777</v>
      </c>
      <c r="C9306" s="1">
        <v>4</v>
      </c>
      <c r="D9306" s="1" t="s">
        <v>6101</v>
      </c>
      <c r="E9306" s="1">
        <v>9</v>
      </c>
      <c r="F9306" s="1" t="s">
        <v>9268</v>
      </c>
      <c r="G9306" s="1" t="s">
        <v>5834</v>
      </c>
      <c r="H9306" s="1" t="e">
        <f>-------TCCTGTACGAGAG</f>
        <v>#NAME?</v>
      </c>
      <c r="I9306" s="1" t="b">
        <v>0</v>
      </c>
      <c r="J9306" s="1">
        <v>1</v>
      </c>
      <c r="K9306" s="1">
        <v>12</v>
      </c>
      <c r="L9306" s="1">
        <v>15</v>
      </c>
      <c r="M9306" s="1">
        <v>100</v>
      </c>
      <c r="N9306" s="1">
        <v>3.0931023816888299</v>
      </c>
      <c r="O9306" s="1" t="s">
        <v>9162</v>
      </c>
    </row>
    <row r="9307" spans="1:15" x14ac:dyDescent="0.3">
      <c r="A9307" s="1" t="s">
        <v>5700</v>
      </c>
      <c r="B9307" s="1" t="s">
        <v>5777</v>
      </c>
      <c r="C9307" s="1">
        <v>4</v>
      </c>
      <c r="D9307" s="1" t="s">
        <v>6101</v>
      </c>
      <c r="E9307" s="1">
        <v>9</v>
      </c>
      <c r="F9307" s="1" t="s">
        <v>9268</v>
      </c>
      <c r="G9307" s="1" t="s">
        <v>5834</v>
      </c>
      <c r="H9307" s="1" t="s">
        <v>9029</v>
      </c>
      <c r="I9307" s="1" t="b">
        <v>0</v>
      </c>
      <c r="J9307" s="1">
        <v>21</v>
      </c>
      <c r="K9307" s="1">
        <v>0</v>
      </c>
      <c r="L9307" s="1">
        <v>0</v>
      </c>
      <c r="M9307" s="1">
        <v>90</v>
      </c>
      <c r="N9307" s="1">
        <v>2.78379214351994</v>
      </c>
      <c r="O9307" s="1" t="s">
        <v>9032</v>
      </c>
    </row>
    <row r="9308" spans="1:15" x14ac:dyDescent="0.3">
      <c r="A9308" s="1" t="s">
        <v>5700</v>
      </c>
      <c r="B9308" s="1" t="s">
        <v>5777</v>
      </c>
      <c r="C9308" s="1">
        <v>4</v>
      </c>
      <c r="D9308" s="1" t="s">
        <v>6101</v>
      </c>
      <c r="E9308" s="1">
        <v>9</v>
      </c>
      <c r="F9308" s="1" t="s">
        <v>9268</v>
      </c>
      <c r="G9308" s="1" t="s">
        <v>5803</v>
      </c>
      <c r="H9308" s="1" t="s">
        <v>9051</v>
      </c>
      <c r="I9308" s="1" t="b">
        <v>0</v>
      </c>
      <c r="J9308" s="1">
        <v>0</v>
      </c>
      <c r="K9308" s="1">
        <v>1</v>
      </c>
      <c r="L9308" s="1">
        <v>0</v>
      </c>
      <c r="M9308" s="1">
        <v>78</v>
      </c>
      <c r="N9308" s="1">
        <v>2.4126198577172899</v>
      </c>
      <c r="O9308" s="1" t="s">
        <v>9064</v>
      </c>
    </row>
    <row r="9309" spans="1:15" x14ac:dyDescent="0.3">
      <c r="A9309" s="1" t="s">
        <v>5700</v>
      </c>
      <c r="B9309" s="1" t="s">
        <v>5777</v>
      </c>
      <c r="C9309" s="1">
        <v>4</v>
      </c>
      <c r="D9309" s="1" t="s">
        <v>6101</v>
      </c>
      <c r="E9309" s="1">
        <v>9</v>
      </c>
      <c r="F9309" s="1" t="s">
        <v>9268</v>
      </c>
      <c r="G9309" s="1" t="s">
        <v>5834</v>
      </c>
      <c r="H9309" s="1" t="s">
        <v>9100</v>
      </c>
      <c r="I9309" s="1" t="b">
        <v>0</v>
      </c>
      <c r="J9309" s="1">
        <v>0</v>
      </c>
      <c r="K9309" s="1">
        <v>7</v>
      </c>
      <c r="L9309" s="1">
        <v>12</v>
      </c>
      <c r="M9309" s="1">
        <v>63</v>
      </c>
      <c r="N9309" s="1">
        <v>1.9486545004639599</v>
      </c>
      <c r="O9309" s="1" t="s">
        <v>9101</v>
      </c>
    </row>
    <row r="9310" spans="1:15" x14ac:dyDescent="0.3">
      <c r="A9310" s="1" t="s">
        <v>5700</v>
      </c>
      <c r="B9310" s="1" t="s">
        <v>5777</v>
      </c>
      <c r="C9310" s="1">
        <v>4</v>
      </c>
      <c r="D9310" s="1" t="s">
        <v>6101</v>
      </c>
      <c r="E9310" s="1">
        <v>9</v>
      </c>
      <c r="F9310" s="1" t="s">
        <v>9268</v>
      </c>
      <c r="G9310" s="1" t="s">
        <v>5834</v>
      </c>
      <c r="H9310" s="1" t="s">
        <v>9029</v>
      </c>
      <c r="I9310" s="1" t="b">
        <v>0</v>
      </c>
      <c r="J9310" s="1">
        <v>13</v>
      </c>
      <c r="K9310" s="1">
        <v>0</v>
      </c>
      <c r="L9310" s="1">
        <v>0</v>
      </c>
      <c r="M9310" s="1">
        <v>61</v>
      </c>
      <c r="N9310" s="1">
        <v>1.88679245283018</v>
      </c>
      <c r="O9310" s="1" t="s">
        <v>9265</v>
      </c>
    </row>
    <row r="9311" spans="1:15" x14ac:dyDescent="0.3">
      <c r="A9311" s="1" t="s">
        <v>5700</v>
      </c>
      <c r="B9311" s="1" t="s">
        <v>5777</v>
      </c>
      <c r="C9311" s="1">
        <v>4</v>
      </c>
      <c r="D9311" s="1" t="s">
        <v>6101</v>
      </c>
      <c r="E9311" s="1">
        <v>9</v>
      </c>
      <c r="F9311" s="1" t="s">
        <v>9268</v>
      </c>
      <c r="G9311" s="1" t="s">
        <v>5834</v>
      </c>
      <c r="H9311" s="1" t="s">
        <v>9029</v>
      </c>
      <c r="I9311" s="1" t="b">
        <v>0</v>
      </c>
      <c r="J9311" s="1">
        <v>21</v>
      </c>
      <c r="K9311" s="1">
        <v>0</v>
      </c>
      <c r="L9311" s="1">
        <v>0</v>
      </c>
      <c r="M9311" s="1">
        <v>59</v>
      </c>
      <c r="N9311" s="1">
        <v>1.8249304051964099</v>
      </c>
      <c r="O9311" s="1" t="s">
        <v>9038</v>
      </c>
    </row>
    <row r="9312" spans="1:15" x14ac:dyDescent="0.3">
      <c r="A9312" s="1" t="s">
        <v>5700</v>
      </c>
      <c r="B9312" s="1" t="s">
        <v>5777</v>
      </c>
      <c r="C9312" s="1">
        <v>4</v>
      </c>
      <c r="D9312" s="1" t="s">
        <v>6101</v>
      </c>
      <c r="E9312" s="1">
        <v>9</v>
      </c>
      <c r="F9312" s="1" t="s">
        <v>9268</v>
      </c>
      <c r="G9312" s="1" t="s">
        <v>5876</v>
      </c>
      <c r="H9312" s="1" t="s">
        <v>9029</v>
      </c>
      <c r="I9312" s="1" t="b">
        <v>0</v>
      </c>
      <c r="J9312" s="1">
        <v>4</v>
      </c>
      <c r="K9312" s="1">
        <v>0</v>
      </c>
      <c r="L9312" s="1">
        <v>0</v>
      </c>
      <c r="M9312" s="1">
        <v>45</v>
      </c>
      <c r="N9312" s="1">
        <v>1.39189607175997</v>
      </c>
      <c r="O9312" s="1" t="s">
        <v>9030</v>
      </c>
    </row>
    <row r="9313" spans="1:15" x14ac:dyDescent="0.3">
      <c r="A9313" s="1" t="s">
        <v>5700</v>
      </c>
      <c r="B9313" s="1" t="s">
        <v>5777</v>
      </c>
      <c r="C9313" s="1">
        <v>4</v>
      </c>
      <c r="D9313" s="1" t="s">
        <v>6101</v>
      </c>
      <c r="E9313" s="1">
        <v>9</v>
      </c>
      <c r="F9313" s="1" t="s">
        <v>9268</v>
      </c>
      <c r="G9313" s="1" t="s">
        <v>5816</v>
      </c>
      <c r="H9313" s="1" t="s">
        <v>9029</v>
      </c>
      <c r="I9313" s="1" t="b">
        <v>0</v>
      </c>
      <c r="J9313" s="1">
        <v>3</v>
      </c>
      <c r="K9313" s="1">
        <v>0</v>
      </c>
      <c r="L9313" s="1">
        <v>0</v>
      </c>
      <c r="M9313" s="1">
        <v>44</v>
      </c>
      <c r="N9313" s="1">
        <v>1.3609650479430799</v>
      </c>
      <c r="O9313" s="1" t="s">
        <v>9053</v>
      </c>
    </row>
    <row r="9314" spans="1:15" x14ac:dyDescent="0.3">
      <c r="A9314" s="1" t="s">
        <v>5700</v>
      </c>
      <c r="B9314" s="1" t="s">
        <v>5777</v>
      </c>
      <c r="C9314" s="1">
        <v>4</v>
      </c>
      <c r="D9314" s="1" t="s">
        <v>6101</v>
      </c>
      <c r="E9314" s="1">
        <v>9</v>
      </c>
      <c r="F9314" s="1" t="s">
        <v>9268</v>
      </c>
      <c r="G9314" s="1" t="s">
        <v>5834</v>
      </c>
      <c r="H9314" s="1" t="s">
        <v>9029</v>
      </c>
      <c r="I9314" s="1" t="b">
        <v>0</v>
      </c>
      <c r="J9314" s="1">
        <v>15</v>
      </c>
      <c r="K9314" s="1">
        <v>0</v>
      </c>
      <c r="L9314" s="1">
        <v>0</v>
      </c>
      <c r="M9314" s="1">
        <v>34</v>
      </c>
      <c r="N9314" s="1">
        <v>1.0516548097742</v>
      </c>
      <c r="O9314" s="1" t="s">
        <v>9030</v>
      </c>
    </row>
    <row r="9315" spans="1:15" x14ac:dyDescent="0.3">
      <c r="A9315" s="1" t="s">
        <v>5700</v>
      </c>
      <c r="B9315" s="1" t="s">
        <v>5777</v>
      </c>
      <c r="C9315" s="1">
        <v>4</v>
      </c>
      <c r="D9315" s="1" t="s">
        <v>6101</v>
      </c>
      <c r="E9315" s="1">
        <v>10</v>
      </c>
      <c r="F9315" s="1" t="s">
        <v>9269</v>
      </c>
      <c r="G9315" s="1" t="s">
        <v>5814</v>
      </c>
      <c r="H9315" s="1" t="s">
        <v>9029</v>
      </c>
      <c r="I9315" s="1" t="b">
        <v>1</v>
      </c>
      <c r="J9315" s="1">
        <v>0</v>
      </c>
      <c r="K9315" s="1">
        <v>0</v>
      </c>
      <c r="L9315" s="1">
        <v>0</v>
      </c>
      <c r="M9315" s="1">
        <v>3744</v>
      </c>
      <c r="N9315" s="1">
        <v>73.860722035904502</v>
      </c>
      <c r="O9315" s="1" t="s">
        <v>9031</v>
      </c>
    </row>
    <row r="9316" spans="1:15" x14ac:dyDescent="0.3">
      <c r="A9316" s="1" t="s">
        <v>5700</v>
      </c>
      <c r="B9316" s="1" t="s">
        <v>5777</v>
      </c>
      <c r="C9316" s="1">
        <v>4</v>
      </c>
      <c r="D9316" s="1" t="s">
        <v>6101</v>
      </c>
      <c r="E9316" s="1">
        <v>10</v>
      </c>
      <c r="F9316" s="1" t="s">
        <v>9269</v>
      </c>
      <c r="G9316" s="1" t="s">
        <v>5810</v>
      </c>
      <c r="H9316" s="1" t="s">
        <v>9029</v>
      </c>
      <c r="I9316" s="1" t="b">
        <v>0</v>
      </c>
      <c r="J9316" s="1">
        <v>2</v>
      </c>
      <c r="K9316" s="1">
        <v>0</v>
      </c>
      <c r="L9316" s="1">
        <v>0</v>
      </c>
      <c r="M9316" s="1">
        <v>512</v>
      </c>
      <c r="N9316" s="1">
        <v>10.1006115604655</v>
      </c>
      <c r="O9316" s="1" t="s">
        <v>9030</v>
      </c>
    </row>
    <row r="9317" spans="1:15" x14ac:dyDescent="0.3">
      <c r="A9317" s="1" t="s">
        <v>5700</v>
      </c>
      <c r="B9317" s="1" t="s">
        <v>5777</v>
      </c>
      <c r="C9317" s="1">
        <v>4</v>
      </c>
      <c r="D9317" s="1" t="s">
        <v>6101</v>
      </c>
      <c r="E9317" s="1">
        <v>10</v>
      </c>
      <c r="F9317" s="1" t="s">
        <v>9269</v>
      </c>
      <c r="G9317" s="1" t="s">
        <v>5908</v>
      </c>
      <c r="H9317" s="1" t="s">
        <v>9029</v>
      </c>
      <c r="I9317" s="1" t="b">
        <v>0</v>
      </c>
      <c r="J9317" s="1">
        <v>0</v>
      </c>
      <c r="K9317" s="1">
        <v>0</v>
      </c>
      <c r="L9317" s="1">
        <v>1</v>
      </c>
      <c r="M9317" s="1">
        <v>128</v>
      </c>
      <c r="N9317" s="1">
        <v>2.5251528901163902</v>
      </c>
      <c r="O9317" s="1" t="s">
        <v>9031</v>
      </c>
    </row>
    <row r="9318" spans="1:15" x14ac:dyDescent="0.3">
      <c r="A9318" s="1" t="s">
        <v>5700</v>
      </c>
      <c r="B9318" s="1" t="s">
        <v>5777</v>
      </c>
      <c r="C9318" s="1">
        <v>4</v>
      </c>
      <c r="D9318" s="1" t="s">
        <v>6101</v>
      </c>
      <c r="E9318" s="1">
        <v>11</v>
      </c>
      <c r="F9318" s="1" t="s">
        <v>9270</v>
      </c>
      <c r="G9318" s="1" t="s">
        <v>5810</v>
      </c>
      <c r="H9318" s="1" t="s">
        <v>9029</v>
      </c>
      <c r="I9318" s="1" t="b">
        <v>0</v>
      </c>
      <c r="J9318" s="1">
        <v>2</v>
      </c>
      <c r="K9318" s="1">
        <v>0</v>
      </c>
      <c r="L9318" s="1">
        <v>0</v>
      </c>
      <c r="M9318" s="1">
        <v>3932</v>
      </c>
      <c r="N9318" s="1">
        <v>56.115313258170303</v>
      </c>
      <c r="O9318" s="1" t="s">
        <v>9030</v>
      </c>
    </row>
    <row r="9319" spans="1:15" x14ac:dyDescent="0.3">
      <c r="A9319" s="1" t="s">
        <v>5700</v>
      </c>
      <c r="B9319" s="1" t="s">
        <v>5777</v>
      </c>
      <c r="C9319" s="1">
        <v>4</v>
      </c>
      <c r="D9319" s="1" t="s">
        <v>6101</v>
      </c>
      <c r="E9319" s="1">
        <v>11</v>
      </c>
      <c r="F9319" s="1" t="s">
        <v>9270</v>
      </c>
      <c r="G9319" s="1" t="s">
        <v>5814</v>
      </c>
      <c r="H9319" s="1" t="s">
        <v>9029</v>
      </c>
      <c r="I9319" s="1" t="b">
        <v>1</v>
      </c>
      <c r="J9319" s="1">
        <v>0</v>
      </c>
      <c r="K9319" s="1">
        <v>0</v>
      </c>
      <c r="L9319" s="1">
        <v>0</v>
      </c>
      <c r="M9319" s="1">
        <v>1812</v>
      </c>
      <c r="N9319" s="1">
        <v>25.859854431283001</v>
      </c>
      <c r="O9319" s="1" t="s">
        <v>9031</v>
      </c>
    </row>
    <row r="9320" spans="1:15" x14ac:dyDescent="0.3">
      <c r="A9320" s="1" t="s">
        <v>5700</v>
      </c>
      <c r="B9320" s="1" t="s">
        <v>5777</v>
      </c>
      <c r="C9320" s="1">
        <v>4</v>
      </c>
      <c r="D9320" s="1" t="s">
        <v>6101</v>
      </c>
      <c r="E9320" s="1">
        <v>11</v>
      </c>
      <c r="F9320" s="1" t="s">
        <v>9270</v>
      </c>
      <c r="G9320" s="1" t="s">
        <v>5834</v>
      </c>
      <c r="H9320" s="1" t="s">
        <v>9029</v>
      </c>
      <c r="I9320" s="1" t="b">
        <v>0</v>
      </c>
      <c r="J9320" s="1">
        <v>10</v>
      </c>
      <c r="K9320" s="1">
        <v>0</v>
      </c>
      <c r="L9320" s="1">
        <v>0</v>
      </c>
      <c r="M9320" s="1">
        <v>135</v>
      </c>
      <c r="N9320" s="1">
        <v>1.9266447837876399</v>
      </c>
      <c r="O9320" s="1" t="s">
        <v>9217</v>
      </c>
    </row>
    <row r="9321" spans="1:15" x14ac:dyDescent="0.3">
      <c r="A9321" s="1" t="s">
        <v>5700</v>
      </c>
      <c r="B9321" s="1" t="s">
        <v>5777</v>
      </c>
      <c r="C9321" s="1">
        <v>4</v>
      </c>
      <c r="D9321" s="1" t="s">
        <v>6101</v>
      </c>
      <c r="E9321" s="1">
        <v>11</v>
      </c>
      <c r="F9321" s="1" t="s">
        <v>9270</v>
      </c>
      <c r="G9321" s="1" t="s">
        <v>5810</v>
      </c>
      <c r="H9321" s="1" t="s">
        <v>9029</v>
      </c>
      <c r="I9321" s="1" t="b">
        <v>0</v>
      </c>
      <c r="J9321" s="1">
        <v>2</v>
      </c>
      <c r="K9321" s="1">
        <v>0</v>
      </c>
      <c r="L9321" s="1">
        <v>1</v>
      </c>
      <c r="M9321" s="1">
        <v>107</v>
      </c>
      <c r="N9321" s="1">
        <v>1.5270443841872401</v>
      </c>
      <c r="O9321" s="1" t="s">
        <v>9030</v>
      </c>
    </row>
    <row r="9322" spans="1:15" x14ac:dyDescent="0.3">
      <c r="A9322" s="1" t="s">
        <v>5700</v>
      </c>
      <c r="B9322" s="1" t="s">
        <v>5777</v>
      </c>
      <c r="C9322" s="1">
        <v>4</v>
      </c>
      <c r="D9322" s="1" t="s">
        <v>6101</v>
      </c>
      <c r="E9322" s="1">
        <v>12</v>
      </c>
      <c r="F9322" s="1" t="s">
        <v>9271</v>
      </c>
      <c r="G9322" s="1" t="s">
        <v>5814</v>
      </c>
      <c r="H9322" s="1" t="s">
        <v>9029</v>
      </c>
      <c r="I9322" s="1" t="b">
        <v>1</v>
      </c>
      <c r="J9322" s="1">
        <v>0</v>
      </c>
      <c r="K9322" s="1">
        <v>0</v>
      </c>
      <c r="L9322" s="1">
        <v>0</v>
      </c>
      <c r="M9322" s="1">
        <v>1251</v>
      </c>
      <c r="N9322" s="1">
        <v>37.612748045700499</v>
      </c>
      <c r="O9322" s="1" t="s">
        <v>9031</v>
      </c>
    </row>
    <row r="9323" spans="1:15" x14ac:dyDescent="0.3">
      <c r="A9323" s="1" t="s">
        <v>5700</v>
      </c>
      <c r="B9323" s="1" t="s">
        <v>5777</v>
      </c>
      <c r="C9323" s="1">
        <v>4</v>
      </c>
      <c r="D9323" s="1" t="s">
        <v>6101</v>
      </c>
      <c r="E9323" s="1">
        <v>12</v>
      </c>
      <c r="F9323" s="1" t="s">
        <v>9271</v>
      </c>
      <c r="G9323" s="1" t="s">
        <v>5810</v>
      </c>
      <c r="H9323" s="1" t="s">
        <v>9029</v>
      </c>
      <c r="I9323" s="1" t="b">
        <v>0</v>
      </c>
      <c r="J9323" s="1">
        <v>2</v>
      </c>
      <c r="K9323" s="1">
        <v>0</v>
      </c>
      <c r="L9323" s="1">
        <v>0</v>
      </c>
      <c r="M9323" s="1">
        <v>412</v>
      </c>
      <c r="N9323" s="1">
        <v>12.3872519542994</v>
      </c>
      <c r="O9323" s="1" t="s">
        <v>9030</v>
      </c>
    </row>
    <row r="9324" spans="1:15" x14ac:dyDescent="0.3">
      <c r="A9324" s="1" t="s">
        <v>5700</v>
      </c>
      <c r="B9324" s="1" t="s">
        <v>5777</v>
      </c>
      <c r="C9324" s="1">
        <v>4</v>
      </c>
      <c r="D9324" s="1" t="s">
        <v>6101</v>
      </c>
      <c r="E9324" s="1">
        <v>12</v>
      </c>
      <c r="F9324" s="1" t="s">
        <v>9271</v>
      </c>
      <c r="G9324" s="1" t="s">
        <v>5834</v>
      </c>
      <c r="H9324" s="1" t="s">
        <v>9029</v>
      </c>
      <c r="I9324" s="1" t="b">
        <v>0</v>
      </c>
      <c r="J9324" s="1">
        <v>21</v>
      </c>
      <c r="K9324" s="1">
        <v>0</v>
      </c>
      <c r="L9324" s="1">
        <v>0</v>
      </c>
      <c r="M9324" s="1">
        <v>120</v>
      </c>
      <c r="N9324" s="1">
        <v>3.6079374624173099</v>
      </c>
      <c r="O9324" s="1" t="s">
        <v>9038</v>
      </c>
    </row>
    <row r="9325" spans="1:15" x14ac:dyDescent="0.3">
      <c r="A9325" s="1" t="s">
        <v>5700</v>
      </c>
      <c r="B9325" s="1" t="s">
        <v>5777</v>
      </c>
      <c r="C9325" s="1">
        <v>4</v>
      </c>
      <c r="D9325" s="1" t="s">
        <v>6101</v>
      </c>
      <c r="E9325" s="1">
        <v>12</v>
      </c>
      <c r="F9325" s="1" t="s">
        <v>9271</v>
      </c>
      <c r="G9325" s="1" t="s">
        <v>5803</v>
      </c>
      <c r="H9325" s="1" t="s">
        <v>9066</v>
      </c>
      <c r="I9325" s="1" t="b">
        <v>0</v>
      </c>
      <c r="J9325" s="1">
        <v>0</v>
      </c>
      <c r="K9325" s="1">
        <v>1</v>
      </c>
      <c r="L9325" s="1">
        <v>0</v>
      </c>
      <c r="M9325" s="1">
        <v>115</v>
      </c>
      <c r="N9325" s="1">
        <v>3.45760673481659</v>
      </c>
      <c r="O9325" s="1" t="s">
        <v>9067</v>
      </c>
    </row>
    <row r="9326" spans="1:15" x14ac:dyDescent="0.3">
      <c r="A9326" s="1" t="s">
        <v>5700</v>
      </c>
      <c r="B9326" s="1" t="s">
        <v>5777</v>
      </c>
      <c r="C9326" s="1">
        <v>4</v>
      </c>
      <c r="D9326" s="1" t="s">
        <v>6101</v>
      </c>
      <c r="E9326" s="1">
        <v>12</v>
      </c>
      <c r="F9326" s="1" t="s">
        <v>9271</v>
      </c>
      <c r="G9326" s="1" t="s">
        <v>5834</v>
      </c>
      <c r="H9326" s="1" t="e">
        <f>----TCTTCCTGTACGAGAG</f>
        <v>#NAME?</v>
      </c>
      <c r="I9326" s="1" t="b">
        <v>0</v>
      </c>
      <c r="J9326" s="1">
        <v>3</v>
      </c>
      <c r="K9326" s="1">
        <v>9</v>
      </c>
      <c r="L9326" s="1">
        <v>15</v>
      </c>
      <c r="M9326" s="1">
        <v>97</v>
      </c>
      <c r="N9326" s="1">
        <v>2.9164161154539898</v>
      </c>
      <c r="O9326" s="1" t="s">
        <v>9079</v>
      </c>
    </row>
    <row r="9327" spans="1:15" x14ac:dyDescent="0.3">
      <c r="A9327" s="1" t="s">
        <v>5700</v>
      </c>
      <c r="B9327" s="1" t="s">
        <v>5777</v>
      </c>
      <c r="C9327" s="1">
        <v>4</v>
      </c>
      <c r="D9327" s="1" t="s">
        <v>6101</v>
      </c>
      <c r="E9327" s="1">
        <v>12</v>
      </c>
      <c r="F9327" s="1" t="s">
        <v>9271</v>
      </c>
      <c r="G9327" s="1" t="s">
        <v>5834</v>
      </c>
      <c r="H9327" s="1" t="s">
        <v>9029</v>
      </c>
      <c r="I9327" s="1" t="b">
        <v>0</v>
      </c>
      <c r="J9327" s="1">
        <v>21</v>
      </c>
      <c r="K9327" s="1">
        <v>0</v>
      </c>
      <c r="L9327" s="1">
        <v>0</v>
      </c>
      <c r="M9327" s="1">
        <v>92</v>
      </c>
      <c r="N9327" s="1">
        <v>2.7660853878532699</v>
      </c>
      <c r="O9327" s="1" t="s">
        <v>9032</v>
      </c>
    </row>
    <row r="9328" spans="1:15" x14ac:dyDescent="0.3">
      <c r="A9328" s="1" t="s">
        <v>5700</v>
      </c>
      <c r="B9328" s="1" t="s">
        <v>5777</v>
      </c>
      <c r="C9328" s="1">
        <v>4</v>
      </c>
      <c r="D9328" s="1" t="s">
        <v>6101</v>
      </c>
      <c r="E9328" s="1">
        <v>12</v>
      </c>
      <c r="F9328" s="1" t="s">
        <v>9271</v>
      </c>
      <c r="G9328" s="1" t="s">
        <v>5803</v>
      </c>
      <c r="H9328" s="1" t="s">
        <v>9051</v>
      </c>
      <c r="I9328" s="1" t="b">
        <v>0</v>
      </c>
      <c r="J9328" s="1">
        <v>0</v>
      </c>
      <c r="K9328" s="1">
        <v>1</v>
      </c>
      <c r="L9328" s="1">
        <v>0</v>
      </c>
      <c r="M9328" s="1">
        <v>68</v>
      </c>
      <c r="N9328" s="1">
        <v>2.0444978953698101</v>
      </c>
      <c r="O9328" s="1" t="s">
        <v>9064</v>
      </c>
    </row>
    <row r="9329" spans="1:15" x14ac:dyDescent="0.3">
      <c r="A9329" s="1" t="s">
        <v>5700</v>
      </c>
      <c r="B9329" s="1" t="s">
        <v>5777</v>
      </c>
      <c r="C9329" s="1">
        <v>4</v>
      </c>
      <c r="D9329" s="1" t="s">
        <v>6101</v>
      </c>
      <c r="E9329" s="1">
        <v>12</v>
      </c>
      <c r="F9329" s="1" t="s">
        <v>9271</v>
      </c>
      <c r="G9329" s="1" t="s">
        <v>5834</v>
      </c>
      <c r="H9329" s="1" t="s">
        <v>9029</v>
      </c>
      <c r="I9329" s="1" t="b">
        <v>0</v>
      </c>
      <c r="J9329" s="1">
        <v>7</v>
      </c>
      <c r="K9329" s="1">
        <v>0</v>
      </c>
      <c r="L9329" s="1">
        <v>0</v>
      </c>
      <c r="M9329" s="1">
        <v>60</v>
      </c>
      <c r="N9329" s="1">
        <v>1.8039687312086501</v>
      </c>
      <c r="O9329" s="1" t="s">
        <v>9050</v>
      </c>
    </row>
    <row r="9330" spans="1:15" x14ac:dyDescent="0.3">
      <c r="A9330" s="1" t="s">
        <v>5700</v>
      </c>
      <c r="B9330" s="1" t="s">
        <v>5777</v>
      </c>
      <c r="C9330" s="1">
        <v>4</v>
      </c>
      <c r="D9330" s="1" t="s">
        <v>6101</v>
      </c>
      <c r="E9330" s="1">
        <v>12</v>
      </c>
      <c r="F9330" s="1" t="s">
        <v>9271</v>
      </c>
      <c r="G9330" s="1" t="s">
        <v>5834</v>
      </c>
      <c r="H9330" s="1" t="s">
        <v>9029</v>
      </c>
      <c r="I9330" s="1" t="b">
        <v>0</v>
      </c>
      <c r="J9330" s="1">
        <v>21</v>
      </c>
      <c r="K9330" s="1">
        <v>0</v>
      </c>
      <c r="L9330" s="1">
        <v>0</v>
      </c>
      <c r="M9330" s="1">
        <v>58</v>
      </c>
      <c r="N9330" s="1">
        <v>1.7438364401683699</v>
      </c>
      <c r="O9330" s="1" t="s">
        <v>9039</v>
      </c>
    </row>
    <row r="9331" spans="1:15" x14ac:dyDescent="0.3">
      <c r="A9331" s="1" t="s">
        <v>5700</v>
      </c>
      <c r="B9331" s="1" t="s">
        <v>5777</v>
      </c>
      <c r="C9331" s="1">
        <v>4</v>
      </c>
      <c r="D9331" s="1" t="s">
        <v>6101</v>
      </c>
      <c r="E9331" s="1">
        <v>12</v>
      </c>
      <c r="F9331" s="1" t="s">
        <v>9271</v>
      </c>
      <c r="G9331" s="1" t="s">
        <v>5834</v>
      </c>
      <c r="H9331" s="1" t="s">
        <v>9029</v>
      </c>
      <c r="I9331" s="1" t="b">
        <v>0</v>
      </c>
      <c r="J9331" s="1">
        <v>6</v>
      </c>
      <c r="K9331" s="1">
        <v>0</v>
      </c>
      <c r="L9331" s="1">
        <v>0</v>
      </c>
      <c r="M9331" s="1">
        <v>50</v>
      </c>
      <c r="N9331" s="1">
        <v>1.5033072760072099</v>
      </c>
      <c r="O9331" s="1" t="s">
        <v>9034</v>
      </c>
    </row>
    <row r="9332" spans="1:15" x14ac:dyDescent="0.3">
      <c r="A9332" s="1" t="s">
        <v>5700</v>
      </c>
      <c r="B9332" s="1" t="s">
        <v>5777</v>
      </c>
      <c r="C9332" s="1">
        <v>4</v>
      </c>
      <c r="D9332" s="1" t="s">
        <v>6101</v>
      </c>
      <c r="E9332" s="1">
        <v>12</v>
      </c>
      <c r="F9332" s="1" t="s">
        <v>9271</v>
      </c>
      <c r="G9332" s="1" t="s">
        <v>5803</v>
      </c>
      <c r="H9332" s="1" t="s">
        <v>9051</v>
      </c>
      <c r="I9332" s="1" t="b">
        <v>0</v>
      </c>
      <c r="J9332" s="1">
        <v>0</v>
      </c>
      <c r="K9332" s="1">
        <v>1</v>
      </c>
      <c r="L9332" s="1">
        <v>0</v>
      </c>
      <c r="M9332" s="1">
        <v>48</v>
      </c>
      <c r="N9332" s="1">
        <v>1.44317498496692</v>
      </c>
      <c r="O9332" s="1" t="s">
        <v>9052</v>
      </c>
    </row>
    <row r="9333" spans="1:15" x14ac:dyDescent="0.3">
      <c r="A9333" s="1" t="s">
        <v>5700</v>
      </c>
      <c r="B9333" s="1" t="s">
        <v>5777</v>
      </c>
      <c r="C9333" s="1">
        <v>4</v>
      </c>
      <c r="D9333" s="1" t="s">
        <v>6101</v>
      </c>
      <c r="E9333" s="1">
        <v>12</v>
      </c>
      <c r="F9333" s="1" t="s">
        <v>9271</v>
      </c>
      <c r="G9333" s="1" t="s">
        <v>5834</v>
      </c>
      <c r="H9333" s="1" t="s">
        <v>9029</v>
      </c>
      <c r="I9333" s="1" t="b">
        <v>0</v>
      </c>
      <c r="J9333" s="1">
        <v>10</v>
      </c>
      <c r="K9333" s="1">
        <v>0</v>
      </c>
      <c r="L9333" s="1">
        <v>0</v>
      </c>
      <c r="M9333" s="1">
        <v>41</v>
      </c>
      <c r="N9333" s="1">
        <v>1.2327119663259101</v>
      </c>
      <c r="O9333" s="1" t="s">
        <v>9217</v>
      </c>
    </row>
    <row r="9334" spans="1:15" x14ac:dyDescent="0.3">
      <c r="A9334" s="1" t="s">
        <v>5700</v>
      </c>
      <c r="B9334" s="1" t="s">
        <v>5777</v>
      </c>
      <c r="C9334" s="1">
        <v>4</v>
      </c>
      <c r="D9334" s="1" t="s">
        <v>6101</v>
      </c>
      <c r="E9334" s="1">
        <v>12</v>
      </c>
      <c r="F9334" s="1" t="s">
        <v>9271</v>
      </c>
      <c r="G9334" s="1" t="s">
        <v>5834</v>
      </c>
      <c r="H9334" s="1" t="s">
        <v>9029</v>
      </c>
      <c r="I9334" s="1" t="b">
        <v>0</v>
      </c>
      <c r="J9334" s="1">
        <v>8</v>
      </c>
      <c r="K9334" s="1">
        <v>0</v>
      </c>
      <c r="L9334" s="1">
        <v>1</v>
      </c>
      <c r="M9334" s="1">
        <v>36</v>
      </c>
      <c r="N9334" s="1">
        <v>1.0823812387251901</v>
      </c>
      <c r="O9334" s="1" t="s">
        <v>9272</v>
      </c>
    </row>
    <row r="9335" spans="1:15" x14ac:dyDescent="0.3">
      <c r="A9335" s="1" t="s">
        <v>5700</v>
      </c>
      <c r="B9335" s="1" t="s">
        <v>5777</v>
      </c>
      <c r="C9335" s="1">
        <v>4</v>
      </c>
      <c r="D9335" s="1" t="s">
        <v>6101</v>
      </c>
      <c r="E9335" s="1">
        <v>13</v>
      </c>
      <c r="F9335" s="1" t="s">
        <v>9273</v>
      </c>
      <c r="G9335" s="1" t="s">
        <v>5803</v>
      </c>
      <c r="H9335" s="1" t="s">
        <v>9066</v>
      </c>
      <c r="I9335" s="1" t="b">
        <v>0</v>
      </c>
      <c r="J9335" s="1">
        <v>0</v>
      </c>
      <c r="K9335" s="1">
        <v>1</v>
      </c>
      <c r="L9335" s="1">
        <v>0</v>
      </c>
      <c r="M9335" s="1">
        <v>801</v>
      </c>
      <c r="N9335" s="1">
        <v>35.8228980322003</v>
      </c>
      <c r="O9335" s="1" t="s">
        <v>9067</v>
      </c>
    </row>
    <row r="9336" spans="1:15" x14ac:dyDescent="0.3">
      <c r="A9336" s="1" t="s">
        <v>5700</v>
      </c>
      <c r="B9336" s="1" t="s">
        <v>5777</v>
      </c>
      <c r="C9336" s="1">
        <v>4</v>
      </c>
      <c r="D9336" s="1" t="s">
        <v>6101</v>
      </c>
      <c r="E9336" s="1">
        <v>13</v>
      </c>
      <c r="F9336" s="1" t="s">
        <v>9273</v>
      </c>
      <c r="G9336" s="1" t="s">
        <v>5814</v>
      </c>
      <c r="H9336" s="1" t="s">
        <v>9029</v>
      </c>
      <c r="I9336" s="1" t="b">
        <v>1</v>
      </c>
      <c r="J9336" s="1">
        <v>0</v>
      </c>
      <c r="K9336" s="1">
        <v>0</v>
      </c>
      <c r="L9336" s="1">
        <v>0</v>
      </c>
      <c r="M9336" s="1">
        <v>529</v>
      </c>
      <c r="N9336" s="1">
        <v>23.6583184257602</v>
      </c>
      <c r="O9336" s="1" t="s">
        <v>9031</v>
      </c>
    </row>
    <row r="9337" spans="1:15" x14ac:dyDescent="0.3">
      <c r="A9337" s="1" t="s">
        <v>5700</v>
      </c>
      <c r="B9337" s="1" t="s">
        <v>5777</v>
      </c>
      <c r="C9337" s="1">
        <v>4</v>
      </c>
      <c r="D9337" s="1" t="s">
        <v>6101</v>
      </c>
      <c r="E9337" s="1">
        <v>13</v>
      </c>
      <c r="F9337" s="1" t="s">
        <v>9273</v>
      </c>
      <c r="G9337" s="1" t="s">
        <v>5834</v>
      </c>
      <c r="H9337" s="1" t="s">
        <v>9029</v>
      </c>
      <c r="I9337" s="1" t="b">
        <v>0</v>
      </c>
      <c r="J9337" s="1">
        <v>21</v>
      </c>
      <c r="K9337" s="1">
        <v>0</v>
      </c>
      <c r="L9337" s="1">
        <v>0</v>
      </c>
      <c r="M9337" s="1">
        <v>124</v>
      </c>
      <c r="N9337" s="1">
        <v>5.5456171735241497</v>
      </c>
      <c r="O9337" s="1" t="s">
        <v>9039</v>
      </c>
    </row>
    <row r="9338" spans="1:15" x14ac:dyDescent="0.3">
      <c r="A9338" s="1" t="s">
        <v>5700</v>
      </c>
      <c r="B9338" s="1" t="s">
        <v>5777</v>
      </c>
      <c r="C9338" s="1">
        <v>4</v>
      </c>
      <c r="D9338" s="1" t="s">
        <v>6101</v>
      </c>
      <c r="E9338" s="1">
        <v>13</v>
      </c>
      <c r="F9338" s="1" t="s">
        <v>9273</v>
      </c>
      <c r="G9338" s="1" t="s">
        <v>5810</v>
      </c>
      <c r="H9338" s="1" t="s">
        <v>9029</v>
      </c>
      <c r="I9338" s="1" t="b">
        <v>0</v>
      </c>
      <c r="J9338" s="1">
        <v>2</v>
      </c>
      <c r="K9338" s="1">
        <v>0</v>
      </c>
      <c r="L9338" s="1">
        <v>0</v>
      </c>
      <c r="M9338" s="1">
        <v>120</v>
      </c>
      <c r="N9338" s="1">
        <v>5.3667262969588503</v>
      </c>
      <c r="O9338" s="1" t="s">
        <v>9030</v>
      </c>
    </row>
    <row r="9339" spans="1:15" x14ac:dyDescent="0.3">
      <c r="A9339" s="1" t="s">
        <v>5700</v>
      </c>
      <c r="B9339" s="1" t="s">
        <v>5777</v>
      </c>
      <c r="C9339" s="1">
        <v>4</v>
      </c>
      <c r="D9339" s="1" t="s">
        <v>6101</v>
      </c>
      <c r="E9339" s="1">
        <v>13</v>
      </c>
      <c r="F9339" s="1" t="s">
        <v>9273</v>
      </c>
      <c r="G9339" s="1" t="s">
        <v>5895</v>
      </c>
      <c r="H9339" s="1" t="s">
        <v>9179</v>
      </c>
      <c r="I9339" s="1" t="b">
        <v>0</v>
      </c>
      <c r="J9339" s="1">
        <v>0</v>
      </c>
      <c r="K9339" s="1">
        <v>2</v>
      </c>
      <c r="L9339" s="1">
        <v>0</v>
      </c>
      <c r="M9339" s="1">
        <v>51</v>
      </c>
      <c r="N9339" s="1">
        <v>2.2808586762075098</v>
      </c>
      <c r="O9339" s="1" t="s">
        <v>9056</v>
      </c>
    </row>
    <row r="9340" spans="1:15" x14ac:dyDescent="0.3">
      <c r="A9340" s="1" t="s">
        <v>5700</v>
      </c>
      <c r="B9340" s="1" t="s">
        <v>5777</v>
      </c>
      <c r="C9340" s="1">
        <v>4</v>
      </c>
      <c r="D9340" s="1" t="s">
        <v>6101</v>
      </c>
      <c r="E9340" s="1">
        <v>13</v>
      </c>
      <c r="F9340" s="1" t="s">
        <v>9273</v>
      </c>
      <c r="G9340" s="1" t="s">
        <v>5834</v>
      </c>
      <c r="H9340" s="1" t="s">
        <v>9029</v>
      </c>
      <c r="I9340" s="1" t="b">
        <v>0</v>
      </c>
      <c r="J9340" s="1">
        <v>21</v>
      </c>
      <c r="K9340" s="1">
        <v>0</v>
      </c>
      <c r="L9340" s="1">
        <v>0</v>
      </c>
      <c r="M9340" s="1">
        <v>41</v>
      </c>
      <c r="N9340" s="1">
        <v>1.8336314847942701</v>
      </c>
      <c r="O9340" s="1" t="s">
        <v>9038</v>
      </c>
    </row>
    <row r="9341" spans="1:15" x14ac:dyDescent="0.3">
      <c r="A9341" s="1" t="s">
        <v>5700</v>
      </c>
      <c r="B9341" s="1" t="s">
        <v>5777</v>
      </c>
      <c r="C9341" s="1">
        <v>4</v>
      </c>
      <c r="D9341" s="1" t="s">
        <v>6101</v>
      </c>
      <c r="E9341" s="1">
        <v>13</v>
      </c>
      <c r="F9341" s="1" t="s">
        <v>9273</v>
      </c>
      <c r="G9341" s="1" t="s">
        <v>5834</v>
      </c>
      <c r="H9341" s="1" t="s">
        <v>9029</v>
      </c>
      <c r="I9341" s="1" t="b">
        <v>0</v>
      </c>
      <c r="J9341" s="1">
        <v>21</v>
      </c>
      <c r="K9341" s="1">
        <v>0</v>
      </c>
      <c r="L9341" s="1">
        <v>0</v>
      </c>
      <c r="M9341" s="1">
        <v>31</v>
      </c>
      <c r="N9341" s="1">
        <v>1.3864042933810301</v>
      </c>
      <c r="O9341" s="1" t="s">
        <v>9032</v>
      </c>
    </row>
    <row r="9342" spans="1:15" x14ac:dyDescent="0.3">
      <c r="A9342" s="1" t="s">
        <v>5700</v>
      </c>
      <c r="B9342" s="1" t="s">
        <v>5777</v>
      </c>
      <c r="C9342" s="1">
        <v>4</v>
      </c>
      <c r="D9342" s="1" t="s">
        <v>6101</v>
      </c>
      <c r="E9342" s="1">
        <v>13</v>
      </c>
      <c r="F9342" s="1" t="s">
        <v>9273</v>
      </c>
      <c r="G9342" s="1" t="s">
        <v>5803</v>
      </c>
      <c r="H9342" s="1" t="s">
        <v>9066</v>
      </c>
      <c r="I9342" s="1" t="b">
        <v>0</v>
      </c>
      <c r="J9342" s="1">
        <v>0</v>
      </c>
      <c r="K9342" s="1">
        <v>1</v>
      </c>
      <c r="L9342" s="1">
        <v>1</v>
      </c>
      <c r="M9342" s="1">
        <v>26</v>
      </c>
      <c r="N9342" s="1">
        <v>1.16279069767441</v>
      </c>
      <c r="O9342" s="1" t="s">
        <v>9067</v>
      </c>
    </row>
    <row r="9343" spans="1:15" x14ac:dyDescent="0.3">
      <c r="A9343" s="1" t="s">
        <v>5700</v>
      </c>
      <c r="B9343" s="1" t="s">
        <v>5777</v>
      </c>
      <c r="C9343" s="1">
        <v>4</v>
      </c>
      <c r="D9343" s="1" t="s">
        <v>6101</v>
      </c>
      <c r="E9343" s="1">
        <v>14</v>
      </c>
      <c r="F9343" s="1" t="s">
        <v>9274</v>
      </c>
      <c r="G9343" s="1" t="s">
        <v>5814</v>
      </c>
      <c r="H9343" s="1" t="s">
        <v>9029</v>
      </c>
      <c r="I9343" s="1" t="b">
        <v>1</v>
      </c>
      <c r="J9343" s="1">
        <v>0</v>
      </c>
      <c r="K9343" s="1">
        <v>0</v>
      </c>
      <c r="L9343" s="1">
        <v>0</v>
      </c>
      <c r="M9343" s="1">
        <v>864</v>
      </c>
      <c r="N9343" s="1">
        <v>28.877005347593499</v>
      </c>
      <c r="O9343" s="1" t="s">
        <v>9031</v>
      </c>
    </row>
    <row r="9344" spans="1:15" x14ac:dyDescent="0.3">
      <c r="A9344" s="1" t="s">
        <v>5700</v>
      </c>
      <c r="B9344" s="1" t="s">
        <v>5777</v>
      </c>
      <c r="C9344" s="1">
        <v>4</v>
      </c>
      <c r="D9344" s="1" t="s">
        <v>6101</v>
      </c>
      <c r="E9344" s="1">
        <v>14</v>
      </c>
      <c r="F9344" s="1" t="s">
        <v>9274</v>
      </c>
      <c r="G9344" s="1" t="s">
        <v>5834</v>
      </c>
      <c r="H9344" s="1" t="s">
        <v>9029</v>
      </c>
      <c r="I9344" s="1" t="b">
        <v>0</v>
      </c>
      <c r="J9344" s="1">
        <v>13</v>
      </c>
      <c r="K9344" s="1">
        <v>0</v>
      </c>
      <c r="L9344" s="1">
        <v>0</v>
      </c>
      <c r="M9344" s="1">
        <v>404</v>
      </c>
      <c r="N9344" s="1">
        <v>13.502673796791401</v>
      </c>
      <c r="O9344" s="1" t="s">
        <v>9275</v>
      </c>
    </row>
    <row r="9345" spans="1:15" x14ac:dyDescent="0.3">
      <c r="A9345" s="1" t="s">
        <v>5700</v>
      </c>
      <c r="B9345" s="1" t="s">
        <v>5777</v>
      </c>
      <c r="C9345" s="1">
        <v>4</v>
      </c>
      <c r="D9345" s="1" t="s">
        <v>6101</v>
      </c>
      <c r="E9345" s="1">
        <v>14</v>
      </c>
      <c r="F9345" s="1" t="s">
        <v>9274</v>
      </c>
      <c r="G9345" s="1" t="s">
        <v>5810</v>
      </c>
      <c r="H9345" s="1" t="s">
        <v>9029</v>
      </c>
      <c r="I9345" s="1" t="b">
        <v>0</v>
      </c>
      <c r="J9345" s="1">
        <v>2</v>
      </c>
      <c r="K9345" s="1">
        <v>0</v>
      </c>
      <c r="L9345" s="1">
        <v>0</v>
      </c>
      <c r="M9345" s="1">
        <v>273</v>
      </c>
      <c r="N9345" s="1">
        <v>9.1243315508021396</v>
      </c>
      <c r="O9345" s="1" t="s">
        <v>9030</v>
      </c>
    </row>
    <row r="9346" spans="1:15" x14ac:dyDescent="0.3">
      <c r="A9346" s="1" t="s">
        <v>5700</v>
      </c>
      <c r="B9346" s="1" t="s">
        <v>5777</v>
      </c>
      <c r="C9346" s="1">
        <v>4</v>
      </c>
      <c r="D9346" s="1" t="s">
        <v>6101</v>
      </c>
      <c r="E9346" s="1">
        <v>14</v>
      </c>
      <c r="F9346" s="1" t="s">
        <v>9274</v>
      </c>
      <c r="G9346" s="1" t="s">
        <v>5834</v>
      </c>
      <c r="H9346" s="1" t="s">
        <v>9029</v>
      </c>
      <c r="I9346" s="1" t="b">
        <v>0</v>
      </c>
      <c r="J9346" s="1">
        <v>9</v>
      </c>
      <c r="K9346" s="1">
        <v>0</v>
      </c>
      <c r="L9346" s="1">
        <v>0</v>
      </c>
      <c r="M9346" s="1">
        <v>111</v>
      </c>
      <c r="N9346" s="1">
        <v>3.7098930481283401</v>
      </c>
      <c r="O9346" s="1" t="s">
        <v>9126</v>
      </c>
    </row>
    <row r="9347" spans="1:15" x14ac:dyDescent="0.3">
      <c r="A9347" s="1" t="s">
        <v>5700</v>
      </c>
      <c r="B9347" s="1" t="s">
        <v>5777</v>
      </c>
      <c r="C9347" s="1">
        <v>4</v>
      </c>
      <c r="D9347" s="1" t="s">
        <v>6101</v>
      </c>
      <c r="E9347" s="1">
        <v>14</v>
      </c>
      <c r="F9347" s="1" t="s">
        <v>9274</v>
      </c>
      <c r="G9347" s="1" t="s">
        <v>5834</v>
      </c>
      <c r="H9347" s="1" t="s">
        <v>9029</v>
      </c>
      <c r="I9347" s="1" t="b">
        <v>0</v>
      </c>
      <c r="J9347" s="1">
        <v>21</v>
      </c>
      <c r="K9347" s="1">
        <v>0</v>
      </c>
      <c r="L9347" s="1">
        <v>0</v>
      </c>
      <c r="M9347" s="1">
        <v>89</v>
      </c>
      <c r="N9347" s="1">
        <v>2.9745989304812799</v>
      </c>
      <c r="O9347" s="1" t="s">
        <v>9038</v>
      </c>
    </row>
    <row r="9348" spans="1:15" x14ac:dyDescent="0.3">
      <c r="A9348" s="1" t="s">
        <v>5700</v>
      </c>
      <c r="B9348" s="1" t="s">
        <v>5777</v>
      </c>
      <c r="C9348" s="1">
        <v>4</v>
      </c>
      <c r="D9348" s="1" t="s">
        <v>6101</v>
      </c>
      <c r="E9348" s="1">
        <v>14</v>
      </c>
      <c r="F9348" s="1" t="s">
        <v>9274</v>
      </c>
      <c r="G9348" s="1" t="s">
        <v>5803</v>
      </c>
      <c r="H9348" s="1" t="s">
        <v>9066</v>
      </c>
      <c r="I9348" s="1" t="b">
        <v>0</v>
      </c>
      <c r="J9348" s="1">
        <v>0</v>
      </c>
      <c r="K9348" s="1">
        <v>1</v>
      </c>
      <c r="L9348" s="1">
        <v>0</v>
      </c>
      <c r="M9348" s="1">
        <v>81</v>
      </c>
      <c r="N9348" s="1">
        <v>2.7072192513368898</v>
      </c>
      <c r="O9348" s="1" t="s">
        <v>9067</v>
      </c>
    </row>
    <row r="9349" spans="1:15" x14ac:dyDescent="0.3">
      <c r="A9349" s="1" t="s">
        <v>5700</v>
      </c>
      <c r="B9349" s="1" t="s">
        <v>5777</v>
      </c>
      <c r="C9349" s="1">
        <v>4</v>
      </c>
      <c r="D9349" s="1" t="s">
        <v>6101</v>
      </c>
      <c r="E9349" s="1">
        <v>14</v>
      </c>
      <c r="F9349" s="1" t="s">
        <v>9274</v>
      </c>
      <c r="G9349" s="1" t="s">
        <v>5834</v>
      </c>
      <c r="H9349" s="1" t="s">
        <v>9029</v>
      </c>
      <c r="I9349" s="1" t="b">
        <v>0</v>
      </c>
      <c r="J9349" s="1">
        <v>21</v>
      </c>
      <c r="K9349" s="1">
        <v>0</v>
      </c>
      <c r="L9349" s="1">
        <v>0</v>
      </c>
      <c r="M9349" s="1">
        <v>76</v>
      </c>
      <c r="N9349" s="1">
        <v>2.5401069518716501</v>
      </c>
      <c r="O9349" s="1" t="s">
        <v>9032</v>
      </c>
    </row>
    <row r="9350" spans="1:15" x14ac:dyDescent="0.3">
      <c r="A9350" s="1" t="s">
        <v>5700</v>
      </c>
      <c r="B9350" s="1" t="s">
        <v>5777</v>
      </c>
      <c r="C9350" s="1">
        <v>4</v>
      </c>
      <c r="D9350" s="1" t="s">
        <v>6101</v>
      </c>
      <c r="E9350" s="1">
        <v>14</v>
      </c>
      <c r="F9350" s="1" t="s">
        <v>9274</v>
      </c>
      <c r="G9350" s="1" t="s">
        <v>5801</v>
      </c>
      <c r="H9350" s="1" t="s">
        <v>9029</v>
      </c>
      <c r="I9350" s="1" t="b">
        <v>0</v>
      </c>
      <c r="J9350" s="1">
        <v>1</v>
      </c>
      <c r="K9350" s="1">
        <v>0</v>
      </c>
      <c r="L9350" s="1">
        <v>0</v>
      </c>
      <c r="M9350" s="1">
        <v>61</v>
      </c>
      <c r="N9350" s="1">
        <v>2.0387700534759299</v>
      </c>
      <c r="O9350" s="1" t="s">
        <v>9049</v>
      </c>
    </row>
    <row r="9351" spans="1:15" x14ac:dyDescent="0.3">
      <c r="A9351" s="1" t="s">
        <v>5700</v>
      </c>
      <c r="B9351" s="1" t="s">
        <v>5777</v>
      </c>
      <c r="C9351" s="1">
        <v>4</v>
      </c>
      <c r="D9351" s="1" t="s">
        <v>6101</v>
      </c>
      <c r="E9351" s="1">
        <v>14</v>
      </c>
      <c r="F9351" s="1" t="s">
        <v>9274</v>
      </c>
      <c r="G9351" s="1" t="s">
        <v>5834</v>
      </c>
      <c r="H9351" s="1" t="s">
        <v>9029</v>
      </c>
      <c r="I9351" s="1" t="b">
        <v>0</v>
      </c>
      <c r="J9351" s="1">
        <v>21</v>
      </c>
      <c r="K9351" s="1">
        <v>0</v>
      </c>
      <c r="L9351" s="1">
        <v>0</v>
      </c>
      <c r="M9351" s="1">
        <v>52</v>
      </c>
      <c r="N9351" s="1">
        <v>1.7379679144385001</v>
      </c>
      <c r="O9351" s="1" t="s">
        <v>9039</v>
      </c>
    </row>
    <row r="9352" spans="1:15" x14ac:dyDescent="0.3">
      <c r="A9352" s="1" t="s">
        <v>5700</v>
      </c>
      <c r="B9352" s="1" t="s">
        <v>5777</v>
      </c>
      <c r="C9352" s="1">
        <v>4</v>
      </c>
      <c r="D9352" s="1" t="s">
        <v>6101</v>
      </c>
      <c r="E9352" s="1">
        <v>14</v>
      </c>
      <c r="F9352" s="1" t="s">
        <v>9274</v>
      </c>
      <c r="G9352" s="1" t="s">
        <v>5810</v>
      </c>
      <c r="H9352" s="1" t="s">
        <v>9029</v>
      </c>
      <c r="I9352" s="1" t="b">
        <v>0</v>
      </c>
      <c r="J9352" s="1">
        <v>2</v>
      </c>
      <c r="K9352" s="1">
        <v>0</v>
      </c>
      <c r="L9352" s="1">
        <v>3</v>
      </c>
      <c r="M9352" s="1">
        <v>47</v>
      </c>
      <c r="N9352" s="1">
        <v>1.57085561497326</v>
      </c>
      <c r="O9352" s="1" t="s">
        <v>9276</v>
      </c>
    </row>
    <row r="9353" spans="1:15" x14ac:dyDescent="0.3">
      <c r="A9353" s="1" t="s">
        <v>5700</v>
      </c>
      <c r="B9353" s="1" t="s">
        <v>5777</v>
      </c>
      <c r="C9353" s="1">
        <v>4</v>
      </c>
      <c r="D9353" s="1" t="s">
        <v>6101</v>
      </c>
      <c r="E9353" s="1">
        <v>14</v>
      </c>
      <c r="F9353" s="1" t="s">
        <v>9274</v>
      </c>
      <c r="G9353" s="1" t="s">
        <v>5803</v>
      </c>
      <c r="H9353" s="1" t="s">
        <v>9051</v>
      </c>
      <c r="I9353" s="1" t="b">
        <v>0</v>
      </c>
      <c r="J9353" s="1">
        <v>0</v>
      </c>
      <c r="K9353" s="1">
        <v>1</v>
      </c>
      <c r="L9353" s="1">
        <v>0</v>
      </c>
      <c r="M9353" s="1">
        <v>42</v>
      </c>
      <c r="N9353" s="1">
        <v>1.4037433155080199</v>
      </c>
      <c r="O9353" s="1" t="s">
        <v>9064</v>
      </c>
    </row>
    <row r="9354" spans="1:15" x14ac:dyDescent="0.3">
      <c r="A9354" s="1" t="s">
        <v>5700</v>
      </c>
      <c r="B9354" s="1" t="s">
        <v>5777</v>
      </c>
      <c r="C9354" s="1">
        <v>4</v>
      </c>
      <c r="D9354" s="1" t="s">
        <v>6101</v>
      </c>
      <c r="E9354" s="1">
        <v>14</v>
      </c>
      <c r="F9354" s="1" t="s">
        <v>9274</v>
      </c>
      <c r="G9354" s="1" t="s">
        <v>5834</v>
      </c>
      <c r="H9354" s="1" t="s">
        <v>9029</v>
      </c>
      <c r="I9354" s="1" t="b">
        <v>0</v>
      </c>
      <c r="J9354" s="1">
        <v>21</v>
      </c>
      <c r="K9354" s="1">
        <v>0</v>
      </c>
      <c r="L9354" s="1">
        <v>0</v>
      </c>
      <c r="M9354" s="1">
        <v>37</v>
      </c>
      <c r="N9354" s="1">
        <v>1.23663101604278</v>
      </c>
      <c r="O9354" s="1" t="s">
        <v>9063</v>
      </c>
    </row>
    <row r="9355" spans="1:15" x14ac:dyDescent="0.3">
      <c r="A9355" s="1" t="s">
        <v>5700</v>
      </c>
      <c r="B9355" s="1" t="s">
        <v>5777</v>
      </c>
      <c r="C9355" s="1">
        <v>4</v>
      </c>
      <c r="D9355" s="1" t="s">
        <v>6101</v>
      </c>
      <c r="E9355" s="1">
        <v>14</v>
      </c>
      <c r="F9355" s="1" t="s">
        <v>9274</v>
      </c>
      <c r="G9355" s="1" t="s">
        <v>5834</v>
      </c>
      <c r="H9355" s="1" t="e">
        <f>----TCTTCCTGTACGAGAG</f>
        <v>#NAME?</v>
      </c>
      <c r="I9355" s="1" t="b">
        <v>0</v>
      </c>
      <c r="J9355" s="1">
        <v>3</v>
      </c>
      <c r="K9355" s="1">
        <v>9</v>
      </c>
      <c r="L9355" s="1">
        <v>15</v>
      </c>
      <c r="M9355" s="1">
        <v>35</v>
      </c>
      <c r="N9355" s="1">
        <v>1.16978609625668</v>
      </c>
      <c r="O9355" s="1" t="s">
        <v>9079</v>
      </c>
    </row>
    <row r="9356" spans="1:15" x14ac:dyDescent="0.3">
      <c r="A9356" s="1" t="s">
        <v>5700</v>
      </c>
      <c r="B9356" s="1" t="s">
        <v>5777</v>
      </c>
      <c r="C9356" s="1">
        <v>4</v>
      </c>
      <c r="D9356" s="1" t="s">
        <v>6101</v>
      </c>
      <c r="E9356" s="1">
        <v>14</v>
      </c>
      <c r="F9356" s="1" t="s">
        <v>9274</v>
      </c>
      <c r="G9356" s="1" t="s">
        <v>5834</v>
      </c>
      <c r="H9356" s="1" t="s">
        <v>9029</v>
      </c>
      <c r="I9356" s="1" t="b">
        <v>0</v>
      </c>
      <c r="J9356" s="1">
        <v>9</v>
      </c>
      <c r="K9356" s="1">
        <v>0</v>
      </c>
      <c r="L9356" s="1">
        <v>1</v>
      </c>
      <c r="M9356" s="1">
        <v>33</v>
      </c>
      <c r="N9356" s="1">
        <v>1.1029411764705801</v>
      </c>
      <c r="O9356" s="1" t="s">
        <v>9277</v>
      </c>
    </row>
    <row r="9357" spans="1:15" x14ac:dyDescent="0.3">
      <c r="A9357" s="1" t="s">
        <v>5700</v>
      </c>
      <c r="B9357" s="1" t="s">
        <v>5777</v>
      </c>
      <c r="C9357" s="1">
        <v>4</v>
      </c>
      <c r="D9357" s="1" t="s">
        <v>6101</v>
      </c>
      <c r="E9357" s="1">
        <v>14</v>
      </c>
      <c r="F9357" s="1" t="s">
        <v>9274</v>
      </c>
      <c r="G9357" s="1" t="s">
        <v>5834</v>
      </c>
      <c r="H9357" s="1" t="s">
        <v>9100</v>
      </c>
      <c r="I9357" s="1" t="b">
        <v>0</v>
      </c>
      <c r="J9357" s="1">
        <v>0</v>
      </c>
      <c r="K9357" s="1">
        <v>7</v>
      </c>
      <c r="L9357" s="1">
        <v>12</v>
      </c>
      <c r="M9357" s="1">
        <v>32</v>
      </c>
      <c r="N9357" s="1">
        <v>1.0695187165775399</v>
      </c>
      <c r="O9357" s="1" t="s">
        <v>9101</v>
      </c>
    </row>
    <row r="9358" spans="1:15" x14ac:dyDescent="0.3">
      <c r="A9358" s="1" t="s">
        <v>5700</v>
      </c>
      <c r="B9358" s="1" t="s">
        <v>5777</v>
      </c>
      <c r="C9358" s="1">
        <v>4</v>
      </c>
      <c r="D9358" s="1" t="s">
        <v>6101</v>
      </c>
      <c r="E9358" s="1">
        <v>14</v>
      </c>
      <c r="F9358" s="1" t="s">
        <v>9274</v>
      </c>
      <c r="G9358" s="1" t="s">
        <v>5803</v>
      </c>
      <c r="H9358" s="1" t="s">
        <v>9051</v>
      </c>
      <c r="I9358" s="1" t="b">
        <v>0</v>
      </c>
      <c r="J9358" s="1">
        <v>0</v>
      </c>
      <c r="K9358" s="1">
        <v>1</v>
      </c>
      <c r="L9358" s="1">
        <v>0</v>
      </c>
      <c r="M9358" s="1">
        <v>32</v>
      </c>
      <c r="N9358" s="1">
        <v>1.0695187165775399</v>
      </c>
      <c r="O9358" s="1" t="s">
        <v>9052</v>
      </c>
    </row>
    <row r="9359" spans="1:15" x14ac:dyDescent="0.3">
      <c r="A9359" s="1" t="s">
        <v>5700</v>
      </c>
      <c r="B9359" s="1" t="s">
        <v>5777</v>
      </c>
      <c r="C9359" s="1">
        <v>4</v>
      </c>
      <c r="D9359" s="1" t="s">
        <v>6101</v>
      </c>
      <c r="E9359" s="1">
        <v>14</v>
      </c>
      <c r="F9359" s="1" t="s">
        <v>9274</v>
      </c>
      <c r="G9359" s="1" t="s">
        <v>5834</v>
      </c>
      <c r="H9359" s="1" t="e">
        <f>-----CTTCCTGTACGAGAG</f>
        <v>#NAME?</v>
      </c>
      <c r="I9359" s="1" t="b">
        <v>0</v>
      </c>
      <c r="J9359" s="1">
        <v>1</v>
      </c>
      <c r="K9359" s="1">
        <v>9</v>
      </c>
      <c r="L9359" s="1">
        <v>18</v>
      </c>
      <c r="M9359" s="1">
        <v>30</v>
      </c>
      <c r="N9359" s="1">
        <v>1.0026737967914401</v>
      </c>
      <c r="O9359" s="1" t="s">
        <v>9264</v>
      </c>
    </row>
    <row r="9360" spans="1:15" x14ac:dyDescent="0.3">
      <c r="A9360" s="1" t="s">
        <v>5700</v>
      </c>
      <c r="B9360" s="1" t="s">
        <v>5777</v>
      </c>
      <c r="C9360" s="1">
        <v>4</v>
      </c>
      <c r="D9360" s="1" t="s">
        <v>6101</v>
      </c>
      <c r="E9360" s="1">
        <v>14</v>
      </c>
      <c r="F9360" s="1" t="s">
        <v>9274</v>
      </c>
      <c r="G9360" s="1" t="s">
        <v>5834</v>
      </c>
      <c r="H9360" s="1" t="s">
        <v>9029</v>
      </c>
      <c r="I9360" s="1" t="b">
        <v>0</v>
      </c>
      <c r="J9360" s="1">
        <v>11</v>
      </c>
      <c r="K9360" s="1">
        <v>0</v>
      </c>
      <c r="L9360" s="1">
        <v>0</v>
      </c>
      <c r="M9360" s="1">
        <v>30</v>
      </c>
      <c r="N9360" s="1">
        <v>1.0026737967914401</v>
      </c>
      <c r="O9360" s="1" t="s">
        <v>9072</v>
      </c>
    </row>
    <row r="9361" spans="1:15" x14ac:dyDescent="0.3">
      <c r="A9361" s="1" t="s">
        <v>5700</v>
      </c>
      <c r="B9361" s="1" t="s">
        <v>5777</v>
      </c>
      <c r="C9361" s="1">
        <v>4</v>
      </c>
      <c r="D9361" s="1" t="s">
        <v>6101</v>
      </c>
      <c r="E9361" s="1">
        <v>15</v>
      </c>
      <c r="F9361" s="1" t="s">
        <v>9278</v>
      </c>
      <c r="G9361" s="1" t="s">
        <v>5814</v>
      </c>
      <c r="H9361" s="1" t="s">
        <v>9029</v>
      </c>
      <c r="I9361" s="1" t="b">
        <v>1</v>
      </c>
      <c r="J9361" s="1">
        <v>0</v>
      </c>
      <c r="K9361" s="1">
        <v>0</v>
      </c>
      <c r="L9361" s="1">
        <v>0</v>
      </c>
      <c r="M9361" s="1">
        <v>1505</v>
      </c>
      <c r="N9361" s="1">
        <v>46.4936669755946</v>
      </c>
      <c r="O9361" s="1" t="s">
        <v>9031</v>
      </c>
    </row>
    <row r="9362" spans="1:15" x14ac:dyDescent="0.3">
      <c r="A9362" s="1" t="s">
        <v>5700</v>
      </c>
      <c r="B9362" s="1" t="s">
        <v>5777</v>
      </c>
      <c r="C9362" s="1">
        <v>4</v>
      </c>
      <c r="D9362" s="1" t="s">
        <v>6101</v>
      </c>
      <c r="E9362" s="1">
        <v>15</v>
      </c>
      <c r="F9362" s="1" t="s">
        <v>9278</v>
      </c>
      <c r="G9362" s="1" t="s">
        <v>5810</v>
      </c>
      <c r="H9362" s="1" t="s">
        <v>9029</v>
      </c>
      <c r="I9362" s="1" t="b">
        <v>0</v>
      </c>
      <c r="J9362" s="1">
        <v>2</v>
      </c>
      <c r="K9362" s="1">
        <v>0</v>
      </c>
      <c r="L9362" s="1">
        <v>0</v>
      </c>
      <c r="M9362" s="1">
        <v>324</v>
      </c>
      <c r="N9362" s="1">
        <v>10.0092678405931</v>
      </c>
      <c r="O9362" s="1" t="s">
        <v>9030</v>
      </c>
    </row>
    <row r="9363" spans="1:15" x14ac:dyDescent="0.3">
      <c r="A9363" s="1" t="s">
        <v>5700</v>
      </c>
      <c r="B9363" s="1" t="s">
        <v>5777</v>
      </c>
      <c r="C9363" s="1">
        <v>4</v>
      </c>
      <c r="D9363" s="1" t="s">
        <v>6101</v>
      </c>
      <c r="E9363" s="1">
        <v>15</v>
      </c>
      <c r="F9363" s="1" t="s">
        <v>9278</v>
      </c>
      <c r="G9363" s="1" t="s">
        <v>5834</v>
      </c>
      <c r="H9363" s="1" t="s">
        <v>9029</v>
      </c>
      <c r="I9363" s="1" t="b">
        <v>0</v>
      </c>
      <c r="J9363" s="1">
        <v>21</v>
      </c>
      <c r="K9363" s="1">
        <v>0</v>
      </c>
      <c r="L9363" s="1">
        <v>0</v>
      </c>
      <c r="M9363" s="1">
        <v>102</v>
      </c>
      <c r="N9363" s="1">
        <v>3.15106580166821</v>
      </c>
      <c r="O9363" s="1" t="s">
        <v>9032</v>
      </c>
    </row>
    <row r="9364" spans="1:15" x14ac:dyDescent="0.3">
      <c r="A9364" s="1" t="s">
        <v>5700</v>
      </c>
      <c r="B9364" s="1" t="s">
        <v>5777</v>
      </c>
      <c r="C9364" s="1">
        <v>4</v>
      </c>
      <c r="D9364" s="1" t="s">
        <v>6101</v>
      </c>
      <c r="E9364" s="1">
        <v>15</v>
      </c>
      <c r="F9364" s="1" t="s">
        <v>9278</v>
      </c>
      <c r="G9364" s="1" t="s">
        <v>5834</v>
      </c>
      <c r="H9364" s="1" t="s">
        <v>9029</v>
      </c>
      <c r="I9364" s="1" t="b">
        <v>0</v>
      </c>
      <c r="J9364" s="1">
        <v>6</v>
      </c>
      <c r="K9364" s="1">
        <v>0</v>
      </c>
      <c r="L9364" s="1">
        <v>0</v>
      </c>
      <c r="M9364" s="1">
        <v>71</v>
      </c>
      <c r="N9364" s="1">
        <v>2.1933889403768898</v>
      </c>
      <c r="O9364" s="1" t="s">
        <v>9034</v>
      </c>
    </row>
    <row r="9365" spans="1:15" x14ac:dyDescent="0.3">
      <c r="A9365" s="1" t="s">
        <v>5700</v>
      </c>
      <c r="B9365" s="1" t="s">
        <v>5777</v>
      </c>
      <c r="C9365" s="1">
        <v>4</v>
      </c>
      <c r="D9365" s="1" t="s">
        <v>6101</v>
      </c>
      <c r="E9365" s="1">
        <v>15</v>
      </c>
      <c r="F9365" s="1" t="s">
        <v>9278</v>
      </c>
      <c r="G9365" s="1" t="s">
        <v>5834</v>
      </c>
      <c r="H9365" s="1" t="s">
        <v>9029</v>
      </c>
      <c r="I9365" s="1" t="b">
        <v>0</v>
      </c>
      <c r="J9365" s="1">
        <v>21</v>
      </c>
      <c r="K9365" s="1">
        <v>0</v>
      </c>
      <c r="L9365" s="1">
        <v>0</v>
      </c>
      <c r="M9365" s="1">
        <v>63</v>
      </c>
      <c r="N9365" s="1">
        <v>1.94624652455977</v>
      </c>
      <c r="O9365" s="1" t="s">
        <v>9039</v>
      </c>
    </row>
    <row r="9366" spans="1:15" x14ac:dyDescent="0.3">
      <c r="A9366" s="1" t="s">
        <v>5700</v>
      </c>
      <c r="B9366" s="1" t="s">
        <v>5777</v>
      </c>
      <c r="C9366" s="1">
        <v>4</v>
      </c>
      <c r="D9366" s="1" t="s">
        <v>6101</v>
      </c>
      <c r="E9366" s="1">
        <v>15</v>
      </c>
      <c r="F9366" s="1" t="s">
        <v>9278</v>
      </c>
      <c r="G9366" s="1" t="s">
        <v>5803</v>
      </c>
      <c r="H9366" s="1" t="s">
        <v>9051</v>
      </c>
      <c r="I9366" s="1" t="b">
        <v>0</v>
      </c>
      <c r="J9366" s="1">
        <v>0</v>
      </c>
      <c r="K9366" s="1">
        <v>1</v>
      </c>
      <c r="L9366" s="1">
        <v>0</v>
      </c>
      <c r="M9366" s="1">
        <v>58</v>
      </c>
      <c r="N9366" s="1">
        <v>1.79178251467408</v>
      </c>
      <c r="O9366" s="1" t="s">
        <v>9064</v>
      </c>
    </row>
    <row r="9367" spans="1:15" x14ac:dyDescent="0.3">
      <c r="A9367" s="1" t="s">
        <v>5700</v>
      </c>
      <c r="B9367" s="1" t="s">
        <v>5777</v>
      </c>
      <c r="C9367" s="1">
        <v>4</v>
      </c>
      <c r="D9367" s="1" t="s">
        <v>6101</v>
      </c>
      <c r="E9367" s="1">
        <v>15</v>
      </c>
      <c r="F9367" s="1" t="s">
        <v>9278</v>
      </c>
      <c r="G9367" s="1" t="s">
        <v>5834</v>
      </c>
      <c r="H9367" s="1" t="s">
        <v>9029</v>
      </c>
      <c r="I9367" s="1" t="b">
        <v>0</v>
      </c>
      <c r="J9367" s="1">
        <v>13</v>
      </c>
      <c r="K9367" s="1">
        <v>0</v>
      </c>
      <c r="L9367" s="1">
        <v>0</v>
      </c>
      <c r="M9367" s="1">
        <v>57</v>
      </c>
      <c r="N9367" s="1">
        <v>1.7608897126969401</v>
      </c>
      <c r="O9367" s="1" t="s">
        <v>9275</v>
      </c>
    </row>
    <row r="9368" spans="1:15" x14ac:dyDescent="0.3">
      <c r="A9368" s="1" t="s">
        <v>5700</v>
      </c>
      <c r="B9368" s="1" t="s">
        <v>5777</v>
      </c>
      <c r="C9368" s="1">
        <v>4</v>
      </c>
      <c r="D9368" s="1" t="s">
        <v>6101</v>
      </c>
      <c r="E9368" s="1">
        <v>15</v>
      </c>
      <c r="F9368" s="1" t="s">
        <v>9278</v>
      </c>
      <c r="G9368" s="1" t="s">
        <v>5834</v>
      </c>
      <c r="H9368" s="1" t="s">
        <v>9029</v>
      </c>
      <c r="I9368" s="1" t="b">
        <v>0</v>
      </c>
      <c r="J9368" s="1">
        <v>21</v>
      </c>
      <c r="K9368" s="1">
        <v>0</v>
      </c>
      <c r="L9368" s="1">
        <v>0</v>
      </c>
      <c r="M9368" s="1">
        <v>54</v>
      </c>
      <c r="N9368" s="1">
        <v>1.66821130676552</v>
      </c>
      <c r="O9368" s="1" t="s">
        <v>9038</v>
      </c>
    </row>
    <row r="9369" spans="1:15" x14ac:dyDescent="0.3">
      <c r="A9369" s="1" t="s">
        <v>5700</v>
      </c>
      <c r="B9369" s="1" t="s">
        <v>5777</v>
      </c>
      <c r="C9369" s="1">
        <v>4</v>
      </c>
      <c r="D9369" s="1" t="s">
        <v>6101</v>
      </c>
      <c r="E9369" s="1">
        <v>15</v>
      </c>
      <c r="F9369" s="1" t="s">
        <v>9278</v>
      </c>
      <c r="G9369" s="1" t="s">
        <v>5908</v>
      </c>
      <c r="H9369" s="1" t="s">
        <v>9029</v>
      </c>
      <c r="I9369" s="1" t="b">
        <v>0</v>
      </c>
      <c r="J9369" s="1">
        <v>0</v>
      </c>
      <c r="K9369" s="1">
        <v>0</v>
      </c>
      <c r="L9369" s="1">
        <v>1</v>
      </c>
      <c r="M9369" s="1">
        <v>50</v>
      </c>
      <c r="N9369" s="1">
        <v>1.54464009885696</v>
      </c>
      <c r="O9369" s="1" t="s">
        <v>9031</v>
      </c>
    </row>
    <row r="9370" spans="1:15" x14ac:dyDescent="0.3">
      <c r="A9370" s="1" t="s">
        <v>5700</v>
      </c>
      <c r="B9370" s="1" t="s">
        <v>5777</v>
      </c>
      <c r="C9370" s="1">
        <v>4</v>
      </c>
      <c r="D9370" s="1" t="s">
        <v>6101</v>
      </c>
      <c r="E9370" s="1">
        <v>15</v>
      </c>
      <c r="F9370" s="1" t="s">
        <v>9278</v>
      </c>
      <c r="G9370" s="1" t="s">
        <v>5834</v>
      </c>
      <c r="H9370" s="1" t="s">
        <v>9029</v>
      </c>
      <c r="I9370" s="1" t="b">
        <v>0</v>
      </c>
      <c r="J9370" s="1">
        <v>10</v>
      </c>
      <c r="K9370" s="1">
        <v>0</v>
      </c>
      <c r="L9370" s="1">
        <v>0</v>
      </c>
      <c r="M9370" s="1">
        <v>41</v>
      </c>
      <c r="N9370" s="1">
        <v>1.26660488106271</v>
      </c>
      <c r="O9370" s="1" t="s">
        <v>9106</v>
      </c>
    </row>
    <row r="9371" spans="1:15" x14ac:dyDescent="0.3">
      <c r="A9371" s="1" t="s">
        <v>5700</v>
      </c>
      <c r="B9371" s="1" t="s">
        <v>5777</v>
      </c>
      <c r="C9371" s="1">
        <v>4</v>
      </c>
      <c r="D9371" s="1" t="s">
        <v>6101</v>
      </c>
      <c r="E9371" s="1">
        <v>15</v>
      </c>
      <c r="F9371" s="1" t="s">
        <v>9278</v>
      </c>
      <c r="G9371" s="1" t="s">
        <v>5803</v>
      </c>
      <c r="H9371" s="1" t="s">
        <v>9051</v>
      </c>
      <c r="I9371" s="1" t="b">
        <v>0</v>
      </c>
      <c r="J9371" s="1">
        <v>0</v>
      </c>
      <c r="K9371" s="1">
        <v>1</v>
      </c>
      <c r="L9371" s="1">
        <v>0</v>
      </c>
      <c r="M9371" s="1">
        <v>38</v>
      </c>
      <c r="N9371" s="1">
        <v>1.1739264751312899</v>
      </c>
      <c r="O9371" s="1" t="s">
        <v>9052</v>
      </c>
    </row>
    <row r="9372" spans="1:15" x14ac:dyDescent="0.3">
      <c r="A9372" s="1" t="s">
        <v>5700</v>
      </c>
      <c r="B9372" s="1" t="s">
        <v>5777</v>
      </c>
      <c r="C9372" s="1">
        <v>4</v>
      </c>
      <c r="D9372" s="1" t="s">
        <v>6101</v>
      </c>
      <c r="E9372" s="1">
        <v>15</v>
      </c>
      <c r="F9372" s="1" t="s">
        <v>9278</v>
      </c>
      <c r="G9372" s="1" t="s">
        <v>5834</v>
      </c>
      <c r="H9372" s="1" t="s">
        <v>9100</v>
      </c>
      <c r="I9372" s="1" t="b">
        <v>0</v>
      </c>
      <c r="J9372" s="1">
        <v>0</v>
      </c>
      <c r="K9372" s="1">
        <v>7</v>
      </c>
      <c r="L9372" s="1">
        <v>12</v>
      </c>
      <c r="M9372" s="1">
        <v>37</v>
      </c>
      <c r="N9372" s="1">
        <v>1.1430336731541499</v>
      </c>
      <c r="O9372" s="1" t="s">
        <v>9101</v>
      </c>
    </row>
    <row r="9373" spans="1:15" x14ac:dyDescent="0.3">
      <c r="A9373" s="1" t="s">
        <v>5700</v>
      </c>
      <c r="B9373" s="1" t="s">
        <v>5777</v>
      </c>
      <c r="C9373" s="1">
        <v>4</v>
      </c>
      <c r="D9373" s="1" t="s">
        <v>6101</v>
      </c>
      <c r="E9373" s="1">
        <v>15</v>
      </c>
      <c r="F9373" s="1" t="s">
        <v>9278</v>
      </c>
      <c r="G9373" s="1" t="s">
        <v>5803</v>
      </c>
      <c r="H9373" s="1" t="s">
        <v>9066</v>
      </c>
      <c r="I9373" s="1" t="b">
        <v>0</v>
      </c>
      <c r="J9373" s="1">
        <v>0</v>
      </c>
      <c r="K9373" s="1">
        <v>1</v>
      </c>
      <c r="L9373" s="1">
        <v>0</v>
      </c>
      <c r="M9373" s="1">
        <v>34</v>
      </c>
      <c r="N9373" s="1">
        <v>1.0503552672227301</v>
      </c>
      <c r="O9373" s="1" t="s">
        <v>9067</v>
      </c>
    </row>
    <row r="9374" spans="1:15" x14ac:dyDescent="0.3">
      <c r="A9374" s="1" t="s">
        <v>5700</v>
      </c>
      <c r="B9374" s="1" t="s">
        <v>5777</v>
      </c>
      <c r="C9374" s="1">
        <v>4</v>
      </c>
      <c r="D9374" s="1" t="s">
        <v>6101</v>
      </c>
      <c r="E9374" s="1">
        <v>16</v>
      </c>
      <c r="F9374" s="1" t="s">
        <v>9279</v>
      </c>
      <c r="G9374" s="1" t="s">
        <v>5834</v>
      </c>
      <c r="H9374" s="1" t="e">
        <f>-----CTTCCTGTACGAGAG</f>
        <v>#NAME?</v>
      </c>
      <c r="I9374" s="1" t="b">
        <v>0</v>
      </c>
      <c r="J9374" s="1">
        <v>2</v>
      </c>
      <c r="K9374" s="1">
        <v>8</v>
      </c>
      <c r="L9374" s="1">
        <v>18</v>
      </c>
      <c r="M9374" s="1">
        <v>2398</v>
      </c>
      <c r="N9374" s="1">
        <v>50.826621449766797</v>
      </c>
      <c r="O9374" s="1" t="s">
        <v>9264</v>
      </c>
    </row>
    <row r="9375" spans="1:15" x14ac:dyDescent="0.3">
      <c r="A9375" s="1" t="s">
        <v>5700</v>
      </c>
      <c r="B9375" s="1" t="s">
        <v>5777</v>
      </c>
      <c r="C9375" s="1">
        <v>4</v>
      </c>
      <c r="D9375" s="1" t="s">
        <v>6101</v>
      </c>
      <c r="E9375" s="1">
        <v>16</v>
      </c>
      <c r="F9375" s="1" t="s">
        <v>9279</v>
      </c>
      <c r="G9375" s="1" t="s">
        <v>5810</v>
      </c>
      <c r="H9375" s="1" t="s">
        <v>9029</v>
      </c>
      <c r="I9375" s="1" t="b">
        <v>0</v>
      </c>
      <c r="J9375" s="1">
        <v>2</v>
      </c>
      <c r="K9375" s="1">
        <v>0</v>
      </c>
      <c r="L9375" s="1">
        <v>0</v>
      </c>
      <c r="M9375" s="1">
        <v>1436</v>
      </c>
      <c r="N9375" s="1">
        <v>30.436625688851201</v>
      </c>
      <c r="O9375" s="1" t="s">
        <v>9030</v>
      </c>
    </row>
    <row r="9376" spans="1:15" x14ac:dyDescent="0.3">
      <c r="A9376" s="1" t="s">
        <v>5700</v>
      </c>
      <c r="B9376" s="1" t="s">
        <v>5777</v>
      </c>
      <c r="C9376" s="1">
        <v>4</v>
      </c>
      <c r="D9376" s="1" t="s">
        <v>6101</v>
      </c>
      <c r="E9376" s="1">
        <v>16</v>
      </c>
      <c r="F9376" s="1" t="s">
        <v>9279</v>
      </c>
      <c r="G9376" s="1" t="s">
        <v>5814</v>
      </c>
      <c r="H9376" s="1" t="s">
        <v>9029</v>
      </c>
      <c r="I9376" s="1" t="b">
        <v>1</v>
      </c>
      <c r="J9376" s="1">
        <v>0</v>
      </c>
      <c r="K9376" s="1">
        <v>0</v>
      </c>
      <c r="L9376" s="1">
        <v>0</v>
      </c>
      <c r="M9376" s="1">
        <v>392</v>
      </c>
      <c r="N9376" s="1">
        <v>8.3086053412462899</v>
      </c>
      <c r="O9376" s="1" t="s">
        <v>9031</v>
      </c>
    </row>
    <row r="9377" spans="1:15" x14ac:dyDescent="0.3">
      <c r="A9377" s="1" t="s">
        <v>5700</v>
      </c>
      <c r="B9377" s="1" t="s">
        <v>5777</v>
      </c>
      <c r="C9377" s="1">
        <v>4</v>
      </c>
      <c r="D9377" s="1" t="s">
        <v>6101</v>
      </c>
      <c r="E9377" s="1">
        <v>17</v>
      </c>
      <c r="F9377" s="1" t="s">
        <v>9280</v>
      </c>
      <c r="G9377" s="1" t="s">
        <v>5814</v>
      </c>
      <c r="H9377" s="1" t="s">
        <v>9029</v>
      </c>
      <c r="I9377" s="1" t="b">
        <v>1</v>
      </c>
      <c r="J9377" s="1">
        <v>0</v>
      </c>
      <c r="K9377" s="1">
        <v>0</v>
      </c>
      <c r="L9377" s="1">
        <v>0</v>
      </c>
      <c r="M9377" s="1">
        <v>2158</v>
      </c>
      <c r="N9377" s="1">
        <v>68.269534957291995</v>
      </c>
      <c r="O9377" s="1" t="s">
        <v>9031</v>
      </c>
    </row>
    <row r="9378" spans="1:15" x14ac:dyDescent="0.3">
      <c r="A9378" s="1" t="s">
        <v>5700</v>
      </c>
      <c r="B9378" s="1" t="s">
        <v>5777</v>
      </c>
      <c r="C9378" s="1">
        <v>4</v>
      </c>
      <c r="D9378" s="1" t="s">
        <v>6101</v>
      </c>
      <c r="E9378" s="1">
        <v>17</v>
      </c>
      <c r="F9378" s="1" t="s">
        <v>9280</v>
      </c>
      <c r="G9378" s="1" t="s">
        <v>5834</v>
      </c>
      <c r="H9378" s="1" t="e">
        <f>-----CTTCCTGTACGAGAG</f>
        <v>#NAME?</v>
      </c>
      <c r="I9378" s="1" t="b">
        <v>0</v>
      </c>
      <c r="J9378" s="1">
        <v>2</v>
      </c>
      <c r="K9378" s="1">
        <v>8</v>
      </c>
      <c r="L9378" s="1">
        <v>18</v>
      </c>
      <c r="M9378" s="1">
        <v>271</v>
      </c>
      <c r="N9378" s="1">
        <v>8.5732363176209994</v>
      </c>
      <c r="O9378" s="1" t="s">
        <v>9264</v>
      </c>
    </row>
    <row r="9379" spans="1:15" x14ac:dyDescent="0.3">
      <c r="A9379" s="1" t="s">
        <v>5700</v>
      </c>
      <c r="B9379" s="1" t="s">
        <v>5777</v>
      </c>
      <c r="C9379" s="1">
        <v>4</v>
      </c>
      <c r="D9379" s="1" t="s">
        <v>6101</v>
      </c>
      <c r="E9379" s="1">
        <v>17</v>
      </c>
      <c r="F9379" s="1" t="s">
        <v>9280</v>
      </c>
      <c r="G9379" s="1" t="s">
        <v>5810</v>
      </c>
      <c r="H9379" s="1" t="s">
        <v>9029</v>
      </c>
      <c r="I9379" s="1" t="b">
        <v>0</v>
      </c>
      <c r="J9379" s="1">
        <v>2</v>
      </c>
      <c r="K9379" s="1">
        <v>0</v>
      </c>
      <c r="L9379" s="1">
        <v>0</v>
      </c>
      <c r="M9379" s="1">
        <v>231</v>
      </c>
      <c r="N9379" s="1">
        <v>7.3078139829167901</v>
      </c>
      <c r="O9379" s="1" t="s">
        <v>9030</v>
      </c>
    </row>
    <row r="9380" spans="1:15" x14ac:dyDescent="0.3">
      <c r="A9380" s="1" t="s">
        <v>5700</v>
      </c>
      <c r="B9380" s="1" t="s">
        <v>5777</v>
      </c>
      <c r="C9380" s="1">
        <v>4</v>
      </c>
      <c r="D9380" s="1" t="s">
        <v>6101</v>
      </c>
      <c r="E9380" s="1">
        <v>17</v>
      </c>
      <c r="F9380" s="1" t="s">
        <v>9280</v>
      </c>
      <c r="G9380" s="1" t="s">
        <v>5908</v>
      </c>
      <c r="H9380" s="1" t="s">
        <v>9029</v>
      </c>
      <c r="I9380" s="1" t="b">
        <v>0</v>
      </c>
      <c r="J9380" s="1">
        <v>0</v>
      </c>
      <c r="K9380" s="1">
        <v>0</v>
      </c>
      <c r="L9380" s="1">
        <v>1</v>
      </c>
      <c r="M9380" s="1">
        <v>49</v>
      </c>
      <c r="N9380" s="1">
        <v>1.55014236001265</v>
      </c>
      <c r="O9380" s="1" t="s">
        <v>9031</v>
      </c>
    </row>
    <row r="9381" spans="1:15" x14ac:dyDescent="0.3">
      <c r="A9381" s="1" t="s">
        <v>5700</v>
      </c>
      <c r="B9381" s="1" t="s">
        <v>5777</v>
      </c>
      <c r="C9381" s="1">
        <v>4</v>
      </c>
      <c r="D9381" s="1" t="s">
        <v>6101</v>
      </c>
      <c r="E9381" s="1">
        <v>17</v>
      </c>
      <c r="F9381" s="1" t="s">
        <v>9280</v>
      </c>
      <c r="G9381" s="1" t="s">
        <v>5816</v>
      </c>
      <c r="H9381" s="1" t="s">
        <v>9029</v>
      </c>
      <c r="I9381" s="1" t="b">
        <v>0</v>
      </c>
      <c r="J9381" s="1">
        <v>3</v>
      </c>
      <c r="K9381" s="1">
        <v>0</v>
      </c>
      <c r="L9381" s="1">
        <v>0</v>
      </c>
      <c r="M9381" s="1">
        <v>33</v>
      </c>
      <c r="N9381" s="1">
        <v>1.0439734261309701</v>
      </c>
      <c r="O9381" s="1" t="s">
        <v>9053</v>
      </c>
    </row>
    <row r="9382" spans="1:15" x14ac:dyDescent="0.3">
      <c r="A9382" s="1" t="s">
        <v>5700</v>
      </c>
      <c r="B9382" s="1" t="s">
        <v>5777</v>
      </c>
      <c r="C9382" s="1">
        <v>4</v>
      </c>
      <c r="D9382" s="1" t="s">
        <v>6101</v>
      </c>
      <c r="E9382" s="1">
        <v>18</v>
      </c>
      <c r="F9382" s="1" t="s">
        <v>9281</v>
      </c>
      <c r="G9382" s="1" t="s">
        <v>5814</v>
      </c>
      <c r="H9382" s="1" t="s">
        <v>9029</v>
      </c>
      <c r="I9382" s="1" t="b">
        <v>1</v>
      </c>
      <c r="J9382" s="1">
        <v>0</v>
      </c>
      <c r="K9382" s="1">
        <v>0</v>
      </c>
      <c r="L9382" s="1">
        <v>0</v>
      </c>
      <c r="M9382" s="1">
        <v>764</v>
      </c>
      <c r="N9382" s="1">
        <v>58.588957055214699</v>
      </c>
      <c r="O9382" s="1" t="s">
        <v>9031</v>
      </c>
    </row>
    <row r="9383" spans="1:15" x14ac:dyDescent="0.3">
      <c r="A9383" s="1" t="s">
        <v>5700</v>
      </c>
      <c r="B9383" s="1" t="s">
        <v>5777</v>
      </c>
      <c r="C9383" s="1">
        <v>4</v>
      </c>
      <c r="D9383" s="1" t="s">
        <v>6101</v>
      </c>
      <c r="E9383" s="1">
        <v>18</v>
      </c>
      <c r="F9383" s="1" t="s">
        <v>9281</v>
      </c>
      <c r="G9383" s="1" t="s">
        <v>5834</v>
      </c>
      <c r="H9383" s="1" t="e">
        <f>----TCTTCCTGTACGAGAG</f>
        <v>#NAME?</v>
      </c>
      <c r="I9383" s="1" t="b">
        <v>0</v>
      </c>
      <c r="J9383" s="1">
        <v>3</v>
      </c>
      <c r="K9383" s="1">
        <v>9</v>
      </c>
      <c r="L9383" s="1">
        <v>15</v>
      </c>
      <c r="M9383" s="1">
        <v>192</v>
      </c>
      <c r="N9383" s="1">
        <v>14.723926380368001</v>
      </c>
      <c r="O9383" s="1" t="s">
        <v>9079</v>
      </c>
    </row>
    <row r="9384" spans="1:15" x14ac:dyDescent="0.3">
      <c r="A9384" s="1" t="s">
        <v>5700</v>
      </c>
      <c r="B9384" s="1" t="s">
        <v>5777</v>
      </c>
      <c r="C9384" s="1">
        <v>4</v>
      </c>
      <c r="D9384" s="1" t="s">
        <v>6101</v>
      </c>
      <c r="E9384" s="1">
        <v>18</v>
      </c>
      <c r="F9384" s="1" t="s">
        <v>9281</v>
      </c>
      <c r="G9384" s="1" t="s">
        <v>5816</v>
      </c>
      <c r="H9384" s="1" t="s">
        <v>9029</v>
      </c>
      <c r="I9384" s="1" t="b">
        <v>0</v>
      </c>
      <c r="J9384" s="1">
        <v>3</v>
      </c>
      <c r="K9384" s="1">
        <v>0</v>
      </c>
      <c r="L9384" s="1">
        <v>19</v>
      </c>
      <c r="M9384" s="1">
        <v>37</v>
      </c>
      <c r="N9384" s="1">
        <v>2.8374233128834301</v>
      </c>
      <c r="O9384" s="1" t="s">
        <v>9119</v>
      </c>
    </row>
    <row r="9385" spans="1:15" x14ac:dyDescent="0.3">
      <c r="A9385" s="1" t="s">
        <v>5700</v>
      </c>
      <c r="B9385" s="1" t="s">
        <v>5777</v>
      </c>
      <c r="C9385" s="1">
        <v>4</v>
      </c>
      <c r="D9385" s="1" t="s">
        <v>6101</v>
      </c>
      <c r="E9385" s="1">
        <v>18</v>
      </c>
      <c r="F9385" s="1" t="s">
        <v>9281</v>
      </c>
      <c r="G9385" s="1" t="s">
        <v>5810</v>
      </c>
      <c r="H9385" s="1" t="s">
        <v>9029</v>
      </c>
      <c r="I9385" s="1" t="b">
        <v>0</v>
      </c>
      <c r="J9385" s="1">
        <v>2</v>
      </c>
      <c r="K9385" s="1">
        <v>0</v>
      </c>
      <c r="L9385" s="1">
        <v>0</v>
      </c>
      <c r="M9385" s="1">
        <v>31</v>
      </c>
      <c r="N9385" s="1">
        <v>2.3773006134969301</v>
      </c>
      <c r="O9385" s="1" t="s">
        <v>9030</v>
      </c>
    </row>
    <row r="9386" spans="1:15" x14ac:dyDescent="0.3">
      <c r="A9386" s="1" t="s">
        <v>5700</v>
      </c>
      <c r="B9386" s="1" t="s">
        <v>5777</v>
      </c>
      <c r="C9386" s="1">
        <v>4</v>
      </c>
      <c r="D9386" s="1" t="s">
        <v>6101</v>
      </c>
      <c r="E9386" s="1">
        <v>18</v>
      </c>
      <c r="F9386" s="1" t="s">
        <v>9281</v>
      </c>
      <c r="G9386" s="1" t="s">
        <v>5908</v>
      </c>
      <c r="H9386" s="1" t="s">
        <v>9029</v>
      </c>
      <c r="I9386" s="1" t="b">
        <v>0</v>
      </c>
      <c r="J9386" s="1">
        <v>0</v>
      </c>
      <c r="K9386" s="1">
        <v>0</v>
      </c>
      <c r="L9386" s="1">
        <v>1</v>
      </c>
      <c r="M9386" s="1">
        <v>26</v>
      </c>
      <c r="N9386" s="1">
        <v>1.99386503067484</v>
      </c>
      <c r="O9386" s="1" t="s">
        <v>9031</v>
      </c>
    </row>
    <row r="9387" spans="1:15" x14ac:dyDescent="0.3">
      <c r="A9387" s="1" t="s">
        <v>5700</v>
      </c>
      <c r="B9387" s="1" t="s">
        <v>5777</v>
      </c>
      <c r="C9387" s="1">
        <v>4</v>
      </c>
      <c r="D9387" s="1" t="s">
        <v>6101</v>
      </c>
      <c r="E9387" s="1">
        <v>18</v>
      </c>
      <c r="F9387" s="1" t="s">
        <v>9281</v>
      </c>
      <c r="G9387" s="1" t="s">
        <v>5834</v>
      </c>
      <c r="H9387" s="1" t="s">
        <v>9029</v>
      </c>
      <c r="I9387" s="1" t="b">
        <v>0</v>
      </c>
      <c r="J9387" s="1">
        <v>6</v>
      </c>
      <c r="K9387" s="1">
        <v>0</v>
      </c>
      <c r="L9387" s="1">
        <v>0</v>
      </c>
      <c r="M9387" s="1">
        <v>21</v>
      </c>
      <c r="N9387" s="1">
        <v>1.6104294478527601</v>
      </c>
      <c r="O9387" s="1" t="s">
        <v>9034</v>
      </c>
    </row>
    <row r="9388" spans="1:15" x14ac:dyDescent="0.3">
      <c r="A9388" s="1" t="s">
        <v>5700</v>
      </c>
      <c r="B9388" s="1" t="s">
        <v>5777</v>
      </c>
      <c r="C9388" s="1">
        <v>4</v>
      </c>
      <c r="D9388" s="1" t="s">
        <v>6101</v>
      </c>
      <c r="E9388" s="1">
        <v>18</v>
      </c>
      <c r="F9388" s="1" t="s">
        <v>9281</v>
      </c>
      <c r="G9388" s="1" t="s">
        <v>5834</v>
      </c>
      <c r="H9388" s="1" t="s">
        <v>9029</v>
      </c>
      <c r="I9388" s="1" t="b">
        <v>0</v>
      </c>
      <c r="J9388" s="1">
        <v>21</v>
      </c>
      <c r="K9388" s="1">
        <v>0</v>
      </c>
      <c r="L9388" s="1">
        <v>0</v>
      </c>
      <c r="M9388" s="1">
        <v>14</v>
      </c>
      <c r="N9388" s="1">
        <v>1.0736196319018401</v>
      </c>
      <c r="O9388" s="1" t="s">
        <v>9038</v>
      </c>
    </row>
    <row r="9389" spans="1:15" x14ac:dyDescent="0.3">
      <c r="A9389" s="1" t="s">
        <v>5700</v>
      </c>
      <c r="B9389" s="1" t="s">
        <v>5777</v>
      </c>
      <c r="C9389" s="1">
        <v>4</v>
      </c>
      <c r="D9389" s="1" t="s">
        <v>6101</v>
      </c>
      <c r="E9389" s="1">
        <v>19</v>
      </c>
      <c r="F9389" s="1" t="s">
        <v>9282</v>
      </c>
      <c r="G9389" s="1" t="s">
        <v>5814</v>
      </c>
      <c r="H9389" s="1" t="s">
        <v>9029</v>
      </c>
      <c r="I9389" s="1" t="b">
        <v>1</v>
      </c>
      <c r="J9389" s="1">
        <v>0</v>
      </c>
      <c r="K9389" s="1">
        <v>0</v>
      </c>
      <c r="L9389" s="1">
        <v>0</v>
      </c>
      <c r="M9389" s="1">
        <v>295</v>
      </c>
      <c r="N9389" s="1">
        <v>47.734627831715201</v>
      </c>
      <c r="O9389" s="1" t="s">
        <v>9031</v>
      </c>
    </row>
    <row r="9390" spans="1:15" x14ac:dyDescent="0.3">
      <c r="A9390" s="1" t="s">
        <v>5700</v>
      </c>
      <c r="B9390" s="1" t="s">
        <v>5777</v>
      </c>
      <c r="C9390" s="1">
        <v>4</v>
      </c>
      <c r="D9390" s="1" t="s">
        <v>6101</v>
      </c>
      <c r="E9390" s="1">
        <v>19</v>
      </c>
      <c r="F9390" s="1" t="s">
        <v>9282</v>
      </c>
      <c r="G9390" s="1" t="s">
        <v>5810</v>
      </c>
      <c r="H9390" s="1" t="s">
        <v>9029</v>
      </c>
      <c r="I9390" s="1" t="b">
        <v>0</v>
      </c>
      <c r="J9390" s="1">
        <v>2</v>
      </c>
      <c r="K9390" s="1">
        <v>0</v>
      </c>
      <c r="L9390" s="1">
        <v>0</v>
      </c>
      <c r="M9390" s="1">
        <v>83</v>
      </c>
      <c r="N9390" s="1">
        <v>13.430420711974101</v>
      </c>
      <c r="O9390" s="1" t="s">
        <v>9030</v>
      </c>
    </row>
    <row r="9391" spans="1:15" x14ac:dyDescent="0.3">
      <c r="A9391" s="1" t="s">
        <v>5700</v>
      </c>
      <c r="B9391" s="1" t="s">
        <v>5777</v>
      </c>
      <c r="C9391" s="1">
        <v>4</v>
      </c>
      <c r="D9391" s="1" t="s">
        <v>6101</v>
      </c>
      <c r="E9391" s="1">
        <v>19</v>
      </c>
      <c r="F9391" s="1" t="s">
        <v>9282</v>
      </c>
      <c r="G9391" s="1" t="s">
        <v>5834</v>
      </c>
      <c r="H9391" s="1" t="e">
        <f>----TCTTCCTGTACGAGAG</f>
        <v>#NAME?</v>
      </c>
      <c r="I9391" s="1" t="b">
        <v>0</v>
      </c>
      <c r="J9391" s="1">
        <v>3</v>
      </c>
      <c r="K9391" s="1">
        <v>9</v>
      </c>
      <c r="L9391" s="1">
        <v>15</v>
      </c>
      <c r="M9391" s="1">
        <v>45</v>
      </c>
      <c r="N9391" s="1">
        <v>7.2815533980582501</v>
      </c>
      <c r="O9391" s="1" t="s">
        <v>9079</v>
      </c>
    </row>
    <row r="9392" spans="1:15" x14ac:dyDescent="0.3">
      <c r="A9392" s="1" t="s">
        <v>5700</v>
      </c>
      <c r="B9392" s="1" t="s">
        <v>5777</v>
      </c>
      <c r="C9392" s="1">
        <v>4</v>
      </c>
      <c r="D9392" s="1" t="s">
        <v>6101</v>
      </c>
      <c r="E9392" s="1">
        <v>19</v>
      </c>
      <c r="F9392" s="1" t="s">
        <v>9282</v>
      </c>
      <c r="G9392" s="1" t="s">
        <v>5834</v>
      </c>
      <c r="H9392" s="1" t="s">
        <v>9029</v>
      </c>
      <c r="I9392" s="1" t="b">
        <v>0</v>
      </c>
      <c r="J9392" s="1">
        <v>21</v>
      </c>
      <c r="K9392" s="1">
        <v>0</v>
      </c>
      <c r="L9392" s="1">
        <v>0</v>
      </c>
      <c r="M9392" s="1">
        <v>29</v>
      </c>
      <c r="N9392" s="1">
        <v>4.6925566343042</v>
      </c>
      <c r="O9392" s="1" t="s">
        <v>9038</v>
      </c>
    </row>
    <row r="9393" spans="1:15" x14ac:dyDescent="0.3">
      <c r="A9393" s="1" t="s">
        <v>5700</v>
      </c>
      <c r="B9393" s="1" t="s">
        <v>5777</v>
      </c>
      <c r="C9393" s="1">
        <v>4</v>
      </c>
      <c r="D9393" s="1" t="s">
        <v>6101</v>
      </c>
      <c r="E9393" s="1">
        <v>19</v>
      </c>
      <c r="F9393" s="1" t="s">
        <v>9282</v>
      </c>
      <c r="G9393" s="1" t="s">
        <v>5834</v>
      </c>
      <c r="H9393" s="1" t="s">
        <v>9029</v>
      </c>
      <c r="I9393" s="1" t="b">
        <v>0</v>
      </c>
      <c r="J9393" s="1">
        <v>6</v>
      </c>
      <c r="K9393" s="1">
        <v>0</v>
      </c>
      <c r="L9393" s="1">
        <v>0</v>
      </c>
      <c r="M9393" s="1">
        <v>11</v>
      </c>
      <c r="N9393" s="1">
        <v>1.7799352750809001</v>
      </c>
      <c r="O9393" s="1" t="s">
        <v>9034</v>
      </c>
    </row>
    <row r="9394" spans="1:15" x14ac:dyDescent="0.3">
      <c r="A9394" s="1" t="s">
        <v>5700</v>
      </c>
      <c r="B9394" s="1" t="s">
        <v>5777</v>
      </c>
      <c r="C9394" s="1">
        <v>4</v>
      </c>
      <c r="D9394" s="1" t="s">
        <v>6101</v>
      </c>
      <c r="E9394" s="1">
        <v>19</v>
      </c>
      <c r="F9394" s="1" t="s">
        <v>9282</v>
      </c>
      <c r="G9394" s="1" t="s">
        <v>5908</v>
      </c>
      <c r="H9394" s="1" t="s">
        <v>9029</v>
      </c>
      <c r="I9394" s="1" t="b">
        <v>0</v>
      </c>
      <c r="J9394" s="1">
        <v>0</v>
      </c>
      <c r="K9394" s="1">
        <v>0</v>
      </c>
      <c r="L9394" s="1">
        <v>1</v>
      </c>
      <c r="M9394" s="1">
        <v>9</v>
      </c>
      <c r="N9394" s="1">
        <v>1.4563106796116501</v>
      </c>
      <c r="O9394" s="1" t="s">
        <v>9031</v>
      </c>
    </row>
    <row r="9395" spans="1:15" x14ac:dyDescent="0.3">
      <c r="A9395" s="1" t="s">
        <v>5700</v>
      </c>
      <c r="B9395" s="1" t="s">
        <v>5777</v>
      </c>
      <c r="C9395" s="1">
        <v>4</v>
      </c>
      <c r="D9395" s="1" t="s">
        <v>6101</v>
      </c>
      <c r="E9395" s="1">
        <v>19</v>
      </c>
      <c r="F9395" s="1" t="s">
        <v>9282</v>
      </c>
      <c r="G9395" s="1" t="s">
        <v>5834</v>
      </c>
      <c r="H9395" s="1" t="s">
        <v>9029</v>
      </c>
      <c r="I9395" s="1" t="b">
        <v>0</v>
      </c>
      <c r="J9395" s="1">
        <v>21</v>
      </c>
      <c r="K9395" s="1">
        <v>0</v>
      </c>
      <c r="L9395" s="1">
        <v>0</v>
      </c>
      <c r="M9395" s="1">
        <v>8</v>
      </c>
      <c r="N9395" s="1">
        <v>1.2944983818770199</v>
      </c>
      <c r="O9395" s="1" t="s">
        <v>9039</v>
      </c>
    </row>
    <row r="9396" spans="1:15" x14ac:dyDescent="0.3">
      <c r="A9396" s="1" t="s">
        <v>5700</v>
      </c>
      <c r="B9396" s="1" t="s">
        <v>5777</v>
      </c>
      <c r="C9396" s="1">
        <v>4</v>
      </c>
      <c r="D9396" s="1" t="s">
        <v>6101</v>
      </c>
      <c r="E9396" s="1">
        <v>19</v>
      </c>
      <c r="F9396" s="1" t="s">
        <v>9282</v>
      </c>
      <c r="G9396" s="1" t="s">
        <v>5834</v>
      </c>
      <c r="H9396" s="1" t="s">
        <v>9029</v>
      </c>
      <c r="I9396" s="1" t="b">
        <v>0</v>
      </c>
      <c r="J9396" s="1">
        <v>21</v>
      </c>
      <c r="K9396" s="1">
        <v>0</v>
      </c>
      <c r="L9396" s="1">
        <v>0</v>
      </c>
      <c r="M9396" s="1">
        <v>7</v>
      </c>
      <c r="N9396" s="1">
        <v>1.13268608414239</v>
      </c>
      <c r="O9396" s="1" t="s">
        <v>9063</v>
      </c>
    </row>
    <row r="9397" spans="1:15" x14ac:dyDescent="0.3">
      <c r="A9397" s="1" t="s">
        <v>5700</v>
      </c>
      <c r="B9397" s="1" t="s">
        <v>5777</v>
      </c>
      <c r="C9397" s="1">
        <v>4</v>
      </c>
      <c r="D9397" s="1" t="s">
        <v>6101</v>
      </c>
      <c r="E9397" s="1">
        <v>20</v>
      </c>
      <c r="F9397" s="1" t="s">
        <v>9283</v>
      </c>
      <c r="G9397" s="1" t="s">
        <v>5834</v>
      </c>
      <c r="H9397" s="1" t="s">
        <v>9029</v>
      </c>
      <c r="I9397" s="1" t="b">
        <v>0</v>
      </c>
      <c r="J9397" s="1">
        <v>9</v>
      </c>
      <c r="K9397" s="1">
        <v>0</v>
      </c>
      <c r="L9397" s="1">
        <v>0</v>
      </c>
      <c r="M9397" s="1">
        <v>1705</v>
      </c>
      <c r="N9397" s="1">
        <v>63.171545016672802</v>
      </c>
      <c r="O9397" s="1" t="s">
        <v>9061</v>
      </c>
    </row>
    <row r="9398" spans="1:15" x14ac:dyDescent="0.3">
      <c r="A9398" s="1" t="s">
        <v>5700</v>
      </c>
      <c r="B9398" s="1" t="s">
        <v>5777</v>
      </c>
      <c r="C9398" s="1">
        <v>4</v>
      </c>
      <c r="D9398" s="1" t="s">
        <v>6101</v>
      </c>
      <c r="E9398" s="1">
        <v>20</v>
      </c>
      <c r="F9398" s="1" t="s">
        <v>9283</v>
      </c>
      <c r="G9398" s="1" t="s">
        <v>5876</v>
      </c>
      <c r="H9398" s="1" t="s">
        <v>9029</v>
      </c>
      <c r="I9398" s="1" t="b">
        <v>0</v>
      </c>
      <c r="J9398" s="1">
        <v>4</v>
      </c>
      <c r="K9398" s="1">
        <v>0</v>
      </c>
      <c r="L9398" s="1">
        <v>0</v>
      </c>
      <c r="M9398" s="1">
        <v>264</v>
      </c>
      <c r="N9398" s="1">
        <v>9.7814005187106297</v>
      </c>
      <c r="O9398" s="1" t="s">
        <v>9035</v>
      </c>
    </row>
    <row r="9399" spans="1:15" x14ac:dyDescent="0.3">
      <c r="A9399" s="1" t="s">
        <v>5700</v>
      </c>
      <c r="B9399" s="1" t="s">
        <v>5777</v>
      </c>
      <c r="C9399" s="1">
        <v>4</v>
      </c>
      <c r="D9399" s="1" t="s">
        <v>6101</v>
      </c>
      <c r="E9399" s="1">
        <v>20</v>
      </c>
      <c r="F9399" s="1" t="s">
        <v>9283</v>
      </c>
      <c r="G9399" s="1" t="s">
        <v>5814</v>
      </c>
      <c r="H9399" s="1" t="s">
        <v>9029</v>
      </c>
      <c r="I9399" s="1" t="b">
        <v>1</v>
      </c>
      <c r="J9399" s="1">
        <v>0</v>
      </c>
      <c r="K9399" s="1">
        <v>0</v>
      </c>
      <c r="L9399" s="1">
        <v>0</v>
      </c>
      <c r="M9399" s="1">
        <v>156</v>
      </c>
      <c r="N9399" s="1">
        <v>5.7799184883290096</v>
      </c>
      <c r="O9399" s="1" t="s">
        <v>9031</v>
      </c>
    </row>
    <row r="9400" spans="1:15" x14ac:dyDescent="0.3">
      <c r="A9400" s="1" t="s">
        <v>5700</v>
      </c>
      <c r="B9400" s="1" t="s">
        <v>5777</v>
      </c>
      <c r="C9400" s="1">
        <v>4</v>
      </c>
      <c r="D9400" s="1" t="s">
        <v>6101</v>
      </c>
      <c r="E9400" s="1">
        <v>20</v>
      </c>
      <c r="F9400" s="1" t="s">
        <v>9283</v>
      </c>
      <c r="G9400" s="1" t="s">
        <v>5810</v>
      </c>
      <c r="H9400" s="1" t="s">
        <v>9029</v>
      </c>
      <c r="I9400" s="1" t="b">
        <v>0</v>
      </c>
      <c r="J9400" s="1">
        <v>2</v>
      </c>
      <c r="K9400" s="1">
        <v>0</v>
      </c>
      <c r="L9400" s="1">
        <v>0</v>
      </c>
      <c r="M9400" s="1">
        <v>131</v>
      </c>
      <c r="N9400" s="1">
        <v>4.8536494998147397</v>
      </c>
      <c r="O9400" s="1" t="s">
        <v>9030</v>
      </c>
    </row>
    <row r="9401" spans="1:15" x14ac:dyDescent="0.3">
      <c r="A9401" s="1" t="s">
        <v>5700</v>
      </c>
      <c r="B9401" s="1" t="s">
        <v>5777</v>
      </c>
      <c r="C9401" s="1">
        <v>4</v>
      </c>
      <c r="D9401" s="1" t="s">
        <v>6101</v>
      </c>
      <c r="E9401" s="1">
        <v>20</v>
      </c>
      <c r="F9401" s="1" t="s">
        <v>9283</v>
      </c>
      <c r="G9401" s="1" t="s">
        <v>5834</v>
      </c>
      <c r="H9401" s="1" t="s">
        <v>9029</v>
      </c>
      <c r="I9401" s="1" t="b">
        <v>0</v>
      </c>
      <c r="J9401" s="1">
        <v>9</v>
      </c>
      <c r="K9401" s="1">
        <v>0</v>
      </c>
      <c r="L9401" s="1">
        <v>1</v>
      </c>
      <c r="M9401" s="1">
        <v>48</v>
      </c>
      <c r="N9401" s="1">
        <v>1.7784364579473799</v>
      </c>
      <c r="O9401" s="1" t="s">
        <v>9061</v>
      </c>
    </row>
    <row r="9402" spans="1:15" x14ac:dyDescent="0.3">
      <c r="A9402" s="1" t="s">
        <v>5700</v>
      </c>
      <c r="B9402" s="1" t="s">
        <v>5777</v>
      </c>
      <c r="C9402" s="1">
        <v>4</v>
      </c>
      <c r="D9402" s="1" t="s">
        <v>6101</v>
      </c>
      <c r="E9402" s="1">
        <v>20</v>
      </c>
      <c r="F9402" s="1" t="s">
        <v>9283</v>
      </c>
      <c r="G9402" s="1" t="s">
        <v>5803</v>
      </c>
      <c r="H9402" s="1" t="s">
        <v>9051</v>
      </c>
      <c r="I9402" s="1" t="b">
        <v>0</v>
      </c>
      <c r="J9402" s="1">
        <v>0</v>
      </c>
      <c r="K9402" s="1">
        <v>1</v>
      </c>
      <c r="L9402" s="1">
        <v>0</v>
      </c>
      <c r="M9402" s="1">
        <v>43</v>
      </c>
      <c r="N9402" s="1">
        <v>1.59318266024453</v>
      </c>
      <c r="O9402" s="1" t="s">
        <v>9064</v>
      </c>
    </row>
    <row r="9403" spans="1:15" x14ac:dyDescent="0.3">
      <c r="A9403" s="1" t="s">
        <v>5700</v>
      </c>
      <c r="B9403" s="1" t="s">
        <v>5777</v>
      </c>
      <c r="C9403" s="1">
        <v>4</v>
      </c>
      <c r="D9403" s="1" t="s">
        <v>6101</v>
      </c>
      <c r="E9403" s="1">
        <v>20</v>
      </c>
      <c r="F9403" s="1" t="s">
        <v>9283</v>
      </c>
      <c r="G9403" s="1" t="s">
        <v>5834</v>
      </c>
      <c r="H9403" s="1" t="e">
        <f>----TCTTCCTGTACGAGAG</f>
        <v>#NAME?</v>
      </c>
      <c r="I9403" s="1" t="b">
        <v>0</v>
      </c>
      <c r="J9403" s="1">
        <v>3</v>
      </c>
      <c r="K9403" s="1">
        <v>9</v>
      </c>
      <c r="L9403" s="1">
        <v>15</v>
      </c>
      <c r="M9403" s="1">
        <v>37</v>
      </c>
      <c r="N9403" s="1">
        <v>1.3708781030011099</v>
      </c>
      <c r="O9403" s="1" t="s">
        <v>9079</v>
      </c>
    </row>
    <row r="9404" spans="1:15" x14ac:dyDescent="0.3">
      <c r="A9404" s="1" t="s">
        <v>5700</v>
      </c>
      <c r="B9404" s="1" t="s">
        <v>5777</v>
      </c>
      <c r="C9404" s="1">
        <v>4</v>
      </c>
      <c r="D9404" s="1" t="s">
        <v>6101</v>
      </c>
      <c r="E9404" s="1">
        <v>20</v>
      </c>
      <c r="F9404" s="1" t="s">
        <v>9283</v>
      </c>
      <c r="G9404" s="1" t="s">
        <v>5834</v>
      </c>
      <c r="H9404" s="1" t="s">
        <v>9029</v>
      </c>
      <c r="I9404" s="1" t="b">
        <v>0</v>
      </c>
      <c r="J9404" s="1">
        <v>21</v>
      </c>
      <c r="K9404" s="1">
        <v>0</v>
      </c>
      <c r="L9404" s="1">
        <v>0</v>
      </c>
      <c r="M9404" s="1">
        <v>30</v>
      </c>
      <c r="N9404" s="1">
        <v>1.11152278621711</v>
      </c>
      <c r="O9404" s="1" t="s">
        <v>9039</v>
      </c>
    </row>
    <row r="9405" spans="1:15" x14ac:dyDescent="0.3">
      <c r="A9405" s="1" t="s">
        <v>5700</v>
      </c>
      <c r="B9405" s="1" t="s">
        <v>5777</v>
      </c>
      <c r="C9405" s="1">
        <v>4</v>
      </c>
      <c r="D9405" s="1" t="s">
        <v>6101</v>
      </c>
      <c r="E9405" s="1">
        <v>21</v>
      </c>
      <c r="F9405" s="1" t="s">
        <v>9284</v>
      </c>
      <c r="G9405" s="1" t="s">
        <v>5876</v>
      </c>
      <c r="H9405" s="1" t="s">
        <v>9029</v>
      </c>
      <c r="I9405" s="1" t="b">
        <v>0</v>
      </c>
      <c r="J9405" s="1">
        <v>4</v>
      </c>
      <c r="K9405" s="1">
        <v>0</v>
      </c>
      <c r="L9405" s="1">
        <v>0</v>
      </c>
      <c r="M9405" s="1">
        <v>2215</v>
      </c>
      <c r="N9405" s="1">
        <v>49.364831736126497</v>
      </c>
      <c r="O9405" s="1" t="s">
        <v>9035</v>
      </c>
    </row>
    <row r="9406" spans="1:15" x14ac:dyDescent="0.3">
      <c r="A9406" s="1" t="s">
        <v>5700</v>
      </c>
      <c r="B9406" s="1" t="s">
        <v>5777</v>
      </c>
      <c r="C9406" s="1">
        <v>4</v>
      </c>
      <c r="D9406" s="1" t="s">
        <v>6101</v>
      </c>
      <c r="E9406" s="1">
        <v>21</v>
      </c>
      <c r="F9406" s="1" t="s">
        <v>9284</v>
      </c>
      <c r="G9406" s="1" t="s">
        <v>5810</v>
      </c>
      <c r="H9406" s="1" t="s">
        <v>9029</v>
      </c>
      <c r="I9406" s="1" t="b">
        <v>0</v>
      </c>
      <c r="J9406" s="1">
        <v>2</v>
      </c>
      <c r="K9406" s="1">
        <v>0</v>
      </c>
      <c r="L9406" s="1">
        <v>0</v>
      </c>
      <c r="M9406" s="1">
        <v>853</v>
      </c>
      <c r="N9406" s="1">
        <v>19.0104747047024</v>
      </c>
      <c r="O9406" s="1" t="s">
        <v>9030</v>
      </c>
    </row>
    <row r="9407" spans="1:15" x14ac:dyDescent="0.3">
      <c r="A9407" s="1" t="s">
        <v>5700</v>
      </c>
      <c r="B9407" s="1" t="s">
        <v>5777</v>
      </c>
      <c r="C9407" s="1">
        <v>4</v>
      </c>
      <c r="D9407" s="1" t="s">
        <v>6101</v>
      </c>
      <c r="E9407" s="1">
        <v>21</v>
      </c>
      <c r="F9407" s="1" t="s">
        <v>9284</v>
      </c>
      <c r="G9407" s="1" t="s">
        <v>5834</v>
      </c>
      <c r="H9407" s="1" t="s">
        <v>9029</v>
      </c>
      <c r="I9407" s="1" t="b">
        <v>0</v>
      </c>
      <c r="J9407" s="1">
        <v>9</v>
      </c>
      <c r="K9407" s="1">
        <v>0</v>
      </c>
      <c r="L9407" s="1">
        <v>0</v>
      </c>
      <c r="M9407" s="1">
        <v>271</v>
      </c>
      <c r="N9407" s="1">
        <v>6.0396701582348999</v>
      </c>
      <c r="O9407" s="1" t="s">
        <v>9061</v>
      </c>
    </row>
    <row r="9408" spans="1:15" x14ac:dyDescent="0.3">
      <c r="A9408" s="1" t="s">
        <v>5700</v>
      </c>
      <c r="B9408" s="1" t="s">
        <v>5777</v>
      </c>
      <c r="C9408" s="1">
        <v>4</v>
      </c>
      <c r="D9408" s="1" t="s">
        <v>6101</v>
      </c>
      <c r="E9408" s="1">
        <v>21</v>
      </c>
      <c r="F9408" s="1" t="s">
        <v>9284</v>
      </c>
      <c r="G9408" s="1" t="s">
        <v>5803</v>
      </c>
      <c r="H9408" s="1" t="s">
        <v>9051</v>
      </c>
      <c r="I9408" s="1" t="b">
        <v>0</v>
      </c>
      <c r="J9408" s="1">
        <v>0</v>
      </c>
      <c r="K9408" s="1">
        <v>1</v>
      </c>
      <c r="L9408" s="1">
        <v>0</v>
      </c>
      <c r="M9408" s="1">
        <v>261</v>
      </c>
      <c r="N9408" s="1">
        <v>5.8168041007354496</v>
      </c>
      <c r="O9408" s="1" t="s">
        <v>9064</v>
      </c>
    </row>
    <row r="9409" spans="1:15" x14ac:dyDescent="0.3">
      <c r="A9409" s="1" t="s">
        <v>5700</v>
      </c>
      <c r="B9409" s="1" t="s">
        <v>5777</v>
      </c>
      <c r="C9409" s="1">
        <v>4</v>
      </c>
      <c r="D9409" s="1" t="s">
        <v>6101</v>
      </c>
      <c r="E9409" s="1">
        <v>21</v>
      </c>
      <c r="F9409" s="1" t="s">
        <v>9284</v>
      </c>
      <c r="G9409" s="1" t="s">
        <v>5834</v>
      </c>
      <c r="H9409" s="1" t="s">
        <v>9029</v>
      </c>
      <c r="I9409" s="1" t="b">
        <v>0</v>
      </c>
      <c r="J9409" s="1">
        <v>21</v>
      </c>
      <c r="K9409" s="1">
        <v>0</v>
      </c>
      <c r="L9409" s="1">
        <v>0</v>
      </c>
      <c r="M9409" s="1">
        <v>175</v>
      </c>
      <c r="N9409" s="1">
        <v>3.9001560062402501</v>
      </c>
      <c r="O9409" s="1" t="s">
        <v>9039</v>
      </c>
    </row>
    <row r="9410" spans="1:15" x14ac:dyDescent="0.3">
      <c r="A9410" s="1" t="s">
        <v>5700</v>
      </c>
      <c r="B9410" s="1" t="s">
        <v>5777</v>
      </c>
      <c r="C9410" s="1">
        <v>4</v>
      </c>
      <c r="D9410" s="1" t="s">
        <v>6101</v>
      </c>
      <c r="E9410" s="1">
        <v>21</v>
      </c>
      <c r="F9410" s="1" t="s">
        <v>9284</v>
      </c>
      <c r="G9410" s="1" t="s">
        <v>5814</v>
      </c>
      <c r="H9410" s="1" t="s">
        <v>9029</v>
      </c>
      <c r="I9410" s="1" t="b">
        <v>1</v>
      </c>
      <c r="J9410" s="1">
        <v>0</v>
      </c>
      <c r="K9410" s="1">
        <v>0</v>
      </c>
      <c r="L9410" s="1">
        <v>0</v>
      </c>
      <c r="M9410" s="1">
        <v>113</v>
      </c>
      <c r="N9410" s="1">
        <v>2.5183864497437001</v>
      </c>
      <c r="O9410" s="1" t="s">
        <v>9031</v>
      </c>
    </row>
    <row r="9411" spans="1:15" x14ac:dyDescent="0.3">
      <c r="A9411" s="1" t="s">
        <v>5700</v>
      </c>
      <c r="B9411" s="1" t="s">
        <v>5777</v>
      </c>
      <c r="C9411" s="1">
        <v>4</v>
      </c>
      <c r="D9411" s="1" t="s">
        <v>6101</v>
      </c>
      <c r="E9411" s="1">
        <v>21</v>
      </c>
      <c r="F9411" s="1" t="s">
        <v>9284</v>
      </c>
      <c r="G9411" s="1" t="s">
        <v>5816</v>
      </c>
      <c r="H9411" s="1" t="s">
        <v>9029</v>
      </c>
      <c r="I9411" s="1" t="b">
        <v>0</v>
      </c>
      <c r="J9411" s="1">
        <v>3</v>
      </c>
      <c r="K9411" s="1">
        <v>0</v>
      </c>
      <c r="L9411" s="1">
        <v>0</v>
      </c>
      <c r="M9411" s="1">
        <v>87</v>
      </c>
      <c r="N9411" s="1">
        <v>1.93893470024515</v>
      </c>
      <c r="O9411" s="1" t="s">
        <v>9053</v>
      </c>
    </row>
    <row r="9412" spans="1:15" x14ac:dyDescent="0.3">
      <c r="A9412" s="1" t="s">
        <v>5700</v>
      </c>
      <c r="B9412" s="1" t="s">
        <v>5777</v>
      </c>
      <c r="C9412" s="1">
        <v>4</v>
      </c>
      <c r="D9412" s="1" t="s">
        <v>6101</v>
      </c>
      <c r="E9412" s="1">
        <v>21</v>
      </c>
      <c r="F9412" s="1" t="s">
        <v>9284</v>
      </c>
      <c r="G9412" s="1" t="s">
        <v>5834</v>
      </c>
      <c r="H9412" s="1" t="s">
        <v>9029</v>
      </c>
      <c r="I9412" s="1" t="b">
        <v>0</v>
      </c>
      <c r="J9412" s="1">
        <v>21</v>
      </c>
      <c r="K9412" s="1">
        <v>0</v>
      </c>
      <c r="L9412" s="1">
        <v>0</v>
      </c>
      <c r="M9412" s="1">
        <v>72</v>
      </c>
      <c r="N9412" s="1">
        <v>1.6046356139959801</v>
      </c>
      <c r="O9412" s="1" t="s">
        <v>9038</v>
      </c>
    </row>
    <row r="9413" spans="1:15" x14ac:dyDescent="0.3">
      <c r="A9413" s="1" t="s">
        <v>5700</v>
      </c>
      <c r="B9413" s="1" t="s">
        <v>5777</v>
      </c>
      <c r="C9413" s="1">
        <v>4</v>
      </c>
      <c r="D9413" s="1" t="s">
        <v>6101</v>
      </c>
      <c r="E9413" s="1">
        <v>21</v>
      </c>
      <c r="F9413" s="1" t="s">
        <v>9284</v>
      </c>
      <c r="G9413" s="1" t="s">
        <v>5876</v>
      </c>
      <c r="H9413" s="1" t="s">
        <v>9029</v>
      </c>
      <c r="I9413" s="1" t="b">
        <v>0</v>
      </c>
      <c r="J9413" s="1">
        <v>4</v>
      </c>
      <c r="K9413" s="1">
        <v>0</v>
      </c>
      <c r="L9413" s="1">
        <v>1</v>
      </c>
      <c r="M9413" s="1">
        <v>66</v>
      </c>
      <c r="N9413" s="1">
        <v>1.47091597949632</v>
      </c>
      <c r="O9413" s="1" t="s">
        <v>9035</v>
      </c>
    </row>
    <row r="9414" spans="1:15" x14ac:dyDescent="0.3">
      <c r="A9414" s="1" t="s">
        <v>5700</v>
      </c>
      <c r="B9414" s="1" t="s">
        <v>5777</v>
      </c>
      <c r="C9414" s="1">
        <v>4</v>
      </c>
      <c r="D9414" s="1" t="s">
        <v>6101</v>
      </c>
      <c r="E9414" s="1">
        <v>22</v>
      </c>
      <c r="F9414" s="1" t="s">
        <v>9285</v>
      </c>
      <c r="G9414" s="1" t="s">
        <v>5814</v>
      </c>
      <c r="H9414" s="1" t="s">
        <v>9029</v>
      </c>
      <c r="I9414" s="1" t="b">
        <v>1</v>
      </c>
      <c r="J9414" s="1">
        <v>0</v>
      </c>
      <c r="K9414" s="1">
        <v>0</v>
      </c>
      <c r="L9414" s="1">
        <v>0</v>
      </c>
      <c r="M9414" s="1">
        <v>1177</v>
      </c>
      <c r="N9414" s="1">
        <v>27.1887271887271</v>
      </c>
      <c r="O9414" s="1" t="s">
        <v>9031</v>
      </c>
    </row>
    <row r="9415" spans="1:15" x14ac:dyDescent="0.3">
      <c r="A9415" s="1" t="s">
        <v>5700</v>
      </c>
      <c r="B9415" s="1" t="s">
        <v>5777</v>
      </c>
      <c r="C9415" s="1">
        <v>4</v>
      </c>
      <c r="D9415" s="1" t="s">
        <v>6101</v>
      </c>
      <c r="E9415" s="1">
        <v>22</v>
      </c>
      <c r="F9415" s="1" t="s">
        <v>9285</v>
      </c>
      <c r="G9415" s="1" t="s">
        <v>5810</v>
      </c>
      <c r="H9415" s="1" t="s">
        <v>9029</v>
      </c>
      <c r="I9415" s="1" t="b">
        <v>0</v>
      </c>
      <c r="J9415" s="1">
        <v>2</v>
      </c>
      <c r="K9415" s="1">
        <v>0</v>
      </c>
      <c r="L9415" s="1">
        <v>0</v>
      </c>
      <c r="M9415" s="1">
        <v>1014</v>
      </c>
      <c r="N9415" s="1">
        <v>23.423423423423401</v>
      </c>
      <c r="O9415" s="1" t="s">
        <v>9030</v>
      </c>
    </row>
    <row r="9416" spans="1:15" x14ac:dyDescent="0.3">
      <c r="A9416" s="1" t="s">
        <v>5700</v>
      </c>
      <c r="B9416" s="1" t="s">
        <v>5777</v>
      </c>
      <c r="C9416" s="1">
        <v>4</v>
      </c>
      <c r="D9416" s="1" t="s">
        <v>6101</v>
      </c>
      <c r="E9416" s="1">
        <v>22</v>
      </c>
      <c r="F9416" s="1" t="s">
        <v>9285</v>
      </c>
      <c r="G9416" s="1" t="s">
        <v>5816</v>
      </c>
      <c r="H9416" s="1" t="s">
        <v>9029</v>
      </c>
      <c r="I9416" s="1" t="b">
        <v>0</v>
      </c>
      <c r="J9416" s="1">
        <v>3</v>
      </c>
      <c r="K9416" s="1">
        <v>0</v>
      </c>
      <c r="L9416" s="1">
        <v>9</v>
      </c>
      <c r="M9416" s="1">
        <v>262</v>
      </c>
      <c r="N9416" s="1">
        <v>6.0522060522060501</v>
      </c>
      <c r="O9416" s="1" t="s">
        <v>9286</v>
      </c>
    </row>
    <row r="9417" spans="1:15" x14ac:dyDescent="0.3">
      <c r="A9417" s="1" t="s">
        <v>5700</v>
      </c>
      <c r="B9417" s="1" t="s">
        <v>5777</v>
      </c>
      <c r="C9417" s="1">
        <v>4</v>
      </c>
      <c r="D9417" s="1" t="s">
        <v>6101</v>
      </c>
      <c r="E9417" s="1">
        <v>22</v>
      </c>
      <c r="F9417" s="1" t="s">
        <v>9285</v>
      </c>
      <c r="G9417" s="1" t="s">
        <v>5834</v>
      </c>
      <c r="H9417" s="1" t="s">
        <v>9029</v>
      </c>
      <c r="I9417" s="1" t="b">
        <v>0</v>
      </c>
      <c r="J9417" s="1">
        <v>21</v>
      </c>
      <c r="K9417" s="1">
        <v>0</v>
      </c>
      <c r="L9417" s="1">
        <v>0</v>
      </c>
      <c r="M9417" s="1">
        <v>169</v>
      </c>
      <c r="N9417" s="1">
        <v>3.9039039039038999</v>
      </c>
      <c r="O9417" s="1" t="s">
        <v>9038</v>
      </c>
    </row>
    <row r="9418" spans="1:15" x14ac:dyDescent="0.3">
      <c r="A9418" s="1" t="s">
        <v>5700</v>
      </c>
      <c r="B9418" s="1" t="s">
        <v>5777</v>
      </c>
      <c r="C9418" s="1">
        <v>4</v>
      </c>
      <c r="D9418" s="1" t="s">
        <v>6101</v>
      </c>
      <c r="E9418" s="1">
        <v>22</v>
      </c>
      <c r="F9418" s="1" t="s">
        <v>9285</v>
      </c>
      <c r="G9418" s="1" t="s">
        <v>5834</v>
      </c>
      <c r="H9418" s="1" t="s">
        <v>9029</v>
      </c>
      <c r="I9418" s="1" t="b">
        <v>0</v>
      </c>
      <c r="J9418" s="1">
        <v>21</v>
      </c>
      <c r="K9418" s="1">
        <v>0</v>
      </c>
      <c r="L9418" s="1">
        <v>0</v>
      </c>
      <c r="M9418" s="1">
        <v>106</v>
      </c>
      <c r="N9418" s="1">
        <v>2.4486024486024398</v>
      </c>
      <c r="O9418" s="1" t="s">
        <v>9032</v>
      </c>
    </row>
    <row r="9419" spans="1:15" x14ac:dyDescent="0.3">
      <c r="A9419" s="1" t="s">
        <v>5700</v>
      </c>
      <c r="B9419" s="1" t="s">
        <v>5777</v>
      </c>
      <c r="C9419" s="1">
        <v>4</v>
      </c>
      <c r="D9419" s="1" t="s">
        <v>6101</v>
      </c>
      <c r="E9419" s="1">
        <v>22</v>
      </c>
      <c r="F9419" s="1" t="s">
        <v>9285</v>
      </c>
      <c r="G9419" s="1" t="s">
        <v>5803</v>
      </c>
      <c r="H9419" s="1" t="s">
        <v>9051</v>
      </c>
      <c r="I9419" s="1" t="b">
        <v>0</v>
      </c>
      <c r="J9419" s="1">
        <v>0</v>
      </c>
      <c r="K9419" s="1">
        <v>1</v>
      </c>
      <c r="L9419" s="1">
        <v>0</v>
      </c>
      <c r="M9419" s="1">
        <v>102</v>
      </c>
      <c r="N9419" s="1">
        <v>2.35620235620235</v>
      </c>
      <c r="O9419" s="1" t="s">
        <v>9064</v>
      </c>
    </row>
    <row r="9420" spans="1:15" x14ac:dyDescent="0.3">
      <c r="A9420" s="1" t="s">
        <v>5700</v>
      </c>
      <c r="B9420" s="1" t="s">
        <v>5777</v>
      </c>
      <c r="C9420" s="1">
        <v>4</v>
      </c>
      <c r="D9420" s="1" t="s">
        <v>6101</v>
      </c>
      <c r="E9420" s="1">
        <v>22</v>
      </c>
      <c r="F9420" s="1" t="s">
        <v>9285</v>
      </c>
      <c r="G9420" s="1" t="s">
        <v>5834</v>
      </c>
      <c r="H9420" s="1" t="s">
        <v>9029</v>
      </c>
      <c r="I9420" s="1" t="b">
        <v>0</v>
      </c>
      <c r="J9420" s="1">
        <v>21</v>
      </c>
      <c r="K9420" s="1">
        <v>0</v>
      </c>
      <c r="L9420" s="1">
        <v>0</v>
      </c>
      <c r="M9420" s="1">
        <v>80</v>
      </c>
      <c r="N9420" s="1">
        <v>1.8480018480018401</v>
      </c>
      <c r="O9420" s="1" t="s">
        <v>9039</v>
      </c>
    </row>
    <row r="9421" spans="1:15" x14ac:dyDescent="0.3">
      <c r="A9421" s="1" t="s">
        <v>5700</v>
      </c>
      <c r="B9421" s="1" t="s">
        <v>5777</v>
      </c>
      <c r="C9421" s="1">
        <v>4</v>
      </c>
      <c r="D9421" s="1" t="s">
        <v>6101</v>
      </c>
      <c r="E9421" s="1">
        <v>22</v>
      </c>
      <c r="F9421" s="1" t="s">
        <v>9285</v>
      </c>
      <c r="G9421" s="1" t="s">
        <v>5895</v>
      </c>
      <c r="H9421" s="1" t="s">
        <v>9029</v>
      </c>
      <c r="I9421" s="1" t="b">
        <v>0</v>
      </c>
      <c r="J9421" s="1">
        <v>0</v>
      </c>
      <c r="K9421" s="1">
        <v>2</v>
      </c>
      <c r="L9421" s="1">
        <v>18</v>
      </c>
      <c r="M9421" s="1">
        <v>67</v>
      </c>
      <c r="N9421" s="1">
        <v>1.5477015477015399</v>
      </c>
      <c r="O9421" s="1" t="s">
        <v>9287</v>
      </c>
    </row>
    <row r="9422" spans="1:15" x14ac:dyDescent="0.3">
      <c r="A9422" s="1" t="s">
        <v>5700</v>
      </c>
      <c r="B9422" s="1" t="s">
        <v>5777</v>
      </c>
      <c r="C9422" s="1">
        <v>4</v>
      </c>
      <c r="D9422" s="1" t="s">
        <v>6101</v>
      </c>
      <c r="E9422" s="1">
        <v>22</v>
      </c>
      <c r="F9422" s="1" t="s">
        <v>9285</v>
      </c>
      <c r="G9422" s="1" t="s">
        <v>5834</v>
      </c>
      <c r="H9422" s="1" t="s">
        <v>9029</v>
      </c>
      <c r="I9422" s="1" t="b">
        <v>0</v>
      </c>
      <c r="J9422" s="1">
        <v>9</v>
      </c>
      <c r="K9422" s="1">
        <v>0</v>
      </c>
      <c r="L9422" s="1">
        <v>0</v>
      </c>
      <c r="M9422" s="1">
        <v>47</v>
      </c>
      <c r="N9422" s="1">
        <v>1.08570108570108</v>
      </c>
      <c r="O9422" s="1" t="s">
        <v>9061</v>
      </c>
    </row>
    <row r="9423" spans="1:15" x14ac:dyDescent="0.3">
      <c r="A9423" s="1" t="s">
        <v>5700</v>
      </c>
      <c r="B9423" s="1" t="s">
        <v>5777</v>
      </c>
      <c r="C9423" s="1">
        <v>4</v>
      </c>
      <c r="D9423" s="1" t="s">
        <v>6101</v>
      </c>
      <c r="E9423" s="1">
        <v>23</v>
      </c>
      <c r="F9423" s="1" t="s">
        <v>9288</v>
      </c>
      <c r="G9423" s="1" t="s">
        <v>5814</v>
      </c>
      <c r="H9423" s="1" t="s">
        <v>9029</v>
      </c>
      <c r="I9423" s="1" t="b">
        <v>1</v>
      </c>
      <c r="J9423" s="1">
        <v>0</v>
      </c>
      <c r="K9423" s="1">
        <v>0</v>
      </c>
      <c r="L9423" s="1">
        <v>0</v>
      </c>
      <c r="M9423" s="1">
        <v>1362</v>
      </c>
      <c r="N9423" s="1">
        <v>25.7320989986775</v>
      </c>
      <c r="O9423" s="1" t="s">
        <v>9031</v>
      </c>
    </row>
    <row r="9424" spans="1:15" x14ac:dyDescent="0.3">
      <c r="A9424" s="1" t="s">
        <v>5700</v>
      </c>
      <c r="B9424" s="1" t="s">
        <v>5777</v>
      </c>
      <c r="C9424" s="1">
        <v>4</v>
      </c>
      <c r="D9424" s="1" t="s">
        <v>6101</v>
      </c>
      <c r="E9424" s="1">
        <v>23</v>
      </c>
      <c r="F9424" s="1" t="s">
        <v>9288</v>
      </c>
      <c r="G9424" s="1" t="s">
        <v>5810</v>
      </c>
      <c r="H9424" s="1" t="s">
        <v>9029</v>
      </c>
      <c r="I9424" s="1" t="b">
        <v>0</v>
      </c>
      <c r="J9424" s="1">
        <v>2</v>
      </c>
      <c r="K9424" s="1">
        <v>0</v>
      </c>
      <c r="L9424" s="1">
        <v>0</v>
      </c>
      <c r="M9424" s="1">
        <v>552</v>
      </c>
      <c r="N9424" s="1">
        <v>10.4288683166446</v>
      </c>
      <c r="O9424" s="1" t="s">
        <v>9030</v>
      </c>
    </row>
    <row r="9425" spans="1:15" x14ac:dyDescent="0.3">
      <c r="A9425" s="1" t="s">
        <v>5700</v>
      </c>
      <c r="B9425" s="1" t="s">
        <v>5777</v>
      </c>
      <c r="C9425" s="1">
        <v>4</v>
      </c>
      <c r="D9425" s="1" t="s">
        <v>6101</v>
      </c>
      <c r="E9425" s="1">
        <v>23</v>
      </c>
      <c r="F9425" s="1" t="s">
        <v>9288</v>
      </c>
      <c r="G9425" s="1" t="s">
        <v>5803</v>
      </c>
      <c r="H9425" s="1" t="s">
        <v>9051</v>
      </c>
      <c r="I9425" s="1" t="b">
        <v>0</v>
      </c>
      <c r="J9425" s="1">
        <v>0</v>
      </c>
      <c r="K9425" s="1">
        <v>1</v>
      </c>
      <c r="L9425" s="1">
        <v>0</v>
      </c>
      <c r="M9425" s="1">
        <v>260</v>
      </c>
      <c r="N9425" s="1">
        <v>4.9121481201587001</v>
      </c>
      <c r="O9425" s="1" t="s">
        <v>9064</v>
      </c>
    </row>
    <row r="9426" spans="1:15" x14ac:dyDescent="0.3">
      <c r="A9426" s="1" t="s">
        <v>5700</v>
      </c>
      <c r="B9426" s="1" t="s">
        <v>5777</v>
      </c>
      <c r="C9426" s="1">
        <v>4</v>
      </c>
      <c r="D9426" s="1" t="s">
        <v>6101</v>
      </c>
      <c r="E9426" s="1">
        <v>23</v>
      </c>
      <c r="F9426" s="1" t="s">
        <v>9288</v>
      </c>
      <c r="G9426" s="1" t="s">
        <v>5834</v>
      </c>
      <c r="H9426" s="1" t="s">
        <v>9029</v>
      </c>
      <c r="I9426" s="1" t="b">
        <v>0</v>
      </c>
      <c r="J9426" s="1">
        <v>21</v>
      </c>
      <c r="K9426" s="1">
        <v>0</v>
      </c>
      <c r="L9426" s="1">
        <v>0</v>
      </c>
      <c r="M9426" s="1">
        <v>236</v>
      </c>
      <c r="N9426" s="1">
        <v>4.4587190629132802</v>
      </c>
      <c r="O9426" s="1" t="s">
        <v>9039</v>
      </c>
    </row>
    <row r="9427" spans="1:15" x14ac:dyDescent="0.3">
      <c r="A9427" s="1" t="s">
        <v>5700</v>
      </c>
      <c r="B9427" s="1" t="s">
        <v>5777</v>
      </c>
      <c r="C9427" s="1">
        <v>4</v>
      </c>
      <c r="D9427" s="1" t="s">
        <v>6101</v>
      </c>
      <c r="E9427" s="1">
        <v>23</v>
      </c>
      <c r="F9427" s="1" t="s">
        <v>9288</v>
      </c>
      <c r="G9427" s="1" t="s">
        <v>5834</v>
      </c>
      <c r="H9427" s="1" t="s">
        <v>9115</v>
      </c>
      <c r="I9427" s="1" t="b">
        <v>0</v>
      </c>
      <c r="J9427" s="1">
        <v>1</v>
      </c>
      <c r="K9427" s="1">
        <v>12</v>
      </c>
      <c r="L9427" s="1">
        <v>9</v>
      </c>
      <c r="M9427" s="1">
        <v>206</v>
      </c>
      <c r="N9427" s="1">
        <v>3.8919327413564999</v>
      </c>
      <c r="O9427" s="1" t="s">
        <v>9289</v>
      </c>
    </row>
    <row r="9428" spans="1:15" x14ac:dyDescent="0.3">
      <c r="A9428" s="1" t="s">
        <v>5700</v>
      </c>
      <c r="B9428" s="1" t="s">
        <v>5777</v>
      </c>
      <c r="C9428" s="1">
        <v>4</v>
      </c>
      <c r="D9428" s="1" t="s">
        <v>6101</v>
      </c>
      <c r="E9428" s="1">
        <v>23</v>
      </c>
      <c r="F9428" s="1" t="s">
        <v>9288</v>
      </c>
      <c r="G9428" s="1" t="s">
        <v>5834</v>
      </c>
      <c r="H9428" s="1" t="s">
        <v>9029</v>
      </c>
      <c r="I9428" s="1" t="b">
        <v>0</v>
      </c>
      <c r="J9428" s="1">
        <v>21</v>
      </c>
      <c r="K9428" s="1">
        <v>0</v>
      </c>
      <c r="L9428" s="1">
        <v>0</v>
      </c>
      <c r="M9428" s="1">
        <v>165</v>
      </c>
      <c r="N9428" s="1">
        <v>3.1173247685622498</v>
      </c>
      <c r="O9428" s="1" t="s">
        <v>9038</v>
      </c>
    </row>
    <row r="9429" spans="1:15" x14ac:dyDescent="0.3">
      <c r="A9429" s="1" t="s">
        <v>5700</v>
      </c>
      <c r="B9429" s="1" t="s">
        <v>5777</v>
      </c>
      <c r="C9429" s="1">
        <v>4</v>
      </c>
      <c r="D9429" s="1" t="s">
        <v>6101</v>
      </c>
      <c r="E9429" s="1">
        <v>23</v>
      </c>
      <c r="F9429" s="1" t="s">
        <v>9288</v>
      </c>
      <c r="G9429" s="1" t="s">
        <v>5834</v>
      </c>
      <c r="H9429" s="1" t="e">
        <f>-------TCCTGTACGAGAG</f>
        <v>#NAME?</v>
      </c>
      <c r="I9429" s="1" t="b">
        <v>0</v>
      </c>
      <c r="J9429" s="1">
        <v>1</v>
      </c>
      <c r="K9429" s="1">
        <v>12</v>
      </c>
      <c r="L9429" s="1">
        <v>15</v>
      </c>
      <c r="M9429" s="1">
        <v>161</v>
      </c>
      <c r="N9429" s="1">
        <v>3.0417532590213399</v>
      </c>
      <c r="O9429" s="1" t="s">
        <v>9162</v>
      </c>
    </row>
    <row r="9430" spans="1:15" x14ac:dyDescent="0.3">
      <c r="A9430" s="1" t="s">
        <v>5700</v>
      </c>
      <c r="B9430" s="1" t="s">
        <v>5777</v>
      </c>
      <c r="C9430" s="1">
        <v>4</v>
      </c>
      <c r="D9430" s="1" t="s">
        <v>6101</v>
      </c>
      <c r="E9430" s="1">
        <v>23</v>
      </c>
      <c r="F9430" s="1" t="s">
        <v>9288</v>
      </c>
      <c r="G9430" s="1" t="s">
        <v>5834</v>
      </c>
      <c r="H9430" s="1" t="s">
        <v>9029</v>
      </c>
      <c r="I9430" s="1" t="b">
        <v>0</v>
      </c>
      <c r="J9430" s="1">
        <v>21</v>
      </c>
      <c r="K9430" s="1">
        <v>0</v>
      </c>
      <c r="L9430" s="1">
        <v>0</v>
      </c>
      <c r="M9430" s="1">
        <v>161</v>
      </c>
      <c r="N9430" s="1">
        <v>3.0417532590213399</v>
      </c>
      <c r="O9430" s="1" t="s">
        <v>9032</v>
      </c>
    </row>
    <row r="9431" spans="1:15" x14ac:dyDescent="0.3">
      <c r="A9431" s="1" t="s">
        <v>5700</v>
      </c>
      <c r="B9431" s="1" t="s">
        <v>5777</v>
      </c>
      <c r="C9431" s="1">
        <v>4</v>
      </c>
      <c r="D9431" s="1" t="s">
        <v>6101</v>
      </c>
      <c r="E9431" s="1">
        <v>23</v>
      </c>
      <c r="F9431" s="1" t="s">
        <v>9288</v>
      </c>
      <c r="G9431" s="1" t="s">
        <v>5834</v>
      </c>
      <c r="H9431" s="1" t="s">
        <v>9029</v>
      </c>
      <c r="I9431" s="1" t="b">
        <v>0</v>
      </c>
      <c r="J9431" s="1">
        <v>6</v>
      </c>
      <c r="K9431" s="1">
        <v>0</v>
      </c>
      <c r="L9431" s="1">
        <v>0</v>
      </c>
      <c r="M9431" s="1">
        <v>113</v>
      </c>
      <c r="N9431" s="1">
        <v>2.13489514453051</v>
      </c>
      <c r="O9431" s="1" t="s">
        <v>9034</v>
      </c>
    </row>
    <row r="9432" spans="1:15" x14ac:dyDescent="0.3">
      <c r="A9432" s="1" t="s">
        <v>5700</v>
      </c>
      <c r="B9432" s="1" t="s">
        <v>5777</v>
      </c>
      <c r="C9432" s="1">
        <v>4</v>
      </c>
      <c r="D9432" s="1" t="s">
        <v>6101</v>
      </c>
      <c r="E9432" s="1">
        <v>23</v>
      </c>
      <c r="F9432" s="1" t="s">
        <v>9288</v>
      </c>
      <c r="G9432" s="1" t="s">
        <v>5834</v>
      </c>
      <c r="H9432" s="1" t="s">
        <v>9029</v>
      </c>
      <c r="I9432" s="1" t="b">
        <v>0</v>
      </c>
      <c r="J9432" s="1">
        <v>8</v>
      </c>
      <c r="K9432" s="1">
        <v>0</v>
      </c>
      <c r="L9432" s="1">
        <v>1</v>
      </c>
      <c r="M9432" s="1">
        <v>93</v>
      </c>
      <c r="N9432" s="1">
        <v>1.7570375968259899</v>
      </c>
      <c r="O9432" s="1" t="s">
        <v>9272</v>
      </c>
    </row>
    <row r="9433" spans="1:15" x14ac:dyDescent="0.3">
      <c r="A9433" s="1" t="s">
        <v>5700</v>
      </c>
      <c r="B9433" s="1" t="s">
        <v>5777</v>
      </c>
      <c r="C9433" s="1">
        <v>4</v>
      </c>
      <c r="D9433" s="1" t="s">
        <v>6101</v>
      </c>
      <c r="E9433" s="1">
        <v>23</v>
      </c>
      <c r="F9433" s="1" t="s">
        <v>9288</v>
      </c>
      <c r="G9433" s="1" t="s">
        <v>5816</v>
      </c>
      <c r="H9433" s="1" t="s">
        <v>9029</v>
      </c>
      <c r="I9433" s="1" t="b">
        <v>0</v>
      </c>
      <c r="J9433" s="1">
        <v>3</v>
      </c>
      <c r="K9433" s="1">
        <v>0</v>
      </c>
      <c r="L9433" s="1">
        <v>8</v>
      </c>
      <c r="M9433" s="1">
        <v>84</v>
      </c>
      <c r="N9433" s="1">
        <v>1.58700170035896</v>
      </c>
      <c r="O9433" s="1" t="s">
        <v>9290</v>
      </c>
    </row>
    <row r="9434" spans="1:15" x14ac:dyDescent="0.3">
      <c r="A9434" s="1" t="s">
        <v>5700</v>
      </c>
      <c r="B9434" s="1" t="s">
        <v>5777</v>
      </c>
      <c r="C9434" s="1">
        <v>4</v>
      </c>
      <c r="D9434" s="1" t="s">
        <v>6101</v>
      </c>
      <c r="E9434" s="1">
        <v>23</v>
      </c>
      <c r="F9434" s="1" t="s">
        <v>9288</v>
      </c>
      <c r="G9434" s="1" t="s">
        <v>5816</v>
      </c>
      <c r="H9434" s="1" t="s">
        <v>9029</v>
      </c>
      <c r="I9434" s="1" t="b">
        <v>0</v>
      </c>
      <c r="J9434" s="1">
        <v>3</v>
      </c>
      <c r="K9434" s="1">
        <v>0</v>
      </c>
      <c r="L9434" s="1">
        <v>9</v>
      </c>
      <c r="M9434" s="1">
        <v>78</v>
      </c>
      <c r="N9434" s="1">
        <v>1.47364443604761</v>
      </c>
      <c r="O9434" s="1" t="s">
        <v>9286</v>
      </c>
    </row>
    <row r="9435" spans="1:15" x14ac:dyDescent="0.3">
      <c r="A9435" s="1" t="s">
        <v>5700</v>
      </c>
      <c r="B9435" s="1" t="s">
        <v>5777</v>
      </c>
      <c r="C9435" s="1">
        <v>4</v>
      </c>
      <c r="D9435" s="1" t="s">
        <v>6101</v>
      </c>
      <c r="E9435" s="1">
        <v>23</v>
      </c>
      <c r="F9435" s="1" t="s">
        <v>9288</v>
      </c>
      <c r="G9435" s="1" t="s">
        <v>5803</v>
      </c>
      <c r="H9435" s="1" t="s">
        <v>9051</v>
      </c>
      <c r="I9435" s="1" t="b">
        <v>0</v>
      </c>
      <c r="J9435" s="1">
        <v>0</v>
      </c>
      <c r="K9435" s="1">
        <v>1</v>
      </c>
      <c r="L9435" s="1">
        <v>0</v>
      </c>
      <c r="M9435" s="1">
        <v>71</v>
      </c>
      <c r="N9435" s="1">
        <v>1.34139429435103</v>
      </c>
      <c r="O9435" s="1" t="s">
        <v>9052</v>
      </c>
    </row>
    <row r="9436" spans="1:15" x14ac:dyDescent="0.3">
      <c r="A9436" s="1" t="s">
        <v>5700</v>
      </c>
      <c r="B9436" s="1" t="s">
        <v>5777</v>
      </c>
      <c r="C9436" s="1">
        <v>4</v>
      </c>
      <c r="D9436" s="1" t="s">
        <v>6101</v>
      </c>
      <c r="E9436" s="1">
        <v>23</v>
      </c>
      <c r="F9436" s="1" t="s">
        <v>9288</v>
      </c>
      <c r="G9436" s="1" t="s">
        <v>5834</v>
      </c>
      <c r="H9436" s="1" t="s">
        <v>9029</v>
      </c>
      <c r="I9436" s="1" t="b">
        <v>0</v>
      </c>
      <c r="J9436" s="1">
        <v>12</v>
      </c>
      <c r="K9436" s="1">
        <v>0</v>
      </c>
      <c r="L9436" s="1">
        <v>0</v>
      </c>
      <c r="M9436" s="1">
        <v>67</v>
      </c>
      <c r="N9436" s="1">
        <v>1.26582278481012</v>
      </c>
      <c r="O9436" s="1" t="s">
        <v>9070</v>
      </c>
    </row>
    <row r="9437" spans="1:15" x14ac:dyDescent="0.3">
      <c r="A9437" s="1" t="s">
        <v>5700</v>
      </c>
      <c r="B9437" s="1" t="s">
        <v>5777</v>
      </c>
      <c r="C9437" s="1">
        <v>4</v>
      </c>
      <c r="D9437" s="1" t="s">
        <v>6101</v>
      </c>
      <c r="E9437" s="1">
        <v>23</v>
      </c>
      <c r="F9437" s="1" t="s">
        <v>9288</v>
      </c>
      <c r="G9437" s="1" t="s">
        <v>5834</v>
      </c>
      <c r="H9437" s="1" t="e">
        <f>----TCTTCCTGTACGAGAG</f>
        <v>#NAME?</v>
      </c>
      <c r="I9437" s="1" t="b">
        <v>0</v>
      </c>
      <c r="J9437" s="1">
        <v>3</v>
      </c>
      <c r="K9437" s="1">
        <v>9</v>
      </c>
      <c r="L9437" s="1">
        <v>15</v>
      </c>
      <c r="M9437" s="1">
        <v>60</v>
      </c>
      <c r="N9437" s="1">
        <v>1.13357264311354</v>
      </c>
      <c r="O9437" s="1" t="s">
        <v>9079</v>
      </c>
    </row>
    <row r="9438" spans="1:15" x14ac:dyDescent="0.3">
      <c r="A9438" s="1" t="s">
        <v>5700</v>
      </c>
      <c r="B9438" s="1" t="s">
        <v>5777</v>
      </c>
      <c r="C9438" s="1">
        <v>4</v>
      </c>
      <c r="D9438" s="1" t="s">
        <v>6101</v>
      </c>
      <c r="E9438" s="1">
        <v>23</v>
      </c>
      <c r="F9438" s="1" t="s">
        <v>9288</v>
      </c>
      <c r="G9438" s="1" t="s">
        <v>5803</v>
      </c>
      <c r="H9438" s="1" t="s">
        <v>9066</v>
      </c>
      <c r="I9438" s="1" t="b">
        <v>0</v>
      </c>
      <c r="J9438" s="1">
        <v>0</v>
      </c>
      <c r="K9438" s="1">
        <v>1</v>
      </c>
      <c r="L9438" s="1">
        <v>0</v>
      </c>
      <c r="M9438" s="1">
        <v>56</v>
      </c>
      <c r="N9438" s="1">
        <v>1.05800113357264</v>
      </c>
      <c r="O9438" s="1" t="s">
        <v>9067</v>
      </c>
    </row>
    <row r="9439" spans="1:15" x14ac:dyDescent="0.3">
      <c r="A9439" s="1" t="s">
        <v>5700</v>
      </c>
      <c r="B9439" s="1" t="s">
        <v>5777</v>
      </c>
      <c r="C9439" s="1">
        <v>4</v>
      </c>
      <c r="D9439" s="1" t="s">
        <v>6101</v>
      </c>
      <c r="E9439" s="1">
        <v>24</v>
      </c>
      <c r="F9439" s="1" t="s">
        <v>9291</v>
      </c>
      <c r="G9439" s="1" t="s">
        <v>5814</v>
      </c>
      <c r="H9439" s="1" t="s">
        <v>9029</v>
      </c>
      <c r="I9439" s="1" t="b">
        <v>1</v>
      </c>
      <c r="J9439" s="1">
        <v>0</v>
      </c>
      <c r="K9439" s="1">
        <v>0</v>
      </c>
      <c r="L9439" s="1">
        <v>0</v>
      </c>
      <c r="M9439" s="1">
        <v>2031</v>
      </c>
      <c r="N9439" s="1">
        <v>42.136929460580902</v>
      </c>
      <c r="O9439" s="1" t="s">
        <v>9031</v>
      </c>
    </row>
    <row r="9440" spans="1:15" x14ac:dyDescent="0.3">
      <c r="A9440" s="1" t="s">
        <v>5700</v>
      </c>
      <c r="B9440" s="1" t="s">
        <v>5777</v>
      </c>
      <c r="C9440" s="1">
        <v>4</v>
      </c>
      <c r="D9440" s="1" t="s">
        <v>6101</v>
      </c>
      <c r="E9440" s="1">
        <v>24</v>
      </c>
      <c r="F9440" s="1" t="s">
        <v>9291</v>
      </c>
      <c r="G9440" s="1" t="s">
        <v>5810</v>
      </c>
      <c r="H9440" s="1" t="s">
        <v>9029</v>
      </c>
      <c r="I9440" s="1" t="b">
        <v>0</v>
      </c>
      <c r="J9440" s="1">
        <v>2</v>
      </c>
      <c r="K9440" s="1">
        <v>0</v>
      </c>
      <c r="L9440" s="1">
        <v>0</v>
      </c>
      <c r="M9440" s="1">
        <v>431</v>
      </c>
      <c r="N9440" s="1">
        <v>8.9419087136929392</v>
      </c>
      <c r="O9440" s="1" t="s">
        <v>9030</v>
      </c>
    </row>
    <row r="9441" spans="1:15" x14ac:dyDescent="0.3">
      <c r="A9441" s="1" t="s">
        <v>5700</v>
      </c>
      <c r="B9441" s="1" t="s">
        <v>5777</v>
      </c>
      <c r="C9441" s="1">
        <v>4</v>
      </c>
      <c r="D9441" s="1" t="s">
        <v>6101</v>
      </c>
      <c r="E9441" s="1">
        <v>24</v>
      </c>
      <c r="F9441" s="1" t="s">
        <v>9291</v>
      </c>
      <c r="G9441" s="1" t="s">
        <v>5834</v>
      </c>
      <c r="H9441" s="1" t="s">
        <v>9029</v>
      </c>
      <c r="I9441" s="1" t="b">
        <v>0</v>
      </c>
      <c r="J9441" s="1">
        <v>21</v>
      </c>
      <c r="K9441" s="1">
        <v>0</v>
      </c>
      <c r="L9441" s="1">
        <v>0</v>
      </c>
      <c r="M9441" s="1">
        <v>181</v>
      </c>
      <c r="N9441" s="1">
        <v>3.7551867219916999</v>
      </c>
      <c r="O9441" s="1" t="s">
        <v>9032</v>
      </c>
    </row>
    <row r="9442" spans="1:15" x14ac:dyDescent="0.3">
      <c r="A9442" s="1" t="s">
        <v>5700</v>
      </c>
      <c r="B9442" s="1" t="s">
        <v>5777</v>
      </c>
      <c r="C9442" s="1">
        <v>4</v>
      </c>
      <c r="D9442" s="1" t="s">
        <v>6101</v>
      </c>
      <c r="E9442" s="1">
        <v>24</v>
      </c>
      <c r="F9442" s="1" t="s">
        <v>9291</v>
      </c>
      <c r="G9442" s="1" t="s">
        <v>5834</v>
      </c>
      <c r="H9442" s="1" t="s">
        <v>9029</v>
      </c>
      <c r="I9442" s="1" t="b">
        <v>0</v>
      </c>
      <c r="J9442" s="1">
        <v>21</v>
      </c>
      <c r="K9442" s="1">
        <v>0</v>
      </c>
      <c r="L9442" s="1">
        <v>0</v>
      </c>
      <c r="M9442" s="1">
        <v>159</v>
      </c>
      <c r="N9442" s="1">
        <v>3.2987551867219902</v>
      </c>
      <c r="O9442" s="1" t="s">
        <v>9039</v>
      </c>
    </row>
    <row r="9443" spans="1:15" x14ac:dyDescent="0.3">
      <c r="A9443" s="1" t="s">
        <v>5700</v>
      </c>
      <c r="B9443" s="1" t="s">
        <v>5777</v>
      </c>
      <c r="C9443" s="1">
        <v>4</v>
      </c>
      <c r="D9443" s="1" t="s">
        <v>6101</v>
      </c>
      <c r="E9443" s="1">
        <v>24</v>
      </c>
      <c r="F9443" s="1" t="s">
        <v>9291</v>
      </c>
      <c r="G9443" s="1" t="s">
        <v>5834</v>
      </c>
      <c r="H9443" s="1" t="s">
        <v>9029</v>
      </c>
      <c r="I9443" s="1" t="b">
        <v>0</v>
      </c>
      <c r="J9443" s="1">
        <v>21</v>
      </c>
      <c r="K9443" s="1">
        <v>0</v>
      </c>
      <c r="L9443" s="1">
        <v>0</v>
      </c>
      <c r="M9443" s="1">
        <v>151</v>
      </c>
      <c r="N9443" s="1">
        <v>3.1327800829875501</v>
      </c>
      <c r="O9443" s="1" t="s">
        <v>9038</v>
      </c>
    </row>
    <row r="9444" spans="1:15" x14ac:dyDescent="0.3">
      <c r="A9444" s="1" t="s">
        <v>5700</v>
      </c>
      <c r="B9444" s="1" t="s">
        <v>5777</v>
      </c>
      <c r="C9444" s="1">
        <v>4</v>
      </c>
      <c r="D9444" s="1" t="s">
        <v>6101</v>
      </c>
      <c r="E9444" s="1">
        <v>24</v>
      </c>
      <c r="F9444" s="1" t="s">
        <v>9291</v>
      </c>
      <c r="G9444" s="1" t="s">
        <v>5908</v>
      </c>
      <c r="H9444" s="1" t="s">
        <v>9029</v>
      </c>
      <c r="I9444" s="1" t="b">
        <v>0</v>
      </c>
      <c r="J9444" s="1">
        <v>0</v>
      </c>
      <c r="K9444" s="1">
        <v>0</v>
      </c>
      <c r="L9444" s="1">
        <v>1</v>
      </c>
      <c r="M9444" s="1">
        <v>88</v>
      </c>
      <c r="N9444" s="1">
        <v>1.8257261410788299</v>
      </c>
      <c r="O9444" s="1" t="s">
        <v>9031</v>
      </c>
    </row>
    <row r="9445" spans="1:15" x14ac:dyDescent="0.3">
      <c r="A9445" s="1" t="s">
        <v>5700</v>
      </c>
      <c r="B9445" s="1" t="s">
        <v>5777</v>
      </c>
      <c r="C9445" s="1">
        <v>4</v>
      </c>
      <c r="D9445" s="1" t="s">
        <v>6101</v>
      </c>
      <c r="E9445" s="1">
        <v>24</v>
      </c>
      <c r="F9445" s="1" t="s">
        <v>9291</v>
      </c>
      <c r="G9445" s="1" t="s">
        <v>5834</v>
      </c>
      <c r="H9445" s="1" t="s">
        <v>9100</v>
      </c>
      <c r="I9445" s="1" t="b">
        <v>0</v>
      </c>
      <c r="J9445" s="1">
        <v>0</v>
      </c>
      <c r="K9445" s="1">
        <v>7</v>
      </c>
      <c r="L9445" s="1">
        <v>12</v>
      </c>
      <c r="M9445" s="1">
        <v>84</v>
      </c>
      <c r="N9445" s="1">
        <v>1.7427385892116101</v>
      </c>
      <c r="O9445" s="1" t="s">
        <v>9101</v>
      </c>
    </row>
    <row r="9446" spans="1:15" x14ac:dyDescent="0.3">
      <c r="A9446" s="1" t="s">
        <v>5700</v>
      </c>
      <c r="B9446" s="1" t="s">
        <v>5777</v>
      </c>
      <c r="C9446" s="1">
        <v>4</v>
      </c>
      <c r="D9446" s="1" t="s">
        <v>6101</v>
      </c>
      <c r="E9446" s="1">
        <v>24</v>
      </c>
      <c r="F9446" s="1" t="s">
        <v>9291</v>
      </c>
      <c r="G9446" s="1" t="s">
        <v>5834</v>
      </c>
      <c r="H9446" s="1" t="s">
        <v>9029</v>
      </c>
      <c r="I9446" s="1" t="b">
        <v>0</v>
      </c>
      <c r="J9446" s="1">
        <v>7</v>
      </c>
      <c r="K9446" s="1">
        <v>0</v>
      </c>
      <c r="L9446" s="1">
        <v>0</v>
      </c>
      <c r="M9446" s="1">
        <v>68</v>
      </c>
      <c r="N9446" s="1">
        <v>1.41078838174273</v>
      </c>
      <c r="O9446" s="1" t="s">
        <v>9050</v>
      </c>
    </row>
    <row r="9447" spans="1:15" x14ac:dyDescent="0.3">
      <c r="A9447" s="1" t="s">
        <v>5700</v>
      </c>
      <c r="B9447" s="1" t="s">
        <v>5777</v>
      </c>
      <c r="C9447" s="1">
        <v>4</v>
      </c>
      <c r="D9447" s="1" t="s">
        <v>6101</v>
      </c>
      <c r="E9447" s="1">
        <v>24</v>
      </c>
      <c r="F9447" s="1" t="s">
        <v>9291</v>
      </c>
      <c r="G9447" s="1" t="s">
        <v>5803</v>
      </c>
      <c r="H9447" s="1" t="s">
        <v>9051</v>
      </c>
      <c r="I9447" s="1" t="b">
        <v>0</v>
      </c>
      <c r="J9447" s="1">
        <v>0</v>
      </c>
      <c r="K9447" s="1">
        <v>1</v>
      </c>
      <c r="L9447" s="1">
        <v>0</v>
      </c>
      <c r="M9447" s="1">
        <v>68</v>
      </c>
      <c r="N9447" s="1">
        <v>1.41078838174273</v>
      </c>
      <c r="O9447" s="1" t="s">
        <v>9052</v>
      </c>
    </row>
    <row r="9448" spans="1:15" x14ac:dyDescent="0.3">
      <c r="A9448" s="1" t="s">
        <v>5700</v>
      </c>
      <c r="B9448" s="1" t="s">
        <v>5777</v>
      </c>
      <c r="C9448" s="1">
        <v>4</v>
      </c>
      <c r="D9448" s="1" t="s">
        <v>6101</v>
      </c>
      <c r="E9448" s="1">
        <v>24</v>
      </c>
      <c r="F9448" s="1" t="s">
        <v>9291</v>
      </c>
      <c r="G9448" s="1" t="s">
        <v>5803</v>
      </c>
      <c r="H9448" s="1" t="s">
        <v>9051</v>
      </c>
      <c r="I9448" s="1" t="b">
        <v>0</v>
      </c>
      <c r="J9448" s="1">
        <v>0</v>
      </c>
      <c r="K9448" s="1">
        <v>1</v>
      </c>
      <c r="L9448" s="1">
        <v>0</v>
      </c>
      <c r="M9448" s="1">
        <v>66</v>
      </c>
      <c r="N9448" s="1">
        <v>1.36929460580912</v>
      </c>
      <c r="O9448" s="1" t="s">
        <v>9064</v>
      </c>
    </row>
    <row r="9449" spans="1:15" x14ac:dyDescent="0.3">
      <c r="A9449" s="1" t="s">
        <v>5700</v>
      </c>
      <c r="B9449" s="1" t="s">
        <v>5777</v>
      </c>
      <c r="C9449" s="1">
        <v>4</v>
      </c>
      <c r="D9449" s="1" t="s">
        <v>6101</v>
      </c>
      <c r="E9449" s="1">
        <v>24</v>
      </c>
      <c r="F9449" s="1" t="s">
        <v>9291</v>
      </c>
      <c r="G9449" s="1" t="s">
        <v>5834</v>
      </c>
      <c r="H9449" s="1" t="s">
        <v>9029</v>
      </c>
      <c r="I9449" s="1" t="b">
        <v>0</v>
      </c>
      <c r="J9449" s="1">
        <v>16</v>
      </c>
      <c r="K9449" s="1">
        <v>0</v>
      </c>
      <c r="L9449" s="1">
        <v>1</v>
      </c>
      <c r="M9449" s="1">
        <v>58</v>
      </c>
      <c r="N9449" s="1">
        <v>1.2033195020746801</v>
      </c>
      <c r="O9449" s="1" t="s">
        <v>9292</v>
      </c>
    </row>
    <row r="9450" spans="1:15" x14ac:dyDescent="0.3">
      <c r="A9450" s="1" t="s">
        <v>5700</v>
      </c>
      <c r="B9450" s="1" t="s">
        <v>5777</v>
      </c>
      <c r="C9450" s="1">
        <v>4</v>
      </c>
      <c r="D9450" s="1" t="s">
        <v>6101</v>
      </c>
      <c r="E9450" s="1">
        <v>24</v>
      </c>
      <c r="F9450" s="1" t="s">
        <v>9291</v>
      </c>
      <c r="G9450" s="1" t="s">
        <v>5816</v>
      </c>
      <c r="H9450" s="1" t="s">
        <v>9029</v>
      </c>
      <c r="I9450" s="1" t="b">
        <v>0</v>
      </c>
      <c r="J9450" s="1">
        <v>3</v>
      </c>
      <c r="K9450" s="1">
        <v>0</v>
      </c>
      <c r="L9450" s="1">
        <v>0</v>
      </c>
      <c r="M9450" s="1">
        <v>57</v>
      </c>
      <c r="N9450" s="1">
        <v>1.1825726141078801</v>
      </c>
      <c r="O9450" s="1" t="s">
        <v>9053</v>
      </c>
    </row>
    <row r="9451" spans="1:15" x14ac:dyDescent="0.3">
      <c r="A9451" s="1" t="s">
        <v>5700</v>
      </c>
      <c r="B9451" s="1" t="s">
        <v>5777</v>
      </c>
      <c r="C9451" s="1">
        <v>4</v>
      </c>
      <c r="D9451" s="1" t="s">
        <v>6101</v>
      </c>
      <c r="E9451" s="1">
        <v>24</v>
      </c>
      <c r="F9451" s="1" t="s">
        <v>9291</v>
      </c>
      <c r="G9451" s="1" t="s">
        <v>5834</v>
      </c>
      <c r="H9451" s="1" t="s">
        <v>9029</v>
      </c>
      <c r="I9451" s="1" t="b">
        <v>0</v>
      </c>
      <c r="J9451" s="1">
        <v>21</v>
      </c>
      <c r="K9451" s="1">
        <v>0</v>
      </c>
      <c r="L9451" s="1">
        <v>0</v>
      </c>
      <c r="M9451" s="1">
        <v>49</v>
      </c>
      <c r="N9451" s="1">
        <v>1.0165975103734399</v>
      </c>
      <c r="O9451" s="1" t="s">
        <v>9063</v>
      </c>
    </row>
    <row r="9452" spans="1:15" x14ac:dyDescent="0.3">
      <c r="A9452" s="1" t="s">
        <v>5700</v>
      </c>
      <c r="B9452" s="1" t="s">
        <v>5777</v>
      </c>
      <c r="C9452" s="1">
        <v>4</v>
      </c>
      <c r="D9452" s="1" t="s">
        <v>6101</v>
      </c>
      <c r="E9452" s="1">
        <v>25</v>
      </c>
      <c r="F9452" s="1" t="s">
        <v>9293</v>
      </c>
      <c r="G9452" s="1" t="s">
        <v>5814</v>
      </c>
      <c r="H9452" s="1" t="s">
        <v>9029</v>
      </c>
      <c r="I9452" s="1" t="b">
        <v>1</v>
      </c>
      <c r="J9452" s="1">
        <v>0</v>
      </c>
      <c r="K9452" s="1">
        <v>0</v>
      </c>
      <c r="L9452" s="1">
        <v>0</v>
      </c>
      <c r="M9452" s="1">
        <v>2177</v>
      </c>
      <c r="N9452" s="1">
        <v>41.681026230135899</v>
      </c>
      <c r="O9452" s="1" t="s">
        <v>9031</v>
      </c>
    </row>
    <row r="9453" spans="1:15" x14ac:dyDescent="0.3">
      <c r="A9453" s="1" t="s">
        <v>5700</v>
      </c>
      <c r="B9453" s="1" t="s">
        <v>5777</v>
      </c>
      <c r="C9453" s="1">
        <v>4</v>
      </c>
      <c r="D9453" s="1" t="s">
        <v>6101</v>
      </c>
      <c r="E9453" s="1">
        <v>25</v>
      </c>
      <c r="F9453" s="1" t="s">
        <v>9293</v>
      </c>
      <c r="G9453" s="1" t="s">
        <v>5810</v>
      </c>
      <c r="H9453" s="1" t="s">
        <v>9029</v>
      </c>
      <c r="I9453" s="1" t="b">
        <v>0</v>
      </c>
      <c r="J9453" s="1">
        <v>2</v>
      </c>
      <c r="K9453" s="1">
        <v>0</v>
      </c>
      <c r="L9453" s="1">
        <v>0</v>
      </c>
      <c r="M9453" s="1">
        <v>402</v>
      </c>
      <c r="N9453" s="1">
        <v>7.6967260195289997</v>
      </c>
      <c r="O9453" s="1" t="s">
        <v>9030</v>
      </c>
    </row>
    <row r="9454" spans="1:15" x14ac:dyDescent="0.3">
      <c r="A9454" s="1" t="s">
        <v>5700</v>
      </c>
      <c r="B9454" s="1" t="s">
        <v>5777</v>
      </c>
      <c r="C9454" s="1">
        <v>4</v>
      </c>
      <c r="D9454" s="1" t="s">
        <v>6101</v>
      </c>
      <c r="E9454" s="1">
        <v>25</v>
      </c>
      <c r="F9454" s="1" t="s">
        <v>9293</v>
      </c>
      <c r="G9454" s="1" t="s">
        <v>5834</v>
      </c>
      <c r="H9454" s="1" t="s">
        <v>9029</v>
      </c>
      <c r="I9454" s="1" t="b">
        <v>0</v>
      </c>
      <c r="J9454" s="1">
        <v>21</v>
      </c>
      <c r="K9454" s="1">
        <v>0</v>
      </c>
      <c r="L9454" s="1">
        <v>0</v>
      </c>
      <c r="M9454" s="1">
        <v>298</v>
      </c>
      <c r="N9454" s="1">
        <v>5.7055332184568197</v>
      </c>
      <c r="O9454" s="1" t="s">
        <v>9039</v>
      </c>
    </row>
    <row r="9455" spans="1:15" x14ac:dyDescent="0.3">
      <c r="A9455" s="1" t="s">
        <v>5700</v>
      </c>
      <c r="B9455" s="1" t="s">
        <v>5777</v>
      </c>
      <c r="C9455" s="1">
        <v>4</v>
      </c>
      <c r="D9455" s="1" t="s">
        <v>6101</v>
      </c>
      <c r="E9455" s="1">
        <v>25</v>
      </c>
      <c r="F9455" s="1" t="s">
        <v>9293</v>
      </c>
      <c r="G9455" s="1" t="s">
        <v>5803</v>
      </c>
      <c r="H9455" s="1" t="s">
        <v>9051</v>
      </c>
      <c r="I9455" s="1" t="b">
        <v>0</v>
      </c>
      <c r="J9455" s="1">
        <v>0</v>
      </c>
      <c r="K9455" s="1">
        <v>1</v>
      </c>
      <c r="L9455" s="1">
        <v>0</v>
      </c>
      <c r="M9455" s="1">
        <v>146</v>
      </c>
      <c r="N9455" s="1">
        <v>2.7953283553513302</v>
      </c>
      <c r="O9455" s="1" t="s">
        <v>9052</v>
      </c>
    </row>
    <row r="9456" spans="1:15" x14ac:dyDescent="0.3">
      <c r="A9456" s="1" t="s">
        <v>5700</v>
      </c>
      <c r="B9456" s="1" t="s">
        <v>5777</v>
      </c>
      <c r="C9456" s="1">
        <v>4</v>
      </c>
      <c r="D9456" s="1" t="s">
        <v>6101</v>
      </c>
      <c r="E9456" s="1">
        <v>25</v>
      </c>
      <c r="F9456" s="1" t="s">
        <v>9293</v>
      </c>
      <c r="G9456" s="1" t="s">
        <v>5834</v>
      </c>
      <c r="H9456" s="1" t="s">
        <v>9029</v>
      </c>
      <c r="I9456" s="1" t="b">
        <v>0</v>
      </c>
      <c r="J9456" s="1">
        <v>21</v>
      </c>
      <c r="K9456" s="1">
        <v>0</v>
      </c>
      <c r="L9456" s="1">
        <v>0</v>
      </c>
      <c r="M9456" s="1">
        <v>146</v>
      </c>
      <c r="N9456" s="1">
        <v>2.7953283553513302</v>
      </c>
      <c r="O9456" s="1" t="s">
        <v>9038</v>
      </c>
    </row>
    <row r="9457" spans="1:15" x14ac:dyDescent="0.3">
      <c r="A9457" s="1" t="s">
        <v>5700</v>
      </c>
      <c r="B9457" s="1" t="s">
        <v>5777</v>
      </c>
      <c r="C9457" s="1">
        <v>4</v>
      </c>
      <c r="D9457" s="1" t="s">
        <v>6101</v>
      </c>
      <c r="E9457" s="1">
        <v>25</v>
      </c>
      <c r="F9457" s="1" t="s">
        <v>9293</v>
      </c>
      <c r="G9457" s="1" t="s">
        <v>5803</v>
      </c>
      <c r="H9457" s="1" t="s">
        <v>9029</v>
      </c>
      <c r="I9457" s="1" t="b">
        <v>0</v>
      </c>
      <c r="J9457" s="1">
        <v>0</v>
      </c>
      <c r="K9457" s="1">
        <v>1</v>
      </c>
      <c r="L9457" s="1">
        <v>10</v>
      </c>
      <c r="M9457" s="1">
        <v>140</v>
      </c>
      <c r="N9457" s="1">
        <v>2.6804518475971602</v>
      </c>
      <c r="O9457" s="1" t="s">
        <v>9068</v>
      </c>
    </row>
    <row r="9458" spans="1:15" x14ac:dyDescent="0.3">
      <c r="A9458" s="1" t="s">
        <v>5700</v>
      </c>
      <c r="B9458" s="1" t="s">
        <v>5777</v>
      </c>
      <c r="C9458" s="1">
        <v>4</v>
      </c>
      <c r="D9458" s="1" t="s">
        <v>6101</v>
      </c>
      <c r="E9458" s="1">
        <v>25</v>
      </c>
      <c r="F9458" s="1" t="s">
        <v>9293</v>
      </c>
      <c r="G9458" s="1" t="s">
        <v>5834</v>
      </c>
      <c r="H9458" s="1" t="s">
        <v>9100</v>
      </c>
      <c r="I9458" s="1" t="b">
        <v>0</v>
      </c>
      <c r="J9458" s="1">
        <v>0</v>
      </c>
      <c r="K9458" s="1">
        <v>7</v>
      </c>
      <c r="L9458" s="1">
        <v>12</v>
      </c>
      <c r="M9458" s="1">
        <v>97</v>
      </c>
      <c r="N9458" s="1">
        <v>1.8571702086923201</v>
      </c>
      <c r="O9458" s="1" t="s">
        <v>9101</v>
      </c>
    </row>
    <row r="9459" spans="1:15" x14ac:dyDescent="0.3">
      <c r="A9459" s="1" t="s">
        <v>5700</v>
      </c>
      <c r="B9459" s="1" t="s">
        <v>5777</v>
      </c>
      <c r="C9459" s="1">
        <v>4</v>
      </c>
      <c r="D9459" s="1" t="s">
        <v>6101</v>
      </c>
      <c r="E9459" s="1">
        <v>25</v>
      </c>
      <c r="F9459" s="1" t="s">
        <v>9293</v>
      </c>
      <c r="G9459" s="1" t="s">
        <v>5834</v>
      </c>
      <c r="H9459" s="1" t="s">
        <v>9029</v>
      </c>
      <c r="I9459" s="1" t="b">
        <v>0</v>
      </c>
      <c r="J9459" s="1">
        <v>21</v>
      </c>
      <c r="K9459" s="1">
        <v>0</v>
      </c>
      <c r="L9459" s="1">
        <v>0</v>
      </c>
      <c r="M9459" s="1">
        <v>95</v>
      </c>
      <c r="N9459" s="1">
        <v>1.8188780394409301</v>
      </c>
      <c r="O9459" s="1" t="s">
        <v>9063</v>
      </c>
    </row>
    <row r="9460" spans="1:15" x14ac:dyDescent="0.3">
      <c r="A9460" s="1" t="s">
        <v>5700</v>
      </c>
      <c r="B9460" s="1" t="s">
        <v>5777</v>
      </c>
      <c r="C9460" s="1">
        <v>4</v>
      </c>
      <c r="D9460" s="1" t="s">
        <v>6101</v>
      </c>
      <c r="E9460" s="1">
        <v>25</v>
      </c>
      <c r="F9460" s="1" t="s">
        <v>9293</v>
      </c>
      <c r="G9460" s="1" t="s">
        <v>5834</v>
      </c>
      <c r="H9460" s="1" t="s">
        <v>9029</v>
      </c>
      <c r="I9460" s="1" t="b">
        <v>0</v>
      </c>
      <c r="J9460" s="1">
        <v>21</v>
      </c>
      <c r="K9460" s="1">
        <v>0</v>
      </c>
      <c r="L9460" s="1">
        <v>0</v>
      </c>
      <c r="M9460" s="1">
        <v>91</v>
      </c>
      <c r="N9460" s="1">
        <v>1.7422937009381501</v>
      </c>
      <c r="O9460" s="1" t="s">
        <v>9032</v>
      </c>
    </row>
    <row r="9461" spans="1:15" x14ac:dyDescent="0.3">
      <c r="A9461" s="1" t="s">
        <v>5700</v>
      </c>
      <c r="B9461" s="1" t="s">
        <v>5777</v>
      </c>
      <c r="C9461" s="1">
        <v>4</v>
      </c>
      <c r="D9461" s="1" t="s">
        <v>6101</v>
      </c>
      <c r="E9461" s="1">
        <v>25</v>
      </c>
      <c r="F9461" s="1" t="s">
        <v>9293</v>
      </c>
      <c r="G9461" s="1" t="s">
        <v>5834</v>
      </c>
      <c r="H9461" s="1" t="s">
        <v>9029</v>
      </c>
      <c r="I9461" s="1" t="b">
        <v>0</v>
      </c>
      <c r="J9461" s="1">
        <v>8</v>
      </c>
      <c r="K9461" s="1">
        <v>0</v>
      </c>
      <c r="L9461" s="1">
        <v>0</v>
      </c>
      <c r="M9461" s="1">
        <v>75</v>
      </c>
      <c r="N9461" s="1">
        <v>1.43595634692705</v>
      </c>
      <c r="O9461" s="1" t="s">
        <v>9057</v>
      </c>
    </row>
    <row r="9462" spans="1:15" x14ac:dyDescent="0.3">
      <c r="A9462" s="1" t="s">
        <v>5700</v>
      </c>
      <c r="B9462" s="1" t="s">
        <v>5777</v>
      </c>
      <c r="C9462" s="1">
        <v>4</v>
      </c>
      <c r="D9462" s="1" t="s">
        <v>6101</v>
      </c>
      <c r="E9462" s="1">
        <v>25</v>
      </c>
      <c r="F9462" s="1" t="s">
        <v>9293</v>
      </c>
      <c r="G9462" s="1" t="s">
        <v>5908</v>
      </c>
      <c r="H9462" s="1" t="s">
        <v>9029</v>
      </c>
      <c r="I9462" s="1" t="b">
        <v>0</v>
      </c>
      <c r="J9462" s="1">
        <v>0</v>
      </c>
      <c r="K9462" s="1">
        <v>0</v>
      </c>
      <c r="L9462" s="1">
        <v>1</v>
      </c>
      <c r="M9462" s="1">
        <v>74</v>
      </c>
      <c r="N9462" s="1">
        <v>1.4168102623013501</v>
      </c>
      <c r="O9462" s="1" t="s">
        <v>9031</v>
      </c>
    </row>
    <row r="9463" spans="1:15" x14ac:dyDescent="0.3">
      <c r="A9463" s="1" t="s">
        <v>5700</v>
      </c>
      <c r="B9463" s="1" t="s">
        <v>5777</v>
      </c>
      <c r="C9463" s="1">
        <v>4</v>
      </c>
      <c r="D9463" s="1" t="s">
        <v>6101</v>
      </c>
      <c r="E9463" s="1">
        <v>25</v>
      </c>
      <c r="F9463" s="1" t="s">
        <v>9293</v>
      </c>
      <c r="G9463" s="1" t="s">
        <v>5834</v>
      </c>
      <c r="H9463" s="1" t="s">
        <v>9029</v>
      </c>
      <c r="I9463" s="1" t="b">
        <v>0</v>
      </c>
      <c r="J9463" s="1">
        <v>7</v>
      </c>
      <c r="K9463" s="1">
        <v>0</v>
      </c>
      <c r="L9463" s="1">
        <v>1</v>
      </c>
      <c r="M9463" s="1">
        <v>68</v>
      </c>
      <c r="N9463" s="1">
        <v>1.3019337545471901</v>
      </c>
      <c r="O9463" s="1" t="s">
        <v>9133</v>
      </c>
    </row>
    <row r="9464" spans="1:15" x14ac:dyDescent="0.3">
      <c r="A9464" s="1" t="s">
        <v>5700</v>
      </c>
      <c r="B9464" s="1" t="s">
        <v>5777</v>
      </c>
      <c r="C9464" s="1">
        <v>4</v>
      </c>
      <c r="D9464" s="1" t="s">
        <v>6101</v>
      </c>
      <c r="E9464" s="1">
        <v>25</v>
      </c>
      <c r="F9464" s="1" t="s">
        <v>9293</v>
      </c>
      <c r="G9464" s="1" t="s">
        <v>5816</v>
      </c>
      <c r="H9464" s="1" t="s">
        <v>9029</v>
      </c>
      <c r="I9464" s="1" t="b">
        <v>0</v>
      </c>
      <c r="J9464" s="1">
        <v>3</v>
      </c>
      <c r="K9464" s="1">
        <v>0</v>
      </c>
      <c r="L9464" s="1">
        <v>0</v>
      </c>
      <c r="M9464" s="1">
        <v>68</v>
      </c>
      <c r="N9464" s="1">
        <v>1.3019337545471901</v>
      </c>
      <c r="O9464" s="1" t="s">
        <v>9053</v>
      </c>
    </row>
    <row r="9465" spans="1:15" x14ac:dyDescent="0.3">
      <c r="A9465" s="1" t="s">
        <v>5700</v>
      </c>
      <c r="B9465" s="1" t="s">
        <v>5777</v>
      </c>
      <c r="C9465" s="1">
        <v>4</v>
      </c>
      <c r="D9465" s="1" t="s">
        <v>6101</v>
      </c>
      <c r="E9465" s="1">
        <v>25</v>
      </c>
      <c r="F9465" s="1" t="s">
        <v>9293</v>
      </c>
      <c r="G9465" s="1" t="s">
        <v>5803</v>
      </c>
      <c r="H9465" s="1" t="s">
        <v>9051</v>
      </c>
      <c r="I9465" s="1" t="b">
        <v>0</v>
      </c>
      <c r="J9465" s="1">
        <v>0</v>
      </c>
      <c r="K9465" s="1">
        <v>1</v>
      </c>
      <c r="L9465" s="1">
        <v>0</v>
      </c>
      <c r="M9465" s="1">
        <v>62</v>
      </c>
      <c r="N9465" s="1">
        <v>1.18705724679303</v>
      </c>
      <c r="O9465" s="1" t="s">
        <v>9064</v>
      </c>
    </row>
    <row r="9466" spans="1:15" x14ac:dyDescent="0.3">
      <c r="A9466" s="1" t="s">
        <v>5700</v>
      </c>
      <c r="B9466" s="1" t="s">
        <v>5777</v>
      </c>
      <c r="C9466" s="1">
        <v>4</v>
      </c>
      <c r="D9466" s="1" t="s">
        <v>6101</v>
      </c>
      <c r="E9466" s="1">
        <v>26</v>
      </c>
      <c r="F9466" s="1" t="s">
        <v>9294</v>
      </c>
      <c r="G9466" s="1" t="s">
        <v>5834</v>
      </c>
      <c r="H9466" s="1" t="s">
        <v>9029</v>
      </c>
      <c r="I9466" s="1" t="b">
        <v>0</v>
      </c>
      <c r="J9466" s="1">
        <v>7</v>
      </c>
      <c r="K9466" s="1">
        <v>0</v>
      </c>
      <c r="L9466" s="1">
        <v>0</v>
      </c>
      <c r="M9466" s="1">
        <v>1292</v>
      </c>
      <c r="N9466" s="1">
        <v>30.208089782557799</v>
      </c>
      <c r="O9466" s="1" t="s">
        <v>9050</v>
      </c>
    </row>
    <row r="9467" spans="1:15" x14ac:dyDescent="0.3">
      <c r="A9467" s="1" t="s">
        <v>5700</v>
      </c>
      <c r="B9467" s="1" t="s">
        <v>5777</v>
      </c>
      <c r="C9467" s="1">
        <v>4</v>
      </c>
      <c r="D9467" s="1" t="s">
        <v>6101</v>
      </c>
      <c r="E9467" s="1">
        <v>26</v>
      </c>
      <c r="F9467" s="1" t="s">
        <v>9294</v>
      </c>
      <c r="G9467" s="1" t="s">
        <v>5814</v>
      </c>
      <c r="H9467" s="1" t="s">
        <v>9029</v>
      </c>
      <c r="I9467" s="1" t="b">
        <v>1</v>
      </c>
      <c r="J9467" s="1">
        <v>0</v>
      </c>
      <c r="K9467" s="1">
        <v>0</v>
      </c>
      <c r="L9467" s="1">
        <v>0</v>
      </c>
      <c r="M9467" s="1">
        <v>829</v>
      </c>
      <c r="N9467" s="1">
        <v>19.382744914659799</v>
      </c>
      <c r="O9467" s="1" t="s">
        <v>9031</v>
      </c>
    </row>
    <row r="9468" spans="1:15" x14ac:dyDescent="0.3">
      <c r="A9468" s="1" t="s">
        <v>5700</v>
      </c>
      <c r="B9468" s="1" t="s">
        <v>5777</v>
      </c>
      <c r="C9468" s="1">
        <v>4</v>
      </c>
      <c r="D9468" s="1" t="s">
        <v>6101</v>
      </c>
      <c r="E9468" s="1">
        <v>26</v>
      </c>
      <c r="F9468" s="1" t="s">
        <v>9294</v>
      </c>
      <c r="G9468" s="1" t="s">
        <v>5834</v>
      </c>
      <c r="H9468" s="1" t="s">
        <v>9029</v>
      </c>
      <c r="I9468" s="1" t="b">
        <v>0</v>
      </c>
      <c r="J9468" s="1">
        <v>15</v>
      </c>
      <c r="K9468" s="1">
        <v>0</v>
      </c>
      <c r="L9468" s="1">
        <v>0</v>
      </c>
      <c r="M9468" s="1">
        <v>488</v>
      </c>
      <c r="N9468" s="1">
        <v>11.409866729015601</v>
      </c>
      <c r="O9468" s="1" t="s">
        <v>9295</v>
      </c>
    </row>
    <row r="9469" spans="1:15" x14ac:dyDescent="0.3">
      <c r="A9469" s="1" t="s">
        <v>5700</v>
      </c>
      <c r="B9469" s="1" t="s">
        <v>5777</v>
      </c>
      <c r="C9469" s="1">
        <v>4</v>
      </c>
      <c r="D9469" s="1" t="s">
        <v>6101</v>
      </c>
      <c r="E9469" s="1">
        <v>26</v>
      </c>
      <c r="F9469" s="1" t="s">
        <v>9294</v>
      </c>
      <c r="G9469" s="1" t="s">
        <v>5810</v>
      </c>
      <c r="H9469" s="1" t="s">
        <v>9029</v>
      </c>
      <c r="I9469" s="1" t="b">
        <v>0</v>
      </c>
      <c r="J9469" s="1">
        <v>2</v>
      </c>
      <c r="K9469" s="1">
        <v>0</v>
      </c>
      <c r="L9469" s="1">
        <v>0</v>
      </c>
      <c r="M9469" s="1">
        <v>256</v>
      </c>
      <c r="N9469" s="1">
        <v>5.9855038578442796</v>
      </c>
      <c r="O9469" s="1" t="s">
        <v>9030</v>
      </c>
    </row>
    <row r="9470" spans="1:15" x14ac:dyDescent="0.3">
      <c r="A9470" s="1" t="s">
        <v>5700</v>
      </c>
      <c r="B9470" s="1" t="s">
        <v>5777</v>
      </c>
      <c r="C9470" s="1">
        <v>4</v>
      </c>
      <c r="D9470" s="1" t="s">
        <v>6101</v>
      </c>
      <c r="E9470" s="1">
        <v>26</v>
      </c>
      <c r="F9470" s="1" t="s">
        <v>9294</v>
      </c>
      <c r="G9470" s="1" t="s">
        <v>5834</v>
      </c>
      <c r="H9470" s="1" t="s">
        <v>9029</v>
      </c>
      <c r="I9470" s="1" t="b">
        <v>0</v>
      </c>
      <c r="J9470" s="1">
        <v>21</v>
      </c>
      <c r="K9470" s="1">
        <v>0</v>
      </c>
      <c r="L9470" s="1">
        <v>0</v>
      </c>
      <c r="M9470" s="1">
        <v>210</v>
      </c>
      <c r="N9470" s="1">
        <v>4.9099836333878804</v>
      </c>
      <c r="O9470" s="1" t="s">
        <v>9032</v>
      </c>
    </row>
    <row r="9471" spans="1:15" x14ac:dyDescent="0.3">
      <c r="A9471" s="1" t="s">
        <v>5700</v>
      </c>
      <c r="B9471" s="1" t="s">
        <v>5777</v>
      </c>
      <c r="C9471" s="1">
        <v>4</v>
      </c>
      <c r="D9471" s="1" t="s">
        <v>6101</v>
      </c>
      <c r="E9471" s="1">
        <v>26</v>
      </c>
      <c r="F9471" s="1" t="s">
        <v>9294</v>
      </c>
      <c r="G9471" s="1" t="s">
        <v>5834</v>
      </c>
      <c r="H9471" s="1" t="e">
        <f>----TCTTCCTGTACGAGAG</f>
        <v>#NAME?</v>
      </c>
      <c r="I9471" s="1" t="b">
        <v>0</v>
      </c>
      <c r="J9471" s="1">
        <v>3</v>
      </c>
      <c r="K9471" s="1">
        <v>9</v>
      </c>
      <c r="L9471" s="1">
        <v>15</v>
      </c>
      <c r="M9471" s="1">
        <v>101</v>
      </c>
      <c r="N9471" s="1">
        <v>2.36146831891512</v>
      </c>
      <c r="O9471" s="1" t="s">
        <v>9079</v>
      </c>
    </row>
    <row r="9472" spans="1:15" x14ac:dyDescent="0.3">
      <c r="A9472" s="1" t="s">
        <v>5700</v>
      </c>
      <c r="B9472" s="1" t="s">
        <v>5777</v>
      </c>
      <c r="C9472" s="1">
        <v>4</v>
      </c>
      <c r="D9472" s="1" t="s">
        <v>6101</v>
      </c>
      <c r="E9472" s="1">
        <v>26</v>
      </c>
      <c r="F9472" s="1" t="s">
        <v>9294</v>
      </c>
      <c r="G9472" s="1" t="s">
        <v>5834</v>
      </c>
      <c r="H9472" s="1" t="s">
        <v>9029</v>
      </c>
      <c r="I9472" s="1" t="b">
        <v>0</v>
      </c>
      <c r="J9472" s="1">
        <v>10</v>
      </c>
      <c r="K9472" s="1">
        <v>0</v>
      </c>
      <c r="L9472" s="1">
        <v>0</v>
      </c>
      <c r="M9472" s="1">
        <v>74</v>
      </c>
      <c r="N9472" s="1">
        <v>1.7301847089081099</v>
      </c>
      <c r="O9472" s="1" t="s">
        <v>9106</v>
      </c>
    </row>
    <row r="9473" spans="1:15" x14ac:dyDescent="0.3">
      <c r="A9473" s="1" t="s">
        <v>5700</v>
      </c>
      <c r="B9473" s="1" t="s">
        <v>5777</v>
      </c>
      <c r="C9473" s="1">
        <v>4</v>
      </c>
      <c r="D9473" s="1" t="s">
        <v>6101</v>
      </c>
      <c r="E9473" s="1">
        <v>26</v>
      </c>
      <c r="F9473" s="1" t="s">
        <v>9294</v>
      </c>
      <c r="G9473" s="1" t="s">
        <v>5834</v>
      </c>
      <c r="H9473" s="1" t="s">
        <v>9029</v>
      </c>
      <c r="I9473" s="1" t="b">
        <v>0</v>
      </c>
      <c r="J9473" s="1">
        <v>21</v>
      </c>
      <c r="K9473" s="1">
        <v>0</v>
      </c>
      <c r="L9473" s="1">
        <v>0</v>
      </c>
      <c r="M9473" s="1">
        <v>63</v>
      </c>
      <c r="N9473" s="1">
        <v>1.47299509001636</v>
      </c>
      <c r="O9473" s="1" t="s">
        <v>9038</v>
      </c>
    </row>
    <row r="9474" spans="1:15" x14ac:dyDescent="0.3">
      <c r="A9474" s="1" t="s">
        <v>5700</v>
      </c>
      <c r="B9474" s="1" t="s">
        <v>5777</v>
      </c>
      <c r="C9474" s="1">
        <v>4</v>
      </c>
      <c r="D9474" s="1" t="s">
        <v>6101</v>
      </c>
      <c r="E9474" s="1">
        <v>26</v>
      </c>
      <c r="F9474" s="1" t="s">
        <v>9294</v>
      </c>
      <c r="G9474" s="1" t="s">
        <v>5834</v>
      </c>
      <c r="H9474" s="1" t="s">
        <v>9029</v>
      </c>
      <c r="I9474" s="1" t="b">
        <v>0</v>
      </c>
      <c r="J9474" s="1">
        <v>21</v>
      </c>
      <c r="K9474" s="1">
        <v>0</v>
      </c>
      <c r="L9474" s="1">
        <v>0</v>
      </c>
      <c r="M9474" s="1">
        <v>61</v>
      </c>
      <c r="N9474" s="1">
        <v>1.4262333411269501</v>
      </c>
      <c r="O9474" s="1" t="s">
        <v>9039</v>
      </c>
    </row>
    <row r="9475" spans="1:15" x14ac:dyDescent="0.3">
      <c r="A9475" s="1" t="s">
        <v>5700</v>
      </c>
      <c r="B9475" s="1" t="s">
        <v>5777</v>
      </c>
      <c r="C9475" s="1">
        <v>4</v>
      </c>
      <c r="D9475" s="1" t="s">
        <v>6101</v>
      </c>
      <c r="E9475" s="1">
        <v>26</v>
      </c>
      <c r="F9475" s="1" t="s">
        <v>9294</v>
      </c>
      <c r="G9475" s="1" t="s">
        <v>5834</v>
      </c>
      <c r="H9475" s="1" t="s">
        <v>9029</v>
      </c>
      <c r="I9475" s="1" t="b">
        <v>0</v>
      </c>
      <c r="J9475" s="1">
        <v>7</v>
      </c>
      <c r="K9475" s="1">
        <v>0</v>
      </c>
      <c r="L9475" s="1">
        <v>1</v>
      </c>
      <c r="M9475" s="1">
        <v>53</v>
      </c>
      <c r="N9475" s="1">
        <v>1.2391863455693199</v>
      </c>
      <c r="O9475" s="1" t="s">
        <v>9050</v>
      </c>
    </row>
    <row r="9476" spans="1:15" x14ac:dyDescent="0.3">
      <c r="A9476" s="1" t="s">
        <v>5700</v>
      </c>
      <c r="B9476" s="1" t="s">
        <v>5777</v>
      </c>
      <c r="C9476" s="1">
        <v>4</v>
      </c>
      <c r="D9476" s="1" t="s">
        <v>6101</v>
      </c>
      <c r="E9476" s="1">
        <v>26</v>
      </c>
      <c r="F9476" s="1" t="s">
        <v>9294</v>
      </c>
      <c r="G9476" s="1" t="s">
        <v>5834</v>
      </c>
      <c r="H9476" s="1" t="s">
        <v>9107</v>
      </c>
      <c r="I9476" s="1" t="b">
        <v>0</v>
      </c>
      <c r="J9476" s="1">
        <v>0</v>
      </c>
      <c r="K9476" s="1">
        <v>6</v>
      </c>
      <c r="L9476" s="1">
        <v>14</v>
      </c>
      <c r="M9476" s="1">
        <v>51</v>
      </c>
      <c r="N9476" s="1">
        <v>1.1924245966799101</v>
      </c>
      <c r="O9476" s="1" t="s">
        <v>9108</v>
      </c>
    </row>
    <row r="9477" spans="1:15" x14ac:dyDescent="0.3">
      <c r="A9477" s="1" t="s">
        <v>5700</v>
      </c>
      <c r="B9477" s="1" t="s">
        <v>5777</v>
      </c>
      <c r="C9477" s="1">
        <v>4</v>
      </c>
      <c r="D9477" s="1" t="s">
        <v>6101</v>
      </c>
      <c r="E9477" s="1">
        <v>27</v>
      </c>
      <c r="F9477" s="1" t="s">
        <v>9296</v>
      </c>
      <c r="G9477" s="1" t="s">
        <v>5834</v>
      </c>
      <c r="H9477" s="1" t="s">
        <v>9029</v>
      </c>
      <c r="I9477" s="1" t="b">
        <v>0</v>
      </c>
      <c r="J9477" s="1">
        <v>15</v>
      </c>
      <c r="K9477" s="1">
        <v>0</v>
      </c>
      <c r="L9477" s="1">
        <v>0</v>
      </c>
      <c r="M9477" s="1">
        <v>3942</v>
      </c>
      <c r="N9477" s="1">
        <v>79.443772672309507</v>
      </c>
      <c r="O9477" s="1" t="s">
        <v>9295</v>
      </c>
    </row>
    <row r="9478" spans="1:15" x14ac:dyDescent="0.3">
      <c r="A9478" s="1" t="s">
        <v>5700</v>
      </c>
      <c r="B9478" s="1" t="s">
        <v>5777</v>
      </c>
      <c r="C9478" s="1">
        <v>4</v>
      </c>
      <c r="D9478" s="1" t="s">
        <v>6101</v>
      </c>
      <c r="E9478" s="1">
        <v>27</v>
      </c>
      <c r="F9478" s="1" t="s">
        <v>9296</v>
      </c>
      <c r="G9478" s="1" t="s">
        <v>5814</v>
      </c>
      <c r="H9478" s="1" t="s">
        <v>9029</v>
      </c>
      <c r="I9478" s="1" t="b">
        <v>1</v>
      </c>
      <c r="J9478" s="1">
        <v>0</v>
      </c>
      <c r="K9478" s="1">
        <v>0</v>
      </c>
      <c r="L9478" s="1">
        <v>0</v>
      </c>
      <c r="M9478" s="1">
        <v>257</v>
      </c>
      <c r="N9478" s="1">
        <v>5.1793631600161198</v>
      </c>
      <c r="O9478" s="1" t="s">
        <v>9031</v>
      </c>
    </row>
    <row r="9479" spans="1:15" x14ac:dyDescent="0.3">
      <c r="A9479" s="1" t="s">
        <v>5700</v>
      </c>
      <c r="B9479" s="1" t="s">
        <v>5777</v>
      </c>
      <c r="C9479" s="1">
        <v>4</v>
      </c>
      <c r="D9479" s="1" t="s">
        <v>6101</v>
      </c>
      <c r="E9479" s="1">
        <v>27</v>
      </c>
      <c r="F9479" s="1" t="s">
        <v>9296</v>
      </c>
      <c r="G9479" s="1" t="s">
        <v>5834</v>
      </c>
      <c r="H9479" s="1" t="s">
        <v>9029</v>
      </c>
      <c r="I9479" s="1" t="b">
        <v>0</v>
      </c>
      <c r="J9479" s="1">
        <v>7</v>
      </c>
      <c r="K9479" s="1">
        <v>0</v>
      </c>
      <c r="L9479" s="1">
        <v>0</v>
      </c>
      <c r="M9479" s="1">
        <v>204</v>
      </c>
      <c r="N9479" s="1">
        <v>4.1112454655380803</v>
      </c>
      <c r="O9479" s="1" t="s">
        <v>9050</v>
      </c>
    </row>
    <row r="9480" spans="1:15" x14ac:dyDescent="0.3">
      <c r="A9480" s="1" t="s">
        <v>5700</v>
      </c>
      <c r="B9480" s="1" t="s">
        <v>5777</v>
      </c>
      <c r="C9480" s="1">
        <v>4</v>
      </c>
      <c r="D9480" s="1" t="s">
        <v>6101</v>
      </c>
      <c r="E9480" s="1">
        <v>27</v>
      </c>
      <c r="F9480" s="1" t="s">
        <v>9296</v>
      </c>
      <c r="G9480" s="1" t="s">
        <v>5834</v>
      </c>
      <c r="H9480" s="1" t="s">
        <v>9029</v>
      </c>
      <c r="I9480" s="1" t="b">
        <v>0</v>
      </c>
      <c r="J9480" s="1">
        <v>15</v>
      </c>
      <c r="K9480" s="1">
        <v>0</v>
      </c>
      <c r="L9480" s="1">
        <v>1</v>
      </c>
      <c r="M9480" s="1">
        <v>164</v>
      </c>
      <c r="N9480" s="1">
        <v>3.3051189036678701</v>
      </c>
      <c r="O9480" s="1" t="s">
        <v>9295</v>
      </c>
    </row>
    <row r="9481" spans="1:15" x14ac:dyDescent="0.3">
      <c r="A9481" s="1" t="s">
        <v>5700</v>
      </c>
      <c r="B9481" s="1" t="s">
        <v>5777</v>
      </c>
      <c r="C9481" s="1">
        <v>4</v>
      </c>
      <c r="D9481" s="1" t="s">
        <v>6101</v>
      </c>
      <c r="E9481" s="1">
        <v>27</v>
      </c>
      <c r="F9481" s="1" t="s">
        <v>9296</v>
      </c>
      <c r="G9481" s="1" t="s">
        <v>5810</v>
      </c>
      <c r="H9481" s="1" t="s">
        <v>9029</v>
      </c>
      <c r="I9481" s="1" t="b">
        <v>0</v>
      </c>
      <c r="J9481" s="1">
        <v>2</v>
      </c>
      <c r="K9481" s="1">
        <v>0</v>
      </c>
      <c r="L9481" s="1">
        <v>0</v>
      </c>
      <c r="M9481" s="1">
        <v>50</v>
      </c>
      <c r="N9481" s="1">
        <v>1.00765820233776</v>
      </c>
      <c r="O9481" s="1" t="s">
        <v>9030</v>
      </c>
    </row>
    <row r="9482" spans="1:15" x14ac:dyDescent="0.3">
      <c r="A9482" s="1" t="s">
        <v>5700</v>
      </c>
      <c r="B9482" s="1" t="s">
        <v>5777</v>
      </c>
      <c r="C9482" s="1">
        <v>4</v>
      </c>
      <c r="D9482" s="1" t="s">
        <v>6101</v>
      </c>
      <c r="E9482" s="1">
        <v>28</v>
      </c>
      <c r="F9482" s="1" t="s">
        <v>9297</v>
      </c>
      <c r="G9482" s="1" t="s">
        <v>5834</v>
      </c>
      <c r="H9482" s="1" t="s">
        <v>9029</v>
      </c>
      <c r="I9482" s="1" t="b">
        <v>0</v>
      </c>
      <c r="J9482" s="1">
        <v>7</v>
      </c>
      <c r="K9482" s="1">
        <v>0</v>
      </c>
      <c r="L9482" s="1">
        <v>0</v>
      </c>
      <c r="M9482" s="1">
        <v>1211</v>
      </c>
      <c r="N9482" s="1">
        <v>31.364931364931302</v>
      </c>
      <c r="O9482" s="1" t="s">
        <v>9050</v>
      </c>
    </row>
    <row r="9483" spans="1:15" x14ac:dyDescent="0.3">
      <c r="A9483" s="1" t="s">
        <v>5700</v>
      </c>
      <c r="B9483" s="1" t="s">
        <v>5777</v>
      </c>
      <c r="C9483" s="1">
        <v>4</v>
      </c>
      <c r="D9483" s="1" t="s">
        <v>6101</v>
      </c>
      <c r="E9483" s="1">
        <v>28</v>
      </c>
      <c r="F9483" s="1" t="s">
        <v>9297</v>
      </c>
      <c r="G9483" s="1" t="s">
        <v>5834</v>
      </c>
      <c r="H9483" s="1" t="s">
        <v>9029</v>
      </c>
      <c r="I9483" s="1" t="b">
        <v>0</v>
      </c>
      <c r="J9483" s="1">
        <v>21</v>
      </c>
      <c r="K9483" s="1">
        <v>0</v>
      </c>
      <c r="L9483" s="1">
        <v>0</v>
      </c>
      <c r="M9483" s="1">
        <v>466</v>
      </c>
      <c r="N9483" s="1">
        <v>12.069412069412</v>
      </c>
      <c r="O9483" s="1" t="s">
        <v>9038</v>
      </c>
    </row>
    <row r="9484" spans="1:15" x14ac:dyDescent="0.3">
      <c r="A9484" s="1" t="s">
        <v>5700</v>
      </c>
      <c r="B9484" s="1" t="s">
        <v>5777</v>
      </c>
      <c r="C9484" s="1">
        <v>4</v>
      </c>
      <c r="D9484" s="1" t="s">
        <v>6101</v>
      </c>
      <c r="E9484" s="1">
        <v>28</v>
      </c>
      <c r="F9484" s="1" t="s">
        <v>9297</v>
      </c>
      <c r="G9484" s="1" t="s">
        <v>5834</v>
      </c>
      <c r="H9484" s="1" t="s">
        <v>9029</v>
      </c>
      <c r="I9484" s="1" t="b">
        <v>0</v>
      </c>
      <c r="J9484" s="1">
        <v>6</v>
      </c>
      <c r="K9484" s="1">
        <v>0</v>
      </c>
      <c r="L9484" s="1">
        <v>0</v>
      </c>
      <c r="M9484" s="1">
        <v>430</v>
      </c>
      <c r="N9484" s="1">
        <v>11.1370111370111</v>
      </c>
      <c r="O9484" s="1" t="s">
        <v>9034</v>
      </c>
    </row>
    <row r="9485" spans="1:15" x14ac:dyDescent="0.3">
      <c r="A9485" s="1" t="s">
        <v>5700</v>
      </c>
      <c r="B9485" s="1" t="s">
        <v>5777</v>
      </c>
      <c r="C9485" s="1">
        <v>4</v>
      </c>
      <c r="D9485" s="1" t="s">
        <v>6101</v>
      </c>
      <c r="E9485" s="1">
        <v>28</v>
      </c>
      <c r="F9485" s="1" t="s">
        <v>9297</v>
      </c>
      <c r="G9485" s="1" t="s">
        <v>5801</v>
      </c>
      <c r="H9485" s="1" t="s">
        <v>9029</v>
      </c>
      <c r="I9485" s="1" t="b">
        <v>0</v>
      </c>
      <c r="J9485" s="1">
        <v>1</v>
      </c>
      <c r="K9485" s="1">
        <v>0</v>
      </c>
      <c r="L9485" s="1">
        <v>2</v>
      </c>
      <c r="M9485" s="1">
        <v>336</v>
      </c>
      <c r="N9485" s="1">
        <v>8.7024087024087002</v>
      </c>
      <c r="O9485" s="1" t="s">
        <v>9298</v>
      </c>
    </row>
    <row r="9486" spans="1:15" x14ac:dyDescent="0.3">
      <c r="A9486" s="1" t="s">
        <v>5700</v>
      </c>
      <c r="B9486" s="1" t="s">
        <v>5777</v>
      </c>
      <c r="C9486" s="1">
        <v>4</v>
      </c>
      <c r="D9486" s="1" t="s">
        <v>6101</v>
      </c>
      <c r="E9486" s="1">
        <v>28</v>
      </c>
      <c r="F9486" s="1" t="s">
        <v>9297</v>
      </c>
      <c r="G9486" s="1" t="s">
        <v>5810</v>
      </c>
      <c r="H9486" s="1" t="s">
        <v>9029</v>
      </c>
      <c r="I9486" s="1" t="b">
        <v>0</v>
      </c>
      <c r="J9486" s="1">
        <v>2</v>
      </c>
      <c r="K9486" s="1">
        <v>0</v>
      </c>
      <c r="L9486" s="1">
        <v>0</v>
      </c>
      <c r="M9486" s="1">
        <v>274</v>
      </c>
      <c r="N9486" s="1">
        <v>7.09660709660709</v>
      </c>
      <c r="O9486" s="1" t="s">
        <v>9030</v>
      </c>
    </row>
    <row r="9487" spans="1:15" x14ac:dyDescent="0.3">
      <c r="A9487" s="1" t="s">
        <v>5700</v>
      </c>
      <c r="B9487" s="1" t="s">
        <v>5777</v>
      </c>
      <c r="C9487" s="1">
        <v>4</v>
      </c>
      <c r="D9487" s="1" t="s">
        <v>6101</v>
      </c>
      <c r="E9487" s="1">
        <v>28</v>
      </c>
      <c r="F9487" s="1" t="s">
        <v>9297</v>
      </c>
      <c r="G9487" s="1" t="s">
        <v>5814</v>
      </c>
      <c r="H9487" s="1" t="s">
        <v>9029</v>
      </c>
      <c r="I9487" s="1" t="b">
        <v>1</v>
      </c>
      <c r="J9487" s="1">
        <v>0</v>
      </c>
      <c r="K9487" s="1">
        <v>0</v>
      </c>
      <c r="L9487" s="1">
        <v>0</v>
      </c>
      <c r="M9487" s="1">
        <v>190</v>
      </c>
      <c r="N9487" s="1">
        <v>4.9210049210049203</v>
      </c>
      <c r="O9487" s="1" t="s">
        <v>9031</v>
      </c>
    </row>
    <row r="9488" spans="1:15" x14ac:dyDescent="0.3">
      <c r="A9488" s="1" t="s">
        <v>5700</v>
      </c>
      <c r="B9488" s="1" t="s">
        <v>5777</v>
      </c>
      <c r="C9488" s="1">
        <v>4</v>
      </c>
      <c r="D9488" s="1" t="s">
        <v>6101</v>
      </c>
      <c r="E9488" s="1">
        <v>28</v>
      </c>
      <c r="F9488" s="1" t="s">
        <v>9297</v>
      </c>
      <c r="G9488" s="1" t="s">
        <v>5803</v>
      </c>
      <c r="H9488" s="1" t="s">
        <v>9066</v>
      </c>
      <c r="I9488" s="1" t="b">
        <v>0</v>
      </c>
      <c r="J9488" s="1">
        <v>0</v>
      </c>
      <c r="K9488" s="1">
        <v>1</v>
      </c>
      <c r="L9488" s="1">
        <v>0</v>
      </c>
      <c r="M9488" s="1">
        <v>138</v>
      </c>
      <c r="N9488" s="1">
        <v>3.5742035742035698</v>
      </c>
      <c r="O9488" s="1" t="s">
        <v>9067</v>
      </c>
    </row>
    <row r="9489" spans="1:15" x14ac:dyDescent="0.3">
      <c r="A9489" s="1" t="s">
        <v>5700</v>
      </c>
      <c r="B9489" s="1" t="s">
        <v>5777</v>
      </c>
      <c r="C9489" s="1">
        <v>4</v>
      </c>
      <c r="D9489" s="1" t="s">
        <v>6101</v>
      </c>
      <c r="E9489" s="1">
        <v>28</v>
      </c>
      <c r="F9489" s="1" t="s">
        <v>9297</v>
      </c>
      <c r="G9489" s="1" t="s">
        <v>5834</v>
      </c>
      <c r="H9489" s="1" t="s">
        <v>9029</v>
      </c>
      <c r="I9489" s="1" t="b">
        <v>0</v>
      </c>
      <c r="J9489" s="1">
        <v>7</v>
      </c>
      <c r="K9489" s="1">
        <v>0</v>
      </c>
      <c r="L9489" s="1">
        <v>0</v>
      </c>
      <c r="M9489" s="1">
        <v>55</v>
      </c>
      <c r="N9489" s="1">
        <v>1.42450142450142</v>
      </c>
      <c r="O9489" s="1" t="s">
        <v>9299</v>
      </c>
    </row>
    <row r="9490" spans="1:15" x14ac:dyDescent="0.3">
      <c r="A9490" s="1" t="s">
        <v>5700</v>
      </c>
      <c r="B9490" s="1" t="s">
        <v>5777</v>
      </c>
      <c r="C9490" s="1">
        <v>4</v>
      </c>
      <c r="D9490" s="1" t="s">
        <v>6101</v>
      </c>
      <c r="E9490" s="1">
        <v>28</v>
      </c>
      <c r="F9490" s="1" t="s">
        <v>9297</v>
      </c>
      <c r="G9490" s="1" t="s">
        <v>5834</v>
      </c>
      <c r="H9490" s="1" t="e">
        <f>-----CTTCCTGTACGAGAG</f>
        <v>#NAME?</v>
      </c>
      <c r="I9490" s="1" t="b">
        <v>0</v>
      </c>
      <c r="J9490" s="1">
        <v>2</v>
      </c>
      <c r="K9490" s="1">
        <v>8</v>
      </c>
      <c r="L9490" s="1">
        <v>15</v>
      </c>
      <c r="M9490" s="1">
        <v>50</v>
      </c>
      <c r="N9490" s="1">
        <v>1.2950012950012899</v>
      </c>
      <c r="O9490" s="1" t="s">
        <v>9264</v>
      </c>
    </row>
    <row r="9491" spans="1:15" x14ac:dyDescent="0.3">
      <c r="A9491" s="1" t="s">
        <v>5700</v>
      </c>
      <c r="B9491" s="1" t="s">
        <v>5777</v>
      </c>
      <c r="C9491" s="1">
        <v>4</v>
      </c>
      <c r="D9491" s="1" t="s">
        <v>6101</v>
      </c>
      <c r="E9491" s="1">
        <v>28</v>
      </c>
      <c r="F9491" s="1" t="s">
        <v>9297</v>
      </c>
      <c r="G9491" s="1" t="s">
        <v>5834</v>
      </c>
      <c r="H9491" s="1" t="s">
        <v>9029</v>
      </c>
      <c r="I9491" s="1" t="b">
        <v>0</v>
      </c>
      <c r="J9491" s="1">
        <v>8</v>
      </c>
      <c r="K9491" s="1">
        <v>0</v>
      </c>
      <c r="L9491" s="1">
        <v>0</v>
      </c>
      <c r="M9491" s="1">
        <v>45</v>
      </c>
      <c r="N9491" s="1">
        <v>1.16550116550116</v>
      </c>
      <c r="O9491" s="1" t="s">
        <v>9057</v>
      </c>
    </row>
    <row r="9492" spans="1:15" x14ac:dyDescent="0.3">
      <c r="A9492" s="1" t="s">
        <v>5700</v>
      </c>
      <c r="B9492" s="1" t="s">
        <v>5777</v>
      </c>
      <c r="C9492" s="1">
        <v>4</v>
      </c>
      <c r="D9492" s="1" t="s">
        <v>6101</v>
      </c>
      <c r="E9492" s="1">
        <v>28</v>
      </c>
      <c r="F9492" s="1" t="s">
        <v>9297</v>
      </c>
      <c r="G9492" s="1" t="s">
        <v>5816</v>
      </c>
      <c r="H9492" s="1" t="s">
        <v>9029</v>
      </c>
      <c r="I9492" s="1" t="b">
        <v>0</v>
      </c>
      <c r="J9492" s="1">
        <v>3</v>
      </c>
      <c r="K9492" s="1">
        <v>0</v>
      </c>
      <c r="L9492" s="1">
        <v>0</v>
      </c>
      <c r="M9492" s="1">
        <v>44</v>
      </c>
      <c r="N9492" s="1">
        <v>1.1396011396011301</v>
      </c>
      <c r="O9492" s="1" t="s">
        <v>9053</v>
      </c>
    </row>
    <row r="9493" spans="1:15" x14ac:dyDescent="0.3">
      <c r="A9493" s="1" t="s">
        <v>5700</v>
      </c>
      <c r="B9493" s="1" t="s">
        <v>5777</v>
      </c>
      <c r="C9493" s="1">
        <v>4</v>
      </c>
      <c r="D9493" s="1" t="s">
        <v>6101</v>
      </c>
      <c r="E9493" s="1">
        <v>29</v>
      </c>
      <c r="F9493" s="1" t="s">
        <v>9300</v>
      </c>
      <c r="G9493" s="1" t="s">
        <v>5834</v>
      </c>
      <c r="H9493" s="1" t="e">
        <f>-----CTTCCTGTACGAGAG</f>
        <v>#NAME?</v>
      </c>
      <c r="I9493" s="1" t="b">
        <v>0</v>
      </c>
      <c r="J9493" s="1">
        <v>2</v>
      </c>
      <c r="K9493" s="1">
        <v>8</v>
      </c>
      <c r="L9493" s="1">
        <v>15</v>
      </c>
      <c r="M9493" s="1">
        <v>370</v>
      </c>
      <c r="N9493" s="1">
        <v>15.0651465798045</v>
      </c>
      <c r="O9493" s="1" t="s">
        <v>9264</v>
      </c>
    </row>
    <row r="9494" spans="1:15" x14ac:dyDescent="0.3">
      <c r="A9494" s="1" t="s">
        <v>5700</v>
      </c>
      <c r="B9494" s="1" t="s">
        <v>5777</v>
      </c>
      <c r="C9494" s="1">
        <v>4</v>
      </c>
      <c r="D9494" s="1" t="s">
        <v>6101</v>
      </c>
      <c r="E9494" s="1">
        <v>29</v>
      </c>
      <c r="F9494" s="1" t="s">
        <v>9300</v>
      </c>
      <c r="G9494" s="1" t="s">
        <v>5810</v>
      </c>
      <c r="H9494" s="1" t="s">
        <v>9029</v>
      </c>
      <c r="I9494" s="1" t="b">
        <v>0</v>
      </c>
      <c r="J9494" s="1">
        <v>2</v>
      </c>
      <c r="K9494" s="1">
        <v>0</v>
      </c>
      <c r="L9494" s="1">
        <v>0</v>
      </c>
      <c r="M9494" s="1">
        <v>367</v>
      </c>
      <c r="N9494" s="1">
        <v>14.942996742670999</v>
      </c>
      <c r="O9494" s="1" t="s">
        <v>9030</v>
      </c>
    </row>
    <row r="9495" spans="1:15" x14ac:dyDescent="0.3">
      <c r="A9495" s="1" t="s">
        <v>5700</v>
      </c>
      <c r="B9495" s="1" t="s">
        <v>5777</v>
      </c>
      <c r="C9495" s="1">
        <v>4</v>
      </c>
      <c r="D9495" s="1" t="s">
        <v>6101</v>
      </c>
      <c r="E9495" s="1">
        <v>29</v>
      </c>
      <c r="F9495" s="1" t="s">
        <v>9300</v>
      </c>
      <c r="G9495" s="1" t="s">
        <v>5814</v>
      </c>
      <c r="H9495" s="1" t="s">
        <v>9029</v>
      </c>
      <c r="I9495" s="1" t="b">
        <v>1</v>
      </c>
      <c r="J9495" s="1">
        <v>0</v>
      </c>
      <c r="K9495" s="1">
        <v>0</v>
      </c>
      <c r="L9495" s="1">
        <v>0</v>
      </c>
      <c r="M9495" s="1">
        <v>324</v>
      </c>
      <c r="N9495" s="1">
        <v>13.192182410423399</v>
      </c>
      <c r="O9495" s="1" t="s">
        <v>9031</v>
      </c>
    </row>
    <row r="9496" spans="1:15" x14ac:dyDescent="0.3">
      <c r="A9496" s="1" t="s">
        <v>5700</v>
      </c>
      <c r="B9496" s="1" t="s">
        <v>5777</v>
      </c>
      <c r="C9496" s="1">
        <v>4</v>
      </c>
      <c r="D9496" s="1" t="s">
        <v>6101</v>
      </c>
      <c r="E9496" s="1">
        <v>29</v>
      </c>
      <c r="F9496" s="1" t="s">
        <v>9300</v>
      </c>
      <c r="G9496" s="1" t="s">
        <v>5834</v>
      </c>
      <c r="H9496" s="1" t="s">
        <v>9029</v>
      </c>
      <c r="I9496" s="1" t="b">
        <v>0</v>
      </c>
      <c r="J9496" s="1">
        <v>7</v>
      </c>
      <c r="K9496" s="1">
        <v>0</v>
      </c>
      <c r="L9496" s="1">
        <v>0</v>
      </c>
      <c r="M9496" s="1">
        <v>239</v>
      </c>
      <c r="N9496" s="1">
        <v>9.7312703583061797</v>
      </c>
      <c r="O9496" s="1" t="s">
        <v>9050</v>
      </c>
    </row>
    <row r="9497" spans="1:15" x14ac:dyDescent="0.3">
      <c r="A9497" s="1" t="s">
        <v>5700</v>
      </c>
      <c r="B9497" s="1" t="s">
        <v>5777</v>
      </c>
      <c r="C9497" s="1">
        <v>4</v>
      </c>
      <c r="D9497" s="1" t="s">
        <v>6101</v>
      </c>
      <c r="E9497" s="1">
        <v>29</v>
      </c>
      <c r="F9497" s="1" t="s">
        <v>9300</v>
      </c>
      <c r="G9497" s="1" t="s">
        <v>5834</v>
      </c>
      <c r="H9497" s="1" t="s">
        <v>9029</v>
      </c>
      <c r="I9497" s="1" t="b">
        <v>0</v>
      </c>
      <c r="J9497" s="1">
        <v>8</v>
      </c>
      <c r="K9497" s="1">
        <v>0</v>
      </c>
      <c r="L9497" s="1">
        <v>0</v>
      </c>
      <c r="M9497" s="1">
        <v>231</v>
      </c>
      <c r="N9497" s="1">
        <v>9.40553745928338</v>
      </c>
      <c r="O9497" s="1" t="s">
        <v>9057</v>
      </c>
    </row>
    <row r="9498" spans="1:15" x14ac:dyDescent="0.3">
      <c r="A9498" s="1" t="s">
        <v>5700</v>
      </c>
      <c r="B9498" s="1" t="s">
        <v>5777</v>
      </c>
      <c r="C9498" s="1">
        <v>4</v>
      </c>
      <c r="D9498" s="1" t="s">
        <v>6101</v>
      </c>
      <c r="E9498" s="1">
        <v>29</v>
      </c>
      <c r="F9498" s="1" t="s">
        <v>9300</v>
      </c>
      <c r="G9498" s="1" t="s">
        <v>5834</v>
      </c>
      <c r="H9498" s="1" t="s">
        <v>9029</v>
      </c>
      <c r="I9498" s="1" t="b">
        <v>0</v>
      </c>
      <c r="J9498" s="1">
        <v>21</v>
      </c>
      <c r="K9498" s="1">
        <v>0</v>
      </c>
      <c r="L9498" s="1">
        <v>0</v>
      </c>
      <c r="M9498" s="1">
        <v>89</v>
      </c>
      <c r="N9498" s="1">
        <v>3.6237785016286601</v>
      </c>
      <c r="O9498" s="1" t="s">
        <v>9038</v>
      </c>
    </row>
    <row r="9499" spans="1:15" x14ac:dyDescent="0.3">
      <c r="A9499" s="1" t="s">
        <v>5700</v>
      </c>
      <c r="B9499" s="1" t="s">
        <v>5777</v>
      </c>
      <c r="C9499" s="1">
        <v>4</v>
      </c>
      <c r="D9499" s="1" t="s">
        <v>6101</v>
      </c>
      <c r="E9499" s="1">
        <v>29</v>
      </c>
      <c r="F9499" s="1" t="s">
        <v>9300</v>
      </c>
      <c r="G9499" s="1" t="s">
        <v>5834</v>
      </c>
      <c r="H9499" s="1" t="s">
        <v>9029</v>
      </c>
      <c r="I9499" s="1" t="b">
        <v>0</v>
      </c>
      <c r="J9499" s="1">
        <v>6</v>
      </c>
      <c r="K9499" s="1">
        <v>0</v>
      </c>
      <c r="L9499" s="1">
        <v>0</v>
      </c>
      <c r="M9499" s="1">
        <v>67</v>
      </c>
      <c r="N9499" s="1">
        <v>2.7280130293159601</v>
      </c>
      <c r="O9499" s="1" t="s">
        <v>9034</v>
      </c>
    </row>
    <row r="9500" spans="1:15" x14ac:dyDescent="0.3">
      <c r="A9500" s="1" t="s">
        <v>5700</v>
      </c>
      <c r="B9500" s="1" t="s">
        <v>5777</v>
      </c>
      <c r="C9500" s="1">
        <v>4</v>
      </c>
      <c r="D9500" s="1" t="s">
        <v>6101</v>
      </c>
      <c r="E9500" s="1">
        <v>29</v>
      </c>
      <c r="F9500" s="1" t="s">
        <v>9300</v>
      </c>
      <c r="G9500" s="1" t="s">
        <v>5803</v>
      </c>
      <c r="H9500" s="1" t="s">
        <v>9051</v>
      </c>
      <c r="I9500" s="1" t="b">
        <v>0</v>
      </c>
      <c r="J9500" s="1">
        <v>0</v>
      </c>
      <c r="K9500" s="1">
        <v>1</v>
      </c>
      <c r="L9500" s="1">
        <v>0</v>
      </c>
      <c r="M9500" s="1">
        <v>60</v>
      </c>
      <c r="N9500" s="1">
        <v>2.44299674267101</v>
      </c>
      <c r="O9500" s="1" t="s">
        <v>9064</v>
      </c>
    </row>
    <row r="9501" spans="1:15" x14ac:dyDescent="0.3">
      <c r="A9501" s="1" t="s">
        <v>5700</v>
      </c>
      <c r="B9501" s="1" t="s">
        <v>5777</v>
      </c>
      <c r="C9501" s="1">
        <v>4</v>
      </c>
      <c r="D9501" s="1" t="s">
        <v>6101</v>
      </c>
      <c r="E9501" s="1">
        <v>29</v>
      </c>
      <c r="F9501" s="1" t="s">
        <v>9300</v>
      </c>
      <c r="G9501" s="1" t="s">
        <v>5801</v>
      </c>
      <c r="H9501" s="1" t="s">
        <v>9029</v>
      </c>
      <c r="I9501" s="1" t="b">
        <v>0</v>
      </c>
      <c r="J9501" s="1">
        <v>1</v>
      </c>
      <c r="K9501" s="1">
        <v>0</v>
      </c>
      <c r="L9501" s="1">
        <v>2</v>
      </c>
      <c r="M9501" s="1">
        <v>60</v>
      </c>
      <c r="N9501" s="1">
        <v>2.44299674267101</v>
      </c>
      <c r="O9501" s="1" t="s">
        <v>9298</v>
      </c>
    </row>
    <row r="9502" spans="1:15" x14ac:dyDescent="0.3">
      <c r="A9502" s="1" t="s">
        <v>5700</v>
      </c>
      <c r="B9502" s="1" t="s">
        <v>5777</v>
      </c>
      <c r="C9502" s="1">
        <v>4</v>
      </c>
      <c r="D9502" s="1" t="s">
        <v>6101</v>
      </c>
      <c r="E9502" s="1">
        <v>29</v>
      </c>
      <c r="F9502" s="1" t="s">
        <v>9300</v>
      </c>
      <c r="G9502" s="1" t="s">
        <v>5834</v>
      </c>
      <c r="H9502" s="1" t="s">
        <v>9029</v>
      </c>
      <c r="I9502" s="1" t="b">
        <v>0</v>
      </c>
      <c r="J9502" s="1">
        <v>21</v>
      </c>
      <c r="K9502" s="1">
        <v>0</v>
      </c>
      <c r="L9502" s="1">
        <v>0</v>
      </c>
      <c r="M9502" s="1">
        <v>47</v>
      </c>
      <c r="N9502" s="1">
        <v>1.9136807817589501</v>
      </c>
      <c r="O9502" s="1" t="s">
        <v>9032</v>
      </c>
    </row>
    <row r="9503" spans="1:15" x14ac:dyDescent="0.3">
      <c r="A9503" s="1" t="s">
        <v>5700</v>
      </c>
      <c r="B9503" s="1" t="s">
        <v>5777</v>
      </c>
      <c r="C9503" s="1">
        <v>4</v>
      </c>
      <c r="D9503" s="1" t="s">
        <v>6101</v>
      </c>
      <c r="E9503" s="1">
        <v>29</v>
      </c>
      <c r="F9503" s="1" t="s">
        <v>9300</v>
      </c>
      <c r="G9503" s="1" t="s">
        <v>5834</v>
      </c>
      <c r="H9503" s="1" t="s">
        <v>9029</v>
      </c>
      <c r="I9503" s="1" t="b">
        <v>0</v>
      </c>
      <c r="J9503" s="1">
        <v>10</v>
      </c>
      <c r="K9503" s="1">
        <v>0</v>
      </c>
      <c r="L9503" s="1">
        <v>0</v>
      </c>
      <c r="M9503" s="1">
        <v>40</v>
      </c>
      <c r="N9503" s="1">
        <v>1.6286644951139999</v>
      </c>
      <c r="O9503" s="1" t="s">
        <v>9038</v>
      </c>
    </row>
    <row r="9504" spans="1:15" x14ac:dyDescent="0.3">
      <c r="A9504" s="1" t="s">
        <v>5700</v>
      </c>
      <c r="B9504" s="1" t="s">
        <v>5777</v>
      </c>
      <c r="C9504" s="1">
        <v>4</v>
      </c>
      <c r="D9504" s="1" t="s">
        <v>6101</v>
      </c>
      <c r="E9504" s="1">
        <v>29</v>
      </c>
      <c r="F9504" s="1" t="s">
        <v>9300</v>
      </c>
      <c r="G9504" s="1" t="s">
        <v>5803</v>
      </c>
      <c r="H9504" s="1" t="s">
        <v>9051</v>
      </c>
      <c r="I9504" s="1" t="b">
        <v>0</v>
      </c>
      <c r="J9504" s="1">
        <v>0</v>
      </c>
      <c r="K9504" s="1">
        <v>1</v>
      </c>
      <c r="L9504" s="1">
        <v>0</v>
      </c>
      <c r="M9504" s="1">
        <v>35</v>
      </c>
      <c r="N9504" s="1">
        <v>1.4250814332247499</v>
      </c>
      <c r="O9504" s="1" t="s">
        <v>9052</v>
      </c>
    </row>
    <row r="9505" spans="1:15" x14ac:dyDescent="0.3">
      <c r="A9505" s="1" t="s">
        <v>5700</v>
      </c>
      <c r="B9505" s="1" t="s">
        <v>5777</v>
      </c>
      <c r="C9505" s="1">
        <v>4</v>
      </c>
      <c r="D9505" s="1" t="s">
        <v>6101</v>
      </c>
      <c r="E9505" s="1">
        <v>29</v>
      </c>
      <c r="F9505" s="1" t="s">
        <v>9300</v>
      </c>
      <c r="G9505" s="1" t="s">
        <v>5834</v>
      </c>
      <c r="H9505" s="1" t="s">
        <v>9029</v>
      </c>
      <c r="I9505" s="1" t="b">
        <v>0</v>
      </c>
      <c r="J9505" s="1">
        <v>21</v>
      </c>
      <c r="K9505" s="1">
        <v>0</v>
      </c>
      <c r="L9505" s="1">
        <v>0</v>
      </c>
      <c r="M9505" s="1">
        <v>34</v>
      </c>
      <c r="N9505" s="1">
        <v>1.3843648208468999</v>
      </c>
      <c r="O9505" s="1" t="s">
        <v>9039</v>
      </c>
    </row>
    <row r="9506" spans="1:15" x14ac:dyDescent="0.3">
      <c r="A9506" s="1" t="s">
        <v>5700</v>
      </c>
      <c r="B9506" s="1" t="s">
        <v>5777</v>
      </c>
      <c r="C9506" s="1">
        <v>-1</v>
      </c>
      <c r="D9506" s="1" t="s">
        <v>6101</v>
      </c>
      <c r="E9506" s="1">
        <v>-1</v>
      </c>
      <c r="F9506" s="1" t="s">
        <v>9301</v>
      </c>
      <c r="G9506" s="1" t="s">
        <v>5814</v>
      </c>
      <c r="H9506" s="1" t="s">
        <v>9029</v>
      </c>
      <c r="I9506" s="1" t="b">
        <v>1</v>
      </c>
      <c r="J9506" s="1">
        <v>0</v>
      </c>
      <c r="K9506" s="1">
        <v>0</v>
      </c>
      <c r="L9506" s="1">
        <v>0</v>
      </c>
      <c r="M9506" s="1">
        <v>2556</v>
      </c>
      <c r="N9506" s="1">
        <v>66.355140186915804</v>
      </c>
      <c r="O9506" s="1" t="s">
        <v>9031</v>
      </c>
    </row>
    <row r="9507" spans="1:15" x14ac:dyDescent="0.3">
      <c r="A9507" s="1" t="s">
        <v>5700</v>
      </c>
      <c r="B9507" s="1" t="s">
        <v>5777</v>
      </c>
      <c r="C9507" s="1">
        <v>-1</v>
      </c>
      <c r="D9507" s="1" t="s">
        <v>6101</v>
      </c>
      <c r="E9507" s="1">
        <v>-1</v>
      </c>
      <c r="F9507" s="1" t="s">
        <v>9301</v>
      </c>
      <c r="G9507" s="1" t="s">
        <v>5810</v>
      </c>
      <c r="H9507" s="1" t="s">
        <v>9029</v>
      </c>
      <c r="I9507" s="1" t="b">
        <v>0</v>
      </c>
      <c r="J9507" s="1">
        <v>2</v>
      </c>
      <c r="K9507" s="1">
        <v>0</v>
      </c>
      <c r="L9507" s="1">
        <v>0</v>
      </c>
      <c r="M9507" s="1">
        <v>201</v>
      </c>
      <c r="N9507" s="1">
        <v>5.2180685358255401</v>
      </c>
      <c r="O9507" s="1" t="s">
        <v>9030</v>
      </c>
    </row>
    <row r="9508" spans="1:15" x14ac:dyDescent="0.3">
      <c r="A9508" s="1" t="s">
        <v>5700</v>
      </c>
      <c r="B9508" s="1" t="s">
        <v>5777</v>
      </c>
      <c r="C9508" s="1">
        <v>-1</v>
      </c>
      <c r="D9508" s="1" t="s">
        <v>6101</v>
      </c>
      <c r="E9508" s="1">
        <v>-1</v>
      </c>
      <c r="F9508" s="1" t="s">
        <v>9301</v>
      </c>
      <c r="G9508" s="1" t="s">
        <v>5834</v>
      </c>
      <c r="H9508" s="1" t="s">
        <v>9029</v>
      </c>
      <c r="I9508" s="1" t="b">
        <v>0</v>
      </c>
      <c r="J9508" s="1">
        <v>21</v>
      </c>
      <c r="K9508" s="1">
        <v>0</v>
      </c>
      <c r="L9508" s="1">
        <v>0</v>
      </c>
      <c r="M9508" s="1">
        <v>74</v>
      </c>
      <c r="N9508" s="1">
        <v>1.92107995846313</v>
      </c>
      <c r="O9508" s="1" t="s">
        <v>9039</v>
      </c>
    </row>
    <row r="9509" spans="1:15" x14ac:dyDescent="0.3">
      <c r="A9509" s="1" t="s">
        <v>5700</v>
      </c>
      <c r="B9509" s="1" t="s">
        <v>5777</v>
      </c>
      <c r="C9509" s="1">
        <v>-1</v>
      </c>
      <c r="D9509" s="1" t="s">
        <v>6101</v>
      </c>
      <c r="E9509" s="1">
        <v>-1</v>
      </c>
      <c r="F9509" s="1" t="s">
        <v>9301</v>
      </c>
      <c r="G9509" s="1" t="s">
        <v>5834</v>
      </c>
      <c r="H9509" s="1" t="s">
        <v>9029</v>
      </c>
      <c r="I9509" s="1" t="b">
        <v>0</v>
      </c>
      <c r="J9509" s="1">
        <v>21</v>
      </c>
      <c r="K9509" s="1">
        <v>0</v>
      </c>
      <c r="L9509" s="1">
        <v>0</v>
      </c>
      <c r="M9509" s="1">
        <v>69</v>
      </c>
      <c r="N9509" s="1">
        <v>1.7912772585669701</v>
      </c>
      <c r="O9509" s="1" t="s">
        <v>9032</v>
      </c>
    </row>
    <row r="9510" spans="1:15" x14ac:dyDescent="0.3">
      <c r="A9510" s="1" t="s">
        <v>5700</v>
      </c>
      <c r="B9510" s="1" t="s">
        <v>5777</v>
      </c>
      <c r="C9510" s="1">
        <v>-1</v>
      </c>
      <c r="D9510" s="1" t="s">
        <v>6101</v>
      </c>
      <c r="E9510" s="1">
        <v>-1</v>
      </c>
      <c r="F9510" s="1" t="s">
        <v>9301</v>
      </c>
      <c r="G9510" s="1" t="s">
        <v>5834</v>
      </c>
      <c r="H9510" s="1" t="s">
        <v>9029</v>
      </c>
      <c r="I9510" s="1" t="b">
        <v>0</v>
      </c>
      <c r="J9510" s="1">
        <v>21</v>
      </c>
      <c r="K9510" s="1">
        <v>0</v>
      </c>
      <c r="L9510" s="1">
        <v>0</v>
      </c>
      <c r="M9510" s="1">
        <v>67</v>
      </c>
      <c r="N9510" s="1">
        <v>1.7393561786085101</v>
      </c>
      <c r="O9510" s="1" t="s">
        <v>9038</v>
      </c>
    </row>
    <row r="9511" spans="1:15" x14ac:dyDescent="0.3">
      <c r="A9511" s="1" t="s">
        <v>5700</v>
      </c>
      <c r="B9511" s="1" t="s">
        <v>5777</v>
      </c>
      <c r="C9511" s="1">
        <v>-1</v>
      </c>
      <c r="D9511" s="1" t="s">
        <v>6101</v>
      </c>
      <c r="E9511" s="1">
        <v>-1</v>
      </c>
      <c r="F9511" s="1" t="s">
        <v>9301</v>
      </c>
      <c r="G9511" s="1" t="s">
        <v>5908</v>
      </c>
      <c r="H9511" s="1" t="s">
        <v>9029</v>
      </c>
      <c r="I9511" s="1" t="b">
        <v>0</v>
      </c>
      <c r="J9511" s="1">
        <v>0</v>
      </c>
      <c r="K9511" s="1">
        <v>0</v>
      </c>
      <c r="L9511" s="1">
        <v>1</v>
      </c>
      <c r="M9511" s="1">
        <v>64</v>
      </c>
      <c r="N9511" s="1">
        <v>1.6614745586708199</v>
      </c>
      <c r="O9511" s="1" t="s">
        <v>9031</v>
      </c>
    </row>
    <row r="9512" spans="1:15" x14ac:dyDescent="0.3">
      <c r="A9512" s="1" t="s">
        <v>5700</v>
      </c>
      <c r="B9512" s="1" t="s">
        <v>5777</v>
      </c>
      <c r="C9512" s="1">
        <v>-1</v>
      </c>
      <c r="D9512" s="1" t="s">
        <v>6101</v>
      </c>
      <c r="E9512" s="1">
        <v>-1</v>
      </c>
      <c r="F9512" s="1" t="s">
        <v>9301</v>
      </c>
      <c r="G9512" s="1" t="s">
        <v>5834</v>
      </c>
      <c r="H9512" s="1" t="s">
        <v>9029</v>
      </c>
      <c r="I9512" s="1" t="b">
        <v>0</v>
      </c>
      <c r="J9512" s="1">
        <v>6</v>
      </c>
      <c r="K9512" s="1">
        <v>0</v>
      </c>
      <c r="L9512" s="1">
        <v>0</v>
      </c>
      <c r="M9512" s="1">
        <v>55</v>
      </c>
      <c r="N9512" s="1">
        <v>1.4278296988577299</v>
      </c>
      <c r="O9512" s="1" t="s">
        <v>9034</v>
      </c>
    </row>
    <row r="9513" spans="1:15" x14ac:dyDescent="0.3">
      <c r="A9513" s="1" t="s">
        <v>5700</v>
      </c>
      <c r="B9513" s="1" t="s">
        <v>5777</v>
      </c>
      <c r="C9513" s="1">
        <v>-1</v>
      </c>
      <c r="D9513" s="1" t="s">
        <v>6101</v>
      </c>
      <c r="E9513" s="1">
        <v>-1</v>
      </c>
      <c r="F9513" s="1" t="s">
        <v>9302</v>
      </c>
      <c r="G9513" s="1" t="s">
        <v>5814</v>
      </c>
      <c r="H9513" s="1" t="s">
        <v>9029</v>
      </c>
      <c r="I9513" s="1" t="b">
        <v>1</v>
      </c>
      <c r="J9513" s="1">
        <v>0</v>
      </c>
      <c r="K9513" s="1">
        <v>0</v>
      </c>
      <c r="L9513" s="1">
        <v>0</v>
      </c>
      <c r="M9513" s="1">
        <v>2719</v>
      </c>
      <c r="N9513" s="1">
        <v>81.823653325308399</v>
      </c>
      <c r="O9513" s="1" t="s">
        <v>9031</v>
      </c>
    </row>
    <row r="9514" spans="1:15" x14ac:dyDescent="0.3">
      <c r="A9514" s="1" t="s">
        <v>5700</v>
      </c>
      <c r="B9514" s="1" t="s">
        <v>5777</v>
      </c>
      <c r="C9514" s="1">
        <v>-1</v>
      </c>
      <c r="D9514" s="1" t="s">
        <v>6101</v>
      </c>
      <c r="E9514" s="1">
        <v>-1</v>
      </c>
      <c r="F9514" s="1" t="s">
        <v>9302</v>
      </c>
      <c r="G9514" s="1" t="s">
        <v>5908</v>
      </c>
      <c r="H9514" s="1" t="s">
        <v>9029</v>
      </c>
      <c r="I9514" s="1" t="b">
        <v>0</v>
      </c>
      <c r="J9514" s="1">
        <v>0</v>
      </c>
      <c r="K9514" s="1">
        <v>0</v>
      </c>
      <c r="L9514" s="1">
        <v>1</v>
      </c>
      <c r="M9514" s="1">
        <v>84</v>
      </c>
      <c r="N9514" s="1">
        <v>2.5278362925067701</v>
      </c>
      <c r="O9514" s="1" t="s">
        <v>9031</v>
      </c>
    </row>
    <row r="9515" spans="1:15" x14ac:dyDescent="0.3">
      <c r="A9515" s="1" t="s">
        <v>5700</v>
      </c>
      <c r="B9515" s="1" t="s">
        <v>5777</v>
      </c>
      <c r="C9515" s="1">
        <v>-1</v>
      </c>
      <c r="D9515" s="1" t="s">
        <v>6101</v>
      </c>
      <c r="E9515" s="1">
        <v>-1</v>
      </c>
      <c r="F9515" s="1" t="s">
        <v>9302</v>
      </c>
      <c r="G9515" s="1" t="s">
        <v>5810</v>
      </c>
      <c r="H9515" s="1" t="s">
        <v>9029</v>
      </c>
      <c r="I9515" s="1" t="b">
        <v>0</v>
      </c>
      <c r="J9515" s="1">
        <v>2</v>
      </c>
      <c r="K9515" s="1">
        <v>0</v>
      </c>
      <c r="L9515" s="1">
        <v>0</v>
      </c>
      <c r="M9515" s="1">
        <v>55</v>
      </c>
      <c r="N9515" s="1">
        <v>1.6551309058079999</v>
      </c>
      <c r="O9515" s="1" t="s">
        <v>9030</v>
      </c>
    </row>
    <row r="9516" spans="1:15" x14ac:dyDescent="0.3">
      <c r="A9516" s="1" t="s">
        <v>75</v>
      </c>
      <c r="B9516" s="1" t="s">
        <v>5778</v>
      </c>
      <c r="C9516" s="1">
        <v>1</v>
      </c>
      <c r="D9516" s="1" t="s">
        <v>6512</v>
      </c>
      <c r="E9516" s="1">
        <v>0</v>
      </c>
      <c r="F9516" s="1" t="s">
        <v>9303</v>
      </c>
      <c r="G9516" s="1" t="s">
        <v>5814</v>
      </c>
      <c r="H9516" s="1" t="s">
        <v>9304</v>
      </c>
      <c r="I9516" s="1" t="b">
        <v>1</v>
      </c>
      <c r="J9516" s="1">
        <v>0</v>
      </c>
      <c r="K9516" s="1">
        <v>0</v>
      </c>
      <c r="L9516" s="1">
        <v>0</v>
      </c>
      <c r="M9516" s="1">
        <v>40</v>
      </c>
      <c r="N9516" s="1">
        <v>27.972027972027899</v>
      </c>
      <c r="O9516" s="1" t="s">
        <v>9305</v>
      </c>
    </row>
    <row r="9517" spans="1:15" x14ac:dyDescent="0.3">
      <c r="A9517" s="1" t="s">
        <v>75</v>
      </c>
      <c r="B9517" s="1" t="s">
        <v>5778</v>
      </c>
      <c r="C9517" s="1">
        <v>1</v>
      </c>
      <c r="D9517" s="1" t="s">
        <v>6512</v>
      </c>
      <c r="E9517" s="1">
        <v>0</v>
      </c>
      <c r="F9517" s="1" t="s">
        <v>9303</v>
      </c>
      <c r="G9517" s="1" t="s">
        <v>5840</v>
      </c>
      <c r="H9517" s="1" t="s">
        <v>9304</v>
      </c>
      <c r="I9517" s="1" t="b">
        <v>0</v>
      </c>
      <c r="J9517" s="1">
        <v>5</v>
      </c>
      <c r="K9517" s="1">
        <v>0</v>
      </c>
      <c r="L9517" s="1">
        <v>8</v>
      </c>
      <c r="M9517" s="1">
        <v>35</v>
      </c>
      <c r="N9517" s="1">
        <v>24.475524475524399</v>
      </c>
      <c r="O9517" s="1" t="s">
        <v>9306</v>
      </c>
    </row>
    <row r="9518" spans="1:15" x14ac:dyDescent="0.3">
      <c r="A9518" s="1" t="s">
        <v>75</v>
      </c>
      <c r="B9518" s="1" t="s">
        <v>5778</v>
      </c>
      <c r="C9518" s="1">
        <v>1</v>
      </c>
      <c r="D9518" s="1" t="s">
        <v>6512</v>
      </c>
      <c r="E9518" s="1">
        <v>0</v>
      </c>
      <c r="F9518" s="1" t="s">
        <v>9303</v>
      </c>
      <c r="G9518" s="1" t="s">
        <v>5803</v>
      </c>
      <c r="H9518" s="1" t="s">
        <v>9307</v>
      </c>
      <c r="I9518" s="1" t="b">
        <v>0</v>
      </c>
      <c r="J9518" s="1">
        <v>0</v>
      </c>
      <c r="K9518" s="1">
        <v>1</v>
      </c>
      <c r="L9518" s="1">
        <v>0</v>
      </c>
      <c r="M9518" s="1">
        <v>15</v>
      </c>
      <c r="N9518" s="1">
        <v>10.489510489510399</v>
      </c>
      <c r="O9518" s="1" t="s">
        <v>9308</v>
      </c>
    </row>
    <row r="9519" spans="1:15" x14ac:dyDescent="0.3">
      <c r="A9519" s="1" t="s">
        <v>75</v>
      </c>
      <c r="B9519" s="1" t="s">
        <v>5778</v>
      </c>
      <c r="C9519" s="1">
        <v>1</v>
      </c>
      <c r="D9519" s="1" t="s">
        <v>6512</v>
      </c>
      <c r="E9519" s="1">
        <v>0</v>
      </c>
      <c r="F9519" s="1" t="s">
        <v>9303</v>
      </c>
      <c r="G9519" s="1" t="s">
        <v>5803</v>
      </c>
      <c r="H9519" s="1" t="s">
        <v>9309</v>
      </c>
      <c r="I9519" s="1" t="b">
        <v>0</v>
      </c>
      <c r="J9519" s="1">
        <v>0</v>
      </c>
      <c r="K9519" s="1">
        <v>1</v>
      </c>
      <c r="L9519" s="1">
        <v>7</v>
      </c>
      <c r="M9519" s="1">
        <v>8</v>
      </c>
      <c r="N9519" s="1">
        <v>5.5944055944055897</v>
      </c>
      <c r="O9519" s="1" t="s">
        <v>9310</v>
      </c>
    </row>
    <row r="9520" spans="1:15" x14ac:dyDescent="0.3">
      <c r="A9520" s="1" t="s">
        <v>75</v>
      </c>
      <c r="B9520" s="1" t="s">
        <v>5778</v>
      </c>
      <c r="C9520" s="1">
        <v>1</v>
      </c>
      <c r="D9520" s="1" t="s">
        <v>6512</v>
      </c>
      <c r="E9520" s="1">
        <v>0</v>
      </c>
      <c r="F9520" s="1" t="s">
        <v>9303</v>
      </c>
      <c r="G9520" s="1" t="s">
        <v>5851</v>
      </c>
      <c r="H9520" s="1" t="s">
        <v>9311</v>
      </c>
      <c r="I9520" s="1" t="b">
        <v>0</v>
      </c>
      <c r="J9520" s="1">
        <v>2</v>
      </c>
      <c r="K9520" s="1">
        <v>1</v>
      </c>
      <c r="L9520" s="1">
        <v>11</v>
      </c>
      <c r="M9520" s="1">
        <v>7</v>
      </c>
      <c r="N9520" s="1">
        <v>4.8951048951048897</v>
      </c>
      <c r="O9520" s="1" t="s">
        <v>9312</v>
      </c>
    </row>
    <row r="9521" spans="1:15" x14ac:dyDescent="0.3">
      <c r="A9521" s="1" t="s">
        <v>75</v>
      </c>
      <c r="B9521" s="1" t="s">
        <v>5778</v>
      </c>
      <c r="C9521" s="1">
        <v>1</v>
      </c>
      <c r="D9521" s="1" t="s">
        <v>6512</v>
      </c>
      <c r="E9521" s="1">
        <v>0</v>
      </c>
      <c r="F9521" s="1" t="s">
        <v>9303</v>
      </c>
      <c r="G9521" s="1" t="s">
        <v>5803</v>
      </c>
      <c r="H9521" s="1" t="s">
        <v>9313</v>
      </c>
      <c r="I9521" s="1" t="b">
        <v>0</v>
      </c>
      <c r="J9521" s="1">
        <v>0</v>
      </c>
      <c r="K9521" s="1">
        <v>1</v>
      </c>
      <c r="L9521" s="1">
        <v>0</v>
      </c>
      <c r="M9521" s="1">
        <v>7</v>
      </c>
      <c r="N9521" s="1">
        <v>4.8951048951048897</v>
      </c>
      <c r="O9521" s="1" t="s">
        <v>9314</v>
      </c>
    </row>
    <row r="9522" spans="1:15" x14ac:dyDescent="0.3">
      <c r="A9522" s="1" t="s">
        <v>75</v>
      </c>
      <c r="B9522" s="1" t="s">
        <v>5778</v>
      </c>
      <c r="C9522" s="1">
        <v>1</v>
      </c>
      <c r="D9522" s="1" t="s">
        <v>6512</v>
      </c>
      <c r="E9522" s="1">
        <v>0</v>
      </c>
      <c r="F9522" s="1" t="s">
        <v>9303</v>
      </c>
      <c r="G9522" s="1" t="s">
        <v>5851</v>
      </c>
      <c r="H9522" s="1" t="s">
        <v>9315</v>
      </c>
      <c r="I9522" s="1" t="b">
        <v>0</v>
      </c>
      <c r="J9522" s="1">
        <v>4</v>
      </c>
      <c r="K9522" s="1">
        <v>2</v>
      </c>
      <c r="L9522" s="1">
        <v>14</v>
      </c>
      <c r="M9522" s="1">
        <v>5</v>
      </c>
      <c r="N9522" s="1">
        <v>3.49650349650349</v>
      </c>
      <c r="O9522" s="1" t="s">
        <v>9316</v>
      </c>
    </row>
    <row r="9523" spans="1:15" x14ac:dyDescent="0.3">
      <c r="A9523" s="1" t="s">
        <v>75</v>
      </c>
      <c r="B9523" s="1" t="s">
        <v>5778</v>
      </c>
      <c r="C9523" s="1">
        <v>1</v>
      </c>
      <c r="D9523" s="1" t="s">
        <v>6512</v>
      </c>
      <c r="E9523" s="1">
        <v>0</v>
      </c>
      <c r="F9523" s="1" t="s">
        <v>9303</v>
      </c>
      <c r="G9523" s="1" t="s">
        <v>5840</v>
      </c>
      <c r="H9523" s="1" t="s">
        <v>9304</v>
      </c>
      <c r="I9523" s="1" t="b">
        <v>0</v>
      </c>
      <c r="J9523" s="1">
        <v>5</v>
      </c>
      <c r="K9523" s="1">
        <v>0</v>
      </c>
      <c r="L9523" s="1">
        <v>17</v>
      </c>
      <c r="M9523" s="1">
        <v>3</v>
      </c>
      <c r="N9523" s="1">
        <v>2.0979020979020899</v>
      </c>
      <c r="O9523" s="1" t="s">
        <v>9317</v>
      </c>
    </row>
    <row r="9524" spans="1:15" x14ac:dyDescent="0.3">
      <c r="A9524" s="1" t="s">
        <v>75</v>
      </c>
      <c r="B9524" s="1" t="s">
        <v>5778</v>
      </c>
      <c r="C9524" s="1">
        <v>1</v>
      </c>
      <c r="D9524" s="1" t="s">
        <v>6512</v>
      </c>
      <c r="E9524" s="1">
        <v>0</v>
      </c>
      <c r="F9524" s="1" t="s">
        <v>9303</v>
      </c>
      <c r="G9524" s="1" t="s">
        <v>5801</v>
      </c>
      <c r="H9524" s="1" t="s">
        <v>9304</v>
      </c>
      <c r="I9524" s="1" t="b">
        <v>0</v>
      </c>
      <c r="J9524" s="1">
        <v>1</v>
      </c>
      <c r="K9524" s="1">
        <v>0</v>
      </c>
      <c r="L9524" s="1">
        <v>0</v>
      </c>
      <c r="M9524" s="1">
        <v>3</v>
      </c>
      <c r="N9524" s="1">
        <v>2.0979020979020899</v>
      </c>
      <c r="O9524" s="1" t="s">
        <v>9318</v>
      </c>
    </row>
    <row r="9525" spans="1:15" x14ac:dyDescent="0.3">
      <c r="A9525" s="1" t="s">
        <v>75</v>
      </c>
      <c r="B9525" s="1" t="s">
        <v>5778</v>
      </c>
      <c r="C9525" s="1">
        <v>1</v>
      </c>
      <c r="D9525" s="1" t="s">
        <v>6512</v>
      </c>
      <c r="E9525" s="1">
        <v>1</v>
      </c>
      <c r="F9525" s="1" t="s">
        <v>9319</v>
      </c>
      <c r="G9525" s="1" t="s">
        <v>5803</v>
      </c>
      <c r="H9525" s="1" t="s">
        <v>9307</v>
      </c>
      <c r="I9525" s="1" t="b">
        <v>0</v>
      </c>
      <c r="J9525" s="1">
        <v>0</v>
      </c>
      <c r="K9525" s="1">
        <v>1</v>
      </c>
      <c r="L9525" s="1">
        <v>0</v>
      </c>
      <c r="M9525" s="1">
        <v>598</v>
      </c>
      <c r="N9525" s="1">
        <v>38.856400259909002</v>
      </c>
      <c r="O9525" s="1" t="s">
        <v>9308</v>
      </c>
    </row>
    <row r="9526" spans="1:15" x14ac:dyDescent="0.3">
      <c r="A9526" s="1" t="s">
        <v>75</v>
      </c>
      <c r="B9526" s="1" t="s">
        <v>5778</v>
      </c>
      <c r="C9526" s="1">
        <v>1</v>
      </c>
      <c r="D9526" s="1" t="s">
        <v>6512</v>
      </c>
      <c r="E9526" s="1">
        <v>1</v>
      </c>
      <c r="F9526" s="1" t="s">
        <v>9319</v>
      </c>
      <c r="G9526" s="1" t="s">
        <v>5803</v>
      </c>
      <c r="H9526" s="1" t="s">
        <v>9313</v>
      </c>
      <c r="I9526" s="1" t="b">
        <v>0</v>
      </c>
      <c r="J9526" s="1">
        <v>0</v>
      </c>
      <c r="K9526" s="1">
        <v>1</v>
      </c>
      <c r="L9526" s="1">
        <v>0</v>
      </c>
      <c r="M9526" s="1">
        <v>142</v>
      </c>
      <c r="N9526" s="1">
        <v>9.2267706302794004</v>
      </c>
      <c r="O9526" s="1" t="s">
        <v>9314</v>
      </c>
    </row>
    <row r="9527" spans="1:15" x14ac:dyDescent="0.3">
      <c r="A9527" s="1" t="s">
        <v>75</v>
      </c>
      <c r="B9527" s="1" t="s">
        <v>5778</v>
      </c>
      <c r="C9527" s="1">
        <v>1</v>
      </c>
      <c r="D9527" s="1" t="s">
        <v>6512</v>
      </c>
      <c r="E9527" s="1">
        <v>1</v>
      </c>
      <c r="F9527" s="1" t="s">
        <v>9319</v>
      </c>
      <c r="G9527" s="1" t="s">
        <v>5851</v>
      </c>
      <c r="H9527" s="1" t="s">
        <v>9315</v>
      </c>
      <c r="I9527" s="1" t="b">
        <v>0</v>
      </c>
      <c r="J9527" s="1">
        <v>4</v>
      </c>
      <c r="K9527" s="1">
        <v>2</v>
      </c>
      <c r="L9527" s="1">
        <v>14</v>
      </c>
      <c r="M9527" s="1">
        <v>116</v>
      </c>
      <c r="N9527" s="1">
        <v>7.5373619233268299</v>
      </c>
      <c r="O9527" s="1" t="s">
        <v>9316</v>
      </c>
    </row>
    <row r="9528" spans="1:15" x14ac:dyDescent="0.3">
      <c r="A9528" s="1" t="s">
        <v>75</v>
      </c>
      <c r="B9528" s="1" t="s">
        <v>5778</v>
      </c>
      <c r="C9528" s="1">
        <v>1</v>
      </c>
      <c r="D9528" s="1" t="s">
        <v>6512</v>
      </c>
      <c r="E9528" s="1">
        <v>1</v>
      </c>
      <c r="F9528" s="1" t="s">
        <v>9319</v>
      </c>
      <c r="G9528" s="1" t="s">
        <v>5814</v>
      </c>
      <c r="H9528" s="1" t="s">
        <v>9304</v>
      </c>
      <c r="I9528" s="1" t="b">
        <v>1</v>
      </c>
      <c r="J9528" s="1">
        <v>0</v>
      </c>
      <c r="K9528" s="1">
        <v>0</v>
      </c>
      <c r="L9528" s="1">
        <v>0</v>
      </c>
      <c r="M9528" s="1">
        <v>81</v>
      </c>
      <c r="N9528" s="1">
        <v>5.2631578947368398</v>
      </c>
      <c r="O9528" s="1" t="s">
        <v>9305</v>
      </c>
    </row>
    <row r="9529" spans="1:15" x14ac:dyDescent="0.3">
      <c r="A9529" s="1" t="s">
        <v>75</v>
      </c>
      <c r="B9529" s="1" t="s">
        <v>5778</v>
      </c>
      <c r="C9529" s="1">
        <v>1</v>
      </c>
      <c r="D9529" s="1" t="s">
        <v>6512</v>
      </c>
      <c r="E9529" s="1">
        <v>1</v>
      </c>
      <c r="F9529" s="1" t="s">
        <v>9319</v>
      </c>
      <c r="G9529" s="1" t="s">
        <v>5834</v>
      </c>
      <c r="H9529" s="1" t="s">
        <v>9320</v>
      </c>
      <c r="I9529" s="1" t="b">
        <v>0</v>
      </c>
      <c r="J9529" s="1">
        <v>0</v>
      </c>
      <c r="K9529" s="1">
        <v>9</v>
      </c>
      <c r="L9529" s="1">
        <v>6</v>
      </c>
      <c r="M9529" s="1">
        <v>77</v>
      </c>
      <c r="N9529" s="1">
        <v>5.0032488628979799</v>
      </c>
      <c r="O9529" s="1" t="s">
        <v>9321</v>
      </c>
    </row>
    <row r="9530" spans="1:15" x14ac:dyDescent="0.3">
      <c r="A9530" s="1" t="s">
        <v>75</v>
      </c>
      <c r="B9530" s="1" t="s">
        <v>5778</v>
      </c>
      <c r="C9530" s="1">
        <v>1</v>
      </c>
      <c r="D9530" s="1" t="s">
        <v>6512</v>
      </c>
      <c r="E9530" s="1">
        <v>1</v>
      </c>
      <c r="F9530" s="1" t="s">
        <v>9319</v>
      </c>
      <c r="G9530" s="1" t="s">
        <v>5801</v>
      </c>
      <c r="H9530" s="1" t="s">
        <v>9304</v>
      </c>
      <c r="I9530" s="1" t="b">
        <v>0</v>
      </c>
      <c r="J9530" s="1">
        <v>1</v>
      </c>
      <c r="K9530" s="1">
        <v>0</v>
      </c>
      <c r="L9530" s="1">
        <v>0</v>
      </c>
      <c r="M9530" s="1">
        <v>58</v>
      </c>
      <c r="N9530" s="1">
        <v>3.76868096166341</v>
      </c>
      <c r="O9530" s="1" t="s">
        <v>9318</v>
      </c>
    </row>
    <row r="9531" spans="1:15" x14ac:dyDescent="0.3">
      <c r="A9531" s="1" t="s">
        <v>75</v>
      </c>
      <c r="B9531" s="1" t="s">
        <v>5778</v>
      </c>
      <c r="C9531" s="1">
        <v>1</v>
      </c>
      <c r="D9531" s="1" t="s">
        <v>6512</v>
      </c>
      <c r="E9531" s="1">
        <v>1</v>
      </c>
      <c r="F9531" s="1" t="s">
        <v>9319</v>
      </c>
      <c r="G9531" s="1" t="s">
        <v>5895</v>
      </c>
      <c r="H9531" s="1" t="s">
        <v>9322</v>
      </c>
      <c r="I9531" s="1" t="b">
        <v>0</v>
      </c>
      <c r="J9531" s="1">
        <v>0</v>
      </c>
      <c r="K9531" s="1">
        <v>2</v>
      </c>
      <c r="L9531" s="1">
        <v>6</v>
      </c>
      <c r="M9531" s="1">
        <v>36</v>
      </c>
      <c r="N9531" s="1">
        <v>2.3391812865496999</v>
      </c>
      <c r="O9531" s="1" t="s">
        <v>9323</v>
      </c>
    </row>
    <row r="9532" spans="1:15" x14ac:dyDescent="0.3">
      <c r="A9532" s="1" t="s">
        <v>75</v>
      </c>
      <c r="B9532" s="1" t="s">
        <v>5778</v>
      </c>
      <c r="C9532" s="1">
        <v>1</v>
      </c>
      <c r="D9532" s="1" t="s">
        <v>6512</v>
      </c>
      <c r="E9532" s="1">
        <v>1</v>
      </c>
      <c r="F9532" s="1" t="s">
        <v>9319</v>
      </c>
      <c r="G9532" s="1" t="s">
        <v>5803</v>
      </c>
      <c r="H9532" s="1" t="s">
        <v>9307</v>
      </c>
      <c r="I9532" s="1" t="b">
        <v>0</v>
      </c>
      <c r="J9532" s="1">
        <v>0</v>
      </c>
      <c r="K9532" s="1">
        <v>1</v>
      </c>
      <c r="L9532" s="1">
        <v>0</v>
      </c>
      <c r="M9532" s="1">
        <v>20</v>
      </c>
      <c r="N9532" s="1">
        <v>1.2995451591942799</v>
      </c>
      <c r="O9532" s="1" t="s">
        <v>9324</v>
      </c>
    </row>
    <row r="9533" spans="1:15" x14ac:dyDescent="0.3">
      <c r="A9533" s="1" t="s">
        <v>75</v>
      </c>
      <c r="B9533" s="1" t="s">
        <v>5778</v>
      </c>
      <c r="C9533" s="1">
        <v>1</v>
      </c>
      <c r="D9533" s="1" t="s">
        <v>6512</v>
      </c>
      <c r="E9533" s="1">
        <v>1</v>
      </c>
      <c r="F9533" s="1" t="s">
        <v>9319</v>
      </c>
      <c r="G9533" s="1" t="s">
        <v>5851</v>
      </c>
      <c r="H9533" s="1" t="s">
        <v>9311</v>
      </c>
      <c r="I9533" s="1" t="b">
        <v>0</v>
      </c>
      <c r="J9533" s="1">
        <v>2</v>
      </c>
      <c r="K9533" s="1">
        <v>1</v>
      </c>
      <c r="L9533" s="1">
        <v>11</v>
      </c>
      <c r="M9533" s="1">
        <v>18</v>
      </c>
      <c r="N9533" s="1">
        <v>1.16959064327485</v>
      </c>
      <c r="O9533" s="1" t="s">
        <v>9312</v>
      </c>
    </row>
    <row r="9534" spans="1:15" x14ac:dyDescent="0.3">
      <c r="A9534" s="1" t="s">
        <v>75</v>
      </c>
      <c r="B9534" s="1" t="s">
        <v>5778</v>
      </c>
      <c r="C9534" s="1">
        <v>1</v>
      </c>
      <c r="D9534" s="1" t="s">
        <v>6512</v>
      </c>
      <c r="E9534" s="1">
        <v>2</v>
      </c>
      <c r="F9534" s="1" t="s">
        <v>9325</v>
      </c>
      <c r="G9534" s="1" t="s">
        <v>5803</v>
      </c>
      <c r="H9534" s="1" t="s">
        <v>9307</v>
      </c>
      <c r="I9534" s="1" t="b">
        <v>0</v>
      </c>
      <c r="J9534" s="1">
        <v>0</v>
      </c>
      <c r="K9534" s="1">
        <v>1</v>
      </c>
      <c r="L9534" s="1">
        <v>0</v>
      </c>
      <c r="M9534" s="1">
        <v>2775</v>
      </c>
      <c r="N9534" s="1">
        <v>72.209211553473807</v>
      </c>
      <c r="O9534" s="1" t="s">
        <v>9308</v>
      </c>
    </row>
    <row r="9535" spans="1:15" x14ac:dyDescent="0.3">
      <c r="A9535" s="1" t="s">
        <v>75</v>
      </c>
      <c r="B9535" s="1" t="s">
        <v>5778</v>
      </c>
      <c r="C9535" s="1">
        <v>1</v>
      </c>
      <c r="D9535" s="1" t="s">
        <v>6512</v>
      </c>
      <c r="E9535" s="1">
        <v>2</v>
      </c>
      <c r="F9535" s="1" t="s">
        <v>9325</v>
      </c>
      <c r="G9535" s="1" t="s">
        <v>5840</v>
      </c>
      <c r="H9535" s="1" t="s">
        <v>9304</v>
      </c>
      <c r="I9535" s="1" t="b">
        <v>0</v>
      </c>
      <c r="J9535" s="1">
        <v>5</v>
      </c>
      <c r="K9535" s="1">
        <v>0</v>
      </c>
      <c r="L9535" s="1">
        <v>1</v>
      </c>
      <c r="M9535" s="1">
        <v>532</v>
      </c>
      <c r="N9535" s="1">
        <v>13.843351548269499</v>
      </c>
      <c r="O9535" s="1" t="s">
        <v>9326</v>
      </c>
    </row>
    <row r="9536" spans="1:15" x14ac:dyDescent="0.3">
      <c r="A9536" s="1" t="s">
        <v>75</v>
      </c>
      <c r="B9536" s="1" t="s">
        <v>5778</v>
      </c>
      <c r="C9536" s="1">
        <v>1</v>
      </c>
      <c r="D9536" s="1" t="s">
        <v>6512</v>
      </c>
      <c r="E9536" s="1">
        <v>2</v>
      </c>
      <c r="F9536" s="1" t="s">
        <v>9325</v>
      </c>
      <c r="G9536" s="1" t="s">
        <v>5801</v>
      </c>
      <c r="H9536" s="1" t="s">
        <v>9304</v>
      </c>
      <c r="I9536" s="1" t="b">
        <v>0</v>
      </c>
      <c r="J9536" s="1">
        <v>1</v>
      </c>
      <c r="K9536" s="1">
        <v>0</v>
      </c>
      <c r="L9536" s="1">
        <v>0</v>
      </c>
      <c r="M9536" s="1">
        <v>85</v>
      </c>
      <c r="N9536" s="1">
        <v>2.2118136872235201</v>
      </c>
      <c r="O9536" s="1" t="s">
        <v>9318</v>
      </c>
    </row>
    <row r="9537" spans="1:15" x14ac:dyDescent="0.3">
      <c r="A9537" s="1" t="s">
        <v>75</v>
      </c>
      <c r="B9537" s="1" t="s">
        <v>5778</v>
      </c>
      <c r="C9537" s="1">
        <v>1</v>
      </c>
      <c r="D9537" s="1" t="s">
        <v>6512</v>
      </c>
      <c r="E9537" s="1">
        <v>2</v>
      </c>
      <c r="F9537" s="1" t="s">
        <v>9325</v>
      </c>
      <c r="G9537" s="1" t="s">
        <v>5803</v>
      </c>
      <c r="H9537" s="1" t="s">
        <v>9307</v>
      </c>
      <c r="I9537" s="1" t="b">
        <v>0</v>
      </c>
      <c r="J9537" s="1">
        <v>0</v>
      </c>
      <c r="K9537" s="1">
        <v>1</v>
      </c>
      <c r="L9537" s="1">
        <v>1</v>
      </c>
      <c r="M9537" s="1">
        <v>55</v>
      </c>
      <c r="N9537" s="1">
        <v>1.4311735623210999</v>
      </c>
      <c r="O9537" s="1" t="s">
        <v>9327</v>
      </c>
    </row>
    <row r="9538" spans="1:15" x14ac:dyDescent="0.3">
      <c r="A9538" s="1" t="s">
        <v>75</v>
      </c>
      <c r="B9538" s="1" t="s">
        <v>5778</v>
      </c>
      <c r="C9538" s="1">
        <v>1</v>
      </c>
      <c r="D9538" s="1" t="s">
        <v>6512</v>
      </c>
      <c r="E9538" s="1">
        <v>2</v>
      </c>
      <c r="F9538" s="1" t="s">
        <v>9325</v>
      </c>
      <c r="G9538" s="1" t="s">
        <v>5845</v>
      </c>
      <c r="H9538" s="1" t="s">
        <v>9328</v>
      </c>
      <c r="I9538" s="1" t="b">
        <v>0</v>
      </c>
      <c r="J9538" s="1">
        <v>0</v>
      </c>
      <c r="K9538" s="1">
        <v>4</v>
      </c>
      <c r="L9538" s="1">
        <v>1</v>
      </c>
      <c r="M9538" s="1">
        <v>55</v>
      </c>
      <c r="N9538" s="1">
        <v>1.4311735623210999</v>
      </c>
      <c r="O9538" s="1" t="s">
        <v>9329</v>
      </c>
    </row>
    <row r="9539" spans="1:15" x14ac:dyDescent="0.3">
      <c r="A9539" s="1" t="s">
        <v>75</v>
      </c>
      <c r="B9539" s="1" t="s">
        <v>5778</v>
      </c>
      <c r="C9539" s="1">
        <v>1</v>
      </c>
      <c r="D9539" s="1" t="s">
        <v>6512</v>
      </c>
      <c r="E9539" s="1">
        <v>3</v>
      </c>
      <c r="F9539" s="1" t="s">
        <v>9330</v>
      </c>
      <c r="G9539" s="1" t="s">
        <v>5801</v>
      </c>
      <c r="H9539" s="1" t="s">
        <v>9304</v>
      </c>
      <c r="I9539" s="1" t="b">
        <v>0</v>
      </c>
      <c r="J9539" s="1">
        <v>1</v>
      </c>
      <c r="K9539" s="1">
        <v>0</v>
      </c>
      <c r="L9539" s="1">
        <v>0</v>
      </c>
      <c r="M9539" s="1">
        <v>1204</v>
      </c>
      <c r="N9539" s="1">
        <v>47.438928289992099</v>
      </c>
      <c r="O9539" s="1" t="s">
        <v>9318</v>
      </c>
    </row>
    <row r="9540" spans="1:15" x14ac:dyDescent="0.3">
      <c r="A9540" s="1" t="s">
        <v>75</v>
      </c>
      <c r="B9540" s="1" t="s">
        <v>5778</v>
      </c>
      <c r="C9540" s="1">
        <v>1</v>
      </c>
      <c r="D9540" s="1" t="s">
        <v>6512</v>
      </c>
      <c r="E9540" s="1">
        <v>3</v>
      </c>
      <c r="F9540" s="1" t="s">
        <v>9330</v>
      </c>
      <c r="G9540" s="1" t="s">
        <v>5845</v>
      </c>
      <c r="H9540" s="1" t="s">
        <v>9328</v>
      </c>
      <c r="I9540" s="1" t="b">
        <v>0</v>
      </c>
      <c r="J9540" s="1">
        <v>0</v>
      </c>
      <c r="K9540" s="1">
        <v>4</v>
      </c>
      <c r="L9540" s="1">
        <v>1</v>
      </c>
      <c r="M9540" s="1">
        <v>664</v>
      </c>
      <c r="N9540" s="1">
        <v>26.162332545311202</v>
      </c>
      <c r="O9540" s="1" t="s">
        <v>9329</v>
      </c>
    </row>
    <row r="9541" spans="1:15" x14ac:dyDescent="0.3">
      <c r="A9541" s="1" t="s">
        <v>75</v>
      </c>
      <c r="B9541" s="1" t="s">
        <v>5778</v>
      </c>
      <c r="C9541" s="1">
        <v>1</v>
      </c>
      <c r="D9541" s="1" t="s">
        <v>6512</v>
      </c>
      <c r="E9541" s="1">
        <v>3</v>
      </c>
      <c r="F9541" s="1" t="s">
        <v>9330</v>
      </c>
      <c r="G9541" s="1" t="s">
        <v>5803</v>
      </c>
      <c r="H9541" s="1" t="s">
        <v>9307</v>
      </c>
      <c r="I9541" s="1" t="b">
        <v>0</v>
      </c>
      <c r="J9541" s="1">
        <v>0</v>
      </c>
      <c r="K9541" s="1">
        <v>1</v>
      </c>
      <c r="L9541" s="1">
        <v>0</v>
      </c>
      <c r="M9541" s="1">
        <v>284</v>
      </c>
      <c r="N9541" s="1">
        <v>11.189913317572801</v>
      </c>
      <c r="O9541" s="1" t="s">
        <v>9308</v>
      </c>
    </row>
    <row r="9542" spans="1:15" x14ac:dyDescent="0.3">
      <c r="A9542" s="1" t="s">
        <v>75</v>
      </c>
      <c r="B9542" s="1" t="s">
        <v>5778</v>
      </c>
      <c r="C9542" s="1">
        <v>1</v>
      </c>
      <c r="D9542" s="1" t="s">
        <v>6512</v>
      </c>
      <c r="E9542" s="1">
        <v>3</v>
      </c>
      <c r="F9542" s="1" t="s">
        <v>9330</v>
      </c>
      <c r="G9542" s="1" t="s">
        <v>5810</v>
      </c>
      <c r="H9542" s="1" t="s">
        <v>9304</v>
      </c>
      <c r="I9542" s="1" t="b">
        <v>0</v>
      </c>
      <c r="J9542" s="1">
        <v>2</v>
      </c>
      <c r="K9542" s="1">
        <v>0</v>
      </c>
      <c r="L9542" s="1">
        <v>10</v>
      </c>
      <c r="M9542" s="1">
        <v>59</v>
      </c>
      <c r="N9542" s="1">
        <v>2.3246650906225299</v>
      </c>
      <c r="O9542" s="1" t="s">
        <v>9331</v>
      </c>
    </row>
    <row r="9543" spans="1:15" x14ac:dyDescent="0.3">
      <c r="A9543" s="1" t="s">
        <v>75</v>
      </c>
      <c r="B9543" s="1" t="s">
        <v>5778</v>
      </c>
      <c r="C9543" s="1">
        <v>1</v>
      </c>
      <c r="D9543" s="1" t="s">
        <v>6512</v>
      </c>
      <c r="E9543" s="1">
        <v>3</v>
      </c>
      <c r="F9543" s="1" t="s">
        <v>9330</v>
      </c>
      <c r="G9543" s="1" t="s">
        <v>5803</v>
      </c>
      <c r="H9543" s="1" t="s">
        <v>9313</v>
      </c>
      <c r="I9543" s="1" t="b">
        <v>0</v>
      </c>
      <c r="J9543" s="1">
        <v>0</v>
      </c>
      <c r="K9543" s="1">
        <v>1</v>
      </c>
      <c r="L9543" s="1">
        <v>0</v>
      </c>
      <c r="M9543" s="1">
        <v>42</v>
      </c>
      <c r="N9543" s="1">
        <v>1.6548463356973999</v>
      </c>
      <c r="O9543" s="1" t="s">
        <v>9314</v>
      </c>
    </row>
    <row r="9544" spans="1:15" x14ac:dyDescent="0.3">
      <c r="A9544" s="1" t="s">
        <v>75</v>
      </c>
      <c r="B9544" s="1" t="s">
        <v>5778</v>
      </c>
      <c r="C9544" s="1">
        <v>1</v>
      </c>
      <c r="D9544" s="1" t="s">
        <v>6512</v>
      </c>
      <c r="E9544" s="1">
        <v>3</v>
      </c>
      <c r="F9544" s="1" t="s">
        <v>9330</v>
      </c>
      <c r="G9544" s="1" t="s">
        <v>5801</v>
      </c>
      <c r="H9544" s="1" t="s">
        <v>9304</v>
      </c>
      <c r="I9544" s="1" t="b">
        <v>0</v>
      </c>
      <c r="J9544" s="1">
        <v>1</v>
      </c>
      <c r="K9544" s="1">
        <v>0</v>
      </c>
      <c r="L9544" s="1">
        <v>1</v>
      </c>
      <c r="M9544" s="1">
        <v>34</v>
      </c>
      <c r="N9544" s="1">
        <v>1.33963750985027</v>
      </c>
      <c r="O9544" s="1" t="s">
        <v>9332</v>
      </c>
    </row>
    <row r="9545" spans="1:15" x14ac:dyDescent="0.3">
      <c r="A9545" s="1" t="s">
        <v>75</v>
      </c>
      <c r="B9545" s="1" t="s">
        <v>5778</v>
      </c>
      <c r="C9545" s="1">
        <v>1</v>
      </c>
      <c r="D9545" s="1" t="s">
        <v>6512</v>
      </c>
      <c r="E9545" s="1">
        <v>3</v>
      </c>
      <c r="F9545" s="1" t="s">
        <v>9330</v>
      </c>
      <c r="G9545" s="1" t="s">
        <v>5834</v>
      </c>
      <c r="H9545" s="1" t="s">
        <v>9333</v>
      </c>
      <c r="I9545" s="1" t="b">
        <v>0</v>
      </c>
      <c r="J9545" s="1">
        <v>0</v>
      </c>
      <c r="K9545" s="1">
        <v>6</v>
      </c>
      <c r="L9545" s="1">
        <v>9</v>
      </c>
      <c r="M9545" s="1">
        <v>33</v>
      </c>
      <c r="N9545" s="1">
        <v>1.3002364066193799</v>
      </c>
      <c r="O9545" s="1" t="s">
        <v>9334</v>
      </c>
    </row>
    <row r="9546" spans="1:15" x14ac:dyDescent="0.3">
      <c r="A9546" s="1" t="s">
        <v>75</v>
      </c>
      <c r="B9546" s="1" t="s">
        <v>5778</v>
      </c>
      <c r="C9546" s="1">
        <v>1</v>
      </c>
      <c r="D9546" s="1" t="s">
        <v>6512</v>
      </c>
      <c r="E9546" s="1">
        <v>3</v>
      </c>
      <c r="F9546" s="1" t="s">
        <v>9330</v>
      </c>
      <c r="G9546" s="1" t="s">
        <v>5840</v>
      </c>
      <c r="H9546" s="1" t="s">
        <v>9304</v>
      </c>
      <c r="I9546" s="1" t="b">
        <v>0</v>
      </c>
      <c r="J9546" s="1">
        <v>5</v>
      </c>
      <c r="K9546" s="1">
        <v>0</v>
      </c>
      <c r="L9546" s="1">
        <v>1</v>
      </c>
      <c r="M9546" s="1">
        <v>32</v>
      </c>
      <c r="N9546" s="1">
        <v>1.26083530338849</v>
      </c>
      <c r="O9546" s="1" t="s">
        <v>9326</v>
      </c>
    </row>
    <row r="9547" spans="1:15" x14ac:dyDescent="0.3">
      <c r="A9547" s="1" t="s">
        <v>75</v>
      </c>
      <c r="B9547" s="1" t="s">
        <v>5778</v>
      </c>
      <c r="C9547" s="1">
        <v>1</v>
      </c>
      <c r="D9547" s="1" t="s">
        <v>6512</v>
      </c>
      <c r="E9547" s="1">
        <v>4</v>
      </c>
      <c r="F9547" s="1" t="s">
        <v>9335</v>
      </c>
      <c r="G9547" s="1" t="s">
        <v>5803</v>
      </c>
      <c r="H9547" s="1" t="s">
        <v>9307</v>
      </c>
      <c r="I9547" s="1" t="b">
        <v>0</v>
      </c>
      <c r="J9547" s="1">
        <v>0</v>
      </c>
      <c r="K9547" s="1">
        <v>1</v>
      </c>
      <c r="L9547" s="1">
        <v>0</v>
      </c>
      <c r="M9547" s="1">
        <v>1502</v>
      </c>
      <c r="N9547" s="1">
        <v>79.344955097728402</v>
      </c>
      <c r="O9547" s="1" t="s">
        <v>9308</v>
      </c>
    </row>
    <row r="9548" spans="1:15" x14ac:dyDescent="0.3">
      <c r="A9548" s="1" t="s">
        <v>75</v>
      </c>
      <c r="B9548" s="1" t="s">
        <v>5778</v>
      </c>
      <c r="C9548" s="1">
        <v>1</v>
      </c>
      <c r="D9548" s="1" t="s">
        <v>6512</v>
      </c>
      <c r="E9548" s="1">
        <v>4</v>
      </c>
      <c r="F9548" s="1" t="s">
        <v>9335</v>
      </c>
      <c r="G9548" s="1" t="s">
        <v>5810</v>
      </c>
      <c r="H9548" s="1" t="s">
        <v>9304</v>
      </c>
      <c r="I9548" s="1" t="b">
        <v>0</v>
      </c>
      <c r="J9548" s="1">
        <v>2</v>
      </c>
      <c r="K9548" s="1">
        <v>0</v>
      </c>
      <c r="L9548" s="1">
        <v>0</v>
      </c>
      <c r="M9548" s="1">
        <v>99</v>
      </c>
      <c r="N9548" s="1">
        <v>5.2297939778129896</v>
      </c>
      <c r="O9548" s="1" t="s">
        <v>9336</v>
      </c>
    </row>
    <row r="9549" spans="1:15" x14ac:dyDescent="0.3">
      <c r="A9549" s="1" t="s">
        <v>75</v>
      </c>
      <c r="B9549" s="1" t="s">
        <v>5778</v>
      </c>
      <c r="C9549" s="1">
        <v>1</v>
      </c>
      <c r="D9549" s="1" t="s">
        <v>6512</v>
      </c>
      <c r="E9549" s="1">
        <v>4</v>
      </c>
      <c r="F9549" s="1" t="s">
        <v>9335</v>
      </c>
      <c r="G9549" s="1" t="s">
        <v>5814</v>
      </c>
      <c r="H9549" s="1" t="s">
        <v>9304</v>
      </c>
      <c r="I9549" s="1" t="b">
        <v>1</v>
      </c>
      <c r="J9549" s="1">
        <v>0</v>
      </c>
      <c r="K9549" s="1">
        <v>0</v>
      </c>
      <c r="L9549" s="1">
        <v>0</v>
      </c>
      <c r="M9549" s="1">
        <v>58</v>
      </c>
      <c r="N9549" s="1">
        <v>3.06391970417326</v>
      </c>
      <c r="O9549" s="1" t="s">
        <v>9305</v>
      </c>
    </row>
    <row r="9550" spans="1:15" x14ac:dyDescent="0.3">
      <c r="A9550" s="1" t="s">
        <v>75</v>
      </c>
      <c r="B9550" s="1" t="s">
        <v>5778</v>
      </c>
      <c r="C9550" s="1">
        <v>1</v>
      </c>
      <c r="D9550" s="1" t="s">
        <v>6512</v>
      </c>
      <c r="E9550" s="1">
        <v>4</v>
      </c>
      <c r="F9550" s="1" t="s">
        <v>9335</v>
      </c>
      <c r="G9550" s="1" t="s">
        <v>5803</v>
      </c>
      <c r="H9550" s="1" t="s">
        <v>9307</v>
      </c>
      <c r="I9550" s="1" t="b">
        <v>0</v>
      </c>
      <c r="J9550" s="1">
        <v>0</v>
      </c>
      <c r="K9550" s="1">
        <v>1</v>
      </c>
      <c r="L9550" s="1">
        <v>1</v>
      </c>
      <c r="M9550" s="1">
        <v>36</v>
      </c>
      <c r="N9550" s="1">
        <v>1.90174326465927</v>
      </c>
      <c r="O9550" s="1" t="s">
        <v>9327</v>
      </c>
    </row>
    <row r="9551" spans="1:15" x14ac:dyDescent="0.3">
      <c r="A9551" s="1" t="s">
        <v>75</v>
      </c>
      <c r="B9551" s="1" t="s">
        <v>5778</v>
      </c>
      <c r="C9551" s="1">
        <v>1</v>
      </c>
      <c r="D9551" s="1" t="s">
        <v>6512</v>
      </c>
      <c r="E9551" s="1">
        <v>4</v>
      </c>
      <c r="F9551" s="1" t="s">
        <v>9335</v>
      </c>
      <c r="G9551" s="1" t="s">
        <v>5803</v>
      </c>
      <c r="H9551" s="1" t="s">
        <v>9307</v>
      </c>
      <c r="I9551" s="1" t="b">
        <v>0</v>
      </c>
      <c r="J9551" s="1">
        <v>0</v>
      </c>
      <c r="K9551" s="1">
        <v>1</v>
      </c>
      <c r="L9551" s="1">
        <v>1</v>
      </c>
      <c r="M9551" s="1">
        <v>23</v>
      </c>
      <c r="N9551" s="1">
        <v>1.2150026413100901</v>
      </c>
      <c r="O9551" s="1" t="s">
        <v>9337</v>
      </c>
    </row>
    <row r="9552" spans="1:15" x14ac:dyDescent="0.3">
      <c r="A9552" s="1" t="s">
        <v>75</v>
      </c>
      <c r="B9552" s="1" t="s">
        <v>5778</v>
      </c>
      <c r="C9552" s="1">
        <v>1</v>
      </c>
      <c r="D9552" s="1" t="s">
        <v>6512</v>
      </c>
      <c r="E9552" s="1">
        <v>4</v>
      </c>
      <c r="F9552" s="1" t="s">
        <v>9335</v>
      </c>
      <c r="G9552" s="1" t="s">
        <v>5801</v>
      </c>
      <c r="H9552" s="1" t="s">
        <v>9304</v>
      </c>
      <c r="I9552" s="1" t="b">
        <v>0</v>
      </c>
      <c r="J9552" s="1">
        <v>1</v>
      </c>
      <c r="K9552" s="1">
        <v>0</v>
      </c>
      <c r="L9552" s="1">
        <v>0</v>
      </c>
      <c r="M9552" s="1">
        <v>19</v>
      </c>
      <c r="N9552" s="1">
        <v>1.0036978341257199</v>
      </c>
      <c r="O9552" s="1" t="s">
        <v>9318</v>
      </c>
    </row>
    <row r="9553" spans="1:15" x14ac:dyDescent="0.3">
      <c r="A9553" s="1" t="s">
        <v>75</v>
      </c>
      <c r="B9553" s="1" t="s">
        <v>5778</v>
      </c>
      <c r="C9553" s="1">
        <v>1</v>
      </c>
      <c r="D9553" s="1" t="s">
        <v>6512</v>
      </c>
      <c r="E9553" s="1">
        <v>4</v>
      </c>
      <c r="F9553" s="1" t="s">
        <v>9335</v>
      </c>
      <c r="G9553" s="1" t="s">
        <v>5803</v>
      </c>
      <c r="H9553" s="1" t="s">
        <v>9313</v>
      </c>
      <c r="I9553" s="1" t="b">
        <v>0</v>
      </c>
      <c r="J9553" s="1">
        <v>0</v>
      </c>
      <c r="K9553" s="1">
        <v>1</v>
      </c>
      <c r="L9553" s="1">
        <v>0</v>
      </c>
      <c r="M9553" s="1">
        <v>19</v>
      </c>
      <c r="N9553" s="1">
        <v>1.0036978341257199</v>
      </c>
      <c r="O9553" s="1" t="s">
        <v>9314</v>
      </c>
    </row>
    <row r="9554" spans="1:15" x14ac:dyDescent="0.3">
      <c r="A9554" s="1" t="s">
        <v>75</v>
      </c>
      <c r="B9554" s="1" t="s">
        <v>5778</v>
      </c>
      <c r="C9554" s="1">
        <v>1</v>
      </c>
      <c r="D9554" s="1" t="s">
        <v>6512</v>
      </c>
      <c r="E9554" s="1">
        <v>5</v>
      </c>
      <c r="F9554" s="1" t="s">
        <v>9338</v>
      </c>
      <c r="G9554" s="1" t="s">
        <v>5810</v>
      </c>
      <c r="H9554" s="1" t="s">
        <v>9304</v>
      </c>
      <c r="I9554" s="1" t="b">
        <v>0</v>
      </c>
      <c r="J9554" s="1">
        <v>2</v>
      </c>
      <c r="K9554" s="1">
        <v>0</v>
      </c>
      <c r="L9554" s="1">
        <v>0</v>
      </c>
      <c r="M9554" s="1">
        <v>937</v>
      </c>
      <c r="N9554" s="1">
        <v>38.703015282940903</v>
      </c>
      <c r="O9554" s="1" t="s">
        <v>9336</v>
      </c>
    </row>
    <row r="9555" spans="1:15" x14ac:dyDescent="0.3">
      <c r="A9555" s="1" t="s">
        <v>75</v>
      </c>
      <c r="B9555" s="1" t="s">
        <v>5778</v>
      </c>
      <c r="C9555" s="1">
        <v>1</v>
      </c>
      <c r="D9555" s="1" t="s">
        <v>6512</v>
      </c>
      <c r="E9555" s="1">
        <v>5</v>
      </c>
      <c r="F9555" s="1" t="s">
        <v>9338</v>
      </c>
      <c r="G9555" s="1" t="s">
        <v>5803</v>
      </c>
      <c r="H9555" s="1" t="s">
        <v>9307</v>
      </c>
      <c r="I9555" s="1" t="b">
        <v>0</v>
      </c>
      <c r="J9555" s="1">
        <v>0</v>
      </c>
      <c r="K9555" s="1">
        <v>1</v>
      </c>
      <c r="L9555" s="1">
        <v>0</v>
      </c>
      <c r="M9555" s="1">
        <v>412</v>
      </c>
      <c r="N9555" s="1">
        <v>17.0177612556794</v>
      </c>
      <c r="O9555" s="1" t="s">
        <v>9308</v>
      </c>
    </row>
    <row r="9556" spans="1:15" x14ac:dyDescent="0.3">
      <c r="A9556" s="1" t="s">
        <v>75</v>
      </c>
      <c r="B9556" s="1" t="s">
        <v>5778</v>
      </c>
      <c r="C9556" s="1">
        <v>1</v>
      </c>
      <c r="D9556" s="1" t="s">
        <v>6512</v>
      </c>
      <c r="E9556" s="1">
        <v>5</v>
      </c>
      <c r="F9556" s="1" t="s">
        <v>9338</v>
      </c>
      <c r="G9556" s="1" t="s">
        <v>5814</v>
      </c>
      <c r="H9556" s="1" t="s">
        <v>9304</v>
      </c>
      <c r="I9556" s="1" t="b">
        <v>1</v>
      </c>
      <c r="J9556" s="1">
        <v>0</v>
      </c>
      <c r="K9556" s="1">
        <v>0</v>
      </c>
      <c r="L9556" s="1">
        <v>0</v>
      </c>
      <c r="M9556" s="1">
        <v>240</v>
      </c>
      <c r="N9556" s="1">
        <v>9.9132589838909499</v>
      </c>
      <c r="O9556" s="1" t="s">
        <v>9305</v>
      </c>
    </row>
    <row r="9557" spans="1:15" x14ac:dyDescent="0.3">
      <c r="A9557" s="1" t="s">
        <v>75</v>
      </c>
      <c r="B9557" s="1" t="s">
        <v>5778</v>
      </c>
      <c r="C9557" s="1">
        <v>1</v>
      </c>
      <c r="D9557" s="1" t="s">
        <v>6512</v>
      </c>
      <c r="E9557" s="1">
        <v>5</v>
      </c>
      <c r="F9557" s="1" t="s">
        <v>9338</v>
      </c>
      <c r="G9557" s="1" t="s">
        <v>5803</v>
      </c>
      <c r="H9557" s="1" t="s">
        <v>9313</v>
      </c>
      <c r="I9557" s="1" t="b">
        <v>0</v>
      </c>
      <c r="J9557" s="1">
        <v>0</v>
      </c>
      <c r="K9557" s="1">
        <v>1</v>
      </c>
      <c r="L9557" s="1">
        <v>0</v>
      </c>
      <c r="M9557" s="1">
        <v>173</v>
      </c>
      <c r="N9557" s="1">
        <v>7.1458075175547302</v>
      </c>
      <c r="O9557" s="1" t="s">
        <v>9314</v>
      </c>
    </row>
    <row r="9558" spans="1:15" x14ac:dyDescent="0.3">
      <c r="A9558" s="1" t="s">
        <v>75</v>
      </c>
      <c r="B9558" s="1" t="s">
        <v>5778</v>
      </c>
      <c r="C9558" s="1">
        <v>1</v>
      </c>
      <c r="D9558" s="1" t="s">
        <v>6512</v>
      </c>
      <c r="E9558" s="1">
        <v>5</v>
      </c>
      <c r="F9558" s="1" t="s">
        <v>9338</v>
      </c>
      <c r="G9558" s="1" t="s">
        <v>5851</v>
      </c>
      <c r="H9558" s="1" t="e">
        <f>-----GAGCTGGACATGCCCGTGGTCGACGTGGGCGTGCT</f>
        <v>#NAME?</v>
      </c>
      <c r="I9558" s="1" t="b">
        <v>0</v>
      </c>
      <c r="J9558" s="1">
        <v>4</v>
      </c>
      <c r="K9558" s="1">
        <v>5</v>
      </c>
      <c r="L9558" s="1">
        <v>14</v>
      </c>
      <c r="M9558" s="1">
        <v>98</v>
      </c>
      <c r="N9558" s="1">
        <v>4.0479140850887996</v>
      </c>
      <c r="O9558" s="1" t="s">
        <v>9339</v>
      </c>
    </row>
    <row r="9559" spans="1:15" x14ac:dyDescent="0.3">
      <c r="A9559" s="1" t="s">
        <v>75</v>
      </c>
      <c r="B9559" s="1" t="s">
        <v>5778</v>
      </c>
      <c r="C9559" s="1">
        <v>1</v>
      </c>
      <c r="D9559" s="1" t="s">
        <v>6512</v>
      </c>
      <c r="E9559" s="1">
        <v>5</v>
      </c>
      <c r="F9559" s="1" t="s">
        <v>9338</v>
      </c>
      <c r="G9559" s="1" t="s">
        <v>5801</v>
      </c>
      <c r="H9559" s="1" t="s">
        <v>9304</v>
      </c>
      <c r="I9559" s="1" t="b">
        <v>0</v>
      </c>
      <c r="J9559" s="1">
        <v>1</v>
      </c>
      <c r="K9559" s="1">
        <v>0</v>
      </c>
      <c r="L9559" s="1">
        <v>0</v>
      </c>
      <c r="M9559" s="1">
        <v>79</v>
      </c>
      <c r="N9559" s="1">
        <v>3.2631144155307701</v>
      </c>
      <c r="O9559" s="1" t="s">
        <v>9318</v>
      </c>
    </row>
    <row r="9560" spans="1:15" x14ac:dyDescent="0.3">
      <c r="A9560" s="1" t="s">
        <v>75</v>
      </c>
      <c r="B9560" s="1" t="s">
        <v>5778</v>
      </c>
      <c r="C9560" s="1">
        <v>1</v>
      </c>
      <c r="D9560" s="1" t="s">
        <v>6512</v>
      </c>
      <c r="E9560" s="1">
        <v>5</v>
      </c>
      <c r="F9560" s="1" t="s">
        <v>9338</v>
      </c>
      <c r="G9560" s="1" t="s">
        <v>5834</v>
      </c>
      <c r="H9560" s="1" t="s">
        <v>9340</v>
      </c>
      <c r="I9560" s="1" t="b">
        <v>0</v>
      </c>
      <c r="J9560" s="1">
        <v>0</v>
      </c>
      <c r="K9560" s="1">
        <v>7</v>
      </c>
      <c r="L9560" s="1">
        <v>6</v>
      </c>
      <c r="M9560" s="1">
        <v>76</v>
      </c>
      <c r="N9560" s="1">
        <v>3.1391986782321299</v>
      </c>
      <c r="O9560" s="1" t="s">
        <v>9341</v>
      </c>
    </row>
    <row r="9561" spans="1:15" x14ac:dyDescent="0.3">
      <c r="A9561" s="1" t="s">
        <v>75</v>
      </c>
      <c r="B9561" s="1" t="s">
        <v>5778</v>
      </c>
      <c r="C9561" s="1">
        <v>1</v>
      </c>
      <c r="D9561" s="1" t="s">
        <v>6512</v>
      </c>
      <c r="E9561" s="1">
        <v>5</v>
      </c>
      <c r="F9561" s="1" t="s">
        <v>9338</v>
      </c>
      <c r="G9561" s="1" t="s">
        <v>5834</v>
      </c>
      <c r="H9561" s="1" t="s">
        <v>9304</v>
      </c>
      <c r="I9561" s="1" t="b">
        <v>0</v>
      </c>
      <c r="J9561" s="1">
        <v>9</v>
      </c>
      <c r="K9561" s="1">
        <v>0</v>
      </c>
      <c r="L9561" s="1">
        <v>0</v>
      </c>
      <c r="M9561" s="1">
        <v>40</v>
      </c>
      <c r="N9561" s="1">
        <v>1.65220983064849</v>
      </c>
      <c r="O9561" s="1" t="s">
        <v>9342</v>
      </c>
    </row>
    <row r="9562" spans="1:15" x14ac:dyDescent="0.3">
      <c r="A9562" s="1" t="s">
        <v>75</v>
      </c>
      <c r="B9562" s="1" t="s">
        <v>5778</v>
      </c>
      <c r="C9562" s="1">
        <v>1</v>
      </c>
      <c r="D9562" s="1" t="s">
        <v>6512</v>
      </c>
      <c r="E9562" s="1">
        <v>6</v>
      </c>
      <c r="F9562" s="1" t="s">
        <v>9343</v>
      </c>
      <c r="G9562" s="1" t="s">
        <v>5814</v>
      </c>
      <c r="H9562" s="1" t="s">
        <v>9304</v>
      </c>
      <c r="I9562" s="1" t="b">
        <v>1</v>
      </c>
      <c r="J9562" s="1">
        <v>0</v>
      </c>
      <c r="K9562" s="1">
        <v>0</v>
      </c>
      <c r="L9562" s="1">
        <v>0</v>
      </c>
      <c r="M9562" s="1">
        <v>512</v>
      </c>
      <c r="N9562" s="1">
        <v>28.699551569506699</v>
      </c>
      <c r="O9562" s="1" t="s">
        <v>9305</v>
      </c>
    </row>
    <row r="9563" spans="1:15" x14ac:dyDescent="0.3">
      <c r="A9563" s="1" t="s">
        <v>75</v>
      </c>
      <c r="B9563" s="1" t="s">
        <v>5778</v>
      </c>
      <c r="C9563" s="1">
        <v>1</v>
      </c>
      <c r="D9563" s="1" t="s">
        <v>6512</v>
      </c>
      <c r="E9563" s="1">
        <v>6</v>
      </c>
      <c r="F9563" s="1" t="s">
        <v>9343</v>
      </c>
      <c r="G9563" s="1" t="s">
        <v>5834</v>
      </c>
      <c r="H9563" s="1" t="s">
        <v>9304</v>
      </c>
      <c r="I9563" s="1" t="b">
        <v>0</v>
      </c>
      <c r="J9563" s="1">
        <v>10</v>
      </c>
      <c r="K9563" s="1">
        <v>0</v>
      </c>
      <c r="L9563" s="1">
        <v>4</v>
      </c>
      <c r="M9563" s="1">
        <v>249</v>
      </c>
      <c r="N9563" s="1">
        <v>13.957399103139</v>
      </c>
      <c r="O9563" s="1" t="s">
        <v>9344</v>
      </c>
    </row>
    <row r="9564" spans="1:15" x14ac:dyDescent="0.3">
      <c r="A9564" s="1" t="s">
        <v>75</v>
      </c>
      <c r="B9564" s="1" t="s">
        <v>5778</v>
      </c>
      <c r="C9564" s="1">
        <v>1</v>
      </c>
      <c r="D9564" s="1" t="s">
        <v>6512</v>
      </c>
      <c r="E9564" s="1">
        <v>6</v>
      </c>
      <c r="F9564" s="1" t="s">
        <v>9343</v>
      </c>
      <c r="G9564" s="1" t="s">
        <v>5840</v>
      </c>
      <c r="H9564" s="1" t="s">
        <v>9304</v>
      </c>
      <c r="I9564" s="1" t="b">
        <v>0</v>
      </c>
      <c r="J9564" s="1">
        <v>5</v>
      </c>
      <c r="K9564" s="1">
        <v>0</v>
      </c>
      <c r="L9564" s="1">
        <v>3</v>
      </c>
      <c r="M9564" s="1">
        <v>173</v>
      </c>
      <c r="N9564" s="1">
        <v>9.6973094170403495</v>
      </c>
      <c r="O9564" s="1" t="s">
        <v>9345</v>
      </c>
    </row>
    <row r="9565" spans="1:15" x14ac:dyDescent="0.3">
      <c r="A9565" s="1" t="s">
        <v>75</v>
      </c>
      <c r="B9565" s="1" t="s">
        <v>5778</v>
      </c>
      <c r="C9565" s="1">
        <v>1</v>
      </c>
      <c r="D9565" s="1" t="s">
        <v>6512</v>
      </c>
      <c r="E9565" s="1">
        <v>6</v>
      </c>
      <c r="F9565" s="1" t="s">
        <v>9343</v>
      </c>
      <c r="G9565" s="1" t="s">
        <v>5851</v>
      </c>
      <c r="H9565" s="1" t="s">
        <v>9311</v>
      </c>
      <c r="I9565" s="1" t="b">
        <v>0</v>
      </c>
      <c r="J9565" s="1">
        <v>2</v>
      </c>
      <c r="K9565" s="1">
        <v>1</v>
      </c>
      <c r="L9565" s="1">
        <v>11</v>
      </c>
      <c r="M9565" s="1">
        <v>118</v>
      </c>
      <c r="N9565" s="1">
        <v>6.61434977578475</v>
      </c>
      <c r="O9565" s="1" t="s">
        <v>9312</v>
      </c>
    </row>
    <row r="9566" spans="1:15" x14ac:dyDescent="0.3">
      <c r="A9566" s="1" t="s">
        <v>75</v>
      </c>
      <c r="B9566" s="1" t="s">
        <v>5778</v>
      </c>
      <c r="C9566" s="1">
        <v>1</v>
      </c>
      <c r="D9566" s="1" t="s">
        <v>6512</v>
      </c>
      <c r="E9566" s="1">
        <v>6</v>
      </c>
      <c r="F9566" s="1" t="s">
        <v>9343</v>
      </c>
      <c r="G9566" s="1" t="s">
        <v>5803</v>
      </c>
      <c r="H9566" s="1" t="s">
        <v>9307</v>
      </c>
      <c r="I9566" s="1" t="b">
        <v>0</v>
      </c>
      <c r="J9566" s="1">
        <v>0</v>
      </c>
      <c r="K9566" s="1">
        <v>1</v>
      </c>
      <c r="L9566" s="1">
        <v>0</v>
      </c>
      <c r="M9566" s="1">
        <v>90</v>
      </c>
      <c r="N9566" s="1">
        <v>5.0448430493273504</v>
      </c>
      <c r="O9566" s="1" t="s">
        <v>9308</v>
      </c>
    </row>
    <row r="9567" spans="1:15" x14ac:dyDescent="0.3">
      <c r="A9567" s="1" t="s">
        <v>75</v>
      </c>
      <c r="B9567" s="1" t="s">
        <v>5778</v>
      </c>
      <c r="C9567" s="1">
        <v>1</v>
      </c>
      <c r="D9567" s="1" t="s">
        <v>6512</v>
      </c>
      <c r="E9567" s="1">
        <v>6</v>
      </c>
      <c r="F9567" s="1" t="s">
        <v>9343</v>
      </c>
      <c r="G9567" s="1" t="s">
        <v>5834</v>
      </c>
      <c r="H9567" s="1" t="s">
        <v>9304</v>
      </c>
      <c r="I9567" s="1" t="b">
        <v>0</v>
      </c>
      <c r="J9567" s="1">
        <v>10</v>
      </c>
      <c r="K9567" s="1">
        <v>0</v>
      </c>
      <c r="L9567" s="1">
        <v>0</v>
      </c>
      <c r="M9567" s="1">
        <v>90</v>
      </c>
      <c r="N9567" s="1">
        <v>5.0448430493273504</v>
      </c>
      <c r="O9567" s="1" t="s">
        <v>9346</v>
      </c>
    </row>
    <row r="9568" spans="1:15" x14ac:dyDescent="0.3">
      <c r="A9568" s="1" t="s">
        <v>75</v>
      </c>
      <c r="B9568" s="1" t="s">
        <v>5778</v>
      </c>
      <c r="C9568" s="1">
        <v>1</v>
      </c>
      <c r="D9568" s="1" t="s">
        <v>6512</v>
      </c>
      <c r="E9568" s="1">
        <v>6</v>
      </c>
      <c r="F9568" s="1" t="s">
        <v>9343</v>
      </c>
      <c r="G9568" s="1" t="s">
        <v>5803</v>
      </c>
      <c r="H9568" s="1" t="s">
        <v>9313</v>
      </c>
      <c r="I9568" s="1" t="b">
        <v>0</v>
      </c>
      <c r="J9568" s="1">
        <v>0</v>
      </c>
      <c r="K9568" s="1">
        <v>1</v>
      </c>
      <c r="L9568" s="1">
        <v>0</v>
      </c>
      <c r="M9568" s="1">
        <v>78</v>
      </c>
      <c r="N9568" s="1">
        <v>4.3721973094170297</v>
      </c>
      <c r="O9568" s="1" t="s">
        <v>9314</v>
      </c>
    </row>
    <row r="9569" spans="1:15" x14ac:dyDescent="0.3">
      <c r="A9569" s="1" t="s">
        <v>75</v>
      </c>
      <c r="B9569" s="1" t="s">
        <v>5778</v>
      </c>
      <c r="C9569" s="1">
        <v>1</v>
      </c>
      <c r="D9569" s="1" t="s">
        <v>6512</v>
      </c>
      <c r="E9569" s="1">
        <v>6</v>
      </c>
      <c r="F9569" s="1" t="s">
        <v>9343</v>
      </c>
      <c r="G9569" s="1" t="s">
        <v>5801</v>
      </c>
      <c r="H9569" s="1" t="s">
        <v>9304</v>
      </c>
      <c r="I9569" s="1" t="b">
        <v>0</v>
      </c>
      <c r="J9569" s="1">
        <v>1</v>
      </c>
      <c r="K9569" s="1">
        <v>0</v>
      </c>
      <c r="L9569" s="1">
        <v>0</v>
      </c>
      <c r="M9569" s="1">
        <v>67</v>
      </c>
      <c r="N9569" s="1">
        <v>3.7556053811659198</v>
      </c>
      <c r="O9569" s="1" t="s">
        <v>9318</v>
      </c>
    </row>
    <row r="9570" spans="1:15" x14ac:dyDescent="0.3">
      <c r="A9570" s="1" t="s">
        <v>75</v>
      </c>
      <c r="B9570" s="1" t="s">
        <v>5778</v>
      </c>
      <c r="C9570" s="1">
        <v>1</v>
      </c>
      <c r="D9570" s="1" t="s">
        <v>6512</v>
      </c>
      <c r="E9570" s="1">
        <v>6</v>
      </c>
      <c r="F9570" s="1" t="s">
        <v>9343</v>
      </c>
      <c r="G9570" s="1" t="s">
        <v>5801</v>
      </c>
      <c r="H9570" s="1" t="s">
        <v>9304</v>
      </c>
      <c r="I9570" s="1" t="b">
        <v>0</v>
      </c>
      <c r="J9570" s="1">
        <v>1</v>
      </c>
      <c r="K9570" s="1">
        <v>0</v>
      </c>
      <c r="L9570" s="1">
        <v>5</v>
      </c>
      <c r="M9570" s="1">
        <v>36</v>
      </c>
      <c r="N9570" s="1">
        <v>2.01793721973094</v>
      </c>
      <c r="O9570" s="1" t="s">
        <v>9347</v>
      </c>
    </row>
    <row r="9571" spans="1:15" x14ac:dyDescent="0.3">
      <c r="A9571" s="1" t="s">
        <v>75</v>
      </c>
      <c r="B9571" s="1" t="s">
        <v>5778</v>
      </c>
      <c r="C9571" s="1">
        <v>1</v>
      </c>
      <c r="D9571" s="1" t="s">
        <v>6512</v>
      </c>
      <c r="E9571" s="1">
        <v>6</v>
      </c>
      <c r="F9571" s="1" t="s">
        <v>9343</v>
      </c>
      <c r="G9571" s="1" t="s">
        <v>5834</v>
      </c>
      <c r="H9571" s="1" t="s">
        <v>9304</v>
      </c>
      <c r="I9571" s="1" t="b">
        <v>0</v>
      </c>
      <c r="J9571" s="1">
        <v>8</v>
      </c>
      <c r="K9571" s="1">
        <v>0</v>
      </c>
      <c r="L9571" s="1">
        <v>0</v>
      </c>
      <c r="M9571" s="1">
        <v>29</v>
      </c>
      <c r="N9571" s="1">
        <v>1.6255605381165901</v>
      </c>
      <c r="O9571" s="1" t="s">
        <v>9348</v>
      </c>
    </row>
    <row r="9572" spans="1:15" x14ac:dyDescent="0.3">
      <c r="A9572" s="1" t="s">
        <v>75</v>
      </c>
      <c r="B9572" s="1" t="s">
        <v>5778</v>
      </c>
      <c r="C9572" s="1">
        <v>1</v>
      </c>
      <c r="D9572" s="1" t="s">
        <v>6512</v>
      </c>
      <c r="E9572" s="1">
        <v>7</v>
      </c>
      <c r="F9572" s="1" t="s">
        <v>9349</v>
      </c>
      <c r="G9572" s="1" t="s">
        <v>5803</v>
      </c>
      <c r="H9572" s="1" t="s">
        <v>9307</v>
      </c>
      <c r="I9572" s="1" t="b">
        <v>0</v>
      </c>
      <c r="J9572" s="1">
        <v>0</v>
      </c>
      <c r="K9572" s="1">
        <v>1</v>
      </c>
      <c r="L9572" s="1">
        <v>0</v>
      </c>
      <c r="M9572" s="1">
        <v>589</v>
      </c>
      <c r="N9572" s="1">
        <v>18.854033290653</v>
      </c>
      <c r="O9572" s="1" t="s">
        <v>9308</v>
      </c>
    </row>
    <row r="9573" spans="1:15" x14ac:dyDescent="0.3">
      <c r="A9573" s="1" t="s">
        <v>75</v>
      </c>
      <c r="B9573" s="1" t="s">
        <v>5778</v>
      </c>
      <c r="C9573" s="1">
        <v>1</v>
      </c>
      <c r="D9573" s="1" t="s">
        <v>6512</v>
      </c>
      <c r="E9573" s="1">
        <v>7</v>
      </c>
      <c r="F9573" s="1" t="s">
        <v>9349</v>
      </c>
      <c r="G9573" s="1" t="s">
        <v>5834</v>
      </c>
      <c r="H9573" s="1" t="s">
        <v>9350</v>
      </c>
      <c r="I9573" s="1" t="b">
        <v>0</v>
      </c>
      <c r="J9573" s="1">
        <v>0</v>
      </c>
      <c r="K9573" s="1">
        <v>10</v>
      </c>
      <c r="L9573" s="1">
        <v>6</v>
      </c>
      <c r="M9573" s="1">
        <v>331</v>
      </c>
      <c r="N9573" s="1">
        <v>10.5953905249679</v>
      </c>
      <c r="O9573" s="1" t="s">
        <v>9351</v>
      </c>
    </row>
    <row r="9574" spans="1:15" x14ac:dyDescent="0.3">
      <c r="A9574" s="1" t="s">
        <v>75</v>
      </c>
      <c r="B9574" s="1" t="s">
        <v>5778</v>
      </c>
      <c r="C9574" s="1">
        <v>1</v>
      </c>
      <c r="D9574" s="1" t="s">
        <v>6512</v>
      </c>
      <c r="E9574" s="1">
        <v>7</v>
      </c>
      <c r="F9574" s="1" t="s">
        <v>9349</v>
      </c>
      <c r="G9574" s="1" t="s">
        <v>5801</v>
      </c>
      <c r="H9574" s="1" t="s">
        <v>9304</v>
      </c>
      <c r="I9574" s="1" t="b">
        <v>0</v>
      </c>
      <c r="J9574" s="1">
        <v>1</v>
      </c>
      <c r="K9574" s="1">
        <v>0</v>
      </c>
      <c r="L9574" s="1">
        <v>0</v>
      </c>
      <c r="M9574" s="1">
        <v>252</v>
      </c>
      <c r="N9574" s="1">
        <v>8.0665813060179197</v>
      </c>
      <c r="O9574" s="1" t="s">
        <v>9318</v>
      </c>
    </row>
    <row r="9575" spans="1:15" x14ac:dyDescent="0.3">
      <c r="A9575" s="1" t="s">
        <v>75</v>
      </c>
      <c r="B9575" s="1" t="s">
        <v>5778</v>
      </c>
      <c r="C9575" s="1">
        <v>1</v>
      </c>
      <c r="D9575" s="1" t="s">
        <v>6512</v>
      </c>
      <c r="E9575" s="1">
        <v>7</v>
      </c>
      <c r="F9575" s="1" t="s">
        <v>9349</v>
      </c>
      <c r="G9575" s="1" t="s">
        <v>5803</v>
      </c>
      <c r="H9575" s="1" t="s">
        <v>9313</v>
      </c>
      <c r="I9575" s="1" t="b">
        <v>0</v>
      </c>
      <c r="J9575" s="1">
        <v>0</v>
      </c>
      <c r="K9575" s="1">
        <v>1</v>
      </c>
      <c r="L9575" s="1">
        <v>0</v>
      </c>
      <c r="M9575" s="1">
        <v>214</v>
      </c>
      <c r="N9575" s="1">
        <v>6.8501920614596603</v>
      </c>
      <c r="O9575" s="1" t="s">
        <v>9314</v>
      </c>
    </row>
    <row r="9576" spans="1:15" x14ac:dyDescent="0.3">
      <c r="A9576" s="1" t="s">
        <v>75</v>
      </c>
      <c r="B9576" s="1" t="s">
        <v>5778</v>
      </c>
      <c r="C9576" s="1">
        <v>1</v>
      </c>
      <c r="D9576" s="1" t="s">
        <v>6512</v>
      </c>
      <c r="E9576" s="1">
        <v>7</v>
      </c>
      <c r="F9576" s="1" t="s">
        <v>9349</v>
      </c>
      <c r="G9576" s="1" t="s">
        <v>5851</v>
      </c>
      <c r="H9576" s="1" t="s">
        <v>9311</v>
      </c>
      <c r="I9576" s="1" t="b">
        <v>0</v>
      </c>
      <c r="J9576" s="1">
        <v>2</v>
      </c>
      <c r="K9576" s="1">
        <v>1</v>
      </c>
      <c r="L9576" s="1">
        <v>11</v>
      </c>
      <c r="M9576" s="1">
        <v>170</v>
      </c>
      <c r="N9576" s="1">
        <v>5.4417413572343101</v>
      </c>
      <c r="O9576" s="1" t="s">
        <v>9312</v>
      </c>
    </row>
    <row r="9577" spans="1:15" x14ac:dyDescent="0.3">
      <c r="A9577" s="1" t="s">
        <v>75</v>
      </c>
      <c r="B9577" s="1" t="s">
        <v>5778</v>
      </c>
      <c r="C9577" s="1">
        <v>1</v>
      </c>
      <c r="D9577" s="1" t="s">
        <v>6512</v>
      </c>
      <c r="E9577" s="1">
        <v>7</v>
      </c>
      <c r="F9577" s="1" t="s">
        <v>9349</v>
      </c>
      <c r="G9577" s="1" t="s">
        <v>5814</v>
      </c>
      <c r="H9577" s="1" t="s">
        <v>9304</v>
      </c>
      <c r="I9577" s="1" t="b">
        <v>1</v>
      </c>
      <c r="J9577" s="1">
        <v>0</v>
      </c>
      <c r="K9577" s="1">
        <v>0</v>
      </c>
      <c r="L9577" s="1">
        <v>0</v>
      </c>
      <c r="M9577" s="1">
        <v>112</v>
      </c>
      <c r="N9577" s="1">
        <v>3.5851472471190702</v>
      </c>
      <c r="O9577" s="1" t="s">
        <v>9305</v>
      </c>
    </row>
    <row r="9578" spans="1:15" x14ac:dyDescent="0.3">
      <c r="A9578" s="1" t="s">
        <v>75</v>
      </c>
      <c r="B9578" s="1" t="s">
        <v>5778</v>
      </c>
      <c r="C9578" s="1">
        <v>1</v>
      </c>
      <c r="D9578" s="1" t="s">
        <v>6512</v>
      </c>
      <c r="E9578" s="1">
        <v>7</v>
      </c>
      <c r="F9578" s="1" t="s">
        <v>9349</v>
      </c>
      <c r="G9578" s="1" t="s">
        <v>5834</v>
      </c>
      <c r="H9578" s="1" t="s">
        <v>9304</v>
      </c>
      <c r="I9578" s="1" t="b">
        <v>0</v>
      </c>
      <c r="J9578" s="1">
        <v>10</v>
      </c>
      <c r="K9578" s="1">
        <v>0</v>
      </c>
      <c r="L9578" s="1">
        <v>0</v>
      </c>
      <c r="M9578" s="1">
        <v>63</v>
      </c>
      <c r="N9578" s="1">
        <v>2.0166453265044799</v>
      </c>
      <c r="O9578" s="1" t="s">
        <v>9352</v>
      </c>
    </row>
    <row r="9579" spans="1:15" x14ac:dyDescent="0.3">
      <c r="A9579" s="1" t="s">
        <v>75</v>
      </c>
      <c r="B9579" s="1" t="s">
        <v>5778</v>
      </c>
      <c r="C9579" s="1">
        <v>1</v>
      </c>
      <c r="D9579" s="1" t="s">
        <v>6512</v>
      </c>
      <c r="E9579" s="1">
        <v>7</v>
      </c>
      <c r="F9579" s="1" t="s">
        <v>9349</v>
      </c>
      <c r="G9579" s="1" t="s">
        <v>5840</v>
      </c>
      <c r="H9579" s="1" t="s">
        <v>9304</v>
      </c>
      <c r="I9579" s="1" t="b">
        <v>0</v>
      </c>
      <c r="J9579" s="1">
        <v>5</v>
      </c>
      <c r="K9579" s="1">
        <v>0</v>
      </c>
      <c r="L9579" s="1">
        <v>6</v>
      </c>
      <c r="M9579" s="1">
        <v>50</v>
      </c>
      <c r="N9579" s="1">
        <v>1.60051216389244</v>
      </c>
      <c r="O9579" s="1" t="s">
        <v>9353</v>
      </c>
    </row>
    <row r="9580" spans="1:15" x14ac:dyDescent="0.3">
      <c r="A9580" s="1" t="s">
        <v>75</v>
      </c>
      <c r="B9580" s="1" t="s">
        <v>5778</v>
      </c>
      <c r="C9580" s="1">
        <v>1</v>
      </c>
      <c r="D9580" s="1" t="s">
        <v>6512</v>
      </c>
      <c r="E9580" s="1">
        <v>7</v>
      </c>
      <c r="F9580" s="1" t="s">
        <v>9349</v>
      </c>
      <c r="G9580" s="1" t="s">
        <v>5798</v>
      </c>
      <c r="H9580" s="1" t="s">
        <v>9304</v>
      </c>
      <c r="I9580" s="1" t="b">
        <v>0</v>
      </c>
      <c r="J9580" s="1">
        <v>0</v>
      </c>
      <c r="K9580" s="1">
        <v>0</v>
      </c>
      <c r="L9580" s="1">
        <v>7</v>
      </c>
      <c r="M9580" s="1">
        <v>48</v>
      </c>
      <c r="N9580" s="1">
        <v>1.5364916773367401</v>
      </c>
      <c r="O9580" s="1" t="s">
        <v>9354</v>
      </c>
    </row>
    <row r="9581" spans="1:15" x14ac:dyDescent="0.3">
      <c r="A9581" s="1" t="s">
        <v>75</v>
      </c>
      <c r="B9581" s="1" t="s">
        <v>5778</v>
      </c>
      <c r="C9581" s="1">
        <v>1</v>
      </c>
      <c r="D9581" s="1" t="s">
        <v>6512</v>
      </c>
      <c r="E9581" s="1">
        <v>7</v>
      </c>
      <c r="F9581" s="1" t="s">
        <v>9349</v>
      </c>
      <c r="G9581" s="1" t="s">
        <v>5834</v>
      </c>
      <c r="H9581" s="1" t="s">
        <v>9304</v>
      </c>
      <c r="I9581" s="1" t="b">
        <v>0</v>
      </c>
      <c r="J9581" s="1">
        <v>9</v>
      </c>
      <c r="K9581" s="1">
        <v>0</v>
      </c>
      <c r="L9581" s="1">
        <v>0</v>
      </c>
      <c r="M9581" s="1">
        <v>42</v>
      </c>
      <c r="N9581" s="1">
        <v>1.3444302176696501</v>
      </c>
      <c r="O9581" s="1" t="s">
        <v>9342</v>
      </c>
    </row>
    <row r="9582" spans="1:15" x14ac:dyDescent="0.3">
      <c r="A9582" s="1" t="s">
        <v>75</v>
      </c>
      <c r="B9582" s="1" t="s">
        <v>5778</v>
      </c>
      <c r="C9582" s="1">
        <v>1</v>
      </c>
      <c r="D9582" s="1" t="s">
        <v>6512</v>
      </c>
      <c r="E9582" s="1">
        <v>7</v>
      </c>
      <c r="F9582" s="1" t="s">
        <v>9349</v>
      </c>
      <c r="G9582" s="1" t="s">
        <v>5834</v>
      </c>
      <c r="H9582" s="1" t="s">
        <v>9304</v>
      </c>
      <c r="I9582" s="1" t="b">
        <v>0</v>
      </c>
      <c r="J9582" s="1">
        <v>12</v>
      </c>
      <c r="K9582" s="1">
        <v>0</v>
      </c>
      <c r="L9582" s="1">
        <v>10</v>
      </c>
      <c r="M9582" s="1">
        <v>40</v>
      </c>
      <c r="N9582" s="1">
        <v>1.28040973111395</v>
      </c>
      <c r="O9582" s="1" t="s">
        <v>9355</v>
      </c>
    </row>
    <row r="9583" spans="1:15" x14ac:dyDescent="0.3">
      <c r="A9583" s="1" t="s">
        <v>75</v>
      </c>
      <c r="B9583" s="1" t="s">
        <v>5778</v>
      </c>
      <c r="C9583" s="1">
        <v>1</v>
      </c>
      <c r="D9583" s="1" t="s">
        <v>6512</v>
      </c>
      <c r="E9583" s="1">
        <v>8</v>
      </c>
      <c r="F9583" s="1" t="s">
        <v>9356</v>
      </c>
      <c r="G9583" s="1" t="s">
        <v>5851</v>
      </c>
      <c r="H9583" s="1" t="s">
        <v>9311</v>
      </c>
      <c r="I9583" s="1" t="b">
        <v>0</v>
      </c>
      <c r="J9583" s="1">
        <v>2</v>
      </c>
      <c r="K9583" s="1">
        <v>1</v>
      </c>
      <c r="L9583" s="1">
        <v>11</v>
      </c>
      <c r="M9583" s="1">
        <v>2225</v>
      </c>
      <c r="N9583" s="1">
        <v>80.879680116321296</v>
      </c>
      <c r="O9583" s="1" t="s">
        <v>9312</v>
      </c>
    </row>
    <row r="9584" spans="1:15" x14ac:dyDescent="0.3">
      <c r="A9584" s="1" t="s">
        <v>75</v>
      </c>
      <c r="B9584" s="1" t="s">
        <v>5778</v>
      </c>
      <c r="C9584" s="1">
        <v>1</v>
      </c>
      <c r="D9584" s="1" t="s">
        <v>6512</v>
      </c>
      <c r="E9584" s="1">
        <v>8</v>
      </c>
      <c r="F9584" s="1" t="s">
        <v>9356</v>
      </c>
      <c r="G9584" s="1" t="s">
        <v>5814</v>
      </c>
      <c r="H9584" s="1" t="s">
        <v>9304</v>
      </c>
      <c r="I9584" s="1" t="b">
        <v>1</v>
      </c>
      <c r="J9584" s="1">
        <v>0</v>
      </c>
      <c r="K9584" s="1">
        <v>0</v>
      </c>
      <c r="L9584" s="1">
        <v>0</v>
      </c>
      <c r="M9584" s="1">
        <v>162</v>
      </c>
      <c r="N9584" s="1">
        <v>5.8887677208287803</v>
      </c>
      <c r="O9584" s="1" t="s">
        <v>9305</v>
      </c>
    </row>
    <row r="9585" spans="1:15" x14ac:dyDescent="0.3">
      <c r="A9585" s="1" t="s">
        <v>75</v>
      </c>
      <c r="B9585" s="1" t="s">
        <v>5778</v>
      </c>
      <c r="C9585" s="1">
        <v>1</v>
      </c>
      <c r="D9585" s="1" t="s">
        <v>6512</v>
      </c>
      <c r="E9585" s="1">
        <v>8</v>
      </c>
      <c r="F9585" s="1" t="s">
        <v>9356</v>
      </c>
      <c r="G9585" s="1" t="s">
        <v>5801</v>
      </c>
      <c r="H9585" s="1" t="s">
        <v>9304</v>
      </c>
      <c r="I9585" s="1" t="b">
        <v>0</v>
      </c>
      <c r="J9585" s="1">
        <v>1</v>
      </c>
      <c r="K9585" s="1">
        <v>0</v>
      </c>
      <c r="L9585" s="1">
        <v>0</v>
      </c>
      <c r="M9585" s="1">
        <v>43</v>
      </c>
      <c r="N9585" s="1">
        <v>1.56306797528171</v>
      </c>
      <c r="O9585" s="1" t="s">
        <v>9318</v>
      </c>
    </row>
    <row r="9586" spans="1:15" x14ac:dyDescent="0.3">
      <c r="A9586" s="1" t="s">
        <v>75</v>
      </c>
      <c r="B9586" s="1" t="s">
        <v>5778</v>
      </c>
      <c r="C9586" s="1">
        <v>1</v>
      </c>
      <c r="D9586" s="1" t="s">
        <v>6512</v>
      </c>
      <c r="E9586" s="1">
        <v>8</v>
      </c>
      <c r="F9586" s="1" t="s">
        <v>9356</v>
      </c>
      <c r="G9586" s="1" t="s">
        <v>5834</v>
      </c>
      <c r="H9586" s="1" t="s">
        <v>9304</v>
      </c>
      <c r="I9586" s="1" t="b">
        <v>0</v>
      </c>
      <c r="J9586" s="1">
        <v>15</v>
      </c>
      <c r="K9586" s="1">
        <v>0</v>
      </c>
      <c r="L9586" s="1">
        <v>0</v>
      </c>
      <c r="M9586" s="1">
        <v>30</v>
      </c>
      <c r="N9586" s="1">
        <v>1.09051254089422</v>
      </c>
      <c r="O9586" s="1" t="s">
        <v>9357</v>
      </c>
    </row>
    <row r="9587" spans="1:15" x14ac:dyDescent="0.3">
      <c r="A9587" s="1" t="s">
        <v>75</v>
      </c>
      <c r="B9587" s="1" t="s">
        <v>5778</v>
      </c>
      <c r="C9587" s="1">
        <v>1</v>
      </c>
      <c r="D9587" s="1" t="s">
        <v>6512</v>
      </c>
      <c r="E9587" s="1">
        <v>9</v>
      </c>
      <c r="F9587" s="1" t="s">
        <v>9358</v>
      </c>
      <c r="G9587" s="1" t="s">
        <v>5814</v>
      </c>
      <c r="H9587" s="1" t="s">
        <v>9304</v>
      </c>
      <c r="I9587" s="1" t="b">
        <v>1</v>
      </c>
      <c r="J9587" s="1">
        <v>0</v>
      </c>
      <c r="K9587" s="1">
        <v>0</v>
      </c>
      <c r="L9587" s="1">
        <v>0</v>
      </c>
      <c r="M9587" s="1">
        <v>891</v>
      </c>
      <c r="N9587" s="1">
        <v>83.348924228250695</v>
      </c>
      <c r="O9587" s="1" t="s">
        <v>9305</v>
      </c>
    </row>
    <row r="9588" spans="1:15" x14ac:dyDescent="0.3">
      <c r="A9588" s="1" t="s">
        <v>75</v>
      </c>
      <c r="B9588" s="1" t="s">
        <v>5778</v>
      </c>
      <c r="C9588" s="1">
        <v>1</v>
      </c>
      <c r="D9588" s="1" t="s">
        <v>6512</v>
      </c>
      <c r="E9588" s="1">
        <v>9</v>
      </c>
      <c r="F9588" s="1" t="s">
        <v>9358</v>
      </c>
      <c r="G9588" s="1" t="s">
        <v>5851</v>
      </c>
      <c r="H9588" s="1" t="s">
        <v>9311</v>
      </c>
      <c r="I9588" s="1" t="b">
        <v>0</v>
      </c>
      <c r="J9588" s="1">
        <v>2</v>
      </c>
      <c r="K9588" s="1">
        <v>1</v>
      </c>
      <c r="L9588" s="1">
        <v>11</v>
      </c>
      <c r="M9588" s="1">
        <v>62</v>
      </c>
      <c r="N9588" s="1">
        <v>5.7998129092609902</v>
      </c>
      <c r="O9588" s="1" t="s">
        <v>9312</v>
      </c>
    </row>
    <row r="9589" spans="1:15" x14ac:dyDescent="0.3">
      <c r="A9589" s="1" t="s">
        <v>75</v>
      </c>
      <c r="B9589" s="1" t="s">
        <v>5778</v>
      </c>
      <c r="C9589" s="1">
        <v>1</v>
      </c>
      <c r="D9589" s="1" t="s">
        <v>6512</v>
      </c>
      <c r="E9589" s="1">
        <v>9</v>
      </c>
      <c r="F9589" s="1" t="s">
        <v>9358</v>
      </c>
      <c r="G9589" s="1" t="s">
        <v>5908</v>
      </c>
      <c r="H9589" s="1" t="s">
        <v>9304</v>
      </c>
      <c r="I9589" s="1" t="b">
        <v>0</v>
      </c>
      <c r="J9589" s="1">
        <v>0</v>
      </c>
      <c r="K9589" s="1">
        <v>0</v>
      </c>
      <c r="L9589" s="1">
        <v>1</v>
      </c>
      <c r="M9589" s="1">
        <v>24</v>
      </c>
      <c r="N9589" s="1">
        <v>2.2450888681010199</v>
      </c>
      <c r="O9589" s="1" t="s">
        <v>9359</v>
      </c>
    </row>
    <row r="9590" spans="1:15" x14ac:dyDescent="0.3">
      <c r="A9590" s="1" t="s">
        <v>75</v>
      </c>
      <c r="B9590" s="1" t="s">
        <v>5778</v>
      </c>
      <c r="C9590" s="1">
        <v>1</v>
      </c>
      <c r="D9590" s="1" t="s">
        <v>6512</v>
      </c>
      <c r="E9590" s="1">
        <v>10</v>
      </c>
      <c r="F9590" s="1" t="s">
        <v>9360</v>
      </c>
      <c r="G9590" s="1" t="s">
        <v>5803</v>
      </c>
      <c r="H9590" s="1" t="s">
        <v>9313</v>
      </c>
      <c r="I9590" s="1" t="b">
        <v>0</v>
      </c>
      <c r="J9590" s="1">
        <v>0</v>
      </c>
      <c r="K9590" s="1">
        <v>1</v>
      </c>
      <c r="L9590" s="1">
        <v>0</v>
      </c>
      <c r="M9590" s="1">
        <v>998</v>
      </c>
      <c r="N9590" s="1">
        <v>21.462365591397798</v>
      </c>
      <c r="O9590" s="1" t="s">
        <v>9314</v>
      </c>
    </row>
    <row r="9591" spans="1:15" x14ac:dyDescent="0.3">
      <c r="A9591" s="1" t="s">
        <v>75</v>
      </c>
      <c r="B9591" s="1" t="s">
        <v>5778</v>
      </c>
      <c r="C9591" s="1">
        <v>1</v>
      </c>
      <c r="D9591" s="1" t="s">
        <v>6512</v>
      </c>
      <c r="E9591" s="1">
        <v>10</v>
      </c>
      <c r="F9591" s="1" t="s">
        <v>9360</v>
      </c>
      <c r="G9591" s="1" t="s">
        <v>5803</v>
      </c>
      <c r="H9591" s="1" t="s">
        <v>9307</v>
      </c>
      <c r="I9591" s="1" t="b">
        <v>0</v>
      </c>
      <c r="J9591" s="1">
        <v>0</v>
      </c>
      <c r="K9591" s="1">
        <v>1</v>
      </c>
      <c r="L9591" s="1">
        <v>0</v>
      </c>
      <c r="M9591" s="1">
        <v>815</v>
      </c>
      <c r="N9591" s="1">
        <v>17.526881720430101</v>
      </c>
      <c r="O9591" s="1" t="s">
        <v>9308</v>
      </c>
    </row>
    <row r="9592" spans="1:15" x14ac:dyDescent="0.3">
      <c r="A9592" s="1" t="s">
        <v>75</v>
      </c>
      <c r="B9592" s="1" t="s">
        <v>5778</v>
      </c>
      <c r="C9592" s="1">
        <v>1</v>
      </c>
      <c r="D9592" s="1" t="s">
        <v>6512</v>
      </c>
      <c r="E9592" s="1">
        <v>10</v>
      </c>
      <c r="F9592" s="1" t="s">
        <v>9360</v>
      </c>
      <c r="G9592" s="1" t="s">
        <v>5834</v>
      </c>
      <c r="H9592" s="1" t="s">
        <v>9361</v>
      </c>
      <c r="I9592" s="1" t="b">
        <v>0</v>
      </c>
      <c r="J9592" s="1">
        <v>6</v>
      </c>
      <c r="K9592" s="1">
        <v>20</v>
      </c>
      <c r="L9592" s="1">
        <v>6</v>
      </c>
      <c r="M9592" s="1">
        <v>525</v>
      </c>
      <c r="N9592" s="1">
        <v>11.2903225806451</v>
      </c>
      <c r="O9592" s="1" t="s">
        <v>9362</v>
      </c>
    </row>
    <row r="9593" spans="1:15" x14ac:dyDescent="0.3">
      <c r="A9593" s="1" t="s">
        <v>75</v>
      </c>
      <c r="B9593" s="1" t="s">
        <v>5778</v>
      </c>
      <c r="C9593" s="1">
        <v>1</v>
      </c>
      <c r="D9593" s="1" t="s">
        <v>6512</v>
      </c>
      <c r="E9593" s="1">
        <v>10</v>
      </c>
      <c r="F9593" s="1" t="s">
        <v>9360</v>
      </c>
      <c r="G9593" s="1" t="s">
        <v>5803</v>
      </c>
      <c r="H9593" s="1" t="s">
        <v>9363</v>
      </c>
      <c r="I9593" s="1" t="b">
        <v>0</v>
      </c>
      <c r="J9593" s="1">
        <v>0</v>
      </c>
      <c r="K9593" s="1">
        <v>1</v>
      </c>
      <c r="L9593" s="1">
        <v>13</v>
      </c>
      <c r="M9593" s="1">
        <v>350</v>
      </c>
      <c r="N9593" s="1">
        <v>7.5268817204301</v>
      </c>
      <c r="O9593" s="1" t="s">
        <v>9364</v>
      </c>
    </row>
    <row r="9594" spans="1:15" x14ac:dyDescent="0.3">
      <c r="A9594" s="1" t="s">
        <v>75</v>
      </c>
      <c r="B9594" s="1" t="s">
        <v>5778</v>
      </c>
      <c r="C9594" s="1">
        <v>1</v>
      </c>
      <c r="D9594" s="1" t="s">
        <v>6512</v>
      </c>
      <c r="E9594" s="1">
        <v>10</v>
      </c>
      <c r="F9594" s="1" t="s">
        <v>9360</v>
      </c>
      <c r="G9594" s="1" t="s">
        <v>5801</v>
      </c>
      <c r="H9594" s="1" t="s">
        <v>9304</v>
      </c>
      <c r="I9594" s="1" t="b">
        <v>0</v>
      </c>
      <c r="J9594" s="1">
        <v>1</v>
      </c>
      <c r="K9594" s="1">
        <v>0</v>
      </c>
      <c r="L9594" s="1">
        <v>0</v>
      </c>
      <c r="M9594" s="1">
        <v>282</v>
      </c>
      <c r="N9594" s="1">
        <v>6.06451612903225</v>
      </c>
      <c r="O9594" s="1" t="s">
        <v>9318</v>
      </c>
    </row>
    <row r="9595" spans="1:15" x14ac:dyDescent="0.3">
      <c r="A9595" s="1" t="s">
        <v>75</v>
      </c>
      <c r="B9595" s="1" t="s">
        <v>5778</v>
      </c>
      <c r="C9595" s="1">
        <v>1</v>
      </c>
      <c r="D9595" s="1" t="s">
        <v>6512</v>
      </c>
      <c r="E9595" s="1">
        <v>10</v>
      </c>
      <c r="F9595" s="1" t="s">
        <v>9360</v>
      </c>
      <c r="G9595" s="1" t="s">
        <v>5876</v>
      </c>
      <c r="H9595" s="1" t="s">
        <v>9304</v>
      </c>
      <c r="I9595" s="1" t="b">
        <v>0</v>
      </c>
      <c r="J9595" s="1">
        <v>4</v>
      </c>
      <c r="K9595" s="1">
        <v>0</v>
      </c>
      <c r="L9595" s="1">
        <v>5</v>
      </c>
      <c r="M9595" s="1">
        <v>179</v>
      </c>
      <c r="N9595" s="1">
        <v>3.84946236559139</v>
      </c>
      <c r="O9595" s="1" t="s">
        <v>9365</v>
      </c>
    </row>
    <row r="9596" spans="1:15" x14ac:dyDescent="0.3">
      <c r="A9596" s="1" t="s">
        <v>75</v>
      </c>
      <c r="B9596" s="1" t="s">
        <v>5778</v>
      </c>
      <c r="C9596" s="1">
        <v>1</v>
      </c>
      <c r="D9596" s="1" t="s">
        <v>6512</v>
      </c>
      <c r="E9596" s="1">
        <v>10</v>
      </c>
      <c r="F9596" s="1" t="s">
        <v>9360</v>
      </c>
      <c r="G9596" s="1" t="s">
        <v>5895</v>
      </c>
      <c r="H9596" s="1" t="s">
        <v>9366</v>
      </c>
      <c r="I9596" s="1" t="b">
        <v>0</v>
      </c>
      <c r="J9596" s="1">
        <v>0</v>
      </c>
      <c r="K9596" s="1">
        <v>2</v>
      </c>
      <c r="L9596" s="1">
        <v>7</v>
      </c>
      <c r="M9596" s="1">
        <v>147</v>
      </c>
      <c r="N9596" s="1">
        <v>3.1612903225806401</v>
      </c>
      <c r="O9596" s="1" t="s">
        <v>9367</v>
      </c>
    </row>
    <row r="9597" spans="1:15" x14ac:dyDescent="0.3">
      <c r="A9597" s="1" t="s">
        <v>75</v>
      </c>
      <c r="B9597" s="1" t="s">
        <v>5778</v>
      </c>
      <c r="C9597" s="1">
        <v>1</v>
      </c>
      <c r="D9597" s="1" t="s">
        <v>6512</v>
      </c>
      <c r="E9597" s="1">
        <v>10</v>
      </c>
      <c r="F9597" s="1" t="s">
        <v>9360</v>
      </c>
      <c r="G9597" s="1" t="s">
        <v>5814</v>
      </c>
      <c r="H9597" s="1" t="s">
        <v>9304</v>
      </c>
      <c r="I9597" s="1" t="b">
        <v>1</v>
      </c>
      <c r="J9597" s="1">
        <v>0</v>
      </c>
      <c r="K9597" s="1">
        <v>0</v>
      </c>
      <c r="L9597" s="1">
        <v>0</v>
      </c>
      <c r="M9597" s="1">
        <v>98</v>
      </c>
      <c r="N9597" s="1">
        <v>2.10752688172043</v>
      </c>
      <c r="O9597" s="1" t="s">
        <v>9305</v>
      </c>
    </row>
    <row r="9598" spans="1:15" x14ac:dyDescent="0.3">
      <c r="A9598" s="1" t="s">
        <v>75</v>
      </c>
      <c r="B9598" s="1" t="s">
        <v>5778</v>
      </c>
      <c r="C9598" s="1">
        <v>1</v>
      </c>
      <c r="D9598" s="1" t="s">
        <v>6512</v>
      </c>
      <c r="E9598" s="1">
        <v>10</v>
      </c>
      <c r="F9598" s="1" t="s">
        <v>9360</v>
      </c>
      <c r="G9598" s="1" t="s">
        <v>5876</v>
      </c>
      <c r="H9598" s="1" t="s">
        <v>9304</v>
      </c>
      <c r="I9598" s="1" t="b">
        <v>0</v>
      </c>
      <c r="J9598" s="1">
        <v>4</v>
      </c>
      <c r="K9598" s="1">
        <v>0</v>
      </c>
      <c r="L9598" s="1">
        <v>2</v>
      </c>
      <c r="M9598" s="1">
        <v>75</v>
      </c>
      <c r="N9598" s="1">
        <v>1.61290322580645</v>
      </c>
      <c r="O9598" s="1" t="s">
        <v>9368</v>
      </c>
    </row>
    <row r="9599" spans="1:15" x14ac:dyDescent="0.3">
      <c r="A9599" s="1" t="s">
        <v>75</v>
      </c>
      <c r="B9599" s="1" t="s">
        <v>5778</v>
      </c>
      <c r="C9599" s="1">
        <v>1</v>
      </c>
      <c r="D9599" s="1" t="s">
        <v>6512</v>
      </c>
      <c r="E9599" s="1">
        <v>10</v>
      </c>
      <c r="F9599" s="1" t="s">
        <v>9360</v>
      </c>
      <c r="G9599" s="1" t="s">
        <v>5851</v>
      </c>
      <c r="H9599" s="1" t="s">
        <v>9311</v>
      </c>
      <c r="I9599" s="1" t="b">
        <v>0</v>
      </c>
      <c r="J9599" s="1">
        <v>2</v>
      </c>
      <c r="K9599" s="1">
        <v>1</v>
      </c>
      <c r="L9599" s="1">
        <v>11</v>
      </c>
      <c r="M9599" s="1">
        <v>60</v>
      </c>
      <c r="N9599" s="1">
        <v>1.2903225806451599</v>
      </c>
      <c r="O9599" s="1" t="s">
        <v>9312</v>
      </c>
    </row>
    <row r="9600" spans="1:15" x14ac:dyDescent="0.3">
      <c r="A9600" s="1" t="s">
        <v>75</v>
      </c>
      <c r="B9600" s="1" t="s">
        <v>5778</v>
      </c>
      <c r="C9600" s="1">
        <v>1</v>
      </c>
      <c r="D9600" s="1" t="s">
        <v>6512</v>
      </c>
      <c r="E9600" s="1">
        <v>10</v>
      </c>
      <c r="F9600" s="1" t="s">
        <v>9360</v>
      </c>
      <c r="G9600" s="1" t="s">
        <v>5834</v>
      </c>
      <c r="H9600" s="1" t="s">
        <v>9369</v>
      </c>
      <c r="I9600" s="1" t="b">
        <v>0</v>
      </c>
      <c r="J9600" s="1">
        <v>0</v>
      </c>
      <c r="K9600" s="1">
        <v>15</v>
      </c>
      <c r="L9600" s="1">
        <v>1</v>
      </c>
      <c r="M9600" s="1">
        <v>58</v>
      </c>
      <c r="N9600" s="1">
        <v>1.2473118279569899</v>
      </c>
      <c r="O9600" s="1" t="s">
        <v>9370</v>
      </c>
    </row>
    <row r="9601" spans="1:15" x14ac:dyDescent="0.3">
      <c r="A9601" s="1" t="s">
        <v>75</v>
      </c>
      <c r="B9601" s="1" t="s">
        <v>5778</v>
      </c>
      <c r="C9601" s="1">
        <v>1</v>
      </c>
      <c r="D9601" s="1" t="s">
        <v>6512</v>
      </c>
      <c r="E9601" s="1">
        <v>11</v>
      </c>
      <c r="F9601" s="1" t="s">
        <v>9371</v>
      </c>
      <c r="G9601" s="1" t="s">
        <v>5803</v>
      </c>
      <c r="H9601" s="1" t="s">
        <v>9313</v>
      </c>
      <c r="I9601" s="1" t="b">
        <v>0</v>
      </c>
      <c r="J9601" s="1">
        <v>0</v>
      </c>
      <c r="K9601" s="1">
        <v>1</v>
      </c>
      <c r="L9601" s="1">
        <v>0</v>
      </c>
      <c r="M9601" s="1">
        <v>1045</v>
      </c>
      <c r="N9601" s="1">
        <v>20.635860979462802</v>
      </c>
      <c r="O9601" s="1" t="s">
        <v>9314</v>
      </c>
    </row>
    <row r="9602" spans="1:15" x14ac:dyDescent="0.3">
      <c r="A9602" s="1" t="s">
        <v>75</v>
      </c>
      <c r="B9602" s="1" t="s">
        <v>5778</v>
      </c>
      <c r="C9602" s="1">
        <v>1</v>
      </c>
      <c r="D9602" s="1" t="s">
        <v>6512</v>
      </c>
      <c r="E9602" s="1">
        <v>11</v>
      </c>
      <c r="F9602" s="1" t="s">
        <v>9371</v>
      </c>
      <c r="G9602" s="1" t="s">
        <v>5803</v>
      </c>
      <c r="H9602" s="1" t="s">
        <v>9307</v>
      </c>
      <c r="I9602" s="1" t="b">
        <v>0</v>
      </c>
      <c r="J9602" s="1">
        <v>0</v>
      </c>
      <c r="K9602" s="1">
        <v>1</v>
      </c>
      <c r="L9602" s="1">
        <v>0</v>
      </c>
      <c r="M9602" s="1">
        <v>605</v>
      </c>
      <c r="N9602" s="1">
        <v>11.9470774091627</v>
      </c>
      <c r="O9602" s="1" t="s">
        <v>9308</v>
      </c>
    </row>
    <row r="9603" spans="1:15" x14ac:dyDescent="0.3">
      <c r="A9603" s="1" t="s">
        <v>75</v>
      </c>
      <c r="B9603" s="1" t="s">
        <v>5778</v>
      </c>
      <c r="C9603" s="1">
        <v>1</v>
      </c>
      <c r="D9603" s="1" t="s">
        <v>6512</v>
      </c>
      <c r="E9603" s="1">
        <v>11</v>
      </c>
      <c r="F9603" s="1" t="s">
        <v>9371</v>
      </c>
      <c r="G9603" s="1" t="s">
        <v>5801</v>
      </c>
      <c r="H9603" s="1" t="s">
        <v>9304</v>
      </c>
      <c r="I9603" s="1" t="b">
        <v>0</v>
      </c>
      <c r="J9603" s="1">
        <v>1</v>
      </c>
      <c r="K9603" s="1">
        <v>0</v>
      </c>
      <c r="L9603" s="1">
        <v>0</v>
      </c>
      <c r="M9603" s="1">
        <v>595</v>
      </c>
      <c r="N9603" s="1">
        <v>11.7496050552922</v>
      </c>
      <c r="O9603" s="1" t="s">
        <v>9318</v>
      </c>
    </row>
    <row r="9604" spans="1:15" x14ac:dyDescent="0.3">
      <c r="A9604" s="1" t="s">
        <v>75</v>
      </c>
      <c r="B9604" s="1" t="s">
        <v>5778</v>
      </c>
      <c r="C9604" s="1">
        <v>1</v>
      </c>
      <c r="D9604" s="1" t="s">
        <v>6512</v>
      </c>
      <c r="E9604" s="1">
        <v>11</v>
      </c>
      <c r="F9604" s="1" t="s">
        <v>9371</v>
      </c>
      <c r="G9604" s="1" t="s">
        <v>5851</v>
      </c>
      <c r="H9604" s="1" t="s">
        <v>9372</v>
      </c>
      <c r="I9604" s="1" t="b">
        <v>0</v>
      </c>
      <c r="J9604" s="1">
        <v>4</v>
      </c>
      <c r="K9604" s="1">
        <v>2</v>
      </c>
      <c r="L9604" s="1">
        <v>4</v>
      </c>
      <c r="M9604" s="1">
        <v>208</v>
      </c>
      <c r="N9604" s="1">
        <v>4.1074249605055204</v>
      </c>
      <c r="O9604" s="1" t="s">
        <v>9373</v>
      </c>
    </row>
    <row r="9605" spans="1:15" x14ac:dyDescent="0.3">
      <c r="A9605" s="1" t="s">
        <v>75</v>
      </c>
      <c r="B9605" s="1" t="s">
        <v>5778</v>
      </c>
      <c r="C9605" s="1">
        <v>1</v>
      </c>
      <c r="D9605" s="1" t="s">
        <v>6512</v>
      </c>
      <c r="E9605" s="1">
        <v>11</v>
      </c>
      <c r="F9605" s="1" t="s">
        <v>9371</v>
      </c>
      <c r="G9605" s="1" t="s">
        <v>5816</v>
      </c>
      <c r="H9605" s="1" t="s">
        <v>9304</v>
      </c>
      <c r="I9605" s="1" t="b">
        <v>0</v>
      </c>
      <c r="J9605" s="1">
        <v>3</v>
      </c>
      <c r="K9605" s="1">
        <v>0</v>
      </c>
      <c r="L9605" s="1">
        <v>4</v>
      </c>
      <c r="M9605" s="1">
        <v>201</v>
      </c>
      <c r="N9605" s="1">
        <v>3.9691943127961999</v>
      </c>
      <c r="O9605" s="1" t="s">
        <v>9374</v>
      </c>
    </row>
    <row r="9606" spans="1:15" x14ac:dyDescent="0.3">
      <c r="A9606" s="1" t="s">
        <v>75</v>
      </c>
      <c r="B9606" s="1" t="s">
        <v>5778</v>
      </c>
      <c r="C9606" s="1">
        <v>1</v>
      </c>
      <c r="D9606" s="1" t="s">
        <v>6512</v>
      </c>
      <c r="E9606" s="1">
        <v>11</v>
      </c>
      <c r="F9606" s="1" t="s">
        <v>9371</v>
      </c>
      <c r="G9606" s="1" t="s">
        <v>5814</v>
      </c>
      <c r="H9606" s="1" t="s">
        <v>9304</v>
      </c>
      <c r="I9606" s="1" t="b">
        <v>1</v>
      </c>
      <c r="J9606" s="1">
        <v>0</v>
      </c>
      <c r="K9606" s="1">
        <v>0</v>
      </c>
      <c r="L9606" s="1">
        <v>0</v>
      </c>
      <c r="M9606" s="1">
        <v>174</v>
      </c>
      <c r="N9606" s="1">
        <v>3.4360189573459698</v>
      </c>
      <c r="O9606" s="1" t="s">
        <v>9305</v>
      </c>
    </row>
    <row r="9607" spans="1:15" x14ac:dyDescent="0.3">
      <c r="A9607" s="1" t="s">
        <v>75</v>
      </c>
      <c r="B9607" s="1" t="s">
        <v>5778</v>
      </c>
      <c r="C9607" s="1">
        <v>1</v>
      </c>
      <c r="D9607" s="1" t="s">
        <v>6512</v>
      </c>
      <c r="E9607" s="1">
        <v>11</v>
      </c>
      <c r="F9607" s="1" t="s">
        <v>9371</v>
      </c>
      <c r="G9607" s="1" t="s">
        <v>5895</v>
      </c>
      <c r="H9607" s="1" t="s">
        <v>9375</v>
      </c>
      <c r="I9607" s="1" t="b">
        <v>0</v>
      </c>
      <c r="J9607" s="1">
        <v>0</v>
      </c>
      <c r="K9607" s="1">
        <v>2</v>
      </c>
      <c r="L9607" s="1">
        <v>14</v>
      </c>
      <c r="M9607" s="1">
        <v>133</v>
      </c>
      <c r="N9607" s="1">
        <v>2.6263823064770899</v>
      </c>
      <c r="O9607" s="1" t="s">
        <v>9376</v>
      </c>
    </row>
    <row r="9608" spans="1:15" x14ac:dyDescent="0.3">
      <c r="A9608" s="1" t="s">
        <v>75</v>
      </c>
      <c r="B9608" s="1" t="s">
        <v>5778</v>
      </c>
      <c r="C9608" s="1">
        <v>1</v>
      </c>
      <c r="D9608" s="1" t="s">
        <v>6512</v>
      </c>
      <c r="E9608" s="1">
        <v>11</v>
      </c>
      <c r="F9608" s="1" t="s">
        <v>9371</v>
      </c>
      <c r="G9608" s="1" t="s">
        <v>5851</v>
      </c>
      <c r="H9608" s="1" t="s">
        <v>9311</v>
      </c>
      <c r="I9608" s="1" t="b">
        <v>0</v>
      </c>
      <c r="J9608" s="1">
        <v>2</v>
      </c>
      <c r="K9608" s="1">
        <v>1</v>
      </c>
      <c r="L9608" s="1">
        <v>11</v>
      </c>
      <c r="M9608" s="1">
        <v>124</v>
      </c>
      <c r="N9608" s="1">
        <v>2.44865718799368</v>
      </c>
      <c r="O9608" s="1" t="s">
        <v>9312</v>
      </c>
    </row>
    <row r="9609" spans="1:15" x14ac:dyDescent="0.3">
      <c r="A9609" s="1" t="s">
        <v>75</v>
      </c>
      <c r="B9609" s="1" t="s">
        <v>5778</v>
      </c>
      <c r="C9609" s="1">
        <v>1</v>
      </c>
      <c r="D9609" s="1" t="s">
        <v>6512</v>
      </c>
      <c r="E9609" s="1">
        <v>11</v>
      </c>
      <c r="F9609" s="1" t="s">
        <v>9371</v>
      </c>
      <c r="G9609" s="1" t="s">
        <v>5834</v>
      </c>
      <c r="H9609" s="1" t="s">
        <v>9304</v>
      </c>
      <c r="I9609" s="1" t="b">
        <v>0</v>
      </c>
      <c r="J9609" s="1">
        <v>10</v>
      </c>
      <c r="K9609" s="1">
        <v>0</v>
      </c>
      <c r="L9609" s="1">
        <v>2</v>
      </c>
      <c r="M9609" s="1">
        <v>86</v>
      </c>
      <c r="N9609" s="1">
        <v>1.69826224328594</v>
      </c>
      <c r="O9609" s="1" t="s">
        <v>9377</v>
      </c>
    </row>
    <row r="9610" spans="1:15" x14ac:dyDescent="0.3">
      <c r="A9610" s="1" t="s">
        <v>75</v>
      </c>
      <c r="B9610" s="1" t="s">
        <v>5778</v>
      </c>
      <c r="C9610" s="1">
        <v>1</v>
      </c>
      <c r="D9610" s="1" t="s">
        <v>6512</v>
      </c>
      <c r="E9610" s="1">
        <v>11</v>
      </c>
      <c r="F9610" s="1" t="s">
        <v>9371</v>
      </c>
      <c r="G9610" s="1" t="s">
        <v>5810</v>
      </c>
      <c r="H9610" s="1" t="s">
        <v>9304</v>
      </c>
      <c r="I9610" s="1" t="b">
        <v>0</v>
      </c>
      <c r="J9610" s="1">
        <v>2</v>
      </c>
      <c r="K9610" s="1">
        <v>0</v>
      </c>
      <c r="L9610" s="1">
        <v>0</v>
      </c>
      <c r="M9610" s="1">
        <v>63</v>
      </c>
      <c r="N9610" s="1">
        <v>1.2440758293838801</v>
      </c>
      <c r="O9610" s="1" t="s">
        <v>9336</v>
      </c>
    </row>
    <row r="9611" spans="1:15" x14ac:dyDescent="0.3">
      <c r="A9611" s="1" t="s">
        <v>75</v>
      </c>
      <c r="B9611" s="1" t="s">
        <v>5778</v>
      </c>
      <c r="C9611" s="1">
        <v>1</v>
      </c>
      <c r="D9611" s="1" t="s">
        <v>6512</v>
      </c>
      <c r="E9611" s="1">
        <v>11</v>
      </c>
      <c r="F9611" s="1" t="s">
        <v>9371</v>
      </c>
      <c r="G9611" s="1" t="s">
        <v>5834</v>
      </c>
      <c r="H9611" s="1" t="s">
        <v>9378</v>
      </c>
      <c r="I9611" s="1" t="b">
        <v>0</v>
      </c>
      <c r="J9611" s="1">
        <v>0</v>
      </c>
      <c r="K9611" s="1">
        <v>10</v>
      </c>
      <c r="L9611" s="1">
        <v>6</v>
      </c>
      <c r="M9611" s="1">
        <v>56</v>
      </c>
      <c r="N9611" s="1">
        <v>1.10584518167456</v>
      </c>
      <c r="O9611" s="1" t="s">
        <v>9379</v>
      </c>
    </row>
    <row r="9612" spans="1:15" x14ac:dyDescent="0.3">
      <c r="A9612" s="1" t="s">
        <v>75</v>
      </c>
      <c r="B9612" s="1" t="s">
        <v>5778</v>
      </c>
      <c r="C9612" s="1">
        <v>1</v>
      </c>
      <c r="D9612" s="1" t="s">
        <v>6512</v>
      </c>
      <c r="E9612" s="1">
        <v>11</v>
      </c>
      <c r="F9612" s="1" t="s">
        <v>9371</v>
      </c>
      <c r="G9612" s="1" t="s">
        <v>5834</v>
      </c>
      <c r="H9612" s="1" t="s">
        <v>9304</v>
      </c>
      <c r="I9612" s="1" t="b">
        <v>0</v>
      </c>
      <c r="J9612" s="1">
        <v>10</v>
      </c>
      <c r="K9612" s="1">
        <v>0</v>
      </c>
      <c r="L9612" s="1">
        <v>4</v>
      </c>
      <c r="M9612" s="1">
        <v>53</v>
      </c>
      <c r="N9612" s="1">
        <v>1.0466034755134199</v>
      </c>
      <c r="O9612" s="1" t="s">
        <v>9344</v>
      </c>
    </row>
    <row r="9613" spans="1:15" x14ac:dyDescent="0.3">
      <c r="A9613" s="1" t="s">
        <v>75</v>
      </c>
      <c r="B9613" s="1" t="s">
        <v>5778</v>
      </c>
      <c r="C9613" s="1">
        <v>1</v>
      </c>
      <c r="D9613" s="1" t="s">
        <v>6512</v>
      </c>
      <c r="E9613" s="1">
        <v>12</v>
      </c>
      <c r="F9613" s="1" t="s">
        <v>9380</v>
      </c>
      <c r="G9613" s="1" t="s">
        <v>5814</v>
      </c>
      <c r="H9613" s="1" t="s">
        <v>9304</v>
      </c>
      <c r="I9613" s="1" t="b">
        <v>1</v>
      </c>
      <c r="J9613" s="1">
        <v>0</v>
      </c>
      <c r="K9613" s="1">
        <v>0</v>
      </c>
      <c r="L9613" s="1">
        <v>0</v>
      </c>
      <c r="M9613" s="1">
        <v>1602</v>
      </c>
      <c r="N9613" s="1">
        <v>29.815745393634799</v>
      </c>
      <c r="O9613" s="1" t="s">
        <v>9305</v>
      </c>
    </row>
    <row r="9614" spans="1:15" x14ac:dyDescent="0.3">
      <c r="A9614" s="1" t="s">
        <v>75</v>
      </c>
      <c r="B9614" s="1" t="s">
        <v>5778</v>
      </c>
      <c r="C9614" s="1">
        <v>1</v>
      </c>
      <c r="D9614" s="1" t="s">
        <v>6512</v>
      </c>
      <c r="E9614" s="1">
        <v>12</v>
      </c>
      <c r="F9614" s="1" t="s">
        <v>9380</v>
      </c>
      <c r="G9614" s="1" t="s">
        <v>5803</v>
      </c>
      <c r="H9614" s="1" t="s">
        <v>9313</v>
      </c>
      <c r="I9614" s="1" t="b">
        <v>0</v>
      </c>
      <c r="J9614" s="1">
        <v>0</v>
      </c>
      <c r="K9614" s="1">
        <v>1</v>
      </c>
      <c r="L9614" s="1">
        <v>0</v>
      </c>
      <c r="M9614" s="1">
        <v>917</v>
      </c>
      <c r="N9614" s="1">
        <v>17.066815559277799</v>
      </c>
      <c r="O9614" s="1" t="s">
        <v>9314</v>
      </c>
    </row>
    <row r="9615" spans="1:15" x14ac:dyDescent="0.3">
      <c r="A9615" s="1" t="s">
        <v>75</v>
      </c>
      <c r="B9615" s="1" t="s">
        <v>5778</v>
      </c>
      <c r="C9615" s="1">
        <v>1</v>
      </c>
      <c r="D9615" s="1" t="s">
        <v>6512</v>
      </c>
      <c r="E9615" s="1">
        <v>12</v>
      </c>
      <c r="F9615" s="1" t="s">
        <v>9380</v>
      </c>
      <c r="G9615" s="1" t="s">
        <v>5803</v>
      </c>
      <c r="H9615" s="1" t="s">
        <v>9307</v>
      </c>
      <c r="I9615" s="1" t="b">
        <v>0</v>
      </c>
      <c r="J9615" s="1">
        <v>0</v>
      </c>
      <c r="K9615" s="1">
        <v>1</v>
      </c>
      <c r="L9615" s="1">
        <v>0</v>
      </c>
      <c r="M9615" s="1">
        <v>505</v>
      </c>
      <c r="N9615" s="1">
        <v>9.3988460822631605</v>
      </c>
      <c r="O9615" s="1" t="s">
        <v>9308</v>
      </c>
    </row>
    <row r="9616" spans="1:15" x14ac:dyDescent="0.3">
      <c r="A9616" s="1" t="s">
        <v>75</v>
      </c>
      <c r="B9616" s="1" t="s">
        <v>5778</v>
      </c>
      <c r="C9616" s="1">
        <v>1</v>
      </c>
      <c r="D9616" s="1" t="s">
        <v>6512</v>
      </c>
      <c r="E9616" s="1">
        <v>12</v>
      </c>
      <c r="F9616" s="1" t="s">
        <v>9380</v>
      </c>
      <c r="G9616" s="1" t="s">
        <v>5801</v>
      </c>
      <c r="H9616" s="1" t="s">
        <v>9304</v>
      </c>
      <c r="I9616" s="1" t="b">
        <v>0</v>
      </c>
      <c r="J9616" s="1">
        <v>1</v>
      </c>
      <c r="K9616" s="1">
        <v>0</v>
      </c>
      <c r="L9616" s="1">
        <v>0</v>
      </c>
      <c r="M9616" s="1">
        <v>411</v>
      </c>
      <c r="N9616" s="1">
        <v>7.6493579006141799</v>
      </c>
      <c r="O9616" s="1" t="s">
        <v>9318</v>
      </c>
    </row>
    <row r="9617" spans="1:15" x14ac:dyDescent="0.3">
      <c r="A9617" s="1" t="s">
        <v>75</v>
      </c>
      <c r="B9617" s="1" t="s">
        <v>5778</v>
      </c>
      <c r="C9617" s="1">
        <v>1</v>
      </c>
      <c r="D9617" s="1" t="s">
        <v>6512</v>
      </c>
      <c r="E9617" s="1">
        <v>12</v>
      </c>
      <c r="F9617" s="1" t="s">
        <v>9380</v>
      </c>
      <c r="G9617" s="1" t="s">
        <v>5876</v>
      </c>
      <c r="H9617" s="1" t="s">
        <v>9304</v>
      </c>
      <c r="I9617" s="1" t="b">
        <v>0</v>
      </c>
      <c r="J9617" s="1">
        <v>4</v>
      </c>
      <c r="K9617" s="1">
        <v>0</v>
      </c>
      <c r="L9617" s="1">
        <v>0</v>
      </c>
      <c r="M9617" s="1">
        <v>308</v>
      </c>
      <c r="N9617" s="1">
        <v>5.7323655313605002</v>
      </c>
      <c r="O9617" s="1" t="s">
        <v>9381</v>
      </c>
    </row>
    <row r="9618" spans="1:15" x14ac:dyDescent="0.3">
      <c r="A9618" s="1" t="s">
        <v>75</v>
      </c>
      <c r="B9618" s="1" t="s">
        <v>5778</v>
      </c>
      <c r="C9618" s="1">
        <v>1</v>
      </c>
      <c r="D9618" s="1" t="s">
        <v>6512</v>
      </c>
      <c r="E9618" s="1">
        <v>12</v>
      </c>
      <c r="F9618" s="1" t="s">
        <v>9380</v>
      </c>
      <c r="G9618" s="1" t="s">
        <v>5851</v>
      </c>
      <c r="H9618" s="1" t="s">
        <v>9311</v>
      </c>
      <c r="I9618" s="1" t="b">
        <v>0</v>
      </c>
      <c r="J9618" s="1">
        <v>2</v>
      </c>
      <c r="K9618" s="1">
        <v>1</v>
      </c>
      <c r="L9618" s="1">
        <v>11</v>
      </c>
      <c r="M9618" s="1">
        <v>176</v>
      </c>
      <c r="N9618" s="1">
        <v>3.27563744649171</v>
      </c>
      <c r="O9618" s="1" t="s">
        <v>9312</v>
      </c>
    </row>
    <row r="9619" spans="1:15" x14ac:dyDescent="0.3">
      <c r="A9619" s="1" t="s">
        <v>75</v>
      </c>
      <c r="B9619" s="1" t="s">
        <v>5778</v>
      </c>
      <c r="C9619" s="1">
        <v>1</v>
      </c>
      <c r="D9619" s="1" t="s">
        <v>6512</v>
      </c>
      <c r="E9619" s="1">
        <v>12</v>
      </c>
      <c r="F9619" s="1" t="s">
        <v>9380</v>
      </c>
      <c r="G9619" s="1" t="s">
        <v>5801</v>
      </c>
      <c r="H9619" s="1" t="s">
        <v>9304</v>
      </c>
      <c r="I9619" s="1" t="b">
        <v>0</v>
      </c>
      <c r="J9619" s="1">
        <v>1</v>
      </c>
      <c r="K9619" s="1">
        <v>0</v>
      </c>
      <c r="L9619" s="1">
        <v>8</v>
      </c>
      <c r="M9619" s="1">
        <v>109</v>
      </c>
      <c r="N9619" s="1">
        <v>2.0286618276568</v>
      </c>
      <c r="O9619" s="1" t="s">
        <v>9382</v>
      </c>
    </row>
    <row r="9620" spans="1:15" x14ac:dyDescent="0.3">
      <c r="A9620" s="1" t="s">
        <v>75</v>
      </c>
      <c r="B9620" s="1" t="s">
        <v>5778</v>
      </c>
      <c r="C9620" s="1">
        <v>1</v>
      </c>
      <c r="D9620" s="1" t="s">
        <v>6512</v>
      </c>
      <c r="E9620" s="1">
        <v>12</v>
      </c>
      <c r="F9620" s="1" t="s">
        <v>9380</v>
      </c>
      <c r="G9620" s="1" t="s">
        <v>5895</v>
      </c>
      <c r="H9620" s="1" t="s">
        <v>9375</v>
      </c>
      <c r="I9620" s="1" t="b">
        <v>0</v>
      </c>
      <c r="J9620" s="1">
        <v>0</v>
      </c>
      <c r="K9620" s="1">
        <v>2</v>
      </c>
      <c r="L9620" s="1">
        <v>14</v>
      </c>
      <c r="M9620" s="1">
        <v>86</v>
      </c>
      <c r="N9620" s="1">
        <v>1.60059557044481</v>
      </c>
      <c r="O9620" s="1" t="s">
        <v>9376</v>
      </c>
    </row>
    <row r="9621" spans="1:15" x14ac:dyDescent="0.3">
      <c r="A9621" s="1" t="s">
        <v>75</v>
      </c>
      <c r="B9621" s="1" t="s">
        <v>5778</v>
      </c>
      <c r="C9621" s="1">
        <v>1</v>
      </c>
      <c r="D9621" s="1" t="s">
        <v>6512</v>
      </c>
      <c r="E9621" s="1">
        <v>12</v>
      </c>
      <c r="F9621" s="1" t="s">
        <v>9380</v>
      </c>
      <c r="G9621" s="1" t="s">
        <v>5810</v>
      </c>
      <c r="H9621" s="1" t="s">
        <v>9304</v>
      </c>
      <c r="I9621" s="1" t="b">
        <v>0</v>
      </c>
      <c r="J9621" s="1">
        <v>2</v>
      </c>
      <c r="K9621" s="1">
        <v>0</v>
      </c>
      <c r="L9621" s="1">
        <v>0</v>
      </c>
      <c r="M9621" s="1">
        <v>83</v>
      </c>
      <c r="N9621" s="1">
        <v>1.5447608412432501</v>
      </c>
      <c r="O9621" s="1" t="s">
        <v>9336</v>
      </c>
    </row>
    <row r="9622" spans="1:15" x14ac:dyDescent="0.3">
      <c r="A9622" s="1" t="s">
        <v>75</v>
      </c>
      <c r="B9622" s="1" t="s">
        <v>5778</v>
      </c>
      <c r="C9622" s="1">
        <v>1</v>
      </c>
      <c r="D9622" s="1" t="s">
        <v>6512</v>
      </c>
      <c r="E9622" s="1">
        <v>13</v>
      </c>
      <c r="F9622" s="1" t="s">
        <v>9383</v>
      </c>
      <c r="G9622" s="1" t="s">
        <v>5814</v>
      </c>
      <c r="H9622" s="1" t="s">
        <v>9304</v>
      </c>
      <c r="I9622" s="1" t="b">
        <v>1</v>
      </c>
      <c r="J9622" s="1">
        <v>0</v>
      </c>
      <c r="K9622" s="1">
        <v>0</v>
      </c>
      <c r="L9622" s="1">
        <v>0</v>
      </c>
      <c r="M9622" s="1">
        <v>2883</v>
      </c>
      <c r="N9622" s="1">
        <v>54.059628726795403</v>
      </c>
      <c r="O9622" s="1" t="s">
        <v>9305</v>
      </c>
    </row>
    <row r="9623" spans="1:15" x14ac:dyDescent="0.3">
      <c r="A9623" s="1" t="s">
        <v>75</v>
      </c>
      <c r="B9623" s="1" t="s">
        <v>5778</v>
      </c>
      <c r="C9623" s="1">
        <v>1</v>
      </c>
      <c r="D9623" s="1" t="s">
        <v>6512</v>
      </c>
      <c r="E9623" s="1">
        <v>13</v>
      </c>
      <c r="F9623" s="1" t="s">
        <v>9383</v>
      </c>
      <c r="G9623" s="1" t="s">
        <v>5803</v>
      </c>
      <c r="H9623" s="1" t="s">
        <v>9313</v>
      </c>
      <c r="I9623" s="1" t="b">
        <v>0</v>
      </c>
      <c r="J9623" s="1">
        <v>0</v>
      </c>
      <c r="K9623" s="1">
        <v>1</v>
      </c>
      <c r="L9623" s="1">
        <v>0</v>
      </c>
      <c r="M9623" s="1">
        <v>416</v>
      </c>
      <c r="N9623" s="1">
        <v>7.80048753047065</v>
      </c>
      <c r="O9623" s="1" t="s">
        <v>9314</v>
      </c>
    </row>
    <row r="9624" spans="1:15" x14ac:dyDescent="0.3">
      <c r="A9624" s="1" t="s">
        <v>75</v>
      </c>
      <c r="B9624" s="1" t="s">
        <v>5778</v>
      </c>
      <c r="C9624" s="1">
        <v>1</v>
      </c>
      <c r="D9624" s="1" t="s">
        <v>6512</v>
      </c>
      <c r="E9624" s="1">
        <v>13</v>
      </c>
      <c r="F9624" s="1" t="s">
        <v>9383</v>
      </c>
      <c r="G9624" s="1" t="s">
        <v>5840</v>
      </c>
      <c r="H9624" s="1" t="s">
        <v>9304</v>
      </c>
      <c r="I9624" s="1" t="b">
        <v>0</v>
      </c>
      <c r="J9624" s="1">
        <v>5</v>
      </c>
      <c r="K9624" s="1">
        <v>0</v>
      </c>
      <c r="L9624" s="1">
        <v>17</v>
      </c>
      <c r="M9624" s="1">
        <v>414</v>
      </c>
      <c r="N9624" s="1">
        <v>7.7629851865741601</v>
      </c>
      <c r="O9624" s="1" t="s">
        <v>9317</v>
      </c>
    </row>
    <row r="9625" spans="1:15" x14ac:dyDescent="0.3">
      <c r="A9625" s="1" t="s">
        <v>75</v>
      </c>
      <c r="B9625" s="1" t="s">
        <v>5778</v>
      </c>
      <c r="C9625" s="1">
        <v>1</v>
      </c>
      <c r="D9625" s="1" t="s">
        <v>6512</v>
      </c>
      <c r="E9625" s="1">
        <v>13</v>
      </c>
      <c r="F9625" s="1" t="s">
        <v>9383</v>
      </c>
      <c r="G9625" s="1" t="s">
        <v>5801</v>
      </c>
      <c r="H9625" s="1" t="s">
        <v>9304</v>
      </c>
      <c r="I9625" s="1" t="b">
        <v>0</v>
      </c>
      <c r="J9625" s="1">
        <v>1</v>
      </c>
      <c r="K9625" s="1">
        <v>0</v>
      </c>
      <c r="L9625" s="1">
        <v>0</v>
      </c>
      <c r="M9625" s="1">
        <v>238</v>
      </c>
      <c r="N9625" s="1">
        <v>4.4627789236827304</v>
      </c>
      <c r="O9625" s="1" t="s">
        <v>9318</v>
      </c>
    </row>
    <row r="9626" spans="1:15" x14ac:dyDescent="0.3">
      <c r="A9626" s="1" t="s">
        <v>75</v>
      </c>
      <c r="B9626" s="1" t="s">
        <v>5778</v>
      </c>
      <c r="C9626" s="1">
        <v>1</v>
      </c>
      <c r="D9626" s="1" t="s">
        <v>6512</v>
      </c>
      <c r="E9626" s="1">
        <v>13</v>
      </c>
      <c r="F9626" s="1" t="s">
        <v>9383</v>
      </c>
      <c r="G9626" s="1" t="s">
        <v>5803</v>
      </c>
      <c r="H9626" s="1" t="s">
        <v>9307</v>
      </c>
      <c r="I9626" s="1" t="b">
        <v>0</v>
      </c>
      <c r="J9626" s="1">
        <v>0</v>
      </c>
      <c r="K9626" s="1">
        <v>1</v>
      </c>
      <c r="L9626" s="1">
        <v>0</v>
      </c>
      <c r="M9626" s="1">
        <v>235</v>
      </c>
      <c r="N9626" s="1">
        <v>4.4065254078379903</v>
      </c>
      <c r="O9626" s="1" t="s">
        <v>9308</v>
      </c>
    </row>
    <row r="9627" spans="1:15" x14ac:dyDescent="0.3">
      <c r="A9627" s="1" t="s">
        <v>75</v>
      </c>
      <c r="B9627" s="1" t="s">
        <v>5778</v>
      </c>
      <c r="C9627" s="1">
        <v>1</v>
      </c>
      <c r="D9627" s="1" t="s">
        <v>6512</v>
      </c>
      <c r="E9627" s="1">
        <v>13</v>
      </c>
      <c r="F9627" s="1" t="s">
        <v>9383</v>
      </c>
      <c r="G9627" s="1" t="s">
        <v>5908</v>
      </c>
      <c r="H9627" s="1" t="s">
        <v>9304</v>
      </c>
      <c r="I9627" s="1" t="b">
        <v>0</v>
      </c>
      <c r="J9627" s="1">
        <v>0</v>
      </c>
      <c r="K9627" s="1">
        <v>0</v>
      </c>
      <c r="L9627" s="1">
        <v>1</v>
      </c>
      <c r="M9627" s="1">
        <v>61</v>
      </c>
      <c r="N9627" s="1">
        <v>1.14382148884305</v>
      </c>
      <c r="O9627" s="1" t="s">
        <v>9359</v>
      </c>
    </row>
    <row r="9628" spans="1:15" x14ac:dyDescent="0.3">
      <c r="A9628" s="1" t="s">
        <v>75</v>
      </c>
      <c r="B9628" s="1" t="s">
        <v>5778</v>
      </c>
      <c r="C9628" s="1">
        <v>1</v>
      </c>
      <c r="D9628" s="1" t="s">
        <v>6512</v>
      </c>
      <c r="E9628" s="1">
        <v>14</v>
      </c>
      <c r="F9628" s="1" t="s">
        <v>9384</v>
      </c>
      <c r="G9628" s="1" t="s">
        <v>5851</v>
      </c>
      <c r="H9628" s="1" t="s">
        <v>9315</v>
      </c>
      <c r="I9628" s="1" t="b">
        <v>0</v>
      </c>
      <c r="J9628" s="1">
        <v>4</v>
      </c>
      <c r="K9628" s="1">
        <v>2</v>
      </c>
      <c r="L9628" s="1">
        <v>14</v>
      </c>
      <c r="M9628" s="1">
        <v>982</v>
      </c>
      <c r="N9628" s="1">
        <v>25.720272393923501</v>
      </c>
      <c r="O9628" s="1" t="s">
        <v>9316</v>
      </c>
    </row>
    <row r="9629" spans="1:15" x14ac:dyDescent="0.3">
      <c r="A9629" s="1" t="s">
        <v>75</v>
      </c>
      <c r="B9629" s="1" t="s">
        <v>5778</v>
      </c>
      <c r="C9629" s="1">
        <v>1</v>
      </c>
      <c r="D9629" s="1" t="s">
        <v>6512</v>
      </c>
      <c r="E9629" s="1">
        <v>14</v>
      </c>
      <c r="F9629" s="1" t="s">
        <v>9384</v>
      </c>
      <c r="G9629" s="1" t="s">
        <v>5814</v>
      </c>
      <c r="H9629" s="1" t="s">
        <v>9304</v>
      </c>
      <c r="I9629" s="1" t="b">
        <v>1</v>
      </c>
      <c r="J9629" s="1">
        <v>0</v>
      </c>
      <c r="K9629" s="1">
        <v>0</v>
      </c>
      <c r="L9629" s="1">
        <v>0</v>
      </c>
      <c r="M9629" s="1">
        <v>840</v>
      </c>
      <c r="N9629" s="1">
        <v>22.0010476689366</v>
      </c>
      <c r="O9629" s="1" t="s">
        <v>9305</v>
      </c>
    </row>
    <row r="9630" spans="1:15" x14ac:dyDescent="0.3">
      <c r="A9630" s="1" t="s">
        <v>75</v>
      </c>
      <c r="B9630" s="1" t="s">
        <v>5778</v>
      </c>
      <c r="C9630" s="1">
        <v>1</v>
      </c>
      <c r="D9630" s="1" t="s">
        <v>6512</v>
      </c>
      <c r="E9630" s="1">
        <v>14</v>
      </c>
      <c r="F9630" s="1" t="s">
        <v>9384</v>
      </c>
      <c r="G9630" s="1" t="s">
        <v>5803</v>
      </c>
      <c r="H9630" s="1" t="s">
        <v>9313</v>
      </c>
      <c r="I9630" s="1" t="b">
        <v>0</v>
      </c>
      <c r="J9630" s="1">
        <v>0</v>
      </c>
      <c r="K9630" s="1">
        <v>1</v>
      </c>
      <c r="L9630" s="1">
        <v>0</v>
      </c>
      <c r="M9630" s="1">
        <v>287</v>
      </c>
      <c r="N9630" s="1">
        <v>7.5170246202200097</v>
      </c>
      <c r="O9630" s="1" t="s">
        <v>9314</v>
      </c>
    </row>
    <row r="9631" spans="1:15" x14ac:dyDescent="0.3">
      <c r="A9631" s="1" t="s">
        <v>75</v>
      </c>
      <c r="B9631" s="1" t="s">
        <v>5778</v>
      </c>
      <c r="C9631" s="1">
        <v>1</v>
      </c>
      <c r="D9631" s="1" t="s">
        <v>6512</v>
      </c>
      <c r="E9631" s="1">
        <v>14</v>
      </c>
      <c r="F9631" s="1" t="s">
        <v>9384</v>
      </c>
      <c r="G9631" s="1" t="s">
        <v>5803</v>
      </c>
      <c r="H9631" s="1" t="s">
        <v>9307</v>
      </c>
      <c r="I9631" s="1" t="b">
        <v>0</v>
      </c>
      <c r="J9631" s="1">
        <v>0</v>
      </c>
      <c r="K9631" s="1">
        <v>1</v>
      </c>
      <c r="L9631" s="1">
        <v>0</v>
      </c>
      <c r="M9631" s="1">
        <v>286</v>
      </c>
      <c r="N9631" s="1">
        <v>7.4908328968046103</v>
      </c>
      <c r="O9631" s="1" t="s">
        <v>9308</v>
      </c>
    </row>
    <row r="9632" spans="1:15" x14ac:dyDescent="0.3">
      <c r="A9632" s="1" t="s">
        <v>75</v>
      </c>
      <c r="B9632" s="1" t="s">
        <v>5778</v>
      </c>
      <c r="C9632" s="1">
        <v>1</v>
      </c>
      <c r="D9632" s="1" t="s">
        <v>6512</v>
      </c>
      <c r="E9632" s="1">
        <v>14</v>
      </c>
      <c r="F9632" s="1" t="s">
        <v>9384</v>
      </c>
      <c r="G9632" s="1" t="s">
        <v>5801</v>
      </c>
      <c r="H9632" s="1" t="s">
        <v>9304</v>
      </c>
      <c r="I9632" s="1" t="b">
        <v>0</v>
      </c>
      <c r="J9632" s="1">
        <v>1</v>
      </c>
      <c r="K9632" s="1">
        <v>0</v>
      </c>
      <c r="L9632" s="1">
        <v>0</v>
      </c>
      <c r="M9632" s="1">
        <v>267</v>
      </c>
      <c r="N9632" s="1">
        <v>6.9931901519119899</v>
      </c>
      <c r="O9632" s="1" t="s">
        <v>9318</v>
      </c>
    </row>
    <row r="9633" spans="1:15" x14ac:dyDescent="0.3">
      <c r="A9633" s="1" t="s">
        <v>75</v>
      </c>
      <c r="B9633" s="1" t="s">
        <v>5778</v>
      </c>
      <c r="C9633" s="1">
        <v>1</v>
      </c>
      <c r="D9633" s="1" t="s">
        <v>6512</v>
      </c>
      <c r="E9633" s="1">
        <v>14</v>
      </c>
      <c r="F9633" s="1" t="s">
        <v>9384</v>
      </c>
      <c r="G9633" s="1" t="s">
        <v>5834</v>
      </c>
      <c r="H9633" s="1" t="s">
        <v>9304</v>
      </c>
      <c r="I9633" s="1" t="b">
        <v>0</v>
      </c>
      <c r="J9633" s="1">
        <v>10</v>
      </c>
      <c r="K9633" s="1">
        <v>0</v>
      </c>
      <c r="L9633" s="1">
        <v>2</v>
      </c>
      <c r="M9633" s="1">
        <v>83</v>
      </c>
      <c r="N9633" s="1">
        <v>2.1739130434782599</v>
      </c>
      <c r="O9633" s="1" t="s">
        <v>9377</v>
      </c>
    </row>
    <row r="9634" spans="1:15" x14ac:dyDescent="0.3">
      <c r="A9634" s="1" t="s">
        <v>75</v>
      </c>
      <c r="B9634" s="1" t="s">
        <v>5778</v>
      </c>
      <c r="C9634" s="1">
        <v>1</v>
      </c>
      <c r="D9634" s="1" t="s">
        <v>6512</v>
      </c>
      <c r="E9634" s="1">
        <v>14</v>
      </c>
      <c r="F9634" s="1" t="s">
        <v>9384</v>
      </c>
      <c r="G9634" s="1" t="s">
        <v>5806</v>
      </c>
      <c r="H9634" s="1" t="s">
        <v>9385</v>
      </c>
      <c r="I9634" s="1" t="b">
        <v>0</v>
      </c>
      <c r="J9634" s="1">
        <v>0</v>
      </c>
      <c r="K9634" s="1">
        <v>5</v>
      </c>
      <c r="L9634" s="1">
        <v>7</v>
      </c>
      <c r="M9634" s="1">
        <v>53</v>
      </c>
      <c r="N9634" s="1">
        <v>1.3881613410162299</v>
      </c>
      <c r="O9634" s="1" t="s">
        <v>9386</v>
      </c>
    </row>
    <row r="9635" spans="1:15" x14ac:dyDescent="0.3">
      <c r="A9635" s="1" t="s">
        <v>75</v>
      </c>
      <c r="B9635" s="1" t="s">
        <v>5778</v>
      </c>
      <c r="C9635" s="1">
        <v>1</v>
      </c>
      <c r="D9635" s="1" t="s">
        <v>6512</v>
      </c>
      <c r="E9635" s="1">
        <v>14</v>
      </c>
      <c r="F9635" s="1" t="s">
        <v>9384</v>
      </c>
      <c r="G9635" s="1" t="s">
        <v>5851</v>
      </c>
      <c r="H9635" s="1" t="s">
        <v>9311</v>
      </c>
      <c r="I9635" s="1" t="b">
        <v>0</v>
      </c>
      <c r="J9635" s="1">
        <v>2</v>
      </c>
      <c r="K9635" s="1">
        <v>1</v>
      </c>
      <c r="L9635" s="1">
        <v>11</v>
      </c>
      <c r="M9635" s="1">
        <v>50</v>
      </c>
      <c r="N9635" s="1">
        <v>1.30958617077003</v>
      </c>
      <c r="O9635" s="1" t="s">
        <v>9312</v>
      </c>
    </row>
    <row r="9636" spans="1:15" x14ac:dyDescent="0.3">
      <c r="A9636" s="1" t="s">
        <v>75</v>
      </c>
      <c r="B9636" s="1" t="s">
        <v>5778</v>
      </c>
      <c r="C9636" s="1">
        <v>1</v>
      </c>
      <c r="D9636" s="1" t="s">
        <v>6512</v>
      </c>
      <c r="E9636" s="1">
        <v>14</v>
      </c>
      <c r="F9636" s="1" t="s">
        <v>9384</v>
      </c>
      <c r="G9636" s="1" t="s">
        <v>5834</v>
      </c>
      <c r="H9636" s="1" t="s">
        <v>9304</v>
      </c>
      <c r="I9636" s="1" t="b">
        <v>0</v>
      </c>
      <c r="J9636" s="1">
        <v>10</v>
      </c>
      <c r="K9636" s="1">
        <v>0</v>
      </c>
      <c r="L9636" s="1">
        <v>4</v>
      </c>
      <c r="M9636" s="1">
        <v>43</v>
      </c>
      <c r="N9636" s="1">
        <v>1.12624410686223</v>
      </c>
      <c r="O9636" s="1" t="s">
        <v>9344</v>
      </c>
    </row>
    <row r="9637" spans="1:15" x14ac:dyDescent="0.3">
      <c r="A9637" s="1" t="s">
        <v>75</v>
      </c>
      <c r="B9637" s="1" t="s">
        <v>5778</v>
      </c>
      <c r="C9637" s="1">
        <v>1</v>
      </c>
      <c r="D9637" s="1" t="s">
        <v>6512</v>
      </c>
      <c r="E9637" s="1">
        <v>15</v>
      </c>
      <c r="F9637" s="1" t="s">
        <v>9387</v>
      </c>
      <c r="G9637" s="1" t="s">
        <v>5834</v>
      </c>
      <c r="H9637" s="1" t="s">
        <v>9304</v>
      </c>
      <c r="I9637" s="1" t="b">
        <v>0</v>
      </c>
      <c r="J9637" s="1">
        <v>10</v>
      </c>
      <c r="K9637" s="1">
        <v>0</v>
      </c>
      <c r="L9637" s="1">
        <v>2</v>
      </c>
      <c r="M9637" s="1">
        <v>1667</v>
      </c>
      <c r="N9637" s="1">
        <v>22.146937690979101</v>
      </c>
      <c r="O9637" s="1" t="s">
        <v>9377</v>
      </c>
    </row>
    <row r="9638" spans="1:15" x14ac:dyDescent="0.3">
      <c r="A9638" s="1" t="s">
        <v>75</v>
      </c>
      <c r="B9638" s="1" t="s">
        <v>5778</v>
      </c>
      <c r="C9638" s="1">
        <v>1</v>
      </c>
      <c r="D9638" s="1" t="s">
        <v>6512</v>
      </c>
      <c r="E9638" s="1">
        <v>15</v>
      </c>
      <c r="F9638" s="1" t="s">
        <v>9387</v>
      </c>
      <c r="G9638" s="1" t="s">
        <v>5801</v>
      </c>
      <c r="H9638" s="1" t="s">
        <v>9304</v>
      </c>
      <c r="I9638" s="1" t="b">
        <v>0</v>
      </c>
      <c r="J9638" s="1">
        <v>1</v>
      </c>
      <c r="K9638" s="1">
        <v>0</v>
      </c>
      <c r="L9638" s="1">
        <v>0</v>
      </c>
      <c r="M9638" s="1">
        <v>1435</v>
      </c>
      <c r="N9638" s="1">
        <v>19.064700411850598</v>
      </c>
      <c r="O9638" s="1" t="s">
        <v>9318</v>
      </c>
    </row>
    <row r="9639" spans="1:15" x14ac:dyDescent="0.3">
      <c r="A9639" s="1" t="s">
        <v>75</v>
      </c>
      <c r="B9639" s="1" t="s">
        <v>5778</v>
      </c>
      <c r="C9639" s="1">
        <v>1</v>
      </c>
      <c r="D9639" s="1" t="s">
        <v>6512</v>
      </c>
      <c r="E9639" s="1">
        <v>15</v>
      </c>
      <c r="F9639" s="1" t="s">
        <v>9387</v>
      </c>
      <c r="G9639" s="1" t="s">
        <v>5834</v>
      </c>
      <c r="H9639" s="1" t="s">
        <v>9304</v>
      </c>
      <c r="I9639" s="1" t="b">
        <v>0</v>
      </c>
      <c r="J9639" s="1">
        <v>10</v>
      </c>
      <c r="K9639" s="1">
        <v>0</v>
      </c>
      <c r="L9639" s="1">
        <v>4</v>
      </c>
      <c r="M9639" s="1">
        <v>683</v>
      </c>
      <c r="N9639" s="1">
        <v>9.0740002657101098</v>
      </c>
      <c r="O9639" s="1" t="s">
        <v>9344</v>
      </c>
    </row>
    <row r="9640" spans="1:15" x14ac:dyDescent="0.3">
      <c r="A9640" s="1" t="s">
        <v>75</v>
      </c>
      <c r="B9640" s="1" t="s">
        <v>5778</v>
      </c>
      <c r="C9640" s="1">
        <v>1</v>
      </c>
      <c r="D9640" s="1" t="s">
        <v>6512</v>
      </c>
      <c r="E9640" s="1">
        <v>15</v>
      </c>
      <c r="F9640" s="1" t="s">
        <v>9387</v>
      </c>
      <c r="G9640" s="1" t="s">
        <v>5814</v>
      </c>
      <c r="H9640" s="1" t="s">
        <v>9304</v>
      </c>
      <c r="I9640" s="1" t="b">
        <v>1</v>
      </c>
      <c r="J9640" s="1">
        <v>0</v>
      </c>
      <c r="K9640" s="1">
        <v>0</v>
      </c>
      <c r="L9640" s="1">
        <v>0</v>
      </c>
      <c r="M9640" s="1">
        <v>677</v>
      </c>
      <c r="N9640" s="1">
        <v>8.9942872326291994</v>
      </c>
      <c r="O9640" s="1" t="s">
        <v>9305</v>
      </c>
    </row>
    <row r="9641" spans="1:15" x14ac:dyDescent="0.3">
      <c r="A9641" s="1" t="s">
        <v>75</v>
      </c>
      <c r="B9641" s="1" t="s">
        <v>5778</v>
      </c>
      <c r="C9641" s="1">
        <v>1</v>
      </c>
      <c r="D9641" s="1" t="s">
        <v>6512</v>
      </c>
      <c r="E9641" s="1">
        <v>15</v>
      </c>
      <c r="F9641" s="1" t="s">
        <v>9387</v>
      </c>
      <c r="G9641" s="1" t="s">
        <v>5803</v>
      </c>
      <c r="H9641" s="1" t="s">
        <v>9313</v>
      </c>
      <c r="I9641" s="1" t="b">
        <v>0</v>
      </c>
      <c r="J9641" s="1">
        <v>0</v>
      </c>
      <c r="K9641" s="1">
        <v>1</v>
      </c>
      <c r="L9641" s="1">
        <v>0</v>
      </c>
      <c r="M9641" s="1">
        <v>571</v>
      </c>
      <c r="N9641" s="1">
        <v>7.5860236481998102</v>
      </c>
      <c r="O9641" s="1" t="s">
        <v>9314</v>
      </c>
    </row>
    <row r="9642" spans="1:15" x14ac:dyDescent="0.3">
      <c r="A9642" s="1" t="s">
        <v>75</v>
      </c>
      <c r="B9642" s="1" t="s">
        <v>5778</v>
      </c>
      <c r="C9642" s="1">
        <v>1</v>
      </c>
      <c r="D9642" s="1" t="s">
        <v>6512</v>
      </c>
      <c r="E9642" s="1">
        <v>15</v>
      </c>
      <c r="F9642" s="1" t="s">
        <v>9387</v>
      </c>
      <c r="G9642" s="1" t="s">
        <v>5803</v>
      </c>
      <c r="H9642" s="1" t="s">
        <v>9307</v>
      </c>
      <c r="I9642" s="1" t="b">
        <v>0</v>
      </c>
      <c r="J9642" s="1">
        <v>0</v>
      </c>
      <c r="K9642" s="1">
        <v>1</v>
      </c>
      <c r="L9642" s="1">
        <v>0</v>
      </c>
      <c r="M9642" s="1">
        <v>394</v>
      </c>
      <c r="N9642" s="1">
        <v>5.2344891723130003</v>
      </c>
      <c r="O9642" s="1" t="s">
        <v>9308</v>
      </c>
    </row>
    <row r="9643" spans="1:15" x14ac:dyDescent="0.3">
      <c r="A9643" s="1" t="s">
        <v>75</v>
      </c>
      <c r="B9643" s="1" t="s">
        <v>5778</v>
      </c>
      <c r="C9643" s="1">
        <v>1</v>
      </c>
      <c r="D9643" s="1" t="s">
        <v>6512</v>
      </c>
      <c r="E9643" s="1">
        <v>15</v>
      </c>
      <c r="F9643" s="1" t="s">
        <v>9387</v>
      </c>
      <c r="G9643" s="1" t="s">
        <v>5851</v>
      </c>
      <c r="H9643" s="1" t="s">
        <v>9311</v>
      </c>
      <c r="I9643" s="1" t="b">
        <v>0</v>
      </c>
      <c r="J9643" s="1">
        <v>2</v>
      </c>
      <c r="K9643" s="1">
        <v>1</v>
      </c>
      <c r="L9643" s="1">
        <v>11</v>
      </c>
      <c r="M9643" s="1">
        <v>140</v>
      </c>
      <c r="N9643" s="1">
        <v>1.85997077188787</v>
      </c>
      <c r="O9643" s="1" t="s">
        <v>9312</v>
      </c>
    </row>
    <row r="9644" spans="1:15" x14ac:dyDescent="0.3">
      <c r="A9644" s="1" t="s">
        <v>75</v>
      </c>
      <c r="B9644" s="1" t="s">
        <v>5778</v>
      </c>
      <c r="C9644" s="1">
        <v>1</v>
      </c>
      <c r="D9644" s="1" t="s">
        <v>6512</v>
      </c>
      <c r="E9644" s="1">
        <v>15</v>
      </c>
      <c r="F9644" s="1" t="s">
        <v>9387</v>
      </c>
      <c r="G9644" s="1" t="s">
        <v>5834</v>
      </c>
      <c r="H9644" s="1" t="s">
        <v>9388</v>
      </c>
      <c r="I9644" s="1" t="b">
        <v>0</v>
      </c>
      <c r="J9644" s="1">
        <v>0</v>
      </c>
      <c r="K9644" s="1">
        <v>7</v>
      </c>
      <c r="L9644" s="1">
        <v>6</v>
      </c>
      <c r="M9644" s="1">
        <v>118</v>
      </c>
      <c r="N9644" s="1">
        <v>1.5676896505911999</v>
      </c>
      <c r="O9644" s="1" t="s">
        <v>9389</v>
      </c>
    </row>
    <row r="9645" spans="1:15" x14ac:dyDescent="0.3">
      <c r="A9645" s="1" t="s">
        <v>75</v>
      </c>
      <c r="B9645" s="1" t="s">
        <v>5778</v>
      </c>
      <c r="C9645" s="1">
        <v>1</v>
      </c>
      <c r="D9645" s="1" t="s">
        <v>6512</v>
      </c>
      <c r="E9645" s="1">
        <v>15</v>
      </c>
      <c r="F9645" s="1" t="s">
        <v>9387</v>
      </c>
      <c r="G9645" s="1" t="s">
        <v>5801</v>
      </c>
      <c r="H9645" s="1" t="s">
        <v>9304</v>
      </c>
      <c r="I9645" s="1" t="b">
        <v>0</v>
      </c>
      <c r="J9645" s="1">
        <v>1</v>
      </c>
      <c r="K9645" s="1">
        <v>0</v>
      </c>
      <c r="L9645" s="1">
        <v>5</v>
      </c>
      <c r="M9645" s="1">
        <v>103</v>
      </c>
      <c r="N9645" s="1">
        <v>1.36840706788893</v>
      </c>
      <c r="O9645" s="1" t="s">
        <v>9390</v>
      </c>
    </row>
    <row r="9646" spans="1:15" x14ac:dyDescent="0.3">
      <c r="A9646" s="1" t="s">
        <v>75</v>
      </c>
      <c r="B9646" s="1" t="s">
        <v>5778</v>
      </c>
      <c r="C9646" s="1">
        <v>1</v>
      </c>
      <c r="D9646" s="1" t="s">
        <v>6512</v>
      </c>
      <c r="E9646" s="1">
        <v>15</v>
      </c>
      <c r="F9646" s="1" t="s">
        <v>9387</v>
      </c>
      <c r="G9646" s="1" t="s">
        <v>5851</v>
      </c>
      <c r="H9646" s="1" t="s">
        <v>9315</v>
      </c>
      <c r="I9646" s="1" t="b">
        <v>0</v>
      </c>
      <c r="J9646" s="1">
        <v>4</v>
      </c>
      <c r="K9646" s="1">
        <v>2</v>
      </c>
      <c r="L9646" s="1">
        <v>14</v>
      </c>
      <c r="M9646" s="1">
        <v>101</v>
      </c>
      <c r="N9646" s="1">
        <v>1.3418360568619601</v>
      </c>
      <c r="O9646" s="1" t="s">
        <v>9316</v>
      </c>
    </row>
    <row r="9647" spans="1:15" x14ac:dyDescent="0.3">
      <c r="A9647" s="1" t="s">
        <v>75</v>
      </c>
      <c r="B9647" s="1" t="s">
        <v>5778</v>
      </c>
      <c r="C9647" s="1">
        <v>1</v>
      </c>
      <c r="D9647" s="1" t="s">
        <v>6512</v>
      </c>
      <c r="E9647" s="1">
        <v>15</v>
      </c>
      <c r="F9647" s="1" t="s">
        <v>9387</v>
      </c>
      <c r="G9647" s="1" t="s">
        <v>5834</v>
      </c>
      <c r="H9647" s="1" t="s">
        <v>9304</v>
      </c>
      <c r="I9647" s="1" t="b">
        <v>0</v>
      </c>
      <c r="J9647" s="1">
        <v>10</v>
      </c>
      <c r="K9647" s="1">
        <v>0</v>
      </c>
      <c r="L9647" s="1">
        <v>5</v>
      </c>
      <c r="M9647" s="1">
        <v>87</v>
      </c>
      <c r="N9647" s="1">
        <v>1.1558389796731701</v>
      </c>
      <c r="O9647" s="1" t="s">
        <v>9391</v>
      </c>
    </row>
    <row r="9648" spans="1:15" x14ac:dyDescent="0.3">
      <c r="A9648" s="1" t="s">
        <v>75</v>
      </c>
      <c r="B9648" s="1" t="s">
        <v>5778</v>
      </c>
      <c r="C9648" s="1">
        <v>1</v>
      </c>
      <c r="D9648" s="1" t="s">
        <v>6512</v>
      </c>
      <c r="E9648" s="1">
        <v>16</v>
      </c>
      <c r="F9648" s="1" t="s">
        <v>9392</v>
      </c>
      <c r="G9648" s="1" t="s">
        <v>5814</v>
      </c>
      <c r="H9648" s="1" t="s">
        <v>9304</v>
      </c>
      <c r="I9648" s="1" t="b">
        <v>1</v>
      </c>
      <c r="J9648" s="1">
        <v>0</v>
      </c>
      <c r="K9648" s="1">
        <v>0</v>
      </c>
      <c r="L9648" s="1">
        <v>0</v>
      </c>
      <c r="M9648" s="1">
        <v>2491</v>
      </c>
      <c r="N9648" s="1">
        <v>91.952750092284901</v>
      </c>
      <c r="O9648" s="1" t="s">
        <v>9305</v>
      </c>
    </row>
    <row r="9649" spans="1:15" x14ac:dyDescent="0.3">
      <c r="A9649" s="1" t="s">
        <v>75</v>
      </c>
      <c r="B9649" s="1" t="s">
        <v>5778</v>
      </c>
      <c r="C9649" s="1">
        <v>1</v>
      </c>
      <c r="D9649" s="1" t="s">
        <v>6512</v>
      </c>
      <c r="E9649" s="1">
        <v>16</v>
      </c>
      <c r="F9649" s="1" t="s">
        <v>9392</v>
      </c>
      <c r="G9649" s="1" t="s">
        <v>5908</v>
      </c>
      <c r="H9649" s="1" t="s">
        <v>9304</v>
      </c>
      <c r="I9649" s="1" t="b">
        <v>0</v>
      </c>
      <c r="J9649" s="1">
        <v>0</v>
      </c>
      <c r="K9649" s="1">
        <v>0</v>
      </c>
      <c r="L9649" s="1">
        <v>1</v>
      </c>
      <c r="M9649" s="1">
        <v>51</v>
      </c>
      <c r="N9649" s="1">
        <v>1.88261351052048</v>
      </c>
      <c r="O9649" s="1" t="s">
        <v>9359</v>
      </c>
    </row>
    <row r="9650" spans="1:15" x14ac:dyDescent="0.3">
      <c r="A9650" s="1" t="s">
        <v>75</v>
      </c>
      <c r="B9650" s="1" t="s">
        <v>5778</v>
      </c>
      <c r="C9650" s="1">
        <v>1</v>
      </c>
      <c r="D9650" s="1" t="s">
        <v>6512</v>
      </c>
      <c r="E9650" s="1">
        <v>17</v>
      </c>
      <c r="F9650" s="1" t="s">
        <v>9393</v>
      </c>
      <c r="G9650" s="1" t="s">
        <v>5814</v>
      </c>
      <c r="H9650" s="1" t="s">
        <v>9304</v>
      </c>
      <c r="I9650" s="1" t="b">
        <v>1</v>
      </c>
      <c r="J9650" s="1">
        <v>0</v>
      </c>
      <c r="K9650" s="1">
        <v>0</v>
      </c>
      <c r="L9650" s="1">
        <v>0</v>
      </c>
      <c r="M9650" s="1">
        <v>2322</v>
      </c>
      <c r="N9650" s="1">
        <v>90.951821386603996</v>
      </c>
      <c r="O9650" s="1" t="s">
        <v>9305</v>
      </c>
    </row>
    <row r="9651" spans="1:15" x14ac:dyDescent="0.3">
      <c r="A9651" s="1" t="s">
        <v>75</v>
      </c>
      <c r="B9651" s="1" t="s">
        <v>5778</v>
      </c>
      <c r="C9651" s="1">
        <v>1</v>
      </c>
      <c r="D9651" s="1" t="s">
        <v>6512</v>
      </c>
      <c r="E9651" s="1">
        <v>17</v>
      </c>
      <c r="F9651" s="1" t="s">
        <v>9393</v>
      </c>
      <c r="G9651" s="1" t="s">
        <v>5908</v>
      </c>
      <c r="H9651" s="1" t="s">
        <v>9304</v>
      </c>
      <c r="I9651" s="1" t="b">
        <v>0</v>
      </c>
      <c r="J9651" s="1">
        <v>0</v>
      </c>
      <c r="K9651" s="1">
        <v>0</v>
      </c>
      <c r="L9651" s="1">
        <v>1</v>
      </c>
      <c r="M9651" s="1">
        <v>54</v>
      </c>
      <c r="N9651" s="1">
        <v>2.11515863689776</v>
      </c>
      <c r="O9651" s="1" t="s">
        <v>9359</v>
      </c>
    </row>
    <row r="9652" spans="1:15" x14ac:dyDescent="0.3">
      <c r="A9652" s="1" t="s">
        <v>75</v>
      </c>
      <c r="B9652" s="1" t="s">
        <v>5778</v>
      </c>
      <c r="C9652" s="1">
        <v>1</v>
      </c>
      <c r="D9652" s="1" t="s">
        <v>6512</v>
      </c>
      <c r="E9652" s="1">
        <v>18</v>
      </c>
      <c r="F9652" s="1" t="s">
        <v>9394</v>
      </c>
      <c r="G9652" s="1" t="s">
        <v>5814</v>
      </c>
      <c r="H9652" s="1" t="s">
        <v>9304</v>
      </c>
      <c r="I9652" s="1" t="b">
        <v>1</v>
      </c>
      <c r="J9652" s="1">
        <v>0</v>
      </c>
      <c r="K9652" s="1">
        <v>0</v>
      </c>
      <c r="L9652" s="1">
        <v>0</v>
      </c>
      <c r="M9652" s="1">
        <v>353</v>
      </c>
      <c r="N9652" s="1">
        <v>40.715109573241001</v>
      </c>
      <c r="O9652" s="1" t="s">
        <v>9305</v>
      </c>
    </row>
    <row r="9653" spans="1:15" x14ac:dyDescent="0.3">
      <c r="A9653" s="1" t="s">
        <v>75</v>
      </c>
      <c r="B9653" s="1" t="s">
        <v>5778</v>
      </c>
      <c r="C9653" s="1">
        <v>1</v>
      </c>
      <c r="D9653" s="1" t="s">
        <v>6512</v>
      </c>
      <c r="E9653" s="1">
        <v>18</v>
      </c>
      <c r="F9653" s="1" t="s">
        <v>9394</v>
      </c>
      <c r="G9653" s="1" t="s">
        <v>5803</v>
      </c>
      <c r="H9653" s="1" t="s">
        <v>9307</v>
      </c>
      <c r="I9653" s="1" t="b">
        <v>0</v>
      </c>
      <c r="J9653" s="1">
        <v>0</v>
      </c>
      <c r="K9653" s="1">
        <v>1</v>
      </c>
      <c r="L9653" s="1">
        <v>0</v>
      </c>
      <c r="M9653" s="1">
        <v>117</v>
      </c>
      <c r="N9653" s="1">
        <v>13.4948096885813</v>
      </c>
      <c r="O9653" s="1" t="s">
        <v>9308</v>
      </c>
    </row>
    <row r="9654" spans="1:15" x14ac:dyDescent="0.3">
      <c r="A9654" s="1" t="s">
        <v>75</v>
      </c>
      <c r="B9654" s="1" t="s">
        <v>5778</v>
      </c>
      <c r="C9654" s="1">
        <v>1</v>
      </c>
      <c r="D9654" s="1" t="s">
        <v>6512</v>
      </c>
      <c r="E9654" s="1">
        <v>18</v>
      </c>
      <c r="F9654" s="1" t="s">
        <v>9394</v>
      </c>
      <c r="G9654" s="1" t="s">
        <v>5803</v>
      </c>
      <c r="H9654" s="1" t="s">
        <v>9313</v>
      </c>
      <c r="I9654" s="1" t="b">
        <v>0</v>
      </c>
      <c r="J9654" s="1">
        <v>0</v>
      </c>
      <c r="K9654" s="1">
        <v>1</v>
      </c>
      <c r="L9654" s="1">
        <v>0</v>
      </c>
      <c r="M9654" s="1">
        <v>56</v>
      </c>
      <c r="N9654" s="1">
        <v>6.4590542099192598</v>
      </c>
      <c r="O9654" s="1" t="s">
        <v>9314</v>
      </c>
    </row>
    <row r="9655" spans="1:15" x14ac:dyDescent="0.3">
      <c r="A9655" s="1" t="s">
        <v>75</v>
      </c>
      <c r="B9655" s="1" t="s">
        <v>5778</v>
      </c>
      <c r="C9655" s="1">
        <v>1</v>
      </c>
      <c r="D9655" s="1" t="s">
        <v>6512</v>
      </c>
      <c r="E9655" s="1">
        <v>18</v>
      </c>
      <c r="F9655" s="1" t="s">
        <v>9394</v>
      </c>
      <c r="G9655" s="1" t="s">
        <v>5834</v>
      </c>
      <c r="H9655" s="1" t="s">
        <v>9304</v>
      </c>
      <c r="I9655" s="1" t="b">
        <v>0</v>
      </c>
      <c r="J9655" s="1">
        <v>8</v>
      </c>
      <c r="K9655" s="1">
        <v>0</v>
      </c>
      <c r="L9655" s="1">
        <v>3</v>
      </c>
      <c r="M9655" s="1">
        <v>34</v>
      </c>
      <c r="N9655" s="1">
        <v>3.9215686274509798</v>
      </c>
      <c r="O9655" s="1" t="s">
        <v>9395</v>
      </c>
    </row>
    <row r="9656" spans="1:15" x14ac:dyDescent="0.3">
      <c r="A9656" s="1" t="s">
        <v>75</v>
      </c>
      <c r="B9656" s="1" t="s">
        <v>5778</v>
      </c>
      <c r="C9656" s="1">
        <v>1</v>
      </c>
      <c r="D9656" s="1" t="s">
        <v>6512</v>
      </c>
      <c r="E9656" s="1">
        <v>18</v>
      </c>
      <c r="F9656" s="1" t="s">
        <v>9394</v>
      </c>
      <c r="G9656" s="1" t="s">
        <v>5801</v>
      </c>
      <c r="H9656" s="1" t="s">
        <v>9304</v>
      </c>
      <c r="I9656" s="1" t="b">
        <v>0</v>
      </c>
      <c r="J9656" s="1">
        <v>1</v>
      </c>
      <c r="K9656" s="1">
        <v>0</v>
      </c>
      <c r="L9656" s="1">
        <v>0</v>
      </c>
      <c r="M9656" s="1">
        <v>31</v>
      </c>
      <c r="N9656" s="1">
        <v>3.5755478662053002</v>
      </c>
      <c r="O9656" s="1" t="s">
        <v>9318</v>
      </c>
    </row>
    <row r="9657" spans="1:15" x14ac:dyDescent="0.3">
      <c r="A9657" s="1" t="s">
        <v>75</v>
      </c>
      <c r="B9657" s="1" t="s">
        <v>5778</v>
      </c>
      <c r="C9657" s="1">
        <v>1</v>
      </c>
      <c r="D9657" s="1" t="s">
        <v>6512</v>
      </c>
      <c r="E9657" s="1">
        <v>18</v>
      </c>
      <c r="F9657" s="1" t="s">
        <v>9394</v>
      </c>
      <c r="G9657" s="1" t="s">
        <v>5851</v>
      </c>
      <c r="H9657" s="1" t="s">
        <v>9311</v>
      </c>
      <c r="I9657" s="1" t="b">
        <v>0</v>
      </c>
      <c r="J9657" s="1">
        <v>2</v>
      </c>
      <c r="K9657" s="1">
        <v>1</v>
      </c>
      <c r="L9657" s="1">
        <v>11</v>
      </c>
      <c r="M9657" s="1">
        <v>23</v>
      </c>
      <c r="N9657" s="1">
        <v>2.65282583621683</v>
      </c>
      <c r="O9657" s="1" t="s">
        <v>9312</v>
      </c>
    </row>
    <row r="9658" spans="1:15" x14ac:dyDescent="0.3">
      <c r="A9658" s="1" t="s">
        <v>75</v>
      </c>
      <c r="B9658" s="1" t="s">
        <v>5778</v>
      </c>
      <c r="C9658" s="1">
        <v>1</v>
      </c>
      <c r="D9658" s="1" t="s">
        <v>6512</v>
      </c>
      <c r="E9658" s="1">
        <v>18</v>
      </c>
      <c r="F9658" s="1" t="s">
        <v>9394</v>
      </c>
      <c r="G9658" s="1" t="s">
        <v>5876</v>
      </c>
      <c r="H9658" s="1" t="s">
        <v>9304</v>
      </c>
      <c r="I9658" s="1" t="b">
        <v>0</v>
      </c>
      <c r="J9658" s="1">
        <v>4</v>
      </c>
      <c r="K9658" s="1">
        <v>0</v>
      </c>
      <c r="L9658" s="1">
        <v>3</v>
      </c>
      <c r="M9658" s="1">
        <v>12</v>
      </c>
      <c r="N9658" s="1">
        <v>1.38408304498269</v>
      </c>
      <c r="O9658" s="1" t="s">
        <v>9396</v>
      </c>
    </row>
    <row r="9659" spans="1:15" x14ac:dyDescent="0.3">
      <c r="A9659" s="1" t="s">
        <v>75</v>
      </c>
      <c r="B9659" s="1" t="s">
        <v>5778</v>
      </c>
      <c r="C9659" s="1">
        <v>1</v>
      </c>
      <c r="D9659" s="1" t="s">
        <v>6512</v>
      </c>
      <c r="E9659" s="1">
        <v>18</v>
      </c>
      <c r="F9659" s="1" t="s">
        <v>9394</v>
      </c>
      <c r="G9659" s="1" t="s">
        <v>5810</v>
      </c>
      <c r="H9659" s="1" t="s">
        <v>9304</v>
      </c>
      <c r="I9659" s="1" t="b">
        <v>0</v>
      </c>
      <c r="J9659" s="1">
        <v>2</v>
      </c>
      <c r="K9659" s="1">
        <v>0</v>
      </c>
      <c r="L9659" s="1">
        <v>0</v>
      </c>
      <c r="M9659" s="1">
        <v>12</v>
      </c>
      <c r="N9659" s="1">
        <v>1.38408304498269</v>
      </c>
      <c r="O9659" s="1" t="s">
        <v>9336</v>
      </c>
    </row>
    <row r="9660" spans="1:15" x14ac:dyDescent="0.3">
      <c r="A9660" s="1" t="s">
        <v>75</v>
      </c>
      <c r="B9660" s="1" t="s">
        <v>5778</v>
      </c>
      <c r="C9660" s="1">
        <v>1</v>
      </c>
      <c r="D9660" s="1" t="s">
        <v>6512</v>
      </c>
      <c r="E9660" s="1">
        <v>18</v>
      </c>
      <c r="F9660" s="1" t="s">
        <v>9394</v>
      </c>
      <c r="G9660" s="1" t="s">
        <v>5908</v>
      </c>
      <c r="H9660" s="1" t="s">
        <v>9304</v>
      </c>
      <c r="I9660" s="1" t="b">
        <v>0</v>
      </c>
      <c r="J9660" s="1">
        <v>0</v>
      </c>
      <c r="K9660" s="1">
        <v>0</v>
      </c>
      <c r="L9660" s="1">
        <v>1</v>
      </c>
      <c r="M9660" s="1">
        <v>10</v>
      </c>
      <c r="N9660" s="1">
        <v>1.1534025374855801</v>
      </c>
      <c r="O9660" s="1" t="s">
        <v>9359</v>
      </c>
    </row>
    <row r="9661" spans="1:15" x14ac:dyDescent="0.3">
      <c r="A9661" s="1" t="s">
        <v>75</v>
      </c>
      <c r="B9661" s="1" t="s">
        <v>5778</v>
      </c>
      <c r="C9661" s="1">
        <v>1</v>
      </c>
      <c r="D9661" s="1" t="s">
        <v>6512</v>
      </c>
      <c r="E9661" s="1">
        <v>18</v>
      </c>
      <c r="F9661" s="1" t="s">
        <v>9394</v>
      </c>
      <c r="G9661" s="1" t="s">
        <v>5816</v>
      </c>
      <c r="H9661" s="1" t="s">
        <v>9304</v>
      </c>
      <c r="I9661" s="1" t="b">
        <v>0</v>
      </c>
      <c r="J9661" s="1">
        <v>3</v>
      </c>
      <c r="K9661" s="1">
        <v>0</v>
      </c>
      <c r="L9661" s="1">
        <v>3</v>
      </c>
      <c r="M9661" s="1">
        <v>9</v>
      </c>
      <c r="N9661" s="1">
        <v>1.0380622837370199</v>
      </c>
      <c r="O9661" s="1" t="s">
        <v>9397</v>
      </c>
    </row>
    <row r="9662" spans="1:15" x14ac:dyDescent="0.3">
      <c r="A9662" s="1" t="s">
        <v>75</v>
      </c>
      <c r="B9662" s="1" t="s">
        <v>5778</v>
      </c>
      <c r="C9662" s="1">
        <v>1</v>
      </c>
      <c r="D9662" s="1" t="s">
        <v>6512</v>
      </c>
      <c r="E9662" s="1">
        <v>19</v>
      </c>
      <c r="F9662" s="1" t="s">
        <v>9398</v>
      </c>
      <c r="G9662" s="1" t="s">
        <v>5803</v>
      </c>
      <c r="H9662" s="1" t="s">
        <v>9313</v>
      </c>
      <c r="I9662" s="1" t="b">
        <v>0</v>
      </c>
      <c r="J9662" s="1">
        <v>0</v>
      </c>
      <c r="K9662" s="1">
        <v>1</v>
      </c>
      <c r="L9662" s="1">
        <v>0</v>
      </c>
      <c r="M9662" s="1">
        <v>354</v>
      </c>
      <c r="N9662" s="1">
        <v>26.144756277695699</v>
      </c>
      <c r="O9662" s="1" t="s">
        <v>9314</v>
      </c>
    </row>
    <row r="9663" spans="1:15" x14ac:dyDescent="0.3">
      <c r="A9663" s="1" t="s">
        <v>75</v>
      </c>
      <c r="B9663" s="1" t="s">
        <v>5778</v>
      </c>
      <c r="C9663" s="1">
        <v>1</v>
      </c>
      <c r="D9663" s="1" t="s">
        <v>6512</v>
      </c>
      <c r="E9663" s="1">
        <v>19</v>
      </c>
      <c r="F9663" s="1" t="s">
        <v>9398</v>
      </c>
      <c r="G9663" s="1" t="s">
        <v>5816</v>
      </c>
      <c r="H9663" s="1" t="s">
        <v>9304</v>
      </c>
      <c r="I9663" s="1" t="b">
        <v>0</v>
      </c>
      <c r="J9663" s="1">
        <v>3</v>
      </c>
      <c r="K9663" s="1">
        <v>0</v>
      </c>
      <c r="L9663" s="1">
        <v>3</v>
      </c>
      <c r="M9663" s="1">
        <v>235</v>
      </c>
      <c r="N9663" s="1">
        <v>17.3559822747415</v>
      </c>
      <c r="O9663" s="1" t="s">
        <v>9397</v>
      </c>
    </row>
    <row r="9664" spans="1:15" x14ac:dyDescent="0.3">
      <c r="A9664" s="1" t="s">
        <v>75</v>
      </c>
      <c r="B9664" s="1" t="s">
        <v>5778</v>
      </c>
      <c r="C9664" s="1">
        <v>1</v>
      </c>
      <c r="D9664" s="1" t="s">
        <v>6512</v>
      </c>
      <c r="E9664" s="1">
        <v>19</v>
      </c>
      <c r="F9664" s="1" t="s">
        <v>9398</v>
      </c>
      <c r="G9664" s="1" t="s">
        <v>5806</v>
      </c>
      <c r="H9664" s="1" t="s">
        <v>9399</v>
      </c>
      <c r="I9664" s="1" t="b">
        <v>0</v>
      </c>
      <c r="J9664" s="1">
        <v>0</v>
      </c>
      <c r="K9664" s="1">
        <v>5</v>
      </c>
      <c r="L9664" s="1">
        <v>8</v>
      </c>
      <c r="M9664" s="1">
        <v>100</v>
      </c>
      <c r="N9664" s="1">
        <v>7.38552437223042</v>
      </c>
      <c r="O9664" s="1" t="s">
        <v>9400</v>
      </c>
    </row>
    <row r="9665" spans="1:15" x14ac:dyDescent="0.3">
      <c r="A9665" s="1" t="s">
        <v>75</v>
      </c>
      <c r="B9665" s="1" t="s">
        <v>5778</v>
      </c>
      <c r="C9665" s="1">
        <v>1</v>
      </c>
      <c r="D9665" s="1" t="s">
        <v>6512</v>
      </c>
      <c r="E9665" s="1">
        <v>19</v>
      </c>
      <c r="F9665" s="1" t="s">
        <v>9398</v>
      </c>
      <c r="G9665" s="1" t="s">
        <v>5803</v>
      </c>
      <c r="H9665" s="1" t="s">
        <v>9307</v>
      </c>
      <c r="I9665" s="1" t="b">
        <v>0</v>
      </c>
      <c r="J9665" s="1">
        <v>0</v>
      </c>
      <c r="K9665" s="1">
        <v>1</v>
      </c>
      <c r="L9665" s="1">
        <v>0</v>
      </c>
      <c r="M9665" s="1">
        <v>60</v>
      </c>
      <c r="N9665" s="1">
        <v>4.4313146233382499</v>
      </c>
      <c r="O9665" s="1" t="s">
        <v>9308</v>
      </c>
    </row>
    <row r="9666" spans="1:15" x14ac:dyDescent="0.3">
      <c r="A9666" s="1" t="s">
        <v>75</v>
      </c>
      <c r="B9666" s="1" t="s">
        <v>5778</v>
      </c>
      <c r="C9666" s="1">
        <v>1</v>
      </c>
      <c r="D9666" s="1" t="s">
        <v>6512</v>
      </c>
      <c r="E9666" s="1">
        <v>19</v>
      </c>
      <c r="F9666" s="1" t="s">
        <v>9398</v>
      </c>
      <c r="G9666" s="1" t="s">
        <v>5834</v>
      </c>
      <c r="H9666" s="1" t="s">
        <v>9304</v>
      </c>
      <c r="I9666" s="1" t="b">
        <v>0</v>
      </c>
      <c r="J9666" s="1">
        <v>10</v>
      </c>
      <c r="K9666" s="1">
        <v>0</v>
      </c>
      <c r="L9666" s="1">
        <v>0</v>
      </c>
      <c r="M9666" s="1">
        <v>56</v>
      </c>
      <c r="N9666" s="1">
        <v>4.1358936484490396</v>
      </c>
      <c r="O9666" s="1" t="s">
        <v>9401</v>
      </c>
    </row>
    <row r="9667" spans="1:15" x14ac:dyDescent="0.3">
      <c r="A9667" s="1" t="s">
        <v>75</v>
      </c>
      <c r="B9667" s="1" t="s">
        <v>5778</v>
      </c>
      <c r="C9667" s="1">
        <v>1</v>
      </c>
      <c r="D9667" s="1" t="s">
        <v>6512</v>
      </c>
      <c r="E9667" s="1">
        <v>19</v>
      </c>
      <c r="F9667" s="1" t="s">
        <v>9398</v>
      </c>
      <c r="G9667" s="1" t="s">
        <v>5851</v>
      </c>
      <c r="H9667" s="1" t="s">
        <v>9311</v>
      </c>
      <c r="I9667" s="1" t="b">
        <v>0</v>
      </c>
      <c r="J9667" s="1">
        <v>2</v>
      </c>
      <c r="K9667" s="1">
        <v>1</v>
      </c>
      <c r="L9667" s="1">
        <v>11</v>
      </c>
      <c r="M9667" s="1">
        <v>52</v>
      </c>
      <c r="N9667" s="1">
        <v>3.84047267355982</v>
      </c>
      <c r="O9667" s="1" t="s">
        <v>9312</v>
      </c>
    </row>
    <row r="9668" spans="1:15" x14ac:dyDescent="0.3">
      <c r="A9668" s="1" t="s">
        <v>75</v>
      </c>
      <c r="B9668" s="1" t="s">
        <v>5778</v>
      </c>
      <c r="C9668" s="1">
        <v>1</v>
      </c>
      <c r="D9668" s="1" t="s">
        <v>6512</v>
      </c>
      <c r="E9668" s="1">
        <v>19</v>
      </c>
      <c r="F9668" s="1" t="s">
        <v>9398</v>
      </c>
      <c r="G9668" s="1" t="s">
        <v>5801</v>
      </c>
      <c r="H9668" s="1" t="s">
        <v>9304</v>
      </c>
      <c r="I9668" s="1" t="b">
        <v>0</v>
      </c>
      <c r="J9668" s="1">
        <v>1</v>
      </c>
      <c r="K9668" s="1">
        <v>0</v>
      </c>
      <c r="L9668" s="1">
        <v>0</v>
      </c>
      <c r="M9668" s="1">
        <v>46</v>
      </c>
      <c r="N9668" s="1">
        <v>3.39734121122599</v>
      </c>
      <c r="O9668" s="1" t="s">
        <v>9318</v>
      </c>
    </row>
    <row r="9669" spans="1:15" x14ac:dyDescent="0.3">
      <c r="A9669" s="1" t="s">
        <v>75</v>
      </c>
      <c r="B9669" s="1" t="s">
        <v>5778</v>
      </c>
      <c r="C9669" s="1">
        <v>1</v>
      </c>
      <c r="D9669" s="1" t="s">
        <v>6512</v>
      </c>
      <c r="E9669" s="1">
        <v>19</v>
      </c>
      <c r="F9669" s="1" t="s">
        <v>9398</v>
      </c>
      <c r="G9669" s="1" t="s">
        <v>5834</v>
      </c>
      <c r="H9669" s="1" t="s">
        <v>9402</v>
      </c>
      <c r="I9669" s="1" t="b">
        <v>0</v>
      </c>
      <c r="J9669" s="1">
        <v>0</v>
      </c>
      <c r="K9669" s="1">
        <v>6</v>
      </c>
      <c r="L9669" s="1">
        <v>11</v>
      </c>
      <c r="M9669" s="1">
        <v>42</v>
      </c>
      <c r="N9669" s="1">
        <v>3.1019202363367699</v>
      </c>
      <c r="O9669" s="1" t="s">
        <v>9403</v>
      </c>
    </row>
    <row r="9670" spans="1:15" x14ac:dyDescent="0.3">
      <c r="A9670" s="1" t="s">
        <v>75</v>
      </c>
      <c r="B9670" s="1" t="s">
        <v>5778</v>
      </c>
      <c r="C9670" s="1">
        <v>1</v>
      </c>
      <c r="D9670" s="1" t="s">
        <v>6512</v>
      </c>
      <c r="E9670" s="1">
        <v>19</v>
      </c>
      <c r="F9670" s="1" t="s">
        <v>9398</v>
      </c>
      <c r="G9670" s="1" t="s">
        <v>5814</v>
      </c>
      <c r="H9670" s="1" t="s">
        <v>9304</v>
      </c>
      <c r="I9670" s="1" t="b">
        <v>1</v>
      </c>
      <c r="J9670" s="1">
        <v>0</v>
      </c>
      <c r="K9670" s="1">
        <v>0</v>
      </c>
      <c r="L9670" s="1">
        <v>0</v>
      </c>
      <c r="M9670" s="1">
        <v>34</v>
      </c>
      <c r="N9670" s="1">
        <v>2.5110782865583401</v>
      </c>
      <c r="O9670" s="1" t="s">
        <v>9305</v>
      </c>
    </row>
    <row r="9671" spans="1:15" x14ac:dyDescent="0.3">
      <c r="A9671" s="1" t="s">
        <v>75</v>
      </c>
      <c r="B9671" s="1" t="s">
        <v>5778</v>
      </c>
      <c r="C9671" s="1">
        <v>1</v>
      </c>
      <c r="D9671" s="1" t="s">
        <v>6512</v>
      </c>
      <c r="E9671" s="1">
        <v>19</v>
      </c>
      <c r="F9671" s="1" t="s">
        <v>9398</v>
      </c>
      <c r="G9671" s="1" t="s">
        <v>5810</v>
      </c>
      <c r="H9671" s="1" t="s">
        <v>9304</v>
      </c>
      <c r="I9671" s="1" t="b">
        <v>0</v>
      </c>
      <c r="J9671" s="1">
        <v>2</v>
      </c>
      <c r="K9671" s="1">
        <v>0</v>
      </c>
      <c r="L9671" s="1">
        <v>0</v>
      </c>
      <c r="M9671" s="1">
        <v>20</v>
      </c>
      <c r="N9671" s="1">
        <v>1.47710487444608</v>
      </c>
      <c r="O9671" s="1" t="s">
        <v>9336</v>
      </c>
    </row>
    <row r="9672" spans="1:15" x14ac:dyDescent="0.3">
      <c r="A9672" s="1" t="s">
        <v>75</v>
      </c>
      <c r="B9672" s="1" t="s">
        <v>5778</v>
      </c>
      <c r="C9672" s="1">
        <v>1</v>
      </c>
      <c r="D9672" s="1" t="s">
        <v>6512</v>
      </c>
      <c r="E9672" s="1">
        <v>19</v>
      </c>
      <c r="F9672" s="1" t="s">
        <v>9398</v>
      </c>
      <c r="G9672" s="1" t="s">
        <v>5851</v>
      </c>
      <c r="H9672" s="1" t="s">
        <v>9404</v>
      </c>
      <c r="I9672" s="1" t="b">
        <v>0</v>
      </c>
      <c r="J9672" s="1">
        <v>1</v>
      </c>
      <c r="K9672" s="1">
        <v>1</v>
      </c>
      <c r="L9672" s="1">
        <v>11</v>
      </c>
      <c r="M9672" s="1">
        <v>17</v>
      </c>
      <c r="N9672" s="1">
        <v>1.25553914327917</v>
      </c>
      <c r="O9672" s="1" t="s">
        <v>9405</v>
      </c>
    </row>
    <row r="9673" spans="1:15" x14ac:dyDescent="0.3">
      <c r="A9673" s="1" t="s">
        <v>75</v>
      </c>
      <c r="B9673" s="1" t="s">
        <v>5778</v>
      </c>
      <c r="C9673" s="1">
        <v>1</v>
      </c>
      <c r="D9673" s="1" t="s">
        <v>6512</v>
      </c>
      <c r="E9673" s="1">
        <v>19</v>
      </c>
      <c r="F9673" s="1" t="s">
        <v>9398</v>
      </c>
      <c r="G9673" s="1" t="s">
        <v>5834</v>
      </c>
      <c r="H9673" s="1" t="s">
        <v>9304</v>
      </c>
      <c r="I9673" s="1" t="b">
        <v>0</v>
      </c>
      <c r="J9673" s="1">
        <v>6</v>
      </c>
      <c r="K9673" s="1">
        <v>0</v>
      </c>
      <c r="L9673" s="1">
        <v>5</v>
      </c>
      <c r="M9673" s="1">
        <v>15</v>
      </c>
      <c r="N9673" s="1">
        <v>1.10782865583456</v>
      </c>
      <c r="O9673" s="1" t="s">
        <v>9406</v>
      </c>
    </row>
    <row r="9674" spans="1:15" x14ac:dyDescent="0.3">
      <c r="A9674" s="1" t="s">
        <v>75</v>
      </c>
      <c r="B9674" s="1" t="s">
        <v>5778</v>
      </c>
      <c r="C9674" s="1">
        <v>1</v>
      </c>
      <c r="D9674" s="1" t="s">
        <v>6512</v>
      </c>
      <c r="E9674" s="1">
        <v>20</v>
      </c>
      <c r="F9674" s="1" t="s">
        <v>9407</v>
      </c>
      <c r="G9674" s="1" t="s">
        <v>5803</v>
      </c>
      <c r="H9674" s="1" t="s">
        <v>9307</v>
      </c>
      <c r="I9674" s="1" t="b">
        <v>0</v>
      </c>
      <c r="J9674" s="1">
        <v>0</v>
      </c>
      <c r="K9674" s="1">
        <v>1</v>
      </c>
      <c r="L9674" s="1">
        <v>0</v>
      </c>
      <c r="M9674" s="1">
        <v>374</v>
      </c>
      <c r="N9674" s="1">
        <v>36.811023622047202</v>
      </c>
      <c r="O9674" s="1" t="s">
        <v>9308</v>
      </c>
    </row>
    <row r="9675" spans="1:15" x14ac:dyDescent="0.3">
      <c r="A9675" s="1" t="s">
        <v>75</v>
      </c>
      <c r="B9675" s="1" t="s">
        <v>5778</v>
      </c>
      <c r="C9675" s="1">
        <v>1</v>
      </c>
      <c r="D9675" s="1" t="s">
        <v>6512</v>
      </c>
      <c r="E9675" s="1">
        <v>20</v>
      </c>
      <c r="F9675" s="1" t="s">
        <v>9407</v>
      </c>
      <c r="G9675" s="1" t="s">
        <v>5803</v>
      </c>
      <c r="H9675" s="1" t="s">
        <v>9313</v>
      </c>
      <c r="I9675" s="1" t="b">
        <v>0</v>
      </c>
      <c r="J9675" s="1">
        <v>0</v>
      </c>
      <c r="K9675" s="1">
        <v>1</v>
      </c>
      <c r="L9675" s="1">
        <v>0</v>
      </c>
      <c r="M9675" s="1">
        <v>236</v>
      </c>
      <c r="N9675" s="1">
        <v>23.228346456692901</v>
      </c>
      <c r="O9675" s="1" t="s">
        <v>9314</v>
      </c>
    </row>
    <row r="9676" spans="1:15" x14ac:dyDescent="0.3">
      <c r="A9676" s="1" t="s">
        <v>75</v>
      </c>
      <c r="B9676" s="1" t="s">
        <v>5778</v>
      </c>
      <c r="C9676" s="1">
        <v>1</v>
      </c>
      <c r="D9676" s="1" t="s">
        <v>6512</v>
      </c>
      <c r="E9676" s="1">
        <v>20</v>
      </c>
      <c r="F9676" s="1" t="s">
        <v>9407</v>
      </c>
      <c r="G9676" s="1" t="s">
        <v>5798</v>
      </c>
      <c r="H9676" s="1" t="s">
        <v>9304</v>
      </c>
      <c r="I9676" s="1" t="b">
        <v>0</v>
      </c>
      <c r="J9676" s="1">
        <v>0</v>
      </c>
      <c r="K9676" s="1">
        <v>0</v>
      </c>
      <c r="L9676" s="1">
        <v>6</v>
      </c>
      <c r="M9676" s="1">
        <v>131</v>
      </c>
      <c r="N9676" s="1">
        <v>12.893700787401499</v>
      </c>
      <c r="O9676" s="1" t="s">
        <v>9408</v>
      </c>
    </row>
    <row r="9677" spans="1:15" x14ac:dyDescent="0.3">
      <c r="A9677" s="1" t="s">
        <v>75</v>
      </c>
      <c r="B9677" s="1" t="s">
        <v>5778</v>
      </c>
      <c r="C9677" s="1">
        <v>1</v>
      </c>
      <c r="D9677" s="1" t="s">
        <v>6512</v>
      </c>
      <c r="E9677" s="1">
        <v>20</v>
      </c>
      <c r="F9677" s="1" t="s">
        <v>9407</v>
      </c>
      <c r="G9677" s="1" t="s">
        <v>5803</v>
      </c>
      <c r="H9677" s="1" t="s">
        <v>9307</v>
      </c>
      <c r="I9677" s="1" t="b">
        <v>0</v>
      </c>
      <c r="J9677" s="1">
        <v>0</v>
      </c>
      <c r="K9677" s="1">
        <v>1</v>
      </c>
      <c r="L9677" s="1">
        <v>0</v>
      </c>
      <c r="M9677" s="1">
        <v>29</v>
      </c>
      <c r="N9677" s="1">
        <v>2.85433070866141</v>
      </c>
      <c r="O9677" s="1" t="s">
        <v>9409</v>
      </c>
    </row>
    <row r="9678" spans="1:15" x14ac:dyDescent="0.3">
      <c r="A9678" s="1" t="s">
        <v>75</v>
      </c>
      <c r="B9678" s="1" t="s">
        <v>5778</v>
      </c>
      <c r="C9678" s="1">
        <v>1</v>
      </c>
      <c r="D9678" s="1" t="s">
        <v>6512</v>
      </c>
      <c r="E9678" s="1">
        <v>20</v>
      </c>
      <c r="F9678" s="1" t="s">
        <v>9407</v>
      </c>
      <c r="G9678" s="1" t="s">
        <v>5845</v>
      </c>
      <c r="H9678" s="1" t="s">
        <v>9410</v>
      </c>
      <c r="I9678" s="1" t="b">
        <v>0</v>
      </c>
      <c r="J9678" s="1">
        <v>0</v>
      </c>
      <c r="K9678" s="1">
        <v>4</v>
      </c>
      <c r="L9678" s="1">
        <v>8</v>
      </c>
      <c r="M9678" s="1">
        <v>16</v>
      </c>
      <c r="N9678" s="1">
        <v>1.57480314960629</v>
      </c>
      <c r="O9678" s="1" t="s">
        <v>9411</v>
      </c>
    </row>
    <row r="9679" spans="1:15" x14ac:dyDescent="0.3">
      <c r="A9679" s="1" t="s">
        <v>75</v>
      </c>
      <c r="B9679" s="1" t="s">
        <v>5778</v>
      </c>
      <c r="C9679" s="1">
        <v>1</v>
      </c>
      <c r="D9679" s="1" t="s">
        <v>6512</v>
      </c>
      <c r="E9679" s="1">
        <v>20</v>
      </c>
      <c r="F9679" s="1" t="s">
        <v>9407</v>
      </c>
      <c r="G9679" s="1" t="s">
        <v>5851</v>
      </c>
      <c r="H9679" s="1" t="s">
        <v>9311</v>
      </c>
      <c r="I9679" s="1" t="b">
        <v>0</v>
      </c>
      <c r="J9679" s="1">
        <v>2</v>
      </c>
      <c r="K9679" s="1">
        <v>1</v>
      </c>
      <c r="L9679" s="1">
        <v>11</v>
      </c>
      <c r="M9679" s="1">
        <v>13</v>
      </c>
      <c r="N9679" s="1">
        <v>1.2795275590551101</v>
      </c>
      <c r="O9679" s="1" t="s">
        <v>9312</v>
      </c>
    </row>
    <row r="9680" spans="1:15" x14ac:dyDescent="0.3">
      <c r="A9680" s="1" t="s">
        <v>75</v>
      </c>
      <c r="B9680" s="1" t="s">
        <v>5778</v>
      </c>
      <c r="C9680" s="1">
        <v>1</v>
      </c>
      <c r="D9680" s="1" t="s">
        <v>6512</v>
      </c>
      <c r="E9680" s="1">
        <v>21</v>
      </c>
      <c r="F9680" s="1" t="s">
        <v>9412</v>
      </c>
      <c r="G9680" s="1" t="s">
        <v>5803</v>
      </c>
      <c r="H9680" s="1" t="s">
        <v>9307</v>
      </c>
      <c r="I9680" s="1" t="b">
        <v>0</v>
      </c>
      <c r="J9680" s="1">
        <v>0</v>
      </c>
      <c r="K9680" s="1">
        <v>1</v>
      </c>
      <c r="L9680" s="1">
        <v>0</v>
      </c>
      <c r="M9680" s="1">
        <v>618</v>
      </c>
      <c r="N9680" s="1">
        <v>61.248761149653099</v>
      </c>
      <c r="O9680" s="1" t="s">
        <v>9308</v>
      </c>
    </row>
    <row r="9681" spans="1:15" x14ac:dyDescent="0.3">
      <c r="A9681" s="1" t="s">
        <v>75</v>
      </c>
      <c r="B9681" s="1" t="s">
        <v>5778</v>
      </c>
      <c r="C9681" s="1">
        <v>1</v>
      </c>
      <c r="D9681" s="1" t="s">
        <v>6512</v>
      </c>
      <c r="E9681" s="1">
        <v>21</v>
      </c>
      <c r="F9681" s="1" t="s">
        <v>9412</v>
      </c>
      <c r="G9681" s="1" t="s">
        <v>5803</v>
      </c>
      <c r="H9681" s="1" t="s">
        <v>9313</v>
      </c>
      <c r="I9681" s="1" t="b">
        <v>0</v>
      </c>
      <c r="J9681" s="1">
        <v>0</v>
      </c>
      <c r="K9681" s="1">
        <v>1</v>
      </c>
      <c r="L9681" s="1">
        <v>0</v>
      </c>
      <c r="M9681" s="1">
        <v>67</v>
      </c>
      <c r="N9681" s="1">
        <v>6.6402378592666</v>
      </c>
      <c r="O9681" s="1" t="s">
        <v>9314</v>
      </c>
    </row>
    <row r="9682" spans="1:15" x14ac:dyDescent="0.3">
      <c r="A9682" s="1" t="s">
        <v>75</v>
      </c>
      <c r="B9682" s="1" t="s">
        <v>5778</v>
      </c>
      <c r="C9682" s="1">
        <v>1</v>
      </c>
      <c r="D9682" s="1" t="s">
        <v>6512</v>
      </c>
      <c r="E9682" s="1">
        <v>21</v>
      </c>
      <c r="F9682" s="1" t="s">
        <v>9412</v>
      </c>
      <c r="G9682" s="1" t="s">
        <v>5895</v>
      </c>
      <c r="H9682" s="1" t="s">
        <v>9413</v>
      </c>
      <c r="I9682" s="1" t="b">
        <v>0</v>
      </c>
      <c r="J9682" s="1">
        <v>0</v>
      </c>
      <c r="K9682" s="1">
        <v>2</v>
      </c>
      <c r="L9682" s="1">
        <v>9</v>
      </c>
      <c r="M9682" s="1">
        <v>35</v>
      </c>
      <c r="N9682" s="1">
        <v>3.4687809712586701</v>
      </c>
      <c r="O9682" s="1" t="s">
        <v>9414</v>
      </c>
    </row>
    <row r="9683" spans="1:15" x14ac:dyDescent="0.3">
      <c r="A9683" s="1" t="s">
        <v>75</v>
      </c>
      <c r="B9683" s="1" t="s">
        <v>5778</v>
      </c>
      <c r="C9683" s="1">
        <v>1</v>
      </c>
      <c r="D9683" s="1" t="s">
        <v>6512</v>
      </c>
      <c r="E9683" s="1">
        <v>21</v>
      </c>
      <c r="F9683" s="1" t="s">
        <v>9412</v>
      </c>
      <c r="G9683" s="1" t="s">
        <v>5803</v>
      </c>
      <c r="H9683" s="1" t="s">
        <v>9307</v>
      </c>
      <c r="I9683" s="1" t="b">
        <v>0</v>
      </c>
      <c r="J9683" s="1">
        <v>0</v>
      </c>
      <c r="K9683" s="1">
        <v>1</v>
      </c>
      <c r="L9683" s="1">
        <v>0</v>
      </c>
      <c r="M9683" s="1">
        <v>30</v>
      </c>
      <c r="N9683" s="1">
        <v>2.9732408325074302</v>
      </c>
      <c r="O9683" s="1" t="s">
        <v>9409</v>
      </c>
    </row>
    <row r="9684" spans="1:15" x14ac:dyDescent="0.3">
      <c r="A9684" s="1" t="s">
        <v>75</v>
      </c>
      <c r="B9684" s="1" t="s">
        <v>5778</v>
      </c>
      <c r="C9684" s="1">
        <v>1</v>
      </c>
      <c r="D9684" s="1" t="s">
        <v>6512</v>
      </c>
      <c r="E9684" s="1">
        <v>21</v>
      </c>
      <c r="F9684" s="1" t="s">
        <v>9412</v>
      </c>
      <c r="G9684" s="1" t="s">
        <v>5801</v>
      </c>
      <c r="H9684" s="1" t="s">
        <v>9304</v>
      </c>
      <c r="I9684" s="1" t="b">
        <v>0</v>
      </c>
      <c r="J9684" s="1">
        <v>1</v>
      </c>
      <c r="K9684" s="1">
        <v>0</v>
      </c>
      <c r="L9684" s="1">
        <v>0</v>
      </c>
      <c r="M9684" s="1">
        <v>18</v>
      </c>
      <c r="N9684" s="1">
        <v>1.78394449950446</v>
      </c>
      <c r="O9684" s="1" t="s">
        <v>9318</v>
      </c>
    </row>
    <row r="9685" spans="1:15" x14ac:dyDescent="0.3">
      <c r="A9685" s="1" t="s">
        <v>75</v>
      </c>
      <c r="B9685" s="1" t="s">
        <v>5778</v>
      </c>
      <c r="C9685" s="1">
        <v>1</v>
      </c>
      <c r="D9685" s="1" t="s">
        <v>6512</v>
      </c>
      <c r="E9685" s="1">
        <v>21</v>
      </c>
      <c r="F9685" s="1" t="s">
        <v>9412</v>
      </c>
      <c r="G9685" s="1" t="s">
        <v>5876</v>
      </c>
      <c r="H9685" s="1" t="s">
        <v>9304</v>
      </c>
      <c r="I9685" s="1" t="b">
        <v>0</v>
      </c>
      <c r="J9685" s="1">
        <v>4</v>
      </c>
      <c r="K9685" s="1">
        <v>0</v>
      </c>
      <c r="L9685" s="1">
        <v>5</v>
      </c>
      <c r="M9685" s="1">
        <v>16</v>
      </c>
      <c r="N9685" s="1">
        <v>1.5857284440039601</v>
      </c>
      <c r="O9685" s="1" t="s">
        <v>9415</v>
      </c>
    </row>
    <row r="9686" spans="1:15" x14ac:dyDescent="0.3">
      <c r="A9686" s="1" t="s">
        <v>75</v>
      </c>
      <c r="B9686" s="1" t="s">
        <v>5778</v>
      </c>
      <c r="C9686" s="1">
        <v>1</v>
      </c>
      <c r="D9686" s="1" t="s">
        <v>6512</v>
      </c>
      <c r="E9686" s="1">
        <v>21</v>
      </c>
      <c r="F9686" s="1" t="s">
        <v>9412</v>
      </c>
      <c r="G9686" s="1" t="s">
        <v>5834</v>
      </c>
      <c r="H9686" s="1" t="s">
        <v>9304</v>
      </c>
      <c r="I9686" s="1" t="b">
        <v>0</v>
      </c>
      <c r="J9686" s="1">
        <v>8</v>
      </c>
      <c r="K9686" s="1">
        <v>0</v>
      </c>
      <c r="L9686" s="1">
        <v>0</v>
      </c>
      <c r="M9686" s="1">
        <v>16</v>
      </c>
      <c r="N9686" s="1">
        <v>1.5857284440039601</v>
      </c>
      <c r="O9686" s="1" t="s">
        <v>9348</v>
      </c>
    </row>
    <row r="9687" spans="1:15" x14ac:dyDescent="0.3">
      <c r="A9687" s="1" t="s">
        <v>75</v>
      </c>
      <c r="B9687" s="1" t="s">
        <v>5778</v>
      </c>
      <c r="C9687" s="1">
        <v>1</v>
      </c>
      <c r="D9687" s="1" t="s">
        <v>6512</v>
      </c>
      <c r="E9687" s="1">
        <v>21</v>
      </c>
      <c r="F9687" s="1" t="s">
        <v>9412</v>
      </c>
      <c r="G9687" s="1" t="s">
        <v>5851</v>
      </c>
      <c r="H9687" s="1" t="s">
        <v>9311</v>
      </c>
      <c r="I9687" s="1" t="b">
        <v>0</v>
      </c>
      <c r="J9687" s="1">
        <v>2</v>
      </c>
      <c r="K9687" s="1">
        <v>1</v>
      </c>
      <c r="L9687" s="1">
        <v>11</v>
      </c>
      <c r="M9687" s="1">
        <v>14</v>
      </c>
      <c r="N9687" s="1">
        <v>1.3875123885034599</v>
      </c>
      <c r="O9687" s="1" t="s">
        <v>9312</v>
      </c>
    </row>
    <row r="9688" spans="1:15" x14ac:dyDescent="0.3">
      <c r="A9688" s="1" t="s">
        <v>75</v>
      </c>
      <c r="B9688" s="1" t="s">
        <v>5778</v>
      </c>
      <c r="C9688" s="1">
        <v>1</v>
      </c>
      <c r="D9688" s="1" t="s">
        <v>6512</v>
      </c>
      <c r="E9688" s="1">
        <v>21</v>
      </c>
      <c r="F9688" s="1" t="s">
        <v>9412</v>
      </c>
      <c r="G9688" s="1" t="s">
        <v>5803</v>
      </c>
      <c r="H9688" s="1" t="s">
        <v>9307</v>
      </c>
      <c r="I9688" s="1" t="b">
        <v>0</v>
      </c>
      <c r="J9688" s="1">
        <v>0</v>
      </c>
      <c r="K9688" s="1">
        <v>1</v>
      </c>
      <c r="L9688" s="1">
        <v>1</v>
      </c>
      <c r="M9688" s="1">
        <v>14</v>
      </c>
      <c r="N9688" s="1">
        <v>1.3875123885034599</v>
      </c>
      <c r="O9688" s="1" t="s">
        <v>9327</v>
      </c>
    </row>
    <row r="9689" spans="1:15" x14ac:dyDescent="0.3">
      <c r="A9689" s="1" t="s">
        <v>75</v>
      </c>
      <c r="B9689" s="1" t="s">
        <v>5778</v>
      </c>
      <c r="C9689" s="1">
        <v>1</v>
      </c>
      <c r="D9689" s="1" t="s">
        <v>6512</v>
      </c>
      <c r="E9689" s="1">
        <v>21</v>
      </c>
      <c r="F9689" s="1" t="s">
        <v>9412</v>
      </c>
      <c r="G9689" s="1" t="s">
        <v>5810</v>
      </c>
      <c r="H9689" s="1" t="s">
        <v>9304</v>
      </c>
      <c r="I9689" s="1" t="b">
        <v>0</v>
      </c>
      <c r="J9689" s="1">
        <v>2</v>
      </c>
      <c r="K9689" s="1">
        <v>0</v>
      </c>
      <c r="L9689" s="1">
        <v>0</v>
      </c>
      <c r="M9689" s="1">
        <v>13</v>
      </c>
      <c r="N9689" s="1">
        <v>1.2884043607532201</v>
      </c>
      <c r="O9689" s="1" t="s">
        <v>9336</v>
      </c>
    </row>
    <row r="9690" spans="1:15" x14ac:dyDescent="0.3">
      <c r="A9690" s="1" t="s">
        <v>75</v>
      </c>
      <c r="B9690" s="1" t="s">
        <v>5778</v>
      </c>
      <c r="C9690" s="1">
        <v>1</v>
      </c>
      <c r="D9690" s="1" t="s">
        <v>6512</v>
      </c>
      <c r="E9690" s="1">
        <v>22</v>
      </c>
      <c r="F9690" s="1" t="s">
        <v>9416</v>
      </c>
      <c r="G9690" s="1" t="s">
        <v>5803</v>
      </c>
      <c r="H9690" s="1" t="s">
        <v>9307</v>
      </c>
      <c r="I9690" s="1" t="b">
        <v>0</v>
      </c>
      <c r="J9690" s="1">
        <v>0</v>
      </c>
      <c r="K9690" s="1">
        <v>1</v>
      </c>
      <c r="L9690" s="1">
        <v>0</v>
      </c>
      <c r="M9690" s="1">
        <v>431</v>
      </c>
      <c r="N9690" s="1">
        <v>26.8368617683686</v>
      </c>
      <c r="O9690" s="1" t="s">
        <v>9308</v>
      </c>
    </row>
    <row r="9691" spans="1:15" x14ac:dyDescent="0.3">
      <c r="A9691" s="1" t="s">
        <v>75</v>
      </c>
      <c r="B9691" s="1" t="s">
        <v>5778</v>
      </c>
      <c r="C9691" s="1">
        <v>1</v>
      </c>
      <c r="D9691" s="1" t="s">
        <v>6512</v>
      </c>
      <c r="E9691" s="1">
        <v>22</v>
      </c>
      <c r="F9691" s="1" t="s">
        <v>9416</v>
      </c>
      <c r="G9691" s="1" t="s">
        <v>5814</v>
      </c>
      <c r="H9691" s="1" t="s">
        <v>9304</v>
      </c>
      <c r="I9691" s="1" t="b">
        <v>1</v>
      </c>
      <c r="J9691" s="1">
        <v>0</v>
      </c>
      <c r="K9691" s="1">
        <v>0</v>
      </c>
      <c r="L9691" s="1">
        <v>0</v>
      </c>
      <c r="M9691" s="1">
        <v>156</v>
      </c>
      <c r="N9691" s="1">
        <v>9.7135740971357407</v>
      </c>
      <c r="O9691" s="1" t="s">
        <v>9305</v>
      </c>
    </row>
    <row r="9692" spans="1:15" x14ac:dyDescent="0.3">
      <c r="A9692" s="1" t="s">
        <v>75</v>
      </c>
      <c r="B9692" s="1" t="s">
        <v>5778</v>
      </c>
      <c r="C9692" s="1">
        <v>1</v>
      </c>
      <c r="D9692" s="1" t="s">
        <v>6512</v>
      </c>
      <c r="E9692" s="1">
        <v>22</v>
      </c>
      <c r="F9692" s="1" t="s">
        <v>9416</v>
      </c>
      <c r="G9692" s="1" t="s">
        <v>5801</v>
      </c>
      <c r="H9692" s="1" t="s">
        <v>9304</v>
      </c>
      <c r="I9692" s="1" t="b">
        <v>0</v>
      </c>
      <c r="J9692" s="1">
        <v>1</v>
      </c>
      <c r="K9692" s="1">
        <v>0</v>
      </c>
      <c r="L9692" s="1">
        <v>0</v>
      </c>
      <c r="M9692" s="1">
        <v>105</v>
      </c>
      <c r="N9692" s="1">
        <v>6.5379825653798198</v>
      </c>
      <c r="O9692" s="1" t="s">
        <v>9318</v>
      </c>
    </row>
    <row r="9693" spans="1:15" x14ac:dyDescent="0.3">
      <c r="A9693" s="1" t="s">
        <v>75</v>
      </c>
      <c r="B9693" s="1" t="s">
        <v>5778</v>
      </c>
      <c r="C9693" s="1">
        <v>1</v>
      </c>
      <c r="D9693" s="1" t="s">
        <v>6512</v>
      </c>
      <c r="E9693" s="1">
        <v>22</v>
      </c>
      <c r="F9693" s="1" t="s">
        <v>9416</v>
      </c>
      <c r="G9693" s="1" t="s">
        <v>5851</v>
      </c>
      <c r="H9693" s="1" t="s">
        <v>9311</v>
      </c>
      <c r="I9693" s="1" t="b">
        <v>0</v>
      </c>
      <c r="J9693" s="1">
        <v>2</v>
      </c>
      <c r="K9693" s="1">
        <v>1</v>
      </c>
      <c r="L9693" s="1">
        <v>11</v>
      </c>
      <c r="M9693" s="1">
        <v>74</v>
      </c>
      <c r="N9693" s="1">
        <v>4.6077210460771996</v>
      </c>
      <c r="O9693" s="1" t="s">
        <v>9312</v>
      </c>
    </row>
    <row r="9694" spans="1:15" x14ac:dyDescent="0.3">
      <c r="A9694" s="1" t="s">
        <v>75</v>
      </c>
      <c r="B9694" s="1" t="s">
        <v>5778</v>
      </c>
      <c r="C9694" s="1">
        <v>1</v>
      </c>
      <c r="D9694" s="1" t="s">
        <v>6512</v>
      </c>
      <c r="E9694" s="1">
        <v>22</v>
      </c>
      <c r="F9694" s="1" t="s">
        <v>9416</v>
      </c>
      <c r="G9694" s="1" t="s">
        <v>5803</v>
      </c>
      <c r="H9694" s="1" t="s">
        <v>9313</v>
      </c>
      <c r="I9694" s="1" t="b">
        <v>0</v>
      </c>
      <c r="J9694" s="1">
        <v>0</v>
      </c>
      <c r="K9694" s="1">
        <v>1</v>
      </c>
      <c r="L9694" s="1">
        <v>0</v>
      </c>
      <c r="M9694" s="1">
        <v>73</v>
      </c>
      <c r="N9694" s="1">
        <v>4.5454545454545396</v>
      </c>
      <c r="O9694" s="1" t="s">
        <v>9314</v>
      </c>
    </row>
    <row r="9695" spans="1:15" x14ac:dyDescent="0.3">
      <c r="A9695" s="1" t="s">
        <v>75</v>
      </c>
      <c r="B9695" s="1" t="s">
        <v>5778</v>
      </c>
      <c r="C9695" s="1">
        <v>1</v>
      </c>
      <c r="D9695" s="1" t="s">
        <v>6512</v>
      </c>
      <c r="E9695" s="1">
        <v>22</v>
      </c>
      <c r="F9695" s="1" t="s">
        <v>9416</v>
      </c>
      <c r="G9695" s="1" t="s">
        <v>5806</v>
      </c>
      <c r="H9695" s="1" t="s">
        <v>9417</v>
      </c>
      <c r="I9695" s="1" t="b">
        <v>0</v>
      </c>
      <c r="J9695" s="1">
        <v>0</v>
      </c>
      <c r="K9695" s="1">
        <v>5</v>
      </c>
      <c r="L9695" s="1">
        <v>8</v>
      </c>
      <c r="M9695" s="1">
        <v>60</v>
      </c>
      <c r="N9695" s="1">
        <v>3.73599003735989</v>
      </c>
      <c r="O9695" s="1" t="s">
        <v>9418</v>
      </c>
    </row>
    <row r="9696" spans="1:15" x14ac:dyDescent="0.3">
      <c r="A9696" s="1" t="s">
        <v>75</v>
      </c>
      <c r="B9696" s="1" t="s">
        <v>5778</v>
      </c>
      <c r="C9696" s="1">
        <v>1</v>
      </c>
      <c r="D9696" s="1" t="s">
        <v>6512</v>
      </c>
      <c r="E9696" s="1">
        <v>22</v>
      </c>
      <c r="F9696" s="1" t="s">
        <v>9416</v>
      </c>
      <c r="G9696" s="1" t="s">
        <v>5803</v>
      </c>
      <c r="H9696" s="1" t="s">
        <v>9307</v>
      </c>
      <c r="I9696" s="1" t="b">
        <v>0</v>
      </c>
      <c r="J9696" s="1">
        <v>0</v>
      </c>
      <c r="K9696" s="1">
        <v>1</v>
      </c>
      <c r="L9696" s="1">
        <v>0</v>
      </c>
      <c r="M9696" s="1">
        <v>42</v>
      </c>
      <c r="N9696" s="1">
        <v>2.6151930261519301</v>
      </c>
      <c r="O9696" s="1" t="s">
        <v>9409</v>
      </c>
    </row>
    <row r="9697" spans="1:15" x14ac:dyDescent="0.3">
      <c r="A9697" s="1" t="s">
        <v>75</v>
      </c>
      <c r="B9697" s="1" t="s">
        <v>5778</v>
      </c>
      <c r="C9697" s="1">
        <v>1</v>
      </c>
      <c r="D9697" s="1" t="s">
        <v>6512</v>
      </c>
      <c r="E9697" s="1">
        <v>22</v>
      </c>
      <c r="F9697" s="1" t="s">
        <v>9416</v>
      </c>
      <c r="G9697" s="1" t="s">
        <v>5834</v>
      </c>
      <c r="H9697" s="1" t="s">
        <v>9419</v>
      </c>
      <c r="I9697" s="1" t="b">
        <v>0</v>
      </c>
      <c r="J9697" s="1">
        <v>0</v>
      </c>
      <c r="K9697" s="1">
        <v>11</v>
      </c>
      <c r="L9697" s="1">
        <v>8</v>
      </c>
      <c r="M9697" s="1">
        <v>36</v>
      </c>
      <c r="N9697" s="1">
        <v>2.2415940224159399</v>
      </c>
      <c r="O9697" s="1" t="s">
        <v>9420</v>
      </c>
    </row>
    <row r="9698" spans="1:15" x14ac:dyDescent="0.3">
      <c r="A9698" s="1" t="s">
        <v>75</v>
      </c>
      <c r="B9698" s="1" t="s">
        <v>5778</v>
      </c>
      <c r="C9698" s="1">
        <v>1</v>
      </c>
      <c r="D9698" s="1" t="s">
        <v>6512</v>
      </c>
      <c r="E9698" s="1">
        <v>22</v>
      </c>
      <c r="F9698" s="1" t="s">
        <v>9416</v>
      </c>
      <c r="G9698" s="1" t="s">
        <v>5834</v>
      </c>
      <c r="H9698" s="1" t="s">
        <v>9304</v>
      </c>
      <c r="I9698" s="1" t="b">
        <v>0</v>
      </c>
      <c r="J9698" s="1">
        <v>9</v>
      </c>
      <c r="K9698" s="1">
        <v>0</v>
      </c>
      <c r="L9698" s="1">
        <v>0</v>
      </c>
      <c r="M9698" s="1">
        <v>31</v>
      </c>
      <c r="N9698" s="1">
        <v>1.93026151930261</v>
      </c>
      <c r="O9698" s="1" t="s">
        <v>9421</v>
      </c>
    </row>
    <row r="9699" spans="1:15" x14ac:dyDescent="0.3">
      <c r="A9699" s="1" t="s">
        <v>75</v>
      </c>
      <c r="B9699" s="1" t="s">
        <v>5778</v>
      </c>
      <c r="C9699" s="1">
        <v>1</v>
      </c>
      <c r="D9699" s="1" t="s">
        <v>6512</v>
      </c>
      <c r="E9699" s="1">
        <v>22</v>
      </c>
      <c r="F9699" s="1" t="s">
        <v>9416</v>
      </c>
      <c r="G9699" s="1" t="s">
        <v>5834</v>
      </c>
      <c r="H9699" s="1" t="s">
        <v>9304</v>
      </c>
      <c r="I9699" s="1" t="b">
        <v>0</v>
      </c>
      <c r="J9699" s="1">
        <v>9</v>
      </c>
      <c r="K9699" s="1">
        <v>0</v>
      </c>
      <c r="L9699" s="1">
        <v>4</v>
      </c>
      <c r="M9699" s="1">
        <v>30</v>
      </c>
      <c r="N9699" s="1">
        <v>1.8679950186799399</v>
      </c>
      <c r="O9699" s="1" t="s">
        <v>9422</v>
      </c>
    </row>
    <row r="9700" spans="1:15" x14ac:dyDescent="0.3">
      <c r="A9700" s="1" t="s">
        <v>75</v>
      </c>
      <c r="B9700" s="1" t="s">
        <v>5778</v>
      </c>
      <c r="C9700" s="1">
        <v>1</v>
      </c>
      <c r="D9700" s="1" t="s">
        <v>6512</v>
      </c>
      <c r="E9700" s="1">
        <v>22</v>
      </c>
      <c r="F9700" s="1" t="s">
        <v>9416</v>
      </c>
      <c r="G9700" s="1" t="s">
        <v>5834</v>
      </c>
      <c r="H9700" s="1" t="s">
        <v>9304</v>
      </c>
      <c r="I9700" s="1" t="b">
        <v>0</v>
      </c>
      <c r="J9700" s="1">
        <v>12</v>
      </c>
      <c r="K9700" s="1">
        <v>0</v>
      </c>
      <c r="L9700" s="1">
        <v>10</v>
      </c>
      <c r="M9700" s="1">
        <v>22</v>
      </c>
      <c r="N9700" s="1">
        <v>1.3698630136986201</v>
      </c>
      <c r="O9700" s="1" t="s">
        <v>9355</v>
      </c>
    </row>
    <row r="9701" spans="1:15" x14ac:dyDescent="0.3">
      <c r="A9701" s="1" t="s">
        <v>75</v>
      </c>
      <c r="B9701" s="1" t="s">
        <v>5778</v>
      </c>
      <c r="C9701" s="1">
        <v>1</v>
      </c>
      <c r="D9701" s="1" t="s">
        <v>6512</v>
      </c>
      <c r="E9701" s="1">
        <v>22</v>
      </c>
      <c r="F9701" s="1" t="s">
        <v>9416</v>
      </c>
      <c r="G9701" s="1" t="s">
        <v>5803</v>
      </c>
      <c r="H9701" s="1" t="s">
        <v>9423</v>
      </c>
      <c r="I9701" s="1" t="b">
        <v>0</v>
      </c>
      <c r="J9701" s="1">
        <v>0</v>
      </c>
      <c r="K9701" s="1">
        <v>1</v>
      </c>
      <c r="L9701" s="1">
        <v>8</v>
      </c>
      <c r="M9701" s="1">
        <v>19</v>
      </c>
      <c r="N9701" s="1">
        <v>1.1830635118306301</v>
      </c>
      <c r="O9701" s="1" t="s">
        <v>9424</v>
      </c>
    </row>
    <row r="9702" spans="1:15" x14ac:dyDescent="0.3">
      <c r="A9702" s="1" t="s">
        <v>75</v>
      </c>
      <c r="B9702" s="1" t="s">
        <v>5778</v>
      </c>
      <c r="C9702" s="1">
        <v>1</v>
      </c>
      <c r="D9702" s="1" t="s">
        <v>6512</v>
      </c>
      <c r="E9702" s="1">
        <v>22</v>
      </c>
      <c r="F9702" s="1" t="s">
        <v>9416</v>
      </c>
      <c r="G9702" s="1" t="s">
        <v>5834</v>
      </c>
      <c r="H9702" s="1" t="s">
        <v>9304</v>
      </c>
      <c r="I9702" s="1" t="b">
        <v>0</v>
      </c>
      <c r="J9702" s="1">
        <v>15</v>
      </c>
      <c r="K9702" s="1">
        <v>0</v>
      </c>
      <c r="L9702" s="1">
        <v>1</v>
      </c>
      <c r="M9702" s="1">
        <v>18</v>
      </c>
      <c r="N9702" s="1">
        <v>1.1207970112079699</v>
      </c>
      <c r="O9702" s="1" t="s">
        <v>9425</v>
      </c>
    </row>
    <row r="9703" spans="1:15" x14ac:dyDescent="0.3">
      <c r="A9703" s="1" t="s">
        <v>75</v>
      </c>
      <c r="B9703" s="1" t="s">
        <v>5778</v>
      </c>
      <c r="C9703" s="1">
        <v>1</v>
      </c>
      <c r="D9703" s="1" t="s">
        <v>6512</v>
      </c>
      <c r="E9703" s="1">
        <v>23</v>
      </c>
      <c r="F9703" s="1" t="s">
        <v>9426</v>
      </c>
      <c r="G9703" s="1" t="s">
        <v>5814</v>
      </c>
      <c r="H9703" s="1" t="s">
        <v>9304</v>
      </c>
      <c r="I9703" s="1" t="b">
        <v>1</v>
      </c>
      <c r="J9703" s="1">
        <v>0</v>
      </c>
      <c r="K9703" s="1">
        <v>0</v>
      </c>
      <c r="L9703" s="1">
        <v>0</v>
      </c>
      <c r="M9703" s="1">
        <v>306</v>
      </c>
      <c r="N9703" s="1">
        <v>36.778846153846096</v>
      </c>
      <c r="O9703" s="1" t="s">
        <v>9305</v>
      </c>
    </row>
    <row r="9704" spans="1:15" x14ac:dyDescent="0.3">
      <c r="A9704" s="1" t="s">
        <v>75</v>
      </c>
      <c r="B9704" s="1" t="s">
        <v>5778</v>
      </c>
      <c r="C9704" s="1">
        <v>1</v>
      </c>
      <c r="D9704" s="1" t="s">
        <v>6512</v>
      </c>
      <c r="E9704" s="1">
        <v>23</v>
      </c>
      <c r="F9704" s="1" t="s">
        <v>9426</v>
      </c>
      <c r="G9704" s="1" t="s">
        <v>5803</v>
      </c>
      <c r="H9704" s="1" t="s">
        <v>9307</v>
      </c>
      <c r="I9704" s="1" t="b">
        <v>0</v>
      </c>
      <c r="J9704" s="1">
        <v>0</v>
      </c>
      <c r="K9704" s="1">
        <v>1</v>
      </c>
      <c r="L9704" s="1">
        <v>0</v>
      </c>
      <c r="M9704" s="1">
        <v>78</v>
      </c>
      <c r="N9704" s="1">
        <v>9.375</v>
      </c>
      <c r="O9704" s="1" t="s">
        <v>9308</v>
      </c>
    </row>
    <row r="9705" spans="1:15" x14ac:dyDescent="0.3">
      <c r="A9705" s="1" t="s">
        <v>75</v>
      </c>
      <c r="B9705" s="1" t="s">
        <v>5778</v>
      </c>
      <c r="C9705" s="1">
        <v>1</v>
      </c>
      <c r="D9705" s="1" t="s">
        <v>6512</v>
      </c>
      <c r="E9705" s="1">
        <v>23</v>
      </c>
      <c r="F9705" s="1" t="s">
        <v>9426</v>
      </c>
      <c r="G9705" s="1" t="s">
        <v>5801</v>
      </c>
      <c r="H9705" s="1" t="s">
        <v>9304</v>
      </c>
      <c r="I9705" s="1" t="b">
        <v>0</v>
      </c>
      <c r="J9705" s="1">
        <v>1</v>
      </c>
      <c r="K9705" s="1">
        <v>0</v>
      </c>
      <c r="L9705" s="1">
        <v>0</v>
      </c>
      <c r="M9705" s="1">
        <v>70</v>
      </c>
      <c r="N9705" s="1">
        <v>8.4134615384615294</v>
      </c>
      <c r="O9705" s="1" t="s">
        <v>9318</v>
      </c>
    </row>
    <row r="9706" spans="1:15" x14ac:dyDescent="0.3">
      <c r="A9706" s="1" t="s">
        <v>75</v>
      </c>
      <c r="B9706" s="1" t="s">
        <v>5778</v>
      </c>
      <c r="C9706" s="1">
        <v>1</v>
      </c>
      <c r="D9706" s="1" t="s">
        <v>6512</v>
      </c>
      <c r="E9706" s="1">
        <v>23</v>
      </c>
      <c r="F9706" s="1" t="s">
        <v>9426</v>
      </c>
      <c r="G9706" s="1" t="s">
        <v>5803</v>
      </c>
      <c r="H9706" s="1" t="s">
        <v>9313</v>
      </c>
      <c r="I9706" s="1" t="b">
        <v>0</v>
      </c>
      <c r="J9706" s="1">
        <v>0</v>
      </c>
      <c r="K9706" s="1">
        <v>1</v>
      </c>
      <c r="L9706" s="1">
        <v>0</v>
      </c>
      <c r="M9706" s="1">
        <v>48</v>
      </c>
      <c r="N9706" s="1">
        <v>5.7692307692307603</v>
      </c>
      <c r="O9706" s="1" t="s">
        <v>9314</v>
      </c>
    </row>
    <row r="9707" spans="1:15" x14ac:dyDescent="0.3">
      <c r="A9707" s="1" t="s">
        <v>75</v>
      </c>
      <c r="B9707" s="1" t="s">
        <v>5778</v>
      </c>
      <c r="C9707" s="1">
        <v>1</v>
      </c>
      <c r="D9707" s="1" t="s">
        <v>6512</v>
      </c>
      <c r="E9707" s="1">
        <v>23</v>
      </c>
      <c r="F9707" s="1" t="s">
        <v>9426</v>
      </c>
      <c r="G9707" s="1" t="s">
        <v>5834</v>
      </c>
      <c r="H9707" s="1" t="s">
        <v>9304</v>
      </c>
      <c r="I9707" s="1" t="b">
        <v>0</v>
      </c>
      <c r="J9707" s="1">
        <v>12</v>
      </c>
      <c r="K9707" s="1">
        <v>0</v>
      </c>
      <c r="L9707" s="1">
        <v>5</v>
      </c>
      <c r="M9707" s="1">
        <v>32</v>
      </c>
      <c r="N9707" s="1">
        <v>3.84615384615384</v>
      </c>
      <c r="O9707" s="1" t="s">
        <v>9427</v>
      </c>
    </row>
    <row r="9708" spans="1:15" x14ac:dyDescent="0.3">
      <c r="A9708" s="1" t="s">
        <v>75</v>
      </c>
      <c r="B9708" s="1" t="s">
        <v>5778</v>
      </c>
      <c r="C9708" s="1">
        <v>1</v>
      </c>
      <c r="D9708" s="1" t="s">
        <v>6512</v>
      </c>
      <c r="E9708" s="1">
        <v>23</v>
      </c>
      <c r="F9708" s="1" t="s">
        <v>9426</v>
      </c>
      <c r="G9708" s="1" t="s">
        <v>5834</v>
      </c>
      <c r="H9708" s="1" t="s">
        <v>9304</v>
      </c>
      <c r="I9708" s="1" t="b">
        <v>0</v>
      </c>
      <c r="J9708" s="1">
        <v>7</v>
      </c>
      <c r="K9708" s="1">
        <v>0</v>
      </c>
      <c r="L9708" s="1">
        <v>4</v>
      </c>
      <c r="M9708" s="1">
        <v>15</v>
      </c>
      <c r="N9708" s="1">
        <v>1.8028846153846101</v>
      </c>
      <c r="O9708" s="1" t="s">
        <v>9428</v>
      </c>
    </row>
    <row r="9709" spans="1:15" x14ac:dyDescent="0.3">
      <c r="A9709" s="1" t="s">
        <v>75</v>
      </c>
      <c r="B9709" s="1" t="s">
        <v>5778</v>
      </c>
      <c r="C9709" s="1">
        <v>1</v>
      </c>
      <c r="D9709" s="1" t="s">
        <v>6512</v>
      </c>
      <c r="E9709" s="1">
        <v>23</v>
      </c>
      <c r="F9709" s="1" t="s">
        <v>9426</v>
      </c>
      <c r="G9709" s="1" t="s">
        <v>5834</v>
      </c>
      <c r="H9709" s="1" t="s">
        <v>9304</v>
      </c>
      <c r="I9709" s="1" t="b">
        <v>0</v>
      </c>
      <c r="J9709" s="1">
        <v>7</v>
      </c>
      <c r="K9709" s="1">
        <v>0</v>
      </c>
      <c r="L9709" s="1">
        <v>1</v>
      </c>
      <c r="M9709" s="1">
        <v>12</v>
      </c>
      <c r="N9709" s="1">
        <v>1.4423076923076901</v>
      </c>
      <c r="O9709" s="1" t="s">
        <v>9429</v>
      </c>
    </row>
    <row r="9710" spans="1:15" x14ac:dyDescent="0.3">
      <c r="A9710" s="1" t="s">
        <v>75</v>
      </c>
      <c r="B9710" s="1" t="s">
        <v>5778</v>
      </c>
      <c r="C9710" s="1">
        <v>1</v>
      </c>
      <c r="D9710" s="1" t="s">
        <v>6512</v>
      </c>
      <c r="E9710" s="1">
        <v>23</v>
      </c>
      <c r="F9710" s="1" t="s">
        <v>9426</v>
      </c>
      <c r="G9710" s="1" t="s">
        <v>5840</v>
      </c>
      <c r="H9710" s="1" t="s">
        <v>9304</v>
      </c>
      <c r="I9710" s="1" t="b">
        <v>0</v>
      </c>
      <c r="J9710" s="1">
        <v>5</v>
      </c>
      <c r="K9710" s="1">
        <v>0</v>
      </c>
      <c r="L9710" s="1">
        <v>5</v>
      </c>
      <c r="M9710" s="1">
        <v>11</v>
      </c>
      <c r="N9710" s="1">
        <v>1.3221153846153799</v>
      </c>
      <c r="O9710" s="1" t="s">
        <v>9430</v>
      </c>
    </row>
    <row r="9711" spans="1:15" x14ac:dyDescent="0.3">
      <c r="A9711" s="1" t="s">
        <v>75</v>
      </c>
      <c r="B9711" s="1" t="s">
        <v>5778</v>
      </c>
      <c r="C9711" s="1">
        <v>1</v>
      </c>
      <c r="D9711" s="1" t="s">
        <v>6512</v>
      </c>
      <c r="E9711" s="1">
        <v>23</v>
      </c>
      <c r="F9711" s="1" t="s">
        <v>9426</v>
      </c>
      <c r="G9711" s="1" t="s">
        <v>5834</v>
      </c>
      <c r="H9711" s="1" t="s">
        <v>9431</v>
      </c>
      <c r="I9711" s="1" t="b">
        <v>0</v>
      </c>
      <c r="J9711" s="1">
        <v>4</v>
      </c>
      <c r="K9711" s="1">
        <v>15</v>
      </c>
      <c r="L9711" s="1">
        <v>12</v>
      </c>
      <c r="M9711" s="1">
        <v>10</v>
      </c>
      <c r="N9711" s="1">
        <v>1.20192307692307</v>
      </c>
      <c r="O9711" s="1" t="s">
        <v>9432</v>
      </c>
    </row>
    <row r="9712" spans="1:15" x14ac:dyDescent="0.3">
      <c r="A9712" s="1" t="s">
        <v>75</v>
      </c>
      <c r="B9712" s="1" t="s">
        <v>5778</v>
      </c>
      <c r="C9712" s="1">
        <v>1</v>
      </c>
      <c r="D9712" s="1" t="s">
        <v>6512</v>
      </c>
      <c r="E9712" s="1">
        <v>23</v>
      </c>
      <c r="F9712" s="1" t="s">
        <v>9426</v>
      </c>
      <c r="G9712" s="1" t="s">
        <v>5876</v>
      </c>
      <c r="H9712" s="1" t="s">
        <v>9304</v>
      </c>
      <c r="I9712" s="1" t="b">
        <v>0</v>
      </c>
      <c r="J9712" s="1">
        <v>4</v>
      </c>
      <c r="K9712" s="1">
        <v>0</v>
      </c>
      <c r="L9712" s="1">
        <v>3</v>
      </c>
      <c r="M9712" s="1">
        <v>10</v>
      </c>
      <c r="N9712" s="1">
        <v>1.20192307692307</v>
      </c>
      <c r="O9712" s="1" t="s">
        <v>9396</v>
      </c>
    </row>
    <row r="9713" spans="1:15" x14ac:dyDescent="0.3">
      <c r="A9713" s="1" t="s">
        <v>75</v>
      </c>
      <c r="B9713" s="1" t="s">
        <v>5778</v>
      </c>
      <c r="C9713" s="1">
        <v>1</v>
      </c>
      <c r="D9713" s="1" t="s">
        <v>6512</v>
      </c>
      <c r="E9713" s="1">
        <v>23</v>
      </c>
      <c r="F9713" s="1" t="s">
        <v>9426</v>
      </c>
      <c r="G9713" s="1" t="s">
        <v>5851</v>
      </c>
      <c r="H9713" s="1" t="s">
        <v>9311</v>
      </c>
      <c r="I9713" s="1" t="b">
        <v>0</v>
      </c>
      <c r="J9713" s="1">
        <v>2</v>
      </c>
      <c r="K9713" s="1">
        <v>1</v>
      </c>
      <c r="L9713" s="1">
        <v>11</v>
      </c>
      <c r="M9713" s="1">
        <v>10</v>
      </c>
      <c r="N9713" s="1">
        <v>1.20192307692307</v>
      </c>
      <c r="O9713" s="1" t="s">
        <v>9312</v>
      </c>
    </row>
    <row r="9714" spans="1:15" x14ac:dyDescent="0.3">
      <c r="A9714" s="1" t="s">
        <v>75</v>
      </c>
      <c r="B9714" s="1" t="s">
        <v>5778</v>
      </c>
      <c r="C9714" s="1">
        <v>1</v>
      </c>
      <c r="D9714" s="1" t="s">
        <v>6512</v>
      </c>
      <c r="E9714" s="1">
        <v>23</v>
      </c>
      <c r="F9714" s="1" t="s">
        <v>9426</v>
      </c>
      <c r="G9714" s="1" t="s">
        <v>5819</v>
      </c>
      <c r="H9714" s="1" t="s">
        <v>9433</v>
      </c>
      <c r="I9714" s="1" t="b">
        <v>0</v>
      </c>
      <c r="J9714" s="1">
        <v>0</v>
      </c>
      <c r="K9714" s="1">
        <v>3</v>
      </c>
      <c r="L9714" s="1">
        <v>8</v>
      </c>
      <c r="M9714" s="1">
        <v>9</v>
      </c>
      <c r="N9714" s="1">
        <v>1.0817307692307601</v>
      </c>
      <c r="O9714" s="1" t="s">
        <v>9434</v>
      </c>
    </row>
    <row r="9715" spans="1:15" x14ac:dyDescent="0.3">
      <c r="A9715" s="1" t="s">
        <v>75</v>
      </c>
      <c r="B9715" s="1" t="s">
        <v>5778</v>
      </c>
      <c r="C9715" s="1">
        <v>1</v>
      </c>
      <c r="D9715" s="1" t="s">
        <v>6512</v>
      </c>
      <c r="E9715" s="1">
        <v>24</v>
      </c>
      <c r="F9715" s="1" t="s">
        <v>9435</v>
      </c>
      <c r="G9715" s="1" t="s">
        <v>5851</v>
      </c>
      <c r="H9715" s="1" t="s">
        <v>9436</v>
      </c>
      <c r="I9715" s="1" t="b">
        <v>0</v>
      </c>
      <c r="J9715" s="1">
        <v>4</v>
      </c>
      <c r="K9715" s="1">
        <v>1</v>
      </c>
      <c r="L9715" s="1">
        <v>6</v>
      </c>
      <c r="M9715" s="1">
        <v>781</v>
      </c>
      <c r="N9715" s="1">
        <v>41.831815747188003</v>
      </c>
      <c r="O9715" s="1" t="s">
        <v>9437</v>
      </c>
    </row>
    <row r="9716" spans="1:15" x14ac:dyDescent="0.3">
      <c r="A9716" s="1" t="s">
        <v>75</v>
      </c>
      <c r="B9716" s="1" t="s">
        <v>5778</v>
      </c>
      <c r="C9716" s="1">
        <v>1</v>
      </c>
      <c r="D9716" s="1" t="s">
        <v>6512</v>
      </c>
      <c r="E9716" s="1">
        <v>24</v>
      </c>
      <c r="F9716" s="1" t="s">
        <v>9435</v>
      </c>
      <c r="G9716" s="1" t="s">
        <v>5895</v>
      </c>
      <c r="H9716" s="1" t="s">
        <v>9375</v>
      </c>
      <c r="I9716" s="1" t="b">
        <v>0</v>
      </c>
      <c r="J9716" s="1">
        <v>0</v>
      </c>
      <c r="K9716" s="1">
        <v>2</v>
      </c>
      <c r="L9716" s="1">
        <v>15</v>
      </c>
      <c r="M9716" s="1">
        <v>408</v>
      </c>
      <c r="N9716" s="1">
        <v>21.8532404927691</v>
      </c>
      <c r="O9716" s="1" t="s">
        <v>9438</v>
      </c>
    </row>
    <row r="9717" spans="1:15" x14ac:dyDescent="0.3">
      <c r="A9717" s="1" t="s">
        <v>75</v>
      </c>
      <c r="B9717" s="1" t="s">
        <v>5778</v>
      </c>
      <c r="C9717" s="1">
        <v>1</v>
      </c>
      <c r="D9717" s="1" t="s">
        <v>6512</v>
      </c>
      <c r="E9717" s="1">
        <v>24</v>
      </c>
      <c r="F9717" s="1" t="s">
        <v>9435</v>
      </c>
      <c r="G9717" s="1" t="s">
        <v>5834</v>
      </c>
      <c r="H9717" s="1" t="s">
        <v>9304</v>
      </c>
      <c r="I9717" s="1" t="b">
        <v>0</v>
      </c>
      <c r="J9717" s="1">
        <v>9</v>
      </c>
      <c r="K9717" s="1">
        <v>0</v>
      </c>
      <c r="L9717" s="1">
        <v>0</v>
      </c>
      <c r="M9717" s="1">
        <v>96</v>
      </c>
      <c r="N9717" s="1">
        <v>5.1419389394750903</v>
      </c>
      <c r="O9717" s="1" t="s">
        <v>9439</v>
      </c>
    </row>
    <row r="9718" spans="1:15" x14ac:dyDescent="0.3">
      <c r="A9718" s="1" t="s">
        <v>75</v>
      </c>
      <c r="B9718" s="1" t="s">
        <v>5778</v>
      </c>
      <c r="C9718" s="1">
        <v>1</v>
      </c>
      <c r="D9718" s="1" t="s">
        <v>6512</v>
      </c>
      <c r="E9718" s="1">
        <v>24</v>
      </c>
      <c r="F9718" s="1" t="s">
        <v>9435</v>
      </c>
      <c r="G9718" s="1" t="s">
        <v>5834</v>
      </c>
      <c r="H9718" s="1" t="s">
        <v>9333</v>
      </c>
      <c r="I9718" s="1" t="b">
        <v>0</v>
      </c>
      <c r="J9718" s="1">
        <v>0</v>
      </c>
      <c r="K9718" s="1">
        <v>6</v>
      </c>
      <c r="L9718" s="1">
        <v>9</v>
      </c>
      <c r="M9718" s="1">
        <v>85</v>
      </c>
      <c r="N9718" s="1">
        <v>4.55275843599357</v>
      </c>
      <c r="O9718" s="1" t="s">
        <v>9334</v>
      </c>
    </row>
    <row r="9719" spans="1:15" x14ac:dyDescent="0.3">
      <c r="A9719" s="1" t="s">
        <v>75</v>
      </c>
      <c r="B9719" s="1" t="s">
        <v>5778</v>
      </c>
      <c r="C9719" s="1">
        <v>1</v>
      </c>
      <c r="D9719" s="1" t="s">
        <v>6512</v>
      </c>
      <c r="E9719" s="1">
        <v>24</v>
      </c>
      <c r="F9719" s="1" t="s">
        <v>9435</v>
      </c>
      <c r="G9719" s="1" t="s">
        <v>5814</v>
      </c>
      <c r="H9719" s="1" t="s">
        <v>9304</v>
      </c>
      <c r="I9719" s="1" t="b">
        <v>1</v>
      </c>
      <c r="J9719" s="1">
        <v>0</v>
      </c>
      <c r="K9719" s="1">
        <v>0</v>
      </c>
      <c r="L9719" s="1">
        <v>0</v>
      </c>
      <c r="M9719" s="1">
        <v>50</v>
      </c>
      <c r="N9719" s="1">
        <v>2.6780931976432698</v>
      </c>
      <c r="O9719" s="1" t="s">
        <v>9305</v>
      </c>
    </row>
    <row r="9720" spans="1:15" x14ac:dyDescent="0.3">
      <c r="A9720" s="1" t="s">
        <v>75</v>
      </c>
      <c r="B9720" s="1" t="s">
        <v>5778</v>
      </c>
      <c r="C9720" s="1">
        <v>1</v>
      </c>
      <c r="D9720" s="1" t="s">
        <v>6512</v>
      </c>
      <c r="E9720" s="1">
        <v>24</v>
      </c>
      <c r="F9720" s="1" t="s">
        <v>9435</v>
      </c>
      <c r="G9720" s="1" t="s">
        <v>5834</v>
      </c>
      <c r="H9720" s="1" t="s">
        <v>9304</v>
      </c>
      <c r="I9720" s="1" t="b">
        <v>0</v>
      </c>
      <c r="J9720" s="1">
        <v>9</v>
      </c>
      <c r="K9720" s="1">
        <v>0</v>
      </c>
      <c r="L9720" s="1">
        <v>0</v>
      </c>
      <c r="M9720" s="1">
        <v>35</v>
      </c>
      <c r="N9720" s="1">
        <v>1.87466523835029</v>
      </c>
      <c r="O9720" s="1" t="s">
        <v>9342</v>
      </c>
    </row>
    <row r="9721" spans="1:15" x14ac:dyDescent="0.3">
      <c r="A9721" s="1" t="s">
        <v>75</v>
      </c>
      <c r="B9721" s="1" t="s">
        <v>5778</v>
      </c>
      <c r="C9721" s="1">
        <v>1</v>
      </c>
      <c r="D9721" s="1" t="s">
        <v>6512</v>
      </c>
      <c r="E9721" s="1">
        <v>24</v>
      </c>
      <c r="F9721" s="1" t="s">
        <v>9435</v>
      </c>
      <c r="G9721" s="1" t="s">
        <v>5803</v>
      </c>
      <c r="H9721" s="1" t="s">
        <v>9313</v>
      </c>
      <c r="I9721" s="1" t="b">
        <v>0</v>
      </c>
      <c r="J9721" s="1">
        <v>0</v>
      </c>
      <c r="K9721" s="1">
        <v>1</v>
      </c>
      <c r="L9721" s="1">
        <v>0</v>
      </c>
      <c r="M9721" s="1">
        <v>33</v>
      </c>
      <c r="N9721" s="1">
        <v>1.76754151044456</v>
      </c>
      <c r="O9721" s="1" t="s">
        <v>9314</v>
      </c>
    </row>
    <row r="9722" spans="1:15" x14ac:dyDescent="0.3">
      <c r="A9722" s="1" t="s">
        <v>75</v>
      </c>
      <c r="B9722" s="1" t="s">
        <v>5778</v>
      </c>
      <c r="C9722" s="1">
        <v>1</v>
      </c>
      <c r="D9722" s="1" t="s">
        <v>6512</v>
      </c>
      <c r="E9722" s="1">
        <v>24</v>
      </c>
      <c r="F9722" s="1" t="s">
        <v>9435</v>
      </c>
      <c r="G9722" s="1" t="s">
        <v>5819</v>
      </c>
      <c r="H9722" s="1" t="s">
        <v>9440</v>
      </c>
      <c r="I9722" s="1" t="b">
        <v>0</v>
      </c>
      <c r="J9722" s="1">
        <v>0</v>
      </c>
      <c r="K9722" s="1">
        <v>3</v>
      </c>
      <c r="L9722" s="1">
        <v>6</v>
      </c>
      <c r="M9722" s="1">
        <v>33</v>
      </c>
      <c r="N9722" s="1">
        <v>1.76754151044456</v>
      </c>
      <c r="O9722" s="1" t="s">
        <v>9441</v>
      </c>
    </row>
    <row r="9723" spans="1:15" x14ac:dyDescent="0.3">
      <c r="A9723" s="1" t="s">
        <v>75</v>
      </c>
      <c r="B9723" s="1" t="s">
        <v>5778</v>
      </c>
      <c r="C9723" s="1">
        <v>1</v>
      </c>
      <c r="D9723" s="1" t="s">
        <v>6512</v>
      </c>
      <c r="E9723" s="1">
        <v>24</v>
      </c>
      <c r="F9723" s="1" t="s">
        <v>9435</v>
      </c>
      <c r="G9723" s="1" t="s">
        <v>5803</v>
      </c>
      <c r="H9723" s="1" t="s">
        <v>9307</v>
      </c>
      <c r="I9723" s="1" t="b">
        <v>0</v>
      </c>
      <c r="J9723" s="1">
        <v>0</v>
      </c>
      <c r="K9723" s="1">
        <v>1</v>
      </c>
      <c r="L9723" s="1">
        <v>0</v>
      </c>
      <c r="M9723" s="1">
        <v>33</v>
      </c>
      <c r="N9723" s="1">
        <v>1.76754151044456</v>
      </c>
      <c r="O9723" s="1" t="s">
        <v>9308</v>
      </c>
    </row>
    <row r="9724" spans="1:15" x14ac:dyDescent="0.3">
      <c r="A9724" s="1" t="s">
        <v>75</v>
      </c>
      <c r="B9724" s="1" t="s">
        <v>5778</v>
      </c>
      <c r="C9724" s="1">
        <v>1</v>
      </c>
      <c r="D9724" s="1" t="s">
        <v>6512</v>
      </c>
      <c r="E9724" s="1">
        <v>24</v>
      </c>
      <c r="F9724" s="1" t="s">
        <v>9435</v>
      </c>
      <c r="G9724" s="1" t="s">
        <v>5834</v>
      </c>
      <c r="H9724" s="1" t="s">
        <v>9304</v>
      </c>
      <c r="I9724" s="1" t="b">
        <v>0</v>
      </c>
      <c r="J9724" s="1">
        <v>9</v>
      </c>
      <c r="K9724" s="1">
        <v>0</v>
      </c>
      <c r="L9724" s="1">
        <v>0</v>
      </c>
      <c r="M9724" s="1">
        <v>29</v>
      </c>
      <c r="N9724" s="1">
        <v>1.5532940546331</v>
      </c>
      <c r="O9724" s="1" t="s">
        <v>9421</v>
      </c>
    </row>
    <row r="9725" spans="1:15" x14ac:dyDescent="0.3">
      <c r="A9725" s="1" t="s">
        <v>75</v>
      </c>
      <c r="B9725" s="1" t="s">
        <v>5778</v>
      </c>
      <c r="C9725" s="1">
        <v>1</v>
      </c>
      <c r="D9725" s="1" t="s">
        <v>6512</v>
      </c>
      <c r="E9725" s="1">
        <v>24</v>
      </c>
      <c r="F9725" s="1" t="s">
        <v>9435</v>
      </c>
      <c r="G9725" s="1" t="s">
        <v>5876</v>
      </c>
      <c r="H9725" s="1" t="s">
        <v>9304</v>
      </c>
      <c r="I9725" s="1" t="b">
        <v>0</v>
      </c>
      <c r="J9725" s="1">
        <v>4</v>
      </c>
      <c r="K9725" s="1">
        <v>0</v>
      </c>
      <c r="L9725" s="1">
        <v>5</v>
      </c>
      <c r="M9725" s="1">
        <v>25</v>
      </c>
      <c r="N9725" s="1">
        <v>1.33904659882163</v>
      </c>
      <c r="O9725" s="1" t="s">
        <v>9365</v>
      </c>
    </row>
    <row r="9726" spans="1:15" x14ac:dyDescent="0.3">
      <c r="A9726" s="1" t="s">
        <v>75</v>
      </c>
      <c r="B9726" s="1" t="s">
        <v>5778</v>
      </c>
      <c r="C9726" s="1">
        <v>1</v>
      </c>
      <c r="D9726" s="1" t="s">
        <v>6512</v>
      </c>
      <c r="E9726" s="1">
        <v>24</v>
      </c>
      <c r="F9726" s="1" t="s">
        <v>9435</v>
      </c>
      <c r="G9726" s="1" t="s">
        <v>5801</v>
      </c>
      <c r="H9726" s="1" t="s">
        <v>9304</v>
      </c>
      <c r="I9726" s="1" t="b">
        <v>0</v>
      </c>
      <c r="J9726" s="1">
        <v>1</v>
      </c>
      <c r="K9726" s="1">
        <v>0</v>
      </c>
      <c r="L9726" s="1">
        <v>0</v>
      </c>
      <c r="M9726" s="1">
        <v>24</v>
      </c>
      <c r="N9726" s="1">
        <v>1.2854847348687699</v>
      </c>
      <c r="O9726" s="1" t="s">
        <v>9318</v>
      </c>
    </row>
    <row r="9727" spans="1:15" x14ac:dyDescent="0.3">
      <c r="A9727" s="1" t="s">
        <v>75</v>
      </c>
      <c r="B9727" s="1" t="s">
        <v>5778</v>
      </c>
      <c r="C9727" s="1">
        <v>1</v>
      </c>
      <c r="D9727" s="1" t="s">
        <v>6512</v>
      </c>
      <c r="E9727" s="1">
        <v>24</v>
      </c>
      <c r="F9727" s="1" t="s">
        <v>9435</v>
      </c>
      <c r="G9727" s="1" t="s">
        <v>5798</v>
      </c>
      <c r="H9727" s="1" t="s">
        <v>9304</v>
      </c>
      <c r="I9727" s="1" t="b">
        <v>0</v>
      </c>
      <c r="J9727" s="1">
        <v>0</v>
      </c>
      <c r="K9727" s="1">
        <v>0</v>
      </c>
      <c r="L9727" s="1">
        <v>12</v>
      </c>
      <c r="M9727" s="1">
        <v>20</v>
      </c>
      <c r="N9727" s="1">
        <v>1.0712372790573099</v>
      </c>
      <c r="O9727" s="1" t="s">
        <v>9442</v>
      </c>
    </row>
    <row r="9728" spans="1:15" x14ac:dyDescent="0.3">
      <c r="A9728" s="1" t="s">
        <v>75</v>
      </c>
      <c r="B9728" s="1" t="s">
        <v>5778</v>
      </c>
      <c r="C9728" s="1">
        <v>1</v>
      </c>
      <c r="D9728" s="1" t="s">
        <v>6512</v>
      </c>
      <c r="E9728" s="1">
        <v>24</v>
      </c>
      <c r="F9728" s="1" t="s">
        <v>9435</v>
      </c>
      <c r="G9728" s="1" t="s">
        <v>5851</v>
      </c>
      <c r="H9728" s="1" t="s">
        <v>9311</v>
      </c>
      <c r="I9728" s="1" t="b">
        <v>0</v>
      </c>
      <c r="J9728" s="1">
        <v>2</v>
      </c>
      <c r="K9728" s="1">
        <v>1</v>
      </c>
      <c r="L9728" s="1">
        <v>11</v>
      </c>
      <c r="M9728" s="1">
        <v>20</v>
      </c>
      <c r="N9728" s="1">
        <v>1.0712372790573099</v>
      </c>
      <c r="O9728" s="1" t="s">
        <v>9312</v>
      </c>
    </row>
    <row r="9729" spans="1:15" x14ac:dyDescent="0.3">
      <c r="A9729" s="1" t="s">
        <v>75</v>
      </c>
      <c r="B9729" s="1" t="s">
        <v>5778</v>
      </c>
      <c r="C9729" s="1">
        <v>1</v>
      </c>
      <c r="D9729" s="1" t="s">
        <v>6512</v>
      </c>
      <c r="E9729" s="1">
        <v>25</v>
      </c>
      <c r="F9729" s="1" t="s">
        <v>9443</v>
      </c>
      <c r="G9729" s="1" t="s">
        <v>5814</v>
      </c>
      <c r="H9729" s="1" t="s">
        <v>9304</v>
      </c>
      <c r="I9729" s="1" t="b">
        <v>1</v>
      </c>
      <c r="J9729" s="1">
        <v>0</v>
      </c>
      <c r="K9729" s="1">
        <v>0</v>
      </c>
      <c r="L9729" s="1">
        <v>0</v>
      </c>
      <c r="M9729" s="1">
        <v>637</v>
      </c>
      <c r="N9729" s="1">
        <v>40.495867768594998</v>
      </c>
      <c r="O9729" s="1" t="s">
        <v>9305</v>
      </c>
    </row>
    <row r="9730" spans="1:15" x14ac:dyDescent="0.3">
      <c r="A9730" s="1" t="s">
        <v>75</v>
      </c>
      <c r="B9730" s="1" t="s">
        <v>5778</v>
      </c>
      <c r="C9730" s="1">
        <v>1</v>
      </c>
      <c r="D9730" s="1" t="s">
        <v>6512</v>
      </c>
      <c r="E9730" s="1">
        <v>25</v>
      </c>
      <c r="F9730" s="1" t="s">
        <v>9443</v>
      </c>
      <c r="G9730" s="1" t="s">
        <v>5801</v>
      </c>
      <c r="H9730" s="1" t="s">
        <v>9304</v>
      </c>
      <c r="I9730" s="1" t="b">
        <v>0</v>
      </c>
      <c r="J9730" s="1">
        <v>1</v>
      </c>
      <c r="K9730" s="1">
        <v>0</v>
      </c>
      <c r="L9730" s="1">
        <v>0</v>
      </c>
      <c r="M9730" s="1">
        <v>231</v>
      </c>
      <c r="N9730" s="1">
        <v>14.6853146853146</v>
      </c>
      <c r="O9730" s="1" t="s">
        <v>9318</v>
      </c>
    </row>
    <row r="9731" spans="1:15" x14ac:dyDescent="0.3">
      <c r="A9731" s="1" t="s">
        <v>75</v>
      </c>
      <c r="B9731" s="1" t="s">
        <v>5778</v>
      </c>
      <c r="C9731" s="1">
        <v>1</v>
      </c>
      <c r="D9731" s="1" t="s">
        <v>6512</v>
      </c>
      <c r="E9731" s="1">
        <v>25</v>
      </c>
      <c r="F9731" s="1" t="s">
        <v>9443</v>
      </c>
      <c r="G9731" s="1" t="s">
        <v>5803</v>
      </c>
      <c r="H9731" s="1" t="s">
        <v>9313</v>
      </c>
      <c r="I9731" s="1" t="b">
        <v>0</v>
      </c>
      <c r="J9731" s="1">
        <v>0</v>
      </c>
      <c r="K9731" s="1">
        <v>1</v>
      </c>
      <c r="L9731" s="1">
        <v>0</v>
      </c>
      <c r="M9731" s="1">
        <v>76</v>
      </c>
      <c r="N9731" s="1">
        <v>4.8315321042593702</v>
      </c>
      <c r="O9731" s="1" t="s">
        <v>9314</v>
      </c>
    </row>
    <row r="9732" spans="1:15" x14ac:dyDescent="0.3">
      <c r="A9732" s="1" t="s">
        <v>75</v>
      </c>
      <c r="B9732" s="1" t="s">
        <v>5778</v>
      </c>
      <c r="C9732" s="1">
        <v>1</v>
      </c>
      <c r="D9732" s="1" t="s">
        <v>6512</v>
      </c>
      <c r="E9732" s="1">
        <v>25</v>
      </c>
      <c r="F9732" s="1" t="s">
        <v>9443</v>
      </c>
      <c r="G9732" s="1" t="s">
        <v>5803</v>
      </c>
      <c r="H9732" s="1" t="s">
        <v>9307</v>
      </c>
      <c r="I9732" s="1" t="b">
        <v>0</v>
      </c>
      <c r="J9732" s="1">
        <v>0</v>
      </c>
      <c r="K9732" s="1">
        <v>1</v>
      </c>
      <c r="L9732" s="1">
        <v>0</v>
      </c>
      <c r="M9732" s="1">
        <v>75</v>
      </c>
      <c r="N9732" s="1">
        <v>4.7679593134138596</v>
      </c>
      <c r="O9732" s="1" t="s">
        <v>9308</v>
      </c>
    </row>
    <row r="9733" spans="1:15" x14ac:dyDescent="0.3">
      <c r="A9733" s="1" t="s">
        <v>75</v>
      </c>
      <c r="B9733" s="1" t="s">
        <v>5778</v>
      </c>
      <c r="C9733" s="1">
        <v>1</v>
      </c>
      <c r="D9733" s="1" t="s">
        <v>6512</v>
      </c>
      <c r="E9733" s="1">
        <v>25</v>
      </c>
      <c r="F9733" s="1" t="s">
        <v>9443</v>
      </c>
      <c r="G9733" s="1" t="s">
        <v>5876</v>
      </c>
      <c r="H9733" s="1" t="s">
        <v>9304</v>
      </c>
      <c r="I9733" s="1" t="b">
        <v>0</v>
      </c>
      <c r="J9733" s="1">
        <v>4</v>
      </c>
      <c r="K9733" s="1">
        <v>0</v>
      </c>
      <c r="L9733" s="1">
        <v>3</v>
      </c>
      <c r="M9733" s="1">
        <v>71</v>
      </c>
      <c r="N9733" s="1">
        <v>4.5136681500317799</v>
      </c>
      <c r="O9733" s="1" t="s">
        <v>9396</v>
      </c>
    </row>
    <row r="9734" spans="1:15" x14ac:dyDescent="0.3">
      <c r="A9734" s="1" t="s">
        <v>75</v>
      </c>
      <c r="B9734" s="1" t="s">
        <v>5778</v>
      </c>
      <c r="C9734" s="1">
        <v>1</v>
      </c>
      <c r="D9734" s="1" t="s">
        <v>6512</v>
      </c>
      <c r="E9734" s="1">
        <v>25</v>
      </c>
      <c r="F9734" s="1" t="s">
        <v>9443</v>
      </c>
      <c r="G9734" s="1" t="s">
        <v>5851</v>
      </c>
      <c r="H9734" s="1" t="s">
        <v>9436</v>
      </c>
      <c r="I9734" s="1" t="b">
        <v>0</v>
      </c>
      <c r="J9734" s="1">
        <v>4</v>
      </c>
      <c r="K9734" s="1">
        <v>1</v>
      </c>
      <c r="L9734" s="1">
        <v>6</v>
      </c>
      <c r="M9734" s="1">
        <v>27</v>
      </c>
      <c r="N9734" s="1">
        <v>1.7164653528289799</v>
      </c>
      <c r="O9734" s="1" t="s">
        <v>9437</v>
      </c>
    </row>
    <row r="9735" spans="1:15" x14ac:dyDescent="0.3">
      <c r="A9735" s="1" t="s">
        <v>75</v>
      </c>
      <c r="B9735" s="1" t="s">
        <v>5778</v>
      </c>
      <c r="C9735" s="1">
        <v>1</v>
      </c>
      <c r="D9735" s="1" t="s">
        <v>6512</v>
      </c>
      <c r="E9735" s="1">
        <v>25</v>
      </c>
      <c r="F9735" s="1" t="s">
        <v>9443</v>
      </c>
      <c r="G9735" s="1" t="s">
        <v>5851</v>
      </c>
      <c r="H9735" s="1" t="s">
        <v>9311</v>
      </c>
      <c r="I9735" s="1" t="b">
        <v>0</v>
      </c>
      <c r="J9735" s="1">
        <v>2</v>
      </c>
      <c r="K9735" s="1">
        <v>1</v>
      </c>
      <c r="L9735" s="1">
        <v>11</v>
      </c>
      <c r="M9735" s="1">
        <v>25</v>
      </c>
      <c r="N9735" s="1">
        <v>1.5893197711379501</v>
      </c>
      <c r="O9735" s="1" t="s">
        <v>9312</v>
      </c>
    </row>
    <row r="9736" spans="1:15" x14ac:dyDescent="0.3">
      <c r="A9736" s="1" t="s">
        <v>75</v>
      </c>
      <c r="B9736" s="1" t="s">
        <v>5778</v>
      </c>
      <c r="C9736" s="1">
        <v>1</v>
      </c>
      <c r="D9736" s="1" t="s">
        <v>6512</v>
      </c>
      <c r="E9736" s="1">
        <v>25</v>
      </c>
      <c r="F9736" s="1" t="s">
        <v>9443</v>
      </c>
      <c r="G9736" s="1" t="s">
        <v>5819</v>
      </c>
      <c r="H9736" s="1" t="s">
        <v>9444</v>
      </c>
      <c r="I9736" s="1" t="b">
        <v>0</v>
      </c>
      <c r="J9736" s="1">
        <v>0</v>
      </c>
      <c r="K9736" s="1">
        <v>3</v>
      </c>
      <c r="L9736" s="1">
        <v>2</v>
      </c>
      <c r="M9736" s="1">
        <v>16</v>
      </c>
      <c r="N9736" s="1">
        <v>1.0171646535282901</v>
      </c>
      <c r="O9736" s="1" t="s">
        <v>9445</v>
      </c>
    </row>
    <row r="9737" spans="1:15" x14ac:dyDescent="0.3">
      <c r="A9737" s="1" t="s">
        <v>75</v>
      </c>
      <c r="B9737" s="1" t="s">
        <v>5778</v>
      </c>
      <c r="C9737" s="1">
        <v>1</v>
      </c>
      <c r="D9737" s="1" t="s">
        <v>6512</v>
      </c>
      <c r="E9737" s="1">
        <v>26</v>
      </c>
      <c r="F9737" s="1" t="s">
        <v>9446</v>
      </c>
      <c r="G9737" s="1" t="s">
        <v>5840</v>
      </c>
      <c r="H9737" s="1" t="s">
        <v>9304</v>
      </c>
      <c r="I9737" s="1" t="b">
        <v>0</v>
      </c>
      <c r="J9737" s="1">
        <v>5</v>
      </c>
      <c r="K9737" s="1">
        <v>0</v>
      </c>
      <c r="L9737" s="1">
        <v>0</v>
      </c>
      <c r="M9737" s="1">
        <v>327</v>
      </c>
      <c r="N9737" s="1">
        <v>28.709394205443299</v>
      </c>
      <c r="O9737" s="1" t="s">
        <v>9447</v>
      </c>
    </row>
    <row r="9738" spans="1:15" x14ac:dyDescent="0.3">
      <c r="A9738" s="1" t="s">
        <v>75</v>
      </c>
      <c r="B9738" s="1" t="s">
        <v>5778</v>
      </c>
      <c r="C9738" s="1">
        <v>1</v>
      </c>
      <c r="D9738" s="1" t="s">
        <v>6512</v>
      </c>
      <c r="E9738" s="1">
        <v>26</v>
      </c>
      <c r="F9738" s="1" t="s">
        <v>9446</v>
      </c>
      <c r="G9738" s="1" t="s">
        <v>5814</v>
      </c>
      <c r="H9738" s="1" t="s">
        <v>9304</v>
      </c>
      <c r="I9738" s="1" t="b">
        <v>1</v>
      </c>
      <c r="J9738" s="1">
        <v>0</v>
      </c>
      <c r="K9738" s="1">
        <v>0</v>
      </c>
      <c r="L9738" s="1">
        <v>0</v>
      </c>
      <c r="M9738" s="1">
        <v>302</v>
      </c>
      <c r="N9738" s="1">
        <v>26.514486391571499</v>
      </c>
      <c r="O9738" s="1" t="s">
        <v>9305</v>
      </c>
    </row>
    <row r="9739" spans="1:15" x14ac:dyDescent="0.3">
      <c r="A9739" s="1" t="s">
        <v>75</v>
      </c>
      <c r="B9739" s="1" t="s">
        <v>5778</v>
      </c>
      <c r="C9739" s="1">
        <v>1</v>
      </c>
      <c r="D9739" s="1" t="s">
        <v>6512</v>
      </c>
      <c r="E9739" s="1">
        <v>26</v>
      </c>
      <c r="F9739" s="1" t="s">
        <v>9446</v>
      </c>
      <c r="G9739" s="1" t="s">
        <v>5801</v>
      </c>
      <c r="H9739" s="1" t="s">
        <v>9304</v>
      </c>
      <c r="I9739" s="1" t="b">
        <v>0</v>
      </c>
      <c r="J9739" s="1">
        <v>1</v>
      </c>
      <c r="K9739" s="1">
        <v>0</v>
      </c>
      <c r="L9739" s="1">
        <v>0</v>
      </c>
      <c r="M9739" s="1">
        <v>108</v>
      </c>
      <c r="N9739" s="1">
        <v>9.4820017559262499</v>
      </c>
      <c r="O9739" s="1" t="s">
        <v>9318</v>
      </c>
    </row>
    <row r="9740" spans="1:15" x14ac:dyDescent="0.3">
      <c r="A9740" s="1" t="s">
        <v>75</v>
      </c>
      <c r="B9740" s="1" t="s">
        <v>5778</v>
      </c>
      <c r="C9740" s="1">
        <v>1</v>
      </c>
      <c r="D9740" s="1" t="s">
        <v>6512</v>
      </c>
      <c r="E9740" s="1">
        <v>26</v>
      </c>
      <c r="F9740" s="1" t="s">
        <v>9446</v>
      </c>
      <c r="G9740" s="1" t="s">
        <v>5851</v>
      </c>
      <c r="H9740" s="1" t="s">
        <v>9311</v>
      </c>
      <c r="I9740" s="1" t="b">
        <v>0</v>
      </c>
      <c r="J9740" s="1">
        <v>2</v>
      </c>
      <c r="K9740" s="1">
        <v>1</v>
      </c>
      <c r="L9740" s="1">
        <v>11</v>
      </c>
      <c r="M9740" s="1">
        <v>105</v>
      </c>
      <c r="N9740" s="1">
        <v>9.2186128182616294</v>
      </c>
      <c r="O9740" s="1" t="s">
        <v>9312</v>
      </c>
    </row>
    <row r="9741" spans="1:15" x14ac:dyDescent="0.3">
      <c r="A9741" s="1" t="s">
        <v>75</v>
      </c>
      <c r="B9741" s="1" t="s">
        <v>5778</v>
      </c>
      <c r="C9741" s="1">
        <v>1</v>
      </c>
      <c r="D9741" s="1" t="s">
        <v>6512</v>
      </c>
      <c r="E9741" s="1">
        <v>26</v>
      </c>
      <c r="F9741" s="1" t="s">
        <v>9446</v>
      </c>
      <c r="G9741" s="1" t="s">
        <v>5803</v>
      </c>
      <c r="H9741" s="1" t="s">
        <v>9313</v>
      </c>
      <c r="I9741" s="1" t="b">
        <v>0</v>
      </c>
      <c r="J9741" s="1">
        <v>0</v>
      </c>
      <c r="K9741" s="1">
        <v>1</v>
      </c>
      <c r="L9741" s="1">
        <v>0</v>
      </c>
      <c r="M9741" s="1">
        <v>36</v>
      </c>
      <c r="N9741" s="1">
        <v>3.16066725197541</v>
      </c>
      <c r="O9741" s="1" t="s">
        <v>9314</v>
      </c>
    </row>
    <row r="9742" spans="1:15" x14ac:dyDescent="0.3">
      <c r="A9742" s="1" t="s">
        <v>75</v>
      </c>
      <c r="B9742" s="1" t="s">
        <v>5778</v>
      </c>
      <c r="C9742" s="1">
        <v>1</v>
      </c>
      <c r="D9742" s="1" t="s">
        <v>6512</v>
      </c>
      <c r="E9742" s="1">
        <v>26</v>
      </c>
      <c r="F9742" s="1" t="s">
        <v>9446</v>
      </c>
      <c r="G9742" s="1" t="s">
        <v>5803</v>
      </c>
      <c r="H9742" s="1" t="s">
        <v>9307</v>
      </c>
      <c r="I9742" s="1" t="b">
        <v>0</v>
      </c>
      <c r="J9742" s="1">
        <v>0</v>
      </c>
      <c r="K9742" s="1">
        <v>1</v>
      </c>
      <c r="L9742" s="1">
        <v>0</v>
      </c>
      <c r="M9742" s="1">
        <v>24</v>
      </c>
      <c r="N9742" s="1">
        <v>2.1071115013169401</v>
      </c>
      <c r="O9742" s="1" t="s">
        <v>9308</v>
      </c>
    </row>
    <row r="9743" spans="1:15" x14ac:dyDescent="0.3">
      <c r="A9743" s="1" t="s">
        <v>75</v>
      </c>
      <c r="B9743" s="1" t="s">
        <v>5778</v>
      </c>
      <c r="C9743" s="1">
        <v>1</v>
      </c>
      <c r="D9743" s="1" t="s">
        <v>6512</v>
      </c>
      <c r="E9743" s="1">
        <v>26</v>
      </c>
      <c r="F9743" s="1" t="s">
        <v>9446</v>
      </c>
      <c r="G9743" s="1" t="s">
        <v>5834</v>
      </c>
      <c r="H9743" s="1" t="s">
        <v>9304</v>
      </c>
      <c r="I9743" s="1" t="b">
        <v>0</v>
      </c>
      <c r="J9743" s="1">
        <v>9</v>
      </c>
      <c r="K9743" s="1">
        <v>0</v>
      </c>
      <c r="L9743" s="1">
        <v>0</v>
      </c>
      <c r="M9743" s="1">
        <v>19</v>
      </c>
      <c r="N9743" s="1">
        <v>1.6681299385425801</v>
      </c>
      <c r="O9743" s="1" t="s">
        <v>9421</v>
      </c>
    </row>
    <row r="9744" spans="1:15" x14ac:dyDescent="0.3">
      <c r="A9744" s="1" t="s">
        <v>75</v>
      </c>
      <c r="B9744" s="1" t="s">
        <v>5778</v>
      </c>
      <c r="C9744" s="1">
        <v>1</v>
      </c>
      <c r="D9744" s="1" t="s">
        <v>6512</v>
      </c>
      <c r="E9744" s="1">
        <v>27</v>
      </c>
      <c r="F9744" s="1" t="s">
        <v>9448</v>
      </c>
      <c r="G9744" s="1" t="s">
        <v>5814</v>
      </c>
      <c r="H9744" s="1" t="s">
        <v>9304</v>
      </c>
      <c r="I9744" s="1" t="b">
        <v>1</v>
      </c>
      <c r="J9744" s="1">
        <v>0</v>
      </c>
      <c r="K9744" s="1">
        <v>0</v>
      </c>
      <c r="L9744" s="1">
        <v>0</v>
      </c>
      <c r="M9744" s="1">
        <v>742</v>
      </c>
      <c r="N9744" s="1">
        <v>30.335241210138999</v>
      </c>
      <c r="O9744" s="1" t="s">
        <v>9305</v>
      </c>
    </row>
    <row r="9745" spans="1:15" x14ac:dyDescent="0.3">
      <c r="A9745" s="1" t="s">
        <v>75</v>
      </c>
      <c r="B9745" s="1" t="s">
        <v>5778</v>
      </c>
      <c r="C9745" s="1">
        <v>1</v>
      </c>
      <c r="D9745" s="1" t="s">
        <v>6512</v>
      </c>
      <c r="E9745" s="1">
        <v>27</v>
      </c>
      <c r="F9745" s="1" t="s">
        <v>9448</v>
      </c>
      <c r="G9745" s="1" t="s">
        <v>5803</v>
      </c>
      <c r="H9745" s="1" t="s">
        <v>9313</v>
      </c>
      <c r="I9745" s="1" t="b">
        <v>0</v>
      </c>
      <c r="J9745" s="1">
        <v>0</v>
      </c>
      <c r="K9745" s="1">
        <v>1</v>
      </c>
      <c r="L9745" s="1">
        <v>0</v>
      </c>
      <c r="M9745" s="1">
        <v>153</v>
      </c>
      <c r="N9745" s="1">
        <v>6.2551103843008899</v>
      </c>
      <c r="O9745" s="1" t="s">
        <v>9314</v>
      </c>
    </row>
    <row r="9746" spans="1:15" x14ac:dyDescent="0.3">
      <c r="A9746" s="1" t="s">
        <v>75</v>
      </c>
      <c r="B9746" s="1" t="s">
        <v>5778</v>
      </c>
      <c r="C9746" s="1">
        <v>1</v>
      </c>
      <c r="D9746" s="1" t="s">
        <v>6512</v>
      </c>
      <c r="E9746" s="1">
        <v>27</v>
      </c>
      <c r="F9746" s="1" t="s">
        <v>9448</v>
      </c>
      <c r="G9746" s="1" t="s">
        <v>5834</v>
      </c>
      <c r="H9746" s="1" t="s">
        <v>9304</v>
      </c>
      <c r="I9746" s="1" t="b">
        <v>0</v>
      </c>
      <c r="J9746" s="1">
        <v>10</v>
      </c>
      <c r="K9746" s="1">
        <v>0</v>
      </c>
      <c r="L9746" s="1">
        <v>2</v>
      </c>
      <c r="M9746" s="1">
        <v>144</v>
      </c>
      <c r="N9746" s="1">
        <v>5.8871627146361396</v>
      </c>
      <c r="O9746" s="1" t="s">
        <v>9377</v>
      </c>
    </row>
    <row r="9747" spans="1:15" x14ac:dyDescent="0.3">
      <c r="A9747" s="1" t="s">
        <v>75</v>
      </c>
      <c r="B9747" s="1" t="s">
        <v>5778</v>
      </c>
      <c r="C9747" s="1">
        <v>1</v>
      </c>
      <c r="D9747" s="1" t="s">
        <v>6512</v>
      </c>
      <c r="E9747" s="1">
        <v>27</v>
      </c>
      <c r="F9747" s="1" t="s">
        <v>9448</v>
      </c>
      <c r="G9747" s="1" t="s">
        <v>5840</v>
      </c>
      <c r="H9747" s="1" t="s">
        <v>9304</v>
      </c>
      <c r="I9747" s="1" t="b">
        <v>0</v>
      </c>
      <c r="J9747" s="1">
        <v>5</v>
      </c>
      <c r="K9747" s="1">
        <v>0</v>
      </c>
      <c r="L9747" s="1">
        <v>0</v>
      </c>
      <c r="M9747" s="1">
        <v>121</v>
      </c>
      <c r="N9747" s="1">
        <v>4.9468520032706396</v>
      </c>
      <c r="O9747" s="1" t="s">
        <v>9447</v>
      </c>
    </row>
    <row r="9748" spans="1:15" x14ac:dyDescent="0.3">
      <c r="A9748" s="1" t="s">
        <v>75</v>
      </c>
      <c r="B9748" s="1" t="s">
        <v>5778</v>
      </c>
      <c r="C9748" s="1">
        <v>1</v>
      </c>
      <c r="D9748" s="1" t="s">
        <v>6512</v>
      </c>
      <c r="E9748" s="1">
        <v>27</v>
      </c>
      <c r="F9748" s="1" t="s">
        <v>9448</v>
      </c>
      <c r="G9748" s="1" t="s">
        <v>5803</v>
      </c>
      <c r="H9748" s="1" t="s">
        <v>9307</v>
      </c>
      <c r="I9748" s="1" t="b">
        <v>0</v>
      </c>
      <c r="J9748" s="1">
        <v>0</v>
      </c>
      <c r="K9748" s="1">
        <v>1</v>
      </c>
      <c r="L9748" s="1">
        <v>0</v>
      </c>
      <c r="M9748" s="1">
        <v>119</v>
      </c>
      <c r="N9748" s="1">
        <v>4.8650858544562503</v>
      </c>
      <c r="O9748" s="1" t="s">
        <v>9308</v>
      </c>
    </row>
    <row r="9749" spans="1:15" x14ac:dyDescent="0.3">
      <c r="A9749" s="1" t="s">
        <v>75</v>
      </c>
      <c r="B9749" s="1" t="s">
        <v>5778</v>
      </c>
      <c r="C9749" s="1">
        <v>1</v>
      </c>
      <c r="D9749" s="1" t="s">
        <v>6512</v>
      </c>
      <c r="E9749" s="1">
        <v>27</v>
      </c>
      <c r="F9749" s="1" t="s">
        <v>9448</v>
      </c>
      <c r="G9749" s="1" t="s">
        <v>5801</v>
      </c>
      <c r="H9749" s="1" t="s">
        <v>9304</v>
      </c>
      <c r="I9749" s="1" t="b">
        <v>0</v>
      </c>
      <c r="J9749" s="1">
        <v>1</v>
      </c>
      <c r="K9749" s="1">
        <v>0</v>
      </c>
      <c r="L9749" s="1">
        <v>0</v>
      </c>
      <c r="M9749" s="1">
        <v>89</v>
      </c>
      <c r="N9749" s="1">
        <v>3.6385936222403901</v>
      </c>
      <c r="O9749" s="1" t="s">
        <v>9318</v>
      </c>
    </row>
    <row r="9750" spans="1:15" x14ac:dyDescent="0.3">
      <c r="A9750" s="1" t="s">
        <v>75</v>
      </c>
      <c r="B9750" s="1" t="s">
        <v>5778</v>
      </c>
      <c r="C9750" s="1">
        <v>1</v>
      </c>
      <c r="D9750" s="1" t="s">
        <v>6512</v>
      </c>
      <c r="E9750" s="1">
        <v>27</v>
      </c>
      <c r="F9750" s="1" t="s">
        <v>9448</v>
      </c>
      <c r="G9750" s="1" t="s">
        <v>5895</v>
      </c>
      <c r="H9750" s="1" t="s">
        <v>9322</v>
      </c>
      <c r="I9750" s="1" t="b">
        <v>0</v>
      </c>
      <c r="J9750" s="1">
        <v>0</v>
      </c>
      <c r="K9750" s="1">
        <v>2</v>
      </c>
      <c r="L9750" s="1">
        <v>8</v>
      </c>
      <c r="M9750" s="1">
        <v>63</v>
      </c>
      <c r="N9750" s="1">
        <v>2.5756336876533101</v>
      </c>
      <c r="O9750" s="1" t="s">
        <v>9449</v>
      </c>
    </row>
    <row r="9751" spans="1:15" x14ac:dyDescent="0.3">
      <c r="A9751" s="1" t="s">
        <v>75</v>
      </c>
      <c r="B9751" s="1" t="s">
        <v>5778</v>
      </c>
      <c r="C9751" s="1">
        <v>1</v>
      </c>
      <c r="D9751" s="1" t="s">
        <v>6512</v>
      </c>
      <c r="E9751" s="1">
        <v>27</v>
      </c>
      <c r="F9751" s="1" t="s">
        <v>9448</v>
      </c>
      <c r="G9751" s="1" t="s">
        <v>5834</v>
      </c>
      <c r="H9751" s="1" t="s">
        <v>9450</v>
      </c>
      <c r="I9751" s="1" t="b">
        <v>0</v>
      </c>
      <c r="J9751" s="1">
        <v>11</v>
      </c>
      <c r="K9751" s="1">
        <v>7</v>
      </c>
      <c r="L9751" s="1">
        <v>8</v>
      </c>
      <c r="M9751" s="1">
        <v>62</v>
      </c>
      <c r="N9751" s="1">
        <v>2.5347506132461102</v>
      </c>
      <c r="O9751" s="1" t="s">
        <v>9451</v>
      </c>
    </row>
    <row r="9752" spans="1:15" x14ac:dyDescent="0.3">
      <c r="A9752" s="1" t="s">
        <v>75</v>
      </c>
      <c r="B9752" s="1" t="s">
        <v>5778</v>
      </c>
      <c r="C9752" s="1">
        <v>1</v>
      </c>
      <c r="D9752" s="1" t="s">
        <v>6512</v>
      </c>
      <c r="E9752" s="1">
        <v>27</v>
      </c>
      <c r="F9752" s="1" t="s">
        <v>9448</v>
      </c>
      <c r="G9752" s="1" t="s">
        <v>5895</v>
      </c>
      <c r="H9752" s="1" t="s">
        <v>9452</v>
      </c>
      <c r="I9752" s="1" t="b">
        <v>0</v>
      </c>
      <c r="J9752" s="1">
        <v>0</v>
      </c>
      <c r="K9752" s="1">
        <v>2</v>
      </c>
      <c r="L9752" s="1">
        <v>0</v>
      </c>
      <c r="M9752" s="1">
        <v>51</v>
      </c>
      <c r="N9752" s="1">
        <v>2.0850367947669599</v>
      </c>
      <c r="O9752" s="1" t="s">
        <v>9453</v>
      </c>
    </row>
    <row r="9753" spans="1:15" x14ac:dyDescent="0.3">
      <c r="A9753" s="1" t="s">
        <v>75</v>
      </c>
      <c r="B9753" s="1" t="s">
        <v>5778</v>
      </c>
      <c r="C9753" s="1">
        <v>1</v>
      </c>
      <c r="D9753" s="1" t="s">
        <v>6512</v>
      </c>
      <c r="E9753" s="1">
        <v>27</v>
      </c>
      <c r="F9753" s="1" t="s">
        <v>9448</v>
      </c>
      <c r="G9753" s="1" t="s">
        <v>5834</v>
      </c>
      <c r="H9753" s="1" t="s">
        <v>9402</v>
      </c>
      <c r="I9753" s="1" t="b">
        <v>0</v>
      </c>
      <c r="J9753" s="1">
        <v>0</v>
      </c>
      <c r="K9753" s="1">
        <v>6</v>
      </c>
      <c r="L9753" s="1">
        <v>11</v>
      </c>
      <c r="M9753" s="1">
        <v>50</v>
      </c>
      <c r="N9753" s="1">
        <v>2.0441537203597702</v>
      </c>
      <c r="O9753" s="1" t="s">
        <v>9403</v>
      </c>
    </row>
    <row r="9754" spans="1:15" x14ac:dyDescent="0.3">
      <c r="A9754" s="1" t="s">
        <v>75</v>
      </c>
      <c r="B9754" s="1" t="s">
        <v>5778</v>
      </c>
      <c r="C9754" s="1">
        <v>1</v>
      </c>
      <c r="D9754" s="1" t="s">
        <v>6512</v>
      </c>
      <c r="E9754" s="1">
        <v>27</v>
      </c>
      <c r="F9754" s="1" t="s">
        <v>9448</v>
      </c>
      <c r="G9754" s="1" t="s">
        <v>5851</v>
      </c>
      <c r="H9754" s="1" t="s">
        <v>9311</v>
      </c>
      <c r="I9754" s="1" t="b">
        <v>0</v>
      </c>
      <c r="J9754" s="1">
        <v>2</v>
      </c>
      <c r="K9754" s="1">
        <v>1</v>
      </c>
      <c r="L9754" s="1">
        <v>11</v>
      </c>
      <c r="M9754" s="1">
        <v>50</v>
      </c>
      <c r="N9754" s="1">
        <v>2.0441537203597702</v>
      </c>
      <c r="O9754" s="1" t="s">
        <v>9312</v>
      </c>
    </row>
    <row r="9755" spans="1:15" x14ac:dyDescent="0.3">
      <c r="A9755" s="1" t="s">
        <v>75</v>
      </c>
      <c r="B9755" s="1" t="s">
        <v>5778</v>
      </c>
      <c r="C9755" s="1">
        <v>1</v>
      </c>
      <c r="D9755" s="1" t="s">
        <v>6512</v>
      </c>
      <c r="E9755" s="1">
        <v>27</v>
      </c>
      <c r="F9755" s="1" t="s">
        <v>9448</v>
      </c>
      <c r="G9755" s="1" t="s">
        <v>5803</v>
      </c>
      <c r="H9755" s="1" t="s">
        <v>9307</v>
      </c>
      <c r="I9755" s="1" t="b">
        <v>0</v>
      </c>
      <c r="J9755" s="1">
        <v>0</v>
      </c>
      <c r="K9755" s="1">
        <v>1</v>
      </c>
      <c r="L9755" s="1">
        <v>0</v>
      </c>
      <c r="M9755" s="1">
        <v>48</v>
      </c>
      <c r="N9755" s="1">
        <v>1.96238757154537</v>
      </c>
      <c r="O9755" s="1" t="s">
        <v>9409</v>
      </c>
    </row>
    <row r="9756" spans="1:15" x14ac:dyDescent="0.3">
      <c r="A9756" s="1" t="s">
        <v>75</v>
      </c>
      <c r="B9756" s="1" t="s">
        <v>5778</v>
      </c>
      <c r="C9756" s="1">
        <v>1</v>
      </c>
      <c r="D9756" s="1" t="s">
        <v>6512</v>
      </c>
      <c r="E9756" s="1">
        <v>27</v>
      </c>
      <c r="F9756" s="1" t="s">
        <v>9448</v>
      </c>
      <c r="G9756" s="1" t="s">
        <v>5851</v>
      </c>
      <c r="H9756" s="1" t="s">
        <v>9454</v>
      </c>
      <c r="I9756" s="1" t="b">
        <v>0</v>
      </c>
      <c r="J9756" s="1">
        <v>4</v>
      </c>
      <c r="K9756" s="1">
        <v>4</v>
      </c>
      <c r="L9756" s="1">
        <v>3</v>
      </c>
      <c r="M9756" s="1">
        <v>48</v>
      </c>
      <c r="N9756" s="1">
        <v>1.96238757154537</v>
      </c>
      <c r="O9756" s="1" t="s">
        <v>9455</v>
      </c>
    </row>
    <row r="9757" spans="1:15" x14ac:dyDescent="0.3">
      <c r="A9757" s="1" t="s">
        <v>75</v>
      </c>
      <c r="B9757" s="1" t="s">
        <v>5778</v>
      </c>
      <c r="C9757" s="1">
        <v>1</v>
      </c>
      <c r="D9757" s="1" t="s">
        <v>6512</v>
      </c>
      <c r="E9757" s="1">
        <v>27</v>
      </c>
      <c r="F9757" s="1" t="s">
        <v>9448</v>
      </c>
      <c r="G9757" s="1" t="s">
        <v>5851</v>
      </c>
      <c r="H9757" s="1" t="s">
        <v>9456</v>
      </c>
      <c r="I9757" s="1" t="b">
        <v>0</v>
      </c>
      <c r="J9757" s="1">
        <v>1</v>
      </c>
      <c r="K9757" s="1">
        <v>5</v>
      </c>
      <c r="L9757" s="1">
        <v>13</v>
      </c>
      <c r="M9757" s="1">
        <v>38</v>
      </c>
      <c r="N9757" s="1">
        <v>1.5535568274734199</v>
      </c>
      <c r="O9757" s="1" t="s">
        <v>9457</v>
      </c>
    </row>
    <row r="9758" spans="1:15" x14ac:dyDescent="0.3">
      <c r="A9758" s="1" t="s">
        <v>75</v>
      </c>
      <c r="B9758" s="1" t="s">
        <v>5778</v>
      </c>
      <c r="C9758" s="1">
        <v>1</v>
      </c>
      <c r="D9758" s="1" t="s">
        <v>6512</v>
      </c>
      <c r="E9758" s="1">
        <v>27</v>
      </c>
      <c r="F9758" s="1" t="s">
        <v>9448</v>
      </c>
      <c r="G9758" s="1" t="s">
        <v>5816</v>
      </c>
      <c r="H9758" s="1" t="s">
        <v>9304</v>
      </c>
      <c r="I9758" s="1" t="b">
        <v>0</v>
      </c>
      <c r="J9758" s="1">
        <v>3</v>
      </c>
      <c r="K9758" s="1">
        <v>0</v>
      </c>
      <c r="L9758" s="1">
        <v>8</v>
      </c>
      <c r="M9758" s="1">
        <v>31</v>
      </c>
      <c r="N9758" s="1">
        <v>1.26737530662305</v>
      </c>
      <c r="O9758" s="1" t="s">
        <v>9458</v>
      </c>
    </row>
    <row r="9759" spans="1:15" x14ac:dyDescent="0.3">
      <c r="A9759" s="1" t="s">
        <v>75</v>
      </c>
      <c r="B9759" s="1" t="s">
        <v>5778</v>
      </c>
      <c r="C9759" s="1">
        <v>1</v>
      </c>
      <c r="D9759" s="1" t="s">
        <v>6512</v>
      </c>
      <c r="E9759" s="1">
        <v>28</v>
      </c>
      <c r="F9759" s="1" t="s">
        <v>9459</v>
      </c>
      <c r="G9759" s="1" t="s">
        <v>5814</v>
      </c>
      <c r="H9759" s="1" t="s">
        <v>9304</v>
      </c>
      <c r="I9759" s="1" t="b">
        <v>1</v>
      </c>
      <c r="J9759" s="1">
        <v>0</v>
      </c>
      <c r="K9759" s="1">
        <v>0</v>
      </c>
      <c r="L9759" s="1">
        <v>0</v>
      </c>
      <c r="M9759" s="1">
        <v>1362</v>
      </c>
      <c r="N9759" s="1">
        <v>64.427625354777604</v>
      </c>
      <c r="O9759" s="1" t="s">
        <v>9305</v>
      </c>
    </row>
    <row r="9760" spans="1:15" x14ac:dyDescent="0.3">
      <c r="A9760" s="1" t="s">
        <v>75</v>
      </c>
      <c r="B9760" s="1" t="s">
        <v>5778</v>
      </c>
      <c r="C9760" s="1">
        <v>1</v>
      </c>
      <c r="D9760" s="1" t="s">
        <v>6512</v>
      </c>
      <c r="E9760" s="1">
        <v>28</v>
      </c>
      <c r="F9760" s="1" t="s">
        <v>9459</v>
      </c>
      <c r="G9760" s="1" t="s">
        <v>5803</v>
      </c>
      <c r="H9760" s="1" t="s">
        <v>9313</v>
      </c>
      <c r="I9760" s="1" t="b">
        <v>0</v>
      </c>
      <c r="J9760" s="1">
        <v>0</v>
      </c>
      <c r="K9760" s="1">
        <v>1</v>
      </c>
      <c r="L9760" s="1">
        <v>0</v>
      </c>
      <c r="M9760" s="1">
        <v>139</v>
      </c>
      <c r="N9760" s="1">
        <v>6.5752128666035903</v>
      </c>
      <c r="O9760" s="1" t="s">
        <v>9314</v>
      </c>
    </row>
    <row r="9761" spans="1:15" x14ac:dyDescent="0.3">
      <c r="A9761" s="1" t="s">
        <v>75</v>
      </c>
      <c r="B9761" s="1" t="s">
        <v>5778</v>
      </c>
      <c r="C9761" s="1">
        <v>1</v>
      </c>
      <c r="D9761" s="1" t="s">
        <v>6512</v>
      </c>
      <c r="E9761" s="1">
        <v>28</v>
      </c>
      <c r="F9761" s="1" t="s">
        <v>9459</v>
      </c>
      <c r="G9761" s="1" t="s">
        <v>5803</v>
      </c>
      <c r="H9761" s="1" t="s">
        <v>9307</v>
      </c>
      <c r="I9761" s="1" t="b">
        <v>0</v>
      </c>
      <c r="J9761" s="1">
        <v>0</v>
      </c>
      <c r="K9761" s="1">
        <v>1</v>
      </c>
      <c r="L9761" s="1">
        <v>0</v>
      </c>
      <c r="M9761" s="1">
        <v>129</v>
      </c>
      <c r="N9761" s="1">
        <v>6.1021759697256304</v>
      </c>
      <c r="O9761" s="1" t="s">
        <v>9308</v>
      </c>
    </row>
    <row r="9762" spans="1:15" x14ac:dyDescent="0.3">
      <c r="A9762" s="1" t="s">
        <v>75</v>
      </c>
      <c r="B9762" s="1" t="s">
        <v>5778</v>
      </c>
      <c r="C9762" s="1">
        <v>1</v>
      </c>
      <c r="D9762" s="1" t="s">
        <v>6512</v>
      </c>
      <c r="E9762" s="1">
        <v>28</v>
      </c>
      <c r="F9762" s="1" t="s">
        <v>9459</v>
      </c>
      <c r="G9762" s="1" t="s">
        <v>5801</v>
      </c>
      <c r="H9762" s="1" t="s">
        <v>9304</v>
      </c>
      <c r="I9762" s="1" t="b">
        <v>0</v>
      </c>
      <c r="J9762" s="1">
        <v>1</v>
      </c>
      <c r="K9762" s="1">
        <v>0</v>
      </c>
      <c r="L9762" s="1">
        <v>0</v>
      </c>
      <c r="M9762" s="1">
        <v>76</v>
      </c>
      <c r="N9762" s="1">
        <v>3.5950804162724599</v>
      </c>
      <c r="O9762" s="1" t="s">
        <v>9318</v>
      </c>
    </row>
    <row r="9763" spans="1:15" x14ac:dyDescent="0.3">
      <c r="A9763" s="1" t="s">
        <v>75</v>
      </c>
      <c r="B9763" s="1" t="s">
        <v>5778</v>
      </c>
      <c r="C9763" s="1">
        <v>1</v>
      </c>
      <c r="D9763" s="1" t="s">
        <v>6512</v>
      </c>
      <c r="E9763" s="1">
        <v>28</v>
      </c>
      <c r="F9763" s="1" t="s">
        <v>9459</v>
      </c>
      <c r="G9763" s="1" t="s">
        <v>5851</v>
      </c>
      <c r="H9763" s="1" t="s">
        <v>9311</v>
      </c>
      <c r="I9763" s="1" t="b">
        <v>0</v>
      </c>
      <c r="J9763" s="1">
        <v>2</v>
      </c>
      <c r="K9763" s="1">
        <v>1</v>
      </c>
      <c r="L9763" s="1">
        <v>11</v>
      </c>
      <c r="M9763" s="1">
        <v>66</v>
      </c>
      <c r="N9763" s="1">
        <v>3.1220435193945102</v>
      </c>
      <c r="O9763" s="1" t="s">
        <v>9312</v>
      </c>
    </row>
    <row r="9764" spans="1:15" x14ac:dyDescent="0.3">
      <c r="A9764" s="1" t="s">
        <v>75</v>
      </c>
      <c r="B9764" s="1" t="s">
        <v>5778</v>
      </c>
      <c r="C9764" s="1">
        <v>1</v>
      </c>
      <c r="D9764" s="1" t="s">
        <v>6512</v>
      </c>
      <c r="E9764" s="1">
        <v>28</v>
      </c>
      <c r="F9764" s="1" t="s">
        <v>9459</v>
      </c>
      <c r="G9764" s="1" t="s">
        <v>5908</v>
      </c>
      <c r="H9764" s="1" t="s">
        <v>9304</v>
      </c>
      <c r="I9764" s="1" t="b">
        <v>0</v>
      </c>
      <c r="J9764" s="1">
        <v>0</v>
      </c>
      <c r="K9764" s="1">
        <v>0</v>
      </c>
      <c r="L9764" s="1">
        <v>1</v>
      </c>
      <c r="M9764" s="1">
        <v>33</v>
      </c>
      <c r="N9764" s="1">
        <v>1.56102175969725</v>
      </c>
      <c r="O9764" s="1" t="s">
        <v>9359</v>
      </c>
    </row>
    <row r="9765" spans="1:15" x14ac:dyDescent="0.3">
      <c r="A9765" s="1" t="s">
        <v>75</v>
      </c>
      <c r="B9765" s="1" t="s">
        <v>5778</v>
      </c>
      <c r="C9765" s="1">
        <v>1</v>
      </c>
      <c r="D9765" s="1" t="s">
        <v>6512</v>
      </c>
      <c r="E9765" s="1">
        <v>29</v>
      </c>
      <c r="F9765" s="1" t="s">
        <v>9460</v>
      </c>
      <c r="G9765" s="1" t="s">
        <v>5814</v>
      </c>
      <c r="H9765" s="1" t="s">
        <v>9304</v>
      </c>
      <c r="I9765" s="1" t="b">
        <v>1</v>
      </c>
      <c r="J9765" s="1">
        <v>0</v>
      </c>
      <c r="K9765" s="1">
        <v>0</v>
      </c>
      <c r="L9765" s="1">
        <v>0</v>
      </c>
      <c r="M9765" s="1">
        <v>1646</v>
      </c>
      <c r="N9765" s="1">
        <v>25.966240731976601</v>
      </c>
      <c r="O9765" s="1" t="s">
        <v>9305</v>
      </c>
    </row>
    <row r="9766" spans="1:15" x14ac:dyDescent="0.3">
      <c r="A9766" s="1" t="s">
        <v>75</v>
      </c>
      <c r="B9766" s="1" t="s">
        <v>5778</v>
      </c>
      <c r="C9766" s="1">
        <v>1</v>
      </c>
      <c r="D9766" s="1" t="s">
        <v>6512</v>
      </c>
      <c r="E9766" s="1">
        <v>29</v>
      </c>
      <c r="F9766" s="1" t="s">
        <v>9460</v>
      </c>
      <c r="G9766" s="1" t="s">
        <v>5803</v>
      </c>
      <c r="H9766" s="1" t="s">
        <v>9307</v>
      </c>
      <c r="I9766" s="1" t="b">
        <v>0</v>
      </c>
      <c r="J9766" s="1">
        <v>0</v>
      </c>
      <c r="K9766" s="1">
        <v>1</v>
      </c>
      <c r="L9766" s="1">
        <v>0</v>
      </c>
      <c r="M9766" s="1">
        <v>1062</v>
      </c>
      <c r="N9766" s="1">
        <v>16.753431140558401</v>
      </c>
      <c r="O9766" s="1" t="s">
        <v>9308</v>
      </c>
    </row>
    <row r="9767" spans="1:15" x14ac:dyDescent="0.3">
      <c r="A9767" s="1" t="s">
        <v>75</v>
      </c>
      <c r="B9767" s="1" t="s">
        <v>5778</v>
      </c>
      <c r="C9767" s="1">
        <v>1</v>
      </c>
      <c r="D9767" s="1" t="s">
        <v>6512</v>
      </c>
      <c r="E9767" s="1">
        <v>29</v>
      </c>
      <c r="F9767" s="1" t="s">
        <v>9460</v>
      </c>
      <c r="G9767" s="1" t="s">
        <v>5803</v>
      </c>
      <c r="H9767" s="1" t="s">
        <v>9313</v>
      </c>
      <c r="I9767" s="1" t="b">
        <v>0</v>
      </c>
      <c r="J9767" s="1">
        <v>0</v>
      </c>
      <c r="K9767" s="1">
        <v>1</v>
      </c>
      <c r="L9767" s="1">
        <v>0</v>
      </c>
      <c r="M9767" s="1">
        <v>1053</v>
      </c>
      <c r="N9767" s="1">
        <v>16.611452910553702</v>
      </c>
      <c r="O9767" s="1" t="s">
        <v>9314</v>
      </c>
    </row>
    <row r="9768" spans="1:15" x14ac:dyDescent="0.3">
      <c r="A9768" s="1" t="s">
        <v>75</v>
      </c>
      <c r="B9768" s="1" t="s">
        <v>5778</v>
      </c>
      <c r="C9768" s="1">
        <v>1</v>
      </c>
      <c r="D9768" s="1" t="s">
        <v>6512</v>
      </c>
      <c r="E9768" s="1">
        <v>29</v>
      </c>
      <c r="F9768" s="1" t="s">
        <v>9460</v>
      </c>
      <c r="G9768" s="1" t="s">
        <v>5895</v>
      </c>
      <c r="H9768" s="1" t="s">
        <v>9461</v>
      </c>
      <c r="I9768" s="1" t="b">
        <v>0</v>
      </c>
      <c r="J9768" s="1">
        <v>0</v>
      </c>
      <c r="K9768" s="1">
        <v>2</v>
      </c>
      <c r="L9768" s="1">
        <v>0</v>
      </c>
      <c r="M9768" s="1">
        <v>365</v>
      </c>
      <c r="N9768" s="1">
        <v>5.7580059946363704</v>
      </c>
      <c r="O9768" s="1" t="s">
        <v>9462</v>
      </c>
    </row>
    <row r="9769" spans="1:15" x14ac:dyDescent="0.3">
      <c r="A9769" s="1" t="s">
        <v>75</v>
      </c>
      <c r="B9769" s="1" t="s">
        <v>5778</v>
      </c>
      <c r="C9769" s="1">
        <v>1</v>
      </c>
      <c r="D9769" s="1" t="s">
        <v>6512</v>
      </c>
      <c r="E9769" s="1">
        <v>29</v>
      </c>
      <c r="F9769" s="1" t="s">
        <v>9460</v>
      </c>
      <c r="G9769" s="1" t="s">
        <v>5801</v>
      </c>
      <c r="H9769" s="1" t="s">
        <v>9304</v>
      </c>
      <c r="I9769" s="1" t="b">
        <v>0</v>
      </c>
      <c r="J9769" s="1">
        <v>1</v>
      </c>
      <c r="K9769" s="1">
        <v>0</v>
      </c>
      <c r="L9769" s="1">
        <v>0</v>
      </c>
      <c r="M9769" s="1">
        <v>360</v>
      </c>
      <c r="N9769" s="1">
        <v>5.6791292001893003</v>
      </c>
      <c r="O9769" s="1" t="s">
        <v>9318</v>
      </c>
    </row>
    <row r="9770" spans="1:15" x14ac:dyDescent="0.3">
      <c r="A9770" s="1" t="s">
        <v>75</v>
      </c>
      <c r="B9770" s="1" t="s">
        <v>5778</v>
      </c>
      <c r="C9770" s="1">
        <v>1</v>
      </c>
      <c r="D9770" s="1" t="s">
        <v>6512</v>
      </c>
      <c r="E9770" s="1">
        <v>29</v>
      </c>
      <c r="F9770" s="1" t="s">
        <v>9460</v>
      </c>
      <c r="G9770" s="1" t="s">
        <v>5851</v>
      </c>
      <c r="H9770" s="1" t="s">
        <v>9307</v>
      </c>
      <c r="I9770" s="1" t="b">
        <v>0</v>
      </c>
      <c r="J9770" s="1">
        <v>4</v>
      </c>
      <c r="K9770" s="1">
        <v>1</v>
      </c>
      <c r="L9770" s="1">
        <v>7</v>
      </c>
      <c r="M9770" s="1">
        <v>211</v>
      </c>
      <c r="N9770" s="1">
        <v>3.3286007256665</v>
      </c>
      <c r="O9770" s="1" t="s">
        <v>9463</v>
      </c>
    </row>
    <row r="9771" spans="1:15" x14ac:dyDescent="0.3">
      <c r="A9771" s="1" t="s">
        <v>75</v>
      </c>
      <c r="B9771" s="1" t="s">
        <v>5778</v>
      </c>
      <c r="C9771" s="1">
        <v>1</v>
      </c>
      <c r="D9771" s="1" t="s">
        <v>6512</v>
      </c>
      <c r="E9771" s="1">
        <v>29</v>
      </c>
      <c r="F9771" s="1" t="s">
        <v>9460</v>
      </c>
      <c r="G9771" s="1" t="s">
        <v>5851</v>
      </c>
      <c r="H9771" s="1" t="s">
        <v>9311</v>
      </c>
      <c r="I9771" s="1" t="b">
        <v>0</v>
      </c>
      <c r="J9771" s="1">
        <v>2</v>
      </c>
      <c r="K9771" s="1">
        <v>1</v>
      </c>
      <c r="L9771" s="1">
        <v>11</v>
      </c>
      <c r="M9771" s="1">
        <v>123</v>
      </c>
      <c r="N9771" s="1">
        <v>1.9403691433980099</v>
      </c>
      <c r="O9771" s="1" t="s">
        <v>9312</v>
      </c>
    </row>
    <row r="9772" spans="1:15" x14ac:dyDescent="0.3">
      <c r="A9772" s="1" t="s">
        <v>75</v>
      </c>
      <c r="B9772" s="1" t="s">
        <v>5778</v>
      </c>
      <c r="C9772" s="1">
        <v>1</v>
      </c>
      <c r="D9772" s="1" t="s">
        <v>6512</v>
      </c>
      <c r="E9772" s="1">
        <v>29</v>
      </c>
      <c r="F9772" s="1" t="s">
        <v>9460</v>
      </c>
      <c r="G9772" s="1" t="s">
        <v>5810</v>
      </c>
      <c r="H9772" s="1" t="s">
        <v>9304</v>
      </c>
      <c r="I9772" s="1" t="b">
        <v>0</v>
      </c>
      <c r="J9772" s="1">
        <v>2</v>
      </c>
      <c r="K9772" s="1">
        <v>0</v>
      </c>
      <c r="L9772" s="1">
        <v>0</v>
      </c>
      <c r="M9772" s="1">
        <v>83</v>
      </c>
      <c r="N9772" s="1">
        <v>1.30935478782142</v>
      </c>
      <c r="O9772" s="1" t="s">
        <v>9336</v>
      </c>
    </row>
    <row r="9773" spans="1:15" x14ac:dyDescent="0.3">
      <c r="A9773" s="1" t="s">
        <v>75</v>
      </c>
      <c r="B9773" s="1" t="s">
        <v>5778</v>
      </c>
      <c r="C9773" s="1">
        <v>-1</v>
      </c>
      <c r="D9773" s="1" t="s">
        <v>6512</v>
      </c>
      <c r="E9773" s="1">
        <v>-1</v>
      </c>
      <c r="F9773" s="1" t="s">
        <v>9464</v>
      </c>
      <c r="G9773" s="1" t="s">
        <v>5814</v>
      </c>
      <c r="H9773" s="1" t="s">
        <v>9304</v>
      </c>
      <c r="I9773" s="1" t="b">
        <v>1</v>
      </c>
      <c r="J9773" s="1">
        <v>0</v>
      </c>
      <c r="K9773" s="1">
        <v>0</v>
      </c>
      <c r="L9773" s="1">
        <v>0</v>
      </c>
      <c r="M9773" s="1">
        <v>398</v>
      </c>
      <c r="N9773" s="1">
        <v>92.773892773892698</v>
      </c>
      <c r="O9773" s="1" t="s">
        <v>9305</v>
      </c>
    </row>
    <row r="9774" spans="1:15" x14ac:dyDescent="0.3">
      <c r="A9774" s="1" t="s">
        <v>75</v>
      </c>
      <c r="B9774" s="1" t="s">
        <v>5778</v>
      </c>
      <c r="C9774" s="1">
        <v>-1</v>
      </c>
      <c r="D9774" s="1" t="s">
        <v>6512</v>
      </c>
      <c r="E9774" s="1">
        <v>-1</v>
      </c>
      <c r="F9774" s="1" t="s">
        <v>9464</v>
      </c>
      <c r="G9774" s="1" t="s">
        <v>5908</v>
      </c>
      <c r="H9774" s="1" t="s">
        <v>9304</v>
      </c>
      <c r="I9774" s="1" t="b">
        <v>0</v>
      </c>
      <c r="J9774" s="1">
        <v>0</v>
      </c>
      <c r="K9774" s="1">
        <v>0</v>
      </c>
      <c r="L9774" s="1">
        <v>1</v>
      </c>
      <c r="M9774" s="1">
        <v>6</v>
      </c>
      <c r="N9774" s="1">
        <v>1.3986013986013901</v>
      </c>
      <c r="O9774" s="1" t="s">
        <v>9359</v>
      </c>
    </row>
    <row r="9775" spans="1:15" x14ac:dyDescent="0.3">
      <c r="A9775" s="1" t="s">
        <v>75</v>
      </c>
      <c r="B9775" s="1" t="s">
        <v>5778</v>
      </c>
      <c r="C9775" s="1">
        <v>-1</v>
      </c>
      <c r="D9775" s="1" t="s">
        <v>6512</v>
      </c>
      <c r="E9775" s="1">
        <v>-1</v>
      </c>
      <c r="F9775" s="1" t="s">
        <v>9465</v>
      </c>
      <c r="G9775" s="1" t="s">
        <v>5814</v>
      </c>
      <c r="H9775" s="1" t="s">
        <v>9304</v>
      </c>
      <c r="I9775" s="1" t="b">
        <v>1</v>
      </c>
      <c r="J9775" s="1">
        <v>0</v>
      </c>
      <c r="K9775" s="1">
        <v>0</v>
      </c>
      <c r="L9775" s="1">
        <v>0</v>
      </c>
      <c r="M9775" s="1">
        <v>407</v>
      </c>
      <c r="N9775" s="1">
        <v>91.255605381165907</v>
      </c>
      <c r="O9775" s="1" t="s">
        <v>9305</v>
      </c>
    </row>
    <row r="9776" spans="1:15" x14ac:dyDescent="0.3">
      <c r="A9776" s="1" t="s">
        <v>75</v>
      </c>
      <c r="B9776" s="1" t="s">
        <v>5778</v>
      </c>
      <c r="C9776" s="1">
        <v>-1</v>
      </c>
      <c r="D9776" s="1" t="s">
        <v>6512</v>
      </c>
      <c r="E9776" s="1">
        <v>-1</v>
      </c>
      <c r="F9776" s="1" t="s">
        <v>9465</v>
      </c>
      <c r="G9776" s="1" t="s">
        <v>5908</v>
      </c>
      <c r="H9776" s="1" t="s">
        <v>9304</v>
      </c>
      <c r="I9776" s="1" t="b">
        <v>0</v>
      </c>
      <c r="J9776" s="1">
        <v>0</v>
      </c>
      <c r="K9776" s="1">
        <v>0</v>
      </c>
      <c r="L9776" s="1">
        <v>1</v>
      </c>
      <c r="M9776" s="1">
        <v>8</v>
      </c>
      <c r="N9776" s="1">
        <v>1.79372197309416</v>
      </c>
      <c r="O9776" s="1" t="s">
        <v>9359</v>
      </c>
    </row>
    <row r="9777" spans="1:15" x14ac:dyDescent="0.3">
      <c r="A9777" s="1" t="s">
        <v>5716</v>
      </c>
      <c r="B9777" s="1" t="s">
        <v>5778</v>
      </c>
      <c r="C9777" s="1">
        <v>2</v>
      </c>
      <c r="D9777" s="1" t="s">
        <v>6671</v>
      </c>
      <c r="E9777" s="1">
        <v>0</v>
      </c>
      <c r="F9777" s="1" t="s">
        <v>9466</v>
      </c>
      <c r="G9777" s="1" t="s">
        <v>5803</v>
      </c>
      <c r="H9777" s="1" t="s">
        <v>9307</v>
      </c>
      <c r="I9777" s="1" t="b">
        <v>0</v>
      </c>
      <c r="J9777" s="1">
        <v>0</v>
      </c>
      <c r="K9777" s="1">
        <v>1</v>
      </c>
      <c r="L9777" s="1">
        <v>0</v>
      </c>
      <c r="M9777" s="1">
        <v>2387</v>
      </c>
      <c r="N9777" s="1">
        <v>30.653653525105899</v>
      </c>
      <c r="O9777" s="1" t="s">
        <v>9308</v>
      </c>
    </row>
    <row r="9778" spans="1:15" x14ac:dyDescent="0.3">
      <c r="A9778" s="1" t="s">
        <v>5716</v>
      </c>
      <c r="B9778" s="1" t="s">
        <v>5778</v>
      </c>
      <c r="C9778" s="1">
        <v>2</v>
      </c>
      <c r="D9778" s="1" t="s">
        <v>6671</v>
      </c>
      <c r="E9778" s="1">
        <v>0</v>
      </c>
      <c r="F9778" s="1" t="s">
        <v>9466</v>
      </c>
      <c r="G9778" s="1" t="s">
        <v>5814</v>
      </c>
      <c r="H9778" s="1" t="s">
        <v>9304</v>
      </c>
      <c r="I9778" s="1" t="b">
        <v>1</v>
      </c>
      <c r="J9778" s="1">
        <v>0</v>
      </c>
      <c r="K9778" s="1">
        <v>0</v>
      </c>
      <c r="L9778" s="1">
        <v>0</v>
      </c>
      <c r="M9778" s="1">
        <v>2307</v>
      </c>
      <c r="N9778" s="1">
        <v>29.6263002439964</v>
      </c>
      <c r="O9778" s="1" t="s">
        <v>9305</v>
      </c>
    </row>
    <row r="9779" spans="1:15" x14ac:dyDescent="0.3">
      <c r="A9779" s="1" t="s">
        <v>5716</v>
      </c>
      <c r="B9779" s="1" t="s">
        <v>5778</v>
      </c>
      <c r="C9779" s="1">
        <v>2</v>
      </c>
      <c r="D9779" s="1" t="s">
        <v>6671</v>
      </c>
      <c r="E9779" s="1">
        <v>0</v>
      </c>
      <c r="F9779" s="1" t="s">
        <v>9466</v>
      </c>
      <c r="G9779" s="1" t="s">
        <v>5801</v>
      </c>
      <c r="H9779" s="1" t="s">
        <v>9304</v>
      </c>
      <c r="I9779" s="1" t="b">
        <v>0</v>
      </c>
      <c r="J9779" s="1">
        <v>1</v>
      </c>
      <c r="K9779" s="1">
        <v>0</v>
      </c>
      <c r="L9779" s="1">
        <v>0</v>
      </c>
      <c r="M9779" s="1">
        <v>512</v>
      </c>
      <c r="N9779" s="1">
        <v>6.5750609991010602</v>
      </c>
      <c r="O9779" s="1" t="s">
        <v>9318</v>
      </c>
    </row>
    <row r="9780" spans="1:15" x14ac:dyDescent="0.3">
      <c r="A9780" s="1" t="s">
        <v>5716</v>
      </c>
      <c r="B9780" s="1" t="s">
        <v>5778</v>
      </c>
      <c r="C9780" s="1">
        <v>2</v>
      </c>
      <c r="D9780" s="1" t="s">
        <v>6671</v>
      </c>
      <c r="E9780" s="1">
        <v>0</v>
      </c>
      <c r="F9780" s="1" t="s">
        <v>9466</v>
      </c>
      <c r="G9780" s="1" t="s">
        <v>5803</v>
      </c>
      <c r="H9780" s="1" t="s">
        <v>9313</v>
      </c>
      <c r="I9780" s="1" t="b">
        <v>0</v>
      </c>
      <c r="J9780" s="1">
        <v>0</v>
      </c>
      <c r="K9780" s="1">
        <v>1</v>
      </c>
      <c r="L9780" s="1">
        <v>0</v>
      </c>
      <c r="M9780" s="1">
        <v>339</v>
      </c>
      <c r="N9780" s="1">
        <v>4.3534095287016799</v>
      </c>
      <c r="O9780" s="1" t="s">
        <v>9314</v>
      </c>
    </row>
    <row r="9781" spans="1:15" x14ac:dyDescent="0.3">
      <c r="A9781" s="1" t="s">
        <v>5716</v>
      </c>
      <c r="B9781" s="1" t="s">
        <v>5778</v>
      </c>
      <c r="C9781" s="1">
        <v>2</v>
      </c>
      <c r="D9781" s="1" t="s">
        <v>6671</v>
      </c>
      <c r="E9781" s="1">
        <v>0</v>
      </c>
      <c r="F9781" s="1" t="s">
        <v>9466</v>
      </c>
      <c r="G9781" s="1" t="s">
        <v>5851</v>
      </c>
      <c r="H9781" s="1" t="s">
        <v>9467</v>
      </c>
      <c r="I9781" s="1" t="b">
        <v>0</v>
      </c>
      <c r="J9781" s="1">
        <v>2</v>
      </c>
      <c r="K9781" s="1">
        <v>5</v>
      </c>
      <c r="L9781" s="1">
        <v>8</v>
      </c>
      <c r="M9781" s="1">
        <v>208</v>
      </c>
      <c r="N9781" s="1">
        <v>2.6711185308848</v>
      </c>
      <c r="O9781" s="1" t="s">
        <v>9468</v>
      </c>
    </row>
    <row r="9782" spans="1:15" x14ac:dyDescent="0.3">
      <c r="A9782" s="1" t="s">
        <v>5716</v>
      </c>
      <c r="B9782" s="1" t="s">
        <v>5778</v>
      </c>
      <c r="C9782" s="1">
        <v>2</v>
      </c>
      <c r="D9782" s="1" t="s">
        <v>6671</v>
      </c>
      <c r="E9782" s="1">
        <v>0</v>
      </c>
      <c r="F9782" s="1" t="s">
        <v>9466</v>
      </c>
      <c r="G9782" s="1" t="s">
        <v>5798</v>
      </c>
      <c r="H9782" s="1" t="s">
        <v>9304</v>
      </c>
      <c r="I9782" s="1" t="b">
        <v>0</v>
      </c>
      <c r="J9782" s="1">
        <v>0</v>
      </c>
      <c r="K9782" s="1">
        <v>0</v>
      </c>
      <c r="L9782" s="1">
        <v>9</v>
      </c>
      <c r="M9782" s="1">
        <v>166</v>
      </c>
      <c r="N9782" s="1">
        <v>2.1317580583022901</v>
      </c>
      <c r="O9782" s="1" t="s">
        <v>9469</v>
      </c>
    </row>
    <row r="9783" spans="1:15" x14ac:dyDescent="0.3">
      <c r="A9783" s="1" t="s">
        <v>5716</v>
      </c>
      <c r="B9783" s="1" t="s">
        <v>5778</v>
      </c>
      <c r="C9783" s="1">
        <v>2</v>
      </c>
      <c r="D9783" s="1" t="s">
        <v>6671</v>
      </c>
      <c r="E9783" s="1">
        <v>0</v>
      </c>
      <c r="F9783" s="1" t="s">
        <v>9466</v>
      </c>
      <c r="G9783" s="1" t="s">
        <v>5840</v>
      </c>
      <c r="H9783" s="1" t="s">
        <v>9304</v>
      </c>
      <c r="I9783" s="1" t="b">
        <v>0</v>
      </c>
      <c r="J9783" s="1">
        <v>5</v>
      </c>
      <c r="K9783" s="1">
        <v>0</v>
      </c>
      <c r="L9783" s="1">
        <v>0</v>
      </c>
      <c r="M9783" s="1">
        <v>143</v>
      </c>
      <c r="N9783" s="1">
        <v>1.8363939899832999</v>
      </c>
      <c r="O9783" s="1" t="s">
        <v>9447</v>
      </c>
    </row>
    <row r="9784" spans="1:15" x14ac:dyDescent="0.3">
      <c r="A9784" s="1" t="s">
        <v>5716</v>
      </c>
      <c r="B9784" s="1" t="s">
        <v>5778</v>
      </c>
      <c r="C9784" s="1">
        <v>2</v>
      </c>
      <c r="D9784" s="1" t="s">
        <v>6671</v>
      </c>
      <c r="E9784" s="1">
        <v>0</v>
      </c>
      <c r="F9784" s="1" t="s">
        <v>9466</v>
      </c>
      <c r="G9784" s="1" t="s">
        <v>5834</v>
      </c>
      <c r="H9784" s="1" t="s">
        <v>9304</v>
      </c>
      <c r="I9784" s="1" t="b">
        <v>0</v>
      </c>
      <c r="J9784" s="1">
        <v>9</v>
      </c>
      <c r="K9784" s="1">
        <v>0</v>
      </c>
      <c r="L9784" s="1">
        <v>0</v>
      </c>
      <c r="M9784" s="1">
        <v>142</v>
      </c>
      <c r="N9784" s="1">
        <v>1.82355207396943</v>
      </c>
      <c r="O9784" s="1" t="s">
        <v>9421</v>
      </c>
    </row>
    <row r="9785" spans="1:15" x14ac:dyDescent="0.3">
      <c r="A9785" s="1" t="s">
        <v>5716</v>
      </c>
      <c r="B9785" s="1" t="s">
        <v>5778</v>
      </c>
      <c r="C9785" s="1">
        <v>2</v>
      </c>
      <c r="D9785" s="1" t="s">
        <v>6671</v>
      </c>
      <c r="E9785" s="1">
        <v>0</v>
      </c>
      <c r="F9785" s="1" t="s">
        <v>9466</v>
      </c>
      <c r="G9785" s="1" t="s">
        <v>5810</v>
      </c>
      <c r="H9785" s="1" t="s">
        <v>9304</v>
      </c>
      <c r="I9785" s="1" t="b">
        <v>0</v>
      </c>
      <c r="J9785" s="1">
        <v>2</v>
      </c>
      <c r="K9785" s="1">
        <v>0</v>
      </c>
      <c r="L9785" s="1">
        <v>0</v>
      </c>
      <c r="M9785" s="1">
        <v>134</v>
      </c>
      <c r="N9785" s="1">
        <v>1.72081674585848</v>
      </c>
      <c r="O9785" s="1" t="s">
        <v>9336</v>
      </c>
    </row>
    <row r="9786" spans="1:15" x14ac:dyDescent="0.3">
      <c r="A9786" s="1" t="s">
        <v>5716</v>
      </c>
      <c r="B9786" s="1" t="s">
        <v>5778</v>
      </c>
      <c r="C9786" s="1">
        <v>2</v>
      </c>
      <c r="D9786" s="1" t="s">
        <v>6671</v>
      </c>
      <c r="E9786" s="1">
        <v>1</v>
      </c>
      <c r="F9786" s="1" t="s">
        <v>9470</v>
      </c>
      <c r="G9786" s="1" t="s">
        <v>5803</v>
      </c>
      <c r="H9786" s="1" t="s">
        <v>9307</v>
      </c>
      <c r="I9786" s="1" t="b">
        <v>0</v>
      </c>
      <c r="J9786" s="1">
        <v>0</v>
      </c>
      <c r="K9786" s="1">
        <v>1</v>
      </c>
      <c r="L9786" s="1">
        <v>0</v>
      </c>
      <c r="M9786" s="1">
        <v>3754</v>
      </c>
      <c r="N9786" s="1">
        <v>55.2627704990431</v>
      </c>
      <c r="O9786" s="1" t="s">
        <v>9308</v>
      </c>
    </row>
    <row r="9787" spans="1:15" x14ac:dyDescent="0.3">
      <c r="A9787" s="1" t="s">
        <v>5716</v>
      </c>
      <c r="B9787" s="1" t="s">
        <v>5778</v>
      </c>
      <c r="C9787" s="1">
        <v>2</v>
      </c>
      <c r="D9787" s="1" t="s">
        <v>6671</v>
      </c>
      <c r="E9787" s="1">
        <v>1</v>
      </c>
      <c r="F9787" s="1" t="s">
        <v>9470</v>
      </c>
      <c r="G9787" s="1" t="s">
        <v>5895</v>
      </c>
      <c r="H9787" s="1" t="s">
        <v>9452</v>
      </c>
      <c r="I9787" s="1" t="b">
        <v>0</v>
      </c>
      <c r="J9787" s="1">
        <v>0</v>
      </c>
      <c r="K9787" s="1">
        <v>2</v>
      </c>
      <c r="L9787" s="1">
        <v>0</v>
      </c>
      <c r="M9787" s="1">
        <v>550</v>
      </c>
      <c r="N9787" s="1">
        <v>8.0965699985278903</v>
      </c>
      <c r="O9787" s="1" t="s">
        <v>9471</v>
      </c>
    </row>
    <row r="9788" spans="1:15" x14ac:dyDescent="0.3">
      <c r="A9788" s="1" t="s">
        <v>5716</v>
      </c>
      <c r="B9788" s="1" t="s">
        <v>5778</v>
      </c>
      <c r="C9788" s="1">
        <v>2</v>
      </c>
      <c r="D9788" s="1" t="s">
        <v>6671</v>
      </c>
      <c r="E9788" s="1">
        <v>1</v>
      </c>
      <c r="F9788" s="1" t="s">
        <v>9470</v>
      </c>
      <c r="G9788" s="1" t="s">
        <v>5810</v>
      </c>
      <c r="H9788" s="1" t="s">
        <v>9304</v>
      </c>
      <c r="I9788" s="1" t="b">
        <v>0</v>
      </c>
      <c r="J9788" s="1">
        <v>2</v>
      </c>
      <c r="K9788" s="1">
        <v>0</v>
      </c>
      <c r="L9788" s="1">
        <v>0</v>
      </c>
      <c r="M9788" s="1">
        <v>398</v>
      </c>
      <c r="N9788" s="1">
        <v>5.8589724716619997</v>
      </c>
      <c r="O9788" s="1" t="s">
        <v>9336</v>
      </c>
    </row>
    <row r="9789" spans="1:15" x14ac:dyDescent="0.3">
      <c r="A9789" s="1" t="s">
        <v>5716</v>
      </c>
      <c r="B9789" s="1" t="s">
        <v>5778</v>
      </c>
      <c r="C9789" s="1">
        <v>2</v>
      </c>
      <c r="D9789" s="1" t="s">
        <v>6671</v>
      </c>
      <c r="E9789" s="1">
        <v>1</v>
      </c>
      <c r="F9789" s="1" t="s">
        <v>9470</v>
      </c>
      <c r="G9789" s="1" t="s">
        <v>5801</v>
      </c>
      <c r="H9789" s="1" t="s">
        <v>9304</v>
      </c>
      <c r="I9789" s="1" t="b">
        <v>0</v>
      </c>
      <c r="J9789" s="1">
        <v>1</v>
      </c>
      <c r="K9789" s="1">
        <v>0</v>
      </c>
      <c r="L9789" s="1">
        <v>0</v>
      </c>
      <c r="M9789" s="1">
        <v>389</v>
      </c>
      <c r="N9789" s="1">
        <v>5.7264831444133604</v>
      </c>
      <c r="O9789" s="1" t="s">
        <v>9318</v>
      </c>
    </row>
    <row r="9790" spans="1:15" x14ac:dyDescent="0.3">
      <c r="A9790" s="1" t="s">
        <v>5716</v>
      </c>
      <c r="B9790" s="1" t="s">
        <v>5778</v>
      </c>
      <c r="C9790" s="1">
        <v>2</v>
      </c>
      <c r="D9790" s="1" t="s">
        <v>6671</v>
      </c>
      <c r="E9790" s="1">
        <v>1</v>
      </c>
      <c r="F9790" s="1" t="s">
        <v>9470</v>
      </c>
      <c r="G9790" s="1" t="s">
        <v>5895</v>
      </c>
      <c r="H9790" s="1" t="s">
        <v>9452</v>
      </c>
      <c r="I9790" s="1" t="b">
        <v>0</v>
      </c>
      <c r="J9790" s="1">
        <v>0</v>
      </c>
      <c r="K9790" s="1">
        <v>2</v>
      </c>
      <c r="L9790" s="1">
        <v>6</v>
      </c>
      <c r="M9790" s="1">
        <v>280</v>
      </c>
      <c r="N9790" s="1">
        <v>4.1218901810687401</v>
      </c>
      <c r="O9790" s="1" t="s">
        <v>9472</v>
      </c>
    </row>
    <row r="9791" spans="1:15" x14ac:dyDescent="0.3">
      <c r="A9791" s="1" t="s">
        <v>5716</v>
      </c>
      <c r="B9791" s="1" t="s">
        <v>5778</v>
      </c>
      <c r="C9791" s="1">
        <v>2</v>
      </c>
      <c r="D9791" s="1" t="s">
        <v>6671</v>
      </c>
      <c r="E9791" s="1">
        <v>1</v>
      </c>
      <c r="F9791" s="1" t="s">
        <v>9470</v>
      </c>
      <c r="G9791" s="1" t="s">
        <v>5814</v>
      </c>
      <c r="H9791" s="1" t="s">
        <v>9304</v>
      </c>
      <c r="I9791" s="1" t="b">
        <v>1</v>
      </c>
      <c r="J9791" s="1">
        <v>0</v>
      </c>
      <c r="K9791" s="1">
        <v>0</v>
      </c>
      <c r="L9791" s="1">
        <v>0</v>
      </c>
      <c r="M9791" s="1">
        <v>277</v>
      </c>
      <c r="N9791" s="1">
        <v>4.0777270719858603</v>
      </c>
      <c r="O9791" s="1" t="s">
        <v>9305</v>
      </c>
    </row>
    <row r="9792" spans="1:15" x14ac:dyDescent="0.3">
      <c r="A9792" s="1" t="s">
        <v>5716</v>
      </c>
      <c r="B9792" s="1" t="s">
        <v>5778</v>
      </c>
      <c r="C9792" s="1">
        <v>2</v>
      </c>
      <c r="D9792" s="1" t="s">
        <v>6671</v>
      </c>
      <c r="E9792" s="1">
        <v>1</v>
      </c>
      <c r="F9792" s="1" t="s">
        <v>9470</v>
      </c>
      <c r="G9792" s="1" t="s">
        <v>5803</v>
      </c>
      <c r="H9792" s="1" t="s">
        <v>9313</v>
      </c>
      <c r="I9792" s="1" t="b">
        <v>0</v>
      </c>
      <c r="J9792" s="1">
        <v>0</v>
      </c>
      <c r="K9792" s="1">
        <v>1</v>
      </c>
      <c r="L9792" s="1">
        <v>0</v>
      </c>
      <c r="M9792" s="1">
        <v>104</v>
      </c>
      <c r="N9792" s="1">
        <v>1.5309877815398201</v>
      </c>
      <c r="O9792" s="1" t="s">
        <v>9314</v>
      </c>
    </row>
    <row r="9793" spans="1:15" x14ac:dyDescent="0.3">
      <c r="A9793" s="1" t="s">
        <v>5716</v>
      </c>
      <c r="B9793" s="1" t="s">
        <v>5778</v>
      </c>
      <c r="C9793" s="1">
        <v>2</v>
      </c>
      <c r="D9793" s="1" t="s">
        <v>6671</v>
      </c>
      <c r="E9793" s="1">
        <v>1</v>
      </c>
      <c r="F9793" s="1" t="s">
        <v>9470</v>
      </c>
      <c r="G9793" s="1" t="s">
        <v>5803</v>
      </c>
      <c r="H9793" s="1" t="s">
        <v>9307</v>
      </c>
      <c r="I9793" s="1" t="b">
        <v>0</v>
      </c>
      <c r="J9793" s="1">
        <v>0</v>
      </c>
      <c r="K9793" s="1">
        <v>1</v>
      </c>
      <c r="L9793" s="1">
        <v>1</v>
      </c>
      <c r="M9793" s="1">
        <v>97</v>
      </c>
      <c r="N9793" s="1">
        <v>1.4279405270131</v>
      </c>
      <c r="O9793" s="1" t="s">
        <v>9327</v>
      </c>
    </row>
    <row r="9794" spans="1:15" x14ac:dyDescent="0.3">
      <c r="A9794" s="1" t="s">
        <v>5716</v>
      </c>
      <c r="B9794" s="1" t="s">
        <v>5778</v>
      </c>
      <c r="C9794" s="1">
        <v>2</v>
      </c>
      <c r="D9794" s="1" t="s">
        <v>6671</v>
      </c>
      <c r="E9794" s="1">
        <v>2</v>
      </c>
      <c r="F9794" s="1" t="s">
        <v>9473</v>
      </c>
      <c r="G9794" s="1" t="s">
        <v>5803</v>
      </c>
      <c r="H9794" s="1" t="s">
        <v>9313</v>
      </c>
      <c r="I9794" s="1" t="b">
        <v>0</v>
      </c>
      <c r="J9794" s="1">
        <v>0</v>
      </c>
      <c r="K9794" s="1">
        <v>1</v>
      </c>
      <c r="L9794" s="1">
        <v>0</v>
      </c>
      <c r="M9794" s="1">
        <v>2355</v>
      </c>
      <c r="N9794" s="1">
        <v>57.819788853424903</v>
      </c>
      <c r="O9794" s="1" t="s">
        <v>9314</v>
      </c>
    </row>
    <row r="9795" spans="1:15" x14ac:dyDescent="0.3">
      <c r="A9795" s="1" t="s">
        <v>5716</v>
      </c>
      <c r="B9795" s="1" t="s">
        <v>5778</v>
      </c>
      <c r="C9795" s="1">
        <v>2</v>
      </c>
      <c r="D9795" s="1" t="s">
        <v>6671</v>
      </c>
      <c r="E9795" s="1">
        <v>2</v>
      </c>
      <c r="F9795" s="1" t="s">
        <v>9473</v>
      </c>
      <c r="G9795" s="1" t="s">
        <v>5834</v>
      </c>
      <c r="H9795" s="1" t="s">
        <v>9304</v>
      </c>
      <c r="I9795" s="1" t="b">
        <v>0</v>
      </c>
      <c r="J9795" s="1">
        <v>9</v>
      </c>
      <c r="K9795" s="1">
        <v>0</v>
      </c>
      <c r="L9795" s="1">
        <v>0</v>
      </c>
      <c r="M9795" s="1">
        <v>529</v>
      </c>
      <c r="N9795" s="1">
        <v>12.9879695556101</v>
      </c>
      <c r="O9795" s="1" t="s">
        <v>9421</v>
      </c>
    </row>
    <row r="9796" spans="1:15" x14ac:dyDescent="0.3">
      <c r="A9796" s="1" t="s">
        <v>5716</v>
      </c>
      <c r="B9796" s="1" t="s">
        <v>5778</v>
      </c>
      <c r="C9796" s="1">
        <v>2</v>
      </c>
      <c r="D9796" s="1" t="s">
        <v>6671</v>
      </c>
      <c r="E9796" s="1">
        <v>2</v>
      </c>
      <c r="F9796" s="1" t="s">
        <v>9473</v>
      </c>
      <c r="G9796" s="1" t="s">
        <v>5814</v>
      </c>
      <c r="H9796" s="1" t="s">
        <v>9304</v>
      </c>
      <c r="I9796" s="1" t="b">
        <v>1</v>
      </c>
      <c r="J9796" s="1">
        <v>0</v>
      </c>
      <c r="K9796" s="1">
        <v>0</v>
      </c>
      <c r="L9796" s="1">
        <v>0</v>
      </c>
      <c r="M9796" s="1">
        <v>221</v>
      </c>
      <c r="N9796" s="1">
        <v>5.4259759391112103</v>
      </c>
      <c r="O9796" s="1" t="s">
        <v>9305</v>
      </c>
    </row>
    <row r="9797" spans="1:15" x14ac:dyDescent="0.3">
      <c r="A9797" s="1" t="s">
        <v>5716</v>
      </c>
      <c r="B9797" s="1" t="s">
        <v>5778</v>
      </c>
      <c r="C9797" s="1">
        <v>2</v>
      </c>
      <c r="D9797" s="1" t="s">
        <v>6671</v>
      </c>
      <c r="E9797" s="1">
        <v>2</v>
      </c>
      <c r="F9797" s="1" t="s">
        <v>9473</v>
      </c>
      <c r="G9797" s="1" t="s">
        <v>5851</v>
      </c>
      <c r="H9797" s="1" t="e">
        <f>-----GAGCTGGACATGCCCGTGGTCGACGTGGGCGTGCT</f>
        <v>#NAME?</v>
      </c>
      <c r="I9797" s="1" t="b">
        <v>0</v>
      </c>
      <c r="J9797" s="1">
        <v>4</v>
      </c>
      <c r="K9797" s="1">
        <v>5</v>
      </c>
      <c r="L9797" s="1">
        <v>14</v>
      </c>
      <c r="M9797" s="1">
        <v>129</v>
      </c>
      <c r="N9797" s="1">
        <v>3.1671986250920701</v>
      </c>
      <c r="O9797" s="1" t="s">
        <v>9339</v>
      </c>
    </row>
    <row r="9798" spans="1:15" x14ac:dyDescent="0.3">
      <c r="A9798" s="1" t="s">
        <v>5716</v>
      </c>
      <c r="B9798" s="1" t="s">
        <v>5778</v>
      </c>
      <c r="C9798" s="1">
        <v>2</v>
      </c>
      <c r="D9798" s="1" t="s">
        <v>6671</v>
      </c>
      <c r="E9798" s="1">
        <v>2</v>
      </c>
      <c r="F9798" s="1" t="s">
        <v>9473</v>
      </c>
      <c r="G9798" s="1" t="s">
        <v>5851</v>
      </c>
      <c r="H9798" s="1" t="s">
        <v>9311</v>
      </c>
      <c r="I9798" s="1" t="b">
        <v>0</v>
      </c>
      <c r="J9798" s="1">
        <v>2</v>
      </c>
      <c r="K9798" s="1">
        <v>1</v>
      </c>
      <c r="L9798" s="1">
        <v>11</v>
      </c>
      <c r="M9798" s="1">
        <v>72</v>
      </c>
      <c r="N9798" s="1">
        <v>1.7677387674932401</v>
      </c>
      <c r="O9798" s="1" t="s">
        <v>9312</v>
      </c>
    </row>
    <row r="9799" spans="1:15" x14ac:dyDescent="0.3">
      <c r="A9799" s="1" t="s">
        <v>5716</v>
      </c>
      <c r="B9799" s="1" t="s">
        <v>5778</v>
      </c>
      <c r="C9799" s="1">
        <v>2</v>
      </c>
      <c r="D9799" s="1" t="s">
        <v>6671</v>
      </c>
      <c r="E9799" s="1">
        <v>2</v>
      </c>
      <c r="F9799" s="1" t="s">
        <v>9473</v>
      </c>
      <c r="G9799" s="1" t="s">
        <v>5803</v>
      </c>
      <c r="H9799" s="1" t="s">
        <v>9307</v>
      </c>
      <c r="I9799" s="1" t="b">
        <v>0</v>
      </c>
      <c r="J9799" s="1">
        <v>0</v>
      </c>
      <c r="K9799" s="1">
        <v>1</v>
      </c>
      <c r="L9799" s="1">
        <v>0</v>
      </c>
      <c r="M9799" s="1">
        <v>57</v>
      </c>
      <c r="N9799" s="1">
        <v>1.39945985759882</v>
      </c>
      <c r="O9799" s="1" t="s">
        <v>9308</v>
      </c>
    </row>
    <row r="9800" spans="1:15" x14ac:dyDescent="0.3">
      <c r="A9800" s="1" t="s">
        <v>5716</v>
      </c>
      <c r="B9800" s="1" t="s">
        <v>5778</v>
      </c>
      <c r="C9800" s="1">
        <v>2</v>
      </c>
      <c r="D9800" s="1" t="s">
        <v>6671</v>
      </c>
      <c r="E9800" s="1">
        <v>2</v>
      </c>
      <c r="F9800" s="1" t="s">
        <v>9473</v>
      </c>
      <c r="G9800" s="1" t="s">
        <v>5834</v>
      </c>
      <c r="H9800" s="1" t="s">
        <v>9307</v>
      </c>
      <c r="I9800" s="1" t="b">
        <v>0</v>
      </c>
      <c r="J9800" s="1">
        <v>16</v>
      </c>
      <c r="K9800" s="1">
        <v>1</v>
      </c>
      <c r="L9800" s="1">
        <v>0</v>
      </c>
      <c r="M9800" s="1">
        <v>55</v>
      </c>
      <c r="N9800" s="1">
        <v>1.35035600294623</v>
      </c>
      <c r="O9800" s="1" t="s">
        <v>9474</v>
      </c>
    </row>
    <row r="9801" spans="1:15" x14ac:dyDescent="0.3">
      <c r="A9801" s="1" t="s">
        <v>5716</v>
      </c>
      <c r="B9801" s="1" t="s">
        <v>5778</v>
      </c>
      <c r="C9801" s="1">
        <v>2</v>
      </c>
      <c r="D9801" s="1" t="s">
        <v>6671</v>
      </c>
      <c r="E9801" s="1">
        <v>2</v>
      </c>
      <c r="F9801" s="1" t="s">
        <v>9473</v>
      </c>
      <c r="G9801" s="1" t="s">
        <v>5803</v>
      </c>
      <c r="H9801" s="1" t="s">
        <v>9309</v>
      </c>
      <c r="I9801" s="1" t="b">
        <v>0</v>
      </c>
      <c r="J9801" s="1">
        <v>0</v>
      </c>
      <c r="K9801" s="1">
        <v>1</v>
      </c>
      <c r="L9801" s="1">
        <v>5</v>
      </c>
      <c r="M9801" s="1">
        <v>53</v>
      </c>
      <c r="N9801" s="1">
        <v>1.3012521482936401</v>
      </c>
      <c r="O9801" s="1" t="s">
        <v>9475</v>
      </c>
    </row>
    <row r="9802" spans="1:15" x14ac:dyDescent="0.3">
      <c r="A9802" s="1" t="s">
        <v>5716</v>
      </c>
      <c r="B9802" s="1" t="s">
        <v>5778</v>
      </c>
      <c r="C9802" s="1">
        <v>2</v>
      </c>
      <c r="D9802" s="1" t="s">
        <v>6671</v>
      </c>
      <c r="E9802" s="1">
        <v>2</v>
      </c>
      <c r="F9802" s="1" t="s">
        <v>9473</v>
      </c>
      <c r="G9802" s="1" t="s">
        <v>5834</v>
      </c>
      <c r="H9802" s="1" t="s">
        <v>9304</v>
      </c>
      <c r="I9802" s="1" t="b">
        <v>0</v>
      </c>
      <c r="J9802" s="1">
        <v>15</v>
      </c>
      <c r="K9802" s="1">
        <v>0</v>
      </c>
      <c r="L9802" s="1">
        <v>0</v>
      </c>
      <c r="M9802" s="1">
        <v>43</v>
      </c>
      <c r="N9802" s="1">
        <v>1.05573287503069</v>
      </c>
      <c r="O9802" s="1" t="s">
        <v>9357</v>
      </c>
    </row>
    <row r="9803" spans="1:15" x14ac:dyDescent="0.3">
      <c r="A9803" s="1" t="s">
        <v>5716</v>
      </c>
      <c r="B9803" s="1" t="s">
        <v>5778</v>
      </c>
      <c r="C9803" s="1">
        <v>2</v>
      </c>
      <c r="D9803" s="1" t="s">
        <v>6671</v>
      </c>
      <c r="E9803" s="1">
        <v>2</v>
      </c>
      <c r="F9803" s="1" t="s">
        <v>9473</v>
      </c>
      <c r="G9803" s="1" t="s">
        <v>5803</v>
      </c>
      <c r="H9803" s="1" t="s">
        <v>9313</v>
      </c>
      <c r="I9803" s="1" t="b">
        <v>0</v>
      </c>
      <c r="J9803" s="1">
        <v>0</v>
      </c>
      <c r="K9803" s="1">
        <v>1</v>
      </c>
      <c r="L9803" s="1">
        <v>1</v>
      </c>
      <c r="M9803" s="1">
        <v>41</v>
      </c>
      <c r="N9803" s="1">
        <v>1.0066290203780901</v>
      </c>
      <c r="O9803" s="1" t="s">
        <v>9476</v>
      </c>
    </row>
    <row r="9804" spans="1:15" x14ac:dyDescent="0.3">
      <c r="A9804" s="1" t="s">
        <v>5716</v>
      </c>
      <c r="B9804" s="1" t="s">
        <v>5778</v>
      </c>
      <c r="C9804" s="1">
        <v>2</v>
      </c>
      <c r="D9804" s="1" t="s">
        <v>6671</v>
      </c>
      <c r="E9804" s="1">
        <v>3</v>
      </c>
      <c r="F9804" s="1" t="s">
        <v>9477</v>
      </c>
      <c r="G9804" s="1" t="s">
        <v>5814</v>
      </c>
      <c r="H9804" s="1" t="s">
        <v>9304</v>
      </c>
      <c r="I9804" s="1" t="b">
        <v>1</v>
      </c>
      <c r="J9804" s="1">
        <v>0</v>
      </c>
      <c r="K9804" s="1">
        <v>0</v>
      </c>
      <c r="L9804" s="1">
        <v>0</v>
      </c>
      <c r="M9804" s="1">
        <v>1400</v>
      </c>
      <c r="N9804" s="1">
        <v>43.183220234423104</v>
      </c>
      <c r="O9804" s="1" t="s">
        <v>9305</v>
      </c>
    </row>
    <row r="9805" spans="1:15" x14ac:dyDescent="0.3">
      <c r="A9805" s="1" t="s">
        <v>5716</v>
      </c>
      <c r="B9805" s="1" t="s">
        <v>5778</v>
      </c>
      <c r="C9805" s="1">
        <v>2</v>
      </c>
      <c r="D9805" s="1" t="s">
        <v>6671</v>
      </c>
      <c r="E9805" s="1">
        <v>3</v>
      </c>
      <c r="F9805" s="1" t="s">
        <v>9477</v>
      </c>
      <c r="G9805" s="1" t="s">
        <v>5803</v>
      </c>
      <c r="H9805" s="1" t="s">
        <v>9313</v>
      </c>
      <c r="I9805" s="1" t="b">
        <v>0</v>
      </c>
      <c r="J9805" s="1">
        <v>0</v>
      </c>
      <c r="K9805" s="1">
        <v>1</v>
      </c>
      <c r="L9805" s="1">
        <v>0</v>
      </c>
      <c r="M9805" s="1">
        <v>487</v>
      </c>
      <c r="N9805" s="1">
        <v>15.0215916101172</v>
      </c>
      <c r="O9805" s="1" t="s">
        <v>9314</v>
      </c>
    </row>
    <row r="9806" spans="1:15" x14ac:dyDescent="0.3">
      <c r="A9806" s="1" t="s">
        <v>5716</v>
      </c>
      <c r="B9806" s="1" t="s">
        <v>5778</v>
      </c>
      <c r="C9806" s="1">
        <v>2</v>
      </c>
      <c r="D9806" s="1" t="s">
        <v>6671</v>
      </c>
      <c r="E9806" s="1">
        <v>3</v>
      </c>
      <c r="F9806" s="1" t="s">
        <v>9477</v>
      </c>
      <c r="G9806" s="1" t="s">
        <v>5803</v>
      </c>
      <c r="H9806" s="1" t="s">
        <v>9307</v>
      </c>
      <c r="I9806" s="1" t="b">
        <v>0</v>
      </c>
      <c r="J9806" s="1">
        <v>0</v>
      </c>
      <c r="K9806" s="1">
        <v>1</v>
      </c>
      <c r="L9806" s="1">
        <v>0</v>
      </c>
      <c r="M9806" s="1">
        <v>266</v>
      </c>
      <c r="N9806" s="1">
        <v>8.2048118445403997</v>
      </c>
      <c r="O9806" s="1" t="s">
        <v>9308</v>
      </c>
    </row>
    <row r="9807" spans="1:15" x14ac:dyDescent="0.3">
      <c r="A9807" s="1" t="s">
        <v>5716</v>
      </c>
      <c r="B9807" s="1" t="s">
        <v>5778</v>
      </c>
      <c r="C9807" s="1">
        <v>2</v>
      </c>
      <c r="D9807" s="1" t="s">
        <v>6671</v>
      </c>
      <c r="E9807" s="1">
        <v>3</v>
      </c>
      <c r="F9807" s="1" t="s">
        <v>9477</v>
      </c>
      <c r="G9807" s="1" t="s">
        <v>5810</v>
      </c>
      <c r="H9807" s="1" t="s">
        <v>9304</v>
      </c>
      <c r="I9807" s="1" t="b">
        <v>0</v>
      </c>
      <c r="J9807" s="1">
        <v>2</v>
      </c>
      <c r="K9807" s="1">
        <v>0</v>
      </c>
      <c r="L9807" s="1">
        <v>0</v>
      </c>
      <c r="M9807" s="1">
        <v>179</v>
      </c>
      <c r="N9807" s="1">
        <v>5.5212831585441</v>
      </c>
      <c r="O9807" s="1" t="s">
        <v>9336</v>
      </c>
    </row>
    <row r="9808" spans="1:15" x14ac:dyDescent="0.3">
      <c r="A9808" s="1" t="s">
        <v>5716</v>
      </c>
      <c r="B9808" s="1" t="s">
        <v>5778</v>
      </c>
      <c r="C9808" s="1">
        <v>2</v>
      </c>
      <c r="D9808" s="1" t="s">
        <v>6671</v>
      </c>
      <c r="E9808" s="1">
        <v>3</v>
      </c>
      <c r="F9808" s="1" t="s">
        <v>9477</v>
      </c>
      <c r="G9808" s="1" t="s">
        <v>5801</v>
      </c>
      <c r="H9808" s="1" t="s">
        <v>9304</v>
      </c>
      <c r="I9808" s="1" t="b">
        <v>0</v>
      </c>
      <c r="J9808" s="1">
        <v>1</v>
      </c>
      <c r="K9808" s="1">
        <v>0</v>
      </c>
      <c r="L9808" s="1">
        <v>0</v>
      </c>
      <c r="M9808" s="1">
        <v>133</v>
      </c>
      <c r="N9808" s="1">
        <v>4.1024059222701998</v>
      </c>
      <c r="O9808" s="1" t="s">
        <v>9318</v>
      </c>
    </row>
    <row r="9809" spans="1:15" x14ac:dyDescent="0.3">
      <c r="A9809" s="1" t="s">
        <v>5716</v>
      </c>
      <c r="B9809" s="1" t="s">
        <v>5778</v>
      </c>
      <c r="C9809" s="1">
        <v>2</v>
      </c>
      <c r="D9809" s="1" t="s">
        <v>6671</v>
      </c>
      <c r="E9809" s="1">
        <v>3</v>
      </c>
      <c r="F9809" s="1" t="s">
        <v>9477</v>
      </c>
      <c r="G9809" s="1" t="s">
        <v>5834</v>
      </c>
      <c r="H9809" s="1" t="s">
        <v>9304</v>
      </c>
      <c r="I9809" s="1" t="b">
        <v>0</v>
      </c>
      <c r="J9809" s="1">
        <v>9</v>
      </c>
      <c r="K9809" s="1">
        <v>0</v>
      </c>
      <c r="L9809" s="1">
        <v>0</v>
      </c>
      <c r="M9809" s="1">
        <v>44</v>
      </c>
      <c r="N9809" s="1">
        <v>1.3571869216532999</v>
      </c>
      <c r="O9809" s="1" t="s">
        <v>9421</v>
      </c>
    </row>
    <row r="9810" spans="1:15" x14ac:dyDescent="0.3">
      <c r="A9810" s="1" t="s">
        <v>5716</v>
      </c>
      <c r="B9810" s="1" t="s">
        <v>5778</v>
      </c>
      <c r="C9810" s="1">
        <v>2</v>
      </c>
      <c r="D9810" s="1" t="s">
        <v>6671</v>
      </c>
      <c r="E9810" s="1">
        <v>3</v>
      </c>
      <c r="F9810" s="1" t="s">
        <v>9477</v>
      </c>
      <c r="G9810" s="1" t="s">
        <v>5908</v>
      </c>
      <c r="H9810" s="1" t="s">
        <v>9304</v>
      </c>
      <c r="I9810" s="1" t="b">
        <v>0</v>
      </c>
      <c r="J9810" s="1">
        <v>0</v>
      </c>
      <c r="K9810" s="1">
        <v>0</v>
      </c>
      <c r="L9810" s="1">
        <v>1</v>
      </c>
      <c r="M9810" s="1">
        <v>39</v>
      </c>
      <c r="N9810" s="1">
        <v>1.2029611351017799</v>
      </c>
      <c r="O9810" s="1" t="s">
        <v>9359</v>
      </c>
    </row>
    <row r="9811" spans="1:15" x14ac:dyDescent="0.3">
      <c r="A9811" s="1" t="s">
        <v>5716</v>
      </c>
      <c r="B9811" s="1" t="s">
        <v>5778</v>
      </c>
      <c r="C9811" s="1">
        <v>2</v>
      </c>
      <c r="D9811" s="1" t="s">
        <v>6671</v>
      </c>
      <c r="E9811" s="1">
        <v>3</v>
      </c>
      <c r="F9811" s="1" t="s">
        <v>9477</v>
      </c>
      <c r="G9811" s="1" t="s">
        <v>5851</v>
      </c>
      <c r="H9811" s="1" t="s">
        <v>9311</v>
      </c>
      <c r="I9811" s="1" t="b">
        <v>0</v>
      </c>
      <c r="J9811" s="1">
        <v>2</v>
      </c>
      <c r="K9811" s="1">
        <v>1</v>
      </c>
      <c r="L9811" s="1">
        <v>11</v>
      </c>
      <c r="M9811" s="1">
        <v>38</v>
      </c>
      <c r="N9811" s="1">
        <v>1.17211597779148</v>
      </c>
      <c r="O9811" s="1" t="s">
        <v>9312</v>
      </c>
    </row>
    <row r="9812" spans="1:15" x14ac:dyDescent="0.3">
      <c r="A9812" s="1" t="s">
        <v>5716</v>
      </c>
      <c r="B9812" s="1" t="s">
        <v>5778</v>
      </c>
      <c r="C9812" s="1">
        <v>2</v>
      </c>
      <c r="D9812" s="1" t="s">
        <v>6671</v>
      </c>
      <c r="E9812" s="1">
        <v>4</v>
      </c>
      <c r="F9812" s="1" t="s">
        <v>9478</v>
      </c>
      <c r="G9812" s="1" t="s">
        <v>5803</v>
      </c>
      <c r="H9812" s="1" t="s">
        <v>9313</v>
      </c>
      <c r="I9812" s="1" t="b">
        <v>0</v>
      </c>
      <c r="J9812" s="1">
        <v>0</v>
      </c>
      <c r="K9812" s="1">
        <v>1</v>
      </c>
      <c r="L9812" s="1">
        <v>0</v>
      </c>
      <c r="M9812" s="1">
        <v>2850</v>
      </c>
      <c r="N9812" s="1">
        <v>58.678196417541699</v>
      </c>
      <c r="O9812" s="1" t="s">
        <v>9314</v>
      </c>
    </row>
    <row r="9813" spans="1:15" x14ac:dyDescent="0.3">
      <c r="A9813" s="1" t="s">
        <v>5716</v>
      </c>
      <c r="B9813" s="1" t="s">
        <v>5778</v>
      </c>
      <c r="C9813" s="1">
        <v>2</v>
      </c>
      <c r="D9813" s="1" t="s">
        <v>6671</v>
      </c>
      <c r="E9813" s="1">
        <v>4</v>
      </c>
      <c r="F9813" s="1" t="s">
        <v>9478</v>
      </c>
      <c r="G9813" s="1" t="s">
        <v>5851</v>
      </c>
      <c r="H9813" s="1" t="s">
        <v>9311</v>
      </c>
      <c r="I9813" s="1" t="b">
        <v>0</v>
      </c>
      <c r="J9813" s="1">
        <v>2</v>
      </c>
      <c r="K9813" s="1">
        <v>1</v>
      </c>
      <c r="L9813" s="1">
        <v>11</v>
      </c>
      <c r="M9813" s="1">
        <v>752</v>
      </c>
      <c r="N9813" s="1">
        <v>15.482808317891701</v>
      </c>
      <c r="O9813" s="1" t="s">
        <v>9312</v>
      </c>
    </row>
    <row r="9814" spans="1:15" x14ac:dyDescent="0.3">
      <c r="A9814" s="1" t="s">
        <v>5716</v>
      </c>
      <c r="B9814" s="1" t="s">
        <v>5778</v>
      </c>
      <c r="C9814" s="1">
        <v>2</v>
      </c>
      <c r="D9814" s="1" t="s">
        <v>6671</v>
      </c>
      <c r="E9814" s="1">
        <v>4</v>
      </c>
      <c r="F9814" s="1" t="s">
        <v>9478</v>
      </c>
      <c r="G9814" s="1" t="s">
        <v>5834</v>
      </c>
      <c r="H9814" s="1" t="s">
        <v>9304</v>
      </c>
      <c r="I9814" s="1" t="b">
        <v>0</v>
      </c>
      <c r="J9814" s="1">
        <v>15</v>
      </c>
      <c r="K9814" s="1">
        <v>0</v>
      </c>
      <c r="L9814" s="1">
        <v>0</v>
      </c>
      <c r="M9814" s="1">
        <v>235</v>
      </c>
      <c r="N9814" s="1">
        <v>4.8383775993411504</v>
      </c>
      <c r="O9814" s="1" t="s">
        <v>9357</v>
      </c>
    </row>
    <row r="9815" spans="1:15" x14ac:dyDescent="0.3">
      <c r="A9815" s="1" t="s">
        <v>5716</v>
      </c>
      <c r="B9815" s="1" t="s">
        <v>5778</v>
      </c>
      <c r="C9815" s="1">
        <v>2</v>
      </c>
      <c r="D9815" s="1" t="s">
        <v>6671</v>
      </c>
      <c r="E9815" s="1">
        <v>4</v>
      </c>
      <c r="F9815" s="1" t="s">
        <v>9478</v>
      </c>
      <c r="G9815" s="1" t="s">
        <v>5801</v>
      </c>
      <c r="H9815" s="1" t="s">
        <v>9304</v>
      </c>
      <c r="I9815" s="1" t="b">
        <v>0</v>
      </c>
      <c r="J9815" s="1">
        <v>1</v>
      </c>
      <c r="K9815" s="1">
        <v>0</v>
      </c>
      <c r="L9815" s="1">
        <v>0</v>
      </c>
      <c r="M9815" s="1">
        <v>225</v>
      </c>
      <c r="N9815" s="1">
        <v>4.6324891908585499</v>
      </c>
      <c r="O9815" s="1" t="s">
        <v>9318</v>
      </c>
    </row>
    <row r="9816" spans="1:15" x14ac:dyDescent="0.3">
      <c r="A9816" s="1" t="s">
        <v>5716</v>
      </c>
      <c r="B9816" s="1" t="s">
        <v>5778</v>
      </c>
      <c r="C9816" s="1">
        <v>2</v>
      </c>
      <c r="D9816" s="1" t="s">
        <v>6671</v>
      </c>
      <c r="E9816" s="1">
        <v>4</v>
      </c>
      <c r="F9816" s="1" t="s">
        <v>9478</v>
      </c>
      <c r="G9816" s="1" t="s">
        <v>5834</v>
      </c>
      <c r="H9816" s="1" t="s">
        <v>9304</v>
      </c>
      <c r="I9816" s="1" t="b">
        <v>0</v>
      </c>
      <c r="J9816" s="1">
        <v>10</v>
      </c>
      <c r="K9816" s="1">
        <v>0</v>
      </c>
      <c r="L9816" s="1">
        <v>5</v>
      </c>
      <c r="M9816" s="1">
        <v>126</v>
      </c>
      <c r="N9816" s="1">
        <v>2.59419394688079</v>
      </c>
      <c r="O9816" s="1" t="s">
        <v>9479</v>
      </c>
    </row>
    <row r="9817" spans="1:15" x14ac:dyDescent="0.3">
      <c r="A9817" s="1" t="s">
        <v>5716</v>
      </c>
      <c r="B9817" s="1" t="s">
        <v>5778</v>
      </c>
      <c r="C9817" s="1">
        <v>2</v>
      </c>
      <c r="D9817" s="1" t="s">
        <v>6671</v>
      </c>
      <c r="E9817" s="1">
        <v>4</v>
      </c>
      <c r="F9817" s="1" t="s">
        <v>9478</v>
      </c>
      <c r="G9817" s="1" t="s">
        <v>5803</v>
      </c>
      <c r="H9817" s="1" t="s">
        <v>9313</v>
      </c>
      <c r="I9817" s="1" t="b">
        <v>0</v>
      </c>
      <c r="J9817" s="1">
        <v>0</v>
      </c>
      <c r="K9817" s="1">
        <v>1</v>
      </c>
      <c r="L9817" s="1">
        <v>1</v>
      </c>
      <c r="M9817" s="1">
        <v>53</v>
      </c>
      <c r="N9817" s="1">
        <v>1.0912085649577901</v>
      </c>
      <c r="O9817" s="1" t="s">
        <v>9476</v>
      </c>
    </row>
    <row r="9818" spans="1:15" x14ac:dyDescent="0.3">
      <c r="A9818" s="1" t="s">
        <v>5716</v>
      </c>
      <c r="B9818" s="1" t="s">
        <v>5778</v>
      </c>
      <c r="C9818" s="1">
        <v>2</v>
      </c>
      <c r="D9818" s="1" t="s">
        <v>6671</v>
      </c>
      <c r="E9818" s="1">
        <v>5</v>
      </c>
      <c r="F9818" s="1" t="s">
        <v>9480</v>
      </c>
      <c r="G9818" s="1" t="s">
        <v>5851</v>
      </c>
      <c r="H9818" s="1" t="s">
        <v>9311</v>
      </c>
      <c r="I9818" s="1" t="b">
        <v>0</v>
      </c>
      <c r="J9818" s="1">
        <v>2</v>
      </c>
      <c r="K9818" s="1">
        <v>1</v>
      </c>
      <c r="L9818" s="1">
        <v>11</v>
      </c>
      <c r="M9818" s="1">
        <v>634</v>
      </c>
      <c r="N9818" s="1">
        <v>15.885742921573501</v>
      </c>
      <c r="O9818" s="1" t="s">
        <v>9312</v>
      </c>
    </row>
    <row r="9819" spans="1:15" x14ac:dyDescent="0.3">
      <c r="A9819" s="1" t="s">
        <v>5716</v>
      </c>
      <c r="B9819" s="1" t="s">
        <v>5778</v>
      </c>
      <c r="C9819" s="1">
        <v>2</v>
      </c>
      <c r="D9819" s="1" t="s">
        <v>6671</v>
      </c>
      <c r="E9819" s="1">
        <v>5</v>
      </c>
      <c r="F9819" s="1" t="s">
        <v>9480</v>
      </c>
      <c r="G9819" s="1" t="s">
        <v>5801</v>
      </c>
      <c r="H9819" s="1" t="s">
        <v>9304</v>
      </c>
      <c r="I9819" s="1" t="b">
        <v>0</v>
      </c>
      <c r="J9819" s="1">
        <v>1</v>
      </c>
      <c r="K9819" s="1">
        <v>0</v>
      </c>
      <c r="L9819" s="1">
        <v>0</v>
      </c>
      <c r="M9819" s="1">
        <v>420</v>
      </c>
      <c r="N9819" s="1">
        <v>10.523678276121201</v>
      </c>
      <c r="O9819" s="1" t="s">
        <v>9318</v>
      </c>
    </row>
    <row r="9820" spans="1:15" x14ac:dyDescent="0.3">
      <c r="A9820" s="1" t="s">
        <v>5716</v>
      </c>
      <c r="B9820" s="1" t="s">
        <v>5778</v>
      </c>
      <c r="C9820" s="1">
        <v>2</v>
      </c>
      <c r="D9820" s="1" t="s">
        <v>6671</v>
      </c>
      <c r="E9820" s="1">
        <v>5</v>
      </c>
      <c r="F9820" s="1" t="s">
        <v>9480</v>
      </c>
      <c r="G9820" s="1" t="s">
        <v>5803</v>
      </c>
      <c r="H9820" s="1" t="s">
        <v>9307</v>
      </c>
      <c r="I9820" s="1" t="b">
        <v>0</v>
      </c>
      <c r="J9820" s="1">
        <v>0</v>
      </c>
      <c r="K9820" s="1">
        <v>1</v>
      </c>
      <c r="L9820" s="1">
        <v>0</v>
      </c>
      <c r="M9820" s="1">
        <v>367</v>
      </c>
      <c r="N9820" s="1">
        <v>9.1956903031821593</v>
      </c>
      <c r="O9820" s="1" t="s">
        <v>9308</v>
      </c>
    </row>
    <row r="9821" spans="1:15" x14ac:dyDescent="0.3">
      <c r="A9821" s="1" t="s">
        <v>5716</v>
      </c>
      <c r="B9821" s="1" t="s">
        <v>5778</v>
      </c>
      <c r="C9821" s="1">
        <v>2</v>
      </c>
      <c r="D9821" s="1" t="s">
        <v>6671</v>
      </c>
      <c r="E9821" s="1">
        <v>5</v>
      </c>
      <c r="F9821" s="1" t="s">
        <v>9480</v>
      </c>
      <c r="G9821" s="1" t="s">
        <v>5803</v>
      </c>
      <c r="H9821" s="1" t="s">
        <v>9313</v>
      </c>
      <c r="I9821" s="1" t="b">
        <v>0</v>
      </c>
      <c r="J9821" s="1">
        <v>0</v>
      </c>
      <c r="K9821" s="1">
        <v>1</v>
      </c>
      <c r="L9821" s="1">
        <v>0</v>
      </c>
      <c r="M9821" s="1">
        <v>338</v>
      </c>
      <c r="N9821" s="1">
        <v>8.4690553745928305</v>
      </c>
      <c r="O9821" s="1" t="s">
        <v>9314</v>
      </c>
    </row>
    <row r="9822" spans="1:15" x14ac:dyDescent="0.3">
      <c r="A9822" s="1" t="s">
        <v>5716</v>
      </c>
      <c r="B9822" s="1" t="s">
        <v>5778</v>
      </c>
      <c r="C9822" s="1">
        <v>2</v>
      </c>
      <c r="D9822" s="1" t="s">
        <v>6671</v>
      </c>
      <c r="E9822" s="1">
        <v>5</v>
      </c>
      <c r="F9822" s="1" t="s">
        <v>9480</v>
      </c>
      <c r="G9822" s="1" t="s">
        <v>5834</v>
      </c>
      <c r="H9822" s="1" t="s">
        <v>9304</v>
      </c>
      <c r="I9822" s="1" t="b">
        <v>0</v>
      </c>
      <c r="J9822" s="1">
        <v>9</v>
      </c>
      <c r="K9822" s="1">
        <v>0</v>
      </c>
      <c r="L9822" s="1">
        <v>0</v>
      </c>
      <c r="M9822" s="1">
        <v>258</v>
      </c>
      <c r="N9822" s="1">
        <v>6.4645452267602099</v>
      </c>
      <c r="O9822" s="1" t="s">
        <v>9421</v>
      </c>
    </row>
    <row r="9823" spans="1:15" x14ac:dyDescent="0.3">
      <c r="A9823" s="1" t="s">
        <v>5716</v>
      </c>
      <c r="B9823" s="1" t="s">
        <v>5778</v>
      </c>
      <c r="C9823" s="1">
        <v>2</v>
      </c>
      <c r="D9823" s="1" t="s">
        <v>6671</v>
      </c>
      <c r="E9823" s="1">
        <v>5</v>
      </c>
      <c r="F9823" s="1" t="s">
        <v>9480</v>
      </c>
      <c r="G9823" s="1" t="s">
        <v>5834</v>
      </c>
      <c r="H9823" s="1" t="s">
        <v>9304</v>
      </c>
      <c r="I9823" s="1" t="b">
        <v>0</v>
      </c>
      <c r="J9823" s="1">
        <v>15</v>
      </c>
      <c r="K9823" s="1">
        <v>0</v>
      </c>
      <c r="L9823" s="1">
        <v>0</v>
      </c>
      <c r="M9823" s="1">
        <v>247</v>
      </c>
      <c r="N9823" s="1">
        <v>6.1889250814332204</v>
      </c>
      <c r="O9823" s="1" t="s">
        <v>9357</v>
      </c>
    </row>
    <row r="9824" spans="1:15" x14ac:dyDescent="0.3">
      <c r="A9824" s="1" t="s">
        <v>5716</v>
      </c>
      <c r="B9824" s="1" t="s">
        <v>5778</v>
      </c>
      <c r="C9824" s="1">
        <v>2</v>
      </c>
      <c r="D9824" s="1" t="s">
        <v>6671</v>
      </c>
      <c r="E9824" s="1">
        <v>5</v>
      </c>
      <c r="F9824" s="1" t="s">
        <v>9480</v>
      </c>
      <c r="G9824" s="1" t="s">
        <v>5810</v>
      </c>
      <c r="H9824" s="1" t="s">
        <v>9304</v>
      </c>
      <c r="I9824" s="1" t="b">
        <v>0</v>
      </c>
      <c r="J9824" s="1">
        <v>2</v>
      </c>
      <c r="K9824" s="1">
        <v>0</v>
      </c>
      <c r="L9824" s="1">
        <v>0</v>
      </c>
      <c r="M9824" s="1">
        <v>230</v>
      </c>
      <c r="N9824" s="1">
        <v>5.7629666750187898</v>
      </c>
      <c r="O9824" s="1" t="s">
        <v>9336</v>
      </c>
    </row>
    <row r="9825" spans="1:15" x14ac:dyDescent="0.3">
      <c r="A9825" s="1" t="s">
        <v>5716</v>
      </c>
      <c r="B9825" s="1" t="s">
        <v>5778</v>
      </c>
      <c r="C9825" s="1">
        <v>2</v>
      </c>
      <c r="D9825" s="1" t="s">
        <v>6671</v>
      </c>
      <c r="E9825" s="1">
        <v>5</v>
      </c>
      <c r="F9825" s="1" t="s">
        <v>9480</v>
      </c>
      <c r="G9825" s="1" t="s">
        <v>5834</v>
      </c>
      <c r="H9825" s="1" t="s">
        <v>9304</v>
      </c>
      <c r="I9825" s="1" t="b">
        <v>0</v>
      </c>
      <c r="J9825" s="1">
        <v>9</v>
      </c>
      <c r="K9825" s="1">
        <v>0</v>
      </c>
      <c r="L9825" s="1">
        <v>0</v>
      </c>
      <c r="M9825" s="1">
        <v>176</v>
      </c>
      <c r="N9825" s="1">
        <v>4.4099223252317703</v>
      </c>
      <c r="O9825" s="1" t="s">
        <v>9342</v>
      </c>
    </row>
    <row r="9826" spans="1:15" x14ac:dyDescent="0.3">
      <c r="A9826" s="1" t="s">
        <v>5716</v>
      </c>
      <c r="B9826" s="1" t="s">
        <v>5778</v>
      </c>
      <c r="C9826" s="1">
        <v>2</v>
      </c>
      <c r="D9826" s="1" t="s">
        <v>6671</v>
      </c>
      <c r="E9826" s="1">
        <v>5</v>
      </c>
      <c r="F9826" s="1" t="s">
        <v>9480</v>
      </c>
      <c r="G9826" s="1" t="s">
        <v>5834</v>
      </c>
      <c r="H9826" s="1" t="s">
        <v>9304</v>
      </c>
      <c r="I9826" s="1" t="b">
        <v>0</v>
      </c>
      <c r="J9826" s="1">
        <v>12</v>
      </c>
      <c r="K9826" s="1">
        <v>0</v>
      </c>
      <c r="L9826" s="1">
        <v>10</v>
      </c>
      <c r="M9826" s="1">
        <v>121</v>
      </c>
      <c r="N9826" s="1">
        <v>3.03182159859684</v>
      </c>
      <c r="O9826" s="1" t="s">
        <v>9355</v>
      </c>
    </row>
    <row r="9827" spans="1:15" x14ac:dyDescent="0.3">
      <c r="A9827" s="1" t="s">
        <v>5716</v>
      </c>
      <c r="B9827" s="1" t="s">
        <v>5778</v>
      </c>
      <c r="C9827" s="1">
        <v>2</v>
      </c>
      <c r="D9827" s="1" t="s">
        <v>6671</v>
      </c>
      <c r="E9827" s="1">
        <v>5</v>
      </c>
      <c r="F9827" s="1" t="s">
        <v>9480</v>
      </c>
      <c r="G9827" s="1" t="s">
        <v>5834</v>
      </c>
      <c r="H9827" s="1" t="s">
        <v>9481</v>
      </c>
      <c r="I9827" s="1" t="b">
        <v>0</v>
      </c>
      <c r="J9827" s="1">
        <v>10</v>
      </c>
      <c r="K9827" s="1">
        <v>15</v>
      </c>
      <c r="L9827" s="1">
        <v>5</v>
      </c>
      <c r="M9827" s="1">
        <v>117</v>
      </c>
      <c r="N9827" s="1">
        <v>2.9315960912052099</v>
      </c>
      <c r="O9827" s="1" t="s">
        <v>9482</v>
      </c>
    </row>
    <row r="9828" spans="1:15" x14ac:dyDescent="0.3">
      <c r="A9828" s="1" t="s">
        <v>5716</v>
      </c>
      <c r="B9828" s="1" t="s">
        <v>5778</v>
      </c>
      <c r="C9828" s="1">
        <v>2</v>
      </c>
      <c r="D9828" s="1" t="s">
        <v>6671</v>
      </c>
      <c r="E9828" s="1">
        <v>5</v>
      </c>
      <c r="F9828" s="1" t="s">
        <v>9480</v>
      </c>
      <c r="G9828" s="1" t="s">
        <v>5834</v>
      </c>
      <c r="H9828" s="1" t="s">
        <v>9304</v>
      </c>
      <c r="I9828" s="1" t="b">
        <v>0</v>
      </c>
      <c r="J9828" s="1">
        <v>10</v>
      </c>
      <c r="K9828" s="1">
        <v>0</v>
      </c>
      <c r="L9828" s="1">
        <v>2</v>
      </c>
      <c r="M9828" s="1">
        <v>75</v>
      </c>
      <c r="N9828" s="1">
        <v>1.8792282635930799</v>
      </c>
      <c r="O9828" s="1" t="s">
        <v>9377</v>
      </c>
    </row>
    <row r="9829" spans="1:15" x14ac:dyDescent="0.3">
      <c r="A9829" s="1" t="s">
        <v>5716</v>
      </c>
      <c r="B9829" s="1" t="s">
        <v>5778</v>
      </c>
      <c r="C9829" s="1">
        <v>2</v>
      </c>
      <c r="D9829" s="1" t="s">
        <v>6671</v>
      </c>
      <c r="E9829" s="1">
        <v>5</v>
      </c>
      <c r="F9829" s="1" t="s">
        <v>9480</v>
      </c>
      <c r="G9829" s="1" t="s">
        <v>5816</v>
      </c>
      <c r="H9829" s="1" t="s">
        <v>9304</v>
      </c>
      <c r="I9829" s="1" t="b">
        <v>0</v>
      </c>
      <c r="J9829" s="1">
        <v>3</v>
      </c>
      <c r="K9829" s="1">
        <v>0</v>
      </c>
      <c r="L9829" s="1">
        <v>0</v>
      </c>
      <c r="M9829" s="1">
        <v>41</v>
      </c>
      <c r="N9829" s="1">
        <v>1.02731145076421</v>
      </c>
      <c r="O9829" s="1" t="s">
        <v>9483</v>
      </c>
    </row>
    <row r="9830" spans="1:15" x14ac:dyDescent="0.3">
      <c r="A9830" s="1" t="s">
        <v>5716</v>
      </c>
      <c r="B9830" s="1" t="s">
        <v>5778</v>
      </c>
      <c r="C9830" s="1">
        <v>2</v>
      </c>
      <c r="D9830" s="1" t="s">
        <v>6671</v>
      </c>
      <c r="E9830" s="1">
        <v>6</v>
      </c>
      <c r="F9830" s="1" t="s">
        <v>9484</v>
      </c>
      <c r="G9830" s="1" t="s">
        <v>5814</v>
      </c>
      <c r="H9830" s="1" t="s">
        <v>9304</v>
      </c>
      <c r="I9830" s="1" t="b">
        <v>1</v>
      </c>
      <c r="J9830" s="1">
        <v>0</v>
      </c>
      <c r="K9830" s="1">
        <v>0</v>
      </c>
      <c r="L9830" s="1">
        <v>0</v>
      </c>
      <c r="M9830" s="1">
        <v>835</v>
      </c>
      <c r="N9830" s="1">
        <v>19.904648390941599</v>
      </c>
      <c r="O9830" s="1" t="s">
        <v>9305</v>
      </c>
    </row>
    <row r="9831" spans="1:15" x14ac:dyDescent="0.3">
      <c r="A9831" s="1" t="s">
        <v>5716</v>
      </c>
      <c r="B9831" s="1" t="s">
        <v>5778</v>
      </c>
      <c r="C9831" s="1">
        <v>2</v>
      </c>
      <c r="D9831" s="1" t="s">
        <v>6671</v>
      </c>
      <c r="E9831" s="1">
        <v>6</v>
      </c>
      <c r="F9831" s="1" t="s">
        <v>9484</v>
      </c>
      <c r="G9831" s="1" t="s">
        <v>5803</v>
      </c>
      <c r="H9831" s="1" t="s">
        <v>9313</v>
      </c>
      <c r="I9831" s="1" t="b">
        <v>0</v>
      </c>
      <c r="J9831" s="1">
        <v>0</v>
      </c>
      <c r="K9831" s="1">
        <v>1</v>
      </c>
      <c r="L9831" s="1">
        <v>0</v>
      </c>
      <c r="M9831" s="1">
        <v>554</v>
      </c>
      <c r="N9831" s="1">
        <v>13.206197854588799</v>
      </c>
      <c r="O9831" s="1" t="s">
        <v>9314</v>
      </c>
    </row>
    <row r="9832" spans="1:15" x14ac:dyDescent="0.3">
      <c r="A9832" s="1" t="s">
        <v>5716</v>
      </c>
      <c r="B9832" s="1" t="s">
        <v>5778</v>
      </c>
      <c r="C9832" s="1">
        <v>2</v>
      </c>
      <c r="D9832" s="1" t="s">
        <v>6671</v>
      </c>
      <c r="E9832" s="1">
        <v>6</v>
      </c>
      <c r="F9832" s="1" t="s">
        <v>9484</v>
      </c>
      <c r="G9832" s="1" t="s">
        <v>5851</v>
      </c>
      <c r="H9832" s="1" t="s">
        <v>9485</v>
      </c>
      <c r="I9832" s="1" t="b">
        <v>0</v>
      </c>
      <c r="J9832" s="1">
        <v>3</v>
      </c>
      <c r="K9832" s="1">
        <v>5</v>
      </c>
      <c r="L9832" s="1">
        <v>7</v>
      </c>
      <c r="M9832" s="1">
        <v>520</v>
      </c>
      <c r="N9832" s="1">
        <v>12.3957091775923</v>
      </c>
      <c r="O9832" s="1" t="s">
        <v>9486</v>
      </c>
    </row>
    <row r="9833" spans="1:15" x14ac:dyDescent="0.3">
      <c r="A9833" s="1" t="s">
        <v>5716</v>
      </c>
      <c r="B9833" s="1" t="s">
        <v>5778</v>
      </c>
      <c r="C9833" s="1">
        <v>2</v>
      </c>
      <c r="D9833" s="1" t="s">
        <v>6671</v>
      </c>
      <c r="E9833" s="1">
        <v>6</v>
      </c>
      <c r="F9833" s="1" t="s">
        <v>9484</v>
      </c>
      <c r="G9833" s="1" t="s">
        <v>5803</v>
      </c>
      <c r="H9833" s="1" t="s">
        <v>9307</v>
      </c>
      <c r="I9833" s="1" t="b">
        <v>0</v>
      </c>
      <c r="J9833" s="1">
        <v>0</v>
      </c>
      <c r="K9833" s="1">
        <v>1</v>
      </c>
      <c r="L9833" s="1">
        <v>0</v>
      </c>
      <c r="M9833" s="1">
        <v>501</v>
      </c>
      <c r="N9833" s="1">
        <v>11.9427890345649</v>
      </c>
      <c r="O9833" s="1" t="s">
        <v>9308</v>
      </c>
    </row>
    <row r="9834" spans="1:15" x14ac:dyDescent="0.3">
      <c r="A9834" s="1" t="s">
        <v>5716</v>
      </c>
      <c r="B9834" s="1" t="s">
        <v>5778</v>
      </c>
      <c r="C9834" s="1">
        <v>2</v>
      </c>
      <c r="D9834" s="1" t="s">
        <v>6671</v>
      </c>
      <c r="E9834" s="1">
        <v>6</v>
      </c>
      <c r="F9834" s="1" t="s">
        <v>9484</v>
      </c>
      <c r="G9834" s="1" t="s">
        <v>5801</v>
      </c>
      <c r="H9834" s="1" t="s">
        <v>9304</v>
      </c>
      <c r="I9834" s="1" t="b">
        <v>0</v>
      </c>
      <c r="J9834" s="1">
        <v>1</v>
      </c>
      <c r="K9834" s="1">
        <v>0</v>
      </c>
      <c r="L9834" s="1">
        <v>0</v>
      </c>
      <c r="M9834" s="1">
        <v>276</v>
      </c>
      <c r="N9834" s="1">
        <v>6.5792610250297896</v>
      </c>
      <c r="O9834" s="1" t="s">
        <v>9318</v>
      </c>
    </row>
    <row r="9835" spans="1:15" x14ac:dyDescent="0.3">
      <c r="A9835" s="1" t="s">
        <v>5716</v>
      </c>
      <c r="B9835" s="1" t="s">
        <v>5778</v>
      </c>
      <c r="C9835" s="1">
        <v>2</v>
      </c>
      <c r="D9835" s="1" t="s">
        <v>6671</v>
      </c>
      <c r="E9835" s="1">
        <v>6</v>
      </c>
      <c r="F9835" s="1" t="s">
        <v>9484</v>
      </c>
      <c r="G9835" s="1" t="s">
        <v>5840</v>
      </c>
      <c r="H9835" s="1" t="s">
        <v>9304</v>
      </c>
      <c r="I9835" s="1" t="b">
        <v>0</v>
      </c>
      <c r="J9835" s="1">
        <v>5</v>
      </c>
      <c r="K9835" s="1">
        <v>0</v>
      </c>
      <c r="L9835" s="1">
        <v>0</v>
      </c>
      <c r="M9835" s="1">
        <v>140</v>
      </c>
      <c r="N9835" s="1">
        <v>3.3373063170441002</v>
      </c>
      <c r="O9835" s="1" t="s">
        <v>9447</v>
      </c>
    </row>
    <row r="9836" spans="1:15" x14ac:dyDescent="0.3">
      <c r="A9836" s="1" t="s">
        <v>5716</v>
      </c>
      <c r="B9836" s="1" t="s">
        <v>5778</v>
      </c>
      <c r="C9836" s="1">
        <v>2</v>
      </c>
      <c r="D9836" s="1" t="s">
        <v>6671</v>
      </c>
      <c r="E9836" s="1">
        <v>6</v>
      </c>
      <c r="F9836" s="1" t="s">
        <v>9484</v>
      </c>
      <c r="G9836" s="1" t="s">
        <v>5851</v>
      </c>
      <c r="H9836" s="1" t="s">
        <v>9311</v>
      </c>
      <c r="I9836" s="1" t="b">
        <v>0</v>
      </c>
      <c r="J9836" s="1">
        <v>2</v>
      </c>
      <c r="K9836" s="1">
        <v>1</v>
      </c>
      <c r="L9836" s="1">
        <v>11</v>
      </c>
      <c r="M9836" s="1">
        <v>99</v>
      </c>
      <c r="N9836" s="1">
        <v>2.3599523241954699</v>
      </c>
      <c r="O9836" s="1" t="s">
        <v>9312</v>
      </c>
    </row>
    <row r="9837" spans="1:15" x14ac:dyDescent="0.3">
      <c r="A9837" s="1" t="s">
        <v>5716</v>
      </c>
      <c r="B9837" s="1" t="s">
        <v>5778</v>
      </c>
      <c r="C9837" s="1">
        <v>2</v>
      </c>
      <c r="D9837" s="1" t="s">
        <v>6671</v>
      </c>
      <c r="E9837" s="1">
        <v>6</v>
      </c>
      <c r="F9837" s="1" t="s">
        <v>9484</v>
      </c>
      <c r="G9837" s="1" t="s">
        <v>5834</v>
      </c>
      <c r="H9837" s="1" t="s">
        <v>9402</v>
      </c>
      <c r="I9837" s="1" t="b">
        <v>0</v>
      </c>
      <c r="J9837" s="1">
        <v>0</v>
      </c>
      <c r="K9837" s="1">
        <v>6</v>
      </c>
      <c r="L9837" s="1">
        <v>11</v>
      </c>
      <c r="M9837" s="1">
        <v>74</v>
      </c>
      <c r="N9837" s="1">
        <v>1.76400476758045</v>
      </c>
      <c r="O9837" s="1" t="s">
        <v>9403</v>
      </c>
    </row>
    <row r="9838" spans="1:15" x14ac:dyDescent="0.3">
      <c r="A9838" s="1" t="s">
        <v>5716</v>
      </c>
      <c r="B9838" s="1" t="s">
        <v>5778</v>
      </c>
      <c r="C9838" s="1">
        <v>2</v>
      </c>
      <c r="D9838" s="1" t="s">
        <v>6671</v>
      </c>
      <c r="E9838" s="1">
        <v>6</v>
      </c>
      <c r="F9838" s="1" t="s">
        <v>9484</v>
      </c>
      <c r="G9838" s="1" t="s">
        <v>5816</v>
      </c>
      <c r="H9838" s="1" t="s">
        <v>9304</v>
      </c>
      <c r="I9838" s="1" t="b">
        <v>0</v>
      </c>
      <c r="J9838" s="1">
        <v>3</v>
      </c>
      <c r="K9838" s="1">
        <v>0</v>
      </c>
      <c r="L9838" s="1">
        <v>6</v>
      </c>
      <c r="M9838" s="1">
        <v>73</v>
      </c>
      <c r="N9838" s="1">
        <v>1.74016686531585</v>
      </c>
      <c r="O9838" s="1" t="s">
        <v>9487</v>
      </c>
    </row>
    <row r="9839" spans="1:15" x14ac:dyDescent="0.3">
      <c r="A9839" s="1" t="s">
        <v>5716</v>
      </c>
      <c r="B9839" s="1" t="s">
        <v>5778</v>
      </c>
      <c r="C9839" s="1">
        <v>2</v>
      </c>
      <c r="D9839" s="1" t="s">
        <v>6671</v>
      </c>
      <c r="E9839" s="1">
        <v>7</v>
      </c>
      <c r="F9839" s="1" t="s">
        <v>9488</v>
      </c>
      <c r="G9839" s="1" t="s">
        <v>5803</v>
      </c>
      <c r="H9839" s="1" t="s">
        <v>9307</v>
      </c>
      <c r="I9839" s="1" t="b">
        <v>0</v>
      </c>
      <c r="J9839" s="1">
        <v>0</v>
      </c>
      <c r="K9839" s="1">
        <v>1</v>
      </c>
      <c r="L9839" s="1">
        <v>0</v>
      </c>
      <c r="M9839" s="1">
        <v>3108</v>
      </c>
      <c r="N9839" s="1">
        <v>62.347041123370097</v>
      </c>
      <c r="O9839" s="1" t="s">
        <v>9308</v>
      </c>
    </row>
    <row r="9840" spans="1:15" x14ac:dyDescent="0.3">
      <c r="A9840" s="1" t="s">
        <v>5716</v>
      </c>
      <c r="B9840" s="1" t="s">
        <v>5778</v>
      </c>
      <c r="C9840" s="1">
        <v>2</v>
      </c>
      <c r="D9840" s="1" t="s">
        <v>6671</v>
      </c>
      <c r="E9840" s="1">
        <v>7</v>
      </c>
      <c r="F9840" s="1" t="s">
        <v>9488</v>
      </c>
      <c r="G9840" s="1" t="s">
        <v>5803</v>
      </c>
      <c r="H9840" s="1" t="s">
        <v>9313</v>
      </c>
      <c r="I9840" s="1" t="b">
        <v>0</v>
      </c>
      <c r="J9840" s="1">
        <v>0</v>
      </c>
      <c r="K9840" s="1">
        <v>1</v>
      </c>
      <c r="L9840" s="1">
        <v>0</v>
      </c>
      <c r="M9840" s="1">
        <v>1178</v>
      </c>
      <c r="N9840" s="1">
        <v>23.630892678034101</v>
      </c>
      <c r="O9840" s="1" t="s">
        <v>9314</v>
      </c>
    </row>
    <row r="9841" spans="1:15" x14ac:dyDescent="0.3">
      <c r="A9841" s="1" t="s">
        <v>5716</v>
      </c>
      <c r="B9841" s="1" t="s">
        <v>5778</v>
      </c>
      <c r="C9841" s="1">
        <v>2</v>
      </c>
      <c r="D9841" s="1" t="s">
        <v>6671</v>
      </c>
      <c r="E9841" s="1">
        <v>7</v>
      </c>
      <c r="F9841" s="1" t="s">
        <v>9488</v>
      </c>
      <c r="G9841" s="1" t="s">
        <v>5814</v>
      </c>
      <c r="H9841" s="1" t="s">
        <v>9304</v>
      </c>
      <c r="I9841" s="1" t="b">
        <v>1</v>
      </c>
      <c r="J9841" s="1">
        <v>0</v>
      </c>
      <c r="K9841" s="1">
        <v>0</v>
      </c>
      <c r="L9841" s="1">
        <v>0</v>
      </c>
      <c r="M9841" s="1">
        <v>76</v>
      </c>
      <c r="N9841" s="1">
        <v>1.52457372116349</v>
      </c>
      <c r="O9841" s="1" t="s">
        <v>9305</v>
      </c>
    </row>
    <row r="9842" spans="1:15" x14ac:dyDescent="0.3">
      <c r="A9842" s="1" t="s">
        <v>5716</v>
      </c>
      <c r="B9842" s="1" t="s">
        <v>5778</v>
      </c>
      <c r="C9842" s="1">
        <v>2</v>
      </c>
      <c r="D9842" s="1" t="s">
        <v>6671</v>
      </c>
      <c r="E9842" s="1">
        <v>7</v>
      </c>
      <c r="F9842" s="1" t="s">
        <v>9488</v>
      </c>
      <c r="G9842" s="1" t="s">
        <v>5803</v>
      </c>
      <c r="H9842" s="1" t="s">
        <v>9307</v>
      </c>
      <c r="I9842" s="1" t="b">
        <v>0</v>
      </c>
      <c r="J9842" s="1">
        <v>0</v>
      </c>
      <c r="K9842" s="1">
        <v>1</v>
      </c>
      <c r="L9842" s="1">
        <v>1</v>
      </c>
      <c r="M9842" s="1">
        <v>71</v>
      </c>
      <c r="N9842" s="1">
        <v>1.4242728184553599</v>
      </c>
      <c r="O9842" s="1" t="s">
        <v>9327</v>
      </c>
    </row>
    <row r="9843" spans="1:15" x14ac:dyDescent="0.3">
      <c r="A9843" s="1" t="s">
        <v>5716</v>
      </c>
      <c r="B9843" s="1" t="s">
        <v>5778</v>
      </c>
      <c r="C9843" s="1">
        <v>2</v>
      </c>
      <c r="D9843" s="1" t="s">
        <v>6671</v>
      </c>
      <c r="E9843" s="1">
        <v>8</v>
      </c>
      <c r="F9843" s="1" t="s">
        <v>9489</v>
      </c>
      <c r="G9843" s="1" t="s">
        <v>5895</v>
      </c>
      <c r="H9843" s="1" t="s">
        <v>9375</v>
      </c>
      <c r="I9843" s="1" t="b">
        <v>0</v>
      </c>
      <c r="J9843" s="1">
        <v>0</v>
      </c>
      <c r="K9843" s="1">
        <v>2</v>
      </c>
      <c r="L9843" s="1">
        <v>14</v>
      </c>
      <c r="M9843" s="1">
        <v>2479</v>
      </c>
      <c r="N9843" s="1">
        <v>39.644970414201097</v>
      </c>
      <c r="O9843" s="1" t="s">
        <v>9376</v>
      </c>
    </row>
    <row r="9844" spans="1:15" x14ac:dyDescent="0.3">
      <c r="A9844" s="1" t="s">
        <v>5716</v>
      </c>
      <c r="B9844" s="1" t="s">
        <v>5778</v>
      </c>
      <c r="C9844" s="1">
        <v>2</v>
      </c>
      <c r="D9844" s="1" t="s">
        <v>6671</v>
      </c>
      <c r="E9844" s="1">
        <v>8</v>
      </c>
      <c r="F9844" s="1" t="s">
        <v>9489</v>
      </c>
      <c r="G9844" s="1" t="s">
        <v>5814</v>
      </c>
      <c r="H9844" s="1" t="s">
        <v>9304</v>
      </c>
      <c r="I9844" s="1" t="b">
        <v>1</v>
      </c>
      <c r="J9844" s="1">
        <v>0</v>
      </c>
      <c r="K9844" s="1">
        <v>0</v>
      </c>
      <c r="L9844" s="1">
        <v>0</v>
      </c>
      <c r="M9844" s="1">
        <v>1013</v>
      </c>
      <c r="N9844" s="1">
        <v>16.200223892531501</v>
      </c>
      <c r="O9844" s="1" t="s">
        <v>9305</v>
      </c>
    </row>
    <row r="9845" spans="1:15" x14ac:dyDescent="0.3">
      <c r="A9845" s="1" t="s">
        <v>5716</v>
      </c>
      <c r="B9845" s="1" t="s">
        <v>5778</v>
      </c>
      <c r="C9845" s="1">
        <v>2</v>
      </c>
      <c r="D9845" s="1" t="s">
        <v>6671</v>
      </c>
      <c r="E9845" s="1">
        <v>8</v>
      </c>
      <c r="F9845" s="1" t="s">
        <v>9489</v>
      </c>
      <c r="G9845" s="1" t="s">
        <v>5876</v>
      </c>
      <c r="H9845" s="1" t="s">
        <v>9304</v>
      </c>
      <c r="I9845" s="1" t="b">
        <v>0</v>
      </c>
      <c r="J9845" s="1">
        <v>4</v>
      </c>
      <c r="K9845" s="1">
        <v>0</v>
      </c>
      <c r="L9845" s="1">
        <v>3</v>
      </c>
      <c r="M9845" s="1">
        <v>421</v>
      </c>
      <c r="N9845" s="1">
        <v>6.7327682712297996</v>
      </c>
      <c r="O9845" s="1" t="s">
        <v>9396</v>
      </c>
    </row>
    <row r="9846" spans="1:15" x14ac:dyDescent="0.3">
      <c r="A9846" s="1" t="s">
        <v>5716</v>
      </c>
      <c r="B9846" s="1" t="s">
        <v>5778</v>
      </c>
      <c r="C9846" s="1">
        <v>2</v>
      </c>
      <c r="D9846" s="1" t="s">
        <v>6671</v>
      </c>
      <c r="E9846" s="1">
        <v>8</v>
      </c>
      <c r="F9846" s="1" t="s">
        <v>9489</v>
      </c>
      <c r="G9846" s="1" t="s">
        <v>5803</v>
      </c>
      <c r="H9846" s="1" t="s">
        <v>9307</v>
      </c>
      <c r="I9846" s="1" t="b">
        <v>0</v>
      </c>
      <c r="J9846" s="1">
        <v>0</v>
      </c>
      <c r="K9846" s="1">
        <v>1</v>
      </c>
      <c r="L9846" s="1">
        <v>0</v>
      </c>
      <c r="M9846" s="1">
        <v>414</v>
      </c>
      <c r="N9846" s="1">
        <v>6.6208220054373896</v>
      </c>
      <c r="O9846" s="1" t="s">
        <v>9308</v>
      </c>
    </row>
    <row r="9847" spans="1:15" x14ac:dyDescent="0.3">
      <c r="A9847" s="1" t="s">
        <v>5716</v>
      </c>
      <c r="B9847" s="1" t="s">
        <v>5778</v>
      </c>
      <c r="C9847" s="1">
        <v>2</v>
      </c>
      <c r="D9847" s="1" t="s">
        <v>6671</v>
      </c>
      <c r="E9847" s="1">
        <v>8</v>
      </c>
      <c r="F9847" s="1" t="s">
        <v>9489</v>
      </c>
      <c r="G9847" s="1" t="s">
        <v>5834</v>
      </c>
      <c r="H9847" s="1" t="s">
        <v>9490</v>
      </c>
      <c r="I9847" s="1" t="b">
        <v>0</v>
      </c>
      <c r="J9847" s="1">
        <v>0</v>
      </c>
      <c r="K9847" s="1">
        <v>11</v>
      </c>
      <c r="L9847" s="1">
        <v>7</v>
      </c>
      <c r="M9847" s="1">
        <v>309</v>
      </c>
      <c r="N9847" s="1">
        <v>4.9416280185510901</v>
      </c>
      <c r="O9847" s="1" t="s">
        <v>9491</v>
      </c>
    </row>
    <row r="9848" spans="1:15" x14ac:dyDescent="0.3">
      <c r="A9848" s="1" t="s">
        <v>5716</v>
      </c>
      <c r="B9848" s="1" t="s">
        <v>5778</v>
      </c>
      <c r="C9848" s="1">
        <v>2</v>
      </c>
      <c r="D9848" s="1" t="s">
        <v>6671</v>
      </c>
      <c r="E9848" s="1">
        <v>8</v>
      </c>
      <c r="F9848" s="1" t="s">
        <v>9489</v>
      </c>
      <c r="G9848" s="1" t="s">
        <v>5803</v>
      </c>
      <c r="H9848" s="1" t="s">
        <v>9313</v>
      </c>
      <c r="I9848" s="1" t="b">
        <v>0</v>
      </c>
      <c r="J9848" s="1">
        <v>0</v>
      </c>
      <c r="K9848" s="1">
        <v>1</v>
      </c>
      <c r="L9848" s="1">
        <v>0</v>
      </c>
      <c r="M9848" s="1">
        <v>271</v>
      </c>
      <c r="N9848" s="1">
        <v>4.3339197185350997</v>
      </c>
      <c r="O9848" s="1" t="s">
        <v>9314</v>
      </c>
    </row>
    <row r="9849" spans="1:15" x14ac:dyDescent="0.3">
      <c r="A9849" s="1" t="s">
        <v>5716</v>
      </c>
      <c r="B9849" s="1" t="s">
        <v>5778</v>
      </c>
      <c r="C9849" s="1">
        <v>2</v>
      </c>
      <c r="D9849" s="1" t="s">
        <v>6671</v>
      </c>
      <c r="E9849" s="1">
        <v>8</v>
      </c>
      <c r="F9849" s="1" t="s">
        <v>9489</v>
      </c>
      <c r="G9849" s="1" t="s">
        <v>5801</v>
      </c>
      <c r="H9849" s="1" t="s">
        <v>9304</v>
      </c>
      <c r="I9849" s="1" t="b">
        <v>0</v>
      </c>
      <c r="J9849" s="1">
        <v>1</v>
      </c>
      <c r="K9849" s="1">
        <v>0</v>
      </c>
      <c r="L9849" s="1">
        <v>0</v>
      </c>
      <c r="M9849" s="1">
        <v>140</v>
      </c>
      <c r="N9849" s="1">
        <v>2.2389253158483902</v>
      </c>
      <c r="O9849" s="1" t="s">
        <v>9318</v>
      </c>
    </row>
    <row r="9850" spans="1:15" x14ac:dyDescent="0.3">
      <c r="A9850" s="1" t="s">
        <v>5716</v>
      </c>
      <c r="B9850" s="1" t="s">
        <v>5778</v>
      </c>
      <c r="C9850" s="1">
        <v>2</v>
      </c>
      <c r="D9850" s="1" t="s">
        <v>6671</v>
      </c>
      <c r="E9850" s="1">
        <v>8</v>
      </c>
      <c r="F9850" s="1" t="s">
        <v>9489</v>
      </c>
      <c r="G9850" s="1" t="s">
        <v>5798</v>
      </c>
      <c r="H9850" s="1" t="s">
        <v>9304</v>
      </c>
      <c r="I9850" s="1" t="b">
        <v>0</v>
      </c>
      <c r="J9850" s="1">
        <v>0</v>
      </c>
      <c r="K9850" s="1">
        <v>0</v>
      </c>
      <c r="L9850" s="1">
        <v>8</v>
      </c>
      <c r="M9850" s="1">
        <v>116</v>
      </c>
      <c r="N9850" s="1">
        <v>1.8551095474172301</v>
      </c>
      <c r="O9850" s="1" t="s">
        <v>9492</v>
      </c>
    </row>
    <row r="9851" spans="1:15" x14ac:dyDescent="0.3">
      <c r="A9851" s="1" t="s">
        <v>5716</v>
      </c>
      <c r="B9851" s="1" t="s">
        <v>5778</v>
      </c>
      <c r="C9851" s="1">
        <v>2</v>
      </c>
      <c r="D9851" s="1" t="s">
        <v>6671</v>
      </c>
      <c r="E9851" s="1">
        <v>8</v>
      </c>
      <c r="F9851" s="1" t="s">
        <v>9489</v>
      </c>
      <c r="G9851" s="1" t="s">
        <v>5876</v>
      </c>
      <c r="H9851" s="1" t="s">
        <v>9304</v>
      </c>
      <c r="I9851" s="1" t="b">
        <v>0</v>
      </c>
      <c r="J9851" s="1">
        <v>4</v>
      </c>
      <c r="K9851" s="1">
        <v>0</v>
      </c>
      <c r="L9851" s="1">
        <v>15</v>
      </c>
      <c r="M9851" s="1">
        <v>102</v>
      </c>
      <c r="N9851" s="1">
        <v>1.6312170158324</v>
      </c>
      <c r="O9851" s="1" t="s">
        <v>9493</v>
      </c>
    </row>
    <row r="9852" spans="1:15" x14ac:dyDescent="0.3">
      <c r="A9852" s="1" t="s">
        <v>5716</v>
      </c>
      <c r="B9852" s="1" t="s">
        <v>5778</v>
      </c>
      <c r="C9852" s="1">
        <v>2</v>
      </c>
      <c r="D9852" s="1" t="s">
        <v>6671</v>
      </c>
      <c r="E9852" s="1">
        <v>8</v>
      </c>
      <c r="F9852" s="1" t="s">
        <v>9489</v>
      </c>
      <c r="G9852" s="1" t="s">
        <v>5834</v>
      </c>
      <c r="H9852" s="1" t="s">
        <v>9304</v>
      </c>
      <c r="I9852" s="1" t="b">
        <v>0</v>
      </c>
      <c r="J9852" s="1">
        <v>12</v>
      </c>
      <c r="K9852" s="1">
        <v>0</v>
      </c>
      <c r="L9852" s="1">
        <v>0</v>
      </c>
      <c r="M9852" s="1">
        <v>88</v>
      </c>
      <c r="N9852" s="1">
        <v>1.4073244842475601</v>
      </c>
      <c r="O9852" s="1" t="s">
        <v>9494</v>
      </c>
    </row>
    <row r="9853" spans="1:15" x14ac:dyDescent="0.3">
      <c r="A9853" s="1" t="s">
        <v>5716</v>
      </c>
      <c r="B9853" s="1" t="s">
        <v>5778</v>
      </c>
      <c r="C9853" s="1">
        <v>2</v>
      </c>
      <c r="D9853" s="1" t="s">
        <v>6671</v>
      </c>
      <c r="E9853" s="1">
        <v>8</v>
      </c>
      <c r="F9853" s="1" t="s">
        <v>9489</v>
      </c>
      <c r="G9853" s="1" t="s">
        <v>5834</v>
      </c>
      <c r="H9853" s="1" t="s">
        <v>9304</v>
      </c>
      <c r="I9853" s="1" t="b">
        <v>0</v>
      </c>
      <c r="J9853" s="1">
        <v>16</v>
      </c>
      <c r="K9853" s="1">
        <v>0</v>
      </c>
      <c r="L9853" s="1">
        <v>0</v>
      </c>
      <c r="M9853" s="1">
        <v>78</v>
      </c>
      <c r="N9853" s="1">
        <v>1.2474012474012399</v>
      </c>
      <c r="O9853" s="1" t="s">
        <v>9495</v>
      </c>
    </row>
    <row r="9854" spans="1:15" x14ac:dyDescent="0.3">
      <c r="A9854" s="1" t="s">
        <v>5716</v>
      </c>
      <c r="B9854" s="1" t="s">
        <v>5778</v>
      </c>
      <c r="C9854" s="1">
        <v>2</v>
      </c>
      <c r="D9854" s="1" t="s">
        <v>6671</v>
      </c>
      <c r="E9854" s="1">
        <v>8</v>
      </c>
      <c r="F9854" s="1" t="s">
        <v>9489</v>
      </c>
      <c r="G9854" s="1" t="s">
        <v>5803</v>
      </c>
      <c r="H9854" s="1" t="s">
        <v>9307</v>
      </c>
      <c r="I9854" s="1" t="b">
        <v>0</v>
      </c>
      <c r="J9854" s="1">
        <v>0</v>
      </c>
      <c r="K9854" s="1">
        <v>1</v>
      </c>
      <c r="L9854" s="1">
        <v>0</v>
      </c>
      <c r="M9854" s="1">
        <v>69</v>
      </c>
      <c r="N9854" s="1">
        <v>1.10347033423956</v>
      </c>
      <c r="O9854" s="1" t="s">
        <v>9409</v>
      </c>
    </row>
    <row r="9855" spans="1:15" x14ac:dyDescent="0.3">
      <c r="A9855" s="1" t="s">
        <v>5716</v>
      </c>
      <c r="B9855" s="1" t="s">
        <v>5778</v>
      </c>
      <c r="C9855" s="1">
        <v>2</v>
      </c>
      <c r="D9855" s="1" t="s">
        <v>6671</v>
      </c>
      <c r="E9855" s="1">
        <v>9</v>
      </c>
      <c r="F9855" s="1" t="s">
        <v>9496</v>
      </c>
      <c r="G9855" s="1" t="s">
        <v>5814</v>
      </c>
      <c r="H9855" s="1" t="s">
        <v>9304</v>
      </c>
      <c r="I9855" s="1" t="b">
        <v>1</v>
      </c>
      <c r="J9855" s="1">
        <v>0</v>
      </c>
      <c r="K9855" s="1">
        <v>0</v>
      </c>
      <c r="L9855" s="1">
        <v>0</v>
      </c>
      <c r="M9855" s="1">
        <v>1976</v>
      </c>
      <c r="N9855" s="1">
        <v>84.843280377844494</v>
      </c>
      <c r="O9855" s="1" t="s">
        <v>9305</v>
      </c>
    </row>
    <row r="9856" spans="1:15" x14ac:dyDescent="0.3">
      <c r="A9856" s="1" t="s">
        <v>5716</v>
      </c>
      <c r="B9856" s="1" t="s">
        <v>5778</v>
      </c>
      <c r="C9856" s="1">
        <v>2</v>
      </c>
      <c r="D9856" s="1" t="s">
        <v>6671</v>
      </c>
      <c r="E9856" s="1">
        <v>9</v>
      </c>
      <c r="F9856" s="1" t="s">
        <v>9496</v>
      </c>
      <c r="G9856" s="1" t="s">
        <v>5895</v>
      </c>
      <c r="H9856" s="1" t="s">
        <v>9375</v>
      </c>
      <c r="I9856" s="1" t="b">
        <v>0</v>
      </c>
      <c r="J9856" s="1">
        <v>0</v>
      </c>
      <c r="K9856" s="1">
        <v>2</v>
      </c>
      <c r="L9856" s="1">
        <v>14</v>
      </c>
      <c r="M9856" s="1">
        <v>76</v>
      </c>
      <c r="N9856" s="1">
        <v>3.2632030914555599</v>
      </c>
      <c r="O9856" s="1" t="s">
        <v>9376</v>
      </c>
    </row>
    <row r="9857" spans="1:15" x14ac:dyDescent="0.3">
      <c r="A9857" s="1" t="s">
        <v>5716</v>
      </c>
      <c r="B9857" s="1" t="s">
        <v>5778</v>
      </c>
      <c r="C9857" s="1">
        <v>2</v>
      </c>
      <c r="D9857" s="1" t="s">
        <v>6671</v>
      </c>
      <c r="E9857" s="1">
        <v>9</v>
      </c>
      <c r="F9857" s="1" t="s">
        <v>9496</v>
      </c>
      <c r="G9857" s="1" t="s">
        <v>5908</v>
      </c>
      <c r="H9857" s="1" t="s">
        <v>9304</v>
      </c>
      <c r="I9857" s="1" t="b">
        <v>0</v>
      </c>
      <c r="J9857" s="1">
        <v>0</v>
      </c>
      <c r="K9857" s="1">
        <v>0</v>
      </c>
      <c r="L9857" s="1">
        <v>1</v>
      </c>
      <c r="M9857" s="1">
        <v>50</v>
      </c>
      <c r="N9857" s="1">
        <v>2.14684413911549</v>
      </c>
      <c r="O9857" s="1" t="s">
        <v>9359</v>
      </c>
    </row>
    <row r="9858" spans="1:15" x14ac:dyDescent="0.3">
      <c r="A9858" s="1" t="s">
        <v>5716</v>
      </c>
      <c r="B9858" s="1" t="s">
        <v>5778</v>
      </c>
      <c r="C9858" s="1">
        <v>2</v>
      </c>
      <c r="D9858" s="1" t="s">
        <v>6671</v>
      </c>
      <c r="E9858" s="1">
        <v>9</v>
      </c>
      <c r="F9858" s="1" t="s">
        <v>9496</v>
      </c>
      <c r="G9858" s="1" t="s">
        <v>5803</v>
      </c>
      <c r="H9858" s="1" t="s">
        <v>9307</v>
      </c>
      <c r="I9858" s="1" t="b">
        <v>0</v>
      </c>
      <c r="J9858" s="1">
        <v>0</v>
      </c>
      <c r="K9858" s="1">
        <v>1</v>
      </c>
      <c r="L9858" s="1">
        <v>0</v>
      </c>
      <c r="M9858" s="1">
        <v>26</v>
      </c>
      <c r="N9858" s="1">
        <v>1.1163589523400601</v>
      </c>
      <c r="O9858" s="1" t="s">
        <v>9308</v>
      </c>
    </row>
    <row r="9859" spans="1:15" x14ac:dyDescent="0.3">
      <c r="A9859" s="1" t="s">
        <v>5716</v>
      </c>
      <c r="B9859" s="1" t="s">
        <v>5778</v>
      </c>
      <c r="C9859" s="1">
        <v>2</v>
      </c>
      <c r="D9859" s="1" t="s">
        <v>6671</v>
      </c>
      <c r="E9859" s="1">
        <v>10</v>
      </c>
      <c r="F9859" s="1" t="s">
        <v>9497</v>
      </c>
      <c r="G9859" s="1" t="s">
        <v>5834</v>
      </c>
      <c r="H9859" s="1" t="s">
        <v>9304</v>
      </c>
      <c r="I9859" s="1" t="b">
        <v>0</v>
      </c>
      <c r="J9859" s="1">
        <v>7</v>
      </c>
      <c r="K9859" s="1">
        <v>0</v>
      </c>
      <c r="L9859" s="1">
        <v>0</v>
      </c>
      <c r="M9859" s="1">
        <v>329</v>
      </c>
      <c r="N9859" s="1">
        <v>12.7027027027026</v>
      </c>
      <c r="O9859" s="1" t="s">
        <v>9498</v>
      </c>
    </row>
    <row r="9860" spans="1:15" x14ac:dyDescent="0.3">
      <c r="A9860" s="1" t="s">
        <v>5716</v>
      </c>
      <c r="B9860" s="1" t="s">
        <v>5778</v>
      </c>
      <c r="C9860" s="1">
        <v>2</v>
      </c>
      <c r="D9860" s="1" t="s">
        <v>6671</v>
      </c>
      <c r="E9860" s="1">
        <v>10</v>
      </c>
      <c r="F9860" s="1" t="s">
        <v>9497</v>
      </c>
      <c r="G9860" s="1" t="s">
        <v>5834</v>
      </c>
      <c r="H9860" s="1" t="s">
        <v>9333</v>
      </c>
      <c r="I9860" s="1" t="b">
        <v>0</v>
      </c>
      <c r="J9860" s="1">
        <v>0</v>
      </c>
      <c r="K9860" s="1">
        <v>6</v>
      </c>
      <c r="L9860" s="1">
        <v>9</v>
      </c>
      <c r="M9860" s="1">
        <v>270</v>
      </c>
      <c r="N9860" s="1">
        <v>10.424710424710399</v>
      </c>
      <c r="O9860" s="1" t="s">
        <v>9334</v>
      </c>
    </row>
    <row r="9861" spans="1:15" x14ac:dyDescent="0.3">
      <c r="A9861" s="1" t="s">
        <v>5716</v>
      </c>
      <c r="B9861" s="1" t="s">
        <v>5778</v>
      </c>
      <c r="C9861" s="1">
        <v>2</v>
      </c>
      <c r="D9861" s="1" t="s">
        <v>6671</v>
      </c>
      <c r="E9861" s="1">
        <v>10</v>
      </c>
      <c r="F9861" s="1" t="s">
        <v>9497</v>
      </c>
      <c r="G9861" s="1" t="s">
        <v>5834</v>
      </c>
      <c r="H9861" s="1" t="s">
        <v>9499</v>
      </c>
      <c r="I9861" s="1" t="b">
        <v>0</v>
      </c>
      <c r="J9861" s="1">
        <v>6</v>
      </c>
      <c r="K9861" s="1">
        <v>1</v>
      </c>
      <c r="L9861" s="1">
        <v>7</v>
      </c>
      <c r="M9861" s="1">
        <v>264</v>
      </c>
      <c r="N9861" s="1">
        <v>10.1930501930501</v>
      </c>
      <c r="O9861" s="1" t="s">
        <v>9500</v>
      </c>
    </row>
    <row r="9862" spans="1:15" x14ac:dyDescent="0.3">
      <c r="A9862" s="1" t="s">
        <v>5716</v>
      </c>
      <c r="B9862" s="1" t="s">
        <v>5778</v>
      </c>
      <c r="C9862" s="1">
        <v>2</v>
      </c>
      <c r="D9862" s="1" t="s">
        <v>6671</v>
      </c>
      <c r="E9862" s="1">
        <v>10</v>
      </c>
      <c r="F9862" s="1" t="s">
        <v>9497</v>
      </c>
      <c r="G9862" s="1" t="s">
        <v>5798</v>
      </c>
      <c r="H9862" s="1" t="s">
        <v>9304</v>
      </c>
      <c r="I9862" s="1" t="b">
        <v>0</v>
      </c>
      <c r="J9862" s="1">
        <v>0</v>
      </c>
      <c r="K9862" s="1">
        <v>0</v>
      </c>
      <c r="L9862" s="1">
        <v>8</v>
      </c>
      <c r="M9862" s="1">
        <v>242</v>
      </c>
      <c r="N9862" s="1">
        <v>9.3436293436293401</v>
      </c>
      <c r="O9862" s="1" t="s">
        <v>9501</v>
      </c>
    </row>
    <row r="9863" spans="1:15" x14ac:dyDescent="0.3">
      <c r="A9863" s="1" t="s">
        <v>5716</v>
      </c>
      <c r="B9863" s="1" t="s">
        <v>5778</v>
      </c>
      <c r="C9863" s="1">
        <v>2</v>
      </c>
      <c r="D9863" s="1" t="s">
        <v>6671</v>
      </c>
      <c r="E9863" s="1">
        <v>10</v>
      </c>
      <c r="F9863" s="1" t="s">
        <v>9497</v>
      </c>
      <c r="G9863" s="1" t="s">
        <v>5803</v>
      </c>
      <c r="H9863" s="1" t="s">
        <v>9307</v>
      </c>
      <c r="I9863" s="1" t="b">
        <v>0</v>
      </c>
      <c r="J9863" s="1">
        <v>0</v>
      </c>
      <c r="K9863" s="1">
        <v>1</v>
      </c>
      <c r="L9863" s="1">
        <v>0</v>
      </c>
      <c r="M9863" s="1">
        <v>174</v>
      </c>
      <c r="N9863" s="1">
        <v>6.7181467181467101</v>
      </c>
      <c r="O9863" s="1" t="s">
        <v>9308</v>
      </c>
    </row>
    <row r="9864" spans="1:15" x14ac:dyDescent="0.3">
      <c r="A9864" s="1" t="s">
        <v>5716</v>
      </c>
      <c r="B9864" s="1" t="s">
        <v>5778</v>
      </c>
      <c r="C9864" s="1">
        <v>2</v>
      </c>
      <c r="D9864" s="1" t="s">
        <v>6671</v>
      </c>
      <c r="E9864" s="1">
        <v>10</v>
      </c>
      <c r="F9864" s="1" t="s">
        <v>9497</v>
      </c>
      <c r="G9864" s="1" t="s">
        <v>5803</v>
      </c>
      <c r="H9864" s="1" t="s">
        <v>9313</v>
      </c>
      <c r="I9864" s="1" t="b">
        <v>0</v>
      </c>
      <c r="J9864" s="1">
        <v>0</v>
      </c>
      <c r="K9864" s="1">
        <v>1</v>
      </c>
      <c r="L9864" s="1">
        <v>0</v>
      </c>
      <c r="M9864" s="1">
        <v>137</v>
      </c>
      <c r="N9864" s="1">
        <v>5.2895752895752901</v>
      </c>
      <c r="O9864" s="1" t="s">
        <v>9314</v>
      </c>
    </row>
    <row r="9865" spans="1:15" x14ac:dyDescent="0.3">
      <c r="A9865" s="1" t="s">
        <v>5716</v>
      </c>
      <c r="B9865" s="1" t="s">
        <v>5778</v>
      </c>
      <c r="C9865" s="1">
        <v>2</v>
      </c>
      <c r="D9865" s="1" t="s">
        <v>6671</v>
      </c>
      <c r="E9865" s="1">
        <v>10</v>
      </c>
      <c r="F9865" s="1" t="s">
        <v>9497</v>
      </c>
      <c r="G9865" s="1" t="s">
        <v>5834</v>
      </c>
      <c r="H9865" s="1" t="s">
        <v>9304</v>
      </c>
      <c r="I9865" s="1" t="b">
        <v>0</v>
      </c>
      <c r="J9865" s="1">
        <v>8</v>
      </c>
      <c r="K9865" s="1">
        <v>0</v>
      </c>
      <c r="L9865" s="1">
        <v>13</v>
      </c>
      <c r="M9865" s="1">
        <v>134</v>
      </c>
      <c r="N9865" s="1">
        <v>5.1737451737451696</v>
      </c>
      <c r="O9865" s="1" t="s">
        <v>9502</v>
      </c>
    </row>
    <row r="9866" spans="1:15" x14ac:dyDescent="0.3">
      <c r="A9866" s="1" t="s">
        <v>5716</v>
      </c>
      <c r="B9866" s="1" t="s">
        <v>5778</v>
      </c>
      <c r="C9866" s="1">
        <v>2</v>
      </c>
      <c r="D9866" s="1" t="s">
        <v>6671</v>
      </c>
      <c r="E9866" s="1">
        <v>10</v>
      </c>
      <c r="F9866" s="1" t="s">
        <v>9497</v>
      </c>
      <c r="G9866" s="1" t="s">
        <v>5801</v>
      </c>
      <c r="H9866" s="1" t="s">
        <v>9304</v>
      </c>
      <c r="I9866" s="1" t="b">
        <v>0</v>
      </c>
      <c r="J9866" s="1">
        <v>1</v>
      </c>
      <c r="K9866" s="1">
        <v>0</v>
      </c>
      <c r="L9866" s="1">
        <v>0</v>
      </c>
      <c r="M9866" s="1">
        <v>114</v>
      </c>
      <c r="N9866" s="1">
        <v>4.4015444015443999</v>
      </c>
      <c r="O9866" s="1" t="s">
        <v>9318</v>
      </c>
    </row>
    <row r="9867" spans="1:15" x14ac:dyDescent="0.3">
      <c r="A9867" s="1" t="s">
        <v>5716</v>
      </c>
      <c r="B9867" s="1" t="s">
        <v>5778</v>
      </c>
      <c r="C9867" s="1">
        <v>2</v>
      </c>
      <c r="D9867" s="1" t="s">
        <v>6671</v>
      </c>
      <c r="E9867" s="1">
        <v>10</v>
      </c>
      <c r="F9867" s="1" t="s">
        <v>9497</v>
      </c>
      <c r="G9867" s="1" t="s">
        <v>5834</v>
      </c>
      <c r="H9867" s="1" t="s">
        <v>9322</v>
      </c>
      <c r="I9867" s="1" t="b">
        <v>0</v>
      </c>
      <c r="J9867" s="1">
        <v>0</v>
      </c>
      <c r="K9867" s="1">
        <v>11</v>
      </c>
      <c r="L9867" s="1">
        <v>6</v>
      </c>
      <c r="M9867" s="1">
        <v>104</v>
      </c>
      <c r="N9867" s="1">
        <v>4.0154440154440101</v>
      </c>
      <c r="O9867" s="1" t="s">
        <v>9503</v>
      </c>
    </row>
    <row r="9868" spans="1:15" x14ac:dyDescent="0.3">
      <c r="A9868" s="1" t="s">
        <v>5716</v>
      </c>
      <c r="B9868" s="1" t="s">
        <v>5778</v>
      </c>
      <c r="C9868" s="1">
        <v>2</v>
      </c>
      <c r="D9868" s="1" t="s">
        <v>6671</v>
      </c>
      <c r="E9868" s="1">
        <v>10</v>
      </c>
      <c r="F9868" s="1" t="s">
        <v>9497</v>
      </c>
      <c r="G9868" s="1" t="s">
        <v>5814</v>
      </c>
      <c r="H9868" s="1" t="s">
        <v>9304</v>
      </c>
      <c r="I9868" s="1" t="b">
        <v>1</v>
      </c>
      <c r="J9868" s="1">
        <v>0</v>
      </c>
      <c r="K9868" s="1">
        <v>0</v>
      </c>
      <c r="L9868" s="1">
        <v>0</v>
      </c>
      <c r="M9868" s="1">
        <v>81</v>
      </c>
      <c r="N9868" s="1">
        <v>3.1274131274131198</v>
      </c>
      <c r="O9868" s="1" t="s">
        <v>9305</v>
      </c>
    </row>
    <row r="9869" spans="1:15" x14ac:dyDescent="0.3">
      <c r="A9869" s="1" t="s">
        <v>5716</v>
      </c>
      <c r="B9869" s="1" t="s">
        <v>5778</v>
      </c>
      <c r="C9869" s="1">
        <v>2</v>
      </c>
      <c r="D9869" s="1" t="s">
        <v>6671</v>
      </c>
      <c r="E9869" s="1">
        <v>10</v>
      </c>
      <c r="F9869" s="1" t="s">
        <v>9497</v>
      </c>
      <c r="G9869" s="1" t="s">
        <v>5816</v>
      </c>
      <c r="H9869" s="1" t="s">
        <v>9304</v>
      </c>
      <c r="I9869" s="1" t="b">
        <v>0</v>
      </c>
      <c r="J9869" s="1">
        <v>3</v>
      </c>
      <c r="K9869" s="1">
        <v>0</v>
      </c>
      <c r="L9869" s="1">
        <v>2</v>
      </c>
      <c r="M9869" s="1">
        <v>76</v>
      </c>
      <c r="N9869" s="1">
        <v>2.9343629343629298</v>
      </c>
      <c r="O9869" s="1" t="s">
        <v>9504</v>
      </c>
    </row>
    <row r="9870" spans="1:15" x14ac:dyDescent="0.3">
      <c r="A9870" s="1" t="s">
        <v>5716</v>
      </c>
      <c r="B9870" s="1" t="s">
        <v>5778</v>
      </c>
      <c r="C9870" s="1">
        <v>2</v>
      </c>
      <c r="D9870" s="1" t="s">
        <v>6671</v>
      </c>
      <c r="E9870" s="1">
        <v>10</v>
      </c>
      <c r="F9870" s="1" t="s">
        <v>9497</v>
      </c>
      <c r="G9870" s="1" t="s">
        <v>5834</v>
      </c>
      <c r="H9870" s="1" t="s">
        <v>9304</v>
      </c>
      <c r="I9870" s="1" t="b">
        <v>0</v>
      </c>
      <c r="J9870" s="1">
        <v>13</v>
      </c>
      <c r="K9870" s="1">
        <v>0</v>
      </c>
      <c r="L9870" s="1">
        <v>0</v>
      </c>
      <c r="M9870" s="1">
        <v>44</v>
      </c>
      <c r="N9870" s="1">
        <v>1.6988416988416899</v>
      </c>
      <c r="O9870" s="1" t="s">
        <v>9505</v>
      </c>
    </row>
    <row r="9871" spans="1:15" x14ac:dyDescent="0.3">
      <c r="A9871" s="1" t="s">
        <v>5716</v>
      </c>
      <c r="B9871" s="1" t="s">
        <v>5778</v>
      </c>
      <c r="C9871" s="1">
        <v>2</v>
      </c>
      <c r="D9871" s="1" t="s">
        <v>6671</v>
      </c>
      <c r="E9871" s="1">
        <v>10</v>
      </c>
      <c r="F9871" s="1" t="s">
        <v>9497</v>
      </c>
      <c r="G9871" s="1" t="s">
        <v>5801</v>
      </c>
      <c r="H9871" s="1" t="s">
        <v>9304</v>
      </c>
      <c r="I9871" s="1" t="b">
        <v>0</v>
      </c>
      <c r="J9871" s="1">
        <v>1</v>
      </c>
      <c r="K9871" s="1">
        <v>0</v>
      </c>
      <c r="L9871" s="1">
        <v>4</v>
      </c>
      <c r="M9871" s="1">
        <v>41</v>
      </c>
      <c r="N9871" s="1">
        <v>1.5830115830115801</v>
      </c>
      <c r="O9871" s="1" t="s">
        <v>9506</v>
      </c>
    </row>
    <row r="9872" spans="1:15" x14ac:dyDescent="0.3">
      <c r="A9872" s="1" t="s">
        <v>5716</v>
      </c>
      <c r="B9872" s="1" t="s">
        <v>5778</v>
      </c>
      <c r="C9872" s="1">
        <v>2</v>
      </c>
      <c r="D9872" s="1" t="s">
        <v>6671</v>
      </c>
      <c r="E9872" s="1">
        <v>10</v>
      </c>
      <c r="F9872" s="1" t="s">
        <v>9497</v>
      </c>
      <c r="G9872" s="1" t="s">
        <v>5798</v>
      </c>
      <c r="H9872" s="1" t="s">
        <v>9304</v>
      </c>
      <c r="I9872" s="1" t="b">
        <v>0</v>
      </c>
      <c r="J9872" s="1">
        <v>0</v>
      </c>
      <c r="K9872" s="1">
        <v>0</v>
      </c>
      <c r="L9872" s="1">
        <v>7</v>
      </c>
      <c r="M9872" s="1">
        <v>36</v>
      </c>
      <c r="N9872" s="1">
        <v>1.3899613899613801</v>
      </c>
      <c r="O9872" s="1" t="s">
        <v>9507</v>
      </c>
    </row>
    <row r="9873" spans="1:15" x14ac:dyDescent="0.3">
      <c r="A9873" s="1" t="s">
        <v>5716</v>
      </c>
      <c r="B9873" s="1" t="s">
        <v>5778</v>
      </c>
      <c r="C9873" s="1">
        <v>2</v>
      </c>
      <c r="D9873" s="1" t="s">
        <v>6671</v>
      </c>
      <c r="E9873" s="1">
        <v>10</v>
      </c>
      <c r="F9873" s="1" t="s">
        <v>9497</v>
      </c>
      <c r="G9873" s="1" t="s">
        <v>5810</v>
      </c>
      <c r="H9873" s="1" t="s">
        <v>9304</v>
      </c>
      <c r="I9873" s="1" t="b">
        <v>0</v>
      </c>
      <c r="J9873" s="1">
        <v>2</v>
      </c>
      <c r="K9873" s="1">
        <v>0</v>
      </c>
      <c r="L9873" s="1">
        <v>0</v>
      </c>
      <c r="M9873" s="1">
        <v>29</v>
      </c>
      <c r="N9873" s="1">
        <v>1.1196911196911199</v>
      </c>
      <c r="O9873" s="1" t="s">
        <v>9508</v>
      </c>
    </row>
    <row r="9874" spans="1:15" x14ac:dyDescent="0.3">
      <c r="A9874" s="1" t="s">
        <v>5716</v>
      </c>
      <c r="B9874" s="1" t="s">
        <v>5778</v>
      </c>
      <c r="C9874" s="1">
        <v>2</v>
      </c>
      <c r="D9874" s="1" t="s">
        <v>6671</v>
      </c>
      <c r="E9874" s="1">
        <v>10</v>
      </c>
      <c r="F9874" s="1" t="s">
        <v>9497</v>
      </c>
      <c r="G9874" s="1" t="s">
        <v>5806</v>
      </c>
      <c r="H9874" s="1" t="s">
        <v>9509</v>
      </c>
      <c r="I9874" s="1" t="b">
        <v>0</v>
      </c>
      <c r="J9874" s="1">
        <v>0</v>
      </c>
      <c r="K9874" s="1">
        <v>5</v>
      </c>
      <c r="L9874" s="1">
        <v>8</v>
      </c>
      <c r="M9874" s="1">
        <v>29</v>
      </c>
      <c r="N9874" s="1">
        <v>1.1196911196911199</v>
      </c>
      <c r="O9874" s="1" t="s">
        <v>9510</v>
      </c>
    </row>
    <row r="9875" spans="1:15" x14ac:dyDescent="0.3">
      <c r="A9875" s="1" t="s">
        <v>5716</v>
      </c>
      <c r="B9875" s="1" t="s">
        <v>5778</v>
      </c>
      <c r="C9875" s="1">
        <v>2</v>
      </c>
      <c r="D9875" s="1" t="s">
        <v>6671</v>
      </c>
      <c r="E9875" s="1">
        <v>11</v>
      </c>
      <c r="F9875" s="1" t="s">
        <v>9511</v>
      </c>
      <c r="G9875" s="1" t="s">
        <v>5798</v>
      </c>
      <c r="H9875" s="1" t="s">
        <v>9304</v>
      </c>
      <c r="I9875" s="1" t="b">
        <v>0</v>
      </c>
      <c r="J9875" s="1">
        <v>0</v>
      </c>
      <c r="K9875" s="1">
        <v>0</v>
      </c>
      <c r="L9875" s="1">
        <v>8</v>
      </c>
      <c r="M9875" s="1">
        <v>5964</v>
      </c>
      <c r="N9875" s="1">
        <v>76.875483372003103</v>
      </c>
      <c r="O9875" s="1" t="s">
        <v>9501</v>
      </c>
    </row>
    <row r="9876" spans="1:15" x14ac:dyDescent="0.3">
      <c r="A9876" s="1" t="s">
        <v>5716</v>
      </c>
      <c r="B9876" s="1" t="s">
        <v>5778</v>
      </c>
      <c r="C9876" s="1">
        <v>2</v>
      </c>
      <c r="D9876" s="1" t="s">
        <v>6671</v>
      </c>
      <c r="E9876" s="1">
        <v>11</v>
      </c>
      <c r="F9876" s="1" t="s">
        <v>9511</v>
      </c>
      <c r="G9876" s="1" t="s">
        <v>5801</v>
      </c>
      <c r="H9876" s="1" t="s">
        <v>9304</v>
      </c>
      <c r="I9876" s="1" t="b">
        <v>0</v>
      </c>
      <c r="J9876" s="1">
        <v>1</v>
      </c>
      <c r="K9876" s="1">
        <v>0</v>
      </c>
      <c r="L9876" s="1">
        <v>4</v>
      </c>
      <c r="M9876" s="1">
        <v>986</v>
      </c>
      <c r="N9876" s="1">
        <v>12.709461201340501</v>
      </c>
      <c r="O9876" s="1" t="s">
        <v>9506</v>
      </c>
    </row>
    <row r="9877" spans="1:15" x14ac:dyDescent="0.3">
      <c r="A9877" s="1" t="s">
        <v>5716</v>
      </c>
      <c r="B9877" s="1" t="s">
        <v>5778</v>
      </c>
      <c r="C9877" s="1">
        <v>2</v>
      </c>
      <c r="D9877" s="1" t="s">
        <v>6671</v>
      </c>
      <c r="E9877" s="1">
        <v>11</v>
      </c>
      <c r="F9877" s="1" t="s">
        <v>9511</v>
      </c>
      <c r="G9877" s="1" t="s">
        <v>5814</v>
      </c>
      <c r="H9877" s="1" t="s">
        <v>9304</v>
      </c>
      <c r="I9877" s="1" t="b">
        <v>1</v>
      </c>
      <c r="J9877" s="1">
        <v>0</v>
      </c>
      <c r="K9877" s="1">
        <v>0</v>
      </c>
      <c r="L9877" s="1">
        <v>0</v>
      </c>
      <c r="M9877" s="1">
        <v>79</v>
      </c>
      <c r="N9877" s="1">
        <v>1.01830368651714</v>
      </c>
      <c r="O9877" s="1" t="s">
        <v>9305</v>
      </c>
    </row>
    <row r="9878" spans="1:15" x14ac:dyDescent="0.3">
      <c r="A9878" s="1" t="s">
        <v>5716</v>
      </c>
      <c r="B9878" s="1" t="s">
        <v>5778</v>
      </c>
      <c r="C9878" s="1">
        <v>2</v>
      </c>
      <c r="D9878" s="1" t="s">
        <v>6671</v>
      </c>
      <c r="E9878" s="1">
        <v>12</v>
      </c>
      <c r="F9878" s="1" t="s">
        <v>9512</v>
      </c>
      <c r="G9878" s="1" t="s">
        <v>5803</v>
      </c>
      <c r="H9878" s="1" t="s">
        <v>9313</v>
      </c>
      <c r="I9878" s="1" t="b">
        <v>0</v>
      </c>
      <c r="J9878" s="1">
        <v>0</v>
      </c>
      <c r="K9878" s="1">
        <v>1</v>
      </c>
      <c r="L9878" s="1">
        <v>0</v>
      </c>
      <c r="M9878" s="1">
        <v>2491</v>
      </c>
      <c r="N9878" s="1">
        <v>67.561703281800902</v>
      </c>
      <c r="O9878" s="1" t="s">
        <v>9314</v>
      </c>
    </row>
    <row r="9879" spans="1:15" x14ac:dyDescent="0.3">
      <c r="A9879" s="1" t="s">
        <v>5716</v>
      </c>
      <c r="B9879" s="1" t="s">
        <v>5778</v>
      </c>
      <c r="C9879" s="1">
        <v>2</v>
      </c>
      <c r="D9879" s="1" t="s">
        <v>6671</v>
      </c>
      <c r="E9879" s="1">
        <v>12</v>
      </c>
      <c r="F9879" s="1" t="s">
        <v>9512</v>
      </c>
      <c r="G9879" s="1" t="s">
        <v>5834</v>
      </c>
      <c r="H9879" s="1" t="s">
        <v>9304</v>
      </c>
      <c r="I9879" s="1" t="b">
        <v>0</v>
      </c>
      <c r="J9879" s="1">
        <v>9</v>
      </c>
      <c r="K9879" s="1">
        <v>0</v>
      </c>
      <c r="L9879" s="1">
        <v>0</v>
      </c>
      <c r="M9879" s="1">
        <v>460</v>
      </c>
      <c r="N9879" s="1">
        <v>12.476267968538099</v>
      </c>
      <c r="O9879" s="1" t="s">
        <v>9421</v>
      </c>
    </row>
    <row r="9880" spans="1:15" x14ac:dyDescent="0.3">
      <c r="A9880" s="1" t="s">
        <v>5716</v>
      </c>
      <c r="B9880" s="1" t="s">
        <v>5778</v>
      </c>
      <c r="C9880" s="1">
        <v>2</v>
      </c>
      <c r="D9880" s="1" t="s">
        <v>6671</v>
      </c>
      <c r="E9880" s="1">
        <v>12</v>
      </c>
      <c r="F9880" s="1" t="s">
        <v>9512</v>
      </c>
      <c r="G9880" s="1" t="s">
        <v>5814</v>
      </c>
      <c r="H9880" s="1" t="s">
        <v>9304</v>
      </c>
      <c r="I9880" s="1" t="b">
        <v>1</v>
      </c>
      <c r="J9880" s="1">
        <v>0</v>
      </c>
      <c r="K9880" s="1">
        <v>0</v>
      </c>
      <c r="L9880" s="1">
        <v>0</v>
      </c>
      <c r="M9880" s="1">
        <v>259</v>
      </c>
      <c r="N9880" s="1">
        <v>7.02468131272036</v>
      </c>
      <c r="O9880" s="1" t="s">
        <v>9305</v>
      </c>
    </row>
    <row r="9881" spans="1:15" x14ac:dyDescent="0.3">
      <c r="A9881" s="1" t="s">
        <v>5716</v>
      </c>
      <c r="B9881" s="1" t="s">
        <v>5778</v>
      </c>
      <c r="C9881" s="1">
        <v>2</v>
      </c>
      <c r="D9881" s="1" t="s">
        <v>6671</v>
      </c>
      <c r="E9881" s="1">
        <v>12</v>
      </c>
      <c r="F9881" s="1" t="s">
        <v>9512</v>
      </c>
      <c r="G9881" s="1" t="s">
        <v>5834</v>
      </c>
      <c r="H9881" s="1" t="s">
        <v>9304</v>
      </c>
      <c r="I9881" s="1" t="b">
        <v>0</v>
      </c>
      <c r="J9881" s="1">
        <v>9</v>
      </c>
      <c r="K9881" s="1">
        <v>0</v>
      </c>
      <c r="L9881" s="1">
        <v>0</v>
      </c>
      <c r="M9881" s="1">
        <v>156</v>
      </c>
      <c r="N9881" s="1">
        <v>4.2310821806346599</v>
      </c>
      <c r="O9881" s="1" t="s">
        <v>9342</v>
      </c>
    </row>
    <row r="9882" spans="1:15" x14ac:dyDescent="0.3">
      <c r="A9882" s="1" t="s">
        <v>5716</v>
      </c>
      <c r="B9882" s="1" t="s">
        <v>5778</v>
      </c>
      <c r="C9882" s="1">
        <v>2</v>
      </c>
      <c r="D9882" s="1" t="s">
        <v>6671</v>
      </c>
      <c r="E9882" s="1">
        <v>12</v>
      </c>
      <c r="F9882" s="1" t="s">
        <v>9512</v>
      </c>
      <c r="G9882" s="1" t="s">
        <v>5803</v>
      </c>
      <c r="H9882" s="1" t="s">
        <v>9313</v>
      </c>
      <c r="I9882" s="1" t="b">
        <v>0</v>
      </c>
      <c r="J9882" s="1">
        <v>0</v>
      </c>
      <c r="K9882" s="1">
        <v>1</v>
      </c>
      <c r="L9882" s="1">
        <v>1</v>
      </c>
      <c r="M9882" s="1">
        <v>58</v>
      </c>
      <c r="N9882" s="1">
        <v>1.5730946569026301</v>
      </c>
      <c r="O9882" s="1" t="s">
        <v>9476</v>
      </c>
    </row>
    <row r="9883" spans="1:15" x14ac:dyDescent="0.3">
      <c r="A9883" s="1" t="s">
        <v>5716</v>
      </c>
      <c r="B9883" s="1" t="s">
        <v>5778</v>
      </c>
      <c r="C9883" s="1">
        <v>2</v>
      </c>
      <c r="D9883" s="1" t="s">
        <v>6671</v>
      </c>
      <c r="E9883" s="1">
        <v>13</v>
      </c>
      <c r="F9883" s="1" t="s">
        <v>9513</v>
      </c>
      <c r="G9883" s="1" t="s">
        <v>5814</v>
      </c>
      <c r="H9883" s="1" t="s">
        <v>9304</v>
      </c>
      <c r="I9883" s="1" t="b">
        <v>1</v>
      </c>
      <c r="J9883" s="1">
        <v>0</v>
      </c>
      <c r="K9883" s="1">
        <v>0</v>
      </c>
      <c r="L9883" s="1">
        <v>0</v>
      </c>
      <c r="M9883" s="1">
        <v>1758</v>
      </c>
      <c r="N9883" s="1">
        <v>77.547419497132694</v>
      </c>
      <c r="O9883" s="1" t="s">
        <v>9305</v>
      </c>
    </row>
    <row r="9884" spans="1:15" x14ac:dyDescent="0.3">
      <c r="A9884" s="1" t="s">
        <v>5716</v>
      </c>
      <c r="B9884" s="1" t="s">
        <v>5778</v>
      </c>
      <c r="C9884" s="1">
        <v>2</v>
      </c>
      <c r="D9884" s="1" t="s">
        <v>6671</v>
      </c>
      <c r="E9884" s="1">
        <v>13</v>
      </c>
      <c r="F9884" s="1" t="s">
        <v>9513</v>
      </c>
      <c r="G9884" s="1" t="s">
        <v>5803</v>
      </c>
      <c r="H9884" s="1" t="s">
        <v>9313</v>
      </c>
      <c r="I9884" s="1" t="b">
        <v>0</v>
      </c>
      <c r="J9884" s="1">
        <v>0</v>
      </c>
      <c r="K9884" s="1">
        <v>1</v>
      </c>
      <c r="L9884" s="1">
        <v>0</v>
      </c>
      <c r="M9884" s="1">
        <v>243</v>
      </c>
      <c r="N9884" s="1">
        <v>10.719011910013201</v>
      </c>
      <c r="O9884" s="1" t="s">
        <v>9314</v>
      </c>
    </row>
    <row r="9885" spans="1:15" x14ac:dyDescent="0.3">
      <c r="A9885" s="1" t="s">
        <v>5716</v>
      </c>
      <c r="B9885" s="1" t="s">
        <v>5778</v>
      </c>
      <c r="C9885" s="1">
        <v>2</v>
      </c>
      <c r="D9885" s="1" t="s">
        <v>6671</v>
      </c>
      <c r="E9885" s="1">
        <v>13</v>
      </c>
      <c r="F9885" s="1" t="s">
        <v>9513</v>
      </c>
      <c r="G9885" s="1" t="s">
        <v>5908</v>
      </c>
      <c r="H9885" s="1" t="s">
        <v>9304</v>
      </c>
      <c r="I9885" s="1" t="b">
        <v>0</v>
      </c>
      <c r="J9885" s="1">
        <v>0</v>
      </c>
      <c r="K9885" s="1">
        <v>0</v>
      </c>
      <c r="L9885" s="1">
        <v>1</v>
      </c>
      <c r="M9885" s="1">
        <v>42</v>
      </c>
      <c r="N9885" s="1">
        <v>1.8526687251874701</v>
      </c>
      <c r="O9885" s="1" t="s">
        <v>9359</v>
      </c>
    </row>
    <row r="9886" spans="1:15" x14ac:dyDescent="0.3">
      <c r="A9886" s="1" t="s">
        <v>5716</v>
      </c>
      <c r="B9886" s="1" t="s">
        <v>5778</v>
      </c>
      <c r="C9886" s="1">
        <v>2</v>
      </c>
      <c r="D9886" s="1" t="s">
        <v>6671</v>
      </c>
      <c r="E9886" s="1">
        <v>13</v>
      </c>
      <c r="F9886" s="1" t="s">
        <v>9513</v>
      </c>
      <c r="G9886" s="1" t="s">
        <v>5834</v>
      </c>
      <c r="H9886" s="1" t="s">
        <v>9304</v>
      </c>
      <c r="I9886" s="1" t="b">
        <v>0</v>
      </c>
      <c r="J9886" s="1">
        <v>9</v>
      </c>
      <c r="K9886" s="1">
        <v>0</v>
      </c>
      <c r="L9886" s="1">
        <v>0</v>
      </c>
      <c r="M9886" s="1">
        <v>40</v>
      </c>
      <c r="N9886" s="1">
        <v>1.76444640494044</v>
      </c>
      <c r="O9886" s="1" t="s">
        <v>9421</v>
      </c>
    </row>
    <row r="9887" spans="1:15" x14ac:dyDescent="0.3">
      <c r="A9887" s="1" t="s">
        <v>5716</v>
      </c>
      <c r="B9887" s="1" t="s">
        <v>5778</v>
      </c>
      <c r="C9887" s="1">
        <v>2</v>
      </c>
      <c r="D9887" s="1" t="s">
        <v>6671</v>
      </c>
      <c r="E9887" s="1">
        <v>14</v>
      </c>
      <c r="F9887" s="1" t="s">
        <v>9514</v>
      </c>
      <c r="G9887" s="1" t="s">
        <v>5803</v>
      </c>
      <c r="H9887" s="1" t="s">
        <v>9307</v>
      </c>
      <c r="I9887" s="1" t="b">
        <v>0</v>
      </c>
      <c r="J9887" s="1">
        <v>0</v>
      </c>
      <c r="K9887" s="1">
        <v>1</v>
      </c>
      <c r="L9887" s="1">
        <v>0</v>
      </c>
      <c r="M9887" s="1">
        <v>1319</v>
      </c>
      <c r="N9887" s="1">
        <v>35.428417942519403</v>
      </c>
      <c r="O9887" s="1" t="s">
        <v>9308</v>
      </c>
    </row>
    <row r="9888" spans="1:15" x14ac:dyDescent="0.3">
      <c r="A9888" s="1" t="s">
        <v>5716</v>
      </c>
      <c r="B9888" s="1" t="s">
        <v>5778</v>
      </c>
      <c r="C9888" s="1">
        <v>2</v>
      </c>
      <c r="D9888" s="1" t="s">
        <v>6671</v>
      </c>
      <c r="E9888" s="1">
        <v>14</v>
      </c>
      <c r="F9888" s="1" t="s">
        <v>9514</v>
      </c>
      <c r="G9888" s="1" t="s">
        <v>5803</v>
      </c>
      <c r="H9888" s="1" t="s">
        <v>9313</v>
      </c>
      <c r="I9888" s="1" t="b">
        <v>0</v>
      </c>
      <c r="J9888" s="1">
        <v>0</v>
      </c>
      <c r="K9888" s="1">
        <v>1</v>
      </c>
      <c r="L9888" s="1">
        <v>0</v>
      </c>
      <c r="M9888" s="1">
        <v>921</v>
      </c>
      <c r="N9888" s="1">
        <v>24.738114423851702</v>
      </c>
      <c r="O9888" s="1" t="s">
        <v>9314</v>
      </c>
    </row>
    <row r="9889" spans="1:15" x14ac:dyDescent="0.3">
      <c r="A9889" s="1" t="s">
        <v>5716</v>
      </c>
      <c r="B9889" s="1" t="s">
        <v>5778</v>
      </c>
      <c r="C9889" s="1">
        <v>2</v>
      </c>
      <c r="D9889" s="1" t="s">
        <v>6671</v>
      </c>
      <c r="E9889" s="1">
        <v>14</v>
      </c>
      <c r="F9889" s="1" t="s">
        <v>9514</v>
      </c>
      <c r="G9889" s="1" t="s">
        <v>5798</v>
      </c>
      <c r="H9889" s="1" t="s">
        <v>9304</v>
      </c>
      <c r="I9889" s="1" t="b">
        <v>0</v>
      </c>
      <c r="J9889" s="1">
        <v>0</v>
      </c>
      <c r="K9889" s="1">
        <v>0</v>
      </c>
      <c r="L9889" s="1">
        <v>10</v>
      </c>
      <c r="M9889" s="1">
        <v>379</v>
      </c>
      <c r="N9889" s="1">
        <v>10.179962395917199</v>
      </c>
      <c r="O9889" s="1" t="s">
        <v>9515</v>
      </c>
    </row>
    <row r="9890" spans="1:15" x14ac:dyDescent="0.3">
      <c r="A9890" s="1" t="s">
        <v>5716</v>
      </c>
      <c r="B9890" s="1" t="s">
        <v>5778</v>
      </c>
      <c r="C9890" s="1">
        <v>2</v>
      </c>
      <c r="D9890" s="1" t="s">
        <v>6671</v>
      </c>
      <c r="E9890" s="1">
        <v>14</v>
      </c>
      <c r="F9890" s="1" t="s">
        <v>9514</v>
      </c>
      <c r="G9890" s="1" t="s">
        <v>5814</v>
      </c>
      <c r="H9890" s="1" t="s">
        <v>9304</v>
      </c>
      <c r="I9890" s="1" t="b">
        <v>1</v>
      </c>
      <c r="J9890" s="1">
        <v>0</v>
      </c>
      <c r="K9890" s="1">
        <v>0</v>
      </c>
      <c r="L9890" s="1">
        <v>0</v>
      </c>
      <c r="M9890" s="1">
        <v>218</v>
      </c>
      <c r="N9890" s="1">
        <v>5.8554928820843397</v>
      </c>
      <c r="O9890" s="1" t="s">
        <v>9305</v>
      </c>
    </row>
    <row r="9891" spans="1:15" x14ac:dyDescent="0.3">
      <c r="A9891" s="1" t="s">
        <v>5716</v>
      </c>
      <c r="B9891" s="1" t="s">
        <v>5778</v>
      </c>
      <c r="C9891" s="1">
        <v>2</v>
      </c>
      <c r="D9891" s="1" t="s">
        <v>6671</v>
      </c>
      <c r="E9891" s="1">
        <v>14</v>
      </c>
      <c r="F9891" s="1" t="s">
        <v>9514</v>
      </c>
      <c r="G9891" s="1" t="s">
        <v>5801</v>
      </c>
      <c r="H9891" s="1" t="s">
        <v>9304</v>
      </c>
      <c r="I9891" s="1" t="b">
        <v>0</v>
      </c>
      <c r="J9891" s="1">
        <v>1</v>
      </c>
      <c r="K9891" s="1">
        <v>0</v>
      </c>
      <c r="L9891" s="1">
        <v>0</v>
      </c>
      <c r="M9891" s="1">
        <v>127</v>
      </c>
      <c r="N9891" s="1">
        <v>3.4112275047005101</v>
      </c>
      <c r="O9891" s="1" t="s">
        <v>9318</v>
      </c>
    </row>
    <row r="9892" spans="1:15" x14ac:dyDescent="0.3">
      <c r="A9892" s="1" t="s">
        <v>5716</v>
      </c>
      <c r="B9892" s="1" t="s">
        <v>5778</v>
      </c>
      <c r="C9892" s="1">
        <v>2</v>
      </c>
      <c r="D9892" s="1" t="s">
        <v>6671</v>
      </c>
      <c r="E9892" s="1">
        <v>14</v>
      </c>
      <c r="F9892" s="1" t="s">
        <v>9514</v>
      </c>
      <c r="G9892" s="1" t="s">
        <v>5816</v>
      </c>
      <c r="H9892" s="1" t="s">
        <v>9304</v>
      </c>
      <c r="I9892" s="1" t="b">
        <v>0</v>
      </c>
      <c r="J9892" s="1">
        <v>3</v>
      </c>
      <c r="K9892" s="1">
        <v>0</v>
      </c>
      <c r="L9892" s="1">
        <v>0</v>
      </c>
      <c r="M9892" s="1">
        <v>98</v>
      </c>
      <c r="N9892" s="1">
        <v>2.6322857910287398</v>
      </c>
      <c r="O9892" s="1" t="s">
        <v>9483</v>
      </c>
    </row>
    <row r="9893" spans="1:15" x14ac:dyDescent="0.3">
      <c r="A9893" s="1" t="s">
        <v>5716</v>
      </c>
      <c r="B9893" s="1" t="s">
        <v>5778</v>
      </c>
      <c r="C9893" s="1">
        <v>2</v>
      </c>
      <c r="D9893" s="1" t="s">
        <v>6671</v>
      </c>
      <c r="E9893" s="1">
        <v>14</v>
      </c>
      <c r="F9893" s="1" t="s">
        <v>9514</v>
      </c>
      <c r="G9893" s="1" t="s">
        <v>5834</v>
      </c>
      <c r="H9893" s="1" t="s">
        <v>9304</v>
      </c>
      <c r="I9893" s="1" t="b">
        <v>0</v>
      </c>
      <c r="J9893" s="1">
        <v>9</v>
      </c>
      <c r="K9893" s="1">
        <v>0</v>
      </c>
      <c r="L9893" s="1">
        <v>0</v>
      </c>
      <c r="M9893" s="1">
        <v>41</v>
      </c>
      <c r="N9893" s="1">
        <v>1.10126242277733</v>
      </c>
      <c r="O9893" s="1" t="s">
        <v>9439</v>
      </c>
    </row>
    <row r="9894" spans="1:15" x14ac:dyDescent="0.3">
      <c r="A9894" s="1" t="s">
        <v>5716</v>
      </c>
      <c r="B9894" s="1" t="s">
        <v>5778</v>
      </c>
      <c r="C9894" s="1">
        <v>2</v>
      </c>
      <c r="D9894" s="1" t="s">
        <v>6671</v>
      </c>
      <c r="E9894" s="1">
        <v>14</v>
      </c>
      <c r="F9894" s="1" t="s">
        <v>9514</v>
      </c>
      <c r="G9894" s="1" t="s">
        <v>5834</v>
      </c>
      <c r="H9894" s="1" t="s">
        <v>9516</v>
      </c>
      <c r="I9894" s="1" t="b">
        <v>0</v>
      </c>
      <c r="J9894" s="1">
        <v>0</v>
      </c>
      <c r="K9894" s="1">
        <v>7</v>
      </c>
      <c r="L9894" s="1">
        <v>12</v>
      </c>
      <c r="M9894" s="1">
        <v>38</v>
      </c>
      <c r="N9894" s="1">
        <v>1.0206822455009299</v>
      </c>
      <c r="O9894" s="1" t="s">
        <v>9517</v>
      </c>
    </row>
    <row r="9895" spans="1:15" x14ac:dyDescent="0.3">
      <c r="A9895" s="1" t="s">
        <v>5716</v>
      </c>
      <c r="B9895" s="1" t="s">
        <v>5778</v>
      </c>
      <c r="C9895" s="1">
        <v>2</v>
      </c>
      <c r="D9895" s="1" t="s">
        <v>6671</v>
      </c>
      <c r="E9895" s="1">
        <v>15</v>
      </c>
      <c r="F9895" s="1" t="s">
        <v>9518</v>
      </c>
      <c r="G9895" s="1" t="s">
        <v>5814</v>
      </c>
      <c r="H9895" s="1" t="s">
        <v>9304</v>
      </c>
      <c r="I9895" s="1" t="b">
        <v>1</v>
      </c>
      <c r="J9895" s="1">
        <v>0</v>
      </c>
      <c r="K9895" s="1">
        <v>0</v>
      </c>
      <c r="L9895" s="1">
        <v>0</v>
      </c>
      <c r="M9895" s="1">
        <v>738</v>
      </c>
      <c r="N9895" s="1">
        <v>64.680105170902706</v>
      </c>
      <c r="O9895" s="1" t="s">
        <v>9305</v>
      </c>
    </row>
    <row r="9896" spans="1:15" x14ac:dyDescent="0.3">
      <c r="A9896" s="1" t="s">
        <v>5716</v>
      </c>
      <c r="B9896" s="1" t="s">
        <v>5778</v>
      </c>
      <c r="C9896" s="1">
        <v>2</v>
      </c>
      <c r="D9896" s="1" t="s">
        <v>6671</v>
      </c>
      <c r="E9896" s="1">
        <v>15</v>
      </c>
      <c r="F9896" s="1" t="s">
        <v>9518</v>
      </c>
      <c r="G9896" s="1" t="s">
        <v>5803</v>
      </c>
      <c r="H9896" s="1" t="s">
        <v>9307</v>
      </c>
      <c r="I9896" s="1" t="b">
        <v>0</v>
      </c>
      <c r="J9896" s="1">
        <v>0</v>
      </c>
      <c r="K9896" s="1">
        <v>1</v>
      </c>
      <c r="L9896" s="1">
        <v>0</v>
      </c>
      <c r="M9896" s="1">
        <v>137</v>
      </c>
      <c r="N9896" s="1">
        <v>12.0070113935144</v>
      </c>
      <c r="O9896" s="1" t="s">
        <v>9308</v>
      </c>
    </row>
    <row r="9897" spans="1:15" x14ac:dyDescent="0.3">
      <c r="A9897" s="1" t="s">
        <v>5716</v>
      </c>
      <c r="B9897" s="1" t="s">
        <v>5778</v>
      </c>
      <c r="C9897" s="1">
        <v>2</v>
      </c>
      <c r="D9897" s="1" t="s">
        <v>6671</v>
      </c>
      <c r="E9897" s="1">
        <v>15</v>
      </c>
      <c r="F9897" s="1" t="s">
        <v>9518</v>
      </c>
      <c r="G9897" s="1" t="s">
        <v>5803</v>
      </c>
      <c r="H9897" s="1" t="s">
        <v>9313</v>
      </c>
      <c r="I9897" s="1" t="b">
        <v>0</v>
      </c>
      <c r="J9897" s="1">
        <v>0</v>
      </c>
      <c r="K9897" s="1">
        <v>1</v>
      </c>
      <c r="L9897" s="1">
        <v>0</v>
      </c>
      <c r="M9897" s="1">
        <v>75</v>
      </c>
      <c r="N9897" s="1">
        <v>6.5731814198071801</v>
      </c>
      <c r="O9897" s="1" t="s">
        <v>9314</v>
      </c>
    </row>
    <row r="9898" spans="1:15" x14ac:dyDescent="0.3">
      <c r="A9898" s="1" t="s">
        <v>5716</v>
      </c>
      <c r="B9898" s="1" t="s">
        <v>5778</v>
      </c>
      <c r="C9898" s="1">
        <v>2</v>
      </c>
      <c r="D9898" s="1" t="s">
        <v>6671</v>
      </c>
      <c r="E9898" s="1">
        <v>15</v>
      </c>
      <c r="F9898" s="1" t="s">
        <v>9518</v>
      </c>
      <c r="G9898" s="1" t="s">
        <v>5798</v>
      </c>
      <c r="H9898" s="1" t="s">
        <v>9304</v>
      </c>
      <c r="I9898" s="1" t="b">
        <v>0</v>
      </c>
      <c r="J9898" s="1">
        <v>0</v>
      </c>
      <c r="K9898" s="1">
        <v>0</v>
      </c>
      <c r="L9898" s="1">
        <v>10</v>
      </c>
      <c r="M9898" s="1">
        <v>29</v>
      </c>
      <c r="N9898" s="1">
        <v>2.5416301489921098</v>
      </c>
      <c r="O9898" s="1" t="s">
        <v>9515</v>
      </c>
    </row>
    <row r="9899" spans="1:15" x14ac:dyDescent="0.3">
      <c r="A9899" s="1" t="s">
        <v>5716</v>
      </c>
      <c r="B9899" s="1" t="s">
        <v>5778</v>
      </c>
      <c r="C9899" s="1">
        <v>2</v>
      </c>
      <c r="D9899" s="1" t="s">
        <v>6671</v>
      </c>
      <c r="E9899" s="1">
        <v>15</v>
      </c>
      <c r="F9899" s="1" t="s">
        <v>9518</v>
      </c>
      <c r="G9899" s="1" t="s">
        <v>5801</v>
      </c>
      <c r="H9899" s="1" t="s">
        <v>9304</v>
      </c>
      <c r="I9899" s="1" t="b">
        <v>0</v>
      </c>
      <c r="J9899" s="1">
        <v>1</v>
      </c>
      <c r="K9899" s="1">
        <v>0</v>
      </c>
      <c r="L9899" s="1">
        <v>0</v>
      </c>
      <c r="M9899" s="1">
        <v>19</v>
      </c>
      <c r="N9899" s="1">
        <v>1.6652059596844799</v>
      </c>
      <c r="O9899" s="1" t="s">
        <v>9318</v>
      </c>
    </row>
    <row r="9900" spans="1:15" x14ac:dyDescent="0.3">
      <c r="A9900" s="1" t="s">
        <v>5716</v>
      </c>
      <c r="B9900" s="1" t="s">
        <v>5778</v>
      </c>
      <c r="C9900" s="1">
        <v>2</v>
      </c>
      <c r="D9900" s="1" t="s">
        <v>6671</v>
      </c>
      <c r="E9900" s="1">
        <v>15</v>
      </c>
      <c r="F9900" s="1" t="s">
        <v>9518</v>
      </c>
      <c r="G9900" s="1" t="s">
        <v>5908</v>
      </c>
      <c r="H9900" s="1" t="s">
        <v>9304</v>
      </c>
      <c r="I9900" s="1" t="b">
        <v>0</v>
      </c>
      <c r="J9900" s="1">
        <v>0</v>
      </c>
      <c r="K9900" s="1">
        <v>0</v>
      </c>
      <c r="L9900" s="1">
        <v>1</v>
      </c>
      <c r="M9900" s="1">
        <v>18</v>
      </c>
      <c r="N9900" s="1">
        <v>1.5775635407537201</v>
      </c>
      <c r="O9900" s="1" t="s">
        <v>9359</v>
      </c>
    </row>
    <row r="9901" spans="1:15" x14ac:dyDescent="0.3">
      <c r="A9901" s="1" t="s">
        <v>5716</v>
      </c>
      <c r="B9901" s="1" t="s">
        <v>5778</v>
      </c>
      <c r="C9901" s="1">
        <v>2</v>
      </c>
      <c r="D9901" s="1" t="s">
        <v>6671</v>
      </c>
      <c r="E9901" s="1">
        <v>16</v>
      </c>
      <c r="F9901" s="1" t="s">
        <v>9519</v>
      </c>
      <c r="G9901" s="1" t="s">
        <v>5803</v>
      </c>
      <c r="H9901" s="1" t="s">
        <v>9313</v>
      </c>
      <c r="I9901" s="1" t="b">
        <v>0</v>
      </c>
      <c r="J9901" s="1">
        <v>0</v>
      </c>
      <c r="K9901" s="1">
        <v>1</v>
      </c>
      <c r="L9901" s="1">
        <v>0</v>
      </c>
      <c r="M9901" s="1">
        <v>1802</v>
      </c>
      <c r="N9901" s="1">
        <v>46.467251160391903</v>
      </c>
      <c r="O9901" s="1" t="s">
        <v>9314</v>
      </c>
    </row>
    <row r="9902" spans="1:15" x14ac:dyDescent="0.3">
      <c r="A9902" s="1" t="s">
        <v>5716</v>
      </c>
      <c r="B9902" s="1" t="s">
        <v>5778</v>
      </c>
      <c r="C9902" s="1">
        <v>2</v>
      </c>
      <c r="D9902" s="1" t="s">
        <v>6671</v>
      </c>
      <c r="E9902" s="1">
        <v>16</v>
      </c>
      <c r="F9902" s="1" t="s">
        <v>9519</v>
      </c>
      <c r="G9902" s="1" t="s">
        <v>5798</v>
      </c>
      <c r="H9902" s="1" t="s">
        <v>9304</v>
      </c>
      <c r="I9902" s="1" t="b">
        <v>0</v>
      </c>
      <c r="J9902" s="1">
        <v>0</v>
      </c>
      <c r="K9902" s="1">
        <v>0</v>
      </c>
      <c r="L9902" s="1">
        <v>9</v>
      </c>
      <c r="M9902" s="1">
        <v>735</v>
      </c>
      <c r="N9902" s="1">
        <v>18.953068592057701</v>
      </c>
      <c r="O9902" s="1" t="s">
        <v>9520</v>
      </c>
    </row>
    <row r="9903" spans="1:15" x14ac:dyDescent="0.3">
      <c r="A9903" s="1" t="s">
        <v>5716</v>
      </c>
      <c r="B9903" s="1" t="s">
        <v>5778</v>
      </c>
      <c r="C9903" s="1">
        <v>2</v>
      </c>
      <c r="D9903" s="1" t="s">
        <v>6671</v>
      </c>
      <c r="E9903" s="1">
        <v>16</v>
      </c>
      <c r="F9903" s="1" t="s">
        <v>9519</v>
      </c>
      <c r="G9903" s="1" t="s">
        <v>5834</v>
      </c>
      <c r="H9903" s="1" t="s">
        <v>9304</v>
      </c>
      <c r="I9903" s="1" t="b">
        <v>0</v>
      </c>
      <c r="J9903" s="1">
        <v>9</v>
      </c>
      <c r="K9903" s="1">
        <v>0</v>
      </c>
      <c r="L9903" s="1">
        <v>0</v>
      </c>
      <c r="M9903" s="1">
        <v>382</v>
      </c>
      <c r="N9903" s="1">
        <v>9.8504383702939595</v>
      </c>
      <c r="O9903" s="1" t="s">
        <v>9421</v>
      </c>
    </row>
    <row r="9904" spans="1:15" x14ac:dyDescent="0.3">
      <c r="A9904" s="1" t="s">
        <v>5716</v>
      </c>
      <c r="B9904" s="1" t="s">
        <v>5778</v>
      </c>
      <c r="C9904" s="1">
        <v>2</v>
      </c>
      <c r="D9904" s="1" t="s">
        <v>6671</v>
      </c>
      <c r="E9904" s="1">
        <v>16</v>
      </c>
      <c r="F9904" s="1" t="s">
        <v>9519</v>
      </c>
      <c r="G9904" s="1" t="s">
        <v>5814</v>
      </c>
      <c r="H9904" s="1" t="s">
        <v>9304</v>
      </c>
      <c r="I9904" s="1" t="b">
        <v>1</v>
      </c>
      <c r="J9904" s="1">
        <v>0</v>
      </c>
      <c r="K9904" s="1">
        <v>0</v>
      </c>
      <c r="L9904" s="1">
        <v>0</v>
      </c>
      <c r="M9904" s="1">
        <v>160</v>
      </c>
      <c r="N9904" s="1">
        <v>4.1258380608561103</v>
      </c>
      <c r="O9904" s="1" t="s">
        <v>9305</v>
      </c>
    </row>
    <row r="9905" spans="1:15" x14ac:dyDescent="0.3">
      <c r="A9905" s="1" t="s">
        <v>5716</v>
      </c>
      <c r="B9905" s="1" t="s">
        <v>5778</v>
      </c>
      <c r="C9905" s="1">
        <v>2</v>
      </c>
      <c r="D9905" s="1" t="s">
        <v>6671</v>
      </c>
      <c r="E9905" s="1">
        <v>16</v>
      </c>
      <c r="F9905" s="1" t="s">
        <v>9519</v>
      </c>
      <c r="G9905" s="1" t="s">
        <v>5834</v>
      </c>
      <c r="H9905" s="1" t="s">
        <v>9304</v>
      </c>
      <c r="I9905" s="1" t="b">
        <v>0</v>
      </c>
      <c r="J9905" s="1">
        <v>9</v>
      </c>
      <c r="K9905" s="1">
        <v>0</v>
      </c>
      <c r="L9905" s="1">
        <v>3</v>
      </c>
      <c r="M9905" s="1">
        <v>144</v>
      </c>
      <c r="N9905" s="1">
        <v>3.7132542547704999</v>
      </c>
      <c r="O9905" s="1" t="s">
        <v>9521</v>
      </c>
    </row>
    <row r="9906" spans="1:15" x14ac:dyDescent="0.3">
      <c r="A9906" s="1" t="s">
        <v>5716</v>
      </c>
      <c r="B9906" s="1" t="s">
        <v>5778</v>
      </c>
      <c r="C9906" s="1">
        <v>2</v>
      </c>
      <c r="D9906" s="1" t="s">
        <v>6671</v>
      </c>
      <c r="E9906" s="1">
        <v>16</v>
      </c>
      <c r="F9906" s="1" t="s">
        <v>9519</v>
      </c>
      <c r="G9906" s="1" t="s">
        <v>5803</v>
      </c>
      <c r="H9906" s="1" t="s">
        <v>9307</v>
      </c>
      <c r="I9906" s="1" t="b">
        <v>0</v>
      </c>
      <c r="J9906" s="1">
        <v>0</v>
      </c>
      <c r="K9906" s="1">
        <v>1</v>
      </c>
      <c r="L9906" s="1">
        <v>0</v>
      </c>
      <c r="M9906" s="1">
        <v>100</v>
      </c>
      <c r="N9906" s="1">
        <v>2.5786487880350699</v>
      </c>
      <c r="O9906" s="1" t="s">
        <v>9308</v>
      </c>
    </row>
    <row r="9907" spans="1:15" x14ac:dyDescent="0.3">
      <c r="A9907" s="1" t="s">
        <v>5716</v>
      </c>
      <c r="B9907" s="1" t="s">
        <v>5778</v>
      </c>
      <c r="C9907" s="1">
        <v>2</v>
      </c>
      <c r="D9907" s="1" t="s">
        <v>6671</v>
      </c>
      <c r="E9907" s="1">
        <v>16</v>
      </c>
      <c r="F9907" s="1" t="s">
        <v>9519</v>
      </c>
      <c r="G9907" s="1" t="s">
        <v>5801</v>
      </c>
      <c r="H9907" s="1" t="s">
        <v>9304</v>
      </c>
      <c r="I9907" s="1" t="b">
        <v>0</v>
      </c>
      <c r="J9907" s="1">
        <v>1</v>
      </c>
      <c r="K9907" s="1">
        <v>0</v>
      </c>
      <c r="L9907" s="1">
        <v>0</v>
      </c>
      <c r="M9907" s="1">
        <v>47</v>
      </c>
      <c r="N9907" s="1">
        <v>1.2119649303764799</v>
      </c>
      <c r="O9907" s="1" t="s">
        <v>9318</v>
      </c>
    </row>
    <row r="9908" spans="1:15" x14ac:dyDescent="0.3">
      <c r="A9908" s="1" t="s">
        <v>5716</v>
      </c>
      <c r="B9908" s="1" t="s">
        <v>5778</v>
      </c>
      <c r="C9908" s="1">
        <v>2</v>
      </c>
      <c r="D9908" s="1" t="s">
        <v>6671</v>
      </c>
      <c r="E9908" s="1">
        <v>16</v>
      </c>
      <c r="F9908" s="1" t="s">
        <v>9519</v>
      </c>
      <c r="G9908" s="1" t="s">
        <v>5803</v>
      </c>
      <c r="H9908" s="1" t="s">
        <v>9313</v>
      </c>
      <c r="I9908" s="1" t="b">
        <v>0</v>
      </c>
      <c r="J9908" s="1">
        <v>0</v>
      </c>
      <c r="K9908" s="1">
        <v>1</v>
      </c>
      <c r="L9908" s="1">
        <v>1</v>
      </c>
      <c r="M9908" s="1">
        <v>43</v>
      </c>
      <c r="N9908" s="1">
        <v>1.10881897885508</v>
      </c>
      <c r="O9908" s="1" t="s">
        <v>9476</v>
      </c>
    </row>
    <row r="9909" spans="1:15" x14ac:dyDescent="0.3">
      <c r="A9909" s="1" t="s">
        <v>5716</v>
      </c>
      <c r="B9909" s="1" t="s">
        <v>5778</v>
      </c>
      <c r="C9909" s="1">
        <v>2</v>
      </c>
      <c r="D9909" s="1" t="s">
        <v>6671</v>
      </c>
      <c r="E9909" s="1">
        <v>17</v>
      </c>
      <c r="F9909" s="1" t="s">
        <v>9522</v>
      </c>
      <c r="G9909" s="1" t="s">
        <v>5814</v>
      </c>
      <c r="H9909" s="1" t="s">
        <v>9304</v>
      </c>
      <c r="I9909" s="1" t="b">
        <v>1</v>
      </c>
      <c r="J9909" s="1">
        <v>0</v>
      </c>
      <c r="K9909" s="1">
        <v>0</v>
      </c>
      <c r="L9909" s="1">
        <v>0</v>
      </c>
      <c r="M9909" s="1">
        <v>1099</v>
      </c>
      <c r="N9909" s="1">
        <v>41.222805701425301</v>
      </c>
      <c r="O9909" s="1" t="s">
        <v>9305</v>
      </c>
    </row>
    <row r="9910" spans="1:15" x14ac:dyDescent="0.3">
      <c r="A9910" s="1" t="s">
        <v>5716</v>
      </c>
      <c r="B9910" s="1" t="s">
        <v>5778</v>
      </c>
      <c r="C9910" s="1">
        <v>2</v>
      </c>
      <c r="D9910" s="1" t="s">
        <v>6671</v>
      </c>
      <c r="E9910" s="1">
        <v>17</v>
      </c>
      <c r="F9910" s="1" t="s">
        <v>9522</v>
      </c>
      <c r="G9910" s="1" t="s">
        <v>5803</v>
      </c>
      <c r="H9910" s="1" t="s">
        <v>9313</v>
      </c>
      <c r="I9910" s="1" t="b">
        <v>0</v>
      </c>
      <c r="J9910" s="1">
        <v>0</v>
      </c>
      <c r="K9910" s="1">
        <v>1</v>
      </c>
      <c r="L9910" s="1">
        <v>0</v>
      </c>
      <c r="M9910" s="1">
        <v>328</v>
      </c>
      <c r="N9910" s="1">
        <v>12.3030757689422</v>
      </c>
      <c r="O9910" s="1" t="s">
        <v>9314</v>
      </c>
    </row>
    <row r="9911" spans="1:15" x14ac:dyDescent="0.3">
      <c r="A9911" s="1" t="s">
        <v>5716</v>
      </c>
      <c r="B9911" s="1" t="s">
        <v>5778</v>
      </c>
      <c r="C9911" s="1">
        <v>2</v>
      </c>
      <c r="D9911" s="1" t="s">
        <v>6671</v>
      </c>
      <c r="E9911" s="1">
        <v>17</v>
      </c>
      <c r="F9911" s="1" t="s">
        <v>9522</v>
      </c>
      <c r="G9911" s="1" t="s">
        <v>5801</v>
      </c>
      <c r="H9911" s="1" t="s">
        <v>9304</v>
      </c>
      <c r="I9911" s="1" t="b">
        <v>0</v>
      </c>
      <c r="J9911" s="1">
        <v>1</v>
      </c>
      <c r="K9911" s="1">
        <v>0</v>
      </c>
      <c r="L9911" s="1">
        <v>0</v>
      </c>
      <c r="M9911" s="1">
        <v>295</v>
      </c>
      <c r="N9911" s="1">
        <v>11.0652663165791</v>
      </c>
      <c r="O9911" s="1" t="s">
        <v>9318</v>
      </c>
    </row>
    <row r="9912" spans="1:15" x14ac:dyDescent="0.3">
      <c r="A9912" s="1" t="s">
        <v>5716</v>
      </c>
      <c r="B9912" s="1" t="s">
        <v>5778</v>
      </c>
      <c r="C9912" s="1">
        <v>2</v>
      </c>
      <c r="D9912" s="1" t="s">
        <v>6671</v>
      </c>
      <c r="E9912" s="1">
        <v>17</v>
      </c>
      <c r="F9912" s="1" t="s">
        <v>9522</v>
      </c>
      <c r="G9912" s="1" t="s">
        <v>5803</v>
      </c>
      <c r="H9912" s="1" t="s">
        <v>9307</v>
      </c>
      <c r="I9912" s="1" t="b">
        <v>0</v>
      </c>
      <c r="J9912" s="1">
        <v>0</v>
      </c>
      <c r="K9912" s="1">
        <v>1</v>
      </c>
      <c r="L9912" s="1">
        <v>0</v>
      </c>
      <c r="M9912" s="1">
        <v>213</v>
      </c>
      <c r="N9912" s="1">
        <v>7.9894973743435802</v>
      </c>
      <c r="O9912" s="1" t="s">
        <v>9308</v>
      </c>
    </row>
    <row r="9913" spans="1:15" x14ac:dyDescent="0.3">
      <c r="A9913" s="1" t="s">
        <v>5716</v>
      </c>
      <c r="B9913" s="1" t="s">
        <v>5778</v>
      </c>
      <c r="C9913" s="1">
        <v>2</v>
      </c>
      <c r="D9913" s="1" t="s">
        <v>6671</v>
      </c>
      <c r="E9913" s="1">
        <v>17</v>
      </c>
      <c r="F9913" s="1" t="s">
        <v>9522</v>
      </c>
      <c r="G9913" s="1" t="s">
        <v>5798</v>
      </c>
      <c r="H9913" s="1" t="s">
        <v>9304</v>
      </c>
      <c r="I9913" s="1" t="b">
        <v>0</v>
      </c>
      <c r="J9913" s="1">
        <v>0</v>
      </c>
      <c r="K9913" s="1">
        <v>0</v>
      </c>
      <c r="L9913" s="1">
        <v>9</v>
      </c>
      <c r="M9913" s="1">
        <v>101</v>
      </c>
      <c r="N9913" s="1">
        <v>3.7884471117779399</v>
      </c>
      <c r="O9913" s="1" t="s">
        <v>9520</v>
      </c>
    </row>
    <row r="9914" spans="1:15" x14ac:dyDescent="0.3">
      <c r="A9914" s="1" t="s">
        <v>5716</v>
      </c>
      <c r="B9914" s="1" t="s">
        <v>5778</v>
      </c>
      <c r="C9914" s="1">
        <v>2</v>
      </c>
      <c r="D9914" s="1" t="s">
        <v>6671</v>
      </c>
      <c r="E9914" s="1">
        <v>17</v>
      </c>
      <c r="F9914" s="1" t="s">
        <v>9522</v>
      </c>
      <c r="G9914" s="1" t="s">
        <v>5834</v>
      </c>
      <c r="H9914" s="1" t="s">
        <v>9304</v>
      </c>
      <c r="I9914" s="1" t="b">
        <v>0</v>
      </c>
      <c r="J9914" s="1">
        <v>9</v>
      </c>
      <c r="K9914" s="1">
        <v>0</v>
      </c>
      <c r="L9914" s="1">
        <v>0</v>
      </c>
      <c r="M9914" s="1">
        <v>55</v>
      </c>
      <c r="N9914" s="1">
        <v>2.0630157539384801</v>
      </c>
      <c r="O9914" s="1" t="s">
        <v>9421</v>
      </c>
    </row>
    <row r="9915" spans="1:15" x14ac:dyDescent="0.3">
      <c r="A9915" s="1" t="s">
        <v>5716</v>
      </c>
      <c r="B9915" s="1" t="s">
        <v>5778</v>
      </c>
      <c r="C9915" s="1">
        <v>2</v>
      </c>
      <c r="D9915" s="1" t="s">
        <v>6671</v>
      </c>
      <c r="E9915" s="1">
        <v>18</v>
      </c>
      <c r="F9915" s="1" t="s">
        <v>9523</v>
      </c>
      <c r="G9915" s="1" t="s">
        <v>5834</v>
      </c>
      <c r="H9915" s="1" t="s">
        <v>9524</v>
      </c>
      <c r="I9915" s="1" t="b">
        <v>0</v>
      </c>
      <c r="J9915" s="1">
        <v>0</v>
      </c>
      <c r="K9915" s="1">
        <v>6</v>
      </c>
      <c r="L9915" s="1">
        <v>9</v>
      </c>
      <c r="M9915" s="1">
        <v>535</v>
      </c>
      <c r="N9915" s="1">
        <v>49.082568807339399</v>
      </c>
      <c r="O9915" s="1" t="s">
        <v>9525</v>
      </c>
    </row>
    <row r="9916" spans="1:15" x14ac:dyDescent="0.3">
      <c r="A9916" s="1" t="s">
        <v>5716</v>
      </c>
      <c r="B9916" s="1" t="s">
        <v>5778</v>
      </c>
      <c r="C9916" s="1">
        <v>2</v>
      </c>
      <c r="D9916" s="1" t="s">
        <v>6671</v>
      </c>
      <c r="E9916" s="1">
        <v>18</v>
      </c>
      <c r="F9916" s="1" t="s">
        <v>9523</v>
      </c>
      <c r="G9916" s="1" t="s">
        <v>5834</v>
      </c>
      <c r="H9916" s="1" t="s">
        <v>9304</v>
      </c>
      <c r="I9916" s="1" t="b">
        <v>0</v>
      </c>
      <c r="J9916" s="1">
        <v>9</v>
      </c>
      <c r="K9916" s="1">
        <v>0</v>
      </c>
      <c r="L9916" s="1">
        <v>0</v>
      </c>
      <c r="M9916" s="1">
        <v>290</v>
      </c>
      <c r="N9916" s="1">
        <v>26.605504587155899</v>
      </c>
      <c r="O9916" s="1" t="s">
        <v>9421</v>
      </c>
    </row>
    <row r="9917" spans="1:15" x14ac:dyDescent="0.3">
      <c r="A9917" s="1" t="s">
        <v>5716</v>
      </c>
      <c r="B9917" s="1" t="s">
        <v>5778</v>
      </c>
      <c r="C9917" s="1">
        <v>2</v>
      </c>
      <c r="D9917" s="1" t="s">
        <v>6671</v>
      </c>
      <c r="E9917" s="1">
        <v>18</v>
      </c>
      <c r="F9917" s="1" t="s">
        <v>9523</v>
      </c>
      <c r="G9917" s="1" t="s">
        <v>5814</v>
      </c>
      <c r="H9917" s="1" t="s">
        <v>9304</v>
      </c>
      <c r="I9917" s="1" t="b">
        <v>1</v>
      </c>
      <c r="J9917" s="1">
        <v>0</v>
      </c>
      <c r="K9917" s="1">
        <v>0</v>
      </c>
      <c r="L9917" s="1">
        <v>0</v>
      </c>
      <c r="M9917" s="1">
        <v>61</v>
      </c>
      <c r="N9917" s="1">
        <v>5.5963302752293496</v>
      </c>
      <c r="O9917" s="1" t="s">
        <v>9305</v>
      </c>
    </row>
    <row r="9918" spans="1:15" x14ac:dyDescent="0.3">
      <c r="A9918" s="1" t="s">
        <v>5716</v>
      </c>
      <c r="B9918" s="1" t="s">
        <v>5778</v>
      </c>
      <c r="C9918" s="1">
        <v>2</v>
      </c>
      <c r="D9918" s="1" t="s">
        <v>6671</v>
      </c>
      <c r="E9918" s="1">
        <v>18</v>
      </c>
      <c r="F9918" s="1" t="s">
        <v>9523</v>
      </c>
      <c r="G9918" s="1" t="s">
        <v>5810</v>
      </c>
      <c r="H9918" s="1" t="s">
        <v>9304</v>
      </c>
      <c r="I9918" s="1" t="b">
        <v>0</v>
      </c>
      <c r="J9918" s="1">
        <v>2</v>
      </c>
      <c r="K9918" s="1">
        <v>0</v>
      </c>
      <c r="L9918" s="1">
        <v>0</v>
      </c>
      <c r="M9918" s="1">
        <v>45</v>
      </c>
      <c r="N9918" s="1">
        <v>4.1284403669724696</v>
      </c>
      <c r="O9918" s="1" t="s">
        <v>9336</v>
      </c>
    </row>
    <row r="9919" spans="1:15" x14ac:dyDescent="0.3">
      <c r="A9919" s="1" t="s">
        <v>5716</v>
      </c>
      <c r="B9919" s="1" t="s">
        <v>5778</v>
      </c>
      <c r="C9919" s="1">
        <v>2</v>
      </c>
      <c r="D9919" s="1" t="s">
        <v>6671</v>
      </c>
      <c r="E9919" s="1">
        <v>18</v>
      </c>
      <c r="F9919" s="1" t="s">
        <v>9523</v>
      </c>
      <c r="G9919" s="1" t="s">
        <v>5834</v>
      </c>
      <c r="H9919" s="1" t="s">
        <v>9304</v>
      </c>
      <c r="I9919" s="1" t="b">
        <v>0</v>
      </c>
      <c r="J9919" s="1">
        <v>15</v>
      </c>
      <c r="K9919" s="1">
        <v>0</v>
      </c>
      <c r="L9919" s="1">
        <v>0</v>
      </c>
      <c r="M9919" s="1">
        <v>29</v>
      </c>
      <c r="N9919" s="1">
        <v>2.6605504587155901</v>
      </c>
      <c r="O9919" s="1" t="s">
        <v>9526</v>
      </c>
    </row>
    <row r="9920" spans="1:15" x14ac:dyDescent="0.3">
      <c r="A9920" s="1" t="s">
        <v>5716</v>
      </c>
      <c r="B9920" s="1" t="s">
        <v>5778</v>
      </c>
      <c r="C9920" s="1">
        <v>2</v>
      </c>
      <c r="D9920" s="1" t="s">
        <v>6671</v>
      </c>
      <c r="E9920" s="1">
        <v>18</v>
      </c>
      <c r="F9920" s="1" t="s">
        <v>9523</v>
      </c>
      <c r="G9920" s="1" t="s">
        <v>5851</v>
      </c>
      <c r="H9920" s="1" t="s">
        <v>9311</v>
      </c>
      <c r="I9920" s="1" t="b">
        <v>0</v>
      </c>
      <c r="J9920" s="1">
        <v>2</v>
      </c>
      <c r="K9920" s="1">
        <v>1</v>
      </c>
      <c r="L9920" s="1">
        <v>11</v>
      </c>
      <c r="M9920" s="1">
        <v>12</v>
      </c>
      <c r="N9920" s="1">
        <v>1.1009174311926599</v>
      </c>
      <c r="O9920" s="1" t="s">
        <v>9312</v>
      </c>
    </row>
    <row r="9921" spans="1:15" x14ac:dyDescent="0.3">
      <c r="A9921" s="1" t="s">
        <v>5716</v>
      </c>
      <c r="B9921" s="1" t="s">
        <v>5778</v>
      </c>
      <c r="C9921" s="1">
        <v>2</v>
      </c>
      <c r="D9921" s="1" t="s">
        <v>6671</v>
      </c>
      <c r="E9921" s="1">
        <v>18</v>
      </c>
      <c r="F9921" s="1" t="s">
        <v>9523</v>
      </c>
      <c r="G9921" s="1" t="s">
        <v>5803</v>
      </c>
      <c r="H9921" s="1" t="s">
        <v>9313</v>
      </c>
      <c r="I9921" s="1" t="b">
        <v>0</v>
      </c>
      <c r="J9921" s="1">
        <v>0</v>
      </c>
      <c r="K9921" s="1">
        <v>1</v>
      </c>
      <c r="L9921" s="1">
        <v>0</v>
      </c>
      <c r="M9921" s="1">
        <v>11</v>
      </c>
      <c r="N9921" s="1">
        <v>1.0091743119265999</v>
      </c>
      <c r="O9921" s="1" t="s">
        <v>9314</v>
      </c>
    </row>
    <row r="9922" spans="1:15" x14ac:dyDescent="0.3">
      <c r="A9922" s="1" t="s">
        <v>5716</v>
      </c>
      <c r="B9922" s="1" t="s">
        <v>5778</v>
      </c>
      <c r="C9922" s="1">
        <v>2</v>
      </c>
      <c r="D9922" s="1" t="s">
        <v>6671</v>
      </c>
      <c r="E9922" s="1">
        <v>19</v>
      </c>
      <c r="F9922" s="1" t="s">
        <v>9527</v>
      </c>
      <c r="G9922" s="1" t="s">
        <v>5810</v>
      </c>
      <c r="H9922" s="1" t="s">
        <v>9304</v>
      </c>
      <c r="I9922" s="1" t="b">
        <v>0</v>
      </c>
      <c r="J9922" s="1">
        <v>2</v>
      </c>
      <c r="K9922" s="1">
        <v>0</v>
      </c>
      <c r="L9922" s="1">
        <v>0</v>
      </c>
      <c r="M9922" s="1">
        <v>497</v>
      </c>
      <c r="N9922" s="1">
        <v>34.926212227687898</v>
      </c>
      <c r="O9922" s="1" t="s">
        <v>9336</v>
      </c>
    </row>
    <row r="9923" spans="1:15" x14ac:dyDescent="0.3">
      <c r="A9923" s="1" t="s">
        <v>5716</v>
      </c>
      <c r="B9923" s="1" t="s">
        <v>5778</v>
      </c>
      <c r="C9923" s="1">
        <v>2</v>
      </c>
      <c r="D9923" s="1" t="s">
        <v>6671</v>
      </c>
      <c r="E9923" s="1">
        <v>19</v>
      </c>
      <c r="F9923" s="1" t="s">
        <v>9527</v>
      </c>
      <c r="G9923" s="1" t="s">
        <v>5834</v>
      </c>
      <c r="H9923" s="1" t="s">
        <v>9304</v>
      </c>
      <c r="I9923" s="1" t="b">
        <v>0</v>
      </c>
      <c r="J9923" s="1">
        <v>15</v>
      </c>
      <c r="K9923" s="1">
        <v>0</v>
      </c>
      <c r="L9923" s="1">
        <v>0</v>
      </c>
      <c r="M9923" s="1">
        <v>281</v>
      </c>
      <c r="N9923" s="1">
        <v>19.747013352073001</v>
      </c>
      <c r="O9923" s="1" t="s">
        <v>9526</v>
      </c>
    </row>
    <row r="9924" spans="1:15" x14ac:dyDescent="0.3">
      <c r="A9924" s="1" t="s">
        <v>5716</v>
      </c>
      <c r="B9924" s="1" t="s">
        <v>5778</v>
      </c>
      <c r="C9924" s="1">
        <v>2</v>
      </c>
      <c r="D9924" s="1" t="s">
        <v>6671</v>
      </c>
      <c r="E9924" s="1">
        <v>19</v>
      </c>
      <c r="F9924" s="1" t="s">
        <v>9527</v>
      </c>
      <c r="G9924" s="1" t="s">
        <v>5814</v>
      </c>
      <c r="H9924" s="1" t="s">
        <v>9304</v>
      </c>
      <c r="I9924" s="1" t="b">
        <v>1</v>
      </c>
      <c r="J9924" s="1">
        <v>0</v>
      </c>
      <c r="K9924" s="1">
        <v>0</v>
      </c>
      <c r="L9924" s="1">
        <v>0</v>
      </c>
      <c r="M9924" s="1">
        <v>212</v>
      </c>
      <c r="N9924" s="1">
        <v>14.898102600140501</v>
      </c>
      <c r="O9924" s="1" t="s">
        <v>9305</v>
      </c>
    </row>
    <row r="9925" spans="1:15" x14ac:dyDescent="0.3">
      <c r="A9925" s="1" t="s">
        <v>5716</v>
      </c>
      <c r="B9925" s="1" t="s">
        <v>5778</v>
      </c>
      <c r="C9925" s="1">
        <v>2</v>
      </c>
      <c r="D9925" s="1" t="s">
        <v>6671</v>
      </c>
      <c r="E9925" s="1">
        <v>19</v>
      </c>
      <c r="F9925" s="1" t="s">
        <v>9527</v>
      </c>
      <c r="G9925" s="1" t="s">
        <v>5834</v>
      </c>
      <c r="H9925" s="1" t="s">
        <v>9524</v>
      </c>
      <c r="I9925" s="1" t="b">
        <v>0</v>
      </c>
      <c r="J9925" s="1">
        <v>0</v>
      </c>
      <c r="K9925" s="1">
        <v>6</v>
      </c>
      <c r="L9925" s="1">
        <v>9</v>
      </c>
      <c r="M9925" s="1">
        <v>68</v>
      </c>
      <c r="N9925" s="1">
        <v>4.7786366830639402</v>
      </c>
      <c r="O9925" s="1" t="s">
        <v>9525</v>
      </c>
    </row>
    <row r="9926" spans="1:15" x14ac:dyDescent="0.3">
      <c r="A9926" s="1" t="s">
        <v>5716</v>
      </c>
      <c r="B9926" s="1" t="s">
        <v>5778</v>
      </c>
      <c r="C9926" s="1">
        <v>2</v>
      </c>
      <c r="D9926" s="1" t="s">
        <v>6671</v>
      </c>
      <c r="E9926" s="1">
        <v>19</v>
      </c>
      <c r="F9926" s="1" t="s">
        <v>9527</v>
      </c>
      <c r="G9926" s="1" t="s">
        <v>5834</v>
      </c>
      <c r="H9926" s="1" t="s">
        <v>9304</v>
      </c>
      <c r="I9926" s="1" t="b">
        <v>0</v>
      </c>
      <c r="J9926" s="1">
        <v>15</v>
      </c>
      <c r="K9926" s="1">
        <v>0</v>
      </c>
      <c r="L9926" s="1">
        <v>0</v>
      </c>
      <c r="M9926" s="1">
        <v>46</v>
      </c>
      <c r="N9926" s="1">
        <v>3.2326071679550199</v>
      </c>
      <c r="O9926" s="1" t="s">
        <v>9528</v>
      </c>
    </row>
    <row r="9927" spans="1:15" x14ac:dyDescent="0.3">
      <c r="A9927" s="1" t="s">
        <v>5716</v>
      </c>
      <c r="B9927" s="1" t="s">
        <v>5778</v>
      </c>
      <c r="C9927" s="1">
        <v>2</v>
      </c>
      <c r="D9927" s="1" t="s">
        <v>6671</v>
      </c>
      <c r="E9927" s="1">
        <v>19</v>
      </c>
      <c r="F9927" s="1" t="s">
        <v>9527</v>
      </c>
      <c r="G9927" s="1" t="s">
        <v>5834</v>
      </c>
      <c r="H9927" s="1" t="s">
        <v>9304</v>
      </c>
      <c r="I9927" s="1" t="b">
        <v>0</v>
      </c>
      <c r="J9927" s="1">
        <v>9</v>
      </c>
      <c r="K9927" s="1">
        <v>0</v>
      </c>
      <c r="L9927" s="1">
        <v>0</v>
      </c>
      <c r="M9927" s="1">
        <v>39</v>
      </c>
      <c r="N9927" s="1">
        <v>2.7406886858749102</v>
      </c>
      <c r="O9927" s="1" t="s">
        <v>9421</v>
      </c>
    </row>
    <row r="9928" spans="1:15" x14ac:dyDescent="0.3">
      <c r="A9928" s="1" t="s">
        <v>5716</v>
      </c>
      <c r="B9928" s="1" t="s">
        <v>5778</v>
      </c>
      <c r="C9928" s="1">
        <v>2</v>
      </c>
      <c r="D9928" s="1" t="s">
        <v>6671</v>
      </c>
      <c r="E9928" s="1">
        <v>19</v>
      </c>
      <c r="F9928" s="1" t="s">
        <v>9527</v>
      </c>
      <c r="G9928" s="1" t="s">
        <v>5803</v>
      </c>
      <c r="H9928" s="1" t="s">
        <v>9311</v>
      </c>
      <c r="I9928" s="1" t="b">
        <v>0</v>
      </c>
      <c r="J9928" s="1">
        <v>0</v>
      </c>
      <c r="K9928" s="1">
        <v>1</v>
      </c>
      <c r="L9928" s="1">
        <v>8</v>
      </c>
      <c r="M9928" s="1">
        <v>39</v>
      </c>
      <c r="N9928" s="1">
        <v>2.7406886858749102</v>
      </c>
      <c r="O9928" s="1" t="s">
        <v>9529</v>
      </c>
    </row>
    <row r="9929" spans="1:15" x14ac:dyDescent="0.3">
      <c r="A9929" s="1" t="s">
        <v>5716</v>
      </c>
      <c r="B9929" s="1" t="s">
        <v>5778</v>
      </c>
      <c r="C9929" s="1">
        <v>2</v>
      </c>
      <c r="D9929" s="1" t="s">
        <v>6671</v>
      </c>
      <c r="E9929" s="1">
        <v>19</v>
      </c>
      <c r="F9929" s="1" t="s">
        <v>9527</v>
      </c>
      <c r="G9929" s="1" t="s">
        <v>5803</v>
      </c>
      <c r="H9929" s="1" t="s">
        <v>9307</v>
      </c>
      <c r="I9929" s="1" t="b">
        <v>0</v>
      </c>
      <c r="J9929" s="1">
        <v>0</v>
      </c>
      <c r="K9929" s="1">
        <v>1</v>
      </c>
      <c r="L9929" s="1">
        <v>0</v>
      </c>
      <c r="M9929" s="1">
        <v>30</v>
      </c>
      <c r="N9929" s="1">
        <v>2.1082220660576199</v>
      </c>
      <c r="O9929" s="1" t="s">
        <v>9308</v>
      </c>
    </row>
    <row r="9930" spans="1:15" x14ac:dyDescent="0.3">
      <c r="A9930" s="1" t="s">
        <v>5716</v>
      </c>
      <c r="B9930" s="1" t="s">
        <v>5778</v>
      </c>
      <c r="C9930" s="1">
        <v>2</v>
      </c>
      <c r="D9930" s="1" t="s">
        <v>6671</v>
      </c>
      <c r="E9930" s="1">
        <v>19</v>
      </c>
      <c r="F9930" s="1" t="s">
        <v>9527</v>
      </c>
      <c r="G9930" s="1" t="s">
        <v>5801</v>
      </c>
      <c r="H9930" s="1" t="s">
        <v>9304</v>
      </c>
      <c r="I9930" s="1" t="b">
        <v>0</v>
      </c>
      <c r="J9930" s="1">
        <v>1</v>
      </c>
      <c r="K9930" s="1">
        <v>0</v>
      </c>
      <c r="L9930" s="1">
        <v>0</v>
      </c>
      <c r="M9930" s="1">
        <v>30</v>
      </c>
      <c r="N9930" s="1">
        <v>2.1082220660576199</v>
      </c>
      <c r="O9930" s="1" t="s">
        <v>9318</v>
      </c>
    </row>
    <row r="9931" spans="1:15" x14ac:dyDescent="0.3">
      <c r="A9931" s="1" t="s">
        <v>5716</v>
      </c>
      <c r="B9931" s="1" t="s">
        <v>5778</v>
      </c>
      <c r="C9931" s="1">
        <v>2</v>
      </c>
      <c r="D9931" s="1" t="s">
        <v>6671</v>
      </c>
      <c r="E9931" s="1">
        <v>19</v>
      </c>
      <c r="F9931" s="1" t="s">
        <v>9527</v>
      </c>
      <c r="G9931" s="1" t="s">
        <v>5801</v>
      </c>
      <c r="H9931" s="1" t="s">
        <v>9304</v>
      </c>
      <c r="I9931" s="1" t="b">
        <v>0</v>
      </c>
      <c r="J9931" s="1">
        <v>1</v>
      </c>
      <c r="K9931" s="1">
        <v>0</v>
      </c>
      <c r="L9931" s="1">
        <v>6</v>
      </c>
      <c r="M9931" s="1">
        <v>15</v>
      </c>
      <c r="N9931" s="1">
        <v>1.0541110330288099</v>
      </c>
      <c r="O9931" s="1" t="s">
        <v>9530</v>
      </c>
    </row>
    <row r="9932" spans="1:15" x14ac:dyDescent="0.3">
      <c r="A9932" s="1" t="s">
        <v>5716</v>
      </c>
      <c r="B9932" s="1" t="s">
        <v>5778</v>
      </c>
      <c r="C9932" s="1">
        <v>2</v>
      </c>
      <c r="D9932" s="1" t="s">
        <v>6671</v>
      </c>
      <c r="E9932" s="1">
        <v>19</v>
      </c>
      <c r="F9932" s="1" t="s">
        <v>9527</v>
      </c>
      <c r="G9932" s="1" t="s">
        <v>5803</v>
      </c>
      <c r="H9932" s="1" t="s">
        <v>9313</v>
      </c>
      <c r="I9932" s="1" t="b">
        <v>0</v>
      </c>
      <c r="J9932" s="1">
        <v>0</v>
      </c>
      <c r="K9932" s="1">
        <v>1</v>
      </c>
      <c r="L9932" s="1">
        <v>0</v>
      </c>
      <c r="M9932" s="1">
        <v>15</v>
      </c>
      <c r="N9932" s="1">
        <v>1.0541110330288099</v>
      </c>
      <c r="O9932" s="1" t="s">
        <v>9314</v>
      </c>
    </row>
    <row r="9933" spans="1:15" x14ac:dyDescent="0.3">
      <c r="A9933" s="1" t="s">
        <v>5716</v>
      </c>
      <c r="B9933" s="1" t="s">
        <v>5778</v>
      </c>
      <c r="C9933" s="1">
        <v>2</v>
      </c>
      <c r="D9933" s="1" t="s">
        <v>6671</v>
      </c>
      <c r="E9933" s="1">
        <v>20</v>
      </c>
      <c r="F9933" s="1" t="s">
        <v>9531</v>
      </c>
      <c r="G9933" s="1" t="s">
        <v>5803</v>
      </c>
      <c r="H9933" s="1" t="s">
        <v>9313</v>
      </c>
      <c r="I9933" s="1" t="b">
        <v>0</v>
      </c>
      <c r="J9933" s="1">
        <v>0</v>
      </c>
      <c r="K9933" s="1">
        <v>1</v>
      </c>
      <c r="L9933" s="1">
        <v>0</v>
      </c>
      <c r="M9933" s="1">
        <v>610</v>
      </c>
      <c r="N9933" s="1">
        <v>58.039961941008499</v>
      </c>
      <c r="O9933" s="1" t="s">
        <v>9314</v>
      </c>
    </row>
    <row r="9934" spans="1:15" x14ac:dyDescent="0.3">
      <c r="A9934" s="1" t="s">
        <v>5716</v>
      </c>
      <c r="B9934" s="1" t="s">
        <v>5778</v>
      </c>
      <c r="C9934" s="1">
        <v>2</v>
      </c>
      <c r="D9934" s="1" t="s">
        <v>6671</v>
      </c>
      <c r="E9934" s="1">
        <v>20</v>
      </c>
      <c r="F9934" s="1" t="s">
        <v>9531</v>
      </c>
      <c r="G9934" s="1" t="s">
        <v>5814</v>
      </c>
      <c r="H9934" s="1" t="s">
        <v>9304</v>
      </c>
      <c r="I9934" s="1" t="b">
        <v>1</v>
      </c>
      <c r="J9934" s="1">
        <v>0</v>
      </c>
      <c r="K9934" s="1">
        <v>0</v>
      </c>
      <c r="L9934" s="1">
        <v>0</v>
      </c>
      <c r="M9934" s="1">
        <v>59</v>
      </c>
      <c r="N9934" s="1">
        <v>5.6137012369172199</v>
      </c>
      <c r="O9934" s="1" t="s">
        <v>9305</v>
      </c>
    </row>
    <row r="9935" spans="1:15" x14ac:dyDescent="0.3">
      <c r="A9935" s="1" t="s">
        <v>5716</v>
      </c>
      <c r="B9935" s="1" t="s">
        <v>5778</v>
      </c>
      <c r="C9935" s="1">
        <v>2</v>
      </c>
      <c r="D9935" s="1" t="s">
        <v>6671</v>
      </c>
      <c r="E9935" s="1">
        <v>20</v>
      </c>
      <c r="F9935" s="1" t="s">
        <v>9531</v>
      </c>
      <c r="G9935" s="1" t="s">
        <v>5851</v>
      </c>
      <c r="H9935" s="1" t="e">
        <f>-----GAGCTGGACATGCCCGTGGTCGACGTGGGCGTGCT</f>
        <v>#NAME?</v>
      </c>
      <c r="I9935" s="1" t="b">
        <v>0</v>
      </c>
      <c r="J9935" s="1">
        <v>4</v>
      </c>
      <c r="K9935" s="1">
        <v>5</v>
      </c>
      <c r="L9935" s="1">
        <v>14</v>
      </c>
      <c r="M9935" s="1">
        <v>54</v>
      </c>
      <c r="N9935" s="1">
        <v>5.1379638439581301</v>
      </c>
      <c r="O9935" s="1" t="s">
        <v>9339</v>
      </c>
    </row>
    <row r="9936" spans="1:15" x14ac:dyDescent="0.3">
      <c r="A9936" s="1" t="s">
        <v>5716</v>
      </c>
      <c r="B9936" s="1" t="s">
        <v>5778</v>
      </c>
      <c r="C9936" s="1">
        <v>2</v>
      </c>
      <c r="D9936" s="1" t="s">
        <v>6671</v>
      </c>
      <c r="E9936" s="1">
        <v>20</v>
      </c>
      <c r="F9936" s="1" t="s">
        <v>9531</v>
      </c>
      <c r="G9936" s="1" t="s">
        <v>5803</v>
      </c>
      <c r="H9936" s="1" t="s">
        <v>9307</v>
      </c>
      <c r="I9936" s="1" t="b">
        <v>0</v>
      </c>
      <c r="J9936" s="1">
        <v>0</v>
      </c>
      <c r="K9936" s="1">
        <v>1</v>
      </c>
      <c r="L9936" s="1">
        <v>0</v>
      </c>
      <c r="M9936" s="1">
        <v>40</v>
      </c>
      <c r="N9936" s="1">
        <v>3.8058991436726899</v>
      </c>
      <c r="O9936" s="1" t="s">
        <v>9308</v>
      </c>
    </row>
    <row r="9937" spans="1:15" x14ac:dyDescent="0.3">
      <c r="A9937" s="1" t="s">
        <v>5716</v>
      </c>
      <c r="B9937" s="1" t="s">
        <v>5778</v>
      </c>
      <c r="C9937" s="1">
        <v>2</v>
      </c>
      <c r="D9937" s="1" t="s">
        <v>6671</v>
      </c>
      <c r="E9937" s="1">
        <v>20</v>
      </c>
      <c r="F9937" s="1" t="s">
        <v>9531</v>
      </c>
      <c r="G9937" s="1" t="s">
        <v>5798</v>
      </c>
      <c r="H9937" s="1" t="s">
        <v>9304</v>
      </c>
      <c r="I9937" s="1" t="b">
        <v>0</v>
      </c>
      <c r="J9937" s="1">
        <v>0</v>
      </c>
      <c r="K9937" s="1">
        <v>0</v>
      </c>
      <c r="L9937" s="1">
        <v>17</v>
      </c>
      <c r="M9937" s="1">
        <v>31</v>
      </c>
      <c r="N9937" s="1">
        <v>2.9495718363463301</v>
      </c>
      <c r="O9937" s="1" t="s">
        <v>9532</v>
      </c>
    </row>
    <row r="9938" spans="1:15" x14ac:dyDescent="0.3">
      <c r="A9938" s="1" t="s">
        <v>5716</v>
      </c>
      <c r="B9938" s="1" t="s">
        <v>5778</v>
      </c>
      <c r="C9938" s="1">
        <v>2</v>
      </c>
      <c r="D9938" s="1" t="s">
        <v>6671</v>
      </c>
      <c r="E9938" s="1">
        <v>20</v>
      </c>
      <c r="F9938" s="1" t="s">
        <v>9531</v>
      </c>
      <c r="G9938" s="1" t="s">
        <v>5840</v>
      </c>
      <c r="H9938" s="1" t="s">
        <v>9304</v>
      </c>
      <c r="I9938" s="1" t="b">
        <v>0</v>
      </c>
      <c r="J9938" s="1">
        <v>5</v>
      </c>
      <c r="K9938" s="1">
        <v>0</v>
      </c>
      <c r="L9938" s="1">
        <v>8</v>
      </c>
      <c r="M9938" s="1">
        <v>23</v>
      </c>
      <c r="N9938" s="1">
        <v>2.1883920076117902</v>
      </c>
      <c r="O9938" s="1" t="s">
        <v>9306</v>
      </c>
    </row>
    <row r="9939" spans="1:15" x14ac:dyDescent="0.3">
      <c r="A9939" s="1" t="s">
        <v>5716</v>
      </c>
      <c r="B9939" s="1" t="s">
        <v>5778</v>
      </c>
      <c r="C9939" s="1">
        <v>2</v>
      </c>
      <c r="D9939" s="1" t="s">
        <v>6671</v>
      </c>
      <c r="E9939" s="1">
        <v>20</v>
      </c>
      <c r="F9939" s="1" t="s">
        <v>9531</v>
      </c>
      <c r="G9939" s="1" t="s">
        <v>5801</v>
      </c>
      <c r="H9939" s="1" t="s">
        <v>9304</v>
      </c>
      <c r="I9939" s="1" t="b">
        <v>0</v>
      </c>
      <c r="J9939" s="1">
        <v>1</v>
      </c>
      <c r="K9939" s="1">
        <v>0</v>
      </c>
      <c r="L9939" s="1">
        <v>0</v>
      </c>
      <c r="M9939" s="1">
        <v>20</v>
      </c>
      <c r="N9939" s="1">
        <v>1.9029495718363401</v>
      </c>
      <c r="O9939" s="1" t="s">
        <v>9318</v>
      </c>
    </row>
    <row r="9940" spans="1:15" x14ac:dyDescent="0.3">
      <c r="A9940" s="1" t="s">
        <v>5716</v>
      </c>
      <c r="B9940" s="1" t="s">
        <v>5778</v>
      </c>
      <c r="C9940" s="1">
        <v>2</v>
      </c>
      <c r="D9940" s="1" t="s">
        <v>6671</v>
      </c>
      <c r="E9940" s="1">
        <v>20</v>
      </c>
      <c r="F9940" s="1" t="s">
        <v>9531</v>
      </c>
      <c r="G9940" s="1" t="s">
        <v>5803</v>
      </c>
      <c r="H9940" s="1" t="s">
        <v>9313</v>
      </c>
      <c r="I9940" s="1" t="b">
        <v>0</v>
      </c>
      <c r="J9940" s="1">
        <v>0</v>
      </c>
      <c r="K9940" s="1">
        <v>1</v>
      </c>
      <c r="L9940" s="1">
        <v>1</v>
      </c>
      <c r="M9940" s="1">
        <v>19</v>
      </c>
      <c r="N9940" s="1">
        <v>1.80780209324452</v>
      </c>
      <c r="O9940" s="1" t="s">
        <v>9476</v>
      </c>
    </row>
    <row r="9941" spans="1:15" x14ac:dyDescent="0.3">
      <c r="A9941" s="1" t="s">
        <v>5716</v>
      </c>
      <c r="B9941" s="1" t="s">
        <v>5778</v>
      </c>
      <c r="C9941" s="1">
        <v>2</v>
      </c>
      <c r="D9941" s="1" t="s">
        <v>6671</v>
      </c>
      <c r="E9941" s="1">
        <v>20</v>
      </c>
      <c r="F9941" s="1" t="s">
        <v>9531</v>
      </c>
      <c r="G9941" s="1" t="s">
        <v>5851</v>
      </c>
      <c r="H9941" s="1" t="s">
        <v>9311</v>
      </c>
      <c r="I9941" s="1" t="b">
        <v>0</v>
      </c>
      <c r="J9941" s="1">
        <v>2</v>
      </c>
      <c r="K9941" s="1">
        <v>1</v>
      </c>
      <c r="L9941" s="1">
        <v>11</v>
      </c>
      <c r="M9941" s="1">
        <v>19</v>
      </c>
      <c r="N9941" s="1">
        <v>1.80780209324452</v>
      </c>
      <c r="O9941" s="1" t="s">
        <v>9312</v>
      </c>
    </row>
    <row r="9942" spans="1:15" x14ac:dyDescent="0.3">
      <c r="A9942" s="1" t="s">
        <v>5716</v>
      </c>
      <c r="B9942" s="1" t="s">
        <v>5778</v>
      </c>
      <c r="C9942" s="1">
        <v>2</v>
      </c>
      <c r="D9942" s="1" t="s">
        <v>6671</v>
      </c>
      <c r="E9942" s="1">
        <v>20</v>
      </c>
      <c r="F9942" s="1" t="s">
        <v>9531</v>
      </c>
      <c r="G9942" s="1" t="s">
        <v>5803</v>
      </c>
      <c r="H9942" s="1" t="s">
        <v>9313</v>
      </c>
      <c r="I9942" s="1" t="b">
        <v>0</v>
      </c>
      <c r="J9942" s="1">
        <v>0</v>
      </c>
      <c r="K9942" s="1">
        <v>1</v>
      </c>
      <c r="L9942" s="1">
        <v>1</v>
      </c>
      <c r="M9942" s="1">
        <v>12</v>
      </c>
      <c r="N9942" s="1">
        <v>1.1417697431017999</v>
      </c>
      <c r="O9942" s="1" t="s">
        <v>9533</v>
      </c>
    </row>
    <row r="9943" spans="1:15" x14ac:dyDescent="0.3">
      <c r="A9943" s="1" t="s">
        <v>5716</v>
      </c>
      <c r="B9943" s="1" t="s">
        <v>5778</v>
      </c>
      <c r="C9943" s="1">
        <v>2</v>
      </c>
      <c r="D9943" s="1" t="s">
        <v>6671</v>
      </c>
      <c r="E9943" s="1">
        <v>21</v>
      </c>
      <c r="F9943" s="1" t="s">
        <v>9534</v>
      </c>
      <c r="G9943" s="1" t="s">
        <v>5798</v>
      </c>
      <c r="H9943" s="1" t="s">
        <v>9304</v>
      </c>
      <c r="I9943" s="1" t="b">
        <v>0</v>
      </c>
      <c r="J9943" s="1">
        <v>0</v>
      </c>
      <c r="K9943" s="1">
        <v>0</v>
      </c>
      <c r="L9943" s="1">
        <v>17</v>
      </c>
      <c r="M9943" s="1">
        <v>570</v>
      </c>
      <c r="N9943" s="1">
        <v>33.081834010446897</v>
      </c>
      <c r="O9943" s="1" t="s">
        <v>9532</v>
      </c>
    </row>
    <row r="9944" spans="1:15" x14ac:dyDescent="0.3">
      <c r="A9944" s="1" t="s">
        <v>5716</v>
      </c>
      <c r="B9944" s="1" t="s">
        <v>5778</v>
      </c>
      <c r="C9944" s="1">
        <v>2</v>
      </c>
      <c r="D9944" s="1" t="s">
        <v>6671</v>
      </c>
      <c r="E9944" s="1">
        <v>21</v>
      </c>
      <c r="F9944" s="1" t="s">
        <v>9534</v>
      </c>
      <c r="G9944" s="1" t="s">
        <v>5814</v>
      </c>
      <c r="H9944" s="1" t="s">
        <v>9304</v>
      </c>
      <c r="I9944" s="1" t="b">
        <v>1</v>
      </c>
      <c r="J9944" s="1">
        <v>0</v>
      </c>
      <c r="K9944" s="1">
        <v>0</v>
      </c>
      <c r="L9944" s="1">
        <v>0</v>
      </c>
      <c r="M9944" s="1">
        <v>333</v>
      </c>
      <c r="N9944" s="1">
        <v>19.326755658734701</v>
      </c>
      <c r="O9944" s="1" t="s">
        <v>9305</v>
      </c>
    </row>
    <row r="9945" spans="1:15" x14ac:dyDescent="0.3">
      <c r="A9945" s="1" t="s">
        <v>5716</v>
      </c>
      <c r="B9945" s="1" t="s">
        <v>5778</v>
      </c>
      <c r="C9945" s="1">
        <v>2</v>
      </c>
      <c r="D9945" s="1" t="s">
        <v>6671</v>
      </c>
      <c r="E9945" s="1">
        <v>21</v>
      </c>
      <c r="F9945" s="1" t="s">
        <v>9534</v>
      </c>
      <c r="G9945" s="1" t="s">
        <v>5803</v>
      </c>
      <c r="H9945" s="1" t="s">
        <v>9313</v>
      </c>
      <c r="I9945" s="1" t="b">
        <v>0</v>
      </c>
      <c r="J9945" s="1">
        <v>0</v>
      </c>
      <c r="K9945" s="1">
        <v>1</v>
      </c>
      <c r="L9945" s="1">
        <v>0</v>
      </c>
      <c r="M9945" s="1">
        <v>117</v>
      </c>
      <c r="N9945" s="1">
        <v>6.7904817179338304</v>
      </c>
      <c r="O9945" s="1" t="s">
        <v>9314</v>
      </c>
    </row>
    <row r="9946" spans="1:15" x14ac:dyDescent="0.3">
      <c r="A9946" s="1" t="s">
        <v>5716</v>
      </c>
      <c r="B9946" s="1" t="s">
        <v>5778</v>
      </c>
      <c r="C9946" s="1">
        <v>2</v>
      </c>
      <c r="D9946" s="1" t="s">
        <v>6671</v>
      </c>
      <c r="E9946" s="1">
        <v>21</v>
      </c>
      <c r="F9946" s="1" t="s">
        <v>9534</v>
      </c>
      <c r="G9946" s="1" t="s">
        <v>5840</v>
      </c>
      <c r="H9946" s="1" t="s">
        <v>9304</v>
      </c>
      <c r="I9946" s="1" t="b">
        <v>0</v>
      </c>
      <c r="J9946" s="1">
        <v>5</v>
      </c>
      <c r="K9946" s="1">
        <v>0</v>
      </c>
      <c r="L9946" s="1">
        <v>0</v>
      </c>
      <c r="M9946" s="1">
        <v>68</v>
      </c>
      <c r="N9946" s="1">
        <v>3.9466047591410298</v>
      </c>
      <c r="O9946" s="1" t="s">
        <v>9447</v>
      </c>
    </row>
    <row r="9947" spans="1:15" x14ac:dyDescent="0.3">
      <c r="A9947" s="1" t="s">
        <v>5716</v>
      </c>
      <c r="B9947" s="1" t="s">
        <v>5778</v>
      </c>
      <c r="C9947" s="1">
        <v>2</v>
      </c>
      <c r="D9947" s="1" t="s">
        <v>6671</v>
      </c>
      <c r="E9947" s="1">
        <v>21</v>
      </c>
      <c r="F9947" s="1" t="s">
        <v>9534</v>
      </c>
      <c r="G9947" s="1" t="s">
        <v>5803</v>
      </c>
      <c r="H9947" s="1" t="s">
        <v>9307</v>
      </c>
      <c r="I9947" s="1" t="b">
        <v>0</v>
      </c>
      <c r="J9947" s="1">
        <v>0</v>
      </c>
      <c r="K9947" s="1">
        <v>1</v>
      </c>
      <c r="L9947" s="1">
        <v>0</v>
      </c>
      <c r="M9947" s="1">
        <v>52</v>
      </c>
      <c r="N9947" s="1">
        <v>3.0179918746372598</v>
      </c>
      <c r="O9947" s="1" t="s">
        <v>9308</v>
      </c>
    </row>
    <row r="9948" spans="1:15" x14ac:dyDescent="0.3">
      <c r="A9948" s="1" t="s">
        <v>5716</v>
      </c>
      <c r="B9948" s="1" t="s">
        <v>5778</v>
      </c>
      <c r="C9948" s="1">
        <v>2</v>
      </c>
      <c r="D9948" s="1" t="s">
        <v>6671</v>
      </c>
      <c r="E9948" s="1">
        <v>21</v>
      </c>
      <c r="F9948" s="1" t="s">
        <v>9534</v>
      </c>
      <c r="G9948" s="1" t="s">
        <v>5801</v>
      </c>
      <c r="H9948" s="1" t="s">
        <v>9304</v>
      </c>
      <c r="I9948" s="1" t="b">
        <v>0</v>
      </c>
      <c r="J9948" s="1">
        <v>1</v>
      </c>
      <c r="K9948" s="1">
        <v>0</v>
      </c>
      <c r="L9948" s="1">
        <v>0</v>
      </c>
      <c r="M9948" s="1">
        <v>51</v>
      </c>
      <c r="N9948" s="1">
        <v>2.9599535693557701</v>
      </c>
      <c r="O9948" s="1" t="s">
        <v>9318</v>
      </c>
    </row>
    <row r="9949" spans="1:15" x14ac:dyDescent="0.3">
      <c r="A9949" s="1" t="s">
        <v>5716</v>
      </c>
      <c r="B9949" s="1" t="s">
        <v>5778</v>
      </c>
      <c r="C9949" s="1">
        <v>2</v>
      </c>
      <c r="D9949" s="1" t="s">
        <v>6671</v>
      </c>
      <c r="E9949" s="1">
        <v>21</v>
      </c>
      <c r="F9949" s="1" t="s">
        <v>9534</v>
      </c>
      <c r="G9949" s="1" t="s">
        <v>5834</v>
      </c>
      <c r="H9949" s="1" t="s">
        <v>9304</v>
      </c>
      <c r="I9949" s="1" t="b">
        <v>0</v>
      </c>
      <c r="J9949" s="1">
        <v>6</v>
      </c>
      <c r="K9949" s="1">
        <v>0</v>
      </c>
      <c r="L9949" s="1">
        <v>0</v>
      </c>
      <c r="M9949" s="1">
        <v>45</v>
      </c>
      <c r="N9949" s="1">
        <v>2.6117237376668601</v>
      </c>
      <c r="O9949" s="1" t="s">
        <v>9535</v>
      </c>
    </row>
    <row r="9950" spans="1:15" x14ac:dyDescent="0.3">
      <c r="A9950" s="1" t="s">
        <v>5716</v>
      </c>
      <c r="B9950" s="1" t="s">
        <v>5778</v>
      </c>
      <c r="C9950" s="1">
        <v>2</v>
      </c>
      <c r="D9950" s="1" t="s">
        <v>6671</v>
      </c>
      <c r="E9950" s="1">
        <v>21</v>
      </c>
      <c r="F9950" s="1" t="s">
        <v>9534</v>
      </c>
      <c r="G9950" s="1" t="s">
        <v>5851</v>
      </c>
      <c r="H9950" s="1" t="s">
        <v>9311</v>
      </c>
      <c r="I9950" s="1" t="b">
        <v>0</v>
      </c>
      <c r="J9950" s="1">
        <v>2</v>
      </c>
      <c r="K9950" s="1">
        <v>1</v>
      </c>
      <c r="L9950" s="1">
        <v>11</v>
      </c>
      <c r="M9950" s="1">
        <v>32</v>
      </c>
      <c r="N9950" s="1">
        <v>1.85722576900754</v>
      </c>
      <c r="O9950" s="1" t="s">
        <v>9312</v>
      </c>
    </row>
    <row r="9951" spans="1:15" x14ac:dyDescent="0.3">
      <c r="A9951" s="1" t="s">
        <v>5716</v>
      </c>
      <c r="B9951" s="1" t="s">
        <v>5778</v>
      </c>
      <c r="C9951" s="1">
        <v>2</v>
      </c>
      <c r="D9951" s="1" t="s">
        <v>6671</v>
      </c>
      <c r="E9951" s="1">
        <v>21</v>
      </c>
      <c r="F9951" s="1" t="s">
        <v>9534</v>
      </c>
      <c r="G9951" s="1" t="s">
        <v>5819</v>
      </c>
      <c r="H9951" s="1" t="s">
        <v>9536</v>
      </c>
      <c r="I9951" s="1" t="b">
        <v>0</v>
      </c>
      <c r="J9951" s="1">
        <v>0</v>
      </c>
      <c r="K9951" s="1">
        <v>3</v>
      </c>
      <c r="L9951" s="1">
        <v>7</v>
      </c>
      <c r="M9951" s="1">
        <v>28</v>
      </c>
      <c r="N9951" s="1">
        <v>1.6250725478815999</v>
      </c>
      <c r="O9951" s="1" t="s">
        <v>9537</v>
      </c>
    </row>
    <row r="9952" spans="1:15" x14ac:dyDescent="0.3">
      <c r="A9952" s="1" t="s">
        <v>5716</v>
      </c>
      <c r="B9952" s="1" t="s">
        <v>5778</v>
      </c>
      <c r="C9952" s="1">
        <v>2</v>
      </c>
      <c r="D9952" s="1" t="s">
        <v>6671</v>
      </c>
      <c r="E9952" s="1">
        <v>21</v>
      </c>
      <c r="F9952" s="1" t="s">
        <v>9534</v>
      </c>
      <c r="G9952" s="1" t="s">
        <v>5851</v>
      </c>
      <c r="H9952" s="1" t="s">
        <v>9436</v>
      </c>
      <c r="I9952" s="1" t="b">
        <v>0</v>
      </c>
      <c r="J9952" s="1">
        <v>4</v>
      </c>
      <c r="K9952" s="1">
        <v>1</v>
      </c>
      <c r="L9952" s="1">
        <v>6</v>
      </c>
      <c r="M9952" s="1">
        <v>25</v>
      </c>
      <c r="N9952" s="1">
        <v>1.45095763203714</v>
      </c>
      <c r="O9952" s="1" t="s">
        <v>9437</v>
      </c>
    </row>
    <row r="9953" spans="1:15" x14ac:dyDescent="0.3">
      <c r="A9953" s="1" t="s">
        <v>5716</v>
      </c>
      <c r="B9953" s="1" t="s">
        <v>5778</v>
      </c>
      <c r="C9953" s="1">
        <v>2</v>
      </c>
      <c r="D9953" s="1" t="s">
        <v>6671</v>
      </c>
      <c r="E9953" s="1">
        <v>22</v>
      </c>
      <c r="F9953" s="1" t="s">
        <v>9538</v>
      </c>
      <c r="G9953" s="1" t="s">
        <v>5803</v>
      </c>
      <c r="H9953" s="1" t="s">
        <v>9307</v>
      </c>
      <c r="I9953" s="1" t="b">
        <v>0</v>
      </c>
      <c r="J9953" s="1">
        <v>0</v>
      </c>
      <c r="K9953" s="1">
        <v>1</v>
      </c>
      <c r="L9953" s="1">
        <v>0</v>
      </c>
      <c r="M9953" s="1">
        <v>485</v>
      </c>
      <c r="N9953" s="1">
        <v>12.419974391805299</v>
      </c>
      <c r="O9953" s="1" t="s">
        <v>9308</v>
      </c>
    </row>
    <row r="9954" spans="1:15" x14ac:dyDescent="0.3">
      <c r="A9954" s="1" t="s">
        <v>5716</v>
      </c>
      <c r="B9954" s="1" t="s">
        <v>5778</v>
      </c>
      <c r="C9954" s="1">
        <v>2</v>
      </c>
      <c r="D9954" s="1" t="s">
        <v>6671</v>
      </c>
      <c r="E9954" s="1">
        <v>22</v>
      </c>
      <c r="F9954" s="1" t="s">
        <v>9538</v>
      </c>
      <c r="G9954" s="1" t="s">
        <v>5908</v>
      </c>
      <c r="H9954" s="1" t="s">
        <v>9304</v>
      </c>
      <c r="I9954" s="1" t="b">
        <v>0</v>
      </c>
      <c r="J9954" s="1">
        <v>0</v>
      </c>
      <c r="K9954" s="1">
        <v>0</v>
      </c>
      <c r="L9954" s="1">
        <v>1</v>
      </c>
      <c r="M9954" s="1">
        <v>425</v>
      </c>
      <c r="N9954" s="1">
        <v>10.883482714468601</v>
      </c>
      <c r="O9954" s="1" t="s">
        <v>9539</v>
      </c>
    </row>
    <row r="9955" spans="1:15" x14ac:dyDescent="0.3">
      <c r="A9955" s="1" t="s">
        <v>5716</v>
      </c>
      <c r="B9955" s="1" t="s">
        <v>5778</v>
      </c>
      <c r="C9955" s="1">
        <v>2</v>
      </c>
      <c r="D9955" s="1" t="s">
        <v>6671</v>
      </c>
      <c r="E9955" s="1">
        <v>22</v>
      </c>
      <c r="F9955" s="1" t="s">
        <v>9538</v>
      </c>
      <c r="G9955" s="1" t="s">
        <v>5834</v>
      </c>
      <c r="H9955" s="1" t="s">
        <v>9304</v>
      </c>
      <c r="I9955" s="1" t="b">
        <v>0</v>
      </c>
      <c r="J9955" s="1">
        <v>6</v>
      </c>
      <c r="K9955" s="1">
        <v>0</v>
      </c>
      <c r="L9955" s="1">
        <v>0</v>
      </c>
      <c r="M9955" s="1">
        <v>376</v>
      </c>
      <c r="N9955" s="1">
        <v>9.6286811779769508</v>
      </c>
      <c r="O9955" s="1" t="s">
        <v>9540</v>
      </c>
    </row>
    <row r="9956" spans="1:15" x14ac:dyDescent="0.3">
      <c r="A9956" s="1" t="s">
        <v>5716</v>
      </c>
      <c r="B9956" s="1" t="s">
        <v>5778</v>
      </c>
      <c r="C9956" s="1">
        <v>2</v>
      </c>
      <c r="D9956" s="1" t="s">
        <v>6671</v>
      </c>
      <c r="E9956" s="1">
        <v>22</v>
      </c>
      <c r="F9956" s="1" t="s">
        <v>9538</v>
      </c>
      <c r="G9956" s="1" t="s">
        <v>5803</v>
      </c>
      <c r="H9956" s="1" t="s">
        <v>9313</v>
      </c>
      <c r="I9956" s="1" t="b">
        <v>0</v>
      </c>
      <c r="J9956" s="1">
        <v>0</v>
      </c>
      <c r="K9956" s="1">
        <v>1</v>
      </c>
      <c r="L9956" s="1">
        <v>0</v>
      </c>
      <c r="M9956" s="1">
        <v>335</v>
      </c>
      <c r="N9956" s="1">
        <v>8.5787451984634995</v>
      </c>
      <c r="O9956" s="1" t="s">
        <v>9314</v>
      </c>
    </row>
    <row r="9957" spans="1:15" x14ac:dyDescent="0.3">
      <c r="A9957" s="1" t="s">
        <v>5716</v>
      </c>
      <c r="B9957" s="1" t="s">
        <v>5778</v>
      </c>
      <c r="C9957" s="1">
        <v>2</v>
      </c>
      <c r="D9957" s="1" t="s">
        <v>6671</v>
      </c>
      <c r="E9957" s="1">
        <v>22</v>
      </c>
      <c r="F9957" s="1" t="s">
        <v>9538</v>
      </c>
      <c r="G9957" s="1" t="s">
        <v>5876</v>
      </c>
      <c r="H9957" s="1" t="s">
        <v>9304</v>
      </c>
      <c r="I9957" s="1" t="b">
        <v>0</v>
      </c>
      <c r="J9957" s="1">
        <v>4</v>
      </c>
      <c r="K9957" s="1">
        <v>0</v>
      </c>
      <c r="L9957" s="1">
        <v>2</v>
      </c>
      <c r="M9957" s="1">
        <v>235</v>
      </c>
      <c r="N9957" s="1">
        <v>6.0179257362355898</v>
      </c>
      <c r="O9957" s="1" t="s">
        <v>9368</v>
      </c>
    </row>
    <row r="9958" spans="1:15" x14ac:dyDescent="0.3">
      <c r="A9958" s="1" t="s">
        <v>5716</v>
      </c>
      <c r="B9958" s="1" t="s">
        <v>5778</v>
      </c>
      <c r="C9958" s="1">
        <v>2</v>
      </c>
      <c r="D9958" s="1" t="s">
        <v>6671</v>
      </c>
      <c r="E9958" s="1">
        <v>22</v>
      </c>
      <c r="F9958" s="1" t="s">
        <v>9538</v>
      </c>
      <c r="G9958" s="1" t="s">
        <v>5801</v>
      </c>
      <c r="H9958" s="1" t="s">
        <v>9304</v>
      </c>
      <c r="I9958" s="1" t="b">
        <v>0</v>
      </c>
      <c r="J9958" s="1">
        <v>1</v>
      </c>
      <c r="K9958" s="1">
        <v>0</v>
      </c>
      <c r="L9958" s="1">
        <v>0</v>
      </c>
      <c r="M9958" s="1">
        <v>219</v>
      </c>
      <c r="N9958" s="1">
        <v>5.6081946222791199</v>
      </c>
      <c r="O9958" s="1" t="s">
        <v>9318</v>
      </c>
    </row>
    <row r="9959" spans="1:15" x14ac:dyDescent="0.3">
      <c r="A9959" s="1" t="s">
        <v>5716</v>
      </c>
      <c r="B9959" s="1" t="s">
        <v>5778</v>
      </c>
      <c r="C9959" s="1">
        <v>2</v>
      </c>
      <c r="D9959" s="1" t="s">
        <v>6671</v>
      </c>
      <c r="E9959" s="1">
        <v>22</v>
      </c>
      <c r="F9959" s="1" t="s">
        <v>9538</v>
      </c>
      <c r="G9959" s="1" t="s">
        <v>5814</v>
      </c>
      <c r="H9959" s="1" t="s">
        <v>9304</v>
      </c>
      <c r="I9959" s="1" t="b">
        <v>1</v>
      </c>
      <c r="J9959" s="1">
        <v>0</v>
      </c>
      <c r="K9959" s="1">
        <v>0</v>
      </c>
      <c r="L9959" s="1">
        <v>0</v>
      </c>
      <c r="M9959" s="1">
        <v>184</v>
      </c>
      <c r="N9959" s="1">
        <v>4.7119078104993504</v>
      </c>
      <c r="O9959" s="1" t="s">
        <v>9305</v>
      </c>
    </row>
    <row r="9960" spans="1:15" x14ac:dyDescent="0.3">
      <c r="A9960" s="1" t="s">
        <v>5716</v>
      </c>
      <c r="B9960" s="1" t="s">
        <v>5778</v>
      </c>
      <c r="C9960" s="1">
        <v>2</v>
      </c>
      <c r="D9960" s="1" t="s">
        <v>6671</v>
      </c>
      <c r="E9960" s="1">
        <v>22</v>
      </c>
      <c r="F9960" s="1" t="s">
        <v>9538</v>
      </c>
      <c r="G9960" s="1" t="s">
        <v>5851</v>
      </c>
      <c r="H9960" s="1" t="s">
        <v>9311</v>
      </c>
      <c r="I9960" s="1" t="b">
        <v>0</v>
      </c>
      <c r="J9960" s="1">
        <v>2</v>
      </c>
      <c r="K9960" s="1">
        <v>1</v>
      </c>
      <c r="L9960" s="1">
        <v>11</v>
      </c>
      <c r="M9960" s="1">
        <v>176</v>
      </c>
      <c r="N9960" s="1">
        <v>4.5070422535211199</v>
      </c>
      <c r="O9960" s="1" t="s">
        <v>9312</v>
      </c>
    </row>
    <row r="9961" spans="1:15" x14ac:dyDescent="0.3">
      <c r="A9961" s="1" t="s">
        <v>5716</v>
      </c>
      <c r="B9961" s="1" t="s">
        <v>5778</v>
      </c>
      <c r="C9961" s="1">
        <v>2</v>
      </c>
      <c r="D9961" s="1" t="s">
        <v>6671</v>
      </c>
      <c r="E9961" s="1">
        <v>22</v>
      </c>
      <c r="F9961" s="1" t="s">
        <v>9538</v>
      </c>
      <c r="G9961" s="1" t="s">
        <v>5834</v>
      </c>
      <c r="H9961" s="1" t="s">
        <v>9363</v>
      </c>
      <c r="I9961" s="1" t="b">
        <v>0</v>
      </c>
      <c r="J9961" s="1">
        <v>7</v>
      </c>
      <c r="K9961" s="1">
        <v>1</v>
      </c>
      <c r="L9961" s="1">
        <v>16</v>
      </c>
      <c r="M9961" s="1">
        <v>66</v>
      </c>
      <c r="N9961" s="1">
        <v>1.6901408450704201</v>
      </c>
      <c r="O9961" s="1" t="s">
        <v>9541</v>
      </c>
    </row>
    <row r="9962" spans="1:15" x14ac:dyDescent="0.3">
      <c r="A9962" s="1" t="s">
        <v>5716</v>
      </c>
      <c r="B9962" s="1" t="s">
        <v>5778</v>
      </c>
      <c r="C9962" s="1">
        <v>2</v>
      </c>
      <c r="D9962" s="1" t="s">
        <v>6671</v>
      </c>
      <c r="E9962" s="1">
        <v>22</v>
      </c>
      <c r="F9962" s="1" t="s">
        <v>9538</v>
      </c>
      <c r="G9962" s="1" t="s">
        <v>5834</v>
      </c>
      <c r="H9962" s="1" t="s">
        <v>9304</v>
      </c>
      <c r="I9962" s="1" t="b">
        <v>0</v>
      </c>
      <c r="J9962" s="1">
        <v>9</v>
      </c>
      <c r="K9962" s="1">
        <v>0</v>
      </c>
      <c r="L9962" s="1">
        <v>3</v>
      </c>
      <c r="M9962" s="1">
        <v>59</v>
      </c>
      <c r="N9962" s="1">
        <v>1.5108834827144599</v>
      </c>
      <c r="O9962" s="1" t="s">
        <v>9542</v>
      </c>
    </row>
    <row r="9963" spans="1:15" x14ac:dyDescent="0.3">
      <c r="A9963" s="1" t="s">
        <v>5716</v>
      </c>
      <c r="B9963" s="1" t="s">
        <v>5778</v>
      </c>
      <c r="C9963" s="1">
        <v>2</v>
      </c>
      <c r="D9963" s="1" t="s">
        <v>6671</v>
      </c>
      <c r="E9963" s="1">
        <v>22</v>
      </c>
      <c r="F9963" s="1" t="s">
        <v>9538</v>
      </c>
      <c r="G9963" s="1" t="s">
        <v>5810</v>
      </c>
      <c r="H9963" s="1" t="s">
        <v>9304</v>
      </c>
      <c r="I9963" s="1" t="b">
        <v>0</v>
      </c>
      <c r="J9963" s="1">
        <v>2</v>
      </c>
      <c r="K9963" s="1">
        <v>0</v>
      </c>
      <c r="L9963" s="1">
        <v>0</v>
      </c>
      <c r="M9963" s="1">
        <v>45</v>
      </c>
      <c r="N9963" s="1">
        <v>1.1523687580025599</v>
      </c>
      <c r="O9963" s="1" t="s">
        <v>9336</v>
      </c>
    </row>
    <row r="9964" spans="1:15" x14ac:dyDescent="0.3">
      <c r="A9964" s="1" t="s">
        <v>5716</v>
      </c>
      <c r="B9964" s="1" t="s">
        <v>5778</v>
      </c>
      <c r="C9964" s="1">
        <v>2</v>
      </c>
      <c r="D9964" s="1" t="s">
        <v>6671</v>
      </c>
      <c r="E9964" s="1">
        <v>22</v>
      </c>
      <c r="F9964" s="1" t="s">
        <v>9538</v>
      </c>
      <c r="G9964" s="1" t="s">
        <v>5803</v>
      </c>
      <c r="H9964" s="1" t="s">
        <v>9363</v>
      </c>
      <c r="I9964" s="1" t="b">
        <v>0</v>
      </c>
      <c r="J9964" s="1">
        <v>0</v>
      </c>
      <c r="K9964" s="1">
        <v>1</v>
      </c>
      <c r="L9964" s="1">
        <v>13</v>
      </c>
      <c r="M9964" s="1">
        <v>42</v>
      </c>
      <c r="N9964" s="1">
        <v>1.0755441741357199</v>
      </c>
      <c r="O9964" s="1" t="s">
        <v>9364</v>
      </c>
    </row>
    <row r="9965" spans="1:15" x14ac:dyDescent="0.3">
      <c r="A9965" s="1" t="s">
        <v>5716</v>
      </c>
      <c r="B9965" s="1" t="s">
        <v>5778</v>
      </c>
      <c r="C9965" s="1">
        <v>2</v>
      </c>
      <c r="D9965" s="1" t="s">
        <v>6671</v>
      </c>
      <c r="E9965" s="1">
        <v>22</v>
      </c>
      <c r="F9965" s="1" t="s">
        <v>9538</v>
      </c>
      <c r="G9965" s="1" t="s">
        <v>5834</v>
      </c>
      <c r="H9965" s="1" t="s">
        <v>9304</v>
      </c>
      <c r="I9965" s="1" t="b">
        <v>0</v>
      </c>
      <c r="J9965" s="1">
        <v>12</v>
      </c>
      <c r="K9965" s="1">
        <v>0</v>
      </c>
      <c r="L9965" s="1">
        <v>10</v>
      </c>
      <c r="M9965" s="1">
        <v>42</v>
      </c>
      <c r="N9965" s="1">
        <v>1.0755441741357199</v>
      </c>
      <c r="O9965" s="1" t="s">
        <v>9355</v>
      </c>
    </row>
    <row r="9966" spans="1:15" x14ac:dyDescent="0.3">
      <c r="A9966" s="1" t="s">
        <v>5716</v>
      </c>
      <c r="B9966" s="1" t="s">
        <v>5778</v>
      </c>
      <c r="C9966" s="1">
        <v>2</v>
      </c>
      <c r="D9966" s="1" t="s">
        <v>6671</v>
      </c>
      <c r="E9966" s="1">
        <v>23</v>
      </c>
      <c r="F9966" s="1" t="s">
        <v>9543</v>
      </c>
      <c r="G9966" s="1" t="s">
        <v>5803</v>
      </c>
      <c r="H9966" s="1" t="s">
        <v>9307</v>
      </c>
      <c r="I9966" s="1" t="b">
        <v>0</v>
      </c>
      <c r="J9966" s="1">
        <v>0</v>
      </c>
      <c r="K9966" s="1">
        <v>1</v>
      </c>
      <c r="L9966" s="1">
        <v>0</v>
      </c>
      <c r="M9966" s="1">
        <v>1343</v>
      </c>
      <c r="N9966" s="1">
        <v>24.0551674726849</v>
      </c>
      <c r="O9966" s="1" t="s">
        <v>9308</v>
      </c>
    </row>
    <row r="9967" spans="1:15" x14ac:dyDescent="0.3">
      <c r="A9967" s="1" t="s">
        <v>5716</v>
      </c>
      <c r="B9967" s="1" t="s">
        <v>5778</v>
      </c>
      <c r="C9967" s="1">
        <v>2</v>
      </c>
      <c r="D9967" s="1" t="s">
        <v>6671</v>
      </c>
      <c r="E9967" s="1">
        <v>23</v>
      </c>
      <c r="F9967" s="1" t="s">
        <v>9543</v>
      </c>
      <c r="G9967" s="1" t="s">
        <v>5803</v>
      </c>
      <c r="H9967" s="1" t="s">
        <v>9313</v>
      </c>
      <c r="I9967" s="1" t="b">
        <v>0</v>
      </c>
      <c r="J9967" s="1">
        <v>0</v>
      </c>
      <c r="K9967" s="1">
        <v>1</v>
      </c>
      <c r="L9967" s="1">
        <v>0</v>
      </c>
      <c r="M9967" s="1">
        <v>706</v>
      </c>
      <c r="N9967" s="1">
        <v>12.645531076482101</v>
      </c>
      <c r="O9967" s="1" t="s">
        <v>9314</v>
      </c>
    </row>
    <row r="9968" spans="1:15" x14ac:dyDescent="0.3">
      <c r="A9968" s="1" t="s">
        <v>5716</v>
      </c>
      <c r="B9968" s="1" t="s">
        <v>5778</v>
      </c>
      <c r="C9968" s="1">
        <v>2</v>
      </c>
      <c r="D9968" s="1" t="s">
        <v>6671</v>
      </c>
      <c r="E9968" s="1">
        <v>23</v>
      </c>
      <c r="F9968" s="1" t="s">
        <v>9543</v>
      </c>
      <c r="G9968" s="1" t="s">
        <v>5801</v>
      </c>
      <c r="H9968" s="1" t="s">
        <v>9304</v>
      </c>
      <c r="I9968" s="1" t="b">
        <v>0</v>
      </c>
      <c r="J9968" s="1">
        <v>1</v>
      </c>
      <c r="K9968" s="1">
        <v>0</v>
      </c>
      <c r="L9968" s="1">
        <v>0</v>
      </c>
      <c r="M9968" s="1">
        <v>318</v>
      </c>
      <c r="N9968" s="1">
        <v>5.6958624395486197</v>
      </c>
      <c r="O9968" s="1" t="s">
        <v>9318</v>
      </c>
    </row>
    <row r="9969" spans="1:15" x14ac:dyDescent="0.3">
      <c r="A9969" s="1" t="s">
        <v>5716</v>
      </c>
      <c r="B9969" s="1" t="s">
        <v>5778</v>
      </c>
      <c r="C9969" s="1">
        <v>2</v>
      </c>
      <c r="D9969" s="1" t="s">
        <v>6671</v>
      </c>
      <c r="E9969" s="1">
        <v>23</v>
      </c>
      <c r="F9969" s="1" t="s">
        <v>9543</v>
      </c>
      <c r="G9969" s="1" t="s">
        <v>5814</v>
      </c>
      <c r="H9969" s="1" t="s">
        <v>9304</v>
      </c>
      <c r="I9969" s="1" t="b">
        <v>1</v>
      </c>
      <c r="J9969" s="1">
        <v>0</v>
      </c>
      <c r="K9969" s="1">
        <v>0</v>
      </c>
      <c r="L9969" s="1">
        <v>0</v>
      </c>
      <c r="M9969" s="1">
        <v>260</v>
      </c>
      <c r="N9969" s="1">
        <v>4.6569944474296898</v>
      </c>
      <c r="O9969" s="1" t="s">
        <v>9305</v>
      </c>
    </row>
    <row r="9970" spans="1:15" x14ac:dyDescent="0.3">
      <c r="A9970" s="1" t="s">
        <v>5716</v>
      </c>
      <c r="B9970" s="1" t="s">
        <v>5778</v>
      </c>
      <c r="C9970" s="1">
        <v>2</v>
      </c>
      <c r="D9970" s="1" t="s">
        <v>6671</v>
      </c>
      <c r="E9970" s="1">
        <v>23</v>
      </c>
      <c r="F9970" s="1" t="s">
        <v>9543</v>
      </c>
      <c r="G9970" s="1" t="s">
        <v>5803</v>
      </c>
      <c r="H9970" s="1" t="s">
        <v>9363</v>
      </c>
      <c r="I9970" s="1" t="b">
        <v>0</v>
      </c>
      <c r="J9970" s="1">
        <v>0</v>
      </c>
      <c r="K9970" s="1">
        <v>1</v>
      </c>
      <c r="L9970" s="1">
        <v>13</v>
      </c>
      <c r="M9970" s="1">
        <v>209</v>
      </c>
      <c r="N9970" s="1">
        <v>3.7435070750492501</v>
      </c>
      <c r="O9970" s="1" t="s">
        <v>9364</v>
      </c>
    </row>
    <row r="9971" spans="1:15" x14ac:dyDescent="0.3">
      <c r="A9971" s="1" t="s">
        <v>5716</v>
      </c>
      <c r="B9971" s="1" t="s">
        <v>5778</v>
      </c>
      <c r="C9971" s="1">
        <v>2</v>
      </c>
      <c r="D9971" s="1" t="s">
        <v>6671</v>
      </c>
      <c r="E9971" s="1">
        <v>23</v>
      </c>
      <c r="F9971" s="1" t="s">
        <v>9543</v>
      </c>
      <c r="G9971" s="1" t="s">
        <v>5851</v>
      </c>
      <c r="H9971" s="1" t="s">
        <v>9311</v>
      </c>
      <c r="I9971" s="1" t="b">
        <v>0</v>
      </c>
      <c r="J9971" s="1">
        <v>2</v>
      </c>
      <c r="K9971" s="1">
        <v>1</v>
      </c>
      <c r="L9971" s="1">
        <v>11</v>
      </c>
      <c r="M9971" s="1">
        <v>197</v>
      </c>
      <c r="N9971" s="1">
        <v>3.5285688697832698</v>
      </c>
      <c r="O9971" s="1" t="s">
        <v>9312</v>
      </c>
    </row>
    <row r="9972" spans="1:15" x14ac:dyDescent="0.3">
      <c r="A9972" s="1" t="s">
        <v>5716</v>
      </c>
      <c r="B9972" s="1" t="s">
        <v>5778</v>
      </c>
      <c r="C9972" s="1">
        <v>2</v>
      </c>
      <c r="D9972" s="1" t="s">
        <v>6671</v>
      </c>
      <c r="E9972" s="1">
        <v>23</v>
      </c>
      <c r="F9972" s="1" t="s">
        <v>9543</v>
      </c>
      <c r="G9972" s="1" t="s">
        <v>5834</v>
      </c>
      <c r="H9972" s="1" t="s">
        <v>9304</v>
      </c>
      <c r="I9972" s="1" t="b">
        <v>0</v>
      </c>
      <c r="J9972" s="1">
        <v>9</v>
      </c>
      <c r="K9972" s="1">
        <v>0</v>
      </c>
      <c r="L9972" s="1">
        <v>3</v>
      </c>
      <c r="M9972" s="1">
        <v>189</v>
      </c>
      <c r="N9972" s="1">
        <v>3.3852767329392699</v>
      </c>
      <c r="O9972" s="1" t="s">
        <v>9521</v>
      </c>
    </row>
    <row r="9973" spans="1:15" x14ac:dyDescent="0.3">
      <c r="A9973" s="1" t="s">
        <v>5716</v>
      </c>
      <c r="B9973" s="1" t="s">
        <v>5778</v>
      </c>
      <c r="C9973" s="1">
        <v>2</v>
      </c>
      <c r="D9973" s="1" t="s">
        <v>6671</v>
      </c>
      <c r="E9973" s="1">
        <v>23</v>
      </c>
      <c r="F9973" s="1" t="s">
        <v>9543</v>
      </c>
      <c r="G9973" s="1" t="s">
        <v>5895</v>
      </c>
      <c r="H9973" s="1" t="s">
        <v>9366</v>
      </c>
      <c r="I9973" s="1" t="b">
        <v>0</v>
      </c>
      <c r="J9973" s="1">
        <v>0</v>
      </c>
      <c r="K9973" s="1">
        <v>2</v>
      </c>
      <c r="L9973" s="1">
        <v>6</v>
      </c>
      <c r="M9973" s="1">
        <v>145</v>
      </c>
      <c r="N9973" s="1">
        <v>2.59716998029733</v>
      </c>
      <c r="O9973" s="1" t="s">
        <v>9544</v>
      </c>
    </row>
    <row r="9974" spans="1:15" x14ac:dyDescent="0.3">
      <c r="A9974" s="1" t="s">
        <v>5716</v>
      </c>
      <c r="B9974" s="1" t="s">
        <v>5778</v>
      </c>
      <c r="C9974" s="1">
        <v>2</v>
      </c>
      <c r="D9974" s="1" t="s">
        <v>6671</v>
      </c>
      <c r="E9974" s="1">
        <v>23</v>
      </c>
      <c r="F9974" s="1" t="s">
        <v>9543</v>
      </c>
      <c r="G9974" s="1" t="s">
        <v>5876</v>
      </c>
      <c r="H9974" s="1" t="s">
        <v>9304</v>
      </c>
      <c r="I9974" s="1" t="b">
        <v>0</v>
      </c>
      <c r="J9974" s="1">
        <v>4</v>
      </c>
      <c r="K9974" s="1">
        <v>0</v>
      </c>
      <c r="L9974" s="1">
        <v>5</v>
      </c>
      <c r="M9974" s="1">
        <v>65</v>
      </c>
      <c r="N9974" s="1">
        <v>1.16424861185742</v>
      </c>
      <c r="O9974" s="1" t="s">
        <v>9365</v>
      </c>
    </row>
    <row r="9975" spans="1:15" x14ac:dyDescent="0.3">
      <c r="A9975" s="1" t="s">
        <v>5716</v>
      </c>
      <c r="B9975" s="1" t="s">
        <v>5778</v>
      </c>
      <c r="C9975" s="1">
        <v>2</v>
      </c>
      <c r="D9975" s="1" t="s">
        <v>6671</v>
      </c>
      <c r="E9975" s="1">
        <v>23</v>
      </c>
      <c r="F9975" s="1" t="s">
        <v>9543</v>
      </c>
      <c r="G9975" s="1" t="s">
        <v>5810</v>
      </c>
      <c r="H9975" s="1" t="s">
        <v>9304</v>
      </c>
      <c r="I9975" s="1" t="b">
        <v>0</v>
      </c>
      <c r="J9975" s="1">
        <v>2</v>
      </c>
      <c r="K9975" s="1">
        <v>0</v>
      </c>
      <c r="L9975" s="1">
        <v>0</v>
      </c>
      <c r="M9975" s="1">
        <v>64</v>
      </c>
      <c r="N9975" s="1">
        <v>1.14633709475192</v>
      </c>
      <c r="O9975" s="1" t="s">
        <v>9336</v>
      </c>
    </row>
    <row r="9976" spans="1:15" x14ac:dyDescent="0.3">
      <c r="A9976" s="1" t="s">
        <v>5716</v>
      </c>
      <c r="B9976" s="1" t="s">
        <v>5778</v>
      </c>
      <c r="C9976" s="1">
        <v>2</v>
      </c>
      <c r="D9976" s="1" t="s">
        <v>6671</v>
      </c>
      <c r="E9976" s="1">
        <v>23</v>
      </c>
      <c r="F9976" s="1" t="s">
        <v>9543</v>
      </c>
      <c r="G9976" s="1" t="s">
        <v>5908</v>
      </c>
      <c r="H9976" s="1" t="s">
        <v>9304</v>
      </c>
      <c r="I9976" s="1" t="b">
        <v>0</v>
      </c>
      <c r="J9976" s="1">
        <v>0</v>
      </c>
      <c r="K9976" s="1">
        <v>0</v>
      </c>
      <c r="L9976" s="1">
        <v>1</v>
      </c>
      <c r="M9976" s="1">
        <v>58</v>
      </c>
      <c r="N9976" s="1">
        <v>1.0388679921189301</v>
      </c>
      <c r="O9976" s="1" t="s">
        <v>9539</v>
      </c>
    </row>
    <row r="9977" spans="1:15" x14ac:dyDescent="0.3">
      <c r="A9977" s="1" t="s">
        <v>5716</v>
      </c>
      <c r="B9977" s="1" t="s">
        <v>5778</v>
      </c>
      <c r="C9977" s="1">
        <v>2</v>
      </c>
      <c r="D9977" s="1" t="s">
        <v>6671</v>
      </c>
      <c r="E9977" s="1">
        <v>23</v>
      </c>
      <c r="F9977" s="1" t="s">
        <v>9543</v>
      </c>
      <c r="G9977" s="1" t="s">
        <v>5876</v>
      </c>
      <c r="H9977" s="1" t="s">
        <v>9304</v>
      </c>
      <c r="I9977" s="1" t="b">
        <v>0</v>
      </c>
      <c r="J9977" s="1">
        <v>4</v>
      </c>
      <c r="K9977" s="1">
        <v>0</v>
      </c>
      <c r="L9977" s="1">
        <v>3</v>
      </c>
      <c r="M9977" s="1">
        <v>57</v>
      </c>
      <c r="N9977" s="1">
        <v>1.0209564750134299</v>
      </c>
      <c r="O9977" s="1" t="s">
        <v>9396</v>
      </c>
    </row>
    <row r="9978" spans="1:15" x14ac:dyDescent="0.3">
      <c r="A9978" s="1" t="s">
        <v>5716</v>
      </c>
      <c r="B9978" s="1" t="s">
        <v>5778</v>
      </c>
      <c r="C9978" s="1">
        <v>2</v>
      </c>
      <c r="D9978" s="1" t="s">
        <v>6671</v>
      </c>
      <c r="E9978" s="1">
        <v>23</v>
      </c>
      <c r="F9978" s="1" t="s">
        <v>9543</v>
      </c>
      <c r="G9978" s="1" t="s">
        <v>5806</v>
      </c>
      <c r="H9978" s="1" t="s">
        <v>9485</v>
      </c>
      <c r="I9978" s="1" t="b">
        <v>0</v>
      </c>
      <c r="J9978" s="1">
        <v>0</v>
      </c>
      <c r="K9978" s="1">
        <v>5</v>
      </c>
      <c r="L9978" s="1">
        <v>8</v>
      </c>
      <c r="M9978" s="1">
        <v>56</v>
      </c>
      <c r="N9978" s="1">
        <v>1.0030449579079299</v>
      </c>
      <c r="O9978" s="1" t="s">
        <v>9545</v>
      </c>
    </row>
    <row r="9979" spans="1:15" x14ac:dyDescent="0.3">
      <c r="A9979" s="1" t="s">
        <v>5716</v>
      </c>
      <c r="B9979" s="1" t="s">
        <v>5778</v>
      </c>
      <c r="C9979" s="1">
        <v>2</v>
      </c>
      <c r="D9979" s="1" t="s">
        <v>6671</v>
      </c>
      <c r="E9979" s="1">
        <v>24</v>
      </c>
      <c r="F9979" s="1" t="s">
        <v>9546</v>
      </c>
      <c r="G9979" s="1" t="s">
        <v>5803</v>
      </c>
      <c r="H9979" s="1" t="s">
        <v>9313</v>
      </c>
      <c r="I9979" s="1" t="b">
        <v>0</v>
      </c>
      <c r="J9979" s="1">
        <v>0</v>
      </c>
      <c r="K9979" s="1">
        <v>1</v>
      </c>
      <c r="L9979" s="1">
        <v>0</v>
      </c>
      <c r="M9979" s="1">
        <v>2138</v>
      </c>
      <c r="N9979" s="1">
        <v>30.163656884875799</v>
      </c>
      <c r="O9979" s="1" t="s">
        <v>9314</v>
      </c>
    </row>
    <row r="9980" spans="1:15" x14ac:dyDescent="0.3">
      <c r="A9980" s="1" t="s">
        <v>5716</v>
      </c>
      <c r="B9980" s="1" t="s">
        <v>5778</v>
      </c>
      <c r="C9980" s="1">
        <v>2</v>
      </c>
      <c r="D9980" s="1" t="s">
        <v>6671</v>
      </c>
      <c r="E9980" s="1">
        <v>24</v>
      </c>
      <c r="F9980" s="1" t="s">
        <v>9546</v>
      </c>
      <c r="G9980" s="1" t="s">
        <v>5851</v>
      </c>
      <c r="H9980" s="1" t="s">
        <v>9311</v>
      </c>
      <c r="I9980" s="1" t="b">
        <v>0</v>
      </c>
      <c r="J9980" s="1">
        <v>2</v>
      </c>
      <c r="K9980" s="1">
        <v>1</v>
      </c>
      <c r="L9980" s="1">
        <v>11</v>
      </c>
      <c r="M9980" s="1">
        <v>1532</v>
      </c>
      <c r="N9980" s="1">
        <v>21.613995485327301</v>
      </c>
      <c r="O9980" s="1" t="s">
        <v>9312</v>
      </c>
    </row>
    <row r="9981" spans="1:15" x14ac:dyDescent="0.3">
      <c r="A9981" s="1" t="s">
        <v>5716</v>
      </c>
      <c r="B9981" s="1" t="s">
        <v>5778</v>
      </c>
      <c r="C9981" s="1">
        <v>2</v>
      </c>
      <c r="D9981" s="1" t="s">
        <v>6671</v>
      </c>
      <c r="E9981" s="1">
        <v>24</v>
      </c>
      <c r="F9981" s="1" t="s">
        <v>9546</v>
      </c>
      <c r="G9981" s="1" t="s">
        <v>5834</v>
      </c>
      <c r="H9981" s="1" t="s">
        <v>9304</v>
      </c>
      <c r="I9981" s="1" t="b">
        <v>0</v>
      </c>
      <c r="J9981" s="1">
        <v>10</v>
      </c>
      <c r="K9981" s="1">
        <v>0</v>
      </c>
      <c r="L9981" s="1">
        <v>2</v>
      </c>
      <c r="M9981" s="1">
        <v>614</v>
      </c>
      <c r="N9981" s="1">
        <v>8.6625282167042901</v>
      </c>
      <c r="O9981" s="1" t="s">
        <v>9377</v>
      </c>
    </row>
    <row r="9982" spans="1:15" x14ac:dyDescent="0.3">
      <c r="A9982" s="1" t="s">
        <v>5716</v>
      </c>
      <c r="B9982" s="1" t="s">
        <v>5778</v>
      </c>
      <c r="C9982" s="1">
        <v>2</v>
      </c>
      <c r="D9982" s="1" t="s">
        <v>6671</v>
      </c>
      <c r="E9982" s="1">
        <v>24</v>
      </c>
      <c r="F9982" s="1" t="s">
        <v>9546</v>
      </c>
      <c r="G9982" s="1" t="s">
        <v>5814</v>
      </c>
      <c r="H9982" s="1" t="s">
        <v>9304</v>
      </c>
      <c r="I9982" s="1" t="b">
        <v>1</v>
      </c>
      <c r="J9982" s="1">
        <v>0</v>
      </c>
      <c r="K9982" s="1">
        <v>0</v>
      </c>
      <c r="L9982" s="1">
        <v>0</v>
      </c>
      <c r="M9982" s="1">
        <v>445</v>
      </c>
      <c r="N9982" s="1">
        <v>6.2782167042889299</v>
      </c>
      <c r="O9982" s="1" t="s">
        <v>9305</v>
      </c>
    </row>
    <row r="9983" spans="1:15" x14ac:dyDescent="0.3">
      <c r="A9983" s="1" t="s">
        <v>5716</v>
      </c>
      <c r="B9983" s="1" t="s">
        <v>5778</v>
      </c>
      <c r="C9983" s="1">
        <v>2</v>
      </c>
      <c r="D9983" s="1" t="s">
        <v>6671</v>
      </c>
      <c r="E9983" s="1">
        <v>24</v>
      </c>
      <c r="F9983" s="1" t="s">
        <v>9546</v>
      </c>
      <c r="G9983" s="1" t="s">
        <v>5803</v>
      </c>
      <c r="H9983" s="1" t="s">
        <v>9307</v>
      </c>
      <c r="I9983" s="1" t="b">
        <v>0</v>
      </c>
      <c r="J9983" s="1">
        <v>0</v>
      </c>
      <c r="K9983" s="1">
        <v>1</v>
      </c>
      <c r="L9983" s="1">
        <v>0</v>
      </c>
      <c r="M9983" s="1">
        <v>417</v>
      </c>
      <c r="N9983" s="1">
        <v>5.8831828442437901</v>
      </c>
      <c r="O9983" s="1" t="s">
        <v>9308</v>
      </c>
    </row>
    <row r="9984" spans="1:15" x14ac:dyDescent="0.3">
      <c r="A9984" s="1" t="s">
        <v>5716</v>
      </c>
      <c r="B9984" s="1" t="s">
        <v>5778</v>
      </c>
      <c r="C9984" s="1">
        <v>2</v>
      </c>
      <c r="D9984" s="1" t="s">
        <v>6671</v>
      </c>
      <c r="E9984" s="1">
        <v>24</v>
      </c>
      <c r="F9984" s="1" t="s">
        <v>9546</v>
      </c>
      <c r="G9984" s="1" t="s">
        <v>5834</v>
      </c>
      <c r="H9984" s="1" t="s">
        <v>9547</v>
      </c>
      <c r="I9984" s="1" t="b">
        <v>0</v>
      </c>
      <c r="J9984" s="1">
        <v>0</v>
      </c>
      <c r="K9984" s="1">
        <v>8</v>
      </c>
      <c r="L9984" s="1">
        <v>10</v>
      </c>
      <c r="M9984" s="1">
        <v>283</v>
      </c>
      <c r="N9984" s="1">
        <v>3.9926636568848699</v>
      </c>
      <c r="O9984" s="1" t="s">
        <v>9548</v>
      </c>
    </row>
    <row r="9985" spans="1:15" x14ac:dyDescent="0.3">
      <c r="A9985" s="1" t="s">
        <v>5716</v>
      </c>
      <c r="B9985" s="1" t="s">
        <v>5778</v>
      </c>
      <c r="C9985" s="1">
        <v>2</v>
      </c>
      <c r="D9985" s="1" t="s">
        <v>6671</v>
      </c>
      <c r="E9985" s="1">
        <v>24</v>
      </c>
      <c r="F9985" s="1" t="s">
        <v>9546</v>
      </c>
      <c r="G9985" s="1" t="s">
        <v>5801</v>
      </c>
      <c r="H9985" s="1" t="s">
        <v>9304</v>
      </c>
      <c r="I9985" s="1" t="b">
        <v>0</v>
      </c>
      <c r="J9985" s="1">
        <v>1</v>
      </c>
      <c r="K9985" s="1">
        <v>0</v>
      </c>
      <c r="L9985" s="1">
        <v>0</v>
      </c>
      <c r="M9985" s="1">
        <v>91</v>
      </c>
      <c r="N9985" s="1">
        <v>1.2838600451467199</v>
      </c>
      <c r="O9985" s="1" t="s">
        <v>9318</v>
      </c>
    </row>
    <row r="9986" spans="1:15" x14ac:dyDescent="0.3">
      <c r="A9986" s="1" t="s">
        <v>5716</v>
      </c>
      <c r="B9986" s="1" t="s">
        <v>5778</v>
      </c>
      <c r="C9986" s="1">
        <v>2</v>
      </c>
      <c r="D9986" s="1" t="s">
        <v>6671</v>
      </c>
      <c r="E9986" s="1">
        <v>25</v>
      </c>
      <c r="F9986" s="1" t="s">
        <v>9549</v>
      </c>
      <c r="G9986" s="1" t="s">
        <v>5814</v>
      </c>
      <c r="H9986" s="1" t="s">
        <v>9304</v>
      </c>
      <c r="I9986" s="1" t="b">
        <v>1</v>
      </c>
      <c r="J9986" s="1">
        <v>0</v>
      </c>
      <c r="K9986" s="1">
        <v>0</v>
      </c>
      <c r="L9986" s="1">
        <v>0</v>
      </c>
      <c r="M9986" s="1">
        <v>1900</v>
      </c>
      <c r="N9986" s="1">
        <v>67.471590909090907</v>
      </c>
      <c r="O9986" s="1" t="s">
        <v>9305</v>
      </c>
    </row>
    <row r="9987" spans="1:15" x14ac:dyDescent="0.3">
      <c r="A9987" s="1" t="s">
        <v>5716</v>
      </c>
      <c r="B9987" s="1" t="s">
        <v>5778</v>
      </c>
      <c r="C9987" s="1">
        <v>2</v>
      </c>
      <c r="D9987" s="1" t="s">
        <v>6671</v>
      </c>
      <c r="E9987" s="1">
        <v>25</v>
      </c>
      <c r="F9987" s="1" t="s">
        <v>9549</v>
      </c>
      <c r="G9987" s="1" t="s">
        <v>5851</v>
      </c>
      <c r="H9987" s="1" t="s">
        <v>9311</v>
      </c>
      <c r="I9987" s="1" t="b">
        <v>0</v>
      </c>
      <c r="J9987" s="1">
        <v>2</v>
      </c>
      <c r="K9987" s="1">
        <v>1</v>
      </c>
      <c r="L9987" s="1">
        <v>11</v>
      </c>
      <c r="M9987" s="1">
        <v>206</v>
      </c>
      <c r="N9987" s="1">
        <v>7.3153409090909003</v>
      </c>
      <c r="O9987" s="1" t="s">
        <v>9312</v>
      </c>
    </row>
    <row r="9988" spans="1:15" x14ac:dyDescent="0.3">
      <c r="A9988" s="1" t="s">
        <v>5716</v>
      </c>
      <c r="B9988" s="1" t="s">
        <v>5778</v>
      </c>
      <c r="C9988" s="1">
        <v>2</v>
      </c>
      <c r="D9988" s="1" t="s">
        <v>6671</v>
      </c>
      <c r="E9988" s="1">
        <v>25</v>
      </c>
      <c r="F9988" s="1" t="s">
        <v>9549</v>
      </c>
      <c r="G9988" s="1" t="s">
        <v>5803</v>
      </c>
      <c r="H9988" s="1" t="s">
        <v>9313</v>
      </c>
      <c r="I9988" s="1" t="b">
        <v>0</v>
      </c>
      <c r="J9988" s="1">
        <v>0</v>
      </c>
      <c r="K9988" s="1">
        <v>1</v>
      </c>
      <c r="L9988" s="1">
        <v>0</v>
      </c>
      <c r="M9988" s="1">
        <v>165</v>
      </c>
      <c r="N9988" s="1">
        <v>5.859375</v>
      </c>
      <c r="O9988" s="1" t="s">
        <v>9314</v>
      </c>
    </row>
    <row r="9989" spans="1:15" x14ac:dyDescent="0.3">
      <c r="A9989" s="1" t="s">
        <v>5716</v>
      </c>
      <c r="B9989" s="1" t="s">
        <v>5778</v>
      </c>
      <c r="C9989" s="1">
        <v>2</v>
      </c>
      <c r="D9989" s="1" t="s">
        <v>6671</v>
      </c>
      <c r="E9989" s="1">
        <v>25</v>
      </c>
      <c r="F9989" s="1" t="s">
        <v>9549</v>
      </c>
      <c r="G9989" s="1" t="s">
        <v>5834</v>
      </c>
      <c r="H9989" s="1" t="s">
        <v>9304</v>
      </c>
      <c r="I9989" s="1" t="b">
        <v>0</v>
      </c>
      <c r="J9989" s="1">
        <v>10</v>
      </c>
      <c r="K9989" s="1">
        <v>0</v>
      </c>
      <c r="L9989" s="1">
        <v>2</v>
      </c>
      <c r="M9989" s="1">
        <v>87</v>
      </c>
      <c r="N9989" s="1">
        <v>3.08948863636363</v>
      </c>
      <c r="O9989" s="1" t="s">
        <v>9377</v>
      </c>
    </row>
    <row r="9990" spans="1:15" x14ac:dyDescent="0.3">
      <c r="A9990" s="1" t="s">
        <v>5716</v>
      </c>
      <c r="B9990" s="1" t="s">
        <v>5778</v>
      </c>
      <c r="C9990" s="1">
        <v>2</v>
      </c>
      <c r="D9990" s="1" t="s">
        <v>6671</v>
      </c>
      <c r="E9990" s="1">
        <v>25</v>
      </c>
      <c r="F9990" s="1" t="s">
        <v>9549</v>
      </c>
      <c r="G9990" s="1" t="s">
        <v>5834</v>
      </c>
      <c r="H9990" s="1" t="s">
        <v>9547</v>
      </c>
      <c r="I9990" s="1" t="b">
        <v>0</v>
      </c>
      <c r="J9990" s="1">
        <v>0</v>
      </c>
      <c r="K9990" s="1">
        <v>8</v>
      </c>
      <c r="L9990" s="1">
        <v>10</v>
      </c>
      <c r="M9990" s="1">
        <v>53</v>
      </c>
      <c r="N9990" s="1">
        <v>1.88210227272727</v>
      </c>
      <c r="O9990" s="1" t="s">
        <v>9548</v>
      </c>
    </row>
    <row r="9991" spans="1:15" x14ac:dyDescent="0.3">
      <c r="A9991" s="1" t="s">
        <v>5716</v>
      </c>
      <c r="B9991" s="1" t="s">
        <v>5778</v>
      </c>
      <c r="C9991" s="1">
        <v>2</v>
      </c>
      <c r="D9991" s="1" t="s">
        <v>6671</v>
      </c>
      <c r="E9991" s="1">
        <v>25</v>
      </c>
      <c r="F9991" s="1" t="s">
        <v>9549</v>
      </c>
      <c r="G9991" s="1" t="s">
        <v>5803</v>
      </c>
      <c r="H9991" s="1" t="s">
        <v>9307</v>
      </c>
      <c r="I9991" s="1" t="b">
        <v>0</v>
      </c>
      <c r="J9991" s="1">
        <v>0</v>
      </c>
      <c r="K9991" s="1">
        <v>1</v>
      </c>
      <c r="L9991" s="1">
        <v>0</v>
      </c>
      <c r="M9991" s="1">
        <v>46</v>
      </c>
      <c r="N9991" s="1">
        <v>1.63352272727272</v>
      </c>
      <c r="O9991" s="1" t="s">
        <v>9308</v>
      </c>
    </row>
    <row r="9992" spans="1:15" x14ac:dyDescent="0.3">
      <c r="A9992" s="1" t="s">
        <v>5716</v>
      </c>
      <c r="B9992" s="1" t="s">
        <v>5778</v>
      </c>
      <c r="C9992" s="1">
        <v>2</v>
      </c>
      <c r="D9992" s="1" t="s">
        <v>6671</v>
      </c>
      <c r="E9992" s="1">
        <v>25</v>
      </c>
      <c r="F9992" s="1" t="s">
        <v>9549</v>
      </c>
      <c r="G9992" s="1" t="s">
        <v>5908</v>
      </c>
      <c r="H9992" s="1" t="s">
        <v>9304</v>
      </c>
      <c r="I9992" s="1" t="b">
        <v>0</v>
      </c>
      <c r="J9992" s="1">
        <v>0</v>
      </c>
      <c r="K9992" s="1">
        <v>0</v>
      </c>
      <c r="L9992" s="1">
        <v>1</v>
      </c>
      <c r="M9992" s="1">
        <v>35</v>
      </c>
      <c r="N9992" s="1">
        <v>1.24289772727272</v>
      </c>
      <c r="O9992" s="1" t="s">
        <v>9359</v>
      </c>
    </row>
    <row r="9993" spans="1:15" x14ac:dyDescent="0.3">
      <c r="A9993" s="1" t="s">
        <v>5716</v>
      </c>
      <c r="B9993" s="1" t="s">
        <v>5778</v>
      </c>
      <c r="C9993" s="1">
        <v>2</v>
      </c>
      <c r="D9993" s="1" t="s">
        <v>6671</v>
      </c>
      <c r="E9993" s="1">
        <v>26</v>
      </c>
      <c r="F9993" s="1" t="s">
        <v>9550</v>
      </c>
      <c r="G9993" s="1" t="s">
        <v>5851</v>
      </c>
      <c r="H9993" s="1" t="s">
        <v>9311</v>
      </c>
      <c r="I9993" s="1" t="b">
        <v>0</v>
      </c>
      <c r="J9993" s="1">
        <v>2</v>
      </c>
      <c r="K9993" s="1">
        <v>1</v>
      </c>
      <c r="L9993" s="1">
        <v>11</v>
      </c>
      <c r="M9993" s="1">
        <v>311</v>
      </c>
      <c r="N9993" s="1">
        <v>11.7049303726006</v>
      </c>
      <c r="O9993" s="1" t="s">
        <v>9312</v>
      </c>
    </row>
    <row r="9994" spans="1:15" x14ac:dyDescent="0.3">
      <c r="A9994" s="1" t="s">
        <v>5716</v>
      </c>
      <c r="B9994" s="1" t="s">
        <v>5778</v>
      </c>
      <c r="C9994" s="1">
        <v>2</v>
      </c>
      <c r="D9994" s="1" t="s">
        <v>6671</v>
      </c>
      <c r="E9994" s="1">
        <v>26</v>
      </c>
      <c r="F9994" s="1" t="s">
        <v>9550</v>
      </c>
      <c r="G9994" s="1" t="s">
        <v>5895</v>
      </c>
      <c r="H9994" s="1" t="s">
        <v>9375</v>
      </c>
      <c r="I9994" s="1" t="b">
        <v>0</v>
      </c>
      <c r="J9994" s="1">
        <v>0</v>
      </c>
      <c r="K9994" s="1">
        <v>2</v>
      </c>
      <c r="L9994" s="1">
        <v>14</v>
      </c>
      <c r="M9994" s="1">
        <v>276</v>
      </c>
      <c r="N9994" s="1">
        <v>10.387655250282201</v>
      </c>
      <c r="O9994" s="1" t="s">
        <v>9376</v>
      </c>
    </row>
    <row r="9995" spans="1:15" x14ac:dyDescent="0.3">
      <c r="A9995" s="1" t="s">
        <v>5716</v>
      </c>
      <c r="B9995" s="1" t="s">
        <v>5778</v>
      </c>
      <c r="C9995" s="1">
        <v>2</v>
      </c>
      <c r="D9995" s="1" t="s">
        <v>6671</v>
      </c>
      <c r="E9995" s="1">
        <v>26</v>
      </c>
      <c r="F9995" s="1" t="s">
        <v>9550</v>
      </c>
      <c r="G9995" s="1" t="s">
        <v>5803</v>
      </c>
      <c r="H9995" s="1" t="s">
        <v>9307</v>
      </c>
      <c r="I9995" s="1" t="b">
        <v>0</v>
      </c>
      <c r="J9995" s="1">
        <v>0</v>
      </c>
      <c r="K9995" s="1">
        <v>1</v>
      </c>
      <c r="L9995" s="1">
        <v>0</v>
      </c>
      <c r="M9995" s="1">
        <v>227</v>
      </c>
      <c r="N9995" s="1">
        <v>8.5434700790364992</v>
      </c>
      <c r="O9995" s="1" t="s">
        <v>9308</v>
      </c>
    </row>
    <row r="9996" spans="1:15" x14ac:dyDescent="0.3">
      <c r="A9996" s="1" t="s">
        <v>5716</v>
      </c>
      <c r="B9996" s="1" t="s">
        <v>5778</v>
      </c>
      <c r="C9996" s="1">
        <v>2</v>
      </c>
      <c r="D9996" s="1" t="s">
        <v>6671</v>
      </c>
      <c r="E9996" s="1">
        <v>26</v>
      </c>
      <c r="F9996" s="1" t="s">
        <v>9550</v>
      </c>
      <c r="G9996" s="1" t="s">
        <v>5851</v>
      </c>
      <c r="H9996" s="1" t="s">
        <v>9551</v>
      </c>
      <c r="I9996" s="1" t="b">
        <v>0</v>
      </c>
      <c r="J9996" s="1">
        <v>2</v>
      </c>
      <c r="K9996" s="1">
        <v>1</v>
      </c>
      <c r="L9996" s="1">
        <v>6</v>
      </c>
      <c r="M9996" s="1">
        <v>210</v>
      </c>
      <c r="N9996" s="1">
        <v>7.9036507339104203</v>
      </c>
      <c r="O9996" s="1" t="s">
        <v>9552</v>
      </c>
    </row>
    <row r="9997" spans="1:15" x14ac:dyDescent="0.3">
      <c r="A9997" s="1" t="s">
        <v>5716</v>
      </c>
      <c r="B9997" s="1" t="s">
        <v>5778</v>
      </c>
      <c r="C9997" s="1">
        <v>2</v>
      </c>
      <c r="D9997" s="1" t="s">
        <v>6671</v>
      </c>
      <c r="E9997" s="1">
        <v>26</v>
      </c>
      <c r="F9997" s="1" t="s">
        <v>9550</v>
      </c>
      <c r="G9997" s="1" t="s">
        <v>5814</v>
      </c>
      <c r="H9997" s="1" t="s">
        <v>9304</v>
      </c>
      <c r="I9997" s="1" t="b">
        <v>1</v>
      </c>
      <c r="J9997" s="1">
        <v>0</v>
      </c>
      <c r="K9997" s="1">
        <v>0</v>
      </c>
      <c r="L9997" s="1">
        <v>0</v>
      </c>
      <c r="M9997" s="1">
        <v>128</v>
      </c>
      <c r="N9997" s="1">
        <v>4.8174633044787303</v>
      </c>
      <c r="O9997" s="1" t="s">
        <v>9305</v>
      </c>
    </row>
    <row r="9998" spans="1:15" x14ac:dyDescent="0.3">
      <c r="A9998" s="1" t="s">
        <v>5716</v>
      </c>
      <c r="B9998" s="1" t="s">
        <v>5778</v>
      </c>
      <c r="C9998" s="1">
        <v>2</v>
      </c>
      <c r="D9998" s="1" t="s">
        <v>6671</v>
      </c>
      <c r="E9998" s="1">
        <v>26</v>
      </c>
      <c r="F9998" s="1" t="s">
        <v>9550</v>
      </c>
      <c r="G9998" s="1" t="s">
        <v>5798</v>
      </c>
      <c r="H9998" s="1" t="s">
        <v>9304</v>
      </c>
      <c r="I9998" s="1" t="b">
        <v>0</v>
      </c>
      <c r="J9998" s="1">
        <v>0</v>
      </c>
      <c r="K9998" s="1">
        <v>0</v>
      </c>
      <c r="L9998" s="1">
        <v>7</v>
      </c>
      <c r="M9998" s="1">
        <v>102</v>
      </c>
      <c r="N9998" s="1">
        <v>3.8389160707564902</v>
      </c>
      <c r="O9998" s="1" t="s">
        <v>9553</v>
      </c>
    </row>
    <row r="9999" spans="1:15" x14ac:dyDescent="0.3">
      <c r="A9999" s="1" t="s">
        <v>5716</v>
      </c>
      <c r="B9999" s="1" t="s">
        <v>5778</v>
      </c>
      <c r="C9999" s="1">
        <v>2</v>
      </c>
      <c r="D9999" s="1" t="s">
        <v>6671</v>
      </c>
      <c r="E9999" s="1">
        <v>26</v>
      </c>
      <c r="F9999" s="1" t="s">
        <v>9550</v>
      </c>
      <c r="G9999" s="1" t="s">
        <v>5803</v>
      </c>
      <c r="H9999" s="1" t="s">
        <v>9313</v>
      </c>
      <c r="I9999" s="1" t="b">
        <v>0</v>
      </c>
      <c r="J9999" s="1">
        <v>0</v>
      </c>
      <c r="K9999" s="1">
        <v>1</v>
      </c>
      <c r="L9999" s="1">
        <v>0</v>
      </c>
      <c r="M9999" s="1">
        <v>85</v>
      </c>
      <c r="N9999" s="1">
        <v>3.1990967256304099</v>
      </c>
      <c r="O9999" s="1" t="s">
        <v>9314</v>
      </c>
    </row>
    <row r="10000" spans="1:15" x14ac:dyDescent="0.3">
      <c r="A10000" s="1" t="s">
        <v>5716</v>
      </c>
      <c r="B10000" s="1" t="s">
        <v>5778</v>
      </c>
      <c r="C10000" s="1">
        <v>2</v>
      </c>
      <c r="D10000" s="1" t="s">
        <v>6671</v>
      </c>
      <c r="E10000" s="1">
        <v>26</v>
      </c>
      <c r="F10000" s="1" t="s">
        <v>9550</v>
      </c>
      <c r="G10000" s="1" t="s">
        <v>5834</v>
      </c>
      <c r="H10000" s="1" t="s">
        <v>9554</v>
      </c>
      <c r="I10000" s="1" t="b">
        <v>0</v>
      </c>
      <c r="J10000" s="1">
        <v>10</v>
      </c>
      <c r="K10000" s="1">
        <v>1</v>
      </c>
      <c r="L10000" s="1">
        <v>3</v>
      </c>
      <c r="M10000" s="1">
        <v>84</v>
      </c>
      <c r="N10000" s="1">
        <v>3.1614602935641698</v>
      </c>
      <c r="O10000" s="1" t="s">
        <v>9555</v>
      </c>
    </row>
    <row r="10001" spans="1:15" x14ac:dyDescent="0.3">
      <c r="A10001" s="1" t="s">
        <v>5716</v>
      </c>
      <c r="B10001" s="1" t="s">
        <v>5778</v>
      </c>
      <c r="C10001" s="1">
        <v>2</v>
      </c>
      <c r="D10001" s="1" t="s">
        <v>6671</v>
      </c>
      <c r="E10001" s="1">
        <v>26</v>
      </c>
      <c r="F10001" s="1" t="s">
        <v>9550</v>
      </c>
      <c r="G10001" s="1" t="s">
        <v>5834</v>
      </c>
      <c r="H10001" s="1" t="s">
        <v>9556</v>
      </c>
      <c r="I10001" s="1" t="b">
        <v>0</v>
      </c>
      <c r="J10001" s="1">
        <v>4</v>
      </c>
      <c r="K10001" s="1">
        <v>6</v>
      </c>
      <c r="L10001" s="1">
        <v>10</v>
      </c>
      <c r="M10001" s="1">
        <v>59</v>
      </c>
      <c r="N10001" s="1">
        <v>2.2205494919081601</v>
      </c>
      <c r="O10001" s="1" t="s">
        <v>9557</v>
      </c>
    </row>
    <row r="10002" spans="1:15" x14ac:dyDescent="0.3">
      <c r="A10002" s="1" t="s">
        <v>5716</v>
      </c>
      <c r="B10002" s="1" t="s">
        <v>5778</v>
      </c>
      <c r="C10002" s="1">
        <v>2</v>
      </c>
      <c r="D10002" s="1" t="s">
        <v>6671</v>
      </c>
      <c r="E10002" s="1">
        <v>26</v>
      </c>
      <c r="F10002" s="1" t="s">
        <v>9550</v>
      </c>
      <c r="G10002" s="1" t="s">
        <v>5801</v>
      </c>
      <c r="H10002" s="1" t="s">
        <v>9304</v>
      </c>
      <c r="I10002" s="1" t="b">
        <v>0</v>
      </c>
      <c r="J10002" s="1">
        <v>1</v>
      </c>
      <c r="K10002" s="1">
        <v>0</v>
      </c>
      <c r="L10002" s="1">
        <v>0</v>
      </c>
      <c r="M10002" s="1">
        <v>51</v>
      </c>
      <c r="N10002" s="1">
        <v>1.91945803537824</v>
      </c>
      <c r="O10002" s="1" t="s">
        <v>9318</v>
      </c>
    </row>
    <row r="10003" spans="1:15" x14ac:dyDescent="0.3">
      <c r="A10003" s="1" t="s">
        <v>5716</v>
      </c>
      <c r="B10003" s="1" t="s">
        <v>5778</v>
      </c>
      <c r="C10003" s="1">
        <v>2</v>
      </c>
      <c r="D10003" s="1" t="s">
        <v>6671</v>
      </c>
      <c r="E10003" s="1">
        <v>26</v>
      </c>
      <c r="F10003" s="1" t="s">
        <v>9550</v>
      </c>
      <c r="G10003" s="1" t="s">
        <v>5798</v>
      </c>
      <c r="H10003" s="1" t="s">
        <v>9304</v>
      </c>
      <c r="I10003" s="1" t="b">
        <v>0</v>
      </c>
      <c r="J10003" s="1">
        <v>0</v>
      </c>
      <c r="K10003" s="1">
        <v>0</v>
      </c>
      <c r="L10003" s="1">
        <v>8</v>
      </c>
      <c r="M10003" s="1">
        <v>48</v>
      </c>
      <c r="N10003" s="1">
        <v>1.8065487391795201</v>
      </c>
      <c r="O10003" s="1" t="s">
        <v>9492</v>
      </c>
    </row>
    <row r="10004" spans="1:15" x14ac:dyDescent="0.3">
      <c r="A10004" s="1" t="s">
        <v>5716</v>
      </c>
      <c r="B10004" s="1" t="s">
        <v>5778</v>
      </c>
      <c r="C10004" s="1">
        <v>2</v>
      </c>
      <c r="D10004" s="1" t="s">
        <v>6671</v>
      </c>
      <c r="E10004" s="1">
        <v>26</v>
      </c>
      <c r="F10004" s="1" t="s">
        <v>9550</v>
      </c>
      <c r="G10004" s="1" t="s">
        <v>5816</v>
      </c>
      <c r="H10004" s="1" t="s">
        <v>9304</v>
      </c>
      <c r="I10004" s="1" t="b">
        <v>0</v>
      </c>
      <c r="J10004" s="1">
        <v>3</v>
      </c>
      <c r="K10004" s="1">
        <v>0</v>
      </c>
      <c r="L10004" s="1">
        <v>3</v>
      </c>
      <c r="M10004" s="1">
        <v>42</v>
      </c>
      <c r="N10004" s="1">
        <v>1.58073014678208</v>
      </c>
      <c r="O10004" s="1" t="s">
        <v>9397</v>
      </c>
    </row>
    <row r="10005" spans="1:15" x14ac:dyDescent="0.3">
      <c r="A10005" s="1" t="s">
        <v>5716</v>
      </c>
      <c r="B10005" s="1" t="s">
        <v>5778</v>
      </c>
      <c r="C10005" s="1">
        <v>2</v>
      </c>
      <c r="D10005" s="1" t="s">
        <v>6671</v>
      </c>
      <c r="E10005" s="1">
        <v>26</v>
      </c>
      <c r="F10005" s="1" t="s">
        <v>9550</v>
      </c>
      <c r="G10005" s="1" t="s">
        <v>5834</v>
      </c>
      <c r="H10005" s="1" t="s">
        <v>9558</v>
      </c>
      <c r="I10005" s="1" t="b">
        <v>0</v>
      </c>
      <c r="J10005" s="1">
        <v>0</v>
      </c>
      <c r="K10005" s="1">
        <v>15</v>
      </c>
      <c r="L10005" s="1">
        <v>5</v>
      </c>
      <c r="M10005" s="1">
        <v>34</v>
      </c>
      <c r="N10005" s="1">
        <v>1.2796386902521599</v>
      </c>
      <c r="O10005" s="1" t="s">
        <v>9559</v>
      </c>
    </row>
    <row r="10006" spans="1:15" x14ac:dyDescent="0.3">
      <c r="A10006" s="1" t="s">
        <v>5716</v>
      </c>
      <c r="B10006" s="1" t="s">
        <v>5778</v>
      </c>
      <c r="C10006" s="1">
        <v>2</v>
      </c>
      <c r="D10006" s="1" t="s">
        <v>6671</v>
      </c>
      <c r="E10006" s="1">
        <v>26</v>
      </c>
      <c r="F10006" s="1" t="s">
        <v>9550</v>
      </c>
      <c r="G10006" s="1" t="s">
        <v>5876</v>
      </c>
      <c r="H10006" s="1" t="s">
        <v>9304</v>
      </c>
      <c r="I10006" s="1" t="b">
        <v>0</v>
      </c>
      <c r="J10006" s="1">
        <v>4</v>
      </c>
      <c r="K10006" s="1">
        <v>0</v>
      </c>
      <c r="L10006" s="1">
        <v>3</v>
      </c>
      <c r="M10006" s="1">
        <v>29</v>
      </c>
      <c r="N10006" s="1">
        <v>1.09145652992096</v>
      </c>
      <c r="O10006" s="1" t="s">
        <v>9396</v>
      </c>
    </row>
    <row r="10007" spans="1:15" x14ac:dyDescent="0.3">
      <c r="A10007" s="1" t="s">
        <v>5716</v>
      </c>
      <c r="B10007" s="1" t="s">
        <v>5778</v>
      </c>
      <c r="C10007" s="1">
        <v>2</v>
      </c>
      <c r="D10007" s="1" t="s">
        <v>6671</v>
      </c>
      <c r="E10007" s="1">
        <v>26</v>
      </c>
      <c r="F10007" s="1" t="s">
        <v>9550</v>
      </c>
      <c r="G10007" s="1" t="s">
        <v>5851</v>
      </c>
      <c r="H10007" s="1" t="s">
        <v>9560</v>
      </c>
      <c r="I10007" s="1" t="b">
        <v>0</v>
      </c>
      <c r="J10007" s="1">
        <v>4</v>
      </c>
      <c r="K10007" s="1">
        <v>5</v>
      </c>
      <c r="L10007" s="1">
        <v>3</v>
      </c>
      <c r="M10007" s="1">
        <v>29</v>
      </c>
      <c r="N10007" s="1">
        <v>1.09145652992096</v>
      </c>
      <c r="O10007" s="1" t="s">
        <v>9561</v>
      </c>
    </row>
    <row r="10008" spans="1:15" x14ac:dyDescent="0.3">
      <c r="A10008" s="1" t="s">
        <v>5716</v>
      </c>
      <c r="B10008" s="1" t="s">
        <v>5778</v>
      </c>
      <c r="C10008" s="1">
        <v>2</v>
      </c>
      <c r="D10008" s="1" t="s">
        <v>6671</v>
      </c>
      <c r="E10008" s="1">
        <v>26</v>
      </c>
      <c r="F10008" s="1" t="s">
        <v>9550</v>
      </c>
      <c r="G10008" s="1" t="s">
        <v>5798</v>
      </c>
      <c r="H10008" s="1" t="s">
        <v>9304</v>
      </c>
      <c r="I10008" s="1" t="b">
        <v>0</v>
      </c>
      <c r="J10008" s="1">
        <v>0</v>
      </c>
      <c r="K10008" s="1">
        <v>0</v>
      </c>
      <c r="L10008" s="1">
        <v>8</v>
      </c>
      <c r="M10008" s="1">
        <v>29</v>
      </c>
      <c r="N10008" s="1">
        <v>1.09145652992096</v>
      </c>
      <c r="O10008" s="1" t="s">
        <v>9562</v>
      </c>
    </row>
    <row r="10009" spans="1:15" x14ac:dyDescent="0.3">
      <c r="A10009" s="1" t="s">
        <v>5716</v>
      </c>
      <c r="B10009" s="1" t="s">
        <v>5778</v>
      </c>
      <c r="C10009" s="1">
        <v>2</v>
      </c>
      <c r="D10009" s="1" t="s">
        <v>6671</v>
      </c>
      <c r="E10009" s="1">
        <v>27</v>
      </c>
      <c r="F10009" s="1" t="s">
        <v>9563</v>
      </c>
      <c r="G10009" s="1" t="s">
        <v>5814</v>
      </c>
      <c r="H10009" s="1" t="s">
        <v>9304</v>
      </c>
      <c r="I10009" s="1" t="b">
        <v>1</v>
      </c>
      <c r="J10009" s="1">
        <v>0</v>
      </c>
      <c r="K10009" s="1">
        <v>0</v>
      </c>
      <c r="L10009" s="1">
        <v>0</v>
      </c>
      <c r="M10009" s="1">
        <v>351</v>
      </c>
      <c r="N10009" s="1">
        <v>72.670807453416103</v>
      </c>
      <c r="O10009" s="1" t="s">
        <v>9305</v>
      </c>
    </row>
    <row r="10010" spans="1:15" x14ac:dyDescent="0.3">
      <c r="A10010" s="1" t="s">
        <v>5716</v>
      </c>
      <c r="B10010" s="1" t="s">
        <v>5778</v>
      </c>
      <c r="C10010" s="1">
        <v>2</v>
      </c>
      <c r="D10010" s="1" t="s">
        <v>6671</v>
      </c>
      <c r="E10010" s="1">
        <v>27</v>
      </c>
      <c r="F10010" s="1" t="s">
        <v>9563</v>
      </c>
      <c r="G10010" s="1" t="s">
        <v>5851</v>
      </c>
      <c r="H10010" s="1" t="s">
        <v>9311</v>
      </c>
      <c r="I10010" s="1" t="b">
        <v>0</v>
      </c>
      <c r="J10010" s="1">
        <v>2</v>
      </c>
      <c r="K10010" s="1">
        <v>1</v>
      </c>
      <c r="L10010" s="1">
        <v>11</v>
      </c>
      <c r="M10010" s="1">
        <v>12</v>
      </c>
      <c r="N10010" s="1">
        <v>2.4844720496894399</v>
      </c>
      <c r="O10010" s="1" t="s">
        <v>9312</v>
      </c>
    </row>
    <row r="10011" spans="1:15" x14ac:dyDescent="0.3">
      <c r="A10011" s="1" t="s">
        <v>5716</v>
      </c>
      <c r="B10011" s="1" t="s">
        <v>5778</v>
      </c>
      <c r="C10011" s="1">
        <v>2</v>
      </c>
      <c r="D10011" s="1" t="s">
        <v>6671</v>
      </c>
      <c r="E10011" s="1">
        <v>27</v>
      </c>
      <c r="F10011" s="1" t="s">
        <v>9563</v>
      </c>
      <c r="G10011" s="1" t="s">
        <v>5851</v>
      </c>
      <c r="H10011" s="1" t="s">
        <v>9551</v>
      </c>
      <c r="I10011" s="1" t="b">
        <v>0</v>
      </c>
      <c r="J10011" s="1">
        <v>2</v>
      </c>
      <c r="K10011" s="1">
        <v>1</v>
      </c>
      <c r="L10011" s="1">
        <v>6</v>
      </c>
      <c r="M10011" s="1">
        <v>12</v>
      </c>
      <c r="N10011" s="1">
        <v>2.4844720496894399</v>
      </c>
      <c r="O10011" s="1" t="s">
        <v>9552</v>
      </c>
    </row>
    <row r="10012" spans="1:15" x14ac:dyDescent="0.3">
      <c r="A10012" s="1" t="s">
        <v>5716</v>
      </c>
      <c r="B10012" s="1" t="s">
        <v>5778</v>
      </c>
      <c r="C10012" s="1">
        <v>2</v>
      </c>
      <c r="D10012" s="1" t="s">
        <v>6671</v>
      </c>
      <c r="E10012" s="1">
        <v>27</v>
      </c>
      <c r="F10012" s="1" t="s">
        <v>9563</v>
      </c>
      <c r="G10012" s="1" t="s">
        <v>5908</v>
      </c>
      <c r="H10012" s="1" t="s">
        <v>9304</v>
      </c>
      <c r="I10012" s="1" t="b">
        <v>0</v>
      </c>
      <c r="J10012" s="1">
        <v>0</v>
      </c>
      <c r="K10012" s="1">
        <v>0</v>
      </c>
      <c r="L10012" s="1">
        <v>1</v>
      </c>
      <c r="M10012" s="1">
        <v>11</v>
      </c>
      <c r="N10012" s="1">
        <v>2.2774327122153202</v>
      </c>
      <c r="O10012" s="1" t="s">
        <v>9359</v>
      </c>
    </row>
    <row r="10013" spans="1:15" x14ac:dyDescent="0.3">
      <c r="A10013" s="1" t="s">
        <v>5716</v>
      </c>
      <c r="B10013" s="1" t="s">
        <v>5778</v>
      </c>
      <c r="C10013" s="1">
        <v>2</v>
      </c>
      <c r="D10013" s="1" t="s">
        <v>6671</v>
      </c>
      <c r="E10013" s="1">
        <v>27</v>
      </c>
      <c r="F10013" s="1" t="s">
        <v>9563</v>
      </c>
      <c r="G10013" s="1" t="s">
        <v>5803</v>
      </c>
      <c r="H10013" s="1" t="s">
        <v>9307</v>
      </c>
      <c r="I10013" s="1" t="b">
        <v>0</v>
      </c>
      <c r="J10013" s="1">
        <v>0</v>
      </c>
      <c r="K10013" s="1">
        <v>1</v>
      </c>
      <c r="L10013" s="1">
        <v>0</v>
      </c>
      <c r="M10013" s="1">
        <v>10</v>
      </c>
      <c r="N10013" s="1">
        <v>2.0703933747412</v>
      </c>
      <c r="O10013" s="1" t="s">
        <v>9308</v>
      </c>
    </row>
    <row r="10014" spans="1:15" x14ac:dyDescent="0.3">
      <c r="A10014" s="1" t="s">
        <v>5716</v>
      </c>
      <c r="B10014" s="1" t="s">
        <v>5778</v>
      </c>
      <c r="C10014" s="1">
        <v>2</v>
      </c>
      <c r="D10014" s="1" t="s">
        <v>6671</v>
      </c>
      <c r="E10014" s="1">
        <v>27</v>
      </c>
      <c r="F10014" s="1" t="s">
        <v>9563</v>
      </c>
      <c r="G10014" s="1" t="s">
        <v>5895</v>
      </c>
      <c r="H10014" s="1" t="s">
        <v>9375</v>
      </c>
      <c r="I10014" s="1" t="b">
        <v>0</v>
      </c>
      <c r="J10014" s="1">
        <v>0</v>
      </c>
      <c r="K10014" s="1">
        <v>2</v>
      </c>
      <c r="L10014" s="1">
        <v>14</v>
      </c>
      <c r="M10014" s="1">
        <v>8</v>
      </c>
      <c r="N10014" s="1">
        <v>1.6563146997929601</v>
      </c>
      <c r="O10014" s="1" t="s">
        <v>9376</v>
      </c>
    </row>
    <row r="10015" spans="1:15" x14ac:dyDescent="0.3">
      <c r="A10015" s="1" t="s">
        <v>5716</v>
      </c>
      <c r="B10015" s="1" t="s">
        <v>5778</v>
      </c>
      <c r="C10015" s="1">
        <v>2</v>
      </c>
      <c r="D10015" s="1" t="s">
        <v>6671</v>
      </c>
      <c r="E10015" s="1">
        <v>28</v>
      </c>
      <c r="F10015" s="1" t="s">
        <v>9564</v>
      </c>
      <c r="G10015" s="1" t="s">
        <v>5803</v>
      </c>
      <c r="H10015" s="1" t="s">
        <v>9307</v>
      </c>
      <c r="I10015" s="1" t="b">
        <v>0</v>
      </c>
      <c r="J10015" s="1">
        <v>0</v>
      </c>
      <c r="K10015" s="1">
        <v>1</v>
      </c>
      <c r="L10015" s="1">
        <v>0</v>
      </c>
      <c r="M10015" s="1">
        <v>1956</v>
      </c>
      <c r="N10015" s="1">
        <v>42.521739130434703</v>
      </c>
      <c r="O10015" s="1" t="s">
        <v>9308</v>
      </c>
    </row>
    <row r="10016" spans="1:15" x14ac:dyDescent="0.3">
      <c r="A10016" s="1" t="s">
        <v>5716</v>
      </c>
      <c r="B10016" s="1" t="s">
        <v>5778</v>
      </c>
      <c r="C10016" s="1">
        <v>2</v>
      </c>
      <c r="D10016" s="1" t="s">
        <v>6671</v>
      </c>
      <c r="E10016" s="1">
        <v>28</v>
      </c>
      <c r="F10016" s="1" t="s">
        <v>9564</v>
      </c>
      <c r="G10016" s="1" t="s">
        <v>5803</v>
      </c>
      <c r="H10016" s="1" t="s">
        <v>9313</v>
      </c>
      <c r="I10016" s="1" t="b">
        <v>0</v>
      </c>
      <c r="J10016" s="1">
        <v>0</v>
      </c>
      <c r="K10016" s="1">
        <v>1</v>
      </c>
      <c r="L10016" s="1">
        <v>0</v>
      </c>
      <c r="M10016" s="1">
        <v>1689</v>
      </c>
      <c r="N10016" s="1">
        <v>36.7173913043478</v>
      </c>
      <c r="O10016" s="1" t="s">
        <v>9314</v>
      </c>
    </row>
    <row r="10017" spans="1:15" x14ac:dyDescent="0.3">
      <c r="A10017" s="1" t="s">
        <v>5716</v>
      </c>
      <c r="B10017" s="1" t="s">
        <v>5778</v>
      </c>
      <c r="C10017" s="1">
        <v>2</v>
      </c>
      <c r="D10017" s="1" t="s">
        <v>6671</v>
      </c>
      <c r="E10017" s="1">
        <v>28</v>
      </c>
      <c r="F10017" s="1" t="s">
        <v>9564</v>
      </c>
      <c r="G10017" s="1" t="s">
        <v>5834</v>
      </c>
      <c r="H10017" s="1" t="s">
        <v>9413</v>
      </c>
      <c r="I10017" s="1" t="b">
        <v>0</v>
      </c>
      <c r="J10017" s="1">
        <v>0</v>
      </c>
      <c r="K10017" s="1">
        <v>9</v>
      </c>
      <c r="L10017" s="1">
        <v>6</v>
      </c>
      <c r="M10017" s="1">
        <v>255</v>
      </c>
      <c r="N10017" s="1">
        <v>5.5434782608695601</v>
      </c>
      <c r="O10017" s="1" t="s">
        <v>9565</v>
      </c>
    </row>
    <row r="10018" spans="1:15" x14ac:dyDescent="0.3">
      <c r="A10018" s="1" t="s">
        <v>5716</v>
      </c>
      <c r="B10018" s="1" t="s">
        <v>5778</v>
      </c>
      <c r="C10018" s="1">
        <v>2</v>
      </c>
      <c r="D10018" s="1" t="s">
        <v>6671</v>
      </c>
      <c r="E10018" s="1">
        <v>28</v>
      </c>
      <c r="F10018" s="1" t="s">
        <v>9564</v>
      </c>
      <c r="G10018" s="1" t="s">
        <v>5814</v>
      </c>
      <c r="H10018" s="1" t="s">
        <v>9304</v>
      </c>
      <c r="I10018" s="1" t="b">
        <v>1</v>
      </c>
      <c r="J10018" s="1">
        <v>0</v>
      </c>
      <c r="K10018" s="1">
        <v>0</v>
      </c>
      <c r="L10018" s="1">
        <v>0</v>
      </c>
      <c r="M10018" s="1">
        <v>167</v>
      </c>
      <c r="N10018" s="1">
        <v>3.63043478260869</v>
      </c>
      <c r="O10018" s="1" t="s">
        <v>9305</v>
      </c>
    </row>
    <row r="10019" spans="1:15" x14ac:dyDescent="0.3">
      <c r="A10019" s="1" t="s">
        <v>5716</v>
      </c>
      <c r="B10019" s="1" t="s">
        <v>5778</v>
      </c>
      <c r="C10019" s="1">
        <v>2</v>
      </c>
      <c r="D10019" s="1" t="s">
        <v>6671</v>
      </c>
      <c r="E10019" s="1">
        <v>29</v>
      </c>
      <c r="F10019" s="1" t="s">
        <v>9566</v>
      </c>
      <c r="G10019" s="1" t="s">
        <v>5834</v>
      </c>
      <c r="H10019" s="1" t="s">
        <v>9413</v>
      </c>
      <c r="I10019" s="1" t="b">
        <v>0</v>
      </c>
      <c r="J10019" s="1">
        <v>0</v>
      </c>
      <c r="K10019" s="1">
        <v>9</v>
      </c>
      <c r="L10019" s="1">
        <v>6</v>
      </c>
      <c r="M10019" s="1">
        <v>1732</v>
      </c>
      <c r="N10019" s="1">
        <v>37.891052286151798</v>
      </c>
      <c r="O10019" s="1" t="s">
        <v>9565</v>
      </c>
    </row>
    <row r="10020" spans="1:15" x14ac:dyDescent="0.3">
      <c r="A10020" s="1" t="s">
        <v>5716</v>
      </c>
      <c r="B10020" s="1" t="s">
        <v>5778</v>
      </c>
      <c r="C10020" s="1">
        <v>2</v>
      </c>
      <c r="D10020" s="1" t="s">
        <v>6671</v>
      </c>
      <c r="E10020" s="1">
        <v>29</v>
      </c>
      <c r="F10020" s="1" t="s">
        <v>9566</v>
      </c>
      <c r="G10020" s="1" t="s">
        <v>5814</v>
      </c>
      <c r="H10020" s="1" t="s">
        <v>9304</v>
      </c>
      <c r="I10020" s="1" t="b">
        <v>1</v>
      </c>
      <c r="J10020" s="1">
        <v>0</v>
      </c>
      <c r="K10020" s="1">
        <v>0</v>
      </c>
      <c r="L10020" s="1">
        <v>0</v>
      </c>
      <c r="M10020" s="1">
        <v>778</v>
      </c>
      <c r="N10020" s="1">
        <v>17.020345657405301</v>
      </c>
      <c r="O10020" s="1" t="s">
        <v>9305</v>
      </c>
    </row>
    <row r="10021" spans="1:15" x14ac:dyDescent="0.3">
      <c r="A10021" s="1" t="s">
        <v>5716</v>
      </c>
      <c r="B10021" s="1" t="s">
        <v>5778</v>
      </c>
      <c r="C10021" s="1">
        <v>2</v>
      </c>
      <c r="D10021" s="1" t="s">
        <v>6671</v>
      </c>
      <c r="E10021" s="1">
        <v>29</v>
      </c>
      <c r="F10021" s="1" t="s">
        <v>9566</v>
      </c>
      <c r="G10021" s="1" t="s">
        <v>5803</v>
      </c>
      <c r="H10021" s="1" t="s">
        <v>9313</v>
      </c>
      <c r="I10021" s="1" t="b">
        <v>0</v>
      </c>
      <c r="J10021" s="1">
        <v>0</v>
      </c>
      <c r="K10021" s="1">
        <v>1</v>
      </c>
      <c r="L10021" s="1">
        <v>0</v>
      </c>
      <c r="M10021" s="1">
        <v>334</v>
      </c>
      <c r="N10021" s="1">
        <v>7.3069350251585998</v>
      </c>
      <c r="O10021" s="1" t="s">
        <v>9314</v>
      </c>
    </row>
    <row r="10022" spans="1:15" x14ac:dyDescent="0.3">
      <c r="A10022" s="1" t="s">
        <v>5716</v>
      </c>
      <c r="B10022" s="1" t="s">
        <v>5778</v>
      </c>
      <c r="C10022" s="1">
        <v>2</v>
      </c>
      <c r="D10022" s="1" t="s">
        <v>6671</v>
      </c>
      <c r="E10022" s="1">
        <v>29</v>
      </c>
      <c r="F10022" s="1" t="s">
        <v>9566</v>
      </c>
      <c r="G10022" s="1" t="s">
        <v>5803</v>
      </c>
      <c r="H10022" s="1" t="s">
        <v>9307</v>
      </c>
      <c r="I10022" s="1" t="b">
        <v>0</v>
      </c>
      <c r="J10022" s="1">
        <v>0</v>
      </c>
      <c r="K10022" s="1">
        <v>1</v>
      </c>
      <c r="L10022" s="1">
        <v>0</v>
      </c>
      <c r="M10022" s="1">
        <v>333</v>
      </c>
      <c r="N10022" s="1">
        <v>7.2850579741850803</v>
      </c>
      <c r="O10022" s="1" t="s">
        <v>9308</v>
      </c>
    </row>
    <row r="10023" spans="1:15" x14ac:dyDescent="0.3">
      <c r="A10023" s="1" t="s">
        <v>5716</v>
      </c>
      <c r="B10023" s="1" t="s">
        <v>5778</v>
      </c>
      <c r="C10023" s="1">
        <v>2</v>
      </c>
      <c r="D10023" s="1" t="s">
        <v>6671</v>
      </c>
      <c r="E10023" s="1">
        <v>29</v>
      </c>
      <c r="F10023" s="1" t="s">
        <v>9566</v>
      </c>
      <c r="G10023" s="1" t="s">
        <v>5798</v>
      </c>
      <c r="H10023" s="1" t="s">
        <v>9304</v>
      </c>
      <c r="I10023" s="1" t="b">
        <v>0</v>
      </c>
      <c r="J10023" s="1">
        <v>0</v>
      </c>
      <c r="K10023" s="1">
        <v>0</v>
      </c>
      <c r="L10023" s="1">
        <v>17</v>
      </c>
      <c r="M10023" s="1">
        <v>333</v>
      </c>
      <c r="N10023" s="1">
        <v>7.2850579741850803</v>
      </c>
      <c r="O10023" s="1" t="s">
        <v>9532</v>
      </c>
    </row>
    <row r="10024" spans="1:15" x14ac:dyDescent="0.3">
      <c r="A10024" s="1" t="s">
        <v>5716</v>
      </c>
      <c r="B10024" s="1" t="s">
        <v>5778</v>
      </c>
      <c r="C10024" s="1">
        <v>2</v>
      </c>
      <c r="D10024" s="1" t="s">
        <v>6671</v>
      </c>
      <c r="E10024" s="1">
        <v>29</v>
      </c>
      <c r="F10024" s="1" t="s">
        <v>9566</v>
      </c>
      <c r="G10024" s="1" t="s">
        <v>5840</v>
      </c>
      <c r="H10024" s="1" t="s">
        <v>9304</v>
      </c>
      <c r="I10024" s="1" t="b">
        <v>0</v>
      </c>
      <c r="J10024" s="1">
        <v>5</v>
      </c>
      <c r="K10024" s="1">
        <v>0</v>
      </c>
      <c r="L10024" s="1">
        <v>0</v>
      </c>
      <c r="M10024" s="1">
        <v>131</v>
      </c>
      <c r="N10024" s="1">
        <v>2.8658936775322599</v>
      </c>
      <c r="O10024" s="1" t="s">
        <v>9447</v>
      </c>
    </row>
    <row r="10025" spans="1:15" x14ac:dyDescent="0.3">
      <c r="A10025" s="1" t="s">
        <v>5716</v>
      </c>
      <c r="B10025" s="1" t="s">
        <v>5778</v>
      </c>
      <c r="C10025" s="1">
        <v>2</v>
      </c>
      <c r="D10025" s="1" t="s">
        <v>6671</v>
      </c>
      <c r="E10025" s="1">
        <v>29</v>
      </c>
      <c r="F10025" s="1" t="s">
        <v>9566</v>
      </c>
      <c r="G10025" s="1" t="s">
        <v>5801</v>
      </c>
      <c r="H10025" s="1" t="s">
        <v>9304</v>
      </c>
      <c r="I10025" s="1" t="b">
        <v>0</v>
      </c>
      <c r="J10025" s="1">
        <v>1</v>
      </c>
      <c r="K10025" s="1">
        <v>0</v>
      </c>
      <c r="L10025" s="1">
        <v>0</v>
      </c>
      <c r="M10025" s="1">
        <v>87</v>
      </c>
      <c r="N10025" s="1">
        <v>1.9033034346969999</v>
      </c>
      <c r="O10025" s="1" t="s">
        <v>9318</v>
      </c>
    </row>
    <row r="10026" spans="1:15" x14ac:dyDescent="0.3">
      <c r="A10026" s="1" t="s">
        <v>5716</v>
      </c>
      <c r="B10026" s="1" t="s">
        <v>5778</v>
      </c>
      <c r="C10026" s="1">
        <v>2</v>
      </c>
      <c r="D10026" s="1" t="s">
        <v>6671</v>
      </c>
      <c r="E10026" s="1">
        <v>29</v>
      </c>
      <c r="F10026" s="1" t="s">
        <v>9566</v>
      </c>
      <c r="G10026" s="1" t="s">
        <v>5834</v>
      </c>
      <c r="H10026" s="1" t="s">
        <v>9304</v>
      </c>
      <c r="I10026" s="1" t="b">
        <v>0</v>
      </c>
      <c r="J10026" s="1">
        <v>6</v>
      </c>
      <c r="K10026" s="1">
        <v>0</v>
      </c>
      <c r="L10026" s="1">
        <v>0</v>
      </c>
      <c r="M10026" s="1">
        <v>81</v>
      </c>
      <c r="N10026" s="1">
        <v>1.77204112885583</v>
      </c>
      <c r="O10026" s="1" t="s">
        <v>9535</v>
      </c>
    </row>
    <row r="10027" spans="1:15" x14ac:dyDescent="0.3">
      <c r="A10027" s="1" t="s">
        <v>5716</v>
      </c>
      <c r="B10027" s="1" t="s">
        <v>5778</v>
      </c>
      <c r="C10027" s="1">
        <v>-1</v>
      </c>
      <c r="D10027" s="1" t="s">
        <v>6671</v>
      </c>
      <c r="E10027" s="1">
        <v>-1</v>
      </c>
      <c r="F10027" s="1" t="s">
        <v>9567</v>
      </c>
      <c r="G10027" s="1" t="s">
        <v>5814</v>
      </c>
      <c r="H10027" s="1" t="s">
        <v>9304</v>
      </c>
      <c r="I10027" s="1" t="b">
        <v>1</v>
      </c>
      <c r="J10027" s="1">
        <v>0</v>
      </c>
      <c r="K10027" s="1">
        <v>0</v>
      </c>
      <c r="L10027" s="1">
        <v>0</v>
      </c>
      <c r="M10027" s="1">
        <v>103</v>
      </c>
      <c r="N10027" s="1">
        <v>88.034188034188006</v>
      </c>
      <c r="O10027" s="1" t="s">
        <v>9305</v>
      </c>
    </row>
    <row r="10028" spans="1:15" x14ac:dyDescent="0.3">
      <c r="A10028" s="1" t="s">
        <v>5716</v>
      </c>
      <c r="B10028" s="1" t="s">
        <v>5778</v>
      </c>
      <c r="C10028" s="1">
        <v>-1</v>
      </c>
      <c r="D10028" s="1" t="s">
        <v>6671</v>
      </c>
      <c r="E10028" s="1">
        <v>-1</v>
      </c>
      <c r="F10028" s="1" t="s">
        <v>9567</v>
      </c>
      <c r="G10028" s="1" t="s">
        <v>5908</v>
      </c>
      <c r="H10028" s="1" t="s">
        <v>9304</v>
      </c>
      <c r="I10028" s="1" t="b">
        <v>0</v>
      </c>
      <c r="J10028" s="1">
        <v>0</v>
      </c>
      <c r="K10028" s="1">
        <v>0</v>
      </c>
      <c r="L10028" s="1">
        <v>1</v>
      </c>
      <c r="M10028" s="1">
        <v>2</v>
      </c>
      <c r="N10028" s="1">
        <v>1.70940170940171</v>
      </c>
      <c r="O10028" s="1" t="s">
        <v>9359</v>
      </c>
    </row>
    <row r="10029" spans="1:15" x14ac:dyDescent="0.3">
      <c r="A10029" s="1" t="s">
        <v>5716</v>
      </c>
      <c r="B10029" s="1" t="s">
        <v>5778</v>
      </c>
      <c r="C10029" s="1">
        <v>-1</v>
      </c>
      <c r="D10029" s="1" t="s">
        <v>6671</v>
      </c>
      <c r="E10029" s="1">
        <v>-1</v>
      </c>
      <c r="F10029" s="1" t="s">
        <v>9568</v>
      </c>
      <c r="G10029" s="1" t="s">
        <v>5814</v>
      </c>
      <c r="H10029" s="1" t="s">
        <v>9304</v>
      </c>
      <c r="I10029" s="1" t="b">
        <v>1</v>
      </c>
      <c r="J10029" s="1">
        <v>0</v>
      </c>
      <c r="K10029" s="1">
        <v>0</v>
      </c>
      <c r="L10029" s="1">
        <v>0</v>
      </c>
      <c r="M10029" s="1">
        <v>42</v>
      </c>
      <c r="N10029" s="1">
        <v>76.363636363636303</v>
      </c>
      <c r="O10029" s="1" t="s">
        <v>9305</v>
      </c>
    </row>
    <row r="10030" spans="1:15" x14ac:dyDescent="0.3">
      <c r="A10030" s="1" t="s">
        <v>5716</v>
      </c>
      <c r="B10030" s="1" t="s">
        <v>5778</v>
      </c>
      <c r="C10030" s="1">
        <v>-1</v>
      </c>
      <c r="D10030" s="1" t="s">
        <v>6671</v>
      </c>
      <c r="E10030" s="1">
        <v>-1</v>
      </c>
      <c r="F10030" s="1" t="s">
        <v>9568</v>
      </c>
      <c r="G10030" s="1" t="s">
        <v>5908</v>
      </c>
      <c r="H10030" s="1" t="s">
        <v>9304</v>
      </c>
      <c r="I10030" s="1" t="b">
        <v>0</v>
      </c>
      <c r="J10030" s="1">
        <v>0</v>
      </c>
      <c r="K10030" s="1">
        <v>0</v>
      </c>
      <c r="L10030" s="1">
        <v>1</v>
      </c>
      <c r="M10030" s="1">
        <v>3</v>
      </c>
      <c r="N10030" s="1">
        <v>5.4545454545454497</v>
      </c>
      <c r="O10030" s="1" t="s">
        <v>9359</v>
      </c>
    </row>
    <row r="10031" spans="1:15" x14ac:dyDescent="0.3">
      <c r="A10031" s="1" t="s">
        <v>5716</v>
      </c>
      <c r="B10031" s="1" t="s">
        <v>5778</v>
      </c>
      <c r="C10031" s="1">
        <v>-1</v>
      </c>
      <c r="D10031" s="1" t="s">
        <v>6671</v>
      </c>
      <c r="E10031" s="1">
        <v>-1</v>
      </c>
      <c r="F10031" s="1" t="s">
        <v>9568</v>
      </c>
      <c r="G10031" s="1" t="s">
        <v>5908</v>
      </c>
      <c r="H10031" s="1" t="s">
        <v>9304</v>
      </c>
      <c r="I10031" s="1" t="b">
        <v>0</v>
      </c>
      <c r="J10031" s="1">
        <v>0</v>
      </c>
      <c r="K10031" s="1">
        <v>0</v>
      </c>
      <c r="L10031" s="1">
        <v>1</v>
      </c>
      <c r="M10031" s="1">
        <v>2</v>
      </c>
      <c r="N10031" s="1">
        <v>3.63636363636363</v>
      </c>
      <c r="O10031" s="1" t="s">
        <v>9569</v>
      </c>
    </row>
    <row r="10032" spans="1:15" x14ac:dyDescent="0.3">
      <c r="A10032" s="1" t="s">
        <v>5716</v>
      </c>
      <c r="B10032" s="1" t="s">
        <v>5778</v>
      </c>
      <c r="C10032" s="1">
        <v>-1</v>
      </c>
      <c r="D10032" s="1" t="s">
        <v>6671</v>
      </c>
      <c r="E10032" s="1">
        <v>-1</v>
      </c>
      <c r="F10032" s="1" t="s">
        <v>9568</v>
      </c>
      <c r="G10032" s="1" t="s">
        <v>5851</v>
      </c>
      <c r="H10032" s="1" t="e">
        <f>-----GAGCTGGACATGCCCGTGGTCGACGTGGGCGTGCT</f>
        <v>#NAME?</v>
      </c>
      <c r="I10032" s="1" t="b">
        <v>0</v>
      </c>
      <c r="J10032" s="1">
        <v>4</v>
      </c>
      <c r="K10032" s="1">
        <v>5</v>
      </c>
      <c r="L10032" s="1">
        <v>14</v>
      </c>
      <c r="M10032" s="1">
        <v>1</v>
      </c>
      <c r="N10032" s="1">
        <v>1.8181818181818099</v>
      </c>
      <c r="O10032" s="1" t="s">
        <v>9339</v>
      </c>
    </row>
    <row r="10033" spans="1:15" x14ac:dyDescent="0.3">
      <c r="A10033" s="1" t="s">
        <v>5716</v>
      </c>
      <c r="B10033" s="1" t="s">
        <v>5778</v>
      </c>
      <c r="C10033" s="1">
        <v>-1</v>
      </c>
      <c r="D10033" s="1" t="s">
        <v>6671</v>
      </c>
      <c r="E10033" s="1">
        <v>-1</v>
      </c>
      <c r="F10033" s="1" t="s">
        <v>9568</v>
      </c>
      <c r="G10033" s="1" t="s">
        <v>5851</v>
      </c>
      <c r="H10033" s="1" t="s">
        <v>9570</v>
      </c>
      <c r="I10033" s="1" t="b">
        <v>0</v>
      </c>
      <c r="J10033" s="1">
        <v>1</v>
      </c>
      <c r="K10033" s="1">
        <v>3</v>
      </c>
      <c r="L10033" s="1">
        <v>11</v>
      </c>
      <c r="M10033" s="1">
        <v>1</v>
      </c>
      <c r="N10033" s="1">
        <v>1.8181818181818099</v>
      </c>
      <c r="O10033" s="1" t="s">
        <v>9571</v>
      </c>
    </row>
    <row r="10034" spans="1:15" x14ac:dyDescent="0.3">
      <c r="A10034" s="1" t="s">
        <v>5716</v>
      </c>
      <c r="B10034" s="1" t="s">
        <v>5778</v>
      </c>
      <c r="C10034" s="1">
        <v>-1</v>
      </c>
      <c r="D10034" s="1" t="s">
        <v>6671</v>
      </c>
      <c r="E10034" s="1">
        <v>-1</v>
      </c>
      <c r="F10034" s="1" t="s">
        <v>9568</v>
      </c>
      <c r="G10034" s="1" t="s">
        <v>5803</v>
      </c>
      <c r="H10034" s="1" t="s">
        <v>9313</v>
      </c>
      <c r="I10034" s="1" t="b">
        <v>0</v>
      </c>
      <c r="J10034" s="1">
        <v>0</v>
      </c>
      <c r="K10034" s="1">
        <v>1</v>
      </c>
      <c r="L10034" s="1">
        <v>0</v>
      </c>
      <c r="M10034" s="1">
        <v>1</v>
      </c>
      <c r="N10034" s="1">
        <v>1.8181818181818099</v>
      </c>
      <c r="O10034" s="1" t="s">
        <v>9314</v>
      </c>
    </row>
    <row r="10035" spans="1:15" x14ac:dyDescent="0.3">
      <c r="A10035" s="1" t="s">
        <v>5716</v>
      </c>
      <c r="B10035" s="1" t="s">
        <v>5778</v>
      </c>
      <c r="C10035" s="1">
        <v>-1</v>
      </c>
      <c r="D10035" s="1" t="s">
        <v>6671</v>
      </c>
      <c r="E10035" s="1">
        <v>-1</v>
      </c>
      <c r="F10035" s="1" t="s">
        <v>9568</v>
      </c>
      <c r="G10035" s="1" t="s">
        <v>5908</v>
      </c>
      <c r="H10035" s="1" t="s">
        <v>9304</v>
      </c>
      <c r="I10035" s="1" t="b">
        <v>0</v>
      </c>
      <c r="J10035" s="1">
        <v>0</v>
      </c>
      <c r="K10035" s="1">
        <v>0</v>
      </c>
      <c r="L10035" s="1">
        <v>1</v>
      </c>
      <c r="M10035" s="1">
        <v>1</v>
      </c>
      <c r="N10035" s="1">
        <v>1.8181818181818099</v>
      </c>
      <c r="O10035" s="1" t="s">
        <v>9572</v>
      </c>
    </row>
    <row r="10036" spans="1:15" x14ac:dyDescent="0.3">
      <c r="A10036" s="1" t="s">
        <v>5716</v>
      </c>
      <c r="B10036" s="1" t="s">
        <v>5778</v>
      </c>
      <c r="C10036" s="1">
        <v>-1</v>
      </c>
      <c r="D10036" s="1" t="s">
        <v>6671</v>
      </c>
      <c r="E10036" s="1">
        <v>-1</v>
      </c>
      <c r="F10036" s="1" t="s">
        <v>9568</v>
      </c>
      <c r="G10036" s="1" t="s">
        <v>5908</v>
      </c>
      <c r="H10036" s="1" t="s">
        <v>9304</v>
      </c>
      <c r="I10036" s="1" t="b">
        <v>0</v>
      </c>
      <c r="J10036" s="1">
        <v>0</v>
      </c>
      <c r="K10036" s="1">
        <v>0</v>
      </c>
      <c r="L10036" s="1">
        <v>1</v>
      </c>
      <c r="M10036" s="1">
        <v>1</v>
      </c>
      <c r="N10036" s="1">
        <v>1.8181818181818099</v>
      </c>
      <c r="O10036" s="1" t="s">
        <v>9573</v>
      </c>
    </row>
    <row r="10037" spans="1:15" x14ac:dyDescent="0.3">
      <c r="A10037" s="1" t="s">
        <v>5716</v>
      </c>
      <c r="B10037" s="1" t="s">
        <v>5778</v>
      </c>
      <c r="C10037" s="1">
        <v>-1</v>
      </c>
      <c r="D10037" s="1" t="s">
        <v>6671</v>
      </c>
      <c r="E10037" s="1">
        <v>-1</v>
      </c>
      <c r="F10037" s="1" t="s">
        <v>9568</v>
      </c>
      <c r="G10037" s="1" t="s">
        <v>5803</v>
      </c>
      <c r="H10037" s="1" t="s">
        <v>9307</v>
      </c>
      <c r="I10037" s="1" t="b">
        <v>0</v>
      </c>
      <c r="J10037" s="1">
        <v>0</v>
      </c>
      <c r="K10037" s="1">
        <v>1</v>
      </c>
      <c r="L10037" s="1">
        <v>0</v>
      </c>
      <c r="M10037" s="1">
        <v>1</v>
      </c>
      <c r="N10037" s="1">
        <v>1.8181818181818099</v>
      </c>
      <c r="O10037" s="1" t="s">
        <v>9308</v>
      </c>
    </row>
    <row r="10038" spans="1:15" x14ac:dyDescent="0.3">
      <c r="A10038" s="1" t="s">
        <v>5716</v>
      </c>
      <c r="B10038" s="1" t="s">
        <v>5778</v>
      </c>
      <c r="C10038" s="1">
        <v>-1</v>
      </c>
      <c r="D10038" s="1" t="s">
        <v>6671</v>
      </c>
      <c r="E10038" s="1">
        <v>-1</v>
      </c>
      <c r="F10038" s="1" t="s">
        <v>9568</v>
      </c>
      <c r="G10038" s="1" t="s">
        <v>5908</v>
      </c>
      <c r="H10038" s="1" t="s">
        <v>9304</v>
      </c>
      <c r="I10038" s="1" t="b">
        <v>0</v>
      </c>
      <c r="J10038" s="1">
        <v>0</v>
      </c>
      <c r="K10038" s="1">
        <v>0</v>
      </c>
      <c r="L10038" s="1">
        <v>1</v>
      </c>
      <c r="M10038" s="1">
        <v>1</v>
      </c>
      <c r="N10038" s="1">
        <v>1.8181818181818099</v>
      </c>
      <c r="O10038" s="1" t="s">
        <v>9574</v>
      </c>
    </row>
    <row r="10039" spans="1:15" x14ac:dyDescent="0.3">
      <c r="A10039" s="1" t="s">
        <v>5716</v>
      </c>
      <c r="B10039" s="1" t="s">
        <v>5778</v>
      </c>
      <c r="C10039" s="1">
        <v>-1</v>
      </c>
      <c r="D10039" s="1" t="s">
        <v>6671</v>
      </c>
      <c r="E10039" s="1">
        <v>-1</v>
      </c>
      <c r="F10039" s="1" t="s">
        <v>9568</v>
      </c>
      <c r="G10039" s="1" t="s">
        <v>5908</v>
      </c>
      <c r="H10039" s="1" t="s">
        <v>9304</v>
      </c>
      <c r="I10039" s="1" t="b">
        <v>0</v>
      </c>
      <c r="J10039" s="1">
        <v>0</v>
      </c>
      <c r="K10039" s="1">
        <v>0</v>
      </c>
      <c r="L10039" s="1">
        <v>2</v>
      </c>
      <c r="M10039" s="1">
        <v>1</v>
      </c>
      <c r="N10039" s="1">
        <v>1.8181818181818099</v>
      </c>
      <c r="O10039" s="1" t="s">
        <v>9575</v>
      </c>
    </row>
    <row r="10040" spans="1:15" x14ac:dyDescent="0.3">
      <c r="A10040" s="1" t="s">
        <v>5701</v>
      </c>
      <c r="B10040" s="1" t="s">
        <v>5778</v>
      </c>
      <c r="C10040" s="1">
        <v>3</v>
      </c>
      <c r="D10040" s="1" t="s">
        <v>6773</v>
      </c>
      <c r="E10040" s="1">
        <v>0</v>
      </c>
      <c r="F10040" s="1" t="s">
        <v>9576</v>
      </c>
      <c r="G10040" s="1" t="s">
        <v>5803</v>
      </c>
      <c r="H10040" s="1" t="s">
        <v>9307</v>
      </c>
      <c r="I10040" s="1" t="b">
        <v>0</v>
      </c>
      <c r="J10040" s="1">
        <v>0</v>
      </c>
      <c r="K10040" s="1">
        <v>1</v>
      </c>
      <c r="L10040" s="1">
        <v>0</v>
      </c>
      <c r="M10040" s="1">
        <v>2942</v>
      </c>
      <c r="N10040" s="1">
        <v>62.635724930806802</v>
      </c>
      <c r="O10040" s="1" t="s">
        <v>9308</v>
      </c>
    </row>
    <row r="10041" spans="1:15" x14ac:dyDescent="0.3">
      <c r="A10041" s="1" t="s">
        <v>5701</v>
      </c>
      <c r="B10041" s="1" t="s">
        <v>5778</v>
      </c>
      <c r="C10041" s="1">
        <v>3</v>
      </c>
      <c r="D10041" s="1" t="s">
        <v>6773</v>
      </c>
      <c r="E10041" s="1">
        <v>0</v>
      </c>
      <c r="F10041" s="1" t="s">
        <v>9576</v>
      </c>
      <c r="G10041" s="1" t="s">
        <v>5803</v>
      </c>
      <c r="H10041" s="1" t="s">
        <v>9313</v>
      </c>
      <c r="I10041" s="1" t="b">
        <v>0</v>
      </c>
      <c r="J10041" s="1">
        <v>0</v>
      </c>
      <c r="K10041" s="1">
        <v>1</v>
      </c>
      <c r="L10041" s="1">
        <v>0</v>
      </c>
      <c r="M10041" s="1">
        <v>231</v>
      </c>
      <c r="N10041" s="1">
        <v>4.9180327868852398</v>
      </c>
      <c r="O10041" s="1" t="s">
        <v>9314</v>
      </c>
    </row>
    <row r="10042" spans="1:15" x14ac:dyDescent="0.3">
      <c r="A10042" s="1" t="s">
        <v>5701</v>
      </c>
      <c r="B10042" s="1" t="s">
        <v>5778</v>
      </c>
      <c r="C10042" s="1">
        <v>3</v>
      </c>
      <c r="D10042" s="1" t="s">
        <v>6773</v>
      </c>
      <c r="E10042" s="1">
        <v>0</v>
      </c>
      <c r="F10042" s="1" t="s">
        <v>9576</v>
      </c>
      <c r="G10042" s="1" t="s">
        <v>5834</v>
      </c>
      <c r="H10042" s="1" t="s">
        <v>9304</v>
      </c>
      <c r="I10042" s="1" t="b">
        <v>0</v>
      </c>
      <c r="J10042" s="1">
        <v>12</v>
      </c>
      <c r="K10042" s="1">
        <v>0</v>
      </c>
      <c r="L10042" s="1">
        <v>10</v>
      </c>
      <c r="M10042" s="1">
        <v>137</v>
      </c>
      <c r="N10042" s="1">
        <v>2.9167553757717601</v>
      </c>
      <c r="O10042" s="1" t="s">
        <v>9355</v>
      </c>
    </row>
    <row r="10043" spans="1:15" x14ac:dyDescent="0.3">
      <c r="A10043" s="1" t="s">
        <v>5701</v>
      </c>
      <c r="B10043" s="1" t="s">
        <v>5778</v>
      </c>
      <c r="C10043" s="1">
        <v>3</v>
      </c>
      <c r="D10043" s="1" t="s">
        <v>6773</v>
      </c>
      <c r="E10043" s="1">
        <v>0</v>
      </c>
      <c r="F10043" s="1" t="s">
        <v>9576</v>
      </c>
      <c r="G10043" s="1" t="s">
        <v>5851</v>
      </c>
      <c r="H10043" s="1" t="s">
        <v>9311</v>
      </c>
      <c r="I10043" s="1" t="b">
        <v>0</v>
      </c>
      <c r="J10043" s="1">
        <v>2</v>
      </c>
      <c r="K10043" s="1">
        <v>1</v>
      </c>
      <c r="L10043" s="1">
        <v>11</v>
      </c>
      <c r="M10043" s="1">
        <v>135</v>
      </c>
      <c r="N10043" s="1">
        <v>2.8741750053225399</v>
      </c>
      <c r="O10043" s="1" t="s">
        <v>9312</v>
      </c>
    </row>
    <row r="10044" spans="1:15" x14ac:dyDescent="0.3">
      <c r="A10044" s="1" t="s">
        <v>5701</v>
      </c>
      <c r="B10044" s="1" t="s">
        <v>5778</v>
      </c>
      <c r="C10044" s="1">
        <v>3</v>
      </c>
      <c r="D10044" s="1" t="s">
        <v>6773</v>
      </c>
      <c r="E10044" s="1">
        <v>0</v>
      </c>
      <c r="F10044" s="1" t="s">
        <v>9576</v>
      </c>
      <c r="G10044" s="1" t="s">
        <v>5801</v>
      </c>
      <c r="H10044" s="1" t="s">
        <v>9304</v>
      </c>
      <c r="I10044" s="1" t="b">
        <v>0</v>
      </c>
      <c r="J10044" s="1">
        <v>1</v>
      </c>
      <c r="K10044" s="1">
        <v>0</v>
      </c>
      <c r="L10044" s="1">
        <v>0</v>
      </c>
      <c r="M10044" s="1">
        <v>129</v>
      </c>
      <c r="N10044" s="1">
        <v>2.7464338939748698</v>
      </c>
      <c r="O10044" s="1" t="s">
        <v>9318</v>
      </c>
    </row>
    <row r="10045" spans="1:15" x14ac:dyDescent="0.3">
      <c r="A10045" s="1" t="s">
        <v>5701</v>
      </c>
      <c r="B10045" s="1" t="s">
        <v>5778</v>
      </c>
      <c r="C10045" s="1">
        <v>3</v>
      </c>
      <c r="D10045" s="1" t="s">
        <v>6773</v>
      </c>
      <c r="E10045" s="1">
        <v>0</v>
      </c>
      <c r="F10045" s="1" t="s">
        <v>9576</v>
      </c>
      <c r="G10045" s="1" t="s">
        <v>5814</v>
      </c>
      <c r="H10045" s="1" t="s">
        <v>9304</v>
      </c>
      <c r="I10045" s="1" t="b">
        <v>1</v>
      </c>
      <c r="J10045" s="1">
        <v>0</v>
      </c>
      <c r="K10045" s="1">
        <v>0</v>
      </c>
      <c r="L10045" s="1">
        <v>0</v>
      </c>
      <c r="M10045" s="1">
        <v>97</v>
      </c>
      <c r="N10045" s="1">
        <v>2.0651479667873098</v>
      </c>
      <c r="O10045" s="1" t="s">
        <v>9305</v>
      </c>
    </row>
    <row r="10046" spans="1:15" x14ac:dyDescent="0.3">
      <c r="A10046" s="1" t="s">
        <v>5701</v>
      </c>
      <c r="B10046" s="1" t="s">
        <v>5778</v>
      </c>
      <c r="C10046" s="1">
        <v>3</v>
      </c>
      <c r="D10046" s="1" t="s">
        <v>6773</v>
      </c>
      <c r="E10046" s="1">
        <v>0</v>
      </c>
      <c r="F10046" s="1" t="s">
        <v>9576</v>
      </c>
      <c r="G10046" s="1" t="s">
        <v>5834</v>
      </c>
      <c r="H10046" s="1" t="s">
        <v>9304</v>
      </c>
      <c r="I10046" s="1" t="b">
        <v>0</v>
      </c>
      <c r="J10046" s="1">
        <v>27</v>
      </c>
      <c r="K10046" s="1">
        <v>0</v>
      </c>
      <c r="L10046" s="1">
        <v>0</v>
      </c>
      <c r="M10046" s="1">
        <v>91</v>
      </c>
      <c r="N10046" s="1">
        <v>1.93740685543964</v>
      </c>
      <c r="O10046" s="1" t="e">
        <f>-----gagctggacatgc---------acgtgggcgtgct</f>
        <v>#NAME?</v>
      </c>
    </row>
    <row r="10047" spans="1:15" x14ac:dyDescent="0.3">
      <c r="A10047" s="1" t="s">
        <v>5701</v>
      </c>
      <c r="B10047" s="1" t="s">
        <v>5778</v>
      </c>
      <c r="C10047" s="1">
        <v>3</v>
      </c>
      <c r="D10047" s="1" t="s">
        <v>6773</v>
      </c>
      <c r="E10047" s="1">
        <v>0</v>
      </c>
      <c r="F10047" s="1" t="s">
        <v>9576</v>
      </c>
      <c r="G10047" s="1" t="s">
        <v>5803</v>
      </c>
      <c r="H10047" s="1" t="s">
        <v>9307</v>
      </c>
      <c r="I10047" s="1" t="b">
        <v>0</v>
      </c>
      <c r="J10047" s="1">
        <v>0</v>
      </c>
      <c r="K10047" s="1">
        <v>1</v>
      </c>
      <c r="L10047" s="1">
        <v>0</v>
      </c>
      <c r="M10047" s="1">
        <v>82</v>
      </c>
      <c r="N10047" s="1">
        <v>1.74579518841813</v>
      </c>
      <c r="O10047" s="1" t="s">
        <v>9324</v>
      </c>
    </row>
    <row r="10048" spans="1:15" x14ac:dyDescent="0.3">
      <c r="A10048" s="1" t="s">
        <v>5701</v>
      </c>
      <c r="B10048" s="1" t="s">
        <v>5778</v>
      </c>
      <c r="C10048" s="1">
        <v>3</v>
      </c>
      <c r="D10048" s="1" t="s">
        <v>6773</v>
      </c>
      <c r="E10048" s="1">
        <v>0</v>
      </c>
      <c r="F10048" s="1" t="s">
        <v>9576</v>
      </c>
      <c r="G10048" s="1" t="s">
        <v>5803</v>
      </c>
      <c r="H10048" s="1" t="s">
        <v>9307</v>
      </c>
      <c r="I10048" s="1" t="b">
        <v>0</v>
      </c>
      <c r="J10048" s="1">
        <v>0</v>
      </c>
      <c r="K10048" s="1">
        <v>1</v>
      </c>
      <c r="L10048" s="1">
        <v>1</v>
      </c>
      <c r="M10048" s="1">
        <v>75</v>
      </c>
      <c r="N10048" s="1">
        <v>1.59676389184585</v>
      </c>
      <c r="O10048" s="1" t="s">
        <v>9327</v>
      </c>
    </row>
    <row r="10049" spans="1:15" x14ac:dyDescent="0.3">
      <c r="A10049" s="1" t="s">
        <v>5701</v>
      </c>
      <c r="B10049" s="1" t="s">
        <v>5778</v>
      </c>
      <c r="C10049" s="1">
        <v>3</v>
      </c>
      <c r="D10049" s="1" t="s">
        <v>6773</v>
      </c>
      <c r="E10049" s="1">
        <v>0</v>
      </c>
      <c r="F10049" s="1" t="s">
        <v>9576</v>
      </c>
      <c r="G10049" s="1" t="s">
        <v>5840</v>
      </c>
      <c r="H10049" s="1" t="s">
        <v>9304</v>
      </c>
      <c r="I10049" s="1" t="b">
        <v>0</v>
      </c>
      <c r="J10049" s="1">
        <v>5</v>
      </c>
      <c r="K10049" s="1">
        <v>0</v>
      </c>
      <c r="L10049" s="1">
        <v>0</v>
      </c>
      <c r="M10049" s="1">
        <v>61</v>
      </c>
      <c r="N10049" s="1">
        <v>1.29870129870129</v>
      </c>
      <c r="O10049" s="1" t="s">
        <v>9447</v>
      </c>
    </row>
    <row r="10050" spans="1:15" x14ac:dyDescent="0.3">
      <c r="A10050" s="1" t="s">
        <v>5701</v>
      </c>
      <c r="B10050" s="1" t="s">
        <v>5778</v>
      </c>
      <c r="C10050" s="1">
        <v>3</v>
      </c>
      <c r="D10050" s="1" t="s">
        <v>6773</v>
      </c>
      <c r="E10050" s="1">
        <v>0</v>
      </c>
      <c r="F10050" s="1" t="s">
        <v>9576</v>
      </c>
      <c r="G10050" s="1" t="s">
        <v>5834</v>
      </c>
      <c r="H10050" s="1" t="s">
        <v>9304</v>
      </c>
      <c r="I10050" s="1" t="b">
        <v>0</v>
      </c>
      <c r="J10050" s="1">
        <v>7</v>
      </c>
      <c r="K10050" s="1">
        <v>0</v>
      </c>
      <c r="L10050" s="1">
        <v>5</v>
      </c>
      <c r="M10050" s="1">
        <v>60</v>
      </c>
      <c r="N10050" s="1">
        <v>1.2774111134766799</v>
      </c>
      <c r="O10050" s="1" t="s">
        <v>9577</v>
      </c>
    </row>
    <row r="10051" spans="1:15" x14ac:dyDescent="0.3">
      <c r="A10051" s="1" t="s">
        <v>5701</v>
      </c>
      <c r="B10051" s="1" t="s">
        <v>5778</v>
      </c>
      <c r="C10051" s="1">
        <v>3</v>
      </c>
      <c r="D10051" s="1" t="s">
        <v>6773</v>
      </c>
      <c r="E10051" s="1">
        <v>0</v>
      </c>
      <c r="F10051" s="1" t="s">
        <v>9576</v>
      </c>
      <c r="G10051" s="1" t="s">
        <v>5803</v>
      </c>
      <c r="H10051" s="1" t="s">
        <v>9307</v>
      </c>
      <c r="I10051" s="1" t="b">
        <v>0</v>
      </c>
      <c r="J10051" s="1">
        <v>0</v>
      </c>
      <c r="K10051" s="1">
        <v>1</v>
      </c>
      <c r="L10051" s="1">
        <v>1</v>
      </c>
      <c r="M10051" s="1">
        <v>59</v>
      </c>
      <c r="N10051" s="1">
        <v>1.25612092825207</v>
      </c>
      <c r="O10051" s="1" t="s">
        <v>9337</v>
      </c>
    </row>
    <row r="10052" spans="1:15" x14ac:dyDescent="0.3">
      <c r="A10052" s="1" t="s">
        <v>5701</v>
      </c>
      <c r="B10052" s="1" t="s">
        <v>5778</v>
      </c>
      <c r="C10052" s="1">
        <v>3</v>
      </c>
      <c r="D10052" s="1" t="s">
        <v>6773</v>
      </c>
      <c r="E10052" s="1">
        <v>1</v>
      </c>
      <c r="F10052" s="1" t="s">
        <v>9578</v>
      </c>
      <c r="G10052" s="1" t="s">
        <v>5803</v>
      </c>
      <c r="H10052" s="1" t="s">
        <v>9307</v>
      </c>
      <c r="I10052" s="1" t="b">
        <v>0</v>
      </c>
      <c r="J10052" s="1">
        <v>0</v>
      </c>
      <c r="K10052" s="1">
        <v>1</v>
      </c>
      <c r="L10052" s="1">
        <v>0</v>
      </c>
      <c r="M10052" s="1">
        <v>2104</v>
      </c>
      <c r="N10052" s="1">
        <v>39.992396882721899</v>
      </c>
      <c r="O10052" s="1" t="s">
        <v>9308</v>
      </c>
    </row>
    <row r="10053" spans="1:15" x14ac:dyDescent="0.3">
      <c r="A10053" s="1" t="s">
        <v>5701</v>
      </c>
      <c r="B10053" s="1" t="s">
        <v>5778</v>
      </c>
      <c r="C10053" s="1">
        <v>3</v>
      </c>
      <c r="D10053" s="1" t="s">
        <v>6773</v>
      </c>
      <c r="E10053" s="1">
        <v>1</v>
      </c>
      <c r="F10053" s="1" t="s">
        <v>9578</v>
      </c>
      <c r="G10053" s="1" t="s">
        <v>5814</v>
      </c>
      <c r="H10053" s="1" t="s">
        <v>9304</v>
      </c>
      <c r="I10053" s="1" t="b">
        <v>1</v>
      </c>
      <c r="J10053" s="1">
        <v>0</v>
      </c>
      <c r="K10053" s="1">
        <v>0</v>
      </c>
      <c r="L10053" s="1">
        <v>0</v>
      </c>
      <c r="M10053" s="1">
        <v>1077</v>
      </c>
      <c r="N10053" s="1">
        <v>20.471393271241201</v>
      </c>
      <c r="O10053" s="1" t="s">
        <v>9305</v>
      </c>
    </row>
    <row r="10054" spans="1:15" x14ac:dyDescent="0.3">
      <c r="A10054" s="1" t="s">
        <v>5701</v>
      </c>
      <c r="B10054" s="1" t="s">
        <v>5778</v>
      </c>
      <c r="C10054" s="1">
        <v>3</v>
      </c>
      <c r="D10054" s="1" t="s">
        <v>6773</v>
      </c>
      <c r="E10054" s="1">
        <v>1</v>
      </c>
      <c r="F10054" s="1" t="s">
        <v>9578</v>
      </c>
      <c r="G10054" s="1" t="s">
        <v>5851</v>
      </c>
      <c r="H10054" s="1" t="e">
        <f>-----GAGCTGGACATGCCCGTGGTCGACGTGGGCGTGCT</f>
        <v>#NAME?</v>
      </c>
      <c r="I10054" s="1" t="b">
        <v>0</v>
      </c>
      <c r="J10054" s="1">
        <v>4</v>
      </c>
      <c r="K10054" s="1">
        <v>5</v>
      </c>
      <c r="L10054" s="1">
        <v>14</v>
      </c>
      <c r="M10054" s="1">
        <v>430</v>
      </c>
      <c r="N10054" s="1">
        <v>8.1733510739403101</v>
      </c>
      <c r="O10054" s="1" t="s">
        <v>9339</v>
      </c>
    </row>
    <row r="10055" spans="1:15" x14ac:dyDescent="0.3">
      <c r="A10055" s="1" t="s">
        <v>5701</v>
      </c>
      <c r="B10055" s="1" t="s">
        <v>5778</v>
      </c>
      <c r="C10055" s="1">
        <v>3</v>
      </c>
      <c r="D10055" s="1" t="s">
        <v>6773</v>
      </c>
      <c r="E10055" s="1">
        <v>1</v>
      </c>
      <c r="F10055" s="1" t="s">
        <v>9578</v>
      </c>
      <c r="G10055" s="1" t="s">
        <v>5801</v>
      </c>
      <c r="H10055" s="1" t="s">
        <v>9304</v>
      </c>
      <c r="I10055" s="1" t="b">
        <v>0</v>
      </c>
      <c r="J10055" s="1">
        <v>1</v>
      </c>
      <c r="K10055" s="1">
        <v>0</v>
      </c>
      <c r="L10055" s="1">
        <v>0</v>
      </c>
      <c r="M10055" s="1">
        <v>370</v>
      </c>
      <c r="N10055" s="1">
        <v>7.0328834822277102</v>
      </c>
      <c r="O10055" s="1" t="s">
        <v>9318</v>
      </c>
    </row>
    <row r="10056" spans="1:15" x14ac:dyDescent="0.3">
      <c r="A10056" s="1" t="s">
        <v>5701</v>
      </c>
      <c r="B10056" s="1" t="s">
        <v>5778</v>
      </c>
      <c r="C10056" s="1">
        <v>3</v>
      </c>
      <c r="D10056" s="1" t="s">
        <v>6773</v>
      </c>
      <c r="E10056" s="1">
        <v>1</v>
      </c>
      <c r="F10056" s="1" t="s">
        <v>9578</v>
      </c>
      <c r="G10056" s="1" t="s">
        <v>5803</v>
      </c>
      <c r="H10056" s="1" t="s">
        <v>9313</v>
      </c>
      <c r="I10056" s="1" t="b">
        <v>0</v>
      </c>
      <c r="J10056" s="1">
        <v>0</v>
      </c>
      <c r="K10056" s="1">
        <v>1</v>
      </c>
      <c r="L10056" s="1">
        <v>0</v>
      </c>
      <c r="M10056" s="1">
        <v>266</v>
      </c>
      <c r="N10056" s="1">
        <v>5.0560729899258696</v>
      </c>
      <c r="O10056" s="1" t="s">
        <v>9314</v>
      </c>
    </row>
    <row r="10057" spans="1:15" x14ac:dyDescent="0.3">
      <c r="A10057" s="1" t="s">
        <v>5701</v>
      </c>
      <c r="B10057" s="1" t="s">
        <v>5778</v>
      </c>
      <c r="C10057" s="1">
        <v>3</v>
      </c>
      <c r="D10057" s="1" t="s">
        <v>6773</v>
      </c>
      <c r="E10057" s="1">
        <v>1</v>
      </c>
      <c r="F10057" s="1" t="s">
        <v>9578</v>
      </c>
      <c r="G10057" s="1" t="s">
        <v>5834</v>
      </c>
      <c r="H10057" s="1" t="s">
        <v>9304</v>
      </c>
      <c r="I10057" s="1" t="b">
        <v>0</v>
      </c>
      <c r="J10057" s="1">
        <v>9</v>
      </c>
      <c r="K10057" s="1">
        <v>0</v>
      </c>
      <c r="L10057" s="1">
        <v>0</v>
      </c>
      <c r="M10057" s="1">
        <v>65</v>
      </c>
      <c r="N10057" s="1">
        <v>1.2355065576886499</v>
      </c>
      <c r="O10057" s="1" t="s">
        <v>9439</v>
      </c>
    </row>
    <row r="10058" spans="1:15" x14ac:dyDescent="0.3">
      <c r="A10058" s="1" t="s">
        <v>5701</v>
      </c>
      <c r="B10058" s="1" t="s">
        <v>5778</v>
      </c>
      <c r="C10058" s="1">
        <v>3</v>
      </c>
      <c r="D10058" s="1" t="s">
        <v>6773</v>
      </c>
      <c r="E10058" s="1">
        <v>2</v>
      </c>
      <c r="F10058" s="1" t="s">
        <v>9579</v>
      </c>
      <c r="G10058" s="1" t="s">
        <v>5801</v>
      </c>
      <c r="H10058" s="1" t="s">
        <v>9304</v>
      </c>
      <c r="I10058" s="1" t="b">
        <v>0</v>
      </c>
      <c r="J10058" s="1">
        <v>1</v>
      </c>
      <c r="K10058" s="1">
        <v>0</v>
      </c>
      <c r="L10058" s="1">
        <v>0</v>
      </c>
      <c r="M10058" s="1">
        <v>544</v>
      </c>
      <c r="N10058" s="1">
        <v>54.509018036072099</v>
      </c>
      <c r="O10058" s="1" t="s">
        <v>9318</v>
      </c>
    </row>
    <row r="10059" spans="1:15" x14ac:dyDescent="0.3">
      <c r="A10059" s="1" t="s">
        <v>5701</v>
      </c>
      <c r="B10059" s="1" t="s">
        <v>5778</v>
      </c>
      <c r="C10059" s="1">
        <v>3</v>
      </c>
      <c r="D10059" s="1" t="s">
        <v>6773</v>
      </c>
      <c r="E10059" s="1">
        <v>2</v>
      </c>
      <c r="F10059" s="1" t="s">
        <v>9579</v>
      </c>
      <c r="G10059" s="1" t="s">
        <v>5803</v>
      </c>
      <c r="H10059" s="1" t="s">
        <v>9307</v>
      </c>
      <c r="I10059" s="1" t="b">
        <v>0</v>
      </c>
      <c r="J10059" s="1">
        <v>0</v>
      </c>
      <c r="K10059" s="1">
        <v>1</v>
      </c>
      <c r="L10059" s="1">
        <v>0</v>
      </c>
      <c r="M10059" s="1">
        <v>310</v>
      </c>
      <c r="N10059" s="1">
        <v>31.062124248497</v>
      </c>
      <c r="O10059" s="1" t="s">
        <v>9308</v>
      </c>
    </row>
    <row r="10060" spans="1:15" x14ac:dyDescent="0.3">
      <c r="A10060" s="1" t="s">
        <v>5701</v>
      </c>
      <c r="B10060" s="1" t="s">
        <v>5778</v>
      </c>
      <c r="C10060" s="1">
        <v>3</v>
      </c>
      <c r="D10060" s="1" t="s">
        <v>6773</v>
      </c>
      <c r="E10060" s="1">
        <v>2</v>
      </c>
      <c r="F10060" s="1" t="s">
        <v>9579</v>
      </c>
      <c r="G10060" s="1" t="s">
        <v>5803</v>
      </c>
      <c r="H10060" s="1" t="s">
        <v>9313</v>
      </c>
      <c r="I10060" s="1" t="b">
        <v>0</v>
      </c>
      <c r="J10060" s="1">
        <v>0</v>
      </c>
      <c r="K10060" s="1">
        <v>1</v>
      </c>
      <c r="L10060" s="1">
        <v>0</v>
      </c>
      <c r="M10060" s="1">
        <v>66</v>
      </c>
      <c r="N10060" s="1">
        <v>6.6132264529058098</v>
      </c>
      <c r="O10060" s="1" t="s">
        <v>9314</v>
      </c>
    </row>
    <row r="10061" spans="1:15" x14ac:dyDescent="0.3">
      <c r="A10061" s="1" t="s">
        <v>5701</v>
      </c>
      <c r="B10061" s="1" t="s">
        <v>5778</v>
      </c>
      <c r="C10061" s="1">
        <v>3</v>
      </c>
      <c r="D10061" s="1" t="s">
        <v>6773</v>
      </c>
      <c r="E10061" s="1">
        <v>3</v>
      </c>
      <c r="F10061" s="1" t="s">
        <v>9580</v>
      </c>
      <c r="G10061" s="1" t="s">
        <v>5803</v>
      </c>
      <c r="H10061" s="1" t="s">
        <v>9313</v>
      </c>
      <c r="I10061" s="1" t="b">
        <v>0</v>
      </c>
      <c r="J10061" s="1">
        <v>0</v>
      </c>
      <c r="K10061" s="1">
        <v>1</v>
      </c>
      <c r="L10061" s="1">
        <v>0</v>
      </c>
      <c r="M10061" s="1">
        <v>753</v>
      </c>
      <c r="N10061" s="1">
        <v>79.851537645811206</v>
      </c>
      <c r="O10061" s="1" t="s">
        <v>9314</v>
      </c>
    </row>
    <row r="10062" spans="1:15" x14ac:dyDescent="0.3">
      <c r="A10062" s="1" t="s">
        <v>5701</v>
      </c>
      <c r="B10062" s="1" t="s">
        <v>5778</v>
      </c>
      <c r="C10062" s="1">
        <v>3</v>
      </c>
      <c r="D10062" s="1" t="s">
        <v>6773</v>
      </c>
      <c r="E10062" s="1">
        <v>3</v>
      </c>
      <c r="F10062" s="1" t="s">
        <v>9580</v>
      </c>
      <c r="G10062" s="1" t="s">
        <v>5801</v>
      </c>
      <c r="H10062" s="1" t="s">
        <v>9304</v>
      </c>
      <c r="I10062" s="1" t="b">
        <v>0</v>
      </c>
      <c r="J10062" s="1">
        <v>1</v>
      </c>
      <c r="K10062" s="1">
        <v>0</v>
      </c>
      <c r="L10062" s="1">
        <v>0</v>
      </c>
      <c r="M10062" s="1">
        <v>55</v>
      </c>
      <c r="N10062" s="1">
        <v>5.8324496288441097</v>
      </c>
      <c r="O10062" s="1" t="s">
        <v>9318</v>
      </c>
    </row>
    <row r="10063" spans="1:15" x14ac:dyDescent="0.3">
      <c r="A10063" s="1" t="s">
        <v>5701</v>
      </c>
      <c r="B10063" s="1" t="s">
        <v>5778</v>
      </c>
      <c r="C10063" s="1">
        <v>3</v>
      </c>
      <c r="D10063" s="1" t="s">
        <v>6773</v>
      </c>
      <c r="E10063" s="1">
        <v>3</v>
      </c>
      <c r="F10063" s="1" t="s">
        <v>9580</v>
      </c>
      <c r="G10063" s="1" t="s">
        <v>5803</v>
      </c>
      <c r="H10063" s="1" t="s">
        <v>9307</v>
      </c>
      <c r="I10063" s="1" t="b">
        <v>0</v>
      </c>
      <c r="J10063" s="1">
        <v>0</v>
      </c>
      <c r="K10063" s="1">
        <v>1</v>
      </c>
      <c r="L10063" s="1">
        <v>0</v>
      </c>
      <c r="M10063" s="1">
        <v>28</v>
      </c>
      <c r="N10063" s="1">
        <v>2.9692470837751799</v>
      </c>
      <c r="O10063" s="1" t="s">
        <v>9308</v>
      </c>
    </row>
    <row r="10064" spans="1:15" x14ac:dyDescent="0.3">
      <c r="A10064" s="1" t="s">
        <v>5701</v>
      </c>
      <c r="B10064" s="1" t="s">
        <v>5778</v>
      </c>
      <c r="C10064" s="1">
        <v>3</v>
      </c>
      <c r="D10064" s="1" t="s">
        <v>6773</v>
      </c>
      <c r="E10064" s="1">
        <v>3</v>
      </c>
      <c r="F10064" s="1" t="s">
        <v>9580</v>
      </c>
      <c r="G10064" s="1" t="s">
        <v>5803</v>
      </c>
      <c r="H10064" s="1" t="s">
        <v>9313</v>
      </c>
      <c r="I10064" s="1" t="b">
        <v>0</v>
      </c>
      <c r="J10064" s="1">
        <v>0</v>
      </c>
      <c r="K10064" s="1">
        <v>1</v>
      </c>
      <c r="L10064" s="1">
        <v>1</v>
      </c>
      <c r="M10064" s="1">
        <v>21</v>
      </c>
      <c r="N10064" s="1">
        <v>2.22693531283138</v>
      </c>
      <c r="O10064" s="1" t="s">
        <v>9476</v>
      </c>
    </row>
    <row r="10065" spans="1:15" x14ac:dyDescent="0.3">
      <c r="A10065" s="1" t="s">
        <v>5701</v>
      </c>
      <c r="B10065" s="1" t="s">
        <v>5778</v>
      </c>
      <c r="C10065" s="1">
        <v>3</v>
      </c>
      <c r="D10065" s="1" t="s">
        <v>6773</v>
      </c>
      <c r="E10065" s="1">
        <v>3</v>
      </c>
      <c r="F10065" s="1" t="s">
        <v>9580</v>
      </c>
      <c r="G10065" s="1" t="s">
        <v>5803</v>
      </c>
      <c r="H10065" s="1" t="s">
        <v>9313</v>
      </c>
      <c r="I10065" s="1" t="b">
        <v>0</v>
      </c>
      <c r="J10065" s="1">
        <v>0</v>
      </c>
      <c r="K10065" s="1">
        <v>1</v>
      </c>
      <c r="L10065" s="1">
        <v>1</v>
      </c>
      <c r="M10065" s="1">
        <v>14</v>
      </c>
      <c r="N10065" s="1">
        <v>1.4846235418875899</v>
      </c>
      <c r="O10065" s="1" t="s">
        <v>9533</v>
      </c>
    </row>
    <row r="10066" spans="1:15" x14ac:dyDescent="0.3">
      <c r="A10066" s="1" t="s">
        <v>5701</v>
      </c>
      <c r="B10066" s="1" t="s">
        <v>5778</v>
      </c>
      <c r="C10066" s="1">
        <v>3</v>
      </c>
      <c r="D10066" s="1" t="s">
        <v>6773</v>
      </c>
      <c r="E10066" s="1">
        <v>3</v>
      </c>
      <c r="F10066" s="1" t="s">
        <v>9580</v>
      </c>
      <c r="G10066" s="1" t="s">
        <v>5814</v>
      </c>
      <c r="H10066" s="1" t="s">
        <v>9304</v>
      </c>
      <c r="I10066" s="1" t="b">
        <v>1</v>
      </c>
      <c r="J10066" s="1">
        <v>0</v>
      </c>
      <c r="K10066" s="1">
        <v>0</v>
      </c>
      <c r="L10066" s="1">
        <v>0</v>
      </c>
      <c r="M10066" s="1">
        <v>13</v>
      </c>
      <c r="N10066" s="1">
        <v>1.3785790031813301</v>
      </c>
      <c r="O10066" s="1" t="s">
        <v>9305</v>
      </c>
    </row>
    <row r="10067" spans="1:15" x14ac:dyDescent="0.3">
      <c r="A10067" s="1" t="s">
        <v>5701</v>
      </c>
      <c r="B10067" s="1" t="s">
        <v>5778</v>
      </c>
      <c r="C10067" s="1">
        <v>3</v>
      </c>
      <c r="D10067" s="1" t="s">
        <v>6773</v>
      </c>
      <c r="E10067" s="1">
        <v>4</v>
      </c>
      <c r="F10067" s="1" t="s">
        <v>9581</v>
      </c>
      <c r="G10067" s="1" t="s">
        <v>5814</v>
      </c>
      <c r="H10067" s="1" t="s">
        <v>9304</v>
      </c>
      <c r="I10067" s="1" t="b">
        <v>1</v>
      </c>
      <c r="J10067" s="1">
        <v>0</v>
      </c>
      <c r="K10067" s="1">
        <v>0</v>
      </c>
      <c r="L10067" s="1">
        <v>0</v>
      </c>
      <c r="M10067" s="1">
        <v>427</v>
      </c>
      <c r="N10067" s="1">
        <v>19.0625</v>
      </c>
      <c r="O10067" s="1" t="s">
        <v>9305</v>
      </c>
    </row>
    <row r="10068" spans="1:15" x14ac:dyDescent="0.3">
      <c r="A10068" s="1" t="s">
        <v>5701</v>
      </c>
      <c r="B10068" s="1" t="s">
        <v>5778</v>
      </c>
      <c r="C10068" s="1">
        <v>3</v>
      </c>
      <c r="D10068" s="1" t="s">
        <v>6773</v>
      </c>
      <c r="E10068" s="1">
        <v>4</v>
      </c>
      <c r="F10068" s="1" t="s">
        <v>9581</v>
      </c>
      <c r="G10068" s="1" t="s">
        <v>5803</v>
      </c>
      <c r="H10068" s="1" t="s">
        <v>9313</v>
      </c>
      <c r="I10068" s="1" t="b">
        <v>0</v>
      </c>
      <c r="J10068" s="1">
        <v>0</v>
      </c>
      <c r="K10068" s="1">
        <v>1</v>
      </c>
      <c r="L10068" s="1">
        <v>0</v>
      </c>
      <c r="M10068" s="1">
        <v>247</v>
      </c>
      <c r="N10068" s="1">
        <v>11.026785714285699</v>
      </c>
      <c r="O10068" s="1" t="s">
        <v>9314</v>
      </c>
    </row>
    <row r="10069" spans="1:15" x14ac:dyDescent="0.3">
      <c r="A10069" s="1" t="s">
        <v>5701</v>
      </c>
      <c r="B10069" s="1" t="s">
        <v>5778</v>
      </c>
      <c r="C10069" s="1">
        <v>3</v>
      </c>
      <c r="D10069" s="1" t="s">
        <v>6773</v>
      </c>
      <c r="E10069" s="1">
        <v>4</v>
      </c>
      <c r="F10069" s="1" t="s">
        <v>9581</v>
      </c>
      <c r="G10069" s="1" t="s">
        <v>5801</v>
      </c>
      <c r="H10069" s="1" t="s">
        <v>9304</v>
      </c>
      <c r="I10069" s="1" t="b">
        <v>0</v>
      </c>
      <c r="J10069" s="1">
        <v>1</v>
      </c>
      <c r="K10069" s="1">
        <v>0</v>
      </c>
      <c r="L10069" s="1">
        <v>0</v>
      </c>
      <c r="M10069" s="1">
        <v>185</v>
      </c>
      <c r="N10069" s="1">
        <v>8.2589285714285694</v>
      </c>
      <c r="O10069" s="1" t="s">
        <v>9318</v>
      </c>
    </row>
    <row r="10070" spans="1:15" x14ac:dyDescent="0.3">
      <c r="A10070" s="1" t="s">
        <v>5701</v>
      </c>
      <c r="B10070" s="1" t="s">
        <v>5778</v>
      </c>
      <c r="C10070" s="1">
        <v>3</v>
      </c>
      <c r="D10070" s="1" t="s">
        <v>6773</v>
      </c>
      <c r="E10070" s="1">
        <v>4</v>
      </c>
      <c r="F10070" s="1" t="s">
        <v>9581</v>
      </c>
      <c r="G10070" s="1" t="s">
        <v>5803</v>
      </c>
      <c r="H10070" s="1" t="s">
        <v>9307</v>
      </c>
      <c r="I10070" s="1" t="b">
        <v>0</v>
      </c>
      <c r="J10070" s="1">
        <v>0</v>
      </c>
      <c r="K10070" s="1">
        <v>1</v>
      </c>
      <c r="L10070" s="1">
        <v>0</v>
      </c>
      <c r="M10070" s="1">
        <v>135</v>
      </c>
      <c r="N10070" s="1">
        <v>6.02678571428571</v>
      </c>
      <c r="O10070" s="1" t="s">
        <v>9308</v>
      </c>
    </row>
    <row r="10071" spans="1:15" x14ac:dyDescent="0.3">
      <c r="A10071" s="1" t="s">
        <v>5701</v>
      </c>
      <c r="B10071" s="1" t="s">
        <v>5778</v>
      </c>
      <c r="C10071" s="1">
        <v>3</v>
      </c>
      <c r="D10071" s="1" t="s">
        <v>6773</v>
      </c>
      <c r="E10071" s="1">
        <v>4</v>
      </c>
      <c r="F10071" s="1" t="s">
        <v>9581</v>
      </c>
      <c r="G10071" s="1" t="s">
        <v>5876</v>
      </c>
      <c r="H10071" s="1" t="s">
        <v>9304</v>
      </c>
      <c r="I10071" s="1" t="b">
        <v>0</v>
      </c>
      <c r="J10071" s="1">
        <v>4</v>
      </c>
      <c r="K10071" s="1">
        <v>0</v>
      </c>
      <c r="L10071" s="1">
        <v>5</v>
      </c>
      <c r="M10071" s="1">
        <v>99</v>
      </c>
      <c r="N10071" s="1">
        <v>4.4196428571428497</v>
      </c>
      <c r="O10071" s="1" t="s">
        <v>9582</v>
      </c>
    </row>
    <row r="10072" spans="1:15" x14ac:dyDescent="0.3">
      <c r="A10072" s="1" t="s">
        <v>5701</v>
      </c>
      <c r="B10072" s="1" t="s">
        <v>5778</v>
      </c>
      <c r="C10072" s="1">
        <v>3</v>
      </c>
      <c r="D10072" s="1" t="s">
        <v>6773</v>
      </c>
      <c r="E10072" s="1">
        <v>4</v>
      </c>
      <c r="F10072" s="1" t="s">
        <v>9581</v>
      </c>
      <c r="G10072" s="1" t="s">
        <v>5851</v>
      </c>
      <c r="H10072" s="1" t="s">
        <v>9311</v>
      </c>
      <c r="I10072" s="1" t="b">
        <v>0</v>
      </c>
      <c r="J10072" s="1">
        <v>2</v>
      </c>
      <c r="K10072" s="1">
        <v>1</v>
      </c>
      <c r="L10072" s="1">
        <v>11</v>
      </c>
      <c r="M10072" s="1">
        <v>78</v>
      </c>
      <c r="N10072" s="1">
        <v>3.4821428571428501</v>
      </c>
      <c r="O10072" s="1" t="s">
        <v>9312</v>
      </c>
    </row>
    <row r="10073" spans="1:15" x14ac:dyDescent="0.3">
      <c r="A10073" s="1" t="s">
        <v>5701</v>
      </c>
      <c r="B10073" s="1" t="s">
        <v>5778</v>
      </c>
      <c r="C10073" s="1">
        <v>3</v>
      </c>
      <c r="D10073" s="1" t="s">
        <v>6773</v>
      </c>
      <c r="E10073" s="1">
        <v>4</v>
      </c>
      <c r="F10073" s="1" t="s">
        <v>9581</v>
      </c>
      <c r="G10073" s="1" t="s">
        <v>5834</v>
      </c>
      <c r="H10073" s="1" t="s">
        <v>9304</v>
      </c>
      <c r="I10073" s="1" t="b">
        <v>0</v>
      </c>
      <c r="J10073" s="1">
        <v>10</v>
      </c>
      <c r="K10073" s="1">
        <v>0</v>
      </c>
      <c r="L10073" s="1">
        <v>5</v>
      </c>
      <c r="M10073" s="1">
        <v>75</v>
      </c>
      <c r="N10073" s="1">
        <v>3.3482142857142798</v>
      </c>
      <c r="O10073" s="1" t="s">
        <v>9479</v>
      </c>
    </row>
    <row r="10074" spans="1:15" x14ac:dyDescent="0.3">
      <c r="A10074" s="1" t="s">
        <v>5701</v>
      </c>
      <c r="B10074" s="1" t="s">
        <v>5778</v>
      </c>
      <c r="C10074" s="1">
        <v>3</v>
      </c>
      <c r="D10074" s="1" t="s">
        <v>6773</v>
      </c>
      <c r="E10074" s="1">
        <v>4</v>
      </c>
      <c r="F10074" s="1" t="s">
        <v>9581</v>
      </c>
      <c r="G10074" s="1" t="s">
        <v>5834</v>
      </c>
      <c r="H10074" s="1" t="s">
        <v>9304</v>
      </c>
      <c r="I10074" s="1" t="b">
        <v>0</v>
      </c>
      <c r="J10074" s="1">
        <v>9</v>
      </c>
      <c r="K10074" s="1">
        <v>0</v>
      </c>
      <c r="L10074" s="1">
        <v>0</v>
      </c>
      <c r="M10074" s="1">
        <v>42</v>
      </c>
      <c r="N10074" s="1">
        <v>1.875</v>
      </c>
      <c r="O10074" s="1" t="s">
        <v>9342</v>
      </c>
    </row>
    <row r="10075" spans="1:15" x14ac:dyDescent="0.3">
      <c r="A10075" s="1" t="s">
        <v>5701</v>
      </c>
      <c r="B10075" s="1" t="s">
        <v>5778</v>
      </c>
      <c r="C10075" s="1">
        <v>3</v>
      </c>
      <c r="D10075" s="1" t="s">
        <v>6773</v>
      </c>
      <c r="E10075" s="1">
        <v>4</v>
      </c>
      <c r="F10075" s="1" t="s">
        <v>9581</v>
      </c>
      <c r="G10075" s="1" t="s">
        <v>5819</v>
      </c>
      <c r="H10075" s="1" t="s">
        <v>9583</v>
      </c>
      <c r="I10075" s="1" t="b">
        <v>0</v>
      </c>
      <c r="J10075" s="1">
        <v>0</v>
      </c>
      <c r="K10075" s="1">
        <v>3</v>
      </c>
      <c r="L10075" s="1">
        <v>9</v>
      </c>
      <c r="M10075" s="1">
        <v>34</v>
      </c>
      <c r="N10075" s="1">
        <v>1.5178571428571399</v>
      </c>
      <c r="O10075" s="1" t="s">
        <v>9584</v>
      </c>
    </row>
    <row r="10076" spans="1:15" x14ac:dyDescent="0.3">
      <c r="A10076" s="1" t="s">
        <v>5701</v>
      </c>
      <c r="B10076" s="1" t="s">
        <v>5778</v>
      </c>
      <c r="C10076" s="1">
        <v>3</v>
      </c>
      <c r="D10076" s="1" t="s">
        <v>6773</v>
      </c>
      <c r="E10076" s="1">
        <v>4</v>
      </c>
      <c r="F10076" s="1" t="s">
        <v>9581</v>
      </c>
      <c r="G10076" s="1" t="s">
        <v>5834</v>
      </c>
      <c r="H10076" s="1" t="s">
        <v>9585</v>
      </c>
      <c r="I10076" s="1" t="b">
        <v>0</v>
      </c>
      <c r="J10076" s="1">
        <v>0</v>
      </c>
      <c r="K10076" s="1">
        <v>11</v>
      </c>
      <c r="L10076" s="1">
        <v>12</v>
      </c>
      <c r="M10076" s="1">
        <v>24</v>
      </c>
      <c r="N10076" s="1">
        <v>1.0714285714285701</v>
      </c>
      <c r="O10076" s="1" t="s">
        <v>9586</v>
      </c>
    </row>
    <row r="10077" spans="1:15" x14ac:dyDescent="0.3">
      <c r="A10077" s="1" t="s">
        <v>5701</v>
      </c>
      <c r="B10077" s="1" t="s">
        <v>5778</v>
      </c>
      <c r="C10077" s="1">
        <v>3</v>
      </c>
      <c r="D10077" s="1" t="s">
        <v>6773</v>
      </c>
      <c r="E10077" s="1">
        <v>4</v>
      </c>
      <c r="F10077" s="1" t="s">
        <v>9581</v>
      </c>
      <c r="G10077" s="1" t="s">
        <v>5803</v>
      </c>
      <c r="H10077" s="1" t="s">
        <v>9307</v>
      </c>
      <c r="I10077" s="1" t="b">
        <v>0</v>
      </c>
      <c r="J10077" s="1">
        <v>0</v>
      </c>
      <c r="K10077" s="1">
        <v>1</v>
      </c>
      <c r="L10077" s="1">
        <v>0</v>
      </c>
      <c r="M10077" s="1">
        <v>24</v>
      </c>
      <c r="N10077" s="1">
        <v>1.0714285714285701</v>
      </c>
      <c r="O10077" s="1" t="s">
        <v>9324</v>
      </c>
    </row>
    <row r="10078" spans="1:15" x14ac:dyDescent="0.3">
      <c r="A10078" s="1" t="s">
        <v>5701</v>
      </c>
      <c r="B10078" s="1" t="s">
        <v>5778</v>
      </c>
      <c r="C10078" s="1">
        <v>3</v>
      </c>
      <c r="D10078" s="1" t="s">
        <v>6773</v>
      </c>
      <c r="E10078" s="1">
        <v>4</v>
      </c>
      <c r="F10078" s="1" t="s">
        <v>9581</v>
      </c>
      <c r="G10078" s="1" t="s">
        <v>5834</v>
      </c>
      <c r="H10078" s="1" t="s">
        <v>9304</v>
      </c>
      <c r="I10078" s="1" t="b">
        <v>0</v>
      </c>
      <c r="J10078" s="1">
        <v>11</v>
      </c>
      <c r="K10078" s="1">
        <v>0</v>
      </c>
      <c r="L10078" s="1">
        <v>12</v>
      </c>
      <c r="M10078" s="1">
        <v>23</v>
      </c>
      <c r="N10078" s="1">
        <v>1.02678571428571</v>
      </c>
      <c r="O10078" s="1" t="s">
        <v>9587</v>
      </c>
    </row>
    <row r="10079" spans="1:15" x14ac:dyDescent="0.3">
      <c r="A10079" s="1" t="s">
        <v>5701</v>
      </c>
      <c r="B10079" s="1" t="s">
        <v>5778</v>
      </c>
      <c r="C10079" s="1">
        <v>3</v>
      </c>
      <c r="D10079" s="1" t="s">
        <v>6773</v>
      </c>
      <c r="E10079" s="1">
        <v>5</v>
      </c>
      <c r="F10079" s="1" t="s">
        <v>9588</v>
      </c>
      <c r="G10079" s="1" t="s">
        <v>5834</v>
      </c>
      <c r="H10079" s="1" t="s">
        <v>9304</v>
      </c>
      <c r="I10079" s="1" t="b">
        <v>0</v>
      </c>
      <c r="J10079" s="1">
        <v>9</v>
      </c>
      <c r="K10079" s="1">
        <v>0</v>
      </c>
      <c r="L10079" s="1">
        <v>0</v>
      </c>
      <c r="M10079" s="1">
        <v>541</v>
      </c>
      <c r="N10079" s="1">
        <v>40.403286034353897</v>
      </c>
      <c r="O10079" s="1" t="s">
        <v>9342</v>
      </c>
    </row>
    <row r="10080" spans="1:15" x14ac:dyDescent="0.3">
      <c r="A10080" s="1" t="s">
        <v>5701</v>
      </c>
      <c r="B10080" s="1" t="s">
        <v>5778</v>
      </c>
      <c r="C10080" s="1">
        <v>3</v>
      </c>
      <c r="D10080" s="1" t="s">
        <v>6773</v>
      </c>
      <c r="E10080" s="1">
        <v>5</v>
      </c>
      <c r="F10080" s="1" t="s">
        <v>9588</v>
      </c>
      <c r="G10080" s="1" t="s">
        <v>5814</v>
      </c>
      <c r="H10080" s="1" t="s">
        <v>9304</v>
      </c>
      <c r="I10080" s="1" t="b">
        <v>1</v>
      </c>
      <c r="J10080" s="1">
        <v>0</v>
      </c>
      <c r="K10080" s="1">
        <v>0</v>
      </c>
      <c r="L10080" s="1">
        <v>0</v>
      </c>
      <c r="M10080" s="1">
        <v>139</v>
      </c>
      <c r="N10080" s="1">
        <v>10.380881254667599</v>
      </c>
      <c r="O10080" s="1" t="s">
        <v>9305</v>
      </c>
    </row>
    <row r="10081" spans="1:15" x14ac:dyDescent="0.3">
      <c r="A10081" s="1" t="s">
        <v>5701</v>
      </c>
      <c r="B10081" s="1" t="s">
        <v>5778</v>
      </c>
      <c r="C10081" s="1">
        <v>3</v>
      </c>
      <c r="D10081" s="1" t="s">
        <v>6773</v>
      </c>
      <c r="E10081" s="1">
        <v>5</v>
      </c>
      <c r="F10081" s="1" t="s">
        <v>9588</v>
      </c>
      <c r="G10081" s="1" t="s">
        <v>5801</v>
      </c>
      <c r="H10081" s="1" t="s">
        <v>9304</v>
      </c>
      <c r="I10081" s="1" t="b">
        <v>0</v>
      </c>
      <c r="J10081" s="1">
        <v>1</v>
      </c>
      <c r="K10081" s="1">
        <v>0</v>
      </c>
      <c r="L10081" s="1">
        <v>0</v>
      </c>
      <c r="M10081" s="1">
        <v>122</v>
      </c>
      <c r="N10081" s="1">
        <v>9.1112770724421193</v>
      </c>
      <c r="O10081" s="1" t="s">
        <v>9318</v>
      </c>
    </row>
    <row r="10082" spans="1:15" x14ac:dyDescent="0.3">
      <c r="A10082" s="1" t="s">
        <v>5701</v>
      </c>
      <c r="B10082" s="1" t="s">
        <v>5778</v>
      </c>
      <c r="C10082" s="1">
        <v>3</v>
      </c>
      <c r="D10082" s="1" t="s">
        <v>6773</v>
      </c>
      <c r="E10082" s="1">
        <v>5</v>
      </c>
      <c r="F10082" s="1" t="s">
        <v>9588</v>
      </c>
      <c r="G10082" s="1" t="s">
        <v>5803</v>
      </c>
      <c r="H10082" s="1" t="s">
        <v>9313</v>
      </c>
      <c r="I10082" s="1" t="b">
        <v>0</v>
      </c>
      <c r="J10082" s="1">
        <v>0</v>
      </c>
      <c r="K10082" s="1">
        <v>1</v>
      </c>
      <c r="L10082" s="1">
        <v>0</v>
      </c>
      <c r="M10082" s="1">
        <v>109</v>
      </c>
      <c r="N10082" s="1">
        <v>8.1404032860343492</v>
      </c>
      <c r="O10082" s="1" t="s">
        <v>9314</v>
      </c>
    </row>
    <row r="10083" spans="1:15" x14ac:dyDescent="0.3">
      <c r="A10083" s="1" t="s">
        <v>5701</v>
      </c>
      <c r="B10083" s="1" t="s">
        <v>5778</v>
      </c>
      <c r="C10083" s="1">
        <v>3</v>
      </c>
      <c r="D10083" s="1" t="s">
        <v>6773</v>
      </c>
      <c r="E10083" s="1">
        <v>5</v>
      </c>
      <c r="F10083" s="1" t="s">
        <v>9588</v>
      </c>
      <c r="G10083" s="1" t="s">
        <v>5803</v>
      </c>
      <c r="H10083" s="1" t="s">
        <v>9307</v>
      </c>
      <c r="I10083" s="1" t="b">
        <v>0</v>
      </c>
      <c r="J10083" s="1">
        <v>0</v>
      </c>
      <c r="K10083" s="1">
        <v>1</v>
      </c>
      <c r="L10083" s="1">
        <v>0</v>
      </c>
      <c r="M10083" s="1">
        <v>45</v>
      </c>
      <c r="N10083" s="1">
        <v>3.3607169529499599</v>
      </c>
      <c r="O10083" s="1" t="s">
        <v>9308</v>
      </c>
    </row>
    <row r="10084" spans="1:15" x14ac:dyDescent="0.3">
      <c r="A10084" s="1" t="s">
        <v>5701</v>
      </c>
      <c r="B10084" s="1" t="s">
        <v>5778</v>
      </c>
      <c r="C10084" s="1">
        <v>3</v>
      </c>
      <c r="D10084" s="1" t="s">
        <v>6773</v>
      </c>
      <c r="E10084" s="1">
        <v>5</v>
      </c>
      <c r="F10084" s="1" t="s">
        <v>9588</v>
      </c>
      <c r="G10084" s="1" t="s">
        <v>5840</v>
      </c>
      <c r="H10084" s="1" t="s">
        <v>9304</v>
      </c>
      <c r="I10084" s="1" t="b">
        <v>0</v>
      </c>
      <c r="J10084" s="1">
        <v>5</v>
      </c>
      <c r="K10084" s="1">
        <v>0</v>
      </c>
      <c r="L10084" s="1">
        <v>0</v>
      </c>
      <c r="M10084" s="1">
        <v>30</v>
      </c>
      <c r="N10084" s="1">
        <v>2.2404779686333001</v>
      </c>
      <c r="O10084" s="1" t="s">
        <v>9589</v>
      </c>
    </row>
    <row r="10085" spans="1:15" x14ac:dyDescent="0.3">
      <c r="A10085" s="1" t="s">
        <v>5701</v>
      </c>
      <c r="B10085" s="1" t="s">
        <v>5778</v>
      </c>
      <c r="C10085" s="1">
        <v>3</v>
      </c>
      <c r="D10085" s="1" t="s">
        <v>6773</v>
      </c>
      <c r="E10085" s="1">
        <v>5</v>
      </c>
      <c r="F10085" s="1" t="s">
        <v>9588</v>
      </c>
      <c r="G10085" s="1" t="s">
        <v>5851</v>
      </c>
      <c r="H10085" s="1" t="e">
        <f>-----GAGCTGGACATGCCCGTGGTCGACGTGGGCGTGCT</f>
        <v>#NAME?</v>
      </c>
      <c r="I10085" s="1" t="b">
        <v>0</v>
      </c>
      <c r="J10085" s="1">
        <v>4</v>
      </c>
      <c r="K10085" s="1">
        <v>5</v>
      </c>
      <c r="L10085" s="1">
        <v>14</v>
      </c>
      <c r="M10085" s="1">
        <v>15</v>
      </c>
      <c r="N10085" s="1">
        <v>1.12023898431665</v>
      </c>
      <c r="O10085" s="1" t="s">
        <v>9339</v>
      </c>
    </row>
    <row r="10086" spans="1:15" x14ac:dyDescent="0.3">
      <c r="A10086" s="1" t="s">
        <v>5701</v>
      </c>
      <c r="B10086" s="1" t="s">
        <v>5778</v>
      </c>
      <c r="C10086" s="1">
        <v>3</v>
      </c>
      <c r="D10086" s="1" t="s">
        <v>6773</v>
      </c>
      <c r="E10086" s="1">
        <v>5</v>
      </c>
      <c r="F10086" s="1" t="s">
        <v>9588</v>
      </c>
      <c r="G10086" s="1" t="s">
        <v>5834</v>
      </c>
      <c r="H10086" s="1" t="s">
        <v>9320</v>
      </c>
      <c r="I10086" s="1" t="b">
        <v>0</v>
      </c>
      <c r="J10086" s="1">
        <v>0</v>
      </c>
      <c r="K10086" s="1">
        <v>9</v>
      </c>
      <c r="L10086" s="1">
        <v>8</v>
      </c>
      <c r="M10086" s="1">
        <v>15</v>
      </c>
      <c r="N10086" s="1">
        <v>1.12023898431665</v>
      </c>
      <c r="O10086" s="1" t="s">
        <v>9590</v>
      </c>
    </row>
    <row r="10087" spans="1:15" x14ac:dyDescent="0.3">
      <c r="A10087" s="1" t="s">
        <v>5701</v>
      </c>
      <c r="B10087" s="1" t="s">
        <v>5778</v>
      </c>
      <c r="C10087" s="1">
        <v>3</v>
      </c>
      <c r="D10087" s="1" t="s">
        <v>6773</v>
      </c>
      <c r="E10087" s="1">
        <v>5</v>
      </c>
      <c r="F10087" s="1" t="s">
        <v>9588</v>
      </c>
      <c r="G10087" s="1" t="s">
        <v>5851</v>
      </c>
      <c r="H10087" s="1" t="s">
        <v>9311</v>
      </c>
      <c r="I10087" s="1" t="b">
        <v>0</v>
      </c>
      <c r="J10087" s="1">
        <v>2</v>
      </c>
      <c r="K10087" s="1">
        <v>1</v>
      </c>
      <c r="L10087" s="1">
        <v>11</v>
      </c>
      <c r="M10087" s="1">
        <v>14</v>
      </c>
      <c r="N10087" s="1">
        <v>1.0455563853622101</v>
      </c>
      <c r="O10087" s="1" t="s">
        <v>9312</v>
      </c>
    </row>
    <row r="10088" spans="1:15" x14ac:dyDescent="0.3">
      <c r="A10088" s="1" t="s">
        <v>5701</v>
      </c>
      <c r="B10088" s="1" t="s">
        <v>5778</v>
      </c>
      <c r="C10088" s="1">
        <v>3</v>
      </c>
      <c r="D10088" s="1" t="s">
        <v>6773</v>
      </c>
      <c r="E10088" s="1">
        <v>6</v>
      </c>
      <c r="F10088" s="1" t="s">
        <v>9591</v>
      </c>
      <c r="G10088" s="1" t="s">
        <v>5814</v>
      </c>
      <c r="H10088" s="1" t="s">
        <v>9304</v>
      </c>
      <c r="I10088" s="1" t="b">
        <v>1</v>
      </c>
      <c r="J10088" s="1">
        <v>0</v>
      </c>
      <c r="K10088" s="1">
        <v>0</v>
      </c>
      <c r="L10088" s="1">
        <v>0</v>
      </c>
      <c r="M10088" s="1">
        <v>252</v>
      </c>
      <c r="N10088" s="1">
        <v>36.363636363636303</v>
      </c>
      <c r="O10088" s="1" t="s">
        <v>9305</v>
      </c>
    </row>
    <row r="10089" spans="1:15" x14ac:dyDescent="0.3">
      <c r="A10089" s="1" t="s">
        <v>5701</v>
      </c>
      <c r="B10089" s="1" t="s">
        <v>5778</v>
      </c>
      <c r="C10089" s="1">
        <v>3</v>
      </c>
      <c r="D10089" s="1" t="s">
        <v>6773</v>
      </c>
      <c r="E10089" s="1">
        <v>6</v>
      </c>
      <c r="F10089" s="1" t="s">
        <v>9591</v>
      </c>
      <c r="G10089" s="1" t="s">
        <v>5803</v>
      </c>
      <c r="H10089" s="1" t="s">
        <v>9307</v>
      </c>
      <c r="I10089" s="1" t="b">
        <v>0</v>
      </c>
      <c r="J10089" s="1">
        <v>0</v>
      </c>
      <c r="K10089" s="1">
        <v>1</v>
      </c>
      <c r="L10089" s="1">
        <v>0</v>
      </c>
      <c r="M10089" s="1">
        <v>100</v>
      </c>
      <c r="N10089" s="1">
        <v>14.430014430014401</v>
      </c>
      <c r="O10089" s="1" t="s">
        <v>9308</v>
      </c>
    </row>
    <row r="10090" spans="1:15" x14ac:dyDescent="0.3">
      <c r="A10090" s="1" t="s">
        <v>5701</v>
      </c>
      <c r="B10090" s="1" t="s">
        <v>5778</v>
      </c>
      <c r="C10090" s="1">
        <v>3</v>
      </c>
      <c r="D10090" s="1" t="s">
        <v>6773</v>
      </c>
      <c r="E10090" s="1">
        <v>6</v>
      </c>
      <c r="F10090" s="1" t="s">
        <v>9591</v>
      </c>
      <c r="G10090" s="1" t="s">
        <v>5803</v>
      </c>
      <c r="H10090" s="1" t="s">
        <v>9313</v>
      </c>
      <c r="I10090" s="1" t="b">
        <v>0</v>
      </c>
      <c r="J10090" s="1">
        <v>0</v>
      </c>
      <c r="K10090" s="1">
        <v>1</v>
      </c>
      <c r="L10090" s="1">
        <v>0</v>
      </c>
      <c r="M10090" s="1">
        <v>51</v>
      </c>
      <c r="N10090" s="1">
        <v>7.3593073593073504</v>
      </c>
      <c r="O10090" s="1" t="s">
        <v>9314</v>
      </c>
    </row>
    <row r="10091" spans="1:15" x14ac:dyDescent="0.3">
      <c r="A10091" s="1" t="s">
        <v>5701</v>
      </c>
      <c r="B10091" s="1" t="s">
        <v>5778</v>
      </c>
      <c r="C10091" s="1">
        <v>3</v>
      </c>
      <c r="D10091" s="1" t="s">
        <v>6773</v>
      </c>
      <c r="E10091" s="1">
        <v>6</v>
      </c>
      <c r="F10091" s="1" t="s">
        <v>9591</v>
      </c>
      <c r="G10091" s="1" t="s">
        <v>5801</v>
      </c>
      <c r="H10091" s="1" t="s">
        <v>9304</v>
      </c>
      <c r="I10091" s="1" t="b">
        <v>0</v>
      </c>
      <c r="J10091" s="1">
        <v>1</v>
      </c>
      <c r="K10091" s="1">
        <v>0</v>
      </c>
      <c r="L10091" s="1">
        <v>0</v>
      </c>
      <c r="M10091" s="1">
        <v>43</v>
      </c>
      <c r="N10091" s="1">
        <v>6.2049062049061998</v>
      </c>
      <c r="O10091" s="1" t="s">
        <v>9318</v>
      </c>
    </row>
    <row r="10092" spans="1:15" x14ac:dyDescent="0.3">
      <c r="A10092" s="1" t="s">
        <v>5701</v>
      </c>
      <c r="B10092" s="1" t="s">
        <v>5778</v>
      </c>
      <c r="C10092" s="1">
        <v>3</v>
      </c>
      <c r="D10092" s="1" t="s">
        <v>6773</v>
      </c>
      <c r="E10092" s="1">
        <v>6</v>
      </c>
      <c r="F10092" s="1" t="s">
        <v>9591</v>
      </c>
      <c r="G10092" s="1" t="s">
        <v>5798</v>
      </c>
      <c r="H10092" s="1" t="s">
        <v>9304</v>
      </c>
      <c r="I10092" s="1" t="b">
        <v>0</v>
      </c>
      <c r="J10092" s="1">
        <v>0</v>
      </c>
      <c r="K10092" s="1">
        <v>0</v>
      </c>
      <c r="L10092" s="1">
        <v>8</v>
      </c>
      <c r="M10092" s="1">
        <v>41</v>
      </c>
      <c r="N10092" s="1">
        <v>5.9163059163059097</v>
      </c>
      <c r="O10092" s="1" t="s">
        <v>9492</v>
      </c>
    </row>
    <row r="10093" spans="1:15" x14ac:dyDescent="0.3">
      <c r="A10093" s="1" t="s">
        <v>5701</v>
      </c>
      <c r="B10093" s="1" t="s">
        <v>5778</v>
      </c>
      <c r="C10093" s="1">
        <v>3</v>
      </c>
      <c r="D10093" s="1" t="s">
        <v>6773</v>
      </c>
      <c r="E10093" s="1">
        <v>6</v>
      </c>
      <c r="F10093" s="1" t="s">
        <v>9591</v>
      </c>
      <c r="G10093" s="1" t="s">
        <v>5851</v>
      </c>
      <c r="H10093" s="1" t="s">
        <v>9315</v>
      </c>
      <c r="I10093" s="1" t="b">
        <v>0</v>
      </c>
      <c r="J10093" s="1">
        <v>4</v>
      </c>
      <c r="K10093" s="1">
        <v>2</v>
      </c>
      <c r="L10093" s="1">
        <v>14</v>
      </c>
      <c r="M10093" s="1">
        <v>13</v>
      </c>
      <c r="N10093" s="1">
        <v>1.87590187590187</v>
      </c>
      <c r="O10093" s="1" t="s">
        <v>9316</v>
      </c>
    </row>
    <row r="10094" spans="1:15" x14ac:dyDescent="0.3">
      <c r="A10094" s="1" t="s">
        <v>5701</v>
      </c>
      <c r="B10094" s="1" t="s">
        <v>5778</v>
      </c>
      <c r="C10094" s="1">
        <v>3</v>
      </c>
      <c r="D10094" s="1" t="s">
        <v>6773</v>
      </c>
      <c r="E10094" s="1">
        <v>6</v>
      </c>
      <c r="F10094" s="1" t="s">
        <v>9591</v>
      </c>
      <c r="G10094" s="1" t="s">
        <v>5806</v>
      </c>
      <c r="H10094" s="1" t="s">
        <v>9592</v>
      </c>
      <c r="I10094" s="1" t="b">
        <v>0</v>
      </c>
      <c r="J10094" s="1">
        <v>0</v>
      </c>
      <c r="K10094" s="1">
        <v>5</v>
      </c>
      <c r="L10094" s="1">
        <v>13</v>
      </c>
      <c r="M10094" s="1">
        <v>11</v>
      </c>
      <c r="N10094" s="1">
        <v>1.5873015873015801</v>
      </c>
      <c r="O10094" s="1" t="s">
        <v>9593</v>
      </c>
    </row>
    <row r="10095" spans="1:15" x14ac:dyDescent="0.3">
      <c r="A10095" s="1" t="s">
        <v>5701</v>
      </c>
      <c r="B10095" s="1" t="s">
        <v>5778</v>
      </c>
      <c r="C10095" s="1">
        <v>3</v>
      </c>
      <c r="D10095" s="1" t="s">
        <v>6773</v>
      </c>
      <c r="E10095" s="1">
        <v>6</v>
      </c>
      <c r="F10095" s="1" t="s">
        <v>9591</v>
      </c>
      <c r="G10095" s="1" t="s">
        <v>5810</v>
      </c>
      <c r="H10095" s="1" t="s">
        <v>9304</v>
      </c>
      <c r="I10095" s="1" t="b">
        <v>0</v>
      </c>
      <c r="J10095" s="1">
        <v>2</v>
      </c>
      <c r="K10095" s="1">
        <v>0</v>
      </c>
      <c r="L10095" s="1">
        <v>0</v>
      </c>
      <c r="M10095" s="1">
        <v>10</v>
      </c>
      <c r="N10095" s="1">
        <v>1.44300144300144</v>
      </c>
      <c r="O10095" s="1" t="s">
        <v>9336</v>
      </c>
    </row>
    <row r="10096" spans="1:15" x14ac:dyDescent="0.3">
      <c r="A10096" s="1" t="s">
        <v>5701</v>
      </c>
      <c r="B10096" s="1" t="s">
        <v>5778</v>
      </c>
      <c r="C10096" s="1">
        <v>3</v>
      </c>
      <c r="D10096" s="1" t="s">
        <v>6773</v>
      </c>
      <c r="E10096" s="1">
        <v>6</v>
      </c>
      <c r="F10096" s="1" t="s">
        <v>9591</v>
      </c>
      <c r="G10096" s="1" t="s">
        <v>5851</v>
      </c>
      <c r="H10096" s="1" t="s">
        <v>9311</v>
      </c>
      <c r="I10096" s="1" t="b">
        <v>0</v>
      </c>
      <c r="J10096" s="1">
        <v>2</v>
      </c>
      <c r="K10096" s="1">
        <v>1</v>
      </c>
      <c r="L10096" s="1">
        <v>11</v>
      </c>
      <c r="M10096" s="1">
        <v>8</v>
      </c>
      <c r="N10096" s="1">
        <v>1.1544011544011501</v>
      </c>
      <c r="O10096" s="1" t="s">
        <v>9312</v>
      </c>
    </row>
    <row r="10097" spans="1:15" x14ac:dyDescent="0.3">
      <c r="A10097" s="1" t="s">
        <v>5701</v>
      </c>
      <c r="B10097" s="1" t="s">
        <v>5778</v>
      </c>
      <c r="C10097" s="1">
        <v>3</v>
      </c>
      <c r="D10097" s="1" t="s">
        <v>6773</v>
      </c>
      <c r="E10097" s="1">
        <v>6</v>
      </c>
      <c r="F10097" s="1" t="s">
        <v>9591</v>
      </c>
      <c r="G10097" s="1" t="s">
        <v>5895</v>
      </c>
      <c r="H10097" s="1" t="s">
        <v>9375</v>
      </c>
      <c r="I10097" s="1" t="b">
        <v>0</v>
      </c>
      <c r="J10097" s="1">
        <v>0</v>
      </c>
      <c r="K10097" s="1">
        <v>2</v>
      </c>
      <c r="L10097" s="1">
        <v>14</v>
      </c>
      <c r="M10097" s="1">
        <v>7</v>
      </c>
      <c r="N10097" s="1">
        <v>1.0101010101010099</v>
      </c>
      <c r="O10097" s="1" t="s">
        <v>9376</v>
      </c>
    </row>
    <row r="10098" spans="1:15" x14ac:dyDescent="0.3">
      <c r="A10098" s="1" t="s">
        <v>5701</v>
      </c>
      <c r="B10098" s="1" t="s">
        <v>5778</v>
      </c>
      <c r="C10098" s="1">
        <v>3</v>
      </c>
      <c r="D10098" s="1" t="s">
        <v>6773</v>
      </c>
      <c r="E10098" s="1">
        <v>7</v>
      </c>
      <c r="F10098" s="1" t="s">
        <v>9594</v>
      </c>
      <c r="G10098" s="1" t="s">
        <v>5803</v>
      </c>
      <c r="H10098" s="1" t="s">
        <v>9307</v>
      </c>
      <c r="I10098" s="1" t="b">
        <v>0</v>
      </c>
      <c r="J10098" s="1">
        <v>0</v>
      </c>
      <c r="K10098" s="1">
        <v>1</v>
      </c>
      <c r="L10098" s="1">
        <v>0</v>
      </c>
      <c r="M10098" s="1">
        <v>113</v>
      </c>
      <c r="N10098" s="1">
        <v>21.564885496183201</v>
      </c>
      <c r="O10098" s="1" t="s">
        <v>9308</v>
      </c>
    </row>
    <row r="10099" spans="1:15" x14ac:dyDescent="0.3">
      <c r="A10099" s="1" t="s">
        <v>5701</v>
      </c>
      <c r="B10099" s="1" t="s">
        <v>5778</v>
      </c>
      <c r="C10099" s="1">
        <v>3</v>
      </c>
      <c r="D10099" s="1" t="s">
        <v>6773</v>
      </c>
      <c r="E10099" s="1">
        <v>7</v>
      </c>
      <c r="F10099" s="1" t="s">
        <v>9594</v>
      </c>
      <c r="G10099" s="1" t="s">
        <v>5851</v>
      </c>
      <c r="H10099" s="1" t="s">
        <v>9307</v>
      </c>
      <c r="I10099" s="1" t="b">
        <v>0</v>
      </c>
      <c r="J10099" s="1">
        <v>4</v>
      </c>
      <c r="K10099" s="1">
        <v>1</v>
      </c>
      <c r="L10099" s="1">
        <v>3</v>
      </c>
      <c r="M10099" s="1">
        <v>53</v>
      </c>
      <c r="N10099" s="1">
        <v>10.1145038167938</v>
      </c>
      <c r="O10099" s="1" t="s">
        <v>9595</v>
      </c>
    </row>
    <row r="10100" spans="1:15" x14ac:dyDescent="0.3">
      <c r="A10100" s="1" t="s">
        <v>5701</v>
      </c>
      <c r="B10100" s="1" t="s">
        <v>5778</v>
      </c>
      <c r="C10100" s="1">
        <v>3</v>
      </c>
      <c r="D10100" s="1" t="s">
        <v>6773</v>
      </c>
      <c r="E10100" s="1">
        <v>7</v>
      </c>
      <c r="F10100" s="1" t="s">
        <v>9594</v>
      </c>
      <c r="G10100" s="1" t="s">
        <v>5803</v>
      </c>
      <c r="H10100" s="1" t="s">
        <v>9313</v>
      </c>
      <c r="I10100" s="1" t="b">
        <v>0</v>
      </c>
      <c r="J10100" s="1">
        <v>0</v>
      </c>
      <c r="K10100" s="1">
        <v>1</v>
      </c>
      <c r="L10100" s="1">
        <v>0</v>
      </c>
      <c r="M10100" s="1">
        <v>53</v>
      </c>
      <c r="N10100" s="1">
        <v>10.1145038167938</v>
      </c>
      <c r="O10100" s="1" t="s">
        <v>9314</v>
      </c>
    </row>
    <row r="10101" spans="1:15" x14ac:dyDescent="0.3">
      <c r="A10101" s="1" t="s">
        <v>5701</v>
      </c>
      <c r="B10101" s="1" t="s">
        <v>5778</v>
      </c>
      <c r="C10101" s="1">
        <v>3</v>
      </c>
      <c r="D10101" s="1" t="s">
        <v>6773</v>
      </c>
      <c r="E10101" s="1">
        <v>7</v>
      </c>
      <c r="F10101" s="1" t="s">
        <v>9594</v>
      </c>
      <c r="G10101" s="1" t="s">
        <v>5801</v>
      </c>
      <c r="H10101" s="1" t="s">
        <v>9304</v>
      </c>
      <c r="I10101" s="1" t="b">
        <v>0</v>
      </c>
      <c r="J10101" s="1">
        <v>1</v>
      </c>
      <c r="K10101" s="1">
        <v>0</v>
      </c>
      <c r="L10101" s="1">
        <v>0</v>
      </c>
      <c r="M10101" s="1">
        <v>43</v>
      </c>
      <c r="N10101" s="1">
        <v>8.2061068702290001</v>
      </c>
      <c r="O10101" s="1" t="s">
        <v>9318</v>
      </c>
    </row>
    <row r="10102" spans="1:15" x14ac:dyDescent="0.3">
      <c r="A10102" s="1" t="s">
        <v>5701</v>
      </c>
      <c r="B10102" s="1" t="s">
        <v>5778</v>
      </c>
      <c r="C10102" s="1">
        <v>3</v>
      </c>
      <c r="D10102" s="1" t="s">
        <v>6773</v>
      </c>
      <c r="E10102" s="1">
        <v>7</v>
      </c>
      <c r="F10102" s="1" t="s">
        <v>9594</v>
      </c>
      <c r="G10102" s="1" t="s">
        <v>5814</v>
      </c>
      <c r="H10102" s="1" t="s">
        <v>9304</v>
      </c>
      <c r="I10102" s="1" t="b">
        <v>1</v>
      </c>
      <c r="J10102" s="1">
        <v>0</v>
      </c>
      <c r="K10102" s="1">
        <v>0</v>
      </c>
      <c r="L10102" s="1">
        <v>0</v>
      </c>
      <c r="M10102" s="1">
        <v>37</v>
      </c>
      <c r="N10102" s="1">
        <v>7.0610687022900702</v>
      </c>
      <c r="O10102" s="1" t="s">
        <v>9305</v>
      </c>
    </row>
    <row r="10103" spans="1:15" x14ac:dyDescent="0.3">
      <c r="A10103" s="1" t="s">
        <v>5701</v>
      </c>
      <c r="B10103" s="1" t="s">
        <v>5778</v>
      </c>
      <c r="C10103" s="1">
        <v>3</v>
      </c>
      <c r="D10103" s="1" t="s">
        <v>6773</v>
      </c>
      <c r="E10103" s="1">
        <v>7</v>
      </c>
      <c r="F10103" s="1" t="s">
        <v>9594</v>
      </c>
      <c r="G10103" s="1" t="s">
        <v>5801</v>
      </c>
      <c r="H10103" s="1" t="s">
        <v>9304</v>
      </c>
      <c r="I10103" s="1" t="b">
        <v>0</v>
      </c>
      <c r="J10103" s="1">
        <v>1</v>
      </c>
      <c r="K10103" s="1">
        <v>0</v>
      </c>
      <c r="L10103" s="1">
        <v>5</v>
      </c>
      <c r="M10103" s="1">
        <v>21</v>
      </c>
      <c r="N10103" s="1">
        <v>4.0076335877862501</v>
      </c>
      <c r="O10103" s="1" t="s">
        <v>9596</v>
      </c>
    </row>
    <row r="10104" spans="1:15" x14ac:dyDescent="0.3">
      <c r="A10104" s="1" t="s">
        <v>5701</v>
      </c>
      <c r="B10104" s="1" t="s">
        <v>5778</v>
      </c>
      <c r="C10104" s="1">
        <v>3</v>
      </c>
      <c r="D10104" s="1" t="s">
        <v>6773</v>
      </c>
      <c r="E10104" s="1">
        <v>7</v>
      </c>
      <c r="F10104" s="1" t="s">
        <v>9594</v>
      </c>
      <c r="G10104" s="1" t="s">
        <v>5851</v>
      </c>
      <c r="H10104" s="1" t="s">
        <v>9311</v>
      </c>
      <c r="I10104" s="1" t="b">
        <v>0</v>
      </c>
      <c r="J10104" s="1">
        <v>2</v>
      </c>
      <c r="K10104" s="1">
        <v>1</v>
      </c>
      <c r="L10104" s="1">
        <v>11</v>
      </c>
      <c r="M10104" s="1">
        <v>15</v>
      </c>
      <c r="N10104" s="1">
        <v>2.8625954198473198</v>
      </c>
      <c r="O10104" s="1" t="s">
        <v>9312</v>
      </c>
    </row>
    <row r="10105" spans="1:15" x14ac:dyDescent="0.3">
      <c r="A10105" s="1" t="s">
        <v>5701</v>
      </c>
      <c r="B10105" s="1" t="s">
        <v>5778</v>
      </c>
      <c r="C10105" s="1">
        <v>3</v>
      </c>
      <c r="D10105" s="1" t="s">
        <v>6773</v>
      </c>
      <c r="E10105" s="1">
        <v>7</v>
      </c>
      <c r="F10105" s="1" t="s">
        <v>9594</v>
      </c>
      <c r="G10105" s="1" t="s">
        <v>5803</v>
      </c>
      <c r="H10105" s="1" t="s">
        <v>9307</v>
      </c>
      <c r="I10105" s="1" t="b">
        <v>0</v>
      </c>
      <c r="J10105" s="1">
        <v>0</v>
      </c>
      <c r="K10105" s="1">
        <v>1</v>
      </c>
      <c r="L10105" s="1">
        <v>0</v>
      </c>
      <c r="M10105" s="1">
        <v>14</v>
      </c>
      <c r="N10105" s="1">
        <v>2.6717557251908399</v>
      </c>
      <c r="O10105" s="1" t="s">
        <v>9324</v>
      </c>
    </row>
    <row r="10106" spans="1:15" x14ac:dyDescent="0.3">
      <c r="A10106" s="1" t="s">
        <v>5701</v>
      </c>
      <c r="B10106" s="1" t="s">
        <v>5778</v>
      </c>
      <c r="C10106" s="1">
        <v>3</v>
      </c>
      <c r="D10106" s="1" t="s">
        <v>6773</v>
      </c>
      <c r="E10106" s="1">
        <v>7</v>
      </c>
      <c r="F10106" s="1" t="s">
        <v>9594</v>
      </c>
      <c r="G10106" s="1" t="s">
        <v>5908</v>
      </c>
      <c r="H10106" s="1" t="s">
        <v>9304</v>
      </c>
      <c r="I10106" s="1" t="b">
        <v>0</v>
      </c>
      <c r="J10106" s="1">
        <v>0</v>
      </c>
      <c r="K10106" s="1">
        <v>0</v>
      </c>
      <c r="L10106" s="1">
        <v>1</v>
      </c>
      <c r="M10106" s="1">
        <v>12</v>
      </c>
      <c r="N10106" s="1">
        <v>2.2900763358778602</v>
      </c>
      <c r="O10106" s="1" t="s">
        <v>9539</v>
      </c>
    </row>
    <row r="10107" spans="1:15" x14ac:dyDescent="0.3">
      <c r="A10107" s="1" t="s">
        <v>5701</v>
      </c>
      <c r="B10107" s="1" t="s">
        <v>5778</v>
      </c>
      <c r="C10107" s="1">
        <v>3</v>
      </c>
      <c r="D10107" s="1" t="s">
        <v>6773</v>
      </c>
      <c r="E10107" s="1">
        <v>7</v>
      </c>
      <c r="F10107" s="1" t="s">
        <v>9594</v>
      </c>
      <c r="G10107" s="1" t="s">
        <v>5834</v>
      </c>
      <c r="H10107" s="1" t="s">
        <v>9304</v>
      </c>
      <c r="I10107" s="1" t="b">
        <v>0</v>
      </c>
      <c r="J10107" s="1">
        <v>9</v>
      </c>
      <c r="K10107" s="1">
        <v>0</v>
      </c>
      <c r="L10107" s="1">
        <v>0</v>
      </c>
      <c r="M10107" s="1">
        <v>12</v>
      </c>
      <c r="N10107" s="1">
        <v>2.2900763358778602</v>
      </c>
      <c r="O10107" s="1" t="s">
        <v>9342</v>
      </c>
    </row>
    <row r="10108" spans="1:15" x14ac:dyDescent="0.3">
      <c r="A10108" s="1" t="s">
        <v>5701</v>
      </c>
      <c r="B10108" s="1" t="s">
        <v>5778</v>
      </c>
      <c r="C10108" s="1">
        <v>3</v>
      </c>
      <c r="D10108" s="1" t="s">
        <v>6773</v>
      </c>
      <c r="E10108" s="1">
        <v>7</v>
      </c>
      <c r="F10108" s="1" t="s">
        <v>9594</v>
      </c>
      <c r="G10108" s="1" t="s">
        <v>5810</v>
      </c>
      <c r="H10108" s="1" t="s">
        <v>9304</v>
      </c>
      <c r="I10108" s="1" t="b">
        <v>0</v>
      </c>
      <c r="J10108" s="1">
        <v>2</v>
      </c>
      <c r="K10108" s="1">
        <v>0</v>
      </c>
      <c r="L10108" s="1">
        <v>0</v>
      </c>
      <c r="M10108" s="1">
        <v>11</v>
      </c>
      <c r="N10108" s="1">
        <v>2.0992366412213701</v>
      </c>
      <c r="O10108" s="1" t="s">
        <v>9336</v>
      </c>
    </row>
    <row r="10109" spans="1:15" x14ac:dyDescent="0.3">
      <c r="A10109" s="1" t="s">
        <v>5701</v>
      </c>
      <c r="B10109" s="1" t="s">
        <v>5778</v>
      </c>
      <c r="C10109" s="1">
        <v>3</v>
      </c>
      <c r="D10109" s="1" t="s">
        <v>6773</v>
      </c>
      <c r="E10109" s="1">
        <v>7</v>
      </c>
      <c r="F10109" s="1" t="s">
        <v>9594</v>
      </c>
      <c r="G10109" s="1" t="s">
        <v>5834</v>
      </c>
      <c r="H10109" s="1" t="s">
        <v>9304</v>
      </c>
      <c r="I10109" s="1" t="b">
        <v>0</v>
      </c>
      <c r="J10109" s="1">
        <v>8</v>
      </c>
      <c r="K10109" s="1">
        <v>0</v>
      </c>
      <c r="L10109" s="1">
        <v>0</v>
      </c>
      <c r="M10109" s="1">
        <v>10</v>
      </c>
      <c r="N10109" s="1">
        <v>1.90839694656488</v>
      </c>
      <c r="O10109" s="1" t="s">
        <v>9597</v>
      </c>
    </row>
    <row r="10110" spans="1:15" x14ac:dyDescent="0.3">
      <c r="A10110" s="1" t="s">
        <v>5701</v>
      </c>
      <c r="B10110" s="1" t="s">
        <v>5778</v>
      </c>
      <c r="C10110" s="1">
        <v>3</v>
      </c>
      <c r="D10110" s="1" t="s">
        <v>6773</v>
      </c>
      <c r="E10110" s="1">
        <v>7</v>
      </c>
      <c r="F10110" s="1" t="s">
        <v>9594</v>
      </c>
      <c r="G10110" s="1" t="s">
        <v>5834</v>
      </c>
      <c r="H10110" s="1" t="s">
        <v>9304</v>
      </c>
      <c r="I10110" s="1" t="b">
        <v>0</v>
      </c>
      <c r="J10110" s="1">
        <v>9</v>
      </c>
      <c r="K10110" s="1">
        <v>0</v>
      </c>
      <c r="L10110" s="1">
        <v>0</v>
      </c>
      <c r="M10110" s="1">
        <v>10</v>
      </c>
      <c r="N10110" s="1">
        <v>1.90839694656488</v>
      </c>
      <c r="O10110" s="1" t="s">
        <v>9421</v>
      </c>
    </row>
    <row r="10111" spans="1:15" x14ac:dyDescent="0.3">
      <c r="A10111" s="1" t="s">
        <v>5701</v>
      </c>
      <c r="B10111" s="1" t="s">
        <v>5778</v>
      </c>
      <c r="C10111" s="1">
        <v>3</v>
      </c>
      <c r="D10111" s="1" t="s">
        <v>6773</v>
      </c>
      <c r="E10111" s="1">
        <v>7</v>
      </c>
      <c r="F10111" s="1" t="s">
        <v>9594</v>
      </c>
      <c r="G10111" s="1" t="s">
        <v>5840</v>
      </c>
      <c r="H10111" s="1" t="s">
        <v>9304</v>
      </c>
      <c r="I10111" s="1" t="b">
        <v>0</v>
      </c>
      <c r="J10111" s="1">
        <v>5</v>
      </c>
      <c r="K10111" s="1">
        <v>0</v>
      </c>
      <c r="L10111" s="1">
        <v>3</v>
      </c>
      <c r="M10111" s="1">
        <v>9</v>
      </c>
      <c r="N10111" s="1">
        <v>1.7175572519083899</v>
      </c>
      <c r="O10111" s="1" t="s">
        <v>9598</v>
      </c>
    </row>
    <row r="10112" spans="1:15" x14ac:dyDescent="0.3">
      <c r="A10112" s="1" t="s">
        <v>5701</v>
      </c>
      <c r="B10112" s="1" t="s">
        <v>5778</v>
      </c>
      <c r="C10112" s="1">
        <v>3</v>
      </c>
      <c r="D10112" s="1" t="s">
        <v>6773</v>
      </c>
      <c r="E10112" s="1">
        <v>7</v>
      </c>
      <c r="F10112" s="1" t="s">
        <v>9594</v>
      </c>
      <c r="G10112" s="1" t="s">
        <v>5803</v>
      </c>
      <c r="H10112" s="1" t="s">
        <v>9307</v>
      </c>
      <c r="I10112" s="1" t="b">
        <v>0</v>
      </c>
      <c r="J10112" s="1">
        <v>0</v>
      </c>
      <c r="K10112" s="1">
        <v>1</v>
      </c>
      <c r="L10112" s="1">
        <v>0</v>
      </c>
      <c r="M10112" s="1">
        <v>8</v>
      </c>
      <c r="N10112" s="1">
        <v>1.5267175572519001</v>
      </c>
      <c r="O10112" s="1" t="s">
        <v>9409</v>
      </c>
    </row>
    <row r="10113" spans="1:15" x14ac:dyDescent="0.3">
      <c r="A10113" s="1" t="s">
        <v>5701</v>
      </c>
      <c r="B10113" s="1" t="s">
        <v>5778</v>
      </c>
      <c r="C10113" s="1">
        <v>3</v>
      </c>
      <c r="D10113" s="1" t="s">
        <v>6773</v>
      </c>
      <c r="E10113" s="1">
        <v>8</v>
      </c>
      <c r="F10113" s="1" t="s">
        <v>9599</v>
      </c>
      <c r="G10113" s="1" t="s">
        <v>5834</v>
      </c>
      <c r="H10113" s="1" t="s">
        <v>9304</v>
      </c>
      <c r="I10113" s="1" t="b">
        <v>0</v>
      </c>
      <c r="J10113" s="1">
        <v>9</v>
      </c>
      <c r="K10113" s="1">
        <v>0</v>
      </c>
      <c r="L10113" s="1">
        <v>5</v>
      </c>
      <c r="M10113" s="1">
        <v>3113</v>
      </c>
      <c r="N10113" s="1">
        <v>65.661252900232</v>
      </c>
      <c r="O10113" s="1" t="s">
        <v>9600</v>
      </c>
    </row>
    <row r="10114" spans="1:15" x14ac:dyDescent="0.3">
      <c r="A10114" s="1" t="s">
        <v>5701</v>
      </c>
      <c r="B10114" s="1" t="s">
        <v>5778</v>
      </c>
      <c r="C10114" s="1">
        <v>3</v>
      </c>
      <c r="D10114" s="1" t="s">
        <v>6773</v>
      </c>
      <c r="E10114" s="1">
        <v>8</v>
      </c>
      <c r="F10114" s="1" t="s">
        <v>9599</v>
      </c>
      <c r="G10114" s="1" t="s">
        <v>5876</v>
      </c>
      <c r="H10114" s="1" t="s">
        <v>9304</v>
      </c>
      <c r="I10114" s="1" t="b">
        <v>0</v>
      </c>
      <c r="J10114" s="1">
        <v>4</v>
      </c>
      <c r="K10114" s="1">
        <v>0</v>
      </c>
      <c r="L10114" s="1">
        <v>0</v>
      </c>
      <c r="M10114" s="1">
        <v>803</v>
      </c>
      <c r="N10114" s="1">
        <v>16.937354988399001</v>
      </c>
      <c r="O10114" s="1" t="s">
        <v>9381</v>
      </c>
    </row>
    <row r="10115" spans="1:15" x14ac:dyDescent="0.3">
      <c r="A10115" s="1" t="s">
        <v>5701</v>
      </c>
      <c r="B10115" s="1" t="s">
        <v>5778</v>
      </c>
      <c r="C10115" s="1">
        <v>3</v>
      </c>
      <c r="D10115" s="1" t="s">
        <v>6773</v>
      </c>
      <c r="E10115" s="1">
        <v>8</v>
      </c>
      <c r="F10115" s="1" t="s">
        <v>9599</v>
      </c>
      <c r="G10115" s="1" t="s">
        <v>5798</v>
      </c>
      <c r="H10115" s="1" t="s">
        <v>9304</v>
      </c>
      <c r="I10115" s="1" t="b">
        <v>0</v>
      </c>
      <c r="J10115" s="1">
        <v>0</v>
      </c>
      <c r="K10115" s="1">
        <v>0</v>
      </c>
      <c r="L10115" s="1">
        <v>12</v>
      </c>
      <c r="M10115" s="1">
        <v>207</v>
      </c>
      <c r="N10115" s="1">
        <v>4.3661674752161899</v>
      </c>
      <c r="O10115" s="1" t="s">
        <v>9601</v>
      </c>
    </row>
    <row r="10116" spans="1:15" x14ac:dyDescent="0.3">
      <c r="A10116" s="1" t="s">
        <v>5701</v>
      </c>
      <c r="B10116" s="1" t="s">
        <v>5778</v>
      </c>
      <c r="C10116" s="1">
        <v>3</v>
      </c>
      <c r="D10116" s="1" t="s">
        <v>6773</v>
      </c>
      <c r="E10116" s="1">
        <v>8</v>
      </c>
      <c r="F10116" s="1" t="s">
        <v>9599</v>
      </c>
      <c r="G10116" s="1" t="s">
        <v>5814</v>
      </c>
      <c r="H10116" s="1" t="s">
        <v>9304</v>
      </c>
      <c r="I10116" s="1" t="b">
        <v>1</v>
      </c>
      <c r="J10116" s="1">
        <v>0</v>
      </c>
      <c r="K10116" s="1">
        <v>0</v>
      </c>
      <c r="L10116" s="1">
        <v>0</v>
      </c>
      <c r="M10116" s="1">
        <v>87</v>
      </c>
      <c r="N10116" s="1">
        <v>1.8350558953807199</v>
      </c>
      <c r="O10116" s="1" t="s">
        <v>9305</v>
      </c>
    </row>
    <row r="10117" spans="1:15" x14ac:dyDescent="0.3">
      <c r="A10117" s="1" t="s">
        <v>5701</v>
      </c>
      <c r="B10117" s="1" t="s">
        <v>5778</v>
      </c>
      <c r="C10117" s="1">
        <v>3</v>
      </c>
      <c r="D10117" s="1" t="s">
        <v>6773</v>
      </c>
      <c r="E10117" s="1">
        <v>8</v>
      </c>
      <c r="F10117" s="1" t="s">
        <v>9599</v>
      </c>
      <c r="G10117" s="1" t="s">
        <v>5834</v>
      </c>
      <c r="H10117" s="1" t="s">
        <v>9304</v>
      </c>
      <c r="I10117" s="1" t="b">
        <v>0</v>
      </c>
      <c r="J10117" s="1">
        <v>9</v>
      </c>
      <c r="K10117" s="1">
        <v>0</v>
      </c>
      <c r="L10117" s="1">
        <v>0</v>
      </c>
      <c r="M10117" s="1">
        <v>55</v>
      </c>
      <c r="N10117" s="1">
        <v>1.16009280742459</v>
      </c>
      <c r="O10117" s="1" t="s">
        <v>9342</v>
      </c>
    </row>
    <row r="10118" spans="1:15" x14ac:dyDescent="0.3">
      <c r="A10118" s="1" t="s">
        <v>5701</v>
      </c>
      <c r="B10118" s="1" t="s">
        <v>5778</v>
      </c>
      <c r="C10118" s="1">
        <v>3</v>
      </c>
      <c r="D10118" s="1" t="s">
        <v>6773</v>
      </c>
      <c r="E10118" s="1">
        <v>8</v>
      </c>
      <c r="F10118" s="1" t="s">
        <v>9599</v>
      </c>
      <c r="G10118" s="1" t="s">
        <v>5810</v>
      </c>
      <c r="H10118" s="1" t="s">
        <v>9304</v>
      </c>
      <c r="I10118" s="1" t="b">
        <v>0</v>
      </c>
      <c r="J10118" s="1">
        <v>2</v>
      </c>
      <c r="K10118" s="1">
        <v>0</v>
      </c>
      <c r="L10118" s="1">
        <v>0</v>
      </c>
      <c r="M10118" s="1">
        <v>48</v>
      </c>
      <c r="N10118" s="1">
        <v>1.01244463193419</v>
      </c>
      <c r="O10118" s="1" t="s">
        <v>9336</v>
      </c>
    </row>
    <row r="10119" spans="1:15" x14ac:dyDescent="0.3">
      <c r="A10119" s="1" t="s">
        <v>5701</v>
      </c>
      <c r="B10119" s="1" t="s">
        <v>5778</v>
      </c>
      <c r="C10119" s="1">
        <v>3</v>
      </c>
      <c r="D10119" s="1" t="s">
        <v>6773</v>
      </c>
      <c r="E10119" s="1">
        <v>8</v>
      </c>
      <c r="F10119" s="1" t="s">
        <v>9599</v>
      </c>
      <c r="G10119" s="1" t="s">
        <v>5803</v>
      </c>
      <c r="H10119" s="1" t="s">
        <v>9313</v>
      </c>
      <c r="I10119" s="1" t="b">
        <v>0</v>
      </c>
      <c r="J10119" s="1">
        <v>0</v>
      </c>
      <c r="K10119" s="1">
        <v>1</v>
      </c>
      <c r="L10119" s="1">
        <v>0</v>
      </c>
      <c r="M10119" s="1">
        <v>48</v>
      </c>
      <c r="N10119" s="1">
        <v>1.01244463193419</v>
      </c>
      <c r="O10119" s="1" t="s">
        <v>9314</v>
      </c>
    </row>
    <row r="10120" spans="1:15" x14ac:dyDescent="0.3">
      <c r="A10120" s="1" t="s">
        <v>5701</v>
      </c>
      <c r="B10120" s="1" t="s">
        <v>5778</v>
      </c>
      <c r="C10120" s="1">
        <v>3</v>
      </c>
      <c r="D10120" s="1" t="s">
        <v>6773</v>
      </c>
      <c r="E10120" s="1">
        <v>9</v>
      </c>
      <c r="F10120" s="1" t="s">
        <v>9602</v>
      </c>
      <c r="G10120" s="1" t="s">
        <v>5834</v>
      </c>
      <c r="H10120" s="1" t="s">
        <v>9304</v>
      </c>
      <c r="I10120" s="1" t="b">
        <v>0</v>
      </c>
      <c r="J10120" s="1">
        <v>9</v>
      </c>
      <c r="K10120" s="1">
        <v>0</v>
      </c>
      <c r="L10120" s="1">
        <v>0</v>
      </c>
      <c r="M10120" s="1">
        <v>455</v>
      </c>
      <c r="N10120" s="1">
        <v>24.035921817221301</v>
      </c>
      <c r="O10120" s="1" t="s">
        <v>9342</v>
      </c>
    </row>
    <row r="10121" spans="1:15" x14ac:dyDescent="0.3">
      <c r="A10121" s="1" t="s">
        <v>5701</v>
      </c>
      <c r="B10121" s="1" t="s">
        <v>5778</v>
      </c>
      <c r="C10121" s="1">
        <v>3</v>
      </c>
      <c r="D10121" s="1" t="s">
        <v>6773</v>
      </c>
      <c r="E10121" s="1">
        <v>9</v>
      </c>
      <c r="F10121" s="1" t="s">
        <v>9602</v>
      </c>
      <c r="G10121" s="1" t="s">
        <v>5814</v>
      </c>
      <c r="H10121" s="1" t="s">
        <v>9304</v>
      </c>
      <c r="I10121" s="1" t="b">
        <v>1</v>
      </c>
      <c r="J10121" s="1">
        <v>0</v>
      </c>
      <c r="K10121" s="1">
        <v>0</v>
      </c>
      <c r="L10121" s="1">
        <v>0</v>
      </c>
      <c r="M10121" s="1">
        <v>396</v>
      </c>
      <c r="N10121" s="1">
        <v>20.919175911251902</v>
      </c>
      <c r="O10121" s="1" t="s">
        <v>9305</v>
      </c>
    </row>
    <row r="10122" spans="1:15" x14ac:dyDescent="0.3">
      <c r="A10122" s="1" t="s">
        <v>5701</v>
      </c>
      <c r="B10122" s="1" t="s">
        <v>5778</v>
      </c>
      <c r="C10122" s="1">
        <v>3</v>
      </c>
      <c r="D10122" s="1" t="s">
        <v>6773</v>
      </c>
      <c r="E10122" s="1">
        <v>9</v>
      </c>
      <c r="F10122" s="1" t="s">
        <v>9602</v>
      </c>
      <c r="G10122" s="1" t="s">
        <v>5834</v>
      </c>
      <c r="H10122" s="1" t="s">
        <v>9304</v>
      </c>
      <c r="I10122" s="1" t="b">
        <v>0</v>
      </c>
      <c r="J10122" s="1">
        <v>9</v>
      </c>
      <c r="K10122" s="1">
        <v>0</v>
      </c>
      <c r="L10122" s="1">
        <v>0</v>
      </c>
      <c r="M10122" s="1">
        <v>157</v>
      </c>
      <c r="N10122" s="1">
        <v>8.2937136819862598</v>
      </c>
      <c r="O10122" s="1" t="s">
        <v>9421</v>
      </c>
    </row>
    <row r="10123" spans="1:15" x14ac:dyDescent="0.3">
      <c r="A10123" s="1" t="s">
        <v>5701</v>
      </c>
      <c r="B10123" s="1" t="s">
        <v>5778</v>
      </c>
      <c r="C10123" s="1">
        <v>3</v>
      </c>
      <c r="D10123" s="1" t="s">
        <v>6773</v>
      </c>
      <c r="E10123" s="1">
        <v>9</v>
      </c>
      <c r="F10123" s="1" t="s">
        <v>9602</v>
      </c>
      <c r="G10123" s="1" t="s">
        <v>5803</v>
      </c>
      <c r="H10123" s="1" t="s">
        <v>9307</v>
      </c>
      <c r="I10123" s="1" t="b">
        <v>0</v>
      </c>
      <c r="J10123" s="1">
        <v>0</v>
      </c>
      <c r="K10123" s="1">
        <v>1</v>
      </c>
      <c r="L10123" s="1">
        <v>0</v>
      </c>
      <c r="M10123" s="1">
        <v>127</v>
      </c>
      <c r="N10123" s="1">
        <v>6.7089276281035399</v>
      </c>
      <c r="O10123" s="1" t="s">
        <v>9324</v>
      </c>
    </row>
    <row r="10124" spans="1:15" x14ac:dyDescent="0.3">
      <c r="A10124" s="1" t="s">
        <v>5701</v>
      </c>
      <c r="B10124" s="1" t="s">
        <v>5778</v>
      </c>
      <c r="C10124" s="1">
        <v>3</v>
      </c>
      <c r="D10124" s="1" t="s">
        <v>6773</v>
      </c>
      <c r="E10124" s="1">
        <v>9</v>
      </c>
      <c r="F10124" s="1" t="s">
        <v>9602</v>
      </c>
      <c r="G10124" s="1" t="s">
        <v>5803</v>
      </c>
      <c r="H10124" s="1" t="s">
        <v>9307</v>
      </c>
      <c r="I10124" s="1" t="b">
        <v>0</v>
      </c>
      <c r="J10124" s="1">
        <v>0</v>
      </c>
      <c r="K10124" s="1">
        <v>1</v>
      </c>
      <c r="L10124" s="1">
        <v>0</v>
      </c>
      <c r="M10124" s="1">
        <v>100</v>
      </c>
      <c r="N10124" s="1">
        <v>5.2826201796090801</v>
      </c>
      <c r="O10124" s="1" t="s">
        <v>9308</v>
      </c>
    </row>
    <row r="10125" spans="1:15" x14ac:dyDescent="0.3">
      <c r="A10125" s="1" t="s">
        <v>5701</v>
      </c>
      <c r="B10125" s="1" t="s">
        <v>5778</v>
      </c>
      <c r="C10125" s="1">
        <v>3</v>
      </c>
      <c r="D10125" s="1" t="s">
        <v>6773</v>
      </c>
      <c r="E10125" s="1">
        <v>9</v>
      </c>
      <c r="F10125" s="1" t="s">
        <v>9602</v>
      </c>
      <c r="G10125" s="1" t="s">
        <v>5834</v>
      </c>
      <c r="H10125" s="1" t="s">
        <v>9304</v>
      </c>
      <c r="I10125" s="1" t="b">
        <v>0</v>
      </c>
      <c r="J10125" s="1">
        <v>9</v>
      </c>
      <c r="K10125" s="1">
        <v>0</v>
      </c>
      <c r="L10125" s="1">
        <v>5</v>
      </c>
      <c r="M10125" s="1">
        <v>82</v>
      </c>
      <c r="N10125" s="1">
        <v>4.3317485472794504</v>
      </c>
      <c r="O10125" s="1" t="s">
        <v>9600</v>
      </c>
    </row>
    <row r="10126" spans="1:15" x14ac:dyDescent="0.3">
      <c r="A10126" s="1" t="s">
        <v>5701</v>
      </c>
      <c r="B10126" s="1" t="s">
        <v>5778</v>
      </c>
      <c r="C10126" s="1">
        <v>3</v>
      </c>
      <c r="D10126" s="1" t="s">
        <v>6773</v>
      </c>
      <c r="E10126" s="1">
        <v>9</v>
      </c>
      <c r="F10126" s="1" t="s">
        <v>9602</v>
      </c>
      <c r="G10126" s="1" t="s">
        <v>5803</v>
      </c>
      <c r="H10126" s="1" t="s">
        <v>9313</v>
      </c>
      <c r="I10126" s="1" t="b">
        <v>0</v>
      </c>
      <c r="J10126" s="1">
        <v>0</v>
      </c>
      <c r="K10126" s="1">
        <v>1</v>
      </c>
      <c r="L10126" s="1">
        <v>0</v>
      </c>
      <c r="M10126" s="1">
        <v>64</v>
      </c>
      <c r="N10126" s="1">
        <v>3.3808769149498099</v>
      </c>
      <c r="O10126" s="1" t="s">
        <v>9314</v>
      </c>
    </row>
    <row r="10127" spans="1:15" x14ac:dyDescent="0.3">
      <c r="A10127" s="1" t="s">
        <v>5701</v>
      </c>
      <c r="B10127" s="1" t="s">
        <v>5778</v>
      </c>
      <c r="C10127" s="1">
        <v>3</v>
      </c>
      <c r="D10127" s="1" t="s">
        <v>6773</v>
      </c>
      <c r="E10127" s="1">
        <v>9</v>
      </c>
      <c r="F10127" s="1" t="s">
        <v>9602</v>
      </c>
      <c r="G10127" s="1" t="s">
        <v>5851</v>
      </c>
      <c r="H10127" s="1" t="s">
        <v>9311</v>
      </c>
      <c r="I10127" s="1" t="b">
        <v>0</v>
      </c>
      <c r="J10127" s="1">
        <v>2</v>
      </c>
      <c r="K10127" s="1">
        <v>1</v>
      </c>
      <c r="L10127" s="1">
        <v>11</v>
      </c>
      <c r="M10127" s="1">
        <v>56</v>
      </c>
      <c r="N10127" s="1">
        <v>2.9582673005810798</v>
      </c>
      <c r="O10127" s="1" t="s">
        <v>9312</v>
      </c>
    </row>
    <row r="10128" spans="1:15" x14ac:dyDescent="0.3">
      <c r="A10128" s="1" t="s">
        <v>5701</v>
      </c>
      <c r="B10128" s="1" t="s">
        <v>5778</v>
      </c>
      <c r="C10128" s="1">
        <v>3</v>
      </c>
      <c r="D10128" s="1" t="s">
        <v>6773</v>
      </c>
      <c r="E10128" s="1">
        <v>9</v>
      </c>
      <c r="F10128" s="1" t="s">
        <v>9602</v>
      </c>
      <c r="G10128" s="1" t="s">
        <v>5895</v>
      </c>
      <c r="H10128" s="1" t="s">
        <v>9603</v>
      </c>
      <c r="I10128" s="1" t="b">
        <v>0</v>
      </c>
      <c r="J10128" s="1">
        <v>0</v>
      </c>
      <c r="K10128" s="1">
        <v>2</v>
      </c>
      <c r="L10128" s="1">
        <v>8</v>
      </c>
      <c r="M10128" s="1">
        <v>55</v>
      </c>
      <c r="N10128" s="1">
        <v>2.9054410987849901</v>
      </c>
      <c r="O10128" s="1" t="s">
        <v>9604</v>
      </c>
    </row>
    <row r="10129" spans="1:15" x14ac:dyDescent="0.3">
      <c r="A10129" s="1" t="s">
        <v>5701</v>
      </c>
      <c r="B10129" s="1" t="s">
        <v>5778</v>
      </c>
      <c r="C10129" s="1">
        <v>3</v>
      </c>
      <c r="D10129" s="1" t="s">
        <v>6773</v>
      </c>
      <c r="E10129" s="1">
        <v>9</v>
      </c>
      <c r="F10129" s="1" t="s">
        <v>9602</v>
      </c>
      <c r="G10129" s="1" t="s">
        <v>5801</v>
      </c>
      <c r="H10129" s="1" t="s">
        <v>9304</v>
      </c>
      <c r="I10129" s="1" t="b">
        <v>0</v>
      </c>
      <c r="J10129" s="1">
        <v>1</v>
      </c>
      <c r="K10129" s="1">
        <v>0</v>
      </c>
      <c r="L10129" s="1">
        <v>0</v>
      </c>
      <c r="M10129" s="1">
        <v>49</v>
      </c>
      <c r="N10129" s="1">
        <v>2.58848388800845</v>
      </c>
      <c r="O10129" s="1" t="s">
        <v>9318</v>
      </c>
    </row>
    <row r="10130" spans="1:15" x14ac:dyDescent="0.3">
      <c r="A10130" s="1" t="s">
        <v>5701</v>
      </c>
      <c r="B10130" s="1" t="s">
        <v>5778</v>
      </c>
      <c r="C10130" s="1">
        <v>3</v>
      </c>
      <c r="D10130" s="1" t="s">
        <v>6773</v>
      </c>
      <c r="E10130" s="1">
        <v>9</v>
      </c>
      <c r="F10130" s="1" t="s">
        <v>9602</v>
      </c>
      <c r="G10130" s="1" t="s">
        <v>5845</v>
      </c>
      <c r="H10130" s="1" t="s">
        <v>9454</v>
      </c>
      <c r="I10130" s="1" t="b">
        <v>0</v>
      </c>
      <c r="J10130" s="1">
        <v>0</v>
      </c>
      <c r="K10130" s="1">
        <v>4</v>
      </c>
      <c r="L10130" s="1">
        <v>6</v>
      </c>
      <c r="M10130" s="1">
        <v>42</v>
      </c>
      <c r="N10130" s="1">
        <v>2.2187004754358099</v>
      </c>
      <c r="O10130" s="1" t="s">
        <v>9605</v>
      </c>
    </row>
    <row r="10131" spans="1:15" x14ac:dyDescent="0.3">
      <c r="A10131" s="1" t="s">
        <v>5701</v>
      </c>
      <c r="B10131" s="1" t="s">
        <v>5778</v>
      </c>
      <c r="C10131" s="1">
        <v>3</v>
      </c>
      <c r="D10131" s="1" t="s">
        <v>6773</v>
      </c>
      <c r="E10131" s="1">
        <v>9</v>
      </c>
      <c r="F10131" s="1" t="s">
        <v>9602</v>
      </c>
      <c r="G10131" s="1" t="s">
        <v>5876</v>
      </c>
      <c r="H10131" s="1" t="s">
        <v>9304</v>
      </c>
      <c r="I10131" s="1" t="b">
        <v>0</v>
      </c>
      <c r="J10131" s="1">
        <v>4</v>
      </c>
      <c r="K10131" s="1">
        <v>0</v>
      </c>
      <c r="L10131" s="1">
        <v>0</v>
      </c>
      <c r="M10131" s="1">
        <v>38</v>
      </c>
      <c r="N10131" s="1">
        <v>2.00739566825145</v>
      </c>
      <c r="O10131" s="1" t="s">
        <v>9381</v>
      </c>
    </row>
    <row r="10132" spans="1:15" x14ac:dyDescent="0.3">
      <c r="A10132" s="1" t="s">
        <v>5701</v>
      </c>
      <c r="B10132" s="1" t="s">
        <v>5778</v>
      </c>
      <c r="C10132" s="1">
        <v>3</v>
      </c>
      <c r="D10132" s="1" t="s">
        <v>6773</v>
      </c>
      <c r="E10132" s="1">
        <v>9</v>
      </c>
      <c r="F10132" s="1" t="s">
        <v>9602</v>
      </c>
      <c r="G10132" s="1" t="s">
        <v>5840</v>
      </c>
      <c r="H10132" s="1" t="s">
        <v>9304</v>
      </c>
      <c r="I10132" s="1" t="b">
        <v>0</v>
      </c>
      <c r="J10132" s="1">
        <v>5</v>
      </c>
      <c r="K10132" s="1">
        <v>0</v>
      </c>
      <c r="L10132" s="1">
        <v>0</v>
      </c>
      <c r="M10132" s="1">
        <v>21</v>
      </c>
      <c r="N10132" s="1">
        <v>1.1093502377179001</v>
      </c>
      <c r="O10132" s="1" t="s">
        <v>9606</v>
      </c>
    </row>
    <row r="10133" spans="1:15" x14ac:dyDescent="0.3">
      <c r="A10133" s="1" t="s">
        <v>5701</v>
      </c>
      <c r="B10133" s="1" t="s">
        <v>5778</v>
      </c>
      <c r="C10133" s="1">
        <v>3</v>
      </c>
      <c r="D10133" s="1" t="s">
        <v>6773</v>
      </c>
      <c r="E10133" s="1">
        <v>10</v>
      </c>
      <c r="F10133" s="1" t="s">
        <v>9607</v>
      </c>
      <c r="G10133" s="1" t="s">
        <v>5814</v>
      </c>
      <c r="H10133" s="1" t="s">
        <v>9304</v>
      </c>
      <c r="I10133" s="1" t="b">
        <v>1</v>
      </c>
      <c r="J10133" s="1">
        <v>0</v>
      </c>
      <c r="K10133" s="1">
        <v>0</v>
      </c>
      <c r="L10133" s="1">
        <v>0</v>
      </c>
      <c r="M10133" s="1">
        <v>487</v>
      </c>
      <c r="N10133" s="1">
        <v>31.237973059653601</v>
      </c>
      <c r="O10133" s="1" t="s">
        <v>9305</v>
      </c>
    </row>
    <row r="10134" spans="1:15" x14ac:dyDescent="0.3">
      <c r="A10134" s="1" t="s">
        <v>5701</v>
      </c>
      <c r="B10134" s="1" t="s">
        <v>5778</v>
      </c>
      <c r="C10134" s="1">
        <v>3</v>
      </c>
      <c r="D10134" s="1" t="s">
        <v>6773</v>
      </c>
      <c r="E10134" s="1">
        <v>10</v>
      </c>
      <c r="F10134" s="1" t="s">
        <v>9607</v>
      </c>
      <c r="G10134" s="1" t="s">
        <v>5803</v>
      </c>
      <c r="H10134" s="1" t="s">
        <v>9313</v>
      </c>
      <c r="I10134" s="1" t="b">
        <v>0</v>
      </c>
      <c r="J10134" s="1">
        <v>0</v>
      </c>
      <c r="K10134" s="1">
        <v>1</v>
      </c>
      <c r="L10134" s="1">
        <v>0</v>
      </c>
      <c r="M10134" s="1">
        <v>278</v>
      </c>
      <c r="N10134" s="1">
        <v>17.831943553559899</v>
      </c>
      <c r="O10134" s="1" t="s">
        <v>9314</v>
      </c>
    </row>
    <row r="10135" spans="1:15" x14ac:dyDescent="0.3">
      <c r="A10135" s="1" t="s">
        <v>5701</v>
      </c>
      <c r="B10135" s="1" t="s">
        <v>5778</v>
      </c>
      <c r="C10135" s="1">
        <v>3</v>
      </c>
      <c r="D10135" s="1" t="s">
        <v>6773</v>
      </c>
      <c r="E10135" s="1">
        <v>10</v>
      </c>
      <c r="F10135" s="1" t="s">
        <v>9607</v>
      </c>
      <c r="G10135" s="1" t="s">
        <v>5834</v>
      </c>
      <c r="H10135" s="1" t="s">
        <v>9608</v>
      </c>
      <c r="I10135" s="1" t="b">
        <v>0</v>
      </c>
      <c r="J10135" s="1">
        <v>0</v>
      </c>
      <c r="K10135" s="1">
        <v>6</v>
      </c>
      <c r="L10135" s="1">
        <v>16</v>
      </c>
      <c r="M10135" s="1">
        <v>124</v>
      </c>
      <c r="N10135" s="1">
        <v>7.9538165490699102</v>
      </c>
      <c r="O10135" s="1" t="s">
        <v>9609</v>
      </c>
    </row>
    <row r="10136" spans="1:15" x14ac:dyDescent="0.3">
      <c r="A10136" s="1" t="s">
        <v>5701</v>
      </c>
      <c r="B10136" s="1" t="s">
        <v>5778</v>
      </c>
      <c r="C10136" s="1">
        <v>3</v>
      </c>
      <c r="D10136" s="1" t="s">
        <v>6773</v>
      </c>
      <c r="E10136" s="1">
        <v>10</v>
      </c>
      <c r="F10136" s="1" t="s">
        <v>9607</v>
      </c>
      <c r="G10136" s="1" t="s">
        <v>5803</v>
      </c>
      <c r="H10136" s="1" t="s">
        <v>9307</v>
      </c>
      <c r="I10136" s="1" t="b">
        <v>0</v>
      </c>
      <c r="J10136" s="1">
        <v>0</v>
      </c>
      <c r="K10136" s="1">
        <v>1</v>
      </c>
      <c r="L10136" s="1">
        <v>0</v>
      </c>
      <c r="M10136" s="1">
        <v>110</v>
      </c>
      <c r="N10136" s="1">
        <v>7.0558050032071797</v>
      </c>
      <c r="O10136" s="1" t="s">
        <v>9308</v>
      </c>
    </row>
    <row r="10137" spans="1:15" x14ac:dyDescent="0.3">
      <c r="A10137" s="1" t="s">
        <v>5701</v>
      </c>
      <c r="B10137" s="1" t="s">
        <v>5778</v>
      </c>
      <c r="C10137" s="1">
        <v>3</v>
      </c>
      <c r="D10137" s="1" t="s">
        <v>6773</v>
      </c>
      <c r="E10137" s="1">
        <v>10</v>
      </c>
      <c r="F10137" s="1" t="s">
        <v>9607</v>
      </c>
      <c r="G10137" s="1" t="s">
        <v>5801</v>
      </c>
      <c r="H10137" s="1" t="s">
        <v>9304</v>
      </c>
      <c r="I10137" s="1" t="b">
        <v>0</v>
      </c>
      <c r="J10137" s="1">
        <v>1</v>
      </c>
      <c r="K10137" s="1">
        <v>0</v>
      </c>
      <c r="L10137" s="1">
        <v>0</v>
      </c>
      <c r="M10137" s="1">
        <v>64</v>
      </c>
      <c r="N10137" s="1">
        <v>4.1051956382296302</v>
      </c>
      <c r="O10137" s="1" t="s">
        <v>9318</v>
      </c>
    </row>
    <row r="10138" spans="1:15" x14ac:dyDescent="0.3">
      <c r="A10138" s="1" t="s">
        <v>5701</v>
      </c>
      <c r="B10138" s="1" t="s">
        <v>5778</v>
      </c>
      <c r="C10138" s="1">
        <v>3</v>
      </c>
      <c r="D10138" s="1" t="s">
        <v>6773</v>
      </c>
      <c r="E10138" s="1">
        <v>10</v>
      </c>
      <c r="F10138" s="1" t="s">
        <v>9607</v>
      </c>
      <c r="G10138" s="1" t="s">
        <v>5819</v>
      </c>
      <c r="H10138" s="1" t="s">
        <v>9610</v>
      </c>
      <c r="I10138" s="1" t="b">
        <v>0</v>
      </c>
      <c r="J10138" s="1">
        <v>0</v>
      </c>
      <c r="K10138" s="1">
        <v>3</v>
      </c>
      <c r="L10138" s="1">
        <v>6</v>
      </c>
      <c r="M10138" s="1">
        <v>49</v>
      </c>
      <c r="N10138" s="1">
        <v>3.1430404105195602</v>
      </c>
      <c r="O10138" s="1" t="s">
        <v>9611</v>
      </c>
    </row>
    <row r="10139" spans="1:15" x14ac:dyDescent="0.3">
      <c r="A10139" s="1" t="s">
        <v>5701</v>
      </c>
      <c r="B10139" s="1" t="s">
        <v>5778</v>
      </c>
      <c r="C10139" s="1">
        <v>3</v>
      </c>
      <c r="D10139" s="1" t="s">
        <v>6773</v>
      </c>
      <c r="E10139" s="1">
        <v>10</v>
      </c>
      <c r="F10139" s="1" t="s">
        <v>9607</v>
      </c>
      <c r="G10139" s="1" t="s">
        <v>5810</v>
      </c>
      <c r="H10139" s="1" t="s">
        <v>9304</v>
      </c>
      <c r="I10139" s="1" t="b">
        <v>0</v>
      </c>
      <c r="J10139" s="1">
        <v>2</v>
      </c>
      <c r="K10139" s="1">
        <v>0</v>
      </c>
      <c r="L10139" s="1">
        <v>0</v>
      </c>
      <c r="M10139" s="1">
        <v>40</v>
      </c>
      <c r="N10139" s="1">
        <v>2.5657472738935199</v>
      </c>
      <c r="O10139" s="1" t="s">
        <v>9336</v>
      </c>
    </row>
    <row r="10140" spans="1:15" x14ac:dyDescent="0.3">
      <c r="A10140" s="1" t="s">
        <v>5701</v>
      </c>
      <c r="B10140" s="1" t="s">
        <v>5778</v>
      </c>
      <c r="C10140" s="1">
        <v>3</v>
      </c>
      <c r="D10140" s="1" t="s">
        <v>6773</v>
      </c>
      <c r="E10140" s="1">
        <v>10</v>
      </c>
      <c r="F10140" s="1" t="s">
        <v>9607</v>
      </c>
      <c r="G10140" s="1" t="s">
        <v>5851</v>
      </c>
      <c r="H10140" s="1" t="s">
        <v>9311</v>
      </c>
      <c r="I10140" s="1" t="b">
        <v>0</v>
      </c>
      <c r="J10140" s="1">
        <v>2</v>
      </c>
      <c r="K10140" s="1">
        <v>1</v>
      </c>
      <c r="L10140" s="1">
        <v>11</v>
      </c>
      <c r="M10140" s="1">
        <v>39</v>
      </c>
      <c r="N10140" s="1">
        <v>2.5016035920461799</v>
      </c>
      <c r="O10140" s="1" t="s">
        <v>9312</v>
      </c>
    </row>
    <row r="10141" spans="1:15" x14ac:dyDescent="0.3">
      <c r="A10141" s="1" t="s">
        <v>5701</v>
      </c>
      <c r="B10141" s="1" t="s">
        <v>5778</v>
      </c>
      <c r="C10141" s="1">
        <v>3</v>
      </c>
      <c r="D10141" s="1" t="s">
        <v>6773</v>
      </c>
      <c r="E10141" s="1">
        <v>10</v>
      </c>
      <c r="F10141" s="1" t="s">
        <v>9607</v>
      </c>
      <c r="G10141" s="1" t="s">
        <v>5834</v>
      </c>
      <c r="H10141" s="1" t="s">
        <v>9304</v>
      </c>
      <c r="I10141" s="1" t="b">
        <v>0</v>
      </c>
      <c r="J10141" s="1">
        <v>9</v>
      </c>
      <c r="K10141" s="1">
        <v>0</v>
      </c>
      <c r="L10141" s="1">
        <v>0</v>
      </c>
      <c r="M10141" s="1">
        <v>33</v>
      </c>
      <c r="N10141" s="1">
        <v>2.1167415009621502</v>
      </c>
      <c r="O10141" s="1" t="s">
        <v>9342</v>
      </c>
    </row>
    <row r="10142" spans="1:15" x14ac:dyDescent="0.3">
      <c r="A10142" s="1" t="s">
        <v>5701</v>
      </c>
      <c r="B10142" s="1" t="s">
        <v>5778</v>
      </c>
      <c r="C10142" s="1">
        <v>3</v>
      </c>
      <c r="D10142" s="1" t="s">
        <v>6773</v>
      </c>
      <c r="E10142" s="1">
        <v>11</v>
      </c>
      <c r="F10142" s="1" t="s">
        <v>9612</v>
      </c>
      <c r="G10142" s="1" t="s">
        <v>5814</v>
      </c>
      <c r="H10142" s="1" t="s">
        <v>9304</v>
      </c>
      <c r="I10142" s="1" t="b">
        <v>1</v>
      </c>
      <c r="J10142" s="1">
        <v>0</v>
      </c>
      <c r="K10142" s="1">
        <v>0</v>
      </c>
      <c r="L10142" s="1">
        <v>0</v>
      </c>
      <c r="M10142" s="1">
        <v>482</v>
      </c>
      <c r="N10142" s="1">
        <v>26.439934174437699</v>
      </c>
      <c r="O10142" s="1" t="s">
        <v>9305</v>
      </c>
    </row>
    <row r="10143" spans="1:15" x14ac:dyDescent="0.3">
      <c r="A10143" s="1" t="s">
        <v>5701</v>
      </c>
      <c r="B10143" s="1" t="s">
        <v>5778</v>
      </c>
      <c r="C10143" s="1">
        <v>3</v>
      </c>
      <c r="D10143" s="1" t="s">
        <v>6773</v>
      </c>
      <c r="E10143" s="1">
        <v>11</v>
      </c>
      <c r="F10143" s="1" t="s">
        <v>9612</v>
      </c>
      <c r="G10143" s="1" t="s">
        <v>5803</v>
      </c>
      <c r="H10143" s="1" t="s">
        <v>9313</v>
      </c>
      <c r="I10143" s="1" t="b">
        <v>0</v>
      </c>
      <c r="J10143" s="1">
        <v>0</v>
      </c>
      <c r="K10143" s="1">
        <v>1</v>
      </c>
      <c r="L10143" s="1">
        <v>0</v>
      </c>
      <c r="M10143" s="1">
        <v>317</v>
      </c>
      <c r="N10143" s="1">
        <v>17.388919363686199</v>
      </c>
      <c r="O10143" s="1" t="s">
        <v>9314</v>
      </c>
    </row>
    <row r="10144" spans="1:15" x14ac:dyDescent="0.3">
      <c r="A10144" s="1" t="s">
        <v>5701</v>
      </c>
      <c r="B10144" s="1" t="s">
        <v>5778</v>
      </c>
      <c r="C10144" s="1">
        <v>3</v>
      </c>
      <c r="D10144" s="1" t="s">
        <v>6773</v>
      </c>
      <c r="E10144" s="1">
        <v>11</v>
      </c>
      <c r="F10144" s="1" t="s">
        <v>9612</v>
      </c>
      <c r="G10144" s="1" t="s">
        <v>5803</v>
      </c>
      <c r="H10144" s="1" t="s">
        <v>9307</v>
      </c>
      <c r="I10144" s="1" t="b">
        <v>0</v>
      </c>
      <c r="J10144" s="1">
        <v>0</v>
      </c>
      <c r="K10144" s="1">
        <v>1</v>
      </c>
      <c r="L10144" s="1">
        <v>0</v>
      </c>
      <c r="M10144" s="1">
        <v>280</v>
      </c>
      <c r="N10144" s="1">
        <v>15.3592978606692</v>
      </c>
      <c r="O10144" s="1" t="s">
        <v>9308</v>
      </c>
    </row>
    <row r="10145" spans="1:15" x14ac:dyDescent="0.3">
      <c r="A10145" s="1" t="s">
        <v>5701</v>
      </c>
      <c r="B10145" s="1" t="s">
        <v>5778</v>
      </c>
      <c r="C10145" s="1">
        <v>3</v>
      </c>
      <c r="D10145" s="1" t="s">
        <v>6773</v>
      </c>
      <c r="E10145" s="1">
        <v>11</v>
      </c>
      <c r="F10145" s="1" t="s">
        <v>9612</v>
      </c>
      <c r="G10145" s="1" t="s">
        <v>5801</v>
      </c>
      <c r="H10145" s="1" t="s">
        <v>9304</v>
      </c>
      <c r="I10145" s="1" t="b">
        <v>0</v>
      </c>
      <c r="J10145" s="1">
        <v>1</v>
      </c>
      <c r="K10145" s="1">
        <v>0</v>
      </c>
      <c r="L10145" s="1">
        <v>0</v>
      </c>
      <c r="M10145" s="1">
        <v>82</v>
      </c>
      <c r="N10145" s="1">
        <v>4.4980800877674101</v>
      </c>
      <c r="O10145" s="1" t="s">
        <v>9318</v>
      </c>
    </row>
    <row r="10146" spans="1:15" x14ac:dyDescent="0.3">
      <c r="A10146" s="1" t="s">
        <v>5701</v>
      </c>
      <c r="B10146" s="1" t="s">
        <v>5778</v>
      </c>
      <c r="C10146" s="1">
        <v>3</v>
      </c>
      <c r="D10146" s="1" t="s">
        <v>6773</v>
      </c>
      <c r="E10146" s="1">
        <v>11</v>
      </c>
      <c r="F10146" s="1" t="s">
        <v>9612</v>
      </c>
      <c r="G10146" s="1" t="s">
        <v>5908</v>
      </c>
      <c r="H10146" s="1" t="s">
        <v>9304</v>
      </c>
      <c r="I10146" s="1" t="b">
        <v>0</v>
      </c>
      <c r="J10146" s="1">
        <v>0</v>
      </c>
      <c r="K10146" s="1">
        <v>0</v>
      </c>
      <c r="L10146" s="1">
        <v>2</v>
      </c>
      <c r="M10146" s="1">
        <v>42</v>
      </c>
      <c r="N10146" s="1">
        <v>2.30389467910038</v>
      </c>
      <c r="O10146" s="1" t="s">
        <v>9613</v>
      </c>
    </row>
    <row r="10147" spans="1:15" x14ac:dyDescent="0.3">
      <c r="A10147" s="1" t="s">
        <v>5701</v>
      </c>
      <c r="B10147" s="1" t="s">
        <v>5778</v>
      </c>
      <c r="C10147" s="1">
        <v>3</v>
      </c>
      <c r="D10147" s="1" t="s">
        <v>6773</v>
      </c>
      <c r="E10147" s="1">
        <v>11</v>
      </c>
      <c r="F10147" s="1" t="s">
        <v>9612</v>
      </c>
      <c r="G10147" s="1" t="s">
        <v>5851</v>
      </c>
      <c r="H10147" s="1" t="s">
        <v>9311</v>
      </c>
      <c r="I10147" s="1" t="b">
        <v>0</v>
      </c>
      <c r="J10147" s="1">
        <v>2</v>
      </c>
      <c r="K10147" s="1">
        <v>1</v>
      </c>
      <c r="L10147" s="1">
        <v>11</v>
      </c>
      <c r="M10147" s="1">
        <v>35</v>
      </c>
      <c r="N10147" s="1">
        <v>1.91991223258365</v>
      </c>
      <c r="O10147" s="1" t="s">
        <v>9312</v>
      </c>
    </row>
    <row r="10148" spans="1:15" x14ac:dyDescent="0.3">
      <c r="A10148" s="1" t="s">
        <v>5701</v>
      </c>
      <c r="B10148" s="1" t="s">
        <v>5778</v>
      </c>
      <c r="C10148" s="1">
        <v>3</v>
      </c>
      <c r="D10148" s="1" t="s">
        <v>6773</v>
      </c>
      <c r="E10148" s="1">
        <v>11</v>
      </c>
      <c r="F10148" s="1" t="s">
        <v>9612</v>
      </c>
      <c r="G10148" s="1" t="s">
        <v>5876</v>
      </c>
      <c r="H10148" s="1" t="s">
        <v>9304</v>
      </c>
      <c r="I10148" s="1" t="b">
        <v>0</v>
      </c>
      <c r="J10148" s="1">
        <v>4</v>
      </c>
      <c r="K10148" s="1">
        <v>0</v>
      </c>
      <c r="L10148" s="1">
        <v>6</v>
      </c>
      <c r="M10148" s="1">
        <v>31</v>
      </c>
      <c r="N10148" s="1">
        <v>1.70049369171695</v>
      </c>
      <c r="O10148" s="1" t="s">
        <v>9614</v>
      </c>
    </row>
    <row r="10149" spans="1:15" x14ac:dyDescent="0.3">
      <c r="A10149" s="1" t="s">
        <v>5701</v>
      </c>
      <c r="B10149" s="1" t="s">
        <v>5778</v>
      </c>
      <c r="C10149" s="1">
        <v>3</v>
      </c>
      <c r="D10149" s="1" t="s">
        <v>6773</v>
      </c>
      <c r="E10149" s="1">
        <v>11</v>
      </c>
      <c r="F10149" s="1" t="s">
        <v>9612</v>
      </c>
      <c r="G10149" s="1" t="s">
        <v>5834</v>
      </c>
      <c r="H10149" s="1" t="s">
        <v>9388</v>
      </c>
      <c r="I10149" s="1" t="b">
        <v>0</v>
      </c>
      <c r="J10149" s="1">
        <v>0</v>
      </c>
      <c r="K10149" s="1">
        <v>7</v>
      </c>
      <c r="L10149" s="1">
        <v>7</v>
      </c>
      <c r="M10149" s="1">
        <v>22</v>
      </c>
      <c r="N10149" s="1">
        <v>1.2068019747668599</v>
      </c>
      <c r="O10149" s="1" t="s">
        <v>9615</v>
      </c>
    </row>
    <row r="10150" spans="1:15" x14ac:dyDescent="0.3">
      <c r="A10150" s="1" t="s">
        <v>5701</v>
      </c>
      <c r="B10150" s="1" t="s">
        <v>5778</v>
      </c>
      <c r="C10150" s="1">
        <v>3</v>
      </c>
      <c r="D10150" s="1" t="s">
        <v>6773</v>
      </c>
      <c r="E10150" s="1">
        <v>12</v>
      </c>
      <c r="F10150" s="1" t="s">
        <v>9616</v>
      </c>
      <c r="G10150" s="1" t="s">
        <v>5814</v>
      </c>
      <c r="H10150" s="1" t="s">
        <v>9304</v>
      </c>
      <c r="I10150" s="1" t="b">
        <v>1</v>
      </c>
      <c r="J10150" s="1">
        <v>0</v>
      </c>
      <c r="K10150" s="1">
        <v>0</v>
      </c>
      <c r="L10150" s="1">
        <v>0</v>
      </c>
      <c r="M10150" s="1">
        <v>1712</v>
      </c>
      <c r="N10150" s="1">
        <v>93.962678375411599</v>
      </c>
      <c r="O10150" s="1" t="s">
        <v>9305</v>
      </c>
    </row>
    <row r="10151" spans="1:15" x14ac:dyDescent="0.3">
      <c r="A10151" s="1" t="s">
        <v>5701</v>
      </c>
      <c r="B10151" s="1" t="s">
        <v>5778</v>
      </c>
      <c r="C10151" s="1">
        <v>3</v>
      </c>
      <c r="D10151" s="1" t="s">
        <v>6773</v>
      </c>
      <c r="E10151" s="1">
        <v>12</v>
      </c>
      <c r="F10151" s="1" t="s">
        <v>9616</v>
      </c>
      <c r="G10151" s="1" t="s">
        <v>5908</v>
      </c>
      <c r="H10151" s="1" t="s">
        <v>9304</v>
      </c>
      <c r="I10151" s="1" t="b">
        <v>0</v>
      </c>
      <c r="J10151" s="1">
        <v>0</v>
      </c>
      <c r="K10151" s="1">
        <v>0</v>
      </c>
      <c r="L10151" s="1">
        <v>1</v>
      </c>
      <c r="M10151" s="1">
        <v>20</v>
      </c>
      <c r="N10151" s="1">
        <v>1.09769484083424</v>
      </c>
      <c r="O10151" s="1" t="s">
        <v>9359</v>
      </c>
    </row>
    <row r="10152" spans="1:15" x14ac:dyDescent="0.3">
      <c r="A10152" s="1" t="s">
        <v>5701</v>
      </c>
      <c r="B10152" s="1" t="s">
        <v>5778</v>
      </c>
      <c r="C10152" s="1">
        <v>3</v>
      </c>
      <c r="D10152" s="1" t="s">
        <v>6773</v>
      </c>
      <c r="E10152" s="1">
        <v>13</v>
      </c>
      <c r="F10152" s="1" t="s">
        <v>9617</v>
      </c>
      <c r="G10152" s="1" t="s">
        <v>5814</v>
      </c>
      <c r="H10152" s="1" t="s">
        <v>9304</v>
      </c>
      <c r="I10152" s="1" t="b">
        <v>1</v>
      </c>
      <c r="J10152" s="1">
        <v>0</v>
      </c>
      <c r="K10152" s="1">
        <v>0</v>
      </c>
      <c r="L10152" s="1">
        <v>0</v>
      </c>
      <c r="M10152" s="1">
        <v>993</v>
      </c>
      <c r="N10152" s="1">
        <v>93.064667291471395</v>
      </c>
      <c r="O10152" s="1" t="s">
        <v>9305</v>
      </c>
    </row>
    <row r="10153" spans="1:15" x14ac:dyDescent="0.3">
      <c r="A10153" s="1" t="s">
        <v>5701</v>
      </c>
      <c r="B10153" s="1" t="s">
        <v>5778</v>
      </c>
      <c r="C10153" s="1">
        <v>3</v>
      </c>
      <c r="D10153" s="1" t="s">
        <v>6773</v>
      </c>
      <c r="E10153" s="1">
        <v>13</v>
      </c>
      <c r="F10153" s="1" t="s">
        <v>9617</v>
      </c>
      <c r="G10153" s="1" t="s">
        <v>5908</v>
      </c>
      <c r="H10153" s="1" t="s">
        <v>9304</v>
      </c>
      <c r="I10153" s="1" t="b">
        <v>0</v>
      </c>
      <c r="J10153" s="1">
        <v>0</v>
      </c>
      <c r="K10153" s="1">
        <v>0</v>
      </c>
      <c r="L10153" s="1">
        <v>1</v>
      </c>
      <c r="M10153" s="1">
        <v>13</v>
      </c>
      <c r="N10153" s="1">
        <v>1.21836925960637</v>
      </c>
      <c r="O10153" s="1" t="s">
        <v>9359</v>
      </c>
    </row>
    <row r="10154" spans="1:15" x14ac:dyDescent="0.3">
      <c r="A10154" s="1" t="s">
        <v>5701</v>
      </c>
      <c r="B10154" s="1" t="s">
        <v>5778</v>
      </c>
      <c r="C10154" s="1">
        <v>3</v>
      </c>
      <c r="D10154" s="1" t="s">
        <v>6773</v>
      </c>
      <c r="E10154" s="1">
        <v>14</v>
      </c>
      <c r="F10154" s="1" t="s">
        <v>9618</v>
      </c>
      <c r="G10154" s="1" t="s">
        <v>5814</v>
      </c>
      <c r="H10154" s="1" t="s">
        <v>9304</v>
      </c>
      <c r="I10154" s="1" t="b">
        <v>1</v>
      </c>
      <c r="J10154" s="1">
        <v>0</v>
      </c>
      <c r="K10154" s="1">
        <v>0</v>
      </c>
      <c r="L10154" s="1">
        <v>0</v>
      </c>
      <c r="M10154" s="1">
        <v>5</v>
      </c>
      <c r="N10154" s="1">
        <v>33.3333333333333</v>
      </c>
      <c r="O10154" s="1" t="s">
        <v>9305</v>
      </c>
    </row>
    <row r="10155" spans="1:15" x14ac:dyDescent="0.3">
      <c r="A10155" s="1" t="s">
        <v>5701</v>
      </c>
      <c r="B10155" s="1" t="s">
        <v>5778</v>
      </c>
      <c r="C10155" s="1">
        <v>3</v>
      </c>
      <c r="D10155" s="1" t="s">
        <v>6773</v>
      </c>
      <c r="E10155" s="1">
        <v>14</v>
      </c>
      <c r="F10155" s="1" t="s">
        <v>9618</v>
      </c>
      <c r="G10155" s="1" t="s">
        <v>5798</v>
      </c>
      <c r="H10155" s="1" t="s">
        <v>9304</v>
      </c>
      <c r="I10155" s="1" t="b">
        <v>0</v>
      </c>
      <c r="J10155" s="1">
        <v>0</v>
      </c>
      <c r="K10155" s="1">
        <v>0</v>
      </c>
      <c r="L10155" s="1">
        <v>17</v>
      </c>
      <c r="M10155" s="1">
        <v>3</v>
      </c>
      <c r="N10155" s="1">
        <v>20</v>
      </c>
      <c r="O10155" s="1" t="s">
        <v>9532</v>
      </c>
    </row>
    <row r="10156" spans="1:15" x14ac:dyDescent="0.3">
      <c r="A10156" s="1" t="s">
        <v>5701</v>
      </c>
      <c r="B10156" s="1" t="s">
        <v>5778</v>
      </c>
      <c r="C10156" s="1">
        <v>3</v>
      </c>
      <c r="D10156" s="1" t="s">
        <v>6773</v>
      </c>
      <c r="E10156" s="1">
        <v>14</v>
      </c>
      <c r="F10156" s="1" t="s">
        <v>9618</v>
      </c>
      <c r="G10156" s="1" t="s">
        <v>5803</v>
      </c>
      <c r="H10156" s="1" t="s">
        <v>9307</v>
      </c>
      <c r="I10156" s="1" t="b">
        <v>0</v>
      </c>
      <c r="J10156" s="1">
        <v>0</v>
      </c>
      <c r="K10156" s="1">
        <v>1</v>
      </c>
      <c r="L10156" s="1">
        <v>0</v>
      </c>
      <c r="M10156" s="1">
        <v>2</v>
      </c>
      <c r="N10156" s="1">
        <v>13.3333333333333</v>
      </c>
      <c r="O10156" s="1" t="s">
        <v>9308</v>
      </c>
    </row>
    <row r="10157" spans="1:15" x14ac:dyDescent="0.3">
      <c r="A10157" s="1" t="s">
        <v>5701</v>
      </c>
      <c r="B10157" s="1" t="s">
        <v>5778</v>
      </c>
      <c r="C10157" s="1">
        <v>3</v>
      </c>
      <c r="D10157" s="1" t="s">
        <v>6773</v>
      </c>
      <c r="E10157" s="1">
        <v>14</v>
      </c>
      <c r="F10157" s="1" t="s">
        <v>9618</v>
      </c>
      <c r="G10157" s="1" t="s">
        <v>5840</v>
      </c>
      <c r="H10157" s="1" t="s">
        <v>9304</v>
      </c>
      <c r="I10157" s="1" t="b">
        <v>0</v>
      </c>
      <c r="J10157" s="1">
        <v>5</v>
      </c>
      <c r="K10157" s="1">
        <v>0</v>
      </c>
      <c r="L10157" s="1">
        <v>0</v>
      </c>
      <c r="M10157" s="1">
        <v>1</v>
      </c>
      <c r="N10157" s="1">
        <v>6.6666666666666599</v>
      </c>
      <c r="O10157" s="1" t="s">
        <v>9447</v>
      </c>
    </row>
    <row r="10158" spans="1:15" x14ac:dyDescent="0.3">
      <c r="A10158" s="1" t="s">
        <v>5701</v>
      </c>
      <c r="B10158" s="1" t="s">
        <v>5778</v>
      </c>
      <c r="C10158" s="1">
        <v>3</v>
      </c>
      <c r="D10158" s="1" t="s">
        <v>6773</v>
      </c>
      <c r="E10158" s="1">
        <v>14</v>
      </c>
      <c r="F10158" s="1" t="s">
        <v>9618</v>
      </c>
      <c r="G10158" s="1" t="s">
        <v>5834</v>
      </c>
      <c r="H10158" s="1" t="s">
        <v>9304</v>
      </c>
      <c r="I10158" s="1" t="b">
        <v>0</v>
      </c>
      <c r="J10158" s="1">
        <v>6</v>
      </c>
      <c r="K10158" s="1">
        <v>0</v>
      </c>
      <c r="L10158" s="1">
        <v>0</v>
      </c>
      <c r="M10158" s="1">
        <v>1</v>
      </c>
      <c r="N10158" s="1">
        <v>6.6666666666666599</v>
      </c>
      <c r="O10158" s="1" t="s">
        <v>9535</v>
      </c>
    </row>
    <row r="10159" spans="1:15" x14ac:dyDescent="0.3">
      <c r="A10159" s="1" t="s">
        <v>5701</v>
      </c>
      <c r="B10159" s="1" t="s">
        <v>5778</v>
      </c>
      <c r="C10159" s="1">
        <v>3</v>
      </c>
      <c r="D10159" s="1" t="s">
        <v>6773</v>
      </c>
      <c r="E10159" s="1">
        <v>14</v>
      </c>
      <c r="F10159" s="1" t="s">
        <v>9618</v>
      </c>
      <c r="G10159" s="1" t="s">
        <v>5803</v>
      </c>
      <c r="H10159" s="1" t="s">
        <v>9307</v>
      </c>
      <c r="I10159" s="1" t="b">
        <v>0</v>
      </c>
      <c r="J10159" s="1">
        <v>0</v>
      </c>
      <c r="K10159" s="1">
        <v>1</v>
      </c>
      <c r="L10159" s="1">
        <v>0</v>
      </c>
      <c r="M10159" s="1">
        <v>1</v>
      </c>
      <c r="N10159" s="1">
        <v>6.6666666666666599</v>
      </c>
      <c r="O10159" s="1" t="s">
        <v>9409</v>
      </c>
    </row>
    <row r="10160" spans="1:15" x14ac:dyDescent="0.3">
      <c r="A10160" s="1" t="s">
        <v>5701</v>
      </c>
      <c r="B10160" s="1" t="s">
        <v>5778</v>
      </c>
      <c r="C10160" s="1">
        <v>3</v>
      </c>
      <c r="D10160" s="1" t="s">
        <v>6773</v>
      </c>
      <c r="E10160" s="1">
        <v>14</v>
      </c>
      <c r="F10160" s="1" t="s">
        <v>9618</v>
      </c>
      <c r="G10160" s="1" t="s">
        <v>5845</v>
      </c>
      <c r="H10160" s="1" t="s">
        <v>9619</v>
      </c>
      <c r="I10160" s="1" t="b">
        <v>0</v>
      </c>
      <c r="J10160" s="1">
        <v>0</v>
      </c>
      <c r="K10160" s="1">
        <v>4</v>
      </c>
      <c r="L10160" s="1">
        <v>1</v>
      </c>
      <c r="M10160" s="1">
        <v>1</v>
      </c>
      <c r="N10160" s="1">
        <v>6.6666666666666599</v>
      </c>
      <c r="O10160" s="1" t="s">
        <v>9620</v>
      </c>
    </row>
    <row r="10161" spans="1:15" x14ac:dyDescent="0.3">
      <c r="A10161" s="1" t="s">
        <v>5701</v>
      </c>
      <c r="B10161" s="1" t="s">
        <v>5778</v>
      </c>
      <c r="C10161" s="1">
        <v>3</v>
      </c>
      <c r="D10161" s="1" t="s">
        <v>6773</v>
      </c>
      <c r="E10161" s="1">
        <v>14</v>
      </c>
      <c r="F10161" s="1" t="s">
        <v>9618</v>
      </c>
      <c r="G10161" s="1" t="s">
        <v>5801</v>
      </c>
      <c r="H10161" s="1" t="s">
        <v>9304</v>
      </c>
      <c r="I10161" s="1" t="b">
        <v>0</v>
      </c>
      <c r="J10161" s="1">
        <v>1</v>
      </c>
      <c r="K10161" s="1">
        <v>0</v>
      </c>
      <c r="L10161" s="1">
        <v>5</v>
      </c>
      <c r="M10161" s="1">
        <v>1</v>
      </c>
      <c r="N10161" s="1">
        <v>6.6666666666666599</v>
      </c>
      <c r="O10161" s="1" t="s">
        <v>9390</v>
      </c>
    </row>
    <row r="10162" spans="1:15" x14ac:dyDescent="0.3">
      <c r="A10162" s="1" t="s">
        <v>5701</v>
      </c>
      <c r="B10162" s="1" t="s">
        <v>5778</v>
      </c>
      <c r="C10162" s="1">
        <v>3</v>
      </c>
      <c r="D10162" s="1" t="s">
        <v>6773</v>
      </c>
      <c r="E10162" s="1">
        <v>15</v>
      </c>
      <c r="F10162" s="1" t="s">
        <v>9621</v>
      </c>
      <c r="G10162" s="1" t="s">
        <v>5803</v>
      </c>
      <c r="H10162" s="1" t="s">
        <v>9307</v>
      </c>
      <c r="I10162" s="1" t="b">
        <v>0</v>
      </c>
      <c r="J10162" s="1">
        <v>0</v>
      </c>
      <c r="K10162" s="1">
        <v>1</v>
      </c>
      <c r="L10162" s="1">
        <v>0</v>
      </c>
      <c r="M10162" s="1">
        <v>8210</v>
      </c>
      <c r="N10162" s="1">
        <v>52.964324882265601</v>
      </c>
      <c r="O10162" s="1" t="s">
        <v>9308</v>
      </c>
    </row>
    <row r="10163" spans="1:15" x14ac:dyDescent="0.3">
      <c r="A10163" s="1" t="s">
        <v>5701</v>
      </c>
      <c r="B10163" s="1" t="s">
        <v>5778</v>
      </c>
      <c r="C10163" s="1">
        <v>3</v>
      </c>
      <c r="D10163" s="1" t="s">
        <v>6773</v>
      </c>
      <c r="E10163" s="1">
        <v>15</v>
      </c>
      <c r="F10163" s="1" t="s">
        <v>9621</v>
      </c>
      <c r="G10163" s="1" t="s">
        <v>5834</v>
      </c>
      <c r="H10163" s="1" t="s">
        <v>9340</v>
      </c>
      <c r="I10163" s="1" t="b">
        <v>0</v>
      </c>
      <c r="J10163" s="1">
        <v>0</v>
      </c>
      <c r="K10163" s="1">
        <v>7</v>
      </c>
      <c r="L10163" s="1">
        <v>6</v>
      </c>
      <c r="M10163" s="1">
        <v>4999</v>
      </c>
      <c r="N10163" s="1">
        <v>32.249532288239401</v>
      </c>
      <c r="O10163" s="1" t="s">
        <v>9341</v>
      </c>
    </row>
    <row r="10164" spans="1:15" x14ac:dyDescent="0.3">
      <c r="A10164" s="1" t="s">
        <v>5701</v>
      </c>
      <c r="B10164" s="1" t="s">
        <v>5778</v>
      </c>
      <c r="C10164" s="1">
        <v>3</v>
      </c>
      <c r="D10164" s="1" t="s">
        <v>6773</v>
      </c>
      <c r="E10164" s="1">
        <v>15</v>
      </c>
      <c r="F10164" s="1" t="s">
        <v>9621</v>
      </c>
      <c r="G10164" s="1" t="s">
        <v>5845</v>
      </c>
      <c r="H10164" s="1" t="s">
        <v>9619</v>
      </c>
      <c r="I10164" s="1" t="b">
        <v>0</v>
      </c>
      <c r="J10164" s="1">
        <v>0</v>
      </c>
      <c r="K10164" s="1">
        <v>4</v>
      </c>
      <c r="L10164" s="1">
        <v>1</v>
      </c>
      <c r="M10164" s="1">
        <v>1097</v>
      </c>
      <c r="N10164" s="1">
        <v>7.0769627765950496</v>
      </c>
      <c r="O10164" s="1" t="s">
        <v>9620</v>
      </c>
    </row>
    <row r="10165" spans="1:15" x14ac:dyDescent="0.3">
      <c r="A10165" s="1" t="s">
        <v>5701</v>
      </c>
      <c r="B10165" s="1" t="s">
        <v>5778</v>
      </c>
      <c r="C10165" s="1">
        <v>3</v>
      </c>
      <c r="D10165" s="1" t="s">
        <v>6773</v>
      </c>
      <c r="E10165" s="1">
        <v>15</v>
      </c>
      <c r="F10165" s="1" t="s">
        <v>9621</v>
      </c>
      <c r="G10165" s="1" t="s">
        <v>5803</v>
      </c>
      <c r="H10165" s="1" t="s">
        <v>9307</v>
      </c>
      <c r="I10165" s="1" t="b">
        <v>0</v>
      </c>
      <c r="J10165" s="1">
        <v>0</v>
      </c>
      <c r="K10165" s="1">
        <v>1</v>
      </c>
      <c r="L10165" s="1">
        <v>1</v>
      </c>
      <c r="M10165" s="1">
        <v>193</v>
      </c>
      <c r="N10165" s="1">
        <v>1.2450809625185399</v>
      </c>
      <c r="O10165" s="1" t="s">
        <v>9327</v>
      </c>
    </row>
    <row r="10166" spans="1:15" x14ac:dyDescent="0.3">
      <c r="A10166" s="1" t="s">
        <v>5701</v>
      </c>
      <c r="B10166" s="1" t="s">
        <v>5778</v>
      </c>
      <c r="C10166" s="1">
        <v>3</v>
      </c>
      <c r="D10166" s="1" t="s">
        <v>6773</v>
      </c>
      <c r="E10166" s="1">
        <v>16</v>
      </c>
      <c r="F10166" s="1" t="s">
        <v>9622</v>
      </c>
      <c r="G10166" s="1" t="s">
        <v>5803</v>
      </c>
      <c r="H10166" s="1" t="s">
        <v>9313</v>
      </c>
      <c r="I10166" s="1" t="b">
        <v>0</v>
      </c>
      <c r="J10166" s="1">
        <v>0</v>
      </c>
      <c r="K10166" s="1">
        <v>1</v>
      </c>
      <c r="L10166" s="1">
        <v>0</v>
      </c>
      <c r="M10166" s="1">
        <v>934</v>
      </c>
      <c r="N10166" s="1">
        <v>18.7399678972712</v>
      </c>
      <c r="O10166" s="1" t="s">
        <v>9314</v>
      </c>
    </row>
    <row r="10167" spans="1:15" x14ac:dyDescent="0.3">
      <c r="A10167" s="1" t="s">
        <v>5701</v>
      </c>
      <c r="B10167" s="1" t="s">
        <v>5778</v>
      </c>
      <c r="C10167" s="1">
        <v>3</v>
      </c>
      <c r="D10167" s="1" t="s">
        <v>6773</v>
      </c>
      <c r="E10167" s="1">
        <v>16</v>
      </c>
      <c r="F10167" s="1" t="s">
        <v>9622</v>
      </c>
      <c r="G10167" s="1" t="s">
        <v>5803</v>
      </c>
      <c r="H10167" s="1" t="s">
        <v>9307</v>
      </c>
      <c r="I10167" s="1" t="b">
        <v>0</v>
      </c>
      <c r="J10167" s="1">
        <v>0</v>
      </c>
      <c r="K10167" s="1">
        <v>1</v>
      </c>
      <c r="L10167" s="1">
        <v>0</v>
      </c>
      <c r="M10167" s="1">
        <v>778</v>
      </c>
      <c r="N10167" s="1">
        <v>15.609951845906901</v>
      </c>
      <c r="O10167" s="1" t="s">
        <v>9308</v>
      </c>
    </row>
    <row r="10168" spans="1:15" x14ac:dyDescent="0.3">
      <c r="A10168" s="1" t="s">
        <v>5701</v>
      </c>
      <c r="B10168" s="1" t="s">
        <v>5778</v>
      </c>
      <c r="C10168" s="1">
        <v>3</v>
      </c>
      <c r="D10168" s="1" t="s">
        <v>6773</v>
      </c>
      <c r="E10168" s="1">
        <v>16</v>
      </c>
      <c r="F10168" s="1" t="s">
        <v>9622</v>
      </c>
      <c r="G10168" s="1" t="s">
        <v>5801</v>
      </c>
      <c r="H10168" s="1" t="s">
        <v>9304</v>
      </c>
      <c r="I10168" s="1" t="b">
        <v>0</v>
      </c>
      <c r="J10168" s="1">
        <v>1</v>
      </c>
      <c r="K10168" s="1">
        <v>0</v>
      </c>
      <c r="L10168" s="1">
        <v>0</v>
      </c>
      <c r="M10168" s="1">
        <v>487</v>
      </c>
      <c r="N10168" s="1">
        <v>9.7712680577849103</v>
      </c>
      <c r="O10168" s="1" t="s">
        <v>9318</v>
      </c>
    </row>
    <row r="10169" spans="1:15" x14ac:dyDescent="0.3">
      <c r="A10169" s="1" t="s">
        <v>5701</v>
      </c>
      <c r="B10169" s="1" t="s">
        <v>5778</v>
      </c>
      <c r="C10169" s="1">
        <v>3</v>
      </c>
      <c r="D10169" s="1" t="s">
        <v>6773</v>
      </c>
      <c r="E10169" s="1">
        <v>16</v>
      </c>
      <c r="F10169" s="1" t="s">
        <v>9622</v>
      </c>
      <c r="G10169" s="1" t="s">
        <v>5814</v>
      </c>
      <c r="H10169" s="1" t="s">
        <v>9304</v>
      </c>
      <c r="I10169" s="1" t="b">
        <v>1</v>
      </c>
      <c r="J10169" s="1">
        <v>0</v>
      </c>
      <c r="K10169" s="1">
        <v>0</v>
      </c>
      <c r="L10169" s="1">
        <v>0</v>
      </c>
      <c r="M10169" s="1">
        <v>410</v>
      </c>
      <c r="N10169" s="1">
        <v>8.2263242375601902</v>
      </c>
      <c r="O10169" s="1" t="s">
        <v>9305</v>
      </c>
    </row>
    <row r="10170" spans="1:15" x14ac:dyDescent="0.3">
      <c r="A10170" s="1" t="s">
        <v>5701</v>
      </c>
      <c r="B10170" s="1" t="s">
        <v>5778</v>
      </c>
      <c r="C10170" s="1">
        <v>3</v>
      </c>
      <c r="D10170" s="1" t="s">
        <v>6773</v>
      </c>
      <c r="E10170" s="1">
        <v>16</v>
      </c>
      <c r="F10170" s="1" t="s">
        <v>9622</v>
      </c>
      <c r="G10170" s="1" t="s">
        <v>5876</v>
      </c>
      <c r="H10170" s="1" t="s">
        <v>9304</v>
      </c>
      <c r="I10170" s="1" t="b">
        <v>0</v>
      </c>
      <c r="J10170" s="1">
        <v>4</v>
      </c>
      <c r="K10170" s="1">
        <v>0</v>
      </c>
      <c r="L10170" s="1">
        <v>3</v>
      </c>
      <c r="M10170" s="1">
        <v>254</v>
      </c>
      <c r="N10170" s="1">
        <v>5.0963081861958202</v>
      </c>
      <c r="O10170" s="1" t="s">
        <v>9396</v>
      </c>
    </row>
    <row r="10171" spans="1:15" x14ac:dyDescent="0.3">
      <c r="A10171" s="1" t="s">
        <v>5701</v>
      </c>
      <c r="B10171" s="1" t="s">
        <v>5778</v>
      </c>
      <c r="C10171" s="1">
        <v>3</v>
      </c>
      <c r="D10171" s="1" t="s">
        <v>6773</v>
      </c>
      <c r="E10171" s="1">
        <v>16</v>
      </c>
      <c r="F10171" s="1" t="s">
        <v>9622</v>
      </c>
      <c r="G10171" s="1" t="s">
        <v>5834</v>
      </c>
      <c r="H10171" s="1" t="s">
        <v>9304</v>
      </c>
      <c r="I10171" s="1" t="b">
        <v>0</v>
      </c>
      <c r="J10171" s="1">
        <v>18</v>
      </c>
      <c r="K10171" s="1">
        <v>0</v>
      </c>
      <c r="L10171" s="1">
        <v>0</v>
      </c>
      <c r="M10171" s="1">
        <v>172</v>
      </c>
      <c r="N10171" s="1">
        <v>3.45104333868378</v>
      </c>
      <c r="O10171" s="1" t="s">
        <v>9623</v>
      </c>
    </row>
    <row r="10172" spans="1:15" x14ac:dyDescent="0.3">
      <c r="A10172" s="1" t="s">
        <v>5701</v>
      </c>
      <c r="B10172" s="1" t="s">
        <v>5778</v>
      </c>
      <c r="C10172" s="1">
        <v>3</v>
      </c>
      <c r="D10172" s="1" t="s">
        <v>6773</v>
      </c>
      <c r="E10172" s="1">
        <v>16</v>
      </c>
      <c r="F10172" s="1" t="s">
        <v>9622</v>
      </c>
      <c r="G10172" s="1" t="s">
        <v>5834</v>
      </c>
      <c r="H10172" s="1" t="s">
        <v>9304</v>
      </c>
      <c r="I10172" s="1" t="b">
        <v>0</v>
      </c>
      <c r="J10172" s="1">
        <v>9</v>
      </c>
      <c r="K10172" s="1">
        <v>0</v>
      </c>
      <c r="L10172" s="1">
        <v>0</v>
      </c>
      <c r="M10172" s="1">
        <v>157</v>
      </c>
      <c r="N10172" s="1">
        <v>3.15008025682183</v>
      </c>
      <c r="O10172" s="1" t="s">
        <v>9421</v>
      </c>
    </row>
    <row r="10173" spans="1:15" x14ac:dyDescent="0.3">
      <c r="A10173" s="1" t="s">
        <v>5701</v>
      </c>
      <c r="B10173" s="1" t="s">
        <v>5778</v>
      </c>
      <c r="C10173" s="1">
        <v>3</v>
      </c>
      <c r="D10173" s="1" t="s">
        <v>6773</v>
      </c>
      <c r="E10173" s="1">
        <v>16</v>
      </c>
      <c r="F10173" s="1" t="s">
        <v>9622</v>
      </c>
      <c r="G10173" s="1" t="s">
        <v>5895</v>
      </c>
      <c r="H10173" s="1" t="s">
        <v>9461</v>
      </c>
      <c r="I10173" s="1" t="b">
        <v>0</v>
      </c>
      <c r="J10173" s="1">
        <v>0</v>
      </c>
      <c r="K10173" s="1">
        <v>2</v>
      </c>
      <c r="L10173" s="1">
        <v>0</v>
      </c>
      <c r="M10173" s="1">
        <v>121</v>
      </c>
      <c r="N10173" s="1">
        <v>2.42776886035313</v>
      </c>
      <c r="O10173" s="1" t="s">
        <v>9462</v>
      </c>
    </row>
    <row r="10174" spans="1:15" x14ac:dyDescent="0.3">
      <c r="A10174" s="1" t="s">
        <v>5701</v>
      </c>
      <c r="B10174" s="1" t="s">
        <v>5778</v>
      </c>
      <c r="C10174" s="1">
        <v>3</v>
      </c>
      <c r="D10174" s="1" t="s">
        <v>6773</v>
      </c>
      <c r="E10174" s="1">
        <v>16</v>
      </c>
      <c r="F10174" s="1" t="s">
        <v>9622</v>
      </c>
      <c r="G10174" s="1" t="s">
        <v>5851</v>
      </c>
      <c r="H10174" s="1" t="s">
        <v>9311</v>
      </c>
      <c r="I10174" s="1" t="b">
        <v>0</v>
      </c>
      <c r="J10174" s="1">
        <v>2</v>
      </c>
      <c r="K10174" s="1">
        <v>1</v>
      </c>
      <c r="L10174" s="1">
        <v>11</v>
      </c>
      <c r="M10174" s="1">
        <v>97</v>
      </c>
      <c r="N10174" s="1">
        <v>1.9462279293739899</v>
      </c>
      <c r="O10174" s="1" t="s">
        <v>9312</v>
      </c>
    </row>
    <row r="10175" spans="1:15" x14ac:dyDescent="0.3">
      <c r="A10175" s="1" t="s">
        <v>5701</v>
      </c>
      <c r="B10175" s="1" t="s">
        <v>5778</v>
      </c>
      <c r="C10175" s="1">
        <v>3</v>
      </c>
      <c r="D10175" s="1" t="s">
        <v>6773</v>
      </c>
      <c r="E10175" s="1">
        <v>16</v>
      </c>
      <c r="F10175" s="1" t="s">
        <v>9622</v>
      </c>
      <c r="G10175" s="1" t="s">
        <v>5816</v>
      </c>
      <c r="H10175" s="1" t="s">
        <v>9304</v>
      </c>
      <c r="I10175" s="1" t="b">
        <v>0</v>
      </c>
      <c r="J10175" s="1">
        <v>3</v>
      </c>
      <c r="K10175" s="1">
        <v>0</v>
      </c>
      <c r="L10175" s="1">
        <v>5</v>
      </c>
      <c r="M10175" s="1">
        <v>90</v>
      </c>
      <c r="N10175" s="1">
        <v>1.80577849117175</v>
      </c>
      <c r="O10175" s="1" t="s">
        <v>9624</v>
      </c>
    </row>
    <row r="10176" spans="1:15" x14ac:dyDescent="0.3">
      <c r="A10176" s="1" t="s">
        <v>5701</v>
      </c>
      <c r="B10176" s="1" t="s">
        <v>5778</v>
      </c>
      <c r="C10176" s="1">
        <v>3</v>
      </c>
      <c r="D10176" s="1" t="s">
        <v>6773</v>
      </c>
      <c r="E10176" s="1">
        <v>16</v>
      </c>
      <c r="F10176" s="1" t="s">
        <v>9622</v>
      </c>
      <c r="G10176" s="1" t="s">
        <v>5834</v>
      </c>
      <c r="H10176" s="1" t="s">
        <v>9625</v>
      </c>
      <c r="I10176" s="1" t="b">
        <v>0</v>
      </c>
      <c r="J10176" s="1">
        <v>0</v>
      </c>
      <c r="K10176" s="1">
        <v>13</v>
      </c>
      <c r="L10176" s="1">
        <v>6</v>
      </c>
      <c r="M10176" s="1">
        <v>87</v>
      </c>
      <c r="N10176" s="1">
        <v>1.74558587479935</v>
      </c>
      <c r="O10176" s="1" t="s">
        <v>9626</v>
      </c>
    </row>
    <row r="10177" spans="1:15" x14ac:dyDescent="0.3">
      <c r="A10177" s="1" t="s">
        <v>5701</v>
      </c>
      <c r="B10177" s="1" t="s">
        <v>5778</v>
      </c>
      <c r="C10177" s="1">
        <v>3</v>
      </c>
      <c r="D10177" s="1" t="s">
        <v>6773</v>
      </c>
      <c r="E10177" s="1">
        <v>16</v>
      </c>
      <c r="F10177" s="1" t="s">
        <v>9622</v>
      </c>
      <c r="G10177" s="1" t="s">
        <v>5834</v>
      </c>
      <c r="H10177" s="1" t="s">
        <v>9402</v>
      </c>
      <c r="I10177" s="1" t="b">
        <v>0</v>
      </c>
      <c r="J10177" s="1">
        <v>0</v>
      </c>
      <c r="K10177" s="1">
        <v>6</v>
      </c>
      <c r="L10177" s="1">
        <v>11</v>
      </c>
      <c r="M10177" s="1">
        <v>82</v>
      </c>
      <c r="N10177" s="1">
        <v>1.6452648475120299</v>
      </c>
      <c r="O10177" s="1" t="s">
        <v>9403</v>
      </c>
    </row>
    <row r="10178" spans="1:15" x14ac:dyDescent="0.3">
      <c r="A10178" s="1" t="s">
        <v>5701</v>
      </c>
      <c r="B10178" s="1" t="s">
        <v>5778</v>
      </c>
      <c r="C10178" s="1">
        <v>3</v>
      </c>
      <c r="D10178" s="1" t="s">
        <v>6773</v>
      </c>
      <c r="E10178" s="1">
        <v>16</v>
      </c>
      <c r="F10178" s="1" t="s">
        <v>9622</v>
      </c>
      <c r="G10178" s="1" t="s">
        <v>5803</v>
      </c>
      <c r="H10178" s="1" t="s">
        <v>9363</v>
      </c>
      <c r="I10178" s="1" t="b">
        <v>0</v>
      </c>
      <c r="J10178" s="1">
        <v>0</v>
      </c>
      <c r="K10178" s="1">
        <v>1</v>
      </c>
      <c r="L10178" s="1">
        <v>13</v>
      </c>
      <c r="M10178" s="1">
        <v>72</v>
      </c>
      <c r="N10178" s="1">
        <v>1.4446227929374</v>
      </c>
      <c r="O10178" s="1" t="s">
        <v>9364</v>
      </c>
    </row>
    <row r="10179" spans="1:15" x14ac:dyDescent="0.3">
      <c r="A10179" s="1" t="s">
        <v>5701</v>
      </c>
      <c r="B10179" s="1" t="s">
        <v>5778</v>
      </c>
      <c r="C10179" s="1">
        <v>3</v>
      </c>
      <c r="D10179" s="1" t="s">
        <v>6773</v>
      </c>
      <c r="E10179" s="1">
        <v>16</v>
      </c>
      <c r="F10179" s="1" t="s">
        <v>9622</v>
      </c>
      <c r="G10179" s="1" t="s">
        <v>5834</v>
      </c>
      <c r="H10179" s="1" t="s">
        <v>9304</v>
      </c>
      <c r="I10179" s="1" t="b">
        <v>0</v>
      </c>
      <c r="J10179" s="1">
        <v>9</v>
      </c>
      <c r="K10179" s="1">
        <v>0</v>
      </c>
      <c r="L10179" s="1">
        <v>0</v>
      </c>
      <c r="M10179" s="1">
        <v>64</v>
      </c>
      <c r="N10179" s="1">
        <v>1.2841091492776799</v>
      </c>
      <c r="O10179" s="1" t="s">
        <v>9342</v>
      </c>
    </row>
    <row r="10180" spans="1:15" x14ac:dyDescent="0.3">
      <c r="A10180" s="1" t="s">
        <v>5701</v>
      </c>
      <c r="B10180" s="1" t="s">
        <v>5778</v>
      </c>
      <c r="C10180" s="1">
        <v>3</v>
      </c>
      <c r="D10180" s="1" t="s">
        <v>6773</v>
      </c>
      <c r="E10180" s="1">
        <v>17</v>
      </c>
      <c r="F10180" s="1" t="s">
        <v>9627</v>
      </c>
      <c r="G10180" s="1" t="s">
        <v>5803</v>
      </c>
      <c r="H10180" s="1" t="s">
        <v>9307</v>
      </c>
      <c r="I10180" s="1" t="b">
        <v>0</v>
      </c>
      <c r="J10180" s="1">
        <v>0</v>
      </c>
      <c r="K10180" s="1">
        <v>1</v>
      </c>
      <c r="L10180" s="1">
        <v>0</v>
      </c>
      <c r="M10180" s="1">
        <v>1065</v>
      </c>
      <c r="N10180" s="1">
        <v>24.298425735797402</v>
      </c>
      <c r="O10180" s="1" t="s">
        <v>9308</v>
      </c>
    </row>
    <row r="10181" spans="1:15" x14ac:dyDescent="0.3">
      <c r="A10181" s="1" t="s">
        <v>5701</v>
      </c>
      <c r="B10181" s="1" t="s">
        <v>5778</v>
      </c>
      <c r="C10181" s="1">
        <v>3</v>
      </c>
      <c r="D10181" s="1" t="s">
        <v>6773</v>
      </c>
      <c r="E10181" s="1">
        <v>17</v>
      </c>
      <c r="F10181" s="1" t="s">
        <v>9627</v>
      </c>
      <c r="G10181" s="1" t="s">
        <v>5803</v>
      </c>
      <c r="H10181" s="1" t="s">
        <v>9313</v>
      </c>
      <c r="I10181" s="1" t="b">
        <v>0</v>
      </c>
      <c r="J10181" s="1">
        <v>0</v>
      </c>
      <c r="K10181" s="1">
        <v>1</v>
      </c>
      <c r="L10181" s="1">
        <v>0</v>
      </c>
      <c r="M10181" s="1">
        <v>470</v>
      </c>
      <c r="N10181" s="1">
        <v>10.7232489162674</v>
      </c>
      <c r="O10181" s="1" t="s">
        <v>9314</v>
      </c>
    </row>
    <row r="10182" spans="1:15" x14ac:dyDescent="0.3">
      <c r="A10182" s="1" t="s">
        <v>5701</v>
      </c>
      <c r="B10182" s="1" t="s">
        <v>5778</v>
      </c>
      <c r="C10182" s="1">
        <v>3</v>
      </c>
      <c r="D10182" s="1" t="s">
        <v>6773</v>
      </c>
      <c r="E10182" s="1">
        <v>17</v>
      </c>
      <c r="F10182" s="1" t="s">
        <v>9627</v>
      </c>
      <c r="G10182" s="1" t="s">
        <v>5814</v>
      </c>
      <c r="H10182" s="1" t="s">
        <v>9304</v>
      </c>
      <c r="I10182" s="1" t="b">
        <v>1</v>
      </c>
      <c r="J10182" s="1">
        <v>0</v>
      </c>
      <c r="K10182" s="1">
        <v>0</v>
      </c>
      <c r="L10182" s="1">
        <v>0</v>
      </c>
      <c r="M10182" s="1">
        <v>430</v>
      </c>
      <c r="N10182" s="1">
        <v>9.8106319872233598</v>
      </c>
      <c r="O10182" s="1" t="s">
        <v>9305</v>
      </c>
    </row>
    <row r="10183" spans="1:15" x14ac:dyDescent="0.3">
      <c r="A10183" s="1" t="s">
        <v>5701</v>
      </c>
      <c r="B10183" s="1" t="s">
        <v>5778</v>
      </c>
      <c r="C10183" s="1">
        <v>3</v>
      </c>
      <c r="D10183" s="1" t="s">
        <v>6773</v>
      </c>
      <c r="E10183" s="1">
        <v>17</v>
      </c>
      <c r="F10183" s="1" t="s">
        <v>9627</v>
      </c>
      <c r="G10183" s="1" t="s">
        <v>5803</v>
      </c>
      <c r="H10183" s="1" t="s">
        <v>9363</v>
      </c>
      <c r="I10183" s="1" t="b">
        <v>0</v>
      </c>
      <c r="J10183" s="1">
        <v>0</v>
      </c>
      <c r="K10183" s="1">
        <v>1</v>
      </c>
      <c r="L10183" s="1">
        <v>13</v>
      </c>
      <c r="M10183" s="1">
        <v>291</v>
      </c>
      <c r="N10183" s="1">
        <v>6.6392881587953401</v>
      </c>
      <c r="O10183" s="1" t="s">
        <v>9364</v>
      </c>
    </row>
    <row r="10184" spans="1:15" x14ac:dyDescent="0.3">
      <c r="A10184" s="1" t="s">
        <v>5701</v>
      </c>
      <c r="B10184" s="1" t="s">
        <v>5778</v>
      </c>
      <c r="C10184" s="1">
        <v>3</v>
      </c>
      <c r="D10184" s="1" t="s">
        <v>6773</v>
      </c>
      <c r="E10184" s="1">
        <v>17</v>
      </c>
      <c r="F10184" s="1" t="s">
        <v>9627</v>
      </c>
      <c r="G10184" s="1" t="s">
        <v>5803</v>
      </c>
      <c r="H10184" s="1" t="s">
        <v>9363</v>
      </c>
      <c r="I10184" s="1" t="b">
        <v>0</v>
      </c>
      <c r="J10184" s="1">
        <v>0</v>
      </c>
      <c r="K10184" s="1">
        <v>1</v>
      </c>
      <c r="L10184" s="1">
        <v>20</v>
      </c>
      <c r="M10184" s="1">
        <v>236</v>
      </c>
      <c r="N10184" s="1">
        <v>5.38443988135979</v>
      </c>
      <c r="O10184" s="1" t="s">
        <v>9628</v>
      </c>
    </row>
    <row r="10185" spans="1:15" x14ac:dyDescent="0.3">
      <c r="A10185" s="1" t="s">
        <v>5701</v>
      </c>
      <c r="B10185" s="1" t="s">
        <v>5778</v>
      </c>
      <c r="C10185" s="1">
        <v>3</v>
      </c>
      <c r="D10185" s="1" t="s">
        <v>6773</v>
      </c>
      <c r="E10185" s="1">
        <v>17</v>
      </c>
      <c r="F10185" s="1" t="s">
        <v>9627</v>
      </c>
      <c r="G10185" s="1" t="s">
        <v>5801</v>
      </c>
      <c r="H10185" s="1" t="s">
        <v>9304</v>
      </c>
      <c r="I10185" s="1" t="b">
        <v>0</v>
      </c>
      <c r="J10185" s="1">
        <v>1</v>
      </c>
      <c r="K10185" s="1">
        <v>0</v>
      </c>
      <c r="L10185" s="1">
        <v>0</v>
      </c>
      <c r="M10185" s="1">
        <v>208</v>
      </c>
      <c r="N10185" s="1">
        <v>4.7456080310289703</v>
      </c>
      <c r="O10185" s="1" t="s">
        <v>9318</v>
      </c>
    </row>
    <row r="10186" spans="1:15" x14ac:dyDescent="0.3">
      <c r="A10186" s="1" t="s">
        <v>5701</v>
      </c>
      <c r="B10186" s="1" t="s">
        <v>5778</v>
      </c>
      <c r="C10186" s="1">
        <v>3</v>
      </c>
      <c r="D10186" s="1" t="s">
        <v>6773</v>
      </c>
      <c r="E10186" s="1">
        <v>17</v>
      </c>
      <c r="F10186" s="1" t="s">
        <v>9627</v>
      </c>
      <c r="G10186" s="1" t="s">
        <v>5851</v>
      </c>
      <c r="H10186" s="1" t="s">
        <v>9311</v>
      </c>
      <c r="I10186" s="1" t="b">
        <v>0</v>
      </c>
      <c r="J10186" s="1">
        <v>2</v>
      </c>
      <c r="K10186" s="1">
        <v>1</v>
      </c>
      <c r="L10186" s="1">
        <v>11</v>
      </c>
      <c r="M10186" s="1">
        <v>206</v>
      </c>
      <c r="N10186" s="1">
        <v>4.6999771845767704</v>
      </c>
      <c r="O10186" s="1" t="s">
        <v>9312</v>
      </c>
    </row>
    <row r="10187" spans="1:15" x14ac:dyDescent="0.3">
      <c r="A10187" s="1" t="s">
        <v>5701</v>
      </c>
      <c r="B10187" s="1" t="s">
        <v>5778</v>
      </c>
      <c r="C10187" s="1">
        <v>3</v>
      </c>
      <c r="D10187" s="1" t="s">
        <v>6773</v>
      </c>
      <c r="E10187" s="1">
        <v>17</v>
      </c>
      <c r="F10187" s="1" t="s">
        <v>9627</v>
      </c>
      <c r="G10187" s="1" t="s">
        <v>5803</v>
      </c>
      <c r="H10187" s="1" t="s">
        <v>9307</v>
      </c>
      <c r="I10187" s="1" t="b">
        <v>0</v>
      </c>
      <c r="J10187" s="1">
        <v>0</v>
      </c>
      <c r="K10187" s="1">
        <v>1</v>
      </c>
      <c r="L10187" s="1">
        <v>0</v>
      </c>
      <c r="M10187" s="1">
        <v>146</v>
      </c>
      <c r="N10187" s="1">
        <v>3.33105179101072</v>
      </c>
      <c r="O10187" s="1" t="s">
        <v>9409</v>
      </c>
    </row>
    <row r="10188" spans="1:15" x14ac:dyDescent="0.3">
      <c r="A10188" s="1" t="s">
        <v>5701</v>
      </c>
      <c r="B10188" s="1" t="s">
        <v>5778</v>
      </c>
      <c r="C10188" s="1">
        <v>3</v>
      </c>
      <c r="D10188" s="1" t="s">
        <v>6773</v>
      </c>
      <c r="E10188" s="1">
        <v>17</v>
      </c>
      <c r="F10188" s="1" t="s">
        <v>9627</v>
      </c>
      <c r="G10188" s="1" t="s">
        <v>5816</v>
      </c>
      <c r="H10188" s="1" t="s">
        <v>9304</v>
      </c>
      <c r="I10188" s="1" t="b">
        <v>0</v>
      </c>
      <c r="J10188" s="1">
        <v>3</v>
      </c>
      <c r="K10188" s="1">
        <v>0</v>
      </c>
      <c r="L10188" s="1">
        <v>1</v>
      </c>
      <c r="M10188" s="1">
        <v>117</v>
      </c>
      <c r="N10188" s="1">
        <v>2.6694045174537901</v>
      </c>
      <c r="O10188" s="1" t="s">
        <v>9629</v>
      </c>
    </row>
    <row r="10189" spans="1:15" x14ac:dyDescent="0.3">
      <c r="A10189" s="1" t="s">
        <v>5701</v>
      </c>
      <c r="B10189" s="1" t="s">
        <v>5778</v>
      </c>
      <c r="C10189" s="1">
        <v>3</v>
      </c>
      <c r="D10189" s="1" t="s">
        <v>6773</v>
      </c>
      <c r="E10189" s="1">
        <v>17</v>
      </c>
      <c r="F10189" s="1" t="s">
        <v>9627</v>
      </c>
      <c r="G10189" s="1" t="s">
        <v>5834</v>
      </c>
      <c r="H10189" s="1" t="s">
        <v>9304</v>
      </c>
      <c r="I10189" s="1" t="b">
        <v>0</v>
      </c>
      <c r="J10189" s="1">
        <v>9</v>
      </c>
      <c r="K10189" s="1">
        <v>0</v>
      </c>
      <c r="L10189" s="1">
        <v>0</v>
      </c>
      <c r="M10189" s="1">
        <v>107</v>
      </c>
      <c r="N10189" s="1">
        <v>2.44125028519279</v>
      </c>
      <c r="O10189" s="1" t="s">
        <v>9342</v>
      </c>
    </row>
    <row r="10190" spans="1:15" x14ac:dyDescent="0.3">
      <c r="A10190" s="1" t="s">
        <v>5701</v>
      </c>
      <c r="B10190" s="1" t="s">
        <v>5778</v>
      </c>
      <c r="C10190" s="1">
        <v>3</v>
      </c>
      <c r="D10190" s="1" t="s">
        <v>6773</v>
      </c>
      <c r="E10190" s="1">
        <v>17</v>
      </c>
      <c r="F10190" s="1" t="s">
        <v>9627</v>
      </c>
      <c r="G10190" s="1" t="s">
        <v>5801</v>
      </c>
      <c r="H10190" s="1" t="s">
        <v>9304</v>
      </c>
      <c r="I10190" s="1" t="b">
        <v>0</v>
      </c>
      <c r="J10190" s="1">
        <v>1</v>
      </c>
      <c r="K10190" s="1">
        <v>0</v>
      </c>
      <c r="L10190" s="1">
        <v>1</v>
      </c>
      <c r="M10190" s="1">
        <v>63</v>
      </c>
      <c r="N10190" s="1">
        <v>1.4373716632443501</v>
      </c>
      <c r="O10190" s="1" t="s">
        <v>9630</v>
      </c>
    </row>
    <row r="10191" spans="1:15" x14ac:dyDescent="0.3">
      <c r="A10191" s="1" t="s">
        <v>5701</v>
      </c>
      <c r="B10191" s="1" t="s">
        <v>5778</v>
      </c>
      <c r="C10191" s="1">
        <v>3</v>
      </c>
      <c r="D10191" s="1" t="s">
        <v>6773</v>
      </c>
      <c r="E10191" s="1">
        <v>18</v>
      </c>
      <c r="F10191" s="1" t="s">
        <v>9631</v>
      </c>
      <c r="G10191" s="1" t="s">
        <v>5834</v>
      </c>
      <c r="H10191" s="1" t="s">
        <v>9304</v>
      </c>
      <c r="I10191" s="1" t="b">
        <v>0</v>
      </c>
      <c r="J10191" s="1">
        <v>6</v>
      </c>
      <c r="K10191" s="1">
        <v>0</v>
      </c>
      <c r="L10191" s="1">
        <v>5</v>
      </c>
      <c r="M10191" s="1">
        <v>417</v>
      </c>
      <c r="N10191" s="1">
        <v>27.042801556420201</v>
      </c>
      <c r="O10191" s="1" t="s">
        <v>9632</v>
      </c>
    </row>
    <row r="10192" spans="1:15" x14ac:dyDescent="0.3">
      <c r="A10192" s="1" t="s">
        <v>5701</v>
      </c>
      <c r="B10192" s="1" t="s">
        <v>5778</v>
      </c>
      <c r="C10192" s="1">
        <v>3</v>
      </c>
      <c r="D10192" s="1" t="s">
        <v>6773</v>
      </c>
      <c r="E10192" s="1">
        <v>18</v>
      </c>
      <c r="F10192" s="1" t="s">
        <v>9631</v>
      </c>
      <c r="G10192" s="1" t="s">
        <v>5834</v>
      </c>
      <c r="H10192" s="1" t="s">
        <v>9304</v>
      </c>
      <c r="I10192" s="1" t="b">
        <v>0</v>
      </c>
      <c r="J10192" s="1">
        <v>7</v>
      </c>
      <c r="K10192" s="1">
        <v>0</v>
      </c>
      <c r="L10192" s="1">
        <v>15</v>
      </c>
      <c r="M10192" s="1">
        <v>224</v>
      </c>
      <c r="N10192" s="1">
        <v>14.526588845654899</v>
      </c>
      <c r="O10192" s="1" t="e">
        <f>---cgTCgcCgTCc--gcccAAgAtcC-cgCAggTgGCcG</f>
        <v>#NAME?</v>
      </c>
    </row>
    <row r="10193" spans="1:15" x14ac:dyDescent="0.3">
      <c r="A10193" s="1" t="s">
        <v>5701</v>
      </c>
      <c r="B10193" s="1" t="s">
        <v>5778</v>
      </c>
      <c r="C10193" s="1">
        <v>3</v>
      </c>
      <c r="D10193" s="1" t="s">
        <v>6773</v>
      </c>
      <c r="E10193" s="1">
        <v>18</v>
      </c>
      <c r="F10193" s="1" t="s">
        <v>9631</v>
      </c>
      <c r="G10193" s="1" t="s">
        <v>5803</v>
      </c>
      <c r="H10193" s="1" t="s">
        <v>9307</v>
      </c>
      <c r="I10193" s="1" t="b">
        <v>0</v>
      </c>
      <c r="J10193" s="1">
        <v>0</v>
      </c>
      <c r="K10193" s="1">
        <v>1</v>
      </c>
      <c r="L10193" s="1">
        <v>0</v>
      </c>
      <c r="M10193" s="1">
        <v>207</v>
      </c>
      <c r="N10193" s="1">
        <v>13.424124513618599</v>
      </c>
      <c r="O10193" s="1" t="s">
        <v>9324</v>
      </c>
    </row>
    <row r="10194" spans="1:15" x14ac:dyDescent="0.3">
      <c r="A10194" s="1" t="s">
        <v>5701</v>
      </c>
      <c r="B10194" s="1" t="s">
        <v>5778</v>
      </c>
      <c r="C10194" s="1">
        <v>3</v>
      </c>
      <c r="D10194" s="1" t="s">
        <v>6773</v>
      </c>
      <c r="E10194" s="1">
        <v>18</v>
      </c>
      <c r="F10194" s="1" t="s">
        <v>9631</v>
      </c>
      <c r="G10194" s="1" t="s">
        <v>5834</v>
      </c>
      <c r="H10194" s="1" t="s">
        <v>9304</v>
      </c>
      <c r="I10194" s="1" t="b">
        <v>0</v>
      </c>
      <c r="J10194" s="1">
        <v>23</v>
      </c>
      <c r="K10194" s="1">
        <v>0</v>
      </c>
      <c r="L10194" s="1">
        <v>2</v>
      </c>
      <c r="M10194" s="1">
        <v>155</v>
      </c>
      <c r="N10194" s="1">
        <v>10.0518806744487</v>
      </c>
      <c r="O10194" s="1" t="s">
        <v>9633</v>
      </c>
    </row>
    <row r="10195" spans="1:15" x14ac:dyDescent="0.3">
      <c r="A10195" s="1" t="s">
        <v>5701</v>
      </c>
      <c r="B10195" s="1" t="s">
        <v>5778</v>
      </c>
      <c r="C10195" s="1">
        <v>3</v>
      </c>
      <c r="D10195" s="1" t="s">
        <v>6773</v>
      </c>
      <c r="E10195" s="1">
        <v>18</v>
      </c>
      <c r="F10195" s="1" t="s">
        <v>9631</v>
      </c>
      <c r="G10195" s="1" t="s">
        <v>5803</v>
      </c>
      <c r="H10195" s="1" t="s">
        <v>9307</v>
      </c>
      <c r="I10195" s="1" t="b">
        <v>0</v>
      </c>
      <c r="J10195" s="1">
        <v>0</v>
      </c>
      <c r="K10195" s="1">
        <v>1</v>
      </c>
      <c r="L10195" s="1">
        <v>0</v>
      </c>
      <c r="M10195" s="1">
        <v>122</v>
      </c>
      <c r="N10195" s="1">
        <v>7.9118028534370897</v>
      </c>
      <c r="O10195" s="1" t="s">
        <v>9308</v>
      </c>
    </row>
    <row r="10196" spans="1:15" x14ac:dyDescent="0.3">
      <c r="A10196" s="1" t="s">
        <v>5701</v>
      </c>
      <c r="B10196" s="1" t="s">
        <v>5778</v>
      </c>
      <c r="C10196" s="1">
        <v>3</v>
      </c>
      <c r="D10196" s="1" t="s">
        <v>6773</v>
      </c>
      <c r="E10196" s="1">
        <v>18</v>
      </c>
      <c r="F10196" s="1" t="s">
        <v>9631</v>
      </c>
      <c r="G10196" s="1" t="s">
        <v>5851</v>
      </c>
      <c r="H10196" s="1" t="s">
        <v>9311</v>
      </c>
      <c r="I10196" s="1" t="b">
        <v>0</v>
      </c>
      <c r="J10196" s="1">
        <v>2</v>
      </c>
      <c r="K10196" s="1">
        <v>1</v>
      </c>
      <c r="L10196" s="1">
        <v>8</v>
      </c>
      <c r="M10196" s="1">
        <v>70</v>
      </c>
      <c r="N10196" s="1">
        <v>4.53955901426718</v>
      </c>
      <c r="O10196" s="1" t="s">
        <v>9634</v>
      </c>
    </row>
    <row r="10197" spans="1:15" x14ac:dyDescent="0.3">
      <c r="A10197" s="1" t="s">
        <v>5701</v>
      </c>
      <c r="B10197" s="1" t="s">
        <v>5778</v>
      </c>
      <c r="C10197" s="1">
        <v>3</v>
      </c>
      <c r="D10197" s="1" t="s">
        <v>6773</v>
      </c>
      <c r="E10197" s="1">
        <v>18</v>
      </c>
      <c r="F10197" s="1" t="s">
        <v>9631</v>
      </c>
      <c r="G10197" s="1" t="s">
        <v>5834</v>
      </c>
      <c r="H10197" s="1" t="s">
        <v>9635</v>
      </c>
      <c r="I10197" s="1" t="b">
        <v>0</v>
      </c>
      <c r="J10197" s="1">
        <v>7</v>
      </c>
      <c r="K10197" s="1">
        <v>1</v>
      </c>
      <c r="L10197" s="1">
        <v>15</v>
      </c>
      <c r="M10197" s="1">
        <v>63</v>
      </c>
      <c r="N10197" s="1">
        <v>4.0856031128404604</v>
      </c>
      <c r="O10197" s="1" t="s">
        <v>9636</v>
      </c>
    </row>
    <row r="10198" spans="1:15" x14ac:dyDescent="0.3">
      <c r="A10198" s="1" t="s">
        <v>5701</v>
      </c>
      <c r="B10198" s="1" t="s">
        <v>5778</v>
      </c>
      <c r="C10198" s="1">
        <v>3</v>
      </c>
      <c r="D10198" s="1" t="s">
        <v>6773</v>
      </c>
      <c r="E10198" s="1">
        <v>18</v>
      </c>
      <c r="F10198" s="1" t="s">
        <v>9631</v>
      </c>
      <c r="G10198" s="1" t="s">
        <v>5834</v>
      </c>
      <c r="H10198" s="1" t="s">
        <v>9304</v>
      </c>
      <c r="I10198" s="1" t="b">
        <v>0</v>
      </c>
      <c r="J10198" s="1">
        <v>9</v>
      </c>
      <c r="K10198" s="1">
        <v>0</v>
      </c>
      <c r="L10198" s="1">
        <v>0</v>
      </c>
      <c r="M10198" s="1">
        <v>39</v>
      </c>
      <c r="N10198" s="1">
        <v>2.52918287937743</v>
      </c>
      <c r="O10198" s="1" t="s">
        <v>9439</v>
      </c>
    </row>
    <row r="10199" spans="1:15" x14ac:dyDescent="0.3">
      <c r="A10199" s="1" t="s">
        <v>5701</v>
      </c>
      <c r="B10199" s="1" t="s">
        <v>5778</v>
      </c>
      <c r="C10199" s="1">
        <v>3</v>
      </c>
      <c r="D10199" s="1" t="s">
        <v>6773</v>
      </c>
      <c r="E10199" s="1">
        <v>18</v>
      </c>
      <c r="F10199" s="1" t="s">
        <v>9631</v>
      </c>
      <c r="G10199" s="1" t="s">
        <v>5834</v>
      </c>
      <c r="H10199" s="1" t="s">
        <v>9304</v>
      </c>
      <c r="I10199" s="1" t="b">
        <v>0</v>
      </c>
      <c r="J10199" s="1">
        <v>15</v>
      </c>
      <c r="K10199" s="1">
        <v>0</v>
      </c>
      <c r="L10199" s="1">
        <v>0</v>
      </c>
      <c r="M10199" s="1">
        <v>32</v>
      </c>
      <c r="N10199" s="1">
        <v>2.07522697795071</v>
      </c>
      <c r="O10199" s="1" t="s">
        <v>9357</v>
      </c>
    </row>
    <row r="10200" spans="1:15" x14ac:dyDescent="0.3">
      <c r="A10200" s="1" t="s">
        <v>5701</v>
      </c>
      <c r="B10200" s="1" t="s">
        <v>5778</v>
      </c>
      <c r="C10200" s="1">
        <v>3</v>
      </c>
      <c r="D10200" s="1" t="s">
        <v>6773</v>
      </c>
      <c r="E10200" s="1">
        <v>18</v>
      </c>
      <c r="F10200" s="1" t="s">
        <v>9631</v>
      </c>
      <c r="G10200" s="1" t="s">
        <v>5798</v>
      </c>
      <c r="H10200" s="1" t="s">
        <v>9304</v>
      </c>
      <c r="I10200" s="1" t="b">
        <v>0</v>
      </c>
      <c r="J10200" s="1">
        <v>0</v>
      </c>
      <c r="K10200" s="1">
        <v>0</v>
      </c>
      <c r="L10200" s="1">
        <v>6</v>
      </c>
      <c r="M10200" s="1">
        <v>21</v>
      </c>
      <c r="N10200" s="1">
        <v>1.3618677042801499</v>
      </c>
      <c r="O10200" s="1" t="s">
        <v>9637</v>
      </c>
    </row>
    <row r="10201" spans="1:15" x14ac:dyDescent="0.3">
      <c r="A10201" s="1" t="s">
        <v>5701</v>
      </c>
      <c r="B10201" s="1" t="s">
        <v>5778</v>
      </c>
      <c r="C10201" s="1">
        <v>3</v>
      </c>
      <c r="D10201" s="1" t="s">
        <v>6773</v>
      </c>
      <c r="E10201" s="1">
        <v>18</v>
      </c>
      <c r="F10201" s="1" t="s">
        <v>9631</v>
      </c>
      <c r="G10201" s="1" t="s">
        <v>5814</v>
      </c>
      <c r="H10201" s="1" t="s">
        <v>9304</v>
      </c>
      <c r="I10201" s="1" t="b">
        <v>1</v>
      </c>
      <c r="J10201" s="1">
        <v>0</v>
      </c>
      <c r="K10201" s="1">
        <v>0</v>
      </c>
      <c r="L10201" s="1">
        <v>0</v>
      </c>
      <c r="M10201" s="1">
        <v>21</v>
      </c>
      <c r="N10201" s="1">
        <v>1.3618677042801499</v>
      </c>
      <c r="O10201" s="1" t="s">
        <v>9305</v>
      </c>
    </row>
    <row r="10202" spans="1:15" x14ac:dyDescent="0.3">
      <c r="A10202" s="1" t="s">
        <v>5701</v>
      </c>
      <c r="B10202" s="1" t="s">
        <v>5778</v>
      </c>
      <c r="C10202" s="1">
        <v>3</v>
      </c>
      <c r="D10202" s="1" t="s">
        <v>6773</v>
      </c>
      <c r="E10202" s="1">
        <v>18</v>
      </c>
      <c r="F10202" s="1" t="s">
        <v>9631</v>
      </c>
      <c r="G10202" s="1" t="s">
        <v>5834</v>
      </c>
      <c r="H10202" s="1" t="s">
        <v>9304</v>
      </c>
      <c r="I10202" s="1" t="b">
        <v>0</v>
      </c>
      <c r="J10202" s="1">
        <v>9</v>
      </c>
      <c r="K10202" s="1">
        <v>0</v>
      </c>
      <c r="L10202" s="1">
        <v>0</v>
      </c>
      <c r="M10202" s="1">
        <v>17</v>
      </c>
      <c r="N10202" s="1">
        <v>1.1024643320363099</v>
      </c>
      <c r="O10202" s="1" t="s">
        <v>9421</v>
      </c>
    </row>
    <row r="10203" spans="1:15" x14ac:dyDescent="0.3">
      <c r="A10203" s="1" t="s">
        <v>5701</v>
      </c>
      <c r="B10203" s="1" t="s">
        <v>5778</v>
      </c>
      <c r="C10203" s="1">
        <v>3</v>
      </c>
      <c r="D10203" s="1" t="s">
        <v>6773</v>
      </c>
      <c r="E10203" s="1">
        <v>18</v>
      </c>
      <c r="F10203" s="1" t="s">
        <v>9631</v>
      </c>
      <c r="G10203" s="1" t="s">
        <v>5851</v>
      </c>
      <c r="H10203" s="1" t="s">
        <v>9638</v>
      </c>
      <c r="I10203" s="1" t="b">
        <v>0</v>
      </c>
      <c r="J10203" s="1">
        <v>4</v>
      </c>
      <c r="K10203" s="1">
        <v>1</v>
      </c>
      <c r="L10203" s="1">
        <v>13</v>
      </c>
      <c r="M10203" s="1">
        <v>16</v>
      </c>
      <c r="N10203" s="1">
        <v>1.0376134889753501</v>
      </c>
      <c r="O10203" s="1" t="s">
        <v>9639</v>
      </c>
    </row>
    <row r="10204" spans="1:15" x14ac:dyDescent="0.3">
      <c r="A10204" s="1" t="s">
        <v>5701</v>
      </c>
      <c r="B10204" s="1" t="s">
        <v>5778</v>
      </c>
      <c r="C10204" s="1">
        <v>3</v>
      </c>
      <c r="D10204" s="1" t="s">
        <v>6773</v>
      </c>
      <c r="E10204" s="1">
        <v>19</v>
      </c>
      <c r="F10204" s="1" t="s">
        <v>9640</v>
      </c>
      <c r="G10204" s="1" t="s">
        <v>5814</v>
      </c>
      <c r="H10204" s="1" t="s">
        <v>9304</v>
      </c>
      <c r="I10204" s="1" t="b">
        <v>1</v>
      </c>
      <c r="J10204" s="1">
        <v>0</v>
      </c>
      <c r="K10204" s="1">
        <v>0</v>
      </c>
      <c r="L10204" s="1">
        <v>0</v>
      </c>
      <c r="M10204" s="1">
        <v>198</v>
      </c>
      <c r="N10204" s="1">
        <v>26.086956521739101</v>
      </c>
      <c r="O10204" s="1" t="s">
        <v>9305</v>
      </c>
    </row>
    <row r="10205" spans="1:15" x14ac:dyDescent="0.3">
      <c r="A10205" s="1" t="s">
        <v>5701</v>
      </c>
      <c r="B10205" s="1" t="s">
        <v>5778</v>
      </c>
      <c r="C10205" s="1">
        <v>3</v>
      </c>
      <c r="D10205" s="1" t="s">
        <v>6773</v>
      </c>
      <c r="E10205" s="1">
        <v>19</v>
      </c>
      <c r="F10205" s="1" t="s">
        <v>9640</v>
      </c>
      <c r="G10205" s="1" t="s">
        <v>5803</v>
      </c>
      <c r="H10205" s="1" t="s">
        <v>9307</v>
      </c>
      <c r="I10205" s="1" t="b">
        <v>0</v>
      </c>
      <c r="J10205" s="1">
        <v>0</v>
      </c>
      <c r="K10205" s="1">
        <v>1</v>
      </c>
      <c r="L10205" s="1">
        <v>0</v>
      </c>
      <c r="M10205" s="1">
        <v>125</v>
      </c>
      <c r="N10205" s="1">
        <v>16.469038208168602</v>
      </c>
      <c r="O10205" s="1" t="s">
        <v>9308</v>
      </c>
    </row>
    <row r="10206" spans="1:15" x14ac:dyDescent="0.3">
      <c r="A10206" s="1" t="s">
        <v>5701</v>
      </c>
      <c r="B10206" s="1" t="s">
        <v>5778</v>
      </c>
      <c r="C10206" s="1">
        <v>3</v>
      </c>
      <c r="D10206" s="1" t="s">
        <v>6773</v>
      </c>
      <c r="E10206" s="1">
        <v>19</v>
      </c>
      <c r="F10206" s="1" t="s">
        <v>9640</v>
      </c>
      <c r="G10206" s="1" t="s">
        <v>5801</v>
      </c>
      <c r="H10206" s="1" t="s">
        <v>9304</v>
      </c>
      <c r="I10206" s="1" t="b">
        <v>0</v>
      </c>
      <c r="J10206" s="1">
        <v>1</v>
      </c>
      <c r="K10206" s="1">
        <v>0</v>
      </c>
      <c r="L10206" s="1">
        <v>0</v>
      </c>
      <c r="M10206" s="1">
        <v>96</v>
      </c>
      <c r="N10206" s="1">
        <v>12.6482213438735</v>
      </c>
      <c r="O10206" s="1" t="s">
        <v>9318</v>
      </c>
    </row>
    <row r="10207" spans="1:15" x14ac:dyDescent="0.3">
      <c r="A10207" s="1" t="s">
        <v>5701</v>
      </c>
      <c r="B10207" s="1" t="s">
        <v>5778</v>
      </c>
      <c r="C10207" s="1">
        <v>3</v>
      </c>
      <c r="D10207" s="1" t="s">
        <v>6773</v>
      </c>
      <c r="E10207" s="1">
        <v>19</v>
      </c>
      <c r="F10207" s="1" t="s">
        <v>9640</v>
      </c>
      <c r="G10207" s="1" t="s">
        <v>5803</v>
      </c>
      <c r="H10207" s="1" t="s">
        <v>9313</v>
      </c>
      <c r="I10207" s="1" t="b">
        <v>0</v>
      </c>
      <c r="J10207" s="1">
        <v>0</v>
      </c>
      <c r="K10207" s="1">
        <v>1</v>
      </c>
      <c r="L10207" s="1">
        <v>0</v>
      </c>
      <c r="M10207" s="1">
        <v>49</v>
      </c>
      <c r="N10207" s="1">
        <v>6.4558629776021004</v>
      </c>
      <c r="O10207" s="1" t="s">
        <v>9314</v>
      </c>
    </row>
    <row r="10208" spans="1:15" x14ac:dyDescent="0.3">
      <c r="A10208" s="1" t="s">
        <v>5701</v>
      </c>
      <c r="B10208" s="1" t="s">
        <v>5778</v>
      </c>
      <c r="C10208" s="1">
        <v>3</v>
      </c>
      <c r="D10208" s="1" t="s">
        <v>6773</v>
      </c>
      <c r="E10208" s="1">
        <v>19</v>
      </c>
      <c r="F10208" s="1" t="s">
        <v>9640</v>
      </c>
      <c r="G10208" s="1" t="s">
        <v>5834</v>
      </c>
      <c r="H10208" s="1" t="s">
        <v>9304</v>
      </c>
      <c r="I10208" s="1" t="b">
        <v>0</v>
      </c>
      <c r="J10208" s="1">
        <v>15</v>
      </c>
      <c r="K10208" s="1">
        <v>0</v>
      </c>
      <c r="L10208" s="1">
        <v>0</v>
      </c>
      <c r="M10208" s="1">
        <v>32</v>
      </c>
      <c r="N10208" s="1">
        <v>4.2160737812911702</v>
      </c>
      <c r="O10208" s="1" t="s">
        <v>9357</v>
      </c>
    </row>
    <row r="10209" spans="1:15" x14ac:dyDescent="0.3">
      <c r="A10209" s="1" t="s">
        <v>5701</v>
      </c>
      <c r="B10209" s="1" t="s">
        <v>5778</v>
      </c>
      <c r="C10209" s="1">
        <v>3</v>
      </c>
      <c r="D10209" s="1" t="s">
        <v>6773</v>
      </c>
      <c r="E10209" s="1">
        <v>19</v>
      </c>
      <c r="F10209" s="1" t="s">
        <v>9640</v>
      </c>
      <c r="G10209" s="1" t="s">
        <v>5803</v>
      </c>
      <c r="H10209" s="1" t="s">
        <v>9307</v>
      </c>
      <c r="I10209" s="1" t="b">
        <v>0</v>
      </c>
      <c r="J10209" s="1">
        <v>0</v>
      </c>
      <c r="K10209" s="1">
        <v>1</v>
      </c>
      <c r="L10209" s="1">
        <v>0</v>
      </c>
      <c r="M10209" s="1">
        <v>13</v>
      </c>
      <c r="N10209" s="1">
        <v>1.7127799736495299</v>
      </c>
      <c r="O10209" s="1" t="s">
        <v>9324</v>
      </c>
    </row>
    <row r="10210" spans="1:15" x14ac:dyDescent="0.3">
      <c r="A10210" s="1" t="s">
        <v>5701</v>
      </c>
      <c r="B10210" s="1" t="s">
        <v>5778</v>
      </c>
      <c r="C10210" s="1">
        <v>3</v>
      </c>
      <c r="D10210" s="1" t="s">
        <v>6773</v>
      </c>
      <c r="E10210" s="1">
        <v>19</v>
      </c>
      <c r="F10210" s="1" t="s">
        <v>9640</v>
      </c>
      <c r="G10210" s="1" t="s">
        <v>5834</v>
      </c>
      <c r="H10210" s="1" t="s">
        <v>9304</v>
      </c>
      <c r="I10210" s="1" t="b">
        <v>0</v>
      </c>
      <c r="J10210" s="1">
        <v>6</v>
      </c>
      <c r="K10210" s="1">
        <v>0</v>
      </c>
      <c r="L10210" s="1">
        <v>5</v>
      </c>
      <c r="M10210" s="1">
        <v>13</v>
      </c>
      <c r="N10210" s="1">
        <v>1.7127799736495299</v>
      </c>
      <c r="O10210" s="1" t="s">
        <v>9632</v>
      </c>
    </row>
    <row r="10211" spans="1:15" x14ac:dyDescent="0.3">
      <c r="A10211" s="1" t="s">
        <v>5701</v>
      </c>
      <c r="B10211" s="1" t="s">
        <v>5778</v>
      </c>
      <c r="C10211" s="1">
        <v>3</v>
      </c>
      <c r="D10211" s="1" t="s">
        <v>6773</v>
      </c>
      <c r="E10211" s="1">
        <v>19</v>
      </c>
      <c r="F10211" s="1" t="s">
        <v>9640</v>
      </c>
      <c r="G10211" s="1" t="s">
        <v>5876</v>
      </c>
      <c r="H10211" s="1" t="s">
        <v>9304</v>
      </c>
      <c r="I10211" s="1" t="b">
        <v>0</v>
      </c>
      <c r="J10211" s="1">
        <v>4</v>
      </c>
      <c r="K10211" s="1">
        <v>0</v>
      </c>
      <c r="L10211" s="1">
        <v>2</v>
      </c>
      <c r="M10211" s="1">
        <v>12</v>
      </c>
      <c r="N10211" s="1">
        <v>1.5810276679841899</v>
      </c>
      <c r="O10211" s="1" t="s">
        <v>9368</v>
      </c>
    </row>
    <row r="10212" spans="1:15" x14ac:dyDescent="0.3">
      <c r="A10212" s="1" t="s">
        <v>5701</v>
      </c>
      <c r="B10212" s="1" t="s">
        <v>5778</v>
      </c>
      <c r="C10212" s="1">
        <v>3</v>
      </c>
      <c r="D10212" s="1" t="s">
        <v>6773</v>
      </c>
      <c r="E10212" s="1">
        <v>19</v>
      </c>
      <c r="F10212" s="1" t="s">
        <v>9640</v>
      </c>
      <c r="G10212" s="1" t="s">
        <v>5851</v>
      </c>
      <c r="H10212" s="1" t="s">
        <v>9311</v>
      </c>
      <c r="I10212" s="1" t="b">
        <v>0</v>
      </c>
      <c r="J10212" s="1">
        <v>2</v>
      </c>
      <c r="K10212" s="1">
        <v>1</v>
      </c>
      <c r="L10212" s="1">
        <v>11</v>
      </c>
      <c r="M10212" s="1">
        <v>9</v>
      </c>
      <c r="N10212" s="1">
        <v>1.1857707509881401</v>
      </c>
      <c r="O10212" s="1" t="s">
        <v>9312</v>
      </c>
    </row>
    <row r="10213" spans="1:15" x14ac:dyDescent="0.3">
      <c r="A10213" s="1" t="s">
        <v>5701</v>
      </c>
      <c r="B10213" s="1" t="s">
        <v>5778</v>
      </c>
      <c r="C10213" s="1">
        <v>3</v>
      </c>
      <c r="D10213" s="1" t="s">
        <v>6773</v>
      </c>
      <c r="E10213" s="1">
        <v>19</v>
      </c>
      <c r="F10213" s="1" t="s">
        <v>9640</v>
      </c>
      <c r="G10213" s="1" t="s">
        <v>5834</v>
      </c>
      <c r="H10213" s="1" t="s">
        <v>9304</v>
      </c>
      <c r="I10213" s="1" t="b">
        <v>0</v>
      </c>
      <c r="J10213" s="1">
        <v>23</v>
      </c>
      <c r="K10213" s="1">
        <v>0</v>
      </c>
      <c r="L10213" s="1">
        <v>2</v>
      </c>
      <c r="M10213" s="1">
        <v>9</v>
      </c>
      <c r="N10213" s="1">
        <v>1.1857707509881401</v>
      </c>
      <c r="O10213" s="1" t="s">
        <v>9633</v>
      </c>
    </row>
    <row r="10214" spans="1:15" x14ac:dyDescent="0.3">
      <c r="A10214" s="1" t="s">
        <v>5701</v>
      </c>
      <c r="B10214" s="1" t="s">
        <v>5778</v>
      </c>
      <c r="C10214" s="1">
        <v>3</v>
      </c>
      <c r="D10214" s="1" t="s">
        <v>6773</v>
      </c>
      <c r="E10214" s="1">
        <v>19</v>
      </c>
      <c r="F10214" s="1" t="s">
        <v>9640</v>
      </c>
      <c r="G10214" s="1" t="s">
        <v>5834</v>
      </c>
      <c r="H10214" s="1" t="s">
        <v>9304</v>
      </c>
      <c r="I10214" s="1" t="b">
        <v>0</v>
      </c>
      <c r="J10214" s="1">
        <v>9</v>
      </c>
      <c r="K10214" s="1">
        <v>0</v>
      </c>
      <c r="L10214" s="1">
        <v>0</v>
      </c>
      <c r="M10214" s="1">
        <v>9</v>
      </c>
      <c r="N10214" s="1">
        <v>1.1857707509881401</v>
      </c>
      <c r="O10214" s="1" t="s">
        <v>9421</v>
      </c>
    </row>
    <row r="10215" spans="1:15" x14ac:dyDescent="0.3">
      <c r="A10215" s="1" t="s">
        <v>5701</v>
      </c>
      <c r="B10215" s="1" t="s">
        <v>5778</v>
      </c>
      <c r="C10215" s="1">
        <v>3</v>
      </c>
      <c r="D10215" s="1" t="s">
        <v>6773</v>
      </c>
      <c r="E10215" s="1">
        <v>19</v>
      </c>
      <c r="F10215" s="1" t="s">
        <v>9640</v>
      </c>
      <c r="G10215" s="1" t="s">
        <v>5834</v>
      </c>
      <c r="H10215" s="1" t="s">
        <v>9413</v>
      </c>
      <c r="I10215" s="1" t="b">
        <v>0</v>
      </c>
      <c r="J10215" s="1">
        <v>9</v>
      </c>
      <c r="K10215" s="1">
        <v>9</v>
      </c>
      <c r="L10215" s="1">
        <v>15</v>
      </c>
      <c r="M10215" s="1">
        <v>8</v>
      </c>
      <c r="N10215" s="1">
        <v>1.0540184453227901</v>
      </c>
      <c r="O10215" s="1" t="s">
        <v>9641</v>
      </c>
    </row>
    <row r="10216" spans="1:15" x14ac:dyDescent="0.3">
      <c r="A10216" s="1" t="s">
        <v>5701</v>
      </c>
      <c r="B10216" s="1" t="s">
        <v>5778</v>
      </c>
      <c r="C10216" s="1">
        <v>3</v>
      </c>
      <c r="D10216" s="1" t="s">
        <v>6773</v>
      </c>
      <c r="E10216" s="1">
        <v>19</v>
      </c>
      <c r="F10216" s="1" t="s">
        <v>9640</v>
      </c>
      <c r="G10216" s="1" t="s">
        <v>5803</v>
      </c>
      <c r="H10216" s="1" t="s">
        <v>9307</v>
      </c>
      <c r="I10216" s="1" t="b">
        <v>0</v>
      </c>
      <c r="J10216" s="1">
        <v>0</v>
      </c>
      <c r="K10216" s="1">
        <v>1</v>
      </c>
      <c r="L10216" s="1">
        <v>1</v>
      </c>
      <c r="M10216" s="1">
        <v>8</v>
      </c>
      <c r="N10216" s="1">
        <v>1.0540184453227901</v>
      </c>
      <c r="O10216" s="1" t="s">
        <v>9327</v>
      </c>
    </row>
    <row r="10217" spans="1:15" x14ac:dyDescent="0.3">
      <c r="A10217" s="1" t="s">
        <v>5701</v>
      </c>
      <c r="B10217" s="1" t="s">
        <v>5778</v>
      </c>
      <c r="C10217" s="1">
        <v>3</v>
      </c>
      <c r="D10217" s="1" t="s">
        <v>6773</v>
      </c>
      <c r="E10217" s="1">
        <v>19</v>
      </c>
      <c r="F10217" s="1" t="s">
        <v>9640</v>
      </c>
      <c r="G10217" s="1" t="s">
        <v>5876</v>
      </c>
      <c r="H10217" s="1" t="s">
        <v>9304</v>
      </c>
      <c r="I10217" s="1" t="b">
        <v>0</v>
      </c>
      <c r="J10217" s="1">
        <v>4</v>
      </c>
      <c r="K10217" s="1">
        <v>0</v>
      </c>
      <c r="L10217" s="1">
        <v>5</v>
      </c>
      <c r="M10217" s="1">
        <v>8</v>
      </c>
      <c r="N10217" s="1">
        <v>1.0540184453227901</v>
      </c>
      <c r="O10217" s="1" t="s">
        <v>9365</v>
      </c>
    </row>
    <row r="10218" spans="1:15" x14ac:dyDescent="0.3">
      <c r="A10218" s="1" t="s">
        <v>5701</v>
      </c>
      <c r="B10218" s="1" t="s">
        <v>5778</v>
      </c>
      <c r="C10218" s="1">
        <v>3</v>
      </c>
      <c r="D10218" s="1" t="s">
        <v>6773</v>
      </c>
      <c r="E10218" s="1">
        <v>20</v>
      </c>
      <c r="F10218" s="1" t="s">
        <v>9642</v>
      </c>
      <c r="G10218" s="1" t="s">
        <v>5803</v>
      </c>
      <c r="H10218" s="1" t="s">
        <v>9307</v>
      </c>
      <c r="I10218" s="1" t="b">
        <v>0</v>
      </c>
      <c r="J10218" s="1">
        <v>0</v>
      </c>
      <c r="K10218" s="1">
        <v>1</v>
      </c>
      <c r="L10218" s="1">
        <v>0</v>
      </c>
      <c r="M10218" s="1">
        <v>429</v>
      </c>
      <c r="N10218" s="1">
        <v>33.7264150943396</v>
      </c>
      <c r="O10218" s="1" t="s">
        <v>9308</v>
      </c>
    </row>
    <row r="10219" spans="1:15" x14ac:dyDescent="0.3">
      <c r="A10219" s="1" t="s">
        <v>5701</v>
      </c>
      <c r="B10219" s="1" t="s">
        <v>5778</v>
      </c>
      <c r="C10219" s="1">
        <v>3</v>
      </c>
      <c r="D10219" s="1" t="s">
        <v>6773</v>
      </c>
      <c r="E10219" s="1">
        <v>20</v>
      </c>
      <c r="F10219" s="1" t="s">
        <v>9642</v>
      </c>
      <c r="G10219" s="1" t="s">
        <v>5801</v>
      </c>
      <c r="H10219" s="1" t="s">
        <v>9304</v>
      </c>
      <c r="I10219" s="1" t="b">
        <v>0</v>
      </c>
      <c r="J10219" s="1">
        <v>1</v>
      </c>
      <c r="K10219" s="1">
        <v>0</v>
      </c>
      <c r="L10219" s="1">
        <v>0</v>
      </c>
      <c r="M10219" s="1">
        <v>327</v>
      </c>
      <c r="N10219" s="1">
        <v>25.707547169811299</v>
      </c>
      <c r="O10219" s="1" t="s">
        <v>9318</v>
      </c>
    </row>
    <row r="10220" spans="1:15" x14ac:dyDescent="0.3">
      <c r="A10220" s="1" t="s">
        <v>5701</v>
      </c>
      <c r="B10220" s="1" t="s">
        <v>5778</v>
      </c>
      <c r="C10220" s="1">
        <v>3</v>
      </c>
      <c r="D10220" s="1" t="s">
        <v>6773</v>
      </c>
      <c r="E10220" s="1">
        <v>20</v>
      </c>
      <c r="F10220" s="1" t="s">
        <v>9642</v>
      </c>
      <c r="G10220" s="1" t="s">
        <v>5834</v>
      </c>
      <c r="H10220" s="1" t="s">
        <v>9304</v>
      </c>
      <c r="I10220" s="1" t="b">
        <v>0</v>
      </c>
      <c r="J10220" s="1">
        <v>10</v>
      </c>
      <c r="K10220" s="1">
        <v>0</v>
      </c>
      <c r="L10220" s="1">
        <v>5</v>
      </c>
      <c r="M10220" s="1">
        <v>123</v>
      </c>
      <c r="N10220" s="1">
        <v>9.6698113207547092</v>
      </c>
      <c r="O10220" s="1" t="s">
        <v>9479</v>
      </c>
    </row>
    <row r="10221" spans="1:15" x14ac:dyDescent="0.3">
      <c r="A10221" s="1" t="s">
        <v>5701</v>
      </c>
      <c r="B10221" s="1" t="s">
        <v>5778</v>
      </c>
      <c r="C10221" s="1">
        <v>3</v>
      </c>
      <c r="D10221" s="1" t="s">
        <v>6773</v>
      </c>
      <c r="E10221" s="1">
        <v>20</v>
      </c>
      <c r="F10221" s="1" t="s">
        <v>9642</v>
      </c>
      <c r="G10221" s="1" t="s">
        <v>5840</v>
      </c>
      <c r="H10221" s="1" t="s">
        <v>9304</v>
      </c>
      <c r="I10221" s="1" t="b">
        <v>0</v>
      </c>
      <c r="J10221" s="1">
        <v>5</v>
      </c>
      <c r="K10221" s="1">
        <v>0</v>
      </c>
      <c r="L10221" s="1">
        <v>0</v>
      </c>
      <c r="M10221" s="1">
        <v>117</v>
      </c>
      <c r="N10221" s="1">
        <v>9.1981132075471699</v>
      </c>
      <c r="O10221" s="1" t="s">
        <v>9589</v>
      </c>
    </row>
    <row r="10222" spans="1:15" x14ac:dyDescent="0.3">
      <c r="A10222" s="1" t="s">
        <v>5701</v>
      </c>
      <c r="B10222" s="1" t="s">
        <v>5778</v>
      </c>
      <c r="C10222" s="1">
        <v>3</v>
      </c>
      <c r="D10222" s="1" t="s">
        <v>6773</v>
      </c>
      <c r="E10222" s="1">
        <v>20</v>
      </c>
      <c r="F10222" s="1" t="s">
        <v>9642</v>
      </c>
      <c r="G10222" s="1" t="s">
        <v>5798</v>
      </c>
      <c r="H10222" s="1" t="s">
        <v>9304</v>
      </c>
      <c r="I10222" s="1" t="b">
        <v>0</v>
      </c>
      <c r="J10222" s="1">
        <v>0</v>
      </c>
      <c r="K10222" s="1">
        <v>0</v>
      </c>
      <c r="L10222" s="1">
        <v>5</v>
      </c>
      <c r="M10222" s="1">
        <v>42</v>
      </c>
      <c r="N10222" s="1">
        <v>3.3018867924528301</v>
      </c>
      <c r="O10222" s="1" t="s">
        <v>9643</v>
      </c>
    </row>
    <row r="10223" spans="1:15" x14ac:dyDescent="0.3">
      <c r="A10223" s="1" t="s">
        <v>5701</v>
      </c>
      <c r="B10223" s="1" t="s">
        <v>5778</v>
      </c>
      <c r="C10223" s="1">
        <v>3</v>
      </c>
      <c r="D10223" s="1" t="s">
        <v>6773</v>
      </c>
      <c r="E10223" s="1">
        <v>20</v>
      </c>
      <c r="F10223" s="1" t="s">
        <v>9642</v>
      </c>
      <c r="G10223" s="1" t="s">
        <v>5814</v>
      </c>
      <c r="H10223" s="1" t="s">
        <v>9304</v>
      </c>
      <c r="I10223" s="1" t="b">
        <v>1</v>
      </c>
      <c r="J10223" s="1">
        <v>0</v>
      </c>
      <c r="K10223" s="1">
        <v>0</v>
      </c>
      <c r="L10223" s="1">
        <v>0</v>
      </c>
      <c r="M10223" s="1">
        <v>32</v>
      </c>
      <c r="N10223" s="1">
        <v>2.5157232704402501</v>
      </c>
      <c r="O10223" s="1" t="s">
        <v>9305</v>
      </c>
    </row>
    <row r="10224" spans="1:15" x14ac:dyDescent="0.3">
      <c r="A10224" s="1" t="s">
        <v>5701</v>
      </c>
      <c r="B10224" s="1" t="s">
        <v>5778</v>
      </c>
      <c r="C10224" s="1">
        <v>3</v>
      </c>
      <c r="D10224" s="1" t="s">
        <v>6773</v>
      </c>
      <c r="E10224" s="1">
        <v>20</v>
      </c>
      <c r="F10224" s="1" t="s">
        <v>9642</v>
      </c>
      <c r="G10224" s="1" t="s">
        <v>5834</v>
      </c>
      <c r="H10224" s="1" t="s">
        <v>9516</v>
      </c>
      <c r="I10224" s="1" t="b">
        <v>0</v>
      </c>
      <c r="J10224" s="1">
        <v>0</v>
      </c>
      <c r="K10224" s="1">
        <v>7</v>
      </c>
      <c r="L10224" s="1">
        <v>9</v>
      </c>
      <c r="M10224" s="1">
        <v>26</v>
      </c>
      <c r="N10224" s="1">
        <v>2.0440251572327002</v>
      </c>
      <c r="O10224" s="1" t="s">
        <v>9644</v>
      </c>
    </row>
    <row r="10225" spans="1:15" x14ac:dyDescent="0.3">
      <c r="A10225" s="1" t="s">
        <v>5701</v>
      </c>
      <c r="B10225" s="1" t="s">
        <v>5778</v>
      </c>
      <c r="C10225" s="1">
        <v>3</v>
      </c>
      <c r="D10225" s="1" t="s">
        <v>6773</v>
      </c>
      <c r="E10225" s="1">
        <v>20</v>
      </c>
      <c r="F10225" s="1" t="s">
        <v>9642</v>
      </c>
      <c r="G10225" s="1" t="s">
        <v>5851</v>
      </c>
      <c r="H10225" s="1" t="s">
        <v>9311</v>
      </c>
      <c r="I10225" s="1" t="b">
        <v>0</v>
      </c>
      <c r="J10225" s="1">
        <v>2</v>
      </c>
      <c r="K10225" s="1">
        <v>1</v>
      </c>
      <c r="L10225" s="1">
        <v>11</v>
      </c>
      <c r="M10225" s="1">
        <v>21</v>
      </c>
      <c r="N10225" s="1">
        <v>1.65094339622641</v>
      </c>
      <c r="O10225" s="1" t="s">
        <v>9312</v>
      </c>
    </row>
    <row r="10226" spans="1:15" x14ac:dyDescent="0.3">
      <c r="A10226" s="1" t="s">
        <v>5701</v>
      </c>
      <c r="B10226" s="1" t="s">
        <v>5778</v>
      </c>
      <c r="C10226" s="1">
        <v>3</v>
      </c>
      <c r="D10226" s="1" t="s">
        <v>6773</v>
      </c>
      <c r="E10226" s="1">
        <v>20</v>
      </c>
      <c r="F10226" s="1" t="s">
        <v>9642</v>
      </c>
      <c r="G10226" s="1" t="s">
        <v>5803</v>
      </c>
      <c r="H10226" s="1" t="s">
        <v>9313</v>
      </c>
      <c r="I10226" s="1" t="b">
        <v>0</v>
      </c>
      <c r="J10226" s="1">
        <v>0</v>
      </c>
      <c r="K10226" s="1">
        <v>1</v>
      </c>
      <c r="L10226" s="1">
        <v>0</v>
      </c>
      <c r="M10226" s="1">
        <v>13</v>
      </c>
      <c r="N10226" s="1">
        <v>1.0220125786163501</v>
      </c>
      <c r="O10226" s="1" t="s">
        <v>9314</v>
      </c>
    </row>
    <row r="10227" spans="1:15" x14ac:dyDescent="0.3">
      <c r="A10227" s="1" t="s">
        <v>5701</v>
      </c>
      <c r="B10227" s="1" t="s">
        <v>5778</v>
      </c>
      <c r="C10227" s="1">
        <v>3</v>
      </c>
      <c r="D10227" s="1" t="s">
        <v>6773</v>
      </c>
      <c r="E10227" s="1">
        <v>21</v>
      </c>
      <c r="F10227" s="1" t="s">
        <v>9645</v>
      </c>
      <c r="G10227" s="1" t="s">
        <v>5814</v>
      </c>
      <c r="H10227" s="1" t="s">
        <v>9304</v>
      </c>
      <c r="I10227" s="1" t="b">
        <v>1</v>
      </c>
      <c r="J10227" s="1">
        <v>0</v>
      </c>
      <c r="K10227" s="1">
        <v>0</v>
      </c>
      <c r="L10227" s="1">
        <v>0</v>
      </c>
      <c r="M10227" s="1">
        <v>249</v>
      </c>
      <c r="N10227" s="1">
        <v>30.181818181818102</v>
      </c>
      <c r="O10227" s="1" t="s">
        <v>9305</v>
      </c>
    </row>
    <row r="10228" spans="1:15" x14ac:dyDescent="0.3">
      <c r="A10228" s="1" t="s">
        <v>5701</v>
      </c>
      <c r="B10228" s="1" t="s">
        <v>5778</v>
      </c>
      <c r="C10228" s="1">
        <v>3</v>
      </c>
      <c r="D10228" s="1" t="s">
        <v>6773</v>
      </c>
      <c r="E10228" s="1">
        <v>21</v>
      </c>
      <c r="F10228" s="1" t="s">
        <v>9645</v>
      </c>
      <c r="G10228" s="1" t="s">
        <v>5798</v>
      </c>
      <c r="H10228" s="1" t="s">
        <v>9304</v>
      </c>
      <c r="I10228" s="1" t="b">
        <v>0</v>
      </c>
      <c r="J10228" s="1">
        <v>0</v>
      </c>
      <c r="K10228" s="1">
        <v>0</v>
      </c>
      <c r="L10228" s="1">
        <v>17</v>
      </c>
      <c r="M10228" s="1">
        <v>148</v>
      </c>
      <c r="N10228" s="1">
        <v>17.939393939393899</v>
      </c>
      <c r="O10228" s="1" t="s">
        <v>9532</v>
      </c>
    </row>
    <row r="10229" spans="1:15" x14ac:dyDescent="0.3">
      <c r="A10229" s="1" t="s">
        <v>5701</v>
      </c>
      <c r="B10229" s="1" t="s">
        <v>5778</v>
      </c>
      <c r="C10229" s="1">
        <v>3</v>
      </c>
      <c r="D10229" s="1" t="s">
        <v>6773</v>
      </c>
      <c r="E10229" s="1">
        <v>21</v>
      </c>
      <c r="F10229" s="1" t="s">
        <v>9645</v>
      </c>
      <c r="G10229" s="1" t="s">
        <v>5803</v>
      </c>
      <c r="H10229" s="1" t="s">
        <v>9307</v>
      </c>
      <c r="I10229" s="1" t="b">
        <v>0</v>
      </c>
      <c r="J10229" s="1">
        <v>0</v>
      </c>
      <c r="K10229" s="1">
        <v>1</v>
      </c>
      <c r="L10229" s="1">
        <v>0</v>
      </c>
      <c r="M10229" s="1">
        <v>51</v>
      </c>
      <c r="N10229" s="1">
        <v>6.1818181818181799</v>
      </c>
      <c r="O10229" s="1" t="s">
        <v>9308</v>
      </c>
    </row>
    <row r="10230" spans="1:15" x14ac:dyDescent="0.3">
      <c r="A10230" s="1" t="s">
        <v>5701</v>
      </c>
      <c r="B10230" s="1" t="s">
        <v>5778</v>
      </c>
      <c r="C10230" s="1">
        <v>3</v>
      </c>
      <c r="D10230" s="1" t="s">
        <v>6773</v>
      </c>
      <c r="E10230" s="1">
        <v>21</v>
      </c>
      <c r="F10230" s="1" t="s">
        <v>9645</v>
      </c>
      <c r="G10230" s="1" t="s">
        <v>5801</v>
      </c>
      <c r="H10230" s="1" t="s">
        <v>9304</v>
      </c>
      <c r="I10230" s="1" t="b">
        <v>0</v>
      </c>
      <c r="J10230" s="1">
        <v>1</v>
      </c>
      <c r="K10230" s="1">
        <v>0</v>
      </c>
      <c r="L10230" s="1">
        <v>0</v>
      </c>
      <c r="M10230" s="1">
        <v>42</v>
      </c>
      <c r="N10230" s="1">
        <v>5.0909090909090899</v>
      </c>
      <c r="O10230" s="1" t="s">
        <v>9318</v>
      </c>
    </row>
    <row r="10231" spans="1:15" x14ac:dyDescent="0.3">
      <c r="A10231" s="1" t="s">
        <v>5701</v>
      </c>
      <c r="B10231" s="1" t="s">
        <v>5778</v>
      </c>
      <c r="C10231" s="1">
        <v>3</v>
      </c>
      <c r="D10231" s="1" t="s">
        <v>6773</v>
      </c>
      <c r="E10231" s="1">
        <v>21</v>
      </c>
      <c r="F10231" s="1" t="s">
        <v>9645</v>
      </c>
      <c r="G10231" s="1" t="s">
        <v>5803</v>
      </c>
      <c r="H10231" s="1" t="s">
        <v>9313</v>
      </c>
      <c r="I10231" s="1" t="b">
        <v>0</v>
      </c>
      <c r="J10231" s="1">
        <v>0</v>
      </c>
      <c r="K10231" s="1">
        <v>1</v>
      </c>
      <c r="L10231" s="1">
        <v>0</v>
      </c>
      <c r="M10231" s="1">
        <v>38</v>
      </c>
      <c r="N10231" s="1">
        <v>4.6060606060606002</v>
      </c>
      <c r="O10231" s="1" t="s">
        <v>9314</v>
      </c>
    </row>
    <row r="10232" spans="1:15" x14ac:dyDescent="0.3">
      <c r="A10232" s="1" t="s">
        <v>5701</v>
      </c>
      <c r="B10232" s="1" t="s">
        <v>5778</v>
      </c>
      <c r="C10232" s="1">
        <v>3</v>
      </c>
      <c r="D10232" s="1" t="s">
        <v>6773</v>
      </c>
      <c r="E10232" s="1">
        <v>21</v>
      </c>
      <c r="F10232" s="1" t="s">
        <v>9645</v>
      </c>
      <c r="G10232" s="1" t="s">
        <v>5851</v>
      </c>
      <c r="H10232" s="1" t="s">
        <v>9311</v>
      </c>
      <c r="I10232" s="1" t="b">
        <v>0</v>
      </c>
      <c r="J10232" s="1">
        <v>2</v>
      </c>
      <c r="K10232" s="1">
        <v>1</v>
      </c>
      <c r="L10232" s="1">
        <v>11</v>
      </c>
      <c r="M10232" s="1">
        <v>24</v>
      </c>
      <c r="N10232" s="1">
        <v>2.9090909090908998</v>
      </c>
      <c r="O10232" s="1" t="s">
        <v>9312</v>
      </c>
    </row>
    <row r="10233" spans="1:15" x14ac:dyDescent="0.3">
      <c r="A10233" s="1" t="s">
        <v>5701</v>
      </c>
      <c r="B10233" s="1" t="s">
        <v>5778</v>
      </c>
      <c r="C10233" s="1">
        <v>3</v>
      </c>
      <c r="D10233" s="1" t="s">
        <v>6773</v>
      </c>
      <c r="E10233" s="1">
        <v>21</v>
      </c>
      <c r="F10233" s="1" t="s">
        <v>9645</v>
      </c>
      <c r="G10233" s="1" t="s">
        <v>5840</v>
      </c>
      <c r="H10233" s="1" t="s">
        <v>9304</v>
      </c>
      <c r="I10233" s="1" t="b">
        <v>0</v>
      </c>
      <c r="J10233" s="1">
        <v>5</v>
      </c>
      <c r="K10233" s="1">
        <v>0</v>
      </c>
      <c r="L10233" s="1">
        <v>0</v>
      </c>
      <c r="M10233" s="1">
        <v>23</v>
      </c>
      <c r="N10233" s="1">
        <v>2.7878787878787801</v>
      </c>
      <c r="O10233" s="1" t="s">
        <v>9447</v>
      </c>
    </row>
    <row r="10234" spans="1:15" x14ac:dyDescent="0.3">
      <c r="A10234" s="1" t="s">
        <v>5701</v>
      </c>
      <c r="B10234" s="1" t="s">
        <v>5778</v>
      </c>
      <c r="C10234" s="1">
        <v>3</v>
      </c>
      <c r="D10234" s="1" t="s">
        <v>6773</v>
      </c>
      <c r="E10234" s="1">
        <v>21</v>
      </c>
      <c r="F10234" s="1" t="s">
        <v>9645</v>
      </c>
      <c r="G10234" s="1" t="s">
        <v>5834</v>
      </c>
      <c r="H10234" s="1" t="s">
        <v>9413</v>
      </c>
      <c r="I10234" s="1" t="b">
        <v>0</v>
      </c>
      <c r="J10234" s="1">
        <v>0</v>
      </c>
      <c r="K10234" s="1">
        <v>9</v>
      </c>
      <c r="L10234" s="1">
        <v>6</v>
      </c>
      <c r="M10234" s="1">
        <v>14</v>
      </c>
      <c r="N10234" s="1">
        <v>1.6969696969696899</v>
      </c>
      <c r="O10234" s="1" t="s">
        <v>9565</v>
      </c>
    </row>
    <row r="10235" spans="1:15" x14ac:dyDescent="0.3">
      <c r="A10235" s="1" t="s">
        <v>5701</v>
      </c>
      <c r="B10235" s="1" t="s">
        <v>5778</v>
      </c>
      <c r="C10235" s="1">
        <v>3</v>
      </c>
      <c r="D10235" s="1" t="s">
        <v>6773</v>
      </c>
      <c r="E10235" s="1">
        <v>21</v>
      </c>
      <c r="F10235" s="1" t="s">
        <v>9645</v>
      </c>
      <c r="G10235" s="1" t="s">
        <v>5819</v>
      </c>
      <c r="H10235" s="1" t="s">
        <v>9536</v>
      </c>
      <c r="I10235" s="1" t="b">
        <v>0</v>
      </c>
      <c r="J10235" s="1">
        <v>0</v>
      </c>
      <c r="K10235" s="1">
        <v>3</v>
      </c>
      <c r="L10235" s="1">
        <v>7</v>
      </c>
      <c r="M10235" s="1">
        <v>10</v>
      </c>
      <c r="N10235" s="1">
        <v>1.2121212121212099</v>
      </c>
      <c r="O10235" s="1" t="s">
        <v>9537</v>
      </c>
    </row>
    <row r="10236" spans="1:15" x14ac:dyDescent="0.3">
      <c r="A10236" s="1" t="s">
        <v>5701</v>
      </c>
      <c r="B10236" s="1" t="s">
        <v>5778</v>
      </c>
      <c r="C10236" s="1">
        <v>3</v>
      </c>
      <c r="D10236" s="1" t="s">
        <v>6773</v>
      </c>
      <c r="E10236" s="1">
        <v>21</v>
      </c>
      <c r="F10236" s="1" t="s">
        <v>9645</v>
      </c>
      <c r="G10236" s="1" t="s">
        <v>5834</v>
      </c>
      <c r="H10236" s="1" t="s">
        <v>9304</v>
      </c>
      <c r="I10236" s="1" t="b">
        <v>0</v>
      </c>
      <c r="J10236" s="1">
        <v>6</v>
      </c>
      <c r="K10236" s="1">
        <v>0</v>
      </c>
      <c r="L10236" s="1">
        <v>0</v>
      </c>
      <c r="M10236" s="1">
        <v>10</v>
      </c>
      <c r="N10236" s="1">
        <v>1.2121212121212099</v>
      </c>
      <c r="O10236" s="1" t="s">
        <v>9535</v>
      </c>
    </row>
    <row r="10237" spans="1:15" x14ac:dyDescent="0.3">
      <c r="A10237" s="1" t="s">
        <v>5701</v>
      </c>
      <c r="B10237" s="1" t="s">
        <v>5778</v>
      </c>
      <c r="C10237" s="1">
        <v>3</v>
      </c>
      <c r="D10237" s="1" t="s">
        <v>6773</v>
      </c>
      <c r="E10237" s="1">
        <v>21</v>
      </c>
      <c r="F10237" s="1" t="s">
        <v>9645</v>
      </c>
      <c r="G10237" s="1" t="s">
        <v>5834</v>
      </c>
      <c r="H10237" s="1" t="s">
        <v>9304</v>
      </c>
      <c r="I10237" s="1" t="b">
        <v>0</v>
      </c>
      <c r="J10237" s="1">
        <v>10</v>
      </c>
      <c r="K10237" s="1">
        <v>0</v>
      </c>
      <c r="L10237" s="1">
        <v>5</v>
      </c>
      <c r="M10237" s="1">
        <v>10</v>
      </c>
      <c r="N10237" s="1">
        <v>1.2121212121212099</v>
      </c>
      <c r="O10237" s="1" t="s">
        <v>9479</v>
      </c>
    </row>
    <row r="10238" spans="1:15" x14ac:dyDescent="0.3">
      <c r="A10238" s="1" t="s">
        <v>5701</v>
      </c>
      <c r="B10238" s="1" t="s">
        <v>5778</v>
      </c>
      <c r="C10238" s="1">
        <v>3</v>
      </c>
      <c r="D10238" s="1" t="s">
        <v>6773</v>
      </c>
      <c r="E10238" s="1">
        <v>21</v>
      </c>
      <c r="F10238" s="1" t="s">
        <v>9645</v>
      </c>
      <c r="G10238" s="1" t="s">
        <v>5895</v>
      </c>
      <c r="H10238" s="1" t="s">
        <v>9375</v>
      </c>
      <c r="I10238" s="1" t="b">
        <v>0</v>
      </c>
      <c r="J10238" s="1">
        <v>0</v>
      </c>
      <c r="K10238" s="1">
        <v>2</v>
      </c>
      <c r="L10238" s="1">
        <v>14</v>
      </c>
      <c r="M10238" s="1">
        <v>10</v>
      </c>
      <c r="N10238" s="1">
        <v>1.2121212121212099</v>
      </c>
      <c r="O10238" s="1" t="s">
        <v>9376</v>
      </c>
    </row>
    <row r="10239" spans="1:15" x14ac:dyDescent="0.3">
      <c r="A10239" s="1" t="s">
        <v>5701</v>
      </c>
      <c r="B10239" s="1" t="s">
        <v>5778</v>
      </c>
      <c r="C10239" s="1">
        <v>3</v>
      </c>
      <c r="D10239" s="1" t="s">
        <v>6773</v>
      </c>
      <c r="E10239" s="1">
        <v>21</v>
      </c>
      <c r="F10239" s="1" t="s">
        <v>9645</v>
      </c>
      <c r="G10239" s="1" t="s">
        <v>5851</v>
      </c>
      <c r="H10239" s="1" t="s">
        <v>9436</v>
      </c>
      <c r="I10239" s="1" t="b">
        <v>0</v>
      </c>
      <c r="J10239" s="1">
        <v>4</v>
      </c>
      <c r="K10239" s="1">
        <v>1</v>
      </c>
      <c r="L10239" s="1">
        <v>6</v>
      </c>
      <c r="M10239" s="1">
        <v>9</v>
      </c>
      <c r="N10239" s="1">
        <v>1.0909090909090899</v>
      </c>
      <c r="O10239" s="1" t="s">
        <v>9437</v>
      </c>
    </row>
    <row r="10240" spans="1:15" x14ac:dyDescent="0.3">
      <c r="A10240" s="1" t="s">
        <v>5701</v>
      </c>
      <c r="B10240" s="1" t="s">
        <v>5778</v>
      </c>
      <c r="C10240" s="1">
        <v>3</v>
      </c>
      <c r="D10240" s="1" t="s">
        <v>6773</v>
      </c>
      <c r="E10240" s="1">
        <v>22</v>
      </c>
      <c r="F10240" s="1" t="s">
        <v>9646</v>
      </c>
      <c r="G10240" s="1" t="s">
        <v>5803</v>
      </c>
      <c r="H10240" s="1" t="s">
        <v>9313</v>
      </c>
      <c r="I10240" s="1" t="b">
        <v>0</v>
      </c>
      <c r="J10240" s="1">
        <v>0</v>
      </c>
      <c r="K10240" s="1">
        <v>1</v>
      </c>
      <c r="L10240" s="1">
        <v>0</v>
      </c>
      <c r="M10240" s="1">
        <v>833</v>
      </c>
      <c r="N10240" s="1">
        <v>50.241254523522301</v>
      </c>
      <c r="O10240" s="1" t="s">
        <v>9314</v>
      </c>
    </row>
    <row r="10241" spans="1:15" x14ac:dyDescent="0.3">
      <c r="A10241" s="1" t="s">
        <v>5701</v>
      </c>
      <c r="B10241" s="1" t="s">
        <v>5778</v>
      </c>
      <c r="C10241" s="1">
        <v>3</v>
      </c>
      <c r="D10241" s="1" t="s">
        <v>6773</v>
      </c>
      <c r="E10241" s="1">
        <v>22</v>
      </c>
      <c r="F10241" s="1" t="s">
        <v>9646</v>
      </c>
      <c r="G10241" s="1" t="s">
        <v>5801</v>
      </c>
      <c r="H10241" s="1" t="s">
        <v>9304</v>
      </c>
      <c r="I10241" s="1" t="b">
        <v>0</v>
      </c>
      <c r="J10241" s="1">
        <v>1</v>
      </c>
      <c r="K10241" s="1">
        <v>0</v>
      </c>
      <c r="L10241" s="1">
        <v>0</v>
      </c>
      <c r="M10241" s="1">
        <v>507</v>
      </c>
      <c r="N10241" s="1">
        <v>30.5790108564535</v>
      </c>
      <c r="O10241" s="1" t="s">
        <v>9318</v>
      </c>
    </row>
    <row r="10242" spans="1:15" x14ac:dyDescent="0.3">
      <c r="A10242" s="1" t="s">
        <v>5701</v>
      </c>
      <c r="B10242" s="1" t="s">
        <v>5778</v>
      </c>
      <c r="C10242" s="1">
        <v>3</v>
      </c>
      <c r="D10242" s="1" t="s">
        <v>6773</v>
      </c>
      <c r="E10242" s="1">
        <v>22</v>
      </c>
      <c r="F10242" s="1" t="s">
        <v>9646</v>
      </c>
      <c r="G10242" s="1" t="s">
        <v>5803</v>
      </c>
      <c r="H10242" s="1" t="s">
        <v>9307</v>
      </c>
      <c r="I10242" s="1" t="b">
        <v>0</v>
      </c>
      <c r="J10242" s="1">
        <v>0</v>
      </c>
      <c r="K10242" s="1">
        <v>1</v>
      </c>
      <c r="L10242" s="1">
        <v>0</v>
      </c>
      <c r="M10242" s="1">
        <v>115</v>
      </c>
      <c r="N10242" s="1">
        <v>6.9360675512665804</v>
      </c>
      <c r="O10242" s="1" t="s">
        <v>9308</v>
      </c>
    </row>
    <row r="10243" spans="1:15" x14ac:dyDescent="0.3">
      <c r="A10243" s="1" t="s">
        <v>5701</v>
      </c>
      <c r="B10243" s="1" t="s">
        <v>5778</v>
      </c>
      <c r="C10243" s="1">
        <v>3</v>
      </c>
      <c r="D10243" s="1" t="s">
        <v>6773</v>
      </c>
      <c r="E10243" s="1">
        <v>22</v>
      </c>
      <c r="F10243" s="1" t="s">
        <v>9646</v>
      </c>
      <c r="G10243" s="1" t="s">
        <v>5814</v>
      </c>
      <c r="H10243" s="1" t="s">
        <v>9304</v>
      </c>
      <c r="I10243" s="1" t="b">
        <v>1</v>
      </c>
      <c r="J10243" s="1">
        <v>0</v>
      </c>
      <c r="K10243" s="1">
        <v>0</v>
      </c>
      <c r="L10243" s="1">
        <v>0</v>
      </c>
      <c r="M10243" s="1">
        <v>31</v>
      </c>
      <c r="N10243" s="1">
        <v>1.8697225572979399</v>
      </c>
      <c r="O10243" s="1" t="s">
        <v>9305</v>
      </c>
    </row>
    <row r="10244" spans="1:15" x14ac:dyDescent="0.3">
      <c r="A10244" s="1" t="s">
        <v>5701</v>
      </c>
      <c r="B10244" s="1" t="s">
        <v>5778</v>
      </c>
      <c r="C10244" s="1">
        <v>3</v>
      </c>
      <c r="D10244" s="1" t="s">
        <v>6773</v>
      </c>
      <c r="E10244" s="1">
        <v>22</v>
      </c>
      <c r="F10244" s="1" t="s">
        <v>9646</v>
      </c>
      <c r="G10244" s="1" t="s">
        <v>5851</v>
      </c>
      <c r="H10244" s="1" t="s">
        <v>9311</v>
      </c>
      <c r="I10244" s="1" t="b">
        <v>0</v>
      </c>
      <c r="J10244" s="1">
        <v>2</v>
      </c>
      <c r="K10244" s="1">
        <v>1</v>
      </c>
      <c r="L10244" s="1">
        <v>11</v>
      </c>
      <c r="M10244" s="1">
        <v>31</v>
      </c>
      <c r="N10244" s="1">
        <v>1.8697225572979399</v>
      </c>
      <c r="O10244" s="1" t="s">
        <v>9312</v>
      </c>
    </row>
    <row r="10245" spans="1:15" x14ac:dyDescent="0.3">
      <c r="A10245" s="1" t="s">
        <v>5701</v>
      </c>
      <c r="B10245" s="1" t="s">
        <v>5778</v>
      </c>
      <c r="C10245" s="1">
        <v>3</v>
      </c>
      <c r="D10245" s="1" t="s">
        <v>6773</v>
      </c>
      <c r="E10245" s="1">
        <v>23</v>
      </c>
      <c r="F10245" s="1" t="s">
        <v>9647</v>
      </c>
      <c r="G10245" s="1" t="s">
        <v>5803</v>
      </c>
      <c r="H10245" s="1" t="s">
        <v>9307</v>
      </c>
      <c r="I10245" s="1" t="b">
        <v>0</v>
      </c>
      <c r="J10245" s="1">
        <v>0</v>
      </c>
      <c r="K10245" s="1">
        <v>1</v>
      </c>
      <c r="L10245" s="1">
        <v>0</v>
      </c>
      <c r="M10245" s="1">
        <v>2629</v>
      </c>
      <c r="N10245" s="1">
        <v>60.687903970452403</v>
      </c>
      <c r="O10245" s="1" t="s">
        <v>9308</v>
      </c>
    </row>
    <row r="10246" spans="1:15" x14ac:dyDescent="0.3">
      <c r="A10246" s="1" t="s">
        <v>5701</v>
      </c>
      <c r="B10246" s="1" t="s">
        <v>5778</v>
      </c>
      <c r="C10246" s="1">
        <v>3</v>
      </c>
      <c r="D10246" s="1" t="s">
        <v>6773</v>
      </c>
      <c r="E10246" s="1">
        <v>23</v>
      </c>
      <c r="F10246" s="1" t="s">
        <v>9647</v>
      </c>
      <c r="G10246" s="1" t="s">
        <v>5814</v>
      </c>
      <c r="H10246" s="1" t="s">
        <v>9304</v>
      </c>
      <c r="I10246" s="1" t="b">
        <v>1</v>
      </c>
      <c r="J10246" s="1">
        <v>0</v>
      </c>
      <c r="K10246" s="1">
        <v>0</v>
      </c>
      <c r="L10246" s="1">
        <v>0</v>
      </c>
      <c r="M10246" s="1">
        <v>440</v>
      </c>
      <c r="N10246" s="1">
        <v>10.156971375807901</v>
      </c>
      <c r="O10246" s="1" t="s">
        <v>9305</v>
      </c>
    </row>
    <row r="10247" spans="1:15" x14ac:dyDescent="0.3">
      <c r="A10247" s="1" t="s">
        <v>5701</v>
      </c>
      <c r="B10247" s="1" t="s">
        <v>5778</v>
      </c>
      <c r="C10247" s="1">
        <v>3</v>
      </c>
      <c r="D10247" s="1" t="s">
        <v>6773</v>
      </c>
      <c r="E10247" s="1">
        <v>23</v>
      </c>
      <c r="F10247" s="1" t="s">
        <v>9647</v>
      </c>
      <c r="G10247" s="1" t="s">
        <v>5801</v>
      </c>
      <c r="H10247" s="1" t="s">
        <v>9304</v>
      </c>
      <c r="I10247" s="1" t="b">
        <v>0</v>
      </c>
      <c r="J10247" s="1">
        <v>1</v>
      </c>
      <c r="K10247" s="1">
        <v>0</v>
      </c>
      <c r="L10247" s="1">
        <v>0</v>
      </c>
      <c r="M10247" s="1">
        <v>228</v>
      </c>
      <c r="N10247" s="1">
        <v>5.2631578947368398</v>
      </c>
      <c r="O10247" s="1" t="s">
        <v>9318</v>
      </c>
    </row>
    <row r="10248" spans="1:15" x14ac:dyDescent="0.3">
      <c r="A10248" s="1" t="s">
        <v>5701</v>
      </c>
      <c r="B10248" s="1" t="s">
        <v>5778</v>
      </c>
      <c r="C10248" s="1">
        <v>3</v>
      </c>
      <c r="D10248" s="1" t="s">
        <v>6773</v>
      </c>
      <c r="E10248" s="1">
        <v>23</v>
      </c>
      <c r="F10248" s="1" t="s">
        <v>9647</v>
      </c>
      <c r="G10248" s="1" t="s">
        <v>5803</v>
      </c>
      <c r="H10248" s="1" t="s">
        <v>9313</v>
      </c>
      <c r="I10248" s="1" t="b">
        <v>0</v>
      </c>
      <c r="J10248" s="1">
        <v>0</v>
      </c>
      <c r="K10248" s="1">
        <v>1</v>
      </c>
      <c r="L10248" s="1">
        <v>0</v>
      </c>
      <c r="M10248" s="1">
        <v>218</v>
      </c>
      <c r="N10248" s="1">
        <v>5.0323176361957502</v>
      </c>
      <c r="O10248" s="1" t="s">
        <v>9314</v>
      </c>
    </row>
    <row r="10249" spans="1:15" x14ac:dyDescent="0.3">
      <c r="A10249" s="1" t="s">
        <v>5701</v>
      </c>
      <c r="B10249" s="1" t="s">
        <v>5778</v>
      </c>
      <c r="C10249" s="1">
        <v>3</v>
      </c>
      <c r="D10249" s="1" t="s">
        <v>6773</v>
      </c>
      <c r="E10249" s="1">
        <v>23</v>
      </c>
      <c r="F10249" s="1" t="s">
        <v>9647</v>
      </c>
      <c r="G10249" s="1" t="s">
        <v>5803</v>
      </c>
      <c r="H10249" s="1" t="s">
        <v>9307</v>
      </c>
      <c r="I10249" s="1" t="b">
        <v>0</v>
      </c>
      <c r="J10249" s="1">
        <v>0</v>
      </c>
      <c r="K10249" s="1">
        <v>1</v>
      </c>
      <c r="L10249" s="1">
        <v>1</v>
      </c>
      <c r="M10249" s="1">
        <v>55</v>
      </c>
      <c r="N10249" s="1">
        <v>1.26962142197599</v>
      </c>
      <c r="O10249" s="1" t="s">
        <v>9327</v>
      </c>
    </row>
    <row r="10250" spans="1:15" x14ac:dyDescent="0.3">
      <c r="A10250" s="1" t="s">
        <v>5701</v>
      </c>
      <c r="B10250" s="1" t="s">
        <v>5778</v>
      </c>
      <c r="C10250" s="1">
        <v>3</v>
      </c>
      <c r="D10250" s="1" t="s">
        <v>6773</v>
      </c>
      <c r="E10250" s="1">
        <v>23</v>
      </c>
      <c r="F10250" s="1" t="s">
        <v>9647</v>
      </c>
      <c r="G10250" s="1" t="s">
        <v>5834</v>
      </c>
      <c r="H10250" s="1" t="s">
        <v>9304</v>
      </c>
      <c r="I10250" s="1" t="b">
        <v>0</v>
      </c>
      <c r="J10250" s="1">
        <v>10</v>
      </c>
      <c r="K10250" s="1">
        <v>0</v>
      </c>
      <c r="L10250" s="1">
        <v>5</v>
      </c>
      <c r="M10250" s="1">
        <v>44</v>
      </c>
      <c r="N10250" s="1">
        <v>1.0156971375807899</v>
      </c>
      <c r="O10250" s="1" t="s">
        <v>9479</v>
      </c>
    </row>
    <row r="10251" spans="1:15" x14ac:dyDescent="0.3">
      <c r="A10251" s="1" t="s">
        <v>5701</v>
      </c>
      <c r="B10251" s="1" t="s">
        <v>5778</v>
      </c>
      <c r="C10251" s="1">
        <v>3</v>
      </c>
      <c r="D10251" s="1" t="s">
        <v>6773</v>
      </c>
      <c r="E10251" s="1">
        <v>24</v>
      </c>
      <c r="F10251" s="1" t="s">
        <v>9648</v>
      </c>
      <c r="G10251" s="1" t="s">
        <v>5851</v>
      </c>
      <c r="H10251" s="1" t="s">
        <v>9311</v>
      </c>
      <c r="I10251" s="1" t="b">
        <v>0</v>
      </c>
      <c r="J10251" s="1">
        <v>2</v>
      </c>
      <c r="K10251" s="1">
        <v>1</v>
      </c>
      <c r="L10251" s="1">
        <v>11</v>
      </c>
      <c r="M10251" s="1">
        <v>3940</v>
      </c>
      <c r="N10251" s="1">
        <v>58.223732821043299</v>
      </c>
      <c r="O10251" s="1" t="s">
        <v>9312</v>
      </c>
    </row>
    <row r="10252" spans="1:15" x14ac:dyDescent="0.3">
      <c r="A10252" s="1" t="s">
        <v>5701</v>
      </c>
      <c r="B10252" s="1" t="s">
        <v>5778</v>
      </c>
      <c r="C10252" s="1">
        <v>3</v>
      </c>
      <c r="D10252" s="1" t="s">
        <v>6773</v>
      </c>
      <c r="E10252" s="1">
        <v>24</v>
      </c>
      <c r="F10252" s="1" t="s">
        <v>9648</v>
      </c>
      <c r="G10252" s="1" t="s">
        <v>5840</v>
      </c>
      <c r="H10252" s="1" t="s">
        <v>9304</v>
      </c>
      <c r="I10252" s="1" t="b">
        <v>0</v>
      </c>
      <c r="J10252" s="1">
        <v>5</v>
      </c>
      <c r="K10252" s="1">
        <v>0</v>
      </c>
      <c r="L10252" s="1">
        <v>8</v>
      </c>
      <c r="M10252" s="1">
        <v>2007</v>
      </c>
      <c r="N10252" s="1">
        <v>29.658637505541599</v>
      </c>
      <c r="O10252" s="1" t="s">
        <v>9306</v>
      </c>
    </row>
    <row r="10253" spans="1:15" x14ac:dyDescent="0.3">
      <c r="A10253" s="1" t="s">
        <v>5701</v>
      </c>
      <c r="B10253" s="1" t="s">
        <v>5778</v>
      </c>
      <c r="C10253" s="1">
        <v>3</v>
      </c>
      <c r="D10253" s="1" t="s">
        <v>6773</v>
      </c>
      <c r="E10253" s="1">
        <v>24</v>
      </c>
      <c r="F10253" s="1" t="s">
        <v>9648</v>
      </c>
      <c r="G10253" s="1" t="s">
        <v>5801</v>
      </c>
      <c r="H10253" s="1" t="s">
        <v>9304</v>
      </c>
      <c r="I10253" s="1" t="b">
        <v>0</v>
      </c>
      <c r="J10253" s="1">
        <v>1</v>
      </c>
      <c r="K10253" s="1">
        <v>0</v>
      </c>
      <c r="L10253" s="1">
        <v>0</v>
      </c>
      <c r="M10253" s="1">
        <v>160</v>
      </c>
      <c r="N10253" s="1">
        <v>2.3644155460322098</v>
      </c>
      <c r="O10253" s="1" t="s">
        <v>9318</v>
      </c>
    </row>
    <row r="10254" spans="1:15" x14ac:dyDescent="0.3">
      <c r="A10254" s="1" t="s">
        <v>5701</v>
      </c>
      <c r="B10254" s="1" t="s">
        <v>5778</v>
      </c>
      <c r="C10254" s="1">
        <v>3</v>
      </c>
      <c r="D10254" s="1" t="s">
        <v>6773</v>
      </c>
      <c r="E10254" s="1">
        <v>24</v>
      </c>
      <c r="F10254" s="1" t="s">
        <v>9648</v>
      </c>
      <c r="G10254" s="1" t="s">
        <v>5814</v>
      </c>
      <c r="H10254" s="1" t="s">
        <v>9304</v>
      </c>
      <c r="I10254" s="1" t="b">
        <v>1</v>
      </c>
      <c r="J10254" s="1">
        <v>0</v>
      </c>
      <c r="K10254" s="1">
        <v>0</v>
      </c>
      <c r="L10254" s="1">
        <v>0</v>
      </c>
      <c r="M10254" s="1">
        <v>81</v>
      </c>
      <c r="N10254" s="1">
        <v>1.1969853701788</v>
      </c>
      <c r="O10254" s="1" t="s">
        <v>9305</v>
      </c>
    </row>
    <row r="10255" spans="1:15" x14ac:dyDescent="0.3">
      <c r="A10255" s="1" t="s">
        <v>5701</v>
      </c>
      <c r="B10255" s="1" t="s">
        <v>5778</v>
      </c>
      <c r="C10255" s="1">
        <v>3</v>
      </c>
      <c r="D10255" s="1" t="s">
        <v>6773</v>
      </c>
      <c r="E10255" s="1">
        <v>25</v>
      </c>
      <c r="F10255" s="1" t="s">
        <v>9649</v>
      </c>
      <c r="G10255" s="1" t="s">
        <v>5801</v>
      </c>
      <c r="H10255" s="1" t="s">
        <v>9304</v>
      </c>
      <c r="I10255" s="1" t="b">
        <v>0</v>
      </c>
      <c r="J10255" s="1">
        <v>1</v>
      </c>
      <c r="K10255" s="1">
        <v>0</v>
      </c>
      <c r="L10255" s="1">
        <v>0</v>
      </c>
      <c r="M10255" s="1">
        <v>1111</v>
      </c>
      <c r="N10255" s="1">
        <v>44.493392070484497</v>
      </c>
      <c r="O10255" s="1" t="s">
        <v>9318</v>
      </c>
    </row>
    <row r="10256" spans="1:15" x14ac:dyDescent="0.3">
      <c r="A10256" s="1" t="s">
        <v>5701</v>
      </c>
      <c r="B10256" s="1" t="s">
        <v>5778</v>
      </c>
      <c r="C10256" s="1">
        <v>3</v>
      </c>
      <c r="D10256" s="1" t="s">
        <v>6773</v>
      </c>
      <c r="E10256" s="1">
        <v>25</v>
      </c>
      <c r="F10256" s="1" t="s">
        <v>9649</v>
      </c>
      <c r="G10256" s="1" t="s">
        <v>5840</v>
      </c>
      <c r="H10256" s="1" t="s">
        <v>9304</v>
      </c>
      <c r="I10256" s="1" t="b">
        <v>0</v>
      </c>
      <c r="J10256" s="1">
        <v>5</v>
      </c>
      <c r="K10256" s="1">
        <v>0</v>
      </c>
      <c r="L10256" s="1">
        <v>7</v>
      </c>
      <c r="M10256" s="1">
        <v>430</v>
      </c>
      <c r="N10256" s="1">
        <v>17.220664797757301</v>
      </c>
      <c r="O10256" s="1" t="s">
        <v>9650</v>
      </c>
    </row>
    <row r="10257" spans="1:15" x14ac:dyDescent="0.3">
      <c r="A10257" s="1" t="s">
        <v>5701</v>
      </c>
      <c r="B10257" s="1" t="s">
        <v>5778</v>
      </c>
      <c r="C10257" s="1">
        <v>3</v>
      </c>
      <c r="D10257" s="1" t="s">
        <v>6773</v>
      </c>
      <c r="E10257" s="1">
        <v>25</v>
      </c>
      <c r="F10257" s="1" t="s">
        <v>9649</v>
      </c>
      <c r="G10257" s="1" t="s">
        <v>5851</v>
      </c>
      <c r="H10257" s="1" t="s">
        <v>9311</v>
      </c>
      <c r="I10257" s="1" t="b">
        <v>0</v>
      </c>
      <c r="J10257" s="1">
        <v>2</v>
      </c>
      <c r="K10257" s="1">
        <v>1</v>
      </c>
      <c r="L10257" s="1">
        <v>11</v>
      </c>
      <c r="M10257" s="1">
        <v>134</v>
      </c>
      <c r="N10257" s="1">
        <v>5.3664397276731997</v>
      </c>
      <c r="O10257" s="1" t="s">
        <v>9312</v>
      </c>
    </row>
    <row r="10258" spans="1:15" x14ac:dyDescent="0.3">
      <c r="A10258" s="1" t="s">
        <v>5701</v>
      </c>
      <c r="B10258" s="1" t="s">
        <v>5778</v>
      </c>
      <c r="C10258" s="1">
        <v>3</v>
      </c>
      <c r="D10258" s="1" t="s">
        <v>6773</v>
      </c>
      <c r="E10258" s="1">
        <v>25</v>
      </c>
      <c r="F10258" s="1" t="s">
        <v>9649</v>
      </c>
      <c r="G10258" s="1" t="s">
        <v>5876</v>
      </c>
      <c r="H10258" s="1" t="s">
        <v>9304</v>
      </c>
      <c r="I10258" s="1" t="b">
        <v>0</v>
      </c>
      <c r="J10258" s="1">
        <v>4</v>
      </c>
      <c r="K10258" s="1">
        <v>0</v>
      </c>
      <c r="L10258" s="1">
        <v>0</v>
      </c>
      <c r="M10258" s="1">
        <v>92</v>
      </c>
      <c r="N10258" s="1">
        <v>3.6844213055666799</v>
      </c>
      <c r="O10258" s="1" t="s">
        <v>9381</v>
      </c>
    </row>
    <row r="10259" spans="1:15" x14ac:dyDescent="0.3">
      <c r="A10259" s="1" t="s">
        <v>5701</v>
      </c>
      <c r="B10259" s="1" t="s">
        <v>5778</v>
      </c>
      <c r="C10259" s="1">
        <v>3</v>
      </c>
      <c r="D10259" s="1" t="s">
        <v>6773</v>
      </c>
      <c r="E10259" s="1">
        <v>25</v>
      </c>
      <c r="F10259" s="1" t="s">
        <v>9649</v>
      </c>
      <c r="G10259" s="1" t="s">
        <v>5834</v>
      </c>
      <c r="H10259" s="1" t="s">
        <v>9651</v>
      </c>
      <c r="I10259" s="1" t="b">
        <v>0</v>
      </c>
      <c r="J10259" s="1">
        <v>0</v>
      </c>
      <c r="K10259" s="1">
        <v>10</v>
      </c>
      <c r="L10259" s="1">
        <v>10</v>
      </c>
      <c r="M10259" s="1">
        <v>86</v>
      </c>
      <c r="N10259" s="1">
        <v>3.4441329595514598</v>
      </c>
      <c r="O10259" s="1" t="s">
        <v>9652</v>
      </c>
    </row>
    <row r="10260" spans="1:15" x14ac:dyDescent="0.3">
      <c r="A10260" s="1" t="s">
        <v>5701</v>
      </c>
      <c r="B10260" s="1" t="s">
        <v>5778</v>
      </c>
      <c r="C10260" s="1">
        <v>3</v>
      </c>
      <c r="D10260" s="1" t="s">
        <v>6773</v>
      </c>
      <c r="E10260" s="1">
        <v>25</v>
      </c>
      <c r="F10260" s="1" t="s">
        <v>9649</v>
      </c>
      <c r="G10260" s="1" t="s">
        <v>5840</v>
      </c>
      <c r="H10260" s="1" t="s">
        <v>9304</v>
      </c>
      <c r="I10260" s="1" t="b">
        <v>0</v>
      </c>
      <c r="J10260" s="1">
        <v>5</v>
      </c>
      <c r="K10260" s="1">
        <v>0</v>
      </c>
      <c r="L10260" s="1">
        <v>8</v>
      </c>
      <c r="M10260" s="1">
        <v>78</v>
      </c>
      <c r="N10260" s="1">
        <v>3.1237484981978301</v>
      </c>
      <c r="O10260" s="1" t="s">
        <v>9306</v>
      </c>
    </row>
    <row r="10261" spans="1:15" x14ac:dyDescent="0.3">
      <c r="A10261" s="1" t="s">
        <v>5701</v>
      </c>
      <c r="B10261" s="1" t="s">
        <v>5778</v>
      </c>
      <c r="C10261" s="1">
        <v>3</v>
      </c>
      <c r="D10261" s="1" t="s">
        <v>6773</v>
      </c>
      <c r="E10261" s="1">
        <v>25</v>
      </c>
      <c r="F10261" s="1" t="s">
        <v>9649</v>
      </c>
      <c r="G10261" s="1" t="s">
        <v>5803</v>
      </c>
      <c r="H10261" s="1" t="s">
        <v>9313</v>
      </c>
      <c r="I10261" s="1" t="b">
        <v>0</v>
      </c>
      <c r="J10261" s="1">
        <v>0</v>
      </c>
      <c r="K10261" s="1">
        <v>1</v>
      </c>
      <c r="L10261" s="1">
        <v>0</v>
      </c>
      <c r="M10261" s="1">
        <v>74</v>
      </c>
      <c r="N10261" s="1">
        <v>2.9635562675210201</v>
      </c>
      <c r="O10261" s="1" t="s">
        <v>9314</v>
      </c>
    </row>
    <row r="10262" spans="1:15" x14ac:dyDescent="0.3">
      <c r="A10262" s="1" t="s">
        <v>5701</v>
      </c>
      <c r="B10262" s="1" t="s">
        <v>5778</v>
      </c>
      <c r="C10262" s="1">
        <v>3</v>
      </c>
      <c r="D10262" s="1" t="s">
        <v>6773</v>
      </c>
      <c r="E10262" s="1">
        <v>25</v>
      </c>
      <c r="F10262" s="1" t="s">
        <v>9649</v>
      </c>
      <c r="G10262" s="1" t="s">
        <v>5803</v>
      </c>
      <c r="H10262" s="1" t="s">
        <v>9307</v>
      </c>
      <c r="I10262" s="1" t="b">
        <v>0</v>
      </c>
      <c r="J10262" s="1">
        <v>0</v>
      </c>
      <c r="K10262" s="1">
        <v>1</v>
      </c>
      <c r="L10262" s="1">
        <v>0</v>
      </c>
      <c r="M10262" s="1">
        <v>70</v>
      </c>
      <c r="N10262" s="1">
        <v>2.8033640368442101</v>
      </c>
      <c r="O10262" s="1" t="s">
        <v>9308</v>
      </c>
    </row>
    <row r="10263" spans="1:15" x14ac:dyDescent="0.3">
      <c r="A10263" s="1" t="s">
        <v>5701</v>
      </c>
      <c r="B10263" s="1" t="s">
        <v>5778</v>
      </c>
      <c r="C10263" s="1">
        <v>3</v>
      </c>
      <c r="D10263" s="1" t="s">
        <v>6773</v>
      </c>
      <c r="E10263" s="1">
        <v>25</v>
      </c>
      <c r="F10263" s="1" t="s">
        <v>9649</v>
      </c>
      <c r="G10263" s="1" t="s">
        <v>5834</v>
      </c>
      <c r="H10263" s="1" t="s">
        <v>9304</v>
      </c>
      <c r="I10263" s="1" t="b">
        <v>0</v>
      </c>
      <c r="J10263" s="1">
        <v>9</v>
      </c>
      <c r="K10263" s="1">
        <v>0</v>
      </c>
      <c r="L10263" s="1">
        <v>0</v>
      </c>
      <c r="M10263" s="1">
        <v>53</v>
      </c>
      <c r="N10263" s="1">
        <v>2.1225470564677602</v>
      </c>
      <c r="O10263" s="1" t="s">
        <v>9421</v>
      </c>
    </row>
    <row r="10264" spans="1:15" x14ac:dyDescent="0.3">
      <c r="A10264" s="1" t="s">
        <v>5701</v>
      </c>
      <c r="B10264" s="1" t="s">
        <v>5778</v>
      </c>
      <c r="C10264" s="1">
        <v>3</v>
      </c>
      <c r="D10264" s="1" t="s">
        <v>6773</v>
      </c>
      <c r="E10264" s="1">
        <v>25</v>
      </c>
      <c r="F10264" s="1" t="s">
        <v>9649</v>
      </c>
      <c r="G10264" s="1" t="s">
        <v>5834</v>
      </c>
      <c r="H10264" s="1" t="s">
        <v>9653</v>
      </c>
      <c r="I10264" s="1" t="b">
        <v>0</v>
      </c>
      <c r="J10264" s="1">
        <v>0</v>
      </c>
      <c r="K10264" s="1">
        <v>8</v>
      </c>
      <c r="L10264" s="1">
        <v>6</v>
      </c>
      <c r="M10264" s="1">
        <v>34</v>
      </c>
      <c r="N10264" s="1">
        <v>1.3616339607529</v>
      </c>
      <c r="O10264" s="1" t="s">
        <v>9654</v>
      </c>
    </row>
    <row r="10265" spans="1:15" x14ac:dyDescent="0.3">
      <c r="A10265" s="1" t="s">
        <v>5701</v>
      </c>
      <c r="B10265" s="1" t="s">
        <v>5778</v>
      </c>
      <c r="C10265" s="1">
        <v>3</v>
      </c>
      <c r="D10265" s="1" t="s">
        <v>6773</v>
      </c>
      <c r="E10265" s="1">
        <v>25</v>
      </c>
      <c r="F10265" s="1" t="s">
        <v>9649</v>
      </c>
      <c r="G10265" s="1" t="s">
        <v>5834</v>
      </c>
      <c r="H10265" s="1" t="s">
        <v>9304</v>
      </c>
      <c r="I10265" s="1" t="b">
        <v>0</v>
      </c>
      <c r="J10265" s="1">
        <v>9</v>
      </c>
      <c r="K10265" s="1">
        <v>0</v>
      </c>
      <c r="L10265" s="1">
        <v>0</v>
      </c>
      <c r="M10265" s="1">
        <v>30</v>
      </c>
      <c r="N10265" s="1">
        <v>1.20144173007609</v>
      </c>
      <c r="O10265" s="1" t="s">
        <v>9439</v>
      </c>
    </row>
    <row r="10266" spans="1:15" x14ac:dyDescent="0.3">
      <c r="A10266" s="1" t="s">
        <v>5701</v>
      </c>
      <c r="B10266" s="1" t="s">
        <v>5778</v>
      </c>
      <c r="C10266" s="1">
        <v>3</v>
      </c>
      <c r="D10266" s="1" t="s">
        <v>6773</v>
      </c>
      <c r="E10266" s="1">
        <v>25</v>
      </c>
      <c r="F10266" s="1" t="s">
        <v>9649</v>
      </c>
      <c r="G10266" s="1" t="s">
        <v>5810</v>
      </c>
      <c r="H10266" s="1" t="s">
        <v>9304</v>
      </c>
      <c r="I10266" s="1" t="b">
        <v>0</v>
      </c>
      <c r="J10266" s="1">
        <v>2</v>
      </c>
      <c r="K10266" s="1">
        <v>0</v>
      </c>
      <c r="L10266" s="1">
        <v>0</v>
      </c>
      <c r="M10266" s="1">
        <v>26</v>
      </c>
      <c r="N10266" s="1">
        <v>1.04124949939927</v>
      </c>
      <c r="O10266" s="1" t="s">
        <v>9336</v>
      </c>
    </row>
    <row r="10267" spans="1:15" x14ac:dyDescent="0.3">
      <c r="A10267" s="1" t="s">
        <v>5701</v>
      </c>
      <c r="B10267" s="1" t="s">
        <v>5778</v>
      </c>
      <c r="C10267" s="1">
        <v>3</v>
      </c>
      <c r="D10267" s="1" t="s">
        <v>6773</v>
      </c>
      <c r="E10267" s="1">
        <v>26</v>
      </c>
      <c r="F10267" s="1" t="s">
        <v>9655</v>
      </c>
      <c r="G10267" s="1" t="s">
        <v>5834</v>
      </c>
      <c r="H10267" s="1" t="s">
        <v>9656</v>
      </c>
      <c r="I10267" s="1" t="b">
        <v>0</v>
      </c>
      <c r="J10267" s="1">
        <v>0</v>
      </c>
      <c r="K10267" s="1">
        <v>6</v>
      </c>
      <c r="L10267" s="1">
        <v>8</v>
      </c>
      <c r="M10267" s="1">
        <v>2882</v>
      </c>
      <c r="N10267" s="1">
        <v>37.283311772315599</v>
      </c>
      <c r="O10267" s="1" t="s">
        <v>9657</v>
      </c>
    </row>
    <row r="10268" spans="1:15" x14ac:dyDescent="0.3">
      <c r="A10268" s="1" t="s">
        <v>5701</v>
      </c>
      <c r="B10268" s="1" t="s">
        <v>5778</v>
      </c>
      <c r="C10268" s="1">
        <v>3</v>
      </c>
      <c r="D10268" s="1" t="s">
        <v>6773</v>
      </c>
      <c r="E10268" s="1">
        <v>26</v>
      </c>
      <c r="F10268" s="1" t="s">
        <v>9655</v>
      </c>
      <c r="G10268" s="1" t="s">
        <v>5803</v>
      </c>
      <c r="H10268" s="1" t="s">
        <v>9307</v>
      </c>
      <c r="I10268" s="1" t="b">
        <v>0</v>
      </c>
      <c r="J10268" s="1">
        <v>0</v>
      </c>
      <c r="K10268" s="1">
        <v>1</v>
      </c>
      <c r="L10268" s="1">
        <v>0</v>
      </c>
      <c r="M10268" s="1">
        <v>1135</v>
      </c>
      <c r="N10268" s="1">
        <v>14.683053040103401</v>
      </c>
      <c r="O10268" s="1" t="s">
        <v>9308</v>
      </c>
    </row>
    <row r="10269" spans="1:15" x14ac:dyDescent="0.3">
      <c r="A10269" s="1" t="s">
        <v>5701</v>
      </c>
      <c r="B10269" s="1" t="s">
        <v>5778</v>
      </c>
      <c r="C10269" s="1">
        <v>3</v>
      </c>
      <c r="D10269" s="1" t="s">
        <v>6773</v>
      </c>
      <c r="E10269" s="1">
        <v>26</v>
      </c>
      <c r="F10269" s="1" t="s">
        <v>9655</v>
      </c>
      <c r="G10269" s="1" t="s">
        <v>5834</v>
      </c>
      <c r="H10269" s="1" t="s">
        <v>9304</v>
      </c>
      <c r="I10269" s="1" t="b">
        <v>0</v>
      </c>
      <c r="J10269" s="1">
        <v>12</v>
      </c>
      <c r="K10269" s="1">
        <v>0</v>
      </c>
      <c r="L10269" s="1">
        <v>10</v>
      </c>
      <c r="M10269" s="1">
        <v>441</v>
      </c>
      <c r="N10269" s="1">
        <v>5.7050452781371197</v>
      </c>
      <c r="O10269" s="1" t="s">
        <v>9355</v>
      </c>
    </row>
    <row r="10270" spans="1:15" x14ac:dyDescent="0.3">
      <c r="A10270" s="1" t="s">
        <v>5701</v>
      </c>
      <c r="B10270" s="1" t="s">
        <v>5778</v>
      </c>
      <c r="C10270" s="1">
        <v>3</v>
      </c>
      <c r="D10270" s="1" t="s">
        <v>6773</v>
      </c>
      <c r="E10270" s="1">
        <v>26</v>
      </c>
      <c r="F10270" s="1" t="s">
        <v>9655</v>
      </c>
      <c r="G10270" s="1" t="s">
        <v>5834</v>
      </c>
      <c r="H10270" s="1" t="s">
        <v>9658</v>
      </c>
      <c r="I10270" s="1" t="b">
        <v>0</v>
      </c>
      <c r="J10270" s="1">
        <v>0</v>
      </c>
      <c r="K10270" s="1">
        <v>8</v>
      </c>
      <c r="L10270" s="1">
        <v>12</v>
      </c>
      <c r="M10270" s="1">
        <v>374</v>
      </c>
      <c r="N10270" s="1">
        <v>4.83829236739974</v>
      </c>
      <c r="O10270" s="1" t="s">
        <v>9659</v>
      </c>
    </row>
    <row r="10271" spans="1:15" x14ac:dyDescent="0.3">
      <c r="A10271" s="1" t="s">
        <v>5701</v>
      </c>
      <c r="B10271" s="1" t="s">
        <v>5778</v>
      </c>
      <c r="C10271" s="1">
        <v>3</v>
      </c>
      <c r="D10271" s="1" t="s">
        <v>6773</v>
      </c>
      <c r="E10271" s="1">
        <v>26</v>
      </c>
      <c r="F10271" s="1" t="s">
        <v>9655</v>
      </c>
      <c r="G10271" s="1" t="s">
        <v>5834</v>
      </c>
      <c r="H10271" s="1" t="s">
        <v>9304</v>
      </c>
      <c r="I10271" s="1" t="b">
        <v>0</v>
      </c>
      <c r="J10271" s="1">
        <v>6</v>
      </c>
      <c r="K10271" s="1">
        <v>0</v>
      </c>
      <c r="L10271" s="1">
        <v>4</v>
      </c>
      <c r="M10271" s="1">
        <v>275</v>
      </c>
      <c r="N10271" s="1">
        <v>3.5575679172056902</v>
      </c>
      <c r="O10271" s="1" t="s">
        <v>9660</v>
      </c>
    </row>
    <row r="10272" spans="1:15" x14ac:dyDescent="0.3">
      <c r="A10272" s="1" t="s">
        <v>5701</v>
      </c>
      <c r="B10272" s="1" t="s">
        <v>5778</v>
      </c>
      <c r="C10272" s="1">
        <v>3</v>
      </c>
      <c r="D10272" s="1" t="s">
        <v>6773</v>
      </c>
      <c r="E10272" s="1">
        <v>26</v>
      </c>
      <c r="F10272" s="1" t="s">
        <v>9655</v>
      </c>
      <c r="G10272" s="1" t="s">
        <v>5803</v>
      </c>
      <c r="H10272" s="1" t="s">
        <v>9313</v>
      </c>
      <c r="I10272" s="1" t="b">
        <v>0</v>
      </c>
      <c r="J10272" s="1">
        <v>0</v>
      </c>
      <c r="K10272" s="1">
        <v>1</v>
      </c>
      <c r="L10272" s="1">
        <v>0</v>
      </c>
      <c r="M10272" s="1">
        <v>221</v>
      </c>
      <c r="N10272" s="1">
        <v>2.8589909443725698</v>
      </c>
      <c r="O10272" s="1" t="s">
        <v>9314</v>
      </c>
    </row>
    <row r="10273" spans="1:15" x14ac:dyDescent="0.3">
      <c r="A10273" s="1" t="s">
        <v>5701</v>
      </c>
      <c r="B10273" s="1" t="s">
        <v>5778</v>
      </c>
      <c r="C10273" s="1">
        <v>3</v>
      </c>
      <c r="D10273" s="1" t="s">
        <v>6773</v>
      </c>
      <c r="E10273" s="1">
        <v>26</v>
      </c>
      <c r="F10273" s="1" t="s">
        <v>9655</v>
      </c>
      <c r="G10273" s="1" t="s">
        <v>5834</v>
      </c>
      <c r="H10273" s="1" t="s">
        <v>9304</v>
      </c>
      <c r="I10273" s="1" t="b">
        <v>0</v>
      </c>
      <c r="J10273" s="1">
        <v>7</v>
      </c>
      <c r="K10273" s="1">
        <v>0</v>
      </c>
      <c r="L10273" s="1">
        <v>5</v>
      </c>
      <c r="M10273" s="1">
        <v>190</v>
      </c>
      <c r="N10273" s="1">
        <v>2.4579560155239299</v>
      </c>
      <c r="O10273" s="1" t="s">
        <v>9661</v>
      </c>
    </row>
    <row r="10274" spans="1:15" x14ac:dyDescent="0.3">
      <c r="A10274" s="1" t="s">
        <v>5701</v>
      </c>
      <c r="B10274" s="1" t="s">
        <v>5778</v>
      </c>
      <c r="C10274" s="1">
        <v>3</v>
      </c>
      <c r="D10274" s="1" t="s">
        <v>6773</v>
      </c>
      <c r="E10274" s="1">
        <v>26</v>
      </c>
      <c r="F10274" s="1" t="s">
        <v>9655</v>
      </c>
      <c r="G10274" s="1" t="s">
        <v>5851</v>
      </c>
      <c r="H10274" s="1" t="s">
        <v>9311</v>
      </c>
      <c r="I10274" s="1" t="b">
        <v>0</v>
      </c>
      <c r="J10274" s="1">
        <v>2</v>
      </c>
      <c r="K10274" s="1">
        <v>1</v>
      </c>
      <c r="L10274" s="1">
        <v>11</v>
      </c>
      <c r="M10274" s="1">
        <v>187</v>
      </c>
      <c r="N10274" s="1">
        <v>2.41914618369987</v>
      </c>
      <c r="O10274" s="1" t="s">
        <v>9312</v>
      </c>
    </row>
    <row r="10275" spans="1:15" x14ac:dyDescent="0.3">
      <c r="A10275" s="1" t="s">
        <v>5701</v>
      </c>
      <c r="B10275" s="1" t="s">
        <v>5778</v>
      </c>
      <c r="C10275" s="1">
        <v>3</v>
      </c>
      <c r="D10275" s="1" t="s">
        <v>6773</v>
      </c>
      <c r="E10275" s="1">
        <v>26</v>
      </c>
      <c r="F10275" s="1" t="s">
        <v>9655</v>
      </c>
      <c r="G10275" s="1" t="s">
        <v>5851</v>
      </c>
      <c r="H10275" s="1" t="e">
        <f>-----GAGCTGGACATGCCCGTGGTCGACGTGGGCGTGCT</f>
        <v>#NAME?</v>
      </c>
      <c r="I10275" s="1" t="b">
        <v>0</v>
      </c>
      <c r="J10275" s="1">
        <v>4</v>
      </c>
      <c r="K10275" s="1">
        <v>5</v>
      </c>
      <c r="L10275" s="1">
        <v>14</v>
      </c>
      <c r="M10275" s="1">
        <v>182</v>
      </c>
      <c r="N10275" s="1">
        <v>2.3544631306597599</v>
      </c>
      <c r="O10275" s="1" t="s">
        <v>9339</v>
      </c>
    </row>
    <row r="10276" spans="1:15" x14ac:dyDescent="0.3">
      <c r="A10276" s="1" t="s">
        <v>5701</v>
      </c>
      <c r="B10276" s="1" t="s">
        <v>5778</v>
      </c>
      <c r="C10276" s="1">
        <v>3</v>
      </c>
      <c r="D10276" s="1" t="s">
        <v>6773</v>
      </c>
      <c r="E10276" s="1">
        <v>26</v>
      </c>
      <c r="F10276" s="1" t="s">
        <v>9655</v>
      </c>
      <c r="G10276" s="1" t="s">
        <v>5834</v>
      </c>
      <c r="H10276" s="1" t="s">
        <v>9333</v>
      </c>
      <c r="I10276" s="1" t="b">
        <v>0</v>
      </c>
      <c r="J10276" s="1">
        <v>0</v>
      </c>
      <c r="K10276" s="1">
        <v>6</v>
      </c>
      <c r="L10276" s="1">
        <v>9</v>
      </c>
      <c r="M10276" s="1">
        <v>178</v>
      </c>
      <c r="N10276" s="1">
        <v>2.3027166882276799</v>
      </c>
      <c r="O10276" s="1" t="s">
        <v>9334</v>
      </c>
    </row>
    <row r="10277" spans="1:15" x14ac:dyDescent="0.3">
      <c r="A10277" s="1" t="s">
        <v>5701</v>
      </c>
      <c r="B10277" s="1" t="s">
        <v>5778</v>
      </c>
      <c r="C10277" s="1">
        <v>3</v>
      </c>
      <c r="D10277" s="1" t="s">
        <v>6773</v>
      </c>
      <c r="E10277" s="1">
        <v>26</v>
      </c>
      <c r="F10277" s="1" t="s">
        <v>9655</v>
      </c>
      <c r="G10277" s="1" t="s">
        <v>5801</v>
      </c>
      <c r="H10277" s="1" t="s">
        <v>9304</v>
      </c>
      <c r="I10277" s="1" t="b">
        <v>0</v>
      </c>
      <c r="J10277" s="1">
        <v>1</v>
      </c>
      <c r="K10277" s="1">
        <v>0</v>
      </c>
      <c r="L10277" s="1">
        <v>0</v>
      </c>
      <c r="M10277" s="1">
        <v>144</v>
      </c>
      <c r="N10277" s="1">
        <v>1.8628719275549701</v>
      </c>
      <c r="O10277" s="1" t="s">
        <v>9318</v>
      </c>
    </row>
    <row r="10278" spans="1:15" x14ac:dyDescent="0.3">
      <c r="A10278" s="1" t="s">
        <v>5701</v>
      </c>
      <c r="B10278" s="1" t="s">
        <v>5778</v>
      </c>
      <c r="C10278" s="1">
        <v>3</v>
      </c>
      <c r="D10278" s="1" t="s">
        <v>6773</v>
      </c>
      <c r="E10278" s="1">
        <v>26</v>
      </c>
      <c r="F10278" s="1" t="s">
        <v>9655</v>
      </c>
      <c r="G10278" s="1" t="s">
        <v>5814</v>
      </c>
      <c r="H10278" s="1" t="s">
        <v>9304</v>
      </c>
      <c r="I10278" s="1" t="b">
        <v>1</v>
      </c>
      <c r="J10278" s="1">
        <v>0</v>
      </c>
      <c r="K10278" s="1">
        <v>0</v>
      </c>
      <c r="L10278" s="1">
        <v>0</v>
      </c>
      <c r="M10278" s="1">
        <v>142</v>
      </c>
      <c r="N10278" s="1">
        <v>1.8369987063389299</v>
      </c>
      <c r="O10278" s="1" t="s">
        <v>9305</v>
      </c>
    </row>
    <row r="10279" spans="1:15" x14ac:dyDescent="0.3">
      <c r="A10279" s="1" t="s">
        <v>5701</v>
      </c>
      <c r="B10279" s="1" t="s">
        <v>5778</v>
      </c>
      <c r="C10279" s="1">
        <v>3</v>
      </c>
      <c r="D10279" s="1" t="s">
        <v>6773</v>
      </c>
      <c r="E10279" s="1">
        <v>26</v>
      </c>
      <c r="F10279" s="1" t="s">
        <v>9655</v>
      </c>
      <c r="G10279" s="1" t="s">
        <v>5803</v>
      </c>
      <c r="H10279" s="1" t="s">
        <v>9307</v>
      </c>
      <c r="I10279" s="1" t="b">
        <v>0</v>
      </c>
      <c r="J10279" s="1">
        <v>0</v>
      </c>
      <c r="K10279" s="1">
        <v>1</v>
      </c>
      <c r="L10279" s="1">
        <v>0</v>
      </c>
      <c r="M10279" s="1">
        <v>121</v>
      </c>
      <c r="N10279" s="1">
        <v>1.5653298835705001</v>
      </c>
      <c r="O10279" s="1" t="s">
        <v>9409</v>
      </c>
    </row>
    <row r="10280" spans="1:15" x14ac:dyDescent="0.3">
      <c r="A10280" s="1" t="s">
        <v>5701</v>
      </c>
      <c r="B10280" s="1" t="s">
        <v>5778</v>
      </c>
      <c r="C10280" s="1">
        <v>3</v>
      </c>
      <c r="D10280" s="1" t="s">
        <v>6773</v>
      </c>
      <c r="E10280" s="1">
        <v>26</v>
      </c>
      <c r="F10280" s="1" t="s">
        <v>9655</v>
      </c>
      <c r="G10280" s="1" t="s">
        <v>5834</v>
      </c>
      <c r="H10280" s="1" t="s">
        <v>9304</v>
      </c>
      <c r="I10280" s="1" t="b">
        <v>0</v>
      </c>
      <c r="J10280" s="1">
        <v>13</v>
      </c>
      <c r="K10280" s="1">
        <v>0</v>
      </c>
      <c r="L10280" s="1">
        <v>5</v>
      </c>
      <c r="M10280" s="1">
        <v>101</v>
      </c>
      <c r="N10280" s="1">
        <v>1.30659767141009</v>
      </c>
      <c r="O10280" s="1" t="s">
        <v>9662</v>
      </c>
    </row>
    <row r="10281" spans="1:15" x14ac:dyDescent="0.3">
      <c r="A10281" s="1" t="s">
        <v>5701</v>
      </c>
      <c r="B10281" s="1" t="s">
        <v>5778</v>
      </c>
      <c r="C10281" s="1">
        <v>3</v>
      </c>
      <c r="D10281" s="1" t="s">
        <v>6773</v>
      </c>
      <c r="E10281" s="1">
        <v>27</v>
      </c>
      <c r="F10281" s="1" t="s">
        <v>9663</v>
      </c>
      <c r="G10281" s="1" t="s">
        <v>5814</v>
      </c>
      <c r="H10281" s="1" t="s">
        <v>9304</v>
      </c>
      <c r="I10281" s="1" t="b">
        <v>1</v>
      </c>
      <c r="J10281" s="1">
        <v>0</v>
      </c>
      <c r="K10281" s="1">
        <v>0</v>
      </c>
      <c r="L10281" s="1">
        <v>0</v>
      </c>
      <c r="M10281" s="1">
        <v>1023</v>
      </c>
      <c r="N10281" s="1">
        <v>77.033132530120398</v>
      </c>
      <c r="O10281" s="1" t="s">
        <v>9305</v>
      </c>
    </row>
    <row r="10282" spans="1:15" x14ac:dyDescent="0.3">
      <c r="A10282" s="1" t="s">
        <v>5701</v>
      </c>
      <c r="B10282" s="1" t="s">
        <v>5778</v>
      </c>
      <c r="C10282" s="1">
        <v>3</v>
      </c>
      <c r="D10282" s="1" t="s">
        <v>6773</v>
      </c>
      <c r="E10282" s="1">
        <v>27</v>
      </c>
      <c r="F10282" s="1" t="s">
        <v>9663</v>
      </c>
      <c r="G10282" s="1" t="s">
        <v>5834</v>
      </c>
      <c r="H10282" s="1" t="s">
        <v>9656</v>
      </c>
      <c r="I10282" s="1" t="b">
        <v>0</v>
      </c>
      <c r="J10282" s="1">
        <v>0</v>
      </c>
      <c r="K10282" s="1">
        <v>6</v>
      </c>
      <c r="L10282" s="1">
        <v>8</v>
      </c>
      <c r="M10282" s="1">
        <v>66</v>
      </c>
      <c r="N10282" s="1">
        <v>4.9698795180722897</v>
      </c>
      <c r="O10282" s="1" t="s">
        <v>9657</v>
      </c>
    </row>
    <row r="10283" spans="1:15" x14ac:dyDescent="0.3">
      <c r="A10283" s="1" t="s">
        <v>5701</v>
      </c>
      <c r="B10283" s="1" t="s">
        <v>5778</v>
      </c>
      <c r="C10283" s="1">
        <v>3</v>
      </c>
      <c r="D10283" s="1" t="s">
        <v>6773</v>
      </c>
      <c r="E10283" s="1">
        <v>27</v>
      </c>
      <c r="F10283" s="1" t="s">
        <v>9663</v>
      </c>
      <c r="G10283" s="1" t="s">
        <v>5803</v>
      </c>
      <c r="H10283" s="1" t="s">
        <v>9307</v>
      </c>
      <c r="I10283" s="1" t="b">
        <v>0</v>
      </c>
      <c r="J10283" s="1">
        <v>0</v>
      </c>
      <c r="K10283" s="1">
        <v>1</v>
      </c>
      <c r="L10283" s="1">
        <v>0</v>
      </c>
      <c r="M10283" s="1">
        <v>44</v>
      </c>
      <c r="N10283" s="1">
        <v>3.31325301204819</v>
      </c>
      <c r="O10283" s="1" t="s">
        <v>9308</v>
      </c>
    </row>
    <row r="10284" spans="1:15" x14ac:dyDescent="0.3">
      <c r="A10284" s="1" t="s">
        <v>5701</v>
      </c>
      <c r="B10284" s="1" t="s">
        <v>5778</v>
      </c>
      <c r="C10284" s="1">
        <v>3</v>
      </c>
      <c r="D10284" s="1" t="s">
        <v>6773</v>
      </c>
      <c r="E10284" s="1">
        <v>27</v>
      </c>
      <c r="F10284" s="1" t="s">
        <v>9663</v>
      </c>
      <c r="G10284" s="1" t="s">
        <v>5908</v>
      </c>
      <c r="H10284" s="1" t="s">
        <v>9304</v>
      </c>
      <c r="I10284" s="1" t="b">
        <v>0</v>
      </c>
      <c r="J10284" s="1">
        <v>0</v>
      </c>
      <c r="K10284" s="1">
        <v>0</v>
      </c>
      <c r="L10284" s="1">
        <v>1</v>
      </c>
      <c r="M10284" s="1">
        <v>16</v>
      </c>
      <c r="N10284" s="1">
        <v>1.2048192771084301</v>
      </c>
      <c r="O10284" s="1" t="s">
        <v>9359</v>
      </c>
    </row>
    <row r="10285" spans="1:15" x14ac:dyDescent="0.3">
      <c r="A10285" s="1" t="s">
        <v>5701</v>
      </c>
      <c r="B10285" s="1" t="s">
        <v>5778</v>
      </c>
      <c r="C10285" s="1">
        <v>3</v>
      </c>
      <c r="D10285" s="1" t="s">
        <v>6773</v>
      </c>
      <c r="E10285" s="1">
        <v>28</v>
      </c>
      <c r="F10285" s="1" t="s">
        <v>9664</v>
      </c>
      <c r="G10285" s="1" t="s">
        <v>5814</v>
      </c>
      <c r="H10285" s="1" t="s">
        <v>9304</v>
      </c>
      <c r="I10285" s="1" t="b">
        <v>1</v>
      </c>
      <c r="J10285" s="1">
        <v>0</v>
      </c>
      <c r="K10285" s="1">
        <v>0</v>
      </c>
      <c r="L10285" s="1">
        <v>0</v>
      </c>
      <c r="M10285" s="1">
        <v>706</v>
      </c>
      <c r="N10285" s="1">
        <v>33.683206106870202</v>
      </c>
      <c r="O10285" s="1" t="s">
        <v>9305</v>
      </c>
    </row>
    <row r="10286" spans="1:15" x14ac:dyDescent="0.3">
      <c r="A10286" s="1" t="s">
        <v>5701</v>
      </c>
      <c r="B10286" s="1" t="s">
        <v>5778</v>
      </c>
      <c r="C10286" s="1">
        <v>3</v>
      </c>
      <c r="D10286" s="1" t="s">
        <v>6773</v>
      </c>
      <c r="E10286" s="1">
        <v>28</v>
      </c>
      <c r="F10286" s="1" t="s">
        <v>9664</v>
      </c>
      <c r="G10286" s="1" t="s">
        <v>5803</v>
      </c>
      <c r="H10286" s="1" t="s">
        <v>9307</v>
      </c>
      <c r="I10286" s="1" t="b">
        <v>0</v>
      </c>
      <c r="J10286" s="1">
        <v>0</v>
      </c>
      <c r="K10286" s="1">
        <v>1</v>
      </c>
      <c r="L10286" s="1">
        <v>0</v>
      </c>
      <c r="M10286" s="1">
        <v>197</v>
      </c>
      <c r="N10286" s="1">
        <v>9.3988549618320594</v>
      </c>
      <c r="O10286" s="1" t="s">
        <v>9308</v>
      </c>
    </row>
    <row r="10287" spans="1:15" x14ac:dyDescent="0.3">
      <c r="A10287" s="1" t="s">
        <v>5701</v>
      </c>
      <c r="B10287" s="1" t="s">
        <v>5778</v>
      </c>
      <c r="C10287" s="1">
        <v>3</v>
      </c>
      <c r="D10287" s="1" t="s">
        <v>6773</v>
      </c>
      <c r="E10287" s="1">
        <v>28</v>
      </c>
      <c r="F10287" s="1" t="s">
        <v>9664</v>
      </c>
      <c r="G10287" s="1" t="s">
        <v>5801</v>
      </c>
      <c r="H10287" s="1" t="s">
        <v>9304</v>
      </c>
      <c r="I10287" s="1" t="b">
        <v>0</v>
      </c>
      <c r="J10287" s="1">
        <v>1</v>
      </c>
      <c r="K10287" s="1">
        <v>0</v>
      </c>
      <c r="L10287" s="1">
        <v>0</v>
      </c>
      <c r="M10287" s="1">
        <v>140</v>
      </c>
      <c r="N10287" s="1">
        <v>6.67938931297709</v>
      </c>
      <c r="O10287" s="1" t="s">
        <v>9318</v>
      </c>
    </row>
    <row r="10288" spans="1:15" x14ac:dyDescent="0.3">
      <c r="A10288" s="1" t="s">
        <v>5701</v>
      </c>
      <c r="B10288" s="1" t="s">
        <v>5778</v>
      </c>
      <c r="C10288" s="1">
        <v>3</v>
      </c>
      <c r="D10288" s="1" t="s">
        <v>6773</v>
      </c>
      <c r="E10288" s="1">
        <v>28</v>
      </c>
      <c r="F10288" s="1" t="s">
        <v>9664</v>
      </c>
      <c r="G10288" s="1" t="s">
        <v>5803</v>
      </c>
      <c r="H10288" s="1" t="s">
        <v>9313</v>
      </c>
      <c r="I10288" s="1" t="b">
        <v>0</v>
      </c>
      <c r="J10288" s="1">
        <v>0</v>
      </c>
      <c r="K10288" s="1">
        <v>1</v>
      </c>
      <c r="L10288" s="1">
        <v>0</v>
      </c>
      <c r="M10288" s="1">
        <v>139</v>
      </c>
      <c r="N10288" s="1">
        <v>6.6316793893129704</v>
      </c>
      <c r="O10288" s="1" t="s">
        <v>9314</v>
      </c>
    </row>
    <row r="10289" spans="1:15" x14ac:dyDescent="0.3">
      <c r="A10289" s="1" t="s">
        <v>5701</v>
      </c>
      <c r="B10289" s="1" t="s">
        <v>5778</v>
      </c>
      <c r="C10289" s="1">
        <v>3</v>
      </c>
      <c r="D10289" s="1" t="s">
        <v>6773</v>
      </c>
      <c r="E10289" s="1">
        <v>28</v>
      </c>
      <c r="F10289" s="1" t="s">
        <v>9664</v>
      </c>
      <c r="G10289" s="1" t="s">
        <v>5845</v>
      </c>
      <c r="H10289" s="1" t="s">
        <v>9454</v>
      </c>
      <c r="I10289" s="1" t="b">
        <v>0</v>
      </c>
      <c r="J10289" s="1">
        <v>0</v>
      </c>
      <c r="K10289" s="1">
        <v>4</v>
      </c>
      <c r="L10289" s="1">
        <v>8</v>
      </c>
      <c r="M10289" s="1">
        <v>96</v>
      </c>
      <c r="N10289" s="1">
        <v>4.5801526717557204</v>
      </c>
      <c r="O10289" s="1" t="s">
        <v>9665</v>
      </c>
    </row>
    <row r="10290" spans="1:15" x14ac:dyDescent="0.3">
      <c r="A10290" s="1" t="s">
        <v>5701</v>
      </c>
      <c r="B10290" s="1" t="s">
        <v>5778</v>
      </c>
      <c r="C10290" s="1">
        <v>3</v>
      </c>
      <c r="D10290" s="1" t="s">
        <v>6773</v>
      </c>
      <c r="E10290" s="1">
        <v>28</v>
      </c>
      <c r="F10290" s="1" t="s">
        <v>9664</v>
      </c>
      <c r="G10290" s="1" t="s">
        <v>5834</v>
      </c>
      <c r="H10290" s="1" t="s">
        <v>9402</v>
      </c>
      <c r="I10290" s="1" t="b">
        <v>0</v>
      </c>
      <c r="J10290" s="1">
        <v>0</v>
      </c>
      <c r="K10290" s="1">
        <v>6</v>
      </c>
      <c r="L10290" s="1">
        <v>11</v>
      </c>
      <c r="M10290" s="1">
        <v>48</v>
      </c>
      <c r="N10290" s="1">
        <v>2.2900763358778602</v>
      </c>
      <c r="O10290" s="1" t="s">
        <v>9403</v>
      </c>
    </row>
    <row r="10291" spans="1:15" x14ac:dyDescent="0.3">
      <c r="A10291" s="1" t="s">
        <v>5701</v>
      </c>
      <c r="B10291" s="1" t="s">
        <v>5778</v>
      </c>
      <c r="C10291" s="1">
        <v>3</v>
      </c>
      <c r="D10291" s="1" t="s">
        <v>6773</v>
      </c>
      <c r="E10291" s="1">
        <v>28</v>
      </c>
      <c r="F10291" s="1" t="s">
        <v>9664</v>
      </c>
      <c r="G10291" s="1" t="s">
        <v>5851</v>
      </c>
      <c r="H10291" s="1" t="s">
        <v>9311</v>
      </c>
      <c r="I10291" s="1" t="b">
        <v>0</v>
      </c>
      <c r="J10291" s="1">
        <v>2</v>
      </c>
      <c r="K10291" s="1">
        <v>1</v>
      </c>
      <c r="L10291" s="1">
        <v>11</v>
      </c>
      <c r="M10291" s="1">
        <v>42</v>
      </c>
      <c r="N10291" s="1">
        <v>2.0038167938931202</v>
      </c>
      <c r="O10291" s="1" t="s">
        <v>9312</v>
      </c>
    </row>
    <row r="10292" spans="1:15" x14ac:dyDescent="0.3">
      <c r="A10292" s="1" t="s">
        <v>5701</v>
      </c>
      <c r="B10292" s="1" t="s">
        <v>5778</v>
      </c>
      <c r="C10292" s="1">
        <v>3</v>
      </c>
      <c r="D10292" s="1" t="s">
        <v>6773</v>
      </c>
      <c r="E10292" s="1">
        <v>28</v>
      </c>
      <c r="F10292" s="1" t="s">
        <v>9664</v>
      </c>
      <c r="G10292" s="1" t="s">
        <v>5810</v>
      </c>
      <c r="H10292" s="1" t="s">
        <v>9304</v>
      </c>
      <c r="I10292" s="1" t="b">
        <v>0</v>
      </c>
      <c r="J10292" s="1">
        <v>2</v>
      </c>
      <c r="K10292" s="1">
        <v>0</v>
      </c>
      <c r="L10292" s="1">
        <v>0</v>
      </c>
      <c r="M10292" s="1">
        <v>41</v>
      </c>
      <c r="N10292" s="1">
        <v>1.9561068702290001</v>
      </c>
      <c r="O10292" s="1" t="s">
        <v>9336</v>
      </c>
    </row>
    <row r="10293" spans="1:15" x14ac:dyDescent="0.3">
      <c r="A10293" s="1" t="s">
        <v>5701</v>
      </c>
      <c r="B10293" s="1" t="s">
        <v>5778</v>
      </c>
      <c r="C10293" s="1">
        <v>3</v>
      </c>
      <c r="D10293" s="1" t="s">
        <v>6773</v>
      </c>
      <c r="E10293" s="1">
        <v>28</v>
      </c>
      <c r="F10293" s="1" t="s">
        <v>9664</v>
      </c>
      <c r="G10293" s="1" t="s">
        <v>5816</v>
      </c>
      <c r="H10293" s="1" t="s">
        <v>9304</v>
      </c>
      <c r="I10293" s="1" t="b">
        <v>0</v>
      </c>
      <c r="J10293" s="1">
        <v>3</v>
      </c>
      <c r="K10293" s="1">
        <v>0</v>
      </c>
      <c r="L10293" s="1">
        <v>1</v>
      </c>
      <c r="M10293" s="1">
        <v>40</v>
      </c>
      <c r="N10293" s="1">
        <v>1.90839694656488</v>
      </c>
      <c r="O10293" s="1" t="s">
        <v>9666</v>
      </c>
    </row>
    <row r="10294" spans="1:15" x14ac:dyDescent="0.3">
      <c r="A10294" s="1" t="s">
        <v>5701</v>
      </c>
      <c r="B10294" s="1" t="s">
        <v>5778</v>
      </c>
      <c r="C10294" s="1">
        <v>3</v>
      </c>
      <c r="D10294" s="1" t="s">
        <v>6773</v>
      </c>
      <c r="E10294" s="1">
        <v>28</v>
      </c>
      <c r="F10294" s="1" t="s">
        <v>9664</v>
      </c>
      <c r="G10294" s="1" t="s">
        <v>5834</v>
      </c>
      <c r="H10294" s="1" t="s">
        <v>9304</v>
      </c>
      <c r="I10294" s="1" t="b">
        <v>0</v>
      </c>
      <c r="J10294" s="1">
        <v>12</v>
      </c>
      <c r="K10294" s="1">
        <v>0</v>
      </c>
      <c r="L10294" s="1">
        <v>10</v>
      </c>
      <c r="M10294" s="1">
        <v>36</v>
      </c>
      <c r="N10294" s="1">
        <v>1.7175572519083899</v>
      </c>
      <c r="O10294" s="1" t="s">
        <v>9355</v>
      </c>
    </row>
    <row r="10295" spans="1:15" x14ac:dyDescent="0.3">
      <c r="A10295" s="1" t="s">
        <v>5701</v>
      </c>
      <c r="B10295" s="1" t="s">
        <v>5778</v>
      </c>
      <c r="C10295" s="1">
        <v>3</v>
      </c>
      <c r="D10295" s="1" t="s">
        <v>6773</v>
      </c>
      <c r="E10295" s="1">
        <v>28</v>
      </c>
      <c r="F10295" s="1" t="s">
        <v>9664</v>
      </c>
      <c r="G10295" s="1" t="s">
        <v>5908</v>
      </c>
      <c r="H10295" s="1" t="s">
        <v>9304</v>
      </c>
      <c r="I10295" s="1" t="b">
        <v>0</v>
      </c>
      <c r="J10295" s="1">
        <v>0</v>
      </c>
      <c r="K10295" s="1">
        <v>0</v>
      </c>
      <c r="L10295" s="1">
        <v>1</v>
      </c>
      <c r="M10295" s="1">
        <v>35</v>
      </c>
      <c r="N10295" s="1">
        <v>1.6698473282442701</v>
      </c>
      <c r="O10295" s="1" t="s">
        <v>9667</v>
      </c>
    </row>
    <row r="10296" spans="1:15" x14ac:dyDescent="0.3">
      <c r="A10296" s="1" t="s">
        <v>5701</v>
      </c>
      <c r="B10296" s="1" t="s">
        <v>5778</v>
      </c>
      <c r="C10296" s="1">
        <v>3</v>
      </c>
      <c r="D10296" s="1" t="s">
        <v>6773</v>
      </c>
      <c r="E10296" s="1">
        <v>29</v>
      </c>
      <c r="F10296" s="1" t="s">
        <v>9668</v>
      </c>
      <c r="G10296" s="1" t="s">
        <v>5814</v>
      </c>
      <c r="H10296" s="1" t="s">
        <v>9304</v>
      </c>
      <c r="I10296" s="1" t="b">
        <v>1</v>
      </c>
      <c r="J10296" s="1">
        <v>0</v>
      </c>
      <c r="K10296" s="1">
        <v>0</v>
      </c>
      <c r="L10296" s="1">
        <v>0</v>
      </c>
      <c r="M10296" s="1">
        <v>785</v>
      </c>
      <c r="N10296" s="1">
        <v>89.407744874715206</v>
      </c>
      <c r="O10296" s="1" t="s">
        <v>9305</v>
      </c>
    </row>
    <row r="10297" spans="1:15" x14ac:dyDescent="0.3">
      <c r="A10297" s="1" t="s">
        <v>5701</v>
      </c>
      <c r="B10297" s="1" t="s">
        <v>5778</v>
      </c>
      <c r="C10297" s="1">
        <v>3</v>
      </c>
      <c r="D10297" s="1" t="s">
        <v>6773</v>
      </c>
      <c r="E10297" s="1">
        <v>29</v>
      </c>
      <c r="F10297" s="1" t="s">
        <v>9668</v>
      </c>
      <c r="G10297" s="1" t="s">
        <v>5908</v>
      </c>
      <c r="H10297" s="1" t="s">
        <v>9304</v>
      </c>
      <c r="I10297" s="1" t="b">
        <v>0</v>
      </c>
      <c r="J10297" s="1">
        <v>0</v>
      </c>
      <c r="K10297" s="1">
        <v>0</v>
      </c>
      <c r="L10297" s="1">
        <v>1</v>
      </c>
      <c r="M10297" s="1">
        <v>16</v>
      </c>
      <c r="N10297" s="1">
        <v>1.8223234624145701</v>
      </c>
      <c r="O10297" s="1" t="s">
        <v>9359</v>
      </c>
    </row>
    <row r="10298" spans="1:15" x14ac:dyDescent="0.3">
      <c r="A10298" s="1" t="s">
        <v>5701</v>
      </c>
      <c r="B10298" s="1" t="s">
        <v>5778</v>
      </c>
      <c r="C10298" s="1">
        <v>3</v>
      </c>
      <c r="D10298" s="1" t="s">
        <v>6773</v>
      </c>
      <c r="E10298" s="1">
        <v>29</v>
      </c>
      <c r="F10298" s="1" t="s">
        <v>9668</v>
      </c>
      <c r="G10298" s="1" t="s">
        <v>5803</v>
      </c>
      <c r="H10298" s="1" t="s">
        <v>9307</v>
      </c>
      <c r="I10298" s="1" t="b">
        <v>0</v>
      </c>
      <c r="J10298" s="1">
        <v>0</v>
      </c>
      <c r="K10298" s="1">
        <v>1</v>
      </c>
      <c r="L10298" s="1">
        <v>0</v>
      </c>
      <c r="M10298" s="1">
        <v>9</v>
      </c>
      <c r="N10298" s="1">
        <v>1.0250569476082001</v>
      </c>
      <c r="O10298" s="1" t="s">
        <v>9308</v>
      </c>
    </row>
    <row r="10299" spans="1:15" x14ac:dyDescent="0.3">
      <c r="A10299" s="1" t="s">
        <v>5701</v>
      </c>
      <c r="B10299" s="1" t="s">
        <v>5778</v>
      </c>
      <c r="C10299" s="1">
        <v>-1</v>
      </c>
      <c r="D10299" s="1" t="s">
        <v>6773</v>
      </c>
      <c r="E10299" s="1">
        <v>-1</v>
      </c>
      <c r="F10299" s="1" t="s">
        <v>9669</v>
      </c>
      <c r="G10299" s="1" t="s">
        <v>5814</v>
      </c>
      <c r="H10299" s="1" t="s">
        <v>9304</v>
      </c>
      <c r="I10299" s="1" t="b">
        <v>1</v>
      </c>
      <c r="J10299" s="1">
        <v>0</v>
      </c>
      <c r="K10299" s="1">
        <v>0</v>
      </c>
      <c r="L10299" s="1">
        <v>0</v>
      </c>
      <c r="M10299" s="1">
        <v>3946</v>
      </c>
      <c r="N10299" s="1">
        <v>92.759755524212494</v>
      </c>
      <c r="O10299" s="1" t="s">
        <v>9305</v>
      </c>
    </row>
    <row r="10300" spans="1:15" x14ac:dyDescent="0.3">
      <c r="A10300" s="1" t="s">
        <v>5701</v>
      </c>
      <c r="B10300" s="1" t="s">
        <v>5778</v>
      </c>
      <c r="C10300" s="1">
        <v>-1</v>
      </c>
      <c r="D10300" s="1" t="s">
        <v>6773</v>
      </c>
      <c r="E10300" s="1">
        <v>-1</v>
      </c>
      <c r="F10300" s="1" t="s">
        <v>9669</v>
      </c>
      <c r="G10300" s="1" t="s">
        <v>5908</v>
      </c>
      <c r="H10300" s="1" t="s">
        <v>9304</v>
      </c>
      <c r="I10300" s="1" t="b">
        <v>0</v>
      </c>
      <c r="J10300" s="1">
        <v>0</v>
      </c>
      <c r="K10300" s="1">
        <v>0</v>
      </c>
      <c r="L10300" s="1">
        <v>1</v>
      </c>
      <c r="M10300" s="1">
        <v>78</v>
      </c>
      <c r="N10300" s="1">
        <v>1.8335684062059201</v>
      </c>
      <c r="O10300" s="1" t="s">
        <v>9359</v>
      </c>
    </row>
    <row r="10301" spans="1:15" x14ac:dyDescent="0.3">
      <c r="A10301" s="1" t="s">
        <v>5701</v>
      </c>
      <c r="B10301" s="1" t="s">
        <v>5778</v>
      </c>
      <c r="C10301" s="1">
        <v>-1</v>
      </c>
      <c r="D10301" s="1" t="s">
        <v>6773</v>
      </c>
      <c r="E10301" s="1">
        <v>-1</v>
      </c>
      <c r="F10301" s="1" t="s">
        <v>9670</v>
      </c>
      <c r="G10301" s="1" t="s">
        <v>5814</v>
      </c>
      <c r="H10301" s="1" t="s">
        <v>9304</v>
      </c>
      <c r="I10301" s="1" t="b">
        <v>1</v>
      </c>
      <c r="J10301" s="1">
        <v>0</v>
      </c>
      <c r="K10301" s="1">
        <v>0</v>
      </c>
      <c r="L10301" s="1">
        <v>0</v>
      </c>
      <c r="M10301" s="1">
        <v>2123</v>
      </c>
      <c r="N10301" s="1">
        <v>91.864993509303304</v>
      </c>
      <c r="O10301" s="1" t="s">
        <v>9305</v>
      </c>
    </row>
    <row r="10302" spans="1:15" x14ac:dyDescent="0.3">
      <c r="A10302" s="1" t="s">
        <v>5701</v>
      </c>
      <c r="B10302" s="1" t="s">
        <v>5778</v>
      </c>
      <c r="C10302" s="1">
        <v>-1</v>
      </c>
      <c r="D10302" s="1" t="s">
        <v>6773</v>
      </c>
      <c r="E10302" s="1">
        <v>-1</v>
      </c>
      <c r="F10302" s="1" t="s">
        <v>9670</v>
      </c>
      <c r="G10302" s="1" t="s">
        <v>5908</v>
      </c>
      <c r="H10302" s="1" t="s">
        <v>9304</v>
      </c>
      <c r="I10302" s="1" t="b">
        <v>0</v>
      </c>
      <c r="J10302" s="1">
        <v>0</v>
      </c>
      <c r="K10302" s="1">
        <v>0</v>
      </c>
      <c r="L10302" s="1">
        <v>1</v>
      </c>
      <c r="M10302" s="1">
        <v>49</v>
      </c>
      <c r="N10302" s="1">
        <v>2.1202942449156201</v>
      </c>
      <c r="O10302" s="1" t="s">
        <v>9359</v>
      </c>
    </row>
    <row r="10303" spans="1:15" x14ac:dyDescent="0.3">
      <c r="A10303" s="1" t="s">
        <v>5700</v>
      </c>
      <c r="B10303" s="1" t="s">
        <v>5778</v>
      </c>
      <c r="C10303" s="1">
        <v>4</v>
      </c>
      <c r="D10303" s="1" t="s">
        <v>6827</v>
      </c>
      <c r="E10303" s="1">
        <v>0</v>
      </c>
      <c r="F10303" s="1" t="s">
        <v>9671</v>
      </c>
      <c r="G10303" s="1" t="s">
        <v>5834</v>
      </c>
      <c r="H10303" s="1" t="s">
        <v>9672</v>
      </c>
      <c r="I10303" s="1" t="b">
        <v>0</v>
      </c>
      <c r="J10303" s="1">
        <v>0</v>
      </c>
      <c r="K10303" s="1">
        <v>13</v>
      </c>
      <c r="L10303" s="1">
        <v>4</v>
      </c>
      <c r="M10303" s="1">
        <v>3462</v>
      </c>
      <c r="N10303" s="1">
        <v>45.690906691302601</v>
      </c>
      <c r="O10303" s="1" t="s">
        <v>9673</v>
      </c>
    </row>
    <row r="10304" spans="1:15" x14ac:dyDescent="0.3">
      <c r="A10304" s="1" t="s">
        <v>5700</v>
      </c>
      <c r="B10304" s="1" t="s">
        <v>5778</v>
      </c>
      <c r="C10304" s="1">
        <v>4</v>
      </c>
      <c r="D10304" s="1" t="s">
        <v>6827</v>
      </c>
      <c r="E10304" s="1">
        <v>0</v>
      </c>
      <c r="F10304" s="1" t="s">
        <v>9671</v>
      </c>
      <c r="G10304" s="1" t="s">
        <v>5798</v>
      </c>
      <c r="H10304" s="1" t="s">
        <v>9304</v>
      </c>
      <c r="I10304" s="1" t="b">
        <v>0</v>
      </c>
      <c r="J10304" s="1">
        <v>0</v>
      </c>
      <c r="K10304" s="1">
        <v>0</v>
      </c>
      <c r="L10304" s="1">
        <v>7</v>
      </c>
      <c r="M10304" s="1">
        <v>3407</v>
      </c>
      <c r="N10304" s="1">
        <v>44.9650257357793</v>
      </c>
      <c r="O10304" s="1" t="s">
        <v>9674</v>
      </c>
    </row>
    <row r="10305" spans="1:15" x14ac:dyDescent="0.3">
      <c r="A10305" s="1" t="s">
        <v>5700</v>
      </c>
      <c r="B10305" s="1" t="s">
        <v>5778</v>
      </c>
      <c r="C10305" s="1">
        <v>4</v>
      </c>
      <c r="D10305" s="1" t="s">
        <v>6827</v>
      </c>
      <c r="E10305" s="1">
        <v>0</v>
      </c>
      <c r="F10305" s="1" t="s">
        <v>9671</v>
      </c>
      <c r="G10305" s="1" t="s">
        <v>5814</v>
      </c>
      <c r="H10305" s="1" t="s">
        <v>9304</v>
      </c>
      <c r="I10305" s="1" t="b">
        <v>1</v>
      </c>
      <c r="J10305" s="1">
        <v>0</v>
      </c>
      <c r="K10305" s="1">
        <v>0</v>
      </c>
      <c r="L10305" s="1">
        <v>0</v>
      </c>
      <c r="M10305" s="1">
        <v>207</v>
      </c>
      <c r="N10305" s="1">
        <v>2.7319519598785802</v>
      </c>
      <c r="O10305" s="1" t="s">
        <v>9305</v>
      </c>
    </row>
    <row r="10306" spans="1:15" x14ac:dyDescent="0.3">
      <c r="A10306" s="1" t="s">
        <v>5700</v>
      </c>
      <c r="B10306" s="1" t="s">
        <v>5778</v>
      </c>
      <c r="C10306" s="1">
        <v>4</v>
      </c>
      <c r="D10306" s="1" t="s">
        <v>6827</v>
      </c>
      <c r="E10306" s="1">
        <v>0</v>
      </c>
      <c r="F10306" s="1" t="s">
        <v>9671</v>
      </c>
      <c r="G10306" s="1" t="s">
        <v>5798</v>
      </c>
      <c r="H10306" s="1" t="s">
        <v>9304</v>
      </c>
      <c r="I10306" s="1" t="b">
        <v>0</v>
      </c>
      <c r="J10306" s="1">
        <v>0</v>
      </c>
      <c r="K10306" s="1">
        <v>0</v>
      </c>
      <c r="L10306" s="1">
        <v>8</v>
      </c>
      <c r="M10306" s="1">
        <v>99</v>
      </c>
      <c r="N10306" s="1">
        <v>1.30658571994193</v>
      </c>
      <c r="O10306" s="1" t="s">
        <v>9675</v>
      </c>
    </row>
    <row r="10307" spans="1:15" x14ac:dyDescent="0.3">
      <c r="A10307" s="1" t="s">
        <v>5700</v>
      </c>
      <c r="B10307" s="1" t="s">
        <v>5778</v>
      </c>
      <c r="C10307" s="1">
        <v>4</v>
      </c>
      <c r="D10307" s="1" t="s">
        <v>6827</v>
      </c>
      <c r="E10307" s="1">
        <v>1</v>
      </c>
      <c r="F10307" s="1" t="s">
        <v>9676</v>
      </c>
      <c r="G10307" s="1" t="s">
        <v>5814</v>
      </c>
      <c r="H10307" s="1" t="s">
        <v>9304</v>
      </c>
      <c r="I10307" s="1" t="b">
        <v>1</v>
      </c>
      <c r="J10307" s="1">
        <v>0</v>
      </c>
      <c r="K10307" s="1">
        <v>0</v>
      </c>
      <c r="L10307" s="1">
        <v>0</v>
      </c>
      <c r="M10307" s="1">
        <v>943</v>
      </c>
      <c r="N10307" s="1">
        <v>74.841269841269806</v>
      </c>
      <c r="O10307" s="1" t="s">
        <v>9305</v>
      </c>
    </row>
    <row r="10308" spans="1:15" x14ac:dyDescent="0.3">
      <c r="A10308" s="1" t="s">
        <v>5700</v>
      </c>
      <c r="B10308" s="1" t="s">
        <v>5778</v>
      </c>
      <c r="C10308" s="1">
        <v>4</v>
      </c>
      <c r="D10308" s="1" t="s">
        <v>6827</v>
      </c>
      <c r="E10308" s="1">
        <v>1</v>
      </c>
      <c r="F10308" s="1" t="s">
        <v>9676</v>
      </c>
      <c r="G10308" s="1" t="s">
        <v>5798</v>
      </c>
      <c r="H10308" s="1" t="s">
        <v>9304</v>
      </c>
      <c r="I10308" s="1" t="b">
        <v>0</v>
      </c>
      <c r="J10308" s="1">
        <v>0</v>
      </c>
      <c r="K10308" s="1">
        <v>0</v>
      </c>
      <c r="L10308" s="1">
        <v>7</v>
      </c>
      <c r="M10308" s="1">
        <v>109</v>
      </c>
      <c r="N10308" s="1">
        <v>8.6507936507936503</v>
      </c>
      <c r="O10308" s="1" t="s">
        <v>9674</v>
      </c>
    </row>
    <row r="10309" spans="1:15" x14ac:dyDescent="0.3">
      <c r="A10309" s="1" t="s">
        <v>5700</v>
      </c>
      <c r="B10309" s="1" t="s">
        <v>5778</v>
      </c>
      <c r="C10309" s="1">
        <v>4</v>
      </c>
      <c r="D10309" s="1" t="s">
        <v>6827</v>
      </c>
      <c r="E10309" s="1">
        <v>1</v>
      </c>
      <c r="F10309" s="1" t="s">
        <v>9676</v>
      </c>
      <c r="G10309" s="1" t="s">
        <v>5834</v>
      </c>
      <c r="H10309" s="1" t="s">
        <v>9672</v>
      </c>
      <c r="I10309" s="1" t="b">
        <v>0</v>
      </c>
      <c r="J10309" s="1">
        <v>0</v>
      </c>
      <c r="K10309" s="1">
        <v>13</v>
      </c>
      <c r="L10309" s="1">
        <v>4</v>
      </c>
      <c r="M10309" s="1">
        <v>105</v>
      </c>
      <c r="N10309" s="1">
        <v>8.3333333333333304</v>
      </c>
      <c r="O10309" s="1" t="s">
        <v>9673</v>
      </c>
    </row>
    <row r="10310" spans="1:15" x14ac:dyDescent="0.3">
      <c r="A10310" s="1" t="s">
        <v>5700</v>
      </c>
      <c r="B10310" s="1" t="s">
        <v>5778</v>
      </c>
      <c r="C10310" s="1">
        <v>4</v>
      </c>
      <c r="D10310" s="1" t="s">
        <v>6827</v>
      </c>
      <c r="E10310" s="1">
        <v>1</v>
      </c>
      <c r="F10310" s="1" t="s">
        <v>9676</v>
      </c>
      <c r="G10310" s="1" t="s">
        <v>5908</v>
      </c>
      <c r="H10310" s="1" t="s">
        <v>9304</v>
      </c>
      <c r="I10310" s="1" t="b">
        <v>0</v>
      </c>
      <c r="J10310" s="1">
        <v>0</v>
      </c>
      <c r="K10310" s="1">
        <v>0</v>
      </c>
      <c r="L10310" s="1">
        <v>1</v>
      </c>
      <c r="M10310" s="1">
        <v>36</v>
      </c>
      <c r="N10310" s="1">
        <v>2.8571428571428501</v>
      </c>
      <c r="O10310" s="1" t="s">
        <v>9359</v>
      </c>
    </row>
    <row r="10311" spans="1:15" x14ac:dyDescent="0.3">
      <c r="A10311" s="1" t="s">
        <v>5700</v>
      </c>
      <c r="B10311" s="1" t="s">
        <v>5778</v>
      </c>
      <c r="C10311" s="1">
        <v>4</v>
      </c>
      <c r="D10311" s="1" t="s">
        <v>6827</v>
      </c>
      <c r="E10311" s="1">
        <v>2</v>
      </c>
      <c r="F10311" s="1" t="s">
        <v>9677</v>
      </c>
      <c r="G10311" s="1" t="s">
        <v>5803</v>
      </c>
      <c r="H10311" s="1" t="s">
        <v>9307</v>
      </c>
      <c r="I10311" s="1" t="b">
        <v>0</v>
      </c>
      <c r="J10311" s="1">
        <v>0</v>
      </c>
      <c r="K10311" s="1">
        <v>1</v>
      </c>
      <c r="L10311" s="1">
        <v>0</v>
      </c>
      <c r="M10311" s="1">
        <v>1089</v>
      </c>
      <c r="N10311" s="1">
        <v>20.275553900577101</v>
      </c>
      <c r="O10311" s="1" t="s">
        <v>9308</v>
      </c>
    </row>
    <row r="10312" spans="1:15" x14ac:dyDescent="0.3">
      <c r="A10312" s="1" t="s">
        <v>5700</v>
      </c>
      <c r="B10312" s="1" t="s">
        <v>5778</v>
      </c>
      <c r="C10312" s="1">
        <v>4</v>
      </c>
      <c r="D10312" s="1" t="s">
        <v>6827</v>
      </c>
      <c r="E10312" s="1">
        <v>2</v>
      </c>
      <c r="F10312" s="1" t="s">
        <v>9677</v>
      </c>
      <c r="G10312" s="1" t="s">
        <v>5801</v>
      </c>
      <c r="H10312" s="1" t="s">
        <v>9304</v>
      </c>
      <c r="I10312" s="1" t="b">
        <v>0</v>
      </c>
      <c r="J10312" s="1">
        <v>1</v>
      </c>
      <c r="K10312" s="1">
        <v>0</v>
      </c>
      <c r="L10312" s="1">
        <v>0</v>
      </c>
      <c r="M10312" s="1">
        <v>573</v>
      </c>
      <c r="N10312" s="1">
        <v>10.668404393967601</v>
      </c>
      <c r="O10312" s="1" t="s">
        <v>9318</v>
      </c>
    </row>
    <row r="10313" spans="1:15" x14ac:dyDescent="0.3">
      <c r="A10313" s="1" t="s">
        <v>5700</v>
      </c>
      <c r="B10313" s="1" t="s">
        <v>5778</v>
      </c>
      <c r="C10313" s="1">
        <v>4</v>
      </c>
      <c r="D10313" s="1" t="s">
        <v>6827</v>
      </c>
      <c r="E10313" s="1">
        <v>2</v>
      </c>
      <c r="F10313" s="1" t="s">
        <v>9677</v>
      </c>
      <c r="G10313" s="1" t="s">
        <v>5803</v>
      </c>
      <c r="H10313" s="1" t="s">
        <v>9313</v>
      </c>
      <c r="I10313" s="1" t="b">
        <v>0</v>
      </c>
      <c r="J10313" s="1">
        <v>0</v>
      </c>
      <c r="K10313" s="1">
        <v>1</v>
      </c>
      <c r="L10313" s="1">
        <v>0</v>
      </c>
      <c r="M10313" s="1">
        <v>428</v>
      </c>
      <c r="N10313" s="1">
        <v>7.9687209085831299</v>
      </c>
      <c r="O10313" s="1" t="s">
        <v>9314</v>
      </c>
    </row>
    <row r="10314" spans="1:15" x14ac:dyDescent="0.3">
      <c r="A10314" s="1" t="s">
        <v>5700</v>
      </c>
      <c r="B10314" s="1" t="s">
        <v>5778</v>
      </c>
      <c r="C10314" s="1">
        <v>4</v>
      </c>
      <c r="D10314" s="1" t="s">
        <v>6827</v>
      </c>
      <c r="E10314" s="1">
        <v>2</v>
      </c>
      <c r="F10314" s="1" t="s">
        <v>9677</v>
      </c>
      <c r="G10314" s="1" t="s">
        <v>5834</v>
      </c>
      <c r="H10314" s="1" t="s">
        <v>9304</v>
      </c>
      <c r="I10314" s="1" t="b">
        <v>0</v>
      </c>
      <c r="J10314" s="1">
        <v>12</v>
      </c>
      <c r="K10314" s="1">
        <v>0</v>
      </c>
      <c r="L10314" s="1">
        <v>10</v>
      </c>
      <c r="M10314" s="1">
        <v>366</v>
      </c>
      <c r="N10314" s="1">
        <v>6.8143734872463204</v>
      </c>
      <c r="O10314" s="1" t="s">
        <v>9355</v>
      </c>
    </row>
    <row r="10315" spans="1:15" x14ac:dyDescent="0.3">
      <c r="A10315" s="1" t="s">
        <v>5700</v>
      </c>
      <c r="B10315" s="1" t="s">
        <v>5778</v>
      </c>
      <c r="C10315" s="1">
        <v>4</v>
      </c>
      <c r="D10315" s="1" t="s">
        <v>6827</v>
      </c>
      <c r="E10315" s="1">
        <v>2</v>
      </c>
      <c r="F10315" s="1" t="s">
        <v>9677</v>
      </c>
      <c r="G10315" s="1" t="s">
        <v>5834</v>
      </c>
      <c r="H10315" s="1" t="s">
        <v>9304</v>
      </c>
      <c r="I10315" s="1" t="b">
        <v>0</v>
      </c>
      <c r="J10315" s="1">
        <v>9</v>
      </c>
      <c r="K10315" s="1">
        <v>0</v>
      </c>
      <c r="L10315" s="1">
        <v>3</v>
      </c>
      <c r="M10315" s="1">
        <v>328</v>
      </c>
      <c r="N10315" s="1">
        <v>6.1068702290076304</v>
      </c>
      <c r="O10315" s="1" t="s">
        <v>9542</v>
      </c>
    </row>
    <row r="10316" spans="1:15" x14ac:dyDescent="0.3">
      <c r="A10316" s="1" t="s">
        <v>5700</v>
      </c>
      <c r="B10316" s="1" t="s">
        <v>5778</v>
      </c>
      <c r="C10316" s="1">
        <v>4</v>
      </c>
      <c r="D10316" s="1" t="s">
        <v>6827</v>
      </c>
      <c r="E10316" s="1">
        <v>2</v>
      </c>
      <c r="F10316" s="1" t="s">
        <v>9677</v>
      </c>
      <c r="G10316" s="1" t="s">
        <v>5814</v>
      </c>
      <c r="H10316" s="1" t="s">
        <v>9304</v>
      </c>
      <c r="I10316" s="1" t="b">
        <v>1</v>
      </c>
      <c r="J10316" s="1">
        <v>0</v>
      </c>
      <c r="K10316" s="1">
        <v>0</v>
      </c>
      <c r="L10316" s="1">
        <v>0</v>
      </c>
      <c r="M10316" s="1">
        <v>224</v>
      </c>
      <c r="N10316" s="1">
        <v>4.1705455222491103</v>
      </c>
      <c r="O10316" s="1" t="s">
        <v>9305</v>
      </c>
    </row>
    <row r="10317" spans="1:15" x14ac:dyDescent="0.3">
      <c r="A10317" s="1" t="s">
        <v>5700</v>
      </c>
      <c r="B10317" s="1" t="s">
        <v>5778</v>
      </c>
      <c r="C10317" s="1">
        <v>4</v>
      </c>
      <c r="D10317" s="1" t="s">
        <v>6827</v>
      </c>
      <c r="E10317" s="1">
        <v>2</v>
      </c>
      <c r="F10317" s="1" t="s">
        <v>9677</v>
      </c>
      <c r="G10317" s="1" t="s">
        <v>5834</v>
      </c>
      <c r="H10317" s="1" t="s">
        <v>9304</v>
      </c>
      <c r="I10317" s="1" t="b">
        <v>0</v>
      </c>
      <c r="J10317" s="1">
        <v>15</v>
      </c>
      <c r="K10317" s="1">
        <v>0</v>
      </c>
      <c r="L10317" s="1">
        <v>0</v>
      </c>
      <c r="M10317" s="1">
        <v>182</v>
      </c>
      <c r="N10317" s="1">
        <v>3.3885682368274002</v>
      </c>
      <c r="O10317" s="1" t="s">
        <v>9357</v>
      </c>
    </row>
    <row r="10318" spans="1:15" x14ac:dyDescent="0.3">
      <c r="A10318" s="1" t="s">
        <v>5700</v>
      </c>
      <c r="B10318" s="1" t="s">
        <v>5778</v>
      </c>
      <c r="C10318" s="1">
        <v>4</v>
      </c>
      <c r="D10318" s="1" t="s">
        <v>6827</v>
      </c>
      <c r="E10318" s="1">
        <v>2</v>
      </c>
      <c r="F10318" s="1" t="s">
        <v>9677</v>
      </c>
      <c r="G10318" s="1" t="s">
        <v>5851</v>
      </c>
      <c r="H10318" s="1" t="s">
        <v>9311</v>
      </c>
      <c r="I10318" s="1" t="b">
        <v>0</v>
      </c>
      <c r="J10318" s="1">
        <v>2</v>
      </c>
      <c r="K10318" s="1">
        <v>1</v>
      </c>
      <c r="L10318" s="1">
        <v>11</v>
      </c>
      <c r="M10318" s="1">
        <v>161</v>
      </c>
      <c r="N10318" s="1">
        <v>2.9975795941165502</v>
      </c>
      <c r="O10318" s="1" t="s">
        <v>9312</v>
      </c>
    </row>
    <row r="10319" spans="1:15" x14ac:dyDescent="0.3">
      <c r="A10319" s="1" t="s">
        <v>5700</v>
      </c>
      <c r="B10319" s="1" t="s">
        <v>5778</v>
      </c>
      <c r="C10319" s="1">
        <v>4</v>
      </c>
      <c r="D10319" s="1" t="s">
        <v>6827</v>
      </c>
      <c r="E10319" s="1">
        <v>2</v>
      </c>
      <c r="F10319" s="1" t="s">
        <v>9677</v>
      </c>
      <c r="G10319" s="1" t="s">
        <v>5834</v>
      </c>
      <c r="H10319" s="1" t="s">
        <v>9304</v>
      </c>
      <c r="I10319" s="1" t="b">
        <v>0</v>
      </c>
      <c r="J10319" s="1">
        <v>12</v>
      </c>
      <c r="K10319" s="1">
        <v>0</v>
      </c>
      <c r="L10319" s="1">
        <v>0</v>
      </c>
      <c r="M10319" s="1">
        <v>152</v>
      </c>
      <c r="N10319" s="1">
        <v>2.8300130329547502</v>
      </c>
      <c r="O10319" s="1" t="s">
        <v>9494</v>
      </c>
    </row>
    <row r="10320" spans="1:15" x14ac:dyDescent="0.3">
      <c r="A10320" s="1" t="s">
        <v>5700</v>
      </c>
      <c r="B10320" s="1" t="s">
        <v>5778</v>
      </c>
      <c r="C10320" s="1">
        <v>4</v>
      </c>
      <c r="D10320" s="1" t="s">
        <v>6827</v>
      </c>
      <c r="E10320" s="1">
        <v>2</v>
      </c>
      <c r="F10320" s="1" t="s">
        <v>9677</v>
      </c>
      <c r="G10320" s="1" t="s">
        <v>5803</v>
      </c>
      <c r="H10320" s="1" t="s">
        <v>9678</v>
      </c>
      <c r="I10320" s="1" t="b">
        <v>0</v>
      </c>
      <c r="J10320" s="1">
        <v>0</v>
      </c>
      <c r="K10320" s="1">
        <v>1</v>
      </c>
      <c r="L10320" s="1">
        <v>8</v>
      </c>
      <c r="M10320" s="1">
        <v>72</v>
      </c>
      <c r="N10320" s="1">
        <v>1.34053248929435</v>
      </c>
      <c r="O10320" s="1" t="s">
        <v>9679</v>
      </c>
    </row>
    <row r="10321" spans="1:15" x14ac:dyDescent="0.3">
      <c r="A10321" s="1" t="s">
        <v>5700</v>
      </c>
      <c r="B10321" s="1" t="s">
        <v>5778</v>
      </c>
      <c r="C10321" s="1">
        <v>4</v>
      </c>
      <c r="D10321" s="1" t="s">
        <v>6827</v>
      </c>
      <c r="E10321" s="1">
        <v>2</v>
      </c>
      <c r="F10321" s="1" t="s">
        <v>9677</v>
      </c>
      <c r="G10321" s="1" t="s">
        <v>5840</v>
      </c>
      <c r="H10321" s="1" t="s">
        <v>9304</v>
      </c>
      <c r="I10321" s="1" t="b">
        <v>0</v>
      </c>
      <c r="J10321" s="1">
        <v>5</v>
      </c>
      <c r="K10321" s="1">
        <v>0</v>
      </c>
      <c r="L10321" s="1">
        <v>0</v>
      </c>
      <c r="M10321" s="1">
        <v>64</v>
      </c>
      <c r="N10321" s="1">
        <v>1.19158443492831</v>
      </c>
      <c r="O10321" s="1" t="s">
        <v>9447</v>
      </c>
    </row>
    <row r="10322" spans="1:15" x14ac:dyDescent="0.3">
      <c r="A10322" s="1" t="s">
        <v>5700</v>
      </c>
      <c r="B10322" s="1" t="s">
        <v>5778</v>
      </c>
      <c r="C10322" s="1">
        <v>4</v>
      </c>
      <c r="D10322" s="1" t="s">
        <v>6827</v>
      </c>
      <c r="E10322" s="1">
        <v>2</v>
      </c>
      <c r="F10322" s="1" t="s">
        <v>9677</v>
      </c>
      <c r="G10322" s="1" t="s">
        <v>5851</v>
      </c>
      <c r="H10322" s="1" t="s">
        <v>9311</v>
      </c>
      <c r="I10322" s="1" t="b">
        <v>0</v>
      </c>
      <c r="J10322" s="1">
        <v>2</v>
      </c>
      <c r="K10322" s="1">
        <v>1</v>
      </c>
      <c r="L10322" s="1">
        <v>10</v>
      </c>
      <c r="M10322" s="1">
        <v>62</v>
      </c>
      <c r="N10322" s="1">
        <v>1.1543474213367999</v>
      </c>
      <c r="O10322" s="1" t="s">
        <v>9680</v>
      </c>
    </row>
    <row r="10323" spans="1:15" x14ac:dyDescent="0.3">
      <c r="A10323" s="1" t="s">
        <v>5700</v>
      </c>
      <c r="B10323" s="1" t="s">
        <v>5778</v>
      </c>
      <c r="C10323" s="1">
        <v>4</v>
      </c>
      <c r="D10323" s="1" t="s">
        <v>6827</v>
      </c>
      <c r="E10323" s="1">
        <v>2</v>
      </c>
      <c r="F10323" s="1" t="s">
        <v>9677</v>
      </c>
      <c r="G10323" s="1" t="s">
        <v>5798</v>
      </c>
      <c r="H10323" s="1" t="s">
        <v>9304</v>
      </c>
      <c r="I10323" s="1" t="b">
        <v>0</v>
      </c>
      <c r="J10323" s="1">
        <v>0</v>
      </c>
      <c r="K10323" s="1">
        <v>0</v>
      </c>
      <c r="L10323" s="1">
        <v>8</v>
      </c>
      <c r="M10323" s="1">
        <v>60</v>
      </c>
      <c r="N10323" s="1">
        <v>1.11711040774529</v>
      </c>
      <c r="O10323" s="1" t="s">
        <v>9492</v>
      </c>
    </row>
    <row r="10324" spans="1:15" x14ac:dyDescent="0.3">
      <c r="A10324" s="1" t="s">
        <v>5700</v>
      </c>
      <c r="B10324" s="1" t="s">
        <v>5778</v>
      </c>
      <c r="C10324" s="1">
        <v>4</v>
      </c>
      <c r="D10324" s="1" t="s">
        <v>6827</v>
      </c>
      <c r="E10324" s="1">
        <v>2</v>
      </c>
      <c r="F10324" s="1" t="s">
        <v>9677</v>
      </c>
      <c r="G10324" s="1" t="s">
        <v>5834</v>
      </c>
      <c r="H10324" s="1" t="s">
        <v>9304</v>
      </c>
      <c r="I10324" s="1" t="b">
        <v>0</v>
      </c>
      <c r="J10324" s="1">
        <v>9</v>
      </c>
      <c r="K10324" s="1">
        <v>0</v>
      </c>
      <c r="L10324" s="1">
        <v>0</v>
      </c>
      <c r="M10324" s="1">
        <v>59</v>
      </c>
      <c r="N10324" s="1">
        <v>1.09849190094954</v>
      </c>
      <c r="O10324" s="1" t="s">
        <v>9342</v>
      </c>
    </row>
    <row r="10325" spans="1:15" x14ac:dyDescent="0.3">
      <c r="A10325" s="1" t="s">
        <v>5700</v>
      </c>
      <c r="B10325" s="1" t="s">
        <v>5778</v>
      </c>
      <c r="C10325" s="1">
        <v>4</v>
      </c>
      <c r="D10325" s="1" t="s">
        <v>6827</v>
      </c>
      <c r="E10325" s="1">
        <v>2</v>
      </c>
      <c r="F10325" s="1" t="s">
        <v>9677</v>
      </c>
      <c r="G10325" s="1" t="s">
        <v>5816</v>
      </c>
      <c r="H10325" s="1" t="s">
        <v>9304</v>
      </c>
      <c r="I10325" s="1" t="b">
        <v>0</v>
      </c>
      <c r="J10325" s="1">
        <v>3</v>
      </c>
      <c r="K10325" s="1">
        <v>0</v>
      </c>
      <c r="L10325" s="1">
        <v>7</v>
      </c>
      <c r="M10325" s="1">
        <v>56</v>
      </c>
      <c r="N10325" s="1">
        <v>1.04263638056227</v>
      </c>
      <c r="O10325" s="1" t="s">
        <v>9681</v>
      </c>
    </row>
    <row r="10326" spans="1:15" x14ac:dyDescent="0.3">
      <c r="A10326" s="1" t="s">
        <v>5700</v>
      </c>
      <c r="B10326" s="1" t="s">
        <v>5778</v>
      </c>
      <c r="C10326" s="1">
        <v>4</v>
      </c>
      <c r="D10326" s="1" t="s">
        <v>6827</v>
      </c>
      <c r="E10326" s="1">
        <v>3</v>
      </c>
      <c r="F10326" s="1" t="s">
        <v>9682</v>
      </c>
      <c r="G10326" s="1" t="s">
        <v>5803</v>
      </c>
      <c r="H10326" s="1" t="s">
        <v>9307</v>
      </c>
      <c r="I10326" s="1" t="b">
        <v>0</v>
      </c>
      <c r="J10326" s="1">
        <v>0</v>
      </c>
      <c r="K10326" s="1">
        <v>1</v>
      </c>
      <c r="L10326" s="1">
        <v>0</v>
      </c>
      <c r="M10326" s="1">
        <v>4047</v>
      </c>
      <c r="N10326" s="1">
        <v>64.370924129155398</v>
      </c>
      <c r="O10326" s="1" t="s">
        <v>9308</v>
      </c>
    </row>
    <row r="10327" spans="1:15" x14ac:dyDescent="0.3">
      <c r="A10327" s="1" t="s">
        <v>5700</v>
      </c>
      <c r="B10327" s="1" t="s">
        <v>5778</v>
      </c>
      <c r="C10327" s="1">
        <v>4</v>
      </c>
      <c r="D10327" s="1" t="s">
        <v>6827</v>
      </c>
      <c r="E10327" s="1">
        <v>3</v>
      </c>
      <c r="F10327" s="1" t="s">
        <v>9682</v>
      </c>
      <c r="G10327" s="1" t="s">
        <v>5801</v>
      </c>
      <c r="H10327" s="1" t="s">
        <v>9304</v>
      </c>
      <c r="I10327" s="1" t="b">
        <v>0</v>
      </c>
      <c r="J10327" s="1">
        <v>1</v>
      </c>
      <c r="K10327" s="1">
        <v>0</v>
      </c>
      <c r="L10327" s="1">
        <v>0</v>
      </c>
      <c r="M10327" s="1">
        <v>893</v>
      </c>
      <c r="N10327" s="1">
        <v>14.203912836010799</v>
      </c>
      <c r="O10327" s="1" t="s">
        <v>9318</v>
      </c>
    </row>
    <row r="10328" spans="1:15" x14ac:dyDescent="0.3">
      <c r="A10328" s="1" t="s">
        <v>5700</v>
      </c>
      <c r="B10328" s="1" t="s">
        <v>5778</v>
      </c>
      <c r="C10328" s="1">
        <v>4</v>
      </c>
      <c r="D10328" s="1" t="s">
        <v>6827</v>
      </c>
      <c r="E10328" s="1">
        <v>3</v>
      </c>
      <c r="F10328" s="1" t="s">
        <v>9682</v>
      </c>
      <c r="G10328" s="1" t="s">
        <v>5834</v>
      </c>
      <c r="H10328" s="1" t="s">
        <v>9304</v>
      </c>
      <c r="I10328" s="1" t="b">
        <v>0</v>
      </c>
      <c r="J10328" s="1">
        <v>9</v>
      </c>
      <c r="K10328" s="1">
        <v>0</v>
      </c>
      <c r="L10328" s="1">
        <v>6</v>
      </c>
      <c r="M10328" s="1">
        <v>137</v>
      </c>
      <c r="N10328" s="1">
        <v>2.1790997296007601</v>
      </c>
      <c r="O10328" s="1" t="s">
        <v>9683</v>
      </c>
    </row>
    <row r="10329" spans="1:15" x14ac:dyDescent="0.3">
      <c r="A10329" s="1" t="s">
        <v>5700</v>
      </c>
      <c r="B10329" s="1" t="s">
        <v>5778</v>
      </c>
      <c r="C10329" s="1">
        <v>4</v>
      </c>
      <c r="D10329" s="1" t="s">
        <v>6827</v>
      </c>
      <c r="E10329" s="1">
        <v>3</v>
      </c>
      <c r="F10329" s="1" t="s">
        <v>9682</v>
      </c>
      <c r="G10329" s="1" t="s">
        <v>5803</v>
      </c>
      <c r="H10329" s="1" t="s">
        <v>9313</v>
      </c>
      <c r="I10329" s="1" t="b">
        <v>0</v>
      </c>
      <c r="J10329" s="1">
        <v>0</v>
      </c>
      <c r="K10329" s="1">
        <v>1</v>
      </c>
      <c r="L10329" s="1">
        <v>0</v>
      </c>
      <c r="M10329" s="1">
        <v>122</v>
      </c>
      <c r="N10329" s="1">
        <v>1.9405121679656401</v>
      </c>
      <c r="O10329" s="1" t="s">
        <v>9314</v>
      </c>
    </row>
    <row r="10330" spans="1:15" x14ac:dyDescent="0.3">
      <c r="A10330" s="1" t="s">
        <v>5700</v>
      </c>
      <c r="B10330" s="1" t="s">
        <v>5778</v>
      </c>
      <c r="C10330" s="1">
        <v>4</v>
      </c>
      <c r="D10330" s="1" t="s">
        <v>6827</v>
      </c>
      <c r="E10330" s="1">
        <v>3</v>
      </c>
      <c r="F10330" s="1" t="s">
        <v>9682</v>
      </c>
      <c r="G10330" s="1" t="s">
        <v>5803</v>
      </c>
      <c r="H10330" s="1" t="s">
        <v>9307</v>
      </c>
      <c r="I10330" s="1" t="b">
        <v>0</v>
      </c>
      <c r="J10330" s="1">
        <v>0</v>
      </c>
      <c r="K10330" s="1">
        <v>1</v>
      </c>
      <c r="L10330" s="1">
        <v>1</v>
      </c>
      <c r="M10330" s="1">
        <v>86</v>
      </c>
      <c r="N10330" s="1">
        <v>1.3679020200413501</v>
      </c>
      <c r="O10330" s="1" t="s">
        <v>9327</v>
      </c>
    </row>
    <row r="10331" spans="1:15" x14ac:dyDescent="0.3">
      <c r="A10331" s="1" t="s">
        <v>5700</v>
      </c>
      <c r="B10331" s="1" t="s">
        <v>5778</v>
      </c>
      <c r="C10331" s="1">
        <v>4</v>
      </c>
      <c r="D10331" s="1" t="s">
        <v>6827</v>
      </c>
      <c r="E10331" s="1">
        <v>3</v>
      </c>
      <c r="F10331" s="1" t="s">
        <v>9682</v>
      </c>
      <c r="G10331" s="1" t="s">
        <v>5834</v>
      </c>
      <c r="H10331" s="1" t="s">
        <v>9304</v>
      </c>
      <c r="I10331" s="1" t="b">
        <v>0</v>
      </c>
      <c r="J10331" s="1">
        <v>9</v>
      </c>
      <c r="K10331" s="1">
        <v>0</v>
      </c>
      <c r="L10331" s="1">
        <v>0</v>
      </c>
      <c r="M10331" s="1">
        <v>83</v>
      </c>
      <c r="N10331" s="1">
        <v>1.3201845077143299</v>
      </c>
      <c r="O10331" s="1" t="s">
        <v>9342</v>
      </c>
    </row>
    <row r="10332" spans="1:15" x14ac:dyDescent="0.3">
      <c r="A10332" s="1" t="s">
        <v>5700</v>
      </c>
      <c r="B10332" s="1" t="s">
        <v>5778</v>
      </c>
      <c r="C10332" s="1">
        <v>4</v>
      </c>
      <c r="D10332" s="1" t="s">
        <v>6827</v>
      </c>
      <c r="E10332" s="1">
        <v>3</v>
      </c>
      <c r="F10332" s="1" t="s">
        <v>9682</v>
      </c>
      <c r="G10332" s="1" t="s">
        <v>5803</v>
      </c>
      <c r="H10332" s="1" t="s">
        <v>9307</v>
      </c>
      <c r="I10332" s="1" t="b">
        <v>0</v>
      </c>
      <c r="J10332" s="1">
        <v>0</v>
      </c>
      <c r="K10332" s="1">
        <v>1</v>
      </c>
      <c r="L10332" s="1">
        <v>1</v>
      </c>
      <c r="M10332" s="1">
        <v>70</v>
      </c>
      <c r="N10332" s="1">
        <v>1.11340862096389</v>
      </c>
      <c r="O10332" s="1" t="s">
        <v>9337</v>
      </c>
    </row>
    <row r="10333" spans="1:15" x14ac:dyDescent="0.3">
      <c r="A10333" s="1" t="s">
        <v>5700</v>
      </c>
      <c r="B10333" s="1" t="s">
        <v>5778</v>
      </c>
      <c r="C10333" s="1">
        <v>4</v>
      </c>
      <c r="D10333" s="1" t="s">
        <v>6827</v>
      </c>
      <c r="E10333" s="1">
        <v>4</v>
      </c>
      <c r="F10333" s="1" t="s">
        <v>9684</v>
      </c>
      <c r="G10333" s="1" t="s">
        <v>5814</v>
      </c>
      <c r="H10333" s="1" t="s">
        <v>9304</v>
      </c>
      <c r="I10333" s="1" t="b">
        <v>1</v>
      </c>
      <c r="J10333" s="1">
        <v>0</v>
      </c>
      <c r="K10333" s="1">
        <v>0</v>
      </c>
      <c r="L10333" s="1">
        <v>0</v>
      </c>
      <c r="M10333" s="1">
        <v>622</v>
      </c>
      <c r="N10333" s="1">
        <v>25.111021396851001</v>
      </c>
      <c r="O10333" s="1" t="s">
        <v>9305</v>
      </c>
    </row>
    <row r="10334" spans="1:15" x14ac:dyDescent="0.3">
      <c r="A10334" s="1" t="s">
        <v>5700</v>
      </c>
      <c r="B10334" s="1" t="s">
        <v>5778</v>
      </c>
      <c r="C10334" s="1">
        <v>4</v>
      </c>
      <c r="D10334" s="1" t="s">
        <v>6827</v>
      </c>
      <c r="E10334" s="1">
        <v>4</v>
      </c>
      <c r="F10334" s="1" t="s">
        <v>9684</v>
      </c>
      <c r="G10334" s="1" t="s">
        <v>5798</v>
      </c>
      <c r="H10334" s="1" t="s">
        <v>9304</v>
      </c>
      <c r="I10334" s="1" t="b">
        <v>0</v>
      </c>
      <c r="J10334" s="1">
        <v>0</v>
      </c>
      <c r="K10334" s="1">
        <v>0</v>
      </c>
      <c r="L10334" s="1">
        <v>17</v>
      </c>
      <c r="M10334" s="1">
        <v>613</v>
      </c>
      <c r="N10334" s="1">
        <v>24.747678643520299</v>
      </c>
      <c r="O10334" s="1" t="s">
        <v>9532</v>
      </c>
    </row>
    <row r="10335" spans="1:15" x14ac:dyDescent="0.3">
      <c r="A10335" s="1" t="s">
        <v>5700</v>
      </c>
      <c r="B10335" s="1" t="s">
        <v>5778</v>
      </c>
      <c r="C10335" s="1">
        <v>4</v>
      </c>
      <c r="D10335" s="1" t="s">
        <v>6827</v>
      </c>
      <c r="E10335" s="1">
        <v>4</v>
      </c>
      <c r="F10335" s="1" t="s">
        <v>9684</v>
      </c>
      <c r="G10335" s="1" t="s">
        <v>5803</v>
      </c>
      <c r="H10335" s="1" t="s">
        <v>9307</v>
      </c>
      <c r="I10335" s="1" t="b">
        <v>0</v>
      </c>
      <c r="J10335" s="1">
        <v>0</v>
      </c>
      <c r="K10335" s="1">
        <v>1</v>
      </c>
      <c r="L10335" s="1">
        <v>0</v>
      </c>
      <c r="M10335" s="1">
        <v>120</v>
      </c>
      <c r="N10335" s="1">
        <v>4.8445700444085498</v>
      </c>
      <c r="O10335" s="1" t="s">
        <v>9308</v>
      </c>
    </row>
    <row r="10336" spans="1:15" x14ac:dyDescent="0.3">
      <c r="A10336" s="1" t="s">
        <v>5700</v>
      </c>
      <c r="B10336" s="1" t="s">
        <v>5778</v>
      </c>
      <c r="C10336" s="1">
        <v>4</v>
      </c>
      <c r="D10336" s="1" t="s">
        <v>6827</v>
      </c>
      <c r="E10336" s="1">
        <v>4</v>
      </c>
      <c r="F10336" s="1" t="s">
        <v>9684</v>
      </c>
      <c r="G10336" s="1" t="s">
        <v>5803</v>
      </c>
      <c r="H10336" s="1" t="s">
        <v>9313</v>
      </c>
      <c r="I10336" s="1" t="b">
        <v>0</v>
      </c>
      <c r="J10336" s="1">
        <v>0</v>
      </c>
      <c r="K10336" s="1">
        <v>1</v>
      </c>
      <c r="L10336" s="1">
        <v>0</v>
      </c>
      <c r="M10336" s="1">
        <v>105</v>
      </c>
      <c r="N10336" s="1">
        <v>4.2389987888574803</v>
      </c>
      <c r="O10336" s="1" t="s">
        <v>9314</v>
      </c>
    </row>
    <row r="10337" spans="1:15" x14ac:dyDescent="0.3">
      <c r="A10337" s="1" t="s">
        <v>5700</v>
      </c>
      <c r="B10337" s="1" t="s">
        <v>5778</v>
      </c>
      <c r="C10337" s="1">
        <v>4</v>
      </c>
      <c r="D10337" s="1" t="s">
        <v>6827</v>
      </c>
      <c r="E10337" s="1">
        <v>4</v>
      </c>
      <c r="F10337" s="1" t="s">
        <v>9684</v>
      </c>
      <c r="G10337" s="1" t="s">
        <v>5810</v>
      </c>
      <c r="H10337" s="1" t="s">
        <v>9304</v>
      </c>
      <c r="I10337" s="1" t="b">
        <v>0</v>
      </c>
      <c r="J10337" s="1">
        <v>2</v>
      </c>
      <c r="K10337" s="1">
        <v>0</v>
      </c>
      <c r="L10337" s="1">
        <v>0</v>
      </c>
      <c r="M10337" s="1">
        <v>103</v>
      </c>
      <c r="N10337" s="1">
        <v>4.1582559547840097</v>
      </c>
      <c r="O10337" s="1" t="s">
        <v>9336</v>
      </c>
    </row>
    <row r="10338" spans="1:15" x14ac:dyDescent="0.3">
      <c r="A10338" s="1" t="s">
        <v>5700</v>
      </c>
      <c r="B10338" s="1" t="s">
        <v>5778</v>
      </c>
      <c r="C10338" s="1">
        <v>4</v>
      </c>
      <c r="D10338" s="1" t="s">
        <v>6827</v>
      </c>
      <c r="E10338" s="1">
        <v>4</v>
      </c>
      <c r="F10338" s="1" t="s">
        <v>9684</v>
      </c>
      <c r="G10338" s="1" t="s">
        <v>5840</v>
      </c>
      <c r="H10338" s="1" t="s">
        <v>9304</v>
      </c>
      <c r="I10338" s="1" t="b">
        <v>0</v>
      </c>
      <c r="J10338" s="1">
        <v>5</v>
      </c>
      <c r="K10338" s="1">
        <v>0</v>
      </c>
      <c r="L10338" s="1">
        <v>0</v>
      </c>
      <c r="M10338" s="1">
        <v>94</v>
      </c>
      <c r="N10338" s="1">
        <v>3.7949132014533702</v>
      </c>
      <c r="O10338" s="1" t="s">
        <v>9447</v>
      </c>
    </row>
    <row r="10339" spans="1:15" x14ac:dyDescent="0.3">
      <c r="A10339" s="1" t="s">
        <v>5700</v>
      </c>
      <c r="B10339" s="1" t="s">
        <v>5778</v>
      </c>
      <c r="C10339" s="1">
        <v>4</v>
      </c>
      <c r="D10339" s="1" t="s">
        <v>6827</v>
      </c>
      <c r="E10339" s="1">
        <v>4</v>
      </c>
      <c r="F10339" s="1" t="s">
        <v>9684</v>
      </c>
      <c r="G10339" s="1" t="s">
        <v>5801</v>
      </c>
      <c r="H10339" s="1" t="s">
        <v>9304</v>
      </c>
      <c r="I10339" s="1" t="b">
        <v>0</v>
      </c>
      <c r="J10339" s="1">
        <v>1</v>
      </c>
      <c r="K10339" s="1">
        <v>0</v>
      </c>
      <c r="L10339" s="1">
        <v>0</v>
      </c>
      <c r="M10339" s="1">
        <v>77</v>
      </c>
      <c r="N10339" s="1">
        <v>3.1085991118288199</v>
      </c>
      <c r="O10339" s="1" t="s">
        <v>9318</v>
      </c>
    </row>
    <row r="10340" spans="1:15" x14ac:dyDescent="0.3">
      <c r="A10340" s="1" t="s">
        <v>5700</v>
      </c>
      <c r="B10340" s="1" t="s">
        <v>5778</v>
      </c>
      <c r="C10340" s="1">
        <v>4</v>
      </c>
      <c r="D10340" s="1" t="s">
        <v>6827</v>
      </c>
      <c r="E10340" s="1">
        <v>4</v>
      </c>
      <c r="F10340" s="1" t="s">
        <v>9684</v>
      </c>
      <c r="G10340" s="1" t="s">
        <v>5851</v>
      </c>
      <c r="H10340" s="1" t="s">
        <v>9311</v>
      </c>
      <c r="I10340" s="1" t="b">
        <v>0</v>
      </c>
      <c r="J10340" s="1">
        <v>2</v>
      </c>
      <c r="K10340" s="1">
        <v>1</v>
      </c>
      <c r="L10340" s="1">
        <v>11</v>
      </c>
      <c r="M10340" s="1">
        <v>47</v>
      </c>
      <c r="N10340" s="1">
        <v>1.89745660072668</v>
      </c>
      <c r="O10340" s="1" t="s">
        <v>9312</v>
      </c>
    </row>
    <row r="10341" spans="1:15" x14ac:dyDescent="0.3">
      <c r="A10341" s="1" t="s">
        <v>5700</v>
      </c>
      <c r="B10341" s="1" t="s">
        <v>5778</v>
      </c>
      <c r="C10341" s="1">
        <v>4</v>
      </c>
      <c r="D10341" s="1" t="s">
        <v>6827</v>
      </c>
      <c r="E10341" s="1">
        <v>4</v>
      </c>
      <c r="F10341" s="1" t="s">
        <v>9684</v>
      </c>
      <c r="G10341" s="1" t="s">
        <v>5834</v>
      </c>
      <c r="H10341" s="1" t="s">
        <v>9304</v>
      </c>
      <c r="I10341" s="1" t="b">
        <v>0</v>
      </c>
      <c r="J10341" s="1">
        <v>6</v>
      </c>
      <c r="K10341" s="1">
        <v>0</v>
      </c>
      <c r="L10341" s="1">
        <v>0</v>
      </c>
      <c r="M10341" s="1">
        <v>33</v>
      </c>
      <c r="N10341" s="1">
        <v>1.33225676221235</v>
      </c>
      <c r="O10341" s="1" t="s">
        <v>9535</v>
      </c>
    </row>
    <row r="10342" spans="1:15" x14ac:dyDescent="0.3">
      <c r="A10342" s="1" t="s">
        <v>5700</v>
      </c>
      <c r="B10342" s="1" t="s">
        <v>5778</v>
      </c>
      <c r="C10342" s="1">
        <v>4</v>
      </c>
      <c r="D10342" s="1" t="s">
        <v>6827</v>
      </c>
      <c r="E10342" s="1">
        <v>4</v>
      </c>
      <c r="F10342" s="1" t="s">
        <v>9684</v>
      </c>
      <c r="G10342" s="1" t="s">
        <v>5895</v>
      </c>
      <c r="H10342" s="1" t="s">
        <v>9375</v>
      </c>
      <c r="I10342" s="1" t="b">
        <v>0</v>
      </c>
      <c r="J10342" s="1">
        <v>0</v>
      </c>
      <c r="K10342" s="1">
        <v>2</v>
      </c>
      <c r="L10342" s="1">
        <v>14</v>
      </c>
      <c r="M10342" s="1">
        <v>30</v>
      </c>
      <c r="N10342" s="1">
        <v>1.2111425111021299</v>
      </c>
      <c r="O10342" s="1" t="s">
        <v>9376</v>
      </c>
    </row>
    <row r="10343" spans="1:15" x14ac:dyDescent="0.3">
      <c r="A10343" s="1" t="s">
        <v>5700</v>
      </c>
      <c r="B10343" s="1" t="s">
        <v>5778</v>
      </c>
      <c r="C10343" s="1">
        <v>4</v>
      </c>
      <c r="D10343" s="1" t="s">
        <v>6827</v>
      </c>
      <c r="E10343" s="1">
        <v>4</v>
      </c>
      <c r="F10343" s="1" t="s">
        <v>9684</v>
      </c>
      <c r="G10343" s="1" t="s">
        <v>5834</v>
      </c>
      <c r="H10343" s="1" t="s">
        <v>9363</v>
      </c>
      <c r="I10343" s="1" t="b">
        <v>0</v>
      </c>
      <c r="J10343" s="1">
        <v>10</v>
      </c>
      <c r="K10343" s="1">
        <v>1</v>
      </c>
      <c r="L10343" s="1">
        <v>14</v>
      </c>
      <c r="M10343" s="1">
        <v>30</v>
      </c>
      <c r="N10343" s="1">
        <v>1.2111425111021299</v>
      </c>
      <c r="O10343" s="1" t="s">
        <v>9685</v>
      </c>
    </row>
    <row r="10344" spans="1:15" x14ac:dyDescent="0.3">
      <c r="A10344" s="1" t="s">
        <v>5700</v>
      </c>
      <c r="B10344" s="1" t="s">
        <v>5778</v>
      </c>
      <c r="C10344" s="1">
        <v>4</v>
      </c>
      <c r="D10344" s="1" t="s">
        <v>6827</v>
      </c>
      <c r="E10344" s="1">
        <v>4</v>
      </c>
      <c r="F10344" s="1" t="s">
        <v>9684</v>
      </c>
      <c r="G10344" s="1" t="s">
        <v>5819</v>
      </c>
      <c r="H10344" s="1" t="s">
        <v>9536</v>
      </c>
      <c r="I10344" s="1" t="b">
        <v>0</v>
      </c>
      <c r="J10344" s="1">
        <v>0</v>
      </c>
      <c r="K10344" s="1">
        <v>3</v>
      </c>
      <c r="L10344" s="1">
        <v>7</v>
      </c>
      <c r="M10344" s="1">
        <v>29</v>
      </c>
      <c r="N10344" s="1">
        <v>1.1707710940653999</v>
      </c>
      <c r="O10344" s="1" t="s">
        <v>9537</v>
      </c>
    </row>
    <row r="10345" spans="1:15" x14ac:dyDescent="0.3">
      <c r="A10345" s="1" t="s">
        <v>5700</v>
      </c>
      <c r="B10345" s="1" t="s">
        <v>5778</v>
      </c>
      <c r="C10345" s="1">
        <v>4</v>
      </c>
      <c r="D10345" s="1" t="s">
        <v>6827</v>
      </c>
      <c r="E10345" s="1">
        <v>4</v>
      </c>
      <c r="F10345" s="1" t="s">
        <v>9684</v>
      </c>
      <c r="G10345" s="1" t="s">
        <v>5851</v>
      </c>
      <c r="H10345" s="1" t="s">
        <v>9436</v>
      </c>
      <c r="I10345" s="1" t="b">
        <v>0</v>
      </c>
      <c r="J10345" s="1">
        <v>4</v>
      </c>
      <c r="K10345" s="1">
        <v>1</v>
      </c>
      <c r="L10345" s="1">
        <v>6</v>
      </c>
      <c r="M10345" s="1">
        <v>26</v>
      </c>
      <c r="N10345" s="1">
        <v>1.04965684295518</v>
      </c>
      <c r="O10345" s="1" t="s">
        <v>9437</v>
      </c>
    </row>
    <row r="10346" spans="1:15" x14ac:dyDescent="0.3">
      <c r="A10346" s="1" t="s">
        <v>5700</v>
      </c>
      <c r="B10346" s="1" t="s">
        <v>5778</v>
      </c>
      <c r="C10346" s="1">
        <v>4</v>
      </c>
      <c r="D10346" s="1" t="s">
        <v>6827</v>
      </c>
      <c r="E10346" s="1">
        <v>5</v>
      </c>
      <c r="F10346" s="1" t="s">
        <v>9686</v>
      </c>
      <c r="G10346" s="1" t="s">
        <v>5810</v>
      </c>
      <c r="H10346" s="1" t="s">
        <v>9304</v>
      </c>
      <c r="I10346" s="1" t="b">
        <v>0</v>
      </c>
      <c r="J10346" s="1">
        <v>2</v>
      </c>
      <c r="K10346" s="1">
        <v>0</v>
      </c>
      <c r="L10346" s="1">
        <v>0</v>
      </c>
      <c r="M10346" s="1">
        <v>1702</v>
      </c>
      <c r="N10346" s="1">
        <v>43.4294462873181</v>
      </c>
      <c r="O10346" s="1" t="s">
        <v>9336</v>
      </c>
    </row>
    <row r="10347" spans="1:15" x14ac:dyDescent="0.3">
      <c r="A10347" s="1" t="s">
        <v>5700</v>
      </c>
      <c r="B10347" s="1" t="s">
        <v>5778</v>
      </c>
      <c r="C10347" s="1">
        <v>4</v>
      </c>
      <c r="D10347" s="1" t="s">
        <v>6827</v>
      </c>
      <c r="E10347" s="1">
        <v>5</v>
      </c>
      <c r="F10347" s="1" t="s">
        <v>9686</v>
      </c>
      <c r="G10347" s="1" t="s">
        <v>5834</v>
      </c>
      <c r="H10347" s="1" t="s">
        <v>9363</v>
      </c>
      <c r="I10347" s="1" t="b">
        <v>0</v>
      </c>
      <c r="J10347" s="1">
        <v>10</v>
      </c>
      <c r="K10347" s="1">
        <v>1</v>
      </c>
      <c r="L10347" s="1">
        <v>14</v>
      </c>
      <c r="M10347" s="1">
        <v>788</v>
      </c>
      <c r="N10347" s="1">
        <v>20.107170196478599</v>
      </c>
      <c r="O10347" s="1" t="s">
        <v>9685</v>
      </c>
    </row>
    <row r="10348" spans="1:15" x14ac:dyDescent="0.3">
      <c r="A10348" s="1" t="s">
        <v>5700</v>
      </c>
      <c r="B10348" s="1" t="s">
        <v>5778</v>
      </c>
      <c r="C10348" s="1">
        <v>4</v>
      </c>
      <c r="D10348" s="1" t="s">
        <v>6827</v>
      </c>
      <c r="E10348" s="1">
        <v>5</v>
      </c>
      <c r="F10348" s="1" t="s">
        <v>9686</v>
      </c>
      <c r="G10348" s="1" t="s">
        <v>5803</v>
      </c>
      <c r="H10348" s="1" t="s">
        <v>9313</v>
      </c>
      <c r="I10348" s="1" t="b">
        <v>0</v>
      </c>
      <c r="J10348" s="1">
        <v>0</v>
      </c>
      <c r="K10348" s="1">
        <v>1</v>
      </c>
      <c r="L10348" s="1">
        <v>0</v>
      </c>
      <c r="M10348" s="1">
        <v>226</v>
      </c>
      <c r="N10348" s="1">
        <v>5.7667772390916001</v>
      </c>
      <c r="O10348" s="1" t="s">
        <v>9314</v>
      </c>
    </row>
    <row r="10349" spans="1:15" x14ac:dyDescent="0.3">
      <c r="A10349" s="1" t="s">
        <v>5700</v>
      </c>
      <c r="B10349" s="1" t="s">
        <v>5778</v>
      </c>
      <c r="C10349" s="1">
        <v>4</v>
      </c>
      <c r="D10349" s="1" t="s">
        <v>6827</v>
      </c>
      <c r="E10349" s="1">
        <v>5</v>
      </c>
      <c r="F10349" s="1" t="s">
        <v>9686</v>
      </c>
      <c r="G10349" s="1" t="s">
        <v>5851</v>
      </c>
      <c r="H10349" s="1" t="s">
        <v>9311</v>
      </c>
      <c r="I10349" s="1" t="b">
        <v>0</v>
      </c>
      <c r="J10349" s="1">
        <v>2</v>
      </c>
      <c r="K10349" s="1">
        <v>1</v>
      </c>
      <c r="L10349" s="1">
        <v>11</v>
      </c>
      <c r="M10349" s="1">
        <v>126</v>
      </c>
      <c r="N10349" s="1">
        <v>3.2151058943608</v>
      </c>
      <c r="O10349" s="1" t="s">
        <v>9312</v>
      </c>
    </row>
    <row r="10350" spans="1:15" x14ac:dyDescent="0.3">
      <c r="A10350" s="1" t="s">
        <v>5700</v>
      </c>
      <c r="B10350" s="1" t="s">
        <v>5778</v>
      </c>
      <c r="C10350" s="1">
        <v>4</v>
      </c>
      <c r="D10350" s="1" t="s">
        <v>6827</v>
      </c>
      <c r="E10350" s="1">
        <v>5</v>
      </c>
      <c r="F10350" s="1" t="s">
        <v>9686</v>
      </c>
      <c r="G10350" s="1" t="s">
        <v>5801</v>
      </c>
      <c r="H10350" s="1" t="s">
        <v>9304</v>
      </c>
      <c r="I10350" s="1" t="b">
        <v>0</v>
      </c>
      <c r="J10350" s="1">
        <v>1</v>
      </c>
      <c r="K10350" s="1">
        <v>0</v>
      </c>
      <c r="L10350" s="1">
        <v>0</v>
      </c>
      <c r="M10350" s="1">
        <v>112</v>
      </c>
      <c r="N10350" s="1">
        <v>2.8578719060984898</v>
      </c>
      <c r="O10350" s="1" t="s">
        <v>9318</v>
      </c>
    </row>
    <row r="10351" spans="1:15" x14ac:dyDescent="0.3">
      <c r="A10351" s="1" t="s">
        <v>5700</v>
      </c>
      <c r="B10351" s="1" t="s">
        <v>5778</v>
      </c>
      <c r="C10351" s="1">
        <v>4</v>
      </c>
      <c r="D10351" s="1" t="s">
        <v>6827</v>
      </c>
      <c r="E10351" s="1">
        <v>5</v>
      </c>
      <c r="F10351" s="1" t="s">
        <v>9686</v>
      </c>
      <c r="G10351" s="1" t="s">
        <v>5834</v>
      </c>
      <c r="H10351" s="1" t="s">
        <v>9687</v>
      </c>
      <c r="I10351" s="1" t="b">
        <v>0</v>
      </c>
      <c r="J10351" s="1">
        <v>0</v>
      </c>
      <c r="K10351" s="1">
        <v>6</v>
      </c>
      <c r="L10351" s="1">
        <v>20</v>
      </c>
      <c r="M10351" s="1">
        <v>101</v>
      </c>
      <c r="N10351" s="1">
        <v>2.5771880581781001</v>
      </c>
      <c r="O10351" s="1" t="s">
        <v>9688</v>
      </c>
    </row>
    <row r="10352" spans="1:15" x14ac:dyDescent="0.3">
      <c r="A10352" s="1" t="s">
        <v>5700</v>
      </c>
      <c r="B10352" s="1" t="s">
        <v>5778</v>
      </c>
      <c r="C10352" s="1">
        <v>4</v>
      </c>
      <c r="D10352" s="1" t="s">
        <v>6827</v>
      </c>
      <c r="E10352" s="1">
        <v>5</v>
      </c>
      <c r="F10352" s="1" t="s">
        <v>9686</v>
      </c>
      <c r="G10352" s="1" t="s">
        <v>5803</v>
      </c>
      <c r="H10352" s="1" t="s">
        <v>9307</v>
      </c>
      <c r="I10352" s="1" t="b">
        <v>0</v>
      </c>
      <c r="J10352" s="1">
        <v>0</v>
      </c>
      <c r="K10352" s="1">
        <v>1</v>
      </c>
      <c r="L10352" s="1">
        <v>0</v>
      </c>
      <c r="M10352" s="1">
        <v>92</v>
      </c>
      <c r="N10352" s="1">
        <v>2.34753763715233</v>
      </c>
      <c r="O10352" s="1" t="s">
        <v>9308</v>
      </c>
    </row>
    <row r="10353" spans="1:15" x14ac:dyDescent="0.3">
      <c r="A10353" s="1" t="s">
        <v>5700</v>
      </c>
      <c r="B10353" s="1" t="s">
        <v>5778</v>
      </c>
      <c r="C10353" s="1">
        <v>4</v>
      </c>
      <c r="D10353" s="1" t="s">
        <v>6827</v>
      </c>
      <c r="E10353" s="1">
        <v>5</v>
      </c>
      <c r="F10353" s="1" t="s">
        <v>9686</v>
      </c>
      <c r="G10353" s="1" t="s">
        <v>5814</v>
      </c>
      <c r="H10353" s="1" t="s">
        <v>9304</v>
      </c>
      <c r="I10353" s="1" t="b">
        <v>1</v>
      </c>
      <c r="J10353" s="1">
        <v>0</v>
      </c>
      <c r="K10353" s="1">
        <v>0</v>
      </c>
      <c r="L10353" s="1">
        <v>0</v>
      </c>
      <c r="M10353" s="1">
        <v>73</v>
      </c>
      <c r="N10353" s="1">
        <v>1.8627200816534799</v>
      </c>
      <c r="O10353" s="1" t="s">
        <v>9305</v>
      </c>
    </row>
    <row r="10354" spans="1:15" x14ac:dyDescent="0.3">
      <c r="A10354" s="1" t="s">
        <v>5700</v>
      </c>
      <c r="B10354" s="1" t="s">
        <v>5778</v>
      </c>
      <c r="C10354" s="1">
        <v>4</v>
      </c>
      <c r="D10354" s="1" t="s">
        <v>6827</v>
      </c>
      <c r="E10354" s="1">
        <v>5</v>
      </c>
      <c r="F10354" s="1" t="s">
        <v>9686</v>
      </c>
      <c r="G10354" s="1" t="s">
        <v>5798</v>
      </c>
      <c r="H10354" s="1" t="s">
        <v>9304</v>
      </c>
      <c r="I10354" s="1" t="b">
        <v>0</v>
      </c>
      <c r="J10354" s="1">
        <v>0</v>
      </c>
      <c r="K10354" s="1">
        <v>0</v>
      </c>
      <c r="L10354" s="1">
        <v>17</v>
      </c>
      <c r="M10354" s="1">
        <v>45</v>
      </c>
      <c r="N10354" s="1">
        <v>1.1482521051288499</v>
      </c>
      <c r="O10354" s="1" t="s">
        <v>9532</v>
      </c>
    </row>
    <row r="10355" spans="1:15" x14ac:dyDescent="0.3">
      <c r="A10355" s="1" t="s">
        <v>5700</v>
      </c>
      <c r="B10355" s="1" t="s">
        <v>5778</v>
      </c>
      <c r="C10355" s="1">
        <v>4</v>
      </c>
      <c r="D10355" s="1" t="s">
        <v>6827</v>
      </c>
      <c r="E10355" s="1">
        <v>6</v>
      </c>
      <c r="F10355" s="1" t="s">
        <v>9689</v>
      </c>
      <c r="G10355" s="1" t="s">
        <v>5814</v>
      </c>
      <c r="H10355" s="1" t="s">
        <v>9304</v>
      </c>
      <c r="I10355" s="1" t="b">
        <v>1</v>
      </c>
      <c r="J10355" s="1">
        <v>0</v>
      </c>
      <c r="K10355" s="1">
        <v>0</v>
      </c>
      <c r="L10355" s="1">
        <v>0</v>
      </c>
      <c r="M10355" s="1">
        <v>941</v>
      </c>
      <c r="N10355" s="1">
        <v>22.6965750120598</v>
      </c>
      <c r="O10355" s="1" t="s">
        <v>9305</v>
      </c>
    </row>
    <row r="10356" spans="1:15" x14ac:dyDescent="0.3">
      <c r="A10356" s="1" t="s">
        <v>5700</v>
      </c>
      <c r="B10356" s="1" t="s">
        <v>5778</v>
      </c>
      <c r="C10356" s="1">
        <v>4</v>
      </c>
      <c r="D10356" s="1" t="s">
        <v>6827</v>
      </c>
      <c r="E10356" s="1">
        <v>6</v>
      </c>
      <c r="F10356" s="1" t="s">
        <v>9689</v>
      </c>
      <c r="G10356" s="1" t="s">
        <v>5803</v>
      </c>
      <c r="H10356" s="1" t="s">
        <v>9307</v>
      </c>
      <c r="I10356" s="1" t="b">
        <v>0</v>
      </c>
      <c r="J10356" s="1">
        <v>0</v>
      </c>
      <c r="K10356" s="1">
        <v>1</v>
      </c>
      <c r="L10356" s="1">
        <v>0</v>
      </c>
      <c r="M10356" s="1">
        <v>623</v>
      </c>
      <c r="N10356" s="1">
        <v>15.0265315967197</v>
      </c>
      <c r="O10356" s="1" t="s">
        <v>9308</v>
      </c>
    </row>
    <row r="10357" spans="1:15" x14ac:dyDescent="0.3">
      <c r="A10357" s="1" t="s">
        <v>5700</v>
      </c>
      <c r="B10357" s="1" t="s">
        <v>5778</v>
      </c>
      <c r="C10357" s="1">
        <v>4</v>
      </c>
      <c r="D10357" s="1" t="s">
        <v>6827</v>
      </c>
      <c r="E10357" s="1">
        <v>6</v>
      </c>
      <c r="F10357" s="1" t="s">
        <v>9689</v>
      </c>
      <c r="G10357" s="1" t="s">
        <v>5803</v>
      </c>
      <c r="H10357" s="1" t="s">
        <v>9313</v>
      </c>
      <c r="I10357" s="1" t="b">
        <v>0</v>
      </c>
      <c r="J10357" s="1">
        <v>0</v>
      </c>
      <c r="K10357" s="1">
        <v>1</v>
      </c>
      <c r="L10357" s="1">
        <v>0</v>
      </c>
      <c r="M10357" s="1">
        <v>358</v>
      </c>
      <c r="N10357" s="1">
        <v>8.6348287506029902</v>
      </c>
      <c r="O10357" s="1" t="s">
        <v>9314</v>
      </c>
    </row>
    <row r="10358" spans="1:15" x14ac:dyDescent="0.3">
      <c r="A10358" s="1" t="s">
        <v>5700</v>
      </c>
      <c r="B10358" s="1" t="s">
        <v>5778</v>
      </c>
      <c r="C10358" s="1">
        <v>4</v>
      </c>
      <c r="D10358" s="1" t="s">
        <v>6827</v>
      </c>
      <c r="E10358" s="1">
        <v>6</v>
      </c>
      <c r="F10358" s="1" t="s">
        <v>9689</v>
      </c>
      <c r="G10358" s="1" t="s">
        <v>5801</v>
      </c>
      <c r="H10358" s="1" t="s">
        <v>9304</v>
      </c>
      <c r="I10358" s="1" t="b">
        <v>0</v>
      </c>
      <c r="J10358" s="1">
        <v>1</v>
      </c>
      <c r="K10358" s="1">
        <v>0</v>
      </c>
      <c r="L10358" s="1">
        <v>0</v>
      </c>
      <c r="M10358" s="1">
        <v>231</v>
      </c>
      <c r="N10358" s="1">
        <v>5.5716353111432699</v>
      </c>
      <c r="O10358" s="1" t="s">
        <v>9318</v>
      </c>
    </row>
    <row r="10359" spans="1:15" x14ac:dyDescent="0.3">
      <c r="A10359" s="1" t="s">
        <v>5700</v>
      </c>
      <c r="B10359" s="1" t="s">
        <v>5778</v>
      </c>
      <c r="C10359" s="1">
        <v>4</v>
      </c>
      <c r="D10359" s="1" t="s">
        <v>6827</v>
      </c>
      <c r="E10359" s="1">
        <v>6</v>
      </c>
      <c r="F10359" s="1" t="s">
        <v>9689</v>
      </c>
      <c r="G10359" s="1" t="s">
        <v>5876</v>
      </c>
      <c r="H10359" s="1" t="s">
        <v>9304</v>
      </c>
      <c r="I10359" s="1" t="b">
        <v>0</v>
      </c>
      <c r="J10359" s="1">
        <v>4</v>
      </c>
      <c r="K10359" s="1">
        <v>0</v>
      </c>
      <c r="L10359" s="1">
        <v>3</v>
      </c>
      <c r="M10359" s="1">
        <v>194</v>
      </c>
      <c r="N10359" s="1">
        <v>4.6792088760250801</v>
      </c>
      <c r="O10359" s="1" t="s">
        <v>9396</v>
      </c>
    </row>
    <row r="10360" spans="1:15" x14ac:dyDescent="0.3">
      <c r="A10360" s="1" t="s">
        <v>5700</v>
      </c>
      <c r="B10360" s="1" t="s">
        <v>5778</v>
      </c>
      <c r="C10360" s="1">
        <v>4</v>
      </c>
      <c r="D10360" s="1" t="s">
        <v>6827</v>
      </c>
      <c r="E10360" s="1">
        <v>6</v>
      </c>
      <c r="F10360" s="1" t="s">
        <v>9689</v>
      </c>
      <c r="G10360" s="1" t="s">
        <v>5895</v>
      </c>
      <c r="H10360" s="1" t="s">
        <v>9375</v>
      </c>
      <c r="I10360" s="1" t="b">
        <v>0</v>
      </c>
      <c r="J10360" s="1">
        <v>0</v>
      </c>
      <c r="K10360" s="1">
        <v>2</v>
      </c>
      <c r="L10360" s="1">
        <v>14</v>
      </c>
      <c r="M10360" s="1">
        <v>135</v>
      </c>
      <c r="N10360" s="1">
        <v>3.2561505065123</v>
      </c>
      <c r="O10360" s="1" t="s">
        <v>9376</v>
      </c>
    </row>
    <row r="10361" spans="1:15" x14ac:dyDescent="0.3">
      <c r="A10361" s="1" t="s">
        <v>5700</v>
      </c>
      <c r="B10361" s="1" t="s">
        <v>5778</v>
      </c>
      <c r="C10361" s="1">
        <v>4</v>
      </c>
      <c r="D10361" s="1" t="s">
        <v>6827</v>
      </c>
      <c r="E10361" s="1">
        <v>6</v>
      </c>
      <c r="F10361" s="1" t="s">
        <v>9689</v>
      </c>
      <c r="G10361" s="1" t="s">
        <v>5810</v>
      </c>
      <c r="H10361" s="1" t="s">
        <v>9304</v>
      </c>
      <c r="I10361" s="1" t="b">
        <v>0</v>
      </c>
      <c r="J10361" s="1">
        <v>2</v>
      </c>
      <c r="K10361" s="1">
        <v>0</v>
      </c>
      <c r="L10361" s="1">
        <v>0</v>
      </c>
      <c r="M10361" s="1">
        <v>107</v>
      </c>
      <c r="N10361" s="1">
        <v>2.58080077182826</v>
      </c>
      <c r="O10361" s="1" t="s">
        <v>9336</v>
      </c>
    </row>
    <row r="10362" spans="1:15" x14ac:dyDescent="0.3">
      <c r="A10362" s="1" t="s">
        <v>5700</v>
      </c>
      <c r="B10362" s="1" t="s">
        <v>5778</v>
      </c>
      <c r="C10362" s="1">
        <v>4</v>
      </c>
      <c r="D10362" s="1" t="s">
        <v>6827</v>
      </c>
      <c r="E10362" s="1">
        <v>6</v>
      </c>
      <c r="F10362" s="1" t="s">
        <v>9689</v>
      </c>
      <c r="G10362" s="1" t="s">
        <v>5851</v>
      </c>
      <c r="H10362" s="1" t="s">
        <v>9311</v>
      </c>
      <c r="I10362" s="1" t="b">
        <v>0</v>
      </c>
      <c r="J10362" s="1">
        <v>2</v>
      </c>
      <c r="K10362" s="1">
        <v>1</v>
      </c>
      <c r="L10362" s="1">
        <v>11</v>
      </c>
      <c r="M10362" s="1">
        <v>67</v>
      </c>
      <c r="N10362" s="1">
        <v>1.6160154365653601</v>
      </c>
      <c r="O10362" s="1" t="s">
        <v>9312</v>
      </c>
    </row>
    <row r="10363" spans="1:15" x14ac:dyDescent="0.3">
      <c r="A10363" s="1" t="s">
        <v>5700</v>
      </c>
      <c r="B10363" s="1" t="s">
        <v>5778</v>
      </c>
      <c r="C10363" s="1">
        <v>4</v>
      </c>
      <c r="D10363" s="1" t="s">
        <v>6827</v>
      </c>
      <c r="E10363" s="1">
        <v>6</v>
      </c>
      <c r="F10363" s="1" t="s">
        <v>9689</v>
      </c>
      <c r="G10363" s="1" t="s">
        <v>5834</v>
      </c>
      <c r="H10363" s="1" t="s">
        <v>9304</v>
      </c>
      <c r="I10363" s="1" t="b">
        <v>0</v>
      </c>
      <c r="J10363" s="1">
        <v>8</v>
      </c>
      <c r="K10363" s="1">
        <v>0</v>
      </c>
      <c r="L10363" s="1">
        <v>6</v>
      </c>
      <c r="M10363" s="1">
        <v>64</v>
      </c>
      <c r="N10363" s="1">
        <v>1.54365653642064</v>
      </c>
      <c r="O10363" s="1" t="s">
        <v>9690</v>
      </c>
    </row>
    <row r="10364" spans="1:15" x14ac:dyDescent="0.3">
      <c r="A10364" s="1" t="s">
        <v>5700</v>
      </c>
      <c r="B10364" s="1" t="s">
        <v>5778</v>
      </c>
      <c r="C10364" s="1">
        <v>4</v>
      </c>
      <c r="D10364" s="1" t="s">
        <v>6827</v>
      </c>
      <c r="E10364" s="1">
        <v>6</v>
      </c>
      <c r="F10364" s="1" t="s">
        <v>9689</v>
      </c>
      <c r="G10364" s="1" t="s">
        <v>5834</v>
      </c>
      <c r="H10364" s="1" t="s">
        <v>9304</v>
      </c>
      <c r="I10364" s="1" t="b">
        <v>0</v>
      </c>
      <c r="J10364" s="1">
        <v>12</v>
      </c>
      <c r="K10364" s="1">
        <v>0</v>
      </c>
      <c r="L10364" s="1">
        <v>0</v>
      </c>
      <c r="M10364" s="1">
        <v>63</v>
      </c>
      <c r="N10364" s="1">
        <v>1.51953690303907</v>
      </c>
      <c r="O10364" s="1" t="s">
        <v>9691</v>
      </c>
    </row>
    <row r="10365" spans="1:15" x14ac:dyDescent="0.3">
      <c r="A10365" s="1" t="s">
        <v>5700</v>
      </c>
      <c r="B10365" s="1" t="s">
        <v>5778</v>
      </c>
      <c r="C10365" s="1">
        <v>4</v>
      </c>
      <c r="D10365" s="1" t="s">
        <v>6827</v>
      </c>
      <c r="E10365" s="1">
        <v>6</v>
      </c>
      <c r="F10365" s="1" t="s">
        <v>9689</v>
      </c>
      <c r="G10365" s="1" t="s">
        <v>5803</v>
      </c>
      <c r="H10365" s="1" t="s">
        <v>9307</v>
      </c>
      <c r="I10365" s="1" t="b">
        <v>0</v>
      </c>
      <c r="J10365" s="1">
        <v>0</v>
      </c>
      <c r="K10365" s="1">
        <v>1</v>
      </c>
      <c r="L10365" s="1">
        <v>0</v>
      </c>
      <c r="M10365" s="1">
        <v>47</v>
      </c>
      <c r="N10365" s="1">
        <v>1.13362276893391</v>
      </c>
      <c r="O10365" s="1" t="s">
        <v>9324</v>
      </c>
    </row>
    <row r="10366" spans="1:15" x14ac:dyDescent="0.3">
      <c r="A10366" s="1" t="s">
        <v>5700</v>
      </c>
      <c r="B10366" s="1" t="s">
        <v>5778</v>
      </c>
      <c r="C10366" s="1">
        <v>4</v>
      </c>
      <c r="D10366" s="1" t="s">
        <v>6827</v>
      </c>
      <c r="E10366" s="1">
        <v>7</v>
      </c>
      <c r="F10366" s="1" t="s">
        <v>9692</v>
      </c>
      <c r="G10366" s="1" t="s">
        <v>5814</v>
      </c>
      <c r="H10366" s="1" t="s">
        <v>9304</v>
      </c>
      <c r="I10366" s="1" t="b">
        <v>1</v>
      </c>
      <c r="J10366" s="1">
        <v>0</v>
      </c>
      <c r="K10366" s="1">
        <v>0</v>
      </c>
      <c r="L10366" s="1">
        <v>0</v>
      </c>
      <c r="M10366" s="1">
        <v>1297</v>
      </c>
      <c r="N10366" s="1">
        <v>26.814140996485399</v>
      </c>
      <c r="O10366" s="1" t="s">
        <v>9305</v>
      </c>
    </row>
    <row r="10367" spans="1:15" x14ac:dyDescent="0.3">
      <c r="A10367" s="1" t="s">
        <v>5700</v>
      </c>
      <c r="B10367" s="1" t="s">
        <v>5778</v>
      </c>
      <c r="C10367" s="1">
        <v>4</v>
      </c>
      <c r="D10367" s="1" t="s">
        <v>6827</v>
      </c>
      <c r="E10367" s="1">
        <v>7</v>
      </c>
      <c r="F10367" s="1" t="s">
        <v>9692</v>
      </c>
      <c r="G10367" s="1" t="s">
        <v>5803</v>
      </c>
      <c r="H10367" s="1" t="s">
        <v>9307</v>
      </c>
      <c r="I10367" s="1" t="b">
        <v>0</v>
      </c>
      <c r="J10367" s="1">
        <v>0</v>
      </c>
      <c r="K10367" s="1">
        <v>1</v>
      </c>
      <c r="L10367" s="1">
        <v>0</v>
      </c>
      <c r="M10367" s="1">
        <v>516</v>
      </c>
      <c r="N10367" s="1">
        <v>10.667769278478399</v>
      </c>
      <c r="O10367" s="1" t="s">
        <v>9308</v>
      </c>
    </row>
    <row r="10368" spans="1:15" x14ac:dyDescent="0.3">
      <c r="A10368" s="1" t="s">
        <v>5700</v>
      </c>
      <c r="B10368" s="1" t="s">
        <v>5778</v>
      </c>
      <c r="C10368" s="1">
        <v>4</v>
      </c>
      <c r="D10368" s="1" t="s">
        <v>6827</v>
      </c>
      <c r="E10368" s="1">
        <v>7</v>
      </c>
      <c r="F10368" s="1" t="s">
        <v>9692</v>
      </c>
      <c r="G10368" s="1" t="s">
        <v>5803</v>
      </c>
      <c r="H10368" s="1" t="s">
        <v>9313</v>
      </c>
      <c r="I10368" s="1" t="b">
        <v>0</v>
      </c>
      <c r="J10368" s="1">
        <v>0</v>
      </c>
      <c r="K10368" s="1">
        <v>1</v>
      </c>
      <c r="L10368" s="1">
        <v>0</v>
      </c>
      <c r="M10368" s="1">
        <v>379</v>
      </c>
      <c r="N10368" s="1">
        <v>7.8354351870994403</v>
      </c>
      <c r="O10368" s="1" t="s">
        <v>9314</v>
      </c>
    </row>
    <row r="10369" spans="1:15" x14ac:dyDescent="0.3">
      <c r="A10369" s="1" t="s">
        <v>5700</v>
      </c>
      <c r="B10369" s="1" t="s">
        <v>5778</v>
      </c>
      <c r="C10369" s="1">
        <v>4</v>
      </c>
      <c r="D10369" s="1" t="s">
        <v>6827</v>
      </c>
      <c r="E10369" s="1">
        <v>7</v>
      </c>
      <c r="F10369" s="1" t="s">
        <v>9692</v>
      </c>
      <c r="G10369" s="1" t="s">
        <v>5851</v>
      </c>
      <c r="H10369" s="1" t="s">
        <v>9311</v>
      </c>
      <c r="I10369" s="1" t="b">
        <v>0</v>
      </c>
      <c r="J10369" s="1">
        <v>2</v>
      </c>
      <c r="K10369" s="1">
        <v>1</v>
      </c>
      <c r="L10369" s="1">
        <v>11</v>
      </c>
      <c r="M10369" s="1">
        <v>344</v>
      </c>
      <c r="N10369" s="1">
        <v>7.1118461856522597</v>
      </c>
      <c r="O10369" s="1" t="s">
        <v>9312</v>
      </c>
    </row>
    <row r="10370" spans="1:15" x14ac:dyDescent="0.3">
      <c r="A10370" s="1" t="s">
        <v>5700</v>
      </c>
      <c r="B10370" s="1" t="s">
        <v>5778</v>
      </c>
      <c r="C10370" s="1">
        <v>4</v>
      </c>
      <c r="D10370" s="1" t="s">
        <v>6827</v>
      </c>
      <c r="E10370" s="1">
        <v>7</v>
      </c>
      <c r="F10370" s="1" t="s">
        <v>9692</v>
      </c>
      <c r="G10370" s="1" t="s">
        <v>5801</v>
      </c>
      <c r="H10370" s="1" t="s">
        <v>9304</v>
      </c>
      <c r="I10370" s="1" t="b">
        <v>0</v>
      </c>
      <c r="J10370" s="1">
        <v>1</v>
      </c>
      <c r="K10370" s="1">
        <v>0</v>
      </c>
      <c r="L10370" s="1">
        <v>0</v>
      </c>
      <c r="M10370" s="1">
        <v>237</v>
      </c>
      <c r="N10370" s="1">
        <v>4.8997312383708902</v>
      </c>
      <c r="O10370" s="1" t="s">
        <v>9318</v>
      </c>
    </row>
    <row r="10371" spans="1:15" x14ac:dyDescent="0.3">
      <c r="A10371" s="1" t="s">
        <v>5700</v>
      </c>
      <c r="B10371" s="1" t="s">
        <v>5778</v>
      </c>
      <c r="C10371" s="1">
        <v>4</v>
      </c>
      <c r="D10371" s="1" t="s">
        <v>6827</v>
      </c>
      <c r="E10371" s="1">
        <v>7</v>
      </c>
      <c r="F10371" s="1" t="s">
        <v>9692</v>
      </c>
      <c r="G10371" s="1" t="s">
        <v>5851</v>
      </c>
      <c r="H10371" s="1" t="s">
        <v>9311</v>
      </c>
      <c r="I10371" s="1" t="b">
        <v>0</v>
      </c>
      <c r="J10371" s="1">
        <v>2</v>
      </c>
      <c r="K10371" s="1">
        <v>1</v>
      </c>
      <c r="L10371" s="1">
        <v>10</v>
      </c>
      <c r="M10371" s="1">
        <v>100</v>
      </c>
      <c r="N10371" s="1">
        <v>2.0673971469919299</v>
      </c>
      <c r="O10371" s="1" t="s">
        <v>9680</v>
      </c>
    </row>
    <row r="10372" spans="1:15" x14ac:dyDescent="0.3">
      <c r="A10372" s="1" t="s">
        <v>5700</v>
      </c>
      <c r="B10372" s="1" t="s">
        <v>5778</v>
      </c>
      <c r="C10372" s="1">
        <v>4</v>
      </c>
      <c r="D10372" s="1" t="s">
        <v>6827</v>
      </c>
      <c r="E10372" s="1">
        <v>7</v>
      </c>
      <c r="F10372" s="1" t="s">
        <v>9692</v>
      </c>
      <c r="G10372" s="1" t="s">
        <v>5810</v>
      </c>
      <c r="H10372" s="1" t="s">
        <v>9304</v>
      </c>
      <c r="I10372" s="1" t="b">
        <v>0</v>
      </c>
      <c r="J10372" s="1">
        <v>2</v>
      </c>
      <c r="K10372" s="1">
        <v>0</v>
      </c>
      <c r="L10372" s="1">
        <v>0</v>
      </c>
      <c r="M10372" s="1">
        <v>56</v>
      </c>
      <c r="N10372" s="1">
        <v>1.1577424023154801</v>
      </c>
      <c r="O10372" s="1" t="s">
        <v>9336</v>
      </c>
    </row>
    <row r="10373" spans="1:15" x14ac:dyDescent="0.3">
      <c r="A10373" s="1" t="s">
        <v>5700</v>
      </c>
      <c r="B10373" s="1" t="s">
        <v>5778</v>
      </c>
      <c r="C10373" s="1">
        <v>4</v>
      </c>
      <c r="D10373" s="1" t="s">
        <v>6827</v>
      </c>
      <c r="E10373" s="1">
        <v>7</v>
      </c>
      <c r="F10373" s="1" t="s">
        <v>9692</v>
      </c>
      <c r="G10373" s="1" t="s">
        <v>5908</v>
      </c>
      <c r="H10373" s="1" t="s">
        <v>9304</v>
      </c>
      <c r="I10373" s="1" t="b">
        <v>0</v>
      </c>
      <c r="J10373" s="1">
        <v>0</v>
      </c>
      <c r="K10373" s="1">
        <v>0</v>
      </c>
      <c r="L10373" s="1">
        <v>1</v>
      </c>
      <c r="M10373" s="1">
        <v>53</v>
      </c>
      <c r="N10373" s="1">
        <v>1.0957204879057201</v>
      </c>
      <c r="O10373" s="1" t="s">
        <v>9359</v>
      </c>
    </row>
    <row r="10374" spans="1:15" x14ac:dyDescent="0.3">
      <c r="A10374" s="1" t="s">
        <v>5700</v>
      </c>
      <c r="B10374" s="1" t="s">
        <v>5778</v>
      </c>
      <c r="C10374" s="1">
        <v>4</v>
      </c>
      <c r="D10374" s="1" t="s">
        <v>6827</v>
      </c>
      <c r="E10374" s="1">
        <v>7</v>
      </c>
      <c r="F10374" s="1" t="s">
        <v>9692</v>
      </c>
      <c r="G10374" s="1" t="s">
        <v>5816</v>
      </c>
      <c r="H10374" s="1" t="s">
        <v>9304</v>
      </c>
      <c r="I10374" s="1" t="b">
        <v>0</v>
      </c>
      <c r="J10374" s="1">
        <v>3</v>
      </c>
      <c r="K10374" s="1">
        <v>0</v>
      </c>
      <c r="L10374" s="1">
        <v>0</v>
      </c>
      <c r="M10374" s="1">
        <v>51</v>
      </c>
      <c r="N10374" s="1">
        <v>1.0543725449658801</v>
      </c>
      <c r="O10374" s="1" t="s">
        <v>9483</v>
      </c>
    </row>
    <row r="10375" spans="1:15" x14ac:dyDescent="0.3">
      <c r="A10375" s="1" t="s">
        <v>5700</v>
      </c>
      <c r="B10375" s="1" t="s">
        <v>5778</v>
      </c>
      <c r="C10375" s="1">
        <v>4</v>
      </c>
      <c r="D10375" s="1" t="s">
        <v>6827</v>
      </c>
      <c r="E10375" s="1">
        <v>8</v>
      </c>
      <c r="F10375" s="1" t="s">
        <v>9693</v>
      </c>
      <c r="G10375" s="1" t="s">
        <v>5803</v>
      </c>
      <c r="H10375" s="1" t="s">
        <v>9313</v>
      </c>
      <c r="I10375" s="1" t="b">
        <v>0</v>
      </c>
      <c r="J10375" s="1">
        <v>0</v>
      </c>
      <c r="K10375" s="1">
        <v>1</v>
      </c>
      <c r="L10375" s="1">
        <v>0</v>
      </c>
      <c r="M10375" s="1">
        <v>1000</v>
      </c>
      <c r="N10375" s="1">
        <v>33.806626098715299</v>
      </c>
      <c r="O10375" s="1" t="s">
        <v>9314</v>
      </c>
    </row>
    <row r="10376" spans="1:15" x14ac:dyDescent="0.3">
      <c r="A10376" s="1" t="s">
        <v>5700</v>
      </c>
      <c r="B10376" s="1" t="s">
        <v>5778</v>
      </c>
      <c r="C10376" s="1">
        <v>4</v>
      </c>
      <c r="D10376" s="1" t="s">
        <v>6827</v>
      </c>
      <c r="E10376" s="1">
        <v>8</v>
      </c>
      <c r="F10376" s="1" t="s">
        <v>9693</v>
      </c>
      <c r="G10376" s="1" t="s">
        <v>5803</v>
      </c>
      <c r="H10376" s="1" t="s">
        <v>9307</v>
      </c>
      <c r="I10376" s="1" t="b">
        <v>0</v>
      </c>
      <c r="J10376" s="1">
        <v>0</v>
      </c>
      <c r="K10376" s="1">
        <v>1</v>
      </c>
      <c r="L10376" s="1">
        <v>0</v>
      </c>
      <c r="M10376" s="1">
        <v>654</v>
      </c>
      <c r="N10376" s="1">
        <v>22.1095334685598</v>
      </c>
      <c r="O10376" s="1" t="s">
        <v>9308</v>
      </c>
    </row>
    <row r="10377" spans="1:15" x14ac:dyDescent="0.3">
      <c r="A10377" s="1" t="s">
        <v>5700</v>
      </c>
      <c r="B10377" s="1" t="s">
        <v>5778</v>
      </c>
      <c r="C10377" s="1">
        <v>4</v>
      </c>
      <c r="D10377" s="1" t="s">
        <v>6827</v>
      </c>
      <c r="E10377" s="1">
        <v>8</v>
      </c>
      <c r="F10377" s="1" t="s">
        <v>9693</v>
      </c>
      <c r="G10377" s="1" t="s">
        <v>5806</v>
      </c>
      <c r="H10377" s="1" t="s">
        <v>9694</v>
      </c>
      <c r="I10377" s="1" t="b">
        <v>0</v>
      </c>
      <c r="J10377" s="1">
        <v>0</v>
      </c>
      <c r="K10377" s="1">
        <v>5</v>
      </c>
      <c r="L10377" s="1">
        <v>5</v>
      </c>
      <c r="M10377" s="1">
        <v>214</v>
      </c>
      <c r="N10377" s="1">
        <v>7.2346179851250803</v>
      </c>
      <c r="O10377" s="1" t="s">
        <v>9695</v>
      </c>
    </row>
    <row r="10378" spans="1:15" x14ac:dyDescent="0.3">
      <c r="A10378" s="1" t="s">
        <v>5700</v>
      </c>
      <c r="B10378" s="1" t="s">
        <v>5778</v>
      </c>
      <c r="C10378" s="1">
        <v>4</v>
      </c>
      <c r="D10378" s="1" t="s">
        <v>6827</v>
      </c>
      <c r="E10378" s="1">
        <v>8</v>
      </c>
      <c r="F10378" s="1" t="s">
        <v>9693</v>
      </c>
      <c r="G10378" s="1" t="s">
        <v>5810</v>
      </c>
      <c r="H10378" s="1" t="s">
        <v>9304</v>
      </c>
      <c r="I10378" s="1" t="b">
        <v>0</v>
      </c>
      <c r="J10378" s="1">
        <v>2</v>
      </c>
      <c r="K10378" s="1">
        <v>0</v>
      </c>
      <c r="L10378" s="1">
        <v>0</v>
      </c>
      <c r="M10378" s="1">
        <v>120</v>
      </c>
      <c r="N10378" s="1">
        <v>4.0567951318458402</v>
      </c>
      <c r="O10378" s="1" t="s">
        <v>9696</v>
      </c>
    </row>
    <row r="10379" spans="1:15" x14ac:dyDescent="0.3">
      <c r="A10379" s="1" t="s">
        <v>5700</v>
      </c>
      <c r="B10379" s="1" t="s">
        <v>5778</v>
      </c>
      <c r="C10379" s="1">
        <v>4</v>
      </c>
      <c r="D10379" s="1" t="s">
        <v>6827</v>
      </c>
      <c r="E10379" s="1">
        <v>8</v>
      </c>
      <c r="F10379" s="1" t="s">
        <v>9693</v>
      </c>
      <c r="G10379" s="1" t="s">
        <v>5814</v>
      </c>
      <c r="H10379" s="1" t="s">
        <v>9304</v>
      </c>
      <c r="I10379" s="1" t="b">
        <v>1</v>
      </c>
      <c r="J10379" s="1">
        <v>0</v>
      </c>
      <c r="K10379" s="1">
        <v>0</v>
      </c>
      <c r="L10379" s="1">
        <v>0</v>
      </c>
      <c r="M10379" s="1">
        <v>97</v>
      </c>
      <c r="N10379" s="1">
        <v>3.2792427315753798</v>
      </c>
      <c r="O10379" s="1" t="s">
        <v>9305</v>
      </c>
    </row>
    <row r="10380" spans="1:15" x14ac:dyDescent="0.3">
      <c r="A10380" s="1" t="s">
        <v>5700</v>
      </c>
      <c r="B10380" s="1" t="s">
        <v>5778</v>
      </c>
      <c r="C10380" s="1">
        <v>4</v>
      </c>
      <c r="D10380" s="1" t="s">
        <v>6827</v>
      </c>
      <c r="E10380" s="1">
        <v>8</v>
      </c>
      <c r="F10380" s="1" t="s">
        <v>9693</v>
      </c>
      <c r="G10380" s="1" t="s">
        <v>5803</v>
      </c>
      <c r="H10380" s="1" t="s">
        <v>9307</v>
      </c>
      <c r="I10380" s="1" t="b">
        <v>0</v>
      </c>
      <c r="J10380" s="1">
        <v>0</v>
      </c>
      <c r="K10380" s="1">
        <v>1</v>
      </c>
      <c r="L10380" s="1">
        <v>0</v>
      </c>
      <c r="M10380" s="1">
        <v>92</v>
      </c>
      <c r="N10380" s="1">
        <v>3.1102096010818099</v>
      </c>
      <c r="O10380" s="1" t="s">
        <v>9409</v>
      </c>
    </row>
    <row r="10381" spans="1:15" x14ac:dyDescent="0.3">
      <c r="A10381" s="1" t="s">
        <v>5700</v>
      </c>
      <c r="B10381" s="1" t="s">
        <v>5778</v>
      </c>
      <c r="C10381" s="1">
        <v>4</v>
      </c>
      <c r="D10381" s="1" t="s">
        <v>6827</v>
      </c>
      <c r="E10381" s="1">
        <v>8</v>
      </c>
      <c r="F10381" s="1" t="s">
        <v>9693</v>
      </c>
      <c r="G10381" s="1" t="s">
        <v>5801</v>
      </c>
      <c r="H10381" s="1" t="s">
        <v>9304</v>
      </c>
      <c r="I10381" s="1" t="b">
        <v>0</v>
      </c>
      <c r="J10381" s="1">
        <v>1</v>
      </c>
      <c r="K10381" s="1">
        <v>0</v>
      </c>
      <c r="L10381" s="1">
        <v>0</v>
      </c>
      <c r="M10381" s="1">
        <v>78</v>
      </c>
      <c r="N10381" s="1">
        <v>2.6369168356997901</v>
      </c>
      <c r="O10381" s="1" t="s">
        <v>9318</v>
      </c>
    </row>
    <row r="10382" spans="1:15" x14ac:dyDescent="0.3">
      <c r="A10382" s="1" t="s">
        <v>5700</v>
      </c>
      <c r="B10382" s="1" t="s">
        <v>5778</v>
      </c>
      <c r="C10382" s="1">
        <v>4</v>
      </c>
      <c r="D10382" s="1" t="s">
        <v>6827</v>
      </c>
      <c r="E10382" s="1">
        <v>8</v>
      </c>
      <c r="F10382" s="1" t="s">
        <v>9693</v>
      </c>
      <c r="G10382" s="1" t="s">
        <v>5840</v>
      </c>
      <c r="H10382" s="1" t="s">
        <v>9304</v>
      </c>
      <c r="I10382" s="1" t="b">
        <v>0</v>
      </c>
      <c r="J10382" s="1">
        <v>5</v>
      </c>
      <c r="K10382" s="1">
        <v>0</v>
      </c>
      <c r="L10382" s="1">
        <v>0</v>
      </c>
      <c r="M10382" s="1">
        <v>39</v>
      </c>
      <c r="N10382" s="1">
        <v>1.3184584178498899</v>
      </c>
      <c r="O10382" s="1" t="s">
        <v>9697</v>
      </c>
    </row>
    <row r="10383" spans="1:15" x14ac:dyDescent="0.3">
      <c r="A10383" s="1" t="s">
        <v>5700</v>
      </c>
      <c r="B10383" s="1" t="s">
        <v>5778</v>
      </c>
      <c r="C10383" s="1">
        <v>4</v>
      </c>
      <c r="D10383" s="1" t="s">
        <v>6827</v>
      </c>
      <c r="E10383" s="1">
        <v>8</v>
      </c>
      <c r="F10383" s="1" t="s">
        <v>9693</v>
      </c>
      <c r="G10383" s="1" t="s">
        <v>5803</v>
      </c>
      <c r="H10383" s="1" t="s">
        <v>9313</v>
      </c>
      <c r="I10383" s="1" t="b">
        <v>0</v>
      </c>
      <c r="J10383" s="1">
        <v>0</v>
      </c>
      <c r="K10383" s="1">
        <v>1</v>
      </c>
      <c r="L10383" s="1">
        <v>1</v>
      </c>
      <c r="M10383" s="1">
        <v>36</v>
      </c>
      <c r="N10383" s="1">
        <v>1.21703853955375</v>
      </c>
      <c r="O10383" s="1" t="s">
        <v>9476</v>
      </c>
    </row>
    <row r="10384" spans="1:15" x14ac:dyDescent="0.3">
      <c r="A10384" s="1" t="s">
        <v>5700</v>
      </c>
      <c r="B10384" s="1" t="s">
        <v>5778</v>
      </c>
      <c r="C10384" s="1">
        <v>4</v>
      </c>
      <c r="D10384" s="1" t="s">
        <v>6827</v>
      </c>
      <c r="E10384" s="1">
        <v>8</v>
      </c>
      <c r="F10384" s="1" t="s">
        <v>9693</v>
      </c>
      <c r="G10384" s="1" t="s">
        <v>5895</v>
      </c>
      <c r="H10384" s="1" t="s">
        <v>9375</v>
      </c>
      <c r="I10384" s="1" t="b">
        <v>0</v>
      </c>
      <c r="J10384" s="1">
        <v>0</v>
      </c>
      <c r="K10384" s="1">
        <v>2</v>
      </c>
      <c r="L10384" s="1">
        <v>14</v>
      </c>
      <c r="M10384" s="1">
        <v>34</v>
      </c>
      <c r="N10384" s="1">
        <v>1.14942528735632</v>
      </c>
      <c r="O10384" s="1" t="s">
        <v>9376</v>
      </c>
    </row>
    <row r="10385" spans="1:15" x14ac:dyDescent="0.3">
      <c r="A10385" s="1" t="s">
        <v>5700</v>
      </c>
      <c r="B10385" s="1" t="s">
        <v>5778</v>
      </c>
      <c r="C10385" s="1">
        <v>4</v>
      </c>
      <c r="D10385" s="1" t="s">
        <v>6827</v>
      </c>
      <c r="E10385" s="1">
        <v>9</v>
      </c>
      <c r="F10385" s="1" t="s">
        <v>9698</v>
      </c>
      <c r="G10385" s="1" t="s">
        <v>5806</v>
      </c>
      <c r="H10385" s="1" t="s">
        <v>9694</v>
      </c>
      <c r="I10385" s="1" t="b">
        <v>0</v>
      </c>
      <c r="J10385" s="1">
        <v>0</v>
      </c>
      <c r="K10385" s="1">
        <v>5</v>
      </c>
      <c r="L10385" s="1">
        <v>5</v>
      </c>
      <c r="M10385" s="1">
        <v>2712</v>
      </c>
      <c r="N10385" s="1">
        <v>55.642183011899803</v>
      </c>
      <c r="O10385" s="1" t="s">
        <v>9695</v>
      </c>
    </row>
    <row r="10386" spans="1:15" x14ac:dyDescent="0.3">
      <c r="A10386" s="1" t="s">
        <v>5700</v>
      </c>
      <c r="B10386" s="1" t="s">
        <v>5778</v>
      </c>
      <c r="C10386" s="1">
        <v>4</v>
      </c>
      <c r="D10386" s="1" t="s">
        <v>6827</v>
      </c>
      <c r="E10386" s="1">
        <v>9</v>
      </c>
      <c r="F10386" s="1" t="s">
        <v>9698</v>
      </c>
      <c r="G10386" s="1" t="s">
        <v>5803</v>
      </c>
      <c r="H10386" s="1" t="s">
        <v>9307</v>
      </c>
      <c r="I10386" s="1" t="b">
        <v>0</v>
      </c>
      <c r="J10386" s="1">
        <v>0</v>
      </c>
      <c r="K10386" s="1">
        <v>1</v>
      </c>
      <c r="L10386" s="1">
        <v>0</v>
      </c>
      <c r="M10386" s="1">
        <v>499</v>
      </c>
      <c r="N10386" s="1">
        <v>10.237997537956501</v>
      </c>
      <c r="O10386" s="1" t="s">
        <v>9308</v>
      </c>
    </row>
    <row r="10387" spans="1:15" x14ac:dyDescent="0.3">
      <c r="A10387" s="1" t="s">
        <v>5700</v>
      </c>
      <c r="B10387" s="1" t="s">
        <v>5778</v>
      </c>
      <c r="C10387" s="1">
        <v>4</v>
      </c>
      <c r="D10387" s="1" t="s">
        <v>6827</v>
      </c>
      <c r="E10387" s="1">
        <v>9</v>
      </c>
      <c r="F10387" s="1" t="s">
        <v>9698</v>
      </c>
      <c r="G10387" s="1" t="s">
        <v>5814</v>
      </c>
      <c r="H10387" s="1" t="s">
        <v>9304</v>
      </c>
      <c r="I10387" s="1" t="b">
        <v>1</v>
      </c>
      <c r="J10387" s="1">
        <v>0</v>
      </c>
      <c r="K10387" s="1">
        <v>0</v>
      </c>
      <c r="L10387" s="1">
        <v>0</v>
      </c>
      <c r="M10387" s="1">
        <v>310</v>
      </c>
      <c r="N10387" s="1">
        <v>6.3602790315962201</v>
      </c>
      <c r="O10387" s="1" t="s">
        <v>9305</v>
      </c>
    </row>
    <row r="10388" spans="1:15" x14ac:dyDescent="0.3">
      <c r="A10388" s="1" t="s">
        <v>5700</v>
      </c>
      <c r="B10388" s="1" t="s">
        <v>5778</v>
      </c>
      <c r="C10388" s="1">
        <v>4</v>
      </c>
      <c r="D10388" s="1" t="s">
        <v>6827</v>
      </c>
      <c r="E10388" s="1">
        <v>9</v>
      </c>
      <c r="F10388" s="1" t="s">
        <v>9698</v>
      </c>
      <c r="G10388" s="1" t="s">
        <v>5803</v>
      </c>
      <c r="H10388" s="1" t="s">
        <v>9313</v>
      </c>
      <c r="I10388" s="1" t="b">
        <v>0</v>
      </c>
      <c r="J10388" s="1">
        <v>0</v>
      </c>
      <c r="K10388" s="1">
        <v>1</v>
      </c>
      <c r="L10388" s="1">
        <v>0</v>
      </c>
      <c r="M10388" s="1">
        <v>295</v>
      </c>
      <c r="N10388" s="1">
        <v>6.0525235945834996</v>
      </c>
      <c r="O10388" s="1" t="s">
        <v>9314</v>
      </c>
    </row>
    <row r="10389" spans="1:15" x14ac:dyDescent="0.3">
      <c r="A10389" s="1" t="s">
        <v>5700</v>
      </c>
      <c r="B10389" s="1" t="s">
        <v>5778</v>
      </c>
      <c r="C10389" s="1">
        <v>4</v>
      </c>
      <c r="D10389" s="1" t="s">
        <v>6827</v>
      </c>
      <c r="E10389" s="1">
        <v>9</v>
      </c>
      <c r="F10389" s="1" t="s">
        <v>9698</v>
      </c>
      <c r="G10389" s="1" t="s">
        <v>5801</v>
      </c>
      <c r="H10389" s="1" t="s">
        <v>9304</v>
      </c>
      <c r="I10389" s="1" t="b">
        <v>0</v>
      </c>
      <c r="J10389" s="1">
        <v>1</v>
      </c>
      <c r="K10389" s="1">
        <v>0</v>
      </c>
      <c r="L10389" s="1">
        <v>9</v>
      </c>
      <c r="M10389" s="1">
        <v>119</v>
      </c>
      <c r="N10389" s="1">
        <v>2.4415264669675798</v>
      </c>
      <c r="O10389" s="1" t="s">
        <v>9699</v>
      </c>
    </row>
    <row r="10390" spans="1:15" x14ac:dyDescent="0.3">
      <c r="A10390" s="1" t="s">
        <v>5700</v>
      </c>
      <c r="B10390" s="1" t="s">
        <v>5778</v>
      </c>
      <c r="C10390" s="1">
        <v>4</v>
      </c>
      <c r="D10390" s="1" t="s">
        <v>6827</v>
      </c>
      <c r="E10390" s="1">
        <v>9</v>
      </c>
      <c r="F10390" s="1" t="s">
        <v>9698</v>
      </c>
      <c r="G10390" s="1" t="s">
        <v>5851</v>
      </c>
      <c r="H10390" s="1" t="s">
        <v>9700</v>
      </c>
      <c r="I10390" s="1" t="b">
        <v>0</v>
      </c>
      <c r="J10390" s="1">
        <v>4</v>
      </c>
      <c r="K10390" s="1">
        <v>2</v>
      </c>
      <c r="L10390" s="1">
        <v>15</v>
      </c>
      <c r="M10390" s="1">
        <v>72</v>
      </c>
      <c r="N10390" s="1">
        <v>1.4772260976610501</v>
      </c>
      <c r="O10390" s="1" t="s">
        <v>9701</v>
      </c>
    </row>
    <row r="10391" spans="1:15" x14ac:dyDescent="0.3">
      <c r="A10391" s="1" t="s">
        <v>5700</v>
      </c>
      <c r="B10391" s="1" t="s">
        <v>5778</v>
      </c>
      <c r="C10391" s="1">
        <v>4</v>
      </c>
      <c r="D10391" s="1" t="s">
        <v>6827</v>
      </c>
      <c r="E10391" s="1">
        <v>9</v>
      </c>
      <c r="F10391" s="1" t="s">
        <v>9698</v>
      </c>
      <c r="G10391" s="1" t="s">
        <v>5801</v>
      </c>
      <c r="H10391" s="1" t="s">
        <v>9304</v>
      </c>
      <c r="I10391" s="1" t="b">
        <v>0</v>
      </c>
      <c r="J10391" s="1">
        <v>1</v>
      </c>
      <c r="K10391" s="1">
        <v>0</v>
      </c>
      <c r="L10391" s="1">
        <v>0</v>
      </c>
      <c r="M10391" s="1">
        <v>64</v>
      </c>
      <c r="N10391" s="1">
        <v>1.3130898645875999</v>
      </c>
      <c r="O10391" s="1" t="s">
        <v>9318</v>
      </c>
    </row>
    <row r="10392" spans="1:15" x14ac:dyDescent="0.3">
      <c r="A10392" s="1" t="s">
        <v>5700</v>
      </c>
      <c r="B10392" s="1" t="s">
        <v>5778</v>
      </c>
      <c r="C10392" s="1">
        <v>4</v>
      </c>
      <c r="D10392" s="1" t="s">
        <v>6827</v>
      </c>
      <c r="E10392" s="1">
        <v>10</v>
      </c>
      <c r="F10392" s="1" t="s">
        <v>9702</v>
      </c>
      <c r="G10392" s="1" t="s">
        <v>5803</v>
      </c>
      <c r="H10392" s="1" t="s">
        <v>9311</v>
      </c>
      <c r="I10392" s="1" t="b">
        <v>0</v>
      </c>
      <c r="J10392" s="1">
        <v>0</v>
      </c>
      <c r="K10392" s="1">
        <v>1</v>
      </c>
      <c r="L10392" s="1">
        <v>8</v>
      </c>
      <c r="M10392" s="1">
        <v>1595</v>
      </c>
      <c r="N10392" s="1">
        <v>27.176691088771499</v>
      </c>
      <c r="O10392" s="1" t="s">
        <v>9529</v>
      </c>
    </row>
    <row r="10393" spans="1:15" x14ac:dyDescent="0.3">
      <c r="A10393" s="1" t="s">
        <v>5700</v>
      </c>
      <c r="B10393" s="1" t="s">
        <v>5778</v>
      </c>
      <c r="C10393" s="1">
        <v>4</v>
      </c>
      <c r="D10393" s="1" t="s">
        <v>6827</v>
      </c>
      <c r="E10393" s="1">
        <v>10</v>
      </c>
      <c r="F10393" s="1" t="s">
        <v>9702</v>
      </c>
      <c r="G10393" s="1" t="s">
        <v>5814</v>
      </c>
      <c r="H10393" s="1" t="s">
        <v>9304</v>
      </c>
      <c r="I10393" s="1" t="b">
        <v>1</v>
      </c>
      <c r="J10393" s="1">
        <v>0</v>
      </c>
      <c r="K10393" s="1">
        <v>0</v>
      </c>
      <c r="L10393" s="1">
        <v>0</v>
      </c>
      <c r="M10393" s="1">
        <v>1357</v>
      </c>
      <c r="N10393" s="1">
        <v>23.121485772703998</v>
      </c>
      <c r="O10393" s="1" t="s">
        <v>9305</v>
      </c>
    </row>
    <row r="10394" spans="1:15" x14ac:dyDescent="0.3">
      <c r="A10394" s="1" t="s">
        <v>5700</v>
      </c>
      <c r="B10394" s="1" t="s">
        <v>5778</v>
      </c>
      <c r="C10394" s="1">
        <v>4</v>
      </c>
      <c r="D10394" s="1" t="s">
        <v>6827</v>
      </c>
      <c r="E10394" s="1">
        <v>10</v>
      </c>
      <c r="F10394" s="1" t="s">
        <v>9702</v>
      </c>
      <c r="G10394" s="1" t="s">
        <v>5834</v>
      </c>
      <c r="H10394" s="1" t="s">
        <v>9658</v>
      </c>
      <c r="I10394" s="1" t="b">
        <v>0</v>
      </c>
      <c r="J10394" s="1">
        <v>0</v>
      </c>
      <c r="K10394" s="1">
        <v>8</v>
      </c>
      <c r="L10394" s="1">
        <v>12</v>
      </c>
      <c r="M10394" s="1">
        <v>422</v>
      </c>
      <c r="N10394" s="1">
        <v>7.1903220310103899</v>
      </c>
      <c r="O10394" s="1" t="s">
        <v>9659</v>
      </c>
    </row>
    <row r="10395" spans="1:15" x14ac:dyDescent="0.3">
      <c r="A10395" s="1" t="s">
        <v>5700</v>
      </c>
      <c r="B10395" s="1" t="s">
        <v>5778</v>
      </c>
      <c r="C10395" s="1">
        <v>4</v>
      </c>
      <c r="D10395" s="1" t="s">
        <v>6827</v>
      </c>
      <c r="E10395" s="1">
        <v>10</v>
      </c>
      <c r="F10395" s="1" t="s">
        <v>9702</v>
      </c>
      <c r="G10395" s="1" t="s">
        <v>5803</v>
      </c>
      <c r="H10395" s="1" t="s">
        <v>9307</v>
      </c>
      <c r="I10395" s="1" t="b">
        <v>0</v>
      </c>
      <c r="J10395" s="1">
        <v>0</v>
      </c>
      <c r="K10395" s="1">
        <v>1</v>
      </c>
      <c r="L10395" s="1">
        <v>0</v>
      </c>
      <c r="M10395" s="1">
        <v>318</v>
      </c>
      <c r="N10395" s="1">
        <v>5.4182995399556901</v>
      </c>
      <c r="O10395" s="1" t="s">
        <v>9308</v>
      </c>
    </row>
    <row r="10396" spans="1:15" x14ac:dyDescent="0.3">
      <c r="A10396" s="1" t="s">
        <v>5700</v>
      </c>
      <c r="B10396" s="1" t="s">
        <v>5778</v>
      </c>
      <c r="C10396" s="1">
        <v>4</v>
      </c>
      <c r="D10396" s="1" t="s">
        <v>6827</v>
      </c>
      <c r="E10396" s="1">
        <v>10</v>
      </c>
      <c r="F10396" s="1" t="s">
        <v>9702</v>
      </c>
      <c r="G10396" s="1" t="s">
        <v>5803</v>
      </c>
      <c r="H10396" s="1" t="s">
        <v>9313</v>
      </c>
      <c r="I10396" s="1" t="b">
        <v>0</v>
      </c>
      <c r="J10396" s="1">
        <v>0</v>
      </c>
      <c r="K10396" s="1">
        <v>1</v>
      </c>
      <c r="L10396" s="1">
        <v>0</v>
      </c>
      <c r="M10396" s="1">
        <v>257</v>
      </c>
      <c r="N10396" s="1">
        <v>4.3789401942409203</v>
      </c>
      <c r="O10396" s="1" t="s">
        <v>9314</v>
      </c>
    </row>
    <row r="10397" spans="1:15" x14ac:dyDescent="0.3">
      <c r="A10397" s="1" t="s">
        <v>5700</v>
      </c>
      <c r="B10397" s="1" t="s">
        <v>5778</v>
      </c>
      <c r="C10397" s="1">
        <v>4</v>
      </c>
      <c r="D10397" s="1" t="s">
        <v>6827</v>
      </c>
      <c r="E10397" s="1">
        <v>10</v>
      </c>
      <c r="F10397" s="1" t="s">
        <v>9702</v>
      </c>
      <c r="G10397" s="1" t="s">
        <v>5895</v>
      </c>
      <c r="H10397" s="1" t="s">
        <v>9375</v>
      </c>
      <c r="I10397" s="1" t="b">
        <v>0</v>
      </c>
      <c r="J10397" s="1">
        <v>0</v>
      </c>
      <c r="K10397" s="1">
        <v>2</v>
      </c>
      <c r="L10397" s="1">
        <v>14</v>
      </c>
      <c r="M10397" s="1">
        <v>142</v>
      </c>
      <c r="N10397" s="1">
        <v>2.4194922474016001</v>
      </c>
      <c r="O10397" s="1" t="s">
        <v>9376</v>
      </c>
    </row>
    <row r="10398" spans="1:15" x14ac:dyDescent="0.3">
      <c r="A10398" s="1" t="s">
        <v>5700</v>
      </c>
      <c r="B10398" s="1" t="s">
        <v>5778</v>
      </c>
      <c r="C10398" s="1">
        <v>4</v>
      </c>
      <c r="D10398" s="1" t="s">
        <v>6827</v>
      </c>
      <c r="E10398" s="1">
        <v>10</v>
      </c>
      <c r="F10398" s="1" t="s">
        <v>9702</v>
      </c>
      <c r="G10398" s="1" t="s">
        <v>5851</v>
      </c>
      <c r="H10398" s="1" t="s">
        <v>9311</v>
      </c>
      <c r="I10398" s="1" t="b">
        <v>0</v>
      </c>
      <c r="J10398" s="1">
        <v>2</v>
      </c>
      <c r="K10398" s="1">
        <v>1</v>
      </c>
      <c r="L10398" s="1">
        <v>11</v>
      </c>
      <c r="M10398" s="1">
        <v>134</v>
      </c>
      <c r="N10398" s="1">
        <v>2.2831828250127701</v>
      </c>
      <c r="O10398" s="1" t="s">
        <v>9312</v>
      </c>
    </row>
    <row r="10399" spans="1:15" x14ac:dyDescent="0.3">
      <c r="A10399" s="1" t="s">
        <v>5700</v>
      </c>
      <c r="B10399" s="1" t="s">
        <v>5778</v>
      </c>
      <c r="C10399" s="1">
        <v>4</v>
      </c>
      <c r="D10399" s="1" t="s">
        <v>6827</v>
      </c>
      <c r="E10399" s="1">
        <v>10</v>
      </c>
      <c r="F10399" s="1" t="s">
        <v>9702</v>
      </c>
      <c r="G10399" s="1" t="s">
        <v>5801</v>
      </c>
      <c r="H10399" s="1" t="s">
        <v>9304</v>
      </c>
      <c r="I10399" s="1" t="b">
        <v>0</v>
      </c>
      <c r="J10399" s="1">
        <v>1</v>
      </c>
      <c r="K10399" s="1">
        <v>0</v>
      </c>
      <c r="L10399" s="1">
        <v>0</v>
      </c>
      <c r="M10399" s="1">
        <v>81</v>
      </c>
      <c r="N10399" s="1">
        <v>1.38013290168682</v>
      </c>
      <c r="O10399" s="1" t="s">
        <v>9318</v>
      </c>
    </row>
    <row r="10400" spans="1:15" x14ac:dyDescent="0.3">
      <c r="A10400" s="1" t="s">
        <v>5700</v>
      </c>
      <c r="B10400" s="1" t="s">
        <v>5778</v>
      </c>
      <c r="C10400" s="1">
        <v>4</v>
      </c>
      <c r="D10400" s="1" t="s">
        <v>6827</v>
      </c>
      <c r="E10400" s="1">
        <v>10</v>
      </c>
      <c r="F10400" s="1" t="s">
        <v>9702</v>
      </c>
      <c r="G10400" s="1" t="s">
        <v>5876</v>
      </c>
      <c r="H10400" s="1" t="s">
        <v>9304</v>
      </c>
      <c r="I10400" s="1" t="b">
        <v>0</v>
      </c>
      <c r="J10400" s="1">
        <v>4</v>
      </c>
      <c r="K10400" s="1">
        <v>0</v>
      </c>
      <c r="L10400" s="1">
        <v>3</v>
      </c>
      <c r="M10400" s="1">
        <v>78</v>
      </c>
      <c r="N10400" s="1">
        <v>1.3290168682910199</v>
      </c>
      <c r="O10400" s="1" t="s">
        <v>9396</v>
      </c>
    </row>
    <row r="10401" spans="1:15" x14ac:dyDescent="0.3">
      <c r="A10401" s="1" t="s">
        <v>5700</v>
      </c>
      <c r="B10401" s="1" t="s">
        <v>5778</v>
      </c>
      <c r="C10401" s="1">
        <v>4</v>
      </c>
      <c r="D10401" s="1" t="s">
        <v>6827</v>
      </c>
      <c r="E10401" s="1">
        <v>10</v>
      </c>
      <c r="F10401" s="1" t="s">
        <v>9702</v>
      </c>
      <c r="G10401" s="1" t="s">
        <v>5834</v>
      </c>
      <c r="H10401" s="1" t="s">
        <v>9366</v>
      </c>
      <c r="I10401" s="1" t="b">
        <v>0</v>
      </c>
      <c r="J10401" s="1">
        <v>0</v>
      </c>
      <c r="K10401" s="1">
        <v>6</v>
      </c>
      <c r="L10401" s="1">
        <v>5</v>
      </c>
      <c r="M10401" s="1">
        <v>78</v>
      </c>
      <c r="N10401" s="1">
        <v>1.3290168682910199</v>
      </c>
      <c r="O10401" s="1" t="s">
        <v>9703</v>
      </c>
    </row>
    <row r="10402" spans="1:15" x14ac:dyDescent="0.3">
      <c r="A10402" s="1" t="s">
        <v>5700</v>
      </c>
      <c r="B10402" s="1" t="s">
        <v>5778</v>
      </c>
      <c r="C10402" s="1">
        <v>4</v>
      </c>
      <c r="D10402" s="1" t="s">
        <v>6827</v>
      </c>
      <c r="E10402" s="1">
        <v>10</v>
      </c>
      <c r="F10402" s="1" t="s">
        <v>9702</v>
      </c>
      <c r="G10402" s="1" t="s">
        <v>5801</v>
      </c>
      <c r="H10402" s="1" t="s">
        <v>9304</v>
      </c>
      <c r="I10402" s="1" t="b">
        <v>0</v>
      </c>
      <c r="J10402" s="1">
        <v>1</v>
      </c>
      <c r="K10402" s="1">
        <v>0</v>
      </c>
      <c r="L10402" s="1">
        <v>1</v>
      </c>
      <c r="M10402" s="1">
        <v>59</v>
      </c>
      <c r="N10402" s="1">
        <v>1.00528199011756</v>
      </c>
      <c r="O10402" s="1" t="s">
        <v>9630</v>
      </c>
    </row>
    <row r="10403" spans="1:15" x14ac:dyDescent="0.3">
      <c r="A10403" s="1" t="s">
        <v>5700</v>
      </c>
      <c r="B10403" s="1" t="s">
        <v>5778</v>
      </c>
      <c r="C10403" s="1">
        <v>4</v>
      </c>
      <c r="D10403" s="1" t="s">
        <v>6827</v>
      </c>
      <c r="E10403" s="1">
        <v>11</v>
      </c>
      <c r="F10403" s="1" t="s">
        <v>9704</v>
      </c>
      <c r="G10403" s="1" t="s">
        <v>5803</v>
      </c>
      <c r="H10403" s="1" t="s">
        <v>9307</v>
      </c>
      <c r="I10403" s="1" t="b">
        <v>0</v>
      </c>
      <c r="J10403" s="1">
        <v>0</v>
      </c>
      <c r="K10403" s="1">
        <v>1</v>
      </c>
      <c r="L10403" s="1">
        <v>0</v>
      </c>
      <c r="M10403" s="1">
        <v>1497</v>
      </c>
      <c r="N10403" s="1">
        <v>23.758133629582598</v>
      </c>
      <c r="O10403" s="1" t="s">
        <v>9308</v>
      </c>
    </row>
    <row r="10404" spans="1:15" x14ac:dyDescent="0.3">
      <c r="A10404" s="1" t="s">
        <v>5700</v>
      </c>
      <c r="B10404" s="1" t="s">
        <v>5778</v>
      </c>
      <c r="C10404" s="1">
        <v>4</v>
      </c>
      <c r="D10404" s="1" t="s">
        <v>6827</v>
      </c>
      <c r="E10404" s="1">
        <v>11</v>
      </c>
      <c r="F10404" s="1" t="s">
        <v>9704</v>
      </c>
      <c r="G10404" s="1" t="s">
        <v>5814</v>
      </c>
      <c r="H10404" s="1" t="s">
        <v>9304</v>
      </c>
      <c r="I10404" s="1" t="b">
        <v>1</v>
      </c>
      <c r="J10404" s="1">
        <v>0</v>
      </c>
      <c r="K10404" s="1">
        <v>0</v>
      </c>
      <c r="L10404" s="1">
        <v>0</v>
      </c>
      <c r="M10404" s="1">
        <v>887</v>
      </c>
      <c r="N10404" s="1">
        <v>14.077130614188199</v>
      </c>
      <c r="O10404" s="1" t="s">
        <v>9305</v>
      </c>
    </row>
    <row r="10405" spans="1:15" x14ac:dyDescent="0.3">
      <c r="A10405" s="1" t="s">
        <v>5700</v>
      </c>
      <c r="B10405" s="1" t="s">
        <v>5778</v>
      </c>
      <c r="C10405" s="1">
        <v>4</v>
      </c>
      <c r="D10405" s="1" t="s">
        <v>6827</v>
      </c>
      <c r="E10405" s="1">
        <v>11</v>
      </c>
      <c r="F10405" s="1" t="s">
        <v>9704</v>
      </c>
      <c r="G10405" s="1" t="s">
        <v>5876</v>
      </c>
      <c r="H10405" s="1" t="s">
        <v>9304</v>
      </c>
      <c r="I10405" s="1" t="b">
        <v>0</v>
      </c>
      <c r="J10405" s="1">
        <v>4</v>
      </c>
      <c r="K10405" s="1">
        <v>0</v>
      </c>
      <c r="L10405" s="1">
        <v>3</v>
      </c>
      <c r="M10405" s="1">
        <v>713</v>
      </c>
      <c r="N10405" s="1">
        <v>11.315664180288801</v>
      </c>
      <c r="O10405" s="1" t="s">
        <v>9396</v>
      </c>
    </row>
    <row r="10406" spans="1:15" x14ac:dyDescent="0.3">
      <c r="A10406" s="1" t="s">
        <v>5700</v>
      </c>
      <c r="B10406" s="1" t="s">
        <v>5778</v>
      </c>
      <c r="C10406" s="1">
        <v>4</v>
      </c>
      <c r="D10406" s="1" t="s">
        <v>6827</v>
      </c>
      <c r="E10406" s="1">
        <v>11</v>
      </c>
      <c r="F10406" s="1" t="s">
        <v>9704</v>
      </c>
      <c r="G10406" s="1" t="s">
        <v>5803</v>
      </c>
      <c r="H10406" s="1" t="s">
        <v>9313</v>
      </c>
      <c r="I10406" s="1" t="b">
        <v>0</v>
      </c>
      <c r="J10406" s="1">
        <v>0</v>
      </c>
      <c r="K10406" s="1">
        <v>1</v>
      </c>
      <c r="L10406" s="1">
        <v>0</v>
      </c>
      <c r="M10406" s="1">
        <v>455</v>
      </c>
      <c r="N10406" s="1">
        <v>7.2210760196794102</v>
      </c>
      <c r="O10406" s="1" t="s">
        <v>9314</v>
      </c>
    </row>
    <row r="10407" spans="1:15" x14ac:dyDescent="0.3">
      <c r="A10407" s="1" t="s">
        <v>5700</v>
      </c>
      <c r="B10407" s="1" t="s">
        <v>5778</v>
      </c>
      <c r="C10407" s="1">
        <v>4</v>
      </c>
      <c r="D10407" s="1" t="s">
        <v>6827</v>
      </c>
      <c r="E10407" s="1">
        <v>11</v>
      </c>
      <c r="F10407" s="1" t="s">
        <v>9704</v>
      </c>
      <c r="G10407" s="1" t="s">
        <v>5801</v>
      </c>
      <c r="H10407" s="1" t="s">
        <v>9304</v>
      </c>
      <c r="I10407" s="1" t="b">
        <v>0</v>
      </c>
      <c r="J10407" s="1">
        <v>1</v>
      </c>
      <c r="K10407" s="1">
        <v>0</v>
      </c>
      <c r="L10407" s="1">
        <v>0</v>
      </c>
      <c r="M10407" s="1">
        <v>269</v>
      </c>
      <c r="N10407" s="1">
        <v>4.2691636248214504</v>
      </c>
      <c r="O10407" s="1" t="s">
        <v>9318</v>
      </c>
    </row>
    <row r="10408" spans="1:15" x14ac:dyDescent="0.3">
      <c r="A10408" s="1" t="s">
        <v>5700</v>
      </c>
      <c r="B10408" s="1" t="s">
        <v>5778</v>
      </c>
      <c r="C10408" s="1">
        <v>4</v>
      </c>
      <c r="D10408" s="1" t="s">
        <v>6827</v>
      </c>
      <c r="E10408" s="1">
        <v>11</v>
      </c>
      <c r="F10408" s="1" t="s">
        <v>9704</v>
      </c>
      <c r="G10408" s="1" t="s">
        <v>5834</v>
      </c>
      <c r="H10408" s="1" t="s">
        <v>9304</v>
      </c>
      <c r="I10408" s="1" t="b">
        <v>0</v>
      </c>
      <c r="J10408" s="1">
        <v>12</v>
      </c>
      <c r="K10408" s="1">
        <v>0</v>
      </c>
      <c r="L10408" s="1">
        <v>10</v>
      </c>
      <c r="M10408" s="1">
        <v>256</v>
      </c>
      <c r="N10408" s="1">
        <v>4.0628471671163302</v>
      </c>
      <c r="O10408" s="1" t="s">
        <v>9355</v>
      </c>
    </row>
    <row r="10409" spans="1:15" x14ac:dyDescent="0.3">
      <c r="A10409" s="1" t="s">
        <v>5700</v>
      </c>
      <c r="B10409" s="1" t="s">
        <v>5778</v>
      </c>
      <c r="C10409" s="1">
        <v>4</v>
      </c>
      <c r="D10409" s="1" t="s">
        <v>6827</v>
      </c>
      <c r="E10409" s="1">
        <v>11</v>
      </c>
      <c r="F10409" s="1" t="s">
        <v>9704</v>
      </c>
      <c r="G10409" s="1" t="s">
        <v>5803</v>
      </c>
      <c r="H10409" s="1" t="s">
        <v>9311</v>
      </c>
      <c r="I10409" s="1" t="b">
        <v>0</v>
      </c>
      <c r="J10409" s="1">
        <v>0</v>
      </c>
      <c r="K10409" s="1">
        <v>1</v>
      </c>
      <c r="L10409" s="1">
        <v>8</v>
      </c>
      <c r="M10409" s="1">
        <v>163</v>
      </c>
      <c r="N10409" s="1">
        <v>2.5868909696873499</v>
      </c>
      <c r="O10409" s="1" t="s">
        <v>9529</v>
      </c>
    </row>
    <row r="10410" spans="1:15" x14ac:dyDescent="0.3">
      <c r="A10410" s="1" t="s">
        <v>5700</v>
      </c>
      <c r="B10410" s="1" t="s">
        <v>5778</v>
      </c>
      <c r="C10410" s="1">
        <v>4</v>
      </c>
      <c r="D10410" s="1" t="s">
        <v>6827</v>
      </c>
      <c r="E10410" s="1">
        <v>11</v>
      </c>
      <c r="F10410" s="1" t="s">
        <v>9704</v>
      </c>
      <c r="G10410" s="1" t="s">
        <v>5851</v>
      </c>
      <c r="H10410" s="1" t="s">
        <v>9311</v>
      </c>
      <c r="I10410" s="1" t="b">
        <v>0</v>
      </c>
      <c r="J10410" s="1">
        <v>2</v>
      </c>
      <c r="K10410" s="1">
        <v>1</v>
      </c>
      <c r="L10410" s="1">
        <v>11</v>
      </c>
      <c r="M10410" s="1">
        <v>130</v>
      </c>
      <c r="N10410" s="1">
        <v>2.0631645770512601</v>
      </c>
      <c r="O10410" s="1" t="s">
        <v>9312</v>
      </c>
    </row>
    <row r="10411" spans="1:15" x14ac:dyDescent="0.3">
      <c r="A10411" s="1" t="s">
        <v>5700</v>
      </c>
      <c r="B10411" s="1" t="s">
        <v>5778</v>
      </c>
      <c r="C10411" s="1">
        <v>4</v>
      </c>
      <c r="D10411" s="1" t="s">
        <v>6827</v>
      </c>
      <c r="E10411" s="1">
        <v>11</v>
      </c>
      <c r="F10411" s="1" t="s">
        <v>9704</v>
      </c>
      <c r="G10411" s="1" t="s">
        <v>5810</v>
      </c>
      <c r="H10411" s="1" t="s">
        <v>9304</v>
      </c>
      <c r="I10411" s="1" t="b">
        <v>0</v>
      </c>
      <c r="J10411" s="1">
        <v>2</v>
      </c>
      <c r="K10411" s="1">
        <v>0</v>
      </c>
      <c r="L10411" s="1">
        <v>0</v>
      </c>
      <c r="M10411" s="1">
        <v>119</v>
      </c>
      <c r="N10411" s="1">
        <v>1.88858911283923</v>
      </c>
      <c r="O10411" s="1" t="s">
        <v>9336</v>
      </c>
    </row>
    <row r="10412" spans="1:15" x14ac:dyDescent="0.3">
      <c r="A10412" s="1" t="s">
        <v>5700</v>
      </c>
      <c r="B10412" s="1" t="s">
        <v>5778</v>
      </c>
      <c r="C10412" s="1">
        <v>4</v>
      </c>
      <c r="D10412" s="1" t="s">
        <v>6827</v>
      </c>
      <c r="E10412" s="1">
        <v>11</v>
      </c>
      <c r="F10412" s="1" t="s">
        <v>9704</v>
      </c>
      <c r="G10412" s="1" t="s">
        <v>5834</v>
      </c>
      <c r="H10412" s="1" t="s">
        <v>9304</v>
      </c>
      <c r="I10412" s="1" t="b">
        <v>0</v>
      </c>
      <c r="J10412" s="1">
        <v>10</v>
      </c>
      <c r="K10412" s="1">
        <v>0</v>
      </c>
      <c r="L10412" s="1">
        <v>2</v>
      </c>
      <c r="M10412" s="1">
        <v>91</v>
      </c>
      <c r="N10412" s="1">
        <v>1.44421520393588</v>
      </c>
      <c r="O10412" s="1" t="s">
        <v>9377</v>
      </c>
    </row>
    <row r="10413" spans="1:15" x14ac:dyDescent="0.3">
      <c r="A10413" s="1" t="s">
        <v>5700</v>
      </c>
      <c r="B10413" s="1" t="s">
        <v>5778</v>
      </c>
      <c r="C10413" s="1">
        <v>4</v>
      </c>
      <c r="D10413" s="1" t="s">
        <v>6827</v>
      </c>
      <c r="E10413" s="1">
        <v>12</v>
      </c>
      <c r="F10413" s="1" t="s">
        <v>9705</v>
      </c>
      <c r="G10413" s="1" t="s">
        <v>5803</v>
      </c>
      <c r="H10413" s="1" t="s">
        <v>9313</v>
      </c>
      <c r="I10413" s="1" t="b">
        <v>0</v>
      </c>
      <c r="J10413" s="1">
        <v>0</v>
      </c>
      <c r="K10413" s="1">
        <v>1</v>
      </c>
      <c r="L10413" s="1">
        <v>0</v>
      </c>
      <c r="M10413" s="1">
        <v>790</v>
      </c>
      <c r="N10413" s="1">
        <v>38.993089832181603</v>
      </c>
      <c r="O10413" s="1" t="s">
        <v>9314</v>
      </c>
    </row>
    <row r="10414" spans="1:15" x14ac:dyDescent="0.3">
      <c r="A10414" s="1" t="s">
        <v>5700</v>
      </c>
      <c r="B10414" s="1" t="s">
        <v>5778</v>
      </c>
      <c r="C10414" s="1">
        <v>4</v>
      </c>
      <c r="D10414" s="1" t="s">
        <v>6827</v>
      </c>
      <c r="E10414" s="1">
        <v>12</v>
      </c>
      <c r="F10414" s="1" t="s">
        <v>9705</v>
      </c>
      <c r="G10414" s="1" t="s">
        <v>5803</v>
      </c>
      <c r="H10414" s="1" t="s">
        <v>9307</v>
      </c>
      <c r="I10414" s="1" t="b">
        <v>0</v>
      </c>
      <c r="J10414" s="1">
        <v>0</v>
      </c>
      <c r="K10414" s="1">
        <v>1</v>
      </c>
      <c r="L10414" s="1">
        <v>0</v>
      </c>
      <c r="M10414" s="1">
        <v>202</v>
      </c>
      <c r="N10414" s="1">
        <v>9.9703849950641601</v>
      </c>
      <c r="O10414" s="1" t="s">
        <v>9308</v>
      </c>
    </row>
    <row r="10415" spans="1:15" x14ac:dyDescent="0.3">
      <c r="A10415" s="1" t="s">
        <v>5700</v>
      </c>
      <c r="B10415" s="1" t="s">
        <v>5778</v>
      </c>
      <c r="C10415" s="1">
        <v>4</v>
      </c>
      <c r="D10415" s="1" t="s">
        <v>6827</v>
      </c>
      <c r="E10415" s="1">
        <v>12</v>
      </c>
      <c r="F10415" s="1" t="s">
        <v>9705</v>
      </c>
      <c r="G10415" s="1" t="s">
        <v>5834</v>
      </c>
      <c r="H10415" s="1" t="s">
        <v>9304</v>
      </c>
      <c r="I10415" s="1" t="b">
        <v>0</v>
      </c>
      <c r="J10415" s="1">
        <v>12</v>
      </c>
      <c r="K10415" s="1">
        <v>0</v>
      </c>
      <c r="L10415" s="1">
        <v>10</v>
      </c>
      <c r="M10415" s="1">
        <v>176</v>
      </c>
      <c r="N10415" s="1">
        <v>8.6870681145113497</v>
      </c>
      <c r="O10415" s="1" t="s">
        <v>9355</v>
      </c>
    </row>
    <row r="10416" spans="1:15" x14ac:dyDescent="0.3">
      <c r="A10416" s="1" t="s">
        <v>5700</v>
      </c>
      <c r="B10416" s="1" t="s">
        <v>5778</v>
      </c>
      <c r="C10416" s="1">
        <v>4</v>
      </c>
      <c r="D10416" s="1" t="s">
        <v>6827</v>
      </c>
      <c r="E10416" s="1">
        <v>12</v>
      </c>
      <c r="F10416" s="1" t="s">
        <v>9705</v>
      </c>
      <c r="G10416" s="1" t="s">
        <v>5801</v>
      </c>
      <c r="H10416" s="1" t="s">
        <v>9304</v>
      </c>
      <c r="I10416" s="1" t="b">
        <v>0</v>
      </c>
      <c r="J10416" s="1">
        <v>1</v>
      </c>
      <c r="K10416" s="1">
        <v>0</v>
      </c>
      <c r="L10416" s="1">
        <v>0</v>
      </c>
      <c r="M10416" s="1">
        <v>160</v>
      </c>
      <c r="N10416" s="1">
        <v>7.8973346495557699</v>
      </c>
      <c r="O10416" s="1" t="s">
        <v>9318</v>
      </c>
    </row>
    <row r="10417" spans="1:15" x14ac:dyDescent="0.3">
      <c r="A10417" s="1" t="s">
        <v>5700</v>
      </c>
      <c r="B10417" s="1" t="s">
        <v>5778</v>
      </c>
      <c r="C10417" s="1">
        <v>4</v>
      </c>
      <c r="D10417" s="1" t="s">
        <v>6827</v>
      </c>
      <c r="E10417" s="1">
        <v>12</v>
      </c>
      <c r="F10417" s="1" t="s">
        <v>9705</v>
      </c>
      <c r="G10417" s="1" t="s">
        <v>5814</v>
      </c>
      <c r="H10417" s="1" t="s">
        <v>9304</v>
      </c>
      <c r="I10417" s="1" t="b">
        <v>1</v>
      </c>
      <c r="J10417" s="1">
        <v>0</v>
      </c>
      <c r="K10417" s="1">
        <v>0</v>
      </c>
      <c r="L10417" s="1">
        <v>0</v>
      </c>
      <c r="M10417" s="1">
        <v>78</v>
      </c>
      <c r="N10417" s="1">
        <v>3.8499506416584399</v>
      </c>
      <c r="O10417" s="1" t="s">
        <v>9305</v>
      </c>
    </row>
    <row r="10418" spans="1:15" x14ac:dyDescent="0.3">
      <c r="A10418" s="1" t="s">
        <v>5700</v>
      </c>
      <c r="B10418" s="1" t="s">
        <v>5778</v>
      </c>
      <c r="C10418" s="1">
        <v>4</v>
      </c>
      <c r="D10418" s="1" t="s">
        <v>6827</v>
      </c>
      <c r="E10418" s="1">
        <v>12</v>
      </c>
      <c r="F10418" s="1" t="s">
        <v>9705</v>
      </c>
      <c r="G10418" s="1" t="s">
        <v>5876</v>
      </c>
      <c r="H10418" s="1" t="s">
        <v>9304</v>
      </c>
      <c r="I10418" s="1" t="b">
        <v>0</v>
      </c>
      <c r="J10418" s="1">
        <v>4</v>
      </c>
      <c r="K10418" s="1">
        <v>0</v>
      </c>
      <c r="L10418" s="1">
        <v>0</v>
      </c>
      <c r="M10418" s="1">
        <v>34</v>
      </c>
      <c r="N10418" s="1">
        <v>1.6781836130306</v>
      </c>
      <c r="O10418" s="1" t="s">
        <v>9381</v>
      </c>
    </row>
    <row r="10419" spans="1:15" x14ac:dyDescent="0.3">
      <c r="A10419" s="1" t="s">
        <v>5700</v>
      </c>
      <c r="B10419" s="1" t="s">
        <v>5778</v>
      </c>
      <c r="C10419" s="1">
        <v>4</v>
      </c>
      <c r="D10419" s="1" t="s">
        <v>6827</v>
      </c>
      <c r="E10419" s="1">
        <v>12</v>
      </c>
      <c r="F10419" s="1" t="s">
        <v>9705</v>
      </c>
      <c r="G10419" s="1" t="s">
        <v>5845</v>
      </c>
      <c r="H10419" s="1" t="s">
        <v>9410</v>
      </c>
      <c r="I10419" s="1" t="b">
        <v>0</v>
      </c>
      <c r="J10419" s="1">
        <v>0</v>
      </c>
      <c r="K10419" s="1">
        <v>4</v>
      </c>
      <c r="L10419" s="1">
        <v>8</v>
      </c>
      <c r="M10419" s="1">
        <v>28</v>
      </c>
      <c r="N10419" s="1">
        <v>1.38203356367226</v>
      </c>
      <c r="O10419" s="1" t="s">
        <v>9706</v>
      </c>
    </row>
    <row r="10420" spans="1:15" x14ac:dyDescent="0.3">
      <c r="A10420" s="1" t="s">
        <v>5700</v>
      </c>
      <c r="B10420" s="1" t="s">
        <v>5778</v>
      </c>
      <c r="C10420" s="1">
        <v>4</v>
      </c>
      <c r="D10420" s="1" t="s">
        <v>6827</v>
      </c>
      <c r="E10420" s="1">
        <v>12</v>
      </c>
      <c r="F10420" s="1" t="s">
        <v>9705</v>
      </c>
      <c r="G10420" s="1" t="s">
        <v>5851</v>
      </c>
      <c r="H10420" s="1" t="s">
        <v>9311</v>
      </c>
      <c r="I10420" s="1" t="b">
        <v>0</v>
      </c>
      <c r="J10420" s="1">
        <v>2</v>
      </c>
      <c r="K10420" s="1">
        <v>1</v>
      </c>
      <c r="L10420" s="1">
        <v>11</v>
      </c>
      <c r="M10420" s="1">
        <v>27</v>
      </c>
      <c r="N10420" s="1">
        <v>1.33267522211253</v>
      </c>
      <c r="O10420" s="1" t="s">
        <v>9312</v>
      </c>
    </row>
    <row r="10421" spans="1:15" x14ac:dyDescent="0.3">
      <c r="A10421" s="1" t="s">
        <v>5700</v>
      </c>
      <c r="B10421" s="1" t="s">
        <v>5778</v>
      </c>
      <c r="C10421" s="1">
        <v>4</v>
      </c>
      <c r="D10421" s="1" t="s">
        <v>6827</v>
      </c>
      <c r="E10421" s="1">
        <v>12</v>
      </c>
      <c r="F10421" s="1" t="s">
        <v>9705</v>
      </c>
      <c r="G10421" s="1" t="s">
        <v>5895</v>
      </c>
      <c r="H10421" s="1" t="s">
        <v>9375</v>
      </c>
      <c r="I10421" s="1" t="b">
        <v>0</v>
      </c>
      <c r="J10421" s="1">
        <v>0</v>
      </c>
      <c r="K10421" s="1">
        <v>2</v>
      </c>
      <c r="L10421" s="1">
        <v>14</v>
      </c>
      <c r="M10421" s="1">
        <v>26</v>
      </c>
      <c r="N10421" s="1">
        <v>1.2833168805528099</v>
      </c>
      <c r="O10421" s="1" t="s">
        <v>9376</v>
      </c>
    </row>
    <row r="10422" spans="1:15" x14ac:dyDescent="0.3">
      <c r="A10422" s="1" t="s">
        <v>5700</v>
      </c>
      <c r="B10422" s="1" t="s">
        <v>5778</v>
      </c>
      <c r="C10422" s="1">
        <v>4</v>
      </c>
      <c r="D10422" s="1" t="s">
        <v>6827</v>
      </c>
      <c r="E10422" s="1">
        <v>12</v>
      </c>
      <c r="F10422" s="1" t="s">
        <v>9705</v>
      </c>
      <c r="G10422" s="1" t="s">
        <v>5851</v>
      </c>
      <c r="H10422" s="1" t="s">
        <v>9707</v>
      </c>
      <c r="I10422" s="1" t="b">
        <v>0</v>
      </c>
      <c r="J10422" s="1">
        <v>4</v>
      </c>
      <c r="K10422" s="1">
        <v>5</v>
      </c>
      <c r="L10422" s="1">
        <v>13</v>
      </c>
      <c r="M10422" s="1">
        <v>25</v>
      </c>
      <c r="N10422" s="1">
        <v>1.23395853899309</v>
      </c>
      <c r="O10422" s="1" t="s">
        <v>9708</v>
      </c>
    </row>
    <row r="10423" spans="1:15" x14ac:dyDescent="0.3">
      <c r="A10423" s="1" t="s">
        <v>5700</v>
      </c>
      <c r="B10423" s="1" t="s">
        <v>5778</v>
      </c>
      <c r="C10423" s="1">
        <v>4</v>
      </c>
      <c r="D10423" s="1" t="s">
        <v>6827</v>
      </c>
      <c r="E10423" s="1">
        <v>12</v>
      </c>
      <c r="F10423" s="1" t="s">
        <v>9705</v>
      </c>
      <c r="G10423" s="1" t="s">
        <v>5834</v>
      </c>
      <c r="H10423" s="1" t="s">
        <v>9413</v>
      </c>
      <c r="I10423" s="1" t="b">
        <v>0</v>
      </c>
      <c r="J10423" s="1">
        <v>0</v>
      </c>
      <c r="K10423" s="1">
        <v>9</v>
      </c>
      <c r="L10423" s="1">
        <v>14</v>
      </c>
      <c r="M10423" s="1">
        <v>22</v>
      </c>
      <c r="N10423" s="1">
        <v>1.0858835143139101</v>
      </c>
      <c r="O10423" s="1" t="s">
        <v>9709</v>
      </c>
    </row>
    <row r="10424" spans="1:15" x14ac:dyDescent="0.3">
      <c r="A10424" s="1" t="s">
        <v>5700</v>
      </c>
      <c r="B10424" s="1" t="s">
        <v>5778</v>
      </c>
      <c r="C10424" s="1">
        <v>4</v>
      </c>
      <c r="D10424" s="1" t="s">
        <v>6827</v>
      </c>
      <c r="E10424" s="1">
        <v>13</v>
      </c>
      <c r="F10424" s="1" t="s">
        <v>9710</v>
      </c>
      <c r="G10424" s="1" t="s">
        <v>5803</v>
      </c>
      <c r="H10424" s="1" t="s">
        <v>9307</v>
      </c>
      <c r="I10424" s="1" t="b">
        <v>0</v>
      </c>
      <c r="J10424" s="1">
        <v>0</v>
      </c>
      <c r="K10424" s="1">
        <v>1</v>
      </c>
      <c r="L10424" s="1">
        <v>0</v>
      </c>
      <c r="M10424" s="1">
        <v>1462</v>
      </c>
      <c r="N10424" s="1">
        <v>64.776251661497497</v>
      </c>
      <c r="O10424" s="1" t="s">
        <v>9308</v>
      </c>
    </row>
    <row r="10425" spans="1:15" x14ac:dyDescent="0.3">
      <c r="A10425" s="1" t="s">
        <v>5700</v>
      </c>
      <c r="B10425" s="1" t="s">
        <v>5778</v>
      </c>
      <c r="C10425" s="1">
        <v>4</v>
      </c>
      <c r="D10425" s="1" t="s">
        <v>6827</v>
      </c>
      <c r="E10425" s="1">
        <v>13</v>
      </c>
      <c r="F10425" s="1" t="s">
        <v>9710</v>
      </c>
      <c r="G10425" s="1" t="s">
        <v>5876</v>
      </c>
      <c r="H10425" s="1" t="s">
        <v>9304</v>
      </c>
      <c r="I10425" s="1" t="b">
        <v>0</v>
      </c>
      <c r="J10425" s="1">
        <v>4</v>
      </c>
      <c r="K10425" s="1">
        <v>0</v>
      </c>
      <c r="L10425" s="1">
        <v>0</v>
      </c>
      <c r="M10425" s="1">
        <v>505</v>
      </c>
      <c r="N10425" s="1">
        <v>22.374833850243601</v>
      </c>
      <c r="O10425" s="1" t="s">
        <v>9381</v>
      </c>
    </row>
    <row r="10426" spans="1:15" x14ac:dyDescent="0.3">
      <c r="A10426" s="1" t="s">
        <v>5700</v>
      </c>
      <c r="B10426" s="1" t="s">
        <v>5778</v>
      </c>
      <c r="C10426" s="1">
        <v>4</v>
      </c>
      <c r="D10426" s="1" t="s">
        <v>6827</v>
      </c>
      <c r="E10426" s="1">
        <v>13</v>
      </c>
      <c r="F10426" s="1" t="s">
        <v>9710</v>
      </c>
      <c r="G10426" s="1" t="s">
        <v>5803</v>
      </c>
      <c r="H10426" s="1" t="s">
        <v>9313</v>
      </c>
      <c r="I10426" s="1" t="b">
        <v>0</v>
      </c>
      <c r="J10426" s="1">
        <v>0</v>
      </c>
      <c r="K10426" s="1">
        <v>1</v>
      </c>
      <c r="L10426" s="1">
        <v>0</v>
      </c>
      <c r="M10426" s="1">
        <v>41</v>
      </c>
      <c r="N10426" s="1">
        <v>1.8165706690296799</v>
      </c>
      <c r="O10426" s="1" t="s">
        <v>9314</v>
      </c>
    </row>
    <row r="10427" spans="1:15" x14ac:dyDescent="0.3">
      <c r="A10427" s="1" t="s">
        <v>5700</v>
      </c>
      <c r="B10427" s="1" t="s">
        <v>5778</v>
      </c>
      <c r="C10427" s="1">
        <v>4</v>
      </c>
      <c r="D10427" s="1" t="s">
        <v>6827</v>
      </c>
      <c r="E10427" s="1">
        <v>13</v>
      </c>
      <c r="F10427" s="1" t="s">
        <v>9710</v>
      </c>
      <c r="G10427" s="1" t="s">
        <v>5803</v>
      </c>
      <c r="H10427" s="1" t="s">
        <v>9307</v>
      </c>
      <c r="I10427" s="1" t="b">
        <v>0</v>
      </c>
      <c r="J10427" s="1">
        <v>0</v>
      </c>
      <c r="K10427" s="1">
        <v>1</v>
      </c>
      <c r="L10427" s="1">
        <v>1</v>
      </c>
      <c r="M10427" s="1">
        <v>30</v>
      </c>
      <c r="N10427" s="1">
        <v>1.32919805050952</v>
      </c>
      <c r="O10427" s="1" t="s">
        <v>9327</v>
      </c>
    </row>
    <row r="10428" spans="1:15" x14ac:dyDescent="0.3">
      <c r="A10428" s="1" t="s">
        <v>5700</v>
      </c>
      <c r="B10428" s="1" t="s">
        <v>5778</v>
      </c>
      <c r="C10428" s="1">
        <v>4</v>
      </c>
      <c r="D10428" s="1" t="s">
        <v>6827</v>
      </c>
      <c r="E10428" s="1">
        <v>14</v>
      </c>
      <c r="F10428" s="1" t="s">
        <v>9711</v>
      </c>
      <c r="G10428" s="1" t="s">
        <v>5803</v>
      </c>
      <c r="H10428" s="1" t="s">
        <v>9307</v>
      </c>
      <c r="I10428" s="1" t="b">
        <v>0</v>
      </c>
      <c r="J10428" s="1">
        <v>0</v>
      </c>
      <c r="K10428" s="1">
        <v>1</v>
      </c>
      <c r="L10428" s="1">
        <v>0</v>
      </c>
      <c r="M10428" s="1">
        <v>2131</v>
      </c>
      <c r="N10428" s="1">
        <v>44.609587607284901</v>
      </c>
      <c r="O10428" s="1" t="s">
        <v>9308</v>
      </c>
    </row>
    <row r="10429" spans="1:15" x14ac:dyDescent="0.3">
      <c r="A10429" s="1" t="s">
        <v>5700</v>
      </c>
      <c r="B10429" s="1" t="s">
        <v>5778</v>
      </c>
      <c r="C10429" s="1">
        <v>4</v>
      </c>
      <c r="D10429" s="1" t="s">
        <v>6827</v>
      </c>
      <c r="E10429" s="1">
        <v>14</v>
      </c>
      <c r="F10429" s="1" t="s">
        <v>9711</v>
      </c>
      <c r="G10429" s="1" t="s">
        <v>5803</v>
      </c>
      <c r="H10429" s="1" t="s">
        <v>9313</v>
      </c>
      <c r="I10429" s="1" t="b">
        <v>0</v>
      </c>
      <c r="J10429" s="1">
        <v>0</v>
      </c>
      <c r="K10429" s="1">
        <v>1</v>
      </c>
      <c r="L10429" s="1">
        <v>0</v>
      </c>
      <c r="M10429" s="1">
        <v>707</v>
      </c>
      <c r="N10429" s="1">
        <v>14.800083734561399</v>
      </c>
      <c r="O10429" s="1" t="s">
        <v>9314</v>
      </c>
    </row>
    <row r="10430" spans="1:15" x14ac:dyDescent="0.3">
      <c r="A10430" s="1" t="s">
        <v>5700</v>
      </c>
      <c r="B10430" s="1" t="s">
        <v>5778</v>
      </c>
      <c r="C10430" s="1">
        <v>4</v>
      </c>
      <c r="D10430" s="1" t="s">
        <v>6827</v>
      </c>
      <c r="E10430" s="1">
        <v>14</v>
      </c>
      <c r="F10430" s="1" t="s">
        <v>9711</v>
      </c>
      <c r="G10430" s="1" t="s">
        <v>5801</v>
      </c>
      <c r="H10430" s="1" t="s">
        <v>9304</v>
      </c>
      <c r="I10430" s="1" t="b">
        <v>0</v>
      </c>
      <c r="J10430" s="1">
        <v>1</v>
      </c>
      <c r="K10430" s="1">
        <v>0</v>
      </c>
      <c r="L10430" s="1">
        <v>0</v>
      </c>
      <c r="M10430" s="1">
        <v>220</v>
      </c>
      <c r="N10430" s="1">
        <v>4.6054008792128904</v>
      </c>
      <c r="O10430" s="1" t="s">
        <v>9318</v>
      </c>
    </row>
    <row r="10431" spans="1:15" x14ac:dyDescent="0.3">
      <c r="A10431" s="1" t="s">
        <v>5700</v>
      </c>
      <c r="B10431" s="1" t="s">
        <v>5778</v>
      </c>
      <c r="C10431" s="1">
        <v>4</v>
      </c>
      <c r="D10431" s="1" t="s">
        <v>6827</v>
      </c>
      <c r="E10431" s="1">
        <v>14</v>
      </c>
      <c r="F10431" s="1" t="s">
        <v>9711</v>
      </c>
      <c r="G10431" s="1" t="s">
        <v>5810</v>
      </c>
      <c r="H10431" s="1" t="s">
        <v>9304</v>
      </c>
      <c r="I10431" s="1" t="b">
        <v>0</v>
      </c>
      <c r="J10431" s="1">
        <v>2</v>
      </c>
      <c r="K10431" s="1">
        <v>0</v>
      </c>
      <c r="L10431" s="1">
        <v>0</v>
      </c>
      <c r="M10431" s="1">
        <v>130</v>
      </c>
      <c r="N10431" s="1">
        <v>2.7213732468076102</v>
      </c>
      <c r="O10431" s="1" t="s">
        <v>9336</v>
      </c>
    </row>
    <row r="10432" spans="1:15" x14ac:dyDescent="0.3">
      <c r="A10432" s="1" t="s">
        <v>5700</v>
      </c>
      <c r="B10432" s="1" t="s">
        <v>5778</v>
      </c>
      <c r="C10432" s="1">
        <v>4</v>
      </c>
      <c r="D10432" s="1" t="s">
        <v>6827</v>
      </c>
      <c r="E10432" s="1">
        <v>14</v>
      </c>
      <c r="F10432" s="1" t="s">
        <v>9711</v>
      </c>
      <c r="G10432" s="1" t="s">
        <v>5845</v>
      </c>
      <c r="H10432" s="1" t="s">
        <v>9712</v>
      </c>
      <c r="I10432" s="1" t="b">
        <v>0</v>
      </c>
      <c r="J10432" s="1">
        <v>0</v>
      </c>
      <c r="K10432" s="1">
        <v>4</v>
      </c>
      <c r="L10432" s="1">
        <v>20</v>
      </c>
      <c r="M10432" s="1">
        <v>100</v>
      </c>
      <c r="N10432" s="1">
        <v>2.0933640360058599</v>
      </c>
      <c r="O10432" s="1" t="s">
        <v>9713</v>
      </c>
    </row>
    <row r="10433" spans="1:15" x14ac:dyDescent="0.3">
      <c r="A10433" s="1" t="s">
        <v>5700</v>
      </c>
      <c r="B10433" s="1" t="s">
        <v>5778</v>
      </c>
      <c r="C10433" s="1">
        <v>4</v>
      </c>
      <c r="D10433" s="1" t="s">
        <v>6827</v>
      </c>
      <c r="E10433" s="1">
        <v>14</v>
      </c>
      <c r="F10433" s="1" t="s">
        <v>9711</v>
      </c>
      <c r="G10433" s="1" t="s">
        <v>5851</v>
      </c>
      <c r="H10433" s="1" t="s">
        <v>9454</v>
      </c>
      <c r="I10433" s="1" t="b">
        <v>0</v>
      </c>
      <c r="J10433" s="1">
        <v>4</v>
      </c>
      <c r="K10433" s="1">
        <v>4</v>
      </c>
      <c r="L10433" s="1">
        <v>3</v>
      </c>
      <c r="M10433" s="1">
        <v>80</v>
      </c>
      <c r="N10433" s="1">
        <v>1.67469122880468</v>
      </c>
      <c r="O10433" s="1" t="s">
        <v>9455</v>
      </c>
    </row>
    <row r="10434" spans="1:15" x14ac:dyDescent="0.3">
      <c r="A10434" s="1" t="s">
        <v>5700</v>
      </c>
      <c r="B10434" s="1" t="s">
        <v>5778</v>
      </c>
      <c r="C10434" s="1">
        <v>4</v>
      </c>
      <c r="D10434" s="1" t="s">
        <v>6827</v>
      </c>
      <c r="E10434" s="1">
        <v>14</v>
      </c>
      <c r="F10434" s="1" t="s">
        <v>9711</v>
      </c>
      <c r="G10434" s="1" t="s">
        <v>5895</v>
      </c>
      <c r="H10434" s="1" t="s">
        <v>9375</v>
      </c>
      <c r="I10434" s="1" t="b">
        <v>0</v>
      </c>
      <c r="J10434" s="1">
        <v>0</v>
      </c>
      <c r="K10434" s="1">
        <v>2</v>
      </c>
      <c r="L10434" s="1">
        <v>14</v>
      </c>
      <c r="M10434" s="1">
        <v>78</v>
      </c>
      <c r="N10434" s="1">
        <v>1.6328239480845701</v>
      </c>
      <c r="O10434" s="1" t="s">
        <v>9376</v>
      </c>
    </row>
    <row r="10435" spans="1:15" x14ac:dyDescent="0.3">
      <c r="A10435" s="1" t="s">
        <v>5700</v>
      </c>
      <c r="B10435" s="1" t="s">
        <v>5778</v>
      </c>
      <c r="C10435" s="1">
        <v>4</v>
      </c>
      <c r="D10435" s="1" t="s">
        <v>6827</v>
      </c>
      <c r="E10435" s="1">
        <v>14</v>
      </c>
      <c r="F10435" s="1" t="s">
        <v>9711</v>
      </c>
      <c r="G10435" s="1" t="s">
        <v>5814</v>
      </c>
      <c r="H10435" s="1" t="s">
        <v>9304</v>
      </c>
      <c r="I10435" s="1" t="b">
        <v>1</v>
      </c>
      <c r="J10435" s="1">
        <v>0</v>
      </c>
      <c r="K10435" s="1">
        <v>0</v>
      </c>
      <c r="L10435" s="1">
        <v>0</v>
      </c>
      <c r="M10435" s="1">
        <v>67</v>
      </c>
      <c r="N10435" s="1">
        <v>1.4025539041239199</v>
      </c>
      <c r="O10435" s="1" t="s">
        <v>9305</v>
      </c>
    </row>
    <row r="10436" spans="1:15" x14ac:dyDescent="0.3">
      <c r="A10436" s="1" t="s">
        <v>5700</v>
      </c>
      <c r="B10436" s="1" t="s">
        <v>5778</v>
      </c>
      <c r="C10436" s="1">
        <v>4</v>
      </c>
      <c r="D10436" s="1" t="s">
        <v>6827</v>
      </c>
      <c r="E10436" s="1">
        <v>14</v>
      </c>
      <c r="F10436" s="1" t="s">
        <v>9711</v>
      </c>
      <c r="G10436" s="1" t="s">
        <v>5834</v>
      </c>
      <c r="H10436" s="1" t="s">
        <v>9304</v>
      </c>
      <c r="I10436" s="1" t="b">
        <v>0</v>
      </c>
      <c r="J10436" s="1">
        <v>9</v>
      </c>
      <c r="K10436" s="1">
        <v>0</v>
      </c>
      <c r="L10436" s="1">
        <v>0</v>
      </c>
      <c r="M10436" s="1">
        <v>57</v>
      </c>
      <c r="N10436" s="1">
        <v>1.1932175005233401</v>
      </c>
      <c r="O10436" s="1" t="s">
        <v>9439</v>
      </c>
    </row>
    <row r="10437" spans="1:15" x14ac:dyDescent="0.3">
      <c r="A10437" s="1" t="s">
        <v>5700</v>
      </c>
      <c r="B10437" s="1" t="s">
        <v>5778</v>
      </c>
      <c r="C10437" s="1">
        <v>4</v>
      </c>
      <c r="D10437" s="1" t="s">
        <v>6827</v>
      </c>
      <c r="E10437" s="1">
        <v>14</v>
      </c>
      <c r="F10437" s="1" t="s">
        <v>9711</v>
      </c>
      <c r="G10437" s="1" t="s">
        <v>5834</v>
      </c>
      <c r="H10437" s="1" t="s">
        <v>9304</v>
      </c>
      <c r="I10437" s="1" t="b">
        <v>0</v>
      </c>
      <c r="J10437" s="1">
        <v>9</v>
      </c>
      <c r="K10437" s="1">
        <v>0</v>
      </c>
      <c r="L10437" s="1">
        <v>0</v>
      </c>
      <c r="M10437" s="1">
        <v>56</v>
      </c>
      <c r="N10437" s="1">
        <v>1.1722838601632799</v>
      </c>
      <c r="O10437" s="1" t="s">
        <v>9342</v>
      </c>
    </row>
    <row r="10438" spans="1:15" x14ac:dyDescent="0.3">
      <c r="A10438" s="1" t="s">
        <v>5700</v>
      </c>
      <c r="B10438" s="1" t="s">
        <v>5778</v>
      </c>
      <c r="C10438" s="1">
        <v>4</v>
      </c>
      <c r="D10438" s="1" t="s">
        <v>6827</v>
      </c>
      <c r="E10438" s="1">
        <v>14</v>
      </c>
      <c r="F10438" s="1" t="s">
        <v>9711</v>
      </c>
      <c r="G10438" s="1" t="s">
        <v>5803</v>
      </c>
      <c r="H10438" s="1" t="s">
        <v>9307</v>
      </c>
      <c r="I10438" s="1" t="b">
        <v>0</v>
      </c>
      <c r="J10438" s="1">
        <v>0</v>
      </c>
      <c r="K10438" s="1">
        <v>1</v>
      </c>
      <c r="L10438" s="1">
        <v>9</v>
      </c>
      <c r="M10438" s="1">
        <v>50</v>
      </c>
      <c r="N10438" s="1">
        <v>1.0466820180029299</v>
      </c>
      <c r="O10438" s="1" t="s">
        <v>9714</v>
      </c>
    </row>
    <row r="10439" spans="1:15" x14ac:dyDescent="0.3">
      <c r="A10439" s="1" t="s">
        <v>5700</v>
      </c>
      <c r="B10439" s="1" t="s">
        <v>5778</v>
      </c>
      <c r="C10439" s="1">
        <v>4</v>
      </c>
      <c r="D10439" s="1" t="s">
        <v>6827</v>
      </c>
      <c r="E10439" s="1">
        <v>14</v>
      </c>
      <c r="F10439" s="1" t="s">
        <v>9711</v>
      </c>
      <c r="G10439" s="1" t="s">
        <v>5803</v>
      </c>
      <c r="H10439" s="1" t="s">
        <v>9307</v>
      </c>
      <c r="I10439" s="1" t="b">
        <v>0</v>
      </c>
      <c r="J10439" s="1">
        <v>0</v>
      </c>
      <c r="K10439" s="1">
        <v>1</v>
      </c>
      <c r="L10439" s="1">
        <v>1</v>
      </c>
      <c r="M10439" s="1">
        <v>48</v>
      </c>
      <c r="N10439" s="1">
        <v>1.00481473728281</v>
      </c>
      <c r="O10439" s="1" t="s">
        <v>9327</v>
      </c>
    </row>
    <row r="10440" spans="1:15" x14ac:dyDescent="0.3">
      <c r="A10440" s="1" t="s">
        <v>5700</v>
      </c>
      <c r="B10440" s="1" t="s">
        <v>5778</v>
      </c>
      <c r="C10440" s="1">
        <v>4</v>
      </c>
      <c r="D10440" s="1" t="s">
        <v>6827</v>
      </c>
      <c r="E10440" s="1">
        <v>15</v>
      </c>
      <c r="F10440" s="1" t="s">
        <v>9715</v>
      </c>
      <c r="G10440" s="1" t="s">
        <v>5803</v>
      </c>
      <c r="H10440" s="1" t="s">
        <v>9313</v>
      </c>
      <c r="I10440" s="1" t="b">
        <v>0</v>
      </c>
      <c r="J10440" s="1">
        <v>0</v>
      </c>
      <c r="K10440" s="1">
        <v>1</v>
      </c>
      <c r="L10440" s="1">
        <v>0</v>
      </c>
      <c r="M10440" s="1">
        <v>1173</v>
      </c>
      <c r="N10440" s="1">
        <v>40.899581589958103</v>
      </c>
      <c r="O10440" s="1" t="s">
        <v>9314</v>
      </c>
    </row>
    <row r="10441" spans="1:15" x14ac:dyDescent="0.3">
      <c r="A10441" s="1" t="s">
        <v>5700</v>
      </c>
      <c r="B10441" s="1" t="s">
        <v>5778</v>
      </c>
      <c r="C10441" s="1">
        <v>4</v>
      </c>
      <c r="D10441" s="1" t="s">
        <v>6827</v>
      </c>
      <c r="E10441" s="1">
        <v>15</v>
      </c>
      <c r="F10441" s="1" t="s">
        <v>9715</v>
      </c>
      <c r="G10441" s="1" t="s">
        <v>5803</v>
      </c>
      <c r="H10441" s="1" t="s">
        <v>9423</v>
      </c>
      <c r="I10441" s="1" t="b">
        <v>0</v>
      </c>
      <c r="J10441" s="1">
        <v>0</v>
      </c>
      <c r="K10441" s="1">
        <v>1</v>
      </c>
      <c r="L10441" s="1">
        <v>10</v>
      </c>
      <c r="M10441" s="1">
        <v>431</v>
      </c>
      <c r="N10441" s="1">
        <v>15.027894002789299</v>
      </c>
      <c r="O10441" s="1" t="s">
        <v>9716</v>
      </c>
    </row>
    <row r="10442" spans="1:15" x14ac:dyDescent="0.3">
      <c r="A10442" s="1" t="s">
        <v>5700</v>
      </c>
      <c r="B10442" s="1" t="s">
        <v>5778</v>
      </c>
      <c r="C10442" s="1">
        <v>4</v>
      </c>
      <c r="D10442" s="1" t="s">
        <v>6827</v>
      </c>
      <c r="E10442" s="1">
        <v>15</v>
      </c>
      <c r="F10442" s="1" t="s">
        <v>9715</v>
      </c>
      <c r="G10442" s="1" t="s">
        <v>5803</v>
      </c>
      <c r="H10442" s="1" t="s">
        <v>9307</v>
      </c>
      <c r="I10442" s="1" t="b">
        <v>0</v>
      </c>
      <c r="J10442" s="1">
        <v>0</v>
      </c>
      <c r="K10442" s="1">
        <v>1</v>
      </c>
      <c r="L10442" s="1">
        <v>0</v>
      </c>
      <c r="M10442" s="1">
        <v>428</v>
      </c>
      <c r="N10442" s="1">
        <v>14.923291492329099</v>
      </c>
      <c r="O10442" s="1" t="s">
        <v>9409</v>
      </c>
    </row>
    <row r="10443" spans="1:15" x14ac:dyDescent="0.3">
      <c r="A10443" s="1" t="s">
        <v>5700</v>
      </c>
      <c r="B10443" s="1" t="s">
        <v>5778</v>
      </c>
      <c r="C10443" s="1">
        <v>4</v>
      </c>
      <c r="D10443" s="1" t="s">
        <v>6827</v>
      </c>
      <c r="E10443" s="1">
        <v>15</v>
      </c>
      <c r="F10443" s="1" t="s">
        <v>9715</v>
      </c>
      <c r="G10443" s="1" t="s">
        <v>5803</v>
      </c>
      <c r="H10443" s="1" t="s">
        <v>9307</v>
      </c>
      <c r="I10443" s="1" t="b">
        <v>0</v>
      </c>
      <c r="J10443" s="1">
        <v>0</v>
      </c>
      <c r="K10443" s="1">
        <v>1</v>
      </c>
      <c r="L10443" s="1">
        <v>0</v>
      </c>
      <c r="M10443" s="1">
        <v>205</v>
      </c>
      <c r="N10443" s="1">
        <v>7.1478382147838202</v>
      </c>
      <c r="O10443" s="1" t="s">
        <v>9308</v>
      </c>
    </row>
    <row r="10444" spans="1:15" x14ac:dyDescent="0.3">
      <c r="A10444" s="1" t="s">
        <v>5700</v>
      </c>
      <c r="B10444" s="1" t="s">
        <v>5778</v>
      </c>
      <c r="C10444" s="1">
        <v>4</v>
      </c>
      <c r="D10444" s="1" t="s">
        <v>6827</v>
      </c>
      <c r="E10444" s="1">
        <v>15</v>
      </c>
      <c r="F10444" s="1" t="s">
        <v>9715</v>
      </c>
      <c r="G10444" s="1" t="s">
        <v>5801</v>
      </c>
      <c r="H10444" s="1" t="s">
        <v>9304</v>
      </c>
      <c r="I10444" s="1" t="b">
        <v>0</v>
      </c>
      <c r="J10444" s="1">
        <v>1</v>
      </c>
      <c r="K10444" s="1">
        <v>0</v>
      </c>
      <c r="L10444" s="1">
        <v>0</v>
      </c>
      <c r="M10444" s="1">
        <v>61</v>
      </c>
      <c r="N10444" s="1">
        <v>2.1269177126917702</v>
      </c>
      <c r="O10444" s="1" t="s">
        <v>9318</v>
      </c>
    </row>
    <row r="10445" spans="1:15" x14ac:dyDescent="0.3">
      <c r="A10445" s="1" t="s">
        <v>5700</v>
      </c>
      <c r="B10445" s="1" t="s">
        <v>5778</v>
      </c>
      <c r="C10445" s="1">
        <v>4</v>
      </c>
      <c r="D10445" s="1" t="s">
        <v>6827</v>
      </c>
      <c r="E10445" s="1">
        <v>15</v>
      </c>
      <c r="F10445" s="1" t="s">
        <v>9715</v>
      </c>
      <c r="G10445" s="1" t="s">
        <v>5834</v>
      </c>
      <c r="H10445" s="1" t="s">
        <v>9556</v>
      </c>
      <c r="I10445" s="1" t="b">
        <v>0</v>
      </c>
      <c r="J10445" s="1">
        <v>0</v>
      </c>
      <c r="K10445" s="1">
        <v>6</v>
      </c>
      <c r="L10445" s="1">
        <v>5</v>
      </c>
      <c r="M10445" s="1">
        <v>51</v>
      </c>
      <c r="N10445" s="1">
        <v>1.7782426778242599</v>
      </c>
      <c r="O10445" s="1" t="s">
        <v>9717</v>
      </c>
    </row>
    <row r="10446" spans="1:15" x14ac:dyDescent="0.3">
      <c r="A10446" s="1" t="s">
        <v>5700</v>
      </c>
      <c r="B10446" s="1" t="s">
        <v>5778</v>
      </c>
      <c r="C10446" s="1">
        <v>4</v>
      </c>
      <c r="D10446" s="1" t="s">
        <v>6827</v>
      </c>
      <c r="E10446" s="1">
        <v>15</v>
      </c>
      <c r="F10446" s="1" t="s">
        <v>9715</v>
      </c>
      <c r="G10446" s="1" t="s">
        <v>5834</v>
      </c>
      <c r="H10446" s="1" t="s">
        <v>9304</v>
      </c>
      <c r="I10446" s="1" t="b">
        <v>0</v>
      </c>
      <c r="J10446" s="1">
        <v>10</v>
      </c>
      <c r="K10446" s="1">
        <v>0</v>
      </c>
      <c r="L10446" s="1">
        <v>2</v>
      </c>
      <c r="M10446" s="1">
        <v>51</v>
      </c>
      <c r="N10446" s="1">
        <v>1.7782426778242599</v>
      </c>
      <c r="O10446" s="1" t="s">
        <v>9377</v>
      </c>
    </row>
    <row r="10447" spans="1:15" x14ac:dyDescent="0.3">
      <c r="A10447" s="1" t="s">
        <v>5700</v>
      </c>
      <c r="B10447" s="1" t="s">
        <v>5778</v>
      </c>
      <c r="C10447" s="1">
        <v>4</v>
      </c>
      <c r="D10447" s="1" t="s">
        <v>6827</v>
      </c>
      <c r="E10447" s="1">
        <v>15</v>
      </c>
      <c r="F10447" s="1" t="s">
        <v>9715</v>
      </c>
      <c r="G10447" s="1" t="s">
        <v>5851</v>
      </c>
      <c r="H10447" s="1" t="s">
        <v>9311</v>
      </c>
      <c r="I10447" s="1" t="b">
        <v>0</v>
      </c>
      <c r="J10447" s="1">
        <v>2</v>
      </c>
      <c r="K10447" s="1">
        <v>1</v>
      </c>
      <c r="L10447" s="1">
        <v>11</v>
      </c>
      <c r="M10447" s="1">
        <v>44</v>
      </c>
      <c r="N10447" s="1">
        <v>1.53417015341701</v>
      </c>
      <c r="O10447" s="1" t="s">
        <v>9312</v>
      </c>
    </row>
    <row r="10448" spans="1:15" x14ac:dyDescent="0.3">
      <c r="A10448" s="1" t="s">
        <v>5700</v>
      </c>
      <c r="B10448" s="1" t="s">
        <v>5778</v>
      </c>
      <c r="C10448" s="1">
        <v>4</v>
      </c>
      <c r="D10448" s="1" t="s">
        <v>6827</v>
      </c>
      <c r="E10448" s="1">
        <v>15</v>
      </c>
      <c r="F10448" s="1" t="s">
        <v>9715</v>
      </c>
      <c r="G10448" s="1" t="s">
        <v>5814</v>
      </c>
      <c r="H10448" s="1" t="s">
        <v>9304</v>
      </c>
      <c r="I10448" s="1" t="b">
        <v>1</v>
      </c>
      <c r="J10448" s="1">
        <v>0</v>
      </c>
      <c r="K10448" s="1">
        <v>0</v>
      </c>
      <c r="L10448" s="1">
        <v>0</v>
      </c>
      <c r="M10448" s="1">
        <v>36</v>
      </c>
      <c r="N10448" s="1">
        <v>1.2552301255230101</v>
      </c>
      <c r="O10448" s="1" t="s">
        <v>9305</v>
      </c>
    </row>
    <row r="10449" spans="1:15" x14ac:dyDescent="0.3">
      <c r="A10449" s="1" t="s">
        <v>5700</v>
      </c>
      <c r="B10449" s="1" t="s">
        <v>5778</v>
      </c>
      <c r="C10449" s="1">
        <v>4</v>
      </c>
      <c r="D10449" s="1" t="s">
        <v>6827</v>
      </c>
      <c r="E10449" s="1">
        <v>16</v>
      </c>
      <c r="F10449" s="1" t="s">
        <v>9718</v>
      </c>
      <c r="G10449" s="1" t="s">
        <v>5810</v>
      </c>
      <c r="H10449" s="1" t="s">
        <v>9304</v>
      </c>
      <c r="I10449" s="1" t="b">
        <v>0</v>
      </c>
      <c r="J10449" s="1">
        <v>2</v>
      </c>
      <c r="K10449" s="1">
        <v>0</v>
      </c>
      <c r="L10449" s="1">
        <v>0</v>
      </c>
      <c r="M10449" s="1">
        <v>470</v>
      </c>
      <c r="N10449" s="1">
        <v>65.459610027855106</v>
      </c>
      <c r="O10449" s="1" t="s">
        <v>9336</v>
      </c>
    </row>
    <row r="10450" spans="1:15" x14ac:dyDescent="0.3">
      <c r="A10450" s="1" t="s">
        <v>5700</v>
      </c>
      <c r="B10450" s="1" t="s">
        <v>5778</v>
      </c>
      <c r="C10450" s="1">
        <v>4</v>
      </c>
      <c r="D10450" s="1" t="s">
        <v>6827</v>
      </c>
      <c r="E10450" s="1">
        <v>16</v>
      </c>
      <c r="F10450" s="1" t="s">
        <v>9718</v>
      </c>
      <c r="G10450" s="1" t="s">
        <v>5834</v>
      </c>
      <c r="H10450" s="1" t="s">
        <v>9304</v>
      </c>
      <c r="I10450" s="1" t="b">
        <v>0</v>
      </c>
      <c r="J10450" s="1">
        <v>6</v>
      </c>
      <c r="K10450" s="1">
        <v>0</v>
      </c>
      <c r="L10450" s="1">
        <v>0</v>
      </c>
      <c r="M10450" s="1">
        <v>92</v>
      </c>
      <c r="N10450" s="1">
        <v>12.813370473537599</v>
      </c>
      <c r="O10450" s="1" t="s">
        <v>9535</v>
      </c>
    </row>
    <row r="10451" spans="1:15" x14ac:dyDescent="0.3">
      <c r="A10451" s="1" t="s">
        <v>5700</v>
      </c>
      <c r="B10451" s="1" t="s">
        <v>5778</v>
      </c>
      <c r="C10451" s="1">
        <v>4</v>
      </c>
      <c r="D10451" s="1" t="s">
        <v>6827</v>
      </c>
      <c r="E10451" s="1">
        <v>16</v>
      </c>
      <c r="F10451" s="1" t="s">
        <v>9718</v>
      </c>
      <c r="G10451" s="1" t="s">
        <v>5819</v>
      </c>
      <c r="H10451" s="1" t="s">
        <v>9719</v>
      </c>
      <c r="I10451" s="1" t="b">
        <v>0</v>
      </c>
      <c r="J10451" s="1">
        <v>0</v>
      </c>
      <c r="K10451" s="1">
        <v>3</v>
      </c>
      <c r="L10451" s="1">
        <v>7</v>
      </c>
      <c r="M10451" s="1">
        <v>18</v>
      </c>
      <c r="N10451" s="1">
        <v>2.5069637883008302</v>
      </c>
      <c r="O10451" s="1" t="s">
        <v>9720</v>
      </c>
    </row>
    <row r="10452" spans="1:15" x14ac:dyDescent="0.3">
      <c r="A10452" s="1" t="s">
        <v>5700</v>
      </c>
      <c r="B10452" s="1" t="s">
        <v>5778</v>
      </c>
      <c r="C10452" s="1">
        <v>4</v>
      </c>
      <c r="D10452" s="1" t="s">
        <v>6827</v>
      </c>
      <c r="E10452" s="1">
        <v>16</v>
      </c>
      <c r="F10452" s="1" t="s">
        <v>9718</v>
      </c>
      <c r="G10452" s="1" t="s">
        <v>5819</v>
      </c>
      <c r="H10452" s="1" t="s">
        <v>9721</v>
      </c>
      <c r="I10452" s="1" t="b">
        <v>0</v>
      </c>
      <c r="J10452" s="1">
        <v>0</v>
      </c>
      <c r="K10452" s="1">
        <v>3</v>
      </c>
      <c r="L10452" s="1">
        <v>13</v>
      </c>
      <c r="M10452" s="1">
        <v>14</v>
      </c>
      <c r="N10452" s="1">
        <v>1.94986072423398</v>
      </c>
      <c r="O10452" s="1" t="s">
        <v>9722</v>
      </c>
    </row>
    <row r="10453" spans="1:15" x14ac:dyDescent="0.3">
      <c r="A10453" s="1" t="s">
        <v>5700</v>
      </c>
      <c r="B10453" s="1" t="s">
        <v>5778</v>
      </c>
      <c r="C10453" s="1">
        <v>4</v>
      </c>
      <c r="D10453" s="1" t="s">
        <v>6827</v>
      </c>
      <c r="E10453" s="1">
        <v>16</v>
      </c>
      <c r="F10453" s="1" t="s">
        <v>9718</v>
      </c>
      <c r="G10453" s="1" t="s">
        <v>5803</v>
      </c>
      <c r="H10453" s="1" t="s">
        <v>9313</v>
      </c>
      <c r="I10453" s="1" t="b">
        <v>0</v>
      </c>
      <c r="J10453" s="1">
        <v>0</v>
      </c>
      <c r="K10453" s="1">
        <v>1</v>
      </c>
      <c r="L10453" s="1">
        <v>0</v>
      </c>
      <c r="M10453" s="1">
        <v>12</v>
      </c>
      <c r="N10453" s="1">
        <v>1.6713091922005501</v>
      </c>
      <c r="O10453" s="1" t="s">
        <v>9314</v>
      </c>
    </row>
    <row r="10454" spans="1:15" x14ac:dyDescent="0.3">
      <c r="A10454" s="1" t="s">
        <v>5700</v>
      </c>
      <c r="B10454" s="1" t="s">
        <v>5778</v>
      </c>
      <c r="C10454" s="1">
        <v>4</v>
      </c>
      <c r="D10454" s="1" t="s">
        <v>6827</v>
      </c>
      <c r="E10454" s="1">
        <v>16</v>
      </c>
      <c r="F10454" s="1" t="s">
        <v>9718</v>
      </c>
      <c r="G10454" s="1" t="s">
        <v>5834</v>
      </c>
      <c r="H10454" s="1" t="s">
        <v>9304</v>
      </c>
      <c r="I10454" s="1" t="b">
        <v>0</v>
      </c>
      <c r="J10454" s="1">
        <v>7</v>
      </c>
      <c r="K10454" s="1">
        <v>0</v>
      </c>
      <c r="L10454" s="1">
        <v>6</v>
      </c>
      <c r="M10454" s="1">
        <v>12</v>
      </c>
      <c r="N10454" s="1">
        <v>1.6713091922005501</v>
      </c>
      <c r="O10454" s="1" t="s">
        <v>9723</v>
      </c>
    </row>
    <row r="10455" spans="1:15" x14ac:dyDescent="0.3">
      <c r="A10455" s="1" t="s">
        <v>5700</v>
      </c>
      <c r="B10455" s="1" t="s">
        <v>5778</v>
      </c>
      <c r="C10455" s="1">
        <v>4</v>
      </c>
      <c r="D10455" s="1" t="s">
        <v>6827</v>
      </c>
      <c r="E10455" s="1">
        <v>16</v>
      </c>
      <c r="F10455" s="1" t="s">
        <v>9718</v>
      </c>
      <c r="G10455" s="1" t="s">
        <v>5803</v>
      </c>
      <c r="H10455" s="1" t="s">
        <v>9307</v>
      </c>
      <c r="I10455" s="1" t="b">
        <v>0</v>
      </c>
      <c r="J10455" s="1">
        <v>0</v>
      </c>
      <c r="K10455" s="1">
        <v>1</v>
      </c>
      <c r="L10455" s="1">
        <v>0</v>
      </c>
      <c r="M10455" s="1">
        <v>9</v>
      </c>
      <c r="N10455" s="1">
        <v>1.25348189415041</v>
      </c>
      <c r="O10455" s="1" t="s">
        <v>9308</v>
      </c>
    </row>
    <row r="10456" spans="1:15" x14ac:dyDescent="0.3">
      <c r="A10456" s="1" t="s">
        <v>5700</v>
      </c>
      <c r="B10456" s="1" t="s">
        <v>5778</v>
      </c>
      <c r="C10456" s="1">
        <v>4</v>
      </c>
      <c r="D10456" s="1" t="s">
        <v>6827</v>
      </c>
      <c r="E10456" s="1">
        <v>17</v>
      </c>
      <c r="F10456" s="1" t="s">
        <v>9724</v>
      </c>
      <c r="G10456" s="1" t="s">
        <v>5819</v>
      </c>
      <c r="H10456" s="1" t="s">
        <v>9719</v>
      </c>
      <c r="I10456" s="1" t="b">
        <v>0</v>
      </c>
      <c r="J10456" s="1">
        <v>0</v>
      </c>
      <c r="K10456" s="1">
        <v>3</v>
      </c>
      <c r="L10456" s="1">
        <v>7</v>
      </c>
      <c r="M10456" s="1">
        <v>508</v>
      </c>
      <c r="N10456" s="1">
        <v>12.1705797795879</v>
      </c>
      <c r="O10456" s="1" t="s">
        <v>9720</v>
      </c>
    </row>
    <row r="10457" spans="1:15" x14ac:dyDescent="0.3">
      <c r="A10457" s="1" t="s">
        <v>5700</v>
      </c>
      <c r="B10457" s="1" t="s">
        <v>5778</v>
      </c>
      <c r="C10457" s="1">
        <v>4</v>
      </c>
      <c r="D10457" s="1" t="s">
        <v>6827</v>
      </c>
      <c r="E10457" s="1">
        <v>17</v>
      </c>
      <c r="F10457" s="1" t="s">
        <v>9724</v>
      </c>
      <c r="G10457" s="1" t="s">
        <v>5819</v>
      </c>
      <c r="H10457" s="1" t="s">
        <v>9721</v>
      </c>
      <c r="I10457" s="1" t="b">
        <v>0</v>
      </c>
      <c r="J10457" s="1">
        <v>0</v>
      </c>
      <c r="K10457" s="1">
        <v>3</v>
      </c>
      <c r="L10457" s="1">
        <v>13</v>
      </c>
      <c r="M10457" s="1">
        <v>497</v>
      </c>
      <c r="N10457" s="1">
        <v>11.907043603258201</v>
      </c>
      <c r="O10457" s="1" t="s">
        <v>9722</v>
      </c>
    </row>
    <row r="10458" spans="1:15" x14ac:dyDescent="0.3">
      <c r="A10458" s="1" t="s">
        <v>5700</v>
      </c>
      <c r="B10458" s="1" t="s">
        <v>5778</v>
      </c>
      <c r="C10458" s="1">
        <v>4</v>
      </c>
      <c r="D10458" s="1" t="s">
        <v>6827</v>
      </c>
      <c r="E10458" s="1">
        <v>17</v>
      </c>
      <c r="F10458" s="1" t="s">
        <v>9724</v>
      </c>
      <c r="G10458" s="1" t="s">
        <v>5803</v>
      </c>
      <c r="H10458" s="1" t="s">
        <v>9313</v>
      </c>
      <c r="I10458" s="1" t="b">
        <v>0</v>
      </c>
      <c r="J10458" s="1">
        <v>0</v>
      </c>
      <c r="K10458" s="1">
        <v>1</v>
      </c>
      <c r="L10458" s="1">
        <v>0</v>
      </c>
      <c r="M10458" s="1">
        <v>479</v>
      </c>
      <c r="N10458" s="1">
        <v>11.4758025874461</v>
      </c>
      <c r="O10458" s="1" t="s">
        <v>9314</v>
      </c>
    </row>
    <row r="10459" spans="1:15" x14ac:dyDescent="0.3">
      <c r="A10459" s="1" t="s">
        <v>5700</v>
      </c>
      <c r="B10459" s="1" t="s">
        <v>5778</v>
      </c>
      <c r="C10459" s="1">
        <v>4</v>
      </c>
      <c r="D10459" s="1" t="s">
        <v>6827</v>
      </c>
      <c r="E10459" s="1">
        <v>17</v>
      </c>
      <c r="F10459" s="1" t="s">
        <v>9724</v>
      </c>
      <c r="G10459" s="1" t="s">
        <v>5834</v>
      </c>
      <c r="H10459" s="1" t="s">
        <v>9304</v>
      </c>
      <c r="I10459" s="1" t="b">
        <v>0</v>
      </c>
      <c r="J10459" s="1">
        <v>7</v>
      </c>
      <c r="K10459" s="1">
        <v>0</v>
      </c>
      <c r="L10459" s="1">
        <v>6</v>
      </c>
      <c r="M10459" s="1">
        <v>457</v>
      </c>
      <c r="N10459" s="1">
        <v>10.9487302347867</v>
      </c>
      <c r="O10459" s="1" t="s">
        <v>9723</v>
      </c>
    </row>
    <row r="10460" spans="1:15" x14ac:dyDescent="0.3">
      <c r="A10460" s="1" t="s">
        <v>5700</v>
      </c>
      <c r="B10460" s="1" t="s">
        <v>5778</v>
      </c>
      <c r="C10460" s="1">
        <v>4</v>
      </c>
      <c r="D10460" s="1" t="s">
        <v>6827</v>
      </c>
      <c r="E10460" s="1">
        <v>17</v>
      </c>
      <c r="F10460" s="1" t="s">
        <v>9724</v>
      </c>
      <c r="G10460" s="1" t="s">
        <v>5803</v>
      </c>
      <c r="H10460" s="1" t="s">
        <v>9307</v>
      </c>
      <c r="I10460" s="1" t="b">
        <v>0</v>
      </c>
      <c r="J10460" s="1">
        <v>0</v>
      </c>
      <c r="K10460" s="1">
        <v>1</v>
      </c>
      <c r="L10460" s="1">
        <v>0</v>
      </c>
      <c r="M10460" s="1">
        <v>238</v>
      </c>
      <c r="N10460" s="1">
        <v>5.70196454240536</v>
      </c>
      <c r="O10460" s="1" t="s">
        <v>9308</v>
      </c>
    </row>
    <row r="10461" spans="1:15" x14ac:dyDescent="0.3">
      <c r="A10461" s="1" t="s">
        <v>5700</v>
      </c>
      <c r="B10461" s="1" t="s">
        <v>5778</v>
      </c>
      <c r="C10461" s="1">
        <v>4</v>
      </c>
      <c r="D10461" s="1" t="s">
        <v>6827</v>
      </c>
      <c r="E10461" s="1">
        <v>17</v>
      </c>
      <c r="F10461" s="1" t="s">
        <v>9724</v>
      </c>
      <c r="G10461" s="1" t="s">
        <v>5810</v>
      </c>
      <c r="H10461" s="1" t="s">
        <v>9304</v>
      </c>
      <c r="I10461" s="1" t="b">
        <v>0</v>
      </c>
      <c r="J10461" s="1">
        <v>2</v>
      </c>
      <c r="K10461" s="1">
        <v>0</v>
      </c>
      <c r="L10461" s="1">
        <v>0</v>
      </c>
      <c r="M10461" s="1">
        <v>158</v>
      </c>
      <c r="N10461" s="1">
        <v>3.7853378054623801</v>
      </c>
      <c r="O10461" s="1" t="s">
        <v>9336</v>
      </c>
    </row>
    <row r="10462" spans="1:15" x14ac:dyDescent="0.3">
      <c r="A10462" s="1" t="s">
        <v>5700</v>
      </c>
      <c r="B10462" s="1" t="s">
        <v>5778</v>
      </c>
      <c r="C10462" s="1">
        <v>4</v>
      </c>
      <c r="D10462" s="1" t="s">
        <v>6827</v>
      </c>
      <c r="E10462" s="1">
        <v>17</v>
      </c>
      <c r="F10462" s="1" t="s">
        <v>9724</v>
      </c>
      <c r="G10462" s="1" t="s">
        <v>5851</v>
      </c>
      <c r="H10462" s="1" t="s">
        <v>9311</v>
      </c>
      <c r="I10462" s="1" t="b">
        <v>0</v>
      </c>
      <c r="J10462" s="1">
        <v>2</v>
      </c>
      <c r="K10462" s="1">
        <v>1</v>
      </c>
      <c r="L10462" s="1">
        <v>11</v>
      </c>
      <c r="M10462" s="1">
        <v>139</v>
      </c>
      <c r="N10462" s="1">
        <v>3.3301389554384202</v>
      </c>
      <c r="O10462" s="1" t="s">
        <v>9312</v>
      </c>
    </row>
    <row r="10463" spans="1:15" x14ac:dyDescent="0.3">
      <c r="A10463" s="1" t="s">
        <v>5700</v>
      </c>
      <c r="B10463" s="1" t="s">
        <v>5778</v>
      </c>
      <c r="C10463" s="1">
        <v>4</v>
      </c>
      <c r="D10463" s="1" t="s">
        <v>6827</v>
      </c>
      <c r="E10463" s="1">
        <v>17</v>
      </c>
      <c r="F10463" s="1" t="s">
        <v>9724</v>
      </c>
      <c r="G10463" s="1" t="s">
        <v>5851</v>
      </c>
      <c r="H10463" s="1" t="s">
        <v>9372</v>
      </c>
      <c r="I10463" s="1" t="b">
        <v>0</v>
      </c>
      <c r="J10463" s="1">
        <v>4</v>
      </c>
      <c r="K10463" s="1">
        <v>2</v>
      </c>
      <c r="L10463" s="1">
        <v>4</v>
      </c>
      <c r="M10463" s="1">
        <v>90</v>
      </c>
      <c r="N10463" s="1">
        <v>2.1562050790608498</v>
      </c>
      <c r="O10463" s="1" t="s">
        <v>9373</v>
      </c>
    </row>
    <row r="10464" spans="1:15" x14ac:dyDescent="0.3">
      <c r="A10464" s="1" t="s">
        <v>5700</v>
      </c>
      <c r="B10464" s="1" t="s">
        <v>5778</v>
      </c>
      <c r="C10464" s="1">
        <v>4</v>
      </c>
      <c r="D10464" s="1" t="s">
        <v>6827</v>
      </c>
      <c r="E10464" s="1">
        <v>17</v>
      </c>
      <c r="F10464" s="1" t="s">
        <v>9724</v>
      </c>
      <c r="G10464" s="1" t="s">
        <v>5876</v>
      </c>
      <c r="H10464" s="1" t="s">
        <v>9304</v>
      </c>
      <c r="I10464" s="1" t="b">
        <v>0</v>
      </c>
      <c r="J10464" s="1">
        <v>4</v>
      </c>
      <c r="K10464" s="1">
        <v>0</v>
      </c>
      <c r="L10464" s="1">
        <v>3</v>
      </c>
      <c r="M10464" s="1">
        <v>82</v>
      </c>
      <c r="N10464" s="1">
        <v>1.9645424053665499</v>
      </c>
      <c r="O10464" s="1" t="s">
        <v>9396</v>
      </c>
    </row>
    <row r="10465" spans="1:15" x14ac:dyDescent="0.3">
      <c r="A10465" s="1" t="s">
        <v>5700</v>
      </c>
      <c r="B10465" s="1" t="s">
        <v>5778</v>
      </c>
      <c r="C10465" s="1">
        <v>4</v>
      </c>
      <c r="D10465" s="1" t="s">
        <v>6827</v>
      </c>
      <c r="E10465" s="1">
        <v>17</v>
      </c>
      <c r="F10465" s="1" t="s">
        <v>9724</v>
      </c>
      <c r="G10465" s="1" t="s">
        <v>5798</v>
      </c>
      <c r="H10465" s="1" t="s">
        <v>9304</v>
      </c>
      <c r="I10465" s="1" t="b">
        <v>0</v>
      </c>
      <c r="J10465" s="1">
        <v>0</v>
      </c>
      <c r="K10465" s="1">
        <v>0</v>
      </c>
      <c r="L10465" s="1">
        <v>9</v>
      </c>
      <c r="M10465" s="1">
        <v>81</v>
      </c>
      <c r="N10465" s="1">
        <v>1.94058457115476</v>
      </c>
      <c r="O10465" s="1" t="s">
        <v>9725</v>
      </c>
    </row>
    <row r="10466" spans="1:15" x14ac:dyDescent="0.3">
      <c r="A10466" s="1" t="s">
        <v>5700</v>
      </c>
      <c r="B10466" s="1" t="s">
        <v>5778</v>
      </c>
      <c r="C10466" s="1">
        <v>4</v>
      </c>
      <c r="D10466" s="1" t="s">
        <v>6827</v>
      </c>
      <c r="E10466" s="1">
        <v>17</v>
      </c>
      <c r="F10466" s="1" t="s">
        <v>9724</v>
      </c>
      <c r="G10466" s="1" t="s">
        <v>5814</v>
      </c>
      <c r="H10466" s="1" t="s">
        <v>9304</v>
      </c>
      <c r="I10466" s="1" t="b">
        <v>1</v>
      </c>
      <c r="J10466" s="1">
        <v>0</v>
      </c>
      <c r="K10466" s="1">
        <v>0</v>
      </c>
      <c r="L10466" s="1">
        <v>0</v>
      </c>
      <c r="M10466" s="1">
        <v>71</v>
      </c>
      <c r="N10466" s="1">
        <v>1.7010062290368899</v>
      </c>
      <c r="O10466" s="1" t="s">
        <v>9305</v>
      </c>
    </row>
    <row r="10467" spans="1:15" x14ac:dyDescent="0.3">
      <c r="A10467" s="1" t="s">
        <v>5700</v>
      </c>
      <c r="B10467" s="1" t="s">
        <v>5778</v>
      </c>
      <c r="C10467" s="1">
        <v>4</v>
      </c>
      <c r="D10467" s="1" t="s">
        <v>6827</v>
      </c>
      <c r="E10467" s="1">
        <v>17</v>
      </c>
      <c r="F10467" s="1" t="s">
        <v>9724</v>
      </c>
      <c r="G10467" s="1" t="s">
        <v>5801</v>
      </c>
      <c r="H10467" s="1" t="s">
        <v>9304</v>
      </c>
      <c r="I10467" s="1" t="b">
        <v>0</v>
      </c>
      <c r="J10467" s="1">
        <v>1</v>
      </c>
      <c r="K10467" s="1">
        <v>0</v>
      </c>
      <c r="L10467" s="1">
        <v>0</v>
      </c>
      <c r="M10467" s="1">
        <v>64</v>
      </c>
      <c r="N10467" s="1">
        <v>1.5333013895543799</v>
      </c>
      <c r="O10467" s="1" t="s">
        <v>9318</v>
      </c>
    </row>
    <row r="10468" spans="1:15" x14ac:dyDescent="0.3">
      <c r="A10468" s="1" t="s">
        <v>5700</v>
      </c>
      <c r="B10468" s="1" t="s">
        <v>5778</v>
      </c>
      <c r="C10468" s="1">
        <v>4</v>
      </c>
      <c r="D10468" s="1" t="s">
        <v>6827</v>
      </c>
      <c r="E10468" s="1">
        <v>17</v>
      </c>
      <c r="F10468" s="1" t="s">
        <v>9724</v>
      </c>
      <c r="G10468" s="1" t="s">
        <v>5834</v>
      </c>
      <c r="H10468" s="1" t="s">
        <v>9726</v>
      </c>
      <c r="I10468" s="1" t="b">
        <v>0</v>
      </c>
      <c r="J10468" s="1">
        <v>9</v>
      </c>
      <c r="K10468" s="1">
        <v>2</v>
      </c>
      <c r="L10468" s="1">
        <v>11</v>
      </c>
      <c r="M10468" s="1">
        <v>49</v>
      </c>
      <c r="N10468" s="1">
        <v>1.17393387637757</v>
      </c>
      <c r="O10468" s="1" t="s">
        <v>9727</v>
      </c>
    </row>
    <row r="10469" spans="1:15" x14ac:dyDescent="0.3">
      <c r="A10469" s="1" t="s">
        <v>5700</v>
      </c>
      <c r="B10469" s="1" t="s">
        <v>5778</v>
      </c>
      <c r="C10469" s="1">
        <v>4</v>
      </c>
      <c r="D10469" s="1" t="s">
        <v>6827</v>
      </c>
      <c r="E10469" s="1">
        <v>18</v>
      </c>
      <c r="F10469" s="1" t="s">
        <v>9728</v>
      </c>
      <c r="G10469" s="1" t="s">
        <v>5801</v>
      </c>
      <c r="H10469" s="1" t="s">
        <v>9304</v>
      </c>
      <c r="I10469" s="1" t="b">
        <v>0</v>
      </c>
      <c r="J10469" s="1">
        <v>1</v>
      </c>
      <c r="K10469" s="1">
        <v>0</v>
      </c>
      <c r="L10469" s="1">
        <v>0</v>
      </c>
      <c r="M10469" s="1">
        <v>293</v>
      </c>
      <c r="N10469" s="1">
        <v>12.516018795386501</v>
      </c>
      <c r="O10469" s="1" t="s">
        <v>9318</v>
      </c>
    </row>
    <row r="10470" spans="1:15" x14ac:dyDescent="0.3">
      <c r="A10470" s="1" t="s">
        <v>5700</v>
      </c>
      <c r="B10470" s="1" t="s">
        <v>5778</v>
      </c>
      <c r="C10470" s="1">
        <v>4</v>
      </c>
      <c r="D10470" s="1" t="s">
        <v>6827</v>
      </c>
      <c r="E10470" s="1">
        <v>18</v>
      </c>
      <c r="F10470" s="1" t="s">
        <v>9728</v>
      </c>
      <c r="G10470" s="1" t="s">
        <v>5803</v>
      </c>
      <c r="H10470" s="1" t="s">
        <v>9307</v>
      </c>
      <c r="I10470" s="1" t="b">
        <v>0</v>
      </c>
      <c r="J10470" s="1">
        <v>0</v>
      </c>
      <c r="K10470" s="1">
        <v>1</v>
      </c>
      <c r="L10470" s="1">
        <v>0</v>
      </c>
      <c r="M10470" s="1">
        <v>237</v>
      </c>
      <c r="N10470" s="1">
        <v>10.1238786843229</v>
      </c>
      <c r="O10470" s="1" t="s">
        <v>9308</v>
      </c>
    </row>
    <row r="10471" spans="1:15" x14ac:dyDescent="0.3">
      <c r="A10471" s="1" t="s">
        <v>5700</v>
      </c>
      <c r="B10471" s="1" t="s">
        <v>5778</v>
      </c>
      <c r="C10471" s="1">
        <v>4</v>
      </c>
      <c r="D10471" s="1" t="s">
        <v>6827</v>
      </c>
      <c r="E10471" s="1">
        <v>18</v>
      </c>
      <c r="F10471" s="1" t="s">
        <v>9728</v>
      </c>
      <c r="G10471" s="1" t="s">
        <v>5814</v>
      </c>
      <c r="H10471" s="1" t="s">
        <v>9304</v>
      </c>
      <c r="I10471" s="1" t="b">
        <v>1</v>
      </c>
      <c r="J10471" s="1">
        <v>0</v>
      </c>
      <c r="K10471" s="1">
        <v>0</v>
      </c>
      <c r="L10471" s="1">
        <v>0</v>
      </c>
      <c r="M10471" s="1">
        <v>234</v>
      </c>
      <c r="N10471" s="1">
        <v>9.9957283212302404</v>
      </c>
      <c r="O10471" s="1" t="s">
        <v>9305</v>
      </c>
    </row>
    <row r="10472" spans="1:15" x14ac:dyDescent="0.3">
      <c r="A10472" s="1" t="s">
        <v>5700</v>
      </c>
      <c r="B10472" s="1" t="s">
        <v>5778</v>
      </c>
      <c r="C10472" s="1">
        <v>4</v>
      </c>
      <c r="D10472" s="1" t="s">
        <v>6827</v>
      </c>
      <c r="E10472" s="1">
        <v>18</v>
      </c>
      <c r="F10472" s="1" t="s">
        <v>9728</v>
      </c>
      <c r="G10472" s="1" t="s">
        <v>5803</v>
      </c>
      <c r="H10472" s="1" t="s">
        <v>9313</v>
      </c>
      <c r="I10472" s="1" t="b">
        <v>0</v>
      </c>
      <c r="J10472" s="1">
        <v>0</v>
      </c>
      <c r="K10472" s="1">
        <v>1</v>
      </c>
      <c r="L10472" s="1">
        <v>0</v>
      </c>
      <c r="M10472" s="1">
        <v>224</v>
      </c>
      <c r="N10472" s="1">
        <v>9.5685604442545902</v>
      </c>
      <c r="O10472" s="1" t="s">
        <v>9314</v>
      </c>
    </row>
    <row r="10473" spans="1:15" x14ac:dyDescent="0.3">
      <c r="A10473" s="1" t="s">
        <v>5700</v>
      </c>
      <c r="B10473" s="1" t="s">
        <v>5778</v>
      </c>
      <c r="C10473" s="1">
        <v>4</v>
      </c>
      <c r="D10473" s="1" t="s">
        <v>6827</v>
      </c>
      <c r="E10473" s="1">
        <v>18</v>
      </c>
      <c r="F10473" s="1" t="s">
        <v>9728</v>
      </c>
      <c r="G10473" s="1" t="s">
        <v>5834</v>
      </c>
      <c r="H10473" s="1" t="s">
        <v>9729</v>
      </c>
      <c r="I10473" s="1" t="b">
        <v>0</v>
      </c>
      <c r="J10473" s="1">
        <v>0</v>
      </c>
      <c r="K10473" s="1">
        <v>10</v>
      </c>
      <c r="L10473" s="1">
        <v>5</v>
      </c>
      <c r="M10473" s="1">
        <v>118</v>
      </c>
      <c r="N10473" s="1">
        <v>5.0405809483126802</v>
      </c>
      <c r="O10473" s="1" t="s">
        <v>9730</v>
      </c>
    </row>
    <row r="10474" spans="1:15" x14ac:dyDescent="0.3">
      <c r="A10474" s="1" t="s">
        <v>5700</v>
      </c>
      <c r="B10474" s="1" t="s">
        <v>5778</v>
      </c>
      <c r="C10474" s="1">
        <v>4</v>
      </c>
      <c r="D10474" s="1" t="s">
        <v>6827</v>
      </c>
      <c r="E10474" s="1">
        <v>18</v>
      </c>
      <c r="F10474" s="1" t="s">
        <v>9728</v>
      </c>
      <c r="G10474" s="1" t="s">
        <v>5840</v>
      </c>
      <c r="H10474" s="1" t="s">
        <v>9304</v>
      </c>
      <c r="I10474" s="1" t="b">
        <v>0</v>
      </c>
      <c r="J10474" s="1">
        <v>5</v>
      </c>
      <c r="K10474" s="1">
        <v>0</v>
      </c>
      <c r="L10474" s="1">
        <v>14</v>
      </c>
      <c r="M10474" s="1">
        <v>96</v>
      </c>
      <c r="N10474" s="1">
        <v>4.10081161896625</v>
      </c>
      <c r="O10474" s="1" t="s">
        <v>9731</v>
      </c>
    </row>
    <row r="10475" spans="1:15" x14ac:dyDescent="0.3">
      <c r="A10475" s="1" t="s">
        <v>5700</v>
      </c>
      <c r="B10475" s="1" t="s">
        <v>5778</v>
      </c>
      <c r="C10475" s="1">
        <v>4</v>
      </c>
      <c r="D10475" s="1" t="s">
        <v>6827</v>
      </c>
      <c r="E10475" s="1">
        <v>18</v>
      </c>
      <c r="F10475" s="1" t="s">
        <v>9728</v>
      </c>
      <c r="G10475" s="1" t="s">
        <v>5851</v>
      </c>
      <c r="H10475" s="1" t="s">
        <v>9311</v>
      </c>
      <c r="I10475" s="1" t="b">
        <v>0</v>
      </c>
      <c r="J10475" s="1">
        <v>2</v>
      </c>
      <c r="K10475" s="1">
        <v>1</v>
      </c>
      <c r="L10475" s="1">
        <v>11</v>
      </c>
      <c r="M10475" s="1">
        <v>94</v>
      </c>
      <c r="N10475" s="1">
        <v>4.0153780435711202</v>
      </c>
      <c r="O10475" s="1" t="s">
        <v>9312</v>
      </c>
    </row>
    <row r="10476" spans="1:15" x14ac:dyDescent="0.3">
      <c r="A10476" s="1" t="s">
        <v>5700</v>
      </c>
      <c r="B10476" s="1" t="s">
        <v>5778</v>
      </c>
      <c r="C10476" s="1">
        <v>4</v>
      </c>
      <c r="D10476" s="1" t="s">
        <v>6827</v>
      </c>
      <c r="E10476" s="1">
        <v>18</v>
      </c>
      <c r="F10476" s="1" t="s">
        <v>9728</v>
      </c>
      <c r="G10476" s="1" t="s">
        <v>5819</v>
      </c>
      <c r="H10476" s="1" t="s">
        <v>9732</v>
      </c>
      <c r="I10476" s="1" t="b">
        <v>0</v>
      </c>
      <c r="J10476" s="1">
        <v>0</v>
      </c>
      <c r="K10476" s="1">
        <v>3</v>
      </c>
      <c r="L10476" s="1">
        <v>0</v>
      </c>
      <c r="M10476" s="1">
        <v>78</v>
      </c>
      <c r="N10476" s="1">
        <v>3.33190944041008</v>
      </c>
      <c r="O10476" s="1" t="s">
        <v>9733</v>
      </c>
    </row>
    <row r="10477" spans="1:15" x14ac:dyDescent="0.3">
      <c r="A10477" s="1" t="s">
        <v>5700</v>
      </c>
      <c r="B10477" s="1" t="s">
        <v>5778</v>
      </c>
      <c r="C10477" s="1">
        <v>4</v>
      </c>
      <c r="D10477" s="1" t="s">
        <v>6827</v>
      </c>
      <c r="E10477" s="1">
        <v>18</v>
      </c>
      <c r="F10477" s="1" t="s">
        <v>9728</v>
      </c>
      <c r="G10477" s="1" t="s">
        <v>5810</v>
      </c>
      <c r="H10477" s="1" t="s">
        <v>9304</v>
      </c>
      <c r="I10477" s="1" t="b">
        <v>0</v>
      </c>
      <c r="J10477" s="1">
        <v>2</v>
      </c>
      <c r="K10477" s="1">
        <v>0</v>
      </c>
      <c r="L10477" s="1">
        <v>0</v>
      </c>
      <c r="M10477" s="1">
        <v>68</v>
      </c>
      <c r="N10477" s="1">
        <v>2.9047415634344298</v>
      </c>
      <c r="O10477" s="1" t="s">
        <v>9508</v>
      </c>
    </row>
    <row r="10478" spans="1:15" x14ac:dyDescent="0.3">
      <c r="A10478" s="1" t="s">
        <v>5700</v>
      </c>
      <c r="B10478" s="1" t="s">
        <v>5778</v>
      </c>
      <c r="C10478" s="1">
        <v>4</v>
      </c>
      <c r="D10478" s="1" t="s">
        <v>6827</v>
      </c>
      <c r="E10478" s="1">
        <v>18</v>
      </c>
      <c r="F10478" s="1" t="s">
        <v>9728</v>
      </c>
      <c r="G10478" s="1" t="s">
        <v>5806</v>
      </c>
      <c r="H10478" s="1" t="s">
        <v>9734</v>
      </c>
      <c r="I10478" s="1" t="b">
        <v>0</v>
      </c>
      <c r="J10478" s="1">
        <v>0</v>
      </c>
      <c r="K10478" s="1">
        <v>5</v>
      </c>
      <c r="L10478" s="1">
        <v>8</v>
      </c>
      <c r="M10478" s="1">
        <v>59</v>
      </c>
      <c r="N10478" s="1">
        <v>2.5202904741563401</v>
      </c>
      <c r="O10478" s="1" t="s">
        <v>9735</v>
      </c>
    </row>
    <row r="10479" spans="1:15" x14ac:dyDescent="0.3">
      <c r="A10479" s="1" t="s">
        <v>5700</v>
      </c>
      <c r="B10479" s="1" t="s">
        <v>5778</v>
      </c>
      <c r="C10479" s="1">
        <v>4</v>
      </c>
      <c r="D10479" s="1" t="s">
        <v>6827</v>
      </c>
      <c r="E10479" s="1">
        <v>18</v>
      </c>
      <c r="F10479" s="1" t="s">
        <v>9728</v>
      </c>
      <c r="G10479" s="1" t="s">
        <v>5851</v>
      </c>
      <c r="H10479" s="1" t="s">
        <v>9307</v>
      </c>
      <c r="I10479" s="1" t="b">
        <v>0</v>
      </c>
      <c r="J10479" s="1">
        <v>4</v>
      </c>
      <c r="K10479" s="1">
        <v>1</v>
      </c>
      <c r="L10479" s="1">
        <v>2</v>
      </c>
      <c r="M10479" s="1">
        <v>45</v>
      </c>
      <c r="N10479" s="1">
        <v>1.92225544639043</v>
      </c>
      <c r="O10479" s="1" t="s">
        <v>9736</v>
      </c>
    </row>
    <row r="10480" spans="1:15" x14ac:dyDescent="0.3">
      <c r="A10480" s="1" t="s">
        <v>5700</v>
      </c>
      <c r="B10480" s="1" t="s">
        <v>5778</v>
      </c>
      <c r="C10480" s="1">
        <v>4</v>
      </c>
      <c r="D10480" s="1" t="s">
        <v>6827</v>
      </c>
      <c r="E10480" s="1">
        <v>18</v>
      </c>
      <c r="F10480" s="1" t="s">
        <v>9728</v>
      </c>
      <c r="G10480" s="1" t="s">
        <v>5851</v>
      </c>
      <c r="H10480" s="1" t="s">
        <v>9372</v>
      </c>
      <c r="I10480" s="1" t="b">
        <v>0</v>
      </c>
      <c r="J10480" s="1">
        <v>2</v>
      </c>
      <c r="K10480" s="1">
        <v>2</v>
      </c>
      <c r="L10480" s="1">
        <v>5</v>
      </c>
      <c r="M10480" s="1">
        <v>25</v>
      </c>
      <c r="N10480" s="1">
        <v>1.0679196924391201</v>
      </c>
      <c r="O10480" s="1" t="s">
        <v>9737</v>
      </c>
    </row>
    <row r="10481" spans="1:15" x14ac:dyDescent="0.3">
      <c r="A10481" s="1" t="s">
        <v>5700</v>
      </c>
      <c r="B10481" s="1" t="s">
        <v>5778</v>
      </c>
      <c r="C10481" s="1">
        <v>4</v>
      </c>
      <c r="D10481" s="1" t="s">
        <v>6827</v>
      </c>
      <c r="E10481" s="1">
        <v>18</v>
      </c>
      <c r="F10481" s="1" t="s">
        <v>9728</v>
      </c>
      <c r="G10481" s="1" t="s">
        <v>5834</v>
      </c>
      <c r="H10481" s="1" t="s">
        <v>9304</v>
      </c>
      <c r="I10481" s="1" t="b">
        <v>0</v>
      </c>
      <c r="J10481" s="1">
        <v>9</v>
      </c>
      <c r="K10481" s="1">
        <v>0</v>
      </c>
      <c r="L10481" s="1">
        <v>0</v>
      </c>
      <c r="M10481" s="1">
        <v>24</v>
      </c>
      <c r="N10481" s="1">
        <v>1.0252029047415601</v>
      </c>
      <c r="O10481" s="1" t="s">
        <v>9439</v>
      </c>
    </row>
    <row r="10482" spans="1:15" x14ac:dyDescent="0.3">
      <c r="A10482" s="1" t="s">
        <v>5700</v>
      </c>
      <c r="B10482" s="1" t="s">
        <v>5778</v>
      </c>
      <c r="C10482" s="1">
        <v>4</v>
      </c>
      <c r="D10482" s="1" t="s">
        <v>6827</v>
      </c>
      <c r="E10482" s="1">
        <v>19</v>
      </c>
      <c r="F10482" s="1" t="s">
        <v>9738</v>
      </c>
      <c r="G10482" s="1" t="s">
        <v>5840</v>
      </c>
      <c r="H10482" s="1" t="s">
        <v>9304</v>
      </c>
      <c r="I10482" s="1" t="b">
        <v>0</v>
      </c>
      <c r="J10482" s="1">
        <v>5</v>
      </c>
      <c r="K10482" s="1">
        <v>0</v>
      </c>
      <c r="L10482" s="1">
        <v>14</v>
      </c>
      <c r="M10482" s="1">
        <v>1623</v>
      </c>
      <c r="N10482" s="1">
        <v>61.781499809668802</v>
      </c>
      <c r="O10482" s="1" t="s">
        <v>9731</v>
      </c>
    </row>
    <row r="10483" spans="1:15" x14ac:dyDescent="0.3">
      <c r="A10483" s="1" t="s">
        <v>5700</v>
      </c>
      <c r="B10483" s="1" t="s">
        <v>5778</v>
      </c>
      <c r="C10483" s="1">
        <v>4</v>
      </c>
      <c r="D10483" s="1" t="s">
        <v>6827</v>
      </c>
      <c r="E10483" s="1">
        <v>19</v>
      </c>
      <c r="F10483" s="1" t="s">
        <v>9738</v>
      </c>
      <c r="G10483" s="1" t="s">
        <v>5803</v>
      </c>
      <c r="H10483" s="1" t="s">
        <v>9313</v>
      </c>
      <c r="I10483" s="1" t="b">
        <v>0</v>
      </c>
      <c r="J10483" s="1">
        <v>0</v>
      </c>
      <c r="K10483" s="1">
        <v>1</v>
      </c>
      <c r="L10483" s="1">
        <v>0</v>
      </c>
      <c r="M10483" s="1">
        <v>268</v>
      </c>
      <c r="N10483" s="1">
        <v>10.2017510468214</v>
      </c>
      <c r="O10483" s="1" t="s">
        <v>9314</v>
      </c>
    </row>
    <row r="10484" spans="1:15" x14ac:dyDescent="0.3">
      <c r="A10484" s="1" t="s">
        <v>5700</v>
      </c>
      <c r="B10484" s="1" t="s">
        <v>5778</v>
      </c>
      <c r="C10484" s="1">
        <v>4</v>
      </c>
      <c r="D10484" s="1" t="s">
        <v>6827</v>
      </c>
      <c r="E10484" s="1">
        <v>19</v>
      </c>
      <c r="F10484" s="1" t="s">
        <v>9738</v>
      </c>
      <c r="G10484" s="1" t="s">
        <v>5834</v>
      </c>
      <c r="H10484" s="1" t="s">
        <v>9304</v>
      </c>
      <c r="I10484" s="1" t="b">
        <v>0</v>
      </c>
      <c r="J10484" s="1">
        <v>10</v>
      </c>
      <c r="K10484" s="1">
        <v>0</v>
      </c>
      <c r="L10484" s="1">
        <v>0</v>
      </c>
      <c r="M10484" s="1">
        <v>74</v>
      </c>
      <c r="N10484" s="1">
        <v>2.8169014084507</v>
      </c>
      <c r="O10484" s="1" t="s">
        <v>9739</v>
      </c>
    </row>
    <row r="10485" spans="1:15" x14ac:dyDescent="0.3">
      <c r="A10485" s="1" t="s">
        <v>5700</v>
      </c>
      <c r="B10485" s="1" t="s">
        <v>5778</v>
      </c>
      <c r="C10485" s="1">
        <v>4</v>
      </c>
      <c r="D10485" s="1" t="s">
        <v>6827</v>
      </c>
      <c r="E10485" s="1">
        <v>19</v>
      </c>
      <c r="F10485" s="1" t="s">
        <v>9738</v>
      </c>
      <c r="G10485" s="1" t="s">
        <v>5801</v>
      </c>
      <c r="H10485" s="1" t="s">
        <v>9304</v>
      </c>
      <c r="I10485" s="1" t="b">
        <v>0</v>
      </c>
      <c r="J10485" s="1">
        <v>1</v>
      </c>
      <c r="K10485" s="1">
        <v>0</v>
      </c>
      <c r="L10485" s="1">
        <v>0</v>
      </c>
      <c r="M10485" s="1">
        <v>44</v>
      </c>
      <c r="N10485" s="1">
        <v>1.6749143509706801</v>
      </c>
      <c r="O10485" s="1" t="s">
        <v>9318</v>
      </c>
    </row>
    <row r="10486" spans="1:15" x14ac:dyDescent="0.3">
      <c r="A10486" s="1" t="s">
        <v>5700</v>
      </c>
      <c r="B10486" s="1" t="s">
        <v>5778</v>
      </c>
      <c r="C10486" s="1">
        <v>4</v>
      </c>
      <c r="D10486" s="1" t="s">
        <v>6827</v>
      </c>
      <c r="E10486" s="1">
        <v>19</v>
      </c>
      <c r="F10486" s="1" t="s">
        <v>9738</v>
      </c>
      <c r="G10486" s="1" t="s">
        <v>5803</v>
      </c>
      <c r="H10486" s="1" t="s">
        <v>9307</v>
      </c>
      <c r="I10486" s="1" t="b">
        <v>0</v>
      </c>
      <c r="J10486" s="1">
        <v>0</v>
      </c>
      <c r="K10486" s="1">
        <v>1</v>
      </c>
      <c r="L10486" s="1">
        <v>0</v>
      </c>
      <c r="M10486" s="1">
        <v>32</v>
      </c>
      <c r="N10486" s="1">
        <v>1.2181195279786801</v>
      </c>
      <c r="O10486" s="1" t="s">
        <v>9308</v>
      </c>
    </row>
    <row r="10487" spans="1:15" x14ac:dyDescent="0.3">
      <c r="A10487" s="1" t="s">
        <v>5700</v>
      </c>
      <c r="B10487" s="1" t="s">
        <v>5778</v>
      </c>
      <c r="C10487" s="1">
        <v>4</v>
      </c>
      <c r="D10487" s="1" t="s">
        <v>6827</v>
      </c>
      <c r="E10487" s="1">
        <v>19</v>
      </c>
      <c r="F10487" s="1" t="s">
        <v>9738</v>
      </c>
      <c r="G10487" s="1" t="s">
        <v>5814</v>
      </c>
      <c r="H10487" s="1" t="s">
        <v>9304</v>
      </c>
      <c r="I10487" s="1" t="b">
        <v>1</v>
      </c>
      <c r="J10487" s="1">
        <v>0</v>
      </c>
      <c r="K10487" s="1">
        <v>0</v>
      </c>
      <c r="L10487" s="1">
        <v>0</v>
      </c>
      <c r="M10487" s="1">
        <v>29</v>
      </c>
      <c r="N10487" s="1">
        <v>1.10392082223068</v>
      </c>
      <c r="O10487" s="1" t="s">
        <v>9305</v>
      </c>
    </row>
    <row r="10488" spans="1:15" x14ac:dyDescent="0.3">
      <c r="A10488" s="1" t="s">
        <v>5700</v>
      </c>
      <c r="B10488" s="1" t="s">
        <v>5778</v>
      </c>
      <c r="C10488" s="1">
        <v>4</v>
      </c>
      <c r="D10488" s="1" t="s">
        <v>6827</v>
      </c>
      <c r="E10488" s="1">
        <v>20</v>
      </c>
      <c r="F10488" s="1" t="s">
        <v>9740</v>
      </c>
      <c r="G10488" s="1" t="s">
        <v>5814</v>
      </c>
      <c r="H10488" s="1" t="s">
        <v>9304</v>
      </c>
      <c r="I10488" s="1" t="b">
        <v>1</v>
      </c>
      <c r="J10488" s="1">
        <v>0</v>
      </c>
      <c r="K10488" s="1">
        <v>0</v>
      </c>
      <c r="L10488" s="1">
        <v>0</v>
      </c>
      <c r="M10488" s="1">
        <v>289</v>
      </c>
      <c r="N10488" s="1">
        <v>18.006230529595001</v>
      </c>
      <c r="O10488" s="1" t="s">
        <v>9305</v>
      </c>
    </row>
    <row r="10489" spans="1:15" x14ac:dyDescent="0.3">
      <c r="A10489" s="1" t="s">
        <v>5700</v>
      </c>
      <c r="B10489" s="1" t="s">
        <v>5778</v>
      </c>
      <c r="C10489" s="1">
        <v>4</v>
      </c>
      <c r="D10489" s="1" t="s">
        <v>6827</v>
      </c>
      <c r="E10489" s="1">
        <v>20</v>
      </c>
      <c r="F10489" s="1" t="s">
        <v>9740</v>
      </c>
      <c r="G10489" s="1" t="s">
        <v>5803</v>
      </c>
      <c r="H10489" s="1" t="s">
        <v>9313</v>
      </c>
      <c r="I10489" s="1" t="b">
        <v>0</v>
      </c>
      <c r="J10489" s="1">
        <v>0</v>
      </c>
      <c r="K10489" s="1">
        <v>1</v>
      </c>
      <c r="L10489" s="1">
        <v>0</v>
      </c>
      <c r="M10489" s="1">
        <v>270</v>
      </c>
      <c r="N10489" s="1">
        <v>16.822429906541998</v>
      </c>
      <c r="O10489" s="1" t="s">
        <v>9314</v>
      </c>
    </row>
    <row r="10490" spans="1:15" x14ac:dyDescent="0.3">
      <c r="A10490" s="1" t="s">
        <v>5700</v>
      </c>
      <c r="B10490" s="1" t="s">
        <v>5778</v>
      </c>
      <c r="C10490" s="1">
        <v>4</v>
      </c>
      <c r="D10490" s="1" t="s">
        <v>6827</v>
      </c>
      <c r="E10490" s="1">
        <v>20</v>
      </c>
      <c r="F10490" s="1" t="s">
        <v>9740</v>
      </c>
      <c r="G10490" s="1" t="s">
        <v>5798</v>
      </c>
      <c r="H10490" s="1" t="s">
        <v>9304</v>
      </c>
      <c r="I10490" s="1" t="b">
        <v>0</v>
      </c>
      <c r="J10490" s="1">
        <v>0</v>
      </c>
      <c r="K10490" s="1">
        <v>0</v>
      </c>
      <c r="L10490" s="1">
        <v>17</v>
      </c>
      <c r="M10490" s="1">
        <v>225</v>
      </c>
      <c r="N10490" s="1">
        <v>14.018691588785</v>
      </c>
      <c r="O10490" s="1" t="s">
        <v>9532</v>
      </c>
    </row>
    <row r="10491" spans="1:15" x14ac:dyDescent="0.3">
      <c r="A10491" s="1" t="s">
        <v>5700</v>
      </c>
      <c r="B10491" s="1" t="s">
        <v>5778</v>
      </c>
      <c r="C10491" s="1">
        <v>4</v>
      </c>
      <c r="D10491" s="1" t="s">
        <v>6827</v>
      </c>
      <c r="E10491" s="1">
        <v>20</v>
      </c>
      <c r="F10491" s="1" t="s">
        <v>9740</v>
      </c>
      <c r="G10491" s="1" t="s">
        <v>5803</v>
      </c>
      <c r="H10491" s="1" t="s">
        <v>9307</v>
      </c>
      <c r="I10491" s="1" t="b">
        <v>0</v>
      </c>
      <c r="J10491" s="1">
        <v>0</v>
      </c>
      <c r="K10491" s="1">
        <v>1</v>
      </c>
      <c r="L10491" s="1">
        <v>0</v>
      </c>
      <c r="M10491" s="1">
        <v>137</v>
      </c>
      <c r="N10491" s="1">
        <v>8.5358255451713294</v>
      </c>
      <c r="O10491" s="1" t="s">
        <v>9308</v>
      </c>
    </row>
    <row r="10492" spans="1:15" x14ac:dyDescent="0.3">
      <c r="A10492" s="1" t="s">
        <v>5700</v>
      </c>
      <c r="B10492" s="1" t="s">
        <v>5778</v>
      </c>
      <c r="C10492" s="1">
        <v>4</v>
      </c>
      <c r="D10492" s="1" t="s">
        <v>6827</v>
      </c>
      <c r="E10492" s="1">
        <v>20</v>
      </c>
      <c r="F10492" s="1" t="s">
        <v>9740</v>
      </c>
      <c r="G10492" s="1" t="s">
        <v>5801</v>
      </c>
      <c r="H10492" s="1" t="s">
        <v>9304</v>
      </c>
      <c r="I10492" s="1" t="b">
        <v>0</v>
      </c>
      <c r="J10492" s="1">
        <v>1</v>
      </c>
      <c r="K10492" s="1">
        <v>0</v>
      </c>
      <c r="L10492" s="1">
        <v>0</v>
      </c>
      <c r="M10492" s="1">
        <v>99</v>
      </c>
      <c r="N10492" s="1">
        <v>6.1682242990654199</v>
      </c>
      <c r="O10492" s="1" t="s">
        <v>9318</v>
      </c>
    </row>
    <row r="10493" spans="1:15" x14ac:dyDescent="0.3">
      <c r="A10493" s="1" t="s">
        <v>5700</v>
      </c>
      <c r="B10493" s="1" t="s">
        <v>5778</v>
      </c>
      <c r="C10493" s="1">
        <v>4</v>
      </c>
      <c r="D10493" s="1" t="s">
        <v>6827</v>
      </c>
      <c r="E10493" s="1">
        <v>20</v>
      </c>
      <c r="F10493" s="1" t="s">
        <v>9740</v>
      </c>
      <c r="G10493" s="1" t="s">
        <v>5840</v>
      </c>
      <c r="H10493" s="1" t="s">
        <v>9304</v>
      </c>
      <c r="I10493" s="1" t="b">
        <v>0</v>
      </c>
      <c r="J10493" s="1">
        <v>5</v>
      </c>
      <c r="K10493" s="1">
        <v>0</v>
      </c>
      <c r="L10493" s="1">
        <v>0</v>
      </c>
      <c r="M10493" s="1">
        <v>36</v>
      </c>
      <c r="N10493" s="1">
        <v>2.2429906542056002</v>
      </c>
      <c r="O10493" s="1" t="s">
        <v>9447</v>
      </c>
    </row>
    <row r="10494" spans="1:15" x14ac:dyDescent="0.3">
      <c r="A10494" s="1" t="s">
        <v>5700</v>
      </c>
      <c r="B10494" s="1" t="s">
        <v>5778</v>
      </c>
      <c r="C10494" s="1">
        <v>4</v>
      </c>
      <c r="D10494" s="1" t="s">
        <v>6827</v>
      </c>
      <c r="E10494" s="1">
        <v>20</v>
      </c>
      <c r="F10494" s="1" t="s">
        <v>9740</v>
      </c>
      <c r="G10494" s="1" t="s">
        <v>5851</v>
      </c>
      <c r="H10494" s="1" t="s">
        <v>9311</v>
      </c>
      <c r="I10494" s="1" t="b">
        <v>0</v>
      </c>
      <c r="J10494" s="1">
        <v>2</v>
      </c>
      <c r="K10494" s="1">
        <v>1</v>
      </c>
      <c r="L10494" s="1">
        <v>11</v>
      </c>
      <c r="M10494" s="1">
        <v>35</v>
      </c>
      <c r="N10494" s="1">
        <v>2.1806853582554502</v>
      </c>
      <c r="O10494" s="1" t="s">
        <v>9312</v>
      </c>
    </row>
    <row r="10495" spans="1:15" x14ac:dyDescent="0.3">
      <c r="A10495" s="1" t="s">
        <v>5700</v>
      </c>
      <c r="B10495" s="1" t="s">
        <v>5778</v>
      </c>
      <c r="C10495" s="1">
        <v>4</v>
      </c>
      <c r="D10495" s="1" t="s">
        <v>6827</v>
      </c>
      <c r="E10495" s="1">
        <v>21</v>
      </c>
      <c r="F10495" s="1" t="s">
        <v>9741</v>
      </c>
      <c r="G10495" s="1" t="s">
        <v>5801</v>
      </c>
      <c r="H10495" s="1" t="s">
        <v>9304</v>
      </c>
      <c r="I10495" s="1" t="b">
        <v>0</v>
      </c>
      <c r="J10495" s="1">
        <v>1</v>
      </c>
      <c r="K10495" s="1">
        <v>0</v>
      </c>
      <c r="L10495" s="1">
        <v>0</v>
      </c>
      <c r="M10495" s="1">
        <v>670</v>
      </c>
      <c r="N10495" s="1">
        <v>44.049967126890202</v>
      </c>
      <c r="O10495" s="1" t="s">
        <v>9318</v>
      </c>
    </row>
    <row r="10496" spans="1:15" x14ac:dyDescent="0.3">
      <c r="A10496" s="1" t="s">
        <v>5700</v>
      </c>
      <c r="B10496" s="1" t="s">
        <v>5778</v>
      </c>
      <c r="C10496" s="1">
        <v>4</v>
      </c>
      <c r="D10496" s="1" t="s">
        <v>6827</v>
      </c>
      <c r="E10496" s="1">
        <v>21</v>
      </c>
      <c r="F10496" s="1" t="s">
        <v>9741</v>
      </c>
      <c r="G10496" s="1" t="s">
        <v>5814</v>
      </c>
      <c r="H10496" s="1" t="s">
        <v>9304</v>
      </c>
      <c r="I10496" s="1" t="b">
        <v>1</v>
      </c>
      <c r="J10496" s="1">
        <v>0</v>
      </c>
      <c r="K10496" s="1">
        <v>0</v>
      </c>
      <c r="L10496" s="1">
        <v>0</v>
      </c>
      <c r="M10496" s="1">
        <v>395</v>
      </c>
      <c r="N10496" s="1">
        <v>25.969756738987499</v>
      </c>
      <c r="O10496" s="1" t="s">
        <v>9305</v>
      </c>
    </row>
    <row r="10497" spans="1:15" x14ac:dyDescent="0.3">
      <c r="A10497" s="1" t="s">
        <v>5700</v>
      </c>
      <c r="B10497" s="1" t="s">
        <v>5778</v>
      </c>
      <c r="C10497" s="1">
        <v>4</v>
      </c>
      <c r="D10497" s="1" t="s">
        <v>6827</v>
      </c>
      <c r="E10497" s="1">
        <v>21</v>
      </c>
      <c r="F10497" s="1" t="s">
        <v>9741</v>
      </c>
      <c r="G10497" s="1" t="s">
        <v>5803</v>
      </c>
      <c r="H10497" s="1" t="s">
        <v>9307</v>
      </c>
      <c r="I10497" s="1" t="b">
        <v>0</v>
      </c>
      <c r="J10497" s="1">
        <v>0</v>
      </c>
      <c r="K10497" s="1">
        <v>1</v>
      </c>
      <c r="L10497" s="1">
        <v>0</v>
      </c>
      <c r="M10497" s="1">
        <v>193</v>
      </c>
      <c r="N10497" s="1">
        <v>12.689020381328</v>
      </c>
      <c r="O10497" s="1" t="s">
        <v>9308</v>
      </c>
    </row>
    <row r="10498" spans="1:15" x14ac:dyDescent="0.3">
      <c r="A10498" s="1" t="s">
        <v>5700</v>
      </c>
      <c r="B10498" s="1" t="s">
        <v>5778</v>
      </c>
      <c r="C10498" s="1">
        <v>4</v>
      </c>
      <c r="D10498" s="1" t="s">
        <v>6827</v>
      </c>
      <c r="E10498" s="1">
        <v>21</v>
      </c>
      <c r="F10498" s="1" t="s">
        <v>9741</v>
      </c>
      <c r="G10498" s="1" t="s">
        <v>5803</v>
      </c>
      <c r="H10498" s="1" t="s">
        <v>9313</v>
      </c>
      <c r="I10498" s="1" t="b">
        <v>0</v>
      </c>
      <c r="J10498" s="1">
        <v>0</v>
      </c>
      <c r="K10498" s="1">
        <v>1</v>
      </c>
      <c r="L10498" s="1">
        <v>0</v>
      </c>
      <c r="M10498" s="1">
        <v>34</v>
      </c>
      <c r="N10498" s="1">
        <v>2.2353714661406898</v>
      </c>
      <c r="O10498" s="1" t="s">
        <v>9314</v>
      </c>
    </row>
    <row r="10499" spans="1:15" x14ac:dyDescent="0.3">
      <c r="A10499" s="1" t="s">
        <v>5700</v>
      </c>
      <c r="B10499" s="1" t="s">
        <v>5778</v>
      </c>
      <c r="C10499" s="1">
        <v>4</v>
      </c>
      <c r="D10499" s="1" t="s">
        <v>6827</v>
      </c>
      <c r="E10499" s="1">
        <v>22</v>
      </c>
      <c r="F10499" s="1" t="s">
        <v>9742</v>
      </c>
      <c r="G10499" s="1" t="s">
        <v>5803</v>
      </c>
      <c r="H10499" s="1" t="s">
        <v>9313</v>
      </c>
      <c r="I10499" s="1" t="b">
        <v>0</v>
      </c>
      <c r="J10499" s="1">
        <v>0</v>
      </c>
      <c r="K10499" s="1">
        <v>1</v>
      </c>
      <c r="L10499" s="1">
        <v>0</v>
      </c>
      <c r="M10499" s="1">
        <v>2193</v>
      </c>
      <c r="N10499" s="1">
        <v>37.391304347826001</v>
      </c>
      <c r="O10499" s="1" t="s">
        <v>9314</v>
      </c>
    </row>
    <row r="10500" spans="1:15" x14ac:dyDescent="0.3">
      <c r="A10500" s="1" t="s">
        <v>5700</v>
      </c>
      <c r="B10500" s="1" t="s">
        <v>5778</v>
      </c>
      <c r="C10500" s="1">
        <v>4</v>
      </c>
      <c r="D10500" s="1" t="s">
        <v>6827</v>
      </c>
      <c r="E10500" s="1">
        <v>22</v>
      </c>
      <c r="F10500" s="1" t="s">
        <v>9742</v>
      </c>
      <c r="G10500" s="1" t="s">
        <v>5814</v>
      </c>
      <c r="H10500" s="1" t="s">
        <v>9304</v>
      </c>
      <c r="I10500" s="1" t="b">
        <v>1</v>
      </c>
      <c r="J10500" s="1">
        <v>0</v>
      </c>
      <c r="K10500" s="1">
        <v>0</v>
      </c>
      <c r="L10500" s="1">
        <v>0</v>
      </c>
      <c r="M10500" s="1">
        <v>1097</v>
      </c>
      <c r="N10500" s="1">
        <v>18.704177323103099</v>
      </c>
      <c r="O10500" s="1" t="s">
        <v>9305</v>
      </c>
    </row>
    <row r="10501" spans="1:15" x14ac:dyDescent="0.3">
      <c r="A10501" s="1" t="s">
        <v>5700</v>
      </c>
      <c r="B10501" s="1" t="s">
        <v>5778</v>
      </c>
      <c r="C10501" s="1">
        <v>4</v>
      </c>
      <c r="D10501" s="1" t="s">
        <v>6827</v>
      </c>
      <c r="E10501" s="1">
        <v>22</v>
      </c>
      <c r="F10501" s="1" t="s">
        <v>9742</v>
      </c>
      <c r="G10501" s="1" t="s">
        <v>5803</v>
      </c>
      <c r="H10501" s="1" t="s">
        <v>9307</v>
      </c>
      <c r="I10501" s="1" t="b">
        <v>0</v>
      </c>
      <c r="J10501" s="1">
        <v>0</v>
      </c>
      <c r="K10501" s="1">
        <v>1</v>
      </c>
      <c r="L10501" s="1">
        <v>0</v>
      </c>
      <c r="M10501" s="1">
        <v>787</v>
      </c>
      <c r="N10501" s="1">
        <v>13.418584825234401</v>
      </c>
      <c r="O10501" s="1" t="s">
        <v>9308</v>
      </c>
    </row>
    <row r="10502" spans="1:15" x14ac:dyDescent="0.3">
      <c r="A10502" s="1" t="s">
        <v>5700</v>
      </c>
      <c r="B10502" s="1" t="s">
        <v>5778</v>
      </c>
      <c r="C10502" s="1">
        <v>4</v>
      </c>
      <c r="D10502" s="1" t="s">
        <v>6827</v>
      </c>
      <c r="E10502" s="1">
        <v>22</v>
      </c>
      <c r="F10502" s="1" t="s">
        <v>9742</v>
      </c>
      <c r="G10502" s="1" t="s">
        <v>5801</v>
      </c>
      <c r="H10502" s="1" t="s">
        <v>9304</v>
      </c>
      <c r="I10502" s="1" t="b">
        <v>0</v>
      </c>
      <c r="J10502" s="1">
        <v>1</v>
      </c>
      <c r="K10502" s="1">
        <v>0</v>
      </c>
      <c r="L10502" s="1">
        <v>0</v>
      </c>
      <c r="M10502" s="1">
        <v>354</v>
      </c>
      <c r="N10502" s="1">
        <v>6.0358056265984601</v>
      </c>
      <c r="O10502" s="1" t="s">
        <v>9318</v>
      </c>
    </row>
    <row r="10503" spans="1:15" x14ac:dyDescent="0.3">
      <c r="A10503" s="1" t="s">
        <v>5700</v>
      </c>
      <c r="B10503" s="1" t="s">
        <v>5778</v>
      </c>
      <c r="C10503" s="1">
        <v>4</v>
      </c>
      <c r="D10503" s="1" t="s">
        <v>6827</v>
      </c>
      <c r="E10503" s="1">
        <v>22</v>
      </c>
      <c r="F10503" s="1" t="s">
        <v>9742</v>
      </c>
      <c r="G10503" s="1" t="s">
        <v>5816</v>
      </c>
      <c r="H10503" s="1" t="s">
        <v>9304</v>
      </c>
      <c r="I10503" s="1" t="b">
        <v>0</v>
      </c>
      <c r="J10503" s="1">
        <v>3</v>
      </c>
      <c r="K10503" s="1">
        <v>0</v>
      </c>
      <c r="L10503" s="1">
        <v>0</v>
      </c>
      <c r="M10503" s="1">
        <v>142</v>
      </c>
      <c r="N10503" s="1">
        <v>2.42114236999147</v>
      </c>
      <c r="O10503" s="1" t="s">
        <v>9743</v>
      </c>
    </row>
    <row r="10504" spans="1:15" x14ac:dyDescent="0.3">
      <c r="A10504" s="1" t="s">
        <v>5700</v>
      </c>
      <c r="B10504" s="1" t="s">
        <v>5778</v>
      </c>
      <c r="C10504" s="1">
        <v>4</v>
      </c>
      <c r="D10504" s="1" t="s">
        <v>6827</v>
      </c>
      <c r="E10504" s="1">
        <v>22</v>
      </c>
      <c r="F10504" s="1" t="s">
        <v>9742</v>
      </c>
      <c r="G10504" s="1" t="s">
        <v>5834</v>
      </c>
      <c r="H10504" s="1" t="s">
        <v>9304</v>
      </c>
      <c r="I10504" s="1" t="b">
        <v>0</v>
      </c>
      <c r="J10504" s="1">
        <v>10</v>
      </c>
      <c r="K10504" s="1">
        <v>0</v>
      </c>
      <c r="L10504" s="1">
        <v>4</v>
      </c>
      <c r="M10504" s="1">
        <v>112</v>
      </c>
      <c r="N10504" s="1">
        <v>1.9096334185848201</v>
      </c>
      <c r="O10504" s="1" t="s">
        <v>9344</v>
      </c>
    </row>
    <row r="10505" spans="1:15" x14ac:dyDescent="0.3">
      <c r="A10505" s="1" t="s">
        <v>5700</v>
      </c>
      <c r="B10505" s="1" t="s">
        <v>5778</v>
      </c>
      <c r="C10505" s="1">
        <v>4</v>
      </c>
      <c r="D10505" s="1" t="s">
        <v>6827</v>
      </c>
      <c r="E10505" s="1">
        <v>23</v>
      </c>
      <c r="F10505" s="1" t="s">
        <v>9744</v>
      </c>
      <c r="G10505" s="1" t="s">
        <v>5803</v>
      </c>
      <c r="H10505" s="1" t="s">
        <v>9307</v>
      </c>
      <c r="I10505" s="1" t="b">
        <v>0</v>
      </c>
      <c r="J10505" s="1">
        <v>0</v>
      </c>
      <c r="K10505" s="1">
        <v>1</v>
      </c>
      <c r="L10505" s="1">
        <v>0</v>
      </c>
      <c r="M10505" s="1">
        <v>3591</v>
      </c>
      <c r="N10505" s="1">
        <v>76.388002552648302</v>
      </c>
      <c r="O10505" s="1" t="s">
        <v>9308</v>
      </c>
    </row>
    <row r="10506" spans="1:15" x14ac:dyDescent="0.3">
      <c r="A10506" s="1" t="s">
        <v>5700</v>
      </c>
      <c r="B10506" s="1" t="s">
        <v>5778</v>
      </c>
      <c r="C10506" s="1">
        <v>4</v>
      </c>
      <c r="D10506" s="1" t="s">
        <v>6827</v>
      </c>
      <c r="E10506" s="1">
        <v>23</v>
      </c>
      <c r="F10506" s="1" t="s">
        <v>9744</v>
      </c>
      <c r="G10506" s="1" t="s">
        <v>5803</v>
      </c>
      <c r="H10506" s="1" t="s">
        <v>9313</v>
      </c>
      <c r="I10506" s="1" t="b">
        <v>0</v>
      </c>
      <c r="J10506" s="1">
        <v>0</v>
      </c>
      <c r="K10506" s="1">
        <v>1</v>
      </c>
      <c r="L10506" s="1">
        <v>0</v>
      </c>
      <c r="M10506" s="1">
        <v>290</v>
      </c>
      <c r="N10506" s="1">
        <v>6.1689002339927601</v>
      </c>
      <c r="O10506" s="1" t="s">
        <v>9314</v>
      </c>
    </row>
    <row r="10507" spans="1:15" x14ac:dyDescent="0.3">
      <c r="A10507" s="1" t="s">
        <v>5700</v>
      </c>
      <c r="B10507" s="1" t="s">
        <v>5778</v>
      </c>
      <c r="C10507" s="1">
        <v>4</v>
      </c>
      <c r="D10507" s="1" t="s">
        <v>6827</v>
      </c>
      <c r="E10507" s="1">
        <v>23</v>
      </c>
      <c r="F10507" s="1" t="s">
        <v>9744</v>
      </c>
      <c r="G10507" s="1" t="s">
        <v>5814</v>
      </c>
      <c r="H10507" s="1" t="s">
        <v>9304</v>
      </c>
      <c r="I10507" s="1" t="b">
        <v>1</v>
      </c>
      <c r="J10507" s="1">
        <v>0</v>
      </c>
      <c r="K10507" s="1">
        <v>0</v>
      </c>
      <c r="L10507" s="1">
        <v>0</v>
      </c>
      <c r="M10507" s="1">
        <v>166</v>
      </c>
      <c r="N10507" s="1">
        <v>3.5311635822165401</v>
      </c>
      <c r="O10507" s="1" t="s">
        <v>9305</v>
      </c>
    </row>
    <row r="10508" spans="1:15" x14ac:dyDescent="0.3">
      <c r="A10508" s="1" t="s">
        <v>5700</v>
      </c>
      <c r="B10508" s="1" t="s">
        <v>5778</v>
      </c>
      <c r="C10508" s="1">
        <v>4</v>
      </c>
      <c r="D10508" s="1" t="s">
        <v>6827</v>
      </c>
      <c r="E10508" s="1">
        <v>23</v>
      </c>
      <c r="F10508" s="1" t="s">
        <v>9744</v>
      </c>
      <c r="G10508" s="1" t="s">
        <v>5803</v>
      </c>
      <c r="H10508" s="1" t="s">
        <v>9307</v>
      </c>
      <c r="I10508" s="1" t="b">
        <v>0</v>
      </c>
      <c r="J10508" s="1">
        <v>0</v>
      </c>
      <c r="K10508" s="1">
        <v>1</v>
      </c>
      <c r="L10508" s="1">
        <v>1</v>
      </c>
      <c r="M10508" s="1">
        <v>82</v>
      </c>
      <c r="N10508" s="1">
        <v>1.74430972133588</v>
      </c>
      <c r="O10508" s="1" t="s">
        <v>9327</v>
      </c>
    </row>
    <row r="10509" spans="1:15" x14ac:dyDescent="0.3">
      <c r="A10509" s="1" t="s">
        <v>5700</v>
      </c>
      <c r="B10509" s="1" t="s">
        <v>5778</v>
      </c>
      <c r="C10509" s="1">
        <v>4</v>
      </c>
      <c r="D10509" s="1" t="s">
        <v>6827</v>
      </c>
      <c r="E10509" s="1">
        <v>23</v>
      </c>
      <c r="F10509" s="1" t="s">
        <v>9744</v>
      </c>
      <c r="G10509" s="1" t="s">
        <v>5801</v>
      </c>
      <c r="H10509" s="1" t="s">
        <v>9304</v>
      </c>
      <c r="I10509" s="1" t="b">
        <v>0</v>
      </c>
      <c r="J10509" s="1">
        <v>1</v>
      </c>
      <c r="K10509" s="1">
        <v>0</v>
      </c>
      <c r="L10509" s="1">
        <v>0</v>
      </c>
      <c r="M10509" s="1">
        <v>68</v>
      </c>
      <c r="N10509" s="1">
        <v>1.44650074452244</v>
      </c>
      <c r="O10509" s="1" t="s">
        <v>9318</v>
      </c>
    </row>
    <row r="10510" spans="1:15" x14ac:dyDescent="0.3">
      <c r="A10510" s="1" t="s">
        <v>5700</v>
      </c>
      <c r="B10510" s="1" t="s">
        <v>5778</v>
      </c>
      <c r="C10510" s="1">
        <v>4</v>
      </c>
      <c r="D10510" s="1" t="s">
        <v>6827</v>
      </c>
      <c r="E10510" s="1">
        <v>23</v>
      </c>
      <c r="F10510" s="1" t="s">
        <v>9744</v>
      </c>
      <c r="G10510" s="1" t="s">
        <v>5803</v>
      </c>
      <c r="H10510" s="1" t="s">
        <v>9307</v>
      </c>
      <c r="I10510" s="1" t="b">
        <v>0</v>
      </c>
      <c r="J10510" s="1">
        <v>0</v>
      </c>
      <c r="K10510" s="1">
        <v>1</v>
      </c>
      <c r="L10510" s="1">
        <v>1</v>
      </c>
      <c r="M10510" s="1">
        <v>61</v>
      </c>
      <c r="N10510" s="1">
        <v>1.2975962561157199</v>
      </c>
      <c r="O10510" s="1" t="s">
        <v>9337</v>
      </c>
    </row>
    <row r="10511" spans="1:15" x14ac:dyDescent="0.3">
      <c r="A10511" s="1" t="s">
        <v>5700</v>
      </c>
      <c r="B10511" s="1" t="s">
        <v>5778</v>
      </c>
      <c r="C10511" s="1">
        <v>4</v>
      </c>
      <c r="D10511" s="1" t="s">
        <v>6827</v>
      </c>
      <c r="E10511" s="1">
        <v>24</v>
      </c>
      <c r="F10511" s="1" t="s">
        <v>9745</v>
      </c>
      <c r="G10511" s="1" t="s">
        <v>5814</v>
      </c>
      <c r="H10511" s="1" t="s">
        <v>9304</v>
      </c>
      <c r="I10511" s="1" t="b">
        <v>1</v>
      </c>
      <c r="J10511" s="1">
        <v>0</v>
      </c>
      <c r="K10511" s="1">
        <v>0</v>
      </c>
      <c r="L10511" s="1">
        <v>0</v>
      </c>
      <c r="M10511" s="1">
        <v>332</v>
      </c>
      <c r="N10511" s="1">
        <v>22.5543478260869</v>
      </c>
      <c r="O10511" s="1" t="s">
        <v>9305</v>
      </c>
    </row>
    <row r="10512" spans="1:15" x14ac:dyDescent="0.3">
      <c r="A10512" s="1" t="s">
        <v>5700</v>
      </c>
      <c r="B10512" s="1" t="s">
        <v>5778</v>
      </c>
      <c r="C10512" s="1">
        <v>4</v>
      </c>
      <c r="D10512" s="1" t="s">
        <v>6827</v>
      </c>
      <c r="E10512" s="1">
        <v>24</v>
      </c>
      <c r="F10512" s="1" t="s">
        <v>9745</v>
      </c>
      <c r="G10512" s="1" t="s">
        <v>5798</v>
      </c>
      <c r="H10512" s="1" t="s">
        <v>9304</v>
      </c>
      <c r="I10512" s="1" t="b">
        <v>0</v>
      </c>
      <c r="J10512" s="1">
        <v>0</v>
      </c>
      <c r="K10512" s="1">
        <v>0</v>
      </c>
      <c r="L10512" s="1">
        <v>17</v>
      </c>
      <c r="M10512" s="1">
        <v>248</v>
      </c>
      <c r="N10512" s="1">
        <v>16.847826086956498</v>
      </c>
      <c r="O10512" s="1" t="s">
        <v>9532</v>
      </c>
    </row>
    <row r="10513" spans="1:15" x14ac:dyDescent="0.3">
      <c r="A10513" s="1" t="s">
        <v>5700</v>
      </c>
      <c r="B10513" s="1" t="s">
        <v>5778</v>
      </c>
      <c r="C10513" s="1">
        <v>4</v>
      </c>
      <c r="D10513" s="1" t="s">
        <v>6827</v>
      </c>
      <c r="E10513" s="1">
        <v>24</v>
      </c>
      <c r="F10513" s="1" t="s">
        <v>9745</v>
      </c>
      <c r="G10513" s="1" t="s">
        <v>5834</v>
      </c>
      <c r="H10513" s="1" t="s">
        <v>9304</v>
      </c>
      <c r="I10513" s="1" t="b">
        <v>0</v>
      </c>
      <c r="J10513" s="1">
        <v>9</v>
      </c>
      <c r="K10513" s="1">
        <v>0</v>
      </c>
      <c r="L10513" s="1">
        <v>6</v>
      </c>
      <c r="M10513" s="1">
        <v>101</v>
      </c>
      <c r="N10513" s="1">
        <v>6.8614130434782599</v>
      </c>
      <c r="O10513" s="1" t="s">
        <v>9746</v>
      </c>
    </row>
    <row r="10514" spans="1:15" x14ac:dyDescent="0.3">
      <c r="A10514" s="1" t="s">
        <v>5700</v>
      </c>
      <c r="B10514" s="1" t="s">
        <v>5778</v>
      </c>
      <c r="C10514" s="1">
        <v>4</v>
      </c>
      <c r="D10514" s="1" t="s">
        <v>6827</v>
      </c>
      <c r="E10514" s="1">
        <v>24</v>
      </c>
      <c r="F10514" s="1" t="s">
        <v>9745</v>
      </c>
      <c r="G10514" s="1" t="s">
        <v>5851</v>
      </c>
      <c r="H10514" s="1" t="s">
        <v>9372</v>
      </c>
      <c r="I10514" s="1" t="b">
        <v>0</v>
      </c>
      <c r="J10514" s="1">
        <v>4</v>
      </c>
      <c r="K10514" s="1">
        <v>2</v>
      </c>
      <c r="L10514" s="1">
        <v>4</v>
      </c>
      <c r="M10514" s="1">
        <v>70</v>
      </c>
      <c r="N10514" s="1">
        <v>4.75543478260869</v>
      </c>
      <c r="O10514" s="1" t="s">
        <v>9373</v>
      </c>
    </row>
    <row r="10515" spans="1:15" x14ac:dyDescent="0.3">
      <c r="A10515" s="1" t="s">
        <v>5700</v>
      </c>
      <c r="B10515" s="1" t="s">
        <v>5778</v>
      </c>
      <c r="C10515" s="1">
        <v>4</v>
      </c>
      <c r="D10515" s="1" t="s">
        <v>6827</v>
      </c>
      <c r="E10515" s="1">
        <v>24</v>
      </c>
      <c r="F10515" s="1" t="s">
        <v>9745</v>
      </c>
      <c r="G10515" s="1" t="s">
        <v>5803</v>
      </c>
      <c r="H10515" s="1" t="s">
        <v>9307</v>
      </c>
      <c r="I10515" s="1" t="b">
        <v>0</v>
      </c>
      <c r="J10515" s="1">
        <v>0</v>
      </c>
      <c r="K10515" s="1">
        <v>1</v>
      </c>
      <c r="L10515" s="1">
        <v>0</v>
      </c>
      <c r="M10515" s="1">
        <v>66</v>
      </c>
      <c r="N10515" s="1">
        <v>4.4836956521739104</v>
      </c>
      <c r="O10515" s="1" t="s">
        <v>9308</v>
      </c>
    </row>
    <row r="10516" spans="1:15" x14ac:dyDescent="0.3">
      <c r="A10516" s="1" t="s">
        <v>5700</v>
      </c>
      <c r="B10516" s="1" t="s">
        <v>5778</v>
      </c>
      <c r="C10516" s="1">
        <v>4</v>
      </c>
      <c r="D10516" s="1" t="s">
        <v>6827</v>
      </c>
      <c r="E10516" s="1">
        <v>24</v>
      </c>
      <c r="F10516" s="1" t="s">
        <v>9745</v>
      </c>
      <c r="G10516" s="1" t="s">
        <v>5803</v>
      </c>
      <c r="H10516" s="1" t="s">
        <v>9313</v>
      </c>
      <c r="I10516" s="1" t="b">
        <v>0</v>
      </c>
      <c r="J10516" s="1">
        <v>0</v>
      </c>
      <c r="K10516" s="1">
        <v>1</v>
      </c>
      <c r="L10516" s="1">
        <v>0</v>
      </c>
      <c r="M10516" s="1">
        <v>64</v>
      </c>
      <c r="N10516" s="1">
        <v>4.3478260869565197</v>
      </c>
      <c r="O10516" s="1" t="s">
        <v>9314</v>
      </c>
    </row>
    <row r="10517" spans="1:15" x14ac:dyDescent="0.3">
      <c r="A10517" s="1" t="s">
        <v>5700</v>
      </c>
      <c r="B10517" s="1" t="s">
        <v>5778</v>
      </c>
      <c r="C10517" s="1">
        <v>4</v>
      </c>
      <c r="D10517" s="1" t="s">
        <v>6827</v>
      </c>
      <c r="E10517" s="1">
        <v>24</v>
      </c>
      <c r="F10517" s="1" t="s">
        <v>9745</v>
      </c>
      <c r="G10517" s="1" t="s">
        <v>5801</v>
      </c>
      <c r="H10517" s="1" t="s">
        <v>9304</v>
      </c>
      <c r="I10517" s="1" t="b">
        <v>0</v>
      </c>
      <c r="J10517" s="1">
        <v>1</v>
      </c>
      <c r="K10517" s="1">
        <v>0</v>
      </c>
      <c r="L10517" s="1">
        <v>0</v>
      </c>
      <c r="M10517" s="1">
        <v>60</v>
      </c>
      <c r="N10517" s="1">
        <v>4.0760869565217304</v>
      </c>
      <c r="O10517" s="1" t="s">
        <v>9318</v>
      </c>
    </row>
    <row r="10518" spans="1:15" x14ac:dyDescent="0.3">
      <c r="A10518" s="1" t="s">
        <v>5700</v>
      </c>
      <c r="B10518" s="1" t="s">
        <v>5778</v>
      </c>
      <c r="C10518" s="1">
        <v>4</v>
      </c>
      <c r="D10518" s="1" t="s">
        <v>6827</v>
      </c>
      <c r="E10518" s="1">
        <v>24</v>
      </c>
      <c r="F10518" s="1" t="s">
        <v>9745</v>
      </c>
      <c r="G10518" s="1" t="s">
        <v>5851</v>
      </c>
      <c r="H10518" s="1" t="s">
        <v>9311</v>
      </c>
      <c r="I10518" s="1" t="b">
        <v>0</v>
      </c>
      <c r="J10518" s="1">
        <v>2</v>
      </c>
      <c r="K10518" s="1">
        <v>1</v>
      </c>
      <c r="L10518" s="1">
        <v>11</v>
      </c>
      <c r="M10518" s="1">
        <v>37</v>
      </c>
      <c r="N10518" s="1">
        <v>2.5135869565217299</v>
      </c>
      <c r="O10518" s="1" t="s">
        <v>9312</v>
      </c>
    </row>
    <row r="10519" spans="1:15" x14ac:dyDescent="0.3">
      <c r="A10519" s="1" t="s">
        <v>5700</v>
      </c>
      <c r="B10519" s="1" t="s">
        <v>5778</v>
      </c>
      <c r="C10519" s="1">
        <v>4</v>
      </c>
      <c r="D10519" s="1" t="s">
        <v>6827</v>
      </c>
      <c r="E10519" s="1">
        <v>24</v>
      </c>
      <c r="F10519" s="1" t="s">
        <v>9745</v>
      </c>
      <c r="G10519" s="1" t="s">
        <v>5840</v>
      </c>
      <c r="H10519" s="1" t="s">
        <v>9304</v>
      </c>
      <c r="I10519" s="1" t="b">
        <v>0</v>
      </c>
      <c r="J10519" s="1">
        <v>5</v>
      </c>
      <c r="K10519" s="1">
        <v>0</v>
      </c>
      <c r="L10519" s="1">
        <v>0</v>
      </c>
      <c r="M10519" s="1">
        <v>26</v>
      </c>
      <c r="N10519" s="1">
        <v>1.76630434782608</v>
      </c>
      <c r="O10519" s="1" t="s">
        <v>9447</v>
      </c>
    </row>
    <row r="10520" spans="1:15" x14ac:dyDescent="0.3">
      <c r="A10520" s="1" t="s">
        <v>5700</v>
      </c>
      <c r="B10520" s="1" t="s">
        <v>5778</v>
      </c>
      <c r="C10520" s="1">
        <v>4</v>
      </c>
      <c r="D10520" s="1" t="s">
        <v>6827</v>
      </c>
      <c r="E10520" s="1">
        <v>24</v>
      </c>
      <c r="F10520" s="1" t="s">
        <v>9745</v>
      </c>
      <c r="G10520" s="1" t="s">
        <v>5834</v>
      </c>
      <c r="H10520" s="1" t="s">
        <v>9304</v>
      </c>
      <c r="I10520" s="1" t="b">
        <v>0</v>
      </c>
      <c r="J10520" s="1">
        <v>15</v>
      </c>
      <c r="K10520" s="1">
        <v>0</v>
      </c>
      <c r="L10520" s="1">
        <v>0</v>
      </c>
      <c r="M10520" s="1">
        <v>23</v>
      </c>
      <c r="N10520" s="1">
        <v>1.5625</v>
      </c>
      <c r="O10520" s="1" t="s">
        <v>9357</v>
      </c>
    </row>
    <row r="10521" spans="1:15" x14ac:dyDescent="0.3">
      <c r="A10521" s="1" t="s">
        <v>5700</v>
      </c>
      <c r="B10521" s="1" t="s">
        <v>5778</v>
      </c>
      <c r="C10521" s="1">
        <v>4</v>
      </c>
      <c r="D10521" s="1" t="s">
        <v>6827</v>
      </c>
      <c r="E10521" s="1">
        <v>24</v>
      </c>
      <c r="F10521" s="1" t="s">
        <v>9745</v>
      </c>
      <c r="G10521" s="1" t="s">
        <v>5798</v>
      </c>
      <c r="H10521" s="1" t="s">
        <v>9304</v>
      </c>
      <c r="I10521" s="1" t="b">
        <v>0</v>
      </c>
      <c r="J10521" s="1">
        <v>0</v>
      </c>
      <c r="K10521" s="1">
        <v>0</v>
      </c>
      <c r="L10521" s="1">
        <v>8</v>
      </c>
      <c r="M10521" s="1">
        <v>23</v>
      </c>
      <c r="N10521" s="1">
        <v>1.5625</v>
      </c>
      <c r="O10521" s="1" t="s">
        <v>9501</v>
      </c>
    </row>
    <row r="10522" spans="1:15" x14ac:dyDescent="0.3">
      <c r="A10522" s="1" t="s">
        <v>5700</v>
      </c>
      <c r="B10522" s="1" t="s">
        <v>5778</v>
      </c>
      <c r="C10522" s="1">
        <v>4</v>
      </c>
      <c r="D10522" s="1" t="s">
        <v>6827</v>
      </c>
      <c r="E10522" s="1">
        <v>24</v>
      </c>
      <c r="F10522" s="1" t="s">
        <v>9745</v>
      </c>
      <c r="G10522" s="1" t="s">
        <v>5851</v>
      </c>
      <c r="H10522" s="1" t="s">
        <v>9436</v>
      </c>
      <c r="I10522" s="1" t="b">
        <v>0</v>
      </c>
      <c r="J10522" s="1">
        <v>4</v>
      </c>
      <c r="K10522" s="1">
        <v>1</v>
      </c>
      <c r="L10522" s="1">
        <v>6</v>
      </c>
      <c r="M10522" s="1">
        <v>18</v>
      </c>
      <c r="N10522" s="1">
        <v>1.22282608695652</v>
      </c>
      <c r="O10522" s="1" t="s">
        <v>9437</v>
      </c>
    </row>
    <row r="10523" spans="1:15" x14ac:dyDescent="0.3">
      <c r="A10523" s="1" t="s">
        <v>5700</v>
      </c>
      <c r="B10523" s="1" t="s">
        <v>5778</v>
      </c>
      <c r="C10523" s="1">
        <v>4</v>
      </c>
      <c r="D10523" s="1" t="s">
        <v>6827</v>
      </c>
      <c r="E10523" s="1">
        <v>25</v>
      </c>
      <c r="F10523" s="1" t="s">
        <v>9747</v>
      </c>
      <c r="G10523" s="1" t="s">
        <v>5851</v>
      </c>
      <c r="H10523" s="1" t="s">
        <v>9372</v>
      </c>
      <c r="I10523" s="1" t="b">
        <v>0</v>
      </c>
      <c r="J10523" s="1">
        <v>4</v>
      </c>
      <c r="K10523" s="1">
        <v>2</v>
      </c>
      <c r="L10523" s="1">
        <v>4</v>
      </c>
      <c r="M10523" s="1">
        <v>2068</v>
      </c>
      <c r="N10523" s="1">
        <v>63.241590214067202</v>
      </c>
      <c r="O10523" s="1" t="s">
        <v>9373</v>
      </c>
    </row>
    <row r="10524" spans="1:15" x14ac:dyDescent="0.3">
      <c r="A10524" s="1" t="s">
        <v>5700</v>
      </c>
      <c r="B10524" s="1" t="s">
        <v>5778</v>
      </c>
      <c r="C10524" s="1">
        <v>4</v>
      </c>
      <c r="D10524" s="1" t="s">
        <v>6827</v>
      </c>
      <c r="E10524" s="1">
        <v>25</v>
      </c>
      <c r="F10524" s="1" t="s">
        <v>9747</v>
      </c>
      <c r="G10524" s="1" t="s">
        <v>5834</v>
      </c>
      <c r="H10524" s="1" t="s">
        <v>9304</v>
      </c>
      <c r="I10524" s="1" t="b">
        <v>0</v>
      </c>
      <c r="J10524" s="1">
        <v>15</v>
      </c>
      <c r="K10524" s="1">
        <v>0</v>
      </c>
      <c r="L10524" s="1">
        <v>0</v>
      </c>
      <c r="M10524" s="1">
        <v>346</v>
      </c>
      <c r="N10524" s="1">
        <v>10.5810397553516</v>
      </c>
      <c r="O10524" s="1" t="s">
        <v>9357</v>
      </c>
    </row>
    <row r="10525" spans="1:15" x14ac:dyDescent="0.3">
      <c r="A10525" s="1" t="s">
        <v>5700</v>
      </c>
      <c r="B10525" s="1" t="s">
        <v>5778</v>
      </c>
      <c r="C10525" s="1">
        <v>4</v>
      </c>
      <c r="D10525" s="1" t="s">
        <v>6827</v>
      </c>
      <c r="E10525" s="1">
        <v>25</v>
      </c>
      <c r="F10525" s="1" t="s">
        <v>9747</v>
      </c>
      <c r="G10525" s="1" t="s">
        <v>5851</v>
      </c>
      <c r="H10525" s="1" t="e">
        <f>-----GAGCTGGACATGCCCGTGGTCGACGTGGGCGTGCT</f>
        <v>#NAME?</v>
      </c>
      <c r="I10525" s="1" t="b">
        <v>0</v>
      </c>
      <c r="J10525" s="1">
        <v>4</v>
      </c>
      <c r="K10525" s="1">
        <v>5</v>
      </c>
      <c r="L10525" s="1">
        <v>14</v>
      </c>
      <c r="M10525" s="1">
        <v>188</v>
      </c>
      <c r="N10525" s="1">
        <v>5.7492354740061096</v>
      </c>
      <c r="O10525" s="1" t="s">
        <v>9339</v>
      </c>
    </row>
    <row r="10526" spans="1:15" x14ac:dyDescent="0.3">
      <c r="A10526" s="1" t="s">
        <v>5700</v>
      </c>
      <c r="B10526" s="1" t="s">
        <v>5778</v>
      </c>
      <c r="C10526" s="1">
        <v>4</v>
      </c>
      <c r="D10526" s="1" t="s">
        <v>6827</v>
      </c>
      <c r="E10526" s="1">
        <v>25</v>
      </c>
      <c r="F10526" s="1" t="s">
        <v>9747</v>
      </c>
      <c r="G10526" s="1" t="s">
        <v>5803</v>
      </c>
      <c r="H10526" s="1" t="s">
        <v>9313</v>
      </c>
      <c r="I10526" s="1" t="b">
        <v>0</v>
      </c>
      <c r="J10526" s="1">
        <v>0</v>
      </c>
      <c r="K10526" s="1">
        <v>1</v>
      </c>
      <c r="L10526" s="1">
        <v>0</v>
      </c>
      <c r="M10526" s="1">
        <v>173</v>
      </c>
      <c r="N10526" s="1">
        <v>5.2905198776758402</v>
      </c>
      <c r="O10526" s="1" t="s">
        <v>9314</v>
      </c>
    </row>
    <row r="10527" spans="1:15" x14ac:dyDescent="0.3">
      <c r="A10527" s="1" t="s">
        <v>5700</v>
      </c>
      <c r="B10527" s="1" t="s">
        <v>5778</v>
      </c>
      <c r="C10527" s="1">
        <v>4</v>
      </c>
      <c r="D10527" s="1" t="s">
        <v>6827</v>
      </c>
      <c r="E10527" s="1">
        <v>25</v>
      </c>
      <c r="F10527" s="1" t="s">
        <v>9747</v>
      </c>
      <c r="G10527" s="1" t="s">
        <v>5801</v>
      </c>
      <c r="H10527" s="1" t="s">
        <v>9304</v>
      </c>
      <c r="I10527" s="1" t="b">
        <v>0</v>
      </c>
      <c r="J10527" s="1">
        <v>1</v>
      </c>
      <c r="K10527" s="1">
        <v>0</v>
      </c>
      <c r="L10527" s="1">
        <v>0</v>
      </c>
      <c r="M10527" s="1">
        <v>168</v>
      </c>
      <c r="N10527" s="1">
        <v>5.1376146788990802</v>
      </c>
      <c r="O10527" s="1" t="s">
        <v>9318</v>
      </c>
    </row>
    <row r="10528" spans="1:15" x14ac:dyDescent="0.3">
      <c r="A10528" s="1" t="s">
        <v>5700</v>
      </c>
      <c r="B10528" s="1" t="s">
        <v>5778</v>
      </c>
      <c r="C10528" s="1">
        <v>4</v>
      </c>
      <c r="D10528" s="1" t="s">
        <v>6827</v>
      </c>
      <c r="E10528" s="1">
        <v>25</v>
      </c>
      <c r="F10528" s="1" t="s">
        <v>9747</v>
      </c>
      <c r="G10528" s="1" t="s">
        <v>5814</v>
      </c>
      <c r="H10528" s="1" t="s">
        <v>9304</v>
      </c>
      <c r="I10528" s="1" t="b">
        <v>1</v>
      </c>
      <c r="J10528" s="1">
        <v>0</v>
      </c>
      <c r="K10528" s="1">
        <v>0</v>
      </c>
      <c r="L10528" s="1">
        <v>0</v>
      </c>
      <c r="M10528" s="1">
        <v>36</v>
      </c>
      <c r="N10528" s="1">
        <v>1.1009174311926599</v>
      </c>
      <c r="O10528" s="1" t="s">
        <v>9305</v>
      </c>
    </row>
    <row r="10529" spans="1:15" x14ac:dyDescent="0.3">
      <c r="A10529" s="1" t="s">
        <v>5700</v>
      </c>
      <c r="B10529" s="1" t="s">
        <v>5778</v>
      </c>
      <c r="C10529" s="1">
        <v>4</v>
      </c>
      <c r="D10529" s="1" t="s">
        <v>6827</v>
      </c>
      <c r="E10529" s="1">
        <v>26</v>
      </c>
      <c r="F10529" s="1" t="s">
        <v>9748</v>
      </c>
      <c r="G10529" s="1" t="s">
        <v>5814</v>
      </c>
      <c r="H10529" s="1" t="s">
        <v>9304</v>
      </c>
      <c r="I10529" s="1" t="b">
        <v>1</v>
      </c>
      <c r="J10529" s="1">
        <v>0</v>
      </c>
      <c r="K10529" s="1">
        <v>0</v>
      </c>
      <c r="L10529" s="1">
        <v>0</v>
      </c>
      <c r="M10529" s="1">
        <v>399</v>
      </c>
      <c r="N10529" s="1">
        <v>91.935483870967701</v>
      </c>
      <c r="O10529" s="1" t="s">
        <v>9305</v>
      </c>
    </row>
    <row r="10530" spans="1:15" x14ac:dyDescent="0.3">
      <c r="A10530" s="1" t="s">
        <v>5700</v>
      </c>
      <c r="B10530" s="1" t="s">
        <v>5778</v>
      </c>
      <c r="C10530" s="1">
        <v>4</v>
      </c>
      <c r="D10530" s="1" t="s">
        <v>6827</v>
      </c>
      <c r="E10530" s="1">
        <v>26</v>
      </c>
      <c r="F10530" s="1" t="s">
        <v>9748</v>
      </c>
      <c r="G10530" s="1" t="s">
        <v>5908</v>
      </c>
      <c r="H10530" s="1" t="s">
        <v>9304</v>
      </c>
      <c r="I10530" s="1" t="b">
        <v>0</v>
      </c>
      <c r="J10530" s="1">
        <v>0</v>
      </c>
      <c r="K10530" s="1">
        <v>0</v>
      </c>
      <c r="L10530" s="1">
        <v>1</v>
      </c>
      <c r="M10530" s="1">
        <v>6</v>
      </c>
      <c r="N10530" s="1">
        <v>1.3824884792626699</v>
      </c>
      <c r="O10530" s="1" t="s">
        <v>9359</v>
      </c>
    </row>
    <row r="10531" spans="1:15" x14ac:dyDescent="0.3">
      <c r="A10531" s="1" t="s">
        <v>5700</v>
      </c>
      <c r="B10531" s="1" t="s">
        <v>5778</v>
      </c>
      <c r="C10531" s="1">
        <v>4</v>
      </c>
      <c r="D10531" s="1" t="s">
        <v>6827</v>
      </c>
      <c r="E10531" s="1">
        <v>26</v>
      </c>
      <c r="F10531" s="1" t="s">
        <v>9748</v>
      </c>
      <c r="G10531" s="1" t="s">
        <v>5851</v>
      </c>
      <c r="H10531" s="1" t="s">
        <v>9311</v>
      </c>
      <c r="I10531" s="1" t="b">
        <v>0</v>
      </c>
      <c r="J10531" s="1">
        <v>2</v>
      </c>
      <c r="K10531" s="1">
        <v>1</v>
      </c>
      <c r="L10531" s="1">
        <v>11</v>
      </c>
      <c r="M10531" s="1">
        <v>5</v>
      </c>
      <c r="N10531" s="1">
        <v>1.1520737327188899</v>
      </c>
      <c r="O10531" s="1" t="s">
        <v>9312</v>
      </c>
    </row>
    <row r="10532" spans="1:15" x14ac:dyDescent="0.3">
      <c r="A10532" s="1" t="s">
        <v>5700</v>
      </c>
      <c r="B10532" s="1" t="s">
        <v>5778</v>
      </c>
      <c r="C10532" s="1">
        <v>4</v>
      </c>
      <c r="D10532" s="1" t="s">
        <v>6827</v>
      </c>
      <c r="E10532" s="1">
        <v>27</v>
      </c>
      <c r="F10532" s="1" t="s">
        <v>9749</v>
      </c>
      <c r="G10532" s="1" t="s">
        <v>5814</v>
      </c>
      <c r="H10532" s="1" t="s">
        <v>9304</v>
      </c>
      <c r="I10532" s="1" t="b">
        <v>1</v>
      </c>
      <c r="J10532" s="1">
        <v>0</v>
      </c>
      <c r="K10532" s="1">
        <v>0</v>
      </c>
      <c r="L10532" s="1">
        <v>0</v>
      </c>
      <c r="M10532" s="1">
        <v>336</v>
      </c>
      <c r="N10532" s="1">
        <v>92.561983471074299</v>
      </c>
      <c r="O10532" s="1" t="s">
        <v>9305</v>
      </c>
    </row>
    <row r="10533" spans="1:15" x14ac:dyDescent="0.3">
      <c r="A10533" s="1" t="s">
        <v>5700</v>
      </c>
      <c r="B10533" s="1" t="s">
        <v>5778</v>
      </c>
      <c r="C10533" s="1">
        <v>4</v>
      </c>
      <c r="D10533" s="1" t="s">
        <v>6827</v>
      </c>
      <c r="E10533" s="1">
        <v>27</v>
      </c>
      <c r="F10533" s="1" t="s">
        <v>9749</v>
      </c>
      <c r="G10533" s="1" t="s">
        <v>5908</v>
      </c>
      <c r="H10533" s="1" t="s">
        <v>9304</v>
      </c>
      <c r="I10533" s="1" t="b">
        <v>0</v>
      </c>
      <c r="J10533" s="1">
        <v>0</v>
      </c>
      <c r="K10533" s="1">
        <v>0</v>
      </c>
      <c r="L10533" s="1">
        <v>1</v>
      </c>
      <c r="M10533" s="1">
        <v>4</v>
      </c>
      <c r="N10533" s="1">
        <v>1.1019283746556401</v>
      </c>
      <c r="O10533" s="1" t="s">
        <v>9359</v>
      </c>
    </row>
    <row r="10534" spans="1:15" x14ac:dyDescent="0.3">
      <c r="A10534" s="1" t="s">
        <v>5700</v>
      </c>
      <c r="B10534" s="1" t="s">
        <v>5778</v>
      </c>
      <c r="C10534" s="1">
        <v>4</v>
      </c>
      <c r="D10534" s="1" t="s">
        <v>6827</v>
      </c>
      <c r="E10534" s="1">
        <v>28</v>
      </c>
      <c r="F10534" s="1" t="s">
        <v>9750</v>
      </c>
      <c r="G10534" s="1" t="s">
        <v>5801</v>
      </c>
      <c r="H10534" s="1" t="s">
        <v>9304</v>
      </c>
      <c r="I10534" s="1" t="b">
        <v>0</v>
      </c>
      <c r="J10534" s="1">
        <v>1</v>
      </c>
      <c r="K10534" s="1">
        <v>0</v>
      </c>
      <c r="L10534" s="1">
        <v>0</v>
      </c>
      <c r="M10534" s="1">
        <v>2780</v>
      </c>
      <c r="N10534" s="1">
        <v>63.325740318906597</v>
      </c>
      <c r="O10534" s="1" t="s">
        <v>9318</v>
      </c>
    </row>
    <row r="10535" spans="1:15" x14ac:dyDescent="0.3">
      <c r="A10535" s="1" t="s">
        <v>5700</v>
      </c>
      <c r="B10535" s="1" t="s">
        <v>5778</v>
      </c>
      <c r="C10535" s="1">
        <v>4</v>
      </c>
      <c r="D10535" s="1" t="s">
        <v>6827</v>
      </c>
      <c r="E10535" s="1">
        <v>28</v>
      </c>
      <c r="F10535" s="1" t="s">
        <v>9750</v>
      </c>
      <c r="G10535" s="1" t="s">
        <v>5803</v>
      </c>
      <c r="H10535" s="1" t="s">
        <v>9313</v>
      </c>
      <c r="I10535" s="1" t="b">
        <v>0</v>
      </c>
      <c r="J10535" s="1">
        <v>0</v>
      </c>
      <c r="K10535" s="1">
        <v>1</v>
      </c>
      <c r="L10535" s="1">
        <v>0</v>
      </c>
      <c r="M10535" s="1">
        <v>983</v>
      </c>
      <c r="N10535" s="1">
        <v>22.391799544419101</v>
      </c>
      <c r="O10535" s="1" t="s">
        <v>9314</v>
      </c>
    </row>
    <row r="10536" spans="1:15" x14ac:dyDescent="0.3">
      <c r="A10536" s="1" t="s">
        <v>5700</v>
      </c>
      <c r="B10536" s="1" t="s">
        <v>5778</v>
      </c>
      <c r="C10536" s="1">
        <v>4</v>
      </c>
      <c r="D10536" s="1" t="s">
        <v>6827</v>
      </c>
      <c r="E10536" s="1">
        <v>28</v>
      </c>
      <c r="F10536" s="1" t="s">
        <v>9750</v>
      </c>
      <c r="G10536" s="1" t="s">
        <v>5803</v>
      </c>
      <c r="H10536" s="1" t="s">
        <v>9307</v>
      </c>
      <c r="I10536" s="1" t="b">
        <v>0</v>
      </c>
      <c r="J10536" s="1">
        <v>0</v>
      </c>
      <c r="K10536" s="1">
        <v>1</v>
      </c>
      <c r="L10536" s="1">
        <v>0</v>
      </c>
      <c r="M10536" s="1">
        <v>221</v>
      </c>
      <c r="N10536" s="1">
        <v>5.0341685649202699</v>
      </c>
      <c r="O10536" s="1" t="s">
        <v>9308</v>
      </c>
    </row>
    <row r="10537" spans="1:15" x14ac:dyDescent="0.3">
      <c r="A10537" s="1" t="s">
        <v>5700</v>
      </c>
      <c r="B10537" s="1" t="s">
        <v>5778</v>
      </c>
      <c r="C10537" s="1">
        <v>4</v>
      </c>
      <c r="D10537" s="1" t="s">
        <v>6827</v>
      </c>
      <c r="E10537" s="1">
        <v>28</v>
      </c>
      <c r="F10537" s="1" t="s">
        <v>9750</v>
      </c>
      <c r="G10537" s="1" t="s">
        <v>5814</v>
      </c>
      <c r="H10537" s="1" t="s">
        <v>9304</v>
      </c>
      <c r="I10537" s="1" t="b">
        <v>1</v>
      </c>
      <c r="J10537" s="1">
        <v>0</v>
      </c>
      <c r="K10537" s="1">
        <v>0</v>
      </c>
      <c r="L10537" s="1">
        <v>0</v>
      </c>
      <c r="M10537" s="1">
        <v>96</v>
      </c>
      <c r="N10537" s="1">
        <v>2.1867881548974899</v>
      </c>
      <c r="O10537" s="1" t="s">
        <v>9305</v>
      </c>
    </row>
    <row r="10538" spans="1:15" x14ac:dyDescent="0.3">
      <c r="A10538" s="1" t="s">
        <v>5700</v>
      </c>
      <c r="B10538" s="1" t="s">
        <v>5778</v>
      </c>
      <c r="C10538" s="1">
        <v>4</v>
      </c>
      <c r="D10538" s="1" t="s">
        <v>6827</v>
      </c>
      <c r="E10538" s="1">
        <v>29</v>
      </c>
      <c r="F10538" s="1" t="s">
        <v>9751</v>
      </c>
      <c r="G10538" s="1" t="s">
        <v>5801</v>
      </c>
      <c r="H10538" s="1" t="s">
        <v>9304</v>
      </c>
      <c r="I10538" s="1" t="b">
        <v>0</v>
      </c>
      <c r="J10538" s="1">
        <v>1</v>
      </c>
      <c r="K10538" s="1">
        <v>0</v>
      </c>
      <c r="L10538" s="1">
        <v>0</v>
      </c>
      <c r="M10538" s="1">
        <v>2090</v>
      </c>
      <c r="N10538" s="1">
        <v>58.906426155580597</v>
      </c>
      <c r="O10538" s="1" t="s">
        <v>9318</v>
      </c>
    </row>
    <row r="10539" spans="1:15" x14ac:dyDescent="0.3">
      <c r="A10539" s="1" t="s">
        <v>5700</v>
      </c>
      <c r="B10539" s="1" t="s">
        <v>5778</v>
      </c>
      <c r="C10539" s="1">
        <v>4</v>
      </c>
      <c r="D10539" s="1" t="s">
        <v>6827</v>
      </c>
      <c r="E10539" s="1">
        <v>29</v>
      </c>
      <c r="F10539" s="1" t="s">
        <v>9751</v>
      </c>
      <c r="G10539" s="1" t="s">
        <v>5814</v>
      </c>
      <c r="H10539" s="1" t="s">
        <v>9304</v>
      </c>
      <c r="I10539" s="1" t="b">
        <v>1</v>
      </c>
      <c r="J10539" s="1">
        <v>0</v>
      </c>
      <c r="K10539" s="1">
        <v>0</v>
      </c>
      <c r="L10539" s="1">
        <v>0</v>
      </c>
      <c r="M10539" s="1">
        <v>1128</v>
      </c>
      <c r="N10539" s="1">
        <v>31.792559188275</v>
      </c>
      <c r="O10539" s="1" t="s">
        <v>9305</v>
      </c>
    </row>
    <row r="10540" spans="1:15" x14ac:dyDescent="0.3">
      <c r="A10540" s="1" t="s">
        <v>5700</v>
      </c>
      <c r="B10540" s="1" t="s">
        <v>5778</v>
      </c>
      <c r="C10540" s="1">
        <v>4</v>
      </c>
      <c r="D10540" s="1" t="s">
        <v>6827</v>
      </c>
      <c r="E10540" s="1">
        <v>29</v>
      </c>
      <c r="F10540" s="1" t="s">
        <v>9751</v>
      </c>
      <c r="G10540" s="1" t="s">
        <v>5803</v>
      </c>
      <c r="H10540" s="1" t="s">
        <v>9313</v>
      </c>
      <c r="I10540" s="1" t="b">
        <v>0</v>
      </c>
      <c r="J10540" s="1">
        <v>0</v>
      </c>
      <c r="K10540" s="1">
        <v>1</v>
      </c>
      <c r="L10540" s="1">
        <v>0</v>
      </c>
      <c r="M10540" s="1">
        <v>65</v>
      </c>
      <c r="N10540" s="1">
        <v>1.8320180383314499</v>
      </c>
      <c r="O10540" s="1" t="s">
        <v>9314</v>
      </c>
    </row>
    <row r="10541" spans="1:15" x14ac:dyDescent="0.3">
      <c r="A10541" s="1" t="s">
        <v>5700</v>
      </c>
      <c r="B10541" s="1" t="s">
        <v>5778</v>
      </c>
      <c r="C10541" s="1">
        <v>-1</v>
      </c>
      <c r="D10541" s="1" t="s">
        <v>6827</v>
      </c>
      <c r="E10541" s="1">
        <v>-1</v>
      </c>
      <c r="F10541" s="1" t="s">
        <v>9752</v>
      </c>
      <c r="G10541" s="1" t="s">
        <v>5798</v>
      </c>
      <c r="H10541" s="1" t="s">
        <v>9304</v>
      </c>
      <c r="I10541" s="1" t="b">
        <v>0</v>
      </c>
      <c r="J10541" s="1">
        <v>0</v>
      </c>
      <c r="K10541" s="1">
        <v>0</v>
      </c>
      <c r="L10541" s="1">
        <v>17</v>
      </c>
      <c r="M10541" s="1">
        <v>996</v>
      </c>
      <c r="N10541" s="1">
        <v>47.632711621233803</v>
      </c>
      <c r="O10541" s="1" t="s">
        <v>9532</v>
      </c>
    </row>
    <row r="10542" spans="1:15" x14ac:dyDescent="0.3">
      <c r="A10542" s="1" t="s">
        <v>5700</v>
      </c>
      <c r="B10542" s="1" t="s">
        <v>5778</v>
      </c>
      <c r="C10542" s="1">
        <v>-1</v>
      </c>
      <c r="D10542" s="1" t="s">
        <v>6827</v>
      </c>
      <c r="E10542" s="1">
        <v>-1</v>
      </c>
      <c r="F10542" s="1" t="s">
        <v>9752</v>
      </c>
      <c r="G10542" s="1" t="s">
        <v>5814</v>
      </c>
      <c r="H10542" s="1" t="s">
        <v>9304</v>
      </c>
      <c r="I10542" s="1" t="b">
        <v>1</v>
      </c>
      <c r="J10542" s="1">
        <v>0</v>
      </c>
      <c r="K10542" s="1">
        <v>0</v>
      </c>
      <c r="L10542" s="1">
        <v>0</v>
      </c>
      <c r="M10542" s="1">
        <v>326</v>
      </c>
      <c r="N10542" s="1">
        <v>15.590626494500199</v>
      </c>
      <c r="O10542" s="1" t="s">
        <v>9305</v>
      </c>
    </row>
    <row r="10543" spans="1:15" x14ac:dyDescent="0.3">
      <c r="A10543" s="1" t="s">
        <v>5700</v>
      </c>
      <c r="B10543" s="1" t="s">
        <v>5778</v>
      </c>
      <c r="C10543" s="1">
        <v>-1</v>
      </c>
      <c r="D10543" s="1" t="s">
        <v>6827</v>
      </c>
      <c r="E10543" s="1">
        <v>-1</v>
      </c>
      <c r="F10543" s="1" t="s">
        <v>9752</v>
      </c>
      <c r="G10543" s="1" t="s">
        <v>5840</v>
      </c>
      <c r="H10543" s="1" t="s">
        <v>9304</v>
      </c>
      <c r="I10543" s="1" t="b">
        <v>0</v>
      </c>
      <c r="J10543" s="1">
        <v>5</v>
      </c>
      <c r="K10543" s="1">
        <v>0</v>
      </c>
      <c r="L10543" s="1">
        <v>0</v>
      </c>
      <c r="M10543" s="1">
        <v>69</v>
      </c>
      <c r="N10543" s="1">
        <v>3.29985652797704</v>
      </c>
      <c r="O10543" s="1" t="s">
        <v>9447</v>
      </c>
    </row>
    <row r="10544" spans="1:15" x14ac:dyDescent="0.3">
      <c r="A10544" s="1" t="s">
        <v>5700</v>
      </c>
      <c r="B10544" s="1" t="s">
        <v>5778</v>
      </c>
      <c r="C10544" s="1">
        <v>-1</v>
      </c>
      <c r="D10544" s="1" t="s">
        <v>6827</v>
      </c>
      <c r="E10544" s="1">
        <v>-1</v>
      </c>
      <c r="F10544" s="1" t="s">
        <v>9752</v>
      </c>
      <c r="G10544" s="1" t="s">
        <v>5819</v>
      </c>
      <c r="H10544" s="1" t="s">
        <v>9536</v>
      </c>
      <c r="I10544" s="1" t="b">
        <v>0</v>
      </c>
      <c r="J10544" s="1">
        <v>0</v>
      </c>
      <c r="K10544" s="1">
        <v>3</v>
      </c>
      <c r="L10544" s="1">
        <v>7</v>
      </c>
      <c r="M10544" s="1">
        <v>59</v>
      </c>
      <c r="N10544" s="1">
        <v>2.8216164514586302</v>
      </c>
      <c r="O10544" s="1" t="s">
        <v>9537</v>
      </c>
    </row>
    <row r="10545" spans="1:15" x14ac:dyDescent="0.3">
      <c r="A10545" s="1" t="s">
        <v>5700</v>
      </c>
      <c r="B10545" s="1" t="s">
        <v>5778</v>
      </c>
      <c r="C10545" s="1">
        <v>-1</v>
      </c>
      <c r="D10545" s="1" t="s">
        <v>6827</v>
      </c>
      <c r="E10545" s="1">
        <v>-1</v>
      </c>
      <c r="F10545" s="1" t="s">
        <v>9752</v>
      </c>
      <c r="G10545" s="1" t="s">
        <v>5851</v>
      </c>
      <c r="H10545" s="1" t="s">
        <v>9436</v>
      </c>
      <c r="I10545" s="1" t="b">
        <v>0</v>
      </c>
      <c r="J10545" s="1">
        <v>4</v>
      </c>
      <c r="K10545" s="1">
        <v>1</v>
      </c>
      <c r="L10545" s="1">
        <v>6</v>
      </c>
      <c r="M10545" s="1">
        <v>57</v>
      </c>
      <c r="N10545" s="1">
        <v>2.7259684361549499</v>
      </c>
      <c r="O10545" s="1" t="s">
        <v>9437</v>
      </c>
    </row>
    <row r="10546" spans="1:15" x14ac:dyDescent="0.3">
      <c r="A10546" s="1" t="s">
        <v>5700</v>
      </c>
      <c r="B10546" s="1" t="s">
        <v>5778</v>
      </c>
      <c r="C10546" s="1">
        <v>-1</v>
      </c>
      <c r="D10546" s="1" t="s">
        <v>6827</v>
      </c>
      <c r="E10546" s="1">
        <v>-1</v>
      </c>
      <c r="F10546" s="1" t="s">
        <v>9752</v>
      </c>
      <c r="G10546" s="1" t="s">
        <v>5803</v>
      </c>
      <c r="H10546" s="1" t="s">
        <v>9307</v>
      </c>
      <c r="I10546" s="1" t="b">
        <v>0</v>
      </c>
      <c r="J10546" s="1">
        <v>0</v>
      </c>
      <c r="K10546" s="1">
        <v>1</v>
      </c>
      <c r="L10546" s="1">
        <v>0</v>
      </c>
      <c r="M10546" s="1">
        <v>38</v>
      </c>
      <c r="N10546" s="1">
        <v>1.8173122907699599</v>
      </c>
      <c r="O10546" s="1" t="s">
        <v>9308</v>
      </c>
    </row>
    <row r="10547" spans="1:15" x14ac:dyDescent="0.3">
      <c r="A10547" s="1" t="s">
        <v>5700</v>
      </c>
      <c r="B10547" s="1" t="s">
        <v>5778</v>
      </c>
      <c r="C10547" s="1">
        <v>-1</v>
      </c>
      <c r="D10547" s="1" t="s">
        <v>6827</v>
      </c>
      <c r="E10547" s="1">
        <v>-1</v>
      </c>
      <c r="F10547" s="1" t="s">
        <v>9752</v>
      </c>
      <c r="G10547" s="1" t="s">
        <v>5851</v>
      </c>
      <c r="H10547" s="1" t="s">
        <v>9311</v>
      </c>
      <c r="I10547" s="1" t="b">
        <v>0</v>
      </c>
      <c r="J10547" s="1">
        <v>2</v>
      </c>
      <c r="K10547" s="1">
        <v>1</v>
      </c>
      <c r="L10547" s="1">
        <v>11</v>
      </c>
      <c r="M10547" s="1">
        <v>38</v>
      </c>
      <c r="N10547" s="1">
        <v>1.8173122907699599</v>
      </c>
      <c r="O10547" s="1" t="s">
        <v>9312</v>
      </c>
    </row>
    <row r="10548" spans="1:15" x14ac:dyDescent="0.3">
      <c r="A10548" s="1" t="s">
        <v>5700</v>
      </c>
      <c r="B10548" s="1" t="s">
        <v>5778</v>
      </c>
      <c r="C10548" s="1">
        <v>-1</v>
      </c>
      <c r="D10548" s="1" t="s">
        <v>6827</v>
      </c>
      <c r="E10548" s="1">
        <v>-1</v>
      </c>
      <c r="F10548" s="1" t="s">
        <v>9752</v>
      </c>
      <c r="G10548" s="1" t="s">
        <v>5803</v>
      </c>
      <c r="H10548" s="1" t="s">
        <v>9313</v>
      </c>
      <c r="I10548" s="1" t="b">
        <v>0</v>
      </c>
      <c r="J10548" s="1">
        <v>0</v>
      </c>
      <c r="K10548" s="1">
        <v>1</v>
      </c>
      <c r="L10548" s="1">
        <v>0</v>
      </c>
      <c r="M10548" s="1">
        <v>34</v>
      </c>
      <c r="N10548" s="1">
        <v>1.6260162601626</v>
      </c>
      <c r="O10548" s="1" t="s">
        <v>9314</v>
      </c>
    </row>
    <row r="10549" spans="1:15" x14ac:dyDescent="0.3">
      <c r="A10549" s="1" t="s">
        <v>5700</v>
      </c>
      <c r="B10549" s="1" t="s">
        <v>5778</v>
      </c>
      <c r="C10549" s="1">
        <v>-1</v>
      </c>
      <c r="D10549" s="1" t="s">
        <v>6827</v>
      </c>
      <c r="E10549" s="1">
        <v>-1</v>
      </c>
      <c r="F10549" s="1" t="s">
        <v>9752</v>
      </c>
      <c r="G10549" s="1" t="s">
        <v>5834</v>
      </c>
      <c r="H10549" s="1" t="s">
        <v>9304</v>
      </c>
      <c r="I10549" s="1" t="b">
        <v>0</v>
      </c>
      <c r="J10549" s="1">
        <v>6</v>
      </c>
      <c r="K10549" s="1">
        <v>0</v>
      </c>
      <c r="L10549" s="1">
        <v>0</v>
      </c>
      <c r="M10549" s="1">
        <v>34</v>
      </c>
      <c r="N10549" s="1">
        <v>1.6260162601626</v>
      </c>
      <c r="O10549" s="1" t="s">
        <v>9535</v>
      </c>
    </row>
    <row r="10550" spans="1:15" x14ac:dyDescent="0.3">
      <c r="A10550" s="1" t="s">
        <v>5700</v>
      </c>
      <c r="B10550" s="1" t="s">
        <v>5778</v>
      </c>
      <c r="C10550" s="1">
        <v>-1</v>
      </c>
      <c r="D10550" s="1" t="s">
        <v>6827</v>
      </c>
      <c r="E10550" s="1">
        <v>-1</v>
      </c>
      <c r="F10550" s="1" t="s">
        <v>9752</v>
      </c>
      <c r="G10550" s="1" t="s">
        <v>5801</v>
      </c>
      <c r="H10550" s="1" t="s">
        <v>9304</v>
      </c>
      <c r="I10550" s="1" t="b">
        <v>0</v>
      </c>
      <c r="J10550" s="1">
        <v>1</v>
      </c>
      <c r="K10550" s="1">
        <v>0</v>
      </c>
      <c r="L10550" s="1">
        <v>0</v>
      </c>
      <c r="M10550" s="1">
        <v>30</v>
      </c>
      <c r="N10550" s="1">
        <v>1.4347202295552299</v>
      </c>
      <c r="O10550" s="1" t="s">
        <v>9318</v>
      </c>
    </row>
    <row r="10551" spans="1:15" x14ac:dyDescent="0.3">
      <c r="A10551" s="1" t="s">
        <v>5700</v>
      </c>
      <c r="B10551" s="1" t="s">
        <v>5778</v>
      </c>
      <c r="C10551" s="1">
        <v>-1</v>
      </c>
      <c r="D10551" s="1" t="s">
        <v>6827</v>
      </c>
      <c r="E10551" s="1">
        <v>-1</v>
      </c>
      <c r="F10551" s="1" t="s">
        <v>9752</v>
      </c>
      <c r="G10551" s="1" t="s">
        <v>5834</v>
      </c>
      <c r="H10551" s="1" t="s">
        <v>9753</v>
      </c>
      <c r="I10551" s="1" t="b">
        <v>0</v>
      </c>
      <c r="J10551" s="1">
        <v>3</v>
      </c>
      <c r="K10551" s="1">
        <v>6</v>
      </c>
      <c r="L10551" s="1">
        <v>8</v>
      </c>
      <c r="M10551" s="1">
        <v>22</v>
      </c>
      <c r="N10551" s="1">
        <v>1.0521281683404999</v>
      </c>
      <c r="O10551" s="1" t="s">
        <v>9754</v>
      </c>
    </row>
    <row r="10552" spans="1:15" x14ac:dyDescent="0.3">
      <c r="A10552" s="1" t="s">
        <v>5700</v>
      </c>
      <c r="B10552" s="1" t="s">
        <v>5778</v>
      </c>
      <c r="C10552" s="1">
        <v>-1</v>
      </c>
      <c r="D10552" s="1" t="s">
        <v>6827</v>
      </c>
      <c r="E10552" s="1">
        <v>-1</v>
      </c>
      <c r="F10552" s="1" t="s">
        <v>9755</v>
      </c>
      <c r="G10552" s="1" t="s">
        <v>5814</v>
      </c>
      <c r="H10552" s="1" t="s">
        <v>9304</v>
      </c>
      <c r="I10552" s="1" t="b">
        <v>1</v>
      </c>
      <c r="J10552" s="1">
        <v>0</v>
      </c>
      <c r="K10552" s="1">
        <v>0</v>
      </c>
      <c r="L10552" s="1">
        <v>0</v>
      </c>
      <c r="M10552" s="1">
        <v>563</v>
      </c>
      <c r="N10552" s="1">
        <v>84.789156626505999</v>
      </c>
      <c r="O10552" s="1" t="s">
        <v>9305</v>
      </c>
    </row>
    <row r="10553" spans="1:15" x14ac:dyDescent="0.3">
      <c r="A10553" s="1" t="s">
        <v>5700</v>
      </c>
      <c r="B10553" s="1" t="s">
        <v>5778</v>
      </c>
      <c r="C10553" s="1">
        <v>-1</v>
      </c>
      <c r="D10553" s="1" t="s">
        <v>6827</v>
      </c>
      <c r="E10553" s="1">
        <v>-1</v>
      </c>
      <c r="F10553" s="1" t="s">
        <v>9755</v>
      </c>
      <c r="G10553" s="1" t="s">
        <v>5798</v>
      </c>
      <c r="H10553" s="1" t="s">
        <v>9304</v>
      </c>
      <c r="I10553" s="1" t="b">
        <v>0</v>
      </c>
      <c r="J10553" s="1">
        <v>0</v>
      </c>
      <c r="K10553" s="1">
        <v>0</v>
      </c>
      <c r="L10553" s="1">
        <v>17</v>
      </c>
      <c r="M10553" s="1">
        <v>28</v>
      </c>
      <c r="N10553" s="1">
        <v>4.2168674698795101</v>
      </c>
      <c r="O10553" s="1" t="s">
        <v>9532</v>
      </c>
    </row>
    <row r="10554" spans="1:15" x14ac:dyDescent="0.3">
      <c r="A10554" s="1" t="s">
        <v>5700</v>
      </c>
      <c r="B10554" s="1" t="s">
        <v>5778</v>
      </c>
      <c r="C10554" s="1">
        <v>-1</v>
      </c>
      <c r="D10554" s="1" t="s">
        <v>6827</v>
      </c>
      <c r="E10554" s="1">
        <v>-1</v>
      </c>
      <c r="F10554" s="1" t="s">
        <v>9755</v>
      </c>
      <c r="G10554" s="1" t="s">
        <v>5908</v>
      </c>
      <c r="H10554" s="1" t="s">
        <v>9304</v>
      </c>
      <c r="I10554" s="1" t="b">
        <v>0</v>
      </c>
      <c r="J10554" s="1">
        <v>0</v>
      </c>
      <c r="K10554" s="1">
        <v>0</v>
      </c>
      <c r="L10554" s="1">
        <v>1</v>
      </c>
      <c r="M10554" s="1">
        <v>8</v>
      </c>
      <c r="N10554" s="1">
        <v>1.2048192771084301</v>
      </c>
      <c r="O10554" s="1" t="s">
        <v>9359</v>
      </c>
    </row>
    <row r="10555" spans="1:15" x14ac:dyDescent="0.3">
      <c r="A10555" s="1" t="s">
        <v>75</v>
      </c>
      <c r="B10555" s="1" t="s">
        <v>5779</v>
      </c>
      <c r="C10555" s="1">
        <v>1</v>
      </c>
      <c r="D10555" s="1" t="s">
        <v>6512</v>
      </c>
      <c r="E10555" s="1">
        <v>0</v>
      </c>
      <c r="F10555" s="1" t="s">
        <v>9756</v>
      </c>
      <c r="G10555" s="1" t="s">
        <v>5803</v>
      </c>
      <c r="H10555" s="1" t="s">
        <v>9757</v>
      </c>
      <c r="I10555" s="1" t="b">
        <v>0</v>
      </c>
      <c r="J10555" s="1">
        <v>0</v>
      </c>
      <c r="K10555" s="1">
        <v>1</v>
      </c>
      <c r="L10555" s="1">
        <v>0</v>
      </c>
      <c r="M10555" s="1">
        <v>456</v>
      </c>
      <c r="N10555" s="1">
        <v>82.014388489208599</v>
      </c>
      <c r="O10555" s="1" t="s">
        <v>9758</v>
      </c>
    </row>
    <row r="10556" spans="1:15" x14ac:dyDescent="0.3">
      <c r="A10556" s="1" t="s">
        <v>75</v>
      </c>
      <c r="B10556" s="1" t="s">
        <v>5779</v>
      </c>
      <c r="C10556" s="1">
        <v>1</v>
      </c>
      <c r="D10556" s="1" t="s">
        <v>6512</v>
      </c>
      <c r="E10556" s="1">
        <v>0</v>
      </c>
      <c r="F10556" s="1" t="s">
        <v>9756</v>
      </c>
      <c r="G10556" s="1" t="s">
        <v>5834</v>
      </c>
      <c r="H10556" s="1" t="s">
        <v>9759</v>
      </c>
      <c r="I10556" s="1" t="b">
        <v>0</v>
      </c>
      <c r="J10556" s="1">
        <v>71</v>
      </c>
      <c r="K10556" s="1">
        <v>0</v>
      </c>
      <c r="L10556" s="1">
        <v>0</v>
      </c>
      <c r="M10556" s="1">
        <v>24</v>
      </c>
      <c r="N10556" s="1">
        <v>4.3165467625899199</v>
      </c>
      <c r="O10556" s="1" t="e">
        <f>---------------------tcgcctccaagctcccatg</f>
        <v>#NAME?</v>
      </c>
    </row>
    <row r="10557" spans="1:15" x14ac:dyDescent="0.3">
      <c r="A10557" s="1" t="s">
        <v>75</v>
      </c>
      <c r="B10557" s="1" t="s">
        <v>5779</v>
      </c>
      <c r="C10557" s="1">
        <v>1</v>
      </c>
      <c r="D10557" s="1" t="s">
        <v>6512</v>
      </c>
      <c r="E10557" s="1">
        <v>0</v>
      </c>
      <c r="F10557" s="1" t="s">
        <v>9756</v>
      </c>
      <c r="G10557" s="1" t="s">
        <v>5803</v>
      </c>
      <c r="H10557" s="1" t="s">
        <v>9757</v>
      </c>
      <c r="I10557" s="1" t="b">
        <v>0</v>
      </c>
      <c r="J10557" s="1">
        <v>0</v>
      </c>
      <c r="K10557" s="1">
        <v>1</v>
      </c>
      <c r="L10557" s="1">
        <v>0</v>
      </c>
      <c r="M10557" s="1">
        <v>23</v>
      </c>
      <c r="N10557" s="1">
        <v>4.13669064748201</v>
      </c>
      <c r="O10557" s="1" t="s">
        <v>9760</v>
      </c>
    </row>
    <row r="10558" spans="1:15" x14ac:dyDescent="0.3">
      <c r="A10558" s="1" t="s">
        <v>75</v>
      </c>
      <c r="B10558" s="1" t="s">
        <v>5779</v>
      </c>
      <c r="C10558" s="1">
        <v>1</v>
      </c>
      <c r="D10558" s="1" t="s">
        <v>6512</v>
      </c>
      <c r="E10558" s="1">
        <v>0</v>
      </c>
      <c r="F10558" s="1" t="s">
        <v>9756</v>
      </c>
      <c r="G10558" s="1" t="s">
        <v>5814</v>
      </c>
      <c r="H10558" s="1" t="s">
        <v>9759</v>
      </c>
      <c r="I10558" s="1" t="b">
        <v>1</v>
      </c>
      <c r="J10558" s="1">
        <v>0</v>
      </c>
      <c r="K10558" s="1">
        <v>0</v>
      </c>
      <c r="L10558" s="1">
        <v>0</v>
      </c>
      <c r="M10558" s="1">
        <v>11</v>
      </c>
      <c r="N10558" s="1">
        <v>1.97841726618705</v>
      </c>
      <c r="O10558" s="1" t="s">
        <v>9761</v>
      </c>
    </row>
    <row r="10559" spans="1:15" x14ac:dyDescent="0.3">
      <c r="A10559" s="1" t="s">
        <v>75</v>
      </c>
      <c r="B10559" s="1" t="s">
        <v>5779</v>
      </c>
      <c r="C10559" s="1">
        <v>1</v>
      </c>
      <c r="D10559" s="1" t="s">
        <v>6512</v>
      </c>
      <c r="E10559" s="1">
        <v>0</v>
      </c>
      <c r="F10559" s="1" t="s">
        <v>9756</v>
      </c>
      <c r="G10559" s="1" t="s">
        <v>5834</v>
      </c>
      <c r="H10559" s="1" t="s">
        <v>9759</v>
      </c>
      <c r="I10559" s="1" t="b">
        <v>0</v>
      </c>
      <c r="J10559" s="1">
        <v>16</v>
      </c>
      <c r="K10559" s="1">
        <v>0</v>
      </c>
      <c r="L10559" s="1">
        <v>0</v>
      </c>
      <c r="M10559" s="1">
        <v>7</v>
      </c>
      <c r="N10559" s="1">
        <v>1.2589928057553901</v>
      </c>
      <c r="O10559" s="1" t="s">
        <v>9762</v>
      </c>
    </row>
    <row r="10560" spans="1:15" x14ac:dyDescent="0.3">
      <c r="A10560" s="1" t="s">
        <v>75</v>
      </c>
      <c r="B10560" s="1" t="s">
        <v>5779</v>
      </c>
      <c r="C10560" s="1">
        <v>1</v>
      </c>
      <c r="D10560" s="1" t="s">
        <v>6512</v>
      </c>
      <c r="E10560" s="1">
        <v>1</v>
      </c>
      <c r="F10560" s="1" t="s">
        <v>9763</v>
      </c>
      <c r="G10560" s="1" t="s">
        <v>5834</v>
      </c>
      <c r="H10560" s="1" t="s">
        <v>9759</v>
      </c>
      <c r="I10560" s="1" t="b">
        <v>0</v>
      </c>
      <c r="J10560" s="1">
        <v>71</v>
      </c>
      <c r="K10560" s="1">
        <v>0</v>
      </c>
      <c r="L10560" s="1">
        <v>0</v>
      </c>
      <c r="M10560" s="1">
        <v>1119</v>
      </c>
      <c r="N10560" s="1">
        <v>34.3462246777163</v>
      </c>
      <c r="O10560" s="1" t="e">
        <f>---------------------tcgcctccaagctcccatg</f>
        <v>#NAME?</v>
      </c>
    </row>
    <row r="10561" spans="1:15" x14ac:dyDescent="0.3">
      <c r="A10561" s="1" t="s">
        <v>75</v>
      </c>
      <c r="B10561" s="1" t="s">
        <v>5779</v>
      </c>
      <c r="C10561" s="1">
        <v>1</v>
      </c>
      <c r="D10561" s="1" t="s">
        <v>6512</v>
      </c>
      <c r="E10561" s="1">
        <v>1</v>
      </c>
      <c r="F10561" s="1" t="s">
        <v>9763</v>
      </c>
      <c r="G10561" s="1" t="s">
        <v>5803</v>
      </c>
      <c r="H10561" s="1" t="s">
        <v>9757</v>
      </c>
      <c r="I10561" s="1" t="b">
        <v>0</v>
      </c>
      <c r="J10561" s="1">
        <v>0</v>
      </c>
      <c r="K10561" s="1">
        <v>1</v>
      </c>
      <c r="L10561" s="1">
        <v>0</v>
      </c>
      <c r="M10561" s="1">
        <v>774</v>
      </c>
      <c r="N10561" s="1">
        <v>23.756906077347999</v>
      </c>
      <c r="O10561" s="1" t="s">
        <v>9760</v>
      </c>
    </row>
    <row r="10562" spans="1:15" x14ac:dyDescent="0.3">
      <c r="A10562" s="1" t="s">
        <v>75</v>
      </c>
      <c r="B10562" s="1" t="s">
        <v>5779</v>
      </c>
      <c r="C10562" s="1">
        <v>1</v>
      </c>
      <c r="D10562" s="1" t="s">
        <v>6512</v>
      </c>
      <c r="E10562" s="1">
        <v>1</v>
      </c>
      <c r="F10562" s="1" t="s">
        <v>9763</v>
      </c>
      <c r="G10562" s="1" t="s">
        <v>5803</v>
      </c>
      <c r="H10562" s="1" t="s">
        <v>9757</v>
      </c>
      <c r="I10562" s="1" t="b">
        <v>0</v>
      </c>
      <c r="J10562" s="1">
        <v>0</v>
      </c>
      <c r="K10562" s="1">
        <v>1</v>
      </c>
      <c r="L10562" s="1">
        <v>0</v>
      </c>
      <c r="M10562" s="1">
        <v>757</v>
      </c>
      <c r="N10562" s="1">
        <v>23.2351135666052</v>
      </c>
      <c r="O10562" s="1" t="s">
        <v>9758</v>
      </c>
    </row>
    <row r="10563" spans="1:15" x14ac:dyDescent="0.3">
      <c r="A10563" s="1" t="s">
        <v>75</v>
      </c>
      <c r="B10563" s="1" t="s">
        <v>5779</v>
      </c>
      <c r="C10563" s="1">
        <v>1</v>
      </c>
      <c r="D10563" s="1" t="s">
        <v>6512</v>
      </c>
      <c r="E10563" s="1">
        <v>1</v>
      </c>
      <c r="F10563" s="1" t="s">
        <v>9763</v>
      </c>
      <c r="G10563" s="1" t="s">
        <v>5801</v>
      </c>
      <c r="H10563" s="1" t="s">
        <v>9759</v>
      </c>
      <c r="I10563" s="1" t="b">
        <v>0</v>
      </c>
      <c r="J10563" s="1">
        <v>1</v>
      </c>
      <c r="K10563" s="1">
        <v>0</v>
      </c>
      <c r="L10563" s="1">
        <v>0</v>
      </c>
      <c r="M10563" s="1">
        <v>227</v>
      </c>
      <c r="N10563" s="1">
        <v>6.9674647022713296</v>
      </c>
      <c r="O10563" s="1" t="s">
        <v>9764</v>
      </c>
    </row>
    <row r="10564" spans="1:15" x14ac:dyDescent="0.3">
      <c r="A10564" s="1" t="s">
        <v>75</v>
      </c>
      <c r="B10564" s="1" t="s">
        <v>5779</v>
      </c>
      <c r="C10564" s="1">
        <v>1</v>
      </c>
      <c r="D10564" s="1" t="s">
        <v>6512</v>
      </c>
      <c r="E10564" s="1">
        <v>1</v>
      </c>
      <c r="F10564" s="1" t="s">
        <v>9763</v>
      </c>
      <c r="G10564" s="1" t="s">
        <v>5834</v>
      </c>
      <c r="H10564" s="1" t="s">
        <v>9759</v>
      </c>
      <c r="I10564" s="1" t="b">
        <v>0</v>
      </c>
      <c r="J10564" s="1">
        <v>16</v>
      </c>
      <c r="K10564" s="1">
        <v>0</v>
      </c>
      <c r="L10564" s="1">
        <v>0</v>
      </c>
      <c r="M10564" s="1">
        <v>194</v>
      </c>
      <c r="N10564" s="1">
        <v>5.95457335788827</v>
      </c>
      <c r="O10564" s="1" t="s">
        <v>9762</v>
      </c>
    </row>
    <row r="10565" spans="1:15" x14ac:dyDescent="0.3">
      <c r="A10565" s="1" t="s">
        <v>75</v>
      </c>
      <c r="B10565" s="1" t="s">
        <v>5779</v>
      </c>
      <c r="C10565" s="1">
        <v>1</v>
      </c>
      <c r="D10565" s="1" t="s">
        <v>6512</v>
      </c>
      <c r="E10565" s="1">
        <v>2</v>
      </c>
      <c r="F10565" s="1" t="s">
        <v>9765</v>
      </c>
      <c r="G10565" s="1" t="s">
        <v>5803</v>
      </c>
      <c r="H10565" s="1" t="s">
        <v>9757</v>
      </c>
      <c r="I10565" s="1" t="b">
        <v>0</v>
      </c>
      <c r="J10565" s="1">
        <v>0</v>
      </c>
      <c r="K10565" s="1">
        <v>1</v>
      </c>
      <c r="L10565" s="1">
        <v>0</v>
      </c>
      <c r="M10565" s="1">
        <v>574</v>
      </c>
      <c r="N10565" s="1">
        <v>46.515397082657998</v>
      </c>
      <c r="O10565" s="1" t="s">
        <v>9758</v>
      </c>
    </row>
    <row r="10566" spans="1:15" x14ac:dyDescent="0.3">
      <c r="A10566" s="1" t="s">
        <v>75</v>
      </c>
      <c r="B10566" s="1" t="s">
        <v>5779</v>
      </c>
      <c r="C10566" s="1">
        <v>1</v>
      </c>
      <c r="D10566" s="1" t="s">
        <v>6512</v>
      </c>
      <c r="E10566" s="1">
        <v>2</v>
      </c>
      <c r="F10566" s="1" t="s">
        <v>9765</v>
      </c>
      <c r="G10566" s="1" t="s">
        <v>5803</v>
      </c>
      <c r="H10566" s="1" t="s">
        <v>9757</v>
      </c>
      <c r="I10566" s="1" t="b">
        <v>0</v>
      </c>
      <c r="J10566" s="1">
        <v>0</v>
      </c>
      <c r="K10566" s="1">
        <v>1</v>
      </c>
      <c r="L10566" s="1">
        <v>0</v>
      </c>
      <c r="M10566" s="1">
        <v>511</v>
      </c>
      <c r="N10566" s="1">
        <v>41.410048622366197</v>
      </c>
      <c r="O10566" s="1" t="s">
        <v>9760</v>
      </c>
    </row>
    <row r="10567" spans="1:15" x14ac:dyDescent="0.3">
      <c r="A10567" s="1" t="s">
        <v>75</v>
      </c>
      <c r="B10567" s="1" t="s">
        <v>5779</v>
      </c>
      <c r="C10567" s="1">
        <v>1</v>
      </c>
      <c r="D10567" s="1" t="s">
        <v>6512</v>
      </c>
      <c r="E10567" s="1">
        <v>2</v>
      </c>
      <c r="F10567" s="1" t="s">
        <v>9765</v>
      </c>
      <c r="G10567" s="1" t="s">
        <v>5803</v>
      </c>
      <c r="H10567" s="1" t="s">
        <v>9757</v>
      </c>
      <c r="I10567" s="1" t="b">
        <v>0</v>
      </c>
      <c r="J10567" s="1">
        <v>0</v>
      </c>
      <c r="K10567" s="1">
        <v>1</v>
      </c>
      <c r="L10567" s="1">
        <v>0</v>
      </c>
      <c r="M10567" s="1">
        <v>53</v>
      </c>
      <c r="N10567" s="1">
        <v>4.2949756888168498</v>
      </c>
      <c r="O10567" s="1" t="s">
        <v>9766</v>
      </c>
    </row>
    <row r="10568" spans="1:15" x14ac:dyDescent="0.3">
      <c r="A10568" s="1" t="s">
        <v>75</v>
      </c>
      <c r="B10568" s="1" t="s">
        <v>5779</v>
      </c>
      <c r="C10568" s="1">
        <v>1</v>
      </c>
      <c r="D10568" s="1" t="s">
        <v>6512</v>
      </c>
      <c r="E10568" s="1">
        <v>2</v>
      </c>
      <c r="F10568" s="1" t="s">
        <v>9765</v>
      </c>
      <c r="G10568" s="1" t="s">
        <v>5814</v>
      </c>
      <c r="H10568" s="1" t="s">
        <v>9759</v>
      </c>
      <c r="I10568" s="1" t="b">
        <v>1</v>
      </c>
      <c r="J10568" s="1">
        <v>0</v>
      </c>
      <c r="K10568" s="1">
        <v>0</v>
      </c>
      <c r="L10568" s="1">
        <v>0</v>
      </c>
      <c r="M10568" s="1">
        <v>14</v>
      </c>
      <c r="N10568" s="1">
        <v>1.13452188006483</v>
      </c>
      <c r="O10568" s="1" t="s">
        <v>9761</v>
      </c>
    </row>
    <row r="10569" spans="1:15" x14ac:dyDescent="0.3">
      <c r="A10569" s="1" t="s">
        <v>75</v>
      </c>
      <c r="B10569" s="1" t="s">
        <v>5779</v>
      </c>
      <c r="C10569" s="1">
        <v>1</v>
      </c>
      <c r="D10569" s="1" t="s">
        <v>6512</v>
      </c>
      <c r="E10569" s="1">
        <v>2</v>
      </c>
      <c r="F10569" s="1" t="s">
        <v>9765</v>
      </c>
      <c r="G10569" s="1" t="s">
        <v>5801</v>
      </c>
      <c r="H10569" s="1" t="s">
        <v>9759</v>
      </c>
      <c r="I10569" s="1" t="b">
        <v>0</v>
      </c>
      <c r="J10569" s="1">
        <v>1</v>
      </c>
      <c r="K10569" s="1">
        <v>0</v>
      </c>
      <c r="L10569" s="1">
        <v>0</v>
      </c>
      <c r="M10569" s="1">
        <v>14</v>
      </c>
      <c r="N10569" s="1">
        <v>1.13452188006483</v>
      </c>
      <c r="O10569" s="1" t="s">
        <v>9764</v>
      </c>
    </row>
    <row r="10570" spans="1:15" x14ac:dyDescent="0.3">
      <c r="A10570" s="1" t="s">
        <v>75</v>
      </c>
      <c r="B10570" s="1" t="s">
        <v>5779</v>
      </c>
      <c r="C10570" s="1">
        <v>1</v>
      </c>
      <c r="D10570" s="1" t="s">
        <v>6512</v>
      </c>
      <c r="E10570" s="1">
        <v>3</v>
      </c>
      <c r="F10570" s="1" t="s">
        <v>9767</v>
      </c>
      <c r="G10570" s="1" t="s">
        <v>5803</v>
      </c>
      <c r="H10570" s="1" t="s">
        <v>9757</v>
      </c>
      <c r="I10570" s="1" t="b">
        <v>0</v>
      </c>
      <c r="J10570" s="1">
        <v>0</v>
      </c>
      <c r="K10570" s="1">
        <v>1</v>
      </c>
      <c r="L10570" s="1">
        <v>0</v>
      </c>
      <c r="M10570" s="1">
        <v>460</v>
      </c>
      <c r="N10570" s="1">
        <v>36.507936507936499</v>
      </c>
      <c r="O10570" s="1" t="s">
        <v>9758</v>
      </c>
    </row>
    <row r="10571" spans="1:15" x14ac:dyDescent="0.3">
      <c r="A10571" s="1" t="s">
        <v>75</v>
      </c>
      <c r="B10571" s="1" t="s">
        <v>5779</v>
      </c>
      <c r="C10571" s="1">
        <v>1</v>
      </c>
      <c r="D10571" s="1" t="s">
        <v>6512</v>
      </c>
      <c r="E10571" s="1">
        <v>3</v>
      </c>
      <c r="F10571" s="1" t="s">
        <v>9767</v>
      </c>
      <c r="G10571" s="1" t="s">
        <v>5803</v>
      </c>
      <c r="H10571" s="1" t="s">
        <v>9757</v>
      </c>
      <c r="I10571" s="1" t="b">
        <v>0</v>
      </c>
      <c r="J10571" s="1">
        <v>0</v>
      </c>
      <c r="K10571" s="1">
        <v>1</v>
      </c>
      <c r="L10571" s="1">
        <v>0</v>
      </c>
      <c r="M10571" s="1">
        <v>448</v>
      </c>
      <c r="N10571" s="1">
        <v>35.5555555555555</v>
      </c>
      <c r="O10571" s="1" t="s">
        <v>9766</v>
      </c>
    </row>
    <row r="10572" spans="1:15" x14ac:dyDescent="0.3">
      <c r="A10572" s="1" t="s">
        <v>75</v>
      </c>
      <c r="B10572" s="1" t="s">
        <v>5779</v>
      </c>
      <c r="C10572" s="1">
        <v>1</v>
      </c>
      <c r="D10572" s="1" t="s">
        <v>6512</v>
      </c>
      <c r="E10572" s="1">
        <v>3</v>
      </c>
      <c r="F10572" s="1" t="s">
        <v>9767</v>
      </c>
      <c r="G10572" s="1" t="s">
        <v>5801</v>
      </c>
      <c r="H10572" s="1" t="s">
        <v>9759</v>
      </c>
      <c r="I10572" s="1" t="b">
        <v>0</v>
      </c>
      <c r="J10572" s="1">
        <v>1</v>
      </c>
      <c r="K10572" s="1">
        <v>0</v>
      </c>
      <c r="L10572" s="1">
        <v>0</v>
      </c>
      <c r="M10572" s="1">
        <v>145</v>
      </c>
      <c r="N10572" s="1">
        <v>11.507936507936501</v>
      </c>
      <c r="O10572" s="1" t="s">
        <v>9764</v>
      </c>
    </row>
    <row r="10573" spans="1:15" x14ac:dyDescent="0.3">
      <c r="A10573" s="1" t="s">
        <v>75</v>
      </c>
      <c r="B10573" s="1" t="s">
        <v>5779</v>
      </c>
      <c r="C10573" s="1">
        <v>1</v>
      </c>
      <c r="D10573" s="1" t="s">
        <v>6512</v>
      </c>
      <c r="E10573" s="1">
        <v>3</v>
      </c>
      <c r="F10573" s="1" t="s">
        <v>9767</v>
      </c>
      <c r="G10573" s="1" t="s">
        <v>5803</v>
      </c>
      <c r="H10573" s="1" t="s">
        <v>9757</v>
      </c>
      <c r="I10573" s="1" t="b">
        <v>0</v>
      </c>
      <c r="J10573" s="1">
        <v>0</v>
      </c>
      <c r="K10573" s="1">
        <v>1</v>
      </c>
      <c r="L10573" s="1">
        <v>0</v>
      </c>
      <c r="M10573" s="1">
        <v>78</v>
      </c>
      <c r="N10573" s="1">
        <v>6.1904761904761898</v>
      </c>
      <c r="O10573" s="1" t="s">
        <v>9760</v>
      </c>
    </row>
    <row r="10574" spans="1:15" x14ac:dyDescent="0.3">
      <c r="A10574" s="1" t="s">
        <v>75</v>
      </c>
      <c r="B10574" s="1" t="s">
        <v>5779</v>
      </c>
      <c r="C10574" s="1">
        <v>1</v>
      </c>
      <c r="D10574" s="1" t="s">
        <v>6512</v>
      </c>
      <c r="E10574" s="1">
        <v>3</v>
      </c>
      <c r="F10574" s="1" t="s">
        <v>9767</v>
      </c>
      <c r="G10574" s="1" t="s">
        <v>5814</v>
      </c>
      <c r="H10574" s="1" t="s">
        <v>9759</v>
      </c>
      <c r="I10574" s="1" t="b">
        <v>1</v>
      </c>
      <c r="J10574" s="1">
        <v>0</v>
      </c>
      <c r="K10574" s="1">
        <v>0</v>
      </c>
      <c r="L10574" s="1">
        <v>0</v>
      </c>
      <c r="M10574" s="1">
        <v>31</v>
      </c>
      <c r="N10574" s="1">
        <v>2.46031746031746</v>
      </c>
      <c r="O10574" s="1" t="s">
        <v>9761</v>
      </c>
    </row>
    <row r="10575" spans="1:15" x14ac:dyDescent="0.3">
      <c r="A10575" s="1" t="s">
        <v>75</v>
      </c>
      <c r="B10575" s="1" t="s">
        <v>5779</v>
      </c>
      <c r="C10575" s="1">
        <v>1</v>
      </c>
      <c r="D10575" s="1" t="s">
        <v>6512</v>
      </c>
      <c r="E10575" s="1">
        <v>4</v>
      </c>
      <c r="F10575" s="1" t="s">
        <v>9768</v>
      </c>
      <c r="G10575" s="1" t="s">
        <v>5803</v>
      </c>
      <c r="H10575" s="1" t="s">
        <v>9757</v>
      </c>
      <c r="I10575" s="1" t="b">
        <v>0</v>
      </c>
      <c r="J10575" s="1">
        <v>0</v>
      </c>
      <c r="K10575" s="1">
        <v>1</v>
      </c>
      <c r="L10575" s="1">
        <v>0</v>
      </c>
      <c r="M10575" s="1">
        <v>563</v>
      </c>
      <c r="N10575" s="1">
        <v>53.213610586011299</v>
      </c>
      <c r="O10575" s="1" t="s">
        <v>9760</v>
      </c>
    </row>
    <row r="10576" spans="1:15" x14ac:dyDescent="0.3">
      <c r="A10576" s="1" t="s">
        <v>75</v>
      </c>
      <c r="B10576" s="1" t="s">
        <v>5779</v>
      </c>
      <c r="C10576" s="1">
        <v>1</v>
      </c>
      <c r="D10576" s="1" t="s">
        <v>6512</v>
      </c>
      <c r="E10576" s="1">
        <v>4</v>
      </c>
      <c r="F10576" s="1" t="s">
        <v>9768</v>
      </c>
      <c r="G10576" s="1" t="s">
        <v>5803</v>
      </c>
      <c r="H10576" s="1" t="s">
        <v>9757</v>
      </c>
      <c r="I10576" s="1" t="b">
        <v>0</v>
      </c>
      <c r="J10576" s="1">
        <v>0</v>
      </c>
      <c r="K10576" s="1">
        <v>1</v>
      </c>
      <c r="L10576" s="1">
        <v>0</v>
      </c>
      <c r="M10576" s="1">
        <v>155</v>
      </c>
      <c r="N10576" s="1">
        <v>14.6502835538752</v>
      </c>
      <c r="O10576" s="1" t="s">
        <v>9766</v>
      </c>
    </row>
    <row r="10577" spans="1:15" x14ac:dyDescent="0.3">
      <c r="A10577" s="1" t="s">
        <v>75</v>
      </c>
      <c r="B10577" s="1" t="s">
        <v>5779</v>
      </c>
      <c r="C10577" s="1">
        <v>1</v>
      </c>
      <c r="D10577" s="1" t="s">
        <v>6512</v>
      </c>
      <c r="E10577" s="1">
        <v>4</v>
      </c>
      <c r="F10577" s="1" t="s">
        <v>9768</v>
      </c>
      <c r="G10577" s="1" t="s">
        <v>5803</v>
      </c>
      <c r="H10577" s="1" t="s">
        <v>9757</v>
      </c>
      <c r="I10577" s="1" t="b">
        <v>0</v>
      </c>
      <c r="J10577" s="1">
        <v>0</v>
      </c>
      <c r="K10577" s="1">
        <v>1</v>
      </c>
      <c r="L10577" s="1">
        <v>0</v>
      </c>
      <c r="M10577" s="1">
        <v>93</v>
      </c>
      <c r="N10577" s="1">
        <v>8.7901701323251409</v>
      </c>
      <c r="O10577" s="1" t="s">
        <v>9758</v>
      </c>
    </row>
    <row r="10578" spans="1:15" x14ac:dyDescent="0.3">
      <c r="A10578" s="1" t="s">
        <v>75</v>
      </c>
      <c r="B10578" s="1" t="s">
        <v>5779</v>
      </c>
      <c r="C10578" s="1">
        <v>1</v>
      </c>
      <c r="D10578" s="1" t="s">
        <v>6512</v>
      </c>
      <c r="E10578" s="1">
        <v>4</v>
      </c>
      <c r="F10578" s="1" t="s">
        <v>9768</v>
      </c>
      <c r="G10578" s="1" t="s">
        <v>5801</v>
      </c>
      <c r="H10578" s="1" t="s">
        <v>9759</v>
      </c>
      <c r="I10578" s="1" t="b">
        <v>0</v>
      </c>
      <c r="J10578" s="1">
        <v>1</v>
      </c>
      <c r="K10578" s="1">
        <v>0</v>
      </c>
      <c r="L10578" s="1">
        <v>0</v>
      </c>
      <c r="M10578" s="1">
        <v>53</v>
      </c>
      <c r="N10578" s="1">
        <v>5.0094517958412101</v>
      </c>
      <c r="O10578" s="1" t="s">
        <v>9764</v>
      </c>
    </row>
    <row r="10579" spans="1:15" x14ac:dyDescent="0.3">
      <c r="A10579" s="1" t="s">
        <v>75</v>
      </c>
      <c r="B10579" s="1" t="s">
        <v>5779</v>
      </c>
      <c r="C10579" s="1">
        <v>1</v>
      </c>
      <c r="D10579" s="1" t="s">
        <v>6512</v>
      </c>
      <c r="E10579" s="1">
        <v>4</v>
      </c>
      <c r="F10579" s="1" t="s">
        <v>9768</v>
      </c>
      <c r="G10579" s="1" t="s">
        <v>5816</v>
      </c>
      <c r="H10579" s="1" t="s">
        <v>9759</v>
      </c>
      <c r="I10579" s="1" t="b">
        <v>0</v>
      </c>
      <c r="J10579" s="1">
        <v>3</v>
      </c>
      <c r="K10579" s="1">
        <v>0</v>
      </c>
      <c r="L10579" s="1">
        <v>0</v>
      </c>
      <c r="M10579" s="1">
        <v>43</v>
      </c>
      <c r="N10579" s="1">
        <v>4.0642722117202199</v>
      </c>
      <c r="O10579" s="1" t="s">
        <v>9769</v>
      </c>
    </row>
    <row r="10580" spans="1:15" x14ac:dyDescent="0.3">
      <c r="A10580" s="1" t="s">
        <v>75</v>
      </c>
      <c r="B10580" s="1" t="s">
        <v>5779</v>
      </c>
      <c r="C10580" s="1">
        <v>1</v>
      </c>
      <c r="D10580" s="1" t="s">
        <v>6512</v>
      </c>
      <c r="E10580" s="1">
        <v>4</v>
      </c>
      <c r="F10580" s="1" t="s">
        <v>9768</v>
      </c>
      <c r="G10580" s="1" t="s">
        <v>5834</v>
      </c>
      <c r="H10580" s="1" t="s">
        <v>9759</v>
      </c>
      <c r="I10580" s="1" t="b">
        <v>0</v>
      </c>
      <c r="J10580" s="1">
        <v>8</v>
      </c>
      <c r="K10580" s="1">
        <v>0</v>
      </c>
      <c r="L10580" s="1">
        <v>0</v>
      </c>
      <c r="M10580" s="1">
        <v>22</v>
      </c>
      <c r="N10580" s="1">
        <v>2.0793950850661602</v>
      </c>
      <c r="O10580" s="1" t="s">
        <v>9770</v>
      </c>
    </row>
    <row r="10581" spans="1:15" x14ac:dyDescent="0.3">
      <c r="A10581" s="1" t="s">
        <v>75</v>
      </c>
      <c r="B10581" s="1" t="s">
        <v>5779</v>
      </c>
      <c r="C10581" s="1">
        <v>1</v>
      </c>
      <c r="D10581" s="1" t="s">
        <v>6512</v>
      </c>
      <c r="E10581" s="1">
        <v>4</v>
      </c>
      <c r="F10581" s="1" t="s">
        <v>9768</v>
      </c>
      <c r="G10581" s="1" t="s">
        <v>5814</v>
      </c>
      <c r="H10581" s="1" t="s">
        <v>9759</v>
      </c>
      <c r="I10581" s="1" t="b">
        <v>1</v>
      </c>
      <c r="J10581" s="1">
        <v>0</v>
      </c>
      <c r="K10581" s="1">
        <v>0</v>
      </c>
      <c r="L10581" s="1">
        <v>0</v>
      </c>
      <c r="M10581" s="1">
        <v>19</v>
      </c>
      <c r="N10581" s="1">
        <v>1.79584120982986</v>
      </c>
      <c r="O10581" s="1" t="s">
        <v>9761</v>
      </c>
    </row>
    <row r="10582" spans="1:15" x14ac:dyDescent="0.3">
      <c r="A10582" s="1" t="s">
        <v>75</v>
      </c>
      <c r="B10582" s="1" t="s">
        <v>5779</v>
      </c>
      <c r="C10582" s="1">
        <v>1</v>
      </c>
      <c r="D10582" s="1" t="s">
        <v>6512</v>
      </c>
      <c r="E10582" s="1">
        <v>4</v>
      </c>
      <c r="F10582" s="1" t="s">
        <v>9768</v>
      </c>
      <c r="G10582" s="1" t="s">
        <v>5840</v>
      </c>
      <c r="H10582" s="1" t="s">
        <v>9759</v>
      </c>
      <c r="I10582" s="1" t="b">
        <v>0</v>
      </c>
      <c r="J10582" s="1">
        <v>5</v>
      </c>
      <c r="K10582" s="1">
        <v>0</v>
      </c>
      <c r="L10582" s="1">
        <v>0</v>
      </c>
      <c r="M10582" s="1">
        <v>18</v>
      </c>
      <c r="N10582" s="1">
        <v>1.7013232514177601</v>
      </c>
      <c r="O10582" s="1" t="s">
        <v>9771</v>
      </c>
    </row>
    <row r="10583" spans="1:15" x14ac:dyDescent="0.3">
      <c r="A10583" s="1" t="s">
        <v>75</v>
      </c>
      <c r="B10583" s="1" t="s">
        <v>5779</v>
      </c>
      <c r="C10583" s="1">
        <v>1</v>
      </c>
      <c r="D10583" s="1" t="s">
        <v>6512</v>
      </c>
      <c r="E10583" s="1">
        <v>4</v>
      </c>
      <c r="F10583" s="1" t="s">
        <v>9768</v>
      </c>
      <c r="G10583" s="1" t="s">
        <v>5803</v>
      </c>
      <c r="H10583" s="1" t="s">
        <v>9757</v>
      </c>
      <c r="I10583" s="1" t="b">
        <v>0</v>
      </c>
      <c r="J10583" s="1">
        <v>0</v>
      </c>
      <c r="K10583" s="1">
        <v>1</v>
      </c>
      <c r="L10583" s="1">
        <v>1</v>
      </c>
      <c r="M10583" s="1">
        <v>13</v>
      </c>
      <c r="N10583" s="1">
        <v>1.2287334593572701</v>
      </c>
      <c r="O10583" s="1" t="s">
        <v>9772</v>
      </c>
    </row>
    <row r="10584" spans="1:15" x14ac:dyDescent="0.3">
      <c r="A10584" s="1" t="s">
        <v>75</v>
      </c>
      <c r="B10584" s="1" t="s">
        <v>5779</v>
      </c>
      <c r="C10584" s="1">
        <v>1</v>
      </c>
      <c r="D10584" s="1" t="s">
        <v>6512</v>
      </c>
      <c r="E10584" s="1">
        <v>5</v>
      </c>
      <c r="F10584" s="1" t="s">
        <v>9773</v>
      </c>
      <c r="G10584" s="1" t="s">
        <v>5803</v>
      </c>
      <c r="H10584" s="1" t="s">
        <v>9757</v>
      </c>
      <c r="I10584" s="1" t="b">
        <v>0</v>
      </c>
      <c r="J10584" s="1">
        <v>0</v>
      </c>
      <c r="K10584" s="1">
        <v>1</v>
      </c>
      <c r="L10584" s="1">
        <v>0</v>
      </c>
      <c r="M10584" s="1">
        <v>698</v>
      </c>
      <c r="N10584" s="1">
        <v>31.0913140311803</v>
      </c>
      <c r="O10584" s="1" t="s">
        <v>9760</v>
      </c>
    </row>
    <row r="10585" spans="1:15" x14ac:dyDescent="0.3">
      <c r="A10585" s="1" t="s">
        <v>75</v>
      </c>
      <c r="B10585" s="1" t="s">
        <v>5779</v>
      </c>
      <c r="C10585" s="1">
        <v>1</v>
      </c>
      <c r="D10585" s="1" t="s">
        <v>6512</v>
      </c>
      <c r="E10585" s="1">
        <v>5</v>
      </c>
      <c r="F10585" s="1" t="s">
        <v>9773</v>
      </c>
      <c r="G10585" s="1" t="s">
        <v>5803</v>
      </c>
      <c r="H10585" s="1" t="s">
        <v>9757</v>
      </c>
      <c r="I10585" s="1" t="b">
        <v>0</v>
      </c>
      <c r="J10585" s="1">
        <v>0</v>
      </c>
      <c r="K10585" s="1">
        <v>1</v>
      </c>
      <c r="L10585" s="1">
        <v>0</v>
      </c>
      <c r="M10585" s="1">
        <v>675</v>
      </c>
      <c r="N10585" s="1">
        <v>30.0668151447661</v>
      </c>
      <c r="O10585" s="1" t="s">
        <v>9758</v>
      </c>
    </row>
    <row r="10586" spans="1:15" x14ac:dyDescent="0.3">
      <c r="A10586" s="1" t="s">
        <v>75</v>
      </c>
      <c r="B10586" s="1" t="s">
        <v>5779</v>
      </c>
      <c r="C10586" s="1">
        <v>1</v>
      </c>
      <c r="D10586" s="1" t="s">
        <v>6512</v>
      </c>
      <c r="E10586" s="1">
        <v>5</v>
      </c>
      <c r="F10586" s="1" t="s">
        <v>9773</v>
      </c>
      <c r="G10586" s="1" t="s">
        <v>5840</v>
      </c>
      <c r="H10586" s="1" t="s">
        <v>9759</v>
      </c>
      <c r="I10586" s="1" t="b">
        <v>0</v>
      </c>
      <c r="J10586" s="1">
        <v>5</v>
      </c>
      <c r="K10586" s="1">
        <v>0</v>
      </c>
      <c r="L10586" s="1">
        <v>0</v>
      </c>
      <c r="M10586" s="1">
        <v>268</v>
      </c>
      <c r="N10586" s="1">
        <v>11.9376391982182</v>
      </c>
      <c r="O10586" s="1" t="s">
        <v>9771</v>
      </c>
    </row>
    <row r="10587" spans="1:15" x14ac:dyDescent="0.3">
      <c r="A10587" s="1" t="s">
        <v>75</v>
      </c>
      <c r="B10587" s="1" t="s">
        <v>5779</v>
      </c>
      <c r="C10587" s="1">
        <v>1</v>
      </c>
      <c r="D10587" s="1" t="s">
        <v>6512</v>
      </c>
      <c r="E10587" s="1">
        <v>5</v>
      </c>
      <c r="F10587" s="1" t="s">
        <v>9773</v>
      </c>
      <c r="G10587" s="1" t="s">
        <v>5801</v>
      </c>
      <c r="H10587" s="1" t="s">
        <v>9759</v>
      </c>
      <c r="I10587" s="1" t="b">
        <v>0</v>
      </c>
      <c r="J10587" s="1">
        <v>1</v>
      </c>
      <c r="K10587" s="1">
        <v>0</v>
      </c>
      <c r="L10587" s="1">
        <v>0</v>
      </c>
      <c r="M10587" s="1">
        <v>146</v>
      </c>
      <c r="N10587" s="1">
        <v>6.5033407572383002</v>
      </c>
      <c r="O10587" s="1" t="s">
        <v>9764</v>
      </c>
    </row>
    <row r="10588" spans="1:15" x14ac:dyDescent="0.3">
      <c r="A10588" s="1" t="s">
        <v>75</v>
      </c>
      <c r="B10588" s="1" t="s">
        <v>5779</v>
      </c>
      <c r="C10588" s="1">
        <v>1</v>
      </c>
      <c r="D10588" s="1" t="s">
        <v>6512</v>
      </c>
      <c r="E10588" s="1">
        <v>5</v>
      </c>
      <c r="F10588" s="1" t="s">
        <v>9773</v>
      </c>
      <c r="G10588" s="1" t="s">
        <v>5803</v>
      </c>
      <c r="H10588" s="1" t="s">
        <v>9757</v>
      </c>
      <c r="I10588" s="1" t="b">
        <v>0</v>
      </c>
      <c r="J10588" s="1">
        <v>0</v>
      </c>
      <c r="K10588" s="1">
        <v>1</v>
      </c>
      <c r="L10588" s="1">
        <v>0</v>
      </c>
      <c r="M10588" s="1">
        <v>92</v>
      </c>
      <c r="N10588" s="1">
        <v>4.0979955456570103</v>
      </c>
      <c r="O10588" s="1" t="s">
        <v>9766</v>
      </c>
    </row>
    <row r="10589" spans="1:15" x14ac:dyDescent="0.3">
      <c r="A10589" s="1" t="s">
        <v>75</v>
      </c>
      <c r="B10589" s="1" t="s">
        <v>5779</v>
      </c>
      <c r="C10589" s="1">
        <v>1</v>
      </c>
      <c r="D10589" s="1" t="s">
        <v>6512</v>
      </c>
      <c r="E10589" s="1">
        <v>5</v>
      </c>
      <c r="F10589" s="1" t="s">
        <v>9773</v>
      </c>
      <c r="G10589" s="1" t="s">
        <v>5834</v>
      </c>
      <c r="H10589" s="1" t="s">
        <v>9759</v>
      </c>
      <c r="I10589" s="1" t="b">
        <v>0</v>
      </c>
      <c r="J10589" s="1">
        <v>8</v>
      </c>
      <c r="K10589" s="1">
        <v>0</v>
      </c>
      <c r="L10589" s="1">
        <v>0</v>
      </c>
      <c r="M10589" s="1">
        <v>47</v>
      </c>
      <c r="N10589" s="1">
        <v>2.0935412026726001</v>
      </c>
      <c r="O10589" s="1" t="s">
        <v>9774</v>
      </c>
    </row>
    <row r="10590" spans="1:15" x14ac:dyDescent="0.3">
      <c r="A10590" s="1" t="s">
        <v>75</v>
      </c>
      <c r="B10590" s="1" t="s">
        <v>5779</v>
      </c>
      <c r="C10590" s="1">
        <v>1</v>
      </c>
      <c r="D10590" s="1" t="s">
        <v>6512</v>
      </c>
      <c r="E10590" s="1">
        <v>5</v>
      </c>
      <c r="F10590" s="1" t="s">
        <v>9773</v>
      </c>
      <c r="G10590" s="1" t="s">
        <v>5814</v>
      </c>
      <c r="H10590" s="1" t="s">
        <v>9759</v>
      </c>
      <c r="I10590" s="1" t="b">
        <v>1</v>
      </c>
      <c r="J10590" s="1">
        <v>0</v>
      </c>
      <c r="K10590" s="1">
        <v>0</v>
      </c>
      <c r="L10590" s="1">
        <v>0</v>
      </c>
      <c r="M10590" s="1">
        <v>46</v>
      </c>
      <c r="N10590" s="1">
        <v>2.0489977728284998</v>
      </c>
      <c r="O10590" s="1" t="s">
        <v>9761</v>
      </c>
    </row>
    <row r="10591" spans="1:15" x14ac:dyDescent="0.3">
      <c r="A10591" s="1" t="s">
        <v>75</v>
      </c>
      <c r="B10591" s="1" t="s">
        <v>5779</v>
      </c>
      <c r="C10591" s="1">
        <v>1</v>
      </c>
      <c r="D10591" s="1" t="s">
        <v>6512</v>
      </c>
      <c r="E10591" s="1">
        <v>5</v>
      </c>
      <c r="F10591" s="1" t="s">
        <v>9773</v>
      </c>
      <c r="G10591" s="1" t="s">
        <v>5834</v>
      </c>
      <c r="H10591" s="1" t="s">
        <v>9759</v>
      </c>
      <c r="I10591" s="1" t="b">
        <v>0</v>
      </c>
      <c r="J10591" s="1">
        <v>18</v>
      </c>
      <c r="K10591" s="1">
        <v>0</v>
      </c>
      <c r="L10591" s="1">
        <v>0</v>
      </c>
      <c r="M10591" s="1">
        <v>34</v>
      </c>
      <c r="N10591" s="1">
        <v>1.51447661469933</v>
      </c>
      <c r="O10591" s="1" t="s">
        <v>9775</v>
      </c>
    </row>
    <row r="10592" spans="1:15" x14ac:dyDescent="0.3">
      <c r="A10592" s="1" t="s">
        <v>75</v>
      </c>
      <c r="B10592" s="1" t="s">
        <v>5779</v>
      </c>
      <c r="C10592" s="1">
        <v>1</v>
      </c>
      <c r="D10592" s="1" t="s">
        <v>6512</v>
      </c>
      <c r="E10592" s="1">
        <v>6</v>
      </c>
      <c r="F10592" s="1" t="s">
        <v>9776</v>
      </c>
      <c r="G10592" s="1" t="s">
        <v>5803</v>
      </c>
      <c r="H10592" s="1" t="s">
        <v>9757</v>
      </c>
      <c r="I10592" s="1" t="b">
        <v>0</v>
      </c>
      <c r="J10592" s="1">
        <v>0</v>
      </c>
      <c r="K10592" s="1">
        <v>1</v>
      </c>
      <c r="L10592" s="1">
        <v>0</v>
      </c>
      <c r="M10592" s="1">
        <v>516</v>
      </c>
      <c r="N10592" s="1">
        <v>51.497005988023901</v>
      </c>
      <c r="O10592" s="1" t="s">
        <v>9760</v>
      </c>
    </row>
    <row r="10593" spans="1:15" x14ac:dyDescent="0.3">
      <c r="A10593" s="1" t="s">
        <v>75</v>
      </c>
      <c r="B10593" s="1" t="s">
        <v>5779</v>
      </c>
      <c r="C10593" s="1">
        <v>1</v>
      </c>
      <c r="D10593" s="1" t="s">
        <v>6512</v>
      </c>
      <c r="E10593" s="1">
        <v>6</v>
      </c>
      <c r="F10593" s="1" t="s">
        <v>9776</v>
      </c>
      <c r="G10593" s="1" t="s">
        <v>5803</v>
      </c>
      <c r="H10593" s="1" t="s">
        <v>9757</v>
      </c>
      <c r="I10593" s="1" t="b">
        <v>0</v>
      </c>
      <c r="J10593" s="1">
        <v>0</v>
      </c>
      <c r="K10593" s="1">
        <v>1</v>
      </c>
      <c r="L10593" s="1">
        <v>0</v>
      </c>
      <c r="M10593" s="1">
        <v>273</v>
      </c>
      <c r="N10593" s="1">
        <v>27.245508982035901</v>
      </c>
      <c r="O10593" s="1" t="s">
        <v>9758</v>
      </c>
    </row>
    <row r="10594" spans="1:15" x14ac:dyDescent="0.3">
      <c r="A10594" s="1" t="s">
        <v>75</v>
      </c>
      <c r="B10594" s="1" t="s">
        <v>5779</v>
      </c>
      <c r="C10594" s="1">
        <v>1</v>
      </c>
      <c r="D10594" s="1" t="s">
        <v>6512</v>
      </c>
      <c r="E10594" s="1">
        <v>6</v>
      </c>
      <c r="F10594" s="1" t="s">
        <v>9776</v>
      </c>
      <c r="G10594" s="1" t="s">
        <v>5814</v>
      </c>
      <c r="H10594" s="1" t="s">
        <v>9759</v>
      </c>
      <c r="I10594" s="1" t="b">
        <v>1</v>
      </c>
      <c r="J10594" s="1">
        <v>0</v>
      </c>
      <c r="K10594" s="1">
        <v>0</v>
      </c>
      <c r="L10594" s="1">
        <v>0</v>
      </c>
      <c r="M10594" s="1">
        <v>84</v>
      </c>
      <c r="N10594" s="1">
        <v>8.3832335329341294</v>
      </c>
      <c r="O10594" s="1" t="s">
        <v>9761</v>
      </c>
    </row>
    <row r="10595" spans="1:15" x14ac:dyDescent="0.3">
      <c r="A10595" s="1" t="s">
        <v>75</v>
      </c>
      <c r="B10595" s="1" t="s">
        <v>5779</v>
      </c>
      <c r="C10595" s="1">
        <v>1</v>
      </c>
      <c r="D10595" s="1" t="s">
        <v>6512</v>
      </c>
      <c r="E10595" s="1">
        <v>6</v>
      </c>
      <c r="F10595" s="1" t="s">
        <v>9776</v>
      </c>
      <c r="G10595" s="1" t="s">
        <v>5834</v>
      </c>
      <c r="H10595" s="1" t="s">
        <v>9759</v>
      </c>
      <c r="I10595" s="1" t="b">
        <v>0</v>
      </c>
      <c r="J10595" s="1">
        <v>27</v>
      </c>
      <c r="K10595" s="1">
        <v>0</v>
      </c>
      <c r="L10595" s="1">
        <v>0</v>
      </c>
      <c r="M10595" s="1">
        <v>37</v>
      </c>
      <c r="N10595" s="1">
        <v>3.6926147704590799</v>
      </c>
      <c r="O10595" s="1" t="s">
        <v>9777</v>
      </c>
    </row>
    <row r="10596" spans="1:15" x14ac:dyDescent="0.3">
      <c r="A10596" s="1" t="s">
        <v>75</v>
      </c>
      <c r="B10596" s="1" t="s">
        <v>5779</v>
      </c>
      <c r="C10596" s="1">
        <v>1</v>
      </c>
      <c r="D10596" s="1" t="s">
        <v>6512</v>
      </c>
      <c r="E10596" s="1">
        <v>6</v>
      </c>
      <c r="F10596" s="1" t="s">
        <v>9776</v>
      </c>
      <c r="G10596" s="1" t="s">
        <v>5803</v>
      </c>
      <c r="H10596" s="1" t="s">
        <v>9757</v>
      </c>
      <c r="I10596" s="1" t="b">
        <v>0</v>
      </c>
      <c r="J10596" s="1">
        <v>0</v>
      </c>
      <c r="K10596" s="1">
        <v>1</v>
      </c>
      <c r="L10596" s="1">
        <v>1</v>
      </c>
      <c r="M10596" s="1">
        <v>12</v>
      </c>
      <c r="N10596" s="1">
        <v>1.19760479041916</v>
      </c>
      <c r="O10596" s="1" t="s">
        <v>9772</v>
      </c>
    </row>
    <row r="10597" spans="1:15" x14ac:dyDescent="0.3">
      <c r="A10597" s="1" t="s">
        <v>75</v>
      </c>
      <c r="B10597" s="1" t="s">
        <v>5779</v>
      </c>
      <c r="C10597" s="1">
        <v>1</v>
      </c>
      <c r="D10597" s="1" t="s">
        <v>6512</v>
      </c>
      <c r="E10597" s="1">
        <v>7</v>
      </c>
      <c r="F10597" s="1" t="s">
        <v>9778</v>
      </c>
      <c r="G10597" s="1" t="s">
        <v>5803</v>
      </c>
      <c r="H10597" s="1" t="s">
        <v>9757</v>
      </c>
      <c r="I10597" s="1" t="b">
        <v>0</v>
      </c>
      <c r="J10597" s="1">
        <v>0</v>
      </c>
      <c r="K10597" s="1">
        <v>1</v>
      </c>
      <c r="L10597" s="1">
        <v>0</v>
      </c>
      <c r="M10597" s="1">
        <v>1393</v>
      </c>
      <c r="N10597" s="1">
        <v>85.198776758409707</v>
      </c>
      <c r="O10597" s="1" t="s">
        <v>9758</v>
      </c>
    </row>
    <row r="10598" spans="1:15" x14ac:dyDescent="0.3">
      <c r="A10598" s="1" t="s">
        <v>75</v>
      </c>
      <c r="B10598" s="1" t="s">
        <v>5779</v>
      </c>
      <c r="C10598" s="1">
        <v>1</v>
      </c>
      <c r="D10598" s="1" t="s">
        <v>6512</v>
      </c>
      <c r="E10598" s="1">
        <v>7</v>
      </c>
      <c r="F10598" s="1" t="s">
        <v>9778</v>
      </c>
      <c r="G10598" s="1" t="s">
        <v>5803</v>
      </c>
      <c r="H10598" s="1" t="s">
        <v>9757</v>
      </c>
      <c r="I10598" s="1" t="b">
        <v>0</v>
      </c>
      <c r="J10598" s="1">
        <v>0</v>
      </c>
      <c r="K10598" s="1">
        <v>1</v>
      </c>
      <c r="L10598" s="1">
        <v>0</v>
      </c>
      <c r="M10598" s="1">
        <v>95</v>
      </c>
      <c r="N10598" s="1">
        <v>5.81039755351682</v>
      </c>
      <c r="O10598" s="1" t="s">
        <v>9760</v>
      </c>
    </row>
    <row r="10599" spans="1:15" x14ac:dyDescent="0.3">
      <c r="A10599" s="1" t="s">
        <v>75</v>
      </c>
      <c r="B10599" s="1" t="s">
        <v>5779</v>
      </c>
      <c r="C10599" s="1">
        <v>1</v>
      </c>
      <c r="D10599" s="1" t="s">
        <v>6512</v>
      </c>
      <c r="E10599" s="1">
        <v>7</v>
      </c>
      <c r="F10599" s="1" t="s">
        <v>9778</v>
      </c>
      <c r="G10599" s="1" t="s">
        <v>5814</v>
      </c>
      <c r="H10599" s="1" t="s">
        <v>9759</v>
      </c>
      <c r="I10599" s="1" t="b">
        <v>1</v>
      </c>
      <c r="J10599" s="1">
        <v>0</v>
      </c>
      <c r="K10599" s="1">
        <v>0</v>
      </c>
      <c r="L10599" s="1">
        <v>0</v>
      </c>
      <c r="M10599" s="1">
        <v>27</v>
      </c>
      <c r="N10599" s="1">
        <v>1.65137614678899</v>
      </c>
      <c r="O10599" s="1" t="s">
        <v>9761</v>
      </c>
    </row>
    <row r="10600" spans="1:15" x14ac:dyDescent="0.3">
      <c r="A10600" s="1" t="s">
        <v>75</v>
      </c>
      <c r="B10600" s="1" t="s">
        <v>5779</v>
      </c>
      <c r="C10600" s="1">
        <v>1</v>
      </c>
      <c r="D10600" s="1" t="s">
        <v>6512</v>
      </c>
      <c r="E10600" s="1">
        <v>7</v>
      </c>
      <c r="F10600" s="1" t="s">
        <v>9778</v>
      </c>
      <c r="G10600" s="1" t="s">
        <v>5803</v>
      </c>
      <c r="H10600" s="1" t="s">
        <v>9757</v>
      </c>
      <c r="I10600" s="1" t="b">
        <v>0</v>
      </c>
      <c r="J10600" s="1">
        <v>0</v>
      </c>
      <c r="K10600" s="1">
        <v>1</v>
      </c>
      <c r="L10600" s="1">
        <v>1</v>
      </c>
      <c r="M10600" s="1">
        <v>21</v>
      </c>
      <c r="N10600" s="1">
        <v>1.28440366972477</v>
      </c>
      <c r="O10600" s="1" t="s">
        <v>9779</v>
      </c>
    </row>
    <row r="10601" spans="1:15" x14ac:dyDescent="0.3">
      <c r="A10601" s="1" t="s">
        <v>75</v>
      </c>
      <c r="B10601" s="1" t="s">
        <v>5779</v>
      </c>
      <c r="C10601" s="1">
        <v>1</v>
      </c>
      <c r="D10601" s="1" t="s">
        <v>6512</v>
      </c>
      <c r="E10601" s="1">
        <v>8</v>
      </c>
      <c r="F10601" s="1" t="s">
        <v>9780</v>
      </c>
      <c r="G10601" s="1" t="s">
        <v>5803</v>
      </c>
      <c r="H10601" s="1" t="s">
        <v>9781</v>
      </c>
      <c r="I10601" s="1" t="b">
        <v>0</v>
      </c>
      <c r="J10601" s="1">
        <v>0</v>
      </c>
      <c r="K10601" s="1">
        <v>1</v>
      </c>
      <c r="L10601" s="1">
        <v>0</v>
      </c>
      <c r="M10601" s="1">
        <v>879</v>
      </c>
      <c r="N10601" s="1">
        <v>78.133333333333297</v>
      </c>
      <c r="O10601" s="1" t="s">
        <v>9782</v>
      </c>
    </row>
    <row r="10602" spans="1:15" x14ac:dyDescent="0.3">
      <c r="A10602" s="1" t="s">
        <v>75</v>
      </c>
      <c r="B10602" s="1" t="s">
        <v>5779</v>
      </c>
      <c r="C10602" s="1">
        <v>1</v>
      </c>
      <c r="D10602" s="1" t="s">
        <v>6512</v>
      </c>
      <c r="E10602" s="1">
        <v>8</v>
      </c>
      <c r="F10602" s="1" t="s">
        <v>9780</v>
      </c>
      <c r="G10602" s="1" t="s">
        <v>5814</v>
      </c>
      <c r="H10602" s="1" t="s">
        <v>9759</v>
      </c>
      <c r="I10602" s="1" t="b">
        <v>1</v>
      </c>
      <c r="J10602" s="1">
        <v>0</v>
      </c>
      <c r="K10602" s="1">
        <v>0</v>
      </c>
      <c r="L10602" s="1">
        <v>0</v>
      </c>
      <c r="M10602" s="1">
        <v>135</v>
      </c>
      <c r="N10602" s="1">
        <v>12</v>
      </c>
      <c r="O10602" s="1" t="s">
        <v>9761</v>
      </c>
    </row>
    <row r="10603" spans="1:15" x14ac:dyDescent="0.3">
      <c r="A10603" s="1" t="s">
        <v>75</v>
      </c>
      <c r="B10603" s="1" t="s">
        <v>5779</v>
      </c>
      <c r="C10603" s="1">
        <v>1</v>
      </c>
      <c r="D10603" s="1" t="s">
        <v>6512</v>
      </c>
      <c r="E10603" s="1">
        <v>8</v>
      </c>
      <c r="F10603" s="1" t="s">
        <v>9780</v>
      </c>
      <c r="G10603" s="1" t="s">
        <v>5801</v>
      </c>
      <c r="H10603" s="1" t="s">
        <v>9759</v>
      </c>
      <c r="I10603" s="1" t="b">
        <v>0</v>
      </c>
      <c r="J10603" s="1">
        <v>1</v>
      </c>
      <c r="K10603" s="1">
        <v>0</v>
      </c>
      <c r="L10603" s="1">
        <v>0</v>
      </c>
      <c r="M10603" s="1">
        <v>49</v>
      </c>
      <c r="N10603" s="1">
        <v>4.3555555555555499</v>
      </c>
      <c r="O10603" s="1" t="s">
        <v>9764</v>
      </c>
    </row>
    <row r="10604" spans="1:15" x14ac:dyDescent="0.3">
      <c r="A10604" s="1" t="s">
        <v>75</v>
      </c>
      <c r="B10604" s="1" t="s">
        <v>5779</v>
      </c>
      <c r="C10604" s="1">
        <v>1</v>
      </c>
      <c r="D10604" s="1" t="s">
        <v>6512</v>
      </c>
      <c r="E10604" s="1">
        <v>8</v>
      </c>
      <c r="F10604" s="1" t="s">
        <v>9780</v>
      </c>
      <c r="G10604" s="1" t="s">
        <v>5803</v>
      </c>
      <c r="H10604" s="1" t="s">
        <v>9781</v>
      </c>
      <c r="I10604" s="1" t="b">
        <v>0</v>
      </c>
      <c r="J10604" s="1">
        <v>0</v>
      </c>
      <c r="K10604" s="1">
        <v>1</v>
      </c>
      <c r="L10604" s="1">
        <v>1</v>
      </c>
      <c r="M10604" s="1">
        <v>12</v>
      </c>
      <c r="N10604" s="1">
        <v>1.06666666666666</v>
      </c>
      <c r="O10604" s="1" t="s">
        <v>9783</v>
      </c>
    </row>
    <row r="10605" spans="1:15" x14ac:dyDescent="0.3">
      <c r="A10605" s="1" t="s">
        <v>75</v>
      </c>
      <c r="B10605" s="1" t="s">
        <v>5779</v>
      </c>
      <c r="C10605" s="1">
        <v>1</v>
      </c>
      <c r="D10605" s="1" t="s">
        <v>6512</v>
      </c>
      <c r="E10605" s="1">
        <v>9</v>
      </c>
      <c r="F10605" s="1" t="s">
        <v>9784</v>
      </c>
      <c r="G10605" s="1" t="s">
        <v>5814</v>
      </c>
      <c r="H10605" s="1" t="s">
        <v>9759</v>
      </c>
      <c r="I10605" s="1" t="b">
        <v>1</v>
      </c>
      <c r="J10605" s="1">
        <v>0</v>
      </c>
      <c r="K10605" s="1">
        <v>0</v>
      </c>
      <c r="L10605" s="1">
        <v>0</v>
      </c>
      <c r="M10605" s="1">
        <v>2058</v>
      </c>
      <c r="N10605" s="1">
        <v>86.616161616161605</v>
      </c>
      <c r="O10605" s="1" t="s">
        <v>9761</v>
      </c>
    </row>
    <row r="10606" spans="1:15" x14ac:dyDescent="0.3">
      <c r="A10606" s="1" t="s">
        <v>75</v>
      </c>
      <c r="B10606" s="1" t="s">
        <v>5779</v>
      </c>
      <c r="C10606" s="1">
        <v>1</v>
      </c>
      <c r="D10606" s="1" t="s">
        <v>6512</v>
      </c>
      <c r="E10606" s="1">
        <v>9</v>
      </c>
      <c r="F10606" s="1" t="s">
        <v>9784</v>
      </c>
      <c r="G10606" s="1" t="s">
        <v>5803</v>
      </c>
      <c r="H10606" s="1" t="s">
        <v>9781</v>
      </c>
      <c r="I10606" s="1" t="b">
        <v>0</v>
      </c>
      <c r="J10606" s="1">
        <v>0</v>
      </c>
      <c r="K10606" s="1">
        <v>1</v>
      </c>
      <c r="L10606" s="1">
        <v>0</v>
      </c>
      <c r="M10606" s="1">
        <v>157</v>
      </c>
      <c r="N10606" s="1">
        <v>6.6077441077441001</v>
      </c>
      <c r="O10606" s="1" t="s">
        <v>9782</v>
      </c>
    </row>
    <row r="10607" spans="1:15" x14ac:dyDescent="0.3">
      <c r="A10607" s="1" t="s">
        <v>75</v>
      </c>
      <c r="B10607" s="1" t="s">
        <v>5779</v>
      </c>
      <c r="C10607" s="1">
        <v>1</v>
      </c>
      <c r="D10607" s="1" t="s">
        <v>6512</v>
      </c>
      <c r="E10607" s="1">
        <v>9</v>
      </c>
      <c r="F10607" s="1" t="s">
        <v>9784</v>
      </c>
      <c r="G10607" s="1" t="s">
        <v>5908</v>
      </c>
      <c r="H10607" s="1" t="s">
        <v>9759</v>
      </c>
      <c r="I10607" s="1" t="b">
        <v>0</v>
      </c>
      <c r="J10607" s="1">
        <v>0</v>
      </c>
      <c r="K10607" s="1">
        <v>0</v>
      </c>
      <c r="L10607" s="1">
        <v>1</v>
      </c>
      <c r="M10607" s="1">
        <v>41</v>
      </c>
      <c r="N10607" s="1">
        <v>1.72558922558922</v>
      </c>
      <c r="O10607" s="1" t="s">
        <v>9785</v>
      </c>
    </row>
    <row r="10608" spans="1:15" x14ac:dyDescent="0.3">
      <c r="A10608" s="1" t="s">
        <v>75</v>
      </c>
      <c r="B10608" s="1" t="s">
        <v>5779</v>
      </c>
      <c r="C10608" s="1">
        <v>1</v>
      </c>
      <c r="D10608" s="1" t="s">
        <v>6512</v>
      </c>
      <c r="E10608" s="1">
        <v>10</v>
      </c>
      <c r="F10608" s="1" t="s">
        <v>9786</v>
      </c>
      <c r="G10608" s="1" t="s">
        <v>5803</v>
      </c>
      <c r="H10608" s="1" t="s">
        <v>9757</v>
      </c>
      <c r="I10608" s="1" t="b">
        <v>0</v>
      </c>
      <c r="J10608" s="1">
        <v>0</v>
      </c>
      <c r="K10608" s="1">
        <v>1</v>
      </c>
      <c r="L10608" s="1">
        <v>0</v>
      </c>
      <c r="M10608" s="1">
        <v>347</v>
      </c>
      <c r="N10608" s="1">
        <v>41.556886227544901</v>
      </c>
      <c r="O10608" s="1" t="s">
        <v>9758</v>
      </c>
    </row>
    <row r="10609" spans="1:15" x14ac:dyDescent="0.3">
      <c r="A10609" s="1" t="s">
        <v>75</v>
      </c>
      <c r="B10609" s="1" t="s">
        <v>5779</v>
      </c>
      <c r="C10609" s="1">
        <v>1</v>
      </c>
      <c r="D10609" s="1" t="s">
        <v>6512</v>
      </c>
      <c r="E10609" s="1">
        <v>10</v>
      </c>
      <c r="F10609" s="1" t="s">
        <v>9786</v>
      </c>
      <c r="G10609" s="1" t="s">
        <v>5803</v>
      </c>
      <c r="H10609" s="1" t="s">
        <v>9757</v>
      </c>
      <c r="I10609" s="1" t="b">
        <v>0</v>
      </c>
      <c r="J10609" s="1">
        <v>0</v>
      </c>
      <c r="K10609" s="1">
        <v>1</v>
      </c>
      <c r="L10609" s="1">
        <v>0</v>
      </c>
      <c r="M10609" s="1">
        <v>86</v>
      </c>
      <c r="N10609" s="1">
        <v>10.2994011976047</v>
      </c>
      <c r="O10609" s="1" t="s">
        <v>9766</v>
      </c>
    </row>
    <row r="10610" spans="1:15" x14ac:dyDescent="0.3">
      <c r="A10610" s="1" t="s">
        <v>75</v>
      </c>
      <c r="B10610" s="1" t="s">
        <v>5779</v>
      </c>
      <c r="C10610" s="1">
        <v>1</v>
      </c>
      <c r="D10610" s="1" t="s">
        <v>6512</v>
      </c>
      <c r="E10610" s="1">
        <v>10</v>
      </c>
      <c r="F10610" s="1" t="s">
        <v>9786</v>
      </c>
      <c r="G10610" s="1" t="s">
        <v>5895</v>
      </c>
      <c r="H10610" s="1" t="s">
        <v>9787</v>
      </c>
      <c r="I10610" s="1" t="b">
        <v>0</v>
      </c>
      <c r="J10610" s="1">
        <v>0</v>
      </c>
      <c r="K10610" s="1">
        <v>2</v>
      </c>
      <c r="L10610" s="1">
        <v>0</v>
      </c>
      <c r="M10610" s="1">
        <v>82</v>
      </c>
      <c r="N10610" s="1">
        <v>9.8203592814371206</v>
      </c>
      <c r="O10610" s="1" t="s">
        <v>9788</v>
      </c>
    </row>
    <row r="10611" spans="1:15" x14ac:dyDescent="0.3">
      <c r="A10611" s="1" t="s">
        <v>75</v>
      </c>
      <c r="B10611" s="1" t="s">
        <v>5779</v>
      </c>
      <c r="C10611" s="1">
        <v>1</v>
      </c>
      <c r="D10611" s="1" t="s">
        <v>6512</v>
      </c>
      <c r="E10611" s="1">
        <v>10</v>
      </c>
      <c r="F10611" s="1" t="s">
        <v>9786</v>
      </c>
      <c r="G10611" s="1" t="s">
        <v>5803</v>
      </c>
      <c r="H10611" s="1" t="s">
        <v>9757</v>
      </c>
      <c r="I10611" s="1" t="b">
        <v>0</v>
      </c>
      <c r="J10611" s="1">
        <v>0</v>
      </c>
      <c r="K10611" s="1">
        <v>1</v>
      </c>
      <c r="L10611" s="1">
        <v>0</v>
      </c>
      <c r="M10611" s="1">
        <v>55</v>
      </c>
      <c r="N10611" s="1">
        <v>6.5868263473053901</v>
      </c>
      <c r="O10611" s="1" t="s">
        <v>9760</v>
      </c>
    </row>
    <row r="10612" spans="1:15" x14ac:dyDescent="0.3">
      <c r="A10612" s="1" t="s">
        <v>75</v>
      </c>
      <c r="B10612" s="1" t="s">
        <v>5779</v>
      </c>
      <c r="C10612" s="1">
        <v>1</v>
      </c>
      <c r="D10612" s="1" t="s">
        <v>6512</v>
      </c>
      <c r="E10612" s="1">
        <v>10</v>
      </c>
      <c r="F10612" s="1" t="s">
        <v>9786</v>
      </c>
      <c r="G10612" s="1" t="s">
        <v>5834</v>
      </c>
      <c r="H10612" s="1" t="s">
        <v>9759</v>
      </c>
      <c r="I10612" s="1" t="b">
        <v>0</v>
      </c>
      <c r="J10612" s="1">
        <v>67</v>
      </c>
      <c r="K10612" s="1">
        <v>0</v>
      </c>
      <c r="L10612" s="1">
        <v>0</v>
      </c>
      <c r="M10612" s="1">
        <v>52</v>
      </c>
      <c r="N10612" s="1">
        <v>6.2275449101796401</v>
      </c>
      <c r="O10612" s="1" t="e">
        <f>---------------accgcttcgcctccaagctcccatg</f>
        <v>#NAME?</v>
      </c>
    </row>
    <row r="10613" spans="1:15" x14ac:dyDescent="0.3">
      <c r="A10613" s="1" t="s">
        <v>75</v>
      </c>
      <c r="B10613" s="1" t="s">
        <v>5779</v>
      </c>
      <c r="C10613" s="1">
        <v>1</v>
      </c>
      <c r="D10613" s="1" t="s">
        <v>6512</v>
      </c>
      <c r="E10613" s="1">
        <v>10</v>
      </c>
      <c r="F10613" s="1" t="s">
        <v>9786</v>
      </c>
      <c r="G10613" s="1" t="s">
        <v>5876</v>
      </c>
      <c r="H10613" s="1" t="s">
        <v>9759</v>
      </c>
      <c r="I10613" s="1" t="b">
        <v>0</v>
      </c>
      <c r="J10613" s="1">
        <v>4</v>
      </c>
      <c r="K10613" s="1">
        <v>0</v>
      </c>
      <c r="L10613" s="1">
        <v>0</v>
      </c>
      <c r="M10613" s="1">
        <v>44</v>
      </c>
      <c r="N10613" s="1">
        <v>5.2694610778443103</v>
      </c>
      <c r="O10613" s="1" t="s">
        <v>9789</v>
      </c>
    </row>
    <row r="10614" spans="1:15" x14ac:dyDescent="0.3">
      <c r="A10614" s="1" t="s">
        <v>75</v>
      </c>
      <c r="B10614" s="1" t="s">
        <v>5779</v>
      </c>
      <c r="C10614" s="1">
        <v>1</v>
      </c>
      <c r="D10614" s="1" t="s">
        <v>6512</v>
      </c>
      <c r="E10614" s="1">
        <v>10</v>
      </c>
      <c r="F10614" s="1" t="s">
        <v>9786</v>
      </c>
      <c r="G10614" s="1" t="s">
        <v>5834</v>
      </c>
      <c r="H10614" s="1" t="s">
        <v>9759</v>
      </c>
      <c r="I10614" s="1" t="b">
        <v>0</v>
      </c>
      <c r="J10614" s="1">
        <v>18</v>
      </c>
      <c r="K10614" s="1">
        <v>0</v>
      </c>
      <c r="L10614" s="1">
        <v>0</v>
      </c>
      <c r="M10614" s="1">
        <v>37</v>
      </c>
      <c r="N10614" s="1">
        <v>4.4311377245508901</v>
      </c>
      <c r="O10614" s="1" t="e">
        <f>--------------gaccgcttcgcctccaagctcccatg</f>
        <v>#NAME?</v>
      </c>
    </row>
    <row r="10615" spans="1:15" x14ac:dyDescent="0.3">
      <c r="A10615" s="1" t="s">
        <v>75</v>
      </c>
      <c r="B10615" s="1" t="s">
        <v>5779</v>
      </c>
      <c r="C10615" s="1">
        <v>1</v>
      </c>
      <c r="D10615" s="1" t="s">
        <v>6512</v>
      </c>
      <c r="E10615" s="1">
        <v>10</v>
      </c>
      <c r="F10615" s="1" t="s">
        <v>9786</v>
      </c>
      <c r="G10615" s="1" t="s">
        <v>5801</v>
      </c>
      <c r="H10615" s="1" t="s">
        <v>9759</v>
      </c>
      <c r="I10615" s="1" t="b">
        <v>0</v>
      </c>
      <c r="J10615" s="1">
        <v>1</v>
      </c>
      <c r="K10615" s="1">
        <v>0</v>
      </c>
      <c r="L10615" s="1">
        <v>0</v>
      </c>
      <c r="M10615" s="1">
        <v>37</v>
      </c>
      <c r="N10615" s="1">
        <v>4.4311377245508901</v>
      </c>
      <c r="O10615" s="1" t="s">
        <v>9764</v>
      </c>
    </row>
    <row r="10616" spans="1:15" x14ac:dyDescent="0.3">
      <c r="A10616" s="1" t="s">
        <v>75</v>
      </c>
      <c r="B10616" s="1" t="s">
        <v>5779</v>
      </c>
      <c r="C10616" s="1">
        <v>1</v>
      </c>
      <c r="D10616" s="1" t="s">
        <v>6512</v>
      </c>
      <c r="E10616" s="1">
        <v>10</v>
      </c>
      <c r="F10616" s="1" t="s">
        <v>9786</v>
      </c>
      <c r="G10616" s="1" t="s">
        <v>5814</v>
      </c>
      <c r="H10616" s="1" t="s">
        <v>9759</v>
      </c>
      <c r="I10616" s="1" t="b">
        <v>1</v>
      </c>
      <c r="J10616" s="1">
        <v>0</v>
      </c>
      <c r="K10616" s="1">
        <v>0</v>
      </c>
      <c r="L10616" s="1">
        <v>0</v>
      </c>
      <c r="M10616" s="1">
        <v>20</v>
      </c>
      <c r="N10616" s="1">
        <v>2.39520958083832</v>
      </c>
      <c r="O10616" s="1" t="s">
        <v>9761</v>
      </c>
    </row>
    <row r="10617" spans="1:15" x14ac:dyDescent="0.3">
      <c r="A10617" s="1" t="s">
        <v>75</v>
      </c>
      <c r="B10617" s="1" t="s">
        <v>5779</v>
      </c>
      <c r="C10617" s="1">
        <v>1</v>
      </c>
      <c r="D10617" s="1" t="s">
        <v>6512</v>
      </c>
      <c r="E10617" s="1">
        <v>10</v>
      </c>
      <c r="F10617" s="1" t="s">
        <v>9786</v>
      </c>
      <c r="G10617" s="1" t="s">
        <v>5834</v>
      </c>
      <c r="H10617" s="1" t="s">
        <v>9759</v>
      </c>
      <c r="I10617" s="1" t="b">
        <v>0</v>
      </c>
      <c r="J10617" s="1">
        <v>11</v>
      </c>
      <c r="K10617" s="1">
        <v>0</v>
      </c>
      <c r="L10617" s="1">
        <v>0</v>
      </c>
      <c r="M10617" s="1">
        <v>12</v>
      </c>
      <c r="N10617" s="1">
        <v>1.43712574850299</v>
      </c>
      <c r="O10617" s="1" t="s">
        <v>9790</v>
      </c>
    </row>
    <row r="10618" spans="1:15" x14ac:dyDescent="0.3">
      <c r="A10618" s="1" t="s">
        <v>75</v>
      </c>
      <c r="B10618" s="1" t="s">
        <v>5779</v>
      </c>
      <c r="C10618" s="1">
        <v>1</v>
      </c>
      <c r="D10618" s="1" t="s">
        <v>6512</v>
      </c>
      <c r="E10618" s="1">
        <v>10</v>
      </c>
      <c r="F10618" s="1" t="s">
        <v>9786</v>
      </c>
      <c r="G10618" s="1" t="s">
        <v>5908</v>
      </c>
      <c r="H10618" s="1" t="s">
        <v>9759</v>
      </c>
      <c r="I10618" s="1" t="b">
        <v>0</v>
      </c>
      <c r="J10618" s="1">
        <v>0</v>
      </c>
      <c r="K10618" s="1">
        <v>0</v>
      </c>
      <c r="L10618" s="1">
        <v>1</v>
      </c>
      <c r="M10618" s="1">
        <v>9</v>
      </c>
      <c r="N10618" s="1">
        <v>1.07784431137724</v>
      </c>
      <c r="O10618" s="1" t="s">
        <v>9791</v>
      </c>
    </row>
    <row r="10619" spans="1:15" x14ac:dyDescent="0.3">
      <c r="A10619" s="1" t="s">
        <v>75</v>
      </c>
      <c r="B10619" s="1" t="s">
        <v>5779</v>
      </c>
      <c r="C10619" s="1">
        <v>1</v>
      </c>
      <c r="D10619" s="1" t="s">
        <v>6512</v>
      </c>
      <c r="E10619" s="1">
        <v>11</v>
      </c>
      <c r="F10619" s="1" t="s">
        <v>9792</v>
      </c>
      <c r="G10619" s="1" t="s">
        <v>5803</v>
      </c>
      <c r="H10619" s="1" t="s">
        <v>9757</v>
      </c>
      <c r="I10619" s="1" t="b">
        <v>0</v>
      </c>
      <c r="J10619" s="1">
        <v>0</v>
      </c>
      <c r="K10619" s="1">
        <v>1</v>
      </c>
      <c r="L10619" s="1">
        <v>0</v>
      </c>
      <c r="M10619" s="1">
        <v>779</v>
      </c>
      <c r="N10619" s="1">
        <v>46.0129946839929</v>
      </c>
      <c r="O10619" s="1" t="s">
        <v>9758</v>
      </c>
    </row>
    <row r="10620" spans="1:15" x14ac:dyDescent="0.3">
      <c r="A10620" s="1" t="s">
        <v>75</v>
      </c>
      <c r="B10620" s="1" t="s">
        <v>5779</v>
      </c>
      <c r="C10620" s="1">
        <v>1</v>
      </c>
      <c r="D10620" s="1" t="s">
        <v>6512</v>
      </c>
      <c r="E10620" s="1">
        <v>11</v>
      </c>
      <c r="F10620" s="1" t="s">
        <v>9792</v>
      </c>
      <c r="G10620" s="1" t="s">
        <v>5803</v>
      </c>
      <c r="H10620" s="1" t="s">
        <v>9757</v>
      </c>
      <c r="I10620" s="1" t="b">
        <v>0</v>
      </c>
      <c r="J10620" s="1">
        <v>0</v>
      </c>
      <c r="K10620" s="1">
        <v>1</v>
      </c>
      <c r="L10620" s="1">
        <v>0</v>
      </c>
      <c r="M10620" s="1">
        <v>223</v>
      </c>
      <c r="N10620" s="1">
        <v>13.1718842291789</v>
      </c>
      <c r="O10620" s="1" t="s">
        <v>9760</v>
      </c>
    </row>
    <row r="10621" spans="1:15" x14ac:dyDescent="0.3">
      <c r="A10621" s="1" t="s">
        <v>75</v>
      </c>
      <c r="B10621" s="1" t="s">
        <v>5779</v>
      </c>
      <c r="C10621" s="1">
        <v>1</v>
      </c>
      <c r="D10621" s="1" t="s">
        <v>6512</v>
      </c>
      <c r="E10621" s="1">
        <v>11</v>
      </c>
      <c r="F10621" s="1" t="s">
        <v>9792</v>
      </c>
      <c r="G10621" s="1" t="s">
        <v>5803</v>
      </c>
      <c r="H10621" s="1" t="s">
        <v>9757</v>
      </c>
      <c r="I10621" s="1" t="b">
        <v>0</v>
      </c>
      <c r="J10621" s="1">
        <v>0</v>
      </c>
      <c r="K10621" s="1">
        <v>1</v>
      </c>
      <c r="L10621" s="1">
        <v>0</v>
      </c>
      <c r="M10621" s="1">
        <v>142</v>
      </c>
      <c r="N10621" s="1">
        <v>8.3874778499704608</v>
      </c>
      <c r="O10621" s="1" t="s">
        <v>9766</v>
      </c>
    </row>
    <row r="10622" spans="1:15" x14ac:dyDescent="0.3">
      <c r="A10622" s="1" t="s">
        <v>75</v>
      </c>
      <c r="B10622" s="1" t="s">
        <v>5779</v>
      </c>
      <c r="C10622" s="1">
        <v>1</v>
      </c>
      <c r="D10622" s="1" t="s">
        <v>6512</v>
      </c>
      <c r="E10622" s="1">
        <v>11</v>
      </c>
      <c r="F10622" s="1" t="s">
        <v>9792</v>
      </c>
      <c r="G10622" s="1" t="s">
        <v>5801</v>
      </c>
      <c r="H10622" s="1" t="s">
        <v>9759</v>
      </c>
      <c r="I10622" s="1" t="b">
        <v>0</v>
      </c>
      <c r="J10622" s="1">
        <v>1</v>
      </c>
      <c r="K10622" s="1">
        <v>0</v>
      </c>
      <c r="L10622" s="1">
        <v>0</v>
      </c>
      <c r="M10622" s="1">
        <v>140</v>
      </c>
      <c r="N10622" s="1">
        <v>8.2693443591258102</v>
      </c>
      <c r="O10622" s="1" t="s">
        <v>9764</v>
      </c>
    </row>
    <row r="10623" spans="1:15" x14ac:dyDescent="0.3">
      <c r="A10623" s="1" t="s">
        <v>75</v>
      </c>
      <c r="B10623" s="1" t="s">
        <v>5779</v>
      </c>
      <c r="C10623" s="1">
        <v>1</v>
      </c>
      <c r="D10623" s="1" t="s">
        <v>6512</v>
      </c>
      <c r="E10623" s="1">
        <v>11</v>
      </c>
      <c r="F10623" s="1" t="s">
        <v>9792</v>
      </c>
      <c r="G10623" s="1" t="s">
        <v>5908</v>
      </c>
      <c r="H10623" s="1" t="s">
        <v>9759</v>
      </c>
      <c r="I10623" s="1" t="b">
        <v>0</v>
      </c>
      <c r="J10623" s="1">
        <v>0</v>
      </c>
      <c r="K10623" s="1">
        <v>0</v>
      </c>
      <c r="L10623" s="1">
        <v>1</v>
      </c>
      <c r="M10623" s="1">
        <v>94</v>
      </c>
      <c r="N10623" s="1">
        <v>5.5522740696987496</v>
      </c>
      <c r="O10623" s="1" t="s">
        <v>9791</v>
      </c>
    </row>
    <row r="10624" spans="1:15" x14ac:dyDescent="0.3">
      <c r="A10624" s="1" t="s">
        <v>75</v>
      </c>
      <c r="B10624" s="1" t="s">
        <v>5779</v>
      </c>
      <c r="C10624" s="1">
        <v>1</v>
      </c>
      <c r="D10624" s="1" t="s">
        <v>6512</v>
      </c>
      <c r="E10624" s="1">
        <v>11</v>
      </c>
      <c r="F10624" s="1" t="s">
        <v>9792</v>
      </c>
      <c r="G10624" s="1" t="s">
        <v>5834</v>
      </c>
      <c r="H10624" s="1" t="s">
        <v>9759</v>
      </c>
      <c r="I10624" s="1" t="b">
        <v>0</v>
      </c>
      <c r="J10624" s="1">
        <v>63</v>
      </c>
      <c r="K10624" s="1">
        <v>0</v>
      </c>
      <c r="L10624" s="1">
        <v>0</v>
      </c>
      <c r="M10624" s="1">
        <v>65</v>
      </c>
      <c r="N10624" s="1">
        <v>3.8393384524512699</v>
      </c>
      <c r="O10624" s="1" t="s">
        <v>9793</v>
      </c>
    </row>
    <row r="10625" spans="1:15" x14ac:dyDescent="0.3">
      <c r="A10625" s="1" t="s">
        <v>75</v>
      </c>
      <c r="B10625" s="1" t="s">
        <v>5779</v>
      </c>
      <c r="C10625" s="1">
        <v>1</v>
      </c>
      <c r="D10625" s="1" t="s">
        <v>6512</v>
      </c>
      <c r="E10625" s="1">
        <v>11</v>
      </c>
      <c r="F10625" s="1" t="s">
        <v>9792</v>
      </c>
      <c r="G10625" s="1" t="s">
        <v>5814</v>
      </c>
      <c r="H10625" s="1" t="s">
        <v>9759</v>
      </c>
      <c r="I10625" s="1" t="b">
        <v>1</v>
      </c>
      <c r="J10625" s="1">
        <v>0</v>
      </c>
      <c r="K10625" s="1">
        <v>0</v>
      </c>
      <c r="L10625" s="1">
        <v>0</v>
      </c>
      <c r="M10625" s="1">
        <v>50</v>
      </c>
      <c r="N10625" s="1">
        <v>2.9533372711163599</v>
      </c>
      <c r="O10625" s="1" t="s">
        <v>9761</v>
      </c>
    </row>
    <row r="10626" spans="1:15" x14ac:dyDescent="0.3">
      <c r="A10626" s="1" t="s">
        <v>75</v>
      </c>
      <c r="B10626" s="1" t="s">
        <v>5779</v>
      </c>
      <c r="C10626" s="1">
        <v>1</v>
      </c>
      <c r="D10626" s="1" t="s">
        <v>6512</v>
      </c>
      <c r="E10626" s="1">
        <v>11</v>
      </c>
      <c r="F10626" s="1" t="s">
        <v>9792</v>
      </c>
      <c r="G10626" s="1" t="s">
        <v>5840</v>
      </c>
      <c r="H10626" s="1" t="s">
        <v>9759</v>
      </c>
      <c r="I10626" s="1" t="b">
        <v>0</v>
      </c>
      <c r="J10626" s="1">
        <v>5</v>
      </c>
      <c r="K10626" s="1">
        <v>0</v>
      </c>
      <c r="L10626" s="1">
        <v>1</v>
      </c>
      <c r="M10626" s="1">
        <v>19</v>
      </c>
      <c r="N10626" s="1">
        <v>1.12226816302421</v>
      </c>
      <c r="O10626" s="1" t="s">
        <v>9794</v>
      </c>
    </row>
    <row r="10627" spans="1:15" x14ac:dyDescent="0.3">
      <c r="A10627" s="1" t="s">
        <v>75</v>
      </c>
      <c r="B10627" s="1" t="s">
        <v>5779</v>
      </c>
      <c r="C10627" s="1">
        <v>1</v>
      </c>
      <c r="D10627" s="1" t="s">
        <v>6512</v>
      </c>
      <c r="E10627" s="1">
        <v>12</v>
      </c>
      <c r="F10627" s="1" t="s">
        <v>9795</v>
      </c>
      <c r="G10627" s="1" t="s">
        <v>5803</v>
      </c>
      <c r="H10627" s="1" t="s">
        <v>9757</v>
      </c>
      <c r="I10627" s="1" t="b">
        <v>0</v>
      </c>
      <c r="J10627" s="1">
        <v>0</v>
      </c>
      <c r="K10627" s="1">
        <v>1</v>
      </c>
      <c r="L10627" s="1">
        <v>0</v>
      </c>
      <c r="M10627" s="1">
        <v>490</v>
      </c>
      <c r="N10627" s="1">
        <v>42.024013722126902</v>
      </c>
      <c r="O10627" s="1" t="s">
        <v>9766</v>
      </c>
    </row>
    <row r="10628" spans="1:15" x14ac:dyDescent="0.3">
      <c r="A10628" s="1" t="s">
        <v>75</v>
      </c>
      <c r="B10628" s="1" t="s">
        <v>5779</v>
      </c>
      <c r="C10628" s="1">
        <v>1</v>
      </c>
      <c r="D10628" s="1" t="s">
        <v>6512</v>
      </c>
      <c r="E10628" s="1">
        <v>12</v>
      </c>
      <c r="F10628" s="1" t="s">
        <v>9795</v>
      </c>
      <c r="G10628" s="1" t="s">
        <v>5834</v>
      </c>
      <c r="H10628" s="1" t="s">
        <v>9759</v>
      </c>
      <c r="I10628" s="1" t="b">
        <v>0</v>
      </c>
      <c r="J10628" s="1">
        <v>18</v>
      </c>
      <c r="K10628" s="1">
        <v>0</v>
      </c>
      <c r="L10628" s="1">
        <v>0</v>
      </c>
      <c r="M10628" s="1">
        <v>271</v>
      </c>
      <c r="N10628" s="1">
        <v>23.2418524871355</v>
      </c>
      <c r="O10628" s="1" t="s">
        <v>9775</v>
      </c>
    </row>
    <row r="10629" spans="1:15" x14ac:dyDescent="0.3">
      <c r="A10629" s="1" t="s">
        <v>75</v>
      </c>
      <c r="B10629" s="1" t="s">
        <v>5779</v>
      </c>
      <c r="C10629" s="1">
        <v>1</v>
      </c>
      <c r="D10629" s="1" t="s">
        <v>6512</v>
      </c>
      <c r="E10629" s="1">
        <v>12</v>
      </c>
      <c r="F10629" s="1" t="s">
        <v>9795</v>
      </c>
      <c r="G10629" s="1" t="s">
        <v>5814</v>
      </c>
      <c r="H10629" s="1" t="s">
        <v>9759</v>
      </c>
      <c r="I10629" s="1" t="b">
        <v>1</v>
      </c>
      <c r="J10629" s="1">
        <v>0</v>
      </c>
      <c r="K10629" s="1">
        <v>0</v>
      </c>
      <c r="L10629" s="1">
        <v>0</v>
      </c>
      <c r="M10629" s="1">
        <v>87</v>
      </c>
      <c r="N10629" s="1">
        <v>7.46140651801029</v>
      </c>
      <c r="O10629" s="1" t="s">
        <v>9761</v>
      </c>
    </row>
    <row r="10630" spans="1:15" x14ac:dyDescent="0.3">
      <c r="A10630" s="1" t="s">
        <v>75</v>
      </c>
      <c r="B10630" s="1" t="s">
        <v>5779</v>
      </c>
      <c r="C10630" s="1">
        <v>1</v>
      </c>
      <c r="D10630" s="1" t="s">
        <v>6512</v>
      </c>
      <c r="E10630" s="1">
        <v>12</v>
      </c>
      <c r="F10630" s="1" t="s">
        <v>9795</v>
      </c>
      <c r="G10630" s="1" t="s">
        <v>5803</v>
      </c>
      <c r="H10630" s="1" t="s">
        <v>9757</v>
      </c>
      <c r="I10630" s="1" t="b">
        <v>0</v>
      </c>
      <c r="J10630" s="1">
        <v>0</v>
      </c>
      <c r="K10630" s="1">
        <v>1</v>
      </c>
      <c r="L10630" s="1">
        <v>0</v>
      </c>
      <c r="M10630" s="1">
        <v>83</v>
      </c>
      <c r="N10630" s="1">
        <v>7.1183533447684297</v>
      </c>
      <c r="O10630" s="1" t="s">
        <v>9760</v>
      </c>
    </row>
    <row r="10631" spans="1:15" x14ac:dyDescent="0.3">
      <c r="A10631" s="1" t="s">
        <v>75</v>
      </c>
      <c r="B10631" s="1" t="s">
        <v>5779</v>
      </c>
      <c r="C10631" s="1">
        <v>1</v>
      </c>
      <c r="D10631" s="1" t="s">
        <v>6512</v>
      </c>
      <c r="E10631" s="1">
        <v>12</v>
      </c>
      <c r="F10631" s="1" t="s">
        <v>9795</v>
      </c>
      <c r="G10631" s="1" t="s">
        <v>5803</v>
      </c>
      <c r="H10631" s="1" t="s">
        <v>9757</v>
      </c>
      <c r="I10631" s="1" t="b">
        <v>0</v>
      </c>
      <c r="J10631" s="1">
        <v>0</v>
      </c>
      <c r="K10631" s="1">
        <v>1</v>
      </c>
      <c r="L10631" s="1">
        <v>0</v>
      </c>
      <c r="M10631" s="1">
        <v>64</v>
      </c>
      <c r="N10631" s="1">
        <v>5.4888507718696298</v>
      </c>
      <c r="O10631" s="1" t="s">
        <v>9758</v>
      </c>
    </row>
    <row r="10632" spans="1:15" x14ac:dyDescent="0.3">
      <c r="A10632" s="1" t="s">
        <v>75</v>
      </c>
      <c r="B10632" s="1" t="s">
        <v>5779</v>
      </c>
      <c r="C10632" s="1">
        <v>1</v>
      </c>
      <c r="D10632" s="1" t="s">
        <v>6512</v>
      </c>
      <c r="E10632" s="1">
        <v>12</v>
      </c>
      <c r="F10632" s="1" t="s">
        <v>9795</v>
      </c>
      <c r="G10632" s="1" t="s">
        <v>5801</v>
      </c>
      <c r="H10632" s="1" t="s">
        <v>9759</v>
      </c>
      <c r="I10632" s="1" t="b">
        <v>0</v>
      </c>
      <c r="J10632" s="1">
        <v>1</v>
      </c>
      <c r="K10632" s="1">
        <v>0</v>
      </c>
      <c r="L10632" s="1">
        <v>0</v>
      </c>
      <c r="M10632" s="1">
        <v>48</v>
      </c>
      <c r="N10632" s="1">
        <v>4.1166380789022297</v>
      </c>
      <c r="O10632" s="1" t="s">
        <v>9764</v>
      </c>
    </row>
    <row r="10633" spans="1:15" x14ac:dyDescent="0.3">
      <c r="A10633" s="1" t="s">
        <v>75</v>
      </c>
      <c r="B10633" s="1" t="s">
        <v>5779</v>
      </c>
      <c r="C10633" s="1">
        <v>1</v>
      </c>
      <c r="D10633" s="1" t="s">
        <v>6512</v>
      </c>
      <c r="E10633" s="1">
        <v>12</v>
      </c>
      <c r="F10633" s="1" t="s">
        <v>9795</v>
      </c>
      <c r="G10633" s="1" t="s">
        <v>5834</v>
      </c>
      <c r="H10633" s="1" t="s">
        <v>9759</v>
      </c>
      <c r="I10633" s="1" t="b">
        <v>0</v>
      </c>
      <c r="J10633" s="1">
        <v>27</v>
      </c>
      <c r="K10633" s="1">
        <v>0</v>
      </c>
      <c r="L10633" s="1">
        <v>1</v>
      </c>
      <c r="M10633" s="1">
        <v>23</v>
      </c>
      <c r="N10633" s="1">
        <v>1.97255574614065</v>
      </c>
      <c r="O10633" s="1" t="s">
        <v>9796</v>
      </c>
    </row>
    <row r="10634" spans="1:15" x14ac:dyDescent="0.3">
      <c r="A10634" s="1" t="s">
        <v>75</v>
      </c>
      <c r="B10634" s="1" t="s">
        <v>5779</v>
      </c>
      <c r="C10634" s="1">
        <v>1</v>
      </c>
      <c r="D10634" s="1" t="s">
        <v>6512</v>
      </c>
      <c r="E10634" s="1">
        <v>13</v>
      </c>
      <c r="F10634" s="1" t="s">
        <v>9797</v>
      </c>
      <c r="G10634" s="1" t="s">
        <v>5801</v>
      </c>
      <c r="H10634" s="1" t="s">
        <v>9759</v>
      </c>
      <c r="I10634" s="1" t="b">
        <v>0</v>
      </c>
      <c r="J10634" s="1">
        <v>1</v>
      </c>
      <c r="K10634" s="1">
        <v>0</v>
      </c>
      <c r="L10634" s="1">
        <v>0</v>
      </c>
      <c r="M10634" s="1">
        <v>64</v>
      </c>
      <c r="N10634" s="1">
        <v>25</v>
      </c>
      <c r="O10634" s="1" t="s">
        <v>9764</v>
      </c>
    </row>
    <row r="10635" spans="1:15" x14ac:dyDescent="0.3">
      <c r="A10635" s="1" t="s">
        <v>75</v>
      </c>
      <c r="B10635" s="1" t="s">
        <v>5779</v>
      </c>
      <c r="C10635" s="1">
        <v>1</v>
      </c>
      <c r="D10635" s="1" t="s">
        <v>6512</v>
      </c>
      <c r="E10635" s="1">
        <v>13</v>
      </c>
      <c r="F10635" s="1" t="s">
        <v>9797</v>
      </c>
      <c r="G10635" s="1" t="s">
        <v>5803</v>
      </c>
      <c r="H10635" s="1" t="s">
        <v>9757</v>
      </c>
      <c r="I10635" s="1" t="b">
        <v>0</v>
      </c>
      <c r="J10635" s="1">
        <v>0</v>
      </c>
      <c r="K10635" s="1">
        <v>1</v>
      </c>
      <c r="L10635" s="1">
        <v>0</v>
      </c>
      <c r="M10635" s="1">
        <v>42</v>
      </c>
      <c r="N10635" s="1">
        <v>16.40625</v>
      </c>
      <c r="O10635" s="1" t="s">
        <v>9760</v>
      </c>
    </row>
    <row r="10636" spans="1:15" x14ac:dyDescent="0.3">
      <c r="A10636" s="1" t="s">
        <v>75</v>
      </c>
      <c r="B10636" s="1" t="s">
        <v>5779</v>
      </c>
      <c r="C10636" s="1">
        <v>1</v>
      </c>
      <c r="D10636" s="1" t="s">
        <v>6512</v>
      </c>
      <c r="E10636" s="1">
        <v>13</v>
      </c>
      <c r="F10636" s="1" t="s">
        <v>9797</v>
      </c>
      <c r="G10636" s="1" t="s">
        <v>5814</v>
      </c>
      <c r="H10636" s="1" t="s">
        <v>9759</v>
      </c>
      <c r="I10636" s="1" t="b">
        <v>1</v>
      </c>
      <c r="J10636" s="1">
        <v>0</v>
      </c>
      <c r="K10636" s="1">
        <v>0</v>
      </c>
      <c r="L10636" s="1">
        <v>0</v>
      </c>
      <c r="M10636" s="1">
        <v>39</v>
      </c>
      <c r="N10636" s="1">
        <v>15.234375</v>
      </c>
      <c r="O10636" s="1" t="s">
        <v>9761</v>
      </c>
    </row>
    <row r="10637" spans="1:15" x14ac:dyDescent="0.3">
      <c r="A10637" s="1" t="s">
        <v>75</v>
      </c>
      <c r="B10637" s="1" t="s">
        <v>5779</v>
      </c>
      <c r="C10637" s="1">
        <v>1</v>
      </c>
      <c r="D10637" s="1" t="s">
        <v>6512</v>
      </c>
      <c r="E10637" s="1">
        <v>13</v>
      </c>
      <c r="F10637" s="1" t="s">
        <v>9797</v>
      </c>
      <c r="G10637" s="1" t="s">
        <v>5803</v>
      </c>
      <c r="H10637" s="1" t="s">
        <v>9757</v>
      </c>
      <c r="I10637" s="1" t="b">
        <v>0</v>
      </c>
      <c r="J10637" s="1">
        <v>0</v>
      </c>
      <c r="K10637" s="1">
        <v>1</v>
      </c>
      <c r="L10637" s="1">
        <v>0</v>
      </c>
      <c r="M10637" s="1">
        <v>27</v>
      </c>
      <c r="N10637" s="1">
        <v>10.546875</v>
      </c>
      <c r="O10637" s="1" t="s">
        <v>9766</v>
      </c>
    </row>
    <row r="10638" spans="1:15" x14ac:dyDescent="0.3">
      <c r="A10638" s="1" t="s">
        <v>75</v>
      </c>
      <c r="B10638" s="1" t="s">
        <v>5779</v>
      </c>
      <c r="C10638" s="1">
        <v>1</v>
      </c>
      <c r="D10638" s="1" t="s">
        <v>6512</v>
      </c>
      <c r="E10638" s="1">
        <v>13</v>
      </c>
      <c r="F10638" s="1" t="s">
        <v>9797</v>
      </c>
      <c r="G10638" s="1" t="s">
        <v>5803</v>
      </c>
      <c r="H10638" s="1" t="s">
        <v>9757</v>
      </c>
      <c r="I10638" s="1" t="b">
        <v>0</v>
      </c>
      <c r="J10638" s="1">
        <v>0</v>
      </c>
      <c r="K10638" s="1">
        <v>1</v>
      </c>
      <c r="L10638" s="1">
        <v>0</v>
      </c>
      <c r="M10638" s="1">
        <v>23</v>
      </c>
      <c r="N10638" s="1">
        <v>8.984375</v>
      </c>
      <c r="O10638" s="1" t="s">
        <v>9758</v>
      </c>
    </row>
    <row r="10639" spans="1:15" x14ac:dyDescent="0.3">
      <c r="A10639" s="1" t="s">
        <v>75</v>
      </c>
      <c r="B10639" s="1" t="s">
        <v>5779</v>
      </c>
      <c r="C10639" s="1">
        <v>1</v>
      </c>
      <c r="D10639" s="1" t="s">
        <v>6512</v>
      </c>
      <c r="E10639" s="1">
        <v>13</v>
      </c>
      <c r="F10639" s="1" t="s">
        <v>9797</v>
      </c>
      <c r="G10639" s="1" t="s">
        <v>5834</v>
      </c>
      <c r="H10639" s="1" t="s">
        <v>9759</v>
      </c>
      <c r="I10639" s="1" t="b">
        <v>0</v>
      </c>
      <c r="J10639" s="1">
        <v>18</v>
      </c>
      <c r="K10639" s="1">
        <v>0</v>
      </c>
      <c r="L10639" s="1">
        <v>0</v>
      </c>
      <c r="M10639" s="1">
        <v>16</v>
      </c>
      <c r="N10639" s="1">
        <v>6.25</v>
      </c>
      <c r="O10639" s="1" t="s">
        <v>9775</v>
      </c>
    </row>
    <row r="10640" spans="1:15" x14ac:dyDescent="0.3">
      <c r="A10640" s="1" t="s">
        <v>75</v>
      </c>
      <c r="B10640" s="1" t="s">
        <v>5779</v>
      </c>
      <c r="C10640" s="1">
        <v>1</v>
      </c>
      <c r="D10640" s="1" t="s">
        <v>6512</v>
      </c>
      <c r="E10640" s="1">
        <v>13</v>
      </c>
      <c r="F10640" s="1" t="s">
        <v>9797</v>
      </c>
      <c r="G10640" s="1" t="s">
        <v>5840</v>
      </c>
      <c r="H10640" s="1" t="s">
        <v>9759</v>
      </c>
      <c r="I10640" s="1" t="b">
        <v>0</v>
      </c>
      <c r="J10640" s="1">
        <v>5</v>
      </c>
      <c r="K10640" s="1">
        <v>0</v>
      </c>
      <c r="L10640" s="1">
        <v>0</v>
      </c>
      <c r="M10640" s="1">
        <v>13</v>
      </c>
      <c r="N10640" s="1">
        <v>5.078125</v>
      </c>
      <c r="O10640" s="1" t="s">
        <v>9771</v>
      </c>
    </row>
    <row r="10641" spans="1:15" x14ac:dyDescent="0.3">
      <c r="A10641" s="1" t="s">
        <v>75</v>
      </c>
      <c r="B10641" s="1" t="s">
        <v>5779</v>
      </c>
      <c r="C10641" s="1">
        <v>1</v>
      </c>
      <c r="D10641" s="1" t="s">
        <v>6512</v>
      </c>
      <c r="E10641" s="1">
        <v>13</v>
      </c>
      <c r="F10641" s="1" t="s">
        <v>9797</v>
      </c>
      <c r="G10641" s="1" t="s">
        <v>5834</v>
      </c>
      <c r="H10641" s="1" t="s">
        <v>9759</v>
      </c>
      <c r="I10641" s="1" t="b">
        <v>0</v>
      </c>
      <c r="J10641" s="1">
        <v>63</v>
      </c>
      <c r="K10641" s="1">
        <v>0</v>
      </c>
      <c r="L10641" s="1">
        <v>0</v>
      </c>
      <c r="M10641" s="1">
        <v>4</v>
      </c>
      <c r="N10641" s="1">
        <v>1.5625</v>
      </c>
      <c r="O10641" s="1" t="s">
        <v>9793</v>
      </c>
    </row>
    <row r="10642" spans="1:15" x14ac:dyDescent="0.3">
      <c r="A10642" s="1" t="s">
        <v>75</v>
      </c>
      <c r="B10642" s="1" t="s">
        <v>5779</v>
      </c>
      <c r="C10642" s="1">
        <v>1</v>
      </c>
      <c r="D10642" s="1" t="s">
        <v>6512</v>
      </c>
      <c r="E10642" s="1">
        <v>14</v>
      </c>
      <c r="F10642" s="1" t="s">
        <v>9798</v>
      </c>
      <c r="G10642" s="1" t="s">
        <v>5803</v>
      </c>
      <c r="H10642" s="1" t="s">
        <v>9757</v>
      </c>
      <c r="I10642" s="1" t="b">
        <v>0</v>
      </c>
      <c r="J10642" s="1">
        <v>0</v>
      </c>
      <c r="K10642" s="1">
        <v>1</v>
      </c>
      <c r="L10642" s="1">
        <v>0</v>
      </c>
      <c r="M10642" s="1">
        <v>615</v>
      </c>
      <c r="N10642" s="1">
        <v>73.652694610778397</v>
      </c>
      <c r="O10642" s="1" t="s">
        <v>9758</v>
      </c>
    </row>
    <row r="10643" spans="1:15" x14ac:dyDescent="0.3">
      <c r="A10643" s="1" t="s">
        <v>75</v>
      </c>
      <c r="B10643" s="1" t="s">
        <v>5779</v>
      </c>
      <c r="C10643" s="1">
        <v>1</v>
      </c>
      <c r="D10643" s="1" t="s">
        <v>6512</v>
      </c>
      <c r="E10643" s="1">
        <v>14</v>
      </c>
      <c r="F10643" s="1" t="s">
        <v>9798</v>
      </c>
      <c r="G10643" s="1" t="s">
        <v>5814</v>
      </c>
      <c r="H10643" s="1" t="s">
        <v>9759</v>
      </c>
      <c r="I10643" s="1" t="b">
        <v>1</v>
      </c>
      <c r="J10643" s="1">
        <v>0</v>
      </c>
      <c r="K10643" s="1">
        <v>0</v>
      </c>
      <c r="L10643" s="1">
        <v>0</v>
      </c>
      <c r="M10643" s="1">
        <v>63</v>
      </c>
      <c r="N10643" s="1">
        <v>7.5449101796407101</v>
      </c>
      <c r="O10643" s="1" t="s">
        <v>9761</v>
      </c>
    </row>
    <row r="10644" spans="1:15" x14ac:dyDescent="0.3">
      <c r="A10644" s="1" t="s">
        <v>75</v>
      </c>
      <c r="B10644" s="1" t="s">
        <v>5779</v>
      </c>
      <c r="C10644" s="1">
        <v>1</v>
      </c>
      <c r="D10644" s="1" t="s">
        <v>6512</v>
      </c>
      <c r="E10644" s="1">
        <v>14</v>
      </c>
      <c r="F10644" s="1" t="s">
        <v>9798</v>
      </c>
      <c r="G10644" s="1" t="s">
        <v>5801</v>
      </c>
      <c r="H10644" s="1" t="s">
        <v>9759</v>
      </c>
      <c r="I10644" s="1" t="b">
        <v>0</v>
      </c>
      <c r="J10644" s="1">
        <v>1</v>
      </c>
      <c r="K10644" s="1">
        <v>0</v>
      </c>
      <c r="L10644" s="1">
        <v>0</v>
      </c>
      <c r="M10644" s="1">
        <v>37</v>
      </c>
      <c r="N10644" s="1">
        <v>4.4311377245508901</v>
      </c>
      <c r="O10644" s="1" t="s">
        <v>9764</v>
      </c>
    </row>
    <row r="10645" spans="1:15" x14ac:dyDescent="0.3">
      <c r="A10645" s="1" t="s">
        <v>75</v>
      </c>
      <c r="B10645" s="1" t="s">
        <v>5779</v>
      </c>
      <c r="C10645" s="1">
        <v>1</v>
      </c>
      <c r="D10645" s="1" t="s">
        <v>6512</v>
      </c>
      <c r="E10645" s="1">
        <v>14</v>
      </c>
      <c r="F10645" s="1" t="s">
        <v>9798</v>
      </c>
      <c r="G10645" s="1" t="s">
        <v>5803</v>
      </c>
      <c r="H10645" s="1" t="s">
        <v>9757</v>
      </c>
      <c r="I10645" s="1" t="b">
        <v>0</v>
      </c>
      <c r="J10645" s="1">
        <v>0</v>
      </c>
      <c r="K10645" s="1">
        <v>1</v>
      </c>
      <c r="L10645" s="1">
        <v>0</v>
      </c>
      <c r="M10645" s="1">
        <v>33</v>
      </c>
      <c r="N10645" s="1">
        <v>3.95209580838323</v>
      </c>
      <c r="O10645" s="1" t="s">
        <v>9766</v>
      </c>
    </row>
    <row r="10646" spans="1:15" x14ac:dyDescent="0.3">
      <c r="A10646" s="1" t="s">
        <v>75</v>
      </c>
      <c r="B10646" s="1" t="s">
        <v>5779</v>
      </c>
      <c r="C10646" s="1">
        <v>1</v>
      </c>
      <c r="D10646" s="1" t="s">
        <v>6512</v>
      </c>
      <c r="E10646" s="1">
        <v>14</v>
      </c>
      <c r="F10646" s="1" t="s">
        <v>9798</v>
      </c>
      <c r="G10646" s="1" t="s">
        <v>5803</v>
      </c>
      <c r="H10646" s="1" t="s">
        <v>9757</v>
      </c>
      <c r="I10646" s="1" t="b">
        <v>0</v>
      </c>
      <c r="J10646" s="1">
        <v>0</v>
      </c>
      <c r="K10646" s="1">
        <v>1</v>
      </c>
      <c r="L10646" s="1">
        <v>0</v>
      </c>
      <c r="M10646" s="1">
        <v>23</v>
      </c>
      <c r="N10646" s="1">
        <v>2.75449101796407</v>
      </c>
      <c r="O10646" s="1" t="s">
        <v>9760</v>
      </c>
    </row>
    <row r="10647" spans="1:15" x14ac:dyDescent="0.3">
      <c r="A10647" s="1" t="s">
        <v>75</v>
      </c>
      <c r="B10647" s="1" t="s">
        <v>5779</v>
      </c>
      <c r="C10647" s="1">
        <v>1</v>
      </c>
      <c r="D10647" s="1" t="s">
        <v>6512</v>
      </c>
      <c r="E10647" s="1">
        <v>15</v>
      </c>
      <c r="F10647" s="1" t="s">
        <v>9799</v>
      </c>
      <c r="G10647" s="1" t="s">
        <v>5801</v>
      </c>
      <c r="H10647" s="1" t="s">
        <v>9759</v>
      </c>
      <c r="I10647" s="1" t="b">
        <v>0</v>
      </c>
      <c r="J10647" s="1">
        <v>1</v>
      </c>
      <c r="K10647" s="1">
        <v>0</v>
      </c>
      <c r="L10647" s="1">
        <v>0</v>
      </c>
      <c r="M10647" s="1">
        <v>476</v>
      </c>
      <c r="N10647" s="1">
        <v>55.868544600938897</v>
      </c>
      <c r="O10647" s="1" t="s">
        <v>9764</v>
      </c>
    </row>
    <row r="10648" spans="1:15" x14ac:dyDescent="0.3">
      <c r="A10648" s="1" t="s">
        <v>75</v>
      </c>
      <c r="B10648" s="1" t="s">
        <v>5779</v>
      </c>
      <c r="C10648" s="1">
        <v>1</v>
      </c>
      <c r="D10648" s="1" t="s">
        <v>6512</v>
      </c>
      <c r="E10648" s="1">
        <v>15</v>
      </c>
      <c r="F10648" s="1" t="s">
        <v>9799</v>
      </c>
      <c r="G10648" s="1" t="s">
        <v>5834</v>
      </c>
      <c r="H10648" s="1" t="s">
        <v>9759</v>
      </c>
      <c r="I10648" s="1" t="b">
        <v>0</v>
      </c>
      <c r="J10648" s="1">
        <v>45</v>
      </c>
      <c r="K10648" s="1">
        <v>0</v>
      </c>
      <c r="L10648" s="1">
        <v>0</v>
      </c>
      <c r="M10648" s="1">
        <v>106</v>
      </c>
      <c r="N10648" s="1">
        <v>12.441314553990599</v>
      </c>
      <c r="O10648" s="1" t="e">
        <f>--------------------ttcgcctccaagctcccatg</f>
        <v>#NAME?</v>
      </c>
    </row>
    <row r="10649" spans="1:15" x14ac:dyDescent="0.3">
      <c r="A10649" s="1" t="s">
        <v>75</v>
      </c>
      <c r="B10649" s="1" t="s">
        <v>5779</v>
      </c>
      <c r="C10649" s="1">
        <v>1</v>
      </c>
      <c r="D10649" s="1" t="s">
        <v>6512</v>
      </c>
      <c r="E10649" s="1">
        <v>15</v>
      </c>
      <c r="F10649" s="1" t="s">
        <v>9799</v>
      </c>
      <c r="G10649" s="1" t="s">
        <v>5803</v>
      </c>
      <c r="H10649" s="1" t="s">
        <v>9757</v>
      </c>
      <c r="I10649" s="1" t="b">
        <v>0</v>
      </c>
      <c r="J10649" s="1">
        <v>0</v>
      </c>
      <c r="K10649" s="1">
        <v>1</v>
      </c>
      <c r="L10649" s="1">
        <v>0</v>
      </c>
      <c r="M10649" s="1">
        <v>82</v>
      </c>
      <c r="N10649" s="1">
        <v>9.6244131455399007</v>
      </c>
      <c r="O10649" s="1" t="s">
        <v>9760</v>
      </c>
    </row>
    <row r="10650" spans="1:15" x14ac:dyDescent="0.3">
      <c r="A10650" s="1" t="s">
        <v>75</v>
      </c>
      <c r="B10650" s="1" t="s">
        <v>5779</v>
      </c>
      <c r="C10650" s="1">
        <v>1</v>
      </c>
      <c r="D10650" s="1" t="s">
        <v>6512</v>
      </c>
      <c r="E10650" s="1">
        <v>15</v>
      </c>
      <c r="F10650" s="1" t="s">
        <v>9799</v>
      </c>
      <c r="G10650" s="1" t="s">
        <v>5834</v>
      </c>
      <c r="H10650" s="1" t="s">
        <v>9759</v>
      </c>
      <c r="I10650" s="1" t="b">
        <v>0</v>
      </c>
      <c r="J10650" s="1">
        <v>8</v>
      </c>
      <c r="K10650" s="1">
        <v>0</v>
      </c>
      <c r="L10650" s="1">
        <v>0</v>
      </c>
      <c r="M10650" s="1">
        <v>67</v>
      </c>
      <c r="N10650" s="1">
        <v>7.8638497652582098</v>
      </c>
      <c r="O10650" s="1" t="s">
        <v>9770</v>
      </c>
    </row>
    <row r="10651" spans="1:15" x14ac:dyDescent="0.3">
      <c r="A10651" s="1" t="s">
        <v>75</v>
      </c>
      <c r="B10651" s="1" t="s">
        <v>5779</v>
      </c>
      <c r="C10651" s="1">
        <v>1</v>
      </c>
      <c r="D10651" s="1" t="s">
        <v>6512</v>
      </c>
      <c r="E10651" s="1">
        <v>15</v>
      </c>
      <c r="F10651" s="1" t="s">
        <v>9799</v>
      </c>
      <c r="G10651" s="1" t="s">
        <v>5803</v>
      </c>
      <c r="H10651" s="1" t="s">
        <v>9757</v>
      </c>
      <c r="I10651" s="1" t="b">
        <v>0</v>
      </c>
      <c r="J10651" s="1">
        <v>0</v>
      </c>
      <c r="K10651" s="1">
        <v>1</v>
      </c>
      <c r="L10651" s="1">
        <v>0</v>
      </c>
      <c r="M10651" s="1">
        <v>58</v>
      </c>
      <c r="N10651" s="1">
        <v>6.8075117370892002</v>
      </c>
      <c r="O10651" s="1" t="s">
        <v>9758</v>
      </c>
    </row>
    <row r="10652" spans="1:15" x14ac:dyDescent="0.3">
      <c r="A10652" s="1" t="s">
        <v>75</v>
      </c>
      <c r="B10652" s="1" t="s">
        <v>5779</v>
      </c>
      <c r="C10652" s="1">
        <v>1</v>
      </c>
      <c r="D10652" s="1" t="s">
        <v>6512</v>
      </c>
      <c r="E10652" s="1">
        <v>15</v>
      </c>
      <c r="F10652" s="1" t="s">
        <v>9799</v>
      </c>
      <c r="G10652" s="1" t="s">
        <v>5803</v>
      </c>
      <c r="H10652" s="1" t="s">
        <v>9757</v>
      </c>
      <c r="I10652" s="1" t="b">
        <v>0</v>
      </c>
      <c r="J10652" s="1">
        <v>0</v>
      </c>
      <c r="K10652" s="1">
        <v>1</v>
      </c>
      <c r="L10652" s="1">
        <v>0</v>
      </c>
      <c r="M10652" s="1">
        <v>9</v>
      </c>
      <c r="N10652" s="1">
        <v>1.05633802816901</v>
      </c>
      <c r="O10652" s="1" t="s">
        <v>9766</v>
      </c>
    </row>
    <row r="10653" spans="1:15" x14ac:dyDescent="0.3">
      <c r="A10653" s="1" t="s">
        <v>75</v>
      </c>
      <c r="B10653" s="1" t="s">
        <v>5779</v>
      </c>
      <c r="C10653" s="1">
        <v>1</v>
      </c>
      <c r="D10653" s="1" t="s">
        <v>6512</v>
      </c>
      <c r="E10653" s="1">
        <v>16</v>
      </c>
      <c r="F10653" s="1" t="s">
        <v>9800</v>
      </c>
      <c r="G10653" s="1" t="s">
        <v>5814</v>
      </c>
      <c r="H10653" s="1" t="s">
        <v>9759</v>
      </c>
      <c r="I10653" s="1" t="b">
        <v>1</v>
      </c>
      <c r="J10653" s="1">
        <v>0</v>
      </c>
      <c r="K10653" s="1">
        <v>0</v>
      </c>
      <c r="L10653" s="1">
        <v>0</v>
      </c>
      <c r="M10653" s="1">
        <v>1230</v>
      </c>
      <c r="N10653" s="1">
        <v>88.552915766738593</v>
      </c>
      <c r="O10653" s="1" t="s">
        <v>9761</v>
      </c>
    </row>
    <row r="10654" spans="1:15" x14ac:dyDescent="0.3">
      <c r="A10654" s="1" t="s">
        <v>75</v>
      </c>
      <c r="B10654" s="1" t="s">
        <v>5779</v>
      </c>
      <c r="C10654" s="1">
        <v>1</v>
      </c>
      <c r="D10654" s="1" t="s">
        <v>6512</v>
      </c>
      <c r="E10654" s="1">
        <v>16</v>
      </c>
      <c r="F10654" s="1" t="s">
        <v>9800</v>
      </c>
      <c r="G10654" s="1" t="s">
        <v>5803</v>
      </c>
      <c r="H10654" s="1" t="s">
        <v>9757</v>
      </c>
      <c r="I10654" s="1" t="b">
        <v>0</v>
      </c>
      <c r="J10654" s="1">
        <v>0</v>
      </c>
      <c r="K10654" s="1">
        <v>1</v>
      </c>
      <c r="L10654" s="1">
        <v>0</v>
      </c>
      <c r="M10654" s="1">
        <v>46</v>
      </c>
      <c r="N10654" s="1">
        <v>3.3117350611951002</v>
      </c>
      <c r="O10654" s="1" t="s">
        <v>9758</v>
      </c>
    </row>
    <row r="10655" spans="1:15" x14ac:dyDescent="0.3">
      <c r="A10655" s="1" t="s">
        <v>75</v>
      </c>
      <c r="B10655" s="1" t="s">
        <v>5779</v>
      </c>
      <c r="C10655" s="1">
        <v>1</v>
      </c>
      <c r="D10655" s="1" t="s">
        <v>6512</v>
      </c>
      <c r="E10655" s="1">
        <v>16</v>
      </c>
      <c r="F10655" s="1" t="s">
        <v>9800</v>
      </c>
      <c r="G10655" s="1" t="s">
        <v>5803</v>
      </c>
      <c r="H10655" s="1" t="s">
        <v>9757</v>
      </c>
      <c r="I10655" s="1" t="b">
        <v>0</v>
      </c>
      <c r="J10655" s="1">
        <v>0</v>
      </c>
      <c r="K10655" s="1">
        <v>1</v>
      </c>
      <c r="L10655" s="1">
        <v>0</v>
      </c>
      <c r="M10655" s="1">
        <v>44</v>
      </c>
      <c r="N10655" s="1">
        <v>3.1677465802735698</v>
      </c>
      <c r="O10655" s="1" t="s">
        <v>9760</v>
      </c>
    </row>
    <row r="10656" spans="1:15" x14ac:dyDescent="0.3">
      <c r="A10656" s="1" t="s">
        <v>75</v>
      </c>
      <c r="B10656" s="1" t="s">
        <v>5779</v>
      </c>
      <c r="C10656" s="1">
        <v>1</v>
      </c>
      <c r="D10656" s="1" t="s">
        <v>6512</v>
      </c>
      <c r="E10656" s="1">
        <v>16</v>
      </c>
      <c r="F10656" s="1" t="s">
        <v>9800</v>
      </c>
      <c r="G10656" s="1" t="s">
        <v>5908</v>
      </c>
      <c r="H10656" s="1" t="s">
        <v>9759</v>
      </c>
      <c r="I10656" s="1" t="b">
        <v>0</v>
      </c>
      <c r="J10656" s="1">
        <v>0</v>
      </c>
      <c r="K10656" s="1">
        <v>0</v>
      </c>
      <c r="L10656" s="1">
        <v>1</v>
      </c>
      <c r="M10656" s="1">
        <v>21</v>
      </c>
      <c r="N10656" s="1">
        <v>1.5118790496760199</v>
      </c>
      <c r="O10656" s="1" t="s">
        <v>9785</v>
      </c>
    </row>
    <row r="10657" spans="1:15" x14ac:dyDescent="0.3">
      <c r="A10657" s="1" t="s">
        <v>75</v>
      </c>
      <c r="B10657" s="1" t="s">
        <v>5779</v>
      </c>
      <c r="C10657" s="1">
        <v>1</v>
      </c>
      <c r="D10657" s="1" t="s">
        <v>6512</v>
      </c>
      <c r="E10657" s="1">
        <v>17</v>
      </c>
      <c r="F10657" s="1" t="s">
        <v>9801</v>
      </c>
      <c r="G10657" s="1" t="s">
        <v>5803</v>
      </c>
      <c r="H10657" s="1" t="s">
        <v>9757</v>
      </c>
      <c r="I10657" s="1" t="b">
        <v>0</v>
      </c>
      <c r="J10657" s="1">
        <v>0</v>
      </c>
      <c r="K10657" s="1">
        <v>1</v>
      </c>
      <c r="L10657" s="1">
        <v>0</v>
      </c>
      <c r="M10657" s="1">
        <v>470</v>
      </c>
      <c r="N10657" s="1">
        <v>40.940766550522603</v>
      </c>
      <c r="O10657" s="1" t="s">
        <v>9760</v>
      </c>
    </row>
    <row r="10658" spans="1:15" x14ac:dyDescent="0.3">
      <c r="A10658" s="1" t="s">
        <v>75</v>
      </c>
      <c r="B10658" s="1" t="s">
        <v>5779</v>
      </c>
      <c r="C10658" s="1">
        <v>1</v>
      </c>
      <c r="D10658" s="1" t="s">
        <v>6512</v>
      </c>
      <c r="E10658" s="1">
        <v>17</v>
      </c>
      <c r="F10658" s="1" t="s">
        <v>9801</v>
      </c>
      <c r="G10658" s="1" t="s">
        <v>5803</v>
      </c>
      <c r="H10658" s="1" t="s">
        <v>9757</v>
      </c>
      <c r="I10658" s="1" t="b">
        <v>0</v>
      </c>
      <c r="J10658" s="1">
        <v>0</v>
      </c>
      <c r="K10658" s="1">
        <v>1</v>
      </c>
      <c r="L10658" s="1">
        <v>0</v>
      </c>
      <c r="M10658" s="1">
        <v>450</v>
      </c>
      <c r="N10658" s="1">
        <v>39.198606271777003</v>
      </c>
      <c r="O10658" s="1" t="s">
        <v>9758</v>
      </c>
    </row>
    <row r="10659" spans="1:15" x14ac:dyDescent="0.3">
      <c r="A10659" s="1" t="s">
        <v>75</v>
      </c>
      <c r="B10659" s="1" t="s">
        <v>5779</v>
      </c>
      <c r="C10659" s="1">
        <v>1</v>
      </c>
      <c r="D10659" s="1" t="s">
        <v>6512</v>
      </c>
      <c r="E10659" s="1">
        <v>17</v>
      </c>
      <c r="F10659" s="1" t="s">
        <v>9801</v>
      </c>
      <c r="G10659" s="1" t="s">
        <v>5814</v>
      </c>
      <c r="H10659" s="1" t="s">
        <v>9759</v>
      </c>
      <c r="I10659" s="1" t="b">
        <v>1</v>
      </c>
      <c r="J10659" s="1">
        <v>0</v>
      </c>
      <c r="K10659" s="1">
        <v>0</v>
      </c>
      <c r="L10659" s="1">
        <v>0</v>
      </c>
      <c r="M10659" s="1">
        <v>130</v>
      </c>
      <c r="N10659" s="1">
        <v>11.3240418118466</v>
      </c>
      <c r="O10659" s="1" t="s">
        <v>9761</v>
      </c>
    </row>
    <row r="10660" spans="1:15" x14ac:dyDescent="0.3">
      <c r="A10660" s="1" t="s">
        <v>75</v>
      </c>
      <c r="B10660" s="1" t="s">
        <v>5779</v>
      </c>
      <c r="C10660" s="1">
        <v>1</v>
      </c>
      <c r="D10660" s="1" t="s">
        <v>6512</v>
      </c>
      <c r="E10660" s="1">
        <v>17</v>
      </c>
      <c r="F10660" s="1" t="s">
        <v>9801</v>
      </c>
      <c r="G10660" s="1" t="s">
        <v>5803</v>
      </c>
      <c r="H10660" s="1" t="s">
        <v>9757</v>
      </c>
      <c r="I10660" s="1" t="b">
        <v>0</v>
      </c>
      <c r="J10660" s="1">
        <v>0</v>
      </c>
      <c r="K10660" s="1">
        <v>1</v>
      </c>
      <c r="L10660" s="1">
        <v>1</v>
      </c>
      <c r="M10660" s="1">
        <v>13</v>
      </c>
      <c r="N10660" s="1">
        <v>1.1324041811846599</v>
      </c>
      <c r="O10660" s="1" t="s">
        <v>9772</v>
      </c>
    </row>
    <row r="10661" spans="1:15" x14ac:dyDescent="0.3">
      <c r="A10661" s="1" t="s">
        <v>75</v>
      </c>
      <c r="B10661" s="1" t="s">
        <v>5779</v>
      </c>
      <c r="C10661" s="1">
        <v>1</v>
      </c>
      <c r="D10661" s="1" t="s">
        <v>6512</v>
      </c>
      <c r="E10661" s="1">
        <v>18</v>
      </c>
      <c r="F10661" s="1" t="s">
        <v>9802</v>
      </c>
      <c r="G10661" s="1" t="s">
        <v>5803</v>
      </c>
      <c r="H10661" s="1" t="s">
        <v>9757</v>
      </c>
      <c r="I10661" s="1" t="b">
        <v>0</v>
      </c>
      <c r="J10661" s="1">
        <v>0</v>
      </c>
      <c r="K10661" s="1">
        <v>1</v>
      </c>
      <c r="L10661" s="1">
        <v>0</v>
      </c>
      <c r="M10661" s="1">
        <v>638</v>
      </c>
      <c r="N10661" s="1">
        <v>46.231884057971001</v>
      </c>
      <c r="O10661" s="1" t="s">
        <v>9760</v>
      </c>
    </row>
    <row r="10662" spans="1:15" x14ac:dyDescent="0.3">
      <c r="A10662" s="1" t="s">
        <v>75</v>
      </c>
      <c r="B10662" s="1" t="s">
        <v>5779</v>
      </c>
      <c r="C10662" s="1">
        <v>1</v>
      </c>
      <c r="D10662" s="1" t="s">
        <v>6512</v>
      </c>
      <c r="E10662" s="1">
        <v>18</v>
      </c>
      <c r="F10662" s="1" t="s">
        <v>9802</v>
      </c>
      <c r="G10662" s="1" t="s">
        <v>5803</v>
      </c>
      <c r="H10662" s="1" t="s">
        <v>9757</v>
      </c>
      <c r="I10662" s="1" t="b">
        <v>0</v>
      </c>
      <c r="J10662" s="1">
        <v>0</v>
      </c>
      <c r="K10662" s="1">
        <v>1</v>
      </c>
      <c r="L10662" s="1">
        <v>0</v>
      </c>
      <c r="M10662" s="1">
        <v>277</v>
      </c>
      <c r="N10662" s="1">
        <v>20.072463768115899</v>
      </c>
      <c r="O10662" s="1" t="s">
        <v>9758</v>
      </c>
    </row>
    <row r="10663" spans="1:15" x14ac:dyDescent="0.3">
      <c r="A10663" s="1" t="s">
        <v>75</v>
      </c>
      <c r="B10663" s="1" t="s">
        <v>5779</v>
      </c>
      <c r="C10663" s="1">
        <v>1</v>
      </c>
      <c r="D10663" s="1" t="s">
        <v>6512</v>
      </c>
      <c r="E10663" s="1">
        <v>18</v>
      </c>
      <c r="F10663" s="1" t="s">
        <v>9802</v>
      </c>
      <c r="G10663" s="1" t="s">
        <v>5814</v>
      </c>
      <c r="H10663" s="1" t="s">
        <v>9759</v>
      </c>
      <c r="I10663" s="1" t="b">
        <v>1</v>
      </c>
      <c r="J10663" s="1">
        <v>0</v>
      </c>
      <c r="K10663" s="1">
        <v>0</v>
      </c>
      <c r="L10663" s="1">
        <v>0</v>
      </c>
      <c r="M10663" s="1">
        <v>205</v>
      </c>
      <c r="N10663" s="1">
        <v>14.855072463768099</v>
      </c>
      <c r="O10663" s="1" t="s">
        <v>9761</v>
      </c>
    </row>
    <row r="10664" spans="1:15" x14ac:dyDescent="0.3">
      <c r="A10664" s="1" t="s">
        <v>75</v>
      </c>
      <c r="B10664" s="1" t="s">
        <v>5779</v>
      </c>
      <c r="C10664" s="1">
        <v>1</v>
      </c>
      <c r="D10664" s="1" t="s">
        <v>6512</v>
      </c>
      <c r="E10664" s="1">
        <v>18</v>
      </c>
      <c r="F10664" s="1" t="s">
        <v>9802</v>
      </c>
      <c r="G10664" s="1" t="s">
        <v>5840</v>
      </c>
      <c r="H10664" s="1" t="s">
        <v>9759</v>
      </c>
      <c r="I10664" s="1" t="b">
        <v>0</v>
      </c>
      <c r="J10664" s="1">
        <v>5</v>
      </c>
      <c r="K10664" s="1">
        <v>0</v>
      </c>
      <c r="L10664" s="1">
        <v>0</v>
      </c>
      <c r="M10664" s="1">
        <v>37</v>
      </c>
      <c r="N10664" s="1">
        <v>2.6811594202898501</v>
      </c>
      <c r="O10664" s="1" t="s">
        <v>9771</v>
      </c>
    </row>
    <row r="10665" spans="1:15" x14ac:dyDescent="0.3">
      <c r="A10665" s="1" t="s">
        <v>75</v>
      </c>
      <c r="B10665" s="1" t="s">
        <v>5779</v>
      </c>
      <c r="C10665" s="1">
        <v>1</v>
      </c>
      <c r="D10665" s="1" t="s">
        <v>6512</v>
      </c>
      <c r="E10665" s="1">
        <v>18</v>
      </c>
      <c r="F10665" s="1" t="s">
        <v>9802</v>
      </c>
      <c r="G10665" s="1" t="s">
        <v>5801</v>
      </c>
      <c r="H10665" s="1" t="s">
        <v>9759</v>
      </c>
      <c r="I10665" s="1" t="b">
        <v>0</v>
      </c>
      <c r="J10665" s="1">
        <v>1</v>
      </c>
      <c r="K10665" s="1">
        <v>0</v>
      </c>
      <c r="L10665" s="1">
        <v>0</v>
      </c>
      <c r="M10665" s="1">
        <v>27</v>
      </c>
      <c r="N10665" s="1">
        <v>1.9565217391304299</v>
      </c>
      <c r="O10665" s="1" t="s">
        <v>9764</v>
      </c>
    </row>
    <row r="10666" spans="1:15" x14ac:dyDescent="0.3">
      <c r="A10666" s="1" t="s">
        <v>75</v>
      </c>
      <c r="B10666" s="1" t="s">
        <v>5779</v>
      </c>
      <c r="C10666" s="1">
        <v>1</v>
      </c>
      <c r="D10666" s="1" t="s">
        <v>6512</v>
      </c>
      <c r="E10666" s="1">
        <v>18</v>
      </c>
      <c r="F10666" s="1" t="s">
        <v>9802</v>
      </c>
      <c r="G10666" s="1" t="s">
        <v>5834</v>
      </c>
      <c r="H10666" s="1" t="s">
        <v>9759</v>
      </c>
      <c r="I10666" s="1" t="b">
        <v>0</v>
      </c>
      <c r="J10666" s="1">
        <v>71</v>
      </c>
      <c r="K10666" s="1">
        <v>0</v>
      </c>
      <c r="L10666" s="1">
        <v>0</v>
      </c>
      <c r="M10666" s="1">
        <v>25</v>
      </c>
      <c r="N10666" s="1">
        <v>1.8115942028985501</v>
      </c>
      <c r="O10666" s="1" t="e">
        <f>---------------------tcgcctccaagctcccatg</f>
        <v>#NAME?</v>
      </c>
    </row>
    <row r="10667" spans="1:15" x14ac:dyDescent="0.3">
      <c r="A10667" s="1" t="s">
        <v>75</v>
      </c>
      <c r="B10667" s="1" t="s">
        <v>5779</v>
      </c>
      <c r="C10667" s="1">
        <v>1</v>
      </c>
      <c r="D10667" s="1" t="s">
        <v>6512</v>
      </c>
      <c r="E10667" s="1">
        <v>18</v>
      </c>
      <c r="F10667" s="1" t="s">
        <v>9802</v>
      </c>
      <c r="G10667" s="1" t="s">
        <v>5834</v>
      </c>
      <c r="H10667" s="1" t="s">
        <v>9759</v>
      </c>
      <c r="I10667" s="1" t="b">
        <v>0</v>
      </c>
      <c r="J10667" s="1">
        <v>7</v>
      </c>
      <c r="K10667" s="1">
        <v>0</v>
      </c>
      <c r="L10667" s="1">
        <v>0</v>
      </c>
      <c r="M10667" s="1">
        <v>18</v>
      </c>
      <c r="N10667" s="1">
        <v>1.3043478260869501</v>
      </c>
      <c r="O10667" s="1" t="s">
        <v>9803</v>
      </c>
    </row>
    <row r="10668" spans="1:15" x14ac:dyDescent="0.3">
      <c r="A10668" s="1" t="s">
        <v>75</v>
      </c>
      <c r="B10668" s="1" t="s">
        <v>5779</v>
      </c>
      <c r="C10668" s="1">
        <v>1</v>
      </c>
      <c r="D10668" s="1" t="s">
        <v>6512</v>
      </c>
      <c r="E10668" s="1">
        <v>18</v>
      </c>
      <c r="F10668" s="1" t="s">
        <v>9802</v>
      </c>
      <c r="G10668" s="1" t="s">
        <v>5803</v>
      </c>
      <c r="H10668" s="1" t="s">
        <v>9757</v>
      </c>
      <c r="I10668" s="1" t="b">
        <v>0</v>
      </c>
      <c r="J10668" s="1">
        <v>0</v>
      </c>
      <c r="K10668" s="1">
        <v>1</v>
      </c>
      <c r="L10668" s="1">
        <v>0</v>
      </c>
      <c r="M10668" s="1">
        <v>18</v>
      </c>
      <c r="N10668" s="1">
        <v>1.3043478260869501</v>
      </c>
      <c r="O10668" s="1" t="s">
        <v>9766</v>
      </c>
    </row>
    <row r="10669" spans="1:15" x14ac:dyDescent="0.3">
      <c r="A10669" s="1" t="s">
        <v>75</v>
      </c>
      <c r="B10669" s="1" t="s">
        <v>5779</v>
      </c>
      <c r="C10669" s="1">
        <v>1</v>
      </c>
      <c r="D10669" s="1" t="s">
        <v>6512</v>
      </c>
      <c r="E10669" s="1">
        <v>18</v>
      </c>
      <c r="F10669" s="1" t="s">
        <v>9802</v>
      </c>
      <c r="G10669" s="1" t="s">
        <v>5803</v>
      </c>
      <c r="H10669" s="1" t="s">
        <v>9757</v>
      </c>
      <c r="I10669" s="1" t="b">
        <v>0</v>
      </c>
      <c r="J10669" s="1">
        <v>0</v>
      </c>
      <c r="K10669" s="1">
        <v>1</v>
      </c>
      <c r="L10669" s="1">
        <v>1</v>
      </c>
      <c r="M10669" s="1">
        <v>15</v>
      </c>
      <c r="N10669" s="1">
        <v>1.0869565217391299</v>
      </c>
      <c r="O10669" s="1" t="s">
        <v>9772</v>
      </c>
    </row>
    <row r="10670" spans="1:15" x14ac:dyDescent="0.3">
      <c r="A10670" s="1" t="s">
        <v>75</v>
      </c>
      <c r="B10670" s="1" t="s">
        <v>5779</v>
      </c>
      <c r="C10670" s="1">
        <v>1</v>
      </c>
      <c r="D10670" s="1" t="s">
        <v>6512</v>
      </c>
      <c r="E10670" s="1">
        <v>19</v>
      </c>
      <c r="F10670" s="1" t="s">
        <v>9804</v>
      </c>
      <c r="G10670" s="1" t="s">
        <v>5803</v>
      </c>
      <c r="H10670" s="1" t="s">
        <v>9757</v>
      </c>
      <c r="I10670" s="1" t="b">
        <v>0</v>
      </c>
      <c r="J10670" s="1">
        <v>0</v>
      </c>
      <c r="K10670" s="1">
        <v>1</v>
      </c>
      <c r="L10670" s="1">
        <v>0</v>
      </c>
      <c r="M10670" s="1">
        <v>135</v>
      </c>
      <c r="N10670" s="1">
        <v>38.461538461538403</v>
      </c>
      <c r="O10670" s="1" t="s">
        <v>9758</v>
      </c>
    </row>
    <row r="10671" spans="1:15" x14ac:dyDescent="0.3">
      <c r="A10671" s="1" t="s">
        <v>75</v>
      </c>
      <c r="B10671" s="1" t="s">
        <v>5779</v>
      </c>
      <c r="C10671" s="1">
        <v>1</v>
      </c>
      <c r="D10671" s="1" t="s">
        <v>6512</v>
      </c>
      <c r="E10671" s="1">
        <v>19</v>
      </c>
      <c r="F10671" s="1" t="s">
        <v>9804</v>
      </c>
      <c r="G10671" s="1" t="s">
        <v>5834</v>
      </c>
      <c r="H10671" s="1" t="s">
        <v>9759</v>
      </c>
      <c r="I10671" s="1" t="b">
        <v>0</v>
      </c>
      <c r="J10671" s="1">
        <v>7</v>
      </c>
      <c r="K10671" s="1">
        <v>0</v>
      </c>
      <c r="L10671" s="1">
        <v>0</v>
      </c>
      <c r="M10671" s="1">
        <v>88</v>
      </c>
      <c r="N10671" s="1">
        <v>25.071225071225001</v>
      </c>
      <c r="O10671" s="1" t="s">
        <v>9803</v>
      </c>
    </row>
    <row r="10672" spans="1:15" x14ac:dyDescent="0.3">
      <c r="A10672" s="1" t="s">
        <v>75</v>
      </c>
      <c r="B10672" s="1" t="s">
        <v>5779</v>
      </c>
      <c r="C10672" s="1">
        <v>1</v>
      </c>
      <c r="D10672" s="1" t="s">
        <v>6512</v>
      </c>
      <c r="E10672" s="1">
        <v>19</v>
      </c>
      <c r="F10672" s="1" t="s">
        <v>9804</v>
      </c>
      <c r="G10672" s="1" t="s">
        <v>5803</v>
      </c>
      <c r="H10672" s="1" t="s">
        <v>9757</v>
      </c>
      <c r="I10672" s="1" t="b">
        <v>0</v>
      </c>
      <c r="J10672" s="1">
        <v>0</v>
      </c>
      <c r="K10672" s="1">
        <v>1</v>
      </c>
      <c r="L10672" s="1">
        <v>0</v>
      </c>
      <c r="M10672" s="1">
        <v>83</v>
      </c>
      <c r="N10672" s="1">
        <v>23.646723646723601</v>
      </c>
      <c r="O10672" s="1" t="s">
        <v>9760</v>
      </c>
    </row>
    <row r="10673" spans="1:15" x14ac:dyDescent="0.3">
      <c r="A10673" s="1" t="s">
        <v>75</v>
      </c>
      <c r="B10673" s="1" t="s">
        <v>5779</v>
      </c>
      <c r="C10673" s="1">
        <v>1</v>
      </c>
      <c r="D10673" s="1" t="s">
        <v>6512</v>
      </c>
      <c r="E10673" s="1">
        <v>19</v>
      </c>
      <c r="F10673" s="1" t="s">
        <v>9804</v>
      </c>
      <c r="G10673" s="1" t="s">
        <v>5814</v>
      </c>
      <c r="H10673" s="1" t="s">
        <v>9759</v>
      </c>
      <c r="I10673" s="1" t="b">
        <v>1</v>
      </c>
      <c r="J10673" s="1">
        <v>0</v>
      </c>
      <c r="K10673" s="1">
        <v>0</v>
      </c>
      <c r="L10673" s="1">
        <v>0</v>
      </c>
      <c r="M10673" s="1">
        <v>13</v>
      </c>
      <c r="N10673" s="1">
        <v>3.7037037037037002</v>
      </c>
      <c r="O10673" s="1" t="s">
        <v>9761</v>
      </c>
    </row>
    <row r="10674" spans="1:15" x14ac:dyDescent="0.3">
      <c r="A10674" s="1" t="s">
        <v>75</v>
      </c>
      <c r="B10674" s="1" t="s">
        <v>5779</v>
      </c>
      <c r="C10674" s="1">
        <v>1</v>
      </c>
      <c r="D10674" s="1" t="s">
        <v>6512</v>
      </c>
      <c r="E10674" s="1">
        <v>19</v>
      </c>
      <c r="F10674" s="1" t="s">
        <v>9804</v>
      </c>
      <c r="G10674" s="1" t="s">
        <v>5803</v>
      </c>
      <c r="H10674" s="1" t="s">
        <v>9757</v>
      </c>
      <c r="I10674" s="1" t="b">
        <v>0</v>
      </c>
      <c r="J10674" s="1">
        <v>0</v>
      </c>
      <c r="K10674" s="1">
        <v>1</v>
      </c>
      <c r="L10674" s="1">
        <v>1</v>
      </c>
      <c r="M10674" s="1">
        <v>10</v>
      </c>
      <c r="N10674" s="1">
        <v>2.8490028490028401</v>
      </c>
      <c r="O10674" s="1" t="s">
        <v>9772</v>
      </c>
    </row>
    <row r="10675" spans="1:15" x14ac:dyDescent="0.3">
      <c r="A10675" s="1" t="s">
        <v>75</v>
      </c>
      <c r="B10675" s="1" t="s">
        <v>5779</v>
      </c>
      <c r="C10675" s="1">
        <v>1</v>
      </c>
      <c r="D10675" s="1" t="s">
        <v>6512</v>
      </c>
      <c r="E10675" s="1">
        <v>19</v>
      </c>
      <c r="F10675" s="1" t="s">
        <v>9804</v>
      </c>
      <c r="G10675" s="1" t="s">
        <v>5803</v>
      </c>
      <c r="H10675" s="1" t="s">
        <v>9757</v>
      </c>
      <c r="I10675" s="1" t="b">
        <v>0</v>
      </c>
      <c r="J10675" s="1">
        <v>0</v>
      </c>
      <c r="K10675" s="1">
        <v>1</v>
      </c>
      <c r="L10675" s="1">
        <v>0</v>
      </c>
      <c r="M10675" s="1">
        <v>4</v>
      </c>
      <c r="N10675" s="1">
        <v>1.1396011396011301</v>
      </c>
      <c r="O10675" s="1" t="s">
        <v>9766</v>
      </c>
    </row>
    <row r="10676" spans="1:15" x14ac:dyDescent="0.3">
      <c r="A10676" s="1" t="s">
        <v>75</v>
      </c>
      <c r="B10676" s="1" t="s">
        <v>5779</v>
      </c>
      <c r="C10676" s="1">
        <v>1</v>
      </c>
      <c r="D10676" s="1" t="s">
        <v>6512</v>
      </c>
      <c r="E10676" s="1">
        <v>20</v>
      </c>
      <c r="F10676" s="1" t="s">
        <v>9805</v>
      </c>
      <c r="G10676" s="1" t="s">
        <v>5803</v>
      </c>
      <c r="H10676" s="1" t="s">
        <v>9757</v>
      </c>
      <c r="I10676" s="1" t="b">
        <v>0</v>
      </c>
      <c r="J10676" s="1">
        <v>0</v>
      </c>
      <c r="K10676" s="1">
        <v>1</v>
      </c>
      <c r="L10676" s="1">
        <v>0</v>
      </c>
      <c r="M10676" s="1">
        <v>1516</v>
      </c>
      <c r="N10676" s="1">
        <v>69.541284403669707</v>
      </c>
      <c r="O10676" s="1" t="s">
        <v>9758</v>
      </c>
    </row>
    <row r="10677" spans="1:15" x14ac:dyDescent="0.3">
      <c r="A10677" s="1" t="s">
        <v>75</v>
      </c>
      <c r="B10677" s="1" t="s">
        <v>5779</v>
      </c>
      <c r="C10677" s="1">
        <v>1</v>
      </c>
      <c r="D10677" s="1" t="s">
        <v>6512</v>
      </c>
      <c r="E10677" s="1">
        <v>20</v>
      </c>
      <c r="F10677" s="1" t="s">
        <v>9805</v>
      </c>
      <c r="G10677" s="1" t="s">
        <v>5803</v>
      </c>
      <c r="H10677" s="1" t="s">
        <v>9757</v>
      </c>
      <c r="I10677" s="1" t="b">
        <v>0</v>
      </c>
      <c r="J10677" s="1">
        <v>0</v>
      </c>
      <c r="K10677" s="1">
        <v>1</v>
      </c>
      <c r="L10677" s="1">
        <v>0</v>
      </c>
      <c r="M10677" s="1">
        <v>492</v>
      </c>
      <c r="N10677" s="1">
        <v>22.568807339449499</v>
      </c>
      <c r="O10677" s="1" t="s">
        <v>9760</v>
      </c>
    </row>
    <row r="10678" spans="1:15" x14ac:dyDescent="0.3">
      <c r="A10678" s="1" t="s">
        <v>75</v>
      </c>
      <c r="B10678" s="1" t="s">
        <v>5779</v>
      </c>
      <c r="C10678" s="1">
        <v>1</v>
      </c>
      <c r="D10678" s="1" t="s">
        <v>6512</v>
      </c>
      <c r="E10678" s="1">
        <v>20</v>
      </c>
      <c r="F10678" s="1" t="s">
        <v>9805</v>
      </c>
      <c r="G10678" s="1" t="s">
        <v>5834</v>
      </c>
      <c r="H10678" s="1" t="s">
        <v>9759</v>
      </c>
      <c r="I10678" s="1" t="b">
        <v>0</v>
      </c>
      <c r="J10678" s="1">
        <v>28</v>
      </c>
      <c r="K10678" s="1">
        <v>0</v>
      </c>
      <c r="L10678" s="1">
        <v>0</v>
      </c>
      <c r="M10678" s="1">
        <v>24</v>
      </c>
      <c r="N10678" s="1">
        <v>1.1009174311926599</v>
      </c>
      <c r="O10678" s="1" t="s">
        <v>9806</v>
      </c>
    </row>
    <row r="10679" spans="1:15" x14ac:dyDescent="0.3">
      <c r="A10679" s="1" t="s">
        <v>75</v>
      </c>
      <c r="B10679" s="1" t="s">
        <v>5779</v>
      </c>
      <c r="C10679" s="1">
        <v>1</v>
      </c>
      <c r="D10679" s="1" t="s">
        <v>6512</v>
      </c>
      <c r="E10679" s="1">
        <v>21</v>
      </c>
      <c r="F10679" s="1" t="s">
        <v>9807</v>
      </c>
      <c r="G10679" s="1" t="s">
        <v>5803</v>
      </c>
      <c r="H10679" s="1" t="s">
        <v>9757</v>
      </c>
      <c r="I10679" s="1" t="b">
        <v>0</v>
      </c>
      <c r="J10679" s="1">
        <v>0</v>
      </c>
      <c r="K10679" s="1">
        <v>1</v>
      </c>
      <c r="L10679" s="1">
        <v>0</v>
      </c>
      <c r="M10679" s="1">
        <v>76</v>
      </c>
      <c r="N10679" s="1">
        <v>45.783132530120398</v>
      </c>
      <c r="O10679" s="1" t="s">
        <v>9758</v>
      </c>
    </row>
    <row r="10680" spans="1:15" x14ac:dyDescent="0.3">
      <c r="A10680" s="1" t="s">
        <v>75</v>
      </c>
      <c r="B10680" s="1" t="s">
        <v>5779</v>
      </c>
      <c r="C10680" s="1">
        <v>1</v>
      </c>
      <c r="D10680" s="1" t="s">
        <v>6512</v>
      </c>
      <c r="E10680" s="1">
        <v>21</v>
      </c>
      <c r="F10680" s="1" t="s">
        <v>9807</v>
      </c>
      <c r="G10680" s="1" t="s">
        <v>5803</v>
      </c>
      <c r="H10680" s="1" t="s">
        <v>9757</v>
      </c>
      <c r="I10680" s="1" t="b">
        <v>0</v>
      </c>
      <c r="J10680" s="1">
        <v>0</v>
      </c>
      <c r="K10680" s="1">
        <v>1</v>
      </c>
      <c r="L10680" s="1">
        <v>0</v>
      </c>
      <c r="M10680" s="1">
        <v>70</v>
      </c>
      <c r="N10680" s="1">
        <v>42.168674698795101</v>
      </c>
      <c r="O10680" s="1" t="s">
        <v>9760</v>
      </c>
    </row>
    <row r="10681" spans="1:15" x14ac:dyDescent="0.3">
      <c r="A10681" s="1" t="s">
        <v>75</v>
      </c>
      <c r="B10681" s="1" t="s">
        <v>5779</v>
      </c>
      <c r="C10681" s="1">
        <v>1</v>
      </c>
      <c r="D10681" s="1" t="s">
        <v>6512</v>
      </c>
      <c r="E10681" s="1">
        <v>21</v>
      </c>
      <c r="F10681" s="1" t="s">
        <v>9807</v>
      </c>
      <c r="G10681" s="1" t="s">
        <v>5801</v>
      </c>
      <c r="H10681" s="1" t="s">
        <v>9759</v>
      </c>
      <c r="I10681" s="1" t="b">
        <v>0</v>
      </c>
      <c r="J10681" s="1">
        <v>1</v>
      </c>
      <c r="K10681" s="1">
        <v>0</v>
      </c>
      <c r="L10681" s="1">
        <v>0</v>
      </c>
      <c r="M10681" s="1">
        <v>3</v>
      </c>
      <c r="N10681" s="1">
        <v>1.80722891566264</v>
      </c>
      <c r="O10681" s="1" t="s">
        <v>9764</v>
      </c>
    </row>
    <row r="10682" spans="1:15" x14ac:dyDescent="0.3">
      <c r="A10682" s="1" t="s">
        <v>75</v>
      </c>
      <c r="B10682" s="1" t="s">
        <v>5779</v>
      </c>
      <c r="C10682" s="1">
        <v>1</v>
      </c>
      <c r="D10682" s="1" t="s">
        <v>6512</v>
      </c>
      <c r="E10682" s="1">
        <v>21</v>
      </c>
      <c r="F10682" s="1" t="s">
        <v>9807</v>
      </c>
      <c r="G10682" s="1" t="s">
        <v>5803</v>
      </c>
      <c r="H10682" s="1" t="s">
        <v>9757</v>
      </c>
      <c r="I10682" s="1" t="b">
        <v>0</v>
      </c>
      <c r="J10682" s="1">
        <v>0</v>
      </c>
      <c r="K10682" s="1">
        <v>1</v>
      </c>
      <c r="L10682" s="1">
        <v>1</v>
      </c>
      <c r="M10682" s="1">
        <v>2</v>
      </c>
      <c r="N10682" s="1">
        <v>1.2048192771084301</v>
      </c>
      <c r="O10682" s="1" t="s">
        <v>9772</v>
      </c>
    </row>
    <row r="10683" spans="1:15" x14ac:dyDescent="0.3">
      <c r="A10683" s="1" t="s">
        <v>75</v>
      </c>
      <c r="B10683" s="1" t="s">
        <v>5779</v>
      </c>
      <c r="C10683" s="1">
        <v>1</v>
      </c>
      <c r="D10683" s="1" t="s">
        <v>6512</v>
      </c>
      <c r="E10683" s="1">
        <v>21</v>
      </c>
      <c r="F10683" s="1" t="s">
        <v>9807</v>
      </c>
      <c r="G10683" s="1" t="s">
        <v>5814</v>
      </c>
      <c r="H10683" s="1" t="s">
        <v>9759</v>
      </c>
      <c r="I10683" s="1" t="b">
        <v>1</v>
      </c>
      <c r="J10683" s="1">
        <v>0</v>
      </c>
      <c r="K10683" s="1">
        <v>0</v>
      </c>
      <c r="L10683" s="1">
        <v>0</v>
      </c>
      <c r="M10683" s="1">
        <v>2</v>
      </c>
      <c r="N10683" s="1">
        <v>1.2048192771084301</v>
      </c>
      <c r="O10683" s="1" t="s">
        <v>9761</v>
      </c>
    </row>
    <row r="10684" spans="1:15" x14ac:dyDescent="0.3">
      <c r="A10684" s="1" t="s">
        <v>75</v>
      </c>
      <c r="B10684" s="1" t="s">
        <v>5779</v>
      </c>
      <c r="C10684" s="1">
        <v>1</v>
      </c>
      <c r="D10684" s="1" t="s">
        <v>6512</v>
      </c>
      <c r="E10684" s="1">
        <v>22</v>
      </c>
      <c r="F10684" s="1" t="s">
        <v>9808</v>
      </c>
      <c r="G10684" s="1" t="s">
        <v>5803</v>
      </c>
      <c r="H10684" s="1" t="s">
        <v>9757</v>
      </c>
      <c r="I10684" s="1" t="b">
        <v>0</v>
      </c>
      <c r="J10684" s="1">
        <v>0</v>
      </c>
      <c r="K10684" s="1">
        <v>1</v>
      </c>
      <c r="L10684" s="1">
        <v>0</v>
      </c>
      <c r="M10684" s="1">
        <v>1243</v>
      </c>
      <c r="N10684" s="1">
        <v>50.796894156109502</v>
      </c>
      <c r="O10684" s="1" t="s">
        <v>9758</v>
      </c>
    </row>
    <row r="10685" spans="1:15" x14ac:dyDescent="0.3">
      <c r="A10685" s="1" t="s">
        <v>75</v>
      </c>
      <c r="B10685" s="1" t="s">
        <v>5779</v>
      </c>
      <c r="C10685" s="1">
        <v>1</v>
      </c>
      <c r="D10685" s="1" t="s">
        <v>6512</v>
      </c>
      <c r="E10685" s="1">
        <v>22</v>
      </c>
      <c r="F10685" s="1" t="s">
        <v>9808</v>
      </c>
      <c r="G10685" s="1" t="s">
        <v>5803</v>
      </c>
      <c r="H10685" s="1" t="s">
        <v>9757</v>
      </c>
      <c r="I10685" s="1" t="b">
        <v>0</v>
      </c>
      <c r="J10685" s="1">
        <v>0</v>
      </c>
      <c r="K10685" s="1">
        <v>1</v>
      </c>
      <c r="L10685" s="1">
        <v>0</v>
      </c>
      <c r="M10685" s="1">
        <v>808</v>
      </c>
      <c r="N10685" s="1">
        <v>33.020024519820097</v>
      </c>
      <c r="O10685" s="1" t="s">
        <v>9760</v>
      </c>
    </row>
    <row r="10686" spans="1:15" x14ac:dyDescent="0.3">
      <c r="A10686" s="1" t="s">
        <v>75</v>
      </c>
      <c r="B10686" s="1" t="s">
        <v>5779</v>
      </c>
      <c r="C10686" s="1">
        <v>1</v>
      </c>
      <c r="D10686" s="1" t="s">
        <v>6512</v>
      </c>
      <c r="E10686" s="1">
        <v>22</v>
      </c>
      <c r="F10686" s="1" t="s">
        <v>9808</v>
      </c>
      <c r="G10686" s="1" t="s">
        <v>5801</v>
      </c>
      <c r="H10686" s="1" t="s">
        <v>9759</v>
      </c>
      <c r="I10686" s="1" t="b">
        <v>0</v>
      </c>
      <c r="J10686" s="1">
        <v>1</v>
      </c>
      <c r="K10686" s="1">
        <v>0</v>
      </c>
      <c r="L10686" s="1">
        <v>0</v>
      </c>
      <c r="M10686" s="1">
        <v>158</v>
      </c>
      <c r="N10686" s="1">
        <v>6.4568859828361198</v>
      </c>
      <c r="O10686" s="1" t="s">
        <v>9764</v>
      </c>
    </row>
    <row r="10687" spans="1:15" x14ac:dyDescent="0.3">
      <c r="A10687" s="1" t="s">
        <v>75</v>
      </c>
      <c r="B10687" s="1" t="s">
        <v>5779</v>
      </c>
      <c r="C10687" s="1">
        <v>1</v>
      </c>
      <c r="D10687" s="1" t="s">
        <v>6512</v>
      </c>
      <c r="E10687" s="1">
        <v>22</v>
      </c>
      <c r="F10687" s="1" t="s">
        <v>9808</v>
      </c>
      <c r="G10687" s="1" t="s">
        <v>5814</v>
      </c>
      <c r="H10687" s="1" t="s">
        <v>9759</v>
      </c>
      <c r="I10687" s="1" t="b">
        <v>1</v>
      </c>
      <c r="J10687" s="1">
        <v>0</v>
      </c>
      <c r="K10687" s="1">
        <v>0</v>
      </c>
      <c r="L10687" s="1">
        <v>0</v>
      </c>
      <c r="M10687" s="1">
        <v>48</v>
      </c>
      <c r="N10687" s="1">
        <v>1.96158561503882</v>
      </c>
      <c r="O10687" s="1" t="s">
        <v>9761</v>
      </c>
    </row>
    <row r="10688" spans="1:15" x14ac:dyDescent="0.3">
      <c r="A10688" s="1" t="s">
        <v>75</v>
      </c>
      <c r="B10688" s="1" t="s">
        <v>5779</v>
      </c>
      <c r="C10688" s="1">
        <v>1</v>
      </c>
      <c r="D10688" s="1" t="s">
        <v>6512</v>
      </c>
      <c r="E10688" s="1">
        <v>23</v>
      </c>
      <c r="F10688" s="1" t="s">
        <v>9809</v>
      </c>
      <c r="G10688" s="1" t="s">
        <v>5803</v>
      </c>
      <c r="H10688" s="1" t="s">
        <v>9757</v>
      </c>
      <c r="I10688" s="1" t="b">
        <v>0</v>
      </c>
      <c r="J10688" s="1">
        <v>0</v>
      </c>
      <c r="K10688" s="1">
        <v>1</v>
      </c>
      <c r="L10688" s="1">
        <v>0</v>
      </c>
      <c r="M10688" s="1">
        <v>511</v>
      </c>
      <c r="N10688" s="1">
        <v>40.204563335955903</v>
      </c>
      <c r="O10688" s="1" t="s">
        <v>9758</v>
      </c>
    </row>
    <row r="10689" spans="1:15" x14ac:dyDescent="0.3">
      <c r="A10689" s="1" t="s">
        <v>75</v>
      </c>
      <c r="B10689" s="1" t="s">
        <v>5779</v>
      </c>
      <c r="C10689" s="1">
        <v>1</v>
      </c>
      <c r="D10689" s="1" t="s">
        <v>6512</v>
      </c>
      <c r="E10689" s="1">
        <v>23</v>
      </c>
      <c r="F10689" s="1" t="s">
        <v>9809</v>
      </c>
      <c r="G10689" s="1" t="s">
        <v>5803</v>
      </c>
      <c r="H10689" s="1" t="s">
        <v>9757</v>
      </c>
      <c r="I10689" s="1" t="b">
        <v>0</v>
      </c>
      <c r="J10689" s="1">
        <v>0</v>
      </c>
      <c r="K10689" s="1">
        <v>1</v>
      </c>
      <c r="L10689" s="1">
        <v>0</v>
      </c>
      <c r="M10689" s="1">
        <v>269</v>
      </c>
      <c r="N10689" s="1">
        <v>21.1644374508261</v>
      </c>
      <c r="O10689" s="1" t="s">
        <v>9760</v>
      </c>
    </row>
    <row r="10690" spans="1:15" x14ac:dyDescent="0.3">
      <c r="A10690" s="1" t="s">
        <v>75</v>
      </c>
      <c r="B10690" s="1" t="s">
        <v>5779</v>
      </c>
      <c r="C10690" s="1">
        <v>1</v>
      </c>
      <c r="D10690" s="1" t="s">
        <v>6512</v>
      </c>
      <c r="E10690" s="1">
        <v>23</v>
      </c>
      <c r="F10690" s="1" t="s">
        <v>9809</v>
      </c>
      <c r="G10690" s="1" t="s">
        <v>5814</v>
      </c>
      <c r="H10690" s="1" t="s">
        <v>9759</v>
      </c>
      <c r="I10690" s="1" t="b">
        <v>1</v>
      </c>
      <c r="J10690" s="1">
        <v>0</v>
      </c>
      <c r="K10690" s="1">
        <v>0</v>
      </c>
      <c r="L10690" s="1">
        <v>0</v>
      </c>
      <c r="M10690" s="1">
        <v>109</v>
      </c>
      <c r="N10690" s="1">
        <v>8.5759244689220999</v>
      </c>
      <c r="O10690" s="1" t="s">
        <v>9761</v>
      </c>
    </row>
    <row r="10691" spans="1:15" x14ac:dyDescent="0.3">
      <c r="A10691" s="1" t="s">
        <v>75</v>
      </c>
      <c r="B10691" s="1" t="s">
        <v>5779</v>
      </c>
      <c r="C10691" s="1">
        <v>1</v>
      </c>
      <c r="D10691" s="1" t="s">
        <v>6512</v>
      </c>
      <c r="E10691" s="1">
        <v>23</v>
      </c>
      <c r="F10691" s="1" t="s">
        <v>9809</v>
      </c>
      <c r="G10691" s="1" t="s">
        <v>5801</v>
      </c>
      <c r="H10691" s="1" t="s">
        <v>9759</v>
      </c>
      <c r="I10691" s="1" t="b">
        <v>0</v>
      </c>
      <c r="J10691" s="1">
        <v>1</v>
      </c>
      <c r="K10691" s="1">
        <v>0</v>
      </c>
      <c r="L10691" s="1">
        <v>0</v>
      </c>
      <c r="M10691" s="1">
        <v>106</v>
      </c>
      <c r="N10691" s="1">
        <v>8.3398898505113994</v>
      </c>
      <c r="O10691" s="1" t="s">
        <v>9764</v>
      </c>
    </row>
    <row r="10692" spans="1:15" x14ac:dyDescent="0.3">
      <c r="A10692" s="1" t="s">
        <v>75</v>
      </c>
      <c r="B10692" s="1" t="s">
        <v>5779</v>
      </c>
      <c r="C10692" s="1">
        <v>1</v>
      </c>
      <c r="D10692" s="1" t="s">
        <v>6512</v>
      </c>
      <c r="E10692" s="1">
        <v>23</v>
      </c>
      <c r="F10692" s="1" t="s">
        <v>9809</v>
      </c>
      <c r="G10692" s="1" t="s">
        <v>5816</v>
      </c>
      <c r="H10692" s="1" t="s">
        <v>9759</v>
      </c>
      <c r="I10692" s="1" t="b">
        <v>0</v>
      </c>
      <c r="J10692" s="1">
        <v>3</v>
      </c>
      <c r="K10692" s="1">
        <v>0</v>
      </c>
      <c r="L10692" s="1">
        <v>0</v>
      </c>
      <c r="M10692" s="1">
        <v>100</v>
      </c>
      <c r="N10692" s="1">
        <v>7.8678206136900002</v>
      </c>
      <c r="O10692" s="1" t="s">
        <v>9769</v>
      </c>
    </row>
    <row r="10693" spans="1:15" x14ac:dyDescent="0.3">
      <c r="A10693" s="1" t="s">
        <v>75</v>
      </c>
      <c r="B10693" s="1" t="s">
        <v>5779</v>
      </c>
      <c r="C10693" s="1">
        <v>1</v>
      </c>
      <c r="D10693" s="1" t="s">
        <v>6512</v>
      </c>
      <c r="E10693" s="1">
        <v>23</v>
      </c>
      <c r="F10693" s="1" t="s">
        <v>9809</v>
      </c>
      <c r="G10693" s="1" t="s">
        <v>5803</v>
      </c>
      <c r="H10693" s="1" t="s">
        <v>9757</v>
      </c>
      <c r="I10693" s="1" t="b">
        <v>0</v>
      </c>
      <c r="J10693" s="1">
        <v>0</v>
      </c>
      <c r="K10693" s="1">
        <v>1</v>
      </c>
      <c r="L10693" s="1">
        <v>0</v>
      </c>
      <c r="M10693" s="1">
        <v>26</v>
      </c>
      <c r="N10693" s="1">
        <v>2.0456333595594001</v>
      </c>
      <c r="O10693" s="1" t="s">
        <v>9766</v>
      </c>
    </row>
    <row r="10694" spans="1:15" x14ac:dyDescent="0.3">
      <c r="A10694" s="1" t="s">
        <v>75</v>
      </c>
      <c r="B10694" s="1" t="s">
        <v>5779</v>
      </c>
      <c r="C10694" s="1">
        <v>1</v>
      </c>
      <c r="D10694" s="1" t="s">
        <v>6512</v>
      </c>
      <c r="E10694" s="1">
        <v>23</v>
      </c>
      <c r="F10694" s="1" t="s">
        <v>9809</v>
      </c>
      <c r="G10694" s="1" t="s">
        <v>5803</v>
      </c>
      <c r="H10694" s="1" t="s">
        <v>9757</v>
      </c>
      <c r="I10694" s="1" t="b">
        <v>0</v>
      </c>
      <c r="J10694" s="1">
        <v>0</v>
      </c>
      <c r="K10694" s="1">
        <v>1</v>
      </c>
      <c r="L10694" s="1">
        <v>1</v>
      </c>
      <c r="M10694" s="1">
        <v>15</v>
      </c>
      <c r="N10694" s="1">
        <v>1.1801730920535001</v>
      </c>
      <c r="O10694" s="1" t="s">
        <v>9772</v>
      </c>
    </row>
    <row r="10695" spans="1:15" x14ac:dyDescent="0.3">
      <c r="A10695" s="1" t="s">
        <v>75</v>
      </c>
      <c r="B10695" s="1" t="s">
        <v>5779</v>
      </c>
      <c r="C10695" s="1">
        <v>1</v>
      </c>
      <c r="D10695" s="1" t="s">
        <v>6512</v>
      </c>
      <c r="E10695" s="1">
        <v>23</v>
      </c>
      <c r="F10695" s="1" t="s">
        <v>9809</v>
      </c>
      <c r="G10695" s="1" t="s">
        <v>5834</v>
      </c>
      <c r="H10695" s="1" t="s">
        <v>9759</v>
      </c>
      <c r="I10695" s="1" t="b">
        <v>0</v>
      </c>
      <c r="J10695" s="1">
        <v>28</v>
      </c>
      <c r="K10695" s="1">
        <v>0</v>
      </c>
      <c r="L10695" s="1">
        <v>0</v>
      </c>
      <c r="M10695" s="1">
        <v>14</v>
      </c>
      <c r="N10695" s="1">
        <v>1.1014948859166001</v>
      </c>
      <c r="O10695" s="1" t="s">
        <v>9806</v>
      </c>
    </row>
    <row r="10696" spans="1:15" x14ac:dyDescent="0.3">
      <c r="A10696" s="1" t="s">
        <v>75</v>
      </c>
      <c r="B10696" s="1" t="s">
        <v>5779</v>
      </c>
      <c r="C10696" s="1">
        <v>1</v>
      </c>
      <c r="D10696" s="1" t="s">
        <v>6512</v>
      </c>
      <c r="E10696" s="1">
        <v>24</v>
      </c>
      <c r="F10696" s="1" t="s">
        <v>9810</v>
      </c>
      <c r="G10696" s="1" t="s">
        <v>5803</v>
      </c>
      <c r="H10696" s="1" t="s">
        <v>9757</v>
      </c>
      <c r="I10696" s="1" t="b">
        <v>0</v>
      </c>
      <c r="J10696" s="1">
        <v>0</v>
      </c>
      <c r="K10696" s="1">
        <v>1</v>
      </c>
      <c r="L10696" s="1">
        <v>0</v>
      </c>
      <c r="M10696" s="1">
        <v>951</v>
      </c>
      <c r="N10696" s="1">
        <v>67.686832740213504</v>
      </c>
      <c r="O10696" s="1" t="s">
        <v>9766</v>
      </c>
    </row>
    <row r="10697" spans="1:15" x14ac:dyDescent="0.3">
      <c r="A10697" s="1" t="s">
        <v>75</v>
      </c>
      <c r="B10697" s="1" t="s">
        <v>5779</v>
      </c>
      <c r="C10697" s="1">
        <v>1</v>
      </c>
      <c r="D10697" s="1" t="s">
        <v>6512</v>
      </c>
      <c r="E10697" s="1">
        <v>24</v>
      </c>
      <c r="F10697" s="1" t="s">
        <v>9810</v>
      </c>
      <c r="G10697" s="1" t="s">
        <v>5803</v>
      </c>
      <c r="H10697" s="1" t="s">
        <v>9757</v>
      </c>
      <c r="I10697" s="1" t="b">
        <v>0</v>
      </c>
      <c r="J10697" s="1">
        <v>0</v>
      </c>
      <c r="K10697" s="1">
        <v>1</v>
      </c>
      <c r="L10697" s="1">
        <v>0</v>
      </c>
      <c r="M10697" s="1">
        <v>148</v>
      </c>
      <c r="N10697" s="1">
        <v>10.5338078291814</v>
      </c>
      <c r="O10697" s="1" t="s">
        <v>9760</v>
      </c>
    </row>
    <row r="10698" spans="1:15" x14ac:dyDescent="0.3">
      <c r="A10698" s="1" t="s">
        <v>75</v>
      </c>
      <c r="B10698" s="1" t="s">
        <v>5779</v>
      </c>
      <c r="C10698" s="1">
        <v>1</v>
      </c>
      <c r="D10698" s="1" t="s">
        <v>6512</v>
      </c>
      <c r="E10698" s="1">
        <v>24</v>
      </c>
      <c r="F10698" s="1" t="s">
        <v>9810</v>
      </c>
      <c r="G10698" s="1" t="s">
        <v>5814</v>
      </c>
      <c r="H10698" s="1" t="s">
        <v>9759</v>
      </c>
      <c r="I10698" s="1" t="b">
        <v>1</v>
      </c>
      <c r="J10698" s="1">
        <v>0</v>
      </c>
      <c r="K10698" s="1">
        <v>0</v>
      </c>
      <c r="L10698" s="1">
        <v>0</v>
      </c>
      <c r="M10698" s="1">
        <v>132</v>
      </c>
      <c r="N10698" s="1">
        <v>9.3950177935943007</v>
      </c>
      <c r="O10698" s="1" t="s">
        <v>9761</v>
      </c>
    </row>
    <row r="10699" spans="1:15" x14ac:dyDescent="0.3">
      <c r="A10699" s="1" t="s">
        <v>75</v>
      </c>
      <c r="B10699" s="1" t="s">
        <v>5779</v>
      </c>
      <c r="C10699" s="1">
        <v>1</v>
      </c>
      <c r="D10699" s="1" t="s">
        <v>6512</v>
      </c>
      <c r="E10699" s="1">
        <v>24</v>
      </c>
      <c r="F10699" s="1" t="s">
        <v>9810</v>
      </c>
      <c r="G10699" s="1" t="s">
        <v>5803</v>
      </c>
      <c r="H10699" s="1" t="s">
        <v>9757</v>
      </c>
      <c r="I10699" s="1" t="b">
        <v>0</v>
      </c>
      <c r="J10699" s="1">
        <v>0</v>
      </c>
      <c r="K10699" s="1">
        <v>1</v>
      </c>
      <c r="L10699" s="1">
        <v>0</v>
      </c>
      <c r="M10699" s="1">
        <v>56</v>
      </c>
      <c r="N10699" s="1">
        <v>3.9857651245551602</v>
      </c>
      <c r="O10699" s="1" t="s">
        <v>9758</v>
      </c>
    </row>
    <row r="10700" spans="1:15" x14ac:dyDescent="0.3">
      <c r="A10700" s="1" t="s">
        <v>75</v>
      </c>
      <c r="B10700" s="1" t="s">
        <v>5779</v>
      </c>
      <c r="C10700" s="1">
        <v>1</v>
      </c>
      <c r="D10700" s="1" t="s">
        <v>6512</v>
      </c>
      <c r="E10700" s="1">
        <v>24</v>
      </c>
      <c r="F10700" s="1" t="s">
        <v>9810</v>
      </c>
      <c r="G10700" s="1" t="s">
        <v>5801</v>
      </c>
      <c r="H10700" s="1" t="s">
        <v>9759</v>
      </c>
      <c r="I10700" s="1" t="b">
        <v>0</v>
      </c>
      <c r="J10700" s="1">
        <v>1</v>
      </c>
      <c r="K10700" s="1">
        <v>0</v>
      </c>
      <c r="L10700" s="1">
        <v>0</v>
      </c>
      <c r="M10700" s="1">
        <v>19</v>
      </c>
      <c r="N10700" s="1">
        <v>1.3523131672597799</v>
      </c>
      <c r="O10700" s="1" t="s">
        <v>9764</v>
      </c>
    </row>
    <row r="10701" spans="1:15" x14ac:dyDescent="0.3">
      <c r="A10701" s="1" t="s">
        <v>75</v>
      </c>
      <c r="B10701" s="1" t="s">
        <v>5779</v>
      </c>
      <c r="C10701" s="1">
        <v>1</v>
      </c>
      <c r="D10701" s="1" t="s">
        <v>6512</v>
      </c>
      <c r="E10701" s="1">
        <v>25</v>
      </c>
      <c r="F10701" s="1" t="s">
        <v>9811</v>
      </c>
      <c r="G10701" s="1" t="s">
        <v>5803</v>
      </c>
      <c r="H10701" s="1" t="s">
        <v>9757</v>
      </c>
      <c r="I10701" s="1" t="b">
        <v>0</v>
      </c>
      <c r="J10701" s="1">
        <v>0</v>
      </c>
      <c r="K10701" s="1">
        <v>1</v>
      </c>
      <c r="L10701" s="1">
        <v>0</v>
      </c>
      <c r="M10701" s="1">
        <v>170</v>
      </c>
      <c r="N10701" s="1">
        <v>24.495677233429301</v>
      </c>
      <c r="O10701" s="1" t="s">
        <v>9758</v>
      </c>
    </row>
    <row r="10702" spans="1:15" x14ac:dyDescent="0.3">
      <c r="A10702" s="1" t="s">
        <v>75</v>
      </c>
      <c r="B10702" s="1" t="s">
        <v>5779</v>
      </c>
      <c r="C10702" s="1">
        <v>1</v>
      </c>
      <c r="D10702" s="1" t="s">
        <v>6512</v>
      </c>
      <c r="E10702" s="1">
        <v>25</v>
      </c>
      <c r="F10702" s="1" t="s">
        <v>9811</v>
      </c>
      <c r="G10702" s="1" t="s">
        <v>5814</v>
      </c>
      <c r="H10702" s="1" t="s">
        <v>9759</v>
      </c>
      <c r="I10702" s="1" t="b">
        <v>1</v>
      </c>
      <c r="J10702" s="1">
        <v>0</v>
      </c>
      <c r="K10702" s="1">
        <v>0</v>
      </c>
      <c r="L10702" s="1">
        <v>0</v>
      </c>
      <c r="M10702" s="1">
        <v>148</v>
      </c>
      <c r="N10702" s="1">
        <v>21.325648414985501</v>
      </c>
      <c r="O10702" s="1" t="s">
        <v>9761</v>
      </c>
    </row>
    <row r="10703" spans="1:15" x14ac:dyDescent="0.3">
      <c r="A10703" s="1" t="s">
        <v>75</v>
      </c>
      <c r="B10703" s="1" t="s">
        <v>5779</v>
      </c>
      <c r="C10703" s="1">
        <v>1</v>
      </c>
      <c r="D10703" s="1" t="s">
        <v>6512</v>
      </c>
      <c r="E10703" s="1">
        <v>25</v>
      </c>
      <c r="F10703" s="1" t="s">
        <v>9811</v>
      </c>
      <c r="G10703" s="1" t="s">
        <v>5801</v>
      </c>
      <c r="H10703" s="1" t="s">
        <v>9759</v>
      </c>
      <c r="I10703" s="1" t="b">
        <v>0</v>
      </c>
      <c r="J10703" s="1">
        <v>1</v>
      </c>
      <c r="K10703" s="1">
        <v>0</v>
      </c>
      <c r="L10703" s="1">
        <v>0</v>
      </c>
      <c r="M10703" s="1">
        <v>146</v>
      </c>
      <c r="N10703" s="1">
        <v>21.037463976945201</v>
      </c>
      <c r="O10703" s="1" t="s">
        <v>9764</v>
      </c>
    </row>
    <row r="10704" spans="1:15" x14ac:dyDescent="0.3">
      <c r="A10704" s="1" t="s">
        <v>75</v>
      </c>
      <c r="B10704" s="1" t="s">
        <v>5779</v>
      </c>
      <c r="C10704" s="1">
        <v>1</v>
      </c>
      <c r="D10704" s="1" t="s">
        <v>6512</v>
      </c>
      <c r="E10704" s="1">
        <v>25</v>
      </c>
      <c r="F10704" s="1" t="s">
        <v>9811</v>
      </c>
      <c r="G10704" s="1" t="s">
        <v>5803</v>
      </c>
      <c r="H10704" s="1" t="s">
        <v>9757</v>
      </c>
      <c r="I10704" s="1" t="b">
        <v>0</v>
      </c>
      <c r="J10704" s="1">
        <v>0</v>
      </c>
      <c r="K10704" s="1">
        <v>1</v>
      </c>
      <c r="L10704" s="1">
        <v>0</v>
      </c>
      <c r="M10704" s="1">
        <v>70</v>
      </c>
      <c r="N10704" s="1">
        <v>10.0864553314121</v>
      </c>
      <c r="O10704" s="1" t="s">
        <v>9766</v>
      </c>
    </row>
    <row r="10705" spans="1:15" x14ac:dyDescent="0.3">
      <c r="A10705" s="1" t="s">
        <v>75</v>
      </c>
      <c r="B10705" s="1" t="s">
        <v>5779</v>
      </c>
      <c r="C10705" s="1">
        <v>1</v>
      </c>
      <c r="D10705" s="1" t="s">
        <v>6512</v>
      </c>
      <c r="E10705" s="1">
        <v>25</v>
      </c>
      <c r="F10705" s="1" t="s">
        <v>9811</v>
      </c>
      <c r="G10705" s="1" t="s">
        <v>5803</v>
      </c>
      <c r="H10705" s="1" t="s">
        <v>9757</v>
      </c>
      <c r="I10705" s="1" t="b">
        <v>0</v>
      </c>
      <c r="J10705" s="1">
        <v>0</v>
      </c>
      <c r="K10705" s="1">
        <v>1</v>
      </c>
      <c r="L10705" s="1">
        <v>0</v>
      </c>
      <c r="M10705" s="1">
        <v>52</v>
      </c>
      <c r="N10705" s="1">
        <v>7.4927953890489896</v>
      </c>
      <c r="O10705" s="1" t="s">
        <v>9760</v>
      </c>
    </row>
    <row r="10706" spans="1:15" x14ac:dyDescent="0.3">
      <c r="A10706" s="1" t="s">
        <v>75</v>
      </c>
      <c r="B10706" s="1" t="s">
        <v>5779</v>
      </c>
      <c r="C10706" s="1">
        <v>1</v>
      </c>
      <c r="D10706" s="1" t="s">
        <v>6512</v>
      </c>
      <c r="E10706" s="1">
        <v>25</v>
      </c>
      <c r="F10706" s="1" t="s">
        <v>9811</v>
      </c>
      <c r="G10706" s="1" t="s">
        <v>5834</v>
      </c>
      <c r="H10706" s="1" t="s">
        <v>9759</v>
      </c>
      <c r="I10706" s="1" t="b">
        <v>0</v>
      </c>
      <c r="J10706" s="1">
        <v>15</v>
      </c>
      <c r="K10706" s="1">
        <v>0</v>
      </c>
      <c r="L10706" s="1">
        <v>0</v>
      </c>
      <c r="M10706" s="1">
        <v>16</v>
      </c>
      <c r="N10706" s="1">
        <v>2.3054755043227599</v>
      </c>
      <c r="O10706" s="1" t="s">
        <v>9812</v>
      </c>
    </row>
    <row r="10707" spans="1:15" x14ac:dyDescent="0.3">
      <c r="A10707" s="1" t="s">
        <v>75</v>
      </c>
      <c r="B10707" s="1" t="s">
        <v>5779</v>
      </c>
      <c r="C10707" s="1">
        <v>1</v>
      </c>
      <c r="D10707" s="1" t="s">
        <v>6512</v>
      </c>
      <c r="E10707" s="1">
        <v>25</v>
      </c>
      <c r="F10707" s="1" t="s">
        <v>9811</v>
      </c>
      <c r="G10707" s="1" t="s">
        <v>5834</v>
      </c>
      <c r="H10707" s="1" t="s">
        <v>9759</v>
      </c>
      <c r="I10707" s="1" t="b">
        <v>0</v>
      </c>
      <c r="J10707" s="1">
        <v>12</v>
      </c>
      <c r="K10707" s="1">
        <v>0</v>
      </c>
      <c r="L10707" s="1">
        <v>0</v>
      </c>
      <c r="M10707" s="1">
        <v>12</v>
      </c>
      <c r="N10707" s="1">
        <v>1.72910662824207</v>
      </c>
      <c r="O10707" s="1" t="s">
        <v>9813</v>
      </c>
    </row>
    <row r="10708" spans="1:15" x14ac:dyDescent="0.3">
      <c r="A10708" s="1" t="s">
        <v>75</v>
      </c>
      <c r="B10708" s="1" t="s">
        <v>5779</v>
      </c>
      <c r="C10708" s="1">
        <v>1</v>
      </c>
      <c r="D10708" s="1" t="s">
        <v>6512</v>
      </c>
      <c r="E10708" s="1">
        <v>26</v>
      </c>
      <c r="F10708" s="1" t="s">
        <v>9814</v>
      </c>
      <c r="G10708" s="1" t="s">
        <v>5803</v>
      </c>
      <c r="H10708" s="1" t="s">
        <v>9757</v>
      </c>
      <c r="I10708" s="1" t="b">
        <v>0</v>
      </c>
      <c r="J10708" s="1">
        <v>0</v>
      </c>
      <c r="K10708" s="1">
        <v>1</v>
      </c>
      <c r="L10708" s="1">
        <v>0</v>
      </c>
      <c r="M10708" s="1">
        <v>162</v>
      </c>
      <c r="N10708" s="1">
        <v>19.828641370869001</v>
      </c>
      <c r="O10708" s="1" t="s">
        <v>9758</v>
      </c>
    </row>
    <row r="10709" spans="1:15" x14ac:dyDescent="0.3">
      <c r="A10709" s="1" t="s">
        <v>75</v>
      </c>
      <c r="B10709" s="1" t="s">
        <v>5779</v>
      </c>
      <c r="C10709" s="1">
        <v>1</v>
      </c>
      <c r="D10709" s="1" t="s">
        <v>6512</v>
      </c>
      <c r="E10709" s="1">
        <v>26</v>
      </c>
      <c r="F10709" s="1" t="s">
        <v>9814</v>
      </c>
      <c r="G10709" s="1" t="s">
        <v>5801</v>
      </c>
      <c r="H10709" s="1" t="s">
        <v>9759</v>
      </c>
      <c r="I10709" s="1" t="b">
        <v>0</v>
      </c>
      <c r="J10709" s="1">
        <v>1</v>
      </c>
      <c r="K10709" s="1">
        <v>0</v>
      </c>
      <c r="L10709" s="1">
        <v>0</v>
      </c>
      <c r="M10709" s="1">
        <v>154</v>
      </c>
      <c r="N10709" s="1">
        <v>18.849449204406302</v>
      </c>
      <c r="O10709" s="1" t="s">
        <v>9764</v>
      </c>
    </row>
    <row r="10710" spans="1:15" x14ac:dyDescent="0.3">
      <c r="A10710" s="1" t="s">
        <v>75</v>
      </c>
      <c r="B10710" s="1" t="s">
        <v>5779</v>
      </c>
      <c r="C10710" s="1">
        <v>1</v>
      </c>
      <c r="D10710" s="1" t="s">
        <v>6512</v>
      </c>
      <c r="E10710" s="1">
        <v>26</v>
      </c>
      <c r="F10710" s="1" t="s">
        <v>9814</v>
      </c>
      <c r="G10710" s="1" t="s">
        <v>5814</v>
      </c>
      <c r="H10710" s="1" t="s">
        <v>9759</v>
      </c>
      <c r="I10710" s="1" t="b">
        <v>1</v>
      </c>
      <c r="J10710" s="1">
        <v>0</v>
      </c>
      <c r="K10710" s="1">
        <v>0</v>
      </c>
      <c r="L10710" s="1">
        <v>0</v>
      </c>
      <c r="M10710" s="1">
        <v>132</v>
      </c>
      <c r="N10710" s="1">
        <v>16.156670746633999</v>
      </c>
      <c r="O10710" s="1" t="s">
        <v>9761</v>
      </c>
    </row>
    <row r="10711" spans="1:15" x14ac:dyDescent="0.3">
      <c r="A10711" s="1" t="s">
        <v>75</v>
      </c>
      <c r="B10711" s="1" t="s">
        <v>5779</v>
      </c>
      <c r="C10711" s="1">
        <v>1</v>
      </c>
      <c r="D10711" s="1" t="s">
        <v>6512</v>
      </c>
      <c r="E10711" s="1">
        <v>26</v>
      </c>
      <c r="F10711" s="1" t="s">
        <v>9814</v>
      </c>
      <c r="G10711" s="1" t="s">
        <v>5803</v>
      </c>
      <c r="H10711" s="1" t="s">
        <v>9757</v>
      </c>
      <c r="I10711" s="1" t="b">
        <v>0</v>
      </c>
      <c r="J10711" s="1">
        <v>0</v>
      </c>
      <c r="K10711" s="1">
        <v>1</v>
      </c>
      <c r="L10711" s="1">
        <v>0</v>
      </c>
      <c r="M10711" s="1">
        <v>105</v>
      </c>
      <c r="N10711" s="1">
        <v>12.8518971848225</v>
      </c>
      <c r="O10711" s="1" t="s">
        <v>9760</v>
      </c>
    </row>
    <row r="10712" spans="1:15" x14ac:dyDescent="0.3">
      <c r="A10712" s="1" t="s">
        <v>75</v>
      </c>
      <c r="B10712" s="1" t="s">
        <v>5779</v>
      </c>
      <c r="C10712" s="1">
        <v>1</v>
      </c>
      <c r="D10712" s="1" t="s">
        <v>6512</v>
      </c>
      <c r="E10712" s="1">
        <v>26</v>
      </c>
      <c r="F10712" s="1" t="s">
        <v>9814</v>
      </c>
      <c r="G10712" s="1" t="s">
        <v>5834</v>
      </c>
      <c r="H10712" s="1" t="s">
        <v>9759</v>
      </c>
      <c r="I10712" s="1" t="b">
        <v>0</v>
      </c>
      <c r="J10712" s="1">
        <v>8</v>
      </c>
      <c r="K10712" s="1">
        <v>0</v>
      </c>
      <c r="L10712" s="1">
        <v>0</v>
      </c>
      <c r="M10712" s="1">
        <v>61</v>
      </c>
      <c r="N10712" s="1">
        <v>7.4663402692778398</v>
      </c>
      <c r="O10712" s="1" t="s">
        <v>9815</v>
      </c>
    </row>
    <row r="10713" spans="1:15" x14ac:dyDescent="0.3">
      <c r="A10713" s="1" t="s">
        <v>75</v>
      </c>
      <c r="B10713" s="1" t="s">
        <v>5779</v>
      </c>
      <c r="C10713" s="1">
        <v>1</v>
      </c>
      <c r="D10713" s="1" t="s">
        <v>6512</v>
      </c>
      <c r="E10713" s="1">
        <v>26</v>
      </c>
      <c r="F10713" s="1" t="s">
        <v>9814</v>
      </c>
      <c r="G10713" s="1" t="s">
        <v>5834</v>
      </c>
      <c r="H10713" s="1" t="s">
        <v>9759</v>
      </c>
      <c r="I10713" s="1" t="b">
        <v>0</v>
      </c>
      <c r="J10713" s="1">
        <v>6</v>
      </c>
      <c r="K10713" s="1">
        <v>0</v>
      </c>
      <c r="L10713" s="1">
        <v>0</v>
      </c>
      <c r="M10713" s="1">
        <v>42</v>
      </c>
      <c r="N10713" s="1">
        <v>5.1407588739290002</v>
      </c>
      <c r="O10713" s="1" t="s">
        <v>9816</v>
      </c>
    </row>
    <row r="10714" spans="1:15" x14ac:dyDescent="0.3">
      <c r="A10714" s="1" t="s">
        <v>75</v>
      </c>
      <c r="B10714" s="1" t="s">
        <v>5779</v>
      </c>
      <c r="C10714" s="1">
        <v>1</v>
      </c>
      <c r="D10714" s="1" t="s">
        <v>6512</v>
      </c>
      <c r="E10714" s="1">
        <v>26</v>
      </c>
      <c r="F10714" s="1" t="s">
        <v>9814</v>
      </c>
      <c r="G10714" s="1" t="s">
        <v>5834</v>
      </c>
      <c r="H10714" s="1" t="s">
        <v>9759</v>
      </c>
      <c r="I10714" s="1" t="b">
        <v>0</v>
      </c>
      <c r="J10714" s="1">
        <v>24</v>
      </c>
      <c r="K10714" s="1">
        <v>0</v>
      </c>
      <c r="L10714" s="1">
        <v>0</v>
      </c>
      <c r="M10714" s="1">
        <v>31</v>
      </c>
      <c r="N10714" s="1">
        <v>3.7943696450428299</v>
      </c>
      <c r="O10714" s="1" t="s">
        <v>9817</v>
      </c>
    </row>
    <row r="10715" spans="1:15" x14ac:dyDescent="0.3">
      <c r="A10715" s="1" t="s">
        <v>75</v>
      </c>
      <c r="B10715" s="1" t="s">
        <v>5779</v>
      </c>
      <c r="C10715" s="1">
        <v>1</v>
      </c>
      <c r="D10715" s="1" t="s">
        <v>6512</v>
      </c>
      <c r="E10715" s="1">
        <v>26</v>
      </c>
      <c r="F10715" s="1" t="s">
        <v>9814</v>
      </c>
      <c r="G10715" s="1" t="s">
        <v>5803</v>
      </c>
      <c r="H10715" s="1" t="s">
        <v>9757</v>
      </c>
      <c r="I10715" s="1" t="b">
        <v>0</v>
      </c>
      <c r="J10715" s="1">
        <v>0</v>
      </c>
      <c r="K10715" s="1">
        <v>1</v>
      </c>
      <c r="L10715" s="1">
        <v>0</v>
      </c>
      <c r="M10715" s="1">
        <v>24</v>
      </c>
      <c r="N10715" s="1">
        <v>2.9375764993879998</v>
      </c>
      <c r="O10715" s="1" t="s">
        <v>9766</v>
      </c>
    </row>
    <row r="10716" spans="1:15" x14ac:dyDescent="0.3">
      <c r="A10716" s="1" t="s">
        <v>75</v>
      </c>
      <c r="B10716" s="1" t="s">
        <v>5779</v>
      </c>
      <c r="C10716" s="1">
        <v>1</v>
      </c>
      <c r="D10716" s="1" t="s">
        <v>6512</v>
      </c>
      <c r="E10716" s="1">
        <v>26</v>
      </c>
      <c r="F10716" s="1" t="s">
        <v>9814</v>
      </c>
      <c r="G10716" s="1" t="s">
        <v>5834</v>
      </c>
      <c r="H10716" s="1" t="s">
        <v>9759</v>
      </c>
      <c r="I10716" s="1" t="b">
        <v>0</v>
      </c>
      <c r="J10716" s="1">
        <v>7</v>
      </c>
      <c r="K10716" s="1">
        <v>0</v>
      </c>
      <c r="L10716" s="1">
        <v>0</v>
      </c>
      <c r="M10716" s="1">
        <v>18</v>
      </c>
      <c r="N10716" s="1">
        <v>2.203182374541</v>
      </c>
      <c r="O10716" s="1" t="s">
        <v>9803</v>
      </c>
    </row>
    <row r="10717" spans="1:15" x14ac:dyDescent="0.3">
      <c r="A10717" s="1" t="s">
        <v>75</v>
      </c>
      <c r="B10717" s="1" t="s">
        <v>5779</v>
      </c>
      <c r="C10717" s="1">
        <v>1</v>
      </c>
      <c r="D10717" s="1" t="s">
        <v>6512</v>
      </c>
      <c r="E10717" s="1">
        <v>27</v>
      </c>
      <c r="F10717" s="1" t="s">
        <v>9818</v>
      </c>
      <c r="G10717" s="1" t="s">
        <v>5803</v>
      </c>
      <c r="H10717" s="1" t="s">
        <v>9757</v>
      </c>
      <c r="I10717" s="1" t="b">
        <v>0</v>
      </c>
      <c r="J10717" s="1">
        <v>0</v>
      </c>
      <c r="K10717" s="1">
        <v>1</v>
      </c>
      <c r="L10717" s="1">
        <v>0</v>
      </c>
      <c r="M10717" s="1">
        <v>251</v>
      </c>
      <c r="N10717" s="1">
        <v>67.292225201072299</v>
      </c>
      <c r="O10717" s="1" t="s">
        <v>9758</v>
      </c>
    </row>
    <row r="10718" spans="1:15" x14ac:dyDescent="0.3">
      <c r="A10718" s="1" t="s">
        <v>75</v>
      </c>
      <c r="B10718" s="1" t="s">
        <v>5779</v>
      </c>
      <c r="C10718" s="1">
        <v>1</v>
      </c>
      <c r="D10718" s="1" t="s">
        <v>6512</v>
      </c>
      <c r="E10718" s="1">
        <v>27</v>
      </c>
      <c r="F10718" s="1" t="s">
        <v>9818</v>
      </c>
      <c r="G10718" s="1" t="s">
        <v>5814</v>
      </c>
      <c r="H10718" s="1" t="s">
        <v>9759</v>
      </c>
      <c r="I10718" s="1" t="b">
        <v>1</v>
      </c>
      <c r="J10718" s="1">
        <v>0</v>
      </c>
      <c r="K10718" s="1">
        <v>0</v>
      </c>
      <c r="L10718" s="1">
        <v>0</v>
      </c>
      <c r="M10718" s="1">
        <v>33</v>
      </c>
      <c r="N10718" s="1">
        <v>8.8471849865951704</v>
      </c>
      <c r="O10718" s="1" t="s">
        <v>9761</v>
      </c>
    </row>
    <row r="10719" spans="1:15" x14ac:dyDescent="0.3">
      <c r="A10719" s="1" t="s">
        <v>75</v>
      </c>
      <c r="B10719" s="1" t="s">
        <v>5779</v>
      </c>
      <c r="C10719" s="1">
        <v>1</v>
      </c>
      <c r="D10719" s="1" t="s">
        <v>6512</v>
      </c>
      <c r="E10719" s="1">
        <v>27</v>
      </c>
      <c r="F10719" s="1" t="s">
        <v>9818</v>
      </c>
      <c r="G10719" s="1" t="s">
        <v>5803</v>
      </c>
      <c r="H10719" s="1" t="s">
        <v>9757</v>
      </c>
      <c r="I10719" s="1" t="b">
        <v>0</v>
      </c>
      <c r="J10719" s="1">
        <v>0</v>
      </c>
      <c r="K10719" s="1">
        <v>1</v>
      </c>
      <c r="L10719" s="1">
        <v>0</v>
      </c>
      <c r="M10719" s="1">
        <v>20</v>
      </c>
      <c r="N10719" s="1">
        <v>5.36193029490616</v>
      </c>
      <c r="O10719" s="1" t="s">
        <v>9760</v>
      </c>
    </row>
    <row r="10720" spans="1:15" x14ac:dyDescent="0.3">
      <c r="A10720" s="1" t="s">
        <v>75</v>
      </c>
      <c r="B10720" s="1" t="s">
        <v>5779</v>
      </c>
      <c r="C10720" s="1">
        <v>1</v>
      </c>
      <c r="D10720" s="1" t="s">
        <v>6512</v>
      </c>
      <c r="E10720" s="1">
        <v>27</v>
      </c>
      <c r="F10720" s="1" t="s">
        <v>9818</v>
      </c>
      <c r="G10720" s="1" t="s">
        <v>5801</v>
      </c>
      <c r="H10720" s="1" t="s">
        <v>9759</v>
      </c>
      <c r="I10720" s="1" t="b">
        <v>0</v>
      </c>
      <c r="J10720" s="1">
        <v>1</v>
      </c>
      <c r="K10720" s="1">
        <v>0</v>
      </c>
      <c r="L10720" s="1">
        <v>0</v>
      </c>
      <c r="M10720" s="1">
        <v>13</v>
      </c>
      <c r="N10720" s="1">
        <v>3.4852546916890002</v>
      </c>
      <c r="O10720" s="1" t="s">
        <v>9764</v>
      </c>
    </row>
    <row r="10721" spans="1:15" x14ac:dyDescent="0.3">
      <c r="A10721" s="1" t="s">
        <v>75</v>
      </c>
      <c r="B10721" s="1" t="s">
        <v>5779</v>
      </c>
      <c r="C10721" s="1">
        <v>1</v>
      </c>
      <c r="D10721" s="1" t="s">
        <v>6512</v>
      </c>
      <c r="E10721" s="1">
        <v>27</v>
      </c>
      <c r="F10721" s="1" t="s">
        <v>9818</v>
      </c>
      <c r="G10721" s="1" t="s">
        <v>5834</v>
      </c>
      <c r="H10721" s="1" t="s">
        <v>9759</v>
      </c>
      <c r="I10721" s="1" t="b">
        <v>0</v>
      </c>
      <c r="J10721" s="1">
        <v>8</v>
      </c>
      <c r="K10721" s="1">
        <v>0</v>
      </c>
      <c r="L10721" s="1">
        <v>0</v>
      </c>
      <c r="M10721" s="1">
        <v>7</v>
      </c>
      <c r="N10721" s="1">
        <v>1.8766756032171501</v>
      </c>
      <c r="O10721" s="1" t="s">
        <v>9815</v>
      </c>
    </row>
    <row r="10722" spans="1:15" x14ac:dyDescent="0.3">
      <c r="A10722" s="1" t="s">
        <v>75</v>
      </c>
      <c r="B10722" s="1" t="s">
        <v>5779</v>
      </c>
      <c r="C10722" s="1">
        <v>1</v>
      </c>
      <c r="D10722" s="1" t="s">
        <v>6512</v>
      </c>
      <c r="E10722" s="1">
        <v>27</v>
      </c>
      <c r="F10722" s="1" t="s">
        <v>9818</v>
      </c>
      <c r="G10722" s="1" t="s">
        <v>5895</v>
      </c>
      <c r="H10722" s="1" t="s">
        <v>9787</v>
      </c>
      <c r="I10722" s="1" t="b">
        <v>0</v>
      </c>
      <c r="J10722" s="1">
        <v>0</v>
      </c>
      <c r="K10722" s="1">
        <v>2</v>
      </c>
      <c r="L10722" s="1">
        <v>0</v>
      </c>
      <c r="M10722" s="1">
        <v>5</v>
      </c>
      <c r="N10722" s="1">
        <v>1.34048257372654</v>
      </c>
      <c r="O10722" s="1" t="s">
        <v>9819</v>
      </c>
    </row>
    <row r="10723" spans="1:15" x14ac:dyDescent="0.3">
      <c r="A10723" s="1" t="s">
        <v>75</v>
      </c>
      <c r="B10723" s="1" t="s">
        <v>5779</v>
      </c>
      <c r="C10723" s="1">
        <v>1</v>
      </c>
      <c r="D10723" s="1" t="s">
        <v>6512</v>
      </c>
      <c r="E10723" s="1">
        <v>27</v>
      </c>
      <c r="F10723" s="1" t="s">
        <v>9818</v>
      </c>
      <c r="G10723" s="1" t="s">
        <v>5803</v>
      </c>
      <c r="H10723" s="1" t="s">
        <v>9757</v>
      </c>
      <c r="I10723" s="1" t="b">
        <v>0</v>
      </c>
      <c r="J10723" s="1">
        <v>0</v>
      </c>
      <c r="K10723" s="1">
        <v>1</v>
      </c>
      <c r="L10723" s="1">
        <v>0</v>
      </c>
      <c r="M10723" s="1">
        <v>4</v>
      </c>
      <c r="N10723" s="1">
        <v>1.07238605898123</v>
      </c>
      <c r="O10723" s="1" t="s">
        <v>9766</v>
      </c>
    </row>
    <row r="10724" spans="1:15" x14ac:dyDescent="0.3">
      <c r="A10724" s="1" t="s">
        <v>75</v>
      </c>
      <c r="B10724" s="1" t="s">
        <v>5779</v>
      </c>
      <c r="C10724" s="1">
        <v>1</v>
      </c>
      <c r="D10724" s="1" t="s">
        <v>6512</v>
      </c>
      <c r="E10724" s="1">
        <v>28</v>
      </c>
      <c r="F10724" s="1" t="s">
        <v>9820</v>
      </c>
      <c r="G10724" s="1" t="s">
        <v>5814</v>
      </c>
      <c r="H10724" s="1" t="s">
        <v>9759</v>
      </c>
      <c r="I10724" s="1" t="b">
        <v>1</v>
      </c>
      <c r="J10724" s="1">
        <v>0</v>
      </c>
      <c r="K10724" s="1">
        <v>0</v>
      </c>
      <c r="L10724" s="1">
        <v>0</v>
      </c>
      <c r="M10724" s="1">
        <v>734</v>
      </c>
      <c r="N10724" s="1">
        <v>56.4181398923904</v>
      </c>
      <c r="O10724" s="1" t="s">
        <v>9761</v>
      </c>
    </row>
    <row r="10725" spans="1:15" x14ac:dyDescent="0.3">
      <c r="A10725" s="1" t="s">
        <v>75</v>
      </c>
      <c r="B10725" s="1" t="s">
        <v>5779</v>
      </c>
      <c r="C10725" s="1">
        <v>1</v>
      </c>
      <c r="D10725" s="1" t="s">
        <v>6512</v>
      </c>
      <c r="E10725" s="1">
        <v>28</v>
      </c>
      <c r="F10725" s="1" t="s">
        <v>9820</v>
      </c>
      <c r="G10725" s="1" t="s">
        <v>5803</v>
      </c>
      <c r="H10725" s="1" t="s">
        <v>9757</v>
      </c>
      <c r="I10725" s="1" t="b">
        <v>0</v>
      </c>
      <c r="J10725" s="1">
        <v>0</v>
      </c>
      <c r="K10725" s="1">
        <v>1</v>
      </c>
      <c r="L10725" s="1">
        <v>0</v>
      </c>
      <c r="M10725" s="1">
        <v>210</v>
      </c>
      <c r="N10725" s="1">
        <v>16.141429669484999</v>
      </c>
      <c r="O10725" s="1" t="s">
        <v>9758</v>
      </c>
    </row>
    <row r="10726" spans="1:15" x14ac:dyDescent="0.3">
      <c r="A10726" s="1" t="s">
        <v>75</v>
      </c>
      <c r="B10726" s="1" t="s">
        <v>5779</v>
      </c>
      <c r="C10726" s="1">
        <v>1</v>
      </c>
      <c r="D10726" s="1" t="s">
        <v>6512</v>
      </c>
      <c r="E10726" s="1">
        <v>28</v>
      </c>
      <c r="F10726" s="1" t="s">
        <v>9820</v>
      </c>
      <c r="G10726" s="1" t="s">
        <v>5803</v>
      </c>
      <c r="H10726" s="1" t="s">
        <v>9757</v>
      </c>
      <c r="I10726" s="1" t="b">
        <v>0</v>
      </c>
      <c r="J10726" s="1">
        <v>0</v>
      </c>
      <c r="K10726" s="1">
        <v>1</v>
      </c>
      <c r="L10726" s="1">
        <v>0</v>
      </c>
      <c r="M10726" s="1">
        <v>71</v>
      </c>
      <c r="N10726" s="1">
        <v>5.45734050730207</v>
      </c>
      <c r="O10726" s="1" t="s">
        <v>9760</v>
      </c>
    </row>
    <row r="10727" spans="1:15" x14ac:dyDescent="0.3">
      <c r="A10727" s="1" t="s">
        <v>75</v>
      </c>
      <c r="B10727" s="1" t="s">
        <v>5779</v>
      </c>
      <c r="C10727" s="1">
        <v>1</v>
      </c>
      <c r="D10727" s="1" t="s">
        <v>6512</v>
      </c>
      <c r="E10727" s="1">
        <v>28</v>
      </c>
      <c r="F10727" s="1" t="s">
        <v>9820</v>
      </c>
      <c r="G10727" s="1" t="s">
        <v>5801</v>
      </c>
      <c r="H10727" s="1" t="s">
        <v>9759</v>
      </c>
      <c r="I10727" s="1" t="b">
        <v>0</v>
      </c>
      <c r="J10727" s="1">
        <v>1</v>
      </c>
      <c r="K10727" s="1">
        <v>0</v>
      </c>
      <c r="L10727" s="1">
        <v>0</v>
      </c>
      <c r="M10727" s="1">
        <v>67</v>
      </c>
      <c r="N10727" s="1">
        <v>5.1498847040737896</v>
      </c>
      <c r="O10727" s="1" t="s">
        <v>9764</v>
      </c>
    </row>
    <row r="10728" spans="1:15" x14ac:dyDescent="0.3">
      <c r="A10728" s="1" t="s">
        <v>75</v>
      </c>
      <c r="B10728" s="1" t="s">
        <v>5779</v>
      </c>
      <c r="C10728" s="1">
        <v>1</v>
      </c>
      <c r="D10728" s="1" t="s">
        <v>6512</v>
      </c>
      <c r="E10728" s="1">
        <v>28</v>
      </c>
      <c r="F10728" s="1" t="s">
        <v>9820</v>
      </c>
      <c r="G10728" s="1" t="s">
        <v>5803</v>
      </c>
      <c r="H10728" s="1" t="s">
        <v>9757</v>
      </c>
      <c r="I10728" s="1" t="b">
        <v>0</v>
      </c>
      <c r="J10728" s="1">
        <v>0</v>
      </c>
      <c r="K10728" s="1">
        <v>1</v>
      </c>
      <c r="L10728" s="1">
        <v>0</v>
      </c>
      <c r="M10728" s="1">
        <v>38</v>
      </c>
      <c r="N10728" s="1">
        <v>2.9208301306687101</v>
      </c>
      <c r="O10728" s="1" t="s">
        <v>9766</v>
      </c>
    </row>
    <row r="10729" spans="1:15" x14ac:dyDescent="0.3">
      <c r="A10729" s="1" t="s">
        <v>75</v>
      </c>
      <c r="B10729" s="1" t="s">
        <v>5779</v>
      </c>
      <c r="C10729" s="1">
        <v>1</v>
      </c>
      <c r="D10729" s="1" t="s">
        <v>6512</v>
      </c>
      <c r="E10729" s="1">
        <v>28</v>
      </c>
      <c r="F10729" s="1" t="s">
        <v>9820</v>
      </c>
      <c r="G10729" s="1" t="s">
        <v>5876</v>
      </c>
      <c r="H10729" s="1" t="s">
        <v>9759</v>
      </c>
      <c r="I10729" s="1" t="b">
        <v>0</v>
      </c>
      <c r="J10729" s="1">
        <v>4</v>
      </c>
      <c r="K10729" s="1">
        <v>0</v>
      </c>
      <c r="L10729" s="1">
        <v>0</v>
      </c>
      <c r="M10729" s="1">
        <v>25</v>
      </c>
      <c r="N10729" s="1">
        <v>1.92159877017678</v>
      </c>
      <c r="O10729" s="1" t="s">
        <v>9789</v>
      </c>
    </row>
    <row r="10730" spans="1:15" x14ac:dyDescent="0.3">
      <c r="A10730" s="1" t="s">
        <v>75</v>
      </c>
      <c r="B10730" s="1" t="s">
        <v>5779</v>
      </c>
      <c r="C10730" s="1">
        <v>1</v>
      </c>
      <c r="D10730" s="1" t="s">
        <v>6512</v>
      </c>
      <c r="E10730" s="1">
        <v>28</v>
      </c>
      <c r="F10730" s="1" t="s">
        <v>9820</v>
      </c>
      <c r="G10730" s="1" t="s">
        <v>5834</v>
      </c>
      <c r="H10730" s="1" t="s">
        <v>9759</v>
      </c>
      <c r="I10730" s="1" t="b">
        <v>0</v>
      </c>
      <c r="J10730" s="1">
        <v>18</v>
      </c>
      <c r="K10730" s="1">
        <v>0</v>
      </c>
      <c r="L10730" s="1">
        <v>0</v>
      </c>
      <c r="M10730" s="1">
        <v>14</v>
      </c>
      <c r="N10730" s="1">
        <v>1.0760953112989999</v>
      </c>
      <c r="O10730" s="1" t="s">
        <v>9775</v>
      </c>
    </row>
    <row r="10731" spans="1:15" x14ac:dyDescent="0.3">
      <c r="A10731" s="1" t="s">
        <v>75</v>
      </c>
      <c r="B10731" s="1" t="s">
        <v>5779</v>
      </c>
      <c r="C10731" s="1">
        <v>1</v>
      </c>
      <c r="D10731" s="1" t="s">
        <v>6512</v>
      </c>
      <c r="E10731" s="1">
        <v>29</v>
      </c>
      <c r="F10731" s="1" t="s">
        <v>9821</v>
      </c>
      <c r="G10731" s="1" t="s">
        <v>5803</v>
      </c>
      <c r="H10731" s="1" t="s">
        <v>9757</v>
      </c>
      <c r="I10731" s="1" t="b">
        <v>0</v>
      </c>
      <c r="J10731" s="1">
        <v>0</v>
      </c>
      <c r="K10731" s="1">
        <v>1</v>
      </c>
      <c r="L10731" s="1">
        <v>0</v>
      </c>
      <c r="M10731" s="1">
        <v>230</v>
      </c>
      <c r="N10731" s="1">
        <v>23.373983739837399</v>
      </c>
      <c r="O10731" s="1" t="s">
        <v>9758</v>
      </c>
    </row>
    <row r="10732" spans="1:15" x14ac:dyDescent="0.3">
      <c r="A10732" s="1" t="s">
        <v>75</v>
      </c>
      <c r="B10732" s="1" t="s">
        <v>5779</v>
      </c>
      <c r="C10732" s="1">
        <v>1</v>
      </c>
      <c r="D10732" s="1" t="s">
        <v>6512</v>
      </c>
      <c r="E10732" s="1">
        <v>29</v>
      </c>
      <c r="F10732" s="1" t="s">
        <v>9821</v>
      </c>
      <c r="G10732" s="1" t="s">
        <v>5814</v>
      </c>
      <c r="H10732" s="1" t="s">
        <v>9759</v>
      </c>
      <c r="I10732" s="1" t="b">
        <v>1</v>
      </c>
      <c r="J10732" s="1">
        <v>0</v>
      </c>
      <c r="K10732" s="1">
        <v>0</v>
      </c>
      <c r="L10732" s="1">
        <v>0</v>
      </c>
      <c r="M10732" s="1">
        <v>133</v>
      </c>
      <c r="N10732" s="1">
        <v>13.516260162601601</v>
      </c>
      <c r="O10732" s="1" t="s">
        <v>9761</v>
      </c>
    </row>
    <row r="10733" spans="1:15" x14ac:dyDescent="0.3">
      <c r="A10733" s="1" t="s">
        <v>75</v>
      </c>
      <c r="B10733" s="1" t="s">
        <v>5779</v>
      </c>
      <c r="C10733" s="1">
        <v>1</v>
      </c>
      <c r="D10733" s="1" t="s">
        <v>6512</v>
      </c>
      <c r="E10733" s="1">
        <v>29</v>
      </c>
      <c r="F10733" s="1" t="s">
        <v>9821</v>
      </c>
      <c r="G10733" s="1" t="s">
        <v>5876</v>
      </c>
      <c r="H10733" s="1" t="s">
        <v>9759</v>
      </c>
      <c r="I10733" s="1" t="b">
        <v>0</v>
      </c>
      <c r="J10733" s="1">
        <v>4</v>
      </c>
      <c r="K10733" s="1">
        <v>0</v>
      </c>
      <c r="L10733" s="1">
        <v>0</v>
      </c>
      <c r="M10733" s="1">
        <v>124</v>
      </c>
      <c r="N10733" s="1">
        <v>12.6016260162601</v>
      </c>
      <c r="O10733" s="1" t="s">
        <v>9789</v>
      </c>
    </row>
    <row r="10734" spans="1:15" x14ac:dyDescent="0.3">
      <c r="A10734" s="1" t="s">
        <v>75</v>
      </c>
      <c r="B10734" s="1" t="s">
        <v>5779</v>
      </c>
      <c r="C10734" s="1">
        <v>1</v>
      </c>
      <c r="D10734" s="1" t="s">
        <v>6512</v>
      </c>
      <c r="E10734" s="1">
        <v>29</v>
      </c>
      <c r="F10734" s="1" t="s">
        <v>9821</v>
      </c>
      <c r="G10734" s="1" t="s">
        <v>5803</v>
      </c>
      <c r="H10734" s="1" t="s">
        <v>9757</v>
      </c>
      <c r="I10734" s="1" t="b">
        <v>0</v>
      </c>
      <c r="J10734" s="1">
        <v>0</v>
      </c>
      <c r="K10734" s="1">
        <v>1</v>
      </c>
      <c r="L10734" s="1">
        <v>0</v>
      </c>
      <c r="M10734" s="1">
        <v>101</v>
      </c>
      <c r="N10734" s="1">
        <v>10.264227642276399</v>
      </c>
      <c r="O10734" s="1" t="s">
        <v>9760</v>
      </c>
    </row>
    <row r="10735" spans="1:15" x14ac:dyDescent="0.3">
      <c r="A10735" s="1" t="s">
        <v>75</v>
      </c>
      <c r="B10735" s="1" t="s">
        <v>5779</v>
      </c>
      <c r="C10735" s="1">
        <v>1</v>
      </c>
      <c r="D10735" s="1" t="s">
        <v>6512</v>
      </c>
      <c r="E10735" s="1">
        <v>29</v>
      </c>
      <c r="F10735" s="1" t="s">
        <v>9821</v>
      </c>
      <c r="G10735" s="1" t="s">
        <v>5803</v>
      </c>
      <c r="H10735" s="1" t="s">
        <v>9757</v>
      </c>
      <c r="I10735" s="1" t="b">
        <v>0</v>
      </c>
      <c r="J10735" s="1">
        <v>0</v>
      </c>
      <c r="K10735" s="1">
        <v>1</v>
      </c>
      <c r="L10735" s="1">
        <v>0</v>
      </c>
      <c r="M10735" s="1">
        <v>83</v>
      </c>
      <c r="N10735" s="1">
        <v>8.4349593495934894</v>
      </c>
      <c r="O10735" s="1" t="s">
        <v>9766</v>
      </c>
    </row>
    <row r="10736" spans="1:15" x14ac:dyDescent="0.3">
      <c r="A10736" s="1" t="s">
        <v>75</v>
      </c>
      <c r="B10736" s="1" t="s">
        <v>5779</v>
      </c>
      <c r="C10736" s="1">
        <v>1</v>
      </c>
      <c r="D10736" s="1" t="s">
        <v>6512</v>
      </c>
      <c r="E10736" s="1">
        <v>29</v>
      </c>
      <c r="F10736" s="1" t="s">
        <v>9821</v>
      </c>
      <c r="G10736" s="1" t="s">
        <v>5834</v>
      </c>
      <c r="H10736" s="1" t="s">
        <v>9759</v>
      </c>
      <c r="I10736" s="1" t="b">
        <v>0</v>
      </c>
      <c r="J10736" s="1">
        <v>18</v>
      </c>
      <c r="K10736" s="1">
        <v>0</v>
      </c>
      <c r="L10736" s="1">
        <v>0</v>
      </c>
      <c r="M10736" s="1">
        <v>69</v>
      </c>
      <c r="N10736" s="1">
        <v>7.01219512195122</v>
      </c>
      <c r="O10736" s="1" t="s">
        <v>9775</v>
      </c>
    </row>
    <row r="10737" spans="1:15" x14ac:dyDescent="0.3">
      <c r="A10737" s="1" t="s">
        <v>75</v>
      </c>
      <c r="B10737" s="1" t="s">
        <v>5779</v>
      </c>
      <c r="C10737" s="1">
        <v>1</v>
      </c>
      <c r="D10737" s="1" t="s">
        <v>6512</v>
      </c>
      <c r="E10737" s="1">
        <v>29</v>
      </c>
      <c r="F10737" s="1" t="s">
        <v>9821</v>
      </c>
      <c r="G10737" s="1" t="s">
        <v>5876</v>
      </c>
      <c r="H10737" s="1" t="s">
        <v>9759</v>
      </c>
      <c r="I10737" s="1" t="b">
        <v>0</v>
      </c>
      <c r="J10737" s="1">
        <v>4</v>
      </c>
      <c r="K10737" s="1">
        <v>0</v>
      </c>
      <c r="L10737" s="1">
        <v>2</v>
      </c>
      <c r="M10737" s="1">
        <v>46</v>
      </c>
      <c r="N10737" s="1">
        <v>4.6747967479674699</v>
      </c>
      <c r="O10737" s="1" t="s">
        <v>9822</v>
      </c>
    </row>
    <row r="10738" spans="1:15" x14ac:dyDescent="0.3">
      <c r="A10738" s="1" t="s">
        <v>75</v>
      </c>
      <c r="B10738" s="1" t="s">
        <v>5779</v>
      </c>
      <c r="C10738" s="1">
        <v>1</v>
      </c>
      <c r="D10738" s="1" t="s">
        <v>6512</v>
      </c>
      <c r="E10738" s="1">
        <v>29</v>
      </c>
      <c r="F10738" s="1" t="s">
        <v>9821</v>
      </c>
      <c r="G10738" s="1" t="s">
        <v>5801</v>
      </c>
      <c r="H10738" s="1" t="s">
        <v>9759</v>
      </c>
      <c r="I10738" s="1" t="b">
        <v>0</v>
      </c>
      <c r="J10738" s="1">
        <v>1</v>
      </c>
      <c r="K10738" s="1">
        <v>0</v>
      </c>
      <c r="L10738" s="1">
        <v>0</v>
      </c>
      <c r="M10738" s="1">
        <v>32</v>
      </c>
      <c r="N10738" s="1">
        <v>3.2520325203252001</v>
      </c>
      <c r="O10738" s="1" t="s">
        <v>9764</v>
      </c>
    </row>
    <row r="10739" spans="1:15" x14ac:dyDescent="0.3">
      <c r="A10739" s="1" t="s">
        <v>75</v>
      </c>
      <c r="B10739" s="1" t="s">
        <v>5779</v>
      </c>
      <c r="C10739" s="1">
        <v>1</v>
      </c>
      <c r="D10739" s="1" t="s">
        <v>6512</v>
      </c>
      <c r="E10739" s="1">
        <v>29</v>
      </c>
      <c r="F10739" s="1" t="s">
        <v>9821</v>
      </c>
      <c r="G10739" s="1" t="s">
        <v>5840</v>
      </c>
      <c r="H10739" s="1" t="s">
        <v>9759</v>
      </c>
      <c r="I10739" s="1" t="b">
        <v>0</v>
      </c>
      <c r="J10739" s="1">
        <v>5</v>
      </c>
      <c r="K10739" s="1">
        <v>0</v>
      </c>
      <c r="L10739" s="1">
        <v>0</v>
      </c>
      <c r="M10739" s="1">
        <v>26</v>
      </c>
      <c r="N10739" s="1">
        <v>2.6422764227642199</v>
      </c>
      <c r="O10739" s="1" t="s">
        <v>9823</v>
      </c>
    </row>
    <row r="10740" spans="1:15" x14ac:dyDescent="0.3">
      <c r="A10740" s="1" t="s">
        <v>75</v>
      </c>
      <c r="B10740" s="1" t="s">
        <v>5779</v>
      </c>
      <c r="C10740" s="1">
        <v>1</v>
      </c>
      <c r="D10740" s="1" t="s">
        <v>6512</v>
      </c>
      <c r="E10740" s="1">
        <v>29</v>
      </c>
      <c r="F10740" s="1" t="s">
        <v>9821</v>
      </c>
      <c r="G10740" s="1" t="s">
        <v>5834</v>
      </c>
      <c r="H10740" s="1" t="s">
        <v>9759</v>
      </c>
      <c r="I10740" s="1" t="b">
        <v>0</v>
      </c>
      <c r="J10740" s="1">
        <v>71</v>
      </c>
      <c r="K10740" s="1">
        <v>0</v>
      </c>
      <c r="L10740" s="1">
        <v>0</v>
      </c>
      <c r="M10740" s="1">
        <v>14</v>
      </c>
      <c r="N10740" s="1">
        <v>1.4227642276422701</v>
      </c>
      <c r="O10740" s="1" t="e">
        <f>---------------------tcgcctccaagctcccatg</f>
        <v>#NAME?</v>
      </c>
    </row>
    <row r="10741" spans="1:15" x14ac:dyDescent="0.3">
      <c r="A10741" s="1" t="s">
        <v>75</v>
      </c>
      <c r="B10741" s="1" t="s">
        <v>5779</v>
      </c>
      <c r="C10741" s="1">
        <v>1</v>
      </c>
      <c r="D10741" s="1" t="s">
        <v>6512</v>
      </c>
      <c r="E10741" s="1">
        <v>29</v>
      </c>
      <c r="F10741" s="1" t="s">
        <v>9821</v>
      </c>
      <c r="G10741" s="1" t="s">
        <v>5895</v>
      </c>
      <c r="H10741" s="1" t="s">
        <v>9824</v>
      </c>
      <c r="I10741" s="1" t="b">
        <v>0</v>
      </c>
      <c r="J10741" s="1">
        <v>0</v>
      </c>
      <c r="K10741" s="1">
        <v>2</v>
      </c>
      <c r="L10741" s="1">
        <v>1</v>
      </c>
      <c r="M10741" s="1">
        <v>11</v>
      </c>
      <c r="N10741" s="1">
        <v>1.11788617886178</v>
      </c>
      <c r="O10741" s="1" t="s">
        <v>9825</v>
      </c>
    </row>
    <row r="10742" spans="1:15" x14ac:dyDescent="0.3">
      <c r="A10742" s="1" t="s">
        <v>75</v>
      </c>
      <c r="B10742" s="1" t="s">
        <v>5779</v>
      </c>
      <c r="C10742" s="1">
        <v>1</v>
      </c>
      <c r="D10742" s="1" t="s">
        <v>6512</v>
      </c>
      <c r="E10742" s="1">
        <v>29</v>
      </c>
      <c r="F10742" s="1" t="s">
        <v>9821</v>
      </c>
      <c r="G10742" s="1" t="s">
        <v>5834</v>
      </c>
      <c r="H10742" s="1" t="s">
        <v>9759</v>
      </c>
      <c r="I10742" s="1" t="b">
        <v>0</v>
      </c>
      <c r="J10742" s="1">
        <v>28</v>
      </c>
      <c r="K10742" s="1">
        <v>0</v>
      </c>
      <c r="L10742" s="1">
        <v>0</v>
      </c>
      <c r="M10742" s="1">
        <v>11</v>
      </c>
      <c r="N10742" s="1">
        <v>1.11788617886178</v>
      </c>
      <c r="O10742" s="1" t="s">
        <v>9806</v>
      </c>
    </row>
    <row r="10743" spans="1:15" x14ac:dyDescent="0.3">
      <c r="A10743" s="1" t="s">
        <v>5716</v>
      </c>
      <c r="B10743" s="1" t="s">
        <v>5779</v>
      </c>
      <c r="C10743" s="1">
        <v>2</v>
      </c>
      <c r="D10743" s="1" t="s">
        <v>6671</v>
      </c>
      <c r="E10743" s="1">
        <v>0</v>
      </c>
      <c r="F10743" s="1" t="s">
        <v>9826</v>
      </c>
      <c r="G10743" s="1" t="s">
        <v>5803</v>
      </c>
      <c r="H10743" s="1" t="s">
        <v>9757</v>
      </c>
      <c r="I10743" s="1" t="b">
        <v>0</v>
      </c>
      <c r="J10743" s="1">
        <v>0</v>
      </c>
      <c r="K10743" s="1">
        <v>1</v>
      </c>
      <c r="L10743" s="1">
        <v>0</v>
      </c>
      <c r="M10743" s="1">
        <v>522</v>
      </c>
      <c r="N10743" s="1">
        <v>25.996015936254899</v>
      </c>
      <c r="O10743" s="1" t="s">
        <v>9760</v>
      </c>
    </row>
    <row r="10744" spans="1:15" x14ac:dyDescent="0.3">
      <c r="A10744" s="1" t="s">
        <v>5716</v>
      </c>
      <c r="B10744" s="1" t="s">
        <v>5779</v>
      </c>
      <c r="C10744" s="1">
        <v>2</v>
      </c>
      <c r="D10744" s="1" t="s">
        <v>6671</v>
      </c>
      <c r="E10744" s="1">
        <v>0</v>
      </c>
      <c r="F10744" s="1" t="s">
        <v>9826</v>
      </c>
      <c r="G10744" s="1" t="s">
        <v>5803</v>
      </c>
      <c r="H10744" s="1" t="s">
        <v>9757</v>
      </c>
      <c r="I10744" s="1" t="b">
        <v>0</v>
      </c>
      <c r="J10744" s="1">
        <v>0</v>
      </c>
      <c r="K10744" s="1">
        <v>1</v>
      </c>
      <c r="L10744" s="1">
        <v>0</v>
      </c>
      <c r="M10744" s="1">
        <v>472</v>
      </c>
      <c r="N10744" s="1">
        <v>23.505976095617498</v>
      </c>
      <c r="O10744" s="1" t="s">
        <v>9758</v>
      </c>
    </row>
    <row r="10745" spans="1:15" x14ac:dyDescent="0.3">
      <c r="A10745" s="1" t="s">
        <v>5716</v>
      </c>
      <c r="B10745" s="1" t="s">
        <v>5779</v>
      </c>
      <c r="C10745" s="1">
        <v>2</v>
      </c>
      <c r="D10745" s="1" t="s">
        <v>6671</v>
      </c>
      <c r="E10745" s="1">
        <v>0</v>
      </c>
      <c r="F10745" s="1" t="s">
        <v>9826</v>
      </c>
      <c r="G10745" s="1" t="s">
        <v>5801</v>
      </c>
      <c r="H10745" s="1" t="s">
        <v>9759</v>
      </c>
      <c r="I10745" s="1" t="b">
        <v>0</v>
      </c>
      <c r="J10745" s="1">
        <v>1</v>
      </c>
      <c r="K10745" s="1">
        <v>0</v>
      </c>
      <c r="L10745" s="1">
        <v>0</v>
      </c>
      <c r="M10745" s="1">
        <v>272</v>
      </c>
      <c r="N10745" s="1">
        <v>13.545816733067699</v>
      </c>
      <c r="O10745" s="1" t="s">
        <v>9764</v>
      </c>
    </row>
    <row r="10746" spans="1:15" x14ac:dyDescent="0.3">
      <c r="A10746" s="1" t="s">
        <v>5716</v>
      </c>
      <c r="B10746" s="1" t="s">
        <v>5779</v>
      </c>
      <c r="C10746" s="1">
        <v>2</v>
      </c>
      <c r="D10746" s="1" t="s">
        <v>6671</v>
      </c>
      <c r="E10746" s="1">
        <v>0</v>
      </c>
      <c r="F10746" s="1" t="s">
        <v>9826</v>
      </c>
      <c r="G10746" s="1" t="s">
        <v>5814</v>
      </c>
      <c r="H10746" s="1" t="s">
        <v>9759</v>
      </c>
      <c r="I10746" s="1" t="b">
        <v>1</v>
      </c>
      <c r="J10746" s="1">
        <v>0</v>
      </c>
      <c r="K10746" s="1">
        <v>0</v>
      </c>
      <c r="L10746" s="1">
        <v>0</v>
      </c>
      <c r="M10746" s="1">
        <v>230</v>
      </c>
      <c r="N10746" s="1">
        <v>11.454183266932199</v>
      </c>
      <c r="O10746" s="1" t="s">
        <v>9761</v>
      </c>
    </row>
    <row r="10747" spans="1:15" x14ac:dyDescent="0.3">
      <c r="A10747" s="1" t="s">
        <v>5716</v>
      </c>
      <c r="B10747" s="1" t="s">
        <v>5779</v>
      </c>
      <c r="C10747" s="1">
        <v>2</v>
      </c>
      <c r="D10747" s="1" t="s">
        <v>6671</v>
      </c>
      <c r="E10747" s="1">
        <v>0</v>
      </c>
      <c r="F10747" s="1" t="s">
        <v>9826</v>
      </c>
      <c r="G10747" s="1" t="s">
        <v>5803</v>
      </c>
      <c r="H10747" s="1" t="s">
        <v>9757</v>
      </c>
      <c r="I10747" s="1" t="b">
        <v>0</v>
      </c>
      <c r="J10747" s="1">
        <v>0</v>
      </c>
      <c r="K10747" s="1">
        <v>1</v>
      </c>
      <c r="L10747" s="1">
        <v>0</v>
      </c>
      <c r="M10747" s="1">
        <v>167</v>
      </c>
      <c r="N10747" s="1">
        <v>8.3167330677290803</v>
      </c>
      <c r="O10747" s="1" t="s">
        <v>9766</v>
      </c>
    </row>
    <row r="10748" spans="1:15" x14ac:dyDescent="0.3">
      <c r="A10748" s="1" t="s">
        <v>5716</v>
      </c>
      <c r="B10748" s="1" t="s">
        <v>5779</v>
      </c>
      <c r="C10748" s="1">
        <v>2</v>
      </c>
      <c r="D10748" s="1" t="s">
        <v>6671</v>
      </c>
      <c r="E10748" s="1">
        <v>0</v>
      </c>
      <c r="F10748" s="1" t="s">
        <v>9826</v>
      </c>
      <c r="G10748" s="1" t="s">
        <v>5834</v>
      </c>
      <c r="H10748" s="1" t="s">
        <v>9759</v>
      </c>
      <c r="I10748" s="1" t="b">
        <v>0</v>
      </c>
      <c r="J10748" s="1">
        <v>28</v>
      </c>
      <c r="K10748" s="1">
        <v>0</v>
      </c>
      <c r="L10748" s="1">
        <v>0</v>
      </c>
      <c r="M10748" s="1">
        <v>34</v>
      </c>
      <c r="N10748" s="1">
        <v>1.69322709163346</v>
      </c>
      <c r="O10748" s="1" t="e">
        <f>---------------------------ccaagctcccatg</f>
        <v>#NAME?</v>
      </c>
    </row>
    <row r="10749" spans="1:15" x14ac:dyDescent="0.3">
      <c r="A10749" s="1" t="s">
        <v>5716</v>
      </c>
      <c r="B10749" s="1" t="s">
        <v>5779</v>
      </c>
      <c r="C10749" s="1">
        <v>2</v>
      </c>
      <c r="D10749" s="1" t="s">
        <v>6671</v>
      </c>
      <c r="E10749" s="1">
        <v>0</v>
      </c>
      <c r="F10749" s="1" t="s">
        <v>9826</v>
      </c>
      <c r="G10749" s="1" t="s">
        <v>5840</v>
      </c>
      <c r="H10749" s="1" t="s">
        <v>9759</v>
      </c>
      <c r="I10749" s="1" t="b">
        <v>0</v>
      </c>
      <c r="J10749" s="1">
        <v>5</v>
      </c>
      <c r="K10749" s="1">
        <v>0</v>
      </c>
      <c r="L10749" s="1">
        <v>1</v>
      </c>
      <c r="M10749" s="1">
        <v>29</v>
      </c>
      <c r="N10749" s="1">
        <v>1.4442231075697201</v>
      </c>
      <c r="O10749" s="1" t="s">
        <v>9794</v>
      </c>
    </row>
    <row r="10750" spans="1:15" x14ac:dyDescent="0.3">
      <c r="A10750" s="1" t="s">
        <v>5716</v>
      </c>
      <c r="B10750" s="1" t="s">
        <v>5779</v>
      </c>
      <c r="C10750" s="1">
        <v>2</v>
      </c>
      <c r="D10750" s="1" t="s">
        <v>6671</v>
      </c>
      <c r="E10750" s="1">
        <v>1</v>
      </c>
      <c r="F10750" s="1" t="s">
        <v>9827</v>
      </c>
      <c r="G10750" s="1" t="s">
        <v>5803</v>
      </c>
      <c r="H10750" s="1" t="s">
        <v>9757</v>
      </c>
      <c r="I10750" s="1" t="b">
        <v>0</v>
      </c>
      <c r="J10750" s="1">
        <v>0</v>
      </c>
      <c r="K10750" s="1">
        <v>1</v>
      </c>
      <c r="L10750" s="1">
        <v>0</v>
      </c>
      <c r="M10750" s="1">
        <v>209</v>
      </c>
      <c r="N10750" s="1">
        <v>27.463863337713502</v>
      </c>
      <c r="O10750" s="1" t="s">
        <v>9760</v>
      </c>
    </row>
    <row r="10751" spans="1:15" x14ac:dyDescent="0.3">
      <c r="A10751" s="1" t="s">
        <v>5716</v>
      </c>
      <c r="B10751" s="1" t="s">
        <v>5779</v>
      </c>
      <c r="C10751" s="1">
        <v>2</v>
      </c>
      <c r="D10751" s="1" t="s">
        <v>6671</v>
      </c>
      <c r="E10751" s="1">
        <v>1</v>
      </c>
      <c r="F10751" s="1" t="s">
        <v>9827</v>
      </c>
      <c r="G10751" s="1" t="s">
        <v>5801</v>
      </c>
      <c r="H10751" s="1" t="s">
        <v>9759</v>
      </c>
      <c r="I10751" s="1" t="b">
        <v>0</v>
      </c>
      <c r="J10751" s="1">
        <v>1</v>
      </c>
      <c r="K10751" s="1">
        <v>0</v>
      </c>
      <c r="L10751" s="1">
        <v>0</v>
      </c>
      <c r="M10751" s="1">
        <v>171</v>
      </c>
      <c r="N10751" s="1">
        <v>22.470433639947402</v>
      </c>
      <c r="O10751" s="1" t="s">
        <v>9764</v>
      </c>
    </row>
    <row r="10752" spans="1:15" x14ac:dyDescent="0.3">
      <c r="A10752" s="1" t="s">
        <v>5716</v>
      </c>
      <c r="B10752" s="1" t="s">
        <v>5779</v>
      </c>
      <c r="C10752" s="1">
        <v>2</v>
      </c>
      <c r="D10752" s="1" t="s">
        <v>6671</v>
      </c>
      <c r="E10752" s="1">
        <v>1</v>
      </c>
      <c r="F10752" s="1" t="s">
        <v>9827</v>
      </c>
      <c r="G10752" s="1" t="s">
        <v>5803</v>
      </c>
      <c r="H10752" s="1" t="s">
        <v>9757</v>
      </c>
      <c r="I10752" s="1" t="b">
        <v>0</v>
      </c>
      <c r="J10752" s="1">
        <v>0</v>
      </c>
      <c r="K10752" s="1">
        <v>1</v>
      </c>
      <c r="L10752" s="1">
        <v>0</v>
      </c>
      <c r="M10752" s="1">
        <v>135</v>
      </c>
      <c r="N10752" s="1">
        <v>17.739816031537401</v>
      </c>
      <c r="O10752" s="1" t="s">
        <v>9758</v>
      </c>
    </row>
    <row r="10753" spans="1:15" x14ac:dyDescent="0.3">
      <c r="A10753" s="1" t="s">
        <v>5716</v>
      </c>
      <c r="B10753" s="1" t="s">
        <v>5779</v>
      </c>
      <c r="C10753" s="1">
        <v>2</v>
      </c>
      <c r="D10753" s="1" t="s">
        <v>6671</v>
      </c>
      <c r="E10753" s="1">
        <v>1</v>
      </c>
      <c r="F10753" s="1" t="s">
        <v>9827</v>
      </c>
      <c r="G10753" s="1" t="s">
        <v>5814</v>
      </c>
      <c r="H10753" s="1" t="s">
        <v>9759</v>
      </c>
      <c r="I10753" s="1" t="b">
        <v>1</v>
      </c>
      <c r="J10753" s="1">
        <v>0</v>
      </c>
      <c r="K10753" s="1">
        <v>0</v>
      </c>
      <c r="L10753" s="1">
        <v>0</v>
      </c>
      <c r="M10753" s="1">
        <v>101</v>
      </c>
      <c r="N10753" s="1">
        <v>13.272010512483501</v>
      </c>
      <c r="O10753" s="1" t="s">
        <v>9761</v>
      </c>
    </row>
    <row r="10754" spans="1:15" x14ac:dyDescent="0.3">
      <c r="A10754" s="1" t="s">
        <v>5716</v>
      </c>
      <c r="B10754" s="1" t="s">
        <v>5779</v>
      </c>
      <c r="C10754" s="1">
        <v>2</v>
      </c>
      <c r="D10754" s="1" t="s">
        <v>6671</v>
      </c>
      <c r="E10754" s="1">
        <v>1</v>
      </c>
      <c r="F10754" s="1" t="s">
        <v>9827</v>
      </c>
      <c r="G10754" s="1" t="s">
        <v>5803</v>
      </c>
      <c r="H10754" s="1" t="s">
        <v>9757</v>
      </c>
      <c r="I10754" s="1" t="b">
        <v>0</v>
      </c>
      <c r="J10754" s="1">
        <v>0</v>
      </c>
      <c r="K10754" s="1">
        <v>1</v>
      </c>
      <c r="L10754" s="1">
        <v>0</v>
      </c>
      <c r="M10754" s="1">
        <v>25</v>
      </c>
      <c r="N10754" s="1">
        <v>3.2851511169513699</v>
      </c>
      <c r="O10754" s="1" t="s">
        <v>9766</v>
      </c>
    </row>
    <row r="10755" spans="1:15" x14ac:dyDescent="0.3">
      <c r="A10755" s="1" t="s">
        <v>5716</v>
      </c>
      <c r="B10755" s="1" t="s">
        <v>5779</v>
      </c>
      <c r="C10755" s="1">
        <v>2</v>
      </c>
      <c r="D10755" s="1" t="s">
        <v>6671</v>
      </c>
      <c r="E10755" s="1">
        <v>1</v>
      </c>
      <c r="F10755" s="1" t="s">
        <v>9827</v>
      </c>
      <c r="G10755" s="1" t="s">
        <v>5816</v>
      </c>
      <c r="H10755" s="1" t="s">
        <v>9759</v>
      </c>
      <c r="I10755" s="1" t="b">
        <v>0</v>
      </c>
      <c r="J10755" s="1">
        <v>3</v>
      </c>
      <c r="K10755" s="1">
        <v>0</v>
      </c>
      <c r="L10755" s="1">
        <v>0</v>
      </c>
      <c r="M10755" s="1">
        <v>10</v>
      </c>
      <c r="N10755" s="1">
        <v>1.3140604467805499</v>
      </c>
      <c r="O10755" s="1" t="s">
        <v>9828</v>
      </c>
    </row>
    <row r="10756" spans="1:15" x14ac:dyDescent="0.3">
      <c r="A10756" s="1" t="s">
        <v>5716</v>
      </c>
      <c r="B10756" s="1" t="s">
        <v>5779</v>
      </c>
      <c r="C10756" s="1">
        <v>2</v>
      </c>
      <c r="D10756" s="1" t="s">
        <v>6671</v>
      </c>
      <c r="E10756" s="1">
        <v>1</v>
      </c>
      <c r="F10756" s="1" t="s">
        <v>9827</v>
      </c>
      <c r="G10756" s="1" t="s">
        <v>5803</v>
      </c>
      <c r="H10756" s="1" t="s">
        <v>9757</v>
      </c>
      <c r="I10756" s="1" t="b">
        <v>0</v>
      </c>
      <c r="J10756" s="1">
        <v>0</v>
      </c>
      <c r="K10756" s="1">
        <v>1</v>
      </c>
      <c r="L10756" s="1">
        <v>1</v>
      </c>
      <c r="M10756" s="1">
        <v>9</v>
      </c>
      <c r="N10756" s="1">
        <v>1.1826544021024901</v>
      </c>
      <c r="O10756" s="1" t="s">
        <v>9772</v>
      </c>
    </row>
    <row r="10757" spans="1:15" x14ac:dyDescent="0.3">
      <c r="A10757" s="1" t="s">
        <v>5716</v>
      </c>
      <c r="B10757" s="1" t="s">
        <v>5779</v>
      </c>
      <c r="C10757" s="1">
        <v>2</v>
      </c>
      <c r="D10757" s="1" t="s">
        <v>6671</v>
      </c>
      <c r="E10757" s="1">
        <v>1</v>
      </c>
      <c r="F10757" s="1" t="s">
        <v>9827</v>
      </c>
      <c r="G10757" s="1" t="s">
        <v>5876</v>
      </c>
      <c r="H10757" s="1" t="s">
        <v>9759</v>
      </c>
      <c r="I10757" s="1" t="b">
        <v>0</v>
      </c>
      <c r="J10757" s="1">
        <v>4</v>
      </c>
      <c r="K10757" s="1">
        <v>0</v>
      </c>
      <c r="L10757" s="1">
        <v>0</v>
      </c>
      <c r="M10757" s="1">
        <v>8</v>
      </c>
      <c r="N10757" s="1">
        <v>1.05124835742444</v>
      </c>
      <c r="O10757" s="1" t="s">
        <v>9789</v>
      </c>
    </row>
    <row r="10758" spans="1:15" x14ac:dyDescent="0.3">
      <c r="A10758" s="1" t="s">
        <v>5716</v>
      </c>
      <c r="B10758" s="1" t="s">
        <v>5779</v>
      </c>
      <c r="C10758" s="1">
        <v>2</v>
      </c>
      <c r="D10758" s="1" t="s">
        <v>6671</v>
      </c>
      <c r="E10758" s="1">
        <v>2</v>
      </c>
      <c r="F10758" s="1" t="s">
        <v>9829</v>
      </c>
      <c r="G10758" s="1" t="s">
        <v>5803</v>
      </c>
      <c r="H10758" s="1" t="s">
        <v>9757</v>
      </c>
      <c r="I10758" s="1" t="b">
        <v>0</v>
      </c>
      <c r="J10758" s="1">
        <v>0</v>
      </c>
      <c r="K10758" s="1">
        <v>1</v>
      </c>
      <c r="L10758" s="1">
        <v>0</v>
      </c>
      <c r="M10758" s="1">
        <v>263</v>
      </c>
      <c r="N10758" s="1">
        <v>22.459436379163101</v>
      </c>
      <c r="O10758" s="1" t="s">
        <v>9760</v>
      </c>
    </row>
    <row r="10759" spans="1:15" x14ac:dyDescent="0.3">
      <c r="A10759" s="1" t="s">
        <v>5716</v>
      </c>
      <c r="B10759" s="1" t="s">
        <v>5779</v>
      </c>
      <c r="C10759" s="1">
        <v>2</v>
      </c>
      <c r="D10759" s="1" t="s">
        <v>6671</v>
      </c>
      <c r="E10759" s="1">
        <v>2</v>
      </c>
      <c r="F10759" s="1" t="s">
        <v>9829</v>
      </c>
      <c r="G10759" s="1" t="s">
        <v>5803</v>
      </c>
      <c r="H10759" s="1" t="s">
        <v>9757</v>
      </c>
      <c r="I10759" s="1" t="b">
        <v>0</v>
      </c>
      <c r="J10759" s="1">
        <v>0</v>
      </c>
      <c r="K10759" s="1">
        <v>1</v>
      </c>
      <c r="L10759" s="1">
        <v>0</v>
      </c>
      <c r="M10759" s="1">
        <v>262</v>
      </c>
      <c r="N10759" s="1">
        <v>22.374039282664299</v>
      </c>
      <c r="O10759" s="1" t="s">
        <v>9758</v>
      </c>
    </row>
    <row r="10760" spans="1:15" x14ac:dyDescent="0.3">
      <c r="A10760" s="1" t="s">
        <v>5716</v>
      </c>
      <c r="B10760" s="1" t="s">
        <v>5779</v>
      </c>
      <c r="C10760" s="1">
        <v>2</v>
      </c>
      <c r="D10760" s="1" t="s">
        <v>6671</v>
      </c>
      <c r="E10760" s="1">
        <v>2</v>
      </c>
      <c r="F10760" s="1" t="s">
        <v>9829</v>
      </c>
      <c r="G10760" s="1" t="s">
        <v>5814</v>
      </c>
      <c r="H10760" s="1" t="s">
        <v>9759</v>
      </c>
      <c r="I10760" s="1" t="b">
        <v>1</v>
      </c>
      <c r="J10760" s="1">
        <v>0</v>
      </c>
      <c r="K10760" s="1">
        <v>0</v>
      </c>
      <c r="L10760" s="1">
        <v>0</v>
      </c>
      <c r="M10760" s="1">
        <v>204</v>
      </c>
      <c r="N10760" s="1">
        <v>17.421007685738601</v>
      </c>
      <c r="O10760" s="1" t="s">
        <v>9761</v>
      </c>
    </row>
    <row r="10761" spans="1:15" x14ac:dyDescent="0.3">
      <c r="A10761" s="1" t="s">
        <v>5716</v>
      </c>
      <c r="B10761" s="1" t="s">
        <v>5779</v>
      </c>
      <c r="C10761" s="1">
        <v>2</v>
      </c>
      <c r="D10761" s="1" t="s">
        <v>6671</v>
      </c>
      <c r="E10761" s="1">
        <v>2</v>
      </c>
      <c r="F10761" s="1" t="s">
        <v>9829</v>
      </c>
      <c r="G10761" s="1" t="s">
        <v>5803</v>
      </c>
      <c r="H10761" s="1" t="s">
        <v>9757</v>
      </c>
      <c r="I10761" s="1" t="b">
        <v>0</v>
      </c>
      <c r="J10761" s="1">
        <v>0</v>
      </c>
      <c r="K10761" s="1">
        <v>1</v>
      </c>
      <c r="L10761" s="1">
        <v>0</v>
      </c>
      <c r="M10761" s="1">
        <v>161</v>
      </c>
      <c r="N10761" s="1">
        <v>13.748932536293699</v>
      </c>
      <c r="O10761" s="1" t="s">
        <v>9766</v>
      </c>
    </row>
    <row r="10762" spans="1:15" x14ac:dyDescent="0.3">
      <c r="A10762" s="1" t="s">
        <v>5716</v>
      </c>
      <c r="B10762" s="1" t="s">
        <v>5779</v>
      </c>
      <c r="C10762" s="1">
        <v>2</v>
      </c>
      <c r="D10762" s="1" t="s">
        <v>6671</v>
      </c>
      <c r="E10762" s="1">
        <v>2</v>
      </c>
      <c r="F10762" s="1" t="s">
        <v>9829</v>
      </c>
      <c r="G10762" s="1" t="s">
        <v>5801</v>
      </c>
      <c r="H10762" s="1" t="s">
        <v>9759</v>
      </c>
      <c r="I10762" s="1" t="b">
        <v>0</v>
      </c>
      <c r="J10762" s="1">
        <v>1</v>
      </c>
      <c r="K10762" s="1">
        <v>0</v>
      </c>
      <c r="L10762" s="1">
        <v>0</v>
      </c>
      <c r="M10762" s="1">
        <v>58</v>
      </c>
      <c r="N10762" s="1">
        <v>4.9530315969257002</v>
      </c>
      <c r="O10762" s="1" t="s">
        <v>9764</v>
      </c>
    </row>
    <row r="10763" spans="1:15" x14ac:dyDescent="0.3">
      <c r="A10763" s="1" t="s">
        <v>5716</v>
      </c>
      <c r="B10763" s="1" t="s">
        <v>5779</v>
      </c>
      <c r="C10763" s="1">
        <v>2</v>
      </c>
      <c r="D10763" s="1" t="s">
        <v>6671</v>
      </c>
      <c r="E10763" s="1">
        <v>2</v>
      </c>
      <c r="F10763" s="1" t="s">
        <v>9829</v>
      </c>
      <c r="G10763" s="1" t="s">
        <v>5834</v>
      </c>
      <c r="H10763" s="1" t="s">
        <v>9759</v>
      </c>
      <c r="I10763" s="1" t="b">
        <v>0</v>
      </c>
      <c r="J10763" s="1">
        <v>27</v>
      </c>
      <c r="K10763" s="1">
        <v>0</v>
      </c>
      <c r="L10763" s="1">
        <v>0</v>
      </c>
      <c r="M10763" s="1">
        <v>21</v>
      </c>
      <c r="N10763" s="1">
        <v>1.7933390264731</v>
      </c>
      <c r="O10763" s="1" t="e">
        <f>-----------------------gcctccaagctcccatg</f>
        <v>#NAME?</v>
      </c>
    </row>
    <row r="10764" spans="1:15" x14ac:dyDescent="0.3">
      <c r="A10764" s="1" t="s">
        <v>5716</v>
      </c>
      <c r="B10764" s="1" t="s">
        <v>5779</v>
      </c>
      <c r="C10764" s="1">
        <v>2</v>
      </c>
      <c r="D10764" s="1" t="s">
        <v>6671</v>
      </c>
      <c r="E10764" s="1">
        <v>2</v>
      </c>
      <c r="F10764" s="1" t="s">
        <v>9829</v>
      </c>
      <c r="G10764" s="1" t="s">
        <v>5810</v>
      </c>
      <c r="H10764" s="1" t="s">
        <v>9759</v>
      </c>
      <c r="I10764" s="1" t="b">
        <v>0</v>
      </c>
      <c r="J10764" s="1">
        <v>2</v>
      </c>
      <c r="K10764" s="1">
        <v>0</v>
      </c>
      <c r="L10764" s="1">
        <v>0</v>
      </c>
      <c r="M10764" s="1">
        <v>15</v>
      </c>
      <c r="N10764" s="1">
        <v>1.28095644748078</v>
      </c>
      <c r="O10764" s="1" t="s">
        <v>9830</v>
      </c>
    </row>
    <row r="10765" spans="1:15" x14ac:dyDescent="0.3">
      <c r="A10765" s="1" t="s">
        <v>5716</v>
      </c>
      <c r="B10765" s="1" t="s">
        <v>5779</v>
      </c>
      <c r="C10765" s="1">
        <v>2</v>
      </c>
      <c r="D10765" s="1" t="s">
        <v>6671</v>
      </c>
      <c r="E10765" s="1">
        <v>2</v>
      </c>
      <c r="F10765" s="1" t="s">
        <v>9829</v>
      </c>
      <c r="G10765" s="1" t="s">
        <v>5803</v>
      </c>
      <c r="H10765" s="1" t="s">
        <v>9781</v>
      </c>
      <c r="I10765" s="1" t="b">
        <v>0</v>
      </c>
      <c r="J10765" s="1">
        <v>0</v>
      </c>
      <c r="K10765" s="1">
        <v>1</v>
      </c>
      <c r="L10765" s="1">
        <v>0</v>
      </c>
      <c r="M10765" s="1">
        <v>14</v>
      </c>
      <c r="N10765" s="1">
        <v>1.1955593509820599</v>
      </c>
      <c r="O10765" s="1" t="s">
        <v>9782</v>
      </c>
    </row>
    <row r="10766" spans="1:15" x14ac:dyDescent="0.3">
      <c r="A10766" s="1" t="s">
        <v>5716</v>
      </c>
      <c r="B10766" s="1" t="s">
        <v>5779</v>
      </c>
      <c r="C10766" s="1">
        <v>2</v>
      </c>
      <c r="D10766" s="1" t="s">
        <v>6671</v>
      </c>
      <c r="E10766" s="1">
        <v>2</v>
      </c>
      <c r="F10766" s="1" t="s">
        <v>9829</v>
      </c>
      <c r="G10766" s="1" t="s">
        <v>5834</v>
      </c>
      <c r="H10766" s="1" t="s">
        <v>9759</v>
      </c>
      <c r="I10766" s="1" t="b">
        <v>0</v>
      </c>
      <c r="J10766" s="1">
        <v>13</v>
      </c>
      <c r="K10766" s="1">
        <v>0</v>
      </c>
      <c r="L10766" s="1">
        <v>0</v>
      </c>
      <c r="M10766" s="1">
        <v>12</v>
      </c>
      <c r="N10766" s="1">
        <v>1.02476515798462</v>
      </c>
      <c r="O10766" s="1" t="s">
        <v>9831</v>
      </c>
    </row>
    <row r="10767" spans="1:15" x14ac:dyDescent="0.3">
      <c r="A10767" s="1" t="s">
        <v>5716</v>
      </c>
      <c r="B10767" s="1" t="s">
        <v>5779</v>
      </c>
      <c r="C10767" s="1">
        <v>2</v>
      </c>
      <c r="D10767" s="1" t="s">
        <v>6671</v>
      </c>
      <c r="E10767" s="1">
        <v>3</v>
      </c>
      <c r="F10767" s="1" t="s">
        <v>9832</v>
      </c>
      <c r="G10767" s="1" t="s">
        <v>5814</v>
      </c>
      <c r="H10767" s="1" t="s">
        <v>9759</v>
      </c>
      <c r="I10767" s="1" t="b">
        <v>1</v>
      </c>
      <c r="J10767" s="1">
        <v>0</v>
      </c>
      <c r="K10767" s="1">
        <v>0</v>
      </c>
      <c r="L10767" s="1">
        <v>0</v>
      </c>
      <c r="M10767" s="1">
        <v>325</v>
      </c>
      <c r="N10767" s="1">
        <v>30.981887511916099</v>
      </c>
      <c r="O10767" s="1" t="s">
        <v>9761</v>
      </c>
    </row>
    <row r="10768" spans="1:15" x14ac:dyDescent="0.3">
      <c r="A10768" s="1" t="s">
        <v>5716</v>
      </c>
      <c r="B10768" s="1" t="s">
        <v>5779</v>
      </c>
      <c r="C10768" s="1">
        <v>2</v>
      </c>
      <c r="D10768" s="1" t="s">
        <v>6671</v>
      </c>
      <c r="E10768" s="1">
        <v>3</v>
      </c>
      <c r="F10768" s="1" t="s">
        <v>9832</v>
      </c>
      <c r="G10768" s="1" t="s">
        <v>5803</v>
      </c>
      <c r="H10768" s="1" t="s">
        <v>9757</v>
      </c>
      <c r="I10768" s="1" t="b">
        <v>0</v>
      </c>
      <c r="J10768" s="1">
        <v>0</v>
      </c>
      <c r="K10768" s="1">
        <v>1</v>
      </c>
      <c r="L10768" s="1">
        <v>0</v>
      </c>
      <c r="M10768" s="1">
        <v>259</v>
      </c>
      <c r="N10768" s="1">
        <v>24.690181124880802</v>
      </c>
      <c r="O10768" s="1" t="s">
        <v>9760</v>
      </c>
    </row>
    <row r="10769" spans="1:15" x14ac:dyDescent="0.3">
      <c r="A10769" s="1" t="s">
        <v>5716</v>
      </c>
      <c r="B10769" s="1" t="s">
        <v>5779</v>
      </c>
      <c r="C10769" s="1">
        <v>2</v>
      </c>
      <c r="D10769" s="1" t="s">
        <v>6671</v>
      </c>
      <c r="E10769" s="1">
        <v>3</v>
      </c>
      <c r="F10769" s="1" t="s">
        <v>9832</v>
      </c>
      <c r="G10769" s="1" t="s">
        <v>5803</v>
      </c>
      <c r="H10769" s="1" t="s">
        <v>9757</v>
      </c>
      <c r="I10769" s="1" t="b">
        <v>0</v>
      </c>
      <c r="J10769" s="1">
        <v>0</v>
      </c>
      <c r="K10769" s="1">
        <v>1</v>
      </c>
      <c r="L10769" s="1">
        <v>0</v>
      </c>
      <c r="M10769" s="1">
        <v>209</v>
      </c>
      <c r="N10769" s="1">
        <v>19.923736892278299</v>
      </c>
      <c r="O10769" s="1" t="s">
        <v>9758</v>
      </c>
    </row>
    <row r="10770" spans="1:15" x14ac:dyDescent="0.3">
      <c r="A10770" s="1" t="s">
        <v>5716</v>
      </c>
      <c r="B10770" s="1" t="s">
        <v>5779</v>
      </c>
      <c r="C10770" s="1">
        <v>2</v>
      </c>
      <c r="D10770" s="1" t="s">
        <v>6671</v>
      </c>
      <c r="E10770" s="1">
        <v>3</v>
      </c>
      <c r="F10770" s="1" t="s">
        <v>9832</v>
      </c>
      <c r="G10770" s="1" t="s">
        <v>5803</v>
      </c>
      <c r="H10770" s="1" t="s">
        <v>9757</v>
      </c>
      <c r="I10770" s="1" t="b">
        <v>0</v>
      </c>
      <c r="J10770" s="1">
        <v>0</v>
      </c>
      <c r="K10770" s="1">
        <v>1</v>
      </c>
      <c r="L10770" s="1">
        <v>0</v>
      </c>
      <c r="M10770" s="1">
        <v>58</v>
      </c>
      <c r="N10770" s="1">
        <v>5.5290753098188699</v>
      </c>
      <c r="O10770" s="1" t="s">
        <v>9766</v>
      </c>
    </row>
    <row r="10771" spans="1:15" x14ac:dyDescent="0.3">
      <c r="A10771" s="1" t="s">
        <v>5716</v>
      </c>
      <c r="B10771" s="1" t="s">
        <v>5779</v>
      </c>
      <c r="C10771" s="1">
        <v>2</v>
      </c>
      <c r="D10771" s="1" t="s">
        <v>6671</v>
      </c>
      <c r="E10771" s="1">
        <v>3</v>
      </c>
      <c r="F10771" s="1" t="s">
        <v>9832</v>
      </c>
      <c r="G10771" s="1" t="s">
        <v>5801</v>
      </c>
      <c r="H10771" s="1" t="s">
        <v>9759</v>
      </c>
      <c r="I10771" s="1" t="b">
        <v>0</v>
      </c>
      <c r="J10771" s="1">
        <v>1</v>
      </c>
      <c r="K10771" s="1">
        <v>0</v>
      </c>
      <c r="L10771" s="1">
        <v>0</v>
      </c>
      <c r="M10771" s="1">
        <v>55</v>
      </c>
      <c r="N10771" s="1">
        <v>5.2430886558627199</v>
      </c>
      <c r="O10771" s="1" t="s">
        <v>9764</v>
      </c>
    </row>
    <row r="10772" spans="1:15" x14ac:dyDescent="0.3">
      <c r="A10772" s="1" t="s">
        <v>5716</v>
      </c>
      <c r="B10772" s="1" t="s">
        <v>5779</v>
      </c>
      <c r="C10772" s="1">
        <v>2</v>
      </c>
      <c r="D10772" s="1" t="s">
        <v>6671</v>
      </c>
      <c r="E10772" s="1">
        <v>3</v>
      </c>
      <c r="F10772" s="1" t="s">
        <v>9832</v>
      </c>
      <c r="G10772" s="1" t="s">
        <v>5834</v>
      </c>
      <c r="H10772" s="1" t="s">
        <v>9759</v>
      </c>
      <c r="I10772" s="1" t="b">
        <v>0</v>
      </c>
      <c r="J10772" s="1">
        <v>10</v>
      </c>
      <c r="K10772" s="1">
        <v>0</v>
      </c>
      <c r="L10772" s="1">
        <v>3</v>
      </c>
      <c r="M10772" s="1">
        <v>15</v>
      </c>
      <c r="N10772" s="1">
        <v>1.4299332697807401</v>
      </c>
      <c r="O10772" s="1" t="s">
        <v>9833</v>
      </c>
    </row>
    <row r="10773" spans="1:15" x14ac:dyDescent="0.3">
      <c r="A10773" s="1" t="s">
        <v>5716</v>
      </c>
      <c r="B10773" s="1" t="s">
        <v>5779</v>
      </c>
      <c r="C10773" s="1">
        <v>2</v>
      </c>
      <c r="D10773" s="1" t="s">
        <v>6671</v>
      </c>
      <c r="E10773" s="1">
        <v>3</v>
      </c>
      <c r="F10773" s="1" t="s">
        <v>9832</v>
      </c>
      <c r="G10773" s="1" t="s">
        <v>5816</v>
      </c>
      <c r="H10773" s="1" t="s">
        <v>9759</v>
      </c>
      <c r="I10773" s="1" t="b">
        <v>0</v>
      </c>
      <c r="J10773" s="1">
        <v>3</v>
      </c>
      <c r="K10773" s="1">
        <v>0</v>
      </c>
      <c r="L10773" s="1">
        <v>0</v>
      </c>
      <c r="M10773" s="1">
        <v>13</v>
      </c>
      <c r="N10773" s="1">
        <v>1.23927550047664</v>
      </c>
      <c r="O10773" s="1" t="s">
        <v>9828</v>
      </c>
    </row>
    <row r="10774" spans="1:15" x14ac:dyDescent="0.3">
      <c r="A10774" s="1" t="s">
        <v>5716</v>
      </c>
      <c r="B10774" s="1" t="s">
        <v>5779</v>
      </c>
      <c r="C10774" s="1">
        <v>2</v>
      </c>
      <c r="D10774" s="1" t="s">
        <v>6671</v>
      </c>
      <c r="E10774" s="1">
        <v>4</v>
      </c>
      <c r="F10774" s="1" t="s">
        <v>9834</v>
      </c>
      <c r="G10774" s="1" t="s">
        <v>5803</v>
      </c>
      <c r="H10774" s="1" t="s">
        <v>9757</v>
      </c>
      <c r="I10774" s="1" t="b">
        <v>0</v>
      </c>
      <c r="J10774" s="1">
        <v>0</v>
      </c>
      <c r="K10774" s="1">
        <v>1</v>
      </c>
      <c r="L10774" s="1">
        <v>0</v>
      </c>
      <c r="M10774" s="1">
        <v>1869</v>
      </c>
      <c r="N10774" s="1">
        <v>44.906295050456499</v>
      </c>
      <c r="O10774" s="1" t="s">
        <v>9758</v>
      </c>
    </row>
    <row r="10775" spans="1:15" x14ac:dyDescent="0.3">
      <c r="A10775" s="1" t="s">
        <v>5716</v>
      </c>
      <c r="B10775" s="1" t="s">
        <v>5779</v>
      </c>
      <c r="C10775" s="1">
        <v>2</v>
      </c>
      <c r="D10775" s="1" t="s">
        <v>6671</v>
      </c>
      <c r="E10775" s="1">
        <v>4</v>
      </c>
      <c r="F10775" s="1" t="s">
        <v>9834</v>
      </c>
      <c r="G10775" s="1" t="s">
        <v>5803</v>
      </c>
      <c r="H10775" s="1" t="s">
        <v>9757</v>
      </c>
      <c r="I10775" s="1" t="b">
        <v>0</v>
      </c>
      <c r="J10775" s="1">
        <v>0</v>
      </c>
      <c r="K10775" s="1">
        <v>1</v>
      </c>
      <c r="L10775" s="1">
        <v>0</v>
      </c>
      <c r="M10775" s="1">
        <v>918</v>
      </c>
      <c r="N10775" s="1">
        <v>22.056703507928798</v>
      </c>
      <c r="O10775" s="1" t="s">
        <v>9760</v>
      </c>
    </row>
    <row r="10776" spans="1:15" x14ac:dyDescent="0.3">
      <c r="A10776" s="1" t="s">
        <v>5716</v>
      </c>
      <c r="B10776" s="1" t="s">
        <v>5779</v>
      </c>
      <c r="C10776" s="1">
        <v>2</v>
      </c>
      <c r="D10776" s="1" t="s">
        <v>6671</v>
      </c>
      <c r="E10776" s="1">
        <v>4</v>
      </c>
      <c r="F10776" s="1" t="s">
        <v>9834</v>
      </c>
      <c r="G10776" s="1" t="s">
        <v>5834</v>
      </c>
      <c r="H10776" s="1" t="s">
        <v>9759</v>
      </c>
      <c r="I10776" s="1" t="b">
        <v>0</v>
      </c>
      <c r="J10776" s="1">
        <v>31</v>
      </c>
      <c r="K10776" s="1">
        <v>0</v>
      </c>
      <c r="L10776" s="1">
        <v>0</v>
      </c>
      <c r="M10776" s="1">
        <v>480</v>
      </c>
      <c r="N10776" s="1">
        <v>11.532916866890901</v>
      </c>
      <c r="O10776" s="1" t="e">
        <f>-------------------cttcgcctccaagctcccatg</f>
        <v>#NAME?</v>
      </c>
    </row>
    <row r="10777" spans="1:15" x14ac:dyDescent="0.3">
      <c r="A10777" s="1" t="s">
        <v>5716</v>
      </c>
      <c r="B10777" s="1" t="s">
        <v>5779</v>
      </c>
      <c r="C10777" s="1">
        <v>2</v>
      </c>
      <c r="D10777" s="1" t="s">
        <v>6671</v>
      </c>
      <c r="E10777" s="1">
        <v>4</v>
      </c>
      <c r="F10777" s="1" t="s">
        <v>9834</v>
      </c>
      <c r="G10777" s="1" t="s">
        <v>5801</v>
      </c>
      <c r="H10777" s="1" t="s">
        <v>9759</v>
      </c>
      <c r="I10777" s="1" t="b">
        <v>0</v>
      </c>
      <c r="J10777" s="1">
        <v>1</v>
      </c>
      <c r="K10777" s="1">
        <v>0</v>
      </c>
      <c r="L10777" s="1">
        <v>0</v>
      </c>
      <c r="M10777" s="1">
        <v>382</v>
      </c>
      <c r="N10777" s="1">
        <v>9.1782796732340195</v>
      </c>
      <c r="O10777" s="1" t="s">
        <v>9764</v>
      </c>
    </row>
    <row r="10778" spans="1:15" x14ac:dyDescent="0.3">
      <c r="A10778" s="1" t="s">
        <v>5716</v>
      </c>
      <c r="B10778" s="1" t="s">
        <v>5779</v>
      </c>
      <c r="C10778" s="1">
        <v>2</v>
      </c>
      <c r="D10778" s="1" t="s">
        <v>6671</v>
      </c>
      <c r="E10778" s="1">
        <v>4</v>
      </c>
      <c r="F10778" s="1" t="s">
        <v>9834</v>
      </c>
      <c r="G10778" s="1" t="s">
        <v>5810</v>
      </c>
      <c r="H10778" s="1" t="s">
        <v>9759</v>
      </c>
      <c r="I10778" s="1" t="b">
        <v>0</v>
      </c>
      <c r="J10778" s="1">
        <v>2</v>
      </c>
      <c r="K10778" s="1">
        <v>0</v>
      </c>
      <c r="L10778" s="1">
        <v>0</v>
      </c>
      <c r="M10778" s="1">
        <v>88</v>
      </c>
      <c r="N10778" s="1">
        <v>2.1143680922633301</v>
      </c>
      <c r="O10778" s="1" t="s">
        <v>9830</v>
      </c>
    </row>
    <row r="10779" spans="1:15" x14ac:dyDescent="0.3">
      <c r="A10779" s="1" t="s">
        <v>5716</v>
      </c>
      <c r="B10779" s="1" t="s">
        <v>5779</v>
      </c>
      <c r="C10779" s="1">
        <v>2</v>
      </c>
      <c r="D10779" s="1" t="s">
        <v>6671</v>
      </c>
      <c r="E10779" s="1">
        <v>4</v>
      </c>
      <c r="F10779" s="1" t="s">
        <v>9834</v>
      </c>
      <c r="G10779" s="1" t="s">
        <v>5816</v>
      </c>
      <c r="H10779" s="1" t="s">
        <v>9759</v>
      </c>
      <c r="I10779" s="1" t="b">
        <v>0</v>
      </c>
      <c r="J10779" s="1">
        <v>3</v>
      </c>
      <c r="K10779" s="1">
        <v>0</v>
      </c>
      <c r="L10779" s="1">
        <v>0</v>
      </c>
      <c r="M10779" s="1">
        <v>72</v>
      </c>
      <c r="N10779" s="1">
        <v>1.7299375300336299</v>
      </c>
      <c r="O10779" s="1" t="s">
        <v>9769</v>
      </c>
    </row>
    <row r="10780" spans="1:15" x14ac:dyDescent="0.3">
      <c r="A10780" s="1" t="s">
        <v>5716</v>
      </c>
      <c r="B10780" s="1" t="s">
        <v>5779</v>
      </c>
      <c r="C10780" s="1">
        <v>2</v>
      </c>
      <c r="D10780" s="1" t="s">
        <v>6671</v>
      </c>
      <c r="E10780" s="1">
        <v>4</v>
      </c>
      <c r="F10780" s="1" t="s">
        <v>9834</v>
      </c>
      <c r="G10780" s="1" t="s">
        <v>5814</v>
      </c>
      <c r="H10780" s="1" t="s">
        <v>9759</v>
      </c>
      <c r="I10780" s="1" t="b">
        <v>1</v>
      </c>
      <c r="J10780" s="1">
        <v>0</v>
      </c>
      <c r="K10780" s="1">
        <v>0</v>
      </c>
      <c r="L10780" s="1">
        <v>0</v>
      </c>
      <c r="M10780" s="1">
        <v>57</v>
      </c>
      <c r="N10780" s="1">
        <v>1.36953387794329</v>
      </c>
      <c r="O10780" s="1" t="s">
        <v>9761</v>
      </c>
    </row>
    <row r="10781" spans="1:15" x14ac:dyDescent="0.3">
      <c r="A10781" s="1" t="s">
        <v>5716</v>
      </c>
      <c r="B10781" s="1" t="s">
        <v>5779</v>
      </c>
      <c r="C10781" s="1">
        <v>2</v>
      </c>
      <c r="D10781" s="1" t="s">
        <v>6671</v>
      </c>
      <c r="E10781" s="1">
        <v>4</v>
      </c>
      <c r="F10781" s="1" t="s">
        <v>9834</v>
      </c>
      <c r="G10781" s="1" t="s">
        <v>5803</v>
      </c>
      <c r="H10781" s="1" t="s">
        <v>9757</v>
      </c>
      <c r="I10781" s="1" t="b">
        <v>0</v>
      </c>
      <c r="J10781" s="1">
        <v>0</v>
      </c>
      <c r="K10781" s="1">
        <v>1</v>
      </c>
      <c r="L10781" s="1">
        <v>0</v>
      </c>
      <c r="M10781" s="1">
        <v>43</v>
      </c>
      <c r="N10781" s="1">
        <v>1.03315713599231</v>
      </c>
      <c r="O10781" s="1" t="s">
        <v>9766</v>
      </c>
    </row>
    <row r="10782" spans="1:15" x14ac:dyDescent="0.3">
      <c r="A10782" s="1" t="s">
        <v>5716</v>
      </c>
      <c r="B10782" s="1" t="s">
        <v>5779</v>
      </c>
      <c r="C10782" s="1">
        <v>2</v>
      </c>
      <c r="D10782" s="1" t="s">
        <v>6671</v>
      </c>
      <c r="E10782" s="1">
        <v>5</v>
      </c>
      <c r="F10782" s="1" t="s">
        <v>9835</v>
      </c>
      <c r="G10782" s="1" t="s">
        <v>5803</v>
      </c>
      <c r="H10782" s="1" t="s">
        <v>9757</v>
      </c>
      <c r="I10782" s="1" t="b">
        <v>0</v>
      </c>
      <c r="J10782" s="1">
        <v>0</v>
      </c>
      <c r="K10782" s="1">
        <v>1</v>
      </c>
      <c r="L10782" s="1">
        <v>0</v>
      </c>
      <c r="M10782" s="1">
        <v>1168</v>
      </c>
      <c r="N10782" s="1">
        <v>33.640552995391701</v>
      </c>
      <c r="O10782" s="1" t="s">
        <v>9758</v>
      </c>
    </row>
    <row r="10783" spans="1:15" x14ac:dyDescent="0.3">
      <c r="A10783" s="1" t="s">
        <v>5716</v>
      </c>
      <c r="B10783" s="1" t="s">
        <v>5779</v>
      </c>
      <c r="C10783" s="1">
        <v>2</v>
      </c>
      <c r="D10783" s="1" t="s">
        <v>6671</v>
      </c>
      <c r="E10783" s="1">
        <v>5</v>
      </c>
      <c r="F10783" s="1" t="s">
        <v>9835</v>
      </c>
      <c r="G10783" s="1" t="s">
        <v>5803</v>
      </c>
      <c r="H10783" s="1" t="s">
        <v>9757</v>
      </c>
      <c r="I10783" s="1" t="b">
        <v>0</v>
      </c>
      <c r="J10783" s="1">
        <v>0</v>
      </c>
      <c r="K10783" s="1">
        <v>1</v>
      </c>
      <c r="L10783" s="1">
        <v>0</v>
      </c>
      <c r="M10783" s="1">
        <v>708</v>
      </c>
      <c r="N10783" s="1">
        <v>20.391705069124399</v>
      </c>
      <c r="O10783" s="1" t="s">
        <v>9760</v>
      </c>
    </row>
    <row r="10784" spans="1:15" x14ac:dyDescent="0.3">
      <c r="A10784" s="1" t="s">
        <v>5716</v>
      </c>
      <c r="B10784" s="1" t="s">
        <v>5779</v>
      </c>
      <c r="C10784" s="1">
        <v>2</v>
      </c>
      <c r="D10784" s="1" t="s">
        <v>6671</v>
      </c>
      <c r="E10784" s="1">
        <v>5</v>
      </c>
      <c r="F10784" s="1" t="s">
        <v>9835</v>
      </c>
      <c r="G10784" s="1" t="s">
        <v>5801</v>
      </c>
      <c r="H10784" s="1" t="s">
        <v>9759</v>
      </c>
      <c r="I10784" s="1" t="b">
        <v>0</v>
      </c>
      <c r="J10784" s="1">
        <v>1</v>
      </c>
      <c r="K10784" s="1">
        <v>0</v>
      </c>
      <c r="L10784" s="1">
        <v>0</v>
      </c>
      <c r="M10784" s="1">
        <v>567</v>
      </c>
      <c r="N10784" s="1">
        <v>16.330645161290299</v>
      </c>
      <c r="O10784" s="1" t="s">
        <v>9764</v>
      </c>
    </row>
    <row r="10785" spans="1:15" x14ac:dyDescent="0.3">
      <c r="A10785" s="1" t="s">
        <v>5716</v>
      </c>
      <c r="B10785" s="1" t="s">
        <v>5779</v>
      </c>
      <c r="C10785" s="1">
        <v>2</v>
      </c>
      <c r="D10785" s="1" t="s">
        <v>6671</v>
      </c>
      <c r="E10785" s="1">
        <v>5</v>
      </c>
      <c r="F10785" s="1" t="s">
        <v>9835</v>
      </c>
      <c r="G10785" s="1" t="s">
        <v>5803</v>
      </c>
      <c r="H10785" s="1" t="s">
        <v>9757</v>
      </c>
      <c r="I10785" s="1" t="b">
        <v>0</v>
      </c>
      <c r="J10785" s="1">
        <v>0</v>
      </c>
      <c r="K10785" s="1">
        <v>1</v>
      </c>
      <c r="L10785" s="1">
        <v>0</v>
      </c>
      <c r="M10785" s="1">
        <v>368</v>
      </c>
      <c r="N10785" s="1">
        <v>10.599078341013801</v>
      </c>
      <c r="O10785" s="1" t="s">
        <v>9766</v>
      </c>
    </row>
    <row r="10786" spans="1:15" x14ac:dyDescent="0.3">
      <c r="A10786" s="1" t="s">
        <v>5716</v>
      </c>
      <c r="B10786" s="1" t="s">
        <v>5779</v>
      </c>
      <c r="C10786" s="1">
        <v>2</v>
      </c>
      <c r="D10786" s="1" t="s">
        <v>6671</v>
      </c>
      <c r="E10786" s="1">
        <v>5</v>
      </c>
      <c r="F10786" s="1" t="s">
        <v>9835</v>
      </c>
      <c r="G10786" s="1" t="s">
        <v>5895</v>
      </c>
      <c r="H10786" s="1" t="s">
        <v>9787</v>
      </c>
      <c r="I10786" s="1" t="b">
        <v>0</v>
      </c>
      <c r="J10786" s="1">
        <v>0</v>
      </c>
      <c r="K10786" s="1">
        <v>2</v>
      </c>
      <c r="L10786" s="1">
        <v>0</v>
      </c>
      <c r="M10786" s="1">
        <v>107</v>
      </c>
      <c r="N10786" s="1">
        <v>3.08179723502304</v>
      </c>
      <c r="O10786" s="1" t="s">
        <v>9788</v>
      </c>
    </row>
    <row r="10787" spans="1:15" x14ac:dyDescent="0.3">
      <c r="A10787" s="1" t="s">
        <v>5716</v>
      </c>
      <c r="B10787" s="1" t="s">
        <v>5779</v>
      </c>
      <c r="C10787" s="1">
        <v>2</v>
      </c>
      <c r="D10787" s="1" t="s">
        <v>6671</v>
      </c>
      <c r="E10787" s="1">
        <v>5</v>
      </c>
      <c r="F10787" s="1" t="s">
        <v>9835</v>
      </c>
      <c r="G10787" s="1" t="s">
        <v>5803</v>
      </c>
      <c r="H10787" s="1" t="s">
        <v>9781</v>
      </c>
      <c r="I10787" s="1" t="b">
        <v>0</v>
      </c>
      <c r="J10787" s="1">
        <v>0</v>
      </c>
      <c r="K10787" s="1">
        <v>1</v>
      </c>
      <c r="L10787" s="1">
        <v>0</v>
      </c>
      <c r="M10787" s="1">
        <v>52</v>
      </c>
      <c r="N10787" s="1">
        <v>1.4976958525345601</v>
      </c>
      <c r="O10787" s="1" t="s">
        <v>9782</v>
      </c>
    </row>
    <row r="10788" spans="1:15" x14ac:dyDescent="0.3">
      <c r="A10788" s="1" t="s">
        <v>5716</v>
      </c>
      <c r="B10788" s="1" t="s">
        <v>5779</v>
      </c>
      <c r="C10788" s="1">
        <v>2</v>
      </c>
      <c r="D10788" s="1" t="s">
        <v>6671</v>
      </c>
      <c r="E10788" s="1">
        <v>5</v>
      </c>
      <c r="F10788" s="1" t="s">
        <v>9835</v>
      </c>
      <c r="G10788" s="1" t="s">
        <v>5834</v>
      </c>
      <c r="H10788" s="1" t="s">
        <v>9759</v>
      </c>
      <c r="I10788" s="1" t="b">
        <v>0</v>
      </c>
      <c r="J10788" s="1">
        <v>31</v>
      </c>
      <c r="K10788" s="1">
        <v>0</v>
      </c>
      <c r="L10788" s="1">
        <v>0</v>
      </c>
      <c r="M10788" s="1">
        <v>43</v>
      </c>
      <c r="N10788" s="1">
        <v>1.2384792626728101</v>
      </c>
      <c r="O10788" s="1" t="e">
        <f>-------------------cttcgcctccaagctcccatg</f>
        <v>#NAME?</v>
      </c>
    </row>
    <row r="10789" spans="1:15" x14ac:dyDescent="0.3">
      <c r="A10789" s="1" t="s">
        <v>5716</v>
      </c>
      <c r="B10789" s="1" t="s">
        <v>5779</v>
      </c>
      <c r="C10789" s="1">
        <v>2</v>
      </c>
      <c r="D10789" s="1" t="s">
        <v>6671</v>
      </c>
      <c r="E10789" s="1">
        <v>5</v>
      </c>
      <c r="F10789" s="1" t="s">
        <v>9835</v>
      </c>
      <c r="G10789" s="1" t="s">
        <v>5840</v>
      </c>
      <c r="H10789" s="1" t="s">
        <v>9759</v>
      </c>
      <c r="I10789" s="1" t="b">
        <v>0</v>
      </c>
      <c r="J10789" s="1">
        <v>5</v>
      </c>
      <c r="K10789" s="1">
        <v>0</v>
      </c>
      <c r="L10789" s="1">
        <v>1</v>
      </c>
      <c r="M10789" s="1">
        <v>41</v>
      </c>
      <c r="N10789" s="1">
        <v>1.1808755760368601</v>
      </c>
      <c r="O10789" s="1" t="s">
        <v>9794</v>
      </c>
    </row>
    <row r="10790" spans="1:15" x14ac:dyDescent="0.3">
      <c r="A10790" s="1" t="s">
        <v>5716</v>
      </c>
      <c r="B10790" s="1" t="s">
        <v>5779</v>
      </c>
      <c r="C10790" s="1">
        <v>2</v>
      </c>
      <c r="D10790" s="1" t="s">
        <v>6671</v>
      </c>
      <c r="E10790" s="1">
        <v>5</v>
      </c>
      <c r="F10790" s="1" t="s">
        <v>9835</v>
      </c>
      <c r="G10790" s="1" t="s">
        <v>5814</v>
      </c>
      <c r="H10790" s="1" t="s">
        <v>9759</v>
      </c>
      <c r="I10790" s="1" t="b">
        <v>1</v>
      </c>
      <c r="J10790" s="1">
        <v>0</v>
      </c>
      <c r="K10790" s="1">
        <v>0</v>
      </c>
      <c r="L10790" s="1">
        <v>0</v>
      </c>
      <c r="M10790" s="1">
        <v>37</v>
      </c>
      <c r="N10790" s="1">
        <v>1.06566820276497</v>
      </c>
      <c r="O10790" s="1" t="s">
        <v>9761</v>
      </c>
    </row>
    <row r="10791" spans="1:15" x14ac:dyDescent="0.3">
      <c r="A10791" s="1" t="s">
        <v>5716</v>
      </c>
      <c r="B10791" s="1" t="s">
        <v>5779</v>
      </c>
      <c r="C10791" s="1">
        <v>2</v>
      </c>
      <c r="D10791" s="1" t="s">
        <v>6671</v>
      </c>
      <c r="E10791" s="1">
        <v>6</v>
      </c>
      <c r="F10791" s="1" t="s">
        <v>9836</v>
      </c>
      <c r="G10791" s="1" t="s">
        <v>5803</v>
      </c>
      <c r="H10791" s="1" t="s">
        <v>9757</v>
      </c>
      <c r="I10791" s="1" t="b">
        <v>0</v>
      </c>
      <c r="J10791" s="1">
        <v>0</v>
      </c>
      <c r="K10791" s="1">
        <v>1</v>
      </c>
      <c r="L10791" s="1">
        <v>0</v>
      </c>
      <c r="M10791" s="1">
        <v>910</v>
      </c>
      <c r="N10791" s="1">
        <v>26.270207852193899</v>
      </c>
      <c r="O10791" s="1" t="s">
        <v>9758</v>
      </c>
    </row>
    <row r="10792" spans="1:15" x14ac:dyDescent="0.3">
      <c r="A10792" s="1" t="s">
        <v>5716</v>
      </c>
      <c r="B10792" s="1" t="s">
        <v>5779</v>
      </c>
      <c r="C10792" s="1">
        <v>2</v>
      </c>
      <c r="D10792" s="1" t="s">
        <v>6671</v>
      </c>
      <c r="E10792" s="1">
        <v>6</v>
      </c>
      <c r="F10792" s="1" t="s">
        <v>9836</v>
      </c>
      <c r="G10792" s="1" t="s">
        <v>5803</v>
      </c>
      <c r="H10792" s="1" t="s">
        <v>9757</v>
      </c>
      <c r="I10792" s="1" t="b">
        <v>0</v>
      </c>
      <c r="J10792" s="1">
        <v>0</v>
      </c>
      <c r="K10792" s="1">
        <v>1</v>
      </c>
      <c r="L10792" s="1">
        <v>0</v>
      </c>
      <c r="M10792" s="1">
        <v>785</v>
      </c>
      <c r="N10792" s="1">
        <v>22.6616628175519</v>
      </c>
      <c r="O10792" s="1" t="s">
        <v>9760</v>
      </c>
    </row>
    <row r="10793" spans="1:15" x14ac:dyDescent="0.3">
      <c r="A10793" s="1" t="s">
        <v>5716</v>
      </c>
      <c r="B10793" s="1" t="s">
        <v>5779</v>
      </c>
      <c r="C10793" s="1">
        <v>2</v>
      </c>
      <c r="D10793" s="1" t="s">
        <v>6671</v>
      </c>
      <c r="E10793" s="1">
        <v>6</v>
      </c>
      <c r="F10793" s="1" t="s">
        <v>9836</v>
      </c>
      <c r="G10793" s="1" t="s">
        <v>5814</v>
      </c>
      <c r="H10793" s="1" t="s">
        <v>9759</v>
      </c>
      <c r="I10793" s="1" t="b">
        <v>1</v>
      </c>
      <c r="J10793" s="1">
        <v>0</v>
      </c>
      <c r="K10793" s="1">
        <v>0</v>
      </c>
      <c r="L10793" s="1">
        <v>0</v>
      </c>
      <c r="M10793" s="1">
        <v>515</v>
      </c>
      <c r="N10793" s="1">
        <v>14.867205542725101</v>
      </c>
      <c r="O10793" s="1" t="s">
        <v>9761</v>
      </c>
    </row>
    <row r="10794" spans="1:15" x14ac:dyDescent="0.3">
      <c r="A10794" s="1" t="s">
        <v>5716</v>
      </c>
      <c r="B10794" s="1" t="s">
        <v>5779</v>
      </c>
      <c r="C10794" s="1">
        <v>2</v>
      </c>
      <c r="D10794" s="1" t="s">
        <v>6671</v>
      </c>
      <c r="E10794" s="1">
        <v>6</v>
      </c>
      <c r="F10794" s="1" t="s">
        <v>9836</v>
      </c>
      <c r="G10794" s="1" t="s">
        <v>5801</v>
      </c>
      <c r="H10794" s="1" t="s">
        <v>9759</v>
      </c>
      <c r="I10794" s="1" t="b">
        <v>0</v>
      </c>
      <c r="J10794" s="1">
        <v>1</v>
      </c>
      <c r="K10794" s="1">
        <v>0</v>
      </c>
      <c r="L10794" s="1">
        <v>0</v>
      </c>
      <c r="M10794" s="1">
        <v>411</v>
      </c>
      <c r="N10794" s="1">
        <v>11.864896073902999</v>
      </c>
      <c r="O10794" s="1" t="s">
        <v>9764</v>
      </c>
    </row>
    <row r="10795" spans="1:15" x14ac:dyDescent="0.3">
      <c r="A10795" s="1" t="s">
        <v>5716</v>
      </c>
      <c r="B10795" s="1" t="s">
        <v>5779</v>
      </c>
      <c r="C10795" s="1">
        <v>2</v>
      </c>
      <c r="D10795" s="1" t="s">
        <v>6671</v>
      </c>
      <c r="E10795" s="1">
        <v>6</v>
      </c>
      <c r="F10795" s="1" t="s">
        <v>9836</v>
      </c>
      <c r="G10795" s="1" t="s">
        <v>5803</v>
      </c>
      <c r="H10795" s="1" t="s">
        <v>9757</v>
      </c>
      <c r="I10795" s="1" t="b">
        <v>0</v>
      </c>
      <c r="J10795" s="1">
        <v>0</v>
      </c>
      <c r="K10795" s="1">
        <v>1</v>
      </c>
      <c r="L10795" s="1">
        <v>0</v>
      </c>
      <c r="M10795" s="1">
        <v>190</v>
      </c>
      <c r="N10795" s="1">
        <v>5.4849884526558803</v>
      </c>
      <c r="O10795" s="1" t="s">
        <v>9766</v>
      </c>
    </row>
    <row r="10796" spans="1:15" x14ac:dyDescent="0.3">
      <c r="A10796" s="1" t="s">
        <v>5716</v>
      </c>
      <c r="B10796" s="1" t="s">
        <v>5779</v>
      </c>
      <c r="C10796" s="1">
        <v>2</v>
      </c>
      <c r="D10796" s="1" t="s">
        <v>6671</v>
      </c>
      <c r="E10796" s="1">
        <v>6</v>
      </c>
      <c r="F10796" s="1" t="s">
        <v>9836</v>
      </c>
      <c r="G10796" s="1" t="s">
        <v>5834</v>
      </c>
      <c r="H10796" s="1" t="s">
        <v>9759</v>
      </c>
      <c r="I10796" s="1" t="b">
        <v>0</v>
      </c>
      <c r="J10796" s="1">
        <v>32</v>
      </c>
      <c r="K10796" s="1">
        <v>0</v>
      </c>
      <c r="L10796" s="1">
        <v>0</v>
      </c>
      <c r="M10796" s="1">
        <v>61</v>
      </c>
      <c r="N10796" s="1">
        <v>1.76096997690531</v>
      </c>
      <c r="O10796" s="1" t="s">
        <v>9837</v>
      </c>
    </row>
    <row r="10797" spans="1:15" x14ac:dyDescent="0.3">
      <c r="A10797" s="1" t="s">
        <v>5716</v>
      </c>
      <c r="B10797" s="1" t="s">
        <v>5779</v>
      </c>
      <c r="C10797" s="1">
        <v>2</v>
      </c>
      <c r="D10797" s="1" t="s">
        <v>6671</v>
      </c>
      <c r="E10797" s="1">
        <v>6</v>
      </c>
      <c r="F10797" s="1" t="s">
        <v>9836</v>
      </c>
      <c r="G10797" s="1" t="s">
        <v>5895</v>
      </c>
      <c r="H10797" s="1" t="s">
        <v>9787</v>
      </c>
      <c r="I10797" s="1" t="b">
        <v>0</v>
      </c>
      <c r="J10797" s="1">
        <v>0</v>
      </c>
      <c r="K10797" s="1">
        <v>2</v>
      </c>
      <c r="L10797" s="1">
        <v>0</v>
      </c>
      <c r="M10797" s="1">
        <v>50</v>
      </c>
      <c r="N10797" s="1">
        <v>1.44341801385681</v>
      </c>
      <c r="O10797" s="1" t="s">
        <v>9838</v>
      </c>
    </row>
    <row r="10798" spans="1:15" x14ac:dyDescent="0.3">
      <c r="A10798" s="1" t="s">
        <v>5716</v>
      </c>
      <c r="B10798" s="1" t="s">
        <v>5779</v>
      </c>
      <c r="C10798" s="1">
        <v>2</v>
      </c>
      <c r="D10798" s="1" t="s">
        <v>6671</v>
      </c>
      <c r="E10798" s="1">
        <v>6</v>
      </c>
      <c r="F10798" s="1" t="s">
        <v>9836</v>
      </c>
      <c r="G10798" s="1" t="s">
        <v>5834</v>
      </c>
      <c r="H10798" s="1" t="s">
        <v>9759</v>
      </c>
      <c r="I10798" s="1" t="b">
        <v>0</v>
      </c>
      <c r="J10798" s="1">
        <v>12</v>
      </c>
      <c r="K10798" s="1">
        <v>0</v>
      </c>
      <c r="L10798" s="1">
        <v>0</v>
      </c>
      <c r="M10798" s="1">
        <v>44</v>
      </c>
      <c r="N10798" s="1">
        <v>1.2702078521939899</v>
      </c>
      <c r="O10798" s="1" t="s">
        <v>9813</v>
      </c>
    </row>
    <row r="10799" spans="1:15" x14ac:dyDescent="0.3">
      <c r="A10799" s="1" t="s">
        <v>5716</v>
      </c>
      <c r="B10799" s="1" t="s">
        <v>5779</v>
      </c>
      <c r="C10799" s="1">
        <v>2</v>
      </c>
      <c r="D10799" s="1" t="s">
        <v>6671</v>
      </c>
      <c r="E10799" s="1">
        <v>6</v>
      </c>
      <c r="F10799" s="1" t="s">
        <v>9836</v>
      </c>
      <c r="G10799" s="1" t="s">
        <v>5895</v>
      </c>
      <c r="H10799" s="1" t="s">
        <v>9787</v>
      </c>
      <c r="I10799" s="1" t="b">
        <v>0</v>
      </c>
      <c r="J10799" s="1">
        <v>0</v>
      </c>
      <c r="K10799" s="1">
        <v>2</v>
      </c>
      <c r="L10799" s="1">
        <v>0</v>
      </c>
      <c r="M10799" s="1">
        <v>44</v>
      </c>
      <c r="N10799" s="1">
        <v>1.2702078521939899</v>
      </c>
      <c r="O10799" s="1" t="s">
        <v>9839</v>
      </c>
    </row>
    <row r="10800" spans="1:15" x14ac:dyDescent="0.3">
      <c r="A10800" s="1" t="s">
        <v>5716</v>
      </c>
      <c r="B10800" s="1" t="s">
        <v>5779</v>
      </c>
      <c r="C10800" s="1">
        <v>2</v>
      </c>
      <c r="D10800" s="1" t="s">
        <v>6671</v>
      </c>
      <c r="E10800" s="1">
        <v>6</v>
      </c>
      <c r="F10800" s="1" t="s">
        <v>9836</v>
      </c>
      <c r="G10800" s="1" t="s">
        <v>5803</v>
      </c>
      <c r="H10800" s="1" t="s">
        <v>9781</v>
      </c>
      <c r="I10800" s="1" t="b">
        <v>0</v>
      </c>
      <c r="J10800" s="1">
        <v>0</v>
      </c>
      <c r="K10800" s="1">
        <v>1</v>
      </c>
      <c r="L10800" s="1">
        <v>0</v>
      </c>
      <c r="M10800" s="1">
        <v>38</v>
      </c>
      <c r="N10800" s="1">
        <v>1.09699769053117</v>
      </c>
      <c r="O10800" s="1" t="s">
        <v>9782</v>
      </c>
    </row>
    <row r="10801" spans="1:15" x14ac:dyDescent="0.3">
      <c r="A10801" s="1" t="s">
        <v>5716</v>
      </c>
      <c r="B10801" s="1" t="s">
        <v>5779</v>
      </c>
      <c r="C10801" s="1">
        <v>2</v>
      </c>
      <c r="D10801" s="1" t="s">
        <v>6671</v>
      </c>
      <c r="E10801" s="1">
        <v>6</v>
      </c>
      <c r="F10801" s="1" t="s">
        <v>9836</v>
      </c>
      <c r="G10801" s="1" t="s">
        <v>5895</v>
      </c>
      <c r="H10801" s="1" t="s">
        <v>9787</v>
      </c>
      <c r="I10801" s="1" t="b">
        <v>0</v>
      </c>
      <c r="J10801" s="1">
        <v>0</v>
      </c>
      <c r="K10801" s="1">
        <v>2</v>
      </c>
      <c r="L10801" s="1">
        <v>0</v>
      </c>
      <c r="M10801" s="1">
        <v>37</v>
      </c>
      <c r="N10801" s="1">
        <v>1.06812933025404</v>
      </c>
      <c r="O10801" s="1" t="s">
        <v>9788</v>
      </c>
    </row>
    <row r="10802" spans="1:15" x14ac:dyDescent="0.3">
      <c r="A10802" s="1" t="s">
        <v>5716</v>
      </c>
      <c r="B10802" s="1" t="s">
        <v>5779</v>
      </c>
      <c r="C10802" s="1">
        <v>2</v>
      </c>
      <c r="D10802" s="1" t="s">
        <v>6671</v>
      </c>
      <c r="E10802" s="1">
        <v>7</v>
      </c>
      <c r="F10802" s="1" t="s">
        <v>9840</v>
      </c>
      <c r="G10802" s="1" t="s">
        <v>5803</v>
      </c>
      <c r="H10802" s="1" t="s">
        <v>9757</v>
      </c>
      <c r="I10802" s="1" t="b">
        <v>0</v>
      </c>
      <c r="J10802" s="1">
        <v>0</v>
      </c>
      <c r="K10802" s="1">
        <v>1</v>
      </c>
      <c r="L10802" s="1">
        <v>0</v>
      </c>
      <c r="M10802" s="1">
        <v>519</v>
      </c>
      <c r="N10802" s="1">
        <v>49.665071770334897</v>
      </c>
      <c r="O10802" s="1" t="s">
        <v>9758</v>
      </c>
    </row>
    <row r="10803" spans="1:15" x14ac:dyDescent="0.3">
      <c r="A10803" s="1" t="s">
        <v>5716</v>
      </c>
      <c r="B10803" s="1" t="s">
        <v>5779</v>
      </c>
      <c r="C10803" s="1">
        <v>2</v>
      </c>
      <c r="D10803" s="1" t="s">
        <v>6671</v>
      </c>
      <c r="E10803" s="1">
        <v>7</v>
      </c>
      <c r="F10803" s="1" t="s">
        <v>9840</v>
      </c>
      <c r="G10803" s="1" t="s">
        <v>5803</v>
      </c>
      <c r="H10803" s="1" t="s">
        <v>9757</v>
      </c>
      <c r="I10803" s="1" t="b">
        <v>0</v>
      </c>
      <c r="J10803" s="1">
        <v>0</v>
      </c>
      <c r="K10803" s="1">
        <v>1</v>
      </c>
      <c r="L10803" s="1">
        <v>0</v>
      </c>
      <c r="M10803" s="1">
        <v>319</v>
      </c>
      <c r="N10803" s="1">
        <v>30.5263157894736</v>
      </c>
      <c r="O10803" s="1" t="s">
        <v>9766</v>
      </c>
    </row>
    <row r="10804" spans="1:15" x14ac:dyDescent="0.3">
      <c r="A10804" s="1" t="s">
        <v>5716</v>
      </c>
      <c r="B10804" s="1" t="s">
        <v>5779</v>
      </c>
      <c r="C10804" s="1">
        <v>2</v>
      </c>
      <c r="D10804" s="1" t="s">
        <v>6671</v>
      </c>
      <c r="E10804" s="1">
        <v>7</v>
      </c>
      <c r="F10804" s="1" t="s">
        <v>9840</v>
      </c>
      <c r="G10804" s="1" t="s">
        <v>5803</v>
      </c>
      <c r="H10804" s="1" t="s">
        <v>9757</v>
      </c>
      <c r="I10804" s="1" t="b">
        <v>0</v>
      </c>
      <c r="J10804" s="1">
        <v>0</v>
      </c>
      <c r="K10804" s="1">
        <v>1</v>
      </c>
      <c r="L10804" s="1">
        <v>0</v>
      </c>
      <c r="M10804" s="1">
        <v>38</v>
      </c>
      <c r="N10804" s="1">
        <v>3.63636363636363</v>
      </c>
      <c r="O10804" s="1" t="s">
        <v>9760</v>
      </c>
    </row>
    <row r="10805" spans="1:15" x14ac:dyDescent="0.3">
      <c r="A10805" s="1" t="s">
        <v>5716</v>
      </c>
      <c r="B10805" s="1" t="s">
        <v>5779</v>
      </c>
      <c r="C10805" s="1">
        <v>2</v>
      </c>
      <c r="D10805" s="1" t="s">
        <v>6671</v>
      </c>
      <c r="E10805" s="1">
        <v>7</v>
      </c>
      <c r="F10805" s="1" t="s">
        <v>9840</v>
      </c>
      <c r="G10805" s="1" t="s">
        <v>5814</v>
      </c>
      <c r="H10805" s="1" t="s">
        <v>9759</v>
      </c>
      <c r="I10805" s="1" t="b">
        <v>1</v>
      </c>
      <c r="J10805" s="1">
        <v>0</v>
      </c>
      <c r="K10805" s="1">
        <v>0</v>
      </c>
      <c r="L10805" s="1">
        <v>0</v>
      </c>
      <c r="M10805" s="1">
        <v>34</v>
      </c>
      <c r="N10805" s="1">
        <v>3.2535885167464098</v>
      </c>
      <c r="O10805" s="1" t="s">
        <v>9761</v>
      </c>
    </row>
    <row r="10806" spans="1:15" x14ac:dyDescent="0.3">
      <c r="A10806" s="1" t="s">
        <v>5716</v>
      </c>
      <c r="B10806" s="1" t="s">
        <v>5779</v>
      </c>
      <c r="C10806" s="1">
        <v>2</v>
      </c>
      <c r="D10806" s="1" t="s">
        <v>6671</v>
      </c>
      <c r="E10806" s="1">
        <v>7</v>
      </c>
      <c r="F10806" s="1" t="s">
        <v>9840</v>
      </c>
      <c r="G10806" s="1" t="s">
        <v>5801</v>
      </c>
      <c r="H10806" s="1" t="s">
        <v>9759</v>
      </c>
      <c r="I10806" s="1" t="b">
        <v>0</v>
      </c>
      <c r="J10806" s="1">
        <v>1</v>
      </c>
      <c r="K10806" s="1">
        <v>0</v>
      </c>
      <c r="L10806" s="1">
        <v>0</v>
      </c>
      <c r="M10806" s="1">
        <v>26</v>
      </c>
      <c r="N10806" s="1">
        <v>2.4880382775119601</v>
      </c>
      <c r="O10806" s="1" t="s">
        <v>9764</v>
      </c>
    </row>
    <row r="10807" spans="1:15" x14ac:dyDescent="0.3">
      <c r="A10807" s="1" t="s">
        <v>5716</v>
      </c>
      <c r="B10807" s="1" t="s">
        <v>5779</v>
      </c>
      <c r="C10807" s="1">
        <v>2</v>
      </c>
      <c r="D10807" s="1" t="s">
        <v>6671</v>
      </c>
      <c r="E10807" s="1">
        <v>8</v>
      </c>
      <c r="F10807" s="1" t="s">
        <v>9841</v>
      </c>
      <c r="G10807" s="1" t="s">
        <v>5803</v>
      </c>
      <c r="H10807" s="1" t="s">
        <v>9757</v>
      </c>
      <c r="I10807" s="1" t="b">
        <v>0</v>
      </c>
      <c r="J10807" s="1">
        <v>0</v>
      </c>
      <c r="K10807" s="1">
        <v>1</v>
      </c>
      <c r="L10807" s="1">
        <v>0</v>
      </c>
      <c r="M10807" s="1">
        <v>631</v>
      </c>
      <c r="N10807" s="1">
        <v>67.922497308934297</v>
      </c>
      <c r="O10807" s="1" t="s">
        <v>9760</v>
      </c>
    </row>
    <row r="10808" spans="1:15" x14ac:dyDescent="0.3">
      <c r="A10808" s="1" t="s">
        <v>5716</v>
      </c>
      <c r="B10808" s="1" t="s">
        <v>5779</v>
      </c>
      <c r="C10808" s="1">
        <v>2</v>
      </c>
      <c r="D10808" s="1" t="s">
        <v>6671</v>
      </c>
      <c r="E10808" s="1">
        <v>8</v>
      </c>
      <c r="F10808" s="1" t="s">
        <v>9841</v>
      </c>
      <c r="G10808" s="1" t="s">
        <v>5814</v>
      </c>
      <c r="H10808" s="1" t="s">
        <v>9759</v>
      </c>
      <c r="I10808" s="1" t="b">
        <v>1</v>
      </c>
      <c r="J10808" s="1">
        <v>0</v>
      </c>
      <c r="K10808" s="1">
        <v>0</v>
      </c>
      <c r="L10808" s="1">
        <v>0</v>
      </c>
      <c r="M10808" s="1">
        <v>175</v>
      </c>
      <c r="N10808" s="1">
        <v>18.837459634015001</v>
      </c>
      <c r="O10808" s="1" t="s">
        <v>9761</v>
      </c>
    </row>
    <row r="10809" spans="1:15" x14ac:dyDescent="0.3">
      <c r="A10809" s="1" t="s">
        <v>5716</v>
      </c>
      <c r="B10809" s="1" t="s">
        <v>5779</v>
      </c>
      <c r="C10809" s="1">
        <v>2</v>
      </c>
      <c r="D10809" s="1" t="s">
        <v>6671</v>
      </c>
      <c r="E10809" s="1">
        <v>8</v>
      </c>
      <c r="F10809" s="1" t="s">
        <v>9841</v>
      </c>
      <c r="G10809" s="1" t="s">
        <v>5803</v>
      </c>
      <c r="H10809" s="1" t="s">
        <v>9757</v>
      </c>
      <c r="I10809" s="1" t="b">
        <v>0</v>
      </c>
      <c r="J10809" s="1">
        <v>0</v>
      </c>
      <c r="K10809" s="1">
        <v>1</v>
      </c>
      <c r="L10809" s="1">
        <v>0</v>
      </c>
      <c r="M10809" s="1">
        <v>22</v>
      </c>
      <c r="N10809" s="1">
        <v>2.3681377825618899</v>
      </c>
      <c r="O10809" s="1" t="s">
        <v>9766</v>
      </c>
    </row>
    <row r="10810" spans="1:15" x14ac:dyDescent="0.3">
      <c r="A10810" s="1" t="s">
        <v>5716</v>
      </c>
      <c r="B10810" s="1" t="s">
        <v>5779</v>
      </c>
      <c r="C10810" s="1">
        <v>2</v>
      </c>
      <c r="D10810" s="1" t="s">
        <v>6671</v>
      </c>
      <c r="E10810" s="1">
        <v>8</v>
      </c>
      <c r="F10810" s="1" t="s">
        <v>9841</v>
      </c>
      <c r="G10810" s="1" t="s">
        <v>5803</v>
      </c>
      <c r="H10810" s="1" t="s">
        <v>9757</v>
      </c>
      <c r="I10810" s="1" t="b">
        <v>0</v>
      </c>
      <c r="J10810" s="1">
        <v>0</v>
      </c>
      <c r="K10810" s="1">
        <v>1</v>
      </c>
      <c r="L10810" s="1">
        <v>0</v>
      </c>
      <c r="M10810" s="1">
        <v>20</v>
      </c>
      <c r="N10810" s="1">
        <v>2.15285252960172</v>
      </c>
      <c r="O10810" s="1" t="s">
        <v>9758</v>
      </c>
    </row>
    <row r="10811" spans="1:15" x14ac:dyDescent="0.3">
      <c r="A10811" s="1" t="s">
        <v>5716</v>
      </c>
      <c r="B10811" s="1" t="s">
        <v>5779</v>
      </c>
      <c r="C10811" s="1">
        <v>2</v>
      </c>
      <c r="D10811" s="1" t="s">
        <v>6671</v>
      </c>
      <c r="E10811" s="1">
        <v>8</v>
      </c>
      <c r="F10811" s="1" t="s">
        <v>9841</v>
      </c>
      <c r="G10811" s="1" t="s">
        <v>5801</v>
      </c>
      <c r="H10811" s="1" t="s">
        <v>9759</v>
      </c>
      <c r="I10811" s="1" t="b">
        <v>0</v>
      </c>
      <c r="J10811" s="1">
        <v>1</v>
      </c>
      <c r="K10811" s="1">
        <v>0</v>
      </c>
      <c r="L10811" s="1">
        <v>0</v>
      </c>
      <c r="M10811" s="1">
        <v>17</v>
      </c>
      <c r="N10811" s="1">
        <v>1.8299246501614601</v>
      </c>
      <c r="O10811" s="1" t="s">
        <v>9764</v>
      </c>
    </row>
    <row r="10812" spans="1:15" x14ac:dyDescent="0.3">
      <c r="A10812" s="1" t="s">
        <v>5716</v>
      </c>
      <c r="B10812" s="1" t="s">
        <v>5779</v>
      </c>
      <c r="C10812" s="1">
        <v>2</v>
      </c>
      <c r="D10812" s="1" t="s">
        <v>6671</v>
      </c>
      <c r="E10812" s="1">
        <v>8</v>
      </c>
      <c r="F10812" s="1" t="s">
        <v>9841</v>
      </c>
      <c r="G10812" s="1" t="s">
        <v>5803</v>
      </c>
      <c r="H10812" s="1" t="s">
        <v>9757</v>
      </c>
      <c r="I10812" s="1" t="b">
        <v>0</v>
      </c>
      <c r="J10812" s="1">
        <v>0</v>
      </c>
      <c r="K10812" s="1">
        <v>1</v>
      </c>
      <c r="L10812" s="1">
        <v>1</v>
      </c>
      <c r="M10812" s="1">
        <v>16</v>
      </c>
      <c r="N10812" s="1">
        <v>1.7222820236813701</v>
      </c>
      <c r="O10812" s="1" t="s">
        <v>9772</v>
      </c>
    </row>
    <row r="10813" spans="1:15" x14ac:dyDescent="0.3">
      <c r="A10813" s="1" t="s">
        <v>5716</v>
      </c>
      <c r="B10813" s="1" t="s">
        <v>5779</v>
      </c>
      <c r="C10813" s="1">
        <v>2</v>
      </c>
      <c r="D10813" s="1" t="s">
        <v>6671</v>
      </c>
      <c r="E10813" s="1">
        <v>8</v>
      </c>
      <c r="F10813" s="1" t="s">
        <v>9841</v>
      </c>
      <c r="G10813" s="1" t="s">
        <v>5810</v>
      </c>
      <c r="H10813" s="1" t="s">
        <v>9759</v>
      </c>
      <c r="I10813" s="1" t="b">
        <v>0</v>
      </c>
      <c r="J10813" s="1">
        <v>2</v>
      </c>
      <c r="K10813" s="1">
        <v>0</v>
      </c>
      <c r="L10813" s="1">
        <v>0</v>
      </c>
      <c r="M10813" s="1">
        <v>12</v>
      </c>
      <c r="N10813" s="1">
        <v>1.2917115177610301</v>
      </c>
      <c r="O10813" s="1" t="s">
        <v>9830</v>
      </c>
    </row>
    <row r="10814" spans="1:15" x14ac:dyDescent="0.3">
      <c r="A10814" s="1" t="s">
        <v>5716</v>
      </c>
      <c r="B10814" s="1" t="s">
        <v>5779</v>
      </c>
      <c r="C10814" s="1">
        <v>2</v>
      </c>
      <c r="D10814" s="1" t="s">
        <v>6671</v>
      </c>
      <c r="E10814" s="1">
        <v>9</v>
      </c>
      <c r="F10814" s="1" t="s">
        <v>9842</v>
      </c>
      <c r="G10814" s="1" t="s">
        <v>5814</v>
      </c>
      <c r="H10814" s="1" t="s">
        <v>9759</v>
      </c>
      <c r="I10814" s="1" t="b">
        <v>1</v>
      </c>
      <c r="J10814" s="1">
        <v>0</v>
      </c>
      <c r="K10814" s="1">
        <v>0</v>
      </c>
      <c r="L10814" s="1">
        <v>0</v>
      </c>
      <c r="M10814" s="1">
        <v>1882</v>
      </c>
      <c r="N10814" s="1">
        <v>86.648250460405094</v>
      </c>
      <c r="O10814" s="1" t="s">
        <v>9761</v>
      </c>
    </row>
    <row r="10815" spans="1:15" x14ac:dyDescent="0.3">
      <c r="A10815" s="1" t="s">
        <v>5716</v>
      </c>
      <c r="B10815" s="1" t="s">
        <v>5779</v>
      </c>
      <c r="C10815" s="1">
        <v>2</v>
      </c>
      <c r="D10815" s="1" t="s">
        <v>6671</v>
      </c>
      <c r="E10815" s="1">
        <v>9</v>
      </c>
      <c r="F10815" s="1" t="s">
        <v>9842</v>
      </c>
      <c r="G10815" s="1" t="s">
        <v>5803</v>
      </c>
      <c r="H10815" s="1" t="s">
        <v>9757</v>
      </c>
      <c r="I10815" s="1" t="b">
        <v>0</v>
      </c>
      <c r="J10815" s="1">
        <v>0</v>
      </c>
      <c r="K10815" s="1">
        <v>1</v>
      </c>
      <c r="L10815" s="1">
        <v>0</v>
      </c>
      <c r="M10815" s="1">
        <v>129</v>
      </c>
      <c r="N10815" s="1">
        <v>5.9392265193370104</v>
      </c>
      <c r="O10815" s="1" t="s">
        <v>9760</v>
      </c>
    </row>
    <row r="10816" spans="1:15" x14ac:dyDescent="0.3">
      <c r="A10816" s="1" t="s">
        <v>5716</v>
      </c>
      <c r="B10816" s="1" t="s">
        <v>5779</v>
      </c>
      <c r="C10816" s="1">
        <v>2</v>
      </c>
      <c r="D10816" s="1" t="s">
        <v>6671</v>
      </c>
      <c r="E10816" s="1">
        <v>9</v>
      </c>
      <c r="F10816" s="1" t="s">
        <v>9842</v>
      </c>
      <c r="G10816" s="1" t="s">
        <v>5908</v>
      </c>
      <c r="H10816" s="1" t="s">
        <v>9759</v>
      </c>
      <c r="I10816" s="1" t="b">
        <v>0</v>
      </c>
      <c r="J10816" s="1">
        <v>0</v>
      </c>
      <c r="K10816" s="1">
        <v>0</v>
      </c>
      <c r="L10816" s="1">
        <v>1</v>
      </c>
      <c r="M10816" s="1">
        <v>36</v>
      </c>
      <c r="N10816" s="1">
        <v>1.65745856353591</v>
      </c>
      <c r="O10816" s="1" t="s">
        <v>9785</v>
      </c>
    </row>
    <row r="10817" spans="1:15" x14ac:dyDescent="0.3">
      <c r="A10817" s="1" t="s">
        <v>5716</v>
      </c>
      <c r="B10817" s="1" t="s">
        <v>5779</v>
      </c>
      <c r="C10817" s="1">
        <v>2</v>
      </c>
      <c r="D10817" s="1" t="s">
        <v>6671</v>
      </c>
      <c r="E10817" s="1">
        <v>10</v>
      </c>
      <c r="F10817" s="1" t="s">
        <v>9843</v>
      </c>
      <c r="G10817" s="1" t="s">
        <v>5803</v>
      </c>
      <c r="H10817" s="1" t="s">
        <v>9757</v>
      </c>
      <c r="I10817" s="1" t="b">
        <v>0</v>
      </c>
      <c r="J10817" s="1">
        <v>0</v>
      </c>
      <c r="K10817" s="1">
        <v>1</v>
      </c>
      <c r="L10817" s="1">
        <v>0</v>
      </c>
      <c r="M10817" s="1">
        <v>449</v>
      </c>
      <c r="N10817" s="1">
        <v>61.005434782608702</v>
      </c>
      <c r="O10817" s="1" t="s">
        <v>9758</v>
      </c>
    </row>
    <row r="10818" spans="1:15" x14ac:dyDescent="0.3">
      <c r="A10818" s="1" t="s">
        <v>5716</v>
      </c>
      <c r="B10818" s="1" t="s">
        <v>5779</v>
      </c>
      <c r="C10818" s="1">
        <v>2</v>
      </c>
      <c r="D10818" s="1" t="s">
        <v>6671</v>
      </c>
      <c r="E10818" s="1">
        <v>10</v>
      </c>
      <c r="F10818" s="1" t="s">
        <v>9843</v>
      </c>
      <c r="G10818" s="1" t="s">
        <v>5803</v>
      </c>
      <c r="H10818" s="1" t="s">
        <v>9757</v>
      </c>
      <c r="I10818" s="1" t="b">
        <v>0</v>
      </c>
      <c r="J10818" s="1">
        <v>0</v>
      </c>
      <c r="K10818" s="1">
        <v>1</v>
      </c>
      <c r="L10818" s="1">
        <v>0</v>
      </c>
      <c r="M10818" s="1">
        <v>173</v>
      </c>
      <c r="N10818" s="1">
        <v>23.505434782608599</v>
      </c>
      <c r="O10818" s="1" t="s">
        <v>9766</v>
      </c>
    </row>
    <row r="10819" spans="1:15" x14ac:dyDescent="0.3">
      <c r="A10819" s="1" t="s">
        <v>5716</v>
      </c>
      <c r="B10819" s="1" t="s">
        <v>5779</v>
      </c>
      <c r="C10819" s="1">
        <v>2</v>
      </c>
      <c r="D10819" s="1" t="s">
        <v>6671</v>
      </c>
      <c r="E10819" s="1">
        <v>10</v>
      </c>
      <c r="F10819" s="1" t="s">
        <v>9843</v>
      </c>
      <c r="G10819" s="1" t="s">
        <v>5801</v>
      </c>
      <c r="H10819" s="1" t="s">
        <v>9759</v>
      </c>
      <c r="I10819" s="1" t="b">
        <v>0</v>
      </c>
      <c r="J10819" s="1">
        <v>1</v>
      </c>
      <c r="K10819" s="1">
        <v>0</v>
      </c>
      <c r="L10819" s="1">
        <v>0</v>
      </c>
      <c r="M10819" s="1">
        <v>42</v>
      </c>
      <c r="N10819" s="1">
        <v>5.7065217391304301</v>
      </c>
      <c r="O10819" s="1" t="s">
        <v>9764</v>
      </c>
    </row>
    <row r="10820" spans="1:15" x14ac:dyDescent="0.3">
      <c r="A10820" s="1" t="s">
        <v>5716</v>
      </c>
      <c r="B10820" s="1" t="s">
        <v>5779</v>
      </c>
      <c r="C10820" s="1">
        <v>2</v>
      </c>
      <c r="D10820" s="1" t="s">
        <v>6671</v>
      </c>
      <c r="E10820" s="1">
        <v>10</v>
      </c>
      <c r="F10820" s="1" t="s">
        <v>9843</v>
      </c>
      <c r="G10820" s="1" t="s">
        <v>5816</v>
      </c>
      <c r="H10820" s="1" t="s">
        <v>9759</v>
      </c>
      <c r="I10820" s="1" t="b">
        <v>0</v>
      </c>
      <c r="J10820" s="1">
        <v>3</v>
      </c>
      <c r="K10820" s="1">
        <v>0</v>
      </c>
      <c r="L10820" s="1">
        <v>0</v>
      </c>
      <c r="M10820" s="1">
        <v>14</v>
      </c>
      <c r="N10820" s="1">
        <v>1.9021739130434701</v>
      </c>
      <c r="O10820" s="1" t="s">
        <v>9828</v>
      </c>
    </row>
    <row r="10821" spans="1:15" x14ac:dyDescent="0.3">
      <c r="A10821" s="1" t="s">
        <v>5716</v>
      </c>
      <c r="B10821" s="1" t="s">
        <v>5779</v>
      </c>
      <c r="C10821" s="1">
        <v>2</v>
      </c>
      <c r="D10821" s="1" t="s">
        <v>6671</v>
      </c>
      <c r="E10821" s="1">
        <v>10</v>
      </c>
      <c r="F10821" s="1" t="s">
        <v>9843</v>
      </c>
      <c r="G10821" s="1" t="s">
        <v>5803</v>
      </c>
      <c r="H10821" s="1" t="s">
        <v>9757</v>
      </c>
      <c r="I10821" s="1" t="b">
        <v>0</v>
      </c>
      <c r="J10821" s="1">
        <v>0</v>
      </c>
      <c r="K10821" s="1">
        <v>1</v>
      </c>
      <c r="L10821" s="1">
        <v>0</v>
      </c>
      <c r="M10821" s="1">
        <v>8</v>
      </c>
      <c r="N10821" s="1">
        <v>1.0869565217391299</v>
      </c>
      <c r="O10821" s="1" t="s">
        <v>9760</v>
      </c>
    </row>
    <row r="10822" spans="1:15" x14ac:dyDescent="0.3">
      <c r="A10822" s="1" t="s">
        <v>5716</v>
      </c>
      <c r="B10822" s="1" t="s">
        <v>5779</v>
      </c>
      <c r="C10822" s="1">
        <v>2</v>
      </c>
      <c r="D10822" s="1" t="s">
        <v>6671</v>
      </c>
      <c r="E10822" s="1">
        <v>11</v>
      </c>
      <c r="F10822" s="1" t="s">
        <v>9844</v>
      </c>
      <c r="G10822" s="1" t="s">
        <v>5801</v>
      </c>
      <c r="H10822" s="1" t="s">
        <v>9759</v>
      </c>
      <c r="I10822" s="1" t="b">
        <v>0</v>
      </c>
      <c r="J10822" s="1">
        <v>1</v>
      </c>
      <c r="K10822" s="1">
        <v>0</v>
      </c>
      <c r="L10822" s="1">
        <v>0</v>
      </c>
      <c r="M10822" s="1">
        <v>426</v>
      </c>
      <c r="N10822" s="1">
        <v>51.699029126213503</v>
      </c>
      <c r="O10822" s="1" t="s">
        <v>9764</v>
      </c>
    </row>
    <row r="10823" spans="1:15" x14ac:dyDescent="0.3">
      <c r="A10823" s="1" t="s">
        <v>5716</v>
      </c>
      <c r="B10823" s="1" t="s">
        <v>5779</v>
      </c>
      <c r="C10823" s="1">
        <v>2</v>
      </c>
      <c r="D10823" s="1" t="s">
        <v>6671</v>
      </c>
      <c r="E10823" s="1">
        <v>11</v>
      </c>
      <c r="F10823" s="1" t="s">
        <v>9844</v>
      </c>
      <c r="G10823" s="1" t="s">
        <v>5816</v>
      </c>
      <c r="H10823" s="1" t="s">
        <v>9759</v>
      </c>
      <c r="I10823" s="1" t="b">
        <v>0</v>
      </c>
      <c r="J10823" s="1">
        <v>3</v>
      </c>
      <c r="K10823" s="1">
        <v>0</v>
      </c>
      <c r="L10823" s="1">
        <v>0</v>
      </c>
      <c r="M10823" s="1">
        <v>201</v>
      </c>
      <c r="N10823" s="1">
        <v>24.393203883495101</v>
      </c>
      <c r="O10823" s="1" t="s">
        <v>9828</v>
      </c>
    </row>
    <row r="10824" spans="1:15" x14ac:dyDescent="0.3">
      <c r="A10824" s="1" t="s">
        <v>5716</v>
      </c>
      <c r="B10824" s="1" t="s">
        <v>5779</v>
      </c>
      <c r="C10824" s="1">
        <v>2</v>
      </c>
      <c r="D10824" s="1" t="s">
        <v>6671</v>
      </c>
      <c r="E10824" s="1">
        <v>11</v>
      </c>
      <c r="F10824" s="1" t="s">
        <v>9844</v>
      </c>
      <c r="G10824" s="1" t="s">
        <v>5803</v>
      </c>
      <c r="H10824" s="1" t="s">
        <v>9757</v>
      </c>
      <c r="I10824" s="1" t="b">
        <v>0</v>
      </c>
      <c r="J10824" s="1">
        <v>0</v>
      </c>
      <c r="K10824" s="1">
        <v>1</v>
      </c>
      <c r="L10824" s="1">
        <v>0</v>
      </c>
      <c r="M10824" s="1">
        <v>64</v>
      </c>
      <c r="N10824" s="1">
        <v>7.7669902912621298</v>
      </c>
      <c r="O10824" s="1" t="s">
        <v>9758</v>
      </c>
    </row>
    <row r="10825" spans="1:15" x14ac:dyDescent="0.3">
      <c r="A10825" s="1" t="s">
        <v>5716</v>
      </c>
      <c r="B10825" s="1" t="s">
        <v>5779</v>
      </c>
      <c r="C10825" s="1">
        <v>2</v>
      </c>
      <c r="D10825" s="1" t="s">
        <v>6671</v>
      </c>
      <c r="E10825" s="1">
        <v>11</v>
      </c>
      <c r="F10825" s="1" t="s">
        <v>9844</v>
      </c>
      <c r="G10825" s="1" t="s">
        <v>5814</v>
      </c>
      <c r="H10825" s="1" t="s">
        <v>9759</v>
      </c>
      <c r="I10825" s="1" t="b">
        <v>1</v>
      </c>
      <c r="J10825" s="1">
        <v>0</v>
      </c>
      <c r="K10825" s="1">
        <v>0</v>
      </c>
      <c r="L10825" s="1">
        <v>0</v>
      </c>
      <c r="M10825" s="1">
        <v>39</v>
      </c>
      <c r="N10825" s="1">
        <v>4.7330097087378604</v>
      </c>
      <c r="O10825" s="1" t="s">
        <v>9761</v>
      </c>
    </row>
    <row r="10826" spans="1:15" x14ac:dyDescent="0.3">
      <c r="A10826" s="1" t="s">
        <v>5716</v>
      </c>
      <c r="B10826" s="1" t="s">
        <v>5779</v>
      </c>
      <c r="C10826" s="1">
        <v>2</v>
      </c>
      <c r="D10826" s="1" t="s">
        <v>6671</v>
      </c>
      <c r="E10826" s="1">
        <v>11</v>
      </c>
      <c r="F10826" s="1" t="s">
        <v>9844</v>
      </c>
      <c r="G10826" s="1" t="s">
        <v>5803</v>
      </c>
      <c r="H10826" s="1" t="s">
        <v>9757</v>
      </c>
      <c r="I10826" s="1" t="b">
        <v>0</v>
      </c>
      <c r="J10826" s="1">
        <v>0</v>
      </c>
      <c r="K10826" s="1">
        <v>1</v>
      </c>
      <c r="L10826" s="1">
        <v>0</v>
      </c>
      <c r="M10826" s="1">
        <v>30</v>
      </c>
      <c r="N10826" s="1">
        <v>3.6407766990291202</v>
      </c>
      <c r="O10826" s="1" t="s">
        <v>9766</v>
      </c>
    </row>
    <row r="10827" spans="1:15" x14ac:dyDescent="0.3">
      <c r="A10827" s="1" t="s">
        <v>5716</v>
      </c>
      <c r="B10827" s="1" t="s">
        <v>5779</v>
      </c>
      <c r="C10827" s="1">
        <v>2</v>
      </c>
      <c r="D10827" s="1" t="s">
        <v>6671</v>
      </c>
      <c r="E10827" s="1">
        <v>12</v>
      </c>
      <c r="F10827" s="1" t="s">
        <v>9845</v>
      </c>
      <c r="G10827" s="1" t="s">
        <v>5803</v>
      </c>
      <c r="H10827" s="1" t="s">
        <v>9757</v>
      </c>
      <c r="I10827" s="1" t="b">
        <v>0</v>
      </c>
      <c r="J10827" s="1">
        <v>0</v>
      </c>
      <c r="K10827" s="1">
        <v>1</v>
      </c>
      <c r="L10827" s="1">
        <v>0</v>
      </c>
      <c r="M10827" s="1">
        <v>651</v>
      </c>
      <c r="N10827" s="1">
        <v>54.7979797979797</v>
      </c>
      <c r="O10827" s="1" t="s">
        <v>9758</v>
      </c>
    </row>
    <row r="10828" spans="1:15" x14ac:dyDescent="0.3">
      <c r="A10828" s="1" t="s">
        <v>5716</v>
      </c>
      <c r="B10828" s="1" t="s">
        <v>5779</v>
      </c>
      <c r="C10828" s="1">
        <v>2</v>
      </c>
      <c r="D10828" s="1" t="s">
        <v>6671</v>
      </c>
      <c r="E10828" s="1">
        <v>12</v>
      </c>
      <c r="F10828" s="1" t="s">
        <v>9845</v>
      </c>
      <c r="G10828" s="1" t="s">
        <v>5803</v>
      </c>
      <c r="H10828" s="1" t="s">
        <v>9757</v>
      </c>
      <c r="I10828" s="1" t="b">
        <v>0</v>
      </c>
      <c r="J10828" s="1">
        <v>0</v>
      </c>
      <c r="K10828" s="1">
        <v>1</v>
      </c>
      <c r="L10828" s="1">
        <v>0</v>
      </c>
      <c r="M10828" s="1">
        <v>291</v>
      </c>
      <c r="N10828" s="1">
        <v>24.494949494949498</v>
      </c>
      <c r="O10828" s="1" t="s">
        <v>9760</v>
      </c>
    </row>
    <row r="10829" spans="1:15" x14ac:dyDescent="0.3">
      <c r="A10829" s="1" t="s">
        <v>5716</v>
      </c>
      <c r="B10829" s="1" t="s">
        <v>5779</v>
      </c>
      <c r="C10829" s="1">
        <v>2</v>
      </c>
      <c r="D10829" s="1" t="s">
        <v>6671</v>
      </c>
      <c r="E10829" s="1">
        <v>12</v>
      </c>
      <c r="F10829" s="1" t="s">
        <v>9845</v>
      </c>
      <c r="G10829" s="1" t="s">
        <v>5834</v>
      </c>
      <c r="H10829" s="1" t="s">
        <v>9759</v>
      </c>
      <c r="I10829" s="1" t="b">
        <v>0</v>
      </c>
      <c r="J10829" s="1">
        <v>28</v>
      </c>
      <c r="K10829" s="1">
        <v>0</v>
      </c>
      <c r="L10829" s="1">
        <v>0</v>
      </c>
      <c r="M10829" s="1">
        <v>119</v>
      </c>
      <c r="N10829" s="1">
        <v>10.016835016835</v>
      </c>
      <c r="O10829" s="1" t="s">
        <v>9846</v>
      </c>
    </row>
    <row r="10830" spans="1:15" x14ac:dyDescent="0.3">
      <c r="A10830" s="1" t="s">
        <v>5716</v>
      </c>
      <c r="B10830" s="1" t="s">
        <v>5779</v>
      </c>
      <c r="C10830" s="1">
        <v>2</v>
      </c>
      <c r="D10830" s="1" t="s">
        <v>6671</v>
      </c>
      <c r="E10830" s="1">
        <v>12</v>
      </c>
      <c r="F10830" s="1" t="s">
        <v>9845</v>
      </c>
      <c r="G10830" s="1" t="s">
        <v>5814</v>
      </c>
      <c r="H10830" s="1" t="s">
        <v>9759</v>
      </c>
      <c r="I10830" s="1" t="b">
        <v>1</v>
      </c>
      <c r="J10830" s="1">
        <v>0</v>
      </c>
      <c r="K10830" s="1">
        <v>0</v>
      </c>
      <c r="L10830" s="1">
        <v>0</v>
      </c>
      <c r="M10830" s="1">
        <v>66</v>
      </c>
      <c r="N10830" s="1">
        <v>5.55555555555555</v>
      </c>
      <c r="O10830" s="1" t="s">
        <v>9761</v>
      </c>
    </row>
    <row r="10831" spans="1:15" x14ac:dyDescent="0.3">
      <c r="A10831" s="1" t="s">
        <v>5716</v>
      </c>
      <c r="B10831" s="1" t="s">
        <v>5779</v>
      </c>
      <c r="C10831" s="1">
        <v>2</v>
      </c>
      <c r="D10831" s="1" t="s">
        <v>6671</v>
      </c>
      <c r="E10831" s="1">
        <v>13</v>
      </c>
      <c r="F10831" s="1" t="s">
        <v>9847</v>
      </c>
      <c r="G10831" s="1" t="s">
        <v>5814</v>
      </c>
      <c r="H10831" s="1" t="s">
        <v>9759</v>
      </c>
      <c r="I10831" s="1" t="b">
        <v>1</v>
      </c>
      <c r="J10831" s="1">
        <v>0</v>
      </c>
      <c r="K10831" s="1">
        <v>0</v>
      </c>
      <c r="L10831" s="1">
        <v>0</v>
      </c>
      <c r="M10831" s="1">
        <v>322</v>
      </c>
      <c r="N10831" s="1">
        <v>70.3056768558952</v>
      </c>
      <c r="O10831" s="1" t="s">
        <v>9761</v>
      </c>
    </row>
    <row r="10832" spans="1:15" x14ac:dyDescent="0.3">
      <c r="A10832" s="1" t="s">
        <v>5716</v>
      </c>
      <c r="B10832" s="1" t="s">
        <v>5779</v>
      </c>
      <c r="C10832" s="1">
        <v>2</v>
      </c>
      <c r="D10832" s="1" t="s">
        <v>6671</v>
      </c>
      <c r="E10832" s="1">
        <v>13</v>
      </c>
      <c r="F10832" s="1" t="s">
        <v>9847</v>
      </c>
      <c r="G10832" s="1" t="s">
        <v>5803</v>
      </c>
      <c r="H10832" s="1" t="s">
        <v>9757</v>
      </c>
      <c r="I10832" s="1" t="b">
        <v>0</v>
      </c>
      <c r="J10832" s="1">
        <v>0</v>
      </c>
      <c r="K10832" s="1">
        <v>1</v>
      </c>
      <c r="L10832" s="1">
        <v>0</v>
      </c>
      <c r="M10832" s="1">
        <v>68</v>
      </c>
      <c r="N10832" s="1">
        <v>14.8471615720524</v>
      </c>
      <c r="O10832" s="1" t="s">
        <v>9758</v>
      </c>
    </row>
    <row r="10833" spans="1:15" x14ac:dyDescent="0.3">
      <c r="A10833" s="1" t="s">
        <v>5716</v>
      </c>
      <c r="B10833" s="1" t="s">
        <v>5779</v>
      </c>
      <c r="C10833" s="1">
        <v>2</v>
      </c>
      <c r="D10833" s="1" t="s">
        <v>6671</v>
      </c>
      <c r="E10833" s="1">
        <v>13</v>
      </c>
      <c r="F10833" s="1" t="s">
        <v>9847</v>
      </c>
      <c r="G10833" s="1" t="s">
        <v>5803</v>
      </c>
      <c r="H10833" s="1" t="s">
        <v>9757</v>
      </c>
      <c r="I10833" s="1" t="b">
        <v>0</v>
      </c>
      <c r="J10833" s="1">
        <v>0</v>
      </c>
      <c r="K10833" s="1">
        <v>1</v>
      </c>
      <c r="L10833" s="1">
        <v>0</v>
      </c>
      <c r="M10833" s="1">
        <v>25</v>
      </c>
      <c r="N10833" s="1">
        <v>5.4585152838427904</v>
      </c>
      <c r="O10833" s="1" t="s">
        <v>9760</v>
      </c>
    </row>
    <row r="10834" spans="1:15" x14ac:dyDescent="0.3">
      <c r="A10834" s="1" t="s">
        <v>5716</v>
      </c>
      <c r="B10834" s="1" t="s">
        <v>5779</v>
      </c>
      <c r="C10834" s="1">
        <v>2</v>
      </c>
      <c r="D10834" s="1" t="s">
        <v>6671</v>
      </c>
      <c r="E10834" s="1">
        <v>13</v>
      </c>
      <c r="F10834" s="1" t="s">
        <v>9847</v>
      </c>
      <c r="G10834" s="1" t="s">
        <v>5834</v>
      </c>
      <c r="H10834" s="1" t="s">
        <v>9759</v>
      </c>
      <c r="I10834" s="1" t="b">
        <v>0</v>
      </c>
      <c r="J10834" s="1">
        <v>28</v>
      </c>
      <c r="K10834" s="1">
        <v>0</v>
      </c>
      <c r="L10834" s="1">
        <v>0</v>
      </c>
      <c r="M10834" s="1">
        <v>12</v>
      </c>
      <c r="N10834" s="1">
        <v>2.62008733624454</v>
      </c>
      <c r="O10834" s="1" t="s">
        <v>9846</v>
      </c>
    </row>
    <row r="10835" spans="1:15" x14ac:dyDescent="0.3">
      <c r="A10835" s="1" t="s">
        <v>5716</v>
      </c>
      <c r="B10835" s="1" t="s">
        <v>5779</v>
      </c>
      <c r="C10835" s="1">
        <v>2</v>
      </c>
      <c r="D10835" s="1" t="s">
        <v>6671</v>
      </c>
      <c r="E10835" s="1">
        <v>13</v>
      </c>
      <c r="F10835" s="1" t="s">
        <v>9847</v>
      </c>
      <c r="G10835" s="1" t="s">
        <v>5908</v>
      </c>
      <c r="H10835" s="1" t="s">
        <v>9759</v>
      </c>
      <c r="I10835" s="1" t="b">
        <v>0</v>
      </c>
      <c r="J10835" s="1">
        <v>0</v>
      </c>
      <c r="K10835" s="1">
        <v>0</v>
      </c>
      <c r="L10835" s="1">
        <v>1</v>
      </c>
      <c r="M10835" s="1">
        <v>8</v>
      </c>
      <c r="N10835" s="1">
        <v>1.74672489082969</v>
      </c>
      <c r="O10835" s="1" t="s">
        <v>9785</v>
      </c>
    </row>
    <row r="10836" spans="1:15" x14ac:dyDescent="0.3">
      <c r="A10836" s="1" t="s">
        <v>5716</v>
      </c>
      <c r="B10836" s="1" t="s">
        <v>5779</v>
      </c>
      <c r="C10836" s="1">
        <v>2</v>
      </c>
      <c r="D10836" s="1" t="s">
        <v>6671</v>
      </c>
      <c r="E10836" s="1">
        <v>14</v>
      </c>
      <c r="F10836" s="1" t="s">
        <v>9848</v>
      </c>
      <c r="G10836" s="1" t="s">
        <v>5803</v>
      </c>
      <c r="H10836" s="1" t="s">
        <v>9757</v>
      </c>
      <c r="I10836" s="1" t="b">
        <v>0</v>
      </c>
      <c r="J10836" s="1">
        <v>0</v>
      </c>
      <c r="K10836" s="1">
        <v>1</v>
      </c>
      <c r="L10836" s="1">
        <v>0</v>
      </c>
      <c r="M10836" s="1">
        <v>817</v>
      </c>
      <c r="N10836" s="1">
        <v>31.520061728395</v>
      </c>
      <c r="O10836" s="1" t="s">
        <v>9760</v>
      </c>
    </row>
    <row r="10837" spans="1:15" x14ac:dyDescent="0.3">
      <c r="A10837" s="1" t="s">
        <v>5716</v>
      </c>
      <c r="B10837" s="1" t="s">
        <v>5779</v>
      </c>
      <c r="C10837" s="1">
        <v>2</v>
      </c>
      <c r="D10837" s="1" t="s">
        <v>6671</v>
      </c>
      <c r="E10837" s="1">
        <v>14</v>
      </c>
      <c r="F10837" s="1" t="s">
        <v>9848</v>
      </c>
      <c r="G10837" s="1" t="s">
        <v>5840</v>
      </c>
      <c r="H10837" s="1" t="s">
        <v>9759</v>
      </c>
      <c r="I10837" s="1" t="b">
        <v>0</v>
      </c>
      <c r="J10837" s="1">
        <v>5</v>
      </c>
      <c r="K10837" s="1">
        <v>0</v>
      </c>
      <c r="L10837" s="1">
        <v>0</v>
      </c>
      <c r="M10837" s="1">
        <v>760</v>
      </c>
      <c r="N10837" s="1">
        <v>29.320987654320898</v>
      </c>
      <c r="O10837" s="1" t="s">
        <v>9823</v>
      </c>
    </row>
    <row r="10838" spans="1:15" x14ac:dyDescent="0.3">
      <c r="A10838" s="1" t="s">
        <v>5716</v>
      </c>
      <c r="B10838" s="1" t="s">
        <v>5779</v>
      </c>
      <c r="C10838" s="1">
        <v>2</v>
      </c>
      <c r="D10838" s="1" t="s">
        <v>6671</v>
      </c>
      <c r="E10838" s="1">
        <v>14</v>
      </c>
      <c r="F10838" s="1" t="s">
        <v>9848</v>
      </c>
      <c r="G10838" s="1" t="s">
        <v>5803</v>
      </c>
      <c r="H10838" s="1" t="s">
        <v>9757</v>
      </c>
      <c r="I10838" s="1" t="b">
        <v>0</v>
      </c>
      <c r="J10838" s="1">
        <v>0</v>
      </c>
      <c r="K10838" s="1">
        <v>1</v>
      </c>
      <c r="L10838" s="1">
        <v>0</v>
      </c>
      <c r="M10838" s="1">
        <v>334</v>
      </c>
      <c r="N10838" s="1">
        <v>12.8858024691358</v>
      </c>
      <c r="O10838" s="1" t="s">
        <v>9758</v>
      </c>
    </row>
    <row r="10839" spans="1:15" x14ac:dyDescent="0.3">
      <c r="A10839" s="1" t="s">
        <v>5716</v>
      </c>
      <c r="B10839" s="1" t="s">
        <v>5779</v>
      </c>
      <c r="C10839" s="1">
        <v>2</v>
      </c>
      <c r="D10839" s="1" t="s">
        <v>6671</v>
      </c>
      <c r="E10839" s="1">
        <v>14</v>
      </c>
      <c r="F10839" s="1" t="s">
        <v>9848</v>
      </c>
      <c r="G10839" s="1" t="s">
        <v>5801</v>
      </c>
      <c r="H10839" s="1" t="s">
        <v>9759</v>
      </c>
      <c r="I10839" s="1" t="b">
        <v>0</v>
      </c>
      <c r="J10839" s="1">
        <v>1</v>
      </c>
      <c r="K10839" s="1">
        <v>0</v>
      </c>
      <c r="L10839" s="1">
        <v>0</v>
      </c>
      <c r="M10839" s="1">
        <v>323</v>
      </c>
      <c r="N10839" s="1">
        <v>12.4614197530864</v>
      </c>
      <c r="O10839" s="1" t="s">
        <v>9764</v>
      </c>
    </row>
    <row r="10840" spans="1:15" x14ac:dyDescent="0.3">
      <c r="A10840" s="1" t="s">
        <v>5716</v>
      </c>
      <c r="B10840" s="1" t="s">
        <v>5779</v>
      </c>
      <c r="C10840" s="1">
        <v>2</v>
      </c>
      <c r="D10840" s="1" t="s">
        <v>6671</v>
      </c>
      <c r="E10840" s="1">
        <v>14</v>
      </c>
      <c r="F10840" s="1" t="s">
        <v>9848</v>
      </c>
      <c r="G10840" s="1" t="s">
        <v>5814</v>
      </c>
      <c r="H10840" s="1" t="s">
        <v>9759</v>
      </c>
      <c r="I10840" s="1" t="b">
        <v>1</v>
      </c>
      <c r="J10840" s="1">
        <v>0</v>
      </c>
      <c r="K10840" s="1">
        <v>0</v>
      </c>
      <c r="L10840" s="1">
        <v>0</v>
      </c>
      <c r="M10840" s="1">
        <v>144</v>
      </c>
      <c r="N10840" s="1">
        <v>5.55555555555555</v>
      </c>
      <c r="O10840" s="1" t="s">
        <v>9761</v>
      </c>
    </row>
    <row r="10841" spans="1:15" x14ac:dyDescent="0.3">
      <c r="A10841" s="1" t="s">
        <v>5716</v>
      </c>
      <c r="B10841" s="1" t="s">
        <v>5779</v>
      </c>
      <c r="C10841" s="1">
        <v>2</v>
      </c>
      <c r="D10841" s="1" t="s">
        <v>6671</v>
      </c>
      <c r="E10841" s="1">
        <v>14</v>
      </c>
      <c r="F10841" s="1" t="s">
        <v>9848</v>
      </c>
      <c r="G10841" s="1" t="s">
        <v>5803</v>
      </c>
      <c r="H10841" s="1" t="s">
        <v>9757</v>
      </c>
      <c r="I10841" s="1" t="b">
        <v>0</v>
      </c>
      <c r="J10841" s="1">
        <v>0</v>
      </c>
      <c r="K10841" s="1">
        <v>1</v>
      </c>
      <c r="L10841" s="1">
        <v>0</v>
      </c>
      <c r="M10841" s="1">
        <v>82</v>
      </c>
      <c r="N10841" s="1">
        <v>3.1635802469135799</v>
      </c>
      <c r="O10841" s="1" t="s">
        <v>9766</v>
      </c>
    </row>
    <row r="10842" spans="1:15" x14ac:dyDescent="0.3">
      <c r="A10842" s="1" t="s">
        <v>5716</v>
      </c>
      <c r="B10842" s="1" t="s">
        <v>5779</v>
      </c>
      <c r="C10842" s="1">
        <v>2</v>
      </c>
      <c r="D10842" s="1" t="s">
        <v>6671</v>
      </c>
      <c r="E10842" s="1">
        <v>15</v>
      </c>
      <c r="F10842" s="1" t="s">
        <v>9849</v>
      </c>
      <c r="G10842" s="1" t="s">
        <v>5814</v>
      </c>
      <c r="H10842" s="1" t="s">
        <v>9759</v>
      </c>
      <c r="I10842" s="1" t="b">
        <v>1</v>
      </c>
      <c r="J10842" s="1">
        <v>0</v>
      </c>
      <c r="K10842" s="1">
        <v>0</v>
      </c>
      <c r="L10842" s="1">
        <v>0</v>
      </c>
      <c r="M10842" s="1">
        <v>175</v>
      </c>
      <c r="N10842" s="1">
        <v>42.168674698795101</v>
      </c>
      <c r="O10842" s="1" t="s">
        <v>9761</v>
      </c>
    </row>
    <row r="10843" spans="1:15" x14ac:dyDescent="0.3">
      <c r="A10843" s="1" t="s">
        <v>5716</v>
      </c>
      <c r="B10843" s="1" t="s">
        <v>5779</v>
      </c>
      <c r="C10843" s="1">
        <v>2</v>
      </c>
      <c r="D10843" s="1" t="s">
        <v>6671</v>
      </c>
      <c r="E10843" s="1">
        <v>15</v>
      </c>
      <c r="F10843" s="1" t="s">
        <v>9849</v>
      </c>
      <c r="G10843" s="1" t="s">
        <v>5803</v>
      </c>
      <c r="H10843" s="1" t="s">
        <v>9757</v>
      </c>
      <c r="I10843" s="1" t="b">
        <v>0</v>
      </c>
      <c r="J10843" s="1">
        <v>0</v>
      </c>
      <c r="K10843" s="1">
        <v>1</v>
      </c>
      <c r="L10843" s="1">
        <v>0</v>
      </c>
      <c r="M10843" s="1">
        <v>74</v>
      </c>
      <c r="N10843" s="1">
        <v>17.831325301204799</v>
      </c>
      <c r="O10843" s="1" t="s">
        <v>9760</v>
      </c>
    </row>
    <row r="10844" spans="1:15" x14ac:dyDescent="0.3">
      <c r="A10844" s="1" t="s">
        <v>5716</v>
      </c>
      <c r="B10844" s="1" t="s">
        <v>5779</v>
      </c>
      <c r="C10844" s="1">
        <v>2</v>
      </c>
      <c r="D10844" s="1" t="s">
        <v>6671</v>
      </c>
      <c r="E10844" s="1">
        <v>15</v>
      </c>
      <c r="F10844" s="1" t="s">
        <v>9849</v>
      </c>
      <c r="G10844" s="1" t="s">
        <v>5803</v>
      </c>
      <c r="H10844" s="1" t="s">
        <v>9757</v>
      </c>
      <c r="I10844" s="1" t="b">
        <v>0</v>
      </c>
      <c r="J10844" s="1">
        <v>0</v>
      </c>
      <c r="K10844" s="1">
        <v>1</v>
      </c>
      <c r="L10844" s="1">
        <v>0</v>
      </c>
      <c r="M10844" s="1">
        <v>51</v>
      </c>
      <c r="N10844" s="1">
        <v>12.289156626505999</v>
      </c>
      <c r="O10844" s="1" t="s">
        <v>9766</v>
      </c>
    </row>
    <row r="10845" spans="1:15" x14ac:dyDescent="0.3">
      <c r="A10845" s="1" t="s">
        <v>5716</v>
      </c>
      <c r="B10845" s="1" t="s">
        <v>5779</v>
      </c>
      <c r="C10845" s="1">
        <v>2</v>
      </c>
      <c r="D10845" s="1" t="s">
        <v>6671</v>
      </c>
      <c r="E10845" s="1">
        <v>15</v>
      </c>
      <c r="F10845" s="1" t="s">
        <v>9849</v>
      </c>
      <c r="G10845" s="1" t="s">
        <v>5803</v>
      </c>
      <c r="H10845" s="1" t="s">
        <v>9757</v>
      </c>
      <c r="I10845" s="1" t="b">
        <v>0</v>
      </c>
      <c r="J10845" s="1">
        <v>0</v>
      </c>
      <c r="K10845" s="1">
        <v>1</v>
      </c>
      <c r="L10845" s="1">
        <v>0</v>
      </c>
      <c r="M10845" s="1">
        <v>39</v>
      </c>
      <c r="N10845" s="1">
        <v>9.3975903614457792</v>
      </c>
      <c r="O10845" s="1" t="s">
        <v>9758</v>
      </c>
    </row>
    <row r="10846" spans="1:15" x14ac:dyDescent="0.3">
      <c r="A10846" s="1" t="s">
        <v>5716</v>
      </c>
      <c r="B10846" s="1" t="s">
        <v>5779</v>
      </c>
      <c r="C10846" s="1">
        <v>2</v>
      </c>
      <c r="D10846" s="1" t="s">
        <v>6671</v>
      </c>
      <c r="E10846" s="1">
        <v>15</v>
      </c>
      <c r="F10846" s="1" t="s">
        <v>9849</v>
      </c>
      <c r="G10846" s="1" t="s">
        <v>5840</v>
      </c>
      <c r="H10846" s="1" t="s">
        <v>9759</v>
      </c>
      <c r="I10846" s="1" t="b">
        <v>0</v>
      </c>
      <c r="J10846" s="1">
        <v>5</v>
      </c>
      <c r="K10846" s="1">
        <v>0</v>
      </c>
      <c r="L10846" s="1">
        <v>0</v>
      </c>
      <c r="M10846" s="1">
        <v>21</v>
      </c>
      <c r="N10846" s="1">
        <v>5.0602409638554198</v>
      </c>
      <c r="O10846" s="1" t="s">
        <v>9823</v>
      </c>
    </row>
    <row r="10847" spans="1:15" x14ac:dyDescent="0.3">
      <c r="A10847" s="1" t="s">
        <v>5716</v>
      </c>
      <c r="B10847" s="1" t="s">
        <v>5779</v>
      </c>
      <c r="C10847" s="1">
        <v>2</v>
      </c>
      <c r="D10847" s="1" t="s">
        <v>6671</v>
      </c>
      <c r="E10847" s="1">
        <v>15</v>
      </c>
      <c r="F10847" s="1" t="s">
        <v>9849</v>
      </c>
      <c r="G10847" s="1" t="s">
        <v>5801</v>
      </c>
      <c r="H10847" s="1" t="s">
        <v>9759</v>
      </c>
      <c r="I10847" s="1" t="b">
        <v>0</v>
      </c>
      <c r="J10847" s="1">
        <v>1</v>
      </c>
      <c r="K10847" s="1">
        <v>0</v>
      </c>
      <c r="L10847" s="1">
        <v>0</v>
      </c>
      <c r="M10847" s="1">
        <v>14</v>
      </c>
      <c r="N10847" s="1">
        <v>3.3734939759036102</v>
      </c>
      <c r="O10847" s="1" t="s">
        <v>9764</v>
      </c>
    </row>
    <row r="10848" spans="1:15" x14ac:dyDescent="0.3">
      <c r="A10848" s="1" t="s">
        <v>5716</v>
      </c>
      <c r="B10848" s="1" t="s">
        <v>5779</v>
      </c>
      <c r="C10848" s="1">
        <v>2</v>
      </c>
      <c r="D10848" s="1" t="s">
        <v>6671</v>
      </c>
      <c r="E10848" s="1">
        <v>16</v>
      </c>
      <c r="F10848" s="1" t="s">
        <v>9850</v>
      </c>
      <c r="G10848" s="1" t="s">
        <v>5803</v>
      </c>
      <c r="H10848" s="1" t="s">
        <v>9757</v>
      </c>
      <c r="I10848" s="1" t="b">
        <v>0</v>
      </c>
      <c r="J10848" s="1">
        <v>0</v>
      </c>
      <c r="K10848" s="1">
        <v>1</v>
      </c>
      <c r="L10848" s="1">
        <v>0</v>
      </c>
      <c r="M10848" s="1">
        <v>593</v>
      </c>
      <c r="N10848" s="1">
        <v>48.6065573770491</v>
      </c>
      <c r="O10848" s="1" t="s">
        <v>9760</v>
      </c>
    </row>
    <row r="10849" spans="1:15" x14ac:dyDescent="0.3">
      <c r="A10849" s="1" t="s">
        <v>5716</v>
      </c>
      <c r="B10849" s="1" t="s">
        <v>5779</v>
      </c>
      <c r="C10849" s="1">
        <v>2</v>
      </c>
      <c r="D10849" s="1" t="s">
        <v>6671</v>
      </c>
      <c r="E10849" s="1">
        <v>16</v>
      </c>
      <c r="F10849" s="1" t="s">
        <v>9850</v>
      </c>
      <c r="G10849" s="1" t="s">
        <v>5803</v>
      </c>
      <c r="H10849" s="1" t="s">
        <v>9757</v>
      </c>
      <c r="I10849" s="1" t="b">
        <v>0</v>
      </c>
      <c r="J10849" s="1">
        <v>0</v>
      </c>
      <c r="K10849" s="1">
        <v>1</v>
      </c>
      <c r="L10849" s="1">
        <v>0</v>
      </c>
      <c r="M10849" s="1">
        <v>471</v>
      </c>
      <c r="N10849" s="1">
        <v>38.6065573770491</v>
      </c>
      <c r="O10849" s="1" t="s">
        <v>9758</v>
      </c>
    </row>
    <row r="10850" spans="1:15" x14ac:dyDescent="0.3">
      <c r="A10850" s="1" t="s">
        <v>5716</v>
      </c>
      <c r="B10850" s="1" t="s">
        <v>5779</v>
      </c>
      <c r="C10850" s="1">
        <v>2</v>
      </c>
      <c r="D10850" s="1" t="s">
        <v>6671</v>
      </c>
      <c r="E10850" s="1">
        <v>16</v>
      </c>
      <c r="F10850" s="1" t="s">
        <v>9850</v>
      </c>
      <c r="G10850" s="1" t="s">
        <v>5814</v>
      </c>
      <c r="H10850" s="1" t="s">
        <v>9759</v>
      </c>
      <c r="I10850" s="1" t="b">
        <v>1</v>
      </c>
      <c r="J10850" s="1">
        <v>0</v>
      </c>
      <c r="K10850" s="1">
        <v>0</v>
      </c>
      <c r="L10850" s="1">
        <v>0</v>
      </c>
      <c r="M10850" s="1">
        <v>36</v>
      </c>
      <c r="N10850" s="1">
        <v>2.9508196721311402</v>
      </c>
      <c r="O10850" s="1" t="s">
        <v>9761</v>
      </c>
    </row>
    <row r="10851" spans="1:15" x14ac:dyDescent="0.3">
      <c r="A10851" s="1" t="s">
        <v>5716</v>
      </c>
      <c r="B10851" s="1" t="s">
        <v>5779</v>
      </c>
      <c r="C10851" s="1">
        <v>2</v>
      </c>
      <c r="D10851" s="1" t="s">
        <v>6671</v>
      </c>
      <c r="E10851" s="1">
        <v>16</v>
      </c>
      <c r="F10851" s="1" t="s">
        <v>9850</v>
      </c>
      <c r="G10851" s="1" t="s">
        <v>5801</v>
      </c>
      <c r="H10851" s="1" t="s">
        <v>9759</v>
      </c>
      <c r="I10851" s="1" t="b">
        <v>0</v>
      </c>
      <c r="J10851" s="1">
        <v>1</v>
      </c>
      <c r="K10851" s="1">
        <v>0</v>
      </c>
      <c r="L10851" s="1">
        <v>0</v>
      </c>
      <c r="M10851" s="1">
        <v>21</v>
      </c>
      <c r="N10851" s="1">
        <v>1.72131147540983</v>
      </c>
      <c r="O10851" s="1" t="s">
        <v>9764</v>
      </c>
    </row>
    <row r="10852" spans="1:15" x14ac:dyDescent="0.3">
      <c r="A10852" s="1" t="s">
        <v>5716</v>
      </c>
      <c r="B10852" s="1" t="s">
        <v>5779</v>
      </c>
      <c r="C10852" s="1">
        <v>2</v>
      </c>
      <c r="D10852" s="1" t="s">
        <v>6671</v>
      </c>
      <c r="E10852" s="1">
        <v>16</v>
      </c>
      <c r="F10852" s="1" t="s">
        <v>9850</v>
      </c>
      <c r="G10852" s="1" t="s">
        <v>5819</v>
      </c>
      <c r="H10852" s="1" t="s">
        <v>9851</v>
      </c>
      <c r="I10852" s="1" t="b">
        <v>0</v>
      </c>
      <c r="J10852" s="1">
        <v>0</v>
      </c>
      <c r="K10852" s="1">
        <v>3</v>
      </c>
      <c r="L10852" s="1">
        <v>0</v>
      </c>
      <c r="M10852" s="1">
        <v>19</v>
      </c>
      <c r="N10852" s="1">
        <v>1.55737704918032</v>
      </c>
      <c r="O10852" s="1" t="s">
        <v>9852</v>
      </c>
    </row>
    <row r="10853" spans="1:15" x14ac:dyDescent="0.3">
      <c r="A10853" s="1" t="s">
        <v>5716</v>
      </c>
      <c r="B10853" s="1" t="s">
        <v>5779</v>
      </c>
      <c r="C10853" s="1">
        <v>2</v>
      </c>
      <c r="D10853" s="1" t="s">
        <v>6671</v>
      </c>
      <c r="E10853" s="1">
        <v>17</v>
      </c>
      <c r="F10853" s="1" t="s">
        <v>9853</v>
      </c>
      <c r="G10853" s="1" t="s">
        <v>5814</v>
      </c>
      <c r="H10853" s="1" t="s">
        <v>9759</v>
      </c>
      <c r="I10853" s="1" t="b">
        <v>1</v>
      </c>
      <c r="J10853" s="1">
        <v>0</v>
      </c>
      <c r="K10853" s="1">
        <v>0</v>
      </c>
      <c r="L10853" s="1">
        <v>0</v>
      </c>
      <c r="M10853" s="1">
        <v>294</v>
      </c>
      <c r="N10853" s="1">
        <v>24.237427864798001</v>
      </c>
      <c r="O10853" s="1" t="s">
        <v>9761</v>
      </c>
    </row>
    <row r="10854" spans="1:15" x14ac:dyDescent="0.3">
      <c r="A10854" s="1" t="s">
        <v>5716</v>
      </c>
      <c r="B10854" s="1" t="s">
        <v>5779</v>
      </c>
      <c r="C10854" s="1">
        <v>2</v>
      </c>
      <c r="D10854" s="1" t="s">
        <v>6671</v>
      </c>
      <c r="E10854" s="1">
        <v>17</v>
      </c>
      <c r="F10854" s="1" t="s">
        <v>9853</v>
      </c>
      <c r="G10854" s="1" t="s">
        <v>5803</v>
      </c>
      <c r="H10854" s="1" t="s">
        <v>9757</v>
      </c>
      <c r="I10854" s="1" t="b">
        <v>0</v>
      </c>
      <c r="J10854" s="1">
        <v>0</v>
      </c>
      <c r="K10854" s="1">
        <v>1</v>
      </c>
      <c r="L10854" s="1">
        <v>0</v>
      </c>
      <c r="M10854" s="1">
        <v>274</v>
      </c>
      <c r="N10854" s="1">
        <v>22.588623248145002</v>
      </c>
      <c r="O10854" s="1" t="s">
        <v>9760</v>
      </c>
    </row>
    <row r="10855" spans="1:15" x14ac:dyDescent="0.3">
      <c r="A10855" s="1" t="s">
        <v>5716</v>
      </c>
      <c r="B10855" s="1" t="s">
        <v>5779</v>
      </c>
      <c r="C10855" s="1">
        <v>2</v>
      </c>
      <c r="D10855" s="1" t="s">
        <v>6671</v>
      </c>
      <c r="E10855" s="1">
        <v>17</v>
      </c>
      <c r="F10855" s="1" t="s">
        <v>9853</v>
      </c>
      <c r="G10855" s="1" t="s">
        <v>5803</v>
      </c>
      <c r="H10855" s="1" t="s">
        <v>9757</v>
      </c>
      <c r="I10855" s="1" t="b">
        <v>0</v>
      </c>
      <c r="J10855" s="1">
        <v>0</v>
      </c>
      <c r="K10855" s="1">
        <v>1</v>
      </c>
      <c r="L10855" s="1">
        <v>0</v>
      </c>
      <c r="M10855" s="1">
        <v>267</v>
      </c>
      <c r="N10855" s="1">
        <v>22.011541632316501</v>
      </c>
      <c r="O10855" s="1" t="s">
        <v>9758</v>
      </c>
    </row>
    <row r="10856" spans="1:15" x14ac:dyDescent="0.3">
      <c r="A10856" s="1" t="s">
        <v>5716</v>
      </c>
      <c r="B10856" s="1" t="s">
        <v>5779</v>
      </c>
      <c r="C10856" s="1">
        <v>2</v>
      </c>
      <c r="D10856" s="1" t="s">
        <v>6671</v>
      </c>
      <c r="E10856" s="1">
        <v>17</v>
      </c>
      <c r="F10856" s="1" t="s">
        <v>9853</v>
      </c>
      <c r="G10856" s="1" t="s">
        <v>5801</v>
      </c>
      <c r="H10856" s="1" t="s">
        <v>9759</v>
      </c>
      <c r="I10856" s="1" t="b">
        <v>0</v>
      </c>
      <c r="J10856" s="1">
        <v>1</v>
      </c>
      <c r="K10856" s="1">
        <v>0</v>
      </c>
      <c r="L10856" s="1">
        <v>0</v>
      </c>
      <c r="M10856" s="1">
        <v>141</v>
      </c>
      <c r="N10856" s="1">
        <v>11.624072547403101</v>
      </c>
      <c r="O10856" s="1" t="s">
        <v>9764</v>
      </c>
    </row>
    <row r="10857" spans="1:15" x14ac:dyDescent="0.3">
      <c r="A10857" s="1" t="s">
        <v>5716</v>
      </c>
      <c r="B10857" s="1" t="s">
        <v>5779</v>
      </c>
      <c r="C10857" s="1">
        <v>2</v>
      </c>
      <c r="D10857" s="1" t="s">
        <v>6671</v>
      </c>
      <c r="E10857" s="1">
        <v>17</v>
      </c>
      <c r="F10857" s="1" t="s">
        <v>9853</v>
      </c>
      <c r="G10857" s="1" t="s">
        <v>5803</v>
      </c>
      <c r="H10857" s="1" t="s">
        <v>9757</v>
      </c>
      <c r="I10857" s="1" t="b">
        <v>0</v>
      </c>
      <c r="J10857" s="1">
        <v>0</v>
      </c>
      <c r="K10857" s="1">
        <v>1</v>
      </c>
      <c r="L10857" s="1">
        <v>0</v>
      </c>
      <c r="M10857" s="1">
        <v>44</v>
      </c>
      <c r="N10857" s="1">
        <v>3.62737015663643</v>
      </c>
      <c r="O10857" s="1" t="s">
        <v>9766</v>
      </c>
    </row>
    <row r="10858" spans="1:15" x14ac:dyDescent="0.3">
      <c r="A10858" s="1" t="s">
        <v>5716</v>
      </c>
      <c r="B10858" s="1" t="s">
        <v>5779</v>
      </c>
      <c r="C10858" s="1">
        <v>2</v>
      </c>
      <c r="D10858" s="1" t="s">
        <v>6671</v>
      </c>
      <c r="E10858" s="1">
        <v>18</v>
      </c>
      <c r="F10858" s="1" t="s">
        <v>9854</v>
      </c>
      <c r="G10858" s="1" t="s">
        <v>5803</v>
      </c>
      <c r="H10858" s="1" t="s">
        <v>9757</v>
      </c>
      <c r="I10858" s="1" t="b">
        <v>0</v>
      </c>
      <c r="J10858" s="1">
        <v>0</v>
      </c>
      <c r="K10858" s="1">
        <v>1</v>
      </c>
      <c r="L10858" s="1">
        <v>0</v>
      </c>
      <c r="M10858" s="1">
        <v>462</v>
      </c>
      <c r="N10858" s="1">
        <v>73.801916932907304</v>
      </c>
      <c r="O10858" s="1" t="s">
        <v>9758</v>
      </c>
    </row>
    <row r="10859" spans="1:15" x14ac:dyDescent="0.3">
      <c r="A10859" s="1" t="s">
        <v>5716</v>
      </c>
      <c r="B10859" s="1" t="s">
        <v>5779</v>
      </c>
      <c r="C10859" s="1">
        <v>2</v>
      </c>
      <c r="D10859" s="1" t="s">
        <v>6671</v>
      </c>
      <c r="E10859" s="1">
        <v>18</v>
      </c>
      <c r="F10859" s="1" t="s">
        <v>9854</v>
      </c>
      <c r="G10859" s="1" t="s">
        <v>5801</v>
      </c>
      <c r="H10859" s="1" t="s">
        <v>9759</v>
      </c>
      <c r="I10859" s="1" t="b">
        <v>0</v>
      </c>
      <c r="J10859" s="1">
        <v>1</v>
      </c>
      <c r="K10859" s="1">
        <v>0</v>
      </c>
      <c r="L10859" s="1">
        <v>0</v>
      </c>
      <c r="M10859" s="1">
        <v>74</v>
      </c>
      <c r="N10859" s="1">
        <v>11.821086261980801</v>
      </c>
      <c r="O10859" s="1" t="s">
        <v>9764</v>
      </c>
    </row>
    <row r="10860" spans="1:15" x14ac:dyDescent="0.3">
      <c r="A10860" s="1" t="s">
        <v>5716</v>
      </c>
      <c r="B10860" s="1" t="s">
        <v>5779</v>
      </c>
      <c r="C10860" s="1">
        <v>2</v>
      </c>
      <c r="D10860" s="1" t="s">
        <v>6671</v>
      </c>
      <c r="E10860" s="1">
        <v>18</v>
      </c>
      <c r="F10860" s="1" t="s">
        <v>9854</v>
      </c>
      <c r="G10860" s="1" t="s">
        <v>5814</v>
      </c>
      <c r="H10860" s="1" t="s">
        <v>9759</v>
      </c>
      <c r="I10860" s="1" t="b">
        <v>1</v>
      </c>
      <c r="J10860" s="1">
        <v>0</v>
      </c>
      <c r="K10860" s="1">
        <v>0</v>
      </c>
      <c r="L10860" s="1">
        <v>0</v>
      </c>
      <c r="M10860" s="1">
        <v>23</v>
      </c>
      <c r="N10860" s="1">
        <v>3.6741214057507898</v>
      </c>
      <c r="O10860" s="1" t="s">
        <v>9761</v>
      </c>
    </row>
    <row r="10861" spans="1:15" x14ac:dyDescent="0.3">
      <c r="A10861" s="1" t="s">
        <v>5716</v>
      </c>
      <c r="B10861" s="1" t="s">
        <v>5779</v>
      </c>
      <c r="C10861" s="1">
        <v>2</v>
      </c>
      <c r="D10861" s="1" t="s">
        <v>6671</v>
      </c>
      <c r="E10861" s="1">
        <v>18</v>
      </c>
      <c r="F10861" s="1" t="s">
        <v>9854</v>
      </c>
      <c r="G10861" s="1" t="s">
        <v>5834</v>
      </c>
      <c r="H10861" s="1" t="s">
        <v>9759</v>
      </c>
      <c r="I10861" s="1" t="b">
        <v>0</v>
      </c>
      <c r="J10861" s="1">
        <v>6</v>
      </c>
      <c r="K10861" s="1">
        <v>0</v>
      </c>
      <c r="L10861" s="1">
        <v>1</v>
      </c>
      <c r="M10861" s="1">
        <v>20</v>
      </c>
      <c r="N10861" s="1">
        <v>3.1948881789137298</v>
      </c>
      <c r="O10861" s="1" t="s">
        <v>9855</v>
      </c>
    </row>
    <row r="10862" spans="1:15" x14ac:dyDescent="0.3">
      <c r="A10862" s="1" t="s">
        <v>5716</v>
      </c>
      <c r="B10862" s="1" t="s">
        <v>5779</v>
      </c>
      <c r="C10862" s="1">
        <v>2</v>
      </c>
      <c r="D10862" s="1" t="s">
        <v>6671</v>
      </c>
      <c r="E10862" s="1">
        <v>18</v>
      </c>
      <c r="F10862" s="1" t="s">
        <v>9854</v>
      </c>
      <c r="G10862" s="1" t="s">
        <v>5810</v>
      </c>
      <c r="H10862" s="1" t="s">
        <v>9759</v>
      </c>
      <c r="I10862" s="1" t="b">
        <v>0</v>
      </c>
      <c r="J10862" s="1">
        <v>2</v>
      </c>
      <c r="K10862" s="1">
        <v>0</v>
      </c>
      <c r="L10862" s="1">
        <v>0</v>
      </c>
      <c r="M10862" s="1">
        <v>13</v>
      </c>
      <c r="N10862" s="1">
        <v>2.0766773162939298</v>
      </c>
      <c r="O10862" s="1" t="s">
        <v>9830</v>
      </c>
    </row>
    <row r="10863" spans="1:15" x14ac:dyDescent="0.3">
      <c r="A10863" s="1" t="s">
        <v>5716</v>
      </c>
      <c r="B10863" s="1" t="s">
        <v>5779</v>
      </c>
      <c r="C10863" s="1">
        <v>2</v>
      </c>
      <c r="D10863" s="1" t="s">
        <v>6671</v>
      </c>
      <c r="E10863" s="1">
        <v>18</v>
      </c>
      <c r="F10863" s="1" t="s">
        <v>9854</v>
      </c>
      <c r="G10863" s="1" t="s">
        <v>5803</v>
      </c>
      <c r="H10863" s="1" t="s">
        <v>9757</v>
      </c>
      <c r="I10863" s="1" t="b">
        <v>0</v>
      </c>
      <c r="J10863" s="1">
        <v>0</v>
      </c>
      <c r="K10863" s="1">
        <v>1</v>
      </c>
      <c r="L10863" s="1">
        <v>1</v>
      </c>
      <c r="M10863" s="1">
        <v>8</v>
      </c>
      <c r="N10863" s="1">
        <v>1.27795527156549</v>
      </c>
      <c r="O10863" s="1" t="s">
        <v>9779</v>
      </c>
    </row>
    <row r="10864" spans="1:15" x14ac:dyDescent="0.3">
      <c r="A10864" s="1" t="s">
        <v>5716</v>
      </c>
      <c r="B10864" s="1" t="s">
        <v>5779</v>
      </c>
      <c r="C10864" s="1">
        <v>2</v>
      </c>
      <c r="D10864" s="1" t="s">
        <v>6671</v>
      </c>
      <c r="E10864" s="1">
        <v>19</v>
      </c>
      <c r="F10864" s="1" t="s">
        <v>9856</v>
      </c>
      <c r="G10864" s="1" t="s">
        <v>5803</v>
      </c>
      <c r="H10864" s="1" t="s">
        <v>9757</v>
      </c>
      <c r="I10864" s="1" t="b">
        <v>0</v>
      </c>
      <c r="J10864" s="1">
        <v>0</v>
      </c>
      <c r="K10864" s="1">
        <v>1</v>
      </c>
      <c r="L10864" s="1">
        <v>0</v>
      </c>
      <c r="M10864" s="1">
        <v>1041</v>
      </c>
      <c r="N10864" s="1">
        <v>54.6743697478991</v>
      </c>
      <c r="O10864" s="1" t="s">
        <v>9758</v>
      </c>
    </row>
    <row r="10865" spans="1:15" x14ac:dyDescent="0.3">
      <c r="A10865" s="1" t="s">
        <v>5716</v>
      </c>
      <c r="B10865" s="1" t="s">
        <v>5779</v>
      </c>
      <c r="C10865" s="1">
        <v>2</v>
      </c>
      <c r="D10865" s="1" t="s">
        <v>6671</v>
      </c>
      <c r="E10865" s="1">
        <v>19</v>
      </c>
      <c r="F10865" s="1" t="s">
        <v>9856</v>
      </c>
      <c r="G10865" s="1" t="s">
        <v>5834</v>
      </c>
      <c r="H10865" s="1" t="s">
        <v>9759</v>
      </c>
      <c r="I10865" s="1" t="b">
        <v>0</v>
      </c>
      <c r="J10865" s="1">
        <v>6</v>
      </c>
      <c r="K10865" s="1">
        <v>0</v>
      </c>
      <c r="L10865" s="1">
        <v>1</v>
      </c>
      <c r="M10865" s="1">
        <v>346</v>
      </c>
      <c r="N10865" s="1">
        <v>18.172268907563002</v>
      </c>
      <c r="O10865" s="1" t="s">
        <v>9855</v>
      </c>
    </row>
    <row r="10866" spans="1:15" x14ac:dyDescent="0.3">
      <c r="A10866" s="1" t="s">
        <v>5716</v>
      </c>
      <c r="B10866" s="1" t="s">
        <v>5779</v>
      </c>
      <c r="C10866" s="1">
        <v>2</v>
      </c>
      <c r="D10866" s="1" t="s">
        <v>6671</v>
      </c>
      <c r="E10866" s="1">
        <v>19</v>
      </c>
      <c r="F10866" s="1" t="s">
        <v>9856</v>
      </c>
      <c r="G10866" s="1" t="s">
        <v>5801</v>
      </c>
      <c r="H10866" s="1" t="s">
        <v>9759</v>
      </c>
      <c r="I10866" s="1" t="b">
        <v>0</v>
      </c>
      <c r="J10866" s="1">
        <v>1</v>
      </c>
      <c r="K10866" s="1">
        <v>0</v>
      </c>
      <c r="L10866" s="1">
        <v>0</v>
      </c>
      <c r="M10866" s="1">
        <v>182</v>
      </c>
      <c r="N10866" s="1">
        <v>9.5588235294117592</v>
      </c>
      <c r="O10866" s="1" t="s">
        <v>9764</v>
      </c>
    </row>
    <row r="10867" spans="1:15" x14ac:dyDescent="0.3">
      <c r="A10867" s="1" t="s">
        <v>5716</v>
      </c>
      <c r="B10867" s="1" t="s">
        <v>5779</v>
      </c>
      <c r="C10867" s="1">
        <v>2</v>
      </c>
      <c r="D10867" s="1" t="s">
        <v>6671</v>
      </c>
      <c r="E10867" s="1">
        <v>19</v>
      </c>
      <c r="F10867" s="1" t="s">
        <v>9856</v>
      </c>
      <c r="G10867" s="1" t="s">
        <v>5810</v>
      </c>
      <c r="H10867" s="1" t="s">
        <v>9759</v>
      </c>
      <c r="I10867" s="1" t="b">
        <v>0</v>
      </c>
      <c r="J10867" s="1">
        <v>2</v>
      </c>
      <c r="K10867" s="1">
        <v>0</v>
      </c>
      <c r="L10867" s="1">
        <v>0</v>
      </c>
      <c r="M10867" s="1">
        <v>167</v>
      </c>
      <c r="N10867" s="1">
        <v>8.7710084033613391</v>
      </c>
      <c r="O10867" s="1" t="s">
        <v>9830</v>
      </c>
    </row>
    <row r="10868" spans="1:15" x14ac:dyDescent="0.3">
      <c r="A10868" s="1" t="s">
        <v>5716</v>
      </c>
      <c r="B10868" s="1" t="s">
        <v>5779</v>
      </c>
      <c r="C10868" s="1">
        <v>2</v>
      </c>
      <c r="D10868" s="1" t="s">
        <v>6671</v>
      </c>
      <c r="E10868" s="1">
        <v>19</v>
      </c>
      <c r="F10868" s="1" t="s">
        <v>9856</v>
      </c>
      <c r="G10868" s="1" t="s">
        <v>5814</v>
      </c>
      <c r="H10868" s="1" t="s">
        <v>9759</v>
      </c>
      <c r="I10868" s="1" t="b">
        <v>1</v>
      </c>
      <c r="J10868" s="1">
        <v>0</v>
      </c>
      <c r="K10868" s="1">
        <v>0</v>
      </c>
      <c r="L10868" s="1">
        <v>0</v>
      </c>
      <c r="M10868" s="1">
        <v>32</v>
      </c>
      <c r="N10868" s="1">
        <v>1.6806722689075599</v>
      </c>
      <c r="O10868" s="1" t="s">
        <v>9761</v>
      </c>
    </row>
    <row r="10869" spans="1:15" x14ac:dyDescent="0.3">
      <c r="A10869" s="1" t="s">
        <v>5716</v>
      </c>
      <c r="B10869" s="1" t="s">
        <v>5779</v>
      </c>
      <c r="C10869" s="1">
        <v>2</v>
      </c>
      <c r="D10869" s="1" t="s">
        <v>6671</v>
      </c>
      <c r="E10869" s="1">
        <v>20</v>
      </c>
      <c r="F10869" s="1" t="s">
        <v>9857</v>
      </c>
      <c r="G10869" s="1" t="s">
        <v>5803</v>
      </c>
      <c r="H10869" s="1" t="s">
        <v>9757</v>
      </c>
      <c r="I10869" s="1" t="b">
        <v>0</v>
      </c>
      <c r="J10869" s="1">
        <v>0</v>
      </c>
      <c r="K10869" s="1">
        <v>1</v>
      </c>
      <c r="L10869" s="1">
        <v>0</v>
      </c>
      <c r="M10869" s="1">
        <v>636</v>
      </c>
      <c r="N10869" s="1">
        <v>37.566450088600099</v>
      </c>
      <c r="O10869" s="1" t="s">
        <v>9758</v>
      </c>
    </row>
    <row r="10870" spans="1:15" x14ac:dyDescent="0.3">
      <c r="A10870" s="1" t="s">
        <v>5716</v>
      </c>
      <c r="B10870" s="1" t="s">
        <v>5779</v>
      </c>
      <c r="C10870" s="1">
        <v>2</v>
      </c>
      <c r="D10870" s="1" t="s">
        <v>6671</v>
      </c>
      <c r="E10870" s="1">
        <v>20</v>
      </c>
      <c r="F10870" s="1" t="s">
        <v>9857</v>
      </c>
      <c r="G10870" s="1" t="s">
        <v>5803</v>
      </c>
      <c r="H10870" s="1" t="s">
        <v>9757</v>
      </c>
      <c r="I10870" s="1" t="b">
        <v>0</v>
      </c>
      <c r="J10870" s="1">
        <v>0</v>
      </c>
      <c r="K10870" s="1">
        <v>1</v>
      </c>
      <c r="L10870" s="1">
        <v>0</v>
      </c>
      <c r="M10870" s="1">
        <v>506</v>
      </c>
      <c r="N10870" s="1">
        <v>29.887773183697501</v>
      </c>
      <c r="O10870" s="1" t="s">
        <v>9760</v>
      </c>
    </row>
    <row r="10871" spans="1:15" x14ac:dyDescent="0.3">
      <c r="A10871" s="1" t="s">
        <v>5716</v>
      </c>
      <c r="B10871" s="1" t="s">
        <v>5779</v>
      </c>
      <c r="C10871" s="1">
        <v>2</v>
      </c>
      <c r="D10871" s="1" t="s">
        <v>6671</v>
      </c>
      <c r="E10871" s="1">
        <v>20</v>
      </c>
      <c r="F10871" s="1" t="s">
        <v>9857</v>
      </c>
      <c r="G10871" s="1" t="s">
        <v>5876</v>
      </c>
      <c r="H10871" s="1" t="s">
        <v>9759</v>
      </c>
      <c r="I10871" s="1" t="b">
        <v>0</v>
      </c>
      <c r="J10871" s="1">
        <v>4</v>
      </c>
      <c r="K10871" s="1">
        <v>0</v>
      </c>
      <c r="L10871" s="1">
        <v>0</v>
      </c>
      <c r="M10871" s="1">
        <v>280</v>
      </c>
      <c r="N10871" s="1">
        <v>16.538688718251599</v>
      </c>
      <c r="O10871" s="1" t="s">
        <v>9789</v>
      </c>
    </row>
    <row r="10872" spans="1:15" x14ac:dyDescent="0.3">
      <c r="A10872" s="1" t="s">
        <v>5716</v>
      </c>
      <c r="B10872" s="1" t="s">
        <v>5779</v>
      </c>
      <c r="C10872" s="1">
        <v>2</v>
      </c>
      <c r="D10872" s="1" t="s">
        <v>6671</v>
      </c>
      <c r="E10872" s="1">
        <v>20</v>
      </c>
      <c r="F10872" s="1" t="s">
        <v>9857</v>
      </c>
      <c r="G10872" s="1" t="s">
        <v>5801</v>
      </c>
      <c r="H10872" s="1" t="s">
        <v>9759</v>
      </c>
      <c r="I10872" s="1" t="b">
        <v>0</v>
      </c>
      <c r="J10872" s="1">
        <v>1</v>
      </c>
      <c r="K10872" s="1">
        <v>0</v>
      </c>
      <c r="L10872" s="1">
        <v>0</v>
      </c>
      <c r="M10872" s="1">
        <v>40</v>
      </c>
      <c r="N10872" s="1">
        <v>2.3626698168930802</v>
      </c>
      <c r="O10872" s="1" t="s">
        <v>9764</v>
      </c>
    </row>
    <row r="10873" spans="1:15" x14ac:dyDescent="0.3">
      <c r="A10873" s="1" t="s">
        <v>5716</v>
      </c>
      <c r="B10873" s="1" t="s">
        <v>5779</v>
      </c>
      <c r="C10873" s="1">
        <v>2</v>
      </c>
      <c r="D10873" s="1" t="s">
        <v>6671</v>
      </c>
      <c r="E10873" s="1">
        <v>20</v>
      </c>
      <c r="F10873" s="1" t="s">
        <v>9857</v>
      </c>
      <c r="G10873" s="1" t="s">
        <v>5834</v>
      </c>
      <c r="H10873" s="1" t="s">
        <v>9759</v>
      </c>
      <c r="I10873" s="1" t="b">
        <v>0</v>
      </c>
      <c r="J10873" s="1">
        <v>28</v>
      </c>
      <c r="K10873" s="1">
        <v>0</v>
      </c>
      <c r="L10873" s="1">
        <v>0</v>
      </c>
      <c r="M10873" s="1">
        <v>34</v>
      </c>
      <c r="N10873" s="1">
        <v>2.0082693443591202</v>
      </c>
      <c r="O10873" s="1" t="s">
        <v>9846</v>
      </c>
    </row>
    <row r="10874" spans="1:15" x14ac:dyDescent="0.3">
      <c r="A10874" s="1" t="s">
        <v>5716</v>
      </c>
      <c r="B10874" s="1" t="s">
        <v>5779</v>
      </c>
      <c r="C10874" s="1">
        <v>2</v>
      </c>
      <c r="D10874" s="1" t="s">
        <v>6671</v>
      </c>
      <c r="E10874" s="1">
        <v>20</v>
      </c>
      <c r="F10874" s="1" t="s">
        <v>9857</v>
      </c>
      <c r="G10874" s="1" t="s">
        <v>5816</v>
      </c>
      <c r="H10874" s="1" t="s">
        <v>9759</v>
      </c>
      <c r="I10874" s="1" t="b">
        <v>0</v>
      </c>
      <c r="J10874" s="1">
        <v>3</v>
      </c>
      <c r="K10874" s="1">
        <v>0</v>
      </c>
      <c r="L10874" s="1">
        <v>0</v>
      </c>
      <c r="M10874" s="1">
        <v>33</v>
      </c>
      <c r="N10874" s="1">
        <v>1.94920259893679</v>
      </c>
      <c r="O10874" s="1" t="s">
        <v>9828</v>
      </c>
    </row>
    <row r="10875" spans="1:15" x14ac:dyDescent="0.3">
      <c r="A10875" s="1" t="s">
        <v>5716</v>
      </c>
      <c r="B10875" s="1" t="s">
        <v>5779</v>
      </c>
      <c r="C10875" s="1">
        <v>2</v>
      </c>
      <c r="D10875" s="1" t="s">
        <v>6671</v>
      </c>
      <c r="E10875" s="1">
        <v>20</v>
      </c>
      <c r="F10875" s="1" t="s">
        <v>9857</v>
      </c>
      <c r="G10875" s="1" t="s">
        <v>5814</v>
      </c>
      <c r="H10875" s="1" t="s">
        <v>9759</v>
      </c>
      <c r="I10875" s="1" t="b">
        <v>1</v>
      </c>
      <c r="J10875" s="1">
        <v>0</v>
      </c>
      <c r="K10875" s="1">
        <v>0</v>
      </c>
      <c r="L10875" s="1">
        <v>0</v>
      </c>
      <c r="M10875" s="1">
        <v>17</v>
      </c>
      <c r="N10875" s="1">
        <v>1.0041346721795601</v>
      </c>
      <c r="O10875" s="1" t="s">
        <v>9761</v>
      </c>
    </row>
    <row r="10876" spans="1:15" x14ac:dyDescent="0.3">
      <c r="A10876" s="1" t="s">
        <v>5716</v>
      </c>
      <c r="B10876" s="1" t="s">
        <v>5779</v>
      </c>
      <c r="C10876" s="1">
        <v>2</v>
      </c>
      <c r="D10876" s="1" t="s">
        <v>6671</v>
      </c>
      <c r="E10876" s="1">
        <v>21</v>
      </c>
      <c r="F10876" s="1" t="s">
        <v>9858</v>
      </c>
      <c r="G10876" s="1" t="s">
        <v>5803</v>
      </c>
      <c r="H10876" s="1" t="s">
        <v>9757</v>
      </c>
      <c r="I10876" s="1" t="b">
        <v>0</v>
      </c>
      <c r="J10876" s="1">
        <v>0</v>
      </c>
      <c r="K10876" s="1">
        <v>1</v>
      </c>
      <c r="L10876" s="1">
        <v>0</v>
      </c>
      <c r="M10876" s="1">
        <v>327</v>
      </c>
      <c r="N10876" s="1">
        <v>46.714285714285701</v>
      </c>
      <c r="O10876" s="1" t="s">
        <v>9760</v>
      </c>
    </row>
    <row r="10877" spans="1:15" x14ac:dyDescent="0.3">
      <c r="A10877" s="1" t="s">
        <v>5716</v>
      </c>
      <c r="B10877" s="1" t="s">
        <v>5779</v>
      </c>
      <c r="C10877" s="1">
        <v>2</v>
      </c>
      <c r="D10877" s="1" t="s">
        <v>6671</v>
      </c>
      <c r="E10877" s="1">
        <v>21</v>
      </c>
      <c r="F10877" s="1" t="s">
        <v>9858</v>
      </c>
      <c r="G10877" s="1" t="s">
        <v>5803</v>
      </c>
      <c r="H10877" s="1" t="s">
        <v>9757</v>
      </c>
      <c r="I10877" s="1" t="b">
        <v>0</v>
      </c>
      <c r="J10877" s="1">
        <v>0</v>
      </c>
      <c r="K10877" s="1">
        <v>1</v>
      </c>
      <c r="L10877" s="1">
        <v>0</v>
      </c>
      <c r="M10877" s="1">
        <v>179</v>
      </c>
      <c r="N10877" s="1">
        <v>25.571428571428498</v>
      </c>
      <c r="O10877" s="1" t="s">
        <v>9758</v>
      </c>
    </row>
    <row r="10878" spans="1:15" x14ac:dyDescent="0.3">
      <c r="A10878" s="1" t="s">
        <v>5716</v>
      </c>
      <c r="B10878" s="1" t="s">
        <v>5779</v>
      </c>
      <c r="C10878" s="1">
        <v>2</v>
      </c>
      <c r="D10878" s="1" t="s">
        <v>6671</v>
      </c>
      <c r="E10878" s="1">
        <v>21</v>
      </c>
      <c r="F10878" s="1" t="s">
        <v>9858</v>
      </c>
      <c r="G10878" s="1" t="s">
        <v>5834</v>
      </c>
      <c r="H10878" s="1" t="s">
        <v>9759</v>
      </c>
      <c r="I10878" s="1" t="b">
        <v>0</v>
      </c>
      <c r="J10878" s="1">
        <v>27</v>
      </c>
      <c r="K10878" s="1">
        <v>0</v>
      </c>
      <c r="L10878" s="1">
        <v>0</v>
      </c>
      <c r="M10878" s="1">
        <v>51</v>
      </c>
      <c r="N10878" s="1">
        <v>7.2857142857142803</v>
      </c>
      <c r="O10878" s="1" t="s">
        <v>9777</v>
      </c>
    </row>
    <row r="10879" spans="1:15" x14ac:dyDescent="0.3">
      <c r="A10879" s="1" t="s">
        <v>5716</v>
      </c>
      <c r="B10879" s="1" t="s">
        <v>5779</v>
      </c>
      <c r="C10879" s="1">
        <v>2</v>
      </c>
      <c r="D10879" s="1" t="s">
        <v>6671</v>
      </c>
      <c r="E10879" s="1">
        <v>21</v>
      </c>
      <c r="F10879" s="1" t="s">
        <v>9858</v>
      </c>
      <c r="G10879" s="1" t="s">
        <v>5803</v>
      </c>
      <c r="H10879" s="1" t="s">
        <v>9757</v>
      </c>
      <c r="I10879" s="1" t="b">
        <v>0</v>
      </c>
      <c r="J10879" s="1">
        <v>0</v>
      </c>
      <c r="K10879" s="1">
        <v>1</v>
      </c>
      <c r="L10879" s="1">
        <v>0</v>
      </c>
      <c r="M10879" s="1">
        <v>31</v>
      </c>
      <c r="N10879" s="1">
        <v>4.4285714285714199</v>
      </c>
      <c r="O10879" s="1" t="s">
        <v>9766</v>
      </c>
    </row>
    <row r="10880" spans="1:15" x14ac:dyDescent="0.3">
      <c r="A10880" s="1" t="s">
        <v>5716</v>
      </c>
      <c r="B10880" s="1" t="s">
        <v>5779</v>
      </c>
      <c r="C10880" s="1">
        <v>2</v>
      </c>
      <c r="D10880" s="1" t="s">
        <v>6671</v>
      </c>
      <c r="E10880" s="1">
        <v>21</v>
      </c>
      <c r="F10880" s="1" t="s">
        <v>9858</v>
      </c>
      <c r="G10880" s="1" t="s">
        <v>5801</v>
      </c>
      <c r="H10880" s="1" t="s">
        <v>9759</v>
      </c>
      <c r="I10880" s="1" t="b">
        <v>0</v>
      </c>
      <c r="J10880" s="1">
        <v>1</v>
      </c>
      <c r="K10880" s="1">
        <v>0</v>
      </c>
      <c r="L10880" s="1">
        <v>0</v>
      </c>
      <c r="M10880" s="1">
        <v>20</v>
      </c>
      <c r="N10880" s="1">
        <v>2.8571428571428501</v>
      </c>
      <c r="O10880" s="1" t="s">
        <v>9764</v>
      </c>
    </row>
    <row r="10881" spans="1:15" x14ac:dyDescent="0.3">
      <c r="A10881" s="1" t="s">
        <v>5716</v>
      </c>
      <c r="B10881" s="1" t="s">
        <v>5779</v>
      </c>
      <c r="C10881" s="1">
        <v>2</v>
      </c>
      <c r="D10881" s="1" t="s">
        <v>6671</v>
      </c>
      <c r="E10881" s="1">
        <v>21</v>
      </c>
      <c r="F10881" s="1" t="s">
        <v>9858</v>
      </c>
      <c r="G10881" s="1" t="s">
        <v>5876</v>
      </c>
      <c r="H10881" s="1" t="s">
        <v>9759</v>
      </c>
      <c r="I10881" s="1" t="b">
        <v>0</v>
      </c>
      <c r="J10881" s="1">
        <v>4</v>
      </c>
      <c r="K10881" s="1">
        <v>0</v>
      </c>
      <c r="L10881" s="1">
        <v>0</v>
      </c>
      <c r="M10881" s="1">
        <v>18</v>
      </c>
      <c r="N10881" s="1">
        <v>2.5714285714285698</v>
      </c>
      <c r="O10881" s="1" t="s">
        <v>9789</v>
      </c>
    </row>
    <row r="10882" spans="1:15" x14ac:dyDescent="0.3">
      <c r="A10882" s="1" t="s">
        <v>5716</v>
      </c>
      <c r="B10882" s="1" t="s">
        <v>5779</v>
      </c>
      <c r="C10882" s="1">
        <v>2</v>
      </c>
      <c r="D10882" s="1" t="s">
        <v>6671</v>
      </c>
      <c r="E10882" s="1">
        <v>21</v>
      </c>
      <c r="F10882" s="1" t="s">
        <v>9858</v>
      </c>
      <c r="G10882" s="1" t="s">
        <v>5803</v>
      </c>
      <c r="H10882" s="1" t="s">
        <v>9757</v>
      </c>
      <c r="I10882" s="1" t="b">
        <v>0</v>
      </c>
      <c r="J10882" s="1">
        <v>0</v>
      </c>
      <c r="K10882" s="1">
        <v>1</v>
      </c>
      <c r="L10882" s="1">
        <v>1</v>
      </c>
      <c r="M10882" s="1">
        <v>11</v>
      </c>
      <c r="N10882" s="1">
        <v>1.5714285714285701</v>
      </c>
      <c r="O10882" s="1" t="s">
        <v>9772</v>
      </c>
    </row>
    <row r="10883" spans="1:15" x14ac:dyDescent="0.3">
      <c r="A10883" s="1" t="s">
        <v>5716</v>
      </c>
      <c r="B10883" s="1" t="s">
        <v>5779</v>
      </c>
      <c r="C10883" s="1">
        <v>2</v>
      </c>
      <c r="D10883" s="1" t="s">
        <v>6671</v>
      </c>
      <c r="E10883" s="1">
        <v>21</v>
      </c>
      <c r="F10883" s="1" t="s">
        <v>9858</v>
      </c>
      <c r="G10883" s="1" t="s">
        <v>5814</v>
      </c>
      <c r="H10883" s="1" t="s">
        <v>9759</v>
      </c>
      <c r="I10883" s="1" t="b">
        <v>1</v>
      </c>
      <c r="J10883" s="1">
        <v>0</v>
      </c>
      <c r="K10883" s="1">
        <v>0</v>
      </c>
      <c r="L10883" s="1">
        <v>0</v>
      </c>
      <c r="M10883" s="1">
        <v>9</v>
      </c>
      <c r="N10883" s="1">
        <v>1.28571428571428</v>
      </c>
      <c r="O10883" s="1" t="s">
        <v>9761</v>
      </c>
    </row>
    <row r="10884" spans="1:15" x14ac:dyDescent="0.3">
      <c r="A10884" s="1" t="s">
        <v>5716</v>
      </c>
      <c r="B10884" s="1" t="s">
        <v>5779</v>
      </c>
      <c r="C10884" s="1">
        <v>2</v>
      </c>
      <c r="D10884" s="1" t="s">
        <v>6671</v>
      </c>
      <c r="E10884" s="1">
        <v>22</v>
      </c>
      <c r="F10884" s="1" t="s">
        <v>9859</v>
      </c>
      <c r="G10884" s="1" t="s">
        <v>5803</v>
      </c>
      <c r="H10884" s="1" t="s">
        <v>9757</v>
      </c>
      <c r="I10884" s="1" t="b">
        <v>0</v>
      </c>
      <c r="J10884" s="1">
        <v>0</v>
      </c>
      <c r="K10884" s="1">
        <v>1</v>
      </c>
      <c r="L10884" s="1">
        <v>0</v>
      </c>
      <c r="M10884" s="1">
        <v>1439</v>
      </c>
      <c r="N10884" s="1">
        <v>47.010780790591298</v>
      </c>
      <c r="O10884" s="1" t="s">
        <v>9760</v>
      </c>
    </row>
    <row r="10885" spans="1:15" x14ac:dyDescent="0.3">
      <c r="A10885" s="1" t="s">
        <v>5716</v>
      </c>
      <c r="B10885" s="1" t="s">
        <v>5779</v>
      </c>
      <c r="C10885" s="1">
        <v>2</v>
      </c>
      <c r="D10885" s="1" t="s">
        <v>6671</v>
      </c>
      <c r="E10885" s="1">
        <v>22</v>
      </c>
      <c r="F10885" s="1" t="s">
        <v>9859</v>
      </c>
      <c r="G10885" s="1" t="s">
        <v>5803</v>
      </c>
      <c r="H10885" s="1" t="s">
        <v>9757</v>
      </c>
      <c r="I10885" s="1" t="b">
        <v>0</v>
      </c>
      <c r="J10885" s="1">
        <v>0</v>
      </c>
      <c r="K10885" s="1">
        <v>1</v>
      </c>
      <c r="L10885" s="1">
        <v>0</v>
      </c>
      <c r="M10885" s="1">
        <v>718</v>
      </c>
      <c r="N10885" s="1">
        <v>23.456386801698699</v>
      </c>
      <c r="O10885" s="1" t="s">
        <v>9758</v>
      </c>
    </row>
    <row r="10886" spans="1:15" x14ac:dyDescent="0.3">
      <c r="A10886" s="1" t="s">
        <v>5716</v>
      </c>
      <c r="B10886" s="1" t="s">
        <v>5779</v>
      </c>
      <c r="C10886" s="1">
        <v>2</v>
      </c>
      <c r="D10886" s="1" t="s">
        <v>6671</v>
      </c>
      <c r="E10886" s="1">
        <v>22</v>
      </c>
      <c r="F10886" s="1" t="s">
        <v>9859</v>
      </c>
      <c r="G10886" s="1" t="s">
        <v>5814</v>
      </c>
      <c r="H10886" s="1" t="s">
        <v>9759</v>
      </c>
      <c r="I10886" s="1" t="b">
        <v>1</v>
      </c>
      <c r="J10886" s="1">
        <v>0</v>
      </c>
      <c r="K10886" s="1">
        <v>0</v>
      </c>
      <c r="L10886" s="1">
        <v>0</v>
      </c>
      <c r="M10886" s="1">
        <v>326</v>
      </c>
      <c r="N10886" s="1">
        <v>10.6501143417183</v>
      </c>
      <c r="O10886" s="1" t="s">
        <v>9761</v>
      </c>
    </row>
    <row r="10887" spans="1:15" x14ac:dyDescent="0.3">
      <c r="A10887" s="1" t="s">
        <v>5716</v>
      </c>
      <c r="B10887" s="1" t="s">
        <v>5779</v>
      </c>
      <c r="C10887" s="1">
        <v>2</v>
      </c>
      <c r="D10887" s="1" t="s">
        <v>6671</v>
      </c>
      <c r="E10887" s="1">
        <v>22</v>
      </c>
      <c r="F10887" s="1" t="s">
        <v>9859</v>
      </c>
      <c r="G10887" s="1" t="s">
        <v>5801</v>
      </c>
      <c r="H10887" s="1" t="s">
        <v>9759</v>
      </c>
      <c r="I10887" s="1" t="b">
        <v>0</v>
      </c>
      <c r="J10887" s="1">
        <v>1</v>
      </c>
      <c r="K10887" s="1">
        <v>0</v>
      </c>
      <c r="L10887" s="1">
        <v>0</v>
      </c>
      <c r="M10887" s="1">
        <v>292</v>
      </c>
      <c r="N10887" s="1">
        <v>9.5393662201894802</v>
      </c>
      <c r="O10887" s="1" t="s">
        <v>9764</v>
      </c>
    </row>
    <row r="10888" spans="1:15" x14ac:dyDescent="0.3">
      <c r="A10888" s="1" t="s">
        <v>5716</v>
      </c>
      <c r="B10888" s="1" t="s">
        <v>5779</v>
      </c>
      <c r="C10888" s="1">
        <v>2</v>
      </c>
      <c r="D10888" s="1" t="s">
        <v>6671</v>
      </c>
      <c r="E10888" s="1">
        <v>22</v>
      </c>
      <c r="F10888" s="1" t="s">
        <v>9859</v>
      </c>
      <c r="G10888" s="1" t="s">
        <v>5895</v>
      </c>
      <c r="H10888" s="1" t="s">
        <v>9787</v>
      </c>
      <c r="I10888" s="1" t="b">
        <v>0</v>
      </c>
      <c r="J10888" s="1">
        <v>0</v>
      </c>
      <c r="K10888" s="1">
        <v>2</v>
      </c>
      <c r="L10888" s="1">
        <v>0</v>
      </c>
      <c r="M10888" s="1">
        <v>33</v>
      </c>
      <c r="N10888" s="1">
        <v>1.0780790591310001</v>
      </c>
      <c r="O10888" s="1" t="s">
        <v>9860</v>
      </c>
    </row>
    <row r="10889" spans="1:15" x14ac:dyDescent="0.3">
      <c r="A10889" s="1" t="s">
        <v>5716</v>
      </c>
      <c r="B10889" s="1" t="s">
        <v>5779</v>
      </c>
      <c r="C10889" s="1">
        <v>2</v>
      </c>
      <c r="D10889" s="1" t="s">
        <v>6671</v>
      </c>
      <c r="E10889" s="1">
        <v>23</v>
      </c>
      <c r="F10889" s="1" t="s">
        <v>9861</v>
      </c>
      <c r="G10889" s="1" t="s">
        <v>5814</v>
      </c>
      <c r="H10889" s="1" t="s">
        <v>9759</v>
      </c>
      <c r="I10889" s="1" t="b">
        <v>1</v>
      </c>
      <c r="J10889" s="1">
        <v>0</v>
      </c>
      <c r="K10889" s="1">
        <v>0</v>
      </c>
      <c r="L10889" s="1">
        <v>0</v>
      </c>
      <c r="M10889" s="1">
        <v>2563</v>
      </c>
      <c r="N10889" s="1">
        <v>84.867549668874105</v>
      </c>
      <c r="O10889" s="1" t="s">
        <v>9761</v>
      </c>
    </row>
    <row r="10890" spans="1:15" x14ac:dyDescent="0.3">
      <c r="A10890" s="1" t="s">
        <v>5716</v>
      </c>
      <c r="B10890" s="1" t="s">
        <v>5779</v>
      </c>
      <c r="C10890" s="1">
        <v>2</v>
      </c>
      <c r="D10890" s="1" t="s">
        <v>6671</v>
      </c>
      <c r="E10890" s="1">
        <v>23</v>
      </c>
      <c r="F10890" s="1" t="s">
        <v>9861</v>
      </c>
      <c r="G10890" s="1" t="s">
        <v>5803</v>
      </c>
      <c r="H10890" s="1" t="s">
        <v>9757</v>
      </c>
      <c r="I10890" s="1" t="b">
        <v>0</v>
      </c>
      <c r="J10890" s="1">
        <v>0</v>
      </c>
      <c r="K10890" s="1">
        <v>1</v>
      </c>
      <c r="L10890" s="1">
        <v>0</v>
      </c>
      <c r="M10890" s="1">
        <v>154</v>
      </c>
      <c r="N10890" s="1">
        <v>5.0993377483443698</v>
      </c>
      <c r="O10890" s="1" t="s">
        <v>9760</v>
      </c>
    </row>
    <row r="10891" spans="1:15" x14ac:dyDescent="0.3">
      <c r="A10891" s="1" t="s">
        <v>5716</v>
      </c>
      <c r="B10891" s="1" t="s">
        <v>5779</v>
      </c>
      <c r="C10891" s="1">
        <v>2</v>
      </c>
      <c r="D10891" s="1" t="s">
        <v>6671</v>
      </c>
      <c r="E10891" s="1">
        <v>23</v>
      </c>
      <c r="F10891" s="1" t="s">
        <v>9861</v>
      </c>
      <c r="G10891" s="1" t="s">
        <v>5803</v>
      </c>
      <c r="H10891" s="1" t="s">
        <v>9757</v>
      </c>
      <c r="I10891" s="1" t="b">
        <v>0</v>
      </c>
      <c r="J10891" s="1">
        <v>0</v>
      </c>
      <c r="K10891" s="1">
        <v>1</v>
      </c>
      <c r="L10891" s="1">
        <v>0</v>
      </c>
      <c r="M10891" s="1">
        <v>73</v>
      </c>
      <c r="N10891" s="1">
        <v>2.4172185430463502</v>
      </c>
      <c r="O10891" s="1" t="s">
        <v>9758</v>
      </c>
    </row>
    <row r="10892" spans="1:15" x14ac:dyDescent="0.3">
      <c r="A10892" s="1" t="s">
        <v>5716</v>
      </c>
      <c r="B10892" s="1" t="s">
        <v>5779</v>
      </c>
      <c r="C10892" s="1">
        <v>2</v>
      </c>
      <c r="D10892" s="1" t="s">
        <v>6671</v>
      </c>
      <c r="E10892" s="1">
        <v>23</v>
      </c>
      <c r="F10892" s="1" t="s">
        <v>9861</v>
      </c>
      <c r="G10892" s="1" t="s">
        <v>5908</v>
      </c>
      <c r="H10892" s="1" t="s">
        <v>9759</v>
      </c>
      <c r="I10892" s="1" t="b">
        <v>0</v>
      </c>
      <c r="J10892" s="1">
        <v>0</v>
      </c>
      <c r="K10892" s="1">
        <v>0</v>
      </c>
      <c r="L10892" s="1">
        <v>1</v>
      </c>
      <c r="M10892" s="1">
        <v>31</v>
      </c>
      <c r="N10892" s="1">
        <v>1.0264900662251599</v>
      </c>
      <c r="O10892" s="1" t="s">
        <v>9785</v>
      </c>
    </row>
    <row r="10893" spans="1:15" x14ac:dyDescent="0.3">
      <c r="A10893" s="1" t="s">
        <v>5716</v>
      </c>
      <c r="B10893" s="1" t="s">
        <v>5779</v>
      </c>
      <c r="C10893" s="1">
        <v>2</v>
      </c>
      <c r="D10893" s="1" t="s">
        <v>6671</v>
      </c>
      <c r="E10893" s="1">
        <v>24</v>
      </c>
      <c r="F10893" s="1" t="s">
        <v>9862</v>
      </c>
      <c r="G10893" s="1" t="s">
        <v>5803</v>
      </c>
      <c r="H10893" s="1" t="s">
        <v>9757</v>
      </c>
      <c r="I10893" s="1" t="b">
        <v>0</v>
      </c>
      <c r="J10893" s="1">
        <v>0</v>
      </c>
      <c r="K10893" s="1">
        <v>1</v>
      </c>
      <c r="L10893" s="1">
        <v>0</v>
      </c>
      <c r="M10893" s="1">
        <v>460</v>
      </c>
      <c r="N10893" s="1">
        <v>30.163934426229499</v>
      </c>
      <c r="O10893" s="1" t="s">
        <v>9760</v>
      </c>
    </row>
    <row r="10894" spans="1:15" x14ac:dyDescent="0.3">
      <c r="A10894" s="1" t="s">
        <v>5716</v>
      </c>
      <c r="B10894" s="1" t="s">
        <v>5779</v>
      </c>
      <c r="C10894" s="1">
        <v>2</v>
      </c>
      <c r="D10894" s="1" t="s">
        <v>6671</v>
      </c>
      <c r="E10894" s="1">
        <v>24</v>
      </c>
      <c r="F10894" s="1" t="s">
        <v>9862</v>
      </c>
      <c r="G10894" s="1" t="s">
        <v>5803</v>
      </c>
      <c r="H10894" s="1" t="s">
        <v>9757</v>
      </c>
      <c r="I10894" s="1" t="b">
        <v>0</v>
      </c>
      <c r="J10894" s="1">
        <v>0</v>
      </c>
      <c r="K10894" s="1">
        <v>1</v>
      </c>
      <c r="L10894" s="1">
        <v>0</v>
      </c>
      <c r="M10894" s="1">
        <v>342</v>
      </c>
      <c r="N10894" s="1">
        <v>22.426229508196698</v>
      </c>
      <c r="O10894" s="1" t="s">
        <v>9758</v>
      </c>
    </row>
    <row r="10895" spans="1:15" x14ac:dyDescent="0.3">
      <c r="A10895" s="1" t="s">
        <v>5716</v>
      </c>
      <c r="B10895" s="1" t="s">
        <v>5779</v>
      </c>
      <c r="C10895" s="1">
        <v>2</v>
      </c>
      <c r="D10895" s="1" t="s">
        <v>6671</v>
      </c>
      <c r="E10895" s="1">
        <v>24</v>
      </c>
      <c r="F10895" s="1" t="s">
        <v>9862</v>
      </c>
      <c r="G10895" s="1" t="s">
        <v>5814</v>
      </c>
      <c r="H10895" s="1" t="s">
        <v>9759</v>
      </c>
      <c r="I10895" s="1" t="b">
        <v>1</v>
      </c>
      <c r="J10895" s="1">
        <v>0</v>
      </c>
      <c r="K10895" s="1">
        <v>0</v>
      </c>
      <c r="L10895" s="1">
        <v>0</v>
      </c>
      <c r="M10895" s="1">
        <v>176</v>
      </c>
      <c r="N10895" s="1">
        <v>11.540983606557299</v>
      </c>
      <c r="O10895" s="1" t="s">
        <v>9761</v>
      </c>
    </row>
    <row r="10896" spans="1:15" x14ac:dyDescent="0.3">
      <c r="A10896" s="1" t="s">
        <v>5716</v>
      </c>
      <c r="B10896" s="1" t="s">
        <v>5779</v>
      </c>
      <c r="C10896" s="1">
        <v>2</v>
      </c>
      <c r="D10896" s="1" t="s">
        <v>6671</v>
      </c>
      <c r="E10896" s="1">
        <v>24</v>
      </c>
      <c r="F10896" s="1" t="s">
        <v>9862</v>
      </c>
      <c r="G10896" s="1" t="s">
        <v>5801</v>
      </c>
      <c r="H10896" s="1" t="s">
        <v>9759</v>
      </c>
      <c r="I10896" s="1" t="b">
        <v>0</v>
      </c>
      <c r="J10896" s="1">
        <v>1</v>
      </c>
      <c r="K10896" s="1">
        <v>0</v>
      </c>
      <c r="L10896" s="1">
        <v>0</v>
      </c>
      <c r="M10896" s="1">
        <v>128</v>
      </c>
      <c r="N10896" s="1">
        <v>8.3934426229508201</v>
      </c>
      <c r="O10896" s="1" t="s">
        <v>9764</v>
      </c>
    </row>
    <row r="10897" spans="1:15" x14ac:dyDescent="0.3">
      <c r="A10897" s="1" t="s">
        <v>5716</v>
      </c>
      <c r="B10897" s="1" t="s">
        <v>5779</v>
      </c>
      <c r="C10897" s="1">
        <v>2</v>
      </c>
      <c r="D10897" s="1" t="s">
        <v>6671</v>
      </c>
      <c r="E10897" s="1">
        <v>24</v>
      </c>
      <c r="F10897" s="1" t="s">
        <v>9862</v>
      </c>
      <c r="G10897" s="1" t="s">
        <v>5803</v>
      </c>
      <c r="H10897" s="1" t="s">
        <v>9781</v>
      </c>
      <c r="I10897" s="1" t="b">
        <v>0</v>
      </c>
      <c r="J10897" s="1">
        <v>0</v>
      </c>
      <c r="K10897" s="1">
        <v>1</v>
      </c>
      <c r="L10897" s="1">
        <v>0</v>
      </c>
      <c r="M10897" s="1">
        <v>46</v>
      </c>
      <c r="N10897" s="1">
        <v>3.0163934426229502</v>
      </c>
      <c r="O10897" s="1" t="s">
        <v>9782</v>
      </c>
    </row>
    <row r="10898" spans="1:15" x14ac:dyDescent="0.3">
      <c r="A10898" s="1" t="s">
        <v>5716</v>
      </c>
      <c r="B10898" s="1" t="s">
        <v>5779</v>
      </c>
      <c r="C10898" s="1">
        <v>2</v>
      </c>
      <c r="D10898" s="1" t="s">
        <v>6671</v>
      </c>
      <c r="E10898" s="1">
        <v>24</v>
      </c>
      <c r="F10898" s="1" t="s">
        <v>9862</v>
      </c>
      <c r="G10898" s="1" t="s">
        <v>5803</v>
      </c>
      <c r="H10898" s="1" t="s">
        <v>9757</v>
      </c>
      <c r="I10898" s="1" t="b">
        <v>0</v>
      </c>
      <c r="J10898" s="1">
        <v>0</v>
      </c>
      <c r="K10898" s="1">
        <v>1</v>
      </c>
      <c r="L10898" s="1">
        <v>0</v>
      </c>
      <c r="M10898" s="1">
        <v>42</v>
      </c>
      <c r="N10898" s="1">
        <v>2.7540983606557301</v>
      </c>
      <c r="O10898" s="1" t="s">
        <v>9766</v>
      </c>
    </row>
    <row r="10899" spans="1:15" x14ac:dyDescent="0.3">
      <c r="A10899" s="1" t="s">
        <v>5716</v>
      </c>
      <c r="B10899" s="1" t="s">
        <v>5779</v>
      </c>
      <c r="C10899" s="1">
        <v>2</v>
      </c>
      <c r="D10899" s="1" t="s">
        <v>6671</v>
      </c>
      <c r="E10899" s="1">
        <v>24</v>
      </c>
      <c r="F10899" s="1" t="s">
        <v>9862</v>
      </c>
      <c r="G10899" s="1" t="s">
        <v>5834</v>
      </c>
      <c r="H10899" s="1" t="s">
        <v>9759</v>
      </c>
      <c r="I10899" s="1" t="b">
        <v>0</v>
      </c>
      <c r="J10899" s="1">
        <v>35</v>
      </c>
      <c r="K10899" s="1">
        <v>0</v>
      </c>
      <c r="L10899" s="1">
        <v>0</v>
      </c>
      <c r="M10899" s="1">
        <v>38</v>
      </c>
      <c r="N10899" s="1">
        <v>2.4918032786885198</v>
      </c>
      <c r="O10899" s="1" t="s">
        <v>9863</v>
      </c>
    </row>
    <row r="10900" spans="1:15" x14ac:dyDescent="0.3">
      <c r="A10900" s="1" t="s">
        <v>5716</v>
      </c>
      <c r="B10900" s="1" t="s">
        <v>5779</v>
      </c>
      <c r="C10900" s="1">
        <v>2</v>
      </c>
      <c r="D10900" s="1" t="s">
        <v>6671</v>
      </c>
      <c r="E10900" s="1">
        <v>24</v>
      </c>
      <c r="F10900" s="1" t="s">
        <v>9862</v>
      </c>
      <c r="G10900" s="1" t="s">
        <v>5834</v>
      </c>
      <c r="H10900" s="1" t="s">
        <v>9759</v>
      </c>
      <c r="I10900" s="1" t="b">
        <v>0</v>
      </c>
      <c r="J10900" s="1">
        <v>28</v>
      </c>
      <c r="K10900" s="1">
        <v>0</v>
      </c>
      <c r="L10900" s="1">
        <v>0</v>
      </c>
      <c r="M10900" s="1">
        <v>29</v>
      </c>
      <c r="N10900" s="1">
        <v>1.9016393442622901</v>
      </c>
      <c r="O10900" s="1" t="s">
        <v>9806</v>
      </c>
    </row>
    <row r="10901" spans="1:15" x14ac:dyDescent="0.3">
      <c r="A10901" s="1" t="s">
        <v>5716</v>
      </c>
      <c r="B10901" s="1" t="s">
        <v>5779</v>
      </c>
      <c r="C10901" s="1">
        <v>2</v>
      </c>
      <c r="D10901" s="1" t="s">
        <v>6671</v>
      </c>
      <c r="E10901" s="1">
        <v>24</v>
      </c>
      <c r="F10901" s="1" t="s">
        <v>9862</v>
      </c>
      <c r="G10901" s="1" t="s">
        <v>5834</v>
      </c>
      <c r="H10901" s="1" t="s">
        <v>9759</v>
      </c>
      <c r="I10901" s="1" t="b">
        <v>0</v>
      </c>
      <c r="J10901" s="1">
        <v>6</v>
      </c>
      <c r="K10901" s="1">
        <v>0</v>
      </c>
      <c r="L10901" s="1">
        <v>1</v>
      </c>
      <c r="M10901" s="1">
        <v>18</v>
      </c>
      <c r="N10901" s="1">
        <v>1.1803278688524499</v>
      </c>
      <c r="O10901" s="1" t="s">
        <v>9864</v>
      </c>
    </row>
    <row r="10902" spans="1:15" x14ac:dyDescent="0.3">
      <c r="A10902" s="1" t="s">
        <v>5716</v>
      </c>
      <c r="B10902" s="1" t="s">
        <v>5779</v>
      </c>
      <c r="C10902" s="1">
        <v>2</v>
      </c>
      <c r="D10902" s="1" t="s">
        <v>6671</v>
      </c>
      <c r="E10902" s="1">
        <v>24</v>
      </c>
      <c r="F10902" s="1" t="s">
        <v>9862</v>
      </c>
      <c r="G10902" s="1" t="s">
        <v>5834</v>
      </c>
      <c r="H10902" s="1" t="s">
        <v>9759</v>
      </c>
      <c r="I10902" s="1" t="b">
        <v>0</v>
      </c>
      <c r="J10902" s="1">
        <v>9</v>
      </c>
      <c r="K10902" s="1">
        <v>0</v>
      </c>
      <c r="L10902" s="1">
        <v>0</v>
      </c>
      <c r="M10902" s="1">
        <v>17</v>
      </c>
      <c r="N10902" s="1">
        <v>1.1147540983606501</v>
      </c>
      <c r="O10902" s="1" t="s">
        <v>9865</v>
      </c>
    </row>
    <row r="10903" spans="1:15" x14ac:dyDescent="0.3">
      <c r="A10903" s="1" t="s">
        <v>5716</v>
      </c>
      <c r="B10903" s="1" t="s">
        <v>5779</v>
      </c>
      <c r="C10903" s="1">
        <v>2</v>
      </c>
      <c r="D10903" s="1" t="s">
        <v>6671</v>
      </c>
      <c r="E10903" s="1">
        <v>25</v>
      </c>
      <c r="F10903" s="1" t="s">
        <v>9866</v>
      </c>
      <c r="G10903" s="1" t="s">
        <v>5803</v>
      </c>
      <c r="H10903" s="1" t="s">
        <v>9757</v>
      </c>
      <c r="I10903" s="1" t="b">
        <v>0</v>
      </c>
      <c r="J10903" s="1">
        <v>0</v>
      </c>
      <c r="K10903" s="1">
        <v>1</v>
      </c>
      <c r="L10903" s="1">
        <v>0</v>
      </c>
      <c r="M10903" s="1">
        <v>99</v>
      </c>
      <c r="N10903" s="1">
        <v>43.231441048034903</v>
      </c>
      <c r="O10903" s="1" t="s">
        <v>9760</v>
      </c>
    </row>
    <row r="10904" spans="1:15" x14ac:dyDescent="0.3">
      <c r="A10904" s="1" t="s">
        <v>5716</v>
      </c>
      <c r="B10904" s="1" t="s">
        <v>5779</v>
      </c>
      <c r="C10904" s="1">
        <v>2</v>
      </c>
      <c r="D10904" s="1" t="s">
        <v>6671</v>
      </c>
      <c r="E10904" s="1">
        <v>25</v>
      </c>
      <c r="F10904" s="1" t="s">
        <v>9866</v>
      </c>
      <c r="G10904" s="1" t="s">
        <v>5834</v>
      </c>
      <c r="H10904" s="1" t="s">
        <v>9759</v>
      </c>
      <c r="I10904" s="1" t="b">
        <v>0</v>
      </c>
      <c r="J10904" s="1">
        <v>6</v>
      </c>
      <c r="K10904" s="1">
        <v>0</v>
      </c>
      <c r="L10904" s="1">
        <v>1</v>
      </c>
      <c r="M10904" s="1">
        <v>45</v>
      </c>
      <c r="N10904" s="1">
        <v>19.650655021834002</v>
      </c>
      <c r="O10904" s="1" t="s">
        <v>9864</v>
      </c>
    </row>
    <row r="10905" spans="1:15" x14ac:dyDescent="0.3">
      <c r="A10905" s="1" t="s">
        <v>5716</v>
      </c>
      <c r="B10905" s="1" t="s">
        <v>5779</v>
      </c>
      <c r="C10905" s="1">
        <v>2</v>
      </c>
      <c r="D10905" s="1" t="s">
        <v>6671</v>
      </c>
      <c r="E10905" s="1">
        <v>25</v>
      </c>
      <c r="F10905" s="1" t="s">
        <v>9866</v>
      </c>
      <c r="G10905" s="1" t="s">
        <v>5814</v>
      </c>
      <c r="H10905" s="1" t="s">
        <v>9759</v>
      </c>
      <c r="I10905" s="1" t="b">
        <v>1</v>
      </c>
      <c r="J10905" s="1">
        <v>0</v>
      </c>
      <c r="K10905" s="1">
        <v>0</v>
      </c>
      <c r="L10905" s="1">
        <v>0</v>
      </c>
      <c r="M10905" s="1">
        <v>32</v>
      </c>
      <c r="N10905" s="1">
        <v>13.9737991266375</v>
      </c>
      <c r="O10905" s="1" t="s">
        <v>9761</v>
      </c>
    </row>
    <row r="10906" spans="1:15" x14ac:dyDescent="0.3">
      <c r="A10906" s="1" t="s">
        <v>5716</v>
      </c>
      <c r="B10906" s="1" t="s">
        <v>5779</v>
      </c>
      <c r="C10906" s="1">
        <v>2</v>
      </c>
      <c r="D10906" s="1" t="s">
        <v>6671</v>
      </c>
      <c r="E10906" s="1">
        <v>25</v>
      </c>
      <c r="F10906" s="1" t="s">
        <v>9866</v>
      </c>
      <c r="G10906" s="1" t="s">
        <v>5803</v>
      </c>
      <c r="H10906" s="1" t="s">
        <v>9757</v>
      </c>
      <c r="I10906" s="1" t="b">
        <v>0</v>
      </c>
      <c r="J10906" s="1">
        <v>0</v>
      </c>
      <c r="K10906" s="1">
        <v>1</v>
      </c>
      <c r="L10906" s="1">
        <v>0</v>
      </c>
      <c r="M10906" s="1">
        <v>16</v>
      </c>
      <c r="N10906" s="1">
        <v>6.9868995633187696</v>
      </c>
      <c r="O10906" s="1" t="s">
        <v>9758</v>
      </c>
    </row>
    <row r="10907" spans="1:15" x14ac:dyDescent="0.3">
      <c r="A10907" s="1" t="s">
        <v>5716</v>
      </c>
      <c r="B10907" s="1" t="s">
        <v>5779</v>
      </c>
      <c r="C10907" s="1">
        <v>2</v>
      </c>
      <c r="D10907" s="1" t="s">
        <v>6671</v>
      </c>
      <c r="E10907" s="1">
        <v>25</v>
      </c>
      <c r="F10907" s="1" t="s">
        <v>9866</v>
      </c>
      <c r="G10907" s="1" t="s">
        <v>5801</v>
      </c>
      <c r="H10907" s="1" t="s">
        <v>9759</v>
      </c>
      <c r="I10907" s="1" t="b">
        <v>0</v>
      </c>
      <c r="J10907" s="1">
        <v>1</v>
      </c>
      <c r="K10907" s="1">
        <v>0</v>
      </c>
      <c r="L10907" s="1">
        <v>0</v>
      </c>
      <c r="M10907" s="1">
        <v>8</v>
      </c>
      <c r="N10907" s="1">
        <v>3.4934497816593799</v>
      </c>
      <c r="O10907" s="1" t="s">
        <v>9764</v>
      </c>
    </row>
    <row r="10908" spans="1:15" x14ac:dyDescent="0.3">
      <c r="A10908" s="1" t="s">
        <v>5716</v>
      </c>
      <c r="B10908" s="1" t="s">
        <v>5779</v>
      </c>
      <c r="C10908" s="1">
        <v>2</v>
      </c>
      <c r="D10908" s="1" t="s">
        <v>6671</v>
      </c>
      <c r="E10908" s="1">
        <v>25</v>
      </c>
      <c r="F10908" s="1" t="s">
        <v>9866</v>
      </c>
      <c r="G10908" s="1" t="s">
        <v>5803</v>
      </c>
      <c r="H10908" s="1" t="s">
        <v>9757</v>
      </c>
      <c r="I10908" s="1" t="b">
        <v>0</v>
      </c>
      <c r="J10908" s="1">
        <v>0</v>
      </c>
      <c r="K10908" s="1">
        <v>1</v>
      </c>
      <c r="L10908" s="1">
        <v>1</v>
      </c>
      <c r="M10908" s="1">
        <v>5</v>
      </c>
      <c r="N10908" s="1">
        <v>2.1834061135371101</v>
      </c>
      <c r="O10908" s="1" t="s">
        <v>9772</v>
      </c>
    </row>
    <row r="10909" spans="1:15" x14ac:dyDescent="0.3">
      <c r="A10909" s="1" t="s">
        <v>5716</v>
      </c>
      <c r="B10909" s="1" t="s">
        <v>5779</v>
      </c>
      <c r="C10909" s="1">
        <v>2</v>
      </c>
      <c r="D10909" s="1" t="s">
        <v>6671</v>
      </c>
      <c r="E10909" s="1">
        <v>26</v>
      </c>
      <c r="F10909" s="1" t="s">
        <v>9867</v>
      </c>
      <c r="G10909" s="1" t="s">
        <v>5801</v>
      </c>
      <c r="H10909" s="1" t="s">
        <v>9759</v>
      </c>
      <c r="I10909" s="1" t="b">
        <v>0</v>
      </c>
      <c r="J10909" s="1">
        <v>1</v>
      </c>
      <c r="K10909" s="1">
        <v>0</v>
      </c>
      <c r="L10909" s="1">
        <v>0</v>
      </c>
      <c r="M10909" s="1">
        <v>575</v>
      </c>
      <c r="N10909" s="1">
        <v>45.816733067728997</v>
      </c>
      <c r="O10909" s="1" t="s">
        <v>9764</v>
      </c>
    </row>
    <row r="10910" spans="1:15" x14ac:dyDescent="0.3">
      <c r="A10910" s="1" t="s">
        <v>5716</v>
      </c>
      <c r="B10910" s="1" t="s">
        <v>5779</v>
      </c>
      <c r="C10910" s="1">
        <v>2</v>
      </c>
      <c r="D10910" s="1" t="s">
        <v>6671</v>
      </c>
      <c r="E10910" s="1">
        <v>26</v>
      </c>
      <c r="F10910" s="1" t="s">
        <v>9867</v>
      </c>
      <c r="G10910" s="1" t="s">
        <v>5803</v>
      </c>
      <c r="H10910" s="1" t="s">
        <v>9757</v>
      </c>
      <c r="I10910" s="1" t="b">
        <v>0</v>
      </c>
      <c r="J10910" s="1">
        <v>0</v>
      </c>
      <c r="K10910" s="1">
        <v>1</v>
      </c>
      <c r="L10910" s="1">
        <v>0</v>
      </c>
      <c r="M10910" s="1">
        <v>542</v>
      </c>
      <c r="N10910" s="1">
        <v>43.187250996015898</v>
      </c>
      <c r="O10910" s="1" t="s">
        <v>9760</v>
      </c>
    </row>
    <row r="10911" spans="1:15" x14ac:dyDescent="0.3">
      <c r="A10911" s="1" t="s">
        <v>5716</v>
      </c>
      <c r="B10911" s="1" t="s">
        <v>5779</v>
      </c>
      <c r="C10911" s="1">
        <v>2</v>
      </c>
      <c r="D10911" s="1" t="s">
        <v>6671</v>
      </c>
      <c r="E10911" s="1">
        <v>26</v>
      </c>
      <c r="F10911" s="1" t="s">
        <v>9867</v>
      </c>
      <c r="G10911" s="1" t="s">
        <v>5814</v>
      </c>
      <c r="H10911" s="1" t="s">
        <v>9759</v>
      </c>
      <c r="I10911" s="1" t="b">
        <v>1</v>
      </c>
      <c r="J10911" s="1">
        <v>0</v>
      </c>
      <c r="K10911" s="1">
        <v>0</v>
      </c>
      <c r="L10911" s="1">
        <v>0</v>
      </c>
      <c r="M10911" s="1">
        <v>46</v>
      </c>
      <c r="N10911" s="1">
        <v>3.6653386454183199</v>
      </c>
      <c r="O10911" s="1" t="s">
        <v>9761</v>
      </c>
    </row>
    <row r="10912" spans="1:15" x14ac:dyDescent="0.3">
      <c r="A10912" s="1" t="s">
        <v>5716</v>
      </c>
      <c r="B10912" s="1" t="s">
        <v>5779</v>
      </c>
      <c r="C10912" s="1">
        <v>2</v>
      </c>
      <c r="D10912" s="1" t="s">
        <v>6671</v>
      </c>
      <c r="E10912" s="1">
        <v>26</v>
      </c>
      <c r="F10912" s="1" t="s">
        <v>9867</v>
      </c>
      <c r="G10912" s="1" t="s">
        <v>5803</v>
      </c>
      <c r="H10912" s="1" t="s">
        <v>9757</v>
      </c>
      <c r="I10912" s="1" t="b">
        <v>0</v>
      </c>
      <c r="J10912" s="1">
        <v>0</v>
      </c>
      <c r="K10912" s="1">
        <v>1</v>
      </c>
      <c r="L10912" s="1">
        <v>1</v>
      </c>
      <c r="M10912" s="1">
        <v>17</v>
      </c>
      <c r="N10912" s="1">
        <v>1.3545816733067699</v>
      </c>
      <c r="O10912" s="1" t="s">
        <v>9772</v>
      </c>
    </row>
    <row r="10913" spans="1:15" x14ac:dyDescent="0.3">
      <c r="A10913" s="1" t="s">
        <v>5716</v>
      </c>
      <c r="B10913" s="1" t="s">
        <v>5779</v>
      </c>
      <c r="C10913" s="1">
        <v>2</v>
      </c>
      <c r="D10913" s="1" t="s">
        <v>6671</v>
      </c>
      <c r="E10913" s="1">
        <v>27</v>
      </c>
      <c r="F10913" s="1" t="s">
        <v>9868</v>
      </c>
      <c r="G10913" s="1" t="s">
        <v>5814</v>
      </c>
      <c r="H10913" s="1" t="s">
        <v>9759</v>
      </c>
      <c r="I10913" s="1" t="b">
        <v>1</v>
      </c>
      <c r="J10913" s="1">
        <v>0</v>
      </c>
      <c r="K10913" s="1">
        <v>0</v>
      </c>
      <c r="L10913" s="1">
        <v>0</v>
      </c>
      <c r="M10913" s="1">
        <v>501</v>
      </c>
      <c r="N10913" s="1">
        <v>55.915178571428498</v>
      </c>
      <c r="O10913" s="1" t="s">
        <v>9761</v>
      </c>
    </row>
    <row r="10914" spans="1:15" x14ac:dyDescent="0.3">
      <c r="A10914" s="1" t="s">
        <v>5716</v>
      </c>
      <c r="B10914" s="1" t="s">
        <v>5779</v>
      </c>
      <c r="C10914" s="1">
        <v>2</v>
      </c>
      <c r="D10914" s="1" t="s">
        <v>6671</v>
      </c>
      <c r="E10914" s="1">
        <v>27</v>
      </c>
      <c r="F10914" s="1" t="s">
        <v>9868</v>
      </c>
      <c r="G10914" s="1" t="s">
        <v>5803</v>
      </c>
      <c r="H10914" s="1" t="s">
        <v>9757</v>
      </c>
      <c r="I10914" s="1" t="b">
        <v>0</v>
      </c>
      <c r="J10914" s="1">
        <v>0</v>
      </c>
      <c r="K10914" s="1">
        <v>1</v>
      </c>
      <c r="L10914" s="1">
        <v>0</v>
      </c>
      <c r="M10914" s="1">
        <v>121</v>
      </c>
      <c r="N10914" s="1">
        <v>13.504464285714199</v>
      </c>
      <c r="O10914" s="1" t="s">
        <v>9760</v>
      </c>
    </row>
    <row r="10915" spans="1:15" x14ac:dyDescent="0.3">
      <c r="A10915" s="1" t="s">
        <v>5716</v>
      </c>
      <c r="B10915" s="1" t="s">
        <v>5779</v>
      </c>
      <c r="C10915" s="1">
        <v>2</v>
      </c>
      <c r="D10915" s="1" t="s">
        <v>6671</v>
      </c>
      <c r="E10915" s="1">
        <v>27</v>
      </c>
      <c r="F10915" s="1" t="s">
        <v>9868</v>
      </c>
      <c r="G10915" s="1" t="s">
        <v>5801</v>
      </c>
      <c r="H10915" s="1" t="s">
        <v>9759</v>
      </c>
      <c r="I10915" s="1" t="b">
        <v>0</v>
      </c>
      <c r="J10915" s="1">
        <v>1</v>
      </c>
      <c r="K10915" s="1">
        <v>0</v>
      </c>
      <c r="L10915" s="1">
        <v>0</v>
      </c>
      <c r="M10915" s="1">
        <v>77</v>
      </c>
      <c r="N10915" s="1">
        <v>8.59375</v>
      </c>
      <c r="O10915" s="1" t="s">
        <v>9764</v>
      </c>
    </row>
    <row r="10916" spans="1:15" x14ac:dyDescent="0.3">
      <c r="A10916" s="1" t="s">
        <v>5716</v>
      </c>
      <c r="B10916" s="1" t="s">
        <v>5779</v>
      </c>
      <c r="C10916" s="1">
        <v>2</v>
      </c>
      <c r="D10916" s="1" t="s">
        <v>6671</v>
      </c>
      <c r="E10916" s="1">
        <v>27</v>
      </c>
      <c r="F10916" s="1" t="s">
        <v>9868</v>
      </c>
      <c r="G10916" s="1" t="s">
        <v>5803</v>
      </c>
      <c r="H10916" s="1" t="s">
        <v>9757</v>
      </c>
      <c r="I10916" s="1" t="b">
        <v>0</v>
      </c>
      <c r="J10916" s="1">
        <v>0</v>
      </c>
      <c r="K10916" s="1">
        <v>1</v>
      </c>
      <c r="L10916" s="1">
        <v>0</v>
      </c>
      <c r="M10916" s="1">
        <v>40</v>
      </c>
      <c r="N10916" s="1">
        <v>4.46428571428571</v>
      </c>
      <c r="O10916" s="1" t="s">
        <v>9758</v>
      </c>
    </row>
    <row r="10917" spans="1:15" x14ac:dyDescent="0.3">
      <c r="A10917" s="1" t="s">
        <v>5716</v>
      </c>
      <c r="B10917" s="1" t="s">
        <v>5779</v>
      </c>
      <c r="C10917" s="1">
        <v>2</v>
      </c>
      <c r="D10917" s="1" t="s">
        <v>6671</v>
      </c>
      <c r="E10917" s="1">
        <v>27</v>
      </c>
      <c r="F10917" s="1" t="s">
        <v>9868</v>
      </c>
      <c r="G10917" s="1" t="s">
        <v>5803</v>
      </c>
      <c r="H10917" s="1" t="s">
        <v>9757</v>
      </c>
      <c r="I10917" s="1" t="b">
        <v>0</v>
      </c>
      <c r="J10917" s="1">
        <v>0</v>
      </c>
      <c r="K10917" s="1">
        <v>1</v>
      </c>
      <c r="L10917" s="1">
        <v>0</v>
      </c>
      <c r="M10917" s="1">
        <v>22</v>
      </c>
      <c r="N10917" s="1">
        <v>2.4553571428571401</v>
      </c>
      <c r="O10917" s="1" t="s">
        <v>9766</v>
      </c>
    </row>
    <row r="10918" spans="1:15" x14ac:dyDescent="0.3">
      <c r="A10918" s="1" t="s">
        <v>5716</v>
      </c>
      <c r="B10918" s="1" t="s">
        <v>5779</v>
      </c>
      <c r="C10918" s="1">
        <v>2</v>
      </c>
      <c r="D10918" s="1" t="s">
        <v>6671</v>
      </c>
      <c r="E10918" s="1">
        <v>27</v>
      </c>
      <c r="F10918" s="1" t="s">
        <v>9868</v>
      </c>
      <c r="G10918" s="1" t="s">
        <v>5810</v>
      </c>
      <c r="H10918" s="1" t="s">
        <v>9759</v>
      </c>
      <c r="I10918" s="1" t="b">
        <v>0</v>
      </c>
      <c r="J10918" s="1">
        <v>2</v>
      </c>
      <c r="K10918" s="1">
        <v>0</v>
      </c>
      <c r="L10918" s="1">
        <v>0</v>
      </c>
      <c r="M10918" s="1">
        <v>22</v>
      </c>
      <c r="N10918" s="1">
        <v>2.4553571428571401</v>
      </c>
      <c r="O10918" s="1" t="s">
        <v>9830</v>
      </c>
    </row>
    <row r="10919" spans="1:15" x14ac:dyDescent="0.3">
      <c r="A10919" s="1" t="s">
        <v>5701</v>
      </c>
      <c r="B10919" s="1" t="s">
        <v>5779</v>
      </c>
      <c r="C10919" s="1">
        <v>3</v>
      </c>
      <c r="D10919" s="1" t="s">
        <v>6773</v>
      </c>
      <c r="E10919" s="1">
        <v>0</v>
      </c>
      <c r="F10919" s="1" t="s">
        <v>9869</v>
      </c>
      <c r="G10919" s="1" t="s">
        <v>5801</v>
      </c>
      <c r="H10919" s="1" t="s">
        <v>9759</v>
      </c>
      <c r="I10919" s="1" t="b">
        <v>0</v>
      </c>
      <c r="J10919" s="1">
        <v>1</v>
      </c>
      <c r="K10919" s="1">
        <v>0</v>
      </c>
      <c r="L10919" s="1">
        <v>0</v>
      </c>
      <c r="M10919" s="1">
        <v>226</v>
      </c>
      <c r="N10919" s="1">
        <v>34.190620272314597</v>
      </c>
      <c r="O10919" s="1" t="s">
        <v>9764</v>
      </c>
    </row>
    <row r="10920" spans="1:15" x14ac:dyDescent="0.3">
      <c r="A10920" s="1" t="s">
        <v>5701</v>
      </c>
      <c r="B10920" s="1" t="s">
        <v>5779</v>
      </c>
      <c r="C10920" s="1">
        <v>3</v>
      </c>
      <c r="D10920" s="1" t="s">
        <v>6773</v>
      </c>
      <c r="E10920" s="1">
        <v>0</v>
      </c>
      <c r="F10920" s="1" t="s">
        <v>9869</v>
      </c>
      <c r="G10920" s="1" t="s">
        <v>5803</v>
      </c>
      <c r="H10920" s="1" t="s">
        <v>9757</v>
      </c>
      <c r="I10920" s="1" t="b">
        <v>0</v>
      </c>
      <c r="J10920" s="1">
        <v>0</v>
      </c>
      <c r="K10920" s="1">
        <v>1</v>
      </c>
      <c r="L10920" s="1">
        <v>0</v>
      </c>
      <c r="M10920" s="1">
        <v>204</v>
      </c>
      <c r="N10920" s="1">
        <v>30.862329803328201</v>
      </c>
      <c r="O10920" s="1" t="s">
        <v>9760</v>
      </c>
    </row>
    <row r="10921" spans="1:15" x14ac:dyDescent="0.3">
      <c r="A10921" s="1" t="s">
        <v>5701</v>
      </c>
      <c r="B10921" s="1" t="s">
        <v>5779</v>
      </c>
      <c r="C10921" s="1">
        <v>3</v>
      </c>
      <c r="D10921" s="1" t="s">
        <v>6773</v>
      </c>
      <c r="E10921" s="1">
        <v>0</v>
      </c>
      <c r="F10921" s="1" t="s">
        <v>9869</v>
      </c>
      <c r="G10921" s="1" t="s">
        <v>5803</v>
      </c>
      <c r="H10921" s="1" t="s">
        <v>9757</v>
      </c>
      <c r="I10921" s="1" t="b">
        <v>0</v>
      </c>
      <c r="J10921" s="1">
        <v>0</v>
      </c>
      <c r="K10921" s="1">
        <v>1</v>
      </c>
      <c r="L10921" s="1">
        <v>0</v>
      </c>
      <c r="M10921" s="1">
        <v>82</v>
      </c>
      <c r="N10921" s="1">
        <v>12.405446293494601</v>
      </c>
      <c r="O10921" s="1" t="s">
        <v>9758</v>
      </c>
    </row>
    <row r="10922" spans="1:15" x14ac:dyDescent="0.3">
      <c r="A10922" s="1" t="s">
        <v>5701</v>
      </c>
      <c r="B10922" s="1" t="s">
        <v>5779</v>
      </c>
      <c r="C10922" s="1">
        <v>3</v>
      </c>
      <c r="D10922" s="1" t="s">
        <v>6773</v>
      </c>
      <c r="E10922" s="1">
        <v>0</v>
      </c>
      <c r="F10922" s="1" t="s">
        <v>9869</v>
      </c>
      <c r="G10922" s="1" t="s">
        <v>5803</v>
      </c>
      <c r="H10922" s="1" t="s">
        <v>9757</v>
      </c>
      <c r="I10922" s="1" t="b">
        <v>0</v>
      </c>
      <c r="J10922" s="1">
        <v>0</v>
      </c>
      <c r="K10922" s="1">
        <v>1</v>
      </c>
      <c r="L10922" s="1">
        <v>0</v>
      </c>
      <c r="M10922" s="1">
        <v>39</v>
      </c>
      <c r="N10922" s="1">
        <v>5.9001512859304004</v>
      </c>
      <c r="O10922" s="1" t="s">
        <v>9766</v>
      </c>
    </row>
    <row r="10923" spans="1:15" x14ac:dyDescent="0.3">
      <c r="A10923" s="1" t="s">
        <v>5701</v>
      </c>
      <c r="B10923" s="1" t="s">
        <v>5779</v>
      </c>
      <c r="C10923" s="1">
        <v>3</v>
      </c>
      <c r="D10923" s="1" t="s">
        <v>6773</v>
      </c>
      <c r="E10923" s="1">
        <v>0</v>
      </c>
      <c r="F10923" s="1" t="s">
        <v>9869</v>
      </c>
      <c r="G10923" s="1" t="s">
        <v>5814</v>
      </c>
      <c r="H10923" s="1" t="s">
        <v>9759</v>
      </c>
      <c r="I10923" s="1" t="b">
        <v>1</v>
      </c>
      <c r="J10923" s="1">
        <v>0</v>
      </c>
      <c r="K10923" s="1">
        <v>0</v>
      </c>
      <c r="L10923" s="1">
        <v>0</v>
      </c>
      <c r="M10923" s="1">
        <v>23</v>
      </c>
      <c r="N10923" s="1">
        <v>3.4795763993948499</v>
      </c>
      <c r="O10923" s="1" t="s">
        <v>9761</v>
      </c>
    </row>
    <row r="10924" spans="1:15" x14ac:dyDescent="0.3">
      <c r="A10924" s="1" t="s">
        <v>5701</v>
      </c>
      <c r="B10924" s="1" t="s">
        <v>5779</v>
      </c>
      <c r="C10924" s="1">
        <v>3</v>
      </c>
      <c r="D10924" s="1" t="s">
        <v>6773</v>
      </c>
      <c r="E10924" s="1">
        <v>0</v>
      </c>
      <c r="F10924" s="1" t="s">
        <v>9869</v>
      </c>
      <c r="G10924" s="1" t="s">
        <v>5834</v>
      </c>
      <c r="H10924" s="1" t="s">
        <v>9759</v>
      </c>
      <c r="I10924" s="1" t="b">
        <v>0</v>
      </c>
      <c r="J10924" s="1">
        <v>18</v>
      </c>
      <c r="K10924" s="1">
        <v>0</v>
      </c>
      <c r="L10924" s="1">
        <v>0</v>
      </c>
      <c r="M10924" s="1">
        <v>12</v>
      </c>
      <c r="N10924" s="1">
        <v>1.8154311649016599</v>
      </c>
      <c r="O10924" s="1" t="s">
        <v>9775</v>
      </c>
    </row>
    <row r="10925" spans="1:15" x14ac:dyDescent="0.3">
      <c r="A10925" s="1" t="s">
        <v>5701</v>
      </c>
      <c r="B10925" s="1" t="s">
        <v>5779</v>
      </c>
      <c r="C10925" s="1">
        <v>3</v>
      </c>
      <c r="D10925" s="1" t="s">
        <v>6773</v>
      </c>
      <c r="E10925" s="1">
        <v>0</v>
      </c>
      <c r="F10925" s="1" t="s">
        <v>9869</v>
      </c>
      <c r="G10925" s="1" t="s">
        <v>5803</v>
      </c>
      <c r="H10925" s="1" t="s">
        <v>9757</v>
      </c>
      <c r="I10925" s="1" t="b">
        <v>0</v>
      </c>
      <c r="J10925" s="1">
        <v>0</v>
      </c>
      <c r="K10925" s="1">
        <v>1</v>
      </c>
      <c r="L10925" s="1">
        <v>1</v>
      </c>
      <c r="M10925" s="1">
        <v>8</v>
      </c>
      <c r="N10925" s="1">
        <v>1.2102874432677699</v>
      </c>
      <c r="O10925" s="1" t="s">
        <v>9772</v>
      </c>
    </row>
    <row r="10926" spans="1:15" x14ac:dyDescent="0.3">
      <c r="A10926" s="1" t="s">
        <v>5701</v>
      </c>
      <c r="B10926" s="1" t="s">
        <v>5779</v>
      </c>
      <c r="C10926" s="1">
        <v>3</v>
      </c>
      <c r="D10926" s="1" t="s">
        <v>6773</v>
      </c>
      <c r="E10926" s="1">
        <v>0</v>
      </c>
      <c r="F10926" s="1" t="s">
        <v>9869</v>
      </c>
      <c r="G10926" s="1" t="s">
        <v>5803</v>
      </c>
      <c r="H10926" s="1" t="s">
        <v>9781</v>
      </c>
      <c r="I10926" s="1" t="b">
        <v>0</v>
      </c>
      <c r="J10926" s="1">
        <v>0</v>
      </c>
      <c r="K10926" s="1">
        <v>1</v>
      </c>
      <c r="L10926" s="1">
        <v>0</v>
      </c>
      <c r="M10926" s="1">
        <v>8</v>
      </c>
      <c r="N10926" s="1">
        <v>1.2102874432677699</v>
      </c>
      <c r="O10926" s="1" t="s">
        <v>9782</v>
      </c>
    </row>
    <row r="10927" spans="1:15" x14ac:dyDescent="0.3">
      <c r="A10927" s="1" t="s">
        <v>5701</v>
      </c>
      <c r="B10927" s="1" t="s">
        <v>5779</v>
      </c>
      <c r="C10927" s="1">
        <v>3</v>
      </c>
      <c r="D10927" s="1" t="s">
        <v>6773</v>
      </c>
      <c r="E10927" s="1">
        <v>1</v>
      </c>
      <c r="F10927" s="1" t="s">
        <v>9870</v>
      </c>
      <c r="G10927" s="1" t="s">
        <v>5803</v>
      </c>
      <c r="H10927" s="1" t="s">
        <v>9757</v>
      </c>
      <c r="I10927" s="1" t="b">
        <v>0</v>
      </c>
      <c r="J10927" s="1">
        <v>0</v>
      </c>
      <c r="K10927" s="1">
        <v>1</v>
      </c>
      <c r="L10927" s="1">
        <v>0</v>
      </c>
      <c r="M10927" s="1">
        <v>327</v>
      </c>
      <c r="N10927" s="1">
        <v>25.1538461538461</v>
      </c>
      <c r="O10927" s="1" t="s">
        <v>9758</v>
      </c>
    </row>
    <row r="10928" spans="1:15" x14ac:dyDescent="0.3">
      <c r="A10928" s="1" t="s">
        <v>5701</v>
      </c>
      <c r="B10928" s="1" t="s">
        <v>5779</v>
      </c>
      <c r="C10928" s="1">
        <v>3</v>
      </c>
      <c r="D10928" s="1" t="s">
        <v>6773</v>
      </c>
      <c r="E10928" s="1">
        <v>1</v>
      </c>
      <c r="F10928" s="1" t="s">
        <v>9870</v>
      </c>
      <c r="G10928" s="1" t="s">
        <v>5803</v>
      </c>
      <c r="H10928" s="1" t="s">
        <v>9757</v>
      </c>
      <c r="I10928" s="1" t="b">
        <v>0</v>
      </c>
      <c r="J10928" s="1">
        <v>0</v>
      </c>
      <c r="K10928" s="1">
        <v>1</v>
      </c>
      <c r="L10928" s="1">
        <v>0</v>
      </c>
      <c r="M10928" s="1">
        <v>214</v>
      </c>
      <c r="N10928" s="1">
        <v>16.4615384615384</v>
      </c>
      <c r="O10928" s="1" t="s">
        <v>9766</v>
      </c>
    </row>
    <row r="10929" spans="1:15" x14ac:dyDescent="0.3">
      <c r="A10929" s="1" t="s">
        <v>5701</v>
      </c>
      <c r="B10929" s="1" t="s">
        <v>5779</v>
      </c>
      <c r="C10929" s="1">
        <v>3</v>
      </c>
      <c r="D10929" s="1" t="s">
        <v>6773</v>
      </c>
      <c r="E10929" s="1">
        <v>1</v>
      </c>
      <c r="F10929" s="1" t="s">
        <v>9870</v>
      </c>
      <c r="G10929" s="1" t="s">
        <v>5814</v>
      </c>
      <c r="H10929" s="1" t="s">
        <v>9759</v>
      </c>
      <c r="I10929" s="1" t="b">
        <v>1</v>
      </c>
      <c r="J10929" s="1">
        <v>0</v>
      </c>
      <c r="K10929" s="1">
        <v>0</v>
      </c>
      <c r="L10929" s="1">
        <v>0</v>
      </c>
      <c r="M10929" s="1">
        <v>169</v>
      </c>
      <c r="N10929" s="1">
        <v>13</v>
      </c>
      <c r="O10929" s="1" t="s">
        <v>9761</v>
      </c>
    </row>
    <row r="10930" spans="1:15" x14ac:dyDescent="0.3">
      <c r="A10930" s="1" t="s">
        <v>5701</v>
      </c>
      <c r="B10930" s="1" t="s">
        <v>5779</v>
      </c>
      <c r="C10930" s="1">
        <v>3</v>
      </c>
      <c r="D10930" s="1" t="s">
        <v>6773</v>
      </c>
      <c r="E10930" s="1">
        <v>1</v>
      </c>
      <c r="F10930" s="1" t="s">
        <v>9870</v>
      </c>
      <c r="G10930" s="1" t="s">
        <v>5801</v>
      </c>
      <c r="H10930" s="1" t="s">
        <v>9759</v>
      </c>
      <c r="I10930" s="1" t="b">
        <v>0</v>
      </c>
      <c r="J10930" s="1">
        <v>1</v>
      </c>
      <c r="K10930" s="1">
        <v>0</v>
      </c>
      <c r="L10930" s="1">
        <v>0</v>
      </c>
      <c r="M10930" s="1">
        <v>120</v>
      </c>
      <c r="N10930" s="1">
        <v>9.2307692307692299</v>
      </c>
      <c r="O10930" s="1" t="s">
        <v>9764</v>
      </c>
    </row>
    <row r="10931" spans="1:15" x14ac:dyDescent="0.3">
      <c r="A10931" s="1" t="s">
        <v>5701</v>
      </c>
      <c r="B10931" s="1" t="s">
        <v>5779</v>
      </c>
      <c r="C10931" s="1">
        <v>3</v>
      </c>
      <c r="D10931" s="1" t="s">
        <v>6773</v>
      </c>
      <c r="E10931" s="1">
        <v>1</v>
      </c>
      <c r="F10931" s="1" t="s">
        <v>9870</v>
      </c>
      <c r="G10931" s="1" t="s">
        <v>5803</v>
      </c>
      <c r="H10931" s="1" t="s">
        <v>9757</v>
      </c>
      <c r="I10931" s="1" t="b">
        <v>0</v>
      </c>
      <c r="J10931" s="1">
        <v>0</v>
      </c>
      <c r="K10931" s="1">
        <v>1</v>
      </c>
      <c r="L10931" s="1">
        <v>0</v>
      </c>
      <c r="M10931" s="1">
        <v>104</v>
      </c>
      <c r="N10931" s="1">
        <v>8</v>
      </c>
      <c r="O10931" s="1" t="s">
        <v>9760</v>
      </c>
    </row>
    <row r="10932" spans="1:15" x14ac:dyDescent="0.3">
      <c r="A10932" s="1" t="s">
        <v>5701</v>
      </c>
      <c r="B10932" s="1" t="s">
        <v>5779</v>
      </c>
      <c r="C10932" s="1">
        <v>3</v>
      </c>
      <c r="D10932" s="1" t="s">
        <v>6773</v>
      </c>
      <c r="E10932" s="1">
        <v>1</v>
      </c>
      <c r="F10932" s="1" t="s">
        <v>9870</v>
      </c>
      <c r="G10932" s="1" t="s">
        <v>5834</v>
      </c>
      <c r="H10932" s="1" t="s">
        <v>9759</v>
      </c>
      <c r="I10932" s="1" t="b">
        <v>0</v>
      </c>
      <c r="J10932" s="1">
        <v>18</v>
      </c>
      <c r="K10932" s="1">
        <v>0</v>
      </c>
      <c r="L10932" s="1">
        <v>0</v>
      </c>
      <c r="M10932" s="1">
        <v>101</v>
      </c>
      <c r="N10932" s="1">
        <v>7.7692307692307701</v>
      </c>
      <c r="O10932" s="1" t="s">
        <v>9775</v>
      </c>
    </row>
    <row r="10933" spans="1:15" x14ac:dyDescent="0.3">
      <c r="A10933" s="1" t="s">
        <v>5701</v>
      </c>
      <c r="B10933" s="1" t="s">
        <v>5779</v>
      </c>
      <c r="C10933" s="1">
        <v>3</v>
      </c>
      <c r="D10933" s="1" t="s">
        <v>6773</v>
      </c>
      <c r="E10933" s="1">
        <v>1</v>
      </c>
      <c r="F10933" s="1" t="s">
        <v>9870</v>
      </c>
      <c r="G10933" s="1" t="s">
        <v>5803</v>
      </c>
      <c r="H10933" s="1" t="s">
        <v>9781</v>
      </c>
      <c r="I10933" s="1" t="b">
        <v>0</v>
      </c>
      <c r="J10933" s="1">
        <v>0</v>
      </c>
      <c r="K10933" s="1">
        <v>1</v>
      </c>
      <c r="L10933" s="1">
        <v>0</v>
      </c>
      <c r="M10933" s="1">
        <v>80</v>
      </c>
      <c r="N10933" s="1">
        <v>6.1538461538461497</v>
      </c>
      <c r="O10933" s="1" t="s">
        <v>9782</v>
      </c>
    </row>
    <row r="10934" spans="1:15" x14ac:dyDescent="0.3">
      <c r="A10934" s="1" t="s">
        <v>5701</v>
      </c>
      <c r="B10934" s="1" t="s">
        <v>5779</v>
      </c>
      <c r="C10934" s="1">
        <v>3</v>
      </c>
      <c r="D10934" s="1" t="s">
        <v>6773</v>
      </c>
      <c r="E10934" s="1">
        <v>1</v>
      </c>
      <c r="F10934" s="1" t="s">
        <v>9870</v>
      </c>
      <c r="G10934" s="1" t="s">
        <v>5834</v>
      </c>
      <c r="H10934" s="1" t="s">
        <v>9759</v>
      </c>
      <c r="I10934" s="1" t="b">
        <v>0</v>
      </c>
      <c r="J10934" s="1">
        <v>6</v>
      </c>
      <c r="K10934" s="1">
        <v>0</v>
      </c>
      <c r="L10934" s="1">
        <v>0</v>
      </c>
      <c r="M10934" s="1">
        <v>22</v>
      </c>
      <c r="N10934" s="1">
        <v>1.6923076923076901</v>
      </c>
      <c r="O10934" s="1" t="s">
        <v>9871</v>
      </c>
    </row>
    <row r="10935" spans="1:15" x14ac:dyDescent="0.3">
      <c r="A10935" s="1" t="s">
        <v>5701</v>
      </c>
      <c r="B10935" s="1" t="s">
        <v>5779</v>
      </c>
      <c r="C10935" s="1">
        <v>3</v>
      </c>
      <c r="D10935" s="1" t="s">
        <v>6773</v>
      </c>
      <c r="E10935" s="1">
        <v>1</v>
      </c>
      <c r="F10935" s="1" t="s">
        <v>9870</v>
      </c>
      <c r="G10935" s="1" t="s">
        <v>5834</v>
      </c>
      <c r="H10935" s="1" t="s">
        <v>9759</v>
      </c>
      <c r="I10935" s="1" t="b">
        <v>0</v>
      </c>
      <c r="J10935" s="1">
        <v>20</v>
      </c>
      <c r="K10935" s="1">
        <v>0</v>
      </c>
      <c r="L10935" s="1">
        <v>0</v>
      </c>
      <c r="M10935" s="1">
        <v>20</v>
      </c>
      <c r="N10935" s="1">
        <v>1.5384615384615301</v>
      </c>
      <c r="O10935" s="1" t="s">
        <v>9872</v>
      </c>
    </row>
    <row r="10936" spans="1:15" x14ac:dyDescent="0.3">
      <c r="A10936" s="1" t="s">
        <v>5701</v>
      </c>
      <c r="B10936" s="1" t="s">
        <v>5779</v>
      </c>
      <c r="C10936" s="1">
        <v>3</v>
      </c>
      <c r="D10936" s="1" t="s">
        <v>6773</v>
      </c>
      <c r="E10936" s="1">
        <v>1</v>
      </c>
      <c r="F10936" s="1" t="s">
        <v>9870</v>
      </c>
      <c r="G10936" s="1" t="s">
        <v>5810</v>
      </c>
      <c r="H10936" s="1" t="s">
        <v>9759</v>
      </c>
      <c r="I10936" s="1" t="b">
        <v>0</v>
      </c>
      <c r="J10936" s="1">
        <v>2</v>
      </c>
      <c r="K10936" s="1">
        <v>0</v>
      </c>
      <c r="L10936" s="1">
        <v>0</v>
      </c>
      <c r="M10936" s="1">
        <v>16</v>
      </c>
      <c r="N10936" s="1">
        <v>1.2307692307692299</v>
      </c>
      <c r="O10936" s="1" t="s">
        <v>9830</v>
      </c>
    </row>
    <row r="10937" spans="1:15" x14ac:dyDescent="0.3">
      <c r="A10937" s="1" t="s">
        <v>5701</v>
      </c>
      <c r="B10937" s="1" t="s">
        <v>5779</v>
      </c>
      <c r="C10937" s="1">
        <v>3</v>
      </c>
      <c r="D10937" s="1" t="s">
        <v>6773</v>
      </c>
      <c r="E10937" s="1">
        <v>2</v>
      </c>
      <c r="F10937" s="1" t="s">
        <v>9873</v>
      </c>
      <c r="G10937" s="1" t="s">
        <v>5803</v>
      </c>
      <c r="H10937" s="1" t="s">
        <v>9757</v>
      </c>
      <c r="I10937" s="1" t="b">
        <v>0</v>
      </c>
      <c r="J10937" s="1">
        <v>0</v>
      </c>
      <c r="K10937" s="1">
        <v>1</v>
      </c>
      <c r="L10937" s="1">
        <v>0</v>
      </c>
      <c r="M10937" s="1">
        <v>487</v>
      </c>
      <c r="N10937" s="1">
        <v>73.899848254931698</v>
      </c>
      <c r="O10937" s="1" t="s">
        <v>9758</v>
      </c>
    </row>
    <row r="10938" spans="1:15" x14ac:dyDescent="0.3">
      <c r="A10938" s="1" t="s">
        <v>5701</v>
      </c>
      <c r="B10938" s="1" t="s">
        <v>5779</v>
      </c>
      <c r="C10938" s="1">
        <v>3</v>
      </c>
      <c r="D10938" s="1" t="s">
        <v>6773</v>
      </c>
      <c r="E10938" s="1">
        <v>2</v>
      </c>
      <c r="F10938" s="1" t="s">
        <v>9873</v>
      </c>
      <c r="G10938" s="1" t="s">
        <v>5814</v>
      </c>
      <c r="H10938" s="1" t="s">
        <v>9759</v>
      </c>
      <c r="I10938" s="1" t="b">
        <v>1</v>
      </c>
      <c r="J10938" s="1">
        <v>0</v>
      </c>
      <c r="K10938" s="1">
        <v>0</v>
      </c>
      <c r="L10938" s="1">
        <v>0</v>
      </c>
      <c r="M10938" s="1">
        <v>51</v>
      </c>
      <c r="N10938" s="1">
        <v>7.7389984825493103</v>
      </c>
      <c r="O10938" s="1" t="s">
        <v>9761</v>
      </c>
    </row>
    <row r="10939" spans="1:15" x14ac:dyDescent="0.3">
      <c r="A10939" s="1" t="s">
        <v>5701</v>
      </c>
      <c r="B10939" s="1" t="s">
        <v>5779</v>
      </c>
      <c r="C10939" s="1">
        <v>3</v>
      </c>
      <c r="D10939" s="1" t="s">
        <v>6773</v>
      </c>
      <c r="E10939" s="1">
        <v>2</v>
      </c>
      <c r="F10939" s="1" t="s">
        <v>9873</v>
      </c>
      <c r="G10939" s="1" t="s">
        <v>5803</v>
      </c>
      <c r="H10939" s="1" t="s">
        <v>9757</v>
      </c>
      <c r="I10939" s="1" t="b">
        <v>0</v>
      </c>
      <c r="J10939" s="1">
        <v>0</v>
      </c>
      <c r="K10939" s="1">
        <v>1</v>
      </c>
      <c r="L10939" s="1">
        <v>0</v>
      </c>
      <c r="M10939" s="1">
        <v>43</v>
      </c>
      <c r="N10939" s="1">
        <v>6.5250379362670703</v>
      </c>
      <c r="O10939" s="1" t="s">
        <v>9760</v>
      </c>
    </row>
    <row r="10940" spans="1:15" x14ac:dyDescent="0.3">
      <c r="A10940" s="1" t="s">
        <v>5701</v>
      </c>
      <c r="B10940" s="1" t="s">
        <v>5779</v>
      </c>
      <c r="C10940" s="1">
        <v>3</v>
      </c>
      <c r="D10940" s="1" t="s">
        <v>6773</v>
      </c>
      <c r="E10940" s="1">
        <v>2</v>
      </c>
      <c r="F10940" s="1" t="s">
        <v>9873</v>
      </c>
      <c r="G10940" s="1" t="s">
        <v>5834</v>
      </c>
      <c r="H10940" s="1" t="s">
        <v>9759</v>
      </c>
      <c r="I10940" s="1" t="b">
        <v>0</v>
      </c>
      <c r="J10940" s="1">
        <v>12</v>
      </c>
      <c r="K10940" s="1">
        <v>0</v>
      </c>
      <c r="L10940" s="1">
        <v>0</v>
      </c>
      <c r="M10940" s="1">
        <v>19</v>
      </c>
      <c r="N10940" s="1">
        <v>2.8831562974203302</v>
      </c>
      <c r="O10940" s="1" t="s">
        <v>9813</v>
      </c>
    </row>
    <row r="10941" spans="1:15" x14ac:dyDescent="0.3">
      <c r="A10941" s="1" t="s">
        <v>5701</v>
      </c>
      <c r="B10941" s="1" t="s">
        <v>5779</v>
      </c>
      <c r="C10941" s="1">
        <v>3</v>
      </c>
      <c r="D10941" s="1" t="s">
        <v>6773</v>
      </c>
      <c r="E10941" s="1">
        <v>2</v>
      </c>
      <c r="F10941" s="1" t="s">
        <v>9873</v>
      </c>
      <c r="G10941" s="1" t="s">
        <v>5803</v>
      </c>
      <c r="H10941" s="1" t="s">
        <v>9757</v>
      </c>
      <c r="I10941" s="1" t="b">
        <v>0</v>
      </c>
      <c r="J10941" s="1">
        <v>0</v>
      </c>
      <c r="K10941" s="1">
        <v>1</v>
      </c>
      <c r="L10941" s="1">
        <v>0</v>
      </c>
      <c r="M10941" s="1">
        <v>11</v>
      </c>
      <c r="N10941" s="1">
        <v>1.6691957511380799</v>
      </c>
      <c r="O10941" s="1" t="s">
        <v>9766</v>
      </c>
    </row>
    <row r="10942" spans="1:15" x14ac:dyDescent="0.3">
      <c r="A10942" s="1" t="s">
        <v>5701</v>
      </c>
      <c r="B10942" s="1" t="s">
        <v>5779</v>
      </c>
      <c r="C10942" s="1">
        <v>3</v>
      </c>
      <c r="D10942" s="1" t="s">
        <v>6773</v>
      </c>
      <c r="E10942" s="1">
        <v>2</v>
      </c>
      <c r="F10942" s="1" t="s">
        <v>9873</v>
      </c>
      <c r="G10942" s="1" t="s">
        <v>5801</v>
      </c>
      <c r="H10942" s="1" t="s">
        <v>9759</v>
      </c>
      <c r="I10942" s="1" t="b">
        <v>0</v>
      </c>
      <c r="J10942" s="1">
        <v>1</v>
      </c>
      <c r="K10942" s="1">
        <v>0</v>
      </c>
      <c r="L10942" s="1">
        <v>0</v>
      </c>
      <c r="M10942" s="1">
        <v>8</v>
      </c>
      <c r="N10942" s="1">
        <v>1.21396054628224</v>
      </c>
      <c r="O10942" s="1" t="s">
        <v>9764</v>
      </c>
    </row>
    <row r="10943" spans="1:15" x14ac:dyDescent="0.3">
      <c r="A10943" s="1" t="s">
        <v>5701</v>
      </c>
      <c r="B10943" s="1" t="s">
        <v>5779</v>
      </c>
      <c r="C10943" s="1">
        <v>3</v>
      </c>
      <c r="D10943" s="1" t="s">
        <v>6773</v>
      </c>
      <c r="E10943" s="1">
        <v>3</v>
      </c>
      <c r="F10943" s="1" t="s">
        <v>9874</v>
      </c>
      <c r="G10943" s="1" t="s">
        <v>5803</v>
      </c>
      <c r="H10943" s="1" t="s">
        <v>9757</v>
      </c>
      <c r="I10943" s="1" t="b">
        <v>0</v>
      </c>
      <c r="J10943" s="1">
        <v>0</v>
      </c>
      <c r="K10943" s="1">
        <v>1</v>
      </c>
      <c r="L10943" s="1">
        <v>0</v>
      </c>
      <c r="M10943" s="1">
        <v>536</v>
      </c>
      <c r="N10943" s="1">
        <v>69.340232858990902</v>
      </c>
      <c r="O10943" s="1" t="s">
        <v>9758</v>
      </c>
    </row>
    <row r="10944" spans="1:15" x14ac:dyDescent="0.3">
      <c r="A10944" s="1" t="s">
        <v>5701</v>
      </c>
      <c r="B10944" s="1" t="s">
        <v>5779</v>
      </c>
      <c r="C10944" s="1">
        <v>3</v>
      </c>
      <c r="D10944" s="1" t="s">
        <v>6773</v>
      </c>
      <c r="E10944" s="1">
        <v>3</v>
      </c>
      <c r="F10944" s="1" t="s">
        <v>9874</v>
      </c>
      <c r="G10944" s="1" t="s">
        <v>5814</v>
      </c>
      <c r="H10944" s="1" t="s">
        <v>9759</v>
      </c>
      <c r="I10944" s="1" t="b">
        <v>1</v>
      </c>
      <c r="J10944" s="1">
        <v>0</v>
      </c>
      <c r="K10944" s="1">
        <v>0</v>
      </c>
      <c r="L10944" s="1">
        <v>0</v>
      </c>
      <c r="M10944" s="1">
        <v>82</v>
      </c>
      <c r="N10944" s="1">
        <v>10.608020698576899</v>
      </c>
      <c r="O10944" s="1" t="s">
        <v>9761</v>
      </c>
    </row>
    <row r="10945" spans="1:15" x14ac:dyDescent="0.3">
      <c r="A10945" s="1" t="s">
        <v>5701</v>
      </c>
      <c r="B10945" s="1" t="s">
        <v>5779</v>
      </c>
      <c r="C10945" s="1">
        <v>3</v>
      </c>
      <c r="D10945" s="1" t="s">
        <v>6773</v>
      </c>
      <c r="E10945" s="1">
        <v>3</v>
      </c>
      <c r="F10945" s="1" t="s">
        <v>9874</v>
      </c>
      <c r="G10945" s="1" t="s">
        <v>5803</v>
      </c>
      <c r="H10945" s="1" t="s">
        <v>9757</v>
      </c>
      <c r="I10945" s="1" t="b">
        <v>0</v>
      </c>
      <c r="J10945" s="1">
        <v>0</v>
      </c>
      <c r="K10945" s="1">
        <v>1</v>
      </c>
      <c r="L10945" s="1">
        <v>0</v>
      </c>
      <c r="M10945" s="1">
        <v>30</v>
      </c>
      <c r="N10945" s="1">
        <v>3.8809831824062</v>
      </c>
      <c r="O10945" s="1" t="s">
        <v>9760</v>
      </c>
    </row>
    <row r="10946" spans="1:15" x14ac:dyDescent="0.3">
      <c r="A10946" s="1" t="s">
        <v>5701</v>
      </c>
      <c r="B10946" s="1" t="s">
        <v>5779</v>
      </c>
      <c r="C10946" s="1">
        <v>3</v>
      </c>
      <c r="D10946" s="1" t="s">
        <v>6773</v>
      </c>
      <c r="E10946" s="1">
        <v>3</v>
      </c>
      <c r="F10946" s="1" t="s">
        <v>9874</v>
      </c>
      <c r="G10946" s="1" t="s">
        <v>5803</v>
      </c>
      <c r="H10946" s="1" t="s">
        <v>9757</v>
      </c>
      <c r="I10946" s="1" t="b">
        <v>0</v>
      </c>
      <c r="J10946" s="1">
        <v>0</v>
      </c>
      <c r="K10946" s="1">
        <v>1</v>
      </c>
      <c r="L10946" s="1">
        <v>0</v>
      </c>
      <c r="M10946" s="1">
        <v>20</v>
      </c>
      <c r="N10946" s="1">
        <v>2.58732212160414</v>
      </c>
      <c r="O10946" s="1" t="s">
        <v>9766</v>
      </c>
    </row>
    <row r="10947" spans="1:15" x14ac:dyDescent="0.3">
      <c r="A10947" s="1" t="s">
        <v>5701</v>
      </c>
      <c r="B10947" s="1" t="s">
        <v>5779</v>
      </c>
      <c r="C10947" s="1">
        <v>3</v>
      </c>
      <c r="D10947" s="1" t="s">
        <v>6773</v>
      </c>
      <c r="E10947" s="1">
        <v>3</v>
      </c>
      <c r="F10947" s="1" t="s">
        <v>9874</v>
      </c>
      <c r="G10947" s="1" t="s">
        <v>5801</v>
      </c>
      <c r="H10947" s="1" t="s">
        <v>9759</v>
      </c>
      <c r="I10947" s="1" t="b">
        <v>0</v>
      </c>
      <c r="J10947" s="1">
        <v>1</v>
      </c>
      <c r="K10947" s="1">
        <v>0</v>
      </c>
      <c r="L10947" s="1">
        <v>0</v>
      </c>
      <c r="M10947" s="1">
        <v>16</v>
      </c>
      <c r="N10947" s="1">
        <v>2.06985769728331</v>
      </c>
      <c r="O10947" s="1" t="s">
        <v>9764</v>
      </c>
    </row>
    <row r="10948" spans="1:15" x14ac:dyDescent="0.3">
      <c r="A10948" s="1" t="s">
        <v>5701</v>
      </c>
      <c r="B10948" s="1" t="s">
        <v>5779</v>
      </c>
      <c r="C10948" s="1">
        <v>3</v>
      </c>
      <c r="D10948" s="1" t="s">
        <v>6773</v>
      </c>
      <c r="E10948" s="1">
        <v>3</v>
      </c>
      <c r="F10948" s="1" t="s">
        <v>9874</v>
      </c>
      <c r="G10948" s="1" t="s">
        <v>5803</v>
      </c>
      <c r="H10948" s="1" t="s">
        <v>9757</v>
      </c>
      <c r="I10948" s="1" t="b">
        <v>0</v>
      </c>
      <c r="J10948" s="1">
        <v>0</v>
      </c>
      <c r="K10948" s="1">
        <v>1</v>
      </c>
      <c r="L10948" s="1">
        <v>1</v>
      </c>
      <c r="M10948" s="1">
        <v>10</v>
      </c>
      <c r="N10948" s="1">
        <v>1.29366106080207</v>
      </c>
      <c r="O10948" s="1" t="s">
        <v>9779</v>
      </c>
    </row>
    <row r="10949" spans="1:15" x14ac:dyDescent="0.3">
      <c r="A10949" s="1" t="s">
        <v>5701</v>
      </c>
      <c r="B10949" s="1" t="s">
        <v>5779</v>
      </c>
      <c r="C10949" s="1">
        <v>3</v>
      </c>
      <c r="D10949" s="1" t="s">
        <v>6773</v>
      </c>
      <c r="E10949" s="1">
        <v>4</v>
      </c>
      <c r="F10949" s="1" t="s">
        <v>9875</v>
      </c>
      <c r="G10949" s="1" t="s">
        <v>5803</v>
      </c>
      <c r="H10949" s="1" t="s">
        <v>9757</v>
      </c>
      <c r="I10949" s="1" t="b">
        <v>0</v>
      </c>
      <c r="J10949" s="1">
        <v>0</v>
      </c>
      <c r="K10949" s="1">
        <v>1</v>
      </c>
      <c r="L10949" s="1">
        <v>0</v>
      </c>
      <c r="M10949" s="1">
        <v>373</v>
      </c>
      <c r="N10949" s="1">
        <v>35.762224352828298</v>
      </c>
      <c r="O10949" s="1" t="s">
        <v>9760</v>
      </c>
    </row>
    <row r="10950" spans="1:15" x14ac:dyDescent="0.3">
      <c r="A10950" s="1" t="s">
        <v>5701</v>
      </c>
      <c r="B10950" s="1" t="s">
        <v>5779</v>
      </c>
      <c r="C10950" s="1">
        <v>3</v>
      </c>
      <c r="D10950" s="1" t="s">
        <v>6773</v>
      </c>
      <c r="E10950" s="1">
        <v>4</v>
      </c>
      <c r="F10950" s="1" t="s">
        <v>9875</v>
      </c>
      <c r="G10950" s="1" t="s">
        <v>5803</v>
      </c>
      <c r="H10950" s="1" t="s">
        <v>9757</v>
      </c>
      <c r="I10950" s="1" t="b">
        <v>0</v>
      </c>
      <c r="J10950" s="1">
        <v>0</v>
      </c>
      <c r="K10950" s="1">
        <v>1</v>
      </c>
      <c r="L10950" s="1">
        <v>0</v>
      </c>
      <c r="M10950" s="1">
        <v>223</v>
      </c>
      <c r="N10950" s="1">
        <v>21.380632790028699</v>
      </c>
      <c r="O10950" s="1" t="s">
        <v>9758</v>
      </c>
    </row>
    <row r="10951" spans="1:15" x14ac:dyDescent="0.3">
      <c r="A10951" s="1" t="s">
        <v>5701</v>
      </c>
      <c r="B10951" s="1" t="s">
        <v>5779</v>
      </c>
      <c r="C10951" s="1">
        <v>3</v>
      </c>
      <c r="D10951" s="1" t="s">
        <v>6773</v>
      </c>
      <c r="E10951" s="1">
        <v>4</v>
      </c>
      <c r="F10951" s="1" t="s">
        <v>9875</v>
      </c>
      <c r="G10951" s="1" t="s">
        <v>5801</v>
      </c>
      <c r="H10951" s="1" t="s">
        <v>9759</v>
      </c>
      <c r="I10951" s="1" t="b">
        <v>0</v>
      </c>
      <c r="J10951" s="1">
        <v>1</v>
      </c>
      <c r="K10951" s="1">
        <v>0</v>
      </c>
      <c r="L10951" s="1">
        <v>0</v>
      </c>
      <c r="M10951" s="1">
        <v>114</v>
      </c>
      <c r="N10951" s="1">
        <v>10.930009587727699</v>
      </c>
      <c r="O10951" s="1" t="s">
        <v>9764</v>
      </c>
    </row>
    <row r="10952" spans="1:15" x14ac:dyDescent="0.3">
      <c r="A10952" s="1" t="s">
        <v>5701</v>
      </c>
      <c r="B10952" s="1" t="s">
        <v>5779</v>
      </c>
      <c r="C10952" s="1">
        <v>3</v>
      </c>
      <c r="D10952" s="1" t="s">
        <v>6773</v>
      </c>
      <c r="E10952" s="1">
        <v>4</v>
      </c>
      <c r="F10952" s="1" t="s">
        <v>9875</v>
      </c>
      <c r="G10952" s="1" t="s">
        <v>5834</v>
      </c>
      <c r="H10952" s="1" t="s">
        <v>9759</v>
      </c>
      <c r="I10952" s="1" t="b">
        <v>0</v>
      </c>
      <c r="J10952" s="1">
        <v>6</v>
      </c>
      <c r="K10952" s="1">
        <v>0</v>
      </c>
      <c r="L10952" s="1">
        <v>0</v>
      </c>
      <c r="M10952" s="1">
        <v>87</v>
      </c>
      <c r="N10952" s="1">
        <v>8.3413231064237703</v>
      </c>
      <c r="O10952" s="1" t="s">
        <v>9816</v>
      </c>
    </row>
    <row r="10953" spans="1:15" x14ac:dyDescent="0.3">
      <c r="A10953" s="1" t="s">
        <v>5701</v>
      </c>
      <c r="B10953" s="1" t="s">
        <v>5779</v>
      </c>
      <c r="C10953" s="1">
        <v>3</v>
      </c>
      <c r="D10953" s="1" t="s">
        <v>6773</v>
      </c>
      <c r="E10953" s="1">
        <v>4</v>
      </c>
      <c r="F10953" s="1" t="s">
        <v>9875</v>
      </c>
      <c r="G10953" s="1" t="s">
        <v>5814</v>
      </c>
      <c r="H10953" s="1" t="s">
        <v>9759</v>
      </c>
      <c r="I10953" s="1" t="b">
        <v>1</v>
      </c>
      <c r="J10953" s="1">
        <v>0</v>
      </c>
      <c r="K10953" s="1">
        <v>0</v>
      </c>
      <c r="L10953" s="1">
        <v>0</v>
      </c>
      <c r="M10953" s="1">
        <v>53</v>
      </c>
      <c r="N10953" s="1">
        <v>5.0814956855225297</v>
      </c>
      <c r="O10953" s="1" t="s">
        <v>9761</v>
      </c>
    </row>
    <row r="10954" spans="1:15" x14ac:dyDescent="0.3">
      <c r="A10954" s="1" t="s">
        <v>5701</v>
      </c>
      <c r="B10954" s="1" t="s">
        <v>5779</v>
      </c>
      <c r="C10954" s="1">
        <v>3</v>
      </c>
      <c r="D10954" s="1" t="s">
        <v>6773</v>
      </c>
      <c r="E10954" s="1">
        <v>4</v>
      </c>
      <c r="F10954" s="1" t="s">
        <v>9875</v>
      </c>
      <c r="G10954" s="1" t="s">
        <v>5803</v>
      </c>
      <c r="H10954" s="1" t="s">
        <v>9781</v>
      </c>
      <c r="I10954" s="1" t="b">
        <v>0</v>
      </c>
      <c r="J10954" s="1">
        <v>0</v>
      </c>
      <c r="K10954" s="1">
        <v>1</v>
      </c>
      <c r="L10954" s="1">
        <v>0</v>
      </c>
      <c r="M10954" s="1">
        <v>32</v>
      </c>
      <c r="N10954" s="1">
        <v>3.0680728667305801</v>
      </c>
      <c r="O10954" s="1" t="s">
        <v>9782</v>
      </c>
    </row>
    <row r="10955" spans="1:15" x14ac:dyDescent="0.3">
      <c r="A10955" s="1" t="s">
        <v>5701</v>
      </c>
      <c r="B10955" s="1" t="s">
        <v>5779</v>
      </c>
      <c r="C10955" s="1">
        <v>3</v>
      </c>
      <c r="D10955" s="1" t="s">
        <v>6773</v>
      </c>
      <c r="E10955" s="1">
        <v>4</v>
      </c>
      <c r="F10955" s="1" t="s">
        <v>9875</v>
      </c>
      <c r="G10955" s="1" t="s">
        <v>5803</v>
      </c>
      <c r="H10955" s="1" t="s">
        <v>9757</v>
      </c>
      <c r="I10955" s="1" t="b">
        <v>0</v>
      </c>
      <c r="J10955" s="1">
        <v>0</v>
      </c>
      <c r="K10955" s="1">
        <v>1</v>
      </c>
      <c r="L10955" s="1">
        <v>0</v>
      </c>
      <c r="M10955" s="1">
        <v>25</v>
      </c>
      <c r="N10955" s="1">
        <v>2.3969319271332599</v>
      </c>
      <c r="O10955" s="1" t="s">
        <v>9766</v>
      </c>
    </row>
    <row r="10956" spans="1:15" x14ac:dyDescent="0.3">
      <c r="A10956" s="1" t="s">
        <v>5701</v>
      </c>
      <c r="B10956" s="1" t="s">
        <v>5779</v>
      </c>
      <c r="C10956" s="1">
        <v>3</v>
      </c>
      <c r="D10956" s="1" t="s">
        <v>6773</v>
      </c>
      <c r="E10956" s="1">
        <v>4</v>
      </c>
      <c r="F10956" s="1" t="s">
        <v>9875</v>
      </c>
      <c r="G10956" s="1" t="s">
        <v>5840</v>
      </c>
      <c r="H10956" s="1" t="s">
        <v>9759</v>
      </c>
      <c r="I10956" s="1" t="b">
        <v>0</v>
      </c>
      <c r="J10956" s="1">
        <v>5</v>
      </c>
      <c r="K10956" s="1">
        <v>0</v>
      </c>
      <c r="L10956" s="1">
        <v>1</v>
      </c>
      <c r="M10956" s="1">
        <v>13</v>
      </c>
      <c r="N10956" s="1">
        <v>1.2464046021093</v>
      </c>
      <c r="O10956" s="1" t="s">
        <v>9794</v>
      </c>
    </row>
    <row r="10957" spans="1:15" x14ac:dyDescent="0.3">
      <c r="A10957" s="1" t="s">
        <v>5701</v>
      </c>
      <c r="B10957" s="1" t="s">
        <v>5779</v>
      </c>
      <c r="C10957" s="1">
        <v>3</v>
      </c>
      <c r="D10957" s="1" t="s">
        <v>6773</v>
      </c>
      <c r="E10957" s="1">
        <v>4</v>
      </c>
      <c r="F10957" s="1" t="s">
        <v>9875</v>
      </c>
      <c r="G10957" s="1" t="s">
        <v>5895</v>
      </c>
      <c r="H10957" s="1" t="s">
        <v>9787</v>
      </c>
      <c r="I10957" s="1" t="b">
        <v>0</v>
      </c>
      <c r="J10957" s="1">
        <v>0</v>
      </c>
      <c r="K10957" s="1">
        <v>2</v>
      </c>
      <c r="L10957" s="1">
        <v>0</v>
      </c>
      <c r="M10957" s="1">
        <v>11</v>
      </c>
      <c r="N10957" s="1">
        <v>1.05465004793863</v>
      </c>
      <c r="O10957" s="1" t="s">
        <v>9788</v>
      </c>
    </row>
    <row r="10958" spans="1:15" x14ac:dyDescent="0.3">
      <c r="A10958" s="1" t="s">
        <v>5701</v>
      </c>
      <c r="B10958" s="1" t="s">
        <v>5779</v>
      </c>
      <c r="C10958" s="1">
        <v>3</v>
      </c>
      <c r="D10958" s="1" t="s">
        <v>6773</v>
      </c>
      <c r="E10958" s="1">
        <v>5</v>
      </c>
      <c r="F10958" s="1" t="s">
        <v>9876</v>
      </c>
      <c r="G10958" s="1" t="s">
        <v>5801</v>
      </c>
      <c r="H10958" s="1" t="s">
        <v>9759</v>
      </c>
      <c r="I10958" s="1" t="b">
        <v>0</v>
      </c>
      <c r="J10958" s="1">
        <v>1</v>
      </c>
      <c r="K10958" s="1">
        <v>0</v>
      </c>
      <c r="L10958" s="1">
        <v>0</v>
      </c>
      <c r="M10958" s="1">
        <v>972</v>
      </c>
      <c r="N10958" s="1">
        <v>31.4868804664723</v>
      </c>
      <c r="O10958" s="1" t="s">
        <v>9764</v>
      </c>
    </row>
    <row r="10959" spans="1:15" x14ac:dyDescent="0.3">
      <c r="A10959" s="1" t="s">
        <v>5701</v>
      </c>
      <c r="B10959" s="1" t="s">
        <v>5779</v>
      </c>
      <c r="C10959" s="1">
        <v>3</v>
      </c>
      <c r="D10959" s="1" t="s">
        <v>6773</v>
      </c>
      <c r="E10959" s="1">
        <v>5</v>
      </c>
      <c r="F10959" s="1" t="s">
        <v>9876</v>
      </c>
      <c r="G10959" s="1" t="s">
        <v>5803</v>
      </c>
      <c r="H10959" s="1" t="s">
        <v>9757</v>
      </c>
      <c r="I10959" s="1" t="b">
        <v>0</v>
      </c>
      <c r="J10959" s="1">
        <v>0</v>
      </c>
      <c r="K10959" s="1">
        <v>1</v>
      </c>
      <c r="L10959" s="1">
        <v>0</v>
      </c>
      <c r="M10959" s="1">
        <v>627</v>
      </c>
      <c r="N10959" s="1">
        <v>20.310981535471299</v>
      </c>
      <c r="O10959" s="1" t="s">
        <v>9760</v>
      </c>
    </row>
    <row r="10960" spans="1:15" x14ac:dyDescent="0.3">
      <c r="A10960" s="1" t="s">
        <v>5701</v>
      </c>
      <c r="B10960" s="1" t="s">
        <v>5779</v>
      </c>
      <c r="C10960" s="1">
        <v>3</v>
      </c>
      <c r="D10960" s="1" t="s">
        <v>6773</v>
      </c>
      <c r="E10960" s="1">
        <v>5</v>
      </c>
      <c r="F10960" s="1" t="s">
        <v>9876</v>
      </c>
      <c r="G10960" s="1" t="s">
        <v>5803</v>
      </c>
      <c r="H10960" s="1" t="s">
        <v>9757</v>
      </c>
      <c r="I10960" s="1" t="b">
        <v>0</v>
      </c>
      <c r="J10960" s="1">
        <v>0</v>
      </c>
      <c r="K10960" s="1">
        <v>1</v>
      </c>
      <c r="L10960" s="1">
        <v>0</v>
      </c>
      <c r="M10960" s="1">
        <v>444</v>
      </c>
      <c r="N10960" s="1">
        <v>14.382896015549001</v>
      </c>
      <c r="O10960" s="1" t="s">
        <v>9758</v>
      </c>
    </row>
    <row r="10961" spans="1:15" x14ac:dyDescent="0.3">
      <c r="A10961" s="1" t="s">
        <v>5701</v>
      </c>
      <c r="B10961" s="1" t="s">
        <v>5779</v>
      </c>
      <c r="C10961" s="1">
        <v>3</v>
      </c>
      <c r="D10961" s="1" t="s">
        <v>6773</v>
      </c>
      <c r="E10961" s="1">
        <v>5</v>
      </c>
      <c r="F10961" s="1" t="s">
        <v>9876</v>
      </c>
      <c r="G10961" s="1" t="s">
        <v>5803</v>
      </c>
      <c r="H10961" s="1" t="s">
        <v>9781</v>
      </c>
      <c r="I10961" s="1" t="b">
        <v>0</v>
      </c>
      <c r="J10961" s="1">
        <v>0</v>
      </c>
      <c r="K10961" s="1">
        <v>1</v>
      </c>
      <c r="L10961" s="1">
        <v>0</v>
      </c>
      <c r="M10961" s="1">
        <v>372</v>
      </c>
      <c r="N10961" s="1">
        <v>12.050534499514001</v>
      </c>
      <c r="O10961" s="1" t="s">
        <v>9782</v>
      </c>
    </row>
    <row r="10962" spans="1:15" x14ac:dyDescent="0.3">
      <c r="A10962" s="1" t="s">
        <v>5701</v>
      </c>
      <c r="B10962" s="1" t="s">
        <v>5779</v>
      </c>
      <c r="C10962" s="1">
        <v>3</v>
      </c>
      <c r="D10962" s="1" t="s">
        <v>6773</v>
      </c>
      <c r="E10962" s="1">
        <v>5</v>
      </c>
      <c r="F10962" s="1" t="s">
        <v>9876</v>
      </c>
      <c r="G10962" s="1" t="s">
        <v>5814</v>
      </c>
      <c r="H10962" s="1" t="s">
        <v>9759</v>
      </c>
      <c r="I10962" s="1" t="b">
        <v>1</v>
      </c>
      <c r="J10962" s="1">
        <v>0</v>
      </c>
      <c r="K10962" s="1">
        <v>0</v>
      </c>
      <c r="L10962" s="1">
        <v>0</v>
      </c>
      <c r="M10962" s="1">
        <v>206</v>
      </c>
      <c r="N10962" s="1">
        <v>6.6731454486556503</v>
      </c>
      <c r="O10962" s="1" t="s">
        <v>9761</v>
      </c>
    </row>
    <row r="10963" spans="1:15" x14ac:dyDescent="0.3">
      <c r="A10963" s="1" t="s">
        <v>5701</v>
      </c>
      <c r="B10963" s="1" t="s">
        <v>5779</v>
      </c>
      <c r="C10963" s="1">
        <v>3</v>
      </c>
      <c r="D10963" s="1" t="s">
        <v>6773</v>
      </c>
      <c r="E10963" s="1">
        <v>5</v>
      </c>
      <c r="F10963" s="1" t="s">
        <v>9876</v>
      </c>
      <c r="G10963" s="1" t="s">
        <v>5803</v>
      </c>
      <c r="H10963" s="1" t="s">
        <v>9757</v>
      </c>
      <c r="I10963" s="1" t="b">
        <v>0</v>
      </c>
      <c r="J10963" s="1">
        <v>0</v>
      </c>
      <c r="K10963" s="1">
        <v>1</v>
      </c>
      <c r="L10963" s="1">
        <v>0</v>
      </c>
      <c r="M10963" s="1">
        <v>69</v>
      </c>
      <c r="N10963" s="1">
        <v>2.2351797862001899</v>
      </c>
      <c r="O10963" s="1" t="s">
        <v>9766</v>
      </c>
    </row>
    <row r="10964" spans="1:15" x14ac:dyDescent="0.3">
      <c r="A10964" s="1" t="s">
        <v>5701</v>
      </c>
      <c r="B10964" s="1" t="s">
        <v>5779</v>
      </c>
      <c r="C10964" s="1">
        <v>3</v>
      </c>
      <c r="D10964" s="1" t="s">
        <v>6773</v>
      </c>
      <c r="E10964" s="1">
        <v>6</v>
      </c>
      <c r="F10964" s="1" t="s">
        <v>9877</v>
      </c>
      <c r="G10964" s="1" t="s">
        <v>5803</v>
      </c>
      <c r="H10964" s="1" t="s">
        <v>9757</v>
      </c>
      <c r="I10964" s="1" t="b">
        <v>0</v>
      </c>
      <c r="J10964" s="1">
        <v>0</v>
      </c>
      <c r="K10964" s="1">
        <v>1</v>
      </c>
      <c r="L10964" s="1">
        <v>0</v>
      </c>
      <c r="M10964" s="1">
        <v>524</v>
      </c>
      <c r="N10964" s="1">
        <v>42.705786471067597</v>
      </c>
      <c r="O10964" s="1" t="s">
        <v>9760</v>
      </c>
    </row>
    <row r="10965" spans="1:15" x14ac:dyDescent="0.3">
      <c r="A10965" s="1" t="s">
        <v>5701</v>
      </c>
      <c r="B10965" s="1" t="s">
        <v>5779</v>
      </c>
      <c r="C10965" s="1">
        <v>3</v>
      </c>
      <c r="D10965" s="1" t="s">
        <v>6773</v>
      </c>
      <c r="E10965" s="1">
        <v>6</v>
      </c>
      <c r="F10965" s="1" t="s">
        <v>9877</v>
      </c>
      <c r="G10965" s="1" t="s">
        <v>5803</v>
      </c>
      <c r="H10965" s="1" t="s">
        <v>9757</v>
      </c>
      <c r="I10965" s="1" t="b">
        <v>0</v>
      </c>
      <c r="J10965" s="1">
        <v>0</v>
      </c>
      <c r="K10965" s="1">
        <v>1</v>
      </c>
      <c r="L10965" s="1">
        <v>0</v>
      </c>
      <c r="M10965" s="1">
        <v>273</v>
      </c>
      <c r="N10965" s="1">
        <v>22.249388753056198</v>
      </c>
      <c r="O10965" s="1" t="s">
        <v>9758</v>
      </c>
    </row>
    <row r="10966" spans="1:15" x14ac:dyDescent="0.3">
      <c r="A10966" s="1" t="s">
        <v>5701</v>
      </c>
      <c r="B10966" s="1" t="s">
        <v>5779</v>
      </c>
      <c r="C10966" s="1">
        <v>3</v>
      </c>
      <c r="D10966" s="1" t="s">
        <v>6773</v>
      </c>
      <c r="E10966" s="1">
        <v>6</v>
      </c>
      <c r="F10966" s="1" t="s">
        <v>9877</v>
      </c>
      <c r="G10966" s="1" t="s">
        <v>5834</v>
      </c>
      <c r="H10966" s="1" t="s">
        <v>9759</v>
      </c>
      <c r="I10966" s="1" t="b">
        <v>0</v>
      </c>
      <c r="J10966" s="1">
        <v>30</v>
      </c>
      <c r="K10966" s="1">
        <v>0</v>
      </c>
      <c r="L10966" s="1">
        <v>0</v>
      </c>
      <c r="M10966" s="1">
        <v>70</v>
      </c>
      <c r="N10966" s="1">
        <v>5.7049714751426199</v>
      </c>
      <c r="O10966" s="1" t="e">
        <f>-------------------cttcgcctccaagctcccatg</f>
        <v>#NAME?</v>
      </c>
    </row>
    <row r="10967" spans="1:15" x14ac:dyDescent="0.3">
      <c r="A10967" s="1" t="s">
        <v>5701</v>
      </c>
      <c r="B10967" s="1" t="s">
        <v>5779</v>
      </c>
      <c r="C10967" s="1">
        <v>3</v>
      </c>
      <c r="D10967" s="1" t="s">
        <v>6773</v>
      </c>
      <c r="E10967" s="1">
        <v>6</v>
      </c>
      <c r="F10967" s="1" t="s">
        <v>9877</v>
      </c>
      <c r="G10967" s="1" t="s">
        <v>5834</v>
      </c>
      <c r="H10967" s="1" t="s">
        <v>9759</v>
      </c>
      <c r="I10967" s="1" t="b">
        <v>0</v>
      </c>
      <c r="J10967" s="1">
        <v>16</v>
      </c>
      <c r="K10967" s="1">
        <v>0</v>
      </c>
      <c r="L10967" s="1">
        <v>0</v>
      </c>
      <c r="M10967" s="1">
        <v>57</v>
      </c>
      <c r="N10967" s="1">
        <v>4.6454767726161297</v>
      </c>
      <c r="O10967" s="1" t="s">
        <v>9762</v>
      </c>
    </row>
    <row r="10968" spans="1:15" x14ac:dyDescent="0.3">
      <c r="A10968" s="1" t="s">
        <v>5701</v>
      </c>
      <c r="B10968" s="1" t="s">
        <v>5779</v>
      </c>
      <c r="C10968" s="1">
        <v>3</v>
      </c>
      <c r="D10968" s="1" t="s">
        <v>6773</v>
      </c>
      <c r="E10968" s="1">
        <v>6</v>
      </c>
      <c r="F10968" s="1" t="s">
        <v>9877</v>
      </c>
      <c r="G10968" s="1" t="s">
        <v>5814</v>
      </c>
      <c r="H10968" s="1" t="s">
        <v>9759</v>
      </c>
      <c r="I10968" s="1" t="b">
        <v>1</v>
      </c>
      <c r="J10968" s="1">
        <v>0</v>
      </c>
      <c r="K10968" s="1">
        <v>0</v>
      </c>
      <c r="L10968" s="1">
        <v>0</v>
      </c>
      <c r="M10968" s="1">
        <v>56</v>
      </c>
      <c r="N10968" s="1">
        <v>4.5639771801140903</v>
      </c>
      <c r="O10968" s="1" t="s">
        <v>9761</v>
      </c>
    </row>
    <row r="10969" spans="1:15" x14ac:dyDescent="0.3">
      <c r="A10969" s="1" t="s">
        <v>5701</v>
      </c>
      <c r="B10969" s="1" t="s">
        <v>5779</v>
      </c>
      <c r="C10969" s="1">
        <v>3</v>
      </c>
      <c r="D10969" s="1" t="s">
        <v>6773</v>
      </c>
      <c r="E10969" s="1">
        <v>6</v>
      </c>
      <c r="F10969" s="1" t="s">
        <v>9877</v>
      </c>
      <c r="G10969" s="1" t="s">
        <v>5816</v>
      </c>
      <c r="H10969" s="1" t="s">
        <v>9759</v>
      </c>
      <c r="I10969" s="1" t="b">
        <v>0</v>
      </c>
      <c r="J10969" s="1">
        <v>3</v>
      </c>
      <c r="K10969" s="1">
        <v>0</v>
      </c>
      <c r="L10969" s="1">
        <v>0</v>
      </c>
      <c r="M10969" s="1">
        <v>52</v>
      </c>
      <c r="N10969" s="1">
        <v>4.2379788101059397</v>
      </c>
      <c r="O10969" s="1" t="s">
        <v>9828</v>
      </c>
    </row>
    <row r="10970" spans="1:15" x14ac:dyDescent="0.3">
      <c r="A10970" s="1" t="s">
        <v>5701</v>
      </c>
      <c r="B10970" s="1" t="s">
        <v>5779</v>
      </c>
      <c r="C10970" s="1">
        <v>3</v>
      </c>
      <c r="D10970" s="1" t="s">
        <v>6773</v>
      </c>
      <c r="E10970" s="1">
        <v>6</v>
      </c>
      <c r="F10970" s="1" t="s">
        <v>9877</v>
      </c>
      <c r="G10970" s="1" t="s">
        <v>5801</v>
      </c>
      <c r="H10970" s="1" t="s">
        <v>9759</v>
      </c>
      <c r="I10970" s="1" t="b">
        <v>0</v>
      </c>
      <c r="J10970" s="1">
        <v>1</v>
      </c>
      <c r="K10970" s="1">
        <v>0</v>
      </c>
      <c r="L10970" s="1">
        <v>0</v>
      </c>
      <c r="M10970" s="1">
        <v>47</v>
      </c>
      <c r="N10970" s="1">
        <v>3.8304808475957599</v>
      </c>
      <c r="O10970" s="1" t="s">
        <v>9764</v>
      </c>
    </row>
    <row r="10971" spans="1:15" x14ac:dyDescent="0.3">
      <c r="A10971" s="1" t="s">
        <v>5701</v>
      </c>
      <c r="B10971" s="1" t="s">
        <v>5779</v>
      </c>
      <c r="C10971" s="1">
        <v>3</v>
      </c>
      <c r="D10971" s="1" t="s">
        <v>6773</v>
      </c>
      <c r="E10971" s="1">
        <v>6</v>
      </c>
      <c r="F10971" s="1" t="s">
        <v>9877</v>
      </c>
      <c r="G10971" s="1" t="s">
        <v>5834</v>
      </c>
      <c r="H10971" s="1" t="s">
        <v>9759</v>
      </c>
      <c r="I10971" s="1" t="b">
        <v>0</v>
      </c>
      <c r="J10971" s="1">
        <v>28</v>
      </c>
      <c r="K10971" s="1">
        <v>0</v>
      </c>
      <c r="L10971" s="1">
        <v>0</v>
      </c>
      <c r="M10971" s="1">
        <v>29</v>
      </c>
      <c r="N10971" s="1">
        <v>2.3634881825590801</v>
      </c>
      <c r="O10971" s="1" t="s">
        <v>9878</v>
      </c>
    </row>
    <row r="10972" spans="1:15" x14ac:dyDescent="0.3">
      <c r="A10972" s="1" t="s">
        <v>5701</v>
      </c>
      <c r="B10972" s="1" t="s">
        <v>5779</v>
      </c>
      <c r="C10972" s="1">
        <v>3</v>
      </c>
      <c r="D10972" s="1" t="s">
        <v>6773</v>
      </c>
      <c r="E10972" s="1">
        <v>6</v>
      </c>
      <c r="F10972" s="1" t="s">
        <v>9877</v>
      </c>
      <c r="G10972" s="1" t="s">
        <v>5834</v>
      </c>
      <c r="H10972" s="1" t="s">
        <v>9759</v>
      </c>
      <c r="I10972" s="1" t="b">
        <v>0</v>
      </c>
      <c r="J10972" s="1">
        <v>12</v>
      </c>
      <c r="K10972" s="1">
        <v>0</v>
      </c>
      <c r="L10972" s="1">
        <v>0</v>
      </c>
      <c r="M10972" s="1">
        <v>14</v>
      </c>
      <c r="N10972" s="1">
        <v>1.1409942950285199</v>
      </c>
      <c r="O10972" s="1" t="s">
        <v>9879</v>
      </c>
    </row>
    <row r="10973" spans="1:15" x14ac:dyDescent="0.3">
      <c r="A10973" s="1" t="s">
        <v>5701</v>
      </c>
      <c r="B10973" s="1" t="s">
        <v>5779</v>
      </c>
      <c r="C10973" s="1">
        <v>3</v>
      </c>
      <c r="D10973" s="1" t="s">
        <v>6773</v>
      </c>
      <c r="E10973" s="1">
        <v>6</v>
      </c>
      <c r="F10973" s="1" t="s">
        <v>9877</v>
      </c>
      <c r="G10973" s="1" t="s">
        <v>5803</v>
      </c>
      <c r="H10973" s="1" t="s">
        <v>9757</v>
      </c>
      <c r="I10973" s="1" t="b">
        <v>0</v>
      </c>
      <c r="J10973" s="1">
        <v>0</v>
      </c>
      <c r="K10973" s="1">
        <v>1</v>
      </c>
      <c r="L10973" s="1">
        <v>0</v>
      </c>
      <c r="M10973" s="1">
        <v>13</v>
      </c>
      <c r="N10973" s="1">
        <v>1.05949470252648</v>
      </c>
      <c r="O10973" s="1" t="s">
        <v>9766</v>
      </c>
    </row>
    <row r="10974" spans="1:15" x14ac:dyDescent="0.3">
      <c r="A10974" s="1" t="s">
        <v>5701</v>
      </c>
      <c r="B10974" s="1" t="s">
        <v>5779</v>
      </c>
      <c r="C10974" s="1">
        <v>3</v>
      </c>
      <c r="D10974" s="1" t="s">
        <v>6773</v>
      </c>
      <c r="E10974" s="1">
        <v>7</v>
      </c>
      <c r="F10974" s="1" t="s">
        <v>9880</v>
      </c>
      <c r="G10974" s="1" t="s">
        <v>5834</v>
      </c>
      <c r="H10974" s="1" t="s">
        <v>9759</v>
      </c>
      <c r="I10974" s="1" t="b">
        <v>0</v>
      </c>
      <c r="J10974" s="1">
        <v>16</v>
      </c>
      <c r="K10974" s="1">
        <v>0</v>
      </c>
      <c r="L10974" s="1">
        <v>0</v>
      </c>
      <c r="M10974" s="1">
        <v>514</v>
      </c>
      <c r="N10974" s="1">
        <v>34.706279540850701</v>
      </c>
      <c r="O10974" s="1" t="s">
        <v>9762</v>
      </c>
    </row>
    <row r="10975" spans="1:15" x14ac:dyDescent="0.3">
      <c r="A10975" s="1" t="s">
        <v>5701</v>
      </c>
      <c r="B10975" s="1" t="s">
        <v>5779</v>
      </c>
      <c r="C10975" s="1">
        <v>3</v>
      </c>
      <c r="D10975" s="1" t="s">
        <v>6773</v>
      </c>
      <c r="E10975" s="1">
        <v>7</v>
      </c>
      <c r="F10975" s="1" t="s">
        <v>9880</v>
      </c>
      <c r="G10975" s="1" t="s">
        <v>5803</v>
      </c>
      <c r="H10975" s="1" t="s">
        <v>9757</v>
      </c>
      <c r="I10975" s="1" t="b">
        <v>0</v>
      </c>
      <c r="J10975" s="1">
        <v>0</v>
      </c>
      <c r="K10975" s="1">
        <v>1</v>
      </c>
      <c r="L10975" s="1">
        <v>0</v>
      </c>
      <c r="M10975" s="1">
        <v>321</v>
      </c>
      <c r="N10975" s="1">
        <v>21.674544226873699</v>
      </c>
      <c r="O10975" s="1" t="s">
        <v>9760</v>
      </c>
    </row>
    <row r="10976" spans="1:15" x14ac:dyDescent="0.3">
      <c r="A10976" s="1" t="s">
        <v>5701</v>
      </c>
      <c r="B10976" s="1" t="s">
        <v>5779</v>
      </c>
      <c r="C10976" s="1">
        <v>3</v>
      </c>
      <c r="D10976" s="1" t="s">
        <v>6773</v>
      </c>
      <c r="E10976" s="1">
        <v>7</v>
      </c>
      <c r="F10976" s="1" t="s">
        <v>9880</v>
      </c>
      <c r="G10976" s="1" t="s">
        <v>5834</v>
      </c>
      <c r="H10976" s="1" t="s">
        <v>9759</v>
      </c>
      <c r="I10976" s="1" t="b">
        <v>0</v>
      </c>
      <c r="J10976" s="1">
        <v>12</v>
      </c>
      <c r="K10976" s="1">
        <v>0</v>
      </c>
      <c r="L10976" s="1">
        <v>0</v>
      </c>
      <c r="M10976" s="1">
        <v>199</v>
      </c>
      <c r="N10976" s="1">
        <v>13.436866981769001</v>
      </c>
      <c r="O10976" s="1" t="s">
        <v>9879</v>
      </c>
    </row>
    <row r="10977" spans="1:15" x14ac:dyDescent="0.3">
      <c r="A10977" s="1" t="s">
        <v>5701</v>
      </c>
      <c r="B10977" s="1" t="s">
        <v>5779</v>
      </c>
      <c r="C10977" s="1">
        <v>3</v>
      </c>
      <c r="D10977" s="1" t="s">
        <v>6773</v>
      </c>
      <c r="E10977" s="1">
        <v>7</v>
      </c>
      <c r="F10977" s="1" t="s">
        <v>9880</v>
      </c>
      <c r="G10977" s="1" t="s">
        <v>5803</v>
      </c>
      <c r="H10977" s="1" t="s">
        <v>9757</v>
      </c>
      <c r="I10977" s="1" t="b">
        <v>0</v>
      </c>
      <c r="J10977" s="1">
        <v>0</v>
      </c>
      <c r="K10977" s="1">
        <v>1</v>
      </c>
      <c r="L10977" s="1">
        <v>0</v>
      </c>
      <c r="M10977" s="1">
        <v>199</v>
      </c>
      <c r="N10977" s="1">
        <v>13.436866981769001</v>
      </c>
      <c r="O10977" s="1" t="s">
        <v>9758</v>
      </c>
    </row>
    <row r="10978" spans="1:15" x14ac:dyDescent="0.3">
      <c r="A10978" s="1" t="s">
        <v>5701</v>
      </c>
      <c r="B10978" s="1" t="s">
        <v>5779</v>
      </c>
      <c r="C10978" s="1">
        <v>3</v>
      </c>
      <c r="D10978" s="1" t="s">
        <v>6773</v>
      </c>
      <c r="E10978" s="1">
        <v>7</v>
      </c>
      <c r="F10978" s="1" t="s">
        <v>9880</v>
      </c>
      <c r="G10978" s="1" t="s">
        <v>5801</v>
      </c>
      <c r="H10978" s="1" t="s">
        <v>9759</v>
      </c>
      <c r="I10978" s="1" t="b">
        <v>0</v>
      </c>
      <c r="J10978" s="1">
        <v>1</v>
      </c>
      <c r="K10978" s="1">
        <v>0</v>
      </c>
      <c r="L10978" s="1">
        <v>0</v>
      </c>
      <c r="M10978" s="1">
        <v>68</v>
      </c>
      <c r="N10978" s="1">
        <v>4.5914922349763598</v>
      </c>
      <c r="O10978" s="1" t="s">
        <v>9764</v>
      </c>
    </row>
    <row r="10979" spans="1:15" x14ac:dyDescent="0.3">
      <c r="A10979" s="1" t="s">
        <v>5701</v>
      </c>
      <c r="B10979" s="1" t="s">
        <v>5779</v>
      </c>
      <c r="C10979" s="1">
        <v>3</v>
      </c>
      <c r="D10979" s="1" t="s">
        <v>6773</v>
      </c>
      <c r="E10979" s="1">
        <v>7</v>
      </c>
      <c r="F10979" s="1" t="s">
        <v>9880</v>
      </c>
      <c r="G10979" s="1" t="s">
        <v>5814</v>
      </c>
      <c r="H10979" s="1" t="s">
        <v>9759</v>
      </c>
      <c r="I10979" s="1" t="b">
        <v>1</v>
      </c>
      <c r="J10979" s="1">
        <v>0</v>
      </c>
      <c r="K10979" s="1">
        <v>0</v>
      </c>
      <c r="L10979" s="1">
        <v>0</v>
      </c>
      <c r="M10979" s="1">
        <v>28</v>
      </c>
      <c r="N10979" s="1">
        <v>1.8906144496961499</v>
      </c>
      <c r="O10979" s="1" t="s">
        <v>9761</v>
      </c>
    </row>
    <row r="10980" spans="1:15" x14ac:dyDescent="0.3">
      <c r="A10980" s="1" t="s">
        <v>5701</v>
      </c>
      <c r="B10980" s="1" t="s">
        <v>5779</v>
      </c>
      <c r="C10980" s="1">
        <v>3</v>
      </c>
      <c r="D10980" s="1" t="s">
        <v>6773</v>
      </c>
      <c r="E10980" s="1">
        <v>7</v>
      </c>
      <c r="F10980" s="1" t="s">
        <v>9880</v>
      </c>
      <c r="G10980" s="1" t="s">
        <v>5840</v>
      </c>
      <c r="H10980" s="1" t="s">
        <v>9759</v>
      </c>
      <c r="I10980" s="1" t="b">
        <v>0</v>
      </c>
      <c r="J10980" s="1">
        <v>5</v>
      </c>
      <c r="K10980" s="1">
        <v>0</v>
      </c>
      <c r="L10980" s="1">
        <v>1</v>
      </c>
      <c r="M10980" s="1">
        <v>27</v>
      </c>
      <c r="N10980" s="1">
        <v>1.82309250506414</v>
      </c>
      <c r="O10980" s="1" t="s">
        <v>9794</v>
      </c>
    </row>
    <row r="10981" spans="1:15" x14ac:dyDescent="0.3">
      <c r="A10981" s="1" t="s">
        <v>5701</v>
      </c>
      <c r="B10981" s="1" t="s">
        <v>5779</v>
      </c>
      <c r="C10981" s="1">
        <v>3</v>
      </c>
      <c r="D10981" s="1" t="s">
        <v>6773</v>
      </c>
      <c r="E10981" s="1">
        <v>7</v>
      </c>
      <c r="F10981" s="1" t="s">
        <v>9880</v>
      </c>
      <c r="G10981" s="1" t="s">
        <v>5803</v>
      </c>
      <c r="H10981" s="1" t="s">
        <v>9781</v>
      </c>
      <c r="I10981" s="1" t="b">
        <v>0</v>
      </c>
      <c r="J10981" s="1">
        <v>0</v>
      </c>
      <c r="K10981" s="1">
        <v>1</v>
      </c>
      <c r="L10981" s="1">
        <v>0</v>
      </c>
      <c r="M10981" s="1">
        <v>24</v>
      </c>
      <c r="N10981" s="1">
        <v>1.6205266711681201</v>
      </c>
      <c r="O10981" s="1" t="s">
        <v>9782</v>
      </c>
    </row>
    <row r="10982" spans="1:15" x14ac:dyDescent="0.3">
      <c r="A10982" s="1" t="s">
        <v>5701</v>
      </c>
      <c r="B10982" s="1" t="s">
        <v>5779</v>
      </c>
      <c r="C10982" s="1">
        <v>3</v>
      </c>
      <c r="D10982" s="1" t="s">
        <v>6773</v>
      </c>
      <c r="E10982" s="1">
        <v>8</v>
      </c>
      <c r="F10982" s="1" t="s">
        <v>9881</v>
      </c>
      <c r="G10982" s="1" t="s">
        <v>5814</v>
      </c>
      <c r="H10982" s="1" t="s">
        <v>9759</v>
      </c>
      <c r="I10982" s="1" t="b">
        <v>1</v>
      </c>
      <c r="J10982" s="1">
        <v>0</v>
      </c>
      <c r="K10982" s="1">
        <v>0</v>
      </c>
      <c r="L10982" s="1">
        <v>0</v>
      </c>
      <c r="M10982" s="1">
        <v>230</v>
      </c>
      <c r="N10982" s="1">
        <v>28.5006195786865</v>
      </c>
      <c r="O10982" s="1" t="s">
        <v>9761</v>
      </c>
    </row>
    <row r="10983" spans="1:15" x14ac:dyDescent="0.3">
      <c r="A10983" s="1" t="s">
        <v>5701</v>
      </c>
      <c r="B10983" s="1" t="s">
        <v>5779</v>
      </c>
      <c r="C10983" s="1">
        <v>3</v>
      </c>
      <c r="D10983" s="1" t="s">
        <v>6773</v>
      </c>
      <c r="E10983" s="1">
        <v>8</v>
      </c>
      <c r="F10983" s="1" t="s">
        <v>9881</v>
      </c>
      <c r="G10983" s="1" t="s">
        <v>5803</v>
      </c>
      <c r="H10983" s="1" t="s">
        <v>9757</v>
      </c>
      <c r="I10983" s="1" t="b">
        <v>0</v>
      </c>
      <c r="J10983" s="1">
        <v>0</v>
      </c>
      <c r="K10983" s="1">
        <v>1</v>
      </c>
      <c r="L10983" s="1">
        <v>0</v>
      </c>
      <c r="M10983" s="1">
        <v>152</v>
      </c>
      <c r="N10983" s="1">
        <v>18.8351920693928</v>
      </c>
      <c r="O10983" s="1" t="s">
        <v>9758</v>
      </c>
    </row>
    <row r="10984" spans="1:15" x14ac:dyDescent="0.3">
      <c r="A10984" s="1" t="s">
        <v>5701</v>
      </c>
      <c r="B10984" s="1" t="s">
        <v>5779</v>
      </c>
      <c r="C10984" s="1">
        <v>3</v>
      </c>
      <c r="D10984" s="1" t="s">
        <v>6773</v>
      </c>
      <c r="E10984" s="1">
        <v>8</v>
      </c>
      <c r="F10984" s="1" t="s">
        <v>9881</v>
      </c>
      <c r="G10984" s="1" t="s">
        <v>5803</v>
      </c>
      <c r="H10984" s="1" t="s">
        <v>9757</v>
      </c>
      <c r="I10984" s="1" t="b">
        <v>0</v>
      </c>
      <c r="J10984" s="1">
        <v>0</v>
      </c>
      <c r="K10984" s="1">
        <v>1</v>
      </c>
      <c r="L10984" s="1">
        <v>0</v>
      </c>
      <c r="M10984" s="1">
        <v>138</v>
      </c>
      <c r="N10984" s="1">
        <v>17.100371747211899</v>
      </c>
      <c r="O10984" s="1" t="s">
        <v>9760</v>
      </c>
    </row>
    <row r="10985" spans="1:15" x14ac:dyDescent="0.3">
      <c r="A10985" s="1" t="s">
        <v>5701</v>
      </c>
      <c r="B10985" s="1" t="s">
        <v>5779</v>
      </c>
      <c r="C10985" s="1">
        <v>3</v>
      </c>
      <c r="D10985" s="1" t="s">
        <v>6773</v>
      </c>
      <c r="E10985" s="1">
        <v>8</v>
      </c>
      <c r="F10985" s="1" t="s">
        <v>9881</v>
      </c>
      <c r="G10985" s="1" t="s">
        <v>5801</v>
      </c>
      <c r="H10985" s="1" t="s">
        <v>9759</v>
      </c>
      <c r="I10985" s="1" t="b">
        <v>0</v>
      </c>
      <c r="J10985" s="1">
        <v>1</v>
      </c>
      <c r="K10985" s="1">
        <v>0</v>
      </c>
      <c r="L10985" s="1">
        <v>0</v>
      </c>
      <c r="M10985" s="1">
        <v>88</v>
      </c>
      <c r="N10985" s="1">
        <v>10.90458488228</v>
      </c>
      <c r="O10985" s="1" t="s">
        <v>9764</v>
      </c>
    </row>
    <row r="10986" spans="1:15" x14ac:dyDescent="0.3">
      <c r="A10986" s="1" t="s">
        <v>5701</v>
      </c>
      <c r="B10986" s="1" t="s">
        <v>5779</v>
      </c>
      <c r="C10986" s="1">
        <v>3</v>
      </c>
      <c r="D10986" s="1" t="s">
        <v>6773</v>
      </c>
      <c r="E10986" s="1">
        <v>8</v>
      </c>
      <c r="F10986" s="1" t="s">
        <v>9881</v>
      </c>
      <c r="G10986" s="1" t="s">
        <v>5803</v>
      </c>
      <c r="H10986" s="1" t="s">
        <v>9757</v>
      </c>
      <c r="I10986" s="1" t="b">
        <v>0</v>
      </c>
      <c r="J10986" s="1">
        <v>0</v>
      </c>
      <c r="K10986" s="1">
        <v>1</v>
      </c>
      <c r="L10986" s="1">
        <v>0</v>
      </c>
      <c r="M10986" s="1">
        <v>54</v>
      </c>
      <c r="N10986" s="1">
        <v>6.6914498141263898</v>
      </c>
      <c r="O10986" s="1" t="s">
        <v>9766</v>
      </c>
    </row>
    <row r="10987" spans="1:15" x14ac:dyDescent="0.3">
      <c r="A10987" s="1" t="s">
        <v>5701</v>
      </c>
      <c r="B10987" s="1" t="s">
        <v>5779</v>
      </c>
      <c r="C10987" s="1">
        <v>3</v>
      </c>
      <c r="D10987" s="1" t="s">
        <v>6773</v>
      </c>
      <c r="E10987" s="1">
        <v>8</v>
      </c>
      <c r="F10987" s="1" t="s">
        <v>9881</v>
      </c>
      <c r="G10987" s="1" t="s">
        <v>5834</v>
      </c>
      <c r="H10987" s="1" t="s">
        <v>9759</v>
      </c>
      <c r="I10987" s="1" t="b">
        <v>0</v>
      </c>
      <c r="J10987" s="1">
        <v>10</v>
      </c>
      <c r="K10987" s="1">
        <v>0</v>
      </c>
      <c r="L10987" s="1">
        <v>0</v>
      </c>
      <c r="M10987" s="1">
        <v>27</v>
      </c>
      <c r="N10987" s="1">
        <v>3.34572490706319</v>
      </c>
      <c r="O10987" s="1" t="s">
        <v>9882</v>
      </c>
    </row>
    <row r="10988" spans="1:15" x14ac:dyDescent="0.3">
      <c r="A10988" s="1" t="s">
        <v>5701</v>
      </c>
      <c r="B10988" s="1" t="s">
        <v>5779</v>
      </c>
      <c r="C10988" s="1">
        <v>3</v>
      </c>
      <c r="D10988" s="1" t="s">
        <v>6773</v>
      </c>
      <c r="E10988" s="1">
        <v>8</v>
      </c>
      <c r="F10988" s="1" t="s">
        <v>9881</v>
      </c>
      <c r="G10988" s="1" t="s">
        <v>5834</v>
      </c>
      <c r="H10988" s="1" t="s">
        <v>9759</v>
      </c>
      <c r="I10988" s="1" t="b">
        <v>0</v>
      </c>
      <c r="J10988" s="1">
        <v>6</v>
      </c>
      <c r="K10988" s="1">
        <v>0</v>
      </c>
      <c r="L10988" s="1">
        <v>0</v>
      </c>
      <c r="M10988" s="1">
        <v>9</v>
      </c>
      <c r="N10988" s="1">
        <v>1.1152416356877299</v>
      </c>
      <c r="O10988" s="1" t="s">
        <v>9883</v>
      </c>
    </row>
    <row r="10989" spans="1:15" x14ac:dyDescent="0.3">
      <c r="A10989" s="1" t="s">
        <v>5701</v>
      </c>
      <c r="B10989" s="1" t="s">
        <v>5779</v>
      </c>
      <c r="C10989" s="1">
        <v>3</v>
      </c>
      <c r="D10989" s="1" t="s">
        <v>6773</v>
      </c>
      <c r="E10989" s="1">
        <v>9</v>
      </c>
      <c r="F10989" s="1" t="s">
        <v>9884</v>
      </c>
      <c r="G10989" s="1" t="s">
        <v>5803</v>
      </c>
      <c r="H10989" s="1" t="s">
        <v>9757</v>
      </c>
      <c r="I10989" s="1" t="b">
        <v>0</v>
      </c>
      <c r="J10989" s="1">
        <v>0</v>
      </c>
      <c r="K10989" s="1">
        <v>1</v>
      </c>
      <c r="L10989" s="1">
        <v>0</v>
      </c>
      <c r="M10989" s="1">
        <v>343</v>
      </c>
      <c r="N10989" s="1">
        <v>26.083650190114</v>
      </c>
      <c r="O10989" s="1" t="s">
        <v>9760</v>
      </c>
    </row>
    <row r="10990" spans="1:15" x14ac:dyDescent="0.3">
      <c r="A10990" s="1" t="s">
        <v>5701</v>
      </c>
      <c r="B10990" s="1" t="s">
        <v>5779</v>
      </c>
      <c r="C10990" s="1">
        <v>3</v>
      </c>
      <c r="D10990" s="1" t="s">
        <v>6773</v>
      </c>
      <c r="E10990" s="1">
        <v>9</v>
      </c>
      <c r="F10990" s="1" t="s">
        <v>9884</v>
      </c>
      <c r="G10990" s="1" t="s">
        <v>5803</v>
      </c>
      <c r="H10990" s="1" t="s">
        <v>9757</v>
      </c>
      <c r="I10990" s="1" t="b">
        <v>0</v>
      </c>
      <c r="J10990" s="1">
        <v>0</v>
      </c>
      <c r="K10990" s="1">
        <v>1</v>
      </c>
      <c r="L10990" s="1">
        <v>0</v>
      </c>
      <c r="M10990" s="1">
        <v>326</v>
      </c>
      <c r="N10990" s="1">
        <v>24.790874524714798</v>
      </c>
      <c r="O10990" s="1" t="s">
        <v>9758</v>
      </c>
    </row>
    <row r="10991" spans="1:15" x14ac:dyDescent="0.3">
      <c r="A10991" s="1" t="s">
        <v>5701</v>
      </c>
      <c r="B10991" s="1" t="s">
        <v>5779</v>
      </c>
      <c r="C10991" s="1">
        <v>3</v>
      </c>
      <c r="D10991" s="1" t="s">
        <v>6773</v>
      </c>
      <c r="E10991" s="1">
        <v>9</v>
      </c>
      <c r="F10991" s="1" t="s">
        <v>9884</v>
      </c>
      <c r="G10991" s="1" t="s">
        <v>5814</v>
      </c>
      <c r="H10991" s="1" t="s">
        <v>9759</v>
      </c>
      <c r="I10991" s="1" t="b">
        <v>1</v>
      </c>
      <c r="J10991" s="1">
        <v>0</v>
      </c>
      <c r="K10991" s="1">
        <v>0</v>
      </c>
      <c r="L10991" s="1">
        <v>0</v>
      </c>
      <c r="M10991" s="1">
        <v>270</v>
      </c>
      <c r="N10991" s="1">
        <v>20.5323193916349</v>
      </c>
      <c r="O10991" s="1" t="s">
        <v>9761</v>
      </c>
    </row>
    <row r="10992" spans="1:15" x14ac:dyDescent="0.3">
      <c r="A10992" s="1" t="s">
        <v>5701</v>
      </c>
      <c r="B10992" s="1" t="s">
        <v>5779</v>
      </c>
      <c r="C10992" s="1">
        <v>3</v>
      </c>
      <c r="D10992" s="1" t="s">
        <v>6773</v>
      </c>
      <c r="E10992" s="1">
        <v>9</v>
      </c>
      <c r="F10992" s="1" t="s">
        <v>9884</v>
      </c>
      <c r="G10992" s="1" t="s">
        <v>5834</v>
      </c>
      <c r="H10992" s="1" t="s">
        <v>9759</v>
      </c>
      <c r="I10992" s="1" t="b">
        <v>0</v>
      </c>
      <c r="J10992" s="1">
        <v>6</v>
      </c>
      <c r="K10992" s="1">
        <v>0</v>
      </c>
      <c r="L10992" s="1">
        <v>0</v>
      </c>
      <c r="M10992" s="1">
        <v>117</v>
      </c>
      <c r="N10992" s="1">
        <v>8.8973384030418199</v>
      </c>
      <c r="O10992" s="1" t="s">
        <v>9883</v>
      </c>
    </row>
    <row r="10993" spans="1:15" x14ac:dyDescent="0.3">
      <c r="A10993" s="1" t="s">
        <v>5701</v>
      </c>
      <c r="B10993" s="1" t="s">
        <v>5779</v>
      </c>
      <c r="C10993" s="1">
        <v>3</v>
      </c>
      <c r="D10993" s="1" t="s">
        <v>6773</v>
      </c>
      <c r="E10993" s="1">
        <v>9</v>
      </c>
      <c r="F10993" s="1" t="s">
        <v>9884</v>
      </c>
      <c r="G10993" s="1" t="s">
        <v>5801</v>
      </c>
      <c r="H10993" s="1" t="s">
        <v>9759</v>
      </c>
      <c r="I10993" s="1" t="b">
        <v>0</v>
      </c>
      <c r="J10993" s="1">
        <v>1</v>
      </c>
      <c r="K10993" s="1">
        <v>0</v>
      </c>
      <c r="L10993" s="1">
        <v>0</v>
      </c>
      <c r="M10993" s="1">
        <v>63</v>
      </c>
      <c r="N10993" s="1">
        <v>4.7908745247148197</v>
      </c>
      <c r="O10993" s="1" t="s">
        <v>9764</v>
      </c>
    </row>
    <row r="10994" spans="1:15" x14ac:dyDescent="0.3">
      <c r="A10994" s="1" t="s">
        <v>5701</v>
      </c>
      <c r="B10994" s="1" t="s">
        <v>5779</v>
      </c>
      <c r="C10994" s="1">
        <v>3</v>
      </c>
      <c r="D10994" s="1" t="s">
        <v>6773</v>
      </c>
      <c r="E10994" s="1">
        <v>9</v>
      </c>
      <c r="F10994" s="1" t="s">
        <v>9884</v>
      </c>
      <c r="G10994" s="1" t="s">
        <v>5803</v>
      </c>
      <c r="H10994" s="1" t="s">
        <v>9757</v>
      </c>
      <c r="I10994" s="1" t="b">
        <v>0</v>
      </c>
      <c r="J10994" s="1">
        <v>0</v>
      </c>
      <c r="K10994" s="1">
        <v>1</v>
      </c>
      <c r="L10994" s="1">
        <v>0</v>
      </c>
      <c r="M10994" s="1">
        <v>41</v>
      </c>
      <c r="N10994" s="1">
        <v>3.1178707224334499</v>
      </c>
      <c r="O10994" s="1" t="s">
        <v>9766</v>
      </c>
    </row>
    <row r="10995" spans="1:15" x14ac:dyDescent="0.3">
      <c r="A10995" s="1" t="s">
        <v>5701</v>
      </c>
      <c r="B10995" s="1" t="s">
        <v>5779</v>
      </c>
      <c r="C10995" s="1">
        <v>3</v>
      </c>
      <c r="D10995" s="1" t="s">
        <v>6773</v>
      </c>
      <c r="E10995" s="1">
        <v>9</v>
      </c>
      <c r="F10995" s="1" t="s">
        <v>9884</v>
      </c>
      <c r="G10995" s="1" t="s">
        <v>5834</v>
      </c>
      <c r="H10995" s="1" t="s">
        <v>9759</v>
      </c>
      <c r="I10995" s="1" t="b">
        <v>0</v>
      </c>
      <c r="J10995" s="1">
        <v>22</v>
      </c>
      <c r="K10995" s="1">
        <v>0</v>
      </c>
      <c r="L10995" s="1">
        <v>1</v>
      </c>
      <c r="M10995" s="1">
        <v>34</v>
      </c>
      <c r="N10995" s="1">
        <v>2.5855513307984701</v>
      </c>
      <c r="O10995" s="1" t="s">
        <v>9885</v>
      </c>
    </row>
    <row r="10996" spans="1:15" x14ac:dyDescent="0.3">
      <c r="A10996" s="1" t="s">
        <v>5701</v>
      </c>
      <c r="B10996" s="1" t="s">
        <v>5779</v>
      </c>
      <c r="C10996" s="1">
        <v>3</v>
      </c>
      <c r="D10996" s="1" t="s">
        <v>6773</v>
      </c>
      <c r="E10996" s="1">
        <v>10</v>
      </c>
      <c r="F10996" s="1" t="s">
        <v>9886</v>
      </c>
      <c r="G10996" s="1" t="s">
        <v>5803</v>
      </c>
      <c r="H10996" s="1" t="s">
        <v>9757</v>
      </c>
      <c r="I10996" s="1" t="b">
        <v>0</v>
      </c>
      <c r="J10996" s="1">
        <v>0</v>
      </c>
      <c r="K10996" s="1">
        <v>1</v>
      </c>
      <c r="L10996" s="1">
        <v>0</v>
      </c>
      <c r="M10996" s="1">
        <v>181</v>
      </c>
      <c r="N10996" s="1">
        <v>25.244072524407201</v>
      </c>
      <c r="O10996" s="1" t="s">
        <v>9758</v>
      </c>
    </row>
    <row r="10997" spans="1:15" x14ac:dyDescent="0.3">
      <c r="A10997" s="1" t="s">
        <v>5701</v>
      </c>
      <c r="B10997" s="1" t="s">
        <v>5779</v>
      </c>
      <c r="C10997" s="1">
        <v>3</v>
      </c>
      <c r="D10997" s="1" t="s">
        <v>6773</v>
      </c>
      <c r="E10997" s="1">
        <v>10</v>
      </c>
      <c r="F10997" s="1" t="s">
        <v>9886</v>
      </c>
      <c r="G10997" s="1" t="s">
        <v>5803</v>
      </c>
      <c r="H10997" s="1" t="s">
        <v>9757</v>
      </c>
      <c r="I10997" s="1" t="b">
        <v>0</v>
      </c>
      <c r="J10997" s="1">
        <v>0</v>
      </c>
      <c r="K10997" s="1">
        <v>1</v>
      </c>
      <c r="L10997" s="1">
        <v>0</v>
      </c>
      <c r="M10997" s="1">
        <v>165</v>
      </c>
      <c r="N10997" s="1">
        <v>23.012552301255202</v>
      </c>
      <c r="O10997" s="1" t="s">
        <v>9760</v>
      </c>
    </row>
    <row r="10998" spans="1:15" x14ac:dyDescent="0.3">
      <c r="A10998" s="1" t="s">
        <v>5701</v>
      </c>
      <c r="B10998" s="1" t="s">
        <v>5779</v>
      </c>
      <c r="C10998" s="1">
        <v>3</v>
      </c>
      <c r="D10998" s="1" t="s">
        <v>6773</v>
      </c>
      <c r="E10998" s="1">
        <v>10</v>
      </c>
      <c r="F10998" s="1" t="s">
        <v>9886</v>
      </c>
      <c r="G10998" s="1" t="s">
        <v>5814</v>
      </c>
      <c r="H10998" s="1" t="s">
        <v>9759</v>
      </c>
      <c r="I10998" s="1" t="b">
        <v>1</v>
      </c>
      <c r="J10998" s="1">
        <v>0</v>
      </c>
      <c r="K10998" s="1">
        <v>0</v>
      </c>
      <c r="L10998" s="1">
        <v>0</v>
      </c>
      <c r="M10998" s="1">
        <v>109</v>
      </c>
      <c r="N10998" s="1">
        <v>15.2022315202231</v>
      </c>
      <c r="O10998" s="1" t="s">
        <v>9761</v>
      </c>
    </row>
    <row r="10999" spans="1:15" x14ac:dyDescent="0.3">
      <c r="A10999" s="1" t="s">
        <v>5701</v>
      </c>
      <c r="B10999" s="1" t="s">
        <v>5779</v>
      </c>
      <c r="C10999" s="1">
        <v>3</v>
      </c>
      <c r="D10999" s="1" t="s">
        <v>6773</v>
      </c>
      <c r="E10999" s="1">
        <v>10</v>
      </c>
      <c r="F10999" s="1" t="s">
        <v>9886</v>
      </c>
      <c r="G10999" s="1" t="s">
        <v>5801</v>
      </c>
      <c r="H10999" s="1" t="s">
        <v>9759</v>
      </c>
      <c r="I10999" s="1" t="b">
        <v>0</v>
      </c>
      <c r="J10999" s="1">
        <v>1</v>
      </c>
      <c r="K10999" s="1">
        <v>0</v>
      </c>
      <c r="L10999" s="1">
        <v>0</v>
      </c>
      <c r="M10999" s="1">
        <v>65</v>
      </c>
      <c r="N10999" s="1">
        <v>9.0655509065550905</v>
      </c>
      <c r="O10999" s="1" t="s">
        <v>9764</v>
      </c>
    </row>
    <row r="11000" spans="1:15" x14ac:dyDescent="0.3">
      <c r="A11000" s="1" t="s">
        <v>5701</v>
      </c>
      <c r="B11000" s="1" t="s">
        <v>5779</v>
      </c>
      <c r="C11000" s="1">
        <v>3</v>
      </c>
      <c r="D11000" s="1" t="s">
        <v>6773</v>
      </c>
      <c r="E11000" s="1">
        <v>10</v>
      </c>
      <c r="F11000" s="1" t="s">
        <v>9886</v>
      </c>
      <c r="G11000" s="1" t="s">
        <v>5840</v>
      </c>
      <c r="H11000" s="1" t="s">
        <v>9759</v>
      </c>
      <c r="I11000" s="1" t="b">
        <v>0</v>
      </c>
      <c r="J11000" s="1">
        <v>5</v>
      </c>
      <c r="K11000" s="1">
        <v>0</v>
      </c>
      <c r="L11000" s="1">
        <v>1</v>
      </c>
      <c r="M11000" s="1">
        <v>48</v>
      </c>
      <c r="N11000" s="1">
        <v>6.6945606694560604</v>
      </c>
      <c r="O11000" s="1" t="s">
        <v>9794</v>
      </c>
    </row>
    <row r="11001" spans="1:15" x14ac:dyDescent="0.3">
      <c r="A11001" s="1" t="s">
        <v>5701</v>
      </c>
      <c r="B11001" s="1" t="s">
        <v>5779</v>
      </c>
      <c r="C11001" s="1">
        <v>3</v>
      </c>
      <c r="D11001" s="1" t="s">
        <v>6773</v>
      </c>
      <c r="E11001" s="1">
        <v>10</v>
      </c>
      <c r="F11001" s="1" t="s">
        <v>9886</v>
      </c>
      <c r="G11001" s="1" t="s">
        <v>5803</v>
      </c>
      <c r="H11001" s="1" t="s">
        <v>9781</v>
      </c>
      <c r="I11001" s="1" t="b">
        <v>0</v>
      </c>
      <c r="J11001" s="1">
        <v>0</v>
      </c>
      <c r="K11001" s="1">
        <v>1</v>
      </c>
      <c r="L11001" s="1">
        <v>0</v>
      </c>
      <c r="M11001" s="1">
        <v>29</v>
      </c>
      <c r="N11001" s="1">
        <v>4.0446304044630397</v>
      </c>
      <c r="O11001" s="1" t="s">
        <v>9782</v>
      </c>
    </row>
    <row r="11002" spans="1:15" x14ac:dyDescent="0.3">
      <c r="A11002" s="1" t="s">
        <v>5701</v>
      </c>
      <c r="B11002" s="1" t="s">
        <v>5779</v>
      </c>
      <c r="C11002" s="1">
        <v>3</v>
      </c>
      <c r="D11002" s="1" t="s">
        <v>6773</v>
      </c>
      <c r="E11002" s="1">
        <v>10</v>
      </c>
      <c r="F11002" s="1" t="s">
        <v>9886</v>
      </c>
      <c r="G11002" s="1" t="s">
        <v>5834</v>
      </c>
      <c r="H11002" s="1" t="s">
        <v>9759</v>
      </c>
      <c r="I11002" s="1" t="b">
        <v>0</v>
      </c>
      <c r="J11002" s="1">
        <v>29</v>
      </c>
      <c r="K11002" s="1">
        <v>0</v>
      </c>
      <c r="L11002" s="1">
        <v>0</v>
      </c>
      <c r="M11002" s="1">
        <v>22</v>
      </c>
      <c r="N11002" s="1">
        <v>3.0683403068340298</v>
      </c>
      <c r="O11002" s="1" t="e">
        <f>--------------gaccgcttcgcctccaagctcccatg</f>
        <v>#NAME?</v>
      </c>
    </row>
    <row r="11003" spans="1:15" x14ac:dyDescent="0.3">
      <c r="A11003" s="1" t="s">
        <v>5701</v>
      </c>
      <c r="B11003" s="1" t="s">
        <v>5779</v>
      </c>
      <c r="C11003" s="1">
        <v>3</v>
      </c>
      <c r="D11003" s="1" t="s">
        <v>6773</v>
      </c>
      <c r="E11003" s="1">
        <v>10</v>
      </c>
      <c r="F11003" s="1" t="s">
        <v>9886</v>
      </c>
      <c r="G11003" s="1" t="s">
        <v>5803</v>
      </c>
      <c r="H11003" s="1" t="s">
        <v>9757</v>
      </c>
      <c r="I11003" s="1" t="b">
        <v>0</v>
      </c>
      <c r="J11003" s="1">
        <v>0</v>
      </c>
      <c r="K11003" s="1">
        <v>1</v>
      </c>
      <c r="L11003" s="1">
        <v>0</v>
      </c>
      <c r="M11003" s="1">
        <v>15</v>
      </c>
      <c r="N11003" s="1">
        <v>2.0920502092050199</v>
      </c>
      <c r="O11003" s="1" t="s">
        <v>9766</v>
      </c>
    </row>
    <row r="11004" spans="1:15" x14ac:dyDescent="0.3">
      <c r="A11004" s="1" t="s">
        <v>5701</v>
      </c>
      <c r="B11004" s="1" t="s">
        <v>5779</v>
      </c>
      <c r="C11004" s="1">
        <v>3</v>
      </c>
      <c r="D11004" s="1" t="s">
        <v>6773</v>
      </c>
      <c r="E11004" s="1">
        <v>10</v>
      </c>
      <c r="F11004" s="1" t="s">
        <v>9886</v>
      </c>
      <c r="G11004" s="1" t="s">
        <v>5834</v>
      </c>
      <c r="H11004" s="1" t="s">
        <v>9759</v>
      </c>
      <c r="I11004" s="1" t="b">
        <v>0</v>
      </c>
      <c r="J11004" s="1">
        <v>28</v>
      </c>
      <c r="K11004" s="1">
        <v>0</v>
      </c>
      <c r="L11004" s="1">
        <v>0</v>
      </c>
      <c r="M11004" s="1">
        <v>14</v>
      </c>
      <c r="N11004" s="1">
        <v>1.95258019525802</v>
      </c>
      <c r="O11004" s="1" t="s">
        <v>9806</v>
      </c>
    </row>
    <row r="11005" spans="1:15" x14ac:dyDescent="0.3">
      <c r="A11005" s="1" t="s">
        <v>5701</v>
      </c>
      <c r="B11005" s="1" t="s">
        <v>5779</v>
      </c>
      <c r="C11005" s="1">
        <v>3</v>
      </c>
      <c r="D11005" s="1" t="s">
        <v>6773</v>
      </c>
      <c r="E11005" s="1">
        <v>11</v>
      </c>
      <c r="F11005" s="1" t="s">
        <v>9887</v>
      </c>
      <c r="G11005" s="1" t="s">
        <v>5840</v>
      </c>
      <c r="H11005" s="1" t="s">
        <v>9759</v>
      </c>
      <c r="I11005" s="1" t="b">
        <v>0</v>
      </c>
      <c r="J11005" s="1">
        <v>5</v>
      </c>
      <c r="K11005" s="1">
        <v>0</v>
      </c>
      <c r="L11005" s="1">
        <v>1</v>
      </c>
      <c r="M11005" s="1">
        <v>875</v>
      </c>
      <c r="N11005" s="1">
        <v>42.026897214217001</v>
      </c>
      <c r="O11005" s="1" t="s">
        <v>9794</v>
      </c>
    </row>
    <row r="11006" spans="1:15" x14ac:dyDescent="0.3">
      <c r="A11006" s="1" t="s">
        <v>5701</v>
      </c>
      <c r="B11006" s="1" t="s">
        <v>5779</v>
      </c>
      <c r="C11006" s="1">
        <v>3</v>
      </c>
      <c r="D11006" s="1" t="s">
        <v>6773</v>
      </c>
      <c r="E11006" s="1">
        <v>11</v>
      </c>
      <c r="F11006" s="1" t="s">
        <v>9887</v>
      </c>
      <c r="G11006" s="1" t="s">
        <v>5803</v>
      </c>
      <c r="H11006" s="1" t="s">
        <v>9757</v>
      </c>
      <c r="I11006" s="1" t="b">
        <v>0</v>
      </c>
      <c r="J11006" s="1">
        <v>0</v>
      </c>
      <c r="K11006" s="1">
        <v>1</v>
      </c>
      <c r="L11006" s="1">
        <v>0</v>
      </c>
      <c r="M11006" s="1">
        <v>248</v>
      </c>
      <c r="N11006" s="1">
        <v>11.9116234390009</v>
      </c>
      <c r="O11006" s="1" t="s">
        <v>9760</v>
      </c>
    </row>
    <row r="11007" spans="1:15" x14ac:dyDescent="0.3">
      <c r="A11007" s="1" t="s">
        <v>5701</v>
      </c>
      <c r="B11007" s="1" t="s">
        <v>5779</v>
      </c>
      <c r="C11007" s="1">
        <v>3</v>
      </c>
      <c r="D11007" s="1" t="s">
        <v>6773</v>
      </c>
      <c r="E11007" s="1">
        <v>11</v>
      </c>
      <c r="F11007" s="1" t="s">
        <v>9887</v>
      </c>
      <c r="G11007" s="1" t="s">
        <v>5803</v>
      </c>
      <c r="H11007" s="1" t="s">
        <v>9757</v>
      </c>
      <c r="I11007" s="1" t="b">
        <v>0</v>
      </c>
      <c r="J11007" s="1">
        <v>0</v>
      </c>
      <c r="K11007" s="1">
        <v>1</v>
      </c>
      <c r="L11007" s="1">
        <v>0</v>
      </c>
      <c r="M11007" s="1">
        <v>224</v>
      </c>
      <c r="N11007" s="1">
        <v>10.7588856868395</v>
      </c>
      <c r="O11007" s="1" t="s">
        <v>9758</v>
      </c>
    </row>
    <row r="11008" spans="1:15" x14ac:dyDescent="0.3">
      <c r="A11008" s="1" t="s">
        <v>5701</v>
      </c>
      <c r="B11008" s="1" t="s">
        <v>5779</v>
      </c>
      <c r="C11008" s="1">
        <v>3</v>
      </c>
      <c r="D11008" s="1" t="s">
        <v>6773</v>
      </c>
      <c r="E11008" s="1">
        <v>11</v>
      </c>
      <c r="F11008" s="1" t="s">
        <v>9887</v>
      </c>
      <c r="G11008" s="1" t="s">
        <v>5814</v>
      </c>
      <c r="H11008" s="1" t="s">
        <v>9759</v>
      </c>
      <c r="I11008" s="1" t="b">
        <v>1</v>
      </c>
      <c r="J11008" s="1">
        <v>0</v>
      </c>
      <c r="K11008" s="1">
        <v>0</v>
      </c>
      <c r="L11008" s="1">
        <v>0</v>
      </c>
      <c r="M11008" s="1">
        <v>222</v>
      </c>
      <c r="N11008" s="1">
        <v>10.6628242074928</v>
      </c>
      <c r="O11008" s="1" t="s">
        <v>9761</v>
      </c>
    </row>
    <row r="11009" spans="1:15" x14ac:dyDescent="0.3">
      <c r="A11009" s="1" t="s">
        <v>5701</v>
      </c>
      <c r="B11009" s="1" t="s">
        <v>5779</v>
      </c>
      <c r="C11009" s="1">
        <v>3</v>
      </c>
      <c r="D11009" s="1" t="s">
        <v>6773</v>
      </c>
      <c r="E11009" s="1">
        <v>11</v>
      </c>
      <c r="F11009" s="1" t="s">
        <v>9887</v>
      </c>
      <c r="G11009" s="1" t="s">
        <v>5803</v>
      </c>
      <c r="H11009" s="1" t="s">
        <v>9757</v>
      </c>
      <c r="I11009" s="1" t="b">
        <v>0</v>
      </c>
      <c r="J11009" s="1">
        <v>0</v>
      </c>
      <c r="K11009" s="1">
        <v>1</v>
      </c>
      <c r="L11009" s="1">
        <v>0</v>
      </c>
      <c r="M11009" s="1">
        <v>159</v>
      </c>
      <c r="N11009" s="1">
        <v>7.6368876080691601</v>
      </c>
      <c r="O11009" s="1" t="s">
        <v>9766</v>
      </c>
    </row>
    <row r="11010" spans="1:15" x14ac:dyDescent="0.3">
      <c r="A11010" s="1" t="s">
        <v>5701</v>
      </c>
      <c r="B11010" s="1" t="s">
        <v>5779</v>
      </c>
      <c r="C11010" s="1">
        <v>3</v>
      </c>
      <c r="D11010" s="1" t="s">
        <v>6773</v>
      </c>
      <c r="E11010" s="1">
        <v>11</v>
      </c>
      <c r="F11010" s="1" t="s">
        <v>9887</v>
      </c>
      <c r="G11010" s="1" t="s">
        <v>5801</v>
      </c>
      <c r="H11010" s="1" t="s">
        <v>9759</v>
      </c>
      <c r="I11010" s="1" t="b">
        <v>0</v>
      </c>
      <c r="J11010" s="1">
        <v>1</v>
      </c>
      <c r="K11010" s="1">
        <v>0</v>
      </c>
      <c r="L11010" s="1">
        <v>0</v>
      </c>
      <c r="M11010" s="1">
        <v>109</v>
      </c>
      <c r="N11010" s="1">
        <v>5.2353506243996097</v>
      </c>
      <c r="O11010" s="1" t="s">
        <v>9764</v>
      </c>
    </row>
    <row r="11011" spans="1:15" x14ac:dyDescent="0.3">
      <c r="A11011" s="1" t="s">
        <v>5701</v>
      </c>
      <c r="B11011" s="1" t="s">
        <v>5779</v>
      </c>
      <c r="C11011" s="1">
        <v>3</v>
      </c>
      <c r="D11011" s="1" t="s">
        <v>6773</v>
      </c>
      <c r="E11011" s="1">
        <v>11</v>
      </c>
      <c r="F11011" s="1" t="s">
        <v>9887</v>
      </c>
      <c r="G11011" s="1" t="s">
        <v>5803</v>
      </c>
      <c r="H11011" s="1" t="s">
        <v>9781</v>
      </c>
      <c r="I11011" s="1" t="b">
        <v>0</v>
      </c>
      <c r="J11011" s="1">
        <v>0</v>
      </c>
      <c r="K11011" s="1">
        <v>1</v>
      </c>
      <c r="L11011" s="1">
        <v>0</v>
      </c>
      <c r="M11011" s="1">
        <v>38</v>
      </c>
      <c r="N11011" s="1">
        <v>1.82516810758885</v>
      </c>
      <c r="O11011" s="1" t="s">
        <v>9782</v>
      </c>
    </row>
    <row r="11012" spans="1:15" x14ac:dyDescent="0.3">
      <c r="A11012" s="1" t="s">
        <v>5701</v>
      </c>
      <c r="B11012" s="1" t="s">
        <v>5779</v>
      </c>
      <c r="C11012" s="1">
        <v>3</v>
      </c>
      <c r="D11012" s="1" t="s">
        <v>6773</v>
      </c>
      <c r="E11012" s="1">
        <v>11</v>
      </c>
      <c r="F11012" s="1" t="s">
        <v>9887</v>
      </c>
      <c r="G11012" s="1" t="s">
        <v>5834</v>
      </c>
      <c r="H11012" s="1" t="s">
        <v>9759</v>
      </c>
      <c r="I11012" s="1" t="b">
        <v>0</v>
      </c>
      <c r="J11012" s="1">
        <v>7</v>
      </c>
      <c r="K11012" s="1">
        <v>0</v>
      </c>
      <c r="L11012" s="1">
        <v>0</v>
      </c>
      <c r="M11012" s="1">
        <v>28</v>
      </c>
      <c r="N11012" s="1">
        <v>1.34486071085494</v>
      </c>
      <c r="O11012" s="1" t="s">
        <v>9803</v>
      </c>
    </row>
    <row r="11013" spans="1:15" x14ac:dyDescent="0.3">
      <c r="A11013" s="1" t="s">
        <v>5701</v>
      </c>
      <c r="B11013" s="1" t="s">
        <v>5779</v>
      </c>
      <c r="C11013" s="1">
        <v>3</v>
      </c>
      <c r="D11013" s="1" t="s">
        <v>6773</v>
      </c>
      <c r="E11013" s="1">
        <v>12</v>
      </c>
      <c r="F11013" s="1" t="s">
        <v>9888</v>
      </c>
      <c r="G11013" s="1" t="s">
        <v>5814</v>
      </c>
      <c r="H11013" s="1" t="s">
        <v>9759</v>
      </c>
      <c r="I11013" s="1" t="b">
        <v>1</v>
      </c>
      <c r="J11013" s="1">
        <v>0</v>
      </c>
      <c r="K11013" s="1">
        <v>0</v>
      </c>
      <c r="L11013" s="1">
        <v>0</v>
      </c>
      <c r="M11013" s="1">
        <v>1373</v>
      </c>
      <c r="N11013" s="1">
        <v>93.528610354223403</v>
      </c>
      <c r="O11013" s="1" t="s">
        <v>9761</v>
      </c>
    </row>
    <row r="11014" spans="1:15" x14ac:dyDescent="0.3">
      <c r="A11014" s="1" t="s">
        <v>5701</v>
      </c>
      <c r="B11014" s="1" t="s">
        <v>5779</v>
      </c>
      <c r="C11014" s="1">
        <v>3</v>
      </c>
      <c r="D11014" s="1" t="s">
        <v>6773</v>
      </c>
      <c r="E11014" s="1">
        <v>12</v>
      </c>
      <c r="F11014" s="1" t="s">
        <v>9888</v>
      </c>
      <c r="G11014" s="1" t="s">
        <v>5908</v>
      </c>
      <c r="H11014" s="1" t="s">
        <v>9759</v>
      </c>
      <c r="I11014" s="1" t="b">
        <v>0</v>
      </c>
      <c r="J11014" s="1">
        <v>0</v>
      </c>
      <c r="K11014" s="1">
        <v>0</v>
      </c>
      <c r="L11014" s="1">
        <v>1</v>
      </c>
      <c r="M11014" s="1">
        <v>15</v>
      </c>
      <c r="N11014" s="1">
        <v>1.0217983651226099</v>
      </c>
      <c r="O11014" s="1" t="s">
        <v>9785</v>
      </c>
    </row>
    <row r="11015" spans="1:15" x14ac:dyDescent="0.3">
      <c r="A11015" s="1" t="s">
        <v>5701</v>
      </c>
      <c r="B11015" s="1" t="s">
        <v>5779</v>
      </c>
      <c r="C11015" s="1">
        <v>3</v>
      </c>
      <c r="D11015" s="1" t="s">
        <v>6773</v>
      </c>
      <c r="E11015" s="1">
        <v>13</v>
      </c>
      <c r="F11015" s="1" t="s">
        <v>9889</v>
      </c>
      <c r="G11015" s="1" t="s">
        <v>5814</v>
      </c>
      <c r="H11015" s="1" t="s">
        <v>9759</v>
      </c>
      <c r="I11015" s="1" t="b">
        <v>1</v>
      </c>
      <c r="J11015" s="1">
        <v>0</v>
      </c>
      <c r="K11015" s="1">
        <v>0</v>
      </c>
      <c r="L11015" s="1">
        <v>0</v>
      </c>
      <c r="M11015" s="1">
        <v>492</v>
      </c>
      <c r="N11015" s="1">
        <v>78.4688995215311</v>
      </c>
      <c r="O11015" s="1" t="s">
        <v>9761</v>
      </c>
    </row>
    <row r="11016" spans="1:15" x14ac:dyDescent="0.3">
      <c r="A11016" s="1" t="s">
        <v>5701</v>
      </c>
      <c r="B11016" s="1" t="s">
        <v>5779</v>
      </c>
      <c r="C11016" s="1">
        <v>3</v>
      </c>
      <c r="D11016" s="1" t="s">
        <v>6773</v>
      </c>
      <c r="E11016" s="1">
        <v>13</v>
      </c>
      <c r="F11016" s="1" t="s">
        <v>9889</v>
      </c>
      <c r="G11016" s="1" t="s">
        <v>5803</v>
      </c>
      <c r="H11016" s="1" t="s">
        <v>9757</v>
      </c>
      <c r="I11016" s="1" t="b">
        <v>0</v>
      </c>
      <c r="J11016" s="1">
        <v>0</v>
      </c>
      <c r="K11016" s="1">
        <v>1</v>
      </c>
      <c r="L11016" s="1">
        <v>0</v>
      </c>
      <c r="M11016" s="1">
        <v>42</v>
      </c>
      <c r="N11016" s="1">
        <v>6.6985645933014304</v>
      </c>
      <c r="O11016" s="1" t="s">
        <v>9758</v>
      </c>
    </row>
    <row r="11017" spans="1:15" x14ac:dyDescent="0.3">
      <c r="A11017" s="1" t="s">
        <v>5701</v>
      </c>
      <c r="B11017" s="1" t="s">
        <v>5779</v>
      </c>
      <c r="C11017" s="1">
        <v>3</v>
      </c>
      <c r="D11017" s="1" t="s">
        <v>6773</v>
      </c>
      <c r="E11017" s="1">
        <v>13</v>
      </c>
      <c r="F11017" s="1" t="s">
        <v>9889</v>
      </c>
      <c r="G11017" s="1" t="s">
        <v>5803</v>
      </c>
      <c r="H11017" s="1" t="s">
        <v>9757</v>
      </c>
      <c r="I11017" s="1" t="b">
        <v>0</v>
      </c>
      <c r="J11017" s="1">
        <v>0</v>
      </c>
      <c r="K11017" s="1">
        <v>1</v>
      </c>
      <c r="L11017" s="1">
        <v>0</v>
      </c>
      <c r="M11017" s="1">
        <v>24</v>
      </c>
      <c r="N11017" s="1">
        <v>3.8277511961722399</v>
      </c>
      <c r="O11017" s="1" t="s">
        <v>9760</v>
      </c>
    </row>
    <row r="11018" spans="1:15" x14ac:dyDescent="0.3">
      <c r="A11018" s="1" t="s">
        <v>5701</v>
      </c>
      <c r="B11018" s="1" t="s">
        <v>5779</v>
      </c>
      <c r="C11018" s="1">
        <v>3</v>
      </c>
      <c r="D11018" s="1" t="s">
        <v>6773</v>
      </c>
      <c r="E11018" s="1">
        <v>13</v>
      </c>
      <c r="F11018" s="1" t="s">
        <v>9889</v>
      </c>
      <c r="G11018" s="1" t="s">
        <v>5801</v>
      </c>
      <c r="H11018" s="1" t="s">
        <v>9759</v>
      </c>
      <c r="I11018" s="1" t="b">
        <v>0</v>
      </c>
      <c r="J11018" s="1">
        <v>1</v>
      </c>
      <c r="K11018" s="1">
        <v>0</v>
      </c>
      <c r="L11018" s="1">
        <v>0</v>
      </c>
      <c r="M11018" s="1">
        <v>16</v>
      </c>
      <c r="N11018" s="1">
        <v>2.5518341307814998</v>
      </c>
      <c r="O11018" s="1" t="s">
        <v>9764</v>
      </c>
    </row>
    <row r="11019" spans="1:15" x14ac:dyDescent="0.3">
      <c r="A11019" s="1" t="s">
        <v>5701</v>
      </c>
      <c r="B11019" s="1" t="s">
        <v>5779</v>
      </c>
      <c r="C11019" s="1">
        <v>3</v>
      </c>
      <c r="D11019" s="1" t="s">
        <v>6773</v>
      </c>
      <c r="E11019" s="1">
        <v>13</v>
      </c>
      <c r="F11019" s="1" t="s">
        <v>9889</v>
      </c>
      <c r="G11019" s="1" t="s">
        <v>5908</v>
      </c>
      <c r="H11019" s="1" t="s">
        <v>9759</v>
      </c>
      <c r="I11019" s="1" t="b">
        <v>0</v>
      </c>
      <c r="J11019" s="1">
        <v>0</v>
      </c>
      <c r="K11019" s="1">
        <v>0</v>
      </c>
      <c r="L11019" s="1">
        <v>1</v>
      </c>
      <c r="M11019" s="1">
        <v>7</v>
      </c>
      <c r="N11019" s="1">
        <v>1.1164274322169001</v>
      </c>
      <c r="O11019" s="1" t="s">
        <v>9785</v>
      </c>
    </row>
    <row r="11020" spans="1:15" x14ac:dyDescent="0.3">
      <c r="A11020" s="1" t="s">
        <v>5701</v>
      </c>
      <c r="B11020" s="1" t="s">
        <v>5779</v>
      </c>
      <c r="C11020" s="1">
        <v>3</v>
      </c>
      <c r="D11020" s="1" t="s">
        <v>6773</v>
      </c>
      <c r="E11020" s="1">
        <v>14</v>
      </c>
      <c r="F11020" s="1" t="s">
        <v>9890</v>
      </c>
      <c r="G11020" s="1" t="s">
        <v>5814</v>
      </c>
      <c r="H11020" s="1" t="s">
        <v>9759</v>
      </c>
      <c r="I11020" s="1" t="b">
        <v>1</v>
      </c>
      <c r="J11020" s="1">
        <v>0</v>
      </c>
      <c r="K11020" s="1">
        <v>0</v>
      </c>
      <c r="L11020" s="1">
        <v>0</v>
      </c>
      <c r="M11020" s="1">
        <v>971</v>
      </c>
      <c r="N11020" s="1">
        <v>57.523696682464397</v>
      </c>
      <c r="O11020" s="1" t="s">
        <v>9761</v>
      </c>
    </row>
    <row r="11021" spans="1:15" x14ac:dyDescent="0.3">
      <c r="A11021" s="1" t="s">
        <v>5701</v>
      </c>
      <c r="B11021" s="1" t="s">
        <v>5779</v>
      </c>
      <c r="C11021" s="1">
        <v>3</v>
      </c>
      <c r="D11021" s="1" t="s">
        <v>6773</v>
      </c>
      <c r="E11021" s="1">
        <v>14</v>
      </c>
      <c r="F11021" s="1" t="s">
        <v>9890</v>
      </c>
      <c r="G11021" s="1" t="s">
        <v>5803</v>
      </c>
      <c r="H11021" s="1" t="s">
        <v>9757</v>
      </c>
      <c r="I11021" s="1" t="b">
        <v>0</v>
      </c>
      <c r="J11021" s="1">
        <v>0</v>
      </c>
      <c r="K11021" s="1">
        <v>1</v>
      </c>
      <c r="L11021" s="1">
        <v>0</v>
      </c>
      <c r="M11021" s="1">
        <v>235</v>
      </c>
      <c r="N11021" s="1">
        <v>13.9218009478673</v>
      </c>
      <c r="O11021" s="1" t="s">
        <v>9760</v>
      </c>
    </row>
    <row r="11022" spans="1:15" x14ac:dyDescent="0.3">
      <c r="A11022" s="1" t="s">
        <v>5701</v>
      </c>
      <c r="B11022" s="1" t="s">
        <v>5779</v>
      </c>
      <c r="C11022" s="1">
        <v>3</v>
      </c>
      <c r="D11022" s="1" t="s">
        <v>6773</v>
      </c>
      <c r="E11022" s="1">
        <v>14</v>
      </c>
      <c r="F11022" s="1" t="s">
        <v>9890</v>
      </c>
      <c r="G11022" s="1" t="s">
        <v>5803</v>
      </c>
      <c r="H11022" s="1" t="s">
        <v>9757</v>
      </c>
      <c r="I11022" s="1" t="b">
        <v>0</v>
      </c>
      <c r="J11022" s="1">
        <v>0</v>
      </c>
      <c r="K11022" s="1">
        <v>1</v>
      </c>
      <c r="L11022" s="1">
        <v>0</v>
      </c>
      <c r="M11022" s="1">
        <v>205</v>
      </c>
      <c r="N11022" s="1">
        <v>12.144549763033099</v>
      </c>
      <c r="O11022" s="1" t="s">
        <v>9758</v>
      </c>
    </row>
    <row r="11023" spans="1:15" x14ac:dyDescent="0.3">
      <c r="A11023" s="1" t="s">
        <v>5701</v>
      </c>
      <c r="B11023" s="1" t="s">
        <v>5779</v>
      </c>
      <c r="C11023" s="1">
        <v>3</v>
      </c>
      <c r="D11023" s="1" t="s">
        <v>6773</v>
      </c>
      <c r="E11023" s="1">
        <v>14</v>
      </c>
      <c r="F11023" s="1" t="s">
        <v>9890</v>
      </c>
      <c r="G11023" s="1" t="s">
        <v>5801</v>
      </c>
      <c r="H11023" s="1" t="s">
        <v>9759</v>
      </c>
      <c r="I11023" s="1" t="b">
        <v>0</v>
      </c>
      <c r="J11023" s="1">
        <v>1</v>
      </c>
      <c r="K11023" s="1">
        <v>0</v>
      </c>
      <c r="L11023" s="1">
        <v>0</v>
      </c>
      <c r="M11023" s="1">
        <v>51</v>
      </c>
      <c r="N11023" s="1">
        <v>3.021327014218</v>
      </c>
      <c r="O11023" s="1" t="s">
        <v>9764</v>
      </c>
    </row>
    <row r="11024" spans="1:15" x14ac:dyDescent="0.3">
      <c r="A11024" s="1" t="s">
        <v>5701</v>
      </c>
      <c r="B11024" s="1" t="s">
        <v>5779</v>
      </c>
      <c r="C11024" s="1">
        <v>3</v>
      </c>
      <c r="D11024" s="1" t="s">
        <v>6773</v>
      </c>
      <c r="E11024" s="1">
        <v>14</v>
      </c>
      <c r="F11024" s="1" t="s">
        <v>9890</v>
      </c>
      <c r="G11024" s="1" t="s">
        <v>5803</v>
      </c>
      <c r="H11024" s="1" t="s">
        <v>9757</v>
      </c>
      <c r="I11024" s="1" t="b">
        <v>0</v>
      </c>
      <c r="J11024" s="1">
        <v>0</v>
      </c>
      <c r="K11024" s="1">
        <v>1</v>
      </c>
      <c r="L11024" s="1">
        <v>0</v>
      </c>
      <c r="M11024" s="1">
        <v>28</v>
      </c>
      <c r="N11024" s="1">
        <v>1.6587677725118399</v>
      </c>
      <c r="O11024" s="1" t="s">
        <v>9766</v>
      </c>
    </row>
    <row r="11025" spans="1:15" x14ac:dyDescent="0.3">
      <c r="A11025" s="1" t="s">
        <v>5701</v>
      </c>
      <c r="B11025" s="1" t="s">
        <v>5779</v>
      </c>
      <c r="C11025" s="1">
        <v>3</v>
      </c>
      <c r="D11025" s="1" t="s">
        <v>6773</v>
      </c>
      <c r="E11025" s="1">
        <v>15</v>
      </c>
      <c r="F11025" s="1" t="s">
        <v>9891</v>
      </c>
      <c r="G11025" s="1" t="s">
        <v>5803</v>
      </c>
      <c r="H11025" s="1" t="s">
        <v>9757</v>
      </c>
      <c r="I11025" s="1" t="b">
        <v>0</v>
      </c>
      <c r="J11025" s="1">
        <v>0</v>
      </c>
      <c r="K11025" s="1">
        <v>1</v>
      </c>
      <c r="L11025" s="1">
        <v>0</v>
      </c>
      <c r="M11025" s="1">
        <v>473</v>
      </c>
      <c r="N11025" s="1">
        <v>70.2823179791976</v>
      </c>
      <c r="O11025" s="1" t="s">
        <v>9758</v>
      </c>
    </row>
    <row r="11026" spans="1:15" x14ac:dyDescent="0.3">
      <c r="A11026" s="1" t="s">
        <v>5701</v>
      </c>
      <c r="B11026" s="1" t="s">
        <v>5779</v>
      </c>
      <c r="C11026" s="1">
        <v>3</v>
      </c>
      <c r="D11026" s="1" t="s">
        <v>6773</v>
      </c>
      <c r="E11026" s="1">
        <v>15</v>
      </c>
      <c r="F11026" s="1" t="s">
        <v>9891</v>
      </c>
      <c r="G11026" s="1" t="s">
        <v>5814</v>
      </c>
      <c r="H11026" s="1" t="s">
        <v>9759</v>
      </c>
      <c r="I11026" s="1" t="b">
        <v>1</v>
      </c>
      <c r="J11026" s="1">
        <v>0</v>
      </c>
      <c r="K11026" s="1">
        <v>0</v>
      </c>
      <c r="L11026" s="1">
        <v>0</v>
      </c>
      <c r="M11026" s="1">
        <v>101</v>
      </c>
      <c r="N11026" s="1">
        <v>15.007429420505099</v>
      </c>
      <c r="O11026" s="1" t="s">
        <v>9761</v>
      </c>
    </row>
    <row r="11027" spans="1:15" x14ac:dyDescent="0.3">
      <c r="A11027" s="1" t="s">
        <v>5701</v>
      </c>
      <c r="B11027" s="1" t="s">
        <v>5779</v>
      </c>
      <c r="C11027" s="1">
        <v>3</v>
      </c>
      <c r="D11027" s="1" t="s">
        <v>6773</v>
      </c>
      <c r="E11027" s="1">
        <v>15</v>
      </c>
      <c r="F11027" s="1" t="s">
        <v>9891</v>
      </c>
      <c r="G11027" s="1" t="s">
        <v>5803</v>
      </c>
      <c r="H11027" s="1" t="s">
        <v>9757</v>
      </c>
      <c r="I11027" s="1" t="b">
        <v>0</v>
      </c>
      <c r="J11027" s="1">
        <v>0</v>
      </c>
      <c r="K11027" s="1">
        <v>1</v>
      </c>
      <c r="L11027" s="1">
        <v>0</v>
      </c>
      <c r="M11027" s="1">
        <v>28</v>
      </c>
      <c r="N11027" s="1">
        <v>4.1604754829123296</v>
      </c>
      <c r="O11027" s="1" t="s">
        <v>9760</v>
      </c>
    </row>
    <row r="11028" spans="1:15" x14ac:dyDescent="0.3">
      <c r="A11028" s="1" t="s">
        <v>5701</v>
      </c>
      <c r="B11028" s="1" t="s">
        <v>5779</v>
      </c>
      <c r="C11028" s="1">
        <v>3</v>
      </c>
      <c r="D11028" s="1" t="s">
        <v>6773</v>
      </c>
      <c r="E11028" s="1">
        <v>15</v>
      </c>
      <c r="F11028" s="1" t="s">
        <v>9891</v>
      </c>
      <c r="G11028" s="1" t="s">
        <v>5803</v>
      </c>
      <c r="H11028" s="1" t="s">
        <v>9757</v>
      </c>
      <c r="I11028" s="1" t="b">
        <v>0</v>
      </c>
      <c r="J11028" s="1">
        <v>0</v>
      </c>
      <c r="K11028" s="1">
        <v>1</v>
      </c>
      <c r="L11028" s="1">
        <v>1</v>
      </c>
      <c r="M11028" s="1">
        <v>8</v>
      </c>
      <c r="N11028" s="1">
        <v>1.18870728083209</v>
      </c>
      <c r="O11028" s="1" t="s">
        <v>9779</v>
      </c>
    </row>
    <row r="11029" spans="1:15" x14ac:dyDescent="0.3">
      <c r="A11029" s="1" t="s">
        <v>5701</v>
      </c>
      <c r="B11029" s="1" t="s">
        <v>5779</v>
      </c>
      <c r="C11029" s="1">
        <v>3</v>
      </c>
      <c r="D11029" s="1" t="s">
        <v>6773</v>
      </c>
      <c r="E11029" s="1">
        <v>15</v>
      </c>
      <c r="F11029" s="1" t="s">
        <v>9891</v>
      </c>
      <c r="G11029" s="1" t="s">
        <v>5801</v>
      </c>
      <c r="H11029" s="1" t="s">
        <v>9759</v>
      </c>
      <c r="I11029" s="1" t="b">
        <v>0</v>
      </c>
      <c r="J11029" s="1">
        <v>1</v>
      </c>
      <c r="K11029" s="1">
        <v>0</v>
      </c>
      <c r="L11029" s="1">
        <v>0</v>
      </c>
      <c r="M11029" s="1">
        <v>7</v>
      </c>
      <c r="N11029" s="1">
        <v>1.04011887072808</v>
      </c>
      <c r="O11029" s="1" t="s">
        <v>9764</v>
      </c>
    </row>
    <row r="11030" spans="1:15" x14ac:dyDescent="0.3">
      <c r="A11030" s="1" t="s">
        <v>5701</v>
      </c>
      <c r="B11030" s="1" t="s">
        <v>5779</v>
      </c>
      <c r="C11030" s="1">
        <v>3</v>
      </c>
      <c r="D11030" s="1" t="s">
        <v>6773</v>
      </c>
      <c r="E11030" s="1">
        <v>15</v>
      </c>
      <c r="F11030" s="1" t="s">
        <v>9891</v>
      </c>
      <c r="G11030" s="1" t="s">
        <v>5803</v>
      </c>
      <c r="H11030" s="1" t="s">
        <v>9757</v>
      </c>
      <c r="I11030" s="1" t="b">
        <v>0</v>
      </c>
      <c r="J11030" s="1">
        <v>0</v>
      </c>
      <c r="K11030" s="1">
        <v>1</v>
      </c>
      <c r="L11030" s="1">
        <v>0</v>
      </c>
      <c r="M11030" s="1">
        <v>7</v>
      </c>
      <c r="N11030" s="1">
        <v>1.04011887072808</v>
      </c>
      <c r="O11030" s="1" t="s">
        <v>9766</v>
      </c>
    </row>
    <row r="11031" spans="1:15" x14ac:dyDescent="0.3">
      <c r="A11031" s="1" t="s">
        <v>5701</v>
      </c>
      <c r="B11031" s="1" t="s">
        <v>5779</v>
      </c>
      <c r="C11031" s="1">
        <v>3</v>
      </c>
      <c r="D11031" s="1" t="s">
        <v>6773</v>
      </c>
      <c r="E11031" s="1">
        <v>16</v>
      </c>
      <c r="F11031" s="1" t="s">
        <v>9892</v>
      </c>
      <c r="G11031" s="1" t="s">
        <v>5803</v>
      </c>
      <c r="H11031" s="1" t="s">
        <v>9757</v>
      </c>
      <c r="I11031" s="1" t="b">
        <v>0</v>
      </c>
      <c r="J11031" s="1">
        <v>0</v>
      </c>
      <c r="K11031" s="1">
        <v>1</v>
      </c>
      <c r="L11031" s="1">
        <v>0</v>
      </c>
      <c r="M11031" s="1">
        <v>711</v>
      </c>
      <c r="N11031" s="1">
        <v>48.933241569167201</v>
      </c>
      <c r="O11031" s="1" t="s">
        <v>9758</v>
      </c>
    </row>
    <row r="11032" spans="1:15" x14ac:dyDescent="0.3">
      <c r="A11032" s="1" t="s">
        <v>5701</v>
      </c>
      <c r="B11032" s="1" t="s">
        <v>5779</v>
      </c>
      <c r="C11032" s="1">
        <v>3</v>
      </c>
      <c r="D11032" s="1" t="s">
        <v>6773</v>
      </c>
      <c r="E11032" s="1">
        <v>16</v>
      </c>
      <c r="F11032" s="1" t="s">
        <v>9892</v>
      </c>
      <c r="G11032" s="1" t="s">
        <v>5803</v>
      </c>
      <c r="H11032" s="1" t="s">
        <v>9757</v>
      </c>
      <c r="I11032" s="1" t="b">
        <v>0</v>
      </c>
      <c r="J11032" s="1">
        <v>0</v>
      </c>
      <c r="K11032" s="1">
        <v>1</v>
      </c>
      <c r="L11032" s="1">
        <v>0</v>
      </c>
      <c r="M11032" s="1">
        <v>584</v>
      </c>
      <c r="N11032" s="1">
        <v>40.192704748795499</v>
      </c>
      <c r="O11032" s="1" t="s">
        <v>9760</v>
      </c>
    </row>
    <row r="11033" spans="1:15" x14ac:dyDescent="0.3">
      <c r="A11033" s="1" t="s">
        <v>5701</v>
      </c>
      <c r="B11033" s="1" t="s">
        <v>5779</v>
      </c>
      <c r="C11033" s="1">
        <v>3</v>
      </c>
      <c r="D11033" s="1" t="s">
        <v>6773</v>
      </c>
      <c r="E11033" s="1">
        <v>16</v>
      </c>
      <c r="F11033" s="1" t="s">
        <v>9892</v>
      </c>
      <c r="G11033" s="1" t="s">
        <v>5814</v>
      </c>
      <c r="H11033" s="1" t="s">
        <v>9759</v>
      </c>
      <c r="I11033" s="1" t="b">
        <v>1</v>
      </c>
      <c r="J11033" s="1">
        <v>0</v>
      </c>
      <c r="K11033" s="1">
        <v>0</v>
      </c>
      <c r="L11033" s="1">
        <v>0</v>
      </c>
      <c r="M11033" s="1">
        <v>24</v>
      </c>
      <c r="N11033" s="1">
        <v>1.65175498967653</v>
      </c>
      <c r="O11033" s="1" t="s">
        <v>9761</v>
      </c>
    </row>
    <row r="11034" spans="1:15" x14ac:dyDescent="0.3">
      <c r="A11034" s="1" t="s">
        <v>5701</v>
      </c>
      <c r="B11034" s="1" t="s">
        <v>5779</v>
      </c>
      <c r="C11034" s="1">
        <v>3</v>
      </c>
      <c r="D11034" s="1" t="s">
        <v>6773</v>
      </c>
      <c r="E11034" s="1">
        <v>16</v>
      </c>
      <c r="F11034" s="1" t="s">
        <v>9892</v>
      </c>
      <c r="G11034" s="1" t="s">
        <v>5801</v>
      </c>
      <c r="H11034" s="1" t="s">
        <v>9759</v>
      </c>
      <c r="I11034" s="1" t="b">
        <v>0</v>
      </c>
      <c r="J11034" s="1">
        <v>1</v>
      </c>
      <c r="K11034" s="1">
        <v>0</v>
      </c>
      <c r="L11034" s="1">
        <v>0</v>
      </c>
      <c r="M11034" s="1">
        <v>24</v>
      </c>
      <c r="N11034" s="1">
        <v>1.65175498967653</v>
      </c>
      <c r="O11034" s="1" t="s">
        <v>9764</v>
      </c>
    </row>
    <row r="11035" spans="1:15" x14ac:dyDescent="0.3">
      <c r="A11035" s="1" t="s">
        <v>5701</v>
      </c>
      <c r="B11035" s="1" t="s">
        <v>5779</v>
      </c>
      <c r="C11035" s="1">
        <v>3</v>
      </c>
      <c r="D11035" s="1" t="s">
        <v>6773</v>
      </c>
      <c r="E11035" s="1">
        <v>17</v>
      </c>
      <c r="F11035" s="1" t="s">
        <v>9893</v>
      </c>
      <c r="G11035" s="1" t="s">
        <v>5803</v>
      </c>
      <c r="H11035" s="1" t="s">
        <v>9757</v>
      </c>
      <c r="I11035" s="1" t="b">
        <v>0</v>
      </c>
      <c r="J11035" s="1">
        <v>0</v>
      </c>
      <c r="K11035" s="1">
        <v>1</v>
      </c>
      <c r="L11035" s="1">
        <v>0</v>
      </c>
      <c r="M11035" s="1">
        <v>263</v>
      </c>
      <c r="N11035" s="1">
        <v>36.578581363004098</v>
      </c>
      <c r="O11035" s="1" t="s">
        <v>9758</v>
      </c>
    </row>
    <row r="11036" spans="1:15" x14ac:dyDescent="0.3">
      <c r="A11036" s="1" t="s">
        <v>5701</v>
      </c>
      <c r="B11036" s="1" t="s">
        <v>5779</v>
      </c>
      <c r="C11036" s="1">
        <v>3</v>
      </c>
      <c r="D11036" s="1" t="s">
        <v>6773</v>
      </c>
      <c r="E11036" s="1">
        <v>17</v>
      </c>
      <c r="F11036" s="1" t="s">
        <v>9893</v>
      </c>
      <c r="G11036" s="1" t="s">
        <v>5803</v>
      </c>
      <c r="H11036" s="1" t="s">
        <v>9757</v>
      </c>
      <c r="I11036" s="1" t="b">
        <v>0</v>
      </c>
      <c r="J11036" s="1">
        <v>0</v>
      </c>
      <c r="K11036" s="1">
        <v>1</v>
      </c>
      <c r="L11036" s="1">
        <v>0</v>
      </c>
      <c r="M11036" s="1">
        <v>147</v>
      </c>
      <c r="N11036" s="1">
        <v>20.445062586926198</v>
      </c>
      <c r="O11036" s="1" t="s">
        <v>9760</v>
      </c>
    </row>
    <row r="11037" spans="1:15" x14ac:dyDescent="0.3">
      <c r="A11037" s="1" t="s">
        <v>5701</v>
      </c>
      <c r="B11037" s="1" t="s">
        <v>5779</v>
      </c>
      <c r="C11037" s="1">
        <v>3</v>
      </c>
      <c r="D11037" s="1" t="s">
        <v>6773</v>
      </c>
      <c r="E11037" s="1">
        <v>17</v>
      </c>
      <c r="F11037" s="1" t="s">
        <v>9893</v>
      </c>
      <c r="G11037" s="1" t="s">
        <v>5814</v>
      </c>
      <c r="H11037" s="1" t="s">
        <v>9759</v>
      </c>
      <c r="I11037" s="1" t="b">
        <v>1</v>
      </c>
      <c r="J11037" s="1">
        <v>0</v>
      </c>
      <c r="K11037" s="1">
        <v>0</v>
      </c>
      <c r="L11037" s="1">
        <v>0</v>
      </c>
      <c r="M11037" s="1">
        <v>107</v>
      </c>
      <c r="N11037" s="1">
        <v>14.881780250347701</v>
      </c>
      <c r="O11037" s="1" t="s">
        <v>9761</v>
      </c>
    </row>
    <row r="11038" spans="1:15" x14ac:dyDescent="0.3">
      <c r="A11038" s="1" t="s">
        <v>5701</v>
      </c>
      <c r="B11038" s="1" t="s">
        <v>5779</v>
      </c>
      <c r="C11038" s="1">
        <v>3</v>
      </c>
      <c r="D11038" s="1" t="s">
        <v>6773</v>
      </c>
      <c r="E11038" s="1">
        <v>17</v>
      </c>
      <c r="F11038" s="1" t="s">
        <v>9893</v>
      </c>
      <c r="G11038" s="1" t="s">
        <v>5801</v>
      </c>
      <c r="H11038" s="1" t="s">
        <v>9759</v>
      </c>
      <c r="I11038" s="1" t="b">
        <v>0</v>
      </c>
      <c r="J11038" s="1">
        <v>1</v>
      </c>
      <c r="K11038" s="1">
        <v>0</v>
      </c>
      <c r="L11038" s="1">
        <v>0</v>
      </c>
      <c r="M11038" s="1">
        <v>73</v>
      </c>
      <c r="N11038" s="1">
        <v>10.1529902642559</v>
      </c>
      <c r="O11038" s="1" t="s">
        <v>9764</v>
      </c>
    </row>
    <row r="11039" spans="1:15" x14ac:dyDescent="0.3">
      <c r="A11039" s="1" t="s">
        <v>5701</v>
      </c>
      <c r="B11039" s="1" t="s">
        <v>5779</v>
      </c>
      <c r="C11039" s="1">
        <v>3</v>
      </c>
      <c r="D11039" s="1" t="s">
        <v>6773</v>
      </c>
      <c r="E11039" s="1">
        <v>17</v>
      </c>
      <c r="F11039" s="1" t="s">
        <v>9893</v>
      </c>
      <c r="G11039" s="1" t="s">
        <v>5803</v>
      </c>
      <c r="H11039" s="1" t="s">
        <v>9757</v>
      </c>
      <c r="I11039" s="1" t="b">
        <v>0</v>
      </c>
      <c r="J11039" s="1">
        <v>0</v>
      </c>
      <c r="K11039" s="1">
        <v>1</v>
      </c>
      <c r="L11039" s="1">
        <v>0</v>
      </c>
      <c r="M11039" s="1">
        <v>20</v>
      </c>
      <c r="N11039" s="1">
        <v>2.7816411682892901</v>
      </c>
      <c r="O11039" s="1" t="s">
        <v>9766</v>
      </c>
    </row>
    <row r="11040" spans="1:15" x14ac:dyDescent="0.3">
      <c r="A11040" s="1" t="s">
        <v>5701</v>
      </c>
      <c r="B11040" s="1" t="s">
        <v>5779</v>
      </c>
      <c r="C11040" s="1">
        <v>3</v>
      </c>
      <c r="D11040" s="1" t="s">
        <v>6773</v>
      </c>
      <c r="E11040" s="1">
        <v>17</v>
      </c>
      <c r="F11040" s="1" t="s">
        <v>9893</v>
      </c>
      <c r="G11040" s="1" t="s">
        <v>5834</v>
      </c>
      <c r="H11040" s="1" t="s">
        <v>9759</v>
      </c>
      <c r="I11040" s="1" t="b">
        <v>0</v>
      </c>
      <c r="J11040" s="1">
        <v>31</v>
      </c>
      <c r="K11040" s="1">
        <v>0</v>
      </c>
      <c r="L11040" s="1">
        <v>0</v>
      </c>
      <c r="M11040" s="1">
        <v>20</v>
      </c>
      <c r="N11040" s="1">
        <v>2.7816411682892901</v>
      </c>
      <c r="O11040" s="1" t="e">
        <f>-------------------cttcgcctccaagctcccatg</f>
        <v>#NAME?</v>
      </c>
    </row>
    <row r="11041" spans="1:15" x14ac:dyDescent="0.3">
      <c r="A11041" s="1" t="s">
        <v>5701</v>
      </c>
      <c r="B11041" s="1" t="s">
        <v>5779</v>
      </c>
      <c r="C11041" s="1">
        <v>3</v>
      </c>
      <c r="D11041" s="1" t="s">
        <v>6773</v>
      </c>
      <c r="E11041" s="1">
        <v>18</v>
      </c>
      <c r="F11041" s="1" t="s">
        <v>9894</v>
      </c>
      <c r="G11041" s="1" t="s">
        <v>5803</v>
      </c>
      <c r="H11041" s="1" t="s">
        <v>9757</v>
      </c>
      <c r="I11041" s="1" t="b">
        <v>0</v>
      </c>
      <c r="J11041" s="1">
        <v>0</v>
      </c>
      <c r="K11041" s="1">
        <v>1</v>
      </c>
      <c r="L11041" s="1">
        <v>0</v>
      </c>
      <c r="M11041" s="1">
        <v>741</v>
      </c>
      <c r="N11041" s="1">
        <v>64.8293963254593</v>
      </c>
      <c r="O11041" s="1" t="s">
        <v>9758</v>
      </c>
    </row>
    <row r="11042" spans="1:15" x14ac:dyDescent="0.3">
      <c r="A11042" s="1" t="s">
        <v>5701</v>
      </c>
      <c r="B11042" s="1" t="s">
        <v>5779</v>
      </c>
      <c r="C11042" s="1">
        <v>3</v>
      </c>
      <c r="D11042" s="1" t="s">
        <v>6773</v>
      </c>
      <c r="E11042" s="1">
        <v>18</v>
      </c>
      <c r="F11042" s="1" t="s">
        <v>9894</v>
      </c>
      <c r="G11042" s="1" t="s">
        <v>5803</v>
      </c>
      <c r="H11042" s="1" t="s">
        <v>9757</v>
      </c>
      <c r="I11042" s="1" t="b">
        <v>0</v>
      </c>
      <c r="J11042" s="1">
        <v>0</v>
      </c>
      <c r="K11042" s="1">
        <v>1</v>
      </c>
      <c r="L11042" s="1">
        <v>0</v>
      </c>
      <c r="M11042" s="1">
        <v>109</v>
      </c>
      <c r="N11042" s="1">
        <v>9.5363079615048107</v>
      </c>
      <c r="O11042" s="1" t="s">
        <v>9760</v>
      </c>
    </row>
    <row r="11043" spans="1:15" x14ac:dyDescent="0.3">
      <c r="A11043" s="1" t="s">
        <v>5701</v>
      </c>
      <c r="B11043" s="1" t="s">
        <v>5779</v>
      </c>
      <c r="C11043" s="1">
        <v>3</v>
      </c>
      <c r="D11043" s="1" t="s">
        <v>6773</v>
      </c>
      <c r="E11043" s="1">
        <v>18</v>
      </c>
      <c r="F11043" s="1" t="s">
        <v>9894</v>
      </c>
      <c r="G11043" s="1" t="s">
        <v>5803</v>
      </c>
      <c r="H11043" s="1" t="s">
        <v>9757</v>
      </c>
      <c r="I11043" s="1" t="b">
        <v>0</v>
      </c>
      <c r="J11043" s="1">
        <v>0</v>
      </c>
      <c r="K11043" s="1">
        <v>1</v>
      </c>
      <c r="L11043" s="1">
        <v>0</v>
      </c>
      <c r="M11043" s="1">
        <v>67</v>
      </c>
      <c r="N11043" s="1">
        <v>5.8617672790901096</v>
      </c>
      <c r="O11043" s="1" t="s">
        <v>9766</v>
      </c>
    </row>
    <row r="11044" spans="1:15" x14ac:dyDescent="0.3">
      <c r="A11044" s="1" t="s">
        <v>5701</v>
      </c>
      <c r="B11044" s="1" t="s">
        <v>5779</v>
      </c>
      <c r="C11044" s="1">
        <v>3</v>
      </c>
      <c r="D11044" s="1" t="s">
        <v>6773</v>
      </c>
      <c r="E11044" s="1">
        <v>18</v>
      </c>
      <c r="F11044" s="1" t="s">
        <v>9894</v>
      </c>
      <c r="G11044" s="1" t="s">
        <v>5834</v>
      </c>
      <c r="H11044" s="1" t="s">
        <v>9759</v>
      </c>
      <c r="I11044" s="1" t="b">
        <v>0</v>
      </c>
      <c r="J11044" s="1">
        <v>35</v>
      </c>
      <c r="K11044" s="1">
        <v>0</v>
      </c>
      <c r="L11044" s="1">
        <v>0</v>
      </c>
      <c r="M11044" s="1">
        <v>60</v>
      </c>
      <c r="N11044" s="1">
        <v>5.2493438320209904</v>
      </c>
      <c r="O11044" s="1" t="s">
        <v>9895</v>
      </c>
    </row>
    <row r="11045" spans="1:15" x14ac:dyDescent="0.3">
      <c r="A11045" s="1" t="s">
        <v>5701</v>
      </c>
      <c r="B11045" s="1" t="s">
        <v>5779</v>
      </c>
      <c r="C11045" s="1">
        <v>3</v>
      </c>
      <c r="D11045" s="1" t="s">
        <v>6773</v>
      </c>
      <c r="E11045" s="1">
        <v>18</v>
      </c>
      <c r="F11045" s="1" t="s">
        <v>9894</v>
      </c>
      <c r="G11045" s="1" t="s">
        <v>5814</v>
      </c>
      <c r="H11045" s="1" t="s">
        <v>9759</v>
      </c>
      <c r="I11045" s="1" t="b">
        <v>1</v>
      </c>
      <c r="J11045" s="1">
        <v>0</v>
      </c>
      <c r="K11045" s="1">
        <v>0</v>
      </c>
      <c r="L11045" s="1">
        <v>0</v>
      </c>
      <c r="M11045" s="1">
        <v>40</v>
      </c>
      <c r="N11045" s="1">
        <v>3.4995625546806601</v>
      </c>
      <c r="O11045" s="1" t="s">
        <v>9761</v>
      </c>
    </row>
    <row r="11046" spans="1:15" x14ac:dyDescent="0.3">
      <c r="A11046" s="1" t="s">
        <v>5701</v>
      </c>
      <c r="B11046" s="1" t="s">
        <v>5779</v>
      </c>
      <c r="C11046" s="1">
        <v>3</v>
      </c>
      <c r="D11046" s="1" t="s">
        <v>6773</v>
      </c>
      <c r="E11046" s="1">
        <v>18</v>
      </c>
      <c r="F11046" s="1" t="s">
        <v>9894</v>
      </c>
      <c r="G11046" s="1" t="s">
        <v>5801</v>
      </c>
      <c r="H11046" s="1" t="s">
        <v>9759</v>
      </c>
      <c r="I11046" s="1" t="b">
        <v>0</v>
      </c>
      <c r="J11046" s="1">
        <v>1</v>
      </c>
      <c r="K11046" s="1">
        <v>0</v>
      </c>
      <c r="L11046" s="1">
        <v>0</v>
      </c>
      <c r="M11046" s="1">
        <v>36</v>
      </c>
      <c r="N11046" s="1">
        <v>3.1496062992125902</v>
      </c>
      <c r="O11046" s="1" t="s">
        <v>9764</v>
      </c>
    </row>
    <row r="11047" spans="1:15" x14ac:dyDescent="0.3">
      <c r="A11047" s="1" t="s">
        <v>5701</v>
      </c>
      <c r="B11047" s="1" t="s">
        <v>5779</v>
      </c>
      <c r="C11047" s="1">
        <v>3</v>
      </c>
      <c r="D11047" s="1" t="s">
        <v>6773</v>
      </c>
      <c r="E11047" s="1">
        <v>18</v>
      </c>
      <c r="F11047" s="1" t="s">
        <v>9894</v>
      </c>
      <c r="G11047" s="1" t="s">
        <v>5834</v>
      </c>
      <c r="H11047" s="1" t="s">
        <v>9759</v>
      </c>
      <c r="I11047" s="1" t="b">
        <v>0</v>
      </c>
      <c r="J11047" s="1">
        <v>35</v>
      </c>
      <c r="K11047" s="1">
        <v>0</v>
      </c>
      <c r="L11047" s="1">
        <v>0</v>
      </c>
      <c r="M11047" s="1">
        <v>20</v>
      </c>
      <c r="N11047" s="1">
        <v>1.7497812773403301</v>
      </c>
      <c r="O11047" s="1" t="e">
        <f>---------------------------------tcccatg</f>
        <v>#NAME?</v>
      </c>
    </row>
    <row r="11048" spans="1:15" x14ac:dyDescent="0.3">
      <c r="A11048" s="1" t="s">
        <v>5701</v>
      </c>
      <c r="B11048" s="1" t="s">
        <v>5779</v>
      </c>
      <c r="C11048" s="1">
        <v>3</v>
      </c>
      <c r="D11048" s="1" t="s">
        <v>6773</v>
      </c>
      <c r="E11048" s="1">
        <v>19</v>
      </c>
      <c r="F11048" s="1" t="s">
        <v>9896</v>
      </c>
      <c r="G11048" s="1" t="s">
        <v>5803</v>
      </c>
      <c r="H11048" s="1" t="s">
        <v>9757</v>
      </c>
      <c r="I11048" s="1" t="b">
        <v>0</v>
      </c>
      <c r="J11048" s="1">
        <v>0</v>
      </c>
      <c r="K11048" s="1">
        <v>1</v>
      </c>
      <c r="L11048" s="1">
        <v>0</v>
      </c>
      <c r="M11048" s="1">
        <v>573</v>
      </c>
      <c r="N11048" s="1">
        <v>34.249850567842103</v>
      </c>
      <c r="O11048" s="1" t="s">
        <v>9758</v>
      </c>
    </row>
    <row r="11049" spans="1:15" x14ac:dyDescent="0.3">
      <c r="A11049" s="1" t="s">
        <v>5701</v>
      </c>
      <c r="B11049" s="1" t="s">
        <v>5779</v>
      </c>
      <c r="C11049" s="1">
        <v>3</v>
      </c>
      <c r="D11049" s="1" t="s">
        <v>6773</v>
      </c>
      <c r="E11049" s="1">
        <v>19</v>
      </c>
      <c r="F11049" s="1" t="s">
        <v>9896</v>
      </c>
      <c r="G11049" s="1" t="s">
        <v>5814</v>
      </c>
      <c r="H11049" s="1" t="s">
        <v>9759</v>
      </c>
      <c r="I11049" s="1" t="b">
        <v>1</v>
      </c>
      <c r="J11049" s="1">
        <v>0</v>
      </c>
      <c r="K11049" s="1">
        <v>0</v>
      </c>
      <c r="L11049" s="1">
        <v>0</v>
      </c>
      <c r="M11049" s="1">
        <v>316</v>
      </c>
      <c r="N11049" s="1">
        <v>18.888224745965299</v>
      </c>
      <c r="O11049" s="1" t="s">
        <v>9761</v>
      </c>
    </row>
    <row r="11050" spans="1:15" x14ac:dyDescent="0.3">
      <c r="A11050" s="1" t="s">
        <v>5701</v>
      </c>
      <c r="B11050" s="1" t="s">
        <v>5779</v>
      </c>
      <c r="C11050" s="1">
        <v>3</v>
      </c>
      <c r="D11050" s="1" t="s">
        <v>6773</v>
      </c>
      <c r="E11050" s="1">
        <v>19</v>
      </c>
      <c r="F11050" s="1" t="s">
        <v>9896</v>
      </c>
      <c r="G11050" s="1" t="s">
        <v>5803</v>
      </c>
      <c r="H11050" s="1" t="s">
        <v>9757</v>
      </c>
      <c r="I11050" s="1" t="b">
        <v>0</v>
      </c>
      <c r="J11050" s="1">
        <v>0</v>
      </c>
      <c r="K11050" s="1">
        <v>1</v>
      </c>
      <c r="L11050" s="1">
        <v>0</v>
      </c>
      <c r="M11050" s="1">
        <v>288</v>
      </c>
      <c r="N11050" s="1">
        <v>17.214584578601301</v>
      </c>
      <c r="O11050" s="1" t="s">
        <v>9760</v>
      </c>
    </row>
    <row r="11051" spans="1:15" x14ac:dyDescent="0.3">
      <c r="A11051" s="1" t="s">
        <v>5701</v>
      </c>
      <c r="B11051" s="1" t="s">
        <v>5779</v>
      </c>
      <c r="C11051" s="1">
        <v>3</v>
      </c>
      <c r="D11051" s="1" t="s">
        <v>6773</v>
      </c>
      <c r="E11051" s="1">
        <v>19</v>
      </c>
      <c r="F11051" s="1" t="s">
        <v>9896</v>
      </c>
      <c r="G11051" s="1" t="s">
        <v>5801</v>
      </c>
      <c r="H11051" s="1" t="s">
        <v>9759</v>
      </c>
      <c r="I11051" s="1" t="b">
        <v>0</v>
      </c>
      <c r="J11051" s="1">
        <v>1</v>
      </c>
      <c r="K11051" s="1">
        <v>0</v>
      </c>
      <c r="L11051" s="1">
        <v>0</v>
      </c>
      <c r="M11051" s="1">
        <v>191</v>
      </c>
      <c r="N11051" s="1">
        <v>11.4166168559474</v>
      </c>
      <c r="O11051" s="1" t="s">
        <v>9764</v>
      </c>
    </row>
    <row r="11052" spans="1:15" x14ac:dyDescent="0.3">
      <c r="A11052" s="1" t="s">
        <v>5701</v>
      </c>
      <c r="B11052" s="1" t="s">
        <v>5779</v>
      </c>
      <c r="C11052" s="1">
        <v>3</v>
      </c>
      <c r="D11052" s="1" t="s">
        <v>6773</v>
      </c>
      <c r="E11052" s="1">
        <v>19</v>
      </c>
      <c r="F11052" s="1" t="s">
        <v>9896</v>
      </c>
      <c r="G11052" s="1" t="s">
        <v>5803</v>
      </c>
      <c r="H11052" s="1" t="s">
        <v>9757</v>
      </c>
      <c r="I11052" s="1" t="b">
        <v>0</v>
      </c>
      <c r="J11052" s="1">
        <v>0</v>
      </c>
      <c r="K11052" s="1">
        <v>1</v>
      </c>
      <c r="L11052" s="1">
        <v>0</v>
      </c>
      <c r="M11052" s="1">
        <v>48</v>
      </c>
      <c r="N11052" s="1">
        <v>2.8690974297668799</v>
      </c>
      <c r="O11052" s="1" t="s">
        <v>9766</v>
      </c>
    </row>
    <row r="11053" spans="1:15" x14ac:dyDescent="0.3">
      <c r="A11053" s="1" t="s">
        <v>5701</v>
      </c>
      <c r="B11053" s="1" t="s">
        <v>5779</v>
      </c>
      <c r="C11053" s="1">
        <v>3</v>
      </c>
      <c r="D11053" s="1" t="s">
        <v>6773</v>
      </c>
      <c r="E11053" s="1">
        <v>19</v>
      </c>
      <c r="F11053" s="1" t="s">
        <v>9896</v>
      </c>
      <c r="G11053" s="1" t="s">
        <v>5803</v>
      </c>
      <c r="H11053" s="1" t="s">
        <v>9781</v>
      </c>
      <c r="I11053" s="1" t="b">
        <v>0</v>
      </c>
      <c r="J11053" s="1">
        <v>0</v>
      </c>
      <c r="K11053" s="1">
        <v>1</v>
      </c>
      <c r="L11053" s="1">
        <v>0</v>
      </c>
      <c r="M11053" s="1">
        <v>28</v>
      </c>
      <c r="N11053" s="1">
        <v>1.67364016736401</v>
      </c>
      <c r="O11053" s="1" t="s">
        <v>9782</v>
      </c>
    </row>
    <row r="11054" spans="1:15" x14ac:dyDescent="0.3">
      <c r="A11054" s="1" t="s">
        <v>5701</v>
      </c>
      <c r="B11054" s="1" t="s">
        <v>5779</v>
      </c>
      <c r="C11054" s="1">
        <v>3</v>
      </c>
      <c r="D11054" s="1" t="s">
        <v>6773</v>
      </c>
      <c r="E11054" s="1">
        <v>19</v>
      </c>
      <c r="F11054" s="1" t="s">
        <v>9896</v>
      </c>
      <c r="G11054" s="1" t="s">
        <v>5834</v>
      </c>
      <c r="H11054" s="1" t="s">
        <v>9759</v>
      </c>
      <c r="I11054" s="1" t="b">
        <v>0</v>
      </c>
      <c r="J11054" s="1">
        <v>13</v>
      </c>
      <c r="K11054" s="1">
        <v>0</v>
      </c>
      <c r="L11054" s="1">
        <v>0</v>
      </c>
      <c r="M11054" s="1">
        <v>19</v>
      </c>
      <c r="N11054" s="1">
        <v>1.1356843992827199</v>
      </c>
      <c r="O11054" s="1" t="s">
        <v>9897</v>
      </c>
    </row>
    <row r="11055" spans="1:15" x14ac:dyDescent="0.3">
      <c r="A11055" s="1" t="s">
        <v>5701</v>
      </c>
      <c r="B11055" s="1" t="s">
        <v>5779</v>
      </c>
      <c r="C11055" s="1">
        <v>3</v>
      </c>
      <c r="D11055" s="1" t="s">
        <v>6773</v>
      </c>
      <c r="E11055" s="1">
        <v>20</v>
      </c>
      <c r="F11055" s="1" t="s">
        <v>9898</v>
      </c>
      <c r="G11055" s="1" t="s">
        <v>5803</v>
      </c>
      <c r="H11055" s="1" t="s">
        <v>9757</v>
      </c>
      <c r="I11055" s="1" t="b">
        <v>0</v>
      </c>
      <c r="J11055" s="1">
        <v>0</v>
      </c>
      <c r="K11055" s="1">
        <v>1</v>
      </c>
      <c r="L11055" s="1">
        <v>0</v>
      </c>
      <c r="M11055" s="1">
        <v>595</v>
      </c>
      <c r="N11055" s="1">
        <v>27.960526315789402</v>
      </c>
      <c r="O11055" s="1" t="s">
        <v>9758</v>
      </c>
    </row>
    <row r="11056" spans="1:15" x14ac:dyDescent="0.3">
      <c r="A11056" s="1" t="s">
        <v>5701</v>
      </c>
      <c r="B11056" s="1" t="s">
        <v>5779</v>
      </c>
      <c r="C11056" s="1">
        <v>3</v>
      </c>
      <c r="D11056" s="1" t="s">
        <v>6773</v>
      </c>
      <c r="E11056" s="1">
        <v>20</v>
      </c>
      <c r="F11056" s="1" t="s">
        <v>9898</v>
      </c>
      <c r="G11056" s="1" t="s">
        <v>5834</v>
      </c>
      <c r="H11056" s="1" t="s">
        <v>9759</v>
      </c>
      <c r="I11056" s="1" t="b">
        <v>0</v>
      </c>
      <c r="J11056" s="1">
        <v>6</v>
      </c>
      <c r="K11056" s="1">
        <v>0</v>
      </c>
      <c r="L11056" s="1">
        <v>0</v>
      </c>
      <c r="M11056" s="1">
        <v>524</v>
      </c>
      <c r="N11056" s="1">
        <v>24.6240601503759</v>
      </c>
      <c r="O11056" s="1" t="s">
        <v>9816</v>
      </c>
    </row>
    <row r="11057" spans="1:15" x14ac:dyDescent="0.3">
      <c r="A11057" s="1" t="s">
        <v>5701</v>
      </c>
      <c r="B11057" s="1" t="s">
        <v>5779</v>
      </c>
      <c r="C11057" s="1">
        <v>3</v>
      </c>
      <c r="D11057" s="1" t="s">
        <v>6773</v>
      </c>
      <c r="E11057" s="1">
        <v>20</v>
      </c>
      <c r="F11057" s="1" t="s">
        <v>9898</v>
      </c>
      <c r="G11057" s="1" t="s">
        <v>5803</v>
      </c>
      <c r="H11057" s="1" t="s">
        <v>9757</v>
      </c>
      <c r="I11057" s="1" t="b">
        <v>0</v>
      </c>
      <c r="J11057" s="1">
        <v>0</v>
      </c>
      <c r="K11057" s="1">
        <v>1</v>
      </c>
      <c r="L11057" s="1">
        <v>0</v>
      </c>
      <c r="M11057" s="1">
        <v>464</v>
      </c>
      <c r="N11057" s="1">
        <v>21.804511278195399</v>
      </c>
      <c r="O11057" s="1" t="s">
        <v>9760</v>
      </c>
    </row>
    <row r="11058" spans="1:15" x14ac:dyDescent="0.3">
      <c r="A11058" s="1" t="s">
        <v>5701</v>
      </c>
      <c r="B11058" s="1" t="s">
        <v>5779</v>
      </c>
      <c r="C11058" s="1">
        <v>3</v>
      </c>
      <c r="D11058" s="1" t="s">
        <v>6773</v>
      </c>
      <c r="E11058" s="1">
        <v>20</v>
      </c>
      <c r="F11058" s="1" t="s">
        <v>9898</v>
      </c>
      <c r="G11058" s="1" t="s">
        <v>5801</v>
      </c>
      <c r="H11058" s="1" t="s">
        <v>9759</v>
      </c>
      <c r="I11058" s="1" t="b">
        <v>0</v>
      </c>
      <c r="J11058" s="1">
        <v>1</v>
      </c>
      <c r="K11058" s="1">
        <v>0</v>
      </c>
      <c r="L11058" s="1">
        <v>0</v>
      </c>
      <c r="M11058" s="1">
        <v>423</v>
      </c>
      <c r="N11058" s="1">
        <v>19.8778195488721</v>
      </c>
      <c r="O11058" s="1" t="s">
        <v>9764</v>
      </c>
    </row>
    <row r="11059" spans="1:15" x14ac:dyDescent="0.3">
      <c r="A11059" s="1" t="s">
        <v>5701</v>
      </c>
      <c r="B11059" s="1" t="s">
        <v>5779</v>
      </c>
      <c r="C11059" s="1">
        <v>3</v>
      </c>
      <c r="D11059" s="1" t="s">
        <v>6773</v>
      </c>
      <c r="E11059" s="1">
        <v>20</v>
      </c>
      <c r="F11059" s="1" t="s">
        <v>9898</v>
      </c>
      <c r="G11059" s="1" t="s">
        <v>5814</v>
      </c>
      <c r="H11059" s="1" t="s">
        <v>9759</v>
      </c>
      <c r="I11059" s="1" t="b">
        <v>1</v>
      </c>
      <c r="J11059" s="1">
        <v>0</v>
      </c>
      <c r="K11059" s="1">
        <v>0</v>
      </c>
      <c r="L11059" s="1">
        <v>0</v>
      </c>
      <c r="M11059" s="1">
        <v>25</v>
      </c>
      <c r="N11059" s="1">
        <v>1.1748120300751801</v>
      </c>
      <c r="O11059" s="1" t="s">
        <v>9761</v>
      </c>
    </row>
    <row r="11060" spans="1:15" x14ac:dyDescent="0.3">
      <c r="A11060" s="1" t="s">
        <v>5701</v>
      </c>
      <c r="B11060" s="1" t="s">
        <v>5779</v>
      </c>
      <c r="C11060" s="1">
        <v>3</v>
      </c>
      <c r="D11060" s="1" t="s">
        <v>6773</v>
      </c>
      <c r="E11060" s="1">
        <v>21</v>
      </c>
      <c r="F11060" s="1" t="s">
        <v>9899</v>
      </c>
      <c r="G11060" s="1" t="s">
        <v>5803</v>
      </c>
      <c r="H11060" s="1" t="s">
        <v>9757</v>
      </c>
      <c r="I11060" s="1" t="b">
        <v>0</v>
      </c>
      <c r="J11060" s="1">
        <v>0</v>
      </c>
      <c r="K11060" s="1">
        <v>1</v>
      </c>
      <c r="L11060" s="1">
        <v>0</v>
      </c>
      <c r="M11060" s="1">
        <v>1133</v>
      </c>
      <c r="N11060" s="1">
        <v>75.132625994694905</v>
      </c>
      <c r="O11060" s="1" t="s">
        <v>9760</v>
      </c>
    </row>
    <row r="11061" spans="1:15" x14ac:dyDescent="0.3">
      <c r="A11061" s="1" t="s">
        <v>5701</v>
      </c>
      <c r="B11061" s="1" t="s">
        <v>5779</v>
      </c>
      <c r="C11061" s="1">
        <v>3</v>
      </c>
      <c r="D11061" s="1" t="s">
        <v>6773</v>
      </c>
      <c r="E11061" s="1">
        <v>21</v>
      </c>
      <c r="F11061" s="1" t="s">
        <v>9899</v>
      </c>
      <c r="G11061" s="1" t="s">
        <v>5803</v>
      </c>
      <c r="H11061" s="1" t="s">
        <v>9757</v>
      </c>
      <c r="I11061" s="1" t="b">
        <v>0</v>
      </c>
      <c r="J11061" s="1">
        <v>0</v>
      </c>
      <c r="K11061" s="1">
        <v>1</v>
      </c>
      <c r="L11061" s="1">
        <v>0</v>
      </c>
      <c r="M11061" s="1">
        <v>76</v>
      </c>
      <c r="N11061" s="1">
        <v>5.0397877984084802</v>
      </c>
      <c r="O11061" s="1" t="s">
        <v>9758</v>
      </c>
    </row>
    <row r="11062" spans="1:15" x14ac:dyDescent="0.3">
      <c r="A11062" s="1" t="s">
        <v>5701</v>
      </c>
      <c r="B11062" s="1" t="s">
        <v>5779</v>
      </c>
      <c r="C11062" s="1">
        <v>3</v>
      </c>
      <c r="D11062" s="1" t="s">
        <v>6773</v>
      </c>
      <c r="E11062" s="1">
        <v>21</v>
      </c>
      <c r="F11062" s="1" t="s">
        <v>9899</v>
      </c>
      <c r="G11062" s="1" t="s">
        <v>5801</v>
      </c>
      <c r="H11062" s="1" t="s">
        <v>9759</v>
      </c>
      <c r="I11062" s="1" t="b">
        <v>0</v>
      </c>
      <c r="J11062" s="1">
        <v>1</v>
      </c>
      <c r="K11062" s="1">
        <v>0</v>
      </c>
      <c r="L11062" s="1">
        <v>0</v>
      </c>
      <c r="M11062" s="1">
        <v>52</v>
      </c>
      <c r="N11062" s="1">
        <v>3.44827586206896</v>
      </c>
      <c r="O11062" s="1" t="s">
        <v>9764</v>
      </c>
    </row>
    <row r="11063" spans="1:15" x14ac:dyDescent="0.3">
      <c r="A11063" s="1" t="s">
        <v>5701</v>
      </c>
      <c r="B11063" s="1" t="s">
        <v>5779</v>
      </c>
      <c r="C11063" s="1">
        <v>3</v>
      </c>
      <c r="D11063" s="1" t="s">
        <v>6773</v>
      </c>
      <c r="E11063" s="1">
        <v>21</v>
      </c>
      <c r="F11063" s="1" t="s">
        <v>9899</v>
      </c>
      <c r="G11063" s="1" t="s">
        <v>5814</v>
      </c>
      <c r="H11063" s="1" t="s">
        <v>9759</v>
      </c>
      <c r="I11063" s="1" t="b">
        <v>1</v>
      </c>
      <c r="J11063" s="1">
        <v>0</v>
      </c>
      <c r="K11063" s="1">
        <v>0</v>
      </c>
      <c r="L11063" s="1">
        <v>0</v>
      </c>
      <c r="M11063" s="1">
        <v>50</v>
      </c>
      <c r="N11063" s="1">
        <v>3.3156498673739998</v>
      </c>
      <c r="O11063" s="1" t="s">
        <v>9761</v>
      </c>
    </row>
    <row r="11064" spans="1:15" x14ac:dyDescent="0.3">
      <c r="A11064" s="1" t="s">
        <v>5701</v>
      </c>
      <c r="B11064" s="1" t="s">
        <v>5779</v>
      </c>
      <c r="C11064" s="1">
        <v>3</v>
      </c>
      <c r="D11064" s="1" t="s">
        <v>6773</v>
      </c>
      <c r="E11064" s="1">
        <v>21</v>
      </c>
      <c r="F11064" s="1" t="s">
        <v>9899</v>
      </c>
      <c r="G11064" s="1" t="s">
        <v>5834</v>
      </c>
      <c r="H11064" s="1" t="s">
        <v>9759</v>
      </c>
      <c r="I11064" s="1" t="b">
        <v>0</v>
      </c>
      <c r="J11064" s="1">
        <v>6</v>
      </c>
      <c r="K11064" s="1">
        <v>0</v>
      </c>
      <c r="L11064" s="1">
        <v>0</v>
      </c>
      <c r="M11064" s="1">
        <v>50</v>
      </c>
      <c r="N11064" s="1">
        <v>3.3156498673739998</v>
      </c>
      <c r="O11064" s="1" t="s">
        <v>9816</v>
      </c>
    </row>
    <row r="11065" spans="1:15" x14ac:dyDescent="0.3">
      <c r="A11065" s="1" t="s">
        <v>5701</v>
      </c>
      <c r="B11065" s="1" t="s">
        <v>5779</v>
      </c>
      <c r="C11065" s="1">
        <v>3</v>
      </c>
      <c r="D11065" s="1" t="s">
        <v>6773</v>
      </c>
      <c r="E11065" s="1">
        <v>21</v>
      </c>
      <c r="F11065" s="1" t="s">
        <v>9899</v>
      </c>
      <c r="G11065" s="1" t="s">
        <v>5803</v>
      </c>
      <c r="H11065" s="1" t="s">
        <v>9757</v>
      </c>
      <c r="I11065" s="1" t="b">
        <v>0</v>
      </c>
      <c r="J11065" s="1">
        <v>0</v>
      </c>
      <c r="K11065" s="1">
        <v>1</v>
      </c>
      <c r="L11065" s="1">
        <v>1</v>
      </c>
      <c r="M11065" s="1">
        <v>37</v>
      </c>
      <c r="N11065" s="1">
        <v>2.45358090185676</v>
      </c>
      <c r="O11065" s="1" t="s">
        <v>9772</v>
      </c>
    </row>
    <row r="11066" spans="1:15" x14ac:dyDescent="0.3">
      <c r="A11066" s="1" t="s">
        <v>5701</v>
      </c>
      <c r="B11066" s="1" t="s">
        <v>5779</v>
      </c>
      <c r="C11066" s="1">
        <v>3</v>
      </c>
      <c r="D11066" s="1" t="s">
        <v>6773</v>
      </c>
      <c r="E11066" s="1">
        <v>22</v>
      </c>
      <c r="F11066" s="1" t="s">
        <v>9900</v>
      </c>
      <c r="G11066" s="1" t="s">
        <v>5803</v>
      </c>
      <c r="H11066" s="1" t="s">
        <v>9757</v>
      </c>
      <c r="I11066" s="1" t="b">
        <v>0</v>
      </c>
      <c r="J11066" s="1">
        <v>0</v>
      </c>
      <c r="K11066" s="1">
        <v>1</v>
      </c>
      <c r="L11066" s="1">
        <v>0</v>
      </c>
      <c r="M11066" s="1">
        <v>1370</v>
      </c>
      <c r="N11066" s="1">
        <v>79.836829836829807</v>
      </c>
      <c r="O11066" s="1" t="s">
        <v>9760</v>
      </c>
    </row>
    <row r="11067" spans="1:15" x14ac:dyDescent="0.3">
      <c r="A11067" s="1" t="s">
        <v>5701</v>
      </c>
      <c r="B11067" s="1" t="s">
        <v>5779</v>
      </c>
      <c r="C11067" s="1">
        <v>3</v>
      </c>
      <c r="D11067" s="1" t="s">
        <v>6773</v>
      </c>
      <c r="E11067" s="1">
        <v>22</v>
      </c>
      <c r="F11067" s="1" t="s">
        <v>9900</v>
      </c>
      <c r="G11067" s="1" t="s">
        <v>5803</v>
      </c>
      <c r="H11067" s="1" t="s">
        <v>9757</v>
      </c>
      <c r="I11067" s="1" t="b">
        <v>0</v>
      </c>
      <c r="J11067" s="1">
        <v>0</v>
      </c>
      <c r="K11067" s="1">
        <v>1</v>
      </c>
      <c r="L11067" s="1">
        <v>0</v>
      </c>
      <c r="M11067" s="1">
        <v>204</v>
      </c>
      <c r="N11067" s="1">
        <v>11.8881118881118</v>
      </c>
      <c r="O11067" s="1" t="s">
        <v>9758</v>
      </c>
    </row>
    <row r="11068" spans="1:15" x14ac:dyDescent="0.3">
      <c r="A11068" s="1" t="s">
        <v>5701</v>
      </c>
      <c r="B11068" s="1" t="s">
        <v>5779</v>
      </c>
      <c r="C11068" s="1">
        <v>3</v>
      </c>
      <c r="D11068" s="1" t="s">
        <v>6773</v>
      </c>
      <c r="E11068" s="1">
        <v>22</v>
      </c>
      <c r="F11068" s="1" t="s">
        <v>9900</v>
      </c>
      <c r="G11068" s="1" t="s">
        <v>5814</v>
      </c>
      <c r="H11068" s="1" t="s">
        <v>9759</v>
      </c>
      <c r="I11068" s="1" t="b">
        <v>1</v>
      </c>
      <c r="J11068" s="1">
        <v>0</v>
      </c>
      <c r="K11068" s="1">
        <v>0</v>
      </c>
      <c r="L11068" s="1">
        <v>0</v>
      </c>
      <c r="M11068" s="1">
        <v>25</v>
      </c>
      <c r="N11068" s="1">
        <v>1.4568764568764501</v>
      </c>
      <c r="O11068" s="1" t="s">
        <v>9761</v>
      </c>
    </row>
    <row r="11069" spans="1:15" x14ac:dyDescent="0.3">
      <c r="A11069" s="1" t="s">
        <v>5701</v>
      </c>
      <c r="B11069" s="1" t="s">
        <v>5779</v>
      </c>
      <c r="C11069" s="1">
        <v>3</v>
      </c>
      <c r="D11069" s="1" t="s">
        <v>6773</v>
      </c>
      <c r="E11069" s="1">
        <v>22</v>
      </c>
      <c r="F11069" s="1" t="s">
        <v>9900</v>
      </c>
      <c r="G11069" s="1" t="s">
        <v>5810</v>
      </c>
      <c r="H11069" s="1" t="s">
        <v>9759</v>
      </c>
      <c r="I11069" s="1" t="b">
        <v>0</v>
      </c>
      <c r="J11069" s="1">
        <v>2</v>
      </c>
      <c r="K11069" s="1">
        <v>0</v>
      </c>
      <c r="L11069" s="1">
        <v>0</v>
      </c>
      <c r="M11069" s="1">
        <v>19</v>
      </c>
      <c r="N11069" s="1">
        <v>1.1072261072261</v>
      </c>
      <c r="O11069" s="1" t="s">
        <v>9830</v>
      </c>
    </row>
    <row r="11070" spans="1:15" x14ac:dyDescent="0.3">
      <c r="A11070" s="1" t="s">
        <v>5701</v>
      </c>
      <c r="B11070" s="1" t="s">
        <v>5779</v>
      </c>
      <c r="C11070" s="1">
        <v>3</v>
      </c>
      <c r="D11070" s="1" t="s">
        <v>6773</v>
      </c>
      <c r="E11070" s="1">
        <v>23</v>
      </c>
      <c r="F11070" s="1" t="s">
        <v>9901</v>
      </c>
      <c r="G11070" s="1" t="s">
        <v>5803</v>
      </c>
      <c r="H11070" s="1" t="s">
        <v>9757</v>
      </c>
      <c r="I11070" s="1" t="b">
        <v>0</v>
      </c>
      <c r="J11070" s="1">
        <v>0</v>
      </c>
      <c r="K11070" s="1">
        <v>1</v>
      </c>
      <c r="L11070" s="1">
        <v>0</v>
      </c>
      <c r="M11070" s="1">
        <v>204</v>
      </c>
      <c r="N11070" s="1">
        <v>32.484076433120997</v>
      </c>
      <c r="O11070" s="1" t="s">
        <v>9760</v>
      </c>
    </row>
    <row r="11071" spans="1:15" x14ac:dyDescent="0.3">
      <c r="A11071" s="1" t="s">
        <v>5701</v>
      </c>
      <c r="B11071" s="1" t="s">
        <v>5779</v>
      </c>
      <c r="C11071" s="1">
        <v>3</v>
      </c>
      <c r="D11071" s="1" t="s">
        <v>6773</v>
      </c>
      <c r="E11071" s="1">
        <v>23</v>
      </c>
      <c r="F11071" s="1" t="s">
        <v>9901</v>
      </c>
      <c r="G11071" s="1" t="s">
        <v>5803</v>
      </c>
      <c r="H11071" s="1" t="s">
        <v>9757</v>
      </c>
      <c r="I11071" s="1" t="b">
        <v>0</v>
      </c>
      <c r="J11071" s="1">
        <v>0</v>
      </c>
      <c r="K11071" s="1">
        <v>1</v>
      </c>
      <c r="L11071" s="1">
        <v>0</v>
      </c>
      <c r="M11071" s="1">
        <v>152</v>
      </c>
      <c r="N11071" s="1">
        <v>24.203821656050899</v>
      </c>
      <c r="O11071" s="1" t="s">
        <v>9758</v>
      </c>
    </row>
    <row r="11072" spans="1:15" x14ac:dyDescent="0.3">
      <c r="A11072" s="1" t="s">
        <v>5701</v>
      </c>
      <c r="B11072" s="1" t="s">
        <v>5779</v>
      </c>
      <c r="C11072" s="1">
        <v>3</v>
      </c>
      <c r="D11072" s="1" t="s">
        <v>6773</v>
      </c>
      <c r="E11072" s="1">
        <v>23</v>
      </c>
      <c r="F11072" s="1" t="s">
        <v>9901</v>
      </c>
      <c r="G11072" s="1" t="s">
        <v>5814</v>
      </c>
      <c r="H11072" s="1" t="s">
        <v>9759</v>
      </c>
      <c r="I11072" s="1" t="b">
        <v>1</v>
      </c>
      <c r="J11072" s="1">
        <v>0</v>
      </c>
      <c r="K11072" s="1">
        <v>0</v>
      </c>
      <c r="L11072" s="1">
        <v>0</v>
      </c>
      <c r="M11072" s="1">
        <v>112</v>
      </c>
      <c r="N11072" s="1">
        <v>17.834394904458598</v>
      </c>
      <c r="O11072" s="1" t="s">
        <v>9761</v>
      </c>
    </row>
    <row r="11073" spans="1:15" x14ac:dyDescent="0.3">
      <c r="A11073" s="1" t="s">
        <v>5701</v>
      </c>
      <c r="B11073" s="1" t="s">
        <v>5779</v>
      </c>
      <c r="C11073" s="1">
        <v>3</v>
      </c>
      <c r="D11073" s="1" t="s">
        <v>6773</v>
      </c>
      <c r="E11073" s="1">
        <v>23</v>
      </c>
      <c r="F11073" s="1" t="s">
        <v>9901</v>
      </c>
      <c r="G11073" s="1" t="s">
        <v>5801</v>
      </c>
      <c r="H11073" s="1" t="s">
        <v>9759</v>
      </c>
      <c r="I11073" s="1" t="b">
        <v>0</v>
      </c>
      <c r="J11073" s="1">
        <v>1</v>
      </c>
      <c r="K11073" s="1">
        <v>0</v>
      </c>
      <c r="L11073" s="1">
        <v>0</v>
      </c>
      <c r="M11073" s="1">
        <v>45</v>
      </c>
      <c r="N11073" s="1">
        <v>7.1656050955413999</v>
      </c>
      <c r="O11073" s="1" t="s">
        <v>9764</v>
      </c>
    </row>
    <row r="11074" spans="1:15" x14ac:dyDescent="0.3">
      <c r="A11074" s="1" t="s">
        <v>5701</v>
      </c>
      <c r="B11074" s="1" t="s">
        <v>5779</v>
      </c>
      <c r="C11074" s="1">
        <v>3</v>
      </c>
      <c r="D11074" s="1" t="s">
        <v>6773</v>
      </c>
      <c r="E11074" s="1">
        <v>23</v>
      </c>
      <c r="F11074" s="1" t="s">
        <v>9901</v>
      </c>
      <c r="G11074" s="1" t="s">
        <v>5803</v>
      </c>
      <c r="H11074" s="1" t="s">
        <v>9781</v>
      </c>
      <c r="I11074" s="1" t="b">
        <v>0</v>
      </c>
      <c r="J11074" s="1">
        <v>0</v>
      </c>
      <c r="K11074" s="1">
        <v>1</v>
      </c>
      <c r="L11074" s="1">
        <v>0</v>
      </c>
      <c r="M11074" s="1">
        <v>42</v>
      </c>
      <c r="N11074" s="1">
        <v>6.6878980891719699</v>
      </c>
      <c r="O11074" s="1" t="s">
        <v>9782</v>
      </c>
    </row>
    <row r="11075" spans="1:15" x14ac:dyDescent="0.3">
      <c r="A11075" s="1" t="s">
        <v>5701</v>
      </c>
      <c r="B11075" s="1" t="s">
        <v>5779</v>
      </c>
      <c r="C11075" s="1">
        <v>3</v>
      </c>
      <c r="D11075" s="1" t="s">
        <v>6773</v>
      </c>
      <c r="E11075" s="1">
        <v>23</v>
      </c>
      <c r="F11075" s="1" t="s">
        <v>9901</v>
      </c>
      <c r="G11075" s="1" t="s">
        <v>5803</v>
      </c>
      <c r="H11075" s="1" t="s">
        <v>9757</v>
      </c>
      <c r="I11075" s="1" t="b">
        <v>0</v>
      </c>
      <c r="J11075" s="1">
        <v>0</v>
      </c>
      <c r="K11075" s="1">
        <v>1</v>
      </c>
      <c r="L11075" s="1">
        <v>0</v>
      </c>
      <c r="M11075" s="1">
        <v>10</v>
      </c>
      <c r="N11075" s="1">
        <v>1.5923566878980799</v>
      </c>
      <c r="O11075" s="1" t="s">
        <v>9766</v>
      </c>
    </row>
    <row r="11076" spans="1:15" x14ac:dyDescent="0.3">
      <c r="A11076" s="1" t="s">
        <v>5701</v>
      </c>
      <c r="B11076" s="1" t="s">
        <v>5779</v>
      </c>
      <c r="C11076" s="1">
        <v>3</v>
      </c>
      <c r="D11076" s="1" t="s">
        <v>6773</v>
      </c>
      <c r="E11076" s="1">
        <v>24</v>
      </c>
      <c r="F11076" s="1" t="s">
        <v>9902</v>
      </c>
      <c r="G11076" s="1" t="s">
        <v>5803</v>
      </c>
      <c r="H11076" s="1" t="s">
        <v>9757</v>
      </c>
      <c r="I11076" s="1" t="b">
        <v>0</v>
      </c>
      <c r="J11076" s="1">
        <v>0</v>
      </c>
      <c r="K11076" s="1">
        <v>1</v>
      </c>
      <c r="L11076" s="1">
        <v>0</v>
      </c>
      <c r="M11076" s="1">
        <v>1168</v>
      </c>
      <c r="N11076" s="1">
        <v>79.293957909029103</v>
      </c>
      <c r="O11076" s="1" t="s">
        <v>9758</v>
      </c>
    </row>
    <row r="11077" spans="1:15" x14ac:dyDescent="0.3">
      <c r="A11077" s="1" t="s">
        <v>5701</v>
      </c>
      <c r="B11077" s="1" t="s">
        <v>5779</v>
      </c>
      <c r="C11077" s="1">
        <v>3</v>
      </c>
      <c r="D11077" s="1" t="s">
        <v>6773</v>
      </c>
      <c r="E11077" s="1">
        <v>24</v>
      </c>
      <c r="F11077" s="1" t="s">
        <v>9902</v>
      </c>
      <c r="G11077" s="1" t="s">
        <v>5801</v>
      </c>
      <c r="H11077" s="1" t="s">
        <v>9759</v>
      </c>
      <c r="I11077" s="1" t="b">
        <v>0</v>
      </c>
      <c r="J11077" s="1">
        <v>1</v>
      </c>
      <c r="K11077" s="1">
        <v>0</v>
      </c>
      <c r="L11077" s="1">
        <v>0</v>
      </c>
      <c r="M11077" s="1">
        <v>77</v>
      </c>
      <c r="N11077" s="1">
        <v>5.2274270196877097</v>
      </c>
      <c r="O11077" s="1" t="s">
        <v>9764</v>
      </c>
    </row>
    <row r="11078" spans="1:15" x14ac:dyDescent="0.3">
      <c r="A11078" s="1" t="s">
        <v>5701</v>
      </c>
      <c r="B11078" s="1" t="s">
        <v>5779</v>
      </c>
      <c r="C11078" s="1">
        <v>3</v>
      </c>
      <c r="D11078" s="1" t="s">
        <v>6773</v>
      </c>
      <c r="E11078" s="1">
        <v>24</v>
      </c>
      <c r="F11078" s="1" t="s">
        <v>9902</v>
      </c>
      <c r="G11078" s="1" t="s">
        <v>5803</v>
      </c>
      <c r="H11078" s="1" t="s">
        <v>9757</v>
      </c>
      <c r="I11078" s="1" t="b">
        <v>0</v>
      </c>
      <c r="J11078" s="1">
        <v>0</v>
      </c>
      <c r="K11078" s="1">
        <v>1</v>
      </c>
      <c r="L11078" s="1">
        <v>0</v>
      </c>
      <c r="M11078" s="1">
        <v>76</v>
      </c>
      <c r="N11078" s="1">
        <v>5.1595383570943598</v>
      </c>
      <c r="O11078" s="1" t="s">
        <v>9766</v>
      </c>
    </row>
    <row r="11079" spans="1:15" x14ac:dyDescent="0.3">
      <c r="A11079" s="1" t="s">
        <v>5701</v>
      </c>
      <c r="B11079" s="1" t="s">
        <v>5779</v>
      </c>
      <c r="C11079" s="1">
        <v>3</v>
      </c>
      <c r="D11079" s="1" t="s">
        <v>6773</v>
      </c>
      <c r="E11079" s="1">
        <v>24</v>
      </c>
      <c r="F11079" s="1" t="s">
        <v>9902</v>
      </c>
      <c r="G11079" s="1" t="s">
        <v>5803</v>
      </c>
      <c r="H11079" s="1" t="s">
        <v>9757</v>
      </c>
      <c r="I11079" s="1" t="b">
        <v>0</v>
      </c>
      <c r="J11079" s="1">
        <v>0</v>
      </c>
      <c r="K11079" s="1">
        <v>1</v>
      </c>
      <c r="L11079" s="1">
        <v>0</v>
      </c>
      <c r="M11079" s="1">
        <v>72</v>
      </c>
      <c r="N11079" s="1">
        <v>4.8879837067209699</v>
      </c>
      <c r="O11079" s="1" t="s">
        <v>9760</v>
      </c>
    </row>
    <row r="11080" spans="1:15" x14ac:dyDescent="0.3">
      <c r="A11080" s="1" t="s">
        <v>5701</v>
      </c>
      <c r="B11080" s="1" t="s">
        <v>5779</v>
      </c>
      <c r="C11080" s="1">
        <v>3</v>
      </c>
      <c r="D11080" s="1" t="s">
        <v>6773</v>
      </c>
      <c r="E11080" s="1">
        <v>24</v>
      </c>
      <c r="F11080" s="1" t="s">
        <v>9902</v>
      </c>
      <c r="G11080" s="1" t="s">
        <v>5803</v>
      </c>
      <c r="H11080" s="1" t="s">
        <v>9757</v>
      </c>
      <c r="I11080" s="1" t="b">
        <v>0</v>
      </c>
      <c r="J11080" s="1">
        <v>0</v>
      </c>
      <c r="K11080" s="1">
        <v>1</v>
      </c>
      <c r="L11080" s="1">
        <v>1</v>
      </c>
      <c r="M11080" s="1">
        <v>22</v>
      </c>
      <c r="N11080" s="1">
        <v>1.4935505770536299</v>
      </c>
      <c r="O11080" s="1" t="s">
        <v>9779</v>
      </c>
    </row>
    <row r="11081" spans="1:15" x14ac:dyDescent="0.3">
      <c r="A11081" s="1" t="s">
        <v>5701</v>
      </c>
      <c r="B11081" s="1" t="s">
        <v>5779</v>
      </c>
      <c r="C11081" s="1">
        <v>3</v>
      </c>
      <c r="D11081" s="1" t="s">
        <v>6773</v>
      </c>
      <c r="E11081" s="1">
        <v>25</v>
      </c>
      <c r="F11081" s="1" t="s">
        <v>9903</v>
      </c>
      <c r="G11081" s="1" t="s">
        <v>5803</v>
      </c>
      <c r="H11081" s="1" t="s">
        <v>9757</v>
      </c>
      <c r="I11081" s="1" t="b">
        <v>0</v>
      </c>
      <c r="J11081" s="1">
        <v>0</v>
      </c>
      <c r="K11081" s="1">
        <v>1</v>
      </c>
      <c r="L11081" s="1">
        <v>0</v>
      </c>
      <c r="M11081" s="1">
        <v>620</v>
      </c>
      <c r="N11081" s="1">
        <v>47.802621434078603</v>
      </c>
      <c r="O11081" s="1" t="s">
        <v>9766</v>
      </c>
    </row>
    <row r="11082" spans="1:15" x14ac:dyDescent="0.3">
      <c r="A11082" s="1" t="s">
        <v>5701</v>
      </c>
      <c r="B11082" s="1" t="s">
        <v>5779</v>
      </c>
      <c r="C11082" s="1">
        <v>3</v>
      </c>
      <c r="D11082" s="1" t="s">
        <v>6773</v>
      </c>
      <c r="E11082" s="1">
        <v>25</v>
      </c>
      <c r="F11082" s="1" t="s">
        <v>9903</v>
      </c>
      <c r="G11082" s="1" t="s">
        <v>5803</v>
      </c>
      <c r="H11082" s="1" t="s">
        <v>9757</v>
      </c>
      <c r="I11082" s="1" t="b">
        <v>0</v>
      </c>
      <c r="J11082" s="1">
        <v>0</v>
      </c>
      <c r="K11082" s="1">
        <v>1</v>
      </c>
      <c r="L11082" s="1">
        <v>0</v>
      </c>
      <c r="M11082" s="1">
        <v>429</v>
      </c>
      <c r="N11082" s="1">
        <v>33.076329992289899</v>
      </c>
      <c r="O11082" s="1" t="s">
        <v>9760</v>
      </c>
    </row>
    <row r="11083" spans="1:15" x14ac:dyDescent="0.3">
      <c r="A11083" s="1" t="s">
        <v>5701</v>
      </c>
      <c r="B11083" s="1" t="s">
        <v>5779</v>
      </c>
      <c r="C11083" s="1">
        <v>3</v>
      </c>
      <c r="D11083" s="1" t="s">
        <v>6773</v>
      </c>
      <c r="E11083" s="1">
        <v>25</v>
      </c>
      <c r="F11083" s="1" t="s">
        <v>9903</v>
      </c>
      <c r="G11083" s="1" t="s">
        <v>5803</v>
      </c>
      <c r="H11083" s="1" t="s">
        <v>9757</v>
      </c>
      <c r="I11083" s="1" t="b">
        <v>0</v>
      </c>
      <c r="J11083" s="1">
        <v>0</v>
      </c>
      <c r="K11083" s="1">
        <v>1</v>
      </c>
      <c r="L11083" s="1">
        <v>0</v>
      </c>
      <c r="M11083" s="1">
        <v>146</v>
      </c>
      <c r="N11083" s="1">
        <v>11.2567463377023</v>
      </c>
      <c r="O11083" s="1" t="s">
        <v>9758</v>
      </c>
    </row>
    <row r="11084" spans="1:15" x14ac:dyDescent="0.3">
      <c r="A11084" s="1" t="s">
        <v>5701</v>
      </c>
      <c r="B11084" s="1" t="s">
        <v>5779</v>
      </c>
      <c r="C11084" s="1">
        <v>3</v>
      </c>
      <c r="D11084" s="1" t="s">
        <v>6773</v>
      </c>
      <c r="E11084" s="1">
        <v>25</v>
      </c>
      <c r="F11084" s="1" t="s">
        <v>9903</v>
      </c>
      <c r="G11084" s="1" t="s">
        <v>5803</v>
      </c>
      <c r="H11084" s="1" t="s">
        <v>9757</v>
      </c>
      <c r="I11084" s="1" t="b">
        <v>0</v>
      </c>
      <c r="J11084" s="1">
        <v>0</v>
      </c>
      <c r="K11084" s="1">
        <v>1</v>
      </c>
      <c r="L11084" s="1">
        <v>1</v>
      </c>
      <c r="M11084" s="1">
        <v>16</v>
      </c>
      <c r="N11084" s="1">
        <v>1.2336160370084801</v>
      </c>
      <c r="O11084" s="1" t="s">
        <v>9772</v>
      </c>
    </row>
    <row r="11085" spans="1:15" x14ac:dyDescent="0.3">
      <c r="A11085" s="1" t="s">
        <v>5701</v>
      </c>
      <c r="B11085" s="1" t="s">
        <v>5779</v>
      </c>
      <c r="C11085" s="1">
        <v>3</v>
      </c>
      <c r="D11085" s="1" t="s">
        <v>6773</v>
      </c>
      <c r="E11085" s="1">
        <v>26</v>
      </c>
      <c r="F11085" s="1" t="s">
        <v>9904</v>
      </c>
      <c r="G11085" s="1" t="s">
        <v>5803</v>
      </c>
      <c r="H11085" s="1" t="s">
        <v>9757</v>
      </c>
      <c r="I11085" s="1" t="b">
        <v>0</v>
      </c>
      <c r="J11085" s="1">
        <v>0</v>
      </c>
      <c r="K11085" s="1">
        <v>1</v>
      </c>
      <c r="L11085" s="1">
        <v>0</v>
      </c>
      <c r="M11085" s="1">
        <v>612</v>
      </c>
      <c r="N11085" s="1">
        <v>64.625131995776101</v>
      </c>
      <c r="O11085" s="1" t="s">
        <v>9758</v>
      </c>
    </row>
    <row r="11086" spans="1:15" x14ac:dyDescent="0.3">
      <c r="A11086" s="1" t="s">
        <v>5701</v>
      </c>
      <c r="B11086" s="1" t="s">
        <v>5779</v>
      </c>
      <c r="C11086" s="1">
        <v>3</v>
      </c>
      <c r="D11086" s="1" t="s">
        <v>6773</v>
      </c>
      <c r="E11086" s="1">
        <v>26</v>
      </c>
      <c r="F11086" s="1" t="s">
        <v>9904</v>
      </c>
      <c r="G11086" s="1" t="s">
        <v>5803</v>
      </c>
      <c r="H11086" s="1" t="s">
        <v>9757</v>
      </c>
      <c r="I11086" s="1" t="b">
        <v>0</v>
      </c>
      <c r="J11086" s="1">
        <v>0</v>
      </c>
      <c r="K11086" s="1">
        <v>1</v>
      </c>
      <c r="L11086" s="1">
        <v>0</v>
      </c>
      <c r="M11086" s="1">
        <v>208</v>
      </c>
      <c r="N11086" s="1">
        <v>21.964097148891199</v>
      </c>
      <c r="O11086" s="1" t="s">
        <v>9760</v>
      </c>
    </row>
    <row r="11087" spans="1:15" x14ac:dyDescent="0.3">
      <c r="A11087" s="1" t="s">
        <v>5701</v>
      </c>
      <c r="B11087" s="1" t="s">
        <v>5779</v>
      </c>
      <c r="C11087" s="1">
        <v>3</v>
      </c>
      <c r="D11087" s="1" t="s">
        <v>6773</v>
      </c>
      <c r="E11087" s="1">
        <v>26</v>
      </c>
      <c r="F11087" s="1" t="s">
        <v>9904</v>
      </c>
      <c r="G11087" s="1" t="s">
        <v>5814</v>
      </c>
      <c r="H11087" s="1" t="s">
        <v>9759</v>
      </c>
      <c r="I11087" s="1" t="b">
        <v>1</v>
      </c>
      <c r="J11087" s="1">
        <v>0</v>
      </c>
      <c r="K11087" s="1">
        <v>0</v>
      </c>
      <c r="L11087" s="1">
        <v>0</v>
      </c>
      <c r="M11087" s="1">
        <v>73</v>
      </c>
      <c r="N11087" s="1">
        <v>7.7085533262935497</v>
      </c>
      <c r="O11087" s="1" t="s">
        <v>9761</v>
      </c>
    </row>
    <row r="11088" spans="1:15" x14ac:dyDescent="0.3">
      <c r="A11088" s="1" t="s">
        <v>5701</v>
      </c>
      <c r="B11088" s="1" t="s">
        <v>5779</v>
      </c>
      <c r="C11088" s="1">
        <v>3</v>
      </c>
      <c r="D11088" s="1" t="s">
        <v>6773</v>
      </c>
      <c r="E11088" s="1">
        <v>27</v>
      </c>
      <c r="F11088" s="1" t="s">
        <v>9905</v>
      </c>
      <c r="G11088" s="1" t="s">
        <v>5814</v>
      </c>
      <c r="H11088" s="1" t="s">
        <v>9759</v>
      </c>
      <c r="I11088" s="1" t="b">
        <v>1</v>
      </c>
      <c r="J11088" s="1">
        <v>0</v>
      </c>
      <c r="K11088" s="1">
        <v>0</v>
      </c>
      <c r="L11088" s="1">
        <v>0</v>
      </c>
      <c r="M11088" s="1">
        <v>417</v>
      </c>
      <c r="N11088" s="1">
        <v>75.956284153005399</v>
      </c>
      <c r="O11088" s="1" t="s">
        <v>9761</v>
      </c>
    </row>
    <row r="11089" spans="1:15" x14ac:dyDescent="0.3">
      <c r="A11089" s="1" t="s">
        <v>5701</v>
      </c>
      <c r="B11089" s="1" t="s">
        <v>5779</v>
      </c>
      <c r="C11089" s="1">
        <v>3</v>
      </c>
      <c r="D11089" s="1" t="s">
        <v>6773</v>
      </c>
      <c r="E11089" s="1">
        <v>27</v>
      </c>
      <c r="F11089" s="1" t="s">
        <v>9905</v>
      </c>
      <c r="G11089" s="1" t="s">
        <v>5803</v>
      </c>
      <c r="H11089" s="1" t="s">
        <v>9757</v>
      </c>
      <c r="I11089" s="1" t="b">
        <v>0</v>
      </c>
      <c r="J11089" s="1">
        <v>0</v>
      </c>
      <c r="K11089" s="1">
        <v>1</v>
      </c>
      <c r="L11089" s="1">
        <v>0</v>
      </c>
      <c r="M11089" s="1">
        <v>67</v>
      </c>
      <c r="N11089" s="1">
        <v>12.2040072859745</v>
      </c>
      <c r="O11089" s="1" t="s">
        <v>9758</v>
      </c>
    </row>
    <row r="11090" spans="1:15" x14ac:dyDescent="0.3">
      <c r="A11090" s="1" t="s">
        <v>5701</v>
      </c>
      <c r="B11090" s="1" t="s">
        <v>5779</v>
      </c>
      <c r="C11090" s="1">
        <v>3</v>
      </c>
      <c r="D11090" s="1" t="s">
        <v>6773</v>
      </c>
      <c r="E11090" s="1">
        <v>27</v>
      </c>
      <c r="F11090" s="1" t="s">
        <v>9905</v>
      </c>
      <c r="G11090" s="1" t="s">
        <v>5803</v>
      </c>
      <c r="H11090" s="1" t="s">
        <v>9757</v>
      </c>
      <c r="I11090" s="1" t="b">
        <v>0</v>
      </c>
      <c r="J11090" s="1">
        <v>0</v>
      </c>
      <c r="K11090" s="1">
        <v>1</v>
      </c>
      <c r="L11090" s="1">
        <v>0</v>
      </c>
      <c r="M11090" s="1">
        <v>26</v>
      </c>
      <c r="N11090" s="1">
        <v>4.7358834244080104</v>
      </c>
      <c r="O11090" s="1" t="s">
        <v>9760</v>
      </c>
    </row>
    <row r="11091" spans="1:15" x14ac:dyDescent="0.3">
      <c r="A11091" s="1" t="s">
        <v>5701</v>
      </c>
      <c r="B11091" s="1" t="s">
        <v>5779</v>
      </c>
      <c r="C11091" s="1">
        <v>3</v>
      </c>
      <c r="D11091" s="1" t="s">
        <v>6773</v>
      </c>
      <c r="E11091" s="1">
        <v>28</v>
      </c>
      <c r="F11091" s="1" t="s">
        <v>9906</v>
      </c>
      <c r="G11091" s="1" t="s">
        <v>5803</v>
      </c>
      <c r="H11091" s="1" t="s">
        <v>9757</v>
      </c>
      <c r="I11091" s="1" t="b">
        <v>0</v>
      </c>
      <c r="J11091" s="1">
        <v>0</v>
      </c>
      <c r="K11091" s="1">
        <v>1</v>
      </c>
      <c r="L11091" s="1">
        <v>0</v>
      </c>
      <c r="M11091" s="1">
        <v>409</v>
      </c>
      <c r="N11091" s="1">
        <v>31.4615384615384</v>
      </c>
      <c r="O11091" s="1" t="s">
        <v>9758</v>
      </c>
    </row>
    <row r="11092" spans="1:15" x14ac:dyDescent="0.3">
      <c r="A11092" s="1" t="s">
        <v>5701</v>
      </c>
      <c r="B11092" s="1" t="s">
        <v>5779</v>
      </c>
      <c r="C11092" s="1">
        <v>3</v>
      </c>
      <c r="D11092" s="1" t="s">
        <v>6773</v>
      </c>
      <c r="E11092" s="1">
        <v>28</v>
      </c>
      <c r="F11092" s="1" t="s">
        <v>9906</v>
      </c>
      <c r="G11092" s="1" t="s">
        <v>5803</v>
      </c>
      <c r="H11092" s="1" t="s">
        <v>9757</v>
      </c>
      <c r="I11092" s="1" t="b">
        <v>0</v>
      </c>
      <c r="J11092" s="1">
        <v>0</v>
      </c>
      <c r="K11092" s="1">
        <v>1</v>
      </c>
      <c r="L11092" s="1">
        <v>0</v>
      </c>
      <c r="M11092" s="1">
        <v>281</v>
      </c>
      <c r="N11092" s="1">
        <v>21.615384615384599</v>
      </c>
      <c r="O11092" s="1" t="s">
        <v>9760</v>
      </c>
    </row>
    <row r="11093" spans="1:15" x14ac:dyDescent="0.3">
      <c r="A11093" s="1" t="s">
        <v>5701</v>
      </c>
      <c r="B11093" s="1" t="s">
        <v>5779</v>
      </c>
      <c r="C11093" s="1">
        <v>3</v>
      </c>
      <c r="D11093" s="1" t="s">
        <v>6773</v>
      </c>
      <c r="E11093" s="1">
        <v>28</v>
      </c>
      <c r="F11093" s="1" t="s">
        <v>9906</v>
      </c>
      <c r="G11093" s="1" t="s">
        <v>5814</v>
      </c>
      <c r="H11093" s="1" t="s">
        <v>9759</v>
      </c>
      <c r="I11093" s="1" t="b">
        <v>1</v>
      </c>
      <c r="J11093" s="1">
        <v>0</v>
      </c>
      <c r="K11093" s="1">
        <v>0</v>
      </c>
      <c r="L11093" s="1">
        <v>0</v>
      </c>
      <c r="M11093" s="1">
        <v>237</v>
      </c>
      <c r="N11093" s="1">
        <v>18.230769230769202</v>
      </c>
      <c r="O11093" s="1" t="s">
        <v>9761</v>
      </c>
    </row>
    <row r="11094" spans="1:15" x14ac:dyDescent="0.3">
      <c r="A11094" s="1" t="s">
        <v>5701</v>
      </c>
      <c r="B11094" s="1" t="s">
        <v>5779</v>
      </c>
      <c r="C11094" s="1">
        <v>3</v>
      </c>
      <c r="D11094" s="1" t="s">
        <v>6773</v>
      </c>
      <c r="E11094" s="1">
        <v>28</v>
      </c>
      <c r="F11094" s="1" t="s">
        <v>9906</v>
      </c>
      <c r="G11094" s="1" t="s">
        <v>5801</v>
      </c>
      <c r="H11094" s="1" t="s">
        <v>9759</v>
      </c>
      <c r="I11094" s="1" t="b">
        <v>0</v>
      </c>
      <c r="J11094" s="1">
        <v>1</v>
      </c>
      <c r="K11094" s="1">
        <v>0</v>
      </c>
      <c r="L11094" s="1">
        <v>0</v>
      </c>
      <c r="M11094" s="1">
        <v>130</v>
      </c>
      <c r="N11094" s="1">
        <v>10</v>
      </c>
      <c r="O11094" s="1" t="s">
        <v>9764</v>
      </c>
    </row>
    <row r="11095" spans="1:15" x14ac:dyDescent="0.3">
      <c r="A11095" s="1" t="s">
        <v>5701</v>
      </c>
      <c r="B11095" s="1" t="s">
        <v>5779</v>
      </c>
      <c r="C11095" s="1">
        <v>3</v>
      </c>
      <c r="D11095" s="1" t="s">
        <v>6773</v>
      </c>
      <c r="E11095" s="1">
        <v>28</v>
      </c>
      <c r="F11095" s="1" t="s">
        <v>9906</v>
      </c>
      <c r="G11095" s="1" t="s">
        <v>5803</v>
      </c>
      <c r="H11095" s="1" t="s">
        <v>9757</v>
      </c>
      <c r="I11095" s="1" t="b">
        <v>0</v>
      </c>
      <c r="J11095" s="1">
        <v>0</v>
      </c>
      <c r="K11095" s="1">
        <v>1</v>
      </c>
      <c r="L11095" s="1">
        <v>0</v>
      </c>
      <c r="M11095" s="1">
        <v>36</v>
      </c>
      <c r="N11095" s="1">
        <v>2.7692307692307598</v>
      </c>
      <c r="O11095" s="1" t="s">
        <v>9766</v>
      </c>
    </row>
    <row r="11096" spans="1:15" x14ac:dyDescent="0.3">
      <c r="A11096" s="1" t="s">
        <v>5701</v>
      </c>
      <c r="B11096" s="1" t="s">
        <v>5779</v>
      </c>
      <c r="C11096" s="1">
        <v>3</v>
      </c>
      <c r="D11096" s="1" t="s">
        <v>6773</v>
      </c>
      <c r="E11096" s="1">
        <v>28</v>
      </c>
      <c r="F11096" s="1" t="s">
        <v>9906</v>
      </c>
      <c r="G11096" s="1" t="s">
        <v>5816</v>
      </c>
      <c r="H11096" s="1" t="s">
        <v>9759</v>
      </c>
      <c r="I11096" s="1" t="b">
        <v>0</v>
      </c>
      <c r="J11096" s="1">
        <v>3</v>
      </c>
      <c r="K11096" s="1">
        <v>0</v>
      </c>
      <c r="L11096" s="1">
        <v>0</v>
      </c>
      <c r="M11096" s="1">
        <v>26</v>
      </c>
      <c r="N11096" s="1">
        <v>2</v>
      </c>
      <c r="O11096" s="1" t="s">
        <v>9828</v>
      </c>
    </row>
    <row r="11097" spans="1:15" x14ac:dyDescent="0.3">
      <c r="A11097" s="1" t="s">
        <v>5701</v>
      </c>
      <c r="B11097" s="1" t="s">
        <v>5779</v>
      </c>
      <c r="C11097" s="1">
        <v>3</v>
      </c>
      <c r="D11097" s="1" t="s">
        <v>6773</v>
      </c>
      <c r="E11097" s="1">
        <v>28</v>
      </c>
      <c r="F11097" s="1" t="s">
        <v>9906</v>
      </c>
      <c r="G11097" s="1" t="s">
        <v>5834</v>
      </c>
      <c r="H11097" s="1" t="s">
        <v>9759</v>
      </c>
      <c r="I11097" s="1" t="b">
        <v>0</v>
      </c>
      <c r="J11097" s="1">
        <v>7</v>
      </c>
      <c r="K11097" s="1">
        <v>0</v>
      </c>
      <c r="L11097" s="1">
        <v>0</v>
      </c>
      <c r="M11097" s="1">
        <v>18</v>
      </c>
      <c r="N11097" s="1">
        <v>1.3846153846153799</v>
      </c>
      <c r="O11097" s="1" t="s">
        <v>9803</v>
      </c>
    </row>
    <row r="11098" spans="1:15" x14ac:dyDescent="0.3">
      <c r="A11098" s="1" t="s">
        <v>5701</v>
      </c>
      <c r="B11098" s="1" t="s">
        <v>5779</v>
      </c>
      <c r="C11098" s="1">
        <v>3</v>
      </c>
      <c r="D11098" s="1" t="s">
        <v>6773</v>
      </c>
      <c r="E11098" s="1">
        <v>29</v>
      </c>
      <c r="F11098" s="1" t="s">
        <v>9907</v>
      </c>
      <c r="G11098" s="1" t="s">
        <v>5814</v>
      </c>
      <c r="H11098" s="1" t="s">
        <v>9759</v>
      </c>
      <c r="I11098" s="1" t="b">
        <v>1</v>
      </c>
      <c r="J11098" s="1">
        <v>0</v>
      </c>
      <c r="K11098" s="1">
        <v>0</v>
      </c>
      <c r="L11098" s="1">
        <v>0</v>
      </c>
      <c r="M11098" s="1">
        <v>1663</v>
      </c>
      <c r="N11098" s="1">
        <v>64.657853810264299</v>
      </c>
      <c r="O11098" s="1" t="s">
        <v>9761</v>
      </c>
    </row>
    <row r="11099" spans="1:15" x14ac:dyDescent="0.3">
      <c r="A11099" s="1" t="s">
        <v>5701</v>
      </c>
      <c r="B11099" s="1" t="s">
        <v>5779</v>
      </c>
      <c r="C11099" s="1">
        <v>3</v>
      </c>
      <c r="D11099" s="1" t="s">
        <v>6773</v>
      </c>
      <c r="E11099" s="1">
        <v>29</v>
      </c>
      <c r="F11099" s="1" t="s">
        <v>9907</v>
      </c>
      <c r="G11099" s="1" t="s">
        <v>5803</v>
      </c>
      <c r="H11099" s="1" t="s">
        <v>9757</v>
      </c>
      <c r="I11099" s="1" t="b">
        <v>0</v>
      </c>
      <c r="J11099" s="1">
        <v>0</v>
      </c>
      <c r="K11099" s="1">
        <v>1</v>
      </c>
      <c r="L11099" s="1">
        <v>0</v>
      </c>
      <c r="M11099" s="1">
        <v>344</v>
      </c>
      <c r="N11099" s="1">
        <v>13.374805598755801</v>
      </c>
      <c r="O11099" s="1" t="s">
        <v>9758</v>
      </c>
    </row>
    <row r="11100" spans="1:15" x14ac:dyDescent="0.3">
      <c r="A11100" s="1" t="s">
        <v>5701</v>
      </c>
      <c r="B11100" s="1" t="s">
        <v>5779</v>
      </c>
      <c r="C11100" s="1">
        <v>3</v>
      </c>
      <c r="D11100" s="1" t="s">
        <v>6773</v>
      </c>
      <c r="E11100" s="1">
        <v>29</v>
      </c>
      <c r="F11100" s="1" t="s">
        <v>9907</v>
      </c>
      <c r="G11100" s="1" t="s">
        <v>5803</v>
      </c>
      <c r="H11100" s="1" t="s">
        <v>9757</v>
      </c>
      <c r="I11100" s="1" t="b">
        <v>0</v>
      </c>
      <c r="J11100" s="1">
        <v>0</v>
      </c>
      <c r="K11100" s="1">
        <v>1</v>
      </c>
      <c r="L11100" s="1">
        <v>0</v>
      </c>
      <c r="M11100" s="1">
        <v>201</v>
      </c>
      <c r="N11100" s="1">
        <v>7.8149300155520898</v>
      </c>
      <c r="O11100" s="1" t="s">
        <v>9760</v>
      </c>
    </row>
    <row r="11101" spans="1:15" x14ac:dyDescent="0.3">
      <c r="A11101" s="1" t="s">
        <v>5701</v>
      </c>
      <c r="B11101" s="1" t="s">
        <v>5779</v>
      </c>
      <c r="C11101" s="1">
        <v>3</v>
      </c>
      <c r="D11101" s="1" t="s">
        <v>6773</v>
      </c>
      <c r="E11101" s="1">
        <v>29</v>
      </c>
      <c r="F11101" s="1" t="s">
        <v>9907</v>
      </c>
      <c r="G11101" s="1" t="s">
        <v>5801</v>
      </c>
      <c r="H11101" s="1" t="s">
        <v>9759</v>
      </c>
      <c r="I11101" s="1" t="b">
        <v>0</v>
      </c>
      <c r="J11101" s="1">
        <v>1</v>
      </c>
      <c r="K11101" s="1">
        <v>0</v>
      </c>
      <c r="L11101" s="1">
        <v>0</v>
      </c>
      <c r="M11101" s="1">
        <v>81</v>
      </c>
      <c r="N11101" s="1">
        <v>3.1493001555209901</v>
      </c>
      <c r="O11101" s="1" t="s">
        <v>9764</v>
      </c>
    </row>
    <row r="11102" spans="1:15" x14ac:dyDescent="0.3">
      <c r="A11102" s="1" t="s">
        <v>5701</v>
      </c>
      <c r="B11102" s="1" t="s">
        <v>5779</v>
      </c>
      <c r="C11102" s="1">
        <v>3</v>
      </c>
      <c r="D11102" s="1" t="s">
        <v>6773</v>
      </c>
      <c r="E11102" s="1">
        <v>29</v>
      </c>
      <c r="F11102" s="1" t="s">
        <v>9907</v>
      </c>
      <c r="G11102" s="1" t="s">
        <v>5834</v>
      </c>
      <c r="H11102" s="1" t="s">
        <v>9759</v>
      </c>
      <c r="I11102" s="1" t="b">
        <v>0</v>
      </c>
      <c r="J11102" s="1">
        <v>31</v>
      </c>
      <c r="K11102" s="1">
        <v>0</v>
      </c>
      <c r="L11102" s="1">
        <v>0</v>
      </c>
      <c r="M11102" s="1">
        <v>40</v>
      </c>
      <c r="N11102" s="1">
        <v>1.5552099533437</v>
      </c>
      <c r="O11102" s="1" t="e">
        <f>-------------------cttcgcctccaagctcccatg</f>
        <v>#NAME?</v>
      </c>
    </row>
    <row r="11103" spans="1:15" x14ac:dyDescent="0.3">
      <c r="A11103" s="1" t="s">
        <v>5701</v>
      </c>
      <c r="B11103" s="1" t="s">
        <v>5779</v>
      </c>
      <c r="C11103" s="1">
        <v>3</v>
      </c>
      <c r="D11103" s="1" t="s">
        <v>6773</v>
      </c>
      <c r="E11103" s="1">
        <v>29</v>
      </c>
      <c r="F11103" s="1" t="s">
        <v>9907</v>
      </c>
      <c r="G11103" s="1" t="s">
        <v>5803</v>
      </c>
      <c r="H11103" s="1" t="s">
        <v>9757</v>
      </c>
      <c r="I11103" s="1" t="b">
        <v>0</v>
      </c>
      <c r="J11103" s="1">
        <v>0</v>
      </c>
      <c r="K11103" s="1">
        <v>1</v>
      </c>
      <c r="L11103" s="1">
        <v>0</v>
      </c>
      <c r="M11103" s="1">
        <v>28</v>
      </c>
      <c r="N11103" s="1">
        <v>1.0886469673405901</v>
      </c>
      <c r="O11103" s="1" t="s">
        <v>9766</v>
      </c>
    </row>
    <row r="11104" spans="1:15" x14ac:dyDescent="0.3">
      <c r="A11104" s="1" t="s">
        <v>5700</v>
      </c>
      <c r="B11104" s="1" t="s">
        <v>5779</v>
      </c>
      <c r="C11104" s="1">
        <v>4</v>
      </c>
      <c r="D11104" s="1" t="s">
        <v>6827</v>
      </c>
      <c r="E11104" s="1">
        <v>0</v>
      </c>
      <c r="F11104" s="1" t="s">
        <v>9908</v>
      </c>
      <c r="G11104" s="1" t="s">
        <v>5803</v>
      </c>
      <c r="H11104" s="1" t="s">
        <v>9757</v>
      </c>
      <c r="I11104" s="1" t="b">
        <v>0</v>
      </c>
      <c r="J11104" s="1">
        <v>0</v>
      </c>
      <c r="K11104" s="1">
        <v>1</v>
      </c>
      <c r="L11104" s="1">
        <v>0</v>
      </c>
      <c r="M11104" s="1">
        <v>644</v>
      </c>
      <c r="N11104" s="1">
        <v>50.0777604976671</v>
      </c>
      <c r="O11104" s="1" t="s">
        <v>9758</v>
      </c>
    </row>
    <row r="11105" spans="1:15" x14ac:dyDescent="0.3">
      <c r="A11105" s="1" t="s">
        <v>5700</v>
      </c>
      <c r="B11105" s="1" t="s">
        <v>5779</v>
      </c>
      <c r="C11105" s="1">
        <v>4</v>
      </c>
      <c r="D11105" s="1" t="s">
        <v>6827</v>
      </c>
      <c r="E11105" s="1">
        <v>0</v>
      </c>
      <c r="F11105" s="1" t="s">
        <v>9908</v>
      </c>
      <c r="G11105" s="1" t="s">
        <v>5803</v>
      </c>
      <c r="H11105" s="1" t="s">
        <v>9757</v>
      </c>
      <c r="I11105" s="1" t="b">
        <v>0</v>
      </c>
      <c r="J11105" s="1">
        <v>0</v>
      </c>
      <c r="K11105" s="1">
        <v>1</v>
      </c>
      <c r="L11105" s="1">
        <v>0</v>
      </c>
      <c r="M11105" s="1">
        <v>490</v>
      </c>
      <c r="N11105" s="1">
        <v>38.102643856920601</v>
      </c>
      <c r="O11105" s="1" t="s">
        <v>9760</v>
      </c>
    </row>
    <row r="11106" spans="1:15" x14ac:dyDescent="0.3">
      <c r="A11106" s="1" t="s">
        <v>5700</v>
      </c>
      <c r="B11106" s="1" t="s">
        <v>5779</v>
      </c>
      <c r="C11106" s="1">
        <v>4</v>
      </c>
      <c r="D11106" s="1" t="s">
        <v>6827</v>
      </c>
      <c r="E11106" s="1">
        <v>0</v>
      </c>
      <c r="F11106" s="1" t="s">
        <v>9908</v>
      </c>
      <c r="G11106" s="1" t="s">
        <v>5814</v>
      </c>
      <c r="H11106" s="1" t="s">
        <v>9759</v>
      </c>
      <c r="I11106" s="1" t="b">
        <v>1</v>
      </c>
      <c r="J11106" s="1">
        <v>0</v>
      </c>
      <c r="K11106" s="1">
        <v>0</v>
      </c>
      <c r="L11106" s="1">
        <v>0</v>
      </c>
      <c r="M11106" s="1">
        <v>86</v>
      </c>
      <c r="N11106" s="1">
        <v>6.6874027993779102</v>
      </c>
      <c r="O11106" s="1" t="s">
        <v>9761</v>
      </c>
    </row>
    <row r="11107" spans="1:15" x14ac:dyDescent="0.3">
      <c r="A11107" s="1" t="s">
        <v>5700</v>
      </c>
      <c r="B11107" s="1" t="s">
        <v>5779</v>
      </c>
      <c r="C11107" s="1">
        <v>4</v>
      </c>
      <c r="D11107" s="1" t="s">
        <v>6827</v>
      </c>
      <c r="E11107" s="1">
        <v>1</v>
      </c>
      <c r="F11107" s="1" t="s">
        <v>9909</v>
      </c>
      <c r="G11107" s="1" t="s">
        <v>5814</v>
      </c>
      <c r="H11107" s="1" t="s">
        <v>9759</v>
      </c>
      <c r="I11107" s="1" t="b">
        <v>1</v>
      </c>
      <c r="J11107" s="1">
        <v>0</v>
      </c>
      <c r="K11107" s="1">
        <v>0</v>
      </c>
      <c r="L11107" s="1">
        <v>0</v>
      </c>
      <c r="M11107" s="1">
        <v>360</v>
      </c>
      <c r="N11107" s="1">
        <v>69.632495164410003</v>
      </c>
      <c r="O11107" s="1" t="s">
        <v>9761</v>
      </c>
    </row>
    <row r="11108" spans="1:15" x14ac:dyDescent="0.3">
      <c r="A11108" s="1" t="s">
        <v>5700</v>
      </c>
      <c r="B11108" s="1" t="s">
        <v>5779</v>
      </c>
      <c r="C11108" s="1">
        <v>4</v>
      </c>
      <c r="D11108" s="1" t="s">
        <v>6827</v>
      </c>
      <c r="E11108" s="1">
        <v>1</v>
      </c>
      <c r="F11108" s="1" t="s">
        <v>9909</v>
      </c>
      <c r="G11108" s="1" t="s">
        <v>5803</v>
      </c>
      <c r="H11108" s="1" t="s">
        <v>9757</v>
      </c>
      <c r="I11108" s="1" t="b">
        <v>0</v>
      </c>
      <c r="J11108" s="1">
        <v>0</v>
      </c>
      <c r="K11108" s="1">
        <v>1</v>
      </c>
      <c r="L11108" s="1">
        <v>0</v>
      </c>
      <c r="M11108" s="1">
        <v>68</v>
      </c>
      <c r="N11108" s="1">
        <v>13.1528046421663</v>
      </c>
      <c r="O11108" s="1" t="s">
        <v>9758</v>
      </c>
    </row>
    <row r="11109" spans="1:15" x14ac:dyDescent="0.3">
      <c r="A11109" s="1" t="s">
        <v>5700</v>
      </c>
      <c r="B11109" s="1" t="s">
        <v>5779</v>
      </c>
      <c r="C11109" s="1">
        <v>4</v>
      </c>
      <c r="D11109" s="1" t="s">
        <v>6827</v>
      </c>
      <c r="E11109" s="1">
        <v>1</v>
      </c>
      <c r="F11109" s="1" t="s">
        <v>9909</v>
      </c>
      <c r="G11109" s="1" t="s">
        <v>5803</v>
      </c>
      <c r="H11109" s="1" t="s">
        <v>9757</v>
      </c>
      <c r="I11109" s="1" t="b">
        <v>0</v>
      </c>
      <c r="J11109" s="1">
        <v>0</v>
      </c>
      <c r="K11109" s="1">
        <v>1</v>
      </c>
      <c r="L11109" s="1">
        <v>0</v>
      </c>
      <c r="M11109" s="1">
        <v>50</v>
      </c>
      <c r="N11109" s="1">
        <v>9.6711798839458396</v>
      </c>
      <c r="O11109" s="1" t="s">
        <v>9760</v>
      </c>
    </row>
    <row r="11110" spans="1:15" x14ac:dyDescent="0.3">
      <c r="A11110" s="1" t="s">
        <v>5700</v>
      </c>
      <c r="B11110" s="1" t="s">
        <v>5779</v>
      </c>
      <c r="C11110" s="1">
        <v>4</v>
      </c>
      <c r="D11110" s="1" t="s">
        <v>6827</v>
      </c>
      <c r="E11110" s="1">
        <v>1</v>
      </c>
      <c r="F11110" s="1" t="s">
        <v>9909</v>
      </c>
      <c r="G11110" s="1" t="s">
        <v>5908</v>
      </c>
      <c r="H11110" s="1" t="s">
        <v>9759</v>
      </c>
      <c r="I11110" s="1" t="b">
        <v>0</v>
      </c>
      <c r="J11110" s="1">
        <v>0</v>
      </c>
      <c r="K11110" s="1">
        <v>0</v>
      </c>
      <c r="L11110" s="1">
        <v>1</v>
      </c>
      <c r="M11110" s="1">
        <v>8</v>
      </c>
      <c r="N11110" s="1">
        <v>1.5473887814313301</v>
      </c>
      <c r="O11110" s="1" t="s">
        <v>9785</v>
      </c>
    </row>
    <row r="11111" spans="1:15" x14ac:dyDescent="0.3">
      <c r="A11111" s="1" t="s">
        <v>5700</v>
      </c>
      <c r="B11111" s="1" t="s">
        <v>5779</v>
      </c>
      <c r="C11111" s="1">
        <v>4</v>
      </c>
      <c r="D11111" s="1" t="s">
        <v>6827</v>
      </c>
      <c r="E11111" s="1">
        <v>2</v>
      </c>
      <c r="F11111" s="1" t="s">
        <v>9910</v>
      </c>
      <c r="G11111" s="1" t="s">
        <v>5803</v>
      </c>
      <c r="H11111" s="1" t="s">
        <v>9757</v>
      </c>
      <c r="I11111" s="1" t="b">
        <v>0</v>
      </c>
      <c r="J11111" s="1">
        <v>0</v>
      </c>
      <c r="K11111" s="1">
        <v>1</v>
      </c>
      <c r="L11111" s="1">
        <v>0</v>
      </c>
      <c r="M11111" s="1">
        <v>386</v>
      </c>
      <c r="N11111" s="1">
        <v>34.341637010676102</v>
      </c>
      <c r="O11111" s="1" t="s">
        <v>9760</v>
      </c>
    </row>
    <row r="11112" spans="1:15" x14ac:dyDescent="0.3">
      <c r="A11112" s="1" t="s">
        <v>5700</v>
      </c>
      <c r="B11112" s="1" t="s">
        <v>5779</v>
      </c>
      <c r="C11112" s="1">
        <v>4</v>
      </c>
      <c r="D11112" s="1" t="s">
        <v>6827</v>
      </c>
      <c r="E11112" s="1">
        <v>2</v>
      </c>
      <c r="F11112" s="1" t="s">
        <v>9910</v>
      </c>
      <c r="G11112" s="1" t="s">
        <v>5803</v>
      </c>
      <c r="H11112" s="1" t="s">
        <v>9757</v>
      </c>
      <c r="I11112" s="1" t="b">
        <v>0</v>
      </c>
      <c r="J11112" s="1">
        <v>0</v>
      </c>
      <c r="K11112" s="1">
        <v>1</v>
      </c>
      <c r="L11112" s="1">
        <v>0</v>
      </c>
      <c r="M11112" s="1">
        <v>374</v>
      </c>
      <c r="N11112" s="1">
        <v>33.274021352313099</v>
      </c>
      <c r="O11112" s="1" t="s">
        <v>9758</v>
      </c>
    </row>
    <row r="11113" spans="1:15" x14ac:dyDescent="0.3">
      <c r="A11113" s="1" t="s">
        <v>5700</v>
      </c>
      <c r="B11113" s="1" t="s">
        <v>5779</v>
      </c>
      <c r="C11113" s="1">
        <v>4</v>
      </c>
      <c r="D11113" s="1" t="s">
        <v>6827</v>
      </c>
      <c r="E11113" s="1">
        <v>2</v>
      </c>
      <c r="F11113" s="1" t="s">
        <v>9910</v>
      </c>
      <c r="G11113" s="1" t="s">
        <v>5801</v>
      </c>
      <c r="H11113" s="1" t="s">
        <v>9759</v>
      </c>
      <c r="I11113" s="1" t="b">
        <v>0</v>
      </c>
      <c r="J11113" s="1">
        <v>1</v>
      </c>
      <c r="K11113" s="1">
        <v>0</v>
      </c>
      <c r="L11113" s="1">
        <v>0</v>
      </c>
      <c r="M11113" s="1">
        <v>82</v>
      </c>
      <c r="N11113" s="1">
        <v>7.2953736654804198</v>
      </c>
      <c r="O11113" s="1" t="s">
        <v>9764</v>
      </c>
    </row>
    <row r="11114" spans="1:15" x14ac:dyDescent="0.3">
      <c r="A11114" s="1" t="s">
        <v>5700</v>
      </c>
      <c r="B11114" s="1" t="s">
        <v>5779</v>
      </c>
      <c r="C11114" s="1">
        <v>4</v>
      </c>
      <c r="D11114" s="1" t="s">
        <v>6827</v>
      </c>
      <c r="E11114" s="1">
        <v>2</v>
      </c>
      <c r="F11114" s="1" t="s">
        <v>9910</v>
      </c>
      <c r="G11114" s="1" t="s">
        <v>5876</v>
      </c>
      <c r="H11114" s="1" t="s">
        <v>9759</v>
      </c>
      <c r="I11114" s="1" t="b">
        <v>0</v>
      </c>
      <c r="J11114" s="1">
        <v>4</v>
      </c>
      <c r="K11114" s="1">
        <v>0</v>
      </c>
      <c r="L11114" s="1">
        <v>10</v>
      </c>
      <c r="M11114" s="1">
        <v>55</v>
      </c>
      <c r="N11114" s="1">
        <v>4.8932384341636999</v>
      </c>
      <c r="O11114" s="1" t="s">
        <v>9911</v>
      </c>
    </row>
    <row r="11115" spans="1:15" x14ac:dyDescent="0.3">
      <c r="A11115" s="1" t="s">
        <v>5700</v>
      </c>
      <c r="B11115" s="1" t="s">
        <v>5779</v>
      </c>
      <c r="C11115" s="1">
        <v>4</v>
      </c>
      <c r="D11115" s="1" t="s">
        <v>6827</v>
      </c>
      <c r="E11115" s="1">
        <v>2</v>
      </c>
      <c r="F11115" s="1" t="s">
        <v>9910</v>
      </c>
      <c r="G11115" s="1" t="s">
        <v>5803</v>
      </c>
      <c r="H11115" s="1" t="s">
        <v>9757</v>
      </c>
      <c r="I11115" s="1" t="b">
        <v>0</v>
      </c>
      <c r="J11115" s="1">
        <v>0</v>
      </c>
      <c r="K11115" s="1">
        <v>1</v>
      </c>
      <c r="L11115" s="1">
        <v>0</v>
      </c>
      <c r="M11115" s="1">
        <v>37</v>
      </c>
      <c r="N11115" s="1">
        <v>3.2918149466192101</v>
      </c>
      <c r="O11115" s="1" t="s">
        <v>9766</v>
      </c>
    </row>
    <row r="11116" spans="1:15" x14ac:dyDescent="0.3">
      <c r="A11116" s="1" t="s">
        <v>5700</v>
      </c>
      <c r="B11116" s="1" t="s">
        <v>5779</v>
      </c>
      <c r="C11116" s="1">
        <v>4</v>
      </c>
      <c r="D11116" s="1" t="s">
        <v>6827</v>
      </c>
      <c r="E11116" s="1">
        <v>2</v>
      </c>
      <c r="F11116" s="1" t="s">
        <v>9910</v>
      </c>
      <c r="G11116" s="1" t="s">
        <v>5814</v>
      </c>
      <c r="H11116" s="1" t="s">
        <v>9759</v>
      </c>
      <c r="I11116" s="1" t="b">
        <v>1</v>
      </c>
      <c r="J11116" s="1">
        <v>0</v>
      </c>
      <c r="K11116" s="1">
        <v>0</v>
      </c>
      <c r="L11116" s="1">
        <v>0</v>
      </c>
      <c r="M11116" s="1">
        <v>33</v>
      </c>
      <c r="N11116" s="1">
        <v>2.9359430604982202</v>
      </c>
      <c r="O11116" s="1" t="s">
        <v>9761</v>
      </c>
    </row>
    <row r="11117" spans="1:15" x14ac:dyDescent="0.3">
      <c r="A11117" s="1" t="s">
        <v>5700</v>
      </c>
      <c r="B11117" s="1" t="s">
        <v>5779</v>
      </c>
      <c r="C11117" s="1">
        <v>4</v>
      </c>
      <c r="D11117" s="1" t="s">
        <v>6827</v>
      </c>
      <c r="E11117" s="1">
        <v>2</v>
      </c>
      <c r="F11117" s="1" t="s">
        <v>9910</v>
      </c>
      <c r="G11117" s="1" t="s">
        <v>5834</v>
      </c>
      <c r="H11117" s="1" t="s">
        <v>9759</v>
      </c>
      <c r="I11117" s="1" t="b">
        <v>0</v>
      </c>
      <c r="J11117" s="1">
        <v>20</v>
      </c>
      <c r="K11117" s="1">
        <v>0</v>
      </c>
      <c r="L11117" s="1">
        <v>0</v>
      </c>
      <c r="M11117" s="1">
        <v>21</v>
      </c>
      <c r="N11117" s="1">
        <v>1.8683274021352301</v>
      </c>
      <c r="O11117" s="1" t="s">
        <v>9872</v>
      </c>
    </row>
    <row r="11118" spans="1:15" x14ac:dyDescent="0.3">
      <c r="A11118" s="1" t="s">
        <v>5700</v>
      </c>
      <c r="B11118" s="1" t="s">
        <v>5779</v>
      </c>
      <c r="C11118" s="1">
        <v>4</v>
      </c>
      <c r="D11118" s="1" t="s">
        <v>6827</v>
      </c>
      <c r="E11118" s="1">
        <v>2</v>
      </c>
      <c r="F11118" s="1" t="s">
        <v>9910</v>
      </c>
      <c r="G11118" s="1" t="s">
        <v>5834</v>
      </c>
      <c r="H11118" s="1" t="s">
        <v>9759</v>
      </c>
      <c r="I11118" s="1" t="b">
        <v>0</v>
      </c>
      <c r="J11118" s="1">
        <v>12</v>
      </c>
      <c r="K11118" s="1">
        <v>0</v>
      </c>
      <c r="L11118" s="1">
        <v>0</v>
      </c>
      <c r="M11118" s="1">
        <v>16</v>
      </c>
      <c r="N11118" s="1">
        <v>1.4234875444839801</v>
      </c>
      <c r="O11118" s="1" t="s">
        <v>9813</v>
      </c>
    </row>
    <row r="11119" spans="1:15" x14ac:dyDescent="0.3">
      <c r="A11119" s="1" t="s">
        <v>5700</v>
      </c>
      <c r="B11119" s="1" t="s">
        <v>5779</v>
      </c>
      <c r="C11119" s="1">
        <v>4</v>
      </c>
      <c r="D11119" s="1" t="s">
        <v>6827</v>
      </c>
      <c r="E11119" s="1">
        <v>3</v>
      </c>
      <c r="F11119" s="1" t="s">
        <v>9912</v>
      </c>
      <c r="G11119" s="1" t="s">
        <v>5803</v>
      </c>
      <c r="H11119" s="1" t="s">
        <v>9757</v>
      </c>
      <c r="I11119" s="1" t="b">
        <v>0</v>
      </c>
      <c r="J11119" s="1">
        <v>0</v>
      </c>
      <c r="K11119" s="1">
        <v>1</v>
      </c>
      <c r="L11119" s="1">
        <v>0</v>
      </c>
      <c r="M11119" s="1">
        <v>250</v>
      </c>
      <c r="N11119" s="1">
        <v>26.2605042016806</v>
      </c>
      <c r="O11119" s="1" t="s">
        <v>9758</v>
      </c>
    </row>
    <row r="11120" spans="1:15" x14ac:dyDescent="0.3">
      <c r="A11120" s="1" t="s">
        <v>5700</v>
      </c>
      <c r="B11120" s="1" t="s">
        <v>5779</v>
      </c>
      <c r="C11120" s="1">
        <v>4</v>
      </c>
      <c r="D11120" s="1" t="s">
        <v>6827</v>
      </c>
      <c r="E11120" s="1">
        <v>3</v>
      </c>
      <c r="F11120" s="1" t="s">
        <v>9912</v>
      </c>
      <c r="G11120" s="1" t="s">
        <v>5803</v>
      </c>
      <c r="H11120" s="1" t="s">
        <v>9757</v>
      </c>
      <c r="I11120" s="1" t="b">
        <v>0</v>
      </c>
      <c r="J11120" s="1">
        <v>0</v>
      </c>
      <c r="K11120" s="1">
        <v>1</v>
      </c>
      <c r="L11120" s="1">
        <v>0</v>
      </c>
      <c r="M11120" s="1">
        <v>232</v>
      </c>
      <c r="N11120" s="1">
        <v>24.369747899159599</v>
      </c>
      <c r="O11120" s="1" t="s">
        <v>9760</v>
      </c>
    </row>
    <row r="11121" spans="1:15" x14ac:dyDescent="0.3">
      <c r="A11121" s="1" t="s">
        <v>5700</v>
      </c>
      <c r="B11121" s="1" t="s">
        <v>5779</v>
      </c>
      <c r="C11121" s="1">
        <v>4</v>
      </c>
      <c r="D11121" s="1" t="s">
        <v>6827</v>
      </c>
      <c r="E11121" s="1">
        <v>3</v>
      </c>
      <c r="F11121" s="1" t="s">
        <v>9912</v>
      </c>
      <c r="G11121" s="1" t="s">
        <v>5801</v>
      </c>
      <c r="H11121" s="1" t="s">
        <v>9759</v>
      </c>
      <c r="I11121" s="1" t="b">
        <v>0</v>
      </c>
      <c r="J11121" s="1">
        <v>1</v>
      </c>
      <c r="K11121" s="1">
        <v>0</v>
      </c>
      <c r="L11121" s="1">
        <v>0</v>
      </c>
      <c r="M11121" s="1">
        <v>223</v>
      </c>
      <c r="N11121" s="1">
        <v>23.4243697478991</v>
      </c>
      <c r="O11121" s="1" t="s">
        <v>9764</v>
      </c>
    </row>
    <row r="11122" spans="1:15" x14ac:dyDescent="0.3">
      <c r="A11122" s="1" t="s">
        <v>5700</v>
      </c>
      <c r="B11122" s="1" t="s">
        <v>5779</v>
      </c>
      <c r="C11122" s="1">
        <v>4</v>
      </c>
      <c r="D11122" s="1" t="s">
        <v>6827</v>
      </c>
      <c r="E11122" s="1">
        <v>3</v>
      </c>
      <c r="F11122" s="1" t="s">
        <v>9912</v>
      </c>
      <c r="G11122" s="1" t="s">
        <v>5814</v>
      </c>
      <c r="H11122" s="1" t="s">
        <v>9759</v>
      </c>
      <c r="I11122" s="1" t="b">
        <v>1</v>
      </c>
      <c r="J11122" s="1">
        <v>0</v>
      </c>
      <c r="K11122" s="1">
        <v>0</v>
      </c>
      <c r="L11122" s="1">
        <v>0</v>
      </c>
      <c r="M11122" s="1">
        <v>112</v>
      </c>
      <c r="N11122" s="1">
        <v>11.764705882352899</v>
      </c>
      <c r="O11122" s="1" t="s">
        <v>9761</v>
      </c>
    </row>
    <row r="11123" spans="1:15" x14ac:dyDescent="0.3">
      <c r="A11123" s="1" t="s">
        <v>5700</v>
      </c>
      <c r="B11123" s="1" t="s">
        <v>5779</v>
      </c>
      <c r="C11123" s="1">
        <v>4</v>
      </c>
      <c r="D11123" s="1" t="s">
        <v>6827</v>
      </c>
      <c r="E11123" s="1">
        <v>3</v>
      </c>
      <c r="F11123" s="1" t="s">
        <v>9912</v>
      </c>
      <c r="G11123" s="1" t="s">
        <v>5803</v>
      </c>
      <c r="H11123" s="1" t="s">
        <v>9757</v>
      </c>
      <c r="I11123" s="1" t="b">
        <v>0</v>
      </c>
      <c r="J11123" s="1">
        <v>0</v>
      </c>
      <c r="K11123" s="1">
        <v>1</v>
      </c>
      <c r="L11123" s="1">
        <v>0</v>
      </c>
      <c r="M11123" s="1">
        <v>22</v>
      </c>
      <c r="N11123" s="1">
        <v>2.3109243697478901</v>
      </c>
      <c r="O11123" s="1" t="s">
        <v>9766</v>
      </c>
    </row>
    <row r="11124" spans="1:15" x14ac:dyDescent="0.3">
      <c r="A11124" s="1" t="s">
        <v>5700</v>
      </c>
      <c r="B11124" s="1" t="s">
        <v>5779</v>
      </c>
      <c r="C11124" s="1">
        <v>4</v>
      </c>
      <c r="D11124" s="1" t="s">
        <v>6827</v>
      </c>
      <c r="E11124" s="1">
        <v>3</v>
      </c>
      <c r="F11124" s="1" t="s">
        <v>9912</v>
      </c>
      <c r="G11124" s="1" t="s">
        <v>5834</v>
      </c>
      <c r="H11124" s="1" t="s">
        <v>9759</v>
      </c>
      <c r="I11124" s="1" t="b">
        <v>0</v>
      </c>
      <c r="J11124" s="1">
        <v>36</v>
      </c>
      <c r="K11124" s="1">
        <v>0</v>
      </c>
      <c r="L11124" s="1">
        <v>0</v>
      </c>
      <c r="M11124" s="1">
        <v>16</v>
      </c>
      <c r="N11124" s="1">
        <v>1.6806722689075599</v>
      </c>
      <c r="O11124" s="1" t="e">
        <f>-----------------------------aagctcccatg</f>
        <v>#NAME?</v>
      </c>
    </row>
    <row r="11125" spans="1:15" x14ac:dyDescent="0.3">
      <c r="A11125" s="1" t="s">
        <v>5700</v>
      </c>
      <c r="B11125" s="1" t="s">
        <v>5779</v>
      </c>
      <c r="C11125" s="1">
        <v>4</v>
      </c>
      <c r="D11125" s="1" t="s">
        <v>6827</v>
      </c>
      <c r="E11125" s="1">
        <v>4</v>
      </c>
      <c r="F11125" s="1" t="s">
        <v>9913</v>
      </c>
      <c r="G11125" s="1" t="s">
        <v>5803</v>
      </c>
      <c r="H11125" s="1" t="s">
        <v>9757</v>
      </c>
      <c r="I11125" s="1" t="b">
        <v>0</v>
      </c>
      <c r="J11125" s="1">
        <v>0</v>
      </c>
      <c r="K11125" s="1">
        <v>1</v>
      </c>
      <c r="L11125" s="1">
        <v>0</v>
      </c>
      <c r="M11125" s="1">
        <v>183</v>
      </c>
      <c r="N11125" s="1">
        <v>32.854578096947897</v>
      </c>
      <c r="O11125" s="1" t="s">
        <v>9760</v>
      </c>
    </row>
    <row r="11126" spans="1:15" x14ac:dyDescent="0.3">
      <c r="A11126" s="1" t="s">
        <v>5700</v>
      </c>
      <c r="B11126" s="1" t="s">
        <v>5779</v>
      </c>
      <c r="C11126" s="1">
        <v>4</v>
      </c>
      <c r="D11126" s="1" t="s">
        <v>6827</v>
      </c>
      <c r="E11126" s="1">
        <v>4</v>
      </c>
      <c r="F11126" s="1" t="s">
        <v>9913</v>
      </c>
      <c r="G11126" s="1" t="s">
        <v>5803</v>
      </c>
      <c r="H11126" s="1" t="s">
        <v>9757</v>
      </c>
      <c r="I11126" s="1" t="b">
        <v>0</v>
      </c>
      <c r="J11126" s="1">
        <v>0</v>
      </c>
      <c r="K11126" s="1">
        <v>1</v>
      </c>
      <c r="L11126" s="1">
        <v>0</v>
      </c>
      <c r="M11126" s="1">
        <v>133</v>
      </c>
      <c r="N11126" s="1">
        <v>23.877917414721701</v>
      </c>
      <c r="O11126" s="1" t="s">
        <v>9758</v>
      </c>
    </row>
    <row r="11127" spans="1:15" x14ac:dyDescent="0.3">
      <c r="A11127" s="1" t="s">
        <v>5700</v>
      </c>
      <c r="B11127" s="1" t="s">
        <v>5779</v>
      </c>
      <c r="C11127" s="1">
        <v>4</v>
      </c>
      <c r="D11127" s="1" t="s">
        <v>6827</v>
      </c>
      <c r="E11127" s="1">
        <v>4</v>
      </c>
      <c r="F11127" s="1" t="s">
        <v>9913</v>
      </c>
      <c r="G11127" s="1" t="s">
        <v>5814</v>
      </c>
      <c r="H11127" s="1" t="s">
        <v>9759</v>
      </c>
      <c r="I11127" s="1" t="b">
        <v>1</v>
      </c>
      <c r="J11127" s="1">
        <v>0</v>
      </c>
      <c r="K11127" s="1">
        <v>0</v>
      </c>
      <c r="L11127" s="1">
        <v>0</v>
      </c>
      <c r="M11127" s="1">
        <v>76</v>
      </c>
      <c r="N11127" s="1">
        <v>13.6445242369838</v>
      </c>
      <c r="O11127" s="1" t="s">
        <v>9761</v>
      </c>
    </row>
    <row r="11128" spans="1:15" x14ac:dyDescent="0.3">
      <c r="A11128" s="1" t="s">
        <v>5700</v>
      </c>
      <c r="B11128" s="1" t="s">
        <v>5779</v>
      </c>
      <c r="C11128" s="1">
        <v>4</v>
      </c>
      <c r="D11128" s="1" t="s">
        <v>6827</v>
      </c>
      <c r="E11128" s="1">
        <v>4</v>
      </c>
      <c r="F11128" s="1" t="s">
        <v>9913</v>
      </c>
      <c r="G11128" s="1" t="s">
        <v>5801</v>
      </c>
      <c r="H11128" s="1" t="s">
        <v>9759</v>
      </c>
      <c r="I11128" s="1" t="b">
        <v>0</v>
      </c>
      <c r="J11128" s="1">
        <v>1</v>
      </c>
      <c r="K11128" s="1">
        <v>0</v>
      </c>
      <c r="L11128" s="1">
        <v>0</v>
      </c>
      <c r="M11128" s="1">
        <v>41</v>
      </c>
      <c r="N11128" s="1">
        <v>7.3608617594254904</v>
      </c>
      <c r="O11128" s="1" t="s">
        <v>9764</v>
      </c>
    </row>
    <row r="11129" spans="1:15" x14ac:dyDescent="0.3">
      <c r="A11129" s="1" t="s">
        <v>5700</v>
      </c>
      <c r="B11129" s="1" t="s">
        <v>5779</v>
      </c>
      <c r="C11129" s="1">
        <v>4</v>
      </c>
      <c r="D11129" s="1" t="s">
        <v>6827</v>
      </c>
      <c r="E11129" s="1">
        <v>4</v>
      </c>
      <c r="F11129" s="1" t="s">
        <v>9913</v>
      </c>
      <c r="G11129" s="1" t="s">
        <v>5803</v>
      </c>
      <c r="H11129" s="1" t="s">
        <v>9757</v>
      </c>
      <c r="I11129" s="1" t="b">
        <v>0</v>
      </c>
      <c r="J11129" s="1">
        <v>0</v>
      </c>
      <c r="K11129" s="1">
        <v>1</v>
      </c>
      <c r="L11129" s="1">
        <v>0</v>
      </c>
      <c r="M11129" s="1">
        <v>29</v>
      </c>
      <c r="N11129" s="1">
        <v>5.2064631956912004</v>
      </c>
      <c r="O11129" s="1" t="s">
        <v>9766</v>
      </c>
    </row>
    <row r="11130" spans="1:15" x14ac:dyDescent="0.3">
      <c r="A11130" s="1" t="s">
        <v>5700</v>
      </c>
      <c r="B11130" s="1" t="s">
        <v>5779</v>
      </c>
      <c r="C11130" s="1">
        <v>4</v>
      </c>
      <c r="D11130" s="1" t="s">
        <v>6827</v>
      </c>
      <c r="E11130" s="1">
        <v>4</v>
      </c>
      <c r="F11130" s="1" t="s">
        <v>9913</v>
      </c>
      <c r="G11130" s="1" t="s">
        <v>5834</v>
      </c>
      <c r="H11130" s="1" t="s">
        <v>9759</v>
      </c>
      <c r="I11130" s="1" t="b">
        <v>0</v>
      </c>
      <c r="J11130" s="1">
        <v>7</v>
      </c>
      <c r="K11130" s="1">
        <v>0</v>
      </c>
      <c r="L11130" s="1">
        <v>0</v>
      </c>
      <c r="M11130" s="1">
        <v>26</v>
      </c>
      <c r="N11130" s="1">
        <v>4.6678635547576297</v>
      </c>
      <c r="O11130" s="1" t="s">
        <v>9803</v>
      </c>
    </row>
    <row r="11131" spans="1:15" x14ac:dyDescent="0.3">
      <c r="A11131" s="1" t="s">
        <v>5700</v>
      </c>
      <c r="B11131" s="1" t="s">
        <v>5779</v>
      </c>
      <c r="C11131" s="1">
        <v>4</v>
      </c>
      <c r="D11131" s="1" t="s">
        <v>6827</v>
      </c>
      <c r="E11131" s="1">
        <v>5</v>
      </c>
      <c r="F11131" s="1" t="s">
        <v>9914</v>
      </c>
      <c r="G11131" s="1" t="s">
        <v>5803</v>
      </c>
      <c r="H11131" s="1" t="s">
        <v>9757</v>
      </c>
      <c r="I11131" s="1" t="b">
        <v>0</v>
      </c>
      <c r="J11131" s="1">
        <v>0</v>
      </c>
      <c r="K11131" s="1">
        <v>1</v>
      </c>
      <c r="L11131" s="1">
        <v>0</v>
      </c>
      <c r="M11131" s="1">
        <v>341</v>
      </c>
      <c r="N11131" s="1">
        <v>45.527369826435198</v>
      </c>
      <c r="O11131" s="1" t="s">
        <v>9758</v>
      </c>
    </row>
    <row r="11132" spans="1:15" x14ac:dyDescent="0.3">
      <c r="A11132" s="1" t="s">
        <v>5700</v>
      </c>
      <c r="B11132" s="1" t="s">
        <v>5779</v>
      </c>
      <c r="C11132" s="1">
        <v>4</v>
      </c>
      <c r="D11132" s="1" t="s">
        <v>6827</v>
      </c>
      <c r="E11132" s="1">
        <v>5</v>
      </c>
      <c r="F11132" s="1" t="s">
        <v>9914</v>
      </c>
      <c r="G11132" s="1" t="s">
        <v>5803</v>
      </c>
      <c r="H11132" s="1" t="s">
        <v>9757</v>
      </c>
      <c r="I11132" s="1" t="b">
        <v>0</v>
      </c>
      <c r="J11132" s="1">
        <v>0</v>
      </c>
      <c r="K11132" s="1">
        <v>1</v>
      </c>
      <c r="L11132" s="1">
        <v>0</v>
      </c>
      <c r="M11132" s="1">
        <v>187</v>
      </c>
      <c r="N11132" s="1">
        <v>24.966622162883802</v>
      </c>
      <c r="O11132" s="1" t="s">
        <v>9760</v>
      </c>
    </row>
    <row r="11133" spans="1:15" x14ac:dyDescent="0.3">
      <c r="A11133" s="1" t="s">
        <v>5700</v>
      </c>
      <c r="B11133" s="1" t="s">
        <v>5779</v>
      </c>
      <c r="C11133" s="1">
        <v>4</v>
      </c>
      <c r="D11133" s="1" t="s">
        <v>6827</v>
      </c>
      <c r="E11133" s="1">
        <v>5</v>
      </c>
      <c r="F11133" s="1" t="s">
        <v>9914</v>
      </c>
      <c r="G11133" s="1" t="s">
        <v>5814</v>
      </c>
      <c r="H11133" s="1" t="s">
        <v>9759</v>
      </c>
      <c r="I11133" s="1" t="b">
        <v>1</v>
      </c>
      <c r="J11133" s="1">
        <v>0</v>
      </c>
      <c r="K11133" s="1">
        <v>0</v>
      </c>
      <c r="L11133" s="1">
        <v>0</v>
      </c>
      <c r="M11133" s="1">
        <v>84</v>
      </c>
      <c r="N11133" s="1">
        <v>11.214953271028</v>
      </c>
      <c r="O11133" s="1" t="s">
        <v>9761</v>
      </c>
    </row>
    <row r="11134" spans="1:15" x14ac:dyDescent="0.3">
      <c r="A11134" s="1" t="s">
        <v>5700</v>
      </c>
      <c r="B11134" s="1" t="s">
        <v>5779</v>
      </c>
      <c r="C11134" s="1">
        <v>4</v>
      </c>
      <c r="D11134" s="1" t="s">
        <v>6827</v>
      </c>
      <c r="E11134" s="1">
        <v>5</v>
      </c>
      <c r="F11134" s="1" t="s">
        <v>9914</v>
      </c>
      <c r="G11134" s="1" t="s">
        <v>5801</v>
      </c>
      <c r="H11134" s="1" t="s">
        <v>9759</v>
      </c>
      <c r="I11134" s="1" t="b">
        <v>0</v>
      </c>
      <c r="J11134" s="1">
        <v>1</v>
      </c>
      <c r="K11134" s="1">
        <v>0</v>
      </c>
      <c r="L11134" s="1">
        <v>0</v>
      </c>
      <c r="M11134" s="1">
        <v>32</v>
      </c>
      <c r="N11134" s="1">
        <v>4.2723631508678199</v>
      </c>
      <c r="O11134" s="1" t="s">
        <v>9764</v>
      </c>
    </row>
    <row r="11135" spans="1:15" x14ac:dyDescent="0.3">
      <c r="A11135" s="1" t="s">
        <v>5700</v>
      </c>
      <c r="B11135" s="1" t="s">
        <v>5779</v>
      </c>
      <c r="C11135" s="1">
        <v>4</v>
      </c>
      <c r="D11135" s="1" t="s">
        <v>6827</v>
      </c>
      <c r="E11135" s="1">
        <v>5</v>
      </c>
      <c r="F11135" s="1" t="s">
        <v>9914</v>
      </c>
      <c r="G11135" s="1" t="s">
        <v>5803</v>
      </c>
      <c r="H11135" s="1" t="s">
        <v>9757</v>
      </c>
      <c r="I11135" s="1" t="b">
        <v>0</v>
      </c>
      <c r="J11135" s="1">
        <v>0</v>
      </c>
      <c r="K11135" s="1">
        <v>1</v>
      </c>
      <c r="L11135" s="1">
        <v>0</v>
      </c>
      <c r="M11135" s="1">
        <v>12</v>
      </c>
      <c r="N11135" s="1">
        <v>1.60213618157543</v>
      </c>
      <c r="O11135" s="1" t="s">
        <v>9766</v>
      </c>
    </row>
    <row r="11136" spans="1:15" x14ac:dyDescent="0.3">
      <c r="A11136" s="1" t="s">
        <v>5700</v>
      </c>
      <c r="B11136" s="1" t="s">
        <v>5779</v>
      </c>
      <c r="C11136" s="1">
        <v>4</v>
      </c>
      <c r="D11136" s="1" t="s">
        <v>6827</v>
      </c>
      <c r="E11136" s="1">
        <v>5</v>
      </c>
      <c r="F11136" s="1" t="s">
        <v>9914</v>
      </c>
      <c r="G11136" s="1" t="s">
        <v>5834</v>
      </c>
      <c r="H11136" s="1" t="s">
        <v>9759</v>
      </c>
      <c r="I11136" s="1" t="b">
        <v>0</v>
      </c>
      <c r="J11136" s="1">
        <v>7</v>
      </c>
      <c r="K11136" s="1">
        <v>0</v>
      </c>
      <c r="L11136" s="1">
        <v>0</v>
      </c>
      <c r="M11136" s="1">
        <v>10</v>
      </c>
      <c r="N11136" s="1">
        <v>1.3351134846461901</v>
      </c>
      <c r="O11136" s="1" t="s">
        <v>9803</v>
      </c>
    </row>
    <row r="11137" spans="1:15" x14ac:dyDescent="0.3">
      <c r="A11137" s="1" t="s">
        <v>5700</v>
      </c>
      <c r="B11137" s="1" t="s">
        <v>5779</v>
      </c>
      <c r="C11137" s="1">
        <v>4</v>
      </c>
      <c r="D11137" s="1" t="s">
        <v>6827</v>
      </c>
      <c r="E11137" s="1">
        <v>6</v>
      </c>
      <c r="F11137" s="1" t="s">
        <v>9915</v>
      </c>
      <c r="G11137" s="1" t="s">
        <v>5801</v>
      </c>
      <c r="H11137" s="1" t="s">
        <v>9759</v>
      </c>
      <c r="I11137" s="1" t="b">
        <v>0</v>
      </c>
      <c r="J11137" s="1">
        <v>1</v>
      </c>
      <c r="K11137" s="1">
        <v>0</v>
      </c>
      <c r="L11137" s="1">
        <v>0</v>
      </c>
      <c r="M11137" s="1">
        <v>1017</v>
      </c>
      <c r="N11137" s="1">
        <v>83.703703703703695</v>
      </c>
      <c r="O11137" s="1" t="s">
        <v>9764</v>
      </c>
    </row>
    <row r="11138" spans="1:15" x14ac:dyDescent="0.3">
      <c r="A11138" s="1" t="s">
        <v>5700</v>
      </c>
      <c r="B11138" s="1" t="s">
        <v>5779</v>
      </c>
      <c r="C11138" s="1">
        <v>4</v>
      </c>
      <c r="D11138" s="1" t="s">
        <v>6827</v>
      </c>
      <c r="E11138" s="1">
        <v>6</v>
      </c>
      <c r="F11138" s="1" t="s">
        <v>9915</v>
      </c>
      <c r="G11138" s="1" t="s">
        <v>5803</v>
      </c>
      <c r="H11138" s="1" t="s">
        <v>9757</v>
      </c>
      <c r="I11138" s="1" t="b">
        <v>0</v>
      </c>
      <c r="J11138" s="1">
        <v>0</v>
      </c>
      <c r="K11138" s="1">
        <v>1</v>
      </c>
      <c r="L11138" s="1">
        <v>0</v>
      </c>
      <c r="M11138" s="1">
        <v>77</v>
      </c>
      <c r="N11138" s="1">
        <v>6.3374485596707801</v>
      </c>
      <c r="O11138" s="1" t="s">
        <v>9758</v>
      </c>
    </row>
    <row r="11139" spans="1:15" x14ac:dyDescent="0.3">
      <c r="A11139" s="1" t="s">
        <v>5700</v>
      </c>
      <c r="B11139" s="1" t="s">
        <v>5779</v>
      </c>
      <c r="C11139" s="1">
        <v>4</v>
      </c>
      <c r="D11139" s="1" t="s">
        <v>6827</v>
      </c>
      <c r="E11139" s="1">
        <v>6</v>
      </c>
      <c r="F11139" s="1" t="s">
        <v>9915</v>
      </c>
      <c r="G11139" s="1" t="s">
        <v>5803</v>
      </c>
      <c r="H11139" s="1" t="s">
        <v>9757</v>
      </c>
      <c r="I11139" s="1" t="b">
        <v>0</v>
      </c>
      <c r="J11139" s="1">
        <v>0</v>
      </c>
      <c r="K11139" s="1">
        <v>1</v>
      </c>
      <c r="L11139" s="1">
        <v>0</v>
      </c>
      <c r="M11139" s="1">
        <v>37</v>
      </c>
      <c r="N11139" s="1">
        <v>3.0452674897119301</v>
      </c>
      <c r="O11139" s="1" t="s">
        <v>9766</v>
      </c>
    </row>
    <row r="11140" spans="1:15" x14ac:dyDescent="0.3">
      <c r="A11140" s="1" t="s">
        <v>5700</v>
      </c>
      <c r="B11140" s="1" t="s">
        <v>5779</v>
      </c>
      <c r="C11140" s="1">
        <v>4</v>
      </c>
      <c r="D11140" s="1" t="s">
        <v>6827</v>
      </c>
      <c r="E11140" s="1">
        <v>6</v>
      </c>
      <c r="F11140" s="1" t="s">
        <v>9915</v>
      </c>
      <c r="G11140" s="1" t="s">
        <v>5834</v>
      </c>
      <c r="H11140" s="1" t="s">
        <v>9759</v>
      </c>
      <c r="I11140" s="1" t="b">
        <v>0</v>
      </c>
      <c r="J11140" s="1">
        <v>16</v>
      </c>
      <c r="K11140" s="1">
        <v>0</v>
      </c>
      <c r="L11140" s="1">
        <v>0</v>
      </c>
      <c r="M11140" s="1">
        <v>18</v>
      </c>
      <c r="N11140" s="1">
        <v>1.4814814814814801</v>
      </c>
      <c r="O11140" s="1" t="s">
        <v>9762</v>
      </c>
    </row>
    <row r="11141" spans="1:15" x14ac:dyDescent="0.3">
      <c r="A11141" s="1" t="s">
        <v>5700</v>
      </c>
      <c r="B11141" s="1" t="s">
        <v>5779</v>
      </c>
      <c r="C11141" s="1">
        <v>4</v>
      </c>
      <c r="D11141" s="1" t="s">
        <v>6827</v>
      </c>
      <c r="E11141" s="1">
        <v>7</v>
      </c>
      <c r="F11141" s="1" t="s">
        <v>9916</v>
      </c>
      <c r="G11141" s="1" t="s">
        <v>5803</v>
      </c>
      <c r="H11141" s="1" t="s">
        <v>9757</v>
      </c>
      <c r="I11141" s="1" t="b">
        <v>0</v>
      </c>
      <c r="J11141" s="1">
        <v>0</v>
      </c>
      <c r="K11141" s="1">
        <v>1</v>
      </c>
      <c r="L11141" s="1">
        <v>0</v>
      </c>
      <c r="M11141" s="1">
        <v>464</v>
      </c>
      <c r="N11141" s="1">
        <v>51.045104510450997</v>
      </c>
      <c r="O11141" s="1" t="s">
        <v>9758</v>
      </c>
    </row>
    <row r="11142" spans="1:15" x14ac:dyDescent="0.3">
      <c r="A11142" s="1" t="s">
        <v>5700</v>
      </c>
      <c r="B11142" s="1" t="s">
        <v>5779</v>
      </c>
      <c r="C11142" s="1">
        <v>4</v>
      </c>
      <c r="D11142" s="1" t="s">
        <v>6827</v>
      </c>
      <c r="E11142" s="1">
        <v>7</v>
      </c>
      <c r="F11142" s="1" t="s">
        <v>9916</v>
      </c>
      <c r="G11142" s="1" t="s">
        <v>5803</v>
      </c>
      <c r="H11142" s="1" t="s">
        <v>9757</v>
      </c>
      <c r="I11142" s="1" t="b">
        <v>0</v>
      </c>
      <c r="J11142" s="1">
        <v>0</v>
      </c>
      <c r="K11142" s="1">
        <v>1</v>
      </c>
      <c r="L11142" s="1">
        <v>0</v>
      </c>
      <c r="M11142" s="1">
        <v>199</v>
      </c>
      <c r="N11142" s="1">
        <v>21.8921892189218</v>
      </c>
      <c r="O11142" s="1" t="s">
        <v>9766</v>
      </c>
    </row>
    <row r="11143" spans="1:15" x14ac:dyDescent="0.3">
      <c r="A11143" s="1" t="s">
        <v>5700</v>
      </c>
      <c r="B11143" s="1" t="s">
        <v>5779</v>
      </c>
      <c r="C11143" s="1">
        <v>4</v>
      </c>
      <c r="D11143" s="1" t="s">
        <v>6827</v>
      </c>
      <c r="E11143" s="1">
        <v>7</v>
      </c>
      <c r="F11143" s="1" t="s">
        <v>9916</v>
      </c>
      <c r="G11143" s="1" t="s">
        <v>5801</v>
      </c>
      <c r="H11143" s="1" t="s">
        <v>9759</v>
      </c>
      <c r="I11143" s="1" t="b">
        <v>0</v>
      </c>
      <c r="J11143" s="1">
        <v>1</v>
      </c>
      <c r="K11143" s="1">
        <v>0</v>
      </c>
      <c r="L11143" s="1">
        <v>0</v>
      </c>
      <c r="M11143" s="1">
        <v>136</v>
      </c>
      <c r="N11143" s="1">
        <v>14.9614961496149</v>
      </c>
      <c r="O11143" s="1" t="s">
        <v>9764</v>
      </c>
    </row>
    <row r="11144" spans="1:15" x14ac:dyDescent="0.3">
      <c r="A11144" s="1" t="s">
        <v>5700</v>
      </c>
      <c r="B11144" s="1" t="s">
        <v>5779</v>
      </c>
      <c r="C11144" s="1">
        <v>4</v>
      </c>
      <c r="D11144" s="1" t="s">
        <v>6827</v>
      </c>
      <c r="E11144" s="1">
        <v>7</v>
      </c>
      <c r="F11144" s="1" t="s">
        <v>9916</v>
      </c>
      <c r="G11144" s="1" t="s">
        <v>5814</v>
      </c>
      <c r="H11144" s="1" t="s">
        <v>9759</v>
      </c>
      <c r="I11144" s="1" t="b">
        <v>1</v>
      </c>
      <c r="J11144" s="1">
        <v>0</v>
      </c>
      <c r="K11144" s="1">
        <v>0</v>
      </c>
      <c r="L11144" s="1">
        <v>0</v>
      </c>
      <c r="M11144" s="1">
        <v>18</v>
      </c>
      <c r="N11144" s="1">
        <v>1.98019801980198</v>
      </c>
      <c r="O11144" s="1" t="s">
        <v>9761</v>
      </c>
    </row>
    <row r="11145" spans="1:15" x14ac:dyDescent="0.3">
      <c r="A11145" s="1" t="s">
        <v>5700</v>
      </c>
      <c r="B11145" s="1" t="s">
        <v>5779</v>
      </c>
      <c r="C11145" s="1">
        <v>4</v>
      </c>
      <c r="D11145" s="1" t="s">
        <v>6827</v>
      </c>
      <c r="E11145" s="1">
        <v>7</v>
      </c>
      <c r="F11145" s="1" t="s">
        <v>9916</v>
      </c>
      <c r="G11145" s="1" t="s">
        <v>5801</v>
      </c>
      <c r="H11145" s="1" t="s">
        <v>9759</v>
      </c>
      <c r="I11145" s="1" t="b">
        <v>0</v>
      </c>
      <c r="J11145" s="1">
        <v>1</v>
      </c>
      <c r="K11145" s="1">
        <v>0</v>
      </c>
      <c r="L11145" s="1">
        <v>0</v>
      </c>
      <c r="M11145" s="1">
        <v>14</v>
      </c>
      <c r="N11145" s="1">
        <v>1.5401540154015401</v>
      </c>
      <c r="O11145" s="1" t="s">
        <v>9917</v>
      </c>
    </row>
    <row r="11146" spans="1:15" x14ac:dyDescent="0.3">
      <c r="A11146" s="1" t="s">
        <v>5700</v>
      </c>
      <c r="B11146" s="1" t="s">
        <v>5779</v>
      </c>
      <c r="C11146" s="1">
        <v>4</v>
      </c>
      <c r="D11146" s="1" t="s">
        <v>6827</v>
      </c>
      <c r="E11146" s="1">
        <v>8</v>
      </c>
      <c r="F11146" s="1" t="s">
        <v>9918</v>
      </c>
      <c r="G11146" s="1" t="s">
        <v>5814</v>
      </c>
      <c r="H11146" s="1" t="s">
        <v>9759</v>
      </c>
      <c r="I11146" s="1" t="b">
        <v>1</v>
      </c>
      <c r="J11146" s="1">
        <v>0</v>
      </c>
      <c r="K11146" s="1">
        <v>0</v>
      </c>
      <c r="L11146" s="1">
        <v>0</v>
      </c>
      <c r="M11146" s="1">
        <v>1003</v>
      </c>
      <c r="N11146" s="1">
        <v>33.255968169761204</v>
      </c>
      <c r="O11146" s="1" t="s">
        <v>9761</v>
      </c>
    </row>
    <row r="11147" spans="1:15" x14ac:dyDescent="0.3">
      <c r="A11147" s="1" t="s">
        <v>5700</v>
      </c>
      <c r="B11147" s="1" t="s">
        <v>5779</v>
      </c>
      <c r="C11147" s="1">
        <v>4</v>
      </c>
      <c r="D11147" s="1" t="s">
        <v>6827</v>
      </c>
      <c r="E11147" s="1">
        <v>8</v>
      </c>
      <c r="F11147" s="1" t="s">
        <v>9918</v>
      </c>
      <c r="G11147" s="1" t="s">
        <v>5803</v>
      </c>
      <c r="H11147" s="1" t="s">
        <v>9757</v>
      </c>
      <c r="I11147" s="1" t="b">
        <v>0</v>
      </c>
      <c r="J11147" s="1">
        <v>0</v>
      </c>
      <c r="K11147" s="1">
        <v>1</v>
      </c>
      <c r="L11147" s="1">
        <v>0</v>
      </c>
      <c r="M11147" s="1">
        <v>825</v>
      </c>
      <c r="N11147" s="1">
        <v>27.3541114058355</v>
      </c>
      <c r="O11147" s="1" t="s">
        <v>9760</v>
      </c>
    </row>
    <row r="11148" spans="1:15" x14ac:dyDescent="0.3">
      <c r="A11148" s="1" t="s">
        <v>5700</v>
      </c>
      <c r="B11148" s="1" t="s">
        <v>5779</v>
      </c>
      <c r="C11148" s="1">
        <v>4</v>
      </c>
      <c r="D11148" s="1" t="s">
        <v>6827</v>
      </c>
      <c r="E11148" s="1">
        <v>8</v>
      </c>
      <c r="F11148" s="1" t="s">
        <v>9918</v>
      </c>
      <c r="G11148" s="1" t="s">
        <v>5803</v>
      </c>
      <c r="H11148" s="1" t="s">
        <v>9757</v>
      </c>
      <c r="I11148" s="1" t="b">
        <v>0</v>
      </c>
      <c r="J11148" s="1">
        <v>0</v>
      </c>
      <c r="K11148" s="1">
        <v>1</v>
      </c>
      <c r="L11148" s="1">
        <v>0</v>
      </c>
      <c r="M11148" s="1">
        <v>377</v>
      </c>
      <c r="N11148" s="1">
        <v>12.5</v>
      </c>
      <c r="O11148" s="1" t="s">
        <v>9766</v>
      </c>
    </row>
    <row r="11149" spans="1:15" x14ac:dyDescent="0.3">
      <c r="A11149" s="1" t="s">
        <v>5700</v>
      </c>
      <c r="B11149" s="1" t="s">
        <v>5779</v>
      </c>
      <c r="C11149" s="1">
        <v>4</v>
      </c>
      <c r="D11149" s="1" t="s">
        <v>6827</v>
      </c>
      <c r="E11149" s="1">
        <v>8</v>
      </c>
      <c r="F11149" s="1" t="s">
        <v>9918</v>
      </c>
      <c r="G11149" s="1" t="s">
        <v>5803</v>
      </c>
      <c r="H11149" s="1" t="s">
        <v>9757</v>
      </c>
      <c r="I11149" s="1" t="b">
        <v>0</v>
      </c>
      <c r="J11149" s="1">
        <v>0</v>
      </c>
      <c r="K11149" s="1">
        <v>1</v>
      </c>
      <c r="L11149" s="1">
        <v>0</v>
      </c>
      <c r="M11149" s="1">
        <v>316</v>
      </c>
      <c r="N11149" s="1">
        <v>10.4774535809018</v>
      </c>
      <c r="O11149" s="1" t="s">
        <v>9758</v>
      </c>
    </row>
    <row r="11150" spans="1:15" x14ac:dyDescent="0.3">
      <c r="A11150" s="1" t="s">
        <v>5700</v>
      </c>
      <c r="B11150" s="1" t="s">
        <v>5779</v>
      </c>
      <c r="C11150" s="1">
        <v>4</v>
      </c>
      <c r="D11150" s="1" t="s">
        <v>6827</v>
      </c>
      <c r="E11150" s="1">
        <v>8</v>
      </c>
      <c r="F11150" s="1" t="s">
        <v>9918</v>
      </c>
      <c r="G11150" s="1" t="s">
        <v>5801</v>
      </c>
      <c r="H11150" s="1" t="s">
        <v>9759</v>
      </c>
      <c r="I11150" s="1" t="b">
        <v>0</v>
      </c>
      <c r="J11150" s="1">
        <v>1</v>
      </c>
      <c r="K11150" s="1">
        <v>0</v>
      </c>
      <c r="L11150" s="1">
        <v>0</v>
      </c>
      <c r="M11150" s="1">
        <v>129</v>
      </c>
      <c r="N11150" s="1">
        <v>4.2771883289124597</v>
      </c>
      <c r="O11150" s="1" t="s">
        <v>9764</v>
      </c>
    </row>
    <row r="11151" spans="1:15" x14ac:dyDescent="0.3">
      <c r="A11151" s="1" t="s">
        <v>5700</v>
      </c>
      <c r="B11151" s="1" t="s">
        <v>5779</v>
      </c>
      <c r="C11151" s="1">
        <v>4</v>
      </c>
      <c r="D11151" s="1" t="s">
        <v>6827</v>
      </c>
      <c r="E11151" s="1">
        <v>8</v>
      </c>
      <c r="F11151" s="1" t="s">
        <v>9918</v>
      </c>
      <c r="G11151" s="1" t="s">
        <v>5834</v>
      </c>
      <c r="H11151" s="1" t="s">
        <v>9759</v>
      </c>
      <c r="I11151" s="1" t="b">
        <v>0</v>
      </c>
      <c r="J11151" s="1">
        <v>28</v>
      </c>
      <c r="K11151" s="1">
        <v>0</v>
      </c>
      <c r="L11151" s="1">
        <v>0</v>
      </c>
      <c r="M11151" s="1">
        <v>31</v>
      </c>
      <c r="N11151" s="1">
        <v>1.02785145888594</v>
      </c>
      <c r="O11151" s="1" t="s">
        <v>9846</v>
      </c>
    </row>
    <row r="11152" spans="1:15" x14ac:dyDescent="0.3">
      <c r="A11152" s="1" t="s">
        <v>5700</v>
      </c>
      <c r="B11152" s="1" t="s">
        <v>5779</v>
      </c>
      <c r="C11152" s="1">
        <v>4</v>
      </c>
      <c r="D11152" s="1" t="s">
        <v>6827</v>
      </c>
      <c r="E11152" s="1">
        <v>9</v>
      </c>
      <c r="F11152" s="1" t="s">
        <v>9919</v>
      </c>
      <c r="G11152" s="1" t="s">
        <v>5803</v>
      </c>
      <c r="H11152" s="1" t="s">
        <v>9757</v>
      </c>
      <c r="I11152" s="1" t="b">
        <v>0</v>
      </c>
      <c r="J11152" s="1">
        <v>0</v>
      </c>
      <c r="K11152" s="1">
        <v>1</v>
      </c>
      <c r="L11152" s="1">
        <v>0</v>
      </c>
      <c r="M11152" s="1">
        <v>509</v>
      </c>
      <c r="N11152" s="1">
        <v>24.169040835707499</v>
      </c>
      <c r="O11152" s="1" t="s">
        <v>9766</v>
      </c>
    </row>
    <row r="11153" spans="1:15" x14ac:dyDescent="0.3">
      <c r="A11153" s="1" t="s">
        <v>5700</v>
      </c>
      <c r="B11153" s="1" t="s">
        <v>5779</v>
      </c>
      <c r="C11153" s="1">
        <v>4</v>
      </c>
      <c r="D11153" s="1" t="s">
        <v>6827</v>
      </c>
      <c r="E11153" s="1">
        <v>9</v>
      </c>
      <c r="F11153" s="1" t="s">
        <v>9919</v>
      </c>
      <c r="G11153" s="1" t="s">
        <v>5803</v>
      </c>
      <c r="H11153" s="1" t="s">
        <v>9757</v>
      </c>
      <c r="I11153" s="1" t="b">
        <v>0</v>
      </c>
      <c r="J11153" s="1">
        <v>0</v>
      </c>
      <c r="K11153" s="1">
        <v>1</v>
      </c>
      <c r="L11153" s="1">
        <v>0</v>
      </c>
      <c r="M11153" s="1">
        <v>401</v>
      </c>
      <c r="N11153" s="1">
        <v>19.0408357075023</v>
      </c>
      <c r="O11153" s="1" t="s">
        <v>9760</v>
      </c>
    </row>
    <row r="11154" spans="1:15" x14ac:dyDescent="0.3">
      <c r="A11154" s="1" t="s">
        <v>5700</v>
      </c>
      <c r="B11154" s="1" t="s">
        <v>5779</v>
      </c>
      <c r="C11154" s="1">
        <v>4</v>
      </c>
      <c r="D11154" s="1" t="s">
        <v>6827</v>
      </c>
      <c r="E11154" s="1">
        <v>9</v>
      </c>
      <c r="F11154" s="1" t="s">
        <v>9919</v>
      </c>
      <c r="G11154" s="1" t="s">
        <v>5814</v>
      </c>
      <c r="H11154" s="1" t="s">
        <v>9759</v>
      </c>
      <c r="I11154" s="1" t="b">
        <v>1</v>
      </c>
      <c r="J11154" s="1">
        <v>0</v>
      </c>
      <c r="K11154" s="1">
        <v>0</v>
      </c>
      <c r="L11154" s="1">
        <v>0</v>
      </c>
      <c r="M11154" s="1">
        <v>375</v>
      </c>
      <c r="N11154" s="1">
        <v>17.806267806267801</v>
      </c>
      <c r="O11154" s="1" t="s">
        <v>9761</v>
      </c>
    </row>
    <row r="11155" spans="1:15" x14ac:dyDescent="0.3">
      <c r="A11155" s="1" t="s">
        <v>5700</v>
      </c>
      <c r="B11155" s="1" t="s">
        <v>5779</v>
      </c>
      <c r="C11155" s="1">
        <v>4</v>
      </c>
      <c r="D11155" s="1" t="s">
        <v>6827</v>
      </c>
      <c r="E11155" s="1">
        <v>9</v>
      </c>
      <c r="F11155" s="1" t="s">
        <v>9919</v>
      </c>
      <c r="G11155" s="1" t="s">
        <v>5803</v>
      </c>
      <c r="H11155" s="1" t="s">
        <v>9757</v>
      </c>
      <c r="I11155" s="1" t="b">
        <v>0</v>
      </c>
      <c r="J11155" s="1">
        <v>0</v>
      </c>
      <c r="K11155" s="1">
        <v>1</v>
      </c>
      <c r="L11155" s="1">
        <v>0</v>
      </c>
      <c r="M11155" s="1">
        <v>302</v>
      </c>
      <c r="N11155" s="1">
        <v>14.3399810066476</v>
      </c>
      <c r="O11155" s="1" t="s">
        <v>9758</v>
      </c>
    </row>
    <row r="11156" spans="1:15" x14ac:dyDescent="0.3">
      <c r="A11156" s="1" t="s">
        <v>5700</v>
      </c>
      <c r="B11156" s="1" t="s">
        <v>5779</v>
      </c>
      <c r="C11156" s="1">
        <v>4</v>
      </c>
      <c r="D11156" s="1" t="s">
        <v>6827</v>
      </c>
      <c r="E11156" s="1">
        <v>9</v>
      </c>
      <c r="F11156" s="1" t="s">
        <v>9919</v>
      </c>
      <c r="G11156" s="1" t="s">
        <v>5801</v>
      </c>
      <c r="H11156" s="1" t="s">
        <v>9759</v>
      </c>
      <c r="I11156" s="1" t="b">
        <v>0</v>
      </c>
      <c r="J11156" s="1">
        <v>1</v>
      </c>
      <c r="K11156" s="1">
        <v>0</v>
      </c>
      <c r="L11156" s="1">
        <v>0</v>
      </c>
      <c r="M11156" s="1">
        <v>151</v>
      </c>
      <c r="N11156" s="1">
        <v>7.16999050332383</v>
      </c>
      <c r="O11156" s="1" t="s">
        <v>9764</v>
      </c>
    </row>
    <row r="11157" spans="1:15" x14ac:dyDescent="0.3">
      <c r="A11157" s="1" t="s">
        <v>5700</v>
      </c>
      <c r="B11157" s="1" t="s">
        <v>5779</v>
      </c>
      <c r="C11157" s="1">
        <v>4</v>
      </c>
      <c r="D11157" s="1" t="s">
        <v>6827</v>
      </c>
      <c r="E11157" s="1">
        <v>9</v>
      </c>
      <c r="F11157" s="1" t="s">
        <v>9919</v>
      </c>
      <c r="G11157" s="1" t="s">
        <v>5834</v>
      </c>
      <c r="H11157" s="1" t="s">
        <v>9759</v>
      </c>
      <c r="I11157" s="1" t="b">
        <v>0</v>
      </c>
      <c r="J11157" s="1">
        <v>7</v>
      </c>
      <c r="K11157" s="1">
        <v>0</v>
      </c>
      <c r="L11157" s="1">
        <v>0</v>
      </c>
      <c r="M11157" s="1">
        <v>39</v>
      </c>
      <c r="N11157" s="1">
        <v>1.8518518518518501</v>
      </c>
      <c r="O11157" s="1" t="s">
        <v>9803</v>
      </c>
    </row>
    <row r="11158" spans="1:15" x14ac:dyDescent="0.3">
      <c r="A11158" s="1" t="s">
        <v>5700</v>
      </c>
      <c r="B11158" s="1" t="s">
        <v>5779</v>
      </c>
      <c r="C11158" s="1">
        <v>4</v>
      </c>
      <c r="D11158" s="1" t="s">
        <v>6827</v>
      </c>
      <c r="E11158" s="1">
        <v>9</v>
      </c>
      <c r="F11158" s="1" t="s">
        <v>9919</v>
      </c>
      <c r="G11158" s="1" t="s">
        <v>5840</v>
      </c>
      <c r="H11158" s="1" t="s">
        <v>9759</v>
      </c>
      <c r="I11158" s="1" t="b">
        <v>0</v>
      </c>
      <c r="J11158" s="1">
        <v>5</v>
      </c>
      <c r="K11158" s="1">
        <v>0</v>
      </c>
      <c r="L11158" s="1">
        <v>1</v>
      </c>
      <c r="M11158" s="1">
        <v>35</v>
      </c>
      <c r="N11158" s="1">
        <v>1.6619183285849899</v>
      </c>
      <c r="O11158" s="1" t="s">
        <v>9794</v>
      </c>
    </row>
    <row r="11159" spans="1:15" x14ac:dyDescent="0.3">
      <c r="A11159" s="1" t="s">
        <v>5700</v>
      </c>
      <c r="B11159" s="1" t="s">
        <v>5779</v>
      </c>
      <c r="C11159" s="1">
        <v>4</v>
      </c>
      <c r="D11159" s="1" t="s">
        <v>6827</v>
      </c>
      <c r="E11159" s="1">
        <v>9</v>
      </c>
      <c r="F11159" s="1" t="s">
        <v>9919</v>
      </c>
      <c r="G11159" s="1" t="s">
        <v>5816</v>
      </c>
      <c r="H11159" s="1" t="s">
        <v>9759</v>
      </c>
      <c r="I11159" s="1" t="b">
        <v>0</v>
      </c>
      <c r="J11159" s="1">
        <v>3</v>
      </c>
      <c r="K11159" s="1">
        <v>0</v>
      </c>
      <c r="L11159" s="1">
        <v>0</v>
      </c>
      <c r="M11159" s="1">
        <v>26</v>
      </c>
      <c r="N11159" s="1">
        <v>1.2345679012345601</v>
      </c>
      <c r="O11159" s="1" t="s">
        <v>9828</v>
      </c>
    </row>
    <row r="11160" spans="1:15" x14ac:dyDescent="0.3">
      <c r="A11160" s="1" t="s">
        <v>5700</v>
      </c>
      <c r="B11160" s="1" t="s">
        <v>5779</v>
      </c>
      <c r="C11160" s="1">
        <v>4</v>
      </c>
      <c r="D11160" s="1" t="s">
        <v>6827</v>
      </c>
      <c r="E11160" s="1">
        <v>10</v>
      </c>
      <c r="F11160" s="1" t="s">
        <v>9920</v>
      </c>
      <c r="G11160" s="1" t="s">
        <v>5803</v>
      </c>
      <c r="H11160" s="1" t="s">
        <v>9757</v>
      </c>
      <c r="I11160" s="1" t="b">
        <v>0</v>
      </c>
      <c r="J11160" s="1">
        <v>0</v>
      </c>
      <c r="K11160" s="1">
        <v>1</v>
      </c>
      <c r="L11160" s="1">
        <v>0</v>
      </c>
      <c r="M11160" s="1">
        <v>463</v>
      </c>
      <c r="N11160" s="1">
        <v>62.147651006711399</v>
      </c>
      <c r="O11160" s="1" t="s">
        <v>9758</v>
      </c>
    </row>
    <row r="11161" spans="1:15" x14ac:dyDescent="0.3">
      <c r="A11161" s="1" t="s">
        <v>5700</v>
      </c>
      <c r="B11161" s="1" t="s">
        <v>5779</v>
      </c>
      <c r="C11161" s="1">
        <v>4</v>
      </c>
      <c r="D11161" s="1" t="s">
        <v>6827</v>
      </c>
      <c r="E11161" s="1">
        <v>10</v>
      </c>
      <c r="F11161" s="1" t="s">
        <v>9920</v>
      </c>
      <c r="G11161" s="1" t="s">
        <v>5803</v>
      </c>
      <c r="H11161" s="1" t="s">
        <v>9757</v>
      </c>
      <c r="I11161" s="1" t="b">
        <v>0</v>
      </c>
      <c r="J11161" s="1">
        <v>0</v>
      </c>
      <c r="K11161" s="1">
        <v>1</v>
      </c>
      <c r="L11161" s="1">
        <v>0</v>
      </c>
      <c r="M11161" s="1">
        <v>125</v>
      </c>
      <c r="N11161" s="1">
        <v>16.778523489932802</v>
      </c>
      <c r="O11161" s="1" t="s">
        <v>9766</v>
      </c>
    </row>
    <row r="11162" spans="1:15" x14ac:dyDescent="0.3">
      <c r="A11162" s="1" t="s">
        <v>5700</v>
      </c>
      <c r="B11162" s="1" t="s">
        <v>5779</v>
      </c>
      <c r="C11162" s="1">
        <v>4</v>
      </c>
      <c r="D11162" s="1" t="s">
        <v>6827</v>
      </c>
      <c r="E11162" s="1">
        <v>10</v>
      </c>
      <c r="F11162" s="1" t="s">
        <v>9920</v>
      </c>
      <c r="G11162" s="1" t="s">
        <v>5801</v>
      </c>
      <c r="H11162" s="1" t="s">
        <v>9759</v>
      </c>
      <c r="I11162" s="1" t="b">
        <v>0</v>
      </c>
      <c r="J11162" s="1">
        <v>1</v>
      </c>
      <c r="K11162" s="1">
        <v>0</v>
      </c>
      <c r="L11162" s="1">
        <v>0</v>
      </c>
      <c r="M11162" s="1">
        <v>65</v>
      </c>
      <c r="N11162" s="1">
        <v>8.7248322147650992</v>
      </c>
      <c r="O11162" s="1" t="s">
        <v>9764</v>
      </c>
    </row>
    <row r="11163" spans="1:15" x14ac:dyDescent="0.3">
      <c r="A11163" s="1" t="s">
        <v>5700</v>
      </c>
      <c r="B11163" s="1" t="s">
        <v>5779</v>
      </c>
      <c r="C11163" s="1">
        <v>4</v>
      </c>
      <c r="D11163" s="1" t="s">
        <v>6827</v>
      </c>
      <c r="E11163" s="1">
        <v>10</v>
      </c>
      <c r="F11163" s="1" t="s">
        <v>9920</v>
      </c>
      <c r="G11163" s="1" t="s">
        <v>5834</v>
      </c>
      <c r="H11163" s="1" t="s">
        <v>9759</v>
      </c>
      <c r="I11163" s="1" t="b">
        <v>0</v>
      </c>
      <c r="J11163" s="1">
        <v>18</v>
      </c>
      <c r="K11163" s="1">
        <v>0</v>
      </c>
      <c r="L11163" s="1">
        <v>0</v>
      </c>
      <c r="M11163" s="1">
        <v>45</v>
      </c>
      <c r="N11163" s="1">
        <v>6.0402684563758298</v>
      </c>
      <c r="O11163" s="1" t="s">
        <v>9775</v>
      </c>
    </row>
    <row r="11164" spans="1:15" x14ac:dyDescent="0.3">
      <c r="A11164" s="1" t="s">
        <v>5700</v>
      </c>
      <c r="B11164" s="1" t="s">
        <v>5779</v>
      </c>
      <c r="C11164" s="1">
        <v>4</v>
      </c>
      <c r="D11164" s="1" t="s">
        <v>6827</v>
      </c>
      <c r="E11164" s="1">
        <v>10</v>
      </c>
      <c r="F11164" s="1" t="s">
        <v>9920</v>
      </c>
      <c r="G11164" s="1" t="s">
        <v>5814</v>
      </c>
      <c r="H11164" s="1" t="s">
        <v>9759</v>
      </c>
      <c r="I11164" s="1" t="b">
        <v>1</v>
      </c>
      <c r="J11164" s="1">
        <v>0</v>
      </c>
      <c r="K11164" s="1">
        <v>0</v>
      </c>
      <c r="L11164" s="1">
        <v>0</v>
      </c>
      <c r="M11164" s="1">
        <v>8</v>
      </c>
      <c r="N11164" s="1">
        <v>1.0738255033557</v>
      </c>
      <c r="O11164" s="1" t="s">
        <v>9761</v>
      </c>
    </row>
    <row r="11165" spans="1:15" x14ac:dyDescent="0.3">
      <c r="A11165" s="1" t="s">
        <v>5700</v>
      </c>
      <c r="B11165" s="1" t="s">
        <v>5779</v>
      </c>
      <c r="C11165" s="1">
        <v>4</v>
      </c>
      <c r="D11165" s="1" t="s">
        <v>6827</v>
      </c>
      <c r="E11165" s="1">
        <v>11</v>
      </c>
      <c r="F11165" s="1" t="s">
        <v>9921</v>
      </c>
      <c r="G11165" s="1" t="s">
        <v>5801</v>
      </c>
      <c r="H11165" s="1" t="s">
        <v>9759</v>
      </c>
      <c r="I11165" s="1" t="b">
        <v>0</v>
      </c>
      <c r="J11165" s="1">
        <v>1</v>
      </c>
      <c r="K11165" s="1">
        <v>0</v>
      </c>
      <c r="L11165" s="1">
        <v>0</v>
      </c>
      <c r="M11165" s="1">
        <v>702</v>
      </c>
      <c r="N11165" s="1">
        <v>43.929912390488099</v>
      </c>
      <c r="O11165" s="1" t="s">
        <v>9764</v>
      </c>
    </row>
    <row r="11166" spans="1:15" x14ac:dyDescent="0.3">
      <c r="A11166" s="1" t="s">
        <v>5700</v>
      </c>
      <c r="B11166" s="1" t="s">
        <v>5779</v>
      </c>
      <c r="C11166" s="1">
        <v>4</v>
      </c>
      <c r="D11166" s="1" t="s">
        <v>6827</v>
      </c>
      <c r="E11166" s="1">
        <v>11</v>
      </c>
      <c r="F11166" s="1" t="s">
        <v>9921</v>
      </c>
      <c r="G11166" s="1" t="s">
        <v>5834</v>
      </c>
      <c r="H11166" s="1" t="s">
        <v>9759</v>
      </c>
      <c r="I11166" s="1" t="b">
        <v>0</v>
      </c>
      <c r="J11166" s="1">
        <v>18</v>
      </c>
      <c r="K11166" s="1">
        <v>0</v>
      </c>
      <c r="L11166" s="1">
        <v>0</v>
      </c>
      <c r="M11166" s="1">
        <v>525</v>
      </c>
      <c r="N11166" s="1">
        <v>32.853566958698302</v>
      </c>
      <c r="O11166" s="1" t="s">
        <v>9775</v>
      </c>
    </row>
    <row r="11167" spans="1:15" x14ac:dyDescent="0.3">
      <c r="A11167" s="1" t="s">
        <v>5700</v>
      </c>
      <c r="B11167" s="1" t="s">
        <v>5779</v>
      </c>
      <c r="C11167" s="1">
        <v>4</v>
      </c>
      <c r="D11167" s="1" t="s">
        <v>6827</v>
      </c>
      <c r="E11167" s="1">
        <v>11</v>
      </c>
      <c r="F11167" s="1" t="s">
        <v>9921</v>
      </c>
      <c r="G11167" s="1" t="s">
        <v>5803</v>
      </c>
      <c r="H11167" s="1" t="s">
        <v>9757</v>
      </c>
      <c r="I11167" s="1" t="b">
        <v>0</v>
      </c>
      <c r="J11167" s="1">
        <v>0</v>
      </c>
      <c r="K11167" s="1">
        <v>1</v>
      </c>
      <c r="L11167" s="1">
        <v>0</v>
      </c>
      <c r="M11167" s="1">
        <v>189</v>
      </c>
      <c r="N11167" s="1">
        <v>11.827284105131399</v>
      </c>
      <c r="O11167" s="1" t="s">
        <v>9758</v>
      </c>
    </row>
    <row r="11168" spans="1:15" x14ac:dyDescent="0.3">
      <c r="A11168" s="1" t="s">
        <v>5700</v>
      </c>
      <c r="B11168" s="1" t="s">
        <v>5779</v>
      </c>
      <c r="C11168" s="1">
        <v>4</v>
      </c>
      <c r="D11168" s="1" t="s">
        <v>6827</v>
      </c>
      <c r="E11168" s="1">
        <v>11</v>
      </c>
      <c r="F11168" s="1" t="s">
        <v>9921</v>
      </c>
      <c r="G11168" s="1" t="s">
        <v>5803</v>
      </c>
      <c r="H11168" s="1" t="s">
        <v>9757</v>
      </c>
      <c r="I11168" s="1" t="b">
        <v>0</v>
      </c>
      <c r="J11168" s="1">
        <v>0</v>
      </c>
      <c r="K11168" s="1">
        <v>1</v>
      </c>
      <c r="L11168" s="1">
        <v>0</v>
      </c>
      <c r="M11168" s="1">
        <v>33</v>
      </c>
      <c r="N11168" s="1">
        <v>2.06508135168961</v>
      </c>
      <c r="O11168" s="1" t="s">
        <v>9766</v>
      </c>
    </row>
    <row r="11169" spans="1:15" x14ac:dyDescent="0.3">
      <c r="A11169" s="1" t="s">
        <v>5700</v>
      </c>
      <c r="B11169" s="1" t="s">
        <v>5779</v>
      </c>
      <c r="C11169" s="1">
        <v>4</v>
      </c>
      <c r="D11169" s="1" t="s">
        <v>6827</v>
      </c>
      <c r="E11169" s="1">
        <v>11</v>
      </c>
      <c r="F11169" s="1" t="s">
        <v>9921</v>
      </c>
      <c r="G11169" s="1" t="s">
        <v>5814</v>
      </c>
      <c r="H11169" s="1" t="s">
        <v>9759</v>
      </c>
      <c r="I11169" s="1" t="b">
        <v>1</v>
      </c>
      <c r="J11169" s="1">
        <v>0</v>
      </c>
      <c r="K11169" s="1">
        <v>0</v>
      </c>
      <c r="L11169" s="1">
        <v>0</v>
      </c>
      <c r="M11169" s="1">
        <v>32</v>
      </c>
      <c r="N11169" s="1">
        <v>2.0025031289111301</v>
      </c>
      <c r="O11169" s="1" t="s">
        <v>9761</v>
      </c>
    </row>
    <row r="11170" spans="1:15" x14ac:dyDescent="0.3">
      <c r="A11170" s="1" t="s">
        <v>5700</v>
      </c>
      <c r="B11170" s="1" t="s">
        <v>5779</v>
      </c>
      <c r="C11170" s="1">
        <v>4</v>
      </c>
      <c r="D11170" s="1" t="s">
        <v>6827</v>
      </c>
      <c r="E11170" s="1">
        <v>11</v>
      </c>
      <c r="F11170" s="1" t="s">
        <v>9921</v>
      </c>
      <c r="G11170" s="1" t="s">
        <v>5803</v>
      </c>
      <c r="H11170" s="1" t="s">
        <v>9757</v>
      </c>
      <c r="I11170" s="1" t="b">
        <v>0</v>
      </c>
      <c r="J11170" s="1">
        <v>0</v>
      </c>
      <c r="K11170" s="1">
        <v>1</v>
      </c>
      <c r="L11170" s="1">
        <v>0</v>
      </c>
      <c r="M11170" s="1">
        <v>28</v>
      </c>
      <c r="N11170" s="1">
        <v>1.75219023779724</v>
      </c>
      <c r="O11170" s="1" t="s">
        <v>9760</v>
      </c>
    </row>
    <row r="11171" spans="1:15" x14ac:dyDescent="0.3">
      <c r="A11171" s="1" t="s">
        <v>5700</v>
      </c>
      <c r="B11171" s="1" t="s">
        <v>5779</v>
      </c>
      <c r="C11171" s="1">
        <v>4</v>
      </c>
      <c r="D11171" s="1" t="s">
        <v>6827</v>
      </c>
      <c r="E11171" s="1">
        <v>12</v>
      </c>
      <c r="F11171" s="1" t="s">
        <v>9922</v>
      </c>
      <c r="G11171" s="1" t="s">
        <v>5834</v>
      </c>
      <c r="H11171" s="1" t="s">
        <v>9759</v>
      </c>
      <c r="I11171" s="1" t="b">
        <v>0</v>
      </c>
      <c r="J11171" s="1">
        <v>16</v>
      </c>
      <c r="K11171" s="1">
        <v>0</v>
      </c>
      <c r="L11171" s="1">
        <v>0</v>
      </c>
      <c r="M11171" s="1">
        <v>530</v>
      </c>
      <c r="N11171" s="1">
        <v>43.549712407559497</v>
      </c>
      <c r="O11171" s="1" t="s">
        <v>9762</v>
      </c>
    </row>
    <row r="11172" spans="1:15" x14ac:dyDescent="0.3">
      <c r="A11172" s="1" t="s">
        <v>5700</v>
      </c>
      <c r="B11172" s="1" t="s">
        <v>5779</v>
      </c>
      <c r="C11172" s="1">
        <v>4</v>
      </c>
      <c r="D11172" s="1" t="s">
        <v>6827</v>
      </c>
      <c r="E11172" s="1">
        <v>12</v>
      </c>
      <c r="F11172" s="1" t="s">
        <v>9922</v>
      </c>
      <c r="G11172" s="1" t="s">
        <v>5803</v>
      </c>
      <c r="H11172" s="1" t="s">
        <v>9757</v>
      </c>
      <c r="I11172" s="1" t="b">
        <v>0</v>
      </c>
      <c r="J11172" s="1">
        <v>0</v>
      </c>
      <c r="K11172" s="1">
        <v>1</v>
      </c>
      <c r="L11172" s="1">
        <v>0</v>
      </c>
      <c r="M11172" s="1">
        <v>522</v>
      </c>
      <c r="N11172" s="1">
        <v>42.892358258011498</v>
      </c>
      <c r="O11172" s="1" t="s">
        <v>9758</v>
      </c>
    </row>
    <row r="11173" spans="1:15" x14ac:dyDescent="0.3">
      <c r="A11173" s="1" t="s">
        <v>5700</v>
      </c>
      <c r="B11173" s="1" t="s">
        <v>5779</v>
      </c>
      <c r="C11173" s="1">
        <v>4</v>
      </c>
      <c r="D11173" s="1" t="s">
        <v>6827</v>
      </c>
      <c r="E11173" s="1">
        <v>12</v>
      </c>
      <c r="F11173" s="1" t="s">
        <v>9922</v>
      </c>
      <c r="G11173" s="1" t="s">
        <v>5803</v>
      </c>
      <c r="H11173" s="1" t="s">
        <v>9757</v>
      </c>
      <c r="I11173" s="1" t="b">
        <v>0</v>
      </c>
      <c r="J11173" s="1">
        <v>0</v>
      </c>
      <c r="K11173" s="1">
        <v>1</v>
      </c>
      <c r="L11173" s="1">
        <v>0</v>
      </c>
      <c r="M11173" s="1">
        <v>55</v>
      </c>
      <c r="N11173" s="1">
        <v>4.5193097781429703</v>
      </c>
      <c r="O11173" s="1" t="s">
        <v>9760</v>
      </c>
    </row>
    <row r="11174" spans="1:15" x14ac:dyDescent="0.3">
      <c r="A11174" s="1" t="s">
        <v>5700</v>
      </c>
      <c r="B11174" s="1" t="s">
        <v>5779</v>
      </c>
      <c r="C11174" s="1">
        <v>4</v>
      </c>
      <c r="D11174" s="1" t="s">
        <v>6827</v>
      </c>
      <c r="E11174" s="1">
        <v>12</v>
      </c>
      <c r="F11174" s="1" t="s">
        <v>9922</v>
      </c>
      <c r="G11174" s="1" t="s">
        <v>5801</v>
      </c>
      <c r="H11174" s="1" t="s">
        <v>9759</v>
      </c>
      <c r="I11174" s="1" t="b">
        <v>0</v>
      </c>
      <c r="J11174" s="1">
        <v>1</v>
      </c>
      <c r="K11174" s="1">
        <v>0</v>
      </c>
      <c r="L11174" s="1">
        <v>0</v>
      </c>
      <c r="M11174" s="1">
        <v>18</v>
      </c>
      <c r="N11174" s="1">
        <v>1.4790468364831499</v>
      </c>
      <c r="O11174" s="1" t="s">
        <v>9764</v>
      </c>
    </row>
    <row r="11175" spans="1:15" x14ac:dyDescent="0.3">
      <c r="A11175" s="1" t="s">
        <v>5700</v>
      </c>
      <c r="B11175" s="1" t="s">
        <v>5779</v>
      </c>
      <c r="C11175" s="1">
        <v>4</v>
      </c>
      <c r="D11175" s="1" t="s">
        <v>6827</v>
      </c>
      <c r="E11175" s="1">
        <v>13</v>
      </c>
      <c r="F11175" s="1" t="s">
        <v>9923</v>
      </c>
      <c r="G11175" s="1" t="s">
        <v>5803</v>
      </c>
      <c r="H11175" s="1" t="s">
        <v>9757</v>
      </c>
      <c r="I11175" s="1" t="b">
        <v>0</v>
      </c>
      <c r="J11175" s="1">
        <v>0</v>
      </c>
      <c r="K11175" s="1">
        <v>1</v>
      </c>
      <c r="L11175" s="1">
        <v>0</v>
      </c>
      <c r="M11175" s="1">
        <v>355</v>
      </c>
      <c r="N11175" s="1">
        <v>43.665436654366502</v>
      </c>
      <c r="O11175" s="1" t="s">
        <v>9758</v>
      </c>
    </row>
    <row r="11176" spans="1:15" x14ac:dyDescent="0.3">
      <c r="A11176" s="1" t="s">
        <v>5700</v>
      </c>
      <c r="B11176" s="1" t="s">
        <v>5779</v>
      </c>
      <c r="C11176" s="1">
        <v>4</v>
      </c>
      <c r="D11176" s="1" t="s">
        <v>6827</v>
      </c>
      <c r="E11176" s="1">
        <v>13</v>
      </c>
      <c r="F11176" s="1" t="s">
        <v>9923</v>
      </c>
      <c r="G11176" s="1" t="s">
        <v>5803</v>
      </c>
      <c r="H11176" s="1" t="s">
        <v>9757</v>
      </c>
      <c r="I11176" s="1" t="b">
        <v>0</v>
      </c>
      <c r="J11176" s="1">
        <v>0</v>
      </c>
      <c r="K11176" s="1">
        <v>1</v>
      </c>
      <c r="L11176" s="1">
        <v>0</v>
      </c>
      <c r="M11176" s="1">
        <v>104</v>
      </c>
      <c r="N11176" s="1">
        <v>12.792127921279199</v>
      </c>
      <c r="O11176" s="1" t="s">
        <v>9760</v>
      </c>
    </row>
    <row r="11177" spans="1:15" x14ac:dyDescent="0.3">
      <c r="A11177" s="1" t="s">
        <v>5700</v>
      </c>
      <c r="B11177" s="1" t="s">
        <v>5779</v>
      </c>
      <c r="C11177" s="1">
        <v>4</v>
      </c>
      <c r="D11177" s="1" t="s">
        <v>6827</v>
      </c>
      <c r="E11177" s="1">
        <v>13</v>
      </c>
      <c r="F11177" s="1" t="s">
        <v>9923</v>
      </c>
      <c r="G11177" s="1" t="s">
        <v>5834</v>
      </c>
      <c r="H11177" s="1" t="s">
        <v>9759</v>
      </c>
      <c r="I11177" s="1" t="b">
        <v>0</v>
      </c>
      <c r="J11177" s="1">
        <v>16</v>
      </c>
      <c r="K11177" s="1">
        <v>0</v>
      </c>
      <c r="L11177" s="1">
        <v>0</v>
      </c>
      <c r="M11177" s="1">
        <v>55</v>
      </c>
      <c r="N11177" s="1">
        <v>6.7650676506765004</v>
      </c>
      <c r="O11177" s="1" t="s">
        <v>9762</v>
      </c>
    </row>
    <row r="11178" spans="1:15" x14ac:dyDescent="0.3">
      <c r="A11178" s="1" t="s">
        <v>5700</v>
      </c>
      <c r="B11178" s="1" t="s">
        <v>5779</v>
      </c>
      <c r="C11178" s="1">
        <v>4</v>
      </c>
      <c r="D11178" s="1" t="s">
        <v>6827</v>
      </c>
      <c r="E11178" s="1">
        <v>13</v>
      </c>
      <c r="F11178" s="1" t="s">
        <v>9923</v>
      </c>
      <c r="G11178" s="1" t="s">
        <v>5801</v>
      </c>
      <c r="H11178" s="1" t="s">
        <v>9759</v>
      </c>
      <c r="I11178" s="1" t="b">
        <v>0</v>
      </c>
      <c r="J11178" s="1">
        <v>1</v>
      </c>
      <c r="K11178" s="1">
        <v>0</v>
      </c>
      <c r="L11178" s="1">
        <v>0</v>
      </c>
      <c r="M11178" s="1">
        <v>46</v>
      </c>
      <c r="N11178" s="1">
        <v>5.6580565805658001</v>
      </c>
      <c r="O11178" s="1" t="s">
        <v>9764</v>
      </c>
    </row>
    <row r="11179" spans="1:15" x14ac:dyDescent="0.3">
      <c r="A11179" s="1" t="s">
        <v>5700</v>
      </c>
      <c r="B11179" s="1" t="s">
        <v>5779</v>
      </c>
      <c r="C11179" s="1">
        <v>4</v>
      </c>
      <c r="D11179" s="1" t="s">
        <v>6827</v>
      </c>
      <c r="E11179" s="1">
        <v>13</v>
      </c>
      <c r="F11179" s="1" t="s">
        <v>9923</v>
      </c>
      <c r="G11179" s="1" t="s">
        <v>5803</v>
      </c>
      <c r="H11179" s="1" t="s">
        <v>9757</v>
      </c>
      <c r="I11179" s="1" t="b">
        <v>0</v>
      </c>
      <c r="J11179" s="1">
        <v>0</v>
      </c>
      <c r="K11179" s="1">
        <v>1</v>
      </c>
      <c r="L11179" s="1">
        <v>1</v>
      </c>
      <c r="M11179" s="1">
        <v>43</v>
      </c>
      <c r="N11179" s="1">
        <v>5.2890528905289003</v>
      </c>
      <c r="O11179" s="1" t="s">
        <v>9924</v>
      </c>
    </row>
    <row r="11180" spans="1:15" x14ac:dyDescent="0.3">
      <c r="A11180" s="1" t="s">
        <v>5700</v>
      </c>
      <c r="B11180" s="1" t="s">
        <v>5779</v>
      </c>
      <c r="C11180" s="1">
        <v>4</v>
      </c>
      <c r="D11180" s="1" t="s">
        <v>6827</v>
      </c>
      <c r="E11180" s="1">
        <v>13</v>
      </c>
      <c r="F11180" s="1" t="s">
        <v>9923</v>
      </c>
      <c r="G11180" s="1" t="s">
        <v>5803</v>
      </c>
      <c r="H11180" s="1" t="s">
        <v>9757</v>
      </c>
      <c r="I11180" s="1" t="b">
        <v>0</v>
      </c>
      <c r="J11180" s="1">
        <v>0</v>
      </c>
      <c r="K11180" s="1">
        <v>1</v>
      </c>
      <c r="L11180" s="1">
        <v>0</v>
      </c>
      <c r="M11180" s="1">
        <v>43</v>
      </c>
      <c r="N11180" s="1">
        <v>5.2890528905289003</v>
      </c>
      <c r="O11180" s="1" t="s">
        <v>9766</v>
      </c>
    </row>
    <row r="11181" spans="1:15" x14ac:dyDescent="0.3">
      <c r="A11181" s="1" t="s">
        <v>5700</v>
      </c>
      <c r="B11181" s="1" t="s">
        <v>5779</v>
      </c>
      <c r="C11181" s="1">
        <v>4</v>
      </c>
      <c r="D11181" s="1" t="s">
        <v>6827</v>
      </c>
      <c r="E11181" s="1">
        <v>13</v>
      </c>
      <c r="F11181" s="1" t="s">
        <v>9923</v>
      </c>
      <c r="G11181" s="1" t="s">
        <v>5810</v>
      </c>
      <c r="H11181" s="1" t="s">
        <v>9759</v>
      </c>
      <c r="I11181" s="1" t="b">
        <v>0</v>
      </c>
      <c r="J11181" s="1">
        <v>2</v>
      </c>
      <c r="K11181" s="1">
        <v>0</v>
      </c>
      <c r="L11181" s="1">
        <v>0</v>
      </c>
      <c r="M11181" s="1">
        <v>28</v>
      </c>
      <c r="N11181" s="1">
        <v>3.4440344403443999</v>
      </c>
      <c r="O11181" s="1" t="s">
        <v>9830</v>
      </c>
    </row>
    <row r="11182" spans="1:15" x14ac:dyDescent="0.3">
      <c r="A11182" s="1" t="s">
        <v>5700</v>
      </c>
      <c r="B11182" s="1" t="s">
        <v>5779</v>
      </c>
      <c r="C11182" s="1">
        <v>4</v>
      </c>
      <c r="D11182" s="1" t="s">
        <v>6827</v>
      </c>
      <c r="E11182" s="1">
        <v>13</v>
      </c>
      <c r="F11182" s="1" t="s">
        <v>9923</v>
      </c>
      <c r="G11182" s="1" t="s">
        <v>5834</v>
      </c>
      <c r="H11182" s="1" t="s">
        <v>9759</v>
      </c>
      <c r="I11182" s="1" t="b">
        <v>0</v>
      </c>
      <c r="J11182" s="1">
        <v>25</v>
      </c>
      <c r="K11182" s="1">
        <v>0</v>
      </c>
      <c r="L11182" s="1">
        <v>0</v>
      </c>
      <c r="M11182" s="1">
        <v>21</v>
      </c>
      <c r="N11182" s="1">
        <v>2.5830258302583</v>
      </c>
      <c r="O11182" s="1" t="e">
        <f>-------------------cttcgcctccaagctcccatg</f>
        <v>#NAME?</v>
      </c>
    </row>
    <row r="11183" spans="1:15" x14ac:dyDescent="0.3">
      <c r="A11183" s="1" t="s">
        <v>5700</v>
      </c>
      <c r="B11183" s="1" t="s">
        <v>5779</v>
      </c>
      <c r="C11183" s="1">
        <v>4</v>
      </c>
      <c r="D11183" s="1" t="s">
        <v>6827</v>
      </c>
      <c r="E11183" s="1">
        <v>13</v>
      </c>
      <c r="F11183" s="1" t="s">
        <v>9923</v>
      </c>
      <c r="G11183" s="1" t="s">
        <v>5814</v>
      </c>
      <c r="H11183" s="1" t="s">
        <v>9759</v>
      </c>
      <c r="I11183" s="1" t="b">
        <v>1</v>
      </c>
      <c r="J11183" s="1">
        <v>0</v>
      </c>
      <c r="K11183" s="1">
        <v>0</v>
      </c>
      <c r="L11183" s="1">
        <v>0</v>
      </c>
      <c r="M11183" s="1">
        <v>18</v>
      </c>
      <c r="N11183" s="1">
        <v>2.2140221402214002</v>
      </c>
      <c r="O11183" s="1" t="s">
        <v>9761</v>
      </c>
    </row>
    <row r="11184" spans="1:15" x14ac:dyDescent="0.3">
      <c r="A11184" s="1" t="s">
        <v>5700</v>
      </c>
      <c r="B11184" s="1" t="s">
        <v>5779</v>
      </c>
      <c r="C11184" s="1">
        <v>4</v>
      </c>
      <c r="D11184" s="1" t="s">
        <v>6827</v>
      </c>
      <c r="E11184" s="1">
        <v>14</v>
      </c>
      <c r="F11184" s="1" t="s">
        <v>9925</v>
      </c>
      <c r="G11184" s="1" t="s">
        <v>5803</v>
      </c>
      <c r="H11184" s="1" t="s">
        <v>9757</v>
      </c>
      <c r="I11184" s="1" t="b">
        <v>0</v>
      </c>
      <c r="J11184" s="1">
        <v>0</v>
      </c>
      <c r="K11184" s="1">
        <v>1</v>
      </c>
      <c r="L11184" s="1">
        <v>0</v>
      </c>
      <c r="M11184" s="1">
        <v>384</v>
      </c>
      <c r="N11184" s="1">
        <v>31.735537190082599</v>
      </c>
      <c r="O11184" s="1" t="s">
        <v>9760</v>
      </c>
    </row>
    <row r="11185" spans="1:15" x14ac:dyDescent="0.3">
      <c r="A11185" s="1" t="s">
        <v>5700</v>
      </c>
      <c r="B11185" s="1" t="s">
        <v>5779</v>
      </c>
      <c r="C11185" s="1">
        <v>4</v>
      </c>
      <c r="D11185" s="1" t="s">
        <v>6827</v>
      </c>
      <c r="E11185" s="1">
        <v>14</v>
      </c>
      <c r="F11185" s="1" t="s">
        <v>9925</v>
      </c>
      <c r="G11185" s="1" t="s">
        <v>5801</v>
      </c>
      <c r="H11185" s="1" t="s">
        <v>9759</v>
      </c>
      <c r="I11185" s="1" t="b">
        <v>0</v>
      </c>
      <c r="J11185" s="1">
        <v>1</v>
      </c>
      <c r="K11185" s="1">
        <v>0</v>
      </c>
      <c r="L11185" s="1">
        <v>0</v>
      </c>
      <c r="M11185" s="1">
        <v>236</v>
      </c>
      <c r="N11185" s="1">
        <v>19.504132231404899</v>
      </c>
      <c r="O11185" s="1" t="s">
        <v>9764</v>
      </c>
    </row>
    <row r="11186" spans="1:15" x14ac:dyDescent="0.3">
      <c r="A11186" s="1" t="s">
        <v>5700</v>
      </c>
      <c r="B11186" s="1" t="s">
        <v>5779</v>
      </c>
      <c r="C11186" s="1">
        <v>4</v>
      </c>
      <c r="D11186" s="1" t="s">
        <v>6827</v>
      </c>
      <c r="E11186" s="1">
        <v>14</v>
      </c>
      <c r="F11186" s="1" t="s">
        <v>9925</v>
      </c>
      <c r="G11186" s="1" t="s">
        <v>5803</v>
      </c>
      <c r="H11186" s="1" t="s">
        <v>9757</v>
      </c>
      <c r="I11186" s="1" t="b">
        <v>0</v>
      </c>
      <c r="J11186" s="1">
        <v>0</v>
      </c>
      <c r="K11186" s="1">
        <v>1</v>
      </c>
      <c r="L11186" s="1">
        <v>0</v>
      </c>
      <c r="M11186" s="1">
        <v>167</v>
      </c>
      <c r="N11186" s="1">
        <v>13.801652892561901</v>
      </c>
      <c r="O11186" s="1" t="s">
        <v>9758</v>
      </c>
    </row>
    <row r="11187" spans="1:15" x14ac:dyDescent="0.3">
      <c r="A11187" s="1" t="s">
        <v>5700</v>
      </c>
      <c r="B11187" s="1" t="s">
        <v>5779</v>
      </c>
      <c r="C11187" s="1">
        <v>4</v>
      </c>
      <c r="D11187" s="1" t="s">
        <v>6827</v>
      </c>
      <c r="E11187" s="1">
        <v>14</v>
      </c>
      <c r="F11187" s="1" t="s">
        <v>9925</v>
      </c>
      <c r="G11187" s="1" t="s">
        <v>5834</v>
      </c>
      <c r="H11187" s="1" t="s">
        <v>9759</v>
      </c>
      <c r="I11187" s="1" t="b">
        <v>0</v>
      </c>
      <c r="J11187" s="1">
        <v>20</v>
      </c>
      <c r="K11187" s="1">
        <v>0</v>
      </c>
      <c r="L11187" s="1">
        <v>0</v>
      </c>
      <c r="M11187" s="1">
        <v>63</v>
      </c>
      <c r="N11187" s="1">
        <v>5.2066115702479303</v>
      </c>
      <c r="O11187" s="1" t="s">
        <v>9872</v>
      </c>
    </row>
    <row r="11188" spans="1:15" x14ac:dyDescent="0.3">
      <c r="A11188" s="1" t="s">
        <v>5700</v>
      </c>
      <c r="B11188" s="1" t="s">
        <v>5779</v>
      </c>
      <c r="C11188" s="1">
        <v>4</v>
      </c>
      <c r="D11188" s="1" t="s">
        <v>6827</v>
      </c>
      <c r="E11188" s="1">
        <v>14</v>
      </c>
      <c r="F11188" s="1" t="s">
        <v>9925</v>
      </c>
      <c r="G11188" s="1" t="s">
        <v>5803</v>
      </c>
      <c r="H11188" s="1" t="s">
        <v>9757</v>
      </c>
      <c r="I11188" s="1" t="b">
        <v>0</v>
      </c>
      <c r="J11188" s="1">
        <v>0</v>
      </c>
      <c r="K11188" s="1">
        <v>1</v>
      </c>
      <c r="L11188" s="1">
        <v>0</v>
      </c>
      <c r="M11188" s="1">
        <v>57</v>
      </c>
      <c r="N11188" s="1">
        <v>4.7107438016528898</v>
      </c>
      <c r="O11188" s="1" t="s">
        <v>9766</v>
      </c>
    </row>
    <row r="11189" spans="1:15" x14ac:dyDescent="0.3">
      <c r="A11189" s="1" t="s">
        <v>5700</v>
      </c>
      <c r="B11189" s="1" t="s">
        <v>5779</v>
      </c>
      <c r="C11189" s="1">
        <v>4</v>
      </c>
      <c r="D11189" s="1" t="s">
        <v>6827</v>
      </c>
      <c r="E11189" s="1">
        <v>14</v>
      </c>
      <c r="F11189" s="1" t="s">
        <v>9925</v>
      </c>
      <c r="G11189" s="1" t="s">
        <v>5834</v>
      </c>
      <c r="H11189" s="1" t="s">
        <v>9759</v>
      </c>
      <c r="I11189" s="1" t="b">
        <v>0</v>
      </c>
      <c r="J11189" s="1">
        <v>37</v>
      </c>
      <c r="K11189" s="1">
        <v>0</v>
      </c>
      <c r="L11189" s="1">
        <v>0</v>
      </c>
      <c r="M11189" s="1">
        <v>56</v>
      </c>
      <c r="N11189" s="1">
        <v>4.6280991735537196</v>
      </c>
      <c r="O11189" s="1" t="e">
        <f>-----------------------------aagctcccatg</f>
        <v>#NAME?</v>
      </c>
    </row>
    <row r="11190" spans="1:15" x14ac:dyDescent="0.3">
      <c r="A11190" s="1" t="s">
        <v>5700</v>
      </c>
      <c r="B11190" s="1" t="s">
        <v>5779</v>
      </c>
      <c r="C11190" s="1">
        <v>4</v>
      </c>
      <c r="D11190" s="1" t="s">
        <v>6827</v>
      </c>
      <c r="E11190" s="1">
        <v>14</v>
      </c>
      <c r="F11190" s="1" t="s">
        <v>9925</v>
      </c>
      <c r="G11190" s="1" t="s">
        <v>5834</v>
      </c>
      <c r="H11190" s="1" t="s">
        <v>9759</v>
      </c>
      <c r="I11190" s="1" t="b">
        <v>0</v>
      </c>
      <c r="J11190" s="1">
        <v>7</v>
      </c>
      <c r="K11190" s="1">
        <v>0</v>
      </c>
      <c r="L11190" s="1">
        <v>0</v>
      </c>
      <c r="M11190" s="1">
        <v>42</v>
      </c>
      <c r="N11190" s="1">
        <v>3.4710743801652799</v>
      </c>
      <c r="O11190" s="1" t="s">
        <v>9803</v>
      </c>
    </row>
    <row r="11191" spans="1:15" x14ac:dyDescent="0.3">
      <c r="A11191" s="1" t="s">
        <v>5700</v>
      </c>
      <c r="B11191" s="1" t="s">
        <v>5779</v>
      </c>
      <c r="C11191" s="1">
        <v>4</v>
      </c>
      <c r="D11191" s="1" t="s">
        <v>6827</v>
      </c>
      <c r="E11191" s="1">
        <v>14</v>
      </c>
      <c r="F11191" s="1" t="s">
        <v>9925</v>
      </c>
      <c r="G11191" s="1" t="s">
        <v>5834</v>
      </c>
      <c r="H11191" s="1" t="s">
        <v>9759</v>
      </c>
      <c r="I11191" s="1" t="b">
        <v>0</v>
      </c>
      <c r="J11191" s="1">
        <v>28</v>
      </c>
      <c r="K11191" s="1">
        <v>0</v>
      </c>
      <c r="L11191" s="1">
        <v>0</v>
      </c>
      <c r="M11191" s="1">
        <v>31</v>
      </c>
      <c r="N11191" s="1">
        <v>2.5619834710743801</v>
      </c>
      <c r="O11191" s="1" t="s">
        <v>9806</v>
      </c>
    </row>
    <row r="11192" spans="1:15" x14ac:dyDescent="0.3">
      <c r="A11192" s="1" t="s">
        <v>5700</v>
      </c>
      <c r="B11192" s="1" t="s">
        <v>5779</v>
      </c>
      <c r="C11192" s="1">
        <v>4</v>
      </c>
      <c r="D11192" s="1" t="s">
        <v>6827</v>
      </c>
      <c r="E11192" s="1">
        <v>14</v>
      </c>
      <c r="F11192" s="1" t="s">
        <v>9925</v>
      </c>
      <c r="G11192" s="1" t="s">
        <v>5814</v>
      </c>
      <c r="H11192" s="1" t="s">
        <v>9759</v>
      </c>
      <c r="I11192" s="1" t="b">
        <v>1</v>
      </c>
      <c r="J11192" s="1">
        <v>0</v>
      </c>
      <c r="K11192" s="1">
        <v>0</v>
      </c>
      <c r="L11192" s="1">
        <v>0</v>
      </c>
      <c r="M11192" s="1">
        <v>31</v>
      </c>
      <c r="N11192" s="1">
        <v>2.5619834710743801</v>
      </c>
      <c r="O11192" s="1" t="s">
        <v>9761</v>
      </c>
    </row>
    <row r="11193" spans="1:15" x14ac:dyDescent="0.3">
      <c r="A11193" s="1" t="s">
        <v>5700</v>
      </c>
      <c r="B11193" s="1" t="s">
        <v>5779</v>
      </c>
      <c r="C11193" s="1">
        <v>4</v>
      </c>
      <c r="D11193" s="1" t="s">
        <v>6827</v>
      </c>
      <c r="E11193" s="1">
        <v>15</v>
      </c>
      <c r="F11193" s="1" t="s">
        <v>9926</v>
      </c>
      <c r="G11193" s="1" t="s">
        <v>5803</v>
      </c>
      <c r="H11193" s="1" t="s">
        <v>9757</v>
      </c>
      <c r="I11193" s="1" t="b">
        <v>0</v>
      </c>
      <c r="J11193" s="1">
        <v>0</v>
      </c>
      <c r="K11193" s="1">
        <v>1</v>
      </c>
      <c r="L11193" s="1">
        <v>0</v>
      </c>
      <c r="M11193" s="1">
        <v>1114</v>
      </c>
      <c r="N11193" s="1">
        <v>47.363945578231203</v>
      </c>
      <c r="O11193" s="1" t="s">
        <v>9760</v>
      </c>
    </row>
    <row r="11194" spans="1:15" x14ac:dyDescent="0.3">
      <c r="A11194" s="1" t="s">
        <v>5700</v>
      </c>
      <c r="B11194" s="1" t="s">
        <v>5779</v>
      </c>
      <c r="C11194" s="1">
        <v>4</v>
      </c>
      <c r="D11194" s="1" t="s">
        <v>6827</v>
      </c>
      <c r="E11194" s="1">
        <v>15</v>
      </c>
      <c r="F11194" s="1" t="s">
        <v>9926</v>
      </c>
      <c r="G11194" s="1" t="s">
        <v>5834</v>
      </c>
      <c r="H11194" s="1" t="s">
        <v>9759</v>
      </c>
      <c r="I11194" s="1" t="b">
        <v>0</v>
      </c>
      <c r="J11194" s="1">
        <v>20</v>
      </c>
      <c r="K11194" s="1">
        <v>0</v>
      </c>
      <c r="L11194" s="1">
        <v>0</v>
      </c>
      <c r="M11194" s="1">
        <v>780</v>
      </c>
      <c r="N11194" s="1">
        <v>33.163265306122398</v>
      </c>
      <c r="O11194" s="1" t="s">
        <v>9872</v>
      </c>
    </row>
    <row r="11195" spans="1:15" x14ac:dyDescent="0.3">
      <c r="A11195" s="1" t="s">
        <v>5700</v>
      </c>
      <c r="B11195" s="1" t="s">
        <v>5779</v>
      </c>
      <c r="C11195" s="1">
        <v>4</v>
      </c>
      <c r="D11195" s="1" t="s">
        <v>6827</v>
      </c>
      <c r="E11195" s="1">
        <v>15</v>
      </c>
      <c r="F11195" s="1" t="s">
        <v>9926</v>
      </c>
      <c r="G11195" s="1" t="s">
        <v>5803</v>
      </c>
      <c r="H11195" s="1" t="s">
        <v>9757</v>
      </c>
      <c r="I11195" s="1" t="b">
        <v>0</v>
      </c>
      <c r="J11195" s="1">
        <v>0</v>
      </c>
      <c r="K11195" s="1">
        <v>1</v>
      </c>
      <c r="L11195" s="1">
        <v>0</v>
      </c>
      <c r="M11195" s="1">
        <v>164</v>
      </c>
      <c r="N11195" s="1">
        <v>6.9727891156462496</v>
      </c>
      <c r="O11195" s="1" t="s">
        <v>9758</v>
      </c>
    </row>
    <row r="11196" spans="1:15" x14ac:dyDescent="0.3">
      <c r="A11196" s="1" t="s">
        <v>5700</v>
      </c>
      <c r="B11196" s="1" t="s">
        <v>5779</v>
      </c>
      <c r="C11196" s="1">
        <v>4</v>
      </c>
      <c r="D11196" s="1" t="s">
        <v>6827</v>
      </c>
      <c r="E11196" s="1">
        <v>15</v>
      </c>
      <c r="F11196" s="1" t="s">
        <v>9926</v>
      </c>
      <c r="G11196" s="1" t="s">
        <v>5801</v>
      </c>
      <c r="H11196" s="1" t="s">
        <v>9759</v>
      </c>
      <c r="I11196" s="1" t="b">
        <v>0</v>
      </c>
      <c r="J11196" s="1">
        <v>1</v>
      </c>
      <c r="K11196" s="1">
        <v>0</v>
      </c>
      <c r="L11196" s="1">
        <v>0</v>
      </c>
      <c r="M11196" s="1">
        <v>64</v>
      </c>
      <c r="N11196" s="1">
        <v>2.7210884353741398</v>
      </c>
      <c r="O11196" s="1" t="s">
        <v>9764</v>
      </c>
    </row>
    <row r="11197" spans="1:15" x14ac:dyDescent="0.3">
      <c r="A11197" s="1" t="s">
        <v>5700</v>
      </c>
      <c r="B11197" s="1" t="s">
        <v>5779</v>
      </c>
      <c r="C11197" s="1">
        <v>4</v>
      </c>
      <c r="D11197" s="1" t="s">
        <v>6827</v>
      </c>
      <c r="E11197" s="1">
        <v>15</v>
      </c>
      <c r="F11197" s="1" t="s">
        <v>9926</v>
      </c>
      <c r="G11197" s="1" t="s">
        <v>5814</v>
      </c>
      <c r="H11197" s="1" t="s">
        <v>9759</v>
      </c>
      <c r="I11197" s="1" t="b">
        <v>1</v>
      </c>
      <c r="J11197" s="1">
        <v>0</v>
      </c>
      <c r="K11197" s="1">
        <v>0</v>
      </c>
      <c r="L11197" s="1">
        <v>0</v>
      </c>
      <c r="M11197" s="1">
        <v>36</v>
      </c>
      <c r="N11197" s="1">
        <v>1.53061224489795</v>
      </c>
      <c r="O11197" s="1" t="s">
        <v>9761</v>
      </c>
    </row>
    <row r="11198" spans="1:15" x14ac:dyDescent="0.3">
      <c r="A11198" s="1" t="s">
        <v>5700</v>
      </c>
      <c r="B11198" s="1" t="s">
        <v>5779</v>
      </c>
      <c r="C11198" s="1">
        <v>4</v>
      </c>
      <c r="D11198" s="1" t="s">
        <v>6827</v>
      </c>
      <c r="E11198" s="1">
        <v>15</v>
      </c>
      <c r="F11198" s="1" t="s">
        <v>9926</v>
      </c>
      <c r="G11198" s="1" t="s">
        <v>5803</v>
      </c>
      <c r="H11198" s="1" t="s">
        <v>9757</v>
      </c>
      <c r="I11198" s="1" t="b">
        <v>0</v>
      </c>
      <c r="J11198" s="1">
        <v>0</v>
      </c>
      <c r="K11198" s="1">
        <v>1</v>
      </c>
      <c r="L11198" s="1">
        <v>1</v>
      </c>
      <c r="M11198" s="1">
        <v>35</v>
      </c>
      <c r="N11198" s="1">
        <v>1.4880952380952299</v>
      </c>
      <c r="O11198" s="1" t="s">
        <v>9772</v>
      </c>
    </row>
    <row r="11199" spans="1:15" x14ac:dyDescent="0.3">
      <c r="A11199" s="1" t="s">
        <v>5700</v>
      </c>
      <c r="B11199" s="1" t="s">
        <v>5779</v>
      </c>
      <c r="C11199" s="1">
        <v>4</v>
      </c>
      <c r="D11199" s="1" t="s">
        <v>6827</v>
      </c>
      <c r="E11199" s="1">
        <v>16</v>
      </c>
      <c r="F11199" s="1" t="s">
        <v>9927</v>
      </c>
      <c r="G11199" s="1" t="s">
        <v>5801</v>
      </c>
      <c r="H11199" s="1" t="s">
        <v>9759</v>
      </c>
      <c r="I11199" s="1" t="b">
        <v>0</v>
      </c>
      <c r="J11199" s="1">
        <v>1</v>
      </c>
      <c r="K11199" s="1">
        <v>0</v>
      </c>
      <c r="L11199" s="1">
        <v>0</v>
      </c>
      <c r="M11199" s="1">
        <v>285</v>
      </c>
      <c r="N11199" s="1">
        <v>26.243093922651902</v>
      </c>
      <c r="O11199" s="1" t="s">
        <v>9764</v>
      </c>
    </row>
    <row r="11200" spans="1:15" x14ac:dyDescent="0.3">
      <c r="A11200" s="1" t="s">
        <v>5700</v>
      </c>
      <c r="B11200" s="1" t="s">
        <v>5779</v>
      </c>
      <c r="C11200" s="1">
        <v>4</v>
      </c>
      <c r="D11200" s="1" t="s">
        <v>6827</v>
      </c>
      <c r="E11200" s="1">
        <v>16</v>
      </c>
      <c r="F11200" s="1" t="s">
        <v>9927</v>
      </c>
      <c r="G11200" s="1" t="s">
        <v>5803</v>
      </c>
      <c r="H11200" s="1" t="s">
        <v>9757</v>
      </c>
      <c r="I11200" s="1" t="b">
        <v>0</v>
      </c>
      <c r="J11200" s="1">
        <v>0</v>
      </c>
      <c r="K11200" s="1">
        <v>1</v>
      </c>
      <c r="L11200" s="1">
        <v>0</v>
      </c>
      <c r="M11200" s="1">
        <v>232</v>
      </c>
      <c r="N11200" s="1">
        <v>21.3627992633517</v>
      </c>
      <c r="O11200" s="1" t="s">
        <v>9758</v>
      </c>
    </row>
    <row r="11201" spans="1:15" x14ac:dyDescent="0.3">
      <c r="A11201" s="1" t="s">
        <v>5700</v>
      </c>
      <c r="B11201" s="1" t="s">
        <v>5779</v>
      </c>
      <c r="C11201" s="1">
        <v>4</v>
      </c>
      <c r="D11201" s="1" t="s">
        <v>6827</v>
      </c>
      <c r="E11201" s="1">
        <v>16</v>
      </c>
      <c r="F11201" s="1" t="s">
        <v>9927</v>
      </c>
      <c r="G11201" s="1" t="s">
        <v>5814</v>
      </c>
      <c r="H11201" s="1" t="s">
        <v>9759</v>
      </c>
      <c r="I11201" s="1" t="b">
        <v>1</v>
      </c>
      <c r="J11201" s="1">
        <v>0</v>
      </c>
      <c r="K11201" s="1">
        <v>0</v>
      </c>
      <c r="L11201" s="1">
        <v>0</v>
      </c>
      <c r="M11201" s="1">
        <v>170</v>
      </c>
      <c r="N11201" s="1">
        <v>15.6537753222836</v>
      </c>
      <c r="O11201" s="1" t="s">
        <v>9761</v>
      </c>
    </row>
    <row r="11202" spans="1:15" x14ac:dyDescent="0.3">
      <c r="A11202" s="1" t="s">
        <v>5700</v>
      </c>
      <c r="B11202" s="1" t="s">
        <v>5779</v>
      </c>
      <c r="C11202" s="1">
        <v>4</v>
      </c>
      <c r="D11202" s="1" t="s">
        <v>6827</v>
      </c>
      <c r="E11202" s="1">
        <v>16</v>
      </c>
      <c r="F11202" s="1" t="s">
        <v>9927</v>
      </c>
      <c r="G11202" s="1" t="s">
        <v>5803</v>
      </c>
      <c r="H11202" s="1" t="s">
        <v>9757</v>
      </c>
      <c r="I11202" s="1" t="b">
        <v>0</v>
      </c>
      <c r="J11202" s="1">
        <v>0</v>
      </c>
      <c r="K11202" s="1">
        <v>1</v>
      </c>
      <c r="L11202" s="1">
        <v>0</v>
      </c>
      <c r="M11202" s="1">
        <v>148</v>
      </c>
      <c r="N11202" s="1">
        <v>13.627992633517399</v>
      </c>
      <c r="O11202" s="1" t="s">
        <v>9760</v>
      </c>
    </row>
    <row r="11203" spans="1:15" x14ac:dyDescent="0.3">
      <c r="A11203" s="1" t="s">
        <v>5700</v>
      </c>
      <c r="B11203" s="1" t="s">
        <v>5779</v>
      </c>
      <c r="C11203" s="1">
        <v>4</v>
      </c>
      <c r="D11203" s="1" t="s">
        <v>6827</v>
      </c>
      <c r="E11203" s="1">
        <v>16</v>
      </c>
      <c r="F11203" s="1" t="s">
        <v>9927</v>
      </c>
      <c r="G11203" s="1" t="s">
        <v>5876</v>
      </c>
      <c r="H11203" s="1" t="s">
        <v>9759</v>
      </c>
      <c r="I11203" s="1" t="b">
        <v>0</v>
      </c>
      <c r="J11203" s="1">
        <v>4</v>
      </c>
      <c r="K11203" s="1">
        <v>0</v>
      </c>
      <c r="L11203" s="1">
        <v>0</v>
      </c>
      <c r="M11203" s="1">
        <v>40</v>
      </c>
      <c r="N11203" s="1">
        <v>3.6832412523020199</v>
      </c>
      <c r="O11203" s="1" t="s">
        <v>9789</v>
      </c>
    </row>
    <row r="11204" spans="1:15" x14ac:dyDescent="0.3">
      <c r="A11204" s="1" t="s">
        <v>5700</v>
      </c>
      <c r="B11204" s="1" t="s">
        <v>5779</v>
      </c>
      <c r="C11204" s="1">
        <v>4</v>
      </c>
      <c r="D11204" s="1" t="s">
        <v>6827</v>
      </c>
      <c r="E11204" s="1">
        <v>16</v>
      </c>
      <c r="F11204" s="1" t="s">
        <v>9927</v>
      </c>
      <c r="G11204" s="1" t="s">
        <v>5834</v>
      </c>
      <c r="H11204" s="1" t="s">
        <v>9759</v>
      </c>
      <c r="I11204" s="1" t="b">
        <v>0</v>
      </c>
      <c r="J11204" s="1">
        <v>27</v>
      </c>
      <c r="K11204" s="1">
        <v>0</v>
      </c>
      <c r="L11204" s="1">
        <v>0</v>
      </c>
      <c r="M11204" s="1">
        <v>29</v>
      </c>
      <c r="N11204" s="1">
        <v>2.6703499079189599</v>
      </c>
      <c r="O11204" s="1" t="s">
        <v>9777</v>
      </c>
    </row>
    <row r="11205" spans="1:15" x14ac:dyDescent="0.3">
      <c r="A11205" s="1" t="s">
        <v>5700</v>
      </c>
      <c r="B11205" s="1" t="s">
        <v>5779</v>
      </c>
      <c r="C11205" s="1">
        <v>4</v>
      </c>
      <c r="D11205" s="1" t="s">
        <v>6827</v>
      </c>
      <c r="E11205" s="1">
        <v>16</v>
      </c>
      <c r="F11205" s="1" t="s">
        <v>9927</v>
      </c>
      <c r="G11205" s="1" t="s">
        <v>5834</v>
      </c>
      <c r="H11205" s="1" t="s">
        <v>9759</v>
      </c>
      <c r="I11205" s="1" t="b">
        <v>0</v>
      </c>
      <c r="J11205" s="1">
        <v>12</v>
      </c>
      <c r="K11205" s="1">
        <v>0</v>
      </c>
      <c r="L11205" s="1">
        <v>0</v>
      </c>
      <c r="M11205" s="1">
        <v>22</v>
      </c>
      <c r="N11205" s="1">
        <v>2.0257826887661099</v>
      </c>
      <c r="O11205" s="1" t="s">
        <v>9813</v>
      </c>
    </row>
    <row r="11206" spans="1:15" x14ac:dyDescent="0.3">
      <c r="A11206" s="1" t="s">
        <v>5700</v>
      </c>
      <c r="B11206" s="1" t="s">
        <v>5779</v>
      </c>
      <c r="C11206" s="1">
        <v>4</v>
      </c>
      <c r="D11206" s="1" t="s">
        <v>6827</v>
      </c>
      <c r="E11206" s="1">
        <v>16</v>
      </c>
      <c r="F11206" s="1" t="s">
        <v>9927</v>
      </c>
      <c r="G11206" s="1" t="s">
        <v>5803</v>
      </c>
      <c r="H11206" s="1" t="s">
        <v>9757</v>
      </c>
      <c r="I11206" s="1" t="b">
        <v>0</v>
      </c>
      <c r="J11206" s="1">
        <v>0</v>
      </c>
      <c r="K11206" s="1">
        <v>1</v>
      </c>
      <c r="L11206" s="1">
        <v>0</v>
      </c>
      <c r="M11206" s="1">
        <v>18</v>
      </c>
      <c r="N11206" s="1">
        <v>1.65745856353591</v>
      </c>
      <c r="O11206" s="1" t="s">
        <v>9766</v>
      </c>
    </row>
    <row r="11207" spans="1:15" x14ac:dyDescent="0.3">
      <c r="A11207" s="1" t="s">
        <v>5700</v>
      </c>
      <c r="B11207" s="1" t="s">
        <v>5779</v>
      </c>
      <c r="C11207" s="1">
        <v>4</v>
      </c>
      <c r="D11207" s="1" t="s">
        <v>6827</v>
      </c>
      <c r="E11207" s="1">
        <v>16</v>
      </c>
      <c r="F11207" s="1" t="s">
        <v>9927</v>
      </c>
      <c r="G11207" s="1" t="s">
        <v>5803</v>
      </c>
      <c r="H11207" s="1" t="s">
        <v>9781</v>
      </c>
      <c r="I11207" s="1" t="b">
        <v>0</v>
      </c>
      <c r="J11207" s="1">
        <v>0</v>
      </c>
      <c r="K11207" s="1">
        <v>1</v>
      </c>
      <c r="L11207" s="1">
        <v>0</v>
      </c>
      <c r="M11207" s="1">
        <v>14</v>
      </c>
      <c r="N11207" s="1">
        <v>1.2891344383057</v>
      </c>
      <c r="O11207" s="1" t="s">
        <v>9782</v>
      </c>
    </row>
    <row r="11208" spans="1:15" x14ac:dyDescent="0.3">
      <c r="A11208" s="1" t="s">
        <v>5700</v>
      </c>
      <c r="B11208" s="1" t="s">
        <v>5779</v>
      </c>
      <c r="C11208" s="1">
        <v>4</v>
      </c>
      <c r="D11208" s="1" t="s">
        <v>6827</v>
      </c>
      <c r="E11208" s="1">
        <v>16</v>
      </c>
      <c r="F11208" s="1" t="s">
        <v>9927</v>
      </c>
      <c r="G11208" s="1" t="s">
        <v>5834</v>
      </c>
      <c r="H11208" s="1" t="s">
        <v>9759</v>
      </c>
      <c r="I11208" s="1" t="b">
        <v>0</v>
      </c>
      <c r="J11208" s="1">
        <v>28</v>
      </c>
      <c r="K11208" s="1">
        <v>0</v>
      </c>
      <c r="L11208" s="1">
        <v>0</v>
      </c>
      <c r="M11208" s="1">
        <v>13</v>
      </c>
      <c r="N11208" s="1">
        <v>1.19705340699815</v>
      </c>
      <c r="O11208" s="1" t="s">
        <v>9846</v>
      </c>
    </row>
    <row r="11209" spans="1:15" x14ac:dyDescent="0.3">
      <c r="A11209" s="1" t="s">
        <v>5700</v>
      </c>
      <c r="B11209" s="1" t="s">
        <v>5779</v>
      </c>
      <c r="C11209" s="1">
        <v>4</v>
      </c>
      <c r="D11209" s="1" t="s">
        <v>6827</v>
      </c>
      <c r="E11209" s="1">
        <v>17</v>
      </c>
      <c r="F11209" s="1" t="s">
        <v>9928</v>
      </c>
      <c r="G11209" s="1" t="s">
        <v>5876</v>
      </c>
      <c r="H11209" s="1" t="s">
        <v>9759</v>
      </c>
      <c r="I11209" s="1" t="b">
        <v>0</v>
      </c>
      <c r="J11209" s="1">
        <v>4</v>
      </c>
      <c r="K11209" s="1">
        <v>0</v>
      </c>
      <c r="L11209" s="1">
        <v>0</v>
      </c>
      <c r="M11209" s="1">
        <v>381</v>
      </c>
      <c r="N11209" s="1">
        <v>33.159268929503902</v>
      </c>
      <c r="O11209" s="1" t="s">
        <v>9789</v>
      </c>
    </row>
    <row r="11210" spans="1:15" x14ac:dyDescent="0.3">
      <c r="A11210" s="1" t="s">
        <v>5700</v>
      </c>
      <c r="B11210" s="1" t="s">
        <v>5779</v>
      </c>
      <c r="C11210" s="1">
        <v>4</v>
      </c>
      <c r="D11210" s="1" t="s">
        <v>6827</v>
      </c>
      <c r="E11210" s="1">
        <v>17</v>
      </c>
      <c r="F11210" s="1" t="s">
        <v>9928</v>
      </c>
      <c r="G11210" s="1" t="s">
        <v>5814</v>
      </c>
      <c r="H11210" s="1" t="s">
        <v>9759</v>
      </c>
      <c r="I11210" s="1" t="b">
        <v>1</v>
      </c>
      <c r="J11210" s="1">
        <v>0</v>
      </c>
      <c r="K11210" s="1">
        <v>0</v>
      </c>
      <c r="L11210" s="1">
        <v>0</v>
      </c>
      <c r="M11210" s="1">
        <v>329</v>
      </c>
      <c r="N11210" s="1">
        <v>28.633594429938999</v>
      </c>
      <c r="O11210" s="1" t="s">
        <v>9761</v>
      </c>
    </row>
    <row r="11211" spans="1:15" x14ac:dyDescent="0.3">
      <c r="A11211" s="1" t="s">
        <v>5700</v>
      </c>
      <c r="B11211" s="1" t="s">
        <v>5779</v>
      </c>
      <c r="C11211" s="1">
        <v>4</v>
      </c>
      <c r="D11211" s="1" t="s">
        <v>6827</v>
      </c>
      <c r="E11211" s="1">
        <v>17</v>
      </c>
      <c r="F11211" s="1" t="s">
        <v>9928</v>
      </c>
      <c r="G11211" s="1" t="s">
        <v>5803</v>
      </c>
      <c r="H11211" s="1" t="s">
        <v>9757</v>
      </c>
      <c r="I11211" s="1" t="b">
        <v>0</v>
      </c>
      <c r="J11211" s="1">
        <v>0</v>
      </c>
      <c r="K11211" s="1">
        <v>1</v>
      </c>
      <c r="L11211" s="1">
        <v>0</v>
      </c>
      <c r="M11211" s="1">
        <v>131</v>
      </c>
      <c r="N11211" s="1">
        <v>11.4012184508268</v>
      </c>
      <c r="O11211" s="1" t="s">
        <v>9758</v>
      </c>
    </row>
    <row r="11212" spans="1:15" x14ac:dyDescent="0.3">
      <c r="A11212" s="1" t="s">
        <v>5700</v>
      </c>
      <c r="B11212" s="1" t="s">
        <v>5779</v>
      </c>
      <c r="C11212" s="1">
        <v>4</v>
      </c>
      <c r="D11212" s="1" t="s">
        <v>6827</v>
      </c>
      <c r="E11212" s="1">
        <v>17</v>
      </c>
      <c r="F11212" s="1" t="s">
        <v>9928</v>
      </c>
      <c r="G11212" s="1" t="s">
        <v>5803</v>
      </c>
      <c r="H11212" s="1" t="s">
        <v>9757</v>
      </c>
      <c r="I11212" s="1" t="b">
        <v>0</v>
      </c>
      <c r="J11212" s="1">
        <v>0</v>
      </c>
      <c r="K11212" s="1">
        <v>1</v>
      </c>
      <c r="L11212" s="1">
        <v>0</v>
      </c>
      <c r="M11212" s="1">
        <v>123</v>
      </c>
      <c r="N11212" s="1">
        <v>10.7049608355091</v>
      </c>
      <c r="O11212" s="1" t="s">
        <v>9760</v>
      </c>
    </row>
    <row r="11213" spans="1:15" x14ac:dyDescent="0.3">
      <c r="A11213" s="1" t="s">
        <v>5700</v>
      </c>
      <c r="B11213" s="1" t="s">
        <v>5779</v>
      </c>
      <c r="C11213" s="1">
        <v>4</v>
      </c>
      <c r="D11213" s="1" t="s">
        <v>6827</v>
      </c>
      <c r="E11213" s="1">
        <v>17</v>
      </c>
      <c r="F11213" s="1" t="s">
        <v>9928</v>
      </c>
      <c r="G11213" s="1" t="s">
        <v>5801</v>
      </c>
      <c r="H11213" s="1" t="s">
        <v>9759</v>
      </c>
      <c r="I11213" s="1" t="b">
        <v>0</v>
      </c>
      <c r="J11213" s="1">
        <v>1</v>
      </c>
      <c r="K11213" s="1">
        <v>0</v>
      </c>
      <c r="L11213" s="1">
        <v>0</v>
      </c>
      <c r="M11213" s="1">
        <v>69</v>
      </c>
      <c r="N11213" s="1">
        <v>6.0052219321148801</v>
      </c>
      <c r="O11213" s="1" t="s">
        <v>9764</v>
      </c>
    </row>
    <row r="11214" spans="1:15" x14ac:dyDescent="0.3">
      <c r="A11214" s="1" t="s">
        <v>5700</v>
      </c>
      <c r="B11214" s="1" t="s">
        <v>5779</v>
      </c>
      <c r="C11214" s="1">
        <v>4</v>
      </c>
      <c r="D11214" s="1" t="s">
        <v>6827</v>
      </c>
      <c r="E11214" s="1">
        <v>17</v>
      </c>
      <c r="F11214" s="1" t="s">
        <v>9928</v>
      </c>
      <c r="G11214" s="1" t="s">
        <v>5803</v>
      </c>
      <c r="H11214" s="1" t="s">
        <v>9757</v>
      </c>
      <c r="I11214" s="1" t="b">
        <v>0</v>
      </c>
      <c r="J11214" s="1">
        <v>0</v>
      </c>
      <c r="K11214" s="1">
        <v>1</v>
      </c>
      <c r="L11214" s="1">
        <v>0</v>
      </c>
      <c r="M11214" s="1">
        <v>18</v>
      </c>
      <c r="N11214" s="1">
        <v>1.56657963446475</v>
      </c>
      <c r="O11214" s="1" t="s">
        <v>9766</v>
      </c>
    </row>
    <row r="11215" spans="1:15" x14ac:dyDescent="0.3">
      <c r="A11215" s="1" t="s">
        <v>5700</v>
      </c>
      <c r="B11215" s="1" t="s">
        <v>5779</v>
      </c>
      <c r="C11215" s="1">
        <v>4</v>
      </c>
      <c r="D11215" s="1" t="s">
        <v>6827</v>
      </c>
      <c r="E11215" s="1">
        <v>18</v>
      </c>
      <c r="F11215" s="1" t="s">
        <v>9929</v>
      </c>
      <c r="G11215" s="1" t="s">
        <v>5803</v>
      </c>
      <c r="H11215" s="1" t="s">
        <v>9757</v>
      </c>
      <c r="I11215" s="1" t="b">
        <v>0</v>
      </c>
      <c r="J11215" s="1">
        <v>0</v>
      </c>
      <c r="K11215" s="1">
        <v>1</v>
      </c>
      <c r="L11215" s="1">
        <v>0</v>
      </c>
      <c r="M11215" s="1">
        <v>658</v>
      </c>
      <c r="N11215" s="1">
        <v>50.732459521973702</v>
      </c>
      <c r="O11215" s="1" t="s">
        <v>9760</v>
      </c>
    </row>
    <row r="11216" spans="1:15" x14ac:dyDescent="0.3">
      <c r="A11216" s="1" t="s">
        <v>5700</v>
      </c>
      <c r="B11216" s="1" t="s">
        <v>5779</v>
      </c>
      <c r="C11216" s="1">
        <v>4</v>
      </c>
      <c r="D11216" s="1" t="s">
        <v>6827</v>
      </c>
      <c r="E11216" s="1">
        <v>18</v>
      </c>
      <c r="F11216" s="1" t="s">
        <v>9929</v>
      </c>
      <c r="G11216" s="1" t="s">
        <v>5803</v>
      </c>
      <c r="H11216" s="1" t="s">
        <v>9757</v>
      </c>
      <c r="I11216" s="1" t="b">
        <v>0</v>
      </c>
      <c r="J11216" s="1">
        <v>0</v>
      </c>
      <c r="K11216" s="1">
        <v>1</v>
      </c>
      <c r="L11216" s="1">
        <v>0</v>
      </c>
      <c r="M11216" s="1">
        <v>264</v>
      </c>
      <c r="N11216" s="1">
        <v>20.354664610639901</v>
      </c>
      <c r="O11216" s="1" t="s">
        <v>9758</v>
      </c>
    </row>
    <row r="11217" spans="1:15" x14ac:dyDescent="0.3">
      <c r="A11217" s="1" t="s">
        <v>5700</v>
      </c>
      <c r="B11217" s="1" t="s">
        <v>5779</v>
      </c>
      <c r="C11217" s="1">
        <v>4</v>
      </c>
      <c r="D11217" s="1" t="s">
        <v>6827</v>
      </c>
      <c r="E11217" s="1">
        <v>18</v>
      </c>
      <c r="F11217" s="1" t="s">
        <v>9929</v>
      </c>
      <c r="G11217" s="1" t="s">
        <v>5801</v>
      </c>
      <c r="H11217" s="1" t="s">
        <v>9759</v>
      </c>
      <c r="I11217" s="1" t="b">
        <v>0</v>
      </c>
      <c r="J11217" s="1">
        <v>1</v>
      </c>
      <c r="K11217" s="1">
        <v>0</v>
      </c>
      <c r="L11217" s="1">
        <v>0</v>
      </c>
      <c r="M11217" s="1">
        <v>99</v>
      </c>
      <c r="N11217" s="1">
        <v>7.63299922898997</v>
      </c>
      <c r="O11217" s="1" t="s">
        <v>9764</v>
      </c>
    </row>
    <row r="11218" spans="1:15" x14ac:dyDescent="0.3">
      <c r="A11218" s="1" t="s">
        <v>5700</v>
      </c>
      <c r="B11218" s="1" t="s">
        <v>5779</v>
      </c>
      <c r="C11218" s="1">
        <v>4</v>
      </c>
      <c r="D11218" s="1" t="s">
        <v>6827</v>
      </c>
      <c r="E11218" s="1">
        <v>18</v>
      </c>
      <c r="F11218" s="1" t="s">
        <v>9929</v>
      </c>
      <c r="G11218" s="1" t="s">
        <v>5803</v>
      </c>
      <c r="H11218" s="1" t="s">
        <v>9757</v>
      </c>
      <c r="I11218" s="1" t="b">
        <v>0</v>
      </c>
      <c r="J11218" s="1">
        <v>0</v>
      </c>
      <c r="K11218" s="1">
        <v>1</v>
      </c>
      <c r="L11218" s="1">
        <v>0</v>
      </c>
      <c r="M11218" s="1">
        <v>59</v>
      </c>
      <c r="N11218" s="1">
        <v>4.5489591364687696</v>
      </c>
      <c r="O11218" s="1" t="s">
        <v>9766</v>
      </c>
    </row>
    <row r="11219" spans="1:15" x14ac:dyDescent="0.3">
      <c r="A11219" s="1" t="s">
        <v>5700</v>
      </c>
      <c r="B11219" s="1" t="s">
        <v>5779</v>
      </c>
      <c r="C11219" s="1">
        <v>4</v>
      </c>
      <c r="D11219" s="1" t="s">
        <v>6827</v>
      </c>
      <c r="E11219" s="1">
        <v>18</v>
      </c>
      <c r="F11219" s="1" t="s">
        <v>9929</v>
      </c>
      <c r="G11219" s="1" t="s">
        <v>5834</v>
      </c>
      <c r="H11219" s="1" t="s">
        <v>9759</v>
      </c>
      <c r="I11219" s="1" t="b">
        <v>0</v>
      </c>
      <c r="J11219" s="1">
        <v>8</v>
      </c>
      <c r="K11219" s="1">
        <v>0</v>
      </c>
      <c r="L11219" s="1">
        <v>6</v>
      </c>
      <c r="M11219" s="1">
        <v>43</v>
      </c>
      <c r="N11219" s="1">
        <v>3.3153430994602902</v>
      </c>
      <c r="O11219" s="1" t="s">
        <v>9930</v>
      </c>
    </row>
    <row r="11220" spans="1:15" x14ac:dyDescent="0.3">
      <c r="A11220" s="1" t="s">
        <v>5700</v>
      </c>
      <c r="B11220" s="1" t="s">
        <v>5779</v>
      </c>
      <c r="C11220" s="1">
        <v>4</v>
      </c>
      <c r="D11220" s="1" t="s">
        <v>6827</v>
      </c>
      <c r="E11220" s="1">
        <v>18</v>
      </c>
      <c r="F11220" s="1" t="s">
        <v>9929</v>
      </c>
      <c r="G11220" s="1" t="s">
        <v>5814</v>
      </c>
      <c r="H11220" s="1" t="s">
        <v>9759</v>
      </c>
      <c r="I11220" s="1" t="b">
        <v>1</v>
      </c>
      <c r="J11220" s="1">
        <v>0</v>
      </c>
      <c r="K11220" s="1">
        <v>0</v>
      </c>
      <c r="L11220" s="1">
        <v>0</v>
      </c>
      <c r="M11220" s="1">
        <v>42</v>
      </c>
      <c r="N11220" s="1">
        <v>3.2382420971472601</v>
      </c>
      <c r="O11220" s="1" t="s">
        <v>9761</v>
      </c>
    </row>
    <row r="11221" spans="1:15" x14ac:dyDescent="0.3">
      <c r="A11221" s="1" t="s">
        <v>5700</v>
      </c>
      <c r="B11221" s="1" t="s">
        <v>5779</v>
      </c>
      <c r="C11221" s="1">
        <v>4</v>
      </c>
      <c r="D11221" s="1" t="s">
        <v>6827</v>
      </c>
      <c r="E11221" s="1">
        <v>18</v>
      </c>
      <c r="F11221" s="1" t="s">
        <v>9929</v>
      </c>
      <c r="G11221" s="1" t="s">
        <v>5803</v>
      </c>
      <c r="H11221" s="1" t="s">
        <v>9781</v>
      </c>
      <c r="I11221" s="1" t="b">
        <v>0</v>
      </c>
      <c r="J11221" s="1">
        <v>0</v>
      </c>
      <c r="K11221" s="1">
        <v>1</v>
      </c>
      <c r="L11221" s="1">
        <v>0</v>
      </c>
      <c r="M11221" s="1">
        <v>19</v>
      </c>
      <c r="N11221" s="1">
        <v>1.4649190439475701</v>
      </c>
      <c r="O11221" s="1" t="s">
        <v>9782</v>
      </c>
    </row>
    <row r="11222" spans="1:15" x14ac:dyDescent="0.3">
      <c r="A11222" s="1" t="s">
        <v>5700</v>
      </c>
      <c r="B11222" s="1" t="s">
        <v>5779</v>
      </c>
      <c r="C11222" s="1">
        <v>4</v>
      </c>
      <c r="D11222" s="1" t="s">
        <v>6827</v>
      </c>
      <c r="E11222" s="1">
        <v>19</v>
      </c>
      <c r="F11222" s="1" t="s">
        <v>9931</v>
      </c>
      <c r="G11222" s="1" t="s">
        <v>5803</v>
      </c>
      <c r="H11222" s="1" t="s">
        <v>9757</v>
      </c>
      <c r="I11222" s="1" t="b">
        <v>0</v>
      </c>
      <c r="J11222" s="1">
        <v>0</v>
      </c>
      <c r="K11222" s="1">
        <v>1</v>
      </c>
      <c r="L11222" s="1">
        <v>0</v>
      </c>
      <c r="M11222" s="1">
        <v>296</v>
      </c>
      <c r="N11222" s="1">
        <v>39.678284182305603</v>
      </c>
      <c r="O11222" s="1" t="s">
        <v>9760</v>
      </c>
    </row>
    <row r="11223" spans="1:15" x14ac:dyDescent="0.3">
      <c r="A11223" s="1" t="s">
        <v>5700</v>
      </c>
      <c r="B11223" s="1" t="s">
        <v>5779</v>
      </c>
      <c r="C11223" s="1">
        <v>4</v>
      </c>
      <c r="D11223" s="1" t="s">
        <v>6827</v>
      </c>
      <c r="E11223" s="1">
        <v>19</v>
      </c>
      <c r="F11223" s="1" t="s">
        <v>9931</v>
      </c>
      <c r="G11223" s="1" t="s">
        <v>5834</v>
      </c>
      <c r="H11223" s="1" t="s">
        <v>9759</v>
      </c>
      <c r="I11223" s="1" t="b">
        <v>0</v>
      </c>
      <c r="J11223" s="1">
        <v>8</v>
      </c>
      <c r="K11223" s="1">
        <v>0</v>
      </c>
      <c r="L11223" s="1">
        <v>6</v>
      </c>
      <c r="M11223" s="1">
        <v>269</v>
      </c>
      <c r="N11223" s="1">
        <v>36.058981233243898</v>
      </c>
      <c r="O11223" s="1" t="s">
        <v>9930</v>
      </c>
    </row>
    <row r="11224" spans="1:15" x14ac:dyDescent="0.3">
      <c r="A11224" s="1" t="s">
        <v>5700</v>
      </c>
      <c r="B11224" s="1" t="s">
        <v>5779</v>
      </c>
      <c r="C11224" s="1">
        <v>4</v>
      </c>
      <c r="D11224" s="1" t="s">
        <v>6827</v>
      </c>
      <c r="E11224" s="1">
        <v>19</v>
      </c>
      <c r="F11224" s="1" t="s">
        <v>9931</v>
      </c>
      <c r="G11224" s="1" t="s">
        <v>5814</v>
      </c>
      <c r="H11224" s="1" t="s">
        <v>9759</v>
      </c>
      <c r="I11224" s="1" t="b">
        <v>1</v>
      </c>
      <c r="J11224" s="1">
        <v>0</v>
      </c>
      <c r="K11224" s="1">
        <v>0</v>
      </c>
      <c r="L11224" s="1">
        <v>0</v>
      </c>
      <c r="M11224" s="1">
        <v>56</v>
      </c>
      <c r="N11224" s="1">
        <v>7.5067024128686297</v>
      </c>
      <c r="O11224" s="1" t="s">
        <v>9761</v>
      </c>
    </row>
    <row r="11225" spans="1:15" x14ac:dyDescent="0.3">
      <c r="A11225" s="1" t="s">
        <v>5700</v>
      </c>
      <c r="B11225" s="1" t="s">
        <v>5779</v>
      </c>
      <c r="C11225" s="1">
        <v>4</v>
      </c>
      <c r="D11225" s="1" t="s">
        <v>6827</v>
      </c>
      <c r="E11225" s="1">
        <v>19</v>
      </c>
      <c r="F11225" s="1" t="s">
        <v>9931</v>
      </c>
      <c r="G11225" s="1" t="s">
        <v>5803</v>
      </c>
      <c r="H11225" s="1" t="s">
        <v>9757</v>
      </c>
      <c r="I11225" s="1" t="b">
        <v>0</v>
      </c>
      <c r="J11225" s="1">
        <v>0</v>
      </c>
      <c r="K11225" s="1">
        <v>1</v>
      </c>
      <c r="L11225" s="1">
        <v>0</v>
      </c>
      <c r="M11225" s="1">
        <v>45</v>
      </c>
      <c r="N11225" s="1">
        <v>6.0321715817694299</v>
      </c>
      <c r="O11225" s="1" t="s">
        <v>9758</v>
      </c>
    </row>
    <row r="11226" spans="1:15" x14ac:dyDescent="0.3">
      <c r="A11226" s="1" t="s">
        <v>5700</v>
      </c>
      <c r="B11226" s="1" t="s">
        <v>5779</v>
      </c>
      <c r="C11226" s="1">
        <v>4</v>
      </c>
      <c r="D11226" s="1" t="s">
        <v>6827</v>
      </c>
      <c r="E11226" s="1">
        <v>19</v>
      </c>
      <c r="F11226" s="1" t="s">
        <v>9931</v>
      </c>
      <c r="G11226" s="1" t="s">
        <v>5803</v>
      </c>
      <c r="H11226" s="1" t="s">
        <v>9757</v>
      </c>
      <c r="I11226" s="1" t="b">
        <v>0</v>
      </c>
      <c r="J11226" s="1">
        <v>0</v>
      </c>
      <c r="K11226" s="1">
        <v>1</v>
      </c>
      <c r="L11226" s="1">
        <v>0</v>
      </c>
      <c r="M11226" s="1">
        <v>17</v>
      </c>
      <c r="N11226" s="1">
        <v>2.2788203753351199</v>
      </c>
      <c r="O11226" s="1" t="s">
        <v>9766</v>
      </c>
    </row>
    <row r="11227" spans="1:15" x14ac:dyDescent="0.3">
      <c r="A11227" s="1" t="s">
        <v>5700</v>
      </c>
      <c r="B11227" s="1" t="s">
        <v>5779</v>
      </c>
      <c r="C11227" s="1">
        <v>4</v>
      </c>
      <c r="D11227" s="1" t="s">
        <v>6827</v>
      </c>
      <c r="E11227" s="1">
        <v>19</v>
      </c>
      <c r="F11227" s="1" t="s">
        <v>9931</v>
      </c>
      <c r="G11227" s="1" t="s">
        <v>5801</v>
      </c>
      <c r="H11227" s="1" t="s">
        <v>9759</v>
      </c>
      <c r="I11227" s="1" t="b">
        <v>0</v>
      </c>
      <c r="J11227" s="1">
        <v>1</v>
      </c>
      <c r="K11227" s="1">
        <v>0</v>
      </c>
      <c r="L11227" s="1">
        <v>0</v>
      </c>
      <c r="M11227" s="1">
        <v>17</v>
      </c>
      <c r="N11227" s="1">
        <v>2.2788203753351199</v>
      </c>
      <c r="O11227" s="1" t="s">
        <v>9764</v>
      </c>
    </row>
    <row r="11228" spans="1:15" x14ac:dyDescent="0.3">
      <c r="A11228" s="1" t="s">
        <v>5700</v>
      </c>
      <c r="B11228" s="1" t="s">
        <v>5779</v>
      </c>
      <c r="C11228" s="1">
        <v>4</v>
      </c>
      <c r="D11228" s="1" t="s">
        <v>6827</v>
      </c>
      <c r="E11228" s="1">
        <v>20</v>
      </c>
      <c r="F11228" s="1" t="s">
        <v>9932</v>
      </c>
      <c r="G11228" s="1" t="s">
        <v>5801</v>
      </c>
      <c r="H11228" s="1" t="s">
        <v>9759</v>
      </c>
      <c r="I11228" s="1" t="b">
        <v>0</v>
      </c>
      <c r="J11228" s="1">
        <v>1</v>
      </c>
      <c r="K11228" s="1">
        <v>0</v>
      </c>
      <c r="L11228" s="1">
        <v>0</v>
      </c>
      <c r="M11228" s="1">
        <v>111</v>
      </c>
      <c r="N11228" s="1">
        <v>32.267441860465098</v>
      </c>
      <c r="O11228" s="1" t="s">
        <v>9764</v>
      </c>
    </row>
    <row r="11229" spans="1:15" x14ac:dyDescent="0.3">
      <c r="A11229" s="1" t="s">
        <v>5700</v>
      </c>
      <c r="B11229" s="1" t="s">
        <v>5779</v>
      </c>
      <c r="C11229" s="1">
        <v>4</v>
      </c>
      <c r="D11229" s="1" t="s">
        <v>6827</v>
      </c>
      <c r="E11229" s="1">
        <v>20</v>
      </c>
      <c r="F11229" s="1" t="s">
        <v>9932</v>
      </c>
      <c r="G11229" s="1" t="s">
        <v>5814</v>
      </c>
      <c r="H11229" s="1" t="s">
        <v>9759</v>
      </c>
      <c r="I11229" s="1" t="b">
        <v>1</v>
      </c>
      <c r="J11229" s="1">
        <v>0</v>
      </c>
      <c r="K11229" s="1">
        <v>0</v>
      </c>
      <c r="L11229" s="1">
        <v>0</v>
      </c>
      <c r="M11229" s="1">
        <v>97</v>
      </c>
      <c r="N11229" s="1">
        <v>28.197674418604599</v>
      </c>
      <c r="O11229" s="1" t="s">
        <v>9761</v>
      </c>
    </row>
    <row r="11230" spans="1:15" x14ac:dyDescent="0.3">
      <c r="A11230" s="1" t="s">
        <v>5700</v>
      </c>
      <c r="B11230" s="1" t="s">
        <v>5779</v>
      </c>
      <c r="C11230" s="1">
        <v>4</v>
      </c>
      <c r="D11230" s="1" t="s">
        <v>6827</v>
      </c>
      <c r="E11230" s="1">
        <v>20</v>
      </c>
      <c r="F11230" s="1" t="s">
        <v>9932</v>
      </c>
      <c r="G11230" s="1" t="s">
        <v>5803</v>
      </c>
      <c r="H11230" s="1" t="s">
        <v>9757</v>
      </c>
      <c r="I11230" s="1" t="b">
        <v>0</v>
      </c>
      <c r="J11230" s="1">
        <v>0</v>
      </c>
      <c r="K11230" s="1">
        <v>1</v>
      </c>
      <c r="L11230" s="1">
        <v>0</v>
      </c>
      <c r="M11230" s="1">
        <v>59</v>
      </c>
      <c r="N11230" s="1">
        <v>17.151162790697601</v>
      </c>
      <c r="O11230" s="1" t="s">
        <v>9758</v>
      </c>
    </row>
    <row r="11231" spans="1:15" x14ac:dyDescent="0.3">
      <c r="A11231" s="1" t="s">
        <v>5700</v>
      </c>
      <c r="B11231" s="1" t="s">
        <v>5779</v>
      </c>
      <c r="C11231" s="1">
        <v>4</v>
      </c>
      <c r="D11231" s="1" t="s">
        <v>6827</v>
      </c>
      <c r="E11231" s="1">
        <v>20</v>
      </c>
      <c r="F11231" s="1" t="s">
        <v>9932</v>
      </c>
      <c r="G11231" s="1" t="s">
        <v>5803</v>
      </c>
      <c r="H11231" s="1" t="s">
        <v>9757</v>
      </c>
      <c r="I11231" s="1" t="b">
        <v>0</v>
      </c>
      <c r="J11231" s="1">
        <v>0</v>
      </c>
      <c r="K11231" s="1">
        <v>1</v>
      </c>
      <c r="L11231" s="1">
        <v>0</v>
      </c>
      <c r="M11231" s="1">
        <v>41</v>
      </c>
      <c r="N11231" s="1">
        <v>11.918604651162701</v>
      </c>
      <c r="O11231" s="1" t="s">
        <v>9766</v>
      </c>
    </row>
    <row r="11232" spans="1:15" x14ac:dyDescent="0.3">
      <c r="A11232" s="1" t="s">
        <v>5700</v>
      </c>
      <c r="B11232" s="1" t="s">
        <v>5779</v>
      </c>
      <c r="C11232" s="1">
        <v>4</v>
      </c>
      <c r="D11232" s="1" t="s">
        <v>6827</v>
      </c>
      <c r="E11232" s="1">
        <v>20</v>
      </c>
      <c r="F11232" s="1" t="s">
        <v>9932</v>
      </c>
      <c r="G11232" s="1" t="s">
        <v>5803</v>
      </c>
      <c r="H11232" s="1" t="s">
        <v>9757</v>
      </c>
      <c r="I11232" s="1" t="b">
        <v>0</v>
      </c>
      <c r="J11232" s="1">
        <v>0</v>
      </c>
      <c r="K11232" s="1">
        <v>1</v>
      </c>
      <c r="L11232" s="1">
        <v>0</v>
      </c>
      <c r="M11232" s="1">
        <v>18</v>
      </c>
      <c r="N11232" s="1">
        <v>5.2325581395348797</v>
      </c>
      <c r="O11232" s="1" t="s">
        <v>9760</v>
      </c>
    </row>
    <row r="11233" spans="1:15" x14ac:dyDescent="0.3">
      <c r="A11233" s="1" t="s">
        <v>5700</v>
      </c>
      <c r="B11233" s="1" t="s">
        <v>5779</v>
      </c>
      <c r="C11233" s="1">
        <v>4</v>
      </c>
      <c r="D11233" s="1" t="s">
        <v>6827</v>
      </c>
      <c r="E11233" s="1">
        <v>21</v>
      </c>
      <c r="F11233" s="1" t="s">
        <v>9933</v>
      </c>
      <c r="G11233" s="1" t="s">
        <v>5803</v>
      </c>
      <c r="H11233" s="1" t="s">
        <v>9757</v>
      </c>
      <c r="I11233" s="1" t="b">
        <v>0</v>
      </c>
      <c r="J11233" s="1">
        <v>0</v>
      </c>
      <c r="K11233" s="1">
        <v>1</v>
      </c>
      <c r="L11233" s="1">
        <v>0</v>
      </c>
      <c r="M11233" s="1">
        <v>738</v>
      </c>
      <c r="N11233" s="1">
        <v>49.036544850498302</v>
      </c>
      <c r="O11233" s="1" t="s">
        <v>9766</v>
      </c>
    </row>
    <row r="11234" spans="1:15" x14ac:dyDescent="0.3">
      <c r="A11234" s="1" t="s">
        <v>5700</v>
      </c>
      <c r="B11234" s="1" t="s">
        <v>5779</v>
      </c>
      <c r="C11234" s="1">
        <v>4</v>
      </c>
      <c r="D11234" s="1" t="s">
        <v>6827</v>
      </c>
      <c r="E11234" s="1">
        <v>21</v>
      </c>
      <c r="F11234" s="1" t="s">
        <v>9933</v>
      </c>
      <c r="G11234" s="1" t="s">
        <v>5801</v>
      </c>
      <c r="H11234" s="1" t="s">
        <v>9759</v>
      </c>
      <c r="I11234" s="1" t="b">
        <v>0</v>
      </c>
      <c r="J11234" s="1">
        <v>1</v>
      </c>
      <c r="K11234" s="1">
        <v>0</v>
      </c>
      <c r="L11234" s="1">
        <v>0</v>
      </c>
      <c r="M11234" s="1">
        <v>421</v>
      </c>
      <c r="N11234" s="1">
        <v>27.973421926910198</v>
      </c>
      <c r="O11234" s="1" t="s">
        <v>9764</v>
      </c>
    </row>
    <row r="11235" spans="1:15" x14ac:dyDescent="0.3">
      <c r="A11235" s="1" t="s">
        <v>5700</v>
      </c>
      <c r="B11235" s="1" t="s">
        <v>5779</v>
      </c>
      <c r="C11235" s="1">
        <v>4</v>
      </c>
      <c r="D11235" s="1" t="s">
        <v>6827</v>
      </c>
      <c r="E11235" s="1">
        <v>21</v>
      </c>
      <c r="F11235" s="1" t="s">
        <v>9933</v>
      </c>
      <c r="G11235" s="1" t="s">
        <v>5803</v>
      </c>
      <c r="H11235" s="1" t="s">
        <v>9757</v>
      </c>
      <c r="I11235" s="1" t="b">
        <v>0</v>
      </c>
      <c r="J11235" s="1">
        <v>0</v>
      </c>
      <c r="K11235" s="1">
        <v>1</v>
      </c>
      <c r="L11235" s="1">
        <v>0</v>
      </c>
      <c r="M11235" s="1">
        <v>173</v>
      </c>
      <c r="N11235" s="1">
        <v>11.4950166112956</v>
      </c>
      <c r="O11235" s="1" t="s">
        <v>9760</v>
      </c>
    </row>
    <row r="11236" spans="1:15" x14ac:dyDescent="0.3">
      <c r="A11236" s="1" t="s">
        <v>5700</v>
      </c>
      <c r="B11236" s="1" t="s">
        <v>5779</v>
      </c>
      <c r="C11236" s="1">
        <v>4</v>
      </c>
      <c r="D11236" s="1" t="s">
        <v>6827</v>
      </c>
      <c r="E11236" s="1">
        <v>21</v>
      </c>
      <c r="F11236" s="1" t="s">
        <v>9933</v>
      </c>
      <c r="G11236" s="1" t="s">
        <v>5814</v>
      </c>
      <c r="H11236" s="1" t="s">
        <v>9759</v>
      </c>
      <c r="I11236" s="1" t="b">
        <v>1</v>
      </c>
      <c r="J11236" s="1">
        <v>0</v>
      </c>
      <c r="K11236" s="1">
        <v>0</v>
      </c>
      <c r="L11236" s="1">
        <v>0</v>
      </c>
      <c r="M11236" s="1">
        <v>52</v>
      </c>
      <c r="N11236" s="1">
        <v>3.4551495016611198</v>
      </c>
      <c r="O11236" s="1" t="s">
        <v>9761</v>
      </c>
    </row>
    <row r="11237" spans="1:15" x14ac:dyDescent="0.3">
      <c r="A11237" s="1" t="s">
        <v>5700</v>
      </c>
      <c r="B11237" s="1" t="s">
        <v>5779</v>
      </c>
      <c r="C11237" s="1">
        <v>4</v>
      </c>
      <c r="D11237" s="1" t="s">
        <v>6827</v>
      </c>
      <c r="E11237" s="1">
        <v>21</v>
      </c>
      <c r="F11237" s="1" t="s">
        <v>9933</v>
      </c>
      <c r="G11237" s="1" t="s">
        <v>5803</v>
      </c>
      <c r="H11237" s="1" t="s">
        <v>9757</v>
      </c>
      <c r="I11237" s="1" t="b">
        <v>0</v>
      </c>
      <c r="J11237" s="1">
        <v>0</v>
      </c>
      <c r="K11237" s="1">
        <v>1</v>
      </c>
      <c r="L11237" s="1">
        <v>0</v>
      </c>
      <c r="M11237" s="1">
        <v>34</v>
      </c>
      <c r="N11237" s="1">
        <v>2.25913621262458</v>
      </c>
      <c r="O11237" s="1" t="s">
        <v>9758</v>
      </c>
    </row>
    <row r="11238" spans="1:15" x14ac:dyDescent="0.3">
      <c r="A11238" s="1" t="s">
        <v>5700</v>
      </c>
      <c r="B11238" s="1" t="s">
        <v>5779</v>
      </c>
      <c r="C11238" s="1">
        <v>4</v>
      </c>
      <c r="D11238" s="1" t="s">
        <v>6827</v>
      </c>
      <c r="E11238" s="1">
        <v>22</v>
      </c>
      <c r="F11238" s="1" t="s">
        <v>9934</v>
      </c>
      <c r="G11238" s="1" t="s">
        <v>5814</v>
      </c>
      <c r="H11238" s="1" t="s">
        <v>9759</v>
      </c>
      <c r="I11238" s="1" t="b">
        <v>1</v>
      </c>
      <c r="J11238" s="1">
        <v>0</v>
      </c>
      <c r="K11238" s="1">
        <v>0</v>
      </c>
      <c r="L11238" s="1">
        <v>0</v>
      </c>
      <c r="M11238" s="1">
        <v>635</v>
      </c>
      <c r="N11238" s="1">
        <v>92.836257309941502</v>
      </c>
      <c r="O11238" s="1" t="s">
        <v>9761</v>
      </c>
    </row>
    <row r="11239" spans="1:15" x14ac:dyDescent="0.3">
      <c r="A11239" s="1" t="s">
        <v>5700</v>
      </c>
      <c r="B11239" s="1" t="s">
        <v>5779</v>
      </c>
      <c r="C11239" s="1">
        <v>4</v>
      </c>
      <c r="D11239" s="1" t="s">
        <v>6827</v>
      </c>
      <c r="E11239" s="1">
        <v>22</v>
      </c>
      <c r="F11239" s="1" t="s">
        <v>9934</v>
      </c>
      <c r="G11239" s="1" t="s">
        <v>5803</v>
      </c>
      <c r="H11239" s="1" t="s">
        <v>9757</v>
      </c>
      <c r="I11239" s="1" t="b">
        <v>0</v>
      </c>
      <c r="J11239" s="1">
        <v>0</v>
      </c>
      <c r="K11239" s="1">
        <v>1</v>
      </c>
      <c r="L11239" s="1">
        <v>0</v>
      </c>
      <c r="M11239" s="1">
        <v>9</v>
      </c>
      <c r="N11239" s="1">
        <v>1.31578947368421</v>
      </c>
      <c r="O11239" s="1" t="s">
        <v>9760</v>
      </c>
    </row>
    <row r="11240" spans="1:15" x14ac:dyDescent="0.3">
      <c r="A11240" s="1" t="s">
        <v>5700</v>
      </c>
      <c r="B11240" s="1" t="s">
        <v>5779</v>
      </c>
      <c r="C11240" s="1">
        <v>4</v>
      </c>
      <c r="D11240" s="1" t="s">
        <v>6827</v>
      </c>
      <c r="E11240" s="1">
        <v>23</v>
      </c>
      <c r="F11240" s="1" t="s">
        <v>9935</v>
      </c>
      <c r="G11240" s="1" t="s">
        <v>5814</v>
      </c>
      <c r="H11240" s="1" t="s">
        <v>9759</v>
      </c>
      <c r="I11240" s="1" t="b">
        <v>1</v>
      </c>
      <c r="J11240" s="1">
        <v>0</v>
      </c>
      <c r="K11240" s="1">
        <v>0</v>
      </c>
      <c r="L11240" s="1">
        <v>0</v>
      </c>
      <c r="M11240" s="1">
        <v>614</v>
      </c>
      <c r="N11240" s="1">
        <v>79.1237113402061</v>
      </c>
      <c r="O11240" s="1" t="s">
        <v>9761</v>
      </c>
    </row>
    <row r="11241" spans="1:15" x14ac:dyDescent="0.3">
      <c r="A11241" s="1" t="s">
        <v>5700</v>
      </c>
      <c r="B11241" s="1" t="s">
        <v>5779</v>
      </c>
      <c r="C11241" s="1">
        <v>4</v>
      </c>
      <c r="D11241" s="1" t="s">
        <v>6827</v>
      </c>
      <c r="E11241" s="1">
        <v>23</v>
      </c>
      <c r="F11241" s="1" t="s">
        <v>9935</v>
      </c>
      <c r="G11241" s="1" t="s">
        <v>5803</v>
      </c>
      <c r="H11241" s="1" t="s">
        <v>9757</v>
      </c>
      <c r="I11241" s="1" t="b">
        <v>0</v>
      </c>
      <c r="J11241" s="1">
        <v>0</v>
      </c>
      <c r="K11241" s="1">
        <v>1</v>
      </c>
      <c r="L11241" s="1">
        <v>0</v>
      </c>
      <c r="M11241" s="1">
        <v>44</v>
      </c>
      <c r="N11241" s="1">
        <v>5.6701030927835001</v>
      </c>
      <c r="O11241" s="1" t="s">
        <v>9758</v>
      </c>
    </row>
    <row r="11242" spans="1:15" x14ac:dyDescent="0.3">
      <c r="A11242" s="1" t="s">
        <v>5700</v>
      </c>
      <c r="B11242" s="1" t="s">
        <v>5779</v>
      </c>
      <c r="C11242" s="1">
        <v>4</v>
      </c>
      <c r="D11242" s="1" t="s">
        <v>6827</v>
      </c>
      <c r="E11242" s="1">
        <v>23</v>
      </c>
      <c r="F11242" s="1" t="s">
        <v>9935</v>
      </c>
      <c r="G11242" s="1" t="s">
        <v>5803</v>
      </c>
      <c r="H11242" s="1" t="s">
        <v>9757</v>
      </c>
      <c r="I11242" s="1" t="b">
        <v>0</v>
      </c>
      <c r="J11242" s="1">
        <v>0</v>
      </c>
      <c r="K11242" s="1">
        <v>1</v>
      </c>
      <c r="L11242" s="1">
        <v>0</v>
      </c>
      <c r="M11242" s="1">
        <v>27</v>
      </c>
      <c r="N11242" s="1">
        <v>3.4793814432989598</v>
      </c>
      <c r="O11242" s="1" t="s">
        <v>9760</v>
      </c>
    </row>
    <row r="11243" spans="1:15" x14ac:dyDescent="0.3">
      <c r="A11243" s="1" t="s">
        <v>5700</v>
      </c>
      <c r="B11243" s="1" t="s">
        <v>5779</v>
      </c>
      <c r="C11243" s="1">
        <v>4</v>
      </c>
      <c r="D11243" s="1" t="s">
        <v>6827</v>
      </c>
      <c r="E11243" s="1">
        <v>23</v>
      </c>
      <c r="F11243" s="1" t="s">
        <v>9935</v>
      </c>
      <c r="G11243" s="1" t="s">
        <v>5801</v>
      </c>
      <c r="H11243" s="1" t="s">
        <v>9759</v>
      </c>
      <c r="I11243" s="1" t="b">
        <v>0</v>
      </c>
      <c r="J11243" s="1">
        <v>1</v>
      </c>
      <c r="K11243" s="1">
        <v>0</v>
      </c>
      <c r="L11243" s="1">
        <v>0</v>
      </c>
      <c r="M11243" s="1">
        <v>17</v>
      </c>
      <c r="N11243" s="1">
        <v>2.1907216494845301</v>
      </c>
      <c r="O11243" s="1" t="s">
        <v>9764</v>
      </c>
    </row>
    <row r="11244" spans="1:15" x14ac:dyDescent="0.3">
      <c r="A11244" s="1" t="s">
        <v>5700</v>
      </c>
      <c r="B11244" s="1" t="s">
        <v>5779</v>
      </c>
      <c r="C11244" s="1">
        <v>4</v>
      </c>
      <c r="D11244" s="1" t="s">
        <v>6827</v>
      </c>
      <c r="E11244" s="1">
        <v>23</v>
      </c>
      <c r="F11244" s="1" t="s">
        <v>9935</v>
      </c>
      <c r="G11244" s="1" t="s">
        <v>5908</v>
      </c>
      <c r="H11244" s="1" t="s">
        <v>9759</v>
      </c>
      <c r="I11244" s="1" t="b">
        <v>0</v>
      </c>
      <c r="J11244" s="1">
        <v>0</v>
      </c>
      <c r="K11244" s="1">
        <v>0</v>
      </c>
      <c r="L11244" s="1">
        <v>1</v>
      </c>
      <c r="M11244" s="1">
        <v>8</v>
      </c>
      <c r="N11244" s="1">
        <v>1.0309278350515401</v>
      </c>
      <c r="O11244" s="1" t="s">
        <v>9785</v>
      </c>
    </row>
    <row r="11245" spans="1:15" x14ac:dyDescent="0.3">
      <c r="A11245" s="1" t="s">
        <v>5700</v>
      </c>
      <c r="B11245" s="1" t="s">
        <v>5779</v>
      </c>
      <c r="C11245" s="1">
        <v>4</v>
      </c>
      <c r="D11245" s="1" t="s">
        <v>6827</v>
      </c>
      <c r="E11245" s="1">
        <v>24</v>
      </c>
      <c r="F11245" s="1" t="s">
        <v>9936</v>
      </c>
      <c r="G11245" s="1" t="s">
        <v>5803</v>
      </c>
      <c r="H11245" s="1" t="s">
        <v>9757</v>
      </c>
      <c r="I11245" s="1" t="b">
        <v>0</v>
      </c>
      <c r="J11245" s="1">
        <v>0</v>
      </c>
      <c r="K11245" s="1">
        <v>1</v>
      </c>
      <c r="L11245" s="1">
        <v>0</v>
      </c>
      <c r="M11245" s="1">
        <v>697</v>
      </c>
      <c r="N11245" s="1">
        <v>74.705251875669802</v>
      </c>
      <c r="O11245" s="1" t="s">
        <v>9766</v>
      </c>
    </row>
    <row r="11246" spans="1:15" x14ac:dyDescent="0.3">
      <c r="A11246" s="1" t="s">
        <v>5700</v>
      </c>
      <c r="B11246" s="1" t="s">
        <v>5779</v>
      </c>
      <c r="C11246" s="1">
        <v>4</v>
      </c>
      <c r="D11246" s="1" t="s">
        <v>6827</v>
      </c>
      <c r="E11246" s="1">
        <v>24</v>
      </c>
      <c r="F11246" s="1" t="s">
        <v>9936</v>
      </c>
      <c r="G11246" s="1" t="s">
        <v>5814</v>
      </c>
      <c r="H11246" s="1" t="s">
        <v>9759</v>
      </c>
      <c r="I11246" s="1" t="b">
        <v>1</v>
      </c>
      <c r="J11246" s="1">
        <v>0</v>
      </c>
      <c r="K11246" s="1">
        <v>0</v>
      </c>
      <c r="L11246" s="1">
        <v>0</v>
      </c>
      <c r="M11246" s="1">
        <v>94</v>
      </c>
      <c r="N11246" s="1">
        <v>10.075026795284</v>
      </c>
      <c r="O11246" s="1" t="s">
        <v>9761</v>
      </c>
    </row>
    <row r="11247" spans="1:15" x14ac:dyDescent="0.3">
      <c r="A11247" s="1" t="s">
        <v>5700</v>
      </c>
      <c r="B11247" s="1" t="s">
        <v>5779</v>
      </c>
      <c r="C11247" s="1">
        <v>4</v>
      </c>
      <c r="D11247" s="1" t="s">
        <v>6827</v>
      </c>
      <c r="E11247" s="1">
        <v>24</v>
      </c>
      <c r="F11247" s="1" t="s">
        <v>9936</v>
      </c>
      <c r="G11247" s="1" t="s">
        <v>5803</v>
      </c>
      <c r="H11247" s="1" t="s">
        <v>9757</v>
      </c>
      <c r="I11247" s="1" t="b">
        <v>0</v>
      </c>
      <c r="J11247" s="1">
        <v>0</v>
      </c>
      <c r="K11247" s="1">
        <v>1</v>
      </c>
      <c r="L11247" s="1">
        <v>0</v>
      </c>
      <c r="M11247" s="1">
        <v>83</v>
      </c>
      <c r="N11247" s="1">
        <v>8.8960342979635598</v>
      </c>
      <c r="O11247" s="1" t="s">
        <v>9760</v>
      </c>
    </row>
    <row r="11248" spans="1:15" x14ac:dyDescent="0.3">
      <c r="A11248" s="1" t="s">
        <v>5700</v>
      </c>
      <c r="B11248" s="1" t="s">
        <v>5779</v>
      </c>
      <c r="C11248" s="1">
        <v>4</v>
      </c>
      <c r="D11248" s="1" t="s">
        <v>6827</v>
      </c>
      <c r="E11248" s="1">
        <v>25</v>
      </c>
      <c r="F11248" s="1" t="s">
        <v>9937</v>
      </c>
      <c r="G11248" s="1" t="s">
        <v>5814</v>
      </c>
      <c r="H11248" s="1" t="s">
        <v>9759</v>
      </c>
      <c r="I11248" s="1" t="b">
        <v>1</v>
      </c>
      <c r="J11248" s="1">
        <v>0</v>
      </c>
      <c r="K11248" s="1">
        <v>0</v>
      </c>
      <c r="L11248" s="1">
        <v>0</v>
      </c>
      <c r="M11248" s="1">
        <v>580</v>
      </c>
      <c r="N11248" s="1">
        <v>63.8063806380638</v>
      </c>
      <c r="O11248" s="1" t="s">
        <v>9761</v>
      </c>
    </row>
    <row r="11249" spans="1:15" x14ac:dyDescent="0.3">
      <c r="A11249" s="1" t="s">
        <v>5700</v>
      </c>
      <c r="B11249" s="1" t="s">
        <v>5779</v>
      </c>
      <c r="C11249" s="1">
        <v>4</v>
      </c>
      <c r="D11249" s="1" t="s">
        <v>6827</v>
      </c>
      <c r="E11249" s="1">
        <v>25</v>
      </c>
      <c r="F11249" s="1" t="s">
        <v>9937</v>
      </c>
      <c r="G11249" s="1" t="s">
        <v>5803</v>
      </c>
      <c r="H11249" s="1" t="s">
        <v>9757</v>
      </c>
      <c r="I11249" s="1" t="b">
        <v>0</v>
      </c>
      <c r="J11249" s="1">
        <v>0</v>
      </c>
      <c r="K11249" s="1">
        <v>1</v>
      </c>
      <c r="L11249" s="1">
        <v>0</v>
      </c>
      <c r="M11249" s="1">
        <v>106</v>
      </c>
      <c r="N11249" s="1">
        <v>11.6611661166116</v>
      </c>
      <c r="O11249" s="1" t="s">
        <v>9766</v>
      </c>
    </row>
    <row r="11250" spans="1:15" x14ac:dyDescent="0.3">
      <c r="A11250" s="1" t="s">
        <v>5700</v>
      </c>
      <c r="B11250" s="1" t="s">
        <v>5779</v>
      </c>
      <c r="C11250" s="1">
        <v>4</v>
      </c>
      <c r="D11250" s="1" t="s">
        <v>6827</v>
      </c>
      <c r="E11250" s="1">
        <v>25</v>
      </c>
      <c r="F11250" s="1" t="s">
        <v>9937</v>
      </c>
      <c r="G11250" s="1" t="s">
        <v>5803</v>
      </c>
      <c r="H11250" s="1" t="s">
        <v>9757</v>
      </c>
      <c r="I11250" s="1" t="b">
        <v>0</v>
      </c>
      <c r="J11250" s="1">
        <v>0</v>
      </c>
      <c r="K11250" s="1">
        <v>1</v>
      </c>
      <c r="L11250" s="1">
        <v>0</v>
      </c>
      <c r="M11250" s="1">
        <v>77</v>
      </c>
      <c r="N11250" s="1">
        <v>8.4708470847084705</v>
      </c>
      <c r="O11250" s="1" t="s">
        <v>9758</v>
      </c>
    </row>
    <row r="11251" spans="1:15" x14ac:dyDescent="0.3">
      <c r="A11251" s="1" t="s">
        <v>5700</v>
      </c>
      <c r="B11251" s="1" t="s">
        <v>5779</v>
      </c>
      <c r="C11251" s="1">
        <v>4</v>
      </c>
      <c r="D11251" s="1" t="s">
        <v>6827</v>
      </c>
      <c r="E11251" s="1">
        <v>25</v>
      </c>
      <c r="F11251" s="1" t="s">
        <v>9937</v>
      </c>
      <c r="G11251" s="1" t="s">
        <v>5803</v>
      </c>
      <c r="H11251" s="1" t="s">
        <v>9757</v>
      </c>
      <c r="I11251" s="1" t="b">
        <v>0</v>
      </c>
      <c r="J11251" s="1">
        <v>0</v>
      </c>
      <c r="K11251" s="1">
        <v>1</v>
      </c>
      <c r="L11251" s="1">
        <v>0</v>
      </c>
      <c r="M11251" s="1">
        <v>46</v>
      </c>
      <c r="N11251" s="1">
        <v>5.0605060506050599</v>
      </c>
      <c r="O11251" s="1" t="s">
        <v>9760</v>
      </c>
    </row>
    <row r="11252" spans="1:15" x14ac:dyDescent="0.3">
      <c r="A11252" s="1" t="s">
        <v>5700</v>
      </c>
      <c r="B11252" s="1" t="s">
        <v>5779</v>
      </c>
      <c r="C11252" s="1">
        <v>4</v>
      </c>
      <c r="D11252" s="1" t="s">
        <v>6827</v>
      </c>
      <c r="E11252" s="1">
        <v>25</v>
      </c>
      <c r="F11252" s="1" t="s">
        <v>9937</v>
      </c>
      <c r="G11252" s="1" t="s">
        <v>5801</v>
      </c>
      <c r="H11252" s="1" t="s">
        <v>9759</v>
      </c>
      <c r="I11252" s="1" t="b">
        <v>0</v>
      </c>
      <c r="J11252" s="1">
        <v>1</v>
      </c>
      <c r="K11252" s="1">
        <v>0</v>
      </c>
      <c r="L11252" s="1">
        <v>0</v>
      </c>
      <c r="M11252" s="1">
        <v>17</v>
      </c>
      <c r="N11252" s="1">
        <v>1.8701870187018701</v>
      </c>
      <c r="O11252" s="1" t="s">
        <v>9764</v>
      </c>
    </row>
    <row r="11253" spans="1:15" x14ac:dyDescent="0.3">
      <c r="A11253" s="1" t="s">
        <v>5700</v>
      </c>
      <c r="B11253" s="1" t="s">
        <v>5779</v>
      </c>
      <c r="C11253" s="1">
        <v>4</v>
      </c>
      <c r="D11253" s="1" t="s">
        <v>6827</v>
      </c>
      <c r="E11253" s="1">
        <v>25</v>
      </c>
      <c r="F11253" s="1" t="s">
        <v>9937</v>
      </c>
      <c r="G11253" s="1" t="s">
        <v>5908</v>
      </c>
      <c r="H11253" s="1" t="s">
        <v>9759</v>
      </c>
      <c r="I11253" s="1" t="b">
        <v>0</v>
      </c>
      <c r="J11253" s="1">
        <v>0</v>
      </c>
      <c r="K11253" s="1">
        <v>0</v>
      </c>
      <c r="L11253" s="1">
        <v>1</v>
      </c>
      <c r="M11253" s="1">
        <v>15</v>
      </c>
      <c r="N11253" s="1">
        <v>1.6501650165016499</v>
      </c>
      <c r="O11253" s="1" t="s">
        <v>9785</v>
      </c>
    </row>
  </sheetData>
  <autoFilter ref="A1:O11253"/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8"/>
  <sheetViews>
    <sheetView topLeftCell="A202" workbookViewId="0"/>
  </sheetViews>
  <sheetFormatPr defaultRowHeight="14" x14ac:dyDescent="0.3"/>
  <cols>
    <col min="3" max="3" width="14.33203125" customWidth="1"/>
    <col min="4" max="4" width="10.75" customWidth="1"/>
    <col min="5" max="5" width="33" customWidth="1"/>
    <col min="6" max="6" width="17.75" customWidth="1"/>
    <col min="7" max="7" width="19.25" customWidth="1"/>
    <col min="8" max="8" width="17.5" customWidth="1"/>
  </cols>
  <sheetData>
    <row r="1" spans="1:8" ht="28.5" customHeight="1" x14ac:dyDescent="0.3">
      <c r="A1" s="75" t="s">
        <v>10688</v>
      </c>
      <c r="B1" s="75" t="s">
        <v>10620</v>
      </c>
      <c r="C1" s="75" t="s">
        <v>10689</v>
      </c>
      <c r="D1" s="75" t="s">
        <v>10618</v>
      </c>
      <c r="E1" s="75" t="s">
        <v>10490</v>
      </c>
      <c r="F1" s="75" t="s">
        <v>10621</v>
      </c>
      <c r="G1" s="75" t="s">
        <v>10690</v>
      </c>
      <c r="H1" s="75" t="s">
        <v>10622</v>
      </c>
    </row>
    <row r="2" spans="1:8" ht="15" customHeight="1" x14ac:dyDescent="0.3">
      <c r="A2" s="95" t="s">
        <v>10623</v>
      </c>
      <c r="B2" s="76" t="s">
        <v>75</v>
      </c>
      <c r="C2" s="77" t="s">
        <v>10496</v>
      </c>
      <c r="D2" s="78" t="s">
        <v>10068</v>
      </c>
      <c r="E2" s="50" t="s">
        <v>10635</v>
      </c>
      <c r="F2" s="78">
        <v>3</v>
      </c>
      <c r="G2" s="76">
        <v>0</v>
      </c>
      <c r="H2" s="79">
        <f>G2/F2</f>
        <v>0</v>
      </c>
    </row>
    <row r="3" spans="1:8" ht="15" customHeight="1" x14ac:dyDescent="0.3">
      <c r="A3" s="96"/>
      <c r="B3" s="76" t="s">
        <v>75</v>
      </c>
      <c r="C3" s="77" t="s">
        <v>10497</v>
      </c>
      <c r="D3" s="78" t="s">
        <v>10075</v>
      </c>
      <c r="E3" s="50" t="s">
        <v>10556</v>
      </c>
      <c r="F3" s="78">
        <v>3</v>
      </c>
      <c r="G3" s="76">
        <v>0</v>
      </c>
      <c r="H3" s="79">
        <f t="shared" ref="H3:H20" si="0">G3/F3</f>
        <v>0</v>
      </c>
    </row>
    <row r="4" spans="1:8" ht="15" customHeight="1" x14ac:dyDescent="0.3">
      <c r="A4" s="96"/>
      <c r="B4" s="76" t="s">
        <v>75</v>
      </c>
      <c r="C4" s="77" t="s">
        <v>10498</v>
      </c>
      <c r="D4" s="78" t="s">
        <v>10082</v>
      </c>
      <c r="E4" s="50" t="s">
        <v>10557</v>
      </c>
      <c r="F4" s="78">
        <v>3</v>
      </c>
      <c r="G4" s="76">
        <v>0</v>
      </c>
      <c r="H4" s="79">
        <f t="shared" si="0"/>
        <v>0</v>
      </c>
    </row>
    <row r="5" spans="1:8" ht="15" customHeight="1" x14ac:dyDescent="0.3">
      <c r="A5" s="96"/>
      <c r="B5" s="76" t="s">
        <v>75</v>
      </c>
      <c r="C5" s="77" t="s">
        <v>10499</v>
      </c>
      <c r="D5" s="78" t="s">
        <v>10088</v>
      </c>
      <c r="E5" s="52" t="s">
        <v>10691</v>
      </c>
      <c r="F5" s="78">
        <v>3</v>
      </c>
      <c r="G5" s="76">
        <v>0</v>
      </c>
      <c r="H5" s="79">
        <f t="shared" si="0"/>
        <v>0</v>
      </c>
    </row>
    <row r="6" spans="1:8" ht="15" customHeight="1" x14ac:dyDescent="0.3">
      <c r="A6" s="96"/>
      <c r="B6" s="76" t="s">
        <v>75</v>
      </c>
      <c r="C6" s="77" t="s">
        <v>10500</v>
      </c>
      <c r="D6" s="78" t="s">
        <v>10097</v>
      </c>
      <c r="E6" s="50" t="s">
        <v>10647</v>
      </c>
      <c r="F6" s="78">
        <v>3</v>
      </c>
      <c r="G6" s="76">
        <v>0</v>
      </c>
      <c r="H6" s="79">
        <f t="shared" si="0"/>
        <v>0</v>
      </c>
    </row>
    <row r="7" spans="1:8" ht="15" customHeight="1" x14ac:dyDescent="0.3">
      <c r="A7" s="96"/>
      <c r="B7" s="76" t="s">
        <v>75</v>
      </c>
      <c r="C7" s="77" t="s">
        <v>10501</v>
      </c>
      <c r="D7" s="78" t="s">
        <v>10103</v>
      </c>
      <c r="E7" s="52" t="s">
        <v>10559</v>
      </c>
      <c r="F7" s="78">
        <v>3</v>
      </c>
      <c r="G7" s="76">
        <v>0</v>
      </c>
      <c r="H7" s="79">
        <f t="shared" si="0"/>
        <v>0</v>
      </c>
    </row>
    <row r="8" spans="1:8" ht="15" customHeight="1" x14ac:dyDescent="0.3">
      <c r="A8" s="96"/>
      <c r="B8" s="76" t="s">
        <v>75</v>
      </c>
      <c r="C8" s="77" t="s">
        <v>10502</v>
      </c>
      <c r="D8" s="78" t="s">
        <v>10111</v>
      </c>
      <c r="E8" s="52" t="s">
        <v>10637</v>
      </c>
      <c r="F8" s="78">
        <v>3</v>
      </c>
      <c r="G8" s="76">
        <v>0</v>
      </c>
      <c r="H8" s="79">
        <f t="shared" si="0"/>
        <v>0</v>
      </c>
    </row>
    <row r="9" spans="1:8" ht="15" customHeight="1" x14ac:dyDescent="0.3">
      <c r="A9" s="96"/>
      <c r="B9" s="76" t="s">
        <v>75</v>
      </c>
      <c r="C9" s="77" t="s">
        <v>10503</v>
      </c>
      <c r="D9" s="78" t="s">
        <v>10118</v>
      </c>
      <c r="E9" s="54" t="s">
        <v>10561</v>
      </c>
      <c r="F9" s="78">
        <v>3</v>
      </c>
      <c r="G9" s="76">
        <v>0</v>
      </c>
      <c r="H9" s="79">
        <f t="shared" si="0"/>
        <v>0</v>
      </c>
    </row>
    <row r="10" spans="1:8" ht="15" customHeight="1" x14ac:dyDescent="0.3">
      <c r="A10" s="96"/>
      <c r="B10" s="76" t="s">
        <v>75</v>
      </c>
      <c r="C10" s="77" t="s">
        <v>10504</v>
      </c>
      <c r="D10" s="78" t="s">
        <v>10127</v>
      </c>
      <c r="E10" s="54" t="s">
        <v>10651</v>
      </c>
      <c r="F10" s="78">
        <v>3</v>
      </c>
      <c r="G10" s="76">
        <v>0</v>
      </c>
      <c r="H10" s="79">
        <f t="shared" si="0"/>
        <v>0</v>
      </c>
    </row>
    <row r="11" spans="1:8" ht="15" customHeight="1" x14ac:dyDescent="0.3">
      <c r="A11" s="96"/>
      <c r="B11" s="76" t="s">
        <v>75</v>
      </c>
      <c r="C11" s="77" t="s">
        <v>10506</v>
      </c>
      <c r="D11" s="78" t="s">
        <v>10143</v>
      </c>
      <c r="E11" s="50" t="s">
        <v>10645</v>
      </c>
      <c r="F11" s="78">
        <v>3</v>
      </c>
      <c r="G11" s="76">
        <v>0</v>
      </c>
      <c r="H11" s="79">
        <f t="shared" si="0"/>
        <v>0</v>
      </c>
    </row>
    <row r="12" spans="1:8" ht="15" customHeight="1" x14ac:dyDescent="0.3">
      <c r="A12" s="96"/>
      <c r="B12" s="76" t="s">
        <v>75</v>
      </c>
      <c r="C12" s="77" t="s">
        <v>10507</v>
      </c>
      <c r="D12" s="78" t="s">
        <v>10151</v>
      </c>
      <c r="E12" s="50" t="s">
        <v>10564</v>
      </c>
      <c r="F12" s="78">
        <v>3</v>
      </c>
      <c r="G12" s="76">
        <v>0</v>
      </c>
      <c r="H12" s="79">
        <f t="shared" si="0"/>
        <v>0</v>
      </c>
    </row>
    <row r="13" spans="1:8" ht="15" customHeight="1" x14ac:dyDescent="0.3">
      <c r="A13" s="96"/>
      <c r="B13" s="76" t="s">
        <v>75</v>
      </c>
      <c r="C13" s="77" t="s">
        <v>10508</v>
      </c>
      <c r="D13" s="78" t="s">
        <v>10158</v>
      </c>
      <c r="E13" s="50" t="s">
        <v>10565</v>
      </c>
      <c r="F13" s="78">
        <v>3</v>
      </c>
      <c r="G13" s="76">
        <v>0</v>
      </c>
      <c r="H13" s="79">
        <f t="shared" si="0"/>
        <v>0</v>
      </c>
    </row>
    <row r="14" spans="1:8" ht="15" customHeight="1" x14ac:dyDescent="0.3">
      <c r="A14" s="96"/>
      <c r="B14" s="76" t="s">
        <v>75</v>
      </c>
      <c r="C14" s="77" t="s">
        <v>10509</v>
      </c>
      <c r="D14" s="78" t="s">
        <v>10164</v>
      </c>
      <c r="E14" s="50" t="s">
        <v>10566</v>
      </c>
      <c r="F14" s="78">
        <v>3</v>
      </c>
      <c r="G14" s="76">
        <v>0</v>
      </c>
      <c r="H14" s="79">
        <f t="shared" si="0"/>
        <v>0</v>
      </c>
    </row>
    <row r="15" spans="1:8" ht="15" customHeight="1" x14ac:dyDescent="0.3">
      <c r="A15" s="96"/>
      <c r="B15" s="76" t="s">
        <v>75</v>
      </c>
      <c r="C15" s="77" t="s">
        <v>10510</v>
      </c>
      <c r="D15" s="78" t="s">
        <v>10171</v>
      </c>
      <c r="E15" s="50" t="s">
        <v>10692</v>
      </c>
      <c r="F15" s="78">
        <v>3</v>
      </c>
      <c r="G15" s="76">
        <v>0</v>
      </c>
      <c r="H15" s="79">
        <f t="shared" si="0"/>
        <v>0</v>
      </c>
    </row>
    <row r="16" spans="1:8" ht="15" customHeight="1" x14ac:dyDescent="0.3">
      <c r="A16" s="96"/>
      <c r="B16" s="76" t="s">
        <v>75</v>
      </c>
      <c r="C16" s="77" t="s">
        <v>10511</v>
      </c>
      <c r="D16" s="78" t="s">
        <v>10178</v>
      </c>
      <c r="E16" s="50" t="s">
        <v>10568</v>
      </c>
      <c r="F16" s="78">
        <v>3</v>
      </c>
      <c r="G16" s="76">
        <v>0</v>
      </c>
      <c r="H16" s="79">
        <f t="shared" si="0"/>
        <v>0</v>
      </c>
    </row>
    <row r="17" spans="1:8" ht="15" customHeight="1" x14ac:dyDescent="0.3">
      <c r="A17" s="96"/>
      <c r="B17" s="76" t="s">
        <v>75</v>
      </c>
      <c r="C17" s="77" t="s">
        <v>10512</v>
      </c>
      <c r="D17" s="78" t="s">
        <v>10186</v>
      </c>
      <c r="E17" s="50" t="s">
        <v>10641</v>
      </c>
      <c r="F17" s="78">
        <v>3</v>
      </c>
      <c r="G17" s="76">
        <v>0</v>
      </c>
      <c r="H17" s="79">
        <f t="shared" si="0"/>
        <v>0</v>
      </c>
    </row>
    <row r="18" spans="1:8" ht="15" customHeight="1" x14ac:dyDescent="0.3">
      <c r="A18" s="96"/>
      <c r="B18" s="76" t="s">
        <v>75</v>
      </c>
      <c r="C18" s="77" t="s">
        <v>10513</v>
      </c>
      <c r="D18" s="78" t="s">
        <v>10193</v>
      </c>
      <c r="E18" s="50" t="s">
        <v>10642</v>
      </c>
      <c r="F18" s="78">
        <v>3</v>
      </c>
      <c r="G18" s="76">
        <v>0</v>
      </c>
      <c r="H18" s="79">
        <f t="shared" si="0"/>
        <v>0</v>
      </c>
    </row>
    <row r="19" spans="1:8" ht="15" customHeight="1" x14ac:dyDescent="0.3">
      <c r="A19" s="96"/>
      <c r="B19" s="76" t="s">
        <v>75</v>
      </c>
      <c r="C19" s="77" t="s">
        <v>10514</v>
      </c>
      <c r="D19" s="78" t="s">
        <v>10199</v>
      </c>
      <c r="E19" s="52" t="s">
        <v>10650</v>
      </c>
      <c r="F19" s="78">
        <v>3</v>
      </c>
      <c r="G19" s="76">
        <v>0</v>
      </c>
      <c r="H19" s="79">
        <f t="shared" si="0"/>
        <v>0</v>
      </c>
    </row>
    <row r="20" spans="1:8" ht="15" customHeight="1" x14ac:dyDescent="0.3">
      <c r="A20" s="97"/>
      <c r="B20" s="76" t="s">
        <v>75</v>
      </c>
      <c r="C20" s="77" t="s">
        <v>10515</v>
      </c>
      <c r="D20" s="78" t="s">
        <v>10205</v>
      </c>
      <c r="E20" s="52" t="s">
        <v>10646</v>
      </c>
      <c r="F20" s="78">
        <v>3</v>
      </c>
      <c r="G20" s="76">
        <v>0</v>
      </c>
      <c r="H20" s="79">
        <f t="shared" si="0"/>
        <v>0</v>
      </c>
    </row>
    <row r="21" spans="1:8" ht="15" customHeight="1" x14ac:dyDescent="0.3">
      <c r="A21" s="98" t="s">
        <v>10624</v>
      </c>
      <c r="B21" s="80" t="s">
        <v>5716</v>
      </c>
      <c r="C21" s="81" t="s">
        <v>10496</v>
      </c>
      <c r="D21" s="82" t="s">
        <v>10068</v>
      </c>
      <c r="E21" s="50" t="s">
        <v>10556</v>
      </c>
      <c r="F21" s="82">
        <v>3</v>
      </c>
      <c r="G21" s="80">
        <v>0</v>
      </c>
      <c r="H21" s="83">
        <f>G21/F21</f>
        <v>0</v>
      </c>
    </row>
    <row r="22" spans="1:8" ht="15" customHeight="1" x14ac:dyDescent="0.3">
      <c r="A22" s="98"/>
      <c r="B22" s="80" t="s">
        <v>5716</v>
      </c>
      <c r="C22" s="81" t="s">
        <v>10497</v>
      </c>
      <c r="D22" s="82" t="s">
        <v>10075</v>
      </c>
      <c r="E22" s="50" t="s">
        <v>10693</v>
      </c>
      <c r="F22" s="82">
        <v>3</v>
      </c>
      <c r="G22" s="80">
        <v>0</v>
      </c>
      <c r="H22" s="83">
        <f t="shared" ref="H22:H120" si="1">G22/F22</f>
        <v>0</v>
      </c>
    </row>
    <row r="23" spans="1:8" ht="15" customHeight="1" x14ac:dyDescent="0.3">
      <c r="A23" s="98"/>
      <c r="B23" s="80" t="s">
        <v>5716</v>
      </c>
      <c r="C23" s="81" t="s">
        <v>10498</v>
      </c>
      <c r="D23" s="82" t="s">
        <v>10082</v>
      </c>
      <c r="E23" s="50" t="s">
        <v>10643</v>
      </c>
      <c r="F23" s="82">
        <v>3</v>
      </c>
      <c r="G23" s="80">
        <v>0</v>
      </c>
      <c r="H23" s="83">
        <f t="shared" si="1"/>
        <v>0</v>
      </c>
    </row>
    <row r="24" spans="1:8" ht="15" customHeight="1" x14ac:dyDescent="0.3">
      <c r="A24" s="98"/>
      <c r="B24" s="80" t="s">
        <v>5716</v>
      </c>
      <c r="C24" s="81" t="s">
        <v>10499</v>
      </c>
      <c r="D24" s="82" t="s">
        <v>10088</v>
      </c>
      <c r="E24" s="52" t="s">
        <v>10558</v>
      </c>
      <c r="F24" s="82">
        <v>3</v>
      </c>
      <c r="G24" s="80">
        <v>0</v>
      </c>
      <c r="H24" s="83">
        <f t="shared" si="1"/>
        <v>0</v>
      </c>
    </row>
    <row r="25" spans="1:8" ht="15" customHeight="1" x14ac:dyDescent="0.3">
      <c r="A25" s="98"/>
      <c r="B25" s="80" t="s">
        <v>5716</v>
      </c>
      <c r="C25" s="81" t="s">
        <v>10500</v>
      </c>
      <c r="D25" s="82" t="s">
        <v>10097</v>
      </c>
      <c r="E25" s="50" t="s">
        <v>10647</v>
      </c>
      <c r="F25" s="82">
        <v>3</v>
      </c>
      <c r="G25" s="80">
        <v>0</v>
      </c>
      <c r="H25" s="83">
        <f t="shared" si="1"/>
        <v>0</v>
      </c>
    </row>
    <row r="26" spans="1:8" ht="15" customHeight="1" x14ac:dyDescent="0.3">
      <c r="A26" s="98"/>
      <c r="B26" s="80" t="s">
        <v>5716</v>
      </c>
      <c r="C26" s="81" t="s">
        <v>10501</v>
      </c>
      <c r="D26" s="82" t="s">
        <v>10103</v>
      </c>
      <c r="E26" s="52" t="s">
        <v>10559</v>
      </c>
      <c r="F26" s="82">
        <v>3</v>
      </c>
      <c r="G26" s="80">
        <v>0</v>
      </c>
      <c r="H26" s="83">
        <f t="shared" si="1"/>
        <v>0</v>
      </c>
    </row>
    <row r="27" spans="1:8" ht="15" customHeight="1" x14ac:dyDescent="0.3">
      <c r="A27" s="98"/>
      <c r="B27" s="80" t="s">
        <v>5716</v>
      </c>
      <c r="C27" s="81" t="s">
        <v>10502</v>
      </c>
      <c r="D27" s="82" t="s">
        <v>10111</v>
      </c>
      <c r="E27" s="52" t="s">
        <v>10694</v>
      </c>
      <c r="F27" s="82">
        <v>3</v>
      </c>
      <c r="G27" s="80">
        <v>0</v>
      </c>
      <c r="H27" s="83">
        <f t="shared" si="1"/>
        <v>0</v>
      </c>
    </row>
    <row r="28" spans="1:8" ht="15" customHeight="1" x14ac:dyDescent="0.3">
      <c r="A28" s="98"/>
      <c r="B28" s="80" t="s">
        <v>5716</v>
      </c>
      <c r="C28" s="81" t="s">
        <v>10503</v>
      </c>
      <c r="D28" s="82" t="s">
        <v>10118</v>
      </c>
      <c r="E28" s="54" t="s">
        <v>10695</v>
      </c>
      <c r="F28" s="82">
        <v>3</v>
      </c>
      <c r="G28" s="80">
        <v>0</v>
      </c>
      <c r="H28" s="83">
        <f t="shared" si="1"/>
        <v>0</v>
      </c>
    </row>
    <row r="29" spans="1:8" ht="15" customHeight="1" x14ac:dyDescent="0.3">
      <c r="A29" s="98"/>
      <c r="B29" s="80" t="s">
        <v>5716</v>
      </c>
      <c r="C29" s="81" t="s">
        <v>10504</v>
      </c>
      <c r="D29" s="82" t="s">
        <v>10127</v>
      </c>
      <c r="E29" s="54" t="s">
        <v>10696</v>
      </c>
      <c r="F29" s="82">
        <v>3</v>
      </c>
      <c r="G29" s="80">
        <v>0</v>
      </c>
      <c r="H29" s="83">
        <f t="shared" si="1"/>
        <v>0</v>
      </c>
    </row>
    <row r="30" spans="1:8" ht="15" customHeight="1" x14ac:dyDescent="0.3">
      <c r="A30" s="98"/>
      <c r="B30" s="80" t="s">
        <v>5716</v>
      </c>
      <c r="C30" s="81" t="s">
        <v>10505</v>
      </c>
      <c r="D30" s="82" t="s">
        <v>10135</v>
      </c>
      <c r="E30" s="52" t="s">
        <v>10644</v>
      </c>
      <c r="F30" s="82">
        <v>1</v>
      </c>
      <c r="G30" s="80">
        <v>0</v>
      </c>
      <c r="H30" s="83">
        <f t="shared" si="1"/>
        <v>0</v>
      </c>
    </row>
    <row r="31" spans="1:8" ht="15" customHeight="1" x14ac:dyDescent="0.3">
      <c r="A31" s="98"/>
      <c r="B31" s="80" t="s">
        <v>5716</v>
      </c>
      <c r="C31" s="81" t="s">
        <v>10506</v>
      </c>
      <c r="D31" s="82" t="s">
        <v>10143</v>
      </c>
      <c r="E31" s="50" t="s">
        <v>10645</v>
      </c>
      <c r="F31" s="82">
        <v>3</v>
      </c>
      <c r="G31" s="80">
        <v>0</v>
      </c>
      <c r="H31" s="83">
        <f t="shared" si="1"/>
        <v>0</v>
      </c>
    </row>
    <row r="32" spans="1:8" ht="15" customHeight="1" x14ac:dyDescent="0.3">
      <c r="A32" s="98"/>
      <c r="B32" s="80" t="s">
        <v>5716</v>
      </c>
      <c r="C32" s="81" t="s">
        <v>10507</v>
      </c>
      <c r="D32" s="82" t="s">
        <v>10151</v>
      </c>
      <c r="E32" s="50" t="s">
        <v>10648</v>
      </c>
      <c r="F32" s="82">
        <v>3</v>
      </c>
      <c r="G32" s="80">
        <v>0</v>
      </c>
      <c r="H32" s="83">
        <f t="shared" si="1"/>
        <v>0</v>
      </c>
    </row>
    <row r="33" spans="1:8" ht="15" customHeight="1" x14ac:dyDescent="0.3">
      <c r="A33" s="98"/>
      <c r="B33" s="80" t="s">
        <v>5716</v>
      </c>
      <c r="C33" s="81" t="s">
        <v>10508</v>
      </c>
      <c r="D33" s="82" t="s">
        <v>10158</v>
      </c>
      <c r="E33" s="50" t="s">
        <v>10565</v>
      </c>
      <c r="F33" s="82">
        <v>3</v>
      </c>
      <c r="G33" s="80">
        <v>0</v>
      </c>
      <c r="H33" s="83">
        <f t="shared" si="1"/>
        <v>0</v>
      </c>
    </row>
    <row r="34" spans="1:8" ht="15" customHeight="1" x14ac:dyDescent="0.3">
      <c r="A34" s="98"/>
      <c r="B34" s="80" t="s">
        <v>5716</v>
      </c>
      <c r="C34" s="81" t="s">
        <v>10509</v>
      </c>
      <c r="D34" s="82" t="s">
        <v>10164</v>
      </c>
      <c r="E34" s="50" t="s">
        <v>10566</v>
      </c>
      <c r="F34" s="82">
        <v>3</v>
      </c>
      <c r="G34" s="80">
        <v>0</v>
      </c>
      <c r="H34" s="83">
        <f t="shared" si="1"/>
        <v>0</v>
      </c>
    </row>
    <row r="35" spans="1:8" ht="15" customHeight="1" x14ac:dyDescent="0.3">
      <c r="A35" s="98"/>
      <c r="B35" s="80" t="s">
        <v>5716</v>
      </c>
      <c r="C35" s="81" t="s">
        <v>10510</v>
      </c>
      <c r="D35" s="82" t="s">
        <v>10171</v>
      </c>
      <c r="E35" s="50" t="s">
        <v>10567</v>
      </c>
      <c r="F35" s="82">
        <v>3</v>
      </c>
      <c r="G35" s="80">
        <v>0</v>
      </c>
      <c r="H35" s="83">
        <f t="shared" si="1"/>
        <v>0</v>
      </c>
    </row>
    <row r="36" spans="1:8" ht="15" customHeight="1" x14ac:dyDescent="0.3">
      <c r="A36" s="98"/>
      <c r="B36" s="80" t="s">
        <v>5716</v>
      </c>
      <c r="C36" s="81" t="s">
        <v>10511</v>
      </c>
      <c r="D36" s="82" t="s">
        <v>10178</v>
      </c>
      <c r="E36" s="50" t="s">
        <v>10640</v>
      </c>
      <c r="F36" s="82">
        <v>3</v>
      </c>
      <c r="G36" s="80">
        <v>0</v>
      </c>
      <c r="H36" s="83">
        <f t="shared" si="1"/>
        <v>0</v>
      </c>
    </row>
    <row r="37" spans="1:8" ht="15" customHeight="1" x14ac:dyDescent="0.3">
      <c r="A37" s="98"/>
      <c r="B37" s="80" t="s">
        <v>5716</v>
      </c>
      <c r="C37" s="81" t="s">
        <v>10512</v>
      </c>
      <c r="D37" s="82" t="s">
        <v>10186</v>
      </c>
      <c r="E37" s="50" t="s">
        <v>10569</v>
      </c>
      <c r="F37" s="82">
        <v>3</v>
      </c>
      <c r="G37" s="80">
        <v>0</v>
      </c>
      <c r="H37" s="83">
        <f t="shared" si="1"/>
        <v>0</v>
      </c>
    </row>
    <row r="38" spans="1:8" ht="15" customHeight="1" x14ac:dyDescent="0.3">
      <c r="A38" s="98"/>
      <c r="B38" s="80" t="s">
        <v>5716</v>
      </c>
      <c r="C38" s="81" t="s">
        <v>10513</v>
      </c>
      <c r="D38" s="82" t="s">
        <v>10193</v>
      </c>
      <c r="E38" s="50" t="s">
        <v>10642</v>
      </c>
      <c r="F38" s="82">
        <v>3</v>
      </c>
      <c r="G38" s="80">
        <v>0</v>
      </c>
      <c r="H38" s="83">
        <f t="shared" si="1"/>
        <v>0</v>
      </c>
    </row>
    <row r="39" spans="1:8" ht="15" customHeight="1" x14ac:dyDescent="0.3">
      <c r="A39" s="98"/>
      <c r="B39" s="80" t="s">
        <v>5716</v>
      </c>
      <c r="C39" s="81" t="s">
        <v>10514</v>
      </c>
      <c r="D39" s="82" t="s">
        <v>10199</v>
      </c>
      <c r="E39" s="52" t="s">
        <v>10571</v>
      </c>
      <c r="F39" s="82">
        <v>3</v>
      </c>
      <c r="G39" s="80">
        <v>0</v>
      </c>
      <c r="H39" s="83">
        <f t="shared" si="1"/>
        <v>0</v>
      </c>
    </row>
    <row r="40" spans="1:8" ht="15" customHeight="1" x14ac:dyDescent="0.3">
      <c r="A40" s="98"/>
      <c r="B40" s="80" t="s">
        <v>5716</v>
      </c>
      <c r="C40" s="81" t="s">
        <v>10515</v>
      </c>
      <c r="D40" s="82" t="s">
        <v>10205</v>
      </c>
      <c r="E40" s="52" t="s">
        <v>10697</v>
      </c>
      <c r="F40" s="82">
        <v>3</v>
      </c>
      <c r="G40" s="80">
        <v>0</v>
      </c>
      <c r="H40" s="83">
        <f t="shared" si="1"/>
        <v>0</v>
      </c>
    </row>
    <row r="41" spans="1:8" ht="15" customHeight="1" x14ac:dyDescent="0.3">
      <c r="A41" s="99" t="s">
        <v>10625</v>
      </c>
      <c r="B41" s="84" t="s">
        <v>5701</v>
      </c>
      <c r="C41" s="85" t="s">
        <v>10496</v>
      </c>
      <c r="D41" s="86" t="s">
        <v>10068</v>
      </c>
      <c r="E41" s="50" t="s">
        <v>10635</v>
      </c>
      <c r="F41" s="86">
        <v>3</v>
      </c>
      <c r="G41" s="84">
        <v>0</v>
      </c>
      <c r="H41" s="87">
        <f t="shared" si="1"/>
        <v>0</v>
      </c>
    </row>
    <row r="42" spans="1:8" ht="15" customHeight="1" x14ac:dyDescent="0.3">
      <c r="A42" s="99"/>
      <c r="B42" s="84" t="s">
        <v>5701</v>
      </c>
      <c r="C42" s="85" t="s">
        <v>10497</v>
      </c>
      <c r="D42" s="86" t="s">
        <v>10075</v>
      </c>
      <c r="E42" s="50" t="s">
        <v>10556</v>
      </c>
      <c r="F42" s="86">
        <v>3</v>
      </c>
      <c r="G42" s="84">
        <v>0</v>
      </c>
      <c r="H42" s="87">
        <f t="shared" si="1"/>
        <v>0</v>
      </c>
    </row>
    <row r="43" spans="1:8" ht="15" customHeight="1" x14ac:dyDescent="0.3">
      <c r="A43" s="99"/>
      <c r="B43" s="84" t="s">
        <v>5701</v>
      </c>
      <c r="C43" s="85" t="s">
        <v>10498</v>
      </c>
      <c r="D43" s="86" t="s">
        <v>10082</v>
      </c>
      <c r="E43" s="50" t="s">
        <v>10643</v>
      </c>
      <c r="F43" s="86">
        <v>3</v>
      </c>
      <c r="G43" s="84">
        <v>0</v>
      </c>
      <c r="H43" s="87">
        <f t="shared" si="1"/>
        <v>0</v>
      </c>
    </row>
    <row r="44" spans="1:8" ht="15" customHeight="1" x14ac:dyDescent="0.3">
      <c r="A44" s="99"/>
      <c r="B44" s="84" t="s">
        <v>5701</v>
      </c>
      <c r="C44" s="85" t="s">
        <v>10499</v>
      </c>
      <c r="D44" s="86" t="s">
        <v>10088</v>
      </c>
      <c r="E44" s="52" t="s">
        <v>10698</v>
      </c>
      <c r="F44" s="86">
        <v>3</v>
      </c>
      <c r="G44" s="84">
        <v>0</v>
      </c>
      <c r="H44" s="87">
        <f t="shared" si="1"/>
        <v>0</v>
      </c>
    </row>
    <row r="45" spans="1:8" ht="15" customHeight="1" x14ac:dyDescent="0.3">
      <c r="A45" s="99"/>
      <c r="B45" s="84" t="s">
        <v>5701</v>
      </c>
      <c r="C45" s="85" t="s">
        <v>10500</v>
      </c>
      <c r="D45" s="86" t="s">
        <v>10097</v>
      </c>
      <c r="E45" s="50" t="s">
        <v>10095</v>
      </c>
      <c r="F45" s="86">
        <v>3</v>
      </c>
      <c r="G45" s="84">
        <v>0</v>
      </c>
      <c r="H45" s="87">
        <f t="shared" si="1"/>
        <v>0</v>
      </c>
    </row>
    <row r="46" spans="1:8" ht="15" customHeight="1" x14ac:dyDescent="0.3">
      <c r="A46" s="99"/>
      <c r="B46" s="84" t="s">
        <v>5701</v>
      </c>
      <c r="C46" s="85" t="s">
        <v>10501</v>
      </c>
      <c r="D46" s="86" t="s">
        <v>10103</v>
      </c>
      <c r="E46" s="52" t="s">
        <v>10699</v>
      </c>
      <c r="F46" s="86">
        <v>3</v>
      </c>
      <c r="G46" s="84">
        <v>0</v>
      </c>
      <c r="H46" s="87">
        <f t="shared" si="1"/>
        <v>0</v>
      </c>
    </row>
    <row r="47" spans="1:8" ht="15" customHeight="1" x14ac:dyDescent="0.3">
      <c r="A47" s="99"/>
      <c r="B47" s="84" t="s">
        <v>5701</v>
      </c>
      <c r="C47" s="85" t="s">
        <v>10502</v>
      </c>
      <c r="D47" s="86" t="s">
        <v>10111</v>
      </c>
      <c r="E47" s="52" t="s">
        <v>10560</v>
      </c>
      <c r="F47" s="86">
        <v>3</v>
      </c>
      <c r="G47" s="84">
        <v>0</v>
      </c>
      <c r="H47" s="87">
        <f t="shared" si="1"/>
        <v>0</v>
      </c>
    </row>
    <row r="48" spans="1:8" ht="15" customHeight="1" x14ac:dyDescent="0.3">
      <c r="A48" s="99"/>
      <c r="B48" s="84" t="s">
        <v>5701</v>
      </c>
      <c r="C48" s="85" t="s">
        <v>10503</v>
      </c>
      <c r="D48" s="86" t="s">
        <v>10118</v>
      </c>
      <c r="E48" s="54" t="s">
        <v>10561</v>
      </c>
      <c r="F48" s="86">
        <v>3</v>
      </c>
      <c r="G48" s="84">
        <v>0</v>
      </c>
      <c r="H48" s="87">
        <f t="shared" si="1"/>
        <v>0</v>
      </c>
    </row>
    <row r="49" spans="1:8" ht="15" customHeight="1" x14ac:dyDescent="0.3">
      <c r="A49" s="99"/>
      <c r="B49" s="84" t="s">
        <v>5701</v>
      </c>
      <c r="C49" s="85" t="s">
        <v>10504</v>
      </c>
      <c r="D49" s="86" t="s">
        <v>10127</v>
      </c>
      <c r="E49" s="54" t="s">
        <v>10651</v>
      </c>
      <c r="F49" s="86">
        <v>3</v>
      </c>
      <c r="G49" s="84">
        <v>0</v>
      </c>
      <c r="H49" s="87">
        <f t="shared" si="1"/>
        <v>0</v>
      </c>
    </row>
    <row r="50" spans="1:8" ht="15" customHeight="1" x14ac:dyDescent="0.3">
      <c r="A50" s="99"/>
      <c r="B50" s="84" t="s">
        <v>5701</v>
      </c>
      <c r="C50" s="85" t="s">
        <v>10505</v>
      </c>
      <c r="D50" s="86" t="s">
        <v>10135</v>
      </c>
      <c r="E50" s="52" t="s">
        <v>10562</v>
      </c>
      <c r="F50" s="86">
        <v>3</v>
      </c>
      <c r="G50" s="84">
        <v>0</v>
      </c>
      <c r="H50" s="87">
        <f t="shared" si="1"/>
        <v>0</v>
      </c>
    </row>
    <row r="51" spans="1:8" ht="15" customHeight="1" x14ac:dyDescent="0.3">
      <c r="A51" s="99"/>
      <c r="B51" s="84" t="s">
        <v>5701</v>
      </c>
      <c r="C51" s="85" t="s">
        <v>10506</v>
      </c>
      <c r="D51" s="86" t="s">
        <v>10143</v>
      </c>
      <c r="E51" s="50" t="s">
        <v>10645</v>
      </c>
      <c r="F51" s="86">
        <v>3</v>
      </c>
      <c r="G51" s="84">
        <v>0</v>
      </c>
      <c r="H51" s="87">
        <f t="shared" si="1"/>
        <v>0</v>
      </c>
    </row>
    <row r="52" spans="1:8" ht="15" customHeight="1" x14ac:dyDescent="0.3">
      <c r="A52" s="99"/>
      <c r="B52" s="84" t="s">
        <v>5701</v>
      </c>
      <c r="C52" s="85" t="s">
        <v>10507</v>
      </c>
      <c r="D52" s="86" t="s">
        <v>10151</v>
      </c>
      <c r="E52" s="50" t="s">
        <v>10648</v>
      </c>
      <c r="F52" s="86">
        <v>3</v>
      </c>
      <c r="G52" s="84">
        <v>0</v>
      </c>
      <c r="H52" s="87">
        <f t="shared" si="1"/>
        <v>0</v>
      </c>
    </row>
    <row r="53" spans="1:8" ht="15" customHeight="1" x14ac:dyDescent="0.3">
      <c r="A53" s="99"/>
      <c r="B53" s="84" t="s">
        <v>5701</v>
      </c>
      <c r="C53" s="85" t="s">
        <v>10508</v>
      </c>
      <c r="D53" s="86" t="s">
        <v>10158</v>
      </c>
      <c r="E53" s="50" t="s">
        <v>10649</v>
      </c>
      <c r="F53" s="86">
        <v>3</v>
      </c>
      <c r="G53" s="84">
        <v>0</v>
      </c>
      <c r="H53" s="87">
        <f t="shared" si="1"/>
        <v>0</v>
      </c>
    </row>
    <row r="54" spans="1:8" ht="15" customHeight="1" x14ac:dyDescent="0.3">
      <c r="A54" s="99"/>
      <c r="B54" s="84" t="s">
        <v>5701</v>
      </c>
      <c r="C54" s="85" t="s">
        <v>10509</v>
      </c>
      <c r="D54" s="86" t="s">
        <v>10164</v>
      </c>
      <c r="E54" s="50" t="s">
        <v>10700</v>
      </c>
      <c r="F54" s="86">
        <v>3</v>
      </c>
      <c r="G54" s="84">
        <v>0</v>
      </c>
      <c r="H54" s="87">
        <f t="shared" si="1"/>
        <v>0</v>
      </c>
    </row>
    <row r="55" spans="1:8" ht="15" customHeight="1" x14ac:dyDescent="0.3">
      <c r="A55" s="99"/>
      <c r="B55" s="84" t="s">
        <v>5701</v>
      </c>
      <c r="C55" s="85" t="s">
        <v>10510</v>
      </c>
      <c r="D55" s="86" t="s">
        <v>10171</v>
      </c>
      <c r="E55" s="50" t="s">
        <v>10639</v>
      </c>
      <c r="F55" s="86">
        <v>3</v>
      </c>
      <c r="G55" s="84">
        <v>0</v>
      </c>
      <c r="H55" s="87">
        <f t="shared" si="1"/>
        <v>0</v>
      </c>
    </row>
    <row r="56" spans="1:8" ht="15" customHeight="1" x14ac:dyDescent="0.3">
      <c r="A56" s="99"/>
      <c r="B56" s="84" t="s">
        <v>5701</v>
      </c>
      <c r="C56" s="85" t="s">
        <v>10511</v>
      </c>
      <c r="D56" s="86" t="s">
        <v>10178</v>
      </c>
      <c r="E56" s="50" t="s">
        <v>10640</v>
      </c>
      <c r="F56" s="86">
        <v>3</v>
      </c>
      <c r="G56" s="84">
        <v>0</v>
      </c>
      <c r="H56" s="87">
        <f t="shared" si="1"/>
        <v>0</v>
      </c>
    </row>
    <row r="57" spans="1:8" ht="15" customHeight="1" x14ac:dyDescent="0.3">
      <c r="A57" s="99"/>
      <c r="B57" s="84" t="s">
        <v>5701</v>
      </c>
      <c r="C57" s="85" t="s">
        <v>10512</v>
      </c>
      <c r="D57" s="86" t="s">
        <v>10186</v>
      </c>
      <c r="E57" s="50" t="s">
        <v>10569</v>
      </c>
      <c r="F57" s="86">
        <v>3</v>
      </c>
      <c r="G57" s="84">
        <v>0</v>
      </c>
      <c r="H57" s="87">
        <f t="shared" si="1"/>
        <v>0</v>
      </c>
    </row>
    <row r="58" spans="1:8" ht="15" customHeight="1" x14ac:dyDescent="0.3">
      <c r="A58" s="99"/>
      <c r="B58" s="84" t="s">
        <v>5701</v>
      </c>
      <c r="C58" s="85" t="s">
        <v>10513</v>
      </c>
      <c r="D58" s="86" t="s">
        <v>10193</v>
      </c>
      <c r="E58" s="50" t="s">
        <v>10701</v>
      </c>
      <c r="F58" s="86">
        <v>3</v>
      </c>
      <c r="G58" s="84">
        <v>0</v>
      </c>
      <c r="H58" s="87">
        <f t="shared" si="1"/>
        <v>0</v>
      </c>
    </row>
    <row r="59" spans="1:8" ht="15" customHeight="1" x14ac:dyDescent="0.3">
      <c r="A59" s="99"/>
      <c r="B59" s="84" t="s">
        <v>5701</v>
      </c>
      <c r="C59" s="85" t="s">
        <v>10514</v>
      </c>
      <c r="D59" s="86" t="s">
        <v>10199</v>
      </c>
      <c r="E59" s="52" t="s">
        <v>10650</v>
      </c>
      <c r="F59" s="86">
        <v>3</v>
      </c>
      <c r="G59" s="84">
        <v>0</v>
      </c>
      <c r="H59" s="87">
        <f t="shared" si="1"/>
        <v>0</v>
      </c>
    </row>
    <row r="60" spans="1:8" ht="15" customHeight="1" x14ac:dyDescent="0.3">
      <c r="A60" s="99"/>
      <c r="B60" s="84" t="s">
        <v>5701</v>
      </c>
      <c r="C60" s="85" t="s">
        <v>10515</v>
      </c>
      <c r="D60" s="86" t="s">
        <v>10205</v>
      </c>
      <c r="E60" s="52" t="s">
        <v>10572</v>
      </c>
      <c r="F60" s="86">
        <v>3</v>
      </c>
      <c r="G60" s="84">
        <v>0</v>
      </c>
      <c r="H60" s="87">
        <f t="shared" si="1"/>
        <v>0</v>
      </c>
    </row>
    <row r="61" spans="1:8" ht="15" customHeight="1" x14ac:dyDescent="0.3">
      <c r="A61" s="100" t="s">
        <v>10626</v>
      </c>
      <c r="B61" s="88" t="s">
        <v>5700</v>
      </c>
      <c r="C61" s="89" t="s">
        <v>10496</v>
      </c>
      <c r="D61" s="90" t="s">
        <v>10068</v>
      </c>
      <c r="E61" s="50" t="s">
        <v>10635</v>
      </c>
      <c r="F61" s="90">
        <v>3</v>
      </c>
      <c r="G61" s="88">
        <v>0</v>
      </c>
      <c r="H61" s="91">
        <f t="shared" si="1"/>
        <v>0</v>
      </c>
    </row>
    <row r="62" spans="1:8" ht="15" customHeight="1" x14ac:dyDescent="0.3">
      <c r="A62" s="100"/>
      <c r="B62" s="88" t="s">
        <v>5700</v>
      </c>
      <c r="C62" s="89" t="s">
        <v>10497</v>
      </c>
      <c r="D62" s="90" t="s">
        <v>10075</v>
      </c>
      <c r="E62" s="50" t="s">
        <v>10635</v>
      </c>
      <c r="F62" s="90">
        <v>3</v>
      </c>
      <c r="G62" s="88">
        <v>0</v>
      </c>
      <c r="H62" s="91">
        <f t="shared" si="1"/>
        <v>0</v>
      </c>
    </row>
    <row r="63" spans="1:8" ht="15" customHeight="1" x14ac:dyDescent="0.3">
      <c r="A63" s="100"/>
      <c r="B63" s="88" t="s">
        <v>5700</v>
      </c>
      <c r="C63" s="89" t="s">
        <v>10498</v>
      </c>
      <c r="D63" s="90" t="s">
        <v>10082</v>
      </c>
      <c r="E63" s="50" t="s">
        <v>10643</v>
      </c>
      <c r="F63" s="90">
        <v>3</v>
      </c>
      <c r="G63" s="88">
        <v>0</v>
      </c>
      <c r="H63" s="91">
        <f t="shared" si="1"/>
        <v>0</v>
      </c>
    </row>
    <row r="64" spans="1:8" ht="15" customHeight="1" x14ac:dyDescent="0.3">
      <c r="A64" s="100"/>
      <c r="B64" s="88" t="s">
        <v>5700</v>
      </c>
      <c r="C64" s="89" t="s">
        <v>10499</v>
      </c>
      <c r="D64" s="90" t="s">
        <v>10088</v>
      </c>
      <c r="E64" s="52" t="s">
        <v>10558</v>
      </c>
      <c r="F64" s="90">
        <v>3</v>
      </c>
      <c r="G64" s="88">
        <v>0</v>
      </c>
      <c r="H64" s="91">
        <f t="shared" si="1"/>
        <v>0</v>
      </c>
    </row>
    <row r="65" spans="1:8" ht="15" customHeight="1" x14ac:dyDescent="0.3">
      <c r="A65" s="100"/>
      <c r="B65" s="88" t="s">
        <v>5700</v>
      </c>
      <c r="C65" s="89" t="s">
        <v>10500</v>
      </c>
      <c r="D65" s="90" t="s">
        <v>10097</v>
      </c>
      <c r="E65" s="50" t="s">
        <v>10647</v>
      </c>
      <c r="F65" s="90">
        <v>3</v>
      </c>
      <c r="G65" s="88">
        <v>0</v>
      </c>
      <c r="H65" s="91">
        <f t="shared" si="1"/>
        <v>0</v>
      </c>
    </row>
    <row r="66" spans="1:8" ht="15" customHeight="1" x14ac:dyDescent="0.3">
      <c r="A66" s="100"/>
      <c r="B66" s="88" t="s">
        <v>5700</v>
      </c>
      <c r="C66" s="89" t="s">
        <v>10501</v>
      </c>
      <c r="D66" s="90" t="s">
        <v>10103</v>
      </c>
      <c r="E66" s="52" t="s">
        <v>10636</v>
      </c>
      <c r="F66" s="90">
        <v>3</v>
      </c>
      <c r="G66" s="88">
        <v>0</v>
      </c>
      <c r="H66" s="91">
        <f t="shared" si="1"/>
        <v>0</v>
      </c>
    </row>
    <row r="67" spans="1:8" ht="15" customHeight="1" x14ac:dyDescent="0.3">
      <c r="A67" s="100"/>
      <c r="B67" s="88" t="s">
        <v>5700</v>
      </c>
      <c r="C67" s="89" t="s">
        <v>10502</v>
      </c>
      <c r="D67" s="90" t="s">
        <v>10111</v>
      </c>
      <c r="E67" s="52" t="s">
        <v>10560</v>
      </c>
      <c r="F67" s="90">
        <v>3</v>
      </c>
      <c r="G67" s="88">
        <v>0</v>
      </c>
      <c r="H67" s="91">
        <f t="shared" si="1"/>
        <v>0</v>
      </c>
    </row>
    <row r="68" spans="1:8" ht="15" customHeight="1" x14ac:dyDescent="0.3">
      <c r="A68" s="100"/>
      <c r="B68" s="88" t="s">
        <v>5700</v>
      </c>
      <c r="C68" s="89" t="s">
        <v>10503</v>
      </c>
      <c r="D68" s="90" t="s">
        <v>10118</v>
      </c>
      <c r="E68" s="54" t="s">
        <v>10638</v>
      </c>
      <c r="F68" s="90">
        <v>2</v>
      </c>
      <c r="G68" s="88">
        <v>0</v>
      </c>
      <c r="H68" s="91">
        <f t="shared" si="1"/>
        <v>0</v>
      </c>
    </row>
    <row r="69" spans="1:8" ht="15" customHeight="1" x14ac:dyDescent="0.3">
      <c r="A69" s="100"/>
      <c r="B69" s="88" t="s">
        <v>5700</v>
      </c>
      <c r="C69" s="89" t="s">
        <v>10504</v>
      </c>
      <c r="D69" s="90" t="s">
        <v>10127</v>
      </c>
      <c r="E69" s="54" t="s">
        <v>10651</v>
      </c>
      <c r="F69" s="90">
        <v>3</v>
      </c>
      <c r="G69" s="88">
        <v>0</v>
      </c>
      <c r="H69" s="91">
        <f t="shared" si="1"/>
        <v>0</v>
      </c>
    </row>
    <row r="70" spans="1:8" ht="15" customHeight="1" x14ac:dyDescent="0.3">
      <c r="A70" s="100"/>
      <c r="B70" s="88" t="s">
        <v>5700</v>
      </c>
      <c r="C70" s="89" t="s">
        <v>10505</v>
      </c>
      <c r="D70" s="90" t="s">
        <v>10135</v>
      </c>
      <c r="E70" s="52" t="s">
        <v>10644</v>
      </c>
      <c r="F70" s="90">
        <v>3</v>
      </c>
      <c r="G70" s="88">
        <v>0</v>
      </c>
      <c r="H70" s="91">
        <f t="shared" si="1"/>
        <v>0</v>
      </c>
    </row>
    <row r="71" spans="1:8" ht="15" customHeight="1" x14ac:dyDescent="0.3">
      <c r="A71" s="100"/>
      <c r="B71" s="88" t="s">
        <v>5700</v>
      </c>
      <c r="C71" s="89" t="s">
        <v>10506</v>
      </c>
      <c r="D71" s="90" t="s">
        <v>10143</v>
      </c>
      <c r="E71" s="50" t="s">
        <v>10645</v>
      </c>
      <c r="F71" s="90">
        <v>3</v>
      </c>
      <c r="G71" s="88">
        <v>0</v>
      </c>
      <c r="H71" s="91">
        <f t="shared" si="1"/>
        <v>0</v>
      </c>
    </row>
    <row r="72" spans="1:8" ht="15" customHeight="1" x14ac:dyDescent="0.3">
      <c r="A72" s="100"/>
      <c r="B72" s="88" t="s">
        <v>5700</v>
      </c>
      <c r="C72" s="89" t="s">
        <v>10507</v>
      </c>
      <c r="D72" s="90" t="s">
        <v>10151</v>
      </c>
      <c r="E72" s="50" t="s">
        <v>10702</v>
      </c>
      <c r="F72" s="90">
        <v>3</v>
      </c>
      <c r="G72" s="88">
        <v>0</v>
      </c>
      <c r="H72" s="91">
        <f t="shared" si="1"/>
        <v>0</v>
      </c>
    </row>
    <row r="73" spans="1:8" ht="15" customHeight="1" x14ac:dyDescent="0.3">
      <c r="A73" s="100"/>
      <c r="B73" s="88" t="s">
        <v>5700</v>
      </c>
      <c r="C73" s="89" t="s">
        <v>10508</v>
      </c>
      <c r="D73" s="90" t="s">
        <v>10158</v>
      </c>
      <c r="E73" s="50" t="s">
        <v>10649</v>
      </c>
      <c r="F73" s="90">
        <v>3</v>
      </c>
      <c r="G73" s="88">
        <v>0</v>
      </c>
      <c r="H73" s="91">
        <f t="shared" si="1"/>
        <v>0</v>
      </c>
    </row>
    <row r="74" spans="1:8" ht="15" customHeight="1" x14ac:dyDescent="0.3">
      <c r="A74" s="100"/>
      <c r="B74" s="88" t="s">
        <v>5700</v>
      </c>
      <c r="C74" s="89" t="s">
        <v>10509</v>
      </c>
      <c r="D74" s="90" t="s">
        <v>10164</v>
      </c>
      <c r="E74" s="50" t="s">
        <v>10566</v>
      </c>
      <c r="F74" s="90">
        <v>3</v>
      </c>
      <c r="G74" s="88">
        <v>0</v>
      </c>
      <c r="H74" s="91">
        <f t="shared" si="1"/>
        <v>0</v>
      </c>
    </row>
    <row r="75" spans="1:8" ht="15" customHeight="1" x14ac:dyDescent="0.3">
      <c r="A75" s="100"/>
      <c r="B75" s="88" t="s">
        <v>5700</v>
      </c>
      <c r="C75" s="89" t="s">
        <v>10510</v>
      </c>
      <c r="D75" s="90" t="s">
        <v>10171</v>
      </c>
      <c r="E75" s="50" t="s">
        <v>10567</v>
      </c>
      <c r="F75" s="90">
        <v>3</v>
      </c>
      <c r="G75" s="88">
        <v>0</v>
      </c>
      <c r="H75" s="91">
        <f t="shared" si="1"/>
        <v>0</v>
      </c>
    </row>
    <row r="76" spans="1:8" ht="15" customHeight="1" x14ac:dyDescent="0.3">
      <c r="A76" s="100"/>
      <c r="B76" s="88" t="s">
        <v>5700</v>
      </c>
      <c r="C76" s="89" t="s">
        <v>10511</v>
      </c>
      <c r="D76" s="90" t="s">
        <v>10178</v>
      </c>
      <c r="E76" s="50" t="s">
        <v>10640</v>
      </c>
      <c r="F76" s="90">
        <v>3</v>
      </c>
      <c r="G76" s="88">
        <v>0</v>
      </c>
      <c r="H76" s="91">
        <f t="shared" si="1"/>
        <v>0</v>
      </c>
    </row>
    <row r="77" spans="1:8" ht="15" customHeight="1" x14ac:dyDescent="0.3">
      <c r="A77" s="100"/>
      <c r="B77" s="88" t="s">
        <v>5700</v>
      </c>
      <c r="C77" s="89" t="s">
        <v>10512</v>
      </c>
      <c r="D77" s="90" t="s">
        <v>10186</v>
      </c>
      <c r="E77" s="50" t="s">
        <v>10569</v>
      </c>
      <c r="F77" s="90">
        <v>3</v>
      </c>
      <c r="G77" s="88">
        <v>0</v>
      </c>
      <c r="H77" s="91">
        <f t="shared" si="1"/>
        <v>0</v>
      </c>
    </row>
    <row r="78" spans="1:8" ht="15" customHeight="1" x14ac:dyDescent="0.3">
      <c r="A78" s="100"/>
      <c r="B78" s="88" t="s">
        <v>5700</v>
      </c>
      <c r="C78" s="89" t="s">
        <v>10513</v>
      </c>
      <c r="D78" s="90" t="s">
        <v>10193</v>
      </c>
      <c r="E78" s="50" t="s">
        <v>10701</v>
      </c>
      <c r="F78" s="90">
        <v>3</v>
      </c>
      <c r="G78" s="88">
        <v>0</v>
      </c>
      <c r="H78" s="91">
        <f t="shared" si="1"/>
        <v>0</v>
      </c>
    </row>
    <row r="79" spans="1:8" ht="15" customHeight="1" x14ac:dyDescent="0.3">
      <c r="A79" s="100"/>
      <c r="B79" s="88" t="s">
        <v>5700</v>
      </c>
      <c r="C79" s="89" t="s">
        <v>10514</v>
      </c>
      <c r="D79" s="90" t="s">
        <v>10199</v>
      </c>
      <c r="E79" s="52" t="s">
        <v>10571</v>
      </c>
      <c r="F79" s="90">
        <v>3</v>
      </c>
      <c r="G79" s="88">
        <v>0</v>
      </c>
      <c r="H79" s="91">
        <f t="shared" si="1"/>
        <v>0</v>
      </c>
    </row>
    <row r="80" spans="1:8" ht="15" customHeight="1" x14ac:dyDescent="0.3">
      <c r="A80" s="100"/>
      <c r="B80" s="88" t="s">
        <v>5700</v>
      </c>
      <c r="C80" s="89" t="s">
        <v>10515</v>
      </c>
      <c r="D80" s="90" t="s">
        <v>10205</v>
      </c>
      <c r="E80" s="52" t="s">
        <v>10646</v>
      </c>
      <c r="F80" s="90">
        <v>3</v>
      </c>
      <c r="G80" s="88">
        <v>0</v>
      </c>
      <c r="H80" s="91">
        <f t="shared" si="1"/>
        <v>0</v>
      </c>
    </row>
    <row r="81" spans="1:8" ht="15" customHeight="1" x14ac:dyDescent="0.3">
      <c r="A81" s="95" t="s">
        <v>10627</v>
      </c>
      <c r="B81" s="76" t="s">
        <v>75</v>
      </c>
      <c r="C81" s="77" t="s">
        <v>10516</v>
      </c>
      <c r="D81" s="78" t="s">
        <v>10213</v>
      </c>
      <c r="E81" s="50" t="s">
        <v>10667</v>
      </c>
      <c r="F81" s="78">
        <v>3</v>
      </c>
      <c r="G81" s="76">
        <v>0</v>
      </c>
      <c r="H81" s="79">
        <f t="shared" si="1"/>
        <v>0</v>
      </c>
    </row>
    <row r="82" spans="1:8" ht="15" customHeight="1" x14ac:dyDescent="0.3">
      <c r="A82" s="96"/>
      <c r="B82" s="76" t="s">
        <v>75</v>
      </c>
      <c r="C82" s="77" t="s">
        <v>10517</v>
      </c>
      <c r="D82" s="78" t="s">
        <v>10220</v>
      </c>
      <c r="E82" s="52" t="s">
        <v>10652</v>
      </c>
      <c r="F82" s="78">
        <v>3</v>
      </c>
      <c r="G82" s="76">
        <v>0</v>
      </c>
      <c r="H82" s="79">
        <f t="shared" si="1"/>
        <v>0</v>
      </c>
    </row>
    <row r="83" spans="1:8" ht="15" customHeight="1" x14ac:dyDescent="0.3">
      <c r="A83" s="96"/>
      <c r="B83" s="76" t="s">
        <v>75</v>
      </c>
      <c r="C83" s="77" t="s">
        <v>10518</v>
      </c>
      <c r="D83" s="78" t="s">
        <v>10228</v>
      </c>
      <c r="E83" s="50" t="s">
        <v>10576</v>
      </c>
      <c r="F83" s="78">
        <v>3</v>
      </c>
      <c r="G83" s="76">
        <v>0</v>
      </c>
      <c r="H83" s="79">
        <f t="shared" si="1"/>
        <v>0</v>
      </c>
    </row>
    <row r="84" spans="1:8" ht="15" customHeight="1" x14ac:dyDescent="0.3">
      <c r="A84" s="96"/>
      <c r="B84" s="76" t="s">
        <v>75</v>
      </c>
      <c r="C84" s="77" t="s">
        <v>10519</v>
      </c>
      <c r="D84" s="78" t="s">
        <v>10236</v>
      </c>
      <c r="E84" s="50" t="s">
        <v>10653</v>
      </c>
      <c r="F84" s="78">
        <v>3</v>
      </c>
      <c r="G84" s="76">
        <v>0</v>
      </c>
      <c r="H84" s="79">
        <f t="shared" si="1"/>
        <v>0</v>
      </c>
    </row>
    <row r="85" spans="1:8" ht="15" customHeight="1" x14ac:dyDescent="0.3">
      <c r="A85" s="96"/>
      <c r="B85" s="76" t="s">
        <v>75</v>
      </c>
      <c r="C85" s="77" t="s">
        <v>10520</v>
      </c>
      <c r="D85" s="78" t="s">
        <v>10243</v>
      </c>
      <c r="E85" s="50" t="s">
        <v>10654</v>
      </c>
      <c r="F85" s="78">
        <v>3</v>
      </c>
      <c r="G85" s="76">
        <v>0</v>
      </c>
      <c r="H85" s="79">
        <f t="shared" si="1"/>
        <v>0</v>
      </c>
    </row>
    <row r="86" spans="1:8" ht="15" customHeight="1" x14ac:dyDescent="0.3">
      <c r="A86" s="96"/>
      <c r="B86" s="76" t="s">
        <v>75</v>
      </c>
      <c r="C86" s="77" t="s">
        <v>10522</v>
      </c>
      <c r="D86" s="78" t="s">
        <v>10257</v>
      </c>
      <c r="E86" s="50" t="s">
        <v>10655</v>
      </c>
      <c r="F86" s="78">
        <v>3</v>
      </c>
      <c r="G86" s="76">
        <v>0</v>
      </c>
      <c r="H86" s="79">
        <f t="shared" si="1"/>
        <v>0</v>
      </c>
    </row>
    <row r="87" spans="1:8" ht="15" customHeight="1" x14ac:dyDescent="0.3">
      <c r="A87" s="96"/>
      <c r="B87" s="76" t="s">
        <v>75</v>
      </c>
      <c r="C87" s="77" t="s">
        <v>10523</v>
      </c>
      <c r="D87" s="78" t="s">
        <v>10264</v>
      </c>
      <c r="E87" s="50" t="s">
        <v>10656</v>
      </c>
      <c r="F87" s="78">
        <v>3</v>
      </c>
      <c r="G87" s="76">
        <v>0</v>
      </c>
      <c r="H87" s="79">
        <f t="shared" si="1"/>
        <v>0</v>
      </c>
    </row>
    <row r="88" spans="1:8" ht="15" customHeight="1" x14ac:dyDescent="0.3">
      <c r="A88" s="96"/>
      <c r="B88" s="76" t="s">
        <v>75</v>
      </c>
      <c r="C88" s="77" t="s">
        <v>10524</v>
      </c>
      <c r="D88" s="78" t="s">
        <v>10271</v>
      </c>
      <c r="E88" s="50" t="s">
        <v>10657</v>
      </c>
      <c r="F88" s="78">
        <v>3</v>
      </c>
      <c r="G88" s="76">
        <v>0</v>
      </c>
      <c r="H88" s="79">
        <f t="shared" si="1"/>
        <v>0</v>
      </c>
    </row>
    <row r="89" spans="1:8" ht="15" customHeight="1" x14ac:dyDescent="0.3">
      <c r="A89" s="96"/>
      <c r="B89" s="76" t="s">
        <v>75</v>
      </c>
      <c r="C89" s="77" t="s">
        <v>10525</v>
      </c>
      <c r="D89" s="78" t="s">
        <v>10278</v>
      </c>
      <c r="E89" s="50" t="s">
        <v>10658</v>
      </c>
      <c r="F89" s="78">
        <v>3</v>
      </c>
      <c r="G89" s="76">
        <v>0</v>
      </c>
      <c r="H89" s="79">
        <f t="shared" si="1"/>
        <v>0</v>
      </c>
    </row>
    <row r="90" spans="1:8" ht="15" customHeight="1" x14ac:dyDescent="0.3">
      <c r="A90" s="96"/>
      <c r="B90" s="76" t="s">
        <v>75</v>
      </c>
      <c r="C90" s="77" t="s">
        <v>10526</v>
      </c>
      <c r="D90" s="78" t="s">
        <v>10284</v>
      </c>
      <c r="E90" s="50" t="s">
        <v>10659</v>
      </c>
      <c r="F90" s="78">
        <v>3</v>
      </c>
      <c r="G90" s="76">
        <v>0</v>
      </c>
      <c r="H90" s="79">
        <f t="shared" si="1"/>
        <v>0</v>
      </c>
    </row>
    <row r="91" spans="1:8" ht="15" customHeight="1" x14ac:dyDescent="0.3">
      <c r="A91" s="96"/>
      <c r="B91" s="76" t="s">
        <v>75</v>
      </c>
      <c r="C91" s="77" t="s">
        <v>10527</v>
      </c>
      <c r="D91" s="78" t="s">
        <v>10290</v>
      </c>
      <c r="E91" s="52" t="s">
        <v>10660</v>
      </c>
      <c r="F91" s="78">
        <v>3</v>
      </c>
      <c r="G91" s="76">
        <v>0</v>
      </c>
      <c r="H91" s="79">
        <f t="shared" si="1"/>
        <v>0</v>
      </c>
    </row>
    <row r="92" spans="1:8" ht="15" customHeight="1" x14ac:dyDescent="0.3">
      <c r="A92" s="96"/>
      <c r="B92" s="76" t="s">
        <v>75</v>
      </c>
      <c r="C92" s="77" t="s">
        <v>10528</v>
      </c>
      <c r="D92" s="78" t="s">
        <v>10296</v>
      </c>
      <c r="E92" s="50" t="s">
        <v>10661</v>
      </c>
      <c r="F92" s="78">
        <v>3</v>
      </c>
      <c r="G92" s="76">
        <v>0</v>
      </c>
      <c r="H92" s="79">
        <f t="shared" si="1"/>
        <v>0</v>
      </c>
    </row>
    <row r="93" spans="1:8" ht="15" customHeight="1" x14ac:dyDescent="0.3">
      <c r="A93" s="96"/>
      <c r="B93" s="76" t="s">
        <v>75</v>
      </c>
      <c r="C93" s="77" t="s">
        <v>10529</v>
      </c>
      <c r="D93" s="78" t="s">
        <v>10302</v>
      </c>
      <c r="E93" s="52" t="s">
        <v>10586</v>
      </c>
      <c r="F93" s="78">
        <v>3</v>
      </c>
      <c r="G93" s="76">
        <v>0</v>
      </c>
      <c r="H93" s="79">
        <f t="shared" si="1"/>
        <v>0</v>
      </c>
    </row>
    <row r="94" spans="1:8" ht="15" customHeight="1" x14ac:dyDescent="0.3">
      <c r="A94" s="96"/>
      <c r="B94" s="76" t="s">
        <v>75</v>
      </c>
      <c r="C94" s="77" t="s">
        <v>10530</v>
      </c>
      <c r="D94" s="78" t="s">
        <v>10309</v>
      </c>
      <c r="E94" s="50" t="s">
        <v>10587</v>
      </c>
      <c r="F94" s="78">
        <v>3</v>
      </c>
      <c r="G94" s="76">
        <v>0</v>
      </c>
      <c r="H94" s="79">
        <f t="shared" si="1"/>
        <v>0</v>
      </c>
    </row>
    <row r="95" spans="1:8" ht="15" customHeight="1" x14ac:dyDescent="0.3">
      <c r="A95" s="96"/>
      <c r="B95" s="76" t="s">
        <v>75</v>
      </c>
      <c r="C95" s="77" t="s">
        <v>10531</v>
      </c>
      <c r="D95" s="78" t="s">
        <v>10316</v>
      </c>
      <c r="E95" s="50" t="s">
        <v>10588</v>
      </c>
      <c r="F95" s="78">
        <v>3</v>
      </c>
      <c r="G95" s="76">
        <v>0</v>
      </c>
      <c r="H95" s="79">
        <f t="shared" si="1"/>
        <v>0</v>
      </c>
    </row>
    <row r="96" spans="1:8" ht="15" customHeight="1" x14ac:dyDescent="0.3">
      <c r="A96" s="96"/>
      <c r="B96" s="76" t="s">
        <v>75</v>
      </c>
      <c r="C96" s="77" t="s">
        <v>10532</v>
      </c>
      <c r="D96" s="78" t="s">
        <v>10323</v>
      </c>
      <c r="E96" s="50" t="s">
        <v>10663</v>
      </c>
      <c r="F96" s="78">
        <v>3</v>
      </c>
      <c r="G96" s="76">
        <v>0</v>
      </c>
      <c r="H96" s="79">
        <f t="shared" si="1"/>
        <v>0</v>
      </c>
    </row>
    <row r="97" spans="1:8" ht="15" customHeight="1" x14ac:dyDescent="0.3">
      <c r="A97" s="96"/>
      <c r="B97" s="76" t="s">
        <v>75</v>
      </c>
      <c r="C97" s="77" t="s">
        <v>10533</v>
      </c>
      <c r="D97" s="78" t="s">
        <v>10329</v>
      </c>
      <c r="E97" s="50" t="s">
        <v>10664</v>
      </c>
      <c r="F97" s="78">
        <v>3</v>
      </c>
      <c r="G97" s="76">
        <v>0</v>
      </c>
      <c r="H97" s="79">
        <f t="shared" si="1"/>
        <v>0</v>
      </c>
    </row>
    <row r="98" spans="1:8" ht="15" customHeight="1" x14ac:dyDescent="0.3">
      <c r="A98" s="96"/>
      <c r="B98" s="76" t="s">
        <v>75</v>
      </c>
      <c r="C98" s="77" t="s">
        <v>10534</v>
      </c>
      <c r="D98" s="78" t="s">
        <v>10335</v>
      </c>
      <c r="E98" s="50" t="s">
        <v>10665</v>
      </c>
      <c r="F98" s="78">
        <v>3</v>
      </c>
      <c r="G98" s="76">
        <v>0</v>
      </c>
      <c r="H98" s="79">
        <f t="shared" si="1"/>
        <v>0</v>
      </c>
    </row>
    <row r="99" spans="1:8" ht="15" customHeight="1" x14ac:dyDescent="0.3">
      <c r="A99" s="97"/>
      <c r="B99" s="76" t="s">
        <v>75</v>
      </c>
      <c r="C99" s="77" t="s">
        <v>10535</v>
      </c>
      <c r="D99" s="78" t="s">
        <v>10342</v>
      </c>
      <c r="E99" s="52" t="s">
        <v>10666</v>
      </c>
      <c r="F99" s="78">
        <v>3</v>
      </c>
      <c r="G99" s="76">
        <v>0</v>
      </c>
      <c r="H99" s="79">
        <f t="shared" si="1"/>
        <v>0</v>
      </c>
    </row>
    <row r="100" spans="1:8" ht="15" customHeight="1" x14ac:dyDescent="0.3">
      <c r="A100" s="101" t="s">
        <v>10628</v>
      </c>
      <c r="B100" s="80" t="s">
        <v>5716</v>
      </c>
      <c r="C100" s="81" t="s">
        <v>10516</v>
      </c>
      <c r="D100" s="82" t="s">
        <v>10213</v>
      </c>
      <c r="E100" s="50" t="s">
        <v>10703</v>
      </c>
      <c r="F100" s="82">
        <v>3</v>
      </c>
      <c r="G100" s="80">
        <v>0</v>
      </c>
      <c r="H100" s="83">
        <f t="shared" si="1"/>
        <v>0</v>
      </c>
    </row>
    <row r="101" spans="1:8" ht="15" customHeight="1" x14ac:dyDescent="0.3">
      <c r="A101" s="102"/>
      <c r="B101" s="80" t="s">
        <v>5716</v>
      </c>
      <c r="C101" s="81" t="s">
        <v>10517</v>
      </c>
      <c r="D101" s="82" t="s">
        <v>10220</v>
      </c>
      <c r="E101" s="52" t="s">
        <v>10704</v>
      </c>
      <c r="F101" s="82">
        <v>3</v>
      </c>
      <c r="G101" s="80">
        <v>0</v>
      </c>
      <c r="H101" s="83">
        <f t="shared" si="1"/>
        <v>0</v>
      </c>
    </row>
    <row r="102" spans="1:8" ht="15" customHeight="1" x14ac:dyDescent="0.3">
      <c r="A102" s="102"/>
      <c r="B102" s="80" t="s">
        <v>5716</v>
      </c>
      <c r="C102" s="81" t="s">
        <v>10518</v>
      </c>
      <c r="D102" s="82" t="s">
        <v>10228</v>
      </c>
      <c r="E102" s="50" t="s">
        <v>10576</v>
      </c>
      <c r="F102" s="82">
        <v>3</v>
      </c>
      <c r="G102" s="80">
        <v>0</v>
      </c>
      <c r="H102" s="83">
        <f t="shared" si="1"/>
        <v>0</v>
      </c>
    </row>
    <row r="103" spans="1:8" ht="15" customHeight="1" x14ac:dyDescent="0.3">
      <c r="A103" s="102"/>
      <c r="B103" s="80" t="s">
        <v>5716</v>
      </c>
      <c r="C103" s="81" t="s">
        <v>10519</v>
      </c>
      <c r="D103" s="82" t="s">
        <v>10236</v>
      </c>
      <c r="E103" s="50" t="s">
        <v>10575</v>
      </c>
      <c r="F103" s="82">
        <v>3</v>
      </c>
      <c r="G103" s="80">
        <v>0</v>
      </c>
      <c r="H103" s="83">
        <f t="shared" si="1"/>
        <v>0</v>
      </c>
    </row>
    <row r="104" spans="1:8" ht="15" customHeight="1" x14ac:dyDescent="0.3">
      <c r="A104" s="102"/>
      <c r="B104" s="80" t="s">
        <v>5716</v>
      </c>
      <c r="C104" s="81" t="s">
        <v>10520</v>
      </c>
      <c r="D104" s="82" t="s">
        <v>10243</v>
      </c>
      <c r="E104" s="50" t="s">
        <v>10654</v>
      </c>
      <c r="F104" s="82">
        <v>3</v>
      </c>
      <c r="G104" s="80">
        <v>0</v>
      </c>
      <c r="H104" s="83">
        <f t="shared" si="1"/>
        <v>0</v>
      </c>
    </row>
    <row r="105" spans="1:8" ht="15" customHeight="1" x14ac:dyDescent="0.3">
      <c r="A105" s="102"/>
      <c r="B105" s="80" t="s">
        <v>5716</v>
      </c>
      <c r="C105" s="81" t="s">
        <v>10522</v>
      </c>
      <c r="D105" s="82" t="s">
        <v>10257</v>
      </c>
      <c r="E105" s="50" t="s">
        <v>10655</v>
      </c>
      <c r="F105" s="82">
        <v>3</v>
      </c>
      <c r="G105" s="80">
        <v>0</v>
      </c>
      <c r="H105" s="83">
        <f t="shared" si="1"/>
        <v>0</v>
      </c>
    </row>
    <row r="106" spans="1:8" ht="15" customHeight="1" x14ac:dyDescent="0.3">
      <c r="A106" s="102"/>
      <c r="B106" s="80" t="s">
        <v>5716</v>
      </c>
      <c r="C106" s="81" t="s">
        <v>10523</v>
      </c>
      <c r="D106" s="82" t="s">
        <v>10264</v>
      </c>
      <c r="E106" s="50" t="s">
        <v>10656</v>
      </c>
      <c r="F106" s="82">
        <v>3</v>
      </c>
      <c r="G106" s="80">
        <v>0</v>
      </c>
      <c r="H106" s="83">
        <f t="shared" si="1"/>
        <v>0</v>
      </c>
    </row>
    <row r="107" spans="1:8" ht="15" customHeight="1" x14ac:dyDescent="0.3">
      <c r="A107" s="102"/>
      <c r="B107" s="80" t="s">
        <v>5716</v>
      </c>
      <c r="C107" s="81" t="s">
        <v>10525</v>
      </c>
      <c r="D107" s="82" t="s">
        <v>10278</v>
      </c>
      <c r="E107" s="50" t="s">
        <v>10705</v>
      </c>
      <c r="F107" s="82">
        <v>3</v>
      </c>
      <c r="G107" s="80">
        <v>0</v>
      </c>
      <c r="H107" s="83">
        <f t="shared" si="1"/>
        <v>0</v>
      </c>
    </row>
    <row r="108" spans="1:8" ht="15" customHeight="1" x14ac:dyDescent="0.3">
      <c r="A108" s="102"/>
      <c r="B108" s="80" t="s">
        <v>5716</v>
      </c>
      <c r="C108" s="81" t="s">
        <v>10526</v>
      </c>
      <c r="D108" s="82" t="s">
        <v>10284</v>
      </c>
      <c r="E108" s="50" t="s">
        <v>10659</v>
      </c>
      <c r="F108" s="82">
        <v>3</v>
      </c>
      <c r="G108" s="80">
        <v>0</v>
      </c>
      <c r="H108" s="83">
        <f t="shared" si="1"/>
        <v>0</v>
      </c>
    </row>
    <row r="109" spans="1:8" ht="15" customHeight="1" x14ac:dyDescent="0.3">
      <c r="A109" s="102"/>
      <c r="B109" s="80" t="s">
        <v>5716</v>
      </c>
      <c r="C109" s="81" t="s">
        <v>10527</v>
      </c>
      <c r="D109" s="82" t="s">
        <v>10290</v>
      </c>
      <c r="E109" s="52" t="s">
        <v>10584</v>
      </c>
      <c r="F109" s="82">
        <v>3</v>
      </c>
      <c r="G109" s="80">
        <v>0</v>
      </c>
      <c r="H109" s="83">
        <f t="shared" si="1"/>
        <v>0</v>
      </c>
    </row>
    <row r="110" spans="1:8" ht="15" customHeight="1" x14ac:dyDescent="0.3">
      <c r="A110" s="102"/>
      <c r="B110" s="80" t="s">
        <v>5716</v>
      </c>
      <c r="C110" s="81" t="s">
        <v>10528</v>
      </c>
      <c r="D110" s="82" t="s">
        <v>10296</v>
      </c>
      <c r="E110" s="50" t="s">
        <v>10585</v>
      </c>
      <c r="F110" s="82">
        <v>3</v>
      </c>
      <c r="G110" s="80">
        <v>0</v>
      </c>
      <c r="H110" s="83">
        <f t="shared" si="1"/>
        <v>0</v>
      </c>
    </row>
    <row r="111" spans="1:8" ht="15" customHeight="1" x14ac:dyDescent="0.3">
      <c r="A111" s="102"/>
      <c r="B111" s="80" t="s">
        <v>5716</v>
      </c>
      <c r="C111" s="81" t="s">
        <v>10529</v>
      </c>
      <c r="D111" s="82" t="s">
        <v>10302</v>
      </c>
      <c r="E111" s="52" t="s">
        <v>10662</v>
      </c>
      <c r="F111" s="82">
        <v>3</v>
      </c>
      <c r="G111" s="80">
        <v>0</v>
      </c>
      <c r="H111" s="83">
        <f t="shared" si="1"/>
        <v>0</v>
      </c>
    </row>
    <row r="112" spans="1:8" ht="15" customHeight="1" x14ac:dyDescent="0.3">
      <c r="A112" s="102"/>
      <c r="B112" s="80" t="s">
        <v>5716</v>
      </c>
      <c r="C112" s="81" t="s">
        <v>10530</v>
      </c>
      <c r="D112" s="82" t="s">
        <v>10309</v>
      </c>
      <c r="E112" s="50" t="s">
        <v>10587</v>
      </c>
      <c r="F112" s="82">
        <v>3</v>
      </c>
      <c r="G112" s="80">
        <v>0</v>
      </c>
      <c r="H112" s="83">
        <f t="shared" si="1"/>
        <v>0</v>
      </c>
    </row>
    <row r="113" spans="1:8" ht="15" customHeight="1" x14ac:dyDescent="0.3">
      <c r="A113" s="102"/>
      <c r="B113" s="80" t="s">
        <v>5716</v>
      </c>
      <c r="C113" s="81" t="s">
        <v>10531</v>
      </c>
      <c r="D113" s="82" t="s">
        <v>10316</v>
      </c>
      <c r="E113" s="50" t="s">
        <v>10663</v>
      </c>
      <c r="F113" s="82">
        <v>3</v>
      </c>
      <c r="G113" s="80">
        <v>0</v>
      </c>
      <c r="H113" s="83">
        <f t="shared" si="1"/>
        <v>0</v>
      </c>
    </row>
    <row r="114" spans="1:8" ht="15" customHeight="1" x14ac:dyDescent="0.3">
      <c r="A114" s="102"/>
      <c r="B114" s="80" t="s">
        <v>5716</v>
      </c>
      <c r="C114" s="81" t="s">
        <v>10532</v>
      </c>
      <c r="D114" s="82" t="s">
        <v>10323</v>
      </c>
      <c r="E114" s="50" t="s">
        <v>10588</v>
      </c>
      <c r="F114" s="82">
        <v>3</v>
      </c>
      <c r="G114" s="80">
        <v>0</v>
      </c>
      <c r="H114" s="83">
        <f t="shared" si="1"/>
        <v>0</v>
      </c>
    </row>
    <row r="115" spans="1:8" ht="15" customHeight="1" x14ac:dyDescent="0.3">
      <c r="A115" s="102"/>
      <c r="B115" s="80" t="s">
        <v>5716</v>
      </c>
      <c r="C115" s="81" t="s">
        <v>10533</v>
      </c>
      <c r="D115" s="82" t="s">
        <v>10329</v>
      </c>
      <c r="E115" s="50" t="s">
        <v>10664</v>
      </c>
      <c r="F115" s="82">
        <v>3</v>
      </c>
      <c r="G115" s="80">
        <v>0</v>
      </c>
      <c r="H115" s="83">
        <f t="shared" si="1"/>
        <v>0</v>
      </c>
    </row>
    <row r="116" spans="1:8" ht="15" customHeight="1" x14ac:dyDescent="0.3">
      <c r="A116" s="102"/>
      <c r="B116" s="80" t="s">
        <v>5716</v>
      </c>
      <c r="C116" s="81" t="s">
        <v>10534</v>
      </c>
      <c r="D116" s="82" t="s">
        <v>10335</v>
      </c>
      <c r="E116" s="50" t="s">
        <v>10665</v>
      </c>
      <c r="F116" s="82">
        <v>3</v>
      </c>
      <c r="G116" s="80">
        <v>0</v>
      </c>
      <c r="H116" s="83">
        <f t="shared" si="1"/>
        <v>0</v>
      </c>
    </row>
    <row r="117" spans="1:8" ht="15" customHeight="1" x14ac:dyDescent="0.3">
      <c r="A117" s="103"/>
      <c r="B117" s="80" t="s">
        <v>5716</v>
      </c>
      <c r="C117" s="81" t="s">
        <v>10535</v>
      </c>
      <c r="D117" s="82" t="s">
        <v>10342</v>
      </c>
      <c r="E117" s="52" t="s">
        <v>10591</v>
      </c>
      <c r="F117" s="82">
        <v>3</v>
      </c>
      <c r="G117" s="80">
        <v>0</v>
      </c>
      <c r="H117" s="83">
        <f t="shared" si="1"/>
        <v>0</v>
      </c>
    </row>
    <row r="118" spans="1:8" ht="15" customHeight="1" x14ac:dyDescent="0.3">
      <c r="A118" s="104" t="s">
        <v>10629</v>
      </c>
      <c r="B118" s="84" t="s">
        <v>5701</v>
      </c>
      <c r="C118" s="85" t="s">
        <v>10516</v>
      </c>
      <c r="D118" s="86" t="s">
        <v>10213</v>
      </c>
      <c r="E118" s="50" t="s">
        <v>10706</v>
      </c>
      <c r="F118" s="86">
        <v>3</v>
      </c>
      <c r="G118" s="84">
        <v>0</v>
      </c>
      <c r="H118" s="87">
        <f t="shared" si="1"/>
        <v>0</v>
      </c>
    </row>
    <row r="119" spans="1:8" ht="15" customHeight="1" x14ac:dyDescent="0.3">
      <c r="A119" s="105"/>
      <c r="B119" s="84" t="s">
        <v>5701</v>
      </c>
      <c r="C119" s="85" t="s">
        <v>10517</v>
      </c>
      <c r="D119" s="86" t="s">
        <v>10220</v>
      </c>
      <c r="E119" s="52" t="s">
        <v>10652</v>
      </c>
      <c r="F119" s="86">
        <v>3</v>
      </c>
      <c r="G119" s="84">
        <v>0</v>
      </c>
      <c r="H119" s="87">
        <f t="shared" si="1"/>
        <v>0</v>
      </c>
    </row>
    <row r="120" spans="1:8" ht="15" customHeight="1" x14ac:dyDescent="0.3">
      <c r="A120" s="105"/>
      <c r="B120" s="84" t="s">
        <v>5701</v>
      </c>
      <c r="C120" s="85" t="s">
        <v>10518</v>
      </c>
      <c r="D120" s="86" t="s">
        <v>10228</v>
      </c>
      <c r="E120" s="50" t="s">
        <v>10576</v>
      </c>
      <c r="F120" s="86">
        <v>3</v>
      </c>
      <c r="G120" s="84">
        <v>0</v>
      </c>
      <c r="H120" s="87">
        <f t="shared" si="1"/>
        <v>0</v>
      </c>
    </row>
    <row r="121" spans="1:8" ht="15" customHeight="1" x14ac:dyDescent="0.3">
      <c r="A121" s="105"/>
      <c r="B121" s="84" t="s">
        <v>5701</v>
      </c>
      <c r="C121" s="85" t="s">
        <v>10519</v>
      </c>
      <c r="D121" s="86" t="s">
        <v>10236</v>
      </c>
      <c r="E121" s="50" t="s">
        <v>10653</v>
      </c>
      <c r="F121" s="86">
        <v>2</v>
      </c>
      <c r="G121" s="84">
        <v>0</v>
      </c>
      <c r="H121" s="87">
        <f t="shared" ref="H121:H225" si="2">G121/F121</f>
        <v>0</v>
      </c>
    </row>
    <row r="122" spans="1:8" ht="15" customHeight="1" x14ac:dyDescent="0.3">
      <c r="A122" s="105"/>
      <c r="B122" s="84" t="s">
        <v>5701</v>
      </c>
      <c r="C122" s="85" t="s">
        <v>10520</v>
      </c>
      <c r="D122" s="86" t="s">
        <v>10243</v>
      </c>
      <c r="E122" s="50" t="s">
        <v>10654</v>
      </c>
      <c r="F122" s="86">
        <v>3</v>
      </c>
      <c r="G122" s="84">
        <v>0</v>
      </c>
      <c r="H122" s="87">
        <f t="shared" si="2"/>
        <v>0</v>
      </c>
    </row>
    <row r="123" spans="1:8" ht="15" customHeight="1" x14ac:dyDescent="0.3">
      <c r="A123" s="105"/>
      <c r="B123" s="84" t="s">
        <v>5701</v>
      </c>
      <c r="C123" s="85" t="s">
        <v>10522</v>
      </c>
      <c r="D123" s="86" t="s">
        <v>10257</v>
      </c>
      <c r="E123" s="50" t="s">
        <v>10655</v>
      </c>
      <c r="F123" s="86">
        <v>3</v>
      </c>
      <c r="G123" s="84">
        <v>0</v>
      </c>
      <c r="H123" s="87">
        <f t="shared" si="2"/>
        <v>0</v>
      </c>
    </row>
    <row r="124" spans="1:8" ht="15" customHeight="1" x14ac:dyDescent="0.3">
      <c r="A124" s="105"/>
      <c r="B124" s="84" t="s">
        <v>5701</v>
      </c>
      <c r="C124" s="85" t="s">
        <v>10523</v>
      </c>
      <c r="D124" s="86" t="s">
        <v>10264</v>
      </c>
      <c r="E124" s="50" t="s">
        <v>10580</v>
      </c>
      <c r="F124" s="86">
        <v>3</v>
      </c>
      <c r="G124" s="84">
        <v>0</v>
      </c>
      <c r="H124" s="87">
        <f t="shared" si="2"/>
        <v>0</v>
      </c>
    </row>
    <row r="125" spans="1:8" ht="15" customHeight="1" x14ac:dyDescent="0.3">
      <c r="A125" s="105"/>
      <c r="B125" s="84" t="s">
        <v>5701</v>
      </c>
      <c r="C125" s="85" t="s">
        <v>10524</v>
      </c>
      <c r="D125" s="86" t="s">
        <v>10271</v>
      </c>
      <c r="E125" s="50" t="s">
        <v>10707</v>
      </c>
      <c r="F125" s="86">
        <v>3</v>
      </c>
      <c r="G125" s="84">
        <v>0</v>
      </c>
      <c r="H125" s="87">
        <f t="shared" si="2"/>
        <v>0</v>
      </c>
    </row>
    <row r="126" spans="1:8" ht="15" customHeight="1" x14ac:dyDescent="0.3">
      <c r="A126" s="105"/>
      <c r="B126" s="84" t="s">
        <v>5701</v>
      </c>
      <c r="C126" s="85" t="s">
        <v>10525</v>
      </c>
      <c r="D126" s="86" t="s">
        <v>10278</v>
      </c>
      <c r="E126" s="50" t="s">
        <v>10705</v>
      </c>
      <c r="F126" s="86">
        <v>3</v>
      </c>
      <c r="G126" s="84">
        <v>0</v>
      </c>
      <c r="H126" s="87">
        <f t="shared" si="2"/>
        <v>0</v>
      </c>
    </row>
    <row r="127" spans="1:8" ht="15" customHeight="1" x14ac:dyDescent="0.3">
      <c r="A127" s="105"/>
      <c r="B127" s="84" t="s">
        <v>5701</v>
      </c>
      <c r="C127" s="85" t="s">
        <v>10526</v>
      </c>
      <c r="D127" s="86" t="s">
        <v>10284</v>
      </c>
      <c r="E127" s="50" t="s">
        <v>10583</v>
      </c>
      <c r="F127" s="86">
        <v>2</v>
      </c>
      <c r="G127" s="84">
        <v>0</v>
      </c>
      <c r="H127" s="87">
        <f t="shared" si="2"/>
        <v>0</v>
      </c>
    </row>
    <row r="128" spans="1:8" ht="15" customHeight="1" x14ac:dyDescent="0.3">
      <c r="A128" s="105"/>
      <c r="B128" s="84" t="s">
        <v>5701</v>
      </c>
      <c r="C128" s="85" t="s">
        <v>10527</v>
      </c>
      <c r="D128" s="86" t="s">
        <v>10290</v>
      </c>
      <c r="E128" s="52" t="s">
        <v>10708</v>
      </c>
      <c r="F128" s="86">
        <v>3</v>
      </c>
      <c r="G128" s="84">
        <v>0</v>
      </c>
      <c r="H128" s="87">
        <f t="shared" si="2"/>
        <v>0</v>
      </c>
    </row>
    <row r="129" spans="1:8" ht="15" customHeight="1" x14ac:dyDescent="0.3">
      <c r="A129" s="105"/>
      <c r="B129" s="84" t="s">
        <v>5701</v>
      </c>
      <c r="C129" s="85" t="s">
        <v>10528</v>
      </c>
      <c r="D129" s="86" t="s">
        <v>10296</v>
      </c>
      <c r="E129" s="50" t="s">
        <v>10661</v>
      </c>
      <c r="F129" s="86">
        <v>3</v>
      </c>
      <c r="G129" s="84">
        <v>0</v>
      </c>
      <c r="H129" s="87">
        <f t="shared" si="2"/>
        <v>0</v>
      </c>
    </row>
    <row r="130" spans="1:8" ht="15" customHeight="1" x14ac:dyDescent="0.3">
      <c r="A130" s="105"/>
      <c r="B130" s="84" t="s">
        <v>5701</v>
      </c>
      <c r="C130" s="85" t="s">
        <v>10529</v>
      </c>
      <c r="D130" s="86" t="s">
        <v>10302</v>
      </c>
      <c r="E130" s="52" t="s">
        <v>10662</v>
      </c>
      <c r="F130" s="86">
        <v>3</v>
      </c>
      <c r="G130" s="84">
        <v>0</v>
      </c>
      <c r="H130" s="87">
        <f t="shared" si="2"/>
        <v>0</v>
      </c>
    </row>
    <row r="131" spans="1:8" ht="15" customHeight="1" x14ac:dyDescent="0.3">
      <c r="A131" s="105"/>
      <c r="B131" s="84" t="s">
        <v>5701</v>
      </c>
      <c r="C131" s="85" t="s">
        <v>10530</v>
      </c>
      <c r="D131" s="86" t="s">
        <v>10309</v>
      </c>
      <c r="E131" s="50" t="s">
        <v>10587</v>
      </c>
      <c r="F131" s="86">
        <v>3</v>
      </c>
      <c r="G131" s="84">
        <v>0</v>
      </c>
      <c r="H131" s="87">
        <f t="shared" si="2"/>
        <v>0</v>
      </c>
    </row>
    <row r="132" spans="1:8" ht="15" customHeight="1" x14ac:dyDescent="0.3">
      <c r="A132" s="105"/>
      <c r="B132" s="84" t="s">
        <v>5701</v>
      </c>
      <c r="C132" s="85" t="s">
        <v>10531</v>
      </c>
      <c r="D132" s="86" t="s">
        <v>10316</v>
      </c>
      <c r="E132" s="50" t="s">
        <v>10588</v>
      </c>
      <c r="F132" s="86">
        <v>3</v>
      </c>
      <c r="G132" s="84">
        <v>0</v>
      </c>
      <c r="H132" s="87">
        <f t="shared" si="2"/>
        <v>0</v>
      </c>
    </row>
    <row r="133" spans="1:8" ht="15" customHeight="1" x14ac:dyDescent="0.3">
      <c r="A133" s="105"/>
      <c r="B133" s="84" t="s">
        <v>5701</v>
      </c>
      <c r="C133" s="85" t="s">
        <v>10532</v>
      </c>
      <c r="D133" s="86" t="s">
        <v>10323</v>
      </c>
      <c r="E133" s="50" t="s">
        <v>10663</v>
      </c>
      <c r="F133" s="86">
        <v>2</v>
      </c>
      <c r="G133" s="84">
        <v>0</v>
      </c>
      <c r="H133" s="87">
        <f t="shared" si="2"/>
        <v>0</v>
      </c>
    </row>
    <row r="134" spans="1:8" ht="15" customHeight="1" x14ac:dyDescent="0.3">
      <c r="A134" s="105"/>
      <c r="B134" s="84" t="s">
        <v>5701</v>
      </c>
      <c r="C134" s="85" t="s">
        <v>10533</v>
      </c>
      <c r="D134" s="86" t="s">
        <v>10329</v>
      </c>
      <c r="E134" s="50" t="s">
        <v>10664</v>
      </c>
      <c r="F134" s="86">
        <v>3</v>
      </c>
      <c r="G134" s="84">
        <v>0</v>
      </c>
      <c r="H134" s="87">
        <f t="shared" si="2"/>
        <v>0</v>
      </c>
    </row>
    <row r="135" spans="1:8" ht="15" customHeight="1" x14ac:dyDescent="0.3">
      <c r="A135" s="105"/>
      <c r="B135" s="84" t="s">
        <v>5701</v>
      </c>
      <c r="C135" s="85" t="s">
        <v>10534</v>
      </c>
      <c r="D135" s="86" t="s">
        <v>10335</v>
      </c>
      <c r="E135" s="50" t="s">
        <v>10665</v>
      </c>
      <c r="F135" s="86">
        <v>3</v>
      </c>
      <c r="G135" s="84">
        <v>0</v>
      </c>
      <c r="H135" s="87">
        <f t="shared" si="2"/>
        <v>0</v>
      </c>
    </row>
    <row r="136" spans="1:8" ht="15" customHeight="1" x14ac:dyDescent="0.3">
      <c r="A136" s="106"/>
      <c r="B136" s="84" t="s">
        <v>5701</v>
      </c>
      <c r="C136" s="85" t="s">
        <v>10535</v>
      </c>
      <c r="D136" s="86" t="s">
        <v>10342</v>
      </c>
      <c r="E136" s="52" t="s">
        <v>10666</v>
      </c>
      <c r="F136" s="86">
        <v>3</v>
      </c>
      <c r="G136" s="84">
        <v>0</v>
      </c>
      <c r="H136" s="87">
        <f t="shared" si="2"/>
        <v>0</v>
      </c>
    </row>
    <row r="137" spans="1:8" ht="15" customHeight="1" x14ac:dyDescent="0.3">
      <c r="A137" s="92" t="s">
        <v>10630</v>
      </c>
      <c r="B137" s="88" t="s">
        <v>5700</v>
      </c>
      <c r="C137" s="89" t="s">
        <v>10516</v>
      </c>
      <c r="D137" s="90" t="s">
        <v>10213</v>
      </c>
      <c r="E137" s="50" t="s">
        <v>10573</v>
      </c>
      <c r="F137" s="90">
        <v>3</v>
      </c>
      <c r="G137" s="88">
        <v>0</v>
      </c>
      <c r="H137" s="91">
        <f t="shared" si="2"/>
        <v>0</v>
      </c>
    </row>
    <row r="138" spans="1:8" ht="15" customHeight="1" x14ac:dyDescent="0.3">
      <c r="A138" s="93"/>
      <c r="B138" s="88" t="s">
        <v>5700</v>
      </c>
      <c r="C138" s="89" t="s">
        <v>10517</v>
      </c>
      <c r="D138" s="90" t="s">
        <v>10220</v>
      </c>
      <c r="E138" s="52" t="s">
        <v>10652</v>
      </c>
      <c r="F138" s="90">
        <v>3</v>
      </c>
      <c r="G138" s="88">
        <v>0</v>
      </c>
      <c r="H138" s="91">
        <f t="shared" si="2"/>
        <v>0</v>
      </c>
    </row>
    <row r="139" spans="1:8" ht="15" customHeight="1" x14ac:dyDescent="0.3">
      <c r="A139" s="93"/>
      <c r="B139" s="88" t="s">
        <v>5700</v>
      </c>
      <c r="C139" s="89" t="s">
        <v>10518</v>
      </c>
      <c r="D139" s="90" t="s">
        <v>10228</v>
      </c>
      <c r="E139" s="50" t="s">
        <v>10576</v>
      </c>
      <c r="F139" s="90">
        <v>3</v>
      </c>
      <c r="G139" s="88">
        <v>0</v>
      </c>
      <c r="H139" s="91">
        <f t="shared" si="2"/>
        <v>0</v>
      </c>
    </row>
    <row r="140" spans="1:8" ht="15" customHeight="1" x14ac:dyDescent="0.3">
      <c r="A140" s="93"/>
      <c r="B140" s="88" t="s">
        <v>5700</v>
      </c>
      <c r="C140" s="89" t="s">
        <v>10519</v>
      </c>
      <c r="D140" s="90" t="s">
        <v>10236</v>
      </c>
      <c r="E140" s="50" t="s">
        <v>10653</v>
      </c>
      <c r="F140" s="90">
        <v>3</v>
      </c>
      <c r="G140" s="88">
        <v>0</v>
      </c>
      <c r="H140" s="91">
        <f t="shared" si="2"/>
        <v>0</v>
      </c>
    </row>
    <row r="141" spans="1:8" ht="15" customHeight="1" x14ac:dyDescent="0.3">
      <c r="A141" s="93"/>
      <c r="B141" s="88" t="s">
        <v>5700</v>
      </c>
      <c r="C141" s="89" t="s">
        <v>10520</v>
      </c>
      <c r="D141" s="90" t="s">
        <v>10243</v>
      </c>
      <c r="E141" s="50" t="s">
        <v>10654</v>
      </c>
      <c r="F141" s="90">
        <v>3</v>
      </c>
      <c r="G141" s="88">
        <v>0</v>
      </c>
      <c r="H141" s="91">
        <f t="shared" si="2"/>
        <v>0</v>
      </c>
    </row>
    <row r="142" spans="1:8" ht="15" customHeight="1" x14ac:dyDescent="0.3">
      <c r="A142" s="93"/>
      <c r="B142" s="88" t="s">
        <v>5700</v>
      </c>
      <c r="C142" s="89" t="s">
        <v>10522</v>
      </c>
      <c r="D142" s="90" t="s">
        <v>10257</v>
      </c>
      <c r="E142" s="50" t="s">
        <v>10655</v>
      </c>
      <c r="F142" s="90">
        <v>3</v>
      </c>
      <c r="G142" s="88">
        <v>0</v>
      </c>
      <c r="H142" s="91">
        <f t="shared" si="2"/>
        <v>0</v>
      </c>
    </row>
    <row r="143" spans="1:8" ht="15" customHeight="1" x14ac:dyDescent="0.3">
      <c r="A143" s="93"/>
      <c r="B143" s="88" t="s">
        <v>5700</v>
      </c>
      <c r="C143" s="89" t="s">
        <v>10523</v>
      </c>
      <c r="D143" s="90" t="s">
        <v>10264</v>
      </c>
      <c r="E143" s="50" t="s">
        <v>10656</v>
      </c>
      <c r="F143" s="90">
        <v>3</v>
      </c>
      <c r="G143" s="88">
        <v>0</v>
      </c>
      <c r="H143" s="91">
        <f t="shared" si="2"/>
        <v>0</v>
      </c>
    </row>
    <row r="144" spans="1:8" ht="15" customHeight="1" x14ac:dyDescent="0.3">
      <c r="A144" s="93"/>
      <c r="B144" s="88" t="s">
        <v>5700</v>
      </c>
      <c r="C144" s="89" t="s">
        <v>10524</v>
      </c>
      <c r="D144" s="90" t="s">
        <v>10271</v>
      </c>
      <c r="E144" s="50" t="s">
        <v>10657</v>
      </c>
      <c r="F144" s="90">
        <v>3</v>
      </c>
      <c r="G144" s="88">
        <v>0</v>
      </c>
      <c r="H144" s="91">
        <f t="shared" si="2"/>
        <v>0</v>
      </c>
    </row>
    <row r="145" spans="1:8" ht="15" customHeight="1" x14ac:dyDescent="0.3">
      <c r="A145" s="93"/>
      <c r="B145" s="88" t="s">
        <v>5700</v>
      </c>
      <c r="C145" s="89" t="s">
        <v>10525</v>
      </c>
      <c r="D145" s="90" t="s">
        <v>10669</v>
      </c>
      <c r="E145" s="50" t="s">
        <v>10658</v>
      </c>
      <c r="F145" s="90">
        <v>3</v>
      </c>
      <c r="G145" s="88">
        <v>0</v>
      </c>
      <c r="H145" s="91">
        <f t="shared" si="2"/>
        <v>0</v>
      </c>
    </row>
    <row r="146" spans="1:8" ht="15" customHeight="1" x14ac:dyDescent="0.3">
      <c r="A146" s="93"/>
      <c r="B146" s="88" t="s">
        <v>5700</v>
      </c>
      <c r="C146" s="89" t="s">
        <v>10526</v>
      </c>
      <c r="D146" s="90" t="s">
        <v>10284</v>
      </c>
      <c r="E146" s="50" t="s">
        <v>10659</v>
      </c>
      <c r="F146" s="90">
        <v>3</v>
      </c>
      <c r="G146" s="88">
        <v>0</v>
      </c>
      <c r="H146" s="91">
        <f t="shared" si="2"/>
        <v>0</v>
      </c>
    </row>
    <row r="147" spans="1:8" ht="15" customHeight="1" x14ac:dyDescent="0.3">
      <c r="A147" s="93"/>
      <c r="B147" s="88" t="s">
        <v>5700</v>
      </c>
      <c r="C147" s="89" t="s">
        <v>10527</v>
      </c>
      <c r="D147" s="90" t="s">
        <v>10290</v>
      </c>
      <c r="E147" s="52" t="s">
        <v>10660</v>
      </c>
      <c r="F147" s="90">
        <v>3</v>
      </c>
      <c r="G147" s="88">
        <v>0</v>
      </c>
      <c r="H147" s="91">
        <f t="shared" si="2"/>
        <v>0</v>
      </c>
    </row>
    <row r="148" spans="1:8" ht="15" customHeight="1" x14ac:dyDescent="0.3">
      <c r="A148" s="93"/>
      <c r="B148" s="88" t="s">
        <v>5700</v>
      </c>
      <c r="C148" s="89" t="s">
        <v>10528</v>
      </c>
      <c r="D148" s="90" t="s">
        <v>10296</v>
      </c>
      <c r="E148" s="50" t="s">
        <v>10661</v>
      </c>
      <c r="F148" s="90">
        <v>3</v>
      </c>
      <c r="G148" s="88">
        <v>0</v>
      </c>
      <c r="H148" s="91">
        <f t="shared" si="2"/>
        <v>0</v>
      </c>
    </row>
    <row r="149" spans="1:8" ht="15" customHeight="1" x14ac:dyDescent="0.3">
      <c r="A149" s="93"/>
      <c r="B149" s="88" t="s">
        <v>5700</v>
      </c>
      <c r="C149" s="89" t="s">
        <v>10529</v>
      </c>
      <c r="D149" s="90" t="s">
        <v>10302</v>
      </c>
      <c r="E149" s="52" t="s">
        <v>10662</v>
      </c>
      <c r="F149" s="90">
        <v>3</v>
      </c>
      <c r="G149" s="88">
        <v>0</v>
      </c>
      <c r="H149" s="91">
        <f t="shared" si="2"/>
        <v>0</v>
      </c>
    </row>
    <row r="150" spans="1:8" ht="15" customHeight="1" x14ac:dyDescent="0.3">
      <c r="A150" s="93"/>
      <c r="B150" s="88" t="s">
        <v>5700</v>
      </c>
      <c r="C150" s="89" t="s">
        <v>10530</v>
      </c>
      <c r="D150" s="90" t="s">
        <v>10309</v>
      </c>
      <c r="E150" s="50" t="s">
        <v>10668</v>
      </c>
      <c r="F150" s="90">
        <v>3</v>
      </c>
      <c r="G150" s="88">
        <v>0</v>
      </c>
      <c r="H150" s="91">
        <f t="shared" si="2"/>
        <v>0</v>
      </c>
    </row>
    <row r="151" spans="1:8" ht="15" customHeight="1" x14ac:dyDescent="0.3">
      <c r="A151" s="93"/>
      <c r="B151" s="88" t="s">
        <v>5700</v>
      </c>
      <c r="C151" s="89" t="s">
        <v>10531</v>
      </c>
      <c r="D151" s="90" t="s">
        <v>10316</v>
      </c>
      <c r="E151" s="50" t="s">
        <v>10588</v>
      </c>
      <c r="F151" s="90">
        <v>3</v>
      </c>
      <c r="G151" s="88">
        <v>0</v>
      </c>
      <c r="H151" s="91">
        <f t="shared" si="2"/>
        <v>0</v>
      </c>
    </row>
    <row r="152" spans="1:8" ht="15" customHeight="1" x14ac:dyDescent="0.3">
      <c r="A152" s="93"/>
      <c r="B152" s="88" t="s">
        <v>5700</v>
      </c>
      <c r="C152" s="89" t="s">
        <v>10532</v>
      </c>
      <c r="D152" s="90" t="s">
        <v>10323</v>
      </c>
      <c r="E152" s="50" t="s">
        <v>10709</v>
      </c>
      <c r="F152" s="90">
        <v>3</v>
      </c>
      <c r="G152" s="88">
        <v>0</v>
      </c>
      <c r="H152" s="91">
        <f t="shared" si="2"/>
        <v>0</v>
      </c>
    </row>
    <row r="153" spans="1:8" ht="15" customHeight="1" x14ac:dyDescent="0.3">
      <c r="A153" s="93"/>
      <c r="B153" s="88" t="s">
        <v>5700</v>
      </c>
      <c r="C153" s="89" t="s">
        <v>10533</v>
      </c>
      <c r="D153" s="90" t="s">
        <v>10329</v>
      </c>
      <c r="E153" s="50" t="s">
        <v>10664</v>
      </c>
      <c r="F153" s="90">
        <v>3</v>
      </c>
      <c r="G153" s="88">
        <v>0</v>
      </c>
      <c r="H153" s="91">
        <f t="shared" si="2"/>
        <v>0</v>
      </c>
    </row>
    <row r="154" spans="1:8" ht="15" customHeight="1" x14ac:dyDescent="0.3">
      <c r="A154" s="93"/>
      <c r="B154" s="88" t="s">
        <v>5700</v>
      </c>
      <c r="C154" s="89" t="s">
        <v>10534</v>
      </c>
      <c r="D154" s="90" t="s">
        <v>10335</v>
      </c>
      <c r="E154" s="50" t="s">
        <v>10590</v>
      </c>
      <c r="F154" s="90">
        <v>3</v>
      </c>
      <c r="G154" s="88">
        <v>0</v>
      </c>
      <c r="H154" s="91">
        <f t="shared" si="2"/>
        <v>0</v>
      </c>
    </row>
    <row r="155" spans="1:8" ht="15" customHeight="1" x14ac:dyDescent="0.3">
      <c r="A155" s="94"/>
      <c r="B155" s="88" t="s">
        <v>5700</v>
      </c>
      <c r="C155" s="89" t="s">
        <v>10535</v>
      </c>
      <c r="D155" s="90" t="s">
        <v>10342</v>
      </c>
      <c r="E155" s="52" t="s">
        <v>10666</v>
      </c>
      <c r="F155" s="90">
        <v>3</v>
      </c>
      <c r="G155" s="88">
        <v>0</v>
      </c>
      <c r="H155" s="91">
        <f t="shared" si="2"/>
        <v>0</v>
      </c>
    </row>
    <row r="156" spans="1:8" ht="15" customHeight="1" x14ac:dyDescent="0.3">
      <c r="A156" s="95" t="s">
        <v>10631</v>
      </c>
      <c r="B156" s="76" t="s">
        <v>75</v>
      </c>
      <c r="C156" s="77" t="s">
        <v>10536</v>
      </c>
      <c r="D156" s="78" t="s">
        <v>10350</v>
      </c>
      <c r="E156" s="50" t="s">
        <v>10670</v>
      </c>
      <c r="F156" s="78">
        <v>3</v>
      </c>
      <c r="G156" s="76">
        <v>0</v>
      </c>
      <c r="H156" s="79">
        <f t="shared" si="2"/>
        <v>0</v>
      </c>
    </row>
    <row r="157" spans="1:8" ht="15" customHeight="1" x14ac:dyDescent="0.3">
      <c r="A157" s="96"/>
      <c r="B157" s="76" t="s">
        <v>75</v>
      </c>
      <c r="C157" s="77" t="s">
        <v>10537</v>
      </c>
      <c r="D157" s="78" t="s">
        <v>10357</v>
      </c>
      <c r="E157" s="50" t="s">
        <v>10710</v>
      </c>
      <c r="F157" s="78">
        <v>3</v>
      </c>
      <c r="G157" s="76">
        <v>0</v>
      </c>
      <c r="H157" s="79">
        <f t="shared" si="2"/>
        <v>0</v>
      </c>
    </row>
    <row r="158" spans="1:8" ht="15" customHeight="1" x14ac:dyDescent="0.3">
      <c r="A158" s="96"/>
      <c r="B158" s="76" t="s">
        <v>75</v>
      </c>
      <c r="C158" s="77" t="s">
        <v>10538</v>
      </c>
      <c r="D158" s="78" t="s">
        <v>10364</v>
      </c>
      <c r="E158" s="50" t="s">
        <v>10711</v>
      </c>
      <c r="F158" s="78">
        <v>3</v>
      </c>
      <c r="G158" s="76">
        <v>0</v>
      </c>
      <c r="H158" s="79">
        <f t="shared" si="2"/>
        <v>0</v>
      </c>
    </row>
    <row r="159" spans="1:8" ht="15" customHeight="1" x14ac:dyDescent="0.3">
      <c r="A159" s="96"/>
      <c r="B159" s="76" t="s">
        <v>75</v>
      </c>
      <c r="C159" s="77" t="s">
        <v>10539</v>
      </c>
      <c r="D159" s="78" t="s">
        <v>10370</v>
      </c>
      <c r="E159" s="50" t="s">
        <v>10595</v>
      </c>
      <c r="F159" s="78">
        <v>3</v>
      </c>
      <c r="G159" s="76">
        <v>0</v>
      </c>
      <c r="H159" s="79">
        <f t="shared" si="2"/>
        <v>0</v>
      </c>
    </row>
    <row r="160" spans="1:8" ht="15" customHeight="1" x14ac:dyDescent="0.3">
      <c r="A160" s="96"/>
      <c r="B160" s="76" t="s">
        <v>75</v>
      </c>
      <c r="C160" s="77" t="s">
        <v>10540</v>
      </c>
      <c r="D160" s="78" t="s">
        <v>10377</v>
      </c>
      <c r="E160" s="50" t="s">
        <v>10674</v>
      </c>
      <c r="F160" s="78">
        <v>3</v>
      </c>
      <c r="G160" s="76">
        <v>0</v>
      </c>
      <c r="H160" s="79">
        <f t="shared" si="2"/>
        <v>0</v>
      </c>
    </row>
    <row r="161" spans="1:8" ht="15" customHeight="1" x14ac:dyDescent="0.3">
      <c r="A161" s="96"/>
      <c r="B161" s="76" t="s">
        <v>75</v>
      </c>
      <c r="C161" s="77" t="s">
        <v>10541</v>
      </c>
      <c r="D161" s="78" t="s">
        <v>10384</v>
      </c>
      <c r="E161" s="52" t="s">
        <v>10675</v>
      </c>
      <c r="F161" s="78">
        <v>3</v>
      </c>
      <c r="G161" s="76">
        <v>0</v>
      </c>
      <c r="H161" s="79">
        <f t="shared" si="2"/>
        <v>0</v>
      </c>
    </row>
    <row r="162" spans="1:8" ht="15" customHeight="1" x14ac:dyDescent="0.3">
      <c r="A162" s="96"/>
      <c r="B162" s="76" t="s">
        <v>75</v>
      </c>
      <c r="C162" s="77" t="s">
        <v>10543</v>
      </c>
      <c r="D162" s="78" t="s">
        <v>10398</v>
      </c>
      <c r="E162" s="52" t="s">
        <v>10597</v>
      </c>
      <c r="F162" s="78">
        <v>3</v>
      </c>
      <c r="G162" s="76">
        <v>0</v>
      </c>
      <c r="H162" s="79">
        <f t="shared" si="2"/>
        <v>0</v>
      </c>
    </row>
    <row r="163" spans="1:8" ht="15" customHeight="1" x14ac:dyDescent="0.3">
      <c r="A163" s="96"/>
      <c r="B163" s="76" t="s">
        <v>75</v>
      </c>
      <c r="C163" s="77" t="s">
        <v>10544</v>
      </c>
      <c r="D163" s="78" t="s">
        <v>10404</v>
      </c>
      <c r="E163" s="52" t="s">
        <v>10712</v>
      </c>
      <c r="F163" s="78">
        <v>3</v>
      </c>
      <c r="G163" s="76">
        <v>0</v>
      </c>
      <c r="H163" s="79">
        <f t="shared" si="2"/>
        <v>0</v>
      </c>
    </row>
    <row r="164" spans="1:8" ht="15" customHeight="1" x14ac:dyDescent="0.3">
      <c r="A164" s="96"/>
      <c r="B164" s="76" t="s">
        <v>75</v>
      </c>
      <c r="C164" s="77" t="s">
        <v>10546</v>
      </c>
      <c r="D164" s="78" t="s">
        <v>10419</v>
      </c>
      <c r="E164" s="52" t="s">
        <v>10677</v>
      </c>
      <c r="F164" s="78">
        <v>3</v>
      </c>
      <c r="G164" s="76">
        <v>0</v>
      </c>
      <c r="H164" s="79">
        <f t="shared" si="2"/>
        <v>0</v>
      </c>
    </row>
    <row r="165" spans="1:8" ht="15" customHeight="1" x14ac:dyDescent="0.3">
      <c r="A165" s="96"/>
      <c r="B165" s="76" t="s">
        <v>75</v>
      </c>
      <c r="C165" s="77" t="s">
        <v>10548</v>
      </c>
      <c r="D165" s="78" t="s">
        <v>10432</v>
      </c>
      <c r="E165" s="52" t="s">
        <v>10678</v>
      </c>
      <c r="F165" s="78">
        <v>3</v>
      </c>
      <c r="G165" s="76">
        <v>0</v>
      </c>
      <c r="H165" s="79">
        <f t="shared" si="2"/>
        <v>0</v>
      </c>
    </row>
    <row r="166" spans="1:8" ht="15" customHeight="1" x14ac:dyDescent="0.3">
      <c r="A166" s="96"/>
      <c r="B166" s="76" t="s">
        <v>75</v>
      </c>
      <c r="C166" s="77" t="s">
        <v>10549</v>
      </c>
      <c r="D166" s="78" t="s">
        <v>10439</v>
      </c>
      <c r="E166" s="50" t="s">
        <v>10679</v>
      </c>
      <c r="F166" s="78">
        <v>3</v>
      </c>
      <c r="G166" s="76">
        <v>0</v>
      </c>
      <c r="H166" s="79">
        <f t="shared" si="2"/>
        <v>0</v>
      </c>
    </row>
    <row r="167" spans="1:8" ht="15" customHeight="1" x14ac:dyDescent="0.3">
      <c r="A167" s="96"/>
      <c r="B167" s="76" t="s">
        <v>75</v>
      </c>
      <c r="C167" s="77" t="s">
        <v>10550</v>
      </c>
      <c r="D167" s="78" t="s">
        <v>10446</v>
      </c>
      <c r="E167" s="52" t="s">
        <v>10680</v>
      </c>
      <c r="F167" s="78">
        <v>3</v>
      </c>
      <c r="G167" s="76">
        <v>0</v>
      </c>
      <c r="H167" s="79">
        <f t="shared" si="2"/>
        <v>0</v>
      </c>
    </row>
    <row r="168" spans="1:8" ht="15" customHeight="1" x14ac:dyDescent="0.3">
      <c r="A168" s="96"/>
      <c r="B168" s="76" t="s">
        <v>75</v>
      </c>
      <c r="C168" s="77" t="s">
        <v>10551</v>
      </c>
      <c r="D168" s="78" t="s">
        <v>10453</v>
      </c>
      <c r="E168" s="50" t="s">
        <v>10681</v>
      </c>
      <c r="F168" s="78">
        <v>3</v>
      </c>
      <c r="G168" s="76">
        <v>0</v>
      </c>
      <c r="H168" s="79">
        <f t="shared" si="2"/>
        <v>0</v>
      </c>
    </row>
    <row r="169" spans="1:8" ht="15" customHeight="1" x14ac:dyDescent="0.3">
      <c r="A169" s="96"/>
      <c r="B169" s="76" t="s">
        <v>75</v>
      </c>
      <c r="C169" s="77" t="s">
        <v>10552</v>
      </c>
      <c r="D169" s="78" t="s">
        <v>10459</v>
      </c>
      <c r="E169" s="50" t="s">
        <v>10682</v>
      </c>
      <c r="F169" s="78">
        <v>3</v>
      </c>
      <c r="G169" s="76">
        <v>0</v>
      </c>
      <c r="H169" s="79">
        <f t="shared" si="2"/>
        <v>0</v>
      </c>
    </row>
    <row r="170" spans="1:8" ht="15" customHeight="1" x14ac:dyDescent="0.3">
      <c r="A170" s="96"/>
      <c r="B170" s="76" t="s">
        <v>75</v>
      </c>
      <c r="C170" s="77" t="s">
        <v>10553</v>
      </c>
      <c r="D170" s="78" t="s">
        <v>10466</v>
      </c>
      <c r="E170" s="50" t="s">
        <v>10713</v>
      </c>
      <c r="F170" s="78">
        <v>3</v>
      </c>
      <c r="G170" s="76">
        <v>0</v>
      </c>
      <c r="H170" s="79">
        <f t="shared" si="2"/>
        <v>0</v>
      </c>
    </row>
    <row r="171" spans="1:8" ht="15" customHeight="1" x14ac:dyDescent="0.3">
      <c r="A171" s="96"/>
      <c r="B171" s="76" t="s">
        <v>75</v>
      </c>
      <c r="C171" s="77" t="s">
        <v>10554</v>
      </c>
      <c r="D171" s="78" t="s">
        <v>10472</v>
      </c>
      <c r="E171" s="50" t="s">
        <v>10604</v>
      </c>
      <c r="F171" s="78">
        <v>3</v>
      </c>
      <c r="G171" s="76">
        <v>0</v>
      </c>
      <c r="H171" s="79">
        <f t="shared" si="2"/>
        <v>0</v>
      </c>
    </row>
    <row r="172" spans="1:8" ht="15" customHeight="1" x14ac:dyDescent="0.3">
      <c r="A172" s="97"/>
      <c r="B172" s="76" t="s">
        <v>75</v>
      </c>
      <c r="C172" s="77" t="s">
        <v>10555</v>
      </c>
      <c r="D172" s="78" t="s">
        <v>10479</v>
      </c>
      <c r="E172" s="52" t="s">
        <v>10684</v>
      </c>
      <c r="F172" s="78">
        <v>3</v>
      </c>
      <c r="G172" s="76">
        <v>0</v>
      </c>
      <c r="H172" s="79">
        <f t="shared" si="2"/>
        <v>0</v>
      </c>
    </row>
    <row r="173" spans="1:8" ht="15" customHeight="1" x14ac:dyDescent="0.3">
      <c r="A173" s="101" t="s">
        <v>10632</v>
      </c>
      <c r="B173" s="80" t="s">
        <v>5716</v>
      </c>
      <c r="C173" s="81" t="s">
        <v>10536</v>
      </c>
      <c r="D173" s="82" t="s">
        <v>10350</v>
      </c>
      <c r="E173" s="50" t="s">
        <v>10670</v>
      </c>
      <c r="F173" s="82">
        <v>3</v>
      </c>
      <c r="G173" s="80">
        <v>0</v>
      </c>
      <c r="H173" s="83">
        <f t="shared" si="2"/>
        <v>0</v>
      </c>
    </row>
    <row r="174" spans="1:8" ht="15" customHeight="1" x14ac:dyDescent="0.3">
      <c r="A174" s="102"/>
      <c r="B174" s="80" t="s">
        <v>5716</v>
      </c>
      <c r="C174" s="81" t="s">
        <v>10537</v>
      </c>
      <c r="D174" s="82" t="s">
        <v>10357</v>
      </c>
      <c r="E174" s="50" t="s">
        <v>10671</v>
      </c>
      <c r="F174" s="82">
        <v>3</v>
      </c>
      <c r="G174" s="80">
        <v>0</v>
      </c>
      <c r="H174" s="83">
        <f t="shared" si="2"/>
        <v>0</v>
      </c>
    </row>
    <row r="175" spans="1:8" ht="15" customHeight="1" x14ac:dyDescent="0.3">
      <c r="A175" s="102"/>
      <c r="B175" s="80" t="s">
        <v>5716</v>
      </c>
      <c r="C175" s="81" t="s">
        <v>10538</v>
      </c>
      <c r="D175" s="82" t="s">
        <v>10364</v>
      </c>
      <c r="E175" s="50" t="s">
        <v>10672</v>
      </c>
      <c r="F175" s="82">
        <v>3</v>
      </c>
      <c r="G175" s="80">
        <v>0</v>
      </c>
      <c r="H175" s="83">
        <f t="shared" si="2"/>
        <v>0</v>
      </c>
    </row>
    <row r="176" spans="1:8" ht="15" customHeight="1" x14ac:dyDescent="0.3">
      <c r="A176" s="102"/>
      <c r="B176" s="80" t="s">
        <v>5716</v>
      </c>
      <c r="C176" s="81" t="s">
        <v>10539</v>
      </c>
      <c r="D176" s="82" t="s">
        <v>10370</v>
      </c>
      <c r="E176" s="50" t="s">
        <v>10673</v>
      </c>
      <c r="F176" s="82">
        <v>3</v>
      </c>
      <c r="G176" s="80">
        <v>0</v>
      </c>
      <c r="H176" s="83">
        <f t="shared" si="2"/>
        <v>0</v>
      </c>
    </row>
    <row r="177" spans="1:8" ht="15" customHeight="1" x14ac:dyDescent="0.3">
      <c r="A177" s="102"/>
      <c r="B177" s="80" t="s">
        <v>5716</v>
      </c>
      <c r="C177" s="81" t="s">
        <v>10540</v>
      </c>
      <c r="D177" s="82" t="s">
        <v>10377</v>
      </c>
      <c r="E177" s="50" t="s">
        <v>10674</v>
      </c>
      <c r="F177" s="82">
        <v>3</v>
      </c>
      <c r="G177" s="80">
        <v>0</v>
      </c>
      <c r="H177" s="83">
        <f t="shared" si="2"/>
        <v>0</v>
      </c>
    </row>
    <row r="178" spans="1:8" ht="15" customHeight="1" x14ac:dyDescent="0.3">
      <c r="A178" s="102"/>
      <c r="B178" s="80" t="s">
        <v>5716</v>
      </c>
      <c r="C178" s="81" t="s">
        <v>10541</v>
      </c>
      <c r="D178" s="82" t="s">
        <v>10384</v>
      </c>
      <c r="E178" s="50" t="s">
        <v>10685</v>
      </c>
      <c r="F178" s="82">
        <v>3</v>
      </c>
      <c r="G178" s="80">
        <v>0</v>
      </c>
      <c r="H178" s="83">
        <f t="shared" si="2"/>
        <v>0</v>
      </c>
    </row>
    <row r="179" spans="1:8" ht="15" customHeight="1" x14ac:dyDescent="0.3">
      <c r="A179" s="102"/>
      <c r="B179" s="80" t="s">
        <v>5716</v>
      </c>
      <c r="C179" s="81" t="s">
        <v>10543</v>
      </c>
      <c r="D179" s="82" t="s">
        <v>10398</v>
      </c>
      <c r="E179" s="52" t="s">
        <v>10676</v>
      </c>
      <c r="F179" s="82">
        <v>3</v>
      </c>
      <c r="G179" s="80">
        <v>0</v>
      </c>
      <c r="H179" s="83">
        <f t="shared" si="2"/>
        <v>0</v>
      </c>
    </row>
    <row r="180" spans="1:8" ht="15" customHeight="1" x14ac:dyDescent="0.3">
      <c r="A180" s="102"/>
      <c r="B180" s="80" t="s">
        <v>5716</v>
      </c>
      <c r="C180" s="81" t="s">
        <v>10544</v>
      </c>
      <c r="D180" s="82" t="s">
        <v>10404</v>
      </c>
      <c r="E180" s="52" t="s">
        <v>10712</v>
      </c>
      <c r="F180" s="82">
        <v>3</v>
      </c>
      <c r="G180" s="80">
        <v>0</v>
      </c>
      <c r="H180" s="83">
        <f t="shared" si="2"/>
        <v>0</v>
      </c>
    </row>
    <row r="181" spans="1:8" ht="15" customHeight="1" x14ac:dyDescent="0.3">
      <c r="A181" s="102"/>
      <c r="B181" s="80" t="s">
        <v>5716</v>
      </c>
      <c r="C181" s="81" t="s">
        <v>10545</v>
      </c>
      <c r="D181" s="82" t="s">
        <v>10412</v>
      </c>
      <c r="E181" s="52" t="s">
        <v>10599</v>
      </c>
      <c r="F181" s="82">
        <v>2</v>
      </c>
      <c r="G181" s="80">
        <v>0</v>
      </c>
      <c r="H181" s="83">
        <f t="shared" si="2"/>
        <v>0</v>
      </c>
    </row>
    <row r="182" spans="1:8" ht="15" customHeight="1" x14ac:dyDescent="0.3">
      <c r="A182" s="102"/>
      <c r="B182" s="80" t="s">
        <v>5716</v>
      </c>
      <c r="C182" s="81" t="s">
        <v>10546</v>
      </c>
      <c r="D182" s="82" t="s">
        <v>10419</v>
      </c>
      <c r="E182" s="52" t="s">
        <v>10677</v>
      </c>
      <c r="F182" s="82">
        <v>3</v>
      </c>
      <c r="G182" s="80">
        <v>0</v>
      </c>
      <c r="H182" s="83">
        <f t="shared" si="2"/>
        <v>0</v>
      </c>
    </row>
    <row r="183" spans="1:8" ht="15" customHeight="1" x14ac:dyDescent="0.3">
      <c r="A183" s="102"/>
      <c r="B183" s="80" t="s">
        <v>5716</v>
      </c>
      <c r="C183" s="81" t="s">
        <v>10547</v>
      </c>
      <c r="D183" s="82" t="s">
        <v>10425</v>
      </c>
      <c r="E183" s="50" t="s">
        <v>10714</v>
      </c>
      <c r="F183" s="82">
        <v>3</v>
      </c>
      <c r="G183" s="80">
        <v>0</v>
      </c>
      <c r="H183" s="83">
        <f t="shared" si="2"/>
        <v>0</v>
      </c>
    </row>
    <row r="184" spans="1:8" ht="15" customHeight="1" x14ac:dyDescent="0.3">
      <c r="A184" s="102"/>
      <c r="B184" s="80" t="s">
        <v>5716</v>
      </c>
      <c r="C184" s="81" t="s">
        <v>10548</v>
      </c>
      <c r="D184" s="82" t="s">
        <v>10432</v>
      </c>
      <c r="E184" s="52" t="s">
        <v>10678</v>
      </c>
      <c r="F184" s="82">
        <v>3</v>
      </c>
      <c r="G184" s="80">
        <v>0</v>
      </c>
      <c r="H184" s="83">
        <f t="shared" si="2"/>
        <v>0</v>
      </c>
    </row>
    <row r="185" spans="1:8" ht="15" customHeight="1" x14ac:dyDescent="0.3">
      <c r="A185" s="102"/>
      <c r="B185" s="80" t="s">
        <v>5716</v>
      </c>
      <c r="C185" s="81" t="s">
        <v>10549</v>
      </c>
      <c r="D185" s="82" t="s">
        <v>10439</v>
      </c>
      <c r="E185" s="50" t="s">
        <v>10679</v>
      </c>
      <c r="F185" s="82">
        <v>3</v>
      </c>
      <c r="G185" s="80">
        <v>0</v>
      </c>
      <c r="H185" s="83">
        <f t="shared" si="2"/>
        <v>0</v>
      </c>
    </row>
    <row r="186" spans="1:8" ht="15" customHeight="1" x14ac:dyDescent="0.3">
      <c r="A186" s="102"/>
      <c r="B186" s="80" t="s">
        <v>5716</v>
      </c>
      <c r="C186" s="81" t="s">
        <v>10550</v>
      </c>
      <c r="D186" s="82" t="s">
        <v>10446</v>
      </c>
      <c r="E186" s="52" t="s">
        <v>10680</v>
      </c>
      <c r="F186" s="82">
        <v>3</v>
      </c>
      <c r="G186" s="80">
        <v>0</v>
      </c>
      <c r="H186" s="83">
        <f t="shared" si="2"/>
        <v>0</v>
      </c>
    </row>
    <row r="187" spans="1:8" ht="15" customHeight="1" x14ac:dyDescent="0.3">
      <c r="A187" s="102"/>
      <c r="B187" s="80" t="s">
        <v>5716</v>
      </c>
      <c r="C187" s="81" t="s">
        <v>10551</v>
      </c>
      <c r="D187" s="82" t="s">
        <v>10453</v>
      </c>
      <c r="E187" s="50" t="s">
        <v>10681</v>
      </c>
      <c r="F187" s="82">
        <v>3</v>
      </c>
      <c r="G187" s="80">
        <v>0</v>
      </c>
      <c r="H187" s="83">
        <f t="shared" si="2"/>
        <v>0</v>
      </c>
    </row>
    <row r="188" spans="1:8" ht="15" customHeight="1" x14ac:dyDescent="0.3">
      <c r="A188" s="102"/>
      <c r="B188" s="80" t="s">
        <v>5716</v>
      </c>
      <c r="C188" s="81" t="s">
        <v>10552</v>
      </c>
      <c r="D188" s="82" t="s">
        <v>10459</v>
      </c>
      <c r="E188" s="50" t="s">
        <v>10682</v>
      </c>
      <c r="F188" s="82">
        <v>3</v>
      </c>
      <c r="G188" s="80">
        <v>0</v>
      </c>
      <c r="H188" s="83">
        <f t="shared" si="2"/>
        <v>0</v>
      </c>
    </row>
    <row r="189" spans="1:8" ht="15" customHeight="1" x14ac:dyDescent="0.3">
      <c r="A189" s="102"/>
      <c r="B189" s="80" t="s">
        <v>5716</v>
      </c>
      <c r="C189" s="81" t="s">
        <v>10553</v>
      </c>
      <c r="D189" s="82" t="s">
        <v>10466</v>
      </c>
      <c r="E189" s="50" t="s">
        <v>10683</v>
      </c>
      <c r="F189" s="82">
        <v>3</v>
      </c>
      <c r="G189" s="80">
        <v>0</v>
      </c>
      <c r="H189" s="83">
        <f t="shared" si="2"/>
        <v>0</v>
      </c>
    </row>
    <row r="190" spans="1:8" ht="15" customHeight="1" x14ac:dyDescent="0.3">
      <c r="A190" s="102"/>
      <c r="B190" s="80" t="s">
        <v>5716</v>
      </c>
      <c r="C190" s="81" t="s">
        <v>10554</v>
      </c>
      <c r="D190" s="82" t="s">
        <v>10472</v>
      </c>
      <c r="E190" s="50" t="s">
        <v>10683</v>
      </c>
      <c r="F190" s="82">
        <v>3</v>
      </c>
      <c r="G190" s="80">
        <v>0</v>
      </c>
      <c r="H190" s="83">
        <f t="shared" si="2"/>
        <v>0</v>
      </c>
    </row>
    <row r="191" spans="1:8" ht="15" customHeight="1" x14ac:dyDescent="0.3">
      <c r="A191" s="103"/>
      <c r="B191" s="80" t="s">
        <v>5716</v>
      </c>
      <c r="C191" s="81" t="s">
        <v>10555</v>
      </c>
      <c r="D191" s="82" t="s">
        <v>10479</v>
      </c>
      <c r="E191" s="52" t="s">
        <v>10605</v>
      </c>
      <c r="F191" s="82">
        <v>3</v>
      </c>
      <c r="G191" s="80">
        <v>0</v>
      </c>
      <c r="H191" s="83">
        <f t="shared" si="2"/>
        <v>0</v>
      </c>
    </row>
    <row r="192" spans="1:8" ht="15" customHeight="1" x14ac:dyDescent="0.3">
      <c r="A192" s="104" t="s">
        <v>10633</v>
      </c>
      <c r="B192" s="84" t="s">
        <v>5701</v>
      </c>
      <c r="C192" s="85" t="s">
        <v>10536</v>
      </c>
      <c r="D192" s="86" t="s">
        <v>10350</v>
      </c>
      <c r="E192" s="50" t="s">
        <v>10715</v>
      </c>
      <c r="F192" s="86">
        <v>3</v>
      </c>
      <c r="G192" s="84">
        <v>0</v>
      </c>
      <c r="H192" s="87">
        <f t="shared" si="2"/>
        <v>0</v>
      </c>
    </row>
    <row r="193" spans="1:8" ht="15" customHeight="1" x14ac:dyDescent="0.3">
      <c r="A193" s="105"/>
      <c r="B193" s="84" t="s">
        <v>5701</v>
      </c>
      <c r="C193" s="85" t="s">
        <v>10537</v>
      </c>
      <c r="D193" s="86" t="s">
        <v>10357</v>
      </c>
      <c r="E193" s="50" t="s">
        <v>10710</v>
      </c>
      <c r="F193" s="86">
        <v>3</v>
      </c>
      <c r="G193" s="84">
        <v>0</v>
      </c>
      <c r="H193" s="87">
        <f t="shared" si="2"/>
        <v>0</v>
      </c>
    </row>
    <row r="194" spans="1:8" ht="15" customHeight="1" x14ac:dyDescent="0.3">
      <c r="A194" s="105"/>
      <c r="B194" s="84" t="s">
        <v>5701</v>
      </c>
      <c r="C194" s="85" t="s">
        <v>10538</v>
      </c>
      <c r="D194" s="86" t="s">
        <v>10364</v>
      </c>
      <c r="E194" s="50" t="s">
        <v>10716</v>
      </c>
      <c r="F194" s="86">
        <v>3</v>
      </c>
      <c r="G194" s="84">
        <v>0</v>
      </c>
      <c r="H194" s="87">
        <f t="shared" si="2"/>
        <v>0</v>
      </c>
    </row>
    <row r="195" spans="1:8" ht="15" customHeight="1" x14ac:dyDescent="0.3">
      <c r="A195" s="105"/>
      <c r="B195" s="84" t="s">
        <v>5701</v>
      </c>
      <c r="C195" s="85" t="s">
        <v>10539</v>
      </c>
      <c r="D195" s="86" t="s">
        <v>10370</v>
      </c>
      <c r="E195" s="50" t="s">
        <v>10595</v>
      </c>
      <c r="F195" s="86">
        <v>3</v>
      </c>
      <c r="G195" s="84">
        <v>0</v>
      </c>
      <c r="H195" s="87">
        <f t="shared" si="2"/>
        <v>0</v>
      </c>
    </row>
    <row r="196" spans="1:8" ht="15" customHeight="1" x14ac:dyDescent="0.3">
      <c r="A196" s="105"/>
      <c r="B196" s="84" t="s">
        <v>5701</v>
      </c>
      <c r="C196" s="85" t="s">
        <v>10540</v>
      </c>
      <c r="D196" s="86" t="s">
        <v>10377</v>
      </c>
      <c r="E196" s="50" t="s">
        <v>10674</v>
      </c>
      <c r="F196" s="86">
        <v>3</v>
      </c>
      <c r="G196" s="84">
        <v>0</v>
      </c>
      <c r="H196" s="87">
        <f t="shared" si="2"/>
        <v>0</v>
      </c>
    </row>
    <row r="197" spans="1:8" ht="15" customHeight="1" x14ac:dyDescent="0.3">
      <c r="A197" s="105"/>
      <c r="B197" s="84" t="s">
        <v>5701</v>
      </c>
      <c r="C197" s="85" t="s">
        <v>10541</v>
      </c>
      <c r="D197" s="86" t="s">
        <v>10384</v>
      </c>
      <c r="E197" s="52" t="s">
        <v>10675</v>
      </c>
      <c r="F197" s="86">
        <v>3</v>
      </c>
      <c r="G197" s="84">
        <v>0</v>
      </c>
      <c r="H197" s="87">
        <f t="shared" si="2"/>
        <v>0</v>
      </c>
    </row>
    <row r="198" spans="1:8" ht="15" customHeight="1" x14ac:dyDescent="0.3">
      <c r="A198" s="105"/>
      <c r="B198" s="84" t="s">
        <v>5701</v>
      </c>
      <c r="C198" s="85" t="s">
        <v>10543</v>
      </c>
      <c r="D198" s="86" t="s">
        <v>10398</v>
      </c>
      <c r="E198" s="52" t="s">
        <v>10597</v>
      </c>
      <c r="F198" s="86">
        <v>3</v>
      </c>
      <c r="G198" s="84">
        <v>0</v>
      </c>
      <c r="H198" s="87">
        <f t="shared" si="2"/>
        <v>0</v>
      </c>
    </row>
    <row r="199" spans="1:8" ht="15" customHeight="1" x14ac:dyDescent="0.3">
      <c r="A199" s="105"/>
      <c r="B199" s="84" t="s">
        <v>5701</v>
      </c>
      <c r="C199" s="85" t="s">
        <v>10544</v>
      </c>
      <c r="D199" s="86" t="s">
        <v>10404</v>
      </c>
      <c r="E199" s="52" t="s">
        <v>10598</v>
      </c>
      <c r="F199" s="86">
        <v>3</v>
      </c>
      <c r="G199" s="84">
        <v>0</v>
      </c>
      <c r="H199" s="87">
        <f t="shared" si="2"/>
        <v>0</v>
      </c>
    </row>
    <row r="200" spans="1:8" ht="15" customHeight="1" x14ac:dyDescent="0.3">
      <c r="A200" s="105"/>
      <c r="B200" s="84" t="s">
        <v>5701</v>
      </c>
      <c r="C200" s="85" t="s">
        <v>10545</v>
      </c>
      <c r="D200" s="86" t="s">
        <v>10412</v>
      </c>
      <c r="E200" s="52" t="s">
        <v>10686</v>
      </c>
      <c r="F200" s="86">
        <v>3</v>
      </c>
      <c r="G200" s="84">
        <v>0</v>
      </c>
      <c r="H200" s="87">
        <f t="shared" si="2"/>
        <v>0</v>
      </c>
    </row>
    <row r="201" spans="1:8" ht="15" customHeight="1" x14ac:dyDescent="0.3">
      <c r="A201" s="105"/>
      <c r="B201" s="84" t="s">
        <v>5701</v>
      </c>
      <c r="C201" s="85" t="s">
        <v>10546</v>
      </c>
      <c r="D201" s="86" t="s">
        <v>10419</v>
      </c>
      <c r="E201" s="52" t="s">
        <v>10677</v>
      </c>
      <c r="F201" s="86">
        <v>3</v>
      </c>
      <c r="G201" s="84">
        <v>0</v>
      </c>
      <c r="H201" s="87">
        <f t="shared" si="2"/>
        <v>0</v>
      </c>
    </row>
    <row r="202" spans="1:8" ht="15" customHeight="1" x14ac:dyDescent="0.3">
      <c r="A202" s="105"/>
      <c r="B202" s="84" t="s">
        <v>5701</v>
      </c>
      <c r="C202" s="85" t="s">
        <v>10548</v>
      </c>
      <c r="D202" s="86" t="s">
        <v>10432</v>
      </c>
      <c r="E202" s="52" t="s">
        <v>10601</v>
      </c>
      <c r="F202" s="86">
        <v>3</v>
      </c>
      <c r="G202" s="84">
        <v>0</v>
      </c>
      <c r="H202" s="87">
        <f t="shared" si="2"/>
        <v>0</v>
      </c>
    </row>
    <row r="203" spans="1:8" ht="15" customHeight="1" x14ac:dyDescent="0.3">
      <c r="A203" s="105"/>
      <c r="B203" s="84" t="s">
        <v>5701</v>
      </c>
      <c r="C203" s="85" t="s">
        <v>10549</v>
      </c>
      <c r="D203" s="86" t="s">
        <v>10439</v>
      </c>
      <c r="E203" s="50" t="s">
        <v>10679</v>
      </c>
      <c r="F203" s="86">
        <v>3</v>
      </c>
      <c r="G203" s="84">
        <v>0</v>
      </c>
      <c r="H203" s="87">
        <f t="shared" si="2"/>
        <v>0</v>
      </c>
    </row>
    <row r="204" spans="1:8" ht="15" customHeight="1" x14ac:dyDescent="0.3">
      <c r="A204" s="105"/>
      <c r="B204" s="84" t="s">
        <v>5701</v>
      </c>
      <c r="C204" s="85" t="s">
        <v>10550</v>
      </c>
      <c r="D204" s="86" t="s">
        <v>10446</v>
      </c>
      <c r="E204" s="52" t="s">
        <v>10680</v>
      </c>
      <c r="F204" s="86">
        <v>3</v>
      </c>
      <c r="G204" s="84">
        <v>0</v>
      </c>
      <c r="H204" s="87">
        <f t="shared" si="2"/>
        <v>0</v>
      </c>
    </row>
    <row r="205" spans="1:8" ht="15" customHeight="1" x14ac:dyDescent="0.3">
      <c r="A205" s="105"/>
      <c r="B205" s="84" t="s">
        <v>5701</v>
      </c>
      <c r="C205" s="85" t="s">
        <v>10551</v>
      </c>
      <c r="D205" s="86" t="s">
        <v>10453</v>
      </c>
      <c r="E205" s="50" t="s">
        <v>10681</v>
      </c>
      <c r="F205" s="86">
        <v>3</v>
      </c>
      <c r="G205" s="84">
        <v>0</v>
      </c>
      <c r="H205" s="87">
        <f t="shared" si="2"/>
        <v>0</v>
      </c>
    </row>
    <row r="206" spans="1:8" ht="15" customHeight="1" x14ac:dyDescent="0.3">
      <c r="A206" s="105"/>
      <c r="B206" s="84" t="s">
        <v>5701</v>
      </c>
      <c r="C206" s="85" t="s">
        <v>10552</v>
      </c>
      <c r="D206" s="86" t="s">
        <v>10459</v>
      </c>
      <c r="E206" s="50" t="s">
        <v>10682</v>
      </c>
      <c r="F206" s="86">
        <v>3</v>
      </c>
      <c r="G206" s="84">
        <v>0</v>
      </c>
      <c r="H206" s="87">
        <f t="shared" si="2"/>
        <v>0</v>
      </c>
    </row>
    <row r="207" spans="1:8" ht="15" customHeight="1" x14ac:dyDescent="0.3">
      <c r="A207" s="105"/>
      <c r="B207" s="84" t="s">
        <v>5701</v>
      </c>
      <c r="C207" s="85" t="s">
        <v>10553</v>
      </c>
      <c r="D207" s="86" t="s">
        <v>10466</v>
      </c>
      <c r="E207" s="50" t="s">
        <v>10683</v>
      </c>
      <c r="F207" s="86">
        <v>3</v>
      </c>
      <c r="G207" s="84">
        <v>0</v>
      </c>
      <c r="H207" s="87">
        <f t="shared" si="2"/>
        <v>0</v>
      </c>
    </row>
    <row r="208" spans="1:8" ht="15" customHeight="1" x14ac:dyDescent="0.3">
      <c r="A208" s="105"/>
      <c r="B208" s="84" t="s">
        <v>5701</v>
      </c>
      <c r="C208" s="85" t="s">
        <v>10554</v>
      </c>
      <c r="D208" s="86" t="s">
        <v>10472</v>
      </c>
      <c r="E208" s="50" t="s">
        <v>10683</v>
      </c>
      <c r="F208" s="86">
        <v>3</v>
      </c>
      <c r="G208" s="84">
        <v>0</v>
      </c>
      <c r="H208" s="87">
        <f t="shared" si="2"/>
        <v>0</v>
      </c>
    </row>
    <row r="209" spans="1:8" ht="15" customHeight="1" x14ac:dyDescent="0.3">
      <c r="A209" s="106"/>
      <c r="B209" s="84" t="s">
        <v>5701</v>
      </c>
      <c r="C209" s="85" t="s">
        <v>10555</v>
      </c>
      <c r="D209" s="86" t="s">
        <v>10479</v>
      </c>
      <c r="E209" s="52" t="s">
        <v>10684</v>
      </c>
      <c r="F209" s="86">
        <v>2</v>
      </c>
      <c r="G209" s="84">
        <v>0</v>
      </c>
      <c r="H209" s="87">
        <f t="shared" si="2"/>
        <v>0</v>
      </c>
    </row>
    <row r="210" spans="1:8" ht="15" customHeight="1" x14ac:dyDescent="0.3">
      <c r="A210" s="92" t="s">
        <v>10634</v>
      </c>
      <c r="B210" s="88" t="s">
        <v>5700</v>
      </c>
      <c r="C210" s="89" t="s">
        <v>10536</v>
      </c>
      <c r="D210" s="90" t="s">
        <v>10350</v>
      </c>
      <c r="E210" s="50" t="s">
        <v>10592</v>
      </c>
      <c r="F210" s="90">
        <v>3</v>
      </c>
      <c r="G210" s="88">
        <v>0</v>
      </c>
      <c r="H210" s="91">
        <f t="shared" si="2"/>
        <v>0</v>
      </c>
    </row>
    <row r="211" spans="1:8" ht="15" customHeight="1" x14ac:dyDescent="0.3">
      <c r="A211" s="93"/>
      <c r="B211" s="88" t="s">
        <v>5700</v>
      </c>
      <c r="C211" s="89" t="s">
        <v>10537</v>
      </c>
      <c r="D211" s="90" t="s">
        <v>10357</v>
      </c>
      <c r="E211" s="50" t="s">
        <v>10593</v>
      </c>
      <c r="F211" s="90">
        <v>3</v>
      </c>
      <c r="G211" s="88">
        <v>0</v>
      </c>
      <c r="H211" s="91">
        <f t="shared" si="2"/>
        <v>0</v>
      </c>
    </row>
    <row r="212" spans="1:8" ht="15" customHeight="1" x14ac:dyDescent="0.3">
      <c r="A212" s="93"/>
      <c r="B212" s="88" t="s">
        <v>5700</v>
      </c>
      <c r="C212" s="89" t="s">
        <v>10538</v>
      </c>
      <c r="D212" s="90" t="s">
        <v>10364</v>
      </c>
      <c r="E212" s="50" t="s">
        <v>10594</v>
      </c>
      <c r="F212" s="90">
        <v>3</v>
      </c>
      <c r="G212" s="88">
        <v>0</v>
      </c>
      <c r="H212" s="91">
        <f t="shared" si="2"/>
        <v>0</v>
      </c>
    </row>
    <row r="213" spans="1:8" ht="15" customHeight="1" x14ac:dyDescent="0.3">
      <c r="A213" s="93"/>
      <c r="B213" s="88" t="s">
        <v>5700</v>
      </c>
      <c r="C213" s="89" t="s">
        <v>10539</v>
      </c>
      <c r="D213" s="90" t="s">
        <v>10370</v>
      </c>
      <c r="E213" s="50" t="s">
        <v>10673</v>
      </c>
      <c r="F213" s="90">
        <v>3</v>
      </c>
      <c r="G213" s="88">
        <v>0</v>
      </c>
      <c r="H213" s="91">
        <f t="shared" si="2"/>
        <v>0</v>
      </c>
    </row>
    <row r="214" spans="1:8" ht="15" customHeight="1" x14ac:dyDescent="0.3">
      <c r="A214" s="93"/>
      <c r="B214" s="88" t="s">
        <v>5700</v>
      </c>
      <c r="C214" s="89" t="s">
        <v>10540</v>
      </c>
      <c r="D214" s="90" t="s">
        <v>10377</v>
      </c>
      <c r="E214" s="50" t="s">
        <v>10674</v>
      </c>
      <c r="F214" s="90">
        <v>3</v>
      </c>
      <c r="G214" s="88">
        <v>0</v>
      </c>
      <c r="H214" s="91">
        <f t="shared" si="2"/>
        <v>0</v>
      </c>
    </row>
    <row r="215" spans="1:8" ht="15" customHeight="1" x14ac:dyDescent="0.3">
      <c r="A215" s="93"/>
      <c r="B215" s="88" t="s">
        <v>5700</v>
      </c>
      <c r="C215" s="89" t="s">
        <v>10541</v>
      </c>
      <c r="D215" s="90" t="s">
        <v>10384</v>
      </c>
      <c r="E215" s="52" t="s">
        <v>10675</v>
      </c>
      <c r="F215" s="90">
        <v>3</v>
      </c>
      <c r="G215" s="88">
        <v>0</v>
      </c>
      <c r="H215" s="91">
        <f t="shared" si="2"/>
        <v>0</v>
      </c>
    </row>
    <row r="216" spans="1:8" ht="15" customHeight="1" x14ac:dyDescent="0.3">
      <c r="A216" s="93"/>
      <c r="B216" s="88" t="s">
        <v>5700</v>
      </c>
      <c r="C216" s="89" t="s">
        <v>10543</v>
      </c>
      <c r="D216" s="90" t="s">
        <v>10398</v>
      </c>
      <c r="E216" s="52" t="s">
        <v>10676</v>
      </c>
      <c r="F216" s="90">
        <v>3</v>
      </c>
      <c r="G216" s="88">
        <v>0</v>
      </c>
      <c r="H216" s="91">
        <f t="shared" si="2"/>
        <v>0</v>
      </c>
    </row>
    <row r="217" spans="1:8" ht="15" customHeight="1" x14ac:dyDescent="0.3">
      <c r="A217" s="93"/>
      <c r="B217" s="88" t="s">
        <v>5700</v>
      </c>
      <c r="C217" s="89" t="s">
        <v>10544</v>
      </c>
      <c r="D217" s="90" t="s">
        <v>10404</v>
      </c>
      <c r="E217" s="52" t="s">
        <v>10712</v>
      </c>
      <c r="F217" s="90">
        <v>3</v>
      </c>
      <c r="G217" s="88">
        <v>0</v>
      </c>
      <c r="H217" s="91">
        <f t="shared" si="2"/>
        <v>0</v>
      </c>
    </row>
    <row r="218" spans="1:8" ht="15" customHeight="1" x14ac:dyDescent="0.3">
      <c r="A218" s="93"/>
      <c r="B218" s="88" t="s">
        <v>5700</v>
      </c>
      <c r="C218" s="89" t="s">
        <v>10545</v>
      </c>
      <c r="D218" s="90" t="s">
        <v>10412</v>
      </c>
      <c r="E218" s="52" t="s">
        <v>10686</v>
      </c>
      <c r="F218" s="90">
        <v>3</v>
      </c>
      <c r="G218" s="88">
        <v>0</v>
      </c>
      <c r="H218" s="91">
        <f t="shared" si="2"/>
        <v>0</v>
      </c>
    </row>
    <row r="219" spans="1:8" ht="15" customHeight="1" x14ac:dyDescent="0.3">
      <c r="A219" s="93"/>
      <c r="B219" s="88" t="s">
        <v>5700</v>
      </c>
      <c r="C219" s="89" t="s">
        <v>10546</v>
      </c>
      <c r="D219" s="90" t="s">
        <v>10419</v>
      </c>
      <c r="E219" s="52" t="s">
        <v>10677</v>
      </c>
      <c r="F219" s="90">
        <v>3</v>
      </c>
      <c r="G219" s="88">
        <v>0</v>
      </c>
      <c r="H219" s="91">
        <f t="shared" si="2"/>
        <v>0</v>
      </c>
    </row>
    <row r="220" spans="1:8" ht="15" customHeight="1" x14ac:dyDescent="0.3">
      <c r="A220" s="93"/>
      <c r="B220" s="88" t="s">
        <v>5700</v>
      </c>
      <c r="C220" s="89" t="s">
        <v>10547</v>
      </c>
      <c r="D220" s="90" t="s">
        <v>10425</v>
      </c>
      <c r="E220" s="50" t="s">
        <v>10687</v>
      </c>
      <c r="F220" s="90">
        <v>3</v>
      </c>
      <c r="G220" s="88">
        <v>0</v>
      </c>
      <c r="H220" s="91">
        <f t="shared" si="2"/>
        <v>0</v>
      </c>
    </row>
    <row r="221" spans="1:8" ht="15" customHeight="1" x14ac:dyDescent="0.3">
      <c r="A221" s="93"/>
      <c r="B221" s="88" t="s">
        <v>5700</v>
      </c>
      <c r="C221" s="89" t="s">
        <v>10548</v>
      </c>
      <c r="D221" s="90" t="s">
        <v>10432</v>
      </c>
      <c r="E221" s="52" t="s">
        <v>10678</v>
      </c>
      <c r="F221" s="90">
        <v>3</v>
      </c>
      <c r="G221" s="88">
        <v>0</v>
      </c>
      <c r="H221" s="91">
        <f t="shared" si="2"/>
        <v>0</v>
      </c>
    </row>
    <row r="222" spans="1:8" ht="15" customHeight="1" x14ac:dyDescent="0.3">
      <c r="A222" s="93"/>
      <c r="B222" s="88" t="s">
        <v>5700</v>
      </c>
      <c r="C222" s="89" t="s">
        <v>10549</v>
      </c>
      <c r="D222" s="90" t="s">
        <v>10439</v>
      </c>
      <c r="E222" s="50" t="s">
        <v>10717</v>
      </c>
      <c r="F222" s="90">
        <v>3</v>
      </c>
      <c r="G222" s="88">
        <v>0</v>
      </c>
      <c r="H222" s="91">
        <f t="shared" si="2"/>
        <v>0</v>
      </c>
    </row>
    <row r="223" spans="1:8" ht="15" customHeight="1" x14ac:dyDescent="0.3">
      <c r="A223" s="93"/>
      <c r="B223" s="88" t="s">
        <v>5700</v>
      </c>
      <c r="C223" s="89" t="s">
        <v>10550</v>
      </c>
      <c r="D223" s="90" t="s">
        <v>10446</v>
      </c>
      <c r="E223" s="52" t="s">
        <v>10718</v>
      </c>
      <c r="F223" s="90">
        <v>3</v>
      </c>
      <c r="G223" s="88">
        <v>0</v>
      </c>
      <c r="H223" s="91">
        <f t="shared" si="2"/>
        <v>0</v>
      </c>
    </row>
    <row r="224" spans="1:8" ht="15" customHeight="1" x14ac:dyDescent="0.3">
      <c r="A224" s="93"/>
      <c r="B224" s="88" t="s">
        <v>5700</v>
      </c>
      <c r="C224" s="89" t="s">
        <v>10551</v>
      </c>
      <c r="D224" s="90" t="s">
        <v>10453</v>
      </c>
      <c r="E224" s="50" t="s">
        <v>10602</v>
      </c>
      <c r="F224" s="90">
        <v>3</v>
      </c>
      <c r="G224" s="88">
        <v>0</v>
      </c>
      <c r="H224" s="91">
        <f t="shared" si="2"/>
        <v>0</v>
      </c>
    </row>
    <row r="225" spans="1:8" ht="15" customHeight="1" x14ac:dyDescent="0.3">
      <c r="A225" s="93"/>
      <c r="B225" s="88" t="s">
        <v>5700</v>
      </c>
      <c r="C225" s="89" t="s">
        <v>10552</v>
      </c>
      <c r="D225" s="90" t="s">
        <v>10459</v>
      </c>
      <c r="E225" s="50" t="s">
        <v>10682</v>
      </c>
      <c r="F225" s="90">
        <v>3</v>
      </c>
      <c r="G225" s="88">
        <v>0</v>
      </c>
      <c r="H225" s="91">
        <f t="shared" si="2"/>
        <v>0</v>
      </c>
    </row>
    <row r="226" spans="1:8" ht="15" customHeight="1" x14ac:dyDescent="0.3">
      <c r="A226" s="93"/>
      <c r="B226" s="88" t="s">
        <v>5700</v>
      </c>
      <c r="C226" s="89" t="s">
        <v>10553</v>
      </c>
      <c r="D226" s="90" t="s">
        <v>10466</v>
      </c>
      <c r="E226" s="50" t="s">
        <v>10683</v>
      </c>
      <c r="F226" s="90">
        <v>3</v>
      </c>
      <c r="G226" s="88">
        <v>0</v>
      </c>
      <c r="H226" s="91">
        <f t="shared" ref="H226:H228" si="3">G226/F226</f>
        <v>0</v>
      </c>
    </row>
    <row r="227" spans="1:8" ht="15" customHeight="1" x14ac:dyDescent="0.3">
      <c r="A227" s="93"/>
      <c r="B227" s="88" t="s">
        <v>5700</v>
      </c>
      <c r="C227" s="89" t="s">
        <v>10554</v>
      </c>
      <c r="D227" s="90" t="s">
        <v>10472</v>
      </c>
      <c r="E227" s="50" t="s">
        <v>10604</v>
      </c>
      <c r="F227" s="90">
        <v>3</v>
      </c>
      <c r="G227" s="88">
        <v>0</v>
      </c>
      <c r="H227" s="91">
        <f t="shared" si="3"/>
        <v>0</v>
      </c>
    </row>
    <row r="228" spans="1:8" ht="15" customHeight="1" x14ac:dyDescent="0.3">
      <c r="A228" s="94"/>
      <c r="B228" s="88" t="s">
        <v>5700</v>
      </c>
      <c r="C228" s="89" t="s">
        <v>10555</v>
      </c>
      <c r="D228" s="90" t="s">
        <v>10479</v>
      </c>
      <c r="E228" s="52" t="s">
        <v>10684</v>
      </c>
      <c r="F228" s="90">
        <v>3</v>
      </c>
      <c r="G228" s="88">
        <v>0</v>
      </c>
      <c r="H228" s="91">
        <f t="shared" si="3"/>
        <v>0</v>
      </c>
    </row>
  </sheetData>
  <mergeCells count="12">
    <mergeCell ref="A210:A228"/>
    <mergeCell ref="A2:A20"/>
    <mergeCell ref="A21:A40"/>
    <mergeCell ref="A41:A60"/>
    <mergeCell ref="A61:A80"/>
    <mergeCell ref="A81:A99"/>
    <mergeCell ref="A100:A117"/>
    <mergeCell ref="A118:A136"/>
    <mergeCell ref="A137:A155"/>
    <mergeCell ref="A156:A172"/>
    <mergeCell ref="A173:A191"/>
    <mergeCell ref="A192:A209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D19" sqref="D19"/>
    </sheetView>
  </sheetViews>
  <sheetFormatPr defaultRowHeight="14" x14ac:dyDescent="0.3"/>
  <cols>
    <col min="1" max="1" width="17.75" bestFit="1" customWidth="1"/>
    <col min="2" max="2" width="15.1640625" bestFit="1" customWidth="1"/>
    <col min="3" max="3" width="15.4140625" bestFit="1" customWidth="1"/>
    <col min="4" max="4" width="15.33203125" bestFit="1" customWidth="1"/>
    <col min="5" max="5" width="15.1640625" bestFit="1" customWidth="1"/>
    <col min="6" max="6" width="15.4140625" bestFit="1" customWidth="1"/>
    <col min="7" max="7" width="15.33203125" bestFit="1" customWidth="1"/>
    <col min="8" max="8" width="15.1640625" bestFit="1" customWidth="1"/>
    <col min="9" max="9" width="15.4140625" bestFit="1" customWidth="1"/>
    <col min="10" max="10" width="15.33203125" bestFit="1" customWidth="1"/>
    <col min="11" max="11" width="15.1640625" bestFit="1" customWidth="1"/>
    <col min="12" max="12" width="15.4140625" bestFit="1" customWidth="1"/>
    <col min="13" max="13" width="15.33203125" bestFit="1" customWidth="1"/>
  </cols>
  <sheetData>
    <row r="1" spans="1:13" x14ac:dyDescent="0.3">
      <c r="B1" s="107" t="s">
        <v>5764</v>
      </c>
      <c r="C1" s="107"/>
      <c r="D1" s="107"/>
      <c r="E1" s="108" t="s">
        <v>5765</v>
      </c>
      <c r="F1" s="108"/>
      <c r="G1" s="108"/>
      <c r="H1" s="109" t="s">
        <v>5766</v>
      </c>
      <c r="I1" s="109"/>
      <c r="J1" s="109"/>
      <c r="K1" s="110" t="s">
        <v>5767</v>
      </c>
      <c r="L1" s="110"/>
      <c r="M1" s="110"/>
    </row>
    <row r="2" spans="1:13" x14ac:dyDescent="0.3">
      <c r="A2" t="s">
        <v>5760</v>
      </c>
      <c r="B2" s="25" t="s">
        <v>5761</v>
      </c>
      <c r="C2" s="25" t="s">
        <v>5762</v>
      </c>
      <c r="D2" s="25" t="s">
        <v>5763</v>
      </c>
      <c r="E2" s="23" t="s">
        <v>5761</v>
      </c>
      <c r="F2" s="23" t="s">
        <v>5762</v>
      </c>
      <c r="G2" s="23" t="s">
        <v>5763</v>
      </c>
      <c r="H2" s="27" t="s">
        <v>5761</v>
      </c>
      <c r="I2" s="27" t="s">
        <v>5762</v>
      </c>
      <c r="J2" s="27" t="s">
        <v>5763</v>
      </c>
      <c r="K2" s="29" t="s">
        <v>5761</v>
      </c>
      <c r="L2" s="29" t="s">
        <v>5762</v>
      </c>
      <c r="M2" s="29" t="s">
        <v>5763</v>
      </c>
    </row>
    <row r="3" spans="1:13" x14ac:dyDescent="0.3">
      <c r="A3" t="s">
        <v>5768</v>
      </c>
      <c r="B3" s="25">
        <v>32</v>
      </c>
      <c r="C3" s="25">
        <v>26</v>
      </c>
      <c r="D3" s="25">
        <v>81.25</v>
      </c>
      <c r="E3" s="23">
        <v>32</v>
      </c>
      <c r="F3" s="23">
        <v>29</v>
      </c>
      <c r="G3" s="23">
        <v>90.62</v>
      </c>
      <c r="H3" s="27">
        <v>30</v>
      </c>
      <c r="I3" s="27">
        <v>11</v>
      </c>
      <c r="J3" s="27">
        <v>36.67</v>
      </c>
      <c r="K3" s="29">
        <v>32</v>
      </c>
      <c r="L3" s="29">
        <v>25</v>
      </c>
      <c r="M3" s="29">
        <v>78.12</v>
      </c>
    </row>
    <row r="4" spans="1:13" x14ac:dyDescent="0.3">
      <c r="A4" t="s">
        <v>5769</v>
      </c>
      <c r="B4" s="25">
        <v>32</v>
      </c>
      <c r="C4" s="25">
        <v>22</v>
      </c>
      <c r="D4" s="25">
        <v>68.75</v>
      </c>
      <c r="E4" s="23">
        <v>31</v>
      </c>
      <c r="F4" s="23">
        <v>21</v>
      </c>
      <c r="G4" s="23">
        <v>67.739999999999995</v>
      </c>
      <c r="H4" s="27">
        <v>28</v>
      </c>
      <c r="I4" s="27">
        <v>12</v>
      </c>
      <c r="J4" s="27">
        <v>42.86</v>
      </c>
      <c r="K4" s="29">
        <v>31</v>
      </c>
      <c r="L4" s="29">
        <v>14</v>
      </c>
      <c r="M4" s="29">
        <v>45.16</v>
      </c>
    </row>
    <row r="5" spans="1:13" x14ac:dyDescent="0.3">
      <c r="A5" t="s">
        <v>5770</v>
      </c>
      <c r="B5" s="25">
        <v>32</v>
      </c>
      <c r="C5" s="25">
        <v>7</v>
      </c>
      <c r="D5" s="25">
        <v>21.88</v>
      </c>
      <c r="E5" s="23">
        <v>32</v>
      </c>
      <c r="F5" s="23">
        <v>14</v>
      </c>
      <c r="G5" s="23">
        <v>43.75</v>
      </c>
      <c r="H5" s="27">
        <v>28</v>
      </c>
      <c r="I5" s="27">
        <v>22</v>
      </c>
      <c r="J5" s="27">
        <v>78.569999999999993</v>
      </c>
      <c r="K5" s="29">
        <v>32</v>
      </c>
      <c r="L5" s="29">
        <v>23</v>
      </c>
      <c r="M5" s="29">
        <v>71.88</v>
      </c>
    </row>
    <row r="6" spans="1:13" x14ac:dyDescent="0.3">
      <c r="A6" t="s">
        <v>5771</v>
      </c>
      <c r="B6" s="25">
        <v>32</v>
      </c>
      <c r="C6" s="25">
        <v>11</v>
      </c>
      <c r="D6" s="25">
        <v>34.380000000000003</v>
      </c>
      <c r="E6" s="23">
        <v>32</v>
      </c>
      <c r="F6" s="23">
        <v>17</v>
      </c>
      <c r="G6" s="23">
        <v>53.12</v>
      </c>
      <c r="H6" s="27">
        <v>24</v>
      </c>
      <c r="I6" s="27">
        <v>22</v>
      </c>
      <c r="J6" s="27">
        <v>91.67</v>
      </c>
      <c r="K6" s="29">
        <v>26</v>
      </c>
      <c r="L6" s="29">
        <v>23</v>
      </c>
      <c r="M6" s="29">
        <v>88.46</v>
      </c>
    </row>
    <row r="7" spans="1:13" x14ac:dyDescent="0.3">
      <c r="A7" t="s">
        <v>5772</v>
      </c>
      <c r="B7" s="25">
        <v>32</v>
      </c>
      <c r="C7" s="25">
        <v>16</v>
      </c>
      <c r="D7" s="25">
        <v>50</v>
      </c>
      <c r="E7" s="23">
        <v>32</v>
      </c>
      <c r="F7" s="23">
        <v>9</v>
      </c>
      <c r="G7" s="23">
        <v>28.12</v>
      </c>
      <c r="H7" s="27">
        <v>35</v>
      </c>
      <c r="I7" s="27">
        <v>18</v>
      </c>
      <c r="J7" s="27">
        <v>51.43</v>
      </c>
      <c r="K7" s="29">
        <v>33</v>
      </c>
      <c r="L7" s="29">
        <v>14</v>
      </c>
      <c r="M7" s="29">
        <v>42.42</v>
      </c>
    </row>
    <row r="8" spans="1:13" x14ac:dyDescent="0.3">
      <c r="A8" t="s">
        <v>5773</v>
      </c>
      <c r="B8" s="25">
        <v>32</v>
      </c>
      <c r="C8" s="25">
        <v>3</v>
      </c>
      <c r="D8" s="25">
        <v>9.3800000000000008</v>
      </c>
      <c r="E8" s="23">
        <v>31</v>
      </c>
      <c r="F8" s="23">
        <v>2</v>
      </c>
      <c r="G8" s="23">
        <v>6.45</v>
      </c>
      <c r="H8" s="27">
        <v>32</v>
      </c>
      <c r="I8" s="27">
        <v>1</v>
      </c>
      <c r="J8" s="27">
        <v>3.12</v>
      </c>
      <c r="K8" s="29">
        <v>32</v>
      </c>
      <c r="L8" s="29">
        <v>3</v>
      </c>
      <c r="M8" s="29">
        <v>9.3800000000000008</v>
      </c>
    </row>
    <row r="9" spans="1:13" x14ac:dyDescent="0.3">
      <c r="A9" t="s">
        <v>5774</v>
      </c>
      <c r="B9" s="25">
        <v>32</v>
      </c>
      <c r="C9" s="25">
        <v>19</v>
      </c>
      <c r="D9" s="25">
        <v>59.38</v>
      </c>
      <c r="E9" s="23">
        <v>32</v>
      </c>
      <c r="F9" s="23">
        <v>21</v>
      </c>
      <c r="G9" s="23">
        <v>65.62</v>
      </c>
      <c r="H9" s="27">
        <v>32</v>
      </c>
      <c r="I9" s="27">
        <v>21</v>
      </c>
      <c r="J9" s="27">
        <v>65.62</v>
      </c>
      <c r="K9" s="29">
        <v>32</v>
      </c>
      <c r="L9" s="29">
        <v>17</v>
      </c>
      <c r="M9" s="29">
        <v>53.12</v>
      </c>
    </row>
    <row r="10" spans="1:13" x14ac:dyDescent="0.3">
      <c r="A10" t="s">
        <v>5775</v>
      </c>
      <c r="B10" s="25">
        <v>32</v>
      </c>
      <c r="C10" s="25">
        <v>26</v>
      </c>
      <c r="D10" s="25">
        <v>81.25</v>
      </c>
      <c r="E10" s="23">
        <v>32</v>
      </c>
      <c r="F10" s="23">
        <v>22</v>
      </c>
      <c r="G10" s="23">
        <v>68.75</v>
      </c>
      <c r="H10" s="27">
        <v>32</v>
      </c>
      <c r="I10" s="27">
        <v>26</v>
      </c>
      <c r="J10" s="27">
        <v>81.25</v>
      </c>
      <c r="K10" s="29">
        <v>32</v>
      </c>
      <c r="L10" s="29">
        <v>26</v>
      </c>
      <c r="M10" s="29">
        <v>81.25</v>
      </c>
    </row>
    <row r="11" spans="1:13" x14ac:dyDescent="0.3">
      <c r="A11" t="s">
        <v>5776</v>
      </c>
      <c r="B11" s="25">
        <v>34</v>
      </c>
      <c r="C11" s="25">
        <v>29</v>
      </c>
      <c r="D11" s="25">
        <v>85.29</v>
      </c>
      <c r="E11" s="23">
        <v>32</v>
      </c>
      <c r="F11" s="23">
        <v>29</v>
      </c>
      <c r="G11" s="23">
        <v>90.62</v>
      </c>
      <c r="H11" s="27">
        <v>32</v>
      </c>
      <c r="I11" s="27">
        <v>28</v>
      </c>
      <c r="J11" s="27">
        <v>87.5</v>
      </c>
      <c r="K11" s="29">
        <v>32</v>
      </c>
      <c r="L11" s="29">
        <v>29</v>
      </c>
      <c r="M11" s="29">
        <v>90.62</v>
      </c>
    </row>
    <row r="12" spans="1:13" x14ac:dyDescent="0.3">
      <c r="A12" t="s">
        <v>5777</v>
      </c>
      <c r="B12" s="25">
        <v>34</v>
      </c>
      <c r="C12" s="25">
        <v>30</v>
      </c>
      <c r="D12" s="25">
        <v>88.24</v>
      </c>
      <c r="E12" s="23">
        <v>32</v>
      </c>
      <c r="F12" s="23">
        <v>29</v>
      </c>
      <c r="G12" s="23">
        <v>90.62</v>
      </c>
      <c r="H12" s="27">
        <v>32</v>
      </c>
      <c r="I12" s="27">
        <v>30</v>
      </c>
      <c r="J12" s="27">
        <v>93.75</v>
      </c>
      <c r="K12" s="29">
        <v>32</v>
      </c>
      <c r="L12" s="29">
        <v>30</v>
      </c>
      <c r="M12" s="29">
        <v>93.75</v>
      </c>
    </row>
    <row r="13" spans="1:13" x14ac:dyDescent="0.3">
      <c r="A13" t="s">
        <v>5778</v>
      </c>
      <c r="B13" s="25">
        <v>32</v>
      </c>
      <c r="C13" s="25">
        <v>26</v>
      </c>
      <c r="D13" s="25">
        <v>81.25</v>
      </c>
      <c r="E13" s="23">
        <v>32</v>
      </c>
      <c r="F13" s="23">
        <v>28</v>
      </c>
      <c r="G13" s="23">
        <v>87.5</v>
      </c>
      <c r="H13" s="27">
        <v>32</v>
      </c>
      <c r="I13" s="27">
        <v>29</v>
      </c>
      <c r="J13" s="27">
        <v>90.62</v>
      </c>
      <c r="K13" s="29">
        <v>32</v>
      </c>
      <c r="L13" s="29">
        <v>25</v>
      </c>
      <c r="M13" s="29">
        <v>78.12</v>
      </c>
    </row>
    <row r="14" spans="1:13" x14ac:dyDescent="0.3">
      <c r="A14" t="s">
        <v>5779</v>
      </c>
      <c r="B14" s="25">
        <v>30</v>
      </c>
      <c r="C14" s="25">
        <v>28</v>
      </c>
      <c r="D14" s="25">
        <v>93.33</v>
      </c>
      <c r="E14" s="23">
        <v>28</v>
      </c>
      <c r="F14" s="23">
        <v>26</v>
      </c>
      <c r="G14" s="23">
        <v>92.86</v>
      </c>
      <c r="H14" s="27">
        <v>26</v>
      </c>
      <c r="I14" s="27">
        <v>24</v>
      </c>
      <c r="J14" s="27">
        <v>92.31</v>
      </c>
      <c r="K14" s="29">
        <v>30</v>
      </c>
      <c r="L14" s="29">
        <v>28</v>
      </c>
      <c r="M14" s="29">
        <v>93.33</v>
      </c>
    </row>
    <row r="15" spans="1:13" s="22" customFormat="1" x14ac:dyDescent="0.3">
      <c r="A15" s="22" t="s">
        <v>5780</v>
      </c>
      <c r="B15" s="26">
        <f>AVERAGE(B3:B14)</f>
        <v>32.166666666666664</v>
      </c>
      <c r="C15" s="26">
        <f t="shared" ref="C15:M15" si="0">AVERAGE(C3:C14)</f>
        <v>20.25</v>
      </c>
      <c r="D15" s="26">
        <f t="shared" si="0"/>
        <v>62.865000000000002</v>
      </c>
      <c r="E15" s="24">
        <f t="shared" si="0"/>
        <v>31.5</v>
      </c>
      <c r="F15" s="24">
        <f t="shared" si="0"/>
        <v>20.583333333333332</v>
      </c>
      <c r="G15" s="24">
        <f t="shared" si="0"/>
        <v>65.480833333333337</v>
      </c>
      <c r="H15" s="28">
        <f t="shared" si="0"/>
        <v>30.25</v>
      </c>
      <c r="I15" s="28">
        <f t="shared" si="0"/>
        <v>20.333333333333332</v>
      </c>
      <c r="J15" s="28">
        <f t="shared" si="0"/>
        <v>67.947500000000005</v>
      </c>
      <c r="K15" s="30">
        <f t="shared" si="0"/>
        <v>31.333333333333332</v>
      </c>
      <c r="L15" s="30">
        <f t="shared" si="0"/>
        <v>21.416666666666668</v>
      </c>
      <c r="M15" s="30">
        <f t="shared" si="0"/>
        <v>68.800833333333344</v>
      </c>
    </row>
  </sheetData>
  <mergeCells count="4">
    <mergeCell ref="B1:D1"/>
    <mergeCell ref="E1:G1"/>
    <mergeCell ref="H1:J1"/>
    <mergeCell ref="K1:M1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C19" sqref="C19"/>
    </sheetView>
  </sheetViews>
  <sheetFormatPr defaultRowHeight="14" x14ac:dyDescent="0.3"/>
  <cols>
    <col min="2" max="2" width="10" bestFit="1" customWidth="1"/>
    <col min="3" max="3" width="53.33203125" bestFit="1" customWidth="1"/>
    <col min="4" max="4" width="12.75" customWidth="1"/>
  </cols>
  <sheetData>
    <row r="1" spans="1:4" ht="15" thickTop="1" thickBot="1" x14ac:dyDescent="0.35">
      <c r="A1" s="19" t="s">
        <v>5757</v>
      </c>
      <c r="B1" s="19" t="s">
        <v>5717</v>
      </c>
      <c r="C1" s="19" t="s">
        <v>5718</v>
      </c>
      <c r="D1" s="19" t="s">
        <v>5755</v>
      </c>
    </row>
    <row r="2" spans="1:4" x14ac:dyDescent="0.3">
      <c r="A2" s="20">
        <v>0</v>
      </c>
      <c r="B2" s="20" t="s">
        <v>5728</v>
      </c>
      <c r="C2" s="20" t="s">
        <v>5727</v>
      </c>
      <c r="D2" s="20" t="s">
        <v>5756</v>
      </c>
    </row>
    <row r="3" spans="1:4" x14ac:dyDescent="0.3">
      <c r="A3" s="20">
        <v>1</v>
      </c>
      <c r="B3" s="20" t="s">
        <v>5729</v>
      </c>
      <c r="C3" s="20" t="s">
        <v>5730</v>
      </c>
      <c r="D3" s="20" t="s">
        <v>1801</v>
      </c>
    </row>
    <row r="4" spans="1:4" x14ac:dyDescent="0.3">
      <c r="A4" s="20">
        <v>2</v>
      </c>
      <c r="B4" s="20" t="s">
        <v>5732</v>
      </c>
      <c r="C4" s="20" t="s">
        <v>5731</v>
      </c>
      <c r="D4" s="20" t="s">
        <v>2130</v>
      </c>
    </row>
    <row r="5" spans="1:4" x14ac:dyDescent="0.3">
      <c r="A5" s="20">
        <v>3</v>
      </c>
      <c r="B5" s="20" t="s">
        <v>5733</v>
      </c>
      <c r="C5" s="20" t="s">
        <v>5734</v>
      </c>
      <c r="D5" s="20" t="s">
        <v>2210</v>
      </c>
    </row>
    <row r="6" spans="1:4" x14ac:dyDescent="0.3">
      <c r="A6" s="20">
        <v>4</v>
      </c>
      <c r="B6" s="20" t="s">
        <v>5739</v>
      </c>
      <c r="C6" s="20" t="s">
        <v>5740</v>
      </c>
      <c r="D6" s="20" t="s">
        <v>1710</v>
      </c>
    </row>
    <row r="7" spans="1:4" x14ac:dyDescent="0.3">
      <c r="A7" s="20">
        <v>5</v>
      </c>
      <c r="B7" s="20" t="s">
        <v>5735</v>
      </c>
      <c r="C7" s="20" t="s">
        <v>5736</v>
      </c>
      <c r="D7" s="20" t="s">
        <v>2128</v>
      </c>
    </row>
    <row r="8" spans="1:4" x14ac:dyDescent="0.3">
      <c r="A8" s="20">
        <v>6</v>
      </c>
      <c r="B8" s="20" t="s">
        <v>5737</v>
      </c>
      <c r="C8" s="20" t="s">
        <v>5738</v>
      </c>
      <c r="D8" s="20" t="s">
        <v>2129</v>
      </c>
    </row>
    <row r="9" spans="1:4" x14ac:dyDescent="0.3">
      <c r="A9" s="20">
        <v>7</v>
      </c>
      <c r="B9" s="20" t="s">
        <v>5741</v>
      </c>
      <c r="C9" s="20" t="s">
        <v>5742</v>
      </c>
      <c r="D9" s="20" t="s">
        <v>2264</v>
      </c>
    </row>
    <row r="10" spans="1:4" x14ac:dyDescent="0.3">
      <c r="A10" s="20">
        <v>8</v>
      </c>
      <c r="B10" s="20" t="s">
        <v>5751</v>
      </c>
      <c r="C10" s="20" t="s">
        <v>5752</v>
      </c>
      <c r="D10" s="20" t="s">
        <v>2217</v>
      </c>
    </row>
    <row r="11" spans="1:4" x14ac:dyDescent="0.3">
      <c r="A11" s="20">
        <v>9</v>
      </c>
      <c r="B11" s="20" t="s">
        <v>5747</v>
      </c>
      <c r="C11" s="20" t="s">
        <v>5748</v>
      </c>
      <c r="D11" s="20" t="s">
        <v>2771</v>
      </c>
    </row>
    <row r="12" spans="1:4" x14ac:dyDescent="0.3">
      <c r="A12" s="20">
        <v>10</v>
      </c>
      <c r="B12" s="20" t="s">
        <v>5753</v>
      </c>
      <c r="C12" s="20" t="s">
        <v>5754</v>
      </c>
      <c r="D12" s="20" t="s">
        <v>2063</v>
      </c>
    </row>
    <row r="13" spans="1:4" x14ac:dyDescent="0.3">
      <c r="A13" s="20">
        <v>11</v>
      </c>
      <c r="B13" s="20" t="s">
        <v>5743</v>
      </c>
      <c r="C13" s="20" t="s">
        <v>5744</v>
      </c>
      <c r="D13" s="20" t="s">
        <v>2314</v>
      </c>
    </row>
    <row r="14" spans="1:4" x14ac:dyDescent="0.3">
      <c r="A14" s="20">
        <v>12</v>
      </c>
      <c r="B14" s="20" t="s">
        <v>5745</v>
      </c>
      <c r="C14" s="20" t="s">
        <v>5746</v>
      </c>
      <c r="D14" s="20" t="s">
        <v>2338</v>
      </c>
    </row>
    <row r="15" spans="1:4" ht="14.5" thickBot="1" x14ac:dyDescent="0.35">
      <c r="A15" s="21">
        <v>0</v>
      </c>
      <c r="B15" s="21" t="s">
        <v>5749</v>
      </c>
      <c r="C15" s="21" t="s">
        <v>5750</v>
      </c>
      <c r="D15" s="21" t="s">
        <v>5758</v>
      </c>
    </row>
    <row r="16" spans="1:4" ht="14.5" thickTop="1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4" x14ac:dyDescent="0.3"/>
  <cols>
    <col min="1" max="1" width="12.6640625" customWidth="1"/>
    <col min="2" max="2" width="36.9140625" customWidth="1"/>
  </cols>
  <sheetData>
    <row r="1" spans="1:2" ht="15" thickTop="1" thickBot="1" x14ac:dyDescent="0.35">
      <c r="A1" s="19" t="s">
        <v>5717</v>
      </c>
      <c r="B1" s="19" t="s">
        <v>5718</v>
      </c>
    </row>
    <row r="2" spans="1:2" x14ac:dyDescent="0.3">
      <c r="A2" s="20" t="s">
        <v>5719</v>
      </c>
      <c r="B2" s="20" t="s">
        <v>5720</v>
      </c>
    </row>
    <row r="3" spans="1:2" x14ac:dyDescent="0.3">
      <c r="A3" s="20" t="s">
        <v>5721</v>
      </c>
      <c r="B3" s="20" t="s">
        <v>5722</v>
      </c>
    </row>
    <row r="4" spans="1:2" x14ac:dyDescent="0.3">
      <c r="A4" s="20" t="s">
        <v>5723</v>
      </c>
      <c r="B4" s="20" t="s">
        <v>5724</v>
      </c>
    </row>
    <row r="5" spans="1:2" ht="14.5" thickBot="1" x14ac:dyDescent="0.35">
      <c r="A5" s="21" t="s">
        <v>5725</v>
      </c>
      <c r="B5" s="21" t="s">
        <v>5726</v>
      </c>
    </row>
    <row r="6" spans="1:2" ht="14.5" thickTop="1" x14ac:dyDescent="0.3"/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F22" sqref="F22"/>
    </sheetView>
  </sheetViews>
  <sheetFormatPr defaultRowHeight="14" x14ac:dyDescent="0.3"/>
  <cols>
    <col min="1" max="1" width="9.9140625" bestFit="1" customWidth="1"/>
    <col min="2" max="2" width="71.5" bestFit="1" customWidth="1"/>
    <col min="3" max="3" width="33.4140625" bestFit="1" customWidth="1"/>
  </cols>
  <sheetData>
    <row r="1" spans="1:3" x14ac:dyDescent="0.3">
      <c r="A1" s="31" t="s">
        <v>9989</v>
      </c>
      <c r="B1" s="31" t="s">
        <v>9988</v>
      </c>
      <c r="C1" s="31" t="s">
        <v>9990</v>
      </c>
    </row>
    <row r="2" spans="1:3" x14ac:dyDescent="0.3">
      <c r="A2" s="32" t="s">
        <v>9938</v>
      </c>
      <c r="B2" s="33" t="s">
        <v>9939</v>
      </c>
      <c r="C2" s="111" t="s">
        <v>9991</v>
      </c>
    </row>
    <row r="3" spans="1:3" x14ac:dyDescent="0.3">
      <c r="A3" s="32" t="s">
        <v>9940</v>
      </c>
      <c r="B3" s="35" t="s">
        <v>9941</v>
      </c>
      <c r="C3" s="112"/>
    </row>
    <row r="4" spans="1:3" x14ac:dyDescent="0.3">
      <c r="A4" s="36" t="s">
        <v>9942</v>
      </c>
      <c r="B4" s="37" t="s">
        <v>9943</v>
      </c>
      <c r="C4" s="112" t="s">
        <v>9992</v>
      </c>
    </row>
    <row r="5" spans="1:3" x14ac:dyDescent="0.3">
      <c r="A5" s="36" t="s">
        <v>9944</v>
      </c>
      <c r="B5" s="37" t="s">
        <v>9945</v>
      </c>
      <c r="C5" s="112"/>
    </row>
    <row r="6" spans="1:3" x14ac:dyDescent="0.3">
      <c r="A6" s="36" t="s">
        <v>9946</v>
      </c>
      <c r="B6" s="37" t="s">
        <v>9947</v>
      </c>
      <c r="C6" s="112"/>
    </row>
    <row r="7" spans="1:3" x14ac:dyDescent="0.3">
      <c r="A7" s="36" t="s">
        <v>9948</v>
      </c>
      <c r="B7" s="37" t="s">
        <v>9949</v>
      </c>
      <c r="C7" s="112"/>
    </row>
    <row r="8" spans="1:3" x14ac:dyDescent="0.3">
      <c r="A8" s="38" t="s">
        <v>9950</v>
      </c>
      <c r="B8" s="39" t="s">
        <v>9951</v>
      </c>
      <c r="C8" s="111" t="s">
        <v>9993</v>
      </c>
    </row>
    <row r="9" spans="1:3" x14ac:dyDescent="0.3">
      <c r="A9" s="38" t="s">
        <v>9952</v>
      </c>
      <c r="B9" s="39" t="s">
        <v>9953</v>
      </c>
      <c r="C9" s="112"/>
    </row>
    <row r="10" spans="1:3" x14ac:dyDescent="0.3">
      <c r="A10" s="38" t="s">
        <v>9954</v>
      </c>
      <c r="B10" s="39" t="s">
        <v>9955</v>
      </c>
      <c r="C10" s="112"/>
    </row>
    <row r="11" spans="1:3" x14ac:dyDescent="0.3">
      <c r="A11" s="38" t="s">
        <v>9956</v>
      </c>
      <c r="B11" s="39" t="s">
        <v>9957</v>
      </c>
      <c r="C11" s="112"/>
    </row>
    <row r="12" spans="1:3" x14ac:dyDescent="0.3">
      <c r="A12" s="38" t="s">
        <v>9958</v>
      </c>
      <c r="B12" s="39" t="s">
        <v>9959</v>
      </c>
      <c r="C12" s="112"/>
    </row>
    <row r="13" spans="1:3" x14ac:dyDescent="0.3">
      <c r="A13" s="38" t="s">
        <v>9960</v>
      </c>
      <c r="B13" s="39" t="s">
        <v>9961</v>
      </c>
      <c r="C13" s="112"/>
    </row>
    <row r="14" spans="1:3" x14ac:dyDescent="0.3">
      <c r="A14" s="38" t="s">
        <v>9962</v>
      </c>
      <c r="B14" s="39" t="s">
        <v>9963</v>
      </c>
      <c r="C14" s="112"/>
    </row>
    <row r="15" spans="1:3" x14ac:dyDescent="0.3">
      <c r="A15" s="38" t="s">
        <v>9964</v>
      </c>
      <c r="B15" s="39" t="s">
        <v>9965</v>
      </c>
      <c r="C15" s="112"/>
    </row>
    <row r="16" spans="1:3" x14ac:dyDescent="0.3">
      <c r="A16" s="40" t="s">
        <v>9966</v>
      </c>
      <c r="B16" s="41" t="s">
        <v>9967</v>
      </c>
      <c r="C16" s="111" t="s">
        <v>9994</v>
      </c>
    </row>
    <row r="17" spans="1:3" x14ac:dyDescent="0.3">
      <c r="A17" s="40" t="s">
        <v>9968</v>
      </c>
      <c r="B17" s="41" t="s">
        <v>9969</v>
      </c>
      <c r="C17" s="112"/>
    </row>
    <row r="18" spans="1:3" x14ac:dyDescent="0.3">
      <c r="A18" s="40" t="s">
        <v>9970</v>
      </c>
      <c r="B18" s="41" t="s">
        <v>9955</v>
      </c>
      <c r="C18" s="112"/>
    </row>
    <row r="19" spans="1:3" x14ac:dyDescent="0.3">
      <c r="A19" s="40" t="s">
        <v>9971</v>
      </c>
      <c r="B19" s="41" t="s">
        <v>9972</v>
      </c>
      <c r="C19" s="112"/>
    </row>
    <row r="20" spans="1:3" x14ac:dyDescent="0.3">
      <c r="A20" s="40" t="s">
        <v>9973</v>
      </c>
      <c r="B20" s="41" t="s">
        <v>9974</v>
      </c>
      <c r="C20" s="112"/>
    </row>
    <row r="21" spans="1:3" x14ac:dyDescent="0.3">
      <c r="A21" s="40" t="s">
        <v>9975</v>
      </c>
      <c r="B21" s="41" t="s">
        <v>9976</v>
      </c>
      <c r="C21" s="112"/>
    </row>
    <row r="22" spans="1:3" x14ac:dyDescent="0.3">
      <c r="A22" s="36" t="s">
        <v>9977</v>
      </c>
      <c r="B22" s="37" t="s">
        <v>9978</v>
      </c>
      <c r="C22" s="111" t="s">
        <v>9995</v>
      </c>
    </row>
    <row r="23" spans="1:3" x14ac:dyDescent="0.3">
      <c r="A23" s="36" t="s">
        <v>9979</v>
      </c>
      <c r="B23" s="37" t="s">
        <v>9980</v>
      </c>
      <c r="C23" s="112"/>
    </row>
    <row r="24" spans="1:3" x14ac:dyDescent="0.3">
      <c r="A24" s="36" t="s">
        <v>9981</v>
      </c>
      <c r="B24" s="37" t="s">
        <v>9982</v>
      </c>
      <c r="C24" s="112"/>
    </row>
    <row r="25" spans="1:3" x14ac:dyDescent="0.3">
      <c r="A25" s="36" t="s">
        <v>9983</v>
      </c>
      <c r="B25" s="37" t="s">
        <v>9984</v>
      </c>
      <c r="C25" s="112"/>
    </row>
    <row r="26" spans="1:3" x14ac:dyDescent="0.3">
      <c r="A26" s="36" t="s">
        <v>9985</v>
      </c>
      <c r="B26" s="37" t="s">
        <v>9986</v>
      </c>
      <c r="C26" s="112"/>
    </row>
    <row r="27" spans="1:3" x14ac:dyDescent="0.3">
      <c r="A27" s="36" t="s">
        <v>9987</v>
      </c>
      <c r="B27" s="37" t="s">
        <v>9976</v>
      </c>
      <c r="C27" s="112"/>
    </row>
  </sheetData>
  <mergeCells count="5">
    <mergeCell ref="C2:C3"/>
    <mergeCell ref="C4:C7"/>
    <mergeCell ref="C8:C15"/>
    <mergeCell ref="C16:C21"/>
    <mergeCell ref="C22:C27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activeCell="D1" sqref="D1"/>
    </sheetView>
  </sheetViews>
  <sheetFormatPr defaultRowHeight="14" x14ac:dyDescent="0.3"/>
  <cols>
    <col min="1" max="1" width="8.9140625" bestFit="1" customWidth="1"/>
    <col min="2" max="2" width="9.83203125" bestFit="1" customWidth="1"/>
    <col min="3" max="3" width="12" bestFit="1" customWidth="1"/>
    <col min="4" max="4" width="26" bestFit="1" customWidth="1"/>
    <col min="6" max="6" width="35.75" customWidth="1"/>
    <col min="7" max="7" width="33.83203125" customWidth="1"/>
  </cols>
  <sheetData>
    <row r="1" spans="1:7" ht="28" x14ac:dyDescent="0.3">
      <c r="A1" s="42" t="s">
        <v>10045</v>
      </c>
      <c r="B1" s="42" t="s">
        <v>10043</v>
      </c>
      <c r="C1" s="42" t="s">
        <v>10044</v>
      </c>
      <c r="D1" s="42" t="s">
        <v>10486</v>
      </c>
      <c r="E1" s="42" t="s">
        <v>9996</v>
      </c>
      <c r="F1" s="43" t="s">
        <v>10059</v>
      </c>
      <c r="G1" s="44" t="s">
        <v>10058</v>
      </c>
    </row>
    <row r="2" spans="1:7" x14ac:dyDescent="0.3">
      <c r="A2" s="116" t="s">
        <v>10049</v>
      </c>
      <c r="B2" s="116" t="s">
        <v>9997</v>
      </c>
      <c r="C2" s="116" t="s">
        <v>9998</v>
      </c>
      <c r="D2" s="116" t="s">
        <v>9999</v>
      </c>
      <c r="E2" s="116" t="s">
        <v>10000</v>
      </c>
      <c r="F2" s="113" t="s">
        <v>10001</v>
      </c>
      <c r="G2" s="122" t="s">
        <v>10002</v>
      </c>
    </row>
    <row r="3" spans="1:7" x14ac:dyDescent="0.3">
      <c r="A3" s="114"/>
      <c r="B3" s="114"/>
      <c r="C3" s="114"/>
      <c r="D3" s="114"/>
      <c r="E3" s="114"/>
      <c r="F3" s="114"/>
      <c r="G3" s="123"/>
    </row>
    <row r="4" spans="1:7" x14ac:dyDescent="0.3">
      <c r="A4" s="114"/>
      <c r="B4" s="114"/>
      <c r="C4" s="114"/>
      <c r="D4" s="114"/>
      <c r="E4" s="114"/>
      <c r="F4" s="114"/>
      <c r="G4" s="123"/>
    </row>
    <row r="5" spans="1:7" x14ac:dyDescent="0.3">
      <c r="A5" s="114"/>
      <c r="B5" s="114"/>
      <c r="C5" s="114"/>
      <c r="D5" s="114"/>
      <c r="E5" s="114"/>
      <c r="F5" s="114"/>
      <c r="G5" s="123"/>
    </row>
    <row r="6" spans="1:7" x14ac:dyDescent="0.3">
      <c r="A6" s="115"/>
      <c r="B6" s="115"/>
      <c r="C6" s="115"/>
      <c r="D6" s="115"/>
      <c r="E6" s="115"/>
      <c r="F6" s="115"/>
      <c r="G6" s="123"/>
    </row>
    <row r="7" spans="1:7" x14ac:dyDescent="0.3">
      <c r="A7" s="116" t="s">
        <v>10050</v>
      </c>
      <c r="B7" s="116" t="s">
        <v>9997</v>
      </c>
      <c r="C7" s="116" t="s">
        <v>10003</v>
      </c>
      <c r="D7" s="116" t="s">
        <v>9029</v>
      </c>
      <c r="E7" s="116" t="s">
        <v>10004</v>
      </c>
      <c r="F7" s="113" t="s">
        <v>10005</v>
      </c>
    </row>
    <row r="8" spans="1:7" x14ac:dyDescent="0.3">
      <c r="A8" s="114"/>
      <c r="B8" s="114"/>
      <c r="C8" s="114"/>
      <c r="D8" s="114"/>
      <c r="E8" s="114"/>
      <c r="F8" s="114"/>
    </row>
    <row r="9" spans="1:7" x14ac:dyDescent="0.3">
      <c r="A9" s="114"/>
      <c r="B9" s="114"/>
      <c r="C9" s="114"/>
      <c r="D9" s="114"/>
      <c r="E9" s="114"/>
      <c r="F9" s="114"/>
    </row>
    <row r="10" spans="1:7" x14ac:dyDescent="0.3">
      <c r="A10" s="114"/>
      <c r="B10" s="114"/>
      <c r="C10" s="114"/>
      <c r="D10" s="114"/>
      <c r="E10" s="114"/>
      <c r="F10" s="114"/>
    </row>
    <row r="11" spans="1:7" x14ac:dyDescent="0.3">
      <c r="A11" s="115"/>
      <c r="B11" s="115"/>
      <c r="C11" s="115"/>
      <c r="D11" s="115"/>
      <c r="E11" s="115"/>
      <c r="F11" s="115"/>
    </row>
    <row r="12" spans="1:7" x14ac:dyDescent="0.3">
      <c r="A12" s="116" t="s">
        <v>10051</v>
      </c>
      <c r="B12" s="116" t="s">
        <v>10006</v>
      </c>
      <c r="C12" s="116" t="s">
        <v>10007</v>
      </c>
      <c r="D12" s="116" t="s">
        <v>10008</v>
      </c>
      <c r="E12" s="116" t="s">
        <v>10000</v>
      </c>
      <c r="F12" s="113" t="s">
        <v>10009</v>
      </c>
    </row>
    <row r="13" spans="1:7" x14ac:dyDescent="0.3">
      <c r="A13" s="114"/>
      <c r="B13" s="114"/>
      <c r="C13" s="114"/>
      <c r="D13" s="114"/>
      <c r="E13" s="114"/>
      <c r="F13" s="114"/>
    </row>
    <row r="14" spans="1:7" x14ac:dyDescent="0.3">
      <c r="A14" s="114"/>
      <c r="B14" s="114"/>
      <c r="C14" s="114"/>
      <c r="D14" s="114"/>
      <c r="E14" s="114"/>
      <c r="F14" s="114"/>
    </row>
    <row r="15" spans="1:7" x14ac:dyDescent="0.3">
      <c r="A15" s="114"/>
      <c r="B15" s="114"/>
      <c r="C15" s="114"/>
      <c r="D15" s="114"/>
      <c r="E15" s="114"/>
      <c r="F15" s="114"/>
    </row>
    <row r="16" spans="1:7" x14ac:dyDescent="0.3">
      <c r="A16" s="115"/>
      <c r="B16" s="115"/>
      <c r="C16" s="115"/>
      <c r="D16" s="115"/>
      <c r="E16" s="115"/>
      <c r="F16" s="115"/>
    </row>
    <row r="17" spans="1:6" x14ac:dyDescent="0.3">
      <c r="A17" s="116" t="s">
        <v>10052</v>
      </c>
      <c r="B17" s="116" t="s">
        <v>10010</v>
      </c>
      <c r="C17" s="116" t="s">
        <v>10011</v>
      </c>
      <c r="D17" s="116" t="s">
        <v>10012</v>
      </c>
      <c r="E17" s="116" t="s">
        <v>10004</v>
      </c>
      <c r="F17" s="113" t="s">
        <v>10009</v>
      </c>
    </row>
    <row r="18" spans="1:6" x14ac:dyDescent="0.3">
      <c r="A18" s="114"/>
      <c r="B18" s="114"/>
      <c r="C18" s="114"/>
      <c r="D18" s="114"/>
      <c r="E18" s="114"/>
      <c r="F18" s="114"/>
    </row>
    <row r="19" spans="1:6" x14ac:dyDescent="0.3">
      <c r="A19" s="114"/>
      <c r="B19" s="114"/>
      <c r="C19" s="114"/>
      <c r="D19" s="114"/>
      <c r="E19" s="114"/>
      <c r="F19" s="114"/>
    </row>
    <row r="20" spans="1:6" x14ac:dyDescent="0.3">
      <c r="A20" s="114"/>
      <c r="B20" s="114"/>
      <c r="C20" s="114"/>
      <c r="D20" s="114"/>
      <c r="E20" s="114"/>
      <c r="F20" s="114"/>
    </row>
    <row r="21" spans="1:6" x14ac:dyDescent="0.3">
      <c r="A21" s="115"/>
      <c r="B21" s="115"/>
      <c r="C21" s="115"/>
      <c r="D21" s="115"/>
      <c r="E21" s="115"/>
      <c r="F21" s="115"/>
    </row>
    <row r="22" spans="1:6" x14ac:dyDescent="0.3">
      <c r="A22" s="117" t="s">
        <v>10053</v>
      </c>
      <c r="B22" s="117" t="s">
        <v>10013</v>
      </c>
      <c r="C22" s="117" t="s">
        <v>10014</v>
      </c>
      <c r="D22" s="117" t="s">
        <v>10015</v>
      </c>
      <c r="E22" s="117" t="s">
        <v>10000</v>
      </c>
      <c r="F22" s="120" t="s">
        <v>10016</v>
      </c>
    </row>
    <row r="23" spans="1:6" x14ac:dyDescent="0.3">
      <c r="A23" s="118"/>
      <c r="B23" s="118"/>
      <c r="C23" s="118"/>
      <c r="D23" s="118"/>
      <c r="E23" s="118"/>
      <c r="F23" s="121"/>
    </row>
    <row r="24" spans="1:6" x14ac:dyDescent="0.3">
      <c r="A24" s="118"/>
      <c r="B24" s="118"/>
      <c r="C24" s="118"/>
      <c r="D24" s="118"/>
      <c r="E24" s="118"/>
      <c r="F24" s="121"/>
    </row>
    <row r="25" spans="1:6" x14ac:dyDescent="0.3">
      <c r="A25" s="118"/>
      <c r="B25" s="118"/>
      <c r="C25" s="118"/>
      <c r="D25" s="118"/>
      <c r="E25" s="118"/>
      <c r="F25" s="121"/>
    </row>
    <row r="26" spans="1:6" x14ac:dyDescent="0.3">
      <c r="A26" s="118"/>
      <c r="B26" s="118"/>
      <c r="C26" s="118"/>
      <c r="D26" s="118"/>
      <c r="E26" s="118"/>
      <c r="F26" s="121"/>
    </row>
    <row r="27" spans="1:6" x14ac:dyDescent="0.3">
      <c r="A27" s="119"/>
      <c r="B27" s="119"/>
      <c r="C27" s="119"/>
      <c r="D27" s="119"/>
      <c r="E27" s="119"/>
      <c r="F27" s="121"/>
    </row>
    <row r="28" spans="1:6" x14ac:dyDescent="0.3">
      <c r="A28" s="116" t="s">
        <v>10054</v>
      </c>
      <c r="B28" s="116" t="s">
        <v>10013</v>
      </c>
      <c r="C28" s="116" t="s">
        <v>10017</v>
      </c>
      <c r="D28" s="116" t="s">
        <v>10018</v>
      </c>
      <c r="E28" s="117" t="s">
        <v>10000</v>
      </c>
      <c r="F28" s="113" t="s">
        <v>10019</v>
      </c>
    </row>
    <row r="29" spans="1:6" x14ac:dyDescent="0.3">
      <c r="A29" s="114"/>
      <c r="B29" s="114"/>
      <c r="C29" s="114"/>
      <c r="D29" s="114"/>
      <c r="E29" s="114"/>
      <c r="F29" s="114"/>
    </row>
    <row r="30" spans="1:6" x14ac:dyDescent="0.3">
      <c r="A30" s="114"/>
      <c r="B30" s="114"/>
      <c r="C30" s="114"/>
      <c r="D30" s="114"/>
      <c r="E30" s="114"/>
      <c r="F30" s="114"/>
    </row>
    <row r="31" spans="1:6" x14ac:dyDescent="0.3">
      <c r="A31" s="114"/>
      <c r="B31" s="114"/>
      <c r="C31" s="114"/>
      <c r="D31" s="114"/>
      <c r="E31" s="114"/>
      <c r="F31" s="114"/>
    </row>
    <row r="32" spans="1:6" x14ac:dyDescent="0.3">
      <c r="A32" s="115"/>
      <c r="B32" s="115"/>
      <c r="C32" s="115"/>
      <c r="D32" s="115"/>
      <c r="E32" s="115"/>
      <c r="F32" s="115"/>
    </row>
    <row r="33" spans="1:6" x14ac:dyDescent="0.3">
      <c r="A33" s="116" t="s">
        <v>10055</v>
      </c>
      <c r="B33" s="116" t="s">
        <v>10020</v>
      </c>
      <c r="C33" s="116" t="s">
        <v>10021</v>
      </c>
      <c r="D33" s="116" t="s">
        <v>10022</v>
      </c>
      <c r="E33" s="116" t="s">
        <v>10004</v>
      </c>
      <c r="F33" s="113" t="s">
        <v>10023</v>
      </c>
    </row>
    <row r="34" spans="1:6" x14ac:dyDescent="0.3">
      <c r="A34" s="114"/>
      <c r="B34" s="114"/>
      <c r="C34" s="114"/>
      <c r="D34" s="114"/>
      <c r="E34" s="114"/>
      <c r="F34" s="114"/>
    </row>
    <row r="35" spans="1:6" x14ac:dyDescent="0.3">
      <c r="A35" s="114"/>
      <c r="B35" s="114"/>
      <c r="C35" s="114"/>
      <c r="D35" s="114"/>
      <c r="E35" s="114"/>
      <c r="F35" s="114"/>
    </row>
    <row r="36" spans="1:6" x14ac:dyDescent="0.3">
      <c r="A36" s="114"/>
      <c r="B36" s="114"/>
      <c r="C36" s="114"/>
      <c r="D36" s="114"/>
      <c r="E36" s="114"/>
      <c r="F36" s="114"/>
    </row>
    <row r="37" spans="1:6" x14ac:dyDescent="0.3">
      <c r="A37" s="115"/>
      <c r="B37" s="115"/>
      <c r="C37" s="115"/>
      <c r="D37" s="115"/>
      <c r="E37" s="115"/>
      <c r="F37" s="115"/>
    </row>
    <row r="38" spans="1:6" x14ac:dyDescent="0.3">
      <c r="A38" s="116" t="s">
        <v>10056</v>
      </c>
      <c r="B38" s="116" t="s">
        <v>10020</v>
      </c>
      <c r="C38" s="116" t="s">
        <v>10024</v>
      </c>
      <c r="D38" s="116" t="s">
        <v>10025</v>
      </c>
      <c r="E38" s="116" t="s">
        <v>10004</v>
      </c>
      <c r="F38" s="113" t="s">
        <v>10026</v>
      </c>
    </row>
    <row r="39" spans="1:6" x14ac:dyDescent="0.3">
      <c r="A39" s="114"/>
      <c r="B39" s="114"/>
      <c r="C39" s="114"/>
      <c r="D39" s="114"/>
      <c r="E39" s="114"/>
      <c r="F39" s="114"/>
    </row>
    <row r="40" spans="1:6" x14ac:dyDescent="0.3">
      <c r="A40" s="114"/>
      <c r="B40" s="114"/>
      <c r="C40" s="114"/>
      <c r="D40" s="114"/>
      <c r="E40" s="114"/>
      <c r="F40" s="114"/>
    </row>
    <row r="41" spans="1:6" x14ac:dyDescent="0.3">
      <c r="A41" s="114"/>
      <c r="B41" s="114"/>
      <c r="C41" s="114"/>
      <c r="D41" s="114"/>
      <c r="E41" s="114"/>
      <c r="F41" s="114"/>
    </row>
    <row r="42" spans="1:6" x14ac:dyDescent="0.3">
      <c r="A42" s="115"/>
      <c r="B42" s="115"/>
      <c r="C42" s="115"/>
      <c r="D42" s="115"/>
      <c r="E42" s="115"/>
      <c r="F42" s="115"/>
    </row>
    <row r="43" spans="1:6" x14ac:dyDescent="0.3">
      <c r="A43" s="116" t="s">
        <v>10057</v>
      </c>
      <c r="B43" s="116" t="s">
        <v>10027</v>
      </c>
      <c r="C43" s="116" t="s">
        <v>10028</v>
      </c>
      <c r="D43" s="116" t="s">
        <v>10029</v>
      </c>
      <c r="E43" s="116" t="s">
        <v>10030</v>
      </c>
      <c r="F43" s="113" t="s">
        <v>10031</v>
      </c>
    </row>
    <row r="44" spans="1:6" x14ac:dyDescent="0.3">
      <c r="A44" s="114"/>
      <c r="B44" s="114"/>
      <c r="C44" s="114"/>
      <c r="D44" s="114"/>
      <c r="E44" s="114"/>
      <c r="F44" s="114"/>
    </row>
    <row r="45" spans="1:6" x14ac:dyDescent="0.3">
      <c r="A45" s="114"/>
      <c r="B45" s="114"/>
      <c r="C45" s="114"/>
      <c r="D45" s="114"/>
      <c r="E45" s="114"/>
      <c r="F45" s="114"/>
    </row>
    <row r="46" spans="1:6" x14ac:dyDescent="0.3">
      <c r="A46" s="114"/>
      <c r="B46" s="114"/>
      <c r="C46" s="114"/>
      <c r="D46" s="114"/>
      <c r="E46" s="114"/>
      <c r="F46" s="114"/>
    </row>
    <row r="47" spans="1:6" x14ac:dyDescent="0.3">
      <c r="A47" s="115"/>
      <c r="B47" s="115"/>
      <c r="C47" s="115"/>
      <c r="D47" s="115"/>
      <c r="E47" s="115"/>
      <c r="F47" s="115"/>
    </row>
    <row r="48" spans="1:6" x14ac:dyDescent="0.3">
      <c r="A48" s="116" t="s">
        <v>10046</v>
      </c>
      <c r="B48" s="116" t="s">
        <v>10027</v>
      </c>
      <c r="C48" s="116" t="s">
        <v>10032</v>
      </c>
      <c r="D48" s="116" t="s">
        <v>10033</v>
      </c>
      <c r="E48" s="116" t="s">
        <v>10030</v>
      </c>
      <c r="F48" s="113" t="s">
        <v>10034</v>
      </c>
    </row>
    <row r="49" spans="1:6" x14ac:dyDescent="0.3">
      <c r="A49" s="114"/>
      <c r="B49" s="114"/>
      <c r="C49" s="114"/>
      <c r="D49" s="114"/>
      <c r="E49" s="114"/>
      <c r="F49" s="114"/>
    </row>
    <row r="50" spans="1:6" x14ac:dyDescent="0.3">
      <c r="A50" s="114"/>
      <c r="B50" s="114"/>
      <c r="C50" s="114"/>
      <c r="D50" s="114"/>
      <c r="E50" s="114"/>
      <c r="F50" s="114"/>
    </row>
    <row r="51" spans="1:6" x14ac:dyDescent="0.3">
      <c r="A51" s="114"/>
      <c r="B51" s="114"/>
      <c r="C51" s="114"/>
      <c r="D51" s="114"/>
      <c r="E51" s="114"/>
      <c r="F51" s="114"/>
    </row>
    <row r="52" spans="1:6" x14ac:dyDescent="0.3">
      <c r="A52" s="115"/>
      <c r="B52" s="115"/>
      <c r="C52" s="115"/>
      <c r="D52" s="115"/>
      <c r="E52" s="115"/>
      <c r="F52" s="115"/>
    </row>
    <row r="53" spans="1:6" x14ac:dyDescent="0.3">
      <c r="A53" s="116" t="s">
        <v>10047</v>
      </c>
      <c r="B53" s="116" t="s">
        <v>10035</v>
      </c>
      <c r="C53" s="116" t="s">
        <v>10036</v>
      </c>
      <c r="D53" s="116" t="s">
        <v>10037</v>
      </c>
      <c r="E53" s="116" t="s">
        <v>10000</v>
      </c>
      <c r="F53" s="113" t="s">
        <v>10038</v>
      </c>
    </row>
    <row r="54" spans="1:6" x14ac:dyDescent="0.3">
      <c r="A54" s="114"/>
      <c r="B54" s="114"/>
      <c r="C54" s="114"/>
      <c r="D54" s="114"/>
      <c r="E54" s="114"/>
      <c r="F54" s="114"/>
    </row>
    <row r="55" spans="1:6" x14ac:dyDescent="0.3">
      <c r="A55" s="114"/>
      <c r="B55" s="114"/>
      <c r="C55" s="114"/>
      <c r="D55" s="114"/>
      <c r="E55" s="114"/>
      <c r="F55" s="114"/>
    </row>
    <row r="56" spans="1:6" x14ac:dyDescent="0.3">
      <c r="A56" s="114"/>
      <c r="B56" s="114"/>
      <c r="C56" s="114"/>
      <c r="D56" s="114"/>
      <c r="E56" s="114"/>
      <c r="F56" s="114"/>
    </row>
    <row r="57" spans="1:6" x14ac:dyDescent="0.3">
      <c r="A57" s="115"/>
      <c r="B57" s="115"/>
      <c r="C57" s="115"/>
      <c r="D57" s="115"/>
      <c r="E57" s="115"/>
      <c r="F57" s="115"/>
    </row>
    <row r="58" spans="1:6" x14ac:dyDescent="0.3">
      <c r="A58" s="116" t="s">
        <v>10048</v>
      </c>
      <c r="B58" s="116" t="s">
        <v>10035</v>
      </c>
      <c r="C58" s="116" t="s">
        <v>10039</v>
      </c>
      <c r="D58" s="116" t="s">
        <v>10040</v>
      </c>
      <c r="E58" s="116" t="s">
        <v>10004</v>
      </c>
      <c r="F58" s="113" t="s">
        <v>10041</v>
      </c>
    </row>
    <row r="59" spans="1:6" x14ac:dyDescent="0.3">
      <c r="A59" s="114"/>
      <c r="B59" s="114"/>
      <c r="C59" s="114"/>
      <c r="D59" s="114"/>
      <c r="E59" s="114"/>
      <c r="F59" s="114"/>
    </row>
    <row r="60" spans="1:6" x14ac:dyDescent="0.3">
      <c r="A60" s="114"/>
      <c r="B60" s="114"/>
      <c r="C60" s="114"/>
      <c r="D60" s="114"/>
      <c r="E60" s="114"/>
      <c r="F60" s="114"/>
    </row>
    <row r="61" spans="1:6" x14ac:dyDescent="0.3">
      <c r="A61" s="114"/>
      <c r="B61" s="114"/>
      <c r="C61" s="114"/>
      <c r="D61" s="114"/>
      <c r="E61" s="114"/>
      <c r="F61" s="114"/>
    </row>
    <row r="62" spans="1:6" x14ac:dyDescent="0.3">
      <c r="A62" s="115"/>
      <c r="B62" s="115"/>
      <c r="C62" s="115"/>
      <c r="D62" s="115"/>
      <c r="E62" s="115"/>
      <c r="F62" s="115"/>
    </row>
  </sheetData>
  <mergeCells count="73">
    <mergeCell ref="G2:G6"/>
    <mergeCell ref="A7:A11"/>
    <mergeCell ref="B7:B11"/>
    <mergeCell ref="C7:C11"/>
    <mergeCell ref="D7:D11"/>
    <mergeCell ref="E7:E11"/>
    <mergeCell ref="F7:F11"/>
    <mergeCell ref="A2:A6"/>
    <mergeCell ref="B2:B6"/>
    <mergeCell ref="C2:C6"/>
    <mergeCell ref="D2:D6"/>
    <mergeCell ref="E2:E6"/>
    <mergeCell ref="F2:F6"/>
    <mergeCell ref="F17:F21"/>
    <mergeCell ref="A12:A16"/>
    <mergeCell ref="B12:B16"/>
    <mergeCell ref="C12:C16"/>
    <mergeCell ref="D12:D16"/>
    <mergeCell ref="E12:E16"/>
    <mergeCell ref="F12:F16"/>
    <mergeCell ref="A17:A21"/>
    <mergeCell ref="B17:B21"/>
    <mergeCell ref="C17:C21"/>
    <mergeCell ref="D17:D21"/>
    <mergeCell ref="E17:E21"/>
    <mergeCell ref="F28:F32"/>
    <mergeCell ref="A22:A27"/>
    <mergeCell ref="B22:B27"/>
    <mergeCell ref="C22:C27"/>
    <mergeCell ref="D22:D27"/>
    <mergeCell ref="E22:E27"/>
    <mergeCell ref="F22:F27"/>
    <mergeCell ref="A28:A32"/>
    <mergeCell ref="B28:B32"/>
    <mergeCell ref="C28:C32"/>
    <mergeCell ref="D28:D32"/>
    <mergeCell ref="E28:E32"/>
    <mergeCell ref="F38:F42"/>
    <mergeCell ref="A33:A37"/>
    <mergeCell ref="B33:B37"/>
    <mergeCell ref="C33:C37"/>
    <mergeCell ref="D33:D37"/>
    <mergeCell ref="E33:E37"/>
    <mergeCell ref="F33:F37"/>
    <mergeCell ref="A38:A42"/>
    <mergeCell ref="B38:B42"/>
    <mergeCell ref="C38:C42"/>
    <mergeCell ref="D38:D42"/>
    <mergeCell ref="E38:E42"/>
    <mergeCell ref="F48:F52"/>
    <mergeCell ref="A43:A47"/>
    <mergeCell ref="B43:B47"/>
    <mergeCell ref="C43:C47"/>
    <mergeCell ref="D43:D47"/>
    <mergeCell ref="E43:E47"/>
    <mergeCell ref="F43:F47"/>
    <mergeCell ref="A48:A52"/>
    <mergeCell ref="B48:B52"/>
    <mergeCell ref="C48:C52"/>
    <mergeCell ref="D48:D52"/>
    <mergeCell ref="E48:E52"/>
    <mergeCell ref="F58:F62"/>
    <mergeCell ref="A53:A57"/>
    <mergeCell ref="B53:B57"/>
    <mergeCell ref="C53:C57"/>
    <mergeCell ref="D53:D57"/>
    <mergeCell ref="E53:E57"/>
    <mergeCell ref="F53:F57"/>
    <mergeCell ref="A58:A62"/>
    <mergeCell ref="B58:B62"/>
    <mergeCell ref="C58:C62"/>
    <mergeCell ref="D58:D62"/>
    <mergeCell ref="E58:E62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topLeftCell="C1" workbookViewId="0">
      <selection activeCell="O28" sqref="F28:O28"/>
    </sheetView>
  </sheetViews>
  <sheetFormatPr defaultRowHeight="14" x14ac:dyDescent="0.3"/>
  <cols>
    <col min="1" max="1" width="8.9140625" bestFit="1" customWidth="1"/>
    <col min="2" max="2" width="10" customWidth="1"/>
    <col min="3" max="3" width="10.1640625" bestFit="1" customWidth="1"/>
    <col min="4" max="4" width="26" bestFit="1" customWidth="1"/>
    <col min="5" max="5" width="8.1640625" customWidth="1"/>
    <col min="6" max="6" width="8.08203125" customWidth="1"/>
    <col min="7" max="7" width="9.1640625" bestFit="1" customWidth="1"/>
    <col min="8" max="8" width="17.6640625" customWidth="1"/>
    <col min="9" max="9" width="14.83203125" customWidth="1"/>
    <col min="10" max="10" width="13.6640625" customWidth="1"/>
    <col min="11" max="11" width="31" customWidth="1"/>
    <col min="12" max="12" width="9.6640625" customWidth="1"/>
    <col min="13" max="13" width="20.6640625" style="63" customWidth="1"/>
    <col min="14" max="14" width="14.4140625" style="63" customWidth="1"/>
    <col min="15" max="15" width="22.5" style="63" customWidth="1"/>
    <col min="16" max="16" width="15.9140625" customWidth="1"/>
    <col min="17" max="17" width="72.6640625" bestFit="1" customWidth="1"/>
    <col min="18" max="18" width="17.6640625" customWidth="1"/>
    <col min="19" max="19" width="74.33203125" bestFit="1" customWidth="1"/>
    <col min="20" max="20" width="12.6640625" customWidth="1"/>
  </cols>
  <sheetData>
    <row r="1" spans="1:20" ht="28" x14ac:dyDescent="0.3">
      <c r="A1" s="42" t="s">
        <v>10484</v>
      </c>
      <c r="B1" s="42" t="s">
        <v>10043</v>
      </c>
      <c r="C1" s="42" t="s">
        <v>10485</v>
      </c>
      <c r="D1" s="42" t="s">
        <v>10487</v>
      </c>
      <c r="E1" s="42" t="s">
        <v>9996</v>
      </c>
      <c r="F1" s="45" t="s">
        <v>10060</v>
      </c>
      <c r="G1" s="45" t="s">
        <v>10061</v>
      </c>
      <c r="H1" s="45" t="s">
        <v>10488</v>
      </c>
      <c r="I1" s="61" t="s">
        <v>10495</v>
      </c>
      <c r="J1" s="46" t="s">
        <v>10489</v>
      </c>
      <c r="K1" s="45" t="s">
        <v>10619</v>
      </c>
      <c r="L1" s="45" t="s">
        <v>10062</v>
      </c>
      <c r="M1" s="45" t="s">
        <v>10042</v>
      </c>
      <c r="N1" s="45" t="s">
        <v>10063</v>
      </c>
      <c r="O1" s="47" t="s">
        <v>10618</v>
      </c>
      <c r="P1" s="48" t="s">
        <v>10491</v>
      </c>
      <c r="Q1" s="48" t="s">
        <v>10493</v>
      </c>
      <c r="R1" s="48" t="s">
        <v>10492</v>
      </c>
      <c r="S1" s="48" t="s">
        <v>10494</v>
      </c>
      <c r="T1" s="49" t="s">
        <v>10064</v>
      </c>
    </row>
    <row r="2" spans="1:20" x14ac:dyDescent="0.3">
      <c r="A2" s="116" t="s">
        <v>10049</v>
      </c>
      <c r="B2" s="116" t="s">
        <v>9997</v>
      </c>
      <c r="C2" s="116" t="s">
        <v>9998</v>
      </c>
      <c r="D2" s="116" t="s">
        <v>9999</v>
      </c>
      <c r="E2" s="116" t="s">
        <v>10000</v>
      </c>
      <c r="F2" s="50" t="s">
        <v>10065</v>
      </c>
      <c r="G2" s="50">
        <v>5998917</v>
      </c>
      <c r="H2" s="60" t="s">
        <v>10066</v>
      </c>
      <c r="I2" s="50" t="s">
        <v>10496</v>
      </c>
      <c r="J2" s="50" t="b">
        <v>0</v>
      </c>
      <c r="K2" s="50" t="s">
        <v>10556</v>
      </c>
      <c r="L2" s="50">
        <v>0.41799999999999998</v>
      </c>
      <c r="M2" s="50"/>
      <c r="N2" s="50" t="s">
        <v>10067</v>
      </c>
      <c r="O2" s="69" t="s">
        <v>10068</v>
      </c>
      <c r="P2" s="64" t="s">
        <v>10069</v>
      </c>
      <c r="Q2" s="51" t="s">
        <v>10070</v>
      </c>
      <c r="R2" s="64" t="s">
        <v>10071</v>
      </c>
      <c r="S2" s="51" t="s">
        <v>10072</v>
      </c>
      <c r="T2" s="34">
        <v>283</v>
      </c>
    </row>
    <row r="3" spans="1:20" x14ac:dyDescent="0.3">
      <c r="A3" s="114"/>
      <c r="B3" s="114"/>
      <c r="C3" s="114"/>
      <c r="D3" s="114"/>
      <c r="E3" s="114"/>
      <c r="F3" s="50" t="s">
        <v>10073</v>
      </c>
      <c r="G3" s="50">
        <v>24787239</v>
      </c>
      <c r="H3" s="60" t="s">
        <v>10074</v>
      </c>
      <c r="I3" s="50" t="s">
        <v>10497</v>
      </c>
      <c r="J3" s="50" t="b">
        <v>0</v>
      </c>
      <c r="K3" s="50" t="s">
        <v>10556</v>
      </c>
      <c r="L3" s="50">
        <v>0.41799999999999998</v>
      </c>
      <c r="M3" s="50"/>
      <c r="N3" s="50" t="s">
        <v>10067</v>
      </c>
      <c r="O3" s="69" t="s">
        <v>10075</v>
      </c>
      <c r="P3" s="64" t="s">
        <v>10076</v>
      </c>
      <c r="Q3" s="51" t="s">
        <v>10070</v>
      </c>
      <c r="R3" s="64" t="s">
        <v>10077</v>
      </c>
      <c r="S3" s="51" t="s">
        <v>10072</v>
      </c>
      <c r="T3" s="34">
        <v>284</v>
      </c>
    </row>
    <row r="4" spans="1:20" x14ac:dyDescent="0.3">
      <c r="A4" s="114"/>
      <c r="B4" s="114"/>
      <c r="C4" s="114"/>
      <c r="D4" s="114"/>
      <c r="E4" s="114"/>
      <c r="F4" s="50" t="s">
        <v>10078</v>
      </c>
      <c r="G4" s="50">
        <v>22355019</v>
      </c>
      <c r="H4" s="60" t="s">
        <v>10079</v>
      </c>
      <c r="I4" s="50" t="s">
        <v>10498</v>
      </c>
      <c r="J4" s="50" t="b">
        <v>0</v>
      </c>
      <c r="K4" s="50" t="s">
        <v>10557</v>
      </c>
      <c r="L4" s="50">
        <v>0.13700000000000001</v>
      </c>
      <c r="M4" s="50" t="s">
        <v>10080</v>
      </c>
      <c r="N4" s="50" t="s">
        <v>10081</v>
      </c>
      <c r="O4" s="69" t="s">
        <v>10082</v>
      </c>
      <c r="P4" s="64" t="s">
        <v>10083</v>
      </c>
      <c r="Q4" s="51" t="s">
        <v>10084</v>
      </c>
      <c r="R4" s="64" t="s">
        <v>10085</v>
      </c>
      <c r="S4" s="51" t="s">
        <v>10086</v>
      </c>
      <c r="T4" s="34">
        <v>241</v>
      </c>
    </row>
    <row r="5" spans="1:20" x14ac:dyDescent="0.3">
      <c r="A5" s="114"/>
      <c r="B5" s="114"/>
      <c r="C5" s="114"/>
      <c r="D5" s="114"/>
      <c r="E5" s="114"/>
      <c r="F5" s="50" t="s">
        <v>10073</v>
      </c>
      <c r="G5" s="50">
        <v>26640217</v>
      </c>
      <c r="H5" s="60" t="s">
        <v>10087</v>
      </c>
      <c r="I5" s="50" t="s">
        <v>10499</v>
      </c>
      <c r="J5" s="50" t="b">
        <v>0</v>
      </c>
      <c r="K5" s="52" t="s">
        <v>10558</v>
      </c>
      <c r="L5" s="50">
        <v>9.1999999999999998E-2</v>
      </c>
      <c r="M5" s="50"/>
      <c r="N5" s="50" t="s">
        <v>10067</v>
      </c>
      <c r="O5" s="69" t="s">
        <v>10088</v>
      </c>
      <c r="P5" s="64" t="s">
        <v>10089</v>
      </c>
      <c r="Q5" s="51" t="s">
        <v>10090</v>
      </c>
      <c r="R5" s="64" t="s">
        <v>10091</v>
      </c>
      <c r="S5" s="51" t="s">
        <v>10092</v>
      </c>
      <c r="T5" s="34">
        <v>284</v>
      </c>
    </row>
    <row r="6" spans="1:20" x14ac:dyDescent="0.3">
      <c r="A6" s="115"/>
      <c r="B6" s="115"/>
      <c r="C6" s="115"/>
      <c r="D6" s="115"/>
      <c r="E6" s="115"/>
      <c r="F6" s="50" t="s">
        <v>10093</v>
      </c>
      <c r="G6" s="50">
        <v>8968510</v>
      </c>
      <c r="H6" s="60" t="s">
        <v>10094</v>
      </c>
      <c r="I6" s="53" t="s">
        <v>10500</v>
      </c>
      <c r="J6" s="55" t="b">
        <v>1</v>
      </c>
      <c r="K6" s="50" t="s">
        <v>10095</v>
      </c>
      <c r="L6" s="50">
        <v>7.4999999999999997E-2</v>
      </c>
      <c r="M6" s="50" t="s">
        <v>10096</v>
      </c>
      <c r="N6" s="50" t="s">
        <v>10081</v>
      </c>
      <c r="O6" s="69" t="s">
        <v>10097</v>
      </c>
      <c r="P6" s="64" t="s">
        <v>10098</v>
      </c>
      <c r="Q6" s="51" t="s">
        <v>10099</v>
      </c>
      <c r="R6" s="64" t="s">
        <v>10100</v>
      </c>
      <c r="S6" s="51" t="s">
        <v>10101</v>
      </c>
      <c r="T6" s="34">
        <v>210</v>
      </c>
    </row>
    <row r="7" spans="1:20" x14ac:dyDescent="0.3">
      <c r="A7" s="116" t="s">
        <v>10050</v>
      </c>
      <c r="B7" s="116" t="s">
        <v>9997</v>
      </c>
      <c r="C7" s="116" t="s">
        <v>10003</v>
      </c>
      <c r="D7" s="116" t="s">
        <v>9029</v>
      </c>
      <c r="E7" s="116" t="s">
        <v>10004</v>
      </c>
      <c r="F7" s="54" t="s">
        <v>10073</v>
      </c>
      <c r="G7" s="54">
        <v>24685078</v>
      </c>
      <c r="H7" s="60" t="s">
        <v>10102</v>
      </c>
      <c r="I7" s="50" t="s">
        <v>10501</v>
      </c>
      <c r="J7" s="50" t="b">
        <v>0</v>
      </c>
      <c r="K7" s="52" t="s">
        <v>10559</v>
      </c>
      <c r="L7" s="54">
        <v>0.69</v>
      </c>
      <c r="M7" s="54"/>
      <c r="N7" s="54" t="s">
        <v>10067</v>
      </c>
      <c r="O7" s="69" t="s">
        <v>10103</v>
      </c>
      <c r="P7" s="64" t="s">
        <v>10104</v>
      </c>
      <c r="Q7" s="51" t="s">
        <v>10105</v>
      </c>
      <c r="R7" s="64" t="s">
        <v>10106</v>
      </c>
      <c r="S7" s="51" t="s">
        <v>10107</v>
      </c>
      <c r="T7" s="34">
        <v>242</v>
      </c>
    </row>
    <row r="8" spans="1:20" x14ac:dyDescent="0.3">
      <c r="A8" s="114"/>
      <c r="B8" s="114"/>
      <c r="C8" s="114"/>
      <c r="D8" s="114"/>
      <c r="E8" s="114"/>
      <c r="F8" s="54" t="s">
        <v>10108</v>
      </c>
      <c r="G8" s="54">
        <v>18002293</v>
      </c>
      <c r="H8" s="60" t="s">
        <v>10109</v>
      </c>
      <c r="I8" s="55" t="s">
        <v>10502</v>
      </c>
      <c r="J8" s="55" t="b">
        <v>1</v>
      </c>
      <c r="K8" s="52" t="s">
        <v>10560</v>
      </c>
      <c r="L8" s="54">
        <v>0.46300000000000002</v>
      </c>
      <c r="M8" s="54" t="s">
        <v>10110</v>
      </c>
      <c r="N8" s="54" t="s">
        <v>10081</v>
      </c>
      <c r="O8" s="69" t="s">
        <v>10111</v>
      </c>
      <c r="P8" s="64" t="s">
        <v>10112</v>
      </c>
      <c r="Q8" s="51" t="s">
        <v>10113</v>
      </c>
      <c r="R8" s="64" t="s">
        <v>10114</v>
      </c>
      <c r="S8" s="51" t="s">
        <v>10115</v>
      </c>
      <c r="T8" s="34">
        <v>256</v>
      </c>
    </row>
    <row r="9" spans="1:20" x14ac:dyDescent="0.3">
      <c r="A9" s="114"/>
      <c r="B9" s="114"/>
      <c r="C9" s="114"/>
      <c r="D9" s="114"/>
      <c r="E9" s="114"/>
      <c r="F9" s="54" t="s">
        <v>10116</v>
      </c>
      <c r="G9" s="54">
        <v>34591706</v>
      </c>
      <c r="H9" s="60" t="s">
        <v>10117</v>
      </c>
      <c r="I9" s="55" t="s">
        <v>10503</v>
      </c>
      <c r="J9" s="55" t="b">
        <v>1</v>
      </c>
      <c r="K9" s="54" t="s">
        <v>10561</v>
      </c>
      <c r="L9" s="54">
        <v>0.40400000000000003</v>
      </c>
      <c r="M9" s="54"/>
      <c r="N9" s="54" t="s">
        <v>10067</v>
      </c>
      <c r="O9" s="69" t="s">
        <v>10118</v>
      </c>
      <c r="P9" s="64" t="s">
        <v>10119</v>
      </c>
      <c r="Q9" s="51" t="s">
        <v>10120</v>
      </c>
      <c r="R9" s="64" t="s">
        <v>10121</v>
      </c>
      <c r="S9" s="51" t="s">
        <v>10122</v>
      </c>
      <c r="T9" s="34">
        <v>275</v>
      </c>
    </row>
    <row r="10" spans="1:20" x14ac:dyDescent="0.3">
      <c r="A10" s="114"/>
      <c r="B10" s="114"/>
      <c r="C10" s="114"/>
      <c r="D10" s="114"/>
      <c r="E10" s="114"/>
      <c r="F10" s="54" t="s">
        <v>10123</v>
      </c>
      <c r="G10" s="54">
        <v>37741112</v>
      </c>
      <c r="H10" s="60" t="s">
        <v>10124</v>
      </c>
      <c r="I10" s="55" t="s">
        <v>10504</v>
      </c>
      <c r="J10" s="55" t="b">
        <v>1</v>
      </c>
      <c r="K10" s="54" t="s">
        <v>10125</v>
      </c>
      <c r="L10" s="54">
        <v>0.22600000000000001</v>
      </c>
      <c r="M10" s="54" t="s">
        <v>10126</v>
      </c>
      <c r="N10" s="54" t="s">
        <v>10081</v>
      </c>
      <c r="O10" s="70" t="s">
        <v>10127</v>
      </c>
      <c r="P10" s="65" t="s">
        <v>10128</v>
      </c>
      <c r="Q10" s="56" t="s">
        <v>10129</v>
      </c>
      <c r="R10" s="65" t="s">
        <v>10130</v>
      </c>
      <c r="S10" s="56" t="s">
        <v>10131</v>
      </c>
      <c r="T10" s="57">
        <v>285</v>
      </c>
    </row>
    <row r="11" spans="1:20" x14ac:dyDescent="0.3">
      <c r="A11" s="115"/>
      <c r="B11" s="115"/>
      <c r="C11" s="115"/>
      <c r="D11" s="115"/>
      <c r="E11" s="115"/>
      <c r="F11" s="54" t="s">
        <v>10078</v>
      </c>
      <c r="G11" s="54">
        <v>8315283</v>
      </c>
      <c r="H11" s="60" t="s">
        <v>10132</v>
      </c>
      <c r="I11" s="55" t="s">
        <v>10505</v>
      </c>
      <c r="J11" s="55" t="b">
        <v>1</v>
      </c>
      <c r="K11" s="52" t="s">
        <v>10562</v>
      </c>
      <c r="L11" s="54">
        <v>4.7E-2</v>
      </c>
      <c r="M11" s="54" t="s">
        <v>10133</v>
      </c>
      <c r="N11" s="54" t="s">
        <v>10134</v>
      </c>
      <c r="O11" s="71" t="s">
        <v>10135</v>
      </c>
      <c r="P11" s="64" t="s">
        <v>10136</v>
      </c>
      <c r="Q11" s="62" t="s">
        <v>10137</v>
      </c>
      <c r="R11" s="64" t="s">
        <v>10138</v>
      </c>
      <c r="S11" s="62" t="s">
        <v>10139</v>
      </c>
      <c r="T11" s="34">
        <v>257</v>
      </c>
    </row>
    <row r="12" spans="1:20" x14ac:dyDescent="0.3">
      <c r="A12" s="116" t="s">
        <v>10051</v>
      </c>
      <c r="B12" s="116" t="s">
        <v>10140</v>
      </c>
      <c r="C12" s="116" t="s">
        <v>10007</v>
      </c>
      <c r="D12" s="116" t="s">
        <v>10008</v>
      </c>
      <c r="E12" s="116" t="s">
        <v>10000</v>
      </c>
      <c r="F12" s="50" t="s">
        <v>10141</v>
      </c>
      <c r="G12" s="50">
        <v>3144899</v>
      </c>
      <c r="H12" s="60" t="s">
        <v>10142</v>
      </c>
      <c r="I12" s="55" t="s">
        <v>10506</v>
      </c>
      <c r="J12" s="55" t="b">
        <v>1</v>
      </c>
      <c r="K12" s="50" t="s">
        <v>10563</v>
      </c>
      <c r="L12" s="50">
        <v>0.20799999999999999</v>
      </c>
      <c r="M12" s="50"/>
      <c r="N12" s="50" t="s">
        <v>10067</v>
      </c>
      <c r="O12" s="72" t="s">
        <v>10143</v>
      </c>
      <c r="P12" s="66" t="s">
        <v>10144</v>
      </c>
      <c r="Q12" s="58" t="s">
        <v>10145</v>
      </c>
      <c r="R12" s="66" t="s">
        <v>10146</v>
      </c>
      <c r="S12" s="58" t="s">
        <v>10147</v>
      </c>
      <c r="T12" s="59">
        <v>228</v>
      </c>
    </row>
    <row r="13" spans="1:20" x14ac:dyDescent="0.3">
      <c r="A13" s="114"/>
      <c r="B13" s="114"/>
      <c r="C13" s="114"/>
      <c r="D13" s="114"/>
      <c r="E13" s="114"/>
      <c r="F13" s="50" t="s">
        <v>10078</v>
      </c>
      <c r="G13" s="50">
        <v>29221537</v>
      </c>
      <c r="H13" s="60" t="s">
        <v>10148</v>
      </c>
      <c r="I13" s="55" t="s">
        <v>10507</v>
      </c>
      <c r="J13" s="55" t="b">
        <v>1</v>
      </c>
      <c r="K13" s="50" t="s">
        <v>10564</v>
      </c>
      <c r="L13" s="50">
        <v>0.11899999999999999</v>
      </c>
      <c r="M13" s="50" t="s">
        <v>10149</v>
      </c>
      <c r="N13" s="50" t="s">
        <v>10150</v>
      </c>
      <c r="O13" s="70" t="s">
        <v>10151</v>
      </c>
      <c r="P13" s="65" t="s">
        <v>10152</v>
      </c>
      <c r="Q13" s="56" t="s">
        <v>10153</v>
      </c>
      <c r="R13" s="65" t="s">
        <v>10154</v>
      </c>
      <c r="S13" s="56" t="s">
        <v>10155</v>
      </c>
      <c r="T13" s="57">
        <v>276</v>
      </c>
    </row>
    <row r="14" spans="1:20" x14ac:dyDescent="0.3">
      <c r="A14" s="114"/>
      <c r="B14" s="114"/>
      <c r="C14" s="114"/>
      <c r="D14" s="114"/>
      <c r="E14" s="114"/>
      <c r="F14" s="50" t="s">
        <v>10073</v>
      </c>
      <c r="G14" s="50">
        <v>35424699</v>
      </c>
      <c r="H14" s="60" t="s">
        <v>10156</v>
      </c>
      <c r="I14" s="55" t="s">
        <v>10508</v>
      </c>
      <c r="J14" s="55" t="b">
        <v>1</v>
      </c>
      <c r="K14" s="50" t="s">
        <v>10565</v>
      </c>
      <c r="L14" s="50">
        <v>0.11</v>
      </c>
      <c r="M14" s="50" t="s">
        <v>10157</v>
      </c>
      <c r="N14" s="50" t="s">
        <v>10134</v>
      </c>
      <c r="O14" s="71" t="s">
        <v>10158</v>
      </c>
      <c r="P14" s="64" t="s">
        <v>10159</v>
      </c>
      <c r="Q14" s="51" t="s">
        <v>10160</v>
      </c>
      <c r="R14" s="64" t="s">
        <v>10161</v>
      </c>
      <c r="S14" s="51" t="s">
        <v>10162</v>
      </c>
      <c r="T14" s="34">
        <v>295</v>
      </c>
    </row>
    <row r="15" spans="1:20" x14ac:dyDescent="0.3">
      <c r="A15" s="114"/>
      <c r="B15" s="114"/>
      <c r="C15" s="114"/>
      <c r="D15" s="114"/>
      <c r="E15" s="114"/>
      <c r="F15" s="50" t="s">
        <v>10078</v>
      </c>
      <c r="G15" s="50">
        <v>4478336</v>
      </c>
      <c r="H15" s="60" t="s">
        <v>10163</v>
      </c>
      <c r="I15" s="50" t="s">
        <v>10509</v>
      </c>
      <c r="J15" s="50" t="b">
        <v>0</v>
      </c>
      <c r="K15" s="50" t="s">
        <v>10566</v>
      </c>
      <c r="L15" s="50">
        <v>6.0999999999999999E-2</v>
      </c>
      <c r="M15" s="50"/>
      <c r="N15" s="50" t="s">
        <v>10067</v>
      </c>
      <c r="O15" s="71" t="s">
        <v>10164</v>
      </c>
      <c r="P15" s="64" t="s">
        <v>10165</v>
      </c>
      <c r="Q15" s="51" t="s">
        <v>10166</v>
      </c>
      <c r="R15" s="64" t="s">
        <v>10167</v>
      </c>
      <c r="S15" s="51" t="s">
        <v>10168</v>
      </c>
      <c r="T15" s="34">
        <v>264</v>
      </c>
    </row>
    <row r="16" spans="1:20" x14ac:dyDescent="0.3">
      <c r="A16" s="115"/>
      <c r="B16" s="115"/>
      <c r="C16" s="115"/>
      <c r="D16" s="115"/>
      <c r="E16" s="115"/>
      <c r="F16" s="50" t="s">
        <v>10073</v>
      </c>
      <c r="G16" s="50">
        <v>11653515</v>
      </c>
      <c r="H16" s="60" t="s">
        <v>10169</v>
      </c>
      <c r="I16" s="55" t="s">
        <v>10510</v>
      </c>
      <c r="J16" s="55" t="b">
        <v>1</v>
      </c>
      <c r="K16" s="50" t="s">
        <v>10567</v>
      </c>
      <c r="L16" s="50">
        <v>3.1E-2</v>
      </c>
      <c r="M16" s="50" t="s">
        <v>10170</v>
      </c>
      <c r="N16" s="50" t="s">
        <v>10081</v>
      </c>
      <c r="O16" s="72" t="s">
        <v>10171</v>
      </c>
      <c r="P16" s="66" t="s">
        <v>10172</v>
      </c>
      <c r="Q16" s="58" t="s">
        <v>10173</v>
      </c>
      <c r="R16" s="66" t="s">
        <v>10174</v>
      </c>
      <c r="S16" s="58" t="s">
        <v>10175</v>
      </c>
      <c r="T16" s="59">
        <v>245</v>
      </c>
    </row>
    <row r="17" spans="1:20" x14ac:dyDescent="0.3">
      <c r="A17" s="116" t="s">
        <v>10052</v>
      </c>
      <c r="B17" s="116" t="s">
        <v>10010</v>
      </c>
      <c r="C17" s="116" t="s">
        <v>10011</v>
      </c>
      <c r="D17" s="116" t="s">
        <v>10012</v>
      </c>
      <c r="E17" s="116" t="s">
        <v>10004</v>
      </c>
      <c r="F17" s="50" t="s">
        <v>10093</v>
      </c>
      <c r="G17" s="50">
        <v>18691041</v>
      </c>
      <c r="H17" s="60" t="s">
        <v>10176</v>
      </c>
      <c r="I17" s="50" t="s">
        <v>10511</v>
      </c>
      <c r="J17" s="50" t="b">
        <v>0</v>
      </c>
      <c r="K17" s="50" t="s">
        <v>10568</v>
      </c>
      <c r="L17" s="50">
        <v>0.27200000000000002</v>
      </c>
      <c r="M17" s="50" t="s">
        <v>10177</v>
      </c>
      <c r="N17" s="50" t="s">
        <v>10081</v>
      </c>
      <c r="O17" s="70" t="s">
        <v>10178</v>
      </c>
      <c r="P17" s="65" t="s">
        <v>10179</v>
      </c>
      <c r="Q17" s="56" t="s">
        <v>10180</v>
      </c>
      <c r="R17" s="65" t="s">
        <v>10181</v>
      </c>
      <c r="S17" s="56" t="s">
        <v>10182</v>
      </c>
      <c r="T17" s="57">
        <v>273</v>
      </c>
    </row>
    <row r="18" spans="1:20" x14ac:dyDescent="0.3">
      <c r="A18" s="114"/>
      <c r="B18" s="114"/>
      <c r="C18" s="114"/>
      <c r="D18" s="114"/>
      <c r="E18" s="114"/>
      <c r="F18" s="50" t="s">
        <v>10183</v>
      </c>
      <c r="G18" s="50">
        <v>6564063</v>
      </c>
      <c r="H18" s="60" t="s">
        <v>10184</v>
      </c>
      <c r="I18" s="55" t="s">
        <v>10512</v>
      </c>
      <c r="J18" s="55" t="b">
        <v>1</v>
      </c>
      <c r="K18" s="50" t="s">
        <v>10569</v>
      </c>
      <c r="L18" s="50">
        <v>0.253</v>
      </c>
      <c r="M18" s="50" t="s">
        <v>10185</v>
      </c>
      <c r="N18" s="50" t="s">
        <v>10081</v>
      </c>
      <c r="O18" s="71" t="s">
        <v>10186</v>
      </c>
      <c r="P18" s="64" t="s">
        <v>10187</v>
      </c>
      <c r="Q18" s="51" t="s">
        <v>10188</v>
      </c>
      <c r="R18" s="64" t="s">
        <v>10189</v>
      </c>
      <c r="S18" s="51" t="s">
        <v>10190</v>
      </c>
      <c r="T18" s="34">
        <v>205</v>
      </c>
    </row>
    <row r="19" spans="1:20" x14ac:dyDescent="0.3">
      <c r="A19" s="114"/>
      <c r="B19" s="114"/>
      <c r="C19" s="114"/>
      <c r="D19" s="114"/>
      <c r="E19" s="114"/>
      <c r="F19" s="50" t="s">
        <v>10078</v>
      </c>
      <c r="G19" s="50">
        <v>14704898</v>
      </c>
      <c r="H19" s="60" t="s">
        <v>10191</v>
      </c>
      <c r="I19" s="50" t="s">
        <v>10513</v>
      </c>
      <c r="J19" s="50" t="b">
        <v>0</v>
      </c>
      <c r="K19" s="50" t="s">
        <v>10570</v>
      </c>
      <c r="L19" s="50">
        <v>0.14799999999999999</v>
      </c>
      <c r="M19" s="50" t="s">
        <v>10192</v>
      </c>
      <c r="N19" s="50" t="s">
        <v>10081</v>
      </c>
      <c r="O19" s="71" t="s">
        <v>10193</v>
      </c>
      <c r="P19" s="64" t="s">
        <v>10194</v>
      </c>
      <c r="Q19" s="62" t="s">
        <v>10195</v>
      </c>
      <c r="R19" s="64" t="s">
        <v>10196</v>
      </c>
      <c r="S19" s="62" t="s">
        <v>10197</v>
      </c>
      <c r="T19" s="34">
        <v>263</v>
      </c>
    </row>
    <row r="20" spans="1:20" x14ac:dyDescent="0.3">
      <c r="A20" s="114"/>
      <c r="B20" s="114"/>
      <c r="C20" s="114"/>
      <c r="D20" s="114"/>
      <c r="E20" s="114"/>
      <c r="F20" s="50" t="s">
        <v>10073</v>
      </c>
      <c r="G20" s="50">
        <v>25476835</v>
      </c>
      <c r="H20" s="60" t="s">
        <v>10198</v>
      </c>
      <c r="I20" s="50" t="s">
        <v>10514</v>
      </c>
      <c r="J20" s="50" t="b">
        <v>0</v>
      </c>
      <c r="K20" s="52" t="s">
        <v>10571</v>
      </c>
      <c r="L20" s="50">
        <v>0.126</v>
      </c>
      <c r="M20" s="50"/>
      <c r="N20" s="50" t="s">
        <v>10067</v>
      </c>
      <c r="O20" s="72" t="s">
        <v>10199</v>
      </c>
      <c r="P20" s="66" t="s">
        <v>10200</v>
      </c>
      <c r="Q20" s="58" t="s">
        <v>10201</v>
      </c>
      <c r="R20" s="66" t="s">
        <v>10202</v>
      </c>
      <c r="S20" s="58" t="s">
        <v>10203</v>
      </c>
      <c r="T20" s="59">
        <v>273</v>
      </c>
    </row>
    <row r="21" spans="1:20" x14ac:dyDescent="0.3">
      <c r="A21" s="115"/>
      <c r="B21" s="115"/>
      <c r="C21" s="115"/>
      <c r="D21" s="115"/>
      <c r="E21" s="115"/>
      <c r="F21" s="50" t="s">
        <v>10078</v>
      </c>
      <c r="G21" s="50">
        <v>7968245</v>
      </c>
      <c r="H21" s="60" t="s">
        <v>10204</v>
      </c>
      <c r="I21" s="55" t="s">
        <v>10515</v>
      </c>
      <c r="J21" s="55" t="b">
        <v>1</v>
      </c>
      <c r="K21" s="52" t="s">
        <v>10572</v>
      </c>
      <c r="L21" s="50">
        <v>9.7000000000000003E-2</v>
      </c>
      <c r="M21" s="50"/>
      <c r="N21" s="50" t="s">
        <v>10067</v>
      </c>
      <c r="O21" s="73" t="s">
        <v>10205</v>
      </c>
      <c r="P21" s="65" t="s">
        <v>10206</v>
      </c>
      <c r="Q21" s="56" t="s">
        <v>10207</v>
      </c>
      <c r="R21" s="65" t="s">
        <v>10208</v>
      </c>
      <c r="S21" s="56" t="s">
        <v>10209</v>
      </c>
      <c r="T21" s="57">
        <v>220</v>
      </c>
    </row>
    <row r="22" spans="1:20" x14ac:dyDescent="0.3">
      <c r="A22" s="117" t="s">
        <v>10053</v>
      </c>
      <c r="B22" s="117" t="s">
        <v>10013</v>
      </c>
      <c r="C22" s="117" t="s">
        <v>10014</v>
      </c>
      <c r="D22" s="117" t="s">
        <v>10015</v>
      </c>
      <c r="E22" s="117" t="s">
        <v>10000</v>
      </c>
      <c r="F22" s="50" t="s">
        <v>10210</v>
      </c>
      <c r="G22" s="50">
        <v>13261023</v>
      </c>
      <c r="H22" s="60" t="s">
        <v>10211</v>
      </c>
      <c r="I22" s="55" t="s">
        <v>10516</v>
      </c>
      <c r="J22" s="55" t="b">
        <v>1</v>
      </c>
      <c r="K22" s="50" t="s">
        <v>10573</v>
      </c>
      <c r="L22" s="50">
        <v>0.35</v>
      </c>
      <c r="M22" s="50" t="s">
        <v>10212</v>
      </c>
      <c r="N22" s="50" t="s">
        <v>10134</v>
      </c>
      <c r="O22" s="71" t="s">
        <v>10213</v>
      </c>
      <c r="P22" s="64" t="s">
        <v>10214</v>
      </c>
      <c r="Q22" s="62" t="s">
        <v>10215</v>
      </c>
      <c r="R22" s="64" t="s">
        <v>10216</v>
      </c>
      <c r="S22" s="62" t="s">
        <v>10217</v>
      </c>
      <c r="T22" s="34">
        <v>289</v>
      </c>
    </row>
    <row r="23" spans="1:20" x14ac:dyDescent="0.3">
      <c r="A23" s="118"/>
      <c r="B23" s="118"/>
      <c r="C23" s="118"/>
      <c r="D23" s="118"/>
      <c r="E23" s="118"/>
      <c r="F23" s="50" t="s">
        <v>10218</v>
      </c>
      <c r="G23" s="50">
        <v>15970349</v>
      </c>
      <c r="H23" s="60" t="s">
        <v>10219</v>
      </c>
      <c r="I23" s="55" t="s">
        <v>10517</v>
      </c>
      <c r="J23" s="55" t="b">
        <v>1</v>
      </c>
      <c r="K23" s="52" t="s">
        <v>10574</v>
      </c>
      <c r="L23" s="50">
        <v>0.32600000000000001</v>
      </c>
      <c r="M23" s="50"/>
      <c r="N23" s="50" t="s">
        <v>10067</v>
      </c>
      <c r="O23" s="71" t="s">
        <v>10220</v>
      </c>
      <c r="P23" s="64" t="s">
        <v>10221</v>
      </c>
      <c r="Q23" s="62" t="s">
        <v>10222</v>
      </c>
      <c r="R23" s="64" t="s">
        <v>10223</v>
      </c>
      <c r="S23" s="62" t="s">
        <v>10224</v>
      </c>
      <c r="T23" s="34">
        <v>290</v>
      </c>
    </row>
    <row r="24" spans="1:20" x14ac:dyDescent="0.3">
      <c r="A24" s="118"/>
      <c r="B24" s="118"/>
      <c r="C24" s="118"/>
      <c r="D24" s="118"/>
      <c r="E24" s="118"/>
      <c r="F24" s="50" t="s">
        <v>10225</v>
      </c>
      <c r="G24" s="50">
        <v>12253148</v>
      </c>
      <c r="H24" s="60" t="s">
        <v>10226</v>
      </c>
      <c r="I24" s="50" t="s">
        <v>10518</v>
      </c>
      <c r="J24" s="50" t="b">
        <v>0</v>
      </c>
      <c r="K24" s="50" t="s">
        <v>10575</v>
      </c>
      <c r="L24" s="50">
        <v>0.27600000000000002</v>
      </c>
      <c r="M24" s="50" t="s">
        <v>10227</v>
      </c>
      <c r="N24" s="50" t="s">
        <v>10081</v>
      </c>
      <c r="O24" s="74" t="s">
        <v>10228</v>
      </c>
      <c r="P24" s="64" t="s">
        <v>10229</v>
      </c>
      <c r="Q24" s="58" t="s">
        <v>10230</v>
      </c>
      <c r="R24" s="64" t="s">
        <v>10231</v>
      </c>
      <c r="S24" s="58" t="s">
        <v>10232</v>
      </c>
      <c r="T24" s="59">
        <v>258</v>
      </c>
    </row>
    <row r="25" spans="1:20" x14ac:dyDescent="0.3">
      <c r="A25" s="118"/>
      <c r="B25" s="118"/>
      <c r="C25" s="118"/>
      <c r="D25" s="118"/>
      <c r="E25" s="118"/>
      <c r="F25" s="50" t="s">
        <v>10225</v>
      </c>
      <c r="G25" s="67">
        <v>12536656</v>
      </c>
      <c r="H25" s="60" t="s">
        <v>10226</v>
      </c>
      <c r="I25" s="50" t="s">
        <v>10518</v>
      </c>
      <c r="J25" s="50" t="b">
        <v>0</v>
      </c>
      <c r="K25" s="50" t="s">
        <v>10576</v>
      </c>
      <c r="L25" s="50">
        <v>0.27600000000000002</v>
      </c>
      <c r="M25" s="50"/>
      <c r="N25" s="50" t="s">
        <v>10067</v>
      </c>
      <c r="O25" s="74" t="s">
        <v>10228</v>
      </c>
      <c r="P25" s="64" t="s">
        <v>10229</v>
      </c>
      <c r="Q25" s="58" t="s">
        <v>10230</v>
      </c>
      <c r="R25" s="64" t="s">
        <v>10231</v>
      </c>
      <c r="S25" s="58" t="s">
        <v>10232</v>
      </c>
      <c r="T25" s="59">
        <v>258</v>
      </c>
    </row>
    <row r="26" spans="1:20" x14ac:dyDescent="0.3">
      <c r="A26" s="118"/>
      <c r="B26" s="118"/>
      <c r="C26" s="118"/>
      <c r="D26" s="118"/>
      <c r="E26" s="118"/>
      <c r="F26" s="50" t="s">
        <v>10233</v>
      </c>
      <c r="G26" s="68">
        <v>24937286</v>
      </c>
      <c r="H26" s="60" t="s">
        <v>10234</v>
      </c>
      <c r="I26" s="50" t="s">
        <v>10519</v>
      </c>
      <c r="J26" s="50" t="b">
        <v>0</v>
      </c>
      <c r="K26" s="50" t="s">
        <v>10575</v>
      </c>
      <c r="L26" s="50">
        <v>0.27600000000000002</v>
      </c>
      <c r="M26" s="50" t="s">
        <v>10235</v>
      </c>
      <c r="N26" s="50" t="s">
        <v>10081</v>
      </c>
      <c r="O26" s="73" t="s">
        <v>10236</v>
      </c>
      <c r="P26" s="65" t="s">
        <v>10237</v>
      </c>
      <c r="Q26" s="56" t="s">
        <v>10238</v>
      </c>
      <c r="R26" s="65" t="s">
        <v>10239</v>
      </c>
      <c r="S26" s="56" t="s">
        <v>10240</v>
      </c>
      <c r="T26" s="57">
        <v>232</v>
      </c>
    </row>
    <row r="27" spans="1:20" x14ac:dyDescent="0.3">
      <c r="A27" s="119"/>
      <c r="B27" s="119"/>
      <c r="C27" s="119"/>
      <c r="D27" s="119"/>
      <c r="E27" s="119"/>
      <c r="F27" s="50" t="s">
        <v>10241</v>
      </c>
      <c r="G27" s="67">
        <v>16417994</v>
      </c>
      <c r="H27" s="60" t="s">
        <v>10242</v>
      </c>
      <c r="I27" s="50" t="s">
        <v>10520</v>
      </c>
      <c r="J27" s="50" t="b">
        <v>0</v>
      </c>
      <c r="K27" s="50" t="s">
        <v>10577</v>
      </c>
      <c r="L27" s="50">
        <v>0.121</v>
      </c>
      <c r="M27" s="50"/>
      <c r="N27" s="50" t="s">
        <v>10067</v>
      </c>
      <c r="O27" s="71" t="s">
        <v>10243</v>
      </c>
      <c r="P27" s="64" t="s">
        <v>10244</v>
      </c>
      <c r="Q27" s="62" t="s">
        <v>10245</v>
      </c>
      <c r="R27" s="64" t="s">
        <v>10246</v>
      </c>
      <c r="S27" s="62" t="s">
        <v>10247</v>
      </c>
      <c r="T27" s="34">
        <v>278</v>
      </c>
    </row>
    <row r="28" spans="1:20" x14ac:dyDescent="0.3">
      <c r="A28" s="116" t="s">
        <v>10054</v>
      </c>
      <c r="B28" s="116" t="s">
        <v>10013</v>
      </c>
      <c r="C28" s="116" t="s">
        <v>10017</v>
      </c>
      <c r="D28" s="116" t="s">
        <v>10018</v>
      </c>
      <c r="E28" s="117" t="s">
        <v>10000</v>
      </c>
      <c r="F28" s="50" t="s">
        <v>10248</v>
      </c>
      <c r="G28" s="67">
        <v>2927456</v>
      </c>
      <c r="H28" s="60" t="s">
        <v>10249</v>
      </c>
      <c r="I28" s="50" t="s">
        <v>10521</v>
      </c>
      <c r="J28" s="50" t="b">
        <v>0</v>
      </c>
      <c r="K28" s="50" t="s">
        <v>10578</v>
      </c>
      <c r="L28" s="50">
        <v>0.64300000000000002</v>
      </c>
      <c r="M28" s="50" t="s">
        <v>10250</v>
      </c>
      <c r="N28" s="50" t="s">
        <v>10081</v>
      </c>
      <c r="O28" s="71" t="s">
        <v>10251</v>
      </c>
      <c r="P28" s="64" t="s">
        <v>10252</v>
      </c>
      <c r="Q28" s="51" t="s">
        <v>10253</v>
      </c>
      <c r="R28" s="64" t="s">
        <v>10254</v>
      </c>
      <c r="S28" s="51" t="s">
        <v>10255</v>
      </c>
      <c r="T28" s="34">
        <v>288</v>
      </c>
    </row>
    <row r="29" spans="1:20" x14ac:dyDescent="0.3">
      <c r="A29" s="114"/>
      <c r="B29" s="114"/>
      <c r="C29" s="114"/>
      <c r="D29" s="114"/>
      <c r="E29" s="114"/>
      <c r="F29" s="50" t="s">
        <v>10210</v>
      </c>
      <c r="G29" s="50">
        <v>22450494</v>
      </c>
      <c r="H29" s="60" t="s">
        <v>10256</v>
      </c>
      <c r="I29" s="50" t="s">
        <v>10522</v>
      </c>
      <c r="J29" s="50" t="b">
        <v>0</v>
      </c>
      <c r="K29" s="50" t="s">
        <v>10579</v>
      </c>
      <c r="L29" s="50">
        <v>7.9000000000000001E-2</v>
      </c>
      <c r="M29" s="50"/>
      <c r="N29" s="50" t="s">
        <v>10067</v>
      </c>
      <c r="O29" s="74" t="s">
        <v>10257</v>
      </c>
      <c r="P29" s="64" t="s">
        <v>10258</v>
      </c>
      <c r="Q29" s="58" t="s">
        <v>10259</v>
      </c>
      <c r="R29" s="64" t="s">
        <v>10260</v>
      </c>
      <c r="S29" s="58" t="s">
        <v>10261</v>
      </c>
      <c r="T29" s="59">
        <v>235</v>
      </c>
    </row>
    <row r="30" spans="1:20" x14ac:dyDescent="0.3">
      <c r="A30" s="114"/>
      <c r="B30" s="114"/>
      <c r="C30" s="114"/>
      <c r="D30" s="114"/>
      <c r="E30" s="114"/>
      <c r="F30" s="50" t="s">
        <v>10262</v>
      </c>
      <c r="G30" s="50">
        <v>31812748</v>
      </c>
      <c r="H30" s="60" t="s">
        <v>10263</v>
      </c>
      <c r="I30" s="50" t="s">
        <v>10523</v>
      </c>
      <c r="J30" s="50" t="b">
        <v>0</v>
      </c>
      <c r="K30" s="50" t="s">
        <v>10580</v>
      </c>
      <c r="L30" s="50">
        <v>2.1000000000000001E-2</v>
      </c>
      <c r="M30" s="50"/>
      <c r="N30" s="50" t="s">
        <v>10067</v>
      </c>
      <c r="O30" s="71" t="s">
        <v>10264</v>
      </c>
      <c r="P30" s="64" t="s">
        <v>10265</v>
      </c>
      <c r="Q30" s="51" t="s">
        <v>10266</v>
      </c>
      <c r="R30" s="64" t="s">
        <v>10267</v>
      </c>
      <c r="S30" s="51" t="s">
        <v>10268</v>
      </c>
      <c r="T30" s="34">
        <v>218</v>
      </c>
    </row>
    <row r="31" spans="1:20" x14ac:dyDescent="0.3">
      <c r="A31" s="114"/>
      <c r="B31" s="114"/>
      <c r="C31" s="114"/>
      <c r="D31" s="114"/>
      <c r="E31" s="114"/>
      <c r="F31" s="50" t="s">
        <v>10210</v>
      </c>
      <c r="G31" s="50">
        <v>6495220</v>
      </c>
      <c r="H31" s="60" t="s">
        <v>10269</v>
      </c>
      <c r="I31" s="50" t="s">
        <v>10524</v>
      </c>
      <c r="J31" s="50" t="b">
        <v>0</v>
      </c>
      <c r="K31" s="50" t="s">
        <v>10581</v>
      </c>
      <c r="L31" s="50">
        <v>1.2E-2</v>
      </c>
      <c r="M31" s="50" t="s">
        <v>10270</v>
      </c>
      <c r="N31" s="50" t="s">
        <v>10081</v>
      </c>
      <c r="O31" s="71" t="s">
        <v>10271</v>
      </c>
      <c r="P31" s="64" t="s">
        <v>10272</v>
      </c>
      <c r="Q31" s="51" t="s">
        <v>10273</v>
      </c>
      <c r="R31" s="64" t="s">
        <v>10274</v>
      </c>
      <c r="S31" s="51" t="s">
        <v>10275</v>
      </c>
      <c r="T31" s="34">
        <v>282</v>
      </c>
    </row>
    <row r="32" spans="1:20" x14ac:dyDescent="0.3">
      <c r="A32" s="115"/>
      <c r="B32" s="115"/>
      <c r="C32" s="115"/>
      <c r="D32" s="115"/>
      <c r="E32" s="115"/>
      <c r="F32" s="50" t="s">
        <v>10225</v>
      </c>
      <c r="G32" s="50">
        <v>2453689</v>
      </c>
      <c r="H32" s="60" t="s">
        <v>10276</v>
      </c>
      <c r="I32" s="55" t="s">
        <v>10525</v>
      </c>
      <c r="J32" s="55" t="b">
        <v>1</v>
      </c>
      <c r="K32" s="50" t="s">
        <v>10582</v>
      </c>
      <c r="L32" s="50">
        <v>1.2E-2</v>
      </c>
      <c r="M32" s="50" t="s">
        <v>10277</v>
      </c>
      <c r="N32" s="50" t="s">
        <v>10081</v>
      </c>
      <c r="O32" s="71" t="s">
        <v>10278</v>
      </c>
      <c r="P32" s="64" t="s">
        <v>10279</v>
      </c>
      <c r="Q32" s="51" t="s">
        <v>10280</v>
      </c>
      <c r="R32" s="64" t="s">
        <v>10281</v>
      </c>
      <c r="S32" s="51" t="s">
        <v>10282</v>
      </c>
      <c r="T32" s="34">
        <v>263</v>
      </c>
    </row>
    <row r="33" spans="1:20" x14ac:dyDescent="0.3">
      <c r="A33" s="116" t="s">
        <v>10055</v>
      </c>
      <c r="B33" s="116" t="s">
        <v>10020</v>
      </c>
      <c r="C33" s="116" t="s">
        <v>10021</v>
      </c>
      <c r="D33" s="116" t="s">
        <v>10022</v>
      </c>
      <c r="E33" s="116" t="s">
        <v>10004</v>
      </c>
      <c r="F33" s="50" t="s">
        <v>10078</v>
      </c>
      <c r="G33" s="50">
        <v>23007374</v>
      </c>
      <c r="H33" s="60" t="s">
        <v>10283</v>
      </c>
      <c r="I33" s="50" t="s">
        <v>10526</v>
      </c>
      <c r="J33" s="50" t="b">
        <v>0</v>
      </c>
      <c r="K33" s="50" t="s">
        <v>10583</v>
      </c>
      <c r="L33" s="50">
        <v>0.29699999999999999</v>
      </c>
      <c r="M33" s="50"/>
      <c r="N33" s="50" t="s">
        <v>10067</v>
      </c>
      <c r="O33" s="69" t="s">
        <v>10284</v>
      </c>
      <c r="P33" s="64" t="s">
        <v>10285</v>
      </c>
      <c r="Q33" s="51" t="s">
        <v>10286</v>
      </c>
      <c r="R33" s="64" t="s">
        <v>10287</v>
      </c>
      <c r="S33" s="51" t="s">
        <v>10288</v>
      </c>
      <c r="T33" s="34">
        <v>226</v>
      </c>
    </row>
    <row r="34" spans="1:20" x14ac:dyDescent="0.3">
      <c r="A34" s="114"/>
      <c r="B34" s="114"/>
      <c r="C34" s="114"/>
      <c r="D34" s="114"/>
      <c r="E34" s="114"/>
      <c r="F34" s="50" t="s">
        <v>10073</v>
      </c>
      <c r="G34" s="50">
        <v>22044392</v>
      </c>
      <c r="H34" s="60" t="s">
        <v>10289</v>
      </c>
      <c r="I34" s="50" t="s">
        <v>10527</v>
      </c>
      <c r="J34" s="50" t="b">
        <v>0</v>
      </c>
      <c r="K34" s="52" t="s">
        <v>10584</v>
      </c>
      <c r="L34" s="50">
        <v>0.16400000000000001</v>
      </c>
      <c r="M34" s="50"/>
      <c r="N34" s="50" t="s">
        <v>10067</v>
      </c>
      <c r="O34" s="69" t="s">
        <v>10290</v>
      </c>
      <c r="P34" s="64" t="s">
        <v>10291</v>
      </c>
      <c r="Q34" s="51" t="s">
        <v>10292</v>
      </c>
      <c r="R34" s="64" t="s">
        <v>10293</v>
      </c>
      <c r="S34" s="51" t="s">
        <v>10294</v>
      </c>
      <c r="T34" s="34">
        <v>297</v>
      </c>
    </row>
    <row r="35" spans="1:20" x14ac:dyDescent="0.3">
      <c r="A35" s="114"/>
      <c r="B35" s="114"/>
      <c r="C35" s="114"/>
      <c r="D35" s="114"/>
      <c r="E35" s="114"/>
      <c r="F35" s="50" t="s">
        <v>10183</v>
      </c>
      <c r="G35" s="50">
        <v>26325633</v>
      </c>
      <c r="H35" s="60" t="s">
        <v>10295</v>
      </c>
      <c r="I35" s="50" t="s">
        <v>10528</v>
      </c>
      <c r="J35" s="50" t="b">
        <v>0</v>
      </c>
      <c r="K35" s="50" t="s">
        <v>10585</v>
      </c>
      <c r="L35" s="50">
        <v>0.14099999999999999</v>
      </c>
      <c r="M35" s="50"/>
      <c r="N35" s="50" t="s">
        <v>10067</v>
      </c>
      <c r="O35" s="69" t="s">
        <v>10296</v>
      </c>
      <c r="P35" s="64" t="s">
        <v>10297</v>
      </c>
      <c r="Q35" s="51" t="s">
        <v>10298</v>
      </c>
      <c r="R35" s="64" t="s">
        <v>10299</v>
      </c>
      <c r="S35" s="51" t="s">
        <v>10300</v>
      </c>
      <c r="T35" s="34">
        <v>191</v>
      </c>
    </row>
    <row r="36" spans="1:20" x14ac:dyDescent="0.3">
      <c r="A36" s="114"/>
      <c r="B36" s="114"/>
      <c r="C36" s="114"/>
      <c r="D36" s="114"/>
      <c r="E36" s="114"/>
      <c r="F36" s="50" t="s">
        <v>10093</v>
      </c>
      <c r="G36" s="50">
        <v>26436868</v>
      </c>
      <c r="H36" s="60" t="s">
        <v>10301</v>
      </c>
      <c r="I36" s="50" t="s">
        <v>10529</v>
      </c>
      <c r="J36" s="50" t="b">
        <v>0</v>
      </c>
      <c r="K36" s="52" t="s">
        <v>10586</v>
      </c>
      <c r="L36" s="50">
        <v>0.128</v>
      </c>
      <c r="M36" s="50"/>
      <c r="N36" s="50" t="s">
        <v>10067</v>
      </c>
      <c r="O36" s="69" t="s">
        <v>10302</v>
      </c>
      <c r="P36" s="64" t="s">
        <v>10303</v>
      </c>
      <c r="Q36" s="51" t="s">
        <v>10304</v>
      </c>
      <c r="R36" s="64" t="s">
        <v>10305</v>
      </c>
      <c r="S36" s="51" t="s">
        <v>10306</v>
      </c>
      <c r="T36" s="34">
        <v>195</v>
      </c>
    </row>
    <row r="37" spans="1:20" x14ac:dyDescent="0.3">
      <c r="A37" s="115"/>
      <c r="B37" s="115"/>
      <c r="C37" s="115"/>
      <c r="D37" s="115"/>
      <c r="E37" s="115"/>
      <c r="F37" s="50" t="s">
        <v>10093</v>
      </c>
      <c r="G37" s="50">
        <v>3926276</v>
      </c>
      <c r="H37" s="60" t="s">
        <v>10307</v>
      </c>
      <c r="I37" s="50" t="s">
        <v>10530</v>
      </c>
      <c r="J37" s="50" t="b">
        <v>0</v>
      </c>
      <c r="K37" s="50" t="s">
        <v>10587</v>
      </c>
      <c r="L37" s="50">
        <v>6.9000000000000006E-2</v>
      </c>
      <c r="M37" s="50" t="s">
        <v>10308</v>
      </c>
      <c r="N37" s="50" t="s">
        <v>10150</v>
      </c>
      <c r="O37" s="69" t="s">
        <v>10309</v>
      </c>
      <c r="P37" s="64" t="s">
        <v>10310</v>
      </c>
      <c r="Q37" s="51" t="s">
        <v>10311</v>
      </c>
      <c r="R37" s="64" t="s">
        <v>10312</v>
      </c>
      <c r="S37" s="51" t="s">
        <v>10313</v>
      </c>
      <c r="T37" s="34">
        <v>275</v>
      </c>
    </row>
    <row r="38" spans="1:20" x14ac:dyDescent="0.3">
      <c r="A38" s="116" t="s">
        <v>10056</v>
      </c>
      <c r="B38" s="116" t="s">
        <v>10020</v>
      </c>
      <c r="C38" s="116" t="s">
        <v>10024</v>
      </c>
      <c r="D38" s="116" t="s">
        <v>10025</v>
      </c>
      <c r="E38" s="116" t="s">
        <v>10004</v>
      </c>
      <c r="F38" s="50" t="s">
        <v>10183</v>
      </c>
      <c r="G38" s="50">
        <v>862487</v>
      </c>
      <c r="H38" s="60" t="s">
        <v>10314</v>
      </c>
      <c r="I38" s="50" t="s">
        <v>10531</v>
      </c>
      <c r="J38" s="50" t="b">
        <v>0</v>
      </c>
      <c r="K38" s="50" t="s">
        <v>10588</v>
      </c>
      <c r="L38" s="50">
        <v>0.35699999999999998</v>
      </c>
      <c r="M38" s="50" t="s">
        <v>10315</v>
      </c>
      <c r="N38" s="50" t="s">
        <v>10081</v>
      </c>
      <c r="O38" s="69" t="s">
        <v>10316</v>
      </c>
      <c r="P38" s="64" t="s">
        <v>10317</v>
      </c>
      <c r="Q38" s="51" t="s">
        <v>10318</v>
      </c>
      <c r="R38" s="64" t="s">
        <v>10319</v>
      </c>
      <c r="S38" s="51" t="s">
        <v>10320</v>
      </c>
      <c r="T38" s="34">
        <v>261</v>
      </c>
    </row>
    <row r="39" spans="1:20" x14ac:dyDescent="0.3">
      <c r="A39" s="114"/>
      <c r="B39" s="114"/>
      <c r="C39" s="114"/>
      <c r="D39" s="114"/>
      <c r="E39" s="114"/>
      <c r="F39" s="50" t="s">
        <v>10141</v>
      </c>
      <c r="G39" s="50">
        <v>824793</v>
      </c>
      <c r="H39" s="60" t="s">
        <v>10321</v>
      </c>
      <c r="I39" s="50" t="s">
        <v>10532</v>
      </c>
      <c r="J39" s="50" t="b">
        <v>0</v>
      </c>
      <c r="K39" s="50" t="s">
        <v>10588</v>
      </c>
      <c r="L39" s="50">
        <v>0.35699999999999998</v>
      </c>
      <c r="M39" s="50" t="s">
        <v>10322</v>
      </c>
      <c r="N39" s="50" t="s">
        <v>10081</v>
      </c>
      <c r="O39" s="69" t="s">
        <v>10323</v>
      </c>
      <c r="P39" s="64" t="s">
        <v>10324</v>
      </c>
      <c r="Q39" s="51" t="s">
        <v>10318</v>
      </c>
      <c r="R39" s="64" t="s">
        <v>10325</v>
      </c>
      <c r="S39" s="51" t="s">
        <v>10326</v>
      </c>
      <c r="T39" s="34">
        <v>277</v>
      </c>
    </row>
    <row r="40" spans="1:20" x14ac:dyDescent="0.3">
      <c r="A40" s="114"/>
      <c r="B40" s="114"/>
      <c r="C40" s="114"/>
      <c r="D40" s="114"/>
      <c r="E40" s="114"/>
      <c r="F40" s="50" t="s">
        <v>10327</v>
      </c>
      <c r="G40" s="50">
        <v>15135622</v>
      </c>
      <c r="H40" s="60" t="s">
        <v>10328</v>
      </c>
      <c r="I40" s="50" t="s">
        <v>10533</v>
      </c>
      <c r="J40" s="50" t="b">
        <v>0</v>
      </c>
      <c r="K40" s="50" t="s">
        <v>10589</v>
      </c>
      <c r="L40" s="50">
        <v>0.13700000000000001</v>
      </c>
      <c r="M40" s="50"/>
      <c r="N40" s="50" t="s">
        <v>10067</v>
      </c>
      <c r="O40" s="69" t="s">
        <v>10329</v>
      </c>
      <c r="P40" s="64" t="s">
        <v>10330</v>
      </c>
      <c r="Q40" s="51" t="s">
        <v>10331</v>
      </c>
      <c r="R40" s="64" t="s">
        <v>10332</v>
      </c>
      <c r="S40" s="51" t="s">
        <v>10333</v>
      </c>
      <c r="T40" s="34">
        <v>254</v>
      </c>
    </row>
    <row r="41" spans="1:20" x14ac:dyDescent="0.3">
      <c r="A41" s="114"/>
      <c r="B41" s="114"/>
      <c r="C41" s="114"/>
      <c r="D41" s="114"/>
      <c r="E41" s="114"/>
      <c r="F41" s="50" t="s">
        <v>10141</v>
      </c>
      <c r="G41" s="50">
        <v>7389967</v>
      </c>
      <c r="H41" s="60" t="s">
        <v>10334</v>
      </c>
      <c r="I41" s="50" t="s">
        <v>10534</v>
      </c>
      <c r="J41" s="50" t="b">
        <v>0</v>
      </c>
      <c r="K41" s="50" t="s">
        <v>10590</v>
      </c>
      <c r="L41" s="50">
        <v>5.7000000000000002E-2</v>
      </c>
      <c r="M41" s="50"/>
      <c r="N41" s="50" t="s">
        <v>10067</v>
      </c>
      <c r="O41" s="69" t="s">
        <v>10335</v>
      </c>
      <c r="P41" s="64" t="s">
        <v>10336</v>
      </c>
      <c r="Q41" s="51" t="s">
        <v>10337</v>
      </c>
      <c r="R41" s="64" t="s">
        <v>10338</v>
      </c>
      <c r="S41" s="51" t="s">
        <v>10339</v>
      </c>
      <c r="T41" s="34">
        <v>261</v>
      </c>
    </row>
    <row r="42" spans="1:20" x14ac:dyDescent="0.3">
      <c r="A42" s="115"/>
      <c r="B42" s="115"/>
      <c r="C42" s="115"/>
      <c r="D42" s="115"/>
      <c r="E42" s="115"/>
      <c r="F42" s="50" t="s">
        <v>10183</v>
      </c>
      <c r="G42" s="50">
        <v>19611362</v>
      </c>
      <c r="H42" s="60" t="s">
        <v>10340</v>
      </c>
      <c r="I42" s="50" t="s">
        <v>10535</v>
      </c>
      <c r="J42" s="50" t="b">
        <v>0</v>
      </c>
      <c r="K42" s="52" t="s">
        <v>10591</v>
      </c>
      <c r="L42" s="50">
        <v>5.5E-2</v>
      </c>
      <c r="M42" s="50" t="s">
        <v>10341</v>
      </c>
      <c r="N42" s="50" t="s">
        <v>10081</v>
      </c>
      <c r="O42" s="70" t="s">
        <v>10342</v>
      </c>
      <c r="P42" s="65" t="s">
        <v>10343</v>
      </c>
      <c r="Q42" s="56" t="s">
        <v>10344</v>
      </c>
      <c r="R42" s="65" t="s">
        <v>10345</v>
      </c>
      <c r="S42" s="56" t="s">
        <v>10346</v>
      </c>
      <c r="T42" s="57">
        <v>246</v>
      </c>
    </row>
    <row r="43" spans="1:20" x14ac:dyDescent="0.3">
      <c r="A43" s="116" t="s">
        <v>10057</v>
      </c>
      <c r="B43" s="116" t="s">
        <v>10027</v>
      </c>
      <c r="C43" s="116" t="s">
        <v>10028</v>
      </c>
      <c r="D43" s="116" t="s">
        <v>10029</v>
      </c>
      <c r="E43" s="116" t="s">
        <v>10030</v>
      </c>
      <c r="F43" s="50" t="s">
        <v>10347</v>
      </c>
      <c r="G43" s="50">
        <v>29079753</v>
      </c>
      <c r="H43" s="60" t="s">
        <v>10348</v>
      </c>
      <c r="I43" s="50" t="s">
        <v>10536</v>
      </c>
      <c r="J43" s="50" t="b">
        <v>0</v>
      </c>
      <c r="K43" s="50" t="s">
        <v>10592</v>
      </c>
      <c r="L43" s="50">
        <v>0.217</v>
      </c>
      <c r="M43" s="50" t="s">
        <v>10349</v>
      </c>
      <c r="N43" s="50" t="s">
        <v>10081</v>
      </c>
      <c r="O43" s="71" t="s">
        <v>10350</v>
      </c>
      <c r="P43" s="64" t="s">
        <v>10351</v>
      </c>
      <c r="Q43" s="51" t="s">
        <v>10352</v>
      </c>
      <c r="R43" s="64" t="s">
        <v>10353</v>
      </c>
      <c r="S43" s="51" t="s">
        <v>10354</v>
      </c>
      <c r="T43" s="34">
        <v>298</v>
      </c>
    </row>
    <row r="44" spans="1:20" x14ac:dyDescent="0.3">
      <c r="A44" s="114"/>
      <c r="B44" s="114"/>
      <c r="C44" s="114"/>
      <c r="D44" s="114"/>
      <c r="E44" s="114"/>
      <c r="F44" s="50" t="s">
        <v>10183</v>
      </c>
      <c r="G44" s="50">
        <v>2090474</v>
      </c>
      <c r="H44" s="60" t="s">
        <v>10355</v>
      </c>
      <c r="I44" s="50" t="s">
        <v>10537</v>
      </c>
      <c r="J44" s="50" t="b">
        <v>0</v>
      </c>
      <c r="K44" s="50" t="s">
        <v>10606</v>
      </c>
      <c r="L44" s="50">
        <v>0.11799999999999999</v>
      </c>
      <c r="M44" s="50" t="s">
        <v>10356</v>
      </c>
      <c r="N44" s="50" t="s">
        <v>10150</v>
      </c>
      <c r="O44" s="72" t="s">
        <v>10357</v>
      </c>
      <c r="P44" s="66" t="s">
        <v>10358</v>
      </c>
      <c r="Q44" s="58" t="s">
        <v>10359</v>
      </c>
      <c r="R44" s="66" t="s">
        <v>10360</v>
      </c>
      <c r="S44" s="58" t="s">
        <v>10361</v>
      </c>
      <c r="T44" s="59">
        <v>246</v>
      </c>
    </row>
    <row r="45" spans="1:20" x14ac:dyDescent="0.3">
      <c r="A45" s="114"/>
      <c r="B45" s="114"/>
      <c r="C45" s="114"/>
      <c r="D45" s="114"/>
      <c r="E45" s="114"/>
      <c r="F45" s="50" t="s">
        <v>10362</v>
      </c>
      <c r="G45" s="50">
        <v>8864431</v>
      </c>
      <c r="H45" s="60" t="s">
        <v>10363</v>
      </c>
      <c r="I45" s="50" t="s">
        <v>10538</v>
      </c>
      <c r="J45" s="50" t="b">
        <v>0</v>
      </c>
      <c r="K45" s="50" t="s">
        <v>10607</v>
      </c>
      <c r="L45" s="50">
        <v>0.113</v>
      </c>
      <c r="M45" s="50"/>
      <c r="N45" s="50" t="s">
        <v>10067</v>
      </c>
      <c r="O45" s="70" t="s">
        <v>10364</v>
      </c>
      <c r="P45" s="65" t="s">
        <v>10365</v>
      </c>
      <c r="Q45" s="56" t="s">
        <v>10366</v>
      </c>
      <c r="R45" s="65" t="s">
        <v>10367</v>
      </c>
      <c r="S45" s="56" t="s">
        <v>10368</v>
      </c>
      <c r="T45" s="57">
        <v>265</v>
      </c>
    </row>
    <row r="46" spans="1:20" x14ac:dyDescent="0.3">
      <c r="A46" s="114"/>
      <c r="B46" s="114"/>
      <c r="C46" s="114"/>
      <c r="D46" s="114"/>
      <c r="E46" s="114"/>
      <c r="F46" s="50" t="s">
        <v>10327</v>
      </c>
      <c r="G46" s="50">
        <v>9275139</v>
      </c>
      <c r="H46" s="60" t="s">
        <v>10369</v>
      </c>
      <c r="I46" s="50" t="s">
        <v>10539</v>
      </c>
      <c r="J46" s="50" t="b">
        <v>0</v>
      </c>
      <c r="K46" s="50" t="s">
        <v>10595</v>
      </c>
      <c r="L46" s="50">
        <v>0.10100000000000001</v>
      </c>
      <c r="M46" s="50"/>
      <c r="N46" s="50" t="s">
        <v>10067</v>
      </c>
      <c r="O46" s="71" t="s">
        <v>10370</v>
      </c>
      <c r="P46" s="64" t="s">
        <v>10371</v>
      </c>
      <c r="Q46" s="51" t="s">
        <v>10372</v>
      </c>
      <c r="R46" s="64" t="s">
        <v>10373</v>
      </c>
      <c r="S46" s="51" t="s">
        <v>10374</v>
      </c>
      <c r="T46" s="34">
        <v>263</v>
      </c>
    </row>
    <row r="47" spans="1:20" x14ac:dyDescent="0.3">
      <c r="A47" s="115"/>
      <c r="B47" s="115"/>
      <c r="C47" s="115"/>
      <c r="D47" s="115"/>
      <c r="E47" s="115"/>
      <c r="F47" s="50" t="s">
        <v>10073</v>
      </c>
      <c r="G47" s="50">
        <v>31765890</v>
      </c>
      <c r="H47" s="60" t="s">
        <v>10375</v>
      </c>
      <c r="I47" s="55" t="s">
        <v>10540</v>
      </c>
      <c r="J47" s="55" t="b">
        <v>1</v>
      </c>
      <c r="K47" s="50" t="s">
        <v>10608</v>
      </c>
      <c r="L47" s="50">
        <v>0.10100000000000001</v>
      </c>
      <c r="M47" s="50" t="s">
        <v>10376</v>
      </c>
      <c r="N47" s="50" t="s">
        <v>10081</v>
      </c>
      <c r="O47" s="72" t="s">
        <v>10377</v>
      </c>
      <c r="P47" s="66" t="s">
        <v>10378</v>
      </c>
      <c r="Q47" s="58" t="s">
        <v>10379</v>
      </c>
      <c r="R47" s="66" t="s">
        <v>10380</v>
      </c>
      <c r="S47" s="58" t="s">
        <v>10381</v>
      </c>
      <c r="T47" s="59">
        <v>211</v>
      </c>
    </row>
    <row r="48" spans="1:20" x14ac:dyDescent="0.3">
      <c r="A48" s="116" t="s">
        <v>10046</v>
      </c>
      <c r="B48" s="116" t="s">
        <v>10027</v>
      </c>
      <c r="C48" s="116" t="s">
        <v>10032</v>
      </c>
      <c r="D48" s="116" t="s">
        <v>10033</v>
      </c>
      <c r="E48" s="116" t="s">
        <v>10030</v>
      </c>
      <c r="F48" s="50" t="s">
        <v>10078</v>
      </c>
      <c r="G48" s="50">
        <v>24387211</v>
      </c>
      <c r="H48" s="60" t="s">
        <v>10382</v>
      </c>
      <c r="I48" s="50" t="s">
        <v>10541</v>
      </c>
      <c r="J48" s="50" t="b">
        <v>0</v>
      </c>
      <c r="K48" s="52" t="s">
        <v>10596</v>
      </c>
      <c r="L48" s="50">
        <v>0.30299999999999999</v>
      </c>
      <c r="M48" s="50" t="s">
        <v>10383</v>
      </c>
      <c r="N48" s="50" t="s">
        <v>10081</v>
      </c>
      <c r="O48" s="70" t="s">
        <v>10384</v>
      </c>
      <c r="P48" s="65" t="s">
        <v>10385</v>
      </c>
      <c r="Q48" s="56" t="s">
        <v>10386</v>
      </c>
      <c r="R48" s="65" t="s">
        <v>10387</v>
      </c>
      <c r="S48" s="56" t="s">
        <v>10388</v>
      </c>
      <c r="T48" s="57">
        <v>276</v>
      </c>
    </row>
    <row r="49" spans="1:20" x14ac:dyDescent="0.3">
      <c r="A49" s="114"/>
      <c r="B49" s="114"/>
      <c r="C49" s="114"/>
      <c r="D49" s="114"/>
      <c r="E49" s="114"/>
      <c r="F49" s="50" t="s">
        <v>10073</v>
      </c>
      <c r="G49" s="50">
        <v>34378450</v>
      </c>
      <c r="H49" s="60" t="s">
        <v>10389</v>
      </c>
      <c r="I49" s="55" t="s">
        <v>10542</v>
      </c>
      <c r="J49" s="55" t="b">
        <v>1</v>
      </c>
      <c r="K49" s="50" t="s">
        <v>10609</v>
      </c>
      <c r="L49" s="50">
        <v>0.20799999999999999</v>
      </c>
      <c r="M49" s="50" t="s">
        <v>10390</v>
      </c>
      <c r="N49" s="50" t="s">
        <v>10081</v>
      </c>
      <c r="O49" s="71" t="s">
        <v>10391</v>
      </c>
      <c r="P49" s="64" t="s">
        <v>10392</v>
      </c>
      <c r="Q49" s="62" t="s">
        <v>10393</v>
      </c>
      <c r="R49" s="64" t="s">
        <v>10394</v>
      </c>
      <c r="S49" s="62" t="s">
        <v>10395</v>
      </c>
      <c r="T49" s="34">
        <v>285</v>
      </c>
    </row>
    <row r="50" spans="1:20" x14ac:dyDescent="0.3">
      <c r="A50" s="114"/>
      <c r="B50" s="114"/>
      <c r="C50" s="114"/>
      <c r="D50" s="114"/>
      <c r="E50" s="114"/>
      <c r="F50" s="50" t="s">
        <v>10347</v>
      </c>
      <c r="G50" s="50">
        <v>12432314</v>
      </c>
      <c r="H50" s="60" t="s">
        <v>10396</v>
      </c>
      <c r="I50" s="50" t="s">
        <v>10543</v>
      </c>
      <c r="J50" s="50" t="b">
        <v>0</v>
      </c>
      <c r="K50" s="52" t="s">
        <v>10610</v>
      </c>
      <c r="L50" s="50">
        <v>0.2</v>
      </c>
      <c r="M50" s="50" t="s">
        <v>10397</v>
      </c>
      <c r="N50" s="50" t="s">
        <v>10081</v>
      </c>
      <c r="O50" s="72" t="s">
        <v>10398</v>
      </c>
      <c r="P50" s="66" t="s">
        <v>10399</v>
      </c>
      <c r="Q50" s="58" t="s">
        <v>10400</v>
      </c>
      <c r="R50" s="66" t="s">
        <v>10401</v>
      </c>
      <c r="S50" s="58" t="s">
        <v>10402</v>
      </c>
      <c r="T50" s="59">
        <v>239</v>
      </c>
    </row>
    <row r="51" spans="1:20" x14ac:dyDescent="0.3">
      <c r="A51" s="114"/>
      <c r="B51" s="114"/>
      <c r="C51" s="114"/>
      <c r="D51" s="114"/>
      <c r="E51" s="114"/>
      <c r="F51" s="50" t="s">
        <v>10108</v>
      </c>
      <c r="G51" s="50">
        <v>7312990</v>
      </c>
      <c r="H51" s="60" t="s">
        <v>10403</v>
      </c>
      <c r="I51" s="50" t="s">
        <v>10544</v>
      </c>
      <c r="J51" s="50" t="b">
        <v>0</v>
      </c>
      <c r="K51" s="52" t="s">
        <v>10598</v>
      </c>
      <c r="L51" s="50">
        <v>0.17100000000000001</v>
      </c>
      <c r="M51" s="50"/>
      <c r="N51" s="50" t="s">
        <v>10067</v>
      </c>
      <c r="O51" s="69" t="s">
        <v>10404</v>
      </c>
      <c r="P51" s="64" t="s">
        <v>10405</v>
      </c>
      <c r="Q51" s="51" t="s">
        <v>10406</v>
      </c>
      <c r="R51" s="64" t="s">
        <v>10407</v>
      </c>
      <c r="S51" s="51" t="s">
        <v>10408</v>
      </c>
      <c r="T51" s="34">
        <v>269</v>
      </c>
    </row>
    <row r="52" spans="1:20" x14ac:dyDescent="0.3">
      <c r="A52" s="115"/>
      <c r="B52" s="115"/>
      <c r="C52" s="115"/>
      <c r="D52" s="115"/>
      <c r="E52" s="115"/>
      <c r="F52" s="50" t="s">
        <v>10327</v>
      </c>
      <c r="G52" s="50">
        <v>7812387</v>
      </c>
      <c r="H52" s="60" t="s">
        <v>10409</v>
      </c>
      <c r="I52" s="50" t="s">
        <v>10545</v>
      </c>
      <c r="J52" s="50" t="b">
        <v>0</v>
      </c>
      <c r="K52" s="52" t="s">
        <v>10611</v>
      </c>
      <c r="L52" s="50">
        <v>0.161</v>
      </c>
      <c r="M52" s="50" t="s">
        <v>10410</v>
      </c>
      <c r="N52" s="50" t="s">
        <v>10411</v>
      </c>
      <c r="O52" s="69" t="s">
        <v>10412</v>
      </c>
      <c r="P52" s="64" t="s">
        <v>10413</v>
      </c>
      <c r="Q52" s="51" t="s">
        <v>10414</v>
      </c>
      <c r="R52" s="64" t="s">
        <v>10415</v>
      </c>
      <c r="S52" s="51" t="s">
        <v>10416</v>
      </c>
      <c r="T52" s="34">
        <v>242</v>
      </c>
    </row>
    <row r="53" spans="1:20" x14ac:dyDescent="0.3">
      <c r="A53" s="116" t="s">
        <v>10047</v>
      </c>
      <c r="B53" s="116" t="s">
        <v>10035</v>
      </c>
      <c r="C53" s="116" t="s">
        <v>10036</v>
      </c>
      <c r="D53" s="116" t="s">
        <v>10037</v>
      </c>
      <c r="E53" s="116" t="s">
        <v>10000</v>
      </c>
      <c r="F53" s="50" t="s">
        <v>10073</v>
      </c>
      <c r="G53" s="50">
        <v>36367424</v>
      </c>
      <c r="H53" s="60" t="s">
        <v>10417</v>
      </c>
      <c r="I53" s="55" t="s">
        <v>10546</v>
      </c>
      <c r="J53" s="50" t="b">
        <v>1</v>
      </c>
      <c r="K53" s="52" t="s">
        <v>10600</v>
      </c>
      <c r="L53" s="50">
        <v>0.159</v>
      </c>
      <c r="M53" s="50" t="s">
        <v>10418</v>
      </c>
      <c r="N53" s="50" t="s">
        <v>10081</v>
      </c>
      <c r="O53" s="69" t="s">
        <v>10419</v>
      </c>
      <c r="P53" s="64" t="s">
        <v>10420</v>
      </c>
      <c r="Q53" s="51" t="s">
        <v>10421</v>
      </c>
      <c r="R53" s="64" t="s">
        <v>10422</v>
      </c>
      <c r="S53" s="51" t="s">
        <v>10423</v>
      </c>
      <c r="T53" s="34">
        <v>267</v>
      </c>
    </row>
    <row r="54" spans="1:20" x14ac:dyDescent="0.3">
      <c r="A54" s="114"/>
      <c r="B54" s="114"/>
      <c r="C54" s="114"/>
      <c r="D54" s="114"/>
      <c r="E54" s="114"/>
      <c r="F54" s="50" t="s">
        <v>10347</v>
      </c>
      <c r="G54" s="50">
        <v>3098093</v>
      </c>
      <c r="H54" s="60" t="s">
        <v>10424</v>
      </c>
      <c r="I54" s="55" t="s">
        <v>10547</v>
      </c>
      <c r="J54" s="50" t="b">
        <v>1</v>
      </c>
      <c r="K54" s="50" t="s">
        <v>10612</v>
      </c>
      <c r="L54" s="50">
        <v>0.14399999999999999</v>
      </c>
      <c r="M54" s="50"/>
      <c r="N54" s="50" t="s">
        <v>10067</v>
      </c>
      <c r="O54" s="71" t="s">
        <v>10425</v>
      </c>
      <c r="P54" s="64" t="s">
        <v>10426</v>
      </c>
      <c r="Q54" s="51" t="s">
        <v>10427</v>
      </c>
      <c r="R54" s="64" t="s">
        <v>10428</v>
      </c>
      <c r="S54" s="51" t="s">
        <v>10429</v>
      </c>
      <c r="T54" s="34">
        <v>263</v>
      </c>
    </row>
    <row r="55" spans="1:20" x14ac:dyDescent="0.3">
      <c r="A55" s="114"/>
      <c r="B55" s="114"/>
      <c r="C55" s="114"/>
      <c r="D55" s="114"/>
      <c r="E55" s="114"/>
      <c r="F55" s="50" t="s">
        <v>10108</v>
      </c>
      <c r="G55" s="50">
        <v>19245110</v>
      </c>
      <c r="H55" s="60" t="s">
        <v>10430</v>
      </c>
      <c r="I55" s="50" t="s">
        <v>10548</v>
      </c>
      <c r="J55" s="50" t="b">
        <v>0</v>
      </c>
      <c r="K55" s="52" t="s">
        <v>10601</v>
      </c>
      <c r="L55" s="50">
        <v>0.121</v>
      </c>
      <c r="M55" s="50" t="s">
        <v>10431</v>
      </c>
      <c r="N55" s="50" t="s">
        <v>10134</v>
      </c>
      <c r="O55" s="69" t="s">
        <v>10432</v>
      </c>
      <c r="P55" s="64" t="s">
        <v>10433</v>
      </c>
      <c r="Q55" s="51" t="s">
        <v>10434</v>
      </c>
      <c r="R55" s="64" t="s">
        <v>10435</v>
      </c>
      <c r="S55" s="51" t="s">
        <v>10436</v>
      </c>
      <c r="T55" s="34">
        <v>281</v>
      </c>
    </row>
    <row r="56" spans="1:20" x14ac:dyDescent="0.3">
      <c r="A56" s="114"/>
      <c r="B56" s="114"/>
      <c r="C56" s="114"/>
      <c r="D56" s="114"/>
      <c r="E56" s="114"/>
      <c r="F56" s="50" t="s">
        <v>10123</v>
      </c>
      <c r="G56" s="50">
        <v>42416375</v>
      </c>
      <c r="H56" s="60" t="s">
        <v>10437</v>
      </c>
      <c r="I56" s="55" t="s">
        <v>10549</v>
      </c>
      <c r="J56" s="55" t="b">
        <v>1</v>
      </c>
      <c r="K56" s="50" t="s">
        <v>10613</v>
      </c>
      <c r="L56" s="50">
        <v>0.106</v>
      </c>
      <c r="M56" s="50" t="s">
        <v>10438</v>
      </c>
      <c r="N56" s="50" t="s">
        <v>10081</v>
      </c>
      <c r="O56" s="69" t="s">
        <v>10439</v>
      </c>
      <c r="P56" s="64" t="s">
        <v>10440</v>
      </c>
      <c r="Q56" s="51" t="s">
        <v>10441</v>
      </c>
      <c r="R56" s="64" t="s">
        <v>10442</v>
      </c>
      <c r="S56" s="51" t="s">
        <v>10443</v>
      </c>
      <c r="T56" s="34">
        <v>282</v>
      </c>
    </row>
    <row r="57" spans="1:20" x14ac:dyDescent="0.3">
      <c r="A57" s="115"/>
      <c r="B57" s="115"/>
      <c r="C57" s="115"/>
      <c r="D57" s="115"/>
      <c r="E57" s="115"/>
      <c r="F57" s="50" t="s">
        <v>10123</v>
      </c>
      <c r="G57" s="50">
        <v>6880347</v>
      </c>
      <c r="H57" s="60" t="s">
        <v>10444</v>
      </c>
      <c r="I57" s="55" t="s">
        <v>10550</v>
      </c>
      <c r="J57" s="55" t="b">
        <v>1</v>
      </c>
      <c r="K57" s="52" t="s">
        <v>10614</v>
      </c>
      <c r="L57" s="50">
        <v>2.5000000000000001E-2</v>
      </c>
      <c r="M57" s="50" t="s">
        <v>10445</v>
      </c>
      <c r="N57" s="50" t="s">
        <v>10081</v>
      </c>
      <c r="O57" s="69" t="s">
        <v>10446</v>
      </c>
      <c r="P57" s="64" t="s">
        <v>10447</v>
      </c>
      <c r="Q57" s="51" t="s">
        <v>10448</v>
      </c>
      <c r="R57" s="64" t="s">
        <v>10449</v>
      </c>
      <c r="S57" s="51" t="s">
        <v>10450</v>
      </c>
      <c r="T57" s="34">
        <v>237</v>
      </c>
    </row>
    <row r="58" spans="1:20" x14ac:dyDescent="0.3">
      <c r="A58" s="116" t="s">
        <v>10048</v>
      </c>
      <c r="B58" s="116" t="s">
        <v>10035</v>
      </c>
      <c r="C58" s="116" t="s">
        <v>10039</v>
      </c>
      <c r="D58" s="116" t="s">
        <v>10040</v>
      </c>
      <c r="E58" s="116" t="s">
        <v>10004</v>
      </c>
      <c r="F58" s="50" t="s">
        <v>10451</v>
      </c>
      <c r="G58" s="50">
        <v>7705143</v>
      </c>
      <c r="H58" s="60" t="s">
        <v>10452</v>
      </c>
      <c r="I58" s="50" t="s">
        <v>10551</v>
      </c>
      <c r="J58" s="50" t="b">
        <v>0</v>
      </c>
      <c r="K58" s="50" t="s">
        <v>10615</v>
      </c>
      <c r="L58" s="50">
        <v>8.4000000000000005E-2</v>
      </c>
      <c r="M58" s="50"/>
      <c r="N58" s="50" t="s">
        <v>10067</v>
      </c>
      <c r="O58" s="69" t="s">
        <v>10453</v>
      </c>
      <c r="P58" s="64" t="s">
        <v>10454</v>
      </c>
      <c r="Q58" s="51" t="s">
        <v>10455</v>
      </c>
      <c r="R58" s="64" t="s">
        <v>10456</v>
      </c>
      <c r="S58" s="51" t="s">
        <v>10457</v>
      </c>
      <c r="T58" s="34">
        <v>258</v>
      </c>
    </row>
    <row r="59" spans="1:20" x14ac:dyDescent="0.3">
      <c r="A59" s="114"/>
      <c r="B59" s="114"/>
      <c r="C59" s="114"/>
      <c r="D59" s="114"/>
      <c r="E59" s="114"/>
      <c r="F59" s="50" t="s">
        <v>10183</v>
      </c>
      <c r="G59" s="50">
        <v>21854522</v>
      </c>
      <c r="H59" s="60" t="s">
        <v>10458</v>
      </c>
      <c r="I59" s="50" t="s">
        <v>10552</v>
      </c>
      <c r="J59" s="50" t="b">
        <v>0</v>
      </c>
      <c r="K59" s="50" t="s">
        <v>10603</v>
      </c>
      <c r="L59" s="50">
        <v>7.9000000000000001E-2</v>
      </c>
      <c r="M59" s="50"/>
      <c r="N59" s="50" t="s">
        <v>10067</v>
      </c>
      <c r="O59" s="69" t="s">
        <v>10459</v>
      </c>
      <c r="P59" s="64" t="s">
        <v>10460</v>
      </c>
      <c r="Q59" s="51" t="s">
        <v>10461</v>
      </c>
      <c r="R59" s="64" t="s">
        <v>10462</v>
      </c>
      <c r="S59" s="51" t="s">
        <v>10463</v>
      </c>
      <c r="T59" s="34">
        <v>262</v>
      </c>
    </row>
    <row r="60" spans="1:20" x14ac:dyDescent="0.3">
      <c r="A60" s="114"/>
      <c r="B60" s="114"/>
      <c r="C60" s="114"/>
      <c r="D60" s="114"/>
      <c r="E60" s="114"/>
      <c r="F60" s="50" t="s">
        <v>10093</v>
      </c>
      <c r="G60" s="50">
        <v>25240415</v>
      </c>
      <c r="H60" s="60" t="s">
        <v>10464</v>
      </c>
      <c r="I60" s="50" t="s">
        <v>10553</v>
      </c>
      <c r="J60" s="50" t="b">
        <v>0</v>
      </c>
      <c r="K60" s="50" t="s">
        <v>10616</v>
      </c>
      <c r="L60" s="50">
        <v>0.03</v>
      </c>
      <c r="M60" s="50" t="s">
        <v>10465</v>
      </c>
      <c r="N60" s="50" t="s">
        <v>10081</v>
      </c>
      <c r="O60" s="69" t="s">
        <v>10466</v>
      </c>
      <c r="P60" s="64" t="s">
        <v>10467</v>
      </c>
      <c r="Q60" s="51" t="s">
        <v>10468</v>
      </c>
      <c r="R60" s="64" t="s">
        <v>10469</v>
      </c>
      <c r="S60" s="51" t="s">
        <v>10470</v>
      </c>
      <c r="T60" s="34">
        <v>288</v>
      </c>
    </row>
    <row r="61" spans="1:20" x14ac:dyDescent="0.3">
      <c r="A61" s="114"/>
      <c r="B61" s="114"/>
      <c r="C61" s="114"/>
      <c r="D61" s="114"/>
      <c r="E61" s="114"/>
      <c r="F61" s="50" t="s">
        <v>10347</v>
      </c>
      <c r="G61" s="50">
        <v>7519859</v>
      </c>
      <c r="H61" s="60" t="s">
        <v>10471</v>
      </c>
      <c r="I61" s="55" t="s">
        <v>10554</v>
      </c>
      <c r="J61" s="55" t="b">
        <v>1</v>
      </c>
      <c r="K61" s="50" t="s">
        <v>10616</v>
      </c>
      <c r="L61" s="50">
        <v>0.03</v>
      </c>
      <c r="M61" s="50"/>
      <c r="N61" s="50" t="s">
        <v>10067</v>
      </c>
      <c r="O61" s="69" t="s">
        <v>10472</v>
      </c>
      <c r="P61" s="64" t="s">
        <v>10473</v>
      </c>
      <c r="Q61" s="51" t="s">
        <v>10474</v>
      </c>
      <c r="R61" s="64" t="s">
        <v>10475</v>
      </c>
      <c r="S61" s="51" t="s">
        <v>10476</v>
      </c>
      <c r="T61" s="34">
        <v>233</v>
      </c>
    </row>
    <row r="62" spans="1:20" x14ac:dyDescent="0.3">
      <c r="A62" s="115"/>
      <c r="B62" s="115"/>
      <c r="C62" s="115"/>
      <c r="D62" s="115"/>
      <c r="E62" s="115"/>
      <c r="F62" s="50" t="s">
        <v>10078</v>
      </c>
      <c r="G62" s="50">
        <v>6282389</v>
      </c>
      <c r="H62" s="60" t="s">
        <v>10477</v>
      </c>
      <c r="I62" s="50" t="s">
        <v>10555</v>
      </c>
      <c r="J62" s="50" t="b">
        <v>0</v>
      </c>
      <c r="K62" s="52" t="s">
        <v>10617</v>
      </c>
      <c r="L62" s="50">
        <v>2.1000000000000001E-2</v>
      </c>
      <c r="M62" s="50" t="s">
        <v>10478</v>
      </c>
      <c r="N62" s="50" t="s">
        <v>10150</v>
      </c>
      <c r="O62" s="69" t="s">
        <v>10479</v>
      </c>
      <c r="P62" s="64" t="s">
        <v>10480</v>
      </c>
      <c r="Q62" s="51" t="s">
        <v>10481</v>
      </c>
      <c r="R62" s="64" t="s">
        <v>10482</v>
      </c>
      <c r="S62" s="51" t="s">
        <v>10483</v>
      </c>
      <c r="T62" s="34">
        <v>295</v>
      </c>
    </row>
  </sheetData>
  <mergeCells count="60">
    <mergeCell ref="A7:A11"/>
    <mergeCell ref="B7:B11"/>
    <mergeCell ref="C7:C11"/>
    <mergeCell ref="D7:D11"/>
    <mergeCell ref="E7:E11"/>
    <mergeCell ref="A2:A6"/>
    <mergeCell ref="B2:B6"/>
    <mergeCell ref="C2:C6"/>
    <mergeCell ref="D2:D6"/>
    <mergeCell ref="E2:E6"/>
    <mergeCell ref="A17:A21"/>
    <mergeCell ref="B17:B21"/>
    <mergeCell ref="C17:C21"/>
    <mergeCell ref="D17:D21"/>
    <mergeCell ref="E17:E21"/>
    <mergeCell ref="A12:A16"/>
    <mergeCell ref="B12:B16"/>
    <mergeCell ref="C12:C16"/>
    <mergeCell ref="D12:D16"/>
    <mergeCell ref="E12:E16"/>
    <mergeCell ref="A28:A32"/>
    <mergeCell ref="B28:B32"/>
    <mergeCell ref="C28:C32"/>
    <mergeCell ref="D28:D32"/>
    <mergeCell ref="E28:E32"/>
    <mergeCell ref="A22:A27"/>
    <mergeCell ref="B22:B27"/>
    <mergeCell ref="C22:C27"/>
    <mergeCell ref="D22:D27"/>
    <mergeCell ref="E22:E27"/>
    <mergeCell ref="A38:A42"/>
    <mergeCell ref="B38:B42"/>
    <mergeCell ref="C38:C42"/>
    <mergeCell ref="D38:D42"/>
    <mergeCell ref="E38:E42"/>
    <mergeCell ref="A33:A37"/>
    <mergeCell ref="B33:B37"/>
    <mergeCell ref="C33:C37"/>
    <mergeCell ref="D33:D37"/>
    <mergeCell ref="E33:E37"/>
    <mergeCell ref="A48:A52"/>
    <mergeCell ref="B48:B52"/>
    <mergeCell ref="C48:C52"/>
    <mergeCell ref="D48:D52"/>
    <mergeCell ref="E48:E52"/>
    <mergeCell ref="A43:A47"/>
    <mergeCell ref="B43:B47"/>
    <mergeCell ref="C43:C47"/>
    <mergeCell ref="D43:D47"/>
    <mergeCell ref="E43:E47"/>
    <mergeCell ref="A58:A62"/>
    <mergeCell ref="B58:B62"/>
    <mergeCell ref="C58:C62"/>
    <mergeCell ref="D58:D62"/>
    <mergeCell ref="E58:E62"/>
    <mergeCell ref="A53:A57"/>
    <mergeCell ref="B53:B57"/>
    <mergeCell ref="C53:C57"/>
    <mergeCell ref="D53:D57"/>
    <mergeCell ref="E53:E5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ST1-Pfam</vt:lpstr>
      <vt:lpstr>ST2-CasMiner-Prediction</vt:lpstr>
      <vt:lpstr>ST3-sgRNAcas9_report</vt:lpstr>
      <vt:lpstr>ST4-GradCAM_Matrix</vt:lpstr>
      <vt:lpstr>ST5-PSAP_Matrix</vt:lpstr>
      <vt:lpstr>ST6-Selected_Muts</vt:lpstr>
      <vt:lpstr>ST7-FEL_areas</vt:lpstr>
      <vt:lpstr>ST8-Editorial_efficiency</vt:lpstr>
      <vt:lpstr>ST9-off-target_efficiency</vt:lpstr>
      <vt:lpstr>ST10-Edited_Callus_Rate</vt:lpstr>
      <vt:lpstr>ST11-mutant_primers</vt:lpstr>
      <vt:lpstr>ST12-qPCR_primers</vt:lpstr>
      <vt:lpstr>ST13-Vector_primers</vt:lpstr>
      <vt:lpstr>ST14-callus_detection</vt:lpstr>
      <vt:lpstr>ST15-Off-target_detection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许国顺</dc:creator>
  <cp:lastModifiedBy>许国顺</cp:lastModifiedBy>
  <dcterms:created xsi:type="dcterms:W3CDTF">2015-06-05T18:17:20Z</dcterms:created>
  <dcterms:modified xsi:type="dcterms:W3CDTF">2025-07-01T07:10:30Z</dcterms:modified>
</cp:coreProperties>
</file>